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comments7.xml" ContentType="application/vnd.openxmlformats-officedocument.spreadsheetml.comment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7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drawings/vmlDrawing1.vml" ContentType="application/vnd.openxmlformats-officedocument.vmlDrawin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ummary Cinergy" sheetId="1" state="visible" r:id="rId3"/>
    <sheet name="Summary PJM" sheetId="2" state="visible" r:id="rId4"/>
    <sheet name="Summary Entergy" sheetId="3" state="visible" r:id="rId5"/>
    <sheet name="Summary Nepool" sheetId="4" state="visible" r:id="rId6"/>
    <sheet name="Summary TVA" sheetId="5" state="visible" r:id="rId7"/>
    <sheet name="Summary NYWest" sheetId="6" state="visible" r:id="rId8"/>
    <sheet name="Gas" sheetId="7" state="visible" r:id="rId9"/>
    <sheet name="_Wizard" sheetId="8" state="hidden" r:id="rId10"/>
    <sheet name="Nepool" sheetId="9" state="visible" r:id="rId11"/>
    <sheet name="Cinergy" sheetId="10" state="visible" r:id="rId12"/>
    <sheet name="PJM" sheetId="11" state="visible" r:id="rId13"/>
    <sheet name="Entergy" sheetId="12" state="visible" r:id="rId14"/>
    <sheet name="TVA" sheetId="13" state="visible" r:id="rId15"/>
    <sheet name="NYWest" sheetId="14" state="visible" r:id="rId16"/>
    <sheet name="Raw data" sheetId="15" state="visible" r:id="rId17"/>
    <sheet name="WorkingData" sheetId="16" state="visible" r:id="rId18"/>
    <sheet name="n" sheetId="17" state="visible" r:id="rId19"/>
  </sheets>
  <externalReferences>
    <externalReference r:id="rId20"/>
  </externalReferences>
  <definedNames>
    <definedName function="false" hidden="false" localSheetId="0" name="_xlnm.Print_Area" vbProcedure="false">'Summary Cinergy'!$A:$W</definedName>
    <definedName function="false" hidden="false" name="trade_day" vbProcedure="false">'Summary Cinergy'!$X$1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7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2" authorId="0">
      <text>
        <r>
          <rPr>
            <b val="true"/>
            <sz val="8"/>
            <color rgb="FF000000"/>
            <rFont val="Tahoma"/>
            <family val="0"/>
          </rPr>
          <t xml:space="preserve">ECT User:
</t>
        </r>
        <r>
          <rPr>
            <sz val="8"/>
            <color rgb="FF000000"/>
            <rFont val="Tahoma"/>
            <family val="0"/>
          </rPr>
          <t xml:space="preserve">Jan 1998 is defined as month 1.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0</xdr:row>
                <xdr:rowOff>7</xdr:rowOff>
              </xdr:from>
              <xdr:to>
                <xdr:col>2</xdr:col>
                <xdr:colOff>63</xdr:colOff>
                <xdr:row>4</xdr:row>
                <xdr:rowOff>13</xdr:rowOff>
              </xdr:to>
            </anchor>
          </commentPr>
        </mc:Choice>
        <mc:Fallback/>
      </mc:AlternateContent>
    </comment>
    <comment ref="E2" authorId="0">
      <text>
        <r>
          <rPr>
            <b val="true"/>
            <sz val="8"/>
            <color rgb="FF000000"/>
            <rFont val="Tahoma"/>
            <family val="0"/>
          </rPr>
          <t xml:space="preserve">ECT User:
</t>
        </r>
        <r>
          <rPr>
            <sz val="8"/>
            <color rgb="FF000000"/>
            <rFont val="Tahoma"/>
            <family val="0"/>
          </rPr>
          <t xml:space="preserve">10 days stdev of daily return anualized by 365 calendar days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0</xdr:row>
                <xdr:rowOff>7</xdr:rowOff>
              </xdr:from>
              <xdr:to>
                <xdr:col>7</xdr:col>
                <xdr:colOff>16</xdr:colOff>
                <xdr:row>4</xdr:row>
                <xdr:rowOff>13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<sst xmlns="http://schemas.openxmlformats.org/spreadsheetml/2006/main" count="838" uniqueCount="116">
  <si>
    <t xml:space="preserve">Daily Option Payoff</t>
  </si>
  <si>
    <t xml:space="preserve">Trade_day</t>
  </si>
  <si>
    <t xml:space="preserve">C</t>
  </si>
  <si>
    <t xml:space="preserve">P</t>
  </si>
  <si>
    <t xml:space="preserve">Q4</t>
  </si>
  <si>
    <t xml:space="preserve">Cash Market</t>
  </si>
  <si>
    <t xml:space="preserve">Megawatt</t>
  </si>
  <si>
    <t xml:space="preserve">Gas</t>
  </si>
  <si>
    <t xml:space="preserve">P. Load</t>
  </si>
  <si>
    <t xml:space="preserve">Daily</t>
  </si>
  <si>
    <t xml:space="preserve">Heat</t>
  </si>
  <si>
    <t xml:space="preserve">over </t>
  </si>
  <si>
    <t xml:space="preserve">Cinergy</t>
  </si>
  <si>
    <t xml:space="preserve">HH</t>
  </si>
  <si>
    <t xml:space="preserve">Rate</t>
  </si>
  <si>
    <t xml:space="preserve">Capacity</t>
  </si>
  <si>
    <t xml:space="preserve">Price</t>
  </si>
  <si>
    <t xml:space="preserve">Actualized Vol</t>
  </si>
  <si>
    <t xml:space="preserve">PJM (W)</t>
  </si>
  <si>
    <t xml:space="preserve">Asian Payoff</t>
  </si>
  <si>
    <t xml:space="preserve">Monthly Settle</t>
  </si>
  <si>
    <t xml:space="preserve">Entergy</t>
  </si>
  <si>
    <t xml:space="preserve">Nepool</t>
  </si>
  <si>
    <t xml:space="preserve">TVA</t>
  </si>
  <si>
    <t xml:space="preserve">NY West</t>
  </si>
  <si>
    <t xml:space="preserve">Dates</t>
  </si>
  <si>
    <t xml:space="preserve">LOS.HENRYHUB - MidPoint</t>
  </si>
  <si>
    <t xml:space="preserve">Cash</t>
  </si>
  <si>
    <t xml:space="preserve">Month</t>
  </si>
  <si>
    <t xml:space="preserve">Henry Hub, Louisiana Onshore South, Gas Daily Price Survey</t>
  </si>
  <si>
    <t xml:space="preserve">Return</t>
  </si>
  <si>
    <t xml:space="preserve">Vol</t>
  </si>
  <si>
    <t xml:space="preserve">Month #</t>
  </si>
  <si>
    <t xml:space="preserve">xC.ERCOT AllPeakVolume WorkingData!$N$3</t>
  </si>
  <si>
    <t xml:space="preserve">x</t>
  </si>
  <si>
    <t xml:space="preserve">xC.ERCOT</t>
  </si>
  <si>
    <t xml:space="preserve">xAllPeakVolume</t>
  </si>
  <si>
    <t xml:space="preserve">xNo Description</t>
  </si>
  <si>
    <t xml:space="preserve">x0</t>
  </si>
  <si>
    <t xml:space="preserve">x4</t>
  </si>
  <si>
    <t xml:space="preserve">x1</t>
  </si>
  <si>
    <t xml:space="preserve">xWorkingData</t>
  </si>
  <si>
    <t xml:space="preserve">x$N$3</t>
  </si>
  <si>
    <t xml:space="preserve">x|False|year(s)|day(s)|1|1|1/1/1998|7:20am|False|False|7:20am|1/1/1998|False|True|False|False|True|||False|</t>
  </si>
  <si>
    <t xml:space="preserve">x|True|True|False|True|False|False|</t>
  </si>
  <si>
    <t xml:space="preserve">xWizard</t>
  </si>
  <si>
    <t xml:space="preserve">xa NaN</t>
  </si>
  <si>
    <t xml:space="preserve">xDate is within 1 years</t>
  </si>
  <si>
    <t xml:space="preserve">xFalse</t>
  </si>
  <si>
    <t xml:space="preserve">xTrue</t>
  </si>
  <si>
    <t xml:space="preserve">xAllPeakVolume of C.ERCOT</t>
  </si>
  <si>
    <t xml:space="preserve">x-1</t>
  </si>
  <si>
    <t xml:space="preserve">xAdjusted Continuous</t>
  </si>
  <si>
    <t xml:space="preserve">xExpiration Day</t>
  </si>
  <si>
    <t xml:space="preserve">Date</t>
  </si>
  <si>
    <t xml:space="preserve">Lookup</t>
  </si>
  <si>
    <t xml:space="preserve">Gas HH Cash</t>
  </si>
  <si>
    <t xml:space="preserve">Heat Rate</t>
  </si>
  <si>
    <t xml:space="preserve">Gas Vol</t>
  </si>
  <si>
    <t xml:space="preserve">Cin Vol</t>
  </si>
  <si>
    <t xml:space="preserve">Cin price</t>
  </si>
  <si>
    <t xml:space="preserve">Gs price</t>
  </si>
  <si>
    <t xml:space="preserve">Monthly Vol</t>
  </si>
  <si>
    <t xml:space="preserve">Correl</t>
  </si>
  <si>
    <t xml:space="preserve">Vol 10 D</t>
  </si>
  <si>
    <t xml:space="preserve">PJM Vol</t>
  </si>
  <si>
    <t xml:space="preserve">Year</t>
  </si>
  <si>
    <t xml:space="preserve">Cal Asian</t>
  </si>
  <si>
    <t xml:space="preserve">E.NYZONEJ - PKWeightedAvg</t>
  </si>
  <si>
    <t xml:space="preserve">E.NYZONEG - PKWeightedAvg</t>
  </si>
  <si>
    <t xml:space="preserve">E.NYZONEA - PKWeightedAvg</t>
  </si>
  <si>
    <t xml:space="preserve">E.TVA.INTO - PKWeightedAvg</t>
  </si>
  <si>
    <t xml:space="preserve">E.TVA.BORDER - PKWeightedAvg</t>
  </si>
  <si>
    <t xml:space="preserve">E.NYPP.E - PKWeightedAvg</t>
  </si>
  <si>
    <t xml:space="preserve">E.NYPP.W - PKWeightedAvg</t>
  </si>
  <si>
    <t xml:space="preserve">E.NYPP - PKWeightedAvg</t>
  </si>
  <si>
    <t xml:space="preserve">E.SOUTHERN - PKWeightedAvg</t>
  </si>
  <si>
    <t xml:space="preserve">C.COMED - PKWeightedAvg</t>
  </si>
  <si>
    <t xml:space="preserve">C.AMEREN - PKWeightedAvg</t>
  </si>
  <si>
    <t xml:space="preserve">E.PJM.W - PKWeightedAvg</t>
  </si>
  <si>
    <t xml:space="preserve">NY Zone J (NYC), Megawatt Daily</t>
  </si>
  <si>
    <t xml:space="preserve">NY Zone G, Megawatt Daily</t>
  </si>
  <si>
    <t xml:space="preserve">NY Zone A, Megawatt Daily</t>
  </si>
  <si>
    <t xml:space="preserve">TVA into, East, Megawatt Daily Price Survey</t>
  </si>
  <si>
    <t xml:space="preserve">TVA Border, East, Megawatt Daily Price Survey</t>
  </si>
  <si>
    <t xml:space="preserve">NY Power Pool-East, East, Megawatt Daily Price Survey</t>
  </si>
  <si>
    <t xml:space="preserve">NY Power Pool-West, East, Megawatt Daily Price Survey</t>
  </si>
  <si>
    <t xml:space="preserve">NY Power Pool, East Megawatt Daily Price Survey</t>
  </si>
  <si>
    <t xml:space="preserve">Southern, East, Megawatt Daily Price Survey</t>
  </si>
  <si>
    <t xml:space="preserve">Com Ed, Central, Megawatt Daily Price Survey</t>
  </si>
  <si>
    <t xml:space="preserve">Ameren, Central, Megawatt Daily Price Survey</t>
  </si>
  <si>
    <t xml:space="preserve">PJM-West, East, Megawatt Daily Price Survey</t>
  </si>
  <si>
    <t xml:space="preserve">Sum</t>
  </si>
  <si>
    <t xml:space="preserve">Average</t>
  </si>
  <si>
    <t xml:space="preserve">Average (+)</t>
  </si>
  <si>
    <t xml:space="preserve">Average (-)</t>
  </si>
  <si>
    <t xml:space="preserve">Percent (+)</t>
  </si>
  <si>
    <t xml:space="preserve">Percent (-)</t>
  </si>
  <si>
    <t xml:space="preserve">Maximum</t>
  </si>
  <si>
    <t xml:space="preserve">Minimum</t>
  </si>
  <si>
    <t xml:space="preserve">Std Deviation</t>
  </si>
  <si>
    <t xml:space="preserve">Zstat</t>
  </si>
  <si>
    <t xml:space="preserve">Variance</t>
  </si>
  <si>
    <t xml:space="preserve">Last</t>
  </si>
  <si>
    <t xml:space="preserve">E.NEPP - PKWeightedAvg</t>
  </si>
  <si>
    <t xml:space="preserve">Weekdays</t>
  </si>
  <si>
    <t xml:space="preserve">Clean Data</t>
  </si>
  <si>
    <t xml:space="preserve">Official</t>
  </si>
  <si>
    <t xml:space="preserve">New England Power Pool, East, Megawatt Daily Price Survey</t>
  </si>
  <si>
    <t xml:space="preserve">w/o holidays</t>
  </si>
  <si>
    <t xml:space="preserve">Comed</t>
  </si>
  <si>
    <t xml:space="preserve">NY East</t>
  </si>
  <si>
    <t xml:space="preserve">NY Zone J</t>
  </si>
  <si>
    <t xml:space="preserve">Soco</t>
  </si>
  <si>
    <t xml:space="preserve">PJM(W)</t>
  </si>
  <si>
    <t xml:space="preserve">Holidays</t>
  </si>
</sst>
</file>

<file path=xl/styles.xml><?xml version="1.0" encoding="utf-8"?>
<styleSheet xmlns="http://schemas.openxmlformats.org/spreadsheetml/2006/main">
  <numFmts count="12">
    <numFmt numFmtId="164" formatCode="General"/>
    <numFmt numFmtId="165" formatCode="mmm"/>
    <numFmt numFmtId="166" formatCode="0%"/>
    <numFmt numFmtId="167" formatCode="_(* #,##0.00_);_(* \(#,##0.00\);_(* \-??_);_(@_)"/>
    <numFmt numFmtId="168" formatCode="[$$-409]#,##0.00_);\([$$-409]#,##0.00\)"/>
    <numFmt numFmtId="169" formatCode="_(* #,##0.0_);_(* \(#,##0.0\);_(* \-??_);_(@_)"/>
    <numFmt numFmtId="170" formatCode="_(* #,##0_);_(* \(#,##0\);_(* \-??_);_(@_)"/>
    <numFmt numFmtId="171" formatCode="[$-409]mmm\-yy"/>
    <numFmt numFmtId="172" formatCode="[$-409]m/d/yyyy"/>
    <numFmt numFmtId="173" formatCode="\$#,##0.00_);[RED]&quot;($&quot;#,##0.00\)"/>
    <numFmt numFmtId="174" formatCode="_(* #,##0.000_);_(* \(#,##0.000\);_(* \-??_);_(@_)"/>
    <numFmt numFmtId="175" formatCode="#,##0.00"/>
  </numFmts>
  <fonts count="16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color rgb="FFFF0000"/>
      <name val="Arial"/>
      <family val="2"/>
    </font>
    <font>
      <b val="true"/>
      <sz val="10"/>
      <name val="Arial"/>
      <family val="2"/>
    </font>
    <font>
      <b val="true"/>
      <sz val="9"/>
      <name val="Arial"/>
      <family val="2"/>
    </font>
    <font>
      <b val="true"/>
      <sz val="8"/>
      <name val="Arial"/>
      <family val="2"/>
    </font>
    <font>
      <sz val="10"/>
      <name val="Arial"/>
      <family val="2"/>
    </font>
    <font>
      <sz val="10"/>
      <color rgb="FFFFFFFF"/>
      <name val="Arial"/>
      <family val="2"/>
    </font>
    <font>
      <sz val="9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sz val="10"/>
      <color rgb="FF0000FF"/>
      <name val="Arial"/>
      <family val="2"/>
    </font>
    <font>
      <sz val="9"/>
      <color rgb="FFFF0000"/>
      <name val="Arial"/>
      <family val="2"/>
    </font>
    <font>
      <i val="true"/>
      <sz val="9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99"/>
        <bgColor rgb="FFFFFFCC"/>
      </patternFill>
    </fill>
    <fill>
      <patternFill patternType="solid">
        <fgColor rgb="FFCCFFFF"/>
        <bgColor rgb="FFCCFFFF"/>
      </patternFill>
    </fill>
    <fill>
      <patternFill patternType="solid">
        <fgColor rgb="FFFFFFFF"/>
        <bgColor rgb="FFFFFFCC"/>
      </patternFill>
    </fill>
    <fill>
      <patternFill patternType="solid">
        <fgColor rgb="FFCCFFCC"/>
        <bgColor rgb="FFCCFFFF"/>
      </patternFill>
    </fill>
    <fill>
      <patternFill patternType="solid">
        <fgColor rgb="FFFFCC99"/>
        <bgColor rgb="FFC0C0C0"/>
      </patternFill>
    </fill>
  </fills>
  <borders count="8">
    <border diagonalUp="false" diagonalDown="false">
      <left/>
      <right/>
      <top/>
      <bottom/>
      <diagonal/>
    </border>
    <border diagonalUp="false" diagonalDown="false">
      <left/>
      <right/>
      <top/>
      <bottom style="medium"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/>
      <bottom style="thin">
        <color rgb="FF969696"/>
      </bottom>
      <diagonal/>
    </border>
    <border diagonalUp="false" diagonalDown="false">
      <left/>
      <right/>
      <top style="medium"/>
      <bottom/>
      <diagonal/>
    </border>
    <border diagonalUp="false" diagonalDown="false">
      <left/>
      <right/>
      <top style="thin">
        <color rgb="FF969696"/>
      </top>
      <bottom style="thin">
        <color rgb="FF969696"/>
      </bottom>
      <diagonal/>
    </border>
    <border diagonalUp="false" diagonalDown="false">
      <left/>
      <right/>
      <top style="thin">
        <color rgb="FF969696"/>
      </top>
      <bottom style="medium"/>
      <diagonal/>
    </border>
    <border diagonalUp="false" diagonalDown="false">
      <left/>
      <right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166" fontId="0" fillId="0" borderId="0" applyFont="true" applyBorder="false" applyAlignment="false" applyProtection="false"/>
  </cellStyleXfs>
  <cellXfs count="12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1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6" fontId="0" fillId="0" borderId="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5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3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3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0" fillId="3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3" borderId="0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3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3" borderId="0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2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7" fontId="0" fillId="0" borderId="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2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3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3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7" fontId="0" fillId="0" borderId="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1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0" fillId="0" borderId="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6" fillId="0" borderId="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2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70" fontId="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9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8" fillId="0" borderId="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9" fillId="0" borderId="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5" fontId="0" fillId="0" borderId="0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5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5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0" fillId="0" borderId="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6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0" fillId="0" borderId="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7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7" fontId="0" fillId="0" borderId="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7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8" fillId="0" borderId="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9" fillId="0" borderId="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9" fillId="0" borderId="2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9" fillId="0" borderId="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9" fillId="0" borderId="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3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1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10" fillId="4" borderId="0" xfId="0" applyFont="true" applyBorder="false" applyAlignment="true" applyProtection="false">
      <alignment horizontal="right" vertical="bottom" textRotation="0" wrapText="true" indent="0" shrinkToFit="false"/>
      <protection locked="true" hidden="false"/>
    </xf>
    <xf numFmtId="167" fontId="10" fillId="4" borderId="0" xfId="15" applyFont="true" applyBorder="true" applyAlignment="true" applyProtection="true">
      <alignment horizontal="right" vertical="bottom" textRotation="0" wrapText="true" indent="0" shrinkToFit="false"/>
      <protection locked="true" hidden="false"/>
    </xf>
    <xf numFmtId="166" fontId="10" fillId="4" borderId="0" xfId="19" applyFont="true" applyBorder="true" applyAlignment="true" applyProtection="true">
      <alignment horizontal="right" vertical="bottom" textRotation="0" wrapText="true" indent="0" shrinkToFit="false"/>
      <protection locked="true" hidden="false"/>
    </xf>
    <xf numFmtId="166" fontId="10" fillId="4" borderId="0" xfId="19" applyFont="true" applyBorder="true" applyAlignment="true" applyProtection="true">
      <alignment horizontal="right" vertical="bottom" textRotation="0" wrapText="true" indent="0" shrinkToFit="false"/>
      <protection locked="true" hidden="false"/>
    </xf>
    <xf numFmtId="172" fontId="10" fillId="3" borderId="0" xfId="0" applyFont="true" applyBorder="false" applyAlignment="true" applyProtection="false">
      <alignment horizontal="right" vertical="bottom" textRotation="0" wrapText="true" indent="0" shrinkToFit="false"/>
      <protection locked="true" hidden="false"/>
    </xf>
    <xf numFmtId="173" fontId="10" fillId="3" borderId="0" xfId="0" applyFont="true" applyBorder="false" applyAlignment="true" applyProtection="false">
      <alignment horizontal="right" vertical="bottom" textRotation="0" wrapText="true" indent="0" shrinkToFit="false"/>
      <protection locked="true" hidden="false"/>
    </xf>
    <xf numFmtId="167" fontId="10" fillId="5" borderId="0" xfId="15" applyFont="true" applyBorder="true" applyAlignment="true" applyProtection="true">
      <alignment horizontal="right" vertical="bottom" textRotation="0" wrapText="tru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10" fillId="4" borderId="0" xfId="15" applyFont="true" applyBorder="true" applyAlignment="true" applyProtection="true">
      <alignment horizontal="right" vertical="bottom" textRotation="0" wrapText="true" indent="0" shrinkToFit="false"/>
      <protection locked="true" hidden="false"/>
    </xf>
    <xf numFmtId="167" fontId="10" fillId="4" borderId="0" xfId="19" applyFont="true" applyBorder="true" applyAlignment="true" applyProtection="true">
      <alignment horizontal="right" vertical="bottom" textRotation="0" wrapText="true" indent="0" shrinkToFit="false"/>
      <protection locked="true" hidden="false"/>
    </xf>
    <xf numFmtId="172" fontId="10" fillId="4" borderId="0" xfId="0" applyFont="true" applyBorder="false" applyAlignment="true" applyProtection="false">
      <alignment horizontal="right" vertical="bottom" textRotation="0" wrapText="true" indent="0" shrinkToFit="false"/>
      <protection locked="true" hidden="false"/>
    </xf>
    <xf numFmtId="164" fontId="5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10" fillId="3" borderId="0" xfId="15" applyFont="true" applyBorder="true" applyAlignment="true" applyProtection="true">
      <alignment horizontal="right" vertical="bottom" textRotation="0" wrapText="true" indent="0" shrinkToFit="false"/>
      <protection locked="true" hidden="false"/>
    </xf>
    <xf numFmtId="167" fontId="10" fillId="0" borderId="0" xfId="15" applyFont="true" applyBorder="true" applyAlignment="true" applyProtection="true">
      <alignment horizontal="right" vertical="bottom" textRotation="0" wrapText="true" indent="0" shrinkToFit="false"/>
      <protection locked="true" hidden="false"/>
    </xf>
    <xf numFmtId="167" fontId="10" fillId="6" borderId="0" xfId="15" applyFont="true" applyBorder="true" applyAlignment="true" applyProtection="true">
      <alignment horizontal="right" vertical="bottom" textRotation="0" wrapText="true" indent="0" shrinkToFit="false"/>
      <protection locked="true" hidden="false"/>
    </xf>
    <xf numFmtId="166" fontId="13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4" fillId="4" borderId="0" xfId="0" applyFont="true" applyBorder="false" applyAlignment="true" applyProtection="false">
      <alignment horizontal="right" vertical="bottom" textRotation="0" wrapText="true" indent="0" shrinkToFit="false"/>
      <protection locked="true" hidden="false"/>
    </xf>
    <xf numFmtId="172" fontId="10" fillId="0" borderId="0" xfId="0" applyFont="true" applyBorder="false" applyAlignment="true" applyProtection="false">
      <alignment horizontal="right" vertical="bottom" textRotation="0" wrapText="true" indent="0" shrinkToFit="false"/>
      <protection locked="true" hidden="false"/>
    </xf>
    <xf numFmtId="173" fontId="10" fillId="0" borderId="0" xfId="0" applyFont="true" applyBorder="false" applyAlignment="true" applyProtection="false">
      <alignment horizontal="right" vertical="bottom" textRotation="0" wrapText="true" indent="0" shrinkToFit="false"/>
      <protection locked="true" hidden="false"/>
    </xf>
    <xf numFmtId="173" fontId="15" fillId="3" borderId="0" xfId="0" applyFont="true" applyBorder="false" applyAlignment="true" applyProtection="false">
      <alignment horizontal="right" vertical="bottom" textRotation="0" wrapText="true" indent="0" shrinkToFit="false"/>
      <protection locked="true" hidden="false"/>
    </xf>
    <xf numFmtId="173" fontId="15" fillId="4" borderId="0" xfId="0" applyFont="true" applyBorder="false" applyAlignment="true" applyProtection="false">
      <alignment horizontal="right" vertical="bottom" textRotation="0" wrapText="true" indent="0" shrinkToFit="false"/>
      <protection locked="true" hidden="false"/>
    </xf>
    <xf numFmtId="17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externalLink" Target="externalLinks/externalLink1.xml"/><Relationship Id="rId21" Type="http://schemas.openxmlformats.org/officeDocument/2006/relationships/sharedStrings" Target="sharedStrings.xml"/>
</Relationships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Historical_Load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oad Data"/>
      <sheetName val="Energy"/>
      <sheetName val="Sheet2"/>
      <sheetName val="Capacity"/>
      <sheetName val="Peak Load %"/>
    </sheetNames>
    <sheetDataSet>
      <sheetData sheetId="0"/>
      <sheetData sheetId="1"/>
      <sheetData sheetId="2"/>
      <sheetData sheetId="3"/>
      <sheetData sheetId="4">
        <row r="1">
          <cell r="C1" t="str">
            <v>ERCOT</v>
          </cell>
          <cell r="D1" t="str">
            <v>NEPOOL</v>
          </cell>
          <cell r="E1" t="str">
            <v>NY-ISO</v>
          </cell>
          <cell r="F1" t="str">
            <v>PJM</v>
          </cell>
          <cell r="G1" t="str">
            <v>SPP</v>
          </cell>
          <cell r="H1" t="str">
            <v>ECAR</v>
          </cell>
          <cell r="I1" t="str">
            <v>MAIN</v>
          </cell>
          <cell r="J1" t="str">
            <v>MAPP</v>
          </cell>
          <cell r="K1" t="str">
            <v>SOCO</v>
          </cell>
          <cell r="L1" t="str">
            <v>TVA</v>
          </cell>
          <cell r="M1" t="str">
            <v>VACAR</v>
          </cell>
          <cell r="N1" t="str">
            <v>Entergy</v>
          </cell>
          <cell r="O1" t="str">
            <v>FRCC</v>
          </cell>
        </row>
        <row r="27">
          <cell r="A27">
            <v>1</v>
          </cell>
          <cell r="B27">
            <v>35796</v>
          </cell>
          <cell r="C27">
            <v>0.583721331264011</v>
          </cell>
          <cell r="D27">
            <v>0.796488776312342</v>
          </cell>
          <cell r="E27">
            <v>0.62949577888285</v>
          </cell>
          <cell r="F27">
            <v>0.642477414871439</v>
          </cell>
          <cell r="G27">
            <v>0.602906738481354</v>
          </cell>
          <cell r="H27">
            <v>0.699324511735563</v>
          </cell>
          <cell r="I27">
            <v>0.678925126777369</v>
          </cell>
          <cell r="J27">
            <v>0.724089292285049</v>
          </cell>
          <cell r="K27">
            <v>0.710222548632369</v>
          </cell>
          <cell r="L27">
            <v>0.822420852010024</v>
          </cell>
          <cell r="M27">
            <v>0.760956717235646</v>
          </cell>
          <cell r="N27" t="e">
            <v>#VALUE!</v>
          </cell>
          <cell r="O27">
            <v>0.682709872130887</v>
          </cell>
        </row>
        <row r="28">
          <cell r="A28">
            <v>2</v>
          </cell>
          <cell r="B28">
            <v>35827</v>
          </cell>
          <cell r="C28">
            <v>0.554198999827557</v>
          </cell>
          <cell r="D28">
            <v>0.778102891082191</v>
          </cell>
          <cell r="E28">
            <v>0.61882733896149</v>
          </cell>
          <cell r="F28">
            <v>0.65095552466991</v>
          </cell>
          <cell r="G28">
            <v>0.577264211697207</v>
          </cell>
          <cell r="H28">
            <v>0.692477896589322</v>
          </cell>
          <cell r="I28">
            <v>0.62349746445262</v>
          </cell>
          <cell r="J28">
            <v>0.673249110756777</v>
          </cell>
          <cell r="K28">
            <v>0.716330008887133</v>
          </cell>
          <cell r="L28">
            <v>0.789134225108531</v>
          </cell>
          <cell r="M28">
            <v>0.735881883962139</v>
          </cell>
          <cell r="N28" t="e">
            <v>#VALUE!</v>
          </cell>
          <cell r="O28">
            <v>0.733566303973738</v>
          </cell>
        </row>
        <row r="29">
          <cell r="A29">
            <v>3</v>
          </cell>
          <cell r="B29">
            <v>35855</v>
          </cell>
          <cell r="C29">
            <v>0.593740300051733</v>
          </cell>
          <cell r="D29">
            <v>0.79312603720849</v>
          </cell>
          <cell r="E29">
            <v>0.621342662194981</v>
          </cell>
          <cell r="F29">
            <v>0.616382904794997</v>
          </cell>
          <cell r="G29">
            <v>0.629925062935425</v>
          </cell>
          <cell r="H29">
            <v>0.712933001128604</v>
          </cell>
          <cell r="I29">
            <v>0.654022869643035</v>
          </cell>
          <cell r="J29">
            <v>0.680608365019012</v>
          </cell>
          <cell r="K29">
            <v>0.754693616075837</v>
          </cell>
          <cell r="L29">
            <v>0.849666466664314</v>
          </cell>
          <cell r="M29">
            <v>0.786235835332792</v>
          </cell>
          <cell r="N29" t="e">
            <v>#VALUE!</v>
          </cell>
          <cell r="O29">
            <v>0.776745294257803</v>
          </cell>
        </row>
        <row r="30">
          <cell r="A30">
            <v>4</v>
          </cell>
          <cell r="B30">
            <v>35886</v>
          </cell>
          <cell r="C30">
            <v>0.583548887739265</v>
          </cell>
          <cell r="D30">
            <v>0.696742073543541</v>
          </cell>
          <cell r="E30">
            <v>0.561726610385105</v>
          </cell>
          <cell r="F30">
            <v>0.549617790132036</v>
          </cell>
          <cell r="G30">
            <v>0.559130027515953</v>
          </cell>
          <cell r="H30">
            <v>0.5972643992578</v>
          </cell>
          <cell r="I30">
            <v>0.57069265188426</v>
          </cell>
          <cell r="J30">
            <v>0.600331166441801</v>
          </cell>
          <cell r="K30">
            <v>0.607846845067641</v>
          </cell>
          <cell r="L30">
            <v>0.632533088624572</v>
          </cell>
          <cell r="M30">
            <v>0.604734465625059</v>
          </cell>
          <cell r="N30" t="e">
            <v>#VALUE!</v>
          </cell>
          <cell r="O30">
            <v>0.721573610780187</v>
          </cell>
        </row>
        <row r="31">
          <cell r="A31">
            <v>5</v>
          </cell>
          <cell r="B31">
            <v>35916</v>
          </cell>
          <cell r="C31">
            <v>0.819089498189343</v>
          </cell>
          <cell r="D31">
            <v>0.768320377325531</v>
          </cell>
          <cell r="E31">
            <v>0.653926217185151</v>
          </cell>
          <cell r="F31">
            <v>0.684190410006949</v>
          </cell>
          <cell r="G31">
            <v>0.786575727416428</v>
          </cell>
          <cell r="H31">
            <v>0.759297855653538</v>
          </cell>
          <cell r="I31">
            <v>0.762473302177588</v>
          </cell>
          <cell r="J31">
            <v>0.76471850852447</v>
          </cell>
          <cell r="K31">
            <v>0.892084822751062</v>
          </cell>
          <cell r="L31">
            <v>0.867069494935235</v>
          </cell>
          <cell r="M31">
            <v>0.801249249022312</v>
          </cell>
          <cell r="N31" t="e">
            <v>#VALUE!</v>
          </cell>
          <cell r="O31">
            <v>0.856961321578906</v>
          </cell>
        </row>
        <row r="32">
          <cell r="A32">
            <v>6</v>
          </cell>
          <cell r="B32">
            <v>35947</v>
          </cell>
          <cell r="C32">
            <v>0.887015002586653</v>
          </cell>
          <cell r="D32">
            <v>0.876015372521618</v>
          </cell>
          <cell r="E32">
            <v>0.788799583670637</v>
          </cell>
          <cell r="F32">
            <v>0.82228978457262</v>
          </cell>
          <cell r="G32">
            <v>0.884052455945202</v>
          </cell>
          <cell r="H32">
            <v>0.863105304435985</v>
          </cell>
          <cell r="I32">
            <v>0.869820821318485</v>
          </cell>
          <cell r="J32">
            <v>0.821262112105973</v>
          </cell>
          <cell r="K32">
            <v>0.983890194529476</v>
          </cell>
          <cell r="L32">
            <v>0.965073942046377</v>
          </cell>
          <cell r="M32">
            <v>0.918504789253934</v>
          </cell>
          <cell r="N32" t="e">
            <v>#VALUE!</v>
          </cell>
          <cell r="O32">
            <v>0.974611494983189</v>
          </cell>
        </row>
        <row r="33">
          <cell r="A33">
            <v>7</v>
          </cell>
          <cell r="B33">
            <v>35977</v>
          </cell>
          <cell r="C33">
            <v>0.901000172443525</v>
          </cell>
          <cell r="D33">
            <v>0.934841470870818</v>
          </cell>
          <cell r="E33">
            <v>0.814184110095987</v>
          </cell>
          <cell r="F33">
            <v>0.842060458651842</v>
          </cell>
          <cell r="G33">
            <v>0.919454964580528</v>
          </cell>
          <cell r="H33">
            <v>0.865469470321556</v>
          </cell>
          <cell r="I33">
            <v>0.885248881376156</v>
          </cell>
          <cell r="J33">
            <v>0.889089905556237</v>
          </cell>
          <cell r="K33">
            <v>0.974956304927422</v>
          </cell>
          <cell r="L33">
            <v>0.945667596089366</v>
          </cell>
          <cell r="M33">
            <v>0.945712229128488</v>
          </cell>
          <cell r="N33" t="e">
            <v>#VALUE!</v>
          </cell>
          <cell r="O33">
            <v>0.973579011463215</v>
          </cell>
        </row>
        <row r="34">
          <cell r="A34">
            <v>8</v>
          </cell>
          <cell r="B34">
            <v>36008</v>
          </cell>
          <cell r="C34">
            <v>0.925832040006898</v>
          </cell>
          <cell r="D34">
            <v>0.903310332780156</v>
          </cell>
          <cell r="E34">
            <v>0.775702555799699</v>
          </cell>
          <cell r="F34">
            <v>0.818728283530229</v>
          </cell>
          <cell r="G34">
            <v>0.905946987881272</v>
          </cell>
          <cell r="H34">
            <v>0.822625332364137</v>
          </cell>
          <cell r="I34">
            <v>0.845536641145471</v>
          </cell>
          <cell r="J34">
            <v>0.8675640868392</v>
          </cell>
          <cell r="K34">
            <v>0.973145131825812</v>
          </cell>
          <cell r="L34">
            <v>0.94783326862669</v>
          </cell>
          <cell r="M34">
            <v>0.914449982052106</v>
          </cell>
          <cell r="N34" t="e">
            <v>#VALUE!</v>
          </cell>
          <cell r="O34">
            <v>0.946866809625923</v>
          </cell>
        </row>
        <row r="35">
          <cell r="A35">
            <v>9</v>
          </cell>
          <cell r="B35">
            <v>36039</v>
          </cell>
          <cell r="C35">
            <v>0.884083462665977</v>
          </cell>
          <cell r="D35">
            <v>0.785701808018168</v>
          </cell>
          <cell r="E35">
            <v>0.704521799468024</v>
          </cell>
          <cell r="F35">
            <v>0.772637248088951</v>
          </cell>
          <cell r="G35">
            <v>0.886342778525847</v>
          </cell>
          <cell r="H35">
            <v>0.772307075769459</v>
          </cell>
          <cell r="I35">
            <v>0.726679327831361</v>
          </cell>
          <cell r="J35">
            <v>0.754814178829879</v>
          </cell>
          <cell r="K35">
            <v>0.913002419275205</v>
          </cell>
          <cell r="L35">
            <v>0.886525253238273</v>
          </cell>
          <cell r="M35">
            <v>0.86095310876424</v>
          </cell>
          <cell r="N35" t="e">
            <v>#VALUE!</v>
          </cell>
          <cell r="O35">
            <v>0.902761231567522</v>
          </cell>
        </row>
        <row r="36">
          <cell r="A36">
            <v>10</v>
          </cell>
          <cell r="B36">
            <v>36069</v>
          </cell>
          <cell r="C36">
            <v>0.800293153992068</v>
          </cell>
          <cell r="D36">
            <v>0.717180539785134</v>
          </cell>
          <cell r="E36">
            <v>0.59344281253614</v>
          </cell>
          <cell r="F36">
            <v>0.588950660180681</v>
          </cell>
          <cell r="G36">
            <v>0.668041303202389</v>
          </cell>
          <cell r="H36">
            <v>0.645102377718691</v>
          </cell>
          <cell r="I36">
            <v>0.613922442080143</v>
          </cell>
          <cell r="J36">
            <v>0.639488531828775</v>
          </cell>
          <cell r="K36">
            <v>0.821031722128962</v>
          </cell>
          <cell r="L36">
            <v>0.752285321003777</v>
          </cell>
          <cell r="M36">
            <v>0.763566737828494</v>
          </cell>
          <cell r="N36" t="e">
            <v>#VALUE!</v>
          </cell>
          <cell r="O36">
            <v>0.871283721176502</v>
          </cell>
        </row>
        <row r="37">
          <cell r="A37">
            <v>11</v>
          </cell>
          <cell r="B37">
            <v>36100</v>
          </cell>
          <cell r="C37">
            <v>0.537851353681669</v>
          </cell>
          <cell r="D37">
            <v>0.75936763036073</v>
          </cell>
          <cell r="E37">
            <v>0.613999074823638</v>
          </cell>
          <cell r="F37">
            <v>0.585788742182071</v>
          </cell>
          <cell r="G37">
            <v>0.563396654177156</v>
          </cell>
          <cell r="H37">
            <v>0.648089723970389</v>
          </cell>
          <cell r="I37">
            <v>0.626639753405588</v>
          </cell>
          <cell r="J37">
            <v>0.670182754814179</v>
          </cell>
          <cell r="K37">
            <v>0.631118470425595</v>
          </cell>
          <cell r="L37">
            <v>0.695235238061624</v>
          </cell>
          <cell r="M37">
            <v>0.650741777030474</v>
          </cell>
          <cell r="N37" t="e">
            <v>#VALUE!</v>
          </cell>
          <cell r="O37">
            <v>0.719588065549467</v>
          </cell>
        </row>
        <row r="38">
          <cell r="A38">
            <v>12</v>
          </cell>
          <cell r="B38">
            <v>36130</v>
          </cell>
          <cell r="C38">
            <v>0.698379030867391</v>
          </cell>
          <cell r="D38">
            <v>0.820158965848546</v>
          </cell>
          <cell r="E38">
            <v>0.663438186654331</v>
          </cell>
          <cell r="F38">
            <v>0.676250868658791</v>
          </cell>
          <cell r="G38">
            <v>0.66371087758328</v>
          </cell>
          <cell r="H38">
            <v>0.733371740918569</v>
          </cell>
          <cell r="I38">
            <v>0.702589639057373</v>
          </cell>
          <cell r="J38">
            <v>0.762418741567521</v>
          </cell>
          <cell r="K38">
            <v>0.714993309963464</v>
          </cell>
          <cell r="L38">
            <v>0.813302509441288</v>
          </cell>
          <cell r="M38">
            <v>0.756662333981977</v>
          </cell>
          <cell r="N38" t="e">
            <v>#VALUE!</v>
          </cell>
          <cell r="O38">
            <v>0.675085378444921</v>
          </cell>
        </row>
        <row r="39">
          <cell r="A39">
            <v>13</v>
          </cell>
          <cell r="B39">
            <v>36161</v>
          </cell>
          <cell r="C39">
            <v>0.67109846525263</v>
          </cell>
          <cell r="D39">
            <v>0.887413747925583</v>
          </cell>
          <cell r="E39">
            <v>0.690355036428819</v>
          </cell>
          <cell r="F39">
            <v>0.707192494788047</v>
          </cell>
          <cell r="G39">
            <v>0.698378315086939</v>
          </cell>
          <cell r="H39">
            <v>0.772060370717524</v>
          </cell>
          <cell r="I39">
            <v>0.708779954260714</v>
          </cell>
          <cell r="J39">
            <v>0.819023672267877</v>
          </cell>
          <cell r="K39">
            <v>0.863663967611336</v>
          </cell>
          <cell r="L39">
            <v>0.935502770620831</v>
          </cell>
          <cell r="M39">
            <v>0.908036991555044</v>
          </cell>
          <cell r="N39" t="e">
            <v>#VALUE!</v>
          </cell>
          <cell r="O39">
            <v>0.974709448547905</v>
          </cell>
        </row>
        <row r="40">
          <cell r="A40">
            <v>14</v>
          </cell>
          <cell r="B40">
            <v>36192</v>
          </cell>
          <cell r="C40">
            <v>0.559699948266943</v>
          </cell>
          <cell r="D40">
            <v>0.819765918420823</v>
          </cell>
          <cell r="E40">
            <v>0.650283335260784</v>
          </cell>
          <cell r="F40">
            <v>0.669440583738707</v>
          </cell>
          <cell r="G40">
            <v>0.609449095486213</v>
          </cell>
          <cell r="H40">
            <v>0.705214530290568</v>
          </cell>
          <cell r="I40">
            <v>0.636372675748235</v>
          </cell>
          <cell r="J40">
            <v>0.751533177971299</v>
          </cell>
          <cell r="K40">
            <v>0.74339142885356</v>
          </cell>
          <cell r="L40">
            <v>0.830335651007659</v>
          </cell>
          <cell r="M40">
            <v>0.801647673386106</v>
          </cell>
          <cell r="N40" t="e">
            <v>#VALUE!</v>
          </cell>
          <cell r="O40">
            <v>0.777510391020041</v>
          </cell>
        </row>
        <row r="41">
          <cell r="A41">
            <v>15</v>
          </cell>
          <cell r="B41">
            <v>36220</v>
          </cell>
          <cell r="C41">
            <v>0.521555440593206</v>
          </cell>
          <cell r="D41">
            <v>0.79801729408682</v>
          </cell>
          <cell r="E41">
            <v>0.624783161790216</v>
          </cell>
          <cell r="F41">
            <v>0.645361362056984</v>
          </cell>
          <cell r="G41">
            <v>0.591080732978163</v>
          </cell>
          <cell r="H41">
            <v>0.703339900912447</v>
          </cell>
          <cell r="I41">
            <v>0.657432633986278</v>
          </cell>
          <cell r="J41">
            <v>0.713234392248252</v>
          </cell>
          <cell r="K41">
            <v>0.704384319146835</v>
          </cell>
          <cell r="L41">
            <v>0.783136272191437</v>
          </cell>
          <cell r="M41">
            <v>0.772168275679658</v>
          </cell>
          <cell r="N41" t="e">
            <v>#VALUE!</v>
          </cell>
          <cell r="O41">
            <v>0.674844465623594</v>
          </cell>
        </row>
        <row r="42">
          <cell r="A42">
            <v>16</v>
          </cell>
          <cell r="B42">
            <v>36251</v>
          </cell>
          <cell r="C42">
            <v>0.700293153992068</v>
          </cell>
          <cell r="D42">
            <v>0.662197571840336</v>
          </cell>
          <cell r="E42">
            <v>0.552156817393316</v>
          </cell>
          <cell r="F42">
            <v>0.536049339819319</v>
          </cell>
          <cell r="G42">
            <v>0.638355482700076</v>
          </cell>
          <cell r="H42">
            <v>0.619316334143122</v>
          </cell>
          <cell r="I42">
            <v>0.600517052799045</v>
          </cell>
          <cell r="J42">
            <v>0.613209861400711</v>
          </cell>
          <cell r="K42">
            <v>0.748247259800533</v>
          </cell>
          <cell r="L42">
            <v>0.718254332403911</v>
          </cell>
          <cell r="M42">
            <v>0.64419682227806</v>
          </cell>
          <cell r="N42" t="e">
            <v>#VALUE!</v>
          </cell>
          <cell r="O42">
            <v>0.813774389113917</v>
          </cell>
        </row>
        <row r="43">
          <cell r="A43">
            <v>17</v>
          </cell>
          <cell r="B43">
            <v>36281</v>
          </cell>
          <cell r="C43">
            <v>0.740765649249871</v>
          </cell>
          <cell r="D43">
            <v>0.688881124989082</v>
          </cell>
          <cell r="E43">
            <v>0.58219613738869</v>
          </cell>
          <cell r="F43">
            <v>0.590427380125087</v>
          </cell>
          <cell r="G43">
            <v>0.688806275979158</v>
          </cell>
          <cell r="H43">
            <v>0.705444076745031</v>
          </cell>
          <cell r="I43">
            <v>0.644466540717908</v>
          </cell>
          <cell r="J43">
            <v>0.647921010670919</v>
          </cell>
          <cell r="K43">
            <v>0.797405450775156</v>
          </cell>
          <cell r="L43">
            <v>0.779613877810327</v>
          </cell>
          <cell r="M43">
            <v>0.714878029887967</v>
          </cell>
          <cell r="N43" t="e">
            <v>#VALUE!</v>
          </cell>
          <cell r="O43">
            <v>0.856961321578906</v>
          </cell>
        </row>
        <row r="44">
          <cell r="A44">
            <v>18</v>
          </cell>
          <cell r="B44">
            <v>36312</v>
          </cell>
          <cell r="C44">
            <v>0.831473514385588</v>
          </cell>
          <cell r="D44">
            <v>0.907342511472674</v>
          </cell>
          <cell r="E44">
            <v>0.819023981991862</v>
          </cell>
          <cell r="F44">
            <v>0.840801804928844</v>
          </cell>
          <cell r="G44">
            <v>0.823188995841452</v>
          </cell>
          <cell r="H44">
            <v>0.870843555387809</v>
          </cell>
          <cell r="I44">
            <v>0.83206343067105</v>
          </cell>
          <cell r="J44">
            <v>0.827258656793421</v>
          </cell>
          <cell r="K44">
            <v>0.90783615531817</v>
          </cell>
          <cell r="L44">
            <v>0.864690617417094</v>
          </cell>
          <cell r="M44">
            <v>0.903681349684021</v>
          </cell>
          <cell r="N44" t="e">
            <v>#VALUE!</v>
          </cell>
          <cell r="O44">
            <v>0.86358810762754</v>
          </cell>
        </row>
        <row r="45">
          <cell r="A45">
            <v>19</v>
          </cell>
          <cell r="B45">
            <v>36342</v>
          </cell>
          <cell r="C45">
            <v>0.887654611454692</v>
          </cell>
          <cell r="D45">
            <v>0.940508969545265</v>
          </cell>
          <cell r="E45">
            <v>0.874751089434648</v>
          </cell>
          <cell r="F45">
            <v>0.897500867754252</v>
          </cell>
          <cell r="G45">
            <v>0.922848750981476</v>
          </cell>
          <cell r="H45">
            <v>0.90346291753161</v>
          </cell>
          <cell r="I45">
            <v>0.94701218333011</v>
          </cell>
          <cell r="J45">
            <v>0.908045279354193</v>
          </cell>
          <cell r="K45">
            <v>1.00741951893031</v>
          </cell>
          <cell r="L45">
            <v>0.957023456457266</v>
          </cell>
          <cell r="M45">
            <v>0.988078148510382</v>
          </cell>
          <cell r="N45" t="e">
            <v>#VALUE!</v>
          </cell>
          <cell r="O45">
            <v>0.943804094867035</v>
          </cell>
        </row>
        <row r="46">
          <cell r="A46">
            <v>20</v>
          </cell>
          <cell r="B46">
            <v>36373</v>
          </cell>
          <cell r="C46">
            <v>0.921769965044367</v>
          </cell>
          <cell r="D46">
            <v>0.867125573633709</v>
          </cell>
          <cell r="E46">
            <v>0.774321087414505</v>
          </cell>
          <cell r="F46">
            <v>0.839482818465811</v>
          </cell>
          <cell r="G46">
            <v>0.947552854276325</v>
          </cell>
          <cell r="H46">
            <v>0.8205887903378</v>
          </cell>
          <cell r="I46">
            <v>0.765964030168246</v>
          </cell>
          <cell r="J46">
            <v>0.854693332524051</v>
          </cell>
          <cell r="K46">
            <v>1.02211564082068</v>
          </cell>
          <cell r="L46">
            <v>0.954812617956322</v>
          </cell>
          <cell r="M46">
            <v>0.976646930484502</v>
          </cell>
          <cell r="N46" t="e">
            <v>#VALUE!</v>
          </cell>
          <cell r="O46">
            <v>0.945668488350809</v>
          </cell>
        </row>
        <row r="47">
          <cell r="A47">
            <v>21</v>
          </cell>
          <cell r="B47">
            <v>36404</v>
          </cell>
          <cell r="C47">
            <v>0.83086851304114</v>
          </cell>
          <cell r="D47">
            <v>0.846516478931998</v>
          </cell>
          <cell r="E47">
            <v>0.735707483189518</v>
          </cell>
          <cell r="F47">
            <v>0.779868101353697</v>
          </cell>
          <cell r="G47">
            <v>0.854203623462355</v>
          </cell>
          <cell r="H47">
            <v>0.771117191923004</v>
          </cell>
          <cell r="I47">
            <v>0.803480951460066</v>
          </cell>
          <cell r="J47">
            <v>0.82813875147947</v>
          </cell>
          <cell r="K47">
            <v>0.938582467359446</v>
          </cell>
          <cell r="L47">
            <v>0.893761795632246</v>
          </cell>
          <cell r="M47">
            <v>0.875806293259103</v>
          </cell>
          <cell r="N47" t="e">
            <v>#VALUE!</v>
          </cell>
          <cell r="O47">
            <v>0.898295112831106</v>
          </cell>
        </row>
        <row r="48">
          <cell r="A48">
            <v>22</v>
          </cell>
          <cell r="B48">
            <v>36434</v>
          </cell>
          <cell r="C48">
            <v>0.720775073944609</v>
          </cell>
          <cell r="D48">
            <v>0.688777638715061</v>
          </cell>
          <cell r="E48">
            <v>0.594268563677816</v>
          </cell>
          <cell r="F48">
            <v>0.56662617146824</v>
          </cell>
          <cell r="G48">
            <v>0.671591008229854</v>
          </cell>
          <cell r="H48">
            <v>0.631902245706737</v>
          </cell>
          <cell r="I48">
            <v>0.581512280023206</v>
          </cell>
          <cell r="J48">
            <v>0.637006464143729</v>
          </cell>
          <cell r="K48">
            <v>0.721146718988446</v>
          </cell>
          <cell r="L48">
            <v>0.674932596387166</v>
          </cell>
          <cell r="M48">
            <v>0.673218514896178</v>
          </cell>
          <cell r="N48" t="e">
            <v>#VALUE!</v>
          </cell>
          <cell r="O48">
            <v>0.811429542661402</v>
          </cell>
        </row>
        <row r="49">
          <cell r="A49">
            <v>23</v>
          </cell>
          <cell r="B49">
            <v>36465</v>
          </cell>
          <cell r="C49">
            <v>0.547156493681097</v>
          </cell>
          <cell r="D49">
            <v>0.776971214017522</v>
          </cell>
          <cell r="E49">
            <v>0.65481515684973</v>
          </cell>
          <cell r="F49">
            <v>0.654547032280458</v>
          </cell>
          <cell r="G49">
            <v>0.585061214994038</v>
          </cell>
          <cell r="H49">
            <v>0.707926023778071</v>
          </cell>
          <cell r="I49">
            <v>0.643318507058596</v>
          </cell>
          <cell r="J49">
            <v>0.679402749537192</v>
          </cell>
          <cell r="K49">
            <v>0.691778698253519</v>
          </cell>
          <cell r="L49">
            <v>0.724457400916689</v>
          </cell>
          <cell r="M49">
            <v>0.753681932741499</v>
          </cell>
          <cell r="N49" t="e">
            <v>#VALUE!</v>
          </cell>
          <cell r="O49">
            <v>0.713461287032921</v>
          </cell>
        </row>
        <row r="50">
          <cell r="A50">
            <v>24</v>
          </cell>
          <cell r="B50">
            <v>36495</v>
          </cell>
          <cell r="C50">
            <v>0.609790938424308</v>
          </cell>
          <cell r="D50">
            <v>0.798790154359616</v>
          </cell>
          <cell r="E50">
            <v>0.664309832328071</v>
          </cell>
          <cell r="F50">
            <v>0.662079139187782</v>
          </cell>
          <cell r="G50">
            <v>0.65212144124233</v>
          </cell>
          <cell r="H50">
            <v>0.73447820343461</v>
          </cell>
          <cell r="I50">
            <v>0.709108489653839</v>
          </cell>
          <cell r="J50">
            <v>0.750204849625201</v>
          </cell>
          <cell r="K50">
            <v>0.720594433544074</v>
          </cell>
          <cell r="L50">
            <v>0.767764222162308</v>
          </cell>
          <cell r="M50">
            <v>0.803352919049052</v>
          </cell>
          <cell r="N50" t="e">
            <v>#VALUE!</v>
          </cell>
          <cell r="O50">
            <v>0.72263943728264</v>
          </cell>
        </row>
        <row r="51">
          <cell r="A51">
            <v>25</v>
          </cell>
          <cell r="B51">
            <v>36526</v>
          </cell>
          <cell r="C51">
            <v>0.656174374831944</v>
          </cell>
          <cell r="D51">
            <v>0.883437630371297</v>
          </cell>
          <cell r="E51">
            <v>0.694092522582321</v>
          </cell>
          <cell r="F51">
            <v>0.748281846581048</v>
          </cell>
          <cell r="G51">
            <v>0.670384156803443</v>
          </cell>
          <cell r="H51">
            <v>0.789488582751463</v>
          </cell>
          <cell r="I51">
            <v>0.758808741055889</v>
          </cell>
          <cell r="J51">
            <v>0.697854389851598</v>
          </cell>
          <cell r="K51">
            <v>0.852384758859579</v>
          </cell>
          <cell r="L51">
            <v>0.878302777028849</v>
          </cell>
          <cell r="M51">
            <v>0.978483298224496</v>
          </cell>
          <cell r="N51" t="e">
            <v>#VALUE!</v>
          </cell>
          <cell r="O51">
            <v>0</v>
          </cell>
        </row>
        <row r="52">
          <cell r="A52">
            <v>26</v>
          </cell>
          <cell r="B52">
            <v>36557</v>
          </cell>
          <cell r="C52">
            <v>0.709397687550417</v>
          </cell>
          <cell r="D52">
            <v>0.818606591572799</v>
          </cell>
          <cell r="E52">
            <v>0.665781651323194</v>
          </cell>
          <cell r="F52">
            <v>0.694168691426588</v>
          </cell>
          <cell r="G52">
            <v>0.638613429493704</v>
          </cell>
          <cell r="H52">
            <v>0.729873561049255</v>
          </cell>
          <cell r="I52">
            <v>0.730168245987237</v>
          </cell>
          <cell r="J52">
            <v>0.662893387150618</v>
          </cell>
          <cell r="K52">
            <v>0.800935009568103</v>
          </cell>
          <cell r="L52">
            <v>0.826031275276355</v>
          </cell>
          <cell r="M52">
            <v>0.913970809509479</v>
          </cell>
          <cell r="N52" t="e">
            <v>#VALUE!</v>
          </cell>
          <cell r="O52">
            <v>0</v>
          </cell>
        </row>
        <row r="53">
          <cell r="A53">
            <v>27</v>
          </cell>
          <cell r="B53">
            <v>36586</v>
          </cell>
          <cell r="C53">
            <v>0.640259478354396</v>
          </cell>
          <cell r="D53">
            <v>0.724906132665832</v>
          </cell>
          <cell r="E53">
            <v>0.616230411820727</v>
          </cell>
          <cell r="F53">
            <v>0.62698715723707</v>
          </cell>
          <cell r="G53">
            <v>0.596998865850467</v>
          </cell>
          <cell r="H53">
            <v>0.670201924891489</v>
          </cell>
          <cell r="I53">
            <v>0.6635273641462</v>
          </cell>
          <cell r="J53">
            <v>0.61609662832691</v>
          </cell>
          <cell r="K53">
            <v>0.661434488772618</v>
          </cell>
          <cell r="L53">
            <v>0.689774871933136</v>
          </cell>
          <cell r="M53">
            <v>0.740144447788143</v>
          </cell>
          <cell r="N53" t="e">
            <v>#VALUE!</v>
          </cell>
          <cell r="O53">
            <v>0</v>
          </cell>
        </row>
        <row r="54">
          <cell r="A54">
            <v>28</v>
          </cell>
          <cell r="B54">
            <v>36617</v>
          </cell>
          <cell r="C54">
            <v>0.679450121000269</v>
          </cell>
          <cell r="D54">
            <v>0.67976178556529</v>
          </cell>
          <cell r="E54">
            <v>0.572883899454561</v>
          </cell>
          <cell r="F54">
            <v>0.568899687608469</v>
          </cell>
          <cell r="G54">
            <v>0.646581556983744</v>
          </cell>
          <cell r="H54">
            <v>0.632402340064163</v>
          </cell>
          <cell r="I54">
            <v>0.641790756140012</v>
          </cell>
          <cell r="J54">
            <v>0.586416193742223</v>
          </cell>
          <cell r="K54">
            <v>0.661749388368093</v>
          </cell>
          <cell r="L54">
            <v>0.675148287948234</v>
          </cell>
          <cell r="M54">
            <v>0.687123833885044</v>
          </cell>
          <cell r="N54" t="e">
            <v>#VALUE!</v>
          </cell>
          <cell r="O54">
            <v>0</v>
          </cell>
        </row>
        <row r="55">
          <cell r="A55">
            <v>29</v>
          </cell>
          <cell r="B55">
            <v>36647</v>
          </cell>
          <cell r="C55">
            <v>0.967212288249529</v>
          </cell>
          <cell r="D55">
            <v>0.787758030871923</v>
          </cell>
          <cell r="E55">
            <v>0.7394303194713</v>
          </cell>
          <cell r="F55">
            <v>0.780510239500174</v>
          </cell>
          <cell r="G55">
            <v>0.852444237647948</v>
          </cell>
          <cell r="H55">
            <v>0.746593696923948</v>
          </cell>
          <cell r="I55">
            <v>0.79731193192806</v>
          </cell>
          <cell r="J55">
            <v>0.660101362629359</v>
          </cell>
          <cell r="K55">
            <v>0.928953806651648</v>
          </cell>
          <cell r="L55">
            <v>0.795295227824211</v>
          </cell>
          <cell r="M55">
            <v>0.902347276557328</v>
          </cell>
          <cell r="N55" t="e">
            <v>#VALUE!</v>
          </cell>
          <cell r="O55">
            <v>0</v>
          </cell>
        </row>
        <row r="56">
          <cell r="A56">
            <v>30</v>
          </cell>
          <cell r="B56">
            <v>36678</v>
          </cell>
          <cell r="C56">
            <v>0.778842990742046</v>
          </cell>
          <cell r="D56">
            <v>0.860579143024848</v>
          </cell>
          <cell r="E56">
            <v>0.807379989096439</v>
          </cell>
          <cell r="F56">
            <v>0.84532034906647</v>
          </cell>
          <cell r="G56">
            <v>0.799906876104135</v>
          </cell>
          <cell r="H56">
            <v>0.804003577203458</v>
          </cell>
          <cell r="I56">
            <v>0.800125616868551</v>
          </cell>
          <cell r="J56">
            <v>0.805319084706877</v>
          </cell>
          <cell r="K56">
            <v>0.918661727251679</v>
          </cell>
          <cell r="L56">
            <v>0.859409679663431</v>
          </cell>
          <cell r="M56">
            <v>0.935638431007974</v>
          </cell>
          <cell r="N56" t="e">
            <v>#VALUE!</v>
          </cell>
          <cell r="O56">
            <v>0</v>
          </cell>
        </row>
        <row r="57">
          <cell r="A57">
            <v>31</v>
          </cell>
          <cell r="B57">
            <v>36708</v>
          </cell>
          <cell r="C57">
            <v>0.874038566975265</v>
          </cell>
          <cell r="D57">
            <v>0.795768342790061</v>
          </cell>
          <cell r="E57">
            <v>0.748271211729936</v>
          </cell>
          <cell r="F57">
            <v>0.822226413153428</v>
          </cell>
          <cell r="G57">
            <v>0.894783692362471</v>
          </cell>
          <cell r="H57">
            <v>0.787662261406853</v>
          </cell>
          <cell r="I57">
            <v>0.855684163301929</v>
          </cell>
          <cell r="J57">
            <v>0.856487351325243</v>
          </cell>
          <cell r="K57">
            <v>1.00027784209308</v>
          </cell>
          <cell r="L57">
            <v>0.939212243681055</v>
          </cell>
          <cell r="M57">
            <v>0.970804877176673</v>
          </cell>
          <cell r="N57" t="e">
            <v>#VALUE!</v>
          </cell>
          <cell r="O57">
            <v>0</v>
          </cell>
        </row>
        <row r="58">
          <cell r="A58">
            <v>32</v>
          </cell>
          <cell r="B58">
            <v>36739</v>
          </cell>
          <cell r="C58">
            <v>0.904350141767314</v>
          </cell>
          <cell r="D58">
            <v>0.858443357464293</v>
          </cell>
          <cell r="E58">
            <v>0.806691343146538</v>
          </cell>
          <cell r="F58">
            <v>0.848012069881873</v>
          </cell>
          <cell r="G58">
            <v>0.928705440900563</v>
          </cell>
          <cell r="H58">
            <v>0.831365570320051</v>
          </cell>
          <cell r="I58">
            <v>0.941821444593988</v>
          </cell>
          <cell r="J58">
            <v>0.859204250437723</v>
          </cell>
          <cell r="K58">
            <v>1.01148413984719</v>
          </cell>
          <cell r="L58">
            <v>0.975453009573658</v>
          </cell>
          <cell r="M58">
            <v>0.987091929774377</v>
          </cell>
          <cell r="N58" t="e">
            <v>#VALUE!</v>
          </cell>
          <cell r="O58">
            <v>0</v>
          </cell>
        </row>
        <row r="59">
          <cell r="A59">
            <v>33</v>
          </cell>
          <cell r="B59">
            <v>36770</v>
          </cell>
          <cell r="C59">
            <v>0.896376709431834</v>
          </cell>
          <cell r="D59">
            <v>0.843795734689885</v>
          </cell>
          <cell r="E59">
            <v>0.771771254770308</v>
          </cell>
          <cell r="F59">
            <v>0.771872374714969</v>
          </cell>
          <cell r="G59">
            <v>0.903466126182879</v>
          </cell>
          <cell r="H59">
            <v>0.805033378198932</v>
          </cell>
          <cell r="I59">
            <v>0.91533423059668</v>
          </cell>
          <cell r="J59">
            <v>0.762663768640947</v>
          </cell>
          <cell r="K59">
            <v>0.863579532299143</v>
          </cell>
          <cell r="L59">
            <v>0.871964753039388</v>
          </cell>
          <cell r="M59">
            <v>0.867683341080559</v>
          </cell>
          <cell r="N59" t="e">
            <v>#VALUE!</v>
          </cell>
          <cell r="O59">
            <v>0</v>
          </cell>
        </row>
        <row r="60">
          <cell r="A60">
            <v>34</v>
          </cell>
          <cell r="B60">
            <v>36800</v>
          </cell>
          <cell r="C60">
            <v>0.747215564641196</v>
          </cell>
          <cell r="D60">
            <v>0.70639405204461</v>
          </cell>
          <cell r="E60">
            <v>0.610570715330981</v>
          </cell>
          <cell r="F60">
            <v>0.615786856858745</v>
          </cell>
          <cell r="G60">
            <v>0.720203776995659</v>
          </cell>
          <cell r="H60">
            <v>0.641647320259076</v>
          </cell>
          <cell r="I60">
            <v>0.691502916105877</v>
          </cell>
          <cell r="J60">
            <v>0.612841876471654</v>
          </cell>
          <cell r="K60">
            <v>0.759898124565872</v>
          </cell>
          <cell r="L60">
            <v>0.770464107065956</v>
          </cell>
          <cell r="M60">
            <v>0.75834018664855</v>
          </cell>
          <cell r="N60" t="e">
            <v>#VALUE!</v>
          </cell>
          <cell r="O60">
            <v>0</v>
          </cell>
        </row>
        <row r="61">
          <cell r="A61">
            <v>35</v>
          </cell>
          <cell r="B61">
            <v>36831</v>
          </cell>
          <cell r="C61">
            <v>0.557216034588092</v>
          </cell>
          <cell r="D61">
            <v>0.732892584621405</v>
          </cell>
          <cell r="E61">
            <v>0.642564058420131</v>
          </cell>
          <cell r="F61">
            <v>0.652922317280162</v>
          </cell>
          <cell r="G61">
            <v>0.618260500403993</v>
          </cell>
          <cell r="H61">
            <v>0.697319807409147</v>
          </cell>
          <cell r="I61">
            <v>0.676662180349933</v>
          </cell>
          <cell r="J61">
            <v>0.664312020769184</v>
          </cell>
          <cell r="K61">
            <v>0.743991664737208</v>
          </cell>
          <cell r="L61">
            <v>0.769139033358731</v>
          </cell>
          <cell r="M61">
            <v>0.838756391461365</v>
          </cell>
          <cell r="N61" t="e">
            <v>#VALUE!</v>
          </cell>
          <cell r="O61">
            <v>0</v>
          </cell>
        </row>
        <row r="62">
          <cell r="A62">
            <v>36</v>
          </cell>
          <cell r="B62">
            <v>36861</v>
          </cell>
          <cell r="C62">
            <v>0.707332738067265</v>
          </cell>
          <cell r="D62">
            <v>0.790167873214635</v>
          </cell>
          <cell r="E62">
            <v>0.681874264726981</v>
          </cell>
          <cell r="F62">
            <v>0.71131722872769</v>
          </cell>
          <cell r="G62">
            <v>0.707139042193342</v>
          </cell>
          <cell r="H62">
            <v>0.763732938275174</v>
          </cell>
          <cell r="I62">
            <v>0.752678331090175</v>
          </cell>
          <cell r="J62">
            <v>0.724295115619151</v>
          </cell>
          <cell r="K62">
            <v>0.844362120861311</v>
          </cell>
          <cell r="L62">
            <v>0.88905820386259</v>
          </cell>
          <cell r="M62">
            <v>0.894768834698037</v>
          </cell>
          <cell r="N62" t="e">
            <v>#VALUE!</v>
          </cell>
          <cell r="O62">
            <v>0</v>
          </cell>
        </row>
        <row r="63">
          <cell r="A63">
            <v>37</v>
          </cell>
          <cell r="B63">
            <v>36892</v>
          </cell>
          <cell r="C63">
            <v>0.684023372025628</v>
          </cell>
          <cell r="D63">
            <v>0.780833887693211</v>
          </cell>
          <cell r="E63">
            <v>0.680611747152162</v>
          </cell>
          <cell r="F63">
            <v>0.711094347386288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 t="e">
            <v>#VALUE!</v>
          </cell>
          <cell r="O63">
            <v>0</v>
          </cell>
        </row>
        <row r="64">
          <cell r="A64">
            <v>38</v>
          </cell>
          <cell r="B64">
            <v>36923</v>
          </cell>
          <cell r="C64">
            <v>0.56854175478171</v>
          </cell>
          <cell r="D64">
            <v>0.763106632752886</v>
          </cell>
          <cell r="E64">
            <v>0.647384580069438</v>
          </cell>
          <cell r="F64">
            <v>0.705505169132649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 t="e">
            <v>#VALUE!</v>
          </cell>
          <cell r="O64">
            <v>0</v>
          </cell>
        </row>
        <row r="65">
          <cell r="A65">
            <v>39</v>
          </cell>
          <cell r="B65">
            <v>36951</v>
          </cell>
          <cell r="C65">
            <v>0.530283534416204</v>
          </cell>
          <cell r="D65">
            <v>0.7321733515946</v>
          </cell>
          <cell r="E65">
            <v>0.631660497546699</v>
          </cell>
          <cell r="F65">
            <v>0.655579748658426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 t="e">
            <v>#VALUE!</v>
          </cell>
          <cell r="O65">
            <v>0</v>
          </cell>
        </row>
        <row r="66">
          <cell r="A66">
            <v>40</v>
          </cell>
          <cell r="B66">
            <v>36982</v>
          </cell>
          <cell r="C66">
            <v>0.581934331430994</v>
          </cell>
          <cell r="D66">
            <v>0.656986499706515</v>
          </cell>
          <cell r="E66">
            <v>0.583541361797366</v>
          </cell>
          <cell r="F66">
            <v>0.605315205650899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 t="e">
            <v>#VALUE!</v>
          </cell>
          <cell r="O66">
            <v>0</v>
          </cell>
        </row>
        <row r="67">
          <cell r="A67">
            <v>41</v>
          </cell>
          <cell r="B67">
            <v>37012</v>
          </cell>
          <cell r="C67">
            <v>0.705096958779273</v>
          </cell>
          <cell r="D67">
            <v>0.742163960086089</v>
          </cell>
          <cell r="E67">
            <v>0.673266190353218</v>
          </cell>
          <cell r="F67">
            <v>0.696881375692218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 t="e">
            <v>#VALUE!</v>
          </cell>
          <cell r="O67">
            <v>0</v>
          </cell>
        </row>
        <row r="68">
          <cell r="A68">
            <v>42</v>
          </cell>
          <cell r="B68">
            <v>37043</v>
          </cell>
          <cell r="C68">
            <v>0.743928127529194</v>
          </cell>
          <cell r="D68">
            <v>0.847233415233415</v>
          </cell>
          <cell r="E68">
            <v>0.793246428672858</v>
          </cell>
          <cell r="F68">
            <v>0.859174409072278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 t="e">
            <v>#VALUE!</v>
          </cell>
          <cell r="O68">
            <v>0</v>
          </cell>
        </row>
        <row r="69">
          <cell r="A69">
            <v>43</v>
          </cell>
          <cell r="B69">
            <v>37073</v>
          </cell>
          <cell r="C69">
            <v>0.793301409283026</v>
          </cell>
          <cell r="D69">
            <v>0.914382158382158</v>
          </cell>
          <cell r="E69">
            <v>0.846411632728409</v>
          </cell>
          <cell r="F69">
            <v>0.890353873479984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 t="e">
            <v>#VALUE!</v>
          </cell>
          <cell r="O69">
            <v>0</v>
          </cell>
        </row>
        <row r="70">
          <cell r="A70">
            <v>44</v>
          </cell>
          <cell r="B70">
            <v>37104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 t="e">
            <v>#VALUE!</v>
          </cell>
          <cell r="O70">
            <v>0</v>
          </cell>
        </row>
        <row r="71">
          <cell r="A71">
            <v>45</v>
          </cell>
          <cell r="B71">
            <v>37135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 t="e">
            <v>#VALUE!</v>
          </cell>
          <cell r="O71">
            <v>0</v>
          </cell>
        </row>
        <row r="72">
          <cell r="A72">
            <v>46</v>
          </cell>
          <cell r="B72">
            <v>37165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 t="e">
            <v>#VALUE!</v>
          </cell>
          <cell r="O72">
            <v>0</v>
          </cell>
        </row>
        <row r="73">
          <cell r="A73">
            <v>47</v>
          </cell>
          <cell r="B73">
            <v>37196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 t="e">
            <v>#VALUE!</v>
          </cell>
          <cell r="O73">
            <v>0</v>
          </cell>
        </row>
        <row r="74">
          <cell r="A74">
            <v>48</v>
          </cell>
          <cell r="B74">
            <v>37226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 t="e">
            <v>#VALUE!</v>
          </cell>
          <cell r="O74">
            <v>0</v>
          </cell>
        </row>
        <row r="75">
          <cell r="A75">
            <v>49</v>
          </cell>
          <cell r="B75">
            <v>37257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 t="e">
            <v>#VALUE!</v>
          </cell>
          <cell r="O75">
            <v>0</v>
          </cell>
        </row>
        <row r="76">
          <cell r="A76">
            <v>50</v>
          </cell>
          <cell r="B76">
            <v>37288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 t="e">
            <v>#VALUE!</v>
          </cell>
          <cell r="O76">
            <v>0</v>
          </cell>
        </row>
        <row r="77">
          <cell r="A77">
            <v>51</v>
          </cell>
          <cell r="B77">
            <v>37316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 t="e">
            <v>#VALUE!</v>
          </cell>
          <cell r="O77">
            <v>0</v>
          </cell>
        </row>
        <row r="78">
          <cell r="A78">
            <v>52</v>
          </cell>
          <cell r="B78">
            <v>37347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 t="e">
            <v>#VALUE!</v>
          </cell>
          <cell r="O78">
            <v>0</v>
          </cell>
        </row>
        <row r="79">
          <cell r="A79">
            <v>53</v>
          </cell>
          <cell r="B79">
            <v>37377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 t="e">
            <v>#VALUE!</v>
          </cell>
          <cell r="O79">
            <v>0</v>
          </cell>
        </row>
        <row r="80">
          <cell r="A80">
            <v>54</v>
          </cell>
          <cell r="B80">
            <v>37408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 t="e">
            <v>#VALUE!</v>
          </cell>
          <cell r="O80">
            <v>0</v>
          </cell>
        </row>
        <row r="81">
          <cell r="A81">
            <v>55</v>
          </cell>
          <cell r="B81">
            <v>37438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 t="e">
            <v>#VALUE!</v>
          </cell>
          <cell r="O81">
            <v>0</v>
          </cell>
        </row>
        <row r="82">
          <cell r="A82">
            <v>56</v>
          </cell>
          <cell r="B82">
            <v>37469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#VALUE!</v>
          </cell>
          <cell r="O82">
            <v>0</v>
          </cell>
        </row>
        <row r="83">
          <cell r="A83">
            <v>57</v>
          </cell>
          <cell r="B83">
            <v>37500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 t="e">
            <v>#VALUE!</v>
          </cell>
          <cell r="O83">
            <v>0</v>
          </cell>
        </row>
        <row r="84">
          <cell r="A84">
            <v>58</v>
          </cell>
          <cell r="B84">
            <v>37530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 t="e">
            <v>#VALUE!</v>
          </cell>
          <cell r="O84">
            <v>0</v>
          </cell>
        </row>
        <row r="85">
          <cell r="A85">
            <v>59</v>
          </cell>
          <cell r="B85">
            <v>37561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 t="e">
            <v>#VALUE!</v>
          </cell>
          <cell r="O85">
            <v>0</v>
          </cell>
        </row>
        <row r="86">
          <cell r="A86">
            <v>60</v>
          </cell>
          <cell r="B86">
            <v>37591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 t="e">
            <v>#VALUE!</v>
          </cell>
          <cell r="O86">
            <v>0</v>
          </cell>
        </row>
        <row r="87">
          <cell r="A87">
            <v>61</v>
          </cell>
          <cell r="B87">
            <v>37622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 t="e">
            <v>#VALUE!</v>
          </cell>
          <cell r="O87">
            <v>0</v>
          </cell>
        </row>
        <row r="88">
          <cell r="A88">
            <v>62</v>
          </cell>
          <cell r="B88">
            <v>37653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 t="e">
            <v>#VALUE!</v>
          </cell>
          <cell r="O88">
            <v>0</v>
          </cell>
        </row>
        <row r="89">
          <cell r="A89">
            <v>63</v>
          </cell>
          <cell r="B89">
            <v>37681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 t="e">
            <v>#VALUE!</v>
          </cell>
          <cell r="O89">
            <v>0</v>
          </cell>
        </row>
        <row r="90">
          <cell r="A90">
            <v>64</v>
          </cell>
          <cell r="B90">
            <v>37712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 t="e">
            <v>#VALUE!</v>
          </cell>
          <cell r="O90">
            <v>0</v>
          </cell>
        </row>
        <row r="91">
          <cell r="A91">
            <v>65</v>
          </cell>
          <cell r="B91">
            <v>37742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 t="e">
            <v>#VALUE!</v>
          </cell>
          <cell r="O91">
            <v>0</v>
          </cell>
        </row>
        <row r="92">
          <cell r="A92">
            <v>66</v>
          </cell>
          <cell r="B92">
            <v>37773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 t="e">
            <v>#VALUE!</v>
          </cell>
          <cell r="O92">
            <v>0</v>
          </cell>
        </row>
        <row r="93">
          <cell r="A93">
            <v>67</v>
          </cell>
          <cell r="B93">
            <v>37803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 t="e">
            <v>#VALUE!</v>
          </cell>
          <cell r="O93">
            <v>0</v>
          </cell>
        </row>
        <row r="94">
          <cell r="A94">
            <v>68</v>
          </cell>
          <cell r="B94">
            <v>37834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 t="e">
            <v>#VALUE!</v>
          </cell>
          <cell r="O94">
            <v>0</v>
          </cell>
        </row>
        <row r="95">
          <cell r="A95">
            <v>69</v>
          </cell>
          <cell r="B95">
            <v>37865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 t="e">
            <v>#VALUE!</v>
          </cell>
          <cell r="O95">
            <v>0</v>
          </cell>
        </row>
        <row r="96">
          <cell r="A96">
            <v>70</v>
          </cell>
          <cell r="B96">
            <v>37895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 t="e">
            <v>#VALUE!</v>
          </cell>
          <cell r="O96">
            <v>0</v>
          </cell>
        </row>
        <row r="97">
          <cell r="A97">
            <v>71</v>
          </cell>
          <cell r="B97">
            <v>37926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 t="e">
            <v>#VALUE!</v>
          </cell>
          <cell r="O97">
            <v>0</v>
          </cell>
        </row>
        <row r="98">
          <cell r="A98">
            <v>72</v>
          </cell>
          <cell r="B98">
            <v>37956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 t="e">
            <v>#VALUE!</v>
          </cell>
          <cell r="O98">
            <v>0</v>
          </cell>
        </row>
        <row r="99">
          <cell r="A99">
            <v>73</v>
          </cell>
          <cell r="B99">
            <v>37987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 t="e">
            <v>#VALUE!</v>
          </cell>
          <cell r="O99">
            <v>0</v>
          </cell>
        </row>
        <row r="100">
          <cell r="A100">
            <v>74</v>
          </cell>
          <cell r="B100">
            <v>38018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 t="e">
            <v>#VALUE!</v>
          </cell>
          <cell r="O100">
            <v>0</v>
          </cell>
        </row>
        <row r="101">
          <cell r="A101">
            <v>75</v>
          </cell>
          <cell r="B101">
            <v>38047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 t="e">
            <v>#VALUE!</v>
          </cell>
          <cell r="O101">
            <v>0</v>
          </cell>
        </row>
        <row r="102">
          <cell r="A102">
            <v>76</v>
          </cell>
          <cell r="B102">
            <v>38078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 t="e">
            <v>#VALUE!</v>
          </cell>
          <cell r="O102">
            <v>0</v>
          </cell>
        </row>
        <row r="103">
          <cell r="A103">
            <v>77</v>
          </cell>
          <cell r="B103">
            <v>38108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 t="e">
            <v>#VALUE!</v>
          </cell>
          <cell r="O103">
            <v>0</v>
          </cell>
        </row>
        <row r="104">
          <cell r="A104">
            <v>78</v>
          </cell>
          <cell r="B104">
            <v>38139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 t="e">
            <v>#VALUE!</v>
          </cell>
          <cell r="O104">
            <v>0</v>
          </cell>
        </row>
        <row r="105">
          <cell r="A105">
            <v>79</v>
          </cell>
          <cell r="B105">
            <v>38169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 t="e">
            <v>#VALUE!</v>
          </cell>
          <cell r="O105">
            <v>0</v>
          </cell>
        </row>
        <row r="106">
          <cell r="A106">
            <v>80</v>
          </cell>
          <cell r="B106">
            <v>38200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 t="e">
            <v>#VALUE!</v>
          </cell>
          <cell r="O106">
            <v>0</v>
          </cell>
        </row>
        <row r="107">
          <cell r="A107">
            <v>81</v>
          </cell>
          <cell r="B107">
            <v>38231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 t="e">
            <v>#VALUE!</v>
          </cell>
          <cell r="O107">
            <v>0</v>
          </cell>
        </row>
        <row r="108">
          <cell r="A108">
            <v>82</v>
          </cell>
          <cell r="B108">
            <v>38261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 t="e">
            <v>#VALUE!</v>
          </cell>
          <cell r="O108">
            <v>0</v>
          </cell>
        </row>
        <row r="109">
          <cell r="A109">
            <v>83</v>
          </cell>
          <cell r="B109">
            <v>38292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 t="e">
            <v>#VALUE!</v>
          </cell>
          <cell r="O109">
            <v>0</v>
          </cell>
        </row>
        <row r="110">
          <cell r="A110">
            <v>84</v>
          </cell>
          <cell r="B110">
            <v>38322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 t="e">
            <v>#VALUE!</v>
          </cell>
          <cell r="O110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7.xml.rels><?xml version="1.0" encoding="UTF-8"?>
<Relationships xmlns="http://schemas.openxmlformats.org/package/2006/relationships"><Relationship Id="rId1" Type="http://schemas.openxmlformats.org/officeDocument/2006/relationships/comments" Target="../comments7.xml"/><Relationship Id="rId2" Type="http://schemas.openxmlformats.org/officeDocument/2006/relationships/vmlDrawing" Target="../drawings/vmlDrawing1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X55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1" outlineLevelCol="0"/>
  <cols>
    <col collapsed="false" customWidth="true" hidden="false" outlineLevel="0" max="1" min="1" style="0" width="4.85"/>
    <col collapsed="false" customWidth="true" hidden="false" outlineLevel="0" max="2" min="2" style="0" width="1.99"/>
    <col collapsed="false" customWidth="true" hidden="false" outlineLevel="0" max="3" min="3" style="0" width="9.56"/>
    <col collapsed="false" customWidth="true" hidden="false" outlineLevel="0" max="4" min="4" style="0" width="2.28"/>
    <col collapsed="false" customWidth="true" hidden="false" outlineLevel="0" max="5" min="5" style="0" width="9.85"/>
    <col collapsed="false" customWidth="true" hidden="false" outlineLevel="0" max="6" min="6" style="0" width="6.7"/>
    <col collapsed="false" customWidth="true" hidden="false" outlineLevel="0" max="7" min="7" style="0" width="5.71"/>
    <col collapsed="false" customWidth="true" hidden="false" outlineLevel="0" max="8" min="8" style="0" width="7.56"/>
    <col collapsed="false" customWidth="true" hidden="false" outlineLevel="0" max="9" min="9" style="0" width="2.42"/>
    <col collapsed="false" customWidth="true" hidden="false" outlineLevel="0" max="10" min="10" style="0" width="9.85"/>
    <col collapsed="false" customWidth="true" hidden="false" outlineLevel="0" max="12" min="11" style="0" width="6.7"/>
    <col collapsed="false" customWidth="true" hidden="false" outlineLevel="0" max="13" min="13" style="0" width="7.56"/>
    <col collapsed="false" customWidth="true" hidden="false" outlineLevel="0" max="14" min="14" style="0" width="2.56"/>
    <col collapsed="false" customWidth="true" hidden="false" outlineLevel="0" max="15" min="15" style="0" width="9.85"/>
    <col collapsed="false" customWidth="true" hidden="false" outlineLevel="0" max="16" min="16" style="0" width="6.7"/>
    <col collapsed="false" customWidth="true" hidden="false" outlineLevel="0" max="17" min="17" style="0" width="5.71"/>
    <col collapsed="false" customWidth="true" hidden="false" outlineLevel="0" max="18" min="18" style="0" width="7.56"/>
    <col collapsed="false" customWidth="true" hidden="false" outlineLevel="0" max="19" min="19" style="0" width="2.99"/>
    <col collapsed="false" customWidth="true" hidden="false" outlineLevel="0" max="20" min="20" style="0" width="9.85"/>
    <col collapsed="false" customWidth="true" hidden="false" outlineLevel="0" max="21" min="21" style="0" width="6.7"/>
    <col collapsed="false" customWidth="true" hidden="false" outlineLevel="0" max="22" min="22" style="0" width="5.71"/>
    <col collapsed="false" customWidth="true" hidden="false" outlineLevel="0" max="23" min="23" style="0" width="7.56"/>
  </cols>
  <sheetData>
    <row r="1" customFormat="false" ht="13.5" hidden="false" customHeight="false" outlineLevel="0" collapsed="false">
      <c r="A1" s="1"/>
      <c r="B1" s="2"/>
      <c r="C1" s="1"/>
      <c r="D1" s="2"/>
      <c r="E1" s="2"/>
      <c r="F1" s="2"/>
      <c r="G1" s="3"/>
      <c r="H1" s="3"/>
      <c r="I1" s="2"/>
      <c r="J1" s="2"/>
      <c r="K1" s="2"/>
      <c r="L1" s="3"/>
      <c r="M1" s="3"/>
      <c r="N1" s="2"/>
      <c r="O1" s="2"/>
      <c r="P1" s="2"/>
      <c r="Q1" s="3"/>
      <c r="R1" s="3"/>
      <c r="S1" s="2"/>
      <c r="T1" s="2"/>
      <c r="U1" s="2"/>
      <c r="V1" s="3"/>
      <c r="W1" s="3"/>
      <c r="X1" s="4" t="n">
        <v>250</v>
      </c>
    </row>
    <row r="2" customFormat="false" ht="20.25" hidden="false" customHeight="true" outlineLevel="0" collapsed="false">
      <c r="A2" s="5" t="s">
        <v>0</v>
      </c>
      <c r="B2" s="6"/>
      <c r="C2" s="7"/>
      <c r="D2" s="6"/>
      <c r="E2" s="8" t="n">
        <v>1998</v>
      </c>
      <c r="F2" s="8" t="n">
        <v>1998</v>
      </c>
      <c r="G2" s="9"/>
      <c r="H2" s="9"/>
      <c r="I2" s="9"/>
      <c r="J2" s="8" t="n">
        <v>1999</v>
      </c>
      <c r="K2" s="8" t="n">
        <v>1999</v>
      </c>
      <c r="L2" s="9"/>
      <c r="M2" s="9"/>
      <c r="N2" s="9"/>
      <c r="O2" s="8" t="n">
        <v>2000</v>
      </c>
      <c r="P2" s="8" t="n">
        <v>2000</v>
      </c>
      <c r="Q2" s="8"/>
      <c r="R2" s="8"/>
      <c r="S2" s="8"/>
      <c r="T2" s="8" t="n">
        <v>2001</v>
      </c>
      <c r="U2" s="8" t="n">
        <v>2001</v>
      </c>
      <c r="V2" s="9"/>
      <c r="W2" s="9"/>
      <c r="X2" s="0" t="s">
        <v>1</v>
      </c>
    </row>
    <row r="3" customFormat="false" ht="12" hidden="false" customHeight="true" outlineLevel="0" collapsed="false">
      <c r="A3" s="10"/>
      <c r="B3" s="10"/>
      <c r="C3" s="11"/>
      <c r="D3" s="10"/>
      <c r="E3" s="12" t="s">
        <v>2</v>
      </c>
      <c r="F3" s="12" t="s">
        <v>3</v>
      </c>
      <c r="G3" s="12"/>
      <c r="H3" s="12"/>
      <c r="I3" s="12"/>
      <c r="J3" s="12" t="s">
        <v>2</v>
      </c>
      <c r="K3" s="12" t="s">
        <v>3</v>
      </c>
      <c r="L3" s="12"/>
      <c r="M3" s="12"/>
      <c r="N3" s="12"/>
      <c r="O3" s="12" t="s">
        <v>2</v>
      </c>
      <c r="P3" s="12" t="s">
        <v>3</v>
      </c>
      <c r="Q3" s="12"/>
      <c r="R3" s="12"/>
      <c r="S3" s="12"/>
      <c r="T3" s="12" t="s">
        <v>2</v>
      </c>
      <c r="U3" s="12" t="s">
        <v>3</v>
      </c>
      <c r="V3" s="12"/>
      <c r="W3" s="12"/>
    </row>
    <row r="4" customFormat="false" ht="12" hidden="false" customHeight="true" outlineLevel="0" collapsed="false">
      <c r="A4" s="13" t="n">
        <v>35</v>
      </c>
      <c r="C4" s="14" t="n">
        <v>36892</v>
      </c>
      <c r="E4" s="15" t="n">
        <f aca="false">VLOOKUP(MONTH($C4)+12*(E$2-1998),Cinergy!$F$972:$R$1100,MATCH(CONCATENATE($A4,E$3),Cinergy!$G$971:$R$971,0)+1,FALSE())</f>
        <v>0</v>
      </c>
      <c r="F4" s="15"/>
      <c r="G4" s="15"/>
      <c r="H4" s="15"/>
      <c r="J4" s="15" t="n">
        <f aca="false">VLOOKUP(MONTH($C4)+12*(J$2-1998),Cinergy!$F$972:$R$1100,MATCH(CONCATENATE($A4,J$3),Cinergy!$G$971:$R$971,0)+1,FALSE())</f>
        <v>0.4295</v>
      </c>
      <c r="K4" s="15"/>
      <c r="L4" s="15"/>
      <c r="M4" s="15"/>
      <c r="O4" s="15" t="n">
        <f aca="false">VLOOKUP(MONTH($C4)+12*(O$2-1998),Cinergy!$F$972:$R$1100,MATCH(CONCATENATE($A4,O$3),Cinergy!$G$971:$R$971,0)+1,FALSE())</f>
        <v>2.16263157894737</v>
      </c>
      <c r="P4" s="15"/>
      <c r="Q4" s="15"/>
      <c r="R4" s="15"/>
      <c r="T4" s="15" t="n">
        <f aca="false">VLOOKUP(MONTH($C4)+12*(T$2-1998),Cinergy!$F$972:$R$1100,MATCH(CONCATENATE($A4,T$3),Cinergy!$G$971:$R$971,0)+1,FALSE())</f>
        <v>17.145</v>
      </c>
      <c r="U4" s="15"/>
      <c r="V4" s="15"/>
      <c r="W4" s="15"/>
    </row>
    <row r="5" customFormat="false" ht="12" hidden="false" customHeight="true" outlineLevel="0" collapsed="false">
      <c r="A5" s="13" t="n">
        <v>35</v>
      </c>
      <c r="C5" s="14" t="n">
        <v>36923</v>
      </c>
      <c r="E5" s="15" t="n">
        <f aca="false">VLOOKUP(MONTH($C5)+12*(E$2-1998),Cinergy!$F$972:$R$1100,MATCH(CONCATENATE($A5,E$3),Cinergy!$G$971:$R$971,0)+1,FALSE())</f>
        <v>0</v>
      </c>
      <c r="F5" s="15"/>
      <c r="G5" s="15"/>
      <c r="H5" s="15"/>
      <c r="J5" s="15" t="n">
        <f aca="false">VLOOKUP(MONTH($C5)+12*(J$2-1998),Cinergy!$F$972:$R$1100,MATCH(CONCATENATE($A5,J$3),Cinergy!$G$971:$R$971,0)+1,FALSE())</f>
        <v>0</v>
      </c>
      <c r="K5" s="15"/>
      <c r="L5" s="15"/>
      <c r="M5" s="15"/>
      <c r="O5" s="15" t="n">
        <f aca="false">VLOOKUP(MONTH($C5)+12*(O$2-1998),Cinergy!$F$972:$R$1100,MATCH(CONCATENATE($A5,O$3),Cinergy!$G$971:$R$971,0)+1,FALSE())</f>
        <v>0</v>
      </c>
      <c r="P5" s="15"/>
      <c r="Q5" s="15"/>
      <c r="R5" s="15"/>
      <c r="T5" s="15" t="n">
        <f aca="false">VLOOKUP(MONTH($C5)+12*(T$2-1998),Cinergy!$F$972:$R$1100,MATCH(CONCATENATE($A5,T$3),Cinergy!$G$971:$R$971,0)+1,FALSE())</f>
        <v>3.118</v>
      </c>
      <c r="U5" s="15"/>
      <c r="V5" s="15"/>
      <c r="W5" s="15"/>
    </row>
    <row r="6" customFormat="false" ht="12" hidden="false" customHeight="true" outlineLevel="0" collapsed="false">
      <c r="A6" s="16" t="n">
        <v>30</v>
      </c>
      <c r="B6" s="17"/>
      <c r="C6" s="18" t="n">
        <v>36892</v>
      </c>
      <c r="D6" s="17"/>
      <c r="E6" s="19" t="n">
        <f aca="false">VLOOKUP(MONTH($C6)+12*(E$2-1998),Cinergy!$F$972:$R$1100,MATCH(CONCATENATE($A6,E$3),Cinergy!$G$971:$R$971,0)+1,FALSE())</f>
        <v>0</v>
      </c>
      <c r="F6" s="19" t="n">
        <f aca="false">VLOOKUP(MONTH($C6)+12*(F$2-1998),Cinergy!$F$972:$R$1100,MATCH(CONCATENATE($A6,F$3),Cinergy!$G$971:$R$971,0)+1,FALSE())</f>
        <v>12.8290476190476</v>
      </c>
      <c r="G6" s="19"/>
      <c r="H6" s="19"/>
      <c r="I6" s="17"/>
      <c r="J6" s="19" t="n">
        <f aca="false">VLOOKUP(MONTH($C6)+12*(J$2-1998),Cinergy!$F$972:$R$1100,MATCH(CONCATENATE($A6,J$3),Cinergy!$G$971:$R$971,0)+1,FALSE())</f>
        <v>0.9345</v>
      </c>
      <c r="K6" s="19" t="n">
        <f aca="false">VLOOKUP(MONTH($C6)+12*(K$2-1998),Cinergy!$F$972:$R$1100,MATCH(CONCATENATE($A6,K$3),Cinergy!$G$971:$R$971,0)+1,FALSE())</f>
        <v>9.387</v>
      </c>
      <c r="L6" s="19"/>
      <c r="M6" s="19"/>
      <c r="N6" s="17"/>
      <c r="O6" s="19" t="n">
        <f aca="false">VLOOKUP(MONTH($C6)+12*(O$2-1998),Cinergy!$F$972:$R$1100,MATCH(CONCATENATE($A6,O$3),Cinergy!$G$971:$R$971,0)+1,FALSE())</f>
        <v>3.70526315789474</v>
      </c>
      <c r="P6" s="19" t="n">
        <f aca="false">VLOOKUP(MONTH($C6)+12*(P$2-1998),Cinergy!$F$972:$R$1100,MATCH(CONCATENATE($A6,P$3),Cinergy!$G$971:$R$971,0)+1,FALSE())</f>
        <v>6.06</v>
      </c>
      <c r="Q6" s="19"/>
      <c r="R6" s="19"/>
      <c r="S6" s="17"/>
      <c r="T6" s="19" t="n">
        <f aca="false">VLOOKUP(MONTH($C6)+12*(T$2-1998),Cinergy!$F$972:$R$1100,MATCH(CONCATENATE($A6,T$3),Cinergy!$G$971:$R$971,0)+1,FALSE())</f>
        <v>21.895</v>
      </c>
      <c r="U6" s="19" t="n">
        <f aca="false">VLOOKUP(MONTH($C6)+12*(U$2-1998),Cinergy!$F$972:$R$1100,MATCH(CONCATENATE($A6,U$3),Cinergy!$G$971:$R$971,0)+1,FALSE())</f>
        <v>0.1635</v>
      </c>
      <c r="V6" s="19"/>
      <c r="W6" s="19"/>
    </row>
    <row r="7" customFormat="false" ht="12" hidden="false" customHeight="true" outlineLevel="0" collapsed="false">
      <c r="A7" s="20" t="n">
        <v>30</v>
      </c>
      <c r="B7" s="21"/>
      <c r="C7" s="22" t="n">
        <v>36923</v>
      </c>
      <c r="D7" s="21"/>
      <c r="E7" s="19" t="n">
        <f aca="false">VLOOKUP(MONTH($C7)+12*(E$2-1998),Cinergy!$F$972:$R$1100,MATCH(CONCATENATE($A7,E$3),Cinergy!$G$971:$R$971,0)+1,FALSE())</f>
        <v>0</v>
      </c>
      <c r="F7" s="19" t="n">
        <f aca="false">VLOOKUP(MONTH($C7)+12*(F$2-1998),Cinergy!$F$972:$R$1100,MATCH(CONCATENATE($A7,F$3),Cinergy!$G$971:$R$971,0)+1,FALSE())</f>
        <v>13.7255</v>
      </c>
      <c r="G7" s="19"/>
      <c r="H7" s="19"/>
      <c r="I7" s="21"/>
      <c r="J7" s="19" t="n">
        <f aca="false">VLOOKUP(MONTH($C7)+12*(J$2-1998),Cinergy!$F$972:$R$1100,MATCH(CONCATENATE($A7,J$3),Cinergy!$G$971:$R$971,0)+1,FALSE())</f>
        <v>0</v>
      </c>
      <c r="K7" s="19" t="n">
        <f aca="false">VLOOKUP(MONTH($C7)+12*(K$2-1998),Cinergy!$F$972:$R$1100,MATCH(CONCATENATE($A7,K$3),Cinergy!$G$971:$R$971,0)+1,FALSE())</f>
        <v>12.2794736842105</v>
      </c>
      <c r="L7" s="19"/>
      <c r="M7" s="19"/>
      <c r="N7" s="21"/>
      <c r="O7" s="19" t="n">
        <f aca="false">VLOOKUP(MONTH($C7)+12*(O$2-1998),Cinergy!$F$972:$R$1100,MATCH(CONCATENATE($A7,O$3),Cinergy!$G$971:$R$971,0)+1,FALSE())</f>
        <v>0</v>
      </c>
      <c r="P7" s="19" t="n">
        <f aca="false">VLOOKUP(MONTH($C7)+12*(P$2-1998),Cinergy!$F$972:$R$1100,MATCH(CONCATENATE($A7,P$3),Cinergy!$G$971:$R$971,0)+1,FALSE())</f>
        <v>6.6665</v>
      </c>
      <c r="Q7" s="19"/>
      <c r="R7" s="19"/>
      <c r="S7" s="21"/>
      <c r="T7" s="19" t="n">
        <f aca="false">VLOOKUP(MONTH($C7)+12*(T$2-1998),Cinergy!$F$972:$R$1100,MATCH(CONCATENATE($A7,T$3),Cinergy!$G$971:$R$971,0)+1,FALSE())</f>
        <v>6.312</v>
      </c>
      <c r="U7" s="19" t="n">
        <f aca="false">VLOOKUP(MONTH($C7)+12*(U$2-1998),Cinergy!$F$972:$R$1100,MATCH(CONCATENATE($A7,U$3),Cinergy!$G$971:$R$971,0)+1,FALSE())</f>
        <v>0.7515</v>
      </c>
      <c r="V7" s="19"/>
      <c r="W7" s="19"/>
    </row>
    <row r="8" customFormat="false" ht="12" hidden="false" customHeight="true" outlineLevel="0" collapsed="false">
      <c r="A8" s="9" t="n">
        <v>25</v>
      </c>
      <c r="B8" s="6"/>
      <c r="C8" s="14" t="n">
        <v>36892</v>
      </c>
      <c r="D8" s="6"/>
      <c r="E8" s="15"/>
      <c r="F8" s="15" t="n">
        <f aca="false">VLOOKUP(MONTH($C8)+12*(F$2-1998),Cinergy!$F$972:$R$1100,MATCH(CONCATENATE($A8,F$3),Cinergy!$G$971:$R$971,0)+1,FALSE())</f>
        <v>7.82904761904762</v>
      </c>
      <c r="G8" s="15"/>
      <c r="H8" s="15"/>
      <c r="I8" s="6"/>
      <c r="J8" s="15"/>
      <c r="K8" s="15" t="n">
        <f aca="false">VLOOKUP(MONTH($C8)+12*(K$2-1998),Cinergy!$F$972:$R$1100,MATCH(CONCATENATE($A8,K$3),Cinergy!$G$971:$R$971,0)+1,FALSE())</f>
        <v>5.404</v>
      </c>
      <c r="L8" s="15"/>
      <c r="M8" s="15"/>
      <c r="N8" s="6"/>
      <c r="O8" s="15"/>
      <c r="P8" s="15" t="n">
        <f aca="false">VLOOKUP(MONTH($C8)+12*(P$2-1998),Cinergy!$F$972:$R$1100,MATCH(CONCATENATE($A8,P$3),Cinergy!$G$971:$R$971,0)+1,FALSE())</f>
        <v>3.26842105263158</v>
      </c>
      <c r="Q8" s="15"/>
      <c r="R8" s="15"/>
      <c r="S8" s="6"/>
      <c r="T8" s="15"/>
      <c r="U8" s="15" t="n">
        <f aca="false">VLOOKUP(MONTH($C8)+12*(U$2-1998),Cinergy!$F$972:$R$1100,MATCH(CONCATENATE($A8,U$3),Cinergy!$G$971:$R$971,0)+1,FALSE())</f>
        <v>0</v>
      </c>
      <c r="V8" s="15"/>
      <c r="W8" s="15"/>
    </row>
    <row r="9" customFormat="false" ht="12" hidden="false" customHeight="true" outlineLevel="0" collapsed="false">
      <c r="A9" s="23" t="n">
        <v>25</v>
      </c>
      <c r="B9" s="24"/>
      <c r="C9" s="25" t="n">
        <v>36923</v>
      </c>
      <c r="D9" s="24"/>
      <c r="E9" s="26"/>
      <c r="F9" s="26" t="n">
        <f aca="false">VLOOKUP(MONTH($C9)+12*(F$2-1998),Cinergy!$F$972:$R$1100,MATCH(CONCATENATE($A9,F$3),Cinergy!$G$971:$R$971,0)+1,FALSE())</f>
        <v>8.7255</v>
      </c>
      <c r="G9" s="26"/>
      <c r="H9" s="26"/>
      <c r="I9" s="24"/>
      <c r="J9" s="26"/>
      <c r="K9" s="26" t="n">
        <f aca="false">VLOOKUP(MONTH($C9)+12*(K$2-1998),Cinergy!$F$972:$R$1100,MATCH(CONCATENATE($A9,K$3),Cinergy!$G$971:$R$971,0)+1,FALSE())</f>
        <v>7.30263157894737</v>
      </c>
      <c r="L9" s="26"/>
      <c r="M9" s="26"/>
      <c r="N9" s="24"/>
      <c r="O9" s="26"/>
      <c r="P9" s="26" t="n">
        <f aca="false">VLOOKUP(MONTH($C9)+12*(P$2-1998),Cinergy!$F$972:$R$1100,MATCH(CONCATENATE($A9,P$3),Cinergy!$G$971:$R$971,0)+1,FALSE())</f>
        <v>2.715</v>
      </c>
      <c r="Q9" s="26"/>
      <c r="R9" s="26"/>
      <c r="S9" s="24"/>
      <c r="T9" s="26"/>
      <c r="U9" s="26" t="n">
        <f aca="false">VLOOKUP(MONTH($C9)+12*(U$2-1998),Cinergy!$F$972:$R$1100,MATCH(CONCATENATE($A9,U$3),Cinergy!$G$971:$R$971,0)+1,FALSE())</f>
        <v>0.0265000000000001</v>
      </c>
      <c r="V9" s="26"/>
      <c r="W9" s="26"/>
    </row>
    <row r="10" customFormat="false" ht="12" hidden="false" customHeight="true" outlineLevel="0" collapsed="false">
      <c r="A10" s="13" t="n">
        <v>100</v>
      </c>
      <c r="C10" s="14" t="n">
        <v>37073</v>
      </c>
      <c r="E10" s="15" t="n">
        <f aca="false">VLOOKUP(MONTH($C10)+12*(E$2-1998),Cinergy!$F$972:$R$1100,MATCH(CONCATENATE($A10,E$3),Cinergy!$G$971:$R$971,0)+1,FALSE())</f>
        <v>91.3291286956522</v>
      </c>
      <c r="F10" s="15"/>
      <c r="G10" s="15"/>
      <c r="H10" s="15"/>
      <c r="J10" s="15" t="n">
        <f aca="false">VLOOKUP(MONTH($C10)+12*(J$2-1998),Cinergy!$F$972:$R$1100,MATCH(CONCATENATE($A10,J$3),Cinergy!$G$971:$R$971,0)+1,FALSE())</f>
        <v>239.957614285714</v>
      </c>
      <c r="K10" s="15"/>
      <c r="L10" s="15"/>
      <c r="M10" s="15"/>
      <c r="O10" s="15" t="n">
        <f aca="false">VLOOKUP(MONTH($C10)+12*(O$2-1998),Cinergy!$F$972:$R$1100,MATCH(CONCATENATE($A10,O$3),Cinergy!$G$971:$R$971,0)+1,FALSE())</f>
        <v>0.0489995</v>
      </c>
      <c r="P10" s="15"/>
      <c r="Q10" s="15"/>
      <c r="R10" s="15"/>
      <c r="T10" s="15" t="n">
        <f aca="false">VLOOKUP(MONTH($C10)+12*(T$2-1998),Cinergy!$F$972:$R$1100,MATCH(CONCATENATE($A10,T$3),Cinergy!$G$971:$R$971,0)+1,FALSE())</f>
        <v>0</v>
      </c>
      <c r="U10" s="15"/>
      <c r="V10" s="15"/>
      <c r="W10" s="15"/>
    </row>
    <row r="11" customFormat="false" ht="12" hidden="false" customHeight="true" outlineLevel="0" collapsed="false">
      <c r="A11" s="13" t="n">
        <v>100</v>
      </c>
      <c r="C11" s="14" t="n">
        <v>37104</v>
      </c>
      <c r="E11" s="15" t="n">
        <f aca="false">VLOOKUP(MONTH($C11)+12*(E$2-1998),Cinergy!$F$972:$R$1100,MATCH(CONCATENATE($A11,E$3),Cinergy!$G$971:$R$971,0)+1,FALSE())</f>
        <v>0</v>
      </c>
      <c r="F11" s="15"/>
      <c r="G11" s="15"/>
      <c r="H11" s="15"/>
      <c r="J11" s="15" t="n">
        <f aca="false">VLOOKUP(MONTH($C11)+12*(J$2-1998),Cinergy!$F$972:$R$1100,MATCH(CONCATENATE($A11,J$3),Cinergy!$G$971:$R$971,0)+1,FALSE())</f>
        <v>20.9422709090909</v>
      </c>
      <c r="K11" s="15"/>
      <c r="L11" s="15"/>
      <c r="M11" s="15"/>
      <c r="O11" s="15" t="n">
        <f aca="false">VLOOKUP(MONTH($C11)+12*(O$2-1998),Cinergy!$F$972:$R$1100,MATCH(CONCATENATE($A11,O$3),Cinergy!$G$971:$R$971,0)+1,FALSE())</f>
        <v>0.191303913043478</v>
      </c>
      <c r="P11" s="15"/>
      <c r="Q11" s="15"/>
      <c r="R11" s="15"/>
      <c r="T11" s="15" t="n">
        <f aca="false">VLOOKUP(MONTH($C11)+12*(T$2-1998),Cinergy!$F$972:$R$1100,MATCH(CONCATENATE($A11,T$3),Cinergy!$G$971:$R$971,0)+1,FALSE())</f>
        <v>2.56090818181818</v>
      </c>
      <c r="U11" s="15"/>
      <c r="V11" s="15"/>
      <c r="W11" s="15"/>
    </row>
    <row r="12" customFormat="false" ht="12" hidden="false" customHeight="true" outlineLevel="0" collapsed="false">
      <c r="A12" s="16" t="n">
        <v>50</v>
      </c>
      <c r="B12" s="17"/>
      <c r="C12" s="18" t="n">
        <v>37073</v>
      </c>
      <c r="D12" s="17"/>
      <c r="E12" s="19" t="n">
        <f aca="false">VLOOKUP(MONTH($C12)+12*(E$2-1998),Cinergy!$F$972:$R$1100,MATCH(CONCATENATE($A12,E$3),Cinergy!$G$971:$R$971,0)+1,FALSE())</f>
        <v>105.517826086957</v>
      </c>
      <c r="F12" s="19" t="n">
        <f aca="false">VLOOKUP(MONTH($C12)+12*(F$2-1998),Cinergy!$F$972:$R$1100,MATCH(CONCATENATE($A12,F$3),Cinergy!$G$971:$R$971,0)+1,FALSE())</f>
        <v>6.88695652173913</v>
      </c>
      <c r="G12" s="19"/>
      <c r="H12" s="19"/>
      <c r="I12" s="17"/>
      <c r="J12" s="19" t="n">
        <f aca="false">VLOOKUP(MONTH($C12)+12*(J$2-1998),Cinergy!$F$972:$R$1100,MATCH(CONCATENATE($A12,J$3),Cinergy!$G$971:$R$971,0)+1,FALSE())</f>
        <v>266.001904761905</v>
      </c>
      <c r="K12" s="19" t="n">
        <f aca="false">VLOOKUP(MONTH($C12)+12*(K$2-1998),Cinergy!$F$972:$R$1100,MATCH(CONCATENATE($A12,K$3),Cinergy!$G$971:$R$971,0)+1,FALSE())</f>
        <v>8.56952380952381</v>
      </c>
      <c r="L12" s="19"/>
      <c r="M12" s="19"/>
      <c r="N12" s="17"/>
      <c r="O12" s="19" t="n">
        <f aca="false">VLOOKUP(MONTH($C12)+12*(O$2-1998),Cinergy!$F$972:$R$1100,MATCH(CONCATENATE($A12,O$3),Cinergy!$G$971:$R$971,0)+1,FALSE())</f>
        <v>3.0645</v>
      </c>
      <c r="P12" s="19" t="n">
        <f aca="false">VLOOKUP(MONTH($C12)+12*(P$2-1998),Cinergy!$F$972:$R$1100,MATCH(CONCATENATE($A12,P$3),Cinergy!$G$971:$R$971,0)+1,FALSE())</f>
        <v>14.3155</v>
      </c>
      <c r="Q12" s="19"/>
      <c r="R12" s="19"/>
      <c r="S12" s="17"/>
      <c r="T12" s="19" t="n">
        <f aca="false">VLOOKUP(MONTH($C12)+12*(T$2-1998),Cinergy!$F$972:$R$1100,MATCH(CONCATENATE($A12,T$3),Cinergy!$G$971:$R$971,0)+1,FALSE())</f>
        <v>1.54047619047619</v>
      </c>
      <c r="U12" s="19" t="n">
        <f aca="false">VLOOKUP(MONTH($C12)+12*(U$2-1998),Cinergy!$F$972:$R$1100,MATCH(CONCATENATE($A12,U$3),Cinergy!$G$971:$R$971,0)+1,FALSE())</f>
        <v>12.2971428571429</v>
      </c>
      <c r="V12" s="19"/>
      <c r="W12" s="19"/>
    </row>
    <row r="13" customFormat="false" ht="12" hidden="false" customHeight="true" outlineLevel="0" collapsed="false">
      <c r="A13" s="20" t="n">
        <v>50</v>
      </c>
      <c r="B13" s="21"/>
      <c r="C13" s="22" t="n">
        <v>37104</v>
      </c>
      <c r="D13" s="21"/>
      <c r="E13" s="19" t="n">
        <f aca="false">VLOOKUP(MONTH($C13)+12*(E$2-1998),Cinergy!$F$972:$R$1100,MATCH(CONCATENATE($A13,E$3),Cinergy!$G$971:$R$971,0)+1,FALSE())</f>
        <v>3.76047619047619</v>
      </c>
      <c r="F13" s="19" t="n">
        <f aca="false">VLOOKUP(MONTH($C13)+12*(F$2-1998),Cinergy!$F$972:$R$1100,MATCH(CONCATENATE($A13,F$3),Cinergy!$G$971:$R$971,0)+1,FALSE())</f>
        <v>13.3319047619048</v>
      </c>
      <c r="G13" s="19"/>
      <c r="H13" s="19"/>
      <c r="I13" s="21"/>
      <c r="J13" s="19" t="n">
        <f aca="false">VLOOKUP(MONTH($C13)+12*(J$2-1998),Cinergy!$F$972:$R$1100,MATCH(CONCATENATE($A13,J$3),Cinergy!$G$971:$R$971,0)+1,FALSE())</f>
        <v>30.6172727272727</v>
      </c>
      <c r="K13" s="19" t="n">
        <f aca="false">VLOOKUP(MONTH($C13)+12*(K$2-1998),Cinergy!$F$972:$R$1100,MATCH(CONCATENATE($A13,K$3),Cinergy!$G$971:$R$971,0)+1,FALSE())</f>
        <v>11.2527272727273</v>
      </c>
      <c r="L13" s="19"/>
      <c r="M13" s="19"/>
      <c r="N13" s="21"/>
      <c r="O13" s="19" t="n">
        <f aca="false">VLOOKUP(MONTH($C13)+12*(O$2-1998),Cinergy!$F$972:$R$1100,MATCH(CONCATENATE($A13,O$3),Cinergy!$G$971:$R$971,0)+1,FALSE())</f>
        <v>6.05</v>
      </c>
      <c r="P13" s="19" t="n">
        <f aca="false">VLOOKUP(MONTH($C13)+12*(P$2-1998),Cinergy!$F$972:$R$1100,MATCH(CONCATENATE($A13,P$3),Cinergy!$G$971:$R$971,0)+1,FALSE())</f>
        <v>9.64608695652174</v>
      </c>
      <c r="Q13" s="19"/>
      <c r="R13" s="19"/>
      <c r="S13" s="21"/>
      <c r="T13" s="19" t="n">
        <f aca="false">VLOOKUP(MONTH($C13)+12*(T$2-1998),Cinergy!$F$972:$R$1100,MATCH(CONCATENATE($A13,T$3),Cinergy!$G$971:$R$971,0)+1,FALSE())</f>
        <v>9.73545454545455</v>
      </c>
      <c r="U13" s="19" t="n">
        <f aca="false">VLOOKUP(MONTH($C13)+12*(U$2-1998),Cinergy!$F$972:$R$1100,MATCH(CONCATENATE($A13,U$3),Cinergy!$G$971:$R$971,0)+1,FALSE())</f>
        <v>13.0459090909091</v>
      </c>
      <c r="V13" s="19"/>
      <c r="W13" s="19"/>
    </row>
    <row r="14" customFormat="false" ht="12" hidden="false" customHeight="true" outlineLevel="0" collapsed="false">
      <c r="A14" s="9" t="n">
        <v>40</v>
      </c>
      <c r="B14" s="6"/>
      <c r="C14" s="14" t="n">
        <v>37073</v>
      </c>
      <c r="D14" s="6"/>
      <c r="E14" s="15"/>
      <c r="F14" s="15" t="n">
        <f aca="false">VLOOKUP(MONTH($C14)+12*(F$2-1998),Cinergy!$F$972:$R$1100,MATCH(CONCATENATE($A14,F$3),Cinergy!$G$971:$R$971,0)+1,FALSE())</f>
        <v>2.56913043478261</v>
      </c>
      <c r="G14" s="15"/>
      <c r="H14" s="15"/>
      <c r="J14" s="15"/>
      <c r="K14" s="15" t="n">
        <f aca="false">VLOOKUP(MONTH($C14)+12*(K$2-1998),Cinergy!$F$972:$R$1100,MATCH(CONCATENATE($A14,K$3),Cinergy!$G$971:$R$971,0)+1,FALSE())</f>
        <v>4.69857142857143</v>
      </c>
      <c r="L14" s="15"/>
      <c r="M14" s="15"/>
      <c r="O14" s="15"/>
      <c r="P14" s="15" t="n">
        <f aca="false">VLOOKUP(MONTH($C14)+12*(P$2-1998),Cinergy!$F$972:$R$1100,MATCH(CONCATENATE($A14,P$3),Cinergy!$G$971:$R$971,0)+1,FALSE())</f>
        <v>6.7475</v>
      </c>
      <c r="Q14" s="15"/>
      <c r="R14" s="15"/>
      <c r="T14" s="15"/>
      <c r="U14" s="15" t="n">
        <f aca="false">VLOOKUP(MONTH($C14)+12*(U$2-1998),Cinergy!$F$972:$R$1100,MATCH(CONCATENATE($A14,U$3),Cinergy!$G$971:$R$971,0)+1,FALSE())</f>
        <v>5.11809523809524</v>
      </c>
      <c r="V14" s="15"/>
      <c r="W14" s="15"/>
    </row>
    <row r="15" customFormat="false" ht="12" hidden="false" customHeight="true" outlineLevel="0" collapsed="false">
      <c r="A15" s="27" t="n">
        <v>40</v>
      </c>
      <c r="B15" s="28"/>
      <c r="C15" s="29" t="n">
        <v>37104</v>
      </c>
      <c r="D15" s="28"/>
      <c r="E15" s="26"/>
      <c r="F15" s="26" t="n">
        <f aca="false">VLOOKUP(MONTH($C15)+12*(F$2-1998),Cinergy!$F$972:$R$1100,MATCH(CONCATENATE($A15,F$3),Cinergy!$G$971:$R$971,0)+1,FALSE())</f>
        <v>6.58952380952381</v>
      </c>
      <c r="G15" s="26"/>
      <c r="H15" s="26"/>
      <c r="I15" s="28"/>
      <c r="J15" s="26"/>
      <c r="K15" s="26" t="n">
        <f aca="false">VLOOKUP(MONTH($C15)+12*(K$2-1998),Cinergy!$F$972:$R$1100,MATCH(CONCATENATE($A15,K$3),Cinergy!$G$971:$R$971,0)+1,FALSE())</f>
        <v>4.54363636363636</v>
      </c>
      <c r="L15" s="26"/>
      <c r="M15" s="26"/>
      <c r="N15" s="28"/>
      <c r="O15" s="26"/>
      <c r="P15" s="26" t="n">
        <f aca="false">VLOOKUP(MONTH($C15)+12*(P$2-1998),Cinergy!$F$972:$R$1100,MATCH(CONCATENATE($A15,P$3),Cinergy!$G$971:$R$971,0)+1,FALSE())</f>
        <v>4.37782608695652</v>
      </c>
      <c r="Q15" s="26"/>
      <c r="R15" s="26"/>
      <c r="S15" s="28"/>
      <c r="T15" s="26"/>
      <c r="U15" s="26" t="n">
        <f aca="false">VLOOKUP(MONTH($C15)+12*(U$2-1998),Cinergy!$F$972:$R$1100,MATCH(CONCATENATE($A15,U$3),Cinergy!$G$971:$R$971,0)+1,FALSE())</f>
        <v>5.82772727272727</v>
      </c>
      <c r="V15" s="26"/>
      <c r="W15" s="26"/>
    </row>
    <row r="16" customFormat="false" ht="12" hidden="false" customHeight="true" outlineLevel="0" collapsed="false">
      <c r="A16" s="13" t="n">
        <v>30</v>
      </c>
      <c r="C16" s="14" t="n">
        <v>37135</v>
      </c>
      <c r="E16" s="15" t="n">
        <f aca="false">VLOOKUP(MONTH($C16)+12*(E$2-1998),Cinergy!$F$972:$R$1100,MATCH(CONCATENATE($A16,E$3),Cinergy!$G$971:$R$971,0)+1,FALSE())</f>
        <v>5.82428571428572</v>
      </c>
      <c r="F16" s="15"/>
      <c r="G16" s="15"/>
      <c r="H16" s="15"/>
      <c r="J16" s="15" t="n">
        <f aca="false">VLOOKUP(MONTH($C16)+12*(J$2-1998),Cinergy!$F$972:$R$1100,MATCH(CONCATENATE($A16,J$3),Cinergy!$G$971:$R$971,0)+1,FALSE())</f>
        <v>0</v>
      </c>
      <c r="K16" s="15"/>
      <c r="L16" s="13"/>
      <c r="M16" s="13"/>
      <c r="O16" s="15" t="n">
        <f aca="false">VLOOKUP(MONTH($C16)+12*(O$2-1998),Cinergy!$F$972:$R$1100,MATCH(CONCATENATE($A16,O$3),Cinergy!$G$971:$R$971,0)+1,FALSE())</f>
        <v>1.94947368421053</v>
      </c>
      <c r="P16" s="15"/>
      <c r="Q16" s="15"/>
      <c r="R16" s="15"/>
      <c r="T16" s="15"/>
      <c r="U16" s="15"/>
      <c r="V16" s="15"/>
      <c r="W16" s="15"/>
    </row>
    <row r="17" customFormat="false" ht="12" hidden="false" customHeight="true" outlineLevel="0" collapsed="false">
      <c r="A17" s="20" t="n">
        <v>25</v>
      </c>
      <c r="B17" s="21"/>
      <c r="C17" s="22" t="n">
        <v>37135</v>
      </c>
      <c r="D17" s="21"/>
      <c r="E17" s="19" t="n">
        <f aca="false">VLOOKUP(MONTH($C17)+12*(E$2-1998),Cinergy!$F$972:$R$1100,MATCH(CONCATENATE($A17,E$3),Cinergy!$G$971:$R$971,0)+1,FALSE())</f>
        <v>8.80476190476191</v>
      </c>
      <c r="F17" s="19" t="n">
        <f aca="false">VLOOKUP(MONTH($C17)+12*(F$2-1998),Cinergy!$F$972:$R$1100,MATCH(CONCATENATE($A17,F$3),Cinergy!$G$971:$R$971,0)+1,FALSE())</f>
        <v>1.4552380952381</v>
      </c>
      <c r="G17" s="19"/>
      <c r="H17" s="19"/>
      <c r="I17" s="21"/>
      <c r="J17" s="19" t="n">
        <f aca="false">VLOOKUP(MONTH($C17)+12*(J$2-1998),Cinergy!$F$972:$R$1100,MATCH(CONCATENATE($A17,J$3),Cinergy!$G$971:$R$971,0)+1,FALSE())</f>
        <v>0.434285714285714</v>
      </c>
      <c r="K17" s="19" t="n">
        <f aca="false">VLOOKUP(MONTH($C17)+12*(K$2-1998),Cinergy!$F$972:$R$1100,MATCH(CONCATENATE($A17,K$3),Cinergy!$G$971:$R$971,0)+1,FALSE())</f>
        <v>5.28428571428571</v>
      </c>
      <c r="L17" s="20"/>
      <c r="M17" s="20"/>
      <c r="N17" s="21"/>
      <c r="O17" s="19" t="n">
        <f aca="false">VLOOKUP(MONTH($C17)+12*(O$2-1998),Cinergy!$F$972:$R$1100,MATCH(CONCATENATE($A17,O$3),Cinergy!$G$971:$R$971,0)+1,FALSE())</f>
        <v>3.22368421052632</v>
      </c>
      <c r="P17" s="19" t="n">
        <f aca="false">VLOOKUP(MONTH($C17)+12*(P$2-1998),Cinergy!$F$972:$R$1100,MATCH(CONCATENATE($A17,P$3),Cinergy!$G$971:$R$971,0)+1,FALSE())</f>
        <v>4.48578947368421</v>
      </c>
      <c r="Q17" s="19"/>
      <c r="R17" s="19"/>
      <c r="S17" s="21"/>
      <c r="T17" s="19"/>
      <c r="U17" s="19"/>
      <c r="V17" s="19"/>
      <c r="W17" s="19"/>
    </row>
    <row r="18" customFormat="false" ht="12" hidden="false" customHeight="true" outlineLevel="0" collapsed="false">
      <c r="A18" s="23" t="n">
        <v>20</v>
      </c>
      <c r="B18" s="24"/>
      <c r="C18" s="25" t="n">
        <v>37135</v>
      </c>
      <c r="D18" s="24"/>
      <c r="E18" s="26"/>
      <c r="F18" s="26" t="n">
        <f aca="false">VLOOKUP(MONTH($C18)+12*(F$2-1998),Cinergy!$F$972:$R$1100,MATCH(CONCATENATE($A18,F$3),Cinergy!$G$971:$R$971,0)+1,FALSE())</f>
        <v>0.296666666666667</v>
      </c>
      <c r="G18" s="26"/>
      <c r="H18" s="26"/>
      <c r="I18" s="24"/>
      <c r="J18" s="26"/>
      <c r="K18" s="26" t="n">
        <f aca="false">VLOOKUP(MONTH($C18)+12*(K$2-1998),Cinergy!$F$972:$R$1100,MATCH(CONCATENATE($A18,K$3),Cinergy!$G$971:$R$971,0)+1,FALSE())</f>
        <v>1.57047619047619</v>
      </c>
      <c r="L18" s="23"/>
      <c r="M18" s="23"/>
      <c r="N18" s="24"/>
      <c r="O18" s="26"/>
      <c r="P18" s="26" t="n">
        <f aca="false">VLOOKUP(MONTH($C18)+12*(P$2-1998),Cinergy!$F$972:$R$1100,MATCH(CONCATENATE($A18,P$3),Cinergy!$G$971:$R$971,0)+1,FALSE())</f>
        <v>1.54157894736842</v>
      </c>
      <c r="Q18" s="26"/>
      <c r="R18" s="26"/>
      <c r="S18" s="24"/>
      <c r="T18" s="26"/>
      <c r="U18" s="26"/>
      <c r="V18" s="26"/>
      <c r="W18" s="26"/>
    </row>
    <row r="19" customFormat="false" ht="12" hidden="false" customHeight="true" outlineLevel="1" collapsed="false">
      <c r="A19" s="13" t="n">
        <v>30</v>
      </c>
      <c r="C19" s="14" t="n">
        <v>37165</v>
      </c>
      <c r="E19" s="15" t="n">
        <f aca="false">VLOOKUP(MONTH($C19)+12*(E$2-1998),Cinergy!$F$972:$R$1100,MATCH(CONCATENATE($A19,E$3),Cinergy!$G$971:$R$971,0)+1,FALSE())</f>
        <v>0</v>
      </c>
      <c r="F19" s="15" t="n">
        <f aca="false">VLOOKUP(MONTH($C19)+12*(F$2-1998),Cinergy!$F$972:$R$1100,MATCH(CONCATENATE($A19,F$3),Cinergy!$G$971:$R$971,0)+1,FALSE())</f>
        <v>10.3545454545455</v>
      </c>
      <c r="G19" s="15"/>
      <c r="H19" s="15"/>
      <c r="J19" s="15" t="n">
        <f aca="false">VLOOKUP(MONTH($C19)+12*(J$2-1998),Cinergy!$F$972:$R$1100,MATCH(CONCATENATE($A19,J$3),Cinergy!$G$971:$R$971,0)+1,FALSE())</f>
        <v>0</v>
      </c>
      <c r="K19" s="15" t="n">
        <f aca="false">VLOOKUP(MONTH($C19)+12*(K$2-1998),Cinergy!$F$972:$R$1100,MATCH(CONCATENATE($A19,K$3),Cinergy!$G$971:$R$971,0)+1,FALSE())</f>
        <v>8.37571428571429</v>
      </c>
      <c r="L19" s="13"/>
      <c r="M19" s="13"/>
      <c r="O19" s="15" t="n">
        <f aca="false">VLOOKUP(MONTH($C19)+12*(O$2-1998),Cinergy!$F$972:$R$1100,MATCH(CONCATENATE($A19,O$3),Cinergy!$G$971:$R$971,0)+1,FALSE())</f>
        <v>4.41318181818182</v>
      </c>
      <c r="P19" s="15" t="n">
        <f aca="false">VLOOKUP(MONTH($C19)+12*(P$2-1998),Cinergy!$F$972:$R$1100,MATCH(CONCATENATE($A19,P$3),Cinergy!$G$971:$R$971,0)+1,FALSE())</f>
        <v>1.43636363636364</v>
      </c>
      <c r="Q19" s="15"/>
      <c r="R19" s="15"/>
      <c r="T19" s="15"/>
      <c r="U19" s="15"/>
      <c r="V19" s="15"/>
      <c r="W19" s="15"/>
    </row>
    <row r="20" customFormat="false" ht="12" hidden="false" customHeight="true" outlineLevel="1" collapsed="false">
      <c r="A20" s="13" t="n">
        <v>30</v>
      </c>
      <c r="C20" s="14" t="n">
        <v>37196</v>
      </c>
      <c r="E20" s="15" t="n">
        <f aca="false">VLOOKUP(MONTH($C20)+12*(E$2-1998),Cinergy!$F$972:$R$1100,MATCH(CONCATENATE($A20,E$3),Cinergy!$G$971:$R$971,0)+1,FALSE())</f>
        <v>0</v>
      </c>
      <c r="F20" s="15" t="n">
        <f aca="false">VLOOKUP(MONTH($C20)+12*(F$2-1998),Cinergy!$F$972:$R$1100,MATCH(CONCATENATE($A20,F$3),Cinergy!$G$971:$R$971,0)+1,FALSE())</f>
        <v>9.683</v>
      </c>
      <c r="G20" s="15"/>
      <c r="H20" s="15"/>
      <c r="J20" s="15" t="n">
        <f aca="false">VLOOKUP(MONTH($C20)+12*(J$2-1998),Cinergy!$F$972:$R$1100,MATCH(CONCATENATE($A20,J$3),Cinergy!$G$971:$R$971,0)+1,FALSE())</f>
        <v>0</v>
      </c>
      <c r="K20" s="15" t="n">
        <f aca="false">VLOOKUP(MONTH($C20)+12*(K$2-1998),Cinergy!$F$972:$R$1100,MATCH(CONCATENATE($A20,K$3),Cinergy!$G$971:$R$971,0)+1,FALSE())</f>
        <v>10.0942857142857</v>
      </c>
      <c r="L20" s="13"/>
      <c r="M20" s="13"/>
      <c r="O20" s="15" t="n">
        <f aca="false">VLOOKUP(MONTH($C20)+12*(O$2-1998),Cinergy!$F$972:$R$1100,MATCH(CONCATENATE($A20,O$3),Cinergy!$G$971:$R$971,0)+1,FALSE())</f>
        <v>12.492</v>
      </c>
      <c r="P20" s="15" t="n">
        <f aca="false">VLOOKUP(MONTH($C20)+12*(P$2-1998),Cinergy!$F$972:$R$1100,MATCH(CONCATENATE($A20,P$3),Cinergy!$G$971:$R$971,0)+1,FALSE())</f>
        <v>0.025</v>
      </c>
      <c r="Q20" s="15"/>
      <c r="R20" s="15"/>
      <c r="T20" s="15"/>
      <c r="U20" s="15"/>
    </row>
    <row r="21" customFormat="false" ht="12" hidden="false" customHeight="true" outlineLevel="1" collapsed="false">
      <c r="A21" s="30" t="n">
        <v>30</v>
      </c>
      <c r="B21" s="31"/>
      <c r="C21" s="32" t="n">
        <v>37226</v>
      </c>
      <c r="D21" s="31"/>
      <c r="E21" s="33" t="n">
        <f aca="false">VLOOKUP(MONTH($C21)+12*(E$2-1998),Cinergy!$F$972:$R$1100,MATCH(CONCATENATE($A21,E$3),Cinergy!$G$971:$R$971,0)+1,FALSE())</f>
        <v>0</v>
      </c>
      <c r="F21" s="33" t="n">
        <f aca="false">VLOOKUP(MONTH($C21)+12*(F$2-1998),Cinergy!$F$972:$R$1100,MATCH(CONCATENATE($A21,F$3),Cinergy!$G$971:$R$971,0)+1,FALSE())</f>
        <v>10.805</v>
      </c>
      <c r="G21" s="33"/>
      <c r="H21" s="33"/>
      <c r="I21" s="31"/>
      <c r="J21" s="33" t="n">
        <f aca="false">VLOOKUP(MONTH($C21)+12*(J$2-1998),Cinergy!$F$972:$R$1100,MATCH(CONCATENATE($A21,J$3),Cinergy!$G$971:$R$971,0)+1,FALSE())</f>
        <v>0.105</v>
      </c>
      <c r="K21" s="33" t="n">
        <f aca="false">VLOOKUP(MONTH($C21)+12*(K$2-1998),Cinergy!$F$972:$R$1100,MATCH(CONCATENATE($A21,K$3),Cinergy!$G$971:$R$971,0)+1,FALSE())</f>
        <v>9.55045454545454</v>
      </c>
      <c r="L21" s="30"/>
      <c r="M21" s="30"/>
      <c r="N21" s="31"/>
      <c r="O21" s="33" t="n">
        <f aca="false">VLOOKUP(MONTH($C21)+12*(O$2-1998),Cinergy!$F$972:$R$1100,MATCH(CONCATENATE($A21,O$3),Cinergy!$G$971:$R$971,0)+1,FALSE())</f>
        <v>41.594</v>
      </c>
      <c r="P21" s="33" t="n">
        <f aca="false">VLOOKUP(MONTH($C21)+12*(P$2-1998),Cinergy!$F$972:$R$1100,MATCH(CONCATENATE($A21,P$3),Cinergy!$G$971:$R$971,0)+1,FALSE())</f>
        <v>0</v>
      </c>
      <c r="Q21" s="33"/>
      <c r="R21" s="33"/>
      <c r="S21" s="31"/>
      <c r="T21" s="33"/>
      <c r="U21" s="33"/>
      <c r="V21" s="31"/>
      <c r="W21" s="31"/>
    </row>
    <row r="22" customFormat="false" ht="12" hidden="true" customHeight="true" outlineLevel="0" collapsed="false">
      <c r="A22" s="13" t="n">
        <v>30</v>
      </c>
      <c r="C22" s="14" t="s">
        <v>4</v>
      </c>
      <c r="E22" s="15" t="n">
        <f aca="false">(E19*$D$42+E20*$D$43+E21*$D$44)/SUM($D$42:$D$44)</f>
        <v>0</v>
      </c>
      <c r="F22" s="15"/>
      <c r="G22" s="15"/>
      <c r="H22" s="15"/>
      <c r="J22" s="15" t="n">
        <f aca="false">(J19*$I$42+J20*$I$43+J21*$I$44)/SUM($I$42:$I$44)</f>
        <v>0.0366666666666666</v>
      </c>
      <c r="K22" s="15"/>
      <c r="L22" s="13"/>
      <c r="M22" s="13"/>
      <c r="O22" s="15" t="n">
        <f aca="false">(O19*$N$42+O20*$N$43+O21*$N$44)/SUM($N$42:$N$44)</f>
        <v>19.013064516129</v>
      </c>
      <c r="P22" s="15"/>
      <c r="Q22" s="15"/>
      <c r="R22" s="15"/>
      <c r="T22" s="15"/>
      <c r="U22" s="15"/>
    </row>
    <row r="23" customFormat="false" ht="12" hidden="false" customHeight="true" outlineLevel="1" collapsed="false">
      <c r="A23" s="13" t="n">
        <v>25</v>
      </c>
      <c r="C23" s="14" t="n">
        <v>37165</v>
      </c>
      <c r="E23" s="15" t="n">
        <f aca="false">VLOOKUP(MONTH($C23)+12*(E$2-1998),Cinergy!$F$972:$R$1100,MATCH(CONCATENATE($A23,E$3),Cinergy!$G$971:$R$971,0)+1,FALSE())</f>
        <v>0.103181818181818</v>
      </c>
      <c r="F23" s="15" t="n">
        <f aca="false">VLOOKUP(MONTH($C23)+12*(F$2-1998),Cinergy!$F$972:$R$1100,MATCH(CONCATENATE($A23,F$3),Cinergy!$G$971:$R$971,0)+1,FALSE())</f>
        <v>5.45772727272727</v>
      </c>
      <c r="G23" s="15"/>
      <c r="H23" s="15"/>
      <c r="J23" s="15" t="n">
        <f aca="false">VLOOKUP(MONTH($C23)+12*(J$2-1998),Cinergy!$F$972:$R$1100,MATCH(CONCATENATE($A23,J$3),Cinergy!$G$971:$R$971,0)+1,FALSE())</f>
        <v>0.27</v>
      </c>
      <c r="K23" s="15" t="n">
        <f aca="false">VLOOKUP(MONTH($C23)+12*(K$2-1998),Cinergy!$F$972:$R$1100,MATCH(CONCATENATE($A23,K$3),Cinergy!$G$971:$R$971,0)+1,FALSE())</f>
        <v>3.64571428571429</v>
      </c>
      <c r="L23" s="13"/>
      <c r="M23" s="13"/>
      <c r="O23" s="15" t="n">
        <f aca="false">VLOOKUP(MONTH($C23)+12*(O$2-1998),Cinergy!$F$972:$R$1100,MATCH(CONCATENATE($A23,O$3),Cinergy!$G$971:$R$971,0)+1,FALSE())</f>
        <v>8.15409090909091</v>
      </c>
      <c r="P23" s="15" t="n">
        <f aca="false">VLOOKUP(MONTH($C23)+12*(P$2-1998),Cinergy!$F$972:$R$1100,MATCH(CONCATENATE($A23,P$3),Cinergy!$G$971:$R$971,0)+1,FALSE())</f>
        <v>0.177272727272727</v>
      </c>
      <c r="Q23" s="15"/>
      <c r="R23" s="15"/>
      <c r="T23" s="15"/>
      <c r="U23" s="15"/>
    </row>
    <row r="24" customFormat="false" ht="12" hidden="false" customHeight="true" outlineLevel="1" collapsed="false">
      <c r="A24" s="13" t="n">
        <v>25</v>
      </c>
      <c r="C24" s="14" t="n">
        <v>37196</v>
      </c>
      <c r="E24" s="15" t="n">
        <f aca="false">VLOOKUP(MONTH($C24)+12*(E$2-1998),Cinergy!$F$972:$R$1100,MATCH(CONCATENATE($A24,E$3),Cinergy!$G$971:$R$971,0)+1,FALSE())</f>
        <v>0.0445</v>
      </c>
      <c r="F24" s="15" t="n">
        <f aca="false">VLOOKUP(MONTH($C24)+12*(F$2-1998),Cinergy!$F$972:$R$1100,MATCH(CONCATENATE($A24,F$3),Cinergy!$G$971:$R$971,0)+1,FALSE())</f>
        <v>4.7275</v>
      </c>
      <c r="G24" s="15"/>
      <c r="H24" s="15"/>
      <c r="J24" s="15" t="n">
        <f aca="false">VLOOKUP(MONTH($C24)+12*(J$2-1998),Cinergy!$F$972:$R$1100,MATCH(CONCATENATE($A24,J$3),Cinergy!$G$971:$R$971,0)+1,FALSE())</f>
        <v>0.272380952380953</v>
      </c>
      <c r="K24" s="15" t="n">
        <f aca="false">VLOOKUP(MONTH($C24)+12*(K$2-1998),Cinergy!$F$972:$R$1100,MATCH(CONCATENATE($A24,K$3),Cinergy!$G$971:$R$971,0)+1,FALSE())</f>
        <v>5.36666666666667</v>
      </c>
      <c r="L24" s="13"/>
      <c r="M24" s="13"/>
      <c r="O24" s="15" t="n">
        <f aca="false">VLOOKUP(MONTH($C24)+12*(O$2-1998),Cinergy!$F$972:$R$1100,MATCH(CONCATENATE($A24,O$3),Cinergy!$G$971:$R$971,0)+1,FALSE())</f>
        <v>17.467</v>
      </c>
      <c r="P24" s="15" t="n">
        <f aca="false">VLOOKUP(MONTH($C24)+12*(P$2-1998),Cinergy!$F$972:$R$1100,MATCH(CONCATENATE($A24,P$3),Cinergy!$G$971:$R$971,0)+1,FALSE())</f>
        <v>0</v>
      </c>
      <c r="Q24" s="15"/>
      <c r="R24" s="15"/>
      <c r="T24" s="15"/>
      <c r="U24" s="15"/>
    </row>
    <row r="25" customFormat="false" ht="12" hidden="false" customHeight="true" outlineLevel="1" collapsed="false">
      <c r="A25" s="30" t="n">
        <v>25</v>
      </c>
      <c r="B25" s="31"/>
      <c r="C25" s="32" t="n">
        <v>37226</v>
      </c>
      <c r="D25" s="31"/>
      <c r="E25" s="33" t="n">
        <f aca="false">VLOOKUP(MONTH($C25)+12*(E$2-1998),Cinergy!$F$972:$R$1100,MATCH(CONCATENATE($A25,E$3),Cinergy!$G$971:$R$971,0)+1,FALSE())</f>
        <v>0.180909090909091</v>
      </c>
      <c r="F25" s="33" t="n">
        <f aca="false">VLOOKUP(MONTH($C25)+12*(F$2-1998),Cinergy!$F$972:$R$1100,MATCH(CONCATENATE($A25,F$3),Cinergy!$G$971:$R$971,0)+1,FALSE())</f>
        <v>5.98590909090909</v>
      </c>
      <c r="G25" s="33"/>
      <c r="H25" s="33"/>
      <c r="I25" s="31"/>
      <c r="J25" s="33" t="n">
        <f aca="false">VLOOKUP(MONTH($C25)+12*(J$2-1998),Cinergy!$F$972:$R$1100,MATCH(CONCATENATE($A25,J$3),Cinergy!$G$971:$R$971,0)+1,FALSE())</f>
        <v>0.635454545454546</v>
      </c>
      <c r="K25" s="33" t="n">
        <f aca="false">VLOOKUP(MONTH($C25)+12*(K$2-1998),Cinergy!$F$972:$R$1100,MATCH(CONCATENATE($A25,K$3),Cinergy!$G$971:$R$971,0)+1,FALSE())</f>
        <v>5.08090909090909</v>
      </c>
      <c r="L25" s="30"/>
      <c r="M25" s="30"/>
      <c r="N25" s="31"/>
      <c r="O25" s="33" t="n">
        <f aca="false">VLOOKUP(MONTH($C25)+12*(O$2-1998),Cinergy!$F$972:$R$1100,MATCH(CONCATENATE($A25,O$3),Cinergy!$G$971:$R$971,0)+1,FALSE())</f>
        <v>46.594</v>
      </c>
      <c r="P25" s="33" t="n">
        <f aca="false">VLOOKUP(MONTH($C25)+12*(P$2-1998),Cinergy!$F$972:$R$1100,MATCH(CONCATENATE($A25,P$3),Cinergy!$G$971:$R$971,0)+1,FALSE())</f>
        <v>0</v>
      </c>
      <c r="Q25" s="33"/>
      <c r="R25" s="33"/>
      <c r="S25" s="31"/>
      <c r="T25" s="33"/>
      <c r="U25" s="33"/>
      <c r="V25" s="31"/>
      <c r="W25" s="31"/>
    </row>
    <row r="26" customFormat="false" ht="12" hidden="true" customHeight="true" outlineLevel="0" collapsed="false">
      <c r="A26" s="20" t="n">
        <v>25</v>
      </c>
      <c r="B26" s="21"/>
      <c r="C26" s="22" t="s">
        <v>4</v>
      </c>
      <c r="D26" s="21"/>
      <c r="E26" s="19" t="n">
        <f aca="false">(E23*$D$42+E24*$D$43+E25*$D$44)/SUM($D$42:$D$44)</f>
        <v>0.1115625</v>
      </c>
      <c r="F26" s="19" t="n">
        <f aca="false">(F23*$I$42+F24*$I$43+F25*$I$44)/SUM($I$42:$I$44)</f>
        <v>5.41035353535354</v>
      </c>
      <c r="G26" s="19"/>
      <c r="H26" s="19"/>
      <c r="I26" s="21"/>
      <c r="J26" s="19" t="n">
        <f aca="false">(J23*$I$42+J24*$I$43+J25*$I$44)/SUM($I$42:$I$44)</f>
        <v>0.398374905517763</v>
      </c>
      <c r="K26" s="19" t="n">
        <f aca="false">(K23*$I$42+K24*$I$43+K25*$I$44)/SUM($I$42:$I$44)</f>
        <v>4.69322751322751</v>
      </c>
      <c r="L26" s="20"/>
      <c r="M26" s="20"/>
      <c r="N26" s="21"/>
      <c r="O26" s="19" t="n">
        <f aca="false">(O23*$N$42+O24*$N$43+O25*$N$44)/SUM($N$42:$N$44)</f>
        <v>23.5582258064516</v>
      </c>
      <c r="P26" s="19" t="n">
        <f aca="false">(P23*$I$42+P24*$I$43+P25*$I$44)/SUM($I$42:$I$44)</f>
        <v>0.0590909090909091</v>
      </c>
      <c r="Q26" s="19"/>
      <c r="R26" s="19"/>
      <c r="S26" s="21"/>
      <c r="T26" s="19"/>
      <c r="U26" s="19"/>
      <c r="V26" s="21"/>
      <c r="W26" s="21"/>
    </row>
    <row r="27" customFormat="false" ht="12" hidden="false" customHeight="true" outlineLevel="1" collapsed="false">
      <c r="A27" s="34" t="n">
        <v>20</v>
      </c>
      <c r="C27" s="14" t="n">
        <v>37165</v>
      </c>
      <c r="E27" s="15"/>
      <c r="F27" s="15" t="n">
        <f aca="false">VLOOKUP(MONTH($C27)+12*(F$2-1998),Cinergy!$F$972:$R$1100,MATCH(CONCATENATE($A27,F$3),Cinergy!$G$971:$R$971,0)+1,FALSE())</f>
        <v>1.25727272727273</v>
      </c>
      <c r="J27" s="15"/>
      <c r="K27" s="15" t="n">
        <f aca="false">VLOOKUP(MONTH($C27)+12*(K$2-1998),Cinergy!$F$972:$R$1100,MATCH(CONCATENATE($A27,K$3),Cinergy!$G$971:$R$971,0)+1,FALSE())</f>
        <v>0.665238095238095</v>
      </c>
      <c r="O27" s="15"/>
      <c r="P27" s="15" t="n">
        <f aca="false">VLOOKUP(MONTH($C27)+12*(P$2-1998),Cinergy!$F$972:$R$1100,MATCH(CONCATENATE($A27,P$3),Cinergy!$G$971:$R$971,0)+1,FALSE())</f>
        <v>0</v>
      </c>
    </row>
    <row r="28" customFormat="false" ht="12" hidden="false" customHeight="true" outlineLevel="1" collapsed="false">
      <c r="A28" s="34" t="n">
        <v>20</v>
      </c>
      <c r="C28" s="14" t="n">
        <v>37196</v>
      </c>
      <c r="E28" s="15"/>
      <c r="F28" s="15" t="n">
        <f aca="false">VLOOKUP(MONTH($C28)+12*(F$2-1998),Cinergy!$F$972:$R$1100,MATCH(CONCATENATE($A28,F$3),Cinergy!$G$971:$R$971,0)+1,FALSE())</f>
        <v>1.177</v>
      </c>
      <c r="J28" s="15"/>
      <c r="K28" s="15" t="n">
        <f aca="false">VLOOKUP(MONTH($C28)+12*(K$2-1998),Cinergy!$F$972:$R$1100,MATCH(CONCATENATE($A28,K$3),Cinergy!$G$971:$R$971,0)+1,FALSE())</f>
        <v>1.82571428571429</v>
      </c>
      <c r="O28" s="15"/>
      <c r="P28" s="15" t="n">
        <f aca="false">VLOOKUP(MONTH($C28)+12*(P$2-1998),Cinergy!$F$972:$R$1100,MATCH(CONCATENATE($A28,P$3),Cinergy!$G$971:$R$971,0)+1,FALSE())</f>
        <v>0</v>
      </c>
    </row>
    <row r="29" customFormat="false" ht="12" hidden="false" customHeight="true" outlineLevel="1" collapsed="false">
      <c r="A29" s="34" t="n">
        <v>20</v>
      </c>
      <c r="C29" s="14" t="n">
        <v>37226</v>
      </c>
      <c r="E29" s="15"/>
      <c r="F29" s="15" t="n">
        <f aca="false">VLOOKUP(MONTH($C29)+12*(F$2-1998),Cinergy!$F$972:$R$1100,MATCH(CONCATENATE($A29,F$3),Cinergy!$G$971:$R$971,0)+1,FALSE())</f>
        <v>1.60045454545455</v>
      </c>
      <c r="J29" s="15"/>
      <c r="K29" s="15" t="n">
        <f aca="false">VLOOKUP(MONTH($C29)+12*(K$2-1998),Cinergy!$F$972:$R$1100,MATCH(CONCATENATE($A29,K$3),Cinergy!$G$971:$R$971,0)+1,FALSE())</f>
        <v>1.51818181818182</v>
      </c>
      <c r="O29" s="15"/>
      <c r="P29" s="15" t="n">
        <f aca="false">VLOOKUP(MONTH($C29)+12*(P$2-1998),Cinergy!$F$972:$R$1100,MATCH(CONCATENATE($A29,P$3),Cinergy!$G$971:$R$971,0)+1,FALSE())</f>
        <v>0</v>
      </c>
    </row>
    <row r="30" customFormat="false" ht="12" hidden="true" customHeight="true" outlineLevel="0" collapsed="false">
      <c r="A30" s="35" t="n">
        <v>20</v>
      </c>
      <c r="B30" s="3"/>
      <c r="C30" s="1" t="s">
        <v>4</v>
      </c>
      <c r="D30" s="3"/>
      <c r="E30" s="36"/>
      <c r="F30" s="36" t="n">
        <f aca="false">(F27*$I$42+F28*$I$43+F29*$I$44)/SUM($I$42:$I$44)</f>
        <v>1.35163059163059</v>
      </c>
      <c r="G30" s="3"/>
      <c r="H30" s="3"/>
      <c r="I30" s="3"/>
      <c r="J30" s="36"/>
      <c r="K30" s="36" t="n">
        <f aca="false">(K27*$I$42+K28*$I$43+K29*$I$44)/SUM($I$42:$I$44)</f>
        <v>1.33149659863946</v>
      </c>
      <c r="L30" s="3"/>
      <c r="M30" s="3"/>
      <c r="N30" s="3"/>
      <c r="O30" s="36"/>
      <c r="P30" s="36" t="n">
        <f aca="false">(P27*$I$42+P28*$I$43+P29*$I$44)/SUM($I$42:$I$44)</f>
        <v>0</v>
      </c>
      <c r="Q30" s="3"/>
      <c r="R30" s="3"/>
      <c r="S30" s="3"/>
      <c r="T30" s="3"/>
      <c r="U30" s="3"/>
      <c r="V30" s="3"/>
      <c r="W30" s="3"/>
    </row>
    <row r="31" customFormat="false" ht="21.75" hidden="false" customHeight="true" outlineLevel="0" collapsed="false">
      <c r="A31" s="37" t="s">
        <v>5</v>
      </c>
      <c r="B31" s="37"/>
      <c r="C31" s="37"/>
      <c r="D31" s="38"/>
      <c r="E31" s="38" t="s">
        <v>6</v>
      </c>
      <c r="F31" s="38" t="s">
        <v>7</v>
      </c>
      <c r="G31" s="38" t="s">
        <v>7</v>
      </c>
      <c r="H31" s="39" t="s">
        <v>8</v>
      </c>
      <c r="I31" s="38"/>
      <c r="J31" s="38" t="s">
        <v>6</v>
      </c>
      <c r="K31" s="38" t="s">
        <v>7</v>
      </c>
      <c r="L31" s="38" t="s">
        <v>7</v>
      </c>
      <c r="M31" s="39" t="s">
        <v>8</v>
      </c>
      <c r="N31" s="38"/>
      <c r="O31" s="38" t="s">
        <v>6</v>
      </c>
      <c r="P31" s="38" t="s">
        <v>7</v>
      </c>
      <c r="Q31" s="38" t="s">
        <v>7</v>
      </c>
      <c r="R31" s="39" t="s">
        <v>8</v>
      </c>
      <c r="S31" s="38"/>
      <c r="T31" s="38" t="s">
        <v>6</v>
      </c>
      <c r="U31" s="38" t="s">
        <v>7</v>
      </c>
      <c r="V31" s="38" t="s">
        <v>7</v>
      </c>
      <c r="W31" s="39" t="s">
        <v>8</v>
      </c>
    </row>
    <row r="32" customFormat="false" ht="14.25" hidden="false" customHeight="true" outlineLevel="0" collapsed="false">
      <c r="A32" s="40"/>
      <c r="B32" s="40"/>
      <c r="C32" s="40"/>
      <c r="D32" s="41"/>
      <c r="E32" s="41" t="s">
        <v>9</v>
      </c>
      <c r="F32" s="41" t="s">
        <v>9</v>
      </c>
      <c r="G32" s="41" t="s">
        <v>10</v>
      </c>
      <c r="H32" s="42" t="s">
        <v>11</v>
      </c>
      <c r="I32" s="41"/>
      <c r="J32" s="41" t="s">
        <v>9</v>
      </c>
      <c r="K32" s="41" t="s">
        <v>9</v>
      </c>
      <c r="L32" s="41" t="s">
        <v>10</v>
      </c>
      <c r="M32" s="42" t="s">
        <v>11</v>
      </c>
      <c r="N32" s="41"/>
      <c r="O32" s="41" t="s">
        <v>9</v>
      </c>
      <c r="P32" s="41" t="s">
        <v>9</v>
      </c>
      <c r="Q32" s="41" t="s">
        <v>10</v>
      </c>
      <c r="R32" s="42" t="s">
        <v>11</v>
      </c>
      <c r="S32" s="41"/>
      <c r="T32" s="41" t="s">
        <v>9</v>
      </c>
      <c r="U32" s="41" t="s">
        <v>9</v>
      </c>
      <c r="V32" s="41" t="s">
        <v>10</v>
      </c>
      <c r="W32" s="42" t="s">
        <v>11</v>
      </c>
    </row>
    <row r="33" customFormat="false" ht="14.25" hidden="false" customHeight="true" outlineLevel="0" collapsed="false">
      <c r="A33" s="5"/>
      <c r="B33" s="5"/>
      <c r="C33" s="5"/>
      <c r="D33" s="8"/>
      <c r="E33" s="8" t="s">
        <v>12</v>
      </c>
      <c r="F33" s="8" t="s">
        <v>13</v>
      </c>
      <c r="G33" s="8" t="s">
        <v>14</v>
      </c>
      <c r="H33" s="43" t="s">
        <v>15</v>
      </c>
      <c r="I33" s="8"/>
      <c r="J33" s="8" t="s">
        <v>12</v>
      </c>
      <c r="K33" s="8" t="s">
        <v>13</v>
      </c>
      <c r="L33" s="8" t="s">
        <v>14</v>
      </c>
      <c r="M33" s="43" t="s">
        <v>15</v>
      </c>
      <c r="N33" s="8"/>
      <c r="O33" s="8" t="s">
        <v>12</v>
      </c>
      <c r="P33" s="8" t="s">
        <v>13</v>
      </c>
      <c r="Q33" s="8" t="s">
        <v>14</v>
      </c>
      <c r="R33" s="43" t="s">
        <v>15</v>
      </c>
      <c r="S33" s="8"/>
      <c r="T33" s="8" t="s">
        <v>12</v>
      </c>
      <c r="U33" s="8" t="s">
        <v>13</v>
      </c>
      <c r="V33" s="8" t="s">
        <v>14</v>
      </c>
      <c r="W33" s="43" t="s">
        <v>15</v>
      </c>
    </row>
    <row r="34" customFormat="false" ht="14.25" hidden="false" customHeight="true" outlineLevel="0" collapsed="false">
      <c r="A34" s="10"/>
      <c r="B34" s="10"/>
      <c r="C34" s="10"/>
      <c r="D34" s="12"/>
      <c r="E34" s="12" t="n">
        <v>1998</v>
      </c>
      <c r="F34" s="12" t="n">
        <v>1998</v>
      </c>
      <c r="G34" s="12" t="n">
        <v>1998</v>
      </c>
      <c r="H34" s="12" t="n">
        <v>1998</v>
      </c>
      <c r="I34" s="12"/>
      <c r="J34" s="12" t="n">
        <v>1999</v>
      </c>
      <c r="K34" s="12" t="n">
        <v>1999</v>
      </c>
      <c r="L34" s="12" t="n">
        <v>1999</v>
      </c>
      <c r="M34" s="12" t="n">
        <v>1999</v>
      </c>
      <c r="N34" s="12"/>
      <c r="O34" s="12" t="n">
        <v>2000</v>
      </c>
      <c r="P34" s="12" t="n">
        <v>2000</v>
      </c>
      <c r="Q34" s="12" t="n">
        <v>2000</v>
      </c>
      <c r="R34" s="12" t="n">
        <v>2000</v>
      </c>
      <c r="S34" s="12"/>
      <c r="T34" s="12" t="n">
        <v>2001</v>
      </c>
      <c r="U34" s="12" t="n">
        <v>2001</v>
      </c>
      <c r="V34" s="12" t="n">
        <v>2001</v>
      </c>
      <c r="W34" s="12" t="n">
        <v>2001</v>
      </c>
    </row>
    <row r="35" customFormat="false" ht="14.25" hidden="false" customHeight="true" outlineLevel="0" collapsed="false">
      <c r="A35" s="44"/>
      <c r="B35" s="44"/>
      <c r="C35" s="44" t="s">
        <v>16</v>
      </c>
      <c r="D35" s="6"/>
      <c r="H35" s="6"/>
      <c r="I35" s="6"/>
      <c r="M35" s="6"/>
      <c r="N35" s="6"/>
      <c r="R35" s="6"/>
      <c r="S35" s="6"/>
      <c r="W35" s="6"/>
    </row>
    <row r="36" customFormat="false" ht="0.75" hidden="false" customHeight="true" outlineLevel="0" collapsed="false">
      <c r="A36" s="7"/>
      <c r="B36" s="6"/>
      <c r="C36" s="7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</row>
    <row r="37" customFormat="false" ht="12" hidden="false" customHeight="true" outlineLevel="0" collapsed="false">
      <c r="A37" s="14"/>
      <c r="B37" s="15"/>
      <c r="C37" s="14" t="n">
        <v>36892</v>
      </c>
      <c r="D37" s="15"/>
      <c r="E37" s="45" t="n">
        <f aca="false">VLOOKUP(MONTH($C37)+12*(E$34-1998),Cinergy!$A$972:$E$1015,3,FALSE())</f>
        <v>17.1709523809524</v>
      </c>
      <c r="F37" s="45" t="n">
        <f aca="false">VLOOKUP(MONTH($C37)+12*(F$34-1998),Gas!$A$2507:$E$2568,3,FALSE())</f>
        <v>2.11145161290323</v>
      </c>
      <c r="G37" s="46" t="n">
        <f aca="false">VLOOKUP(MONTH($C37)+12*(G$34-1998),Cinergy!$S$972:$AA$1015,3,FALSE())</f>
        <v>8.18431438746531</v>
      </c>
      <c r="H37" s="47" t="n">
        <f aca="false">VLOOKUP(MONTH($C37)+12*(H$34-1998),'[1]Peak Load %'!$A$27:$O$110,MATCH("ECAR",'[1]Peak Load %'!$B$1:$O$1,0)+1,FALSE())</f>
        <v>0.699324511735563</v>
      </c>
      <c r="I37" s="15"/>
      <c r="J37" s="45" t="n">
        <f aca="false">VLOOKUP(MONTH($C37)+12*(J$34-1998),Cinergy!$A$972:$E$1015,3,FALSE())</f>
        <v>21.5475</v>
      </c>
      <c r="K37" s="45" t="n">
        <f aca="false">VLOOKUP(MONTH($C37)+12*(K$34-1998),Gas!$A$2507:$E$2568,3,FALSE())</f>
        <v>1.84387096774194</v>
      </c>
      <c r="L37" s="46" t="n">
        <f aca="false">VLOOKUP(MONTH($C37)+12*(L$34-1998),Cinergy!$S$972:$AA$1015,3,FALSE())</f>
        <v>11.5163751833811</v>
      </c>
      <c r="M37" s="47" t="n">
        <f aca="false">VLOOKUP(MONTH($C37)+12*(M$34-1998),'[1]Peak Load %'!$A$27:$O$110,MATCH("ECAR",'[1]Peak Load %'!$B$1:$O$1,0)+1,FALSE())</f>
        <v>0.772060370717524</v>
      </c>
      <c r="N37" s="15"/>
      <c r="O37" s="45" t="n">
        <f aca="false">VLOOKUP(MONTH($C37)+12*(O$34-1998),Cinergy!$A$972:$E$1015,3,FALSE())</f>
        <v>27.6452631578947</v>
      </c>
      <c r="P37" s="45" t="n">
        <f aca="false">VLOOKUP(MONTH($C37)+12*(P$34-1998),Gas!$A$2507:$E$2568,3,FALSE())</f>
        <v>2.39870967741936</v>
      </c>
      <c r="Q37" s="46" t="n">
        <f aca="false">VLOOKUP(MONTH($C37)+12*(Q$34-1998),Cinergy!$S$972:$AA$1015,3,FALSE())</f>
        <v>11.2732085339589</v>
      </c>
      <c r="R37" s="47" t="n">
        <f aca="false">VLOOKUP(MONTH($C37)+12*(R$34-1998),'[1]Peak Load %'!$A$27:$O$110,MATCH("ECAR",'[1]Peak Load %'!$B$1:$O$1,0)+1,FALSE())</f>
        <v>0.789488582751463</v>
      </c>
      <c r="S37" s="15"/>
      <c r="T37" s="45" t="n">
        <f aca="false">VLOOKUP(MONTH($C37)+12*(T$34-1998),Cinergy!$A$972:$E$1015,3,FALSE())</f>
        <v>51.7315</v>
      </c>
      <c r="U37" s="45" t="n">
        <f aca="false">VLOOKUP(MONTH($C37)+12*(U$34-1998),Gas!$A$2507:$E$2568,3,FALSE())</f>
        <v>8.4491935483871</v>
      </c>
      <c r="V37" s="46" t="n">
        <f aca="false">VLOOKUP(MONTH($C37)+12*(V$34-1998),Cinergy!$S$972:$AA$1015,3,FALSE())</f>
        <v>6.04348116511267</v>
      </c>
      <c r="W37" s="47"/>
    </row>
    <row r="38" customFormat="false" ht="12" hidden="false" customHeight="true" outlineLevel="0" collapsed="false">
      <c r="A38" s="29"/>
      <c r="B38" s="26"/>
      <c r="C38" s="29" t="n">
        <v>36923</v>
      </c>
      <c r="D38" s="26"/>
      <c r="E38" s="48" t="n">
        <f aca="false">VLOOKUP(MONTH($C38)+12*(E$34-1998),Cinergy!$A$972:$E$1015,3,FALSE())</f>
        <v>16.2745</v>
      </c>
      <c r="F38" s="48" t="n">
        <f aca="false">VLOOKUP(MONTH($C38)+12*(F$34-1998),Gas!$A$2507:$E$2568,3,FALSE())</f>
        <v>2.21857142857143</v>
      </c>
      <c r="G38" s="49" t="n">
        <f aca="false">VLOOKUP(MONTH($C38)+12*(G$34-1998),Cinergy!$S$972:$AA$1015,3,FALSE())</f>
        <v>7.34159302703987</v>
      </c>
      <c r="H38" s="50" t="n">
        <f aca="false">VLOOKUP(MONTH($C38)+12*(H$34-1998),'[1]Peak Load %'!$A$27:$O$110,MATCH("ECAR",'[1]Peak Load %'!$B$1:$O$1,0)+1,FALSE())</f>
        <v>0.692477896589322</v>
      </c>
      <c r="I38" s="26"/>
      <c r="J38" s="48" t="n">
        <f aca="false">VLOOKUP(MONTH($C38)+12*(J$34-1998),Cinergy!$A$972:$E$1015,3,FALSE())</f>
        <v>17.7205263157895</v>
      </c>
      <c r="K38" s="48" t="n">
        <f aca="false">VLOOKUP(MONTH($C38)+12*(K$34-1998),Gas!$A$2507:$E$2568,3,FALSE())</f>
        <v>1.77982142857143</v>
      </c>
      <c r="L38" s="49" t="n">
        <f aca="false">VLOOKUP(MONTH($C38)+12*(L$34-1998),Cinergy!$S$972:$AA$1015,3,FALSE())</f>
        <v>9.95069211061866</v>
      </c>
      <c r="M38" s="50" t="n">
        <f aca="false">VLOOKUP(MONTH($C38)+12*(M$34-1998),'[1]Peak Load %'!$A$27:$O$110,MATCH("ECAR",'[1]Peak Load %'!$B$1:$O$1,0)+1,FALSE())</f>
        <v>0.705214530290568</v>
      </c>
      <c r="N38" s="26"/>
      <c r="O38" s="48" t="n">
        <f aca="false">VLOOKUP(MONTH($C38)+12*(O$34-1998),Cinergy!$A$972:$E$1015,3,FALSE())</f>
        <v>23.3335</v>
      </c>
      <c r="P38" s="48" t="n">
        <f aca="false">VLOOKUP(MONTH($C38)+12*(P$34-1998),Gas!$A$2507:$E$2568,3,FALSE())</f>
        <v>2.65689655172414</v>
      </c>
      <c r="Q38" s="49" t="n">
        <f aca="false">VLOOKUP(MONTH($C38)+12*(Q$34-1998),Cinergy!$S$972:$AA$1015,3,FALSE())</f>
        <v>8.72394991033308</v>
      </c>
      <c r="R38" s="50" t="n">
        <f aca="false">VLOOKUP(MONTH($C38)+12*(R$34-1998),'[1]Peak Load %'!$A$27:$O$110,MATCH("ECAR",'[1]Peak Load %'!$B$1:$O$1,0)+1,FALSE())</f>
        <v>0.729873561049255</v>
      </c>
      <c r="S38" s="26"/>
      <c r="T38" s="48" t="n">
        <f aca="false">VLOOKUP(MONTH($C38)+12*(T$34-1998),Cinergy!$A$972:$E$1015,3,FALSE())</f>
        <v>35.5605</v>
      </c>
      <c r="U38" s="48" t="n">
        <f aca="false">VLOOKUP(MONTH($C38)+12*(U$34-1998),Gas!$A$2507:$E$2568,3,FALSE())</f>
        <v>5.65125</v>
      </c>
      <c r="V38" s="49" t="n">
        <f aca="false">VLOOKUP(MONTH($C38)+12*(V$34-1998),Cinergy!$S$972:$AA$1015,3,FALSE())</f>
        <v>6.41624349369208</v>
      </c>
      <c r="W38" s="50"/>
    </row>
    <row r="39" customFormat="false" ht="12" hidden="false" customHeight="true" outlineLevel="0" collapsed="false">
      <c r="A39" s="14"/>
      <c r="B39" s="15"/>
      <c r="C39" s="14" t="n">
        <v>37073</v>
      </c>
      <c r="D39" s="15"/>
      <c r="E39" s="45" t="n">
        <f aca="false">VLOOKUP(MONTH($C39)+12*(E$34-1998),Cinergy!$A$972:$E$1015,3,FALSE())</f>
        <v>148.630869565217</v>
      </c>
      <c r="F39" s="45" t="n">
        <f aca="false">VLOOKUP(MONTH($C39)+12*(F$34-1998),Gas!$A$2507:$E$2568,3,FALSE())</f>
        <v>2.19612903225806</v>
      </c>
      <c r="G39" s="46" t="n">
        <f aca="false">VLOOKUP(MONTH($C39)+12*(G$34-1998),Cinergy!$S$972:$AA$1015,3,FALSE())</f>
        <v>68.6161439951252</v>
      </c>
      <c r="H39" s="47" t="n">
        <f aca="false">VLOOKUP(MONTH($C39)+12*(H$34-1998),'[1]Peak Load %'!$A$27:$O$110,MATCH("ECAR",'[1]Peak Load %'!$B$1:$O$1,0)+1,FALSE())</f>
        <v>0.865469470321556</v>
      </c>
      <c r="I39" s="15"/>
      <c r="J39" s="45" t="n">
        <f aca="false">VLOOKUP(MONTH($C39)+12*(J$34-1998),Cinergy!$A$972:$E$1015,3,FALSE())</f>
        <v>307.432380952381</v>
      </c>
      <c r="K39" s="45" t="n">
        <f aca="false">VLOOKUP(MONTH($C39)+12*(K$34-1998),Gas!$A$2507:$E$2568,3,FALSE())</f>
        <v>2.28935483870968</v>
      </c>
      <c r="L39" s="46" t="n">
        <f aca="false">VLOOKUP(MONTH($C39)+12*(L$34-1998),Cinergy!$S$972:$AA$1015,3,FALSE())</f>
        <v>122.870408862794</v>
      </c>
      <c r="M39" s="47" t="n">
        <f aca="false">VLOOKUP(MONTH($C39)+12*(M$34-1998),'[1]Peak Load %'!$A$27:$O$110,MATCH("ECAR",'[1]Peak Load %'!$B$1:$O$1,0)+1,FALSE())</f>
        <v>0.90346291753161</v>
      </c>
      <c r="N39" s="15"/>
      <c r="O39" s="45" t="n">
        <f aca="false">VLOOKUP(MONTH($C39)+12*(O$34-1998),Cinergy!$A$972:$E$1015,3,FALSE())</f>
        <v>38.749</v>
      </c>
      <c r="P39" s="45" t="n">
        <f aca="false">VLOOKUP(MONTH($C39)+12*(P$34-1998),Gas!$A$2507:$E$2568,3,FALSE())</f>
        <v>4.03967741935484</v>
      </c>
      <c r="Q39" s="46" t="n">
        <f aca="false">VLOOKUP(MONTH($C39)+12*(Q$34-1998),Cinergy!$S$972:$AA$1015,3,FALSE())</f>
        <v>9.57592220173414</v>
      </c>
      <c r="R39" s="47" t="n">
        <f aca="false">VLOOKUP(MONTH($C39)+12*(R$34-1998),'[1]Peak Load %'!$A$27:$O$110,MATCH("ECAR",'[1]Peak Load %'!$B$1:$O$1,0)+1,FALSE())</f>
        <v>0.787662261406853</v>
      </c>
      <c r="S39" s="15"/>
      <c r="T39" s="45" t="n">
        <f aca="false">VLOOKUP(MONTH($C39)+12*(T$34-1998),Cinergy!$A$972:$E$1015,3,FALSE())</f>
        <v>39.2433333333333</v>
      </c>
      <c r="U39" s="45" t="n">
        <f aca="false">VLOOKUP(MONTH($C39)+12*(U$34-1998),Gas!$A$2507:$E$2568,3,FALSE())</f>
        <v>3.07354838709677</v>
      </c>
      <c r="V39" s="46" t="n">
        <f aca="false">VLOOKUP(MONTH($C39)+12*(V$34-1998),Cinergy!$S$972:$AA$1015,3,FALSE())</f>
        <v>12.7071623338481</v>
      </c>
      <c r="W39" s="47"/>
    </row>
    <row r="40" customFormat="false" ht="12" hidden="false" customHeight="true" outlineLevel="0" collapsed="false">
      <c r="A40" s="29"/>
      <c r="B40" s="26"/>
      <c r="C40" s="29" t="n">
        <v>37104</v>
      </c>
      <c r="D40" s="26"/>
      <c r="E40" s="48" t="n">
        <f aca="false">VLOOKUP(MONTH($C40)+12*(E$34-1998),Cinergy!$A$972:$E$1015,3,FALSE())</f>
        <v>40.4285714285714</v>
      </c>
      <c r="F40" s="48" t="n">
        <f aca="false">VLOOKUP(MONTH($C40)+12*(F$34-1998),Gas!$A$2507:$E$2568,3,FALSE())</f>
        <v>1.84064516129032</v>
      </c>
      <c r="G40" s="49" t="n">
        <f aca="false">VLOOKUP(MONTH($C40)+12*(G$34-1998),Cinergy!$S$972:$AA$1015,3,FALSE())</f>
        <v>21.8414591379396</v>
      </c>
      <c r="H40" s="50" t="n">
        <f aca="false">VLOOKUP(MONTH($C40)+12*(H$34-1998),'[1]Peak Load %'!$A$27:$O$110,MATCH("ECAR",'[1]Peak Load %'!$B$1:$O$1,0)+1,FALSE())</f>
        <v>0.822625332364137</v>
      </c>
      <c r="I40" s="26"/>
      <c r="J40" s="48" t="n">
        <f aca="false">VLOOKUP(MONTH($C40)+12*(J$34-1998),Cinergy!$A$972:$E$1015,3,FALSE())</f>
        <v>69.3645454545455</v>
      </c>
      <c r="K40" s="48" t="n">
        <f aca="false">VLOOKUP(MONTH($C40)+12*(K$34-1998),Gas!$A$2507:$E$2568,3,FALSE())</f>
        <v>2.77967741935484</v>
      </c>
      <c r="L40" s="49" t="n">
        <f aca="false">VLOOKUP(MONTH($C40)+12*(L$34-1998),Cinergy!$S$972:$AA$1015,3,FALSE())</f>
        <v>25.5480398061801</v>
      </c>
      <c r="M40" s="50" t="n">
        <f aca="false">VLOOKUP(MONTH($C40)+12*(M$34-1998),'[1]Peak Load %'!$A$27:$O$110,MATCH("ECAR",'[1]Peak Load %'!$B$1:$O$1,0)+1,FALSE())</f>
        <v>0.8205887903378</v>
      </c>
      <c r="N40" s="26"/>
      <c r="O40" s="48" t="n">
        <f aca="false">VLOOKUP(MONTH($C40)+12*(O$34-1998),Cinergy!$A$972:$E$1015,3,FALSE())</f>
        <v>46.4039130434783</v>
      </c>
      <c r="P40" s="48" t="n">
        <f aca="false">VLOOKUP(MONTH($C40)+12*(P$34-1998),Gas!$A$2507:$E$2568,3,FALSE())</f>
        <v>4.38467741935484</v>
      </c>
      <c r="Q40" s="49" t="n">
        <f aca="false">VLOOKUP(MONTH($C40)+12*(Q$34-1998),Cinergy!$S$972:$AA$1015,3,FALSE())</f>
        <v>10.6168185157161</v>
      </c>
      <c r="R40" s="50" t="n">
        <f aca="false">VLOOKUP(MONTH($C40)+12*(R$34-1998),'[1]Peak Load %'!$A$27:$O$110,MATCH("ECAR",'[1]Peak Load %'!$B$1:$O$1,0)+1,FALSE())</f>
        <v>0.831365570320051</v>
      </c>
      <c r="S40" s="26"/>
      <c r="T40" s="48" t="n">
        <f aca="false">VLOOKUP(MONTH($C40)+12*(T$34-1998),Cinergy!$A$972:$E$1015,3,FALSE())</f>
        <v>46.6895454545455</v>
      </c>
      <c r="U40" s="48" t="n">
        <f aca="false">VLOOKUP(MONTH($C40)+12*(U$34-1998),Gas!$A$2507:$E$2568,3,FALSE())</f>
        <v>3.00774193548387</v>
      </c>
      <c r="V40" s="49" t="n">
        <f aca="false">VLOOKUP(MONTH($C40)+12*(V$34-1998),Cinergy!$S$972:$AA$1015,3,FALSE())</f>
        <v>15.4794592131504</v>
      </c>
      <c r="W40" s="50"/>
    </row>
    <row r="41" customFormat="false" ht="12" hidden="false" customHeight="true" outlineLevel="0" collapsed="false">
      <c r="A41" s="51"/>
      <c r="B41" s="15"/>
      <c r="C41" s="51" t="n">
        <v>37135</v>
      </c>
      <c r="D41" s="15"/>
      <c r="E41" s="45" t="n">
        <f aca="false">VLOOKUP(MONTH($C41)+12*(E$34-1998),Cinergy!$A$972:$E$1015,3,FALSE())</f>
        <v>32.3495238095238</v>
      </c>
      <c r="F41" s="45" t="n">
        <f aca="false">VLOOKUP(MONTH($C41)+12*(F$34-1998),Gas!$A$2507:$E$2568,3,FALSE())</f>
        <v>1.98833333333333</v>
      </c>
      <c r="G41" s="46" t="n">
        <f aca="false">VLOOKUP(MONTH($C41)+12*(G$34-1998),Cinergy!$S$972:$AA$1015,3,FALSE())</f>
        <v>16.4110458214848</v>
      </c>
      <c r="H41" s="47" t="n">
        <f aca="false">VLOOKUP(MONTH($C41)+12*(H$34-1998),'[1]Peak Load %'!$A$27:$O$110,MATCH("ECAR",'[1]Peak Load %'!$B$1:$O$1,0)+1,FALSE())</f>
        <v>0.772307075769459</v>
      </c>
      <c r="I41" s="15"/>
      <c r="J41" s="45" t="n">
        <f aca="false">VLOOKUP(MONTH($C41)+12*(J$34-1998),Cinergy!$A$972:$E$1015,3,FALSE())</f>
        <v>20.15</v>
      </c>
      <c r="K41" s="45" t="n">
        <f aca="false">VLOOKUP(MONTH($C41)+12*(K$34-1998),Gas!$A$2507:$E$2568,3,FALSE())</f>
        <v>2.57366666666667</v>
      </c>
      <c r="L41" s="46" t="n">
        <f aca="false">VLOOKUP(MONTH($C41)+12*(L$34-1998),Cinergy!$S$972:$AA$1015,3,FALSE())</f>
        <v>7.83070871443452</v>
      </c>
      <c r="M41" s="47" t="n">
        <f aca="false">VLOOKUP(MONTH($C41)+12*(M$34-1998),'[1]Peak Load %'!$A$27:$O$110,MATCH("ECAR",'[1]Peak Load %'!$B$1:$O$1,0)+1,FALSE())</f>
        <v>0.771117191923004</v>
      </c>
      <c r="N41" s="15"/>
      <c r="O41" s="45" t="n">
        <f aca="false">VLOOKUP(MONTH($C41)+12*(O$34-1998),Cinergy!$A$972:$E$1015,3,FALSE())</f>
        <v>23.7378947368421</v>
      </c>
      <c r="P41" s="45" t="n">
        <f aca="false">VLOOKUP(MONTH($C41)+12*(P$34-1998),Gas!$A$2507:$E$2568,3,FALSE())</f>
        <v>5.0165</v>
      </c>
      <c r="Q41" s="46" t="n">
        <f aca="false">VLOOKUP(MONTH($C41)+12*(Q$34-1998),Cinergy!$S$972:$AA$1015,3,FALSE())</f>
        <v>4.7732487168961</v>
      </c>
      <c r="R41" s="47" t="n">
        <f aca="false">VLOOKUP(MONTH($C41)+12*(R$34-1998),'[1]Peak Load %'!$A$27:$O$110,MATCH("ECAR",'[1]Peak Load %'!$B$1:$O$1,0)+1,FALSE())</f>
        <v>0.805033378198932</v>
      </c>
      <c r="S41" s="15"/>
      <c r="T41" s="45"/>
      <c r="U41" s="45"/>
      <c r="V41" s="46"/>
      <c r="W41" s="47"/>
    </row>
    <row r="42" customFormat="false" ht="12" hidden="false" customHeight="true" outlineLevel="1" collapsed="false">
      <c r="A42" s="14"/>
      <c r="B42" s="15"/>
      <c r="C42" s="14" t="n">
        <v>37165</v>
      </c>
      <c r="D42" s="52" t="n">
        <v>22</v>
      </c>
      <c r="E42" s="45" t="n">
        <f aca="false">VLOOKUP(MONTH($C42)+12*(E$34-1998),Cinergy!$A$972:$E$1015,3,FALSE())</f>
        <v>19.6454545454545</v>
      </c>
      <c r="F42" s="45" t="n">
        <f aca="false">VLOOKUP(MONTH($C42)+12*(F$34-1998),Gas!$A$2507:$E$2568,3,FALSE())</f>
        <v>1.88322580645161</v>
      </c>
      <c r="G42" s="46" t="n">
        <f aca="false">VLOOKUP(MONTH($C42)+12*(G$34-1998),Cinergy!$S$972:$AA$1015,3,FALSE())</f>
        <v>10.3625610195444</v>
      </c>
      <c r="H42" s="47" t="n">
        <f aca="false">VLOOKUP(MONTH($C42)+12*(H$34-1998),'[1]Peak Load %'!$A$27:$O$110,MATCH("ECAR",'[1]Peak Load %'!$B$1:$O$1,0)+1,FALSE())</f>
        <v>0.645102377718691</v>
      </c>
      <c r="I42" s="15" t="n">
        <v>21</v>
      </c>
      <c r="J42" s="45" t="n">
        <f aca="false">VLOOKUP(MONTH($C42)+12*(J$34-1998),Cinergy!$A$972:$E$1015,3,FALSE())</f>
        <v>21.6242857142857</v>
      </c>
      <c r="K42" s="45" t="n">
        <f aca="false">VLOOKUP(MONTH($C42)+12*(K$34-1998),Gas!$A$2507:$E$2568,3,FALSE())</f>
        <v>2.68338709677419</v>
      </c>
      <c r="L42" s="46" t="n">
        <f aca="false">VLOOKUP(MONTH($C42)+12*(L$34-1998),Cinergy!$S$972:$AA$1015,3,FALSE())</f>
        <v>7.98104984519449</v>
      </c>
      <c r="M42" s="47" t="n">
        <f aca="false">VLOOKUP(MONTH($C42)+12*(M$34-1998),'[1]Peak Load %'!$A$27:$O$110,MATCH("ECAR",'[1]Peak Load %'!$B$1:$O$1,0)+1,FALSE())</f>
        <v>0.631902245706737</v>
      </c>
      <c r="N42" s="15" t="n">
        <v>22</v>
      </c>
      <c r="O42" s="45" t="n">
        <f aca="false">VLOOKUP(MONTH($C42)+12*(O$34-1998),Cinergy!$A$972:$E$1015,3,FALSE())</f>
        <v>32.9768181818182</v>
      </c>
      <c r="P42" s="45" t="n">
        <f aca="false">VLOOKUP(MONTH($C42)+12*(P$34-1998),Gas!$A$2507:$E$2568,3,FALSE())</f>
        <v>5.03209677419355</v>
      </c>
      <c r="Q42" s="46" t="n">
        <f aca="false">VLOOKUP(MONTH($C42)+12*(Q$34-1998),Cinergy!$S$972:$AA$1015,3,FALSE())</f>
        <v>6.5771456646676</v>
      </c>
      <c r="R42" s="47" t="n">
        <f aca="false">VLOOKUP(MONTH($C42)+12*(R$34-1998),'[1]Peak Load %'!$A$27:$O$110,MATCH("ECAR",'[1]Peak Load %'!$B$1:$O$1,0)+1,FALSE())</f>
        <v>0.641647320259076</v>
      </c>
      <c r="S42" s="15"/>
      <c r="T42" s="45"/>
      <c r="U42" s="45"/>
      <c r="V42" s="46"/>
      <c r="W42" s="47"/>
    </row>
    <row r="43" customFormat="false" ht="12" hidden="false" customHeight="true" outlineLevel="1" collapsed="false">
      <c r="A43" s="14"/>
      <c r="B43" s="15"/>
      <c r="C43" s="14" t="n">
        <v>37196</v>
      </c>
      <c r="D43" s="52" t="n">
        <v>20</v>
      </c>
      <c r="E43" s="45" t="n">
        <f aca="false">VLOOKUP(MONTH($C43)+12*(E$34-1998),Cinergy!$A$972:$E$1015,3,FALSE())</f>
        <v>20.317</v>
      </c>
      <c r="F43" s="45" t="n">
        <f aca="false">VLOOKUP(MONTH($C43)+12*(F$34-1998),Gas!$A$2507:$E$2568,3,FALSE())</f>
        <v>2.084</v>
      </c>
      <c r="G43" s="46" t="n">
        <f aca="false">VLOOKUP(MONTH($C43)+12*(G$34-1998),Cinergy!$S$972:$AA$1015,3,FALSE())</f>
        <v>9.68708831494761</v>
      </c>
      <c r="H43" s="47" t="n">
        <f aca="false">VLOOKUP(MONTH($C43)+12*(H$34-1998),'[1]Peak Load %'!$A$27:$O$110,MATCH("ECAR",'[1]Peak Load %'!$B$1:$O$1,0)+1,FALSE())</f>
        <v>0.648089723970389</v>
      </c>
      <c r="I43" s="15" t="n">
        <v>20</v>
      </c>
      <c r="J43" s="45" t="n">
        <f aca="false">VLOOKUP(MONTH($C43)+12*(J$34-1998),Cinergy!$A$972:$E$1015,3,FALSE())</f>
        <v>19.9057142857143</v>
      </c>
      <c r="K43" s="45" t="n">
        <f aca="false">VLOOKUP(MONTH($C43)+12*(K$34-1998),Gas!$A$2507:$E$2568,3,FALSE())</f>
        <v>2.31233333333333</v>
      </c>
      <c r="L43" s="46" t="n">
        <f aca="false">VLOOKUP(MONTH($C43)+12*(L$34-1998),Cinergy!$S$972:$AA$1015,3,FALSE())</f>
        <v>8.39315052481333</v>
      </c>
      <c r="M43" s="47" t="n">
        <f aca="false">VLOOKUP(MONTH($C43)+12*(M$34-1998),'[1]Peak Load %'!$A$27:$O$110,MATCH("ECAR",'[1]Peak Load %'!$B$1:$O$1,0)+1,FALSE())</f>
        <v>0.707926023778071</v>
      </c>
      <c r="N43" s="15" t="n">
        <v>20</v>
      </c>
      <c r="O43" s="45" t="n">
        <f aca="false">VLOOKUP(MONTH($C43)+12*(O$34-1998),Cinergy!$A$972:$E$1015,3,FALSE())</f>
        <v>42.467</v>
      </c>
      <c r="P43" s="45" t="n">
        <f aca="false">VLOOKUP(MONTH($C43)+12*(P$34-1998),Gas!$A$2507:$E$2568,3,FALSE())</f>
        <v>5.4935</v>
      </c>
      <c r="Q43" s="46" t="n">
        <f aca="false">VLOOKUP(MONTH($C43)+12*(Q$34-1998),Cinergy!$S$972:$AA$1015,3,FALSE())</f>
        <v>7.84269879326526</v>
      </c>
      <c r="R43" s="47" t="n">
        <f aca="false">VLOOKUP(MONTH($C43)+12*(R$34-1998),'[1]Peak Load %'!$A$27:$O$110,MATCH("ECAR",'[1]Peak Load %'!$B$1:$O$1,0)+1,FALSE())</f>
        <v>0.697319807409147</v>
      </c>
      <c r="S43" s="15"/>
      <c r="T43" s="45"/>
      <c r="U43" s="45"/>
      <c r="V43" s="46"/>
      <c r="W43" s="47"/>
    </row>
    <row r="44" customFormat="false" ht="12" hidden="false" customHeight="true" outlineLevel="1" collapsed="false">
      <c r="A44" s="14"/>
      <c r="B44" s="15"/>
      <c r="C44" s="14" t="n">
        <v>37226</v>
      </c>
      <c r="D44" s="52" t="n">
        <v>22</v>
      </c>
      <c r="E44" s="45" t="n">
        <f aca="false">VLOOKUP(MONTH($C44)+12*(E$34-1998),Cinergy!$A$972:$E$1015,3,FALSE())</f>
        <v>19.195</v>
      </c>
      <c r="F44" s="45" t="n">
        <f aca="false">VLOOKUP(MONTH($C44)+12*(F$34-1998),Gas!$A$2507:$E$2568,3,FALSE())</f>
        <v>1.68306451612903</v>
      </c>
      <c r="G44" s="46" t="n">
        <f aca="false">VLOOKUP(MONTH($C44)+12*(G$34-1998),Cinergy!$S$972:$AA$1015,3,FALSE())</f>
        <v>11.4739088594594</v>
      </c>
      <c r="H44" s="47" t="n">
        <f aca="false">VLOOKUP(MONTH($C44)+12*(H$34-1998),'[1]Peak Load %'!$A$27:$O$110,MATCH("ECAR",'[1]Peak Load %'!$B$1:$O$1,0)+1,FALSE())</f>
        <v>0.733371740918569</v>
      </c>
      <c r="I44" s="15" t="n">
        <v>22</v>
      </c>
      <c r="J44" s="45" t="n">
        <f aca="false">VLOOKUP(MONTH($C44)+12*(J$34-1998),Cinergy!$A$972:$E$1015,3,FALSE())</f>
        <v>20.5545454545455</v>
      </c>
      <c r="K44" s="45" t="n">
        <f aca="false">VLOOKUP(MONTH($C44)+12*(K$34-1998),Gas!$A$2507:$E$2568,3,FALSE())</f>
        <v>2.35467741935484</v>
      </c>
      <c r="L44" s="46" t="n">
        <f aca="false">VLOOKUP(MONTH($C44)+12*(L$34-1998),Cinergy!$S$972:$AA$1015,3,FALSE())</f>
        <v>8.68670757051639</v>
      </c>
      <c r="M44" s="47" t="n">
        <f aca="false">VLOOKUP(MONTH($C44)+12*(M$34-1998),'[1]Peak Load %'!$A$27:$O$110,MATCH("ECAR",'[1]Peak Load %'!$B$1:$O$1,0)+1,FALSE())</f>
        <v>0.73447820343461</v>
      </c>
      <c r="N44" s="15" t="n">
        <v>20</v>
      </c>
      <c r="O44" s="45" t="n">
        <f aca="false">VLOOKUP(MONTH($C44)+12*(O$34-1998),Cinergy!$A$972:$E$1015,3,FALSE())</f>
        <v>71.594</v>
      </c>
      <c r="P44" s="45" t="n">
        <f aca="false">VLOOKUP(MONTH($C44)+12*(P$34-1998),Gas!$A$2507:$E$2568,3,FALSE())</f>
        <v>8.68951612903226</v>
      </c>
      <c r="Q44" s="46" t="n">
        <f aca="false">VLOOKUP(MONTH($C44)+12*(Q$34-1998),Cinergy!$S$972:$AA$1015,3,FALSE())</f>
        <v>8.16832898770189</v>
      </c>
      <c r="R44" s="47" t="n">
        <f aca="false">VLOOKUP(MONTH($C44)+12*(R$34-1998),'[1]Peak Load %'!$A$27:$O$110,MATCH("ECAR",'[1]Peak Load %'!$B$1:$O$1,0)+1,FALSE())</f>
        <v>0.763732938275174</v>
      </c>
      <c r="S44" s="15"/>
      <c r="T44" s="45"/>
      <c r="U44" s="45"/>
      <c r="V44" s="46"/>
      <c r="W44" s="47"/>
    </row>
    <row r="45" customFormat="false" ht="12" hidden="true" customHeight="true" outlineLevel="0" collapsed="false">
      <c r="A45" s="29"/>
      <c r="B45" s="26"/>
      <c r="C45" s="29" t="s">
        <v>4</v>
      </c>
      <c r="D45" s="50"/>
      <c r="E45" s="48" t="n">
        <f aca="false">(E42*$D$42+E43*$D$43+E44*$D$44)/SUM($D$42:$D$44)</f>
        <v>19.70046875</v>
      </c>
      <c r="F45" s="48" t="n">
        <f aca="false">(F42*$D42+F43*$D43+F44*$D44)/SUM($D42:$D44)</f>
        <v>1.8771622983871</v>
      </c>
      <c r="G45" s="49" t="n">
        <f aca="false">(G42*$D42+G43*$D43+G44*$D44)/SUM($D42:$D44)</f>
        <v>10.5335016193287</v>
      </c>
      <c r="H45" s="50" t="n">
        <f aca="false">(H42*$D42+H43*$D43+H44*$D44)/SUM($D42:$D44)</f>
        <v>0.676378517022304</v>
      </c>
      <c r="I45" s="26"/>
      <c r="J45" s="48" t="n">
        <f aca="false">(J42*$I$42+J43*$I$43+J44*$I$44)/SUM($I$42:$I$44)</f>
        <v>20.7051473922903</v>
      </c>
      <c r="K45" s="48" t="n">
        <f aca="false">(K42*$I42+K43*$I43+K44*$I44)/SUM($I42:$I44)</f>
        <v>2.450804744837</v>
      </c>
      <c r="L45" s="49" t="n">
        <f aca="false">(L42*$I42+L43*$I43+L44*$I44)/SUM($I42:$I44)</f>
        <v>8.35829561582081</v>
      </c>
      <c r="M45" s="50" t="n">
        <f aca="false">(M42*$D42+M43*$D43+M44*$D44)/SUM($D42:$D44)</f>
        <v>0.690920161822985</v>
      </c>
      <c r="N45" s="26"/>
      <c r="O45" s="48" t="n">
        <f aca="false">(O42*$N$42+O43*$N$43+O44*$N$44)/SUM($N$42:$N$44)</f>
        <v>48.4953225806452</v>
      </c>
      <c r="P45" s="48" t="n">
        <f aca="false">(P42*$N42+P43*$N43+P44*$N44)/SUM($N42:$N44)</f>
        <v>6.36074921956296</v>
      </c>
      <c r="Q45" s="49" t="n">
        <f aca="false">(Q42*$N42+Q43*$N43+Q44*$N44)/SUM($N42:$N44)</f>
        <v>7.49867355229081</v>
      </c>
      <c r="R45" s="50" t="n">
        <f aca="false">(R42*$D42+R43*$D43+R44*$D44)/SUM($D42:$D44)</f>
        <v>0.701011903686507</v>
      </c>
      <c r="S45" s="26"/>
      <c r="T45" s="48"/>
      <c r="U45" s="48"/>
      <c r="V45" s="49"/>
      <c r="W45" s="50"/>
    </row>
    <row r="46" customFormat="false" ht="12" hidden="false" customHeight="true" outlineLevel="0" collapsed="false">
      <c r="A46" s="53"/>
      <c r="B46" s="15"/>
      <c r="C46" s="53" t="s">
        <v>17</v>
      </c>
      <c r="D46" s="15"/>
      <c r="E46" s="15"/>
      <c r="F46" s="54"/>
      <c r="G46" s="15"/>
      <c r="H46" s="15"/>
      <c r="I46" s="15"/>
      <c r="J46" s="15"/>
      <c r="K46" s="54"/>
      <c r="L46" s="15"/>
      <c r="M46" s="15"/>
      <c r="N46" s="15"/>
      <c r="O46" s="15"/>
      <c r="P46" s="54"/>
      <c r="Q46" s="15"/>
      <c r="R46" s="15"/>
      <c r="S46" s="15"/>
      <c r="T46" s="15"/>
      <c r="U46" s="54"/>
      <c r="V46" s="54"/>
    </row>
    <row r="47" customFormat="false" ht="12" hidden="false" customHeight="true" outlineLevel="0" collapsed="false">
      <c r="A47" s="14"/>
      <c r="B47" s="47"/>
      <c r="C47" s="14" t="n">
        <v>36892</v>
      </c>
      <c r="D47" s="47"/>
      <c r="E47" s="47" t="n">
        <f aca="false">VLOOKUP(MONTH($C47)+12*(E$34-1998),Cinergy!$A$972:$BF$1015,4,FALSE())</f>
        <v>1.28909206507712</v>
      </c>
      <c r="F47" s="47" t="n">
        <f aca="false">VLOOKUP(MONTH($C37)+12*(F$34-1998),Gas!$A$2507:$E$2568,4,FALSE())</f>
        <v>0.400321459578818</v>
      </c>
      <c r="I47" s="47"/>
      <c r="J47" s="47" t="n">
        <f aca="false">VLOOKUP(MONTH($C47)+12*(J$34-1998),Cinergy!$A$972:$BF$1015,4,FALSE())</f>
        <v>3.26713976315518</v>
      </c>
      <c r="K47" s="47" t="n">
        <f aca="false">VLOOKUP(MONTH($C37)+12*(K$34-1998),Gas!$A$2507:$E$2568,4,FALSE())</f>
        <v>0.575811835570578</v>
      </c>
      <c r="N47" s="47"/>
      <c r="O47" s="47" t="n">
        <f aca="false">VLOOKUP(MONTH($C47)+12*(O$34-1998),Cinergy!$A$972:$BF$1015,4,FALSE())</f>
        <v>3.11707172956869</v>
      </c>
      <c r="P47" s="47" t="n">
        <f aca="false">VLOOKUP(MONTH($C37)+12*(P$34-1998),Gas!$A$2507:$E$2568,4,FALSE())</f>
        <v>0.370370665150733</v>
      </c>
      <c r="S47" s="47"/>
      <c r="T47" s="47" t="n">
        <f aca="false">VLOOKUP(MONTH($C47)+12*(T$34-1998),Cinergy!$A$972:$BF$1015,4,FALSE())</f>
        <v>3.44771375048212</v>
      </c>
      <c r="U47" s="47" t="n">
        <f aca="false">VLOOKUP(MONTH($C37)+12*(U$34-1998),Gas!$A$2507:$E$2568,4,FALSE())</f>
        <v>0.971270638153299</v>
      </c>
    </row>
    <row r="48" customFormat="false" ht="12" hidden="false" customHeight="true" outlineLevel="0" collapsed="false">
      <c r="A48" s="29"/>
      <c r="B48" s="50"/>
      <c r="C48" s="29" t="n">
        <v>36923</v>
      </c>
      <c r="D48" s="50"/>
      <c r="E48" s="50" t="n">
        <f aca="false">VLOOKUP(MONTH($C48)+12*(E$34-1998),Cinergy!$A$972:$BF$1015,4,FALSE())</f>
        <v>0.8403512882356</v>
      </c>
      <c r="F48" s="50" t="n">
        <f aca="false">VLOOKUP(MONTH($C38)+12*(F$34-1998),Gas!$A$2507:$E$2568,4,FALSE())</f>
        <v>0.365154978061775</v>
      </c>
      <c r="G48" s="28"/>
      <c r="H48" s="28"/>
      <c r="I48" s="50"/>
      <c r="J48" s="50" t="n">
        <f aca="false">VLOOKUP(MONTH($C48)+12*(J$34-1998),Cinergy!$A$972:$BF$1015,4,FALSE())</f>
        <v>1.67901648183421</v>
      </c>
      <c r="K48" s="50" t="n">
        <f aca="false">VLOOKUP(MONTH($C38)+12*(K$34-1998),Gas!$A$2507:$E$2568,4,FALSE())</f>
        <v>0.233267469594329</v>
      </c>
      <c r="L48" s="28"/>
      <c r="M48" s="28"/>
      <c r="N48" s="50"/>
      <c r="O48" s="50" t="n">
        <f aca="false">VLOOKUP(MONTH($C48)+12*(O$34-1998),Cinergy!$A$972:$BF$1015,4,FALSE())</f>
        <v>1.87821122573668</v>
      </c>
      <c r="P48" s="50" t="n">
        <f aca="false">VLOOKUP(MONTH($C38)+12*(P$34-1998),Gas!$A$2507:$E$2568,4,FALSE())</f>
        <v>0.457156484846271</v>
      </c>
      <c r="Q48" s="28"/>
      <c r="R48" s="28"/>
      <c r="S48" s="50"/>
      <c r="T48" s="50" t="n">
        <f aca="false">VLOOKUP(MONTH($C48)+12*(T$34-1998),Cinergy!$A$972:$BF$1015,4,FALSE())</f>
        <v>2.83532545157778</v>
      </c>
      <c r="U48" s="50" t="n">
        <f aca="false">VLOOKUP(MONTH($C38)+12*(U$34-1998),Gas!$A$2507:$E$2568,4,FALSE())</f>
        <v>0.924971205814302</v>
      </c>
      <c r="V48" s="28"/>
      <c r="W48" s="28"/>
    </row>
    <row r="49" customFormat="false" ht="12" hidden="false" customHeight="true" outlineLevel="0" collapsed="false">
      <c r="A49" s="14"/>
      <c r="B49" s="47"/>
      <c r="C49" s="14" t="n">
        <v>37073</v>
      </c>
      <c r="D49" s="47"/>
      <c r="E49" s="47" t="n">
        <f aca="false">VLOOKUP(MONTH($C49)+12*(E$34-1998),Cinergy!$A$972:$BF$1015,4,FALSE())</f>
        <v>14.1346983905509</v>
      </c>
      <c r="F49" s="47" t="n">
        <f aca="false">VLOOKUP(MONTH($C39)+12*(F$34-1998),Gas!$A$2507:$E$2568,4,FALSE())</f>
        <v>0.362087730178181</v>
      </c>
      <c r="I49" s="47"/>
      <c r="J49" s="47" t="n">
        <f aca="false">VLOOKUP(MONTH($C49)+12*(J$34-1998),Cinergy!$A$972:$BF$1015,4,FALSE())</f>
        <v>12.9461947818345</v>
      </c>
      <c r="K49" s="47" t="n">
        <f aca="false">VLOOKUP(MONTH($C39)+12*(K$34-1998),Gas!$A$2507:$E$2568,4,FALSE())</f>
        <v>0.377477018980661</v>
      </c>
      <c r="N49" s="47"/>
      <c r="O49" s="47" t="n">
        <f aca="false">VLOOKUP(MONTH($C49)+12*(O$34-1998),Cinergy!$A$972:$BF$1015,4,FALSE())</f>
        <v>6.86344053121547</v>
      </c>
      <c r="P49" s="47" t="n">
        <f aca="false">VLOOKUP(MONTH($C39)+12*(P$34-1998),Gas!$A$2507:$E$2568,4,FALSE())</f>
        <v>0.486959252144597</v>
      </c>
      <c r="S49" s="47"/>
      <c r="T49" s="47" t="n">
        <f aca="false">VLOOKUP(MONTH($C49)+12*(T$34-1998),Cinergy!$A$972:$BF$1015,4,FALSE())</f>
        <v>3.95609035520413</v>
      </c>
      <c r="U49" s="47" t="n">
        <f aca="false">VLOOKUP(MONTH($C39)+12*(U$34-1998),Gas!$A$2507:$E$2568,4,FALSE())</f>
        <v>0.596388148406343</v>
      </c>
    </row>
    <row r="50" customFormat="false" ht="12" hidden="false" customHeight="true" outlineLevel="0" collapsed="false">
      <c r="A50" s="29"/>
      <c r="B50" s="50"/>
      <c r="C50" s="29" t="n">
        <v>37104</v>
      </c>
      <c r="D50" s="50"/>
      <c r="E50" s="50" t="n">
        <f aca="false">VLOOKUP(MONTH($C50)+12*(E$34-1998),Cinergy!$A$972:$BF$1015,4,FALSE())</f>
        <v>6.55765979060966</v>
      </c>
      <c r="F50" s="50" t="n">
        <f aca="false">VLOOKUP(MONTH($C40)+12*(F$34-1998),Gas!$A$2507:$E$2568,4,FALSE())</f>
        <v>0.48133319881055</v>
      </c>
      <c r="G50" s="28"/>
      <c r="H50" s="28"/>
      <c r="I50" s="50"/>
      <c r="J50" s="50" t="n">
        <f aca="false">VLOOKUP(MONTH($C50)+12*(J$34-1998),Cinergy!$A$972:$BF$1015,4,FALSE())</f>
        <v>10.8841706894633</v>
      </c>
      <c r="K50" s="50" t="n">
        <f aca="false">VLOOKUP(MONTH($C40)+12*(K$34-1998),Gas!$A$2507:$E$2568,4,FALSE())</f>
        <v>0.339056332659798</v>
      </c>
      <c r="L50" s="28"/>
      <c r="M50" s="28"/>
      <c r="N50" s="50"/>
      <c r="O50" s="50" t="n">
        <f aca="false">VLOOKUP(MONTH($C50)+12*(O$34-1998),Cinergy!$A$972:$BF$1015,4,FALSE())</f>
        <v>4.70739433728255</v>
      </c>
      <c r="P50" s="50" t="n">
        <f aca="false">VLOOKUP(MONTH($C40)+12*(P$34-1998),Gas!$A$2507:$E$2568,4,FALSE())</f>
        <v>0.484669273772285</v>
      </c>
      <c r="Q50" s="28"/>
      <c r="R50" s="28"/>
      <c r="S50" s="50"/>
      <c r="T50" s="50" t="n">
        <f aca="false">VLOOKUP(MONTH($C50)+12*(T$34-1998),Cinergy!$A$972:$BF$1015,4,FALSE())</f>
        <v>4.69815972629882</v>
      </c>
      <c r="U50" s="50" t="n">
        <f aca="false">VLOOKUP(MONTH($C40)+12*(U$34-1998),Gas!$A$2507:$E$2568,4,FALSE())</f>
        <v>0.661590363526329</v>
      </c>
      <c r="V50" s="28"/>
      <c r="W50" s="28"/>
    </row>
    <row r="51" customFormat="false" ht="12" hidden="false" customHeight="true" outlineLevel="0" collapsed="false">
      <c r="A51" s="51"/>
      <c r="B51" s="47"/>
      <c r="C51" s="51" t="n">
        <v>37135</v>
      </c>
      <c r="D51" s="47"/>
      <c r="E51" s="47" t="n">
        <f aca="false">VLOOKUP(MONTH($C51)+12*(E$34-1998),Cinergy!$A$972:$AA$1015,4,FALSE())</f>
        <v>5.16929762805679</v>
      </c>
      <c r="F51" s="47" t="n">
        <f aca="false">VLOOKUP(MONTH($C41)+12*(F$34-1998),Gas!$A$2507:$E$2568,4,FALSE())</f>
        <v>0.949001306222837</v>
      </c>
      <c r="G51" s="6"/>
      <c r="H51" s="6"/>
      <c r="I51" s="55"/>
      <c r="J51" s="47" t="n">
        <f aca="false">VLOOKUP(MONTH($C51)+12*(J$34-1998),Cinergy!$A$972:$AA$1015,4,FALSE())</f>
        <v>2.34402934328955</v>
      </c>
      <c r="K51" s="47" t="n">
        <f aca="false">VLOOKUP(MONTH($C41)+12*(K$34-1998),Gas!$A$2507:$E$2568,4,FALSE())</f>
        <v>0.648642025611143</v>
      </c>
      <c r="L51" s="6"/>
      <c r="M51" s="6"/>
      <c r="N51" s="55"/>
      <c r="O51" s="47" t="n">
        <f aca="false">VLOOKUP(MONTH($C51)+12*(O$34-1998),Cinergy!$A$972:$AA$1015,4,FALSE())</f>
        <v>4.5821061167842</v>
      </c>
      <c r="P51" s="47" t="n">
        <f aca="false">VLOOKUP(MONTH($C41)+12*(P$34-1998),Gas!$A$2507:$E$2568,4,FALSE())</f>
        <v>0.365135971167377</v>
      </c>
      <c r="Q51" s="6"/>
      <c r="R51" s="6"/>
      <c r="S51" s="47"/>
      <c r="T51" s="47"/>
      <c r="U51" s="47"/>
      <c r="V51" s="6"/>
      <c r="W51" s="6"/>
    </row>
    <row r="52" customFormat="false" ht="12" hidden="false" customHeight="true" outlineLevel="1" collapsed="false">
      <c r="A52" s="14"/>
      <c r="B52" s="47"/>
      <c r="C52" s="14" t="n">
        <v>37165</v>
      </c>
      <c r="D52" s="52" t="n">
        <v>22</v>
      </c>
      <c r="E52" s="47" t="n">
        <f aca="false">VLOOKUP(MONTH($C52)+12*(E$34-1998),Cinergy!$A$972:$AA$1015,4,FALSE())</f>
        <v>3.18478897579042</v>
      </c>
      <c r="F52" s="47" t="n">
        <f aca="false">VLOOKUP(MONTH($C42)+12*(F$34-1998),Gas!$A$2507:$E$2568,4,FALSE())</f>
        <v>0.957388509573777</v>
      </c>
      <c r="I52" s="55" t="n">
        <v>21</v>
      </c>
      <c r="J52" s="47" t="n">
        <f aca="false">VLOOKUP(MONTH($C52)+12*(J$34-1998),Cinergy!$A$972:$AA$1015,4,FALSE())</f>
        <v>1.82194491287055</v>
      </c>
      <c r="K52" s="47" t="n">
        <f aca="false">VLOOKUP(MONTH($C42)+12*(K$34-1998),Gas!$A$2507:$E$2568,4,FALSE())</f>
        <v>0.662730129450925</v>
      </c>
      <c r="N52" s="55" t="n">
        <v>22</v>
      </c>
      <c r="O52" s="47" t="n">
        <f aca="false">VLOOKUP(MONTH($C52)+12*(O$34-1998),Cinergy!$A$972:$AA$1015,4,FALSE())</f>
        <v>2.85536098641212</v>
      </c>
      <c r="P52" s="47" t="n">
        <f aca="false">VLOOKUP(MONTH($C42)+12*(P$34-1998),Gas!$A$2507:$E$2568,4,FALSE())</f>
        <v>0.45070176352178</v>
      </c>
      <c r="S52" s="47"/>
      <c r="T52" s="47"/>
      <c r="U52" s="47"/>
    </row>
    <row r="53" customFormat="false" ht="12" hidden="false" customHeight="true" outlineLevel="1" collapsed="false">
      <c r="A53" s="14"/>
      <c r="B53" s="47"/>
      <c r="C53" s="14" t="n">
        <v>37196</v>
      </c>
      <c r="D53" s="52" t="n">
        <v>20</v>
      </c>
      <c r="E53" s="47" t="n">
        <f aca="false">VLOOKUP(MONTH($C53)+12*(E$34-1998),Cinergy!$A$972:$AA$1015,4,FALSE())</f>
        <v>1.71460972549459</v>
      </c>
      <c r="F53" s="47" t="n">
        <f aca="false">VLOOKUP(MONTH($C43)+12*(F$34-1998),Gas!$A$2507:$E$2568,4,FALSE())</f>
        <v>0.682178186914127</v>
      </c>
      <c r="I53" s="55" t="n">
        <v>20</v>
      </c>
      <c r="J53" s="47" t="n">
        <f aca="false">VLOOKUP(MONTH($C53)+12*(J$34-1998),Cinergy!$A$972:$AA$1015,4,FALSE())</f>
        <v>2.61000609685389</v>
      </c>
      <c r="K53" s="47" t="n">
        <f aca="false">VLOOKUP(MONTH($C43)+12*(K$34-1998),Gas!$A$2507:$E$2568,4,FALSE())</f>
        <v>0.793447360668667</v>
      </c>
      <c r="N53" s="55" t="n">
        <v>20</v>
      </c>
      <c r="O53" s="47" t="n">
        <f aca="false">VLOOKUP(MONTH($C53)+12*(O$34-1998),Cinergy!$A$972:$AA$1015,4,FALSE())</f>
        <v>3.40673722954341</v>
      </c>
      <c r="P53" s="47" t="n">
        <f aca="false">VLOOKUP(MONTH($C43)+12*(P$34-1998),Gas!$A$2507:$E$2568,4,FALSE())</f>
        <v>0.641654704552737</v>
      </c>
      <c r="S53" s="47"/>
      <c r="T53" s="47"/>
      <c r="U53" s="47"/>
    </row>
    <row r="54" customFormat="false" ht="12" hidden="false" customHeight="true" outlineLevel="1" collapsed="false">
      <c r="A54" s="1"/>
      <c r="B54" s="2"/>
      <c r="C54" s="1" t="n">
        <v>37226</v>
      </c>
      <c r="D54" s="56" t="n">
        <v>22</v>
      </c>
      <c r="E54" s="2" t="n">
        <f aca="false">VLOOKUP(MONTH($C54)+12*(E$34-1998),Cinergy!$A$972:$AA$1015,4,FALSE())</f>
        <v>1.728355002662</v>
      </c>
      <c r="F54" s="2" t="n">
        <f aca="false">VLOOKUP(MONTH($C44)+12*(F$34-1998),Gas!$A$2507:$E$2568,4,FALSE())</f>
        <v>2.0528477212683</v>
      </c>
      <c r="G54" s="3"/>
      <c r="H54" s="3"/>
      <c r="I54" s="57" t="n">
        <v>22</v>
      </c>
      <c r="J54" s="2" t="n">
        <f aca="false">VLOOKUP(MONTH($C54)+12*(J$34-1998),Cinergy!$A$972:$AA$1015,4,FALSE())</f>
        <v>2.43002226902269</v>
      </c>
      <c r="K54" s="2" t="n">
        <f aca="false">VLOOKUP(MONTH($C44)+12*(K$34-1998),Gas!$A$2507:$E$2568,4,FALSE())</f>
        <v>0.429438032447679</v>
      </c>
      <c r="L54" s="3"/>
      <c r="M54" s="3"/>
      <c r="N54" s="57" t="n">
        <v>20</v>
      </c>
      <c r="O54" s="2" t="n">
        <f aca="false">VLOOKUP(MONTH($C54)+12*(O$34-1998),Cinergy!$A$972:$AA$1015,4,FALSE())</f>
        <v>4.83891697564863</v>
      </c>
      <c r="P54" s="2" t="n">
        <f aca="false">VLOOKUP(MONTH($C44)+12*(P$34-1998),Gas!$A$2507:$E$2568,4,FALSE())</f>
        <v>1.38711162281981</v>
      </c>
      <c r="Q54" s="3"/>
      <c r="R54" s="3"/>
      <c r="S54" s="2"/>
      <c r="T54" s="2"/>
      <c r="U54" s="2"/>
      <c r="V54" s="3"/>
      <c r="W54" s="3"/>
    </row>
    <row r="55" customFormat="false" ht="12" hidden="true" customHeight="true" outlineLevel="0" collapsed="false">
      <c r="A55" s="1"/>
      <c r="B55" s="2"/>
      <c r="C55" s="1" t="s">
        <v>4</v>
      </c>
      <c r="D55" s="2"/>
      <c r="E55" s="2" t="n">
        <f aca="false">(E52*$D52+E53*$D53+E54*$D54)/SUM($D52:$D54)</f>
        <v>2.22470878181008</v>
      </c>
      <c r="F55" s="2" t="n">
        <f aca="false">(F52*$D52+F53*$D53+F54*$D54)/SUM($D52:$D54)</f>
        <v>1.24794938776263</v>
      </c>
      <c r="G55" s="3"/>
      <c r="H55" s="3"/>
      <c r="I55" s="2"/>
      <c r="J55" s="2" t="n">
        <f aca="false">(J52*$I52+J53*$I53+J54*$I54)/SUM($I52:$I54)</f>
        <v>2.28446754009299</v>
      </c>
      <c r="K55" s="2" t="n">
        <f aca="false">(K52*$I52+K53*$I53+K54*$I54)/SUM($I52:$I54)</f>
        <v>0.622760581677646</v>
      </c>
      <c r="L55" s="3"/>
      <c r="M55" s="3"/>
      <c r="N55" s="2"/>
      <c r="O55" s="2" t="n">
        <f aca="false">(O52*$N52+O53*$N53+O54*$N54)/SUM($N52:$N54)</f>
        <v>3.67308106136947</v>
      </c>
      <c r="P55" s="2" t="n">
        <f aca="false">(P52*$N52+P53*$N53+P54*$N54)/SUM($N52:$N54)</f>
        <v>0.814367182982742</v>
      </c>
      <c r="Q55" s="3"/>
      <c r="R55" s="3"/>
      <c r="S55" s="2"/>
      <c r="T55" s="2"/>
      <c r="U55" s="2"/>
      <c r="V55" s="3"/>
      <c r="W55" s="3"/>
    </row>
  </sheetData>
  <printOptions headings="false" gridLines="false" gridLinesSet="true" horizontalCentered="false" verticalCentered="false"/>
  <pageMargins left="1" right="1" top="0.570138888888889" bottom="0.629861111111111" header="0.25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&amp;C&amp;"Arial,Bold"&amp;12Cinergy</oddHeader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G105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2" ySplit="2" topLeftCell="S958" activePane="bottomRight" state="frozen"/>
      <selection pane="topLeft" activeCell="A1" activeCellId="0" sqref="A1"/>
      <selection pane="topRight" activeCell="S1" activeCellId="0" sqref="S1"/>
      <selection pane="bottomLeft" activeCell="A958" activeCellId="0" sqref="A958"/>
      <selection pane="bottomRight" activeCell="Y1" activeCellId="0" sqref="Y1:AK1638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2" style="0" width="9.85"/>
    <col collapsed="false" customWidth="true" hidden="false" outlineLevel="0" max="22" min="22" style="47" width="9.14"/>
  </cols>
  <sheetData>
    <row r="1" customFormat="false" ht="12.75" hidden="false" customHeight="false" outlineLevel="0" collapsed="false">
      <c r="B1" s="0" t="s">
        <v>54</v>
      </c>
      <c r="C1" s="0" t="s">
        <v>27</v>
      </c>
      <c r="D1" s="0" t="s">
        <v>9</v>
      </c>
      <c r="E1" s="0" t="s">
        <v>27</v>
      </c>
      <c r="G1" s="0" t="s">
        <v>3</v>
      </c>
      <c r="H1" s="0" t="s">
        <v>3</v>
      </c>
      <c r="I1" s="0" t="s">
        <v>3</v>
      </c>
      <c r="J1" s="0" t="s">
        <v>3</v>
      </c>
      <c r="K1" s="0" t="s">
        <v>3</v>
      </c>
      <c r="L1" s="0" t="s">
        <v>3</v>
      </c>
      <c r="M1" s="0" t="s">
        <v>2</v>
      </c>
      <c r="N1" s="0" t="s">
        <v>2</v>
      </c>
      <c r="O1" s="0" t="s">
        <v>2</v>
      </c>
      <c r="P1" s="0" t="s">
        <v>2</v>
      </c>
      <c r="Q1" s="0" t="s">
        <v>2</v>
      </c>
      <c r="R1" s="0" t="s">
        <v>2</v>
      </c>
      <c r="T1" s="0" t="s">
        <v>55</v>
      </c>
      <c r="V1" s="47" t="s">
        <v>55</v>
      </c>
      <c r="Z1" s="0" t="s">
        <v>3</v>
      </c>
      <c r="AA1" s="0" t="s">
        <v>3</v>
      </c>
      <c r="AB1" s="0" t="s">
        <v>3</v>
      </c>
      <c r="AC1" s="0" t="s">
        <v>3</v>
      </c>
      <c r="AD1" s="0" t="s">
        <v>3</v>
      </c>
      <c r="AE1" s="0" t="s">
        <v>3</v>
      </c>
      <c r="AF1" s="0" t="s">
        <v>2</v>
      </c>
      <c r="AG1" s="0" t="s">
        <v>2</v>
      </c>
      <c r="AH1" s="0" t="s">
        <v>2</v>
      </c>
      <c r="AI1" s="0" t="s">
        <v>2</v>
      </c>
      <c r="AJ1" s="0" t="s">
        <v>2</v>
      </c>
      <c r="AK1" s="0" t="s">
        <v>2</v>
      </c>
    </row>
    <row r="2" customFormat="false" ht="12.75" hidden="false" customHeight="false" outlineLevel="0" collapsed="false">
      <c r="A2" s="0" t="s">
        <v>28</v>
      </c>
      <c r="C2" s="0" t="s">
        <v>16</v>
      </c>
      <c r="D2" s="0" t="s">
        <v>30</v>
      </c>
      <c r="E2" s="0" t="s">
        <v>64</v>
      </c>
      <c r="G2" s="0" t="n">
        <v>20</v>
      </c>
      <c r="H2" s="0" t="n">
        <v>25</v>
      </c>
      <c r="I2" s="0" t="n">
        <v>30</v>
      </c>
      <c r="J2" s="0" t="n">
        <v>35</v>
      </c>
      <c r="K2" s="0" t="n">
        <v>40</v>
      </c>
      <c r="L2" s="0" t="n">
        <v>50</v>
      </c>
      <c r="M2" s="0" t="n">
        <v>25</v>
      </c>
      <c r="N2" s="0" t="n">
        <v>30</v>
      </c>
      <c r="O2" s="0" t="n">
        <v>35</v>
      </c>
      <c r="P2" s="0" t="n">
        <v>40</v>
      </c>
      <c r="Q2" s="0" t="n">
        <v>50</v>
      </c>
      <c r="R2" s="95" t="n">
        <v>100.00001</v>
      </c>
      <c r="S2" s="0" t="s">
        <v>28</v>
      </c>
      <c r="T2" s="0" t="s">
        <v>56</v>
      </c>
      <c r="U2" s="0" t="s">
        <v>57</v>
      </c>
      <c r="V2" s="47" t="s">
        <v>58</v>
      </c>
      <c r="X2" s="94"/>
      <c r="Y2" s="94"/>
      <c r="Z2" s="0" t="n">
        <v>20</v>
      </c>
      <c r="AA2" s="0" t="n">
        <v>25</v>
      </c>
      <c r="AB2" s="0" t="n">
        <v>30</v>
      </c>
      <c r="AC2" s="0" t="n">
        <v>35</v>
      </c>
      <c r="AD2" s="0" t="n">
        <v>40</v>
      </c>
      <c r="AE2" s="0" t="n">
        <v>50</v>
      </c>
      <c r="AF2" s="0" t="n">
        <v>20</v>
      </c>
      <c r="AG2" s="0" t="n">
        <v>25</v>
      </c>
      <c r="AH2" s="0" t="n">
        <v>30</v>
      </c>
      <c r="AI2" s="0" t="n">
        <v>35</v>
      </c>
      <c r="AJ2" s="0" t="n">
        <v>40</v>
      </c>
      <c r="AK2" s="0" t="n">
        <v>50</v>
      </c>
      <c r="AL2" s="94" t="n">
        <v>36586</v>
      </c>
      <c r="AM2" s="94" t="n">
        <v>36617</v>
      </c>
      <c r="AN2" s="94" t="n">
        <v>36647</v>
      </c>
      <c r="AO2" s="94" t="n">
        <v>36678</v>
      </c>
      <c r="AP2" s="94" t="n">
        <v>36708</v>
      </c>
      <c r="AQ2" s="94" t="n">
        <v>36739</v>
      </c>
      <c r="AR2" s="94" t="n">
        <v>36770</v>
      </c>
      <c r="AS2" s="94" t="n">
        <v>36800</v>
      </c>
      <c r="AT2" s="94" t="n">
        <v>36831</v>
      </c>
      <c r="AU2" s="94" t="n">
        <v>36861</v>
      </c>
      <c r="AV2" s="94" t="n">
        <v>36892</v>
      </c>
      <c r="AW2" s="94" t="n">
        <v>36923</v>
      </c>
      <c r="AX2" s="94" t="n">
        <v>36951</v>
      </c>
      <c r="AY2" s="94" t="n">
        <v>36982</v>
      </c>
      <c r="AZ2" s="94" t="n">
        <v>37012</v>
      </c>
      <c r="BA2" s="94" t="n">
        <v>37043</v>
      </c>
      <c r="BB2" s="94" t="n">
        <v>37073</v>
      </c>
      <c r="BC2" s="94" t="n">
        <v>37104</v>
      </c>
      <c r="BD2" s="94" t="n">
        <v>37135</v>
      </c>
      <c r="BE2" s="94" t="n">
        <v>37165</v>
      </c>
      <c r="BF2" s="94" t="n">
        <v>37196</v>
      </c>
      <c r="BG2" s="94" t="n">
        <v>37226</v>
      </c>
      <c r="BH2" s="94" t="n">
        <v>37257</v>
      </c>
      <c r="BI2" s="94" t="n">
        <v>37288</v>
      </c>
      <c r="BJ2" s="94" t="n">
        <v>37316</v>
      </c>
      <c r="BK2" s="94" t="n">
        <v>37347</v>
      </c>
      <c r="BL2" s="94" t="n">
        <v>37377</v>
      </c>
      <c r="BM2" s="94" t="n">
        <v>37408</v>
      </c>
      <c r="BN2" s="94" t="n">
        <v>37438</v>
      </c>
      <c r="BO2" s="94" t="n">
        <v>37469</v>
      </c>
      <c r="BP2" s="94" t="n">
        <v>37500</v>
      </c>
      <c r="BQ2" s="94" t="n">
        <v>37530</v>
      </c>
      <c r="BR2" s="94" t="n">
        <v>37561</v>
      </c>
      <c r="BS2" s="94" t="n">
        <v>37591</v>
      </c>
      <c r="BT2" s="94" t="n">
        <v>37622</v>
      </c>
      <c r="BU2" s="94" t="n">
        <v>37653</v>
      </c>
      <c r="BV2" s="94" t="n">
        <v>37681</v>
      </c>
      <c r="BW2" s="94" t="n">
        <v>37712</v>
      </c>
      <c r="BX2" s="94" t="n">
        <v>37742</v>
      </c>
      <c r="BY2" s="94" t="n">
        <v>37773</v>
      </c>
      <c r="BZ2" s="94" t="n">
        <v>37803</v>
      </c>
      <c r="CA2" s="94" t="n">
        <v>37834</v>
      </c>
      <c r="CB2" s="94" t="n">
        <v>37865</v>
      </c>
      <c r="CC2" s="94" t="n">
        <v>37895</v>
      </c>
      <c r="CD2" s="94" t="n">
        <v>37926</v>
      </c>
      <c r="CE2" s="94" t="n">
        <v>37956</v>
      </c>
      <c r="CF2" s="94"/>
      <c r="CG2" s="94"/>
      <c r="CH2" s="94"/>
      <c r="CI2" s="94"/>
      <c r="CJ2" s="94"/>
      <c r="CK2" s="94"/>
      <c r="CL2" s="94"/>
      <c r="CM2" s="94"/>
      <c r="CN2" s="94"/>
      <c r="CO2" s="94"/>
      <c r="CP2" s="94"/>
      <c r="CQ2" s="94"/>
      <c r="CR2" s="94"/>
      <c r="CS2" s="94"/>
      <c r="CT2" s="94"/>
      <c r="CU2" s="94"/>
      <c r="CV2" s="94"/>
      <c r="CW2" s="94"/>
      <c r="CX2" s="94"/>
      <c r="CY2" s="94"/>
      <c r="CZ2" s="94"/>
      <c r="DA2" s="94"/>
      <c r="DB2" s="94"/>
      <c r="DC2" s="94"/>
      <c r="DD2" s="94"/>
      <c r="DE2" s="94"/>
      <c r="DF2" s="94"/>
      <c r="DG2" s="94"/>
    </row>
    <row r="3" customFormat="false" ht="12.75" hidden="false" customHeight="false" outlineLevel="0" collapsed="false">
      <c r="B3" s="107" t="n">
        <v>35765</v>
      </c>
      <c r="C3" s="97" t="n">
        <v>20.8</v>
      </c>
      <c r="R3" s="95"/>
    </row>
    <row r="4" customFormat="false" ht="12.75" hidden="false" customHeight="false" outlineLevel="0" collapsed="false">
      <c r="B4" s="107" t="n">
        <v>35766</v>
      </c>
      <c r="C4" s="97" t="n">
        <v>21.79</v>
      </c>
      <c r="D4" s="98" t="n">
        <f aca="false">LN(C4/C3)</f>
        <v>0.0464981622492562</v>
      </c>
      <c r="G4" s="103" t="n">
        <f aca="false">IF(G$1="P",MAX(0,G$2-$C4),IF(G$1="C",MAX(0,$C4-G$2)))</f>
        <v>0</v>
      </c>
      <c r="H4" s="103" t="n">
        <f aca="false">IF(H$1="P",MAX(0,H$2-$C4),IF(H$1="C",MAX(0,$C4-H$2)))</f>
        <v>3.21</v>
      </c>
      <c r="I4" s="103" t="n">
        <f aca="false">IF(I$1="P",MAX(0,I$2-$C4),IF(I$1="C",MAX(0,$C4-I$2)))</f>
        <v>8.21</v>
      </c>
      <c r="J4" s="103" t="n">
        <f aca="false">IF(J$1="P",MAX(0,J$2-$C4),IF(J$1="C",MAX(0,$C4-J$2)))</f>
        <v>13.21</v>
      </c>
      <c r="K4" s="103" t="n">
        <f aca="false">IF(K$1="P",MAX(0,K$2-$C4),IF(K$1="C",MAX(0,$C4-K$2)))</f>
        <v>18.21</v>
      </c>
      <c r="L4" s="103" t="n">
        <f aca="false">IF(L$1="P",MAX(0,L$2-$C4),IF(L$1="C",MAX(0,$C4-L$2)))</f>
        <v>28.21</v>
      </c>
      <c r="M4" s="103" t="n">
        <f aca="false">IF(M$1="P",MAX(0,M$2-$C4),IF(M$1="C",MAX(0,$C4-M$2)))</f>
        <v>0</v>
      </c>
      <c r="N4" s="103" t="n">
        <f aca="false">IF(N$1="P",MAX(0,N$2-$C4),IF(N$1="C",MAX(0,$C4-N$2)))</f>
        <v>0</v>
      </c>
      <c r="O4" s="103" t="n">
        <f aca="false">IF(O$1="P",MAX(0,O$2-$C4),IF(O$1="C",MAX(0,$C4-O$2)))</f>
        <v>0</v>
      </c>
      <c r="P4" s="103" t="n">
        <f aca="false">IF(P$1="P",MAX(0,P$2-$C4),IF(P$1="C",MAX(0,$C4-P$2)))</f>
        <v>0</v>
      </c>
      <c r="Q4" s="103" t="n">
        <f aca="false">IF(Q$1="P",MAX(0,Q$2-$C4),IF(Q$1="C",MAX(0,$C4-Q$2)))</f>
        <v>0</v>
      </c>
      <c r="R4" s="103" t="n">
        <f aca="false">IF(R$1="P",MAX(0,R$2-$C4),IF(R$1="C",MAX(0,$C4-R$2)))</f>
        <v>0</v>
      </c>
      <c r="S4" s="104" t="n">
        <f aca="false">A4</f>
        <v>0</v>
      </c>
      <c r="T4" s="105" t="n">
        <f aca="false">VLOOKUP($B4,Gas!$B$3:$E$2506,2)</f>
        <v>2.33</v>
      </c>
      <c r="U4" s="46" t="n">
        <f aca="false">C4/T4</f>
        <v>9.3519313304721</v>
      </c>
    </row>
    <row r="5" customFormat="false" ht="12.75" hidden="false" customHeight="false" outlineLevel="0" collapsed="false">
      <c r="B5" s="107" t="n">
        <v>35767</v>
      </c>
      <c r="C5" s="97" t="n">
        <v>23.34</v>
      </c>
      <c r="D5" s="98" t="n">
        <f aca="false">LN(C5/C4)</f>
        <v>0.0687174779018815</v>
      </c>
      <c r="G5" s="103" t="n">
        <f aca="false">IF(G$1="P",MAX(0,G$2-$C5),IF(G$1="C",MAX(0,$C5-G$2)))</f>
        <v>0</v>
      </c>
      <c r="H5" s="103" t="n">
        <f aca="false">IF(H$1="P",MAX(0,H$2-$C5),IF(H$1="C",MAX(0,$C5-H$2)))</f>
        <v>1.66</v>
      </c>
      <c r="I5" s="103" t="n">
        <f aca="false">IF(I$1="P",MAX(0,I$2-$C5),IF(I$1="C",MAX(0,$C5-I$2)))</f>
        <v>6.66</v>
      </c>
      <c r="J5" s="103" t="n">
        <f aca="false">IF(J$1="P",MAX(0,J$2-$C5),IF(J$1="C",MAX(0,$C5-J$2)))</f>
        <v>11.66</v>
      </c>
      <c r="K5" s="103" t="n">
        <f aca="false">IF(K$1="P",MAX(0,K$2-$C5),IF(K$1="C",MAX(0,$C5-K$2)))</f>
        <v>16.66</v>
      </c>
      <c r="L5" s="103" t="n">
        <f aca="false">IF(L$1="P",MAX(0,L$2-$C5),IF(L$1="C",MAX(0,$C5-L$2)))</f>
        <v>26.66</v>
      </c>
      <c r="M5" s="103" t="n">
        <f aca="false">IF(M$1="P",MAX(0,M$2-$C5),IF(M$1="C",MAX(0,$C5-M$2)))</f>
        <v>0</v>
      </c>
      <c r="N5" s="103" t="n">
        <f aca="false">IF(N$1="P",MAX(0,N$2-$C5),IF(N$1="C",MAX(0,$C5-N$2)))</f>
        <v>0</v>
      </c>
      <c r="O5" s="103" t="n">
        <f aca="false">IF(O$1="P",MAX(0,O$2-$C5),IF(O$1="C",MAX(0,$C5-O$2)))</f>
        <v>0</v>
      </c>
      <c r="P5" s="103" t="n">
        <f aca="false">IF(P$1="P",MAX(0,P$2-$C5),IF(P$1="C",MAX(0,$C5-P$2)))</f>
        <v>0</v>
      </c>
      <c r="Q5" s="103" t="n">
        <f aca="false">IF(Q$1="P",MAX(0,Q$2-$C5),IF(Q$1="C",MAX(0,$C5-Q$2)))</f>
        <v>0</v>
      </c>
      <c r="R5" s="103" t="n">
        <f aca="false">IF(R$1="P",MAX(0,R$2-$C5),IF(R$1="C",MAX(0,$C5-R$2)))</f>
        <v>0</v>
      </c>
      <c r="S5" s="104" t="n">
        <f aca="false">A5</f>
        <v>0</v>
      </c>
      <c r="T5" s="105" t="n">
        <f aca="false">VLOOKUP($B5,Gas!$B$3:$E$2506,2)</f>
        <v>2.65</v>
      </c>
      <c r="U5" s="46" t="n">
        <f aca="false">C5/T5</f>
        <v>8.80754716981132</v>
      </c>
    </row>
    <row r="6" customFormat="false" ht="12.75" hidden="false" customHeight="false" outlineLevel="0" collapsed="false">
      <c r="B6" s="107" t="n">
        <v>35768</v>
      </c>
      <c r="C6" s="97" t="n">
        <v>22.7</v>
      </c>
      <c r="D6" s="98" t="n">
        <f aca="false">LN(C6/C5)</f>
        <v>-0.027803702371053</v>
      </c>
      <c r="G6" s="103" t="n">
        <f aca="false">IF(G$1="P",MAX(0,G$2-$C6),IF(G$1="C",MAX(0,$C6-G$2)))</f>
        <v>0</v>
      </c>
      <c r="H6" s="103" t="n">
        <f aca="false">IF(H$1="P",MAX(0,H$2-$C6),IF(H$1="C",MAX(0,$C6-H$2)))</f>
        <v>2.3</v>
      </c>
      <c r="I6" s="103" t="n">
        <f aca="false">IF(I$1="P",MAX(0,I$2-$C6),IF(I$1="C",MAX(0,$C6-I$2)))</f>
        <v>7.3</v>
      </c>
      <c r="J6" s="103" t="n">
        <f aca="false">IF(J$1="P",MAX(0,J$2-$C6),IF(J$1="C",MAX(0,$C6-J$2)))</f>
        <v>12.3</v>
      </c>
      <c r="K6" s="103" t="n">
        <f aca="false">IF(K$1="P",MAX(0,K$2-$C6),IF(K$1="C",MAX(0,$C6-K$2)))</f>
        <v>17.3</v>
      </c>
      <c r="L6" s="103" t="n">
        <f aca="false">IF(L$1="P",MAX(0,L$2-$C6),IF(L$1="C",MAX(0,$C6-L$2)))</f>
        <v>27.3</v>
      </c>
      <c r="M6" s="103" t="n">
        <f aca="false">IF(M$1="P",MAX(0,M$2-$C6),IF(M$1="C",MAX(0,$C6-M$2)))</f>
        <v>0</v>
      </c>
      <c r="N6" s="103" t="n">
        <f aca="false">IF(N$1="P",MAX(0,N$2-$C6),IF(N$1="C",MAX(0,$C6-N$2)))</f>
        <v>0</v>
      </c>
      <c r="O6" s="103" t="n">
        <f aca="false">IF(O$1="P",MAX(0,O$2-$C6),IF(O$1="C",MAX(0,$C6-O$2)))</f>
        <v>0</v>
      </c>
      <c r="P6" s="103" t="n">
        <f aca="false">IF(P$1="P",MAX(0,P$2-$C6),IF(P$1="C",MAX(0,$C6-P$2)))</f>
        <v>0</v>
      </c>
      <c r="Q6" s="103" t="n">
        <f aca="false">IF(Q$1="P",MAX(0,Q$2-$C6),IF(Q$1="C",MAX(0,$C6-Q$2)))</f>
        <v>0</v>
      </c>
      <c r="R6" s="103" t="n">
        <f aca="false">IF(R$1="P",MAX(0,R$2-$C6),IF(R$1="C",MAX(0,$C6-R$2)))</f>
        <v>0</v>
      </c>
      <c r="S6" s="104" t="n">
        <f aca="false">A6</f>
        <v>0</v>
      </c>
      <c r="T6" s="105" t="n">
        <f aca="false">VLOOKUP($B6,Gas!$B$3:$E$2506,2)</f>
        <v>2.53</v>
      </c>
      <c r="U6" s="46" t="n">
        <f aca="false">C6/T6</f>
        <v>8.97233201581028</v>
      </c>
    </row>
    <row r="7" customFormat="false" ht="12.75" hidden="false" customHeight="false" outlineLevel="0" collapsed="false">
      <c r="B7" s="107" t="n">
        <v>35769</v>
      </c>
      <c r="C7" s="97" t="n">
        <v>24.57</v>
      </c>
      <c r="D7" s="98" t="n">
        <f aca="false">LN(C7/C6)</f>
        <v>0.0791612620457307</v>
      </c>
      <c r="G7" s="103" t="n">
        <f aca="false">IF(G$1="P",MAX(0,G$2-$C7),IF(G$1="C",MAX(0,$C7-G$2)))</f>
        <v>0</v>
      </c>
      <c r="H7" s="103" t="n">
        <f aca="false">IF(H$1="P",MAX(0,H$2-$C7),IF(H$1="C",MAX(0,$C7-H$2)))</f>
        <v>0.43</v>
      </c>
      <c r="I7" s="103" t="n">
        <f aca="false">IF(I$1="P",MAX(0,I$2-$C7),IF(I$1="C",MAX(0,$C7-I$2)))</f>
        <v>5.43</v>
      </c>
      <c r="J7" s="103" t="n">
        <f aca="false">IF(J$1="P",MAX(0,J$2-$C7),IF(J$1="C",MAX(0,$C7-J$2)))</f>
        <v>10.43</v>
      </c>
      <c r="K7" s="103" t="n">
        <f aca="false">IF(K$1="P",MAX(0,K$2-$C7),IF(K$1="C",MAX(0,$C7-K$2)))</f>
        <v>15.43</v>
      </c>
      <c r="L7" s="103" t="n">
        <f aca="false">IF(L$1="P",MAX(0,L$2-$C7),IF(L$1="C",MAX(0,$C7-L$2)))</f>
        <v>25.43</v>
      </c>
      <c r="M7" s="103" t="n">
        <f aca="false">IF(M$1="P",MAX(0,M$2-$C7),IF(M$1="C",MAX(0,$C7-M$2)))</f>
        <v>0</v>
      </c>
      <c r="N7" s="103" t="n">
        <f aca="false">IF(N$1="P",MAX(0,N$2-$C7),IF(N$1="C",MAX(0,$C7-N$2)))</f>
        <v>0</v>
      </c>
      <c r="O7" s="103" t="n">
        <f aca="false">IF(O$1="P",MAX(0,O$2-$C7),IF(O$1="C",MAX(0,$C7-O$2)))</f>
        <v>0</v>
      </c>
      <c r="P7" s="103" t="n">
        <f aca="false">IF(P$1="P",MAX(0,P$2-$C7),IF(P$1="C",MAX(0,$C7-P$2)))</f>
        <v>0</v>
      </c>
      <c r="Q7" s="103" t="n">
        <f aca="false">IF(Q$1="P",MAX(0,Q$2-$C7),IF(Q$1="C",MAX(0,$C7-Q$2)))</f>
        <v>0</v>
      </c>
      <c r="R7" s="103" t="n">
        <f aca="false">IF(R$1="P",MAX(0,R$2-$C7),IF(R$1="C",MAX(0,$C7-R$2)))</f>
        <v>0</v>
      </c>
      <c r="S7" s="104" t="n">
        <f aca="false">A7</f>
        <v>0</v>
      </c>
      <c r="T7" s="105" t="n">
        <f aca="false">VLOOKUP($B7,Gas!$B$3:$E$2506,2)</f>
        <v>2.53</v>
      </c>
      <c r="U7" s="46" t="n">
        <f aca="false">C7/T7</f>
        <v>9.71146245059289</v>
      </c>
    </row>
    <row r="8" customFormat="false" ht="12.75" hidden="false" customHeight="false" outlineLevel="0" collapsed="false">
      <c r="B8" s="107" t="n">
        <v>35772</v>
      </c>
      <c r="C8" s="97" t="n">
        <v>25.88</v>
      </c>
      <c r="D8" s="98" t="n">
        <f aca="false">LN(C8/C7)</f>
        <v>0.051944283099612</v>
      </c>
      <c r="G8" s="103" t="n">
        <f aca="false">IF(G$1="P",MAX(0,G$2-$C8),IF(G$1="C",MAX(0,$C8-G$2)))</f>
        <v>0</v>
      </c>
      <c r="H8" s="103" t="n">
        <f aca="false">IF(H$1="P",MAX(0,H$2-$C8),IF(H$1="C",MAX(0,$C8-H$2)))</f>
        <v>0</v>
      </c>
      <c r="I8" s="103" t="n">
        <f aca="false">IF(I$1="P",MAX(0,I$2-$C8),IF(I$1="C",MAX(0,$C8-I$2)))</f>
        <v>4.12</v>
      </c>
      <c r="J8" s="103" t="n">
        <f aca="false">IF(J$1="P",MAX(0,J$2-$C8),IF(J$1="C",MAX(0,$C8-J$2)))</f>
        <v>9.12</v>
      </c>
      <c r="K8" s="103" t="n">
        <f aca="false">IF(K$1="P",MAX(0,K$2-$C8),IF(K$1="C",MAX(0,$C8-K$2)))</f>
        <v>14.12</v>
      </c>
      <c r="L8" s="103" t="n">
        <f aca="false">IF(L$1="P",MAX(0,L$2-$C8),IF(L$1="C",MAX(0,$C8-L$2)))</f>
        <v>24.12</v>
      </c>
      <c r="M8" s="103" t="n">
        <f aca="false">IF(M$1="P",MAX(0,M$2-$C8),IF(M$1="C",MAX(0,$C8-M$2)))</f>
        <v>0.879999999999999</v>
      </c>
      <c r="N8" s="103" t="n">
        <f aca="false">IF(N$1="P",MAX(0,N$2-$C8),IF(N$1="C",MAX(0,$C8-N$2)))</f>
        <v>0</v>
      </c>
      <c r="O8" s="103" t="n">
        <f aca="false">IF(O$1="P",MAX(0,O$2-$C8),IF(O$1="C",MAX(0,$C8-O$2)))</f>
        <v>0</v>
      </c>
      <c r="P8" s="103" t="n">
        <f aca="false">IF(P$1="P",MAX(0,P$2-$C8),IF(P$1="C",MAX(0,$C8-P$2)))</f>
        <v>0</v>
      </c>
      <c r="Q8" s="103" t="n">
        <f aca="false">IF(Q$1="P",MAX(0,Q$2-$C8),IF(Q$1="C",MAX(0,$C8-Q$2)))</f>
        <v>0</v>
      </c>
      <c r="R8" s="103" t="n">
        <f aca="false">IF(R$1="P",MAX(0,R$2-$C8),IF(R$1="C",MAX(0,$C8-R$2)))</f>
        <v>0</v>
      </c>
      <c r="S8" s="104" t="n">
        <f aca="false">A8</f>
        <v>0</v>
      </c>
      <c r="T8" s="105" t="n">
        <f aca="false">VLOOKUP($B8,Gas!$B$3:$E$2506,2)</f>
        <v>2.475</v>
      </c>
      <c r="U8" s="46" t="n">
        <f aca="false">C8/T8</f>
        <v>10.4565656565657</v>
      </c>
    </row>
    <row r="9" customFormat="false" ht="12.75" hidden="false" customHeight="false" outlineLevel="0" collapsed="false">
      <c r="B9" s="107" t="n">
        <v>35773</v>
      </c>
      <c r="C9" s="97" t="n">
        <v>22.97</v>
      </c>
      <c r="D9" s="98" t="n">
        <f aca="false">LN(C9/C8)</f>
        <v>-0.119281452931693</v>
      </c>
      <c r="G9" s="103" t="n">
        <f aca="false">IF(G$1="P",MAX(0,G$2-$C9),IF(G$1="C",MAX(0,$C9-G$2)))</f>
        <v>0</v>
      </c>
      <c r="H9" s="103" t="n">
        <f aca="false">IF(H$1="P",MAX(0,H$2-$C9),IF(H$1="C",MAX(0,$C9-H$2)))</f>
        <v>2.03</v>
      </c>
      <c r="I9" s="103" t="n">
        <f aca="false">IF(I$1="P",MAX(0,I$2-$C9),IF(I$1="C",MAX(0,$C9-I$2)))</f>
        <v>7.03</v>
      </c>
      <c r="J9" s="103" t="n">
        <f aca="false">IF(J$1="P",MAX(0,J$2-$C9),IF(J$1="C",MAX(0,$C9-J$2)))</f>
        <v>12.03</v>
      </c>
      <c r="K9" s="103" t="n">
        <f aca="false">IF(K$1="P",MAX(0,K$2-$C9),IF(K$1="C",MAX(0,$C9-K$2)))</f>
        <v>17.03</v>
      </c>
      <c r="L9" s="103" t="n">
        <f aca="false">IF(L$1="P",MAX(0,L$2-$C9),IF(L$1="C",MAX(0,$C9-L$2)))</f>
        <v>27.03</v>
      </c>
      <c r="M9" s="103" t="n">
        <f aca="false">IF(M$1="P",MAX(0,M$2-$C9),IF(M$1="C",MAX(0,$C9-M$2)))</f>
        <v>0</v>
      </c>
      <c r="N9" s="103" t="n">
        <f aca="false">IF(N$1="P",MAX(0,N$2-$C9),IF(N$1="C",MAX(0,$C9-N$2)))</f>
        <v>0</v>
      </c>
      <c r="O9" s="103" t="n">
        <f aca="false">IF(O$1="P",MAX(0,O$2-$C9),IF(O$1="C",MAX(0,$C9-O$2)))</f>
        <v>0</v>
      </c>
      <c r="P9" s="103" t="n">
        <f aca="false">IF(P$1="P",MAX(0,P$2-$C9),IF(P$1="C",MAX(0,$C9-P$2)))</f>
        <v>0</v>
      </c>
      <c r="Q9" s="103" t="n">
        <f aca="false">IF(Q$1="P",MAX(0,Q$2-$C9),IF(Q$1="C",MAX(0,$C9-Q$2)))</f>
        <v>0</v>
      </c>
      <c r="R9" s="103" t="n">
        <f aca="false">IF(R$1="P",MAX(0,R$2-$C9),IF(R$1="C",MAX(0,$C9-R$2)))</f>
        <v>0</v>
      </c>
      <c r="S9" s="104" t="n">
        <f aca="false">A9</f>
        <v>0</v>
      </c>
      <c r="T9" s="105" t="n">
        <f aca="false">VLOOKUP($B9,Gas!$B$3:$E$2506,2)</f>
        <v>2.435</v>
      </c>
      <c r="U9" s="46" t="n">
        <f aca="false">C9/T9</f>
        <v>9.43326488706365</v>
      </c>
    </row>
    <row r="10" customFormat="false" ht="12.75" hidden="false" customHeight="false" outlineLevel="0" collapsed="false">
      <c r="B10" s="107" t="n">
        <v>35774</v>
      </c>
      <c r="C10" s="97" t="n">
        <v>20.14</v>
      </c>
      <c r="D10" s="98" t="n">
        <f aca="false">LN(C10/C9)</f>
        <v>-0.131481129410591</v>
      </c>
      <c r="G10" s="103" t="n">
        <f aca="false">IF(G$1="P",MAX(0,G$2-$C10),IF(G$1="C",MAX(0,$C10-G$2)))</f>
        <v>0</v>
      </c>
      <c r="H10" s="103" t="n">
        <f aca="false">IF(H$1="P",MAX(0,H$2-$C10),IF(H$1="C",MAX(0,$C10-H$2)))</f>
        <v>4.86</v>
      </c>
      <c r="I10" s="103" t="n">
        <f aca="false">IF(I$1="P",MAX(0,I$2-$C10),IF(I$1="C",MAX(0,$C10-I$2)))</f>
        <v>9.86</v>
      </c>
      <c r="J10" s="103" t="n">
        <f aca="false">IF(J$1="P",MAX(0,J$2-$C10),IF(J$1="C",MAX(0,$C10-J$2)))</f>
        <v>14.86</v>
      </c>
      <c r="K10" s="103" t="n">
        <f aca="false">IF(K$1="P",MAX(0,K$2-$C10),IF(K$1="C",MAX(0,$C10-K$2)))</f>
        <v>19.86</v>
      </c>
      <c r="L10" s="103" t="n">
        <f aca="false">IF(L$1="P",MAX(0,L$2-$C10),IF(L$1="C",MAX(0,$C10-L$2)))</f>
        <v>29.86</v>
      </c>
      <c r="M10" s="103" t="n">
        <f aca="false">IF(M$1="P",MAX(0,M$2-$C10),IF(M$1="C",MAX(0,$C10-M$2)))</f>
        <v>0</v>
      </c>
      <c r="N10" s="103" t="n">
        <f aca="false">IF(N$1="P",MAX(0,N$2-$C10),IF(N$1="C",MAX(0,$C10-N$2)))</f>
        <v>0</v>
      </c>
      <c r="O10" s="103" t="n">
        <f aca="false">IF(O$1="P",MAX(0,O$2-$C10),IF(O$1="C",MAX(0,$C10-O$2)))</f>
        <v>0</v>
      </c>
      <c r="P10" s="103" t="n">
        <f aca="false">IF(P$1="P",MAX(0,P$2-$C10),IF(P$1="C",MAX(0,$C10-P$2)))</f>
        <v>0</v>
      </c>
      <c r="Q10" s="103" t="n">
        <f aca="false">IF(Q$1="P",MAX(0,Q$2-$C10),IF(Q$1="C",MAX(0,$C10-Q$2)))</f>
        <v>0</v>
      </c>
      <c r="R10" s="103" t="n">
        <f aca="false">IF(R$1="P",MAX(0,R$2-$C10),IF(R$1="C",MAX(0,$C10-R$2)))</f>
        <v>0</v>
      </c>
      <c r="S10" s="104" t="n">
        <f aca="false">A10</f>
        <v>0</v>
      </c>
      <c r="T10" s="105" t="n">
        <f aca="false">VLOOKUP($B10,Gas!$B$3:$E$2506,2)</f>
        <v>2.305</v>
      </c>
      <c r="U10" s="46" t="n">
        <f aca="false">C10/T10</f>
        <v>8.73752711496746</v>
      </c>
    </row>
    <row r="11" customFormat="false" ht="12.75" hidden="false" customHeight="false" outlineLevel="0" collapsed="false">
      <c r="B11" s="107" t="n">
        <v>35775</v>
      </c>
      <c r="C11" s="97" t="n">
        <v>19.08</v>
      </c>
      <c r="D11" s="98" t="n">
        <f aca="false">LN(C11/C10)</f>
        <v>-0.0540672212702759</v>
      </c>
      <c r="G11" s="103" t="n">
        <f aca="false">IF(G$1="P",MAX(0,G$2-$C11),IF(G$1="C",MAX(0,$C11-G$2)))</f>
        <v>0.920000000000002</v>
      </c>
      <c r="H11" s="103" t="n">
        <f aca="false">IF(H$1="P",MAX(0,H$2-$C11),IF(H$1="C",MAX(0,$C11-H$2)))</f>
        <v>5.92</v>
      </c>
      <c r="I11" s="103" t="n">
        <f aca="false">IF(I$1="P",MAX(0,I$2-$C11),IF(I$1="C",MAX(0,$C11-I$2)))</f>
        <v>10.92</v>
      </c>
      <c r="J11" s="103" t="n">
        <f aca="false">IF(J$1="P",MAX(0,J$2-$C11),IF(J$1="C",MAX(0,$C11-J$2)))</f>
        <v>15.92</v>
      </c>
      <c r="K11" s="103" t="n">
        <f aca="false">IF(K$1="P",MAX(0,K$2-$C11),IF(K$1="C",MAX(0,$C11-K$2)))</f>
        <v>20.92</v>
      </c>
      <c r="L11" s="103" t="n">
        <f aca="false">IF(L$1="P",MAX(0,L$2-$C11),IF(L$1="C",MAX(0,$C11-L$2)))</f>
        <v>30.92</v>
      </c>
      <c r="M11" s="103" t="n">
        <f aca="false">IF(M$1="P",MAX(0,M$2-$C11),IF(M$1="C",MAX(0,$C11-M$2)))</f>
        <v>0</v>
      </c>
      <c r="N11" s="103" t="n">
        <f aca="false">IF(N$1="P",MAX(0,N$2-$C11),IF(N$1="C",MAX(0,$C11-N$2)))</f>
        <v>0</v>
      </c>
      <c r="O11" s="103" t="n">
        <f aca="false">IF(O$1="P",MAX(0,O$2-$C11),IF(O$1="C",MAX(0,$C11-O$2)))</f>
        <v>0</v>
      </c>
      <c r="P11" s="103" t="n">
        <f aca="false">IF(P$1="P",MAX(0,P$2-$C11),IF(P$1="C",MAX(0,$C11-P$2)))</f>
        <v>0</v>
      </c>
      <c r="Q11" s="103" t="n">
        <f aca="false">IF(Q$1="P",MAX(0,Q$2-$C11),IF(Q$1="C",MAX(0,$C11-Q$2)))</f>
        <v>0</v>
      </c>
      <c r="R11" s="103" t="n">
        <f aca="false">IF(R$1="P",MAX(0,R$2-$C11),IF(R$1="C",MAX(0,$C11-R$2)))</f>
        <v>0</v>
      </c>
      <c r="S11" s="104" t="n">
        <f aca="false">A11</f>
        <v>0</v>
      </c>
      <c r="T11" s="105" t="n">
        <f aca="false">VLOOKUP($B11,Gas!$B$3:$E$2506,2)</f>
        <v>2.46</v>
      </c>
      <c r="U11" s="46" t="n">
        <f aca="false">C11/T11</f>
        <v>7.75609756097561</v>
      </c>
    </row>
    <row r="12" customFormat="false" ht="12.75" hidden="false" customHeight="false" outlineLevel="0" collapsed="false">
      <c r="B12" s="107" t="n">
        <v>35776</v>
      </c>
      <c r="C12" s="97" t="n">
        <v>20.34</v>
      </c>
      <c r="D12" s="98" t="n">
        <f aca="false">LN(C12/C11)</f>
        <v>0.0639487246002735</v>
      </c>
      <c r="E12" s="99"/>
      <c r="G12" s="103" t="n">
        <f aca="false">IF(G$1="P",MAX(0,G$2-$C12),IF(G$1="C",MAX(0,$C12-G$2)))</f>
        <v>0</v>
      </c>
      <c r="H12" s="103" t="n">
        <f aca="false">IF(H$1="P",MAX(0,H$2-$C12),IF(H$1="C",MAX(0,$C12-H$2)))</f>
        <v>4.66</v>
      </c>
      <c r="I12" s="103" t="n">
        <f aca="false">IF(I$1="P",MAX(0,I$2-$C12),IF(I$1="C",MAX(0,$C12-I$2)))</f>
        <v>9.66</v>
      </c>
      <c r="J12" s="103" t="n">
        <f aca="false">IF(J$1="P",MAX(0,J$2-$C12),IF(J$1="C",MAX(0,$C12-J$2)))</f>
        <v>14.66</v>
      </c>
      <c r="K12" s="103" t="n">
        <f aca="false">IF(K$1="P",MAX(0,K$2-$C12),IF(K$1="C",MAX(0,$C12-K$2)))</f>
        <v>19.66</v>
      </c>
      <c r="L12" s="103" t="n">
        <f aca="false">IF(L$1="P",MAX(0,L$2-$C12),IF(L$1="C",MAX(0,$C12-L$2)))</f>
        <v>29.66</v>
      </c>
      <c r="M12" s="103" t="n">
        <f aca="false">IF(M$1="P",MAX(0,M$2-$C12),IF(M$1="C",MAX(0,$C12-M$2)))</f>
        <v>0</v>
      </c>
      <c r="N12" s="103" t="n">
        <f aca="false">IF(N$1="P",MAX(0,N$2-$C12),IF(N$1="C",MAX(0,$C12-N$2)))</f>
        <v>0</v>
      </c>
      <c r="O12" s="103" t="n">
        <f aca="false">IF(O$1="P",MAX(0,O$2-$C12),IF(O$1="C",MAX(0,$C12-O$2)))</f>
        <v>0</v>
      </c>
      <c r="P12" s="103" t="n">
        <f aca="false">IF(P$1="P",MAX(0,P$2-$C12),IF(P$1="C",MAX(0,$C12-P$2)))</f>
        <v>0</v>
      </c>
      <c r="Q12" s="103" t="n">
        <f aca="false">IF(Q$1="P",MAX(0,Q$2-$C12),IF(Q$1="C",MAX(0,$C12-Q$2)))</f>
        <v>0</v>
      </c>
      <c r="R12" s="103" t="n">
        <f aca="false">IF(R$1="P",MAX(0,R$2-$C12),IF(R$1="C",MAX(0,$C12-R$2)))</f>
        <v>0</v>
      </c>
      <c r="S12" s="104" t="n">
        <f aca="false">A12</f>
        <v>0</v>
      </c>
      <c r="T12" s="105" t="n">
        <f aca="false">VLOOKUP($B12,Gas!$B$3:$E$2506,2)</f>
        <v>2.46</v>
      </c>
      <c r="U12" s="46" t="n">
        <f aca="false">C12/T12</f>
        <v>8.26829268292683</v>
      </c>
    </row>
    <row r="13" customFormat="false" ht="12.75" hidden="false" customHeight="false" outlineLevel="0" collapsed="false">
      <c r="B13" s="107" t="n">
        <v>35779</v>
      </c>
      <c r="C13" s="97" t="n">
        <v>19.26</v>
      </c>
      <c r="D13" s="98" t="n">
        <f aca="false">LN(C13/C12)</f>
        <v>-0.0545589842504344</v>
      </c>
      <c r="E13" s="106" t="n">
        <f aca="false">STDEV(D4:D13)*SQRT(trade_day)</f>
        <v>1.26419672901008</v>
      </c>
      <c r="G13" s="103" t="n">
        <f aca="false">IF(G$1="P",MAX(0,G$2-$C13),IF(G$1="C",MAX(0,$C13-G$2)))</f>
        <v>0.739999999999998</v>
      </c>
      <c r="H13" s="103" t="n">
        <f aca="false">IF(H$1="P",MAX(0,H$2-$C13),IF(H$1="C",MAX(0,$C13-H$2)))</f>
        <v>5.74</v>
      </c>
      <c r="I13" s="103" t="n">
        <f aca="false">IF(I$1="P",MAX(0,I$2-$C13),IF(I$1="C",MAX(0,$C13-I$2)))</f>
        <v>10.74</v>
      </c>
      <c r="J13" s="103" t="n">
        <f aca="false">IF(J$1="P",MAX(0,J$2-$C13),IF(J$1="C",MAX(0,$C13-J$2)))</f>
        <v>15.74</v>
      </c>
      <c r="K13" s="103" t="n">
        <f aca="false">IF(K$1="P",MAX(0,K$2-$C13),IF(K$1="C",MAX(0,$C13-K$2)))</f>
        <v>20.74</v>
      </c>
      <c r="L13" s="103" t="n">
        <f aca="false">IF(L$1="P",MAX(0,L$2-$C13),IF(L$1="C",MAX(0,$C13-L$2)))</f>
        <v>30.74</v>
      </c>
      <c r="M13" s="103" t="n">
        <f aca="false">IF(M$1="P",MAX(0,M$2-$C13),IF(M$1="C",MAX(0,$C13-M$2)))</f>
        <v>0</v>
      </c>
      <c r="N13" s="103" t="n">
        <f aca="false">IF(N$1="P",MAX(0,N$2-$C13),IF(N$1="C",MAX(0,$C13-N$2)))</f>
        <v>0</v>
      </c>
      <c r="O13" s="103" t="n">
        <f aca="false">IF(O$1="P",MAX(0,O$2-$C13),IF(O$1="C",MAX(0,$C13-O$2)))</f>
        <v>0</v>
      </c>
      <c r="P13" s="103" t="n">
        <f aca="false">IF(P$1="P",MAX(0,P$2-$C13),IF(P$1="C",MAX(0,$C13-P$2)))</f>
        <v>0</v>
      </c>
      <c r="Q13" s="103" t="n">
        <f aca="false">IF(Q$1="P",MAX(0,Q$2-$C13),IF(Q$1="C",MAX(0,$C13-Q$2)))</f>
        <v>0</v>
      </c>
      <c r="R13" s="103" t="n">
        <f aca="false">IF(R$1="P",MAX(0,R$2-$C13),IF(R$1="C",MAX(0,$C13-R$2)))</f>
        <v>0</v>
      </c>
      <c r="S13" s="104" t="n">
        <f aca="false">A13</f>
        <v>0</v>
      </c>
      <c r="T13" s="105" t="n">
        <f aca="false">VLOOKUP($B13,Gas!$B$3:$E$2506,2)</f>
        <v>2.285</v>
      </c>
      <c r="U13" s="46" t="n">
        <f aca="false">C13/T13</f>
        <v>8.42888402625821</v>
      </c>
    </row>
    <row r="14" customFormat="false" ht="12.75" hidden="false" customHeight="false" outlineLevel="0" collapsed="false">
      <c r="B14" s="107" t="n">
        <v>35780</v>
      </c>
      <c r="C14" s="97" t="n">
        <v>18.15</v>
      </c>
      <c r="D14" s="98" t="n">
        <f aca="false">LN(C14/C13)</f>
        <v>-0.0593598456591199</v>
      </c>
      <c r="E14" s="106" t="n">
        <f aca="false">STDEV(D5:D14)*SQRT(trade_day)</f>
        <v>1.24885845078816</v>
      </c>
      <c r="G14" s="103" t="n">
        <f aca="false">IF(G$1="P",MAX(0,G$2-$C14),IF(G$1="C",MAX(0,$C14-G$2)))</f>
        <v>1.85</v>
      </c>
      <c r="H14" s="103" t="n">
        <f aca="false">IF(H$1="P",MAX(0,H$2-$C14),IF(H$1="C",MAX(0,$C14-H$2)))</f>
        <v>6.85</v>
      </c>
      <c r="I14" s="103" t="n">
        <f aca="false">IF(I$1="P",MAX(0,I$2-$C14),IF(I$1="C",MAX(0,$C14-I$2)))</f>
        <v>11.85</v>
      </c>
      <c r="J14" s="103" t="n">
        <f aca="false">IF(J$1="P",MAX(0,J$2-$C14),IF(J$1="C",MAX(0,$C14-J$2)))</f>
        <v>16.85</v>
      </c>
      <c r="K14" s="103" t="n">
        <f aca="false">IF(K$1="P",MAX(0,K$2-$C14),IF(K$1="C",MAX(0,$C14-K$2)))</f>
        <v>21.85</v>
      </c>
      <c r="L14" s="103" t="n">
        <f aca="false">IF(L$1="P",MAX(0,L$2-$C14),IF(L$1="C",MAX(0,$C14-L$2)))</f>
        <v>31.85</v>
      </c>
      <c r="M14" s="103" t="n">
        <f aca="false">IF(M$1="P",MAX(0,M$2-$C14),IF(M$1="C",MAX(0,$C14-M$2)))</f>
        <v>0</v>
      </c>
      <c r="N14" s="103" t="n">
        <f aca="false">IF(N$1="P",MAX(0,N$2-$C14),IF(N$1="C",MAX(0,$C14-N$2)))</f>
        <v>0</v>
      </c>
      <c r="O14" s="103" t="n">
        <f aca="false">IF(O$1="P",MAX(0,O$2-$C14),IF(O$1="C",MAX(0,$C14-O$2)))</f>
        <v>0</v>
      </c>
      <c r="P14" s="103" t="n">
        <f aca="false">IF(P$1="P",MAX(0,P$2-$C14),IF(P$1="C",MAX(0,$C14-P$2)))</f>
        <v>0</v>
      </c>
      <c r="Q14" s="103" t="n">
        <f aca="false">IF(Q$1="P",MAX(0,Q$2-$C14),IF(Q$1="C",MAX(0,$C14-Q$2)))</f>
        <v>0</v>
      </c>
      <c r="R14" s="103" t="n">
        <f aca="false">IF(R$1="P",MAX(0,R$2-$C14),IF(R$1="C",MAX(0,$C14-R$2)))</f>
        <v>0</v>
      </c>
      <c r="S14" s="104" t="n">
        <f aca="false">A14</f>
        <v>0</v>
      </c>
      <c r="T14" s="105" t="n">
        <f aca="false">VLOOKUP($B14,Gas!$B$3:$E$2506,2)</f>
        <v>2.29</v>
      </c>
      <c r="U14" s="46" t="n">
        <f aca="false">C14/T14</f>
        <v>7.92576419213974</v>
      </c>
    </row>
    <row r="15" customFormat="false" ht="12.75" hidden="false" customHeight="false" outlineLevel="0" collapsed="false">
      <c r="B15" s="107" t="n">
        <v>35781</v>
      </c>
      <c r="C15" s="97" t="n">
        <v>17.79</v>
      </c>
      <c r="D15" s="98" t="n">
        <f aca="false">LN(C15/C14)</f>
        <v>-0.020034059033116</v>
      </c>
      <c r="E15" s="106" t="n">
        <f aca="false">STDEV(D6:D15)*SQRT(trade_day)</f>
        <v>1.15222591437614</v>
      </c>
      <c r="G15" s="103" t="n">
        <f aca="false">IF(G$1="P",MAX(0,G$2-$C15),IF(G$1="C",MAX(0,$C15-G$2)))</f>
        <v>2.21</v>
      </c>
      <c r="H15" s="103" t="n">
        <f aca="false">IF(H$1="P",MAX(0,H$2-$C15),IF(H$1="C",MAX(0,$C15-H$2)))</f>
        <v>7.21</v>
      </c>
      <c r="I15" s="103" t="n">
        <f aca="false">IF(I$1="P",MAX(0,I$2-$C15),IF(I$1="C",MAX(0,$C15-I$2)))</f>
        <v>12.21</v>
      </c>
      <c r="J15" s="103" t="n">
        <f aca="false">IF(J$1="P",MAX(0,J$2-$C15),IF(J$1="C",MAX(0,$C15-J$2)))</f>
        <v>17.21</v>
      </c>
      <c r="K15" s="103" t="n">
        <f aca="false">IF(K$1="P",MAX(0,K$2-$C15),IF(K$1="C",MAX(0,$C15-K$2)))</f>
        <v>22.21</v>
      </c>
      <c r="L15" s="103" t="n">
        <f aca="false">IF(L$1="P",MAX(0,L$2-$C15),IF(L$1="C",MAX(0,$C15-L$2)))</f>
        <v>32.21</v>
      </c>
      <c r="M15" s="103" t="n">
        <f aca="false">IF(M$1="P",MAX(0,M$2-$C15),IF(M$1="C",MAX(0,$C15-M$2)))</f>
        <v>0</v>
      </c>
      <c r="N15" s="103" t="n">
        <f aca="false">IF(N$1="P",MAX(0,N$2-$C15),IF(N$1="C",MAX(0,$C15-N$2)))</f>
        <v>0</v>
      </c>
      <c r="O15" s="103" t="n">
        <f aca="false">IF(O$1="P",MAX(0,O$2-$C15),IF(O$1="C",MAX(0,$C15-O$2)))</f>
        <v>0</v>
      </c>
      <c r="P15" s="103" t="n">
        <f aca="false">IF(P$1="P",MAX(0,P$2-$C15),IF(P$1="C",MAX(0,$C15-P$2)))</f>
        <v>0</v>
      </c>
      <c r="Q15" s="103" t="n">
        <f aca="false">IF(Q$1="P",MAX(0,Q$2-$C15),IF(Q$1="C",MAX(0,$C15-Q$2)))</f>
        <v>0</v>
      </c>
      <c r="R15" s="103" t="n">
        <f aca="false">IF(R$1="P",MAX(0,R$2-$C15),IF(R$1="C",MAX(0,$C15-R$2)))</f>
        <v>0</v>
      </c>
      <c r="S15" s="104" t="n">
        <f aca="false">A15</f>
        <v>0</v>
      </c>
      <c r="T15" s="105" t="n">
        <f aca="false">VLOOKUP($B15,Gas!$B$3:$E$2506,2)</f>
        <v>2.24</v>
      </c>
      <c r="U15" s="46" t="n">
        <f aca="false">C15/T15</f>
        <v>7.94196428571429</v>
      </c>
    </row>
    <row r="16" customFormat="false" ht="12.75" hidden="false" customHeight="false" outlineLevel="0" collapsed="false">
      <c r="B16" s="107" t="n">
        <v>35782</v>
      </c>
      <c r="C16" s="97" t="n">
        <v>17.59</v>
      </c>
      <c r="D16" s="98" t="n">
        <f aca="false">LN(C16/C15)</f>
        <v>-0.0113059429282769</v>
      </c>
      <c r="E16" s="106" t="n">
        <f aca="false">STDEV(D7:D16)*SQRT(trade_day)</f>
        <v>1.15491677536975</v>
      </c>
      <c r="G16" s="103" t="n">
        <f aca="false">IF(G$1="P",MAX(0,G$2-$C16),IF(G$1="C",MAX(0,$C16-G$2)))</f>
        <v>2.41</v>
      </c>
      <c r="H16" s="103" t="n">
        <f aca="false">IF(H$1="P",MAX(0,H$2-$C16),IF(H$1="C",MAX(0,$C16-H$2)))</f>
        <v>7.41</v>
      </c>
      <c r="I16" s="103" t="n">
        <f aca="false">IF(I$1="P",MAX(0,I$2-$C16),IF(I$1="C",MAX(0,$C16-I$2)))</f>
        <v>12.41</v>
      </c>
      <c r="J16" s="103" t="n">
        <f aca="false">IF(J$1="P",MAX(0,J$2-$C16),IF(J$1="C",MAX(0,$C16-J$2)))</f>
        <v>17.41</v>
      </c>
      <c r="K16" s="103" t="n">
        <f aca="false">IF(K$1="P",MAX(0,K$2-$C16),IF(K$1="C",MAX(0,$C16-K$2)))</f>
        <v>22.41</v>
      </c>
      <c r="L16" s="103" t="n">
        <f aca="false">IF(L$1="P",MAX(0,L$2-$C16),IF(L$1="C",MAX(0,$C16-L$2)))</f>
        <v>32.41</v>
      </c>
      <c r="M16" s="103" t="n">
        <f aca="false">IF(M$1="P",MAX(0,M$2-$C16),IF(M$1="C",MAX(0,$C16-M$2)))</f>
        <v>0</v>
      </c>
      <c r="N16" s="103" t="n">
        <f aca="false">IF(N$1="P",MAX(0,N$2-$C16),IF(N$1="C",MAX(0,$C16-N$2)))</f>
        <v>0</v>
      </c>
      <c r="O16" s="103" t="n">
        <f aca="false">IF(O$1="P",MAX(0,O$2-$C16),IF(O$1="C",MAX(0,$C16-O$2)))</f>
        <v>0</v>
      </c>
      <c r="P16" s="103" t="n">
        <f aca="false">IF(P$1="P",MAX(0,P$2-$C16),IF(P$1="C",MAX(0,$C16-P$2)))</f>
        <v>0</v>
      </c>
      <c r="Q16" s="103" t="n">
        <f aca="false">IF(Q$1="P",MAX(0,Q$2-$C16),IF(Q$1="C",MAX(0,$C16-Q$2)))</f>
        <v>0</v>
      </c>
      <c r="R16" s="103" t="n">
        <f aca="false">IF(R$1="P",MAX(0,R$2-$C16),IF(R$1="C",MAX(0,$C16-R$2)))</f>
        <v>0</v>
      </c>
      <c r="S16" s="104" t="n">
        <f aca="false">A16</f>
        <v>0</v>
      </c>
      <c r="T16" s="105" t="n">
        <f aca="false">VLOOKUP($B16,Gas!$B$3:$E$2506,2)</f>
        <v>2.36</v>
      </c>
      <c r="U16" s="46" t="n">
        <f aca="false">C16/T16</f>
        <v>7.45338983050848</v>
      </c>
    </row>
    <row r="17" customFormat="false" ht="12.75" hidden="false" customHeight="false" outlineLevel="0" collapsed="false">
      <c r="B17" s="107" t="n">
        <v>35783</v>
      </c>
      <c r="C17" s="97" t="n">
        <v>17.2</v>
      </c>
      <c r="D17" s="98" t="n">
        <f aca="false">LN(C17/C16)</f>
        <v>-0.0224211749300595</v>
      </c>
      <c r="E17" s="106" t="n">
        <f aca="false">STDEV(D8:D17)*SQRT(trade_day)</f>
        <v>1.00056763526494</v>
      </c>
      <c r="G17" s="103" t="n">
        <f aca="false">IF(G$1="P",MAX(0,G$2-$C17),IF(G$1="C",MAX(0,$C17-G$2)))</f>
        <v>2.8</v>
      </c>
      <c r="H17" s="103" t="n">
        <f aca="false">IF(H$1="P",MAX(0,H$2-$C17),IF(H$1="C",MAX(0,$C17-H$2)))</f>
        <v>7.8</v>
      </c>
      <c r="I17" s="103" t="n">
        <f aca="false">IF(I$1="P",MAX(0,I$2-$C17),IF(I$1="C",MAX(0,$C17-I$2)))</f>
        <v>12.8</v>
      </c>
      <c r="J17" s="103" t="n">
        <f aca="false">IF(J$1="P",MAX(0,J$2-$C17),IF(J$1="C",MAX(0,$C17-J$2)))</f>
        <v>17.8</v>
      </c>
      <c r="K17" s="103" t="n">
        <f aca="false">IF(K$1="P",MAX(0,K$2-$C17),IF(K$1="C",MAX(0,$C17-K$2)))</f>
        <v>22.8</v>
      </c>
      <c r="L17" s="103" t="n">
        <f aca="false">IF(L$1="P",MAX(0,L$2-$C17),IF(L$1="C",MAX(0,$C17-L$2)))</f>
        <v>32.8</v>
      </c>
      <c r="M17" s="103" t="n">
        <f aca="false">IF(M$1="P",MAX(0,M$2-$C17),IF(M$1="C",MAX(0,$C17-M$2)))</f>
        <v>0</v>
      </c>
      <c r="N17" s="103" t="n">
        <f aca="false">IF(N$1="P",MAX(0,N$2-$C17),IF(N$1="C",MAX(0,$C17-N$2)))</f>
        <v>0</v>
      </c>
      <c r="O17" s="103" t="n">
        <f aca="false">IF(O$1="P",MAX(0,O$2-$C17),IF(O$1="C",MAX(0,$C17-O$2)))</f>
        <v>0</v>
      </c>
      <c r="P17" s="103" t="n">
        <f aca="false">IF(P$1="P",MAX(0,P$2-$C17),IF(P$1="C",MAX(0,$C17-P$2)))</f>
        <v>0</v>
      </c>
      <c r="Q17" s="103" t="n">
        <f aca="false">IF(Q$1="P",MAX(0,Q$2-$C17),IF(Q$1="C",MAX(0,$C17-Q$2)))</f>
        <v>0</v>
      </c>
      <c r="R17" s="103" t="n">
        <f aca="false">IF(R$1="P",MAX(0,R$2-$C17),IF(R$1="C",MAX(0,$C17-R$2)))</f>
        <v>0</v>
      </c>
      <c r="S17" s="104" t="n">
        <f aca="false">A17</f>
        <v>0</v>
      </c>
      <c r="T17" s="105" t="n">
        <f aca="false">VLOOKUP($B17,Gas!$B$3:$E$2506,2)</f>
        <v>2.36</v>
      </c>
      <c r="U17" s="46" t="n">
        <f aca="false">C17/T17</f>
        <v>7.28813559322034</v>
      </c>
    </row>
    <row r="18" customFormat="false" ht="12.75" hidden="false" customHeight="false" outlineLevel="0" collapsed="false">
      <c r="B18" s="107" t="n">
        <v>35786</v>
      </c>
      <c r="C18" s="97" t="n">
        <v>16.43</v>
      </c>
      <c r="D18" s="98" t="n">
        <f aca="false">LN(C18/C17)</f>
        <v>-0.0458004517702306</v>
      </c>
      <c r="E18" s="106" t="n">
        <f aca="false">STDEV(D9:D18)*SQRT(trade_day)</f>
        <v>0.874221366075414</v>
      </c>
      <c r="G18" s="103" t="n">
        <f aca="false">IF(G$1="P",MAX(0,G$2-$C18),IF(G$1="C",MAX(0,$C18-G$2)))</f>
        <v>3.57</v>
      </c>
      <c r="H18" s="103" t="n">
        <f aca="false">IF(H$1="P",MAX(0,H$2-$C18),IF(H$1="C",MAX(0,$C18-H$2)))</f>
        <v>8.57</v>
      </c>
      <c r="I18" s="103" t="n">
        <f aca="false">IF(I$1="P",MAX(0,I$2-$C18),IF(I$1="C",MAX(0,$C18-I$2)))</f>
        <v>13.57</v>
      </c>
      <c r="J18" s="103" t="n">
        <f aca="false">IF(J$1="P",MAX(0,J$2-$C18),IF(J$1="C",MAX(0,$C18-J$2)))</f>
        <v>18.57</v>
      </c>
      <c r="K18" s="103" t="n">
        <f aca="false">IF(K$1="P",MAX(0,K$2-$C18),IF(K$1="C",MAX(0,$C18-K$2)))</f>
        <v>23.57</v>
      </c>
      <c r="L18" s="103" t="n">
        <f aca="false">IF(L$1="P",MAX(0,L$2-$C18),IF(L$1="C",MAX(0,$C18-L$2)))</f>
        <v>33.57</v>
      </c>
      <c r="M18" s="103" t="n">
        <f aca="false">IF(M$1="P",MAX(0,M$2-$C18),IF(M$1="C",MAX(0,$C18-M$2)))</f>
        <v>0</v>
      </c>
      <c r="N18" s="103" t="n">
        <f aca="false">IF(N$1="P",MAX(0,N$2-$C18),IF(N$1="C",MAX(0,$C18-N$2)))</f>
        <v>0</v>
      </c>
      <c r="O18" s="103" t="n">
        <f aca="false">IF(O$1="P",MAX(0,O$2-$C18),IF(O$1="C",MAX(0,$C18-O$2)))</f>
        <v>0</v>
      </c>
      <c r="P18" s="103" t="n">
        <f aca="false">IF(P$1="P",MAX(0,P$2-$C18),IF(P$1="C",MAX(0,$C18-P$2)))</f>
        <v>0</v>
      </c>
      <c r="Q18" s="103" t="n">
        <f aca="false">IF(Q$1="P",MAX(0,Q$2-$C18),IF(Q$1="C",MAX(0,$C18-Q$2)))</f>
        <v>0</v>
      </c>
      <c r="R18" s="103" t="n">
        <f aca="false">IF(R$1="P",MAX(0,R$2-$C18),IF(R$1="C",MAX(0,$C18-R$2)))</f>
        <v>0</v>
      </c>
      <c r="S18" s="104" t="n">
        <f aca="false">A18</f>
        <v>0</v>
      </c>
      <c r="T18" s="105" t="n">
        <f aca="false">VLOOKUP($B18,Gas!$B$3:$E$2506,2)</f>
        <v>2.35</v>
      </c>
      <c r="U18" s="46" t="n">
        <f aca="false">C18/T18</f>
        <v>6.99148936170213</v>
      </c>
    </row>
    <row r="19" customFormat="false" ht="12.75" hidden="false" customHeight="false" outlineLevel="0" collapsed="false">
      <c r="B19" s="107" t="n">
        <v>35787</v>
      </c>
      <c r="C19" s="97" t="n">
        <v>16.11</v>
      </c>
      <c r="D19" s="98" t="n">
        <f aca="false">LN(C19/C18)</f>
        <v>-0.0196687348602937</v>
      </c>
      <c r="E19" s="106" t="n">
        <f aca="false">STDEV(D10:D19)*SQRT(trade_day)</f>
        <v>0.776960427188507</v>
      </c>
      <c r="G19" s="103" t="n">
        <f aca="false">IF(G$1="P",MAX(0,G$2-$C19),IF(G$1="C",MAX(0,$C19-G$2)))</f>
        <v>3.89</v>
      </c>
      <c r="H19" s="103" t="n">
        <f aca="false">IF(H$1="P",MAX(0,H$2-$C19),IF(H$1="C",MAX(0,$C19-H$2)))</f>
        <v>8.89</v>
      </c>
      <c r="I19" s="103" t="n">
        <f aca="false">IF(I$1="P",MAX(0,I$2-$C19),IF(I$1="C",MAX(0,$C19-I$2)))</f>
        <v>13.89</v>
      </c>
      <c r="J19" s="103" t="n">
        <f aca="false">IF(J$1="P",MAX(0,J$2-$C19),IF(J$1="C",MAX(0,$C19-J$2)))</f>
        <v>18.89</v>
      </c>
      <c r="K19" s="103" t="n">
        <f aca="false">IF(K$1="P",MAX(0,K$2-$C19),IF(K$1="C",MAX(0,$C19-K$2)))</f>
        <v>23.89</v>
      </c>
      <c r="L19" s="103" t="n">
        <f aca="false">IF(L$1="P",MAX(0,L$2-$C19),IF(L$1="C",MAX(0,$C19-L$2)))</f>
        <v>33.89</v>
      </c>
      <c r="M19" s="103" t="n">
        <f aca="false">IF(M$1="P",MAX(0,M$2-$C19),IF(M$1="C",MAX(0,$C19-M$2)))</f>
        <v>0</v>
      </c>
      <c r="N19" s="103" t="n">
        <f aca="false">IF(N$1="P",MAX(0,N$2-$C19),IF(N$1="C",MAX(0,$C19-N$2)))</f>
        <v>0</v>
      </c>
      <c r="O19" s="103" t="n">
        <f aca="false">IF(O$1="P",MAX(0,O$2-$C19),IF(O$1="C",MAX(0,$C19-O$2)))</f>
        <v>0</v>
      </c>
      <c r="P19" s="103" t="n">
        <f aca="false">IF(P$1="P",MAX(0,P$2-$C19),IF(P$1="C",MAX(0,$C19-P$2)))</f>
        <v>0</v>
      </c>
      <c r="Q19" s="103" t="n">
        <f aca="false">IF(Q$1="P",MAX(0,Q$2-$C19),IF(Q$1="C",MAX(0,$C19-Q$2)))</f>
        <v>0</v>
      </c>
      <c r="R19" s="103" t="n">
        <f aca="false">IF(R$1="P",MAX(0,R$2-$C19),IF(R$1="C",MAX(0,$C19-R$2)))</f>
        <v>0</v>
      </c>
      <c r="S19" s="104" t="n">
        <f aca="false">A19</f>
        <v>0</v>
      </c>
      <c r="T19" s="105" t="n">
        <f aca="false">VLOOKUP($B19,Gas!$B$3:$E$2506,2)</f>
        <v>2.35</v>
      </c>
      <c r="U19" s="46" t="n">
        <f aca="false">C19/T19</f>
        <v>6.85531914893617</v>
      </c>
    </row>
    <row r="20" customFormat="false" ht="12.75" hidden="false" customHeight="false" outlineLevel="0" collapsed="false">
      <c r="B20" s="107" t="n">
        <v>35788</v>
      </c>
      <c r="C20" s="97" t="n">
        <v>15.61</v>
      </c>
      <c r="D20" s="98" t="n">
        <f aca="false">LN(C20/C19)</f>
        <v>-0.0315284626615423</v>
      </c>
      <c r="E20" s="106" t="n">
        <f aca="false">STDEV(D11:D20)*SQRT(trade_day)</f>
        <v>0.565964057309002</v>
      </c>
      <c r="G20" s="103" t="n">
        <f aca="false">IF(G$1="P",MAX(0,G$2-$C20),IF(G$1="C",MAX(0,$C20-G$2)))</f>
        <v>4.39</v>
      </c>
      <c r="H20" s="103" t="n">
        <f aca="false">IF(H$1="P",MAX(0,H$2-$C20),IF(H$1="C",MAX(0,$C20-H$2)))</f>
        <v>9.39</v>
      </c>
      <c r="I20" s="103" t="n">
        <f aca="false">IF(I$1="P",MAX(0,I$2-$C20),IF(I$1="C",MAX(0,$C20-I$2)))</f>
        <v>14.39</v>
      </c>
      <c r="J20" s="103" t="n">
        <f aca="false">IF(J$1="P",MAX(0,J$2-$C20),IF(J$1="C",MAX(0,$C20-J$2)))</f>
        <v>19.39</v>
      </c>
      <c r="K20" s="103" t="n">
        <f aca="false">IF(K$1="P",MAX(0,K$2-$C20),IF(K$1="C",MAX(0,$C20-K$2)))</f>
        <v>24.39</v>
      </c>
      <c r="L20" s="103" t="n">
        <f aca="false">IF(L$1="P",MAX(0,L$2-$C20),IF(L$1="C",MAX(0,$C20-L$2)))</f>
        <v>34.39</v>
      </c>
      <c r="M20" s="103" t="n">
        <f aca="false">IF(M$1="P",MAX(0,M$2-$C20),IF(M$1="C",MAX(0,$C20-M$2)))</f>
        <v>0</v>
      </c>
      <c r="N20" s="103" t="n">
        <f aca="false">IF(N$1="P",MAX(0,N$2-$C20),IF(N$1="C",MAX(0,$C20-N$2)))</f>
        <v>0</v>
      </c>
      <c r="O20" s="103" t="n">
        <f aca="false">IF(O$1="P",MAX(0,O$2-$C20),IF(O$1="C",MAX(0,$C20-O$2)))</f>
        <v>0</v>
      </c>
      <c r="P20" s="103" t="n">
        <f aca="false">IF(P$1="P",MAX(0,P$2-$C20),IF(P$1="C",MAX(0,$C20-P$2)))</f>
        <v>0</v>
      </c>
      <c r="Q20" s="103" t="n">
        <f aca="false">IF(Q$1="P",MAX(0,Q$2-$C20),IF(Q$1="C",MAX(0,$C20-Q$2)))</f>
        <v>0</v>
      </c>
      <c r="R20" s="103" t="n">
        <f aca="false">IF(R$1="P",MAX(0,R$2-$C20),IF(R$1="C",MAX(0,$C20-R$2)))</f>
        <v>0</v>
      </c>
      <c r="S20" s="104" t="n">
        <f aca="false">A20</f>
        <v>0</v>
      </c>
      <c r="T20" s="105" t="n">
        <f aca="false">VLOOKUP($B20,Gas!$B$3:$E$2506,2)</f>
        <v>2.35</v>
      </c>
      <c r="U20" s="46" t="n">
        <f aca="false">C20/T20</f>
        <v>6.64255319148936</v>
      </c>
    </row>
    <row r="21" customFormat="false" ht="12.75" hidden="false" customHeight="false" outlineLevel="0" collapsed="false">
      <c r="B21" s="107" t="n">
        <v>35790</v>
      </c>
      <c r="C21" s="97" t="n">
        <v>15.61</v>
      </c>
      <c r="D21" s="98" t="n">
        <f aca="false">LN(C21/C20)</f>
        <v>0</v>
      </c>
      <c r="E21" s="106" t="n">
        <f aca="false">STDEV(D12:D21)*SQRT(trade_day)</f>
        <v>0.554551481593143</v>
      </c>
      <c r="G21" s="103" t="n">
        <f aca="false">IF(G$1="P",MAX(0,G$2-$C21),IF(G$1="C",MAX(0,$C21-G$2)))</f>
        <v>4.39</v>
      </c>
      <c r="H21" s="103" t="n">
        <f aca="false">IF(H$1="P",MAX(0,H$2-$C21),IF(H$1="C",MAX(0,$C21-H$2)))</f>
        <v>9.39</v>
      </c>
      <c r="I21" s="103" t="n">
        <f aca="false">IF(I$1="P",MAX(0,I$2-$C21),IF(I$1="C",MAX(0,$C21-I$2)))</f>
        <v>14.39</v>
      </c>
      <c r="J21" s="103" t="n">
        <f aca="false">IF(J$1="P",MAX(0,J$2-$C21),IF(J$1="C",MAX(0,$C21-J$2)))</f>
        <v>19.39</v>
      </c>
      <c r="K21" s="103" t="n">
        <f aca="false">IF(K$1="P",MAX(0,K$2-$C21),IF(K$1="C",MAX(0,$C21-K$2)))</f>
        <v>24.39</v>
      </c>
      <c r="L21" s="103" t="n">
        <f aca="false">IF(L$1="P",MAX(0,L$2-$C21),IF(L$1="C",MAX(0,$C21-L$2)))</f>
        <v>34.39</v>
      </c>
      <c r="M21" s="103" t="n">
        <f aca="false">IF(M$1="P",MAX(0,M$2-$C21),IF(M$1="C",MAX(0,$C21-M$2)))</f>
        <v>0</v>
      </c>
      <c r="N21" s="103" t="n">
        <f aca="false">IF(N$1="P",MAX(0,N$2-$C21),IF(N$1="C",MAX(0,$C21-N$2)))</f>
        <v>0</v>
      </c>
      <c r="O21" s="103" t="n">
        <f aca="false">IF(O$1="P",MAX(0,O$2-$C21),IF(O$1="C",MAX(0,$C21-O$2)))</f>
        <v>0</v>
      </c>
      <c r="P21" s="103" t="n">
        <f aca="false">IF(P$1="P",MAX(0,P$2-$C21),IF(P$1="C",MAX(0,$C21-P$2)))</f>
        <v>0</v>
      </c>
      <c r="Q21" s="103" t="n">
        <f aca="false">IF(Q$1="P",MAX(0,Q$2-$C21),IF(Q$1="C",MAX(0,$C21-Q$2)))</f>
        <v>0</v>
      </c>
      <c r="R21" s="103" t="n">
        <f aca="false">IF(R$1="P",MAX(0,R$2-$C21),IF(R$1="C",MAX(0,$C21-R$2)))</f>
        <v>0</v>
      </c>
      <c r="S21" s="104" t="n">
        <f aca="false">A21</f>
        <v>0</v>
      </c>
      <c r="T21" s="105" t="n">
        <f aca="false">VLOOKUP($B21,Gas!$B$3:$E$2506,2)</f>
        <v>2.08</v>
      </c>
      <c r="U21" s="46" t="n">
        <f aca="false">C21/T21</f>
        <v>7.50480769230769</v>
      </c>
    </row>
    <row r="22" customFormat="false" ht="12.75" hidden="false" customHeight="false" outlineLevel="0" collapsed="false">
      <c r="B22" s="107" t="n">
        <v>35793</v>
      </c>
      <c r="C22" s="97" t="n">
        <v>15.64</v>
      </c>
      <c r="D22" s="98" t="n">
        <f aca="false">LN(C22/C21)</f>
        <v>0.00192000058982443</v>
      </c>
      <c r="E22" s="106" t="n">
        <f aca="false">STDEV(D13:D22)*SQRT(trade_day)</f>
        <v>0.337897227639328</v>
      </c>
      <c r="G22" s="103" t="n">
        <f aca="false">IF(G$1="P",MAX(0,G$2-$C22),IF(G$1="C",MAX(0,$C22-G$2)))</f>
        <v>4.36</v>
      </c>
      <c r="H22" s="103" t="n">
        <f aca="false">IF(H$1="P",MAX(0,H$2-$C22),IF(H$1="C",MAX(0,$C22-H$2)))</f>
        <v>9.36</v>
      </c>
      <c r="I22" s="103" t="n">
        <f aca="false">IF(I$1="P",MAX(0,I$2-$C22),IF(I$1="C",MAX(0,$C22-I$2)))</f>
        <v>14.36</v>
      </c>
      <c r="J22" s="103" t="n">
        <f aca="false">IF(J$1="P",MAX(0,J$2-$C22),IF(J$1="C",MAX(0,$C22-J$2)))</f>
        <v>19.36</v>
      </c>
      <c r="K22" s="103" t="n">
        <f aca="false">IF(K$1="P",MAX(0,K$2-$C22),IF(K$1="C",MAX(0,$C22-K$2)))</f>
        <v>24.36</v>
      </c>
      <c r="L22" s="103" t="n">
        <f aca="false">IF(L$1="P",MAX(0,L$2-$C22),IF(L$1="C",MAX(0,$C22-L$2)))</f>
        <v>34.36</v>
      </c>
      <c r="M22" s="103" t="n">
        <f aca="false">IF(M$1="P",MAX(0,M$2-$C22),IF(M$1="C",MAX(0,$C22-M$2)))</f>
        <v>0</v>
      </c>
      <c r="N22" s="103" t="n">
        <f aca="false">IF(N$1="P",MAX(0,N$2-$C22),IF(N$1="C",MAX(0,$C22-N$2)))</f>
        <v>0</v>
      </c>
      <c r="O22" s="103" t="n">
        <f aca="false">IF(O$1="P",MAX(0,O$2-$C22),IF(O$1="C",MAX(0,$C22-O$2)))</f>
        <v>0</v>
      </c>
      <c r="P22" s="103" t="n">
        <f aca="false">IF(P$1="P",MAX(0,P$2-$C22),IF(P$1="C",MAX(0,$C22-P$2)))</f>
        <v>0</v>
      </c>
      <c r="Q22" s="103" t="n">
        <f aca="false">IF(Q$1="P",MAX(0,Q$2-$C22),IF(Q$1="C",MAX(0,$C22-Q$2)))</f>
        <v>0</v>
      </c>
      <c r="R22" s="103" t="n">
        <f aca="false">IF(R$1="P",MAX(0,R$2-$C22),IF(R$1="C",MAX(0,$C22-R$2)))</f>
        <v>0</v>
      </c>
      <c r="S22" s="104" t="n">
        <f aca="false">A22</f>
        <v>0</v>
      </c>
      <c r="T22" s="105" t="n">
        <f aca="false">VLOOKUP($B22,Gas!$B$3:$E$2506,2)</f>
        <v>2.215</v>
      </c>
      <c r="U22" s="46" t="n">
        <f aca="false">C22/T22</f>
        <v>7.06094808126411</v>
      </c>
    </row>
    <row r="23" customFormat="false" ht="12.75" hidden="false" customHeight="false" outlineLevel="0" collapsed="false">
      <c r="B23" s="107" t="n">
        <v>35794</v>
      </c>
      <c r="C23" s="97" t="n">
        <v>18.41</v>
      </c>
      <c r="D23" s="98" t="n">
        <f aca="false">LN(C23/C22)</f>
        <v>0.163062260127821</v>
      </c>
      <c r="E23" s="106" t="n">
        <f aca="false">STDEV(D14:D23)*SQRT(trade_day)</f>
        <v>0.977856644504456</v>
      </c>
      <c r="G23" s="103" t="n">
        <f aca="false">IF(G$1="P",MAX(0,G$2-$C23),IF(G$1="C",MAX(0,$C23-G$2)))</f>
        <v>1.59</v>
      </c>
      <c r="H23" s="103" t="n">
        <f aca="false">IF(H$1="P",MAX(0,H$2-$C23),IF(H$1="C",MAX(0,$C23-H$2)))</f>
        <v>6.59</v>
      </c>
      <c r="I23" s="103" t="n">
        <f aca="false">IF(I$1="P",MAX(0,I$2-$C23),IF(I$1="C",MAX(0,$C23-I$2)))</f>
        <v>11.59</v>
      </c>
      <c r="J23" s="103" t="n">
        <f aca="false">IF(J$1="P",MAX(0,J$2-$C23),IF(J$1="C",MAX(0,$C23-J$2)))</f>
        <v>16.59</v>
      </c>
      <c r="K23" s="103" t="n">
        <f aca="false">IF(K$1="P",MAX(0,K$2-$C23),IF(K$1="C",MAX(0,$C23-K$2)))</f>
        <v>21.59</v>
      </c>
      <c r="L23" s="103" t="n">
        <f aca="false">IF(L$1="P",MAX(0,L$2-$C23),IF(L$1="C",MAX(0,$C23-L$2)))</f>
        <v>31.59</v>
      </c>
      <c r="M23" s="103" t="n">
        <f aca="false">IF(M$1="P",MAX(0,M$2-$C23),IF(M$1="C",MAX(0,$C23-M$2)))</f>
        <v>0</v>
      </c>
      <c r="N23" s="103" t="n">
        <f aca="false">IF(N$1="P",MAX(0,N$2-$C23),IF(N$1="C",MAX(0,$C23-N$2)))</f>
        <v>0</v>
      </c>
      <c r="O23" s="103" t="n">
        <f aca="false">IF(O$1="P",MAX(0,O$2-$C23),IF(O$1="C",MAX(0,$C23-O$2)))</f>
        <v>0</v>
      </c>
      <c r="P23" s="103" t="n">
        <f aca="false">IF(P$1="P",MAX(0,P$2-$C23),IF(P$1="C",MAX(0,$C23-P$2)))</f>
        <v>0</v>
      </c>
      <c r="Q23" s="103" t="n">
        <f aca="false">IF(Q$1="P",MAX(0,Q$2-$C23),IF(Q$1="C",MAX(0,$C23-Q$2)))</f>
        <v>0</v>
      </c>
      <c r="R23" s="103" t="n">
        <f aca="false">IF(R$1="P",MAX(0,R$2-$C23),IF(R$1="C",MAX(0,$C23-R$2)))</f>
        <v>0</v>
      </c>
      <c r="S23" s="104" t="n">
        <f aca="false">A23</f>
        <v>0</v>
      </c>
      <c r="T23" s="105" t="n">
        <f aca="false">VLOOKUP($B23,Gas!$B$3:$E$2506,2)</f>
        <v>2.08</v>
      </c>
      <c r="U23" s="46" t="n">
        <f aca="false">C23/T23</f>
        <v>8.85096153846154</v>
      </c>
    </row>
    <row r="24" customFormat="false" ht="12.75" hidden="false" customHeight="false" outlineLevel="0" collapsed="false">
      <c r="B24" s="107" t="n">
        <v>35795</v>
      </c>
      <c r="C24" s="97" t="n">
        <v>17.63</v>
      </c>
      <c r="D24" s="98" t="n">
        <f aca="false">LN(C24/C23)</f>
        <v>-0.0432919988352076</v>
      </c>
      <c r="E24" s="106" t="n">
        <f aca="false">STDEV(D15:D24)*SQRT(trade_day)</f>
        <v>0.955876089186125</v>
      </c>
      <c r="G24" s="103" t="n">
        <f aca="false">IF(G$1="P",MAX(0,G$2-$C24),IF(G$1="C",MAX(0,$C24-G$2)))</f>
        <v>2.37</v>
      </c>
      <c r="H24" s="103" t="n">
        <f aca="false">IF(H$1="P",MAX(0,H$2-$C24),IF(H$1="C",MAX(0,$C24-H$2)))</f>
        <v>7.37</v>
      </c>
      <c r="I24" s="103" t="n">
        <f aca="false">IF(I$1="P",MAX(0,I$2-$C24),IF(I$1="C",MAX(0,$C24-I$2)))</f>
        <v>12.37</v>
      </c>
      <c r="J24" s="103" t="n">
        <f aca="false">IF(J$1="P",MAX(0,J$2-$C24),IF(J$1="C",MAX(0,$C24-J$2)))</f>
        <v>17.37</v>
      </c>
      <c r="K24" s="103" t="n">
        <f aca="false">IF(K$1="P",MAX(0,K$2-$C24),IF(K$1="C",MAX(0,$C24-K$2)))</f>
        <v>22.37</v>
      </c>
      <c r="L24" s="103" t="n">
        <f aca="false">IF(L$1="P",MAX(0,L$2-$C24),IF(L$1="C",MAX(0,$C24-L$2)))</f>
        <v>32.37</v>
      </c>
      <c r="M24" s="103" t="n">
        <f aca="false">IF(M$1="P",MAX(0,M$2-$C24),IF(M$1="C",MAX(0,$C24-M$2)))</f>
        <v>0</v>
      </c>
      <c r="N24" s="103" t="n">
        <f aca="false">IF(N$1="P",MAX(0,N$2-$C24),IF(N$1="C",MAX(0,$C24-N$2)))</f>
        <v>0</v>
      </c>
      <c r="O24" s="103" t="n">
        <f aca="false">IF(O$1="P",MAX(0,O$2-$C24),IF(O$1="C",MAX(0,$C24-O$2)))</f>
        <v>0</v>
      </c>
      <c r="P24" s="103" t="n">
        <f aca="false">IF(P$1="P",MAX(0,P$2-$C24),IF(P$1="C",MAX(0,$C24-P$2)))</f>
        <v>0</v>
      </c>
      <c r="Q24" s="103" t="n">
        <f aca="false">IF(Q$1="P",MAX(0,Q$2-$C24),IF(Q$1="C",MAX(0,$C24-Q$2)))</f>
        <v>0</v>
      </c>
      <c r="R24" s="103" t="n">
        <f aca="false">IF(R$1="P",MAX(0,R$2-$C24),IF(R$1="C",MAX(0,$C24-R$2)))</f>
        <v>0</v>
      </c>
      <c r="S24" s="104" t="n">
        <f aca="false">A24</f>
        <v>0</v>
      </c>
      <c r="T24" s="105" t="n">
        <f aca="false">VLOOKUP($B24,Gas!$B$3:$E$2506,2)</f>
        <v>2.29</v>
      </c>
      <c r="U24" s="46" t="n">
        <f aca="false">C24/T24</f>
        <v>7.69868995633188</v>
      </c>
    </row>
    <row r="25" customFormat="false" ht="12.75" hidden="false" customHeight="false" outlineLevel="0" collapsed="false">
      <c r="A25" s="95" t="n">
        <f aca="false">MONTH(B25)+(YEAR(B25)-1998)*12</f>
        <v>1</v>
      </c>
      <c r="B25" s="107" t="n">
        <v>35797</v>
      </c>
      <c r="C25" s="97" t="n">
        <v>19.09</v>
      </c>
      <c r="D25" s="98" t="n">
        <f aca="false">LN(C25/C24)</f>
        <v>0.0795626413278775</v>
      </c>
      <c r="E25" s="106" t="n">
        <f aca="false">STDEV(D16:D25)*SQRT(trade_day)</f>
        <v>1.03291784984159</v>
      </c>
      <c r="G25" s="103" t="n">
        <f aca="false">IF(G$1="P",MAX(0,G$2-$C25),IF(G$1="C",MAX(0,$C25-G$2)))</f>
        <v>0.91</v>
      </c>
      <c r="H25" s="103" t="n">
        <f aca="false">IF(H$1="P",MAX(0,H$2-$C25),IF(H$1="C",MAX(0,$C25-H$2)))</f>
        <v>5.91</v>
      </c>
      <c r="I25" s="103" t="n">
        <f aca="false">IF(I$1="P",MAX(0,I$2-$C25),IF(I$1="C",MAX(0,$C25-I$2)))</f>
        <v>10.91</v>
      </c>
      <c r="J25" s="103" t="n">
        <f aca="false">IF(J$1="P",MAX(0,J$2-$C25),IF(J$1="C",MAX(0,$C25-J$2)))</f>
        <v>15.91</v>
      </c>
      <c r="K25" s="103" t="n">
        <f aca="false">IF(K$1="P",MAX(0,K$2-$C25),IF(K$1="C",MAX(0,$C25-K$2)))</f>
        <v>20.91</v>
      </c>
      <c r="L25" s="103" t="n">
        <f aca="false">IF(L$1="P",MAX(0,L$2-$C25),IF(L$1="C",MAX(0,$C25-L$2)))</f>
        <v>30.91</v>
      </c>
      <c r="M25" s="103" t="n">
        <f aca="false">IF(M$1="P",MAX(0,M$2-$C25),IF(M$1="C",MAX(0,$C25-M$2)))</f>
        <v>0</v>
      </c>
      <c r="N25" s="103" t="n">
        <f aca="false">IF(N$1="P",MAX(0,N$2-$C25),IF(N$1="C",MAX(0,$C25-N$2)))</f>
        <v>0</v>
      </c>
      <c r="O25" s="103" t="n">
        <f aca="false">IF(O$1="P",MAX(0,O$2-$C25),IF(O$1="C",MAX(0,$C25-O$2)))</f>
        <v>0</v>
      </c>
      <c r="P25" s="103" t="n">
        <f aca="false">IF(P$1="P",MAX(0,P$2-$C25),IF(P$1="C",MAX(0,$C25-P$2)))</f>
        <v>0</v>
      </c>
      <c r="Q25" s="103" t="n">
        <f aca="false">IF(Q$1="P",MAX(0,Q$2-$C25),IF(Q$1="C",MAX(0,$C25-Q$2)))</f>
        <v>0</v>
      </c>
      <c r="R25" s="103" t="n">
        <f aca="false">IF(R$1="P",MAX(0,R$2-$C25),IF(R$1="C",MAX(0,$C25-R$2)))</f>
        <v>0</v>
      </c>
      <c r="S25" s="104" t="n">
        <f aca="false">A25</f>
        <v>1</v>
      </c>
      <c r="T25" s="105" t="n">
        <f aca="false">VLOOKUP($B25,Gas!$B$3:$E$2506,2)</f>
        <v>2.27</v>
      </c>
      <c r="U25" s="46" t="n">
        <f aca="false">C25/T25</f>
        <v>8.40969162995595</v>
      </c>
    </row>
    <row r="26" customFormat="false" ht="12.75" hidden="false" customHeight="false" outlineLevel="0" collapsed="false">
      <c r="A26" s="95" t="n">
        <f aca="false">MONTH(B26)+(YEAR(B26)-1998)*12</f>
        <v>1</v>
      </c>
      <c r="B26" s="107" t="n">
        <v>35800</v>
      </c>
      <c r="C26" s="97" t="n">
        <v>18.59</v>
      </c>
      <c r="D26" s="98" t="n">
        <f aca="false">LN(C26/C25)</f>
        <v>-0.0265408360043036</v>
      </c>
      <c r="E26" s="106" t="n">
        <f aca="false">STDEV(D17:D26)*SQRT(trade_day)</f>
        <v>1.04319718758568</v>
      </c>
      <c r="G26" s="103" t="n">
        <f aca="false">IF(G$1="P",MAX(0,G$2-$C26),IF(G$1="C",MAX(0,$C26-G$2)))</f>
        <v>1.41</v>
      </c>
      <c r="H26" s="103" t="n">
        <f aca="false">IF(H$1="P",MAX(0,H$2-$C26),IF(H$1="C",MAX(0,$C26-H$2)))</f>
        <v>6.41</v>
      </c>
      <c r="I26" s="103" t="n">
        <f aca="false">IF(I$1="P",MAX(0,I$2-$C26),IF(I$1="C",MAX(0,$C26-I$2)))</f>
        <v>11.41</v>
      </c>
      <c r="J26" s="103" t="n">
        <f aca="false">IF(J$1="P",MAX(0,J$2-$C26),IF(J$1="C",MAX(0,$C26-J$2)))</f>
        <v>16.41</v>
      </c>
      <c r="K26" s="103" t="n">
        <f aca="false">IF(K$1="P",MAX(0,K$2-$C26),IF(K$1="C",MAX(0,$C26-K$2)))</f>
        <v>21.41</v>
      </c>
      <c r="L26" s="103" t="n">
        <f aca="false">IF(L$1="P",MAX(0,L$2-$C26),IF(L$1="C",MAX(0,$C26-L$2)))</f>
        <v>31.41</v>
      </c>
      <c r="M26" s="103" t="n">
        <f aca="false">IF(M$1="P",MAX(0,M$2-$C26),IF(M$1="C",MAX(0,$C26-M$2)))</f>
        <v>0</v>
      </c>
      <c r="N26" s="103" t="n">
        <f aca="false">IF(N$1="P",MAX(0,N$2-$C26),IF(N$1="C",MAX(0,$C26-N$2)))</f>
        <v>0</v>
      </c>
      <c r="O26" s="103" t="n">
        <f aca="false">IF(O$1="P",MAX(0,O$2-$C26),IF(O$1="C",MAX(0,$C26-O$2)))</f>
        <v>0</v>
      </c>
      <c r="P26" s="103" t="n">
        <f aca="false">IF(P$1="P",MAX(0,P$2-$C26),IF(P$1="C",MAX(0,$C26-P$2)))</f>
        <v>0</v>
      </c>
      <c r="Q26" s="103" t="n">
        <f aca="false">IF(Q$1="P",MAX(0,Q$2-$C26),IF(Q$1="C",MAX(0,$C26-Q$2)))</f>
        <v>0</v>
      </c>
      <c r="R26" s="103" t="n">
        <f aca="false">IF(R$1="P",MAX(0,R$2-$C26),IF(R$1="C",MAX(0,$C26-R$2)))</f>
        <v>0</v>
      </c>
      <c r="S26" s="104" t="n">
        <f aca="false">A26</f>
        <v>1</v>
      </c>
      <c r="T26" s="105" t="n">
        <f aca="false">VLOOKUP($B26,Gas!$B$3:$E$2506,2)</f>
        <v>2.18</v>
      </c>
      <c r="U26" s="46" t="n">
        <f aca="false">C26/T26</f>
        <v>8.52752293577982</v>
      </c>
    </row>
    <row r="27" customFormat="false" ht="12.75" hidden="false" customHeight="false" outlineLevel="0" collapsed="false">
      <c r="A27" s="95" t="n">
        <f aca="false">MONTH(B27)+(YEAR(B27)-1998)*12</f>
        <v>1</v>
      </c>
      <c r="B27" s="107" t="n">
        <v>35801</v>
      </c>
      <c r="C27" s="97" t="n">
        <v>15.84</v>
      </c>
      <c r="D27" s="98" t="n">
        <f aca="false">LN(C27/C26)</f>
        <v>-0.160085415347073</v>
      </c>
      <c r="E27" s="106" t="n">
        <f aca="false">STDEV(D18:D27)*SQRT(trade_day)</f>
        <v>1.33259605314084</v>
      </c>
      <c r="G27" s="103" t="n">
        <f aca="false">IF(G$1="P",MAX(0,G$2-$C27),IF(G$1="C",MAX(0,$C27-G$2)))</f>
        <v>4.16</v>
      </c>
      <c r="H27" s="103" t="n">
        <f aca="false">IF(H$1="P",MAX(0,H$2-$C27),IF(H$1="C",MAX(0,$C27-H$2)))</f>
        <v>9.16</v>
      </c>
      <c r="I27" s="103" t="n">
        <f aca="false">IF(I$1="P",MAX(0,I$2-$C27),IF(I$1="C",MAX(0,$C27-I$2)))</f>
        <v>14.16</v>
      </c>
      <c r="J27" s="103" t="n">
        <f aca="false">IF(J$1="P",MAX(0,J$2-$C27),IF(J$1="C",MAX(0,$C27-J$2)))</f>
        <v>19.16</v>
      </c>
      <c r="K27" s="103" t="n">
        <f aca="false">IF(K$1="P",MAX(0,K$2-$C27),IF(K$1="C",MAX(0,$C27-K$2)))</f>
        <v>24.16</v>
      </c>
      <c r="L27" s="103" t="n">
        <f aca="false">IF(L$1="P",MAX(0,L$2-$C27),IF(L$1="C",MAX(0,$C27-L$2)))</f>
        <v>34.16</v>
      </c>
      <c r="M27" s="103" t="n">
        <f aca="false">IF(M$1="P",MAX(0,M$2-$C27),IF(M$1="C",MAX(0,$C27-M$2)))</f>
        <v>0</v>
      </c>
      <c r="N27" s="103" t="n">
        <f aca="false">IF(N$1="P",MAX(0,N$2-$C27),IF(N$1="C",MAX(0,$C27-N$2)))</f>
        <v>0</v>
      </c>
      <c r="O27" s="103" t="n">
        <f aca="false">IF(O$1="P",MAX(0,O$2-$C27),IF(O$1="C",MAX(0,$C27-O$2)))</f>
        <v>0</v>
      </c>
      <c r="P27" s="103" t="n">
        <f aca="false">IF(P$1="P",MAX(0,P$2-$C27),IF(P$1="C",MAX(0,$C27-P$2)))</f>
        <v>0</v>
      </c>
      <c r="Q27" s="103" t="n">
        <f aca="false">IF(Q$1="P",MAX(0,Q$2-$C27),IF(Q$1="C",MAX(0,$C27-Q$2)))</f>
        <v>0</v>
      </c>
      <c r="R27" s="103" t="n">
        <f aca="false">IF(R$1="P",MAX(0,R$2-$C27),IF(R$1="C",MAX(0,$C27-R$2)))</f>
        <v>0</v>
      </c>
      <c r="S27" s="104" t="n">
        <f aca="false">A27</f>
        <v>1</v>
      </c>
      <c r="T27" s="105" t="n">
        <f aca="false">VLOOKUP($B27,Gas!$B$3:$E$2506,2)</f>
        <v>2.04</v>
      </c>
      <c r="U27" s="46" t="n">
        <f aca="false">C27/T27</f>
        <v>7.76470588235294</v>
      </c>
    </row>
    <row r="28" customFormat="false" ht="12.75" hidden="false" customHeight="false" outlineLevel="0" collapsed="false">
      <c r="A28" s="95" t="n">
        <f aca="false">MONTH(B28)+(YEAR(B28)-1998)*12</f>
        <v>1</v>
      </c>
      <c r="B28" s="107" t="n">
        <v>35802</v>
      </c>
      <c r="C28" s="97" t="n">
        <v>15.44</v>
      </c>
      <c r="D28" s="98" t="n">
        <f aca="false">LN(C28/C27)</f>
        <v>-0.0255768417896497</v>
      </c>
      <c r="E28" s="106" t="n">
        <f aca="false">STDEV(D19:D28)*SQRT(trade_day)</f>
        <v>1.32054284365208</v>
      </c>
      <c r="G28" s="103" t="n">
        <f aca="false">IF(G$1="P",MAX(0,G$2-$C28),IF(G$1="C",MAX(0,$C28-G$2)))</f>
        <v>4.56</v>
      </c>
      <c r="H28" s="103" t="n">
        <f aca="false">IF(H$1="P",MAX(0,H$2-$C28),IF(H$1="C",MAX(0,$C28-H$2)))</f>
        <v>9.56</v>
      </c>
      <c r="I28" s="103" t="n">
        <f aca="false">IF(I$1="P",MAX(0,I$2-$C28),IF(I$1="C",MAX(0,$C28-I$2)))</f>
        <v>14.56</v>
      </c>
      <c r="J28" s="103" t="n">
        <f aca="false">IF(J$1="P",MAX(0,J$2-$C28),IF(J$1="C",MAX(0,$C28-J$2)))</f>
        <v>19.56</v>
      </c>
      <c r="K28" s="103" t="n">
        <f aca="false">IF(K$1="P",MAX(0,K$2-$C28),IF(K$1="C",MAX(0,$C28-K$2)))</f>
        <v>24.56</v>
      </c>
      <c r="L28" s="103" t="n">
        <f aca="false">IF(L$1="P",MAX(0,L$2-$C28),IF(L$1="C",MAX(0,$C28-L$2)))</f>
        <v>34.56</v>
      </c>
      <c r="M28" s="103" t="n">
        <f aca="false">IF(M$1="P",MAX(0,M$2-$C28),IF(M$1="C",MAX(0,$C28-M$2)))</f>
        <v>0</v>
      </c>
      <c r="N28" s="103" t="n">
        <f aca="false">IF(N$1="P",MAX(0,N$2-$C28),IF(N$1="C",MAX(0,$C28-N$2)))</f>
        <v>0</v>
      </c>
      <c r="O28" s="103" t="n">
        <f aca="false">IF(O$1="P",MAX(0,O$2-$C28),IF(O$1="C",MAX(0,$C28-O$2)))</f>
        <v>0</v>
      </c>
      <c r="P28" s="103" t="n">
        <f aca="false">IF(P$1="P",MAX(0,P$2-$C28),IF(P$1="C",MAX(0,$C28-P$2)))</f>
        <v>0</v>
      </c>
      <c r="Q28" s="103" t="n">
        <f aca="false">IF(Q$1="P",MAX(0,Q$2-$C28),IF(Q$1="C",MAX(0,$C28-Q$2)))</f>
        <v>0</v>
      </c>
      <c r="R28" s="103" t="n">
        <f aca="false">IF(R$1="P",MAX(0,R$2-$C28),IF(R$1="C",MAX(0,$C28-R$2)))</f>
        <v>0</v>
      </c>
      <c r="S28" s="104" t="n">
        <f aca="false">A28</f>
        <v>1</v>
      </c>
      <c r="T28" s="105" t="n">
        <f aca="false">VLOOKUP($B28,Gas!$B$3:$E$2506,2)</f>
        <v>2.145</v>
      </c>
      <c r="U28" s="46" t="n">
        <f aca="false">C28/T28</f>
        <v>7.1981351981352</v>
      </c>
    </row>
    <row r="29" customFormat="false" ht="12.75" hidden="false" customHeight="false" outlineLevel="0" collapsed="false">
      <c r="A29" s="95" t="n">
        <f aca="false">MONTH(B29)+(YEAR(B29)-1998)*12</f>
        <v>1</v>
      </c>
      <c r="B29" s="107" t="n">
        <v>35803</v>
      </c>
      <c r="C29" s="97" t="n">
        <v>14.92</v>
      </c>
      <c r="D29" s="98" t="n">
        <f aca="false">LN(C29/C28)</f>
        <v>-0.0342589498210153</v>
      </c>
      <c r="E29" s="106" t="n">
        <f aca="false">STDEV(D20:D29)*SQRT(trade_day)</f>
        <v>1.32667276794331</v>
      </c>
      <c r="G29" s="103" t="n">
        <f aca="false">IF(G$1="P",MAX(0,G$2-$C29),IF(G$1="C",MAX(0,$C29-G$2)))</f>
        <v>5.08</v>
      </c>
      <c r="H29" s="103" t="n">
        <f aca="false">IF(H$1="P",MAX(0,H$2-$C29),IF(H$1="C",MAX(0,$C29-H$2)))</f>
        <v>10.08</v>
      </c>
      <c r="I29" s="103" t="n">
        <f aca="false">IF(I$1="P",MAX(0,I$2-$C29),IF(I$1="C",MAX(0,$C29-I$2)))</f>
        <v>15.08</v>
      </c>
      <c r="J29" s="103" t="n">
        <f aca="false">IF(J$1="P",MAX(0,J$2-$C29),IF(J$1="C",MAX(0,$C29-J$2)))</f>
        <v>20.08</v>
      </c>
      <c r="K29" s="103" t="n">
        <f aca="false">IF(K$1="P",MAX(0,K$2-$C29),IF(K$1="C",MAX(0,$C29-K$2)))</f>
        <v>25.08</v>
      </c>
      <c r="L29" s="103" t="n">
        <f aca="false">IF(L$1="P",MAX(0,L$2-$C29),IF(L$1="C",MAX(0,$C29-L$2)))</f>
        <v>35.08</v>
      </c>
      <c r="M29" s="103" t="n">
        <f aca="false">IF(M$1="P",MAX(0,M$2-$C29),IF(M$1="C",MAX(0,$C29-M$2)))</f>
        <v>0</v>
      </c>
      <c r="N29" s="103" t="n">
        <f aca="false">IF(N$1="P",MAX(0,N$2-$C29),IF(N$1="C",MAX(0,$C29-N$2)))</f>
        <v>0</v>
      </c>
      <c r="O29" s="103" t="n">
        <f aca="false">IF(O$1="P",MAX(0,O$2-$C29),IF(O$1="C",MAX(0,$C29-O$2)))</f>
        <v>0</v>
      </c>
      <c r="P29" s="103" t="n">
        <f aca="false">IF(P$1="P",MAX(0,P$2-$C29),IF(P$1="C",MAX(0,$C29-P$2)))</f>
        <v>0</v>
      </c>
      <c r="Q29" s="103" t="n">
        <f aca="false">IF(Q$1="P",MAX(0,Q$2-$C29),IF(Q$1="C",MAX(0,$C29-Q$2)))</f>
        <v>0</v>
      </c>
      <c r="R29" s="103" t="n">
        <f aca="false">IF(R$1="P",MAX(0,R$2-$C29),IF(R$1="C",MAX(0,$C29-R$2)))</f>
        <v>0</v>
      </c>
      <c r="S29" s="104" t="n">
        <f aca="false">A29</f>
        <v>1</v>
      </c>
      <c r="T29" s="105" t="n">
        <f aca="false">VLOOKUP($B29,Gas!$B$3:$E$2506,2)</f>
        <v>2.135</v>
      </c>
      <c r="U29" s="46" t="n">
        <f aca="false">C29/T29</f>
        <v>6.98829039812646</v>
      </c>
    </row>
    <row r="30" customFormat="false" ht="12.75" hidden="false" customHeight="false" outlineLevel="0" collapsed="false">
      <c r="A30" s="95" t="n">
        <f aca="false">MONTH(B30)+(YEAR(B30)-1998)*12</f>
        <v>1</v>
      </c>
      <c r="B30" s="107" t="n">
        <v>35804</v>
      </c>
      <c r="C30" s="97" t="n">
        <v>15.54</v>
      </c>
      <c r="D30" s="98" t="n">
        <f aca="false">LN(C30/C29)</f>
        <v>0.0407147501638865</v>
      </c>
      <c r="E30" s="106" t="n">
        <f aca="false">STDEV(D21:D30)*SQRT(trade_day)</f>
        <v>1.33970017092371</v>
      </c>
      <c r="G30" s="103" t="n">
        <f aca="false">IF(G$1="P",MAX(0,G$2-$C30),IF(G$1="C",MAX(0,$C30-G$2)))</f>
        <v>4.46</v>
      </c>
      <c r="H30" s="103" t="n">
        <f aca="false">IF(H$1="P",MAX(0,H$2-$C30),IF(H$1="C",MAX(0,$C30-H$2)))</f>
        <v>9.46</v>
      </c>
      <c r="I30" s="103" t="n">
        <f aca="false">IF(I$1="P",MAX(0,I$2-$C30),IF(I$1="C",MAX(0,$C30-I$2)))</f>
        <v>14.46</v>
      </c>
      <c r="J30" s="103" t="n">
        <f aca="false">IF(J$1="P",MAX(0,J$2-$C30),IF(J$1="C",MAX(0,$C30-J$2)))</f>
        <v>19.46</v>
      </c>
      <c r="K30" s="103" t="n">
        <f aca="false">IF(K$1="P",MAX(0,K$2-$C30),IF(K$1="C",MAX(0,$C30-K$2)))</f>
        <v>24.46</v>
      </c>
      <c r="L30" s="103" t="n">
        <f aca="false">IF(L$1="P",MAX(0,L$2-$C30),IF(L$1="C",MAX(0,$C30-L$2)))</f>
        <v>34.46</v>
      </c>
      <c r="M30" s="103" t="n">
        <f aca="false">IF(M$1="P",MAX(0,M$2-$C30),IF(M$1="C",MAX(0,$C30-M$2)))</f>
        <v>0</v>
      </c>
      <c r="N30" s="103" t="n">
        <f aca="false">IF(N$1="P",MAX(0,N$2-$C30),IF(N$1="C",MAX(0,$C30-N$2)))</f>
        <v>0</v>
      </c>
      <c r="O30" s="103" t="n">
        <f aca="false">IF(O$1="P",MAX(0,O$2-$C30),IF(O$1="C",MAX(0,$C30-O$2)))</f>
        <v>0</v>
      </c>
      <c r="P30" s="103" t="n">
        <f aca="false">IF(P$1="P",MAX(0,P$2-$C30),IF(P$1="C",MAX(0,$C30-P$2)))</f>
        <v>0</v>
      </c>
      <c r="Q30" s="103" t="n">
        <f aca="false">IF(Q$1="P",MAX(0,Q$2-$C30),IF(Q$1="C",MAX(0,$C30-Q$2)))</f>
        <v>0</v>
      </c>
      <c r="R30" s="103" t="n">
        <f aca="false">IF(R$1="P",MAX(0,R$2-$C30),IF(R$1="C",MAX(0,$C30-R$2)))</f>
        <v>0</v>
      </c>
      <c r="S30" s="104" t="n">
        <f aca="false">A30</f>
        <v>1</v>
      </c>
      <c r="T30" s="105" t="n">
        <f aca="false">VLOOKUP($B30,Gas!$B$3:$E$2506,2)</f>
        <v>2.115</v>
      </c>
      <c r="U30" s="46" t="n">
        <f aca="false">C30/T30</f>
        <v>7.34751773049645</v>
      </c>
    </row>
    <row r="31" customFormat="false" ht="12.75" hidden="false" customHeight="false" outlineLevel="0" collapsed="false">
      <c r="A31" s="95" t="n">
        <f aca="false">MONTH(B31)+(YEAR(B31)-1998)*12</f>
        <v>1</v>
      </c>
      <c r="B31" s="107" t="n">
        <v>35807</v>
      </c>
      <c r="C31" s="97" t="n">
        <v>19.91</v>
      </c>
      <c r="D31" s="98" t="n">
        <f aca="false">LN(C31/C30)</f>
        <v>0.247804773136604</v>
      </c>
      <c r="E31" s="106" t="n">
        <f aca="false">STDEV(D22:D31)*SQRT(trade_day)</f>
        <v>1.82651692661671</v>
      </c>
      <c r="G31" s="103" t="n">
        <f aca="false">IF(G$1="P",MAX(0,G$2-$C31),IF(G$1="C",MAX(0,$C31-G$2)))</f>
        <v>0.0899999999999999</v>
      </c>
      <c r="H31" s="103" t="n">
        <f aca="false">IF(H$1="P",MAX(0,H$2-$C31),IF(H$1="C",MAX(0,$C31-H$2)))</f>
        <v>5.09</v>
      </c>
      <c r="I31" s="103" t="n">
        <f aca="false">IF(I$1="P",MAX(0,I$2-$C31),IF(I$1="C",MAX(0,$C31-I$2)))</f>
        <v>10.09</v>
      </c>
      <c r="J31" s="103" t="n">
        <f aca="false">IF(J$1="P",MAX(0,J$2-$C31),IF(J$1="C",MAX(0,$C31-J$2)))</f>
        <v>15.09</v>
      </c>
      <c r="K31" s="103" t="n">
        <f aca="false">IF(K$1="P",MAX(0,K$2-$C31),IF(K$1="C",MAX(0,$C31-K$2)))</f>
        <v>20.09</v>
      </c>
      <c r="L31" s="103" t="n">
        <f aca="false">IF(L$1="P",MAX(0,L$2-$C31),IF(L$1="C",MAX(0,$C31-L$2)))</f>
        <v>30.09</v>
      </c>
      <c r="M31" s="103" t="n">
        <f aca="false">IF(M$1="P",MAX(0,M$2-$C31),IF(M$1="C",MAX(0,$C31-M$2)))</f>
        <v>0</v>
      </c>
      <c r="N31" s="103" t="n">
        <f aca="false">IF(N$1="P",MAX(0,N$2-$C31),IF(N$1="C",MAX(0,$C31-N$2)))</f>
        <v>0</v>
      </c>
      <c r="O31" s="103" t="n">
        <f aca="false">IF(O$1="P",MAX(0,O$2-$C31),IF(O$1="C",MAX(0,$C31-O$2)))</f>
        <v>0</v>
      </c>
      <c r="P31" s="103" t="n">
        <f aca="false">IF(P$1="P",MAX(0,P$2-$C31),IF(P$1="C",MAX(0,$C31-P$2)))</f>
        <v>0</v>
      </c>
      <c r="Q31" s="103" t="n">
        <f aca="false">IF(Q$1="P",MAX(0,Q$2-$C31),IF(Q$1="C",MAX(0,$C31-Q$2)))</f>
        <v>0</v>
      </c>
      <c r="R31" s="103" t="n">
        <f aca="false">IF(R$1="P",MAX(0,R$2-$C31),IF(R$1="C",MAX(0,$C31-R$2)))</f>
        <v>0</v>
      </c>
      <c r="S31" s="104" t="n">
        <f aca="false">A31</f>
        <v>1</v>
      </c>
      <c r="T31" s="105" t="n">
        <f aca="false">VLOOKUP($B31,Gas!$B$3:$E$2506,2)</f>
        <v>2.08</v>
      </c>
      <c r="U31" s="46" t="n">
        <f aca="false">C31/T31</f>
        <v>9.57211538461539</v>
      </c>
    </row>
    <row r="32" customFormat="false" ht="12.75" hidden="false" customHeight="false" outlineLevel="0" collapsed="false">
      <c r="A32" s="95" t="n">
        <f aca="false">MONTH(B32)+(YEAR(B32)-1998)*12</f>
        <v>1</v>
      </c>
      <c r="B32" s="107" t="n">
        <v>35808</v>
      </c>
      <c r="C32" s="97" t="n">
        <v>18.25</v>
      </c>
      <c r="D32" s="98" t="n">
        <f aca="false">LN(C32/C31)</f>
        <v>-0.0870570380476045</v>
      </c>
      <c r="E32" s="106" t="n">
        <f aca="false">STDEV(D23:D32)*SQRT(trade_day)</f>
        <v>1.90915386003485</v>
      </c>
      <c r="G32" s="103" t="n">
        <f aca="false">IF(G$1="P",MAX(0,G$2-$C32),IF(G$1="C",MAX(0,$C32-G$2)))</f>
        <v>1.75</v>
      </c>
      <c r="H32" s="103" t="n">
        <f aca="false">IF(H$1="P",MAX(0,H$2-$C32),IF(H$1="C",MAX(0,$C32-H$2)))</f>
        <v>6.75</v>
      </c>
      <c r="I32" s="103" t="n">
        <f aca="false">IF(I$1="P",MAX(0,I$2-$C32),IF(I$1="C",MAX(0,$C32-I$2)))</f>
        <v>11.75</v>
      </c>
      <c r="J32" s="103" t="n">
        <f aca="false">IF(J$1="P",MAX(0,J$2-$C32),IF(J$1="C",MAX(0,$C32-J$2)))</f>
        <v>16.75</v>
      </c>
      <c r="K32" s="103" t="n">
        <f aca="false">IF(K$1="P",MAX(0,K$2-$C32),IF(K$1="C",MAX(0,$C32-K$2)))</f>
        <v>21.75</v>
      </c>
      <c r="L32" s="103" t="n">
        <f aca="false">IF(L$1="P",MAX(0,L$2-$C32),IF(L$1="C",MAX(0,$C32-L$2)))</f>
        <v>31.75</v>
      </c>
      <c r="M32" s="103" t="n">
        <f aca="false">IF(M$1="P",MAX(0,M$2-$C32),IF(M$1="C",MAX(0,$C32-M$2)))</f>
        <v>0</v>
      </c>
      <c r="N32" s="103" t="n">
        <f aca="false">IF(N$1="P",MAX(0,N$2-$C32),IF(N$1="C",MAX(0,$C32-N$2)))</f>
        <v>0</v>
      </c>
      <c r="O32" s="103" t="n">
        <f aca="false">IF(O$1="P",MAX(0,O$2-$C32),IF(O$1="C",MAX(0,$C32-O$2)))</f>
        <v>0</v>
      </c>
      <c r="P32" s="103" t="n">
        <f aca="false">IF(P$1="P",MAX(0,P$2-$C32),IF(P$1="C",MAX(0,$C32-P$2)))</f>
        <v>0</v>
      </c>
      <c r="Q32" s="103" t="n">
        <f aca="false">IF(Q$1="P",MAX(0,Q$2-$C32),IF(Q$1="C",MAX(0,$C32-Q$2)))</f>
        <v>0</v>
      </c>
      <c r="R32" s="103" t="n">
        <f aca="false">IF(R$1="P",MAX(0,R$2-$C32),IF(R$1="C",MAX(0,$C32-R$2)))</f>
        <v>0</v>
      </c>
      <c r="S32" s="104" t="n">
        <f aca="false">A32</f>
        <v>1</v>
      </c>
      <c r="T32" s="105" t="n">
        <f aca="false">VLOOKUP($B32,Gas!$B$3:$E$2506,2)</f>
        <v>1.995</v>
      </c>
      <c r="U32" s="46" t="n">
        <f aca="false">C32/T32</f>
        <v>9.14786967418546</v>
      </c>
    </row>
    <row r="33" customFormat="false" ht="12.75" hidden="false" customHeight="false" outlineLevel="0" collapsed="false">
      <c r="A33" s="95" t="n">
        <f aca="false">MONTH(B33)+(YEAR(B33)-1998)*12</f>
        <v>1</v>
      </c>
      <c r="B33" s="107" t="n">
        <v>35809</v>
      </c>
      <c r="C33" s="97" t="n">
        <v>18.1</v>
      </c>
      <c r="D33" s="98" t="n">
        <f aca="false">LN(C33/C32)</f>
        <v>-0.00825314175672041</v>
      </c>
      <c r="E33" s="106" t="n">
        <f aca="false">STDEV(D24:D33)*SQRT(trade_day)</f>
        <v>1.72439294782578</v>
      </c>
      <c r="G33" s="103" t="n">
        <f aca="false">IF(G$1="P",MAX(0,G$2-$C33),IF(G$1="C",MAX(0,$C33-G$2)))</f>
        <v>1.9</v>
      </c>
      <c r="H33" s="103" t="n">
        <f aca="false">IF(H$1="P",MAX(0,H$2-$C33),IF(H$1="C",MAX(0,$C33-H$2)))</f>
        <v>6.9</v>
      </c>
      <c r="I33" s="103" t="n">
        <f aca="false">IF(I$1="P",MAX(0,I$2-$C33),IF(I$1="C",MAX(0,$C33-I$2)))</f>
        <v>11.9</v>
      </c>
      <c r="J33" s="103" t="n">
        <f aca="false">IF(J$1="P",MAX(0,J$2-$C33),IF(J$1="C",MAX(0,$C33-J$2)))</f>
        <v>16.9</v>
      </c>
      <c r="K33" s="103" t="n">
        <f aca="false">IF(K$1="P",MAX(0,K$2-$C33),IF(K$1="C",MAX(0,$C33-K$2)))</f>
        <v>21.9</v>
      </c>
      <c r="L33" s="103" t="n">
        <f aca="false">IF(L$1="P",MAX(0,L$2-$C33),IF(L$1="C",MAX(0,$C33-L$2)))</f>
        <v>31.9</v>
      </c>
      <c r="M33" s="103" t="n">
        <f aca="false">IF(M$1="P",MAX(0,M$2-$C33),IF(M$1="C",MAX(0,$C33-M$2)))</f>
        <v>0</v>
      </c>
      <c r="N33" s="103" t="n">
        <f aca="false">IF(N$1="P",MAX(0,N$2-$C33),IF(N$1="C",MAX(0,$C33-N$2)))</f>
        <v>0</v>
      </c>
      <c r="O33" s="103" t="n">
        <f aca="false">IF(O$1="P",MAX(0,O$2-$C33),IF(O$1="C",MAX(0,$C33-O$2)))</f>
        <v>0</v>
      </c>
      <c r="P33" s="103" t="n">
        <f aca="false">IF(P$1="P",MAX(0,P$2-$C33),IF(P$1="C",MAX(0,$C33-P$2)))</f>
        <v>0</v>
      </c>
      <c r="Q33" s="103" t="n">
        <f aca="false">IF(Q$1="P",MAX(0,Q$2-$C33),IF(Q$1="C",MAX(0,$C33-Q$2)))</f>
        <v>0</v>
      </c>
      <c r="R33" s="103" t="n">
        <f aca="false">IF(R$1="P",MAX(0,R$2-$C33),IF(R$1="C",MAX(0,$C33-R$2)))</f>
        <v>0</v>
      </c>
      <c r="S33" s="104" t="n">
        <f aca="false">A33</f>
        <v>1</v>
      </c>
      <c r="T33" s="105" t="n">
        <f aca="false">VLOOKUP($B33,Gas!$B$3:$E$2506,2)</f>
        <v>2.02</v>
      </c>
      <c r="U33" s="46" t="n">
        <f aca="false">C33/T33</f>
        <v>8.96039603960396</v>
      </c>
    </row>
    <row r="34" customFormat="false" ht="12.75" hidden="false" customHeight="false" outlineLevel="0" collapsed="false">
      <c r="A34" s="95" t="n">
        <f aca="false">MONTH(B34)+(YEAR(B34)-1998)*12</f>
        <v>1</v>
      </c>
      <c r="B34" s="107" t="n">
        <v>35810</v>
      </c>
      <c r="C34" s="97" t="n">
        <v>18.9</v>
      </c>
      <c r="D34" s="98" t="n">
        <f aca="false">LN(C34/C33)</f>
        <v>0.0432499837938165</v>
      </c>
      <c r="E34" s="106" t="n">
        <f aca="false">STDEV(D25:D34)*SQRT(trade_day)</f>
        <v>1.72069480492945</v>
      </c>
      <c r="G34" s="103" t="n">
        <f aca="false">IF(G$1="P",MAX(0,G$2-$C34),IF(G$1="C",MAX(0,$C34-G$2)))</f>
        <v>1.1</v>
      </c>
      <c r="H34" s="103" t="n">
        <f aca="false">IF(H$1="P",MAX(0,H$2-$C34),IF(H$1="C",MAX(0,$C34-H$2)))</f>
        <v>6.1</v>
      </c>
      <c r="I34" s="103" t="n">
        <f aca="false">IF(I$1="P",MAX(0,I$2-$C34),IF(I$1="C",MAX(0,$C34-I$2)))</f>
        <v>11.1</v>
      </c>
      <c r="J34" s="103" t="n">
        <f aca="false">IF(J$1="P",MAX(0,J$2-$C34),IF(J$1="C",MAX(0,$C34-J$2)))</f>
        <v>16.1</v>
      </c>
      <c r="K34" s="103" t="n">
        <f aca="false">IF(K$1="P",MAX(0,K$2-$C34),IF(K$1="C",MAX(0,$C34-K$2)))</f>
        <v>21.1</v>
      </c>
      <c r="L34" s="103" t="n">
        <f aca="false">IF(L$1="P",MAX(0,L$2-$C34),IF(L$1="C",MAX(0,$C34-L$2)))</f>
        <v>31.1</v>
      </c>
      <c r="M34" s="103" t="n">
        <f aca="false">IF(M$1="P",MAX(0,M$2-$C34),IF(M$1="C",MAX(0,$C34-M$2)))</f>
        <v>0</v>
      </c>
      <c r="N34" s="103" t="n">
        <f aca="false">IF(N$1="P",MAX(0,N$2-$C34),IF(N$1="C",MAX(0,$C34-N$2)))</f>
        <v>0</v>
      </c>
      <c r="O34" s="103" t="n">
        <f aca="false">IF(O$1="P",MAX(0,O$2-$C34),IF(O$1="C",MAX(0,$C34-O$2)))</f>
        <v>0</v>
      </c>
      <c r="P34" s="103" t="n">
        <f aca="false">IF(P$1="P",MAX(0,P$2-$C34),IF(P$1="C",MAX(0,$C34-P$2)))</f>
        <v>0</v>
      </c>
      <c r="Q34" s="103" t="n">
        <f aca="false">IF(Q$1="P",MAX(0,Q$2-$C34),IF(Q$1="C",MAX(0,$C34-Q$2)))</f>
        <v>0</v>
      </c>
      <c r="R34" s="103" t="n">
        <f aca="false">IF(R$1="P",MAX(0,R$2-$C34),IF(R$1="C",MAX(0,$C34-R$2)))</f>
        <v>0</v>
      </c>
      <c r="S34" s="104" t="n">
        <f aca="false">A34</f>
        <v>1</v>
      </c>
      <c r="T34" s="105" t="n">
        <f aca="false">VLOOKUP($B34,Gas!$B$3:$E$2506,2)</f>
        <v>2.04</v>
      </c>
      <c r="U34" s="46" t="n">
        <f aca="false">C34/T34</f>
        <v>9.26470588235294</v>
      </c>
    </row>
    <row r="35" customFormat="false" ht="12.75" hidden="false" customHeight="false" outlineLevel="0" collapsed="false">
      <c r="A35" s="95" t="n">
        <f aca="false">MONTH(B35)+(YEAR(B35)-1998)*12</f>
        <v>1</v>
      </c>
      <c r="B35" s="107" t="n">
        <v>35811</v>
      </c>
      <c r="C35" s="97" t="n">
        <v>17.7</v>
      </c>
      <c r="D35" s="98" t="n">
        <f aca="false">LN(C35/C34)</f>
        <v>-0.0655972824858132</v>
      </c>
      <c r="E35" s="106" t="n">
        <f aca="false">STDEV(D26:D35)*SQRT(trade_day)</f>
        <v>1.70353858800534</v>
      </c>
      <c r="G35" s="103" t="n">
        <f aca="false">IF(G$1="P",MAX(0,G$2-$C35),IF(G$1="C",MAX(0,$C35-G$2)))</f>
        <v>2.3</v>
      </c>
      <c r="H35" s="103" t="n">
        <f aca="false">IF(H$1="P",MAX(0,H$2-$C35),IF(H$1="C",MAX(0,$C35-H$2)))</f>
        <v>7.3</v>
      </c>
      <c r="I35" s="103" t="n">
        <f aca="false">IF(I$1="P",MAX(0,I$2-$C35),IF(I$1="C",MAX(0,$C35-I$2)))</f>
        <v>12.3</v>
      </c>
      <c r="J35" s="103" t="n">
        <f aca="false">IF(J$1="P",MAX(0,J$2-$C35),IF(J$1="C",MAX(0,$C35-J$2)))</f>
        <v>17.3</v>
      </c>
      <c r="K35" s="103" t="n">
        <f aca="false">IF(K$1="P",MAX(0,K$2-$C35),IF(K$1="C",MAX(0,$C35-K$2)))</f>
        <v>22.3</v>
      </c>
      <c r="L35" s="103" t="n">
        <f aca="false">IF(L$1="P",MAX(0,L$2-$C35),IF(L$1="C",MAX(0,$C35-L$2)))</f>
        <v>32.3</v>
      </c>
      <c r="M35" s="103" t="n">
        <f aca="false">IF(M$1="P",MAX(0,M$2-$C35),IF(M$1="C",MAX(0,$C35-M$2)))</f>
        <v>0</v>
      </c>
      <c r="N35" s="103" t="n">
        <f aca="false">IF(N$1="P",MAX(0,N$2-$C35),IF(N$1="C",MAX(0,$C35-N$2)))</f>
        <v>0</v>
      </c>
      <c r="O35" s="103" t="n">
        <f aca="false">IF(O$1="P",MAX(0,O$2-$C35),IF(O$1="C",MAX(0,$C35-O$2)))</f>
        <v>0</v>
      </c>
      <c r="P35" s="103" t="n">
        <f aca="false">IF(P$1="P",MAX(0,P$2-$C35),IF(P$1="C",MAX(0,$C35-P$2)))</f>
        <v>0</v>
      </c>
      <c r="Q35" s="103" t="n">
        <f aca="false">IF(Q$1="P",MAX(0,Q$2-$C35),IF(Q$1="C",MAX(0,$C35-Q$2)))</f>
        <v>0</v>
      </c>
      <c r="R35" s="103" t="n">
        <f aca="false">IF(R$1="P",MAX(0,R$2-$C35),IF(R$1="C",MAX(0,$C35-R$2)))</f>
        <v>0</v>
      </c>
      <c r="S35" s="104" t="n">
        <f aca="false">A35</f>
        <v>1</v>
      </c>
      <c r="T35" s="105" t="n">
        <f aca="false">VLOOKUP($B35,Gas!$B$3:$E$2506,2)</f>
        <v>2.075</v>
      </c>
      <c r="U35" s="46" t="n">
        <f aca="false">C35/T35</f>
        <v>8.53012048192771</v>
      </c>
    </row>
    <row r="36" customFormat="false" ht="12.75" hidden="false" customHeight="false" outlineLevel="0" collapsed="false">
      <c r="A36" s="95" t="n">
        <f aca="false">MONTH(B36)+(YEAR(B36)-1998)*12</f>
        <v>1</v>
      </c>
      <c r="B36" s="107" t="n">
        <v>35814</v>
      </c>
      <c r="C36" s="97" t="n">
        <v>16.91</v>
      </c>
      <c r="D36" s="98" t="n">
        <f aca="false">LN(C36/C35)</f>
        <v>-0.0456594766692945</v>
      </c>
      <c r="E36" s="106" t="n">
        <f aca="false">STDEV(D27:D36)*SQRT(trade_day)</f>
        <v>1.71211629684859</v>
      </c>
      <c r="G36" s="103" t="n">
        <f aca="false">IF(G$1="P",MAX(0,G$2-$C36),IF(G$1="C",MAX(0,$C36-G$2)))</f>
        <v>3.09</v>
      </c>
      <c r="H36" s="103" t="n">
        <f aca="false">IF(H$1="P",MAX(0,H$2-$C36),IF(H$1="C",MAX(0,$C36-H$2)))</f>
        <v>8.09</v>
      </c>
      <c r="I36" s="103" t="n">
        <f aca="false">IF(I$1="P",MAX(0,I$2-$C36),IF(I$1="C",MAX(0,$C36-I$2)))</f>
        <v>13.09</v>
      </c>
      <c r="J36" s="103" t="n">
        <f aca="false">IF(J$1="P",MAX(0,J$2-$C36),IF(J$1="C",MAX(0,$C36-J$2)))</f>
        <v>18.09</v>
      </c>
      <c r="K36" s="103" t="n">
        <f aca="false">IF(K$1="P",MAX(0,K$2-$C36),IF(K$1="C",MAX(0,$C36-K$2)))</f>
        <v>23.09</v>
      </c>
      <c r="L36" s="103" t="n">
        <f aca="false">IF(L$1="P",MAX(0,L$2-$C36),IF(L$1="C",MAX(0,$C36-L$2)))</f>
        <v>33.09</v>
      </c>
      <c r="M36" s="103" t="n">
        <f aca="false">IF(M$1="P",MAX(0,M$2-$C36),IF(M$1="C",MAX(0,$C36-M$2)))</f>
        <v>0</v>
      </c>
      <c r="N36" s="103" t="n">
        <f aca="false">IF(N$1="P",MAX(0,N$2-$C36),IF(N$1="C",MAX(0,$C36-N$2)))</f>
        <v>0</v>
      </c>
      <c r="O36" s="103" t="n">
        <f aca="false">IF(O$1="P",MAX(0,O$2-$C36),IF(O$1="C",MAX(0,$C36-O$2)))</f>
        <v>0</v>
      </c>
      <c r="P36" s="103" t="n">
        <f aca="false">IF(P$1="P",MAX(0,P$2-$C36),IF(P$1="C",MAX(0,$C36-P$2)))</f>
        <v>0</v>
      </c>
      <c r="Q36" s="103" t="n">
        <f aca="false">IF(Q$1="P",MAX(0,Q$2-$C36),IF(Q$1="C",MAX(0,$C36-Q$2)))</f>
        <v>0</v>
      </c>
      <c r="R36" s="103" t="n">
        <f aca="false">IF(R$1="P",MAX(0,R$2-$C36),IF(R$1="C",MAX(0,$C36-R$2)))</f>
        <v>0</v>
      </c>
      <c r="S36" s="104" t="n">
        <f aca="false">A36</f>
        <v>1</v>
      </c>
      <c r="T36" s="105" t="n">
        <f aca="false">VLOOKUP($B36,Gas!$B$3:$E$2506,2)</f>
        <v>2.11</v>
      </c>
      <c r="U36" s="46" t="n">
        <f aca="false">C36/T36</f>
        <v>8.01421800947867</v>
      </c>
    </row>
    <row r="37" customFormat="false" ht="12.75" hidden="false" customHeight="false" outlineLevel="0" collapsed="false">
      <c r="A37" s="95" t="n">
        <f aca="false">MONTH(B37)+(YEAR(B37)-1998)*12</f>
        <v>1</v>
      </c>
      <c r="B37" s="107" t="n">
        <v>35815</v>
      </c>
      <c r="C37" s="97" t="n">
        <v>17.54</v>
      </c>
      <c r="D37" s="98" t="n">
        <f aca="false">LN(C37/C36)</f>
        <v>0.0365788240335479</v>
      </c>
      <c r="E37" s="106" t="n">
        <f aca="false">STDEV(D28:D37)*SQRT(trade_day)</f>
        <v>1.50089659656795</v>
      </c>
      <c r="G37" s="103" t="n">
        <f aca="false">IF(G$1="P",MAX(0,G$2-$C37),IF(G$1="C",MAX(0,$C37-G$2)))</f>
        <v>2.46</v>
      </c>
      <c r="H37" s="103" t="n">
        <f aca="false">IF(H$1="P",MAX(0,H$2-$C37),IF(H$1="C",MAX(0,$C37-H$2)))</f>
        <v>7.46</v>
      </c>
      <c r="I37" s="103" t="n">
        <f aca="false">IF(I$1="P",MAX(0,I$2-$C37),IF(I$1="C",MAX(0,$C37-I$2)))</f>
        <v>12.46</v>
      </c>
      <c r="J37" s="103" t="n">
        <f aca="false">IF(J$1="P",MAX(0,J$2-$C37),IF(J$1="C",MAX(0,$C37-J$2)))</f>
        <v>17.46</v>
      </c>
      <c r="K37" s="103" t="n">
        <f aca="false">IF(K$1="P",MAX(0,K$2-$C37),IF(K$1="C",MAX(0,$C37-K$2)))</f>
        <v>22.46</v>
      </c>
      <c r="L37" s="103" t="n">
        <f aca="false">IF(L$1="P",MAX(0,L$2-$C37),IF(L$1="C",MAX(0,$C37-L$2)))</f>
        <v>32.46</v>
      </c>
      <c r="M37" s="103" t="n">
        <f aca="false">IF(M$1="P",MAX(0,M$2-$C37),IF(M$1="C",MAX(0,$C37-M$2)))</f>
        <v>0</v>
      </c>
      <c r="N37" s="103" t="n">
        <f aca="false">IF(N$1="P",MAX(0,N$2-$C37),IF(N$1="C",MAX(0,$C37-N$2)))</f>
        <v>0</v>
      </c>
      <c r="O37" s="103" t="n">
        <f aca="false">IF(O$1="P",MAX(0,O$2-$C37),IF(O$1="C",MAX(0,$C37-O$2)))</f>
        <v>0</v>
      </c>
      <c r="P37" s="103" t="n">
        <f aca="false">IF(P$1="P",MAX(0,P$2-$C37),IF(P$1="C",MAX(0,$C37-P$2)))</f>
        <v>0</v>
      </c>
      <c r="Q37" s="103" t="n">
        <f aca="false">IF(Q$1="P",MAX(0,Q$2-$C37),IF(Q$1="C",MAX(0,$C37-Q$2)))</f>
        <v>0</v>
      </c>
      <c r="R37" s="103" t="n">
        <f aca="false">IF(R$1="P",MAX(0,R$2-$C37),IF(R$1="C",MAX(0,$C37-R$2)))</f>
        <v>0</v>
      </c>
      <c r="S37" s="104" t="n">
        <f aca="false">A37</f>
        <v>1</v>
      </c>
      <c r="T37" s="105" t="n">
        <f aca="false">VLOOKUP($B37,Gas!$B$3:$E$2506,2)</f>
        <v>2.135</v>
      </c>
      <c r="U37" s="46" t="n">
        <f aca="false">C37/T37</f>
        <v>8.21545667447307</v>
      </c>
    </row>
    <row r="38" customFormat="false" ht="12.75" hidden="false" customHeight="false" outlineLevel="0" collapsed="false">
      <c r="A38" s="95" t="n">
        <f aca="false">MONTH(B38)+(YEAR(B38)-1998)*12</f>
        <v>1</v>
      </c>
      <c r="B38" s="107" t="n">
        <v>35816</v>
      </c>
      <c r="C38" s="97" t="n">
        <v>19.16</v>
      </c>
      <c r="D38" s="98" t="n">
        <f aca="false">LN(C38/C37)</f>
        <v>0.0883407855986776</v>
      </c>
      <c r="E38" s="106" t="n">
        <f aca="false">STDEV(D29:D38)*SQRT(trade_day)</f>
        <v>1.53320994216247</v>
      </c>
      <c r="G38" s="103" t="n">
        <f aca="false">IF(G$1="P",MAX(0,G$2-$C38),IF(G$1="C",MAX(0,$C38-G$2)))</f>
        <v>0.84</v>
      </c>
      <c r="H38" s="103" t="n">
        <f aca="false">IF(H$1="P",MAX(0,H$2-$C38),IF(H$1="C",MAX(0,$C38-H$2)))</f>
        <v>5.84</v>
      </c>
      <c r="I38" s="103" t="n">
        <f aca="false">IF(I$1="P",MAX(0,I$2-$C38),IF(I$1="C",MAX(0,$C38-I$2)))</f>
        <v>10.84</v>
      </c>
      <c r="J38" s="103" t="n">
        <f aca="false">IF(J$1="P",MAX(0,J$2-$C38),IF(J$1="C",MAX(0,$C38-J$2)))</f>
        <v>15.84</v>
      </c>
      <c r="K38" s="103" t="n">
        <f aca="false">IF(K$1="P",MAX(0,K$2-$C38),IF(K$1="C",MAX(0,$C38-K$2)))</f>
        <v>20.84</v>
      </c>
      <c r="L38" s="103" t="n">
        <f aca="false">IF(L$1="P",MAX(0,L$2-$C38),IF(L$1="C",MAX(0,$C38-L$2)))</f>
        <v>30.84</v>
      </c>
      <c r="M38" s="103" t="n">
        <f aca="false">IF(M$1="P",MAX(0,M$2-$C38),IF(M$1="C",MAX(0,$C38-M$2)))</f>
        <v>0</v>
      </c>
      <c r="N38" s="103" t="n">
        <f aca="false">IF(N$1="P",MAX(0,N$2-$C38),IF(N$1="C",MAX(0,$C38-N$2)))</f>
        <v>0</v>
      </c>
      <c r="O38" s="103" t="n">
        <f aca="false">IF(O$1="P",MAX(0,O$2-$C38),IF(O$1="C",MAX(0,$C38-O$2)))</f>
        <v>0</v>
      </c>
      <c r="P38" s="103" t="n">
        <f aca="false">IF(P$1="P",MAX(0,P$2-$C38),IF(P$1="C",MAX(0,$C38-P$2)))</f>
        <v>0</v>
      </c>
      <c r="Q38" s="103" t="n">
        <f aca="false">IF(Q$1="P",MAX(0,Q$2-$C38),IF(Q$1="C",MAX(0,$C38-Q$2)))</f>
        <v>0</v>
      </c>
      <c r="R38" s="103" t="n">
        <f aca="false">IF(R$1="P",MAX(0,R$2-$C38),IF(R$1="C",MAX(0,$C38-R$2)))</f>
        <v>0</v>
      </c>
      <c r="S38" s="104" t="n">
        <f aca="false">A38</f>
        <v>1</v>
      </c>
      <c r="T38" s="105" t="n">
        <f aca="false">VLOOKUP($B38,Gas!$B$3:$E$2506,2)</f>
        <v>2.115</v>
      </c>
      <c r="U38" s="46" t="n">
        <f aca="false">C38/T38</f>
        <v>9.05910165484634</v>
      </c>
    </row>
    <row r="39" customFormat="false" ht="12.75" hidden="false" customHeight="false" outlineLevel="0" collapsed="false">
      <c r="A39" s="95" t="n">
        <f aca="false">MONTH(B39)+(YEAR(B39)-1998)*12</f>
        <v>1</v>
      </c>
      <c r="B39" s="107" t="n">
        <v>35817</v>
      </c>
      <c r="C39" s="97" t="n">
        <v>18.12</v>
      </c>
      <c r="D39" s="98" t="n">
        <f aca="false">LN(C39/C38)</f>
        <v>-0.0558084719278812</v>
      </c>
      <c r="E39" s="106" t="n">
        <f aca="false">STDEV(D30:D39)*SQRT(trade_day)</f>
        <v>1.55858910333432</v>
      </c>
      <c r="G39" s="103" t="n">
        <f aca="false">IF(G$1="P",MAX(0,G$2-$C39),IF(G$1="C",MAX(0,$C39-G$2)))</f>
        <v>1.88</v>
      </c>
      <c r="H39" s="103" t="n">
        <f aca="false">IF(H$1="P",MAX(0,H$2-$C39),IF(H$1="C",MAX(0,$C39-H$2)))</f>
        <v>6.88</v>
      </c>
      <c r="I39" s="103" t="n">
        <f aca="false">IF(I$1="P",MAX(0,I$2-$C39),IF(I$1="C",MAX(0,$C39-I$2)))</f>
        <v>11.88</v>
      </c>
      <c r="J39" s="103" t="n">
        <f aca="false">IF(J$1="P",MAX(0,J$2-$C39),IF(J$1="C",MAX(0,$C39-J$2)))</f>
        <v>16.88</v>
      </c>
      <c r="K39" s="103" t="n">
        <f aca="false">IF(K$1="P",MAX(0,K$2-$C39),IF(K$1="C",MAX(0,$C39-K$2)))</f>
        <v>21.88</v>
      </c>
      <c r="L39" s="103" t="n">
        <f aca="false">IF(L$1="P",MAX(0,L$2-$C39),IF(L$1="C",MAX(0,$C39-L$2)))</f>
        <v>31.88</v>
      </c>
      <c r="M39" s="103" t="n">
        <f aca="false">IF(M$1="P",MAX(0,M$2-$C39),IF(M$1="C",MAX(0,$C39-M$2)))</f>
        <v>0</v>
      </c>
      <c r="N39" s="103" t="n">
        <f aca="false">IF(N$1="P",MAX(0,N$2-$C39),IF(N$1="C",MAX(0,$C39-N$2)))</f>
        <v>0</v>
      </c>
      <c r="O39" s="103" t="n">
        <f aca="false">IF(O$1="P",MAX(0,O$2-$C39),IF(O$1="C",MAX(0,$C39-O$2)))</f>
        <v>0</v>
      </c>
      <c r="P39" s="103" t="n">
        <f aca="false">IF(P$1="P",MAX(0,P$2-$C39),IF(P$1="C",MAX(0,$C39-P$2)))</f>
        <v>0</v>
      </c>
      <c r="Q39" s="103" t="n">
        <f aca="false">IF(Q$1="P",MAX(0,Q$2-$C39),IF(Q$1="C",MAX(0,$C39-Q$2)))</f>
        <v>0</v>
      </c>
      <c r="R39" s="103" t="n">
        <f aca="false">IF(R$1="P",MAX(0,R$2-$C39),IF(R$1="C",MAX(0,$C39-R$2)))</f>
        <v>0</v>
      </c>
      <c r="S39" s="104" t="n">
        <f aca="false">A39</f>
        <v>1</v>
      </c>
      <c r="T39" s="105" t="n">
        <f aca="false">VLOOKUP($B39,Gas!$B$3:$E$2506,2)</f>
        <v>2.075</v>
      </c>
      <c r="U39" s="46" t="n">
        <f aca="false">C39/T39</f>
        <v>8.73253012048193</v>
      </c>
    </row>
    <row r="40" customFormat="false" ht="12.75" hidden="false" customHeight="false" outlineLevel="0" collapsed="false">
      <c r="A40" s="95" t="n">
        <f aca="false">MONTH(B40)+(YEAR(B40)-1998)*12</f>
        <v>1</v>
      </c>
      <c r="B40" s="107" t="n">
        <v>35818</v>
      </c>
      <c r="C40" s="97" t="n">
        <v>17.1</v>
      </c>
      <c r="D40" s="98" t="n">
        <f aca="false">LN(C40/C39)</f>
        <v>-0.0579378371062191</v>
      </c>
      <c r="E40" s="106" t="n">
        <f aca="false">STDEV(D31:D40)*SQRT(trade_day)</f>
        <v>1.59870588727185</v>
      </c>
      <c r="G40" s="103" t="n">
        <f aca="false">IF(G$1="P",MAX(0,G$2-$C40),IF(G$1="C",MAX(0,$C40-G$2)))</f>
        <v>2.9</v>
      </c>
      <c r="H40" s="103" t="n">
        <f aca="false">IF(H$1="P",MAX(0,H$2-$C40),IF(H$1="C",MAX(0,$C40-H$2)))</f>
        <v>7.9</v>
      </c>
      <c r="I40" s="103" t="n">
        <f aca="false">IF(I$1="P",MAX(0,I$2-$C40),IF(I$1="C",MAX(0,$C40-I$2)))</f>
        <v>12.9</v>
      </c>
      <c r="J40" s="103" t="n">
        <f aca="false">IF(J$1="P",MAX(0,J$2-$C40),IF(J$1="C",MAX(0,$C40-J$2)))</f>
        <v>17.9</v>
      </c>
      <c r="K40" s="103" t="n">
        <f aca="false">IF(K$1="P",MAX(0,K$2-$C40),IF(K$1="C",MAX(0,$C40-K$2)))</f>
        <v>22.9</v>
      </c>
      <c r="L40" s="103" t="n">
        <f aca="false">IF(L$1="P",MAX(0,L$2-$C40),IF(L$1="C",MAX(0,$C40-L$2)))</f>
        <v>32.9</v>
      </c>
      <c r="M40" s="103" t="n">
        <f aca="false">IF(M$1="P",MAX(0,M$2-$C40),IF(M$1="C",MAX(0,$C40-M$2)))</f>
        <v>0</v>
      </c>
      <c r="N40" s="103" t="n">
        <f aca="false">IF(N$1="P",MAX(0,N$2-$C40),IF(N$1="C",MAX(0,$C40-N$2)))</f>
        <v>0</v>
      </c>
      <c r="O40" s="103" t="n">
        <f aca="false">IF(O$1="P",MAX(0,O$2-$C40),IF(O$1="C",MAX(0,$C40-O$2)))</f>
        <v>0</v>
      </c>
      <c r="P40" s="103" t="n">
        <f aca="false">IF(P$1="P",MAX(0,P$2-$C40),IF(P$1="C",MAX(0,$C40-P$2)))</f>
        <v>0</v>
      </c>
      <c r="Q40" s="103" t="n">
        <f aca="false">IF(Q$1="P",MAX(0,Q$2-$C40),IF(Q$1="C",MAX(0,$C40-Q$2)))</f>
        <v>0</v>
      </c>
      <c r="R40" s="103" t="n">
        <f aca="false">IF(R$1="P",MAX(0,R$2-$C40),IF(R$1="C",MAX(0,$C40-R$2)))</f>
        <v>0</v>
      </c>
      <c r="S40" s="104" t="n">
        <f aca="false">A40</f>
        <v>1</v>
      </c>
      <c r="T40" s="105" t="n">
        <f aca="false">VLOOKUP($B40,Gas!$B$3:$E$2506,2)</f>
        <v>2.09</v>
      </c>
      <c r="U40" s="46" t="n">
        <f aca="false">C40/T40</f>
        <v>8.18181818181818</v>
      </c>
    </row>
    <row r="41" customFormat="false" ht="12.75" hidden="false" customHeight="false" outlineLevel="0" collapsed="false">
      <c r="A41" s="95" t="n">
        <f aca="false">MONTH(B41)+(YEAR(B41)-1998)*12</f>
        <v>1</v>
      </c>
      <c r="B41" s="107" t="n">
        <v>35821</v>
      </c>
      <c r="C41" s="97" t="n">
        <v>17.05</v>
      </c>
      <c r="D41" s="98" t="n">
        <f aca="false">LN(C41/C40)</f>
        <v>-0.00292825977908845</v>
      </c>
      <c r="E41" s="106" t="n">
        <f aca="false">STDEV(D32:D41)*SQRT(trade_day)</f>
        <v>0.899424549343829</v>
      </c>
      <c r="G41" s="103" t="n">
        <f aca="false">IF(G$1="P",MAX(0,G$2-$C41),IF(G$1="C",MAX(0,$C41-G$2)))</f>
        <v>2.95</v>
      </c>
      <c r="H41" s="103" t="n">
        <f aca="false">IF(H$1="P",MAX(0,H$2-$C41),IF(H$1="C",MAX(0,$C41-H$2)))</f>
        <v>7.95</v>
      </c>
      <c r="I41" s="103" t="n">
        <f aca="false">IF(I$1="P",MAX(0,I$2-$C41),IF(I$1="C",MAX(0,$C41-I$2)))</f>
        <v>12.95</v>
      </c>
      <c r="J41" s="103" t="n">
        <f aca="false">IF(J$1="P",MAX(0,J$2-$C41),IF(J$1="C",MAX(0,$C41-J$2)))</f>
        <v>17.95</v>
      </c>
      <c r="K41" s="103" t="n">
        <f aca="false">IF(K$1="P",MAX(0,K$2-$C41),IF(K$1="C",MAX(0,$C41-K$2)))</f>
        <v>22.95</v>
      </c>
      <c r="L41" s="103" t="n">
        <f aca="false">IF(L$1="P",MAX(0,L$2-$C41),IF(L$1="C",MAX(0,$C41-L$2)))</f>
        <v>32.95</v>
      </c>
      <c r="M41" s="103" t="n">
        <f aca="false">IF(M$1="P",MAX(0,M$2-$C41),IF(M$1="C",MAX(0,$C41-M$2)))</f>
        <v>0</v>
      </c>
      <c r="N41" s="103" t="n">
        <f aca="false">IF(N$1="P",MAX(0,N$2-$C41),IF(N$1="C",MAX(0,$C41-N$2)))</f>
        <v>0</v>
      </c>
      <c r="O41" s="103" t="n">
        <f aca="false">IF(O$1="P",MAX(0,O$2-$C41),IF(O$1="C",MAX(0,$C41-O$2)))</f>
        <v>0</v>
      </c>
      <c r="P41" s="103" t="n">
        <f aca="false">IF(P$1="P",MAX(0,P$2-$C41),IF(P$1="C",MAX(0,$C41-P$2)))</f>
        <v>0</v>
      </c>
      <c r="Q41" s="103" t="n">
        <f aca="false">IF(Q$1="P",MAX(0,Q$2-$C41),IF(Q$1="C",MAX(0,$C41-Q$2)))</f>
        <v>0</v>
      </c>
      <c r="R41" s="103" t="n">
        <f aca="false">IF(R$1="P",MAX(0,R$2-$C41),IF(R$1="C",MAX(0,$C41-R$2)))</f>
        <v>0</v>
      </c>
      <c r="S41" s="104" t="n">
        <f aca="false">A41</f>
        <v>1</v>
      </c>
      <c r="T41" s="105" t="n">
        <f aca="false">VLOOKUP($B41,Gas!$B$3:$E$2506,2)</f>
        <v>2.125</v>
      </c>
      <c r="U41" s="46" t="n">
        <f aca="false">C41/T41</f>
        <v>8.02352941176471</v>
      </c>
    </row>
    <row r="42" customFormat="false" ht="12.75" hidden="false" customHeight="false" outlineLevel="0" collapsed="false">
      <c r="A42" s="95" t="n">
        <f aca="false">MONTH(B42)+(YEAR(B42)-1998)*12</f>
        <v>1</v>
      </c>
      <c r="B42" s="107" t="n">
        <v>35822</v>
      </c>
      <c r="C42" s="97" t="n">
        <v>16.4</v>
      </c>
      <c r="D42" s="98" t="n">
        <f aca="false">LN(C42/C41)</f>
        <v>-0.0388688688993731</v>
      </c>
      <c r="E42" s="106" t="n">
        <f aca="false">STDEV(D33:D42)*SQRT(trade_day)</f>
        <v>0.821869484395315</v>
      </c>
      <c r="G42" s="103" t="n">
        <f aca="false">IF(G$1="P",MAX(0,G$2-$C42),IF(G$1="C",MAX(0,$C42-G$2)))</f>
        <v>3.6</v>
      </c>
      <c r="H42" s="103" t="n">
        <f aca="false">IF(H$1="P",MAX(0,H$2-$C42),IF(H$1="C",MAX(0,$C42-H$2)))</f>
        <v>8.6</v>
      </c>
      <c r="I42" s="103" t="n">
        <f aca="false">IF(I$1="P",MAX(0,I$2-$C42),IF(I$1="C",MAX(0,$C42-I$2)))</f>
        <v>13.6</v>
      </c>
      <c r="J42" s="103" t="n">
        <f aca="false">IF(J$1="P",MAX(0,J$2-$C42),IF(J$1="C",MAX(0,$C42-J$2)))</f>
        <v>18.6</v>
      </c>
      <c r="K42" s="103" t="n">
        <f aca="false">IF(K$1="P",MAX(0,K$2-$C42),IF(K$1="C",MAX(0,$C42-K$2)))</f>
        <v>23.6</v>
      </c>
      <c r="L42" s="103" t="n">
        <f aca="false">IF(L$1="P",MAX(0,L$2-$C42),IF(L$1="C",MAX(0,$C42-L$2)))</f>
        <v>33.6</v>
      </c>
      <c r="M42" s="103" t="n">
        <f aca="false">IF(M$1="P",MAX(0,M$2-$C42),IF(M$1="C",MAX(0,$C42-M$2)))</f>
        <v>0</v>
      </c>
      <c r="N42" s="103" t="n">
        <f aca="false">IF(N$1="P",MAX(0,N$2-$C42),IF(N$1="C",MAX(0,$C42-N$2)))</f>
        <v>0</v>
      </c>
      <c r="O42" s="103" t="n">
        <f aca="false">IF(O$1="P",MAX(0,O$2-$C42),IF(O$1="C",MAX(0,$C42-O$2)))</f>
        <v>0</v>
      </c>
      <c r="P42" s="103" t="n">
        <f aca="false">IF(P$1="P",MAX(0,P$2-$C42),IF(P$1="C",MAX(0,$C42-P$2)))</f>
        <v>0</v>
      </c>
      <c r="Q42" s="103" t="n">
        <f aca="false">IF(Q$1="P",MAX(0,Q$2-$C42),IF(Q$1="C",MAX(0,$C42-Q$2)))</f>
        <v>0</v>
      </c>
      <c r="R42" s="103" t="n">
        <f aca="false">IF(R$1="P",MAX(0,R$2-$C42),IF(R$1="C",MAX(0,$C42-R$2)))</f>
        <v>0</v>
      </c>
      <c r="S42" s="104" t="n">
        <f aca="false">A42</f>
        <v>1</v>
      </c>
      <c r="T42" s="105" t="n">
        <f aca="false">VLOOKUP($B42,Gas!$B$3:$E$2506,2)</f>
        <v>2.08</v>
      </c>
      <c r="U42" s="46" t="n">
        <f aca="false">C42/T42</f>
        <v>7.88461538461538</v>
      </c>
    </row>
    <row r="43" customFormat="false" ht="12.75" hidden="false" customHeight="false" outlineLevel="0" collapsed="false">
      <c r="A43" s="95" t="n">
        <f aca="false">MONTH(B43)+(YEAR(B43)-1998)*12</f>
        <v>1</v>
      </c>
      <c r="B43" s="107" t="n">
        <v>35823</v>
      </c>
      <c r="C43" s="97" t="n">
        <v>15.7</v>
      </c>
      <c r="D43" s="98" t="n">
        <f aca="false">LN(C43/C42)</f>
        <v>-0.0436206224758903</v>
      </c>
      <c r="E43" s="106" t="n">
        <f aca="false">STDEV(D34:D43)*SQRT(trade_day)</f>
        <v>0.837828159676262</v>
      </c>
      <c r="G43" s="103" t="n">
        <f aca="false">IF(G$1="P",MAX(0,G$2-$C43),IF(G$1="C",MAX(0,$C43-G$2)))</f>
        <v>4.3</v>
      </c>
      <c r="H43" s="103" t="n">
        <f aca="false">IF(H$1="P",MAX(0,H$2-$C43),IF(H$1="C",MAX(0,$C43-H$2)))</f>
        <v>9.3</v>
      </c>
      <c r="I43" s="103" t="n">
        <f aca="false">IF(I$1="P",MAX(0,I$2-$C43),IF(I$1="C",MAX(0,$C43-I$2)))</f>
        <v>14.3</v>
      </c>
      <c r="J43" s="103" t="n">
        <f aca="false">IF(J$1="P",MAX(0,J$2-$C43),IF(J$1="C",MAX(0,$C43-J$2)))</f>
        <v>19.3</v>
      </c>
      <c r="K43" s="103" t="n">
        <f aca="false">IF(K$1="P",MAX(0,K$2-$C43),IF(K$1="C",MAX(0,$C43-K$2)))</f>
        <v>24.3</v>
      </c>
      <c r="L43" s="103" t="n">
        <f aca="false">IF(L$1="P",MAX(0,L$2-$C43),IF(L$1="C",MAX(0,$C43-L$2)))</f>
        <v>34.3</v>
      </c>
      <c r="M43" s="103" t="n">
        <f aca="false">IF(M$1="P",MAX(0,M$2-$C43),IF(M$1="C",MAX(0,$C43-M$2)))</f>
        <v>0</v>
      </c>
      <c r="N43" s="103" t="n">
        <f aca="false">IF(N$1="P",MAX(0,N$2-$C43),IF(N$1="C",MAX(0,$C43-N$2)))</f>
        <v>0</v>
      </c>
      <c r="O43" s="103" t="n">
        <f aca="false">IF(O$1="P",MAX(0,O$2-$C43),IF(O$1="C",MAX(0,$C43-O$2)))</f>
        <v>0</v>
      </c>
      <c r="P43" s="103" t="n">
        <f aca="false">IF(P$1="P",MAX(0,P$2-$C43),IF(P$1="C",MAX(0,$C43-P$2)))</f>
        <v>0</v>
      </c>
      <c r="Q43" s="103" t="n">
        <f aca="false">IF(Q$1="P",MAX(0,Q$2-$C43),IF(Q$1="C",MAX(0,$C43-Q$2)))</f>
        <v>0</v>
      </c>
      <c r="R43" s="103" t="n">
        <f aca="false">IF(R$1="P",MAX(0,R$2-$C43),IF(R$1="C",MAX(0,$C43-R$2)))</f>
        <v>0</v>
      </c>
      <c r="S43" s="104" t="n">
        <f aca="false">A43</f>
        <v>1</v>
      </c>
      <c r="T43" s="105" t="n">
        <f aca="false">VLOOKUP($B43,Gas!$B$3:$E$2506,2)</f>
        <v>2.06</v>
      </c>
      <c r="U43" s="46" t="n">
        <f aca="false">C43/T43</f>
        <v>7.62135922330097</v>
      </c>
    </row>
    <row r="44" customFormat="false" ht="12.75" hidden="false" customHeight="false" outlineLevel="0" collapsed="false">
      <c r="A44" s="95" t="n">
        <f aca="false">MONTH(B44)+(YEAR(B44)-1998)*12</f>
        <v>1</v>
      </c>
      <c r="B44" s="107" t="n">
        <v>35824</v>
      </c>
      <c r="C44" s="97" t="n">
        <v>15.47</v>
      </c>
      <c r="D44" s="98" t="n">
        <f aca="false">LN(C44/C43)</f>
        <v>-0.0147580477692875</v>
      </c>
      <c r="E44" s="106" t="n">
        <f aca="false">STDEV(D35:D44)*SQRT(trade_day)</f>
        <v>0.775149087593697</v>
      </c>
      <c r="G44" s="103" t="n">
        <f aca="false">IF(G$1="P",MAX(0,G$2-$C44),IF(G$1="C",MAX(0,$C44-G$2)))</f>
        <v>4.53</v>
      </c>
      <c r="H44" s="103" t="n">
        <f aca="false">IF(H$1="P",MAX(0,H$2-$C44),IF(H$1="C",MAX(0,$C44-H$2)))</f>
        <v>9.53</v>
      </c>
      <c r="I44" s="103" t="n">
        <f aca="false">IF(I$1="P",MAX(0,I$2-$C44),IF(I$1="C",MAX(0,$C44-I$2)))</f>
        <v>14.53</v>
      </c>
      <c r="J44" s="103" t="n">
        <f aca="false">IF(J$1="P",MAX(0,J$2-$C44),IF(J$1="C",MAX(0,$C44-J$2)))</f>
        <v>19.53</v>
      </c>
      <c r="K44" s="103" t="n">
        <f aca="false">IF(K$1="P",MAX(0,K$2-$C44),IF(K$1="C",MAX(0,$C44-K$2)))</f>
        <v>24.53</v>
      </c>
      <c r="L44" s="103" t="n">
        <f aca="false">IF(L$1="P",MAX(0,L$2-$C44),IF(L$1="C",MAX(0,$C44-L$2)))</f>
        <v>34.53</v>
      </c>
      <c r="M44" s="103" t="n">
        <f aca="false">IF(M$1="P",MAX(0,M$2-$C44),IF(M$1="C",MAX(0,$C44-M$2)))</f>
        <v>0</v>
      </c>
      <c r="N44" s="103" t="n">
        <f aca="false">IF(N$1="P",MAX(0,N$2-$C44),IF(N$1="C",MAX(0,$C44-N$2)))</f>
        <v>0</v>
      </c>
      <c r="O44" s="103" t="n">
        <f aca="false">IF(O$1="P",MAX(0,O$2-$C44),IF(O$1="C",MAX(0,$C44-O$2)))</f>
        <v>0</v>
      </c>
      <c r="P44" s="103" t="n">
        <f aca="false">IF(P$1="P",MAX(0,P$2-$C44),IF(P$1="C",MAX(0,$C44-P$2)))</f>
        <v>0</v>
      </c>
      <c r="Q44" s="103" t="n">
        <f aca="false">IF(Q$1="P",MAX(0,Q$2-$C44),IF(Q$1="C",MAX(0,$C44-Q$2)))</f>
        <v>0</v>
      </c>
      <c r="R44" s="103" t="n">
        <f aca="false">IF(R$1="P",MAX(0,R$2-$C44),IF(R$1="C",MAX(0,$C44-R$2)))</f>
        <v>0</v>
      </c>
      <c r="S44" s="104" t="n">
        <f aca="false">A44</f>
        <v>1</v>
      </c>
      <c r="T44" s="105" t="n">
        <f aca="false">VLOOKUP($B44,Gas!$B$3:$E$2506,2)</f>
        <v>2.095</v>
      </c>
      <c r="U44" s="46" t="n">
        <f aca="false">C44/T44</f>
        <v>7.38424821002387</v>
      </c>
    </row>
    <row r="45" customFormat="false" ht="12.75" hidden="false" customHeight="false" outlineLevel="0" collapsed="false">
      <c r="A45" s="95" t="n">
        <f aca="false">MONTH(B45)+(YEAR(B45)-1998)*12</f>
        <v>1</v>
      </c>
      <c r="B45" s="107" t="n">
        <v>35825</v>
      </c>
      <c r="C45" s="97" t="n">
        <v>14.86</v>
      </c>
      <c r="D45" s="98" t="n">
        <f aca="false">LN(C45/C44)</f>
        <v>-0.0402296252953617</v>
      </c>
      <c r="E45" s="106" t="n">
        <f aca="false">STDEV(D36:D45)*SQRT(trade_day)</f>
        <v>0.743451205251735</v>
      </c>
      <c r="G45" s="103" t="n">
        <f aca="false">IF(G$1="P",MAX(0,G$2-$C45),IF(G$1="C",MAX(0,$C45-G$2)))</f>
        <v>5.14</v>
      </c>
      <c r="H45" s="103" t="n">
        <f aca="false">IF(H$1="P",MAX(0,H$2-$C45),IF(H$1="C",MAX(0,$C45-H$2)))</f>
        <v>10.14</v>
      </c>
      <c r="I45" s="103" t="n">
        <f aca="false">IF(I$1="P",MAX(0,I$2-$C45),IF(I$1="C",MAX(0,$C45-I$2)))</f>
        <v>15.14</v>
      </c>
      <c r="J45" s="103" t="n">
        <f aca="false">IF(J$1="P",MAX(0,J$2-$C45),IF(J$1="C",MAX(0,$C45-J$2)))</f>
        <v>20.14</v>
      </c>
      <c r="K45" s="103" t="n">
        <f aca="false">IF(K$1="P",MAX(0,K$2-$C45),IF(K$1="C",MAX(0,$C45-K$2)))</f>
        <v>25.14</v>
      </c>
      <c r="L45" s="103" t="n">
        <f aca="false">IF(L$1="P",MAX(0,L$2-$C45),IF(L$1="C",MAX(0,$C45-L$2)))</f>
        <v>35.14</v>
      </c>
      <c r="M45" s="103" t="n">
        <f aca="false">IF(M$1="P",MAX(0,M$2-$C45),IF(M$1="C",MAX(0,$C45-M$2)))</f>
        <v>0</v>
      </c>
      <c r="N45" s="103" t="n">
        <f aca="false">IF(N$1="P",MAX(0,N$2-$C45),IF(N$1="C",MAX(0,$C45-N$2)))</f>
        <v>0</v>
      </c>
      <c r="O45" s="103" t="n">
        <f aca="false">IF(O$1="P",MAX(0,O$2-$C45),IF(O$1="C",MAX(0,$C45-O$2)))</f>
        <v>0</v>
      </c>
      <c r="P45" s="103" t="n">
        <f aca="false">IF(P$1="P",MAX(0,P$2-$C45),IF(P$1="C",MAX(0,$C45-P$2)))</f>
        <v>0</v>
      </c>
      <c r="Q45" s="103" t="n">
        <f aca="false">IF(Q$1="P",MAX(0,Q$2-$C45),IF(Q$1="C",MAX(0,$C45-Q$2)))</f>
        <v>0</v>
      </c>
      <c r="R45" s="103" t="n">
        <f aca="false">IF(R$1="P",MAX(0,R$2-$C45),IF(R$1="C",MAX(0,$C45-R$2)))</f>
        <v>0</v>
      </c>
      <c r="S45" s="104" t="n">
        <f aca="false">A45</f>
        <v>1</v>
      </c>
      <c r="T45" s="105" t="n">
        <f aca="false">VLOOKUP($B45,Gas!$B$3:$E$2506,2)</f>
        <v>2.11</v>
      </c>
      <c r="U45" s="46" t="n">
        <f aca="false">C45/T45</f>
        <v>7.04265402843602</v>
      </c>
    </row>
    <row r="46" customFormat="false" ht="12.75" hidden="false" customHeight="false" outlineLevel="0" collapsed="false">
      <c r="A46" s="95" t="n">
        <f aca="false">MONTH(B46)+(YEAR(B46)-1998)*12</f>
        <v>2</v>
      </c>
      <c r="B46" s="107" t="n">
        <v>35828</v>
      </c>
      <c r="C46" s="97" t="n">
        <v>15.61</v>
      </c>
      <c r="D46" s="98" t="n">
        <f aca="false">LN(C46/C45)</f>
        <v>0.0492386952377276</v>
      </c>
      <c r="E46" s="106" t="n">
        <f aca="false">STDEV(D37:D46)*SQRT(trade_day)</f>
        <v>0.793312020564662</v>
      </c>
      <c r="G46" s="103" t="n">
        <f aca="false">IF(G$1="P",MAX(0,G$2-$C46),IF(G$1="C",MAX(0,$C46-G$2)))</f>
        <v>4.39</v>
      </c>
      <c r="H46" s="103" t="n">
        <f aca="false">IF(H$1="P",MAX(0,H$2-$C46),IF(H$1="C",MAX(0,$C46-H$2)))</f>
        <v>9.39</v>
      </c>
      <c r="I46" s="103" t="n">
        <f aca="false">IF(I$1="P",MAX(0,I$2-$C46),IF(I$1="C",MAX(0,$C46-I$2)))</f>
        <v>14.39</v>
      </c>
      <c r="J46" s="103" t="n">
        <f aca="false">IF(J$1="P",MAX(0,J$2-$C46),IF(J$1="C",MAX(0,$C46-J$2)))</f>
        <v>19.39</v>
      </c>
      <c r="K46" s="103" t="n">
        <f aca="false">IF(K$1="P",MAX(0,K$2-$C46),IF(K$1="C",MAX(0,$C46-K$2)))</f>
        <v>24.39</v>
      </c>
      <c r="L46" s="103" t="n">
        <f aca="false">IF(L$1="P",MAX(0,L$2-$C46),IF(L$1="C",MAX(0,$C46-L$2)))</f>
        <v>34.39</v>
      </c>
      <c r="M46" s="103" t="n">
        <f aca="false">IF(M$1="P",MAX(0,M$2-$C46),IF(M$1="C",MAX(0,$C46-M$2)))</f>
        <v>0</v>
      </c>
      <c r="N46" s="103" t="n">
        <f aca="false">IF(N$1="P",MAX(0,N$2-$C46),IF(N$1="C",MAX(0,$C46-N$2)))</f>
        <v>0</v>
      </c>
      <c r="O46" s="103" t="n">
        <f aca="false">IF(O$1="P",MAX(0,O$2-$C46),IF(O$1="C",MAX(0,$C46-O$2)))</f>
        <v>0</v>
      </c>
      <c r="P46" s="103" t="n">
        <f aca="false">IF(P$1="P",MAX(0,P$2-$C46),IF(P$1="C",MAX(0,$C46-P$2)))</f>
        <v>0</v>
      </c>
      <c r="Q46" s="103" t="n">
        <f aca="false">IF(Q$1="P",MAX(0,Q$2-$C46),IF(Q$1="C",MAX(0,$C46-Q$2)))</f>
        <v>0</v>
      </c>
      <c r="R46" s="103" t="n">
        <f aca="false">IF(R$1="P",MAX(0,R$2-$C46),IF(R$1="C",MAX(0,$C46-R$2)))</f>
        <v>0</v>
      </c>
      <c r="S46" s="104" t="n">
        <f aca="false">A46</f>
        <v>2</v>
      </c>
      <c r="T46" s="105" t="n">
        <f aca="false">VLOOKUP($B46,Gas!$B$3:$E$2506,2)</f>
        <v>2.105</v>
      </c>
      <c r="U46" s="46" t="n">
        <f aca="false">C46/T46</f>
        <v>7.41567695961995</v>
      </c>
    </row>
    <row r="47" customFormat="false" ht="12.75" hidden="false" customHeight="false" outlineLevel="0" collapsed="false">
      <c r="A47" s="95" t="n">
        <f aca="false">MONTH(B47)+(YEAR(B47)-1998)*12</f>
        <v>2</v>
      </c>
      <c r="B47" s="107" t="n">
        <v>35829</v>
      </c>
      <c r="C47" s="97" t="n">
        <v>16.29</v>
      </c>
      <c r="D47" s="98" t="n">
        <f aca="false">LN(C47/C46)</f>
        <v>0.0426396880866131</v>
      </c>
      <c r="E47" s="106" t="n">
        <f aca="false">STDEV(D38:D47)*SQRT(trade_day)</f>
        <v>0.803288513878681</v>
      </c>
      <c r="G47" s="103" t="n">
        <f aca="false">IF(G$1="P",MAX(0,G$2-$C47),IF(G$1="C",MAX(0,$C47-G$2)))</f>
        <v>3.71</v>
      </c>
      <c r="H47" s="103" t="n">
        <f aca="false">IF(H$1="P",MAX(0,H$2-$C47),IF(H$1="C",MAX(0,$C47-H$2)))</f>
        <v>8.71</v>
      </c>
      <c r="I47" s="103" t="n">
        <f aca="false">IF(I$1="P",MAX(0,I$2-$C47),IF(I$1="C",MAX(0,$C47-I$2)))</f>
        <v>13.71</v>
      </c>
      <c r="J47" s="103" t="n">
        <f aca="false">IF(J$1="P",MAX(0,J$2-$C47),IF(J$1="C",MAX(0,$C47-J$2)))</f>
        <v>18.71</v>
      </c>
      <c r="K47" s="103" t="n">
        <f aca="false">IF(K$1="P",MAX(0,K$2-$C47),IF(K$1="C",MAX(0,$C47-K$2)))</f>
        <v>23.71</v>
      </c>
      <c r="L47" s="103" t="n">
        <f aca="false">IF(L$1="P",MAX(0,L$2-$C47),IF(L$1="C",MAX(0,$C47-L$2)))</f>
        <v>33.71</v>
      </c>
      <c r="M47" s="103" t="n">
        <f aca="false">IF(M$1="P",MAX(0,M$2-$C47),IF(M$1="C",MAX(0,$C47-M$2)))</f>
        <v>0</v>
      </c>
      <c r="N47" s="103" t="n">
        <f aca="false">IF(N$1="P",MAX(0,N$2-$C47),IF(N$1="C",MAX(0,$C47-N$2)))</f>
        <v>0</v>
      </c>
      <c r="O47" s="103" t="n">
        <f aca="false">IF(O$1="P",MAX(0,O$2-$C47),IF(O$1="C",MAX(0,$C47-O$2)))</f>
        <v>0</v>
      </c>
      <c r="P47" s="103" t="n">
        <f aca="false">IF(P$1="P",MAX(0,P$2-$C47),IF(P$1="C",MAX(0,$C47-P$2)))</f>
        <v>0</v>
      </c>
      <c r="Q47" s="103" t="n">
        <f aca="false">IF(Q$1="P",MAX(0,Q$2-$C47),IF(Q$1="C",MAX(0,$C47-Q$2)))</f>
        <v>0</v>
      </c>
      <c r="R47" s="103" t="n">
        <f aca="false">IF(R$1="P",MAX(0,R$2-$C47),IF(R$1="C",MAX(0,$C47-R$2)))</f>
        <v>0</v>
      </c>
      <c r="S47" s="104" t="n">
        <f aca="false">A47</f>
        <v>2</v>
      </c>
      <c r="T47" s="105" t="n">
        <f aca="false">VLOOKUP($B47,Gas!$B$3:$E$2506,2)</f>
        <v>2.22</v>
      </c>
      <c r="U47" s="46" t="n">
        <f aca="false">C47/T47</f>
        <v>7.33783783783784</v>
      </c>
    </row>
    <row r="48" customFormat="false" ht="12.75" hidden="false" customHeight="false" outlineLevel="0" collapsed="false">
      <c r="A48" s="95" t="n">
        <f aca="false">MONTH(B48)+(YEAR(B48)-1998)*12</f>
        <v>2</v>
      </c>
      <c r="B48" s="107" t="n">
        <v>35830</v>
      </c>
      <c r="C48" s="97" t="n">
        <v>17.05</v>
      </c>
      <c r="D48" s="98" t="n">
        <f aca="false">LN(C48/C47)</f>
        <v>0.0455987811155721</v>
      </c>
      <c r="E48" s="106" t="n">
        <f aca="false">STDEV(D39:D48)*SQRT(trade_day)</f>
        <v>0.680895428832123</v>
      </c>
      <c r="G48" s="103" t="n">
        <f aca="false">IF(G$1="P",MAX(0,G$2-$C48),IF(G$1="C",MAX(0,$C48-G$2)))</f>
        <v>2.95</v>
      </c>
      <c r="H48" s="103" t="n">
        <f aca="false">IF(H$1="P",MAX(0,H$2-$C48),IF(H$1="C",MAX(0,$C48-H$2)))</f>
        <v>7.95</v>
      </c>
      <c r="I48" s="103" t="n">
        <f aca="false">IF(I$1="P",MAX(0,I$2-$C48),IF(I$1="C",MAX(0,$C48-I$2)))</f>
        <v>12.95</v>
      </c>
      <c r="J48" s="103" t="n">
        <f aca="false">IF(J$1="P",MAX(0,J$2-$C48),IF(J$1="C",MAX(0,$C48-J$2)))</f>
        <v>17.95</v>
      </c>
      <c r="K48" s="103" t="n">
        <f aca="false">IF(K$1="P",MAX(0,K$2-$C48),IF(K$1="C",MAX(0,$C48-K$2)))</f>
        <v>22.95</v>
      </c>
      <c r="L48" s="103" t="n">
        <f aca="false">IF(L$1="P",MAX(0,L$2-$C48),IF(L$1="C",MAX(0,$C48-L$2)))</f>
        <v>32.95</v>
      </c>
      <c r="M48" s="103" t="n">
        <f aca="false">IF(M$1="P",MAX(0,M$2-$C48),IF(M$1="C",MAX(0,$C48-M$2)))</f>
        <v>0</v>
      </c>
      <c r="N48" s="103" t="n">
        <f aca="false">IF(N$1="P",MAX(0,N$2-$C48),IF(N$1="C",MAX(0,$C48-N$2)))</f>
        <v>0</v>
      </c>
      <c r="O48" s="103" t="n">
        <f aca="false">IF(O$1="P",MAX(0,O$2-$C48),IF(O$1="C",MAX(0,$C48-O$2)))</f>
        <v>0</v>
      </c>
      <c r="P48" s="103" t="n">
        <f aca="false">IF(P$1="P",MAX(0,P$2-$C48),IF(P$1="C",MAX(0,$C48-P$2)))</f>
        <v>0</v>
      </c>
      <c r="Q48" s="103" t="n">
        <f aca="false">IF(Q$1="P",MAX(0,Q$2-$C48),IF(Q$1="C",MAX(0,$C48-Q$2)))</f>
        <v>0</v>
      </c>
      <c r="R48" s="103" t="n">
        <f aca="false">IF(R$1="P",MAX(0,R$2-$C48),IF(R$1="C",MAX(0,$C48-R$2)))</f>
        <v>0</v>
      </c>
      <c r="S48" s="104" t="n">
        <f aca="false">A48</f>
        <v>2</v>
      </c>
      <c r="T48" s="105" t="n">
        <f aca="false">VLOOKUP($B48,Gas!$B$3:$E$2506,2)</f>
        <v>2.26</v>
      </c>
      <c r="U48" s="46" t="n">
        <f aca="false">C48/T48</f>
        <v>7.54424778761062</v>
      </c>
    </row>
    <row r="49" customFormat="false" ht="12.75" hidden="false" customHeight="false" outlineLevel="0" collapsed="false">
      <c r="A49" s="95" t="n">
        <f aca="false">MONTH(B49)+(YEAR(B49)-1998)*12</f>
        <v>2</v>
      </c>
      <c r="B49" s="107" t="n">
        <v>35831</v>
      </c>
      <c r="C49" s="97" t="n">
        <v>19.15</v>
      </c>
      <c r="D49" s="98" t="n">
        <f aca="false">LN(C49/C48)</f>
        <v>0.116152511897129</v>
      </c>
      <c r="E49" s="106" t="n">
        <f aca="false">STDEV(D40:D49)*SQRT(trade_day)</f>
        <v>0.883847747596605</v>
      </c>
      <c r="G49" s="103" t="n">
        <f aca="false">IF(G$1="P",MAX(0,G$2-$C49),IF(G$1="C",MAX(0,$C49-G$2)))</f>
        <v>0.850000000000001</v>
      </c>
      <c r="H49" s="103" t="n">
        <f aca="false">IF(H$1="P",MAX(0,H$2-$C49),IF(H$1="C",MAX(0,$C49-H$2)))</f>
        <v>5.85</v>
      </c>
      <c r="I49" s="103" t="n">
        <f aca="false">IF(I$1="P",MAX(0,I$2-$C49),IF(I$1="C",MAX(0,$C49-I$2)))</f>
        <v>10.85</v>
      </c>
      <c r="J49" s="103" t="n">
        <f aca="false">IF(J$1="P",MAX(0,J$2-$C49),IF(J$1="C",MAX(0,$C49-J$2)))</f>
        <v>15.85</v>
      </c>
      <c r="K49" s="103" t="n">
        <f aca="false">IF(K$1="P",MAX(0,K$2-$C49),IF(K$1="C",MAX(0,$C49-K$2)))</f>
        <v>20.85</v>
      </c>
      <c r="L49" s="103" t="n">
        <f aca="false">IF(L$1="P",MAX(0,L$2-$C49),IF(L$1="C",MAX(0,$C49-L$2)))</f>
        <v>30.85</v>
      </c>
      <c r="M49" s="103" t="n">
        <f aca="false">IF(M$1="P",MAX(0,M$2-$C49),IF(M$1="C",MAX(0,$C49-M$2)))</f>
        <v>0</v>
      </c>
      <c r="N49" s="103" t="n">
        <f aca="false">IF(N$1="P",MAX(0,N$2-$C49),IF(N$1="C",MAX(0,$C49-N$2)))</f>
        <v>0</v>
      </c>
      <c r="O49" s="103" t="n">
        <f aca="false">IF(O$1="P",MAX(0,O$2-$C49),IF(O$1="C",MAX(0,$C49-O$2)))</f>
        <v>0</v>
      </c>
      <c r="P49" s="103" t="n">
        <f aca="false">IF(P$1="P",MAX(0,P$2-$C49),IF(P$1="C",MAX(0,$C49-P$2)))</f>
        <v>0</v>
      </c>
      <c r="Q49" s="103" t="n">
        <f aca="false">IF(Q$1="P",MAX(0,Q$2-$C49),IF(Q$1="C",MAX(0,$C49-Q$2)))</f>
        <v>0</v>
      </c>
      <c r="R49" s="103" t="n">
        <f aca="false">IF(R$1="P",MAX(0,R$2-$C49),IF(R$1="C",MAX(0,$C49-R$2)))</f>
        <v>0</v>
      </c>
      <c r="S49" s="104" t="n">
        <f aca="false">A49</f>
        <v>2</v>
      </c>
      <c r="T49" s="105" t="n">
        <f aca="false">VLOOKUP($B49,Gas!$B$3:$E$2506,2)</f>
        <v>2.215</v>
      </c>
      <c r="U49" s="46" t="n">
        <f aca="false">C49/T49</f>
        <v>8.64559819413093</v>
      </c>
    </row>
    <row r="50" customFormat="false" ht="12.75" hidden="false" customHeight="false" outlineLevel="0" collapsed="false">
      <c r="A50" s="95" t="n">
        <f aca="false">MONTH(B50)+(YEAR(B50)-1998)*12</f>
        <v>2</v>
      </c>
      <c r="B50" s="107" t="n">
        <v>35832</v>
      </c>
      <c r="C50" s="97" t="n">
        <v>20.4</v>
      </c>
      <c r="D50" s="98" t="n">
        <f aca="false">LN(C50/C49)</f>
        <v>0.0632321852235157</v>
      </c>
      <c r="E50" s="106" t="n">
        <f aca="false">STDEV(D41:D50)*SQRT(trade_day)</f>
        <v>0.849120687235559</v>
      </c>
      <c r="G50" s="103" t="n">
        <f aca="false">IF(G$1="P",MAX(0,G$2-$C50),IF(G$1="C",MAX(0,$C50-G$2)))</f>
        <v>0</v>
      </c>
      <c r="H50" s="103" t="n">
        <f aca="false">IF(H$1="P",MAX(0,H$2-$C50),IF(H$1="C",MAX(0,$C50-H$2)))</f>
        <v>4.6</v>
      </c>
      <c r="I50" s="103" t="n">
        <f aca="false">IF(I$1="P",MAX(0,I$2-$C50),IF(I$1="C",MAX(0,$C50-I$2)))</f>
        <v>9.6</v>
      </c>
      <c r="J50" s="103" t="n">
        <f aca="false">IF(J$1="P",MAX(0,J$2-$C50),IF(J$1="C",MAX(0,$C50-J$2)))</f>
        <v>14.6</v>
      </c>
      <c r="K50" s="103" t="n">
        <f aca="false">IF(K$1="P",MAX(0,K$2-$C50),IF(K$1="C",MAX(0,$C50-K$2)))</f>
        <v>19.6</v>
      </c>
      <c r="L50" s="103" t="n">
        <f aca="false">IF(L$1="P",MAX(0,L$2-$C50),IF(L$1="C",MAX(0,$C50-L$2)))</f>
        <v>29.6</v>
      </c>
      <c r="M50" s="103" t="n">
        <f aca="false">IF(M$1="P",MAX(0,M$2-$C50),IF(M$1="C",MAX(0,$C50-M$2)))</f>
        <v>0</v>
      </c>
      <c r="N50" s="103" t="n">
        <f aca="false">IF(N$1="P",MAX(0,N$2-$C50),IF(N$1="C",MAX(0,$C50-N$2)))</f>
        <v>0</v>
      </c>
      <c r="O50" s="103" t="n">
        <f aca="false">IF(O$1="P",MAX(0,O$2-$C50),IF(O$1="C",MAX(0,$C50-O$2)))</f>
        <v>0</v>
      </c>
      <c r="P50" s="103" t="n">
        <f aca="false">IF(P$1="P",MAX(0,P$2-$C50),IF(P$1="C",MAX(0,$C50-P$2)))</f>
        <v>0</v>
      </c>
      <c r="Q50" s="103" t="n">
        <f aca="false">IF(Q$1="P",MAX(0,Q$2-$C50),IF(Q$1="C",MAX(0,$C50-Q$2)))</f>
        <v>0</v>
      </c>
      <c r="R50" s="103" t="n">
        <f aca="false">IF(R$1="P",MAX(0,R$2-$C50),IF(R$1="C",MAX(0,$C50-R$2)))</f>
        <v>0</v>
      </c>
      <c r="S50" s="104" t="n">
        <f aca="false">A50</f>
        <v>2</v>
      </c>
      <c r="T50" s="105" t="n">
        <f aca="false">VLOOKUP($B50,Gas!$B$3:$E$2506,2)</f>
        <v>2.305</v>
      </c>
      <c r="U50" s="46" t="n">
        <f aca="false">C50/T50</f>
        <v>8.85032537960954</v>
      </c>
    </row>
    <row r="51" customFormat="false" ht="12.75" hidden="false" customHeight="false" outlineLevel="0" collapsed="false">
      <c r="A51" s="95" t="n">
        <f aca="false">MONTH(B51)+(YEAR(B51)-1998)*12</f>
        <v>2</v>
      </c>
      <c r="B51" s="107" t="n">
        <v>35835</v>
      </c>
      <c r="C51" s="97" t="n">
        <v>18.25</v>
      </c>
      <c r="D51" s="98" t="n">
        <f aca="false">LN(C51/C50)</f>
        <v>-0.11136982082167</v>
      </c>
      <c r="E51" s="106" t="n">
        <f aca="false">STDEV(D42:D51)*SQRT(trade_day)</f>
        <v>1.06721289746207</v>
      </c>
      <c r="G51" s="103" t="n">
        <f aca="false">IF(G$1="P",MAX(0,G$2-$C51),IF(G$1="C",MAX(0,$C51-G$2)))</f>
        <v>1.75</v>
      </c>
      <c r="H51" s="103" t="n">
        <f aca="false">IF(H$1="P",MAX(0,H$2-$C51),IF(H$1="C",MAX(0,$C51-H$2)))</f>
        <v>6.75</v>
      </c>
      <c r="I51" s="103" t="n">
        <f aca="false">IF(I$1="P",MAX(0,I$2-$C51),IF(I$1="C",MAX(0,$C51-I$2)))</f>
        <v>11.75</v>
      </c>
      <c r="J51" s="103" t="n">
        <f aca="false">IF(J$1="P",MAX(0,J$2-$C51),IF(J$1="C",MAX(0,$C51-J$2)))</f>
        <v>16.75</v>
      </c>
      <c r="K51" s="103" t="n">
        <f aca="false">IF(K$1="P",MAX(0,K$2-$C51),IF(K$1="C",MAX(0,$C51-K$2)))</f>
        <v>21.75</v>
      </c>
      <c r="L51" s="103" t="n">
        <f aca="false">IF(L$1="P",MAX(0,L$2-$C51),IF(L$1="C",MAX(0,$C51-L$2)))</f>
        <v>31.75</v>
      </c>
      <c r="M51" s="103" t="n">
        <f aca="false">IF(M$1="P",MAX(0,M$2-$C51),IF(M$1="C",MAX(0,$C51-M$2)))</f>
        <v>0</v>
      </c>
      <c r="N51" s="103" t="n">
        <f aca="false">IF(N$1="P",MAX(0,N$2-$C51),IF(N$1="C",MAX(0,$C51-N$2)))</f>
        <v>0</v>
      </c>
      <c r="O51" s="103" t="n">
        <f aca="false">IF(O$1="P",MAX(0,O$2-$C51),IF(O$1="C",MAX(0,$C51-O$2)))</f>
        <v>0</v>
      </c>
      <c r="P51" s="103" t="n">
        <f aca="false">IF(P$1="P",MAX(0,P$2-$C51),IF(P$1="C",MAX(0,$C51-P$2)))</f>
        <v>0</v>
      </c>
      <c r="Q51" s="103" t="n">
        <f aca="false">IF(Q$1="P",MAX(0,Q$2-$C51),IF(Q$1="C",MAX(0,$C51-Q$2)))</f>
        <v>0</v>
      </c>
      <c r="R51" s="103" t="n">
        <f aca="false">IF(R$1="P",MAX(0,R$2-$C51),IF(R$1="C",MAX(0,$C51-R$2)))</f>
        <v>0</v>
      </c>
      <c r="S51" s="104" t="n">
        <f aca="false">A51</f>
        <v>2</v>
      </c>
      <c r="T51" s="105" t="n">
        <f aca="false">VLOOKUP($B51,Gas!$B$3:$E$2506,2)</f>
        <v>2.35</v>
      </c>
      <c r="U51" s="46" t="n">
        <f aca="false">C51/T51</f>
        <v>7.76595744680851</v>
      </c>
    </row>
    <row r="52" customFormat="false" ht="12.75" hidden="false" customHeight="false" outlineLevel="0" collapsed="false">
      <c r="A52" s="95" t="n">
        <f aca="false">MONTH(B52)+(YEAR(B52)-1998)*12</f>
        <v>2</v>
      </c>
      <c r="B52" s="107" t="n">
        <v>35836</v>
      </c>
      <c r="C52" s="97" t="n">
        <v>16.76</v>
      </c>
      <c r="D52" s="98" t="n">
        <f aca="false">LN(C52/C51)</f>
        <v>-0.0851699849745635</v>
      </c>
      <c r="E52" s="106" t="n">
        <f aca="false">STDEV(D43:D52)*SQRT(trade_day)</f>
        <v>1.14455901550286</v>
      </c>
      <c r="G52" s="103" t="n">
        <f aca="false">IF(G$1="P",MAX(0,G$2-$C52),IF(G$1="C",MAX(0,$C52-G$2)))</f>
        <v>3.24</v>
      </c>
      <c r="H52" s="103" t="n">
        <f aca="false">IF(H$1="P",MAX(0,H$2-$C52),IF(H$1="C",MAX(0,$C52-H$2)))</f>
        <v>8.24</v>
      </c>
      <c r="I52" s="103" t="n">
        <f aca="false">IF(I$1="P",MAX(0,I$2-$C52),IF(I$1="C",MAX(0,$C52-I$2)))</f>
        <v>13.24</v>
      </c>
      <c r="J52" s="103" t="n">
        <f aca="false">IF(J$1="P",MAX(0,J$2-$C52),IF(J$1="C",MAX(0,$C52-J$2)))</f>
        <v>18.24</v>
      </c>
      <c r="K52" s="103" t="n">
        <f aca="false">IF(K$1="P",MAX(0,K$2-$C52),IF(K$1="C",MAX(0,$C52-K$2)))</f>
        <v>23.24</v>
      </c>
      <c r="L52" s="103" t="n">
        <f aca="false">IF(L$1="P",MAX(0,L$2-$C52),IF(L$1="C",MAX(0,$C52-L$2)))</f>
        <v>33.24</v>
      </c>
      <c r="M52" s="103" t="n">
        <f aca="false">IF(M$1="P",MAX(0,M$2-$C52),IF(M$1="C",MAX(0,$C52-M$2)))</f>
        <v>0</v>
      </c>
      <c r="N52" s="103" t="n">
        <f aca="false">IF(N$1="P",MAX(0,N$2-$C52),IF(N$1="C",MAX(0,$C52-N$2)))</f>
        <v>0</v>
      </c>
      <c r="O52" s="103" t="n">
        <f aca="false">IF(O$1="P",MAX(0,O$2-$C52),IF(O$1="C",MAX(0,$C52-O$2)))</f>
        <v>0</v>
      </c>
      <c r="P52" s="103" t="n">
        <f aca="false">IF(P$1="P",MAX(0,P$2-$C52),IF(P$1="C",MAX(0,$C52-P$2)))</f>
        <v>0</v>
      </c>
      <c r="Q52" s="103" t="n">
        <f aca="false">IF(Q$1="P",MAX(0,Q$2-$C52),IF(Q$1="C",MAX(0,$C52-Q$2)))</f>
        <v>0</v>
      </c>
      <c r="R52" s="103" t="n">
        <f aca="false">IF(R$1="P",MAX(0,R$2-$C52),IF(R$1="C",MAX(0,$C52-R$2)))</f>
        <v>0</v>
      </c>
      <c r="S52" s="104" t="n">
        <f aca="false">A52</f>
        <v>2</v>
      </c>
      <c r="T52" s="105" t="n">
        <f aca="false">VLOOKUP($B52,Gas!$B$3:$E$2506,2)</f>
        <v>2.25</v>
      </c>
      <c r="U52" s="46" t="n">
        <f aca="false">C52/T52</f>
        <v>7.44888888888889</v>
      </c>
    </row>
    <row r="53" customFormat="false" ht="12.75" hidden="false" customHeight="false" outlineLevel="0" collapsed="false">
      <c r="A53" s="95" t="n">
        <f aca="false">MONTH(B53)+(YEAR(B53)-1998)*12</f>
        <v>2</v>
      </c>
      <c r="B53" s="107" t="n">
        <v>35837</v>
      </c>
      <c r="C53" s="97" t="n">
        <v>16.23</v>
      </c>
      <c r="D53" s="98" t="n">
        <f aca="false">LN(C53/C52)</f>
        <v>-0.0321337135274372</v>
      </c>
      <c r="E53" s="106" t="n">
        <f aca="false">STDEV(D44:D53)*SQRT(trade_day)</f>
        <v>1.1331775551484</v>
      </c>
      <c r="G53" s="103" t="n">
        <f aca="false">IF(G$1="P",MAX(0,G$2-$C53),IF(G$1="C",MAX(0,$C53-G$2)))</f>
        <v>3.77</v>
      </c>
      <c r="H53" s="103" t="n">
        <f aca="false">IF(H$1="P",MAX(0,H$2-$C53),IF(H$1="C",MAX(0,$C53-H$2)))</f>
        <v>8.77</v>
      </c>
      <c r="I53" s="103" t="n">
        <f aca="false">IF(I$1="P",MAX(0,I$2-$C53),IF(I$1="C",MAX(0,$C53-I$2)))</f>
        <v>13.77</v>
      </c>
      <c r="J53" s="103" t="n">
        <f aca="false">IF(J$1="P",MAX(0,J$2-$C53),IF(J$1="C",MAX(0,$C53-J$2)))</f>
        <v>18.77</v>
      </c>
      <c r="K53" s="103" t="n">
        <f aca="false">IF(K$1="P",MAX(0,K$2-$C53),IF(K$1="C",MAX(0,$C53-K$2)))</f>
        <v>23.77</v>
      </c>
      <c r="L53" s="103" t="n">
        <f aca="false">IF(L$1="P",MAX(0,L$2-$C53),IF(L$1="C",MAX(0,$C53-L$2)))</f>
        <v>33.77</v>
      </c>
      <c r="M53" s="103" t="n">
        <f aca="false">IF(M$1="P",MAX(0,M$2-$C53),IF(M$1="C",MAX(0,$C53-M$2)))</f>
        <v>0</v>
      </c>
      <c r="N53" s="103" t="n">
        <f aca="false">IF(N$1="P",MAX(0,N$2-$C53),IF(N$1="C",MAX(0,$C53-N$2)))</f>
        <v>0</v>
      </c>
      <c r="O53" s="103" t="n">
        <f aca="false">IF(O$1="P",MAX(0,O$2-$C53),IF(O$1="C",MAX(0,$C53-O$2)))</f>
        <v>0</v>
      </c>
      <c r="P53" s="103" t="n">
        <f aca="false">IF(P$1="P",MAX(0,P$2-$C53),IF(P$1="C",MAX(0,$C53-P$2)))</f>
        <v>0</v>
      </c>
      <c r="Q53" s="103" t="n">
        <f aca="false">IF(Q$1="P",MAX(0,Q$2-$C53),IF(Q$1="C",MAX(0,$C53-Q$2)))</f>
        <v>0</v>
      </c>
      <c r="R53" s="103" t="n">
        <f aca="false">IF(R$1="P",MAX(0,R$2-$C53),IF(R$1="C",MAX(0,$C53-R$2)))</f>
        <v>0</v>
      </c>
      <c r="S53" s="104" t="n">
        <f aca="false">A53</f>
        <v>2</v>
      </c>
      <c r="T53" s="105" t="n">
        <f aca="false">VLOOKUP($B53,Gas!$B$3:$E$2506,2)</f>
        <v>2.185</v>
      </c>
      <c r="U53" s="46" t="n">
        <f aca="false">C53/T53</f>
        <v>7.4279176201373</v>
      </c>
    </row>
    <row r="54" customFormat="false" ht="12.75" hidden="false" customHeight="false" outlineLevel="0" collapsed="false">
      <c r="A54" s="95" t="n">
        <f aca="false">MONTH(B54)+(YEAR(B54)-1998)*12</f>
        <v>2</v>
      </c>
      <c r="B54" s="107" t="n">
        <v>35838</v>
      </c>
      <c r="C54" s="97" t="n">
        <v>15.65</v>
      </c>
      <c r="D54" s="98" t="n">
        <f aca="false">LN(C54/C53)</f>
        <v>-0.0363904645403377</v>
      </c>
      <c r="E54" s="106" t="n">
        <f aca="false">STDEV(D45:D54)*SQRT(trade_day)</f>
        <v>1.14783130422118</v>
      </c>
      <c r="G54" s="103" t="n">
        <f aca="false">IF(G$1="P",MAX(0,G$2-$C54),IF(G$1="C",MAX(0,$C54-G$2)))</f>
        <v>4.35</v>
      </c>
      <c r="H54" s="103" t="n">
        <f aca="false">IF(H$1="P",MAX(0,H$2-$C54),IF(H$1="C",MAX(0,$C54-H$2)))</f>
        <v>9.35</v>
      </c>
      <c r="I54" s="103" t="n">
        <f aca="false">IF(I$1="P",MAX(0,I$2-$C54),IF(I$1="C",MAX(0,$C54-I$2)))</f>
        <v>14.35</v>
      </c>
      <c r="J54" s="103" t="n">
        <f aca="false">IF(J$1="P",MAX(0,J$2-$C54),IF(J$1="C",MAX(0,$C54-J$2)))</f>
        <v>19.35</v>
      </c>
      <c r="K54" s="103" t="n">
        <f aca="false">IF(K$1="P",MAX(0,K$2-$C54),IF(K$1="C",MAX(0,$C54-K$2)))</f>
        <v>24.35</v>
      </c>
      <c r="L54" s="103" t="n">
        <f aca="false">IF(L$1="P",MAX(0,L$2-$C54),IF(L$1="C",MAX(0,$C54-L$2)))</f>
        <v>34.35</v>
      </c>
      <c r="M54" s="103" t="n">
        <f aca="false">IF(M$1="P",MAX(0,M$2-$C54),IF(M$1="C",MAX(0,$C54-M$2)))</f>
        <v>0</v>
      </c>
      <c r="N54" s="103" t="n">
        <f aca="false">IF(N$1="P",MAX(0,N$2-$C54),IF(N$1="C",MAX(0,$C54-N$2)))</f>
        <v>0</v>
      </c>
      <c r="O54" s="103" t="n">
        <f aca="false">IF(O$1="P",MAX(0,O$2-$C54),IF(O$1="C",MAX(0,$C54-O$2)))</f>
        <v>0</v>
      </c>
      <c r="P54" s="103" t="n">
        <f aca="false">IF(P$1="P",MAX(0,P$2-$C54),IF(P$1="C",MAX(0,$C54-P$2)))</f>
        <v>0</v>
      </c>
      <c r="Q54" s="103" t="n">
        <f aca="false">IF(Q$1="P",MAX(0,Q$2-$C54),IF(Q$1="C",MAX(0,$C54-Q$2)))</f>
        <v>0</v>
      </c>
      <c r="R54" s="103" t="n">
        <f aca="false">IF(R$1="P",MAX(0,R$2-$C54),IF(R$1="C",MAX(0,$C54-R$2)))</f>
        <v>0</v>
      </c>
      <c r="S54" s="104" t="n">
        <f aca="false">A54</f>
        <v>2</v>
      </c>
      <c r="T54" s="105" t="n">
        <f aca="false">VLOOKUP($B54,Gas!$B$3:$E$2506,2)</f>
        <v>2.215</v>
      </c>
      <c r="U54" s="46" t="n">
        <f aca="false">C54/T54</f>
        <v>7.06546275395034</v>
      </c>
    </row>
    <row r="55" customFormat="false" ht="12.75" hidden="false" customHeight="false" outlineLevel="0" collapsed="false">
      <c r="A55" s="95" t="n">
        <f aca="false">MONTH(B55)+(YEAR(B55)-1998)*12</f>
        <v>2</v>
      </c>
      <c r="B55" s="107" t="n">
        <v>35839</v>
      </c>
      <c r="C55" s="97" t="n">
        <v>15.2</v>
      </c>
      <c r="D55" s="98" t="n">
        <f aca="false">LN(C55/C54)</f>
        <v>-0.0291754891339316</v>
      </c>
      <c r="E55" s="106" t="n">
        <f aca="false">STDEV(D46:D55)*SQRT(trade_day)</f>
        <v>1.13804892641525</v>
      </c>
      <c r="G55" s="103" t="n">
        <f aca="false">IF(G$1="P",MAX(0,G$2-$C55),IF(G$1="C",MAX(0,$C55-G$2)))</f>
        <v>4.8</v>
      </c>
      <c r="H55" s="103" t="n">
        <f aca="false">IF(H$1="P",MAX(0,H$2-$C55),IF(H$1="C",MAX(0,$C55-H$2)))</f>
        <v>9.8</v>
      </c>
      <c r="I55" s="103" t="n">
        <f aca="false">IF(I$1="P",MAX(0,I$2-$C55),IF(I$1="C",MAX(0,$C55-I$2)))</f>
        <v>14.8</v>
      </c>
      <c r="J55" s="103" t="n">
        <f aca="false">IF(J$1="P",MAX(0,J$2-$C55),IF(J$1="C",MAX(0,$C55-J$2)))</f>
        <v>19.8</v>
      </c>
      <c r="K55" s="103" t="n">
        <f aca="false">IF(K$1="P",MAX(0,K$2-$C55),IF(K$1="C",MAX(0,$C55-K$2)))</f>
        <v>24.8</v>
      </c>
      <c r="L55" s="103" t="n">
        <f aca="false">IF(L$1="P",MAX(0,L$2-$C55),IF(L$1="C",MAX(0,$C55-L$2)))</f>
        <v>34.8</v>
      </c>
      <c r="M55" s="103" t="n">
        <f aca="false">IF(M$1="P",MAX(0,M$2-$C55),IF(M$1="C",MAX(0,$C55-M$2)))</f>
        <v>0</v>
      </c>
      <c r="N55" s="103" t="n">
        <f aca="false">IF(N$1="P",MAX(0,N$2-$C55),IF(N$1="C",MAX(0,$C55-N$2)))</f>
        <v>0</v>
      </c>
      <c r="O55" s="103" t="n">
        <f aca="false">IF(O$1="P",MAX(0,O$2-$C55),IF(O$1="C",MAX(0,$C55-O$2)))</f>
        <v>0</v>
      </c>
      <c r="P55" s="103" t="n">
        <f aca="false">IF(P$1="P",MAX(0,P$2-$C55),IF(P$1="C",MAX(0,$C55-P$2)))</f>
        <v>0</v>
      </c>
      <c r="Q55" s="103" t="n">
        <f aca="false">IF(Q$1="P",MAX(0,Q$2-$C55),IF(Q$1="C",MAX(0,$C55-Q$2)))</f>
        <v>0</v>
      </c>
      <c r="R55" s="103" t="n">
        <f aca="false">IF(R$1="P",MAX(0,R$2-$C55),IF(R$1="C",MAX(0,$C55-R$2)))</f>
        <v>0</v>
      </c>
      <c r="S55" s="104" t="n">
        <f aca="false">A55</f>
        <v>2</v>
      </c>
      <c r="T55" s="105" t="n">
        <f aca="false">VLOOKUP($B55,Gas!$B$3:$E$2506,2)</f>
        <v>2.195</v>
      </c>
      <c r="U55" s="46" t="n">
        <f aca="false">C55/T55</f>
        <v>6.9248291571754</v>
      </c>
    </row>
    <row r="56" customFormat="false" ht="12.75" hidden="false" customHeight="false" outlineLevel="0" collapsed="false">
      <c r="A56" s="95" t="n">
        <f aca="false">MONTH(B56)+(YEAR(B56)-1998)*12</f>
        <v>2</v>
      </c>
      <c r="B56" s="107" t="n">
        <v>35842</v>
      </c>
      <c r="C56" s="97" t="n">
        <v>15.23</v>
      </c>
      <c r="D56" s="98" t="n">
        <f aca="false">LN(C56/C55)</f>
        <v>0.00197173905483988</v>
      </c>
      <c r="E56" s="106" t="n">
        <f aca="false">STDEV(D47:D56)*SQRT(trade_day)</f>
        <v>1.1079946016494</v>
      </c>
      <c r="G56" s="103" t="n">
        <f aca="false">IF(G$1="P",MAX(0,G$2-$C56),IF(G$1="C",MAX(0,$C56-G$2)))</f>
        <v>4.77</v>
      </c>
      <c r="H56" s="103" t="n">
        <f aca="false">IF(H$1="P",MAX(0,H$2-$C56),IF(H$1="C",MAX(0,$C56-H$2)))</f>
        <v>9.77</v>
      </c>
      <c r="I56" s="103" t="n">
        <f aca="false">IF(I$1="P",MAX(0,I$2-$C56),IF(I$1="C",MAX(0,$C56-I$2)))</f>
        <v>14.77</v>
      </c>
      <c r="J56" s="103" t="n">
        <f aca="false">IF(J$1="P",MAX(0,J$2-$C56),IF(J$1="C",MAX(0,$C56-J$2)))</f>
        <v>19.77</v>
      </c>
      <c r="K56" s="103" t="n">
        <f aca="false">IF(K$1="P",MAX(0,K$2-$C56),IF(K$1="C",MAX(0,$C56-K$2)))</f>
        <v>24.77</v>
      </c>
      <c r="L56" s="103" t="n">
        <f aca="false">IF(L$1="P",MAX(0,L$2-$C56),IF(L$1="C",MAX(0,$C56-L$2)))</f>
        <v>34.77</v>
      </c>
      <c r="M56" s="103" t="n">
        <f aca="false">IF(M$1="P",MAX(0,M$2-$C56),IF(M$1="C",MAX(0,$C56-M$2)))</f>
        <v>0</v>
      </c>
      <c r="N56" s="103" t="n">
        <f aca="false">IF(N$1="P",MAX(0,N$2-$C56),IF(N$1="C",MAX(0,$C56-N$2)))</f>
        <v>0</v>
      </c>
      <c r="O56" s="103" t="n">
        <f aca="false">IF(O$1="P",MAX(0,O$2-$C56),IF(O$1="C",MAX(0,$C56-O$2)))</f>
        <v>0</v>
      </c>
      <c r="P56" s="103" t="n">
        <f aca="false">IF(P$1="P",MAX(0,P$2-$C56),IF(P$1="C",MAX(0,$C56-P$2)))</f>
        <v>0</v>
      </c>
      <c r="Q56" s="103" t="n">
        <f aca="false">IF(Q$1="P",MAX(0,Q$2-$C56),IF(Q$1="C",MAX(0,$C56-Q$2)))</f>
        <v>0</v>
      </c>
      <c r="R56" s="103" t="n">
        <f aca="false">IF(R$1="P",MAX(0,R$2-$C56),IF(R$1="C",MAX(0,$C56-R$2)))</f>
        <v>0</v>
      </c>
      <c r="S56" s="104" t="n">
        <f aca="false">A56</f>
        <v>2</v>
      </c>
      <c r="T56" s="105" t="n">
        <f aca="false">VLOOKUP($B56,Gas!$B$3:$E$2506,2)</f>
        <v>2.22</v>
      </c>
      <c r="U56" s="46" t="n">
        <f aca="false">C56/T56</f>
        <v>6.86036036036036</v>
      </c>
    </row>
    <row r="57" customFormat="false" ht="12.75" hidden="false" customHeight="false" outlineLevel="0" collapsed="false">
      <c r="A57" s="95" t="n">
        <f aca="false">MONTH(B57)+(YEAR(B57)-1998)*12</f>
        <v>2</v>
      </c>
      <c r="B57" s="107" t="n">
        <v>35843</v>
      </c>
      <c r="C57" s="97" t="n">
        <v>15.23</v>
      </c>
      <c r="D57" s="98" t="n">
        <f aca="false">LN(C57/C56)</f>
        <v>0</v>
      </c>
      <c r="E57" s="106" t="n">
        <f aca="false">STDEV(D48:D57)*SQRT(trade_day)</f>
        <v>1.07993503800029</v>
      </c>
      <c r="G57" s="103" t="n">
        <f aca="false">IF(G$1="P",MAX(0,G$2-$C57),IF(G$1="C",MAX(0,$C57-G$2)))</f>
        <v>4.77</v>
      </c>
      <c r="H57" s="103" t="n">
        <f aca="false">IF(H$1="P",MAX(0,H$2-$C57),IF(H$1="C",MAX(0,$C57-H$2)))</f>
        <v>9.77</v>
      </c>
      <c r="I57" s="103" t="n">
        <f aca="false">IF(I$1="P",MAX(0,I$2-$C57),IF(I$1="C",MAX(0,$C57-I$2)))</f>
        <v>14.77</v>
      </c>
      <c r="J57" s="103" t="n">
        <f aca="false">IF(J$1="P",MAX(0,J$2-$C57),IF(J$1="C",MAX(0,$C57-J$2)))</f>
        <v>19.77</v>
      </c>
      <c r="K57" s="103" t="n">
        <f aca="false">IF(K$1="P",MAX(0,K$2-$C57),IF(K$1="C",MAX(0,$C57-K$2)))</f>
        <v>24.77</v>
      </c>
      <c r="L57" s="103" t="n">
        <f aca="false">IF(L$1="P",MAX(0,L$2-$C57),IF(L$1="C",MAX(0,$C57-L$2)))</f>
        <v>34.77</v>
      </c>
      <c r="M57" s="103" t="n">
        <f aca="false">IF(M$1="P",MAX(0,M$2-$C57),IF(M$1="C",MAX(0,$C57-M$2)))</f>
        <v>0</v>
      </c>
      <c r="N57" s="103" t="n">
        <f aca="false">IF(N$1="P",MAX(0,N$2-$C57),IF(N$1="C",MAX(0,$C57-N$2)))</f>
        <v>0</v>
      </c>
      <c r="O57" s="103" t="n">
        <f aca="false">IF(O$1="P",MAX(0,O$2-$C57),IF(O$1="C",MAX(0,$C57-O$2)))</f>
        <v>0</v>
      </c>
      <c r="P57" s="103" t="n">
        <f aca="false">IF(P$1="P",MAX(0,P$2-$C57),IF(P$1="C",MAX(0,$C57-P$2)))</f>
        <v>0</v>
      </c>
      <c r="Q57" s="103" t="n">
        <f aca="false">IF(Q$1="P",MAX(0,Q$2-$C57),IF(Q$1="C",MAX(0,$C57-Q$2)))</f>
        <v>0</v>
      </c>
      <c r="R57" s="103" t="n">
        <f aca="false">IF(R$1="P",MAX(0,R$2-$C57),IF(R$1="C",MAX(0,$C57-R$2)))</f>
        <v>0</v>
      </c>
      <c r="S57" s="104" t="n">
        <f aca="false">A57</f>
        <v>2</v>
      </c>
      <c r="T57" s="105" t="n">
        <f aca="false">VLOOKUP($B57,Gas!$B$3:$E$2506,2)</f>
        <v>2.22</v>
      </c>
      <c r="U57" s="46" t="n">
        <f aca="false">C57/T57</f>
        <v>6.86036036036036</v>
      </c>
    </row>
    <row r="58" customFormat="false" ht="12.75" hidden="false" customHeight="false" outlineLevel="0" collapsed="false">
      <c r="A58" s="95" t="n">
        <f aca="false">MONTH(B58)+(YEAR(B58)-1998)*12</f>
        <v>2</v>
      </c>
      <c r="B58" s="107" t="n">
        <v>35844</v>
      </c>
      <c r="C58" s="97" t="n">
        <v>15.48</v>
      </c>
      <c r="D58" s="98" t="n">
        <f aca="false">LN(C58/C57)</f>
        <v>0.0162817012545106</v>
      </c>
      <c r="E58" s="106" t="n">
        <f aca="false">STDEV(D49:D58)*SQRT(trade_day)</f>
        <v>1.05000964237096</v>
      </c>
      <c r="G58" s="103" t="n">
        <f aca="false">IF(G$1="P",MAX(0,G$2-$C58),IF(G$1="C",MAX(0,$C58-G$2)))</f>
        <v>4.52</v>
      </c>
      <c r="H58" s="103" t="n">
        <f aca="false">IF(H$1="P",MAX(0,H$2-$C58),IF(H$1="C",MAX(0,$C58-H$2)))</f>
        <v>9.52</v>
      </c>
      <c r="I58" s="103" t="n">
        <f aca="false">IF(I$1="P",MAX(0,I$2-$C58),IF(I$1="C",MAX(0,$C58-I$2)))</f>
        <v>14.52</v>
      </c>
      <c r="J58" s="103" t="n">
        <f aca="false">IF(J$1="P",MAX(0,J$2-$C58),IF(J$1="C",MAX(0,$C58-J$2)))</f>
        <v>19.52</v>
      </c>
      <c r="K58" s="103" t="n">
        <f aca="false">IF(K$1="P",MAX(0,K$2-$C58),IF(K$1="C",MAX(0,$C58-K$2)))</f>
        <v>24.52</v>
      </c>
      <c r="L58" s="103" t="n">
        <f aca="false">IF(L$1="P",MAX(0,L$2-$C58),IF(L$1="C",MAX(0,$C58-L$2)))</f>
        <v>34.52</v>
      </c>
      <c r="M58" s="103" t="n">
        <f aca="false">IF(M$1="P",MAX(0,M$2-$C58),IF(M$1="C",MAX(0,$C58-M$2)))</f>
        <v>0</v>
      </c>
      <c r="N58" s="103" t="n">
        <f aca="false">IF(N$1="P",MAX(0,N$2-$C58),IF(N$1="C",MAX(0,$C58-N$2)))</f>
        <v>0</v>
      </c>
      <c r="O58" s="103" t="n">
        <f aca="false">IF(O$1="P",MAX(0,O$2-$C58),IF(O$1="C",MAX(0,$C58-O$2)))</f>
        <v>0</v>
      </c>
      <c r="P58" s="103" t="n">
        <f aca="false">IF(P$1="P",MAX(0,P$2-$C58),IF(P$1="C",MAX(0,$C58-P$2)))</f>
        <v>0</v>
      </c>
      <c r="Q58" s="103" t="n">
        <f aca="false">IF(Q$1="P",MAX(0,Q$2-$C58),IF(Q$1="C",MAX(0,$C58-Q$2)))</f>
        <v>0</v>
      </c>
      <c r="R58" s="103" t="n">
        <f aca="false">IF(R$1="P",MAX(0,R$2-$C58),IF(R$1="C",MAX(0,$C58-R$2)))</f>
        <v>0</v>
      </c>
      <c r="S58" s="104" t="n">
        <f aca="false">A58</f>
        <v>2</v>
      </c>
      <c r="T58" s="105" t="n">
        <f aca="false">VLOOKUP($B58,Gas!$B$3:$E$2506,2)</f>
        <v>2.175</v>
      </c>
      <c r="U58" s="46" t="n">
        <f aca="false">C58/T58</f>
        <v>7.11724137931035</v>
      </c>
    </row>
    <row r="59" customFormat="false" ht="12.75" hidden="false" customHeight="false" outlineLevel="0" collapsed="false">
      <c r="A59" s="95" t="n">
        <f aca="false">MONTH(B59)+(YEAR(B59)-1998)*12</f>
        <v>2</v>
      </c>
      <c r="B59" s="107" t="n">
        <v>35845</v>
      </c>
      <c r="C59" s="97" t="n">
        <v>15.89</v>
      </c>
      <c r="D59" s="98" t="n">
        <f aca="false">LN(C59/C58)</f>
        <v>0.0261411123870435</v>
      </c>
      <c r="E59" s="106" t="n">
        <f aca="false">STDEV(D50:D59)*SQRT(trade_day)</f>
        <v>0.822148797316311</v>
      </c>
      <c r="G59" s="103" t="n">
        <f aca="false">IF(G$1="P",MAX(0,G$2-$C59),IF(G$1="C",MAX(0,$C59-G$2)))</f>
        <v>4.11</v>
      </c>
      <c r="H59" s="103" t="n">
        <f aca="false">IF(H$1="P",MAX(0,H$2-$C59),IF(H$1="C",MAX(0,$C59-H$2)))</f>
        <v>9.11</v>
      </c>
      <c r="I59" s="103" t="n">
        <f aca="false">IF(I$1="P",MAX(0,I$2-$C59),IF(I$1="C",MAX(0,$C59-I$2)))</f>
        <v>14.11</v>
      </c>
      <c r="J59" s="103" t="n">
        <f aca="false">IF(J$1="P",MAX(0,J$2-$C59),IF(J$1="C",MAX(0,$C59-J$2)))</f>
        <v>19.11</v>
      </c>
      <c r="K59" s="103" t="n">
        <f aca="false">IF(K$1="P",MAX(0,K$2-$C59),IF(K$1="C",MAX(0,$C59-K$2)))</f>
        <v>24.11</v>
      </c>
      <c r="L59" s="103" t="n">
        <f aca="false">IF(L$1="P",MAX(0,L$2-$C59),IF(L$1="C",MAX(0,$C59-L$2)))</f>
        <v>34.11</v>
      </c>
      <c r="M59" s="103" t="n">
        <f aca="false">IF(M$1="P",MAX(0,M$2-$C59),IF(M$1="C",MAX(0,$C59-M$2)))</f>
        <v>0</v>
      </c>
      <c r="N59" s="103" t="n">
        <f aca="false">IF(N$1="P",MAX(0,N$2-$C59),IF(N$1="C",MAX(0,$C59-N$2)))</f>
        <v>0</v>
      </c>
      <c r="O59" s="103" t="n">
        <f aca="false">IF(O$1="P",MAX(0,O$2-$C59),IF(O$1="C",MAX(0,$C59-O$2)))</f>
        <v>0</v>
      </c>
      <c r="P59" s="103" t="n">
        <f aca="false">IF(P$1="P",MAX(0,P$2-$C59),IF(P$1="C",MAX(0,$C59-P$2)))</f>
        <v>0</v>
      </c>
      <c r="Q59" s="103" t="n">
        <f aca="false">IF(Q$1="P",MAX(0,Q$2-$C59),IF(Q$1="C",MAX(0,$C59-Q$2)))</f>
        <v>0</v>
      </c>
      <c r="R59" s="103" t="n">
        <f aca="false">IF(R$1="P",MAX(0,R$2-$C59),IF(R$1="C",MAX(0,$C59-R$2)))</f>
        <v>0</v>
      </c>
      <c r="S59" s="104" t="n">
        <f aca="false">A59</f>
        <v>2</v>
      </c>
      <c r="T59" s="105" t="n">
        <f aca="false">VLOOKUP($B59,Gas!$B$3:$E$2506,2)</f>
        <v>2.18</v>
      </c>
      <c r="U59" s="46" t="n">
        <f aca="false">C59/T59</f>
        <v>7.28899082568807</v>
      </c>
    </row>
    <row r="60" customFormat="false" ht="12.75" hidden="false" customHeight="false" outlineLevel="0" collapsed="false">
      <c r="A60" s="95" t="n">
        <f aca="false">MONTH(B60)+(YEAR(B60)-1998)*12</f>
        <v>2</v>
      </c>
      <c r="B60" s="107" t="n">
        <v>35846</v>
      </c>
      <c r="C60" s="97" t="n">
        <v>16.3</v>
      </c>
      <c r="D60" s="98" t="n">
        <f aca="false">LN(C60/C59)</f>
        <v>0.0254751272640921</v>
      </c>
      <c r="E60" s="106" t="n">
        <f aca="false">STDEV(D51:D60)*SQRT(trade_day)</f>
        <v>0.734702414529849</v>
      </c>
      <c r="G60" s="103" t="n">
        <f aca="false">IF(G$1="P",MAX(0,G$2-$C60),IF(G$1="C",MAX(0,$C60-G$2)))</f>
        <v>3.7</v>
      </c>
      <c r="H60" s="103" t="n">
        <f aca="false">IF(H$1="P",MAX(0,H$2-$C60),IF(H$1="C",MAX(0,$C60-H$2)))</f>
        <v>8.7</v>
      </c>
      <c r="I60" s="103" t="n">
        <f aca="false">IF(I$1="P",MAX(0,I$2-$C60),IF(I$1="C",MAX(0,$C60-I$2)))</f>
        <v>13.7</v>
      </c>
      <c r="J60" s="103" t="n">
        <f aca="false">IF(J$1="P",MAX(0,J$2-$C60),IF(J$1="C",MAX(0,$C60-J$2)))</f>
        <v>18.7</v>
      </c>
      <c r="K60" s="103" t="n">
        <f aca="false">IF(K$1="P",MAX(0,K$2-$C60),IF(K$1="C",MAX(0,$C60-K$2)))</f>
        <v>23.7</v>
      </c>
      <c r="L60" s="103" t="n">
        <f aca="false">IF(L$1="P",MAX(0,L$2-$C60),IF(L$1="C",MAX(0,$C60-L$2)))</f>
        <v>33.7</v>
      </c>
      <c r="M60" s="103" t="n">
        <f aca="false">IF(M$1="P",MAX(0,M$2-$C60),IF(M$1="C",MAX(0,$C60-M$2)))</f>
        <v>0</v>
      </c>
      <c r="N60" s="103" t="n">
        <f aca="false">IF(N$1="P",MAX(0,N$2-$C60),IF(N$1="C",MAX(0,$C60-N$2)))</f>
        <v>0</v>
      </c>
      <c r="O60" s="103" t="n">
        <f aca="false">IF(O$1="P",MAX(0,O$2-$C60),IF(O$1="C",MAX(0,$C60-O$2)))</f>
        <v>0</v>
      </c>
      <c r="P60" s="103" t="n">
        <f aca="false">IF(P$1="P",MAX(0,P$2-$C60),IF(P$1="C",MAX(0,$C60-P$2)))</f>
        <v>0</v>
      </c>
      <c r="Q60" s="103" t="n">
        <f aca="false">IF(Q$1="P",MAX(0,Q$2-$C60),IF(Q$1="C",MAX(0,$C60-Q$2)))</f>
        <v>0</v>
      </c>
      <c r="R60" s="103" t="n">
        <f aca="false">IF(R$1="P",MAX(0,R$2-$C60),IF(R$1="C",MAX(0,$C60-R$2)))</f>
        <v>0</v>
      </c>
      <c r="S60" s="104" t="n">
        <f aca="false">A60</f>
        <v>2</v>
      </c>
      <c r="T60" s="105" t="n">
        <f aca="false">VLOOKUP($B60,Gas!$B$3:$E$2506,2)</f>
        <v>2.22</v>
      </c>
      <c r="U60" s="46" t="n">
        <f aca="false">C60/T60</f>
        <v>7.34234234234234</v>
      </c>
    </row>
    <row r="61" customFormat="false" ht="12.75" hidden="false" customHeight="false" outlineLevel="0" collapsed="false">
      <c r="A61" s="95" t="n">
        <f aca="false">MONTH(B61)+(YEAR(B61)-1998)*12</f>
        <v>2</v>
      </c>
      <c r="B61" s="107" t="n">
        <v>35849</v>
      </c>
      <c r="C61" s="97" t="n">
        <v>16.51</v>
      </c>
      <c r="D61" s="98" t="n">
        <f aca="false">LN(C61/C60)</f>
        <v>0.0128011501193201</v>
      </c>
      <c r="E61" s="106" t="n">
        <f aca="false">STDEV(D52:D61)*SQRT(trade_day)</f>
        <v>0.558350433253497</v>
      </c>
      <c r="G61" s="103" t="n">
        <f aca="false">IF(G$1="P",MAX(0,G$2-$C61),IF(G$1="C",MAX(0,$C61-G$2)))</f>
        <v>3.49</v>
      </c>
      <c r="H61" s="103" t="n">
        <f aca="false">IF(H$1="P",MAX(0,H$2-$C61),IF(H$1="C",MAX(0,$C61-H$2)))</f>
        <v>8.49</v>
      </c>
      <c r="I61" s="103" t="n">
        <f aca="false">IF(I$1="P",MAX(0,I$2-$C61),IF(I$1="C",MAX(0,$C61-I$2)))</f>
        <v>13.49</v>
      </c>
      <c r="J61" s="103" t="n">
        <f aca="false">IF(J$1="P",MAX(0,J$2-$C61),IF(J$1="C",MAX(0,$C61-J$2)))</f>
        <v>18.49</v>
      </c>
      <c r="K61" s="103" t="n">
        <f aca="false">IF(K$1="P",MAX(0,K$2-$C61),IF(K$1="C",MAX(0,$C61-K$2)))</f>
        <v>23.49</v>
      </c>
      <c r="L61" s="103" t="n">
        <f aca="false">IF(L$1="P",MAX(0,L$2-$C61),IF(L$1="C",MAX(0,$C61-L$2)))</f>
        <v>33.49</v>
      </c>
      <c r="M61" s="103" t="n">
        <f aca="false">IF(M$1="P",MAX(0,M$2-$C61),IF(M$1="C",MAX(0,$C61-M$2)))</f>
        <v>0</v>
      </c>
      <c r="N61" s="103" t="n">
        <f aca="false">IF(N$1="P",MAX(0,N$2-$C61),IF(N$1="C",MAX(0,$C61-N$2)))</f>
        <v>0</v>
      </c>
      <c r="O61" s="103" t="n">
        <f aca="false">IF(O$1="P",MAX(0,O$2-$C61),IF(O$1="C",MAX(0,$C61-O$2)))</f>
        <v>0</v>
      </c>
      <c r="P61" s="103" t="n">
        <f aca="false">IF(P$1="P",MAX(0,P$2-$C61),IF(P$1="C",MAX(0,$C61-P$2)))</f>
        <v>0</v>
      </c>
      <c r="Q61" s="103" t="n">
        <f aca="false">IF(Q$1="P",MAX(0,Q$2-$C61),IF(Q$1="C",MAX(0,$C61-Q$2)))</f>
        <v>0</v>
      </c>
      <c r="R61" s="103" t="n">
        <f aca="false">IF(R$1="P",MAX(0,R$2-$C61),IF(R$1="C",MAX(0,$C61-R$2)))</f>
        <v>0</v>
      </c>
      <c r="S61" s="104" t="n">
        <f aca="false">A61</f>
        <v>2</v>
      </c>
      <c r="T61" s="105" t="n">
        <f aca="false">VLOOKUP($B61,Gas!$B$3:$E$2506,2)</f>
        <v>2.19</v>
      </c>
      <c r="U61" s="46" t="n">
        <f aca="false">C61/T61</f>
        <v>7.53881278538813</v>
      </c>
    </row>
    <row r="62" customFormat="false" ht="12.75" hidden="false" customHeight="false" outlineLevel="0" collapsed="false">
      <c r="A62" s="95" t="n">
        <f aca="false">MONTH(B62)+(YEAR(B62)-1998)*12</f>
        <v>2</v>
      </c>
      <c r="B62" s="107" t="n">
        <v>35850</v>
      </c>
      <c r="C62" s="97" t="n">
        <v>15.9</v>
      </c>
      <c r="D62" s="98" t="n">
        <f aca="false">LN(C62/C61)</f>
        <v>-0.0376471487058509</v>
      </c>
      <c r="E62" s="106" t="n">
        <f aca="false">STDEV(D53:D62)*SQRT(trade_day)</f>
        <v>0.412077168443594</v>
      </c>
      <c r="G62" s="103" t="n">
        <f aca="false">IF(G$1="P",MAX(0,G$2-$C62),IF(G$1="C",MAX(0,$C62-G$2)))</f>
        <v>4.1</v>
      </c>
      <c r="H62" s="103" t="n">
        <f aca="false">IF(H$1="P",MAX(0,H$2-$C62),IF(H$1="C",MAX(0,$C62-H$2)))</f>
        <v>9.1</v>
      </c>
      <c r="I62" s="103" t="n">
        <f aca="false">IF(I$1="P",MAX(0,I$2-$C62),IF(I$1="C",MAX(0,$C62-I$2)))</f>
        <v>14.1</v>
      </c>
      <c r="J62" s="103" t="n">
        <f aca="false">IF(J$1="P",MAX(0,J$2-$C62),IF(J$1="C",MAX(0,$C62-J$2)))</f>
        <v>19.1</v>
      </c>
      <c r="K62" s="103" t="n">
        <f aca="false">IF(K$1="P",MAX(0,K$2-$C62),IF(K$1="C",MAX(0,$C62-K$2)))</f>
        <v>24.1</v>
      </c>
      <c r="L62" s="103" t="n">
        <f aca="false">IF(L$1="P",MAX(0,L$2-$C62),IF(L$1="C",MAX(0,$C62-L$2)))</f>
        <v>34.1</v>
      </c>
      <c r="M62" s="103" t="n">
        <f aca="false">IF(M$1="P",MAX(0,M$2-$C62),IF(M$1="C",MAX(0,$C62-M$2)))</f>
        <v>0</v>
      </c>
      <c r="N62" s="103" t="n">
        <f aca="false">IF(N$1="P",MAX(0,N$2-$C62),IF(N$1="C",MAX(0,$C62-N$2)))</f>
        <v>0</v>
      </c>
      <c r="O62" s="103" t="n">
        <f aca="false">IF(O$1="P",MAX(0,O$2-$C62),IF(O$1="C",MAX(0,$C62-O$2)))</f>
        <v>0</v>
      </c>
      <c r="P62" s="103" t="n">
        <f aca="false">IF(P$1="P",MAX(0,P$2-$C62),IF(P$1="C",MAX(0,$C62-P$2)))</f>
        <v>0</v>
      </c>
      <c r="Q62" s="103" t="n">
        <f aca="false">IF(Q$1="P",MAX(0,Q$2-$C62),IF(Q$1="C",MAX(0,$C62-Q$2)))</f>
        <v>0</v>
      </c>
      <c r="R62" s="103" t="n">
        <f aca="false">IF(R$1="P",MAX(0,R$2-$C62),IF(R$1="C",MAX(0,$C62-R$2)))</f>
        <v>0</v>
      </c>
      <c r="S62" s="104" t="n">
        <f aca="false">A62</f>
        <v>2</v>
      </c>
      <c r="T62" s="105" t="n">
        <f aca="false">VLOOKUP($B62,Gas!$B$3:$E$2506,2)</f>
        <v>2.19</v>
      </c>
      <c r="U62" s="46" t="n">
        <f aca="false">C62/T62</f>
        <v>7.26027397260274</v>
      </c>
    </row>
    <row r="63" customFormat="false" ht="12.75" hidden="false" customHeight="false" outlineLevel="0" collapsed="false">
      <c r="A63" s="95" t="n">
        <f aca="false">MONTH(B63)+(YEAR(B63)-1998)*12</f>
        <v>2</v>
      </c>
      <c r="B63" s="107" t="n">
        <v>35851</v>
      </c>
      <c r="C63" s="97" t="n">
        <v>15.26</v>
      </c>
      <c r="D63" s="98" t="n">
        <f aca="false">LN(C63/C62)</f>
        <v>-0.0410840833698749</v>
      </c>
      <c r="E63" s="106" t="n">
        <f aca="false">STDEV(D54:D63)*SQRT(trade_day)</f>
        <v>0.430313028095142</v>
      </c>
      <c r="G63" s="103" t="n">
        <f aca="false">IF(G$1="P",MAX(0,G$2-$C63),IF(G$1="C",MAX(0,$C63-G$2)))</f>
        <v>4.74</v>
      </c>
      <c r="H63" s="103" t="n">
        <f aca="false">IF(H$1="P",MAX(0,H$2-$C63),IF(H$1="C",MAX(0,$C63-H$2)))</f>
        <v>9.74</v>
      </c>
      <c r="I63" s="103" t="n">
        <f aca="false">IF(I$1="P",MAX(0,I$2-$C63),IF(I$1="C",MAX(0,$C63-I$2)))</f>
        <v>14.74</v>
      </c>
      <c r="J63" s="103" t="n">
        <f aca="false">IF(J$1="P",MAX(0,J$2-$C63),IF(J$1="C",MAX(0,$C63-J$2)))</f>
        <v>19.74</v>
      </c>
      <c r="K63" s="103" t="n">
        <f aca="false">IF(K$1="P",MAX(0,K$2-$C63),IF(K$1="C",MAX(0,$C63-K$2)))</f>
        <v>24.74</v>
      </c>
      <c r="L63" s="103" t="n">
        <f aca="false">IF(L$1="P",MAX(0,L$2-$C63),IF(L$1="C",MAX(0,$C63-L$2)))</f>
        <v>34.74</v>
      </c>
      <c r="M63" s="103" t="n">
        <f aca="false">IF(M$1="P",MAX(0,M$2-$C63),IF(M$1="C",MAX(0,$C63-M$2)))</f>
        <v>0</v>
      </c>
      <c r="N63" s="103" t="n">
        <f aca="false">IF(N$1="P",MAX(0,N$2-$C63),IF(N$1="C",MAX(0,$C63-N$2)))</f>
        <v>0</v>
      </c>
      <c r="O63" s="103" t="n">
        <f aca="false">IF(O$1="P",MAX(0,O$2-$C63),IF(O$1="C",MAX(0,$C63-O$2)))</f>
        <v>0</v>
      </c>
      <c r="P63" s="103" t="n">
        <f aca="false">IF(P$1="P",MAX(0,P$2-$C63),IF(P$1="C",MAX(0,$C63-P$2)))</f>
        <v>0</v>
      </c>
      <c r="Q63" s="103" t="n">
        <f aca="false">IF(Q$1="P",MAX(0,Q$2-$C63),IF(Q$1="C",MAX(0,$C63-Q$2)))</f>
        <v>0</v>
      </c>
      <c r="R63" s="103" t="n">
        <f aca="false">IF(R$1="P",MAX(0,R$2-$C63),IF(R$1="C",MAX(0,$C63-R$2)))</f>
        <v>0</v>
      </c>
      <c r="S63" s="104" t="n">
        <f aca="false">A63</f>
        <v>2</v>
      </c>
      <c r="T63" s="105" t="n">
        <f aca="false">VLOOKUP($B63,Gas!$B$3:$E$2506,2)</f>
        <v>2.185</v>
      </c>
      <c r="U63" s="46" t="n">
        <f aca="false">C63/T63</f>
        <v>6.98398169336385</v>
      </c>
    </row>
    <row r="64" customFormat="false" ht="12.75" hidden="false" customHeight="false" outlineLevel="0" collapsed="false">
      <c r="A64" s="95" t="n">
        <f aca="false">MONTH(B64)+(YEAR(B64)-1998)*12</f>
        <v>2</v>
      </c>
      <c r="B64" s="107" t="n">
        <v>35852</v>
      </c>
      <c r="C64" s="97" t="n">
        <v>14.57</v>
      </c>
      <c r="D64" s="98" t="n">
        <f aca="false">LN(C64/C63)</f>
        <v>-0.0462704056491974</v>
      </c>
      <c r="E64" s="106" t="n">
        <f aca="false">STDEV(D55:D64)*SQRT(trade_day)</f>
        <v>0.451886328203971</v>
      </c>
      <c r="G64" s="103" t="n">
        <f aca="false">IF(G$1="P",MAX(0,G$2-$C64),IF(G$1="C",MAX(0,$C64-G$2)))</f>
        <v>5.43</v>
      </c>
      <c r="H64" s="103" t="n">
        <f aca="false">IF(H$1="P",MAX(0,H$2-$C64),IF(H$1="C",MAX(0,$C64-H$2)))</f>
        <v>10.43</v>
      </c>
      <c r="I64" s="103" t="n">
        <f aca="false">IF(I$1="P",MAX(0,I$2-$C64),IF(I$1="C",MAX(0,$C64-I$2)))</f>
        <v>15.43</v>
      </c>
      <c r="J64" s="103" t="n">
        <f aca="false">IF(J$1="P",MAX(0,J$2-$C64),IF(J$1="C",MAX(0,$C64-J$2)))</f>
        <v>20.43</v>
      </c>
      <c r="K64" s="103" t="n">
        <f aca="false">IF(K$1="P",MAX(0,K$2-$C64),IF(K$1="C",MAX(0,$C64-K$2)))</f>
        <v>25.43</v>
      </c>
      <c r="L64" s="103" t="n">
        <f aca="false">IF(L$1="P",MAX(0,L$2-$C64),IF(L$1="C",MAX(0,$C64-L$2)))</f>
        <v>35.43</v>
      </c>
      <c r="M64" s="103" t="n">
        <f aca="false">IF(M$1="P",MAX(0,M$2-$C64),IF(M$1="C",MAX(0,$C64-M$2)))</f>
        <v>0</v>
      </c>
      <c r="N64" s="103" t="n">
        <f aca="false">IF(N$1="P",MAX(0,N$2-$C64),IF(N$1="C",MAX(0,$C64-N$2)))</f>
        <v>0</v>
      </c>
      <c r="O64" s="103" t="n">
        <f aca="false">IF(O$1="P",MAX(0,O$2-$C64),IF(O$1="C",MAX(0,$C64-O$2)))</f>
        <v>0</v>
      </c>
      <c r="P64" s="103" t="n">
        <f aca="false">IF(P$1="P",MAX(0,P$2-$C64),IF(P$1="C",MAX(0,$C64-P$2)))</f>
        <v>0</v>
      </c>
      <c r="Q64" s="103" t="n">
        <f aca="false">IF(Q$1="P",MAX(0,Q$2-$C64),IF(Q$1="C",MAX(0,$C64-Q$2)))</f>
        <v>0</v>
      </c>
      <c r="R64" s="103" t="n">
        <f aca="false">IF(R$1="P",MAX(0,R$2-$C64),IF(R$1="C",MAX(0,$C64-R$2)))</f>
        <v>0</v>
      </c>
      <c r="S64" s="104" t="n">
        <f aca="false">A64</f>
        <v>2</v>
      </c>
      <c r="T64" s="105" t="n">
        <f aca="false">VLOOKUP($B64,Gas!$B$3:$E$2506,2)</f>
        <v>2.205</v>
      </c>
      <c r="U64" s="46" t="n">
        <f aca="false">C64/T64</f>
        <v>6.60770975056689</v>
      </c>
    </row>
    <row r="65" customFormat="false" ht="12.75" hidden="false" customHeight="false" outlineLevel="0" collapsed="false">
      <c r="A65" s="95" t="n">
        <f aca="false">MONTH(B65)+(YEAR(B65)-1998)*12</f>
        <v>2</v>
      </c>
      <c r="B65" s="107" t="n">
        <v>35853</v>
      </c>
      <c r="C65" s="97" t="n">
        <v>14.53</v>
      </c>
      <c r="D65" s="98" t="n">
        <f aca="false">LN(C65/C64)</f>
        <v>-0.002749142624922</v>
      </c>
      <c r="E65" s="106" t="n">
        <f aca="false">STDEV(D56:D65)*SQRT(trade_day)</f>
        <v>0.435114563632844</v>
      </c>
      <c r="G65" s="103" t="n">
        <f aca="false">IF(G$1="P",MAX(0,G$2-$C65),IF(G$1="C",MAX(0,$C65-G$2)))</f>
        <v>5.47</v>
      </c>
      <c r="H65" s="103" t="n">
        <f aca="false">IF(H$1="P",MAX(0,H$2-$C65),IF(H$1="C",MAX(0,$C65-H$2)))</f>
        <v>10.47</v>
      </c>
      <c r="I65" s="103" t="n">
        <f aca="false">IF(I$1="P",MAX(0,I$2-$C65),IF(I$1="C",MAX(0,$C65-I$2)))</f>
        <v>15.47</v>
      </c>
      <c r="J65" s="103" t="n">
        <f aca="false">IF(J$1="P",MAX(0,J$2-$C65),IF(J$1="C",MAX(0,$C65-J$2)))</f>
        <v>20.47</v>
      </c>
      <c r="K65" s="103" t="n">
        <f aca="false">IF(K$1="P",MAX(0,K$2-$C65),IF(K$1="C",MAX(0,$C65-K$2)))</f>
        <v>25.47</v>
      </c>
      <c r="L65" s="103" t="n">
        <f aca="false">IF(L$1="P",MAX(0,L$2-$C65),IF(L$1="C",MAX(0,$C65-L$2)))</f>
        <v>35.47</v>
      </c>
      <c r="M65" s="103" t="n">
        <f aca="false">IF(M$1="P",MAX(0,M$2-$C65),IF(M$1="C",MAX(0,$C65-M$2)))</f>
        <v>0</v>
      </c>
      <c r="N65" s="103" t="n">
        <f aca="false">IF(N$1="P",MAX(0,N$2-$C65),IF(N$1="C",MAX(0,$C65-N$2)))</f>
        <v>0</v>
      </c>
      <c r="O65" s="103" t="n">
        <f aca="false">IF(O$1="P",MAX(0,O$2-$C65),IF(O$1="C",MAX(0,$C65-O$2)))</f>
        <v>0</v>
      </c>
      <c r="P65" s="103" t="n">
        <f aca="false">IF(P$1="P",MAX(0,P$2-$C65),IF(P$1="C",MAX(0,$C65-P$2)))</f>
        <v>0</v>
      </c>
      <c r="Q65" s="103" t="n">
        <f aca="false">IF(Q$1="P",MAX(0,Q$2-$C65),IF(Q$1="C",MAX(0,$C65-Q$2)))</f>
        <v>0</v>
      </c>
      <c r="R65" s="103" t="n">
        <f aca="false">IF(R$1="P",MAX(0,R$2-$C65),IF(R$1="C",MAX(0,$C65-R$2)))</f>
        <v>0</v>
      </c>
      <c r="S65" s="104" t="n">
        <f aca="false">A65</f>
        <v>2</v>
      </c>
      <c r="T65" s="105" t="n">
        <f aca="false">VLOOKUP($B65,Gas!$B$3:$E$2506,2)</f>
        <v>2.22</v>
      </c>
      <c r="U65" s="46" t="n">
        <f aca="false">C65/T65</f>
        <v>6.54504504504504</v>
      </c>
    </row>
    <row r="66" customFormat="false" ht="12.75" hidden="false" customHeight="false" outlineLevel="0" collapsed="false">
      <c r="A66" s="95" t="n">
        <f aca="false">MONTH(B66)+(YEAR(B66)-1998)*12</f>
        <v>3</v>
      </c>
      <c r="B66" s="107" t="n">
        <v>35856</v>
      </c>
      <c r="C66" s="97" t="n">
        <v>20.84</v>
      </c>
      <c r="D66" s="98" t="n">
        <f aca="false">LN(C66/C65)</f>
        <v>0.360658739302975</v>
      </c>
      <c r="E66" s="106" t="n">
        <f aca="false">STDEV(D57:D66)*SQRT(trade_day)</f>
        <v>1.88012122169928</v>
      </c>
      <c r="G66" s="103" t="n">
        <f aca="false">IF(G$1="P",MAX(0,G$2-$C66),IF(G$1="C",MAX(0,$C66-G$2)))</f>
        <v>0</v>
      </c>
      <c r="H66" s="103" t="n">
        <f aca="false">IF(H$1="P",MAX(0,H$2-$C66),IF(H$1="C",MAX(0,$C66-H$2)))</f>
        <v>4.16</v>
      </c>
      <c r="I66" s="103" t="n">
        <f aca="false">IF(I$1="P",MAX(0,I$2-$C66),IF(I$1="C",MAX(0,$C66-I$2)))</f>
        <v>9.16</v>
      </c>
      <c r="J66" s="103" t="n">
        <f aca="false">IF(J$1="P",MAX(0,J$2-$C66),IF(J$1="C",MAX(0,$C66-J$2)))</f>
        <v>14.16</v>
      </c>
      <c r="K66" s="103" t="n">
        <f aca="false">IF(K$1="P",MAX(0,K$2-$C66),IF(K$1="C",MAX(0,$C66-K$2)))</f>
        <v>19.16</v>
      </c>
      <c r="L66" s="103" t="n">
        <f aca="false">IF(L$1="P",MAX(0,L$2-$C66),IF(L$1="C",MAX(0,$C66-L$2)))</f>
        <v>29.16</v>
      </c>
      <c r="M66" s="103" t="n">
        <f aca="false">IF(M$1="P",MAX(0,M$2-$C66),IF(M$1="C",MAX(0,$C66-M$2)))</f>
        <v>0</v>
      </c>
      <c r="N66" s="103" t="n">
        <f aca="false">IF(N$1="P",MAX(0,N$2-$C66),IF(N$1="C",MAX(0,$C66-N$2)))</f>
        <v>0</v>
      </c>
      <c r="O66" s="103" t="n">
        <f aca="false">IF(O$1="P",MAX(0,O$2-$C66),IF(O$1="C",MAX(0,$C66-O$2)))</f>
        <v>0</v>
      </c>
      <c r="P66" s="103" t="n">
        <f aca="false">IF(P$1="P",MAX(0,P$2-$C66),IF(P$1="C",MAX(0,$C66-P$2)))</f>
        <v>0</v>
      </c>
      <c r="Q66" s="103" t="n">
        <f aca="false">IF(Q$1="P",MAX(0,Q$2-$C66),IF(Q$1="C",MAX(0,$C66-Q$2)))</f>
        <v>0</v>
      </c>
      <c r="R66" s="103" t="n">
        <f aca="false">IF(R$1="P",MAX(0,R$2-$C66),IF(R$1="C",MAX(0,$C66-R$2)))</f>
        <v>0</v>
      </c>
      <c r="S66" s="104" t="n">
        <f aca="false">A66</f>
        <v>3</v>
      </c>
      <c r="T66" s="105" t="n">
        <f aca="false">VLOOKUP($B66,Gas!$B$3:$E$2506,2)</f>
        <v>2.23</v>
      </c>
      <c r="U66" s="46" t="n">
        <f aca="false">C66/T66</f>
        <v>9.34529147982063</v>
      </c>
    </row>
    <row r="67" customFormat="false" ht="12.75" hidden="false" customHeight="false" outlineLevel="0" collapsed="false">
      <c r="A67" s="95" t="n">
        <f aca="false">MONTH(B67)+(YEAR(B67)-1998)*12</f>
        <v>3</v>
      </c>
      <c r="B67" s="107" t="n">
        <v>35857</v>
      </c>
      <c r="C67" s="97" t="n">
        <v>19.97</v>
      </c>
      <c r="D67" s="98" t="n">
        <f aca="false">LN(C67/C66)</f>
        <v>-0.0426430694574423</v>
      </c>
      <c r="E67" s="106" t="n">
        <f aca="false">STDEV(D58:D67)*SQRT(trade_day)</f>
        <v>1.91170394308769</v>
      </c>
      <c r="G67" s="103" t="n">
        <f aca="false">IF(G$1="P",MAX(0,G$2-$C67),IF(G$1="C",MAX(0,$C67-G$2)))</f>
        <v>0.0300000000000011</v>
      </c>
      <c r="H67" s="103" t="n">
        <f aca="false">IF(H$1="P",MAX(0,H$2-$C67),IF(H$1="C",MAX(0,$C67-H$2)))</f>
        <v>5.03</v>
      </c>
      <c r="I67" s="103" t="n">
        <f aca="false">IF(I$1="P",MAX(0,I$2-$C67),IF(I$1="C",MAX(0,$C67-I$2)))</f>
        <v>10.03</v>
      </c>
      <c r="J67" s="103" t="n">
        <f aca="false">IF(J$1="P",MAX(0,J$2-$C67),IF(J$1="C",MAX(0,$C67-J$2)))</f>
        <v>15.03</v>
      </c>
      <c r="K67" s="103" t="n">
        <f aca="false">IF(K$1="P",MAX(0,K$2-$C67),IF(K$1="C",MAX(0,$C67-K$2)))</f>
        <v>20.03</v>
      </c>
      <c r="L67" s="103" t="n">
        <f aca="false">IF(L$1="P",MAX(0,L$2-$C67),IF(L$1="C",MAX(0,$C67-L$2)))</f>
        <v>30.03</v>
      </c>
      <c r="M67" s="103" t="n">
        <f aca="false">IF(M$1="P",MAX(0,M$2-$C67),IF(M$1="C",MAX(0,$C67-M$2)))</f>
        <v>0</v>
      </c>
      <c r="N67" s="103" t="n">
        <f aca="false">IF(N$1="P",MAX(0,N$2-$C67),IF(N$1="C",MAX(0,$C67-N$2)))</f>
        <v>0</v>
      </c>
      <c r="O67" s="103" t="n">
        <f aca="false">IF(O$1="P",MAX(0,O$2-$C67),IF(O$1="C",MAX(0,$C67-O$2)))</f>
        <v>0</v>
      </c>
      <c r="P67" s="103" t="n">
        <f aca="false">IF(P$1="P",MAX(0,P$2-$C67),IF(P$1="C",MAX(0,$C67-P$2)))</f>
        <v>0</v>
      </c>
      <c r="Q67" s="103" t="n">
        <f aca="false">IF(Q$1="P",MAX(0,Q$2-$C67),IF(Q$1="C",MAX(0,$C67-Q$2)))</f>
        <v>0</v>
      </c>
      <c r="R67" s="103" t="n">
        <f aca="false">IF(R$1="P",MAX(0,R$2-$C67),IF(R$1="C",MAX(0,$C67-R$2)))</f>
        <v>0</v>
      </c>
      <c r="S67" s="104" t="n">
        <f aca="false">A67</f>
        <v>3</v>
      </c>
      <c r="T67" s="105" t="n">
        <f aca="false">VLOOKUP($B67,Gas!$B$3:$E$2506,2)</f>
        <v>2.275</v>
      </c>
      <c r="U67" s="46" t="n">
        <f aca="false">C67/T67</f>
        <v>8.77802197802198</v>
      </c>
    </row>
    <row r="68" customFormat="false" ht="12.75" hidden="false" customHeight="false" outlineLevel="0" collapsed="false">
      <c r="A68" s="95" t="n">
        <f aca="false">MONTH(B68)+(YEAR(B68)-1998)*12</f>
        <v>3</v>
      </c>
      <c r="B68" s="107" t="n">
        <v>35858</v>
      </c>
      <c r="C68" s="97" t="n">
        <v>20.49</v>
      </c>
      <c r="D68" s="98" t="n">
        <f aca="false">LN(C68/C67)</f>
        <v>0.0257058148230845</v>
      </c>
      <c r="E68" s="106" t="n">
        <f aca="false">STDEV(D59:D68)*SQRT(trade_day)</f>
        <v>1.91080353545491</v>
      </c>
      <c r="G68" s="103" t="n">
        <f aca="false">IF(G$1="P",MAX(0,G$2-$C68),IF(G$1="C",MAX(0,$C68-G$2)))</f>
        <v>0</v>
      </c>
      <c r="H68" s="103" t="n">
        <f aca="false">IF(H$1="P",MAX(0,H$2-$C68),IF(H$1="C",MAX(0,$C68-H$2)))</f>
        <v>4.51</v>
      </c>
      <c r="I68" s="103" t="n">
        <f aca="false">IF(I$1="P",MAX(0,I$2-$C68),IF(I$1="C",MAX(0,$C68-I$2)))</f>
        <v>9.51</v>
      </c>
      <c r="J68" s="103" t="n">
        <f aca="false">IF(J$1="P",MAX(0,J$2-$C68),IF(J$1="C",MAX(0,$C68-J$2)))</f>
        <v>14.51</v>
      </c>
      <c r="K68" s="103" t="n">
        <f aca="false">IF(K$1="P",MAX(0,K$2-$C68),IF(K$1="C",MAX(0,$C68-K$2)))</f>
        <v>19.51</v>
      </c>
      <c r="L68" s="103" t="n">
        <f aca="false">IF(L$1="P",MAX(0,L$2-$C68),IF(L$1="C",MAX(0,$C68-L$2)))</f>
        <v>29.51</v>
      </c>
      <c r="M68" s="103" t="n">
        <f aca="false">IF(M$1="P",MAX(0,M$2-$C68),IF(M$1="C",MAX(0,$C68-M$2)))</f>
        <v>0</v>
      </c>
      <c r="N68" s="103" t="n">
        <f aca="false">IF(N$1="P",MAX(0,N$2-$C68),IF(N$1="C",MAX(0,$C68-N$2)))</f>
        <v>0</v>
      </c>
      <c r="O68" s="103" t="n">
        <f aca="false">IF(O$1="P",MAX(0,O$2-$C68),IF(O$1="C",MAX(0,$C68-O$2)))</f>
        <v>0</v>
      </c>
      <c r="P68" s="103" t="n">
        <f aca="false">IF(P$1="P",MAX(0,P$2-$C68),IF(P$1="C",MAX(0,$C68-P$2)))</f>
        <v>0</v>
      </c>
      <c r="Q68" s="103" t="n">
        <f aca="false">IF(Q$1="P",MAX(0,Q$2-$C68),IF(Q$1="C",MAX(0,$C68-Q$2)))</f>
        <v>0</v>
      </c>
      <c r="R68" s="103" t="n">
        <f aca="false">IF(R$1="P",MAX(0,R$2-$C68),IF(R$1="C",MAX(0,$C68-R$2)))</f>
        <v>0</v>
      </c>
      <c r="S68" s="104" t="n">
        <f aca="false">A68</f>
        <v>3</v>
      </c>
      <c r="T68" s="105" t="n">
        <f aca="false">VLOOKUP($B68,Gas!$B$3:$E$2506,2)</f>
        <v>2.235</v>
      </c>
      <c r="U68" s="46" t="n">
        <f aca="false">C68/T68</f>
        <v>9.16778523489933</v>
      </c>
    </row>
    <row r="69" customFormat="false" ht="12.75" hidden="false" customHeight="false" outlineLevel="0" collapsed="false">
      <c r="A69" s="95" t="n">
        <f aca="false">MONTH(B69)+(YEAR(B69)-1998)*12</f>
        <v>3</v>
      </c>
      <c r="B69" s="107" t="n">
        <v>35859</v>
      </c>
      <c r="C69" s="97" t="n">
        <v>20.83</v>
      </c>
      <c r="D69" s="98" t="n">
        <f aca="false">LN(C69/C68)</f>
        <v>0.0164572930220722</v>
      </c>
      <c r="E69" s="106" t="n">
        <f aca="false">STDEV(D60:D69)*SQRT(trade_day)</f>
        <v>1.91168394406559</v>
      </c>
      <c r="G69" s="103" t="n">
        <f aca="false">IF(G$1="P",MAX(0,G$2-$C69),IF(G$1="C",MAX(0,$C69-G$2)))</f>
        <v>0</v>
      </c>
      <c r="H69" s="103" t="n">
        <f aca="false">IF(H$1="P",MAX(0,H$2-$C69),IF(H$1="C",MAX(0,$C69-H$2)))</f>
        <v>4.17</v>
      </c>
      <c r="I69" s="103" t="n">
        <f aca="false">IF(I$1="P",MAX(0,I$2-$C69),IF(I$1="C",MAX(0,$C69-I$2)))</f>
        <v>9.17</v>
      </c>
      <c r="J69" s="103" t="n">
        <f aca="false">IF(J$1="P",MAX(0,J$2-$C69),IF(J$1="C",MAX(0,$C69-J$2)))</f>
        <v>14.17</v>
      </c>
      <c r="K69" s="103" t="n">
        <f aca="false">IF(K$1="P",MAX(0,K$2-$C69),IF(K$1="C",MAX(0,$C69-K$2)))</f>
        <v>19.17</v>
      </c>
      <c r="L69" s="103" t="n">
        <f aca="false">IF(L$1="P",MAX(0,L$2-$C69),IF(L$1="C",MAX(0,$C69-L$2)))</f>
        <v>29.17</v>
      </c>
      <c r="M69" s="103" t="n">
        <f aca="false">IF(M$1="P",MAX(0,M$2-$C69),IF(M$1="C",MAX(0,$C69-M$2)))</f>
        <v>0</v>
      </c>
      <c r="N69" s="103" t="n">
        <f aca="false">IF(N$1="P",MAX(0,N$2-$C69),IF(N$1="C",MAX(0,$C69-N$2)))</f>
        <v>0</v>
      </c>
      <c r="O69" s="103" t="n">
        <f aca="false">IF(O$1="P",MAX(0,O$2-$C69),IF(O$1="C",MAX(0,$C69-O$2)))</f>
        <v>0</v>
      </c>
      <c r="P69" s="103" t="n">
        <f aca="false">IF(P$1="P",MAX(0,P$2-$C69),IF(P$1="C",MAX(0,$C69-P$2)))</f>
        <v>0</v>
      </c>
      <c r="Q69" s="103" t="n">
        <f aca="false">IF(Q$1="P",MAX(0,Q$2-$C69),IF(Q$1="C",MAX(0,$C69-Q$2)))</f>
        <v>0</v>
      </c>
      <c r="R69" s="103" t="n">
        <f aca="false">IF(R$1="P",MAX(0,R$2-$C69),IF(R$1="C",MAX(0,$C69-R$2)))</f>
        <v>0</v>
      </c>
      <c r="S69" s="104" t="n">
        <f aca="false">A69</f>
        <v>3</v>
      </c>
      <c r="T69" s="105" t="n">
        <f aca="false">VLOOKUP($B69,Gas!$B$3:$E$2506,2)</f>
        <v>2.19</v>
      </c>
      <c r="U69" s="46" t="n">
        <f aca="false">C69/T69</f>
        <v>9.51141552511415</v>
      </c>
    </row>
    <row r="70" customFormat="false" ht="12.75" hidden="false" customHeight="false" outlineLevel="0" collapsed="false">
      <c r="A70" s="95" t="n">
        <f aca="false">MONTH(B70)+(YEAR(B70)-1998)*12</f>
        <v>3</v>
      </c>
      <c r="B70" s="107" t="n">
        <v>35860</v>
      </c>
      <c r="C70" s="97" t="n">
        <v>19.09</v>
      </c>
      <c r="D70" s="98" t="n">
        <f aca="false">LN(C70/C69)</f>
        <v>-0.0872296175352244</v>
      </c>
      <c r="E70" s="106" t="n">
        <f aca="false">STDEV(D61:D70)*SQRT(trade_day)</f>
        <v>1.9955157884332</v>
      </c>
      <c r="G70" s="103" t="n">
        <f aca="false">IF(G$1="P",MAX(0,G$2-$C70),IF(G$1="C",MAX(0,$C70-G$2)))</f>
        <v>0.91</v>
      </c>
      <c r="H70" s="103" t="n">
        <f aca="false">IF(H$1="P",MAX(0,H$2-$C70),IF(H$1="C",MAX(0,$C70-H$2)))</f>
        <v>5.91</v>
      </c>
      <c r="I70" s="103" t="n">
        <f aca="false">IF(I$1="P",MAX(0,I$2-$C70),IF(I$1="C",MAX(0,$C70-I$2)))</f>
        <v>10.91</v>
      </c>
      <c r="J70" s="103" t="n">
        <f aca="false">IF(J$1="P",MAX(0,J$2-$C70),IF(J$1="C",MAX(0,$C70-J$2)))</f>
        <v>15.91</v>
      </c>
      <c r="K70" s="103" t="n">
        <f aca="false">IF(K$1="P",MAX(0,K$2-$C70),IF(K$1="C",MAX(0,$C70-K$2)))</f>
        <v>20.91</v>
      </c>
      <c r="L70" s="103" t="n">
        <f aca="false">IF(L$1="P",MAX(0,L$2-$C70),IF(L$1="C",MAX(0,$C70-L$2)))</f>
        <v>30.91</v>
      </c>
      <c r="M70" s="103" t="n">
        <f aca="false">IF(M$1="P",MAX(0,M$2-$C70),IF(M$1="C",MAX(0,$C70-M$2)))</f>
        <v>0</v>
      </c>
      <c r="N70" s="103" t="n">
        <f aca="false">IF(N$1="P",MAX(0,N$2-$C70),IF(N$1="C",MAX(0,$C70-N$2)))</f>
        <v>0</v>
      </c>
      <c r="O70" s="103" t="n">
        <f aca="false">IF(O$1="P",MAX(0,O$2-$C70),IF(O$1="C",MAX(0,$C70-O$2)))</f>
        <v>0</v>
      </c>
      <c r="P70" s="103" t="n">
        <f aca="false">IF(P$1="P",MAX(0,P$2-$C70),IF(P$1="C",MAX(0,$C70-P$2)))</f>
        <v>0</v>
      </c>
      <c r="Q70" s="103" t="n">
        <f aca="false">IF(Q$1="P",MAX(0,Q$2-$C70),IF(Q$1="C",MAX(0,$C70-Q$2)))</f>
        <v>0</v>
      </c>
      <c r="R70" s="103" t="n">
        <f aca="false">IF(R$1="P",MAX(0,R$2-$C70),IF(R$1="C",MAX(0,$C70-R$2)))</f>
        <v>0</v>
      </c>
      <c r="S70" s="104" t="n">
        <f aca="false">A70</f>
        <v>3</v>
      </c>
      <c r="T70" s="105" t="n">
        <f aca="false">VLOOKUP($B70,Gas!$B$3:$E$2506,2)</f>
        <v>2.115</v>
      </c>
      <c r="U70" s="46" t="n">
        <f aca="false">C70/T70</f>
        <v>9.02600472813239</v>
      </c>
    </row>
    <row r="71" customFormat="false" ht="12.75" hidden="false" customHeight="false" outlineLevel="0" collapsed="false">
      <c r="A71" s="95" t="n">
        <f aca="false">MONTH(B71)+(YEAR(B71)-1998)*12</f>
        <v>3</v>
      </c>
      <c r="B71" s="107" t="n">
        <v>35863</v>
      </c>
      <c r="C71" s="97" t="n">
        <v>20.79</v>
      </c>
      <c r="D71" s="98" t="n">
        <f aca="false">LN(C71/C70)</f>
        <v>0.0853074641322652</v>
      </c>
      <c r="E71" s="106" t="n">
        <f aca="false">STDEV(D62:D71)*SQRT(trade_day)</f>
        <v>2.0251994562738</v>
      </c>
      <c r="G71" s="103" t="n">
        <f aca="false">IF(G$1="P",MAX(0,G$2-$C71),IF(G$1="C",MAX(0,$C71-G$2)))</f>
        <v>0</v>
      </c>
      <c r="H71" s="103" t="n">
        <f aca="false">IF(H$1="P",MAX(0,H$2-$C71),IF(H$1="C",MAX(0,$C71-H$2)))</f>
        <v>4.21</v>
      </c>
      <c r="I71" s="103" t="n">
        <f aca="false">IF(I$1="P",MAX(0,I$2-$C71),IF(I$1="C",MAX(0,$C71-I$2)))</f>
        <v>9.21</v>
      </c>
      <c r="J71" s="103" t="n">
        <f aca="false">IF(J$1="P",MAX(0,J$2-$C71),IF(J$1="C",MAX(0,$C71-J$2)))</f>
        <v>14.21</v>
      </c>
      <c r="K71" s="103" t="n">
        <f aca="false">IF(K$1="P",MAX(0,K$2-$C71),IF(K$1="C",MAX(0,$C71-K$2)))</f>
        <v>19.21</v>
      </c>
      <c r="L71" s="103" t="n">
        <f aca="false">IF(L$1="P",MAX(0,L$2-$C71),IF(L$1="C",MAX(0,$C71-L$2)))</f>
        <v>29.21</v>
      </c>
      <c r="M71" s="103" t="n">
        <f aca="false">IF(M$1="P",MAX(0,M$2-$C71),IF(M$1="C",MAX(0,$C71-M$2)))</f>
        <v>0</v>
      </c>
      <c r="N71" s="103" t="n">
        <f aca="false">IF(N$1="P",MAX(0,N$2-$C71),IF(N$1="C",MAX(0,$C71-N$2)))</f>
        <v>0</v>
      </c>
      <c r="O71" s="103" t="n">
        <f aca="false">IF(O$1="P",MAX(0,O$2-$C71),IF(O$1="C",MAX(0,$C71-O$2)))</f>
        <v>0</v>
      </c>
      <c r="P71" s="103" t="n">
        <f aca="false">IF(P$1="P",MAX(0,P$2-$C71),IF(P$1="C",MAX(0,$C71-P$2)))</f>
        <v>0</v>
      </c>
      <c r="Q71" s="103" t="n">
        <f aca="false">IF(Q$1="P",MAX(0,Q$2-$C71),IF(Q$1="C",MAX(0,$C71-Q$2)))</f>
        <v>0</v>
      </c>
      <c r="R71" s="103" t="n">
        <f aca="false">IF(R$1="P",MAX(0,R$2-$C71),IF(R$1="C",MAX(0,$C71-R$2)))</f>
        <v>0</v>
      </c>
      <c r="S71" s="104" t="n">
        <f aca="false">A71</f>
        <v>3</v>
      </c>
      <c r="T71" s="105" t="n">
        <f aca="false">VLOOKUP($B71,Gas!$B$3:$E$2506,2)</f>
        <v>2.09</v>
      </c>
      <c r="U71" s="46" t="n">
        <f aca="false">C71/T71</f>
        <v>9.94736842105263</v>
      </c>
    </row>
    <row r="72" customFormat="false" ht="12.75" hidden="false" customHeight="false" outlineLevel="0" collapsed="false">
      <c r="A72" s="95" t="n">
        <f aca="false">MONTH(B72)+(YEAR(B72)-1998)*12</f>
        <v>3</v>
      </c>
      <c r="B72" s="107" t="n">
        <v>35864</v>
      </c>
      <c r="C72" s="97" t="n">
        <v>30.81</v>
      </c>
      <c r="D72" s="98" t="n">
        <f aca="false">LN(C72/C71)</f>
        <v>0.393367210738655</v>
      </c>
      <c r="E72" s="106" t="n">
        <f aca="false">STDEV(D63:D72)*SQRT(trade_day)</f>
        <v>2.7004342927274</v>
      </c>
      <c r="G72" s="103" t="n">
        <f aca="false">IF(G$1="P",MAX(0,G$2-$C72),IF(G$1="C",MAX(0,$C72-G$2)))</f>
        <v>0</v>
      </c>
      <c r="H72" s="103" t="n">
        <f aca="false">IF(H$1="P",MAX(0,H$2-$C72),IF(H$1="C",MAX(0,$C72-H$2)))</f>
        <v>0</v>
      </c>
      <c r="I72" s="103" t="n">
        <f aca="false">IF(I$1="P",MAX(0,I$2-$C72),IF(I$1="C",MAX(0,$C72-I$2)))</f>
        <v>0</v>
      </c>
      <c r="J72" s="103" t="n">
        <f aca="false">IF(J$1="P",MAX(0,J$2-$C72),IF(J$1="C",MAX(0,$C72-J$2)))</f>
        <v>4.19</v>
      </c>
      <c r="K72" s="103" t="n">
        <f aca="false">IF(K$1="P",MAX(0,K$2-$C72),IF(K$1="C",MAX(0,$C72-K$2)))</f>
        <v>9.19</v>
      </c>
      <c r="L72" s="103" t="n">
        <f aca="false">IF(L$1="P",MAX(0,L$2-$C72),IF(L$1="C",MAX(0,$C72-L$2)))</f>
        <v>19.19</v>
      </c>
      <c r="M72" s="103" t="n">
        <f aca="false">IF(M$1="P",MAX(0,M$2-$C72),IF(M$1="C",MAX(0,$C72-M$2)))</f>
        <v>5.81</v>
      </c>
      <c r="N72" s="103" t="n">
        <f aca="false">IF(N$1="P",MAX(0,N$2-$C72),IF(N$1="C",MAX(0,$C72-N$2)))</f>
        <v>0.809999999999999</v>
      </c>
      <c r="O72" s="103" t="n">
        <f aca="false">IF(O$1="P",MAX(0,O$2-$C72),IF(O$1="C",MAX(0,$C72-O$2)))</f>
        <v>0</v>
      </c>
      <c r="P72" s="103" t="n">
        <f aca="false">IF(P$1="P",MAX(0,P$2-$C72),IF(P$1="C",MAX(0,$C72-P$2)))</f>
        <v>0</v>
      </c>
      <c r="Q72" s="103" t="n">
        <f aca="false">IF(Q$1="P",MAX(0,Q$2-$C72),IF(Q$1="C",MAX(0,$C72-Q$2)))</f>
        <v>0</v>
      </c>
      <c r="R72" s="103" t="n">
        <f aca="false">IF(R$1="P",MAX(0,R$2-$C72),IF(R$1="C",MAX(0,$C72-R$2)))</f>
        <v>0</v>
      </c>
      <c r="S72" s="104" t="n">
        <f aca="false">A72</f>
        <v>3</v>
      </c>
      <c r="T72" s="105" t="n">
        <f aca="false">VLOOKUP($B72,Gas!$B$3:$E$2506,2)</f>
        <v>2.165</v>
      </c>
      <c r="U72" s="46" t="n">
        <f aca="false">C72/T72</f>
        <v>14.2309468822171</v>
      </c>
    </row>
    <row r="73" customFormat="false" ht="12.75" hidden="false" customHeight="false" outlineLevel="0" collapsed="false">
      <c r="A73" s="95" t="n">
        <f aca="false">MONTH(B73)+(YEAR(B73)-1998)*12</f>
        <v>3</v>
      </c>
      <c r="B73" s="107" t="n">
        <v>35865</v>
      </c>
      <c r="C73" s="97" t="n">
        <v>49.51</v>
      </c>
      <c r="D73" s="98" t="n">
        <f aca="false">LN(C73/C72)</f>
        <v>0.474335356764755</v>
      </c>
      <c r="E73" s="106" t="n">
        <f aca="false">STDEV(D64:D73)*SQRT(trade_day)</f>
        <v>3.29592664245112</v>
      </c>
      <c r="G73" s="103" t="n">
        <f aca="false">IF(G$1="P",MAX(0,G$2-$C73),IF(G$1="C",MAX(0,$C73-G$2)))</f>
        <v>0</v>
      </c>
      <c r="H73" s="103" t="n">
        <f aca="false">IF(H$1="P",MAX(0,H$2-$C73),IF(H$1="C",MAX(0,$C73-H$2)))</f>
        <v>0</v>
      </c>
      <c r="I73" s="103" t="n">
        <f aca="false">IF(I$1="P",MAX(0,I$2-$C73),IF(I$1="C",MAX(0,$C73-I$2)))</f>
        <v>0</v>
      </c>
      <c r="J73" s="103" t="n">
        <f aca="false">IF(J$1="P",MAX(0,J$2-$C73),IF(J$1="C",MAX(0,$C73-J$2)))</f>
        <v>0</v>
      </c>
      <c r="K73" s="103" t="n">
        <f aca="false">IF(K$1="P",MAX(0,K$2-$C73),IF(K$1="C",MAX(0,$C73-K$2)))</f>
        <v>0</v>
      </c>
      <c r="L73" s="103" t="n">
        <f aca="false">IF(L$1="P",MAX(0,L$2-$C73),IF(L$1="C",MAX(0,$C73-L$2)))</f>
        <v>0.490000000000002</v>
      </c>
      <c r="M73" s="103" t="n">
        <f aca="false">IF(M$1="P",MAX(0,M$2-$C73),IF(M$1="C",MAX(0,$C73-M$2)))</f>
        <v>24.51</v>
      </c>
      <c r="N73" s="103" t="n">
        <f aca="false">IF(N$1="P",MAX(0,N$2-$C73),IF(N$1="C",MAX(0,$C73-N$2)))</f>
        <v>19.51</v>
      </c>
      <c r="O73" s="103" t="n">
        <f aca="false">IF(O$1="P",MAX(0,O$2-$C73),IF(O$1="C",MAX(0,$C73-O$2)))</f>
        <v>14.51</v>
      </c>
      <c r="P73" s="103" t="n">
        <f aca="false">IF(P$1="P",MAX(0,P$2-$C73),IF(P$1="C",MAX(0,$C73-P$2)))</f>
        <v>9.51</v>
      </c>
      <c r="Q73" s="103" t="n">
        <f aca="false">IF(Q$1="P",MAX(0,Q$2-$C73),IF(Q$1="C",MAX(0,$C73-Q$2)))</f>
        <v>0</v>
      </c>
      <c r="R73" s="103" t="n">
        <f aca="false">IF(R$1="P",MAX(0,R$2-$C73),IF(R$1="C",MAX(0,$C73-R$2)))</f>
        <v>0</v>
      </c>
      <c r="S73" s="104" t="n">
        <f aca="false">A73</f>
        <v>3</v>
      </c>
      <c r="T73" s="105" t="n">
        <f aca="false">VLOOKUP($B73,Gas!$B$3:$E$2506,2)</f>
        <v>2.23</v>
      </c>
      <c r="U73" s="46" t="n">
        <f aca="false">C73/T73</f>
        <v>22.2017937219731</v>
      </c>
    </row>
    <row r="74" customFormat="false" ht="12.75" hidden="false" customHeight="false" outlineLevel="0" collapsed="false">
      <c r="A74" s="95" t="n">
        <f aca="false">MONTH(B74)+(YEAR(B74)-1998)*12</f>
        <v>3</v>
      </c>
      <c r="B74" s="107" t="n">
        <v>35866</v>
      </c>
      <c r="C74" s="97" t="n">
        <v>53.5</v>
      </c>
      <c r="D74" s="98" t="n">
        <f aca="false">LN(C74/C73)</f>
        <v>0.0775069845286293</v>
      </c>
      <c r="E74" s="106" t="n">
        <f aca="false">STDEV(D65:D74)*SQRT(trade_day)</f>
        <v>3.18098238692194</v>
      </c>
      <c r="G74" s="103" t="n">
        <f aca="false">IF(G$1="P",MAX(0,G$2-$C74),IF(G$1="C",MAX(0,$C74-G$2)))</f>
        <v>0</v>
      </c>
      <c r="H74" s="103" t="n">
        <f aca="false">IF(H$1="P",MAX(0,H$2-$C74),IF(H$1="C",MAX(0,$C74-H$2)))</f>
        <v>0</v>
      </c>
      <c r="I74" s="103" t="n">
        <f aca="false">IF(I$1="P",MAX(0,I$2-$C74),IF(I$1="C",MAX(0,$C74-I$2)))</f>
        <v>0</v>
      </c>
      <c r="J74" s="103" t="n">
        <f aca="false">IF(J$1="P",MAX(0,J$2-$C74),IF(J$1="C",MAX(0,$C74-J$2)))</f>
        <v>0</v>
      </c>
      <c r="K74" s="103" t="n">
        <f aca="false">IF(K$1="P",MAX(0,K$2-$C74),IF(K$1="C",MAX(0,$C74-K$2)))</f>
        <v>0</v>
      </c>
      <c r="L74" s="103" t="n">
        <f aca="false">IF(L$1="P",MAX(0,L$2-$C74),IF(L$1="C",MAX(0,$C74-L$2)))</f>
        <v>0</v>
      </c>
      <c r="M74" s="103" t="n">
        <f aca="false">IF(M$1="P",MAX(0,M$2-$C74),IF(M$1="C",MAX(0,$C74-M$2)))</f>
        <v>28.5</v>
      </c>
      <c r="N74" s="103" t="n">
        <f aca="false">IF(N$1="P",MAX(0,N$2-$C74),IF(N$1="C",MAX(0,$C74-N$2)))</f>
        <v>23.5</v>
      </c>
      <c r="O74" s="103" t="n">
        <f aca="false">IF(O$1="P",MAX(0,O$2-$C74),IF(O$1="C",MAX(0,$C74-O$2)))</f>
        <v>18.5</v>
      </c>
      <c r="P74" s="103" t="n">
        <f aca="false">IF(P$1="P",MAX(0,P$2-$C74),IF(P$1="C",MAX(0,$C74-P$2)))</f>
        <v>13.5</v>
      </c>
      <c r="Q74" s="103" t="n">
        <f aca="false">IF(Q$1="P",MAX(0,Q$2-$C74),IF(Q$1="C",MAX(0,$C74-Q$2)))</f>
        <v>3.5</v>
      </c>
      <c r="R74" s="103" t="n">
        <f aca="false">IF(R$1="P",MAX(0,R$2-$C74),IF(R$1="C",MAX(0,$C74-R$2)))</f>
        <v>0</v>
      </c>
      <c r="S74" s="104" t="n">
        <f aca="false">A74</f>
        <v>3</v>
      </c>
      <c r="T74" s="105" t="n">
        <f aca="false">VLOOKUP($B74,Gas!$B$3:$E$2506,2)</f>
        <v>2.25</v>
      </c>
      <c r="U74" s="46" t="n">
        <f aca="false">C74/T74</f>
        <v>23.7777777777778</v>
      </c>
    </row>
    <row r="75" customFormat="false" ht="12.75" hidden="false" customHeight="false" outlineLevel="0" collapsed="false">
      <c r="A75" s="95" t="n">
        <f aca="false">MONTH(B75)+(YEAR(B75)-1998)*12</f>
        <v>3</v>
      </c>
      <c r="B75" s="107" t="n">
        <v>35867</v>
      </c>
      <c r="C75" s="97" t="n">
        <v>35.22</v>
      </c>
      <c r="D75" s="98" t="n">
        <f aca="false">LN(C75/C74)</f>
        <v>-0.418067550833901</v>
      </c>
      <c r="E75" s="106" t="n">
        <f aca="false">STDEV(D66:D75)*SQRT(trade_day)</f>
        <v>4.18276121220887</v>
      </c>
      <c r="G75" s="103" t="n">
        <f aca="false">IF(G$1="P",MAX(0,G$2-$C75),IF(G$1="C",MAX(0,$C75-G$2)))</f>
        <v>0</v>
      </c>
      <c r="H75" s="103" t="n">
        <f aca="false">IF(H$1="P",MAX(0,H$2-$C75),IF(H$1="C",MAX(0,$C75-H$2)))</f>
        <v>0</v>
      </c>
      <c r="I75" s="103" t="n">
        <f aca="false">IF(I$1="P",MAX(0,I$2-$C75),IF(I$1="C",MAX(0,$C75-I$2)))</f>
        <v>0</v>
      </c>
      <c r="J75" s="103" t="n">
        <f aca="false">IF(J$1="P",MAX(0,J$2-$C75),IF(J$1="C",MAX(0,$C75-J$2)))</f>
        <v>0</v>
      </c>
      <c r="K75" s="103" t="n">
        <f aca="false">IF(K$1="P",MAX(0,K$2-$C75),IF(K$1="C",MAX(0,$C75-K$2)))</f>
        <v>4.78</v>
      </c>
      <c r="L75" s="103" t="n">
        <f aca="false">IF(L$1="P",MAX(0,L$2-$C75),IF(L$1="C",MAX(0,$C75-L$2)))</f>
        <v>14.78</v>
      </c>
      <c r="M75" s="103" t="n">
        <f aca="false">IF(M$1="P",MAX(0,M$2-$C75),IF(M$1="C",MAX(0,$C75-M$2)))</f>
        <v>10.22</v>
      </c>
      <c r="N75" s="103" t="n">
        <f aca="false">IF(N$1="P",MAX(0,N$2-$C75),IF(N$1="C",MAX(0,$C75-N$2)))</f>
        <v>5.22</v>
      </c>
      <c r="O75" s="103" t="n">
        <f aca="false">IF(O$1="P",MAX(0,O$2-$C75),IF(O$1="C",MAX(0,$C75-O$2)))</f>
        <v>0.219999999999999</v>
      </c>
      <c r="P75" s="103" t="n">
        <f aca="false">IF(P$1="P",MAX(0,P$2-$C75),IF(P$1="C",MAX(0,$C75-P$2)))</f>
        <v>0</v>
      </c>
      <c r="Q75" s="103" t="n">
        <f aca="false">IF(Q$1="P",MAX(0,Q$2-$C75),IF(Q$1="C",MAX(0,$C75-Q$2)))</f>
        <v>0</v>
      </c>
      <c r="R75" s="103" t="n">
        <f aca="false">IF(R$1="P",MAX(0,R$2-$C75),IF(R$1="C",MAX(0,$C75-R$2)))</f>
        <v>0</v>
      </c>
      <c r="S75" s="104" t="n">
        <f aca="false">A75</f>
        <v>3</v>
      </c>
      <c r="T75" s="105" t="n">
        <f aca="false">VLOOKUP($B75,Gas!$B$3:$E$2506,2)</f>
        <v>2.245</v>
      </c>
      <c r="U75" s="46" t="n">
        <f aca="false">C75/T75</f>
        <v>15.6881959910913</v>
      </c>
    </row>
    <row r="76" customFormat="false" ht="12.75" hidden="false" customHeight="false" outlineLevel="0" collapsed="false">
      <c r="A76" s="95" t="n">
        <f aca="false">MONTH(B76)+(YEAR(B76)-1998)*12</f>
        <v>3</v>
      </c>
      <c r="B76" s="107" t="n">
        <v>35870</v>
      </c>
      <c r="C76" s="97" t="n">
        <v>26.96</v>
      </c>
      <c r="D76" s="98" t="n">
        <f aca="false">LN(C76/C75)</f>
        <v>-0.267259817023954</v>
      </c>
      <c r="E76" s="106" t="n">
        <f aca="false">STDEV(D67:D76)*SQRT(trade_day)</f>
        <v>4.22609041307292</v>
      </c>
      <c r="G76" s="103" t="n">
        <f aca="false">IF(G$1="P",MAX(0,G$2-$C76),IF(G$1="C",MAX(0,$C76-G$2)))</f>
        <v>0</v>
      </c>
      <c r="H76" s="103" t="n">
        <f aca="false">IF(H$1="P",MAX(0,H$2-$C76),IF(H$1="C",MAX(0,$C76-H$2)))</f>
        <v>0</v>
      </c>
      <c r="I76" s="103" t="n">
        <f aca="false">IF(I$1="P",MAX(0,I$2-$C76),IF(I$1="C",MAX(0,$C76-I$2)))</f>
        <v>3.04</v>
      </c>
      <c r="J76" s="103" t="n">
        <f aca="false">IF(J$1="P",MAX(0,J$2-$C76),IF(J$1="C",MAX(0,$C76-J$2)))</f>
        <v>8.04</v>
      </c>
      <c r="K76" s="103" t="n">
        <f aca="false">IF(K$1="P",MAX(0,K$2-$C76),IF(K$1="C",MAX(0,$C76-K$2)))</f>
        <v>13.04</v>
      </c>
      <c r="L76" s="103" t="n">
        <f aca="false">IF(L$1="P",MAX(0,L$2-$C76),IF(L$1="C",MAX(0,$C76-L$2)))</f>
        <v>23.04</v>
      </c>
      <c r="M76" s="103" t="n">
        <f aca="false">IF(M$1="P",MAX(0,M$2-$C76),IF(M$1="C",MAX(0,$C76-M$2)))</f>
        <v>1.96</v>
      </c>
      <c r="N76" s="103" t="n">
        <f aca="false">IF(N$1="P",MAX(0,N$2-$C76),IF(N$1="C",MAX(0,$C76-N$2)))</f>
        <v>0</v>
      </c>
      <c r="O76" s="103" t="n">
        <f aca="false">IF(O$1="P",MAX(0,O$2-$C76),IF(O$1="C",MAX(0,$C76-O$2)))</f>
        <v>0</v>
      </c>
      <c r="P76" s="103" t="n">
        <f aca="false">IF(P$1="P",MAX(0,P$2-$C76),IF(P$1="C",MAX(0,$C76-P$2)))</f>
        <v>0</v>
      </c>
      <c r="Q76" s="103" t="n">
        <f aca="false">IF(Q$1="P",MAX(0,Q$2-$C76),IF(Q$1="C",MAX(0,$C76-Q$2)))</f>
        <v>0</v>
      </c>
      <c r="R76" s="103" t="n">
        <f aca="false">IF(R$1="P",MAX(0,R$2-$C76),IF(R$1="C",MAX(0,$C76-R$2)))</f>
        <v>0</v>
      </c>
      <c r="S76" s="104" t="n">
        <f aca="false">A76</f>
        <v>3</v>
      </c>
      <c r="T76" s="105" t="n">
        <f aca="false">VLOOKUP($B76,Gas!$B$3:$E$2506,2)</f>
        <v>2.205</v>
      </c>
      <c r="U76" s="46" t="n">
        <f aca="false">C76/T76</f>
        <v>12.2267573696145</v>
      </c>
    </row>
    <row r="77" customFormat="false" ht="12.75" hidden="false" customHeight="false" outlineLevel="0" collapsed="false">
      <c r="A77" s="95" t="n">
        <f aca="false">MONTH(B77)+(YEAR(B77)-1998)*12</f>
        <v>3</v>
      </c>
      <c r="B77" s="107" t="n">
        <v>35871</v>
      </c>
      <c r="C77" s="97" t="n">
        <v>19.87</v>
      </c>
      <c r="D77" s="98" t="n">
        <f aca="false">LN(C77/C76)</f>
        <v>-0.305143229480381</v>
      </c>
      <c r="E77" s="106" t="n">
        <f aca="false">STDEV(D68:D77)*SQRT(trade_day)</f>
        <v>4.53650405064894</v>
      </c>
      <c r="G77" s="103" t="n">
        <f aca="false">IF(G$1="P",MAX(0,G$2-$C77),IF(G$1="C",MAX(0,$C77-G$2)))</f>
        <v>0.129999999999999</v>
      </c>
      <c r="H77" s="103" t="n">
        <f aca="false">IF(H$1="P",MAX(0,H$2-$C77),IF(H$1="C",MAX(0,$C77-H$2)))</f>
        <v>5.13</v>
      </c>
      <c r="I77" s="103" t="n">
        <f aca="false">IF(I$1="P",MAX(0,I$2-$C77),IF(I$1="C",MAX(0,$C77-I$2)))</f>
        <v>10.13</v>
      </c>
      <c r="J77" s="103" t="n">
        <f aca="false">IF(J$1="P",MAX(0,J$2-$C77),IF(J$1="C",MAX(0,$C77-J$2)))</f>
        <v>15.13</v>
      </c>
      <c r="K77" s="103" t="n">
        <f aca="false">IF(K$1="P",MAX(0,K$2-$C77),IF(K$1="C",MAX(0,$C77-K$2)))</f>
        <v>20.13</v>
      </c>
      <c r="L77" s="103" t="n">
        <f aca="false">IF(L$1="P",MAX(0,L$2-$C77),IF(L$1="C",MAX(0,$C77-L$2)))</f>
        <v>30.13</v>
      </c>
      <c r="M77" s="103" t="n">
        <f aca="false">IF(M$1="P",MAX(0,M$2-$C77),IF(M$1="C",MAX(0,$C77-M$2)))</f>
        <v>0</v>
      </c>
      <c r="N77" s="103" t="n">
        <f aca="false">IF(N$1="P",MAX(0,N$2-$C77),IF(N$1="C",MAX(0,$C77-N$2)))</f>
        <v>0</v>
      </c>
      <c r="O77" s="103" t="n">
        <f aca="false">IF(O$1="P",MAX(0,O$2-$C77),IF(O$1="C",MAX(0,$C77-O$2)))</f>
        <v>0</v>
      </c>
      <c r="P77" s="103" t="n">
        <f aca="false">IF(P$1="P",MAX(0,P$2-$C77),IF(P$1="C",MAX(0,$C77-P$2)))</f>
        <v>0</v>
      </c>
      <c r="Q77" s="103" t="n">
        <f aca="false">IF(Q$1="P",MAX(0,Q$2-$C77),IF(Q$1="C",MAX(0,$C77-Q$2)))</f>
        <v>0</v>
      </c>
      <c r="R77" s="103" t="n">
        <f aca="false">IF(R$1="P",MAX(0,R$2-$C77),IF(R$1="C",MAX(0,$C77-R$2)))</f>
        <v>0</v>
      </c>
      <c r="S77" s="104" t="n">
        <f aca="false">A77</f>
        <v>3</v>
      </c>
      <c r="T77" s="105" t="n">
        <f aca="false">VLOOKUP($B77,Gas!$B$3:$E$2506,2)</f>
        <v>2.2</v>
      </c>
      <c r="U77" s="46" t="n">
        <f aca="false">C77/T77</f>
        <v>9.03181818181818</v>
      </c>
    </row>
    <row r="78" customFormat="false" ht="12.75" hidden="false" customHeight="false" outlineLevel="0" collapsed="false">
      <c r="A78" s="95" t="n">
        <f aca="false">MONTH(B78)+(YEAR(B78)-1998)*12</f>
        <v>3</v>
      </c>
      <c r="B78" s="107" t="n">
        <v>35872</v>
      </c>
      <c r="C78" s="97" t="n">
        <v>17.39</v>
      </c>
      <c r="D78" s="98" t="n">
        <f aca="false">LN(C78/C77)</f>
        <v>-0.133315728197534</v>
      </c>
      <c r="E78" s="106" t="n">
        <f aca="false">STDEV(D69:D78)*SQRT(trade_day)</f>
        <v>4.58045101155002</v>
      </c>
      <c r="G78" s="103" t="n">
        <f aca="false">IF(G$1="P",MAX(0,G$2-$C78),IF(G$1="C",MAX(0,$C78-G$2)))</f>
        <v>2.61</v>
      </c>
      <c r="H78" s="103" t="n">
        <f aca="false">IF(H$1="P",MAX(0,H$2-$C78),IF(H$1="C",MAX(0,$C78-H$2)))</f>
        <v>7.61</v>
      </c>
      <c r="I78" s="103" t="n">
        <f aca="false">IF(I$1="P",MAX(0,I$2-$C78),IF(I$1="C",MAX(0,$C78-I$2)))</f>
        <v>12.61</v>
      </c>
      <c r="J78" s="103" t="n">
        <f aca="false">IF(J$1="P",MAX(0,J$2-$C78),IF(J$1="C",MAX(0,$C78-J$2)))</f>
        <v>17.61</v>
      </c>
      <c r="K78" s="103" t="n">
        <f aca="false">IF(K$1="P",MAX(0,K$2-$C78),IF(K$1="C",MAX(0,$C78-K$2)))</f>
        <v>22.61</v>
      </c>
      <c r="L78" s="103" t="n">
        <f aca="false">IF(L$1="P",MAX(0,L$2-$C78),IF(L$1="C",MAX(0,$C78-L$2)))</f>
        <v>32.61</v>
      </c>
      <c r="M78" s="103" t="n">
        <f aca="false">IF(M$1="P",MAX(0,M$2-$C78),IF(M$1="C",MAX(0,$C78-M$2)))</f>
        <v>0</v>
      </c>
      <c r="N78" s="103" t="n">
        <f aca="false">IF(N$1="P",MAX(0,N$2-$C78),IF(N$1="C",MAX(0,$C78-N$2)))</f>
        <v>0</v>
      </c>
      <c r="O78" s="103" t="n">
        <f aca="false">IF(O$1="P",MAX(0,O$2-$C78),IF(O$1="C",MAX(0,$C78-O$2)))</f>
        <v>0</v>
      </c>
      <c r="P78" s="103" t="n">
        <f aca="false">IF(P$1="P",MAX(0,P$2-$C78),IF(P$1="C",MAX(0,$C78-P$2)))</f>
        <v>0</v>
      </c>
      <c r="Q78" s="103" t="n">
        <f aca="false">IF(Q$1="P",MAX(0,Q$2-$C78),IF(Q$1="C",MAX(0,$C78-Q$2)))</f>
        <v>0</v>
      </c>
      <c r="R78" s="103" t="n">
        <f aca="false">IF(R$1="P",MAX(0,R$2-$C78),IF(R$1="C",MAX(0,$C78-R$2)))</f>
        <v>0</v>
      </c>
      <c r="S78" s="104" t="n">
        <f aca="false">A78</f>
        <v>3</v>
      </c>
      <c r="T78" s="105" t="n">
        <f aca="false">VLOOKUP($B78,Gas!$B$3:$E$2506,2)</f>
        <v>2.205</v>
      </c>
      <c r="U78" s="46" t="n">
        <f aca="false">C78/T78</f>
        <v>7.88662131519274</v>
      </c>
    </row>
    <row r="79" customFormat="false" ht="12.75" hidden="false" customHeight="false" outlineLevel="0" collapsed="false">
      <c r="A79" s="95" t="n">
        <f aca="false">MONTH(B79)+(YEAR(B79)-1998)*12</f>
        <v>3</v>
      </c>
      <c r="B79" s="107" t="n">
        <v>35873</v>
      </c>
      <c r="C79" s="97" t="n">
        <v>16.94</v>
      </c>
      <c r="D79" s="98" t="n">
        <f aca="false">LN(C79/C78)</f>
        <v>-0.0262176391422833</v>
      </c>
      <c r="E79" s="106" t="n">
        <f aca="false">STDEV(D70:D79)*SQRT(trade_day)</f>
        <v>4.5769150421101</v>
      </c>
      <c r="G79" s="103" t="n">
        <f aca="false">IF(G$1="P",MAX(0,G$2-$C79),IF(G$1="C",MAX(0,$C79-G$2)))</f>
        <v>3.06</v>
      </c>
      <c r="H79" s="103" t="n">
        <f aca="false">IF(H$1="P",MAX(0,H$2-$C79),IF(H$1="C",MAX(0,$C79-H$2)))</f>
        <v>8.06</v>
      </c>
      <c r="I79" s="103" t="n">
        <f aca="false">IF(I$1="P",MAX(0,I$2-$C79),IF(I$1="C",MAX(0,$C79-I$2)))</f>
        <v>13.06</v>
      </c>
      <c r="J79" s="103" t="n">
        <f aca="false">IF(J$1="P",MAX(0,J$2-$C79),IF(J$1="C",MAX(0,$C79-J$2)))</f>
        <v>18.06</v>
      </c>
      <c r="K79" s="103" t="n">
        <f aca="false">IF(K$1="P",MAX(0,K$2-$C79),IF(K$1="C",MAX(0,$C79-K$2)))</f>
        <v>23.06</v>
      </c>
      <c r="L79" s="103" t="n">
        <f aca="false">IF(L$1="P",MAX(0,L$2-$C79),IF(L$1="C",MAX(0,$C79-L$2)))</f>
        <v>33.06</v>
      </c>
      <c r="M79" s="103" t="n">
        <f aca="false">IF(M$1="P",MAX(0,M$2-$C79),IF(M$1="C",MAX(0,$C79-M$2)))</f>
        <v>0</v>
      </c>
      <c r="N79" s="103" t="n">
        <f aca="false">IF(N$1="P",MAX(0,N$2-$C79),IF(N$1="C",MAX(0,$C79-N$2)))</f>
        <v>0</v>
      </c>
      <c r="O79" s="103" t="n">
        <f aca="false">IF(O$1="P",MAX(0,O$2-$C79),IF(O$1="C",MAX(0,$C79-O$2)))</f>
        <v>0</v>
      </c>
      <c r="P79" s="103" t="n">
        <f aca="false">IF(P$1="P",MAX(0,P$2-$C79),IF(P$1="C",MAX(0,$C79-P$2)))</f>
        <v>0</v>
      </c>
      <c r="Q79" s="103" t="n">
        <f aca="false">IF(Q$1="P",MAX(0,Q$2-$C79),IF(Q$1="C",MAX(0,$C79-Q$2)))</f>
        <v>0</v>
      </c>
      <c r="R79" s="103" t="n">
        <f aca="false">IF(R$1="P",MAX(0,R$2-$C79),IF(R$1="C",MAX(0,$C79-R$2)))</f>
        <v>0</v>
      </c>
      <c r="S79" s="104" t="n">
        <f aca="false">A79</f>
        <v>3</v>
      </c>
      <c r="T79" s="105" t="n">
        <f aca="false">VLOOKUP($B79,Gas!$B$3:$E$2506,2)</f>
        <v>2.205</v>
      </c>
      <c r="U79" s="46" t="n">
        <f aca="false">C79/T79</f>
        <v>7.68253968253968</v>
      </c>
    </row>
    <row r="80" customFormat="false" ht="12.75" hidden="false" customHeight="false" outlineLevel="0" collapsed="false">
      <c r="A80" s="95" t="n">
        <f aca="false">MONTH(B80)+(YEAR(B80)-1998)*12</f>
        <v>3</v>
      </c>
      <c r="B80" s="107" t="n">
        <v>35874</v>
      </c>
      <c r="C80" s="97" t="n">
        <v>17.21</v>
      </c>
      <c r="D80" s="98" t="n">
        <f aca="false">LN(C80/C79)</f>
        <v>0.0158129209995396</v>
      </c>
      <c r="E80" s="106" t="n">
        <f aca="false">STDEV(D71:D80)*SQRT(trade_day)</f>
        <v>4.56427197755073</v>
      </c>
      <c r="G80" s="103" t="n">
        <f aca="false">IF(G$1="P",MAX(0,G$2-$C80),IF(G$1="C",MAX(0,$C80-G$2)))</f>
        <v>2.79</v>
      </c>
      <c r="H80" s="103" t="n">
        <f aca="false">IF(H$1="P",MAX(0,H$2-$C80),IF(H$1="C",MAX(0,$C80-H$2)))</f>
        <v>7.79</v>
      </c>
      <c r="I80" s="103" t="n">
        <f aca="false">IF(I$1="P",MAX(0,I$2-$C80),IF(I$1="C",MAX(0,$C80-I$2)))</f>
        <v>12.79</v>
      </c>
      <c r="J80" s="103" t="n">
        <f aca="false">IF(J$1="P",MAX(0,J$2-$C80),IF(J$1="C",MAX(0,$C80-J$2)))</f>
        <v>17.79</v>
      </c>
      <c r="K80" s="103" t="n">
        <f aca="false">IF(K$1="P",MAX(0,K$2-$C80),IF(K$1="C",MAX(0,$C80-K$2)))</f>
        <v>22.79</v>
      </c>
      <c r="L80" s="103" t="n">
        <f aca="false">IF(L$1="P",MAX(0,L$2-$C80),IF(L$1="C",MAX(0,$C80-L$2)))</f>
        <v>32.79</v>
      </c>
      <c r="M80" s="103" t="n">
        <f aca="false">IF(M$1="P",MAX(0,M$2-$C80),IF(M$1="C",MAX(0,$C80-M$2)))</f>
        <v>0</v>
      </c>
      <c r="N80" s="103" t="n">
        <f aca="false">IF(N$1="P",MAX(0,N$2-$C80),IF(N$1="C",MAX(0,$C80-N$2)))</f>
        <v>0</v>
      </c>
      <c r="O80" s="103" t="n">
        <f aca="false">IF(O$1="P",MAX(0,O$2-$C80),IF(O$1="C",MAX(0,$C80-O$2)))</f>
        <v>0</v>
      </c>
      <c r="P80" s="103" t="n">
        <f aca="false">IF(P$1="P",MAX(0,P$2-$C80),IF(P$1="C",MAX(0,$C80-P$2)))</f>
        <v>0</v>
      </c>
      <c r="Q80" s="103" t="n">
        <f aca="false">IF(Q$1="P",MAX(0,Q$2-$C80),IF(Q$1="C",MAX(0,$C80-Q$2)))</f>
        <v>0</v>
      </c>
      <c r="R80" s="103" t="n">
        <f aca="false">IF(R$1="P",MAX(0,R$2-$C80),IF(R$1="C",MAX(0,$C80-R$2)))</f>
        <v>0</v>
      </c>
      <c r="S80" s="104" t="n">
        <f aca="false">A80</f>
        <v>3</v>
      </c>
      <c r="T80" s="105" t="n">
        <f aca="false">VLOOKUP($B80,Gas!$B$3:$E$2506,2)</f>
        <v>2.235</v>
      </c>
      <c r="U80" s="46" t="n">
        <f aca="false">C80/T80</f>
        <v>7.70022371364653</v>
      </c>
    </row>
    <row r="81" customFormat="false" ht="12.75" hidden="false" customHeight="false" outlineLevel="0" collapsed="false">
      <c r="A81" s="95" t="n">
        <f aca="false">MONTH(B81)+(YEAR(B81)-1998)*12</f>
        <v>3</v>
      </c>
      <c r="B81" s="107" t="n">
        <v>35877</v>
      </c>
      <c r="C81" s="97" t="n">
        <v>26.75</v>
      </c>
      <c r="D81" s="98" t="n">
        <f aca="false">LN(C81/C80)</f>
        <v>0.441043863118567</v>
      </c>
      <c r="E81" s="106" t="n">
        <f aca="false">STDEV(D72:D81)*SQRT(trade_day)</f>
        <v>5.08793901984208</v>
      </c>
      <c r="G81" s="103" t="n">
        <f aca="false">IF(G$1="P",MAX(0,G$2-$C81),IF(G$1="C",MAX(0,$C81-G$2)))</f>
        <v>0</v>
      </c>
      <c r="H81" s="103" t="n">
        <f aca="false">IF(H$1="P",MAX(0,H$2-$C81),IF(H$1="C",MAX(0,$C81-H$2)))</f>
        <v>0</v>
      </c>
      <c r="I81" s="103" t="n">
        <f aca="false">IF(I$1="P",MAX(0,I$2-$C81),IF(I$1="C",MAX(0,$C81-I$2)))</f>
        <v>3.25</v>
      </c>
      <c r="J81" s="103" t="n">
        <f aca="false">IF(J$1="P",MAX(0,J$2-$C81),IF(J$1="C",MAX(0,$C81-J$2)))</f>
        <v>8.25</v>
      </c>
      <c r="K81" s="103" t="n">
        <f aca="false">IF(K$1="P",MAX(0,K$2-$C81),IF(K$1="C",MAX(0,$C81-K$2)))</f>
        <v>13.25</v>
      </c>
      <c r="L81" s="103" t="n">
        <f aca="false">IF(L$1="P",MAX(0,L$2-$C81),IF(L$1="C",MAX(0,$C81-L$2)))</f>
        <v>23.25</v>
      </c>
      <c r="M81" s="103" t="n">
        <f aca="false">IF(M$1="P",MAX(0,M$2-$C81),IF(M$1="C",MAX(0,$C81-M$2)))</f>
        <v>1.75</v>
      </c>
      <c r="N81" s="103" t="n">
        <f aca="false">IF(N$1="P",MAX(0,N$2-$C81),IF(N$1="C",MAX(0,$C81-N$2)))</f>
        <v>0</v>
      </c>
      <c r="O81" s="103" t="n">
        <f aca="false">IF(O$1="P",MAX(0,O$2-$C81),IF(O$1="C",MAX(0,$C81-O$2)))</f>
        <v>0</v>
      </c>
      <c r="P81" s="103" t="n">
        <f aca="false">IF(P$1="P",MAX(0,P$2-$C81),IF(P$1="C",MAX(0,$C81-P$2)))</f>
        <v>0</v>
      </c>
      <c r="Q81" s="103" t="n">
        <f aca="false">IF(Q$1="P",MAX(0,Q$2-$C81),IF(Q$1="C",MAX(0,$C81-Q$2)))</f>
        <v>0</v>
      </c>
      <c r="R81" s="103" t="n">
        <f aca="false">IF(R$1="P",MAX(0,R$2-$C81),IF(R$1="C",MAX(0,$C81-R$2)))</f>
        <v>0</v>
      </c>
      <c r="S81" s="104" t="n">
        <f aca="false">A81</f>
        <v>3</v>
      </c>
      <c r="T81" s="105" t="n">
        <f aca="false">VLOOKUP($B81,Gas!$B$3:$E$2506,2)</f>
        <v>2.285</v>
      </c>
      <c r="U81" s="46" t="n">
        <f aca="false">C81/T81</f>
        <v>11.7067833698031</v>
      </c>
    </row>
    <row r="82" customFormat="false" ht="12.75" hidden="false" customHeight="false" outlineLevel="0" collapsed="false">
      <c r="A82" s="95" t="n">
        <f aca="false">MONTH(B82)+(YEAR(B82)-1998)*12</f>
        <v>3</v>
      </c>
      <c r="B82" s="107" t="n">
        <v>35878</v>
      </c>
      <c r="C82" s="97" t="n">
        <v>18.7</v>
      </c>
      <c r="D82" s="98" t="n">
        <f aca="false">LN(C82/C81)</f>
        <v>-0.358010949481475</v>
      </c>
      <c r="E82" s="106" t="n">
        <f aca="false">STDEV(D73:D82)*SQRT(trade_day)</f>
        <v>4.96317673973076</v>
      </c>
      <c r="G82" s="103" t="n">
        <f aca="false">IF(G$1="P",MAX(0,G$2-$C82),IF(G$1="C",MAX(0,$C82-G$2)))</f>
        <v>1.3</v>
      </c>
      <c r="H82" s="103" t="n">
        <f aca="false">IF(H$1="P",MAX(0,H$2-$C82),IF(H$1="C",MAX(0,$C82-H$2)))</f>
        <v>6.3</v>
      </c>
      <c r="I82" s="103" t="n">
        <f aca="false">IF(I$1="P",MAX(0,I$2-$C82),IF(I$1="C",MAX(0,$C82-I$2)))</f>
        <v>11.3</v>
      </c>
      <c r="J82" s="103" t="n">
        <f aca="false">IF(J$1="P",MAX(0,J$2-$C82),IF(J$1="C",MAX(0,$C82-J$2)))</f>
        <v>16.3</v>
      </c>
      <c r="K82" s="103" t="n">
        <f aca="false">IF(K$1="P",MAX(0,K$2-$C82),IF(K$1="C",MAX(0,$C82-K$2)))</f>
        <v>21.3</v>
      </c>
      <c r="L82" s="103" t="n">
        <f aca="false">IF(L$1="P",MAX(0,L$2-$C82),IF(L$1="C",MAX(0,$C82-L$2)))</f>
        <v>31.3</v>
      </c>
      <c r="M82" s="103" t="n">
        <f aca="false">IF(M$1="P",MAX(0,M$2-$C82),IF(M$1="C",MAX(0,$C82-M$2)))</f>
        <v>0</v>
      </c>
      <c r="N82" s="103" t="n">
        <f aca="false">IF(N$1="P",MAX(0,N$2-$C82),IF(N$1="C",MAX(0,$C82-N$2)))</f>
        <v>0</v>
      </c>
      <c r="O82" s="103" t="n">
        <f aca="false">IF(O$1="P",MAX(0,O$2-$C82),IF(O$1="C",MAX(0,$C82-O$2)))</f>
        <v>0</v>
      </c>
      <c r="P82" s="103" t="n">
        <f aca="false">IF(P$1="P",MAX(0,P$2-$C82),IF(P$1="C",MAX(0,$C82-P$2)))</f>
        <v>0</v>
      </c>
      <c r="Q82" s="103" t="n">
        <f aca="false">IF(Q$1="P",MAX(0,Q$2-$C82),IF(Q$1="C",MAX(0,$C82-Q$2)))</f>
        <v>0</v>
      </c>
      <c r="R82" s="103" t="n">
        <f aca="false">IF(R$1="P",MAX(0,R$2-$C82),IF(R$1="C",MAX(0,$C82-R$2)))</f>
        <v>0</v>
      </c>
      <c r="S82" s="104" t="n">
        <f aca="false">A82</f>
        <v>3</v>
      </c>
      <c r="T82" s="105" t="n">
        <f aca="false">VLOOKUP($B82,Gas!$B$3:$E$2506,2)</f>
        <v>2.325</v>
      </c>
      <c r="U82" s="46" t="n">
        <f aca="false">C82/T82</f>
        <v>8.04301075268817</v>
      </c>
    </row>
    <row r="83" customFormat="false" ht="12.75" hidden="false" customHeight="false" outlineLevel="0" collapsed="false">
      <c r="A83" s="95" t="n">
        <f aca="false">MONTH(B83)+(YEAR(B83)-1998)*12</f>
        <v>3</v>
      </c>
      <c r="B83" s="107" t="n">
        <v>35879</v>
      </c>
      <c r="C83" s="97" t="n">
        <v>17.02</v>
      </c>
      <c r="D83" s="98" t="n">
        <f aca="false">LN(C83/C82)</f>
        <v>-0.0941344007153129</v>
      </c>
      <c r="E83" s="106" t="n">
        <f aca="false">STDEV(D74:D83)*SQRT(trade_day)</f>
        <v>4.019310069768</v>
      </c>
      <c r="G83" s="103" t="n">
        <f aca="false">IF(G$1="P",MAX(0,G$2-$C83),IF(G$1="C",MAX(0,$C83-G$2)))</f>
        <v>2.98</v>
      </c>
      <c r="H83" s="103" t="n">
        <f aca="false">IF(H$1="P",MAX(0,H$2-$C83),IF(H$1="C",MAX(0,$C83-H$2)))</f>
        <v>7.98</v>
      </c>
      <c r="I83" s="103" t="n">
        <f aca="false">IF(I$1="P",MAX(0,I$2-$C83),IF(I$1="C",MAX(0,$C83-I$2)))</f>
        <v>12.98</v>
      </c>
      <c r="J83" s="103" t="n">
        <f aca="false">IF(J$1="P",MAX(0,J$2-$C83),IF(J$1="C",MAX(0,$C83-J$2)))</f>
        <v>17.98</v>
      </c>
      <c r="K83" s="103" t="n">
        <f aca="false">IF(K$1="P",MAX(0,K$2-$C83),IF(K$1="C",MAX(0,$C83-K$2)))</f>
        <v>22.98</v>
      </c>
      <c r="L83" s="103" t="n">
        <f aca="false">IF(L$1="P",MAX(0,L$2-$C83),IF(L$1="C",MAX(0,$C83-L$2)))</f>
        <v>32.98</v>
      </c>
      <c r="M83" s="103" t="n">
        <f aca="false">IF(M$1="P",MAX(0,M$2-$C83),IF(M$1="C",MAX(0,$C83-M$2)))</f>
        <v>0</v>
      </c>
      <c r="N83" s="103" t="n">
        <f aca="false">IF(N$1="P",MAX(0,N$2-$C83),IF(N$1="C",MAX(0,$C83-N$2)))</f>
        <v>0</v>
      </c>
      <c r="O83" s="103" t="n">
        <f aca="false">IF(O$1="P",MAX(0,O$2-$C83),IF(O$1="C",MAX(0,$C83-O$2)))</f>
        <v>0</v>
      </c>
      <c r="P83" s="103" t="n">
        <f aca="false">IF(P$1="P",MAX(0,P$2-$C83),IF(P$1="C",MAX(0,$C83-P$2)))</f>
        <v>0</v>
      </c>
      <c r="Q83" s="103" t="n">
        <f aca="false">IF(Q$1="P",MAX(0,Q$2-$C83),IF(Q$1="C",MAX(0,$C83-Q$2)))</f>
        <v>0</v>
      </c>
      <c r="R83" s="103" t="n">
        <f aca="false">IF(R$1="P",MAX(0,R$2-$C83),IF(R$1="C",MAX(0,$C83-R$2)))</f>
        <v>0</v>
      </c>
      <c r="S83" s="104" t="n">
        <f aca="false">A83</f>
        <v>3</v>
      </c>
      <c r="T83" s="105" t="n">
        <f aca="false">VLOOKUP($B83,Gas!$B$3:$E$2506,2)</f>
        <v>2.28</v>
      </c>
      <c r="U83" s="46" t="n">
        <f aca="false">C83/T83</f>
        <v>7.46491228070176</v>
      </c>
    </row>
    <row r="84" customFormat="false" ht="12.75" hidden="false" customHeight="false" outlineLevel="0" collapsed="false">
      <c r="A84" s="95" t="n">
        <f aca="false">MONTH(B84)+(YEAR(B84)-1998)*12</f>
        <v>3</v>
      </c>
      <c r="B84" s="107" t="n">
        <v>35880</v>
      </c>
      <c r="C84" s="97" t="n">
        <v>17.18</v>
      </c>
      <c r="D84" s="98" t="n">
        <f aca="false">LN(C84/C83)</f>
        <v>0.00935679341088131</v>
      </c>
      <c r="E84" s="106" t="n">
        <f aca="false">STDEV(D75:D84)*SQRT(trade_day)</f>
        <v>3.94629410543549</v>
      </c>
      <c r="G84" s="103" t="n">
        <f aca="false">IF(G$1="P",MAX(0,G$2-$C84),IF(G$1="C",MAX(0,$C84-G$2)))</f>
        <v>2.82</v>
      </c>
      <c r="H84" s="103" t="n">
        <f aca="false">IF(H$1="P",MAX(0,H$2-$C84),IF(H$1="C",MAX(0,$C84-H$2)))</f>
        <v>7.82</v>
      </c>
      <c r="I84" s="103" t="n">
        <f aca="false">IF(I$1="P",MAX(0,I$2-$C84),IF(I$1="C",MAX(0,$C84-I$2)))</f>
        <v>12.82</v>
      </c>
      <c r="J84" s="103" t="n">
        <f aca="false">IF(J$1="P",MAX(0,J$2-$C84),IF(J$1="C",MAX(0,$C84-J$2)))</f>
        <v>17.82</v>
      </c>
      <c r="K84" s="103" t="n">
        <f aca="false">IF(K$1="P",MAX(0,K$2-$C84),IF(K$1="C",MAX(0,$C84-K$2)))</f>
        <v>22.82</v>
      </c>
      <c r="L84" s="103" t="n">
        <f aca="false">IF(L$1="P",MAX(0,L$2-$C84),IF(L$1="C",MAX(0,$C84-L$2)))</f>
        <v>32.82</v>
      </c>
      <c r="M84" s="103" t="n">
        <f aca="false">IF(M$1="P",MAX(0,M$2-$C84),IF(M$1="C",MAX(0,$C84-M$2)))</f>
        <v>0</v>
      </c>
      <c r="N84" s="103" t="n">
        <f aca="false">IF(N$1="P",MAX(0,N$2-$C84),IF(N$1="C",MAX(0,$C84-N$2)))</f>
        <v>0</v>
      </c>
      <c r="O84" s="103" t="n">
        <f aca="false">IF(O$1="P",MAX(0,O$2-$C84),IF(O$1="C",MAX(0,$C84-O$2)))</f>
        <v>0</v>
      </c>
      <c r="P84" s="103" t="n">
        <f aca="false">IF(P$1="P",MAX(0,P$2-$C84),IF(P$1="C",MAX(0,$C84-P$2)))</f>
        <v>0</v>
      </c>
      <c r="Q84" s="103" t="n">
        <f aca="false">IF(Q$1="P",MAX(0,Q$2-$C84),IF(Q$1="C",MAX(0,$C84-Q$2)))</f>
        <v>0</v>
      </c>
      <c r="R84" s="103" t="n">
        <f aca="false">IF(R$1="P",MAX(0,R$2-$C84),IF(R$1="C",MAX(0,$C84-R$2)))</f>
        <v>0</v>
      </c>
      <c r="S84" s="104" t="n">
        <f aca="false">A84</f>
        <v>3</v>
      </c>
      <c r="T84" s="105" t="n">
        <f aca="false">VLOOKUP($B84,Gas!$B$3:$E$2506,2)</f>
        <v>2.325</v>
      </c>
      <c r="U84" s="46" t="n">
        <f aca="false">C84/T84</f>
        <v>7.38924731182796</v>
      </c>
    </row>
    <row r="85" customFormat="false" ht="12.75" hidden="false" customHeight="false" outlineLevel="0" collapsed="false">
      <c r="A85" s="95" t="n">
        <f aca="false">MONTH(B85)+(YEAR(B85)-1998)*12</f>
        <v>3</v>
      </c>
      <c r="B85" s="107" t="n">
        <v>35881</v>
      </c>
      <c r="C85" s="97" t="n">
        <v>17.07</v>
      </c>
      <c r="D85" s="98" t="n">
        <f aca="false">LN(C85/C84)</f>
        <v>-0.00642337974976009</v>
      </c>
      <c r="E85" s="106" t="n">
        <f aca="false">STDEV(D76:D85)*SQRT(trade_day)</f>
        <v>3.58419560705487</v>
      </c>
      <c r="G85" s="103" t="n">
        <f aca="false">IF(G$1="P",MAX(0,G$2-$C85),IF(G$1="C",MAX(0,$C85-G$2)))</f>
        <v>2.93</v>
      </c>
      <c r="H85" s="103" t="n">
        <f aca="false">IF(H$1="P",MAX(0,H$2-$C85),IF(H$1="C",MAX(0,$C85-H$2)))</f>
        <v>7.93</v>
      </c>
      <c r="I85" s="103" t="n">
        <f aca="false">IF(I$1="P",MAX(0,I$2-$C85),IF(I$1="C",MAX(0,$C85-I$2)))</f>
        <v>12.93</v>
      </c>
      <c r="J85" s="103" t="n">
        <f aca="false">IF(J$1="P",MAX(0,J$2-$C85),IF(J$1="C",MAX(0,$C85-J$2)))</f>
        <v>17.93</v>
      </c>
      <c r="K85" s="103" t="n">
        <f aca="false">IF(K$1="P",MAX(0,K$2-$C85),IF(K$1="C",MAX(0,$C85-K$2)))</f>
        <v>22.93</v>
      </c>
      <c r="L85" s="103" t="n">
        <f aca="false">IF(L$1="P",MAX(0,L$2-$C85),IF(L$1="C",MAX(0,$C85-L$2)))</f>
        <v>32.93</v>
      </c>
      <c r="M85" s="103" t="n">
        <f aca="false">IF(M$1="P",MAX(0,M$2-$C85),IF(M$1="C",MAX(0,$C85-M$2)))</f>
        <v>0</v>
      </c>
      <c r="N85" s="103" t="n">
        <f aca="false">IF(N$1="P",MAX(0,N$2-$C85),IF(N$1="C",MAX(0,$C85-N$2)))</f>
        <v>0</v>
      </c>
      <c r="O85" s="103" t="n">
        <f aca="false">IF(O$1="P",MAX(0,O$2-$C85),IF(O$1="C",MAX(0,$C85-O$2)))</f>
        <v>0</v>
      </c>
      <c r="P85" s="103" t="n">
        <f aca="false">IF(P$1="P",MAX(0,P$2-$C85),IF(P$1="C",MAX(0,$C85-P$2)))</f>
        <v>0</v>
      </c>
      <c r="Q85" s="103" t="n">
        <f aca="false">IF(Q$1="P",MAX(0,Q$2-$C85),IF(Q$1="C",MAX(0,$C85-Q$2)))</f>
        <v>0</v>
      </c>
      <c r="R85" s="103" t="n">
        <f aca="false">IF(R$1="P",MAX(0,R$2-$C85),IF(R$1="C",MAX(0,$C85-R$2)))</f>
        <v>0</v>
      </c>
      <c r="S85" s="104" t="n">
        <f aca="false">A85</f>
        <v>3</v>
      </c>
      <c r="T85" s="105" t="n">
        <f aca="false">VLOOKUP($B85,Gas!$B$3:$E$2506,2)</f>
        <v>2.285</v>
      </c>
      <c r="U85" s="46" t="n">
        <f aca="false">C85/T85</f>
        <v>7.47045951859956</v>
      </c>
    </row>
    <row r="86" customFormat="false" ht="12.75" hidden="false" customHeight="false" outlineLevel="0" collapsed="false">
      <c r="A86" s="95" t="n">
        <f aca="false">MONTH(B86)+(YEAR(B86)-1998)*12</f>
        <v>3</v>
      </c>
      <c r="B86" s="107" t="n">
        <v>35884</v>
      </c>
      <c r="C86" s="97" t="n">
        <v>17</v>
      </c>
      <c r="D86" s="98" t="n">
        <f aca="false">LN(C86/C85)</f>
        <v>-0.00410919275013314</v>
      </c>
      <c r="E86" s="106" t="n">
        <f aca="false">STDEV(D77:D86)*SQRT(trade_day)</f>
        <v>3.42481264497356</v>
      </c>
      <c r="G86" s="103" t="n">
        <f aca="false">IF(G$1="P",MAX(0,G$2-$C86),IF(G$1="C",MAX(0,$C86-G$2)))</f>
        <v>3</v>
      </c>
      <c r="H86" s="103" t="n">
        <f aca="false">IF(H$1="P",MAX(0,H$2-$C86),IF(H$1="C",MAX(0,$C86-H$2)))</f>
        <v>8</v>
      </c>
      <c r="I86" s="103" t="n">
        <f aca="false">IF(I$1="P",MAX(0,I$2-$C86),IF(I$1="C",MAX(0,$C86-I$2)))</f>
        <v>13</v>
      </c>
      <c r="J86" s="103" t="n">
        <f aca="false">IF(J$1="P",MAX(0,J$2-$C86),IF(J$1="C",MAX(0,$C86-J$2)))</f>
        <v>18</v>
      </c>
      <c r="K86" s="103" t="n">
        <f aca="false">IF(K$1="P",MAX(0,K$2-$C86),IF(K$1="C",MAX(0,$C86-K$2)))</f>
        <v>23</v>
      </c>
      <c r="L86" s="103" t="n">
        <f aca="false">IF(L$1="P",MAX(0,L$2-$C86),IF(L$1="C",MAX(0,$C86-L$2)))</f>
        <v>33</v>
      </c>
      <c r="M86" s="103" t="n">
        <f aca="false">IF(M$1="P",MAX(0,M$2-$C86),IF(M$1="C",MAX(0,$C86-M$2)))</f>
        <v>0</v>
      </c>
      <c r="N86" s="103" t="n">
        <f aca="false">IF(N$1="P",MAX(0,N$2-$C86),IF(N$1="C",MAX(0,$C86-N$2)))</f>
        <v>0</v>
      </c>
      <c r="O86" s="103" t="n">
        <f aca="false">IF(O$1="P",MAX(0,O$2-$C86),IF(O$1="C",MAX(0,$C86-O$2)))</f>
        <v>0</v>
      </c>
      <c r="P86" s="103" t="n">
        <f aca="false">IF(P$1="P",MAX(0,P$2-$C86),IF(P$1="C",MAX(0,$C86-P$2)))</f>
        <v>0</v>
      </c>
      <c r="Q86" s="103" t="n">
        <f aca="false">IF(Q$1="P",MAX(0,Q$2-$C86),IF(Q$1="C",MAX(0,$C86-Q$2)))</f>
        <v>0</v>
      </c>
      <c r="R86" s="103" t="n">
        <f aca="false">IF(R$1="P",MAX(0,R$2-$C86),IF(R$1="C",MAX(0,$C86-R$2)))</f>
        <v>0</v>
      </c>
      <c r="S86" s="104" t="n">
        <f aca="false">A86</f>
        <v>3</v>
      </c>
      <c r="T86" s="105" t="n">
        <f aca="false">VLOOKUP($B86,Gas!$B$3:$E$2506,2)</f>
        <v>2.25</v>
      </c>
      <c r="U86" s="46" t="n">
        <f aca="false">C86/T86</f>
        <v>7.55555555555556</v>
      </c>
    </row>
    <row r="87" customFormat="false" ht="12.75" hidden="false" customHeight="false" outlineLevel="0" collapsed="false">
      <c r="A87" s="95" t="n">
        <f aca="false">MONTH(B87)+(YEAR(B87)-1998)*12</f>
        <v>3</v>
      </c>
      <c r="B87" s="107" t="n">
        <v>35885</v>
      </c>
      <c r="C87" s="97" t="n">
        <v>17</v>
      </c>
      <c r="D87" s="98" t="n">
        <f aca="false">LN(C87/C86)</f>
        <v>0</v>
      </c>
      <c r="E87" s="106" t="n">
        <f aca="false">STDEV(D78:D87)*SQRT(trade_day)</f>
        <v>3.10901680253234</v>
      </c>
      <c r="G87" s="103" t="n">
        <f aca="false">IF(G$1="P",MAX(0,G$2-$C87),IF(G$1="C",MAX(0,$C87-G$2)))</f>
        <v>3</v>
      </c>
      <c r="H87" s="103" t="n">
        <f aca="false">IF(H$1="P",MAX(0,H$2-$C87),IF(H$1="C",MAX(0,$C87-H$2)))</f>
        <v>8</v>
      </c>
      <c r="I87" s="103" t="n">
        <f aca="false">IF(I$1="P",MAX(0,I$2-$C87),IF(I$1="C",MAX(0,$C87-I$2)))</f>
        <v>13</v>
      </c>
      <c r="J87" s="103" t="n">
        <f aca="false">IF(J$1="P",MAX(0,J$2-$C87),IF(J$1="C",MAX(0,$C87-J$2)))</f>
        <v>18</v>
      </c>
      <c r="K87" s="103" t="n">
        <f aca="false">IF(K$1="P",MAX(0,K$2-$C87),IF(K$1="C",MAX(0,$C87-K$2)))</f>
        <v>23</v>
      </c>
      <c r="L87" s="103" t="n">
        <f aca="false">IF(L$1="P",MAX(0,L$2-$C87),IF(L$1="C",MAX(0,$C87-L$2)))</f>
        <v>33</v>
      </c>
      <c r="M87" s="103" t="n">
        <f aca="false">IF(M$1="P",MAX(0,M$2-$C87),IF(M$1="C",MAX(0,$C87-M$2)))</f>
        <v>0</v>
      </c>
      <c r="N87" s="103" t="n">
        <f aca="false">IF(N$1="P",MAX(0,N$2-$C87),IF(N$1="C",MAX(0,$C87-N$2)))</f>
        <v>0</v>
      </c>
      <c r="O87" s="103" t="n">
        <f aca="false">IF(O$1="P",MAX(0,O$2-$C87),IF(O$1="C",MAX(0,$C87-O$2)))</f>
        <v>0</v>
      </c>
      <c r="P87" s="103" t="n">
        <f aca="false">IF(P$1="P",MAX(0,P$2-$C87),IF(P$1="C",MAX(0,$C87-P$2)))</f>
        <v>0</v>
      </c>
      <c r="Q87" s="103" t="n">
        <f aca="false">IF(Q$1="P",MAX(0,Q$2-$C87),IF(Q$1="C",MAX(0,$C87-Q$2)))</f>
        <v>0</v>
      </c>
      <c r="R87" s="103" t="n">
        <f aca="false">IF(R$1="P",MAX(0,R$2-$C87),IF(R$1="C",MAX(0,$C87-R$2)))</f>
        <v>0</v>
      </c>
      <c r="S87" s="104" t="n">
        <f aca="false">A87</f>
        <v>3</v>
      </c>
      <c r="T87" s="105" t="n">
        <f aca="false">VLOOKUP($B87,Gas!$B$3:$E$2506,2)</f>
        <v>2.26</v>
      </c>
      <c r="U87" s="46" t="n">
        <f aca="false">C87/T87</f>
        <v>7.52212389380531</v>
      </c>
    </row>
    <row r="88" customFormat="false" ht="12.75" hidden="false" customHeight="false" outlineLevel="0" collapsed="false">
      <c r="A88" s="95" t="n">
        <f aca="false">MONTH(B88)+(YEAR(B88)-1998)*12</f>
        <v>4</v>
      </c>
      <c r="B88" s="107" t="n">
        <v>35886</v>
      </c>
      <c r="C88" s="97" t="n">
        <v>18.1</v>
      </c>
      <c r="D88" s="98" t="n">
        <f aca="false">LN(C88/C87)</f>
        <v>0.062698594215564</v>
      </c>
      <c r="E88" s="106" t="n">
        <f aca="false">STDEV(D79:D88)*SQRT(trade_day)</f>
        <v>3.05689976973365</v>
      </c>
      <c r="G88" s="103" t="n">
        <f aca="false">IF(G$1="P",MAX(0,G$2-$C88),IF(G$1="C",MAX(0,$C88-G$2)))</f>
        <v>1.9</v>
      </c>
      <c r="H88" s="103" t="n">
        <f aca="false">IF(H$1="P",MAX(0,H$2-$C88),IF(H$1="C",MAX(0,$C88-H$2)))</f>
        <v>6.9</v>
      </c>
      <c r="I88" s="103" t="n">
        <f aca="false">IF(I$1="P",MAX(0,I$2-$C88),IF(I$1="C",MAX(0,$C88-I$2)))</f>
        <v>11.9</v>
      </c>
      <c r="J88" s="103" t="n">
        <f aca="false">IF(J$1="P",MAX(0,J$2-$C88),IF(J$1="C",MAX(0,$C88-J$2)))</f>
        <v>16.9</v>
      </c>
      <c r="K88" s="103" t="n">
        <f aca="false">IF(K$1="P",MAX(0,K$2-$C88),IF(K$1="C",MAX(0,$C88-K$2)))</f>
        <v>21.9</v>
      </c>
      <c r="L88" s="103" t="n">
        <f aca="false">IF(L$1="P",MAX(0,L$2-$C88),IF(L$1="C",MAX(0,$C88-L$2)))</f>
        <v>31.9</v>
      </c>
      <c r="M88" s="103" t="n">
        <f aca="false">IF(M$1="P",MAX(0,M$2-$C88),IF(M$1="C",MAX(0,$C88-M$2)))</f>
        <v>0</v>
      </c>
      <c r="N88" s="103" t="n">
        <f aca="false">IF(N$1="P",MAX(0,N$2-$C88),IF(N$1="C",MAX(0,$C88-N$2)))</f>
        <v>0</v>
      </c>
      <c r="O88" s="103" t="n">
        <f aca="false">IF(O$1="P",MAX(0,O$2-$C88),IF(O$1="C",MAX(0,$C88-O$2)))</f>
        <v>0</v>
      </c>
      <c r="P88" s="103" t="n">
        <f aca="false">IF(P$1="P",MAX(0,P$2-$C88),IF(P$1="C",MAX(0,$C88-P$2)))</f>
        <v>0</v>
      </c>
      <c r="Q88" s="103" t="n">
        <f aca="false">IF(Q$1="P",MAX(0,Q$2-$C88),IF(Q$1="C",MAX(0,$C88-Q$2)))</f>
        <v>0</v>
      </c>
      <c r="R88" s="103" t="n">
        <f aca="false">IF(R$1="P",MAX(0,R$2-$C88),IF(R$1="C",MAX(0,$C88-R$2)))</f>
        <v>0</v>
      </c>
      <c r="S88" s="104" t="n">
        <f aca="false">A88</f>
        <v>4</v>
      </c>
      <c r="T88" s="105" t="n">
        <f aca="false">VLOOKUP($B88,Gas!$B$3:$E$2506,2)</f>
        <v>2.31</v>
      </c>
      <c r="U88" s="46" t="n">
        <f aca="false">C88/T88</f>
        <v>7.83549783549784</v>
      </c>
    </row>
    <row r="89" customFormat="false" ht="12.75" hidden="false" customHeight="false" outlineLevel="0" collapsed="false">
      <c r="A89" s="95" t="n">
        <f aca="false">MONTH(B89)+(YEAR(B89)-1998)*12</f>
        <v>4</v>
      </c>
      <c r="B89" s="107" t="n">
        <v>35887</v>
      </c>
      <c r="C89" s="97" t="n">
        <v>17.84</v>
      </c>
      <c r="D89" s="98" t="n">
        <f aca="false">LN(C89/C88)</f>
        <v>-0.0144688111199168</v>
      </c>
      <c r="E89" s="106" t="n">
        <f aca="false">STDEV(D80:D89)*SQRT(trade_day)</f>
        <v>3.05423682057942</v>
      </c>
      <c r="G89" s="103" t="n">
        <f aca="false">IF(G$1="P",MAX(0,G$2-$C89),IF(G$1="C",MAX(0,$C89-G$2)))</f>
        <v>2.16</v>
      </c>
      <c r="H89" s="103" t="n">
        <f aca="false">IF(H$1="P",MAX(0,H$2-$C89),IF(H$1="C",MAX(0,$C89-H$2)))</f>
        <v>7.16</v>
      </c>
      <c r="I89" s="103" t="n">
        <f aca="false">IF(I$1="P",MAX(0,I$2-$C89),IF(I$1="C",MAX(0,$C89-I$2)))</f>
        <v>12.16</v>
      </c>
      <c r="J89" s="103" t="n">
        <f aca="false">IF(J$1="P",MAX(0,J$2-$C89),IF(J$1="C",MAX(0,$C89-J$2)))</f>
        <v>17.16</v>
      </c>
      <c r="K89" s="103" t="n">
        <f aca="false">IF(K$1="P",MAX(0,K$2-$C89),IF(K$1="C",MAX(0,$C89-K$2)))</f>
        <v>22.16</v>
      </c>
      <c r="L89" s="103" t="n">
        <f aca="false">IF(L$1="P",MAX(0,L$2-$C89),IF(L$1="C",MAX(0,$C89-L$2)))</f>
        <v>32.16</v>
      </c>
      <c r="M89" s="103" t="n">
        <f aca="false">IF(M$1="P",MAX(0,M$2-$C89),IF(M$1="C",MAX(0,$C89-M$2)))</f>
        <v>0</v>
      </c>
      <c r="N89" s="103" t="n">
        <f aca="false">IF(N$1="P",MAX(0,N$2-$C89),IF(N$1="C",MAX(0,$C89-N$2)))</f>
        <v>0</v>
      </c>
      <c r="O89" s="103" t="n">
        <f aca="false">IF(O$1="P",MAX(0,O$2-$C89),IF(O$1="C",MAX(0,$C89-O$2)))</f>
        <v>0</v>
      </c>
      <c r="P89" s="103" t="n">
        <f aca="false">IF(P$1="P",MAX(0,P$2-$C89),IF(P$1="C",MAX(0,$C89-P$2)))</f>
        <v>0</v>
      </c>
      <c r="Q89" s="103" t="n">
        <f aca="false">IF(Q$1="P",MAX(0,Q$2-$C89),IF(Q$1="C",MAX(0,$C89-Q$2)))</f>
        <v>0</v>
      </c>
      <c r="R89" s="103" t="n">
        <f aca="false">IF(R$1="P",MAX(0,R$2-$C89),IF(R$1="C",MAX(0,$C89-R$2)))</f>
        <v>0</v>
      </c>
      <c r="S89" s="104" t="n">
        <f aca="false">A89</f>
        <v>4</v>
      </c>
      <c r="T89" s="105" t="n">
        <f aca="false">VLOOKUP($B89,Gas!$B$3:$E$2506,2)</f>
        <v>2.46</v>
      </c>
      <c r="U89" s="46" t="n">
        <f aca="false">C89/T89</f>
        <v>7.2520325203252</v>
      </c>
    </row>
    <row r="90" customFormat="false" ht="12.75" hidden="false" customHeight="false" outlineLevel="0" collapsed="false">
      <c r="A90" s="95" t="n">
        <f aca="false">MONTH(B90)+(YEAR(B90)-1998)*12</f>
        <v>4</v>
      </c>
      <c r="B90" s="107" t="n">
        <v>35888</v>
      </c>
      <c r="C90" s="97" t="n">
        <v>17.56</v>
      </c>
      <c r="D90" s="98" t="n">
        <f aca="false">LN(C90/C89)</f>
        <v>-0.0158195389448928</v>
      </c>
      <c r="E90" s="106" t="n">
        <f aca="false">STDEV(D81:D90)*SQRT(trade_day)</f>
        <v>3.05527182706212</v>
      </c>
      <c r="G90" s="103" t="n">
        <f aca="false">IF(G$1="P",MAX(0,G$2-$C90),IF(G$1="C",MAX(0,$C90-G$2)))</f>
        <v>2.44</v>
      </c>
      <c r="H90" s="103" t="n">
        <f aca="false">IF(H$1="P",MAX(0,H$2-$C90),IF(H$1="C",MAX(0,$C90-H$2)))</f>
        <v>7.44</v>
      </c>
      <c r="I90" s="103" t="n">
        <f aca="false">IF(I$1="P",MAX(0,I$2-$C90),IF(I$1="C",MAX(0,$C90-I$2)))</f>
        <v>12.44</v>
      </c>
      <c r="J90" s="103" t="n">
        <f aca="false">IF(J$1="P",MAX(0,J$2-$C90),IF(J$1="C",MAX(0,$C90-J$2)))</f>
        <v>17.44</v>
      </c>
      <c r="K90" s="103" t="n">
        <f aca="false">IF(K$1="P",MAX(0,K$2-$C90),IF(K$1="C",MAX(0,$C90-K$2)))</f>
        <v>22.44</v>
      </c>
      <c r="L90" s="103" t="n">
        <f aca="false">IF(L$1="P",MAX(0,L$2-$C90),IF(L$1="C",MAX(0,$C90-L$2)))</f>
        <v>32.44</v>
      </c>
      <c r="M90" s="103" t="n">
        <f aca="false">IF(M$1="P",MAX(0,M$2-$C90),IF(M$1="C",MAX(0,$C90-M$2)))</f>
        <v>0</v>
      </c>
      <c r="N90" s="103" t="n">
        <f aca="false">IF(N$1="P",MAX(0,N$2-$C90),IF(N$1="C",MAX(0,$C90-N$2)))</f>
        <v>0</v>
      </c>
      <c r="O90" s="103" t="n">
        <f aca="false">IF(O$1="P",MAX(0,O$2-$C90),IF(O$1="C",MAX(0,$C90-O$2)))</f>
        <v>0</v>
      </c>
      <c r="P90" s="103" t="n">
        <f aca="false">IF(P$1="P",MAX(0,P$2-$C90),IF(P$1="C",MAX(0,$C90-P$2)))</f>
        <v>0</v>
      </c>
      <c r="Q90" s="103" t="n">
        <f aca="false">IF(Q$1="P",MAX(0,Q$2-$C90),IF(Q$1="C",MAX(0,$C90-Q$2)))</f>
        <v>0</v>
      </c>
      <c r="R90" s="103" t="n">
        <f aca="false">IF(R$1="P",MAX(0,R$2-$C90),IF(R$1="C",MAX(0,$C90-R$2)))</f>
        <v>0</v>
      </c>
      <c r="S90" s="104" t="n">
        <f aca="false">A90</f>
        <v>4</v>
      </c>
      <c r="T90" s="105" t="n">
        <f aca="false">VLOOKUP($B90,Gas!$B$3:$E$2506,2)</f>
        <v>2.4</v>
      </c>
      <c r="U90" s="46" t="n">
        <f aca="false">C90/T90</f>
        <v>7.31666666666667</v>
      </c>
    </row>
    <row r="91" customFormat="false" ht="12.75" hidden="false" customHeight="false" outlineLevel="0" collapsed="false">
      <c r="A91" s="95" t="n">
        <f aca="false">MONTH(B91)+(YEAR(B91)-1998)*12</f>
        <v>4</v>
      </c>
      <c r="B91" s="107" t="n">
        <v>35891</v>
      </c>
      <c r="C91" s="97" t="n">
        <v>21.88</v>
      </c>
      <c r="D91" s="98" t="n">
        <f aca="false">LN(C91/C90)</f>
        <v>0.21994938934681</v>
      </c>
      <c r="E91" s="106" t="n">
        <f aca="false">STDEV(D82:D91)*SQRT(trade_day)</f>
        <v>2.27247246543281</v>
      </c>
      <c r="G91" s="103" t="n">
        <f aca="false">IF(G$1="P",MAX(0,G$2-$C91),IF(G$1="C",MAX(0,$C91-G$2)))</f>
        <v>0</v>
      </c>
      <c r="H91" s="103" t="n">
        <f aca="false">IF(H$1="P",MAX(0,H$2-$C91),IF(H$1="C",MAX(0,$C91-H$2)))</f>
        <v>3.12</v>
      </c>
      <c r="I91" s="103" t="n">
        <f aca="false">IF(I$1="P",MAX(0,I$2-$C91),IF(I$1="C",MAX(0,$C91-I$2)))</f>
        <v>8.12</v>
      </c>
      <c r="J91" s="103" t="n">
        <f aca="false">IF(J$1="P",MAX(0,J$2-$C91),IF(J$1="C",MAX(0,$C91-J$2)))</f>
        <v>13.12</v>
      </c>
      <c r="K91" s="103" t="n">
        <f aca="false">IF(K$1="P",MAX(0,K$2-$C91),IF(K$1="C",MAX(0,$C91-K$2)))</f>
        <v>18.12</v>
      </c>
      <c r="L91" s="103" t="n">
        <f aca="false">IF(L$1="P",MAX(0,L$2-$C91),IF(L$1="C",MAX(0,$C91-L$2)))</f>
        <v>28.12</v>
      </c>
      <c r="M91" s="103" t="n">
        <f aca="false">IF(M$1="P",MAX(0,M$2-$C91),IF(M$1="C",MAX(0,$C91-M$2)))</f>
        <v>0</v>
      </c>
      <c r="N91" s="103" t="n">
        <f aca="false">IF(N$1="P",MAX(0,N$2-$C91),IF(N$1="C",MAX(0,$C91-N$2)))</f>
        <v>0</v>
      </c>
      <c r="O91" s="103" t="n">
        <f aca="false">IF(O$1="P",MAX(0,O$2-$C91),IF(O$1="C",MAX(0,$C91-O$2)))</f>
        <v>0</v>
      </c>
      <c r="P91" s="103" t="n">
        <f aca="false">IF(P$1="P",MAX(0,P$2-$C91),IF(P$1="C",MAX(0,$C91-P$2)))</f>
        <v>0</v>
      </c>
      <c r="Q91" s="103" t="n">
        <f aca="false">IF(Q$1="P",MAX(0,Q$2-$C91),IF(Q$1="C",MAX(0,$C91-Q$2)))</f>
        <v>0</v>
      </c>
      <c r="R91" s="103" t="n">
        <f aca="false">IF(R$1="P",MAX(0,R$2-$C91),IF(R$1="C",MAX(0,$C91-R$2)))</f>
        <v>0</v>
      </c>
      <c r="S91" s="104" t="n">
        <f aca="false">A91</f>
        <v>4</v>
      </c>
      <c r="T91" s="105" t="n">
        <f aca="false">VLOOKUP($B91,Gas!$B$3:$E$2506,2)</f>
        <v>2.505</v>
      </c>
      <c r="U91" s="46" t="n">
        <f aca="false">C91/T91</f>
        <v>8.73453093812375</v>
      </c>
    </row>
    <row r="92" customFormat="false" ht="12.75" hidden="false" customHeight="false" outlineLevel="0" collapsed="false">
      <c r="A92" s="95" t="n">
        <f aca="false">MONTH(B92)+(YEAR(B92)-1998)*12</f>
        <v>4</v>
      </c>
      <c r="B92" s="107" t="n">
        <v>35892</v>
      </c>
      <c r="C92" s="97" t="n">
        <v>23.3</v>
      </c>
      <c r="D92" s="98" t="n">
        <f aca="false">LN(C92/C91)</f>
        <v>0.0628803830178744</v>
      </c>
      <c r="E92" s="106" t="n">
        <f aca="false">STDEV(D83:D92)*SQRT(trade_day)</f>
        <v>1.3005603644052</v>
      </c>
      <c r="G92" s="103" t="n">
        <f aca="false">IF(G$1="P",MAX(0,G$2-$C92),IF(G$1="C",MAX(0,$C92-G$2)))</f>
        <v>0</v>
      </c>
      <c r="H92" s="103" t="n">
        <f aca="false">IF(H$1="P",MAX(0,H$2-$C92),IF(H$1="C",MAX(0,$C92-H$2)))</f>
        <v>1.7</v>
      </c>
      <c r="I92" s="103" t="n">
        <f aca="false">IF(I$1="P",MAX(0,I$2-$C92),IF(I$1="C",MAX(0,$C92-I$2)))</f>
        <v>6.7</v>
      </c>
      <c r="J92" s="103" t="n">
        <f aca="false">IF(J$1="P",MAX(0,J$2-$C92),IF(J$1="C",MAX(0,$C92-J$2)))</f>
        <v>11.7</v>
      </c>
      <c r="K92" s="103" t="n">
        <f aca="false">IF(K$1="P",MAX(0,K$2-$C92),IF(K$1="C",MAX(0,$C92-K$2)))</f>
        <v>16.7</v>
      </c>
      <c r="L92" s="103" t="n">
        <f aca="false">IF(L$1="P",MAX(0,L$2-$C92),IF(L$1="C",MAX(0,$C92-L$2)))</f>
        <v>26.7</v>
      </c>
      <c r="M92" s="103" t="n">
        <f aca="false">IF(M$1="P",MAX(0,M$2-$C92),IF(M$1="C",MAX(0,$C92-M$2)))</f>
        <v>0</v>
      </c>
      <c r="N92" s="103" t="n">
        <f aca="false">IF(N$1="P",MAX(0,N$2-$C92),IF(N$1="C",MAX(0,$C92-N$2)))</f>
        <v>0</v>
      </c>
      <c r="O92" s="103" t="n">
        <f aca="false">IF(O$1="P",MAX(0,O$2-$C92),IF(O$1="C",MAX(0,$C92-O$2)))</f>
        <v>0</v>
      </c>
      <c r="P92" s="103" t="n">
        <f aca="false">IF(P$1="P",MAX(0,P$2-$C92),IF(P$1="C",MAX(0,$C92-P$2)))</f>
        <v>0</v>
      </c>
      <c r="Q92" s="103" t="n">
        <f aca="false">IF(Q$1="P",MAX(0,Q$2-$C92),IF(Q$1="C",MAX(0,$C92-Q$2)))</f>
        <v>0</v>
      </c>
      <c r="R92" s="103" t="n">
        <f aca="false">IF(R$1="P",MAX(0,R$2-$C92),IF(R$1="C",MAX(0,$C92-R$2)))</f>
        <v>0</v>
      </c>
      <c r="S92" s="104" t="n">
        <f aca="false">A92</f>
        <v>4</v>
      </c>
      <c r="T92" s="105" t="n">
        <f aca="false">VLOOKUP($B92,Gas!$B$3:$E$2506,2)</f>
        <v>2.505</v>
      </c>
      <c r="U92" s="46" t="n">
        <f aca="false">C92/T92</f>
        <v>9.30139720558882</v>
      </c>
    </row>
    <row r="93" customFormat="false" ht="12.75" hidden="false" customHeight="false" outlineLevel="0" collapsed="false">
      <c r="A93" s="95" t="n">
        <f aca="false">MONTH(B93)+(YEAR(B93)-1998)*12</f>
        <v>4</v>
      </c>
      <c r="B93" s="107" t="n">
        <v>35893</v>
      </c>
      <c r="C93" s="97" t="n">
        <v>20.24</v>
      </c>
      <c r="D93" s="98" t="n">
        <f aca="false">LN(C93/C92)</f>
        <v>-0.14079251615239</v>
      </c>
      <c r="E93" s="106" t="n">
        <f aca="false">STDEV(D84:D93)*SQRT(trade_day)</f>
        <v>1.43069828509801</v>
      </c>
      <c r="G93" s="103" t="n">
        <f aca="false">IF(G$1="P",MAX(0,G$2-$C93),IF(G$1="C",MAX(0,$C93-G$2)))</f>
        <v>0</v>
      </c>
      <c r="H93" s="103" t="n">
        <f aca="false">IF(H$1="P",MAX(0,H$2-$C93),IF(H$1="C",MAX(0,$C93-H$2)))</f>
        <v>4.76</v>
      </c>
      <c r="I93" s="103" t="n">
        <f aca="false">IF(I$1="P",MAX(0,I$2-$C93),IF(I$1="C",MAX(0,$C93-I$2)))</f>
        <v>9.76</v>
      </c>
      <c r="J93" s="103" t="n">
        <f aca="false">IF(J$1="P",MAX(0,J$2-$C93),IF(J$1="C",MAX(0,$C93-J$2)))</f>
        <v>14.76</v>
      </c>
      <c r="K93" s="103" t="n">
        <f aca="false">IF(K$1="P",MAX(0,K$2-$C93),IF(K$1="C",MAX(0,$C93-K$2)))</f>
        <v>19.76</v>
      </c>
      <c r="L93" s="103" t="n">
        <f aca="false">IF(L$1="P",MAX(0,L$2-$C93),IF(L$1="C",MAX(0,$C93-L$2)))</f>
        <v>29.76</v>
      </c>
      <c r="M93" s="103" t="n">
        <f aca="false">IF(M$1="P",MAX(0,M$2-$C93),IF(M$1="C",MAX(0,$C93-M$2)))</f>
        <v>0</v>
      </c>
      <c r="N93" s="103" t="n">
        <f aca="false">IF(N$1="P",MAX(0,N$2-$C93),IF(N$1="C",MAX(0,$C93-N$2)))</f>
        <v>0</v>
      </c>
      <c r="O93" s="103" t="n">
        <f aca="false">IF(O$1="P",MAX(0,O$2-$C93),IF(O$1="C",MAX(0,$C93-O$2)))</f>
        <v>0</v>
      </c>
      <c r="P93" s="103" t="n">
        <f aca="false">IF(P$1="P",MAX(0,P$2-$C93),IF(P$1="C",MAX(0,$C93-P$2)))</f>
        <v>0</v>
      </c>
      <c r="Q93" s="103" t="n">
        <f aca="false">IF(Q$1="P",MAX(0,Q$2-$C93),IF(Q$1="C",MAX(0,$C93-Q$2)))</f>
        <v>0</v>
      </c>
      <c r="R93" s="103" t="n">
        <f aca="false">IF(R$1="P",MAX(0,R$2-$C93),IF(R$1="C",MAX(0,$C93-R$2)))</f>
        <v>0</v>
      </c>
      <c r="S93" s="104" t="n">
        <f aca="false">A93</f>
        <v>4</v>
      </c>
      <c r="T93" s="105" t="n">
        <f aca="false">VLOOKUP($B93,Gas!$B$3:$E$2506,2)</f>
        <v>2.5</v>
      </c>
      <c r="U93" s="46" t="n">
        <f aca="false">C93/T93</f>
        <v>8.096</v>
      </c>
    </row>
    <row r="94" customFormat="false" ht="12.75" hidden="false" customHeight="false" outlineLevel="0" collapsed="false">
      <c r="A94" s="95" t="n">
        <f aca="false">MONTH(B94)+(YEAR(B94)-1998)*12</f>
        <v>4</v>
      </c>
      <c r="B94" s="107" t="n">
        <v>35894</v>
      </c>
      <c r="C94" s="97" t="n">
        <v>20.75</v>
      </c>
      <c r="D94" s="98" t="n">
        <f aca="false">LN(C94/C93)</f>
        <v>0.0248854022574425</v>
      </c>
      <c r="E94" s="106" t="n">
        <f aca="false">STDEV(D85:D94)*SQRT(trade_day)</f>
        <v>1.43040203287891</v>
      </c>
      <c r="G94" s="103" t="n">
        <f aca="false">IF(G$1="P",MAX(0,G$2-$C94),IF(G$1="C",MAX(0,$C94-G$2)))</f>
        <v>0</v>
      </c>
      <c r="H94" s="103" t="n">
        <f aca="false">IF(H$1="P",MAX(0,H$2-$C94),IF(H$1="C",MAX(0,$C94-H$2)))</f>
        <v>4.25</v>
      </c>
      <c r="I94" s="103" t="n">
        <f aca="false">IF(I$1="P",MAX(0,I$2-$C94),IF(I$1="C",MAX(0,$C94-I$2)))</f>
        <v>9.25</v>
      </c>
      <c r="J94" s="103" t="n">
        <f aca="false">IF(J$1="P",MAX(0,J$2-$C94),IF(J$1="C",MAX(0,$C94-J$2)))</f>
        <v>14.25</v>
      </c>
      <c r="K94" s="103" t="n">
        <f aca="false">IF(K$1="P",MAX(0,K$2-$C94),IF(K$1="C",MAX(0,$C94-K$2)))</f>
        <v>19.25</v>
      </c>
      <c r="L94" s="103" t="n">
        <f aca="false">IF(L$1="P",MAX(0,L$2-$C94),IF(L$1="C",MAX(0,$C94-L$2)))</f>
        <v>29.25</v>
      </c>
      <c r="M94" s="103" t="n">
        <f aca="false">IF(M$1="P",MAX(0,M$2-$C94),IF(M$1="C",MAX(0,$C94-M$2)))</f>
        <v>0</v>
      </c>
      <c r="N94" s="103" t="n">
        <f aca="false">IF(N$1="P",MAX(0,N$2-$C94),IF(N$1="C",MAX(0,$C94-N$2)))</f>
        <v>0</v>
      </c>
      <c r="O94" s="103" t="n">
        <f aca="false">IF(O$1="P",MAX(0,O$2-$C94),IF(O$1="C",MAX(0,$C94-O$2)))</f>
        <v>0</v>
      </c>
      <c r="P94" s="103" t="n">
        <f aca="false">IF(P$1="P",MAX(0,P$2-$C94),IF(P$1="C",MAX(0,$C94-P$2)))</f>
        <v>0</v>
      </c>
      <c r="Q94" s="103" t="n">
        <f aca="false">IF(Q$1="P",MAX(0,Q$2-$C94),IF(Q$1="C",MAX(0,$C94-Q$2)))</f>
        <v>0</v>
      </c>
      <c r="R94" s="103" t="n">
        <f aca="false">IF(R$1="P",MAX(0,R$2-$C94),IF(R$1="C",MAX(0,$C94-R$2)))</f>
        <v>0</v>
      </c>
      <c r="S94" s="104" t="n">
        <f aca="false">A94</f>
        <v>4</v>
      </c>
      <c r="T94" s="105" t="n">
        <f aca="false">VLOOKUP($B94,Gas!$B$3:$E$2506,2)</f>
        <v>2.65</v>
      </c>
      <c r="U94" s="46" t="n">
        <f aca="false">C94/T94</f>
        <v>7.83018867924528</v>
      </c>
    </row>
    <row r="95" customFormat="false" ht="12.75" hidden="false" customHeight="false" outlineLevel="0" collapsed="false">
      <c r="A95" s="95" t="n">
        <f aca="false">MONTH(B95)+(YEAR(B95)-1998)*12</f>
        <v>4</v>
      </c>
      <c r="B95" s="107" t="n">
        <v>35895</v>
      </c>
      <c r="C95" s="97" t="n">
        <v>19.55</v>
      </c>
      <c r="D95" s="98" t="n">
        <f aca="false">LN(C95/C94)</f>
        <v>-0.0595709602453325</v>
      </c>
      <c r="E95" s="106" t="n">
        <f aca="false">STDEV(D86:D95)*SQRT(trade_day)</f>
        <v>1.48033055841453</v>
      </c>
      <c r="G95" s="103" t="n">
        <f aca="false">IF(G$1="P",MAX(0,G$2-$C95),IF(G$1="C",MAX(0,$C95-G$2)))</f>
        <v>0.449999999999999</v>
      </c>
      <c r="H95" s="103" t="n">
        <f aca="false">IF(H$1="P",MAX(0,H$2-$C95),IF(H$1="C",MAX(0,$C95-H$2)))</f>
        <v>5.45</v>
      </c>
      <c r="I95" s="103" t="n">
        <f aca="false">IF(I$1="P",MAX(0,I$2-$C95),IF(I$1="C",MAX(0,$C95-I$2)))</f>
        <v>10.45</v>
      </c>
      <c r="J95" s="103" t="n">
        <f aca="false">IF(J$1="P",MAX(0,J$2-$C95),IF(J$1="C",MAX(0,$C95-J$2)))</f>
        <v>15.45</v>
      </c>
      <c r="K95" s="103" t="n">
        <f aca="false">IF(K$1="P",MAX(0,K$2-$C95),IF(K$1="C",MAX(0,$C95-K$2)))</f>
        <v>20.45</v>
      </c>
      <c r="L95" s="103" t="n">
        <f aca="false">IF(L$1="P",MAX(0,L$2-$C95),IF(L$1="C",MAX(0,$C95-L$2)))</f>
        <v>30.45</v>
      </c>
      <c r="M95" s="103" t="n">
        <f aca="false">IF(M$1="P",MAX(0,M$2-$C95),IF(M$1="C",MAX(0,$C95-M$2)))</f>
        <v>0</v>
      </c>
      <c r="N95" s="103" t="n">
        <f aca="false">IF(N$1="P",MAX(0,N$2-$C95),IF(N$1="C",MAX(0,$C95-N$2)))</f>
        <v>0</v>
      </c>
      <c r="O95" s="103" t="n">
        <f aca="false">IF(O$1="P",MAX(0,O$2-$C95),IF(O$1="C",MAX(0,$C95-O$2)))</f>
        <v>0</v>
      </c>
      <c r="P95" s="103" t="n">
        <f aca="false">IF(P$1="P",MAX(0,P$2-$C95),IF(P$1="C",MAX(0,$C95-P$2)))</f>
        <v>0</v>
      </c>
      <c r="Q95" s="103" t="n">
        <f aca="false">IF(Q$1="P",MAX(0,Q$2-$C95),IF(Q$1="C",MAX(0,$C95-Q$2)))</f>
        <v>0</v>
      </c>
      <c r="R95" s="103" t="n">
        <f aca="false">IF(R$1="P",MAX(0,R$2-$C95),IF(R$1="C",MAX(0,$C95-R$2)))</f>
        <v>0</v>
      </c>
      <c r="S95" s="104" t="n">
        <f aca="false">A95</f>
        <v>4</v>
      </c>
      <c r="T95" s="105" t="n">
        <f aca="false">VLOOKUP($B95,Gas!$B$3:$E$2506,2)</f>
        <v>2.59</v>
      </c>
      <c r="U95" s="46" t="n">
        <f aca="false">C95/T95</f>
        <v>7.54826254826255</v>
      </c>
    </row>
    <row r="96" customFormat="false" ht="12.75" hidden="false" customHeight="false" outlineLevel="0" collapsed="false">
      <c r="A96" s="95" t="n">
        <f aca="false">MONTH(B96)+(YEAR(B96)-1998)*12</f>
        <v>4</v>
      </c>
      <c r="B96" s="107" t="n">
        <v>35898</v>
      </c>
      <c r="C96" s="97" t="n">
        <v>31.63</v>
      </c>
      <c r="D96" s="98" t="n">
        <f aca="false">LN(C96/C95)</f>
        <v>0.481130750886183</v>
      </c>
      <c r="E96" s="106" t="n">
        <f aca="false">STDEV(D87:D96)*SQRT(trade_day)</f>
        <v>2.75705627746095</v>
      </c>
      <c r="G96" s="103" t="n">
        <f aca="false">IF(G$1="P",MAX(0,G$2-$C96),IF(G$1="C",MAX(0,$C96-G$2)))</f>
        <v>0</v>
      </c>
      <c r="H96" s="103" t="n">
        <f aca="false">IF(H$1="P",MAX(0,H$2-$C96),IF(H$1="C",MAX(0,$C96-H$2)))</f>
        <v>0</v>
      </c>
      <c r="I96" s="103" t="n">
        <f aca="false">IF(I$1="P",MAX(0,I$2-$C96),IF(I$1="C",MAX(0,$C96-I$2)))</f>
        <v>0</v>
      </c>
      <c r="J96" s="103" t="n">
        <f aca="false">IF(J$1="P",MAX(0,J$2-$C96),IF(J$1="C",MAX(0,$C96-J$2)))</f>
        <v>3.37</v>
      </c>
      <c r="K96" s="103" t="n">
        <f aca="false">IF(K$1="P",MAX(0,K$2-$C96),IF(K$1="C",MAX(0,$C96-K$2)))</f>
        <v>8.37</v>
      </c>
      <c r="L96" s="103" t="n">
        <f aca="false">IF(L$1="P",MAX(0,L$2-$C96),IF(L$1="C",MAX(0,$C96-L$2)))</f>
        <v>18.37</v>
      </c>
      <c r="M96" s="103" t="n">
        <f aca="false">IF(M$1="P",MAX(0,M$2-$C96),IF(M$1="C",MAX(0,$C96-M$2)))</f>
        <v>6.63</v>
      </c>
      <c r="N96" s="103" t="n">
        <f aca="false">IF(N$1="P",MAX(0,N$2-$C96),IF(N$1="C",MAX(0,$C96-N$2)))</f>
        <v>1.63</v>
      </c>
      <c r="O96" s="103" t="n">
        <f aca="false">IF(O$1="P",MAX(0,O$2-$C96),IF(O$1="C",MAX(0,$C96-O$2)))</f>
        <v>0</v>
      </c>
      <c r="P96" s="103" t="n">
        <f aca="false">IF(P$1="P",MAX(0,P$2-$C96),IF(P$1="C",MAX(0,$C96-P$2)))</f>
        <v>0</v>
      </c>
      <c r="Q96" s="103" t="n">
        <f aca="false">IF(Q$1="P",MAX(0,Q$2-$C96),IF(Q$1="C",MAX(0,$C96-Q$2)))</f>
        <v>0</v>
      </c>
      <c r="R96" s="103" t="n">
        <f aca="false">IF(R$1="P",MAX(0,R$2-$C96),IF(R$1="C",MAX(0,$C96-R$2)))</f>
        <v>0</v>
      </c>
      <c r="S96" s="104" t="n">
        <f aca="false">A96</f>
        <v>4</v>
      </c>
      <c r="T96" s="105" t="n">
        <f aca="false">VLOOKUP($B96,Gas!$B$3:$E$2506,2)</f>
        <v>2.59</v>
      </c>
      <c r="U96" s="46" t="n">
        <f aca="false">C96/T96</f>
        <v>12.2123552123552</v>
      </c>
    </row>
    <row r="97" customFormat="false" ht="12.75" hidden="false" customHeight="false" outlineLevel="0" collapsed="false">
      <c r="A97" s="95" t="n">
        <f aca="false">MONTH(B97)+(YEAR(B97)-1998)*12</f>
        <v>4</v>
      </c>
      <c r="B97" s="107" t="n">
        <v>35899</v>
      </c>
      <c r="C97" s="97" t="n">
        <v>21.98</v>
      </c>
      <c r="D97" s="98" t="n">
        <f aca="false">LN(C97/C96)</f>
        <v>-0.363973088342082</v>
      </c>
      <c r="E97" s="106" t="n">
        <f aca="false">STDEV(D88:D97)*SQRT(trade_day)</f>
        <v>3.48837493910427</v>
      </c>
      <c r="G97" s="103" t="n">
        <f aca="false">IF(G$1="P",MAX(0,G$2-$C97),IF(G$1="C",MAX(0,$C97-G$2)))</f>
        <v>0</v>
      </c>
      <c r="H97" s="103" t="n">
        <f aca="false">IF(H$1="P",MAX(0,H$2-$C97),IF(H$1="C",MAX(0,$C97-H$2)))</f>
        <v>3.02</v>
      </c>
      <c r="I97" s="103" t="n">
        <f aca="false">IF(I$1="P",MAX(0,I$2-$C97),IF(I$1="C",MAX(0,$C97-I$2)))</f>
        <v>8.02</v>
      </c>
      <c r="J97" s="103" t="n">
        <f aca="false">IF(J$1="P",MAX(0,J$2-$C97),IF(J$1="C",MAX(0,$C97-J$2)))</f>
        <v>13.02</v>
      </c>
      <c r="K97" s="103" t="n">
        <f aca="false">IF(K$1="P",MAX(0,K$2-$C97),IF(K$1="C",MAX(0,$C97-K$2)))</f>
        <v>18.02</v>
      </c>
      <c r="L97" s="103" t="n">
        <f aca="false">IF(L$1="P",MAX(0,L$2-$C97),IF(L$1="C",MAX(0,$C97-L$2)))</f>
        <v>28.02</v>
      </c>
      <c r="M97" s="103" t="n">
        <f aca="false">IF(M$1="P",MAX(0,M$2-$C97),IF(M$1="C",MAX(0,$C97-M$2)))</f>
        <v>0</v>
      </c>
      <c r="N97" s="103" t="n">
        <f aca="false">IF(N$1="P",MAX(0,N$2-$C97),IF(N$1="C",MAX(0,$C97-N$2)))</f>
        <v>0</v>
      </c>
      <c r="O97" s="103" t="n">
        <f aca="false">IF(O$1="P",MAX(0,O$2-$C97),IF(O$1="C",MAX(0,$C97-O$2)))</f>
        <v>0</v>
      </c>
      <c r="P97" s="103" t="n">
        <f aca="false">IF(P$1="P",MAX(0,P$2-$C97),IF(P$1="C",MAX(0,$C97-P$2)))</f>
        <v>0</v>
      </c>
      <c r="Q97" s="103" t="n">
        <f aca="false">IF(Q$1="P",MAX(0,Q$2-$C97),IF(Q$1="C",MAX(0,$C97-Q$2)))</f>
        <v>0</v>
      </c>
      <c r="R97" s="103" t="n">
        <f aca="false">IF(R$1="P",MAX(0,R$2-$C97),IF(R$1="C",MAX(0,$C97-R$2)))</f>
        <v>0</v>
      </c>
      <c r="S97" s="104" t="n">
        <f aca="false">A97</f>
        <v>4</v>
      </c>
      <c r="T97" s="105" t="n">
        <f aca="false">VLOOKUP($B97,Gas!$B$3:$E$2506,2)</f>
        <v>2.55</v>
      </c>
      <c r="U97" s="46" t="n">
        <f aca="false">C97/T97</f>
        <v>8.61960784313726</v>
      </c>
    </row>
    <row r="98" customFormat="false" ht="12.75" hidden="false" customHeight="false" outlineLevel="0" collapsed="false">
      <c r="A98" s="95" t="n">
        <f aca="false">MONTH(B98)+(YEAR(B98)-1998)*12</f>
        <v>4</v>
      </c>
      <c r="B98" s="107" t="n">
        <v>35900</v>
      </c>
      <c r="C98" s="97" t="n">
        <v>20.78</v>
      </c>
      <c r="D98" s="98" t="n">
        <f aca="false">LN(C98/C97)</f>
        <v>-0.056141963304394</v>
      </c>
      <c r="E98" s="106" t="n">
        <f aca="false">STDEV(D89:D98)*SQRT(trade_day)</f>
        <v>3.50392772511128</v>
      </c>
      <c r="G98" s="103" t="n">
        <f aca="false">IF(G$1="P",MAX(0,G$2-$C98),IF(G$1="C",MAX(0,$C98-G$2)))</f>
        <v>0</v>
      </c>
      <c r="H98" s="103" t="n">
        <f aca="false">IF(H$1="P",MAX(0,H$2-$C98),IF(H$1="C",MAX(0,$C98-H$2)))</f>
        <v>4.22</v>
      </c>
      <c r="I98" s="103" t="n">
        <f aca="false">IF(I$1="P",MAX(0,I$2-$C98),IF(I$1="C",MAX(0,$C98-I$2)))</f>
        <v>9.22</v>
      </c>
      <c r="J98" s="103" t="n">
        <f aca="false">IF(J$1="P",MAX(0,J$2-$C98),IF(J$1="C",MAX(0,$C98-J$2)))</f>
        <v>14.22</v>
      </c>
      <c r="K98" s="103" t="n">
        <f aca="false">IF(K$1="P",MAX(0,K$2-$C98),IF(K$1="C",MAX(0,$C98-K$2)))</f>
        <v>19.22</v>
      </c>
      <c r="L98" s="103" t="n">
        <f aca="false">IF(L$1="P",MAX(0,L$2-$C98),IF(L$1="C",MAX(0,$C98-L$2)))</f>
        <v>29.22</v>
      </c>
      <c r="M98" s="103" t="n">
        <f aca="false">IF(M$1="P",MAX(0,M$2-$C98),IF(M$1="C",MAX(0,$C98-M$2)))</f>
        <v>0</v>
      </c>
      <c r="N98" s="103" t="n">
        <f aca="false">IF(N$1="P",MAX(0,N$2-$C98),IF(N$1="C",MAX(0,$C98-N$2)))</f>
        <v>0</v>
      </c>
      <c r="O98" s="103" t="n">
        <f aca="false">IF(O$1="P",MAX(0,O$2-$C98),IF(O$1="C",MAX(0,$C98-O$2)))</f>
        <v>0</v>
      </c>
      <c r="P98" s="103" t="n">
        <f aca="false">IF(P$1="P",MAX(0,P$2-$C98),IF(P$1="C",MAX(0,$C98-P$2)))</f>
        <v>0</v>
      </c>
      <c r="Q98" s="103" t="n">
        <f aca="false">IF(Q$1="P",MAX(0,Q$2-$C98),IF(Q$1="C",MAX(0,$C98-Q$2)))</f>
        <v>0</v>
      </c>
      <c r="R98" s="103" t="n">
        <f aca="false">IF(R$1="P",MAX(0,R$2-$C98),IF(R$1="C",MAX(0,$C98-R$2)))</f>
        <v>0</v>
      </c>
      <c r="S98" s="104" t="n">
        <f aca="false">A98</f>
        <v>4</v>
      </c>
      <c r="T98" s="105" t="n">
        <f aca="false">VLOOKUP($B98,Gas!$B$3:$E$2506,2)</f>
        <v>2.415</v>
      </c>
      <c r="U98" s="46" t="n">
        <f aca="false">C98/T98</f>
        <v>8.60455486542443</v>
      </c>
    </row>
    <row r="99" customFormat="false" ht="12.75" hidden="false" customHeight="false" outlineLevel="0" collapsed="false">
      <c r="A99" s="95" t="n">
        <f aca="false">MONTH(B99)+(YEAR(B99)-1998)*12</f>
        <v>4</v>
      </c>
      <c r="B99" s="107" t="n">
        <v>35901</v>
      </c>
      <c r="C99" s="97" t="n">
        <v>24.08</v>
      </c>
      <c r="D99" s="98" t="n">
        <f aca="false">LN(C99/C98)</f>
        <v>0.147390634769539</v>
      </c>
      <c r="E99" s="106" t="n">
        <f aca="false">STDEV(D90:D99)*SQRT(trade_day)</f>
        <v>3.56064627085257</v>
      </c>
      <c r="G99" s="103" t="n">
        <f aca="false">IF(G$1="P",MAX(0,G$2-$C99),IF(G$1="C",MAX(0,$C99-G$2)))</f>
        <v>0</v>
      </c>
      <c r="H99" s="103" t="n">
        <f aca="false">IF(H$1="P",MAX(0,H$2-$C99),IF(H$1="C",MAX(0,$C99-H$2)))</f>
        <v>0.920000000000002</v>
      </c>
      <c r="I99" s="103" t="n">
        <f aca="false">IF(I$1="P",MAX(0,I$2-$C99),IF(I$1="C",MAX(0,$C99-I$2)))</f>
        <v>5.92</v>
      </c>
      <c r="J99" s="103" t="n">
        <f aca="false">IF(J$1="P",MAX(0,J$2-$C99),IF(J$1="C",MAX(0,$C99-J$2)))</f>
        <v>10.92</v>
      </c>
      <c r="K99" s="103" t="n">
        <f aca="false">IF(K$1="P",MAX(0,K$2-$C99),IF(K$1="C",MAX(0,$C99-K$2)))</f>
        <v>15.92</v>
      </c>
      <c r="L99" s="103" t="n">
        <f aca="false">IF(L$1="P",MAX(0,L$2-$C99),IF(L$1="C",MAX(0,$C99-L$2)))</f>
        <v>25.92</v>
      </c>
      <c r="M99" s="103" t="n">
        <f aca="false">IF(M$1="P",MAX(0,M$2-$C99),IF(M$1="C",MAX(0,$C99-M$2)))</f>
        <v>0</v>
      </c>
      <c r="N99" s="103" t="n">
        <f aca="false">IF(N$1="P",MAX(0,N$2-$C99),IF(N$1="C",MAX(0,$C99-N$2)))</f>
        <v>0</v>
      </c>
      <c r="O99" s="103" t="n">
        <f aca="false">IF(O$1="P",MAX(0,O$2-$C99),IF(O$1="C",MAX(0,$C99-O$2)))</f>
        <v>0</v>
      </c>
      <c r="P99" s="103" t="n">
        <f aca="false">IF(P$1="P",MAX(0,P$2-$C99),IF(P$1="C",MAX(0,$C99-P$2)))</f>
        <v>0</v>
      </c>
      <c r="Q99" s="103" t="n">
        <f aca="false">IF(Q$1="P",MAX(0,Q$2-$C99),IF(Q$1="C",MAX(0,$C99-Q$2)))</f>
        <v>0</v>
      </c>
      <c r="R99" s="103" t="n">
        <f aca="false">IF(R$1="P",MAX(0,R$2-$C99),IF(R$1="C",MAX(0,$C99-R$2)))</f>
        <v>0</v>
      </c>
      <c r="S99" s="104" t="n">
        <f aca="false">A99</f>
        <v>4</v>
      </c>
      <c r="T99" s="105" t="n">
        <f aca="false">VLOOKUP($B99,Gas!$B$3:$E$2506,2)</f>
        <v>2.48</v>
      </c>
      <c r="U99" s="46" t="n">
        <f aca="false">C99/T99</f>
        <v>9.70967741935484</v>
      </c>
    </row>
    <row r="100" customFormat="false" ht="12.75" hidden="false" customHeight="false" outlineLevel="0" collapsed="false">
      <c r="A100" s="95" t="n">
        <f aca="false">MONTH(B100)+(YEAR(B100)-1998)*12</f>
        <v>4</v>
      </c>
      <c r="B100" s="107" t="n">
        <v>35902</v>
      </c>
      <c r="C100" s="97" t="n">
        <v>23.84</v>
      </c>
      <c r="D100" s="98" t="n">
        <f aca="false">LN(C100/C99)</f>
        <v>-0.0100167782434712</v>
      </c>
      <c r="E100" s="106" t="n">
        <f aca="false">STDEV(D91:D100)*SQRT(trade_day)</f>
        <v>3.55869000457308</v>
      </c>
      <c r="G100" s="103" t="n">
        <f aca="false">IF(G$1="P",MAX(0,G$2-$C100),IF(G$1="C",MAX(0,$C100-G$2)))</f>
        <v>0</v>
      </c>
      <c r="H100" s="103" t="n">
        <f aca="false">IF(H$1="P",MAX(0,H$2-$C100),IF(H$1="C",MAX(0,$C100-H$2)))</f>
        <v>1.16</v>
      </c>
      <c r="I100" s="103" t="n">
        <f aca="false">IF(I$1="P",MAX(0,I$2-$C100),IF(I$1="C",MAX(0,$C100-I$2)))</f>
        <v>6.16</v>
      </c>
      <c r="J100" s="103" t="n">
        <f aca="false">IF(J$1="P",MAX(0,J$2-$C100),IF(J$1="C",MAX(0,$C100-J$2)))</f>
        <v>11.16</v>
      </c>
      <c r="K100" s="103" t="n">
        <f aca="false">IF(K$1="P",MAX(0,K$2-$C100),IF(K$1="C",MAX(0,$C100-K$2)))</f>
        <v>16.16</v>
      </c>
      <c r="L100" s="103" t="n">
        <f aca="false">IF(L$1="P",MAX(0,L$2-$C100),IF(L$1="C",MAX(0,$C100-L$2)))</f>
        <v>26.16</v>
      </c>
      <c r="M100" s="103" t="n">
        <f aca="false">IF(M$1="P",MAX(0,M$2-$C100),IF(M$1="C",MAX(0,$C100-M$2)))</f>
        <v>0</v>
      </c>
      <c r="N100" s="103" t="n">
        <f aca="false">IF(N$1="P",MAX(0,N$2-$C100),IF(N$1="C",MAX(0,$C100-N$2)))</f>
        <v>0</v>
      </c>
      <c r="O100" s="103" t="n">
        <f aca="false">IF(O$1="P",MAX(0,O$2-$C100),IF(O$1="C",MAX(0,$C100-O$2)))</f>
        <v>0</v>
      </c>
      <c r="P100" s="103" t="n">
        <f aca="false">IF(P$1="P",MAX(0,P$2-$C100),IF(P$1="C",MAX(0,$C100-P$2)))</f>
        <v>0</v>
      </c>
      <c r="Q100" s="103" t="n">
        <f aca="false">IF(Q$1="P",MAX(0,Q$2-$C100),IF(Q$1="C",MAX(0,$C100-Q$2)))</f>
        <v>0</v>
      </c>
      <c r="R100" s="103" t="n">
        <f aca="false">IF(R$1="P",MAX(0,R$2-$C100),IF(R$1="C",MAX(0,$C100-R$2)))</f>
        <v>0</v>
      </c>
      <c r="S100" s="104" t="n">
        <f aca="false">A100</f>
        <v>4</v>
      </c>
      <c r="T100" s="105" t="n">
        <f aca="false">VLOOKUP($B100,Gas!$B$3:$E$2506,2)</f>
        <v>2.475</v>
      </c>
      <c r="U100" s="46" t="n">
        <f aca="false">C100/T100</f>
        <v>9.63232323232323</v>
      </c>
    </row>
    <row r="101" customFormat="false" ht="12.75" hidden="false" customHeight="false" outlineLevel="0" collapsed="false">
      <c r="A101" s="95" t="n">
        <f aca="false">MONTH(B101)+(YEAR(B101)-1998)*12</f>
        <v>4</v>
      </c>
      <c r="B101" s="107" t="n">
        <v>35905</v>
      </c>
      <c r="C101" s="97" t="n">
        <v>23.8</v>
      </c>
      <c r="D101" s="98" t="n">
        <f aca="false">LN(C101/C100)</f>
        <v>-0.00167926151971991</v>
      </c>
      <c r="E101" s="106" t="n">
        <f aca="false">STDEV(D92:D101)*SQRT(trade_day)</f>
        <v>3.40007862750294</v>
      </c>
      <c r="G101" s="103" t="n">
        <f aca="false">IF(G$1="P",MAX(0,G$2-$C101),IF(G$1="C",MAX(0,$C101-G$2)))</f>
        <v>0</v>
      </c>
      <c r="H101" s="103" t="n">
        <f aca="false">IF(H$1="P",MAX(0,H$2-$C101),IF(H$1="C",MAX(0,$C101-H$2)))</f>
        <v>1.2</v>
      </c>
      <c r="I101" s="103" t="n">
        <f aca="false">IF(I$1="P",MAX(0,I$2-$C101),IF(I$1="C",MAX(0,$C101-I$2)))</f>
        <v>6.2</v>
      </c>
      <c r="J101" s="103" t="n">
        <f aca="false">IF(J$1="P",MAX(0,J$2-$C101),IF(J$1="C",MAX(0,$C101-J$2)))</f>
        <v>11.2</v>
      </c>
      <c r="K101" s="103" t="n">
        <f aca="false">IF(K$1="P",MAX(0,K$2-$C101),IF(K$1="C",MAX(0,$C101-K$2)))</f>
        <v>16.2</v>
      </c>
      <c r="L101" s="103" t="n">
        <f aca="false">IF(L$1="P",MAX(0,L$2-$C101),IF(L$1="C",MAX(0,$C101-L$2)))</f>
        <v>26.2</v>
      </c>
      <c r="M101" s="103" t="n">
        <f aca="false">IF(M$1="P",MAX(0,M$2-$C101),IF(M$1="C",MAX(0,$C101-M$2)))</f>
        <v>0</v>
      </c>
      <c r="N101" s="103" t="n">
        <f aca="false">IF(N$1="P",MAX(0,N$2-$C101),IF(N$1="C",MAX(0,$C101-N$2)))</f>
        <v>0</v>
      </c>
      <c r="O101" s="103" t="n">
        <f aca="false">IF(O$1="P",MAX(0,O$2-$C101),IF(O$1="C",MAX(0,$C101-O$2)))</f>
        <v>0</v>
      </c>
      <c r="P101" s="103" t="n">
        <f aca="false">IF(P$1="P",MAX(0,P$2-$C101),IF(P$1="C",MAX(0,$C101-P$2)))</f>
        <v>0</v>
      </c>
      <c r="Q101" s="103" t="n">
        <f aca="false">IF(Q$1="P",MAX(0,Q$2-$C101),IF(Q$1="C",MAX(0,$C101-Q$2)))</f>
        <v>0</v>
      </c>
      <c r="R101" s="103" t="n">
        <f aca="false">IF(R$1="P",MAX(0,R$2-$C101),IF(R$1="C",MAX(0,$C101-R$2)))</f>
        <v>0</v>
      </c>
      <c r="S101" s="104" t="n">
        <f aca="false">A101</f>
        <v>4</v>
      </c>
      <c r="T101" s="105" t="n">
        <f aca="false">VLOOKUP($B101,Gas!$B$3:$E$2506,2)</f>
        <v>2.39</v>
      </c>
      <c r="U101" s="46" t="n">
        <f aca="false">C101/T101</f>
        <v>9.9581589958159</v>
      </c>
    </row>
    <row r="102" customFormat="false" ht="12.75" hidden="false" customHeight="false" outlineLevel="0" collapsed="false">
      <c r="A102" s="95" t="n">
        <f aca="false">MONTH(B102)+(YEAR(B102)-1998)*12</f>
        <v>4</v>
      </c>
      <c r="B102" s="107" t="n">
        <v>35906</v>
      </c>
      <c r="C102" s="97" t="n">
        <v>20.13</v>
      </c>
      <c r="D102" s="98" t="n">
        <f aca="false">LN(C102/C101)</f>
        <v>-0.167474341025729</v>
      </c>
      <c r="E102" s="106" t="n">
        <f aca="false">STDEV(D93:D102)*SQRT(trade_day)</f>
        <v>3.49142512201965</v>
      </c>
      <c r="G102" s="103" t="n">
        <f aca="false">IF(G$1="P",MAX(0,G$2-$C102),IF(G$1="C",MAX(0,$C102-G$2)))</f>
        <v>0</v>
      </c>
      <c r="H102" s="103" t="n">
        <f aca="false">IF(H$1="P",MAX(0,H$2-$C102),IF(H$1="C",MAX(0,$C102-H$2)))</f>
        <v>4.87</v>
      </c>
      <c r="I102" s="103" t="n">
        <f aca="false">IF(I$1="P",MAX(0,I$2-$C102),IF(I$1="C",MAX(0,$C102-I$2)))</f>
        <v>9.87</v>
      </c>
      <c r="J102" s="103" t="n">
        <f aca="false">IF(J$1="P",MAX(0,J$2-$C102),IF(J$1="C",MAX(0,$C102-J$2)))</f>
        <v>14.87</v>
      </c>
      <c r="K102" s="103" t="n">
        <f aca="false">IF(K$1="P",MAX(0,K$2-$C102),IF(K$1="C",MAX(0,$C102-K$2)))</f>
        <v>19.87</v>
      </c>
      <c r="L102" s="103" t="n">
        <f aca="false">IF(L$1="P",MAX(0,L$2-$C102),IF(L$1="C",MAX(0,$C102-L$2)))</f>
        <v>29.87</v>
      </c>
      <c r="M102" s="103" t="n">
        <f aca="false">IF(M$1="P",MAX(0,M$2-$C102),IF(M$1="C",MAX(0,$C102-M$2)))</f>
        <v>0</v>
      </c>
      <c r="N102" s="103" t="n">
        <f aca="false">IF(N$1="P",MAX(0,N$2-$C102),IF(N$1="C",MAX(0,$C102-N$2)))</f>
        <v>0</v>
      </c>
      <c r="O102" s="103" t="n">
        <f aca="false">IF(O$1="P",MAX(0,O$2-$C102),IF(O$1="C",MAX(0,$C102-O$2)))</f>
        <v>0</v>
      </c>
      <c r="P102" s="103" t="n">
        <f aca="false">IF(P$1="P",MAX(0,P$2-$C102),IF(P$1="C",MAX(0,$C102-P$2)))</f>
        <v>0</v>
      </c>
      <c r="Q102" s="103" t="n">
        <f aca="false">IF(Q$1="P",MAX(0,Q$2-$C102),IF(Q$1="C",MAX(0,$C102-Q$2)))</f>
        <v>0</v>
      </c>
      <c r="R102" s="103" t="n">
        <f aca="false">IF(R$1="P",MAX(0,R$2-$C102),IF(R$1="C",MAX(0,$C102-R$2)))</f>
        <v>0</v>
      </c>
      <c r="S102" s="104" t="n">
        <f aca="false">A102</f>
        <v>4</v>
      </c>
      <c r="T102" s="105" t="n">
        <f aca="false">VLOOKUP($B102,Gas!$B$3:$E$2506,2)</f>
        <v>2.4</v>
      </c>
      <c r="U102" s="46" t="n">
        <f aca="false">C102/T102</f>
        <v>8.3875</v>
      </c>
    </row>
    <row r="103" customFormat="false" ht="12.75" hidden="false" customHeight="false" outlineLevel="0" collapsed="false">
      <c r="A103" s="95" t="n">
        <f aca="false">MONTH(B103)+(YEAR(B103)-1998)*12</f>
        <v>4</v>
      </c>
      <c r="B103" s="107" t="n">
        <v>35907</v>
      </c>
      <c r="C103" s="97" t="n">
        <v>19.2</v>
      </c>
      <c r="D103" s="98" t="n">
        <f aca="false">LN(C103/C102)</f>
        <v>-0.0473009606179643</v>
      </c>
      <c r="E103" s="106" t="n">
        <f aca="false">STDEV(D94:D103)*SQRT(trade_day)</f>
        <v>3.42830148917817</v>
      </c>
      <c r="G103" s="103" t="n">
        <f aca="false">IF(G$1="P",MAX(0,G$2-$C103),IF(G$1="C",MAX(0,$C103-G$2)))</f>
        <v>0.800000000000001</v>
      </c>
      <c r="H103" s="103" t="n">
        <f aca="false">IF(H$1="P",MAX(0,H$2-$C103),IF(H$1="C",MAX(0,$C103-H$2)))</f>
        <v>5.8</v>
      </c>
      <c r="I103" s="103" t="n">
        <f aca="false">IF(I$1="P",MAX(0,I$2-$C103),IF(I$1="C",MAX(0,$C103-I$2)))</f>
        <v>10.8</v>
      </c>
      <c r="J103" s="103" t="n">
        <f aca="false">IF(J$1="P",MAX(0,J$2-$C103),IF(J$1="C",MAX(0,$C103-J$2)))</f>
        <v>15.8</v>
      </c>
      <c r="K103" s="103" t="n">
        <f aca="false">IF(K$1="P",MAX(0,K$2-$C103),IF(K$1="C",MAX(0,$C103-K$2)))</f>
        <v>20.8</v>
      </c>
      <c r="L103" s="103" t="n">
        <f aca="false">IF(L$1="P",MAX(0,L$2-$C103),IF(L$1="C",MAX(0,$C103-L$2)))</f>
        <v>30.8</v>
      </c>
      <c r="M103" s="103" t="n">
        <f aca="false">IF(M$1="P",MAX(0,M$2-$C103),IF(M$1="C",MAX(0,$C103-M$2)))</f>
        <v>0</v>
      </c>
      <c r="N103" s="103" t="n">
        <f aca="false">IF(N$1="P",MAX(0,N$2-$C103),IF(N$1="C",MAX(0,$C103-N$2)))</f>
        <v>0</v>
      </c>
      <c r="O103" s="103" t="n">
        <f aca="false">IF(O$1="P",MAX(0,O$2-$C103),IF(O$1="C",MAX(0,$C103-O$2)))</f>
        <v>0</v>
      </c>
      <c r="P103" s="103" t="n">
        <f aca="false">IF(P$1="P",MAX(0,P$2-$C103),IF(P$1="C",MAX(0,$C103-P$2)))</f>
        <v>0</v>
      </c>
      <c r="Q103" s="103" t="n">
        <f aca="false">IF(Q$1="P",MAX(0,Q$2-$C103),IF(Q$1="C",MAX(0,$C103-Q$2)))</f>
        <v>0</v>
      </c>
      <c r="R103" s="103" t="n">
        <f aca="false">IF(R$1="P",MAX(0,R$2-$C103),IF(R$1="C",MAX(0,$C103-R$2)))</f>
        <v>0</v>
      </c>
      <c r="S103" s="104" t="n">
        <f aca="false">A103</f>
        <v>4</v>
      </c>
      <c r="T103" s="105" t="n">
        <f aca="false">VLOOKUP($B103,Gas!$B$3:$E$2506,2)</f>
        <v>2.455</v>
      </c>
      <c r="U103" s="46" t="n">
        <f aca="false">C103/T103</f>
        <v>7.82077393075356</v>
      </c>
    </row>
    <row r="104" customFormat="false" ht="12.75" hidden="false" customHeight="false" outlineLevel="0" collapsed="false">
      <c r="A104" s="95" t="n">
        <f aca="false">MONTH(B104)+(YEAR(B104)-1998)*12</f>
        <v>4</v>
      </c>
      <c r="B104" s="107" t="n">
        <v>35908</v>
      </c>
      <c r="C104" s="97" t="n">
        <v>17.32</v>
      </c>
      <c r="D104" s="98" t="n">
        <f aca="false">LN(C104/C103)</f>
        <v>-0.103048375899447</v>
      </c>
      <c r="E104" s="106" t="n">
        <f aca="false">STDEV(D95:D104)*SQRT(trade_day)</f>
        <v>3.45659716729377</v>
      </c>
      <c r="G104" s="103" t="n">
        <f aca="false">IF(G$1="P",MAX(0,G$2-$C104),IF(G$1="C",MAX(0,$C104-G$2)))</f>
        <v>2.68</v>
      </c>
      <c r="H104" s="103" t="n">
        <f aca="false">IF(H$1="P",MAX(0,H$2-$C104),IF(H$1="C",MAX(0,$C104-H$2)))</f>
        <v>7.68</v>
      </c>
      <c r="I104" s="103" t="n">
        <f aca="false">IF(I$1="P",MAX(0,I$2-$C104),IF(I$1="C",MAX(0,$C104-I$2)))</f>
        <v>12.68</v>
      </c>
      <c r="J104" s="103" t="n">
        <f aca="false">IF(J$1="P",MAX(0,J$2-$C104),IF(J$1="C",MAX(0,$C104-J$2)))</f>
        <v>17.68</v>
      </c>
      <c r="K104" s="103" t="n">
        <f aca="false">IF(K$1="P",MAX(0,K$2-$C104),IF(K$1="C",MAX(0,$C104-K$2)))</f>
        <v>22.68</v>
      </c>
      <c r="L104" s="103" t="n">
        <f aca="false">IF(L$1="P",MAX(0,L$2-$C104),IF(L$1="C",MAX(0,$C104-L$2)))</f>
        <v>32.68</v>
      </c>
      <c r="M104" s="103" t="n">
        <f aca="false">IF(M$1="P",MAX(0,M$2-$C104),IF(M$1="C",MAX(0,$C104-M$2)))</f>
        <v>0</v>
      </c>
      <c r="N104" s="103" t="n">
        <f aca="false">IF(N$1="P",MAX(0,N$2-$C104),IF(N$1="C",MAX(0,$C104-N$2)))</f>
        <v>0</v>
      </c>
      <c r="O104" s="103" t="n">
        <f aca="false">IF(O$1="P",MAX(0,O$2-$C104),IF(O$1="C",MAX(0,$C104-O$2)))</f>
        <v>0</v>
      </c>
      <c r="P104" s="103" t="n">
        <f aca="false">IF(P$1="P",MAX(0,P$2-$C104),IF(P$1="C",MAX(0,$C104-P$2)))</f>
        <v>0</v>
      </c>
      <c r="Q104" s="103" t="n">
        <f aca="false">IF(Q$1="P",MAX(0,Q$2-$C104),IF(Q$1="C",MAX(0,$C104-Q$2)))</f>
        <v>0</v>
      </c>
      <c r="R104" s="103" t="n">
        <f aca="false">IF(R$1="P",MAX(0,R$2-$C104),IF(R$1="C",MAX(0,$C104-R$2)))</f>
        <v>0</v>
      </c>
      <c r="S104" s="104" t="n">
        <f aca="false">A104</f>
        <v>4</v>
      </c>
      <c r="T104" s="105" t="n">
        <f aca="false">VLOOKUP($B104,Gas!$B$3:$E$2506,2)</f>
        <v>2.51</v>
      </c>
      <c r="U104" s="46" t="n">
        <f aca="false">C104/T104</f>
        <v>6.9003984063745</v>
      </c>
    </row>
    <row r="105" customFormat="false" ht="12.75" hidden="false" customHeight="false" outlineLevel="0" collapsed="false">
      <c r="A105" s="95" t="n">
        <f aca="false">MONTH(B105)+(YEAR(B105)-1998)*12</f>
        <v>4</v>
      </c>
      <c r="B105" s="107" t="n">
        <v>35909</v>
      </c>
      <c r="C105" s="97" t="n">
        <v>16.22</v>
      </c>
      <c r="D105" s="98" t="n">
        <f aca="false">LN(C105/C104)</f>
        <v>-0.0656168544470223</v>
      </c>
      <c r="E105" s="106" t="n">
        <f aca="false">STDEV(D96:D105)*SQRT(trade_day)</f>
        <v>3.45874511799145</v>
      </c>
      <c r="G105" s="103" t="n">
        <f aca="false">IF(G$1="P",MAX(0,G$2-$C105),IF(G$1="C",MAX(0,$C105-G$2)))</f>
        <v>3.78</v>
      </c>
      <c r="H105" s="103" t="n">
        <f aca="false">IF(H$1="P",MAX(0,H$2-$C105),IF(H$1="C",MAX(0,$C105-H$2)))</f>
        <v>8.78</v>
      </c>
      <c r="I105" s="103" t="n">
        <f aca="false">IF(I$1="P",MAX(0,I$2-$C105),IF(I$1="C",MAX(0,$C105-I$2)))</f>
        <v>13.78</v>
      </c>
      <c r="J105" s="103" t="n">
        <f aca="false">IF(J$1="P",MAX(0,J$2-$C105),IF(J$1="C",MAX(0,$C105-J$2)))</f>
        <v>18.78</v>
      </c>
      <c r="K105" s="103" t="n">
        <f aca="false">IF(K$1="P",MAX(0,K$2-$C105),IF(K$1="C",MAX(0,$C105-K$2)))</f>
        <v>23.78</v>
      </c>
      <c r="L105" s="103" t="n">
        <f aca="false">IF(L$1="P",MAX(0,L$2-$C105),IF(L$1="C",MAX(0,$C105-L$2)))</f>
        <v>33.78</v>
      </c>
      <c r="M105" s="103" t="n">
        <f aca="false">IF(M$1="P",MAX(0,M$2-$C105),IF(M$1="C",MAX(0,$C105-M$2)))</f>
        <v>0</v>
      </c>
      <c r="N105" s="103" t="n">
        <f aca="false">IF(N$1="P",MAX(0,N$2-$C105),IF(N$1="C",MAX(0,$C105-N$2)))</f>
        <v>0</v>
      </c>
      <c r="O105" s="103" t="n">
        <f aca="false">IF(O$1="P",MAX(0,O$2-$C105),IF(O$1="C",MAX(0,$C105-O$2)))</f>
        <v>0</v>
      </c>
      <c r="P105" s="103" t="n">
        <f aca="false">IF(P$1="P",MAX(0,P$2-$C105),IF(P$1="C",MAX(0,$C105-P$2)))</f>
        <v>0</v>
      </c>
      <c r="Q105" s="103" t="n">
        <f aca="false">IF(Q$1="P",MAX(0,Q$2-$C105),IF(Q$1="C",MAX(0,$C105-Q$2)))</f>
        <v>0</v>
      </c>
      <c r="R105" s="103" t="n">
        <f aca="false">IF(R$1="P",MAX(0,R$2-$C105),IF(R$1="C",MAX(0,$C105-R$2)))</f>
        <v>0</v>
      </c>
      <c r="S105" s="104" t="n">
        <f aca="false">A105</f>
        <v>4</v>
      </c>
      <c r="T105" s="105" t="n">
        <f aca="false">VLOOKUP($B105,Gas!$B$3:$E$2506,2)</f>
        <v>2.335</v>
      </c>
      <c r="U105" s="46" t="n">
        <f aca="false">C105/T105</f>
        <v>6.94646680942184</v>
      </c>
    </row>
    <row r="106" customFormat="false" ht="12.75" hidden="false" customHeight="false" outlineLevel="0" collapsed="false">
      <c r="A106" s="95" t="n">
        <f aca="false">MONTH(B106)+(YEAR(B106)-1998)*12</f>
        <v>4</v>
      </c>
      <c r="B106" s="107" t="n">
        <v>35912</v>
      </c>
      <c r="C106" s="97" t="n">
        <v>21.26</v>
      </c>
      <c r="D106" s="98" t="n">
        <f aca="false">LN(C106/C105)</f>
        <v>0.270582324226535</v>
      </c>
      <c r="E106" s="106" t="n">
        <f aca="false">STDEV(D97:D106)*SQRT(trade_day)</f>
        <v>2.68791957794269</v>
      </c>
      <c r="G106" s="103" t="n">
        <f aca="false">IF(G$1="P",MAX(0,G$2-$C106),IF(G$1="C",MAX(0,$C106-G$2)))</f>
        <v>0</v>
      </c>
      <c r="H106" s="103" t="n">
        <f aca="false">IF(H$1="P",MAX(0,H$2-$C106),IF(H$1="C",MAX(0,$C106-H$2)))</f>
        <v>3.74</v>
      </c>
      <c r="I106" s="103" t="n">
        <f aca="false">IF(I$1="P",MAX(0,I$2-$C106),IF(I$1="C",MAX(0,$C106-I$2)))</f>
        <v>8.74</v>
      </c>
      <c r="J106" s="103" t="n">
        <f aca="false">IF(J$1="P",MAX(0,J$2-$C106),IF(J$1="C",MAX(0,$C106-J$2)))</f>
        <v>13.74</v>
      </c>
      <c r="K106" s="103" t="n">
        <f aca="false">IF(K$1="P",MAX(0,K$2-$C106),IF(K$1="C",MAX(0,$C106-K$2)))</f>
        <v>18.74</v>
      </c>
      <c r="L106" s="103" t="n">
        <f aca="false">IF(L$1="P",MAX(0,L$2-$C106),IF(L$1="C",MAX(0,$C106-L$2)))</f>
        <v>28.74</v>
      </c>
      <c r="M106" s="103" t="n">
        <f aca="false">IF(M$1="P",MAX(0,M$2-$C106),IF(M$1="C",MAX(0,$C106-M$2)))</f>
        <v>0</v>
      </c>
      <c r="N106" s="103" t="n">
        <f aca="false">IF(N$1="P",MAX(0,N$2-$C106),IF(N$1="C",MAX(0,$C106-N$2)))</f>
        <v>0</v>
      </c>
      <c r="O106" s="103" t="n">
        <f aca="false">IF(O$1="P",MAX(0,O$2-$C106),IF(O$1="C",MAX(0,$C106-O$2)))</f>
        <v>0</v>
      </c>
      <c r="P106" s="103" t="n">
        <f aca="false">IF(P$1="P",MAX(0,P$2-$C106),IF(P$1="C",MAX(0,$C106-P$2)))</f>
        <v>0</v>
      </c>
      <c r="Q106" s="103" t="n">
        <f aca="false">IF(Q$1="P",MAX(0,Q$2-$C106),IF(Q$1="C",MAX(0,$C106-Q$2)))</f>
        <v>0</v>
      </c>
      <c r="R106" s="103" t="n">
        <f aca="false">IF(R$1="P",MAX(0,R$2-$C106),IF(R$1="C",MAX(0,$C106-R$2)))</f>
        <v>0</v>
      </c>
      <c r="S106" s="104" t="n">
        <f aca="false">A106</f>
        <v>4</v>
      </c>
      <c r="T106" s="105" t="n">
        <f aca="false">VLOOKUP($B106,Gas!$B$3:$E$2506,2)</f>
        <v>2.305</v>
      </c>
      <c r="U106" s="46" t="n">
        <f aca="false">C106/T106</f>
        <v>9.2234273318872</v>
      </c>
    </row>
    <row r="107" customFormat="false" ht="12.75" hidden="false" customHeight="false" outlineLevel="0" collapsed="false">
      <c r="A107" s="95" t="n">
        <f aca="false">MONTH(B107)+(YEAR(B107)-1998)*12</f>
        <v>4</v>
      </c>
      <c r="B107" s="107" t="n">
        <v>35913</v>
      </c>
      <c r="C107" s="97" t="n">
        <v>19.37</v>
      </c>
      <c r="D107" s="98" t="n">
        <f aca="false">LN(C107/C106)</f>
        <v>-0.0931018954948974</v>
      </c>
      <c r="E107" s="106" t="n">
        <f aca="false">STDEV(D98:D107)*SQRT(trade_day)</f>
        <v>2.04446082548223</v>
      </c>
      <c r="G107" s="103" t="n">
        <f aca="false">IF(G$1="P",MAX(0,G$2-$C107),IF(G$1="C",MAX(0,$C107-G$2)))</f>
        <v>0.629999999999999</v>
      </c>
      <c r="H107" s="103" t="n">
        <f aca="false">IF(H$1="P",MAX(0,H$2-$C107),IF(H$1="C",MAX(0,$C107-H$2)))</f>
        <v>5.63</v>
      </c>
      <c r="I107" s="103" t="n">
        <f aca="false">IF(I$1="P",MAX(0,I$2-$C107),IF(I$1="C",MAX(0,$C107-I$2)))</f>
        <v>10.63</v>
      </c>
      <c r="J107" s="103" t="n">
        <f aca="false">IF(J$1="P",MAX(0,J$2-$C107),IF(J$1="C",MAX(0,$C107-J$2)))</f>
        <v>15.63</v>
      </c>
      <c r="K107" s="103" t="n">
        <f aca="false">IF(K$1="P",MAX(0,K$2-$C107),IF(K$1="C",MAX(0,$C107-K$2)))</f>
        <v>20.63</v>
      </c>
      <c r="L107" s="103" t="n">
        <f aca="false">IF(L$1="P",MAX(0,L$2-$C107),IF(L$1="C",MAX(0,$C107-L$2)))</f>
        <v>30.63</v>
      </c>
      <c r="M107" s="103" t="n">
        <f aca="false">IF(M$1="P",MAX(0,M$2-$C107),IF(M$1="C",MAX(0,$C107-M$2)))</f>
        <v>0</v>
      </c>
      <c r="N107" s="103" t="n">
        <f aca="false">IF(N$1="P",MAX(0,N$2-$C107),IF(N$1="C",MAX(0,$C107-N$2)))</f>
        <v>0</v>
      </c>
      <c r="O107" s="103" t="n">
        <f aca="false">IF(O$1="P",MAX(0,O$2-$C107),IF(O$1="C",MAX(0,$C107-O$2)))</f>
        <v>0</v>
      </c>
      <c r="P107" s="103" t="n">
        <f aca="false">IF(P$1="P",MAX(0,P$2-$C107),IF(P$1="C",MAX(0,$C107-P$2)))</f>
        <v>0</v>
      </c>
      <c r="Q107" s="103" t="n">
        <f aca="false">IF(Q$1="P",MAX(0,Q$2-$C107),IF(Q$1="C",MAX(0,$C107-Q$2)))</f>
        <v>0</v>
      </c>
      <c r="R107" s="103" t="n">
        <f aca="false">IF(R$1="P",MAX(0,R$2-$C107),IF(R$1="C",MAX(0,$C107-R$2)))</f>
        <v>0</v>
      </c>
      <c r="S107" s="104" t="n">
        <f aca="false">A107</f>
        <v>4</v>
      </c>
      <c r="T107" s="105" t="n">
        <f aca="false">VLOOKUP($B107,Gas!$B$3:$E$2506,2)</f>
        <v>2.28</v>
      </c>
      <c r="U107" s="46" t="n">
        <f aca="false">C107/T107</f>
        <v>8.49561403508772</v>
      </c>
    </row>
    <row r="108" customFormat="false" ht="12.75" hidden="false" customHeight="false" outlineLevel="0" collapsed="false">
      <c r="A108" s="95" t="n">
        <f aca="false">MONTH(B108)+(YEAR(B108)-1998)*12</f>
        <v>4</v>
      </c>
      <c r="B108" s="107" t="n">
        <v>35914</v>
      </c>
      <c r="C108" s="97" t="n">
        <v>22.12</v>
      </c>
      <c r="D108" s="98" t="n">
        <f aca="false">LN(C108/C107)</f>
        <v>0.132756699235229</v>
      </c>
      <c r="E108" s="106" t="n">
        <f aca="false">STDEV(D99:D108)*SQRT(trade_day)</f>
        <v>2.14834117886581</v>
      </c>
      <c r="G108" s="103" t="n">
        <f aca="false">IF(G$1="P",MAX(0,G$2-$C108),IF(G$1="C",MAX(0,$C108-G$2)))</f>
        <v>0</v>
      </c>
      <c r="H108" s="103" t="n">
        <f aca="false">IF(H$1="P",MAX(0,H$2-$C108),IF(H$1="C",MAX(0,$C108-H$2)))</f>
        <v>2.88</v>
      </c>
      <c r="I108" s="103" t="n">
        <f aca="false">IF(I$1="P",MAX(0,I$2-$C108),IF(I$1="C",MAX(0,$C108-I$2)))</f>
        <v>7.88</v>
      </c>
      <c r="J108" s="103" t="n">
        <f aca="false">IF(J$1="P",MAX(0,J$2-$C108),IF(J$1="C",MAX(0,$C108-J$2)))</f>
        <v>12.88</v>
      </c>
      <c r="K108" s="103" t="n">
        <f aca="false">IF(K$1="P",MAX(0,K$2-$C108),IF(K$1="C",MAX(0,$C108-K$2)))</f>
        <v>17.88</v>
      </c>
      <c r="L108" s="103" t="n">
        <f aca="false">IF(L$1="P",MAX(0,L$2-$C108),IF(L$1="C",MAX(0,$C108-L$2)))</f>
        <v>27.88</v>
      </c>
      <c r="M108" s="103" t="n">
        <f aca="false">IF(M$1="P",MAX(0,M$2-$C108),IF(M$1="C",MAX(0,$C108-M$2)))</f>
        <v>0</v>
      </c>
      <c r="N108" s="103" t="n">
        <f aca="false">IF(N$1="P",MAX(0,N$2-$C108),IF(N$1="C",MAX(0,$C108-N$2)))</f>
        <v>0</v>
      </c>
      <c r="O108" s="103" t="n">
        <f aca="false">IF(O$1="P",MAX(0,O$2-$C108),IF(O$1="C",MAX(0,$C108-O$2)))</f>
        <v>0</v>
      </c>
      <c r="P108" s="103" t="n">
        <f aca="false">IF(P$1="P",MAX(0,P$2-$C108),IF(P$1="C",MAX(0,$C108-P$2)))</f>
        <v>0</v>
      </c>
      <c r="Q108" s="103" t="n">
        <f aca="false">IF(Q$1="P",MAX(0,Q$2-$C108),IF(Q$1="C",MAX(0,$C108-Q$2)))</f>
        <v>0</v>
      </c>
      <c r="R108" s="103" t="n">
        <f aca="false">IF(R$1="P",MAX(0,R$2-$C108),IF(R$1="C",MAX(0,$C108-R$2)))</f>
        <v>0</v>
      </c>
      <c r="S108" s="104" t="n">
        <f aca="false">A108</f>
        <v>4</v>
      </c>
      <c r="T108" s="105" t="n">
        <f aca="false">VLOOKUP($B108,Gas!$B$3:$E$2506,2)</f>
        <v>2.265</v>
      </c>
      <c r="U108" s="46" t="n">
        <f aca="false">C108/T108</f>
        <v>9.76600441501104</v>
      </c>
    </row>
    <row r="109" customFormat="false" ht="12.75" hidden="false" customHeight="false" outlineLevel="0" collapsed="false">
      <c r="A109" s="95" t="n">
        <f aca="false">MONTH(B109)+(YEAR(B109)-1998)*12</f>
        <v>4</v>
      </c>
      <c r="B109" s="107" t="n">
        <v>35915</v>
      </c>
      <c r="C109" s="97" t="n">
        <v>22.63</v>
      </c>
      <c r="D109" s="98" t="n">
        <f aca="false">LN(C109/C108)</f>
        <v>0.0227942829913118</v>
      </c>
      <c r="E109" s="106" t="n">
        <f aca="false">STDEV(D100:D109)*SQRT(trade_day)</f>
        <v>2.00661201104837</v>
      </c>
      <c r="G109" s="103" t="n">
        <f aca="false">IF(G$1="P",MAX(0,G$2-$C109),IF(G$1="C",MAX(0,$C109-G$2)))</f>
        <v>0</v>
      </c>
      <c r="H109" s="103" t="n">
        <f aca="false">IF(H$1="P",MAX(0,H$2-$C109),IF(H$1="C",MAX(0,$C109-H$2)))</f>
        <v>2.37</v>
      </c>
      <c r="I109" s="103" t="n">
        <f aca="false">IF(I$1="P",MAX(0,I$2-$C109),IF(I$1="C",MAX(0,$C109-I$2)))</f>
        <v>7.37</v>
      </c>
      <c r="J109" s="103" t="n">
        <f aca="false">IF(J$1="P",MAX(0,J$2-$C109),IF(J$1="C",MAX(0,$C109-J$2)))</f>
        <v>12.37</v>
      </c>
      <c r="K109" s="103" t="n">
        <f aca="false">IF(K$1="P",MAX(0,K$2-$C109),IF(K$1="C",MAX(0,$C109-K$2)))</f>
        <v>17.37</v>
      </c>
      <c r="L109" s="103" t="n">
        <f aca="false">IF(L$1="P",MAX(0,L$2-$C109),IF(L$1="C",MAX(0,$C109-L$2)))</f>
        <v>27.37</v>
      </c>
      <c r="M109" s="103" t="n">
        <f aca="false">IF(M$1="P",MAX(0,M$2-$C109),IF(M$1="C",MAX(0,$C109-M$2)))</f>
        <v>0</v>
      </c>
      <c r="N109" s="103" t="n">
        <f aca="false">IF(N$1="P",MAX(0,N$2-$C109),IF(N$1="C",MAX(0,$C109-N$2)))</f>
        <v>0</v>
      </c>
      <c r="O109" s="103" t="n">
        <f aca="false">IF(O$1="P",MAX(0,O$2-$C109),IF(O$1="C",MAX(0,$C109-O$2)))</f>
        <v>0</v>
      </c>
      <c r="P109" s="103" t="n">
        <f aca="false">IF(P$1="P",MAX(0,P$2-$C109),IF(P$1="C",MAX(0,$C109-P$2)))</f>
        <v>0</v>
      </c>
      <c r="Q109" s="103" t="n">
        <f aca="false">IF(Q$1="P",MAX(0,Q$2-$C109),IF(Q$1="C",MAX(0,$C109-Q$2)))</f>
        <v>0</v>
      </c>
      <c r="R109" s="103" t="n">
        <f aca="false">IF(R$1="P",MAX(0,R$2-$C109),IF(R$1="C",MAX(0,$C109-R$2)))</f>
        <v>0</v>
      </c>
      <c r="S109" s="104" t="n">
        <f aca="false">A109</f>
        <v>4</v>
      </c>
      <c r="T109" s="105" t="n">
        <f aca="false">VLOOKUP($B109,Gas!$B$3:$E$2506,2)</f>
        <v>2.29</v>
      </c>
      <c r="U109" s="46" t="n">
        <f aca="false">C109/T109</f>
        <v>9.882096069869</v>
      </c>
    </row>
    <row r="110" customFormat="false" ht="12.75" hidden="false" customHeight="false" outlineLevel="0" collapsed="false">
      <c r="A110" s="95" t="n">
        <f aca="false">MONTH(B110)+(YEAR(B110)-1998)*12</f>
        <v>5</v>
      </c>
      <c r="B110" s="107" t="n">
        <v>35916</v>
      </c>
      <c r="C110" s="97" t="n">
        <v>21.43</v>
      </c>
      <c r="D110" s="98" t="n">
        <f aca="false">LN(C110/C109)</f>
        <v>-0.0544846501599603</v>
      </c>
      <c r="E110" s="106" t="n">
        <f aca="false">STDEV(D101:D110)*SQRT(trade_day)</f>
        <v>2.02121985094045</v>
      </c>
      <c r="G110" s="103" t="n">
        <f aca="false">IF(G$1="P",MAX(0,G$2-$C110),IF(G$1="C",MAX(0,$C110-G$2)))</f>
        <v>0</v>
      </c>
      <c r="H110" s="103" t="n">
        <f aca="false">IF(H$1="P",MAX(0,H$2-$C110),IF(H$1="C",MAX(0,$C110-H$2)))</f>
        <v>3.57</v>
      </c>
      <c r="I110" s="103" t="n">
        <f aca="false">IF(I$1="P",MAX(0,I$2-$C110),IF(I$1="C",MAX(0,$C110-I$2)))</f>
        <v>8.57</v>
      </c>
      <c r="J110" s="103" t="n">
        <f aca="false">IF(J$1="P",MAX(0,J$2-$C110),IF(J$1="C",MAX(0,$C110-J$2)))</f>
        <v>13.57</v>
      </c>
      <c r="K110" s="103" t="n">
        <f aca="false">IF(K$1="P",MAX(0,K$2-$C110),IF(K$1="C",MAX(0,$C110-K$2)))</f>
        <v>18.57</v>
      </c>
      <c r="L110" s="103" t="n">
        <f aca="false">IF(L$1="P",MAX(0,L$2-$C110),IF(L$1="C",MAX(0,$C110-L$2)))</f>
        <v>28.57</v>
      </c>
      <c r="M110" s="103" t="n">
        <f aca="false">IF(M$1="P",MAX(0,M$2-$C110),IF(M$1="C",MAX(0,$C110-M$2)))</f>
        <v>0</v>
      </c>
      <c r="N110" s="103" t="n">
        <f aca="false">IF(N$1="P",MAX(0,N$2-$C110),IF(N$1="C",MAX(0,$C110-N$2)))</f>
        <v>0</v>
      </c>
      <c r="O110" s="103" t="n">
        <f aca="false">IF(O$1="P",MAX(0,O$2-$C110),IF(O$1="C",MAX(0,$C110-O$2)))</f>
        <v>0</v>
      </c>
      <c r="P110" s="103" t="n">
        <f aca="false">IF(P$1="P",MAX(0,P$2-$C110),IF(P$1="C",MAX(0,$C110-P$2)))</f>
        <v>0</v>
      </c>
      <c r="Q110" s="103" t="n">
        <f aca="false">IF(Q$1="P",MAX(0,Q$2-$C110),IF(Q$1="C",MAX(0,$C110-Q$2)))</f>
        <v>0</v>
      </c>
      <c r="R110" s="103" t="n">
        <f aca="false">IF(R$1="P",MAX(0,R$2-$C110),IF(R$1="C",MAX(0,$C110-R$2)))</f>
        <v>0</v>
      </c>
      <c r="S110" s="104" t="n">
        <f aca="false">A110</f>
        <v>5</v>
      </c>
      <c r="T110" s="105" t="n">
        <f aca="false">VLOOKUP($B110,Gas!$B$3:$E$2506,2)</f>
        <v>2.175</v>
      </c>
      <c r="U110" s="46" t="n">
        <f aca="false">C110/T110</f>
        <v>9.85287356321839</v>
      </c>
    </row>
    <row r="111" customFormat="false" ht="12.75" hidden="false" customHeight="false" outlineLevel="0" collapsed="false">
      <c r="A111" s="95" t="n">
        <f aca="false">MONTH(B111)+(YEAR(B111)-1998)*12</f>
        <v>5</v>
      </c>
      <c r="B111" s="107" t="n">
        <v>35919</v>
      </c>
      <c r="C111" s="97" t="n">
        <v>22.38</v>
      </c>
      <c r="D111" s="98" t="n">
        <f aca="false">LN(C111/C110)</f>
        <v>0.0433758933982935</v>
      </c>
      <c r="E111" s="106" t="n">
        <f aca="false">STDEV(D102:D111)*SQRT(trade_day)</f>
        <v>2.03925267561597</v>
      </c>
      <c r="G111" s="103" t="n">
        <f aca="false">IF(G$1="P",MAX(0,G$2-$C111),IF(G$1="C",MAX(0,$C111-G$2)))</f>
        <v>0</v>
      </c>
      <c r="H111" s="103" t="n">
        <f aca="false">IF(H$1="P",MAX(0,H$2-$C111),IF(H$1="C",MAX(0,$C111-H$2)))</f>
        <v>2.62</v>
      </c>
      <c r="I111" s="103" t="n">
        <f aca="false">IF(I$1="P",MAX(0,I$2-$C111),IF(I$1="C",MAX(0,$C111-I$2)))</f>
        <v>7.62</v>
      </c>
      <c r="J111" s="103" t="n">
        <f aca="false">IF(J$1="P",MAX(0,J$2-$C111),IF(J$1="C",MAX(0,$C111-J$2)))</f>
        <v>12.62</v>
      </c>
      <c r="K111" s="103" t="n">
        <f aca="false">IF(K$1="P",MAX(0,K$2-$C111),IF(K$1="C",MAX(0,$C111-K$2)))</f>
        <v>17.62</v>
      </c>
      <c r="L111" s="103" t="n">
        <f aca="false">IF(L$1="P",MAX(0,L$2-$C111),IF(L$1="C",MAX(0,$C111-L$2)))</f>
        <v>27.62</v>
      </c>
      <c r="M111" s="103" t="n">
        <f aca="false">IF(M$1="P",MAX(0,M$2-$C111),IF(M$1="C",MAX(0,$C111-M$2)))</f>
        <v>0</v>
      </c>
      <c r="N111" s="103" t="n">
        <f aca="false">IF(N$1="P",MAX(0,N$2-$C111),IF(N$1="C",MAX(0,$C111-N$2)))</f>
        <v>0</v>
      </c>
      <c r="O111" s="103" t="n">
        <f aca="false">IF(O$1="P",MAX(0,O$2-$C111),IF(O$1="C",MAX(0,$C111-O$2)))</f>
        <v>0</v>
      </c>
      <c r="P111" s="103" t="n">
        <f aca="false">IF(P$1="P",MAX(0,P$2-$C111),IF(P$1="C",MAX(0,$C111-P$2)))</f>
        <v>0</v>
      </c>
      <c r="Q111" s="103" t="n">
        <f aca="false">IF(Q$1="P",MAX(0,Q$2-$C111),IF(Q$1="C",MAX(0,$C111-Q$2)))</f>
        <v>0</v>
      </c>
      <c r="R111" s="103" t="n">
        <f aca="false">IF(R$1="P",MAX(0,R$2-$C111),IF(R$1="C",MAX(0,$C111-R$2)))</f>
        <v>0</v>
      </c>
      <c r="S111" s="104" t="n">
        <f aca="false">A111</f>
        <v>5</v>
      </c>
      <c r="T111" s="105" t="n">
        <f aca="false">VLOOKUP($B111,Gas!$B$3:$E$2506,2)</f>
        <v>2.115</v>
      </c>
      <c r="U111" s="46" t="n">
        <f aca="false">C111/T111</f>
        <v>10.5815602836879</v>
      </c>
    </row>
    <row r="112" customFormat="false" ht="12.75" hidden="false" customHeight="false" outlineLevel="0" collapsed="false">
      <c r="A112" s="95" t="n">
        <f aca="false">MONTH(B112)+(YEAR(B112)-1998)*12</f>
        <v>5</v>
      </c>
      <c r="B112" s="107" t="n">
        <v>35920</v>
      </c>
      <c r="C112" s="97" t="n">
        <v>19.45</v>
      </c>
      <c r="D112" s="98" t="n">
        <f aca="false">LN(C112/C111)</f>
        <v>-0.140320632819324</v>
      </c>
      <c r="E112" s="106" t="n">
        <f aca="false">STDEV(D103:D112)*SQRT(trade_day)</f>
        <v>1.98333636909251</v>
      </c>
      <c r="G112" s="103" t="n">
        <f aca="false">IF(G$1="P",MAX(0,G$2-$C112),IF(G$1="C",MAX(0,$C112-G$2)))</f>
        <v>0.550000000000001</v>
      </c>
      <c r="H112" s="103" t="n">
        <f aca="false">IF(H$1="P",MAX(0,H$2-$C112),IF(H$1="C",MAX(0,$C112-H$2)))</f>
        <v>5.55</v>
      </c>
      <c r="I112" s="103" t="n">
        <f aca="false">IF(I$1="P",MAX(0,I$2-$C112),IF(I$1="C",MAX(0,$C112-I$2)))</f>
        <v>10.55</v>
      </c>
      <c r="J112" s="103" t="n">
        <f aca="false">IF(J$1="P",MAX(0,J$2-$C112),IF(J$1="C",MAX(0,$C112-J$2)))</f>
        <v>15.55</v>
      </c>
      <c r="K112" s="103" t="n">
        <f aca="false">IF(K$1="P",MAX(0,K$2-$C112),IF(K$1="C",MAX(0,$C112-K$2)))</f>
        <v>20.55</v>
      </c>
      <c r="L112" s="103" t="n">
        <f aca="false">IF(L$1="P",MAX(0,L$2-$C112),IF(L$1="C",MAX(0,$C112-L$2)))</f>
        <v>30.55</v>
      </c>
      <c r="M112" s="103" t="n">
        <f aca="false">IF(M$1="P",MAX(0,M$2-$C112),IF(M$1="C",MAX(0,$C112-M$2)))</f>
        <v>0</v>
      </c>
      <c r="N112" s="103" t="n">
        <f aca="false">IF(N$1="P",MAX(0,N$2-$C112),IF(N$1="C",MAX(0,$C112-N$2)))</f>
        <v>0</v>
      </c>
      <c r="O112" s="103" t="n">
        <f aca="false">IF(O$1="P",MAX(0,O$2-$C112),IF(O$1="C",MAX(0,$C112-O$2)))</f>
        <v>0</v>
      </c>
      <c r="P112" s="103" t="n">
        <f aca="false">IF(P$1="P",MAX(0,P$2-$C112),IF(P$1="C",MAX(0,$C112-P$2)))</f>
        <v>0</v>
      </c>
      <c r="Q112" s="103" t="n">
        <f aca="false">IF(Q$1="P",MAX(0,Q$2-$C112),IF(Q$1="C",MAX(0,$C112-Q$2)))</f>
        <v>0</v>
      </c>
      <c r="R112" s="103" t="n">
        <f aca="false">IF(R$1="P",MAX(0,R$2-$C112),IF(R$1="C",MAX(0,$C112-R$2)))</f>
        <v>0</v>
      </c>
      <c r="S112" s="104" t="n">
        <f aca="false">A112</f>
        <v>5</v>
      </c>
      <c r="T112" s="105" t="n">
        <f aca="false">VLOOKUP($B112,Gas!$B$3:$E$2506,2)</f>
        <v>2.055</v>
      </c>
      <c r="U112" s="46" t="n">
        <f aca="false">C112/T112</f>
        <v>9.4647201946472</v>
      </c>
    </row>
    <row r="113" customFormat="false" ht="12.75" hidden="false" customHeight="false" outlineLevel="0" collapsed="false">
      <c r="A113" s="95" t="n">
        <f aca="false">MONTH(B113)+(YEAR(B113)-1998)*12</f>
        <v>5</v>
      </c>
      <c r="B113" s="107" t="n">
        <v>35921</v>
      </c>
      <c r="C113" s="97" t="n">
        <v>22.34</v>
      </c>
      <c r="D113" s="98" t="n">
        <f aca="false">LN(C113/C112)</f>
        <v>0.138531723576599</v>
      </c>
      <c r="E113" s="106" t="n">
        <f aca="false">STDEV(D104:D113)*SQRT(trade_day)</f>
        <v>2.08425252783202</v>
      </c>
      <c r="G113" s="103" t="n">
        <f aca="false">IF(G$1="P",MAX(0,G$2-$C113),IF(G$1="C",MAX(0,$C113-G$2)))</f>
        <v>0</v>
      </c>
      <c r="H113" s="103" t="n">
        <f aca="false">IF(H$1="P",MAX(0,H$2-$C113),IF(H$1="C",MAX(0,$C113-H$2)))</f>
        <v>2.66</v>
      </c>
      <c r="I113" s="103" t="n">
        <f aca="false">IF(I$1="P",MAX(0,I$2-$C113),IF(I$1="C",MAX(0,$C113-I$2)))</f>
        <v>7.66</v>
      </c>
      <c r="J113" s="103" t="n">
        <f aca="false">IF(J$1="P",MAX(0,J$2-$C113),IF(J$1="C",MAX(0,$C113-J$2)))</f>
        <v>12.66</v>
      </c>
      <c r="K113" s="103" t="n">
        <f aca="false">IF(K$1="P",MAX(0,K$2-$C113),IF(K$1="C",MAX(0,$C113-K$2)))</f>
        <v>17.66</v>
      </c>
      <c r="L113" s="103" t="n">
        <f aca="false">IF(L$1="P",MAX(0,L$2-$C113),IF(L$1="C",MAX(0,$C113-L$2)))</f>
        <v>27.66</v>
      </c>
      <c r="M113" s="103" t="n">
        <f aca="false">IF(M$1="P",MAX(0,M$2-$C113),IF(M$1="C",MAX(0,$C113-M$2)))</f>
        <v>0</v>
      </c>
      <c r="N113" s="103" t="n">
        <f aca="false">IF(N$1="P",MAX(0,N$2-$C113),IF(N$1="C",MAX(0,$C113-N$2)))</f>
        <v>0</v>
      </c>
      <c r="O113" s="103" t="n">
        <f aca="false">IF(O$1="P",MAX(0,O$2-$C113),IF(O$1="C",MAX(0,$C113-O$2)))</f>
        <v>0</v>
      </c>
      <c r="P113" s="103" t="n">
        <f aca="false">IF(P$1="P",MAX(0,P$2-$C113),IF(P$1="C",MAX(0,$C113-P$2)))</f>
        <v>0</v>
      </c>
      <c r="Q113" s="103" t="n">
        <f aca="false">IF(Q$1="P",MAX(0,Q$2-$C113),IF(Q$1="C",MAX(0,$C113-Q$2)))</f>
        <v>0</v>
      </c>
      <c r="R113" s="103" t="n">
        <f aca="false">IF(R$1="P",MAX(0,R$2-$C113),IF(R$1="C",MAX(0,$C113-R$2)))</f>
        <v>0</v>
      </c>
      <c r="S113" s="104" t="n">
        <f aca="false">A113</f>
        <v>5</v>
      </c>
      <c r="T113" s="105" t="n">
        <f aca="false">VLOOKUP($B113,Gas!$B$3:$E$2506,2)</f>
        <v>2.175</v>
      </c>
      <c r="U113" s="46" t="n">
        <f aca="false">C113/T113</f>
        <v>10.2712643678161</v>
      </c>
    </row>
    <row r="114" customFormat="false" ht="12.75" hidden="false" customHeight="false" outlineLevel="0" collapsed="false">
      <c r="A114" s="95" t="n">
        <f aca="false">MONTH(B114)+(YEAR(B114)-1998)*12</f>
        <v>5</v>
      </c>
      <c r="B114" s="107" t="n">
        <v>35922</v>
      </c>
      <c r="C114" s="97" t="n">
        <v>22.7</v>
      </c>
      <c r="D114" s="98" t="n">
        <f aca="false">LN(C114/C113)</f>
        <v>0.0159861308463022</v>
      </c>
      <c r="E114" s="106" t="n">
        <f aca="false">STDEV(D105:D114)*SQRT(trade_day)</f>
        <v>1.97906810864365</v>
      </c>
      <c r="G114" s="103" t="n">
        <f aca="false">IF(G$1="P",MAX(0,G$2-$C114),IF(G$1="C",MAX(0,$C114-G$2)))</f>
        <v>0</v>
      </c>
      <c r="H114" s="103" t="n">
        <f aca="false">IF(H$1="P",MAX(0,H$2-$C114),IF(H$1="C",MAX(0,$C114-H$2)))</f>
        <v>2.3</v>
      </c>
      <c r="I114" s="103" t="n">
        <f aca="false">IF(I$1="P",MAX(0,I$2-$C114),IF(I$1="C",MAX(0,$C114-I$2)))</f>
        <v>7.3</v>
      </c>
      <c r="J114" s="103" t="n">
        <f aca="false">IF(J$1="P",MAX(0,J$2-$C114),IF(J$1="C",MAX(0,$C114-J$2)))</f>
        <v>12.3</v>
      </c>
      <c r="K114" s="103" t="n">
        <f aca="false">IF(K$1="P",MAX(0,K$2-$C114),IF(K$1="C",MAX(0,$C114-K$2)))</f>
        <v>17.3</v>
      </c>
      <c r="L114" s="103" t="n">
        <f aca="false">IF(L$1="P",MAX(0,L$2-$C114),IF(L$1="C",MAX(0,$C114-L$2)))</f>
        <v>27.3</v>
      </c>
      <c r="M114" s="103" t="n">
        <f aca="false">IF(M$1="P",MAX(0,M$2-$C114),IF(M$1="C",MAX(0,$C114-M$2)))</f>
        <v>0</v>
      </c>
      <c r="N114" s="103" t="n">
        <f aca="false">IF(N$1="P",MAX(0,N$2-$C114),IF(N$1="C",MAX(0,$C114-N$2)))</f>
        <v>0</v>
      </c>
      <c r="O114" s="103" t="n">
        <f aca="false">IF(O$1="P",MAX(0,O$2-$C114),IF(O$1="C",MAX(0,$C114-O$2)))</f>
        <v>0</v>
      </c>
      <c r="P114" s="103" t="n">
        <f aca="false">IF(P$1="P",MAX(0,P$2-$C114),IF(P$1="C",MAX(0,$C114-P$2)))</f>
        <v>0</v>
      </c>
      <c r="Q114" s="103" t="n">
        <f aca="false">IF(Q$1="P",MAX(0,Q$2-$C114),IF(Q$1="C",MAX(0,$C114-Q$2)))</f>
        <v>0</v>
      </c>
      <c r="R114" s="103" t="n">
        <f aca="false">IF(R$1="P",MAX(0,R$2-$C114),IF(R$1="C",MAX(0,$C114-R$2)))</f>
        <v>0</v>
      </c>
      <c r="S114" s="104" t="n">
        <f aca="false">A114</f>
        <v>5</v>
      </c>
      <c r="T114" s="105" t="n">
        <f aca="false">VLOOKUP($B114,Gas!$B$3:$E$2506,2)</f>
        <v>2.115</v>
      </c>
      <c r="U114" s="46" t="n">
        <f aca="false">C114/T114</f>
        <v>10.7328605200946</v>
      </c>
    </row>
    <row r="115" customFormat="false" ht="12.75" hidden="false" customHeight="false" outlineLevel="0" collapsed="false">
      <c r="A115" s="95" t="n">
        <f aca="false">MONTH(B115)+(YEAR(B115)-1998)*12</f>
        <v>5</v>
      </c>
      <c r="B115" s="107" t="n">
        <v>35923</v>
      </c>
      <c r="C115" s="97" t="n">
        <v>20.76</v>
      </c>
      <c r="D115" s="98" t="n">
        <f aca="false">LN(C115/C114)</f>
        <v>-0.0893368661896691</v>
      </c>
      <c r="E115" s="106" t="n">
        <f aca="false">STDEV(D106:D115)*SQRT(trade_day)</f>
        <v>2.01317940897089</v>
      </c>
      <c r="G115" s="103" t="n">
        <f aca="false">IF(G$1="P",MAX(0,G$2-$C115),IF(G$1="C",MAX(0,$C115-G$2)))</f>
        <v>0</v>
      </c>
      <c r="H115" s="103" t="n">
        <f aca="false">IF(H$1="P",MAX(0,H$2-$C115),IF(H$1="C",MAX(0,$C115-H$2)))</f>
        <v>4.24</v>
      </c>
      <c r="I115" s="103" t="n">
        <f aca="false">IF(I$1="P",MAX(0,I$2-$C115),IF(I$1="C",MAX(0,$C115-I$2)))</f>
        <v>9.24</v>
      </c>
      <c r="J115" s="103" t="n">
        <f aca="false">IF(J$1="P",MAX(0,J$2-$C115),IF(J$1="C",MAX(0,$C115-J$2)))</f>
        <v>14.24</v>
      </c>
      <c r="K115" s="103" t="n">
        <f aca="false">IF(K$1="P",MAX(0,K$2-$C115),IF(K$1="C",MAX(0,$C115-K$2)))</f>
        <v>19.24</v>
      </c>
      <c r="L115" s="103" t="n">
        <f aca="false">IF(L$1="P",MAX(0,L$2-$C115),IF(L$1="C",MAX(0,$C115-L$2)))</f>
        <v>29.24</v>
      </c>
      <c r="M115" s="103" t="n">
        <f aca="false">IF(M$1="P",MAX(0,M$2-$C115),IF(M$1="C",MAX(0,$C115-M$2)))</f>
        <v>0</v>
      </c>
      <c r="N115" s="103" t="n">
        <f aca="false">IF(N$1="P",MAX(0,N$2-$C115),IF(N$1="C",MAX(0,$C115-N$2)))</f>
        <v>0</v>
      </c>
      <c r="O115" s="103" t="n">
        <f aca="false">IF(O$1="P",MAX(0,O$2-$C115),IF(O$1="C",MAX(0,$C115-O$2)))</f>
        <v>0</v>
      </c>
      <c r="P115" s="103" t="n">
        <f aca="false">IF(P$1="P",MAX(0,P$2-$C115),IF(P$1="C",MAX(0,$C115-P$2)))</f>
        <v>0</v>
      </c>
      <c r="Q115" s="103" t="n">
        <f aca="false">IF(Q$1="P",MAX(0,Q$2-$C115),IF(Q$1="C",MAX(0,$C115-Q$2)))</f>
        <v>0</v>
      </c>
      <c r="R115" s="103" t="n">
        <f aca="false">IF(R$1="P",MAX(0,R$2-$C115),IF(R$1="C",MAX(0,$C115-R$2)))</f>
        <v>0</v>
      </c>
      <c r="S115" s="104" t="n">
        <f aca="false">A115</f>
        <v>5</v>
      </c>
      <c r="T115" s="105" t="n">
        <f aca="false">VLOOKUP($B115,Gas!$B$3:$E$2506,2)</f>
        <v>2.15</v>
      </c>
      <c r="U115" s="46" t="n">
        <f aca="false">C115/T115</f>
        <v>9.65581395348837</v>
      </c>
    </row>
    <row r="116" customFormat="false" ht="12.75" hidden="false" customHeight="false" outlineLevel="0" collapsed="false">
      <c r="A116" s="95" t="n">
        <f aca="false">MONTH(B116)+(YEAR(B116)-1998)*12</f>
        <v>5</v>
      </c>
      <c r="B116" s="107" t="n">
        <v>35926</v>
      </c>
      <c r="C116" s="97" t="n">
        <v>20.05</v>
      </c>
      <c r="D116" s="98" t="n">
        <f aca="false">LN(C116/C115)</f>
        <v>-0.0347989045451097</v>
      </c>
      <c r="E116" s="106" t="n">
        <f aca="false">STDEV(D107:D116)*SQRT(trade_day)</f>
        <v>1.48742009874494</v>
      </c>
      <c r="G116" s="103" t="n">
        <f aca="false">IF(G$1="P",MAX(0,G$2-$C116),IF(G$1="C",MAX(0,$C116-G$2)))</f>
        <v>0</v>
      </c>
      <c r="H116" s="103" t="n">
        <f aca="false">IF(H$1="P",MAX(0,H$2-$C116),IF(H$1="C",MAX(0,$C116-H$2)))</f>
        <v>4.95</v>
      </c>
      <c r="I116" s="103" t="n">
        <f aca="false">IF(I$1="P",MAX(0,I$2-$C116),IF(I$1="C",MAX(0,$C116-I$2)))</f>
        <v>9.95</v>
      </c>
      <c r="J116" s="103" t="n">
        <f aca="false">IF(J$1="P",MAX(0,J$2-$C116),IF(J$1="C",MAX(0,$C116-J$2)))</f>
        <v>14.95</v>
      </c>
      <c r="K116" s="103" t="n">
        <f aca="false">IF(K$1="P",MAX(0,K$2-$C116),IF(K$1="C",MAX(0,$C116-K$2)))</f>
        <v>19.95</v>
      </c>
      <c r="L116" s="103" t="n">
        <f aca="false">IF(L$1="P",MAX(0,L$2-$C116),IF(L$1="C",MAX(0,$C116-L$2)))</f>
        <v>29.95</v>
      </c>
      <c r="M116" s="103" t="n">
        <f aca="false">IF(M$1="P",MAX(0,M$2-$C116),IF(M$1="C",MAX(0,$C116-M$2)))</f>
        <v>0</v>
      </c>
      <c r="N116" s="103" t="n">
        <f aca="false">IF(N$1="P",MAX(0,N$2-$C116),IF(N$1="C",MAX(0,$C116-N$2)))</f>
        <v>0</v>
      </c>
      <c r="O116" s="103" t="n">
        <f aca="false">IF(O$1="P",MAX(0,O$2-$C116),IF(O$1="C",MAX(0,$C116-O$2)))</f>
        <v>0</v>
      </c>
      <c r="P116" s="103" t="n">
        <f aca="false">IF(P$1="P",MAX(0,P$2-$C116),IF(P$1="C",MAX(0,$C116-P$2)))</f>
        <v>0</v>
      </c>
      <c r="Q116" s="103" t="n">
        <f aca="false">IF(Q$1="P",MAX(0,Q$2-$C116),IF(Q$1="C",MAX(0,$C116-Q$2)))</f>
        <v>0</v>
      </c>
      <c r="R116" s="103" t="n">
        <f aca="false">IF(R$1="P",MAX(0,R$2-$C116),IF(R$1="C",MAX(0,$C116-R$2)))</f>
        <v>0</v>
      </c>
      <c r="S116" s="104" t="n">
        <f aca="false">A116</f>
        <v>5</v>
      </c>
      <c r="T116" s="105" t="n">
        <f aca="false">VLOOKUP($B116,Gas!$B$3:$E$2506,2)</f>
        <v>2.11</v>
      </c>
      <c r="U116" s="46" t="n">
        <f aca="false">C116/T116</f>
        <v>9.50236966824645</v>
      </c>
    </row>
    <row r="117" customFormat="false" ht="12.75" hidden="false" customHeight="false" outlineLevel="0" collapsed="false">
      <c r="A117" s="95" t="n">
        <f aca="false">MONTH(B117)+(YEAR(B117)-1998)*12</f>
        <v>5</v>
      </c>
      <c r="B117" s="107" t="n">
        <v>35927</v>
      </c>
      <c r="C117" s="97" t="n">
        <v>24.27</v>
      </c>
      <c r="D117" s="98" t="n">
        <f aca="false">LN(C117/C116)</f>
        <v>0.191011865985932</v>
      </c>
      <c r="E117" s="106" t="n">
        <f aca="false">STDEV(D108:D117)*SQRT(trade_day)</f>
        <v>1.68920006507203</v>
      </c>
      <c r="G117" s="103" t="n">
        <f aca="false">IF(G$1="P",MAX(0,G$2-$C117),IF(G$1="C",MAX(0,$C117-G$2)))</f>
        <v>0</v>
      </c>
      <c r="H117" s="103" t="n">
        <f aca="false">IF(H$1="P",MAX(0,H$2-$C117),IF(H$1="C",MAX(0,$C117-H$2)))</f>
        <v>0.73</v>
      </c>
      <c r="I117" s="103" t="n">
        <f aca="false">IF(I$1="P",MAX(0,I$2-$C117),IF(I$1="C",MAX(0,$C117-I$2)))</f>
        <v>5.73</v>
      </c>
      <c r="J117" s="103" t="n">
        <f aca="false">IF(J$1="P",MAX(0,J$2-$C117),IF(J$1="C",MAX(0,$C117-J$2)))</f>
        <v>10.73</v>
      </c>
      <c r="K117" s="103" t="n">
        <f aca="false">IF(K$1="P",MAX(0,K$2-$C117),IF(K$1="C",MAX(0,$C117-K$2)))</f>
        <v>15.73</v>
      </c>
      <c r="L117" s="103" t="n">
        <f aca="false">IF(L$1="P",MAX(0,L$2-$C117),IF(L$1="C",MAX(0,$C117-L$2)))</f>
        <v>25.73</v>
      </c>
      <c r="M117" s="103" t="n">
        <f aca="false">IF(M$1="P",MAX(0,M$2-$C117),IF(M$1="C",MAX(0,$C117-M$2)))</f>
        <v>0</v>
      </c>
      <c r="N117" s="103" t="n">
        <f aca="false">IF(N$1="P",MAX(0,N$2-$C117),IF(N$1="C",MAX(0,$C117-N$2)))</f>
        <v>0</v>
      </c>
      <c r="O117" s="103" t="n">
        <f aca="false">IF(O$1="P",MAX(0,O$2-$C117),IF(O$1="C",MAX(0,$C117-O$2)))</f>
        <v>0</v>
      </c>
      <c r="P117" s="103" t="n">
        <f aca="false">IF(P$1="P",MAX(0,P$2-$C117),IF(P$1="C",MAX(0,$C117-P$2)))</f>
        <v>0</v>
      </c>
      <c r="Q117" s="103" t="n">
        <f aca="false">IF(Q$1="P",MAX(0,Q$2-$C117),IF(Q$1="C",MAX(0,$C117-Q$2)))</f>
        <v>0</v>
      </c>
      <c r="R117" s="103" t="n">
        <f aca="false">IF(R$1="P",MAX(0,R$2-$C117),IF(R$1="C",MAX(0,$C117-R$2)))</f>
        <v>0</v>
      </c>
      <c r="S117" s="104" t="n">
        <f aca="false">A117</f>
        <v>5</v>
      </c>
      <c r="T117" s="105" t="n">
        <f aca="false">VLOOKUP($B117,Gas!$B$3:$E$2506,2)</f>
        <v>2.175</v>
      </c>
      <c r="U117" s="46" t="n">
        <f aca="false">C117/T117</f>
        <v>11.1586206896552</v>
      </c>
    </row>
    <row r="118" customFormat="false" ht="12.75" hidden="false" customHeight="false" outlineLevel="0" collapsed="false">
      <c r="A118" s="95" t="n">
        <f aca="false">MONTH(B118)+(YEAR(B118)-1998)*12</f>
        <v>5</v>
      </c>
      <c r="B118" s="107" t="n">
        <v>35928</v>
      </c>
      <c r="C118" s="97" t="n">
        <v>33.76</v>
      </c>
      <c r="D118" s="98" t="n">
        <f aca="false">LN(C118/C117)</f>
        <v>0.330035649989246</v>
      </c>
      <c r="E118" s="106" t="n">
        <f aca="false">STDEV(D109:D118)*SQRT(trade_day)</f>
        <v>2.24370529154863</v>
      </c>
      <c r="G118" s="103" t="n">
        <f aca="false">IF(G$1="P",MAX(0,G$2-$C118),IF(G$1="C",MAX(0,$C118-G$2)))</f>
        <v>0</v>
      </c>
      <c r="H118" s="103" t="n">
        <f aca="false">IF(H$1="P",MAX(0,H$2-$C118),IF(H$1="C",MAX(0,$C118-H$2)))</f>
        <v>0</v>
      </c>
      <c r="I118" s="103" t="n">
        <f aca="false">IF(I$1="P",MAX(0,I$2-$C118),IF(I$1="C",MAX(0,$C118-I$2)))</f>
        <v>0</v>
      </c>
      <c r="J118" s="103" t="n">
        <f aca="false">IF(J$1="P",MAX(0,J$2-$C118),IF(J$1="C",MAX(0,$C118-J$2)))</f>
        <v>1.24</v>
      </c>
      <c r="K118" s="103" t="n">
        <f aca="false">IF(K$1="P",MAX(0,K$2-$C118),IF(K$1="C",MAX(0,$C118-K$2)))</f>
        <v>6.24</v>
      </c>
      <c r="L118" s="103" t="n">
        <f aca="false">IF(L$1="P",MAX(0,L$2-$C118),IF(L$1="C",MAX(0,$C118-L$2)))</f>
        <v>16.24</v>
      </c>
      <c r="M118" s="103" t="n">
        <f aca="false">IF(M$1="P",MAX(0,M$2-$C118),IF(M$1="C",MAX(0,$C118-M$2)))</f>
        <v>8.76</v>
      </c>
      <c r="N118" s="103" t="n">
        <f aca="false">IF(N$1="P",MAX(0,N$2-$C118),IF(N$1="C",MAX(0,$C118-N$2)))</f>
        <v>3.76</v>
      </c>
      <c r="O118" s="103" t="n">
        <f aca="false">IF(O$1="P",MAX(0,O$2-$C118),IF(O$1="C",MAX(0,$C118-O$2)))</f>
        <v>0</v>
      </c>
      <c r="P118" s="103" t="n">
        <f aca="false">IF(P$1="P",MAX(0,P$2-$C118),IF(P$1="C",MAX(0,$C118-P$2)))</f>
        <v>0</v>
      </c>
      <c r="Q118" s="103" t="n">
        <f aca="false">IF(Q$1="P",MAX(0,Q$2-$C118),IF(Q$1="C",MAX(0,$C118-Q$2)))</f>
        <v>0</v>
      </c>
      <c r="R118" s="103" t="n">
        <f aca="false">IF(R$1="P",MAX(0,R$2-$C118),IF(R$1="C",MAX(0,$C118-R$2)))</f>
        <v>0</v>
      </c>
      <c r="S118" s="104" t="n">
        <f aca="false">A118</f>
        <v>5</v>
      </c>
      <c r="T118" s="105" t="n">
        <f aca="false">VLOOKUP($B118,Gas!$B$3:$E$2506,2)</f>
        <v>2.23</v>
      </c>
      <c r="U118" s="46" t="n">
        <f aca="false">C118/T118</f>
        <v>15.1390134529148</v>
      </c>
    </row>
    <row r="119" customFormat="false" ht="12.75" hidden="false" customHeight="false" outlineLevel="0" collapsed="false">
      <c r="A119" s="95" t="n">
        <f aca="false">MONTH(B119)+(YEAR(B119)-1998)*12</f>
        <v>5</v>
      </c>
      <c r="B119" s="107" t="n">
        <v>35929</v>
      </c>
      <c r="C119" s="97" t="n">
        <v>34.08</v>
      </c>
      <c r="D119" s="98" t="n">
        <f aca="false">LN(C119/C118)</f>
        <v>0.00943403223335871</v>
      </c>
      <c r="E119" s="106" t="n">
        <f aca="false">STDEV(D110:D119)*SQRT(trade_day)</f>
        <v>2.24791869019377</v>
      </c>
      <c r="G119" s="103" t="n">
        <f aca="false">IF(G$1="P",MAX(0,G$2-$C119),IF(G$1="C",MAX(0,$C119-G$2)))</f>
        <v>0</v>
      </c>
      <c r="H119" s="103" t="n">
        <f aca="false">IF(H$1="P",MAX(0,H$2-$C119),IF(H$1="C",MAX(0,$C119-H$2)))</f>
        <v>0</v>
      </c>
      <c r="I119" s="103" t="n">
        <f aca="false">IF(I$1="P",MAX(0,I$2-$C119),IF(I$1="C",MAX(0,$C119-I$2)))</f>
        <v>0</v>
      </c>
      <c r="J119" s="103" t="n">
        <f aca="false">IF(J$1="P",MAX(0,J$2-$C119),IF(J$1="C",MAX(0,$C119-J$2)))</f>
        <v>0.920000000000002</v>
      </c>
      <c r="K119" s="103" t="n">
        <f aca="false">IF(K$1="P",MAX(0,K$2-$C119),IF(K$1="C",MAX(0,$C119-K$2)))</f>
        <v>5.92</v>
      </c>
      <c r="L119" s="103" t="n">
        <f aca="false">IF(L$1="P",MAX(0,L$2-$C119),IF(L$1="C",MAX(0,$C119-L$2)))</f>
        <v>15.92</v>
      </c>
      <c r="M119" s="103" t="n">
        <f aca="false">IF(M$1="P",MAX(0,M$2-$C119),IF(M$1="C",MAX(0,$C119-M$2)))</f>
        <v>9.08</v>
      </c>
      <c r="N119" s="103" t="n">
        <f aca="false">IF(N$1="P",MAX(0,N$2-$C119),IF(N$1="C",MAX(0,$C119-N$2)))</f>
        <v>4.08</v>
      </c>
      <c r="O119" s="103" t="n">
        <f aca="false">IF(O$1="P",MAX(0,O$2-$C119),IF(O$1="C",MAX(0,$C119-O$2)))</f>
        <v>0</v>
      </c>
      <c r="P119" s="103" t="n">
        <f aca="false">IF(P$1="P",MAX(0,P$2-$C119),IF(P$1="C",MAX(0,$C119-P$2)))</f>
        <v>0</v>
      </c>
      <c r="Q119" s="103" t="n">
        <f aca="false">IF(Q$1="P",MAX(0,Q$2-$C119),IF(Q$1="C",MAX(0,$C119-Q$2)))</f>
        <v>0</v>
      </c>
      <c r="R119" s="103" t="n">
        <f aca="false">IF(R$1="P",MAX(0,R$2-$C119),IF(R$1="C",MAX(0,$C119-R$2)))</f>
        <v>0</v>
      </c>
      <c r="S119" s="104" t="n">
        <f aca="false">A119</f>
        <v>5</v>
      </c>
      <c r="T119" s="105" t="n">
        <f aca="false">VLOOKUP($B119,Gas!$B$3:$E$2506,2)</f>
        <v>2.235</v>
      </c>
      <c r="U119" s="46" t="n">
        <f aca="false">C119/T119</f>
        <v>15.248322147651</v>
      </c>
    </row>
    <row r="120" customFormat="false" ht="12.75" hidden="false" customHeight="false" outlineLevel="0" collapsed="false">
      <c r="A120" s="95" t="n">
        <f aca="false">MONTH(B120)+(YEAR(B120)-1998)*12</f>
        <v>5</v>
      </c>
      <c r="B120" s="107" t="n">
        <v>35930</v>
      </c>
      <c r="C120" s="97" t="n">
        <v>45.39</v>
      </c>
      <c r="D120" s="98" t="n">
        <f aca="false">LN(C120/C119)</f>
        <v>0.286581114507259</v>
      </c>
      <c r="E120" s="106" t="n">
        <f aca="false">STDEV(D111:D120)*SQRT(trade_day)</f>
        <v>2.48054516676559</v>
      </c>
      <c r="G120" s="103" t="n">
        <f aca="false">IF(G$1="P",MAX(0,G$2-$C120),IF(G$1="C",MAX(0,$C120-G$2)))</f>
        <v>0</v>
      </c>
      <c r="H120" s="103" t="n">
        <f aca="false">IF(H$1="P",MAX(0,H$2-$C120),IF(H$1="C",MAX(0,$C120-H$2)))</f>
        <v>0</v>
      </c>
      <c r="I120" s="103" t="n">
        <f aca="false">IF(I$1="P",MAX(0,I$2-$C120),IF(I$1="C",MAX(0,$C120-I$2)))</f>
        <v>0</v>
      </c>
      <c r="J120" s="103" t="n">
        <f aca="false">IF(J$1="P",MAX(0,J$2-$C120),IF(J$1="C",MAX(0,$C120-J$2)))</f>
        <v>0</v>
      </c>
      <c r="K120" s="103" t="n">
        <f aca="false">IF(K$1="P",MAX(0,K$2-$C120),IF(K$1="C",MAX(0,$C120-K$2)))</f>
        <v>0</v>
      </c>
      <c r="L120" s="103" t="n">
        <f aca="false">IF(L$1="P",MAX(0,L$2-$C120),IF(L$1="C",MAX(0,$C120-L$2)))</f>
        <v>4.61</v>
      </c>
      <c r="M120" s="103" t="n">
        <f aca="false">IF(M$1="P",MAX(0,M$2-$C120),IF(M$1="C",MAX(0,$C120-M$2)))</f>
        <v>20.39</v>
      </c>
      <c r="N120" s="103" t="n">
        <f aca="false">IF(N$1="P",MAX(0,N$2-$C120),IF(N$1="C",MAX(0,$C120-N$2)))</f>
        <v>15.39</v>
      </c>
      <c r="O120" s="103" t="n">
        <f aca="false">IF(O$1="P",MAX(0,O$2-$C120),IF(O$1="C",MAX(0,$C120-O$2)))</f>
        <v>10.39</v>
      </c>
      <c r="P120" s="103" t="n">
        <f aca="false">IF(P$1="P",MAX(0,P$2-$C120),IF(P$1="C",MAX(0,$C120-P$2)))</f>
        <v>5.39</v>
      </c>
      <c r="Q120" s="103" t="n">
        <f aca="false">IF(Q$1="P",MAX(0,Q$2-$C120),IF(Q$1="C",MAX(0,$C120-Q$2)))</f>
        <v>0</v>
      </c>
      <c r="R120" s="103" t="n">
        <f aca="false">IF(R$1="P",MAX(0,R$2-$C120),IF(R$1="C",MAX(0,$C120-R$2)))</f>
        <v>0</v>
      </c>
      <c r="S120" s="104" t="n">
        <f aca="false">A120</f>
        <v>5</v>
      </c>
      <c r="T120" s="105" t="n">
        <f aca="false">VLOOKUP($B120,Gas!$B$3:$E$2506,2)</f>
        <v>2.17</v>
      </c>
      <c r="U120" s="46" t="n">
        <f aca="false">C120/T120</f>
        <v>20.9170506912442</v>
      </c>
    </row>
    <row r="121" customFormat="false" ht="12.75" hidden="false" customHeight="false" outlineLevel="0" collapsed="false">
      <c r="A121" s="95" t="n">
        <f aca="false">MONTH(B121)+(YEAR(B121)-1998)*12</f>
        <v>5</v>
      </c>
      <c r="B121" s="107" t="n">
        <v>35933</v>
      </c>
      <c r="C121" s="97" t="n">
        <v>46.16</v>
      </c>
      <c r="D121" s="98" t="n">
        <f aca="false">LN(C121/C120)</f>
        <v>0.0168218057314697</v>
      </c>
      <c r="E121" s="106" t="n">
        <f aca="false">STDEV(D112:D121)*SQRT(trade_day)</f>
        <v>2.493483269421</v>
      </c>
      <c r="G121" s="103" t="n">
        <f aca="false">IF(G$1="P",MAX(0,G$2-$C121),IF(G$1="C",MAX(0,$C121-G$2)))</f>
        <v>0</v>
      </c>
      <c r="H121" s="103" t="n">
        <f aca="false">IF(H$1="P",MAX(0,H$2-$C121),IF(H$1="C",MAX(0,$C121-H$2)))</f>
        <v>0</v>
      </c>
      <c r="I121" s="103" t="n">
        <f aca="false">IF(I$1="P",MAX(0,I$2-$C121),IF(I$1="C",MAX(0,$C121-I$2)))</f>
        <v>0</v>
      </c>
      <c r="J121" s="103" t="n">
        <f aca="false">IF(J$1="P",MAX(0,J$2-$C121),IF(J$1="C",MAX(0,$C121-J$2)))</f>
        <v>0</v>
      </c>
      <c r="K121" s="103" t="n">
        <f aca="false">IF(K$1="P",MAX(0,K$2-$C121),IF(K$1="C",MAX(0,$C121-K$2)))</f>
        <v>0</v>
      </c>
      <c r="L121" s="103" t="n">
        <f aca="false">IF(L$1="P",MAX(0,L$2-$C121),IF(L$1="C",MAX(0,$C121-L$2)))</f>
        <v>3.84</v>
      </c>
      <c r="M121" s="103" t="n">
        <f aca="false">IF(M$1="P",MAX(0,M$2-$C121),IF(M$1="C",MAX(0,$C121-M$2)))</f>
        <v>21.16</v>
      </c>
      <c r="N121" s="103" t="n">
        <f aca="false">IF(N$1="P",MAX(0,N$2-$C121),IF(N$1="C",MAX(0,$C121-N$2)))</f>
        <v>16.16</v>
      </c>
      <c r="O121" s="103" t="n">
        <f aca="false">IF(O$1="P",MAX(0,O$2-$C121),IF(O$1="C",MAX(0,$C121-O$2)))</f>
        <v>11.16</v>
      </c>
      <c r="P121" s="103" t="n">
        <f aca="false">IF(P$1="P",MAX(0,P$2-$C121),IF(P$1="C",MAX(0,$C121-P$2)))</f>
        <v>6.16</v>
      </c>
      <c r="Q121" s="103" t="n">
        <f aca="false">IF(Q$1="P",MAX(0,Q$2-$C121),IF(Q$1="C",MAX(0,$C121-Q$2)))</f>
        <v>0</v>
      </c>
      <c r="R121" s="103" t="n">
        <f aca="false">IF(R$1="P",MAX(0,R$2-$C121),IF(R$1="C",MAX(0,$C121-R$2)))</f>
        <v>0</v>
      </c>
      <c r="S121" s="104" t="n">
        <f aca="false">A121</f>
        <v>5</v>
      </c>
      <c r="T121" s="105" t="n">
        <f aca="false">VLOOKUP($B121,Gas!$B$3:$E$2506,2)</f>
        <v>2.17</v>
      </c>
      <c r="U121" s="46" t="n">
        <f aca="false">C121/T121</f>
        <v>21.2718894009217</v>
      </c>
    </row>
    <row r="122" customFormat="false" ht="12.75" hidden="false" customHeight="false" outlineLevel="0" collapsed="false">
      <c r="A122" s="95" t="n">
        <f aca="false">MONTH(B122)+(YEAR(B122)-1998)*12</f>
        <v>5</v>
      </c>
      <c r="B122" s="107" t="n">
        <v>35934</v>
      </c>
      <c r="C122" s="97" t="n">
        <v>167.18</v>
      </c>
      <c r="D122" s="98" t="n">
        <f aca="false">LN(C122/C121)</f>
        <v>1.28695745407117</v>
      </c>
      <c r="E122" s="106" t="n">
        <f aca="false">STDEV(D113:D122)*SQRT(trade_day)</f>
        <v>6.34654635489035</v>
      </c>
      <c r="G122" s="103" t="n">
        <f aca="false">IF(G$1="P",MAX(0,G$2-$C122),IF(G$1="C",MAX(0,$C122-G$2)))</f>
        <v>0</v>
      </c>
      <c r="H122" s="103" t="n">
        <f aca="false">IF(H$1="P",MAX(0,H$2-$C122),IF(H$1="C",MAX(0,$C122-H$2)))</f>
        <v>0</v>
      </c>
      <c r="I122" s="103" t="n">
        <f aca="false">IF(I$1="P",MAX(0,I$2-$C122),IF(I$1="C",MAX(0,$C122-I$2)))</f>
        <v>0</v>
      </c>
      <c r="J122" s="103" t="n">
        <f aca="false">IF(J$1="P",MAX(0,J$2-$C122),IF(J$1="C",MAX(0,$C122-J$2)))</f>
        <v>0</v>
      </c>
      <c r="K122" s="103" t="n">
        <f aca="false">IF(K$1="P",MAX(0,K$2-$C122),IF(K$1="C",MAX(0,$C122-K$2)))</f>
        <v>0</v>
      </c>
      <c r="L122" s="103" t="n">
        <f aca="false">IF(L$1="P",MAX(0,L$2-$C122),IF(L$1="C",MAX(0,$C122-L$2)))</f>
        <v>0</v>
      </c>
      <c r="M122" s="103" t="n">
        <f aca="false">IF(M$1="P",MAX(0,M$2-$C122),IF(M$1="C",MAX(0,$C122-M$2)))</f>
        <v>142.18</v>
      </c>
      <c r="N122" s="103" t="n">
        <f aca="false">IF(N$1="P",MAX(0,N$2-$C122),IF(N$1="C",MAX(0,$C122-N$2)))</f>
        <v>137.18</v>
      </c>
      <c r="O122" s="103" t="n">
        <f aca="false">IF(O$1="P",MAX(0,O$2-$C122),IF(O$1="C",MAX(0,$C122-O$2)))</f>
        <v>132.18</v>
      </c>
      <c r="P122" s="103" t="n">
        <f aca="false">IF(P$1="P",MAX(0,P$2-$C122),IF(P$1="C",MAX(0,$C122-P$2)))</f>
        <v>127.18</v>
      </c>
      <c r="Q122" s="103" t="n">
        <f aca="false">IF(Q$1="P",MAX(0,Q$2-$C122),IF(Q$1="C",MAX(0,$C122-Q$2)))</f>
        <v>117.18</v>
      </c>
      <c r="R122" s="103" t="n">
        <f aca="false">IF(R$1="P",MAX(0,R$2-$C122),IF(R$1="C",MAX(0,$C122-R$2)))</f>
        <v>67.17999</v>
      </c>
      <c r="S122" s="104" t="n">
        <f aca="false">A122</f>
        <v>5</v>
      </c>
      <c r="T122" s="105" t="n">
        <f aca="false">VLOOKUP($B122,Gas!$B$3:$E$2506,2)</f>
        <v>2.19</v>
      </c>
      <c r="U122" s="46" t="n">
        <f aca="false">C122/T122</f>
        <v>76.337899543379</v>
      </c>
    </row>
    <row r="123" customFormat="false" ht="12.75" hidden="false" customHeight="false" outlineLevel="0" collapsed="false">
      <c r="A123" s="95" t="n">
        <f aca="false">MONTH(B123)+(YEAR(B123)-1998)*12</f>
        <v>5</v>
      </c>
      <c r="B123" s="107" t="n">
        <v>35935</v>
      </c>
      <c r="C123" s="97" t="n">
        <v>137.2</v>
      </c>
      <c r="D123" s="98" t="n">
        <f aca="false">LN(C123/C122)</f>
        <v>-0.197631360979225</v>
      </c>
      <c r="E123" s="106" t="n">
        <f aca="false">STDEV(D114:D123)*SQRT(trade_day)</f>
        <v>6.67339326649487</v>
      </c>
      <c r="G123" s="103" t="n">
        <f aca="false">IF(G$1="P",MAX(0,G$2-$C123),IF(G$1="C",MAX(0,$C123-G$2)))</f>
        <v>0</v>
      </c>
      <c r="H123" s="103" t="n">
        <f aca="false">IF(H$1="P",MAX(0,H$2-$C123),IF(H$1="C",MAX(0,$C123-H$2)))</f>
        <v>0</v>
      </c>
      <c r="I123" s="103" t="n">
        <f aca="false">IF(I$1="P",MAX(0,I$2-$C123),IF(I$1="C",MAX(0,$C123-I$2)))</f>
        <v>0</v>
      </c>
      <c r="J123" s="103" t="n">
        <f aca="false">IF(J$1="P",MAX(0,J$2-$C123),IF(J$1="C",MAX(0,$C123-J$2)))</f>
        <v>0</v>
      </c>
      <c r="K123" s="103" t="n">
        <f aca="false">IF(K$1="P",MAX(0,K$2-$C123),IF(K$1="C",MAX(0,$C123-K$2)))</f>
        <v>0</v>
      </c>
      <c r="L123" s="103" t="n">
        <f aca="false">IF(L$1="P",MAX(0,L$2-$C123),IF(L$1="C",MAX(0,$C123-L$2)))</f>
        <v>0</v>
      </c>
      <c r="M123" s="103" t="n">
        <f aca="false">IF(M$1="P",MAX(0,M$2-$C123),IF(M$1="C",MAX(0,$C123-M$2)))</f>
        <v>112.2</v>
      </c>
      <c r="N123" s="103" t="n">
        <f aca="false">IF(N$1="P",MAX(0,N$2-$C123),IF(N$1="C",MAX(0,$C123-N$2)))</f>
        <v>107.2</v>
      </c>
      <c r="O123" s="103" t="n">
        <f aca="false">IF(O$1="P",MAX(0,O$2-$C123),IF(O$1="C",MAX(0,$C123-O$2)))</f>
        <v>102.2</v>
      </c>
      <c r="P123" s="103" t="n">
        <f aca="false">IF(P$1="P",MAX(0,P$2-$C123),IF(P$1="C",MAX(0,$C123-P$2)))</f>
        <v>97.2</v>
      </c>
      <c r="Q123" s="103" t="n">
        <f aca="false">IF(Q$1="P",MAX(0,Q$2-$C123),IF(Q$1="C",MAX(0,$C123-Q$2)))</f>
        <v>87.2</v>
      </c>
      <c r="R123" s="103" t="n">
        <f aca="false">IF(R$1="P",MAX(0,R$2-$C123),IF(R$1="C",MAX(0,$C123-R$2)))</f>
        <v>37.19999</v>
      </c>
      <c r="S123" s="104" t="n">
        <f aca="false">A123</f>
        <v>5</v>
      </c>
      <c r="T123" s="105" t="n">
        <f aca="false">VLOOKUP($B123,Gas!$B$3:$E$2506,2)</f>
        <v>2.16</v>
      </c>
      <c r="U123" s="46" t="n">
        <f aca="false">C123/T123</f>
        <v>63.5185185185185</v>
      </c>
    </row>
    <row r="124" customFormat="false" ht="12.75" hidden="false" customHeight="false" outlineLevel="0" collapsed="false">
      <c r="A124" s="95" t="n">
        <f aca="false">MONTH(B124)+(YEAR(B124)-1998)*12</f>
        <v>5</v>
      </c>
      <c r="B124" s="107" t="n">
        <v>35936</v>
      </c>
      <c r="C124" s="97" t="n">
        <v>61.81</v>
      </c>
      <c r="D124" s="98" t="n">
        <f aca="false">LN(C124/C123)</f>
        <v>-0.797374551620603</v>
      </c>
      <c r="E124" s="106" t="n">
        <f aca="false">STDEV(D115:D124)*SQRT(trade_day)</f>
        <v>8.27963581797693</v>
      </c>
      <c r="G124" s="103" t="n">
        <f aca="false">IF(G$1="P",MAX(0,G$2-$C124),IF(G$1="C",MAX(0,$C124-G$2)))</f>
        <v>0</v>
      </c>
      <c r="H124" s="103" t="n">
        <f aca="false">IF(H$1="P",MAX(0,H$2-$C124),IF(H$1="C",MAX(0,$C124-H$2)))</f>
        <v>0</v>
      </c>
      <c r="I124" s="103" t="n">
        <f aca="false">IF(I$1="P",MAX(0,I$2-$C124),IF(I$1="C",MAX(0,$C124-I$2)))</f>
        <v>0</v>
      </c>
      <c r="J124" s="103" t="n">
        <f aca="false">IF(J$1="P",MAX(0,J$2-$C124),IF(J$1="C",MAX(0,$C124-J$2)))</f>
        <v>0</v>
      </c>
      <c r="K124" s="103" t="n">
        <f aca="false">IF(K$1="P",MAX(0,K$2-$C124),IF(K$1="C",MAX(0,$C124-K$2)))</f>
        <v>0</v>
      </c>
      <c r="L124" s="103" t="n">
        <f aca="false">IF(L$1="P",MAX(0,L$2-$C124),IF(L$1="C",MAX(0,$C124-L$2)))</f>
        <v>0</v>
      </c>
      <c r="M124" s="103" t="n">
        <f aca="false">IF(M$1="P",MAX(0,M$2-$C124),IF(M$1="C",MAX(0,$C124-M$2)))</f>
        <v>36.81</v>
      </c>
      <c r="N124" s="103" t="n">
        <f aca="false">IF(N$1="P",MAX(0,N$2-$C124),IF(N$1="C",MAX(0,$C124-N$2)))</f>
        <v>31.81</v>
      </c>
      <c r="O124" s="103" t="n">
        <f aca="false">IF(O$1="P",MAX(0,O$2-$C124),IF(O$1="C",MAX(0,$C124-O$2)))</f>
        <v>26.81</v>
      </c>
      <c r="P124" s="103" t="n">
        <f aca="false">IF(P$1="P",MAX(0,P$2-$C124),IF(P$1="C",MAX(0,$C124-P$2)))</f>
        <v>21.81</v>
      </c>
      <c r="Q124" s="103" t="n">
        <f aca="false">IF(Q$1="P",MAX(0,Q$2-$C124),IF(Q$1="C",MAX(0,$C124-Q$2)))</f>
        <v>11.81</v>
      </c>
      <c r="R124" s="103" t="n">
        <f aca="false">IF(R$1="P",MAX(0,R$2-$C124),IF(R$1="C",MAX(0,$C124-R$2)))</f>
        <v>0</v>
      </c>
      <c r="S124" s="104" t="n">
        <f aca="false">A124</f>
        <v>5</v>
      </c>
      <c r="T124" s="105" t="n">
        <f aca="false">VLOOKUP($B124,Gas!$B$3:$E$2506,2)</f>
        <v>2.175</v>
      </c>
      <c r="U124" s="46" t="n">
        <f aca="false">C124/T124</f>
        <v>28.4183908045977</v>
      </c>
    </row>
    <row r="125" customFormat="false" ht="12.75" hidden="false" customHeight="false" outlineLevel="0" collapsed="false">
      <c r="A125" s="95" t="n">
        <f aca="false">MONTH(B125)+(YEAR(B125)-1998)*12</f>
        <v>5</v>
      </c>
      <c r="B125" s="107" t="n">
        <v>35937</v>
      </c>
      <c r="C125" s="97" t="n">
        <v>35.03</v>
      </c>
      <c r="D125" s="98" t="n">
        <f aca="false">LN(C125/C124)</f>
        <v>-0.567860326461787</v>
      </c>
      <c r="E125" s="106" t="n">
        <f aca="false">STDEV(D116:D125)*SQRT(trade_day)</f>
        <v>8.90589460140383</v>
      </c>
      <c r="G125" s="103" t="n">
        <f aca="false">IF(G$1="P",MAX(0,G$2-$C125),IF(G$1="C",MAX(0,$C125-G$2)))</f>
        <v>0</v>
      </c>
      <c r="H125" s="103" t="n">
        <f aca="false">IF(H$1="P",MAX(0,H$2-$C125),IF(H$1="C",MAX(0,$C125-H$2)))</f>
        <v>0</v>
      </c>
      <c r="I125" s="103" t="n">
        <f aca="false">IF(I$1="P",MAX(0,I$2-$C125),IF(I$1="C",MAX(0,$C125-I$2)))</f>
        <v>0</v>
      </c>
      <c r="J125" s="103" t="n">
        <f aca="false">IF(J$1="P",MAX(0,J$2-$C125),IF(J$1="C",MAX(0,$C125-J$2)))</f>
        <v>0</v>
      </c>
      <c r="K125" s="103" t="n">
        <f aca="false">IF(K$1="P",MAX(0,K$2-$C125),IF(K$1="C",MAX(0,$C125-K$2)))</f>
        <v>4.97</v>
      </c>
      <c r="L125" s="103" t="n">
        <f aca="false">IF(L$1="P",MAX(0,L$2-$C125),IF(L$1="C",MAX(0,$C125-L$2)))</f>
        <v>14.97</v>
      </c>
      <c r="M125" s="103" t="n">
        <f aca="false">IF(M$1="P",MAX(0,M$2-$C125),IF(M$1="C",MAX(0,$C125-M$2)))</f>
        <v>10.03</v>
      </c>
      <c r="N125" s="103" t="n">
        <f aca="false">IF(N$1="P",MAX(0,N$2-$C125),IF(N$1="C",MAX(0,$C125-N$2)))</f>
        <v>5.03</v>
      </c>
      <c r="O125" s="103" t="n">
        <f aca="false">IF(O$1="P",MAX(0,O$2-$C125),IF(O$1="C",MAX(0,$C125-O$2)))</f>
        <v>0.0300000000000011</v>
      </c>
      <c r="P125" s="103" t="n">
        <f aca="false">IF(P$1="P",MAX(0,P$2-$C125),IF(P$1="C",MAX(0,$C125-P$2)))</f>
        <v>0</v>
      </c>
      <c r="Q125" s="103" t="n">
        <f aca="false">IF(Q$1="P",MAX(0,Q$2-$C125),IF(Q$1="C",MAX(0,$C125-Q$2)))</f>
        <v>0</v>
      </c>
      <c r="R125" s="103" t="n">
        <f aca="false">IF(R$1="P",MAX(0,R$2-$C125),IF(R$1="C",MAX(0,$C125-R$2)))</f>
        <v>0</v>
      </c>
      <c r="S125" s="104" t="n">
        <f aca="false">A125</f>
        <v>5</v>
      </c>
      <c r="T125" s="105" t="n">
        <f aca="false">VLOOKUP($B125,Gas!$B$3:$E$2506,2)</f>
        <v>2.105</v>
      </c>
      <c r="U125" s="46" t="n">
        <f aca="false">C125/T125</f>
        <v>16.6413301662708</v>
      </c>
    </row>
    <row r="126" customFormat="false" ht="12.75" hidden="false" customHeight="false" outlineLevel="0" collapsed="false">
      <c r="A126" s="95" t="n">
        <f aca="false">MONTH(B126)+(YEAR(B126)-1998)*12</f>
        <v>5</v>
      </c>
      <c r="B126" s="107" t="n">
        <v>35941</v>
      </c>
      <c r="C126" s="97" t="n">
        <v>38</v>
      </c>
      <c r="D126" s="98" t="n">
        <f aca="false">LN(C126/C125)</f>
        <v>0.0813813225169904</v>
      </c>
      <c r="E126" s="106" t="n">
        <f aca="false">STDEV(D117:D126)*SQRT(trade_day)</f>
        <v>8.89326231142749</v>
      </c>
      <c r="G126" s="103" t="n">
        <f aca="false">IF(G$1="P",MAX(0,G$2-$C126),IF(G$1="C",MAX(0,$C126-G$2)))</f>
        <v>0</v>
      </c>
      <c r="H126" s="103" t="n">
        <f aca="false">IF(H$1="P",MAX(0,H$2-$C126),IF(H$1="C",MAX(0,$C126-H$2)))</f>
        <v>0</v>
      </c>
      <c r="I126" s="103" t="n">
        <f aca="false">IF(I$1="P",MAX(0,I$2-$C126),IF(I$1="C",MAX(0,$C126-I$2)))</f>
        <v>0</v>
      </c>
      <c r="J126" s="103" t="n">
        <f aca="false">IF(J$1="P",MAX(0,J$2-$C126),IF(J$1="C",MAX(0,$C126-J$2)))</f>
        <v>0</v>
      </c>
      <c r="K126" s="103" t="n">
        <f aca="false">IF(K$1="P",MAX(0,K$2-$C126),IF(K$1="C",MAX(0,$C126-K$2)))</f>
        <v>2</v>
      </c>
      <c r="L126" s="103" t="n">
        <f aca="false">IF(L$1="P",MAX(0,L$2-$C126),IF(L$1="C",MAX(0,$C126-L$2)))</f>
        <v>12</v>
      </c>
      <c r="M126" s="103" t="n">
        <f aca="false">IF(M$1="P",MAX(0,M$2-$C126),IF(M$1="C",MAX(0,$C126-M$2)))</f>
        <v>13</v>
      </c>
      <c r="N126" s="103" t="n">
        <f aca="false">IF(N$1="P",MAX(0,N$2-$C126),IF(N$1="C",MAX(0,$C126-N$2)))</f>
        <v>8</v>
      </c>
      <c r="O126" s="103" t="n">
        <f aca="false">IF(O$1="P",MAX(0,O$2-$C126),IF(O$1="C",MAX(0,$C126-O$2)))</f>
        <v>3</v>
      </c>
      <c r="P126" s="103" t="n">
        <f aca="false">IF(P$1="P",MAX(0,P$2-$C126),IF(P$1="C",MAX(0,$C126-P$2)))</f>
        <v>0</v>
      </c>
      <c r="Q126" s="103" t="n">
        <f aca="false">IF(Q$1="P",MAX(0,Q$2-$C126),IF(Q$1="C",MAX(0,$C126-Q$2)))</f>
        <v>0</v>
      </c>
      <c r="R126" s="103" t="n">
        <f aca="false">IF(R$1="P",MAX(0,R$2-$C126),IF(R$1="C",MAX(0,$C126-R$2)))</f>
        <v>0</v>
      </c>
      <c r="S126" s="104" t="n">
        <f aca="false">A126</f>
        <v>5</v>
      </c>
      <c r="T126" s="105" t="n">
        <f aca="false">VLOOKUP($B126,Gas!$B$3:$E$2506,2)</f>
        <v>2.01</v>
      </c>
      <c r="U126" s="46" t="n">
        <f aca="false">C126/T126</f>
        <v>18.9054726368159</v>
      </c>
    </row>
    <row r="127" customFormat="false" ht="12.75" hidden="false" customHeight="false" outlineLevel="0" collapsed="false">
      <c r="A127" s="95" t="n">
        <f aca="false">MONTH(B127)+(YEAR(B127)-1998)*12</f>
        <v>5</v>
      </c>
      <c r="B127" s="107" t="n">
        <v>35942</v>
      </c>
      <c r="C127" s="97" t="n">
        <v>33</v>
      </c>
      <c r="D127" s="98" t="n">
        <f aca="false">LN(C127/C126)</f>
        <v>-0.141078598259905</v>
      </c>
      <c r="E127" s="106" t="n">
        <f aca="false">STDEV(D118:D127)*SQRT(trade_day)</f>
        <v>8.91643025654921</v>
      </c>
      <c r="G127" s="103" t="n">
        <f aca="false">IF(G$1="P",MAX(0,G$2-$C127),IF(G$1="C",MAX(0,$C127-G$2)))</f>
        <v>0</v>
      </c>
      <c r="H127" s="103" t="n">
        <f aca="false">IF(H$1="P",MAX(0,H$2-$C127),IF(H$1="C",MAX(0,$C127-H$2)))</f>
        <v>0</v>
      </c>
      <c r="I127" s="103" t="n">
        <f aca="false">IF(I$1="P",MAX(0,I$2-$C127),IF(I$1="C",MAX(0,$C127-I$2)))</f>
        <v>0</v>
      </c>
      <c r="J127" s="103" t="n">
        <f aca="false">IF(J$1="P",MAX(0,J$2-$C127),IF(J$1="C",MAX(0,$C127-J$2)))</f>
        <v>2</v>
      </c>
      <c r="K127" s="103" t="n">
        <f aca="false">IF(K$1="P",MAX(0,K$2-$C127),IF(K$1="C",MAX(0,$C127-K$2)))</f>
        <v>7</v>
      </c>
      <c r="L127" s="103" t="n">
        <f aca="false">IF(L$1="P",MAX(0,L$2-$C127),IF(L$1="C",MAX(0,$C127-L$2)))</f>
        <v>17</v>
      </c>
      <c r="M127" s="103" t="n">
        <f aca="false">IF(M$1="P",MAX(0,M$2-$C127),IF(M$1="C",MAX(0,$C127-M$2)))</f>
        <v>8</v>
      </c>
      <c r="N127" s="103" t="n">
        <f aca="false">IF(N$1="P",MAX(0,N$2-$C127),IF(N$1="C",MAX(0,$C127-N$2)))</f>
        <v>3</v>
      </c>
      <c r="O127" s="103" t="n">
        <f aca="false">IF(O$1="P",MAX(0,O$2-$C127),IF(O$1="C",MAX(0,$C127-O$2)))</f>
        <v>0</v>
      </c>
      <c r="P127" s="103" t="n">
        <f aca="false">IF(P$1="P",MAX(0,P$2-$C127),IF(P$1="C",MAX(0,$C127-P$2)))</f>
        <v>0</v>
      </c>
      <c r="Q127" s="103" t="n">
        <f aca="false">IF(Q$1="P",MAX(0,Q$2-$C127),IF(Q$1="C",MAX(0,$C127-Q$2)))</f>
        <v>0</v>
      </c>
      <c r="R127" s="103" t="n">
        <f aca="false">IF(R$1="P",MAX(0,R$2-$C127),IF(R$1="C",MAX(0,$C127-R$2)))</f>
        <v>0</v>
      </c>
      <c r="S127" s="104" t="n">
        <f aca="false">A127</f>
        <v>5</v>
      </c>
      <c r="T127" s="105" t="n">
        <f aca="false">VLOOKUP($B127,Gas!$B$3:$E$2506,2)</f>
        <v>2.09</v>
      </c>
      <c r="U127" s="46" t="n">
        <f aca="false">C127/T127</f>
        <v>15.7894736842105</v>
      </c>
    </row>
    <row r="128" customFormat="false" ht="12.75" hidden="false" customHeight="false" outlineLevel="0" collapsed="false">
      <c r="A128" s="95" t="n">
        <f aca="false">MONTH(B128)+(YEAR(B128)-1998)*12</f>
        <v>5</v>
      </c>
      <c r="B128" s="107" t="n">
        <v>35943</v>
      </c>
      <c r="C128" s="97" t="n">
        <v>58.49</v>
      </c>
      <c r="D128" s="98" t="n">
        <f aca="false">LN(C128/C127)</f>
        <v>0.572348237988454</v>
      </c>
      <c r="E128" s="106" t="n">
        <f aca="false">STDEV(D119:D128)*SQRT(trade_day)</f>
        <v>9.21953655253142</v>
      </c>
      <c r="G128" s="103" t="n">
        <f aca="false">IF(G$1="P",MAX(0,G$2-$C128),IF(G$1="C",MAX(0,$C128-G$2)))</f>
        <v>0</v>
      </c>
      <c r="H128" s="103" t="n">
        <f aca="false">IF(H$1="P",MAX(0,H$2-$C128),IF(H$1="C",MAX(0,$C128-H$2)))</f>
        <v>0</v>
      </c>
      <c r="I128" s="103" t="n">
        <f aca="false">IF(I$1="P",MAX(0,I$2-$C128),IF(I$1="C",MAX(0,$C128-I$2)))</f>
        <v>0</v>
      </c>
      <c r="J128" s="103" t="n">
        <f aca="false">IF(J$1="P",MAX(0,J$2-$C128),IF(J$1="C",MAX(0,$C128-J$2)))</f>
        <v>0</v>
      </c>
      <c r="K128" s="103" t="n">
        <f aca="false">IF(K$1="P",MAX(0,K$2-$C128),IF(K$1="C",MAX(0,$C128-K$2)))</f>
        <v>0</v>
      </c>
      <c r="L128" s="103" t="n">
        <f aca="false">IF(L$1="P",MAX(0,L$2-$C128),IF(L$1="C",MAX(0,$C128-L$2)))</f>
        <v>0</v>
      </c>
      <c r="M128" s="103" t="n">
        <f aca="false">IF(M$1="P",MAX(0,M$2-$C128),IF(M$1="C",MAX(0,$C128-M$2)))</f>
        <v>33.49</v>
      </c>
      <c r="N128" s="103" t="n">
        <f aca="false">IF(N$1="P",MAX(0,N$2-$C128),IF(N$1="C",MAX(0,$C128-N$2)))</f>
        <v>28.49</v>
      </c>
      <c r="O128" s="103" t="n">
        <f aca="false">IF(O$1="P",MAX(0,O$2-$C128),IF(O$1="C",MAX(0,$C128-O$2)))</f>
        <v>23.49</v>
      </c>
      <c r="P128" s="103" t="n">
        <f aca="false">IF(P$1="P",MAX(0,P$2-$C128),IF(P$1="C",MAX(0,$C128-P$2)))</f>
        <v>18.49</v>
      </c>
      <c r="Q128" s="103" t="n">
        <f aca="false">IF(Q$1="P",MAX(0,Q$2-$C128),IF(Q$1="C",MAX(0,$C128-Q$2)))</f>
        <v>8.49</v>
      </c>
      <c r="R128" s="103" t="n">
        <f aca="false">IF(R$1="P",MAX(0,R$2-$C128),IF(R$1="C",MAX(0,$C128-R$2)))</f>
        <v>0</v>
      </c>
      <c r="S128" s="104" t="n">
        <f aca="false">A128</f>
        <v>5</v>
      </c>
      <c r="T128" s="105" t="n">
        <f aca="false">VLOOKUP($B128,Gas!$B$3:$E$2506,2)</f>
        <v>2.08</v>
      </c>
      <c r="U128" s="46" t="n">
        <f aca="false">C128/T128</f>
        <v>28.1201923076923</v>
      </c>
    </row>
    <row r="129" customFormat="false" ht="12.75" hidden="false" customHeight="false" outlineLevel="0" collapsed="false">
      <c r="A129" s="95" t="n">
        <f aca="false">MONTH(B129)+(YEAR(B129)-1998)*12</f>
        <v>5</v>
      </c>
      <c r="B129" s="107" t="n">
        <v>35944</v>
      </c>
      <c r="C129" s="97" t="n">
        <v>77.42</v>
      </c>
      <c r="D129" s="98" t="n">
        <f aca="false">LN(C129/C128)</f>
        <v>0.280389345694568</v>
      </c>
      <c r="E129" s="106" t="n">
        <f aca="false">STDEV(D120:D129)*SQRT(trade_day)</f>
        <v>9.28170240269178</v>
      </c>
      <c r="G129" s="103" t="n">
        <f aca="false">IF(G$1="P",MAX(0,G$2-$C129),IF(G$1="C",MAX(0,$C129-G$2)))</f>
        <v>0</v>
      </c>
      <c r="H129" s="103" t="n">
        <f aca="false">IF(H$1="P",MAX(0,H$2-$C129),IF(H$1="C",MAX(0,$C129-H$2)))</f>
        <v>0</v>
      </c>
      <c r="I129" s="103" t="n">
        <f aca="false">IF(I$1="P",MAX(0,I$2-$C129),IF(I$1="C",MAX(0,$C129-I$2)))</f>
        <v>0</v>
      </c>
      <c r="J129" s="103" t="n">
        <f aca="false">IF(J$1="P",MAX(0,J$2-$C129),IF(J$1="C",MAX(0,$C129-J$2)))</f>
        <v>0</v>
      </c>
      <c r="K129" s="103" t="n">
        <f aca="false">IF(K$1="P",MAX(0,K$2-$C129),IF(K$1="C",MAX(0,$C129-K$2)))</f>
        <v>0</v>
      </c>
      <c r="L129" s="103" t="n">
        <f aca="false">IF(L$1="P",MAX(0,L$2-$C129),IF(L$1="C",MAX(0,$C129-L$2)))</f>
        <v>0</v>
      </c>
      <c r="M129" s="103" t="n">
        <f aca="false">IF(M$1="P",MAX(0,M$2-$C129),IF(M$1="C",MAX(0,$C129-M$2)))</f>
        <v>52.42</v>
      </c>
      <c r="N129" s="103" t="n">
        <f aca="false">IF(N$1="P",MAX(0,N$2-$C129),IF(N$1="C",MAX(0,$C129-N$2)))</f>
        <v>47.42</v>
      </c>
      <c r="O129" s="103" t="n">
        <f aca="false">IF(O$1="P",MAX(0,O$2-$C129),IF(O$1="C",MAX(0,$C129-O$2)))</f>
        <v>42.42</v>
      </c>
      <c r="P129" s="103" t="n">
        <f aca="false">IF(P$1="P",MAX(0,P$2-$C129),IF(P$1="C",MAX(0,$C129-P$2)))</f>
        <v>37.42</v>
      </c>
      <c r="Q129" s="103" t="n">
        <f aca="false">IF(Q$1="P",MAX(0,Q$2-$C129),IF(Q$1="C",MAX(0,$C129-Q$2)))</f>
        <v>27.42</v>
      </c>
      <c r="R129" s="103" t="n">
        <f aca="false">IF(R$1="P",MAX(0,R$2-$C129),IF(R$1="C",MAX(0,$C129-R$2)))</f>
        <v>0</v>
      </c>
      <c r="S129" s="104" t="n">
        <f aca="false">A129</f>
        <v>5</v>
      </c>
      <c r="T129" s="105" t="n">
        <f aca="false">VLOOKUP($B129,Gas!$B$3:$E$2506,2)</f>
        <v>2.085</v>
      </c>
      <c r="U129" s="46" t="n">
        <f aca="false">C129/T129</f>
        <v>37.1318944844125</v>
      </c>
    </row>
    <row r="130" customFormat="false" ht="12.75" hidden="false" customHeight="false" outlineLevel="0" collapsed="false">
      <c r="A130" s="95" t="n">
        <f aca="false">MONTH(B130)+(YEAR(B130)-1998)*12</f>
        <v>6</v>
      </c>
      <c r="B130" s="107" t="n">
        <v>35947</v>
      </c>
      <c r="C130" s="97" t="n">
        <v>36.15</v>
      </c>
      <c r="D130" s="98" t="n">
        <f aca="false">LN(C130/C129)</f>
        <v>-0.761568196544728</v>
      </c>
      <c r="E130" s="106" t="n">
        <f aca="false">STDEV(D121:D130)*SQRT(trade_day)</f>
        <v>10.0849229999699</v>
      </c>
      <c r="G130" s="103" t="n">
        <f aca="false">IF(G$1="P",MAX(0,G$2-$C130),IF(G$1="C",MAX(0,$C130-G$2)))</f>
        <v>0</v>
      </c>
      <c r="H130" s="103" t="n">
        <f aca="false">IF(H$1="P",MAX(0,H$2-$C130),IF(H$1="C",MAX(0,$C130-H$2)))</f>
        <v>0</v>
      </c>
      <c r="I130" s="103" t="n">
        <f aca="false">IF(I$1="P",MAX(0,I$2-$C130),IF(I$1="C",MAX(0,$C130-I$2)))</f>
        <v>0</v>
      </c>
      <c r="J130" s="103" t="n">
        <f aca="false">IF(J$1="P",MAX(0,J$2-$C130),IF(J$1="C",MAX(0,$C130-J$2)))</f>
        <v>0</v>
      </c>
      <c r="K130" s="103" t="n">
        <f aca="false">IF(K$1="P",MAX(0,K$2-$C130),IF(K$1="C",MAX(0,$C130-K$2)))</f>
        <v>3.85</v>
      </c>
      <c r="L130" s="103" t="n">
        <f aca="false">IF(L$1="P",MAX(0,L$2-$C130),IF(L$1="C",MAX(0,$C130-L$2)))</f>
        <v>13.85</v>
      </c>
      <c r="M130" s="103" t="n">
        <f aca="false">IF(M$1="P",MAX(0,M$2-$C130),IF(M$1="C",MAX(0,$C130-M$2)))</f>
        <v>11.15</v>
      </c>
      <c r="N130" s="103" t="n">
        <f aca="false">IF(N$1="P",MAX(0,N$2-$C130),IF(N$1="C",MAX(0,$C130-N$2)))</f>
        <v>6.15</v>
      </c>
      <c r="O130" s="103" t="n">
        <f aca="false">IF(O$1="P",MAX(0,O$2-$C130),IF(O$1="C",MAX(0,$C130-O$2)))</f>
        <v>1.15</v>
      </c>
      <c r="P130" s="103" t="n">
        <f aca="false">IF(P$1="P",MAX(0,P$2-$C130),IF(P$1="C",MAX(0,$C130-P$2)))</f>
        <v>0</v>
      </c>
      <c r="Q130" s="103" t="n">
        <f aca="false">IF(Q$1="P",MAX(0,Q$2-$C130),IF(Q$1="C",MAX(0,$C130-Q$2)))</f>
        <v>0</v>
      </c>
      <c r="R130" s="103" t="n">
        <f aca="false">IF(R$1="P",MAX(0,R$2-$C130),IF(R$1="C",MAX(0,$C130-R$2)))</f>
        <v>0</v>
      </c>
      <c r="S130" s="104" t="n">
        <f aca="false">A130</f>
        <v>6</v>
      </c>
      <c r="T130" s="105" t="n">
        <f aca="false">VLOOKUP($B130,Gas!$B$3:$E$2506,2)</f>
        <v>2.115</v>
      </c>
      <c r="U130" s="46" t="n">
        <f aca="false">C130/T130</f>
        <v>17.0921985815603</v>
      </c>
    </row>
    <row r="131" customFormat="false" ht="12.75" hidden="false" customHeight="false" outlineLevel="0" collapsed="false">
      <c r="A131" s="95" t="n">
        <f aca="false">MONTH(B131)+(YEAR(B131)-1998)*12</f>
        <v>6</v>
      </c>
      <c r="B131" s="107" t="n">
        <v>35948</v>
      </c>
      <c r="C131" s="97" t="n">
        <v>26.81</v>
      </c>
      <c r="D131" s="98" t="n">
        <f aca="false">LN(C131/C130)</f>
        <v>-0.298901996356906</v>
      </c>
      <c r="E131" s="106" t="n">
        <f aca="false">STDEV(D122:D131)*SQRT(trade_day)</f>
        <v>10.1736625943473</v>
      </c>
      <c r="G131" s="103" t="n">
        <f aca="false">IF(G$1="P",MAX(0,G$2-$C131),IF(G$1="C",MAX(0,$C131-G$2)))</f>
        <v>0</v>
      </c>
      <c r="H131" s="103" t="n">
        <f aca="false">IF(H$1="P",MAX(0,H$2-$C131),IF(H$1="C",MAX(0,$C131-H$2)))</f>
        <v>0</v>
      </c>
      <c r="I131" s="103" t="n">
        <f aca="false">IF(I$1="P",MAX(0,I$2-$C131),IF(I$1="C",MAX(0,$C131-I$2)))</f>
        <v>3.19</v>
      </c>
      <c r="J131" s="103" t="n">
        <f aca="false">IF(J$1="P",MAX(0,J$2-$C131),IF(J$1="C",MAX(0,$C131-J$2)))</f>
        <v>8.19</v>
      </c>
      <c r="K131" s="103" t="n">
        <f aca="false">IF(K$1="P",MAX(0,K$2-$C131),IF(K$1="C",MAX(0,$C131-K$2)))</f>
        <v>13.19</v>
      </c>
      <c r="L131" s="103" t="n">
        <f aca="false">IF(L$1="P",MAX(0,L$2-$C131),IF(L$1="C",MAX(0,$C131-L$2)))</f>
        <v>23.19</v>
      </c>
      <c r="M131" s="103" t="n">
        <f aca="false">IF(M$1="P",MAX(0,M$2-$C131),IF(M$1="C",MAX(0,$C131-M$2)))</f>
        <v>1.81</v>
      </c>
      <c r="N131" s="103" t="n">
        <f aca="false">IF(N$1="P",MAX(0,N$2-$C131),IF(N$1="C",MAX(0,$C131-N$2)))</f>
        <v>0</v>
      </c>
      <c r="O131" s="103" t="n">
        <f aca="false">IF(O$1="P",MAX(0,O$2-$C131),IF(O$1="C",MAX(0,$C131-O$2)))</f>
        <v>0</v>
      </c>
      <c r="P131" s="103" t="n">
        <f aca="false">IF(P$1="P",MAX(0,P$2-$C131),IF(P$1="C",MAX(0,$C131-P$2)))</f>
        <v>0</v>
      </c>
      <c r="Q131" s="103" t="n">
        <f aca="false">IF(Q$1="P",MAX(0,Q$2-$C131),IF(Q$1="C",MAX(0,$C131-Q$2)))</f>
        <v>0</v>
      </c>
      <c r="R131" s="103" t="n">
        <f aca="false">IF(R$1="P",MAX(0,R$2-$C131),IF(R$1="C",MAX(0,$C131-R$2)))</f>
        <v>0</v>
      </c>
      <c r="S131" s="104" t="n">
        <f aca="false">A131</f>
        <v>6</v>
      </c>
      <c r="T131" s="105" t="n">
        <f aca="false">VLOOKUP($B131,Gas!$B$3:$E$2506,2)</f>
        <v>2.165</v>
      </c>
      <c r="U131" s="46" t="n">
        <f aca="false">C131/T131</f>
        <v>12.3833718244804</v>
      </c>
    </row>
    <row r="132" customFormat="false" ht="12.75" hidden="false" customHeight="false" outlineLevel="0" collapsed="false">
      <c r="A132" s="95" t="n">
        <f aca="false">MONTH(B132)+(YEAR(B132)-1998)*12</f>
        <v>6</v>
      </c>
      <c r="B132" s="107" t="n">
        <v>35949</v>
      </c>
      <c r="C132" s="97" t="n">
        <v>25.42</v>
      </c>
      <c r="D132" s="98" t="n">
        <f aca="false">LN(C132/C131)</f>
        <v>-0.0532386864865599</v>
      </c>
      <c r="E132" s="106" t="n">
        <f aca="false">STDEV(D123:D132)*SQRT(trade_day)</f>
        <v>6.96708332674725</v>
      </c>
      <c r="G132" s="103" t="n">
        <f aca="false">IF(G$1="P",MAX(0,G$2-$C132),IF(G$1="C",MAX(0,$C132-G$2)))</f>
        <v>0</v>
      </c>
      <c r="H132" s="103" t="n">
        <f aca="false">IF(H$1="P",MAX(0,H$2-$C132),IF(H$1="C",MAX(0,$C132-H$2)))</f>
        <v>0</v>
      </c>
      <c r="I132" s="103" t="n">
        <f aca="false">IF(I$1="P",MAX(0,I$2-$C132),IF(I$1="C",MAX(0,$C132-I$2)))</f>
        <v>4.58</v>
      </c>
      <c r="J132" s="103" t="n">
        <f aca="false">IF(J$1="P",MAX(0,J$2-$C132),IF(J$1="C",MAX(0,$C132-J$2)))</f>
        <v>9.58</v>
      </c>
      <c r="K132" s="103" t="n">
        <f aca="false">IF(K$1="P",MAX(0,K$2-$C132),IF(K$1="C",MAX(0,$C132-K$2)))</f>
        <v>14.58</v>
      </c>
      <c r="L132" s="103" t="n">
        <f aca="false">IF(L$1="P",MAX(0,L$2-$C132),IF(L$1="C",MAX(0,$C132-L$2)))</f>
        <v>24.58</v>
      </c>
      <c r="M132" s="103" t="n">
        <f aca="false">IF(M$1="P",MAX(0,M$2-$C132),IF(M$1="C",MAX(0,$C132-M$2)))</f>
        <v>0.420000000000002</v>
      </c>
      <c r="N132" s="103" t="n">
        <f aca="false">IF(N$1="P",MAX(0,N$2-$C132),IF(N$1="C",MAX(0,$C132-N$2)))</f>
        <v>0</v>
      </c>
      <c r="O132" s="103" t="n">
        <f aca="false">IF(O$1="P",MAX(0,O$2-$C132),IF(O$1="C",MAX(0,$C132-O$2)))</f>
        <v>0</v>
      </c>
      <c r="P132" s="103" t="n">
        <f aca="false">IF(P$1="P",MAX(0,P$2-$C132),IF(P$1="C",MAX(0,$C132-P$2)))</f>
        <v>0</v>
      </c>
      <c r="Q132" s="103" t="n">
        <f aca="false">IF(Q$1="P",MAX(0,Q$2-$C132),IF(Q$1="C",MAX(0,$C132-Q$2)))</f>
        <v>0</v>
      </c>
      <c r="R132" s="103" t="n">
        <f aca="false">IF(R$1="P",MAX(0,R$2-$C132),IF(R$1="C",MAX(0,$C132-R$2)))</f>
        <v>0</v>
      </c>
      <c r="S132" s="104" t="n">
        <f aca="false">A132</f>
        <v>6</v>
      </c>
      <c r="T132" s="105" t="n">
        <f aca="false">VLOOKUP($B132,Gas!$B$3:$E$2506,2)</f>
        <v>2.19</v>
      </c>
      <c r="U132" s="46" t="n">
        <f aca="false">C132/T132</f>
        <v>11.6073059360731</v>
      </c>
    </row>
    <row r="133" customFormat="false" ht="12.75" hidden="false" customHeight="false" outlineLevel="0" collapsed="false">
      <c r="A133" s="95" t="n">
        <f aca="false">MONTH(B133)+(YEAR(B133)-1998)*12</f>
        <v>6</v>
      </c>
      <c r="B133" s="107" t="n">
        <v>35950</v>
      </c>
      <c r="C133" s="97" t="n">
        <v>24.77</v>
      </c>
      <c r="D133" s="98" t="n">
        <f aca="false">LN(C133/C132)</f>
        <v>-0.0259030222600399</v>
      </c>
      <c r="E133" s="106" t="n">
        <f aca="false">STDEV(D124:D133)*SQRT(trade_day)</f>
        <v>7.01348703336752</v>
      </c>
      <c r="G133" s="103" t="n">
        <f aca="false">IF(G$1="P",MAX(0,G$2-$C133),IF(G$1="C",MAX(0,$C133-G$2)))</f>
        <v>0</v>
      </c>
      <c r="H133" s="103" t="n">
        <f aca="false">IF(H$1="P",MAX(0,H$2-$C133),IF(H$1="C",MAX(0,$C133-H$2)))</f>
        <v>0.23</v>
      </c>
      <c r="I133" s="103" t="n">
        <f aca="false">IF(I$1="P",MAX(0,I$2-$C133),IF(I$1="C",MAX(0,$C133-I$2)))</f>
        <v>5.23</v>
      </c>
      <c r="J133" s="103" t="n">
        <f aca="false">IF(J$1="P",MAX(0,J$2-$C133),IF(J$1="C",MAX(0,$C133-J$2)))</f>
        <v>10.23</v>
      </c>
      <c r="K133" s="103" t="n">
        <f aca="false">IF(K$1="P",MAX(0,K$2-$C133),IF(K$1="C",MAX(0,$C133-K$2)))</f>
        <v>15.23</v>
      </c>
      <c r="L133" s="103" t="n">
        <f aca="false">IF(L$1="P",MAX(0,L$2-$C133),IF(L$1="C",MAX(0,$C133-L$2)))</f>
        <v>25.23</v>
      </c>
      <c r="M133" s="103" t="n">
        <f aca="false">IF(M$1="P",MAX(0,M$2-$C133),IF(M$1="C",MAX(0,$C133-M$2)))</f>
        <v>0</v>
      </c>
      <c r="N133" s="103" t="n">
        <f aca="false">IF(N$1="P",MAX(0,N$2-$C133),IF(N$1="C",MAX(0,$C133-N$2)))</f>
        <v>0</v>
      </c>
      <c r="O133" s="103" t="n">
        <f aca="false">IF(O$1="P",MAX(0,O$2-$C133),IF(O$1="C",MAX(0,$C133-O$2)))</f>
        <v>0</v>
      </c>
      <c r="P133" s="103" t="n">
        <f aca="false">IF(P$1="P",MAX(0,P$2-$C133),IF(P$1="C",MAX(0,$C133-P$2)))</f>
        <v>0</v>
      </c>
      <c r="Q133" s="103" t="n">
        <f aca="false">IF(Q$1="P",MAX(0,Q$2-$C133),IF(Q$1="C",MAX(0,$C133-Q$2)))</f>
        <v>0</v>
      </c>
      <c r="R133" s="103" t="n">
        <f aca="false">IF(R$1="P",MAX(0,R$2-$C133),IF(R$1="C",MAX(0,$C133-R$2)))</f>
        <v>0</v>
      </c>
      <c r="S133" s="104" t="n">
        <f aca="false">A133</f>
        <v>6</v>
      </c>
      <c r="T133" s="105" t="n">
        <f aca="false">VLOOKUP($B133,Gas!$B$3:$E$2506,2)</f>
        <v>2.12</v>
      </c>
      <c r="U133" s="46" t="n">
        <f aca="false">C133/T133</f>
        <v>11.6839622641509</v>
      </c>
    </row>
    <row r="134" customFormat="false" ht="12.75" hidden="false" customHeight="false" outlineLevel="0" collapsed="false">
      <c r="A134" s="95" t="n">
        <f aca="false">MONTH(B134)+(YEAR(B134)-1998)*12</f>
        <v>6</v>
      </c>
      <c r="B134" s="107" t="n">
        <v>35951</v>
      </c>
      <c r="C134" s="97" t="n">
        <v>21.01</v>
      </c>
      <c r="D134" s="98" t="n">
        <f aca="false">LN(C134/C133)</f>
        <v>-0.164634728644359</v>
      </c>
      <c r="E134" s="106" t="n">
        <f aca="false">STDEV(D125:D134)*SQRT(trade_day)</f>
        <v>6.09802355948089</v>
      </c>
      <c r="G134" s="103" t="n">
        <f aca="false">IF(G$1="P",MAX(0,G$2-$C134),IF(G$1="C",MAX(0,$C134-G$2)))</f>
        <v>0</v>
      </c>
      <c r="H134" s="103" t="n">
        <f aca="false">IF(H$1="P",MAX(0,H$2-$C134),IF(H$1="C",MAX(0,$C134-H$2)))</f>
        <v>3.99</v>
      </c>
      <c r="I134" s="103" t="n">
        <f aca="false">IF(I$1="P",MAX(0,I$2-$C134),IF(I$1="C",MAX(0,$C134-I$2)))</f>
        <v>8.99</v>
      </c>
      <c r="J134" s="103" t="n">
        <f aca="false">IF(J$1="P",MAX(0,J$2-$C134),IF(J$1="C",MAX(0,$C134-J$2)))</f>
        <v>13.99</v>
      </c>
      <c r="K134" s="103" t="n">
        <f aca="false">IF(K$1="P",MAX(0,K$2-$C134),IF(K$1="C",MAX(0,$C134-K$2)))</f>
        <v>18.99</v>
      </c>
      <c r="L134" s="103" t="n">
        <f aca="false">IF(L$1="P",MAX(0,L$2-$C134),IF(L$1="C",MAX(0,$C134-L$2)))</f>
        <v>28.99</v>
      </c>
      <c r="M134" s="103" t="n">
        <f aca="false">IF(M$1="P",MAX(0,M$2-$C134),IF(M$1="C",MAX(0,$C134-M$2)))</f>
        <v>0</v>
      </c>
      <c r="N134" s="103" t="n">
        <f aca="false">IF(N$1="P",MAX(0,N$2-$C134),IF(N$1="C",MAX(0,$C134-N$2)))</f>
        <v>0</v>
      </c>
      <c r="O134" s="103" t="n">
        <f aca="false">IF(O$1="P",MAX(0,O$2-$C134),IF(O$1="C",MAX(0,$C134-O$2)))</f>
        <v>0</v>
      </c>
      <c r="P134" s="103" t="n">
        <f aca="false">IF(P$1="P",MAX(0,P$2-$C134),IF(P$1="C",MAX(0,$C134-P$2)))</f>
        <v>0</v>
      </c>
      <c r="Q134" s="103" t="n">
        <f aca="false">IF(Q$1="P",MAX(0,Q$2-$C134),IF(Q$1="C",MAX(0,$C134-Q$2)))</f>
        <v>0</v>
      </c>
      <c r="R134" s="103" t="n">
        <f aca="false">IF(R$1="P",MAX(0,R$2-$C134),IF(R$1="C",MAX(0,$C134-R$2)))</f>
        <v>0</v>
      </c>
      <c r="S134" s="104" t="n">
        <f aca="false">A134</f>
        <v>6</v>
      </c>
      <c r="T134" s="105" t="n">
        <f aca="false">VLOOKUP($B134,Gas!$B$3:$E$2506,2)</f>
        <v>2.035</v>
      </c>
      <c r="U134" s="46" t="n">
        <f aca="false">C134/T134</f>
        <v>10.3243243243243</v>
      </c>
    </row>
    <row r="135" customFormat="false" ht="12.75" hidden="false" customHeight="false" outlineLevel="0" collapsed="false">
      <c r="A135" s="95" t="n">
        <f aca="false">MONTH(B135)+(YEAR(B135)-1998)*12</f>
        <v>6</v>
      </c>
      <c r="B135" s="107" t="n">
        <v>35954</v>
      </c>
      <c r="C135" s="97" t="n">
        <v>17.31</v>
      </c>
      <c r="D135" s="98" t="n">
        <f aca="false">LN(C135/C134)</f>
        <v>-0.193714145668791</v>
      </c>
      <c r="E135" s="106" t="n">
        <f aca="false">STDEV(D126:D135)*SQRT(trade_day)</f>
        <v>5.57897617162743</v>
      </c>
      <c r="G135" s="103" t="n">
        <f aca="false">IF(G$1="P",MAX(0,G$2-$C135),IF(G$1="C",MAX(0,$C135-G$2)))</f>
        <v>2.69</v>
      </c>
      <c r="H135" s="103" t="n">
        <f aca="false">IF(H$1="P",MAX(0,H$2-$C135),IF(H$1="C",MAX(0,$C135-H$2)))</f>
        <v>7.69</v>
      </c>
      <c r="I135" s="103" t="n">
        <f aca="false">IF(I$1="P",MAX(0,I$2-$C135),IF(I$1="C",MAX(0,$C135-I$2)))</f>
        <v>12.69</v>
      </c>
      <c r="J135" s="103" t="n">
        <f aca="false">IF(J$1="P",MAX(0,J$2-$C135),IF(J$1="C",MAX(0,$C135-J$2)))</f>
        <v>17.69</v>
      </c>
      <c r="K135" s="103" t="n">
        <f aca="false">IF(K$1="P",MAX(0,K$2-$C135),IF(K$1="C",MAX(0,$C135-K$2)))</f>
        <v>22.69</v>
      </c>
      <c r="L135" s="103" t="n">
        <f aca="false">IF(L$1="P",MAX(0,L$2-$C135),IF(L$1="C",MAX(0,$C135-L$2)))</f>
        <v>32.69</v>
      </c>
      <c r="M135" s="103" t="n">
        <f aca="false">IF(M$1="P",MAX(0,M$2-$C135),IF(M$1="C",MAX(0,$C135-M$2)))</f>
        <v>0</v>
      </c>
      <c r="N135" s="103" t="n">
        <f aca="false">IF(N$1="P",MAX(0,N$2-$C135),IF(N$1="C",MAX(0,$C135-N$2)))</f>
        <v>0</v>
      </c>
      <c r="O135" s="103" t="n">
        <f aca="false">IF(O$1="P",MAX(0,O$2-$C135),IF(O$1="C",MAX(0,$C135-O$2)))</f>
        <v>0</v>
      </c>
      <c r="P135" s="103" t="n">
        <f aca="false">IF(P$1="P",MAX(0,P$2-$C135),IF(P$1="C",MAX(0,$C135-P$2)))</f>
        <v>0</v>
      </c>
      <c r="Q135" s="103" t="n">
        <f aca="false">IF(Q$1="P",MAX(0,Q$2-$C135),IF(Q$1="C",MAX(0,$C135-Q$2)))</f>
        <v>0</v>
      </c>
      <c r="R135" s="103" t="n">
        <f aca="false">IF(R$1="P",MAX(0,R$2-$C135),IF(R$1="C",MAX(0,$C135-R$2)))</f>
        <v>0</v>
      </c>
      <c r="S135" s="104" t="n">
        <f aca="false">A135</f>
        <v>6</v>
      </c>
      <c r="T135" s="105" t="n">
        <f aca="false">VLOOKUP($B135,Gas!$B$3:$E$2506,2)</f>
        <v>2.01</v>
      </c>
      <c r="U135" s="46" t="n">
        <f aca="false">C135/T135</f>
        <v>8.61194029850746</v>
      </c>
    </row>
    <row r="136" customFormat="false" ht="12.75" hidden="false" customHeight="false" outlineLevel="0" collapsed="false">
      <c r="A136" s="95" t="n">
        <f aca="false">MONTH(B136)+(YEAR(B136)-1998)*12</f>
        <v>6</v>
      </c>
      <c r="B136" s="107" t="n">
        <v>35955</v>
      </c>
      <c r="C136" s="97" t="n">
        <v>15.23</v>
      </c>
      <c r="D136" s="98" t="n">
        <f aca="false">LN(C136/C135)</f>
        <v>-0.128017202281047</v>
      </c>
      <c r="E136" s="106" t="n">
        <f aca="false">STDEV(D127:D136)*SQRT(trade_day)</f>
        <v>5.51854941043511</v>
      </c>
      <c r="G136" s="103" t="n">
        <f aca="false">IF(G$1="P",MAX(0,G$2-$C136),IF(G$1="C",MAX(0,$C136-G$2)))</f>
        <v>4.77</v>
      </c>
      <c r="H136" s="103" t="n">
        <f aca="false">IF(H$1="P",MAX(0,H$2-$C136),IF(H$1="C",MAX(0,$C136-H$2)))</f>
        <v>9.77</v>
      </c>
      <c r="I136" s="103" t="n">
        <f aca="false">IF(I$1="P",MAX(0,I$2-$C136),IF(I$1="C",MAX(0,$C136-I$2)))</f>
        <v>14.77</v>
      </c>
      <c r="J136" s="103" t="n">
        <f aca="false">IF(J$1="P",MAX(0,J$2-$C136),IF(J$1="C",MAX(0,$C136-J$2)))</f>
        <v>19.77</v>
      </c>
      <c r="K136" s="103" t="n">
        <f aca="false">IF(K$1="P",MAX(0,K$2-$C136),IF(K$1="C",MAX(0,$C136-K$2)))</f>
        <v>24.77</v>
      </c>
      <c r="L136" s="103" t="n">
        <f aca="false">IF(L$1="P",MAX(0,L$2-$C136),IF(L$1="C",MAX(0,$C136-L$2)))</f>
        <v>34.77</v>
      </c>
      <c r="M136" s="103" t="n">
        <f aca="false">IF(M$1="P",MAX(0,M$2-$C136),IF(M$1="C",MAX(0,$C136-M$2)))</f>
        <v>0</v>
      </c>
      <c r="N136" s="103" t="n">
        <f aca="false">IF(N$1="P",MAX(0,N$2-$C136),IF(N$1="C",MAX(0,$C136-N$2)))</f>
        <v>0</v>
      </c>
      <c r="O136" s="103" t="n">
        <f aca="false">IF(O$1="P",MAX(0,O$2-$C136),IF(O$1="C",MAX(0,$C136-O$2)))</f>
        <v>0</v>
      </c>
      <c r="P136" s="103" t="n">
        <f aca="false">IF(P$1="P",MAX(0,P$2-$C136),IF(P$1="C",MAX(0,$C136-P$2)))</f>
        <v>0</v>
      </c>
      <c r="Q136" s="103" t="n">
        <f aca="false">IF(Q$1="P",MAX(0,Q$2-$C136),IF(Q$1="C",MAX(0,$C136-Q$2)))</f>
        <v>0</v>
      </c>
      <c r="R136" s="103" t="n">
        <f aca="false">IF(R$1="P",MAX(0,R$2-$C136),IF(R$1="C",MAX(0,$C136-R$2)))</f>
        <v>0</v>
      </c>
      <c r="S136" s="104" t="n">
        <f aca="false">A136</f>
        <v>6</v>
      </c>
      <c r="T136" s="105" t="n">
        <f aca="false">VLOOKUP($B136,Gas!$B$3:$E$2506,2)</f>
        <v>2</v>
      </c>
      <c r="U136" s="46" t="n">
        <f aca="false">C136/T136</f>
        <v>7.615</v>
      </c>
    </row>
    <row r="137" customFormat="false" ht="12.75" hidden="false" customHeight="false" outlineLevel="0" collapsed="false">
      <c r="A137" s="95" t="n">
        <f aca="false">MONTH(B137)+(YEAR(B137)-1998)*12</f>
        <v>6</v>
      </c>
      <c r="B137" s="107" t="n">
        <v>35956</v>
      </c>
      <c r="C137" s="97" t="n">
        <v>16.22</v>
      </c>
      <c r="D137" s="98" t="n">
        <f aca="false">LN(C137/C136)</f>
        <v>0.0629778817801963</v>
      </c>
      <c r="E137" s="106" t="n">
        <f aca="false">STDEV(D128:D137)*SQRT(trade_day)</f>
        <v>5.56170346231586</v>
      </c>
      <c r="G137" s="103" t="n">
        <f aca="false">IF(G$1="P",MAX(0,G$2-$C137),IF(G$1="C",MAX(0,$C137-G$2)))</f>
        <v>3.78</v>
      </c>
      <c r="H137" s="103" t="n">
        <f aca="false">IF(H$1="P",MAX(0,H$2-$C137),IF(H$1="C",MAX(0,$C137-H$2)))</f>
        <v>8.78</v>
      </c>
      <c r="I137" s="103" t="n">
        <f aca="false">IF(I$1="P",MAX(0,I$2-$C137),IF(I$1="C",MAX(0,$C137-I$2)))</f>
        <v>13.78</v>
      </c>
      <c r="J137" s="103" t="n">
        <f aca="false">IF(J$1="P",MAX(0,J$2-$C137),IF(J$1="C",MAX(0,$C137-J$2)))</f>
        <v>18.78</v>
      </c>
      <c r="K137" s="103" t="n">
        <f aca="false">IF(K$1="P",MAX(0,K$2-$C137),IF(K$1="C",MAX(0,$C137-K$2)))</f>
        <v>23.78</v>
      </c>
      <c r="L137" s="103" t="n">
        <f aca="false">IF(L$1="P",MAX(0,L$2-$C137),IF(L$1="C",MAX(0,$C137-L$2)))</f>
        <v>33.78</v>
      </c>
      <c r="M137" s="103" t="n">
        <f aca="false">IF(M$1="P",MAX(0,M$2-$C137),IF(M$1="C",MAX(0,$C137-M$2)))</f>
        <v>0</v>
      </c>
      <c r="N137" s="103" t="n">
        <f aca="false">IF(N$1="P",MAX(0,N$2-$C137),IF(N$1="C",MAX(0,$C137-N$2)))</f>
        <v>0</v>
      </c>
      <c r="O137" s="103" t="n">
        <f aca="false">IF(O$1="P",MAX(0,O$2-$C137),IF(O$1="C",MAX(0,$C137-O$2)))</f>
        <v>0</v>
      </c>
      <c r="P137" s="103" t="n">
        <f aca="false">IF(P$1="P",MAX(0,P$2-$C137),IF(P$1="C",MAX(0,$C137-P$2)))</f>
        <v>0</v>
      </c>
      <c r="Q137" s="103" t="n">
        <f aca="false">IF(Q$1="P",MAX(0,Q$2-$C137),IF(Q$1="C",MAX(0,$C137-Q$2)))</f>
        <v>0</v>
      </c>
      <c r="R137" s="103" t="n">
        <f aca="false">IF(R$1="P",MAX(0,R$2-$C137),IF(R$1="C",MAX(0,$C137-R$2)))</f>
        <v>0</v>
      </c>
      <c r="S137" s="104" t="n">
        <f aca="false">A137</f>
        <v>6</v>
      </c>
      <c r="T137" s="105" t="n">
        <f aca="false">VLOOKUP($B137,Gas!$B$3:$E$2506,2)</f>
        <v>2.005</v>
      </c>
      <c r="U137" s="46" t="n">
        <f aca="false">C137/T137</f>
        <v>8.08977556109726</v>
      </c>
    </row>
    <row r="138" customFormat="false" ht="12.75" hidden="false" customHeight="false" outlineLevel="0" collapsed="false">
      <c r="A138" s="95" t="n">
        <f aca="false">MONTH(B138)+(YEAR(B138)-1998)*12</f>
        <v>6</v>
      </c>
      <c r="B138" s="107" t="n">
        <v>35957</v>
      </c>
      <c r="C138" s="97" t="n">
        <v>25.9</v>
      </c>
      <c r="D138" s="98" t="n">
        <f aca="false">LN(C138/C137)</f>
        <v>0.467997920018225</v>
      </c>
      <c r="E138" s="106" t="n">
        <f aca="false">STDEV(D129:D138)*SQRT(trade_day)</f>
        <v>5.24165755011179</v>
      </c>
      <c r="G138" s="103" t="n">
        <f aca="false">IF(G$1="P",MAX(0,G$2-$C138),IF(G$1="C",MAX(0,$C138-G$2)))</f>
        <v>0</v>
      </c>
      <c r="H138" s="103" t="n">
        <f aca="false">IF(H$1="P",MAX(0,H$2-$C138),IF(H$1="C",MAX(0,$C138-H$2)))</f>
        <v>0</v>
      </c>
      <c r="I138" s="103" t="n">
        <f aca="false">IF(I$1="P",MAX(0,I$2-$C138),IF(I$1="C",MAX(0,$C138-I$2)))</f>
        <v>4.1</v>
      </c>
      <c r="J138" s="103" t="n">
        <f aca="false">IF(J$1="P",MAX(0,J$2-$C138),IF(J$1="C",MAX(0,$C138-J$2)))</f>
        <v>9.1</v>
      </c>
      <c r="K138" s="103" t="n">
        <f aca="false">IF(K$1="P",MAX(0,K$2-$C138),IF(K$1="C",MAX(0,$C138-K$2)))</f>
        <v>14.1</v>
      </c>
      <c r="L138" s="103" t="n">
        <f aca="false">IF(L$1="P",MAX(0,L$2-$C138),IF(L$1="C",MAX(0,$C138-L$2)))</f>
        <v>24.1</v>
      </c>
      <c r="M138" s="103" t="n">
        <f aca="false">IF(M$1="P",MAX(0,M$2-$C138),IF(M$1="C",MAX(0,$C138-M$2)))</f>
        <v>0.899999999999999</v>
      </c>
      <c r="N138" s="103" t="n">
        <f aca="false">IF(N$1="P",MAX(0,N$2-$C138),IF(N$1="C",MAX(0,$C138-N$2)))</f>
        <v>0</v>
      </c>
      <c r="O138" s="103" t="n">
        <f aca="false">IF(O$1="P",MAX(0,O$2-$C138),IF(O$1="C",MAX(0,$C138-O$2)))</f>
        <v>0</v>
      </c>
      <c r="P138" s="103" t="n">
        <f aca="false">IF(P$1="P",MAX(0,P$2-$C138),IF(P$1="C",MAX(0,$C138-P$2)))</f>
        <v>0</v>
      </c>
      <c r="Q138" s="103" t="n">
        <f aca="false">IF(Q$1="P",MAX(0,Q$2-$C138),IF(Q$1="C",MAX(0,$C138-Q$2)))</f>
        <v>0</v>
      </c>
      <c r="R138" s="103" t="n">
        <f aca="false">IF(R$1="P",MAX(0,R$2-$C138),IF(R$1="C",MAX(0,$C138-R$2)))</f>
        <v>0</v>
      </c>
      <c r="S138" s="104" t="n">
        <f aca="false">A138</f>
        <v>6</v>
      </c>
      <c r="T138" s="105" t="n">
        <f aca="false">VLOOKUP($B138,Gas!$B$3:$E$2506,2)</f>
        <v>1.97</v>
      </c>
      <c r="U138" s="46" t="n">
        <f aca="false">C138/T138</f>
        <v>13.1472081218274</v>
      </c>
    </row>
    <row r="139" customFormat="false" ht="12.75" hidden="false" customHeight="false" outlineLevel="0" collapsed="false">
      <c r="A139" s="95" t="n">
        <f aca="false">MONTH(B139)+(YEAR(B139)-1998)*12</f>
        <v>6</v>
      </c>
      <c r="B139" s="107" t="n">
        <v>35958</v>
      </c>
      <c r="C139" s="97" t="n">
        <v>40.39</v>
      </c>
      <c r="D139" s="98" t="n">
        <f aca="false">LN(C139/C138)</f>
        <v>0.444339260869829</v>
      </c>
      <c r="E139" s="106" t="n">
        <f aca="false">STDEV(D130:D139)*SQRT(trade_day)</f>
        <v>5.60738956006148</v>
      </c>
      <c r="G139" s="103" t="n">
        <f aca="false">IF(G$1="P",MAX(0,G$2-$C139),IF(G$1="C",MAX(0,$C139-G$2)))</f>
        <v>0</v>
      </c>
      <c r="H139" s="103" t="n">
        <f aca="false">IF(H$1="P",MAX(0,H$2-$C139),IF(H$1="C",MAX(0,$C139-H$2)))</f>
        <v>0</v>
      </c>
      <c r="I139" s="103" t="n">
        <f aca="false">IF(I$1="P",MAX(0,I$2-$C139),IF(I$1="C",MAX(0,$C139-I$2)))</f>
        <v>0</v>
      </c>
      <c r="J139" s="103" t="n">
        <f aca="false">IF(J$1="P",MAX(0,J$2-$C139),IF(J$1="C",MAX(0,$C139-J$2)))</f>
        <v>0</v>
      </c>
      <c r="K139" s="103" t="n">
        <f aca="false">IF(K$1="P",MAX(0,K$2-$C139),IF(K$1="C",MAX(0,$C139-K$2)))</f>
        <v>0</v>
      </c>
      <c r="L139" s="103" t="n">
        <f aca="false">IF(L$1="P",MAX(0,L$2-$C139),IF(L$1="C",MAX(0,$C139-L$2)))</f>
        <v>9.61</v>
      </c>
      <c r="M139" s="103" t="n">
        <f aca="false">IF(M$1="P",MAX(0,M$2-$C139),IF(M$1="C",MAX(0,$C139-M$2)))</f>
        <v>15.39</v>
      </c>
      <c r="N139" s="103" t="n">
        <f aca="false">IF(N$1="P",MAX(0,N$2-$C139),IF(N$1="C",MAX(0,$C139-N$2)))</f>
        <v>10.39</v>
      </c>
      <c r="O139" s="103" t="n">
        <f aca="false">IF(O$1="P",MAX(0,O$2-$C139),IF(O$1="C",MAX(0,$C139-O$2)))</f>
        <v>5.39</v>
      </c>
      <c r="P139" s="103" t="n">
        <f aca="false">IF(P$1="P",MAX(0,P$2-$C139),IF(P$1="C",MAX(0,$C139-P$2)))</f>
        <v>0.390000000000001</v>
      </c>
      <c r="Q139" s="103" t="n">
        <f aca="false">IF(Q$1="P",MAX(0,Q$2-$C139),IF(Q$1="C",MAX(0,$C139-Q$2)))</f>
        <v>0</v>
      </c>
      <c r="R139" s="103" t="n">
        <f aca="false">IF(R$1="P",MAX(0,R$2-$C139),IF(R$1="C",MAX(0,$C139-R$2)))</f>
        <v>0</v>
      </c>
      <c r="S139" s="104" t="n">
        <f aca="false">A139</f>
        <v>6</v>
      </c>
      <c r="T139" s="105" t="n">
        <f aca="false">VLOOKUP($B139,Gas!$B$3:$E$2506,2)</f>
        <v>1.99</v>
      </c>
      <c r="U139" s="46" t="n">
        <f aca="false">C139/T139</f>
        <v>20.2964824120603</v>
      </c>
    </row>
    <row r="140" customFormat="false" ht="12.75" hidden="false" customHeight="false" outlineLevel="0" collapsed="false">
      <c r="A140" s="95" t="n">
        <f aca="false">MONTH(B140)+(YEAR(B140)-1998)*12</f>
        <v>6</v>
      </c>
      <c r="B140" s="107" t="n">
        <v>35961</v>
      </c>
      <c r="C140" s="97" t="n">
        <v>31.19</v>
      </c>
      <c r="D140" s="98" t="n">
        <f aca="false">LN(C140/C139)</f>
        <v>-0.25848469895561</v>
      </c>
      <c r="E140" s="106" t="n">
        <f aca="false">STDEV(D131:D140)*SQRT(trade_day)</f>
        <v>4.27826520051308</v>
      </c>
      <c r="G140" s="103" t="n">
        <f aca="false">IF(G$1="P",MAX(0,G$2-$C140),IF(G$1="C",MAX(0,$C140-G$2)))</f>
        <v>0</v>
      </c>
      <c r="H140" s="103" t="n">
        <f aca="false">IF(H$1="P",MAX(0,H$2-$C140),IF(H$1="C",MAX(0,$C140-H$2)))</f>
        <v>0</v>
      </c>
      <c r="I140" s="103" t="n">
        <f aca="false">IF(I$1="P",MAX(0,I$2-$C140),IF(I$1="C",MAX(0,$C140-I$2)))</f>
        <v>0</v>
      </c>
      <c r="J140" s="103" t="n">
        <f aca="false">IF(J$1="P",MAX(0,J$2-$C140),IF(J$1="C",MAX(0,$C140-J$2)))</f>
        <v>3.81</v>
      </c>
      <c r="K140" s="103" t="n">
        <f aca="false">IF(K$1="P",MAX(0,K$2-$C140),IF(K$1="C",MAX(0,$C140-K$2)))</f>
        <v>8.81</v>
      </c>
      <c r="L140" s="103" t="n">
        <f aca="false">IF(L$1="P",MAX(0,L$2-$C140),IF(L$1="C",MAX(0,$C140-L$2)))</f>
        <v>18.81</v>
      </c>
      <c r="M140" s="103" t="n">
        <f aca="false">IF(M$1="P",MAX(0,M$2-$C140),IF(M$1="C",MAX(0,$C140-M$2)))</f>
        <v>6.19</v>
      </c>
      <c r="N140" s="103" t="n">
        <f aca="false">IF(N$1="P",MAX(0,N$2-$C140),IF(N$1="C",MAX(0,$C140-N$2)))</f>
        <v>1.19</v>
      </c>
      <c r="O140" s="103" t="n">
        <f aca="false">IF(O$1="P",MAX(0,O$2-$C140),IF(O$1="C",MAX(0,$C140-O$2)))</f>
        <v>0</v>
      </c>
      <c r="P140" s="103" t="n">
        <f aca="false">IF(P$1="P",MAX(0,P$2-$C140),IF(P$1="C",MAX(0,$C140-P$2)))</f>
        <v>0</v>
      </c>
      <c r="Q140" s="103" t="n">
        <f aca="false">IF(Q$1="P",MAX(0,Q$2-$C140),IF(Q$1="C",MAX(0,$C140-Q$2)))</f>
        <v>0</v>
      </c>
      <c r="R140" s="103" t="n">
        <f aca="false">IF(R$1="P",MAX(0,R$2-$C140),IF(R$1="C",MAX(0,$C140-R$2)))</f>
        <v>0</v>
      </c>
      <c r="S140" s="104" t="n">
        <f aca="false">A140</f>
        <v>6</v>
      </c>
      <c r="T140" s="105" t="n">
        <f aca="false">VLOOKUP($B140,Gas!$B$3:$E$2506,2)</f>
        <v>2.005</v>
      </c>
      <c r="U140" s="46" t="n">
        <f aca="false">C140/T140</f>
        <v>15.5561097256858</v>
      </c>
    </row>
    <row r="141" customFormat="false" ht="12.75" hidden="false" customHeight="false" outlineLevel="0" collapsed="false">
      <c r="A141" s="95" t="n">
        <f aca="false">MONTH(B141)+(YEAR(B141)-1998)*12</f>
        <v>6</v>
      </c>
      <c r="B141" s="107" t="n">
        <v>35962</v>
      </c>
      <c r="C141" s="97" t="n">
        <v>22.72</v>
      </c>
      <c r="D141" s="98" t="n">
        <f aca="false">LN(C141/C140)</f>
        <v>-0.316851936766761</v>
      </c>
      <c r="E141" s="106" t="n">
        <f aca="false">STDEV(D132:D141)*SQRT(trade_day)</f>
        <v>4.31218760721054</v>
      </c>
      <c r="G141" s="103" t="n">
        <f aca="false">IF(G$1="P",MAX(0,G$2-$C141),IF(G$1="C",MAX(0,$C141-G$2)))</f>
        <v>0</v>
      </c>
      <c r="H141" s="103" t="n">
        <f aca="false">IF(H$1="P",MAX(0,H$2-$C141),IF(H$1="C",MAX(0,$C141-H$2)))</f>
        <v>2.28</v>
      </c>
      <c r="I141" s="103" t="n">
        <f aca="false">IF(I$1="P",MAX(0,I$2-$C141),IF(I$1="C",MAX(0,$C141-I$2)))</f>
        <v>7.28</v>
      </c>
      <c r="J141" s="103" t="n">
        <f aca="false">IF(J$1="P",MAX(0,J$2-$C141),IF(J$1="C",MAX(0,$C141-J$2)))</f>
        <v>12.28</v>
      </c>
      <c r="K141" s="103" t="n">
        <f aca="false">IF(K$1="P",MAX(0,K$2-$C141),IF(K$1="C",MAX(0,$C141-K$2)))</f>
        <v>17.28</v>
      </c>
      <c r="L141" s="103" t="n">
        <f aca="false">IF(L$1="P",MAX(0,L$2-$C141),IF(L$1="C",MAX(0,$C141-L$2)))</f>
        <v>27.28</v>
      </c>
      <c r="M141" s="103" t="n">
        <f aca="false">IF(M$1="P",MAX(0,M$2-$C141),IF(M$1="C",MAX(0,$C141-M$2)))</f>
        <v>0</v>
      </c>
      <c r="N141" s="103" t="n">
        <f aca="false">IF(N$1="P",MAX(0,N$2-$C141),IF(N$1="C",MAX(0,$C141-N$2)))</f>
        <v>0</v>
      </c>
      <c r="O141" s="103" t="n">
        <f aca="false">IF(O$1="P",MAX(0,O$2-$C141),IF(O$1="C",MAX(0,$C141-O$2)))</f>
        <v>0</v>
      </c>
      <c r="P141" s="103" t="n">
        <f aca="false">IF(P$1="P",MAX(0,P$2-$C141),IF(P$1="C",MAX(0,$C141-P$2)))</f>
        <v>0</v>
      </c>
      <c r="Q141" s="103" t="n">
        <f aca="false">IF(Q$1="P",MAX(0,Q$2-$C141),IF(Q$1="C",MAX(0,$C141-Q$2)))</f>
        <v>0</v>
      </c>
      <c r="R141" s="103" t="n">
        <f aca="false">IF(R$1="P",MAX(0,R$2-$C141),IF(R$1="C",MAX(0,$C141-R$2)))</f>
        <v>0</v>
      </c>
      <c r="S141" s="104" t="n">
        <f aca="false">A141</f>
        <v>6</v>
      </c>
      <c r="T141" s="105" t="n">
        <f aca="false">VLOOKUP($B141,Gas!$B$3:$E$2506,2)</f>
        <v>2.085</v>
      </c>
      <c r="U141" s="46" t="n">
        <f aca="false">C141/T141</f>
        <v>10.8968824940048</v>
      </c>
    </row>
    <row r="142" customFormat="false" ht="12.75" hidden="false" customHeight="false" outlineLevel="0" collapsed="false">
      <c r="A142" s="95" t="n">
        <f aca="false">MONTH(B142)+(YEAR(B142)-1998)*12</f>
        <v>6</v>
      </c>
      <c r="B142" s="107" t="n">
        <v>35963</v>
      </c>
      <c r="C142" s="97" t="n">
        <v>39.39</v>
      </c>
      <c r="D142" s="98" t="n">
        <f aca="false">LN(C142/C141)</f>
        <v>0.550266383129864</v>
      </c>
      <c r="E142" s="106" t="n">
        <f aca="false">STDEV(D133:D142)*SQRT(trade_day)</f>
        <v>5.14494112293047</v>
      </c>
      <c r="G142" s="103" t="n">
        <f aca="false">IF(G$1="P",MAX(0,G$2-$C142),IF(G$1="C",MAX(0,$C142-G$2)))</f>
        <v>0</v>
      </c>
      <c r="H142" s="103" t="n">
        <f aca="false">IF(H$1="P",MAX(0,H$2-$C142),IF(H$1="C",MAX(0,$C142-H$2)))</f>
        <v>0</v>
      </c>
      <c r="I142" s="103" t="n">
        <f aca="false">IF(I$1="P",MAX(0,I$2-$C142),IF(I$1="C",MAX(0,$C142-I$2)))</f>
        <v>0</v>
      </c>
      <c r="J142" s="103" t="n">
        <f aca="false">IF(J$1="P",MAX(0,J$2-$C142),IF(J$1="C",MAX(0,$C142-J$2)))</f>
        <v>0</v>
      </c>
      <c r="K142" s="103" t="n">
        <f aca="false">IF(K$1="P",MAX(0,K$2-$C142),IF(K$1="C",MAX(0,$C142-K$2)))</f>
        <v>0.609999999999999</v>
      </c>
      <c r="L142" s="103" t="n">
        <f aca="false">IF(L$1="P",MAX(0,L$2-$C142),IF(L$1="C",MAX(0,$C142-L$2)))</f>
        <v>10.61</v>
      </c>
      <c r="M142" s="103" t="n">
        <f aca="false">IF(M$1="P",MAX(0,M$2-$C142),IF(M$1="C",MAX(0,$C142-M$2)))</f>
        <v>14.39</v>
      </c>
      <c r="N142" s="103" t="n">
        <f aca="false">IF(N$1="P",MAX(0,N$2-$C142),IF(N$1="C",MAX(0,$C142-N$2)))</f>
        <v>9.39</v>
      </c>
      <c r="O142" s="103" t="n">
        <f aca="false">IF(O$1="P",MAX(0,O$2-$C142),IF(O$1="C",MAX(0,$C142-O$2)))</f>
        <v>4.39</v>
      </c>
      <c r="P142" s="103" t="n">
        <f aca="false">IF(P$1="P",MAX(0,P$2-$C142),IF(P$1="C",MAX(0,$C142-P$2)))</f>
        <v>0</v>
      </c>
      <c r="Q142" s="103" t="n">
        <f aca="false">IF(Q$1="P",MAX(0,Q$2-$C142),IF(Q$1="C",MAX(0,$C142-Q$2)))</f>
        <v>0</v>
      </c>
      <c r="R142" s="103" t="n">
        <f aca="false">IF(R$1="P",MAX(0,R$2-$C142),IF(R$1="C",MAX(0,$C142-R$2)))</f>
        <v>0</v>
      </c>
      <c r="S142" s="104" t="n">
        <f aca="false">A142</f>
        <v>6</v>
      </c>
      <c r="T142" s="105" t="n">
        <f aca="false">VLOOKUP($B142,Gas!$B$3:$E$2506,2)</f>
        <v>2.09</v>
      </c>
      <c r="U142" s="46" t="n">
        <f aca="false">C142/T142</f>
        <v>18.8468899521531</v>
      </c>
    </row>
    <row r="143" customFormat="false" ht="12.75" hidden="false" customHeight="false" outlineLevel="0" collapsed="false">
      <c r="A143" s="95" t="n">
        <f aca="false">MONTH(B143)+(YEAR(B143)-1998)*12</f>
        <v>6</v>
      </c>
      <c r="B143" s="107" t="n">
        <v>35964</v>
      </c>
      <c r="C143" s="97" t="n">
        <v>95.95</v>
      </c>
      <c r="D143" s="98" t="n">
        <f aca="false">LN(C143/C142)</f>
        <v>0.890315245470895</v>
      </c>
      <c r="E143" s="106" t="n">
        <f aca="false">STDEV(D134:D143)*SQRT(trade_day)</f>
        <v>6.62638559631482</v>
      </c>
      <c r="G143" s="103" t="n">
        <f aca="false">IF(G$1="P",MAX(0,G$2-$C143),IF(G$1="C",MAX(0,$C143-G$2)))</f>
        <v>0</v>
      </c>
      <c r="H143" s="103" t="n">
        <f aca="false">IF(H$1="P",MAX(0,H$2-$C143),IF(H$1="C",MAX(0,$C143-H$2)))</f>
        <v>0</v>
      </c>
      <c r="I143" s="103" t="n">
        <f aca="false">IF(I$1="P",MAX(0,I$2-$C143),IF(I$1="C",MAX(0,$C143-I$2)))</f>
        <v>0</v>
      </c>
      <c r="J143" s="103" t="n">
        <f aca="false">IF(J$1="P",MAX(0,J$2-$C143),IF(J$1="C",MAX(0,$C143-J$2)))</f>
        <v>0</v>
      </c>
      <c r="K143" s="103" t="n">
        <f aca="false">IF(K$1="P",MAX(0,K$2-$C143),IF(K$1="C",MAX(0,$C143-K$2)))</f>
        <v>0</v>
      </c>
      <c r="L143" s="103" t="n">
        <f aca="false">IF(L$1="P",MAX(0,L$2-$C143),IF(L$1="C",MAX(0,$C143-L$2)))</f>
        <v>0</v>
      </c>
      <c r="M143" s="103" t="n">
        <f aca="false">IF(M$1="P",MAX(0,M$2-$C143),IF(M$1="C",MAX(0,$C143-M$2)))</f>
        <v>70.95</v>
      </c>
      <c r="N143" s="103" t="n">
        <f aca="false">IF(N$1="P",MAX(0,N$2-$C143),IF(N$1="C",MAX(0,$C143-N$2)))</f>
        <v>65.95</v>
      </c>
      <c r="O143" s="103" t="n">
        <f aca="false">IF(O$1="P",MAX(0,O$2-$C143),IF(O$1="C",MAX(0,$C143-O$2)))</f>
        <v>60.95</v>
      </c>
      <c r="P143" s="103" t="n">
        <f aca="false">IF(P$1="P",MAX(0,P$2-$C143),IF(P$1="C",MAX(0,$C143-P$2)))</f>
        <v>55.95</v>
      </c>
      <c r="Q143" s="103" t="n">
        <f aca="false">IF(Q$1="P",MAX(0,Q$2-$C143),IF(Q$1="C",MAX(0,$C143-Q$2)))</f>
        <v>45.95</v>
      </c>
      <c r="R143" s="103" t="n">
        <f aca="false">IF(R$1="P",MAX(0,R$2-$C143),IF(R$1="C",MAX(0,$C143-R$2)))</f>
        <v>0</v>
      </c>
      <c r="S143" s="104" t="n">
        <f aca="false">A143</f>
        <v>6</v>
      </c>
      <c r="T143" s="105" t="n">
        <f aca="false">VLOOKUP($B143,Gas!$B$3:$E$2506,2)</f>
        <v>2.025</v>
      </c>
      <c r="U143" s="46" t="n">
        <f aca="false">C143/T143</f>
        <v>47.3827160493827</v>
      </c>
    </row>
    <row r="144" customFormat="false" ht="12.75" hidden="false" customHeight="false" outlineLevel="0" collapsed="false">
      <c r="A144" s="95" t="n">
        <f aca="false">MONTH(B144)+(YEAR(B144)-1998)*12</f>
        <v>6</v>
      </c>
      <c r="B144" s="107" t="n">
        <v>35965</v>
      </c>
      <c r="C144" s="97" t="n">
        <v>54.12</v>
      </c>
      <c r="D144" s="98" t="n">
        <f aca="false">LN(C144/C143)</f>
        <v>-0.572623419151122</v>
      </c>
      <c r="E144" s="106" t="n">
        <f aca="false">STDEV(D135:D144)*SQRT(trade_day)</f>
        <v>7.40752277777485</v>
      </c>
      <c r="G144" s="103" t="n">
        <f aca="false">IF(G$1="P",MAX(0,G$2-$C144),IF(G$1="C",MAX(0,$C144-G$2)))</f>
        <v>0</v>
      </c>
      <c r="H144" s="103" t="n">
        <f aca="false">IF(H$1="P",MAX(0,H$2-$C144),IF(H$1="C",MAX(0,$C144-H$2)))</f>
        <v>0</v>
      </c>
      <c r="I144" s="103" t="n">
        <f aca="false">IF(I$1="P",MAX(0,I$2-$C144),IF(I$1="C",MAX(0,$C144-I$2)))</f>
        <v>0</v>
      </c>
      <c r="J144" s="103" t="n">
        <f aca="false">IF(J$1="P",MAX(0,J$2-$C144),IF(J$1="C",MAX(0,$C144-J$2)))</f>
        <v>0</v>
      </c>
      <c r="K144" s="103" t="n">
        <f aca="false">IF(K$1="P",MAX(0,K$2-$C144),IF(K$1="C",MAX(0,$C144-K$2)))</f>
        <v>0</v>
      </c>
      <c r="L144" s="103" t="n">
        <f aca="false">IF(L$1="P",MAX(0,L$2-$C144),IF(L$1="C",MAX(0,$C144-L$2)))</f>
        <v>0</v>
      </c>
      <c r="M144" s="103" t="n">
        <f aca="false">IF(M$1="P",MAX(0,M$2-$C144),IF(M$1="C",MAX(0,$C144-M$2)))</f>
        <v>29.12</v>
      </c>
      <c r="N144" s="103" t="n">
        <f aca="false">IF(N$1="P",MAX(0,N$2-$C144),IF(N$1="C",MAX(0,$C144-N$2)))</f>
        <v>24.12</v>
      </c>
      <c r="O144" s="103" t="n">
        <f aca="false">IF(O$1="P",MAX(0,O$2-$C144),IF(O$1="C",MAX(0,$C144-O$2)))</f>
        <v>19.12</v>
      </c>
      <c r="P144" s="103" t="n">
        <f aca="false">IF(P$1="P",MAX(0,P$2-$C144),IF(P$1="C",MAX(0,$C144-P$2)))</f>
        <v>14.12</v>
      </c>
      <c r="Q144" s="103" t="n">
        <f aca="false">IF(Q$1="P",MAX(0,Q$2-$C144),IF(Q$1="C",MAX(0,$C144-Q$2)))</f>
        <v>4.12</v>
      </c>
      <c r="R144" s="103" t="n">
        <f aca="false">IF(R$1="P",MAX(0,R$2-$C144),IF(R$1="C",MAX(0,$C144-R$2)))</f>
        <v>0</v>
      </c>
      <c r="S144" s="104" t="n">
        <f aca="false">A144</f>
        <v>6</v>
      </c>
      <c r="T144" s="105" t="n">
        <f aca="false">VLOOKUP($B144,Gas!$B$3:$E$2506,2)</f>
        <v>2.15</v>
      </c>
      <c r="U144" s="46" t="n">
        <f aca="false">C144/T144</f>
        <v>25.1720930232558</v>
      </c>
    </row>
    <row r="145" customFormat="false" ht="12.75" hidden="false" customHeight="false" outlineLevel="0" collapsed="false">
      <c r="A145" s="95" t="n">
        <f aca="false">MONTH(B145)+(YEAR(B145)-1998)*12</f>
        <v>6</v>
      </c>
      <c r="B145" s="107" t="n">
        <v>35968</v>
      </c>
      <c r="C145" s="97" t="n">
        <v>121.48</v>
      </c>
      <c r="D145" s="98" t="n">
        <f aca="false">LN(C145/C144)</f>
        <v>0.808545836874961</v>
      </c>
      <c r="E145" s="106" t="n">
        <f aca="false">STDEV(D136:D145)*SQRT(trade_day)</f>
        <v>7.9956066529894</v>
      </c>
      <c r="G145" s="103" t="n">
        <f aca="false">IF(G$1="P",MAX(0,G$2-$C145),IF(G$1="C",MAX(0,$C145-G$2)))</f>
        <v>0</v>
      </c>
      <c r="H145" s="103" t="n">
        <f aca="false">IF(H$1="P",MAX(0,H$2-$C145),IF(H$1="C",MAX(0,$C145-H$2)))</f>
        <v>0</v>
      </c>
      <c r="I145" s="103" t="n">
        <f aca="false">IF(I$1="P",MAX(0,I$2-$C145),IF(I$1="C",MAX(0,$C145-I$2)))</f>
        <v>0</v>
      </c>
      <c r="J145" s="103" t="n">
        <f aca="false">IF(J$1="P",MAX(0,J$2-$C145),IF(J$1="C",MAX(0,$C145-J$2)))</f>
        <v>0</v>
      </c>
      <c r="K145" s="103" t="n">
        <f aca="false">IF(K$1="P",MAX(0,K$2-$C145),IF(K$1="C",MAX(0,$C145-K$2)))</f>
        <v>0</v>
      </c>
      <c r="L145" s="103" t="n">
        <f aca="false">IF(L$1="P",MAX(0,L$2-$C145),IF(L$1="C",MAX(0,$C145-L$2)))</f>
        <v>0</v>
      </c>
      <c r="M145" s="103" t="n">
        <f aca="false">IF(M$1="P",MAX(0,M$2-$C145),IF(M$1="C",MAX(0,$C145-M$2)))</f>
        <v>96.48</v>
      </c>
      <c r="N145" s="103" t="n">
        <f aca="false">IF(N$1="P",MAX(0,N$2-$C145),IF(N$1="C",MAX(0,$C145-N$2)))</f>
        <v>91.48</v>
      </c>
      <c r="O145" s="103" t="n">
        <f aca="false">IF(O$1="P",MAX(0,O$2-$C145),IF(O$1="C",MAX(0,$C145-O$2)))</f>
        <v>86.48</v>
      </c>
      <c r="P145" s="103" t="n">
        <f aca="false">IF(P$1="P",MAX(0,P$2-$C145),IF(P$1="C",MAX(0,$C145-P$2)))</f>
        <v>81.48</v>
      </c>
      <c r="Q145" s="103" t="n">
        <f aca="false">IF(Q$1="P",MAX(0,Q$2-$C145),IF(Q$1="C",MAX(0,$C145-Q$2)))</f>
        <v>71.48</v>
      </c>
      <c r="R145" s="103" t="n">
        <f aca="false">IF(R$1="P",MAX(0,R$2-$C145),IF(R$1="C",MAX(0,$C145-R$2)))</f>
        <v>21.47999</v>
      </c>
      <c r="S145" s="104" t="n">
        <f aca="false">A145</f>
        <v>6</v>
      </c>
      <c r="T145" s="105" t="n">
        <f aca="false">VLOOKUP($B145,Gas!$B$3:$E$2506,2)</f>
        <v>2.195</v>
      </c>
      <c r="U145" s="46" t="n">
        <f aca="false">C145/T145</f>
        <v>55.3439635535308</v>
      </c>
    </row>
    <row r="146" customFormat="false" ht="12.75" hidden="false" customHeight="false" outlineLevel="0" collapsed="false">
      <c r="A146" s="95" t="n">
        <f aca="false">MONTH(B146)+(YEAR(B146)-1998)*12</f>
        <v>6</v>
      </c>
      <c r="B146" s="107" t="n">
        <v>35969</v>
      </c>
      <c r="C146" s="97" t="n">
        <v>175.16</v>
      </c>
      <c r="D146" s="98" t="n">
        <f aca="false">LN(C146/C145)</f>
        <v>0.36595020175565</v>
      </c>
      <c r="E146" s="106" t="n">
        <f aca="false">STDEV(D137:D146)*SQRT(trade_day)</f>
        <v>7.82109900469134</v>
      </c>
      <c r="G146" s="103" t="n">
        <f aca="false">IF(G$1="P",MAX(0,G$2-$C146),IF(G$1="C",MAX(0,$C146-G$2)))</f>
        <v>0</v>
      </c>
      <c r="H146" s="103" t="n">
        <f aca="false">IF(H$1="P",MAX(0,H$2-$C146),IF(H$1="C",MAX(0,$C146-H$2)))</f>
        <v>0</v>
      </c>
      <c r="I146" s="103" t="n">
        <f aca="false">IF(I$1="P",MAX(0,I$2-$C146),IF(I$1="C",MAX(0,$C146-I$2)))</f>
        <v>0</v>
      </c>
      <c r="J146" s="103" t="n">
        <f aca="false">IF(J$1="P",MAX(0,J$2-$C146),IF(J$1="C",MAX(0,$C146-J$2)))</f>
        <v>0</v>
      </c>
      <c r="K146" s="103" t="n">
        <f aca="false">IF(K$1="P",MAX(0,K$2-$C146),IF(K$1="C",MAX(0,$C146-K$2)))</f>
        <v>0</v>
      </c>
      <c r="L146" s="103" t="n">
        <f aca="false">IF(L$1="P",MAX(0,L$2-$C146),IF(L$1="C",MAX(0,$C146-L$2)))</f>
        <v>0</v>
      </c>
      <c r="M146" s="103" t="n">
        <f aca="false">IF(M$1="P",MAX(0,M$2-$C146),IF(M$1="C",MAX(0,$C146-M$2)))</f>
        <v>150.16</v>
      </c>
      <c r="N146" s="103" t="n">
        <f aca="false">IF(N$1="P",MAX(0,N$2-$C146),IF(N$1="C",MAX(0,$C146-N$2)))</f>
        <v>145.16</v>
      </c>
      <c r="O146" s="103" t="n">
        <f aca="false">IF(O$1="P",MAX(0,O$2-$C146),IF(O$1="C",MAX(0,$C146-O$2)))</f>
        <v>140.16</v>
      </c>
      <c r="P146" s="103" t="n">
        <f aca="false">IF(P$1="P",MAX(0,P$2-$C146),IF(P$1="C",MAX(0,$C146-P$2)))</f>
        <v>135.16</v>
      </c>
      <c r="Q146" s="103" t="n">
        <f aca="false">IF(Q$1="P",MAX(0,Q$2-$C146),IF(Q$1="C",MAX(0,$C146-Q$2)))</f>
        <v>125.16</v>
      </c>
      <c r="R146" s="103" t="n">
        <f aca="false">IF(R$1="P",MAX(0,R$2-$C146),IF(R$1="C",MAX(0,$C146-R$2)))</f>
        <v>75.15999</v>
      </c>
      <c r="S146" s="104" t="n">
        <f aca="false">A146</f>
        <v>6</v>
      </c>
      <c r="T146" s="105" t="n">
        <f aca="false">VLOOKUP($B146,Gas!$B$3:$E$2506,2)</f>
        <v>2.345</v>
      </c>
      <c r="U146" s="46" t="n">
        <f aca="false">C146/T146</f>
        <v>74.6950959488273</v>
      </c>
    </row>
    <row r="147" customFormat="false" ht="12.75" hidden="false" customHeight="false" outlineLevel="0" collapsed="false">
      <c r="A147" s="95" t="n">
        <f aca="false">MONTH(B147)+(YEAR(B147)-1998)*12</f>
        <v>6</v>
      </c>
      <c r="B147" s="107" t="n">
        <v>35970</v>
      </c>
      <c r="C147" s="97" t="n">
        <v>382.95</v>
      </c>
      <c r="D147" s="98" t="n">
        <f aca="false">LN(C147/C146)</f>
        <v>0.782204590422405</v>
      </c>
      <c r="E147" s="106" t="n">
        <f aca="false">STDEV(D138:D147)*SQRT(trade_day)</f>
        <v>8.17673149542296</v>
      </c>
      <c r="G147" s="103" t="n">
        <f aca="false">IF(G$1="P",MAX(0,G$2-$C147),IF(G$1="C",MAX(0,$C147-G$2)))</f>
        <v>0</v>
      </c>
      <c r="H147" s="103" t="n">
        <f aca="false">IF(H$1="P",MAX(0,H$2-$C147),IF(H$1="C",MAX(0,$C147-H$2)))</f>
        <v>0</v>
      </c>
      <c r="I147" s="103" t="n">
        <f aca="false">IF(I$1="P",MAX(0,I$2-$C147),IF(I$1="C",MAX(0,$C147-I$2)))</f>
        <v>0</v>
      </c>
      <c r="J147" s="103" t="n">
        <f aca="false">IF(J$1="P",MAX(0,J$2-$C147),IF(J$1="C",MAX(0,$C147-J$2)))</f>
        <v>0</v>
      </c>
      <c r="K147" s="103" t="n">
        <f aca="false">IF(K$1="P",MAX(0,K$2-$C147),IF(K$1="C",MAX(0,$C147-K$2)))</f>
        <v>0</v>
      </c>
      <c r="L147" s="103" t="n">
        <f aca="false">IF(L$1="P",MAX(0,L$2-$C147),IF(L$1="C",MAX(0,$C147-L$2)))</f>
        <v>0</v>
      </c>
      <c r="M147" s="103" t="n">
        <f aca="false">IF(M$1="P",MAX(0,M$2-$C147),IF(M$1="C",MAX(0,$C147-M$2)))</f>
        <v>357.95</v>
      </c>
      <c r="N147" s="103" t="n">
        <f aca="false">IF(N$1="P",MAX(0,N$2-$C147),IF(N$1="C",MAX(0,$C147-N$2)))</f>
        <v>352.95</v>
      </c>
      <c r="O147" s="103" t="n">
        <f aca="false">IF(O$1="P",MAX(0,O$2-$C147),IF(O$1="C",MAX(0,$C147-O$2)))</f>
        <v>347.95</v>
      </c>
      <c r="P147" s="103" t="n">
        <f aca="false">IF(P$1="P",MAX(0,P$2-$C147),IF(P$1="C",MAX(0,$C147-P$2)))</f>
        <v>342.95</v>
      </c>
      <c r="Q147" s="103" t="n">
        <f aca="false">IF(Q$1="P",MAX(0,Q$2-$C147),IF(Q$1="C",MAX(0,$C147-Q$2)))</f>
        <v>332.95</v>
      </c>
      <c r="R147" s="103" t="n">
        <f aca="false">IF(R$1="P",MAX(0,R$2-$C147),IF(R$1="C",MAX(0,$C147-R$2)))</f>
        <v>282.94999</v>
      </c>
      <c r="S147" s="104" t="n">
        <f aca="false">A147</f>
        <v>6</v>
      </c>
      <c r="T147" s="105" t="n">
        <f aca="false">VLOOKUP($B147,Gas!$B$3:$E$2506,2)</f>
        <v>2.37</v>
      </c>
      <c r="U147" s="46" t="n">
        <f aca="false">C147/T147</f>
        <v>161.582278481013</v>
      </c>
    </row>
    <row r="148" customFormat="false" ht="12.75" hidden="false" customHeight="false" outlineLevel="0" collapsed="false">
      <c r="A148" s="95" t="n">
        <f aca="false">MONTH(B148)+(YEAR(B148)-1998)*12</f>
        <v>6</v>
      </c>
      <c r="B148" s="107" t="n">
        <v>35971</v>
      </c>
      <c r="C148" s="97" t="n">
        <v>587.57</v>
      </c>
      <c r="D148" s="98" t="n">
        <f aca="false">LN(C148/C147)</f>
        <v>0.428090955501211</v>
      </c>
      <c r="E148" s="106" t="n">
        <f aca="false">STDEV(D139:D148)*SQRT(trade_day)</f>
        <v>8.15856191093366</v>
      </c>
      <c r="G148" s="103" t="n">
        <f aca="false">IF(G$1="P",MAX(0,G$2-$C148),IF(G$1="C",MAX(0,$C148-G$2)))</f>
        <v>0</v>
      </c>
      <c r="H148" s="103" t="n">
        <f aca="false">IF(H$1="P",MAX(0,H$2-$C148),IF(H$1="C",MAX(0,$C148-H$2)))</f>
        <v>0</v>
      </c>
      <c r="I148" s="103" t="n">
        <f aca="false">IF(I$1="P",MAX(0,I$2-$C148),IF(I$1="C",MAX(0,$C148-I$2)))</f>
        <v>0</v>
      </c>
      <c r="J148" s="103" t="n">
        <f aca="false">IF(J$1="P",MAX(0,J$2-$C148),IF(J$1="C",MAX(0,$C148-J$2)))</f>
        <v>0</v>
      </c>
      <c r="K148" s="103" t="n">
        <f aca="false">IF(K$1="P",MAX(0,K$2-$C148),IF(K$1="C",MAX(0,$C148-K$2)))</f>
        <v>0</v>
      </c>
      <c r="L148" s="103" t="n">
        <f aca="false">IF(L$1="P",MAX(0,L$2-$C148),IF(L$1="C",MAX(0,$C148-L$2)))</f>
        <v>0</v>
      </c>
      <c r="M148" s="103" t="n">
        <f aca="false">IF(M$1="P",MAX(0,M$2-$C148),IF(M$1="C",MAX(0,$C148-M$2)))</f>
        <v>562.57</v>
      </c>
      <c r="N148" s="103" t="n">
        <f aca="false">IF(N$1="P",MAX(0,N$2-$C148),IF(N$1="C",MAX(0,$C148-N$2)))</f>
        <v>557.57</v>
      </c>
      <c r="O148" s="103" t="n">
        <f aca="false">IF(O$1="P",MAX(0,O$2-$C148),IF(O$1="C",MAX(0,$C148-O$2)))</f>
        <v>552.57</v>
      </c>
      <c r="P148" s="103" t="n">
        <f aca="false">IF(P$1="P",MAX(0,P$2-$C148),IF(P$1="C",MAX(0,$C148-P$2)))</f>
        <v>547.57</v>
      </c>
      <c r="Q148" s="103" t="n">
        <f aca="false">IF(Q$1="P",MAX(0,Q$2-$C148),IF(Q$1="C",MAX(0,$C148-Q$2)))</f>
        <v>537.57</v>
      </c>
      <c r="R148" s="103" t="n">
        <f aca="false">IF(R$1="P",MAX(0,R$2-$C148),IF(R$1="C",MAX(0,$C148-R$2)))</f>
        <v>487.56999</v>
      </c>
      <c r="S148" s="104" t="n">
        <f aca="false">A148</f>
        <v>6</v>
      </c>
      <c r="T148" s="105" t="n">
        <f aca="false">VLOOKUP($B148,Gas!$B$3:$E$2506,2)</f>
        <v>2.405</v>
      </c>
      <c r="U148" s="46" t="n">
        <f aca="false">C148/T148</f>
        <v>244.31185031185</v>
      </c>
    </row>
    <row r="149" customFormat="false" ht="12.75" hidden="false" customHeight="false" outlineLevel="0" collapsed="false">
      <c r="A149" s="95" t="n">
        <f aca="false">MONTH(B149)+(YEAR(B149)-1998)*12</f>
        <v>6</v>
      </c>
      <c r="B149" s="107" t="n">
        <v>35972</v>
      </c>
      <c r="C149" s="97" t="n">
        <v>2040.48</v>
      </c>
      <c r="D149" s="98" t="n">
        <f aca="false">LN(C149/C148)</f>
        <v>1.24494496542178</v>
      </c>
      <c r="E149" s="106" t="n">
        <f aca="false">STDEV(D140:D149)*SQRT(trade_day)</f>
        <v>9.40557141056365</v>
      </c>
      <c r="G149" s="103" t="n">
        <f aca="false">IF(G$1="P",MAX(0,G$2-$C149),IF(G$1="C",MAX(0,$C149-G$2)))</f>
        <v>0</v>
      </c>
      <c r="H149" s="103" t="n">
        <f aca="false">IF(H$1="P",MAX(0,H$2-$C149),IF(H$1="C",MAX(0,$C149-H$2)))</f>
        <v>0</v>
      </c>
      <c r="I149" s="103" t="n">
        <f aca="false">IF(I$1="P",MAX(0,I$2-$C149),IF(I$1="C",MAX(0,$C149-I$2)))</f>
        <v>0</v>
      </c>
      <c r="J149" s="103" t="n">
        <f aca="false">IF(J$1="P",MAX(0,J$2-$C149),IF(J$1="C",MAX(0,$C149-J$2)))</f>
        <v>0</v>
      </c>
      <c r="K149" s="103" t="n">
        <f aca="false">IF(K$1="P",MAX(0,K$2-$C149),IF(K$1="C",MAX(0,$C149-K$2)))</f>
        <v>0</v>
      </c>
      <c r="L149" s="103" t="n">
        <f aca="false">IF(L$1="P",MAX(0,L$2-$C149),IF(L$1="C",MAX(0,$C149-L$2)))</f>
        <v>0</v>
      </c>
      <c r="M149" s="103" t="n">
        <f aca="false">IF(M$1="P",MAX(0,M$2-$C149),IF(M$1="C",MAX(0,$C149-M$2)))</f>
        <v>2015.48</v>
      </c>
      <c r="N149" s="103" t="n">
        <f aca="false">IF(N$1="P",MAX(0,N$2-$C149),IF(N$1="C",MAX(0,$C149-N$2)))</f>
        <v>2010.48</v>
      </c>
      <c r="O149" s="103" t="n">
        <f aca="false">IF(O$1="P",MAX(0,O$2-$C149),IF(O$1="C",MAX(0,$C149-O$2)))</f>
        <v>2005.48</v>
      </c>
      <c r="P149" s="103" t="n">
        <f aca="false">IF(P$1="P",MAX(0,P$2-$C149),IF(P$1="C",MAX(0,$C149-P$2)))</f>
        <v>2000.48</v>
      </c>
      <c r="Q149" s="103" t="n">
        <f aca="false">IF(Q$1="P",MAX(0,Q$2-$C149),IF(Q$1="C",MAX(0,$C149-Q$2)))</f>
        <v>1990.48</v>
      </c>
      <c r="R149" s="103" t="n">
        <f aca="false">IF(R$1="P",MAX(0,R$2-$C149),IF(R$1="C",MAX(0,$C149-R$2)))</f>
        <v>1940.47999</v>
      </c>
      <c r="S149" s="104" t="n">
        <f aca="false">A149</f>
        <v>6</v>
      </c>
      <c r="T149" s="105" t="n">
        <f aca="false">VLOOKUP($B149,Gas!$B$3:$E$2506,2)</f>
        <v>2.38</v>
      </c>
      <c r="U149" s="46" t="n">
        <f aca="false">C149/T149</f>
        <v>857.344537815126</v>
      </c>
    </row>
    <row r="150" customFormat="false" ht="12.75" hidden="false" customHeight="false" outlineLevel="0" collapsed="false">
      <c r="A150" s="95" t="n">
        <f aca="false">MONTH(B150)+(YEAR(B150)-1998)*12</f>
        <v>6</v>
      </c>
      <c r="B150" s="107" t="n">
        <v>35975</v>
      </c>
      <c r="C150" s="97" t="n">
        <v>1891.67</v>
      </c>
      <c r="D150" s="98" t="n">
        <f aca="false">LN(C150/C149)</f>
        <v>-0.075725037484111</v>
      </c>
      <c r="E150" s="106" t="n">
        <f aca="false">STDEV(D141:D150)*SQRT(trade_day)</f>
        <v>9.09355985770168</v>
      </c>
      <c r="G150" s="103" t="n">
        <f aca="false">IF(G$1="P",MAX(0,G$2-$C150),IF(G$1="C",MAX(0,$C150-G$2)))</f>
        <v>0</v>
      </c>
      <c r="H150" s="103" t="n">
        <f aca="false">IF(H$1="P",MAX(0,H$2-$C150),IF(H$1="C",MAX(0,$C150-H$2)))</f>
        <v>0</v>
      </c>
      <c r="I150" s="103" t="n">
        <f aca="false">IF(I$1="P",MAX(0,I$2-$C150),IF(I$1="C",MAX(0,$C150-I$2)))</f>
        <v>0</v>
      </c>
      <c r="J150" s="103" t="n">
        <f aca="false">IF(J$1="P",MAX(0,J$2-$C150),IF(J$1="C",MAX(0,$C150-J$2)))</f>
        <v>0</v>
      </c>
      <c r="K150" s="103" t="n">
        <f aca="false">IF(K$1="P",MAX(0,K$2-$C150),IF(K$1="C",MAX(0,$C150-K$2)))</f>
        <v>0</v>
      </c>
      <c r="L150" s="103" t="n">
        <f aca="false">IF(L$1="P",MAX(0,L$2-$C150),IF(L$1="C",MAX(0,$C150-L$2)))</f>
        <v>0</v>
      </c>
      <c r="M150" s="103" t="n">
        <f aca="false">IF(M$1="P",MAX(0,M$2-$C150),IF(M$1="C",MAX(0,$C150-M$2)))</f>
        <v>1866.67</v>
      </c>
      <c r="N150" s="103" t="n">
        <f aca="false">IF(N$1="P",MAX(0,N$2-$C150),IF(N$1="C",MAX(0,$C150-N$2)))</f>
        <v>1861.67</v>
      </c>
      <c r="O150" s="103" t="n">
        <f aca="false">IF(O$1="P",MAX(0,O$2-$C150),IF(O$1="C",MAX(0,$C150-O$2)))</f>
        <v>1856.67</v>
      </c>
      <c r="P150" s="103" t="n">
        <f aca="false">IF(P$1="P",MAX(0,P$2-$C150),IF(P$1="C",MAX(0,$C150-P$2)))</f>
        <v>1851.67</v>
      </c>
      <c r="Q150" s="103" t="n">
        <f aca="false">IF(Q$1="P",MAX(0,Q$2-$C150),IF(Q$1="C",MAX(0,$C150-Q$2)))</f>
        <v>1841.67</v>
      </c>
      <c r="R150" s="103" t="n">
        <f aca="false">IF(R$1="P",MAX(0,R$2-$C150),IF(R$1="C",MAX(0,$C150-R$2)))</f>
        <v>1791.66999</v>
      </c>
      <c r="S150" s="104" t="n">
        <f aca="false">A150</f>
        <v>6</v>
      </c>
      <c r="T150" s="105" t="n">
        <f aca="false">VLOOKUP($B150,Gas!$B$3:$E$2506,2)</f>
        <v>2.405</v>
      </c>
      <c r="U150" s="46" t="n">
        <f aca="false">C150/T150</f>
        <v>786.557172557173</v>
      </c>
    </row>
    <row r="151" customFormat="false" ht="12.75" hidden="false" customHeight="false" outlineLevel="0" collapsed="false">
      <c r="A151" s="95" t="n">
        <f aca="false">MONTH(B151)+(YEAR(B151)-1998)*12</f>
        <v>6</v>
      </c>
      <c r="B151" s="107" t="n">
        <v>35976</v>
      </c>
      <c r="C151" s="97" t="n">
        <v>100.76</v>
      </c>
      <c r="D151" s="98" t="n">
        <f aca="false">LN(C151/C150)</f>
        <v>-2.93247386431007</v>
      </c>
      <c r="E151" s="106" t="n">
        <f aca="false">STDEV(D142:D151)*SQRT(trade_day)</f>
        <v>18.958499368457</v>
      </c>
      <c r="G151" s="103" t="n">
        <f aca="false">IF(G$1="P",MAX(0,G$2-$C151),IF(G$1="C",MAX(0,$C151-G$2)))</f>
        <v>0</v>
      </c>
      <c r="H151" s="103" t="n">
        <f aca="false">IF(H$1="P",MAX(0,H$2-$C151),IF(H$1="C",MAX(0,$C151-H$2)))</f>
        <v>0</v>
      </c>
      <c r="I151" s="103" t="n">
        <f aca="false">IF(I$1="P",MAX(0,I$2-$C151),IF(I$1="C",MAX(0,$C151-I$2)))</f>
        <v>0</v>
      </c>
      <c r="J151" s="103" t="n">
        <f aca="false">IF(J$1="P",MAX(0,J$2-$C151),IF(J$1="C",MAX(0,$C151-J$2)))</f>
        <v>0</v>
      </c>
      <c r="K151" s="103" t="n">
        <f aca="false">IF(K$1="P",MAX(0,K$2-$C151),IF(K$1="C",MAX(0,$C151-K$2)))</f>
        <v>0</v>
      </c>
      <c r="L151" s="103" t="n">
        <f aca="false">IF(L$1="P",MAX(0,L$2-$C151),IF(L$1="C",MAX(0,$C151-L$2)))</f>
        <v>0</v>
      </c>
      <c r="M151" s="103" t="n">
        <f aca="false">IF(M$1="P",MAX(0,M$2-$C151),IF(M$1="C",MAX(0,$C151-M$2)))</f>
        <v>75.76</v>
      </c>
      <c r="N151" s="103" t="n">
        <f aca="false">IF(N$1="P",MAX(0,N$2-$C151),IF(N$1="C",MAX(0,$C151-N$2)))</f>
        <v>70.76</v>
      </c>
      <c r="O151" s="103" t="n">
        <f aca="false">IF(O$1="P",MAX(0,O$2-$C151),IF(O$1="C",MAX(0,$C151-O$2)))</f>
        <v>65.76</v>
      </c>
      <c r="P151" s="103" t="n">
        <f aca="false">IF(P$1="P",MAX(0,P$2-$C151),IF(P$1="C",MAX(0,$C151-P$2)))</f>
        <v>60.76</v>
      </c>
      <c r="Q151" s="103" t="n">
        <f aca="false">IF(Q$1="P",MAX(0,Q$2-$C151),IF(Q$1="C",MAX(0,$C151-Q$2)))</f>
        <v>50.76</v>
      </c>
      <c r="R151" s="103" t="n">
        <f aca="false">IF(R$1="P",MAX(0,R$2-$C151),IF(R$1="C",MAX(0,$C151-R$2)))</f>
        <v>0.759990000000002</v>
      </c>
      <c r="S151" s="104" t="n">
        <f aca="false">A151</f>
        <v>6</v>
      </c>
      <c r="T151" s="105" t="n">
        <f aca="false">VLOOKUP($B151,Gas!$B$3:$E$2506,2)</f>
        <v>2.38</v>
      </c>
      <c r="U151" s="46" t="n">
        <f aca="false">C151/T151</f>
        <v>42.3361344537815</v>
      </c>
    </row>
    <row r="152" customFormat="false" ht="12.75" hidden="false" customHeight="false" outlineLevel="0" collapsed="false">
      <c r="A152" s="95" t="n">
        <f aca="false">MONTH(B152)+(YEAR(B152)-1998)*12</f>
        <v>7</v>
      </c>
      <c r="B152" s="107" t="n">
        <v>35977</v>
      </c>
      <c r="C152" s="97" t="n">
        <v>45.04</v>
      </c>
      <c r="D152" s="98" t="n">
        <f aca="false">LN(C152/C151)</f>
        <v>-0.805190467652975</v>
      </c>
      <c r="E152" s="106" t="n">
        <f aca="false">STDEV(D143:D152)*SQRT(trade_day)</f>
        <v>19.3684242469735</v>
      </c>
      <c r="G152" s="103" t="n">
        <f aca="false">IF(G$1="P",MAX(0,G$2-$C152),IF(G$1="C",MAX(0,$C152-G$2)))</f>
        <v>0</v>
      </c>
      <c r="H152" s="103" t="n">
        <f aca="false">IF(H$1="P",MAX(0,H$2-$C152),IF(H$1="C",MAX(0,$C152-H$2)))</f>
        <v>0</v>
      </c>
      <c r="I152" s="103" t="n">
        <f aca="false">IF(I$1="P",MAX(0,I$2-$C152),IF(I$1="C",MAX(0,$C152-I$2)))</f>
        <v>0</v>
      </c>
      <c r="J152" s="103" t="n">
        <f aca="false">IF(J$1="P",MAX(0,J$2-$C152),IF(J$1="C",MAX(0,$C152-J$2)))</f>
        <v>0</v>
      </c>
      <c r="K152" s="103" t="n">
        <f aca="false">IF(K$1="P",MAX(0,K$2-$C152),IF(K$1="C",MAX(0,$C152-K$2)))</f>
        <v>0</v>
      </c>
      <c r="L152" s="103" t="n">
        <f aca="false">IF(L$1="P",MAX(0,L$2-$C152),IF(L$1="C",MAX(0,$C152-L$2)))</f>
        <v>4.96</v>
      </c>
      <c r="M152" s="103" t="n">
        <f aca="false">IF(M$1="P",MAX(0,M$2-$C152),IF(M$1="C",MAX(0,$C152-M$2)))</f>
        <v>20.04</v>
      </c>
      <c r="N152" s="103" t="n">
        <f aca="false">IF(N$1="P",MAX(0,N$2-$C152),IF(N$1="C",MAX(0,$C152-N$2)))</f>
        <v>15.04</v>
      </c>
      <c r="O152" s="103" t="n">
        <f aca="false">IF(O$1="P",MAX(0,O$2-$C152),IF(O$1="C",MAX(0,$C152-O$2)))</f>
        <v>10.04</v>
      </c>
      <c r="P152" s="103" t="n">
        <f aca="false">IF(P$1="P",MAX(0,P$2-$C152),IF(P$1="C",MAX(0,$C152-P$2)))</f>
        <v>5.04</v>
      </c>
      <c r="Q152" s="103" t="n">
        <f aca="false">IF(Q$1="P",MAX(0,Q$2-$C152),IF(Q$1="C",MAX(0,$C152-Q$2)))</f>
        <v>0</v>
      </c>
      <c r="R152" s="103" t="n">
        <f aca="false">IF(R$1="P",MAX(0,R$2-$C152),IF(R$1="C",MAX(0,$C152-R$2)))</f>
        <v>0</v>
      </c>
      <c r="S152" s="104" t="n">
        <f aca="false">A152</f>
        <v>7</v>
      </c>
      <c r="T152" s="105" t="n">
        <f aca="false">VLOOKUP($B152,Gas!$B$3:$E$2506,2)</f>
        <v>2.365</v>
      </c>
      <c r="U152" s="46" t="n">
        <f aca="false">C152/T152</f>
        <v>19.0443974630021</v>
      </c>
    </row>
    <row r="153" customFormat="false" ht="12.75" hidden="false" customHeight="false" outlineLevel="0" collapsed="false">
      <c r="A153" s="95" t="n">
        <f aca="false">MONTH(B153)+(YEAR(B153)-1998)*12</f>
        <v>7</v>
      </c>
      <c r="B153" s="107" t="n">
        <v>35978</v>
      </c>
      <c r="C153" s="97" t="n">
        <v>27.41</v>
      </c>
      <c r="D153" s="98" t="n">
        <f aca="false">LN(C153/C152)</f>
        <v>-0.496643073516741</v>
      </c>
      <c r="E153" s="106" t="n">
        <f aca="false">STDEV(D144:D153)*SQRT(trade_day)</f>
        <v>18.858905907204</v>
      </c>
      <c r="G153" s="103" t="n">
        <f aca="false">IF(G$1="P",MAX(0,G$2-$C153),IF(G$1="C",MAX(0,$C153-G$2)))</f>
        <v>0</v>
      </c>
      <c r="H153" s="103" t="n">
        <f aca="false">IF(H$1="P",MAX(0,H$2-$C153),IF(H$1="C",MAX(0,$C153-H$2)))</f>
        <v>0</v>
      </c>
      <c r="I153" s="103" t="n">
        <f aca="false">IF(I$1="P",MAX(0,I$2-$C153),IF(I$1="C",MAX(0,$C153-I$2)))</f>
        <v>2.59</v>
      </c>
      <c r="J153" s="103" t="n">
        <f aca="false">IF(J$1="P",MAX(0,J$2-$C153),IF(J$1="C",MAX(0,$C153-J$2)))</f>
        <v>7.59</v>
      </c>
      <c r="K153" s="103" t="n">
        <f aca="false">IF(K$1="P",MAX(0,K$2-$C153),IF(K$1="C",MAX(0,$C153-K$2)))</f>
        <v>12.59</v>
      </c>
      <c r="L153" s="103" t="n">
        <f aca="false">IF(L$1="P",MAX(0,L$2-$C153),IF(L$1="C",MAX(0,$C153-L$2)))</f>
        <v>22.59</v>
      </c>
      <c r="M153" s="103" t="n">
        <f aca="false">IF(M$1="P",MAX(0,M$2-$C153),IF(M$1="C",MAX(0,$C153-M$2)))</f>
        <v>2.41</v>
      </c>
      <c r="N153" s="103" t="n">
        <f aca="false">IF(N$1="P",MAX(0,N$2-$C153),IF(N$1="C",MAX(0,$C153-N$2)))</f>
        <v>0</v>
      </c>
      <c r="O153" s="103" t="n">
        <f aca="false">IF(O$1="P",MAX(0,O$2-$C153),IF(O$1="C",MAX(0,$C153-O$2)))</f>
        <v>0</v>
      </c>
      <c r="P153" s="103" t="n">
        <f aca="false">IF(P$1="P",MAX(0,P$2-$C153),IF(P$1="C",MAX(0,$C153-P$2)))</f>
        <v>0</v>
      </c>
      <c r="Q153" s="103" t="n">
        <f aca="false">IF(Q$1="P",MAX(0,Q$2-$C153),IF(Q$1="C",MAX(0,$C153-Q$2)))</f>
        <v>0</v>
      </c>
      <c r="R153" s="103" t="n">
        <f aca="false">IF(R$1="P",MAX(0,R$2-$C153),IF(R$1="C",MAX(0,$C153-R$2)))</f>
        <v>0</v>
      </c>
      <c r="S153" s="104" t="n">
        <f aca="false">A153</f>
        <v>7</v>
      </c>
      <c r="T153" s="105" t="n">
        <f aca="false">VLOOKUP($B153,Gas!$B$3:$E$2506,2)</f>
        <v>2.465</v>
      </c>
      <c r="U153" s="46" t="n">
        <f aca="false">C153/T153</f>
        <v>11.1196754563895</v>
      </c>
    </row>
    <row r="154" customFormat="false" ht="12.75" hidden="false" customHeight="false" outlineLevel="0" collapsed="false">
      <c r="A154" s="95" t="n">
        <f aca="false">MONTH(B154)+(YEAR(B154)-1998)*12</f>
        <v>7</v>
      </c>
      <c r="B154" s="107" t="n">
        <v>35979</v>
      </c>
      <c r="C154" s="97" t="n">
        <v>27.08</v>
      </c>
      <c r="D154" s="98" t="n">
        <f aca="false">LN(C154/C153)</f>
        <v>-0.0121124622706203</v>
      </c>
      <c r="E154" s="106" t="n">
        <f aca="false">STDEV(D145:D154)*SQRT(trade_day)</f>
        <v>18.6971379504812</v>
      </c>
      <c r="G154" s="103" t="n">
        <f aca="false">IF(G$1="P",MAX(0,G$2-$C154),IF(G$1="C",MAX(0,$C154-G$2)))</f>
        <v>0</v>
      </c>
      <c r="H154" s="103" t="n">
        <f aca="false">IF(H$1="P",MAX(0,H$2-$C154),IF(H$1="C",MAX(0,$C154-H$2)))</f>
        <v>0</v>
      </c>
      <c r="I154" s="103" t="n">
        <f aca="false">IF(I$1="P",MAX(0,I$2-$C154),IF(I$1="C",MAX(0,$C154-I$2)))</f>
        <v>2.92</v>
      </c>
      <c r="J154" s="103" t="n">
        <f aca="false">IF(J$1="P",MAX(0,J$2-$C154),IF(J$1="C",MAX(0,$C154-J$2)))</f>
        <v>7.92</v>
      </c>
      <c r="K154" s="103" t="n">
        <f aca="false">IF(K$1="P",MAX(0,K$2-$C154),IF(K$1="C",MAX(0,$C154-K$2)))</f>
        <v>12.92</v>
      </c>
      <c r="L154" s="103" t="n">
        <f aca="false">IF(L$1="P",MAX(0,L$2-$C154),IF(L$1="C",MAX(0,$C154-L$2)))</f>
        <v>22.92</v>
      </c>
      <c r="M154" s="103" t="n">
        <f aca="false">IF(M$1="P",MAX(0,M$2-$C154),IF(M$1="C",MAX(0,$C154-M$2)))</f>
        <v>2.08</v>
      </c>
      <c r="N154" s="103" t="n">
        <f aca="false">IF(N$1="P",MAX(0,N$2-$C154),IF(N$1="C",MAX(0,$C154-N$2)))</f>
        <v>0</v>
      </c>
      <c r="O154" s="103" t="n">
        <f aca="false">IF(O$1="P",MAX(0,O$2-$C154),IF(O$1="C",MAX(0,$C154-O$2)))</f>
        <v>0</v>
      </c>
      <c r="P154" s="103" t="n">
        <f aca="false">IF(P$1="P",MAX(0,P$2-$C154),IF(P$1="C",MAX(0,$C154-P$2)))</f>
        <v>0</v>
      </c>
      <c r="Q154" s="103" t="n">
        <f aca="false">IF(Q$1="P",MAX(0,Q$2-$C154),IF(Q$1="C",MAX(0,$C154-Q$2)))</f>
        <v>0</v>
      </c>
      <c r="R154" s="103" t="n">
        <f aca="false">IF(R$1="P",MAX(0,R$2-$C154),IF(R$1="C",MAX(0,$C154-R$2)))</f>
        <v>0</v>
      </c>
      <c r="S154" s="104" t="n">
        <f aca="false">A154</f>
        <v>7</v>
      </c>
      <c r="T154" s="105" t="n">
        <f aca="false">VLOOKUP($B154,Gas!$B$3:$E$2506,2)</f>
        <v>2.36</v>
      </c>
      <c r="U154" s="46" t="n">
        <f aca="false">C154/T154</f>
        <v>11.4745762711864</v>
      </c>
    </row>
    <row r="155" customFormat="false" ht="12.75" hidden="false" customHeight="false" outlineLevel="0" collapsed="false">
      <c r="A155" s="95" t="n">
        <f aca="false">MONTH(B155)+(YEAR(B155)-1998)*12</f>
        <v>7</v>
      </c>
      <c r="B155" s="107" t="n">
        <v>35982</v>
      </c>
      <c r="C155" s="97" t="n">
        <v>66.49</v>
      </c>
      <c r="D155" s="98" t="n">
        <f aca="false">LN(C155/C154)</f>
        <v>0.898256112370289</v>
      </c>
      <c r="E155" s="106" t="n">
        <f aca="false">STDEV(D146:D155)*SQRT(trade_day)</f>
        <v>18.8191118429043</v>
      </c>
      <c r="G155" s="103" t="n">
        <f aca="false">IF(G$1="P",MAX(0,G$2-$C155),IF(G$1="C",MAX(0,$C155-G$2)))</f>
        <v>0</v>
      </c>
      <c r="H155" s="103" t="n">
        <f aca="false">IF(H$1="P",MAX(0,H$2-$C155),IF(H$1="C",MAX(0,$C155-H$2)))</f>
        <v>0</v>
      </c>
      <c r="I155" s="103" t="n">
        <f aca="false">IF(I$1="P",MAX(0,I$2-$C155),IF(I$1="C",MAX(0,$C155-I$2)))</f>
        <v>0</v>
      </c>
      <c r="J155" s="103" t="n">
        <f aca="false">IF(J$1="P",MAX(0,J$2-$C155),IF(J$1="C",MAX(0,$C155-J$2)))</f>
        <v>0</v>
      </c>
      <c r="K155" s="103" t="n">
        <f aca="false">IF(K$1="P",MAX(0,K$2-$C155),IF(K$1="C",MAX(0,$C155-K$2)))</f>
        <v>0</v>
      </c>
      <c r="L155" s="103" t="n">
        <f aca="false">IF(L$1="P",MAX(0,L$2-$C155),IF(L$1="C",MAX(0,$C155-L$2)))</f>
        <v>0</v>
      </c>
      <c r="M155" s="103" t="n">
        <f aca="false">IF(M$1="P",MAX(0,M$2-$C155),IF(M$1="C",MAX(0,$C155-M$2)))</f>
        <v>41.49</v>
      </c>
      <c r="N155" s="103" t="n">
        <f aca="false">IF(N$1="P",MAX(0,N$2-$C155),IF(N$1="C",MAX(0,$C155-N$2)))</f>
        <v>36.49</v>
      </c>
      <c r="O155" s="103" t="n">
        <f aca="false">IF(O$1="P",MAX(0,O$2-$C155),IF(O$1="C",MAX(0,$C155-O$2)))</f>
        <v>31.49</v>
      </c>
      <c r="P155" s="103" t="n">
        <f aca="false">IF(P$1="P",MAX(0,P$2-$C155),IF(P$1="C",MAX(0,$C155-P$2)))</f>
        <v>26.49</v>
      </c>
      <c r="Q155" s="103" t="n">
        <f aca="false">IF(Q$1="P",MAX(0,Q$2-$C155),IF(Q$1="C",MAX(0,$C155-Q$2)))</f>
        <v>16.49</v>
      </c>
      <c r="R155" s="103" t="n">
        <f aca="false">IF(R$1="P",MAX(0,R$2-$C155),IF(R$1="C",MAX(0,$C155-R$2)))</f>
        <v>0</v>
      </c>
      <c r="S155" s="104" t="n">
        <f aca="false">A155</f>
        <v>7</v>
      </c>
      <c r="T155" s="105" t="n">
        <f aca="false">VLOOKUP($B155,Gas!$B$3:$E$2506,2)</f>
        <v>2.36</v>
      </c>
      <c r="U155" s="46" t="n">
        <f aca="false">C155/T155</f>
        <v>28.1737288135593</v>
      </c>
    </row>
    <row r="156" customFormat="false" ht="12.75" hidden="false" customHeight="false" outlineLevel="0" collapsed="false">
      <c r="A156" s="95" t="n">
        <f aca="false">MONTH(B156)+(YEAR(B156)-1998)*12</f>
        <v>7</v>
      </c>
      <c r="B156" s="107" t="n">
        <v>35983</v>
      </c>
      <c r="C156" s="97" t="n">
        <v>64</v>
      </c>
      <c r="D156" s="98" t="n">
        <f aca="false">LN(C156/C155)</f>
        <v>-0.0381684770546917</v>
      </c>
      <c r="E156" s="106" t="n">
        <f aca="false">STDEV(D147:D156)*SQRT(trade_day)</f>
        <v>18.672779297894</v>
      </c>
      <c r="G156" s="103" t="n">
        <f aca="false">IF(G$1="P",MAX(0,G$2-$C156),IF(G$1="C",MAX(0,$C156-G$2)))</f>
        <v>0</v>
      </c>
      <c r="H156" s="103" t="n">
        <f aca="false">IF(H$1="P",MAX(0,H$2-$C156),IF(H$1="C",MAX(0,$C156-H$2)))</f>
        <v>0</v>
      </c>
      <c r="I156" s="103" t="n">
        <f aca="false">IF(I$1="P",MAX(0,I$2-$C156),IF(I$1="C",MAX(0,$C156-I$2)))</f>
        <v>0</v>
      </c>
      <c r="J156" s="103" t="n">
        <f aca="false">IF(J$1="P",MAX(0,J$2-$C156),IF(J$1="C",MAX(0,$C156-J$2)))</f>
        <v>0</v>
      </c>
      <c r="K156" s="103" t="n">
        <f aca="false">IF(K$1="P",MAX(0,K$2-$C156),IF(K$1="C",MAX(0,$C156-K$2)))</f>
        <v>0</v>
      </c>
      <c r="L156" s="103" t="n">
        <f aca="false">IF(L$1="P",MAX(0,L$2-$C156),IF(L$1="C",MAX(0,$C156-L$2)))</f>
        <v>0</v>
      </c>
      <c r="M156" s="103" t="n">
        <f aca="false">IF(M$1="P",MAX(0,M$2-$C156),IF(M$1="C",MAX(0,$C156-M$2)))</f>
        <v>39</v>
      </c>
      <c r="N156" s="103" t="n">
        <f aca="false">IF(N$1="P",MAX(0,N$2-$C156),IF(N$1="C",MAX(0,$C156-N$2)))</f>
        <v>34</v>
      </c>
      <c r="O156" s="103" t="n">
        <f aca="false">IF(O$1="P",MAX(0,O$2-$C156),IF(O$1="C",MAX(0,$C156-O$2)))</f>
        <v>29</v>
      </c>
      <c r="P156" s="103" t="n">
        <f aca="false">IF(P$1="P",MAX(0,P$2-$C156),IF(P$1="C",MAX(0,$C156-P$2)))</f>
        <v>24</v>
      </c>
      <c r="Q156" s="103" t="n">
        <f aca="false">IF(Q$1="P",MAX(0,Q$2-$C156),IF(Q$1="C",MAX(0,$C156-Q$2)))</f>
        <v>14</v>
      </c>
      <c r="R156" s="103" t="n">
        <f aca="false">IF(R$1="P",MAX(0,R$2-$C156),IF(R$1="C",MAX(0,$C156-R$2)))</f>
        <v>0</v>
      </c>
      <c r="S156" s="104" t="n">
        <f aca="false">A156</f>
        <v>7</v>
      </c>
      <c r="T156" s="105" t="n">
        <f aca="false">VLOOKUP($B156,Gas!$B$3:$E$2506,2)</f>
        <v>2.37</v>
      </c>
      <c r="U156" s="46" t="n">
        <f aca="false">C156/T156</f>
        <v>27.0042194092827</v>
      </c>
    </row>
    <row r="157" customFormat="false" ht="12.75" hidden="false" customHeight="false" outlineLevel="0" collapsed="false">
      <c r="A157" s="95" t="n">
        <f aca="false">MONTH(B157)+(YEAR(B157)-1998)*12</f>
        <v>7</v>
      </c>
      <c r="B157" s="107" t="n">
        <v>35984</v>
      </c>
      <c r="C157" s="97" t="n">
        <v>54.59</v>
      </c>
      <c r="D157" s="98" t="n">
        <f aca="false">LN(C157/C156)</f>
        <v>-0.159032367566006</v>
      </c>
      <c r="E157" s="106" t="n">
        <f aca="false">STDEV(D148:D157)*SQRT(trade_day)</f>
        <v>18.0181549373064</v>
      </c>
      <c r="G157" s="103" t="n">
        <f aca="false">IF(G$1="P",MAX(0,G$2-$C157),IF(G$1="C",MAX(0,$C157-G$2)))</f>
        <v>0</v>
      </c>
      <c r="H157" s="103" t="n">
        <f aca="false">IF(H$1="P",MAX(0,H$2-$C157),IF(H$1="C",MAX(0,$C157-H$2)))</f>
        <v>0</v>
      </c>
      <c r="I157" s="103" t="n">
        <f aca="false">IF(I$1="P",MAX(0,I$2-$C157),IF(I$1="C",MAX(0,$C157-I$2)))</f>
        <v>0</v>
      </c>
      <c r="J157" s="103" t="n">
        <f aca="false">IF(J$1="P",MAX(0,J$2-$C157),IF(J$1="C",MAX(0,$C157-J$2)))</f>
        <v>0</v>
      </c>
      <c r="K157" s="103" t="n">
        <f aca="false">IF(K$1="P",MAX(0,K$2-$C157),IF(K$1="C",MAX(0,$C157-K$2)))</f>
        <v>0</v>
      </c>
      <c r="L157" s="103" t="n">
        <f aca="false">IF(L$1="P",MAX(0,L$2-$C157),IF(L$1="C",MAX(0,$C157-L$2)))</f>
        <v>0</v>
      </c>
      <c r="M157" s="103" t="n">
        <f aca="false">IF(M$1="P",MAX(0,M$2-$C157),IF(M$1="C",MAX(0,$C157-M$2)))</f>
        <v>29.59</v>
      </c>
      <c r="N157" s="103" t="n">
        <f aca="false">IF(N$1="P",MAX(0,N$2-$C157),IF(N$1="C",MAX(0,$C157-N$2)))</f>
        <v>24.59</v>
      </c>
      <c r="O157" s="103" t="n">
        <f aca="false">IF(O$1="P",MAX(0,O$2-$C157),IF(O$1="C",MAX(0,$C157-O$2)))</f>
        <v>19.59</v>
      </c>
      <c r="P157" s="103" t="n">
        <f aca="false">IF(P$1="P",MAX(0,P$2-$C157),IF(P$1="C",MAX(0,$C157-P$2)))</f>
        <v>14.59</v>
      </c>
      <c r="Q157" s="103" t="n">
        <f aca="false">IF(Q$1="P",MAX(0,Q$2-$C157),IF(Q$1="C",MAX(0,$C157-Q$2)))</f>
        <v>4.59</v>
      </c>
      <c r="R157" s="103" t="n">
        <f aca="false">IF(R$1="P",MAX(0,R$2-$C157),IF(R$1="C",MAX(0,$C157-R$2)))</f>
        <v>0</v>
      </c>
      <c r="S157" s="104" t="n">
        <f aca="false">A157</f>
        <v>7</v>
      </c>
      <c r="T157" s="105" t="n">
        <f aca="false">VLOOKUP($B157,Gas!$B$3:$E$2506,2)</f>
        <v>2.34</v>
      </c>
      <c r="U157" s="46" t="n">
        <f aca="false">C157/T157</f>
        <v>23.3290598290598</v>
      </c>
    </row>
    <row r="158" customFormat="false" ht="12.75" hidden="false" customHeight="false" outlineLevel="0" collapsed="false">
      <c r="A158" s="95" t="n">
        <f aca="false">MONTH(B158)+(YEAR(B158)-1998)*12</f>
        <v>7</v>
      </c>
      <c r="B158" s="107" t="n">
        <v>35985</v>
      </c>
      <c r="C158" s="97" t="n">
        <v>43.69</v>
      </c>
      <c r="D158" s="98" t="n">
        <f aca="false">LN(C158/C157)</f>
        <v>-0.222731472830322</v>
      </c>
      <c r="E158" s="106" t="n">
        <f aca="false">STDEV(D149:D158)*SQRT(trade_day)</f>
        <v>17.6839253072692</v>
      </c>
      <c r="G158" s="103" t="n">
        <f aca="false">IF(G$1="P",MAX(0,G$2-$C158),IF(G$1="C",MAX(0,$C158-G$2)))</f>
        <v>0</v>
      </c>
      <c r="H158" s="103" t="n">
        <f aca="false">IF(H$1="P",MAX(0,H$2-$C158),IF(H$1="C",MAX(0,$C158-H$2)))</f>
        <v>0</v>
      </c>
      <c r="I158" s="103" t="n">
        <f aca="false">IF(I$1="P",MAX(0,I$2-$C158),IF(I$1="C",MAX(0,$C158-I$2)))</f>
        <v>0</v>
      </c>
      <c r="J158" s="103" t="n">
        <f aca="false">IF(J$1="P",MAX(0,J$2-$C158),IF(J$1="C",MAX(0,$C158-J$2)))</f>
        <v>0</v>
      </c>
      <c r="K158" s="103" t="n">
        <f aca="false">IF(K$1="P",MAX(0,K$2-$C158),IF(K$1="C",MAX(0,$C158-K$2)))</f>
        <v>0</v>
      </c>
      <c r="L158" s="103" t="n">
        <f aca="false">IF(L$1="P",MAX(0,L$2-$C158),IF(L$1="C",MAX(0,$C158-L$2)))</f>
        <v>6.31</v>
      </c>
      <c r="M158" s="103" t="n">
        <f aca="false">IF(M$1="P",MAX(0,M$2-$C158),IF(M$1="C",MAX(0,$C158-M$2)))</f>
        <v>18.69</v>
      </c>
      <c r="N158" s="103" t="n">
        <f aca="false">IF(N$1="P",MAX(0,N$2-$C158),IF(N$1="C",MAX(0,$C158-N$2)))</f>
        <v>13.69</v>
      </c>
      <c r="O158" s="103" t="n">
        <f aca="false">IF(O$1="P",MAX(0,O$2-$C158),IF(O$1="C",MAX(0,$C158-O$2)))</f>
        <v>8.69</v>
      </c>
      <c r="P158" s="103" t="n">
        <f aca="false">IF(P$1="P",MAX(0,P$2-$C158),IF(P$1="C",MAX(0,$C158-P$2)))</f>
        <v>3.69</v>
      </c>
      <c r="Q158" s="103" t="n">
        <f aca="false">IF(Q$1="P",MAX(0,Q$2-$C158),IF(Q$1="C",MAX(0,$C158-Q$2)))</f>
        <v>0</v>
      </c>
      <c r="R158" s="103" t="n">
        <f aca="false">IF(R$1="P",MAX(0,R$2-$C158),IF(R$1="C",MAX(0,$C158-R$2)))</f>
        <v>0</v>
      </c>
      <c r="S158" s="104" t="n">
        <f aca="false">A158</f>
        <v>7</v>
      </c>
      <c r="T158" s="105" t="n">
        <f aca="false">VLOOKUP($B158,Gas!$B$3:$E$2506,2)</f>
        <v>2.38</v>
      </c>
      <c r="U158" s="46" t="n">
        <f aca="false">C158/T158</f>
        <v>18.3571428571429</v>
      </c>
    </row>
    <row r="159" customFormat="false" ht="12.75" hidden="false" customHeight="false" outlineLevel="0" collapsed="false">
      <c r="A159" s="95" t="n">
        <f aca="false">MONTH(B159)+(YEAR(B159)-1998)*12</f>
        <v>7</v>
      </c>
      <c r="B159" s="107" t="n">
        <v>35986</v>
      </c>
      <c r="C159" s="97" t="n">
        <v>37.65</v>
      </c>
      <c r="D159" s="98" t="n">
        <f aca="false">LN(C159/C158)</f>
        <v>-0.148786288717442</v>
      </c>
      <c r="E159" s="106" t="n">
        <f aca="false">STDEV(D150:D159)*SQRT(trade_day)</f>
        <v>15.6449649727783</v>
      </c>
      <c r="G159" s="103" t="n">
        <f aca="false">IF(G$1="P",MAX(0,G$2-$C159),IF(G$1="C",MAX(0,$C159-G$2)))</f>
        <v>0</v>
      </c>
      <c r="H159" s="103" t="n">
        <f aca="false">IF(H$1="P",MAX(0,H$2-$C159),IF(H$1="C",MAX(0,$C159-H$2)))</f>
        <v>0</v>
      </c>
      <c r="I159" s="103" t="n">
        <f aca="false">IF(I$1="P",MAX(0,I$2-$C159),IF(I$1="C",MAX(0,$C159-I$2)))</f>
        <v>0</v>
      </c>
      <c r="J159" s="103" t="n">
        <f aca="false">IF(J$1="P",MAX(0,J$2-$C159),IF(J$1="C",MAX(0,$C159-J$2)))</f>
        <v>0</v>
      </c>
      <c r="K159" s="103" t="n">
        <f aca="false">IF(K$1="P",MAX(0,K$2-$C159),IF(K$1="C",MAX(0,$C159-K$2)))</f>
        <v>2.35</v>
      </c>
      <c r="L159" s="103" t="n">
        <f aca="false">IF(L$1="P",MAX(0,L$2-$C159),IF(L$1="C",MAX(0,$C159-L$2)))</f>
        <v>12.35</v>
      </c>
      <c r="M159" s="103" t="n">
        <f aca="false">IF(M$1="P",MAX(0,M$2-$C159),IF(M$1="C",MAX(0,$C159-M$2)))</f>
        <v>12.65</v>
      </c>
      <c r="N159" s="103" t="n">
        <f aca="false">IF(N$1="P",MAX(0,N$2-$C159),IF(N$1="C",MAX(0,$C159-N$2)))</f>
        <v>7.65</v>
      </c>
      <c r="O159" s="103" t="n">
        <f aca="false">IF(O$1="P",MAX(0,O$2-$C159),IF(O$1="C",MAX(0,$C159-O$2)))</f>
        <v>2.65</v>
      </c>
      <c r="P159" s="103" t="n">
        <f aca="false">IF(P$1="P",MAX(0,P$2-$C159),IF(P$1="C",MAX(0,$C159-P$2)))</f>
        <v>0</v>
      </c>
      <c r="Q159" s="103" t="n">
        <f aca="false">IF(Q$1="P",MAX(0,Q$2-$C159),IF(Q$1="C",MAX(0,$C159-Q$2)))</f>
        <v>0</v>
      </c>
      <c r="R159" s="103" t="n">
        <f aca="false">IF(R$1="P",MAX(0,R$2-$C159),IF(R$1="C",MAX(0,$C159-R$2)))</f>
        <v>0</v>
      </c>
      <c r="S159" s="104" t="n">
        <f aca="false">A159</f>
        <v>7</v>
      </c>
      <c r="T159" s="105" t="n">
        <f aca="false">VLOOKUP($B159,Gas!$B$3:$E$2506,2)</f>
        <v>2.37</v>
      </c>
      <c r="U159" s="46" t="n">
        <f aca="false">C159/T159</f>
        <v>15.8860759493671</v>
      </c>
    </row>
    <row r="160" customFormat="false" ht="12.75" hidden="false" customHeight="false" outlineLevel="0" collapsed="false">
      <c r="A160" s="95" t="n">
        <f aca="false">MONTH(B160)+(YEAR(B160)-1998)*12</f>
        <v>7</v>
      </c>
      <c r="B160" s="107" t="n">
        <v>35989</v>
      </c>
      <c r="C160" s="97" t="n">
        <v>105.52</v>
      </c>
      <c r="D160" s="98" t="n">
        <f aca="false">LN(C160/C159)</f>
        <v>1.03056755416316</v>
      </c>
      <c r="E160" s="106" t="n">
        <f aca="false">STDEV(D151:D160)*SQRT(trade_day)</f>
        <v>17.182745474846</v>
      </c>
      <c r="G160" s="103" t="n">
        <f aca="false">IF(G$1="P",MAX(0,G$2-$C160),IF(G$1="C",MAX(0,$C160-G$2)))</f>
        <v>0</v>
      </c>
      <c r="H160" s="103" t="n">
        <f aca="false">IF(H$1="P",MAX(0,H$2-$C160),IF(H$1="C",MAX(0,$C160-H$2)))</f>
        <v>0</v>
      </c>
      <c r="I160" s="103" t="n">
        <f aca="false">IF(I$1="P",MAX(0,I$2-$C160),IF(I$1="C",MAX(0,$C160-I$2)))</f>
        <v>0</v>
      </c>
      <c r="J160" s="103" t="n">
        <f aca="false">IF(J$1="P",MAX(0,J$2-$C160),IF(J$1="C",MAX(0,$C160-J$2)))</f>
        <v>0</v>
      </c>
      <c r="K160" s="103" t="n">
        <f aca="false">IF(K$1="P",MAX(0,K$2-$C160),IF(K$1="C",MAX(0,$C160-K$2)))</f>
        <v>0</v>
      </c>
      <c r="L160" s="103" t="n">
        <f aca="false">IF(L$1="P",MAX(0,L$2-$C160),IF(L$1="C",MAX(0,$C160-L$2)))</f>
        <v>0</v>
      </c>
      <c r="M160" s="103" t="n">
        <f aca="false">IF(M$1="P",MAX(0,M$2-$C160),IF(M$1="C",MAX(0,$C160-M$2)))</f>
        <v>80.52</v>
      </c>
      <c r="N160" s="103" t="n">
        <f aca="false">IF(N$1="P",MAX(0,N$2-$C160),IF(N$1="C",MAX(0,$C160-N$2)))</f>
        <v>75.52</v>
      </c>
      <c r="O160" s="103" t="n">
        <f aca="false">IF(O$1="P",MAX(0,O$2-$C160),IF(O$1="C",MAX(0,$C160-O$2)))</f>
        <v>70.52</v>
      </c>
      <c r="P160" s="103" t="n">
        <f aca="false">IF(P$1="P",MAX(0,P$2-$C160),IF(P$1="C",MAX(0,$C160-P$2)))</f>
        <v>65.52</v>
      </c>
      <c r="Q160" s="103" t="n">
        <f aca="false">IF(Q$1="P",MAX(0,Q$2-$C160),IF(Q$1="C",MAX(0,$C160-Q$2)))</f>
        <v>55.52</v>
      </c>
      <c r="R160" s="103" t="n">
        <f aca="false">IF(R$1="P",MAX(0,R$2-$C160),IF(R$1="C",MAX(0,$C160-R$2)))</f>
        <v>5.51998999999999</v>
      </c>
      <c r="S160" s="104" t="n">
        <f aca="false">A160</f>
        <v>7</v>
      </c>
      <c r="T160" s="105" t="n">
        <f aca="false">VLOOKUP($B160,Gas!$B$3:$E$2506,2)</f>
        <v>2.315</v>
      </c>
      <c r="U160" s="46" t="n">
        <f aca="false">C160/T160</f>
        <v>45.5809935205184</v>
      </c>
    </row>
    <row r="161" customFormat="false" ht="12.75" hidden="false" customHeight="false" outlineLevel="0" collapsed="false">
      <c r="A161" s="95" t="n">
        <f aca="false">MONTH(B161)+(YEAR(B161)-1998)*12</f>
        <v>7</v>
      </c>
      <c r="B161" s="107" t="n">
        <v>35990</v>
      </c>
      <c r="C161" s="97" t="n">
        <v>96.94</v>
      </c>
      <c r="D161" s="98" t="n">
        <f aca="false">LN(C161/C160)</f>
        <v>-0.0848082779918292</v>
      </c>
      <c r="E161" s="106" t="n">
        <f aca="false">STDEV(D152:D161)*SQRT(trade_day)</f>
        <v>8.9281143548202</v>
      </c>
      <c r="G161" s="103" t="n">
        <f aca="false">IF(G$1="P",MAX(0,G$2-$C161),IF(G$1="C",MAX(0,$C161-G$2)))</f>
        <v>0</v>
      </c>
      <c r="H161" s="103" t="n">
        <f aca="false">IF(H$1="P",MAX(0,H$2-$C161),IF(H$1="C",MAX(0,$C161-H$2)))</f>
        <v>0</v>
      </c>
      <c r="I161" s="103" t="n">
        <f aca="false">IF(I$1="P",MAX(0,I$2-$C161),IF(I$1="C",MAX(0,$C161-I$2)))</f>
        <v>0</v>
      </c>
      <c r="J161" s="103" t="n">
        <f aca="false">IF(J$1="P",MAX(0,J$2-$C161),IF(J$1="C",MAX(0,$C161-J$2)))</f>
        <v>0</v>
      </c>
      <c r="K161" s="103" t="n">
        <f aca="false">IF(K$1="P",MAX(0,K$2-$C161),IF(K$1="C",MAX(0,$C161-K$2)))</f>
        <v>0</v>
      </c>
      <c r="L161" s="103" t="n">
        <f aca="false">IF(L$1="P",MAX(0,L$2-$C161),IF(L$1="C",MAX(0,$C161-L$2)))</f>
        <v>0</v>
      </c>
      <c r="M161" s="103" t="n">
        <f aca="false">IF(M$1="P",MAX(0,M$2-$C161),IF(M$1="C",MAX(0,$C161-M$2)))</f>
        <v>71.94</v>
      </c>
      <c r="N161" s="103" t="n">
        <f aca="false">IF(N$1="P",MAX(0,N$2-$C161),IF(N$1="C",MAX(0,$C161-N$2)))</f>
        <v>66.94</v>
      </c>
      <c r="O161" s="103" t="n">
        <f aca="false">IF(O$1="P",MAX(0,O$2-$C161),IF(O$1="C",MAX(0,$C161-O$2)))</f>
        <v>61.94</v>
      </c>
      <c r="P161" s="103" t="n">
        <f aca="false">IF(P$1="P",MAX(0,P$2-$C161),IF(P$1="C",MAX(0,$C161-P$2)))</f>
        <v>56.94</v>
      </c>
      <c r="Q161" s="103" t="n">
        <f aca="false">IF(Q$1="P",MAX(0,Q$2-$C161),IF(Q$1="C",MAX(0,$C161-Q$2)))</f>
        <v>46.94</v>
      </c>
      <c r="R161" s="103" t="n">
        <f aca="false">IF(R$1="P",MAX(0,R$2-$C161),IF(R$1="C",MAX(0,$C161-R$2)))</f>
        <v>0</v>
      </c>
      <c r="S161" s="104" t="n">
        <f aca="false">A161</f>
        <v>7</v>
      </c>
      <c r="T161" s="105" t="n">
        <f aca="false">VLOOKUP($B161,Gas!$B$3:$E$2506,2)</f>
        <v>2.275</v>
      </c>
      <c r="U161" s="46" t="n">
        <f aca="false">C161/T161</f>
        <v>42.610989010989</v>
      </c>
    </row>
    <row r="162" customFormat="false" ht="12.75" hidden="false" customHeight="false" outlineLevel="0" collapsed="false">
      <c r="A162" s="95" t="n">
        <f aca="false">MONTH(B162)+(YEAR(B162)-1998)*12</f>
        <v>7</v>
      </c>
      <c r="B162" s="107" t="n">
        <v>35991</v>
      </c>
      <c r="C162" s="97" t="n">
        <v>75.67</v>
      </c>
      <c r="D162" s="98" t="n">
        <f aca="false">LN(C162/C161)</f>
        <v>-0.2477104497108</v>
      </c>
      <c r="E162" s="106" t="n">
        <f aca="false">STDEV(D153:D162)*SQRT(trade_day)</f>
        <v>7.91598900244502</v>
      </c>
      <c r="G162" s="103" t="n">
        <f aca="false">IF(G$1="P",MAX(0,G$2-$C162),IF(G$1="C",MAX(0,$C162-G$2)))</f>
        <v>0</v>
      </c>
      <c r="H162" s="103" t="n">
        <f aca="false">IF(H$1="P",MAX(0,H$2-$C162),IF(H$1="C",MAX(0,$C162-H$2)))</f>
        <v>0</v>
      </c>
      <c r="I162" s="103" t="n">
        <f aca="false">IF(I$1="P",MAX(0,I$2-$C162),IF(I$1="C",MAX(0,$C162-I$2)))</f>
        <v>0</v>
      </c>
      <c r="J162" s="103" t="n">
        <f aca="false">IF(J$1="P",MAX(0,J$2-$C162),IF(J$1="C",MAX(0,$C162-J$2)))</f>
        <v>0</v>
      </c>
      <c r="K162" s="103" t="n">
        <f aca="false">IF(K$1="P",MAX(0,K$2-$C162),IF(K$1="C",MAX(0,$C162-K$2)))</f>
        <v>0</v>
      </c>
      <c r="L162" s="103" t="n">
        <f aca="false">IF(L$1="P",MAX(0,L$2-$C162),IF(L$1="C",MAX(0,$C162-L$2)))</f>
        <v>0</v>
      </c>
      <c r="M162" s="103" t="n">
        <f aca="false">IF(M$1="P",MAX(0,M$2-$C162),IF(M$1="C",MAX(0,$C162-M$2)))</f>
        <v>50.67</v>
      </c>
      <c r="N162" s="103" t="n">
        <f aca="false">IF(N$1="P",MAX(0,N$2-$C162),IF(N$1="C",MAX(0,$C162-N$2)))</f>
        <v>45.67</v>
      </c>
      <c r="O162" s="103" t="n">
        <f aca="false">IF(O$1="P",MAX(0,O$2-$C162),IF(O$1="C",MAX(0,$C162-O$2)))</f>
        <v>40.67</v>
      </c>
      <c r="P162" s="103" t="n">
        <f aca="false">IF(P$1="P",MAX(0,P$2-$C162),IF(P$1="C",MAX(0,$C162-P$2)))</f>
        <v>35.67</v>
      </c>
      <c r="Q162" s="103" t="n">
        <f aca="false">IF(Q$1="P",MAX(0,Q$2-$C162),IF(Q$1="C",MAX(0,$C162-Q$2)))</f>
        <v>25.67</v>
      </c>
      <c r="R162" s="103" t="n">
        <f aca="false">IF(R$1="P",MAX(0,R$2-$C162),IF(R$1="C",MAX(0,$C162-R$2)))</f>
        <v>0</v>
      </c>
      <c r="S162" s="104" t="n">
        <f aca="false">A162</f>
        <v>7</v>
      </c>
      <c r="T162" s="105" t="n">
        <f aca="false">VLOOKUP($B162,Gas!$B$3:$E$2506,2)</f>
        <v>2.235</v>
      </c>
      <c r="U162" s="46" t="n">
        <f aca="false">C162/T162</f>
        <v>33.8568232662192</v>
      </c>
    </row>
    <row r="163" customFormat="false" ht="12.75" hidden="false" customHeight="false" outlineLevel="0" collapsed="false">
      <c r="A163" s="95" t="n">
        <f aca="false">MONTH(B163)+(YEAR(B163)-1998)*12</f>
        <v>7</v>
      </c>
      <c r="B163" s="107" t="n">
        <v>35992</v>
      </c>
      <c r="C163" s="97" t="n">
        <v>48.79</v>
      </c>
      <c r="D163" s="98" t="n">
        <f aca="false">LN(C163/C162)</f>
        <v>-0.438856406878684</v>
      </c>
      <c r="E163" s="106" t="n">
        <f aca="false">STDEV(D154:D163)*SQRT(trade_day)</f>
        <v>7.80931445449027</v>
      </c>
      <c r="G163" s="103" t="n">
        <f aca="false">IF(G$1="P",MAX(0,G$2-$C163),IF(G$1="C",MAX(0,$C163-G$2)))</f>
        <v>0</v>
      </c>
      <c r="H163" s="103" t="n">
        <f aca="false">IF(H$1="P",MAX(0,H$2-$C163),IF(H$1="C",MAX(0,$C163-H$2)))</f>
        <v>0</v>
      </c>
      <c r="I163" s="103" t="n">
        <f aca="false">IF(I$1="P",MAX(0,I$2-$C163),IF(I$1="C",MAX(0,$C163-I$2)))</f>
        <v>0</v>
      </c>
      <c r="J163" s="103" t="n">
        <f aca="false">IF(J$1="P",MAX(0,J$2-$C163),IF(J$1="C",MAX(0,$C163-J$2)))</f>
        <v>0</v>
      </c>
      <c r="K163" s="103" t="n">
        <f aca="false">IF(K$1="P",MAX(0,K$2-$C163),IF(K$1="C",MAX(0,$C163-K$2)))</f>
        <v>0</v>
      </c>
      <c r="L163" s="103" t="n">
        <f aca="false">IF(L$1="P",MAX(0,L$2-$C163),IF(L$1="C",MAX(0,$C163-L$2)))</f>
        <v>1.21</v>
      </c>
      <c r="M163" s="103" t="n">
        <f aca="false">IF(M$1="P",MAX(0,M$2-$C163),IF(M$1="C",MAX(0,$C163-M$2)))</f>
        <v>23.79</v>
      </c>
      <c r="N163" s="103" t="n">
        <f aca="false">IF(N$1="P",MAX(0,N$2-$C163),IF(N$1="C",MAX(0,$C163-N$2)))</f>
        <v>18.79</v>
      </c>
      <c r="O163" s="103" t="n">
        <f aca="false">IF(O$1="P",MAX(0,O$2-$C163),IF(O$1="C",MAX(0,$C163-O$2)))</f>
        <v>13.79</v>
      </c>
      <c r="P163" s="103" t="n">
        <f aca="false">IF(P$1="P",MAX(0,P$2-$C163),IF(P$1="C",MAX(0,$C163-P$2)))</f>
        <v>8.79</v>
      </c>
      <c r="Q163" s="103" t="n">
        <f aca="false">IF(Q$1="P",MAX(0,Q$2-$C163),IF(Q$1="C",MAX(0,$C163-Q$2)))</f>
        <v>0</v>
      </c>
      <c r="R163" s="103" t="n">
        <f aca="false">IF(R$1="P",MAX(0,R$2-$C163),IF(R$1="C",MAX(0,$C163-R$2)))</f>
        <v>0</v>
      </c>
      <c r="S163" s="104" t="n">
        <f aca="false">A163</f>
        <v>7</v>
      </c>
      <c r="T163" s="105" t="n">
        <f aca="false">VLOOKUP($B163,Gas!$B$3:$E$2506,2)</f>
        <v>2.215</v>
      </c>
      <c r="U163" s="46" t="n">
        <f aca="false">C163/T163</f>
        <v>22.0270880361174</v>
      </c>
    </row>
    <row r="164" customFormat="false" ht="12.75" hidden="false" customHeight="false" outlineLevel="0" collapsed="false">
      <c r="A164" s="95" t="n">
        <f aca="false">MONTH(B164)+(YEAR(B164)-1998)*12</f>
        <v>7</v>
      </c>
      <c r="B164" s="107" t="n">
        <v>35993</v>
      </c>
      <c r="C164" s="97" t="n">
        <v>31.81</v>
      </c>
      <c r="D164" s="98" t="n">
        <f aca="false">LN(C164/C163)</f>
        <v>-0.427744668066693</v>
      </c>
      <c r="E164" s="106" t="n">
        <f aca="false">STDEV(D155:D164)*SQRT(trade_day)</f>
        <v>8.18017599458834</v>
      </c>
      <c r="G164" s="103" t="n">
        <f aca="false">IF(G$1="P",MAX(0,G$2-$C164),IF(G$1="C",MAX(0,$C164-G$2)))</f>
        <v>0</v>
      </c>
      <c r="H164" s="103" t="n">
        <f aca="false">IF(H$1="P",MAX(0,H$2-$C164),IF(H$1="C",MAX(0,$C164-H$2)))</f>
        <v>0</v>
      </c>
      <c r="I164" s="103" t="n">
        <f aca="false">IF(I$1="P",MAX(0,I$2-$C164),IF(I$1="C",MAX(0,$C164-I$2)))</f>
        <v>0</v>
      </c>
      <c r="J164" s="103" t="n">
        <f aca="false">IF(J$1="P",MAX(0,J$2-$C164),IF(J$1="C",MAX(0,$C164-J$2)))</f>
        <v>3.19</v>
      </c>
      <c r="K164" s="103" t="n">
        <f aca="false">IF(K$1="P",MAX(0,K$2-$C164),IF(K$1="C",MAX(0,$C164-K$2)))</f>
        <v>8.19</v>
      </c>
      <c r="L164" s="103" t="n">
        <f aca="false">IF(L$1="P",MAX(0,L$2-$C164),IF(L$1="C",MAX(0,$C164-L$2)))</f>
        <v>18.19</v>
      </c>
      <c r="M164" s="103" t="n">
        <f aca="false">IF(M$1="P",MAX(0,M$2-$C164),IF(M$1="C",MAX(0,$C164-M$2)))</f>
        <v>6.81</v>
      </c>
      <c r="N164" s="103" t="n">
        <f aca="false">IF(N$1="P",MAX(0,N$2-$C164),IF(N$1="C",MAX(0,$C164-N$2)))</f>
        <v>1.81</v>
      </c>
      <c r="O164" s="103" t="n">
        <f aca="false">IF(O$1="P",MAX(0,O$2-$C164),IF(O$1="C",MAX(0,$C164-O$2)))</f>
        <v>0</v>
      </c>
      <c r="P164" s="103" t="n">
        <f aca="false">IF(P$1="P",MAX(0,P$2-$C164),IF(P$1="C",MAX(0,$C164-P$2)))</f>
        <v>0</v>
      </c>
      <c r="Q164" s="103" t="n">
        <f aca="false">IF(Q$1="P",MAX(0,Q$2-$C164),IF(Q$1="C",MAX(0,$C164-Q$2)))</f>
        <v>0</v>
      </c>
      <c r="R164" s="103" t="n">
        <f aca="false">IF(R$1="P",MAX(0,R$2-$C164),IF(R$1="C",MAX(0,$C164-R$2)))</f>
        <v>0</v>
      </c>
      <c r="S164" s="104" t="n">
        <f aca="false">A164</f>
        <v>7</v>
      </c>
      <c r="T164" s="105" t="n">
        <f aca="false">VLOOKUP($B164,Gas!$B$3:$E$2506,2)</f>
        <v>2.145</v>
      </c>
      <c r="U164" s="46" t="n">
        <f aca="false">C164/T164</f>
        <v>14.8298368298368</v>
      </c>
    </row>
    <row r="165" customFormat="false" ht="12.75" hidden="false" customHeight="false" outlineLevel="0" collapsed="false">
      <c r="A165" s="95" t="n">
        <f aca="false">MONTH(B165)+(YEAR(B165)-1998)*12</f>
        <v>7</v>
      </c>
      <c r="B165" s="107" t="n">
        <v>35996</v>
      </c>
      <c r="C165" s="97" t="n">
        <v>329.9</v>
      </c>
      <c r="D165" s="98" t="n">
        <f aca="false">LN(C165/C164)</f>
        <v>2.33900887247348</v>
      </c>
      <c r="E165" s="106" t="n">
        <f aca="false">STDEV(D156:D165)*SQRT(trade_day)</f>
        <v>13.7629572025521</v>
      </c>
      <c r="G165" s="103" t="n">
        <f aca="false">IF(G$1="P",MAX(0,G$2-$C165),IF(G$1="C",MAX(0,$C165-G$2)))</f>
        <v>0</v>
      </c>
      <c r="H165" s="103" t="n">
        <f aca="false">IF(H$1="P",MAX(0,H$2-$C165),IF(H$1="C",MAX(0,$C165-H$2)))</f>
        <v>0</v>
      </c>
      <c r="I165" s="103" t="n">
        <f aca="false">IF(I$1="P",MAX(0,I$2-$C165),IF(I$1="C",MAX(0,$C165-I$2)))</f>
        <v>0</v>
      </c>
      <c r="J165" s="103" t="n">
        <f aca="false">IF(J$1="P",MAX(0,J$2-$C165),IF(J$1="C",MAX(0,$C165-J$2)))</f>
        <v>0</v>
      </c>
      <c r="K165" s="103" t="n">
        <f aca="false">IF(K$1="P",MAX(0,K$2-$C165),IF(K$1="C",MAX(0,$C165-K$2)))</f>
        <v>0</v>
      </c>
      <c r="L165" s="103" t="n">
        <f aca="false">IF(L$1="P",MAX(0,L$2-$C165),IF(L$1="C",MAX(0,$C165-L$2)))</f>
        <v>0</v>
      </c>
      <c r="M165" s="103" t="n">
        <f aca="false">IF(M$1="P",MAX(0,M$2-$C165),IF(M$1="C",MAX(0,$C165-M$2)))</f>
        <v>304.9</v>
      </c>
      <c r="N165" s="103" t="n">
        <f aca="false">IF(N$1="P",MAX(0,N$2-$C165),IF(N$1="C",MAX(0,$C165-N$2)))</f>
        <v>299.9</v>
      </c>
      <c r="O165" s="103" t="n">
        <f aca="false">IF(O$1="P",MAX(0,O$2-$C165),IF(O$1="C",MAX(0,$C165-O$2)))</f>
        <v>294.9</v>
      </c>
      <c r="P165" s="103" t="n">
        <f aca="false">IF(P$1="P",MAX(0,P$2-$C165),IF(P$1="C",MAX(0,$C165-P$2)))</f>
        <v>289.9</v>
      </c>
      <c r="Q165" s="103" t="n">
        <f aca="false">IF(Q$1="P",MAX(0,Q$2-$C165),IF(Q$1="C",MAX(0,$C165-Q$2)))</f>
        <v>279.9</v>
      </c>
      <c r="R165" s="103" t="n">
        <f aca="false">IF(R$1="P",MAX(0,R$2-$C165),IF(R$1="C",MAX(0,$C165-R$2)))</f>
        <v>229.89999</v>
      </c>
      <c r="S165" s="104" t="n">
        <f aca="false">A165</f>
        <v>7</v>
      </c>
      <c r="T165" s="105" t="n">
        <f aca="false">VLOOKUP($B165,Gas!$B$3:$E$2506,2)</f>
        <v>2.155</v>
      </c>
      <c r="U165" s="46" t="n">
        <f aca="false">C165/T165</f>
        <v>153.085846867749</v>
      </c>
    </row>
    <row r="166" customFormat="false" ht="12.75" hidden="false" customHeight="false" outlineLevel="0" collapsed="false">
      <c r="A166" s="95" t="n">
        <f aca="false">MONTH(B166)+(YEAR(B166)-1998)*12</f>
        <v>7</v>
      </c>
      <c r="B166" s="107" t="n">
        <v>35997</v>
      </c>
      <c r="C166" s="97" t="n">
        <v>1493.18</v>
      </c>
      <c r="D166" s="98" t="n">
        <f aca="false">LN(C166/C165)</f>
        <v>1.50987377466315</v>
      </c>
      <c r="E166" s="106" t="n">
        <f aca="false">STDEV(D157:D166)*SQRT(trade_day)</f>
        <v>15.2404711126192</v>
      </c>
      <c r="G166" s="103" t="n">
        <f aca="false">IF(G$1="P",MAX(0,G$2-$C166),IF(G$1="C",MAX(0,$C166-G$2)))</f>
        <v>0</v>
      </c>
      <c r="H166" s="103" t="n">
        <f aca="false">IF(H$1="P",MAX(0,H$2-$C166),IF(H$1="C",MAX(0,$C166-H$2)))</f>
        <v>0</v>
      </c>
      <c r="I166" s="103" t="n">
        <f aca="false">IF(I$1="P",MAX(0,I$2-$C166),IF(I$1="C",MAX(0,$C166-I$2)))</f>
        <v>0</v>
      </c>
      <c r="J166" s="103" t="n">
        <f aca="false">IF(J$1="P",MAX(0,J$2-$C166),IF(J$1="C",MAX(0,$C166-J$2)))</f>
        <v>0</v>
      </c>
      <c r="K166" s="103" t="n">
        <f aca="false">IF(K$1="P",MAX(0,K$2-$C166),IF(K$1="C",MAX(0,$C166-K$2)))</f>
        <v>0</v>
      </c>
      <c r="L166" s="103" t="n">
        <f aca="false">IF(L$1="P",MAX(0,L$2-$C166),IF(L$1="C",MAX(0,$C166-L$2)))</f>
        <v>0</v>
      </c>
      <c r="M166" s="103" t="n">
        <f aca="false">IF(M$1="P",MAX(0,M$2-$C166),IF(M$1="C",MAX(0,$C166-M$2)))</f>
        <v>1468.18</v>
      </c>
      <c r="N166" s="103" t="n">
        <f aca="false">IF(N$1="P",MAX(0,N$2-$C166),IF(N$1="C",MAX(0,$C166-N$2)))</f>
        <v>1463.18</v>
      </c>
      <c r="O166" s="103" t="n">
        <f aca="false">IF(O$1="P",MAX(0,O$2-$C166),IF(O$1="C",MAX(0,$C166-O$2)))</f>
        <v>1458.18</v>
      </c>
      <c r="P166" s="103" t="n">
        <f aca="false">IF(P$1="P",MAX(0,P$2-$C166),IF(P$1="C",MAX(0,$C166-P$2)))</f>
        <v>1453.18</v>
      </c>
      <c r="Q166" s="103" t="n">
        <f aca="false">IF(Q$1="P",MAX(0,Q$2-$C166),IF(Q$1="C",MAX(0,$C166-Q$2)))</f>
        <v>1443.18</v>
      </c>
      <c r="R166" s="103" t="n">
        <f aca="false">IF(R$1="P",MAX(0,R$2-$C166),IF(R$1="C",MAX(0,$C166-R$2)))</f>
        <v>1393.17999</v>
      </c>
      <c r="S166" s="104" t="n">
        <f aca="false">A166</f>
        <v>7</v>
      </c>
      <c r="T166" s="105" t="n">
        <f aca="false">VLOOKUP($B166,Gas!$B$3:$E$2506,2)</f>
        <v>2.18</v>
      </c>
      <c r="U166" s="46" t="n">
        <f aca="false">C166/T166</f>
        <v>684.94495412844</v>
      </c>
    </row>
    <row r="167" customFormat="false" ht="12.75" hidden="false" customHeight="false" outlineLevel="0" collapsed="false">
      <c r="A167" s="95" t="n">
        <f aca="false">MONTH(B167)+(YEAR(B167)-1998)*12</f>
        <v>7</v>
      </c>
      <c r="B167" s="107" t="n">
        <v>35998</v>
      </c>
      <c r="C167" s="97" t="n">
        <v>571.97</v>
      </c>
      <c r="D167" s="98" t="n">
        <f aca="false">LN(C167/C166)</f>
        <v>-0.959576810445758</v>
      </c>
      <c r="E167" s="106" t="n">
        <f aca="false">STDEV(D158:D167)*SQRT(trade_day)</f>
        <v>16.4126539845261</v>
      </c>
      <c r="G167" s="103" t="n">
        <f aca="false">IF(G$1="P",MAX(0,G$2-$C167),IF(G$1="C",MAX(0,$C167-G$2)))</f>
        <v>0</v>
      </c>
      <c r="H167" s="103" t="n">
        <f aca="false">IF(H$1="P",MAX(0,H$2-$C167),IF(H$1="C",MAX(0,$C167-H$2)))</f>
        <v>0</v>
      </c>
      <c r="I167" s="103" t="n">
        <f aca="false">IF(I$1="P",MAX(0,I$2-$C167),IF(I$1="C",MAX(0,$C167-I$2)))</f>
        <v>0</v>
      </c>
      <c r="J167" s="103" t="n">
        <f aca="false">IF(J$1="P",MAX(0,J$2-$C167),IF(J$1="C",MAX(0,$C167-J$2)))</f>
        <v>0</v>
      </c>
      <c r="K167" s="103" t="n">
        <f aca="false">IF(K$1="P",MAX(0,K$2-$C167),IF(K$1="C",MAX(0,$C167-K$2)))</f>
        <v>0</v>
      </c>
      <c r="L167" s="103" t="n">
        <f aca="false">IF(L$1="P",MAX(0,L$2-$C167),IF(L$1="C",MAX(0,$C167-L$2)))</f>
        <v>0</v>
      </c>
      <c r="M167" s="103" t="n">
        <f aca="false">IF(M$1="P",MAX(0,M$2-$C167),IF(M$1="C",MAX(0,$C167-M$2)))</f>
        <v>546.97</v>
      </c>
      <c r="N167" s="103" t="n">
        <f aca="false">IF(N$1="P",MAX(0,N$2-$C167),IF(N$1="C",MAX(0,$C167-N$2)))</f>
        <v>541.97</v>
      </c>
      <c r="O167" s="103" t="n">
        <f aca="false">IF(O$1="P",MAX(0,O$2-$C167),IF(O$1="C",MAX(0,$C167-O$2)))</f>
        <v>536.97</v>
      </c>
      <c r="P167" s="103" t="n">
        <f aca="false">IF(P$1="P",MAX(0,P$2-$C167),IF(P$1="C",MAX(0,$C167-P$2)))</f>
        <v>531.97</v>
      </c>
      <c r="Q167" s="103" t="n">
        <f aca="false">IF(Q$1="P",MAX(0,Q$2-$C167),IF(Q$1="C",MAX(0,$C167-Q$2)))</f>
        <v>521.97</v>
      </c>
      <c r="R167" s="103" t="n">
        <f aca="false">IF(R$1="P",MAX(0,R$2-$C167),IF(R$1="C",MAX(0,$C167-R$2)))</f>
        <v>471.96999</v>
      </c>
      <c r="S167" s="104" t="n">
        <f aca="false">A167</f>
        <v>7</v>
      </c>
      <c r="T167" s="105" t="n">
        <f aca="false">VLOOKUP($B167,Gas!$B$3:$E$2506,2)</f>
        <v>2.07</v>
      </c>
      <c r="U167" s="46" t="n">
        <f aca="false">C167/T167</f>
        <v>276.314009661836</v>
      </c>
    </row>
    <row r="168" customFormat="false" ht="12.75" hidden="false" customHeight="false" outlineLevel="0" collapsed="false">
      <c r="A168" s="95" t="n">
        <f aca="false">MONTH(B168)+(YEAR(B168)-1998)*12</f>
        <v>7</v>
      </c>
      <c r="B168" s="107" t="n">
        <v>35999</v>
      </c>
      <c r="C168" s="97" t="n">
        <v>68.65</v>
      </c>
      <c r="D168" s="98" t="n">
        <f aca="false">LN(C168/C167)</f>
        <v>-2.12006541023795</v>
      </c>
      <c r="E168" s="106" t="n">
        <f aca="false">STDEV(D159:D168)*SQRT(trade_day)</f>
        <v>20.1894120967464</v>
      </c>
      <c r="G168" s="103" t="n">
        <f aca="false">IF(G$1="P",MAX(0,G$2-$C168),IF(G$1="C",MAX(0,$C168-G$2)))</f>
        <v>0</v>
      </c>
      <c r="H168" s="103" t="n">
        <f aca="false">IF(H$1="P",MAX(0,H$2-$C168),IF(H$1="C",MAX(0,$C168-H$2)))</f>
        <v>0</v>
      </c>
      <c r="I168" s="103" t="n">
        <f aca="false">IF(I$1="P",MAX(0,I$2-$C168),IF(I$1="C",MAX(0,$C168-I$2)))</f>
        <v>0</v>
      </c>
      <c r="J168" s="103" t="n">
        <f aca="false">IF(J$1="P",MAX(0,J$2-$C168),IF(J$1="C",MAX(0,$C168-J$2)))</f>
        <v>0</v>
      </c>
      <c r="K168" s="103" t="n">
        <f aca="false">IF(K$1="P",MAX(0,K$2-$C168),IF(K$1="C",MAX(0,$C168-K$2)))</f>
        <v>0</v>
      </c>
      <c r="L168" s="103" t="n">
        <f aca="false">IF(L$1="P",MAX(0,L$2-$C168),IF(L$1="C",MAX(0,$C168-L$2)))</f>
        <v>0</v>
      </c>
      <c r="M168" s="103" t="n">
        <f aca="false">IF(M$1="P",MAX(0,M$2-$C168),IF(M$1="C",MAX(0,$C168-M$2)))</f>
        <v>43.65</v>
      </c>
      <c r="N168" s="103" t="n">
        <f aca="false">IF(N$1="P",MAX(0,N$2-$C168),IF(N$1="C",MAX(0,$C168-N$2)))</f>
        <v>38.65</v>
      </c>
      <c r="O168" s="103" t="n">
        <f aca="false">IF(O$1="P",MAX(0,O$2-$C168),IF(O$1="C",MAX(0,$C168-O$2)))</f>
        <v>33.65</v>
      </c>
      <c r="P168" s="103" t="n">
        <f aca="false">IF(P$1="P",MAX(0,P$2-$C168),IF(P$1="C",MAX(0,$C168-P$2)))</f>
        <v>28.65</v>
      </c>
      <c r="Q168" s="103" t="n">
        <f aca="false">IF(Q$1="P",MAX(0,Q$2-$C168),IF(Q$1="C",MAX(0,$C168-Q$2)))</f>
        <v>18.65</v>
      </c>
      <c r="R168" s="103" t="n">
        <f aca="false">IF(R$1="P",MAX(0,R$2-$C168),IF(R$1="C",MAX(0,$C168-R$2)))</f>
        <v>0</v>
      </c>
      <c r="S168" s="104" t="n">
        <f aca="false">A168</f>
        <v>7</v>
      </c>
      <c r="T168" s="105" t="n">
        <f aca="false">VLOOKUP($B168,Gas!$B$3:$E$2506,2)</f>
        <v>2.005</v>
      </c>
      <c r="U168" s="46" t="n">
        <f aca="false">C168/T168</f>
        <v>34.2394014962594</v>
      </c>
    </row>
    <row r="169" customFormat="false" ht="12.75" hidden="false" customHeight="false" outlineLevel="0" collapsed="false">
      <c r="A169" s="95" t="n">
        <f aca="false">MONTH(B169)+(YEAR(B169)-1998)*12</f>
        <v>7</v>
      </c>
      <c r="B169" s="107" t="n">
        <v>36000</v>
      </c>
      <c r="C169" s="97" t="n">
        <v>28.37</v>
      </c>
      <c r="D169" s="98" t="n">
        <f aca="false">LN(C169/C168)</f>
        <v>-0.88368888339322</v>
      </c>
      <c r="E169" s="106" t="n">
        <f aca="false">STDEV(D160:D169)*SQRT(trade_day)</f>
        <v>20.7131374467639</v>
      </c>
      <c r="G169" s="103" t="n">
        <f aca="false">IF(G$1="P",MAX(0,G$2-$C169),IF(G$1="C",MAX(0,$C169-G$2)))</f>
        <v>0</v>
      </c>
      <c r="H169" s="103" t="n">
        <f aca="false">IF(H$1="P",MAX(0,H$2-$C169),IF(H$1="C",MAX(0,$C169-H$2)))</f>
        <v>0</v>
      </c>
      <c r="I169" s="103" t="n">
        <f aca="false">IF(I$1="P",MAX(0,I$2-$C169),IF(I$1="C",MAX(0,$C169-I$2)))</f>
        <v>1.63</v>
      </c>
      <c r="J169" s="103" t="n">
        <f aca="false">IF(J$1="P",MAX(0,J$2-$C169),IF(J$1="C",MAX(0,$C169-J$2)))</f>
        <v>6.63</v>
      </c>
      <c r="K169" s="103" t="n">
        <f aca="false">IF(K$1="P",MAX(0,K$2-$C169),IF(K$1="C",MAX(0,$C169-K$2)))</f>
        <v>11.63</v>
      </c>
      <c r="L169" s="103" t="n">
        <f aca="false">IF(L$1="P",MAX(0,L$2-$C169),IF(L$1="C",MAX(0,$C169-L$2)))</f>
        <v>21.63</v>
      </c>
      <c r="M169" s="103" t="n">
        <f aca="false">IF(M$1="P",MAX(0,M$2-$C169),IF(M$1="C",MAX(0,$C169-M$2)))</f>
        <v>3.37</v>
      </c>
      <c r="N169" s="103" t="n">
        <f aca="false">IF(N$1="P",MAX(0,N$2-$C169),IF(N$1="C",MAX(0,$C169-N$2)))</f>
        <v>0</v>
      </c>
      <c r="O169" s="103" t="n">
        <f aca="false">IF(O$1="P",MAX(0,O$2-$C169),IF(O$1="C",MAX(0,$C169-O$2)))</f>
        <v>0</v>
      </c>
      <c r="P169" s="103" t="n">
        <f aca="false">IF(P$1="P",MAX(0,P$2-$C169),IF(P$1="C",MAX(0,$C169-P$2)))</f>
        <v>0</v>
      </c>
      <c r="Q169" s="103" t="n">
        <f aca="false">IF(Q$1="P",MAX(0,Q$2-$C169),IF(Q$1="C",MAX(0,$C169-Q$2)))</f>
        <v>0</v>
      </c>
      <c r="R169" s="103" t="n">
        <f aca="false">IF(R$1="P",MAX(0,R$2-$C169),IF(R$1="C",MAX(0,$C169-R$2)))</f>
        <v>0</v>
      </c>
      <c r="S169" s="104" t="n">
        <f aca="false">A169</f>
        <v>7</v>
      </c>
      <c r="T169" s="105" t="n">
        <f aca="false">VLOOKUP($B169,Gas!$B$3:$E$2506,2)</f>
        <v>1.985</v>
      </c>
      <c r="U169" s="46" t="n">
        <f aca="false">C169/T169</f>
        <v>14.2921914357683</v>
      </c>
    </row>
    <row r="170" customFormat="false" ht="12.75" hidden="false" customHeight="false" outlineLevel="0" collapsed="false">
      <c r="A170" s="95" t="n">
        <f aca="false">MONTH(B170)+(YEAR(B170)-1998)*12</f>
        <v>7</v>
      </c>
      <c r="B170" s="107" t="n">
        <v>36003</v>
      </c>
      <c r="C170" s="97" t="n">
        <v>46.41</v>
      </c>
      <c r="D170" s="98" t="n">
        <f aca="false">LN(C170/C169)</f>
        <v>0.492182704432324</v>
      </c>
      <c r="E170" s="106" t="n">
        <f aca="false">STDEV(D161:D170)*SQRT(trade_day)</f>
        <v>20.1149074843489</v>
      </c>
      <c r="G170" s="103" t="n">
        <f aca="false">IF(G$1="P",MAX(0,G$2-$C170),IF(G$1="C",MAX(0,$C170-G$2)))</f>
        <v>0</v>
      </c>
      <c r="H170" s="103" t="n">
        <f aca="false">IF(H$1="P",MAX(0,H$2-$C170),IF(H$1="C",MAX(0,$C170-H$2)))</f>
        <v>0</v>
      </c>
      <c r="I170" s="103" t="n">
        <f aca="false">IF(I$1="P",MAX(0,I$2-$C170),IF(I$1="C",MAX(0,$C170-I$2)))</f>
        <v>0</v>
      </c>
      <c r="J170" s="103" t="n">
        <f aca="false">IF(J$1="P",MAX(0,J$2-$C170),IF(J$1="C",MAX(0,$C170-J$2)))</f>
        <v>0</v>
      </c>
      <c r="K170" s="103" t="n">
        <f aca="false">IF(K$1="P",MAX(0,K$2-$C170),IF(K$1="C",MAX(0,$C170-K$2)))</f>
        <v>0</v>
      </c>
      <c r="L170" s="103" t="n">
        <f aca="false">IF(L$1="P",MAX(0,L$2-$C170),IF(L$1="C",MAX(0,$C170-L$2)))</f>
        <v>3.59</v>
      </c>
      <c r="M170" s="103" t="n">
        <f aca="false">IF(M$1="P",MAX(0,M$2-$C170),IF(M$1="C",MAX(0,$C170-M$2)))</f>
        <v>21.41</v>
      </c>
      <c r="N170" s="103" t="n">
        <f aca="false">IF(N$1="P",MAX(0,N$2-$C170),IF(N$1="C",MAX(0,$C170-N$2)))</f>
        <v>16.41</v>
      </c>
      <c r="O170" s="103" t="n">
        <f aca="false">IF(O$1="P",MAX(0,O$2-$C170),IF(O$1="C",MAX(0,$C170-O$2)))</f>
        <v>11.41</v>
      </c>
      <c r="P170" s="103" t="n">
        <f aca="false">IF(P$1="P",MAX(0,P$2-$C170),IF(P$1="C",MAX(0,$C170-P$2)))</f>
        <v>6.41</v>
      </c>
      <c r="Q170" s="103" t="n">
        <f aca="false">IF(Q$1="P",MAX(0,Q$2-$C170),IF(Q$1="C",MAX(0,$C170-Q$2)))</f>
        <v>0</v>
      </c>
      <c r="R170" s="103" t="n">
        <f aca="false">IF(R$1="P",MAX(0,R$2-$C170),IF(R$1="C",MAX(0,$C170-R$2)))</f>
        <v>0</v>
      </c>
      <c r="S170" s="104" t="n">
        <f aca="false">A170</f>
        <v>7</v>
      </c>
      <c r="T170" s="105" t="n">
        <f aca="false">VLOOKUP($B170,Gas!$B$3:$E$2506,2)</f>
        <v>1.965</v>
      </c>
      <c r="U170" s="46" t="n">
        <f aca="false">C170/T170</f>
        <v>23.618320610687</v>
      </c>
    </row>
    <row r="171" customFormat="false" ht="12.75" hidden="false" customHeight="false" outlineLevel="0" collapsed="false">
      <c r="A171" s="95" t="n">
        <f aca="false">MONTH(B171)+(YEAR(B171)-1998)*12</f>
        <v>7</v>
      </c>
      <c r="B171" s="107" t="n">
        <v>36004</v>
      </c>
      <c r="C171" s="97" t="n">
        <v>38.55</v>
      </c>
      <c r="D171" s="98" t="n">
        <f aca="false">LN(C171/C170)</f>
        <v>-0.185558853243746</v>
      </c>
      <c r="E171" s="106" t="n">
        <f aca="false">STDEV(D162:D171)*SQRT(trade_day)</f>
        <v>20.1215857521107</v>
      </c>
      <c r="G171" s="103" t="n">
        <f aca="false">IF(G$1="P",MAX(0,G$2-$C171),IF(G$1="C",MAX(0,$C171-G$2)))</f>
        <v>0</v>
      </c>
      <c r="H171" s="103" t="n">
        <f aca="false">IF(H$1="P",MAX(0,H$2-$C171),IF(H$1="C",MAX(0,$C171-H$2)))</f>
        <v>0</v>
      </c>
      <c r="I171" s="103" t="n">
        <f aca="false">IF(I$1="P",MAX(0,I$2-$C171),IF(I$1="C",MAX(0,$C171-I$2)))</f>
        <v>0</v>
      </c>
      <c r="J171" s="103" t="n">
        <f aca="false">IF(J$1="P",MAX(0,J$2-$C171),IF(J$1="C",MAX(0,$C171-J$2)))</f>
        <v>0</v>
      </c>
      <c r="K171" s="103" t="n">
        <f aca="false">IF(K$1="P",MAX(0,K$2-$C171),IF(K$1="C",MAX(0,$C171-K$2)))</f>
        <v>1.45</v>
      </c>
      <c r="L171" s="103" t="n">
        <f aca="false">IF(L$1="P",MAX(0,L$2-$C171),IF(L$1="C",MAX(0,$C171-L$2)))</f>
        <v>11.45</v>
      </c>
      <c r="M171" s="103" t="n">
        <f aca="false">IF(M$1="P",MAX(0,M$2-$C171),IF(M$1="C",MAX(0,$C171-M$2)))</f>
        <v>13.55</v>
      </c>
      <c r="N171" s="103" t="n">
        <f aca="false">IF(N$1="P",MAX(0,N$2-$C171),IF(N$1="C",MAX(0,$C171-N$2)))</f>
        <v>8.55</v>
      </c>
      <c r="O171" s="103" t="n">
        <f aca="false">IF(O$1="P",MAX(0,O$2-$C171),IF(O$1="C",MAX(0,$C171-O$2)))</f>
        <v>3.55</v>
      </c>
      <c r="P171" s="103" t="n">
        <f aca="false">IF(P$1="P",MAX(0,P$2-$C171),IF(P$1="C",MAX(0,$C171-P$2)))</f>
        <v>0</v>
      </c>
      <c r="Q171" s="103" t="n">
        <f aca="false">IF(Q$1="P",MAX(0,Q$2-$C171),IF(Q$1="C",MAX(0,$C171-Q$2)))</f>
        <v>0</v>
      </c>
      <c r="R171" s="103" t="n">
        <f aca="false">IF(R$1="P",MAX(0,R$2-$C171),IF(R$1="C",MAX(0,$C171-R$2)))</f>
        <v>0</v>
      </c>
      <c r="S171" s="104" t="n">
        <f aca="false">A171</f>
        <v>7</v>
      </c>
      <c r="T171" s="105" t="n">
        <f aca="false">VLOOKUP($B171,Gas!$B$3:$E$2506,2)</f>
        <v>2.005</v>
      </c>
      <c r="U171" s="46" t="n">
        <f aca="false">C171/T171</f>
        <v>19.2269326683292</v>
      </c>
    </row>
    <row r="172" customFormat="false" ht="12.75" hidden="false" customHeight="false" outlineLevel="0" collapsed="false">
      <c r="A172" s="95" t="n">
        <f aca="false">MONTH(B172)+(YEAR(B172)-1998)*12</f>
        <v>7</v>
      </c>
      <c r="B172" s="107" t="n">
        <v>36005</v>
      </c>
      <c r="C172" s="97" t="n">
        <v>46.76</v>
      </c>
      <c r="D172" s="98" t="n">
        <f aca="false">LN(C172/C171)</f>
        <v>0.193072036594529</v>
      </c>
      <c r="E172" s="106" t="n">
        <f aca="false">STDEV(D163:D172)*SQRT(trade_day)</f>
        <v>20.1476462576992</v>
      </c>
      <c r="G172" s="103" t="n">
        <f aca="false">IF(G$1="P",MAX(0,G$2-$C172),IF(G$1="C",MAX(0,$C172-G$2)))</f>
        <v>0</v>
      </c>
      <c r="H172" s="103" t="n">
        <f aca="false">IF(H$1="P",MAX(0,H$2-$C172),IF(H$1="C",MAX(0,$C172-H$2)))</f>
        <v>0</v>
      </c>
      <c r="I172" s="103" t="n">
        <f aca="false">IF(I$1="P",MAX(0,I$2-$C172),IF(I$1="C",MAX(0,$C172-I$2)))</f>
        <v>0</v>
      </c>
      <c r="J172" s="103" t="n">
        <f aca="false">IF(J$1="P",MAX(0,J$2-$C172),IF(J$1="C",MAX(0,$C172-J$2)))</f>
        <v>0</v>
      </c>
      <c r="K172" s="103" t="n">
        <f aca="false">IF(K$1="P",MAX(0,K$2-$C172),IF(K$1="C",MAX(0,$C172-K$2)))</f>
        <v>0</v>
      </c>
      <c r="L172" s="103" t="n">
        <f aca="false">IF(L$1="P",MAX(0,L$2-$C172),IF(L$1="C",MAX(0,$C172-L$2)))</f>
        <v>3.24</v>
      </c>
      <c r="M172" s="103" t="n">
        <f aca="false">IF(M$1="P",MAX(0,M$2-$C172),IF(M$1="C",MAX(0,$C172-M$2)))</f>
        <v>21.76</v>
      </c>
      <c r="N172" s="103" t="n">
        <f aca="false">IF(N$1="P",MAX(0,N$2-$C172),IF(N$1="C",MAX(0,$C172-N$2)))</f>
        <v>16.76</v>
      </c>
      <c r="O172" s="103" t="n">
        <f aca="false">IF(O$1="P",MAX(0,O$2-$C172),IF(O$1="C",MAX(0,$C172-O$2)))</f>
        <v>11.76</v>
      </c>
      <c r="P172" s="103" t="n">
        <f aca="false">IF(P$1="P",MAX(0,P$2-$C172),IF(P$1="C",MAX(0,$C172-P$2)))</f>
        <v>6.76</v>
      </c>
      <c r="Q172" s="103" t="n">
        <f aca="false">IF(Q$1="P",MAX(0,Q$2-$C172),IF(Q$1="C",MAX(0,$C172-Q$2)))</f>
        <v>0</v>
      </c>
      <c r="R172" s="103" t="n">
        <f aca="false">IF(R$1="P",MAX(0,R$2-$C172),IF(R$1="C",MAX(0,$C172-R$2)))</f>
        <v>0</v>
      </c>
      <c r="S172" s="104" t="n">
        <f aca="false">A172</f>
        <v>7</v>
      </c>
      <c r="T172" s="105" t="n">
        <f aca="false">VLOOKUP($B172,Gas!$B$3:$E$2506,2)</f>
        <v>1.955</v>
      </c>
      <c r="U172" s="46" t="n">
        <f aca="false">C172/T172</f>
        <v>23.9181585677749</v>
      </c>
    </row>
    <row r="173" customFormat="false" ht="12.75" hidden="false" customHeight="false" outlineLevel="0" collapsed="false">
      <c r="A173" s="95" t="n">
        <f aca="false">MONTH(B173)+(YEAR(B173)-1998)*12</f>
        <v>7</v>
      </c>
      <c r="B173" s="107" t="n">
        <v>36006</v>
      </c>
      <c r="C173" s="97" t="n">
        <v>37.72</v>
      </c>
      <c r="D173" s="98" t="n">
        <f aca="false">LN(C173/C172)</f>
        <v>-0.214837678838611</v>
      </c>
      <c r="E173" s="106" t="n">
        <f aca="false">STDEV(D164:D173)*SQRT(trade_day)</f>
        <v>20.0579048421693</v>
      </c>
      <c r="G173" s="103" t="n">
        <f aca="false">IF(G$1="P",MAX(0,G$2-$C173),IF(G$1="C",MAX(0,$C173-G$2)))</f>
        <v>0</v>
      </c>
      <c r="H173" s="103" t="n">
        <f aca="false">IF(H$1="P",MAX(0,H$2-$C173),IF(H$1="C",MAX(0,$C173-H$2)))</f>
        <v>0</v>
      </c>
      <c r="I173" s="103" t="n">
        <f aca="false">IF(I$1="P",MAX(0,I$2-$C173),IF(I$1="C",MAX(0,$C173-I$2)))</f>
        <v>0</v>
      </c>
      <c r="J173" s="103" t="n">
        <f aca="false">IF(J$1="P",MAX(0,J$2-$C173),IF(J$1="C",MAX(0,$C173-J$2)))</f>
        <v>0</v>
      </c>
      <c r="K173" s="103" t="n">
        <f aca="false">IF(K$1="P",MAX(0,K$2-$C173),IF(K$1="C",MAX(0,$C173-K$2)))</f>
        <v>2.28</v>
      </c>
      <c r="L173" s="103" t="n">
        <f aca="false">IF(L$1="P",MAX(0,L$2-$C173),IF(L$1="C",MAX(0,$C173-L$2)))</f>
        <v>12.28</v>
      </c>
      <c r="M173" s="103" t="n">
        <f aca="false">IF(M$1="P",MAX(0,M$2-$C173),IF(M$1="C",MAX(0,$C173-M$2)))</f>
        <v>12.72</v>
      </c>
      <c r="N173" s="103" t="n">
        <f aca="false">IF(N$1="P",MAX(0,N$2-$C173),IF(N$1="C",MAX(0,$C173-N$2)))</f>
        <v>7.72</v>
      </c>
      <c r="O173" s="103" t="n">
        <f aca="false">IF(O$1="P",MAX(0,O$2-$C173),IF(O$1="C",MAX(0,$C173-O$2)))</f>
        <v>2.72</v>
      </c>
      <c r="P173" s="103" t="n">
        <f aca="false">IF(P$1="P",MAX(0,P$2-$C173),IF(P$1="C",MAX(0,$C173-P$2)))</f>
        <v>0</v>
      </c>
      <c r="Q173" s="103" t="n">
        <f aca="false">IF(Q$1="P",MAX(0,Q$2-$C173),IF(Q$1="C",MAX(0,$C173-Q$2)))</f>
        <v>0</v>
      </c>
      <c r="R173" s="103" t="n">
        <f aca="false">IF(R$1="P",MAX(0,R$2-$C173),IF(R$1="C",MAX(0,$C173-R$2)))</f>
        <v>0</v>
      </c>
      <c r="S173" s="104" t="n">
        <f aca="false">A173</f>
        <v>7</v>
      </c>
      <c r="T173" s="105" t="n">
        <f aca="false">VLOOKUP($B173,Gas!$B$3:$E$2506,2)</f>
        <v>1.99</v>
      </c>
      <c r="U173" s="46" t="n">
        <f aca="false">C173/T173</f>
        <v>18.9547738693467</v>
      </c>
    </row>
    <row r="174" customFormat="false" ht="12.75" hidden="false" customHeight="false" outlineLevel="0" collapsed="false">
      <c r="A174" s="95" t="n">
        <f aca="false">MONTH(B174)+(YEAR(B174)-1998)*12</f>
        <v>7</v>
      </c>
      <c r="B174" s="107" t="n">
        <v>36007</v>
      </c>
      <c r="C174" s="97" t="n">
        <v>32.32</v>
      </c>
      <c r="D174" s="98" t="n">
        <f aca="false">LN(C174/C173)</f>
        <v>-0.154504224112362</v>
      </c>
      <c r="E174" s="106" t="n">
        <f aca="false">STDEV(D165:D174)*SQRT(trade_day)</f>
        <v>19.9520303625696</v>
      </c>
      <c r="G174" s="103" t="n">
        <f aca="false">IF(G$1="P",MAX(0,G$2-$C174),IF(G$1="C",MAX(0,$C174-G$2)))</f>
        <v>0</v>
      </c>
      <c r="H174" s="103" t="n">
        <f aca="false">IF(H$1="P",MAX(0,H$2-$C174),IF(H$1="C",MAX(0,$C174-H$2)))</f>
        <v>0</v>
      </c>
      <c r="I174" s="103" t="n">
        <f aca="false">IF(I$1="P",MAX(0,I$2-$C174),IF(I$1="C",MAX(0,$C174-I$2)))</f>
        <v>0</v>
      </c>
      <c r="J174" s="103" t="n">
        <f aca="false">IF(J$1="P",MAX(0,J$2-$C174),IF(J$1="C",MAX(0,$C174-J$2)))</f>
        <v>2.68</v>
      </c>
      <c r="K174" s="103" t="n">
        <f aca="false">IF(K$1="P",MAX(0,K$2-$C174),IF(K$1="C",MAX(0,$C174-K$2)))</f>
        <v>7.68</v>
      </c>
      <c r="L174" s="103" t="n">
        <f aca="false">IF(L$1="P",MAX(0,L$2-$C174),IF(L$1="C",MAX(0,$C174-L$2)))</f>
        <v>17.68</v>
      </c>
      <c r="M174" s="103" t="n">
        <f aca="false">IF(M$1="P",MAX(0,M$2-$C174),IF(M$1="C",MAX(0,$C174-M$2)))</f>
        <v>7.32</v>
      </c>
      <c r="N174" s="103" t="n">
        <f aca="false">IF(N$1="P",MAX(0,N$2-$C174),IF(N$1="C",MAX(0,$C174-N$2)))</f>
        <v>2.32</v>
      </c>
      <c r="O174" s="103" t="n">
        <f aca="false">IF(O$1="P",MAX(0,O$2-$C174),IF(O$1="C",MAX(0,$C174-O$2)))</f>
        <v>0</v>
      </c>
      <c r="P174" s="103" t="n">
        <f aca="false">IF(P$1="P",MAX(0,P$2-$C174),IF(P$1="C",MAX(0,$C174-P$2)))</f>
        <v>0</v>
      </c>
      <c r="Q174" s="103" t="n">
        <f aca="false">IF(Q$1="P",MAX(0,Q$2-$C174),IF(Q$1="C",MAX(0,$C174-Q$2)))</f>
        <v>0</v>
      </c>
      <c r="R174" s="103" t="n">
        <f aca="false">IF(R$1="P",MAX(0,R$2-$C174),IF(R$1="C",MAX(0,$C174-R$2)))</f>
        <v>0</v>
      </c>
      <c r="S174" s="104" t="n">
        <f aca="false">A174</f>
        <v>7</v>
      </c>
      <c r="T174" s="105" t="n">
        <f aca="false">VLOOKUP($B174,Gas!$B$3:$E$2506,2)</f>
        <v>1.985</v>
      </c>
      <c r="U174" s="46" t="n">
        <f aca="false">C174/T174</f>
        <v>16.2821158690176</v>
      </c>
    </row>
    <row r="175" customFormat="false" ht="12.75" hidden="false" customHeight="false" outlineLevel="0" collapsed="false">
      <c r="A175" s="95" t="n">
        <f aca="false">MONTH(B175)+(YEAR(B175)-1998)*12</f>
        <v>8</v>
      </c>
      <c r="B175" s="107" t="n">
        <v>36010</v>
      </c>
      <c r="C175" s="97" t="n">
        <v>37.5</v>
      </c>
      <c r="D175" s="98" t="n">
        <f aca="false">LN(C175/C174)</f>
        <v>0.14865469932347</v>
      </c>
      <c r="E175" s="106" t="n">
        <f aca="false">STDEV(D166:D175)*SQRT(trade_day)</f>
        <v>15.2837467072568</v>
      </c>
      <c r="G175" s="103" t="n">
        <f aca="false">IF(G$1="P",MAX(0,G$2-$C175),IF(G$1="C",MAX(0,$C175-G$2)))</f>
        <v>0</v>
      </c>
      <c r="H175" s="103" t="n">
        <f aca="false">IF(H$1="P",MAX(0,H$2-$C175),IF(H$1="C",MAX(0,$C175-H$2)))</f>
        <v>0</v>
      </c>
      <c r="I175" s="103" t="n">
        <f aca="false">IF(I$1="P",MAX(0,I$2-$C175),IF(I$1="C",MAX(0,$C175-I$2)))</f>
        <v>0</v>
      </c>
      <c r="J175" s="103" t="n">
        <f aca="false">IF(J$1="P",MAX(0,J$2-$C175),IF(J$1="C",MAX(0,$C175-J$2)))</f>
        <v>0</v>
      </c>
      <c r="K175" s="103" t="n">
        <f aca="false">IF(K$1="P",MAX(0,K$2-$C175),IF(K$1="C",MAX(0,$C175-K$2)))</f>
        <v>2.5</v>
      </c>
      <c r="L175" s="103" t="n">
        <f aca="false">IF(L$1="P",MAX(0,L$2-$C175),IF(L$1="C",MAX(0,$C175-L$2)))</f>
        <v>12.5</v>
      </c>
      <c r="M175" s="103" t="n">
        <f aca="false">IF(M$1="P",MAX(0,M$2-$C175),IF(M$1="C",MAX(0,$C175-M$2)))</f>
        <v>12.5</v>
      </c>
      <c r="N175" s="103" t="n">
        <f aca="false">IF(N$1="P",MAX(0,N$2-$C175),IF(N$1="C",MAX(0,$C175-N$2)))</f>
        <v>7.5</v>
      </c>
      <c r="O175" s="103" t="n">
        <f aca="false">IF(O$1="P",MAX(0,O$2-$C175),IF(O$1="C",MAX(0,$C175-O$2)))</f>
        <v>2.5</v>
      </c>
      <c r="P175" s="103" t="n">
        <f aca="false">IF(P$1="P",MAX(0,P$2-$C175),IF(P$1="C",MAX(0,$C175-P$2)))</f>
        <v>0</v>
      </c>
      <c r="Q175" s="103" t="n">
        <f aca="false">IF(Q$1="P",MAX(0,Q$2-$C175),IF(Q$1="C",MAX(0,$C175-Q$2)))</f>
        <v>0</v>
      </c>
      <c r="R175" s="103" t="n">
        <f aca="false">IF(R$1="P",MAX(0,R$2-$C175),IF(R$1="C",MAX(0,$C175-R$2)))</f>
        <v>0</v>
      </c>
      <c r="S175" s="104" t="n">
        <f aca="false">A175</f>
        <v>8</v>
      </c>
      <c r="T175" s="105" t="n">
        <f aca="false">VLOOKUP($B175,Gas!$B$3:$E$2506,2)</f>
        <v>1.845</v>
      </c>
      <c r="U175" s="46" t="n">
        <f aca="false">C175/T175</f>
        <v>20.3252032520325</v>
      </c>
    </row>
    <row r="176" customFormat="false" ht="12.75" hidden="false" customHeight="false" outlineLevel="0" collapsed="false">
      <c r="A176" s="95" t="n">
        <f aca="false">MONTH(B176)+(YEAR(B176)-1998)*12</f>
        <v>8</v>
      </c>
      <c r="B176" s="107" t="n">
        <v>36011</v>
      </c>
      <c r="C176" s="97" t="n">
        <v>25.26</v>
      </c>
      <c r="D176" s="98" t="n">
        <f aca="false">LN(C176/C175)</f>
        <v>-0.39511881605402</v>
      </c>
      <c r="E176" s="106" t="n">
        <f aca="false">STDEV(D167:D176)*SQRT(trade_day)</f>
        <v>11.895825081737</v>
      </c>
      <c r="G176" s="103" t="n">
        <f aca="false">IF(G$1="P",MAX(0,G$2-$C176),IF(G$1="C",MAX(0,$C176-G$2)))</f>
        <v>0</v>
      </c>
      <c r="H176" s="103" t="n">
        <f aca="false">IF(H$1="P",MAX(0,H$2-$C176),IF(H$1="C",MAX(0,$C176-H$2)))</f>
        <v>0</v>
      </c>
      <c r="I176" s="103" t="n">
        <f aca="false">IF(I$1="P",MAX(0,I$2-$C176),IF(I$1="C",MAX(0,$C176-I$2)))</f>
        <v>4.74</v>
      </c>
      <c r="J176" s="103" t="n">
        <f aca="false">IF(J$1="P",MAX(0,J$2-$C176),IF(J$1="C",MAX(0,$C176-J$2)))</f>
        <v>9.74</v>
      </c>
      <c r="K176" s="103" t="n">
        <f aca="false">IF(K$1="P",MAX(0,K$2-$C176),IF(K$1="C",MAX(0,$C176-K$2)))</f>
        <v>14.74</v>
      </c>
      <c r="L176" s="103" t="n">
        <f aca="false">IF(L$1="P",MAX(0,L$2-$C176),IF(L$1="C",MAX(0,$C176-L$2)))</f>
        <v>24.74</v>
      </c>
      <c r="M176" s="103" t="n">
        <f aca="false">IF(M$1="P",MAX(0,M$2-$C176),IF(M$1="C",MAX(0,$C176-M$2)))</f>
        <v>0.260000000000002</v>
      </c>
      <c r="N176" s="103" t="n">
        <f aca="false">IF(N$1="P",MAX(0,N$2-$C176),IF(N$1="C",MAX(0,$C176-N$2)))</f>
        <v>0</v>
      </c>
      <c r="O176" s="103" t="n">
        <f aca="false">IF(O$1="P",MAX(0,O$2-$C176),IF(O$1="C",MAX(0,$C176-O$2)))</f>
        <v>0</v>
      </c>
      <c r="P176" s="103" t="n">
        <f aca="false">IF(P$1="P",MAX(0,P$2-$C176),IF(P$1="C",MAX(0,$C176-P$2)))</f>
        <v>0</v>
      </c>
      <c r="Q176" s="103" t="n">
        <f aca="false">IF(Q$1="P",MAX(0,Q$2-$C176),IF(Q$1="C",MAX(0,$C176-Q$2)))</f>
        <v>0</v>
      </c>
      <c r="R176" s="103" t="n">
        <f aca="false">IF(R$1="P",MAX(0,R$2-$C176),IF(R$1="C",MAX(0,$C176-R$2)))</f>
        <v>0</v>
      </c>
      <c r="S176" s="104" t="n">
        <f aca="false">A176</f>
        <v>8</v>
      </c>
      <c r="T176" s="105" t="n">
        <f aca="false">VLOOKUP($B176,Gas!$B$3:$E$2506,2)</f>
        <v>1.825</v>
      </c>
      <c r="U176" s="46" t="n">
        <f aca="false">C176/T176</f>
        <v>13.841095890411</v>
      </c>
    </row>
    <row r="177" customFormat="false" ht="12.75" hidden="false" customHeight="false" outlineLevel="0" collapsed="false">
      <c r="A177" s="95" t="n">
        <f aca="false">MONTH(B177)+(YEAR(B177)-1998)*12</f>
        <v>8</v>
      </c>
      <c r="B177" s="107" t="n">
        <v>36012</v>
      </c>
      <c r="C177" s="97" t="n">
        <v>24.39</v>
      </c>
      <c r="D177" s="98" t="n">
        <f aca="false">LN(C177/C176)</f>
        <v>-0.0350489046945161</v>
      </c>
      <c r="E177" s="106" t="n">
        <f aca="false">STDEV(D168:D177)*SQRT(trade_day)</f>
        <v>11.5994020388748</v>
      </c>
      <c r="G177" s="103" t="n">
        <f aca="false">IF(G$1="P",MAX(0,G$2-$C177),IF(G$1="C",MAX(0,$C177-G$2)))</f>
        <v>0</v>
      </c>
      <c r="H177" s="103" t="n">
        <f aca="false">IF(H$1="P",MAX(0,H$2-$C177),IF(H$1="C",MAX(0,$C177-H$2)))</f>
        <v>0.609999999999999</v>
      </c>
      <c r="I177" s="103" t="n">
        <f aca="false">IF(I$1="P",MAX(0,I$2-$C177),IF(I$1="C",MAX(0,$C177-I$2)))</f>
        <v>5.61</v>
      </c>
      <c r="J177" s="103" t="n">
        <f aca="false">IF(J$1="P",MAX(0,J$2-$C177),IF(J$1="C",MAX(0,$C177-J$2)))</f>
        <v>10.61</v>
      </c>
      <c r="K177" s="103" t="n">
        <f aca="false">IF(K$1="P",MAX(0,K$2-$C177),IF(K$1="C",MAX(0,$C177-K$2)))</f>
        <v>15.61</v>
      </c>
      <c r="L177" s="103" t="n">
        <f aca="false">IF(L$1="P",MAX(0,L$2-$C177),IF(L$1="C",MAX(0,$C177-L$2)))</f>
        <v>25.61</v>
      </c>
      <c r="M177" s="103" t="n">
        <f aca="false">IF(M$1="P",MAX(0,M$2-$C177),IF(M$1="C",MAX(0,$C177-M$2)))</f>
        <v>0</v>
      </c>
      <c r="N177" s="103" t="n">
        <f aca="false">IF(N$1="P",MAX(0,N$2-$C177),IF(N$1="C",MAX(0,$C177-N$2)))</f>
        <v>0</v>
      </c>
      <c r="O177" s="103" t="n">
        <f aca="false">IF(O$1="P",MAX(0,O$2-$C177),IF(O$1="C",MAX(0,$C177-O$2)))</f>
        <v>0</v>
      </c>
      <c r="P177" s="103" t="n">
        <f aca="false">IF(P$1="P",MAX(0,P$2-$C177),IF(P$1="C",MAX(0,$C177-P$2)))</f>
        <v>0</v>
      </c>
      <c r="Q177" s="103" t="n">
        <f aca="false">IF(Q$1="P",MAX(0,Q$2-$C177),IF(Q$1="C",MAX(0,$C177-Q$2)))</f>
        <v>0</v>
      </c>
      <c r="R177" s="103" t="n">
        <f aca="false">IF(R$1="P",MAX(0,R$2-$C177),IF(R$1="C",MAX(0,$C177-R$2)))</f>
        <v>0</v>
      </c>
      <c r="S177" s="104" t="n">
        <f aca="false">A177</f>
        <v>8</v>
      </c>
      <c r="T177" s="105" t="n">
        <f aca="false">VLOOKUP($B177,Gas!$B$3:$E$2506,2)</f>
        <v>1.9</v>
      </c>
      <c r="U177" s="46" t="n">
        <f aca="false">C177/T177</f>
        <v>12.8368421052632</v>
      </c>
    </row>
    <row r="178" customFormat="false" ht="12.75" hidden="false" customHeight="false" outlineLevel="0" collapsed="false">
      <c r="A178" s="95" t="n">
        <f aca="false">MONTH(B178)+(YEAR(B178)-1998)*12</f>
        <v>8</v>
      </c>
      <c r="B178" s="107" t="n">
        <v>36013</v>
      </c>
      <c r="C178" s="97" t="n">
        <v>25.71</v>
      </c>
      <c r="D178" s="98" t="n">
        <f aca="false">LN(C178/C177)</f>
        <v>0.0527068090499691</v>
      </c>
      <c r="E178" s="106" t="n">
        <f aca="false">STDEV(D169:D178)*SQRT(trade_day)</f>
        <v>5.89408591470343</v>
      </c>
      <c r="G178" s="103" t="n">
        <f aca="false">IF(G$1="P",MAX(0,G$2-$C178),IF(G$1="C",MAX(0,$C178-G$2)))</f>
        <v>0</v>
      </c>
      <c r="H178" s="103" t="n">
        <f aca="false">IF(H$1="P",MAX(0,H$2-$C178),IF(H$1="C",MAX(0,$C178-H$2)))</f>
        <v>0</v>
      </c>
      <c r="I178" s="103" t="n">
        <f aca="false">IF(I$1="P",MAX(0,I$2-$C178),IF(I$1="C",MAX(0,$C178-I$2)))</f>
        <v>4.29</v>
      </c>
      <c r="J178" s="103" t="n">
        <f aca="false">IF(J$1="P",MAX(0,J$2-$C178),IF(J$1="C",MAX(0,$C178-J$2)))</f>
        <v>9.29</v>
      </c>
      <c r="K178" s="103" t="n">
        <f aca="false">IF(K$1="P",MAX(0,K$2-$C178),IF(K$1="C",MAX(0,$C178-K$2)))</f>
        <v>14.29</v>
      </c>
      <c r="L178" s="103" t="n">
        <f aca="false">IF(L$1="P",MAX(0,L$2-$C178),IF(L$1="C",MAX(0,$C178-L$2)))</f>
        <v>24.29</v>
      </c>
      <c r="M178" s="103" t="n">
        <f aca="false">IF(M$1="P",MAX(0,M$2-$C178),IF(M$1="C",MAX(0,$C178-M$2)))</f>
        <v>0.710000000000001</v>
      </c>
      <c r="N178" s="103" t="n">
        <f aca="false">IF(N$1="P",MAX(0,N$2-$C178),IF(N$1="C",MAX(0,$C178-N$2)))</f>
        <v>0</v>
      </c>
      <c r="O178" s="103" t="n">
        <f aca="false">IF(O$1="P",MAX(0,O$2-$C178),IF(O$1="C",MAX(0,$C178-O$2)))</f>
        <v>0</v>
      </c>
      <c r="P178" s="103" t="n">
        <f aca="false">IF(P$1="P",MAX(0,P$2-$C178),IF(P$1="C",MAX(0,$C178-P$2)))</f>
        <v>0</v>
      </c>
      <c r="Q178" s="103" t="n">
        <f aca="false">IF(Q$1="P",MAX(0,Q$2-$C178),IF(Q$1="C",MAX(0,$C178-Q$2)))</f>
        <v>0</v>
      </c>
      <c r="R178" s="103" t="n">
        <f aca="false">IF(R$1="P",MAX(0,R$2-$C178),IF(R$1="C",MAX(0,$C178-R$2)))</f>
        <v>0</v>
      </c>
      <c r="S178" s="104" t="n">
        <f aca="false">A178</f>
        <v>8</v>
      </c>
      <c r="T178" s="105" t="n">
        <f aca="false">VLOOKUP($B178,Gas!$B$3:$E$2506,2)</f>
        <v>1.91</v>
      </c>
      <c r="U178" s="46" t="n">
        <f aca="false">C178/T178</f>
        <v>13.4607329842932</v>
      </c>
    </row>
    <row r="179" customFormat="false" ht="12.75" hidden="false" customHeight="false" outlineLevel="0" collapsed="false">
      <c r="A179" s="95" t="n">
        <f aca="false">MONTH(B179)+(YEAR(B179)-1998)*12</f>
        <v>8</v>
      </c>
      <c r="B179" s="107" t="n">
        <v>36014</v>
      </c>
      <c r="C179" s="97" t="n">
        <v>25.86</v>
      </c>
      <c r="D179" s="98" t="n">
        <f aca="false">LN(C179/C178)</f>
        <v>0.00581735206591326</v>
      </c>
      <c r="E179" s="106" t="n">
        <f aca="false">STDEV(D170:D179)*SQRT(trade_day)</f>
        <v>3.96294905914118</v>
      </c>
      <c r="G179" s="103" t="n">
        <f aca="false">IF(G$1="P",MAX(0,G$2-$C179),IF(G$1="C",MAX(0,$C179-G$2)))</f>
        <v>0</v>
      </c>
      <c r="H179" s="103" t="n">
        <f aca="false">IF(H$1="P",MAX(0,H$2-$C179),IF(H$1="C",MAX(0,$C179-H$2)))</f>
        <v>0</v>
      </c>
      <c r="I179" s="103" t="n">
        <f aca="false">IF(I$1="P",MAX(0,I$2-$C179),IF(I$1="C",MAX(0,$C179-I$2)))</f>
        <v>4.14</v>
      </c>
      <c r="J179" s="103" t="n">
        <f aca="false">IF(J$1="P",MAX(0,J$2-$C179),IF(J$1="C",MAX(0,$C179-J$2)))</f>
        <v>9.14</v>
      </c>
      <c r="K179" s="103" t="n">
        <f aca="false">IF(K$1="P",MAX(0,K$2-$C179),IF(K$1="C",MAX(0,$C179-K$2)))</f>
        <v>14.14</v>
      </c>
      <c r="L179" s="103" t="n">
        <f aca="false">IF(L$1="P",MAX(0,L$2-$C179),IF(L$1="C",MAX(0,$C179-L$2)))</f>
        <v>24.14</v>
      </c>
      <c r="M179" s="103" t="n">
        <f aca="false">IF(M$1="P",MAX(0,M$2-$C179),IF(M$1="C",MAX(0,$C179-M$2)))</f>
        <v>0.859999999999999</v>
      </c>
      <c r="N179" s="103" t="n">
        <f aca="false">IF(N$1="P",MAX(0,N$2-$C179),IF(N$1="C",MAX(0,$C179-N$2)))</f>
        <v>0</v>
      </c>
      <c r="O179" s="103" t="n">
        <f aca="false">IF(O$1="P",MAX(0,O$2-$C179),IF(O$1="C",MAX(0,$C179-O$2)))</f>
        <v>0</v>
      </c>
      <c r="P179" s="103" t="n">
        <f aca="false">IF(P$1="P",MAX(0,P$2-$C179),IF(P$1="C",MAX(0,$C179-P$2)))</f>
        <v>0</v>
      </c>
      <c r="Q179" s="103" t="n">
        <f aca="false">IF(Q$1="P",MAX(0,Q$2-$C179),IF(Q$1="C",MAX(0,$C179-Q$2)))</f>
        <v>0</v>
      </c>
      <c r="R179" s="103" t="n">
        <f aca="false">IF(R$1="P",MAX(0,R$2-$C179),IF(R$1="C",MAX(0,$C179-R$2)))</f>
        <v>0</v>
      </c>
      <c r="S179" s="104" t="n">
        <f aca="false">A179</f>
        <v>8</v>
      </c>
      <c r="T179" s="105" t="n">
        <f aca="false">VLOOKUP($B179,Gas!$B$3:$E$2506,2)</f>
        <v>1.845</v>
      </c>
      <c r="U179" s="46" t="n">
        <f aca="false">C179/T179</f>
        <v>14.0162601626016</v>
      </c>
    </row>
    <row r="180" customFormat="false" ht="12.75" hidden="false" customHeight="false" outlineLevel="0" collapsed="false">
      <c r="A180" s="95" t="n">
        <f aca="false">MONTH(B180)+(YEAR(B180)-1998)*12</f>
        <v>8</v>
      </c>
      <c r="B180" s="107" t="n">
        <v>36017</v>
      </c>
      <c r="C180" s="97" t="n">
        <v>51.07</v>
      </c>
      <c r="D180" s="98" t="n">
        <f aca="false">LN(C180/C179)</f>
        <v>0.680499867315841</v>
      </c>
      <c r="E180" s="106" t="n">
        <f aca="false">STDEV(D171:D180)*SQRT(trade_day)</f>
        <v>4.67308372999094</v>
      </c>
      <c r="G180" s="103" t="n">
        <f aca="false">IF(G$1="P",MAX(0,G$2-$C180),IF(G$1="C",MAX(0,$C180-G$2)))</f>
        <v>0</v>
      </c>
      <c r="H180" s="103" t="n">
        <f aca="false">IF(H$1="P",MAX(0,H$2-$C180),IF(H$1="C",MAX(0,$C180-H$2)))</f>
        <v>0</v>
      </c>
      <c r="I180" s="103" t="n">
        <f aca="false">IF(I$1="P",MAX(0,I$2-$C180),IF(I$1="C",MAX(0,$C180-I$2)))</f>
        <v>0</v>
      </c>
      <c r="J180" s="103" t="n">
        <f aca="false">IF(J$1="P",MAX(0,J$2-$C180),IF(J$1="C",MAX(0,$C180-J$2)))</f>
        <v>0</v>
      </c>
      <c r="K180" s="103" t="n">
        <f aca="false">IF(K$1="P",MAX(0,K$2-$C180),IF(K$1="C",MAX(0,$C180-K$2)))</f>
        <v>0</v>
      </c>
      <c r="L180" s="103" t="n">
        <f aca="false">IF(L$1="P",MAX(0,L$2-$C180),IF(L$1="C",MAX(0,$C180-L$2)))</f>
        <v>0</v>
      </c>
      <c r="M180" s="103" t="n">
        <f aca="false">IF(M$1="P",MAX(0,M$2-$C180),IF(M$1="C",MAX(0,$C180-M$2)))</f>
        <v>26.07</v>
      </c>
      <c r="N180" s="103" t="n">
        <f aca="false">IF(N$1="P",MAX(0,N$2-$C180),IF(N$1="C",MAX(0,$C180-N$2)))</f>
        <v>21.07</v>
      </c>
      <c r="O180" s="103" t="n">
        <f aca="false">IF(O$1="P",MAX(0,O$2-$C180),IF(O$1="C",MAX(0,$C180-O$2)))</f>
        <v>16.07</v>
      </c>
      <c r="P180" s="103" t="n">
        <f aca="false">IF(P$1="P",MAX(0,P$2-$C180),IF(P$1="C",MAX(0,$C180-P$2)))</f>
        <v>11.07</v>
      </c>
      <c r="Q180" s="103" t="n">
        <f aca="false">IF(Q$1="P",MAX(0,Q$2-$C180),IF(Q$1="C",MAX(0,$C180-Q$2)))</f>
        <v>1.07</v>
      </c>
      <c r="R180" s="103" t="n">
        <f aca="false">IF(R$1="P",MAX(0,R$2-$C180),IF(R$1="C",MAX(0,$C180-R$2)))</f>
        <v>0</v>
      </c>
      <c r="S180" s="104" t="n">
        <f aca="false">A180</f>
        <v>8</v>
      </c>
      <c r="T180" s="105" t="n">
        <f aca="false">VLOOKUP($B180,Gas!$B$3:$E$2506,2)</f>
        <v>1.815</v>
      </c>
      <c r="U180" s="46" t="n">
        <f aca="false">C180/T180</f>
        <v>28.137741046832</v>
      </c>
    </row>
    <row r="181" customFormat="false" ht="12.75" hidden="false" customHeight="false" outlineLevel="0" collapsed="false">
      <c r="A181" s="95" t="n">
        <f aca="false">MONTH(B181)+(YEAR(B181)-1998)*12</f>
        <v>8</v>
      </c>
      <c r="B181" s="107" t="n">
        <v>36018</v>
      </c>
      <c r="C181" s="97" t="n">
        <v>32.8</v>
      </c>
      <c r="D181" s="98" t="n">
        <f aca="false">LN(C181/C180)</f>
        <v>-0.442768725269455</v>
      </c>
      <c r="E181" s="106" t="n">
        <f aca="false">STDEV(D172:D181)*SQRT(trade_day)</f>
        <v>5.1263915880982</v>
      </c>
      <c r="G181" s="103" t="n">
        <f aca="false">IF(G$1="P",MAX(0,G$2-$C181),IF(G$1="C",MAX(0,$C181-G$2)))</f>
        <v>0</v>
      </c>
      <c r="H181" s="103" t="n">
        <f aca="false">IF(H$1="P",MAX(0,H$2-$C181),IF(H$1="C",MAX(0,$C181-H$2)))</f>
        <v>0</v>
      </c>
      <c r="I181" s="103" t="n">
        <f aca="false">IF(I$1="P",MAX(0,I$2-$C181),IF(I$1="C",MAX(0,$C181-I$2)))</f>
        <v>0</v>
      </c>
      <c r="J181" s="103" t="n">
        <f aca="false">IF(J$1="P",MAX(0,J$2-$C181),IF(J$1="C",MAX(0,$C181-J$2)))</f>
        <v>2.2</v>
      </c>
      <c r="K181" s="103" t="n">
        <f aca="false">IF(K$1="P",MAX(0,K$2-$C181),IF(K$1="C",MAX(0,$C181-K$2)))</f>
        <v>7.2</v>
      </c>
      <c r="L181" s="103" t="n">
        <f aca="false">IF(L$1="P",MAX(0,L$2-$C181),IF(L$1="C",MAX(0,$C181-L$2)))</f>
        <v>17.2</v>
      </c>
      <c r="M181" s="103" t="n">
        <f aca="false">IF(M$1="P",MAX(0,M$2-$C181),IF(M$1="C",MAX(0,$C181-M$2)))</f>
        <v>7.8</v>
      </c>
      <c r="N181" s="103" t="n">
        <f aca="false">IF(N$1="P",MAX(0,N$2-$C181),IF(N$1="C",MAX(0,$C181-N$2)))</f>
        <v>2.8</v>
      </c>
      <c r="O181" s="103" t="n">
        <f aca="false">IF(O$1="P",MAX(0,O$2-$C181),IF(O$1="C",MAX(0,$C181-O$2)))</f>
        <v>0</v>
      </c>
      <c r="P181" s="103" t="n">
        <f aca="false">IF(P$1="P",MAX(0,P$2-$C181),IF(P$1="C",MAX(0,$C181-P$2)))</f>
        <v>0</v>
      </c>
      <c r="Q181" s="103" t="n">
        <f aca="false">IF(Q$1="P",MAX(0,Q$2-$C181),IF(Q$1="C",MAX(0,$C181-Q$2)))</f>
        <v>0</v>
      </c>
      <c r="R181" s="103" t="n">
        <f aca="false">IF(R$1="P",MAX(0,R$2-$C181),IF(R$1="C",MAX(0,$C181-R$2)))</f>
        <v>0</v>
      </c>
      <c r="S181" s="104" t="n">
        <f aca="false">A181</f>
        <v>8</v>
      </c>
      <c r="T181" s="105" t="n">
        <f aca="false">VLOOKUP($B181,Gas!$B$3:$E$2506,2)</f>
        <v>1.855</v>
      </c>
      <c r="U181" s="46" t="n">
        <f aca="false">C181/T181</f>
        <v>17.6819407008086</v>
      </c>
    </row>
    <row r="182" customFormat="false" ht="12.75" hidden="false" customHeight="false" outlineLevel="0" collapsed="false">
      <c r="A182" s="95" t="n">
        <f aca="false">MONTH(B182)+(YEAR(B182)-1998)*12</f>
        <v>8</v>
      </c>
      <c r="B182" s="107" t="n">
        <v>36019</v>
      </c>
      <c r="C182" s="97" t="n">
        <v>30.87</v>
      </c>
      <c r="D182" s="98" t="n">
        <f aca="false">LN(C182/C181)</f>
        <v>-0.06064367687603</v>
      </c>
      <c r="E182" s="106" t="n">
        <f aca="false">STDEV(D173:D182)*SQRT(trade_day)</f>
        <v>4.99400564663831</v>
      </c>
      <c r="G182" s="103" t="n">
        <f aca="false">IF(G$1="P",MAX(0,G$2-$C182),IF(G$1="C",MAX(0,$C182-G$2)))</f>
        <v>0</v>
      </c>
      <c r="H182" s="103" t="n">
        <f aca="false">IF(H$1="P",MAX(0,H$2-$C182),IF(H$1="C",MAX(0,$C182-H$2)))</f>
        <v>0</v>
      </c>
      <c r="I182" s="103" t="n">
        <f aca="false">IF(I$1="P",MAX(0,I$2-$C182),IF(I$1="C",MAX(0,$C182-I$2)))</f>
        <v>0</v>
      </c>
      <c r="J182" s="103" t="n">
        <f aca="false">IF(J$1="P",MAX(0,J$2-$C182),IF(J$1="C",MAX(0,$C182-J$2)))</f>
        <v>4.13</v>
      </c>
      <c r="K182" s="103" t="n">
        <f aca="false">IF(K$1="P",MAX(0,K$2-$C182),IF(K$1="C",MAX(0,$C182-K$2)))</f>
        <v>9.13</v>
      </c>
      <c r="L182" s="103" t="n">
        <f aca="false">IF(L$1="P",MAX(0,L$2-$C182),IF(L$1="C",MAX(0,$C182-L$2)))</f>
        <v>19.13</v>
      </c>
      <c r="M182" s="103" t="n">
        <f aca="false">IF(M$1="P",MAX(0,M$2-$C182),IF(M$1="C",MAX(0,$C182-M$2)))</f>
        <v>5.87</v>
      </c>
      <c r="N182" s="103" t="n">
        <f aca="false">IF(N$1="P",MAX(0,N$2-$C182),IF(N$1="C",MAX(0,$C182-N$2)))</f>
        <v>0.870000000000001</v>
      </c>
      <c r="O182" s="103" t="n">
        <f aca="false">IF(O$1="P",MAX(0,O$2-$C182),IF(O$1="C",MAX(0,$C182-O$2)))</f>
        <v>0</v>
      </c>
      <c r="P182" s="103" t="n">
        <f aca="false">IF(P$1="P",MAX(0,P$2-$C182),IF(P$1="C",MAX(0,$C182-P$2)))</f>
        <v>0</v>
      </c>
      <c r="Q182" s="103" t="n">
        <f aca="false">IF(Q$1="P",MAX(0,Q$2-$C182),IF(Q$1="C",MAX(0,$C182-Q$2)))</f>
        <v>0</v>
      </c>
      <c r="R182" s="103" t="n">
        <f aca="false">IF(R$1="P",MAX(0,R$2-$C182),IF(R$1="C",MAX(0,$C182-R$2)))</f>
        <v>0</v>
      </c>
      <c r="S182" s="104" t="n">
        <f aca="false">A182</f>
        <v>8</v>
      </c>
      <c r="T182" s="105" t="n">
        <f aca="false">VLOOKUP($B182,Gas!$B$3:$E$2506,2)</f>
        <v>1.87</v>
      </c>
      <c r="U182" s="46" t="n">
        <f aca="false">C182/T182</f>
        <v>16.5080213903743</v>
      </c>
    </row>
    <row r="183" customFormat="false" ht="12.75" hidden="false" customHeight="false" outlineLevel="0" collapsed="false">
      <c r="A183" s="95" t="n">
        <f aca="false">MONTH(B183)+(YEAR(B183)-1998)*12</f>
        <v>8</v>
      </c>
      <c r="B183" s="107" t="n">
        <v>36020</v>
      </c>
      <c r="C183" s="97" t="n">
        <v>27</v>
      </c>
      <c r="D183" s="98" t="n">
        <f aca="false">LN(C183/C182)</f>
        <v>-0.133947972509739</v>
      </c>
      <c r="E183" s="106" t="n">
        <f aca="false">STDEV(D174:D183)*SQRT(trade_day)</f>
        <v>4.93202016495496</v>
      </c>
      <c r="G183" s="103" t="n">
        <f aca="false">IF(G$1="P",MAX(0,G$2-$C183),IF(G$1="C",MAX(0,$C183-G$2)))</f>
        <v>0</v>
      </c>
      <c r="H183" s="103" t="n">
        <f aca="false">IF(H$1="P",MAX(0,H$2-$C183),IF(H$1="C",MAX(0,$C183-H$2)))</f>
        <v>0</v>
      </c>
      <c r="I183" s="103" t="n">
        <f aca="false">IF(I$1="P",MAX(0,I$2-$C183),IF(I$1="C",MAX(0,$C183-I$2)))</f>
        <v>3</v>
      </c>
      <c r="J183" s="103" t="n">
        <f aca="false">IF(J$1="P",MAX(0,J$2-$C183),IF(J$1="C",MAX(0,$C183-J$2)))</f>
        <v>8</v>
      </c>
      <c r="K183" s="103" t="n">
        <f aca="false">IF(K$1="P",MAX(0,K$2-$C183),IF(K$1="C",MAX(0,$C183-K$2)))</f>
        <v>13</v>
      </c>
      <c r="L183" s="103" t="n">
        <f aca="false">IF(L$1="P",MAX(0,L$2-$C183),IF(L$1="C",MAX(0,$C183-L$2)))</f>
        <v>23</v>
      </c>
      <c r="M183" s="103" t="n">
        <f aca="false">IF(M$1="P",MAX(0,M$2-$C183),IF(M$1="C",MAX(0,$C183-M$2)))</f>
        <v>2</v>
      </c>
      <c r="N183" s="103" t="n">
        <f aca="false">IF(N$1="P",MAX(0,N$2-$C183),IF(N$1="C",MAX(0,$C183-N$2)))</f>
        <v>0</v>
      </c>
      <c r="O183" s="103" t="n">
        <f aca="false">IF(O$1="P",MAX(0,O$2-$C183),IF(O$1="C",MAX(0,$C183-O$2)))</f>
        <v>0</v>
      </c>
      <c r="P183" s="103" t="n">
        <f aca="false">IF(P$1="P",MAX(0,P$2-$C183),IF(P$1="C",MAX(0,$C183-P$2)))</f>
        <v>0</v>
      </c>
      <c r="Q183" s="103" t="n">
        <f aca="false">IF(Q$1="P",MAX(0,Q$2-$C183),IF(Q$1="C",MAX(0,$C183-Q$2)))</f>
        <v>0</v>
      </c>
      <c r="R183" s="103" t="n">
        <f aca="false">IF(R$1="P",MAX(0,R$2-$C183),IF(R$1="C",MAX(0,$C183-R$2)))</f>
        <v>0</v>
      </c>
      <c r="S183" s="104" t="n">
        <f aca="false">A183</f>
        <v>8</v>
      </c>
      <c r="T183" s="105" t="n">
        <f aca="false">VLOOKUP($B183,Gas!$B$3:$E$2506,2)</f>
        <v>1.835</v>
      </c>
      <c r="U183" s="46" t="n">
        <f aca="false">C183/T183</f>
        <v>14.7138964577657</v>
      </c>
    </row>
    <row r="184" customFormat="false" ht="12.75" hidden="false" customHeight="false" outlineLevel="0" collapsed="false">
      <c r="A184" s="95" t="n">
        <f aca="false">MONTH(B184)+(YEAR(B184)-1998)*12</f>
        <v>8</v>
      </c>
      <c r="B184" s="107" t="n">
        <v>36021</v>
      </c>
      <c r="C184" s="97" t="n">
        <v>53.5</v>
      </c>
      <c r="D184" s="98" t="n">
        <f aca="false">LN(C184/C183)</f>
        <v>0.683844787897632</v>
      </c>
      <c r="E184" s="106" t="n">
        <f aca="false">STDEV(D175:D184)*SQRT(trade_day)</f>
        <v>6.02135979798892</v>
      </c>
      <c r="G184" s="103" t="n">
        <f aca="false">IF(G$1="P",MAX(0,G$2-$C184),IF(G$1="C",MAX(0,$C184-G$2)))</f>
        <v>0</v>
      </c>
      <c r="H184" s="103" t="n">
        <f aca="false">IF(H$1="P",MAX(0,H$2-$C184),IF(H$1="C",MAX(0,$C184-H$2)))</f>
        <v>0</v>
      </c>
      <c r="I184" s="103" t="n">
        <f aca="false">IF(I$1="P",MAX(0,I$2-$C184),IF(I$1="C",MAX(0,$C184-I$2)))</f>
        <v>0</v>
      </c>
      <c r="J184" s="103" t="n">
        <f aca="false">IF(J$1="P",MAX(0,J$2-$C184),IF(J$1="C",MAX(0,$C184-J$2)))</f>
        <v>0</v>
      </c>
      <c r="K184" s="103" t="n">
        <f aca="false">IF(K$1="P",MAX(0,K$2-$C184),IF(K$1="C",MAX(0,$C184-K$2)))</f>
        <v>0</v>
      </c>
      <c r="L184" s="103" t="n">
        <f aca="false">IF(L$1="P",MAX(0,L$2-$C184),IF(L$1="C",MAX(0,$C184-L$2)))</f>
        <v>0</v>
      </c>
      <c r="M184" s="103" t="n">
        <f aca="false">IF(M$1="P",MAX(0,M$2-$C184),IF(M$1="C",MAX(0,$C184-M$2)))</f>
        <v>28.5</v>
      </c>
      <c r="N184" s="103" t="n">
        <f aca="false">IF(N$1="P",MAX(0,N$2-$C184),IF(N$1="C",MAX(0,$C184-N$2)))</f>
        <v>23.5</v>
      </c>
      <c r="O184" s="103" t="n">
        <f aca="false">IF(O$1="P",MAX(0,O$2-$C184),IF(O$1="C",MAX(0,$C184-O$2)))</f>
        <v>18.5</v>
      </c>
      <c r="P184" s="103" t="n">
        <f aca="false">IF(P$1="P",MAX(0,P$2-$C184),IF(P$1="C",MAX(0,$C184-P$2)))</f>
        <v>13.5</v>
      </c>
      <c r="Q184" s="103" t="n">
        <f aca="false">IF(Q$1="P",MAX(0,Q$2-$C184),IF(Q$1="C",MAX(0,$C184-Q$2)))</f>
        <v>3.5</v>
      </c>
      <c r="R184" s="103" t="n">
        <f aca="false">IF(R$1="P",MAX(0,R$2-$C184),IF(R$1="C",MAX(0,$C184-R$2)))</f>
        <v>0</v>
      </c>
      <c r="S184" s="104" t="n">
        <f aca="false">A184</f>
        <v>8</v>
      </c>
      <c r="T184" s="105" t="n">
        <f aca="false">VLOOKUP($B184,Gas!$B$3:$E$2506,2)</f>
        <v>1.825</v>
      </c>
      <c r="U184" s="46" t="n">
        <f aca="false">C184/T184</f>
        <v>29.3150684931507</v>
      </c>
    </row>
    <row r="185" customFormat="false" ht="12.75" hidden="false" customHeight="false" outlineLevel="0" collapsed="false">
      <c r="A185" s="95" t="n">
        <f aca="false">MONTH(B185)+(YEAR(B185)-1998)*12</f>
        <v>8</v>
      </c>
      <c r="B185" s="107" t="n">
        <v>36024</v>
      </c>
      <c r="C185" s="97" t="n">
        <v>47.53</v>
      </c>
      <c r="D185" s="98" t="n">
        <f aca="false">LN(C185/C184)</f>
        <v>-0.118320563276043</v>
      </c>
      <c r="E185" s="106" t="n">
        <f aca="false">STDEV(D176:D185)*SQRT(trade_day)</f>
        <v>6.04825198879609</v>
      </c>
      <c r="G185" s="103" t="n">
        <f aca="false">IF(G$1="P",MAX(0,G$2-$C185),IF(G$1="C",MAX(0,$C185-G$2)))</f>
        <v>0</v>
      </c>
      <c r="H185" s="103" t="n">
        <f aca="false">IF(H$1="P",MAX(0,H$2-$C185),IF(H$1="C",MAX(0,$C185-H$2)))</f>
        <v>0</v>
      </c>
      <c r="I185" s="103" t="n">
        <f aca="false">IF(I$1="P",MAX(0,I$2-$C185),IF(I$1="C",MAX(0,$C185-I$2)))</f>
        <v>0</v>
      </c>
      <c r="J185" s="103" t="n">
        <f aca="false">IF(J$1="P",MAX(0,J$2-$C185),IF(J$1="C",MAX(0,$C185-J$2)))</f>
        <v>0</v>
      </c>
      <c r="K185" s="103" t="n">
        <f aca="false">IF(K$1="P",MAX(0,K$2-$C185),IF(K$1="C",MAX(0,$C185-K$2)))</f>
        <v>0</v>
      </c>
      <c r="L185" s="103" t="n">
        <f aca="false">IF(L$1="P",MAX(0,L$2-$C185),IF(L$1="C",MAX(0,$C185-L$2)))</f>
        <v>2.47</v>
      </c>
      <c r="M185" s="103" t="n">
        <f aca="false">IF(M$1="P",MAX(0,M$2-$C185),IF(M$1="C",MAX(0,$C185-M$2)))</f>
        <v>22.53</v>
      </c>
      <c r="N185" s="103" t="n">
        <f aca="false">IF(N$1="P",MAX(0,N$2-$C185),IF(N$1="C",MAX(0,$C185-N$2)))</f>
        <v>17.53</v>
      </c>
      <c r="O185" s="103" t="n">
        <f aca="false">IF(O$1="P",MAX(0,O$2-$C185),IF(O$1="C",MAX(0,$C185-O$2)))</f>
        <v>12.53</v>
      </c>
      <c r="P185" s="103" t="n">
        <f aca="false">IF(P$1="P",MAX(0,P$2-$C185),IF(P$1="C",MAX(0,$C185-P$2)))</f>
        <v>7.53</v>
      </c>
      <c r="Q185" s="103" t="n">
        <f aca="false">IF(Q$1="P",MAX(0,Q$2-$C185),IF(Q$1="C",MAX(0,$C185-Q$2)))</f>
        <v>0</v>
      </c>
      <c r="R185" s="103" t="n">
        <f aca="false">IF(R$1="P",MAX(0,R$2-$C185),IF(R$1="C",MAX(0,$C185-R$2)))</f>
        <v>0</v>
      </c>
      <c r="S185" s="104" t="n">
        <f aca="false">A185</f>
        <v>8</v>
      </c>
      <c r="T185" s="105" t="n">
        <f aca="false">VLOOKUP($B185,Gas!$B$3:$E$2506,2)</f>
        <v>1.825</v>
      </c>
      <c r="U185" s="46" t="n">
        <f aca="false">C185/T185</f>
        <v>26.0438356164384</v>
      </c>
    </row>
    <row r="186" customFormat="false" ht="12.75" hidden="false" customHeight="false" outlineLevel="0" collapsed="false">
      <c r="A186" s="95" t="n">
        <f aca="false">MONTH(B186)+(YEAR(B186)-1998)*12</f>
        <v>8</v>
      </c>
      <c r="B186" s="107" t="n">
        <v>36025</v>
      </c>
      <c r="C186" s="97" t="n">
        <v>65.39</v>
      </c>
      <c r="D186" s="98" t="n">
        <f aca="false">LN(C186/C185)</f>
        <v>0.319008250947266</v>
      </c>
      <c r="E186" s="106" t="n">
        <f aca="false">STDEV(D177:D186)*SQRT(trade_day)</f>
        <v>5.71966833952215</v>
      </c>
      <c r="G186" s="103" t="n">
        <f aca="false">IF(G$1="P",MAX(0,G$2-$C186),IF(G$1="C",MAX(0,$C186-G$2)))</f>
        <v>0</v>
      </c>
      <c r="H186" s="103" t="n">
        <f aca="false">IF(H$1="P",MAX(0,H$2-$C186),IF(H$1="C",MAX(0,$C186-H$2)))</f>
        <v>0</v>
      </c>
      <c r="I186" s="103" t="n">
        <f aca="false">IF(I$1="P",MAX(0,I$2-$C186),IF(I$1="C",MAX(0,$C186-I$2)))</f>
        <v>0</v>
      </c>
      <c r="J186" s="103" t="n">
        <f aca="false">IF(J$1="P",MAX(0,J$2-$C186),IF(J$1="C",MAX(0,$C186-J$2)))</f>
        <v>0</v>
      </c>
      <c r="K186" s="103" t="n">
        <f aca="false">IF(K$1="P",MAX(0,K$2-$C186),IF(K$1="C",MAX(0,$C186-K$2)))</f>
        <v>0</v>
      </c>
      <c r="L186" s="103" t="n">
        <f aca="false">IF(L$1="P",MAX(0,L$2-$C186),IF(L$1="C",MAX(0,$C186-L$2)))</f>
        <v>0</v>
      </c>
      <c r="M186" s="103" t="n">
        <f aca="false">IF(M$1="P",MAX(0,M$2-$C186),IF(M$1="C",MAX(0,$C186-M$2)))</f>
        <v>40.39</v>
      </c>
      <c r="N186" s="103" t="n">
        <f aca="false">IF(N$1="P",MAX(0,N$2-$C186),IF(N$1="C",MAX(0,$C186-N$2)))</f>
        <v>35.39</v>
      </c>
      <c r="O186" s="103" t="n">
        <f aca="false">IF(O$1="P",MAX(0,O$2-$C186),IF(O$1="C",MAX(0,$C186-O$2)))</f>
        <v>30.39</v>
      </c>
      <c r="P186" s="103" t="n">
        <f aca="false">IF(P$1="P",MAX(0,P$2-$C186),IF(P$1="C",MAX(0,$C186-P$2)))</f>
        <v>25.39</v>
      </c>
      <c r="Q186" s="103" t="n">
        <f aca="false">IF(Q$1="P",MAX(0,Q$2-$C186),IF(Q$1="C",MAX(0,$C186-Q$2)))</f>
        <v>15.39</v>
      </c>
      <c r="R186" s="103" t="n">
        <f aca="false">IF(R$1="P",MAX(0,R$2-$C186),IF(R$1="C",MAX(0,$C186-R$2)))</f>
        <v>0</v>
      </c>
      <c r="S186" s="104" t="n">
        <f aca="false">A186</f>
        <v>8</v>
      </c>
      <c r="T186" s="105" t="n">
        <f aca="false">VLOOKUP($B186,Gas!$B$3:$E$2506,2)</f>
        <v>1.895</v>
      </c>
      <c r="U186" s="46" t="n">
        <f aca="false">C186/T186</f>
        <v>34.5065963060686</v>
      </c>
    </row>
    <row r="187" customFormat="false" ht="12.75" hidden="false" customHeight="false" outlineLevel="0" collapsed="false">
      <c r="A187" s="95" t="n">
        <f aca="false">MONTH(B187)+(YEAR(B187)-1998)*12</f>
        <v>8</v>
      </c>
      <c r="B187" s="107" t="n">
        <v>36026</v>
      </c>
      <c r="C187" s="97" t="n">
        <v>34.54</v>
      </c>
      <c r="D187" s="98" t="n">
        <f aca="false">LN(C187/C186)</f>
        <v>-0.638251268854652</v>
      </c>
      <c r="E187" s="106" t="n">
        <f aca="false">STDEV(D178:D187)*SQRT(trade_day)</f>
        <v>6.7950627727559</v>
      </c>
      <c r="G187" s="103" t="n">
        <f aca="false">IF(G$1="P",MAX(0,G$2-$C187),IF(G$1="C",MAX(0,$C187-G$2)))</f>
        <v>0</v>
      </c>
      <c r="H187" s="103" t="n">
        <f aca="false">IF(H$1="P",MAX(0,H$2-$C187),IF(H$1="C",MAX(0,$C187-H$2)))</f>
        <v>0</v>
      </c>
      <c r="I187" s="103" t="n">
        <f aca="false">IF(I$1="P",MAX(0,I$2-$C187),IF(I$1="C",MAX(0,$C187-I$2)))</f>
        <v>0</v>
      </c>
      <c r="J187" s="103" t="n">
        <f aca="false">IF(J$1="P",MAX(0,J$2-$C187),IF(J$1="C",MAX(0,$C187-J$2)))</f>
        <v>0.460000000000001</v>
      </c>
      <c r="K187" s="103" t="n">
        <f aca="false">IF(K$1="P",MAX(0,K$2-$C187),IF(K$1="C",MAX(0,$C187-K$2)))</f>
        <v>5.46</v>
      </c>
      <c r="L187" s="103" t="n">
        <f aca="false">IF(L$1="P",MAX(0,L$2-$C187),IF(L$1="C",MAX(0,$C187-L$2)))</f>
        <v>15.46</v>
      </c>
      <c r="M187" s="103" t="n">
        <f aca="false">IF(M$1="P",MAX(0,M$2-$C187),IF(M$1="C",MAX(0,$C187-M$2)))</f>
        <v>9.54</v>
      </c>
      <c r="N187" s="103" t="n">
        <f aca="false">IF(N$1="P",MAX(0,N$2-$C187),IF(N$1="C",MAX(0,$C187-N$2)))</f>
        <v>4.54</v>
      </c>
      <c r="O187" s="103" t="n">
        <f aca="false">IF(O$1="P",MAX(0,O$2-$C187),IF(O$1="C",MAX(0,$C187-O$2)))</f>
        <v>0</v>
      </c>
      <c r="P187" s="103" t="n">
        <f aca="false">IF(P$1="P",MAX(0,P$2-$C187),IF(P$1="C",MAX(0,$C187-P$2)))</f>
        <v>0</v>
      </c>
      <c r="Q187" s="103" t="n">
        <f aca="false">IF(Q$1="P",MAX(0,Q$2-$C187),IF(Q$1="C",MAX(0,$C187-Q$2)))</f>
        <v>0</v>
      </c>
      <c r="R187" s="103" t="n">
        <f aca="false">IF(R$1="P",MAX(0,R$2-$C187),IF(R$1="C",MAX(0,$C187-R$2)))</f>
        <v>0</v>
      </c>
      <c r="S187" s="104" t="n">
        <f aca="false">A187</f>
        <v>8</v>
      </c>
      <c r="T187" s="105" t="n">
        <f aca="false">VLOOKUP($B187,Gas!$B$3:$E$2506,2)</f>
        <v>1.94</v>
      </c>
      <c r="U187" s="46" t="n">
        <f aca="false">C187/T187</f>
        <v>17.8041237113402</v>
      </c>
    </row>
    <row r="188" customFormat="false" ht="12.75" hidden="false" customHeight="false" outlineLevel="0" collapsed="false">
      <c r="A188" s="95" t="n">
        <f aca="false">MONTH(B188)+(YEAR(B188)-1998)*12</f>
        <v>8</v>
      </c>
      <c r="B188" s="107" t="n">
        <v>36027</v>
      </c>
      <c r="C188" s="97" t="n">
        <v>28.52</v>
      </c>
      <c r="D188" s="98" t="n">
        <f aca="false">LN(C188/C187)</f>
        <v>-0.191512477172437</v>
      </c>
      <c r="E188" s="106" t="n">
        <f aca="false">STDEV(D179:D188)*SQRT(trade_day)</f>
        <v>6.88628527379665</v>
      </c>
      <c r="G188" s="103" t="n">
        <f aca="false">IF(G$1="P",MAX(0,G$2-$C188),IF(G$1="C",MAX(0,$C188-G$2)))</f>
        <v>0</v>
      </c>
      <c r="H188" s="103" t="n">
        <f aca="false">IF(H$1="P",MAX(0,H$2-$C188),IF(H$1="C",MAX(0,$C188-H$2)))</f>
        <v>0</v>
      </c>
      <c r="I188" s="103" t="n">
        <f aca="false">IF(I$1="P",MAX(0,I$2-$C188),IF(I$1="C",MAX(0,$C188-I$2)))</f>
        <v>1.48</v>
      </c>
      <c r="J188" s="103" t="n">
        <f aca="false">IF(J$1="P",MAX(0,J$2-$C188),IF(J$1="C",MAX(0,$C188-J$2)))</f>
        <v>6.48</v>
      </c>
      <c r="K188" s="103" t="n">
        <f aca="false">IF(K$1="P",MAX(0,K$2-$C188),IF(K$1="C",MAX(0,$C188-K$2)))</f>
        <v>11.48</v>
      </c>
      <c r="L188" s="103" t="n">
        <f aca="false">IF(L$1="P",MAX(0,L$2-$C188),IF(L$1="C",MAX(0,$C188-L$2)))</f>
        <v>21.48</v>
      </c>
      <c r="M188" s="103" t="n">
        <f aca="false">IF(M$1="P",MAX(0,M$2-$C188),IF(M$1="C",MAX(0,$C188-M$2)))</f>
        <v>3.52</v>
      </c>
      <c r="N188" s="103" t="n">
        <f aca="false">IF(N$1="P",MAX(0,N$2-$C188),IF(N$1="C",MAX(0,$C188-N$2)))</f>
        <v>0</v>
      </c>
      <c r="O188" s="103" t="n">
        <f aca="false">IF(O$1="P",MAX(0,O$2-$C188),IF(O$1="C",MAX(0,$C188-O$2)))</f>
        <v>0</v>
      </c>
      <c r="P188" s="103" t="n">
        <f aca="false">IF(P$1="P",MAX(0,P$2-$C188),IF(P$1="C",MAX(0,$C188-P$2)))</f>
        <v>0</v>
      </c>
      <c r="Q188" s="103" t="n">
        <f aca="false">IF(Q$1="P",MAX(0,Q$2-$C188),IF(Q$1="C",MAX(0,$C188-Q$2)))</f>
        <v>0</v>
      </c>
      <c r="R188" s="103" t="n">
        <f aca="false">IF(R$1="P",MAX(0,R$2-$C188),IF(R$1="C",MAX(0,$C188-R$2)))</f>
        <v>0</v>
      </c>
      <c r="S188" s="104" t="n">
        <f aca="false">A188</f>
        <v>8</v>
      </c>
      <c r="T188" s="105" t="n">
        <f aca="false">VLOOKUP($B188,Gas!$B$3:$E$2506,2)</f>
        <v>1.96</v>
      </c>
      <c r="U188" s="46" t="n">
        <f aca="false">C188/T188</f>
        <v>14.5510204081633</v>
      </c>
    </row>
    <row r="189" customFormat="false" ht="12.75" hidden="false" customHeight="false" outlineLevel="0" collapsed="false">
      <c r="A189" s="95" t="n">
        <f aca="false">MONTH(B189)+(YEAR(B189)-1998)*12</f>
        <v>8</v>
      </c>
      <c r="B189" s="107" t="n">
        <v>36028</v>
      </c>
      <c r="C189" s="97" t="n">
        <v>26.05</v>
      </c>
      <c r="D189" s="98" t="n">
        <f aca="false">LN(C189/C188)</f>
        <v>-0.0905878273467193</v>
      </c>
      <c r="E189" s="106" t="n">
        <f aca="false">STDEV(D180:D189)*SQRT(trade_day)</f>
        <v>6.90490194019174</v>
      </c>
      <c r="G189" s="103" t="n">
        <f aca="false">IF(G$1="P",MAX(0,G$2-$C189),IF(G$1="C",MAX(0,$C189-G$2)))</f>
        <v>0</v>
      </c>
      <c r="H189" s="103" t="n">
        <f aca="false">IF(H$1="P",MAX(0,H$2-$C189),IF(H$1="C",MAX(0,$C189-H$2)))</f>
        <v>0</v>
      </c>
      <c r="I189" s="103" t="n">
        <f aca="false">IF(I$1="P",MAX(0,I$2-$C189),IF(I$1="C",MAX(0,$C189-I$2)))</f>
        <v>3.95</v>
      </c>
      <c r="J189" s="103" t="n">
        <f aca="false">IF(J$1="P",MAX(0,J$2-$C189),IF(J$1="C",MAX(0,$C189-J$2)))</f>
        <v>8.95</v>
      </c>
      <c r="K189" s="103" t="n">
        <f aca="false">IF(K$1="P",MAX(0,K$2-$C189),IF(K$1="C",MAX(0,$C189-K$2)))</f>
        <v>13.95</v>
      </c>
      <c r="L189" s="103" t="n">
        <f aca="false">IF(L$1="P",MAX(0,L$2-$C189),IF(L$1="C",MAX(0,$C189-L$2)))</f>
        <v>23.95</v>
      </c>
      <c r="M189" s="103" t="n">
        <f aca="false">IF(M$1="P",MAX(0,M$2-$C189),IF(M$1="C",MAX(0,$C189-M$2)))</f>
        <v>1.05</v>
      </c>
      <c r="N189" s="103" t="n">
        <f aca="false">IF(N$1="P",MAX(0,N$2-$C189),IF(N$1="C",MAX(0,$C189-N$2)))</f>
        <v>0</v>
      </c>
      <c r="O189" s="103" t="n">
        <f aca="false">IF(O$1="P",MAX(0,O$2-$C189),IF(O$1="C",MAX(0,$C189-O$2)))</f>
        <v>0</v>
      </c>
      <c r="P189" s="103" t="n">
        <f aca="false">IF(P$1="P",MAX(0,P$2-$C189),IF(P$1="C",MAX(0,$C189-P$2)))</f>
        <v>0</v>
      </c>
      <c r="Q189" s="103" t="n">
        <f aca="false">IF(Q$1="P",MAX(0,Q$2-$C189),IF(Q$1="C",MAX(0,$C189-Q$2)))</f>
        <v>0</v>
      </c>
      <c r="R189" s="103" t="n">
        <f aca="false">IF(R$1="P",MAX(0,R$2-$C189),IF(R$1="C",MAX(0,$C189-R$2)))</f>
        <v>0</v>
      </c>
      <c r="S189" s="104" t="n">
        <f aca="false">A189</f>
        <v>8</v>
      </c>
      <c r="T189" s="105" t="n">
        <f aca="false">VLOOKUP($B189,Gas!$B$3:$E$2506,2)</f>
        <v>1.895</v>
      </c>
      <c r="U189" s="46" t="n">
        <f aca="false">C189/T189</f>
        <v>13.7467018469657</v>
      </c>
    </row>
    <row r="190" customFormat="false" ht="12.75" hidden="false" customHeight="false" outlineLevel="0" collapsed="false">
      <c r="A190" s="95" t="n">
        <f aca="false">MONTH(B190)+(YEAR(B190)-1998)*12</f>
        <v>8</v>
      </c>
      <c r="B190" s="107" t="n">
        <v>36031</v>
      </c>
      <c r="C190" s="97" t="n">
        <v>24.97</v>
      </c>
      <c r="D190" s="98" t="n">
        <f aca="false">LN(C190/C189)</f>
        <v>-0.0423426639076941</v>
      </c>
      <c r="E190" s="106" t="n">
        <f aca="false">STDEV(D181:D190)*SQRT(trade_day)</f>
        <v>5.78291820497771</v>
      </c>
      <c r="G190" s="103" t="n">
        <f aca="false">IF(G$1="P",MAX(0,G$2-$C190),IF(G$1="C",MAX(0,$C190-G$2)))</f>
        <v>0</v>
      </c>
      <c r="H190" s="103" t="n">
        <f aca="false">IF(H$1="P",MAX(0,H$2-$C190),IF(H$1="C",MAX(0,$C190-H$2)))</f>
        <v>0.0300000000000011</v>
      </c>
      <c r="I190" s="103" t="n">
        <f aca="false">IF(I$1="P",MAX(0,I$2-$C190),IF(I$1="C",MAX(0,$C190-I$2)))</f>
        <v>5.03</v>
      </c>
      <c r="J190" s="103" t="n">
        <f aca="false">IF(J$1="P",MAX(0,J$2-$C190),IF(J$1="C",MAX(0,$C190-J$2)))</f>
        <v>10.03</v>
      </c>
      <c r="K190" s="103" t="n">
        <f aca="false">IF(K$1="P",MAX(0,K$2-$C190),IF(K$1="C",MAX(0,$C190-K$2)))</f>
        <v>15.03</v>
      </c>
      <c r="L190" s="103" t="n">
        <f aca="false">IF(L$1="P",MAX(0,L$2-$C190),IF(L$1="C",MAX(0,$C190-L$2)))</f>
        <v>25.03</v>
      </c>
      <c r="M190" s="103" t="n">
        <f aca="false">IF(M$1="P",MAX(0,M$2-$C190),IF(M$1="C",MAX(0,$C190-M$2)))</f>
        <v>0</v>
      </c>
      <c r="N190" s="103" t="n">
        <f aca="false">IF(N$1="P",MAX(0,N$2-$C190),IF(N$1="C",MAX(0,$C190-N$2)))</f>
        <v>0</v>
      </c>
      <c r="O190" s="103" t="n">
        <f aca="false">IF(O$1="P",MAX(0,O$2-$C190),IF(O$1="C",MAX(0,$C190-O$2)))</f>
        <v>0</v>
      </c>
      <c r="P190" s="103" t="n">
        <f aca="false">IF(P$1="P",MAX(0,P$2-$C190),IF(P$1="C",MAX(0,$C190-P$2)))</f>
        <v>0</v>
      </c>
      <c r="Q190" s="103" t="n">
        <f aca="false">IF(Q$1="P",MAX(0,Q$2-$C190),IF(Q$1="C",MAX(0,$C190-Q$2)))</f>
        <v>0</v>
      </c>
      <c r="R190" s="103" t="n">
        <f aca="false">IF(R$1="P",MAX(0,R$2-$C190),IF(R$1="C",MAX(0,$C190-R$2)))</f>
        <v>0</v>
      </c>
      <c r="S190" s="104" t="n">
        <f aca="false">A190</f>
        <v>8</v>
      </c>
      <c r="T190" s="105" t="n">
        <f aca="false">VLOOKUP($B190,Gas!$B$3:$E$2506,2)</f>
        <v>1.925</v>
      </c>
      <c r="U190" s="46" t="n">
        <f aca="false">C190/T190</f>
        <v>12.9714285714286</v>
      </c>
    </row>
    <row r="191" customFormat="false" ht="12.75" hidden="false" customHeight="false" outlineLevel="0" collapsed="false">
      <c r="A191" s="95" t="n">
        <f aca="false">MONTH(B191)+(YEAR(B191)-1998)*12</f>
        <v>8</v>
      </c>
      <c r="B191" s="107" t="n">
        <v>36032</v>
      </c>
      <c r="C191" s="97" t="n">
        <v>75.29</v>
      </c>
      <c r="D191" s="98" t="n">
        <f aca="false">LN(C191/C190)</f>
        <v>1.10367221957035</v>
      </c>
      <c r="E191" s="106" t="n">
        <f aca="false">STDEV(D182:D191)*SQRT(trade_day)</f>
        <v>7.83177281808471</v>
      </c>
      <c r="G191" s="103" t="n">
        <f aca="false">IF(G$1="P",MAX(0,G$2-$C191),IF(G$1="C",MAX(0,$C191-G$2)))</f>
        <v>0</v>
      </c>
      <c r="H191" s="103" t="n">
        <f aca="false">IF(H$1="P",MAX(0,H$2-$C191),IF(H$1="C",MAX(0,$C191-H$2)))</f>
        <v>0</v>
      </c>
      <c r="I191" s="103" t="n">
        <f aca="false">IF(I$1="P",MAX(0,I$2-$C191),IF(I$1="C",MAX(0,$C191-I$2)))</f>
        <v>0</v>
      </c>
      <c r="J191" s="103" t="n">
        <f aca="false">IF(J$1="P",MAX(0,J$2-$C191),IF(J$1="C",MAX(0,$C191-J$2)))</f>
        <v>0</v>
      </c>
      <c r="K191" s="103" t="n">
        <f aca="false">IF(K$1="P",MAX(0,K$2-$C191),IF(K$1="C",MAX(0,$C191-K$2)))</f>
        <v>0</v>
      </c>
      <c r="L191" s="103" t="n">
        <f aca="false">IF(L$1="P",MAX(0,L$2-$C191),IF(L$1="C",MAX(0,$C191-L$2)))</f>
        <v>0</v>
      </c>
      <c r="M191" s="103" t="n">
        <f aca="false">IF(M$1="P",MAX(0,M$2-$C191),IF(M$1="C",MAX(0,$C191-M$2)))</f>
        <v>50.29</v>
      </c>
      <c r="N191" s="103" t="n">
        <f aca="false">IF(N$1="P",MAX(0,N$2-$C191),IF(N$1="C",MAX(0,$C191-N$2)))</f>
        <v>45.29</v>
      </c>
      <c r="O191" s="103" t="n">
        <f aca="false">IF(O$1="P",MAX(0,O$2-$C191),IF(O$1="C",MAX(0,$C191-O$2)))</f>
        <v>40.29</v>
      </c>
      <c r="P191" s="103" t="n">
        <f aca="false">IF(P$1="P",MAX(0,P$2-$C191),IF(P$1="C",MAX(0,$C191-P$2)))</f>
        <v>35.29</v>
      </c>
      <c r="Q191" s="103" t="n">
        <f aca="false">IF(Q$1="P",MAX(0,Q$2-$C191),IF(Q$1="C",MAX(0,$C191-Q$2)))</f>
        <v>25.29</v>
      </c>
      <c r="R191" s="103" t="n">
        <f aca="false">IF(R$1="P",MAX(0,R$2-$C191),IF(R$1="C",MAX(0,$C191-R$2)))</f>
        <v>0</v>
      </c>
      <c r="S191" s="104" t="n">
        <f aca="false">A191</f>
        <v>8</v>
      </c>
      <c r="T191" s="105" t="n">
        <f aca="false">VLOOKUP($B191,Gas!$B$3:$E$2506,2)</f>
        <v>1.895</v>
      </c>
      <c r="U191" s="46" t="n">
        <f aca="false">C191/T191</f>
        <v>39.7308707124011</v>
      </c>
    </row>
    <row r="192" customFormat="false" ht="12.75" hidden="false" customHeight="false" outlineLevel="0" collapsed="false">
      <c r="A192" s="95" t="n">
        <f aca="false">MONTH(B192)+(YEAR(B192)-1998)*12</f>
        <v>8</v>
      </c>
      <c r="B192" s="107" t="n">
        <v>36033</v>
      </c>
      <c r="C192" s="97" t="n">
        <v>83.72</v>
      </c>
      <c r="D192" s="98" t="n">
        <f aca="false">LN(C192/C191)</f>
        <v>0.106130573715768</v>
      </c>
      <c r="E192" s="106" t="n">
        <f aca="false">STDEV(D183:D192)*SQRT(trade_day)</f>
        <v>7.79103734145899</v>
      </c>
      <c r="G192" s="103" t="n">
        <f aca="false">IF(G$1="P",MAX(0,G$2-$C192),IF(G$1="C",MAX(0,$C192-G$2)))</f>
        <v>0</v>
      </c>
      <c r="H192" s="103" t="n">
        <f aca="false">IF(H$1="P",MAX(0,H$2-$C192),IF(H$1="C",MAX(0,$C192-H$2)))</f>
        <v>0</v>
      </c>
      <c r="I192" s="103" t="n">
        <f aca="false">IF(I$1="P",MAX(0,I$2-$C192),IF(I$1="C",MAX(0,$C192-I$2)))</f>
        <v>0</v>
      </c>
      <c r="J192" s="103" t="n">
        <f aca="false">IF(J$1="P",MAX(0,J$2-$C192),IF(J$1="C",MAX(0,$C192-J$2)))</f>
        <v>0</v>
      </c>
      <c r="K192" s="103" t="n">
        <f aca="false">IF(K$1="P",MAX(0,K$2-$C192),IF(K$1="C",MAX(0,$C192-K$2)))</f>
        <v>0</v>
      </c>
      <c r="L192" s="103" t="n">
        <f aca="false">IF(L$1="P",MAX(0,L$2-$C192),IF(L$1="C",MAX(0,$C192-L$2)))</f>
        <v>0</v>
      </c>
      <c r="M192" s="103" t="n">
        <f aca="false">IF(M$1="P",MAX(0,M$2-$C192),IF(M$1="C",MAX(0,$C192-M$2)))</f>
        <v>58.72</v>
      </c>
      <c r="N192" s="103" t="n">
        <f aca="false">IF(N$1="P",MAX(0,N$2-$C192),IF(N$1="C",MAX(0,$C192-N$2)))</f>
        <v>53.72</v>
      </c>
      <c r="O192" s="103" t="n">
        <f aca="false">IF(O$1="P",MAX(0,O$2-$C192),IF(O$1="C",MAX(0,$C192-O$2)))</f>
        <v>48.72</v>
      </c>
      <c r="P192" s="103" t="n">
        <f aca="false">IF(P$1="P",MAX(0,P$2-$C192),IF(P$1="C",MAX(0,$C192-P$2)))</f>
        <v>43.72</v>
      </c>
      <c r="Q192" s="103" t="n">
        <f aca="false">IF(Q$1="P",MAX(0,Q$2-$C192),IF(Q$1="C",MAX(0,$C192-Q$2)))</f>
        <v>33.72</v>
      </c>
      <c r="R192" s="103" t="n">
        <f aca="false">IF(R$1="P",MAX(0,R$2-$C192),IF(R$1="C",MAX(0,$C192-R$2)))</f>
        <v>0</v>
      </c>
      <c r="S192" s="104" t="n">
        <f aca="false">A192</f>
        <v>8</v>
      </c>
      <c r="T192" s="105" t="n">
        <f aca="false">VLOOKUP($B192,Gas!$B$3:$E$2506,2)</f>
        <v>1.88</v>
      </c>
      <c r="U192" s="46" t="n">
        <f aca="false">C192/T192</f>
        <v>44.531914893617</v>
      </c>
    </row>
    <row r="193" customFormat="false" ht="12.75" hidden="false" customHeight="false" outlineLevel="0" collapsed="false">
      <c r="A193" s="95" t="n">
        <f aca="false">MONTH(B193)+(YEAR(B193)-1998)*12</f>
        <v>8</v>
      </c>
      <c r="B193" s="107" t="n">
        <v>36034</v>
      </c>
      <c r="C193" s="97" t="n">
        <v>49.89</v>
      </c>
      <c r="D193" s="98" t="n">
        <f aca="false">LN(C193/C192)</f>
        <v>-0.517657315704853</v>
      </c>
      <c r="E193" s="106" t="n">
        <f aca="false">STDEV(D184:D193)*SQRT(trade_day)</f>
        <v>8.32846198228767</v>
      </c>
      <c r="G193" s="103" t="n">
        <f aca="false">IF(G$1="P",MAX(0,G$2-$C193),IF(G$1="C",MAX(0,$C193-G$2)))</f>
        <v>0</v>
      </c>
      <c r="H193" s="103" t="n">
        <f aca="false">IF(H$1="P",MAX(0,H$2-$C193),IF(H$1="C",MAX(0,$C193-H$2)))</f>
        <v>0</v>
      </c>
      <c r="I193" s="103" t="n">
        <f aca="false">IF(I$1="P",MAX(0,I$2-$C193),IF(I$1="C",MAX(0,$C193-I$2)))</f>
        <v>0</v>
      </c>
      <c r="J193" s="103" t="n">
        <f aca="false">IF(J$1="P",MAX(0,J$2-$C193),IF(J$1="C",MAX(0,$C193-J$2)))</f>
        <v>0</v>
      </c>
      <c r="K193" s="103" t="n">
        <f aca="false">IF(K$1="P",MAX(0,K$2-$C193),IF(K$1="C",MAX(0,$C193-K$2)))</f>
        <v>0</v>
      </c>
      <c r="L193" s="103" t="n">
        <f aca="false">IF(L$1="P",MAX(0,L$2-$C193),IF(L$1="C",MAX(0,$C193-L$2)))</f>
        <v>0.109999999999999</v>
      </c>
      <c r="M193" s="103" t="n">
        <f aca="false">IF(M$1="P",MAX(0,M$2-$C193),IF(M$1="C",MAX(0,$C193-M$2)))</f>
        <v>24.89</v>
      </c>
      <c r="N193" s="103" t="n">
        <f aca="false">IF(N$1="P",MAX(0,N$2-$C193),IF(N$1="C",MAX(0,$C193-N$2)))</f>
        <v>19.89</v>
      </c>
      <c r="O193" s="103" t="n">
        <f aca="false">IF(O$1="P",MAX(0,O$2-$C193),IF(O$1="C",MAX(0,$C193-O$2)))</f>
        <v>14.89</v>
      </c>
      <c r="P193" s="103" t="n">
        <f aca="false">IF(P$1="P",MAX(0,P$2-$C193),IF(P$1="C",MAX(0,$C193-P$2)))</f>
        <v>9.89</v>
      </c>
      <c r="Q193" s="103" t="n">
        <f aca="false">IF(Q$1="P",MAX(0,Q$2-$C193),IF(Q$1="C",MAX(0,$C193-Q$2)))</f>
        <v>0</v>
      </c>
      <c r="R193" s="103" t="n">
        <f aca="false">IF(R$1="P",MAX(0,R$2-$C193),IF(R$1="C",MAX(0,$C193-R$2)))</f>
        <v>0</v>
      </c>
      <c r="S193" s="104" t="n">
        <f aca="false">A193</f>
        <v>8</v>
      </c>
      <c r="T193" s="105" t="n">
        <f aca="false">VLOOKUP($B193,Gas!$B$3:$E$2506,2)</f>
        <v>1.83</v>
      </c>
      <c r="U193" s="46" t="n">
        <f aca="false">C193/T193</f>
        <v>27.2622950819672</v>
      </c>
    </row>
    <row r="194" customFormat="false" ht="12.75" hidden="false" customHeight="false" outlineLevel="0" collapsed="false">
      <c r="A194" s="95" t="n">
        <f aca="false">MONTH(B194)+(YEAR(B194)-1998)*12</f>
        <v>8</v>
      </c>
      <c r="B194" s="107" t="n">
        <v>36035</v>
      </c>
      <c r="C194" s="97" t="n">
        <v>40.99</v>
      </c>
      <c r="D194" s="98" t="n">
        <f aca="false">LN(C194/C193)</f>
        <v>-0.1964924473567</v>
      </c>
      <c r="E194" s="106" t="n">
        <f aca="false">STDEV(D185:D194)*SQRT(trade_day)</f>
        <v>7.63516501348736</v>
      </c>
      <c r="G194" s="103" t="n">
        <f aca="false">IF(G$1="P",MAX(0,G$2-$C194),IF(G$1="C",MAX(0,$C194-G$2)))</f>
        <v>0</v>
      </c>
      <c r="H194" s="103" t="n">
        <f aca="false">IF(H$1="P",MAX(0,H$2-$C194),IF(H$1="C",MAX(0,$C194-H$2)))</f>
        <v>0</v>
      </c>
      <c r="I194" s="103" t="n">
        <f aca="false">IF(I$1="P",MAX(0,I$2-$C194),IF(I$1="C",MAX(0,$C194-I$2)))</f>
        <v>0</v>
      </c>
      <c r="J194" s="103" t="n">
        <f aca="false">IF(J$1="P",MAX(0,J$2-$C194),IF(J$1="C",MAX(0,$C194-J$2)))</f>
        <v>0</v>
      </c>
      <c r="K194" s="103" t="n">
        <f aca="false">IF(K$1="P",MAX(0,K$2-$C194),IF(K$1="C",MAX(0,$C194-K$2)))</f>
        <v>0</v>
      </c>
      <c r="L194" s="103" t="n">
        <f aca="false">IF(L$1="P",MAX(0,L$2-$C194),IF(L$1="C",MAX(0,$C194-L$2)))</f>
        <v>9.01</v>
      </c>
      <c r="M194" s="103" t="n">
        <f aca="false">IF(M$1="P",MAX(0,M$2-$C194),IF(M$1="C",MAX(0,$C194-M$2)))</f>
        <v>15.99</v>
      </c>
      <c r="N194" s="103" t="n">
        <f aca="false">IF(N$1="P",MAX(0,N$2-$C194),IF(N$1="C",MAX(0,$C194-N$2)))</f>
        <v>10.99</v>
      </c>
      <c r="O194" s="103" t="n">
        <f aca="false">IF(O$1="P",MAX(0,O$2-$C194),IF(O$1="C",MAX(0,$C194-O$2)))</f>
        <v>5.99</v>
      </c>
      <c r="P194" s="103" t="n">
        <f aca="false">IF(P$1="P",MAX(0,P$2-$C194),IF(P$1="C",MAX(0,$C194-P$2)))</f>
        <v>0.990000000000002</v>
      </c>
      <c r="Q194" s="103" t="n">
        <f aca="false">IF(Q$1="P",MAX(0,Q$2-$C194),IF(Q$1="C",MAX(0,$C194-Q$2)))</f>
        <v>0</v>
      </c>
      <c r="R194" s="103" t="n">
        <f aca="false">IF(R$1="P",MAX(0,R$2-$C194),IF(R$1="C",MAX(0,$C194-R$2)))</f>
        <v>0</v>
      </c>
      <c r="S194" s="104" t="n">
        <f aca="false">A194</f>
        <v>8</v>
      </c>
      <c r="T194" s="105" t="n">
        <f aca="false">VLOOKUP($B194,Gas!$B$3:$E$2506,2)</f>
        <v>1.75</v>
      </c>
      <c r="U194" s="46" t="n">
        <f aca="false">C194/T194</f>
        <v>23.4228571428571</v>
      </c>
    </row>
    <row r="195" customFormat="false" ht="12.75" hidden="false" customHeight="false" outlineLevel="0" collapsed="false">
      <c r="A195" s="95" t="n">
        <f aca="false">MONTH(B195)+(YEAR(B195)-1998)*12</f>
        <v>8</v>
      </c>
      <c r="B195" s="107" t="n">
        <v>36038</v>
      </c>
      <c r="C195" s="97" t="n">
        <v>38.15</v>
      </c>
      <c r="D195" s="98" t="n">
        <f aca="false">LN(C195/C194)</f>
        <v>-0.0718023767857802</v>
      </c>
      <c r="E195" s="106" t="n">
        <f aca="false">STDEV(D186:D195)*SQRT(trade_day)</f>
        <v>7.62318156856413</v>
      </c>
      <c r="G195" s="103" t="n">
        <f aca="false">IF(G$1="P",MAX(0,G$2-$C195),IF(G$1="C",MAX(0,$C195-G$2)))</f>
        <v>0</v>
      </c>
      <c r="H195" s="103" t="n">
        <f aca="false">IF(H$1="P",MAX(0,H$2-$C195),IF(H$1="C",MAX(0,$C195-H$2)))</f>
        <v>0</v>
      </c>
      <c r="I195" s="103" t="n">
        <f aca="false">IF(I$1="P",MAX(0,I$2-$C195),IF(I$1="C",MAX(0,$C195-I$2)))</f>
        <v>0</v>
      </c>
      <c r="J195" s="103" t="n">
        <f aca="false">IF(J$1="P",MAX(0,J$2-$C195),IF(J$1="C",MAX(0,$C195-J$2)))</f>
        <v>0</v>
      </c>
      <c r="K195" s="103" t="n">
        <f aca="false">IF(K$1="P",MAX(0,K$2-$C195),IF(K$1="C",MAX(0,$C195-K$2)))</f>
        <v>1.85</v>
      </c>
      <c r="L195" s="103" t="n">
        <f aca="false">IF(L$1="P",MAX(0,L$2-$C195),IF(L$1="C",MAX(0,$C195-L$2)))</f>
        <v>11.85</v>
      </c>
      <c r="M195" s="103" t="n">
        <f aca="false">IF(M$1="P",MAX(0,M$2-$C195),IF(M$1="C",MAX(0,$C195-M$2)))</f>
        <v>13.15</v>
      </c>
      <c r="N195" s="103" t="n">
        <f aca="false">IF(N$1="P",MAX(0,N$2-$C195),IF(N$1="C",MAX(0,$C195-N$2)))</f>
        <v>8.15</v>
      </c>
      <c r="O195" s="103" t="n">
        <f aca="false">IF(O$1="P",MAX(0,O$2-$C195),IF(O$1="C",MAX(0,$C195-O$2)))</f>
        <v>3.15</v>
      </c>
      <c r="P195" s="103" t="n">
        <f aca="false">IF(P$1="P",MAX(0,P$2-$C195),IF(P$1="C",MAX(0,$C195-P$2)))</f>
        <v>0</v>
      </c>
      <c r="Q195" s="103" t="n">
        <f aca="false">IF(Q$1="P",MAX(0,Q$2-$C195),IF(Q$1="C",MAX(0,$C195-Q$2)))</f>
        <v>0</v>
      </c>
      <c r="R195" s="103" t="n">
        <f aca="false">IF(R$1="P",MAX(0,R$2-$C195),IF(R$1="C",MAX(0,$C195-R$2)))</f>
        <v>0</v>
      </c>
      <c r="S195" s="104" t="n">
        <f aca="false">A195</f>
        <v>8</v>
      </c>
      <c r="T195" s="105" t="n">
        <f aca="false">VLOOKUP($B195,Gas!$B$3:$E$2506,2)</f>
        <v>1.64</v>
      </c>
      <c r="U195" s="46" t="n">
        <f aca="false">C195/T195</f>
        <v>23.2621951219512</v>
      </c>
    </row>
    <row r="196" customFormat="false" ht="12.75" hidden="false" customHeight="false" outlineLevel="0" collapsed="false">
      <c r="A196" s="95" t="n">
        <f aca="false">MONTH(B196)+(YEAR(B196)-1998)*12</f>
        <v>9</v>
      </c>
      <c r="B196" s="107" t="n">
        <v>36039</v>
      </c>
      <c r="C196" s="97" t="n">
        <v>32.06</v>
      </c>
      <c r="D196" s="98" t="n">
        <f aca="false">LN(C196/C195)</f>
        <v>-0.173916610549059</v>
      </c>
      <c r="E196" s="106" t="n">
        <f aca="false">STDEV(D187:D196)*SQRT(trade_day)</f>
        <v>7.40603183471095</v>
      </c>
      <c r="G196" s="103" t="n">
        <f aca="false">IF(G$1="P",MAX(0,G$2-$C196),IF(G$1="C",MAX(0,$C196-G$2)))</f>
        <v>0</v>
      </c>
      <c r="H196" s="103" t="n">
        <f aca="false">IF(H$1="P",MAX(0,H$2-$C196),IF(H$1="C",MAX(0,$C196-H$2)))</f>
        <v>0</v>
      </c>
      <c r="I196" s="103" t="n">
        <f aca="false">IF(I$1="P",MAX(0,I$2-$C196),IF(I$1="C",MAX(0,$C196-I$2)))</f>
        <v>0</v>
      </c>
      <c r="J196" s="103" t="n">
        <f aca="false">IF(J$1="P",MAX(0,J$2-$C196),IF(J$1="C",MAX(0,$C196-J$2)))</f>
        <v>2.94</v>
      </c>
      <c r="K196" s="103" t="n">
        <f aca="false">IF(K$1="P",MAX(0,K$2-$C196),IF(K$1="C",MAX(0,$C196-K$2)))</f>
        <v>7.94</v>
      </c>
      <c r="L196" s="103" t="n">
        <f aca="false">IF(L$1="P",MAX(0,L$2-$C196),IF(L$1="C",MAX(0,$C196-L$2)))</f>
        <v>17.94</v>
      </c>
      <c r="M196" s="103" t="n">
        <f aca="false">IF(M$1="P",MAX(0,M$2-$C196),IF(M$1="C",MAX(0,$C196-M$2)))</f>
        <v>7.06</v>
      </c>
      <c r="N196" s="103" t="n">
        <f aca="false">IF(N$1="P",MAX(0,N$2-$C196),IF(N$1="C",MAX(0,$C196-N$2)))</f>
        <v>2.06</v>
      </c>
      <c r="O196" s="103" t="n">
        <f aca="false">IF(O$1="P",MAX(0,O$2-$C196),IF(O$1="C",MAX(0,$C196-O$2)))</f>
        <v>0</v>
      </c>
      <c r="P196" s="103" t="n">
        <f aca="false">IF(P$1="P",MAX(0,P$2-$C196),IF(P$1="C",MAX(0,$C196-P$2)))</f>
        <v>0</v>
      </c>
      <c r="Q196" s="103" t="n">
        <f aca="false">IF(Q$1="P",MAX(0,Q$2-$C196),IF(Q$1="C",MAX(0,$C196-Q$2)))</f>
        <v>0</v>
      </c>
      <c r="R196" s="103" t="n">
        <f aca="false">IF(R$1="P",MAX(0,R$2-$C196),IF(R$1="C",MAX(0,$C196-R$2)))</f>
        <v>0</v>
      </c>
      <c r="S196" s="104" t="n">
        <f aca="false">A196</f>
        <v>9</v>
      </c>
      <c r="T196" s="105" t="n">
        <f aca="false">VLOOKUP($B196,Gas!$B$3:$E$2506,2)</f>
        <v>1.57</v>
      </c>
      <c r="U196" s="46" t="n">
        <f aca="false">C196/T196</f>
        <v>20.4203821656051</v>
      </c>
    </row>
    <row r="197" customFormat="false" ht="12.75" hidden="false" customHeight="false" outlineLevel="0" collapsed="false">
      <c r="A197" s="95" t="n">
        <f aca="false">MONTH(B197)+(YEAR(B197)-1998)*12</f>
        <v>9</v>
      </c>
      <c r="B197" s="107" t="n">
        <v>36040</v>
      </c>
      <c r="C197" s="97" t="n">
        <v>31.48</v>
      </c>
      <c r="D197" s="98" t="n">
        <f aca="false">LN(C197/C196)</f>
        <v>-0.0182567236322045</v>
      </c>
      <c r="E197" s="106" t="n">
        <f aca="false">STDEV(D188:D197)*SQRT(trade_day)</f>
        <v>6.70299655210398</v>
      </c>
      <c r="G197" s="103" t="n">
        <f aca="false">IF(G$1="P",MAX(0,G$2-$C197),IF(G$1="C",MAX(0,$C197-G$2)))</f>
        <v>0</v>
      </c>
      <c r="H197" s="103" t="n">
        <f aca="false">IF(H$1="P",MAX(0,H$2-$C197),IF(H$1="C",MAX(0,$C197-H$2)))</f>
        <v>0</v>
      </c>
      <c r="I197" s="103" t="n">
        <f aca="false">IF(I$1="P",MAX(0,I$2-$C197),IF(I$1="C",MAX(0,$C197-I$2)))</f>
        <v>0</v>
      </c>
      <c r="J197" s="103" t="n">
        <f aca="false">IF(J$1="P",MAX(0,J$2-$C197),IF(J$1="C",MAX(0,$C197-J$2)))</f>
        <v>3.52</v>
      </c>
      <c r="K197" s="103" t="n">
        <f aca="false">IF(K$1="P",MAX(0,K$2-$C197),IF(K$1="C",MAX(0,$C197-K$2)))</f>
        <v>8.52</v>
      </c>
      <c r="L197" s="103" t="n">
        <f aca="false">IF(L$1="P",MAX(0,L$2-$C197),IF(L$1="C",MAX(0,$C197-L$2)))</f>
        <v>18.52</v>
      </c>
      <c r="M197" s="103" t="n">
        <f aca="false">IF(M$1="P",MAX(0,M$2-$C197),IF(M$1="C",MAX(0,$C197-M$2)))</f>
        <v>6.48</v>
      </c>
      <c r="N197" s="103" t="n">
        <f aca="false">IF(N$1="P",MAX(0,N$2-$C197),IF(N$1="C",MAX(0,$C197-N$2)))</f>
        <v>1.48</v>
      </c>
      <c r="O197" s="103" t="n">
        <f aca="false">IF(O$1="P",MAX(0,O$2-$C197),IF(O$1="C",MAX(0,$C197-O$2)))</f>
        <v>0</v>
      </c>
      <c r="P197" s="103" t="n">
        <f aca="false">IF(P$1="P",MAX(0,P$2-$C197),IF(P$1="C",MAX(0,$C197-P$2)))</f>
        <v>0</v>
      </c>
      <c r="Q197" s="103" t="n">
        <f aca="false">IF(Q$1="P",MAX(0,Q$2-$C197),IF(Q$1="C",MAX(0,$C197-Q$2)))</f>
        <v>0</v>
      </c>
      <c r="R197" s="103" t="n">
        <f aca="false">IF(R$1="P",MAX(0,R$2-$C197),IF(R$1="C",MAX(0,$C197-R$2)))</f>
        <v>0</v>
      </c>
      <c r="S197" s="104" t="n">
        <f aca="false">A197</f>
        <v>9</v>
      </c>
      <c r="T197" s="105" t="n">
        <f aca="false">VLOOKUP($B197,Gas!$B$3:$E$2506,2)</f>
        <v>1.84</v>
      </c>
      <c r="U197" s="46" t="n">
        <f aca="false">C197/T197</f>
        <v>17.1086956521739</v>
      </c>
    </row>
    <row r="198" customFormat="false" ht="12.75" hidden="false" customHeight="false" outlineLevel="0" collapsed="false">
      <c r="A198" s="95" t="n">
        <f aca="false">MONTH(B198)+(YEAR(B198)-1998)*12</f>
        <v>9</v>
      </c>
      <c r="B198" s="107" t="n">
        <v>36041</v>
      </c>
      <c r="C198" s="97" t="n">
        <v>24.66</v>
      </c>
      <c r="D198" s="98" t="n">
        <f aca="false">LN(C198/C197)</f>
        <v>-0.244169925813004</v>
      </c>
      <c r="E198" s="106" t="n">
        <f aca="false">STDEV(D189:D198)*SQRT(trade_day)</f>
        <v>6.7477847035123</v>
      </c>
      <c r="G198" s="103" t="n">
        <f aca="false">IF(G$1="P",MAX(0,G$2-$C198),IF(G$1="C",MAX(0,$C198-G$2)))</f>
        <v>0</v>
      </c>
      <c r="H198" s="103" t="n">
        <f aca="false">IF(H$1="P",MAX(0,H$2-$C198),IF(H$1="C",MAX(0,$C198-H$2)))</f>
        <v>0.34</v>
      </c>
      <c r="I198" s="103" t="n">
        <f aca="false">IF(I$1="P",MAX(0,I$2-$C198),IF(I$1="C",MAX(0,$C198-I$2)))</f>
        <v>5.34</v>
      </c>
      <c r="J198" s="103" t="n">
        <f aca="false">IF(J$1="P",MAX(0,J$2-$C198),IF(J$1="C",MAX(0,$C198-J$2)))</f>
        <v>10.34</v>
      </c>
      <c r="K198" s="103" t="n">
        <f aca="false">IF(K$1="P",MAX(0,K$2-$C198),IF(K$1="C",MAX(0,$C198-K$2)))</f>
        <v>15.34</v>
      </c>
      <c r="L198" s="103" t="n">
        <f aca="false">IF(L$1="P",MAX(0,L$2-$C198),IF(L$1="C",MAX(0,$C198-L$2)))</f>
        <v>25.34</v>
      </c>
      <c r="M198" s="103" t="n">
        <f aca="false">IF(M$1="P",MAX(0,M$2-$C198),IF(M$1="C",MAX(0,$C198-M$2)))</f>
        <v>0</v>
      </c>
      <c r="N198" s="103" t="n">
        <f aca="false">IF(N$1="P",MAX(0,N$2-$C198),IF(N$1="C",MAX(0,$C198-N$2)))</f>
        <v>0</v>
      </c>
      <c r="O198" s="103" t="n">
        <f aca="false">IF(O$1="P",MAX(0,O$2-$C198),IF(O$1="C",MAX(0,$C198-O$2)))</f>
        <v>0</v>
      </c>
      <c r="P198" s="103" t="n">
        <f aca="false">IF(P$1="P",MAX(0,P$2-$C198),IF(P$1="C",MAX(0,$C198-P$2)))</f>
        <v>0</v>
      </c>
      <c r="Q198" s="103" t="n">
        <f aca="false">IF(Q$1="P",MAX(0,Q$2-$C198),IF(Q$1="C",MAX(0,$C198-Q$2)))</f>
        <v>0</v>
      </c>
      <c r="R198" s="103" t="n">
        <f aca="false">IF(R$1="P",MAX(0,R$2-$C198),IF(R$1="C",MAX(0,$C198-R$2)))</f>
        <v>0</v>
      </c>
      <c r="S198" s="104" t="n">
        <f aca="false">A198</f>
        <v>9</v>
      </c>
      <c r="T198" s="105" t="n">
        <f aca="false">VLOOKUP($B198,Gas!$B$3:$E$2506,2)</f>
        <v>1.72</v>
      </c>
      <c r="U198" s="46" t="n">
        <f aca="false">C198/T198</f>
        <v>14.3372093023256</v>
      </c>
    </row>
    <row r="199" customFormat="false" ht="12.75" hidden="false" customHeight="false" outlineLevel="0" collapsed="false">
      <c r="A199" s="95" t="n">
        <f aca="false">MONTH(B199)+(YEAR(B199)-1998)*12</f>
        <v>9</v>
      </c>
      <c r="B199" s="107" t="n">
        <v>36042</v>
      </c>
      <c r="C199" s="97" t="n">
        <v>24.81</v>
      </c>
      <c r="D199" s="98" t="n">
        <f aca="false">LN(C199/C198)</f>
        <v>0.00606429996751145</v>
      </c>
      <c r="E199" s="106" t="n">
        <f aca="false">STDEV(D190:D199)*SQRT(trade_day)</f>
        <v>6.73482056766345</v>
      </c>
      <c r="G199" s="103" t="n">
        <f aca="false">IF(G$1="P",MAX(0,G$2-$C199),IF(G$1="C",MAX(0,$C199-G$2)))</f>
        <v>0</v>
      </c>
      <c r="H199" s="103" t="n">
        <f aca="false">IF(H$1="P",MAX(0,H$2-$C199),IF(H$1="C",MAX(0,$C199-H$2)))</f>
        <v>0.190000000000001</v>
      </c>
      <c r="I199" s="103" t="n">
        <f aca="false">IF(I$1="P",MAX(0,I$2-$C199),IF(I$1="C",MAX(0,$C199-I$2)))</f>
        <v>5.19</v>
      </c>
      <c r="J199" s="103" t="n">
        <f aca="false">IF(J$1="P",MAX(0,J$2-$C199),IF(J$1="C",MAX(0,$C199-J$2)))</f>
        <v>10.19</v>
      </c>
      <c r="K199" s="103" t="n">
        <f aca="false">IF(K$1="P",MAX(0,K$2-$C199),IF(K$1="C",MAX(0,$C199-K$2)))</f>
        <v>15.19</v>
      </c>
      <c r="L199" s="103" t="n">
        <f aca="false">IF(L$1="P",MAX(0,L$2-$C199),IF(L$1="C",MAX(0,$C199-L$2)))</f>
        <v>25.19</v>
      </c>
      <c r="M199" s="103" t="n">
        <f aca="false">IF(M$1="P",MAX(0,M$2-$C199),IF(M$1="C",MAX(0,$C199-M$2)))</f>
        <v>0</v>
      </c>
      <c r="N199" s="103" t="n">
        <f aca="false">IF(N$1="P",MAX(0,N$2-$C199),IF(N$1="C",MAX(0,$C199-N$2)))</f>
        <v>0</v>
      </c>
      <c r="O199" s="103" t="n">
        <f aca="false">IF(O$1="P",MAX(0,O$2-$C199),IF(O$1="C",MAX(0,$C199-O$2)))</f>
        <v>0</v>
      </c>
      <c r="P199" s="103" t="n">
        <f aca="false">IF(P$1="P",MAX(0,P$2-$C199),IF(P$1="C",MAX(0,$C199-P$2)))</f>
        <v>0</v>
      </c>
      <c r="Q199" s="103" t="n">
        <f aca="false">IF(Q$1="P",MAX(0,Q$2-$C199),IF(Q$1="C",MAX(0,$C199-Q$2)))</f>
        <v>0</v>
      </c>
      <c r="R199" s="103" t="n">
        <f aca="false">IF(R$1="P",MAX(0,R$2-$C199),IF(R$1="C",MAX(0,$C199-R$2)))</f>
        <v>0</v>
      </c>
      <c r="S199" s="104" t="n">
        <f aca="false">A199</f>
        <v>9</v>
      </c>
      <c r="T199" s="105" t="n">
        <f aca="false">VLOOKUP($B199,Gas!$B$3:$E$2506,2)</f>
        <v>1.685</v>
      </c>
      <c r="U199" s="46" t="n">
        <f aca="false">C199/T199</f>
        <v>14.7240356083086</v>
      </c>
    </row>
    <row r="200" customFormat="false" ht="12.75" hidden="false" customHeight="false" outlineLevel="0" collapsed="false">
      <c r="A200" s="95" t="n">
        <f aca="false">MONTH(B200)+(YEAR(B200)-1998)*12</f>
        <v>9</v>
      </c>
      <c r="B200" s="107" t="n">
        <v>36046</v>
      </c>
      <c r="C200" s="97" t="n">
        <v>44.2</v>
      </c>
      <c r="D200" s="98" t="n">
        <f aca="false">LN(C200/C199)</f>
        <v>0.577477991379943</v>
      </c>
      <c r="E200" s="106" t="n">
        <f aca="false">STDEV(D191:D200)*SQRT(trade_day)</f>
        <v>7.32612734343103</v>
      </c>
      <c r="G200" s="103" t="n">
        <f aca="false">IF(G$1="P",MAX(0,G$2-$C200),IF(G$1="C",MAX(0,$C200-G$2)))</f>
        <v>0</v>
      </c>
      <c r="H200" s="103" t="n">
        <f aca="false">IF(H$1="P",MAX(0,H$2-$C200),IF(H$1="C",MAX(0,$C200-H$2)))</f>
        <v>0</v>
      </c>
      <c r="I200" s="103" t="n">
        <f aca="false">IF(I$1="P",MAX(0,I$2-$C200),IF(I$1="C",MAX(0,$C200-I$2)))</f>
        <v>0</v>
      </c>
      <c r="J200" s="103" t="n">
        <f aca="false">IF(J$1="P",MAX(0,J$2-$C200),IF(J$1="C",MAX(0,$C200-J$2)))</f>
        <v>0</v>
      </c>
      <c r="K200" s="103" t="n">
        <f aca="false">IF(K$1="P",MAX(0,K$2-$C200),IF(K$1="C",MAX(0,$C200-K$2)))</f>
        <v>0</v>
      </c>
      <c r="L200" s="103" t="n">
        <f aca="false">IF(L$1="P",MAX(0,L$2-$C200),IF(L$1="C",MAX(0,$C200-L$2)))</f>
        <v>5.8</v>
      </c>
      <c r="M200" s="103" t="n">
        <f aca="false">IF(M$1="P",MAX(0,M$2-$C200),IF(M$1="C",MAX(0,$C200-M$2)))</f>
        <v>19.2</v>
      </c>
      <c r="N200" s="103" t="n">
        <f aca="false">IF(N$1="P",MAX(0,N$2-$C200),IF(N$1="C",MAX(0,$C200-N$2)))</f>
        <v>14.2</v>
      </c>
      <c r="O200" s="103" t="n">
        <f aca="false">IF(O$1="P",MAX(0,O$2-$C200),IF(O$1="C",MAX(0,$C200-O$2)))</f>
        <v>9.2</v>
      </c>
      <c r="P200" s="103" t="n">
        <f aca="false">IF(P$1="P",MAX(0,P$2-$C200),IF(P$1="C",MAX(0,$C200-P$2)))</f>
        <v>4.2</v>
      </c>
      <c r="Q200" s="103" t="n">
        <f aca="false">IF(Q$1="P",MAX(0,Q$2-$C200),IF(Q$1="C",MAX(0,$C200-Q$2)))</f>
        <v>0</v>
      </c>
      <c r="R200" s="103" t="n">
        <f aca="false">IF(R$1="P",MAX(0,R$2-$C200),IF(R$1="C",MAX(0,$C200-R$2)))</f>
        <v>0</v>
      </c>
      <c r="S200" s="104" t="n">
        <f aca="false">A200</f>
        <v>9</v>
      </c>
      <c r="T200" s="105" t="n">
        <f aca="false">VLOOKUP($B200,Gas!$B$3:$E$2506,2)</f>
        <v>1.69</v>
      </c>
      <c r="U200" s="46" t="n">
        <f aca="false">C200/T200</f>
        <v>26.1538461538462</v>
      </c>
    </row>
    <row r="201" customFormat="false" ht="12.75" hidden="false" customHeight="false" outlineLevel="0" collapsed="false">
      <c r="A201" s="95" t="n">
        <f aca="false">MONTH(B201)+(YEAR(B201)-1998)*12</f>
        <v>9</v>
      </c>
      <c r="B201" s="107" t="n">
        <v>36047</v>
      </c>
      <c r="C201" s="97" t="n">
        <v>17.85</v>
      </c>
      <c r="D201" s="98" t="n">
        <f aca="false">LN(C201/C200)</f>
        <v>-0.906721280858004</v>
      </c>
      <c r="E201" s="106" t="n">
        <f aca="false">STDEV(D192:D201)*SQRT(trade_day)</f>
        <v>6.15017373710448</v>
      </c>
      <c r="G201" s="103" t="n">
        <f aca="false">IF(G$1="P",MAX(0,G$2-$C201),IF(G$1="C",MAX(0,$C201-G$2)))</f>
        <v>2.15</v>
      </c>
      <c r="H201" s="103" t="n">
        <f aca="false">IF(H$1="P",MAX(0,H$2-$C201),IF(H$1="C",MAX(0,$C201-H$2)))</f>
        <v>7.15</v>
      </c>
      <c r="I201" s="103" t="n">
        <f aca="false">IF(I$1="P",MAX(0,I$2-$C201),IF(I$1="C",MAX(0,$C201-I$2)))</f>
        <v>12.15</v>
      </c>
      <c r="J201" s="103" t="n">
        <f aca="false">IF(J$1="P",MAX(0,J$2-$C201),IF(J$1="C",MAX(0,$C201-J$2)))</f>
        <v>17.15</v>
      </c>
      <c r="K201" s="103" t="n">
        <f aca="false">IF(K$1="P",MAX(0,K$2-$C201),IF(K$1="C",MAX(0,$C201-K$2)))</f>
        <v>22.15</v>
      </c>
      <c r="L201" s="103" t="n">
        <f aca="false">IF(L$1="P",MAX(0,L$2-$C201),IF(L$1="C",MAX(0,$C201-L$2)))</f>
        <v>32.15</v>
      </c>
      <c r="M201" s="103" t="n">
        <f aca="false">IF(M$1="P",MAX(0,M$2-$C201),IF(M$1="C",MAX(0,$C201-M$2)))</f>
        <v>0</v>
      </c>
      <c r="N201" s="103" t="n">
        <f aca="false">IF(N$1="P",MAX(0,N$2-$C201),IF(N$1="C",MAX(0,$C201-N$2)))</f>
        <v>0</v>
      </c>
      <c r="O201" s="103" t="n">
        <f aca="false">IF(O$1="P",MAX(0,O$2-$C201),IF(O$1="C",MAX(0,$C201-O$2)))</f>
        <v>0</v>
      </c>
      <c r="P201" s="103" t="n">
        <f aca="false">IF(P$1="P",MAX(0,P$2-$C201),IF(P$1="C",MAX(0,$C201-P$2)))</f>
        <v>0</v>
      </c>
      <c r="Q201" s="103" t="n">
        <f aca="false">IF(Q$1="P",MAX(0,Q$2-$C201),IF(Q$1="C",MAX(0,$C201-Q$2)))</f>
        <v>0</v>
      </c>
      <c r="R201" s="103" t="n">
        <f aca="false">IF(R$1="P",MAX(0,R$2-$C201),IF(R$1="C",MAX(0,$C201-R$2)))</f>
        <v>0</v>
      </c>
      <c r="S201" s="104" t="n">
        <f aca="false">A201</f>
        <v>9</v>
      </c>
      <c r="T201" s="105" t="n">
        <f aca="false">VLOOKUP($B201,Gas!$B$3:$E$2506,2)</f>
        <v>1.795</v>
      </c>
      <c r="U201" s="46" t="n">
        <f aca="false">C201/T201</f>
        <v>9.94428969359332</v>
      </c>
    </row>
    <row r="202" customFormat="false" ht="12.75" hidden="false" customHeight="false" outlineLevel="0" collapsed="false">
      <c r="A202" s="95" t="n">
        <f aca="false">MONTH(B202)+(YEAR(B202)-1998)*12</f>
        <v>9</v>
      </c>
      <c r="B202" s="107" t="n">
        <v>36048</v>
      </c>
      <c r="C202" s="97" t="n">
        <v>16.55</v>
      </c>
      <c r="D202" s="98" t="n">
        <f aca="false">LN(C202/C201)</f>
        <v>-0.0756174064025763</v>
      </c>
      <c r="E202" s="106" t="n">
        <f aca="false">STDEV(D193:D202)*SQRT(trade_day)</f>
        <v>6.01045021951366</v>
      </c>
      <c r="G202" s="103" t="n">
        <f aca="false">IF(G$1="P",MAX(0,G$2-$C202),IF(G$1="C",MAX(0,$C202-G$2)))</f>
        <v>3.45</v>
      </c>
      <c r="H202" s="103" t="n">
        <f aca="false">IF(H$1="P",MAX(0,H$2-$C202),IF(H$1="C",MAX(0,$C202-H$2)))</f>
        <v>8.45</v>
      </c>
      <c r="I202" s="103" t="n">
        <f aca="false">IF(I$1="P",MAX(0,I$2-$C202),IF(I$1="C",MAX(0,$C202-I$2)))</f>
        <v>13.45</v>
      </c>
      <c r="J202" s="103" t="n">
        <f aca="false">IF(J$1="P",MAX(0,J$2-$C202),IF(J$1="C",MAX(0,$C202-J$2)))</f>
        <v>18.45</v>
      </c>
      <c r="K202" s="103" t="n">
        <f aca="false">IF(K$1="P",MAX(0,K$2-$C202),IF(K$1="C",MAX(0,$C202-K$2)))</f>
        <v>23.45</v>
      </c>
      <c r="L202" s="103" t="n">
        <f aca="false">IF(L$1="P",MAX(0,L$2-$C202),IF(L$1="C",MAX(0,$C202-L$2)))</f>
        <v>33.45</v>
      </c>
      <c r="M202" s="103" t="n">
        <f aca="false">IF(M$1="P",MAX(0,M$2-$C202),IF(M$1="C",MAX(0,$C202-M$2)))</f>
        <v>0</v>
      </c>
      <c r="N202" s="103" t="n">
        <f aca="false">IF(N$1="P",MAX(0,N$2-$C202),IF(N$1="C",MAX(0,$C202-N$2)))</f>
        <v>0</v>
      </c>
      <c r="O202" s="103" t="n">
        <f aca="false">IF(O$1="P",MAX(0,O$2-$C202),IF(O$1="C",MAX(0,$C202-O$2)))</f>
        <v>0</v>
      </c>
      <c r="P202" s="103" t="n">
        <f aca="false">IF(P$1="P",MAX(0,P$2-$C202),IF(P$1="C",MAX(0,$C202-P$2)))</f>
        <v>0</v>
      </c>
      <c r="Q202" s="103" t="n">
        <f aca="false">IF(Q$1="P",MAX(0,Q$2-$C202),IF(Q$1="C",MAX(0,$C202-Q$2)))</f>
        <v>0</v>
      </c>
      <c r="R202" s="103" t="n">
        <f aca="false">IF(R$1="P",MAX(0,R$2-$C202),IF(R$1="C",MAX(0,$C202-R$2)))</f>
        <v>0</v>
      </c>
      <c r="S202" s="104" t="n">
        <f aca="false">A202</f>
        <v>9</v>
      </c>
      <c r="T202" s="105" t="n">
        <f aca="false">VLOOKUP($B202,Gas!$B$3:$E$2506,2)</f>
        <v>1.775</v>
      </c>
      <c r="U202" s="46" t="n">
        <f aca="false">C202/T202</f>
        <v>9.32394366197183</v>
      </c>
    </row>
    <row r="203" customFormat="false" ht="12.75" hidden="false" customHeight="false" outlineLevel="0" collapsed="false">
      <c r="A203" s="95" t="n">
        <f aca="false">MONTH(B203)+(YEAR(B203)-1998)*12</f>
        <v>9</v>
      </c>
      <c r="B203" s="107" t="n">
        <v>36049</v>
      </c>
      <c r="C203" s="97" t="n">
        <v>22.88</v>
      </c>
      <c r="D203" s="98" t="n">
        <f aca="false">LN(C203/C202)</f>
        <v>0.323877064688525</v>
      </c>
      <c r="E203" s="106" t="n">
        <f aca="false">STDEV(D194:D203)*SQRT(trade_day)</f>
        <v>6.09979181670118</v>
      </c>
      <c r="G203" s="103" t="n">
        <f aca="false">IF(G$1="P",MAX(0,G$2-$C203),IF(G$1="C",MAX(0,$C203-G$2)))</f>
        <v>0</v>
      </c>
      <c r="H203" s="103" t="n">
        <f aca="false">IF(H$1="P",MAX(0,H$2-$C203),IF(H$1="C",MAX(0,$C203-H$2)))</f>
        <v>2.12</v>
      </c>
      <c r="I203" s="103" t="n">
        <f aca="false">IF(I$1="P",MAX(0,I$2-$C203),IF(I$1="C",MAX(0,$C203-I$2)))</f>
        <v>7.12</v>
      </c>
      <c r="J203" s="103" t="n">
        <f aca="false">IF(J$1="P",MAX(0,J$2-$C203),IF(J$1="C",MAX(0,$C203-J$2)))</f>
        <v>12.12</v>
      </c>
      <c r="K203" s="103" t="n">
        <f aca="false">IF(K$1="P",MAX(0,K$2-$C203),IF(K$1="C",MAX(0,$C203-K$2)))</f>
        <v>17.12</v>
      </c>
      <c r="L203" s="103" t="n">
        <f aca="false">IF(L$1="P",MAX(0,L$2-$C203),IF(L$1="C",MAX(0,$C203-L$2)))</f>
        <v>27.12</v>
      </c>
      <c r="M203" s="103" t="n">
        <f aca="false">IF(M$1="P",MAX(0,M$2-$C203),IF(M$1="C",MAX(0,$C203-M$2)))</f>
        <v>0</v>
      </c>
      <c r="N203" s="103" t="n">
        <f aca="false">IF(N$1="P",MAX(0,N$2-$C203),IF(N$1="C",MAX(0,$C203-N$2)))</f>
        <v>0</v>
      </c>
      <c r="O203" s="103" t="n">
        <f aca="false">IF(O$1="P",MAX(0,O$2-$C203),IF(O$1="C",MAX(0,$C203-O$2)))</f>
        <v>0</v>
      </c>
      <c r="P203" s="103" t="n">
        <f aca="false">IF(P$1="P",MAX(0,P$2-$C203),IF(P$1="C",MAX(0,$C203-P$2)))</f>
        <v>0</v>
      </c>
      <c r="Q203" s="103" t="n">
        <f aca="false">IF(Q$1="P",MAX(0,Q$2-$C203),IF(Q$1="C",MAX(0,$C203-Q$2)))</f>
        <v>0</v>
      </c>
      <c r="R203" s="103" t="n">
        <f aca="false">IF(R$1="P",MAX(0,R$2-$C203),IF(R$1="C",MAX(0,$C203-R$2)))</f>
        <v>0</v>
      </c>
      <c r="S203" s="104" t="n">
        <f aca="false">A203</f>
        <v>9</v>
      </c>
      <c r="T203" s="105" t="n">
        <f aca="false">VLOOKUP($B203,Gas!$B$3:$E$2506,2)</f>
        <v>1.87</v>
      </c>
      <c r="U203" s="46" t="n">
        <f aca="false">C203/T203</f>
        <v>12.2352941176471</v>
      </c>
    </row>
    <row r="204" customFormat="false" ht="12.75" hidden="false" customHeight="false" outlineLevel="0" collapsed="false">
      <c r="A204" s="95" t="n">
        <f aca="false">MONTH(B204)+(YEAR(B204)-1998)*12</f>
        <v>9</v>
      </c>
      <c r="B204" s="107" t="n">
        <v>36052</v>
      </c>
      <c r="C204" s="97" t="n">
        <v>29.8</v>
      </c>
      <c r="D204" s="98" t="n">
        <f aca="false">LN(C204/C203)</f>
        <v>0.264245226999762</v>
      </c>
      <c r="E204" s="106" t="n">
        <f aca="false">STDEV(D195:D204)*SQRT(trade_day)</f>
        <v>6.28333598416916</v>
      </c>
      <c r="G204" s="103" t="n">
        <f aca="false">IF(G$1="P",MAX(0,G$2-$C204),IF(G$1="C",MAX(0,$C204-G$2)))</f>
        <v>0</v>
      </c>
      <c r="H204" s="103" t="n">
        <f aca="false">IF(H$1="P",MAX(0,H$2-$C204),IF(H$1="C",MAX(0,$C204-H$2)))</f>
        <v>0</v>
      </c>
      <c r="I204" s="103" t="n">
        <f aca="false">IF(I$1="P",MAX(0,I$2-$C204),IF(I$1="C",MAX(0,$C204-I$2)))</f>
        <v>0.199999999999999</v>
      </c>
      <c r="J204" s="103" t="n">
        <f aca="false">IF(J$1="P",MAX(0,J$2-$C204),IF(J$1="C",MAX(0,$C204-J$2)))</f>
        <v>5.2</v>
      </c>
      <c r="K204" s="103" t="n">
        <f aca="false">IF(K$1="P",MAX(0,K$2-$C204),IF(K$1="C",MAX(0,$C204-K$2)))</f>
        <v>10.2</v>
      </c>
      <c r="L204" s="103" t="n">
        <f aca="false">IF(L$1="P",MAX(0,L$2-$C204),IF(L$1="C",MAX(0,$C204-L$2)))</f>
        <v>20.2</v>
      </c>
      <c r="M204" s="103" t="n">
        <f aca="false">IF(M$1="P",MAX(0,M$2-$C204),IF(M$1="C",MAX(0,$C204-M$2)))</f>
        <v>4.8</v>
      </c>
      <c r="N204" s="103" t="n">
        <f aca="false">IF(N$1="P",MAX(0,N$2-$C204),IF(N$1="C",MAX(0,$C204-N$2)))</f>
        <v>0</v>
      </c>
      <c r="O204" s="103" t="n">
        <f aca="false">IF(O$1="P",MAX(0,O$2-$C204),IF(O$1="C",MAX(0,$C204-O$2)))</f>
        <v>0</v>
      </c>
      <c r="P204" s="103" t="n">
        <f aca="false">IF(P$1="P",MAX(0,P$2-$C204),IF(P$1="C",MAX(0,$C204-P$2)))</f>
        <v>0</v>
      </c>
      <c r="Q204" s="103" t="n">
        <f aca="false">IF(Q$1="P",MAX(0,Q$2-$C204),IF(Q$1="C",MAX(0,$C204-Q$2)))</f>
        <v>0</v>
      </c>
      <c r="R204" s="103" t="n">
        <f aca="false">IF(R$1="P",MAX(0,R$2-$C204),IF(R$1="C",MAX(0,$C204-R$2)))</f>
        <v>0</v>
      </c>
      <c r="S204" s="104" t="n">
        <f aca="false">A204</f>
        <v>9</v>
      </c>
      <c r="T204" s="105" t="n">
        <f aca="false">VLOOKUP($B204,Gas!$B$3:$E$2506,2)</f>
        <v>1.845</v>
      </c>
      <c r="U204" s="46" t="n">
        <f aca="false">C204/T204</f>
        <v>16.1517615176152</v>
      </c>
    </row>
    <row r="205" customFormat="false" ht="12.75" hidden="false" customHeight="false" outlineLevel="0" collapsed="false">
      <c r="A205" s="95" t="n">
        <f aca="false">MONTH(B205)+(YEAR(B205)-1998)*12</f>
        <v>9</v>
      </c>
      <c r="B205" s="107" t="n">
        <v>36053</v>
      </c>
      <c r="C205" s="97" t="n">
        <v>43.02</v>
      </c>
      <c r="D205" s="98" t="n">
        <f aca="false">LN(C205/C204)</f>
        <v>0.367156730328225</v>
      </c>
      <c r="E205" s="106" t="n">
        <f aca="false">STDEV(D196:D205)*SQRT(trade_day)</f>
        <v>6.58209047033467</v>
      </c>
      <c r="G205" s="103" t="n">
        <f aca="false">IF(G$1="P",MAX(0,G$2-$C205),IF(G$1="C",MAX(0,$C205-G$2)))</f>
        <v>0</v>
      </c>
      <c r="H205" s="103" t="n">
        <f aca="false">IF(H$1="P",MAX(0,H$2-$C205),IF(H$1="C",MAX(0,$C205-H$2)))</f>
        <v>0</v>
      </c>
      <c r="I205" s="103" t="n">
        <f aca="false">IF(I$1="P",MAX(0,I$2-$C205),IF(I$1="C",MAX(0,$C205-I$2)))</f>
        <v>0</v>
      </c>
      <c r="J205" s="103" t="n">
        <f aca="false">IF(J$1="P",MAX(0,J$2-$C205),IF(J$1="C",MAX(0,$C205-J$2)))</f>
        <v>0</v>
      </c>
      <c r="K205" s="103" t="n">
        <f aca="false">IF(K$1="P",MAX(0,K$2-$C205),IF(K$1="C",MAX(0,$C205-K$2)))</f>
        <v>0</v>
      </c>
      <c r="L205" s="103" t="n">
        <f aca="false">IF(L$1="P",MAX(0,L$2-$C205),IF(L$1="C",MAX(0,$C205-L$2)))</f>
        <v>6.98</v>
      </c>
      <c r="M205" s="103" t="n">
        <f aca="false">IF(M$1="P",MAX(0,M$2-$C205),IF(M$1="C",MAX(0,$C205-M$2)))</f>
        <v>18.02</v>
      </c>
      <c r="N205" s="103" t="n">
        <f aca="false">IF(N$1="P",MAX(0,N$2-$C205),IF(N$1="C",MAX(0,$C205-N$2)))</f>
        <v>13.02</v>
      </c>
      <c r="O205" s="103" t="n">
        <f aca="false">IF(O$1="P",MAX(0,O$2-$C205),IF(O$1="C",MAX(0,$C205-O$2)))</f>
        <v>8.02</v>
      </c>
      <c r="P205" s="103" t="n">
        <f aca="false">IF(P$1="P",MAX(0,P$2-$C205),IF(P$1="C",MAX(0,$C205-P$2)))</f>
        <v>3.02</v>
      </c>
      <c r="Q205" s="103" t="n">
        <f aca="false">IF(Q$1="P",MAX(0,Q$2-$C205),IF(Q$1="C",MAX(0,$C205-Q$2)))</f>
        <v>0</v>
      </c>
      <c r="R205" s="103" t="n">
        <f aca="false">IF(R$1="P",MAX(0,R$2-$C205),IF(R$1="C",MAX(0,$C205-R$2)))</f>
        <v>0</v>
      </c>
      <c r="S205" s="104" t="n">
        <f aca="false">A205</f>
        <v>9</v>
      </c>
      <c r="T205" s="105" t="n">
        <f aca="false">VLOOKUP($B205,Gas!$B$3:$E$2506,2)</f>
        <v>1.83</v>
      </c>
      <c r="U205" s="46" t="n">
        <f aca="false">C205/T205</f>
        <v>23.5081967213115</v>
      </c>
    </row>
    <row r="206" customFormat="false" ht="12.75" hidden="false" customHeight="false" outlineLevel="0" collapsed="false">
      <c r="A206" s="95" t="n">
        <f aca="false">MONTH(B206)+(YEAR(B206)-1998)*12</f>
        <v>9</v>
      </c>
      <c r="B206" s="107" t="n">
        <v>36054</v>
      </c>
      <c r="C206" s="97" t="n">
        <v>40.45</v>
      </c>
      <c r="D206" s="98" t="n">
        <f aca="false">LN(C206/C205)</f>
        <v>-0.0615984803350833</v>
      </c>
      <c r="E206" s="106" t="n">
        <f aca="false">STDEV(D197:D206)*SQRT(trade_day)</f>
        <v>6.51760015026</v>
      </c>
      <c r="G206" s="103" t="n">
        <f aca="false">IF(G$1="P",MAX(0,G$2-$C206),IF(G$1="C",MAX(0,$C206-G$2)))</f>
        <v>0</v>
      </c>
      <c r="H206" s="103" t="n">
        <f aca="false">IF(H$1="P",MAX(0,H$2-$C206),IF(H$1="C",MAX(0,$C206-H$2)))</f>
        <v>0</v>
      </c>
      <c r="I206" s="103" t="n">
        <f aca="false">IF(I$1="P",MAX(0,I$2-$C206),IF(I$1="C",MAX(0,$C206-I$2)))</f>
        <v>0</v>
      </c>
      <c r="J206" s="103" t="n">
        <f aca="false">IF(J$1="P",MAX(0,J$2-$C206),IF(J$1="C",MAX(0,$C206-J$2)))</f>
        <v>0</v>
      </c>
      <c r="K206" s="103" t="n">
        <f aca="false">IF(K$1="P",MAX(0,K$2-$C206),IF(K$1="C",MAX(0,$C206-K$2)))</f>
        <v>0</v>
      </c>
      <c r="L206" s="103" t="n">
        <f aca="false">IF(L$1="P",MAX(0,L$2-$C206),IF(L$1="C",MAX(0,$C206-L$2)))</f>
        <v>9.55</v>
      </c>
      <c r="M206" s="103" t="n">
        <f aca="false">IF(M$1="P",MAX(0,M$2-$C206),IF(M$1="C",MAX(0,$C206-M$2)))</f>
        <v>15.45</v>
      </c>
      <c r="N206" s="103" t="n">
        <f aca="false">IF(N$1="P",MAX(0,N$2-$C206),IF(N$1="C",MAX(0,$C206-N$2)))</f>
        <v>10.45</v>
      </c>
      <c r="O206" s="103" t="n">
        <f aca="false">IF(O$1="P",MAX(0,O$2-$C206),IF(O$1="C",MAX(0,$C206-O$2)))</f>
        <v>5.45</v>
      </c>
      <c r="P206" s="103" t="n">
        <f aca="false">IF(P$1="P",MAX(0,P$2-$C206),IF(P$1="C",MAX(0,$C206-P$2)))</f>
        <v>0.450000000000003</v>
      </c>
      <c r="Q206" s="103" t="n">
        <f aca="false">IF(Q$1="P",MAX(0,Q$2-$C206),IF(Q$1="C",MAX(0,$C206-Q$2)))</f>
        <v>0</v>
      </c>
      <c r="R206" s="103" t="n">
        <f aca="false">IF(R$1="P",MAX(0,R$2-$C206),IF(R$1="C",MAX(0,$C206-R$2)))</f>
        <v>0</v>
      </c>
      <c r="S206" s="104" t="n">
        <f aca="false">A206</f>
        <v>9</v>
      </c>
      <c r="T206" s="105" t="n">
        <f aca="false">VLOOKUP($B206,Gas!$B$3:$E$2506,2)</f>
        <v>1.935</v>
      </c>
      <c r="U206" s="46" t="n">
        <f aca="false">C206/T206</f>
        <v>20.9043927648579</v>
      </c>
    </row>
    <row r="207" customFormat="false" ht="12.75" hidden="false" customHeight="false" outlineLevel="0" collapsed="false">
      <c r="A207" s="95" t="n">
        <f aca="false">MONTH(B207)+(YEAR(B207)-1998)*12</f>
        <v>9</v>
      </c>
      <c r="B207" s="107" t="n">
        <v>36055</v>
      </c>
      <c r="C207" s="97" t="n">
        <v>43.54</v>
      </c>
      <c r="D207" s="98" t="n">
        <f aca="false">LN(C207/C206)</f>
        <v>0.0736134123019005</v>
      </c>
      <c r="E207" s="106" t="n">
        <f aca="false">STDEV(D198:D207)*SQRT(trade_day)</f>
        <v>6.51753714527232</v>
      </c>
      <c r="G207" s="103" t="n">
        <f aca="false">IF(G$1="P",MAX(0,G$2-$C207),IF(G$1="C",MAX(0,$C207-G$2)))</f>
        <v>0</v>
      </c>
      <c r="H207" s="103" t="n">
        <f aca="false">IF(H$1="P",MAX(0,H$2-$C207),IF(H$1="C",MAX(0,$C207-H$2)))</f>
        <v>0</v>
      </c>
      <c r="I207" s="103" t="n">
        <f aca="false">IF(I$1="P",MAX(0,I$2-$C207),IF(I$1="C",MAX(0,$C207-I$2)))</f>
        <v>0</v>
      </c>
      <c r="J207" s="103" t="n">
        <f aca="false">IF(J$1="P",MAX(0,J$2-$C207),IF(J$1="C",MAX(0,$C207-J$2)))</f>
        <v>0</v>
      </c>
      <c r="K207" s="103" t="n">
        <f aca="false">IF(K$1="P",MAX(0,K$2-$C207),IF(K$1="C",MAX(0,$C207-K$2)))</f>
        <v>0</v>
      </c>
      <c r="L207" s="103" t="n">
        <f aca="false">IF(L$1="P",MAX(0,L$2-$C207),IF(L$1="C",MAX(0,$C207-L$2)))</f>
        <v>6.46</v>
      </c>
      <c r="M207" s="103" t="n">
        <f aca="false">IF(M$1="P",MAX(0,M$2-$C207),IF(M$1="C",MAX(0,$C207-M$2)))</f>
        <v>18.54</v>
      </c>
      <c r="N207" s="103" t="n">
        <f aca="false">IF(N$1="P",MAX(0,N$2-$C207),IF(N$1="C",MAX(0,$C207-N$2)))</f>
        <v>13.54</v>
      </c>
      <c r="O207" s="103" t="n">
        <f aca="false">IF(O$1="P",MAX(0,O$2-$C207),IF(O$1="C",MAX(0,$C207-O$2)))</f>
        <v>8.54</v>
      </c>
      <c r="P207" s="103" t="n">
        <f aca="false">IF(P$1="P",MAX(0,P$2-$C207),IF(P$1="C",MAX(0,$C207-P$2)))</f>
        <v>3.54</v>
      </c>
      <c r="Q207" s="103" t="n">
        <f aca="false">IF(Q$1="P",MAX(0,Q$2-$C207),IF(Q$1="C",MAX(0,$C207-Q$2)))</f>
        <v>0</v>
      </c>
      <c r="R207" s="103" t="n">
        <f aca="false">IF(R$1="P",MAX(0,R$2-$C207),IF(R$1="C",MAX(0,$C207-R$2)))</f>
        <v>0</v>
      </c>
      <c r="S207" s="104" t="n">
        <f aca="false">A207</f>
        <v>9</v>
      </c>
      <c r="T207" s="105" t="n">
        <f aca="false">VLOOKUP($B207,Gas!$B$3:$E$2506,2)</f>
        <v>2.12</v>
      </c>
      <c r="U207" s="46" t="n">
        <f aca="false">C207/T207</f>
        <v>20.5377358490566</v>
      </c>
    </row>
    <row r="208" customFormat="false" ht="12.75" hidden="false" customHeight="false" outlineLevel="0" collapsed="false">
      <c r="A208" s="95" t="n">
        <f aca="false">MONTH(B208)+(YEAR(B208)-1998)*12</f>
        <v>9</v>
      </c>
      <c r="B208" s="107" t="n">
        <v>36056</v>
      </c>
      <c r="C208" s="97" t="n">
        <v>46.52</v>
      </c>
      <c r="D208" s="98" t="n">
        <f aca="false">LN(C208/C207)</f>
        <v>0.0662022718440624</v>
      </c>
      <c r="E208" s="106" t="n">
        <f aca="false">STDEV(D199:D208)*SQRT(trade_day)</f>
        <v>6.33380853011393</v>
      </c>
      <c r="G208" s="103" t="n">
        <f aca="false">IF(G$1="P",MAX(0,G$2-$C208),IF(G$1="C",MAX(0,$C208-G$2)))</f>
        <v>0</v>
      </c>
      <c r="H208" s="103" t="n">
        <f aca="false">IF(H$1="P",MAX(0,H$2-$C208),IF(H$1="C",MAX(0,$C208-H$2)))</f>
        <v>0</v>
      </c>
      <c r="I208" s="103" t="n">
        <f aca="false">IF(I$1="P",MAX(0,I$2-$C208),IF(I$1="C",MAX(0,$C208-I$2)))</f>
        <v>0</v>
      </c>
      <c r="J208" s="103" t="n">
        <f aca="false">IF(J$1="P",MAX(0,J$2-$C208),IF(J$1="C",MAX(0,$C208-J$2)))</f>
        <v>0</v>
      </c>
      <c r="K208" s="103" t="n">
        <f aca="false">IF(K$1="P",MAX(0,K$2-$C208),IF(K$1="C",MAX(0,$C208-K$2)))</f>
        <v>0</v>
      </c>
      <c r="L208" s="103" t="n">
        <f aca="false">IF(L$1="P",MAX(0,L$2-$C208),IF(L$1="C",MAX(0,$C208-L$2)))</f>
        <v>3.48</v>
      </c>
      <c r="M208" s="103" t="n">
        <f aca="false">IF(M$1="P",MAX(0,M$2-$C208),IF(M$1="C",MAX(0,$C208-M$2)))</f>
        <v>21.52</v>
      </c>
      <c r="N208" s="103" t="n">
        <f aca="false">IF(N$1="P",MAX(0,N$2-$C208),IF(N$1="C",MAX(0,$C208-N$2)))</f>
        <v>16.52</v>
      </c>
      <c r="O208" s="103" t="n">
        <f aca="false">IF(O$1="P",MAX(0,O$2-$C208),IF(O$1="C",MAX(0,$C208-O$2)))</f>
        <v>11.52</v>
      </c>
      <c r="P208" s="103" t="n">
        <f aca="false">IF(P$1="P",MAX(0,P$2-$C208),IF(P$1="C",MAX(0,$C208-P$2)))</f>
        <v>6.52</v>
      </c>
      <c r="Q208" s="103" t="n">
        <f aca="false">IF(Q$1="P",MAX(0,Q$2-$C208),IF(Q$1="C",MAX(0,$C208-Q$2)))</f>
        <v>0</v>
      </c>
      <c r="R208" s="103" t="n">
        <f aca="false">IF(R$1="P",MAX(0,R$2-$C208),IF(R$1="C",MAX(0,$C208-R$2)))</f>
        <v>0</v>
      </c>
      <c r="S208" s="104" t="n">
        <f aca="false">A208</f>
        <v>9</v>
      </c>
      <c r="T208" s="105" t="n">
        <f aca="false">VLOOKUP($B208,Gas!$B$3:$E$2506,2)</f>
        <v>2.115</v>
      </c>
      <c r="U208" s="46" t="n">
        <f aca="false">C208/T208</f>
        <v>21.9952718676123</v>
      </c>
    </row>
    <row r="209" customFormat="false" ht="12.75" hidden="false" customHeight="false" outlineLevel="0" collapsed="false">
      <c r="A209" s="95" t="n">
        <f aca="false">MONTH(B209)+(YEAR(B209)-1998)*12</f>
        <v>9</v>
      </c>
      <c r="B209" s="107" t="n">
        <v>36059</v>
      </c>
      <c r="C209" s="97" t="n">
        <v>36.06</v>
      </c>
      <c r="D209" s="98" t="n">
        <f aca="false">LN(C209/C208)</f>
        <v>-0.254698109875293</v>
      </c>
      <c r="E209" s="106" t="n">
        <f aca="false">STDEV(D200:D209)*SQRT(trade_day)</f>
        <v>6.53059576425009</v>
      </c>
      <c r="G209" s="103" t="n">
        <f aca="false">IF(G$1="P",MAX(0,G$2-$C209),IF(G$1="C",MAX(0,$C209-G$2)))</f>
        <v>0</v>
      </c>
      <c r="H209" s="103" t="n">
        <f aca="false">IF(H$1="P",MAX(0,H$2-$C209),IF(H$1="C",MAX(0,$C209-H$2)))</f>
        <v>0</v>
      </c>
      <c r="I209" s="103" t="n">
        <f aca="false">IF(I$1="P",MAX(0,I$2-$C209),IF(I$1="C",MAX(0,$C209-I$2)))</f>
        <v>0</v>
      </c>
      <c r="J209" s="103" t="n">
        <f aca="false">IF(J$1="P",MAX(0,J$2-$C209),IF(J$1="C",MAX(0,$C209-J$2)))</f>
        <v>0</v>
      </c>
      <c r="K209" s="103" t="n">
        <f aca="false">IF(K$1="P",MAX(0,K$2-$C209),IF(K$1="C",MAX(0,$C209-K$2)))</f>
        <v>3.94</v>
      </c>
      <c r="L209" s="103" t="n">
        <f aca="false">IF(L$1="P",MAX(0,L$2-$C209),IF(L$1="C",MAX(0,$C209-L$2)))</f>
        <v>13.94</v>
      </c>
      <c r="M209" s="103" t="n">
        <f aca="false">IF(M$1="P",MAX(0,M$2-$C209),IF(M$1="C",MAX(0,$C209-M$2)))</f>
        <v>11.06</v>
      </c>
      <c r="N209" s="103" t="n">
        <f aca="false">IF(N$1="P",MAX(0,N$2-$C209),IF(N$1="C",MAX(0,$C209-N$2)))</f>
        <v>6.06</v>
      </c>
      <c r="O209" s="103" t="n">
        <f aca="false">IF(O$1="P",MAX(0,O$2-$C209),IF(O$1="C",MAX(0,$C209-O$2)))</f>
        <v>1.06</v>
      </c>
      <c r="P209" s="103" t="n">
        <f aca="false">IF(P$1="P",MAX(0,P$2-$C209),IF(P$1="C",MAX(0,$C209-P$2)))</f>
        <v>0</v>
      </c>
      <c r="Q209" s="103" t="n">
        <f aca="false">IF(Q$1="P",MAX(0,Q$2-$C209),IF(Q$1="C",MAX(0,$C209-Q$2)))</f>
        <v>0</v>
      </c>
      <c r="R209" s="103" t="n">
        <f aca="false">IF(R$1="P",MAX(0,R$2-$C209),IF(R$1="C",MAX(0,$C209-R$2)))</f>
        <v>0</v>
      </c>
      <c r="S209" s="104" t="n">
        <f aca="false">A209</f>
        <v>9</v>
      </c>
      <c r="T209" s="105" t="n">
        <f aca="false">VLOOKUP($B209,Gas!$B$3:$E$2506,2)</f>
        <v>2.245</v>
      </c>
      <c r="U209" s="46" t="n">
        <f aca="false">C209/T209</f>
        <v>16.0623608017817</v>
      </c>
    </row>
    <row r="210" customFormat="false" ht="12.75" hidden="false" customHeight="false" outlineLevel="0" collapsed="false">
      <c r="A210" s="95" t="n">
        <f aca="false">MONTH(B210)+(YEAR(B210)-1998)*12</f>
        <v>9</v>
      </c>
      <c r="B210" s="107" t="n">
        <v>36060</v>
      </c>
      <c r="C210" s="97" t="n">
        <v>27.79</v>
      </c>
      <c r="D210" s="98" t="n">
        <f aca="false">LN(C210/C209)</f>
        <v>-0.260507974020759</v>
      </c>
      <c r="E210" s="106" t="n">
        <f aca="false">STDEV(D201:D210)*SQRT(trade_day)</f>
        <v>5.92120695623513</v>
      </c>
      <c r="G210" s="103" t="n">
        <f aca="false">IF(G$1="P",MAX(0,G$2-$C210),IF(G$1="C",MAX(0,$C210-G$2)))</f>
        <v>0</v>
      </c>
      <c r="H210" s="103" t="n">
        <f aca="false">IF(H$1="P",MAX(0,H$2-$C210),IF(H$1="C",MAX(0,$C210-H$2)))</f>
        <v>0</v>
      </c>
      <c r="I210" s="103" t="n">
        <f aca="false">IF(I$1="P",MAX(0,I$2-$C210),IF(I$1="C",MAX(0,$C210-I$2)))</f>
        <v>2.21</v>
      </c>
      <c r="J210" s="103" t="n">
        <f aca="false">IF(J$1="P",MAX(0,J$2-$C210),IF(J$1="C",MAX(0,$C210-J$2)))</f>
        <v>7.21</v>
      </c>
      <c r="K210" s="103" t="n">
        <f aca="false">IF(K$1="P",MAX(0,K$2-$C210),IF(K$1="C",MAX(0,$C210-K$2)))</f>
        <v>12.21</v>
      </c>
      <c r="L210" s="103" t="n">
        <f aca="false">IF(L$1="P",MAX(0,L$2-$C210),IF(L$1="C",MAX(0,$C210-L$2)))</f>
        <v>22.21</v>
      </c>
      <c r="M210" s="103" t="n">
        <f aca="false">IF(M$1="P",MAX(0,M$2-$C210),IF(M$1="C",MAX(0,$C210-M$2)))</f>
        <v>2.79</v>
      </c>
      <c r="N210" s="103" t="n">
        <f aca="false">IF(N$1="P",MAX(0,N$2-$C210),IF(N$1="C",MAX(0,$C210-N$2)))</f>
        <v>0</v>
      </c>
      <c r="O210" s="103" t="n">
        <f aca="false">IF(O$1="P",MAX(0,O$2-$C210),IF(O$1="C",MAX(0,$C210-O$2)))</f>
        <v>0</v>
      </c>
      <c r="P210" s="103" t="n">
        <f aca="false">IF(P$1="P",MAX(0,P$2-$C210),IF(P$1="C",MAX(0,$C210-P$2)))</f>
        <v>0</v>
      </c>
      <c r="Q210" s="103" t="n">
        <f aca="false">IF(Q$1="P",MAX(0,Q$2-$C210),IF(Q$1="C",MAX(0,$C210-Q$2)))</f>
        <v>0</v>
      </c>
      <c r="R210" s="103" t="n">
        <f aca="false">IF(R$1="P",MAX(0,R$2-$C210),IF(R$1="C",MAX(0,$C210-R$2)))</f>
        <v>0</v>
      </c>
      <c r="S210" s="104" t="n">
        <f aca="false">A210</f>
        <v>9</v>
      </c>
      <c r="T210" s="105" t="n">
        <f aca="false">VLOOKUP($B210,Gas!$B$3:$E$2506,2)</f>
        <v>2.17</v>
      </c>
      <c r="U210" s="46" t="n">
        <f aca="false">C210/T210</f>
        <v>12.8064516129032</v>
      </c>
    </row>
    <row r="211" customFormat="false" ht="12.75" hidden="false" customHeight="false" outlineLevel="0" collapsed="false">
      <c r="A211" s="95" t="n">
        <f aca="false">MONTH(B211)+(YEAR(B211)-1998)*12</f>
        <v>9</v>
      </c>
      <c r="B211" s="107" t="n">
        <v>36061</v>
      </c>
      <c r="C211" s="97" t="n">
        <v>21.62</v>
      </c>
      <c r="D211" s="98" t="n">
        <f aca="false">LN(C211/C210)</f>
        <v>-0.25105743154335</v>
      </c>
      <c r="E211" s="106" t="n">
        <f aca="false">STDEV(D202:D211)*SQRT(trade_day)</f>
        <v>3.80399541787192</v>
      </c>
      <c r="G211" s="103" t="n">
        <f aca="false">IF(G$1="P",MAX(0,G$2-$C211),IF(G$1="C",MAX(0,$C211-G$2)))</f>
        <v>0</v>
      </c>
      <c r="H211" s="103" t="n">
        <f aca="false">IF(H$1="P",MAX(0,H$2-$C211),IF(H$1="C",MAX(0,$C211-H$2)))</f>
        <v>3.38</v>
      </c>
      <c r="I211" s="103" t="n">
        <f aca="false">IF(I$1="P",MAX(0,I$2-$C211),IF(I$1="C",MAX(0,$C211-I$2)))</f>
        <v>8.38</v>
      </c>
      <c r="J211" s="103" t="n">
        <f aca="false">IF(J$1="P",MAX(0,J$2-$C211),IF(J$1="C",MAX(0,$C211-J$2)))</f>
        <v>13.38</v>
      </c>
      <c r="K211" s="103" t="n">
        <f aca="false">IF(K$1="P",MAX(0,K$2-$C211),IF(K$1="C",MAX(0,$C211-K$2)))</f>
        <v>18.38</v>
      </c>
      <c r="L211" s="103" t="n">
        <f aca="false">IF(L$1="P",MAX(0,L$2-$C211),IF(L$1="C",MAX(0,$C211-L$2)))</f>
        <v>28.38</v>
      </c>
      <c r="M211" s="103" t="n">
        <f aca="false">IF(M$1="P",MAX(0,M$2-$C211),IF(M$1="C",MAX(0,$C211-M$2)))</f>
        <v>0</v>
      </c>
      <c r="N211" s="103" t="n">
        <f aca="false">IF(N$1="P",MAX(0,N$2-$C211),IF(N$1="C",MAX(0,$C211-N$2)))</f>
        <v>0</v>
      </c>
      <c r="O211" s="103" t="n">
        <f aca="false">IF(O$1="P",MAX(0,O$2-$C211),IF(O$1="C",MAX(0,$C211-O$2)))</f>
        <v>0</v>
      </c>
      <c r="P211" s="103" t="n">
        <f aca="false">IF(P$1="P",MAX(0,P$2-$C211),IF(P$1="C",MAX(0,$C211-P$2)))</f>
        <v>0</v>
      </c>
      <c r="Q211" s="103" t="n">
        <f aca="false">IF(Q$1="P",MAX(0,Q$2-$C211),IF(Q$1="C",MAX(0,$C211-Q$2)))</f>
        <v>0</v>
      </c>
      <c r="R211" s="103" t="n">
        <f aca="false">IF(R$1="P",MAX(0,R$2-$C211),IF(R$1="C",MAX(0,$C211-R$2)))</f>
        <v>0</v>
      </c>
      <c r="S211" s="104" t="n">
        <f aca="false">A211</f>
        <v>9</v>
      </c>
      <c r="T211" s="105" t="n">
        <f aca="false">VLOOKUP($B211,Gas!$B$3:$E$2506,2)</f>
        <v>2.285</v>
      </c>
      <c r="U211" s="46" t="n">
        <f aca="false">C211/T211</f>
        <v>9.4617067833698</v>
      </c>
    </row>
    <row r="212" customFormat="false" ht="12.75" hidden="false" customHeight="false" outlineLevel="0" collapsed="false">
      <c r="A212" s="95" t="n">
        <f aca="false">MONTH(B212)+(YEAR(B212)-1998)*12</f>
        <v>9</v>
      </c>
      <c r="B212" s="107" t="n">
        <v>36062</v>
      </c>
      <c r="C212" s="97" t="n">
        <v>19.37</v>
      </c>
      <c r="D212" s="98" t="n">
        <f aca="false">LN(C212/C211)</f>
        <v>-0.109893334792158</v>
      </c>
      <c r="E212" s="106" t="n">
        <f aca="false">STDEV(D203:D212)*SQRT(trade_day)</f>
        <v>3.83147907490771</v>
      </c>
      <c r="G212" s="103" t="n">
        <f aca="false">IF(G$1="P",MAX(0,G$2-$C212),IF(G$1="C",MAX(0,$C212-G$2)))</f>
        <v>0.629999999999999</v>
      </c>
      <c r="H212" s="103" t="n">
        <f aca="false">IF(H$1="P",MAX(0,H$2-$C212),IF(H$1="C",MAX(0,$C212-H$2)))</f>
        <v>5.63</v>
      </c>
      <c r="I212" s="103" t="n">
        <f aca="false">IF(I$1="P",MAX(0,I$2-$C212),IF(I$1="C",MAX(0,$C212-I$2)))</f>
        <v>10.63</v>
      </c>
      <c r="J212" s="103" t="n">
        <f aca="false">IF(J$1="P",MAX(0,J$2-$C212),IF(J$1="C",MAX(0,$C212-J$2)))</f>
        <v>15.63</v>
      </c>
      <c r="K212" s="103" t="n">
        <f aca="false">IF(K$1="P",MAX(0,K$2-$C212),IF(K$1="C",MAX(0,$C212-K$2)))</f>
        <v>20.63</v>
      </c>
      <c r="L212" s="103" t="n">
        <f aca="false">IF(L$1="P",MAX(0,L$2-$C212),IF(L$1="C",MAX(0,$C212-L$2)))</f>
        <v>30.63</v>
      </c>
      <c r="M212" s="103" t="n">
        <f aca="false">IF(M$1="P",MAX(0,M$2-$C212),IF(M$1="C",MAX(0,$C212-M$2)))</f>
        <v>0</v>
      </c>
      <c r="N212" s="103" t="n">
        <f aca="false">IF(N$1="P",MAX(0,N$2-$C212),IF(N$1="C",MAX(0,$C212-N$2)))</f>
        <v>0</v>
      </c>
      <c r="O212" s="103" t="n">
        <f aca="false">IF(O$1="P",MAX(0,O$2-$C212),IF(O$1="C",MAX(0,$C212-O$2)))</f>
        <v>0</v>
      </c>
      <c r="P212" s="103" t="n">
        <f aca="false">IF(P$1="P",MAX(0,P$2-$C212),IF(P$1="C",MAX(0,$C212-P$2)))</f>
        <v>0</v>
      </c>
      <c r="Q212" s="103" t="n">
        <f aca="false">IF(Q$1="P",MAX(0,Q$2-$C212),IF(Q$1="C",MAX(0,$C212-Q$2)))</f>
        <v>0</v>
      </c>
      <c r="R212" s="103" t="n">
        <f aca="false">IF(R$1="P",MAX(0,R$2-$C212),IF(R$1="C",MAX(0,$C212-R$2)))</f>
        <v>0</v>
      </c>
      <c r="S212" s="104" t="n">
        <f aca="false">A212</f>
        <v>9</v>
      </c>
      <c r="T212" s="105" t="n">
        <f aca="false">VLOOKUP($B212,Gas!$B$3:$E$2506,2)</f>
        <v>2.185</v>
      </c>
      <c r="U212" s="46" t="n">
        <f aca="false">C212/T212</f>
        <v>8.8649885583524</v>
      </c>
    </row>
    <row r="213" customFormat="false" ht="12.75" hidden="false" customHeight="false" outlineLevel="0" collapsed="false">
      <c r="A213" s="95" t="n">
        <f aca="false">MONTH(B213)+(YEAR(B213)-1998)*12</f>
        <v>9</v>
      </c>
      <c r="B213" s="107" t="n">
        <v>36063</v>
      </c>
      <c r="C213" s="97" t="n">
        <v>21.7</v>
      </c>
      <c r="D213" s="98" t="n">
        <f aca="false">LN(C213/C212)</f>
        <v>0.113586783127509</v>
      </c>
      <c r="E213" s="106" t="n">
        <f aca="false">STDEV(D204:D213)*SQRT(trade_day)</f>
        <v>3.49081787929037</v>
      </c>
      <c r="G213" s="103" t="n">
        <f aca="false">IF(G$1="P",MAX(0,G$2-$C213),IF(G$1="C",MAX(0,$C213-G$2)))</f>
        <v>0</v>
      </c>
      <c r="H213" s="103" t="n">
        <f aca="false">IF(H$1="P",MAX(0,H$2-$C213),IF(H$1="C",MAX(0,$C213-H$2)))</f>
        <v>3.3</v>
      </c>
      <c r="I213" s="103" t="n">
        <f aca="false">IF(I$1="P",MAX(0,I$2-$C213),IF(I$1="C",MAX(0,$C213-I$2)))</f>
        <v>8.3</v>
      </c>
      <c r="J213" s="103" t="n">
        <f aca="false">IF(J$1="P",MAX(0,J$2-$C213),IF(J$1="C",MAX(0,$C213-J$2)))</f>
        <v>13.3</v>
      </c>
      <c r="K213" s="103" t="n">
        <f aca="false">IF(K$1="P",MAX(0,K$2-$C213),IF(K$1="C",MAX(0,$C213-K$2)))</f>
        <v>18.3</v>
      </c>
      <c r="L213" s="103" t="n">
        <f aca="false">IF(L$1="P",MAX(0,L$2-$C213),IF(L$1="C",MAX(0,$C213-L$2)))</f>
        <v>28.3</v>
      </c>
      <c r="M213" s="103" t="n">
        <f aca="false">IF(M$1="P",MAX(0,M$2-$C213),IF(M$1="C",MAX(0,$C213-M$2)))</f>
        <v>0</v>
      </c>
      <c r="N213" s="103" t="n">
        <f aca="false">IF(N$1="P",MAX(0,N$2-$C213),IF(N$1="C",MAX(0,$C213-N$2)))</f>
        <v>0</v>
      </c>
      <c r="O213" s="103" t="n">
        <f aca="false">IF(O$1="P",MAX(0,O$2-$C213),IF(O$1="C",MAX(0,$C213-O$2)))</f>
        <v>0</v>
      </c>
      <c r="P213" s="103" t="n">
        <f aca="false">IF(P$1="P",MAX(0,P$2-$C213),IF(P$1="C",MAX(0,$C213-P$2)))</f>
        <v>0</v>
      </c>
      <c r="Q213" s="103" t="n">
        <f aca="false">IF(Q$1="P",MAX(0,Q$2-$C213),IF(Q$1="C",MAX(0,$C213-Q$2)))</f>
        <v>0</v>
      </c>
      <c r="R213" s="103" t="n">
        <f aca="false">IF(R$1="P",MAX(0,R$2-$C213),IF(R$1="C",MAX(0,$C213-R$2)))</f>
        <v>0</v>
      </c>
      <c r="S213" s="104" t="n">
        <f aca="false">A213</f>
        <v>9</v>
      </c>
      <c r="T213" s="105" t="n">
        <f aca="false">VLOOKUP($B213,Gas!$B$3:$E$2506,2)</f>
        <v>2.165</v>
      </c>
      <c r="U213" s="46" t="n">
        <f aca="false">C213/T213</f>
        <v>10.0230946882217</v>
      </c>
    </row>
    <row r="214" customFormat="false" ht="12.75" hidden="false" customHeight="false" outlineLevel="0" collapsed="false">
      <c r="A214" s="95" t="n">
        <f aca="false">MONTH(B214)+(YEAR(B214)-1998)*12</f>
        <v>9</v>
      </c>
      <c r="B214" s="107" t="n">
        <v>36066</v>
      </c>
      <c r="C214" s="97" t="n">
        <v>35.64</v>
      </c>
      <c r="D214" s="98" t="n">
        <f aca="false">LN(C214/C213)</f>
        <v>0.496156342056195</v>
      </c>
      <c r="E214" s="106" t="n">
        <f aca="false">STDEV(D205:D214)*SQRT(trade_day)</f>
        <v>4.12348430321953</v>
      </c>
      <c r="G214" s="103" t="n">
        <f aca="false">IF(G$1="P",MAX(0,G$2-$C214),IF(G$1="C",MAX(0,$C214-G$2)))</f>
        <v>0</v>
      </c>
      <c r="H214" s="103" t="n">
        <f aca="false">IF(H$1="P",MAX(0,H$2-$C214),IF(H$1="C",MAX(0,$C214-H$2)))</f>
        <v>0</v>
      </c>
      <c r="I214" s="103" t="n">
        <f aca="false">IF(I$1="P",MAX(0,I$2-$C214),IF(I$1="C",MAX(0,$C214-I$2)))</f>
        <v>0</v>
      </c>
      <c r="J214" s="103" t="n">
        <f aca="false">IF(J$1="P",MAX(0,J$2-$C214),IF(J$1="C",MAX(0,$C214-J$2)))</f>
        <v>0</v>
      </c>
      <c r="K214" s="103" t="n">
        <f aca="false">IF(K$1="P",MAX(0,K$2-$C214),IF(K$1="C",MAX(0,$C214-K$2)))</f>
        <v>4.36</v>
      </c>
      <c r="L214" s="103" t="n">
        <f aca="false">IF(L$1="P",MAX(0,L$2-$C214),IF(L$1="C",MAX(0,$C214-L$2)))</f>
        <v>14.36</v>
      </c>
      <c r="M214" s="103" t="n">
        <f aca="false">IF(M$1="P",MAX(0,M$2-$C214),IF(M$1="C",MAX(0,$C214-M$2)))</f>
        <v>10.64</v>
      </c>
      <c r="N214" s="103" t="n">
        <f aca="false">IF(N$1="P",MAX(0,N$2-$C214),IF(N$1="C",MAX(0,$C214-N$2)))</f>
        <v>5.64</v>
      </c>
      <c r="O214" s="103" t="n">
        <f aca="false">IF(O$1="P",MAX(0,O$2-$C214),IF(O$1="C",MAX(0,$C214-O$2)))</f>
        <v>0.640000000000001</v>
      </c>
      <c r="P214" s="103" t="n">
        <f aca="false">IF(P$1="P",MAX(0,P$2-$C214),IF(P$1="C",MAX(0,$C214-P$2)))</f>
        <v>0</v>
      </c>
      <c r="Q214" s="103" t="n">
        <f aca="false">IF(Q$1="P",MAX(0,Q$2-$C214),IF(Q$1="C",MAX(0,$C214-Q$2)))</f>
        <v>0</v>
      </c>
      <c r="R214" s="103" t="n">
        <f aca="false">IF(R$1="P",MAX(0,R$2-$C214),IF(R$1="C",MAX(0,$C214-R$2)))</f>
        <v>0</v>
      </c>
      <c r="S214" s="104" t="n">
        <f aca="false">A214</f>
        <v>9</v>
      </c>
      <c r="T214" s="105" t="n">
        <f aca="false">VLOOKUP($B214,Gas!$B$3:$E$2506,2)</f>
        <v>2.385</v>
      </c>
      <c r="U214" s="46" t="n">
        <f aca="false">C214/T214</f>
        <v>14.9433962264151</v>
      </c>
    </row>
    <row r="215" customFormat="false" ht="12.75" hidden="false" customHeight="false" outlineLevel="0" collapsed="false">
      <c r="A215" s="95" t="n">
        <f aca="false">MONTH(B215)+(YEAR(B215)-1998)*12</f>
        <v>9</v>
      </c>
      <c r="B215" s="107" t="n">
        <v>36067</v>
      </c>
      <c r="C215" s="97" t="n">
        <v>48.79</v>
      </c>
      <c r="D215" s="98" t="n">
        <f aca="false">LN(C215/C214)</f>
        <v>0.314056771225137</v>
      </c>
      <c r="E215" s="106" t="n">
        <f aca="false">STDEV(D206:D215)*SQRT(trade_day)</f>
        <v>4.00540817409016</v>
      </c>
      <c r="G215" s="103" t="n">
        <f aca="false">IF(G$1="P",MAX(0,G$2-$C215),IF(G$1="C",MAX(0,$C215-G$2)))</f>
        <v>0</v>
      </c>
      <c r="H215" s="103" t="n">
        <f aca="false">IF(H$1="P",MAX(0,H$2-$C215),IF(H$1="C",MAX(0,$C215-H$2)))</f>
        <v>0</v>
      </c>
      <c r="I215" s="103" t="n">
        <f aca="false">IF(I$1="P",MAX(0,I$2-$C215),IF(I$1="C",MAX(0,$C215-I$2)))</f>
        <v>0</v>
      </c>
      <c r="J215" s="103" t="n">
        <f aca="false">IF(J$1="P",MAX(0,J$2-$C215),IF(J$1="C",MAX(0,$C215-J$2)))</f>
        <v>0</v>
      </c>
      <c r="K215" s="103" t="n">
        <f aca="false">IF(K$1="P",MAX(0,K$2-$C215),IF(K$1="C",MAX(0,$C215-K$2)))</f>
        <v>0</v>
      </c>
      <c r="L215" s="103" t="n">
        <f aca="false">IF(L$1="P",MAX(0,L$2-$C215),IF(L$1="C",MAX(0,$C215-L$2)))</f>
        <v>1.21</v>
      </c>
      <c r="M215" s="103" t="n">
        <f aca="false">IF(M$1="P",MAX(0,M$2-$C215),IF(M$1="C",MAX(0,$C215-M$2)))</f>
        <v>23.79</v>
      </c>
      <c r="N215" s="103" t="n">
        <f aca="false">IF(N$1="P",MAX(0,N$2-$C215),IF(N$1="C",MAX(0,$C215-N$2)))</f>
        <v>18.79</v>
      </c>
      <c r="O215" s="103" t="n">
        <f aca="false">IF(O$1="P",MAX(0,O$2-$C215),IF(O$1="C",MAX(0,$C215-O$2)))</f>
        <v>13.79</v>
      </c>
      <c r="P215" s="103" t="n">
        <f aca="false">IF(P$1="P",MAX(0,P$2-$C215),IF(P$1="C",MAX(0,$C215-P$2)))</f>
        <v>8.79</v>
      </c>
      <c r="Q215" s="103" t="n">
        <f aca="false">IF(Q$1="P",MAX(0,Q$2-$C215),IF(Q$1="C",MAX(0,$C215-Q$2)))</f>
        <v>0</v>
      </c>
      <c r="R215" s="103" t="n">
        <f aca="false">IF(R$1="P",MAX(0,R$2-$C215),IF(R$1="C",MAX(0,$C215-R$2)))</f>
        <v>0</v>
      </c>
      <c r="S215" s="104" t="n">
        <f aca="false">A215</f>
        <v>9</v>
      </c>
      <c r="T215" s="105" t="n">
        <f aca="false">VLOOKUP($B215,Gas!$B$3:$E$2506,2)</f>
        <v>2.235</v>
      </c>
      <c r="U215" s="46" t="n">
        <f aca="false">C215/T215</f>
        <v>21.8299776286353</v>
      </c>
    </row>
    <row r="216" customFormat="false" ht="12.75" hidden="false" customHeight="false" outlineLevel="0" collapsed="false">
      <c r="A216" s="95" t="n">
        <f aca="false">MONTH(B216)+(YEAR(B216)-1998)*12</f>
        <v>9</v>
      </c>
      <c r="B216" s="107" t="n">
        <v>36068</v>
      </c>
      <c r="C216" s="97" t="n">
        <v>50.55</v>
      </c>
      <c r="D216" s="98" t="n">
        <f aca="false">LN(C216/C215)</f>
        <v>0.0354375716387346</v>
      </c>
      <c r="E216" s="106" t="n">
        <f aca="false">STDEV(D207:D216)*SQRT(trade_day)</f>
        <v>3.98481792380779</v>
      </c>
      <c r="G216" s="103" t="n">
        <f aca="false">IF(G$1="P",MAX(0,G$2-$C216),IF(G$1="C",MAX(0,$C216-G$2)))</f>
        <v>0</v>
      </c>
      <c r="H216" s="103" t="n">
        <f aca="false">IF(H$1="P",MAX(0,H$2-$C216),IF(H$1="C",MAX(0,$C216-H$2)))</f>
        <v>0</v>
      </c>
      <c r="I216" s="103" t="n">
        <f aca="false">IF(I$1="P",MAX(0,I$2-$C216),IF(I$1="C",MAX(0,$C216-I$2)))</f>
        <v>0</v>
      </c>
      <c r="J216" s="103" t="n">
        <f aca="false">IF(J$1="P",MAX(0,J$2-$C216),IF(J$1="C",MAX(0,$C216-J$2)))</f>
        <v>0</v>
      </c>
      <c r="K216" s="103" t="n">
        <f aca="false">IF(K$1="P",MAX(0,K$2-$C216),IF(K$1="C",MAX(0,$C216-K$2)))</f>
        <v>0</v>
      </c>
      <c r="L216" s="103" t="n">
        <f aca="false">IF(L$1="P",MAX(0,L$2-$C216),IF(L$1="C",MAX(0,$C216-L$2)))</f>
        <v>0</v>
      </c>
      <c r="M216" s="103" t="n">
        <f aca="false">IF(M$1="P",MAX(0,M$2-$C216),IF(M$1="C",MAX(0,$C216-M$2)))</f>
        <v>25.55</v>
      </c>
      <c r="N216" s="103" t="n">
        <f aca="false">IF(N$1="P",MAX(0,N$2-$C216),IF(N$1="C",MAX(0,$C216-N$2)))</f>
        <v>20.55</v>
      </c>
      <c r="O216" s="103" t="n">
        <f aca="false">IF(O$1="P",MAX(0,O$2-$C216),IF(O$1="C",MAX(0,$C216-O$2)))</f>
        <v>15.55</v>
      </c>
      <c r="P216" s="103" t="n">
        <f aca="false">IF(P$1="P",MAX(0,P$2-$C216),IF(P$1="C",MAX(0,$C216-P$2)))</f>
        <v>10.55</v>
      </c>
      <c r="Q216" s="103" t="n">
        <f aca="false">IF(Q$1="P",MAX(0,Q$2-$C216),IF(Q$1="C",MAX(0,$C216-Q$2)))</f>
        <v>0.549999999999997</v>
      </c>
      <c r="R216" s="103" t="n">
        <f aca="false">IF(R$1="P",MAX(0,R$2-$C216),IF(R$1="C",MAX(0,$C216-R$2)))</f>
        <v>0</v>
      </c>
      <c r="S216" s="104" t="n">
        <f aca="false">A216</f>
        <v>9</v>
      </c>
      <c r="T216" s="105" t="n">
        <f aca="false">VLOOKUP($B216,Gas!$B$3:$E$2506,2)</f>
        <v>2.17</v>
      </c>
      <c r="U216" s="46" t="n">
        <f aca="false">C216/T216</f>
        <v>23.294930875576</v>
      </c>
    </row>
    <row r="217" customFormat="false" ht="12.75" hidden="false" customHeight="false" outlineLevel="0" collapsed="false">
      <c r="A217" s="95" t="n">
        <f aca="false">MONTH(B217)+(YEAR(B217)-1998)*12</f>
        <v>10</v>
      </c>
      <c r="B217" s="107" t="n">
        <v>36069</v>
      </c>
      <c r="C217" s="97" t="n">
        <v>24.44</v>
      </c>
      <c r="D217" s="98" t="n">
        <f aca="false">LN(C217/C216)</f>
        <v>-0.726741811163086</v>
      </c>
      <c r="E217" s="106" t="n">
        <f aca="false">STDEV(D208:D217)*SQRT(trade_day)</f>
        <v>5.44159132427362</v>
      </c>
      <c r="G217" s="103" t="n">
        <f aca="false">IF(G$1="P",MAX(0,G$2-$C217),IF(G$1="C",MAX(0,$C217-G$2)))</f>
        <v>0</v>
      </c>
      <c r="H217" s="103" t="n">
        <f aca="false">IF(H$1="P",MAX(0,H$2-$C217),IF(H$1="C",MAX(0,$C217-H$2)))</f>
        <v>0.559999999999999</v>
      </c>
      <c r="I217" s="103" t="n">
        <f aca="false">IF(I$1="P",MAX(0,I$2-$C217),IF(I$1="C",MAX(0,$C217-I$2)))</f>
        <v>5.56</v>
      </c>
      <c r="J217" s="103" t="n">
        <f aca="false">IF(J$1="P",MAX(0,J$2-$C217),IF(J$1="C",MAX(0,$C217-J$2)))</f>
        <v>10.56</v>
      </c>
      <c r="K217" s="103" t="n">
        <f aca="false">IF(K$1="P",MAX(0,K$2-$C217),IF(K$1="C",MAX(0,$C217-K$2)))</f>
        <v>15.56</v>
      </c>
      <c r="L217" s="103" t="n">
        <f aca="false">IF(L$1="P",MAX(0,L$2-$C217),IF(L$1="C",MAX(0,$C217-L$2)))</f>
        <v>25.56</v>
      </c>
      <c r="M217" s="103" t="n">
        <f aca="false">IF(M$1="P",MAX(0,M$2-$C217),IF(M$1="C",MAX(0,$C217-M$2)))</f>
        <v>0</v>
      </c>
      <c r="N217" s="103" t="n">
        <f aca="false">IF(N$1="P",MAX(0,N$2-$C217),IF(N$1="C",MAX(0,$C217-N$2)))</f>
        <v>0</v>
      </c>
      <c r="O217" s="103" t="n">
        <f aca="false">IF(O$1="P",MAX(0,O$2-$C217),IF(O$1="C",MAX(0,$C217-O$2)))</f>
        <v>0</v>
      </c>
      <c r="P217" s="103" t="n">
        <f aca="false">IF(P$1="P",MAX(0,P$2-$C217),IF(P$1="C",MAX(0,$C217-P$2)))</f>
        <v>0</v>
      </c>
      <c r="Q217" s="103" t="n">
        <f aca="false">IF(Q$1="P",MAX(0,Q$2-$C217),IF(Q$1="C",MAX(0,$C217-Q$2)))</f>
        <v>0</v>
      </c>
      <c r="R217" s="103" t="n">
        <f aca="false">IF(R$1="P",MAX(0,R$2-$C217),IF(R$1="C",MAX(0,$C217-R$2)))</f>
        <v>0</v>
      </c>
      <c r="S217" s="104" t="n">
        <f aca="false">A217</f>
        <v>10</v>
      </c>
      <c r="T217" s="105" t="n">
        <f aca="false">VLOOKUP($B217,Gas!$B$3:$E$2506,2)</f>
        <v>2.175</v>
      </c>
      <c r="U217" s="46" t="n">
        <f aca="false">C217/T217</f>
        <v>11.2367816091954</v>
      </c>
    </row>
    <row r="218" customFormat="false" ht="12.75" hidden="false" customHeight="false" outlineLevel="0" collapsed="false">
      <c r="A218" s="95" t="n">
        <f aca="false">MONTH(B218)+(YEAR(B218)-1998)*12</f>
        <v>10</v>
      </c>
      <c r="B218" s="107" t="n">
        <v>36070</v>
      </c>
      <c r="C218" s="97" t="n">
        <v>20.55</v>
      </c>
      <c r="D218" s="98" t="n">
        <f aca="false">LN(C218/C217)</f>
        <v>-0.173360193361151</v>
      </c>
      <c r="E218" s="106" t="n">
        <f aca="false">STDEV(D209:D218)*SQRT(trade_day)</f>
        <v>5.42181161520589</v>
      </c>
      <c r="G218" s="103" t="n">
        <f aca="false">IF(G$1="P",MAX(0,G$2-$C218),IF(G$1="C",MAX(0,$C218-G$2)))</f>
        <v>0</v>
      </c>
      <c r="H218" s="103" t="n">
        <f aca="false">IF(H$1="P",MAX(0,H$2-$C218),IF(H$1="C",MAX(0,$C218-H$2)))</f>
        <v>4.45</v>
      </c>
      <c r="I218" s="103" t="n">
        <f aca="false">IF(I$1="P",MAX(0,I$2-$C218),IF(I$1="C",MAX(0,$C218-I$2)))</f>
        <v>9.45</v>
      </c>
      <c r="J218" s="103" t="n">
        <f aca="false">IF(J$1="P",MAX(0,J$2-$C218),IF(J$1="C",MAX(0,$C218-J$2)))</f>
        <v>14.45</v>
      </c>
      <c r="K218" s="103" t="n">
        <f aca="false">IF(K$1="P",MAX(0,K$2-$C218),IF(K$1="C",MAX(0,$C218-K$2)))</f>
        <v>19.45</v>
      </c>
      <c r="L218" s="103" t="n">
        <f aca="false">IF(L$1="P",MAX(0,L$2-$C218),IF(L$1="C",MAX(0,$C218-L$2)))</f>
        <v>29.45</v>
      </c>
      <c r="M218" s="103" t="n">
        <f aca="false">IF(M$1="P",MAX(0,M$2-$C218),IF(M$1="C",MAX(0,$C218-M$2)))</f>
        <v>0</v>
      </c>
      <c r="N218" s="103" t="n">
        <f aca="false">IF(N$1="P",MAX(0,N$2-$C218),IF(N$1="C",MAX(0,$C218-N$2)))</f>
        <v>0</v>
      </c>
      <c r="O218" s="103" t="n">
        <f aca="false">IF(O$1="P",MAX(0,O$2-$C218),IF(O$1="C",MAX(0,$C218-O$2)))</f>
        <v>0</v>
      </c>
      <c r="P218" s="103" t="n">
        <f aca="false">IF(P$1="P",MAX(0,P$2-$C218),IF(P$1="C",MAX(0,$C218-P$2)))</f>
        <v>0</v>
      </c>
      <c r="Q218" s="103" t="n">
        <f aca="false">IF(Q$1="P",MAX(0,Q$2-$C218),IF(Q$1="C",MAX(0,$C218-Q$2)))</f>
        <v>0</v>
      </c>
      <c r="R218" s="103" t="n">
        <f aca="false">IF(R$1="P",MAX(0,R$2-$C218),IF(R$1="C",MAX(0,$C218-R$2)))</f>
        <v>0</v>
      </c>
      <c r="S218" s="104" t="n">
        <f aca="false">A218</f>
        <v>10</v>
      </c>
      <c r="T218" s="105" t="n">
        <f aca="false">VLOOKUP($B218,Gas!$B$3:$E$2506,2)</f>
        <v>2.325</v>
      </c>
      <c r="U218" s="46" t="n">
        <f aca="false">C218/T218</f>
        <v>8.83870967741935</v>
      </c>
      <c r="X218" s="112" t="n">
        <f aca="false">STDEV($D$217:$D300)*SQRT(trade_day)</f>
        <v>2.55535966666017</v>
      </c>
      <c r="Y218" s="112" t="n">
        <f aca="false">STDEV($D$217:$D319)*SQRT(trade_day)</f>
        <v>2.41294983972724</v>
      </c>
      <c r="AL218" s="112" t="n">
        <f aca="false">STDEV($D$217:$D319)*SQRT(trade_day)</f>
        <v>2.41294983972724</v>
      </c>
      <c r="AM218" s="112" t="n">
        <f aca="false">STDEV($D$217:$D319)*SQRT(trade_day)</f>
        <v>2.41294983972724</v>
      </c>
      <c r="AN218" s="112" t="n">
        <f aca="false">STDEV($D$217:$D319)*SQRT(trade_day)</f>
        <v>2.41294983972724</v>
      </c>
      <c r="AO218" s="112" t="n">
        <f aca="false">STDEV($D$217:$D319)*SQRT(trade_day)</f>
        <v>2.41294983972724</v>
      </c>
      <c r="AP218" s="112" t="n">
        <f aca="false">STDEV($D$217:$D319)*SQRT(trade_day)</f>
        <v>2.41294983972724</v>
      </c>
      <c r="AQ218" s="112" t="n">
        <f aca="false">STDEV($D$217:$D319)*SQRT(trade_day)</f>
        <v>2.41294983972724</v>
      </c>
      <c r="AR218" s="112" t="n">
        <f aca="false">STDEV($D$217:$D319)*SQRT(trade_day)</f>
        <v>2.41294983972724</v>
      </c>
      <c r="AS218" s="112" t="n">
        <f aca="false">STDEV($D$217:$D319)*SQRT(trade_day)</f>
        <v>2.41294983972724</v>
      </c>
      <c r="AT218" s="112" t="n">
        <f aca="false">STDEV($D$217:$D319)*SQRT(trade_day)</f>
        <v>2.41294983972724</v>
      </c>
      <c r="AU218" s="112" t="n">
        <f aca="false">STDEV($D$217:$D319)*SQRT(trade_day)</f>
        <v>2.41294983972724</v>
      </c>
    </row>
    <row r="219" customFormat="false" ht="12.75" hidden="false" customHeight="false" outlineLevel="0" collapsed="false">
      <c r="A219" s="95" t="n">
        <f aca="false">MONTH(B219)+(YEAR(B219)-1998)*12</f>
        <v>10</v>
      </c>
      <c r="B219" s="107" t="n">
        <v>36073</v>
      </c>
      <c r="C219" s="97" t="n">
        <v>27.27</v>
      </c>
      <c r="D219" s="98" t="n">
        <f aca="false">LN(C219/C218)</f>
        <v>0.282926255915254</v>
      </c>
      <c r="E219" s="106" t="n">
        <f aca="false">STDEV(D210:D219)*SQRT(trade_day)</f>
        <v>5.60847510242908</v>
      </c>
      <c r="G219" s="103" t="n">
        <f aca="false">IF(G$1="P",MAX(0,G$2-$C219),IF(G$1="C",MAX(0,$C219-G$2)))</f>
        <v>0</v>
      </c>
      <c r="H219" s="103" t="n">
        <f aca="false">IF(H$1="P",MAX(0,H$2-$C219),IF(H$1="C",MAX(0,$C219-H$2)))</f>
        <v>0</v>
      </c>
      <c r="I219" s="103" t="n">
        <f aca="false">IF(I$1="P",MAX(0,I$2-$C219),IF(I$1="C",MAX(0,$C219-I$2)))</f>
        <v>2.73</v>
      </c>
      <c r="J219" s="103" t="n">
        <f aca="false">IF(J$1="P",MAX(0,J$2-$C219),IF(J$1="C",MAX(0,$C219-J$2)))</f>
        <v>7.73</v>
      </c>
      <c r="K219" s="103" t="n">
        <f aca="false">IF(K$1="P",MAX(0,K$2-$C219),IF(K$1="C",MAX(0,$C219-K$2)))</f>
        <v>12.73</v>
      </c>
      <c r="L219" s="103" t="n">
        <f aca="false">IF(L$1="P",MAX(0,L$2-$C219),IF(L$1="C",MAX(0,$C219-L$2)))</f>
        <v>22.73</v>
      </c>
      <c r="M219" s="103" t="n">
        <f aca="false">IF(M$1="P",MAX(0,M$2-$C219),IF(M$1="C",MAX(0,$C219-M$2)))</f>
        <v>2.27</v>
      </c>
      <c r="N219" s="103" t="n">
        <f aca="false">IF(N$1="P",MAX(0,N$2-$C219),IF(N$1="C",MAX(0,$C219-N$2)))</f>
        <v>0</v>
      </c>
      <c r="O219" s="103" t="n">
        <f aca="false">IF(O$1="P",MAX(0,O$2-$C219),IF(O$1="C",MAX(0,$C219-O$2)))</f>
        <v>0</v>
      </c>
      <c r="P219" s="103" t="n">
        <f aca="false">IF(P$1="P",MAX(0,P$2-$C219),IF(P$1="C",MAX(0,$C219-P$2)))</f>
        <v>0</v>
      </c>
      <c r="Q219" s="103" t="n">
        <f aca="false">IF(Q$1="P",MAX(0,Q$2-$C219),IF(Q$1="C",MAX(0,$C219-Q$2)))</f>
        <v>0</v>
      </c>
      <c r="R219" s="103" t="n">
        <f aca="false">IF(R$1="P",MAX(0,R$2-$C219),IF(R$1="C",MAX(0,$C219-R$2)))</f>
        <v>0</v>
      </c>
      <c r="S219" s="104" t="n">
        <f aca="false">A219</f>
        <v>10</v>
      </c>
      <c r="T219" s="105" t="n">
        <f aca="false">VLOOKUP($B219,Gas!$B$3:$E$2506,2)</f>
        <v>2.125</v>
      </c>
      <c r="U219" s="46" t="n">
        <f aca="false">C219/T219</f>
        <v>12.8329411764706</v>
      </c>
    </row>
    <row r="220" customFormat="false" ht="12.75" hidden="false" customHeight="false" outlineLevel="0" collapsed="false">
      <c r="A220" s="95" t="n">
        <f aca="false">MONTH(B220)+(YEAR(B220)-1998)*12</f>
        <v>10</v>
      </c>
      <c r="B220" s="107" t="n">
        <v>36074</v>
      </c>
      <c r="C220" s="97" t="n">
        <v>20.3</v>
      </c>
      <c r="D220" s="98" t="n">
        <f aca="false">LN(C220/C219)</f>
        <v>-0.295166310809755</v>
      </c>
      <c r="E220" s="106" t="n">
        <f aca="false">STDEV(D211:D220)*SQRT(trade_day)</f>
        <v>5.65091360939978</v>
      </c>
      <c r="G220" s="103" t="n">
        <f aca="false">IF(G$1="P",MAX(0,G$2-$C220),IF(G$1="C",MAX(0,$C220-G$2)))</f>
        <v>0</v>
      </c>
      <c r="H220" s="103" t="n">
        <f aca="false">IF(H$1="P",MAX(0,H$2-$C220),IF(H$1="C",MAX(0,$C220-H$2)))</f>
        <v>4.7</v>
      </c>
      <c r="I220" s="103" t="n">
        <f aca="false">IF(I$1="P",MAX(0,I$2-$C220),IF(I$1="C",MAX(0,$C220-I$2)))</f>
        <v>9.7</v>
      </c>
      <c r="J220" s="103" t="n">
        <f aca="false">IF(J$1="P",MAX(0,J$2-$C220),IF(J$1="C",MAX(0,$C220-J$2)))</f>
        <v>14.7</v>
      </c>
      <c r="K220" s="103" t="n">
        <f aca="false">IF(K$1="P",MAX(0,K$2-$C220),IF(K$1="C",MAX(0,$C220-K$2)))</f>
        <v>19.7</v>
      </c>
      <c r="L220" s="103" t="n">
        <f aca="false">IF(L$1="P",MAX(0,L$2-$C220),IF(L$1="C",MAX(0,$C220-L$2)))</f>
        <v>29.7</v>
      </c>
      <c r="M220" s="103" t="n">
        <f aca="false">IF(M$1="P",MAX(0,M$2-$C220),IF(M$1="C",MAX(0,$C220-M$2)))</f>
        <v>0</v>
      </c>
      <c r="N220" s="103" t="n">
        <f aca="false">IF(N$1="P",MAX(0,N$2-$C220),IF(N$1="C",MAX(0,$C220-N$2)))</f>
        <v>0</v>
      </c>
      <c r="O220" s="103" t="n">
        <f aca="false">IF(O$1="P",MAX(0,O$2-$C220),IF(O$1="C",MAX(0,$C220-O$2)))</f>
        <v>0</v>
      </c>
      <c r="P220" s="103" t="n">
        <f aca="false">IF(P$1="P",MAX(0,P$2-$C220),IF(P$1="C",MAX(0,$C220-P$2)))</f>
        <v>0</v>
      </c>
      <c r="Q220" s="103" t="n">
        <f aca="false">IF(Q$1="P",MAX(0,Q$2-$C220),IF(Q$1="C",MAX(0,$C220-Q$2)))</f>
        <v>0</v>
      </c>
      <c r="R220" s="103" t="n">
        <f aca="false">IF(R$1="P",MAX(0,R$2-$C220),IF(R$1="C",MAX(0,$C220-R$2)))</f>
        <v>0</v>
      </c>
      <c r="S220" s="104" t="n">
        <f aca="false">A220</f>
        <v>10</v>
      </c>
      <c r="T220" s="105" t="n">
        <f aca="false">VLOOKUP($B220,Gas!$B$3:$E$2506,2)</f>
        <v>2.07</v>
      </c>
      <c r="U220" s="46" t="n">
        <f aca="false">C220/T220</f>
        <v>9.80676328502416</v>
      </c>
    </row>
    <row r="221" customFormat="false" ht="12.75" hidden="false" customHeight="false" outlineLevel="0" collapsed="false">
      <c r="A221" s="95" t="n">
        <f aca="false">MONTH(B221)+(YEAR(B221)-1998)*12</f>
        <v>10</v>
      </c>
      <c r="B221" s="107" t="n">
        <v>36075</v>
      </c>
      <c r="C221" s="97" t="n">
        <v>23.75</v>
      </c>
      <c r="D221" s="98" t="n">
        <f aca="false">LN(C221/C220)</f>
        <v>0.156961644432909</v>
      </c>
      <c r="E221" s="106" t="n">
        <f aca="false">STDEV(D212:D221)*SQRT(trade_day)</f>
        <v>5.57815423718488</v>
      </c>
      <c r="G221" s="103" t="n">
        <f aca="false">IF(G$1="P",MAX(0,G$2-$C221),IF(G$1="C",MAX(0,$C221-G$2)))</f>
        <v>0</v>
      </c>
      <c r="H221" s="103" t="n">
        <f aca="false">IF(H$1="P",MAX(0,H$2-$C221),IF(H$1="C",MAX(0,$C221-H$2)))</f>
        <v>1.25</v>
      </c>
      <c r="I221" s="103" t="n">
        <f aca="false">IF(I$1="P",MAX(0,I$2-$C221),IF(I$1="C",MAX(0,$C221-I$2)))</f>
        <v>6.25</v>
      </c>
      <c r="J221" s="103" t="n">
        <f aca="false">IF(J$1="P",MAX(0,J$2-$C221),IF(J$1="C",MAX(0,$C221-J$2)))</f>
        <v>11.25</v>
      </c>
      <c r="K221" s="103" t="n">
        <f aca="false">IF(K$1="P",MAX(0,K$2-$C221),IF(K$1="C",MAX(0,$C221-K$2)))</f>
        <v>16.25</v>
      </c>
      <c r="L221" s="103" t="n">
        <f aca="false">IF(L$1="P",MAX(0,L$2-$C221),IF(L$1="C",MAX(0,$C221-L$2)))</f>
        <v>26.25</v>
      </c>
      <c r="M221" s="103" t="n">
        <f aca="false">IF(M$1="P",MAX(0,M$2-$C221),IF(M$1="C",MAX(0,$C221-M$2)))</f>
        <v>0</v>
      </c>
      <c r="N221" s="103" t="n">
        <f aca="false">IF(N$1="P",MAX(0,N$2-$C221),IF(N$1="C",MAX(0,$C221-N$2)))</f>
        <v>0</v>
      </c>
      <c r="O221" s="103" t="n">
        <f aca="false">IF(O$1="P",MAX(0,O$2-$C221),IF(O$1="C",MAX(0,$C221-O$2)))</f>
        <v>0</v>
      </c>
      <c r="P221" s="103" t="n">
        <f aca="false">IF(P$1="P",MAX(0,P$2-$C221),IF(P$1="C",MAX(0,$C221-P$2)))</f>
        <v>0</v>
      </c>
      <c r="Q221" s="103" t="n">
        <f aca="false">IF(Q$1="P",MAX(0,Q$2-$C221),IF(Q$1="C",MAX(0,$C221-Q$2)))</f>
        <v>0</v>
      </c>
      <c r="R221" s="103" t="n">
        <f aca="false">IF(R$1="P",MAX(0,R$2-$C221),IF(R$1="C",MAX(0,$C221-R$2)))</f>
        <v>0</v>
      </c>
      <c r="S221" s="104" t="n">
        <f aca="false">A221</f>
        <v>10</v>
      </c>
      <c r="T221" s="105" t="n">
        <f aca="false">VLOOKUP($B221,Gas!$B$3:$E$2506,2)</f>
        <v>1.995</v>
      </c>
      <c r="U221" s="46" t="n">
        <f aca="false">C221/T221</f>
        <v>11.9047619047619</v>
      </c>
    </row>
    <row r="222" customFormat="false" ht="12.75" hidden="false" customHeight="false" outlineLevel="0" collapsed="false">
      <c r="A222" s="95" t="n">
        <f aca="false">MONTH(B222)+(YEAR(B222)-1998)*12</f>
        <v>10</v>
      </c>
      <c r="B222" s="107" t="n">
        <v>36076</v>
      </c>
      <c r="C222" s="97" t="n">
        <v>21.64</v>
      </c>
      <c r="D222" s="98" t="n">
        <f aca="false">LN(C222/C221)</f>
        <v>-0.0930390765023694</v>
      </c>
      <c r="E222" s="106" t="n">
        <f aca="false">STDEV(D213:D222)*SQRT(trade_day)</f>
        <v>5.56877093298112</v>
      </c>
      <c r="G222" s="103" t="n">
        <f aca="false">IF(G$1="P",MAX(0,G$2-$C222),IF(G$1="C",MAX(0,$C222-G$2)))</f>
        <v>0</v>
      </c>
      <c r="H222" s="103" t="n">
        <f aca="false">IF(H$1="P",MAX(0,H$2-$C222),IF(H$1="C",MAX(0,$C222-H$2)))</f>
        <v>3.36</v>
      </c>
      <c r="I222" s="103" t="n">
        <f aca="false">IF(I$1="P",MAX(0,I$2-$C222),IF(I$1="C",MAX(0,$C222-I$2)))</f>
        <v>8.36</v>
      </c>
      <c r="J222" s="103" t="n">
        <f aca="false">IF(J$1="P",MAX(0,J$2-$C222),IF(J$1="C",MAX(0,$C222-J$2)))</f>
        <v>13.36</v>
      </c>
      <c r="K222" s="103" t="n">
        <f aca="false">IF(K$1="P",MAX(0,K$2-$C222),IF(K$1="C",MAX(0,$C222-K$2)))</f>
        <v>18.36</v>
      </c>
      <c r="L222" s="103" t="n">
        <f aca="false">IF(L$1="P",MAX(0,L$2-$C222),IF(L$1="C",MAX(0,$C222-L$2)))</f>
        <v>28.36</v>
      </c>
      <c r="M222" s="103" t="n">
        <f aca="false">IF(M$1="P",MAX(0,M$2-$C222),IF(M$1="C",MAX(0,$C222-M$2)))</f>
        <v>0</v>
      </c>
      <c r="N222" s="103" t="n">
        <f aca="false">IF(N$1="P",MAX(0,N$2-$C222),IF(N$1="C",MAX(0,$C222-N$2)))</f>
        <v>0</v>
      </c>
      <c r="O222" s="103" t="n">
        <f aca="false">IF(O$1="P",MAX(0,O$2-$C222),IF(O$1="C",MAX(0,$C222-O$2)))</f>
        <v>0</v>
      </c>
      <c r="P222" s="103" t="n">
        <f aca="false">IF(P$1="P",MAX(0,P$2-$C222),IF(P$1="C",MAX(0,$C222-P$2)))</f>
        <v>0</v>
      </c>
      <c r="Q222" s="103" t="n">
        <f aca="false">IF(Q$1="P",MAX(0,Q$2-$C222),IF(Q$1="C",MAX(0,$C222-Q$2)))</f>
        <v>0</v>
      </c>
      <c r="R222" s="103" t="n">
        <f aca="false">IF(R$1="P",MAX(0,R$2-$C222),IF(R$1="C",MAX(0,$C222-R$2)))</f>
        <v>0</v>
      </c>
      <c r="S222" s="104" t="n">
        <f aca="false">A222</f>
        <v>10</v>
      </c>
      <c r="T222" s="105" t="n">
        <f aca="false">VLOOKUP($B222,Gas!$B$3:$E$2506,2)</f>
        <v>2.045</v>
      </c>
      <c r="U222" s="46" t="n">
        <f aca="false">C222/T222</f>
        <v>10.5819070904645</v>
      </c>
    </row>
    <row r="223" customFormat="false" ht="12.75" hidden="false" customHeight="false" outlineLevel="0" collapsed="false">
      <c r="A223" s="95" t="n">
        <f aca="false">MONTH(B223)+(YEAR(B223)-1998)*12</f>
        <v>10</v>
      </c>
      <c r="B223" s="107" t="n">
        <v>36077</v>
      </c>
      <c r="C223" s="97" t="n">
        <v>19.32</v>
      </c>
      <c r="D223" s="98" t="n">
        <f aca="false">LN(C223/C222)</f>
        <v>-0.113402625193909</v>
      </c>
      <c r="E223" s="106" t="n">
        <f aca="false">STDEV(D214:D223)*SQRT(trade_day)</f>
        <v>5.56836358786871</v>
      </c>
      <c r="G223" s="103" t="n">
        <f aca="false">IF(G$1="P",MAX(0,G$2-$C223),IF(G$1="C",MAX(0,$C223-G$2)))</f>
        <v>0.68</v>
      </c>
      <c r="H223" s="103" t="n">
        <f aca="false">IF(H$1="P",MAX(0,H$2-$C223),IF(H$1="C",MAX(0,$C223-H$2)))</f>
        <v>5.68</v>
      </c>
      <c r="I223" s="103" t="n">
        <f aca="false">IF(I$1="P",MAX(0,I$2-$C223),IF(I$1="C",MAX(0,$C223-I$2)))</f>
        <v>10.68</v>
      </c>
      <c r="J223" s="103" t="n">
        <f aca="false">IF(J$1="P",MAX(0,J$2-$C223),IF(J$1="C",MAX(0,$C223-J$2)))</f>
        <v>15.68</v>
      </c>
      <c r="K223" s="103" t="n">
        <f aca="false">IF(K$1="P",MAX(0,K$2-$C223),IF(K$1="C",MAX(0,$C223-K$2)))</f>
        <v>20.68</v>
      </c>
      <c r="L223" s="103" t="n">
        <f aca="false">IF(L$1="P",MAX(0,L$2-$C223),IF(L$1="C",MAX(0,$C223-L$2)))</f>
        <v>30.68</v>
      </c>
      <c r="M223" s="103" t="n">
        <f aca="false">IF(M$1="P",MAX(0,M$2-$C223),IF(M$1="C",MAX(0,$C223-M$2)))</f>
        <v>0</v>
      </c>
      <c r="N223" s="103" t="n">
        <f aca="false">IF(N$1="P",MAX(0,N$2-$C223),IF(N$1="C",MAX(0,$C223-N$2)))</f>
        <v>0</v>
      </c>
      <c r="O223" s="103" t="n">
        <f aca="false">IF(O$1="P",MAX(0,O$2-$C223),IF(O$1="C",MAX(0,$C223-O$2)))</f>
        <v>0</v>
      </c>
      <c r="P223" s="103" t="n">
        <f aca="false">IF(P$1="P",MAX(0,P$2-$C223),IF(P$1="C",MAX(0,$C223-P$2)))</f>
        <v>0</v>
      </c>
      <c r="Q223" s="103" t="n">
        <f aca="false">IF(Q$1="P",MAX(0,Q$2-$C223),IF(Q$1="C",MAX(0,$C223-Q$2)))</f>
        <v>0</v>
      </c>
      <c r="R223" s="103" t="n">
        <f aca="false">IF(R$1="P",MAX(0,R$2-$C223),IF(R$1="C",MAX(0,$C223-R$2)))</f>
        <v>0</v>
      </c>
      <c r="S223" s="104" t="n">
        <f aca="false">A223</f>
        <v>10</v>
      </c>
      <c r="T223" s="105" t="n">
        <f aca="false">VLOOKUP($B223,Gas!$B$3:$E$2506,2)</f>
        <v>2.025</v>
      </c>
      <c r="U223" s="46" t="n">
        <f aca="false">C223/T223</f>
        <v>9.54074074074074</v>
      </c>
    </row>
    <row r="224" customFormat="false" ht="12.75" hidden="false" customHeight="false" outlineLevel="0" collapsed="false">
      <c r="A224" s="95" t="n">
        <f aca="false">MONTH(B224)+(YEAR(B224)-1998)*12</f>
        <v>10</v>
      </c>
      <c r="B224" s="107" t="n">
        <v>36080</v>
      </c>
      <c r="C224" s="97" t="n">
        <v>19.95</v>
      </c>
      <c r="D224" s="98" t="n">
        <f aca="false">LN(C224/C223)</f>
        <v>0.0320883145515005</v>
      </c>
      <c r="E224" s="106" t="n">
        <f aca="false">STDEV(D215:D224)*SQRT(trade_day)</f>
        <v>4.82695145049647</v>
      </c>
      <c r="G224" s="103" t="n">
        <f aca="false">IF(G$1="P",MAX(0,G$2-$C224),IF(G$1="C",MAX(0,$C224-G$2)))</f>
        <v>0.0500000000000007</v>
      </c>
      <c r="H224" s="103" t="n">
        <f aca="false">IF(H$1="P",MAX(0,H$2-$C224),IF(H$1="C",MAX(0,$C224-H$2)))</f>
        <v>5.05</v>
      </c>
      <c r="I224" s="103" t="n">
        <f aca="false">IF(I$1="P",MAX(0,I$2-$C224),IF(I$1="C",MAX(0,$C224-I$2)))</f>
        <v>10.05</v>
      </c>
      <c r="J224" s="103" t="n">
        <f aca="false">IF(J$1="P",MAX(0,J$2-$C224),IF(J$1="C",MAX(0,$C224-J$2)))</f>
        <v>15.05</v>
      </c>
      <c r="K224" s="103" t="n">
        <f aca="false">IF(K$1="P",MAX(0,K$2-$C224),IF(K$1="C",MAX(0,$C224-K$2)))</f>
        <v>20.05</v>
      </c>
      <c r="L224" s="103" t="n">
        <f aca="false">IF(L$1="P",MAX(0,L$2-$C224),IF(L$1="C",MAX(0,$C224-L$2)))</f>
        <v>30.05</v>
      </c>
      <c r="M224" s="103" t="n">
        <f aca="false">IF(M$1="P",MAX(0,M$2-$C224),IF(M$1="C",MAX(0,$C224-M$2)))</f>
        <v>0</v>
      </c>
      <c r="N224" s="103" t="n">
        <f aca="false">IF(N$1="P",MAX(0,N$2-$C224),IF(N$1="C",MAX(0,$C224-N$2)))</f>
        <v>0</v>
      </c>
      <c r="O224" s="103" t="n">
        <f aca="false">IF(O$1="P",MAX(0,O$2-$C224),IF(O$1="C",MAX(0,$C224-O$2)))</f>
        <v>0</v>
      </c>
      <c r="P224" s="103" t="n">
        <f aca="false">IF(P$1="P",MAX(0,P$2-$C224),IF(P$1="C",MAX(0,$C224-P$2)))</f>
        <v>0</v>
      </c>
      <c r="Q224" s="103" t="n">
        <f aca="false">IF(Q$1="P",MAX(0,Q$2-$C224),IF(Q$1="C",MAX(0,$C224-Q$2)))</f>
        <v>0</v>
      </c>
      <c r="R224" s="103" t="n">
        <f aca="false">IF(R$1="P",MAX(0,R$2-$C224),IF(R$1="C",MAX(0,$C224-R$2)))</f>
        <v>0</v>
      </c>
      <c r="S224" s="104" t="n">
        <f aca="false">A224</f>
        <v>10</v>
      </c>
      <c r="T224" s="105" t="n">
        <f aca="false">VLOOKUP($B224,Gas!$B$3:$E$2506,2)</f>
        <v>1.795</v>
      </c>
      <c r="U224" s="46" t="n">
        <f aca="false">C224/T224</f>
        <v>11.1142061281337</v>
      </c>
    </row>
    <row r="225" customFormat="false" ht="12.75" hidden="false" customHeight="false" outlineLevel="0" collapsed="false">
      <c r="A225" s="95" t="n">
        <f aca="false">MONTH(B225)+(YEAR(B225)-1998)*12</f>
        <v>10</v>
      </c>
      <c r="B225" s="107" t="n">
        <v>36081</v>
      </c>
      <c r="C225" s="97" t="n">
        <v>16.82</v>
      </c>
      <c r="D225" s="98" t="n">
        <f aca="false">LN(C225/C224)</f>
        <v>-0.17066048879107</v>
      </c>
      <c r="E225" s="106" t="n">
        <f aca="false">STDEV(D216:D225)*SQRT(trade_day)</f>
        <v>4.37647885955477</v>
      </c>
      <c r="G225" s="103" t="n">
        <f aca="false">IF(G$1="P",MAX(0,G$2-$C225),IF(G$1="C",MAX(0,$C225-G$2)))</f>
        <v>3.18</v>
      </c>
      <c r="H225" s="103" t="n">
        <f aca="false">IF(H$1="P",MAX(0,H$2-$C225),IF(H$1="C",MAX(0,$C225-H$2)))</f>
        <v>8.18</v>
      </c>
      <c r="I225" s="103" t="n">
        <f aca="false">IF(I$1="P",MAX(0,I$2-$C225),IF(I$1="C",MAX(0,$C225-I$2)))</f>
        <v>13.18</v>
      </c>
      <c r="J225" s="103" t="n">
        <f aca="false">IF(J$1="P",MAX(0,J$2-$C225),IF(J$1="C",MAX(0,$C225-J$2)))</f>
        <v>18.18</v>
      </c>
      <c r="K225" s="103" t="n">
        <f aca="false">IF(K$1="P",MAX(0,K$2-$C225),IF(K$1="C",MAX(0,$C225-K$2)))</f>
        <v>23.18</v>
      </c>
      <c r="L225" s="103" t="n">
        <f aca="false">IF(L$1="P",MAX(0,L$2-$C225),IF(L$1="C",MAX(0,$C225-L$2)))</f>
        <v>33.18</v>
      </c>
      <c r="M225" s="103" t="n">
        <f aca="false">IF(M$1="P",MAX(0,M$2-$C225),IF(M$1="C",MAX(0,$C225-M$2)))</f>
        <v>0</v>
      </c>
      <c r="N225" s="103" t="n">
        <f aca="false">IF(N$1="P",MAX(0,N$2-$C225),IF(N$1="C",MAX(0,$C225-N$2)))</f>
        <v>0</v>
      </c>
      <c r="O225" s="103" t="n">
        <f aca="false">IF(O$1="P",MAX(0,O$2-$C225),IF(O$1="C",MAX(0,$C225-O$2)))</f>
        <v>0</v>
      </c>
      <c r="P225" s="103" t="n">
        <f aca="false">IF(P$1="P",MAX(0,P$2-$C225),IF(P$1="C",MAX(0,$C225-P$2)))</f>
        <v>0</v>
      </c>
      <c r="Q225" s="103" t="n">
        <f aca="false">IF(Q$1="P",MAX(0,Q$2-$C225),IF(Q$1="C",MAX(0,$C225-Q$2)))</f>
        <v>0</v>
      </c>
      <c r="R225" s="103" t="n">
        <f aca="false">IF(R$1="P",MAX(0,R$2-$C225),IF(R$1="C",MAX(0,$C225-R$2)))</f>
        <v>0</v>
      </c>
      <c r="S225" s="104" t="n">
        <f aca="false">A225</f>
        <v>10</v>
      </c>
      <c r="T225" s="105" t="n">
        <f aca="false">VLOOKUP($B225,Gas!$B$3:$E$2506,2)</f>
        <v>1.735</v>
      </c>
      <c r="U225" s="46" t="n">
        <f aca="false">C225/T225</f>
        <v>9.69452449567723</v>
      </c>
    </row>
    <row r="226" customFormat="false" ht="12.75" hidden="false" customHeight="false" outlineLevel="0" collapsed="false">
      <c r="A226" s="95" t="n">
        <f aca="false">MONTH(B226)+(YEAR(B226)-1998)*12</f>
        <v>10</v>
      </c>
      <c r="B226" s="107" t="n">
        <v>36082</v>
      </c>
      <c r="C226" s="97" t="n">
        <v>16.71</v>
      </c>
      <c r="D226" s="98" t="n">
        <f aca="false">LN(C226/C225)</f>
        <v>-0.00656131193749965</v>
      </c>
      <c r="E226" s="106" t="n">
        <f aca="false">STDEV(D217:D226)*SQRT(trade_day)</f>
        <v>4.34355799990636</v>
      </c>
      <c r="G226" s="103" t="n">
        <f aca="false">IF(G$1="P",MAX(0,G$2-$C226),IF(G$1="C",MAX(0,$C226-G$2)))</f>
        <v>3.29</v>
      </c>
      <c r="H226" s="103" t="n">
        <f aca="false">IF(H$1="P",MAX(0,H$2-$C226),IF(H$1="C",MAX(0,$C226-H$2)))</f>
        <v>8.29</v>
      </c>
      <c r="I226" s="103" t="n">
        <f aca="false">IF(I$1="P",MAX(0,I$2-$C226),IF(I$1="C",MAX(0,$C226-I$2)))</f>
        <v>13.29</v>
      </c>
      <c r="J226" s="103" t="n">
        <f aca="false">IF(J$1="P",MAX(0,J$2-$C226),IF(J$1="C",MAX(0,$C226-J$2)))</f>
        <v>18.29</v>
      </c>
      <c r="K226" s="103" t="n">
        <f aca="false">IF(K$1="P",MAX(0,K$2-$C226),IF(K$1="C",MAX(0,$C226-K$2)))</f>
        <v>23.29</v>
      </c>
      <c r="L226" s="103" t="n">
        <f aca="false">IF(L$1="P",MAX(0,L$2-$C226),IF(L$1="C",MAX(0,$C226-L$2)))</f>
        <v>33.29</v>
      </c>
      <c r="M226" s="103" t="n">
        <f aca="false">IF(M$1="P",MAX(0,M$2-$C226),IF(M$1="C",MAX(0,$C226-M$2)))</f>
        <v>0</v>
      </c>
      <c r="N226" s="103" t="n">
        <f aca="false">IF(N$1="P",MAX(0,N$2-$C226),IF(N$1="C",MAX(0,$C226-N$2)))</f>
        <v>0</v>
      </c>
      <c r="O226" s="103" t="n">
        <f aca="false">IF(O$1="P",MAX(0,O$2-$C226),IF(O$1="C",MAX(0,$C226-O$2)))</f>
        <v>0</v>
      </c>
      <c r="P226" s="103" t="n">
        <f aca="false">IF(P$1="P",MAX(0,P$2-$C226),IF(P$1="C",MAX(0,$C226-P$2)))</f>
        <v>0</v>
      </c>
      <c r="Q226" s="103" t="n">
        <f aca="false">IF(Q$1="P",MAX(0,Q$2-$C226),IF(Q$1="C",MAX(0,$C226-Q$2)))</f>
        <v>0</v>
      </c>
      <c r="R226" s="103" t="n">
        <f aca="false">IF(R$1="P",MAX(0,R$2-$C226),IF(R$1="C",MAX(0,$C226-R$2)))</f>
        <v>0</v>
      </c>
      <c r="S226" s="104" t="n">
        <f aca="false">A226</f>
        <v>10</v>
      </c>
      <c r="T226" s="105" t="n">
        <f aca="false">VLOOKUP($B226,Gas!$B$3:$E$2506,2)</f>
        <v>1.675</v>
      </c>
      <c r="U226" s="46" t="n">
        <f aca="false">C226/T226</f>
        <v>9.97611940298508</v>
      </c>
    </row>
    <row r="227" customFormat="false" ht="12.75" hidden="false" customHeight="false" outlineLevel="0" collapsed="false">
      <c r="A227" s="95" t="n">
        <f aca="false">MONTH(B227)+(YEAR(B227)-1998)*12</f>
        <v>10</v>
      </c>
      <c r="B227" s="107" t="n">
        <v>36083</v>
      </c>
      <c r="C227" s="97" t="n">
        <v>17.67</v>
      </c>
      <c r="D227" s="98" t="n">
        <f aca="false">LN(C227/C226)</f>
        <v>0.0558609437243026</v>
      </c>
      <c r="E227" s="106" t="n">
        <f aca="false">STDEV(D218:D227)*SQRT(trade_day)</f>
        <v>2.71914630271453</v>
      </c>
      <c r="G227" s="103" t="n">
        <f aca="false">IF(G$1="P",MAX(0,G$2-$C227),IF(G$1="C",MAX(0,$C227-G$2)))</f>
        <v>2.33</v>
      </c>
      <c r="H227" s="103" t="n">
        <f aca="false">IF(H$1="P",MAX(0,H$2-$C227),IF(H$1="C",MAX(0,$C227-H$2)))</f>
        <v>7.33</v>
      </c>
      <c r="I227" s="103" t="n">
        <f aca="false">IF(I$1="P",MAX(0,I$2-$C227),IF(I$1="C",MAX(0,$C227-I$2)))</f>
        <v>12.33</v>
      </c>
      <c r="J227" s="103" t="n">
        <f aca="false">IF(J$1="P",MAX(0,J$2-$C227),IF(J$1="C",MAX(0,$C227-J$2)))</f>
        <v>17.33</v>
      </c>
      <c r="K227" s="103" t="n">
        <f aca="false">IF(K$1="P",MAX(0,K$2-$C227),IF(K$1="C",MAX(0,$C227-K$2)))</f>
        <v>22.33</v>
      </c>
      <c r="L227" s="103" t="n">
        <f aca="false">IF(L$1="P",MAX(0,L$2-$C227),IF(L$1="C",MAX(0,$C227-L$2)))</f>
        <v>32.33</v>
      </c>
      <c r="M227" s="103" t="n">
        <f aca="false">IF(M$1="P",MAX(0,M$2-$C227),IF(M$1="C",MAX(0,$C227-M$2)))</f>
        <v>0</v>
      </c>
      <c r="N227" s="103" t="n">
        <f aca="false">IF(N$1="P",MAX(0,N$2-$C227),IF(N$1="C",MAX(0,$C227-N$2)))</f>
        <v>0</v>
      </c>
      <c r="O227" s="103" t="n">
        <f aca="false">IF(O$1="P",MAX(0,O$2-$C227),IF(O$1="C",MAX(0,$C227-O$2)))</f>
        <v>0</v>
      </c>
      <c r="P227" s="103" t="n">
        <f aca="false">IF(P$1="P",MAX(0,P$2-$C227),IF(P$1="C",MAX(0,$C227-P$2)))</f>
        <v>0</v>
      </c>
      <c r="Q227" s="103" t="n">
        <f aca="false">IF(Q$1="P",MAX(0,Q$2-$C227),IF(Q$1="C",MAX(0,$C227-Q$2)))</f>
        <v>0</v>
      </c>
      <c r="R227" s="103" t="n">
        <f aca="false">IF(R$1="P",MAX(0,R$2-$C227),IF(R$1="C",MAX(0,$C227-R$2)))</f>
        <v>0</v>
      </c>
      <c r="S227" s="104" t="n">
        <f aca="false">A227</f>
        <v>10</v>
      </c>
      <c r="T227" s="105" t="n">
        <f aca="false">VLOOKUP($B227,Gas!$B$3:$E$2506,2)</f>
        <v>1.795</v>
      </c>
      <c r="U227" s="46" t="n">
        <f aca="false">C227/T227</f>
        <v>9.84401114206128</v>
      </c>
    </row>
    <row r="228" customFormat="false" ht="12.75" hidden="false" customHeight="false" outlineLevel="0" collapsed="false">
      <c r="A228" s="95" t="n">
        <f aca="false">MONTH(B228)+(YEAR(B228)-1998)*12</f>
        <v>10</v>
      </c>
      <c r="B228" s="107" t="n">
        <v>36084</v>
      </c>
      <c r="C228" s="97" t="n">
        <v>21.81</v>
      </c>
      <c r="D228" s="98" t="n">
        <f aca="false">LN(C228/C227)</f>
        <v>0.210500293881932</v>
      </c>
      <c r="E228" s="106" t="n">
        <f aca="false">STDEV(D219:D228)*SQRT(trade_day)</f>
        <v>2.84115692558175</v>
      </c>
      <c r="G228" s="103" t="n">
        <f aca="false">IF(G$1="P",MAX(0,G$2-$C228),IF(G$1="C",MAX(0,$C228-G$2)))</f>
        <v>0</v>
      </c>
      <c r="H228" s="103" t="n">
        <f aca="false">IF(H$1="P",MAX(0,H$2-$C228),IF(H$1="C",MAX(0,$C228-H$2)))</f>
        <v>3.19</v>
      </c>
      <c r="I228" s="103" t="n">
        <f aca="false">IF(I$1="P",MAX(0,I$2-$C228),IF(I$1="C",MAX(0,$C228-I$2)))</f>
        <v>8.19</v>
      </c>
      <c r="J228" s="103" t="n">
        <f aca="false">IF(J$1="P",MAX(0,J$2-$C228),IF(J$1="C",MAX(0,$C228-J$2)))</f>
        <v>13.19</v>
      </c>
      <c r="K228" s="103" t="n">
        <f aca="false">IF(K$1="P",MAX(0,K$2-$C228),IF(K$1="C",MAX(0,$C228-K$2)))</f>
        <v>18.19</v>
      </c>
      <c r="L228" s="103" t="n">
        <f aca="false">IF(L$1="P",MAX(0,L$2-$C228),IF(L$1="C",MAX(0,$C228-L$2)))</f>
        <v>28.19</v>
      </c>
      <c r="M228" s="103" t="n">
        <f aca="false">IF(M$1="P",MAX(0,M$2-$C228),IF(M$1="C",MAX(0,$C228-M$2)))</f>
        <v>0</v>
      </c>
      <c r="N228" s="103" t="n">
        <f aca="false">IF(N$1="P",MAX(0,N$2-$C228),IF(N$1="C",MAX(0,$C228-N$2)))</f>
        <v>0</v>
      </c>
      <c r="O228" s="103" t="n">
        <f aca="false">IF(O$1="P",MAX(0,O$2-$C228),IF(O$1="C",MAX(0,$C228-O$2)))</f>
        <v>0</v>
      </c>
      <c r="P228" s="103" t="n">
        <f aca="false">IF(P$1="P",MAX(0,P$2-$C228),IF(P$1="C",MAX(0,$C228-P$2)))</f>
        <v>0</v>
      </c>
      <c r="Q228" s="103" t="n">
        <f aca="false">IF(Q$1="P",MAX(0,Q$2-$C228),IF(Q$1="C",MAX(0,$C228-Q$2)))</f>
        <v>0</v>
      </c>
      <c r="R228" s="103" t="n">
        <f aca="false">IF(R$1="P",MAX(0,R$2-$C228),IF(R$1="C",MAX(0,$C228-R$2)))</f>
        <v>0</v>
      </c>
      <c r="S228" s="104" t="n">
        <f aca="false">A228</f>
        <v>10</v>
      </c>
      <c r="T228" s="105" t="n">
        <f aca="false">VLOOKUP($B228,Gas!$B$3:$E$2506,2)</f>
        <v>1.75</v>
      </c>
      <c r="U228" s="46" t="n">
        <f aca="false">C228/T228</f>
        <v>12.4628571428571</v>
      </c>
    </row>
    <row r="229" customFormat="false" ht="12.75" hidden="false" customHeight="false" outlineLevel="0" collapsed="false">
      <c r="A229" s="95" t="n">
        <f aca="false">MONTH(B229)+(YEAR(B229)-1998)*12</f>
        <v>10</v>
      </c>
      <c r="B229" s="107" t="n">
        <v>36087</v>
      </c>
      <c r="C229" s="97" t="n">
        <v>20.1</v>
      </c>
      <c r="D229" s="98" t="n">
        <f aca="false">LN(C229/C228)</f>
        <v>-0.0816487651485075</v>
      </c>
      <c r="E229" s="106" t="n">
        <f aca="false">STDEV(D220:D229)*SQRT(trade_day)</f>
        <v>2.40523142835435</v>
      </c>
      <c r="G229" s="103" t="n">
        <f aca="false">IF(G$1="P",MAX(0,G$2-$C229),IF(G$1="C",MAX(0,$C229-G$2)))</f>
        <v>0</v>
      </c>
      <c r="H229" s="103" t="n">
        <f aca="false">IF(H$1="P",MAX(0,H$2-$C229),IF(H$1="C",MAX(0,$C229-H$2)))</f>
        <v>4.9</v>
      </c>
      <c r="I229" s="103" t="n">
        <f aca="false">IF(I$1="P",MAX(0,I$2-$C229),IF(I$1="C",MAX(0,$C229-I$2)))</f>
        <v>9.9</v>
      </c>
      <c r="J229" s="103" t="n">
        <f aca="false">IF(J$1="P",MAX(0,J$2-$C229),IF(J$1="C",MAX(0,$C229-J$2)))</f>
        <v>14.9</v>
      </c>
      <c r="K229" s="103" t="n">
        <f aca="false">IF(K$1="P",MAX(0,K$2-$C229),IF(K$1="C",MAX(0,$C229-K$2)))</f>
        <v>19.9</v>
      </c>
      <c r="L229" s="103" t="n">
        <f aca="false">IF(L$1="P",MAX(0,L$2-$C229),IF(L$1="C",MAX(0,$C229-L$2)))</f>
        <v>29.9</v>
      </c>
      <c r="M229" s="103" t="n">
        <f aca="false">IF(M$1="P",MAX(0,M$2-$C229),IF(M$1="C",MAX(0,$C229-M$2)))</f>
        <v>0</v>
      </c>
      <c r="N229" s="103" t="n">
        <f aca="false">IF(N$1="P",MAX(0,N$2-$C229),IF(N$1="C",MAX(0,$C229-N$2)))</f>
        <v>0</v>
      </c>
      <c r="O229" s="103" t="n">
        <f aca="false">IF(O$1="P",MAX(0,O$2-$C229),IF(O$1="C",MAX(0,$C229-O$2)))</f>
        <v>0</v>
      </c>
      <c r="P229" s="103" t="n">
        <f aca="false">IF(P$1="P",MAX(0,P$2-$C229),IF(P$1="C",MAX(0,$C229-P$2)))</f>
        <v>0</v>
      </c>
      <c r="Q229" s="103" t="n">
        <f aca="false">IF(Q$1="P",MAX(0,Q$2-$C229),IF(Q$1="C",MAX(0,$C229-Q$2)))</f>
        <v>0</v>
      </c>
      <c r="R229" s="103" t="n">
        <f aca="false">IF(R$1="P",MAX(0,R$2-$C229),IF(R$1="C",MAX(0,$C229-R$2)))</f>
        <v>0</v>
      </c>
      <c r="S229" s="104" t="n">
        <f aca="false">A229</f>
        <v>10</v>
      </c>
      <c r="T229" s="105" t="n">
        <f aca="false">VLOOKUP($B229,Gas!$B$3:$E$2506,2)</f>
        <v>1.63</v>
      </c>
      <c r="U229" s="46" t="n">
        <f aca="false">C229/T229</f>
        <v>12.3312883435583</v>
      </c>
    </row>
    <row r="230" customFormat="false" ht="12.75" hidden="false" customHeight="false" outlineLevel="0" collapsed="false">
      <c r="A230" s="95" t="n">
        <f aca="false">MONTH(B230)+(YEAR(B230)-1998)*12</f>
        <v>10</v>
      </c>
      <c r="B230" s="107" t="n">
        <v>36088</v>
      </c>
      <c r="C230" s="97" t="n">
        <v>18.92</v>
      </c>
      <c r="D230" s="98" t="n">
        <f aca="false">LN(C230/C229)</f>
        <v>-0.0605002514412978</v>
      </c>
      <c r="E230" s="106" t="n">
        <f aca="false">STDEV(D221:D230)*SQRT(trade_day)</f>
        <v>1.92651874845141</v>
      </c>
      <c r="G230" s="103" t="n">
        <f aca="false">IF(G$1="P",MAX(0,G$2-$C230),IF(G$1="C",MAX(0,$C230-G$2)))</f>
        <v>1.08</v>
      </c>
      <c r="H230" s="103" t="n">
        <f aca="false">IF(H$1="P",MAX(0,H$2-$C230),IF(H$1="C",MAX(0,$C230-H$2)))</f>
        <v>6.08</v>
      </c>
      <c r="I230" s="103" t="n">
        <f aca="false">IF(I$1="P",MAX(0,I$2-$C230),IF(I$1="C",MAX(0,$C230-I$2)))</f>
        <v>11.08</v>
      </c>
      <c r="J230" s="103" t="n">
        <f aca="false">IF(J$1="P",MAX(0,J$2-$C230),IF(J$1="C",MAX(0,$C230-J$2)))</f>
        <v>16.08</v>
      </c>
      <c r="K230" s="103" t="n">
        <f aca="false">IF(K$1="P",MAX(0,K$2-$C230),IF(K$1="C",MAX(0,$C230-K$2)))</f>
        <v>21.08</v>
      </c>
      <c r="L230" s="103" t="n">
        <f aca="false">IF(L$1="P",MAX(0,L$2-$C230),IF(L$1="C",MAX(0,$C230-L$2)))</f>
        <v>31.08</v>
      </c>
      <c r="M230" s="103" t="n">
        <f aca="false">IF(M$1="P",MAX(0,M$2-$C230),IF(M$1="C",MAX(0,$C230-M$2)))</f>
        <v>0</v>
      </c>
      <c r="N230" s="103" t="n">
        <f aca="false">IF(N$1="P",MAX(0,N$2-$C230),IF(N$1="C",MAX(0,$C230-N$2)))</f>
        <v>0</v>
      </c>
      <c r="O230" s="103" t="n">
        <f aca="false">IF(O$1="P",MAX(0,O$2-$C230),IF(O$1="C",MAX(0,$C230-O$2)))</f>
        <v>0</v>
      </c>
      <c r="P230" s="103" t="n">
        <f aca="false">IF(P$1="P",MAX(0,P$2-$C230),IF(P$1="C",MAX(0,$C230-P$2)))</f>
        <v>0</v>
      </c>
      <c r="Q230" s="103" t="n">
        <f aca="false">IF(Q$1="P",MAX(0,Q$2-$C230),IF(Q$1="C",MAX(0,$C230-Q$2)))</f>
        <v>0</v>
      </c>
      <c r="R230" s="103" t="n">
        <f aca="false">IF(R$1="P",MAX(0,R$2-$C230),IF(R$1="C",MAX(0,$C230-R$2)))</f>
        <v>0</v>
      </c>
      <c r="S230" s="104" t="n">
        <f aca="false">A230</f>
        <v>10</v>
      </c>
      <c r="T230" s="105" t="n">
        <f aca="false">VLOOKUP($B230,Gas!$B$3:$E$2506,2)</f>
        <v>1.745</v>
      </c>
      <c r="U230" s="46" t="n">
        <f aca="false">C230/T230</f>
        <v>10.8424068767908</v>
      </c>
    </row>
    <row r="231" customFormat="false" ht="12.75" hidden="false" customHeight="false" outlineLevel="0" collapsed="false">
      <c r="A231" s="95" t="n">
        <f aca="false">MONTH(B231)+(YEAR(B231)-1998)*12</f>
        <v>10</v>
      </c>
      <c r="B231" s="107" t="n">
        <v>36089</v>
      </c>
      <c r="C231" s="97" t="n">
        <v>19.52</v>
      </c>
      <c r="D231" s="98" t="n">
        <f aca="false">LN(C231/C230)</f>
        <v>0.0312200173612141</v>
      </c>
      <c r="E231" s="106" t="n">
        <f aca="false">STDEV(D222:D231)*SQRT(trade_day)</f>
        <v>1.72078181674317</v>
      </c>
      <c r="G231" s="103" t="n">
        <f aca="false">IF(G$1="P",MAX(0,G$2-$C231),IF(G$1="C",MAX(0,$C231-G$2)))</f>
        <v>0.48</v>
      </c>
      <c r="H231" s="103" t="n">
        <f aca="false">IF(H$1="P",MAX(0,H$2-$C231),IF(H$1="C",MAX(0,$C231-H$2)))</f>
        <v>5.48</v>
      </c>
      <c r="I231" s="103" t="n">
        <f aca="false">IF(I$1="P",MAX(0,I$2-$C231),IF(I$1="C",MAX(0,$C231-I$2)))</f>
        <v>10.48</v>
      </c>
      <c r="J231" s="103" t="n">
        <f aca="false">IF(J$1="P",MAX(0,J$2-$C231),IF(J$1="C",MAX(0,$C231-J$2)))</f>
        <v>15.48</v>
      </c>
      <c r="K231" s="103" t="n">
        <f aca="false">IF(K$1="P",MAX(0,K$2-$C231),IF(K$1="C",MAX(0,$C231-K$2)))</f>
        <v>20.48</v>
      </c>
      <c r="L231" s="103" t="n">
        <f aca="false">IF(L$1="P",MAX(0,L$2-$C231),IF(L$1="C",MAX(0,$C231-L$2)))</f>
        <v>30.48</v>
      </c>
      <c r="M231" s="103" t="n">
        <f aca="false">IF(M$1="P",MAX(0,M$2-$C231),IF(M$1="C",MAX(0,$C231-M$2)))</f>
        <v>0</v>
      </c>
      <c r="N231" s="103" t="n">
        <f aca="false">IF(N$1="P",MAX(0,N$2-$C231),IF(N$1="C",MAX(0,$C231-N$2)))</f>
        <v>0</v>
      </c>
      <c r="O231" s="103" t="n">
        <f aca="false">IF(O$1="P",MAX(0,O$2-$C231),IF(O$1="C",MAX(0,$C231-O$2)))</f>
        <v>0</v>
      </c>
      <c r="P231" s="103" t="n">
        <f aca="false">IF(P$1="P",MAX(0,P$2-$C231),IF(P$1="C",MAX(0,$C231-P$2)))</f>
        <v>0</v>
      </c>
      <c r="Q231" s="103" t="n">
        <f aca="false">IF(Q$1="P",MAX(0,Q$2-$C231),IF(Q$1="C",MAX(0,$C231-Q$2)))</f>
        <v>0</v>
      </c>
      <c r="R231" s="103" t="n">
        <f aca="false">IF(R$1="P",MAX(0,R$2-$C231),IF(R$1="C",MAX(0,$C231-R$2)))</f>
        <v>0</v>
      </c>
      <c r="S231" s="104" t="n">
        <f aca="false">A231</f>
        <v>10</v>
      </c>
      <c r="T231" s="105" t="n">
        <f aca="false">VLOOKUP($B231,Gas!$B$3:$E$2506,2)</f>
        <v>1.95</v>
      </c>
      <c r="U231" s="46" t="n">
        <f aca="false">C231/T231</f>
        <v>10.0102564102564</v>
      </c>
    </row>
    <row r="232" customFormat="false" ht="12.75" hidden="false" customHeight="false" outlineLevel="0" collapsed="false">
      <c r="A232" s="95" t="n">
        <f aca="false">MONTH(B232)+(YEAR(B232)-1998)*12</f>
        <v>10</v>
      </c>
      <c r="B232" s="107" t="n">
        <v>36090</v>
      </c>
      <c r="C232" s="97" t="n">
        <v>18.31</v>
      </c>
      <c r="D232" s="98" t="n">
        <f aca="false">LN(C232/C231)</f>
        <v>-0.0639922222985272</v>
      </c>
      <c r="E232" s="106" t="n">
        <f aca="false">STDEV(D223:D232)*SQRT(trade_day)</f>
        <v>1.69224597721014</v>
      </c>
      <c r="G232" s="103" t="n">
        <f aca="false">IF(G$1="P",MAX(0,G$2-$C232),IF(G$1="C",MAX(0,$C232-G$2)))</f>
        <v>1.69</v>
      </c>
      <c r="H232" s="103" t="n">
        <f aca="false">IF(H$1="P",MAX(0,H$2-$C232),IF(H$1="C",MAX(0,$C232-H$2)))</f>
        <v>6.69</v>
      </c>
      <c r="I232" s="103" t="n">
        <f aca="false">IF(I$1="P",MAX(0,I$2-$C232),IF(I$1="C",MAX(0,$C232-I$2)))</f>
        <v>11.69</v>
      </c>
      <c r="J232" s="103" t="n">
        <f aca="false">IF(J$1="P",MAX(0,J$2-$C232),IF(J$1="C",MAX(0,$C232-J$2)))</f>
        <v>16.69</v>
      </c>
      <c r="K232" s="103" t="n">
        <f aca="false">IF(K$1="P",MAX(0,K$2-$C232),IF(K$1="C",MAX(0,$C232-K$2)))</f>
        <v>21.69</v>
      </c>
      <c r="L232" s="103" t="n">
        <f aca="false">IF(L$1="P",MAX(0,L$2-$C232),IF(L$1="C",MAX(0,$C232-L$2)))</f>
        <v>31.69</v>
      </c>
      <c r="M232" s="103" t="n">
        <f aca="false">IF(M$1="P",MAX(0,M$2-$C232),IF(M$1="C",MAX(0,$C232-M$2)))</f>
        <v>0</v>
      </c>
      <c r="N232" s="103" t="n">
        <f aca="false">IF(N$1="P",MAX(0,N$2-$C232),IF(N$1="C",MAX(0,$C232-N$2)))</f>
        <v>0</v>
      </c>
      <c r="O232" s="103" t="n">
        <f aca="false">IF(O$1="P",MAX(0,O$2-$C232),IF(O$1="C",MAX(0,$C232-O$2)))</f>
        <v>0</v>
      </c>
      <c r="P232" s="103" t="n">
        <f aca="false">IF(P$1="P",MAX(0,P$2-$C232),IF(P$1="C",MAX(0,$C232-P$2)))</f>
        <v>0</v>
      </c>
      <c r="Q232" s="103" t="n">
        <f aca="false">IF(Q$1="P",MAX(0,Q$2-$C232),IF(Q$1="C",MAX(0,$C232-Q$2)))</f>
        <v>0</v>
      </c>
      <c r="R232" s="103" t="n">
        <f aca="false">IF(R$1="P",MAX(0,R$2-$C232),IF(R$1="C",MAX(0,$C232-R$2)))</f>
        <v>0</v>
      </c>
      <c r="S232" s="104" t="n">
        <f aca="false">A232</f>
        <v>10</v>
      </c>
      <c r="T232" s="105" t="n">
        <f aca="false">VLOOKUP($B232,Gas!$B$3:$E$2506,2)</f>
        <v>2.03</v>
      </c>
      <c r="U232" s="46" t="n">
        <f aca="false">C232/T232</f>
        <v>9.01970443349754</v>
      </c>
    </row>
    <row r="233" customFormat="false" ht="12.75" hidden="false" customHeight="false" outlineLevel="0" collapsed="false">
      <c r="A233" s="95" t="n">
        <f aca="false">MONTH(B233)+(YEAR(B233)-1998)*12</f>
        <v>10</v>
      </c>
      <c r="B233" s="107" t="n">
        <v>36091</v>
      </c>
      <c r="C233" s="97" t="n">
        <v>17.26</v>
      </c>
      <c r="D233" s="98" t="n">
        <f aca="false">LN(C233/C232)</f>
        <v>-0.0590556730311373</v>
      </c>
      <c r="E233" s="106" t="n">
        <f aca="false">STDEV(D224:D233)*SQRT(trade_day)</f>
        <v>1.6265280234688</v>
      </c>
      <c r="G233" s="103" t="n">
        <f aca="false">IF(G$1="P",MAX(0,G$2-$C233),IF(G$1="C",MAX(0,$C233-G$2)))</f>
        <v>2.74</v>
      </c>
      <c r="H233" s="103" t="n">
        <f aca="false">IF(H$1="P",MAX(0,H$2-$C233),IF(H$1="C",MAX(0,$C233-H$2)))</f>
        <v>7.74</v>
      </c>
      <c r="I233" s="103" t="n">
        <f aca="false">IF(I$1="P",MAX(0,I$2-$C233),IF(I$1="C",MAX(0,$C233-I$2)))</f>
        <v>12.74</v>
      </c>
      <c r="J233" s="103" t="n">
        <f aca="false">IF(J$1="P",MAX(0,J$2-$C233),IF(J$1="C",MAX(0,$C233-J$2)))</f>
        <v>17.74</v>
      </c>
      <c r="K233" s="103" t="n">
        <f aca="false">IF(K$1="P",MAX(0,K$2-$C233),IF(K$1="C",MAX(0,$C233-K$2)))</f>
        <v>22.74</v>
      </c>
      <c r="L233" s="103" t="n">
        <f aca="false">IF(L$1="P",MAX(0,L$2-$C233),IF(L$1="C",MAX(0,$C233-L$2)))</f>
        <v>32.74</v>
      </c>
      <c r="M233" s="103" t="n">
        <f aca="false">IF(M$1="P",MAX(0,M$2-$C233),IF(M$1="C",MAX(0,$C233-M$2)))</f>
        <v>0</v>
      </c>
      <c r="N233" s="103" t="n">
        <f aca="false">IF(N$1="P",MAX(0,N$2-$C233),IF(N$1="C",MAX(0,$C233-N$2)))</f>
        <v>0</v>
      </c>
      <c r="O233" s="103" t="n">
        <f aca="false">IF(O$1="P",MAX(0,O$2-$C233),IF(O$1="C",MAX(0,$C233-O$2)))</f>
        <v>0</v>
      </c>
      <c r="P233" s="103" t="n">
        <f aca="false">IF(P$1="P",MAX(0,P$2-$C233),IF(P$1="C",MAX(0,$C233-P$2)))</f>
        <v>0</v>
      </c>
      <c r="Q233" s="103" t="n">
        <f aca="false">IF(Q$1="P",MAX(0,Q$2-$C233),IF(Q$1="C",MAX(0,$C233-Q$2)))</f>
        <v>0</v>
      </c>
      <c r="R233" s="103" t="n">
        <f aca="false">IF(R$1="P",MAX(0,R$2-$C233),IF(R$1="C",MAX(0,$C233-R$2)))</f>
        <v>0</v>
      </c>
      <c r="S233" s="104" t="n">
        <f aca="false">A233</f>
        <v>10</v>
      </c>
      <c r="T233" s="105" t="n">
        <f aca="false">VLOOKUP($B233,Gas!$B$3:$E$2506,2)</f>
        <v>1.95</v>
      </c>
      <c r="U233" s="46" t="n">
        <f aca="false">C233/T233</f>
        <v>8.85128205128205</v>
      </c>
    </row>
    <row r="234" customFormat="false" ht="12.75" hidden="false" customHeight="false" outlineLevel="0" collapsed="false">
      <c r="A234" s="95" t="n">
        <f aca="false">MONTH(B234)+(YEAR(B234)-1998)*12</f>
        <v>10</v>
      </c>
      <c r="B234" s="107" t="n">
        <v>36094</v>
      </c>
      <c r="C234" s="97" t="n">
        <v>16.93</v>
      </c>
      <c r="D234" s="98" t="n">
        <f aca="false">LN(C234/C233)</f>
        <v>-0.019304489510238</v>
      </c>
      <c r="E234" s="106" t="n">
        <f aca="false">STDEV(D225:D234)*SQRT(trade_day)</f>
        <v>1.6086687493945</v>
      </c>
      <c r="G234" s="103" t="n">
        <f aca="false">IF(G$1="P",MAX(0,G$2-$C234),IF(G$1="C",MAX(0,$C234-G$2)))</f>
        <v>3.07</v>
      </c>
      <c r="H234" s="103" t="n">
        <f aca="false">IF(H$1="P",MAX(0,H$2-$C234),IF(H$1="C",MAX(0,$C234-H$2)))</f>
        <v>8.07</v>
      </c>
      <c r="I234" s="103" t="n">
        <f aca="false">IF(I$1="P",MAX(0,I$2-$C234),IF(I$1="C",MAX(0,$C234-I$2)))</f>
        <v>13.07</v>
      </c>
      <c r="J234" s="103" t="n">
        <f aca="false">IF(J$1="P",MAX(0,J$2-$C234),IF(J$1="C",MAX(0,$C234-J$2)))</f>
        <v>18.07</v>
      </c>
      <c r="K234" s="103" t="n">
        <f aca="false">IF(K$1="P",MAX(0,K$2-$C234),IF(K$1="C",MAX(0,$C234-K$2)))</f>
        <v>23.07</v>
      </c>
      <c r="L234" s="103" t="n">
        <f aca="false">IF(L$1="P",MAX(0,L$2-$C234),IF(L$1="C",MAX(0,$C234-L$2)))</f>
        <v>33.07</v>
      </c>
      <c r="M234" s="103" t="n">
        <f aca="false">IF(M$1="P",MAX(0,M$2-$C234),IF(M$1="C",MAX(0,$C234-M$2)))</f>
        <v>0</v>
      </c>
      <c r="N234" s="103" t="n">
        <f aca="false">IF(N$1="P",MAX(0,N$2-$C234),IF(N$1="C",MAX(0,$C234-N$2)))</f>
        <v>0</v>
      </c>
      <c r="O234" s="103" t="n">
        <f aca="false">IF(O$1="P",MAX(0,O$2-$C234),IF(O$1="C",MAX(0,$C234-O$2)))</f>
        <v>0</v>
      </c>
      <c r="P234" s="103" t="n">
        <f aca="false">IF(P$1="P",MAX(0,P$2-$C234),IF(P$1="C",MAX(0,$C234-P$2)))</f>
        <v>0</v>
      </c>
      <c r="Q234" s="103" t="n">
        <f aca="false">IF(Q$1="P",MAX(0,Q$2-$C234),IF(Q$1="C",MAX(0,$C234-Q$2)))</f>
        <v>0</v>
      </c>
      <c r="R234" s="103" t="n">
        <f aca="false">IF(R$1="P",MAX(0,R$2-$C234),IF(R$1="C",MAX(0,$C234-R$2)))</f>
        <v>0</v>
      </c>
      <c r="S234" s="104" t="n">
        <f aca="false">A234</f>
        <v>10</v>
      </c>
      <c r="T234" s="105" t="n">
        <f aca="false">VLOOKUP($B234,Gas!$B$3:$E$2506,2)</f>
        <v>1.845</v>
      </c>
      <c r="U234" s="46" t="n">
        <f aca="false">C234/T234</f>
        <v>9.17615176151762</v>
      </c>
    </row>
    <row r="235" customFormat="false" ht="12.75" hidden="false" customHeight="false" outlineLevel="0" collapsed="false">
      <c r="A235" s="95" t="n">
        <f aca="false">MONTH(B235)+(YEAR(B235)-1998)*12</f>
        <v>10</v>
      </c>
      <c r="B235" s="107" t="n">
        <v>36095</v>
      </c>
      <c r="C235" s="97" t="n">
        <v>16.37</v>
      </c>
      <c r="D235" s="98" t="n">
        <f aca="false">LN(C235/C234)</f>
        <v>-0.0336368047620003</v>
      </c>
      <c r="E235" s="106" t="n">
        <f aca="false">STDEV(D226:D235)*SQRT(trade_day)</f>
        <v>1.37222948450569</v>
      </c>
      <c r="G235" s="103" t="n">
        <f aca="false">IF(G$1="P",MAX(0,G$2-$C235),IF(G$1="C",MAX(0,$C235-G$2)))</f>
        <v>3.63</v>
      </c>
      <c r="H235" s="103" t="n">
        <f aca="false">IF(H$1="P",MAX(0,H$2-$C235),IF(H$1="C",MAX(0,$C235-H$2)))</f>
        <v>8.63</v>
      </c>
      <c r="I235" s="103" t="n">
        <f aca="false">IF(I$1="P",MAX(0,I$2-$C235),IF(I$1="C",MAX(0,$C235-I$2)))</f>
        <v>13.63</v>
      </c>
      <c r="J235" s="103" t="n">
        <f aca="false">IF(J$1="P",MAX(0,J$2-$C235),IF(J$1="C",MAX(0,$C235-J$2)))</f>
        <v>18.63</v>
      </c>
      <c r="K235" s="103" t="n">
        <f aca="false">IF(K$1="P",MAX(0,K$2-$C235),IF(K$1="C",MAX(0,$C235-K$2)))</f>
        <v>23.63</v>
      </c>
      <c r="L235" s="103" t="n">
        <f aca="false">IF(L$1="P",MAX(0,L$2-$C235),IF(L$1="C",MAX(0,$C235-L$2)))</f>
        <v>33.63</v>
      </c>
      <c r="M235" s="103" t="n">
        <f aca="false">IF(M$1="P",MAX(0,M$2-$C235),IF(M$1="C",MAX(0,$C235-M$2)))</f>
        <v>0</v>
      </c>
      <c r="N235" s="103" t="n">
        <f aca="false">IF(N$1="P",MAX(0,N$2-$C235),IF(N$1="C",MAX(0,$C235-N$2)))</f>
        <v>0</v>
      </c>
      <c r="O235" s="103" t="n">
        <f aca="false">IF(O$1="P",MAX(0,O$2-$C235),IF(O$1="C",MAX(0,$C235-O$2)))</f>
        <v>0</v>
      </c>
      <c r="P235" s="103" t="n">
        <f aca="false">IF(P$1="P",MAX(0,P$2-$C235),IF(P$1="C",MAX(0,$C235-P$2)))</f>
        <v>0</v>
      </c>
      <c r="Q235" s="103" t="n">
        <f aca="false">IF(Q$1="P",MAX(0,Q$2-$C235),IF(Q$1="C",MAX(0,$C235-Q$2)))</f>
        <v>0</v>
      </c>
      <c r="R235" s="103" t="n">
        <f aca="false">IF(R$1="P",MAX(0,R$2-$C235),IF(R$1="C",MAX(0,$C235-R$2)))</f>
        <v>0</v>
      </c>
      <c r="S235" s="104" t="n">
        <f aca="false">A235</f>
        <v>10</v>
      </c>
      <c r="T235" s="105" t="n">
        <f aca="false">VLOOKUP($B235,Gas!$B$3:$E$2506,2)</f>
        <v>1.9</v>
      </c>
      <c r="U235" s="46" t="n">
        <f aca="false">C235/T235</f>
        <v>8.61578947368421</v>
      </c>
    </row>
    <row r="236" customFormat="false" ht="12.75" hidden="false" customHeight="false" outlineLevel="0" collapsed="false">
      <c r="A236" s="95" t="n">
        <f aca="false">MONTH(B236)+(YEAR(B236)-1998)*12</f>
        <v>10</v>
      </c>
      <c r="B236" s="107" t="n">
        <v>36096</v>
      </c>
      <c r="C236" s="97" t="n">
        <v>16.51</v>
      </c>
      <c r="D236" s="98" t="n">
        <f aca="false">LN(C236/C235)</f>
        <v>0.00851586654899321</v>
      </c>
      <c r="E236" s="106" t="n">
        <f aca="false">STDEV(D227:D236)*SQRT(trade_day)</f>
        <v>1.37312504194809</v>
      </c>
      <c r="G236" s="103" t="n">
        <f aca="false">IF(G$1="P",MAX(0,G$2-$C236),IF(G$1="C",MAX(0,$C236-G$2)))</f>
        <v>3.49</v>
      </c>
      <c r="H236" s="103" t="n">
        <f aca="false">IF(H$1="P",MAX(0,H$2-$C236),IF(H$1="C",MAX(0,$C236-H$2)))</f>
        <v>8.49</v>
      </c>
      <c r="I236" s="103" t="n">
        <f aca="false">IF(I$1="P",MAX(0,I$2-$C236),IF(I$1="C",MAX(0,$C236-I$2)))</f>
        <v>13.49</v>
      </c>
      <c r="J236" s="103" t="n">
        <f aca="false">IF(J$1="P",MAX(0,J$2-$C236),IF(J$1="C",MAX(0,$C236-J$2)))</f>
        <v>18.49</v>
      </c>
      <c r="K236" s="103" t="n">
        <f aca="false">IF(K$1="P",MAX(0,K$2-$C236),IF(K$1="C",MAX(0,$C236-K$2)))</f>
        <v>23.49</v>
      </c>
      <c r="L236" s="103" t="n">
        <f aca="false">IF(L$1="P",MAX(0,L$2-$C236),IF(L$1="C",MAX(0,$C236-L$2)))</f>
        <v>33.49</v>
      </c>
      <c r="M236" s="103" t="n">
        <f aca="false">IF(M$1="P",MAX(0,M$2-$C236),IF(M$1="C",MAX(0,$C236-M$2)))</f>
        <v>0</v>
      </c>
      <c r="N236" s="103" t="n">
        <f aca="false">IF(N$1="P",MAX(0,N$2-$C236),IF(N$1="C",MAX(0,$C236-N$2)))</f>
        <v>0</v>
      </c>
      <c r="O236" s="103" t="n">
        <f aca="false">IF(O$1="P",MAX(0,O$2-$C236),IF(O$1="C",MAX(0,$C236-O$2)))</f>
        <v>0</v>
      </c>
      <c r="P236" s="103" t="n">
        <f aca="false">IF(P$1="P",MAX(0,P$2-$C236),IF(P$1="C",MAX(0,$C236-P$2)))</f>
        <v>0</v>
      </c>
      <c r="Q236" s="103" t="n">
        <f aca="false">IF(Q$1="P",MAX(0,Q$2-$C236),IF(Q$1="C",MAX(0,$C236-Q$2)))</f>
        <v>0</v>
      </c>
      <c r="R236" s="103" t="n">
        <f aca="false">IF(R$1="P",MAX(0,R$2-$C236),IF(R$1="C",MAX(0,$C236-R$2)))</f>
        <v>0</v>
      </c>
      <c r="S236" s="104" t="n">
        <f aca="false">A236</f>
        <v>10</v>
      </c>
      <c r="T236" s="105" t="n">
        <f aca="false">VLOOKUP($B236,Gas!$B$3:$E$2506,2)</f>
        <v>1.84</v>
      </c>
      <c r="U236" s="46" t="n">
        <f aca="false">C236/T236</f>
        <v>8.97282608695652</v>
      </c>
    </row>
    <row r="237" customFormat="false" ht="12.75" hidden="false" customHeight="false" outlineLevel="0" collapsed="false">
      <c r="A237" s="95" t="n">
        <f aca="false">MONTH(B237)+(YEAR(B237)-1998)*12</f>
        <v>10</v>
      </c>
      <c r="B237" s="107" t="n">
        <v>36097</v>
      </c>
      <c r="C237" s="97" t="n">
        <v>19.4</v>
      </c>
      <c r="D237" s="98" t="n">
        <f aca="false">LN(C237/C236)</f>
        <v>0.161306808137246</v>
      </c>
      <c r="E237" s="106" t="n">
        <f aca="false">STDEV(D228:D237)*SQRT(trade_day)</f>
        <v>1.58042276790795</v>
      </c>
      <c r="G237" s="103" t="n">
        <f aca="false">IF(G$1="P",MAX(0,G$2-$C237),IF(G$1="C",MAX(0,$C237-G$2)))</f>
        <v>0.600000000000001</v>
      </c>
      <c r="H237" s="103" t="n">
        <f aca="false">IF(H$1="P",MAX(0,H$2-$C237),IF(H$1="C",MAX(0,$C237-H$2)))</f>
        <v>5.6</v>
      </c>
      <c r="I237" s="103" t="n">
        <f aca="false">IF(I$1="P",MAX(0,I$2-$C237),IF(I$1="C",MAX(0,$C237-I$2)))</f>
        <v>10.6</v>
      </c>
      <c r="J237" s="103" t="n">
        <f aca="false">IF(J$1="P",MAX(0,J$2-$C237),IF(J$1="C",MAX(0,$C237-J$2)))</f>
        <v>15.6</v>
      </c>
      <c r="K237" s="103" t="n">
        <f aca="false">IF(K$1="P",MAX(0,K$2-$C237),IF(K$1="C",MAX(0,$C237-K$2)))</f>
        <v>20.6</v>
      </c>
      <c r="L237" s="103" t="n">
        <f aca="false">IF(L$1="P",MAX(0,L$2-$C237),IF(L$1="C",MAX(0,$C237-L$2)))</f>
        <v>30.6</v>
      </c>
      <c r="M237" s="103" t="n">
        <f aca="false">IF(M$1="P",MAX(0,M$2-$C237),IF(M$1="C",MAX(0,$C237-M$2)))</f>
        <v>0</v>
      </c>
      <c r="N237" s="103" t="n">
        <f aca="false">IF(N$1="P",MAX(0,N$2-$C237),IF(N$1="C",MAX(0,$C237-N$2)))</f>
        <v>0</v>
      </c>
      <c r="O237" s="103" t="n">
        <f aca="false">IF(O$1="P",MAX(0,O$2-$C237),IF(O$1="C",MAX(0,$C237-O$2)))</f>
        <v>0</v>
      </c>
      <c r="P237" s="103" t="n">
        <f aca="false">IF(P$1="P",MAX(0,P$2-$C237),IF(P$1="C",MAX(0,$C237-P$2)))</f>
        <v>0</v>
      </c>
      <c r="Q237" s="103" t="n">
        <f aca="false">IF(Q$1="P",MAX(0,Q$2-$C237),IF(Q$1="C",MAX(0,$C237-Q$2)))</f>
        <v>0</v>
      </c>
      <c r="R237" s="103" t="n">
        <f aca="false">IF(R$1="P",MAX(0,R$2-$C237),IF(R$1="C",MAX(0,$C237-R$2)))</f>
        <v>0</v>
      </c>
      <c r="S237" s="104" t="n">
        <f aca="false">A237</f>
        <v>10</v>
      </c>
      <c r="T237" s="105" t="n">
        <f aca="false">VLOOKUP($B237,Gas!$B$3:$E$2506,2)</f>
        <v>1.69</v>
      </c>
      <c r="U237" s="46" t="n">
        <f aca="false">C237/T237</f>
        <v>11.4792899408284</v>
      </c>
    </row>
    <row r="238" customFormat="false" ht="12.75" hidden="false" customHeight="false" outlineLevel="0" collapsed="false">
      <c r="A238" s="95" t="n">
        <f aca="false">MONTH(B238)+(YEAR(B238)-1998)*12</f>
        <v>10</v>
      </c>
      <c r="B238" s="107" t="n">
        <v>36098</v>
      </c>
      <c r="C238" s="97" t="n">
        <v>18.65</v>
      </c>
      <c r="D238" s="98" t="n">
        <f aca="false">LN(C238/C237)</f>
        <v>-0.0394269199794579</v>
      </c>
      <c r="E238" s="106" t="n">
        <f aca="false">STDEV(D229:D238)*SQRT(trade_day)</f>
        <v>1.12527930922425</v>
      </c>
      <c r="G238" s="103" t="n">
        <f aca="false">IF(G$1="P",MAX(0,G$2-$C238),IF(G$1="C",MAX(0,$C238-G$2)))</f>
        <v>1.35</v>
      </c>
      <c r="H238" s="103" t="n">
        <f aca="false">IF(H$1="P",MAX(0,H$2-$C238),IF(H$1="C",MAX(0,$C238-H$2)))</f>
        <v>6.35</v>
      </c>
      <c r="I238" s="103" t="n">
        <f aca="false">IF(I$1="P",MAX(0,I$2-$C238),IF(I$1="C",MAX(0,$C238-I$2)))</f>
        <v>11.35</v>
      </c>
      <c r="J238" s="103" t="n">
        <f aca="false">IF(J$1="P",MAX(0,J$2-$C238),IF(J$1="C",MAX(0,$C238-J$2)))</f>
        <v>16.35</v>
      </c>
      <c r="K238" s="103" t="n">
        <f aca="false">IF(K$1="P",MAX(0,K$2-$C238),IF(K$1="C",MAX(0,$C238-K$2)))</f>
        <v>21.35</v>
      </c>
      <c r="L238" s="103" t="n">
        <f aca="false">IF(L$1="P",MAX(0,L$2-$C238),IF(L$1="C",MAX(0,$C238-L$2)))</f>
        <v>31.35</v>
      </c>
      <c r="M238" s="103" t="n">
        <f aca="false">IF(M$1="P",MAX(0,M$2-$C238),IF(M$1="C",MAX(0,$C238-M$2)))</f>
        <v>0</v>
      </c>
      <c r="N238" s="103" t="n">
        <f aca="false">IF(N$1="P",MAX(0,N$2-$C238),IF(N$1="C",MAX(0,$C238-N$2)))</f>
        <v>0</v>
      </c>
      <c r="O238" s="103" t="n">
        <f aca="false">IF(O$1="P",MAX(0,O$2-$C238),IF(O$1="C",MAX(0,$C238-O$2)))</f>
        <v>0</v>
      </c>
      <c r="P238" s="103" t="n">
        <f aca="false">IF(P$1="P",MAX(0,P$2-$C238),IF(P$1="C",MAX(0,$C238-P$2)))</f>
        <v>0</v>
      </c>
      <c r="Q238" s="103" t="n">
        <f aca="false">IF(Q$1="P",MAX(0,Q$2-$C238),IF(Q$1="C",MAX(0,$C238-Q$2)))</f>
        <v>0</v>
      </c>
      <c r="R238" s="103" t="n">
        <f aca="false">IF(R$1="P",MAX(0,R$2-$C238),IF(R$1="C",MAX(0,$C238-R$2)))</f>
        <v>0</v>
      </c>
      <c r="S238" s="104" t="n">
        <f aca="false">A238</f>
        <v>10</v>
      </c>
      <c r="T238" s="105" t="n">
        <f aca="false">VLOOKUP($B238,Gas!$B$3:$E$2506,2)</f>
        <v>1.72</v>
      </c>
      <c r="U238" s="46" t="n">
        <f aca="false">C238/T238</f>
        <v>10.843023255814</v>
      </c>
    </row>
    <row r="239" customFormat="false" ht="12.75" hidden="false" customHeight="false" outlineLevel="0" collapsed="false">
      <c r="A239" s="95" t="n">
        <f aca="false">MONTH(B239)+(YEAR(B239)-1998)*12</f>
        <v>11</v>
      </c>
      <c r="B239" s="107" t="n">
        <v>36101</v>
      </c>
      <c r="C239" s="97" t="n">
        <v>21.33</v>
      </c>
      <c r="D239" s="98" t="n">
        <f aca="false">LN(C239/C238)</f>
        <v>0.134268386393435</v>
      </c>
      <c r="E239" s="106" t="n">
        <f aca="false">STDEV(D230:D239)*SQRT(trade_day)</f>
        <v>1.28066562101681</v>
      </c>
      <c r="G239" s="103" t="n">
        <f aca="false">IF(G$1="P",MAX(0,G$2-$C239),IF(G$1="C",MAX(0,$C239-G$2)))</f>
        <v>0</v>
      </c>
      <c r="H239" s="103" t="n">
        <f aca="false">IF(H$1="P",MAX(0,H$2-$C239),IF(H$1="C",MAX(0,$C239-H$2)))</f>
        <v>3.67</v>
      </c>
      <c r="I239" s="103" t="n">
        <f aca="false">IF(I$1="P",MAX(0,I$2-$C239),IF(I$1="C",MAX(0,$C239-I$2)))</f>
        <v>8.67</v>
      </c>
      <c r="J239" s="103" t="n">
        <f aca="false">IF(J$1="P",MAX(0,J$2-$C239),IF(J$1="C",MAX(0,$C239-J$2)))</f>
        <v>13.67</v>
      </c>
      <c r="K239" s="103" t="n">
        <f aca="false">IF(K$1="P",MAX(0,K$2-$C239),IF(K$1="C",MAX(0,$C239-K$2)))</f>
        <v>18.67</v>
      </c>
      <c r="L239" s="103" t="n">
        <f aca="false">IF(L$1="P",MAX(0,L$2-$C239),IF(L$1="C",MAX(0,$C239-L$2)))</f>
        <v>28.67</v>
      </c>
      <c r="M239" s="103" t="n">
        <f aca="false">IF(M$1="P",MAX(0,M$2-$C239),IF(M$1="C",MAX(0,$C239-M$2)))</f>
        <v>0</v>
      </c>
      <c r="N239" s="103" t="n">
        <f aca="false">IF(N$1="P",MAX(0,N$2-$C239),IF(N$1="C",MAX(0,$C239-N$2)))</f>
        <v>0</v>
      </c>
      <c r="O239" s="103" t="n">
        <f aca="false">IF(O$1="P",MAX(0,O$2-$C239),IF(O$1="C",MAX(0,$C239-O$2)))</f>
        <v>0</v>
      </c>
      <c r="P239" s="103" t="n">
        <f aca="false">IF(P$1="P",MAX(0,P$2-$C239),IF(P$1="C",MAX(0,$C239-P$2)))</f>
        <v>0</v>
      </c>
      <c r="Q239" s="103" t="n">
        <f aca="false">IF(Q$1="P",MAX(0,Q$2-$C239),IF(Q$1="C",MAX(0,$C239-Q$2)))</f>
        <v>0</v>
      </c>
      <c r="R239" s="103" t="n">
        <f aca="false">IF(R$1="P",MAX(0,R$2-$C239),IF(R$1="C",MAX(0,$C239-R$2)))</f>
        <v>0</v>
      </c>
      <c r="S239" s="104" t="n">
        <f aca="false">A239</f>
        <v>11</v>
      </c>
      <c r="T239" s="105" t="n">
        <f aca="false">VLOOKUP($B239,Gas!$B$3:$E$2506,2)</f>
        <v>1.755</v>
      </c>
      <c r="U239" s="46" t="n">
        <f aca="false">C239/T239</f>
        <v>12.1538461538462</v>
      </c>
    </row>
    <row r="240" customFormat="false" ht="12.75" hidden="false" customHeight="false" outlineLevel="0" collapsed="false">
      <c r="A240" s="95" t="n">
        <f aca="false">MONTH(B240)+(YEAR(B240)-1998)*12</f>
        <v>11</v>
      </c>
      <c r="B240" s="107" t="n">
        <v>36102</v>
      </c>
      <c r="C240" s="97" t="n">
        <v>21.86</v>
      </c>
      <c r="D240" s="98" t="n">
        <f aca="false">LN(C240/C239)</f>
        <v>0.0245439502651334</v>
      </c>
      <c r="E240" s="106" t="n">
        <f aca="false">STDEV(D231:D240)*SQRT(trade_day)</f>
        <v>1.22760378337959</v>
      </c>
      <c r="G240" s="103" t="n">
        <f aca="false">IF(G$1="P",MAX(0,G$2-$C240),IF(G$1="C",MAX(0,$C240-G$2)))</f>
        <v>0</v>
      </c>
      <c r="H240" s="103" t="n">
        <f aca="false">IF(H$1="P",MAX(0,H$2-$C240),IF(H$1="C",MAX(0,$C240-H$2)))</f>
        <v>3.14</v>
      </c>
      <c r="I240" s="103" t="n">
        <f aca="false">IF(I$1="P",MAX(0,I$2-$C240),IF(I$1="C",MAX(0,$C240-I$2)))</f>
        <v>8.14</v>
      </c>
      <c r="J240" s="103" t="n">
        <f aca="false">IF(J$1="P",MAX(0,J$2-$C240),IF(J$1="C",MAX(0,$C240-J$2)))</f>
        <v>13.14</v>
      </c>
      <c r="K240" s="103" t="n">
        <f aca="false">IF(K$1="P",MAX(0,K$2-$C240),IF(K$1="C",MAX(0,$C240-K$2)))</f>
        <v>18.14</v>
      </c>
      <c r="L240" s="103" t="n">
        <f aca="false">IF(L$1="P",MAX(0,L$2-$C240),IF(L$1="C",MAX(0,$C240-L$2)))</f>
        <v>28.14</v>
      </c>
      <c r="M240" s="103" t="n">
        <f aca="false">IF(M$1="P",MAX(0,M$2-$C240),IF(M$1="C",MAX(0,$C240-M$2)))</f>
        <v>0</v>
      </c>
      <c r="N240" s="103" t="n">
        <f aca="false">IF(N$1="P",MAX(0,N$2-$C240),IF(N$1="C",MAX(0,$C240-N$2)))</f>
        <v>0</v>
      </c>
      <c r="O240" s="103" t="n">
        <f aca="false">IF(O$1="P",MAX(0,O$2-$C240),IF(O$1="C",MAX(0,$C240-O$2)))</f>
        <v>0</v>
      </c>
      <c r="P240" s="103" t="n">
        <f aca="false">IF(P$1="P",MAX(0,P$2-$C240),IF(P$1="C",MAX(0,$C240-P$2)))</f>
        <v>0</v>
      </c>
      <c r="Q240" s="103" t="n">
        <f aca="false">IF(Q$1="P",MAX(0,Q$2-$C240),IF(Q$1="C",MAX(0,$C240-Q$2)))</f>
        <v>0</v>
      </c>
      <c r="R240" s="103" t="n">
        <f aca="false">IF(R$1="P",MAX(0,R$2-$C240),IF(R$1="C",MAX(0,$C240-R$2)))</f>
        <v>0</v>
      </c>
      <c r="S240" s="104" t="n">
        <f aca="false">A240</f>
        <v>11</v>
      </c>
      <c r="T240" s="105" t="n">
        <f aca="false">VLOOKUP($B240,Gas!$B$3:$E$2506,2)</f>
        <v>1.8</v>
      </c>
      <c r="U240" s="46" t="n">
        <f aca="false">C240/T240</f>
        <v>12.1444444444444</v>
      </c>
    </row>
    <row r="241" customFormat="false" ht="12.75" hidden="false" customHeight="false" outlineLevel="0" collapsed="false">
      <c r="A241" s="95" t="n">
        <f aca="false">MONTH(B241)+(YEAR(B241)-1998)*12</f>
        <v>11</v>
      </c>
      <c r="B241" s="107" t="n">
        <v>36103</v>
      </c>
      <c r="C241" s="97" t="n">
        <v>23.33</v>
      </c>
      <c r="D241" s="98" t="n">
        <f aca="false">LN(C241/C240)</f>
        <v>0.065081603284946</v>
      </c>
      <c r="E241" s="106" t="n">
        <f aca="false">STDEV(D232:D241)*SQRT(trade_day)</f>
        <v>1.25189275022849</v>
      </c>
      <c r="G241" s="103" t="n">
        <f aca="false">IF(G$1="P",MAX(0,G$2-$C241),IF(G$1="C",MAX(0,$C241-G$2)))</f>
        <v>0</v>
      </c>
      <c r="H241" s="103" t="n">
        <f aca="false">IF(H$1="P",MAX(0,H$2-$C241),IF(H$1="C",MAX(0,$C241-H$2)))</f>
        <v>1.67</v>
      </c>
      <c r="I241" s="103" t="n">
        <f aca="false">IF(I$1="P",MAX(0,I$2-$C241),IF(I$1="C",MAX(0,$C241-I$2)))</f>
        <v>6.67</v>
      </c>
      <c r="J241" s="103" t="n">
        <f aca="false">IF(J$1="P",MAX(0,J$2-$C241),IF(J$1="C",MAX(0,$C241-J$2)))</f>
        <v>11.67</v>
      </c>
      <c r="K241" s="103" t="n">
        <f aca="false">IF(K$1="P",MAX(0,K$2-$C241),IF(K$1="C",MAX(0,$C241-K$2)))</f>
        <v>16.67</v>
      </c>
      <c r="L241" s="103" t="n">
        <f aca="false">IF(L$1="P",MAX(0,L$2-$C241),IF(L$1="C",MAX(0,$C241-L$2)))</f>
        <v>26.67</v>
      </c>
      <c r="M241" s="103" t="n">
        <f aca="false">IF(M$1="P",MAX(0,M$2-$C241),IF(M$1="C",MAX(0,$C241-M$2)))</f>
        <v>0</v>
      </c>
      <c r="N241" s="103" t="n">
        <f aca="false">IF(N$1="P",MAX(0,N$2-$C241),IF(N$1="C",MAX(0,$C241-N$2)))</f>
        <v>0</v>
      </c>
      <c r="O241" s="103" t="n">
        <f aca="false">IF(O$1="P",MAX(0,O$2-$C241),IF(O$1="C",MAX(0,$C241-O$2)))</f>
        <v>0</v>
      </c>
      <c r="P241" s="103" t="n">
        <f aca="false">IF(P$1="P",MAX(0,P$2-$C241),IF(P$1="C",MAX(0,$C241-P$2)))</f>
        <v>0</v>
      </c>
      <c r="Q241" s="103" t="n">
        <f aca="false">IF(Q$1="P",MAX(0,Q$2-$C241),IF(Q$1="C",MAX(0,$C241-Q$2)))</f>
        <v>0</v>
      </c>
      <c r="R241" s="103" t="n">
        <f aca="false">IF(R$1="P",MAX(0,R$2-$C241),IF(R$1="C",MAX(0,$C241-R$2)))</f>
        <v>0</v>
      </c>
      <c r="S241" s="104" t="n">
        <f aca="false">A241</f>
        <v>11</v>
      </c>
      <c r="T241" s="105" t="n">
        <f aca="false">VLOOKUP($B241,Gas!$B$3:$E$2506,2)</f>
        <v>2.08</v>
      </c>
      <c r="U241" s="46" t="n">
        <f aca="false">C241/T241</f>
        <v>11.2163461538462</v>
      </c>
    </row>
    <row r="242" customFormat="false" ht="12.75" hidden="false" customHeight="false" outlineLevel="0" collapsed="false">
      <c r="A242" s="95" t="n">
        <f aca="false">MONTH(B242)+(YEAR(B242)-1998)*12</f>
        <v>11</v>
      </c>
      <c r="B242" s="107" t="n">
        <v>36104</v>
      </c>
      <c r="C242" s="97" t="n">
        <v>25.89</v>
      </c>
      <c r="D242" s="98" t="n">
        <f aca="false">LN(C242/C241)</f>
        <v>0.104116707730108</v>
      </c>
      <c r="E242" s="106" t="n">
        <f aca="false">STDEV(D233:D242)*SQRT(trade_day)</f>
        <v>1.22865009646487</v>
      </c>
      <c r="G242" s="103" t="n">
        <f aca="false">IF(G$1="P",MAX(0,G$2-$C242),IF(G$1="C",MAX(0,$C242-G$2)))</f>
        <v>0</v>
      </c>
      <c r="H242" s="103" t="n">
        <f aca="false">IF(H$1="P",MAX(0,H$2-$C242),IF(H$1="C",MAX(0,$C242-H$2)))</f>
        <v>0</v>
      </c>
      <c r="I242" s="103" t="n">
        <f aca="false">IF(I$1="P",MAX(0,I$2-$C242),IF(I$1="C",MAX(0,$C242-I$2)))</f>
        <v>4.11</v>
      </c>
      <c r="J242" s="103" t="n">
        <f aca="false">IF(J$1="P",MAX(0,J$2-$C242),IF(J$1="C",MAX(0,$C242-J$2)))</f>
        <v>9.11</v>
      </c>
      <c r="K242" s="103" t="n">
        <f aca="false">IF(K$1="P",MAX(0,K$2-$C242),IF(K$1="C",MAX(0,$C242-K$2)))</f>
        <v>14.11</v>
      </c>
      <c r="L242" s="103" t="n">
        <f aca="false">IF(L$1="P",MAX(0,L$2-$C242),IF(L$1="C",MAX(0,$C242-L$2)))</f>
        <v>24.11</v>
      </c>
      <c r="M242" s="103" t="n">
        <f aca="false">IF(M$1="P",MAX(0,M$2-$C242),IF(M$1="C",MAX(0,$C242-M$2)))</f>
        <v>0.890000000000001</v>
      </c>
      <c r="N242" s="103" t="n">
        <f aca="false">IF(N$1="P",MAX(0,N$2-$C242),IF(N$1="C",MAX(0,$C242-N$2)))</f>
        <v>0</v>
      </c>
      <c r="O242" s="103" t="n">
        <f aca="false">IF(O$1="P",MAX(0,O$2-$C242),IF(O$1="C",MAX(0,$C242-O$2)))</f>
        <v>0</v>
      </c>
      <c r="P242" s="103" t="n">
        <f aca="false">IF(P$1="P",MAX(0,P$2-$C242),IF(P$1="C",MAX(0,$C242-P$2)))</f>
        <v>0</v>
      </c>
      <c r="Q242" s="103" t="n">
        <f aca="false">IF(Q$1="P",MAX(0,Q$2-$C242),IF(Q$1="C",MAX(0,$C242-Q$2)))</f>
        <v>0</v>
      </c>
      <c r="R242" s="103" t="n">
        <f aca="false">IF(R$1="P",MAX(0,R$2-$C242),IF(R$1="C",MAX(0,$C242-R$2)))</f>
        <v>0</v>
      </c>
      <c r="S242" s="104" t="n">
        <f aca="false">A242</f>
        <v>11</v>
      </c>
      <c r="T242" s="105" t="n">
        <f aca="false">VLOOKUP($B242,Gas!$B$3:$E$2506,2)</f>
        <v>2.11</v>
      </c>
      <c r="U242" s="46" t="n">
        <f aca="false">C242/T242</f>
        <v>12.2701421800948</v>
      </c>
    </row>
    <row r="243" customFormat="false" ht="12.75" hidden="false" customHeight="false" outlineLevel="0" collapsed="false">
      <c r="A243" s="95" t="n">
        <f aca="false">MONTH(B243)+(YEAR(B243)-1998)*12</f>
        <v>11</v>
      </c>
      <c r="B243" s="107" t="n">
        <v>36105</v>
      </c>
      <c r="C243" s="97" t="n">
        <v>23.03</v>
      </c>
      <c r="D243" s="98" t="n">
        <f aca="false">LN(C243/C242)</f>
        <v>-0.117059079930852</v>
      </c>
      <c r="E243" s="106" t="n">
        <f aca="false">STDEV(D234:D243)*SQRT(trade_day)</f>
        <v>1.37681516332669</v>
      </c>
      <c r="G243" s="103" t="n">
        <f aca="false">IF(G$1="P",MAX(0,G$2-$C243),IF(G$1="C",MAX(0,$C243-G$2)))</f>
        <v>0</v>
      </c>
      <c r="H243" s="103" t="n">
        <f aca="false">IF(H$1="P",MAX(0,H$2-$C243),IF(H$1="C",MAX(0,$C243-H$2)))</f>
        <v>1.97</v>
      </c>
      <c r="I243" s="103" t="n">
        <f aca="false">IF(I$1="P",MAX(0,I$2-$C243),IF(I$1="C",MAX(0,$C243-I$2)))</f>
        <v>6.97</v>
      </c>
      <c r="J243" s="103" t="n">
        <f aca="false">IF(J$1="P",MAX(0,J$2-$C243),IF(J$1="C",MAX(0,$C243-J$2)))</f>
        <v>11.97</v>
      </c>
      <c r="K243" s="103" t="n">
        <f aca="false">IF(K$1="P",MAX(0,K$2-$C243),IF(K$1="C",MAX(0,$C243-K$2)))</f>
        <v>16.97</v>
      </c>
      <c r="L243" s="103" t="n">
        <f aca="false">IF(L$1="P",MAX(0,L$2-$C243),IF(L$1="C",MAX(0,$C243-L$2)))</f>
        <v>26.97</v>
      </c>
      <c r="M243" s="103" t="n">
        <f aca="false">IF(M$1="P",MAX(0,M$2-$C243),IF(M$1="C",MAX(0,$C243-M$2)))</f>
        <v>0</v>
      </c>
      <c r="N243" s="103" t="n">
        <f aca="false">IF(N$1="P",MAX(0,N$2-$C243),IF(N$1="C",MAX(0,$C243-N$2)))</f>
        <v>0</v>
      </c>
      <c r="O243" s="103" t="n">
        <f aca="false">IF(O$1="P",MAX(0,O$2-$C243),IF(O$1="C",MAX(0,$C243-O$2)))</f>
        <v>0</v>
      </c>
      <c r="P243" s="103" t="n">
        <f aca="false">IF(P$1="P",MAX(0,P$2-$C243),IF(P$1="C",MAX(0,$C243-P$2)))</f>
        <v>0</v>
      </c>
      <c r="Q243" s="103" t="n">
        <f aca="false">IF(Q$1="P",MAX(0,Q$2-$C243),IF(Q$1="C",MAX(0,$C243-Q$2)))</f>
        <v>0</v>
      </c>
      <c r="R243" s="103" t="n">
        <f aca="false">IF(R$1="P",MAX(0,R$2-$C243),IF(R$1="C",MAX(0,$C243-R$2)))</f>
        <v>0</v>
      </c>
      <c r="S243" s="104" t="n">
        <f aca="false">A243</f>
        <v>11</v>
      </c>
      <c r="T243" s="105" t="n">
        <f aca="false">VLOOKUP($B243,Gas!$B$3:$E$2506,2)</f>
        <v>2.25</v>
      </c>
      <c r="U243" s="46" t="n">
        <f aca="false">C243/T243</f>
        <v>10.2355555555556</v>
      </c>
    </row>
    <row r="244" customFormat="false" ht="12.75" hidden="false" customHeight="false" outlineLevel="0" collapsed="false">
      <c r="A244" s="95" t="n">
        <f aca="false">MONTH(B244)+(YEAR(B244)-1998)*12</f>
        <v>11</v>
      </c>
      <c r="B244" s="107" t="n">
        <v>36108</v>
      </c>
      <c r="C244" s="97" t="n">
        <v>22.51</v>
      </c>
      <c r="D244" s="98" t="n">
        <f aca="false">LN(C244/C243)</f>
        <v>-0.0228380589139529</v>
      </c>
      <c r="E244" s="106" t="n">
        <f aca="false">STDEV(D235:D244)*SQRT(trade_day)</f>
        <v>1.38035628788994</v>
      </c>
      <c r="G244" s="103" t="n">
        <f aca="false">IF(G$1="P",MAX(0,G$2-$C244),IF(G$1="C",MAX(0,$C244-G$2)))</f>
        <v>0</v>
      </c>
      <c r="H244" s="103" t="n">
        <f aca="false">IF(H$1="P",MAX(0,H$2-$C244),IF(H$1="C",MAX(0,$C244-H$2)))</f>
        <v>2.49</v>
      </c>
      <c r="I244" s="103" t="n">
        <f aca="false">IF(I$1="P",MAX(0,I$2-$C244),IF(I$1="C",MAX(0,$C244-I$2)))</f>
        <v>7.49</v>
      </c>
      <c r="J244" s="103" t="n">
        <f aca="false">IF(J$1="P",MAX(0,J$2-$C244),IF(J$1="C",MAX(0,$C244-J$2)))</f>
        <v>12.49</v>
      </c>
      <c r="K244" s="103" t="n">
        <f aca="false">IF(K$1="P",MAX(0,K$2-$C244),IF(K$1="C",MAX(0,$C244-K$2)))</f>
        <v>17.49</v>
      </c>
      <c r="L244" s="103" t="n">
        <f aca="false">IF(L$1="P",MAX(0,L$2-$C244),IF(L$1="C",MAX(0,$C244-L$2)))</f>
        <v>27.49</v>
      </c>
      <c r="M244" s="103" t="n">
        <f aca="false">IF(M$1="P",MAX(0,M$2-$C244),IF(M$1="C",MAX(0,$C244-M$2)))</f>
        <v>0</v>
      </c>
      <c r="N244" s="103" t="n">
        <f aca="false">IF(N$1="P",MAX(0,N$2-$C244),IF(N$1="C",MAX(0,$C244-N$2)))</f>
        <v>0</v>
      </c>
      <c r="O244" s="103" t="n">
        <f aca="false">IF(O$1="P",MAX(0,O$2-$C244),IF(O$1="C",MAX(0,$C244-O$2)))</f>
        <v>0</v>
      </c>
      <c r="P244" s="103" t="n">
        <f aca="false">IF(P$1="P",MAX(0,P$2-$C244),IF(P$1="C",MAX(0,$C244-P$2)))</f>
        <v>0</v>
      </c>
      <c r="Q244" s="103" t="n">
        <f aca="false">IF(Q$1="P",MAX(0,Q$2-$C244),IF(Q$1="C",MAX(0,$C244-Q$2)))</f>
        <v>0</v>
      </c>
      <c r="R244" s="103" t="n">
        <f aca="false">IF(R$1="P",MAX(0,R$2-$C244),IF(R$1="C",MAX(0,$C244-R$2)))</f>
        <v>0</v>
      </c>
      <c r="S244" s="104" t="n">
        <f aca="false">A244</f>
        <v>11</v>
      </c>
      <c r="T244" s="105" t="n">
        <f aca="false">VLOOKUP($B244,Gas!$B$3:$E$2506,2)</f>
        <v>2.25</v>
      </c>
      <c r="U244" s="46" t="n">
        <f aca="false">C244/T244</f>
        <v>10.0044444444444</v>
      </c>
    </row>
    <row r="245" customFormat="false" ht="12.75" hidden="false" customHeight="false" outlineLevel="0" collapsed="false">
      <c r="A245" s="95" t="n">
        <f aca="false">MONTH(B245)+(YEAR(B245)-1998)*12</f>
        <v>11</v>
      </c>
      <c r="B245" s="107" t="n">
        <v>36109</v>
      </c>
      <c r="C245" s="97" t="n">
        <v>19.08</v>
      </c>
      <c r="D245" s="98" t="n">
        <f aca="false">LN(C245/C244)</f>
        <v>-0.165318988898501</v>
      </c>
      <c r="E245" s="106" t="n">
        <f aca="false">STDEV(D236:D245)*SQRT(trade_day)</f>
        <v>1.6713371604703</v>
      </c>
      <c r="G245" s="103" t="n">
        <f aca="false">IF(G$1="P",MAX(0,G$2-$C245),IF(G$1="C",MAX(0,$C245-G$2)))</f>
        <v>0.920000000000002</v>
      </c>
      <c r="H245" s="103" t="n">
        <f aca="false">IF(H$1="P",MAX(0,H$2-$C245),IF(H$1="C",MAX(0,$C245-H$2)))</f>
        <v>5.92</v>
      </c>
      <c r="I245" s="103" t="n">
        <f aca="false">IF(I$1="P",MAX(0,I$2-$C245),IF(I$1="C",MAX(0,$C245-I$2)))</f>
        <v>10.92</v>
      </c>
      <c r="J245" s="103" t="n">
        <f aca="false">IF(J$1="P",MAX(0,J$2-$C245),IF(J$1="C",MAX(0,$C245-J$2)))</f>
        <v>15.92</v>
      </c>
      <c r="K245" s="103" t="n">
        <f aca="false">IF(K$1="P",MAX(0,K$2-$C245),IF(K$1="C",MAX(0,$C245-K$2)))</f>
        <v>20.92</v>
      </c>
      <c r="L245" s="103" t="n">
        <f aca="false">IF(L$1="P",MAX(0,L$2-$C245),IF(L$1="C",MAX(0,$C245-L$2)))</f>
        <v>30.92</v>
      </c>
      <c r="M245" s="103" t="n">
        <f aca="false">IF(M$1="P",MAX(0,M$2-$C245),IF(M$1="C",MAX(0,$C245-M$2)))</f>
        <v>0</v>
      </c>
      <c r="N245" s="103" t="n">
        <f aca="false">IF(N$1="P",MAX(0,N$2-$C245),IF(N$1="C",MAX(0,$C245-N$2)))</f>
        <v>0</v>
      </c>
      <c r="O245" s="103" t="n">
        <f aca="false">IF(O$1="P",MAX(0,O$2-$C245),IF(O$1="C",MAX(0,$C245-O$2)))</f>
        <v>0</v>
      </c>
      <c r="P245" s="103" t="n">
        <f aca="false">IF(P$1="P",MAX(0,P$2-$C245),IF(P$1="C",MAX(0,$C245-P$2)))</f>
        <v>0</v>
      </c>
      <c r="Q245" s="103" t="n">
        <f aca="false">IF(Q$1="P",MAX(0,Q$2-$C245),IF(Q$1="C",MAX(0,$C245-Q$2)))</f>
        <v>0</v>
      </c>
      <c r="R245" s="103" t="n">
        <f aca="false">IF(R$1="P",MAX(0,R$2-$C245),IF(R$1="C",MAX(0,$C245-R$2)))</f>
        <v>0</v>
      </c>
      <c r="S245" s="104" t="n">
        <f aca="false">A245</f>
        <v>11</v>
      </c>
      <c r="T245" s="105" t="n">
        <f aca="false">VLOOKUP($B245,Gas!$B$3:$E$2506,2)</f>
        <v>2.27</v>
      </c>
      <c r="U245" s="46" t="n">
        <f aca="false">C245/T245</f>
        <v>8.40528634361233</v>
      </c>
    </row>
    <row r="246" customFormat="false" ht="12.75" hidden="false" customHeight="false" outlineLevel="0" collapsed="false">
      <c r="A246" s="95" t="n">
        <f aca="false">MONTH(B246)+(YEAR(B246)-1998)*12</f>
        <v>11</v>
      </c>
      <c r="B246" s="107" t="n">
        <v>36110</v>
      </c>
      <c r="C246" s="97" t="n">
        <v>20.52</v>
      </c>
      <c r="D246" s="98" t="n">
        <f aca="false">LN(C246/C245)</f>
        <v>0.0727593542824283</v>
      </c>
      <c r="E246" s="106" t="n">
        <f aca="false">STDEV(D237:D246)*SQRT(trade_day)</f>
        <v>1.69477653490787</v>
      </c>
      <c r="G246" s="103" t="n">
        <f aca="false">IF(G$1="P",MAX(0,G$2-$C246),IF(G$1="C",MAX(0,$C246-G$2)))</f>
        <v>0</v>
      </c>
      <c r="H246" s="103" t="n">
        <f aca="false">IF(H$1="P",MAX(0,H$2-$C246),IF(H$1="C",MAX(0,$C246-H$2)))</f>
        <v>4.48</v>
      </c>
      <c r="I246" s="103" t="n">
        <f aca="false">IF(I$1="P",MAX(0,I$2-$C246),IF(I$1="C",MAX(0,$C246-I$2)))</f>
        <v>9.48</v>
      </c>
      <c r="J246" s="103" t="n">
        <f aca="false">IF(J$1="P",MAX(0,J$2-$C246),IF(J$1="C",MAX(0,$C246-J$2)))</f>
        <v>14.48</v>
      </c>
      <c r="K246" s="103" t="n">
        <f aca="false">IF(K$1="P",MAX(0,K$2-$C246),IF(K$1="C",MAX(0,$C246-K$2)))</f>
        <v>19.48</v>
      </c>
      <c r="L246" s="103" t="n">
        <f aca="false">IF(L$1="P",MAX(0,L$2-$C246),IF(L$1="C",MAX(0,$C246-L$2)))</f>
        <v>29.48</v>
      </c>
      <c r="M246" s="103" t="n">
        <f aca="false">IF(M$1="P",MAX(0,M$2-$C246),IF(M$1="C",MAX(0,$C246-M$2)))</f>
        <v>0</v>
      </c>
      <c r="N246" s="103" t="n">
        <f aca="false">IF(N$1="P",MAX(0,N$2-$C246),IF(N$1="C",MAX(0,$C246-N$2)))</f>
        <v>0</v>
      </c>
      <c r="O246" s="103" t="n">
        <f aca="false">IF(O$1="P",MAX(0,O$2-$C246),IF(O$1="C",MAX(0,$C246-O$2)))</f>
        <v>0</v>
      </c>
      <c r="P246" s="103" t="n">
        <f aca="false">IF(P$1="P",MAX(0,P$2-$C246),IF(P$1="C",MAX(0,$C246-P$2)))</f>
        <v>0</v>
      </c>
      <c r="Q246" s="103" t="n">
        <f aca="false">IF(Q$1="P",MAX(0,Q$2-$C246),IF(Q$1="C",MAX(0,$C246-Q$2)))</f>
        <v>0</v>
      </c>
      <c r="R246" s="103" t="n">
        <f aca="false">IF(R$1="P",MAX(0,R$2-$C246),IF(R$1="C",MAX(0,$C246-R$2)))</f>
        <v>0</v>
      </c>
      <c r="S246" s="104" t="n">
        <f aca="false">A246</f>
        <v>11</v>
      </c>
      <c r="T246" s="105" t="n">
        <f aca="false">VLOOKUP($B246,Gas!$B$3:$E$2506,2)</f>
        <v>2.275</v>
      </c>
      <c r="U246" s="46" t="n">
        <f aca="false">C246/T246</f>
        <v>9.01978021978022</v>
      </c>
    </row>
    <row r="247" customFormat="false" ht="12.75" hidden="false" customHeight="false" outlineLevel="0" collapsed="false">
      <c r="A247" s="95" t="n">
        <f aca="false">MONTH(B247)+(YEAR(B247)-1998)*12</f>
        <v>11</v>
      </c>
      <c r="B247" s="107" t="n">
        <v>36111</v>
      </c>
      <c r="C247" s="97" t="n">
        <v>24.56</v>
      </c>
      <c r="D247" s="98" t="n">
        <f aca="false">LN(C247/C246)</f>
        <v>0.179719082976373</v>
      </c>
      <c r="E247" s="106" t="n">
        <f aca="false">STDEV(D238:D247)*SQRT(trade_day)</f>
        <v>1.73882224929714</v>
      </c>
      <c r="G247" s="103" t="n">
        <f aca="false">IF(G$1="P",MAX(0,G$2-$C247),IF(G$1="C",MAX(0,$C247-G$2)))</f>
        <v>0</v>
      </c>
      <c r="H247" s="103" t="n">
        <f aca="false">IF(H$1="P",MAX(0,H$2-$C247),IF(H$1="C",MAX(0,$C247-H$2)))</f>
        <v>0.440000000000001</v>
      </c>
      <c r="I247" s="103" t="n">
        <f aca="false">IF(I$1="P",MAX(0,I$2-$C247),IF(I$1="C",MAX(0,$C247-I$2)))</f>
        <v>5.44</v>
      </c>
      <c r="J247" s="103" t="n">
        <f aca="false">IF(J$1="P",MAX(0,J$2-$C247),IF(J$1="C",MAX(0,$C247-J$2)))</f>
        <v>10.44</v>
      </c>
      <c r="K247" s="103" t="n">
        <f aca="false">IF(K$1="P",MAX(0,K$2-$C247),IF(K$1="C",MAX(0,$C247-K$2)))</f>
        <v>15.44</v>
      </c>
      <c r="L247" s="103" t="n">
        <f aca="false">IF(L$1="P",MAX(0,L$2-$C247),IF(L$1="C",MAX(0,$C247-L$2)))</f>
        <v>25.44</v>
      </c>
      <c r="M247" s="103" t="n">
        <f aca="false">IF(M$1="P",MAX(0,M$2-$C247),IF(M$1="C",MAX(0,$C247-M$2)))</f>
        <v>0</v>
      </c>
      <c r="N247" s="103" t="n">
        <f aca="false">IF(N$1="P",MAX(0,N$2-$C247),IF(N$1="C",MAX(0,$C247-N$2)))</f>
        <v>0</v>
      </c>
      <c r="O247" s="103" t="n">
        <f aca="false">IF(O$1="P",MAX(0,O$2-$C247),IF(O$1="C",MAX(0,$C247-O$2)))</f>
        <v>0</v>
      </c>
      <c r="P247" s="103" t="n">
        <f aca="false">IF(P$1="P",MAX(0,P$2-$C247),IF(P$1="C",MAX(0,$C247-P$2)))</f>
        <v>0</v>
      </c>
      <c r="Q247" s="103" t="n">
        <f aca="false">IF(Q$1="P",MAX(0,Q$2-$C247),IF(Q$1="C",MAX(0,$C247-Q$2)))</f>
        <v>0</v>
      </c>
      <c r="R247" s="103" t="n">
        <f aca="false">IF(R$1="P",MAX(0,R$2-$C247),IF(R$1="C",MAX(0,$C247-R$2)))</f>
        <v>0</v>
      </c>
      <c r="S247" s="104" t="n">
        <f aca="false">A247</f>
        <v>11</v>
      </c>
      <c r="T247" s="105" t="n">
        <f aca="false">VLOOKUP($B247,Gas!$B$3:$E$2506,2)</f>
        <v>2.335</v>
      </c>
      <c r="U247" s="46" t="n">
        <f aca="false">C247/T247</f>
        <v>10.5182012847966</v>
      </c>
    </row>
    <row r="248" customFormat="false" ht="12.75" hidden="false" customHeight="false" outlineLevel="0" collapsed="false">
      <c r="A248" s="95" t="n">
        <f aca="false">MONTH(B248)+(YEAR(B248)-1998)*12</f>
        <v>11</v>
      </c>
      <c r="B248" s="107" t="n">
        <v>36112</v>
      </c>
      <c r="C248" s="97" t="n">
        <v>23.91</v>
      </c>
      <c r="D248" s="98" t="n">
        <f aca="false">LN(C248/C247)</f>
        <v>-0.0268223218087083</v>
      </c>
      <c r="E248" s="106" t="n">
        <f aca="false">STDEV(D239:D248)*SQRT(trade_day)</f>
        <v>1.7272378379642</v>
      </c>
      <c r="G248" s="103" t="n">
        <f aca="false">IF(G$1="P",MAX(0,G$2-$C248),IF(G$1="C",MAX(0,$C248-G$2)))</f>
        <v>0</v>
      </c>
      <c r="H248" s="103" t="n">
        <f aca="false">IF(H$1="P",MAX(0,H$2-$C248),IF(H$1="C",MAX(0,$C248-H$2)))</f>
        <v>1.09</v>
      </c>
      <c r="I248" s="103" t="n">
        <f aca="false">IF(I$1="P",MAX(0,I$2-$C248),IF(I$1="C",MAX(0,$C248-I$2)))</f>
        <v>6.09</v>
      </c>
      <c r="J248" s="103" t="n">
        <f aca="false">IF(J$1="P",MAX(0,J$2-$C248),IF(J$1="C",MAX(0,$C248-J$2)))</f>
        <v>11.09</v>
      </c>
      <c r="K248" s="103" t="n">
        <f aca="false">IF(K$1="P",MAX(0,K$2-$C248),IF(K$1="C",MAX(0,$C248-K$2)))</f>
        <v>16.09</v>
      </c>
      <c r="L248" s="103" t="n">
        <f aca="false">IF(L$1="P",MAX(0,L$2-$C248),IF(L$1="C",MAX(0,$C248-L$2)))</f>
        <v>26.09</v>
      </c>
      <c r="M248" s="103" t="n">
        <f aca="false">IF(M$1="P",MAX(0,M$2-$C248),IF(M$1="C",MAX(0,$C248-M$2)))</f>
        <v>0</v>
      </c>
      <c r="N248" s="103" t="n">
        <f aca="false">IF(N$1="P",MAX(0,N$2-$C248),IF(N$1="C",MAX(0,$C248-N$2)))</f>
        <v>0</v>
      </c>
      <c r="O248" s="103" t="n">
        <f aca="false">IF(O$1="P",MAX(0,O$2-$C248),IF(O$1="C",MAX(0,$C248-O$2)))</f>
        <v>0</v>
      </c>
      <c r="P248" s="103" t="n">
        <f aca="false">IF(P$1="P",MAX(0,P$2-$C248),IF(P$1="C",MAX(0,$C248-P$2)))</f>
        <v>0</v>
      </c>
      <c r="Q248" s="103" t="n">
        <f aca="false">IF(Q$1="P",MAX(0,Q$2-$C248),IF(Q$1="C",MAX(0,$C248-Q$2)))</f>
        <v>0</v>
      </c>
      <c r="R248" s="103" t="n">
        <f aca="false">IF(R$1="P",MAX(0,R$2-$C248),IF(R$1="C",MAX(0,$C248-R$2)))</f>
        <v>0</v>
      </c>
      <c r="S248" s="104" t="n">
        <f aca="false">A248</f>
        <v>11</v>
      </c>
      <c r="T248" s="105" t="n">
        <f aca="false">VLOOKUP($B248,Gas!$B$3:$E$2506,2)</f>
        <v>2.23</v>
      </c>
      <c r="U248" s="46" t="n">
        <f aca="false">C248/T248</f>
        <v>10.7219730941704</v>
      </c>
    </row>
    <row r="249" customFormat="false" ht="12.75" hidden="false" customHeight="false" outlineLevel="0" collapsed="false">
      <c r="A249" s="95" t="n">
        <f aca="false">MONTH(B249)+(YEAR(B249)-1998)*12</f>
        <v>11</v>
      </c>
      <c r="B249" s="107" t="n">
        <v>36115</v>
      </c>
      <c r="C249" s="97" t="n">
        <v>22.87</v>
      </c>
      <c r="D249" s="98" t="n">
        <f aca="false">LN(C249/C248)</f>
        <v>-0.0444707734355436</v>
      </c>
      <c r="E249" s="106" t="n">
        <f aca="false">STDEV(D240:D249)*SQRT(trade_day)</f>
        <v>1.64178995057583</v>
      </c>
      <c r="G249" s="103" t="n">
        <f aca="false">IF(G$1="P",MAX(0,G$2-$C249),IF(G$1="C",MAX(0,$C249-G$2)))</f>
        <v>0</v>
      </c>
      <c r="H249" s="103" t="n">
        <f aca="false">IF(H$1="P",MAX(0,H$2-$C249),IF(H$1="C",MAX(0,$C249-H$2)))</f>
        <v>2.13</v>
      </c>
      <c r="I249" s="103" t="n">
        <f aca="false">IF(I$1="P",MAX(0,I$2-$C249),IF(I$1="C",MAX(0,$C249-I$2)))</f>
        <v>7.13</v>
      </c>
      <c r="J249" s="103" t="n">
        <f aca="false">IF(J$1="P",MAX(0,J$2-$C249),IF(J$1="C",MAX(0,$C249-J$2)))</f>
        <v>12.13</v>
      </c>
      <c r="K249" s="103" t="n">
        <f aca="false">IF(K$1="P",MAX(0,K$2-$C249),IF(K$1="C",MAX(0,$C249-K$2)))</f>
        <v>17.13</v>
      </c>
      <c r="L249" s="103" t="n">
        <f aca="false">IF(L$1="P",MAX(0,L$2-$C249),IF(L$1="C",MAX(0,$C249-L$2)))</f>
        <v>27.13</v>
      </c>
      <c r="M249" s="103" t="n">
        <f aca="false">IF(M$1="P",MAX(0,M$2-$C249),IF(M$1="C",MAX(0,$C249-M$2)))</f>
        <v>0</v>
      </c>
      <c r="N249" s="103" t="n">
        <f aca="false">IF(N$1="P",MAX(0,N$2-$C249),IF(N$1="C",MAX(0,$C249-N$2)))</f>
        <v>0</v>
      </c>
      <c r="O249" s="103" t="n">
        <f aca="false">IF(O$1="P",MAX(0,O$2-$C249),IF(O$1="C",MAX(0,$C249-O$2)))</f>
        <v>0</v>
      </c>
      <c r="P249" s="103" t="n">
        <f aca="false">IF(P$1="P",MAX(0,P$2-$C249),IF(P$1="C",MAX(0,$C249-P$2)))</f>
        <v>0</v>
      </c>
      <c r="Q249" s="103" t="n">
        <f aca="false">IF(Q$1="P",MAX(0,Q$2-$C249),IF(Q$1="C",MAX(0,$C249-Q$2)))</f>
        <v>0</v>
      </c>
      <c r="R249" s="103" t="n">
        <f aca="false">IF(R$1="P",MAX(0,R$2-$C249),IF(R$1="C",MAX(0,$C249-R$2)))</f>
        <v>0</v>
      </c>
      <c r="S249" s="104" t="n">
        <f aca="false">A249</f>
        <v>11</v>
      </c>
      <c r="T249" s="105" t="n">
        <f aca="false">VLOOKUP($B249,Gas!$B$3:$E$2506,2)</f>
        <v>2.23</v>
      </c>
      <c r="U249" s="46" t="n">
        <f aca="false">C249/T249</f>
        <v>10.2556053811659</v>
      </c>
    </row>
    <row r="250" customFormat="false" ht="12.75" hidden="false" customHeight="false" outlineLevel="0" collapsed="false">
      <c r="A250" s="95" t="n">
        <f aca="false">MONTH(B250)+(YEAR(B250)-1998)*12</f>
        <v>11</v>
      </c>
      <c r="B250" s="107" t="n">
        <v>36116</v>
      </c>
      <c r="C250" s="97" t="n">
        <v>19.74</v>
      </c>
      <c r="D250" s="98" t="n">
        <f aca="false">LN(C250/C249)</f>
        <v>-0.147178974029354</v>
      </c>
      <c r="E250" s="106" t="n">
        <f aca="false">STDEV(D241:D250)*SQRT(trade_day)</f>
        <v>1.80694380578729</v>
      </c>
      <c r="G250" s="103" t="n">
        <f aca="false">IF(G$1="P",MAX(0,G$2-$C250),IF(G$1="C",MAX(0,$C250-G$2)))</f>
        <v>0.260000000000002</v>
      </c>
      <c r="H250" s="103" t="n">
        <f aca="false">IF(H$1="P",MAX(0,H$2-$C250),IF(H$1="C",MAX(0,$C250-H$2)))</f>
        <v>5.26</v>
      </c>
      <c r="I250" s="103" t="n">
        <f aca="false">IF(I$1="P",MAX(0,I$2-$C250),IF(I$1="C",MAX(0,$C250-I$2)))</f>
        <v>10.26</v>
      </c>
      <c r="J250" s="103" t="n">
        <f aca="false">IF(J$1="P",MAX(0,J$2-$C250),IF(J$1="C",MAX(0,$C250-J$2)))</f>
        <v>15.26</v>
      </c>
      <c r="K250" s="103" t="n">
        <f aca="false">IF(K$1="P",MAX(0,K$2-$C250),IF(K$1="C",MAX(0,$C250-K$2)))</f>
        <v>20.26</v>
      </c>
      <c r="L250" s="103" t="n">
        <f aca="false">IF(L$1="P",MAX(0,L$2-$C250),IF(L$1="C",MAX(0,$C250-L$2)))</f>
        <v>30.26</v>
      </c>
      <c r="M250" s="103" t="n">
        <f aca="false">IF(M$1="P",MAX(0,M$2-$C250),IF(M$1="C",MAX(0,$C250-M$2)))</f>
        <v>0</v>
      </c>
      <c r="N250" s="103" t="n">
        <f aca="false">IF(N$1="P",MAX(0,N$2-$C250),IF(N$1="C",MAX(0,$C250-N$2)))</f>
        <v>0</v>
      </c>
      <c r="O250" s="103" t="n">
        <f aca="false">IF(O$1="P",MAX(0,O$2-$C250),IF(O$1="C",MAX(0,$C250-O$2)))</f>
        <v>0</v>
      </c>
      <c r="P250" s="103" t="n">
        <f aca="false">IF(P$1="P",MAX(0,P$2-$C250),IF(P$1="C",MAX(0,$C250-P$2)))</f>
        <v>0</v>
      </c>
      <c r="Q250" s="103" t="n">
        <f aca="false">IF(Q$1="P",MAX(0,Q$2-$C250),IF(Q$1="C",MAX(0,$C250-Q$2)))</f>
        <v>0</v>
      </c>
      <c r="R250" s="103" t="n">
        <f aca="false">IF(R$1="P",MAX(0,R$2-$C250),IF(R$1="C",MAX(0,$C250-R$2)))</f>
        <v>0</v>
      </c>
      <c r="S250" s="104" t="n">
        <f aca="false">A250</f>
        <v>11</v>
      </c>
      <c r="T250" s="105" t="n">
        <f aca="false">VLOOKUP($B250,Gas!$B$3:$E$2506,2)</f>
        <v>2.195</v>
      </c>
      <c r="U250" s="46" t="n">
        <f aca="false">C250/T250</f>
        <v>8.99316628701595</v>
      </c>
    </row>
    <row r="251" customFormat="false" ht="12.75" hidden="false" customHeight="false" outlineLevel="0" collapsed="false">
      <c r="A251" s="95" t="n">
        <f aca="false">MONTH(B251)+(YEAR(B251)-1998)*12</f>
        <v>11</v>
      </c>
      <c r="B251" s="107" t="n">
        <v>36117</v>
      </c>
      <c r="C251" s="97" t="n">
        <v>19.27</v>
      </c>
      <c r="D251" s="98" t="n">
        <f aca="false">LN(C251/C250)</f>
        <v>-0.0240975515790604</v>
      </c>
      <c r="E251" s="106" t="n">
        <f aca="false">STDEV(D242:D251)*SQRT(trade_day)</f>
        <v>1.75809223311093</v>
      </c>
      <c r="G251" s="103" t="n">
        <f aca="false">IF(G$1="P",MAX(0,G$2-$C251),IF(G$1="C",MAX(0,$C251-G$2)))</f>
        <v>0.73</v>
      </c>
      <c r="H251" s="103" t="n">
        <f aca="false">IF(H$1="P",MAX(0,H$2-$C251),IF(H$1="C",MAX(0,$C251-H$2)))</f>
        <v>5.73</v>
      </c>
      <c r="I251" s="103" t="n">
        <f aca="false">IF(I$1="P",MAX(0,I$2-$C251),IF(I$1="C",MAX(0,$C251-I$2)))</f>
        <v>10.73</v>
      </c>
      <c r="J251" s="103" t="n">
        <f aca="false">IF(J$1="P",MAX(0,J$2-$C251),IF(J$1="C",MAX(0,$C251-J$2)))</f>
        <v>15.73</v>
      </c>
      <c r="K251" s="103" t="n">
        <f aca="false">IF(K$1="P",MAX(0,K$2-$C251),IF(K$1="C",MAX(0,$C251-K$2)))</f>
        <v>20.73</v>
      </c>
      <c r="L251" s="103" t="n">
        <f aca="false">IF(L$1="P",MAX(0,L$2-$C251),IF(L$1="C",MAX(0,$C251-L$2)))</f>
        <v>30.73</v>
      </c>
      <c r="M251" s="103" t="n">
        <f aca="false">IF(M$1="P",MAX(0,M$2-$C251),IF(M$1="C",MAX(0,$C251-M$2)))</f>
        <v>0</v>
      </c>
      <c r="N251" s="103" t="n">
        <f aca="false">IF(N$1="P",MAX(0,N$2-$C251),IF(N$1="C",MAX(0,$C251-N$2)))</f>
        <v>0</v>
      </c>
      <c r="O251" s="103" t="n">
        <f aca="false">IF(O$1="P",MAX(0,O$2-$C251),IF(O$1="C",MAX(0,$C251-O$2)))</f>
        <v>0</v>
      </c>
      <c r="P251" s="103" t="n">
        <f aca="false">IF(P$1="P",MAX(0,P$2-$C251),IF(P$1="C",MAX(0,$C251-P$2)))</f>
        <v>0</v>
      </c>
      <c r="Q251" s="103" t="n">
        <f aca="false">IF(Q$1="P",MAX(0,Q$2-$C251),IF(Q$1="C",MAX(0,$C251-Q$2)))</f>
        <v>0</v>
      </c>
      <c r="R251" s="103" t="n">
        <f aca="false">IF(R$1="P",MAX(0,R$2-$C251),IF(R$1="C",MAX(0,$C251-R$2)))</f>
        <v>0</v>
      </c>
      <c r="S251" s="104" t="n">
        <f aca="false">A251</f>
        <v>11</v>
      </c>
      <c r="T251" s="105" t="n">
        <f aca="false">VLOOKUP($B251,Gas!$B$3:$E$2506,2)</f>
        <v>2.125</v>
      </c>
      <c r="U251" s="46" t="n">
        <f aca="false">C251/T251</f>
        <v>9.06823529411765</v>
      </c>
    </row>
    <row r="252" customFormat="false" ht="12.75" hidden="false" customHeight="false" outlineLevel="0" collapsed="false">
      <c r="A252" s="95" t="n">
        <f aca="false">MONTH(B252)+(YEAR(B252)-1998)*12</f>
        <v>11</v>
      </c>
      <c r="B252" s="107" t="n">
        <v>36118</v>
      </c>
      <c r="C252" s="97" t="n">
        <v>18.71</v>
      </c>
      <c r="D252" s="98" t="n">
        <f aca="false">LN(C252/C251)</f>
        <v>-0.0294913421402767</v>
      </c>
      <c r="E252" s="106" t="n">
        <f aca="false">STDEV(D243:D252)*SQRT(trade_day)</f>
        <v>1.61939115271643</v>
      </c>
      <c r="G252" s="103" t="n">
        <f aca="false">IF(G$1="P",MAX(0,G$2-$C252),IF(G$1="C",MAX(0,$C252-G$2)))</f>
        <v>1.29</v>
      </c>
      <c r="H252" s="103" t="n">
        <f aca="false">IF(H$1="P",MAX(0,H$2-$C252),IF(H$1="C",MAX(0,$C252-H$2)))</f>
        <v>6.29</v>
      </c>
      <c r="I252" s="103" t="n">
        <f aca="false">IF(I$1="P",MAX(0,I$2-$C252),IF(I$1="C",MAX(0,$C252-I$2)))</f>
        <v>11.29</v>
      </c>
      <c r="J252" s="103" t="n">
        <f aca="false">IF(J$1="P",MAX(0,J$2-$C252),IF(J$1="C",MAX(0,$C252-J$2)))</f>
        <v>16.29</v>
      </c>
      <c r="K252" s="103" t="n">
        <f aca="false">IF(K$1="P",MAX(0,K$2-$C252),IF(K$1="C",MAX(0,$C252-K$2)))</f>
        <v>21.29</v>
      </c>
      <c r="L252" s="103" t="n">
        <f aca="false">IF(L$1="P",MAX(0,L$2-$C252),IF(L$1="C",MAX(0,$C252-L$2)))</f>
        <v>31.29</v>
      </c>
      <c r="M252" s="103" t="n">
        <f aca="false">IF(M$1="P",MAX(0,M$2-$C252),IF(M$1="C",MAX(0,$C252-M$2)))</f>
        <v>0</v>
      </c>
      <c r="N252" s="103" t="n">
        <f aca="false">IF(N$1="P",MAX(0,N$2-$C252),IF(N$1="C",MAX(0,$C252-N$2)))</f>
        <v>0</v>
      </c>
      <c r="O252" s="103" t="n">
        <f aca="false">IF(O$1="P",MAX(0,O$2-$C252),IF(O$1="C",MAX(0,$C252-O$2)))</f>
        <v>0</v>
      </c>
      <c r="P252" s="103" t="n">
        <f aca="false">IF(P$1="P",MAX(0,P$2-$C252),IF(P$1="C",MAX(0,$C252-P$2)))</f>
        <v>0</v>
      </c>
      <c r="Q252" s="103" t="n">
        <f aca="false">IF(Q$1="P",MAX(0,Q$2-$C252),IF(Q$1="C",MAX(0,$C252-Q$2)))</f>
        <v>0</v>
      </c>
      <c r="R252" s="103" t="n">
        <f aca="false">IF(R$1="P",MAX(0,R$2-$C252),IF(R$1="C",MAX(0,$C252-R$2)))</f>
        <v>0</v>
      </c>
      <c r="S252" s="104" t="n">
        <f aca="false">A252</f>
        <v>11</v>
      </c>
      <c r="T252" s="105" t="n">
        <f aca="false">VLOOKUP($B252,Gas!$B$3:$E$2506,2)</f>
        <v>2.1</v>
      </c>
      <c r="U252" s="46" t="n">
        <f aca="false">C252/T252</f>
        <v>8.90952380952381</v>
      </c>
    </row>
    <row r="253" customFormat="false" ht="12.75" hidden="false" customHeight="false" outlineLevel="0" collapsed="false">
      <c r="A253" s="95" t="n">
        <f aca="false">MONTH(B253)+(YEAR(B253)-1998)*12</f>
        <v>11</v>
      </c>
      <c r="B253" s="107" t="n">
        <v>36119</v>
      </c>
      <c r="C253" s="97" t="n">
        <v>20.07</v>
      </c>
      <c r="D253" s="98" t="n">
        <f aca="false">LN(C253/C252)</f>
        <v>0.0701680225222485</v>
      </c>
      <c r="E253" s="106" t="n">
        <f aca="false">STDEV(D244:D253)*SQRT(trade_day)</f>
        <v>1.61834057630753</v>
      </c>
      <c r="G253" s="103" t="n">
        <f aca="false">IF(G$1="P",MAX(0,G$2-$C253),IF(G$1="C",MAX(0,$C253-G$2)))</f>
        <v>0</v>
      </c>
      <c r="H253" s="103" t="n">
        <f aca="false">IF(H$1="P",MAX(0,H$2-$C253),IF(H$1="C",MAX(0,$C253-H$2)))</f>
        <v>4.93</v>
      </c>
      <c r="I253" s="103" t="n">
        <f aca="false">IF(I$1="P",MAX(0,I$2-$C253),IF(I$1="C",MAX(0,$C253-I$2)))</f>
        <v>9.93</v>
      </c>
      <c r="J253" s="103" t="n">
        <f aca="false">IF(J$1="P",MAX(0,J$2-$C253),IF(J$1="C",MAX(0,$C253-J$2)))</f>
        <v>14.93</v>
      </c>
      <c r="K253" s="103" t="n">
        <f aca="false">IF(K$1="P",MAX(0,K$2-$C253),IF(K$1="C",MAX(0,$C253-K$2)))</f>
        <v>19.93</v>
      </c>
      <c r="L253" s="103" t="n">
        <f aca="false">IF(L$1="P",MAX(0,L$2-$C253),IF(L$1="C",MAX(0,$C253-L$2)))</f>
        <v>29.93</v>
      </c>
      <c r="M253" s="103" t="n">
        <f aca="false">IF(M$1="P",MAX(0,M$2-$C253),IF(M$1="C",MAX(0,$C253-M$2)))</f>
        <v>0</v>
      </c>
      <c r="N253" s="103" t="n">
        <f aca="false">IF(N$1="P",MAX(0,N$2-$C253),IF(N$1="C",MAX(0,$C253-N$2)))</f>
        <v>0</v>
      </c>
      <c r="O253" s="103" t="n">
        <f aca="false">IF(O$1="P",MAX(0,O$2-$C253),IF(O$1="C",MAX(0,$C253-O$2)))</f>
        <v>0</v>
      </c>
      <c r="P253" s="103" t="n">
        <f aca="false">IF(P$1="P",MAX(0,P$2-$C253),IF(P$1="C",MAX(0,$C253-P$2)))</f>
        <v>0</v>
      </c>
      <c r="Q253" s="103" t="n">
        <f aca="false">IF(Q$1="P",MAX(0,Q$2-$C253),IF(Q$1="C",MAX(0,$C253-Q$2)))</f>
        <v>0</v>
      </c>
      <c r="R253" s="103" t="n">
        <f aca="false">IF(R$1="P",MAX(0,R$2-$C253),IF(R$1="C",MAX(0,$C253-R$2)))</f>
        <v>0</v>
      </c>
      <c r="S253" s="104" t="n">
        <f aca="false">A253</f>
        <v>11</v>
      </c>
      <c r="T253" s="105" t="n">
        <f aca="false">VLOOKUP($B253,Gas!$B$3:$E$2506,2)</f>
        <v>2.115</v>
      </c>
      <c r="U253" s="46" t="n">
        <f aca="false">C253/T253</f>
        <v>9.48936170212766</v>
      </c>
    </row>
    <row r="254" customFormat="false" ht="12.75" hidden="false" customHeight="false" outlineLevel="0" collapsed="false">
      <c r="A254" s="95" t="n">
        <f aca="false">MONTH(B254)+(YEAR(B254)-1998)*12</f>
        <v>11</v>
      </c>
      <c r="B254" s="107" t="n">
        <v>36122</v>
      </c>
      <c r="C254" s="97" t="n">
        <v>18.1</v>
      </c>
      <c r="D254" s="98" t="n">
        <f aca="false">LN(C254/C253)</f>
        <v>-0.103314224536467</v>
      </c>
      <c r="E254" s="106" t="n">
        <f aca="false">STDEV(D245:D254)*SQRT(trade_day)</f>
        <v>1.67974294082862</v>
      </c>
      <c r="G254" s="103" t="n">
        <f aca="false">IF(G$1="P",MAX(0,G$2-$C254),IF(G$1="C",MAX(0,$C254-G$2)))</f>
        <v>1.9</v>
      </c>
      <c r="H254" s="103" t="n">
        <f aca="false">IF(H$1="P",MAX(0,H$2-$C254),IF(H$1="C",MAX(0,$C254-H$2)))</f>
        <v>6.9</v>
      </c>
      <c r="I254" s="103" t="n">
        <f aca="false">IF(I$1="P",MAX(0,I$2-$C254),IF(I$1="C",MAX(0,$C254-I$2)))</f>
        <v>11.9</v>
      </c>
      <c r="J254" s="103" t="n">
        <f aca="false">IF(J$1="P",MAX(0,J$2-$C254),IF(J$1="C",MAX(0,$C254-J$2)))</f>
        <v>16.9</v>
      </c>
      <c r="K254" s="103" t="n">
        <f aca="false">IF(K$1="P",MAX(0,K$2-$C254),IF(K$1="C",MAX(0,$C254-K$2)))</f>
        <v>21.9</v>
      </c>
      <c r="L254" s="103" t="n">
        <f aca="false">IF(L$1="P",MAX(0,L$2-$C254),IF(L$1="C",MAX(0,$C254-L$2)))</f>
        <v>31.9</v>
      </c>
      <c r="M254" s="103" t="n">
        <f aca="false">IF(M$1="P",MAX(0,M$2-$C254),IF(M$1="C",MAX(0,$C254-M$2)))</f>
        <v>0</v>
      </c>
      <c r="N254" s="103" t="n">
        <f aca="false">IF(N$1="P",MAX(0,N$2-$C254),IF(N$1="C",MAX(0,$C254-N$2)))</f>
        <v>0</v>
      </c>
      <c r="O254" s="103" t="n">
        <f aca="false">IF(O$1="P",MAX(0,O$2-$C254),IF(O$1="C",MAX(0,$C254-O$2)))</f>
        <v>0</v>
      </c>
      <c r="P254" s="103" t="n">
        <f aca="false">IF(P$1="P",MAX(0,P$2-$C254),IF(P$1="C",MAX(0,$C254-P$2)))</f>
        <v>0</v>
      </c>
      <c r="Q254" s="103" t="n">
        <f aca="false">IF(Q$1="P",MAX(0,Q$2-$C254),IF(Q$1="C",MAX(0,$C254-Q$2)))</f>
        <v>0</v>
      </c>
      <c r="R254" s="103" t="n">
        <f aca="false">IF(R$1="P",MAX(0,R$2-$C254),IF(R$1="C",MAX(0,$C254-R$2)))</f>
        <v>0</v>
      </c>
      <c r="S254" s="104" t="n">
        <f aca="false">A254</f>
        <v>11</v>
      </c>
      <c r="T254" s="105" t="n">
        <f aca="false">VLOOKUP($B254,Gas!$B$3:$E$2506,2)</f>
        <v>2.095</v>
      </c>
      <c r="U254" s="46" t="n">
        <f aca="false">C254/T254</f>
        <v>8.63961813842482</v>
      </c>
    </row>
    <row r="255" customFormat="false" ht="12.75" hidden="false" customHeight="false" outlineLevel="0" collapsed="false">
      <c r="A255" s="95" t="n">
        <f aca="false">MONTH(B255)+(YEAR(B255)-1998)*12</f>
        <v>11</v>
      </c>
      <c r="B255" s="107" t="n">
        <v>36123</v>
      </c>
      <c r="C255" s="97" t="n">
        <v>15.51</v>
      </c>
      <c r="D255" s="98" t="n">
        <f aca="false">LN(C255/C254)</f>
        <v>-0.154426961083333</v>
      </c>
      <c r="E255" s="106" t="n">
        <f aca="false">STDEV(D246:D255)*SQRT(trade_day)</f>
        <v>1.65458755730559</v>
      </c>
      <c r="G255" s="103" t="n">
        <f aca="false">IF(G$1="P",MAX(0,G$2-$C255),IF(G$1="C",MAX(0,$C255-G$2)))</f>
        <v>4.49</v>
      </c>
      <c r="H255" s="103" t="n">
        <f aca="false">IF(H$1="P",MAX(0,H$2-$C255),IF(H$1="C",MAX(0,$C255-H$2)))</f>
        <v>9.49</v>
      </c>
      <c r="I255" s="103" t="n">
        <f aca="false">IF(I$1="P",MAX(0,I$2-$C255),IF(I$1="C",MAX(0,$C255-I$2)))</f>
        <v>14.49</v>
      </c>
      <c r="J255" s="103" t="n">
        <f aca="false">IF(J$1="P",MAX(0,J$2-$C255),IF(J$1="C",MAX(0,$C255-J$2)))</f>
        <v>19.49</v>
      </c>
      <c r="K255" s="103" t="n">
        <f aca="false">IF(K$1="P",MAX(0,K$2-$C255),IF(K$1="C",MAX(0,$C255-K$2)))</f>
        <v>24.49</v>
      </c>
      <c r="L255" s="103" t="n">
        <f aca="false">IF(L$1="P",MAX(0,L$2-$C255),IF(L$1="C",MAX(0,$C255-L$2)))</f>
        <v>34.49</v>
      </c>
      <c r="M255" s="103" t="n">
        <f aca="false">IF(M$1="P",MAX(0,M$2-$C255),IF(M$1="C",MAX(0,$C255-M$2)))</f>
        <v>0</v>
      </c>
      <c r="N255" s="103" t="n">
        <f aca="false">IF(N$1="P",MAX(0,N$2-$C255),IF(N$1="C",MAX(0,$C255-N$2)))</f>
        <v>0</v>
      </c>
      <c r="O255" s="103" t="n">
        <f aca="false">IF(O$1="P",MAX(0,O$2-$C255),IF(O$1="C",MAX(0,$C255-O$2)))</f>
        <v>0</v>
      </c>
      <c r="P255" s="103" t="n">
        <f aca="false">IF(P$1="P",MAX(0,P$2-$C255),IF(P$1="C",MAX(0,$C255-P$2)))</f>
        <v>0</v>
      </c>
      <c r="Q255" s="103" t="n">
        <f aca="false">IF(Q$1="P",MAX(0,Q$2-$C255),IF(Q$1="C",MAX(0,$C255-Q$2)))</f>
        <v>0</v>
      </c>
      <c r="R255" s="103" t="n">
        <f aca="false">IF(R$1="P",MAX(0,R$2-$C255),IF(R$1="C",MAX(0,$C255-R$2)))</f>
        <v>0</v>
      </c>
      <c r="S255" s="104" t="n">
        <f aca="false">A255</f>
        <v>11</v>
      </c>
      <c r="T255" s="105" t="n">
        <f aca="false">VLOOKUP($B255,Gas!$B$3:$E$2506,2)</f>
        <v>2.035</v>
      </c>
      <c r="U255" s="46" t="n">
        <f aca="false">C255/T255</f>
        <v>7.62162162162162</v>
      </c>
    </row>
    <row r="256" customFormat="false" ht="12.75" hidden="false" customHeight="false" outlineLevel="0" collapsed="false">
      <c r="A256" s="95" t="n">
        <f aca="false">MONTH(B256)+(YEAR(B256)-1998)*12</f>
        <v>11</v>
      </c>
      <c r="B256" s="107" t="n">
        <v>36124</v>
      </c>
      <c r="C256" s="97" t="n">
        <v>14.32</v>
      </c>
      <c r="D256" s="98" t="n">
        <f aca="false">LN(C256/C255)</f>
        <v>-0.0798278156559479</v>
      </c>
      <c r="E256" s="106" t="n">
        <f aca="false">STDEV(D247:D256)*SQRT(trade_day)</f>
        <v>1.58976038959046</v>
      </c>
      <c r="G256" s="103" t="n">
        <f aca="false">IF(G$1="P",MAX(0,G$2-$C256),IF(G$1="C",MAX(0,$C256-G$2)))</f>
        <v>5.68</v>
      </c>
      <c r="H256" s="103" t="n">
        <f aca="false">IF(H$1="P",MAX(0,H$2-$C256),IF(H$1="C",MAX(0,$C256-H$2)))</f>
        <v>10.68</v>
      </c>
      <c r="I256" s="103" t="n">
        <f aca="false">IF(I$1="P",MAX(0,I$2-$C256),IF(I$1="C",MAX(0,$C256-I$2)))</f>
        <v>15.68</v>
      </c>
      <c r="J256" s="103" t="n">
        <f aca="false">IF(J$1="P",MAX(0,J$2-$C256),IF(J$1="C",MAX(0,$C256-J$2)))</f>
        <v>20.68</v>
      </c>
      <c r="K256" s="103" t="n">
        <f aca="false">IF(K$1="P",MAX(0,K$2-$C256),IF(K$1="C",MAX(0,$C256-K$2)))</f>
        <v>25.68</v>
      </c>
      <c r="L256" s="103" t="n">
        <f aca="false">IF(L$1="P",MAX(0,L$2-$C256),IF(L$1="C",MAX(0,$C256-L$2)))</f>
        <v>35.68</v>
      </c>
      <c r="M256" s="103" t="n">
        <f aca="false">IF(M$1="P",MAX(0,M$2-$C256),IF(M$1="C",MAX(0,$C256-M$2)))</f>
        <v>0</v>
      </c>
      <c r="N256" s="103" t="n">
        <f aca="false">IF(N$1="P",MAX(0,N$2-$C256),IF(N$1="C",MAX(0,$C256-N$2)))</f>
        <v>0</v>
      </c>
      <c r="O256" s="103" t="n">
        <f aca="false">IF(O$1="P",MAX(0,O$2-$C256),IF(O$1="C",MAX(0,$C256-O$2)))</f>
        <v>0</v>
      </c>
      <c r="P256" s="103" t="n">
        <f aca="false">IF(P$1="P",MAX(0,P$2-$C256),IF(P$1="C",MAX(0,$C256-P$2)))</f>
        <v>0</v>
      </c>
      <c r="Q256" s="103" t="n">
        <f aca="false">IF(Q$1="P",MAX(0,Q$2-$C256),IF(Q$1="C",MAX(0,$C256-Q$2)))</f>
        <v>0</v>
      </c>
      <c r="R256" s="103" t="n">
        <f aca="false">IF(R$1="P",MAX(0,R$2-$C256),IF(R$1="C",MAX(0,$C256-R$2)))</f>
        <v>0</v>
      </c>
      <c r="S256" s="104" t="n">
        <f aca="false">A256</f>
        <v>11</v>
      </c>
      <c r="T256" s="105" t="n">
        <f aca="false">VLOOKUP($B256,Gas!$B$3:$E$2506,2)</f>
        <v>2.015</v>
      </c>
      <c r="U256" s="46" t="n">
        <f aca="false">C256/T256</f>
        <v>7.10669975186104</v>
      </c>
    </row>
    <row r="257" customFormat="false" ht="12.75" hidden="false" customHeight="false" outlineLevel="0" collapsed="false">
      <c r="A257" s="95" t="n">
        <f aca="false">MONTH(B257)+(YEAR(B257)-1998)*12</f>
        <v>11</v>
      </c>
      <c r="B257" s="107" t="n">
        <v>36126</v>
      </c>
      <c r="C257" s="97" t="n">
        <v>14.3</v>
      </c>
      <c r="D257" s="98" t="n">
        <f aca="false">LN(C257/C256)</f>
        <v>-0.00139762426663797</v>
      </c>
      <c r="E257" s="106" t="n">
        <f aca="false">STDEV(D248:D257)*SQRT(trade_day)</f>
        <v>1.08494446175998</v>
      </c>
      <c r="G257" s="103" t="n">
        <f aca="false">IF(G$1="P",MAX(0,G$2-$C257),IF(G$1="C",MAX(0,$C257-G$2)))</f>
        <v>5.7</v>
      </c>
      <c r="H257" s="103" t="n">
        <f aca="false">IF(H$1="P",MAX(0,H$2-$C257),IF(H$1="C",MAX(0,$C257-H$2)))</f>
        <v>10.7</v>
      </c>
      <c r="I257" s="103" t="n">
        <f aca="false">IF(I$1="P",MAX(0,I$2-$C257),IF(I$1="C",MAX(0,$C257-I$2)))</f>
        <v>15.7</v>
      </c>
      <c r="J257" s="103" t="n">
        <f aca="false">IF(J$1="P",MAX(0,J$2-$C257),IF(J$1="C",MAX(0,$C257-J$2)))</f>
        <v>20.7</v>
      </c>
      <c r="K257" s="103" t="n">
        <f aca="false">IF(K$1="P",MAX(0,K$2-$C257),IF(K$1="C",MAX(0,$C257-K$2)))</f>
        <v>25.7</v>
      </c>
      <c r="L257" s="103" t="n">
        <f aca="false">IF(L$1="P",MAX(0,L$2-$C257),IF(L$1="C",MAX(0,$C257-L$2)))</f>
        <v>35.7</v>
      </c>
      <c r="M257" s="103" t="n">
        <f aca="false">IF(M$1="P",MAX(0,M$2-$C257),IF(M$1="C",MAX(0,$C257-M$2)))</f>
        <v>0</v>
      </c>
      <c r="N257" s="103" t="n">
        <f aca="false">IF(N$1="P",MAX(0,N$2-$C257),IF(N$1="C",MAX(0,$C257-N$2)))</f>
        <v>0</v>
      </c>
      <c r="O257" s="103" t="n">
        <f aca="false">IF(O$1="P",MAX(0,O$2-$C257),IF(O$1="C",MAX(0,$C257-O$2)))</f>
        <v>0</v>
      </c>
      <c r="P257" s="103" t="n">
        <f aca="false">IF(P$1="P",MAX(0,P$2-$C257),IF(P$1="C",MAX(0,$C257-P$2)))</f>
        <v>0</v>
      </c>
      <c r="Q257" s="103" t="n">
        <f aca="false">IF(Q$1="P",MAX(0,Q$2-$C257),IF(Q$1="C",MAX(0,$C257-Q$2)))</f>
        <v>0</v>
      </c>
      <c r="R257" s="103" t="n">
        <f aca="false">IF(R$1="P",MAX(0,R$2-$C257),IF(R$1="C",MAX(0,$C257-R$2)))</f>
        <v>0</v>
      </c>
      <c r="S257" s="104" t="n">
        <f aca="false">A257</f>
        <v>11</v>
      </c>
      <c r="T257" s="105" t="n">
        <f aca="false">VLOOKUP($B257,Gas!$B$3:$E$2506,2)</f>
        <v>1.87</v>
      </c>
      <c r="U257" s="46" t="n">
        <f aca="false">C257/T257</f>
        <v>7.64705882352941</v>
      </c>
    </row>
    <row r="258" customFormat="false" ht="12.75" hidden="false" customHeight="false" outlineLevel="0" collapsed="false">
      <c r="A258" s="95" t="n">
        <f aca="false">MONTH(B258)+(YEAR(B258)-1998)*12</f>
        <v>11</v>
      </c>
      <c r="B258" s="107" t="n">
        <v>36129</v>
      </c>
      <c r="C258" s="97" t="n">
        <v>17.43</v>
      </c>
      <c r="D258" s="98" t="n">
        <f aca="false">LN(C258/C257)</f>
        <v>0.197933322266068</v>
      </c>
      <c r="E258" s="106" t="n">
        <f aca="false">STDEV(D249:D258)*SQRT(trade_day)</f>
        <v>1.66745533546806</v>
      </c>
      <c r="G258" s="103" t="n">
        <f aca="false">IF(G$1="P",MAX(0,G$2-$C258),IF(G$1="C",MAX(0,$C258-G$2)))</f>
        <v>2.57</v>
      </c>
      <c r="H258" s="103" t="n">
        <f aca="false">IF(H$1="P",MAX(0,H$2-$C258),IF(H$1="C",MAX(0,$C258-H$2)))</f>
        <v>7.57</v>
      </c>
      <c r="I258" s="103" t="n">
        <f aca="false">IF(I$1="P",MAX(0,I$2-$C258),IF(I$1="C",MAX(0,$C258-I$2)))</f>
        <v>12.57</v>
      </c>
      <c r="J258" s="103" t="n">
        <f aca="false">IF(J$1="P",MAX(0,J$2-$C258),IF(J$1="C",MAX(0,$C258-J$2)))</f>
        <v>17.57</v>
      </c>
      <c r="K258" s="103" t="n">
        <f aca="false">IF(K$1="P",MAX(0,K$2-$C258),IF(K$1="C",MAX(0,$C258-K$2)))</f>
        <v>22.57</v>
      </c>
      <c r="L258" s="103" t="n">
        <f aca="false">IF(L$1="P",MAX(0,L$2-$C258),IF(L$1="C",MAX(0,$C258-L$2)))</f>
        <v>32.57</v>
      </c>
      <c r="M258" s="103" t="n">
        <f aca="false">IF(M$1="P",MAX(0,M$2-$C258),IF(M$1="C",MAX(0,$C258-M$2)))</f>
        <v>0</v>
      </c>
      <c r="N258" s="103" t="n">
        <f aca="false">IF(N$1="P",MAX(0,N$2-$C258),IF(N$1="C",MAX(0,$C258-N$2)))</f>
        <v>0</v>
      </c>
      <c r="O258" s="103" t="n">
        <f aca="false">IF(O$1="P",MAX(0,O$2-$C258),IF(O$1="C",MAX(0,$C258-O$2)))</f>
        <v>0</v>
      </c>
      <c r="P258" s="103" t="n">
        <f aca="false">IF(P$1="P",MAX(0,P$2-$C258),IF(P$1="C",MAX(0,$C258-P$2)))</f>
        <v>0</v>
      </c>
      <c r="Q258" s="103" t="n">
        <f aca="false">IF(Q$1="P",MAX(0,Q$2-$C258),IF(Q$1="C",MAX(0,$C258-Q$2)))</f>
        <v>0</v>
      </c>
      <c r="R258" s="103" t="n">
        <f aca="false">IF(R$1="P",MAX(0,R$2-$C258),IF(R$1="C",MAX(0,$C258-R$2)))</f>
        <v>0</v>
      </c>
      <c r="S258" s="104" t="n">
        <f aca="false">A258</f>
        <v>11</v>
      </c>
      <c r="T258" s="105" t="n">
        <f aca="false">VLOOKUP($B258,Gas!$B$3:$E$2506,2)</f>
        <v>1.87</v>
      </c>
      <c r="U258" s="46" t="n">
        <f aca="false">C258/T258</f>
        <v>9.32085561497326</v>
      </c>
    </row>
    <row r="259" customFormat="false" ht="12.75" hidden="false" customHeight="false" outlineLevel="0" collapsed="false">
      <c r="A259" s="95" t="n">
        <f aca="false">MONTH(B259)+(YEAR(B259)-1998)*12</f>
        <v>12</v>
      </c>
      <c r="B259" s="107" t="n">
        <v>36130</v>
      </c>
      <c r="C259" s="97" t="n">
        <v>16.72</v>
      </c>
      <c r="D259" s="98" t="n">
        <f aca="false">LN(C259/C258)</f>
        <v>-0.041587251875374</v>
      </c>
      <c r="E259" s="106" t="n">
        <f aca="false">STDEV(D250:D259)*SQRT(trade_day)</f>
        <v>1.66689981287516</v>
      </c>
      <c r="F259" s="97"/>
      <c r="G259" s="103" t="n">
        <f aca="false">IF(G$1="P",MAX(0,G$2-$C259),IF(G$1="C",MAX(0,$C259-G$2)))</f>
        <v>3.28</v>
      </c>
      <c r="H259" s="103" t="n">
        <f aca="false">IF(H$1="P",MAX(0,H$2-$C259),IF(H$1="C",MAX(0,$C259-H$2)))</f>
        <v>8.28</v>
      </c>
      <c r="I259" s="103" t="n">
        <f aca="false">IF(I$1="P",MAX(0,I$2-$C259),IF(I$1="C",MAX(0,$C259-I$2)))</f>
        <v>13.28</v>
      </c>
      <c r="J259" s="103" t="n">
        <f aca="false">IF(J$1="P",MAX(0,J$2-$C259),IF(J$1="C",MAX(0,$C259-J$2)))</f>
        <v>18.28</v>
      </c>
      <c r="K259" s="103" t="n">
        <f aca="false">IF(K$1="P",MAX(0,K$2-$C259),IF(K$1="C",MAX(0,$C259-K$2)))</f>
        <v>23.28</v>
      </c>
      <c r="L259" s="103" t="n">
        <f aca="false">IF(L$1="P",MAX(0,L$2-$C259),IF(L$1="C",MAX(0,$C259-L$2)))</f>
        <v>33.28</v>
      </c>
      <c r="M259" s="103" t="n">
        <f aca="false">IF(M$1="P",MAX(0,M$2-$C259),IF(M$1="C",MAX(0,$C259-M$2)))</f>
        <v>0</v>
      </c>
      <c r="N259" s="103" t="n">
        <f aca="false">IF(N$1="P",MAX(0,N$2-$C259),IF(N$1="C",MAX(0,$C259-N$2)))</f>
        <v>0</v>
      </c>
      <c r="O259" s="103" t="n">
        <f aca="false">IF(O$1="P",MAX(0,O$2-$C259),IF(O$1="C",MAX(0,$C259-O$2)))</f>
        <v>0</v>
      </c>
      <c r="P259" s="103" t="n">
        <f aca="false">IF(P$1="P",MAX(0,P$2-$C259),IF(P$1="C",MAX(0,$C259-P$2)))</f>
        <v>0</v>
      </c>
      <c r="Q259" s="103" t="n">
        <f aca="false">IF(Q$1="P",MAX(0,Q$2-$C259),IF(Q$1="C",MAX(0,$C259-Q$2)))</f>
        <v>0</v>
      </c>
      <c r="R259" s="103" t="n">
        <f aca="false">IF(R$1="P",MAX(0,R$2-$C259),IF(R$1="C",MAX(0,$C259-R$2)))</f>
        <v>0</v>
      </c>
      <c r="S259" s="104" t="n">
        <f aca="false">A259</f>
        <v>12</v>
      </c>
      <c r="T259" s="105" t="n">
        <f aca="false">VLOOKUP($B259,Gas!$B$3:$E$2506,2)</f>
        <v>1.645</v>
      </c>
      <c r="U259" s="46" t="n">
        <f aca="false">C259/T259</f>
        <v>10.1641337386018</v>
      </c>
      <c r="V259" s="99"/>
    </row>
    <row r="260" customFormat="false" ht="12.75" hidden="false" customHeight="false" outlineLevel="0" collapsed="false">
      <c r="A260" s="95" t="n">
        <f aca="false">MONTH(B260)+(YEAR(B260)-1998)*12</f>
        <v>12</v>
      </c>
      <c r="B260" s="107" t="n">
        <v>36131</v>
      </c>
      <c r="C260" s="97" t="n">
        <v>16.76</v>
      </c>
      <c r="D260" s="98" t="n">
        <f aca="false">LN(C260/C259)</f>
        <v>0.00238948739738149</v>
      </c>
      <c r="E260" s="106" t="n">
        <f aca="false">STDEV(D251:D260)*SQRT(trade_day)</f>
        <v>1.54114446078785</v>
      </c>
      <c r="F260" s="97"/>
      <c r="G260" s="103" t="n">
        <f aca="false">IF(G$1="P",MAX(0,G$2-$C260),IF(G$1="C",MAX(0,$C260-G$2)))</f>
        <v>3.24</v>
      </c>
      <c r="H260" s="103" t="n">
        <f aca="false">IF(H$1="P",MAX(0,H$2-$C260),IF(H$1="C",MAX(0,$C260-H$2)))</f>
        <v>8.24</v>
      </c>
      <c r="I260" s="103" t="n">
        <f aca="false">IF(I$1="P",MAX(0,I$2-$C260),IF(I$1="C",MAX(0,$C260-I$2)))</f>
        <v>13.24</v>
      </c>
      <c r="J260" s="103" t="n">
        <f aca="false">IF(J$1="P",MAX(0,J$2-$C260),IF(J$1="C",MAX(0,$C260-J$2)))</f>
        <v>18.24</v>
      </c>
      <c r="K260" s="103" t="n">
        <f aca="false">IF(K$1="P",MAX(0,K$2-$C260),IF(K$1="C",MAX(0,$C260-K$2)))</f>
        <v>23.24</v>
      </c>
      <c r="L260" s="103" t="n">
        <f aca="false">IF(L$1="P",MAX(0,L$2-$C260),IF(L$1="C",MAX(0,$C260-L$2)))</f>
        <v>33.24</v>
      </c>
      <c r="M260" s="103" t="n">
        <f aca="false">IF(M$1="P",MAX(0,M$2-$C260),IF(M$1="C",MAX(0,$C260-M$2)))</f>
        <v>0</v>
      </c>
      <c r="N260" s="103" t="n">
        <f aca="false">IF(N$1="P",MAX(0,N$2-$C260),IF(N$1="C",MAX(0,$C260-N$2)))</f>
        <v>0</v>
      </c>
      <c r="O260" s="103" t="n">
        <f aca="false">IF(O$1="P",MAX(0,O$2-$C260),IF(O$1="C",MAX(0,$C260-O$2)))</f>
        <v>0</v>
      </c>
      <c r="P260" s="103" t="n">
        <f aca="false">IF(P$1="P",MAX(0,P$2-$C260),IF(P$1="C",MAX(0,$C260-P$2)))</f>
        <v>0</v>
      </c>
      <c r="Q260" s="103" t="n">
        <f aca="false">IF(Q$1="P",MAX(0,Q$2-$C260),IF(Q$1="C",MAX(0,$C260-Q$2)))</f>
        <v>0</v>
      </c>
      <c r="R260" s="103" t="n">
        <f aca="false">IF(R$1="P",MAX(0,R$2-$C260),IF(R$1="C",MAX(0,$C260-R$2)))</f>
        <v>0</v>
      </c>
      <c r="S260" s="104" t="n">
        <f aca="false">A260</f>
        <v>12</v>
      </c>
      <c r="T260" s="105" t="n">
        <f aca="false">VLOOKUP($B260,Gas!$B$3:$E$2506,2)</f>
        <v>1.395</v>
      </c>
      <c r="U260" s="46" t="n">
        <f aca="false">C260/T260</f>
        <v>12.0143369175627</v>
      </c>
      <c r="V260" s="99"/>
    </row>
    <row r="261" customFormat="false" ht="12.75" hidden="false" customHeight="false" outlineLevel="0" collapsed="false">
      <c r="A261" s="95" t="n">
        <f aca="false">MONTH(B261)+(YEAR(B261)-1998)*12</f>
        <v>12</v>
      </c>
      <c r="B261" s="107" t="n">
        <v>36132</v>
      </c>
      <c r="C261" s="97" t="n">
        <v>17.18</v>
      </c>
      <c r="D261" s="98" t="n">
        <f aca="false">LN(C261/C260)</f>
        <v>0.0247508215021721</v>
      </c>
      <c r="E261" s="106" t="n">
        <f aca="false">STDEV(D252:D261)*SQRT(trade_day)</f>
        <v>1.55363968703016</v>
      </c>
      <c r="F261" s="97"/>
      <c r="G261" s="103" t="n">
        <f aca="false">IF(G$1="P",MAX(0,G$2-$C261),IF(G$1="C",MAX(0,$C261-G$2)))</f>
        <v>2.82</v>
      </c>
      <c r="H261" s="103" t="n">
        <f aca="false">IF(H$1="P",MAX(0,H$2-$C261),IF(H$1="C",MAX(0,$C261-H$2)))</f>
        <v>7.82</v>
      </c>
      <c r="I261" s="103" t="n">
        <f aca="false">IF(I$1="P",MAX(0,I$2-$C261),IF(I$1="C",MAX(0,$C261-I$2)))</f>
        <v>12.82</v>
      </c>
      <c r="J261" s="103" t="n">
        <f aca="false">IF(J$1="P",MAX(0,J$2-$C261),IF(J$1="C",MAX(0,$C261-J$2)))</f>
        <v>17.82</v>
      </c>
      <c r="K261" s="103" t="n">
        <f aca="false">IF(K$1="P",MAX(0,K$2-$C261),IF(K$1="C",MAX(0,$C261-K$2)))</f>
        <v>22.82</v>
      </c>
      <c r="L261" s="103" t="n">
        <f aca="false">IF(L$1="P",MAX(0,L$2-$C261),IF(L$1="C",MAX(0,$C261-L$2)))</f>
        <v>32.82</v>
      </c>
      <c r="M261" s="103" t="n">
        <f aca="false">IF(M$1="P",MAX(0,M$2-$C261),IF(M$1="C",MAX(0,$C261-M$2)))</f>
        <v>0</v>
      </c>
      <c r="N261" s="103" t="n">
        <f aca="false">IF(N$1="P",MAX(0,N$2-$C261),IF(N$1="C",MAX(0,$C261-N$2)))</f>
        <v>0</v>
      </c>
      <c r="O261" s="103" t="n">
        <f aca="false">IF(O$1="P",MAX(0,O$2-$C261),IF(O$1="C",MAX(0,$C261-O$2)))</f>
        <v>0</v>
      </c>
      <c r="P261" s="103" t="n">
        <f aca="false">IF(P$1="P",MAX(0,P$2-$C261),IF(P$1="C",MAX(0,$C261-P$2)))</f>
        <v>0</v>
      </c>
      <c r="Q261" s="103" t="n">
        <f aca="false">IF(Q$1="P",MAX(0,Q$2-$C261),IF(Q$1="C",MAX(0,$C261-Q$2)))</f>
        <v>0</v>
      </c>
      <c r="R261" s="103" t="n">
        <f aca="false">IF(R$1="P",MAX(0,R$2-$C261),IF(R$1="C",MAX(0,$C261-R$2)))</f>
        <v>0</v>
      </c>
      <c r="S261" s="104" t="n">
        <f aca="false">A261</f>
        <v>12</v>
      </c>
      <c r="T261" s="105" t="n">
        <f aca="false">VLOOKUP($B261,Gas!$B$3:$E$2506,2)</f>
        <v>1.375</v>
      </c>
      <c r="U261" s="46" t="n">
        <f aca="false">C261/T261</f>
        <v>12.4945454545455</v>
      </c>
      <c r="V261" s="99"/>
    </row>
    <row r="262" customFormat="false" ht="12.75" hidden="false" customHeight="false" outlineLevel="0" collapsed="false">
      <c r="A262" s="95" t="n">
        <f aca="false">MONTH(B262)+(YEAR(B262)-1998)*12</f>
        <v>12</v>
      </c>
      <c r="B262" s="107" t="n">
        <v>36133</v>
      </c>
      <c r="C262" s="97" t="n">
        <v>17.17</v>
      </c>
      <c r="D262" s="98" t="n">
        <f aca="false">LN(C262/C261)</f>
        <v>-0.00058224164672504</v>
      </c>
      <c r="E262" s="106" t="n">
        <f aca="false">STDEV(D253:D262)*SQRT(trade_day)</f>
        <v>1.55105220267891</v>
      </c>
      <c r="F262" s="97"/>
      <c r="G262" s="103" t="n">
        <f aca="false">IF(G$1="P",MAX(0,G$2-$C262),IF(G$1="C",MAX(0,$C262-G$2)))</f>
        <v>2.83</v>
      </c>
      <c r="H262" s="103" t="n">
        <f aca="false">IF(H$1="P",MAX(0,H$2-$C262),IF(H$1="C",MAX(0,$C262-H$2)))</f>
        <v>7.83</v>
      </c>
      <c r="I262" s="103" t="n">
        <f aca="false">IF(I$1="P",MAX(0,I$2-$C262),IF(I$1="C",MAX(0,$C262-I$2)))</f>
        <v>12.83</v>
      </c>
      <c r="J262" s="103" t="n">
        <f aca="false">IF(J$1="P",MAX(0,J$2-$C262),IF(J$1="C",MAX(0,$C262-J$2)))</f>
        <v>17.83</v>
      </c>
      <c r="K262" s="103" t="n">
        <f aca="false">IF(K$1="P",MAX(0,K$2-$C262),IF(K$1="C",MAX(0,$C262-K$2)))</f>
        <v>22.83</v>
      </c>
      <c r="L262" s="103" t="n">
        <f aca="false">IF(L$1="P",MAX(0,L$2-$C262),IF(L$1="C",MAX(0,$C262-L$2)))</f>
        <v>32.83</v>
      </c>
      <c r="M262" s="103" t="n">
        <f aca="false">IF(M$1="P",MAX(0,M$2-$C262),IF(M$1="C",MAX(0,$C262-M$2)))</f>
        <v>0</v>
      </c>
      <c r="N262" s="103" t="n">
        <f aca="false">IF(N$1="P",MAX(0,N$2-$C262),IF(N$1="C",MAX(0,$C262-N$2)))</f>
        <v>0</v>
      </c>
      <c r="O262" s="103" t="n">
        <f aca="false">IF(O$1="P",MAX(0,O$2-$C262),IF(O$1="C",MAX(0,$C262-O$2)))</f>
        <v>0</v>
      </c>
      <c r="P262" s="103" t="n">
        <f aca="false">IF(P$1="P",MAX(0,P$2-$C262),IF(P$1="C",MAX(0,$C262-P$2)))</f>
        <v>0</v>
      </c>
      <c r="Q262" s="103" t="n">
        <f aca="false">IF(Q$1="P",MAX(0,Q$2-$C262),IF(Q$1="C",MAX(0,$C262-Q$2)))</f>
        <v>0</v>
      </c>
      <c r="R262" s="103" t="n">
        <f aca="false">IF(R$1="P",MAX(0,R$2-$C262),IF(R$1="C",MAX(0,$C262-R$2)))</f>
        <v>0</v>
      </c>
      <c r="S262" s="104" t="n">
        <f aca="false">A262</f>
        <v>12</v>
      </c>
      <c r="T262" s="105" t="n">
        <f aca="false">VLOOKUP($B262,Gas!$B$3:$E$2506,2)</f>
        <v>1.185</v>
      </c>
      <c r="U262" s="46" t="n">
        <f aca="false">C262/T262</f>
        <v>14.4894514767933</v>
      </c>
      <c r="V262" s="99"/>
    </row>
    <row r="263" customFormat="false" ht="12.75" hidden="false" customHeight="false" outlineLevel="0" collapsed="false">
      <c r="A263" s="95" t="n">
        <f aca="false">MONTH(B263)+(YEAR(B263)-1998)*12</f>
        <v>12</v>
      </c>
      <c r="B263" s="107" t="n">
        <v>36136</v>
      </c>
      <c r="C263" s="97" t="n">
        <v>18.59</v>
      </c>
      <c r="D263" s="98" t="n">
        <f aca="false">LN(C263/C262)</f>
        <v>0.0794601268239684</v>
      </c>
      <c r="E263" s="106" t="n">
        <f aca="false">STDEV(D254:D263)*SQRT(trade_day)</f>
        <v>1.56479338174468</v>
      </c>
      <c r="F263" s="97"/>
      <c r="G263" s="103" t="n">
        <f aca="false">IF(G$1="P",MAX(0,G$2-$C263),IF(G$1="C",MAX(0,$C263-G$2)))</f>
        <v>1.41</v>
      </c>
      <c r="H263" s="103" t="n">
        <f aca="false">IF(H$1="P",MAX(0,H$2-$C263),IF(H$1="C",MAX(0,$C263-H$2)))</f>
        <v>6.41</v>
      </c>
      <c r="I263" s="103" t="n">
        <f aca="false">IF(I$1="P",MAX(0,I$2-$C263),IF(I$1="C",MAX(0,$C263-I$2)))</f>
        <v>11.41</v>
      </c>
      <c r="J263" s="103" t="n">
        <f aca="false">IF(J$1="P",MAX(0,J$2-$C263),IF(J$1="C",MAX(0,$C263-J$2)))</f>
        <v>16.41</v>
      </c>
      <c r="K263" s="103" t="n">
        <f aca="false">IF(K$1="P",MAX(0,K$2-$C263),IF(K$1="C",MAX(0,$C263-K$2)))</f>
        <v>21.41</v>
      </c>
      <c r="L263" s="103" t="n">
        <f aca="false">IF(L$1="P",MAX(0,L$2-$C263),IF(L$1="C",MAX(0,$C263-L$2)))</f>
        <v>31.41</v>
      </c>
      <c r="M263" s="103" t="n">
        <f aca="false">IF(M$1="P",MAX(0,M$2-$C263),IF(M$1="C",MAX(0,$C263-M$2)))</f>
        <v>0</v>
      </c>
      <c r="N263" s="103" t="n">
        <f aca="false">IF(N$1="P",MAX(0,N$2-$C263),IF(N$1="C",MAX(0,$C263-N$2)))</f>
        <v>0</v>
      </c>
      <c r="O263" s="103" t="n">
        <f aca="false">IF(O$1="P",MAX(0,O$2-$C263),IF(O$1="C",MAX(0,$C263-O$2)))</f>
        <v>0</v>
      </c>
      <c r="P263" s="103" t="n">
        <f aca="false">IF(P$1="P",MAX(0,P$2-$C263),IF(P$1="C",MAX(0,$C263-P$2)))</f>
        <v>0</v>
      </c>
      <c r="Q263" s="103" t="n">
        <f aca="false">IF(Q$1="P",MAX(0,Q$2-$C263),IF(Q$1="C",MAX(0,$C263-Q$2)))</f>
        <v>0</v>
      </c>
      <c r="R263" s="103" t="n">
        <f aca="false">IF(R$1="P",MAX(0,R$2-$C263),IF(R$1="C",MAX(0,$C263-R$2)))</f>
        <v>0</v>
      </c>
      <c r="S263" s="104" t="n">
        <f aca="false">A263</f>
        <v>12</v>
      </c>
      <c r="T263" s="105" t="n">
        <f aca="false">VLOOKUP($B263,Gas!$B$3:$E$2506,2)</f>
        <v>1.01</v>
      </c>
      <c r="U263" s="46" t="n">
        <f aca="false">C263/T263</f>
        <v>18.4059405940594</v>
      </c>
      <c r="V263" s="99"/>
    </row>
    <row r="264" customFormat="false" ht="12.75" hidden="false" customHeight="false" outlineLevel="0" collapsed="false">
      <c r="A264" s="95" t="n">
        <f aca="false">MONTH(B264)+(YEAR(B264)-1998)*12</f>
        <v>12</v>
      </c>
      <c r="B264" s="107" t="n">
        <v>36137</v>
      </c>
      <c r="C264" s="97" t="n">
        <v>18.38</v>
      </c>
      <c r="D264" s="98" t="n">
        <f aca="false">LN(C264/C263)</f>
        <v>-0.0113606848058117</v>
      </c>
      <c r="E264" s="106" t="n">
        <f aca="false">STDEV(D255:D264)*SQRT(trade_day)</f>
        <v>1.47353771454928</v>
      </c>
      <c r="F264" s="97"/>
      <c r="G264" s="103" t="n">
        <f aca="false">IF(G$1="P",MAX(0,G$2-$C264),IF(G$1="C",MAX(0,$C264-G$2)))</f>
        <v>1.62</v>
      </c>
      <c r="H264" s="103" t="n">
        <f aca="false">IF(H$1="P",MAX(0,H$2-$C264),IF(H$1="C",MAX(0,$C264-H$2)))</f>
        <v>6.62</v>
      </c>
      <c r="I264" s="103" t="n">
        <f aca="false">IF(I$1="P",MAX(0,I$2-$C264),IF(I$1="C",MAX(0,$C264-I$2)))</f>
        <v>11.62</v>
      </c>
      <c r="J264" s="103" t="n">
        <f aca="false">IF(J$1="P",MAX(0,J$2-$C264),IF(J$1="C",MAX(0,$C264-J$2)))</f>
        <v>16.62</v>
      </c>
      <c r="K264" s="103" t="n">
        <f aca="false">IF(K$1="P",MAX(0,K$2-$C264),IF(K$1="C",MAX(0,$C264-K$2)))</f>
        <v>21.62</v>
      </c>
      <c r="L264" s="103" t="n">
        <f aca="false">IF(L$1="P",MAX(0,L$2-$C264),IF(L$1="C",MAX(0,$C264-L$2)))</f>
        <v>31.62</v>
      </c>
      <c r="M264" s="103" t="n">
        <f aca="false">IF(M$1="P",MAX(0,M$2-$C264),IF(M$1="C",MAX(0,$C264-M$2)))</f>
        <v>0</v>
      </c>
      <c r="N264" s="103" t="n">
        <f aca="false">IF(N$1="P",MAX(0,N$2-$C264),IF(N$1="C",MAX(0,$C264-N$2)))</f>
        <v>0</v>
      </c>
      <c r="O264" s="103" t="n">
        <f aca="false">IF(O$1="P",MAX(0,O$2-$C264),IF(O$1="C",MAX(0,$C264-O$2)))</f>
        <v>0</v>
      </c>
      <c r="P264" s="103" t="n">
        <f aca="false">IF(P$1="P",MAX(0,P$2-$C264),IF(P$1="C",MAX(0,$C264-P$2)))</f>
        <v>0</v>
      </c>
      <c r="Q264" s="103" t="n">
        <f aca="false">IF(Q$1="P",MAX(0,Q$2-$C264),IF(Q$1="C",MAX(0,$C264-Q$2)))</f>
        <v>0</v>
      </c>
      <c r="R264" s="103" t="n">
        <f aca="false">IF(R$1="P",MAX(0,R$2-$C264),IF(R$1="C",MAX(0,$C264-R$2)))</f>
        <v>0</v>
      </c>
      <c r="S264" s="104" t="n">
        <f aca="false">A264</f>
        <v>12</v>
      </c>
      <c r="T264" s="105" t="n">
        <f aca="false">VLOOKUP($B264,Gas!$B$3:$E$2506,2)</f>
        <v>1.55</v>
      </c>
      <c r="U264" s="46" t="n">
        <f aca="false">C264/T264</f>
        <v>11.858064516129</v>
      </c>
      <c r="V264" s="99"/>
    </row>
    <row r="265" customFormat="false" ht="12.75" hidden="false" customHeight="false" outlineLevel="0" collapsed="false">
      <c r="A265" s="95" t="n">
        <f aca="false">MONTH(B265)+(YEAR(B265)-1998)*12</f>
        <v>12</v>
      </c>
      <c r="B265" s="107" t="n">
        <v>36138</v>
      </c>
      <c r="C265" s="97" t="n">
        <v>18.6</v>
      </c>
      <c r="D265" s="98" t="n">
        <f aca="false">LN(C265/C264)</f>
        <v>0.0118984637916147</v>
      </c>
      <c r="E265" s="106" t="n">
        <f aca="false">STDEV(D256:D265)*SQRT(trade_day)</f>
        <v>1.19238435772734</v>
      </c>
      <c r="F265" s="97"/>
      <c r="G265" s="103" t="n">
        <f aca="false">IF(G$1="P",MAX(0,G$2-$C265),IF(G$1="C",MAX(0,$C265-G$2)))</f>
        <v>1.4</v>
      </c>
      <c r="H265" s="103" t="n">
        <f aca="false">IF(H$1="P",MAX(0,H$2-$C265),IF(H$1="C",MAX(0,$C265-H$2)))</f>
        <v>6.4</v>
      </c>
      <c r="I265" s="103" t="n">
        <f aca="false">IF(I$1="P",MAX(0,I$2-$C265),IF(I$1="C",MAX(0,$C265-I$2)))</f>
        <v>11.4</v>
      </c>
      <c r="J265" s="103" t="n">
        <f aca="false">IF(J$1="P",MAX(0,J$2-$C265),IF(J$1="C",MAX(0,$C265-J$2)))</f>
        <v>16.4</v>
      </c>
      <c r="K265" s="103" t="n">
        <f aca="false">IF(K$1="P",MAX(0,K$2-$C265),IF(K$1="C",MAX(0,$C265-K$2)))</f>
        <v>21.4</v>
      </c>
      <c r="L265" s="103" t="n">
        <f aca="false">IF(L$1="P",MAX(0,L$2-$C265),IF(L$1="C",MAX(0,$C265-L$2)))</f>
        <v>31.4</v>
      </c>
      <c r="M265" s="103" t="n">
        <f aca="false">IF(M$1="P",MAX(0,M$2-$C265),IF(M$1="C",MAX(0,$C265-M$2)))</f>
        <v>0</v>
      </c>
      <c r="N265" s="103" t="n">
        <f aca="false">IF(N$1="P",MAX(0,N$2-$C265),IF(N$1="C",MAX(0,$C265-N$2)))</f>
        <v>0</v>
      </c>
      <c r="O265" s="103" t="n">
        <f aca="false">IF(O$1="P",MAX(0,O$2-$C265),IF(O$1="C",MAX(0,$C265-O$2)))</f>
        <v>0</v>
      </c>
      <c r="P265" s="103" t="n">
        <f aca="false">IF(P$1="P",MAX(0,P$2-$C265),IF(P$1="C",MAX(0,$C265-P$2)))</f>
        <v>0</v>
      </c>
      <c r="Q265" s="103" t="n">
        <f aca="false">IF(Q$1="P",MAX(0,Q$2-$C265),IF(Q$1="C",MAX(0,$C265-Q$2)))</f>
        <v>0</v>
      </c>
      <c r="R265" s="103" t="n">
        <f aca="false">IF(R$1="P",MAX(0,R$2-$C265),IF(R$1="C",MAX(0,$C265-R$2)))</f>
        <v>0</v>
      </c>
      <c r="S265" s="104" t="n">
        <f aca="false">A265</f>
        <v>12</v>
      </c>
      <c r="T265" s="105" t="n">
        <f aca="false">VLOOKUP($B265,Gas!$B$3:$E$2506,2)</f>
        <v>1.795</v>
      </c>
      <c r="U265" s="46" t="n">
        <f aca="false">C265/T265</f>
        <v>10.3621169916435</v>
      </c>
      <c r="V265" s="99"/>
    </row>
    <row r="266" customFormat="false" ht="12.75" hidden="false" customHeight="false" outlineLevel="0" collapsed="false">
      <c r="A266" s="95" t="n">
        <f aca="false">MONTH(B266)+(YEAR(B266)-1998)*12</f>
        <v>12</v>
      </c>
      <c r="B266" s="107" t="n">
        <v>36139</v>
      </c>
      <c r="C266" s="97" t="n">
        <v>18.18</v>
      </c>
      <c r="D266" s="98" t="n">
        <f aca="false">LN(C266/C265)</f>
        <v>-0.0228394919698229</v>
      </c>
      <c r="E266" s="106" t="n">
        <f aca="false">STDEV(D257:D266)*SQRT(trade_day)</f>
        <v>1.09211571878276</v>
      </c>
      <c r="F266" s="97"/>
      <c r="G266" s="103" t="n">
        <f aca="false">IF(G$1="P",MAX(0,G$2-$C266),IF(G$1="C",MAX(0,$C266-G$2)))</f>
        <v>1.82</v>
      </c>
      <c r="H266" s="103" t="n">
        <f aca="false">IF(H$1="P",MAX(0,H$2-$C266),IF(H$1="C",MAX(0,$C266-H$2)))</f>
        <v>6.82</v>
      </c>
      <c r="I266" s="103" t="n">
        <f aca="false">IF(I$1="P",MAX(0,I$2-$C266),IF(I$1="C",MAX(0,$C266-I$2)))</f>
        <v>11.82</v>
      </c>
      <c r="J266" s="103" t="n">
        <f aca="false">IF(J$1="P",MAX(0,J$2-$C266),IF(J$1="C",MAX(0,$C266-J$2)))</f>
        <v>16.82</v>
      </c>
      <c r="K266" s="103" t="n">
        <f aca="false">IF(K$1="P",MAX(0,K$2-$C266),IF(K$1="C",MAX(0,$C266-K$2)))</f>
        <v>21.82</v>
      </c>
      <c r="L266" s="103" t="n">
        <f aca="false">IF(L$1="P",MAX(0,L$2-$C266),IF(L$1="C",MAX(0,$C266-L$2)))</f>
        <v>31.82</v>
      </c>
      <c r="M266" s="103" t="n">
        <f aca="false">IF(M$1="P",MAX(0,M$2-$C266),IF(M$1="C",MAX(0,$C266-M$2)))</f>
        <v>0</v>
      </c>
      <c r="N266" s="103" t="n">
        <f aca="false">IF(N$1="P",MAX(0,N$2-$C266),IF(N$1="C",MAX(0,$C266-N$2)))</f>
        <v>0</v>
      </c>
      <c r="O266" s="103" t="n">
        <f aca="false">IF(O$1="P",MAX(0,O$2-$C266),IF(O$1="C",MAX(0,$C266-O$2)))</f>
        <v>0</v>
      </c>
      <c r="P266" s="103" t="n">
        <f aca="false">IF(P$1="P",MAX(0,P$2-$C266),IF(P$1="C",MAX(0,$C266-P$2)))</f>
        <v>0</v>
      </c>
      <c r="Q266" s="103" t="n">
        <f aca="false">IF(Q$1="P",MAX(0,Q$2-$C266),IF(Q$1="C",MAX(0,$C266-Q$2)))</f>
        <v>0</v>
      </c>
      <c r="R266" s="103" t="n">
        <f aca="false">IF(R$1="P",MAX(0,R$2-$C266),IF(R$1="C",MAX(0,$C266-R$2)))</f>
        <v>0</v>
      </c>
      <c r="S266" s="104" t="n">
        <f aca="false">A266</f>
        <v>12</v>
      </c>
      <c r="T266" s="105" t="n">
        <f aca="false">VLOOKUP($B266,Gas!$B$3:$E$2506,2)</f>
        <v>1.64</v>
      </c>
      <c r="U266" s="46" t="n">
        <f aca="false">C266/T266</f>
        <v>11.0853658536585</v>
      </c>
      <c r="V266" s="99"/>
    </row>
    <row r="267" customFormat="false" ht="12.75" hidden="false" customHeight="false" outlineLevel="0" collapsed="false">
      <c r="A267" s="95" t="n">
        <f aca="false">MONTH(B267)+(YEAR(B267)-1998)*12</f>
        <v>12</v>
      </c>
      <c r="B267" s="107" t="n">
        <v>36140</v>
      </c>
      <c r="C267" s="97" t="n">
        <v>17.32</v>
      </c>
      <c r="D267" s="98" t="n">
        <f aca="false">LN(C267/C266)</f>
        <v>-0.0484601856150437</v>
      </c>
      <c r="E267" s="106" t="n">
        <f aca="false">STDEV(D258:D267)*SQRT(trade_day)</f>
        <v>1.14636123693386</v>
      </c>
      <c r="F267" s="97"/>
      <c r="G267" s="103" t="n">
        <f aca="false">IF(G$1="P",MAX(0,G$2-$C267),IF(G$1="C",MAX(0,$C267-G$2)))</f>
        <v>2.68</v>
      </c>
      <c r="H267" s="103" t="n">
        <f aca="false">IF(H$1="P",MAX(0,H$2-$C267),IF(H$1="C",MAX(0,$C267-H$2)))</f>
        <v>7.68</v>
      </c>
      <c r="I267" s="103" t="n">
        <f aca="false">IF(I$1="P",MAX(0,I$2-$C267),IF(I$1="C",MAX(0,$C267-I$2)))</f>
        <v>12.68</v>
      </c>
      <c r="J267" s="103" t="n">
        <f aca="false">IF(J$1="P",MAX(0,J$2-$C267),IF(J$1="C",MAX(0,$C267-J$2)))</f>
        <v>17.68</v>
      </c>
      <c r="K267" s="103" t="n">
        <f aca="false">IF(K$1="P",MAX(0,K$2-$C267),IF(K$1="C",MAX(0,$C267-K$2)))</f>
        <v>22.68</v>
      </c>
      <c r="L267" s="103" t="n">
        <f aca="false">IF(L$1="P",MAX(0,L$2-$C267),IF(L$1="C",MAX(0,$C267-L$2)))</f>
        <v>32.68</v>
      </c>
      <c r="M267" s="103" t="n">
        <f aca="false">IF(M$1="P",MAX(0,M$2-$C267),IF(M$1="C",MAX(0,$C267-M$2)))</f>
        <v>0</v>
      </c>
      <c r="N267" s="103" t="n">
        <f aca="false">IF(N$1="P",MAX(0,N$2-$C267),IF(N$1="C",MAX(0,$C267-N$2)))</f>
        <v>0</v>
      </c>
      <c r="O267" s="103" t="n">
        <f aca="false">IF(O$1="P",MAX(0,O$2-$C267),IF(O$1="C",MAX(0,$C267-O$2)))</f>
        <v>0</v>
      </c>
      <c r="P267" s="103" t="n">
        <f aca="false">IF(P$1="P",MAX(0,P$2-$C267),IF(P$1="C",MAX(0,$C267-P$2)))</f>
        <v>0</v>
      </c>
      <c r="Q267" s="103" t="n">
        <f aca="false">IF(Q$1="P",MAX(0,Q$2-$C267),IF(Q$1="C",MAX(0,$C267-Q$2)))</f>
        <v>0</v>
      </c>
      <c r="R267" s="103" t="n">
        <f aca="false">IF(R$1="P",MAX(0,R$2-$C267),IF(R$1="C",MAX(0,$C267-R$2)))</f>
        <v>0</v>
      </c>
      <c r="S267" s="104" t="n">
        <f aca="false">A267</f>
        <v>12</v>
      </c>
      <c r="T267" s="105" t="n">
        <f aca="false">VLOOKUP($B267,Gas!$B$3:$E$2506,2)</f>
        <v>1.575</v>
      </c>
      <c r="U267" s="46" t="n">
        <f aca="false">C267/T267</f>
        <v>10.9968253968254</v>
      </c>
      <c r="V267" s="99" t="n">
        <f aca="false">VLOOKUP($B267,Gas!$B$3:$E$2506,4)</f>
        <v>3.4271631764768</v>
      </c>
    </row>
    <row r="268" customFormat="false" ht="12.75" hidden="false" customHeight="false" outlineLevel="0" collapsed="false">
      <c r="A268" s="95" t="n">
        <f aca="false">MONTH(B268)+(YEAR(B268)-1998)*12</f>
        <v>12</v>
      </c>
      <c r="B268" s="107" t="n">
        <v>36143</v>
      </c>
      <c r="C268" s="97" t="n">
        <v>17.25</v>
      </c>
      <c r="D268" s="98" t="n">
        <f aca="false">LN(C268/C267)</f>
        <v>-0.00404975965692031</v>
      </c>
      <c r="E268" s="106" t="n">
        <f aca="false">STDEV(D259:D268)*SQRT(trade_day)</f>
        <v>0.572721531705721</v>
      </c>
      <c r="F268" s="97"/>
      <c r="G268" s="103" t="n">
        <f aca="false">IF(G$1="P",MAX(0,G$2-$C268),IF(G$1="C",MAX(0,$C268-G$2)))</f>
        <v>2.75</v>
      </c>
      <c r="H268" s="103" t="n">
        <f aca="false">IF(H$1="P",MAX(0,H$2-$C268),IF(H$1="C",MAX(0,$C268-H$2)))</f>
        <v>7.75</v>
      </c>
      <c r="I268" s="103" t="n">
        <f aca="false">IF(I$1="P",MAX(0,I$2-$C268),IF(I$1="C",MAX(0,$C268-I$2)))</f>
        <v>12.75</v>
      </c>
      <c r="J268" s="103" t="n">
        <f aca="false">IF(J$1="P",MAX(0,J$2-$C268),IF(J$1="C",MAX(0,$C268-J$2)))</f>
        <v>17.75</v>
      </c>
      <c r="K268" s="103" t="n">
        <f aca="false">IF(K$1="P",MAX(0,K$2-$C268),IF(K$1="C",MAX(0,$C268-K$2)))</f>
        <v>22.75</v>
      </c>
      <c r="L268" s="103" t="n">
        <f aca="false">IF(L$1="P",MAX(0,L$2-$C268),IF(L$1="C",MAX(0,$C268-L$2)))</f>
        <v>32.75</v>
      </c>
      <c r="M268" s="103" t="n">
        <f aca="false">IF(M$1="P",MAX(0,M$2-$C268),IF(M$1="C",MAX(0,$C268-M$2)))</f>
        <v>0</v>
      </c>
      <c r="N268" s="103" t="n">
        <f aca="false">IF(N$1="P",MAX(0,N$2-$C268),IF(N$1="C",MAX(0,$C268-N$2)))</f>
        <v>0</v>
      </c>
      <c r="O268" s="103" t="n">
        <f aca="false">IF(O$1="P",MAX(0,O$2-$C268),IF(O$1="C",MAX(0,$C268-O$2)))</f>
        <v>0</v>
      </c>
      <c r="P268" s="103" t="n">
        <f aca="false">IF(P$1="P",MAX(0,P$2-$C268),IF(P$1="C",MAX(0,$C268-P$2)))</f>
        <v>0</v>
      </c>
      <c r="Q268" s="103" t="n">
        <f aca="false">IF(Q$1="P",MAX(0,Q$2-$C268),IF(Q$1="C",MAX(0,$C268-Q$2)))</f>
        <v>0</v>
      </c>
      <c r="R268" s="103" t="n">
        <f aca="false">IF(R$1="P",MAX(0,R$2-$C268),IF(R$1="C",MAX(0,$C268-R$2)))</f>
        <v>0</v>
      </c>
      <c r="S268" s="104" t="n">
        <f aca="false">A268</f>
        <v>12</v>
      </c>
      <c r="T268" s="105" t="n">
        <f aca="false">VLOOKUP($B268,Gas!$B$3:$E$2506,2)</f>
        <v>1.53</v>
      </c>
      <c r="U268" s="46" t="n">
        <f aca="false">C268/T268</f>
        <v>11.2745098039216</v>
      </c>
      <c r="V268" s="99" t="n">
        <f aca="false">VLOOKUP($B268,Gas!$B$3:$E$2506,4)</f>
        <v>3.08463759399055</v>
      </c>
    </row>
    <row r="269" customFormat="false" ht="12.75" hidden="false" customHeight="false" outlineLevel="0" collapsed="false">
      <c r="A269" s="95" t="n">
        <f aca="false">MONTH(B269)+(YEAR(B269)-1998)*12</f>
        <v>12</v>
      </c>
      <c r="B269" s="107" t="n">
        <v>36144</v>
      </c>
      <c r="C269" s="97" t="n">
        <v>18.1</v>
      </c>
      <c r="D269" s="98" t="n">
        <f aca="false">LN(C269/C268)</f>
        <v>0.0480997947944114</v>
      </c>
      <c r="E269" s="106" t="n">
        <f aca="false">STDEV(D260:D269)*SQRT(trade_day)</f>
        <v>0.571894404671162</v>
      </c>
      <c r="F269" s="99"/>
      <c r="G269" s="103" t="n">
        <f aca="false">IF(G$1="P",MAX(0,G$2-$C269),IF(G$1="C",MAX(0,$C269-G$2)))</f>
        <v>1.9</v>
      </c>
      <c r="H269" s="103" t="n">
        <f aca="false">IF(H$1="P",MAX(0,H$2-$C269),IF(H$1="C",MAX(0,$C269-H$2)))</f>
        <v>6.9</v>
      </c>
      <c r="I269" s="103" t="n">
        <f aca="false">IF(I$1="P",MAX(0,I$2-$C269),IF(I$1="C",MAX(0,$C269-I$2)))</f>
        <v>11.9</v>
      </c>
      <c r="J269" s="103" t="n">
        <f aca="false">IF(J$1="P",MAX(0,J$2-$C269),IF(J$1="C",MAX(0,$C269-J$2)))</f>
        <v>16.9</v>
      </c>
      <c r="K269" s="103" t="n">
        <f aca="false">IF(K$1="P",MAX(0,K$2-$C269),IF(K$1="C",MAX(0,$C269-K$2)))</f>
        <v>21.9</v>
      </c>
      <c r="L269" s="103" t="n">
        <f aca="false">IF(L$1="P",MAX(0,L$2-$C269),IF(L$1="C",MAX(0,$C269-L$2)))</f>
        <v>31.9</v>
      </c>
      <c r="M269" s="103" t="n">
        <f aca="false">IF(M$1="P",MAX(0,M$2-$C269),IF(M$1="C",MAX(0,$C269-M$2)))</f>
        <v>0</v>
      </c>
      <c r="N269" s="103" t="n">
        <f aca="false">IF(N$1="P",MAX(0,N$2-$C269),IF(N$1="C",MAX(0,$C269-N$2)))</f>
        <v>0</v>
      </c>
      <c r="O269" s="103" t="n">
        <f aca="false">IF(O$1="P",MAX(0,O$2-$C269),IF(O$1="C",MAX(0,$C269-O$2)))</f>
        <v>0</v>
      </c>
      <c r="P269" s="103" t="n">
        <f aca="false">IF(P$1="P",MAX(0,P$2-$C269),IF(P$1="C",MAX(0,$C269-P$2)))</f>
        <v>0</v>
      </c>
      <c r="Q269" s="103" t="n">
        <f aca="false">IF(Q$1="P",MAX(0,Q$2-$C269),IF(Q$1="C",MAX(0,$C269-Q$2)))</f>
        <v>0</v>
      </c>
      <c r="R269" s="103" t="n">
        <f aca="false">IF(R$1="P",MAX(0,R$2-$C269),IF(R$1="C",MAX(0,$C269-R$2)))</f>
        <v>0</v>
      </c>
      <c r="S269" s="104" t="n">
        <f aca="false">A269</f>
        <v>12</v>
      </c>
      <c r="T269" s="105" t="n">
        <f aca="false">VLOOKUP($B269,Gas!$B$3:$E$2506,2)</f>
        <v>1.81</v>
      </c>
      <c r="U269" s="46" t="n">
        <f aca="false">C269/T269</f>
        <v>10</v>
      </c>
      <c r="V269" s="99" t="n">
        <f aca="false">VLOOKUP($B269,Gas!$B$3:$E$2506,4)</f>
        <v>2.9171019882184</v>
      </c>
    </row>
    <row r="270" customFormat="false" ht="12.75" hidden="false" customHeight="false" outlineLevel="0" collapsed="false">
      <c r="A270" s="95" t="n">
        <f aca="false">MONTH(B270)+(YEAR(B270)-1998)*12</f>
        <v>12</v>
      </c>
      <c r="B270" s="107" t="n">
        <v>36145</v>
      </c>
      <c r="C270" s="97" t="n">
        <v>21.39</v>
      </c>
      <c r="D270" s="98" t="n">
        <f aca="false">LN(C270/C269)</f>
        <v>0.167011584822534</v>
      </c>
      <c r="E270" s="106" t="n">
        <f aca="false">STDEV(D261:D270)*SQRT(trade_day)</f>
        <v>0.976676293826884</v>
      </c>
      <c r="F270" s="99"/>
      <c r="G270" s="103" t="n">
        <f aca="false">IF(G$1="P",MAX(0,G$2-$C270),IF(G$1="C",MAX(0,$C270-G$2)))</f>
        <v>0</v>
      </c>
      <c r="H270" s="103" t="n">
        <f aca="false">IF(H$1="P",MAX(0,H$2-$C270),IF(H$1="C",MAX(0,$C270-H$2)))</f>
        <v>3.61</v>
      </c>
      <c r="I270" s="103" t="n">
        <f aca="false">IF(I$1="P",MAX(0,I$2-$C270),IF(I$1="C",MAX(0,$C270-I$2)))</f>
        <v>8.61</v>
      </c>
      <c r="J270" s="103" t="n">
        <f aca="false">IF(J$1="P",MAX(0,J$2-$C270),IF(J$1="C",MAX(0,$C270-J$2)))</f>
        <v>13.61</v>
      </c>
      <c r="K270" s="103" t="n">
        <f aca="false">IF(K$1="P",MAX(0,K$2-$C270),IF(K$1="C",MAX(0,$C270-K$2)))</f>
        <v>18.61</v>
      </c>
      <c r="L270" s="103" t="n">
        <f aca="false">IF(L$1="P",MAX(0,L$2-$C270),IF(L$1="C",MAX(0,$C270-L$2)))</f>
        <v>28.61</v>
      </c>
      <c r="M270" s="103" t="n">
        <f aca="false">IF(M$1="P",MAX(0,M$2-$C270),IF(M$1="C",MAX(0,$C270-M$2)))</f>
        <v>0</v>
      </c>
      <c r="N270" s="103" t="n">
        <f aca="false">IF(N$1="P",MAX(0,N$2-$C270),IF(N$1="C",MAX(0,$C270-N$2)))</f>
        <v>0</v>
      </c>
      <c r="O270" s="103" t="n">
        <f aca="false">IF(O$1="P",MAX(0,O$2-$C270),IF(O$1="C",MAX(0,$C270-O$2)))</f>
        <v>0</v>
      </c>
      <c r="P270" s="103" t="n">
        <f aca="false">IF(P$1="P",MAX(0,P$2-$C270),IF(P$1="C",MAX(0,$C270-P$2)))</f>
        <v>0</v>
      </c>
      <c r="Q270" s="103" t="n">
        <f aca="false">IF(Q$1="P",MAX(0,Q$2-$C270),IF(Q$1="C",MAX(0,$C270-Q$2)))</f>
        <v>0</v>
      </c>
      <c r="R270" s="103" t="n">
        <f aca="false">IF(R$1="P",MAX(0,R$2-$C270),IF(R$1="C",MAX(0,$C270-R$2)))</f>
        <v>0</v>
      </c>
      <c r="S270" s="104" t="n">
        <f aca="false">A270</f>
        <v>12</v>
      </c>
      <c r="T270" s="105" t="n">
        <f aca="false">VLOOKUP($B270,Gas!$B$3:$E$2506,2)</f>
        <v>1.855</v>
      </c>
      <c r="U270" s="46" t="n">
        <f aca="false">C270/T270</f>
        <v>11.5309973045822</v>
      </c>
      <c r="V270" s="99" t="n">
        <f aca="false">VLOOKUP($B270,Gas!$B$3:$E$2506,4)</f>
        <v>2.90091246083761</v>
      </c>
    </row>
    <row r="271" customFormat="false" ht="12.75" hidden="false" customHeight="false" outlineLevel="0" collapsed="false">
      <c r="A271" s="95" t="n">
        <f aca="false">MONTH(B271)+(YEAR(B271)-1998)*12</f>
        <v>12</v>
      </c>
      <c r="B271" s="107" t="n">
        <v>36146</v>
      </c>
      <c r="C271" s="97" t="n">
        <v>21.21</v>
      </c>
      <c r="D271" s="98" t="n">
        <f aca="false">LN(C271/C270)</f>
        <v>-0.00845075451772312</v>
      </c>
      <c r="E271" s="106" t="n">
        <f aca="false">STDEV(D262:D271)*SQRT(trade_day)</f>
        <v>0.990350895397241</v>
      </c>
      <c r="F271" s="99"/>
      <c r="G271" s="103" t="n">
        <f aca="false">IF(G$1="P",MAX(0,G$2-$C271),IF(G$1="C",MAX(0,$C271-G$2)))</f>
        <v>0</v>
      </c>
      <c r="H271" s="103" t="n">
        <f aca="false">IF(H$1="P",MAX(0,H$2-$C271),IF(H$1="C",MAX(0,$C271-H$2)))</f>
        <v>3.79</v>
      </c>
      <c r="I271" s="103" t="n">
        <f aca="false">IF(I$1="P",MAX(0,I$2-$C271),IF(I$1="C",MAX(0,$C271-I$2)))</f>
        <v>8.79</v>
      </c>
      <c r="J271" s="103" t="n">
        <f aca="false">IF(J$1="P",MAX(0,J$2-$C271),IF(J$1="C",MAX(0,$C271-J$2)))</f>
        <v>13.79</v>
      </c>
      <c r="K271" s="103" t="n">
        <f aca="false">IF(K$1="P",MAX(0,K$2-$C271),IF(K$1="C",MAX(0,$C271-K$2)))</f>
        <v>18.79</v>
      </c>
      <c r="L271" s="103" t="n">
        <f aca="false">IF(L$1="P",MAX(0,L$2-$C271),IF(L$1="C",MAX(0,$C271-L$2)))</f>
        <v>28.79</v>
      </c>
      <c r="M271" s="103" t="n">
        <f aca="false">IF(M$1="P",MAX(0,M$2-$C271),IF(M$1="C",MAX(0,$C271-M$2)))</f>
        <v>0</v>
      </c>
      <c r="N271" s="103" t="n">
        <f aca="false">IF(N$1="P",MAX(0,N$2-$C271),IF(N$1="C",MAX(0,$C271-N$2)))</f>
        <v>0</v>
      </c>
      <c r="O271" s="103" t="n">
        <f aca="false">IF(O$1="P",MAX(0,O$2-$C271),IF(O$1="C",MAX(0,$C271-O$2)))</f>
        <v>0</v>
      </c>
      <c r="P271" s="103" t="n">
        <f aca="false">IF(P$1="P",MAX(0,P$2-$C271),IF(P$1="C",MAX(0,$C271-P$2)))</f>
        <v>0</v>
      </c>
      <c r="Q271" s="103" t="n">
        <f aca="false">IF(Q$1="P",MAX(0,Q$2-$C271),IF(Q$1="C",MAX(0,$C271-Q$2)))</f>
        <v>0</v>
      </c>
      <c r="R271" s="103" t="n">
        <f aca="false">IF(R$1="P",MAX(0,R$2-$C271),IF(R$1="C",MAX(0,$C271-R$2)))</f>
        <v>0</v>
      </c>
      <c r="S271" s="104" t="n">
        <f aca="false">A271</f>
        <v>12</v>
      </c>
      <c r="T271" s="105" t="n">
        <f aca="false">VLOOKUP($B271,Gas!$B$3:$E$2506,2)</f>
        <v>1.965</v>
      </c>
      <c r="U271" s="46" t="n">
        <f aca="false">C271/T271</f>
        <v>10.793893129771</v>
      </c>
      <c r="V271" s="99" t="n">
        <f aca="false">VLOOKUP($B271,Gas!$B$3:$E$2506,4)</f>
        <v>2.87269193086376</v>
      </c>
    </row>
    <row r="272" customFormat="false" ht="12.75" hidden="false" customHeight="false" outlineLevel="0" collapsed="false">
      <c r="A272" s="95" t="n">
        <f aca="false">MONTH(B272)+(YEAR(B272)-1998)*12</f>
        <v>12</v>
      </c>
      <c r="B272" s="107" t="n">
        <v>36147</v>
      </c>
      <c r="C272" s="97" t="n">
        <v>19.72</v>
      </c>
      <c r="D272" s="98" t="n">
        <f aca="false">LN(C272/C271)</f>
        <v>-0.0728394194021018</v>
      </c>
      <c r="E272" s="106" t="n">
        <f aca="false">STDEV(D263:D272)*SQRT(trade_day)</f>
        <v>1.09464674435213</v>
      </c>
      <c r="F272" s="99"/>
      <c r="G272" s="103" t="n">
        <f aca="false">IF(G$1="P",MAX(0,G$2-$C272),IF(G$1="C",MAX(0,$C272-G$2)))</f>
        <v>0.280000000000001</v>
      </c>
      <c r="H272" s="103" t="n">
        <f aca="false">IF(H$1="P",MAX(0,H$2-$C272),IF(H$1="C",MAX(0,$C272-H$2)))</f>
        <v>5.28</v>
      </c>
      <c r="I272" s="103" t="n">
        <f aca="false">IF(I$1="P",MAX(0,I$2-$C272),IF(I$1="C",MAX(0,$C272-I$2)))</f>
        <v>10.28</v>
      </c>
      <c r="J272" s="103" t="n">
        <f aca="false">IF(J$1="P",MAX(0,J$2-$C272),IF(J$1="C",MAX(0,$C272-J$2)))</f>
        <v>15.28</v>
      </c>
      <c r="K272" s="103" t="n">
        <f aca="false">IF(K$1="P",MAX(0,K$2-$C272),IF(K$1="C",MAX(0,$C272-K$2)))</f>
        <v>20.28</v>
      </c>
      <c r="L272" s="103" t="n">
        <f aca="false">IF(L$1="P",MAX(0,L$2-$C272),IF(L$1="C",MAX(0,$C272-L$2)))</f>
        <v>30.28</v>
      </c>
      <c r="M272" s="103" t="n">
        <f aca="false">IF(M$1="P",MAX(0,M$2-$C272),IF(M$1="C",MAX(0,$C272-M$2)))</f>
        <v>0</v>
      </c>
      <c r="N272" s="103" t="n">
        <f aca="false">IF(N$1="P",MAX(0,N$2-$C272),IF(N$1="C",MAX(0,$C272-N$2)))</f>
        <v>0</v>
      </c>
      <c r="O272" s="103" t="n">
        <f aca="false">IF(O$1="P",MAX(0,O$2-$C272),IF(O$1="C",MAX(0,$C272-O$2)))</f>
        <v>0</v>
      </c>
      <c r="P272" s="103" t="n">
        <f aca="false">IF(P$1="P",MAX(0,P$2-$C272),IF(P$1="C",MAX(0,$C272-P$2)))</f>
        <v>0</v>
      </c>
      <c r="Q272" s="103" t="n">
        <f aca="false">IF(Q$1="P",MAX(0,Q$2-$C272),IF(Q$1="C",MAX(0,$C272-Q$2)))</f>
        <v>0</v>
      </c>
      <c r="R272" s="103" t="n">
        <f aca="false">IF(R$1="P",MAX(0,R$2-$C272),IF(R$1="C",MAX(0,$C272-R$2)))</f>
        <v>0</v>
      </c>
      <c r="S272" s="104" t="n">
        <f aca="false">A272</f>
        <v>12</v>
      </c>
      <c r="T272" s="105" t="n">
        <f aca="false">VLOOKUP($B272,Gas!$B$3:$E$2506,2)</f>
        <v>1.99</v>
      </c>
      <c r="U272" s="46" t="n">
        <f aca="false">C272/T272</f>
        <v>9.90954773869347</v>
      </c>
      <c r="V272" s="99" t="n">
        <f aca="false">VLOOKUP($B272,Gas!$B$3:$E$2506,4)</f>
        <v>1.53697684885325</v>
      </c>
    </row>
    <row r="273" customFormat="false" ht="12.75" hidden="false" customHeight="false" outlineLevel="0" collapsed="false">
      <c r="A273" s="95" t="n">
        <f aca="false">MONTH(B273)+(YEAR(B273)-1998)*12</f>
        <v>12</v>
      </c>
      <c r="B273" s="107" t="n">
        <v>36150</v>
      </c>
      <c r="C273" s="97" t="n">
        <v>20.92</v>
      </c>
      <c r="D273" s="98" t="n">
        <f aca="false">LN(C273/C272)</f>
        <v>0.0590722900222329</v>
      </c>
      <c r="E273" s="106" t="n">
        <f aca="false">STDEV(D264:D273)*SQRT(trade_day)</f>
        <v>1.06504734566085</v>
      </c>
      <c r="F273" s="99"/>
      <c r="G273" s="103" t="n">
        <f aca="false">IF(G$1="P",MAX(0,G$2-$C273),IF(G$1="C",MAX(0,$C273-G$2)))</f>
        <v>0</v>
      </c>
      <c r="H273" s="103" t="n">
        <f aca="false">IF(H$1="P",MAX(0,H$2-$C273),IF(H$1="C",MAX(0,$C273-H$2)))</f>
        <v>4.08</v>
      </c>
      <c r="I273" s="103" t="n">
        <f aca="false">IF(I$1="P",MAX(0,I$2-$C273),IF(I$1="C",MAX(0,$C273-I$2)))</f>
        <v>9.08</v>
      </c>
      <c r="J273" s="103" t="n">
        <f aca="false">IF(J$1="P",MAX(0,J$2-$C273),IF(J$1="C",MAX(0,$C273-J$2)))</f>
        <v>14.08</v>
      </c>
      <c r="K273" s="103" t="n">
        <f aca="false">IF(K$1="P",MAX(0,K$2-$C273),IF(K$1="C",MAX(0,$C273-K$2)))</f>
        <v>19.08</v>
      </c>
      <c r="L273" s="103" t="n">
        <f aca="false">IF(L$1="P",MAX(0,L$2-$C273),IF(L$1="C",MAX(0,$C273-L$2)))</f>
        <v>29.08</v>
      </c>
      <c r="M273" s="103" t="n">
        <f aca="false">IF(M$1="P",MAX(0,M$2-$C273),IF(M$1="C",MAX(0,$C273-M$2)))</f>
        <v>0</v>
      </c>
      <c r="N273" s="103" t="n">
        <f aca="false">IF(N$1="P",MAX(0,N$2-$C273),IF(N$1="C",MAX(0,$C273-N$2)))</f>
        <v>0</v>
      </c>
      <c r="O273" s="103" t="n">
        <f aca="false">IF(O$1="P",MAX(0,O$2-$C273),IF(O$1="C",MAX(0,$C273-O$2)))</f>
        <v>0</v>
      </c>
      <c r="P273" s="103" t="n">
        <f aca="false">IF(P$1="P",MAX(0,P$2-$C273),IF(P$1="C",MAX(0,$C273-P$2)))</f>
        <v>0</v>
      </c>
      <c r="Q273" s="103" t="n">
        <f aca="false">IF(Q$1="P",MAX(0,Q$2-$C273),IF(Q$1="C",MAX(0,$C273-Q$2)))</f>
        <v>0</v>
      </c>
      <c r="R273" s="103" t="n">
        <f aca="false">IF(R$1="P",MAX(0,R$2-$C273),IF(R$1="C",MAX(0,$C273-R$2)))</f>
        <v>0</v>
      </c>
      <c r="S273" s="104" t="n">
        <f aca="false">A273</f>
        <v>12</v>
      </c>
      <c r="T273" s="105" t="n">
        <f aca="false">VLOOKUP($B273,Gas!$B$3:$E$2506,2)</f>
        <v>2.01</v>
      </c>
      <c r="U273" s="46" t="n">
        <f aca="false">C273/T273</f>
        <v>10.407960199005</v>
      </c>
      <c r="V273" s="99" t="n">
        <f aca="false">VLOOKUP($B273,Gas!$B$3:$E$2506,4)</f>
        <v>1.05256617718715</v>
      </c>
    </row>
    <row r="274" customFormat="false" ht="12.75" hidden="false" customHeight="false" outlineLevel="0" collapsed="false">
      <c r="A274" s="95" t="n">
        <f aca="false">MONTH(B274)+(YEAR(B274)-1998)*12</f>
        <v>12</v>
      </c>
      <c r="B274" s="107" t="n">
        <v>36151</v>
      </c>
      <c r="C274" s="97" t="n">
        <v>26.52</v>
      </c>
      <c r="D274" s="98" t="n">
        <f aca="false">LN(C274/C273)</f>
        <v>0.23719352612094</v>
      </c>
      <c r="E274" s="106" t="n">
        <f aca="false">STDEV(D265:D274)*SQRT(trade_day)</f>
        <v>1.53586355600902</v>
      </c>
      <c r="F274" s="99"/>
      <c r="G274" s="103" t="n">
        <f aca="false">IF(G$1="P",MAX(0,G$2-$C274),IF(G$1="C",MAX(0,$C274-G$2)))</f>
        <v>0</v>
      </c>
      <c r="H274" s="103" t="n">
        <f aca="false">IF(H$1="P",MAX(0,H$2-$C274),IF(H$1="C",MAX(0,$C274-H$2)))</f>
        <v>0</v>
      </c>
      <c r="I274" s="103" t="n">
        <f aca="false">IF(I$1="P",MAX(0,I$2-$C274),IF(I$1="C",MAX(0,$C274-I$2)))</f>
        <v>3.48</v>
      </c>
      <c r="J274" s="103" t="n">
        <f aca="false">IF(J$1="P",MAX(0,J$2-$C274),IF(J$1="C",MAX(0,$C274-J$2)))</f>
        <v>8.48</v>
      </c>
      <c r="K274" s="103" t="n">
        <f aca="false">IF(K$1="P",MAX(0,K$2-$C274),IF(K$1="C",MAX(0,$C274-K$2)))</f>
        <v>13.48</v>
      </c>
      <c r="L274" s="103" t="n">
        <f aca="false">IF(L$1="P",MAX(0,L$2-$C274),IF(L$1="C",MAX(0,$C274-L$2)))</f>
        <v>23.48</v>
      </c>
      <c r="M274" s="103" t="n">
        <f aca="false">IF(M$1="P",MAX(0,M$2-$C274),IF(M$1="C",MAX(0,$C274-M$2)))</f>
        <v>1.52</v>
      </c>
      <c r="N274" s="103" t="n">
        <f aca="false">IF(N$1="P",MAX(0,N$2-$C274),IF(N$1="C",MAX(0,$C274-N$2)))</f>
        <v>0</v>
      </c>
      <c r="O274" s="103" t="n">
        <f aca="false">IF(O$1="P",MAX(0,O$2-$C274),IF(O$1="C",MAX(0,$C274-O$2)))</f>
        <v>0</v>
      </c>
      <c r="P274" s="103" t="n">
        <f aca="false">IF(P$1="P",MAX(0,P$2-$C274),IF(P$1="C",MAX(0,$C274-P$2)))</f>
        <v>0</v>
      </c>
      <c r="Q274" s="103" t="n">
        <f aca="false">IF(Q$1="P",MAX(0,Q$2-$C274),IF(Q$1="C",MAX(0,$C274-Q$2)))</f>
        <v>0</v>
      </c>
      <c r="R274" s="103" t="n">
        <f aca="false">IF(R$1="P",MAX(0,R$2-$C274),IF(R$1="C",MAX(0,$C274-R$2)))</f>
        <v>0</v>
      </c>
      <c r="S274" s="104" t="n">
        <f aca="false">A274</f>
        <v>12</v>
      </c>
      <c r="T274" s="105" t="n">
        <f aca="false">VLOOKUP($B274,Gas!$B$3:$E$2506,2)</f>
        <v>2.045</v>
      </c>
      <c r="U274" s="46" t="n">
        <f aca="false">C274/T274</f>
        <v>12.9682151589242</v>
      </c>
      <c r="V274" s="99" t="n">
        <f aca="false">VLOOKUP($B274,Gas!$B$3:$E$2506,4)</f>
        <v>0.992843680096993</v>
      </c>
    </row>
    <row r="275" customFormat="false" ht="12.75" hidden="false" customHeight="false" outlineLevel="0" collapsed="false">
      <c r="A275" s="95" t="n">
        <f aca="false">MONTH(B275)+(YEAR(B275)-1998)*12</f>
        <v>12</v>
      </c>
      <c r="B275" s="107" t="n">
        <v>36152</v>
      </c>
      <c r="C275" s="97" t="n">
        <v>27.46</v>
      </c>
      <c r="D275" s="98" t="n">
        <f aca="false">LN(C275/C274)</f>
        <v>0.0348312350221633</v>
      </c>
      <c r="E275" s="106" t="n">
        <f aca="false">STDEV(D266:D275)*SQRT(trade_day)</f>
        <v>1.52986038964323</v>
      </c>
      <c r="F275" s="99"/>
      <c r="G275" s="103" t="n">
        <f aca="false">IF(G$1="P",MAX(0,G$2-$C275),IF(G$1="C",MAX(0,$C275-G$2)))</f>
        <v>0</v>
      </c>
      <c r="H275" s="103" t="n">
        <f aca="false">IF(H$1="P",MAX(0,H$2-$C275),IF(H$1="C",MAX(0,$C275-H$2)))</f>
        <v>0</v>
      </c>
      <c r="I275" s="103" t="n">
        <f aca="false">IF(I$1="P",MAX(0,I$2-$C275),IF(I$1="C",MAX(0,$C275-I$2)))</f>
        <v>2.54</v>
      </c>
      <c r="J275" s="103" t="n">
        <f aca="false">IF(J$1="P",MAX(0,J$2-$C275),IF(J$1="C",MAX(0,$C275-J$2)))</f>
        <v>7.54</v>
      </c>
      <c r="K275" s="103" t="n">
        <f aca="false">IF(K$1="P",MAX(0,K$2-$C275),IF(K$1="C",MAX(0,$C275-K$2)))</f>
        <v>12.54</v>
      </c>
      <c r="L275" s="103" t="n">
        <f aca="false">IF(L$1="P",MAX(0,L$2-$C275),IF(L$1="C",MAX(0,$C275-L$2)))</f>
        <v>22.54</v>
      </c>
      <c r="M275" s="103" t="n">
        <f aca="false">IF(M$1="P",MAX(0,M$2-$C275),IF(M$1="C",MAX(0,$C275-M$2)))</f>
        <v>2.46</v>
      </c>
      <c r="N275" s="103" t="n">
        <f aca="false">IF(N$1="P",MAX(0,N$2-$C275),IF(N$1="C",MAX(0,$C275-N$2)))</f>
        <v>0</v>
      </c>
      <c r="O275" s="103" t="n">
        <f aca="false">IF(O$1="P",MAX(0,O$2-$C275),IF(O$1="C",MAX(0,$C275-O$2)))</f>
        <v>0</v>
      </c>
      <c r="P275" s="103" t="n">
        <f aca="false">IF(P$1="P",MAX(0,P$2-$C275),IF(P$1="C",MAX(0,$C275-P$2)))</f>
        <v>0</v>
      </c>
      <c r="Q275" s="103" t="n">
        <f aca="false">IF(Q$1="P",MAX(0,Q$2-$C275),IF(Q$1="C",MAX(0,$C275-Q$2)))</f>
        <v>0</v>
      </c>
      <c r="R275" s="103" t="n">
        <f aca="false">IF(R$1="P",MAX(0,R$2-$C275),IF(R$1="C",MAX(0,$C275-R$2)))</f>
        <v>0</v>
      </c>
      <c r="S275" s="104" t="n">
        <f aca="false">A275</f>
        <v>12</v>
      </c>
      <c r="T275" s="105" t="n">
        <f aca="false">VLOOKUP($B275,Gas!$B$3:$E$2506,2)</f>
        <v>1.945</v>
      </c>
      <c r="U275" s="46" t="n">
        <f aca="false">C275/T275</f>
        <v>14.1182519280206</v>
      </c>
      <c r="V275" s="99" t="n">
        <f aca="false">VLOOKUP($B275,Gas!$B$3:$E$2506,4)</f>
        <v>1.09337478535008</v>
      </c>
    </row>
    <row r="276" customFormat="false" ht="12.75" hidden="false" customHeight="false" outlineLevel="0" collapsed="false">
      <c r="A276" s="95" t="n">
        <f aca="false">MONTH(B276)+(YEAR(B276)-1998)*12</f>
        <v>12</v>
      </c>
      <c r="B276" s="107" t="n">
        <v>36153</v>
      </c>
      <c r="C276" s="97" t="n">
        <v>19.22</v>
      </c>
      <c r="D276" s="98" t="n">
        <f aca="false">LN(C276/C275)</f>
        <v>-0.356778996797679</v>
      </c>
      <c r="E276" s="106" t="n">
        <f aca="false">STDEV(D267:D276)*SQRT(trade_day)</f>
        <v>2.50495928023528</v>
      </c>
      <c r="F276" s="99"/>
      <c r="G276" s="103" t="n">
        <f aca="false">IF(G$1="P",MAX(0,G$2-$C276),IF(G$1="C",MAX(0,$C276-G$2)))</f>
        <v>0.780000000000001</v>
      </c>
      <c r="H276" s="103" t="n">
        <f aca="false">IF(H$1="P",MAX(0,H$2-$C276),IF(H$1="C",MAX(0,$C276-H$2)))</f>
        <v>5.78</v>
      </c>
      <c r="I276" s="103" t="n">
        <f aca="false">IF(I$1="P",MAX(0,I$2-$C276),IF(I$1="C",MAX(0,$C276-I$2)))</f>
        <v>10.78</v>
      </c>
      <c r="J276" s="103" t="n">
        <f aca="false">IF(J$1="P",MAX(0,J$2-$C276),IF(J$1="C",MAX(0,$C276-J$2)))</f>
        <v>15.78</v>
      </c>
      <c r="K276" s="103" t="n">
        <f aca="false">IF(K$1="P",MAX(0,K$2-$C276),IF(K$1="C",MAX(0,$C276-K$2)))</f>
        <v>20.78</v>
      </c>
      <c r="L276" s="103" t="n">
        <f aca="false">IF(L$1="P",MAX(0,L$2-$C276),IF(L$1="C",MAX(0,$C276-L$2)))</f>
        <v>30.78</v>
      </c>
      <c r="M276" s="103" t="n">
        <f aca="false">IF(M$1="P",MAX(0,M$2-$C276),IF(M$1="C",MAX(0,$C276-M$2)))</f>
        <v>0</v>
      </c>
      <c r="N276" s="103" t="n">
        <f aca="false">IF(N$1="P",MAX(0,N$2-$C276),IF(N$1="C",MAX(0,$C276-N$2)))</f>
        <v>0</v>
      </c>
      <c r="O276" s="103" t="n">
        <f aca="false">IF(O$1="P",MAX(0,O$2-$C276),IF(O$1="C",MAX(0,$C276-O$2)))</f>
        <v>0</v>
      </c>
      <c r="P276" s="103" t="n">
        <f aca="false">IF(P$1="P",MAX(0,P$2-$C276),IF(P$1="C",MAX(0,$C276-P$2)))</f>
        <v>0</v>
      </c>
      <c r="Q276" s="103" t="n">
        <f aca="false">IF(Q$1="P",MAX(0,Q$2-$C276),IF(Q$1="C",MAX(0,$C276-Q$2)))</f>
        <v>0</v>
      </c>
      <c r="R276" s="103" t="n">
        <f aca="false">IF(R$1="P",MAX(0,R$2-$C276),IF(R$1="C",MAX(0,$C276-R$2)))</f>
        <v>0</v>
      </c>
      <c r="S276" s="104" t="n">
        <f aca="false">A276</f>
        <v>12</v>
      </c>
      <c r="T276" s="105" t="n">
        <f aca="false">VLOOKUP($B276,Gas!$B$3:$E$2506,2)</f>
        <v>1.865</v>
      </c>
      <c r="U276" s="46" t="n">
        <f aca="false">C276/T276</f>
        <v>10.3056300268097</v>
      </c>
      <c r="V276" s="99" t="n">
        <f aca="false">VLOOKUP($B276,Gas!$B$3:$E$2506,4)</f>
        <v>1.15828195666329</v>
      </c>
    </row>
    <row r="277" customFormat="false" ht="12.75" hidden="false" customHeight="false" outlineLevel="0" collapsed="false">
      <c r="A277" s="95" t="n">
        <f aca="false">MONTH(B277)+(YEAR(B277)-1998)*12</f>
        <v>12</v>
      </c>
      <c r="B277" s="107" t="n">
        <v>36157</v>
      </c>
      <c r="C277" s="97" t="n">
        <v>18.75</v>
      </c>
      <c r="D277" s="98" t="n">
        <f aca="false">LN(C277/C276)</f>
        <v>-0.0247576511257265</v>
      </c>
      <c r="E277" s="106" t="n">
        <f aca="false">STDEV(D268:D277)*SQRT(trade_day)</f>
        <v>2.4935372876572</v>
      </c>
      <c r="F277" s="99"/>
      <c r="G277" s="103" t="n">
        <f aca="false">IF(G$1="P",MAX(0,G$2-$C277),IF(G$1="C",MAX(0,$C277-G$2)))</f>
        <v>1.25</v>
      </c>
      <c r="H277" s="103" t="n">
        <f aca="false">IF(H$1="P",MAX(0,H$2-$C277),IF(H$1="C",MAX(0,$C277-H$2)))</f>
        <v>6.25</v>
      </c>
      <c r="I277" s="103" t="n">
        <f aca="false">IF(I$1="P",MAX(0,I$2-$C277),IF(I$1="C",MAX(0,$C277-I$2)))</f>
        <v>11.25</v>
      </c>
      <c r="J277" s="103" t="n">
        <f aca="false">IF(J$1="P",MAX(0,J$2-$C277),IF(J$1="C",MAX(0,$C277-J$2)))</f>
        <v>16.25</v>
      </c>
      <c r="K277" s="103" t="n">
        <f aca="false">IF(K$1="P",MAX(0,K$2-$C277),IF(K$1="C",MAX(0,$C277-K$2)))</f>
        <v>21.25</v>
      </c>
      <c r="L277" s="103" t="n">
        <f aca="false">IF(L$1="P",MAX(0,L$2-$C277),IF(L$1="C",MAX(0,$C277-L$2)))</f>
        <v>31.25</v>
      </c>
      <c r="M277" s="103" t="n">
        <f aca="false">IF(M$1="P",MAX(0,M$2-$C277),IF(M$1="C",MAX(0,$C277-M$2)))</f>
        <v>0</v>
      </c>
      <c r="N277" s="103" t="n">
        <f aca="false">IF(N$1="P",MAX(0,N$2-$C277),IF(N$1="C",MAX(0,$C277-N$2)))</f>
        <v>0</v>
      </c>
      <c r="O277" s="103" t="n">
        <f aca="false">IF(O$1="P",MAX(0,O$2-$C277),IF(O$1="C",MAX(0,$C277-O$2)))</f>
        <v>0</v>
      </c>
      <c r="P277" s="103" t="n">
        <f aca="false">IF(P$1="P",MAX(0,P$2-$C277),IF(P$1="C",MAX(0,$C277-P$2)))</f>
        <v>0</v>
      </c>
      <c r="Q277" s="103" t="n">
        <f aca="false">IF(Q$1="P",MAX(0,Q$2-$C277),IF(Q$1="C",MAX(0,$C277-Q$2)))</f>
        <v>0</v>
      </c>
      <c r="R277" s="103" t="n">
        <f aca="false">IF(R$1="P",MAX(0,R$2-$C277),IF(R$1="C",MAX(0,$C277-R$2)))</f>
        <v>0</v>
      </c>
      <c r="S277" s="104" t="n">
        <f aca="false">A277</f>
        <v>12</v>
      </c>
      <c r="T277" s="105" t="n">
        <f aca="false">VLOOKUP($B277,Gas!$B$3:$E$2506,2)</f>
        <v>1.865</v>
      </c>
      <c r="U277" s="46" t="n">
        <f aca="false">C277/T277</f>
        <v>10.0536193029491</v>
      </c>
      <c r="V277" s="99" t="n">
        <f aca="false">VLOOKUP($B277,Gas!$B$3:$E$2506,4)</f>
        <v>0.415400008404518</v>
      </c>
    </row>
    <row r="278" customFormat="false" ht="12.75" hidden="false" customHeight="false" outlineLevel="0" collapsed="false">
      <c r="A278" s="95" t="n">
        <f aca="false">MONTH(B278)+(YEAR(B278)-1998)*12</f>
        <v>12</v>
      </c>
      <c r="B278" s="107" t="n">
        <v>36158</v>
      </c>
      <c r="C278" s="97" t="n">
        <v>16.86</v>
      </c>
      <c r="D278" s="98" t="n">
        <f aca="false">LN(C278/C277)</f>
        <v>-0.10624979984271</v>
      </c>
      <c r="E278" s="106" t="n">
        <f aca="false">STDEV(D269:D278)*SQRT(trade_day)</f>
        <v>2.55868832285539</v>
      </c>
      <c r="F278" s="99"/>
      <c r="G278" s="103" t="n">
        <f aca="false">IF(G$1="P",MAX(0,G$2-$C278),IF(G$1="C",MAX(0,$C278-G$2)))</f>
        <v>3.14</v>
      </c>
      <c r="H278" s="103" t="n">
        <f aca="false">IF(H$1="P",MAX(0,H$2-$C278),IF(H$1="C",MAX(0,$C278-H$2)))</f>
        <v>8.14</v>
      </c>
      <c r="I278" s="103" t="n">
        <f aca="false">IF(I$1="P",MAX(0,I$2-$C278),IF(I$1="C",MAX(0,$C278-I$2)))</f>
        <v>13.14</v>
      </c>
      <c r="J278" s="103" t="n">
        <f aca="false">IF(J$1="P",MAX(0,J$2-$C278),IF(J$1="C",MAX(0,$C278-J$2)))</f>
        <v>18.14</v>
      </c>
      <c r="K278" s="103" t="n">
        <f aca="false">IF(K$1="P",MAX(0,K$2-$C278),IF(K$1="C",MAX(0,$C278-K$2)))</f>
        <v>23.14</v>
      </c>
      <c r="L278" s="103" t="n">
        <f aca="false">IF(L$1="P",MAX(0,L$2-$C278),IF(L$1="C",MAX(0,$C278-L$2)))</f>
        <v>33.14</v>
      </c>
      <c r="M278" s="103" t="n">
        <f aca="false">IF(M$1="P",MAX(0,M$2-$C278),IF(M$1="C",MAX(0,$C278-M$2)))</f>
        <v>0</v>
      </c>
      <c r="N278" s="103" t="n">
        <f aca="false">IF(N$1="P",MAX(0,N$2-$C278),IF(N$1="C",MAX(0,$C278-N$2)))</f>
        <v>0</v>
      </c>
      <c r="O278" s="103" t="n">
        <f aca="false">IF(O$1="P",MAX(0,O$2-$C278),IF(O$1="C",MAX(0,$C278-O$2)))</f>
        <v>0</v>
      </c>
      <c r="P278" s="103" t="n">
        <f aca="false">IF(P$1="P",MAX(0,P$2-$C278),IF(P$1="C",MAX(0,$C278-P$2)))</f>
        <v>0</v>
      </c>
      <c r="Q278" s="103" t="n">
        <f aca="false">IF(Q$1="P",MAX(0,Q$2-$C278),IF(Q$1="C",MAX(0,$C278-Q$2)))</f>
        <v>0</v>
      </c>
      <c r="R278" s="103" t="n">
        <f aca="false">IF(R$1="P",MAX(0,R$2-$C278),IF(R$1="C",MAX(0,$C278-R$2)))</f>
        <v>0</v>
      </c>
      <c r="S278" s="104" t="n">
        <f aca="false">A278</f>
        <v>12</v>
      </c>
      <c r="T278" s="105" t="n">
        <f aca="false">VLOOKUP($B278,Gas!$B$3:$E$2506,2)</f>
        <v>1.785</v>
      </c>
      <c r="U278" s="46" t="n">
        <f aca="false">C278/T278</f>
        <v>9.4453781512605</v>
      </c>
      <c r="V278" s="99" t="n">
        <f aca="false">VLOOKUP($B278,Gas!$B$3:$E$2506,4)</f>
        <v>0.454276801715089</v>
      </c>
    </row>
    <row r="279" customFormat="false" ht="12.75" hidden="false" customHeight="false" outlineLevel="0" collapsed="false">
      <c r="A279" s="95" t="n">
        <f aca="false">MONTH(B279)+(YEAR(B279)-1998)*12</f>
        <v>12</v>
      </c>
      <c r="B279" s="107" t="n">
        <v>36159</v>
      </c>
      <c r="C279" s="97" t="n">
        <v>17.82</v>
      </c>
      <c r="D279" s="98" t="n">
        <f aca="false">LN(C279/C278)</f>
        <v>0.0553774694689539</v>
      </c>
      <c r="E279" s="106" t="n">
        <f aca="false">STDEV(D270:D279)*SQRT(trade_day)</f>
        <v>2.56292452563693</v>
      </c>
      <c r="F279" s="99"/>
      <c r="G279" s="103" t="n">
        <f aca="false">IF(G$1="P",MAX(0,G$2-$C279),IF(G$1="C",MAX(0,$C279-G$2)))</f>
        <v>2.18</v>
      </c>
      <c r="H279" s="103" t="n">
        <f aca="false">IF(H$1="P",MAX(0,H$2-$C279),IF(H$1="C",MAX(0,$C279-H$2)))</f>
        <v>7.18</v>
      </c>
      <c r="I279" s="103" t="n">
        <f aca="false">IF(I$1="P",MAX(0,I$2-$C279),IF(I$1="C",MAX(0,$C279-I$2)))</f>
        <v>12.18</v>
      </c>
      <c r="J279" s="103" t="n">
        <f aca="false">IF(J$1="P",MAX(0,J$2-$C279),IF(J$1="C",MAX(0,$C279-J$2)))</f>
        <v>17.18</v>
      </c>
      <c r="K279" s="103" t="n">
        <f aca="false">IF(K$1="P",MAX(0,K$2-$C279),IF(K$1="C",MAX(0,$C279-K$2)))</f>
        <v>22.18</v>
      </c>
      <c r="L279" s="103" t="n">
        <f aca="false">IF(L$1="P",MAX(0,L$2-$C279),IF(L$1="C",MAX(0,$C279-L$2)))</f>
        <v>32.18</v>
      </c>
      <c r="M279" s="103" t="n">
        <f aca="false">IF(M$1="P",MAX(0,M$2-$C279),IF(M$1="C",MAX(0,$C279-M$2)))</f>
        <v>0</v>
      </c>
      <c r="N279" s="103" t="n">
        <f aca="false">IF(N$1="P",MAX(0,N$2-$C279),IF(N$1="C",MAX(0,$C279-N$2)))</f>
        <v>0</v>
      </c>
      <c r="O279" s="103" t="n">
        <f aca="false">IF(O$1="P",MAX(0,O$2-$C279),IF(O$1="C",MAX(0,$C279-O$2)))</f>
        <v>0</v>
      </c>
      <c r="P279" s="103" t="n">
        <f aca="false">IF(P$1="P",MAX(0,P$2-$C279),IF(P$1="C",MAX(0,$C279-P$2)))</f>
        <v>0</v>
      </c>
      <c r="Q279" s="103" t="n">
        <f aca="false">IF(Q$1="P",MAX(0,Q$2-$C279),IF(Q$1="C",MAX(0,$C279-Q$2)))</f>
        <v>0</v>
      </c>
      <c r="R279" s="103" t="n">
        <f aca="false">IF(R$1="P",MAX(0,R$2-$C279),IF(R$1="C",MAX(0,$C279-R$2)))</f>
        <v>0</v>
      </c>
      <c r="S279" s="104" t="n">
        <f aca="false">A279</f>
        <v>12</v>
      </c>
      <c r="T279" s="105" t="n">
        <f aca="false">VLOOKUP($B279,Gas!$B$3:$E$2506,2)</f>
        <v>1.81</v>
      </c>
      <c r="U279" s="46" t="n">
        <f aca="false">C279/T279</f>
        <v>9.84530386740332</v>
      </c>
      <c r="V279" s="99" t="n">
        <f aca="false">VLOOKUP($B279,Gas!$B$3:$E$2506,4)</f>
        <v>0.476257131882624</v>
      </c>
    </row>
    <row r="280" customFormat="false" ht="12.75" hidden="false" customHeight="false" outlineLevel="0" collapsed="false">
      <c r="A280" s="95" t="n">
        <f aca="false">MONTH(B280)+(YEAR(B280)-1998)*12</f>
        <v>12</v>
      </c>
      <c r="B280" s="107" t="n">
        <v>36160</v>
      </c>
      <c r="C280" s="97" t="n">
        <v>18.17</v>
      </c>
      <c r="D280" s="98" t="n">
        <f aca="false">LN(C280/C279)</f>
        <v>0.0194504603654168</v>
      </c>
      <c r="E280" s="106" t="n">
        <f aca="false">STDEV(D271:D280)*SQRT(trade_day)</f>
        <v>2.39395574569968</v>
      </c>
      <c r="F280" s="99"/>
      <c r="G280" s="103" t="n">
        <f aca="false">IF(G$1="P",MAX(0,G$2-$C280),IF(G$1="C",MAX(0,$C280-G$2)))</f>
        <v>1.83</v>
      </c>
      <c r="H280" s="103" t="n">
        <f aca="false">IF(H$1="P",MAX(0,H$2-$C280),IF(H$1="C",MAX(0,$C280-H$2)))</f>
        <v>6.83</v>
      </c>
      <c r="I280" s="103" t="n">
        <f aca="false">IF(I$1="P",MAX(0,I$2-$C280),IF(I$1="C",MAX(0,$C280-I$2)))</f>
        <v>11.83</v>
      </c>
      <c r="J280" s="103" t="n">
        <f aca="false">IF(J$1="P",MAX(0,J$2-$C280),IF(J$1="C",MAX(0,$C280-J$2)))</f>
        <v>16.83</v>
      </c>
      <c r="K280" s="103" t="n">
        <f aca="false">IF(K$1="P",MAX(0,K$2-$C280),IF(K$1="C",MAX(0,$C280-K$2)))</f>
        <v>21.83</v>
      </c>
      <c r="L280" s="103" t="n">
        <f aca="false">IF(L$1="P",MAX(0,L$2-$C280),IF(L$1="C",MAX(0,$C280-L$2)))</f>
        <v>31.83</v>
      </c>
      <c r="M280" s="103" t="n">
        <f aca="false">IF(M$1="P",MAX(0,M$2-$C280),IF(M$1="C",MAX(0,$C280-M$2)))</f>
        <v>0</v>
      </c>
      <c r="N280" s="103" t="n">
        <f aca="false">IF(N$1="P",MAX(0,N$2-$C280),IF(N$1="C",MAX(0,$C280-N$2)))</f>
        <v>0</v>
      </c>
      <c r="O280" s="103" t="n">
        <f aca="false">IF(O$1="P",MAX(0,O$2-$C280),IF(O$1="C",MAX(0,$C280-O$2)))</f>
        <v>0</v>
      </c>
      <c r="P280" s="103" t="n">
        <f aca="false">IF(P$1="P",MAX(0,P$2-$C280),IF(P$1="C",MAX(0,$C280-P$2)))</f>
        <v>0</v>
      </c>
      <c r="Q280" s="103" t="n">
        <f aca="false">IF(Q$1="P",MAX(0,Q$2-$C280),IF(Q$1="C",MAX(0,$C280-Q$2)))</f>
        <v>0</v>
      </c>
      <c r="R280" s="103" t="n">
        <f aca="false">IF(R$1="P",MAX(0,R$2-$C280),IF(R$1="C",MAX(0,$C280-R$2)))</f>
        <v>0</v>
      </c>
      <c r="S280" s="104" t="n">
        <f aca="false">A280</f>
        <v>12</v>
      </c>
      <c r="T280" s="105" t="n">
        <f aca="false">VLOOKUP($B280,Gas!$B$3:$E$2506,2)</f>
        <v>1.835</v>
      </c>
      <c r="U280" s="46" t="n">
        <f aca="false">C280/T280</f>
        <v>9.90190735694823</v>
      </c>
      <c r="V280" s="99" t="n">
        <f aca="false">VLOOKUP($B280,Gas!$B$3:$E$2506,4)</f>
        <v>0.49532884722683</v>
      </c>
    </row>
    <row r="281" customFormat="false" ht="12.75" hidden="false" customHeight="false" outlineLevel="0" collapsed="false">
      <c r="A281" s="95" t="n">
        <f aca="false">MONTH(B281)+(YEAR(B281)-1998)*12</f>
        <v>13</v>
      </c>
      <c r="B281" s="107" t="n">
        <v>36164</v>
      </c>
      <c r="C281" s="97" t="n">
        <v>26.23</v>
      </c>
      <c r="D281" s="98" t="n">
        <f aca="false">LN(C281/C280)</f>
        <v>0.367131911470702</v>
      </c>
      <c r="E281" s="106" t="n">
        <f aca="false">STDEV(D272:D281)*SQRT(trade_day)</f>
        <v>3.06947536662867</v>
      </c>
      <c r="F281" s="99"/>
      <c r="G281" s="103" t="n">
        <f aca="false">IF(G$1="P",MAX(0,G$2-$C281),IF(G$1="C",MAX(0,$C281-G$2)))</f>
        <v>0</v>
      </c>
      <c r="H281" s="103" t="n">
        <f aca="false">IF(H$1="P",MAX(0,H$2-$C281),IF(H$1="C",MAX(0,$C281-H$2)))</f>
        <v>0</v>
      </c>
      <c r="I281" s="103" t="n">
        <f aca="false">IF(I$1="P",MAX(0,I$2-$C281),IF(I$1="C",MAX(0,$C281-I$2)))</f>
        <v>3.77</v>
      </c>
      <c r="J281" s="103" t="n">
        <f aca="false">IF(J$1="P",MAX(0,J$2-$C281),IF(J$1="C",MAX(0,$C281-J$2)))</f>
        <v>8.77</v>
      </c>
      <c r="K281" s="103" t="n">
        <f aca="false">IF(K$1="P",MAX(0,K$2-$C281),IF(K$1="C",MAX(0,$C281-K$2)))</f>
        <v>13.77</v>
      </c>
      <c r="L281" s="103" t="n">
        <f aca="false">IF(L$1="P",MAX(0,L$2-$C281),IF(L$1="C",MAX(0,$C281-L$2)))</f>
        <v>23.77</v>
      </c>
      <c r="M281" s="103" t="n">
        <f aca="false">IF(M$1="P",MAX(0,M$2-$C281),IF(M$1="C",MAX(0,$C281-M$2)))</f>
        <v>1.23</v>
      </c>
      <c r="N281" s="103" t="n">
        <f aca="false">IF(N$1="P",MAX(0,N$2-$C281),IF(N$1="C",MAX(0,$C281-N$2)))</f>
        <v>0</v>
      </c>
      <c r="O281" s="103" t="n">
        <f aca="false">IF(O$1="P",MAX(0,O$2-$C281),IF(O$1="C",MAX(0,$C281-O$2)))</f>
        <v>0</v>
      </c>
      <c r="P281" s="103" t="n">
        <f aca="false">IF(P$1="P",MAX(0,P$2-$C281),IF(P$1="C",MAX(0,$C281-P$2)))</f>
        <v>0</v>
      </c>
      <c r="Q281" s="103" t="n">
        <f aca="false">IF(Q$1="P",MAX(0,Q$2-$C281),IF(Q$1="C",MAX(0,$C281-Q$2)))</f>
        <v>0</v>
      </c>
      <c r="R281" s="103" t="n">
        <f aca="false">IF(R$1="P",MAX(0,R$2-$C281),IF(R$1="C",MAX(0,$C281-R$2)))</f>
        <v>0</v>
      </c>
      <c r="S281" s="104" t="n">
        <f aca="false">A281</f>
        <v>13</v>
      </c>
      <c r="T281" s="105" t="n">
        <f aca="false">VLOOKUP($B281,Gas!$B$3:$E$2506,2)</f>
        <v>1.875</v>
      </c>
      <c r="U281" s="46" t="n">
        <f aca="false">C281/T281</f>
        <v>13.9893333333333</v>
      </c>
      <c r="V281" s="99" t="n">
        <f aca="false">VLOOKUP($B281,Gas!$B$3:$E$2506,4)</f>
        <v>0.334924761840818</v>
      </c>
    </row>
    <row r="282" customFormat="false" ht="12.75" hidden="false" customHeight="false" outlineLevel="0" collapsed="false">
      <c r="A282" s="95" t="n">
        <f aca="false">MONTH(B282)+(YEAR(B282)-1998)*12</f>
        <v>13</v>
      </c>
      <c r="B282" s="107" t="n">
        <v>36165</v>
      </c>
      <c r="C282" s="97" t="n">
        <v>41.26</v>
      </c>
      <c r="D282" s="98" t="n">
        <f aca="false">LN(C282/C281)</f>
        <v>0.452989713764323</v>
      </c>
      <c r="E282" s="106" t="n">
        <f aca="false">STDEV(D273:D282)*SQRT(trade_day)</f>
        <v>3.68587556535674</v>
      </c>
      <c r="F282" s="99"/>
      <c r="G282" s="103" t="n">
        <f aca="false">IF(G$1="P",MAX(0,G$2-$C282),IF(G$1="C",MAX(0,$C282-G$2)))</f>
        <v>0</v>
      </c>
      <c r="H282" s="103" t="n">
        <f aca="false">IF(H$1="P",MAX(0,H$2-$C282),IF(H$1="C",MAX(0,$C282-H$2)))</f>
        <v>0</v>
      </c>
      <c r="I282" s="103" t="n">
        <f aca="false">IF(I$1="P",MAX(0,I$2-$C282),IF(I$1="C",MAX(0,$C282-I$2)))</f>
        <v>0</v>
      </c>
      <c r="J282" s="103" t="n">
        <f aca="false">IF(J$1="P",MAX(0,J$2-$C282),IF(J$1="C",MAX(0,$C282-J$2)))</f>
        <v>0</v>
      </c>
      <c r="K282" s="103" t="n">
        <f aca="false">IF(K$1="P",MAX(0,K$2-$C282),IF(K$1="C",MAX(0,$C282-K$2)))</f>
        <v>0</v>
      </c>
      <c r="L282" s="103" t="n">
        <f aca="false">IF(L$1="P",MAX(0,L$2-$C282),IF(L$1="C",MAX(0,$C282-L$2)))</f>
        <v>8.74</v>
      </c>
      <c r="M282" s="103" t="n">
        <f aca="false">IF(M$1="P",MAX(0,M$2-$C282),IF(M$1="C",MAX(0,$C282-M$2)))</f>
        <v>16.26</v>
      </c>
      <c r="N282" s="103" t="n">
        <f aca="false">IF(N$1="P",MAX(0,N$2-$C282),IF(N$1="C",MAX(0,$C282-N$2)))</f>
        <v>11.26</v>
      </c>
      <c r="O282" s="103" t="n">
        <f aca="false">IF(O$1="P",MAX(0,O$2-$C282),IF(O$1="C",MAX(0,$C282-O$2)))</f>
        <v>6.26</v>
      </c>
      <c r="P282" s="103" t="n">
        <f aca="false">IF(P$1="P",MAX(0,P$2-$C282),IF(P$1="C",MAX(0,$C282-P$2)))</f>
        <v>1.26</v>
      </c>
      <c r="Q282" s="103" t="n">
        <f aca="false">IF(Q$1="P",MAX(0,Q$2-$C282),IF(Q$1="C",MAX(0,$C282-Q$2)))</f>
        <v>0</v>
      </c>
      <c r="R282" s="103" t="n">
        <f aca="false">IF(R$1="P",MAX(0,R$2-$C282),IF(R$1="C",MAX(0,$C282-R$2)))</f>
        <v>0</v>
      </c>
      <c r="S282" s="104" t="n">
        <f aca="false">A282</f>
        <v>13</v>
      </c>
      <c r="T282" s="105" t="n">
        <f aca="false">VLOOKUP($B282,Gas!$B$3:$E$2506,2)</f>
        <v>2.1</v>
      </c>
      <c r="U282" s="46" t="n">
        <f aca="false">C282/T282</f>
        <v>19.647619047619</v>
      </c>
      <c r="V282" s="99" t="n">
        <f aca="false">VLOOKUP($B282,Gas!$B$3:$E$2506,4)</f>
        <v>0.758974788389847</v>
      </c>
    </row>
    <row r="283" customFormat="false" ht="12.75" hidden="false" customHeight="false" outlineLevel="0" collapsed="false">
      <c r="A283" s="95" t="n">
        <f aca="false">MONTH(B283)+(YEAR(B283)-1998)*12</f>
        <v>13</v>
      </c>
      <c r="B283" s="107" t="n">
        <v>36166</v>
      </c>
      <c r="C283" s="97" t="n">
        <v>37.33</v>
      </c>
      <c r="D283" s="98" t="n">
        <f aca="false">LN(C283/C282)</f>
        <v>-0.100096214716613</v>
      </c>
      <c r="E283" s="106" t="n">
        <f aca="false">STDEV(D274:D283)*SQRT(trade_day)</f>
        <v>3.78807427317395</v>
      </c>
      <c r="F283" s="99"/>
      <c r="G283" s="103" t="n">
        <f aca="false">IF(G$1="P",MAX(0,G$2-$C283),IF(G$1="C",MAX(0,$C283-G$2)))</f>
        <v>0</v>
      </c>
      <c r="H283" s="103" t="n">
        <f aca="false">IF(H$1="P",MAX(0,H$2-$C283),IF(H$1="C",MAX(0,$C283-H$2)))</f>
        <v>0</v>
      </c>
      <c r="I283" s="103" t="n">
        <f aca="false">IF(I$1="P",MAX(0,I$2-$C283),IF(I$1="C",MAX(0,$C283-I$2)))</f>
        <v>0</v>
      </c>
      <c r="J283" s="103" t="n">
        <f aca="false">IF(J$1="P",MAX(0,J$2-$C283),IF(J$1="C",MAX(0,$C283-J$2)))</f>
        <v>0</v>
      </c>
      <c r="K283" s="103" t="n">
        <f aca="false">IF(K$1="P",MAX(0,K$2-$C283),IF(K$1="C",MAX(0,$C283-K$2)))</f>
        <v>2.67</v>
      </c>
      <c r="L283" s="103" t="n">
        <f aca="false">IF(L$1="P",MAX(0,L$2-$C283),IF(L$1="C",MAX(0,$C283-L$2)))</f>
        <v>12.67</v>
      </c>
      <c r="M283" s="103" t="n">
        <f aca="false">IF(M$1="P",MAX(0,M$2-$C283),IF(M$1="C",MAX(0,$C283-M$2)))</f>
        <v>12.33</v>
      </c>
      <c r="N283" s="103" t="n">
        <f aca="false">IF(N$1="P",MAX(0,N$2-$C283),IF(N$1="C",MAX(0,$C283-N$2)))</f>
        <v>7.33</v>
      </c>
      <c r="O283" s="103" t="n">
        <f aca="false">IF(O$1="P",MAX(0,O$2-$C283),IF(O$1="C",MAX(0,$C283-O$2)))</f>
        <v>2.33</v>
      </c>
      <c r="P283" s="103" t="n">
        <f aca="false">IF(P$1="P",MAX(0,P$2-$C283),IF(P$1="C",MAX(0,$C283-P$2)))</f>
        <v>0</v>
      </c>
      <c r="Q283" s="103" t="n">
        <f aca="false">IF(Q$1="P",MAX(0,Q$2-$C283),IF(Q$1="C",MAX(0,$C283-Q$2)))</f>
        <v>0</v>
      </c>
      <c r="R283" s="103" t="n">
        <f aca="false">IF(R$1="P",MAX(0,R$2-$C283),IF(R$1="C",MAX(0,$C283-R$2)))</f>
        <v>0</v>
      </c>
      <c r="S283" s="104" t="n">
        <f aca="false">A283</f>
        <v>13</v>
      </c>
      <c r="T283" s="105" t="n">
        <f aca="false">VLOOKUP($B283,Gas!$B$3:$E$2506,2)</f>
        <v>2.04</v>
      </c>
      <c r="U283" s="46" t="n">
        <f aca="false">C283/T283</f>
        <v>18.2990196078431</v>
      </c>
      <c r="V283" s="99" t="n">
        <f aca="false">VLOOKUP($B283,Gas!$B$3:$E$2506,4)</f>
        <v>0.796627990169492</v>
      </c>
    </row>
    <row r="284" customFormat="false" ht="12.75" hidden="false" customHeight="false" outlineLevel="0" collapsed="false">
      <c r="A284" s="95" t="n">
        <f aca="false">MONTH(B284)+(YEAR(B284)-1998)*12</f>
        <v>13</v>
      </c>
      <c r="B284" s="107" t="n">
        <v>36167</v>
      </c>
      <c r="C284" s="97" t="n">
        <v>29.11</v>
      </c>
      <c r="D284" s="98" t="n">
        <f aca="false">LN(C284/C283)</f>
        <v>-0.248715535168961</v>
      </c>
      <c r="E284" s="106" t="n">
        <f aca="false">STDEV(D275:D284)*SQRT(trade_day)</f>
        <v>3.92586616258908</v>
      </c>
      <c r="F284" s="99"/>
      <c r="G284" s="103" t="n">
        <f aca="false">IF(G$1="P",MAX(0,G$2-$C284),IF(G$1="C",MAX(0,$C284-G$2)))</f>
        <v>0</v>
      </c>
      <c r="H284" s="103" t="n">
        <f aca="false">IF(H$1="P",MAX(0,H$2-$C284),IF(H$1="C",MAX(0,$C284-H$2)))</f>
        <v>0</v>
      </c>
      <c r="I284" s="103" t="n">
        <f aca="false">IF(I$1="P",MAX(0,I$2-$C284),IF(I$1="C",MAX(0,$C284-I$2)))</f>
        <v>0.890000000000001</v>
      </c>
      <c r="J284" s="103" t="n">
        <f aca="false">IF(J$1="P",MAX(0,J$2-$C284),IF(J$1="C",MAX(0,$C284-J$2)))</f>
        <v>5.89</v>
      </c>
      <c r="K284" s="103" t="n">
        <f aca="false">IF(K$1="P",MAX(0,K$2-$C284),IF(K$1="C",MAX(0,$C284-K$2)))</f>
        <v>10.89</v>
      </c>
      <c r="L284" s="103" t="n">
        <f aca="false">IF(L$1="P",MAX(0,L$2-$C284),IF(L$1="C",MAX(0,$C284-L$2)))</f>
        <v>20.89</v>
      </c>
      <c r="M284" s="103" t="n">
        <f aca="false">IF(M$1="P",MAX(0,M$2-$C284),IF(M$1="C",MAX(0,$C284-M$2)))</f>
        <v>4.11</v>
      </c>
      <c r="N284" s="103" t="n">
        <f aca="false">IF(N$1="P",MAX(0,N$2-$C284),IF(N$1="C",MAX(0,$C284-N$2)))</f>
        <v>0</v>
      </c>
      <c r="O284" s="103" t="n">
        <f aca="false">IF(O$1="P",MAX(0,O$2-$C284),IF(O$1="C",MAX(0,$C284-O$2)))</f>
        <v>0</v>
      </c>
      <c r="P284" s="103" t="n">
        <f aca="false">IF(P$1="P",MAX(0,P$2-$C284),IF(P$1="C",MAX(0,$C284-P$2)))</f>
        <v>0</v>
      </c>
      <c r="Q284" s="103" t="n">
        <f aca="false">IF(Q$1="P",MAX(0,Q$2-$C284),IF(Q$1="C",MAX(0,$C284-Q$2)))</f>
        <v>0</v>
      </c>
      <c r="R284" s="103" t="n">
        <f aca="false">IF(R$1="P",MAX(0,R$2-$C284),IF(R$1="C",MAX(0,$C284-R$2)))</f>
        <v>0</v>
      </c>
      <c r="S284" s="104" t="n">
        <f aca="false">A284</f>
        <v>13</v>
      </c>
      <c r="T284" s="105" t="n">
        <f aca="false">VLOOKUP($B284,Gas!$B$3:$E$2506,2)</f>
        <v>2.035</v>
      </c>
      <c r="U284" s="46" t="n">
        <f aca="false">C284/T284</f>
        <v>14.3046683046683</v>
      </c>
      <c r="V284" s="99" t="n">
        <f aca="false">VLOOKUP($B284,Gas!$B$3:$E$2506,4)</f>
        <v>0.797885440846683</v>
      </c>
    </row>
    <row r="285" customFormat="false" ht="12.75" hidden="false" customHeight="false" outlineLevel="0" collapsed="false">
      <c r="A285" s="95" t="n">
        <f aca="false">MONTH(B285)+(YEAR(B285)-1998)*12</f>
        <v>13</v>
      </c>
      <c r="B285" s="107" t="n">
        <v>36168</v>
      </c>
      <c r="C285" s="97" t="n">
        <v>22.14</v>
      </c>
      <c r="D285" s="98" t="n">
        <f aca="false">LN(C285/C284)</f>
        <v>-0.273695830477041</v>
      </c>
      <c r="E285" s="106" t="n">
        <f aca="false">STDEV(D276:D285)*SQRT(trade_day)</f>
        <v>4.16591484080174</v>
      </c>
      <c r="F285" s="99"/>
      <c r="G285" s="103" t="n">
        <f aca="false">IF(G$1="P",MAX(0,G$2-$C285),IF(G$1="C",MAX(0,$C285-G$2)))</f>
        <v>0</v>
      </c>
      <c r="H285" s="103" t="n">
        <f aca="false">IF(H$1="P",MAX(0,H$2-$C285),IF(H$1="C",MAX(0,$C285-H$2)))</f>
        <v>2.86</v>
      </c>
      <c r="I285" s="103" t="n">
        <f aca="false">IF(I$1="P",MAX(0,I$2-$C285),IF(I$1="C",MAX(0,$C285-I$2)))</f>
        <v>7.86</v>
      </c>
      <c r="J285" s="103" t="n">
        <f aca="false">IF(J$1="P",MAX(0,J$2-$C285),IF(J$1="C",MAX(0,$C285-J$2)))</f>
        <v>12.86</v>
      </c>
      <c r="K285" s="103" t="n">
        <f aca="false">IF(K$1="P",MAX(0,K$2-$C285),IF(K$1="C",MAX(0,$C285-K$2)))</f>
        <v>17.86</v>
      </c>
      <c r="L285" s="103" t="n">
        <f aca="false">IF(L$1="P",MAX(0,L$2-$C285),IF(L$1="C",MAX(0,$C285-L$2)))</f>
        <v>27.86</v>
      </c>
      <c r="M285" s="103" t="n">
        <f aca="false">IF(M$1="P",MAX(0,M$2-$C285),IF(M$1="C",MAX(0,$C285-M$2)))</f>
        <v>0</v>
      </c>
      <c r="N285" s="103" t="n">
        <f aca="false">IF(N$1="P",MAX(0,N$2-$C285),IF(N$1="C",MAX(0,$C285-N$2)))</f>
        <v>0</v>
      </c>
      <c r="O285" s="103" t="n">
        <f aca="false">IF(O$1="P",MAX(0,O$2-$C285),IF(O$1="C",MAX(0,$C285-O$2)))</f>
        <v>0</v>
      </c>
      <c r="P285" s="103" t="n">
        <f aca="false">IF(P$1="P",MAX(0,P$2-$C285),IF(P$1="C",MAX(0,$C285-P$2)))</f>
        <v>0</v>
      </c>
      <c r="Q285" s="103" t="n">
        <f aca="false">IF(Q$1="P",MAX(0,Q$2-$C285),IF(Q$1="C",MAX(0,$C285-Q$2)))</f>
        <v>0</v>
      </c>
      <c r="R285" s="103" t="n">
        <f aca="false">IF(R$1="P",MAX(0,R$2-$C285),IF(R$1="C",MAX(0,$C285-R$2)))</f>
        <v>0</v>
      </c>
      <c r="S285" s="104" t="n">
        <f aca="false">A285</f>
        <v>13</v>
      </c>
      <c r="T285" s="105" t="n">
        <f aca="false">VLOOKUP($B285,Gas!$B$3:$E$2506,2)</f>
        <v>1.895</v>
      </c>
      <c r="U285" s="46" t="n">
        <f aca="false">C285/T285</f>
        <v>11.6833773087071</v>
      </c>
      <c r="V285" s="99" t="n">
        <f aca="false">VLOOKUP($B285,Gas!$B$3:$E$2506,4)</f>
        <v>0.88377844881917</v>
      </c>
    </row>
    <row r="286" customFormat="false" ht="12.75" hidden="false" customHeight="false" outlineLevel="0" collapsed="false">
      <c r="A286" s="95" t="n">
        <f aca="false">MONTH(B286)+(YEAR(B286)-1998)*12</f>
        <v>13</v>
      </c>
      <c r="B286" s="107" t="n">
        <v>36171</v>
      </c>
      <c r="C286" s="97" t="n">
        <v>30.1</v>
      </c>
      <c r="D286" s="98" t="n">
        <f aca="false">LN(C286/C285)</f>
        <v>0.307139244474339</v>
      </c>
      <c r="E286" s="106" t="n">
        <f aca="false">STDEV(D277:D286)*SQRT(trade_day)</f>
        <v>4.00115683682862</v>
      </c>
      <c r="F286" s="99"/>
      <c r="G286" s="103" t="n">
        <f aca="false">IF(G$1="P",MAX(0,G$2-$C286),IF(G$1="C",MAX(0,$C286-G$2)))</f>
        <v>0</v>
      </c>
      <c r="H286" s="103" t="n">
        <f aca="false">IF(H$1="P",MAX(0,H$2-$C286),IF(H$1="C",MAX(0,$C286-H$2)))</f>
        <v>0</v>
      </c>
      <c r="I286" s="103" t="n">
        <f aca="false">IF(I$1="P",MAX(0,I$2-$C286),IF(I$1="C",MAX(0,$C286-I$2)))</f>
        <v>0</v>
      </c>
      <c r="J286" s="103" t="n">
        <f aca="false">IF(J$1="P",MAX(0,J$2-$C286),IF(J$1="C",MAX(0,$C286-J$2)))</f>
        <v>4.9</v>
      </c>
      <c r="K286" s="103" t="n">
        <f aca="false">IF(K$1="P",MAX(0,K$2-$C286),IF(K$1="C",MAX(0,$C286-K$2)))</f>
        <v>9.9</v>
      </c>
      <c r="L286" s="103" t="n">
        <f aca="false">IF(L$1="P",MAX(0,L$2-$C286),IF(L$1="C",MAX(0,$C286-L$2)))</f>
        <v>19.9</v>
      </c>
      <c r="M286" s="103" t="n">
        <f aca="false">IF(M$1="P",MAX(0,M$2-$C286),IF(M$1="C",MAX(0,$C286-M$2)))</f>
        <v>5.1</v>
      </c>
      <c r="N286" s="103" t="n">
        <f aca="false">IF(N$1="P",MAX(0,N$2-$C286),IF(N$1="C",MAX(0,$C286-N$2)))</f>
        <v>0.100000000000001</v>
      </c>
      <c r="O286" s="103" t="n">
        <f aca="false">IF(O$1="P",MAX(0,O$2-$C286),IF(O$1="C",MAX(0,$C286-O$2)))</f>
        <v>0</v>
      </c>
      <c r="P286" s="103" t="n">
        <f aca="false">IF(P$1="P",MAX(0,P$2-$C286),IF(P$1="C",MAX(0,$C286-P$2)))</f>
        <v>0</v>
      </c>
      <c r="Q286" s="103" t="n">
        <f aca="false">IF(Q$1="P",MAX(0,Q$2-$C286),IF(Q$1="C",MAX(0,$C286-Q$2)))</f>
        <v>0</v>
      </c>
      <c r="R286" s="103" t="n">
        <f aca="false">IF(R$1="P",MAX(0,R$2-$C286),IF(R$1="C",MAX(0,$C286-R$2)))</f>
        <v>0</v>
      </c>
      <c r="S286" s="104" t="n">
        <f aca="false">A286</f>
        <v>13</v>
      </c>
      <c r="T286" s="105" t="n">
        <f aca="false">VLOOKUP($B286,Gas!$B$3:$E$2506,2)</f>
        <v>1.875</v>
      </c>
      <c r="U286" s="46" t="n">
        <f aca="false">C286/T286</f>
        <v>16.0533333333333</v>
      </c>
      <c r="V286" s="99" t="n">
        <f aca="false">VLOOKUP($B286,Gas!$B$3:$E$2506,4)</f>
        <v>0.875098473584732</v>
      </c>
    </row>
    <row r="287" customFormat="false" ht="12.75" hidden="false" customHeight="false" outlineLevel="0" collapsed="false">
      <c r="A287" s="95" t="n">
        <f aca="false">MONTH(B287)+(YEAR(B287)-1998)*12</f>
        <v>13</v>
      </c>
      <c r="B287" s="107" t="n">
        <v>36172</v>
      </c>
      <c r="C287" s="97" t="n">
        <v>22.46</v>
      </c>
      <c r="D287" s="98" t="n">
        <f aca="false">LN(C287/C286)</f>
        <v>-0.292789222444533</v>
      </c>
      <c r="E287" s="106" t="n">
        <f aca="false">STDEV(D278:D287)*SQRT(trade_day)</f>
        <v>4.34072478184408</v>
      </c>
      <c r="F287" s="99"/>
      <c r="G287" s="103" t="n">
        <f aca="false">IF(G$1="P",MAX(0,G$2-$C287),IF(G$1="C",MAX(0,$C287-G$2)))</f>
        <v>0</v>
      </c>
      <c r="H287" s="103" t="n">
        <f aca="false">IF(H$1="P",MAX(0,H$2-$C287),IF(H$1="C",MAX(0,$C287-H$2)))</f>
        <v>2.54</v>
      </c>
      <c r="I287" s="103" t="n">
        <f aca="false">IF(I$1="P",MAX(0,I$2-$C287),IF(I$1="C",MAX(0,$C287-I$2)))</f>
        <v>7.54</v>
      </c>
      <c r="J287" s="103" t="n">
        <f aca="false">IF(J$1="P",MAX(0,J$2-$C287),IF(J$1="C",MAX(0,$C287-J$2)))</f>
        <v>12.54</v>
      </c>
      <c r="K287" s="103" t="n">
        <f aca="false">IF(K$1="P",MAX(0,K$2-$C287),IF(K$1="C",MAX(0,$C287-K$2)))</f>
        <v>17.54</v>
      </c>
      <c r="L287" s="103" t="n">
        <f aca="false">IF(L$1="P",MAX(0,L$2-$C287),IF(L$1="C",MAX(0,$C287-L$2)))</f>
        <v>27.54</v>
      </c>
      <c r="M287" s="103" t="n">
        <f aca="false">IF(M$1="P",MAX(0,M$2-$C287),IF(M$1="C",MAX(0,$C287-M$2)))</f>
        <v>0</v>
      </c>
      <c r="N287" s="103" t="n">
        <f aca="false">IF(N$1="P",MAX(0,N$2-$C287),IF(N$1="C",MAX(0,$C287-N$2)))</f>
        <v>0</v>
      </c>
      <c r="O287" s="103" t="n">
        <f aca="false">IF(O$1="P",MAX(0,O$2-$C287),IF(O$1="C",MAX(0,$C287-O$2)))</f>
        <v>0</v>
      </c>
      <c r="P287" s="103" t="n">
        <f aca="false">IF(P$1="P",MAX(0,P$2-$C287),IF(P$1="C",MAX(0,$C287-P$2)))</f>
        <v>0</v>
      </c>
      <c r="Q287" s="103" t="n">
        <f aca="false">IF(Q$1="P",MAX(0,Q$2-$C287),IF(Q$1="C",MAX(0,$C287-Q$2)))</f>
        <v>0</v>
      </c>
      <c r="R287" s="103" t="n">
        <f aca="false">IF(R$1="P",MAX(0,R$2-$C287),IF(R$1="C",MAX(0,$C287-R$2)))</f>
        <v>0</v>
      </c>
      <c r="S287" s="104" t="n">
        <f aca="false">A287</f>
        <v>13</v>
      </c>
      <c r="T287" s="105" t="n">
        <f aca="false">VLOOKUP($B287,Gas!$B$3:$E$2506,2)</f>
        <v>1.82</v>
      </c>
      <c r="U287" s="46" t="n">
        <f aca="false">C287/T287</f>
        <v>12.3406593406593</v>
      </c>
      <c r="V287" s="99" t="n">
        <f aca="false">VLOOKUP($B287,Gas!$B$3:$E$2506,4)</f>
        <v>0.893392556496121</v>
      </c>
    </row>
    <row r="288" customFormat="false" ht="12.75" hidden="false" customHeight="false" outlineLevel="0" collapsed="false">
      <c r="A288" s="95" t="n">
        <f aca="false">MONTH(B288)+(YEAR(B288)-1998)*12</f>
        <v>13</v>
      </c>
      <c r="B288" s="107" t="n">
        <v>36173</v>
      </c>
      <c r="C288" s="97" t="n">
        <v>18.94</v>
      </c>
      <c r="D288" s="98" t="n">
        <f aca="false">LN(C288/C287)</f>
        <v>-0.170459861552365</v>
      </c>
      <c r="E288" s="106" t="n">
        <f aca="false">STDEV(D279:D288)*SQRT(trade_day)</f>
        <v>4.40322443435194</v>
      </c>
      <c r="F288" s="99"/>
      <c r="G288" s="103" t="n">
        <f aca="false">IF(G$1="P",MAX(0,G$2-$C288),IF(G$1="C",MAX(0,$C288-G$2)))</f>
        <v>1.06</v>
      </c>
      <c r="H288" s="103" t="n">
        <f aca="false">IF(H$1="P",MAX(0,H$2-$C288),IF(H$1="C",MAX(0,$C288-H$2)))</f>
        <v>6.06</v>
      </c>
      <c r="I288" s="103" t="n">
        <f aca="false">IF(I$1="P",MAX(0,I$2-$C288),IF(I$1="C",MAX(0,$C288-I$2)))</f>
        <v>11.06</v>
      </c>
      <c r="J288" s="103" t="n">
        <f aca="false">IF(J$1="P",MAX(0,J$2-$C288),IF(J$1="C",MAX(0,$C288-J$2)))</f>
        <v>16.06</v>
      </c>
      <c r="K288" s="103" t="n">
        <f aca="false">IF(K$1="P",MAX(0,K$2-$C288),IF(K$1="C",MAX(0,$C288-K$2)))</f>
        <v>21.06</v>
      </c>
      <c r="L288" s="103" t="n">
        <f aca="false">IF(L$1="P",MAX(0,L$2-$C288),IF(L$1="C",MAX(0,$C288-L$2)))</f>
        <v>31.06</v>
      </c>
      <c r="M288" s="103" t="n">
        <f aca="false">IF(M$1="P",MAX(0,M$2-$C288),IF(M$1="C",MAX(0,$C288-M$2)))</f>
        <v>0</v>
      </c>
      <c r="N288" s="103" t="n">
        <f aca="false">IF(N$1="P",MAX(0,N$2-$C288),IF(N$1="C",MAX(0,$C288-N$2)))</f>
        <v>0</v>
      </c>
      <c r="O288" s="103" t="n">
        <f aca="false">IF(O$1="P",MAX(0,O$2-$C288),IF(O$1="C",MAX(0,$C288-O$2)))</f>
        <v>0</v>
      </c>
      <c r="P288" s="103" t="n">
        <f aca="false">IF(P$1="P",MAX(0,P$2-$C288),IF(P$1="C",MAX(0,$C288-P$2)))</f>
        <v>0</v>
      </c>
      <c r="Q288" s="103" t="n">
        <f aca="false">IF(Q$1="P",MAX(0,Q$2-$C288),IF(Q$1="C",MAX(0,$C288-Q$2)))</f>
        <v>0</v>
      </c>
      <c r="R288" s="103" t="n">
        <f aca="false">IF(R$1="P",MAX(0,R$2-$C288),IF(R$1="C",MAX(0,$C288-R$2)))</f>
        <v>0</v>
      </c>
      <c r="S288" s="104" t="n">
        <f aca="false">A288</f>
        <v>13</v>
      </c>
      <c r="T288" s="105" t="n">
        <f aca="false">VLOOKUP($B288,Gas!$B$3:$E$2506,2)</f>
        <v>1.82</v>
      </c>
      <c r="U288" s="46" t="n">
        <f aca="false">C288/T288</f>
        <v>10.4065934065934</v>
      </c>
      <c r="V288" s="99" t="n">
        <f aca="false">VLOOKUP($B288,Gas!$B$3:$E$2506,4)</f>
        <v>0.893392556496121</v>
      </c>
    </row>
    <row r="289" customFormat="false" ht="12.75" hidden="false" customHeight="false" outlineLevel="0" collapsed="false">
      <c r="A289" s="95" t="n">
        <f aca="false">MONTH(B289)+(YEAR(B289)-1998)*12</f>
        <v>13</v>
      </c>
      <c r="B289" s="107" t="n">
        <v>36174</v>
      </c>
      <c r="C289" s="97" t="n">
        <v>17.82</v>
      </c>
      <c r="D289" s="98" t="n">
        <f aca="false">LN(C289/C288)</f>
        <v>-0.060954665715269</v>
      </c>
      <c r="E289" s="106" t="n">
        <f aca="false">STDEV(D280:D289)*SQRT(trade_day)</f>
        <v>4.4095351191392</v>
      </c>
      <c r="F289" s="99"/>
      <c r="G289" s="103" t="n">
        <f aca="false">IF(G$1="P",MAX(0,G$2-$C289),IF(G$1="C",MAX(0,$C289-G$2)))</f>
        <v>2.18</v>
      </c>
      <c r="H289" s="103" t="n">
        <f aca="false">IF(H$1="P",MAX(0,H$2-$C289),IF(H$1="C",MAX(0,$C289-H$2)))</f>
        <v>7.18</v>
      </c>
      <c r="I289" s="103" t="n">
        <f aca="false">IF(I$1="P",MAX(0,I$2-$C289),IF(I$1="C",MAX(0,$C289-I$2)))</f>
        <v>12.18</v>
      </c>
      <c r="J289" s="103" t="n">
        <f aca="false">IF(J$1="P",MAX(0,J$2-$C289),IF(J$1="C",MAX(0,$C289-J$2)))</f>
        <v>17.18</v>
      </c>
      <c r="K289" s="103" t="n">
        <f aca="false">IF(K$1="P",MAX(0,K$2-$C289),IF(K$1="C",MAX(0,$C289-K$2)))</f>
        <v>22.18</v>
      </c>
      <c r="L289" s="103" t="n">
        <f aca="false">IF(L$1="P",MAX(0,L$2-$C289),IF(L$1="C",MAX(0,$C289-L$2)))</f>
        <v>32.18</v>
      </c>
      <c r="M289" s="103" t="n">
        <f aca="false">IF(M$1="P",MAX(0,M$2-$C289),IF(M$1="C",MAX(0,$C289-M$2)))</f>
        <v>0</v>
      </c>
      <c r="N289" s="103" t="n">
        <f aca="false">IF(N$1="P",MAX(0,N$2-$C289),IF(N$1="C",MAX(0,$C289-N$2)))</f>
        <v>0</v>
      </c>
      <c r="O289" s="103" t="n">
        <f aca="false">IF(O$1="P",MAX(0,O$2-$C289),IF(O$1="C",MAX(0,$C289-O$2)))</f>
        <v>0</v>
      </c>
      <c r="P289" s="103" t="n">
        <f aca="false">IF(P$1="P",MAX(0,P$2-$C289),IF(P$1="C",MAX(0,$C289-P$2)))</f>
        <v>0</v>
      </c>
      <c r="Q289" s="103" t="n">
        <f aca="false">IF(Q$1="P",MAX(0,Q$2-$C289),IF(Q$1="C",MAX(0,$C289-Q$2)))</f>
        <v>0</v>
      </c>
      <c r="R289" s="103" t="n">
        <f aca="false">IF(R$1="P",MAX(0,R$2-$C289),IF(R$1="C",MAX(0,$C289-R$2)))</f>
        <v>0</v>
      </c>
      <c r="S289" s="104" t="n">
        <f aca="false">A289</f>
        <v>13</v>
      </c>
      <c r="T289" s="105" t="n">
        <f aca="false">VLOOKUP($B289,Gas!$B$3:$E$2506,2)</f>
        <v>1.865</v>
      </c>
      <c r="U289" s="46" t="n">
        <f aca="false">C289/T289</f>
        <v>9.55495978552279</v>
      </c>
      <c r="V289" s="99" t="n">
        <f aca="false">VLOOKUP($B289,Gas!$B$3:$E$2506,4)</f>
        <v>0.908747943009675</v>
      </c>
    </row>
    <row r="290" customFormat="false" ht="12.75" hidden="false" customHeight="false" outlineLevel="0" collapsed="false">
      <c r="A290" s="95" t="n">
        <f aca="false">MONTH(B290)+(YEAR(B290)-1998)*12</f>
        <v>13</v>
      </c>
      <c r="B290" s="107" t="n">
        <v>36175</v>
      </c>
      <c r="C290" s="97" t="n">
        <v>19.59</v>
      </c>
      <c r="D290" s="98" t="n">
        <f aca="false">LN(C290/C289)</f>
        <v>0.0946978099137861</v>
      </c>
      <c r="E290" s="106" t="n">
        <f aca="false">STDEV(D281:D290)*SQRT(trade_day)</f>
        <v>4.43473391799148</v>
      </c>
      <c r="F290" s="99"/>
      <c r="G290" s="103" t="n">
        <f aca="false">IF(G$1="P",MAX(0,G$2-$C290),IF(G$1="C",MAX(0,$C290-G$2)))</f>
        <v>0.41</v>
      </c>
      <c r="H290" s="103" t="n">
        <f aca="false">IF(H$1="P",MAX(0,H$2-$C290),IF(H$1="C",MAX(0,$C290-H$2)))</f>
        <v>5.41</v>
      </c>
      <c r="I290" s="103" t="n">
        <f aca="false">IF(I$1="P",MAX(0,I$2-$C290),IF(I$1="C",MAX(0,$C290-I$2)))</f>
        <v>10.41</v>
      </c>
      <c r="J290" s="103" t="n">
        <f aca="false">IF(J$1="P",MAX(0,J$2-$C290),IF(J$1="C",MAX(0,$C290-J$2)))</f>
        <v>15.41</v>
      </c>
      <c r="K290" s="103" t="n">
        <f aca="false">IF(K$1="P",MAX(0,K$2-$C290),IF(K$1="C",MAX(0,$C290-K$2)))</f>
        <v>20.41</v>
      </c>
      <c r="L290" s="103" t="n">
        <f aca="false">IF(L$1="P",MAX(0,L$2-$C290),IF(L$1="C",MAX(0,$C290-L$2)))</f>
        <v>30.41</v>
      </c>
      <c r="M290" s="103" t="n">
        <f aca="false">IF(M$1="P",MAX(0,M$2-$C290),IF(M$1="C",MAX(0,$C290-M$2)))</f>
        <v>0</v>
      </c>
      <c r="N290" s="103" t="n">
        <f aca="false">IF(N$1="P",MAX(0,N$2-$C290),IF(N$1="C",MAX(0,$C290-N$2)))</f>
        <v>0</v>
      </c>
      <c r="O290" s="103" t="n">
        <f aca="false">IF(O$1="P",MAX(0,O$2-$C290),IF(O$1="C",MAX(0,$C290-O$2)))</f>
        <v>0</v>
      </c>
      <c r="P290" s="103" t="n">
        <f aca="false">IF(P$1="P",MAX(0,P$2-$C290),IF(P$1="C",MAX(0,$C290-P$2)))</f>
        <v>0</v>
      </c>
      <c r="Q290" s="103" t="n">
        <f aca="false">IF(Q$1="P",MAX(0,Q$2-$C290),IF(Q$1="C",MAX(0,$C290-Q$2)))</f>
        <v>0</v>
      </c>
      <c r="R290" s="103" t="n">
        <f aca="false">IF(R$1="P",MAX(0,R$2-$C290),IF(R$1="C",MAX(0,$C290-R$2)))</f>
        <v>0</v>
      </c>
      <c r="S290" s="104" t="n">
        <f aca="false">A290</f>
        <v>13</v>
      </c>
      <c r="T290" s="105" t="n">
        <f aca="false">VLOOKUP($B290,Gas!$B$3:$E$2506,2)</f>
        <v>1.78</v>
      </c>
      <c r="U290" s="46" t="n">
        <f aca="false">C290/T290</f>
        <v>11.0056179775281</v>
      </c>
      <c r="V290" s="99" t="n">
        <f aca="false">VLOOKUP($B290,Gas!$B$3:$E$2506,4)</f>
        <v>0.531479627555372</v>
      </c>
    </row>
    <row r="291" customFormat="false" ht="12.75" hidden="false" customHeight="false" outlineLevel="0" collapsed="false">
      <c r="A291" s="95" t="n">
        <f aca="false">MONTH(B291)+(YEAR(B291)-1998)*12</f>
        <v>13</v>
      </c>
      <c r="B291" s="107" t="n">
        <v>36178</v>
      </c>
      <c r="C291" s="97" t="n">
        <v>17.25</v>
      </c>
      <c r="D291" s="98" t="n">
        <f aca="false">LN(C291/C290)</f>
        <v>-0.127207088479081</v>
      </c>
      <c r="E291" s="106" t="n">
        <f aca="false">STDEV(D282:D291)*SQRT(trade_day)</f>
        <v>3.98749913061225</v>
      </c>
      <c r="F291" s="99"/>
      <c r="G291" s="103" t="n">
        <f aca="false">IF(G$1="P",MAX(0,G$2-$C291),IF(G$1="C",MAX(0,$C291-G$2)))</f>
        <v>2.75</v>
      </c>
      <c r="H291" s="103" t="n">
        <f aca="false">IF(H$1="P",MAX(0,H$2-$C291),IF(H$1="C",MAX(0,$C291-H$2)))</f>
        <v>7.75</v>
      </c>
      <c r="I291" s="103" t="n">
        <f aca="false">IF(I$1="P",MAX(0,I$2-$C291),IF(I$1="C",MAX(0,$C291-I$2)))</f>
        <v>12.75</v>
      </c>
      <c r="J291" s="103" t="n">
        <f aca="false">IF(J$1="P",MAX(0,J$2-$C291),IF(J$1="C",MAX(0,$C291-J$2)))</f>
        <v>17.75</v>
      </c>
      <c r="K291" s="103" t="n">
        <f aca="false">IF(K$1="P",MAX(0,K$2-$C291),IF(K$1="C",MAX(0,$C291-K$2)))</f>
        <v>22.75</v>
      </c>
      <c r="L291" s="103" t="n">
        <f aca="false">IF(L$1="P",MAX(0,L$2-$C291),IF(L$1="C",MAX(0,$C291-L$2)))</f>
        <v>32.75</v>
      </c>
      <c r="M291" s="103" t="n">
        <f aca="false">IF(M$1="P",MAX(0,M$2-$C291),IF(M$1="C",MAX(0,$C291-M$2)))</f>
        <v>0</v>
      </c>
      <c r="N291" s="103" t="n">
        <f aca="false">IF(N$1="P",MAX(0,N$2-$C291),IF(N$1="C",MAX(0,$C291-N$2)))</f>
        <v>0</v>
      </c>
      <c r="O291" s="103" t="n">
        <f aca="false">IF(O$1="P",MAX(0,O$2-$C291),IF(O$1="C",MAX(0,$C291-O$2)))</f>
        <v>0</v>
      </c>
      <c r="P291" s="103" t="n">
        <f aca="false">IF(P$1="P",MAX(0,P$2-$C291),IF(P$1="C",MAX(0,$C291-P$2)))</f>
        <v>0</v>
      </c>
      <c r="Q291" s="103" t="n">
        <f aca="false">IF(Q$1="P",MAX(0,Q$2-$C291),IF(Q$1="C",MAX(0,$C291-Q$2)))</f>
        <v>0</v>
      </c>
      <c r="R291" s="103" t="n">
        <f aca="false">IF(R$1="P",MAX(0,R$2-$C291),IF(R$1="C",MAX(0,$C291-R$2)))</f>
        <v>0</v>
      </c>
      <c r="S291" s="104" t="n">
        <f aca="false">A291</f>
        <v>13</v>
      </c>
      <c r="T291" s="105" t="n">
        <f aca="false">VLOOKUP($B291,Gas!$B$3:$E$2506,2)</f>
        <v>1.795</v>
      </c>
      <c r="U291" s="46" t="n">
        <f aca="false">C291/T291</f>
        <v>9.6100278551532</v>
      </c>
      <c r="V291" s="99" t="n">
        <f aca="false">VLOOKUP($B291,Gas!$B$3:$E$2506,4)</f>
        <v>0.379331371292071</v>
      </c>
    </row>
    <row r="292" customFormat="false" ht="12.75" hidden="false" customHeight="false" outlineLevel="0" collapsed="false">
      <c r="A292" s="95" t="n">
        <f aca="false">MONTH(B292)+(YEAR(B292)-1998)*12</f>
        <v>13</v>
      </c>
      <c r="B292" s="107" t="n">
        <v>36179</v>
      </c>
      <c r="C292" s="97" t="n">
        <v>15.16</v>
      </c>
      <c r="D292" s="98" t="n">
        <f aca="false">LN(C292/C291)</f>
        <v>-0.129151763263143</v>
      </c>
      <c r="E292" s="106" t="n">
        <f aca="false">STDEV(D283:D292)*SQRT(trade_day)</f>
        <v>2.89253289702803</v>
      </c>
      <c r="F292" s="99"/>
      <c r="G292" s="103" t="n">
        <f aca="false">IF(G$1="P",MAX(0,G$2-$C292),IF(G$1="C",MAX(0,$C292-G$2)))</f>
        <v>4.84</v>
      </c>
      <c r="H292" s="103" t="n">
        <f aca="false">IF(H$1="P",MAX(0,H$2-$C292),IF(H$1="C",MAX(0,$C292-H$2)))</f>
        <v>9.84</v>
      </c>
      <c r="I292" s="103" t="n">
        <f aca="false">IF(I$1="P",MAX(0,I$2-$C292),IF(I$1="C",MAX(0,$C292-I$2)))</f>
        <v>14.84</v>
      </c>
      <c r="J292" s="103" t="n">
        <f aca="false">IF(J$1="P",MAX(0,J$2-$C292),IF(J$1="C",MAX(0,$C292-J$2)))</f>
        <v>19.84</v>
      </c>
      <c r="K292" s="103" t="n">
        <f aca="false">IF(K$1="P",MAX(0,K$2-$C292),IF(K$1="C",MAX(0,$C292-K$2)))</f>
        <v>24.84</v>
      </c>
      <c r="L292" s="103" t="n">
        <f aca="false">IF(L$1="P",MAX(0,L$2-$C292),IF(L$1="C",MAX(0,$C292-L$2)))</f>
        <v>34.84</v>
      </c>
      <c r="M292" s="103" t="n">
        <f aca="false">IF(M$1="P",MAX(0,M$2-$C292),IF(M$1="C",MAX(0,$C292-M$2)))</f>
        <v>0</v>
      </c>
      <c r="N292" s="103" t="n">
        <f aca="false">IF(N$1="P",MAX(0,N$2-$C292),IF(N$1="C",MAX(0,$C292-N$2)))</f>
        <v>0</v>
      </c>
      <c r="O292" s="103" t="n">
        <f aca="false">IF(O$1="P",MAX(0,O$2-$C292),IF(O$1="C",MAX(0,$C292-O$2)))</f>
        <v>0</v>
      </c>
      <c r="P292" s="103" t="n">
        <f aca="false">IF(P$1="P",MAX(0,P$2-$C292),IF(P$1="C",MAX(0,$C292-P$2)))</f>
        <v>0</v>
      </c>
      <c r="Q292" s="103" t="n">
        <f aca="false">IF(Q$1="P",MAX(0,Q$2-$C292),IF(Q$1="C",MAX(0,$C292-Q$2)))</f>
        <v>0</v>
      </c>
      <c r="R292" s="103" t="n">
        <f aca="false">IF(R$1="P",MAX(0,R$2-$C292),IF(R$1="C",MAX(0,$C292-R$2)))</f>
        <v>0</v>
      </c>
      <c r="S292" s="104" t="n">
        <f aca="false">A292</f>
        <v>13</v>
      </c>
      <c r="T292" s="105" t="n">
        <f aca="false">VLOOKUP($B292,Gas!$B$3:$E$2506,2)</f>
        <v>1.795</v>
      </c>
      <c r="U292" s="46" t="n">
        <f aca="false">C292/T292</f>
        <v>8.44568245125348</v>
      </c>
      <c r="V292" s="99" t="n">
        <f aca="false">VLOOKUP($B292,Gas!$B$3:$E$2506,4)</f>
        <v>0.378861205203175</v>
      </c>
    </row>
    <row r="293" customFormat="false" ht="12.75" hidden="false" customHeight="false" outlineLevel="0" collapsed="false">
      <c r="A293" s="95" t="n">
        <f aca="false">MONTH(B293)+(YEAR(B293)-1998)*12</f>
        <v>13</v>
      </c>
      <c r="B293" s="107" t="n">
        <v>36180</v>
      </c>
      <c r="C293" s="97" t="n">
        <v>16.5</v>
      </c>
      <c r="D293" s="98" t="n">
        <f aca="false">LN(C293/C292)</f>
        <v>0.0847000006923093</v>
      </c>
      <c r="E293" s="106" t="n">
        <f aca="false">STDEV(D284:D293)*SQRT(trade_day)</f>
        <v>3.03657138757374</v>
      </c>
      <c r="F293" s="99"/>
      <c r="G293" s="103" t="n">
        <f aca="false">IF(G$1="P",MAX(0,G$2-$C293),IF(G$1="C",MAX(0,$C293-G$2)))</f>
        <v>3.5</v>
      </c>
      <c r="H293" s="103" t="n">
        <f aca="false">IF(H$1="P",MAX(0,H$2-$C293),IF(H$1="C",MAX(0,$C293-H$2)))</f>
        <v>8.5</v>
      </c>
      <c r="I293" s="103" t="n">
        <f aca="false">IF(I$1="P",MAX(0,I$2-$C293),IF(I$1="C",MAX(0,$C293-I$2)))</f>
        <v>13.5</v>
      </c>
      <c r="J293" s="103" t="n">
        <f aca="false">IF(J$1="P",MAX(0,J$2-$C293),IF(J$1="C",MAX(0,$C293-J$2)))</f>
        <v>18.5</v>
      </c>
      <c r="K293" s="103" t="n">
        <f aca="false">IF(K$1="P",MAX(0,K$2-$C293),IF(K$1="C",MAX(0,$C293-K$2)))</f>
        <v>23.5</v>
      </c>
      <c r="L293" s="103" t="n">
        <f aca="false">IF(L$1="P",MAX(0,L$2-$C293),IF(L$1="C",MAX(0,$C293-L$2)))</f>
        <v>33.5</v>
      </c>
      <c r="M293" s="103" t="n">
        <f aca="false">IF(M$1="P",MAX(0,M$2-$C293),IF(M$1="C",MAX(0,$C293-M$2)))</f>
        <v>0</v>
      </c>
      <c r="N293" s="103" t="n">
        <f aca="false">IF(N$1="P",MAX(0,N$2-$C293),IF(N$1="C",MAX(0,$C293-N$2)))</f>
        <v>0</v>
      </c>
      <c r="O293" s="103" t="n">
        <f aca="false">IF(O$1="P",MAX(0,O$2-$C293),IF(O$1="C",MAX(0,$C293-O$2)))</f>
        <v>0</v>
      </c>
      <c r="P293" s="103" t="n">
        <f aca="false">IF(P$1="P",MAX(0,P$2-$C293),IF(P$1="C",MAX(0,$C293-P$2)))</f>
        <v>0</v>
      </c>
      <c r="Q293" s="103" t="n">
        <f aca="false">IF(Q$1="P",MAX(0,Q$2-$C293),IF(Q$1="C",MAX(0,$C293-Q$2)))</f>
        <v>0</v>
      </c>
      <c r="R293" s="103" t="n">
        <f aca="false">IF(R$1="P",MAX(0,R$2-$C293),IF(R$1="C",MAX(0,$C293-R$2)))</f>
        <v>0</v>
      </c>
      <c r="S293" s="104" t="n">
        <f aca="false">A293</f>
        <v>13</v>
      </c>
      <c r="T293" s="105" t="n">
        <f aca="false">VLOOKUP($B293,Gas!$B$3:$E$2506,2)</f>
        <v>1.77</v>
      </c>
      <c r="U293" s="46" t="n">
        <f aca="false">C293/T293</f>
        <v>9.32203389830509</v>
      </c>
      <c r="V293" s="99" t="n">
        <f aca="false">VLOOKUP($B293,Gas!$B$3:$E$2506,4)</f>
        <v>0.381779291031916</v>
      </c>
    </row>
    <row r="294" customFormat="false" ht="12.75" hidden="false" customHeight="false" outlineLevel="0" collapsed="false">
      <c r="A294" s="95" t="n">
        <f aca="false">MONTH(B294)+(YEAR(B294)-1998)*12</f>
        <v>13</v>
      </c>
      <c r="B294" s="107" t="n">
        <v>36181</v>
      </c>
      <c r="C294" s="97" t="n">
        <v>16.96</v>
      </c>
      <c r="D294" s="98" t="n">
        <f aca="false">LN(C294/C293)</f>
        <v>0.027497249457222</v>
      </c>
      <c r="E294" s="106" t="n">
        <f aca="false">STDEV(D285:D294)*SQRT(trade_day)</f>
        <v>2.92649279166631</v>
      </c>
      <c r="F294" s="99"/>
      <c r="G294" s="103" t="n">
        <f aca="false">IF(G$1="P",MAX(0,G$2-$C294),IF(G$1="C",MAX(0,$C294-G$2)))</f>
        <v>3.04</v>
      </c>
      <c r="H294" s="103" t="n">
        <f aca="false">IF(H$1="P",MAX(0,H$2-$C294),IF(H$1="C",MAX(0,$C294-H$2)))</f>
        <v>8.04</v>
      </c>
      <c r="I294" s="103" t="n">
        <f aca="false">IF(I$1="P",MAX(0,I$2-$C294),IF(I$1="C",MAX(0,$C294-I$2)))</f>
        <v>13.04</v>
      </c>
      <c r="J294" s="103" t="n">
        <f aca="false">IF(J$1="P",MAX(0,J$2-$C294),IF(J$1="C",MAX(0,$C294-J$2)))</f>
        <v>18.04</v>
      </c>
      <c r="K294" s="103" t="n">
        <f aca="false">IF(K$1="P",MAX(0,K$2-$C294),IF(K$1="C",MAX(0,$C294-K$2)))</f>
        <v>23.04</v>
      </c>
      <c r="L294" s="103" t="n">
        <f aca="false">IF(L$1="P",MAX(0,L$2-$C294),IF(L$1="C",MAX(0,$C294-L$2)))</f>
        <v>33.04</v>
      </c>
      <c r="M294" s="103" t="n">
        <f aca="false">IF(M$1="P",MAX(0,M$2-$C294),IF(M$1="C",MAX(0,$C294-M$2)))</f>
        <v>0</v>
      </c>
      <c r="N294" s="103" t="n">
        <f aca="false">IF(N$1="P",MAX(0,N$2-$C294),IF(N$1="C",MAX(0,$C294-N$2)))</f>
        <v>0</v>
      </c>
      <c r="O294" s="103" t="n">
        <f aca="false">IF(O$1="P",MAX(0,O$2-$C294),IF(O$1="C",MAX(0,$C294-O$2)))</f>
        <v>0</v>
      </c>
      <c r="P294" s="103" t="n">
        <f aca="false">IF(P$1="P",MAX(0,P$2-$C294),IF(P$1="C",MAX(0,$C294-P$2)))</f>
        <v>0</v>
      </c>
      <c r="Q294" s="103" t="n">
        <f aca="false">IF(Q$1="P",MAX(0,Q$2-$C294),IF(Q$1="C",MAX(0,$C294-Q$2)))</f>
        <v>0</v>
      </c>
      <c r="R294" s="103" t="n">
        <f aca="false">IF(R$1="P",MAX(0,R$2-$C294),IF(R$1="C",MAX(0,$C294-R$2)))</f>
        <v>0</v>
      </c>
      <c r="S294" s="104" t="n">
        <f aca="false">A294</f>
        <v>13</v>
      </c>
      <c r="T294" s="105" t="n">
        <f aca="false">VLOOKUP($B294,Gas!$B$3:$E$2506,2)</f>
        <v>1.8</v>
      </c>
      <c r="U294" s="46" t="n">
        <f aca="false">C294/T294</f>
        <v>9.42222222222222</v>
      </c>
      <c r="V294" s="99" t="n">
        <f aca="false">VLOOKUP($B294,Gas!$B$3:$E$2506,4)</f>
        <v>0.404873033531542</v>
      </c>
    </row>
    <row r="295" customFormat="false" ht="12.75" hidden="false" customHeight="false" outlineLevel="0" collapsed="false">
      <c r="A295" s="95" t="n">
        <f aca="false">MONTH(B295)+(YEAR(B295)-1998)*12</f>
        <v>13</v>
      </c>
      <c r="B295" s="107" t="n">
        <v>36182</v>
      </c>
      <c r="C295" s="97" t="n">
        <v>16.05</v>
      </c>
      <c r="D295" s="98" t="n">
        <f aca="false">LN(C295/C294)</f>
        <v>-0.0551487807877321</v>
      </c>
      <c r="E295" s="106" t="n">
        <f aca="false">STDEV(D286:D295)*SQRT(trade_day)</f>
        <v>2.662942916211</v>
      </c>
      <c r="F295" s="99"/>
      <c r="G295" s="103" t="n">
        <f aca="false">IF(G$1="P",MAX(0,G$2-$C295),IF(G$1="C",MAX(0,$C295-G$2)))</f>
        <v>3.95</v>
      </c>
      <c r="H295" s="103" t="n">
        <f aca="false">IF(H$1="P",MAX(0,H$2-$C295),IF(H$1="C",MAX(0,$C295-H$2)))</f>
        <v>8.95</v>
      </c>
      <c r="I295" s="103" t="n">
        <f aca="false">IF(I$1="P",MAX(0,I$2-$C295),IF(I$1="C",MAX(0,$C295-I$2)))</f>
        <v>13.95</v>
      </c>
      <c r="J295" s="103" t="n">
        <f aca="false">IF(J$1="P",MAX(0,J$2-$C295),IF(J$1="C",MAX(0,$C295-J$2)))</f>
        <v>18.95</v>
      </c>
      <c r="K295" s="103" t="n">
        <f aca="false">IF(K$1="P",MAX(0,K$2-$C295),IF(K$1="C",MAX(0,$C295-K$2)))</f>
        <v>23.95</v>
      </c>
      <c r="L295" s="103" t="n">
        <f aca="false">IF(L$1="P",MAX(0,L$2-$C295),IF(L$1="C",MAX(0,$C295-L$2)))</f>
        <v>33.95</v>
      </c>
      <c r="M295" s="103" t="n">
        <f aca="false">IF(M$1="P",MAX(0,M$2-$C295),IF(M$1="C",MAX(0,$C295-M$2)))</f>
        <v>0</v>
      </c>
      <c r="N295" s="103" t="n">
        <f aca="false">IF(N$1="P",MAX(0,N$2-$C295),IF(N$1="C",MAX(0,$C295-N$2)))</f>
        <v>0</v>
      </c>
      <c r="O295" s="103" t="n">
        <f aca="false">IF(O$1="P",MAX(0,O$2-$C295),IF(O$1="C",MAX(0,$C295-O$2)))</f>
        <v>0</v>
      </c>
      <c r="P295" s="103" t="n">
        <f aca="false">IF(P$1="P",MAX(0,P$2-$C295),IF(P$1="C",MAX(0,$C295-P$2)))</f>
        <v>0</v>
      </c>
      <c r="Q295" s="103" t="n">
        <f aca="false">IF(Q$1="P",MAX(0,Q$2-$C295),IF(Q$1="C",MAX(0,$C295-Q$2)))</f>
        <v>0</v>
      </c>
      <c r="R295" s="103" t="n">
        <f aca="false">IF(R$1="P",MAX(0,R$2-$C295),IF(R$1="C",MAX(0,$C295-R$2)))</f>
        <v>0</v>
      </c>
      <c r="S295" s="104" t="n">
        <f aca="false">A295</f>
        <v>13</v>
      </c>
      <c r="T295" s="105" t="n">
        <f aca="false">VLOOKUP($B295,Gas!$B$3:$E$2506,2)</f>
        <v>1.845</v>
      </c>
      <c r="U295" s="46" t="n">
        <f aca="false">C295/T295</f>
        <v>8.69918699186992</v>
      </c>
      <c r="V295" s="99" t="n">
        <f aca="false">VLOOKUP($B295,Gas!$B$3:$E$2506,4)</f>
        <v>0.398378842961829</v>
      </c>
    </row>
    <row r="296" customFormat="false" ht="12.75" hidden="false" customHeight="false" outlineLevel="0" collapsed="false">
      <c r="A296" s="95" t="n">
        <f aca="false">MONTH(B296)+(YEAR(B296)-1998)*12</f>
        <v>13</v>
      </c>
      <c r="B296" s="107" t="n">
        <v>36185</v>
      </c>
      <c r="C296" s="97" t="n">
        <v>19.49</v>
      </c>
      <c r="D296" s="98" t="n">
        <f aca="false">LN(C296/C295)</f>
        <v>0.194192663943444</v>
      </c>
      <c r="E296" s="106" t="n">
        <f aca="false">STDEV(D287:D296)*SQRT(trade_day)</f>
        <v>2.29806474219422</v>
      </c>
      <c r="F296" s="99"/>
      <c r="G296" s="103" t="n">
        <f aca="false">IF(G$1="P",MAX(0,G$2-$C296),IF(G$1="C",MAX(0,$C296-G$2)))</f>
        <v>0.510000000000002</v>
      </c>
      <c r="H296" s="103" t="n">
        <f aca="false">IF(H$1="P",MAX(0,H$2-$C296),IF(H$1="C",MAX(0,$C296-H$2)))</f>
        <v>5.51</v>
      </c>
      <c r="I296" s="103" t="n">
        <f aca="false">IF(I$1="P",MAX(0,I$2-$C296),IF(I$1="C",MAX(0,$C296-I$2)))</f>
        <v>10.51</v>
      </c>
      <c r="J296" s="103" t="n">
        <f aca="false">IF(J$1="P",MAX(0,J$2-$C296),IF(J$1="C",MAX(0,$C296-J$2)))</f>
        <v>15.51</v>
      </c>
      <c r="K296" s="103" t="n">
        <f aca="false">IF(K$1="P",MAX(0,K$2-$C296),IF(K$1="C",MAX(0,$C296-K$2)))</f>
        <v>20.51</v>
      </c>
      <c r="L296" s="103" t="n">
        <f aca="false">IF(L$1="P",MAX(0,L$2-$C296),IF(L$1="C",MAX(0,$C296-L$2)))</f>
        <v>30.51</v>
      </c>
      <c r="M296" s="103" t="n">
        <f aca="false">IF(M$1="P",MAX(0,M$2-$C296),IF(M$1="C",MAX(0,$C296-M$2)))</f>
        <v>0</v>
      </c>
      <c r="N296" s="103" t="n">
        <f aca="false">IF(N$1="P",MAX(0,N$2-$C296),IF(N$1="C",MAX(0,$C296-N$2)))</f>
        <v>0</v>
      </c>
      <c r="O296" s="103" t="n">
        <f aca="false">IF(O$1="P",MAX(0,O$2-$C296),IF(O$1="C",MAX(0,$C296-O$2)))</f>
        <v>0</v>
      </c>
      <c r="P296" s="103" t="n">
        <f aca="false">IF(P$1="P",MAX(0,P$2-$C296),IF(P$1="C",MAX(0,$C296-P$2)))</f>
        <v>0</v>
      </c>
      <c r="Q296" s="103" t="n">
        <f aca="false">IF(Q$1="P",MAX(0,Q$2-$C296),IF(Q$1="C",MAX(0,$C296-Q$2)))</f>
        <v>0</v>
      </c>
      <c r="R296" s="103" t="n">
        <f aca="false">IF(R$1="P",MAX(0,R$2-$C296),IF(R$1="C",MAX(0,$C296-R$2)))</f>
        <v>0</v>
      </c>
      <c r="S296" s="104" t="n">
        <f aca="false">A296</f>
        <v>13</v>
      </c>
      <c r="T296" s="105" t="n">
        <f aca="false">VLOOKUP($B296,Gas!$B$3:$E$2506,2)</f>
        <v>1.81</v>
      </c>
      <c r="U296" s="46" t="n">
        <f aca="false">C296/T296</f>
        <v>10.767955801105</v>
      </c>
      <c r="V296" s="99" t="n">
        <f aca="false">VLOOKUP($B296,Gas!$B$3:$E$2506,4)</f>
        <v>0.246497743873731</v>
      </c>
    </row>
    <row r="297" customFormat="false" ht="12.75" hidden="false" customHeight="false" outlineLevel="0" collapsed="false">
      <c r="A297" s="95" t="n">
        <f aca="false">MONTH(B297)+(YEAR(B297)-1998)*12</f>
        <v>13</v>
      </c>
      <c r="B297" s="107" t="n">
        <v>36186</v>
      </c>
      <c r="C297" s="97" t="n">
        <v>17.39</v>
      </c>
      <c r="D297" s="98" t="n">
        <f aca="false">LN(C297/C296)</f>
        <v>-0.114006185153278</v>
      </c>
      <c r="E297" s="106" t="n">
        <f aca="false">STDEV(D288:D297)*SQRT(trade_day)</f>
        <v>1.89836089902575</v>
      </c>
      <c r="F297" s="99"/>
      <c r="G297" s="103" t="n">
        <f aca="false">IF(G$1="P",MAX(0,G$2-$C297),IF(G$1="C",MAX(0,$C297-G$2)))</f>
        <v>2.61</v>
      </c>
      <c r="H297" s="103" t="n">
        <f aca="false">IF(H$1="P",MAX(0,H$2-$C297),IF(H$1="C",MAX(0,$C297-H$2)))</f>
        <v>7.61</v>
      </c>
      <c r="I297" s="103" t="n">
        <f aca="false">IF(I$1="P",MAX(0,I$2-$C297),IF(I$1="C",MAX(0,$C297-I$2)))</f>
        <v>12.61</v>
      </c>
      <c r="J297" s="103" t="n">
        <f aca="false">IF(J$1="P",MAX(0,J$2-$C297),IF(J$1="C",MAX(0,$C297-J$2)))</f>
        <v>17.61</v>
      </c>
      <c r="K297" s="103" t="n">
        <f aca="false">IF(K$1="P",MAX(0,K$2-$C297),IF(K$1="C",MAX(0,$C297-K$2)))</f>
        <v>22.61</v>
      </c>
      <c r="L297" s="103" t="n">
        <f aca="false">IF(L$1="P",MAX(0,L$2-$C297),IF(L$1="C",MAX(0,$C297-L$2)))</f>
        <v>32.61</v>
      </c>
      <c r="M297" s="103" t="n">
        <f aca="false">IF(M$1="P",MAX(0,M$2-$C297),IF(M$1="C",MAX(0,$C297-M$2)))</f>
        <v>0</v>
      </c>
      <c r="N297" s="103" t="n">
        <f aca="false">IF(N$1="P",MAX(0,N$2-$C297),IF(N$1="C",MAX(0,$C297-N$2)))</f>
        <v>0</v>
      </c>
      <c r="O297" s="103" t="n">
        <f aca="false">IF(O$1="P",MAX(0,O$2-$C297),IF(O$1="C",MAX(0,$C297-O$2)))</f>
        <v>0</v>
      </c>
      <c r="P297" s="103" t="n">
        <f aca="false">IF(P$1="P",MAX(0,P$2-$C297),IF(P$1="C",MAX(0,$C297-P$2)))</f>
        <v>0</v>
      </c>
      <c r="Q297" s="103" t="n">
        <f aca="false">IF(Q$1="P",MAX(0,Q$2-$C297),IF(Q$1="C",MAX(0,$C297-Q$2)))</f>
        <v>0</v>
      </c>
      <c r="R297" s="103" t="n">
        <f aca="false">IF(R$1="P",MAX(0,R$2-$C297),IF(R$1="C",MAX(0,$C297-R$2)))</f>
        <v>0</v>
      </c>
      <c r="S297" s="104" t="n">
        <f aca="false">A297</f>
        <v>13</v>
      </c>
      <c r="T297" s="105" t="n">
        <f aca="false">VLOOKUP($B297,Gas!$B$3:$E$2506,2)</f>
        <v>1.75</v>
      </c>
      <c r="U297" s="46" t="n">
        <f aca="false">C297/T297</f>
        <v>9.93714285714286</v>
      </c>
      <c r="V297" s="99" t="n">
        <f aca="false">VLOOKUP($B297,Gas!$B$3:$E$2506,4)</f>
        <v>0.320175894410992</v>
      </c>
    </row>
    <row r="298" customFormat="false" ht="12.75" hidden="false" customHeight="false" outlineLevel="0" collapsed="false">
      <c r="A298" s="95" t="n">
        <f aca="false">MONTH(B298)+(YEAR(B298)-1998)*12</f>
        <v>13</v>
      </c>
      <c r="B298" s="107" t="n">
        <v>36187</v>
      </c>
      <c r="C298" s="97" t="n">
        <v>15.82</v>
      </c>
      <c r="D298" s="98" t="n">
        <f aca="false">LN(C298/C297)</f>
        <v>-0.0946203660266839</v>
      </c>
      <c r="E298" s="106" t="n">
        <f aca="false">STDEV(D289:D298)*SQRT(trade_day)</f>
        <v>1.77120265787969</v>
      </c>
      <c r="F298" s="99"/>
      <c r="G298" s="103" t="n">
        <f aca="false">IF(G$1="P",MAX(0,G$2-$C298),IF(G$1="C",MAX(0,$C298-G$2)))</f>
        <v>4.18</v>
      </c>
      <c r="H298" s="103" t="n">
        <f aca="false">IF(H$1="P",MAX(0,H$2-$C298),IF(H$1="C",MAX(0,$C298-H$2)))</f>
        <v>9.18</v>
      </c>
      <c r="I298" s="103" t="n">
        <f aca="false">IF(I$1="P",MAX(0,I$2-$C298),IF(I$1="C",MAX(0,$C298-I$2)))</f>
        <v>14.18</v>
      </c>
      <c r="J298" s="103" t="n">
        <f aca="false">IF(J$1="P",MAX(0,J$2-$C298),IF(J$1="C",MAX(0,$C298-J$2)))</f>
        <v>19.18</v>
      </c>
      <c r="K298" s="103" t="n">
        <f aca="false">IF(K$1="P",MAX(0,K$2-$C298),IF(K$1="C",MAX(0,$C298-K$2)))</f>
        <v>24.18</v>
      </c>
      <c r="L298" s="103" t="n">
        <f aca="false">IF(L$1="P",MAX(0,L$2-$C298),IF(L$1="C",MAX(0,$C298-L$2)))</f>
        <v>34.18</v>
      </c>
      <c r="M298" s="103" t="n">
        <f aca="false">IF(M$1="P",MAX(0,M$2-$C298),IF(M$1="C",MAX(0,$C298-M$2)))</f>
        <v>0</v>
      </c>
      <c r="N298" s="103" t="n">
        <f aca="false">IF(N$1="P",MAX(0,N$2-$C298),IF(N$1="C",MAX(0,$C298-N$2)))</f>
        <v>0</v>
      </c>
      <c r="O298" s="103" t="n">
        <f aca="false">IF(O$1="P",MAX(0,O$2-$C298),IF(O$1="C",MAX(0,$C298-O$2)))</f>
        <v>0</v>
      </c>
      <c r="P298" s="103" t="n">
        <f aca="false">IF(P$1="P",MAX(0,P$2-$C298),IF(P$1="C",MAX(0,$C298-P$2)))</f>
        <v>0</v>
      </c>
      <c r="Q298" s="103" t="n">
        <f aca="false">IF(Q$1="P",MAX(0,Q$2-$C298),IF(Q$1="C",MAX(0,$C298-Q$2)))</f>
        <v>0</v>
      </c>
      <c r="R298" s="103" t="n">
        <f aca="false">IF(R$1="P",MAX(0,R$2-$C298),IF(R$1="C",MAX(0,$C298-R$2)))</f>
        <v>0</v>
      </c>
      <c r="S298" s="104" t="n">
        <f aca="false">A298</f>
        <v>13</v>
      </c>
      <c r="T298" s="105" t="n">
        <f aca="false">VLOOKUP($B298,Gas!$B$3:$E$2506,2)</f>
        <v>1.72</v>
      </c>
      <c r="U298" s="46" t="n">
        <f aca="false">C298/T298</f>
        <v>9.19767441860465</v>
      </c>
      <c r="V298" s="99" t="n">
        <f aca="false">VLOOKUP($B298,Gas!$B$3:$E$2506,4)</f>
        <v>0.331458941660637</v>
      </c>
    </row>
    <row r="299" customFormat="false" ht="12.75" hidden="false" customHeight="false" outlineLevel="0" collapsed="false">
      <c r="A299" s="95" t="n">
        <f aca="false">MONTH(B299)+(YEAR(B299)-1998)*12</f>
        <v>13</v>
      </c>
      <c r="B299" s="107" t="n">
        <v>36188</v>
      </c>
      <c r="C299" s="97" t="n">
        <v>15.62</v>
      </c>
      <c r="D299" s="98" t="n">
        <f aca="false">LN(C299/C298)</f>
        <v>-0.012722817927968</v>
      </c>
      <c r="E299" s="106" t="n">
        <f aca="false">STDEV(D290:D299)*SQRT(trade_day)</f>
        <v>1.75505495225853</v>
      </c>
      <c r="F299" s="99"/>
      <c r="G299" s="103" t="n">
        <f aca="false">IF(G$1="P",MAX(0,G$2-$C299),IF(G$1="C",MAX(0,$C299-G$2)))</f>
        <v>4.38</v>
      </c>
      <c r="H299" s="103" t="n">
        <f aca="false">IF(H$1="P",MAX(0,H$2-$C299),IF(H$1="C",MAX(0,$C299-H$2)))</f>
        <v>9.38</v>
      </c>
      <c r="I299" s="103" t="n">
        <f aca="false">IF(I$1="P",MAX(0,I$2-$C299),IF(I$1="C",MAX(0,$C299-I$2)))</f>
        <v>14.38</v>
      </c>
      <c r="J299" s="103" t="n">
        <f aca="false">IF(J$1="P",MAX(0,J$2-$C299),IF(J$1="C",MAX(0,$C299-J$2)))</f>
        <v>19.38</v>
      </c>
      <c r="K299" s="103" t="n">
        <f aca="false">IF(K$1="P",MAX(0,K$2-$C299),IF(K$1="C",MAX(0,$C299-K$2)))</f>
        <v>24.38</v>
      </c>
      <c r="L299" s="103" t="n">
        <f aca="false">IF(L$1="P",MAX(0,L$2-$C299),IF(L$1="C",MAX(0,$C299-L$2)))</f>
        <v>34.38</v>
      </c>
      <c r="M299" s="103" t="n">
        <f aca="false">IF(M$1="P",MAX(0,M$2-$C299),IF(M$1="C",MAX(0,$C299-M$2)))</f>
        <v>0</v>
      </c>
      <c r="N299" s="103" t="n">
        <f aca="false">IF(N$1="P",MAX(0,N$2-$C299),IF(N$1="C",MAX(0,$C299-N$2)))</f>
        <v>0</v>
      </c>
      <c r="O299" s="103" t="n">
        <f aca="false">IF(O$1="P",MAX(0,O$2-$C299),IF(O$1="C",MAX(0,$C299-O$2)))</f>
        <v>0</v>
      </c>
      <c r="P299" s="103" t="n">
        <f aca="false">IF(P$1="P",MAX(0,P$2-$C299),IF(P$1="C",MAX(0,$C299-P$2)))</f>
        <v>0</v>
      </c>
      <c r="Q299" s="103" t="n">
        <f aca="false">IF(Q$1="P",MAX(0,Q$2-$C299),IF(Q$1="C",MAX(0,$C299-Q$2)))</f>
        <v>0</v>
      </c>
      <c r="R299" s="103" t="n">
        <f aca="false">IF(R$1="P",MAX(0,R$2-$C299),IF(R$1="C",MAX(0,$C299-R$2)))</f>
        <v>0</v>
      </c>
      <c r="S299" s="104" t="n">
        <f aca="false">A299</f>
        <v>13</v>
      </c>
      <c r="T299" s="105" t="n">
        <f aca="false">VLOOKUP($B299,Gas!$B$3:$E$2506,2)</f>
        <v>1.75</v>
      </c>
      <c r="U299" s="46" t="n">
        <f aca="false">C299/T299</f>
        <v>8.92571428571429</v>
      </c>
      <c r="V299" s="99" t="n">
        <f aca="false">VLOOKUP($B299,Gas!$B$3:$E$2506,4)</f>
        <v>0.356040012895118</v>
      </c>
    </row>
    <row r="300" customFormat="false" ht="12.75" hidden="false" customHeight="false" outlineLevel="0" collapsed="false">
      <c r="A300" s="95" t="n">
        <f aca="false">MONTH(B300)+(YEAR(B300)-1998)*12</f>
        <v>13</v>
      </c>
      <c r="B300" s="107" t="n">
        <v>36189</v>
      </c>
      <c r="C300" s="97" t="n">
        <v>15.73</v>
      </c>
      <c r="D300" s="98" t="n">
        <f aca="false">LN(C300/C299)</f>
        <v>0.00701757265864654</v>
      </c>
      <c r="E300" s="106" t="n">
        <f aca="false">STDEV(D291:D300)*SQRT(trade_day)</f>
        <v>1.65739018652495</v>
      </c>
      <c r="F300" s="99"/>
      <c r="G300" s="103" t="n">
        <f aca="false">IF(G$1="P",MAX(0,G$2-$C300),IF(G$1="C",MAX(0,$C300-G$2)))</f>
        <v>4.27</v>
      </c>
      <c r="H300" s="103" t="n">
        <f aca="false">IF(H$1="P",MAX(0,H$2-$C300),IF(H$1="C",MAX(0,$C300-H$2)))</f>
        <v>9.27</v>
      </c>
      <c r="I300" s="103" t="n">
        <f aca="false">IF(I$1="P",MAX(0,I$2-$C300),IF(I$1="C",MAX(0,$C300-I$2)))</f>
        <v>14.27</v>
      </c>
      <c r="J300" s="103" t="n">
        <f aca="false">IF(J$1="P",MAX(0,J$2-$C300),IF(J$1="C",MAX(0,$C300-J$2)))</f>
        <v>19.27</v>
      </c>
      <c r="K300" s="103" t="n">
        <f aca="false">IF(K$1="P",MAX(0,K$2-$C300),IF(K$1="C",MAX(0,$C300-K$2)))</f>
        <v>24.27</v>
      </c>
      <c r="L300" s="103" t="n">
        <f aca="false">IF(L$1="P",MAX(0,L$2-$C300),IF(L$1="C",MAX(0,$C300-L$2)))</f>
        <v>34.27</v>
      </c>
      <c r="M300" s="103" t="n">
        <f aca="false">IF(M$1="P",MAX(0,M$2-$C300),IF(M$1="C",MAX(0,$C300-M$2)))</f>
        <v>0</v>
      </c>
      <c r="N300" s="103" t="n">
        <f aca="false">IF(N$1="P",MAX(0,N$2-$C300),IF(N$1="C",MAX(0,$C300-N$2)))</f>
        <v>0</v>
      </c>
      <c r="O300" s="103" t="n">
        <f aca="false">IF(O$1="P",MAX(0,O$2-$C300),IF(O$1="C",MAX(0,$C300-O$2)))</f>
        <v>0</v>
      </c>
      <c r="P300" s="103" t="n">
        <f aca="false">IF(P$1="P",MAX(0,P$2-$C300),IF(P$1="C",MAX(0,$C300-P$2)))</f>
        <v>0</v>
      </c>
      <c r="Q300" s="103" t="n">
        <f aca="false">IF(Q$1="P",MAX(0,Q$2-$C300),IF(Q$1="C",MAX(0,$C300-Q$2)))</f>
        <v>0</v>
      </c>
      <c r="R300" s="103" t="n">
        <f aca="false">IF(R$1="P",MAX(0,R$2-$C300),IF(R$1="C",MAX(0,$C300-R$2)))</f>
        <v>0</v>
      </c>
      <c r="S300" s="104" t="n">
        <f aca="false">A300</f>
        <v>13</v>
      </c>
      <c r="T300" s="105" t="n">
        <f aca="false">VLOOKUP($B300,Gas!$B$3:$E$2506,2)</f>
        <v>1.805</v>
      </c>
      <c r="U300" s="46" t="n">
        <f aca="false">C300/T300</f>
        <v>8.71468144044321</v>
      </c>
      <c r="V300" s="99" t="n">
        <f aca="false">VLOOKUP($B300,Gas!$B$3:$E$2506,4)</f>
        <v>0.40998635113942</v>
      </c>
    </row>
    <row r="301" customFormat="false" ht="12.75" hidden="false" customHeight="false" outlineLevel="0" collapsed="false">
      <c r="A301" s="95" t="n">
        <f aca="false">MONTH(B301)+(YEAR(B301)-1998)*12</f>
        <v>14</v>
      </c>
      <c r="B301" s="107" t="n">
        <v>36192</v>
      </c>
      <c r="C301" s="97" t="n">
        <v>16.41</v>
      </c>
      <c r="D301" s="98" t="n">
        <f aca="false">LN(C301/C300)</f>
        <v>0.0423211880318131</v>
      </c>
      <c r="E301" s="106" t="n">
        <f aca="false">STDEV(D301,D292:D300)*SQRT(trade_day)</f>
        <v>1.57291268957907</v>
      </c>
      <c r="F301" s="99"/>
      <c r="G301" s="103" t="n">
        <f aca="false">IF(G$1="P",MAX(0,G$2-$C301),IF(G$1="C",MAX(0,$C301-G$2)))</f>
        <v>3.59</v>
      </c>
      <c r="H301" s="103" t="n">
        <f aca="false">IF(H$1="P",MAX(0,H$2-$C301),IF(H$1="C",MAX(0,$C301-H$2)))</f>
        <v>8.59</v>
      </c>
      <c r="I301" s="103" t="n">
        <f aca="false">IF(I$1="P",MAX(0,I$2-$C301),IF(I$1="C",MAX(0,$C301-I$2)))</f>
        <v>13.59</v>
      </c>
      <c r="J301" s="103" t="n">
        <f aca="false">IF(J$1="P",MAX(0,J$2-$C301),IF(J$1="C",MAX(0,$C301-J$2)))</f>
        <v>18.59</v>
      </c>
      <c r="K301" s="103" t="n">
        <f aca="false">IF(K$1="P",MAX(0,K$2-$C301),IF(K$1="C",MAX(0,$C301-K$2)))</f>
        <v>23.59</v>
      </c>
      <c r="L301" s="103" t="n">
        <f aca="false">IF(L$1="P",MAX(0,L$2-$C301),IF(L$1="C",MAX(0,$C301-L$2)))</f>
        <v>33.59</v>
      </c>
      <c r="M301" s="103" t="n">
        <f aca="false">IF(M$1="P",MAX(0,M$2-$C301),IF(M$1="C",MAX(0,$C301-M$2)))</f>
        <v>0</v>
      </c>
      <c r="N301" s="103" t="n">
        <f aca="false">IF(N$1="P",MAX(0,N$2-$C301),IF(N$1="C",MAX(0,$C301-N$2)))</f>
        <v>0</v>
      </c>
      <c r="O301" s="103" t="n">
        <f aca="false">IF(O$1="P",MAX(0,O$2-$C301),IF(O$1="C",MAX(0,$C301-O$2)))</f>
        <v>0</v>
      </c>
      <c r="P301" s="103" t="n">
        <f aca="false">IF(P$1="P",MAX(0,P$2-$C301),IF(P$1="C",MAX(0,$C301-P$2)))</f>
        <v>0</v>
      </c>
      <c r="Q301" s="103" t="n">
        <f aca="false">IF(Q$1="P",MAX(0,Q$2-$C301),IF(Q$1="C",MAX(0,$C301-Q$2)))</f>
        <v>0</v>
      </c>
      <c r="R301" s="103" t="n">
        <f aca="false">IF(R$1="P",MAX(0,R$2-$C301),IF(R$1="C",MAX(0,$C301-R$2)))</f>
        <v>0</v>
      </c>
      <c r="S301" s="104" t="n">
        <f aca="false">A301</f>
        <v>14</v>
      </c>
      <c r="T301" s="105" t="n">
        <f aca="false">VLOOKUP($B301,Gas!$B$3:$E$2506,2)</f>
        <v>1.805</v>
      </c>
      <c r="U301" s="46" t="n">
        <f aca="false">C301/T301</f>
        <v>9.09141274238227</v>
      </c>
      <c r="V301" s="99" t="n">
        <f aca="false">VLOOKUP($B301,Gas!$B$3:$E$2506,4)</f>
        <v>0.352958558616059</v>
      </c>
    </row>
    <row r="302" customFormat="false" ht="12.75" hidden="false" customHeight="false" outlineLevel="0" collapsed="false">
      <c r="A302" s="95" t="n">
        <f aca="false">MONTH(B302)+(YEAR(B302)-1998)*12</f>
        <v>14</v>
      </c>
      <c r="B302" s="107" t="n">
        <v>36193</v>
      </c>
      <c r="C302" s="97" t="n">
        <v>16.3</v>
      </c>
      <c r="D302" s="98" t="n">
        <f aca="false">LN(C302/C301)</f>
        <v>-0.00672579728928289</v>
      </c>
      <c r="E302" s="106" t="n">
        <f aca="false">STDEV(D301:D302,D293:D300)*SQRT(trade_day)</f>
        <v>1.41573041309539</v>
      </c>
      <c r="F302" s="99"/>
      <c r="G302" s="103" t="n">
        <f aca="false">IF(G$1="P",MAX(0,G$2-$C302),IF(G$1="C",MAX(0,$C302-G$2)))</f>
        <v>3.7</v>
      </c>
      <c r="H302" s="103" t="n">
        <f aca="false">IF(H$1="P",MAX(0,H$2-$C302),IF(H$1="C",MAX(0,$C302-H$2)))</f>
        <v>8.7</v>
      </c>
      <c r="I302" s="103" t="n">
        <f aca="false">IF(I$1="P",MAX(0,I$2-$C302),IF(I$1="C",MAX(0,$C302-I$2)))</f>
        <v>13.7</v>
      </c>
      <c r="J302" s="103" t="n">
        <f aca="false">IF(J$1="P",MAX(0,J$2-$C302),IF(J$1="C",MAX(0,$C302-J$2)))</f>
        <v>18.7</v>
      </c>
      <c r="K302" s="103" t="n">
        <f aca="false">IF(K$1="P",MAX(0,K$2-$C302),IF(K$1="C",MAX(0,$C302-K$2)))</f>
        <v>23.7</v>
      </c>
      <c r="L302" s="103" t="n">
        <f aca="false">IF(L$1="P",MAX(0,L$2-$C302),IF(L$1="C",MAX(0,$C302-L$2)))</f>
        <v>33.7</v>
      </c>
      <c r="M302" s="103" t="n">
        <f aca="false">IF(M$1="P",MAX(0,M$2-$C302),IF(M$1="C",MAX(0,$C302-M$2)))</f>
        <v>0</v>
      </c>
      <c r="N302" s="103" t="n">
        <f aca="false">IF(N$1="P",MAX(0,N$2-$C302),IF(N$1="C",MAX(0,$C302-N$2)))</f>
        <v>0</v>
      </c>
      <c r="O302" s="103" t="n">
        <f aca="false">IF(O$1="P",MAX(0,O$2-$C302),IF(O$1="C",MAX(0,$C302-O$2)))</f>
        <v>0</v>
      </c>
      <c r="P302" s="103" t="n">
        <f aca="false">IF(P$1="P",MAX(0,P$2-$C302),IF(P$1="C",MAX(0,$C302-P$2)))</f>
        <v>0</v>
      </c>
      <c r="Q302" s="103" t="n">
        <f aca="false">IF(Q$1="P",MAX(0,Q$2-$C302),IF(Q$1="C",MAX(0,$C302-Q$2)))</f>
        <v>0</v>
      </c>
      <c r="R302" s="103" t="n">
        <f aca="false">IF(R$1="P",MAX(0,R$2-$C302),IF(R$1="C",MAX(0,$C302-R$2)))</f>
        <v>0</v>
      </c>
      <c r="S302" s="104" t="n">
        <f aca="false">A302</f>
        <v>14</v>
      </c>
      <c r="T302" s="105" t="n">
        <f aca="false">VLOOKUP($B302,Gas!$B$3:$E$2506,2)</f>
        <v>1.745</v>
      </c>
      <c r="U302" s="46" t="n">
        <f aca="false">C302/T302</f>
        <v>9.34097421203438</v>
      </c>
      <c r="V302" s="99" t="n">
        <f aca="false">VLOOKUP($B302,Gas!$B$3:$E$2506,4)</f>
        <v>0.390609957348952</v>
      </c>
    </row>
    <row r="303" customFormat="false" ht="12.75" hidden="false" customHeight="false" outlineLevel="0" collapsed="false">
      <c r="A303" s="95" t="n">
        <f aca="false">MONTH(B303)+(YEAR(B303)-1998)*12</f>
        <v>14</v>
      </c>
      <c r="B303" s="107" t="n">
        <v>36194</v>
      </c>
      <c r="C303" s="97" t="n">
        <v>16.02</v>
      </c>
      <c r="D303" s="98" t="n">
        <f aca="false">LN(C303/C302)</f>
        <v>-0.0173271661725036</v>
      </c>
      <c r="E303" s="106" t="n">
        <f aca="false">STDEV(D301:D303,D294:D300)*SQRT(trade_day)</f>
        <v>1.35112309634285</v>
      </c>
      <c r="F303" s="99"/>
      <c r="G303" s="103" t="n">
        <f aca="false">IF(G$1="P",MAX(0,G$2-$C303),IF(G$1="C",MAX(0,$C303-G$2)))</f>
        <v>3.98</v>
      </c>
      <c r="H303" s="103" t="n">
        <f aca="false">IF(H$1="P",MAX(0,H$2-$C303),IF(H$1="C",MAX(0,$C303-H$2)))</f>
        <v>8.98</v>
      </c>
      <c r="I303" s="103" t="n">
        <f aca="false">IF(I$1="P",MAX(0,I$2-$C303),IF(I$1="C",MAX(0,$C303-I$2)))</f>
        <v>13.98</v>
      </c>
      <c r="J303" s="103" t="n">
        <f aca="false">IF(J$1="P",MAX(0,J$2-$C303),IF(J$1="C",MAX(0,$C303-J$2)))</f>
        <v>18.98</v>
      </c>
      <c r="K303" s="103" t="n">
        <f aca="false">IF(K$1="P",MAX(0,K$2-$C303),IF(K$1="C",MAX(0,$C303-K$2)))</f>
        <v>23.98</v>
      </c>
      <c r="L303" s="103" t="n">
        <f aca="false">IF(L$1="P",MAX(0,L$2-$C303),IF(L$1="C",MAX(0,$C303-L$2)))</f>
        <v>33.98</v>
      </c>
      <c r="M303" s="103" t="n">
        <f aca="false">IF(M$1="P",MAX(0,M$2-$C303),IF(M$1="C",MAX(0,$C303-M$2)))</f>
        <v>0</v>
      </c>
      <c r="N303" s="103" t="n">
        <f aca="false">IF(N$1="P",MAX(0,N$2-$C303),IF(N$1="C",MAX(0,$C303-N$2)))</f>
        <v>0</v>
      </c>
      <c r="O303" s="103" t="n">
        <f aca="false">IF(O$1="P",MAX(0,O$2-$C303),IF(O$1="C",MAX(0,$C303-O$2)))</f>
        <v>0</v>
      </c>
      <c r="P303" s="103" t="n">
        <f aca="false">IF(P$1="P",MAX(0,P$2-$C303),IF(P$1="C",MAX(0,$C303-P$2)))</f>
        <v>0</v>
      </c>
      <c r="Q303" s="103" t="n">
        <f aca="false">IF(Q$1="P",MAX(0,Q$2-$C303),IF(Q$1="C",MAX(0,$C303-Q$2)))</f>
        <v>0</v>
      </c>
      <c r="R303" s="103" t="n">
        <f aca="false">IF(R$1="P",MAX(0,R$2-$C303),IF(R$1="C",MAX(0,$C303-R$2)))</f>
        <v>0</v>
      </c>
      <c r="S303" s="104" t="n">
        <f aca="false">A303</f>
        <v>14</v>
      </c>
      <c r="T303" s="105" t="n">
        <f aca="false">VLOOKUP($B303,Gas!$B$3:$E$2506,2)</f>
        <v>1.77</v>
      </c>
      <c r="U303" s="46" t="n">
        <f aca="false">C303/T303</f>
        <v>9.05084745762712</v>
      </c>
      <c r="V303" s="99" t="n">
        <f aca="false">VLOOKUP($B303,Gas!$B$3:$E$2506,4)</f>
        <v>0.405193355794582</v>
      </c>
    </row>
    <row r="304" customFormat="false" ht="12.75" hidden="false" customHeight="false" outlineLevel="0" collapsed="false">
      <c r="A304" s="95" t="n">
        <f aca="false">MONTH(B304)+(YEAR(B304)-1998)*12</f>
        <v>14</v>
      </c>
      <c r="B304" s="107" t="n">
        <v>36195</v>
      </c>
      <c r="C304" s="97" t="n">
        <v>16.46</v>
      </c>
      <c r="D304" s="98" t="n">
        <f aca="false">LN(C304/C303)</f>
        <v>0.0270952536087107</v>
      </c>
      <c r="E304" s="106" t="n">
        <f aca="false">STDEV(D301:D304,D295:D300)*SQRT(trade_day)</f>
        <v>1.35087291401704</v>
      </c>
      <c r="F304" s="99"/>
      <c r="G304" s="103" t="n">
        <f aca="false">IF(G$1="P",MAX(0,G$2-$C304),IF(G$1="C",MAX(0,$C304-G$2)))</f>
        <v>3.54</v>
      </c>
      <c r="H304" s="103" t="n">
        <f aca="false">IF(H$1="P",MAX(0,H$2-$C304),IF(H$1="C",MAX(0,$C304-H$2)))</f>
        <v>8.54</v>
      </c>
      <c r="I304" s="103" t="n">
        <f aca="false">IF(I$1="P",MAX(0,I$2-$C304),IF(I$1="C",MAX(0,$C304-I$2)))</f>
        <v>13.54</v>
      </c>
      <c r="J304" s="103" t="n">
        <f aca="false">IF(J$1="P",MAX(0,J$2-$C304),IF(J$1="C",MAX(0,$C304-J$2)))</f>
        <v>18.54</v>
      </c>
      <c r="K304" s="103" t="n">
        <f aca="false">IF(K$1="P",MAX(0,K$2-$C304),IF(K$1="C",MAX(0,$C304-K$2)))</f>
        <v>23.54</v>
      </c>
      <c r="L304" s="103" t="n">
        <f aca="false">IF(L$1="P",MAX(0,L$2-$C304),IF(L$1="C",MAX(0,$C304-L$2)))</f>
        <v>33.54</v>
      </c>
      <c r="M304" s="103" t="n">
        <f aca="false">IF(M$1="P",MAX(0,M$2-$C304),IF(M$1="C",MAX(0,$C304-M$2)))</f>
        <v>0</v>
      </c>
      <c r="N304" s="103" t="n">
        <f aca="false">IF(N$1="P",MAX(0,N$2-$C304),IF(N$1="C",MAX(0,$C304-N$2)))</f>
        <v>0</v>
      </c>
      <c r="O304" s="103" t="n">
        <f aca="false">IF(O$1="P",MAX(0,O$2-$C304),IF(O$1="C",MAX(0,$C304-O$2)))</f>
        <v>0</v>
      </c>
      <c r="P304" s="103" t="n">
        <f aca="false">IF(P$1="P",MAX(0,P$2-$C304),IF(P$1="C",MAX(0,$C304-P$2)))</f>
        <v>0</v>
      </c>
      <c r="Q304" s="103" t="n">
        <f aca="false">IF(Q$1="P",MAX(0,Q$2-$C304),IF(Q$1="C",MAX(0,$C304-Q$2)))</f>
        <v>0</v>
      </c>
      <c r="R304" s="103" t="n">
        <f aca="false">IF(R$1="P",MAX(0,R$2-$C304),IF(R$1="C",MAX(0,$C304-R$2)))</f>
        <v>0</v>
      </c>
      <c r="S304" s="104" t="n">
        <f aca="false">A304</f>
        <v>14</v>
      </c>
      <c r="T304" s="105" t="n">
        <f aca="false">VLOOKUP($B304,Gas!$B$3:$E$2506,2)</f>
        <v>1.8</v>
      </c>
      <c r="U304" s="46" t="n">
        <f aca="false">C304/T304</f>
        <v>9.14444444444444</v>
      </c>
      <c r="V304" s="99" t="n">
        <f aca="false">VLOOKUP($B304,Gas!$B$3:$E$2506,4)</f>
        <v>0.421353330959508</v>
      </c>
    </row>
    <row r="305" customFormat="false" ht="12.75" hidden="false" customHeight="false" outlineLevel="0" collapsed="false">
      <c r="A305" s="95" t="n">
        <f aca="false">MONTH(B305)+(YEAR(B305)-1998)*12</f>
        <v>14</v>
      </c>
      <c r="B305" s="107" t="n">
        <v>36196</v>
      </c>
      <c r="C305" s="97" t="n">
        <v>17.14</v>
      </c>
      <c r="D305" s="98" t="n">
        <f aca="false">LN(C305/C304)</f>
        <v>0.04048171792071</v>
      </c>
      <c r="E305" s="106" t="n">
        <f aca="false">STDEV(D301:D305,D296:D300)*SQRT(trade_day)</f>
        <v>1.33281317603377</v>
      </c>
      <c r="F305" s="99"/>
      <c r="G305" s="103" t="n">
        <f aca="false">IF(G$1="P",MAX(0,G$2-$C305),IF(G$1="C",MAX(0,$C305-G$2)))</f>
        <v>2.86</v>
      </c>
      <c r="H305" s="103" t="n">
        <f aca="false">IF(H$1="P",MAX(0,H$2-$C305),IF(H$1="C",MAX(0,$C305-H$2)))</f>
        <v>7.86</v>
      </c>
      <c r="I305" s="103" t="n">
        <f aca="false">IF(I$1="P",MAX(0,I$2-$C305),IF(I$1="C",MAX(0,$C305-I$2)))</f>
        <v>12.86</v>
      </c>
      <c r="J305" s="103" t="n">
        <f aca="false">IF(J$1="P",MAX(0,J$2-$C305),IF(J$1="C",MAX(0,$C305-J$2)))</f>
        <v>17.86</v>
      </c>
      <c r="K305" s="103" t="n">
        <f aca="false">IF(K$1="P",MAX(0,K$2-$C305),IF(K$1="C",MAX(0,$C305-K$2)))</f>
        <v>22.86</v>
      </c>
      <c r="L305" s="103" t="n">
        <f aca="false">IF(L$1="P",MAX(0,L$2-$C305),IF(L$1="C",MAX(0,$C305-L$2)))</f>
        <v>32.86</v>
      </c>
      <c r="M305" s="103" t="n">
        <f aca="false">IF(M$1="P",MAX(0,M$2-$C305),IF(M$1="C",MAX(0,$C305-M$2)))</f>
        <v>0</v>
      </c>
      <c r="N305" s="103" t="n">
        <f aca="false">IF(N$1="P",MAX(0,N$2-$C305),IF(N$1="C",MAX(0,$C305-N$2)))</f>
        <v>0</v>
      </c>
      <c r="O305" s="103" t="n">
        <f aca="false">IF(O$1="P",MAX(0,O$2-$C305),IF(O$1="C",MAX(0,$C305-O$2)))</f>
        <v>0</v>
      </c>
      <c r="P305" s="103" t="n">
        <f aca="false">IF(P$1="P",MAX(0,P$2-$C305),IF(P$1="C",MAX(0,$C305-P$2)))</f>
        <v>0</v>
      </c>
      <c r="Q305" s="103" t="n">
        <f aca="false">IF(Q$1="P",MAX(0,Q$2-$C305),IF(Q$1="C",MAX(0,$C305-Q$2)))</f>
        <v>0</v>
      </c>
      <c r="R305" s="103" t="n">
        <f aca="false">IF(R$1="P",MAX(0,R$2-$C305),IF(R$1="C",MAX(0,$C305-R$2)))</f>
        <v>0</v>
      </c>
      <c r="S305" s="104" t="n">
        <f aca="false">A305</f>
        <v>14</v>
      </c>
      <c r="T305" s="105" t="n">
        <f aca="false">VLOOKUP($B305,Gas!$B$3:$E$2506,2)</f>
        <v>1.785</v>
      </c>
      <c r="U305" s="46" t="n">
        <f aca="false">C305/T305</f>
        <v>9.60224089635855</v>
      </c>
      <c r="V305" s="99" t="n">
        <f aca="false">VLOOKUP($B305,Gas!$B$3:$E$2506,4)</f>
        <v>0.364450253094239</v>
      </c>
    </row>
    <row r="306" customFormat="false" ht="12.75" hidden="false" customHeight="false" outlineLevel="0" collapsed="false">
      <c r="A306" s="95" t="n">
        <f aca="false">MONTH(B306)+(YEAR(B306)-1998)*12</f>
        <v>14</v>
      </c>
      <c r="B306" s="107" t="n">
        <v>36199</v>
      </c>
      <c r="C306" s="97" t="n">
        <v>16.32</v>
      </c>
      <c r="D306" s="98" t="n">
        <f aca="false">LN(C306/C305)</f>
        <v>-0.0490235636336728</v>
      </c>
      <c r="E306" s="106" t="n">
        <f aca="false">STDEV(D301:D306,D297:D300)*SQRT(trade_day)</f>
        <v>0.848582749009204</v>
      </c>
      <c r="F306" s="99"/>
      <c r="G306" s="103" t="n">
        <f aca="false">IF(G$1="P",MAX(0,G$2-$C306),IF(G$1="C",MAX(0,$C306-G$2)))</f>
        <v>3.68</v>
      </c>
      <c r="H306" s="103" t="n">
        <f aca="false">IF(H$1="P",MAX(0,H$2-$C306),IF(H$1="C",MAX(0,$C306-H$2)))</f>
        <v>8.68</v>
      </c>
      <c r="I306" s="103" t="n">
        <f aca="false">IF(I$1="P",MAX(0,I$2-$C306),IF(I$1="C",MAX(0,$C306-I$2)))</f>
        <v>13.68</v>
      </c>
      <c r="J306" s="103" t="n">
        <f aca="false">IF(J$1="P",MAX(0,J$2-$C306),IF(J$1="C",MAX(0,$C306-J$2)))</f>
        <v>18.68</v>
      </c>
      <c r="K306" s="103" t="n">
        <f aca="false">IF(K$1="P",MAX(0,K$2-$C306),IF(K$1="C",MAX(0,$C306-K$2)))</f>
        <v>23.68</v>
      </c>
      <c r="L306" s="103" t="n">
        <f aca="false">IF(L$1="P",MAX(0,L$2-$C306),IF(L$1="C",MAX(0,$C306-L$2)))</f>
        <v>33.68</v>
      </c>
      <c r="M306" s="103" t="n">
        <f aca="false">IF(M$1="P",MAX(0,M$2-$C306),IF(M$1="C",MAX(0,$C306-M$2)))</f>
        <v>0</v>
      </c>
      <c r="N306" s="103" t="n">
        <f aca="false">IF(N$1="P",MAX(0,N$2-$C306),IF(N$1="C",MAX(0,$C306-N$2)))</f>
        <v>0</v>
      </c>
      <c r="O306" s="103" t="n">
        <f aca="false">IF(O$1="P",MAX(0,O$2-$C306),IF(O$1="C",MAX(0,$C306-O$2)))</f>
        <v>0</v>
      </c>
      <c r="P306" s="103" t="n">
        <f aca="false">IF(P$1="P",MAX(0,P$2-$C306),IF(P$1="C",MAX(0,$C306-P$2)))</f>
        <v>0</v>
      </c>
      <c r="Q306" s="103" t="n">
        <f aca="false">IF(Q$1="P",MAX(0,Q$2-$C306),IF(Q$1="C",MAX(0,$C306-Q$2)))</f>
        <v>0</v>
      </c>
      <c r="R306" s="103" t="n">
        <f aca="false">IF(R$1="P",MAX(0,R$2-$C306),IF(R$1="C",MAX(0,$C306-R$2)))</f>
        <v>0</v>
      </c>
      <c r="S306" s="104" t="n">
        <f aca="false">A306</f>
        <v>14</v>
      </c>
      <c r="T306" s="105" t="n">
        <f aca="false">VLOOKUP($B306,Gas!$B$3:$E$2506,2)</f>
        <v>1.805</v>
      </c>
      <c r="U306" s="46" t="n">
        <f aca="false">C306/T306</f>
        <v>9.0415512465374</v>
      </c>
      <c r="V306" s="99" t="n">
        <f aca="false">VLOOKUP($B306,Gas!$B$3:$E$2506,4)</f>
        <v>0.276336989632861</v>
      </c>
    </row>
    <row r="307" customFormat="false" ht="12.75" hidden="false" customHeight="false" outlineLevel="0" collapsed="false">
      <c r="A307" s="95" t="n">
        <f aca="false">MONTH(B307)+(YEAR(B307)-1998)*12</f>
        <v>14</v>
      </c>
      <c r="B307" s="107" t="n">
        <v>36200</v>
      </c>
      <c r="C307" s="97" t="n">
        <v>15.33</v>
      </c>
      <c r="D307" s="98" t="n">
        <f aca="false">LN(C307/C306)</f>
        <v>-0.0625796566522382</v>
      </c>
      <c r="E307" s="106" t="n">
        <f aca="false">STDEV(D301:D307,D298:D300)*SQRT(trade_day)</f>
        <v>0.714986737262052</v>
      </c>
      <c r="F307" s="99"/>
      <c r="G307" s="103" t="n">
        <f aca="false">IF(G$1="P",MAX(0,G$2-$C307),IF(G$1="C",MAX(0,$C307-G$2)))</f>
        <v>4.67</v>
      </c>
      <c r="H307" s="103" t="n">
        <f aca="false">IF(H$1="P",MAX(0,H$2-$C307),IF(H$1="C",MAX(0,$C307-H$2)))</f>
        <v>9.67</v>
      </c>
      <c r="I307" s="103" t="n">
        <f aca="false">IF(I$1="P",MAX(0,I$2-$C307),IF(I$1="C",MAX(0,$C307-I$2)))</f>
        <v>14.67</v>
      </c>
      <c r="J307" s="103" t="n">
        <f aca="false">IF(J$1="P",MAX(0,J$2-$C307),IF(J$1="C",MAX(0,$C307-J$2)))</f>
        <v>19.67</v>
      </c>
      <c r="K307" s="103" t="n">
        <f aca="false">IF(K$1="P",MAX(0,K$2-$C307),IF(K$1="C",MAX(0,$C307-K$2)))</f>
        <v>24.67</v>
      </c>
      <c r="L307" s="103" t="n">
        <f aca="false">IF(L$1="P",MAX(0,L$2-$C307),IF(L$1="C",MAX(0,$C307-L$2)))</f>
        <v>34.67</v>
      </c>
      <c r="M307" s="103" t="n">
        <f aca="false">IF(M$1="P",MAX(0,M$2-$C307),IF(M$1="C",MAX(0,$C307-M$2)))</f>
        <v>0</v>
      </c>
      <c r="N307" s="103" t="n">
        <f aca="false">IF(N$1="P",MAX(0,N$2-$C307),IF(N$1="C",MAX(0,$C307-N$2)))</f>
        <v>0</v>
      </c>
      <c r="O307" s="103" t="n">
        <f aca="false">IF(O$1="P",MAX(0,O$2-$C307),IF(O$1="C",MAX(0,$C307-O$2)))</f>
        <v>0</v>
      </c>
      <c r="P307" s="103" t="n">
        <f aca="false">IF(P$1="P",MAX(0,P$2-$C307),IF(P$1="C",MAX(0,$C307-P$2)))</f>
        <v>0</v>
      </c>
      <c r="Q307" s="103" t="n">
        <f aca="false">IF(Q$1="P",MAX(0,Q$2-$C307),IF(Q$1="C",MAX(0,$C307-Q$2)))</f>
        <v>0</v>
      </c>
      <c r="R307" s="103" t="n">
        <f aca="false">IF(R$1="P",MAX(0,R$2-$C307),IF(R$1="C",MAX(0,$C307-R$2)))</f>
        <v>0</v>
      </c>
      <c r="S307" s="104" t="n">
        <f aca="false">A307</f>
        <v>14</v>
      </c>
      <c r="T307" s="105" t="n">
        <f aca="false">VLOOKUP($B307,Gas!$B$3:$E$2506,2)</f>
        <v>1.805</v>
      </c>
      <c r="U307" s="46" t="n">
        <f aca="false">C307/T307</f>
        <v>8.49307479224377</v>
      </c>
      <c r="V307" s="99" t="n">
        <f aca="false">VLOOKUP($B307,Gas!$B$3:$E$2506,4)</f>
        <v>0.273862029039687</v>
      </c>
    </row>
    <row r="308" customFormat="false" ht="12.75" hidden="false" customHeight="false" outlineLevel="0" collapsed="false">
      <c r="A308" s="95" t="n">
        <f aca="false">MONTH(B308)+(YEAR(B308)-1998)*12</f>
        <v>14</v>
      </c>
      <c r="B308" s="107" t="n">
        <v>36201</v>
      </c>
      <c r="C308" s="97" t="n">
        <v>14.2</v>
      </c>
      <c r="D308" s="98" t="n">
        <f aca="false">LN(C308/C307)</f>
        <v>-0.0765697282765078</v>
      </c>
      <c r="E308" s="106" t="n">
        <f aca="false">STDEV(D301:D308,D299:D300)*SQRT(trade_day)</f>
        <v>0.661142158096345</v>
      </c>
      <c r="F308" s="99"/>
      <c r="G308" s="103" t="n">
        <f aca="false">IF(G$1="P",MAX(0,G$2-$C308),IF(G$1="C",MAX(0,$C308-G$2)))</f>
        <v>5.8</v>
      </c>
      <c r="H308" s="103" t="n">
        <f aca="false">IF(H$1="P",MAX(0,H$2-$C308),IF(H$1="C",MAX(0,$C308-H$2)))</f>
        <v>10.8</v>
      </c>
      <c r="I308" s="103" t="n">
        <f aca="false">IF(I$1="P",MAX(0,I$2-$C308),IF(I$1="C",MAX(0,$C308-I$2)))</f>
        <v>15.8</v>
      </c>
      <c r="J308" s="103" t="n">
        <f aca="false">IF(J$1="P",MAX(0,J$2-$C308),IF(J$1="C",MAX(0,$C308-J$2)))</f>
        <v>20.8</v>
      </c>
      <c r="K308" s="103" t="n">
        <f aca="false">IF(K$1="P",MAX(0,K$2-$C308),IF(K$1="C",MAX(0,$C308-K$2)))</f>
        <v>25.8</v>
      </c>
      <c r="L308" s="103" t="n">
        <f aca="false">IF(L$1="P",MAX(0,L$2-$C308),IF(L$1="C",MAX(0,$C308-L$2)))</f>
        <v>35.8</v>
      </c>
      <c r="M308" s="103" t="n">
        <f aca="false">IF(M$1="P",MAX(0,M$2-$C308),IF(M$1="C",MAX(0,$C308-M$2)))</f>
        <v>0</v>
      </c>
      <c r="N308" s="103" t="n">
        <f aca="false">IF(N$1="P",MAX(0,N$2-$C308),IF(N$1="C",MAX(0,$C308-N$2)))</f>
        <v>0</v>
      </c>
      <c r="O308" s="103" t="n">
        <f aca="false">IF(O$1="P",MAX(0,O$2-$C308),IF(O$1="C",MAX(0,$C308-O$2)))</f>
        <v>0</v>
      </c>
      <c r="P308" s="103" t="n">
        <f aca="false">IF(P$1="P",MAX(0,P$2-$C308),IF(P$1="C",MAX(0,$C308-P$2)))</f>
        <v>0</v>
      </c>
      <c r="Q308" s="103" t="n">
        <f aca="false">IF(Q$1="P",MAX(0,Q$2-$C308),IF(Q$1="C",MAX(0,$C308-Q$2)))</f>
        <v>0</v>
      </c>
      <c r="R308" s="103" t="n">
        <f aca="false">IF(R$1="P",MAX(0,R$2-$C308),IF(R$1="C",MAX(0,$C308-R$2)))</f>
        <v>0</v>
      </c>
      <c r="S308" s="104" t="n">
        <f aca="false">A308</f>
        <v>14</v>
      </c>
      <c r="T308" s="105" t="n">
        <f aca="false">VLOOKUP($B308,Gas!$B$3:$E$2506,2)</f>
        <v>1.825</v>
      </c>
      <c r="U308" s="46" t="n">
        <f aca="false">C308/T308</f>
        <v>7.78082191780822</v>
      </c>
      <c r="V308" s="99" t="n">
        <f aca="false">VLOOKUP($B308,Gas!$B$3:$E$2506,4)</f>
        <v>0.282712415593621</v>
      </c>
    </row>
    <row r="309" customFormat="false" ht="12.75" hidden="false" customHeight="false" outlineLevel="0" collapsed="false">
      <c r="A309" s="95" t="n">
        <f aca="false">MONTH(B309)+(YEAR(B309)-1998)*12</f>
        <v>14</v>
      </c>
      <c r="B309" s="107" t="n">
        <v>36202</v>
      </c>
      <c r="C309" s="97" t="n">
        <v>14.15</v>
      </c>
      <c r="D309" s="98" t="n">
        <f aca="false">LN(C309/C308)</f>
        <v>-0.0035273405179683</v>
      </c>
      <c r="E309" s="106" t="n">
        <f aca="false">STDEV(D301:D309,D300)*SQRT(trade_day)</f>
        <v>0.661998692267519</v>
      </c>
      <c r="F309" s="99"/>
      <c r="G309" s="103" t="n">
        <f aca="false">IF(G$1="P",MAX(0,G$2-$C309),IF(G$1="C",MAX(0,$C309-G$2)))</f>
        <v>5.85</v>
      </c>
      <c r="H309" s="103" t="n">
        <f aca="false">IF(H$1="P",MAX(0,H$2-$C309),IF(H$1="C",MAX(0,$C309-H$2)))</f>
        <v>10.85</v>
      </c>
      <c r="I309" s="103" t="n">
        <f aca="false">IF(I$1="P",MAX(0,I$2-$C309),IF(I$1="C",MAX(0,$C309-I$2)))</f>
        <v>15.85</v>
      </c>
      <c r="J309" s="103" t="n">
        <f aca="false">IF(J$1="P",MAX(0,J$2-$C309),IF(J$1="C",MAX(0,$C309-J$2)))</f>
        <v>20.85</v>
      </c>
      <c r="K309" s="103" t="n">
        <f aca="false">IF(K$1="P",MAX(0,K$2-$C309),IF(K$1="C",MAX(0,$C309-K$2)))</f>
        <v>25.85</v>
      </c>
      <c r="L309" s="103" t="n">
        <f aca="false">IF(L$1="P",MAX(0,L$2-$C309),IF(L$1="C",MAX(0,$C309-L$2)))</f>
        <v>35.85</v>
      </c>
      <c r="M309" s="103" t="n">
        <f aca="false">IF(M$1="P",MAX(0,M$2-$C309),IF(M$1="C",MAX(0,$C309-M$2)))</f>
        <v>0</v>
      </c>
      <c r="N309" s="103" t="n">
        <f aca="false">IF(N$1="P",MAX(0,N$2-$C309),IF(N$1="C",MAX(0,$C309-N$2)))</f>
        <v>0</v>
      </c>
      <c r="O309" s="103" t="n">
        <f aca="false">IF(O$1="P",MAX(0,O$2-$C309),IF(O$1="C",MAX(0,$C309-O$2)))</f>
        <v>0</v>
      </c>
      <c r="P309" s="103" t="n">
        <f aca="false">IF(P$1="P",MAX(0,P$2-$C309),IF(P$1="C",MAX(0,$C309-P$2)))</f>
        <v>0</v>
      </c>
      <c r="Q309" s="103" t="n">
        <f aca="false">IF(Q$1="P",MAX(0,Q$2-$C309),IF(Q$1="C",MAX(0,$C309-Q$2)))</f>
        <v>0</v>
      </c>
      <c r="R309" s="103" t="n">
        <f aca="false">IF(R$1="P",MAX(0,R$2-$C309),IF(R$1="C",MAX(0,$C309-R$2)))</f>
        <v>0</v>
      </c>
      <c r="S309" s="104" t="n">
        <f aca="false">A309</f>
        <v>14</v>
      </c>
      <c r="T309" s="105" t="n">
        <f aca="false">VLOOKUP($B309,Gas!$B$3:$E$2506,2)</f>
        <v>1.81</v>
      </c>
      <c r="U309" s="46" t="n">
        <f aca="false">C309/T309</f>
        <v>7.81767955801105</v>
      </c>
      <c r="V309" s="99" t="n">
        <f aca="false">VLOOKUP($B309,Gas!$B$3:$E$2506,4)</f>
        <v>0.285555948166167</v>
      </c>
    </row>
    <row r="310" customFormat="false" ht="12.75" hidden="false" customHeight="false" outlineLevel="0" collapsed="false">
      <c r="A310" s="95" t="n">
        <f aca="false">MONTH(B310)+(YEAR(B310)-1998)*12</f>
        <v>14</v>
      </c>
      <c r="B310" s="107" t="n">
        <v>36203</v>
      </c>
      <c r="C310" s="97" t="n">
        <v>17.22</v>
      </c>
      <c r="D310" s="98" t="n">
        <f aca="false">LN(C310/C309)</f>
        <v>0.196356874910338</v>
      </c>
      <c r="E310" s="106" t="n">
        <f aca="false">STDEV(D301:D310)*SQRT(trade_day)</f>
        <v>1.2297394253791</v>
      </c>
      <c r="F310" s="99"/>
      <c r="G310" s="103" t="n">
        <f aca="false">IF(G$1="P",MAX(0,G$2-$C310),IF(G$1="C",MAX(0,$C310-G$2)))</f>
        <v>2.78</v>
      </c>
      <c r="H310" s="103" t="n">
        <f aca="false">IF(H$1="P",MAX(0,H$2-$C310),IF(H$1="C",MAX(0,$C310-H$2)))</f>
        <v>7.78</v>
      </c>
      <c r="I310" s="103" t="n">
        <f aca="false">IF(I$1="P",MAX(0,I$2-$C310),IF(I$1="C",MAX(0,$C310-I$2)))</f>
        <v>12.78</v>
      </c>
      <c r="J310" s="103" t="n">
        <f aca="false">IF(J$1="P",MAX(0,J$2-$C310),IF(J$1="C",MAX(0,$C310-J$2)))</f>
        <v>17.78</v>
      </c>
      <c r="K310" s="103" t="n">
        <f aca="false">IF(K$1="P",MAX(0,K$2-$C310),IF(K$1="C",MAX(0,$C310-K$2)))</f>
        <v>22.78</v>
      </c>
      <c r="L310" s="103" t="n">
        <f aca="false">IF(L$1="P",MAX(0,L$2-$C310),IF(L$1="C",MAX(0,$C310-L$2)))</f>
        <v>32.78</v>
      </c>
      <c r="M310" s="103" t="n">
        <f aca="false">IF(M$1="P",MAX(0,M$2-$C310),IF(M$1="C",MAX(0,$C310-M$2)))</f>
        <v>0</v>
      </c>
      <c r="N310" s="103" t="n">
        <f aca="false">IF(N$1="P",MAX(0,N$2-$C310),IF(N$1="C",MAX(0,$C310-N$2)))</f>
        <v>0</v>
      </c>
      <c r="O310" s="103" t="n">
        <f aca="false">IF(O$1="P",MAX(0,O$2-$C310),IF(O$1="C",MAX(0,$C310-O$2)))</f>
        <v>0</v>
      </c>
      <c r="P310" s="103" t="n">
        <f aca="false">IF(P$1="P",MAX(0,P$2-$C310),IF(P$1="C",MAX(0,$C310-P$2)))</f>
        <v>0</v>
      </c>
      <c r="Q310" s="103" t="n">
        <f aca="false">IF(Q$1="P",MAX(0,Q$2-$C310),IF(Q$1="C",MAX(0,$C310-Q$2)))</f>
        <v>0</v>
      </c>
      <c r="R310" s="103" t="n">
        <f aca="false">IF(R$1="P",MAX(0,R$2-$C310),IF(R$1="C",MAX(0,$C310-R$2)))</f>
        <v>0</v>
      </c>
      <c r="S310" s="104" t="n">
        <f aca="false">A310</f>
        <v>14</v>
      </c>
      <c r="T310" s="105" t="n">
        <f aca="false">VLOOKUP($B310,Gas!$B$3:$E$2506,2)</f>
        <v>1.78</v>
      </c>
      <c r="U310" s="46" t="n">
        <f aca="false">C310/T310</f>
        <v>9.67415730337079</v>
      </c>
      <c r="V310" s="99" t="n">
        <f aca="false">VLOOKUP($B310,Gas!$B$3:$E$2506,4)</f>
        <v>0.212023118610059</v>
      </c>
    </row>
    <row r="311" customFormat="false" ht="12.75" hidden="false" customHeight="false" outlineLevel="0" collapsed="false">
      <c r="A311" s="95" t="n">
        <f aca="false">MONTH(B311)+(YEAR(B311)-1998)*12</f>
        <v>14</v>
      </c>
      <c r="B311" s="107" t="n">
        <v>36207</v>
      </c>
      <c r="C311" s="97" t="n">
        <v>17.22</v>
      </c>
      <c r="D311" s="98" t="n">
        <f aca="false">LN(C311/C310)</f>
        <v>0</v>
      </c>
      <c r="E311" s="106" t="n">
        <f aca="false">STDEV(D302:D311)*SQRT(trade_day)</f>
        <v>1.21606335829462</v>
      </c>
      <c r="F311" s="99"/>
      <c r="G311" s="103" t="n">
        <f aca="false">IF(G$1="P",MAX(0,G$2-$C311),IF(G$1="C",MAX(0,$C311-G$2)))</f>
        <v>2.78</v>
      </c>
      <c r="H311" s="103" t="n">
        <f aca="false">IF(H$1="P",MAX(0,H$2-$C311),IF(H$1="C",MAX(0,$C311-H$2)))</f>
        <v>7.78</v>
      </c>
      <c r="I311" s="103" t="n">
        <f aca="false">IF(I$1="P",MAX(0,I$2-$C311),IF(I$1="C",MAX(0,$C311-I$2)))</f>
        <v>12.78</v>
      </c>
      <c r="J311" s="103" t="n">
        <f aca="false">IF(J$1="P",MAX(0,J$2-$C311),IF(J$1="C",MAX(0,$C311-J$2)))</f>
        <v>17.78</v>
      </c>
      <c r="K311" s="103" t="n">
        <f aca="false">IF(K$1="P",MAX(0,K$2-$C311),IF(K$1="C",MAX(0,$C311-K$2)))</f>
        <v>22.78</v>
      </c>
      <c r="L311" s="103" t="n">
        <f aca="false">IF(L$1="P",MAX(0,L$2-$C311),IF(L$1="C",MAX(0,$C311-L$2)))</f>
        <v>32.78</v>
      </c>
      <c r="M311" s="103" t="n">
        <f aca="false">IF(M$1="P",MAX(0,M$2-$C311),IF(M$1="C",MAX(0,$C311-M$2)))</f>
        <v>0</v>
      </c>
      <c r="N311" s="103" t="n">
        <f aca="false">IF(N$1="P",MAX(0,N$2-$C311),IF(N$1="C",MAX(0,$C311-N$2)))</f>
        <v>0</v>
      </c>
      <c r="O311" s="103" t="n">
        <f aca="false">IF(O$1="P",MAX(0,O$2-$C311),IF(O$1="C",MAX(0,$C311-O$2)))</f>
        <v>0</v>
      </c>
      <c r="P311" s="103" t="n">
        <f aca="false">IF(P$1="P",MAX(0,P$2-$C311),IF(P$1="C",MAX(0,$C311-P$2)))</f>
        <v>0</v>
      </c>
      <c r="Q311" s="103" t="n">
        <f aca="false">IF(Q$1="P",MAX(0,Q$2-$C311),IF(Q$1="C",MAX(0,$C311-Q$2)))</f>
        <v>0</v>
      </c>
      <c r="R311" s="103" t="n">
        <f aca="false">IF(R$1="P",MAX(0,R$2-$C311),IF(R$1="C",MAX(0,$C311-R$2)))</f>
        <v>0</v>
      </c>
      <c r="S311" s="104" t="n">
        <f aca="false">A311</f>
        <v>14</v>
      </c>
      <c r="T311" s="105" t="n">
        <f aca="false">VLOOKUP($B311,Gas!$B$3:$E$2506,2)</f>
        <v>1.815</v>
      </c>
      <c r="U311" s="46" t="n">
        <f aca="false">C311/T311</f>
        <v>9.48760330578512</v>
      </c>
      <c r="V311" s="99" t="n">
        <f aca="false">VLOOKUP($B311,Gas!$B$3:$E$2506,4)</f>
        <v>0.185119232518518</v>
      </c>
    </row>
    <row r="312" customFormat="false" ht="12.75" hidden="false" customHeight="false" outlineLevel="0" collapsed="false">
      <c r="A312" s="95" t="n">
        <f aca="false">MONTH(B312)+(YEAR(B312)-1998)*12</f>
        <v>14</v>
      </c>
      <c r="B312" s="107" t="n">
        <v>36208</v>
      </c>
      <c r="C312" s="97" t="n">
        <v>18.31</v>
      </c>
      <c r="D312" s="98" t="n">
        <f aca="false">LN(C312/C311)</f>
        <v>0.0613758596868346</v>
      </c>
      <c r="E312" s="106" t="n">
        <f aca="false">STDEV(D303:D312)*SQRT(trade_day)</f>
        <v>1.24542388889456</v>
      </c>
      <c r="F312" s="99"/>
      <c r="G312" s="103" t="n">
        <f aca="false">IF(G$1="P",MAX(0,G$2-$C312),IF(G$1="C",MAX(0,$C312-G$2)))</f>
        <v>1.69</v>
      </c>
      <c r="H312" s="103" t="n">
        <f aca="false">IF(H$1="P",MAX(0,H$2-$C312),IF(H$1="C",MAX(0,$C312-H$2)))</f>
        <v>6.69</v>
      </c>
      <c r="I312" s="103" t="n">
        <f aca="false">IF(I$1="P",MAX(0,I$2-$C312),IF(I$1="C",MAX(0,$C312-I$2)))</f>
        <v>11.69</v>
      </c>
      <c r="J312" s="103" t="n">
        <f aca="false">IF(J$1="P",MAX(0,J$2-$C312),IF(J$1="C",MAX(0,$C312-J$2)))</f>
        <v>16.69</v>
      </c>
      <c r="K312" s="103" t="n">
        <f aca="false">IF(K$1="P",MAX(0,K$2-$C312),IF(K$1="C",MAX(0,$C312-K$2)))</f>
        <v>21.69</v>
      </c>
      <c r="L312" s="103" t="n">
        <f aca="false">IF(L$1="P",MAX(0,L$2-$C312),IF(L$1="C",MAX(0,$C312-L$2)))</f>
        <v>31.69</v>
      </c>
      <c r="M312" s="103" t="n">
        <f aca="false">IF(M$1="P",MAX(0,M$2-$C312),IF(M$1="C",MAX(0,$C312-M$2)))</f>
        <v>0</v>
      </c>
      <c r="N312" s="103" t="n">
        <f aca="false">IF(N$1="P",MAX(0,N$2-$C312),IF(N$1="C",MAX(0,$C312-N$2)))</f>
        <v>0</v>
      </c>
      <c r="O312" s="103" t="n">
        <f aca="false">IF(O$1="P",MAX(0,O$2-$C312),IF(O$1="C",MAX(0,$C312-O$2)))</f>
        <v>0</v>
      </c>
      <c r="P312" s="103" t="n">
        <f aca="false">IF(P$1="P",MAX(0,P$2-$C312),IF(P$1="C",MAX(0,$C312-P$2)))</f>
        <v>0</v>
      </c>
      <c r="Q312" s="103" t="n">
        <f aca="false">IF(Q$1="P",MAX(0,Q$2-$C312),IF(Q$1="C",MAX(0,$C312-Q$2)))</f>
        <v>0</v>
      </c>
      <c r="R312" s="103" t="n">
        <f aca="false">IF(R$1="P",MAX(0,R$2-$C312),IF(R$1="C",MAX(0,$C312-R$2)))</f>
        <v>0</v>
      </c>
      <c r="S312" s="104" t="n">
        <f aca="false">A312</f>
        <v>14</v>
      </c>
      <c r="T312" s="105" t="n">
        <f aca="false">VLOOKUP($B312,Gas!$B$3:$E$2506,2)</f>
        <v>1.795</v>
      </c>
      <c r="U312" s="46" t="n">
        <f aca="false">C312/T312</f>
        <v>10.2005571030641</v>
      </c>
      <c r="V312" s="99" t="n">
        <f aca="false">VLOOKUP($B312,Gas!$B$3:$E$2506,4)</f>
        <v>0.198108584197432</v>
      </c>
    </row>
    <row r="313" customFormat="false" ht="12.75" hidden="false" customHeight="false" outlineLevel="0" collapsed="false">
      <c r="A313" s="95" t="n">
        <f aca="false">MONTH(B313)+(YEAR(B313)-1998)*12</f>
        <v>14</v>
      </c>
      <c r="B313" s="107" t="n">
        <v>36209</v>
      </c>
      <c r="C313" s="97" t="n">
        <v>19.95</v>
      </c>
      <c r="D313" s="98" t="n">
        <f aca="false">LN(C313/C312)</f>
        <v>0.0857817846494532</v>
      </c>
      <c r="E313" s="106" t="n">
        <f aca="false">STDEV(D304:D313)*SQRT(trade_day)</f>
        <v>1.28491346452903</v>
      </c>
      <c r="F313" s="99"/>
      <c r="G313" s="103" t="n">
        <f aca="false">IF(G$1="P",MAX(0,G$2-$C313),IF(G$1="C",MAX(0,$C313-G$2)))</f>
        <v>0.0500000000000007</v>
      </c>
      <c r="H313" s="103" t="n">
        <f aca="false">IF(H$1="P",MAX(0,H$2-$C313),IF(H$1="C",MAX(0,$C313-H$2)))</f>
        <v>5.05</v>
      </c>
      <c r="I313" s="103" t="n">
        <f aca="false">IF(I$1="P",MAX(0,I$2-$C313),IF(I$1="C",MAX(0,$C313-I$2)))</f>
        <v>10.05</v>
      </c>
      <c r="J313" s="103" t="n">
        <f aca="false">IF(J$1="P",MAX(0,J$2-$C313),IF(J$1="C",MAX(0,$C313-J$2)))</f>
        <v>15.05</v>
      </c>
      <c r="K313" s="103" t="n">
        <f aca="false">IF(K$1="P",MAX(0,K$2-$C313),IF(K$1="C",MAX(0,$C313-K$2)))</f>
        <v>20.05</v>
      </c>
      <c r="L313" s="103" t="n">
        <f aca="false">IF(L$1="P",MAX(0,L$2-$C313),IF(L$1="C",MAX(0,$C313-L$2)))</f>
        <v>30.05</v>
      </c>
      <c r="M313" s="103" t="n">
        <f aca="false">IF(M$1="P",MAX(0,M$2-$C313),IF(M$1="C",MAX(0,$C313-M$2)))</f>
        <v>0</v>
      </c>
      <c r="N313" s="103" t="n">
        <f aca="false">IF(N$1="P",MAX(0,N$2-$C313),IF(N$1="C",MAX(0,$C313-N$2)))</f>
        <v>0</v>
      </c>
      <c r="O313" s="103" t="n">
        <f aca="false">IF(O$1="P",MAX(0,O$2-$C313),IF(O$1="C",MAX(0,$C313-O$2)))</f>
        <v>0</v>
      </c>
      <c r="P313" s="103" t="n">
        <f aca="false">IF(P$1="P",MAX(0,P$2-$C313),IF(P$1="C",MAX(0,$C313-P$2)))</f>
        <v>0</v>
      </c>
      <c r="Q313" s="103" t="n">
        <f aca="false">IF(Q$1="P",MAX(0,Q$2-$C313),IF(Q$1="C",MAX(0,$C313-Q$2)))</f>
        <v>0</v>
      </c>
      <c r="R313" s="103" t="n">
        <f aca="false">IF(R$1="P",MAX(0,R$2-$C313),IF(R$1="C",MAX(0,$C313-R$2)))</f>
        <v>0</v>
      </c>
      <c r="S313" s="104" t="n">
        <f aca="false">A313</f>
        <v>14</v>
      </c>
      <c r="T313" s="105" t="n">
        <f aca="false">VLOOKUP($B313,Gas!$B$3:$E$2506,2)</f>
        <v>1.79</v>
      </c>
      <c r="U313" s="46" t="n">
        <f aca="false">C313/T313</f>
        <v>11.145251396648</v>
      </c>
      <c r="V313" s="99" t="n">
        <f aca="false">VLOOKUP($B313,Gas!$B$3:$E$2506,4)</f>
        <v>0.198507716264104</v>
      </c>
    </row>
    <row r="314" customFormat="false" ht="12.75" hidden="false" customHeight="false" outlineLevel="0" collapsed="false">
      <c r="A314" s="95" t="n">
        <f aca="false">MONTH(B314)+(YEAR(B314)-1998)*12</f>
        <v>14</v>
      </c>
      <c r="B314" s="107" t="n">
        <v>36210</v>
      </c>
      <c r="C314" s="97" t="n">
        <v>19.41</v>
      </c>
      <c r="D314" s="98" t="n">
        <f aca="false">LN(C314/C313)</f>
        <v>-0.0274407461549535</v>
      </c>
      <c r="E314" s="106" t="n">
        <f aca="false">STDEV(D305:D314)*SQRT(trade_day)</f>
        <v>1.30756837474683</v>
      </c>
      <c r="F314" s="99"/>
      <c r="G314" s="103" t="n">
        <f aca="false">IF(G$1="P",MAX(0,G$2-$C314),IF(G$1="C",MAX(0,$C314-G$2)))</f>
        <v>0.59</v>
      </c>
      <c r="H314" s="103" t="n">
        <f aca="false">IF(H$1="P",MAX(0,H$2-$C314),IF(H$1="C",MAX(0,$C314-H$2)))</f>
        <v>5.59</v>
      </c>
      <c r="I314" s="103" t="n">
        <f aca="false">IF(I$1="P",MAX(0,I$2-$C314),IF(I$1="C",MAX(0,$C314-I$2)))</f>
        <v>10.59</v>
      </c>
      <c r="J314" s="103" t="n">
        <f aca="false">IF(J$1="P",MAX(0,J$2-$C314),IF(J$1="C",MAX(0,$C314-J$2)))</f>
        <v>15.59</v>
      </c>
      <c r="K314" s="103" t="n">
        <f aca="false">IF(K$1="P",MAX(0,K$2-$C314),IF(K$1="C",MAX(0,$C314-K$2)))</f>
        <v>20.59</v>
      </c>
      <c r="L314" s="103" t="n">
        <f aca="false">IF(L$1="P",MAX(0,L$2-$C314),IF(L$1="C",MAX(0,$C314-L$2)))</f>
        <v>30.59</v>
      </c>
      <c r="M314" s="103" t="n">
        <f aca="false">IF(M$1="P",MAX(0,M$2-$C314),IF(M$1="C",MAX(0,$C314-M$2)))</f>
        <v>0</v>
      </c>
      <c r="N314" s="103" t="n">
        <f aca="false">IF(N$1="P",MAX(0,N$2-$C314),IF(N$1="C",MAX(0,$C314-N$2)))</f>
        <v>0</v>
      </c>
      <c r="O314" s="103" t="n">
        <f aca="false">IF(O$1="P",MAX(0,O$2-$C314),IF(O$1="C",MAX(0,$C314-O$2)))</f>
        <v>0</v>
      </c>
      <c r="P314" s="103" t="n">
        <f aca="false">IF(P$1="P",MAX(0,P$2-$C314),IF(P$1="C",MAX(0,$C314-P$2)))</f>
        <v>0</v>
      </c>
      <c r="Q314" s="103" t="n">
        <f aca="false">IF(Q$1="P",MAX(0,Q$2-$C314),IF(Q$1="C",MAX(0,$C314-Q$2)))</f>
        <v>0</v>
      </c>
      <c r="R314" s="103" t="n">
        <f aca="false">IF(R$1="P",MAX(0,R$2-$C314),IF(R$1="C",MAX(0,$C314-R$2)))</f>
        <v>0</v>
      </c>
      <c r="S314" s="104" t="n">
        <f aca="false">A314</f>
        <v>14</v>
      </c>
      <c r="T314" s="105" t="n">
        <f aca="false">VLOOKUP($B314,Gas!$B$3:$E$2506,2)</f>
        <v>1.805</v>
      </c>
      <c r="U314" s="46" t="n">
        <f aca="false">C314/T314</f>
        <v>10.7534626038781</v>
      </c>
      <c r="V314" s="99" t="n">
        <f aca="false">VLOOKUP($B314,Gas!$B$3:$E$2506,4)</f>
        <v>0.206184302991788</v>
      </c>
    </row>
    <row r="315" customFormat="false" ht="12.75" hidden="false" customHeight="false" outlineLevel="0" collapsed="false">
      <c r="A315" s="95" t="n">
        <f aca="false">MONTH(B315)+(YEAR(B315)-1998)*12</f>
        <v>14</v>
      </c>
      <c r="B315" s="107" t="n">
        <v>36213</v>
      </c>
      <c r="C315" s="97" t="n">
        <v>23.52</v>
      </c>
      <c r="D315" s="98" t="n">
        <f aca="false">LN(C315/C314)</f>
        <v>0.192062725849507</v>
      </c>
      <c r="E315" s="106" t="n">
        <f aca="false">STDEV(D306:D315)*SQRT(trade_day)</f>
        <v>1.5767787082389</v>
      </c>
      <c r="F315" s="99"/>
      <c r="G315" s="103" t="n">
        <f aca="false">IF(G$1="P",MAX(0,G$2-$C315),IF(G$1="C",MAX(0,$C315-G$2)))</f>
        <v>0</v>
      </c>
      <c r="H315" s="103" t="n">
        <f aca="false">IF(H$1="P",MAX(0,H$2-$C315),IF(H$1="C",MAX(0,$C315-H$2)))</f>
        <v>1.48</v>
      </c>
      <c r="I315" s="103" t="n">
        <f aca="false">IF(I$1="P",MAX(0,I$2-$C315),IF(I$1="C",MAX(0,$C315-I$2)))</f>
        <v>6.48</v>
      </c>
      <c r="J315" s="103" t="n">
        <f aca="false">IF(J$1="P",MAX(0,J$2-$C315),IF(J$1="C",MAX(0,$C315-J$2)))</f>
        <v>11.48</v>
      </c>
      <c r="K315" s="103" t="n">
        <f aca="false">IF(K$1="P",MAX(0,K$2-$C315),IF(K$1="C",MAX(0,$C315-K$2)))</f>
        <v>16.48</v>
      </c>
      <c r="L315" s="103" t="n">
        <f aca="false">IF(L$1="P",MAX(0,L$2-$C315),IF(L$1="C",MAX(0,$C315-L$2)))</f>
        <v>26.48</v>
      </c>
      <c r="M315" s="103" t="n">
        <f aca="false">IF(M$1="P",MAX(0,M$2-$C315),IF(M$1="C",MAX(0,$C315-M$2)))</f>
        <v>0</v>
      </c>
      <c r="N315" s="103" t="n">
        <f aca="false">IF(N$1="P",MAX(0,N$2-$C315),IF(N$1="C",MAX(0,$C315-N$2)))</f>
        <v>0</v>
      </c>
      <c r="O315" s="103" t="n">
        <f aca="false">IF(O$1="P",MAX(0,O$2-$C315),IF(O$1="C",MAX(0,$C315-O$2)))</f>
        <v>0</v>
      </c>
      <c r="P315" s="103" t="n">
        <f aca="false">IF(P$1="P",MAX(0,P$2-$C315),IF(P$1="C",MAX(0,$C315-P$2)))</f>
        <v>0</v>
      </c>
      <c r="Q315" s="103" t="n">
        <f aca="false">IF(Q$1="P",MAX(0,Q$2-$C315),IF(Q$1="C",MAX(0,$C315-Q$2)))</f>
        <v>0</v>
      </c>
      <c r="R315" s="103" t="n">
        <f aca="false">IF(R$1="P",MAX(0,R$2-$C315),IF(R$1="C",MAX(0,$C315-R$2)))</f>
        <v>0</v>
      </c>
      <c r="S315" s="104" t="n">
        <f aca="false">A315</f>
        <v>14</v>
      </c>
      <c r="T315" s="105" t="n">
        <f aca="false">VLOOKUP($B315,Gas!$B$3:$E$2506,2)</f>
        <v>1.785</v>
      </c>
      <c r="U315" s="46" t="n">
        <f aca="false">C315/T315</f>
        <v>13.1764705882353</v>
      </c>
      <c r="V315" s="99" t="n">
        <f aca="false">VLOOKUP($B315,Gas!$B$3:$E$2506,4)</f>
        <v>0.168817022042154</v>
      </c>
    </row>
    <row r="316" customFormat="false" ht="12.75" hidden="false" customHeight="false" outlineLevel="0" collapsed="false">
      <c r="A316" s="95" t="n">
        <f aca="false">MONTH(B316)+(YEAR(B316)-1998)*12</f>
        <v>14</v>
      </c>
      <c r="B316" s="107" t="n">
        <v>36214</v>
      </c>
      <c r="C316" s="97" t="n">
        <v>25.44</v>
      </c>
      <c r="D316" s="98" t="n">
        <f aca="false">LN(C316/C315)</f>
        <v>0.0784716154414953</v>
      </c>
      <c r="E316" s="106" t="n">
        <f aca="false">STDEV(D307:D316)*SQRT(trade_day)</f>
        <v>1.52356019219511</v>
      </c>
      <c r="F316" s="99"/>
      <c r="G316" s="103" t="n">
        <f aca="false">IF(G$1="P",MAX(0,G$2-$C316),IF(G$1="C",MAX(0,$C316-G$2)))</f>
        <v>0</v>
      </c>
      <c r="H316" s="103" t="n">
        <f aca="false">IF(H$1="P",MAX(0,H$2-$C316),IF(H$1="C",MAX(0,$C316-H$2)))</f>
        <v>0</v>
      </c>
      <c r="I316" s="103" t="n">
        <f aca="false">IF(I$1="P",MAX(0,I$2-$C316),IF(I$1="C",MAX(0,$C316-I$2)))</f>
        <v>4.56</v>
      </c>
      <c r="J316" s="103" t="n">
        <f aca="false">IF(J$1="P",MAX(0,J$2-$C316),IF(J$1="C",MAX(0,$C316-J$2)))</f>
        <v>9.56</v>
      </c>
      <c r="K316" s="103" t="n">
        <f aca="false">IF(K$1="P",MAX(0,K$2-$C316),IF(K$1="C",MAX(0,$C316-K$2)))</f>
        <v>14.56</v>
      </c>
      <c r="L316" s="103" t="n">
        <f aca="false">IF(L$1="P",MAX(0,L$2-$C316),IF(L$1="C",MAX(0,$C316-L$2)))</f>
        <v>24.56</v>
      </c>
      <c r="M316" s="103" t="n">
        <f aca="false">IF(M$1="P",MAX(0,M$2-$C316),IF(M$1="C",MAX(0,$C316-M$2)))</f>
        <v>0.440000000000001</v>
      </c>
      <c r="N316" s="103" t="n">
        <f aca="false">IF(N$1="P",MAX(0,N$2-$C316),IF(N$1="C",MAX(0,$C316-N$2)))</f>
        <v>0</v>
      </c>
      <c r="O316" s="103" t="n">
        <f aca="false">IF(O$1="P",MAX(0,O$2-$C316),IF(O$1="C",MAX(0,$C316-O$2)))</f>
        <v>0</v>
      </c>
      <c r="P316" s="103" t="n">
        <f aca="false">IF(P$1="P",MAX(0,P$2-$C316),IF(P$1="C",MAX(0,$C316-P$2)))</f>
        <v>0</v>
      </c>
      <c r="Q316" s="103" t="n">
        <f aca="false">IF(Q$1="P",MAX(0,Q$2-$C316),IF(Q$1="C",MAX(0,$C316-Q$2)))</f>
        <v>0</v>
      </c>
      <c r="R316" s="103" t="n">
        <f aca="false">IF(R$1="P",MAX(0,R$2-$C316),IF(R$1="C",MAX(0,$C316-R$2)))</f>
        <v>0</v>
      </c>
      <c r="S316" s="104" t="n">
        <f aca="false">A316</f>
        <v>14</v>
      </c>
      <c r="T316" s="105" t="n">
        <f aca="false">VLOOKUP($B316,Gas!$B$3:$E$2506,2)</f>
        <v>1.78</v>
      </c>
      <c r="U316" s="46" t="n">
        <f aca="false">C316/T316</f>
        <v>14.2921348314607</v>
      </c>
      <c r="V316" s="99" t="n">
        <f aca="false">VLOOKUP($B316,Gas!$B$3:$E$2506,4)</f>
        <v>0.109248920861425</v>
      </c>
    </row>
    <row r="317" customFormat="false" ht="12.75" hidden="false" customHeight="false" outlineLevel="0" collapsed="false">
      <c r="A317" s="95" t="n">
        <f aca="false">MONTH(B317)+(YEAR(B317)-1998)*12</f>
        <v>14</v>
      </c>
      <c r="B317" s="107" t="n">
        <v>36215</v>
      </c>
      <c r="C317" s="97" t="n">
        <v>19.91</v>
      </c>
      <c r="D317" s="98" t="n">
        <f aca="false">LN(C317/C316)</f>
        <v>-0.245100620395817</v>
      </c>
      <c r="E317" s="106" t="n">
        <f aca="false">STDEV(D308:D317)*SQRT(trade_day)</f>
        <v>2.05883294336551</v>
      </c>
      <c r="F317" s="99"/>
      <c r="G317" s="103" t="n">
        <f aca="false">IF(G$1="P",MAX(0,G$2-$C317),IF(G$1="C",MAX(0,$C317-G$2)))</f>
        <v>0.0899999999999999</v>
      </c>
      <c r="H317" s="103" t="n">
        <f aca="false">IF(H$1="P",MAX(0,H$2-$C317),IF(H$1="C",MAX(0,$C317-H$2)))</f>
        <v>5.09</v>
      </c>
      <c r="I317" s="103" t="n">
        <f aca="false">IF(I$1="P",MAX(0,I$2-$C317),IF(I$1="C",MAX(0,$C317-I$2)))</f>
        <v>10.09</v>
      </c>
      <c r="J317" s="103" t="n">
        <f aca="false">IF(J$1="P",MAX(0,J$2-$C317),IF(J$1="C",MAX(0,$C317-J$2)))</f>
        <v>15.09</v>
      </c>
      <c r="K317" s="103" t="n">
        <f aca="false">IF(K$1="P",MAX(0,K$2-$C317),IF(K$1="C",MAX(0,$C317-K$2)))</f>
        <v>20.09</v>
      </c>
      <c r="L317" s="103" t="n">
        <f aca="false">IF(L$1="P",MAX(0,L$2-$C317),IF(L$1="C",MAX(0,$C317-L$2)))</f>
        <v>30.09</v>
      </c>
      <c r="M317" s="103" t="n">
        <f aca="false">IF(M$1="P",MAX(0,M$2-$C317),IF(M$1="C",MAX(0,$C317-M$2)))</f>
        <v>0</v>
      </c>
      <c r="N317" s="103" t="n">
        <f aca="false">IF(N$1="P",MAX(0,N$2-$C317),IF(N$1="C",MAX(0,$C317-N$2)))</f>
        <v>0</v>
      </c>
      <c r="O317" s="103" t="n">
        <f aca="false">IF(O$1="P",MAX(0,O$2-$C317),IF(O$1="C",MAX(0,$C317-O$2)))</f>
        <v>0</v>
      </c>
      <c r="P317" s="103" t="n">
        <f aca="false">IF(P$1="P",MAX(0,P$2-$C317),IF(P$1="C",MAX(0,$C317-P$2)))</f>
        <v>0</v>
      </c>
      <c r="Q317" s="103" t="n">
        <f aca="false">IF(Q$1="P",MAX(0,Q$2-$C317),IF(Q$1="C",MAX(0,$C317-Q$2)))</f>
        <v>0</v>
      </c>
      <c r="R317" s="103" t="n">
        <f aca="false">IF(R$1="P",MAX(0,R$2-$C317),IF(R$1="C",MAX(0,$C317-R$2)))</f>
        <v>0</v>
      </c>
      <c r="S317" s="104" t="n">
        <f aca="false">A317</f>
        <v>14</v>
      </c>
      <c r="T317" s="105" t="n">
        <f aca="false">VLOOKUP($B317,Gas!$B$3:$E$2506,2)</f>
        <v>1.735</v>
      </c>
      <c r="U317" s="46" t="n">
        <f aca="false">C317/T317</f>
        <v>11.4755043227666</v>
      </c>
      <c r="V317" s="99" t="n">
        <f aca="false">VLOOKUP($B317,Gas!$B$3:$E$2506,4)</f>
        <v>0.178389671982223</v>
      </c>
    </row>
    <row r="318" customFormat="false" ht="12.75" hidden="false" customHeight="false" outlineLevel="0" collapsed="false">
      <c r="A318" s="95" t="n">
        <f aca="false">MONTH(B318)+(YEAR(B318)-1998)*12</f>
        <v>14</v>
      </c>
      <c r="B318" s="107" t="n">
        <v>36216</v>
      </c>
      <c r="C318" s="97" t="n">
        <v>16.61</v>
      </c>
      <c r="D318" s="98" t="n">
        <f aca="false">LN(C318/C317)</f>
        <v>-0.181217194450901</v>
      </c>
      <c r="E318" s="106" t="n">
        <f aca="false">STDEV(D309:D318)*SQRT(trade_day)</f>
        <v>2.26046564756131</v>
      </c>
      <c r="F318" s="99"/>
      <c r="G318" s="103" t="n">
        <f aca="false">IF(G$1="P",MAX(0,G$2-$C318),IF(G$1="C",MAX(0,$C318-G$2)))</f>
        <v>3.39</v>
      </c>
      <c r="H318" s="103" t="n">
        <f aca="false">IF(H$1="P",MAX(0,H$2-$C318),IF(H$1="C",MAX(0,$C318-H$2)))</f>
        <v>8.39</v>
      </c>
      <c r="I318" s="103" t="n">
        <f aca="false">IF(I$1="P",MAX(0,I$2-$C318),IF(I$1="C",MAX(0,$C318-I$2)))</f>
        <v>13.39</v>
      </c>
      <c r="J318" s="103" t="n">
        <f aca="false">IF(J$1="P",MAX(0,J$2-$C318),IF(J$1="C",MAX(0,$C318-J$2)))</f>
        <v>18.39</v>
      </c>
      <c r="K318" s="103" t="n">
        <f aca="false">IF(K$1="P",MAX(0,K$2-$C318),IF(K$1="C",MAX(0,$C318-K$2)))</f>
        <v>23.39</v>
      </c>
      <c r="L318" s="103" t="n">
        <f aca="false">IF(L$1="P",MAX(0,L$2-$C318),IF(L$1="C",MAX(0,$C318-L$2)))</f>
        <v>33.39</v>
      </c>
      <c r="M318" s="103" t="n">
        <f aca="false">IF(M$1="P",MAX(0,M$2-$C318),IF(M$1="C",MAX(0,$C318-M$2)))</f>
        <v>0</v>
      </c>
      <c r="N318" s="103" t="n">
        <f aca="false">IF(N$1="P",MAX(0,N$2-$C318),IF(N$1="C",MAX(0,$C318-N$2)))</f>
        <v>0</v>
      </c>
      <c r="O318" s="103" t="n">
        <f aca="false">IF(O$1="P",MAX(0,O$2-$C318),IF(O$1="C",MAX(0,$C318-O$2)))</f>
        <v>0</v>
      </c>
      <c r="P318" s="103" t="n">
        <f aca="false">IF(P$1="P",MAX(0,P$2-$C318),IF(P$1="C",MAX(0,$C318-P$2)))</f>
        <v>0</v>
      </c>
      <c r="Q318" s="103" t="n">
        <f aca="false">IF(Q$1="P",MAX(0,Q$2-$C318),IF(Q$1="C",MAX(0,$C318-Q$2)))</f>
        <v>0</v>
      </c>
      <c r="R318" s="103" t="n">
        <f aca="false">IF(R$1="P",MAX(0,R$2-$C318),IF(R$1="C",MAX(0,$C318-R$2)))</f>
        <v>0</v>
      </c>
      <c r="S318" s="104" t="n">
        <f aca="false">A318</f>
        <v>14</v>
      </c>
      <c r="T318" s="105" t="n">
        <f aca="false">VLOOKUP($B318,Gas!$B$3:$E$2506,2)</f>
        <v>1.73</v>
      </c>
      <c r="U318" s="46" t="n">
        <f aca="false">C318/T318</f>
        <v>9.60115606936416</v>
      </c>
      <c r="V318" s="99" t="n">
        <f aca="false">VLOOKUP($B318,Gas!$B$3:$E$2506,4)</f>
        <v>0.176271567528112</v>
      </c>
    </row>
    <row r="319" customFormat="false" ht="12.75" hidden="false" customHeight="false" outlineLevel="0" collapsed="false">
      <c r="A319" s="95" t="n">
        <f aca="false">MONTH(B319)+(YEAR(B319)-1998)*12</f>
        <v>14</v>
      </c>
      <c r="B319" s="107" t="n">
        <v>36217</v>
      </c>
      <c r="C319" s="97" t="n">
        <v>16.77</v>
      </c>
      <c r="D319" s="98" t="n">
        <f aca="false">LN(C319/C318)</f>
        <v>0.00958665220991405</v>
      </c>
      <c r="E319" s="106" t="n">
        <f aca="false">STDEV(D310:D319)*SQRT(trade_day)</f>
        <v>2.25832093726608</v>
      </c>
      <c r="F319" s="99"/>
      <c r="G319" s="103" t="n">
        <f aca="false">IF(G$1="P",MAX(0,G$2-$C319),IF(G$1="C",MAX(0,$C319-G$2)))</f>
        <v>3.23</v>
      </c>
      <c r="H319" s="103" t="n">
        <f aca="false">IF(H$1="P",MAX(0,H$2-$C319),IF(H$1="C",MAX(0,$C319-H$2)))</f>
        <v>8.23</v>
      </c>
      <c r="I319" s="103" t="n">
        <f aca="false">IF(I$1="P",MAX(0,I$2-$C319),IF(I$1="C",MAX(0,$C319-I$2)))</f>
        <v>13.23</v>
      </c>
      <c r="J319" s="103" t="n">
        <f aca="false">IF(J$1="P",MAX(0,J$2-$C319),IF(J$1="C",MAX(0,$C319-J$2)))</f>
        <v>18.23</v>
      </c>
      <c r="K319" s="103" t="n">
        <f aca="false">IF(K$1="P",MAX(0,K$2-$C319),IF(K$1="C",MAX(0,$C319-K$2)))</f>
        <v>23.23</v>
      </c>
      <c r="L319" s="103" t="n">
        <f aca="false">IF(L$1="P",MAX(0,L$2-$C319),IF(L$1="C",MAX(0,$C319-L$2)))</f>
        <v>33.23</v>
      </c>
      <c r="M319" s="103" t="n">
        <f aca="false">IF(M$1="P",MAX(0,M$2-$C319),IF(M$1="C",MAX(0,$C319-M$2)))</f>
        <v>0</v>
      </c>
      <c r="N319" s="103" t="n">
        <f aca="false">IF(N$1="P",MAX(0,N$2-$C319),IF(N$1="C",MAX(0,$C319-N$2)))</f>
        <v>0</v>
      </c>
      <c r="O319" s="103" t="n">
        <f aca="false">IF(O$1="P",MAX(0,O$2-$C319),IF(O$1="C",MAX(0,$C319-O$2)))</f>
        <v>0</v>
      </c>
      <c r="P319" s="103" t="n">
        <f aca="false">IF(P$1="P",MAX(0,P$2-$C319),IF(P$1="C",MAX(0,$C319-P$2)))</f>
        <v>0</v>
      </c>
      <c r="Q319" s="103" t="n">
        <f aca="false">IF(Q$1="P",MAX(0,Q$2-$C319),IF(Q$1="C",MAX(0,$C319-Q$2)))</f>
        <v>0</v>
      </c>
      <c r="R319" s="103" t="n">
        <f aca="false">IF(R$1="P",MAX(0,R$2-$C319),IF(R$1="C",MAX(0,$C319-R$2)))</f>
        <v>0</v>
      </c>
      <c r="S319" s="104" t="n">
        <f aca="false">A319</f>
        <v>14</v>
      </c>
      <c r="T319" s="105" t="n">
        <f aca="false">VLOOKUP($B319,Gas!$B$3:$E$2506,2)</f>
        <v>1.695</v>
      </c>
      <c r="U319" s="46" t="n">
        <f aca="false">C319/T319</f>
        <v>9.89380530973451</v>
      </c>
      <c r="V319" s="99" t="n">
        <f aca="false">VLOOKUP($B319,Gas!$B$3:$E$2506,4)</f>
        <v>0.19587661335168</v>
      </c>
    </row>
    <row r="320" customFormat="false" ht="12.75" hidden="false" customHeight="false" outlineLevel="0" collapsed="false">
      <c r="A320" s="95" t="n">
        <f aca="false">MONTH(B320)+(YEAR(B320)-1998)*12</f>
        <v>15</v>
      </c>
      <c r="B320" s="107" t="n">
        <v>36220</v>
      </c>
      <c r="C320" s="97" t="n">
        <v>19.14</v>
      </c>
      <c r="D320" s="98" t="n">
        <f aca="false">LN(C320/C319)</f>
        <v>0.132188810189691</v>
      </c>
      <c r="E320" s="106" t="n">
        <f aca="false">STDEV(D311:D320)*SQRT(trade_day)</f>
        <v>2.13623971692242</v>
      </c>
      <c r="F320" s="99"/>
      <c r="G320" s="103" t="n">
        <f aca="false">IF(G$1="P",MAX(0,G$2-$C320),IF(G$1="C",MAX(0,$C320-G$2)))</f>
        <v>0.859999999999999</v>
      </c>
      <c r="H320" s="103" t="n">
        <f aca="false">IF(H$1="P",MAX(0,H$2-$C320),IF(H$1="C",MAX(0,$C320-H$2)))</f>
        <v>5.86</v>
      </c>
      <c r="I320" s="103" t="n">
        <f aca="false">IF(I$1="P",MAX(0,I$2-$C320),IF(I$1="C",MAX(0,$C320-I$2)))</f>
        <v>10.86</v>
      </c>
      <c r="J320" s="103" t="n">
        <f aca="false">IF(J$1="P",MAX(0,J$2-$C320),IF(J$1="C",MAX(0,$C320-J$2)))</f>
        <v>15.86</v>
      </c>
      <c r="K320" s="103" t="n">
        <f aca="false">IF(K$1="P",MAX(0,K$2-$C320),IF(K$1="C",MAX(0,$C320-K$2)))</f>
        <v>20.86</v>
      </c>
      <c r="L320" s="103" t="n">
        <f aca="false">IF(L$1="P",MAX(0,L$2-$C320),IF(L$1="C",MAX(0,$C320-L$2)))</f>
        <v>30.86</v>
      </c>
      <c r="M320" s="103" t="n">
        <f aca="false">IF(M$1="P",MAX(0,M$2-$C320),IF(M$1="C",MAX(0,$C320-M$2)))</f>
        <v>0</v>
      </c>
      <c r="N320" s="103" t="n">
        <f aca="false">IF(N$1="P",MAX(0,N$2-$C320),IF(N$1="C",MAX(0,$C320-N$2)))</f>
        <v>0</v>
      </c>
      <c r="O320" s="103" t="n">
        <f aca="false">IF(O$1="P",MAX(0,O$2-$C320),IF(O$1="C",MAX(0,$C320-O$2)))</f>
        <v>0</v>
      </c>
      <c r="P320" s="103" t="n">
        <f aca="false">IF(P$1="P",MAX(0,P$2-$C320),IF(P$1="C",MAX(0,$C320-P$2)))</f>
        <v>0</v>
      </c>
      <c r="Q320" s="103" t="n">
        <f aca="false">IF(Q$1="P",MAX(0,Q$2-$C320),IF(Q$1="C",MAX(0,$C320-Q$2)))</f>
        <v>0</v>
      </c>
      <c r="R320" s="103" t="n">
        <f aca="false">IF(R$1="P",MAX(0,R$2-$C320),IF(R$1="C",MAX(0,$C320-R$2)))</f>
        <v>0</v>
      </c>
      <c r="S320" s="104" t="n">
        <f aca="false">A320</f>
        <v>15</v>
      </c>
      <c r="T320" s="105" t="n">
        <f aca="false">VLOOKUP($B320,Gas!$B$3:$E$2506,2)</f>
        <v>1.615</v>
      </c>
      <c r="U320" s="46" t="n">
        <f aca="false">C320/T320</f>
        <v>11.8513931888545</v>
      </c>
      <c r="V320" s="99" t="n">
        <f aca="false">VLOOKUP($B320,Gas!$B$3:$E$2506,4)</f>
        <v>0.242346467793976</v>
      </c>
    </row>
    <row r="321" customFormat="false" ht="12.75" hidden="false" customHeight="false" outlineLevel="0" collapsed="false">
      <c r="A321" s="95" t="n">
        <f aca="false">MONTH(B321)+(YEAR(B321)-1998)*12</f>
        <v>15</v>
      </c>
      <c r="B321" s="107" t="n">
        <v>36221</v>
      </c>
      <c r="C321" s="97" t="n">
        <v>17.59</v>
      </c>
      <c r="D321" s="98" t="n">
        <f aca="false">LN(C321/C320)</f>
        <v>-0.0844498272753414</v>
      </c>
      <c r="E321" s="106" t="n">
        <f aca="false">STDEV(D312:D321)*SQRT(trade_day)</f>
        <v>2.18892883531055</v>
      </c>
      <c r="F321" s="99"/>
      <c r="G321" s="103" t="n">
        <f aca="false">IF(G$1="P",MAX(0,G$2-$C321),IF(G$1="C",MAX(0,$C321-G$2)))</f>
        <v>2.41</v>
      </c>
      <c r="H321" s="103" t="n">
        <f aca="false">IF(H$1="P",MAX(0,H$2-$C321),IF(H$1="C",MAX(0,$C321-H$2)))</f>
        <v>7.41</v>
      </c>
      <c r="I321" s="103" t="n">
        <f aca="false">IF(I$1="P",MAX(0,I$2-$C321),IF(I$1="C",MAX(0,$C321-I$2)))</f>
        <v>12.41</v>
      </c>
      <c r="J321" s="103" t="n">
        <f aca="false">IF(J$1="P",MAX(0,J$2-$C321),IF(J$1="C",MAX(0,$C321-J$2)))</f>
        <v>17.41</v>
      </c>
      <c r="K321" s="103" t="n">
        <f aca="false">IF(K$1="P",MAX(0,K$2-$C321),IF(K$1="C",MAX(0,$C321-K$2)))</f>
        <v>22.41</v>
      </c>
      <c r="L321" s="103" t="n">
        <f aca="false">IF(L$1="P",MAX(0,L$2-$C321),IF(L$1="C",MAX(0,$C321-L$2)))</f>
        <v>32.41</v>
      </c>
      <c r="M321" s="103" t="n">
        <f aca="false">IF(M$1="P",MAX(0,M$2-$C321),IF(M$1="C",MAX(0,$C321-M$2)))</f>
        <v>0</v>
      </c>
      <c r="N321" s="103" t="n">
        <f aca="false">IF(N$1="P",MAX(0,N$2-$C321),IF(N$1="C",MAX(0,$C321-N$2)))</f>
        <v>0</v>
      </c>
      <c r="O321" s="103" t="n">
        <f aca="false">IF(O$1="P",MAX(0,O$2-$C321),IF(O$1="C",MAX(0,$C321-O$2)))</f>
        <v>0</v>
      </c>
      <c r="P321" s="103" t="n">
        <f aca="false">IF(P$1="P",MAX(0,P$2-$C321),IF(P$1="C",MAX(0,$C321-P$2)))</f>
        <v>0</v>
      </c>
      <c r="Q321" s="103" t="n">
        <f aca="false">IF(Q$1="P",MAX(0,Q$2-$C321),IF(Q$1="C",MAX(0,$C321-Q$2)))</f>
        <v>0</v>
      </c>
      <c r="R321" s="103" t="n">
        <f aca="false">IF(R$1="P",MAX(0,R$2-$C321),IF(R$1="C",MAX(0,$C321-R$2)))</f>
        <v>0</v>
      </c>
      <c r="S321" s="104" t="n">
        <f aca="false">A321</f>
        <v>15</v>
      </c>
      <c r="T321" s="105" t="n">
        <f aca="false">VLOOKUP($B321,Gas!$B$3:$E$2506,2)</f>
        <v>1.65</v>
      </c>
      <c r="U321" s="46" t="n">
        <f aca="false">C321/T321</f>
        <v>10.6606060606061</v>
      </c>
      <c r="V321" s="99" t="n">
        <f aca="false">VLOOKUP($B321,Gas!$B$3:$E$2506,4)</f>
        <v>0.312136348807416</v>
      </c>
    </row>
    <row r="322" customFormat="false" ht="12.75" hidden="false" customHeight="false" outlineLevel="0" collapsed="false">
      <c r="A322" s="95" t="n">
        <f aca="false">MONTH(B322)+(YEAR(B322)-1998)*12</f>
        <v>15</v>
      </c>
      <c r="B322" s="107" t="n">
        <v>36222</v>
      </c>
      <c r="C322" s="97" t="n">
        <v>17.73</v>
      </c>
      <c r="D322" s="98" t="n">
        <f aca="false">LN(C322/C321)</f>
        <v>0.00792756133664978</v>
      </c>
      <c r="E322" s="106" t="n">
        <f aca="false">STDEV(D313:D322)*SQRT(trade_day)</f>
        <v>2.16492346662501</v>
      </c>
      <c r="F322" s="99"/>
      <c r="G322" s="103" t="n">
        <f aca="false">IF(G$1="P",MAX(0,G$2-$C322),IF(G$1="C",MAX(0,$C322-G$2)))</f>
        <v>2.27</v>
      </c>
      <c r="H322" s="103" t="n">
        <f aca="false">IF(H$1="P",MAX(0,H$2-$C322),IF(H$1="C",MAX(0,$C322-H$2)))</f>
        <v>7.27</v>
      </c>
      <c r="I322" s="103" t="n">
        <f aca="false">IF(I$1="P",MAX(0,I$2-$C322),IF(I$1="C",MAX(0,$C322-I$2)))</f>
        <v>12.27</v>
      </c>
      <c r="J322" s="103" t="n">
        <f aca="false">IF(J$1="P",MAX(0,J$2-$C322),IF(J$1="C",MAX(0,$C322-J$2)))</f>
        <v>17.27</v>
      </c>
      <c r="K322" s="103" t="n">
        <f aca="false">IF(K$1="P",MAX(0,K$2-$C322),IF(K$1="C",MAX(0,$C322-K$2)))</f>
        <v>22.27</v>
      </c>
      <c r="L322" s="103" t="n">
        <f aca="false">IF(L$1="P",MAX(0,L$2-$C322),IF(L$1="C",MAX(0,$C322-L$2)))</f>
        <v>32.27</v>
      </c>
      <c r="M322" s="103" t="n">
        <f aca="false">IF(M$1="P",MAX(0,M$2-$C322),IF(M$1="C",MAX(0,$C322-M$2)))</f>
        <v>0</v>
      </c>
      <c r="N322" s="103" t="n">
        <f aca="false">IF(N$1="P",MAX(0,N$2-$C322),IF(N$1="C",MAX(0,$C322-N$2)))</f>
        <v>0</v>
      </c>
      <c r="O322" s="103" t="n">
        <f aca="false">IF(O$1="P",MAX(0,O$2-$C322),IF(O$1="C",MAX(0,$C322-O$2)))</f>
        <v>0</v>
      </c>
      <c r="P322" s="103" t="n">
        <f aca="false">IF(P$1="P",MAX(0,P$2-$C322),IF(P$1="C",MAX(0,$C322-P$2)))</f>
        <v>0</v>
      </c>
      <c r="Q322" s="103" t="n">
        <f aca="false">IF(Q$1="P",MAX(0,Q$2-$C322),IF(Q$1="C",MAX(0,$C322-Q$2)))</f>
        <v>0</v>
      </c>
      <c r="R322" s="103" t="n">
        <f aca="false">IF(R$1="P",MAX(0,R$2-$C322),IF(R$1="C",MAX(0,$C322-R$2)))</f>
        <v>0</v>
      </c>
      <c r="S322" s="104" t="n">
        <f aca="false">A322</f>
        <v>15</v>
      </c>
      <c r="T322" s="105" t="n">
        <f aca="false">VLOOKUP($B322,Gas!$B$3:$E$2506,2)</f>
        <v>1.675</v>
      </c>
      <c r="U322" s="46" t="n">
        <f aca="false">C322/T322</f>
        <v>10.5850746268657</v>
      </c>
      <c r="V322" s="99" t="n">
        <f aca="false">VLOOKUP($B322,Gas!$B$3:$E$2506,4)</f>
        <v>0.33952251297504</v>
      </c>
    </row>
    <row r="323" customFormat="false" ht="12.75" hidden="false" customHeight="false" outlineLevel="0" collapsed="false">
      <c r="A323" s="95" t="n">
        <f aca="false">MONTH(B323)+(YEAR(B323)-1998)*12</f>
        <v>15</v>
      </c>
      <c r="B323" s="107" t="n">
        <v>36223</v>
      </c>
      <c r="C323" s="97" t="n">
        <v>20.03</v>
      </c>
      <c r="D323" s="98" t="n">
        <f aca="false">LN(C323/C322)</f>
        <v>0.121973029591611</v>
      </c>
      <c r="E323" s="106" t="n">
        <f aca="false">STDEV(D314:D323)*SQRT(trade_day)</f>
        <v>2.21327490297606</v>
      </c>
      <c r="F323" s="99"/>
      <c r="G323" s="103" t="n">
        <f aca="false">IF(G$1="P",MAX(0,G$2-$C323),IF(G$1="C",MAX(0,$C323-G$2)))</f>
        <v>0</v>
      </c>
      <c r="H323" s="103" t="n">
        <f aca="false">IF(H$1="P",MAX(0,H$2-$C323),IF(H$1="C",MAX(0,$C323-H$2)))</f>
        <v>4.97</v>
      </c>
      <c r="I323" s="103" t="n">
        <f aca="false">IF(I$1="P",MAX(0,I$2-$C323),IF(I$1="C",MAX(0,$C323-I$2)))</f>
        <v>9.97</v>
      </c>
      <c r="J323" s="103" t="n">
        <f aca="false">IF(J$1="P",MAX(0,J$2-$C323),IF(J$1="C",MAX(0,$C323-J$2)))</f>
        <v>14.97</v>
      </c>
      <c r="K323" s="103" t="n">
        <f aca="false">IF(K$1="P",MAX(0,K$2-$C323),IF(K$1="C",MAX(0,$C323-K$2)))</f>
        <v>19.97</v>
      </c>
      <c r="L323" s="103" t="n">
        <f aca="false">IF(L$1="P",MAX(0,L$2-$C323),IF(L$1="C",MAX(0,$C323-L$2)))</f>
        <v>29.97</v>
      </c>
      <c r="M323" s="103" t="n">
        <f aca="false">IF(M$1="P",MAX(0,M$2-$C323),IF(M$1="C",MAX(0,$C323-M$2)))</f>
        <v>0</v>
      </c>
      <c r="N323" s="103" t="n">
        <f aca="false">IF(N$1="P",MAX(0,N$2-$C323),IF(N$1="C",MAX(0,$C323-N$2)))</f>
        <v>0</v>
      </c>
      <c r="O323" s="103" t="n">
        <f aca="false">IF(O$1="P",MAX(0,O$2-$C323),IF(O$1="C",MAX(0,$C323-O$2)))</f>
        <v>0</v>
      </c>
      <c r="P323" s="103" t="n">
        <f aca="false">IF(P$1="P",MAX(0,P$2-$C323),IF(P$1="C",MAX(0,$C323-P$2)))</f>
        <v>0</v>
      </c>
      <c r="Q323" s="103" t="n">
        <f aca="false">IF(Q$1="P",MAX(0,Q$2-$C323),IF(Q$1="C",MAX(0,$C323-Q$2)))</f>
        <v>0</v>
      </c>
      <c r="R323" s="103" t="n">
        <f aca="false">IF(R$1="P",MAX(0,R$2-$C323),IF(R$1="C",MAX(0,$C323-R$2)))</f>
        <v>0</v>
      </c>
      <c r="S323" s="104" t="n">
        <f aca="false">A323</f>
        <v>15</v>
      </c>
      <c r="T323" s="105" t="n">
        <f aca="false">VLOOKUP($B323,Gas!$B$3:$E$2506,2)</f>
        <v>1.67</v>
      </c>
      <c r="U323" s="46" t="n">
        <f aca="false">C323/T323</f>
        <v>11.9940119760479</v>
      </c>
      <c r="V323" s="99" t="n">
        <f aca="false">VLOOKUP($B323,Gas!$B$3:$E$2506,4)</f>
        <v>0.337726840915963</v>
      </c>
    </row>
    <row r="324" customFormat="false" ht="12.75" hidden="false" customHeight="false" outlineLevel="0" collapsed="false">
      <c r="A324" s="95" t="n">
        <f aca="false">MONTH(B324)+(YEAR(B324)-1998)*12</f>
        <v>15</v>
      </c>
      <c r="B324" s="107" t="n">
        <v>36224</v>
      </c>
      <c r="C324" s="97" t="n">
        <v>20.97</v>
      </c>
      <c r="D324" s="98" t="n">
        <f aca="false">LN(C324/C323)</f>
        <v>0.0458616952361015</v>
      </c>
      <c r="E324" s="106" t="n">
        <f aca="false">STDEV(D315:D324)*SQRT(trade_day)</f>
        <v>2.2180033128113</v>
      </c>
      <c r="F324" s="99"/>
      <c r="G324" s="103" t="n">
        <f aca="false">IF(G$1="P",MAX(0,G$2-$C324),IF(G$1="C",MAX(0,$C324-G$2)))</f>
        <v>0</v>
      </c>
      <c r="H324" s="103" t="n">
        <f aca="false">IF(H$1="P",MAX(0,H$2-$C324),IF(H$1="C",MAX(0,$C324-H$2)))</f>
        <v>4.03</v>
      </c>
      <c r="I324" s="103" t="n">
        <f aca="false">IF(I$1="P",MAX(0,I$2-$C324),IF(I$1="C",MAX(0,$C324-I$2)))</f>
        <v>9.03</v>
      </c>
      <c r="J324" s="103" t="n">
        <f aca="false">IF(J$1="P",MAX(0,J$2-$C324),IF(J$1="C",MAX(0,$C324-J$2)))</f>
        <v>14.03</v>
      </c>
      <c r="K324" s="103" t="n">
        <f aca="false">IF(K$1="P",MAX(0,K$2-$C324),IF(K$1="C",MAX(0,$C324-K$2)))</f>
        <v>19.03</v>
      </c>
      <c r="L324" s="103" t="n">
        <f aca="false">IF(L$1="P",MAX(0,L$2-$C324),IF(L$1="C",MAX(0,$C324-L$2)))</f>
        <v>29.03</v>
      </c>
      <c r="M324" s="103" t="n">
        <f aca="false">IF(M$1="P",MAX(0,M$2-$C324),IF(M$1="C",MAX(0,$C324-M$2)))</f>
        <v>0</v>
      </c>
      <c r="N324" s="103" t="n">
        <f aca="false">IF(N$1="P",MAX(0,N$2-$C324),IF(N$1="C",MAX(0,$C324-N$2)))</f>
        <v>0</v>
      </c>
      <c r="O324" s="103" t="n">
        <f aca="false">IF(O$1="P",MAX(0,O$2-$C324),IF(O$1="C",MAX(0,$C324-O$2)))</f>
        <v>0</v>
      </c>
      <c r="P324" s="103" t="n">
        <f aca="false">IF(P$1="P",MAX(0,P$2-$C324),IF(P$1="C",MAX(0,$C324-P$2)))</f>
        <v>0</v>
      </c>
      <c r="Q324" s="103" t="n">
        <f aca="false">IF(Q$1="P",MAX(0,Q$2-$C324),IF(Q$1="C",MAX(0,$C324-Q$2)))</f>
        <v>0</v>
      </c>
      <c r="R324" s="103" t="n">
        <f aca="false">IF(R$1="P",MAX(0,R$2-$C324),IF(R$1="C",MAX(0,$C324-R$2)))</f>
        <v>0</v>
      </c>
      <c r="S324" s="104" t="n">
        <f aca="false">A324</f>
        <v>15</v>
      </c>
      <c r="T324" s="105" t="n">
        <f aca="false">VLOOKUP($B324,Gas!$B$3:$E$2506,2)</f>
        <v>1.715</v>
      </c>
      <c r="U324" s="46" t="n">
        <f aca="false">C324/T324</f>
        <v>12.2274052478134</v>
      </c>
      <c r="V324" s="99" t="n">
        <f aca="false">VLOOKUP($B324,Gas!$B$3:$E$2506,4)</f>
        <v>0.393429250327608</v>
      </c>
    </row>
    <row r="325" customFormat="false" ht="12.75" hidden="false" customHeight="false" outlineLevel="0" collapsed="false">
      <c r="A325" s="95" t="n">
        <f aca="false">MONTH(B325)+(YEAR(B325)-1998)*12</f>
        <v>15</v>
      </c>
      <c r="B325" s="107" t="n">
        <v>36229</v>
      </c>
      <c r="C325" s="97" t="n">
        <v>20.97</v>
      </c>
      <c r="D325" s="98" t="n">
        <f aca="false">LN(C325/C324)</f>
        <v>0</v>
      </c>
      <c r="E325" s="106" t="n">
        <f aca="false">STDEV(D316:D325)*SQRT(trade_day)</f>
        <v>1.9684734208311</v>
      </c>
      <c r="F325" s="99"/>
      <c r="G325" s="103" t="n">
        <f aca="false">IF(G$1="P",MAX(0,G$2-$C325),IF(G$1="C",MAX(0,$C325-G$2)))</f>
        <v>0</v>
      </c>
      <c r="H325" s="103" t="n">
        <f aca="false">IF(H$1="P",MAX(0,H$2-$C325),IF(H$1="C",MAX(0,$C325-H$2)))</f>
        <v>4.03</v>
      </c>
      <c r="I325" s="103" t="n">
        <f aca="false">IF(I$1="P",MAX(0,I$2-$C325),IF(I$1="C",MAX(0,$C325-I$2)))</f>
        <v>9.03</v>
      </c>
      <c r="J325" s="103" t="n">
        <f aca="false">IF(J$1="P",MAX(0,J$2-$C325),IF(J$1="C",MAX(0,$C325-J$2)))</f>
        <v>14.03</v>
      </c>
      <c r="K325" s="103" t="n">
        <f aca="false">IF(K$1="P",MAX(0,K$2-$C325),IF(K$1="C",MAX(0,$C325-K$2)))</f>
        <v>19.03</v>
      </c>
      <c r="L325" s="103" t="n">
        <f aca="false">IF(L$1="P",MAX(0,L$2-$C325),IF(L$1="C",MAX(0,$C325-L$2)))</f>
        <v>29.03</v>
      </c>
      <c r="M325" s="103" t="n">
        <f aca="false">IF(M$1="P",MAX(0,M$2-$C325),IF(M$1="C",MAX(0,$C325-M$2)))</f>
        <v>0</v>
      </c>
      <c r="N325" s="103" t="n">
        <f aca="false">IF(N$1="P",MAX(0,N$2-$C325),IF(N$1="C",MAX(0,$C325-N$2)))</f>
        <v>0</v>
      </c>
      <c r="O325" s="103" t="n">
        <f aca="false">IF(O$1="P",MAX(0,O$2-$C325),IF(O$1="C",MAX(0,$C325-O$2)))</f>
        <v>0</v>
      </c>
      <c r="P325" s="103" t="n">
        <f aca="false">IF(P$1="P",MAX(0,P$2-$C325),IF(P$1="C",MAX(0,$C325-P$2)))</f>
        <v>0</v>
      </c>
      <c r="Q325" s="103" t="n">
        <f aca="false">IF(Q$1="P",MAX(0,Q$2-$C325),IF(Q$1="C",MAX(0,$C325-Q$2)))</f>
        <v>0</v>
      </c>
      <c r="R325" s="103" t="n">
        <f aca="false">IF(R$1="P",MAX(0,R$2-$C325),IF(R$1="C",MAX(0,$C325-R$2)))</f>
        <v>0</v>
      </c>
      <c r="S325" s="104" t="n">
        <f aca="false">A325</f>
        <v>15</v>
      </c>
      <c r="T325" s="105" t="n">
        <f aca="false">VLOOKUP($B325,Gas!$B$3:$E$2506,2)</f>
        <v>1.845</v>
      </c>
      <c r="U325" s="46" t="n">
        <f aca="false">C325/T325</f>
        <v>11.3658536585366</v>
      </c>
      <c r="V325" s="99" t="n">
        <f aca="false">VLOOKUP($B325,Gas!$B$3:$E$2506,4)</f>
        <v>0.590992082006501</v>
      </c>
    </row>
    <row r="326" customFormat="false" ht="12.75" hidden="false" customHeight="false" outlineLevel="0" collapsed="false">
      <c r="A326" s="95" t="n">
        <f aca="false">MONTH(B326)+(YEAR(B326)-1998)*12</f>
        <v>15</v>
      </c>
      <c r="B326" s="107" t="n">
        <v>36230</v>
      </c>
      <c r="C326" s="97" t="n">
        <v>26.06</v>
      </c>
      <c r="D326" s="98" t="n">
        <f aca="false">LN(C326/C325)</f>
        <v>0.21730872678287</v>
      </c>
      <c r="E326" s="106" t="n">
        <f aca="false">STDEV(D317:D326)*SQRT(trade_day)</f>
        <v>2.24734540582725</v>
      </c>
      <c r="F326" s="99"/>
      <c r="G326" s="103" t="n">
        <f aca="false">IF(G$1="P",MAX(0,G$2-$C326),IF(G$1="C",MAX(0,$C326-G$2)))</f>
        <v>0</v>
      </c>
      <c r="H326" s="103" t="n">
        <f aca="false">IF(H$1="P",MAX(0,H$2-$C326),IF(H$1="C",MAX(0,$C326-H$2)))</f>
        <v>0</v>
      </c>
      <c r="I326" s="103" t="n">
        <f aca="false">IF(I$1="P",MAX(0,I$2-$C326),IF(I$1="C",MAX(0,$C326-I$2)))</f>
        <v>3.94</v>
      </c>
      <c r="J326" s="103" t="n">
        <f aca="false">IF(J$1="P",MAX(0,J$2-$C326),IF(J$1="C",MAX(0,$C326-J$2)))</f>
        <v>8.94</v>
      </c>
      <c r="K326" s="103" t="n">
        <f aca="false">IF(K$1="P",MAX(0,K$2-$C326),IF(K$1="C",MAX(0,$C326-K$2)))</f>
        <v>13.94</v>
      </c>
      <c r="L326" s="103" t="n">
        <f aca="false">IF(L$1="P",MAX(0,L$2-$C326),IF(L$1="C",MAX(0,$C326-L$2)))</f>
        <v>23.94</v>
      </c>
      <c r="M326" s="103" t="n">
        <f aca="false">IF(M$1="P",MAX(0,M$2-$C326),IF(M$1="C",MAX(0,$C326-M$2)))</f>
        <v>1.06</v>
      </c>
      <c r="N326" s="103" t="n">
        <f aca="false">IF(N$1="P",MAX(0,N$2-$C326),IF(N$1="C",MAX(0,$C326-N$2)))</f>
        <v>0</v>
      </c>
      <c r="O326" s="103" t="n">
        <f aca="false">IF(O$1="P",MAX(0,O$2-$C326),IF(O$1="C",MAX(0,$C326-O$2)))</f>
        <v>0</v>
      </c>
      <c r="P326" s="103" t="n">
        <f aca="false">IF(P$1="P",MAX(0,P$2-$C326),IF(P$1="C",MAX(0,$C326-P$2)))</f>
        <v>0</v>
      </c>
      <c r="Q326" s="103" t="n">
        <f aca="false">IF(Q$1="P",MAX(0,Q$2-$C326),IF(Q$1="C",MAX(0,$C326-Q$2)))</f>
        <v>0</v>
      </c>
      <c r="R326" s="103" t="n">
        <f aca="false">IF(R$1="P",MAX(0,R$2-$C326),IF(R$1="C",MAX(0,$C326-R$2)))</f>
        <v>0</v>
      </c>
      <c r="S326" s="104" t="n">
        <f aca="false">A326</f>
        <v>15</v>
      </c>
      <c r="T326" s="105" t="n">
        <f aca="false">VLOOKUP($B326,Gas!$B$3:$E$2506,2)</f>
        <v>1.94</v>
      </c>
      <c r="U326" s="46" t="n">
        <f aca="false">C326/T326</f>
        <v>13.4329896907217</v>
      </c>
      <c r="V326" s="99" t="n">
        <f aca="false">VLOOKUP($B326,Gas!$B$3:$E$2506,4)</f>
        <v>0.546898993136729</v>
      </c>
    </row>
    <row r="327" customFormat="false" ht="12.75" hidden="false" customHeight="false" outlineLevel="0" collapsed="false">
      <c r="A327" s="95" t="n">
        <f aca="false">MONTH(B327)+(YEAR(B327)-1998)*12</f>
        <v>15</v>
      </c>
      <c r="B327" s="107" t="n">
        <v>36231</v>
      </c>
      <c r="C327" s="97" t="n">
        <v>25.58</v>
      </c>
      <c r="D327" s="98" t="n">
        <f aca="false">LN(C327/C326)</f>
        <v>-0.0185907755460025</v>
      </c>
      <c r="E327" s="106" t="n">
        <f aca="false">STDEV(D318:D327)*SQRT(trade_day)</f>
        <v>1.79404897981694</v>
      </c>
      <c r="F327" s="99"/>
      <c r="G327" s="103" t="n">
        <f aca="false">IF(G$1="P",MAX(0,G$2-$C327),IF(G$1="C",MAX(0,$C327-G$2)))</f>
        <v>0</v>
      </c>
      <c r="H327" s="103" t="n">
        <f aca="false">IF(H$1="P",MAX(0,H$2-$C327),IF(H$1="C",MAX(0,$C327-H$2)))</f>
        <v>0</v>
      </c>
      <c r="I327" s="103" t="n">
        <f aca="false">IF(I$1="P",MAX(0,I$2-$C327),IF(I$1="C",MAX(0,$C327-I$2)))</f>
        <v>4.42</v>
      </c>
      <c r="J327" s="103" t="n">
        <f aca="false">IF(J$1="P",MAX(0,J$2-$C327),IF(J$1="C",MAX(0,$C327-J$2)))</f>
        <v>9.42</v>
      </c>
      <c r="K327" s="103" t="n">
        <f aca="false">IF(K$1="P",MAX(0,K$2-$C327),IF(K$1="C",MAX(0,$C327-K$2)))</f>
        <v>14.42</v>
      </c>
      <c r="L327" s="103" t="n">
        <f aca="false">IF(L$1="P",MAX(0,L$2-$C327),IF(L$1="C",MAX(0,$C327-L$2)))</f>
        <v>24.42</v>
      </c>
      <c r="M327" s="103" t="n">
        <f aca="false">IF(M$1="P",MAX(0,M$2-$C327),IF(M$1="C",MAX(0,$C327-M$2)))</f>
        <v>0.579999999999998</v>
      </c>
      <c r="N327" s="103" t="n">
        <f aca="false">IF(N$1="P",MAX(0,N$2-$C327),IF(N$1="C",MAX(0,$C327-N$2)))</f>
        <v>0</v>
      </c>
      <c r="O327" s="103" t="n">
        <f aca="false">IF(O$1="P",MAX(0,O$2-$C327),IF(O$1="C",MAX(0,$C327-O$2)))</f>
        <v>0</v>
      </c>
      <c r="P327" s="103" t="n">
        <f aca="false">IF(P$1="P",MAX(0,P$2-$C327),IF(P$1="C",MAX(0,$C327-P$2)))</f>
        <v>0</v>
      </c>
      <c r="Q327" s="103" t="n">
        <f aca="false">IF(Q$1="P",MAX(0,Q$2-$C327),IF(Q$1="C",MAX(0,$C327-Q$2)))</f>
        <v>0</v>
      </c>
      <c r="R327" s="103" t="n">
        <f aca="false">IF(R$1="P",MAX(0,R$2-$C327),IF(R$1="C",MAX(0,$C327-R$2)))</f>
        <v>0</v>
      </c>
      <c r="S327" s="104" t="n">
        <f aca="false">A327</f>
        <v>15</v>
      </c>
      <c r="T327" s="105" t="n">
        <f aca="false">VLOOKUP($B327,Gas!$B$3:$E$2506,2)</f>
        <v>1.87</v>
      </c>
      <c r="U327" s="46" t="n">
        <f aca="false">C327/T327</f>
        <v>13.6791443850267</v>
      </c>
      <c r="V327" s="99" t="n">
        <f aca="false">VLOOKUP($B327,Gas!$B$3:$E$2506,4)</f>
        <v>0.638775773990846</v>
      </c>
    </row>
    <row r="328" customFormat="false" ht="12.75" hidden="false" customHeight="false" outlineLevel="0" collapsed="false">
      <c r="A328" s="95" t="n">
        <f aca="false">MONTH(B328)+(YEAR(B328)-1998)*12</f>
        <v>15</v>
      </c>
      <c r="B328" s="107" t="n">
        <v>36234</v>
      </c>
      <c r="C328" s="97" t="n">
        <v>23.94</v>
      </c>
      <c r="D328" s="98" t="n">
        <f aca="false">LN(C328/C327)</f>
        <v>-0.0662600960208695</v>
      </c>
      <c r="E328" s="106" t="n">
        <f aca="false">STDEV(D319:D328)*SQRT(trade_day)</f>
        <v>1.49385638679521</v>
      </c>
      <c r="F328" s="99"/>
      <c r="G328" s="103" t="n">
        <f aca="false">IF(G$1="P",MAX(0,G$2-$C328),IF(G$1="C",MAX(0,$C328-G$2)))</f>
        <v>0</v>
      </c>
      <c r="H328" s="103" t="n">
        <f aca="false">IF(H$1="P",MAX(0,H$2-$C328),IF(H$1="C",MAX(0,$C328-H$2)))</f>
        <v>1.06</v>
      </c>
      <c r="I328" s="103" t="n">
        <f aca="false">IF(I$1="P",MAX(0,I$2-$C328),IF(I$1="C",MAX(0,$C328-I$2)))</f>
        <v>6.06</v>
      </c>
      <c r="J328" s="103" t="n">
        <f aca="false">IF(J$1="P",MAX(0,J$2-$C328),IF(J$1="C",MAX(0,$C328-J$2)))</f>
        <v>11.06</v>
      </c>
      <c r="K328" s="103" t="n">
        <f aca="false">IF(K$1="P",MAX(0,K$2-$C328),IF(K$1="C",MAX(0,$C328-K$2)))</f>
        <v>16.06</v>
      </c>
      <c r="L328" s="103" t="n">
        <f aca="false">IF(L$1="P",MAX(0,L$2-$C328),IF(L$1="C",MAX(0,$C328-L$2)))</f>
        <v>26.06</v>
      </c>
      <c r="M328" s="103" t="n">
        <f aca="false">IF(M$1="P",MAX(0,M$2-$C328),IF(M$1="C",MAX(0,$C328-M$2)))</f>
        <v>0</v>
      </c>
      <c r="N328" s="103" t="n">
        <f aca="false">IF(N$1="P",MAX(0,N$2-$C328),IF(N$1="C",MAX(0,$C328-N$2)))</f>
        <v>0</v>
      </c>
      <c r="O328" s="103" t="n">
        <f aca="false">IF(O$1="P",MAX(0,O$2-$C328),IF(O$1="C",MAX(0,$C328-O$2)))</f>
        <v>0</v>
      </c>
      <c r="P328" s="103" t="n">
        <f aca="false">IF(P$1="P",MAX(0,P$2-$C328),IF(P$1="C",MAX(0,$C328-P$2)))</f>
        <v>0</v>
      </c>
      <c r="Q328" s="103" t="n">
        <f aca="false">IF(Q$1="P",MAX(0,Q$2-$C328),IF(Q$1="C",MAX(0,$C328-Q$2)))</f>
        <v>0</v>
      </c>
      <c r="R328" s="103" t="n">
        <f aca="false">IF(R$1="P",MAX(0,R$2-$C328),IF(R$1="C",MAX(0,$C328-R$2)))</f>
        <v>0</v>
      </c>
      <c r="S328" s="104" t="n">
        <f aca="false">A328</f>
        <v>15</v>
      </c>
      <c r="T328" s="105" t="n">
        <f aca="false">VLOOKUP($B328,Gas!$B$3:$E$2506,2)</f>
        <v>1.815</v>
      </c>
      <c r="U328" s="46" t="n">
        <f aca="false">C328/T328</f>
        <v>13.1900826446281</v>
      </c>
      <c r="V328" s="99" t="n">
        <f aca="false">VLOOKUP($B328,Gas!$B$3:$E$2506,4)</f>
        <v>0.675632546987843</v>
      </c>
    </row>
    <row r="329" customFormat="false" ht="12.75" hidden="false" customHeight="false" outlineLevel="0" collapsed="false">
      <c r="A329" s="95" t="n">
        <f aca="false">MONTH(B329)+(YEAR(B329)-1998)*12</f>
        <v>15</v>
      </c>
      <c r="B329" s="107" t="n">
        <v>36235</v>
      </c>
      <c r="C329" s="97" t="n">
        <v>19.69</v>
      </c>
      <c r="D329" s="98" t="n">
        <f aca="false">LN(C329/C328)</f>
        <v>-0.195439807478793</v>
      </c>
      <c r="E329" s="106" t="n">
        <f aca="false">STDEV(D320:D329)*SQRT(trade_day)</f>
        <v>1.89464442111738</v>
      </c>
      <c r="F329" s="99"/>
      <c r="G329" s="103" t="n">
        <f aca="false">IF(G$1="P",MAX(0,G$2-$C329),IF(G$1="C",MAX(0,$C329-G$2)))</f>
        <v>0.309999999999999</v>
      </c>
      <c r="H329" s="103" t="n">
        <f aca="false">IF(H$1="P",MAX(0,H$2-$C329),IF(H$1="C",MAX(0,$C329-H$2)))</f>
        <v>5.31</v>
      </c>
      <c r="I329" s="103" t="n">
        <f aca="false">IF(I$1="P",MAX(0,I$2-$C329),IF(I$1="C",MAX(0,$C329-I$2)))</f>
        <v>10.31</v>
      </c>
      <c r="J329" s="103" t="n">
        <f aca="false">IF(J$1="P",MAX(0,J$2-$C329),IF(J$1="C",MAX(0,$C329-J$2)))</f>
        <v>15.31</v>
      </c>
      <c r="K329" s="103" t="n">
        <f aca="false">IF(K$1="P",MAX(0,K$2-$C329),IF(K$1="C",MAX(0,$C329-K$2)))</f>
        <v>20.31</v>
      </c>
      <c r="L329" s="103" t="n">
        <f aca="false">IF(L$1="P",MAX(0,L$2-$C329),IF(L$1="C",MAX(0,$C329-L$2)))</f>
        <v>30.31</v>
      </c>
      <c r="M329" s="103" t="n">
        <f aca="false">IF(M$1="P",MAX(0,M$2-$C329),IF(M$1="C",MAX(0,$C329-M$2)))</f>
        <v>0</v>
      </c>
      <c r="N329" s="103" t="n">
        <f aca="false">IF(N$1="P",MAX(0,N$2-$C329),IF(N$1="C",MAX(0,$C329-N$2)))</f>
        <v>0</v>
      </c>
      <c r="O329" s="103" t="n">
        <f aca="false">IF(O$1="P",MAX(0,O$2-$C329),IF(O$1="C",MAX(0,$C329-O$2)))</f>
        <v>0</v>
      </c>
      <c r="P329" s="103" t="n">
        <f aca="false">IF(P$1="P",MAX(0,P$2-$C329),IF(P$1="C",MAX(0,$C329-P$2)))</f>
        <v>0</v>
      </c>
      <c r="Q329" s="103" t="n">
        <f aca="false">IF(Q$1="P",MAX(0,Q$2-$C329),IF(Q$1="C",MAX(0,$C329-Q$2)))</f>
        <v>0</v>
      </c>
      <c r="R329" s="103" t="n">
        <f aca="false">IF(R$1="P",MAX(0,R$2-$C329),IF(R$1="C",MAX(0,$C329-R$2)))</f>
        <v>0</v>
      </c>
      <c r="S329" s="104" t="n">
        <f aca="false">A329</f>
        <v>15</v>
      </c>
      <c r="T329" s="105" t="n">
        <f aca="false">VLOOKUP($B329,Gas!$B$3:$E$2506,2)</f>
        <v>1.75</v>
      </c>
      <c r="U329" s="46" t="n">
        <f aca="false">C329/T329</f>
        <v>11.2514285714286</v>
      </c>
      <c r="V329" s="99" t="n">
        <f aca="false">VLOOKUP($B329,Gas!$B$3:$E$2506,4)</f>
        <v>0.720995052926812</v>
      </c>
    </row>
    <row r="330" customFormat="false" ht="12.75" hidden="false" customHeight="false" outlineLevel="0" collapsed="false">
      <c r="A330" s="95" t="n">
        <f aca="false">MONTH(B330)+(YEAR(B330)-1998)*12</f>
        <v>15</v>
      </c>
      <c r="B330" s="107" t="n">
        <v>36236</v>
      </c>
      <c r="C330" s="97" t="n">
        <v>17.26</v>
      </c>
      <c r="D330" s="98" t="n">
        <f aca="false">LN(C330/C329)</f>
        <v>-0.131719206995752</v>
      </c>
      <c r="E330" s="106" t="n">
        <f aca="false">STDEV(D321:D330)*SQRT(trade_day)</f>
        <v>1.90476143221754</v>
      </c>
      <c r="F330" s="99"/>
      <c r="G330" s="103" t="n">
        <f aca="false">IF(G$1="P",MAX(0,G$2-$C330),IF(G$1="C",MAX(0,$C330-G$2)))</f>
        <v>2.74</v>
      </c>
      <c r="H330" s="103" t="n">
        <f aca="false">IF(H$1="P",MAX(0,H$2-$C330),IF(H$1="C",MAX(0,$C330-H$2)))</f>
        <v>7.74</v>
      </c>
      <c r="I330" s="103" t="n">
        <f aca="false">IF(I$1="P",MAX(0,I$2-$C330),IF(I$1="C",MAX(0,$C330-I$2)))</f>
        <v>12.74</v>
      </c>
      <c r="J330" s="103" t="n">
        <f aca="false">IF(J$1="P",MAX(0,J$2-$C330),IF(J$1="C",MAX(0,$C330-J$2)))</f>
        <v>17.74</v>
      </c>
      <c r="K330" s="103" t="n">
        <f aca="false">IF(K$1="P",MAX(0,K$2-$C330),IF(K$1="C",MAX(0,$C330-K$2)))</f>
        <v>22.74</v>
      </c>
      <c r="L330" s="103" t="n">
        <f aca="false">IF(L$1="P",MAX(0,L$2-$C330),IF(L$1="C",MAX(0,$C330-L$2)))</f>
        <v>32.74</v>
      </c>
      <c r="M330" s="103" t="n">
        <f aca="false">IF(M$1="P",MAX(0,M$2-$C330),IF(M$1="C",MAX(0,$C330-M$2)))</f>
        <v>0</v>
      </c>
      <c r="N330" s="103" t="n">
        <f aca="false">IF(N$1="P",MAX(0,N$2-$C330),IF(N$1="C",MAX(0,$C330-N$2)))</f>
        <v>0</v>
      </c>
      <c r="O330" s="103" t="n">
        <f aca="false">IF(O$1="P",MAX(0,O$2-$C330),IF(O$1="C",MAX(0,$C330-O$2)))</f>
        <v>0</v>
      </c>
      <c r="P330" s="103" t="n">
        <f aca="false">IF(P$1="P",MAX(0,P$2-$C330),IF(P$1="C",MAX(0,$C330-P$2)))</f>
        <v>0</v>
      </c>
      <c r="Q330" s="103" t="n">
        <f aca="false">IF(Q$1="P",MAX(0,Q$2-$C330),IF(Q$1="C",MAX(0,$C330-Q$2)))</f>
        <v>0</v>
      </c>
      <c r="R330" s="103" t="n">
        <f aca="false">IF(R$1="P",MAX(0,R$2-$C330),IF(R$1="C",MAX(0,$C330-R$2)))</f>
        <v>0</v>
      </c>
      <c r="S330" s="104" t="n">
        <f aca="false">A330</f>
        <v>15</v>
      </c>
      <c r="T330" s="105" t="n">
        <f aca="false">VLOOKUP($B330,Gas!$B$3:$E$2506,2)</f>
        <v>1.745</v>
      </c>
      <c r="U330" s="46" t="n">
        <f aca="false">C330/T330</f>
        <v>9.89111747851003</v>
      </c>
      <c r="V330" s="99" t="n">
        <f aca="false">VLOOKUP($B330,Gas!$B$3:$E$2506,4)</f>
        <v>0.721387162364195</v>
      </c>
    </row>
    <row r="331" customFormat="false" ht="12.75" hidden="false" customHeight="false" outlineLevel="0" collapsed="false">
      <c r="A331" s="95" t="n">
        <f aca="false">MONTH(B331)+(YEAR(B331)-1998)*12</f>
        <v>15</v>
      </c>
      <c r="B331" s="107" t="n">
        <v>36237</v>
      </c>
      <c r="C331" s="97" t="n">
        <v>17.2</v>
      </c>
      <c r="D331" s="98" t="n">
        <f aca="false">LN(C331/C330)</f>
        <v>-0.00348230183587466</v>
      </c>
      <c r="E331" s="106" t="n">
        <f aca="false">STDEV(D322:D331)*SQRT(trade_day)</f>
        <v>1.85974299761948</v>
      </c>
      <c r="F331" s="99"/>
      <c r="G331" s="103" t="n">
        <f aca="false">IF(G$1="P",MAX(0,G$2-$C331),IF(G$1="C",MAX(0,$C331-G$2)))</f>
        <v>2.8</v>
      </c>
      <c r="H331" s="103" t="n">
        <f aca="false">IF(H$1="P",MAX(0,H$2-$C331),IF(H$1="C",MAX(0,$C331-H$2)))</f>
        <v>7.8</v>
      </c>
      <c r="I331" s="103" t="n">
        <f aca="false">IF(I$1="P",MAX(0,I$2-$C331),IF(I$1="C",MAX(0,$C331-I$2)))</f>
        <v>12.8</v>
      </c>
      <c r="J331" s="103" t="n">
        <f aca="false">IF(J$1="P",MAX(0,J$2-$C331),IF(J$1="C",MAX(0,$C331-J$2)))</f>
        <v>17.8</v>
      </c>
      <c r="K331" s="103" t="n">
        <f aca="false">IF(K$1="P",MAX(0,K$2-$C331),IF(K$1="C",MAX(0,$C331-K$2)))</f>
        <v>22.8</v>
      </c>
      <c r="L331" s="103" t="n">
        <f aca="false">IF(L$1="P",MAX(0,L$2-$C331),IF(L$1="C",MAX(0,$C331-L$2)))</f>
        <v>32.8</v>
      </c>
      <c r="M331" s="103" t="n">
        <f aca="false">IF(M$1="P",MAX(0,M$2-$C331),IF(M$1="C",MAX(0,$C331-M$2)))</f>
        <v>0</v>
      </c>
      <c r="N331" s="103" t="n">
        <f aca="false">IF(N$1="P",MAX(0,N$2-$C331),IF(N$1="C",MAX(0,$C331-N$2)))</f>
        <v>0</v>
      </c>
      <c r="O331" s="103" t="n">
        <f aca="false">IF(O$1="P",MAX(0,O$2-$C331),IF(O$1="C",MAX(0,$C331-O$2)))</f>
        <v>0</v>
      </c>
      <c r="P331" s="103" t="n">
        <f aca="false">IF(P$1="P",MAX(0,P$2-$C331),IF(P$1="C",MAX(0,$C331-P$2)))</f>
        <v>0</v>
      </c>
      <c r="Q331" s="103" t="n">
        <f aca="false">IF(Q$1="P",MAX(0,Q$2-$C331),IF(Q$1="C",MAX(0,$C331-Q$2)))</f>
        <v>0</v>
      </c>
      <c r="R331" s="103" t="n">
        <f aca="false">IF(R$1="P",MAX(0,R$2-$C331),IF(R$1="C",MAX(0,$C331-R$2)))</f>
        <v>0</v>
      </c>
      <c r="S331" s="104" t="n">
        <f aca="false">A331</f>
        <v>15</v>
      </c>
      <c r="T331" s="105" t="n">
        <f aca="false">VLOOKUP($B331,Gas!$B$3:$E$2506,2)</f>
        <v>1.75</v>
      </c>
      <c r="U331" s="46" t="n">
        <f aca="false">C331/T331</f>
        <v>9.82857142857143</v>
      </c>
      <c r="V331" s="99" t="n">
        <f aca="false">VLOOKUP($B331,Gas!$B$3:$E$2506,4)</f>
        <v>0.721455400309804</v>
      </c>
    </row>
    <row r="332" customFormat="false" ht="12.75" hidden="false" customHeight="false" outlineLevel="0" collapsed="false">
      <c r="A332" s="95" t="n">
        <f aca="false">MONTH(B332)+(YEAR(B332)-1998)*12</f>
        <v>15</v>
      </c>
      <c r="B332" s="107" t="n">
        <v>36238</v>
      </c>
      <c r="C332" s="97" t="n">
        <v>17.37</v>
      </c>
      <c r="D332" s="98" t="n">
        <f aca="false">LN(C332/C331)</f>
        <v>0.00983519643360636</v>
      </c>
      <c r="E332" s="106" t="n">
        <f aca="false">STDEV(D323:D332)*SQRT(trade_day)</f>
        <v>1.86005719637287</v>
      </c>
      <c r="F332" s="99"/>
      <c r="G332" s="103" t="n">
        <f aca="false">IF(G$1="P",MAX(0,G$2-$C332),IF(G$1="C",MAX(0,$C332-G$2)))</f>
        <v>2.63</v>
      </c>
      <c r="H332" s="103" t="n">
        <f aca="false">IF(H$1="P",MAX(0,H$2-$C332),IF(H$1="C",MAX(0,$C332-H$2)))</f>
        <v>7.63</v>
      </c>
      <c r="I332" s="103" t="n">
        <f aca="false">IF(I$1="P",MAX(0,I$2-$C332),IF(I$1="C",MAX(0,$C332-I$2)))</f>
        <v>12.63</v>
      </c>
      <c r="J332" s="103" t="n">
        <f aca="false">IF(J$1="P",MAX(0,J$2-$C332),IF(J$1="C",MAX(0,$C332-J$2)))</f>
        <v>17.63</v>
      </c>
      <c r="K332" s="103" t="n">
        <f aca="false">IF(K$1="P",MAX(0,K$2-$C332),IF(K$1="C",MAX(0,$C332-K$2)))</f>
        <v>22.63</v>
      </c>
      <c r="L332" s="103" t="n">
        <f aca="false">IF(L$1="P",MAX(0,L$2-$C332),IF(L$1="C",MAX(0,$C332-L$2)))</f>
        <v>32.63</v>
      </c>
      <c r="M332" s="103" t="n">
        <f aca="false">IF(M$1="P",MAX(0,M$2-$C332),IF(M$1="C",MAX(0,$C332-M$2)))</f>
        <v>0</v>
      </c>
      <c r="N332" s="103" t="n">
        <f aca="false">IF(N$1="P",MAX(0,N$2-$C332),IF(N$1="C",MAX(0,$C332-N$2)))</f>
        <v>0</v>
      </c>
      <c r="O332" s="103" t="n">
        <f aca="false">IF(O$1="P",MAX(0,O$2-$C332),IF(O$1="C",MAX(0,$C332-O$2)))</f>
        <v>0</v>
      </c>
      <c r="P332" s="103" t="n">
        <f aca="false">IF(P$1="P",MAX(0,P$2-$C332),IF(P$1="C",MAX(0,$C332-P$2)))</f>
        <v>0</v>
      </c>
      <c r="Q332" s="103" t="n">
        <f aca="false">IF(Q$1="P",MAX(0,Q$2-$C332),IF(Q$1="C",MAX(0,$C332-Q$2)))</f>
        <v>0</v>
      </c>
      <c r="R332" s="103" t="n">
        <f aca="false">IF(R$1="P",MAX(0,R$2-$C332),IF(R$1="C",MAX(0,$C332-R$2)))</f>
        <v>0</v>
      </c>
      <c r="S332" s="104" t="n">
        <f aca="false">A332</f>
        <v>15</v>
      </c>
      <c r="T332" s="105" t="n">
        <f aca="false">VLOOKUP($B332,Gas!$B$3:$E$2506,2)</f>
        <v>1.755</v>
      </c>
      <c r="U332" s="46" t="n">
        <f aca="false">C332/T332</f>
        <v>9.8974358974359</v>
      </c>
      <c r="V332" s="99" t="n">
        <f aca="false">VLOOKUP($B332,Gas!$B$3:$E$2506,4)</f>
        <v>0.49081159196914</v>
      </c>
    </row>
    <row r="333" customFormat="false" ht="12.75" hidden="false" customHeight="false" outlineLevel="0" collapsed="false">
      <c r="A333" s="95" t="n">
        <f aca="false">MONTH(B333)+(YEAR(B333)-1998)*12</f>
        <v>15</v>
      </c>
      <c r="B333" s="107" t="n">
        <v>36241</v>
      </c>
      <c r="C333" s="97" t="n">
        <v>19.77</v>
      </c>
      <c r="D333" s="98" t="n">
        <f aca="false">LN(C333/C332)</f>
        <v>0.129421056929512</v>
      </c>
      <c r="E333" s="106" t="n">
        <f aca="false">STDEV(D324:D333)*SQRT(trade_day)</f>
        <v>1.8741713698992</v>
      </c>
      <c r="F333" s="99"/>
      <c r="G333" s="103" t="n">
        <f aca="false">IF(G$1="P",MAX(0,G$2-$C333),IF(G$1="C",MAX(0,$C333-G$2)))</f>
        <v>0.23</v>
      </c>
      <c r="H333" s="103" t="n">
        <f aca="false">IF(H$1="P",MAX(0,H$2-$C333),IF(H$1="C",MAX(0,$C333-H$2)))</f>
        <v>5.23</v>
      </c>
      <c r="I333" s="103" t="n">
        <f aca="false">IF(I$1="P",MAX(0,I$2-$C333),IF(I$1="C",MAX(0,$C333-I$2)))</f>
        <v>10.23</v>
      </c>
      <c r="J333" s="103" t="n">
        <f aca="false">IF(J$1="P",MAX(0,J$2-$C333),IF(J$1="C",MAX(0,$C333-J$2)))</f>
        <v>15.23</v>
      </c>
      <c r="K333" s="103" t="n">
        <f aca="false">IF(K$1="P",MAX(0,K$2-$C333),IF(K$1="C",MAX(0,$C333-K$2)))</f>
        <v>20.23</v>
      </c>
      <c r="L333" s="103" t="n">
        <f aca="false">IF(L$1="P",MAX(0,L$2-$C333),IF(L$1="C",MAX(0,$C333-L$2)))</f>
        <v>30.23</v>
      </c>
      <c r="M333" s="103" t="n">
        <f aca="false">IF(M$1="P",MAX(0,M$2-$C333),IF(M$1="C",MAX(0,$C333-M$2)))</f>
        <v>0</v>
      </c>
      <c r="N333" s="103" t="n">
        <f aca="false">IF(N$1="P",MAX(0,N$2-$C333),IF(N$1="C",MAX(0,$C333-N$2)))</f>
        <v>0</v>
      </c>
      <c r="O333" s="103" t="n">
        <f aca="false">IF(O$1="P",MAX(0,O$2-$C333),IF(O$1="C",MAX(0,$C333-O$2)))</f>
        <v>0</v>
      </c>
      <c r="P333" s="103" t="n">
        <f aca="false">IF(P$1="P",MAX(0,P$2-$C333),IF(P$1="C",MAX(0,$C333-P$2)))</f>
        <v>0</v>
      </c>
      <c r="Q333" s="103" t="n">
        <f aca="false">IF(Q$1="P",MAX(0,Q$2-$C333),IF(Q$1="C",MAX(0,$C333-Q$2)))</f>
        <v>0</v>
      </c>
      <c r="R333" s="103" t="n">
        <f aca="false">IF(R$1="P",MAX(0,R$2-$C333),IF(R$1="C",MAX(0,$C333-R$2)))</f>
        <v>0</v>
      </c>
      <c r="S333" s="104" t="n">
        <f aca="false">A333</f>
        <v>15</v>
      </c>
      <c r="T333" s="105" t="n">
        <f aca="false">VLOOKUP($B333,Gas!$B$3:$E$2506,2)</f>
        <v>1.725</v>
      </c>
      <c r="U333" s="46" t="n">
        <f aca="false">C333/T333</f>
        <v>11.4608695652174</v>
      </c>
      <c r="V333" s="99" t="n">
        <f aca="false">VLOOKUP($B333,Gas!$B$3:$E$2506,4)</f>
        <v>0.276974340959249</v>
      </c>
    </row>
    <row r="334" customFormat="false" ht="12.75" hidden="false" customHeight="false" outlineLevel="0" collapsed="false">
      <c r="A334" s="95" t="n">
        <f aca="false">MONTH(B334)+(YEAR(B334)-1998)*12</f>
        <v>15</v>
      </c>
      <c r="B334" s="107" t="n">
        <v>36242</v>
      </c>
      <c r="C334" s="97" t="n">
        <v>20.82</v>
      </c>
      <c r="D334" s="98" t="n">
        <f aca="false">LN(C334/C333)</f>
        <v>0.0517484260042972</v>
      </c>
      <c r="E334" s="106" t="n">
        <f aca="false">STDEV(D325:D334)*SQRT(trade_day)</f>
        <v>1.87851286800931</v>
      </c>
      <c r="F334" s="99"/>
      <c r="G334" s="103" t="n">
        <f aca="false">IF(G$1="P",MAX(0,G$2-$C334),IF(G$1="C",MAX(0,$C334-G$2)))</f>
        <v>0</v>
      </c>
      <c r="H334" s="103" t="n">
        <f aca="false">IF(H$1="P",MAX(0,H$2-$C334),IF(H$1="C",MAX(0,$C334-H$2)))</f>
        <v>4.18</v>
      </c>
      <c r="I334" s="103" t="n">
        <f aca="false">IF(I$1="P",MAX(0,I$2-$C334),IF(I$1="C",MAX(0,$C334-I$2)))</f>
        <v>9.18</v>
      </c>
      <c r="J334" s="103" t="n">
        <f aca="false">IF(J$1="P",MAX(0,J$2-$C334),IF(J$1="C",MAX(0,$C334-J$2)))</f>
        <v>14.18</v>
      </c>
      <c r="K334" s="103" t="n">
        <f aca="false">IF(K$1="P",MAX(0,K$2-$C334),IF(K$1="C",MAX(0,$C334-K$2)))</f>
        <v>19.18</v>
      </c>
      <c r="L334" s="103" t="n">
        <f aca="false">IF(L$1="P",MAX(0,L$2-$C334),IF(L$1="C",MAX(0,$C334-L$2)))</f>
        <v>29.18</v>
      </c>
      <c r="M334" s="103" t="n">
        <f aca="false">IF(M$1="P",MAX(0,M$2-$C334),IF(M$1="C",MAX(0,$C334-M$2)))</f>
        <v>0</v>
      </c>
      <c r="N334" s="103" t="n">
        <f aca="false">IF(N$1="P",MAX(0,N$2-$C334),IF(N$1="C",MAX(0,$C334-N$2)))</f>
        <v>0</v>
      </c>
      <c r="O334" s="103" t="n">
        <f aca="false">IF(O$1="P",MAX(0,O$2-$C334),IF(O$1="C",MAX(0,$C334-O$2)))</f>
        <v>0</v>
      </c>
      <c r="P334" s="103" t="n">
        <f aca="false">IF(P$1="P",MAX(0,P$2-$C334),IF(P$1="C",MAX(0,$C334-P$2)))</f>
        <v>0</v>
      </c>
      <c r="Q334" s="103" t="n">
        <f aca="false">IF(Q$1="P",MAX(0,Q$2-$C334),IF(Q$1="C",MAX(0,$C334-Q$2)))</f>
        <v>0</v>
      </c>
      <c r="R334" s="103" t="n">
        <f aca="false">IF(R$1="P",MAX(0,R$2-$C334),IF(R$1="C",MAX(0,$C334-R$2)))</f>
        <v>0</v>
      </c>
      <c r="S334" s="104" t="n">
        <f aca="false">A334</f>
        <v>15</v>
      </c>
      <c r="T334" s="105" t="n">
        <f aca="false">VLOOKUP($B334,Gas!$B$3:$E$2506,2)</f>
        <v>1.75</v>
      </c>
      <c r="U334" s="46" t="n">
        <f aca="false">C334/T334</f>
        <v>11.8971428571429</v>
      </c>
      <c r="V334" s="99" t="n">
        <f aca="false">VLOOKUP($B334,Gas!$B$3:$E$2506,4)</f>
        <v>0.264562511515658</v>
      </c>
    </row>
    <row r="335" customFormat="false" ht="12.75" hidden="false" customHeight="false" outlineLevel="0" collapsed="false">
      <c r="A335" s="95" t="n">
        <f aca="false">MONTH(B335)+(YEAR(B335)-1998)*12</f>
        <v>15</v>
      </c>
      <c r="B335" s="107" t="n">
        <v>36243</v>
      </c>
      <c r="C335" s="97" t="n">
        <v>19.98</v>
      </c>
      <c r="D335" s="98" t="n">
        <f aca="false">LN(C335/C334)</f>
        <v>-0.0411822899664154</v>
      </c>
      <c r="E335" s="106" t="n">
        <f aca="false">STDEV(D326:D335)*SQRT(trade_day)</f>
        <v>1.88932995619853</v>
      </c>
      <c r="F335" s="99"/>
      <c r="G335" s="103" t="n">
        <f aca="false">IF(G$1="P",MAX(0,G$2-$C335),IF(G$1="C",MAX(0,$C335-G$2)))</f>
        <v>0.0199999999999996</v>
      </c>
      <c r="H335" s="103" t="n">
        <f aca="false">IF(H$1="P",MAX(0,H$2-$C335),IF(H$1="C",MAX(0,$C335-H$2)))</f>
        <v>5.02</v>
      </c>
      <c r="I335" s="103" t="n">
        <f aca="false">IF(I$1="P",MAX(0,I$2-$C335),IF(I$1="C",MAX(0,$C335-I$2)))</f>
        <v>10.02</v>
      </c>
      <c r="J335" s="103" t="n">
        <f aca="false">IF(J$1="P",MAX(0,J$2-$C335),IF(J$1="C",MAX(0,$C335-J$2)))</f>
        <v>15.02</v>
      </c>
      <c r="K335" s="103" t="n">
        <f aca="false">IF(K$1="P",MAX(0,K$2-$C335),IF(K$1="C",MAX(0,$C335-K$2)))</f>
        <v>20.02</v>
      </c>
      <c r="L335" s="103" t="n">
        <f aca="false">IF(L$1="P",MAX(0,L$2-$C335),IF(L$1="C",MAX(0,$C335-L$2)))</f>
        <v>30.02</v>
      </c>
      <c r="M335" s="103" t="n">
        <f aca="false">IF(M$1="P",MAX(0,M$2-$C335),IF(M$1="C",MAX(0,$C335-M$2)))</f>
        <v>0</v>
      </c>
      <c r="N335" s="103" t="n">
        <f aca="false">IF(N$1="P",MAX(0,N$2-$C335),IF(N$1="C",MAX(0,$C335-N$2)))</f>
        <v>0</v>
      </c>
      <c r="O335" s="103" t="n">
        <f aca="false">IF(O$1="P",MAX(0,O$2-$C335),IF(O$1="C",MAX(0,$C335-O$2)))</f>
        <v>0</v>
      </c>
      <c r="P335" s="103" t="n">
        <f aca="false">IF(P$1="P",MAX(0,P$2-$C335),IF(P$1="C",MAX(0,$C335-P$2)))</f>
        <v>0</v>
      </c>
      <c r="Q335" s="103" t="n">
        <f aca="false">IF(Q$1="P",MAX(0,Q$2-$C335),IF(Q$1="C",MAX(0,$C335-Q$2)))</f>
        <v>0</v>
      </c>
      <c r="R335" s="103" t="n">
        <f aca="false">IF(R$1="P",MAX(0,R$2-$C335),IF(R$1="C",MAX(0,$C335-R$2)))</f>
        <v>0</v>
      </c>
      <c r="S335" s="104" t="n">
        <f aca="false">A335</f>
        <v>15</v>
      </c>
      <c r="T335" s="105" t="n">
        <f aca="false">VLOOKUP($B335,Gas!$B$3:$E$2506,2)</f>
        <v>1.805</v>
      </c>
      <c r="U335" s="46" t="n">
        <f aca="false">C335/T335</f>
        <v>11.0692520775623</v>
      </c>
      <c r="V335" s="99" t="n">
        <f aca="false">VLOOKUP($B335,Gas!$B$3:$E$2506,4)</f>
        <v>0.337785132341941</v>
      </c>
    </row>
    <row r="336" customFormat="false" ht="12.75" hidden="false" customHeight="false" outlineLevel="0" collapsed="false">
      <c r="A336" s="95" t="n">
        <f aca="false">MONTH(B336)+(YEAR(B336)-1998)*12</f>
        <v>15</v>
      </c>
      <c r="B336" s="107" t="n">
        <v>36244</v>
      </c>
      <c r="C336" s="97" t="n">
        <v>19.28</v>
      </c>
      <c r="D336" s="98" t="n">
        <f aca="false">LN(C336/C335)</f>
        <v>-0.0356634840380079</v>
      </c>
      <c r="E336" s="106" t="n">
        <f aca="false">STDEV(D327:D336)*SQRT(trade_day)</f>
        <v>1.43087912536116</v>
      </c>
      <c r="F336" s="99"/>
      <c r="G336" s="103" t="n">
        <f aca="false">IF(G$1="P",MAX(0,G$2-$C336),IF(G$1="C",MAX(0,$C336-G$2)))</f>
        <v>0.719999999999999</v>
      </c>
      <c r="H336" s="103" t="n">
        <f aca="false">IF(H$1="P",MAX(0,H$2-$C336),IF(H$1="C",MAX(0,$C336-H$2)))</f>
        <v>5.72</v>
      </c>
      <c r="I336" s="103" t="n">
        <f aca="false">IF(I$1="P",MAX(0,I$2-$C336),IF(I$1="C",MAX(0,$C336-I$2)))</f>
        <v>10.72</v>
      </c>
      <c r="J336" s="103" t="n">
        <f aca="false">IF(J$1="P",MAX(0,J$2-$C336),IF(J$1="C",MAX(0,$C336-J$2)))</f>
        <v>15.72</v>
      </c>
      <c r="K336" s="103" t="n">
        <f aca="false">IF(K$1="P",MAX(0,K$2-$C336),IF(K$1="C",MAX(0,$C336-K$2)))</f>
        <v>20.72</v>
      </c>
      <c r="L336" s="103" t="n">
        <f aca="false">IF(L$1="P",MAX(0,L$2-$C336),IF(L$1="C",MAX(0,$C336-L$2)))</f>
        <v>30.72</v>
      </c>
      <c r="M336" s="103" t="n">
        <f aca="false">IF(M$1="P",MAX(0,M$2-$C336),IF(M$1="C",MAX(0,$C336-M$2)))</f>
        <v>0</v>
      </c>
      <c r="N336" s="103" t="n">
        <f aca="false">IF(N$1="P",MAX(0,N$2-$C336),IF(N$1="C",MAX(0,$C336-N$2)))</f>
        <v>0</v>
      </c>
      <c r="O336" s="103" t="n">
        <f aca="false">IF(O$1="P",MAX(0,O$2-$C336),IF(O$1="C",MAX(0,$C336-O$2)))</f>
        <v>0</v>
      </c>
      <c r="P336" s="103" t="n">
        <f aca="false">IF(P$1="P",MAX(0,P$2-$C336),IF(P$1="C",MAX(0,$C336-P$2)))</f>
        <v>0</v>
      </c>
      <c r="Q336" s="103" t="n">
        <f aca="false">IF(Q$1="P",MAX(0,Q$2-$C336),IF(Q$1="C",MAX(0,$C336-Q$2)))</f>
        <v>0</v>
      </c>
      <c r="R336" s="103" t="n">
        <f aca="false">IF(R$1="P",MAX(0,R$2-$C336),IF(R$1="C",MAX(0,$C336-R$2)))</f>
        <v>0</v>
      </c>
      <c r="S336" s="104" t="n">
        <f aca="false">A336</f>
        <v>15</v>
      </c>
      <c r="T336" s="105" t="n">
        <f aca="false">VLOOKUP($B336,Gas!$B$3:$E$2506,2)</f>
        <v>1.78</v>
      </c>
      <c r="U336" s="46" t="n">
        <f aca="false">C336/T336</f>
        <v>10.8314606741573</v>
      </c>
      <c r="V336" s="99" t="n">
        <f aca="false">VLOOKUP($B336,Gas!$B$3:$E$2506,4)</f>
        <v>0.347237596322504</v>
      </c>
    </row>
    <row r="337" customFormat="false" ht="12.75" hidden="false" customHeight="false" outlineLevel="0" collapsed="false">
      <c r="A337" s="95" t="n">
        <f aca="false">MONTH(B337)+(YEAR(B337)-1998)*12</f>
        <v>15</v>
      </c>
      <c r="B337" s="107" t="n">
        <v>36245</v>
      </c>
      <c r="C337" s="97" t="n">
        <v>18.64</v>
      </c>
      <c r="D337" s="98" t="n">
        <f aca="false">LN(C337/C336)</f>
        <v>-0.0337584799249544</v>
      </c>
      <c r="E337" s="106" t="n">
        <f aca="false">STDEV(D328:D337)*SQRT(trade_day)</f>
        <v>1.42948949557254</v>
      </c>
      <c r="F337" s="99"/>
      <c r="G337" s="103" t="n">
        <f aca="false">IF(G$1="P",MAX(0,G$2-$C337),IF(G$1="C",MAX(0,$C337-G$2)))</f>
        <v>1.36</v>
      </c>
      <c r="H337" s="103" t="n">
        <f aca="false">IF(H$1="P",MAX(0,H$2-$C337),IF(H$1="C",MAX(0,$C337-H$2)))</f>
        <v>6.36</v>
      </c>
      <c r="I337" s="103" t="n">
        <f aca="false">IF(I$1="P",MAX(0,I$2-$C337),IF(I$1="C",MAX(0,$C337-I$2)))</f>
        <v>11.36</v>
      </c>
      <c r="J337" s="103" t="n">
        <f aca="false">IF(J$1="P",MAX(0,J$2-$C337),IF(J$1="C",MAX(0,$C337-J$2)))</f>
        <v>16.36</v>
      </c>
      <c r="K337" s="103" t="n">
        <f aca="false">IF(K$1="P",MAX(0,K$2-$C337),IF(K$1="C",MAX(0,$C337-K$2)))</f>
        <v>21.36</v>
      </c>
      <c r="L337" s="103" t="n">
        <f aca="false">IF(L$1="P",MAX(0,L$2-$C337),IF(L$1="C",MAX(0,$C337-L$2)))</f>
        <v>31.36</v>
      </c>
      <c r="M337" s="103" t="n">
        <f aca="false">IF(M$1="P",MAX(0,M$2-$C337),IF(M$1="C",MAX(0,$C337-M$2)))</f>
        <v>0</v>
      </c>
      <c r="N337" s="103" t="n">
        <f aca="false">IF(N$1="P",MAX(0,N$2-$C337),IF(N$1="C",MAX(0,$C337-N$2)))</f>
        <v>0</v>
      </c>
      <c r="O337" s="103" t="n">
        <f aca="false">IF(O$1="P",MAX(0,O$2-$C337),IF(O$1="C",MAX(0,$C337-O$2)))</f>
        <v>0</v>
      </c>
      <c r="P337" s="103" t="n">
        <f aca="false">IF(P$1="P",MAX(0,P$2-$C337),IF(P$1="C",MAX(0,$C337-P$2)))</f>
        <v>0</v>
      </c>
      <c r="Q337" s="103" t="n">
        <f aca="false">IF(Q$1="P",MAX(0,Q$2-$C337),IF(Q$1="C",MAX(0,$C337-Q$2)))</f>
        <v>0</v>
      </c>
      <c r="R337" s="103" t="n">
        <f aca="false">IF(R$1="P",MAX(0,R$2-$C337),IF(R$1="C",MAX(0,$C337-R$2)))</f>
        <v>0</v>
      </c>
      <c r="S337" s="104" t="n">
        <f aca="false">A337</f>
        <v>15</v>
      </c>
      <c r="T337" s="105" t="n">
        <f aca="false">VLOOKUP($B337,Gas!$B$3:$E$2506,2)</f>
        <v>1.805</v>
      </c>
      <c r="U337" s="46" t="n">
        <f aca="false">C337/T337</f>
        <v>10.3268698060942</v>
      </c>
      <c r="V337" s="99" t="n">
        <f aca="false">VLOOKUP($B337,Gas!$B$3:$E$2506,4)</f>
        <v>0.268657413618679</v>
      </c>
    </row>
    <row r="338" customFormat="false" ht="12.75" hidden="false" customHeight="false" outlineLevel="0" collapsed="false">
      <c r="A338" s="95" t="n">
        <f aca="false">MONTH(B338)+(YEAR(B338)-1998)*12</f>
        <v>15</v>
      </c>
      <c r="B338" s="107" t="n">
        <v>36248</v>
      </c>
      <c r="C338" s="97" t="n">
        <v>21.05</v>
      </c>
      <c r="D338" s="98" t="n">
        <f aca="false">LN(C338/C337)</f>
        <v>0.121590750870945</v>
      </c>
      <c r="E338" s="106" t="n">
        <f aca="false">STDEV(D329:D338)*SQRT(trade_day)</f>
        <v>1.60138793826157</v>
      </c>
      <c r="F338" s="99"/>
      <c r="G338" s="103" t="n">
        <f aca="false">IF(G$1="P",MAX(0,G$2-$C338),IF(G$1="C",MAX(0,$C338-G$2)))</f>
        <v>0</v>
      </c>
      <c r="H338" s="103" t="n">
        <f aca="false">IF(H$1="P",MAX(0,H$2-$C338),IF(H$1="C",MAX(0,$C338-H$2)))</f>
        <v>3.95</v>
      </c>
      <c r="I338" s="103" t="n">
        <f aca="false">IF(I$1="P",MAX(0,I$2-$C338),IF(I$1="C",MAX(0,$C338-I$2)))</f>
        <v>8.95</v>
      </c>
      <c r="J338" s="103" t="n">
        <f aca="false">IF(J$1="P",MAX(0,J$2-$C338),IF(J$1="C",MAX(0,$C338-J$2)))</f>
        <v>13.95</v>
      </c>
      <c r="K338" s="103" t="n">
        <f aca="false">IF(K$1="P",MAX(0,K$2-$C338),IF(K$1="C",MAX(0,$C338-K$2)))</f>
        <v>18.95</v>
      </c>
      <c r="L338" s="103" t="n">
        <f aca="false">IF(L$1="P",MAX(0,L$2-$C338),IF(L$1="C",MAX(0,$C338-L$2)))</f>
        <v>28.95</v>
      </c>
      <c r="M338" s="103" t="n">
        <f aca="false">IF(M$1="P",MAX(0,M$2-$C338),IF(M$1="C",MAX(0,$C338-M$2)))</f>
        <v>0</v>
      </c>
      <c r="N338" s="103" t="n">
        <f aca="false">IF(N$1="P",MAX(0,N$2-$C338),IF(N$1="C",MAX(0,$C338-N$2)))</f>
        <v>0</v>
      </c>
      <c r="O338" s="103" t="n">
        <f aca="false">IF(O$1="P",MAX(0,O$2-$C338),IF(O$1="C",MAX(0,$C338-O$2)))</f>
        <v>0</v>
      </c>
      <c r="P338" s="103" t="n">
        <f aca="false">IF(P$1="P",MAX(0,P$2-$C338),IF(P$1="C",MAX(0,$C338-P$2)))</f>
        <v>0</v>
      </c>
      <c r="Q338" s="103" t="n">
        <f aca="false">IF(Q$1="P",MAX(0,Q$2-$C338),IF(Q$1="C",MAX(0,$C338-Q$2)))</f>
        <v>0</v>
      </c>
      <c r="R338" s="103" t="n">
        <f aca="false">IF(R$1="P",MAX(0,R$2-$C338),IF(R$1="C",MAX(0,$C338-R$2)))</f>
        <v>0</v>
      </c>
      <c r="S338" s="104" t="n">
        <f aca="false">A338</f>
        <v>15</v>
      </c>
      <c r="T338" s="105" t="n">
        <f aca="false">VLOOKUP($B338,Gas!$B$3:$E$2506,2)</f>
        <v>1.835</v>
      </c>
      <c r="U338" s="46" t="n">
        <f aca="false">C338/T338</f>
        <v>11.4713896457766</v>
      </c>
      <c r="V338" s="99" t="n">
        <f aca="false">VLOOKUP($B338,Gas!$B$3:$E$2506,4)</f>
        <v>0.27933410818782</v>
      </c>
    </row>
    <row r="339" customFormat="false" ht="12.75" hidden="false" customHeight="false" outlineLevel="0" collapsed="false">
      <c r="A339" s="95" t="n">
        <f aca="false">MONTH(B339)+(YEAR(B339)-1998)*12</f>
        <v>15</v>
      </c>
      <c r="B339" s="107" t="n">
        <v>36249</v>
      </c>
      <c r="C339" s="97" t="n">
        <v>19.42</v>
      </c>
      <c r="D339" s="98" t="n">
        <f aca="false">LN(C339/C338)</f>
        <v>-0.0805970972652115</v>
      </c>
      <c r="E339" s="106" t="n">
        <f aca="false">STDEV(D330:D339)*SQRT(trade_day)</f>
        <v>1.31503226531901</v>
      </c>
      <c r="F339" s="99"/>
      <c r="G339" s="103" t="n">
        <f aca="false">IF(G$1="P",MAX(0,G$2-$C339),IF(G$1="C",MAX(0,$C339-G$2)))</f>
        <v>0.579999999999998</v>
      </c>
      <c r="H339" s="103" t="n">
        <f aca="false">IF(H$1="P",MAX(0,H$2-$C339),IF(H$1="C",MAX(0,$C339-H$2)))</f>
        <v>5.58</v>
      </c>
      <c r="I339" s="103" t="n">
        <f aca="false">IF(I$1="P",MAX(0,I$2-$C339),IF(I$1="C",MAX(0,$C339-I$2)))</f>
        <v>10.58</v>
      </c>
      <c r="J339" s="103" t="n">
        <f aca="false">IF(J$1="P",MAX(0,J$2-$C339),IF(J$1="C",MAX(0,$C339-J$2)))</f>
        <v>15.58</v>
      </c>
      <c r="K339" s="103" t="n">
        <f aca="false">IF(K$1="P",MAX(0,K$2-$C339),IF(K$1="C",MAX(0,$C339-K$2)))</f>
        <v>20.58</v>
      </c>
      <c r="L339" s="103" t="n">
        <f aca="false">IF(L$1="P",MAX(0,L$2-$C339),IF(L$1="C",MAX(0,$C339-L$2)))</f>
        <v>30.58</v>
      </c>
      <c r="M339" s="103" t="n">
        <f aca="false">IF(M$1="P",MAX(0,M$2-$C339),IF(M$1="C",MAX(0,$C339-M$2)))</f>
        <v>0</v>
      </c>
      <c r="N339" s="103" t="n">
        <f aca="false">IF(N$1="P",MAX(0,N$2-$C339),IF(N$1="C",MAX(0,$C339-N$2)))</f>
        <v>0</v>
      </c>
      <c r="O339" s="103" t="n">
        <f aca="false">IF(O$1="P",MAX(0,O$2-$C339),IF(O$1="C",MAX(0,$C339-O$2)))</f>
        <v>0</v>
      </c>
      <c r="P339" s="103" t="n">
        <f aca="false">IF(P$1="P",MAX(0,P$2-$C339),IF(P$1="C",MAX(0,$C339-P$2)))</f>
        <v>0</v>
      </c>
      <c r="Q339" s="103" t="n">
        <f aca="false">IF(Q$1="P",MAX(0,Q$2-$C339),IF(Q$1="C",MAX(0,$C339-Q$2)))</f>
        <v>0</v>
      </c>
      <c r="R339" s="103" t="n">
        <f aca="false">IF(R$1="P",MAX(0,R$2-$C339),IF(R$1="C",MAX(0,$C339-R$2)))</f>
        <v>0</v>
      </c>
      <c r="S339" s="104" t="n">
        <f aca="false">A339</f>
        <v>15</v>
      </c>
      <c r="T339" s="105" t="n">
        <f aca="false">VLOOKUP($B339,Gas!$B$3:$E$2506,2)</f>
        <v>1.805</v>
      </c>
      <c r="U339" s="46" t="n">
        <f aca="false">C339/T339</f>
        <v>10.7590027700831</v>
      </c>
      <c r="V339" s="99" t="n">
        <f aca="false">VLOOKUP($B339,Gas!$B$3:$E$2506,4)</f>
        <v>0.276973883506683</v>
      </c>
    </row>
    <row r="340" customFormat="false" ht="12.75" hidden="false" customHeight="false" outlineLevel="0" collapsed="false">
      <c r="A340" s="95" t="n">
        <f aca="false">MONTH(B340)+(YEAR(B340)-1998)*12</f>
        <v>15</v>
      </c>
      <c r="B340" s="107" t="n">
        <v>36250</v>
      </c>
      <c r="C340" s="97" t="n">
        <v>18.44</v>
      </c>
      <c r="D340" s="98" t="n">
        <f aca="false">LN(C340/C339)</f>
        <v>-0.0517812447347311</v>
      </c>
      <c r="E340" s="106" t="n">
        <f aca="false">STDEV(D331:D340)*SQRT(trade_day)</f>
        <v>1.14465233091133</v>
      </c>
      <c r="F340" s="99"/>
      <c r="G340" s="103" t="n">
        <f aca="false">IF(G$1="P",MAX(0,G$2-$C340),IF(G$1="C",MAX(0,$C340-G$2)))</f>
        <v>1.56</v>
      </c>
      <c r="H340" s="103" t="n">
        <f aca="false">IF(H$1="P",MAX(0,H$2-$C340),IF(H$1="C",MAX(0,$C340-H$2)))</f>
        <v>6.56</v>
      </c>
      <c r="I340" s="103" t="n">
        <f aca="false">IF(I$1="P",MAX(0,I$2-$C340),IF(I$1="C",MAX(0,$C340-I$2)))</f>
        <v>11.56</v>
      </c>
      <c r="J340" s="103" t="n">
        <f aca="false">IF(J$1="P",MAX(0,J$2-$C340),IF(J$1="C",MAX(0,$C340-J$2)))</f>
        <v>16.56</v>
      </c>
      <c r="K340" s="103" t="n">
        <f aca="false">IF(K$1="P",MAX(0,K$2-$C340),IF(K$1="C",MAX(0,$C340-K$2)))</f>
        <v>21.56</v>
      </c>
      <c r="L340" s="103" t="n">
        <f aca="false">IF(L$1="P",MAX(0,L$2-$C340),IF(L$1="C",MAX(0,$C340-L$2)))</f>
        <v>31.56</v>
      </c>
      <c r="M340" s="103" t="n">
        <f aca="false">IF(M$1="P",MAX(0,M$2-$C340),IF(M$1="C",MAX(0,$C340-M$2)))</f>
        <v>0</v>
      </c>
      <c r="N340" s="103" t="n">
        <f aca="false">IF(N$1="P",MAX(0,N$2-$C340),IF(N$1="C",MAX(0,$C340-N$2)))</f>
        <v>0</v>
      </c>
      <c r="O340" s="103" t="n">
        <f aca="false">IF(O$1="P",MAX(0,O$2-$C340),IF(O$1="C",MAX(0,$C340-O$2)))</f>
        <v>0</v>
      </c>
      <c r="P340" s="103" t="n">
        <f aca="false">IF(P$1="P",MAX(0,P$2-$C340),IF(P$1="C",MAX(0,$C340-P$2)))</f>
        <v>0</v>
      </c>
      <c r="Q340" s="103" t="n">
        <f aca="false">IF(Q$1="P",MAX(0,Q$2-$C340),IF(Q$1="C",MAX(0,$C340-Q$2)))</f>
        <v>0</v>
      </c>
      <c r="R340" s="103" t="n">
        <f aca="false">IF(R$1="P",MAX(0,R$2-$C340),IF(R$1="C",MAX(0,$C340-R$2)))</f>
        <v>0</v>
      </c>
      <c r="S340" s="104" t="n">
        <f aca="false">A340</f>
        <v>15</v>
      </c>
      <c r="T340" s="105" t="n">
        <f aca="false">VLOOKUP($B340,Gas!$B$3:$E$2506,2)</f>
        <v>1.885</v>
      </c>
      <c r="U340" s="46" t="n">
        <f aca="false">C340/T340</f>
        <v>9.78249336870027</v>
      </c>
      <c r="V340" s="99" t="n">
        <f aca="false">VLOOKUP($B340,Gas!$B$3:$E$2506,4)</f>
        <v>0.359742022436442</v>
      </c>
    </row>
    <row r="341" customFormat="false" ht="12.75" hidden="false" customHeight="false" outlineLevel="0" collapsed="false">
      <c r="A341" s="95" t="n">
        <f aca="false">MONTH(B341)+(YEAR(B341)-1998)*12</f>
        <v>16</v>
      </c>
      <c r="B341" s="107" t="n">
        <v>36251</v>
      </c>
      <c r="C341" s="97" t="n">
        <v>17.3</v>
      </c>
      <c r="D341" s="98" t="n">
        <f aca="false">LN(C341/C340)</f>
        <v>-0.0638157166247145</v>
      </c>
      <c r="E341" s="106" t="n">
        <f aca="false">STDEV(D332:D341)*SQRT(trade_day)</f>
        <v>1.19794413996566</v>
      </c>
      <c r="F341" s="99"/>
      <c r="G341" s="103" t="n">
        <f aca="false">IF(G$1="P",MAX(0,G$2-$C341),IF(G$1="C",MAX(0,$C341-G$2)))</f>
        <v>2.7</v>
      </c>
      <c r="H341" s="103" t="n">
        <f aca="false">IF(H$1="P",MAX(0,H$2-$C341),IF(H$1="C",MAX(0,$C341-H$2)))</f>
        <v>7.7</v>
      </c>
      <c r="I341" s="103" t="n">
        <f aca="false">IF(I$1="P",MAX(0,I$2-$C341),IF(I$1="C",MAX(0,$C341-I$2)))</f>
        <v>12.7</v>
      </c>
      <c r="J341" s="103" t="n">
        <f aca="false">IF(J$1="P",MAX(0,J$2-$C341),IF(J$1="C",MAX(0,$C341-J$2)))</f>
        <v>17.7</v>
      </c>
      <c r="K341" s="103" t="n">
        <f aca="false">IF(K$1="P",MAX(0,K$2-$C341),IF(K$1="C",MAX(0,$C341-K$2)))</f>
        <v>22.7</v>
      </c>
      <c r="L341" s="103" t="n">
        <f aca="false">IF(L$1="P",MAX(0,L$2-$C341),IF(L$1="C",MAX(0,$C341-L$2)))</f>
        <v>32.7</v>
      </c>
      <c r="M341" s="103" t="n">
        <f aca="false">IF(M$1="P",MAX(0,M$2-$C341),IF(M$1="C",MAX(0,$C341-M$2)))</f>
        <v>0</v>
      </c>
      <c r="N341" s="103" t="n">
        <f aca="false">IF(N$1="P",MAX(0,N$2-$C341),IF(N$1="C",MAX(0,$C341-N$2)))</f>
        <v>0</v>
      </c>
      <c r="O341" s="103" t="n">
        <f aca="false">IF(O$1="P",MAX(0,O$2-$C341),IF(O$1="C",MAX(0,$C341-O$2)))</f>
        <v>0</v>
      </c>
      <c r="P341" s="103" t="n">
        <f aca="false">IF(P$1="P",MAX(0,P$2-$C341),IF(P$1="C",MAX(0,$C341-P$2)))</f>
        <v>0</v>
      </c>
      <c r="Q341" s="103" t="n">
        <f aca="false">IF(Q$1="P",MAX(0,Q$2-$C341),IF(Q$1="C",MAX(0,$C341-Q$2)))</f>
        <v>0</v>
      </c>
      <c r="R341" s="103" t="n">
        <f aca="false">IF(R$1="P",MAX(0,R$2-$C341),IF(R$1="C",MAX(0,$C341-R$2)))</f>
        <v>0</v>
      </c>
      <c r="S341" s="104" t="n">
        <f aca="false">A341</f>
        <v>16</v>
      </c>
      <c r="T341" s="105" t="n">
        <f aca="false">VLOOKUP($B341,Gas!$B$3:$E$2506,2)</f>
        <v>1.995</v>
      </c>
      <c r="U341" s="46" t="n">
        <f aca="false">C341/T341</f>
        <v>8.67167919799499</v>
      </c>
      <c r="V341" s="99" t="n">
        <f aca="false">VLOOKUP($B341,Gas!$B$3:$E$2506,4)</f>
        <v>0.453894075556406</v>
      </c>
    </row>
    <row r="342" customFormat="false" ht="12.75" hidden="false" customHeight="false" outlineLevel="0" collapsed="false">
      <c r="A342" s="95" t="n">
        <f aca="false">MONTH(B342)+(YEAR(B342)-1998)*12</f>
        <v>16</v>
      </c>
      <c r="B342" s="107" t="n">
        <v>36252</v>
      </c>
      <c r="C342" s="97" t="n">
        <v>16.86</v>
      </c>
      <c r="D342" s="98" t="n">
        <f aca="false">LN(C342/C341)</f>
        <v>-0.025762548930024</v>
      </c>
      <c r="E342" s="106" t="n">
        <f aca="false">STDEV(D333:D342)*SQRT(trade_day)</f>
        <v>1.20351402849266</v>
      </c>
      <c r="F342" s="99"/>
      <c r="G342" s="103" t="n">
        <f aca="false">IF(G$1="P",MAX(0,G$2-$C342),IF(G$1="C",MAX(0,$C342-G$2)))</f>
        <v>3.14</v>
      </c>
      <c r="H342" s="103" t="n">
        <f aca="false">IF(H$1="P",MAX(0,H$2-$C342),IF(H$1="C",MAX(0,$C342-H$2)))</f>
        <v>8.14</v>
      </c>
      <c r="I342" s="103" t="n">
        <f aca="false">IF(I$1="P",MAX(0,I$2-$C342),IF(I$1="C",MAX(0,$C342-I$2)))</f>
        <v>13.14</v>
      </c>
      <c r="J342" s="103" t="n">
        <f aca="false">IF(J$1="P",MAX(0,J$2-$C342),IF(J$1="C",MAX(0,$C342-J$2)))</f>
        <v>18.14</v>
      </c>
      <c r="K342" s="103" t="n">
        <f aca="false">IF(K$1="P",MAX(0,K$2-$C342),IF(K$1="C",MAX(0,$C342-K$2)))</f>
        <v>23.14</v>
      </c>
      <c r="L342" s="103" t="n">
        <f aca="false">IF(L$1="P",MAX(0,L$2-$C342),IF(L$1="C",MAX(0,$C342-L$2)))</f>
        <v>33.14</v>
      </c>
      <c r="M342" s="103" t="n">
        <f aca="false">IF(M$1="P",MAX(0,M$2-$C342),IF(M$1="C",MAX(0,$C342-M$2)))</f>
        <v>0</v>
      </c>
      <c r="N342" s="103" t="n">
        <f aca="false">IF(N$1="P",MAX(0,N$2-$C342),IF(N$1="C",MAX(0,$C342-N$2)))</f>
        <v>0</v>
      </c>
      <c r="O342" s="103" t="n">
        <f aca="false">IF(O$1="P",MAX(0,O$2-$C342),IF(O$1="C",MAX(0,$C342-O$2)))</f>
        <v>0</v>
      </c>
      <c r="P342" s="103" t="n">
        <f aca="false">IF(P$1="P",MAX(0,P$2-$C342),IF(P$1="C",MAX(0,$C342-P$2)))</f>
        <v>0</v>
      </c>
      <c r="Q342" s="103" t="n">
        <f aca="false">IF(Q$1="P",MAX(0,Q$2-$C342),IF(Q$1="C",MAX(0,$C342-Q$2)))</f>
        <v>0</v>
      </c>
      <c r="R342" s="103" t="n">
        <f aca="false">IF(R$1="P",MAX(0,R$2-$C342),IF(R$1="C",MAX(0,$C342-R$2)))</f>
        <v>0</v>
      </c>
      <c r="S342" s="104" t="n">
        <f aca="false">A342</f>
        <v>16</v>
      </c>
      <c r="T342" s="105" t="n">
        <f aca="false">VLOOKUP($B342,Gas!$B$3:$E$2506,2)</f>
        <v>1.94</v>
      </c>
      <c r="U342" s="46" t="n">
        <f aca="false">C342/T342</f>
        <v>8.69072164948454</v>
      </c>
      <c r="V342" s="99" t="n">
        <f aca="false">VLOOKUP($B342,Gas!$B$3:$E$2506,4)</f>
        <v>0.521529235966613</v>
      </c>
    </row>
    <row r="343" customFormat="false" ht="12.75" hidden="false" customHeight="false" outlineLevel="0" collapsed="false">
      <c r="A343" s="95" t="n">
        <f aca="false">MONTH(B343)+(YEAR(B343)-1998)*12</f>
        <v>16</v>
      </c>
      <c r="B343" s="107" t="n">
        <v>36255</v>
      </c>
      <c r="C343" s="97" t="n">
        <v>20.79</v>
      </c>
      <c r="D343" s="98" t="n">
        <f aca="false">LN(C343/C342)</f>
        <v>0.209528149296212</v>
      </c>
      <c r="E343" s="106" t="n">
        <f aca="false">STDEV(D334:D343)*SQRT(trade_day)</f>
        <v>1.48260305690933</v>
      </c>
      <c r="F343" s="99"/>
      <c r="G343" s="103" t="n">
        <f aca="false">IF(G$1="P",MAX(0,G$2-$C343),IF(G$1="C",MAX(0,$C343-G$2)))</f>
        <v>0</v>
      </c>
      <c r="H343" s="103" t="n">
        <f aca="false">IF(H$1="P",MAX(0,H$2-$C343),IF(H$1="C",MAX(0,$C343-H$2)))</f>
        <v>4.21</v>
      </c>
      <c r="I343" s="103" t="n">
        <f aca="false">IF(I$1="P",MAX(0,I$2-$C343),IF(I$1="C",MAX(0,$C343-I$2)))</f>
        <v>9.21</v>
      </c>
      <c r="J343" s="103" t="n">
        <f aca="false">IF(J$1="P",MAX(0,J$2-$C343),IF(J$1="C",MAX(0,$C343-J$2)))</f>
        <v>14.21</v>
      </c>
      <c r="K343" s="103" t="n">
        <f aca="false">IF(K$1="P",MAX(0,K$2-$C343),IF(K$1="C",MAX(0,$C343-K$2)))</f>
        <v>19.21</v>
      </c>
      <c r="L343" s="103" t="n">
        <f aca="false">IF(L$1="P",MAX(0,L$2-$C343),IF(L$1="C",MAX(0,$C343-L$2)))</f>
        <v>29.21</v>
      </c>
      <c r="M343" s="103" t="n">
        <f aca="false">IF(M$1="P",MAX(0,M$2-$C343),IF(M$1="C",MAX(0,$C343-M$2)))</f>
        <v>0</v>
      </c>
      <c r="N343" s="103" t="n">
        <f aca="false">IF(N$1="P",MAX(0,N$2-$C343),IF(N$1="C",MAX(0,$C343-N$2)))</f>
        <v>0</v>
      </c>
      <c r="O343" s="103" t="n">
        <f aca="false">IF(O$1="P",MAX(0,O$2-$C343),IF(O$1="C",MAX(0,$C343-O$2)))</f>
        <v>0</v>
      </c>
      <c r="P343" s="103" t="n">
        <f aca="false">IF(P$1="P",MAX(0,P$2-$C343),IF(P$1="C",MAX(0,$C343-P$2)))</f>
        <v>0</v>
      </c>
      <c r="Q343" s="103" t="n">
        <f aca="false">IF(Q$1="P",MAX(0,Q$2-$C343),IF(Q$1="C",MAX(0,$C343-Q$2)))</f>
        <v>0</v>
      </c>
      <c r="R343" s="103" t="n">
        <f aca="false">IF(R$1="P",MAX(0,R$2-$C343),IF(R$1="C",MAX(0,$C343-R$2)))</f>
        <v>0</v>
      </c>
      <c r="S343" s="104" t="n">
        <f aca="false">A343</f>
        <v>16</v>
      </c>
      <c r="T343" s="105" t="n">
        <f aca="false">VLOOKUP($B343,Gas!$B$3:$E$2506,2)</f>
        <v>1.94</v>
      </c>
      <c r="U343" s="46" t="n">
        <f aca="false">C343/T343</f>
        <v>10.7164948453608</v>
      </c>
      <c r="V343" s="99" t="n">
        <f aca="false">VLOOKUP($B343,Gas!$B$3:$E$2506,4)</f>
        <v>0.489251088889499</v>
      </c>
    </row>
    <row r="344" customFormat="false" ht="12.75" hidden="false" customHeight="false" outlineLevel="0" collapsed="false">
      <c r="A344" s="95" t="n">
        <f aca="false">MONTH(B344)+(YEAR(B344)-1998)*12</f>
        <v>16</v>
      </c>
      <c r="B344" s="107" t="n">
        <v>36256</v>
      </c>
      <c r="C344" s="97" t="n">
        <v>20.47</v>
      </c>
      <c r="D344" s="98" t="n">
        <f aca="false">LN(C344/C343)</f>
        <v>-0.0155117021967234</v>
      </c>
      <c r="E344" s="106" t="n">
        <f aca="false">STDEV(D335:D344)*SQRT(trade_day)</f>
        <v>1.46172529677402</v>
      </c>
      <c r="F344" s="99"/>
      <c r="G344" s="103" t="n">
        <f aca="false">IF(G$1="P",MAX(0,G$2-$C344),IF(G$1="C",MAX(0,$C344-G$2)))</f>
        <v>0</v>
      </c>
      <c r="H344" s="103" t="n">
        <f aca="false">IF(H$1="P",MAX(0,H$2-$C344),IF(H$1="C",MAX(0,$C344-H$2)))</f>
        <v>4.53</v>
      </c>
      <c r="I344" s="103" t="n">
        <f aca="false">IF(I$1="P",MAX(0,I$2-$C344),IF(I$1="C",MAX(0,$C344-I$2)))</f>
        <v>9.53</v>
      </c>
      <c r="J344" s="103" t="n">
        <f aca="false">IF(J$1="P",MAX(0,J$2-$C344),IF(J$1="C",MAX(0,$C344-J$2)))</f>
        <v>14.53</v>
      </c>
      <c r="K344" s="103" t="n">
        <f aca="false">IF(K$1="P",MAX(0,K$2-$C344),IF(K$1="C",MAX(0,$C344-K$2)))</f>
        <v>19.53</v>
      </c>
      <c r="L344" s="103" t="n">
        <f aca="false">IF(L$1="P",MAX(0,L$2-$C344),IF(L$1="C",MAX(0,$C344-L$2)))</f>
        <v>29.53</v>
      </c>
      <c r="M344" s="103" t="n">
        <f aca="false">IF(M$1="P",MAX(0,M$2-$C344),IF(M$1="C",MAX(0,$C344-M$2)))</f>
        <v>0</v>
      </c>
      <c r="N344" s="103" t="n">
        <f aca="false">IF(N$1="P",MAX(0,N$2-$C344),IF(N$1="C",MAX(0,$C344-N$2)))</f>
        <v>0</v>
      </c>
      <c r="O344" s="103" t="n">
        <f aca="false">IF(O$1="P",MAX(0,O$2-$C344),IF(O$1="C",MAX(0,$C344-O$2)))</f>
        <v>0</v>
      </c>
      <c r="P344" s="103" t="n">
        <f aca="false">IF(P$1="P",MAX(0,P$2-$C344),IF(P$1="C",MAX(0,$C344-P$2)))</f>
        <v>0</v>
      </c>
      <c r="Q344" s="103" t="n">
        <f aca="false">IF(Q$1="P",MAX(0,Q$2-$C344),IF(Q$1="C",MAX(0,$C344-Q$2)))</f>
        <v>0</v>
      </c>
      <c r="R344" s="103" t="n">
        <f aca="false">IF(R$1="P",MAX(0,R$2-$C344),IF(R$1="C",MAX(0,$C344-R$2)))</f>
        <v>0</v>
      </c>
      <c r="S344" s="104" t="n">
        <f aca="false">A344</f>
        <v>16</v>
      </c>
      <c r="T344" s="105" t="n">
        <f aca="false">VLOOKUP($B344,Gas!$B$3:$E$2506,2)</f>
        <v>2.035</v>
      </c>
      <c r="U344" s="46" t="n">
        <f aca="false">C344/T344</f>
        <v>10.0589680589681</v>
      </c>
      <c r="V344" s="99" t="n">
        <f aca="false">VLOOKUP($B344,Gas!$B$3:$E$2506,4)</f>
        <v>0.546566994685463</v>
      </c>
    </row>
    <row r="345" customFormat="false" ht="12.75" hidden="false" customHeight="false" outlineLevel="0" collapsed="false">
      <c r="A345" s="95" t="n">
        <f aca="false">MONTH(B345)+(YEAR(B345)-1998)*12</f>
        <v>16</v>
      </c>
      <c r="B345" s="107" t="n">
        <v>36257</v>
      </c>
      <c r="C345" s="97" t="n">
        <v>24.14</v>
      </c>
      <c r="D345" s="98" t="n">
        <f aca="false">LN(C345/C344)</f>
        <v>0.164909815996187</v>
      </c>
      <c r="E345" s="106" t="n">
        <f aca="false">STDEV(D336:D345)*SQRT(trade_day)</f>
        <v>1.65722110432827</v>
      </c>
      <c r="F345" s="99"/>
      <c r="G345" s="103" t="n">
        <f aca="false">IF(G$1="P",MAX(0,G$2-$C345),IF(G$1="C",MAX(0,$C345-G$2)))</f>
        <v>0</v>
      </c>
      <c r="H345" s="103" t="n">
        <f aca="false">IF(H$1="P",MAX(0,H$2-$C345),IF(H$1="C",MAX(0,$C345-H$2)))</f>
        <v>0.859999999999999</v>
      </c>
      <c r="I345" s="103" t="n">
        <f aca="false">IF(I$1="P",MAX(0,I$2-$C345),IF(I$1="C",MAX(0,$C345-I$2)))</f>
        <v>5.86</v>
      </c>
      <c r="J345" s="103" t="n">
        <f aca="false">IF(J$1="P",MAX(0,J$2-$C345),IF(J$1="C",MAX(0,$C345-J$2)))</f>
        <v>10.86</v>
      </c>
      <c r="K345" s="103" t="n">
        <f aca="false">IF(K$1="P",MAX(0,K$2-$C345),IF(K$1="C",MAX(0,$C345-K$2)))</f>
        <v>15.86</v>
      </c>
      <c r="L345" s="103" t="n">
        <f aca="false">IF(L$1="P",MAX(0,L$2-$C345),IF(L$1="C",MAX(0,$C345-L$2)))</f>
        <v>25.86</v>
      </c>
      <c r="M345" s="103" t="n">
        <f aca="false">IF(M$1="P",MAX(0,M$2-$C345),IF(M$1="C",MAX(0,$C345-M$2)))</f>
        <v>0</v>
      </c>
      <c r="N345" s="103" t="n">
        <f aca="false">IF(N$1="P",MAX(0,N$2-$C345),IF(N$1="C",MAX(0,$C345-N$2)))</f>
        <v>0</v>
      </c>
      <c r="O345" s="103" t="n">
        <f aca="false">IF(O$1="P",MAX(0,O$2-$C345),IF(O$1="C",MAX(0,$C345-O$2)))</f>
        <v>0</v>
      </c>
      <c r="P345" s="103" t="n">
        <f aca="false">IF(P$1="P",MAX(0,P$2-$C345),IF(P$1="C",MAX(0,$C345-P$2)))</f>
        <v>0</v>
      </c>
      <c r="Q345" s="103" t="n">
        <f aca="false">IF(Q$1="P",MAX(0,Q$2-$C345),IF(Q$1="C",MAX(0,$C345-Q$2)))</f>
        <v>0</v>
      </c>
      <c r="R345" s="103" t="n">
        <f aca="false">IF(R$1="P",MAX(0,R$2-$C345),IF(R$1="C",MAX(0,$C345-R$2)))</f>
        <v>0</v>
      </c>
      <c r="S345" s="104" t="n">
        <f aca="false">A345</f>
        <v>16</v>
      </c>
      <c r="T345" s="105" t="n">
        <f aca="false">VLOOKUP($B345,Gas!$B$3:$E$2506,2)</f>
        <v>1.98</v>
      </c>
      <c r="U345" s="46" t="n">
        <f aca="false">C345/T345</f>
        <v>12.1919191919192</v>
      </c>
      <c r="V345" s="99" t="n">
        <f aca="false">VLOOKUP($B345,Gas!$B$3:$E$2506,4)</f>
        <v>0.590869522085568</v>
      </c>
    </row>
    <row r="346" customFormat="false" ht="12.75" hidden="false" customHeight="false" outlineLevel="0" collapsed="false">
      <c r="A346" s="95" t="n">
        <f aca="false">MONTH(B346)+(YEAR(B346)-1998)*12</f>
        <v>16</v>
      </c>
      <c r="B346" s="107" t="n">
        <v>36258</v>
      </c>
      <c r="C346" s="97" t="n">
        <v>24.51</v>
      </c>
      <c r="D346" s="98" t="n">
        <f aca="false">LN(C346/C345)</f>
        <v>0.0152109818706359</v>
      </c>
      <c r="E346" s="106" t="n">
        <f aca="false">STDEV(D337:D346)*SQRT(trade_day)</f>
        <v>1.6299791212861</v>
      </c>
      <c r="F346" s="99"/>
      <c r="G346" s="103" t="n">
        <f aca="false">IF(G$1="P",MAX(0,G$2-$C346),IF(G$1="C",MAX(0,$C346-G$2)))</f>
        <v>0</v>
      </c>
      <c r="H346" s="103" t="n">
        <f aca="false">IF(H$1="P",MAX(0,H$2-$C346),IF(H$1="C",MAX(0,$C346-H$2)))</f>
        <v>0.489999999999998</v>
      </c>
      <c r="I346" s="103" t="n">
        <f aca="false">IF(I$1="P",MAX(0,I$2-$C346),IF(I$1="C",MAX(0,$C346-I$2)))</f>
        <v>5.49</v>
      </c>
      <c r="J346" s="103" t="n">
        <f aca="false">IF(J$1="P",MAX(0,J$2-$C346),IF(J$1="C",MAX(0,$C346-J$2)))</f>
        <v>10.49</v>
      </c>
      <c r="K346" s="103" t="n">
        <f aca="false">IF(K$1="P",MAX(0,K$2-$C346),IF(K$1="C",MAX(0,$C346-K$2)))</f>
        <v>15.49</v>
      </c>
      <c r="L346" s="103" t="n">
        <f aca="false">IF(L$1="P",MAX(0,L$2-$C346),IF(L$1="C",MAX(0,$C346-L$2)))</f>
        <v>25.49</v>
      </c>
      <c r="M346" s="103" t="n">
        <f aca="false">IF(M$1="P",MAX(0,M$2-$C346),IF(M$1="C",MAX(0,$C346-M$2)))</f>
        <v>0</v>
      </c>
      <c r="N346" s="103" t="n">
        <f aca="false">IF(N$1="P",MAX(0,N$2-$C346),IF(N$1="C",MAX(0,$C346-N$2)))</f>
        <v>0</v>
      </c>
      <c r="O346" s="103" t="n">
        <f aca="false">IF(O$1="P",MAX(0,O$2-$C346),IF(O$1="C",MAX(0,$C346-O$2)))</f>
        <v>0</v>
      </c>
      <c r="P346" s="103" t="n">
        <f aca="false">IF(P$1="P",MAX(0,P$2-$C346),IF(P$1="C",MAX(0,$C346-P$2)))</f>
        <v>0</v>
      </c>
      <c r="Q346" s="103" t="n">
        <f aca="false">IF(Q$1="P",MAX(0,Q$2-$C346),IF(Q$1="C",MAX(0,$C346-Q$2)))</f>
        <v>0</v>
      </c>
      <c r="R346" s="103" t="n">
        <f aca="false">IF(R$1="P",MAX(0,R$2-$C346),IF(R$1="C",MAX(0,$C346-R$2)))</f>
        <v>0</v>
      </c>
      <c r="S346" s="104" t="n">
        <f aca="false">A346</f>
        <v>16</v>
      </c>
      <c r="T346" s="105" t="n">
        <f aca="false">VLOOKUP($B346,Gas!$B$3:$E$2506,2)</f>
        <v>2.035</v>
      </c>
      <c r="U346" s="46" t="n">
        <f aca="false">C346/T346</f>
        <v>12.044226044226</v>
      </c>
      <c r="V346" s="99" t="n">
        <f aca="false">VLOOKUP($B346,Gas!$B$3:$E$2506,4)</f>
        <v>0.59968816723592</v>
      </c>
    </row>
    <row r="347" customFormat="false" ht="12.75" hidden="false" customHeight="false" outlineLevel="0" collapsed="false">
      <c r="A347" s="95" t="n">
        <f aca="false">MONTH(B347)+(YEAR(B347)-1998)*12</f>
        <v>16</v>
      </c>
      <c r="B347" s="107" t="n">
        <v>36259</v>
      </c>
      <c r="C347" s="97" t="n">
        <v>27.02</v>
      </c>
      <c r="D347" s="98" t="n">
        <f aca="false">LN(C347/C346)</f>
        <v>0.0974961349920315</v>
      </c>
      <c r="E347" s="106" t="n">
        <f aca="false">STDEV(D338:D347)*SQRT(trade_day)</f>
        <v>1.63289512229858</v>
      </c>
      <c r="F347" s="99"/>
      <c r="G347" s="103" t="n">
        <f aca="false">IF(G$1="P",MAX(0,G$2-$C347),IF(G$1="C",MAX(0,$C347-G$2)))</f>
        <v>0</v>
      </c>
      <c r="H347" s="103" t="n">
        <f aca="false">IF(H$1="P",MAX(0,H$2-$C347),IF(H$1="C",MAX(0,$C347-H$2)))</f>
        <v>0</v>
      </c>
      <c r="I347" s="103" t="n">
        <f aca="false">IF(I$1="P",MAX(0,I$2-$C347),IF(I$1="C",MAX(0,$C347-I$2)))</f>
        <v>2.98</v>
      </c>
      <c r="J347" s="103" t="n">
        <f aca="false">IF(J$1="P",MAX(0,J$2-$C347),IF(J$1="C",MAX(0,$C347-J$2)))</f>
        <v>7.98</v>
      </c>
      <c r="K347" s="103" t="n">
        <f aca="false">IF(K$1="P",MAX(0,K$2-$C347),IF(K$1="C",MAX(0,$C347-K$2)))</f>
        <v>12.98</v>
      </c>
      <c r="L347" s="103" t="n">
        <f aca="false">IF(L$1="P",MAX(0,L$2-$C347),IF(L$1="C",MAX(0,$C347-L$2)))</f>
        <v>22.98</v>
      </c>
      <c r="M347" s="103" t="n">
        <f aca="false">IF(M$1="P",MAX(0,M$2-$C347),IF(M$1="C",MAX(0,$C347-M$2)))</f>
        <v>2.02</v>
      </c>
      <c r="N347" s="103" t="n">
        <f aca="false">IF(N$1="P",MAX(0,N$2-$C347),IF(N$1="C",MAX(0,$C347-N$2)))</f>
        <v>0</v>
      </c>
      <c r="O347" s="103" t="n">
        <f aca="false">IF(O$1="P",MAX(0,O$2-$C347),IF(O$1="C",MAX(0,$C347-O$2)))</f>
        <v>0</v>
      </c>
      <c r="P347" s="103" t="n">
        <f aca="false">IF(P$1="P",MAX(0,P$2-$C347),IF(P$1="C",MAX(0,$C347-P$2)))</f>
        <v>0</v>
      </c>
      <c r="Q347" s="103" t="n">
        <f aca="false">IF(Q$1="P",MAX(0,Q$2-$C347),IF(Q$1="C",MAX(0,$C347-Q$2)))</f>
        <v>0</v>
      </c>
      <c r="R347" s="103" t="n">
        <f aca="false">IF(R$1="P",MAX(0,R$2-$C347),IF(R$1="C",MAX(0,$C347-R$2)))</f>
        <v>0</v>
      </c>
      <c r="S347" s="104" t="n">
        <f aca="false">A347</f>
        <v>16</v>
      </c>
      <c r="T347" s="105" t="n">
        <f aca="false">VLOOKUP($B347,Gas!$B$3:$E$2506,2)</f>
        <v>2.07</v>
      </c>
      <c r="U347" s="46" t="n">
        <f aca="false">C347/T347</f>
        <v>13.0531400966184</v>
      </c>
      <c r="V347" s="99" t="n">
        <f aca="false">VLOOKUP($B347,Gas!$B$3:$E$2506,4)</f>
        <v>0.572448716645813</v>
      </c>
    </row>
    <row r="348" customFormat="false" ht="12.75" hidden="false" customHeight="false" outlineLevel="0" collapsed="false">
      <c r="A348" s="95" t="n">
        <f aca="false">MONTH(B348)+(YEAR(B348)-1998)*12</f>
        <v>16</v>
      </c>
      <c r="B348" s="107" t="n">
        <v>36262</v>
      </c>
      <c r="C348" s="97" t="n">
        <v>28.46</v>
      </c>
      <c r="D348" s="98" t="n">
        <f aca="false">LN(C348/C347)</f>
        <v>0.0519222601296536</v>
      </c>
      <c r="E348" s="106" t="n">
        <f aca="false">STDEV(D339:D348)*SQRT(trade_day)</f>
        <v>1.5686852548508</v>
      </c>
      <c r="F348" s="99"/>
      <c r="G348" s="103" t="n">
        <f aca="false">IF(G$1="P",MAX(0,G$2-$C348),IF(G$1="C",MAX(0,$C348-G$2)))</f>
        <v>0</v>
      </c>
      <c r="H348" s="103" t="n">
        <f aca="false">IF(H$1="P",MAX(0,H$2-$C348),IF(H$1="C",MAX(0,$C348-H$2)))</f>
        <v>0</v>
      </c>
      <c r="I348" s="103" t="n">
        <f aca="false">IF(I$1="P",MAX(0,I$2-$C348),IF(I$1="C",MAX(0,$C348-I$2)))</f>
        <v>1.54</v>
      </c>
      <c r="J348" s="103" t="n">
        <f aca="false">IF(J$1="P",MAX(0,J$2-$C348),IF(J$1="C",MAX(0,$C348-J$2)))</f>
        <v>6.54</v>
      </c>
      <c r="K348" s="103" t="n">
        <f aca="false">IF(K$1="P",MAX(0,K$2-$C348),IF(K$1="C",MAX(0,$C348-K$2)))</f>
        <v>11.54</v>
      </c>
      <c r="L348" s="103" t="n">
        <f aca="false">IF(L$1="P",MAX(0,L$2-$C348),IF(L$1="C",MAX(0,$C348-L$2)))</f>
        <v>21.54</v>
      </c>
      <c r="M348" s="103" t="n">
        <f aca="false">IF(M$1="P",MAX(0,M$2-$C348),IF(M$1="C",MAX(0,$C348-M$2)))</f>
        <v>3.46</v>
      </c>
      <c r="N348" s="103" t="n">
        <f aca="false">IF(N$1="P",MAX(0,N$2-$C348),IF(N$1="C",MAX(0,$C348-N$2)))</f>
        <v>0</v>
      </c>
      <c r="O348" s="103" t="n">
        <f aca="false">IF(O$1="P",MAX(0,O$2-$C348),IF(O$1="C",MAX(0,$C348-O$2)))</f>
        <v>0</v>
      </c>
      <c r="P348" s="103" t="n">
        <f aca="false">IF(P$1="P",MAX(0,P$2-$C348),IF(P$1="C",MAX(0,$C348-P$2)))</f>
        <v>0</v>
      </c>
      <c r="Q348" s="103" t="n">
        <f aca="false">IF(Q$1="P",MAX(0,Q$2-$C348),IF(Q$1="C",MAX(0,$C348-Q$2)))</f>
        <v>0</v>
      </c>
      <c r="R348" s="103" t="n">
        <f aca="false">IF(R$1="P",MAX(0,R$2-$C348),IF(R$1="C",MAX(0,$C348-R$2)))</f>
        <v>0</v>
      </c>
      <c r="S348" s="104" t="n">
        <f aca="false">A348</f>
        <v>16</v>
      </c>
      <c r="T348" s="105" t="n">
        <f aca="false">VLOOKUP($B348,Gas!$B$3:$E$2506,2)</f>
        <v>2.105</v>
      </c>
      <c r="U348" s="46" t="n">
        <f aca="false">C348/T348</f>
        <v>13.520190023753</v>
      </c>
      <c r="V348" s="99" t="n">
        <f aca="false">VLOOKUP($B348,Gas!$B$3:$E$2506,4)</f>
        <v>0.38698343426695</v>
      </c>
    </row>
    <row r="349" customFormat="false" ht="12.75" hidden="false" customHeight="false" outlineLevel="0" collapsed="false">
      <c r="A349" s="95" t="n">
        <f aca="false">MONTH(B349)+(YEAR(B349)-1998)*12</f>
        <v>16</v>
      </c>
      <c r="B349" s="107" t="n">
        <v>36263</v>
      </c>
      <c r="C349" s="97" t="n">
        <v>23.75</v>
      </c>
      <c r="D349" s="98" t="n">
        <f aca="false">LN(C349/C348)</f>
        <v>-0.180917062181056</v>
      </c>
      <c r="E349" s="106" t="n">
        <f aca="false">STDEV(D340:D349)*SQRT(trade_day)</f>
        <v>1.82473594797044</v>
      </c>
      <c r="F349" s="99"/>
      <c r="G349" s="103" t="n">
        <f aca="false">IF(G$1="P",MAX(0,G$2-$C349),IF(G$1="C",MAX(0,$C349-G$2)))</f>
        <v>0</v>
      </c>
      <c r="H349" s="103" t="n">
        <f aca="false">IF(H$1="P",MAX(0,H$2-$C349),IF(H$1="C",MAX(0,$C349-H$2)))</f>
        <v>1.25</v>
      </c>
      <c r="I349" s="103" t="n">
        <f aca="false">IF(I$1="P",MAX(0,I$2-$C349),IF(I$1="C",MAX(0,$C349-I$2)))</f>
        <v>6.25</v>
      </c>
      <c r="J349" s="103" t="n">
        <f aca="false">IF(J$1="P",MAX(0,J$2-$C349),IF(J$1="C",MAX(0,$C349-J$2)))</f>
        <v>11.25</v>
      </c>
      <c r="K349" s="103" t="n">
        <f aca="false">IF(K$1="P",MAX(0,K$2-$C349),IF(K$1="C",MAX(0,$C349-K$2)))</f>
        <v>16.25</v>
      </c>
      <c r="L349" s="103" t="n">
        <f aca="false">IF(L$1="P",MAX(0,L$2-$C349),IF(L$1="C",MAX(0,$C349-L$2)))</f>
        <v>26.25</v>
      </c>
      <c r="M349" s="103" t="n">
        <f aca="false">IF(M$1="P",MAX(0,M$2-$C349),IF(M$1="C",MAX(0,$C349-M$2)))</f>
        <v>0</v>
      </c>
      <c r="N349" s="103" t="n">
        <f aca="false">IF(N$1="P",MAX(0,N$2-$C349),IF(N$1="C",MAX(0,$C349-N$2)))</f>
        <v>0</v>
      </c>
      <c r="O349" s="103" t="n">
        <f aca="false">IF(O$1="P",MAX(0,O$2-$C349),IF(O$1="C",MAX(0,$C349-O$2)))</f>
        <v>0</v>
      </c>
      <c r="P349" s="103" t="n">
        <f aca="false">IF(P$1="P",MAX(0,P$2-$C349),IF(P$1="C",MAX(0,$C349-P$2)))</f>
        <v>0</v>
      </c>
      <c r="Q349" s="103" t="n">
        <f aca="false">IF(Q$1="P",MAX(0,Q$2-$C349),IF(Q$1="C",MAX(0,$C349-Q$2)))</f>
        <v>0</v>
      </c>
      <c r="R349" s="103" t="n">
        <f aca="false">IF(R$1="P",MAX(0,R$2-$C349),IF(R$1="C",MAX(0,$C349-R$2)))</f>
        <v>0</v>
      </c>
      <c r="S349" s="104" t="n">
        <f aca="false">A349</f>
        <v>16</v>
      </c>
      <c r="T349" s="105" t="n">
        <f aca="false">VLOOKUP($B349,Gas!$B$3:$E$2506,2)</f>
        <v>2.06</v>
      </c>
      <c r="U349" s="46" t="n">
        <f aca="false">C349/T349</f>
        <v>11.5291262135922</v>
      </c>
      <c r="V349" s="99" t="n">
        <f aca="false">VLOOKUP($B349,Gas!$B$3:$E$2506,4)</f>
        <v>0.42556784772156</v>
      </c>
    </row>
    <row r="350" customFormat="false" ht="12.75" hidden="false" customHeight="false" outlineLevel="0" collapsed="false">
      <c r="A350" s="95" t="n">
        <f aca="false">MONTH(B350)+(YEAR(B350)-1998)*12</f>
        <v>16</v>
      </c>
      <c r="B350" s="107" t="n">
        <v>36264</v>
      </c>
      <c r="C350" s="97" t="n">
        <v>25.98</v>
      </c>
      <c r="D350" s="98" t="n">
        <f aca="false">LN(C350/C349)</f>
        <v>0.0897444807618033</v>
      </c>
      <c r="E350" s="106" t="n">
        <f aca="false">STDEV(D341:D350)*SQRT(trade_day)</f>
        <v>1.8069341305878</v>
      </c>
      <c r="F350" s="99"/>
      <c r="G350" s="103" t="n">
        <f aca="false">IF(G$1="P",MAX(0,G$2-$C350),IF(G$1="C",MAX(0,$C350-G$2)))</f>
        <v>0</v>
      </c>
      <c r="H350" s="103" t="n">
        <f aca="false">IF(H$1="P",MAX(0,H$2-$C350),IF(H$1="C",MAX(0,$C350-H$2)))</f>
        <v>0</v>
      </c>
      <c r="I350" s="103" t="n">
        <f aca="false">IF(I$1="P",MAX(0,I$2-$C350),IF(I$1="C",MAX(0,$C350-I$2)))</f>
        <v>4.02</v>
      </c>
      <c r="J350" s="103" t="n">
        <f aca="false">IF(J$1="P",MAX(0,J$2-$C350),IF(J$1="C",MAX(0,$C350-J$2)))</f>
        <v>9.02</v>
      </c>
      <c r="K350" s="103" t="n">
        <f aca="false">IF(K$1="P",MAX(0,K$2-$C350),IF(K$1="C",MAX(0,$C350-K$2)))</f>
        <v>14.02</v>
      </c>
      <c r="L350" s="103" t="n">
        <f aca="false">IF(L$1="P",MAX(0,L$2-$C350),IF(L$1="C",MAX(0,$C350-L$2)))</f>
        <v>24.02</v>
      </c>
      <c r="M350" s="103" t="n">
        <f aca="false">IF(M$1="P",MAX(0,M$2-$C350),IF(M$1="C",MAX(0,$C350-M$2)))</f>
        <v>0.98</v>
      </c>
      <c r="N350" s="103" t="n">
        <f aca="false">IF(N$1="P",MAX(0,N$2-$C350),IF(N$1="C",MAX(0,$C350-N$2)))</f>
        <v>0</v>
      </c>
      <c r="O350" s="103" t="n">
        <f aca="false">IF(O$1="P",MAX(0,O$2-$C350),IF(O$1="C",MAX(0,$C350-O$2)))</f>
        <v>0</v>
      </c>
      <c r="P350" s="103" t="n">
        <f aca="false">IF(P$1="P",MAX(0,P$2-$C350),IF(P$1="C",MAX(0,$C350-P$2)))</f>
        <v>0</v>
      </c>
      <c r="Q350" s="103" t="n">
        <f aca="false">IF(Q$1="P",MAX(0,Q$2-$C350),IF(Q$1="C",MAX(0,$C350-Q$2)))</f>
        <v>0</v>
      </c>
      <c r="R350" s="103" t="n">
        <f aca="false">IF(R$1="P",MAX(0,R$2-$C350),IF(R$1="C",MAX(0,$C350-R$2)))</f>
        <v>0</v>
      </c>
      <c r="S350" s="104" t="n">
        <f aca="false">A350</f>
        <v>16</v>
      </c>
      <c r="T350" s="105" t="n">
        <f aca="false">VLOOKUP($B350,Gas!$B$3:$E$2506,2)</f>
        <v>2.14</v>
      </c>
      <c r="U350" s="46" t="n">
        <f aca="false">C350/T350</f>
        <v>12.1401869158879</v>
      </c>
      <c r="V350" s="99" t="n">
        <f aca="false">VLOOKUP($B350,Gas!$B$3:$E$2506,4)</f>
        <v>0.464266991709934</v>
      </c>
    </row>
    <row r="351" customFormat="false" ht="12.75" hidden="false" customHeight="false" outlineLevel="0" collapsed="false">
      <c r="A351" s="95" t="n">
        <f aca="false">MONTH(B351)+(YEAR(B351)-1998)*12</f>
        <v>16</v>
      </c>
      <c r="B351" s="107" t="n">
        <v>36265</v>
      </c>
      <c r="C351" s="97" t="n">
        <v>24.93</v>
      </c>
      <c r="D351" s="98" t="n">
        <f aca="false">LN(C351/C350)</f>
        <v>-0.041255113706987</v>
      </c>
      <c r="E351" s="106" t="n">
        <f aca="false">STDEV(D342:D351)*SQRT(trade_day)</f>
        <v>1.77617143158233</v>
      </c>
      <c r="F351" s="99"/>
      <c r="G351" s="103" t="n">
        <f aca="false">IF(G$1="P",MAX(0,G$2-$C351),IF(G$1="C",MAX(0,$C351-G$2)))</f>
        <v>0</v>
      </c>
      <c r="H351" s="103" t="n">
        <f aca="false">IF(H$1="P",MAX(0,H$2-$C351),IF(H$1="C",MAX(0,$C351-H$2)))</f>
        <v>0.0700000000000003</v>
      </c>
      <c r="I351" s="103" t="n">
        <f aca="false">IF(I$1="P",MAX(0,I$2-$C351),IF(I$1="C",MAX(0,$C351-I$2)))</f>
        <v>5.07</v>
      </c>
      <c r="J351" s="103" t="n">
        <f aca="false">IF(J$1="P",MAX(0,J$2-$C351),IF(J$1="C",MAX(0,$C351-J$2)))</f>
        <v>10.07</v>
      </c>
      <c r="K351" s="103" t="n">
        <f aca="false">IF(K$1="P",MAX(0,K$2-$C351),IF(K$1="C",MAX(0,$C351-K$2)))</f>
        <v>15.07</v>
      </c>
      <c r="L351" s="103" t="n">
        <f aca="false">IF(L$1="P",MAX(0,L$2-$C351),IF(L$1="C",MAX(0,$C351-L$2)))</f>
        <v>25.07</v>
      </c>
      <c r="M351" s="103" t="n">
        <f aca="false">IF(M$1="P",MAX(0,M$2-$C351),IF(M$1="C",MAX(0,$C351-M$2)))</f>
        <v>0</v>
      </c>
      <c r="N351" s="103" t="n">
        <f aca="false">IF(N$1="P",MAX(0,N$2-$C351),IF(N$1="C",MAX(0,$C351-N$2)))</f>
        <v>0</v>
      </c>
      <c r="O351" s="103" t="n">
        <f aca="false">IF(O$1="P",MAX(0,O$2-$C351),IF(O$1="C",MAX(0,$C351-O$2)))</f>
        <v>0</v>
      </c>
      <c r="P351" s="103" t="n">
        <f aca="false">IF(P$1="P",MAX(0,P$2-$C351),IF(P$1="C",MAX(0,$C351-P$2)))</f>
        <v>0</v>
      </c>
      <c r="Q351" s="103" t="n">
        <f aca="false">IF(Q$1="P",MAX(0,Q$2-$C351),IF(Q$1="C",MAX(0,$C351-Q$2)))</f>
        <v>0</v>
      </c>
      <c r="R351" s="103" t="n">
        <f aca="false">IF(R$1="P",MAX(0,R$2-$C351),IF(R$1="C",MAX(0,$C351-R$2)))</f>
        <v>0</v>
      </c>
      <c r="S351" s="104" t="n">
        <f aca="false">A351</f>
        <v>16</v>
      </c>
      <c r="T351" s="105" t="n">
        <f aca="false">VLOOKUP($B351,Gas!$B$3:$E$2506,2)</f>
        <v>2.12</v>
      </c>
      <c r="U351" s="46" t="n">
        <f aca="false">C351/T351</f>
        <v>11.7594339622642</v>
      </c>
      <c r="V351" s="99" t="n">
        <f aca="false">VLOOKUP($B351,Gas!$B$3:$E$2506,4)</f>
        <v>0.475641377078928</v>
      </c>
    </row>
    <row r="352" customFormat="false" ht="12.75" hidden="false" customHeight="false" outlineLevel="0" collapsed="false">
      <c r="A352" s="95" t="n">
        <f aca="false">MONTH(B352)+(YEAR(B352)-1998)*12</f>
        <v>16</v>
      </c>
      <c r="B352" s="107" t="n">
        <v>36266</v>
      </c>
      <c r="C352" s="97" t="n">
        <v>28.09</v>
      </c>
      <c r="D352" s="98" t="n">
        <f aca="false">LN(C352/C351)</f>
        <v>0.119341743580686</v>
      </c>
      <c r="E352" s="106" t="n">
        <f aca="false">STDEV(D343:D352)*SQRT(trade_day)</f>
        <v>1.78296147338322</v>
      </c>
      <c r="F352" s="99"/>
      <c r="G352" s="103" t="n">
        <f aca="false">IF(G$1="P",MAX(0,G$2-$C352),IF(G$1="C",MAX(0,$C352-G$2)))</f>
        <v>0</v>
      </c>
      <c r="H352" s="103" t="n">
        <f aca="false">IF(H$1="P",MAX(0,H$2-$C352),IF(H$1="C",MAX(0,$C352-H$2)))</f>
        <v>0</v>
      </c>
      <c r="I352" s="103" t="n">
        <f aca="false">IF(I$1="P",MAX(0,I$2-$C352),IF(I$1="C",MAX(0,$C352-I$2)))</f>
        <v>1.91</v>
      </c>
      <c r="J352" s="103" t="n">
        <f aca="false">IF(J$1="P",MAX(0,J$2-$C352),IF(J$1="C",MAX(0,$C352-J$2)))</f>
        <v>6.91</v>
      </c>
      <c r="K352" s="103" t="n">
        <f aca="false">IF(K$1="P",MAX(0,K$2-$C352),IF(K$1="C",MAX(0,$C352-K$2)))</f>
        <v>11.91</v>
      </c>
      <c r="L352" s="103" t="n">
        <f aca="false">IF(L$1="P",MAX(0,L$2-$C352),IF(L$1="C",MAX(0,$C352-L$2)))</f>
        <v>21.91</v>
      </c>
      <c r="M352" s="103" t="n">
        <f aca="false">IF(M$1="P",MAX(0,M$2-$C352),IF(M$1="C",MAX(0,$C352-M$2)))</f>
        <v>3.09</v>
      </c>
      <c r="N352" s="103" t="n">
        <f aca="false">IF(N$1="P",MAX(0,N$2-$C352),IF(N$1="C",MAX(0,$C352-N$2)))</f>
        <v>0</v>
      </c>
      <c r="O352" s="103" t="n">
        <f aca="false">IF(O$1="P",MAX(0,O$2-$C352),IF(O$1="C",MAX(0,$C352-O$2)))</f>
        <v>0</v>
      </c>
      <c r="P352" s="103" t="n">
        <f aca="false">IF(P$1="P",MAX(0,P$2-$C352),IF(P$1="C",MAX(0,$C352-P$2)))</f>
        <v>0</v>
      </c>
      <c r="Q352" s="103" t="n">
        <f aca="false">IF(Q$1="P",MAX(0,Q$2-$C352),IF(Q$1="C",MAX(0,$C352-Q$2)))</f>
        <v>0</v>
      </c>
      <c r="R352" s="103" t="n">
        <f aca="false">IF(R$1="P",MAX(0,R$2-$C352),IF(R$1="C",MAX(0,$C352-R$2)))</f>
        <v>0</v>
      </c>
      <c r="S352" s="104" t="n">
        <f aca="false">A352</f>
        <v>16</v>
      </c>
      <c r="T352" s="105" t="n">
        <f aca="false">VLOOKUP($B352,Gas!$B$3:$E$2506,2)</f>
        <v>2.14</v>
      </c>
      <c r="U352" s="46" t="n">
        <f aca="false">C352/T352</f>
        <v>13.1261682242991</v>
      </c>
      <c r="V352" s="99" t="n">
        <f aca="false">VLOOKUP($B352,Gas!$B$3:$E$2506,4)</f>
        <v>0.398472198787914</v>
      </c>
    </row>
    <row r="353" customFormat="false" ht="12.75" hidden="false" customHeight="false" outlineLevel="0" collapsed="false">
      <c r="A353" s="95" t="n">
        <f aca="false">MONTH(B353)+(YEAR(B353)-1998)*12</f>
        <v>16</v>
      </c>
      <c r="B353" s="107" t="n">
        <v>36269</v>
      </c>
      <c r="C353" s="97" t="n">
        <v>31.68</v>
      </c>
      <c r="D353" s="98" t="n">
        <f aca="false">LN(C353/C352)</f>
        <v>0.120271925830073</v>
      </c>
      <c r="E353" s="106" t="n">
        <f aca="false">STDEV(D344:D353)*SQRT(trade_day)</f>
        <v>1.61005004176683</v>
      </c>
      <c r="F353" s="99"/>
      <c r="G353" s="103" t="n">
        <f aca="false">IF(G$1="P",MAX(0,G$2-$C353),IF(G$1="C",MAX(0,$C353-G$2)))</f>
        <v>0</v>
      </c>
      <c r="H353" s="103" t="n">
        <f aca="false">IF(H$1="P",MAX(0,H$2-$C353),IF(H$1="C",MAX(0,$C353-H$2)))</f>
        <v>0</v>
      </c>
      <c r="I353" s="103" t="n">
        <f aca="false">IF(I$1="P",MAX(0,I$2-$C353),IF(I$1="C",MAX(0,$C353-I$2)))</f>
        <v>0</v>
      </c>
      <c r="J353" s="103" t="n">
        <f aca="false">IF(J$1="P",MAX(0,J$2-$C353),IF(J$1="C",MAX(0,$C353-J$2)))</f>
        <v>3.32</v>
      </c>
      <c r="K353" s="103" t="n">
        <f aca="false">IF(K$1="P",MAX(0,K$2-$C353),IF(K$1="C",MAX(0,$C353-K$2)))</f>
        <v>8.32</v>
      </c>
      <c r="L353" s="103" t="n">
        <f aca="false">IF(L$1="P",MAX(0,L$2-$C353),IF(L$1="C",MAX(0,$C353-L$2)))</f>
        <v>18.32</v>
      </c>
      <c r="M353" s="103" t="n">
        <f aca="false">IF(M$1="P",MAX(0,M$2-$C353),IF(M$1="C",MAX(0,$C353-M$2)))</f>
        <v>6.68</v>
      </c>
      <c r="N353" s="103" t="n">
        <f aca="false">IF(N$1="P",MAX(0,N$2-$C353),IF(N$1="C",MAX(0,$C353-N$2)))</f>
        <v>1.68</v>
      </c>
      <c r="O353" s="103" t="n">
        <f aca="false">IF(O$1="P",MAX(0,O$2-$C353),IF(O$1="C",MAX(0,$C353-O$2)))</f>
        <v>0</v>
      </c>
      <c r="P353" s="103" t="n">
        <f aca="false">IF(P$1="P",MAX(0,P$2-$C353),IF(P$1="C",MAX(0,$C353-P$2)))</f>
        <v>0</v>
      </c>
      <c r="Q353" s="103" t="n">
        <f aca="false">IF(Q$1="P",MAX(0,Q$2-$C353),IF(Q$1="C",MAX(0,$C353-Q$2)))</f>
        <v>0</v>
      </c>
      <c r="R353" s="103" t="n">
        <f aca="false">IF(R$1="P",MAX(0,R$2-$C353),IF(R$1="C",MAX(0,$C353-R$2)))</f>
        <v>0</v>
      </c>
      <c r="S353" s="104" t="n">
        <f aca="false">A353</f>
        <v>16</v>
      </c>
      <c r="T353" s="105" t="n">
        <f aca="false">VLOOKUP($B353,Gas!$B$3:$E$2506,2)</f>
        <v>2.15</v>
      </c>
      <c r="U353" s="46" t="n">
        <f aca="false">C353/T353</f>
        <v>14.7348837209302</v>
      </c>
      <c r="V353" s="99" t="n">
        <f aca="false">VLOOKUP($B353,Gas!$B$3:$E$2506,4)</f>
        <v>0.302343044070669</v>
      </c>
    </row>
    <row r="354" customFormat="false" ht="12.75" hidden="false" customHeight="false" outlineLevel="0" collapsed="false">
      <c r="A354" s="95" t="n">
        <f aca="false">MONTH(B354)+(YEAR(B354)-1998)*12</f>
        <v>16</v>
      </c>
      <c r="B354" s="107" t="n">
        <v>36270</v>
      </c>
      <c r="C354" s="97" t="n">
        <v>25.88</v>
      </c>
      <c r="D354" s="98" t="n">
        <f aca="false">LN(C354/C353)</f>
        <v>-0.202215097313525</v>
      </c>
      <c r="E354" s="106" t="n">
        <f aca="false">STDEV(D345:D354)*SQRT(trade_day)</f>
        <v>2.0153185206835</v>
      </c>
      <c r="F354" s="99"/>
      <c r="G354" s="103" t="n">
        <f aca="false">IF(G$1="P",MAX(0,G$2-$C354),IF(G$1="C",MAX(0,$C354-G$2)))</f>
        <v>0</v>
      </c>
      <c r="H354" s="103" t="n">
        <f aca="false">IF(H$1="P",MAX(0,H$2-$C354),IF(H$1="C",MAX(0,$C354-H$2)))</f>
        <v>0</v>
      </c>
      <c r="I354" s="103" t="n">
        <f aca="false">IF(I$1="P",MAX(0,I$2-$C354),IF(I$1="C",MAX(0,$C354-I$2)))</f>
        <v>4.12</v>
      </c>
      <c r="J354" s="103" t="n">
        <f aca="false">IF(J$1="P",MAX(0,J$2-$C354),IF(J$1="C",MAX(0,$C354-J$2)))</f>
        <v>9.12</v>
      </c>
      <c r="K354" s="103" t="n">
        <f aca="false">IF(K$1="P",MAX(0,K$2-$C354),IF(K$1="C",MAX(0,$C354-K$2)))</f>
        <v>14.12</v>
      </c>
      <c r="L354" s="103" t="n">
        <f aca="false">IF(L$1="P",MAX(0,L$2-$C354),IF(L$1="C",MAX(0,$C354-L$2)))</f>
        <v>24.12</v>
      </c>
      <c r="M354" s="103" t="n">
        <f aca="false">IF(M$1="P",MAX(0,M$2-$C354),IF(M$1="C",MAX(0,$C354-M$2)))</f>
        <v>0.879999999999999</v>
      </c>
      <c r="N354" s="103" t="n">
        <f aca="false">IF(N$1="P",MAX(0,N$2-$C354),IF(N$1="C",MAX(0,$C354-N$2)))</f>
        <v>0</v>
      </c>
      <c r="O354" s="103" t="n">
        <f aca="false">IF(O$1="P",MAX(0,O$2-$C354),IF(O$1="C",MAX(0,$C354-O$2)))</f>
        <v>0</v>
      </c>
      <c r="P354" s="103" t="n">
        <f aca="false">IF(P$1="P",MAX(0,P$2-$C354),IF(P$1="C",MAX(0,$C354-P$2)))</f>
        <v>0</v>
      </c>
      <c r="Q354" s="103" t="n">
        <f aca="false">IF(Q$1="P",MAX(0,Q$2-$C354),IF(Q$1="C",MAX(0,$C354-Q$2)))</f>
        <v>0</v>
      </c>
      <c r="R354" s="103" t="n">
        <f aca="false">IF(R$1="P",MAX(0,R$2-$C354),IF(R$1="C",MAX(0,$C354-R$2)))</f>
        <v>0</v>
      </c>
      <c r="S354" s="104" t="n">
        <f aca="false">A354</f>
        <v>16</v>
      </c>
      <c r="T354" s="105" t="n">
        <f aca="false">VLOOKUP($B354,Gas!$B$3:$E$2506,2)</f>
        <v>2.115</v>
      </c>
      <c r="U354" s="46" t="n">
        <f aca="false">C354/T354</f>
        <v>12.2364066193853</v>
      </c>
      <c r="V354" s="99" t="n">
        <f aca="false">VLOOKUP($B354,Gas!$B$3:$E$2506,4)</f>
        <v>0.31092676595014</v>
      </c>
    </row>
    <row r="355" customFormat="false" ht="12.75" hidden="false" customHeight="false" outlineLevel="0" collapsed="false">
      <c r="A355" s="95" t="n">
        <f aca="false">MONTH(B355)+(YEAR(B355)-1998)*12</f>
        <v>16</v>
      </c>
      <c r="B355" s="107" t="n">
        <v>36271</v>
      </c>
      <c r="C355" s="97" t="n">
        <v>28.85</v>
      </c>
      <c r="D355" s="98" t="n">
        <f aca="false">LN(C355/C354)</f>
        <v>0.108639523321409</v>
      </c>
      <c r="E355" s="106" t="n">
        <f aca="false">STDEV(D346:D355)*SQRT(trade_day)</f>
        <v>1.92313523473862</v>
      </c>
      <c r="F355" s="99"/>
      <c r="G355" s="103" t="n">
        <f aca="false">IF(G$1="P",MAX(0,G$2-$C355),IF(G$1="C",MAX(0,$C355-G$2)))</f>
        <v>0</v>
      </c>
      <c r="H355" s="103" t="n">
        <f aca="false">IF(H$1="P",MAX(0,H$2-$C355),IF(H$1="C",MAX(0,$C355-H$2)))</f>
        <v>0</v>
      </c>
      <c r="I355" s="103" t="n">
        <f aca="false">IF(I$1="P",MAX(0,I$2-$C355),IF(I$1="C",MAX(0,$C355-I$2)))</f>
        <v>1.15</v>
      </c>
      <c r="J355" s="103" t="n">
        <f aca="false">IF(J$1="P",MAX(0,J$2-$C355),IF(J$1="C",MAX(0,$C355-J$2)))</f>
        <v>6.15</v>
      </c>
      <c r="K355" s="103" t="n">
        <f aca="false">IF(K$1="P",MAX(0,K$2-$C355),IF(K$1="C",MAX(0,$C355-K$2)))</f>
        <v>11.15</v>
      </c>
      <c r="L355" s="103" t="n">
        <f aca="false">IF(L$1="P",MAX(0,L$2-$C355),IF(L$1="C",MAX(0,$C355-L$2)))</f>
        <v>21.15</v>
      </c>
      <c r="M355" s="103" t="n">
        <f aca="false">IF(M$1="P",MAX(0,M$2-$C355),IF(M$1="C",MAX(0,$C355-M$2)))</f>
        <v>3.85</v>
      </c>
      <c r="N355" s="103" t="n">
        <f aca="false">IF(N$1="P",MAX(0,N$2-$C355),IF(N$1="C",MAX(0,$C355-N$2)))</f>
        <v>0</v>
      </c>
      <c r="O355" s="103" t="n">
        <f aca="false">IF(O$1="P",MAX(0,O$2-$C355),IF(O$1="C",MAX(0,$C355-O$2)))</f>
        <v>0</v>
      </c>
      <c r="P355" s="103" t="n">
        <f aca="false">IF(P$1="P",MAX(0,P$2-$C355),IF(P$1="C",MAX(0,$C355-P$2)))</f>
        <v>0</v>
      </c>
      <c r="Q355" s="103" t="n">
        <f aca="false">IF(Q$1="P",MAX(0,Q$2-$C355),IF(Q$1="C",MAX(0,$C355-Q$2)))</f>
        <v>0</v>
      </c>
      <c r="R355" s="103" t="n">
        <f aca="false">IF(R$1="P",MAX(0,R$2-$C355),IF(R$1="C",MAX(0,$C355-R$2)))</f>
        <v>0</v>
      </c>
      <c r="S355" s="104" t="n">
        <f aca="false">A355</f>
        <v>16</v>
      </c>
      <c r="T355" s="105" t="n">
        <f aca="false">VLOOKUP($B355,Gas!$B$3:$E$2506,2)</f>
        <v>2.18</v>
      </c>
      <c r="U355" s="46" t="n">
        <f aca="false">C355/T355</f>
        <v>13.2339449541284</v>
      </c>
      <c r="V355" s="99" t="n">
        <f aca="false">VLOOKUP($B355,Gas!$B$3:$E$2506,4)</f>
        <v>0.359104350267942</v>
      </c>
    </row>
    <row r="356" customFormat="false" ht="12.75" hidden="false" customHeight="false" outlineLevel="0" collapsed="false">
      <c r="A356" s="95" t="n">
        <f aca="false">MONTH(B356)+(YEAR(B356)-1998)*12</f>
        <v>16</v>
      </c>
      <c r="B356" s="107" t="n">
        <v>36272</v>
      </c>
      <c r="C356" s="97" t="n">
        <v>29.08</v>
      </c>
      <c r="D356" s="98" t="n">
        <f aca="false">LN(C356/C355)</f>
        <v>0.00794065971120989</v>
      </c>
      <c r="E356" s="106" t="n">
        <f aca="false">STDEV(D347:D356)*SQRT(trade_day)</f>
        <v>1.92375309680352</v>
      </c>
      <c r="F356" s="99"/>
      <c r="G356" s="103" t="n">
        <f aca="false">IF(G$1="P",MAX(0,G$2-$C356),IF(G$1="C",MAX(0,$C356-G$2)))</f>
        <v>0</v>
      </c>
      <c r="H356" s="103" t="n">
        <f aca="false">IF(H$1="P",MAX(0,H$2-$C356),IF(H$1="C",MAX(0,$C356-H$2)))</f>
        <v>0</v>
      </c>
      <c r="I356" s="103" t="n">
        <f aca="false">IF(I$1="P",MAX(0,I$2-$C356),IF(I$1="C",MAX(0,$C356-I$2)))</f>
        <v>0.920000000000002</v>
      </c>
      <c r="J356" s="103" t="n">
        <f aca="false">IF(J$1="P",MAX(0,J$2-$C356),IF(J$1="C",MAX(0,$C356-J$2)))</f>
        <v>5.92</v>
      </c>
      <c r="K356" s="103" t="n">
        <f aca="false">IF(K$1="P",MAX(0,K$2-$C356),IF(K$1="C",MAX(0,$C356-K$2)))</f>
        <v>10.92</v>
      </c>
      <c r="L356" s="103" t="n">
        <f aca="false">IF(L$1="P",MAX(0,L$2-$C356),IF(L$1="C",MAX(0,$C356-L$2)))</f>
        <v>20.92</v>
      </c>
      <c r="M356" s="103" t="n">
        <f aca="false">IF(M$1="P",MAX(0,M$2-$C356),IF(M$1="C",MAX(0,$C356-M$2)))</f>
        <v>4.08</v>
      </c>
      <c r="N356" s="103" t="n">
        <f aca="false">IF(N$1="P",MAX(0,N$2-$C356),IF(N$1="C",MAX(0,$C356-N$2)))</f>
        <v>0</v>
      </c>
      <c r="O356" s="103" t="n">
        <f aca="false">IF(O$1="P",MAX(0,O$2-$C356),IF(O$1="C",MAX(0,$C356-O$2)))</f>
        <v>0</v>
      </c>
      <c r="P356" s="103" t="n">
        <f aca="false">IF(P$1="P",MAX(0,P$2-$C356),IF(P$1="C",MAX(0,$C356-P$2)))</f>
        <v>0</v>
      </c>
      <c r="Q356" s="103" t="n">
        <f aca="false">IF(Q$1="P",MAX(0,Q$2-$C356),IF(Q$1="C",MAX(0,$C356-Q$2)))</f>
        <v>0</v>
      </c>
      <c r="R356" s="103" t="n">
        <f aca="false">IF(R$1="P",MAX(0,R$2-$C356),IF(R$1="C",MAX(0,$C356-R$2)))</f>
        <v>0</v>
      </c>
      <c r="S356" s="104" t="n">
        <f aca="false">A356</f>
        <v>16</v>
      </c>
      <c r="T356" s="105" t="n">
        <f aca="false">VLOOKUP($B356,Gas!$B$3:$E$2506,2)</f>
        <v>2.175</v>
      </c>
      <c r="U356" s="46" t="n">
        <f aca="false">C356/T356</f>
        <v>13.3701149425287</v>
      </c>
      <c r="V356" s="99" t="n">
        <f aca="false">VLOOKUP($B356,Gas!$B$3:$E$2506,4)</f>
        <v>0.360278265156601</v>
      </c>
    </row>
    <row r="357" customFormat="false" ht="12.75" hidden="false" customHeight="false" outlineLevel="0" collapsed="false">
      <c r="A357" s="95" t="n">
        <f aca="false">MONTH(B357)+(YEAR(B357)-1998)*12</f>
        <v>16</v>
      </c>
      <c r="B357" s="107" t="n">
        <v>36273</v>
      </c>
      <c r="C357" s="97" t="n">
        <v>32.72</v>
      </c>
      <c r="D357" s="98" t="n">
        <f aca="false">LN(C357/C356)</f>
        <v>0.117935859069228</v>
      </c>
      <c r="E357" s="106" t="n">
        <f aca="false">STDEV(D348:D357)*SQRT(trade_day)</f>
        <v>1.95001719205313</v>
      </c>
      <c r="F357" s="99"/>
      <c r="G357" s="103" t="n">
        <f aca="false">IF(G$1="P",MAX(0,G$2-$C357),IF(G$1="C",MAX(0,$C357-G$2)))</f>
        <v>0</v>
      </c>
      <c r="H357" s="103" t="n">
        <f aca="false">IF(H$1="P",MAX(0,H$2-$C357),IF(H$1="C",MAX(0,$C357-H$2)))</f>
        <v>0</v>
      </c>
      <c r="I357" s="103" t="n">
        <f aca="false">IF(I$1="P",MAX(0,I$2-$C357),IF(I$1="C",MAX(0,$C357-I$2)))</f>
        <v>0</v>
      </c>
      <c r="J357" s="103" t="n">
        <f aca="false">IF(J$1="P",MAX(0,J$2-$C357),IF(J$1="C",MAX(0,$C357-J$2)))</f>
        <v>2.28</v>
      </c>
      <c r="K357" s="103" t="n">
        <f aca="false">IF(K$1="P",MAX(0,K$2-$C357),IF(K$1="C",MAX(0,$C357-K$2)))</f>
        <v>7.28</v>
      </c>
      <c r="L357" s="103" t="n">
        <f aca="false">IF(L$1="P",MAX(0,L$2-$C357),IF(L$1="C",MAX(0,$C357-L$2)))</f>
        <v>17.28</v>
      </c>
      <c r="M357" s="103" t="n">
        <f aca="false">IF(M$1="P",MAX(0,M$2-$C357),IF(M$1="C",MAX(0,$C357-M$2)))</f>
        <v>7.72</v>
      </c>
      <c r="N357" s="103" t="n">
        <f aca="false">IF(N$1="P",MAX(0,N$2-$C357),IF(N$1="C",MAX(0,$C357-N$2)))</f>
        <v>2.72</v>
      </c>
      <c r="O357" s="103" t="n">
        <f aca="false">IF(O$1="P",MAX(0,O$2-$C357),IF(O$1="C",MAX(0,$C357-O$2)))</f>
        <v>0</v>
      </c>
      <c r="P357" s="103" t="n">
        <f aca="false">IF(P$1="P",MAX(0,P$2-$C357),IF(P$1="C",MAX(0,$C357-P$2)))</f>
        <v>0</v>
      </c>
      <c r="Q357" s="103" t="n">
        <f aca="false">IF(Q$1="P",MAX(0,Q$2-$C357),IF(Q$1="C",MAX(0,$C357-Q$2)))</f>
        <v>0</v>
      </c>
      <c r="R357" s="103" t="n">
        <f aca="false">IF(R$1="P",MAX(0,R$2-$C357),IF(R$1="C",MAX(0,$C357-R$2)))</f>
        <v>0</v>
      </c>
      <c r="S357" s="104" t="n">
        <f aca="false">A357</f>
        <v>16</v>
      </c>
      <c r="T357" s="105" t="n">
        <f aca="false">VLOOKUP($B357,Gas!$B$3:$E$2506,2)</f>
        <v>2.25</v>
      </c>
      <c r="U357" s="46" t="n">
        <f aca="false">C357/T357</f>
        <v>14.5422222222222</v>
      </c>
      <c r="V357" s="99" t="n">
        <f aca="false">VLOOKUP($B357,Gas!$B$3:$E$2506,4)</f>
        <v>0.360897370405145</v>
      </c>
    </row>
    <row r="358" customFormat="false" ht="12.75" hidden="false" customHeight="false" outlineLevel="0" collapsed="false">
      <c r="A358" s="95" t="n">
        <f aca="false">MONTH(B358)+(YEAR(B358)-1998)*12</f>
        <v>16</v>
      </c>
      <c r="B358" s="107" t="n">
        <v>36276</v>
      </c>
      <c r="C358" s="97" t="n">
        <v>31.27</v>
      </c>
      <c r="D358" s="98" t="n">
        <f aca="false">LN(C358/C357)</f>
        <v>-0.0453273402647964</v>
      </c>
      <c r="E358" s="106" t="n">
        <f aca="false">STDEV(D349:D358)*SQRT(trade_day)</f>
        <v>1.96517037156222</v>
      </c>
      <c r="F358" s="99"/>
      <c r="G358" s="103" t="n">
        <f aca="false">IF(G$1="P",MAX(0,G$2-$C358),IF(G$1="C",MAX(0,$C358-G$2)))</f>
        <v>0</v>
      </c>
      <c r="H358" s="103" t="n">
        <f aca="false">IF(H$1="P",MAX(0,H$2-$C358),IF(H$1="C",MAX(0,$C358-H$2)))</f>
        <v>0</v>
      </c>
      <c r="I358" s="103" t="n">
        <f aca="false">IF(I$1="P",MAX(0,I$2-$C358),IF(I$1="C",MAX(0,$C358-I$2)))</f>
        <v>0</v>
      </c>
      <c r="J358" s="103" t="n">
        <f aca="false">IF(J$1="P",MAX(0,J$2-$C358),IF(J$1="C",MAX(0,$C358-J$2)))</f>
        <v>3.73</v>
      </c>
      <c r="K358" s="103" t="n">
        <f aca="false">IF(K$1="P",MAX(0,K$2-$C358),IF(K$1="C",MAX(0,$C358-K$2)))</f>
        <v>8.73</v>
      </c>
      <c r="L358" s="103" t="n">
        <f aca="false">IF(L$1="P",MAX(0,L$2-$C358),IF(L$1="C",MAX(0,$C358-L$2)))</f>
        <v>18.73</v>
      </c>
      <c r="M358" s="103" t="n">
        <f aca="false">IF(M$1="P",MAX(0,M$2-$C358),IF(M$1="C",MAX(0,$C358-M$2)))</f>
        <v>6.27</v>
      </c>
      <c r="N358" s="103" t="n">
        <f aca="false">IF(N$1="P",MAX(0,N$2-$C358),IF(N$1="C",MAX(0,$C358-N$2)))</f>
        <v>1.27</v>
      </c>
      <c r="O358" s="103" t="n">
        <f aca="false">IF(O$1="P",MAX(0,O$2-$C358),IF(O$1="C",MAX(0,$C358-O$2)))</f>
        <v>0</v>
      </c>
      <c r="P358" s="103" t="n">
        <f aca="false">IF(P$1="P",MAX(0,P$2-$C358),IF(P$1="C",MAX(0,$C358-P$2)))</f>
        <v>0</v>
      </c>
      <c r="Q358" s="103" t="n">
        <f aca="false">IF(Q$1="P",MAX(0,Q$2-$C358),IF(Q$1="C",MAX(0,$C358-Q$2)))</f>
        <v>0</v>
      </c>
      <c r="R358" s="103" t="n">
        <f aca="false">IF(R$1="P",MAX(0,R$2-$C358),IF(R$1="C",MAX(0,$C358-R$2)))</f>
        <v>0</v>
      </c>
      <c r="S358" s="104" t="n">
        <f aca="false">A358</f>
        <v>16</v>
      </c>
      <c r="T358" s="105" t="n">
        <f aca="false">VLOOKUP($B358,Gas!$B$3:$E$2506,2)</f>
        <v>2.235</v>
      </c>
      <c r="U358" s="46" t="n">
        <f aca="false">C358/T358</f>
        <v>13.9910514541387</v>
      </c>
      <c r="V358" s="99" t="n">
        <f aca="false">VLOOKUP($B358,Gas!$B$3:$E$2506,4)</f>
        <v>0.299924799848086</v>
      </c>
    </row>
    <row r="359" customFormat="false" ht="12.75" hidden="false" customHeight="false" outlineLevel="0" collapsed="false">
      <c r="A359" s="95" t="n">
        <f aca="false">MONTH(B359)+(YEAR(B359)-1998)*12</f>
        <v>16</v>
      </c>
      <c r="B359" s="107" t="n">
        <v>36277</v>
      </c>
      <c r="C359" s="97" t="n">
        <v>26.12</v>
      </c>
      <c r="D359" s="98" t="n">
        <f aca="false">LN(C359/C358)</f>
        <v>-0.17995786706152</v>
      </c>
      <c r="E359" s="106" t="n">
        <f aca="false">STDEV(D350:D359)*SQRT(trade_day)</f>
        <v>1.9625939486038</v>
      </c>
      <c r="F359" s="99"/>
      <c r="G359" s="103" t="n">
        <f aca="false">IF(G$1="P",MAX(0,G$2-$C359),IF(G$1="C",MAX(0,$C359-G$2)))</f>
        <v>0</v>
      </c>
      <c r="H359" s="103" t="n">
        <f aca="false">IF(H$1="P",MAX(0,H$2-$C359),IF(H$1="C",MAX(0,$C359-H$2)))</f>
        <v>0</v>
      </c>
      <c r="I359" s="103" t="n">
        <f aca="false">IF(I$1="P",MAX(0,I$2-$C359),IF(I$1="C",MAX(0,$C359-I$2)))</f>
        <v>3.88</v>
      </c>
      <c r="J359" s="103" t="n">
        <f aca="false">IF(J$1="P",MAX(0,J$2-$C359),IF(J$1="C",MAX(0,$C359-J$2)))</f>
        <v>8.88</v>
      </c>
      <c r="K359" s="103" t="n">
        <f aca="false">IF(K$1="P",MAX(0,K$2-$C359),IF(K$1="C",MAX(0,$C359-K$2)))</f>
        <v>13.88</v>
      </c>
      <c r="L359" s="103" t="n">
        <f aca="false">IF(L$1="P",MAX(0,L$2-$C359),IF(L$1="C",MAX(0,$C359-L$2)))</f>
        <v>23.88</v>
      </c>
      <c r="M359" s="103" t="n">
        <f aca="false">IF(M$1="P",MAX(0,M$2-$C359),IF(M$1="C",MAX(0,$C359-M$2)))</f>
        <v>1.12</v>
      </c>
      <c r="N359" s="103" t="n">
        <f aca="false">IF(N$1="P",MAX(0,N$2-$C359),IF(N$1="C",MAX(0,$C359-N$2)))</f>
        <v>0</v>
      </c>
      <c r="O359" s="103" t="n">
        <f aca="false">IF(O$1="P",MAX(0,O$2-$C359),IF(O$1="C",MAX(0,$C359-O$2)))</f>
        <v>0</v>
      </c>
      <c r="P359" s="103" t="n">
        <f aca="false">IF(P$1="P",MAX(0,P$2-$C359),IF(P$1="C",MAX(0,$C359-P$2)))</f>
        <v>0</v>
      </c>
      <c r="Q359" s="103" t="n">
        <f aca="false">IF(Q$1="P",MAX(0,Q$2-$C359),IF(Q$1="C",MAX(0,$C359-Q$2)))</f>
        <v>0</v>
      </c>
      <c r="R359" s="103" t="n">
        <f aca="false">IF(R$1="P",MAX(0,R$2-$C359),IF(R$1="C",MAX(0,$C359-R$2)))</f>
        <v>0</v>
      </c>
      <c r="S359" s="104" t="n">
        <f aca="false">A359</f>
        <v>16</v>
      </c>
      <c r="T359" s="105" t="n">
        <f aca="false">VLOOKUP($B359,Gas!$B$3:$E$2506,2)</f>
        <v>2.23</v>
      </c>
      <c r="U359" s="46" t="n">
        <f aca="false">C359/T359</f>
        <v>11.7130044843049</v>
      </c>
      <c r="V359" s="99" t="n">
        <f aca="false">VLOOKUP($B359,Gas!$B$3:$E$2506,4)</f>
        <v>0.302514798042054</v>
      </c>
    </row>
    <row r="360" customFormat="false" ht="12.75" hidden="false" customHeight="false" outlineLevel="0" collapsed="false">
      <c r="A360" s="95" t="n">
        <f aca="false">MONTH(B360)+(YEAR(B360)-1998)*12</f>
        <v>16</v>
      </c>
      <c r="B360" s="107" t="n">
        <v>36278</v>
      </c>
      <c r="C360" s="97" t="n">
        <v>25.3</v>
      </c>
      <c r="D360" s="98" t="n">
        <f aca="false">LN(C360/C359)</f>
        <v>-0.0318969086747558</v>
      </c>
      <c r="E360" s="106" t="n">
        <f aca="false">STDEV(D351:D360)*SQRT(trade_day)</f>
        <v>1.9181997811408</v>
      </c>
      <c r="F360" s="99"/>
      <c r="G360" s="103" t="n">
        <f aca="false">IF(G$1="P",MAX(0,G$2-$C360),IF(G$1="C",MAX(0,$C360-G$2)))</f>
        <v>0</v>
      </c>
      <c r="H360" s="103" t="n">
        <f aca="false">IF(H$1="P",MAX(0,H$2-$C360),IF(H$1="C",MAX(0,$C360-H$2)))</f>
        <v>0</v>
      </c>
      <c r="I360" s="103" t="n">
        <f aca="false">IF(I$1="P",MAX(0,I$2-$C360),IF(I$1="C",MAX(0,$C360-I$2)))</f>
        <v>4.7</v>
      </c>
      <c r="J360" s="103" t="n">
        <f aca="false">IF(J$1="P",MAX(0,J$2-$C360),IF(J$1="C",MAX(0,$C360-J$2)))</f>
        <v>9.7</v>
      </c>
      <c r="K360" s="103" t="n">
        <f aca="false">IF(K$1="P",MAX(0,K$2-$C360),IF(K$1="C",MAX(0,$C360-K$2)))</f>
        <v>14.7</v>
      </c>
      <c r="L360" s="103" t="n">
        <f aca="false">IF(L$1="P",MAX(0,L$2-$C360),IF(L$1="C",MAX(0,$C360-L$2)))</f>
        <v>24.7</v>
      </c>
      <c r="M360" s="103" t="n">
        <f aca="false">IF(M$1="P",MAX(0,M$2-$C360),IF(M$1="C",MAX(0,$C360-M$2)))</f>
        <v>0.300000000000001</v>
      </c>
      <c r="N360" s="103" t="n">
        <f aca="false">IF(N$1="P",MAX(0,N$2-$C360),IF(N$1="C",MAX(0,$C360-N$2)))</f>
        <v>0</v>
      </c>
      <c r="O360" s="103" t="n">
        <f aca="false">IF(O$1="P",MAX(0,O$2-$C360),IF(O$1="C",MAX(0,$C360-O$2)))</f>
        <v>0</v>
      </c>
      <c r="P360" s="103" t="n">
        <f aca="false">IF(P$1="P",MAX(0,P$2-$C360),IF(P$1="C",MAX(0,$C360-P$2)))</f>
        <v>0</v>
      </c>
      <c r="Q360" s="103" t="n">
        <f aca="false">IF(Q$1="P",MAX(0,Q$2-$C360),IF(Q$1="C",MAX(0,$C360-Q$2)))</f>
        <v>0</v>
      </c>
      <c r="R360" s="103" t="n">
        <f aca="false">IF(R$1="P",MAX(0,R$2-$C360),IF(R$1="C",MAX(0,$C360-R$2)))</f>
        <v>0</v>
      </c>
      <c r="S360" s="104" t="n">
        <f aca="false">A360</f>
        <v>16</v>
      </c>
      <c r="T360" s="105" t="n">
        <f aca="false">VLOOKUP($B360,Gas!$B$3:$E$2506,2)</f>
        <v>2.33</v>
      </c>
      <c r="U360" s="46" t="n">
        <f aca="false">C360/T360</f>
        <v>10.8583690987124</v>
      </c>
      <c r="V360" s="99" t="n">
        <f aca="false">VLOOKUP($B360,Gas!$B$3:$E$2506,4)</f>
        <v>0.385684655675032</v>
      </c>
    </row>
    <row r="361" customFormat="false" ht="12.75" hidden="false" customHeight="false" outlineLevel="0" collapsed="false">
      <c r="A361" s="95" t="n">
        <f aca="false">MONTH(B361)+(YEAR(B361)-1998)*12</f>
        <v>16</v>
      </c>
      <c r="B361" s="107" t="n">
        <v>36279</v>
      </c>
      <c r="C361" s="97" t="n">
        <v>28.06</v>
      </c>
      <c r="D361" s="98" t="n">
        <f aca="false">LN(C361/C360)</f>
        <v>0.10354067894084</v>
      </c>
      <c r="E361" s="106" t="n">
        <f aca="false">STDEV(D352:D361)*SQRT(trade_day)</f>
        <v>1.97309565483135</v>
      </c>
      <c r="F361" s="99"/>
      <c r="G361" s="103" t="n">
        <f aca="false">IF(G$1="P",MAX(0,G$2-$C361),IF(G$1="C",MAX(0,$C361-G$2)))</f>
        <v>0</v>
      </c>
      <c r="H361" s="103" t="n">
        <f aca="false">IF(H$1="P",MAX(0,H$2-$C361),IF(H$1="C",MAX(0,$C361-H$2)))</f>
        <v>0</v>
      </c>
      <c r="I361" s="103" t="n">
        <f aca="false">IF(I$1="P",MAX(0,I$2-$C361),IF(I$1="C",MAX(0,$C361-I$2)))</f>
        <v>1.94</v>
      </c>
      <c r="J361" s="103" t="n">
        <f aca="false">IF(J$1="P",MAX(0,J$2-$C361),IF(J$1="C",MAX(0,$C361-J$2)))</f>
        <v>6.94</v>
      </c>
      <c r="K361" s="103" t="n">
        <f aca="false">IF(K$1="P",MAX(0,K$2-$C361),IF(K$1="C",MAX(0,$C361-K$2)))</f>
        <v>11.94</v>
      </c>
      <c r="L361" s="103" t="n">
        <f aca="false">IF(L$1="P",MAX(0,L$2-$C361),IF(L$1="C",MAX(0,$C361-L$2)))</f>
        <v>21.94</v>
      </c>
      <c r="M361" s="103" t="n">
        <f aca="false">IF(M$1="P",MAX(0,M$2-$C361),IF(M$1="C",MAX(0,$C361-M$2)))</f>
        <v>3.06</v>
      </c>
      <c r="N361" s="103" t="n">
        <f aca="false">IF(N$1="P",MAX(0,N$2-$C361),IF(N$1="C",MAX(0,$C361-N$2)))</f>
        <v>0</v>
      </c>
      <c r="O361" s="103" t="n">
        <f aca="false">IF(O$1="P",MAX(0,O$2-$C361),IF(O$1="C",MAX(0,$C361-O$2)))</f>
        <v>0</v>
      </c>
      <c r="P361" s="103" t="n">
        <f aca="false">IF(P$1="P",MAX(0,P$2-$C361),IF(P$1="C",MAX(0,$C361-P$2)))</f>
        <v>0</v>
      </c>
      <c r="Q361" s="103" t="n">
        <f aca="false">IF(Q$1="P",MAX(0,Q$2-$C361),IF(Q$1="C",MAX(0,$C361-Q$2)))</f>
        <v>0</v>
      </c>
      <c r="R361" s="103" t="n">
        <f aca="false">IF(R$1="P",MAX(0,R$2-$C361),IF(R$1="C",MAX(0,$C361-R$2)))</f>
        <v>0</v>
      </c>
      <c r="S361" s="104" t="n">
        <f aca="false">A361</f>
        <v>16</v>
      </c>
      <c r="T361" s="105" t="n">
        <f aca="false">VLOOKUP($B361,Gas!$B$3:$E$2506,2)</f>
        <v>2.31</v>
      </c>
      <c r="U361" s="46" t="n">
        <f aca="false">C361/T361</f>
        <v>12.1471861471861</v>
      </c>
      <c r="V361" s="99" t="n">
        <f aca="false">VLOOKUP($B361,Gas!$B$3:$E$2506,4)</f>
        <v>0.396342194897804</v>
      </c>
    </row>
    <row r="362" customFormat="false" ht="12.75" hidden="false" customHeight="false" outlineLevel="0" collapsed="false">
      <c r="A362" s="95" t="n">
        <f aca="false">MONTH(B362)+(YEAR(B362)-1998)*12</f>
        <v>16</v>
      </c>
      <c r="B362" s="107" t="n">
        <v>36280</v>
      </c>
      <c r="C362" s="97" t="n">
        <v>26.13</v>
      </c>
      <c r="D362" s="98" t="n">
        <f aca="false">LN(C362/C361)</f>
        <v>-0.0712609951417938</v>
      </c>
      <c r="E362" s="106" t="n">
        <f aca="false">STDEV(D353:D362)*SQRT(trade_day)</f>
        <v>1.91386177542076</v>
      </c>
      <c r="F362" s="99"/>
      <c r="G362" s="103" t="n">
        <f aca="false">IF(G$1="P",MAX(0,G$2-$C362),IF(G$1="C",MAX(0,$C362-G$2)))</f>
        <v>0</v>
      </c>
      <c r="H362" s="103" t="n">
        <f aca="false">IF(H$1="P",MAX(0,H$2-$C362),IF(H$1="C",MAX(0,$C362-H$2)))</f>
        <v>0</v>
      </c>
      <c r="I362" s="103" t="n">
        <f aca="false">IF(I$1="P",MAX(0,I$2-$C362),IF(I$1="C",MAX(0,$C362-I$2)))</f>
        <v>3.87</v>
      </c>
      <c r="J362" s="103" t="n">
        <f aca="false">IF(J$1="P",MAX(0,J$2-$C362),IF(J$1="C",MAX(0,$C362-J$2)))</f>
        <v>8.87</v>
      </c>
      <c r="K362" s="103" t="n">
        <f aca="false">IF(K$1="P",MAX(0,K$2-$C362),IF(K$1="C",MAX(0,$C362-K$2)))</f>
        <v>13.87</v>
      </c>
      <c r="L362" s="103" t="n">
        <f aca="false">IF(L$1="P",MAX(0,L$2-$C362),IF(L$1="C",MAX(0,$C362-L$2)))</f>
        <v>23.87</v>
      </c>
      <c r="M362" s="103" t="n">
        <f aca="false">IF(M$1="P",MAX(0,M$2-$C362),IF(M$1="C",MAX(0,$C362-M$2)))</f>
        <v>1.13</v>
      </c>
      <c r="N362" s="103" t="n">
        <f aca="false">IF(N$1="P",MAX(0,N$2-$C362),IF(N$1="C",MAX(0,$C362-N$2)))</f>
        <v>0</v>
      </c>
      <c r="O362" s="103" t="n">
        <f aca="false">IF(O$1="P",MAX(0,O$2-$C362),IF(O$1="C",MAX(0,$C362-O$2)))</f>
        <v>0</v>
      </c>
      <c r="P362" s="103" t="n">
        <f aca="false">IF(P$1="P",MAX(0,P$2-$C362),IF(P$1="C",MAX(0,$C362-P$2)))</f>
        <v>0</v>
      </c>
      <c r="Q362" s="103" t="n">
        <f aca="false">IF(Q$1="P",MAX(0,Q$2-$C362),IF(Q$1="C",MAX(0,$C362-Q$2)))</f>
        <v>0</v>
      </c>
      <c r="R362" s="103" t="n">
        <f aca="false">IF(R$1="P",MAX(0,R$2-$C362),IF(R$1="C",MAX(0,$C362-R$2)))</f>
        <v>0</v>
      </c>
      <c r="S362" s="104" t="n">
        <f aca="false">A362</f>
        <v>16</v>
      </c>
      <c r="T362" s="105" t="n">
        <f aca="false">VLOOKUP($B362,Gas!$B$3:$E$2506,2)</f>
        <v>2.34</v>
      </c>
      <c r="U362" s="46" t="n">
        <f aca="false">C362/T362</f>
        <v>11.1666666666667</v>
      </c>
      <c r="V362" s="99" t="n">
        <f aca="false">VLOOKUP($B362,Gas!$B$3:$E$2506,4)</f>
        <v>0.36381371291089</v>
      </c>
    </row>
    <row r="363" customFormat="false" ht="12.75" hidden="false" customHeight="false" outlineLevel="0" collapsed="false">
      <c r="A363" s="95" t="n">
        <f aca="false">MONTH(B363)+(YEAR(B363)-1998)*12</f>
        <v>17</v>
      </c>
      <c r="B363" s="107" t="n">
        <v>36283</v>
      </c>
      <c r="C363" s="97" t="n">
        <v>26.83</v>
      </c>
      <c r="D363" s="98" t="n">
        <f aca="false">LN(C363/C362)</f>
        <v>0.0264365849050116</v>
      </c>
      <c r="E363" s="106" t="n">
        <f aca="false">STDEV(D354:D363)*SQRT(trade_day)</f>
        <v>1.79396243750842</v>
      </c>
      <c r="F363" s="99"/>
      <c r="G363" s="103" t="n">
        <f aca="false">IF(G$1="P",MAX(0,G$2-$C363),IF(G$1="C",MAX(0,$C363-G$2)))</f>
        <v>0</v>
      </c>
      <c r="H363" s="103" t="n">
        <f aca="false">IF(H$1="P",MAX(0,H$2-$C363),IF(H$1="C",MAX(0,$C363-H$2)))</f>
        <v>0</v>
      </c>
      <c r="I363" s="103" t="n">
        <f aca="false">IF(I$1="P",MAX(0,I$2-$C363),IF(I$1="C",MAX(0,$C363-I$2)))</f>
        <v>3.17</v>
      </c>
      <c r="J363" s="103" t="n">
        <f aca="false">IF(J$1="P",MAX(0,J$2-$C363),IF(J$1="C",MAX(0,$C363-J$2)))</f>
        <v>8.17</v>
      </c>
      <c r="K363" s="103" t="n">
        <f aca="false">IF(K$1="P",MAX(0,K$2-$C363),IF(K$1="C",MAX(0,$C363-K$2)))</f>
        <v>13.17</v>
      </c>
      <c r="L363" s="103" t="n">
        <f aca="false">IF(L$1="P",MAX(0,L$2-$C363),IF(L$1="C",MAX(0,$C363-L$2)))</f>
        <v>23.17</v>
      </c>
      <c r="M363" s="103" t="n">
        <f aca="false">IF(M$1="P",MAX(0,M$2-$C363),IF(M$1="C",MAX(0,$C363-M$2)))</f>
        <v>1.83</v>
      </c>
      <c r="N363" s="103" t="n">
        <f aca="false">IF(N$1="P",MAX(0,N$2-$C363),IF(N$1="C",MAX(0,$C363-N$2)))</f>
        <v>0</v>
      </c>
      <c r="O363" s="103" t="n">
        <f aca="false">IF(O$1="P",MAX(0,O$2-$C363),IF(O$1="C",MAX(0,$C363-O$2)))</f>
        <v>0</v>
      </c>
      <c r="P363" s="103" t="n">
        <f aca="false">IF(P$1="P",MAX(0,P$2-$C363),IF(P$1="C",MAX(0,$C363-P$2)))</f>
        <v>0</v>
      </c>
      <c r="Q363" s="103" t="n">
        <f aca="false">IF(Q$1="P",MAX(0,Q$2-$C363),IF(Q$1="C",MAX(0,$C363-Q$2)))</f>
        <v>0</v>
      </c>
      <c r="R363" s="103" t="n">
        <f aca="false">IF(R$1="P",MAX(0,R$2-$C363),IF(R$1="C",MAX(0,$C363-R$2)))</f>
        <v>0</v>
      </c>
      <c r="S363" s="104" t="n">
        <f aca="false">A363</f>
        <v>17</v>
      </c>
      <c r="T363" s="105" t="n">
        <f aca="false">VLOOKUP($B363,Gas!$B$3:$E$2506,2)</f>
        <v>2.27</v>
      </c>
      <c r="U363" s="46" t="n">
        <f aca="false">C363/T363</f>
        <v>11.8193832599119</v>
      </c>
      <c r="V363" s="99" t="n">
        <f aca="false">VLOOKUP($B363,Gas!$B$3:$E$2506,4)</f>
        <v>0.356252481823989</v>
      </c>
    </row>
    <row r="364" customFormat="false" ht="12.75" hidden="false" customHeight="false" outlineLevel="0" collapsed="false">
      <c r="A364" s="95" t="n">
        <f aca="false">MONTH(B364)+(YEAR(B364)-1998)*12</f>
        <v>17</v>
      </c>
      <c r="B364" s="107" t="n">
        <v>36284</v>
      </c>
      <c r="C364" s="97" t="n">
        <v>25.49</v>
      </c>
      <c r="D364" s="98" t="n">
        <f aca="false">LN(C364/C363)</f>
        <v>-0.0512344460495087</v>
      </c>
      <c r="E364" s="106" t="n">
        <f aca="false">STDEV(D355:D364)*SQRT(trade_day)</f>
        <v>1.49379167439169</v>
      </c>
      <c r="F364" s="99"/>
      <c r="G364" s="103" t="n">
        <f aca="false">IF(G$1="P",MAX(0,G$2-$C364),IF(G$1="C",MAX(0,$C364-G$2)))</f>
        <v>0</v>
      </c>
      <c r="H364" s="103" t="n">
        <f aca="false">IF(H$1="P",MAX(0,H$2-$C364),IF(H$1="C",MAX(0,$C364-H$2)))</f>
        <v>0</v>
      </c>
      <c r="I364" s="103" t="n">
        <f aca="false">IF(I$1="P",MAX(0,I$2-$C364),IF(I$1="C",MAX(0,$C364-I$2)))</f>
        <v>4.51</v>
      </c>
      <c r="J364" s="103" t="n">
        <f aca="false">IF(J$1="P",MAX(0,J$2-$C364),IF(J$1="C",MAX(0,$C364-J$2)))</f>
        <v>9.51</v>
      </c>
      <c r="K364" s="103" t="n">
        <f aca="false">IF(K$1="P",MAX(0,K$2-$C364),IF(K$1="C",MAX(0,$C364-K$2)))</f>
        <v>14.51</v>
      </c>
      <c r="L364" s="103" t="n">
        <f aca="false">IF(L$1="P",MAX(0,L$2-$C364),IF(L$1="C",MAX(0,$C364-L$2)))</f>
        <v>24.51</v>
      </c>
      <c r="M364" s="103" t="n">
        <f aca="false">IF(M$1="P",MAX(0,M$2-$C364),IF(M$1="C",MAX(0,$C364-M$2)))</f>
        <v>0.489999999999998</v>
      </c>
      <c r="N364" s="103" t="n">
        <f aca="false">IF(N$1="P",MAX(0,N$2-$C364),IF(N$1="C",MAX(0,$C364-N$2)))</f>
        <v>0</v>
      </c>
      <c r="O364" s="103" t="n">
        <f aca="false">IF(O$1="P",MAX(0,O$2-$C364),IF(O$1="C",MAX(0,$C364-O$2)))</f>
        <v>0</v>
      </c>
      <c r="P364" s="103" t="n">
        <f aca="false">IF(P$1="P",MAX(0,P$2-$C364),IF(P$1="C",MAX(0,$C364-P$2)))</f>
        <v>0</v>
      </c>
      <c r="Q364" s="103" t="n">
        <f aca="false">IF(Q$1="P",MAX(0,Q$2-$C364),IF(Q$1="C",MAX(0,$C364-Q$2)))</f>
        <v>0</v>
      </c>
      <c r="R364" s="103" t="n">
        <f aca="false">IF(R$1="P",MAX(0,R$2-$C364),IF(R$1="C",MAX(0,$C364-R$2)))</f>
        <v>0</v>
      </c>
      <c r="S364" s="104" t="n">
        <f aca="false">A364</f>
        <v>17</v>
      </c>
      <c r="T364" s="105" t="n">
        <f aca="false">VLOOKUP($B364,Gas!$B$3:$E$2506,2)</f>
        <v>2.22</v>
      </c>
      <c r="U364" s="46" t="n">
        <f aca="false">C364/T364</f>
        <v>11.481981981982</v>
      </c>
      <c r="V364" s="99" t="n">
        <f aca="false">VLOOKUP($B364,Gas!$B$3:$E$2506,4)</f>
        <v>0.381252388063024</v>
      </c>
    </row>
    <row r="365" customFormat="false" ht="12.75" hidden="false" customHeight="false" outlineLevel="0" collapsed="false">
      <c r="A365" s="95" t="n">
        <f aca="false">MONTH(B365)+(YEAR(B365)-1998)*12</f>
        <v>17</v>
      </c>
      <c r="B365" s="107" t="n">
        <v>36285</v>
      </c>
      <c r="C365" s="97" t="n">
        <v>25.9</v>
      </c>
      <c r="D365" s="98" t="n">
        <f aca="false">LN(C365/C364)</f>
        <v>0.015956750317468</v>
      </c>
      <c r="E365" s="106" t="n">
        <f aca="false">STDEV(D356:D365)*SQRT(trade_day)</f>
        <v>1.37075087799738</v>
      </c>
      <c r="F365" s="99"/>
      <c r="G365" s="103" t="n">
        <f aca="false">IF(G$1="P",MAX(0,G$2-$C365),IF(G$1="C",MAX(0,$C365-G$2)))</f>
        <v>0</v>
      </c>
      <c r="H365" s="103" t="n">
        <f aca="false">IF(H$1="P",MAX(0,H$2-$C365),IF(H$1="C",MAX(0,$C365-H$2)))</f>
        <v>0</v>
      </c>
      <c r="I365" s="103" t="n">
        <f aca="false">IF(I$1="P",MAX(0,I$2-$C365),IF(I$1="C",MAX(0,$C365-I$2)))</f>
        <v>4.1</v>
      </c>
      <c r="J365" s="103" t="n">
        <f aca="false">IF(J$1="P",MAX(0,J$2-$C365),IF(J$1="C",MAX(0,$C365-J$2)))</f>
        <v>9.1</v>
      </c>
      <c r="K365" s="103" t="n">
        <f aca="false">IF(K$1="P",MAX(0,K$2-$C365),IF(K$1="C",MAX(0,$C365-K$2)))</f>
        <v>14.1</v>
      </c>
      <c r="L365" s="103" t="n">
        <f aca="false">IF(L$1="P",MAX(0,L$2-$C365),IF(L$1="C",MAX(0,$C365-L$2)))</f>
        <v>24.1</v>
      </c>
      <c r="M365" s="103" t="n">
        <f aca="false">IF(M$1="P",MAX(0,M$2-$C365),IF(M$1="C",MAX(0,$C365-M$2)))</f>
        <v>0.899999999999999</v>
      </c>
      <c r="N365" s="103" t="n">
        <f aca="false">IF(N$1="P",MAX(0,N$2-$C365),IF(N$1="C",MAX(0,$C365-N$2)))</f>
        <v>0</v>
      </c>
      <c r="O365" s="103" t="n">
        <f aca="false">IF(O$1="P",MAX(0,O$2-$C365),IF(O$1="C",MAX(0,$C365-O$2)))</f>
        <v>0</v>
      </c>
      <c r="P365" s="103" t="n">
        <f aca="false">IF(P$1="P",MAX(0,P$2-$C365),IF(P$1="C",MAX(0,$C365-P$2)))</f>
        <v>0</v>
      </c>
      <c r="Q365" s="103" t="n">
        <f aca="false">IF(Q$1="P",MAX(0,Q$2-$C365),IF(Q$1="C",MAX(0,$C365-Q$2)))</f>
        <v>0</v>
      </c>
      <c r="R365" s="103" t="n">
        <f aca="false">IF(R$1="P",MAX(0,R$2-$C365),IF(R$1="C",MAX(0,$C365-R$2)))</f>
        <v>0</v>
      </c>
      <c r="S365" s="104" t="n">
        <f aca="false">A365</f>
        <v>17</v>
      </c>
      <c r="T365" s="105" t="n">
        <f aca="false">VLOOKUP($B365,Gas!$B$3:$E$2506,2)</f>
        <v>2.315</v>
      </c>
      <c r="U365" s="46" t="n">
        <f aca="false">C365/T365</f>
        <v>11.1879049676026</v>
      </c>
      <c r="V365" s="99" t="n">
        <f aca="false">VLOOKUP($B365,Gas!$B$3:$E$2506,4)</f>
        <v>0.460140743899024</v>
      </c>
    </row>
    <row r="366" customFormat="false" ht="12.75" hidden="false" customHeight="false" outlineLevel="0" collapsed="false">
      <c r="A366" s="95" t="n">
        <f aca="false">MONTH(B366)+(YEAR(B366)-1998)*12</f>
        <v>17</v>
      </c>
      <c r="B366" s="107" t="n">
        <v>36286</v>
      </c>
      <c r="C366" s="97" t="n">
        <v>25.06</v>
      </c>
      <c r="D366" s="98" t="n">
        <f aca="false">LN(C366/C365)</f>
        <v>-0.0329700192375698</v>
      </c>
      <c r="E366" s="106" t="n">
        <f aca="false">STDEV(D357:D366)*SQRT(trade_day)</f>
        <v>1.37048758547758</v>
      </c>
      <c r="F366" s="99"/>
      <c r="G366" s="103" t="n">
        <f aca="false">IF(G$1="P",MAX(0,G$2-$C366),IF(G$1="C",MAX(0,$C366-G$2)))</f>
        <v>0</v>
      </c>
      <c r="H366" s="103" t="n">
        <f aca="false">IF(H$1="P",MAX(0,H$2-$C366),IF(H$1="C",MAX(0,$C366-H$2)))</f>
        <v>0</v>
      </c>
      <c r="I366" s="103" t="n">
        <f aca="false">IF(I$1="P",MAX(0,I$2-$C366),IF(I$1="C",MAX(0,$C366-I$2)))</f>
        <v>4.94</v>
      </c>
      <c r="J366" s="103" t="n">
        <f aca="false">IF(J$1="P",MAX(0,J$2-$C366),IF(J$1="C",MAX(0,$C366-J$2)))</f>
        <v>9.94</v>
      </c>
      <c r="K366" s="103" t="n">
        <f aca="false">IF(K$1="P",MAX(0,K$2-$C366),IF(K$1="C",MAX(0,$C366-K$2)))</f>
        <v>14.94</v>
      </c>
      <c r="L366" s="103" t="n">
        <f aca="false">IF(L$1="P",MAX(0,L$2-$C366),IF(L$1="C",MAX(0,$C366-L$2)))</f>
        <v>24.94</v>
      </c>
      <c r="M366" s="103" t="n">
        <f aca="false">IF(M$1="P",MAX(0,M$2-$C366),IF(M$1="C",MAX(0,$C366-M$2)))</f>
        <v>0.0599999999999987</v>
      </c>
      <c r="N366" s="103" t="n">
        <f aca="false">IF(N$1="P",MAX(0,N$2-$C366),IF(N$1="C",MAX(0,$C366-N$2)))</f>
        <v>0</v>
      </c>
      <c r="O366" s="103" t="n">
        <f aca="false">IF(O$1="P",MAX(0,O$2-$C366),IF(O$1="C",MAX(0,$C366-O$2)))</f>
        <v>0</v>
      </c>
      <c r="P366" s="103" t="n">
        <f aca="false">IF(P$1="P",MAX(0,P$2-$C366),IF(P$1="C",MAX(0,$C366-P$2)))</f>
        <v>0</v>
      </c>
      <c r="Q366" s="103" t="n">
        <f aca="false">IF(Q$1="P",MAX(0,Q$2-$C366),IF(Q$1="C",MAX(0,$C366-Q$2)))</f>
        <v>0</v>
      </c>
      <c r="R366" s="103" t="n">
        <f aca="false">IF(R$1="P",MAX(0,R$2-$C366),IF(R$1="C",MAX(0,$C366-R$2)))</f>
        <v>0</v>
      </c>
      <c r="S366" s="104" t="n">
        <f aca="false">A366</f>
        <v>17</v>
      </c>
      <c r="T366" s="105" t="n">
        <f aca="false">VLOOKUP($B366,Gas!$B$3:$E$2506,2)</f>
        <v>2.365</v>
      </c>
      <c r="U366" s="46" t="n">
        <f aca="false">C366/T366</f>
        <v>10.5961945031712</v>
      </c>
      <c r="V366" s="99" t="n">
        <f aca="false">VLOOKUP($B366,Gas!$B$3:$E$2506,4)</f>
        <v>0.471487202942297</v>
      </c>
    </row>
    <row r="367" customFormat="false" ht="12.75" hidden="false" customHeight="false" outlineLevel="0" collapsed="false">
      <c r="A367" s="95" t="n">
        <f aca="false">MONTH(B367)+(YEAR(B367)-1998)*12</f>
        <v>17</v>
      </c>
      <c r="B367" s="107" t="n">
        <v>36287</v>
      </c>
      <c r="C367" s="97" t="n">
        <v>27.01</v>
      </c>
      <c r="D367" s="98" t="n">
        <f aca="false">LN(C367/C366)</f>
        <v>0.074934218336602</v>
      </c>
      <c r="E367" s="106" t="n">
        <f aca="false">STDEV(D358:D367)*SQRT(trade_day)</f>
        <v>1.26774431169982</v>
      </c>
      <c r="F367" s="99"/>
      <c r="G367" s="103" t="n">
        <f aca="false">IF(G$1="P",MAX(0,G$2-$C367),IF(G$1="C",MAX(0,$C367-G$2)))</f>
        <v>0</v>
      </c>
      <c r="H367" s="103" t="n">
        <f aca="false">IF(H$1="P",MAX(0,H$2-$C367),IF(H$1="C",MAX(0,$C367-H$2)))</f>
        <v>0</v>
      </c>
      <c r="I367" s="103" t="n">
        <f aca="false">IF(I$1="P",MAX(0,I$2-$C367),IF(I$1="C",MAX(0,$C367-I$2)))</f>
        <v>2.99</v>
      </c>
      <c r="J367" s="103" t="n">
        <f aca="false">IF(J$1="P",MAX(0,J$2-$C367),IF(J$1="C",MAX(0,$C367-J$2)))</f>
        <v>7.99</v>
      </c>
      <c r="K367" s="103" t="n">
        <f aca="false">IF(K$1="P",MAX(0,K$2-$C367),IF(K$1="C",MAX(0,$C367-K$2)))</f>
        <v>12.99</v>
      </c>
      <c r="L367" s="103" t="n">
        <f aca="false">IF(L$1="P",MAX(0,L$2-$C367),IF(L$1="C",MAX(0,$C367-L$2)))</f>
        <v>22.99</v>
      </c>
      <c r="M367" s="103" t="n">
        <f aca="false">IF(M$1="P",MAX(0,M$2-$C367),IF(M$1="C",MAX(0,$C367-M$2)))</f>
        <v>2.01</v>
      </c>
      <c r="N367" s="103" t="n">
        <f aca="false">IF(N$1="P",MAX(0,N$2-$C367),IF(N$1="C",MAX(0,$C367-N$2)))</f>
        <v>0</v>
      </c>
      <c r="O367" s="103" t="n">
        <f aca="false">IF(O$1="P",MAX(0,O$2-$C367),IF(O$1="C",MAX(0,$C367-O$2)))</f>
        <v>0</v>
      </c>
      <c r="P367" s="103" t="n">
        <f aca="false">IF(P$1="P",MAX(0,P$2-$C367),IF(P$1="C",MAX(0,$C367-P$2)))</f>
        <v>0</v>
      </c>
      <c r="Q367" s="103" t="n">
        <f aca="false">IF(Q$1="P",MAX(0,Q$2-$C367),IF(Q$1="C",MAX(0,$C367-Q$2)))</f>
        <v>0</v>
      </c>
      <c r="R367" s="103" t="n">
        <f aca="false">IF(R$1="P",MAX(0,R$2-$C367),IF(R$1="C",MAX(0,$C367-R$2)))</f>
        <v>0</v>
      </c>
      <c r="S367" s="104" t="n">
        <f aca="false">A367</f>
        <v>17</v>
      </c>
      <c r="T367" s="105" t="n">
        <f aca="false">VLOOKUP($B367,Gas!$B$3:$E$2506,2)</f>
        <v>2.335</v>
      </c>
      <c r="U367" s="46" t="n">
        <f aca="false">C367/T367</f>
        <v>11.5674518201285</v>
      </c>
      <c r="V367" s="99" t="n">
        <f aca="false">VLOOKUP($B367,Gas!$B$3:$E$2506,4)</f>
        <v>0.482787815005333</v>
      </c>
    </row>
    <row r="368" customFormat="false" ht="12.75" hidden="false" customHeight="false" outlineLevel="0" collapsed="false">
      <c r="A368" s="95" t="n">
        <f aca="false">MONTH(B368)+(YEAR(B368)-1998)*12</f>
        <v>17</v>
      </c>
      <c r="B368" s="107" t="n">
        <v>36290</v>
      </c>
      <c r="C368" s="97" t="n">
        <v>27.74</v>
      </c>
      <c r="D368" s="98" t="n">
        <f aca="false">LN(C368/C367)</f>
        <v>0.0266682470821613</v>
      </c>
      <c r="E368" s="106" t="n">
        <f aca="false">STDEV(D359:D368)*SQRT(trade_day)</f>
        <v>1.27756351769865</v>
      </c>
      <c r="F368" s="99"/>
      <c r="G368" s="103" t="n">
        <f aca="false">IF(G$1="P",MAX(0,G$2-$C368),IF(G$1="C",MAX(0,$C368-G$2)))</f>
        <v>0</v>
      </c>
      <c r="H368" s="103" t="n">
        <f aca="false">IF(H$1="P",MAX(0,H$2-$C368),IF(H$1="C",MAX(0,$C368-H$2)))</f>
        <v>0</v>
      </c>
      <c r="I368" s="103" t="n">
        <f aca="false">IF(I$1="P",MAX(0,I$2-$C368),IF(I$1="C",MAX(0,$C368-I$2)))</f>
        <v>2.26</v>
      </c>
      <c r="J368" s="103" t="n">
        <f aca="false">IF(J$1="P",MAX(0,J$2-$C368),IF(J$1="C",MAX(0,$C368-J$2)))</f>
        <v>7.26</v>
      </c>
      <c r="K368" s="103" t="n">
        <f aca="false">IF(K$1="P",MAX(0,K$2-$C368),IF(K$1="C",MAX(0,$C368-K$2)))</f>
        <v>12.26</v>
      </c>
      <c r="L368" s="103" t="n">
        <f aca="false">IF(L$1="P",MAX(0,L$2-$C368),IF(L$1="C",MAX(0,$C368-L$2)))</f>
        <v>22.26</v>
      </c>
      <c r="M368" s="103" t="n">
        <f aca="false">IF(M$1="P",MAX(0,M$2-$C368),IF(M$1="C",MAX(0,$C368-M$2)))</f>
        <v>2.74</v>
      </c>
      <c r="N368" s="103" t="n">
        <f aca="false">IF(N$1="P",MAX(0,N$2-$C368),IF(N$1="C",MAX(0,$C368-N$2)))</f>
        <v>0</v>
      </c>
      <c r="O368" s="103" t="n">
        <f aca="false">IF(O$1="P",MAX(0,O$2-$C368),IF(O$1="C",MAX(0,$C368-O$2)))</f>
        <v>0</v>
      </c>
      <c r="P368" s="103" t="n">
        <f aca="false">IF(P$1="P",MAX(0,P$2-$C368),IF(P$1="C",MAX(0,$C368-P$2)))</f>
        <v>0</v>
      </c>
      <c r="Q368" s="103" t="n">
        <f aca="false">IF(Q$1="P",MAX(0,Q$2-$C368),IF(Q$1="C",MAX(0,$C368-Q$2)))</f>
        <v>0</v>
      </c>
      <c r="R368" s="103" t="n">
        <f aca="false">IF(R$1="P",MAX(0,R$2-$C368),IF(R$1="C",MAX(0,$C368-R$2)))</f>
        <v>0</v>
      </c>
      <c r="S368" s="104" t="n">
        <f aca="false">A368</f>
        <v>17</v>
      </c>
      <c r="T368" s="105" t="n">
        <f aca="false">VLOOKUP($B368,Gas!$B$3:$E$2506,2)</f>
        <v>2.255</v>
      </c>
      <c r="U368" s="46" t="n">
        <f aca="false">C368/T368</f>
        <v>12.3015521064302</v>
      </c>
      <c r="V368" s="99" t="n">
        <f aca="false">VLOOKUP($B368,Gas!$B$3:$E$2506,4)</f>
        <v>0.44452175901982</v>
      </c>
    </row>
    <row r="369" customFormat="false" ht="12.75" hidden="false" customHeight="false" outlineLevel="0" collapsed="false">
      <c r="A369" s="95" t="n">
        <f aca="false">MONTH(B369)+(YEAR(B369)-1998)*12</f>
        <v>17</v>
      </c>
      <c r="B369" s="107" t="n">
        <v>36291</v>
      </c>
      <c r="C369" s="97" t="n">
        <v>29.38</v>
      </c>
      <c r="D369" s="98" t="n">
        <f aca="false">LN(C369/C368)</f>
        <v>0.0574387558590458</v>
      </c>
      <c r="E369" s="106" t="n">
        <f aca="false">STDEV(D360:D369)*SQRT(trade_day)</f>
        <v>0.908661721400241</v>
      </c>
      <c r="F369" s="99"/>
      <c r="G369" s="103" t="n">
        <f aca="false">IF(G$1="P",MAX(0,G$2-$C369),IF(G$1="C",MAX(0,$C369-G$2)))</f>
        <v>0</v>
      </c>
      <c r="H369" s="103" t="n">
        <f aca="false">IF(H$1="P",MAX(0,H$2-$C369),IF(H$1="C",MAX(0,$C369-H$2)))</f>
        <v>0</v>
      </c>
      <c r="I369" s="103" t="n">
        <f aca="false">IF(I$1="P",MAX(0,I$2-$C369),IF(I$1="C",MAX(0,$C369-I$2)))</f>
        <v>0.620000000000001</v>
      </c>
      <c r="J369" s="103" t="n">
        <f aca="false">IF(J$1="P",MAX(0,J$2-$C369),IF(J$1="C",MAX(0,$C369-J$2)))</f>
        <v>5.62</v>
      </c>
      <c r="K369" s="103" t="n">
        <f aca="false">IF(K$1="P",MAX(0,K$2-$C369),IF(K$1="C",MAX(0,$C369-K$2)))</f>
        <v>10.62</v>
      </c>
      <c r="L369" s="103" t="n">
        <f aca="false">IF(L$1="P",MAX(0,L$2-$C369),IF(L$1="C",MAX(0,$C369-L$2)))</f>
        <v>20.62</v>
      </c>
      <c r="M369" s="103" t="n">
        <f aca="false">IF(M$1="P",MAX(0,M$2-$C369),IF(M$1="C",MAX(0,$C369-M$2)))</f>
        <v>4.38</v>
      </c>
      <c r="N369" s="103" t="n">
        <f aca="false">IF(N$1="P",MAX(0,N$2-$C369),IF(N$1="C",MAX(0,$C369-N$2)))</f>
        <v>0</v>
      </c>
      <c r="O369" s="103" t="n">
        <f aca="false">IF(O$1="P",MAX(0,O$2-$C369),IF(O$1="C",MAX(0,$C369-O$2)))</f>
        <v>0</v>
      </c>
      <c r="P369" s="103" t="n">
        <f aca="false">IF(P$1="P",MAX(0,P$2-$C369),IF(P$1="C",MAX(0,$C369-P$2)))</f>
        <v>0</v>
      </c>
      <c r="Q369" s="103" t="n">
        <f aca="false">IF(Q$1="P",MAX(0,Q$2-$C369),IF(Q$1="C",MAX(0,$C369-Q$2)))</f>
        <v>0</v>
      </c>
      <c r="R369" s="103" t="n">
        <f aca="false">IF(R$1="P",MAX(0,R$2-$C369),IF(R$1="C",MAX(0,$C369-R$2)))</f>
        <v>0</v>
      </c>
      <c r="S369" s="104" t="n">
        <f aca="false">A369</f>
        <v>17</v>
      </c>
      <c r="T369" s="105" t="n">
        <f aca="false">VLOOKUP($B369,Gas!$B$3:$E$2506,2)</f>
        <v>2.26</v>
      </c>
      <c r="U369" s="46" t="n">
        <f aca="false">C369/T369</f>
        <v>13</v>
      </c>
      <c r="V369" s="99" t="n">
        <f aca="false">VLOOKUP($B369,Gas!$B$3:$E$2506,4)</f>
        <v>0.407263109658114</v>
      </c>
    </row>
    <row r="370" customFormat="false" ht="12.75" hidden="false" customHeight="false" outlineLevel="0" collapsed="false">
      <c r="A370" s="95" t="n">
        <f aca="false">MONTH(B370)+(YEAR(B370)-1998)*12</f>
        <v>17</v>
      </c>
      <c r="B370" s="107" t="n">
        <v>36292</v>
      </c>
      <c r="C370" s="97" t="n">
        <v>25.78</v>
      </c>
      <c r="D370" s="98" t="n">
        <f aca="false">LN(C370/C369)</f>
        <v>-0.13071517323469</v>
      </c>
      <c r="E370" s="106" t="n">
        <f aca="false">STDEV(D361:D370)*SQRT(trade_day)</f>
        <v>1.144321476778</v>
      </c>
      <c r="F370" s="99"/>
      <c r="G370" s="103" t="n">
        <f aca="false">IF(G$1="P",MAX(0,G$2-$C370),IF(G$1="C",MAX(0,$C370-G$2)))</f>
        <v>0</v>
      </c>
      <c r="H370" s="103" t="n">
        <f aca="false">IF(H$1="P",MAX(0,H$2-$C370),IF(H$1="C",MAX(0,$C370-H$2)))</f>
        <v>0</v>
      </c>
      <c r="I370" s="103" t="n">
        <f aca="false">IF(I$1="P",MAX(0,I$2-$C370),IF(I$1="C",MAX(0,$C370-I$2)))</f>
        <v>4.22</v>
      </c>
      <c r="J370" s="103" t="n">
        <f aca="false">IF(J$1="P",MAX(0,J$2-$C370),IF(J$1="C",MAX(0,$C370-J$2)))</f>
        <v>9.22</v>
      </c>
      <c r="K370" s="103" t="n">
        <f aca="false">IF(K$1="P",MAX(0,K$2-$C370),IF(K$1="C",MAX(0,$C370-K$2)))</f>
        <v>14.22</v>
      </c>
      <c r="L370" s="103" t="n">
        <f aca="false">IF(L$1="P",MAX(0,L$2-$C370),IF(L$1="C",MAX(0,$C370-L$2)))</f>
        <v>24.22</v>
      </c>
      <c r="M370" s="103" t="n">
        <f aca="false">IF(M$1="P",MAX(0,M$2-$C370),IF(M$1="C",MAX(0,$C370-M$2)))</f>
        <v>0.780000000000001</v>
      </c>
      <c r="N370" s="103" t="n">
        <f aca="false">IF(N$1="P",MAX(0,N$2-$C370),IF(N$1="C",MAX(0,$C370-N$2)))</f>
        <v>0</v>
      </c>
      <c r="O370" s="103" t="n">
        <f aca="false">IF(O$1="P",MAX(0,O$2-$C370),IF(O$1="C",MAX(0,$C370-O$2)))</f>
        <v>0</v>
      </c>
      <c r="P370" s="103" t="n">
        <f aca="false">IF(P$1="P",MAX(0,P$2-$C370),IF(P$1="C",MAX(0,$C370-P$2)))</f>
        <v>0</v>
      </c>
      <c r="Q370" s="103" t="n">
        <f aca="false">IF(Q$1="P",MAX(0,Q$2-$C370),IF(Q$1="C",MAX(0,$C370-Q$2)))</f>
        <v>0</v>
      </c>
      <c r="R370" s="103" t="n">
        <f aca="false">IF(R$1="P",MAX(0,R$2-$C370),IF(R$1="C",MAX(0,$C370-R$2)))</f>
        <v>0</v>
      </c>
      <c r="S370" s="104" t="n">
        <f aca="false">A370</f>
        <v>17</v>
      </c>
      <c r="T370" s="105" t="n">
        <f aca="false">VLOOKUP($B370,Gas!$B$3:$E$2506,2)</f>
        <v>2.29</v>
      </c>
      <c r="U370" s="46" t="n">
        <f aca="false">C370/T370</f>
        <v>11.2576419213974</v>
      </c>
      <c r="V370" s="99" t="n">
        <f aca="false">VLOOKUP($B370,Gas!$B$3:$E$2506,4)</f>
        <v>0.415551103807998</v>
      </c>
    </row>
    <row r="371" customFormat="false" ht="12.75" hidden="false" customHeight="false" outlineLevel="0" collapsed="false">
      <c r="A371" s="95" t="n">
        <f aca="false">MONTH(B371)+(YEAR(B371)-1998)*12</f>
        <v>17</v>
      </c>
      <c r="B371" s="107" t="n">
        <v>36293</v>
      </c>
      <c r="C371" s="97" t="n">
        <v>24.27</v>
      </c>
      <c r="D371" s="98" t="n">
        <f aca="false">LN(C371/C370)</f>
        <v>-0.0603579777725314</v>
      </c>
      <c r="E371" s="106" t="n">
        <f aca="false">STDEV(D362:D371)*SQRT(trade_day)</f>
        <v>1.02731036956177</v>
      </c>
      <c r="F371" s="99"/>
      <c r="G371" s="103" t="n">
        <f aca="false">IF(G$1="P",MAX(0,G$2-$C371),IF(G$1="C",MAX(0,$C371-G$2)))</f>
        <v>0</v>
      </c>
      <c r="H371" s="103" t="n">
        <f aca="false">IF(H$1="P",MAX(0,H$2-$C371),IF(H$1="C",MAX(0,$C371-H$2)))</f>
        <v>0.73</v>
      </c>
      <c r="I371" s="103" t="n">
        <f aca="false">IF(I$1="P",MAX(0,I$2-$C371),IF(I$1="C",MAX(0,$C371-I$2)))</f>
        <v>5.73</v>
      </c>
      <c r="J371" s="103" t="n">
        <f aca="false">IF(J$1="P",MAX(0,J$2-$C371),IF(J$1="C",MAX(0,$C371-J$2)))</f>
        <v>10.73</v>
      </c>
      <c r="K371" s="103" t="n">
        <f aca="false">IF(K$1="P",MAX(0,K$2-$C371),IF(K$1="C",MAX(0,$C371-K$2)))</f>
        <v>15.73</v>
      </c>
      <c r="L371" s="103" t="n">
        <f aca="false">IF(L$1="P",MAX(0,L$2-$C371),IF(L$1="C",MAX(0,$C371-L$2)))</f>
        <v>25.73</v>
      </c>
      <c r="M371" s="103" t="n">
        <f aca="false">IF(M$1="P",MAX(0,M$2-$C371),IF(M$1="C",MAX(0,$C371-M$2)))</f>
        <v>0</v>
      </c>
      <c r="N371" s="103" t="n">
        <f aca="false">IF(N$1="P",MAX(0,N$2-$C371),IF(N$1="C",MAX(0,$C371-N$2)))</f>
        <v>0</v>
      </c>
      <c r="O371" s="103" t="n">
        <f aca="false">IF(O$1="P",MAX(0,O$2-$C371),IF(O$1="C",MAX(0,$C371-O$2)))</f>
        <v>0</v>
      </c>
      <c r="P371" s="103" t="n">
        <f aca="false">IF(P$1="P",MAX(0,P$2-$C371),IF(P$1="C",MAX(0,$C371-P$2)))</f>
        <v>0</v>
      </c>
      <c r="Q371" s="103" t="n">
        <f aca="false">IF(Q$1="P",MAX(0,Q$2-$C371),IF(Q$1="C",MAX(0,$C371-Q$2)))</f>
        <v>0</v>
      </c>
      <c r="R371" s="103" t="n">
        <f aca="false">IF(R$1="P",MAX(0,R$2-$C371),IF(R$1="C",MAX(0,$C371-R$2)))</f>
        <v>0</v>
      </c>
      <c r="S371" s="104" t="n">
        <f aca="false">A371</f>
        <v>17</v>
      </c>
      <c r="T371" s="105" t="n">
        <f aca="false">VLOOKUP($B371,Gas!$B$3:$E$2506,2)</f>
        <v>2.19</v>
      </c>
      <c r="U371" s="46" t="n">
        <f aca="false">C371/T371</f>
        <v>11.0821917808219</v>
      </c>
      <c r="V371" s="99" t="n">
        <f aca="false">VLOOKUP($B371,Gas!$B$3:$E$2506,4)</f>
        <v>0.498625836737964</v>
      </c>
    </row>
    <row r="372" customFormat="false" ht="12.75" hidden="false" customHeight="false" outlineLevel="0" collapsed="false">
      <c r="A372" s="95" t="n">
        <f aca="false">MONTH(B372)+(YEAR(B372)-1998)*12</f>
        <v>17</v>
      </c>
      <c r="B372" s="107" t="n">
        <v>36294</v>
      </c>
      <c r="C372" s="97" t="n">
        <v>23.28</v>
      </c>
      <c r="D372" s="98" t="n">
        <f aca="false">LN(C372/C371)</f>
        <v>-0.0416463968752729</v>
      </c>
      <c r="E372" s="106" t="n">
        <f aca="false">STDEV(D363:D372)*SQRT(trade_day)</f>
        <v>0.991928923228316</v>
      </c>
      <c r="F372" s="99"/>
      <c r="G372" s="103" t="n">
        <f aca="false">IF(G$1="P",MAX(0,G$2-$C372),IF(G$1="C",MAX(0,$C372-G$2)))</f>
        <v>0</v>
      </c>
      <c r="H372" s="103" t="n">
        <f aca="false">IF(H$1="P",MAX(0,H$2-$C372),IF(H$1="C",MAX(0,$C372-H$2)))</f>
        <v>1.72</v>
      </c>
      <c r="I372" s="103" t="n">
        <f aca="false">IF(I$1="P",MAX(0,I$2-$C372),IF(I$1="C",MAX(0,$C372-I$2)))</f>
        <v>6.72</v>
      </c>
      <c r="J372" s="103" t="n">
        <f aca="false">IF(J$1="P",MAX(0,J$2-$C372),IF(J$1="C",MAX(0,$C372-J$2)))</f>
        <v>11.72</v>
      </c>
      <c r="K372" s="103" t="n">
        <f aca="false">IF(K$1="P",MAX(0,K$2-$C372),IF(K$1="C",MAX(0,$C372-K$2)))</f>
        <v>16.72</v>
      </c>
      <c r="L372" s="103" t="n">
        <f aca="false">IF(L$1="P",MAX(0,L$2-$C372),IF(L$1="C",MAX(0,$C372-L$2)))</f>
        <v>26.72</v>
      </c>
      <c r="M372" s="103" t="n">
        <f aca="false">IF(M$1="P",MAX(0,M$2-$C372),IF(M$1="C",MAX(0,$C372-M$2)))</f>
        <v>0</v>
      </c>
      <c r="N372" s="103" t="n">
        <f aca="false">IF(N$1="P",MAX(0,N$2-$C372),IF(N$1="C",MAX(0,$C372-N$2)))</f>
        <v>0</v>
      </c>
      <c r="O372" s="103" t="n">
        <f aca="false">IF(O$1="P",MAX(0,O$2-$C372),IF(O$1="C",MAX(0,$C372-O$2)))</f>
        <v>0</v>
      </c>
      <c r="P372" s="103" t="n">
        <f aca="false">IF(P$1="P",MAX(0,P$2-$C372),IF(P$1="C",MAX(0,$C372-P$2)))</f>
        <v>0</v>
      </c>
      <c r="Q372" s="103" t="n">
        <f aca="false">IF(Q$1="P",MAX(0,Q$2-$C372),IF(Q$1="C",MAX(0,$C372-Q$2)))</f>
        <v>0</v>
      </c>
      <c r="R372" s="103" t="n">
        <f aca="false">IF(R$1="P",MAX(0,R$2-$C372),IF(R$1="C",MAX(0,$C372-R$2)))</f>
        <v>0</v>
      </c>
      <c r="S372" s="104" t="n">
        <f aca="false">A372</f>
        <v>17</v>
      </c>
      <c r="T372" s="105" t="n">
        <f aca="false">VLOOKUP($B372,Gas!$B$3:$E$2506,2)</f>
        <v>2.21</v>
      </c>
      <c r="U372" s="46" t="n">
        <f aca="false">C372/T372</f>
        <v>10.5339366515837</v>
      </c>
      <c r="V372" s="99" t="n">
        <f aca="false">VLOOKUP($B372,Gas!$B$3:$E$2506,4)</f>
        <v>0.486825350528821</v>
      </c>
    </row>
    <row r="373" customFormat="false" ht="12.75" hidden="false" customHeight="false" outlineLevel="0" collapsed="false">
      <c r="A373" s="95" t="n">
        <f aca="false">MONTH(B373)+(YEAR(B373)-1998)*12</f>
        <v>17</v>
      </c>
      <c r="B373" s="107" t="n">
        <v>36297</v>
      </c>
      <c r="C373" s="97" t="n">
        <v>26.23</v>
      </c>
      <c r="D373" s="98" t="n">
        <f aca="false">LN(C373/C372)</f>
        <v>0.119309171015545</v>
      </c>
      <c r="E373" s="106" t="n">
        <f aca="false">STDEV(D364:D373)*SQRT(trade_day)</f>
        <v>1.18133213457302</v>
      </c>
      <c r="F373" s="99"/>
      <c r="G373" s="103" t="n">
        <f aca="false">IF(G$1="P",MAX(0,G$2-$C373),IF(G$1="C",MAX(0,$C373-G$2)))</f>
        <v>0</v>
      </c>
      <c r="H373" s="103" t="n">
        <f aca="false">IF(H$1="P",MAX(0,H$2-$C373),IF(H$1="C",MAX(0,$C373-H$2)))</f>
        <v>0</v>
      </c>
      <c r="I373" s="103" t="n">
        <f aca="false">IF(I$1="P",MAX(0,I$2-$C373),IF(I$1="C",MAX(0,$C373-I$2)))</f>
        <v>3.77</v>
      </c>
      <c r="J373" s="103" t="n">
        <f aca="false">IF(J$1="P",MAX(0,J$2-$C373),IF(J$1="C",MAX(0,$C373-J$2)))</f>
        <v>8.77</v>
      </c>
      <c r="K373" s="103" t="n">
        <f aca="false">IF(K$1="P",MAX(0,K$2-$C373),IF(K$1="C",MAX(0,$C373-K$2)))</f>
        <v>13.77</v>
      </c>
      <c r="L373" s="103" t="n">
        <f aca="false">IF(L$1="P",MAX(0,L$2-$C373),IF(L$1="C",MAX(0,$C373-L$2)))</f>
        <v>23.77</v>
      </c>
      <c r="M373" s="103" t="n">
        <f aca="false">IF(M$1="P",MAX(0,M$2-$C373),IF(M$1="C",MAX(0,$C373-M$2)))</f>
        <v>1.23</v>
      </c>
      <c r="N373" s="103" t="n">
        <f aca="false">IF(N$1="P",MAX(0,N$2-$C373),IF(N$1="C",MAX(0,$C373-N$2)))</f>
        <v>0</v>
      </c>
      <c r="O373" s="103" t="n">
        <f aca="false">IF(O$1="P",MAX(0,O$2-$C373),IF(O$1="C",MAX(0,$C373-O$2)))</f>
        <v>0</v>
      </c>
      <c r="P373" s="103" t="n">
        <f aca="false">IF(P$1="P",MAX(0,P$2-$C373),IF(P$1="C",MAX(0,$C373-P$2)))</f>
        <v>0</v>
      </c>
      <c r="Q373" s="103" t="n">
        <f aca="false">IF(Q$1="P",MAX(0,Q$2-$C373),IF(Q$1="C",MAX(0,$C373-Q$2)))</f>
        <v>0</v>
      </c>
      <c r="R373" s="103" t="n">
        <f aca="false">IF(R$1="P",MAX(0,R$2-$C373),IF(R$1="C",MAX(0,$C373-R$2)))</f>
        <v>0</v>
      </c>
      <c r="S373" s="104" t="n">
        <f aca="false">A373</f>
        <v>17</v>
      </c>
      <c r="T373" s="105" t="n">
        <f aca="false">VLOOKUP($B373,Gas!$B$3:$E$2506,2)</f>
        <v>2.275</v>
      </c>
      <c r="U373" s="46" t="n">
        <f aca="false">C373/T373</f>
        <v>11.5296703296703</v>
      </c>
      <c r="V373" s="99" t="n">
        <f aca="false">VLOOKUP($B373,Gas!$B$3:$E$2506,4)</f>
        <v>0.414819974656157</v>
      </c>
    </row>
    <row r="374" customFormat="false" ht="12.75" hidden="false" customHeight="false" outlineLevel="0" collapsed="false">
      <c r="A374" s="95" t="n">
        <f aca="false">MONTH(B374)+(YEAR(B374)-1998)*12</f>
        <v>17</v>
      </c>
      <c r="B374" s="107" t="n">
        <v>36298</v>
      </c>
      <c r="C374" s="97" t="n">
        <v>25.01</v>
      </c>
      <c r="D374" s="98" t="n">
        <f aca="false">LN(C374/C373)</f>
        <v>-0.0476280489892546</v>
      </c>
      <c r="E374" s="106" t="n">
        <f aca="false">STDEV(D365:D374)*SQRT(trade_day)</f>
        <v>1.17730998820688</v>
      </c>
      <c r="F374" s="99"/>
      <c r="G374" s="103" t="n">
        <f aca="false">IF(G$1="P",MAX(0,G$2-$C374),IF(G$1="C",MAX(0,$C374-G$2)))</f>
        <v>0</v>
      </c>
      <c r="H374" s="103" t="n">
        <f aca="false">IF(H$1="P",MAX(0,H$2-$C374),IF(H$1="C",MAX(0,$C374-H$2)))</f>
        <v>0</v>
      </c>
      <c r="I374" s="103" t="n">
        <f aca="false">IF(I$1="P",MAX(0,I$2-$C374),IF(I$1="C",MAX(0,$C374-I$2)))</f>
        <v>4.99</v>
      </c>
      <c r="J374" s="103" t="n">
        <f aca="false">IF(J$1="P",MAX(0,J$2-$C374),IF(J$1="C",MAX(0,$C374-J$2)))</f>
        <v>9.99</v>
      </c>
      <c r="K374" s="103" t="n">
        <f aca="false">IF(K$1="P",MAX(0,K$2-$C374),IF(K$1="C",MAX(0,$C374-K$2)))</f>
        <v>14.99</v>
      </c>
      <c r="L374" s="103" t="n">
        <f aca="false">IF(L$1="P",MAX(0,L$2-$C374),IF(L$1="C",MAX(0,$C374-L$2)))</f>
        <v>24.99</v>
      </c>
      <c r="M374" s="103" t="n">
        <f aca="false">IF(M$1="P",MAX(0,M$2-$C374),IF(M$1="C",MAX(0,$C374-M$2)))</f>
        <v>0.0100000000000016</v>
      </c>
      <c r="N374" s="103" t="n">
        <f aca="false">IF(N$1="P",MAX(0,N$2-$C374),IF(N$1="C",MAX(0,$C374-N$2)))</f>
        <v>0</v>
      </c>
      <c r="O374" s="103" t="n">
        <f aca="false">IF(O$1="P",MAX(0,O$2-$C374),IF(O$1="C",MAX(0,$C374-O$2)))</f>
        <v>0</v>
      </c>
      <c r="P374" s="103" t="n">
        <f aca="false">IF(P$1="P",MAX(0,P$2-$C374),IF(P$1="C",MAX(0,$C374-P$2)))</f>
        <v>0</v>
      </c>
      <c r="Q374" s="103" t="n">
        <f aca="false">IF(Q$1="P",MAX(0,Q$2-$C374),IF(Q$1="C",MAX(0,$C374-Q$2)))</f>
        <v>0</v>
      </c>
      <c r="R374" s="103" t="n">
        <f aca="false">IF(R$1="P",MAX(0,R$2-$C374),IF(R$1="C",MAX(0,$C374-R$2)))</f>
        <v>0</v>
      </c>
      <c r="S374" s="104" t="n">
        <f aca="false">A374</f>
        <v>17</v>
      </c>
      <c r="T374" s="105" t="n">
        <f aca="false">VLOOKUP($B374,Gas!$B$3:$E$2506,2)</f>
        <v>2.305</v>
      </c>
      <c r="U374" s="46" t="n">
        <f aca="false">C374/T374</f>
        <v>10.8503253796095</v>
      </c>
      <c r="V374" s="99" t="n">
        <f aca="false">VLOOKUP($B374,Gas!$B$3:$E$2506,4)</f>
        <v>0.361309306335817</v>
      </c>
    </row>
    <row r="375" customFormat="false" ht="12.75" hidden="false" customHeight="false" outlineLevel="0" collapsed="false">
      <c r="A375" s="95" t="n">
        <f aca="false">MONTH(B375)+(YEAR(B375)-1998)*12</f>
        <v>17</v>
      </c>
      <c r="B375" s="107" t="n">
        <v>36299</v>
      </c>
      <c r="C375" s="97" t="n">
        <v>24.71</v>
      </c>
      <c r="D375" s="98" t="n">
        <f aca="false">LN(C375/C374)</f>
        <v>-0.012067724889009</v>
      </c>
      <c r="E375" s="106" t="n">
        <f aca="false">STDEV(D366:D375)*SQRT(trade_day)</f>
        <v>1.17383559767801</v>
      </c>
      <c r="F375" s="99"/>
      <c r="G375" s="103" t="n">
        <f aca="false">IF(G$1="P",MAX(0,G$2-$C375),IF(G$1="C",MAX(0,$C375-G$2)))</f>
        <v>0</v>
      </c>
      <c r="H375" s="103" t="n">
        <f aca="false">IF(H$1="P",MAX(0,H$2-$C375),IF(H$1="C",MAX(0,$C375-H$2)))</f>
        <v>0.289999999999999</v>
      </c>
      <c r="I375" s="103" t="n">
        <f aca="false">IF(I$1="P",MAX(0,I$2-$C375),IF(I$1="C",MAX(0,$C375-I$2)))</f>
        <v>5.29</v>
      </c>
      <c r="J375" s="103" t="n">
        <f aca="false">IF(J$1="P",MAX(0,J$2-$C375),IF(J$1="C",MAX(0,$C375-J$2)))</f>
        <v>10.29</v>
      </c>
      <c r="K375" s="103" t="n">
        <f aca="false">IF(K$1="P",MAX(0,K$2-$C375),IF(K$1="C",MAX(0,$C375-K$2)))</f>
        <v>15.29</v>
      </c>
      <c r="L375" s="103" t="n">
        <f aca="false">IF(L$1="P",MAX(0,L$2-$C375),IF(L$1="C",MAX(0,$C375-L$2)))</f>
        <v>25.29</v>
      </c>
      <c r="M375" s="103" t="n">
        <f aca="false">IF(M$1="P",MAX(0,M$2-$C375),IF(M$1="C",MAX(0,$C375-M$2)))</f>
        <v>0</v>
      </c>
      <c r="N375" s="103" t="n">
        <f aca="false">IF(N$1="P",MAX(0,N$2-$C375),IF(N$1="C",MAX(0,$C375-N$2)))</f>
        <v>0</v>
      </c>
      <c r="O375" s="103" t="n">
        <f aca="false">IF(O$1="P",MAX(0,O$2-$C375),IF(O$1="C",MAX(0,$C375-O$2)))</f>
        <v>0</v>
      </c>
      <c r="P375" s="103" t="n">
        <f aca="false">IF(P$1="P",MAX(0,P$2-$C375),IF(P$1="C",MAX(0,$C375-P$2)))</f>
        <v>0</v>
      </c>
      <c r="Q375" s="103" t="n">
        <f aca="false">IF(Q$1="P",MAX(0,Q$2-$C375),IF(Q$1="C",MAX(0,$C375-Q$2)))</f>
        <v>0</v>
      </c>
      <c r="R375" s="103" t="n">
        <f aca="false">IF(R$1="P",MAX(0,R$2-$C375),IF(R$1="C",MAX(0,$C375-R$2)))</f>
        <v>0</v>
      </c>
      <c r="S375" s="104" t="n">
        <f aca="false">A375</f>
        <v>17</v>
      </c>
      <c r="T375" s="105" t="n">
        <f aca="false">VLOOKUP($B375,Gas!$B$3:$E$2506,2)</f>
        <v>2.295</v>
      </c>
      <c r="U375" s="46" t="n">
        <f aca="false">C375/T375</f>
        <v>10.7668845315904</v>
      </c>
      <c r="V375" s="99" t="n">
        <f aca="false">VLOOKUP($B375,Gas!$B$3:$E$2506,4)</f>
        <v>0.363328778043088</v>
      </c>
    </row>
    <row r="376" customFormat="false" ht="12.75" hidden="false" customHeight="false" outlineLevel="0" collapsed="false">
      <c r="A376" s="95" t="n">
        <f aca="false">MONTH(B376)+(YEAR(B376)-1998)*12</f>
        <v>17</v>
      </c>
      <c r="B376" s="107" t="n">
        <v>36300</v>
      </c>
      <c r="C376" s="97" t="n">
        <v>23.88</v>
      </c>
      <c r="D376" s="98" t="n">
        <f aca="false">LN(C376/C375)</f>
        <v>-0.0341667314761175</v>
      </c>
      <c r="E376" s="106" t="n">
        <f aca="false">STDEV(D367:D376)*SQRT(trade_day)</f>
        <v>1.17465104833787</v>
      </c>
      <c r="F376" s="99"/>
      <c r="G376" s="103" t="n">
        <f aca="false">IF(G$1="P",MAX(0,G$2-$C376),IF(G$1="C",MAX(0,$C376-G$2)))</f>
        <v>0</v>
      </c>
      <c r="H376" s="103" t="n">
        <f aca="false">IF(H$1="P",MAX(0,H$2-$C376),IF(H$1="C",MAX(0,$C376-H$2)))</f>
        <v>1.12</v>
      </c>
      <c r="I376" s="103" t="n">
        <f aca="false">IF(I$1="P",MAX(0,I$2-$C376),IF(I$1="C",MAX(0,$C376-I$2)))</f>
        <v>6.12</v>
      </c>
      <c r="J376" s="103" t="n">
        <f aca="false">IF(J$1="P",MAX(0,J$2-$C376),IF(J$1="C",MAX(0,$C376-J$2)))</f>
        <v>11.12</v>
      </c>
      <c r="K376" s="103" t="n">
        <f aca="false">IF(K$1="P",MAX(0,K$2-$C376),IF(K$1="C",MAX(0,$C376-K$2)))</f>
        <v>16.12</v>
      </c>
      <c r="L376" s="103" t="n">
        <f aca="false">IF(L$1="P",MAX(0,L$2-$C376),IF(L$1="C",MAX(0,$C376-L$2)))</f>
        <v>26.12</v>
      </c>
      <c r="M376" s="103" t="n">
        <f aca="false">IF(M$1="P",MAX(0,M$2-$C376),IF(M$1="C",MAX(0,$C376-M$2)))</f>
        <v>0</v>
      </c>
      <c r="N376" s="103" t="n">
        <f aca="false">IF(N$1="P",MAX(0,N$2-$C376),IF(N$1="C",MAX(0,$C376-N$2)))</f>
        <v>0</v>
      </c>
      <c r="O376" s="103" t="n">
        <f aca="false">IF(O$1="P",MAX(0,O$2-$C376),IF(O$1="C",MAX(0,$C376-O$2)))</f>
        <v>0</v>
      </c>
      <c r="P376" s="103" t="n">
        <f aca="false">IF(P$1="P",MAX(0,P$2-$C376),IF(P$1="C",MAX(0,$C376-P$2)))</f>
        <v>0</v>
      </c>
      <c r="Q376" s="103" t="n">
        <f aca="false">IF(Q$1="P",MAX(0,Q$2-$C376),IF(Q$1="C",MAX(0,$C376-Q$2)))</f>
        <v>0</v>
      </c>
      <c r="R376" s="103" t="n">
        <f aca="false">IF(R$1="P",MAX(0,R$2-$C376),IF(R$1="C",MAX(0,$C376-R$2)))</f>
        <v>0</v>
      </c>
      <c r="S376" s="104" t="n">
        <f aca="false">A376</f>
        <v>17</v>
      </c>
      <c r="T376" s="105" t="n">
        <f aca="false">VLOOKUP($B376,Gas!$B$3:$E$2506,2)</f>
        <v>2.26</v>
      </c>
      <c r="U376" s="46" t="n">
        <f aca="false">C376/T376</f>
        <v>10.5663716814159</v>
      </c>
      <c r="V376" s="99" t="n">
        <f aca="false">VLOOKUP($B376,Gas!$B$3:$E$2506,4)</f>
        <v>0.377915300457131</v>
      </c>
    </row>
    <row r="377" customFormat="false" ht="12.75" hidden="false" customHeight="false" outlineLevel="0" collapsed="false">
      <c r="A377" s="95" t="n">
        <f aca="false">MONTH(B377)+(YEAR(B377)-1998)*12</f>
        <v>17</v>
      </c>
      <c r="B377" s="107" t="n">
        <v>36301</v>
      </c>
      <c r="C377" s="97" t="n">
        <v>23.78</v>
      </c>
      <c r="D377" s="98" t="n">
        <f aca="false">LN(C377/C376)</f>
        <v>-0.00419639726176545</v>
      </c>
      <c r="E377" s="106" t="n">
        <f aca="false">STDEV(D368:D377)*SQRT(trade_day)</f>
        <v>1.08890834871456</v>
      </c>
      <c r="F377" s="99"/>
      <c r="G377" s="103" t="n">
        <f aca="false">IF(G$1="P",MAX(0,G$2-$C377),IF(G$1="C",MAX(0,$C377-G$2)))</f>
        <v>0</v>
      </c>
      <c r="H377" s="103" t="n">
        <f aca="false">IF(H$1="P",MAX(0,H$2-$C377),IF(H$1="C",MAX(0,$C377-H$2)))</f>
        <v>1.22</v>
      </c>
      <c r="I377" s="103" t="n">
        <f aca="false">IF(I$1="P",MAX(0,I$2-$C377),IF(I$1="C",MAX(0,$C377-I$2)))</f>
        <v>6.22</v>
      </c>
      <c r="J377" s="103" t="n">
        <f aca="false">IF(J$1="P",MAX(0,J$2-$C377),IF(J$1="C",MAX(0,$C377-J$2)))</f>
        <v>11.22</v>
      </c>
      <c r="K377" s="103" t="n">
        <f aca="false">IF(K$1="P",MAX(0,K$2-$C377),IF(K$1="C",MAX(0,$C377-K$2)))</f>
        <v>16.22</v>
      </c>
      <c r="L377" s="103" t="n">
        <f aca="false">IF(L$1="P",MAX(0,L$2-$C377),IF(L$1="C",MAX(0,$C377-L$2)))</f>
        <v>26.22</v>
      </c>
      <c r="M377" s="103" t="n">
        <f aca="false">IF(M$1="P",MAX(0,M$2-$C377),IF(M$1="C",MAX(0,$C377-M$2)))</f>
        <v>0</v>
      </c>
      <c r="N377" s="103" t="n">
        <f aca="false">IF(N$1="P",MAX(0,N$2-$C377),IF(N$1="C",MAX(0,$C377-N$2)))</f>
        <v>0</v>
      </c>
      <c r="O377" s="103" t="n">
        <f aca="false">IF(O$1="P",MAX(0,O$2-$C377),IF(O$1="C",MAX(0,$C377-O$2)))</f>
        <v>0</v>
      </c>
      <c r="P377" s="103" t="n">
        <f aca="false">IF(P$1="P",MAX(0,P$2-$C377),IF(P$1="C",MAX(0,$C377-P$2)))</f>
        <v>0</v>
      </c>
      <c r="Q377" s="103" t="n">
        <f aca="false">IF(Q$1="P",MAX(0,Q$2-$C377),IF(Q$1="C",MAX(0,$C377-Q$2)))</f>
        <v>0</v>
      </c>
      <c r="R377" s="103" t="n">
        <f aca="false">IF(R$1="P",MAX(0,R$2-$C377),IF(R$1="C",MAX(0,$C377-R$2)))</f>
        <v>0</v>
      </c>
      <c r="S377" s="104" t="n">
        <f aca="false">A377</f>
        <v>17</v>
      </c>
      <c r="T377" s="105" t="n">
        <f aca="false">VLOOKUP($B377,Gas!$B$3:$E$2506,2)</f>
        <v>2.26</v>
      </c>
      <c r="U377" s="46" t="n">
        <f aca="false">C377/T377</f>
        <v>10.5221238938053</v>
      </c>
      <c r="V377" s="99" t="n">
        <f aca="false">VLOOKUP($B377,Gas!$B$3:$E$2506,4)</f>
        <v>0.377678332611346</v>
      </c>
    </row>
    <row r="378" customFormat="false" ht="12.75" hidden="false" customHeight="false" outlineLevel="0" collapsed="false">
      <c r="A378" s="95" t="n">
        <f aca="false">MONTH(B378)+(YEAR(B378)-1998)*12</f>
        <v>17</v>
      </c>
      <c r="B378" s="107" t="n">
        <v>36304</v>
      </c>
      <c r="C378" s="97" t="n">
        <v>19.74</v>
      </c>
      <c r="D378" s="98" t="n">
        <f aca="false">LN(C378/C377)</f>
        <v>-0.1861978572573</v>
      </c>
      <c r="E378" s="106" t="n">
        <f aca="false">STDEV(D369:D378)*SQRT(trade_day)</f>
        <v>1.36107592842803</v>
      </c>
      <c r="F378" s="99"/>
      <c r="G378" s="103" t="n">
        <f aca="false">IF(G$1="P",MAX(0,G$2-$C378),IF(G$1="C",MAX(0,$C378-G$2)))</f>
        <v>0.260000000000002</v>
      </c>
      <c r="H378" s="103" t="n">
        <f aca="false">IF(H$1="P",MAX(0,H$2-$C378),IF(H$1="C",MAX(0,$C378-H$2)))</f>
        <v>5.26</v>
      </c>
      <c r="I378" s="103" t="n">
        <f aca="false">IF(I$1="P",MAX(0,I$2-$C378),IF(I$1="C",MAX(0,$C378-I$2)))</f>
        <v>10.26</v>
      </c>
      <c r="J378" s="103" t="n">
        <f aca="false">IF(J$1="P",MAX(0,J$2-$C378),IF(J$1="C",MAX(0,$C378-J$2)))</f>
        <v>15.26</v>
      </c>
      <c r="K378" s="103" t="n">
        <f aca="false">IF(K$1="P",MAX(0,K$2-$C378),IF(K$1="C",MAX(0,$C378-K$2)))</f>
        <v>20.26</v>
      </c>
      <c r="L378" s="103" t="n">
        <f aca="false">IF(L$1="P",MAX(0,L$2-$C378),IF(L$1="C",MAX(0,$C378-L$2)))</f>
        <v>30.26</v>
      </c>
      <c r="M378" s="103" t="n">
        <f aca="false">IF(M$1="P",MAX(0,M$2-$C378),IF(M$1="C",MAX(0,$C378-M$2)))</f>
        <v>0</v>
      </c>
      <c r="N378" s="103" t="n">
        <f aca="false">IF(N$1="P",MAX(0,N$2-$C378),IF(N$1="C",MAX(0,$C378-N$2)))</f>
        <v>0</v>
      </c>
      <c r="O378" s="103" t="n">
        <f aca="false">IF(O$1="P",MAX(0,O$2-$C378),IF(O$1="C",MAX(0,$C378-O$2)))</f>
        <v>0</v>
      </c>
      <c r="P378" s="103" t="n">
        <f aca="false">IF(P$1="P",MAX(0,P$2-$C378),IF(P$1="C",MAX(0,$C378-P$2)))</f>
        <v>0</v>
      </c>
      <c r="Q378" s="103" t="n">
        <f aca="false">IF(Q$1="P",MAX(0,Q$2-$C378),IF(Q$1="C",MAX(0,$C378-Q$2)))</f>
        <v>0</v>
      </c>
      <c r="R378" s="103" t="n">
        <f aca="false">IF(R$1="P",MAX(0,R$2-$C378),IF(R$1="C",MAX(0,$C378-R$2)))</f>
        <v>0</v>
      </c>
      <c r="S378" s="104" t="n">
        <f aca="false">A378</f>
        <v>17</v>
      </c>
      <c r="T378" s="105" t="n">
        <f aca="false">VLOOKUP($B378,Gas!$B$3:$E$2506,2)</f>
        <v>2.22</v>
      </c>
      <c r="U378" s="46" t="n">
        <f aca="false">C378/T378</f>
        <v>8.89189189189189</v>
      </c>
      <c r="V378" s="99" t="n">
        <f aca="false">VLOOKUP($B378,Gas!$B$3:$E$2506,4)</f>
        <v>0.253443302584388</v>
      </c>
    </row>
    <row r="379" customFormat="false" ht="12.75" hidden="false" customHeight="false" outlineLevel="0" collapsed="false">
      <c r="A379" s="95" t="n">
        <f aca="false">MONTH(B379)+(YEAR(B379)-1998)*12</f>
        <v>17</v>
      </c>
      <c r="B379" s="107" t="n">
        <v>36305</v>
      </c>
      <c r="C379" s="97" t="n">
        <v>18.81</v>
      </c>
      <c r="D379" s="98" t="n">
        <f aca="false">LN(C379/C378)</f>
        <v>-0.0482583906923965</v>
      </c>
      <c r="E379" s="106" t="n">
        <f aca="false">STDEV(D370:D379)*SQRT(trade_day)</f>
        <v>1.26283670645079</v>
      </c>
      <c r="F379" s="99"/>
      <c r="G379" s="103" t="n">
        <f aca="false">IF(G$1="P",MAX(0,G$2-$C379),IF(G$1="C",MAX(0,$C379-G$2)))</f>
        <v>1.19</v>
      </c>
      <c r="H379" s="103" t="n">
        <f aca="false">IF(H$1="P",MAX(0,H$2-$C379),IF(H$1="C",MAX(0,$C379-H$2)))</f>
        <v>6.19</v>
      </c>
      <c r="I379" s="103" t="n">
        <f aca="false">IF(I$1="P",MAX(0,I$2-$C379),IF(I$1="C",MAX(0,$C379-I$2)))</f>
        <v>11.19</v>
      </c>
      <c r="J379" s="103" t="n">
        <f aca="false">IF(J$1="P",MAX(0,J$2-$C379),IF(J$1="C",MAX(0,$C379-J$2)))</f>
        <v>16.19</v>
      </c>
      <c r="K379" s="103" t="n">
        <f aca="false">IF(K$1="P",MAX(0,K$2-$C379),IF(K$1="C",MAX(0,$C379-K$2)))</f>
        <v>21.19</v>
      </c>
      <c r="L379" s="103" t="n">
        <f aca="false">IF(L$1="P",MAX(0,L$2-$C379),IF(L$1="C",MAX(0,$C379-L$2)))</f>
        <v>31.19</v>
      </c>
      <c r="M379" s="103" t="n">
        <f aca="false">IF(M$1="P",MAX(0,M$2-$C379),IF(M$1="C",MAX(0,$C379-M$2)))</f>
        <v>0</v>
      </c>
      <c r="N379" s="103" t="n">
        <f aca="false">IF(N$1="P",MAX(0,N$2-$C379),IF(N$1="C",MAX(0,$C379-N$2)))</f>
        <v>0</v>
      </c>
      <c r="O379" s="103" t="n">
        <f aca="false">IF(O$1="P",MAX(0,O$2-$C379),IF(O$1="C",MAX(0,$C379-O$2)))</f>
        <v>0</v>
      </c>
      <c r="P379" s="103" t="n">
        <f aca="false">IF(P$1="P",MAX(0,P$2-$C379),IF(P$1="C",MAX(0,$C379-P$2)))</f>
        <v>0</v>
      </c>
      <c r="Q379" s="103" t="n">
        <f aca="false">IF(Q$1="P",MAX(0,Q$2-$C379),IF(Q$1="C",MAX(0,$C379-Q$2)))</f>
        <v>0</v>
      </c>
      <c r="R379" s="103" t="n">
        <f aca="false">IF(R$1="P",MAX(0,R$2-$C379),IF(R$1="C",MAX(0,$C379-R$2)))</f>
        <v>0</v>
      </c>
      <c r="S379" s="104" t="n">
        <f aca="false">A379</f>
        <v>17</v>
      </c>
      <c r="T379" s="105" t="n">
        <f aca="false">VLOOKUP($B379,Gas!$B$3:$E$2506,2)</f>
        <v>2.195</v>
      </c>
      <c r="U379" s="46" t="n">
        <f aca="false">C379/T379</f>
        <v>8.56947608200456</v>
      </c>
      <c r="V379" s="99" t="n">
        <f aca="false">VLOOKUP($B379,Gas!$B$3:$E$2506,4)</f>
        <v>0.173904252356457</v>
      </c>
    </row>
    <row r="380" customFormat="false" ht="12.75" hidden="false" customHeight="false" outlineLevel="0" collapsed="false">
      <c r="A380" s="95" t="n">
        <f aca="false">MONTH(B380)+(YEAR(B380)-1998)*12</f>
        <v>17</v>
      </c>
      <c r="B380" s="107" t="n">
        <v>36306</v>
      </c>
      <c r="C380" s="97" t="n">
        <v>19.07</v>
      </c>
      <c r="D380" s="98" t="n">
        <f aca="false">LN(C380/C379)</f>
        <v>0.0137277762993888</v>
      </c>
      <c r="E380" s="106" t="n">
        <f aca="false">STDEV(D371:D380)*SQRT(trade_day)</f>
        <v>1.19383851213532</v>
      </c>
      <c r="F380" s="99"/>
      <c r="G380" s="103" t="n">
        <f aca="false">IF(G$1="P",MAX(0,G$2-$C380),IF(G$1="C",MAX(0,$C380-G$2)))</f>
        <v>0.93</v>
      </c>
      <c r="H380" s="103" t="n">
        <f aca="false">IF(H$1="P",MAX(0,H$2-$C380),IF(H$1="C",MAX(0,$C380-H$2)))</f>
        <v>5.93</v>
      </c>
      <c r="I380" s="103" t="n">
        <f aca="false">IF(I$1="P",MAX(0,I$2-$C380),IF(I$1="C",MAX(0,$C380-I$2)))</f>
        <v>10.93</v>
      </c>
      <c r="J380" s="103" t="n">
        <f aca="false">IF(J$1="P",MAX(0,J$2-$C380),IF(J$1="C",MAX(0,$C380-J$2)))</f>
        <v>15.93</v>
      </c>
      <c r="K380" s="103" t="n">
        <f aca="false">IF(K$1="P",MAX(0,K$2-$C380),IF(K$1="C",MAX(0,$C380-K$2)))</f>
        <v>20.93</v>
      </c>
      <c r="L380" s="103" t="n">
        <f aca="false">IF(L$1="P",MAX(0,L$2-$C380),IF(L$1="C",MAX(0,$C380-L$2)))</f>
        <v>30.93</v>
      </c>
      <c r="M380" s="103" t="n">
        <f aca="false">IF(M$1="P",MAX(0,M$2-$C380),IF(M$1="C",MAX(0,$C380-M$2)))</f>
        <v>0</v>
      </c>
      <c r="N380" s="103" t="n">
        <f aca="false">IF(N$1="P",MAX(0,N$2-$C380),IF(N$1="C",MAX(0,$C380-N$2)))</f>
        <v>0</v>
      </c>
      <c r="O380" s="103" t="n">
        <f aca="false">IF(O$1="P",MAX(0,O$2-$C380),IF(O$1="C",MAX(0,$C380-O$2)))</f>
        <v>0</v>
      </c>
      <c r="P380" s="103" t="n">
        <f aca="false">IF(P$1="P",MAX(0,P$2-$C380),IF(P$1="C",MAX(0,$C380-P$2)))</f>
        <v>0</v>
      </c>
      <c r="Q380" s="103" t="n">
        <f aca="false">IF(Q$1="P",MAX(0,Q$2-$C380),IF(Q$1="C",MAX(0,$C380-Q$2)))</f>
        <v>0</v>
      </c>
      <c r="R380" s="103" t="n">
        <f aca="false">IF(R$1="P",MAX(0,R$2-$C380),IF(R$1="C",MAX(0,$C380-R$2)))</f>
        <v>0</v>
      </c>
      <c r="S380" s="104" t="n">
        <f aca="false">A380</f>
        <v>17</v>
      </c>
      <c r="T380" s="105" t="n">
        <f aca="false">VLOOKUP($B380,Gas!$B$3:$E$2506,2)</f>
        <v>2.175</v>
      </c>
      <c r="U380" s="46" t="n">
        <f aca="false">C380/T380</f>
        <v>8.76781609195403</v>
      </c>
      <c r="V380" s="99" t="n">
        <f aca="false">VLOOKUP($B380,Gas!$B$3:$E$2506,4)</f>
        <v>0.17505150380554</v>
      </c>
    </row>
    <row r="381" customFormat="false" ht="12.75" hidden="false" customHeight="false" outlineLevel="0" collapsed="false">
      <c r="A381" s="95" t="n">
        <f aca="false">MONTH(B381)+(YEAR(B381)-1998)*12</f>
        <v>17</v>
      </c>
      <c r="B381" s="107" t="n">
        <v>36307</v>
      </c>
      <c r="C381" s="97" t="n">
        <v>18.33</v>
      </c>
      <c r="D381" s="98" t="n">
        <f aca="false">LN(C381/C380)</f>
        <v>-0.0395773577607142</v>
      </c>
      <c r="E381" s="106" t="n">
        <f aca="false">STDEV(D372:D381)*SQRT(trade_day)</f>
        <v>1.18371016861405</v>
      </c>
      <c r="F381" s="99"/>
      <c r="G381" s="103" t="n">
        <f aca="false">IF(G$1="P",MAX(0,G$2-$C381),IF(G$1="C",MAX(0,$C381-G$2)))</f>
        <v>1.67</v>
      </c>
      <c r="H381" s="103" t="n">
        <f aca="false">IF(H$1="P",MAX(0,H$2-$C381),IF(H$1="C",MAX(0,$C381-H$2)))</f>
        <v>6.67</v>
      </c>
      <c r="I381" s="103" t="n">
        <f aca="false">IF(I$1="P",MAX(0,I$2-$C381),IF(I$1="C",MAX(0,$C381-I$2)))</f>
        <v>11.67</v>
      </c>
      <c r="J381" s="103" t="n">
        <f aca="false">IF(J$1="P",MAX(0,J$2-$C381),IF(J$1="C",MAX(0,$C381-J$2)))</f>
        <v>16.67</v>
      </c>
      <c r="K381" s="103" t="n">
        <f aca="false">IF(K$1="P",MAX(0,K$2-$C381),IF(K$1="C",MAX(0,$C381-K$2)))</f>
        <v>21.67</v>
      </c>
      <c r="L381" s="103" t="n">
        <f aca="false">IF(L$1="P",MAX(0,L$2-$C381),IF(L$1="C",MAX(0,$C381-L$2)))</f>
        <v>31.67</v>
      </c>
      <c r="M381" s="103" t="n">
        <f aca="false">IF(M$1="P",MAX(0,M$2-$C381),IF(M$1="C",MAX(0,$C381-M$2)))</f>
        <v>0</v>
      </c>
      <c r="N381" s="103" t="n">
        <f aca="false">IF(N$1="P",MAX(0,N$2-$C381),IF(N$1="C",MAX(0,$C381-N$2)))</f>
        <v>0</v>
      </c>
      <c r="O381" s="103" t="n">
        <f aca="false">IF(O$1="P",MAX(0,O$2-$C381),IF(O$1="C",MAX(0,$C381-O$2)))</f>
        <v>0</v>
      </c>
      <c r="P381" s="103" t="n">
        <f aca="false">IF(P$1="P",MAX(0,P$2-$C381),IF(P$1="C",MAX(0,$C381-P$2)))</f>
        <v>0</v>
      </c>
      <c r="Q381" s="103" t="n">
        <f aca="false">IF(Q$1="P",MAX(0,Q$2-$C381),IF(Q$1="C",MAX(0,$C381-Q$2)))</f>
        <v>0</v>
      </c>
      <c r="R381" s="103" t="n">
        <f aca="false">IF(R$1="P",MAX(0,R$2-$C381),IF(R$1="C",MAX(0,$C381-R$2)))</f>
        <v>0</v>
      </c>
      <c r="S381" s="104" t="n">
        <f aca="false">A381</f>
        <v>17</v>
      </c>
      <c r="T381" s="105" t="n">
        <f aca="false">VLOOKUP($B381,Gas!$B$3:$E$2506,2)</f>
        <v>2.215</v>
      </c>
      <c r="U381" s="46" t="n">
        <f aca="false">C381/T381</f>
        <v>8.27539503386005</v>
      </c>
      <c r="V381" s="99" t="n">
        <f aca="false">VLOOKUP($B381,Gas!$B$3:$E$2506,4)</f>
        <v>0.222282091627583</v>
      </c>
    </row>
    <row r="382" customFormat="false" ht="12.75" hidden="false" customHeight="false" outlineLevel="0" collapsed="false">
      <c r="A382" s="95" t="n">
        <f aca="false">MONTH(B382)+(YEAR(B382)-1998)*12</f>
        <v>17</v>
      </c>
      <c r="B382" s="107" t="n">
        <v>36308</v>
      </c>
      <c r="C382" s="97" t="n">
        <v>19.38</v>
      </c>
      <c r="D382" s="98" t="n">
        <f aca="false">LN(C382/C381)</f>
        <v>0.0557025446110066</v>
      </c>
      <c r="E382" s="106" t="n">
        <f aca="false">STDEV(D373:D382)*SQRT(trade_day)</f>
        <v>1.25086624024416</v>
      </c>
      <c r="F382" s="99"/>
      <c r="G382" s="103" t="n">
        <f aca="false">IF(G$1="P",MAX(0,G$2-$C382),IF(G$1="C",MAX(0,$C382-G$2)))</f>
        <v>0.620000000000001</v>
      </c>
      <c r="H382" s="103" t="n">
        <f aca="false">IF(H$1="P",MAX(0,H$2-$C382),IF(H$1="C",MAX(0,$C382-H$2)))</f>
        <v>5.62</v>
      </c>
      <c r="I382" s="103" t="n">
        <f aca="false">IF(I$1="P",MAX(0,I$2-$C382),IF(I$1="C",MAX(0,$C382-I$2)))</f>
        <v>10.62</v>
      </c>
      <c r="J382" s="103" t="n">
        <f aca="false">IF(J$1="P",MAX(0,J$2-$C382),IF(J$1="C",MAX(0,$C382-J$2)))</f>
        <v>15.62</v>
      </c>
      <c r="K382" s="103" t="n">
        <f aca="false">IF(K$1="P",MAX(0,K$2-$C382),IF(K$1="C",MAX(0,$C382-K$2)))</f>
        <v>20.62</v>
      </c>
      <c r="L382" s="103" t="n">
        <f aca="false">IF(L$1="P",MAX(0,L$2-$C382),IF(L$1="C",MAX(0,$C382-L$2)))</f>
        <v>30.62</v>
      </c>
      <c r="M382" s="103" t="n">
        <f aca="false">IF(M$1="P",MAX(0,M$2-$C382),IF(M$1="C",MAX(0,$C382-M$2)))</f>
        <v>0</v>
      </c>
      <c r="N382" s="103" t="n">
        <f aca="false">IF(N$1="P",MAX(0,N$2-$C382),IF(N$1="C",MAX(0,$C382-N$2)))</f>
        <v>0</v>
      </c>
      <c r="O382" s="103" t="n">
        <f aca="false">IF(O$1="P",MAX(0,O$2-$C382),IF(O$1="C",MAX(0,$C382-O$2)))</f>
        <v>0</v>
      </c>
      <c r="P382" s="103" t="n">
        <f aca="false">IF(P$1="P",MAX(0,P$2-$C382),IF(P$1="C",MAX(0,$C382-P$2)))</f>
        <v>0</v>
      </c>
      <c r="Q382" s="103" t="n">
        <f aca="false">IF(Q$1="P",MAX(0,Q$2-$C382),IF(Q$1="C",MAX(0,$C382-Q$2)))</f>
        <v>0</v>
      </c>
      <c r="R382" s="103" t="n">
        <f aca="false">IF(R$1="P",MAX(0,R$2-$C382),IF(R$1="C",MAX(0,$C382-R$2)))</f>
        <v>0</v>
      </c>
      <c r="S382" s="104" t="n">
        <f aca="false">A382</f>
        <v>17</v>
      </c>
      <c r="T382" s="105" t="n">
        <f aca="false">VLOOKUP($B382,Gas!$B$3:$E$2506,2)</f>
        <v>2.26</v>
      </c>
      <c r="U382" s="46" t="n">
        <f aca="false">C382/T382</f>
        <v>8.57522123893805</v>
      </c>
      <c r="V382" s="99" t="n">
        <f aca="false">VLOOKUP($B382,Gas!$B$3:$E$2506,4)</f>
        <v>0.245305348909953</v>
      </c>
    </row>
    <row r="383" customFormat="false" ht="12.75" hidden="false" customHeight="false" outlineLevel="0" collapsed="false">
      <c r="A383" s="95" t="n">
        <f aca="false">MONTH(B383)+(YEAR(B383)-1998)*12</f>
        <v>18</v>
      </c>
      <c r="B383" s="107" t="n">
        <v>36312</v>
      </c>
      <c r="C383" s="97" t="n">
        <v>27.58</v>
      </c>
      <c r="D383" s="98" t="n">
        <f aca="false">LN(C383/C382)</f>
        <v>0.352849265902536</v>
      </c>
      <c r="E383" s="106" t="n">
        <f aca="false">STDEV(D374:D383)*SQRT(trade_day)</f>
        <v>2.17118678103151</v>
      </c>
      <c r="F383" s="99"/>
      <c r="G383" s="103" t="n">
        <f aca="false">IF(G$1="P",MAX(0,G$2-$C383),IF(G$1="C",MAX(0,$C383-G$2)))</f>
        <v>0</v>
      </c>
      <c r="H383" s="103" t="n">
        <f aca="false">IF(H$1="P",MAX(0,H$2-$C383),IF(H$1="C",MAX(0,$C383-H$2)))</f>
        <v>0</v>
      </c>
      <c r="I383" s="103" t="n">
        <f aca="false">IF(I$1="P",MAX(0,I$2-$C383),IF(I$1="C",MAX(0,$C383-I$2)))</f>
        <v>2.42</v>
      </c>
      <c r="J383" s="103" t="n">
        <f aca="false">IF(J$1="P",MAX(0,J$2-$C383),IF(J$1="C",MAX(0,$C383-J$2)))</f>
        <v>7.42</v>
      </c>
      <c r="K383" s="103" t="n">
        <f aca="false">IF(K$1="P",MAX(0,K$2-$C383),IF(K$1="C",MAX(0,$C383-K$2)))</f>
        <v>12.42</v>
      </c>
      <c r="L383" s="103" t="n">
        <f aca="false">IF(L$1="P",MAX(0,L$2-$C383),IF(L$1="C",MAX(0,$C383-L$2)))</f>
        <v>22.42</v>
      </c>
      <c r="M383" s="103" t="n">
        <f aca="false">IF(M$1="P",MAX(0,M$2-$C383),IF(M$1="C",MAX(0,$C383-M$2)))</f>
        <v>2.58</v>
      </c>
      <c r="N383" s="103" t="n">
        <f aca="false">IF(N$1="P",MAX(0,N$2-$C383),IF(N$1="C",MAX(0,$C383-N$2)))</f>
        <v>0</v>
      </c>
      <c r="O383" s="103" t="n">
        <f aca="false">IF(O$1="P",MAX(0,O$2-$C383),IF(O$1="C",MAX(0,$C383-O$2)))</f>
        <v>0</v>
      </c>
      <c r="P383" s="103" t="n">
        <f aca="false">IF(P$1="P",MAX(0,P$2-$C383),IF(P$1="C",MAX(0,$C383-P$2)))</f>
        <v>0</v>
      </c>
      <c r="Q383" s="103" t="n">
        <f aca="false">IF(Q$1="P",MAX(0,Q$2-$C383),IF(Q$1="C",MAX(0,$C383-Q$2)))</f>
        <v>0</v>
      </c>
      <c r="R383" s="103" t="n">
        <f aca="false">IF(R$1="P",MAX(0,R$2-$C383),IF(R$1="C",MAX(0,$C383-R$2)))</f>
        <v>0</v>
      </c>
      <c r="S383" s="104" t="n">
        <f aca="false">A383</f>
        <v>18</v>
      </c>
      <c r="T383" s="105" t="n">
        <f aca="false">VLOOKUP($B383,Gas!$B$3:$E$2506,2)</f>
        <v>2.275</v>
      </c>
      <c r="U383" s="46" t="n">
        <f aca="false">C383/T383</f>
        <v>12.1230769230769</v>
      </c>
      <c r="V383" s="99" t="n">
        <f aca="false">VLOOKUP($B383,Gas!$B$3:$E$2506,4)</f>
        <v>0.243872737692758</v>
      </c>
    </row>
    <row r="384" customFormat="false" ht="12.75" hidden="false" customHeight="false" outlineLevel="0" collapsed="false">
      <c r="A384" s="95" t="n">
        <f aca="false">MONTH(B384)+(YEAR(B384)-1998)*12</f>
        <v>18</v>
      </c>
      <c r="B384" s="107" t="n">
        <v>36313</v>
      </c>
      <c r="C384" s="97" t="n">
        <v>24.07</v>
      </c>
      <c r="D384" s="98" t="n">
        <f aca="false">LN(C384/C383)</f>
        <v>-0.136124620570175</v>
      </c>
      <c r="E384" s="106" t="n">
        <f aca="false">STDEV(D375:D384)*SQRT(trade_day)</f>
        <v>2.27347303582212</v>
      </c>
      <c r="F384" s="99"/>
      <c r="G384" s="103" t="n">
        <f aca="false">IF(G$1="P",MAX(0,G$2-$C384),IF(G$1="C",MAX(0,$C384-G$2)))</f>
        <v>0</v>
      </c>
      <c r="H384" s="103" t="n">
        <f aca="false">IF(H$1="P",MAX(0,H$2-$C384),IF(H$1="C",MAX(0,$C384-H$2)))</f>
        <v>0.93</v>
      </c>
      <c r="I384" s="103" t="n">
        <f aca="false">IF(I$1="P",MAX(0,I$2-$C384),IF(I$1="C",MAX(0,$C384-I$2)))</f>
        <v>5.93</v>
      </c>
      <c r="J384" s="103" t="n">
        <f aca="false">IF(J$1="P",MAX(0,J$2-$C384),IF(J$1="C",MAX(0,$C384-J$2)))</f>
        <v>10.93</v>
      </c>
      <c r="K384" s="103" t="n">
        <f aca="false">IF(K$1="P",MAX(0,K$2-$C384),IF(K$1="C",MAX(0,$C384-K$2)))</f>
        <v>15.93</v>
      </c>
      <c r="L384" s="103" t="n">
        <f aca="false">IF(L$1="P",MAX(0,L$2-$C384),IF(L$1="C",MAX(0,$C384-L$2)))</f>
        <v>25.93</v>
      </c>
      <c r="M384" s="103" t="n">
        <f aca="false">IF(M$1="P",MAX(0,M$2-$C384),IF(M$1="C",MAX(0,$C384-M$2)))</f>
        <v>0</v>
      </c>
      <c r="N384" s="103" t="n">
        <f aca="false">IF(N$1="P",MAX(0,N$2-$C384),IF(N$1="C",MAX(0,$C384-N$2)))</f>
        <v>0</v>
      </c>
      <c r="O384" s="103" t="n">
        <f aca="false">IF(O$1="P",MAX(0,O$2-$C384),IF(O$1="C",MAX(0,$C384-O$2)))</f>
        <v>0</v>
      </c>
      <c r="P384" s="103" t="n">
        <f aca="false">IF(P$1="P",MAX(0,P$2-$C384),IF(P$1="C",MAX(0,$C384-P$2)))</f>
        <v>0</v>
      </c>
      <c r="Q384" s="103" t="n">
        <f aca="false">IF(Q$1="P",MAX(0,Q$2-$C384),IF(Q$1="C",MAX(0,$C384-Q$2)))</f>
        <v>0</v>
      </c>
      <c r="R384" s="103" t="n">
        <f aca="false">IF(R$1="P",MAX(0,R$2-$C384),IF(R$1="C",MAX(0,$C384-R$2)))</f>
        <v>0</v>
      </c>
      <c r="S384" s="104" t="n">
        <f aca="false">A384</f>
        <v>18</v>
      </c>
      <c r="T384" s="105" t="n">
        <f aca="false">VLOOKUP($B384,Gas!$B$3:$E$2506,2)</f>
        <v>2.345</v>
      </c>
      <c r="U384" s="46" t="n">
        <f aca="false">C384/T384</f>
        <v>10.2643923240938</v>
      </c>
      <c r="V384" s="99" t="n">
        <f aca="false">VLOOKUP($B384,Gas!$B$3:$E$2506,4)</f>
        <v>0.294924323389493</v>
      </c>
    </row>
    <row r="385" customFormat="false" ht="12.75" hidden="false" customHeight="false" outlineLevel="0" collapsed="false">
      <c r="A385" s="95" t="n">
        <f aca="false">MONTH(B385)+(YEAR(B385)-1998)*12</f>
        <v>18</v>
      </c>
      <c r="B385" s="107" t="n">
        <v>36314</v>
      </c>
      <c r="C385" s="97" t="n">
        <v>24.72</v>
      </c>
      <c r="D385" s="98" t="n">
        <f aca="false">LN(C385/C384)</f>
        <v>0.0266463807945095</v>
      </c>
      <c r="E385" s="106" t="n">
        <f aca="false">STDEV(D376:D385)*SQRT(trade_day)</f>
        <v>2.27781335316229</v>
      </c>
      <c r="F385" s="99"/>
      <c r="G385" s="103" t="n">
        <f aca="false">IF(G$1="P",MAX(0,G$2-$C385),IF(G$1="C",MAX(0,$C385-G$2)))</f>
        <v>0</v>
      </c>
      <c r="H385" s="103" t="n">
        <f aca="false">IF(H$1="P",MAX(0,H$2-$C385),IF(H$1="C",MAX(0,$C385-H$2)))</f>
        <v>0.280000000000001</v>
      </c>
      <c r="I385" s="103" t="n">
        <f aca="false">IF(I$1="P",MAX(0,I$2-$C385),IF(I$1="C",MAX(0,$C385-I$2)))</f>
        <v>5.28</v>
      </c>
      <c r="J385" s="103" t="n">
        <f aca="false">IF(J$1="P",MAX(0,J$2-$C385),IF(J$1="C",MAX(0,$C385-J$2)))</f>
        <v>10.28</v>
      </c>
      <c r="K385" s="103" t="n">
        <f aca="false">IF(K$1="P",MAX(0,K$2-$C385),IF(K$1="C",MAX(0,$C385-K$2)))</f>
        <v>15.28</v>
      </c>
      <c r="L385" s="103" t="n">
        <f aca="false">IF(L$1="P",MAX(0,L$2-$C385),IF(L$1="C",MAX(0,$C385-L$2)))</f>
        <v>25.28</v>
      </c>
      <c r="M385" s="103" t="n">
        <f aca="false">IF(M$1="P",MAX(0,M$2-$C385),IF(M$1="C",MAX(0,$C385-M$2)))</f>
        <v>0</v>
      </c>
      <c r="N385" s="103" t="n">
        <f aca="false">IF(N$1="P",MAX(0,N$2-$C385),IF(N$1="C",MAX(0,$C385-N$2)))</f>
        <v>0</v>
      </c>
      <c r="O385" s="103" t="n">
        <f aca="false">IF(O$1="P",MAX(0,O$2-$C385),IF(O$1="C",MAX(0,$C385-O$2)))</f>
        <v>0</v>
      </c>
      <c r="P385" s="103" t="n">
        <f aca="false">IF(P$1="P",MAX(0,P$2-$C385),IF(P$1="C",MAX(0,$C385-P$2)))</f>
        <v>0</v>
      </c>
      <c r="Q385" s="103" t="n">
        <f aca="false">IF(Q$1="P",MAX(0,Q$2-$C385),IF(Q$1="C",MAX(0,$C385-Q$2)))</f>
        <v>0</v>
      </c>
      <c r="R385" s="103" t="n">
        <f aca="false">IF(R$1="P",MAX(0,R$2-$C385),IF(R$1="C",MAX(0,$C385-R$2)))</f>
        <v>0</v>
      </c>
      <c r="S385" s="104" t="n">
        <f aca="false">A385</f>
        <v>18</v>
      </c>
      <c r="T385" s="105" t="n">
        <f aca="false">VLOOKUP($B385,Gas!$B$3:$E$2506,2)</f>
        <v>2.35</v>
      </c>
      <c r="U385" s="46" t="n">
        <f aca="false">C385/T385</f>
        <v>10.5191489361702</v>
      </c>
      <c r="V385" s="99" t="n">
        <f aca="false">VLOOKUP($B385,Gas!$B$3:$E$2506,4)</f>
        <v>0.293597666662079</v>
      </c>
    </row>
    <row r="386" customFormat="false" ht="12.75" hidden="false" customHeight="false" outlineLevel="0" collapsed="false">
      <c r="A386" s="95" t="n">
        <f aca="false">MONTH(B386)+(YEAR(B386)-1998)*12</f>
        <v>18</v>
      </c>
      <c r="B386" s="107" t="n">
        <v>36315</v>
      </c>
      <c r="C386" s="97" t="n">
        <v>25.14</v>
      </c>
      <c r="D386" s="98" t="n">
        <f aca="false">LN(C386/C385)</f>
        <v>0.0168475705726114</v>
      </c>
      <c r="E386" s="106" t="n">
        <f aca="false">STDEV(D377:D386)*SQRT(trade_day)</f>
        <v>2.27080329138367</v>
      </c>
      <c r="F386" s="99"/>
      <c r="G386" s="103" t="n">
        <f aca="false">IF(G$1="P",MAX(0,G$2-$C386),IF(G$1="C",MAX(0,$C386-G$2)))</f>
        <v>0</v>
      </c>
      <c r="H386" s="103" t="n">
        <f aca="false">IF(H$1="P",MAX(0,H$2-$C386),IF(H$1="C",MAX(0,$C386-H$2)))</f>
        <v>0</v>
      </c>
      <c r="I386" s="103" t="n">
        <f aca="false">IF(I$1="P",MAX(0,I$2-$C386),IF(I$1="C",MAX(0,$C386-I$2)))</f>
        <v>4.86</v>
      </c>
      <c r="J386" s="103" t="n">
        <f aca="false">IF(J$1="P",MAX(0,J$2-$C386),IF(J$1="C",MAX(0,$C386-J$2)))</f>
        <v>9.86</v>
      </c>
      <c r="K386" s="103" t="n">
        <f aca="false">IF(K$1="P",MAX(0,K$2-$C386),IF(K$1="C",MAX(0,$C386-K$2)))</f>
        <v>14.86</v>
      </c>
      <c r="L386" s="103" t="n">
        <f aca="false">IF(L$1="P",MAX(0,L$2-$C386),IF(L$1="C",MAX(0,$C386-L$2)))</f>
        <v>24.86</v>
      </c>
      <c r="M386" s="103" t="n">
        <f aca="false">IF(M$1="P",MAX(0,M$2-$C386),IF(M$1="C",MAX(0,$C386-M$2)))</f>
        <v>0.140000000000001</v>
      </c>
      <c r="N386" s="103" t="n">
        <f aca="false">IF(N$1="P",MAX(0,N$2-$C386),IF(N$1="C",MAX(0,$C386-N$2)))</f>
        <v>0</v>
      </c>
      <c r="O386" s="103" t="n">
        <f aca="false">IF(O$1="P",MAX(0,O$2-$C386),IF(O$1="C",MAX(0,$C386-O$2)))</f>
        <v>0</v>
      </c>
      <c r="P386" s="103" t="n">
        <f aca="false">IF(P$1="P",MAX(0,P$2-$C386),IF(P$1="C",MAX(0,$C386-P$2)))</f>
        <v>0</v>
      </c>
      <c r="Q386" s="103" t="n">
        <f aca="false">IF(Q$1="P",MAX(0,Q$2-$C386),IF(Q$1="C",MAX(0,$C386-Q$2)))</f>
        <v>0</v>
      </c>
      <c r="R386" s="103" t="n">
        <f aca="false">IF(R$1="P",MAX(0,R$2-$C386),IF(R$1="C",MAX(0,$C386-R$2)))</f>
        <v>0</v>
      </c>
      <c r="S386" s="104" t="n">
        <f aca="false">A386</f>
        <v>18</v>
      </c>
      <c r="T386" s="105" t="n">
        <f aca="false">VLOOKUP($B386,Gas!$B$3:$E$2506,2)</f>
        <v>2.36</v>
      </c>
      <c r="U386" s="46" t="n">
        <f aca="false">C386/T386</f>
        <v>10.6525423728814</v>
      </c>
      <c r="V386" s="99" t="n">
        <f aca="false">VLOOKUP($B386,Gas!$B$3:$E$2506,4)</f>
        <v>0.271216313748577</v>
      </c>
    </row>
    <row r="387" customFormat="false" ht="12.75" hidden="false" customHeight="false" outlineLevel="0" collapsed="false">
      <c r="A387" s="95" t="n">
        <f aca="false">MONTH(B387)+(YEAR(B387)-1998)*12</f>
        <v>18</v>
      </c>
      <c r="B387" s="107" t="n">
        <v>36318</v>
      </c>
      <c r="C387" s="97" t="n">
        <v>71.42</v>
      </c>
      <c r="D387" s="98" t="n">
        <f aca="false">LN(C387/C386)</f>
        <v>1.0441177390042</v>
      </c>
      <c r="E387" s="106" t="n">
        <f aca="false">STDEV(D378:D387)*SQRT(trade_day)</f>
        <v>5.6645169169338</v>
      </c>
      <c r="F387" s="99"/>
      <c r="G387" s="103" t="n">
        <f aca="false">IF(G$1="P",MAX(0,G$2-$C387),IF(G$1="C",MAX(0,$C387-G$2)))</f>
        <v>0</v>
      </c>
      <c r="H387" s="103" t="n">
        <f aca="false">IF(H$1="P",MAX(0,H$2-$C387),IF(H$1="C",MAX(0,$C387-H$2)))</f>
        <v>0</v>
      </c>
      <c r="I387" s="103" t="n">
        <f aca="false">IF(I$1="P",MAX(0,I$2-$C387),IF(I$1="C",MAX(0,$C387-I$2)))</f>
        <v>0</v>
      </c>
      <c r="J387" s="103" t="n">
        <f aca="false">IF(J$1="P",MAX(0,J$2-$C387),IF(J$1="C",MAX(0,$C387-J$2)))</f>
        <v>0</v>
      </c>
      <c r="K387" s="103" t="n">
        <f aca="false">IF(K$1="P",MAX(0,K$2-$C387),IF(K$1="C",MAX(0,$C387-K$2)))</f>
        <v>0</v>
      </c>
      <c r="L387" s="103" t="n">
        <f aca="false">IF(L$1="P",MAX(0,L$2-$C387),IF(L$1="C",MAX(0,$C387-L$2)))</f>
        <v>0</v>
      </c>
      <c r="M387" s="103" t="n">
        <f aca="false">IF(M$1="P",MAX(0,M$2-$C387),IF(M$1="C",MAX(0,$C387-M$2)))</f>
        <v>46.42</v>
      </c>
      <c r="N387" s="103" t="n">
        <f aca="false">IF(N$1="P",MAX(0,N$2-$C387),IF(N$1="C",MAX(0,$C387-N$2)))</f>
        <v>41.42</v>
      </c>
      <c r="O387" s="103" t="n">
        <f aca="false">IF(O$1="P",MAX(0,O$2-$C387),IF(O$1="C",MAX(0,$C387-O$2)))</f>
        <v>36.42</v>
      </c>
      <c r="P387" s="103" t="n">
        <f aca="false">IF(P$1="P",MAX(0,P$2-$C387),IF(P$1="C",MAX(0,$C387-P$2)))</f>
        <v>31.42</v>
      </c>
      <c r="Q387" s="103" t="n">
        <f aca="false">IF(Q$1="P",MAX(0,Q$2-$C387),IF(Q$1="C",MAX(0,$C387-Q$2)))</f>
        <v>21.42</v>
      </c>
      <c r="R387" s="103" t="n">
        <f aca="false">IF(R$1="P",MAX(0,R$2-$C387),IF(R$1="C",MAX(0,$C387-R$2)))</f>
        <v>0</v>
      </c>
      <c r="S387" s="104" t="n">
        <f aca="false">A387</f>
        <v>18</v>
      </c>
      <c r="T387" s="105" t="n">
        <f aca="false">VLOOKUP($B387,Gas!$B$3:$E$2506,2)</f>
        <v>2.32</v>
      </c>
      <c r="U387" s="46" t="n">
        <f aca="false">C387/T387</f>
        <v>30.7844827586207</v>
      </c>
      <c r="V387" s="99" t="n">
        <f aca="false">VLOOKUP($B387,Gas!$B$3:$E$2506,4)</f>
        <v>0.265816331636717</v>
      </c>
    </row>
    <row r="388" customFormat="false" ht="12.75" hidden="false" customHeight="false" outlineLevel="0" collapsed="false">
      <c r="A388" s="95" t="n">
        <f aca="false">MONTH(B388)+(YEAR(B388)-1998)*12</f>
        <v>18</v>
      </c>
      <c r="B388" s="107" t="n">
        <v>36319</v>
      </c>
      <c r="C388" s="97" t="n">
        <v>294.69</v>
      </c>
      <c r="D388" s="98" t="n">
        <f aca="false">LN(C388/C387)</f>
        <v>1.41734601418859</v>
      </c>
      <c r="E388" s="106" t="n">
        <f aca="false">STDEV(D379:D388)*SQRT(trade_day)</f>
        <v>8.36575993892089</v>
      </c>
      <c r="F388" s="99"/>
      <c r="G388" s="103" t="n">
        <f aca="false">IF(G$1="P",MAX(0,G$2-$C388),IF(G$1="C",MAX(0,$C388-G$2)))</f>
        <v>0</v>
      </c>
      <c r="H388" s="103" t="n">
        <f aca="false">IF(H$1="P",MAX(0,H$2-$C388),IF(H$1="C",MAX(0,$C388-H$2)))</f>
        <v>0</v>
      </c>
      <c r="I388" s="103" t="n">
        <f aca="false">IF(I$1="P",MAX(0,I$2-$C388),IF(I$1="C",MAX(0,$C388-I$2)))</f>
        <v>0</v>
      </c>
      <c r="J388" s="103" t="n">
        <f aca="false">IF(J$1="P",MAX(0,J$2-$C388),IF(J$1="C",MAX(0,$C388-J$2)))</f>
        <v>0</v>
      </c>
      <c r="K388" s="103" t="n">
        <f aca="false">IF(K$1="P",MAX(0,K$2-$C388),IF(K$1="C",MAX(0,$C388-K$2)))</f>
        <v>0</v>
      </c>
      <c r="L388" s="103" t="n">
        <f aca="false">IF(L$1="P",MAX(0,L$2-$C388),IF(L$1="C",MAX(0,$C388-L$2)))</f>
        <v>0</v>
      </c>
      <c r="M388" s="103" t="n">
        <f aca="false">IF(M$1="P",MAX(0,M$2-$C388),IF(M$1="C",MAX(0,$C388-M$2)))</f>
        <v>269.69</v>
      </c>
      <c r="N388" s="103" t="n">
        <f aca="false">IF(N$1="P",MAX(0,N$2-$C388),IF(N$1="C",MAX(0,$C388-N$2)))</f>
        <v>264.69</v>
      </c>
      <c r="O388" s="103" t="n">
        <f aca="false">IF(O$1="P",MAX(0,O$2-$C388),IF(O$1="C",MAX(0,$C388-O$2)))</f>
        <v>259.69</v>
      </c>
      <c r="P388" s="103" t="n">
        <f aca="false">IF(P$1="P",MAX(0,P$2-$C388),IF(P$1="C",MAX(0,$C388-P$2)))</f>
        <v>254.69</v>
      </c>
      <c r="Q388" s="103" t="n">
        <f aca="false">IF(Q$1="P",MAX(0,Q$2-$C388),IF(Q$1="C",MAX(0,$C388-Q$2)))</f>
        <v>244.69</v>
      </c>
      <c r="R388" s="103" t="n">
        <f aca="false">IF(R$1="P",MAX(0,R$2-$C388),IF(R$1="C",MAX(0,$C388-R$2)))</f>
        <v>194.68999</v>
      </c>
      <c r="S388" s="104" t="n">
        <f aca="false">A388</f>
        <v>18</v>
      </c>
      <c r="T388" s="105" t="n">
        <f aca="false">VLOOKUP($B388,Gas!$B$3:$E$2506,2)</f>
        <v>2.415</v>
      </c>
      <c r="U388" s="46" t="n">
        <f aca="false">C388/T388</f>
        <v>122.024844720497</v>
      </c>
      <c r="V388" s="99" t="n">
        <f aca="false">VLOOKUP($B388,Gas!$B$3:$E$2506,4)</f>
        <v>0.325205939409486</v>
      </c>
    </row>
    <row r="389" customFormat="false" ht="12.75" hidden="false" customHeight="false" outlineLevel="0" collapsed="false">
      <c r="A389" s="95" t="n">
        <f aca="false">MONTH(B389)+(YEAR(B389)-1998)*12</f>
        <v>18</v>
      </c>
      <c r="B389" s="107" t="n">
        <v>36320</v>
      </c>
      <c r="C389" s="97" t="n">
        <v>171.07</v>
      </c>
      <c r="D389" s="98" t="n">
        <f aca="false">LN(C389/C388)</f>
        <v>-0.543851126890687</v>
      </c>
      <c r="E389" s="106" t="n">
        <f aca="false">STDEV(D380:D389)*SQRT(trade_day)</f>
        <v>9.21400301784691</v>
      </c>
      <c r="F389" s="99"/>
      <c r="G389" s="103" t="n">
        <f aca="false">IF(G$1="P",MAX(0,G$2-$C389),IF(G$1="C",MAX(0,$C389-G$2)))</f>
        <v>0</v>
      </c>
      <c r="H389" s="103" t="n">
        <f aca="false">IF(H$1="P",MAX(0,H$2-$C389),IF(H$1="C",MAX(0,$C389-H$2)))</f>
        <v>0</v>
      </c>
      <c r="I389" s="103" t="n">
        <f aca="false">IF(I$1="P",MAX(0,I$2-$C389),IF(I$1="C",MAX(0,$C389-I$2)))</f>
        <v>0</v>
      </c>
      <c r="J389" s="103" t="n">
        <f aca="false">IF(J$1="P",MAX(0,J$2-$C389),IF(J$1="C",MAX(0,$C389-J$2)))</f>
        <v>0</v>
      </c>
      <c r="K389" s="103" t="n">
        <f aca="false">IF(K$1="P",MAX(0,K$2-$C389),IF(K$1="C",MAX(0,$C389-K$2)))</f>
        <v>0</v>
      </c>
      <c r="L389" s="103" t="n">
        <f aca="false">IF(L$1="P",MAX(0,L$2-$C389),IF(L$1="C",MAX(0,$C389-L$2)))</f>
        <v>0</v>
      </c>
      <c r="M389" s="103" t="n">
        <f aca="false">IF(M$1="P",MAX(0,M$2-$C389),IF(M$1="C",MAX(0,$C389-M$2)))</f>
        <v>146.07</v>
      </c>
      <c r="N389" s="103" t="n">
        <f aca="false">IF(N$1="P",MAX(0,N$2-$C389),IF(N$1="C",MAX(0,$C389-N$2)))</f>
        <v>141.07</v>
      </c>
      <c r="O389" s="103" t="n">
        <f aca="false">IF(O$1="P",MAX(0,O$2-$C389),IF(O$1="C",MAX(0,$C389-O$2)))</f>
        <v>136.07</v>
      </c>
      <c r="P389" s="103" t="n">
        <f aca="false">IF(P$1="P",MAX(0,P$2-$C389),IF(P$1="C",MAX(0,$C389-P$2)))</f>
        <v>131.07</v>
      </c>
      <c r="Q389" s="103" t="n">
        <f aca="false">IF(Q$1="P",MAX(0,Q$2-$C389),IF(Q$1="C",MAX(0,$C389-Q$2)))</f>
        <v>121.07</v>
      </c>
      <c r="R389" s="103" t="n">
        <f aca="false">IF(R$1="P",MAX(0,R$2-$C389),IF(R$1="C",MAX(0,$C389-R$2)))</f>
        <v>71.06999</v>
      </c>
      <c r="S389" s="104" t="n">
        <f aca="false">A389</f>
        <v>18</v>
      </c>
      <c r="T389" s="105" t="n">
        <f aca="false">VLOOKUP($B389,Gas!$B$3:$E$2506,2)</f>
        <v>2.38</v>
      </c>
      <c r="U389" s="46" t="n">
        <f aca="false">C389/T389</f>
        <v>71.8781512605042</v>
      </c>
      <c r="V389" s="99" t="n">
        <f aca="false">VLOOKUP($B389,Gas!$B$3:$E$2506,4)</f>
        <v>0.350678152067851</v>
      </c>
    </row>
    <row r="390" customFormat="false" ht="12.75" hidden="false" customHeight="false" outlineLevel="0" collapsed="false">
      <c r="A390" s="95" t="n">
        <f aca="false">MONTH(B390)+(YEAR(B390)-1998)*12</f>
        <v>18</v>
      </c>
      <c r="B390" s="107" t="n">
        <v>36321</v>
      </c>
      <c r="C390" s="97" t="n">
        <v>91.41</v>
      </c>
      <c r="D390" s="98" t="n">
        <f aca="false">LN(C390/C389)</f>
        <v>-0.626717947798473</v>
      </c>
      <c r="E390" s="106" t="n">
        <f aca="false">STDEV(D381:D390)*SQRT(trade_day)</f>
        <v>10.1251514380979</v>
      </c>
      <c r="F390" s="99"/>
      <c r="G390" s="103" t="n">
        <f aca="false">IF(G$1="P",MAX(0,G$2-$C390),IF(G$1="C",MAX(0,$C390-G$2)))</f>
        <v>0</v>
      </c>
      <c r="H390" s="103" t="n">
        <f aca="false">IF(H$1="P",MAX(0,H$2-$C390),IF(H$1="C",MAX(0,$C390-H$2)))</f>
        <v>0</v>
      </c>
      <c r="I390" s="103" t="n">
        <f aca="false">IF(I$1="P",MAX(0,I$2-$C390),IF(I$1="C",MAX(0,$C390-I$2)))</f>
        <v>0</v>
      </c>
      <c r="J390" s="103" t="n">
        <f aca="false">IF(J$1="P",MAX(0,J$2-$C390),IF(J$1="C",MAX(0,$C390-J$2)))</f>
        <v>0</v>
      </c>
      <c r="K390" s="103" t="n">
        <f aca="false">IF(K$1="P",MAX(0,K$2-$C390),IF(K$1="C",MAX(0,$C390-K$2)))</f>
        <v>0</v>
      </c>
      <c r="L390" s="103" t="n">
        <f aca="false">IF(L$1="P",MAX(0,L$2-$C390),IF(L$1="C",MAX(0,$C390-L$2)))</f>
        <v>0</v>
      </c>
      <c r="M390" s="103" t="n">
        <f aca="false">IF(M$1="P",MAX(0,M$2-$C390),IF(M$1="C",MAX(0,$C390-M$2)))</f>
        <v>66.41</v>
      </c>
      <c r="N390" s="103" t="n">
        <f aca="false">IF(N$1="P",MAX(0,N$2-$C390),IF(N$1="C",MAX(0,$C390-N$2)))</f>
        <v>61.41</v>
      </c>
      <c r="O390" s="103" t="n">
        <f aca="false">IF(O$1="P",MAX(0,O$2-$C390),IF(O$1="C",MAX(0,$C390-O$2)))</f>
        <v>56.41</v>
      </c>
      <c r="P390" s="103" t="n">
        <f aca="false">IF(P$1="P",MAX(0,P$2-$C390),IF(P$1="C",MAX(0,$C390-P$2)))</f>
        <v>51.41</v>
      </c>
      <c r="Q390" s="103" t="n">
        <f aca="false">IF(Q$1="P",MAX(0,Q$2-$C390),IF(Q$1="C",MAX(0,$C390-Q$2)))</f>
        <v>41.41</v>
      </c>
      <c r="R390" s="103" t="n">
        <f aca="false">IF(R$1="P",MAX(0,R$2-$C390),IF(R$1="C",MAX(0,$C390-R$2)))</f>
        <v>0</v>
      </c>
      <c r="S390" s="104" t="n">
        <f aca="false">A390</f>
        <v>18</v>
      </c>
      <c r="T390" s="105" t="n">
        <f aca="false">VLOOKUP($B390,Gas!$B$3:$E$2506,2)</f>
        <v>2.375</v>
      </c>
      <c r="U390" s="46" t="n">
        <f aca="false">C390/T390</f>
        <v>38.4884210526316</v>
      </c>
      <c r="V390" s="99" t="n">
        <f aca="false">VLOOKUP($B390,Gas!$B$3:$E$2506,4)</f>
        <v>0.352486965931914</v>
      </c>
    </row>
    <row r="391" customFormat="false" ht="12.75" hidden="false" customHeight="false" outlineLevel="0" collapsed="false">
      <c r="A391" s="95" t="n">
        <f aca="false">MONTH(B391)+(YEAR(B391)-1998)*12</f>
        <v>18</v>
      </c>
      <c r="B391" s="107" t="n">
        <v>36322</v>
      </c>
      <c r="C391" s="97" t="n">
        <v>41.31</v>
      </c>
      <c r="D391" s="98" t="n">
        <f aca="false">LN(C391/C390)</f>
        <v>-0.794250280257054</v>
      </c>
      <c r="E391" s="106" t="n">
        <f aca="false">STDEV(D382:D391)*SQRT(trade_day)</f>
        <v>11.1797652078885</v>
      </c>
      <c r="F391" s="99"/>
      <c r="G391" s="103" t="n">
        <f aca="false">IF(G$1="P",MAX(0,G$2-$C391),IF(G$1="C",MAX(0,$C391-G$2)))</f>
        <v>0</v>
      </c>
      <c r="H391" s="103" t="n">
        <f aca="false">IF(H$1="P",MAX(0,H$2-$C391),IF(H$1="C",MAX(0,$C391-H$2)))</f>
        <v>0</v>
      </c>
      <c r="I391" s="103" t="n">
        <f aca="false">IF(I$1="P",MAX(0,I$2-$C391),IF(I$1="C",MAX(0,$C391-I$2)))</f>
        <v>0</v>
      </c>
      <c r="J391" s="103" t="n">
        <f aca="false">IF(J$1="P",MAX(0,J$2-$C391),IF(J$1="C",MAX(0,$C391-J$2)))</f>
        <v>0</v>
      </c>
      <c r="K391" s="103" t="n">
        <f aca="false">IF(K$1="P",MAX(0,K$2-$C391),IF(K$1="C",MAX(0,$C391-K$2)))</f>
        <v>0</v>
      </c>
      <c r="L391" s="103" t="n">
        <f aca="false">IF(L$1="P",MAX(0,L$2-$C391),IF(L$1="C",MAX(0,$C391-L$2)))</f>
        <v>8.69</v>
      </c>
      <c r="M391" s="103" t="n">
        <f aca="false">IF(M$1="P",MAX(0,M$2-$C391),IF(M$1="C",MAX(0,$C391-M$2)))</f>
        <v>16.31</v>
      </c>
      <c r="N391" s="103" t="n">
        <f aca="false">IF(N$1="P",MAX(0,N$2-$C391),IF(N$1="C",MAX(0,$C391-N$2)))</f>
        <v>11.31</v>
      </c>
      <c r="O391" s="103" t="n">
        <f aca="false">IF(O$1="P",MAX(0,O$2-$C391),IF(O$1="C",MAX(0,$C391-O$2)))</f>
        <v>6.31</v>
      </c>
      <c r="P391" s="103" t="n">
        <f aca="false">IF(P$1="P",MAX(0,P$2-$C391),IF(P$1="C",MAX(0,$C391-P$2)))</f>
        <v>1.31</v>
      </c>
      <c r="Q391" s="103" t="n">
        <f aca="false">IF(Q$1="P",MAX(0,Q$2-$C391),IF(Q$1="C",MAX(0,$C391-Q$2)))</f>
        <v>0</v>
      </c>
      <c r="R391" s="103" t="n">
        <f aca="false">IF(R$1="P",MAX(0,R$2-$C391),IF(R$1="C",MAX(0,$C391-R$2)))</f>
        <v>0</v>
      </c>
      <c r="S391" s="104" t="n">
        <f aca="false">A391</f>
        <v>18</v>
      </c>
      <c r="T391" s="105" t="n">
        <f aca="false">VLOOKUP($B391,Gas!$B$3:$E$2506,2)</f>
        <v>2.37</v>
      </c>
      <c r="U391" s="46" t="n">
        <f aca="false">C391/T391</f>
        <v>17.4303797468354</v>
      </c>
      <c r="V391" s="99" t="n">
        <f aca="false">VLOOKUP($B391,Gas!$B$3:$E$2506,4)</f>
        <v>0.34285098700896</v>
      </c>
    </row>
    <row r="392" customFormat="false" ht="12.75" hidden="false" customHeight="false" outlineLevel="0" collapsed="false">
      <c r="A392" s="95" t="n">
        <f aca="false">MONTH(B392)+(YEAR(B392)-1998)*12</f>
        <v>18</v>
      </c>
      <c r="B392" s="107" t="n">
        <v>36325</v>
      </c>
      <c r="C392" s="97" t="n">
        <v>28.14</v>
      </c>
      <c r="D392" s="98" t="n">
        <f aca="false">LN(C392/C391)</f>
        <v>-0.38391254972243</v>
      </c>
      <c r="E392" s="106" t="n">
        <f aca="false">STDEV(D383:D392)*SQRT(trade_day)</f>
        <v>11.4211555022455</v>
      </c>
      <c r="F392" s="99"/>
      <c r="G392" s="103" t="n">
        <f aca="false">IF(G$1="P",MAX(0,G$2-$C392),IF(G$1="C",MAX(0,$C392-G$2)))</f>
        <v>0</v>
      </c>
      <c r="H392" s="103" t="n">
        <f aca="false">IF(H$1="P",MAX(0,H$2-$C392),IF(H$1="C",MAX(0,$C392-H$2)))</f>
        <v>0</v>
      </c>
      <c r="I392" s="103" t="n">
        <f aca="false">IF(I$1="P",MAX(0,I$2-$C392),IF(I$1="C",MAX(0,$C392-I$2)))</f>
        <v>1.86</v>
      </c>
      <c r="J392" s="103" t="n">
        <f aca="false">IF(J$1="P",MAX(0,J$2-$C392),IF(J$1="C",MAX(0,$C392-J$2)))</f>
        <v>6.86</v>
      </c>
      <c r="K392" s="103" t="n">
        <f aca="false">IF(K$1="P",MAX(0,K$2-$C392),IF(K$1="C",MAX(0,$C392-K$2)))</f>
        <v>11.86</v>
      </c>
      <c r="L392" s="103" t="n">
        <f aca="false">IF(L$1="P",MAX(0,L$2-$C392),IF(L$1="C",MAX(0,$C392-L$2)))</f>
        <v>21.86</v>
      </c>
      <c r="M392" s="103" t="n">
        <f aca="false">IF(M$1="P",MAX(0,M$2-$C392),IF(M$1="C",MAX(0,$C392-M$2)))</f>
        <v>3.14</v>
      </c>
      <c r="N392" s="103" t="n">
        <f aca="false">IF(N$1="P",MAX(0,N$2-$C392),IF(N$1="C",MAX(0,$C392-N$2)))</f>
        <v>0</v>
      </c>
      <c r="O392" s="103" t="n">
        <f aca="false">IF(O$1="P",MAX(0,O$2-$C392),IF(O$1="C",MAX(0,$C392-O$2)))</f>
        <v>0</v>
      </c>
      <c r="P392" s="103" t="n">
        <f aca="false">IF(P$1="P",MAX(0,P$2-$C392),IF(P$1="C",MAX(0,$C392-P$2)))</f>
        <v>0</v>
      </c>
      <c r="Q392" s="103" t="n">
        <f aca="false">IF(Q$1="P",MAX(0,Q$2-$C392),IF(Q$1="C",MAX(0,$C392-Q$2)))</f>
        <v>0</v>
      </c>
      <c r="R392" s="103" t="n">
        <f aca="false">IF(R$1="P",MAX(0,R$2-$C392),IF(R$1="C",MAX(0,$C392-R$2)))</f>
        <v>0</v>
      </c>
      <c r="S392" s="104" t="n">
        <f aca="false">A392</f>
        <v>18</v>
      </c>
      <c r="T392" s="105" t="n">
        <f aca="false">VLOOKUP($B392,Gas!$B$3:$E$2506,2)</f>
        <v>2.305</v>
      </c>
      <c r="U392" s="46" t="n">
        <f aca="false">C392/T392</f>
        <v>12.2082429501085</v>
      </c>
      <c r="V392" s="99" t="n">
        <f aca="false">VLOOKUP($B392,Gas!$B$3:$E$2506,4)</f>
        <v>0.339530507755049</v>
      </c>
    </row>
    <row r="393" customFormat="false" ht="12.75" hidden="false" customHeight="false" outlineLevel="0" collapsed="false">
      <c r="A393" s="95" t="n">
        <f aca="false">MONTH(B393)+(YEAR(B393)-1998)*12</f>
        <v>18</v>
      </c>
      <c r="B393" s="107" t="n">
        <v>36326</v>
      </c>
      <c r="C393" s="97" t="n">
        <v>18.98</v>
      </c>
      <c r="D393" s="98" t="n">
        <f aca="false">LN(C393/C392)</f>
        <v>-0.393806258504461</v>
      </c>
      <c r="E393" s="106" t="n">
        <f aca="false">STDEV(D384:D393)*SQRT(trade_day)</f>
        <v>11.4582151119487</v>
      </c>
      <c r="F393" s="99"/>
      <c r="G393" s="103" t="n">
        <f aca="false">IF(G$1="P",MAX(0,G$2-$C393),IF(G$1="C",MAX(0,$C393-G$2)))</f>
        <v>1.02</v>
      </c>
      <c r="H393" s="103" t="n">
        <f aca="false">IF(H$1="P",MAX(0,H$2-$C393),IF(H$1="C",MAX(0,$C393-H$2)))</f>
        <v>6.02</v>
      </c>
      <c r="I393" s="103" t="n">
        <f aca="false">IF(I$1="P",MAX(0,I$2-$C393),IF(I$1="C",MAX(0,$C393-I$2)))</f>
        <v>11.02</v>
      </c>
      <c r="J393" s="103" t="n">
        <f aca="false">IF(J$1="P",MAX(0,J$2-$C393),IF(J$1="C",MAX(0,$C393-J$2)))</f>
        <v>16.02</v>
      </c>
      <c r="K393" s="103" t="n">
        <f aca="false">IF(K$1="P",MAX(0,K$2-$C393),IF(K$1="C",MAX(0,$C393-K$2)))</f>
        <v>21.02</v>
      </c>
      <c r="L393" s="103" t="n">
        <f aca="false">IF(L$1="P",MAX(0,L$2-$C393),IF(L$1="C",MAX(0,$C393-L$2)))</f>
        <v>31.02</v>
      </c>
      <c r="M393" s="103" t="n">
        <f aca="false">IF(M$1="P",MAX(0,M$2-$C393),IF(M$1="C",MAX(0,$C393-M$2)))</f>
        <v>0</v>
      </c>
      <c r="N393" s="103" t="n">
        <f aca="false">IF(N$1="P",MAX(0,N$2-$C393),IF(N$1="C",MAX(0,$C393-N$2)))</f>
        <v>0</v>
      </c>
      <c r="O393" s="103" t="n">
        <f aca="false">IF(O$1="P",MAX(0,O$2-$C393),IF(O$1="C",MAX(0,$C393-O$2)))</f>
        <v>0</v>
      </c>
      <c r="P393" s="103" t="n">
        <f aca="false">IF(P$1="P",MAX(0,P$2-$C393),IF(P$1="C",MAX(0,$C393-P$2)))</f>
        <v>0</v>
      </c>
      <c r="Q393" s="103" t="n">
        <f aca="false">IF(Q$1="P",MAX(0,Q$2-$C393),IF(Q$1="C",MAX(0,$C393-Q$2)))</f>
        <v>0</v>
      </c>
      <c r="R393" s="103" t="n">
        <f aca="false">IF(R$1="P",MAX(0,R$2-$C393),IF(R$1="C",MAX(0,$C393-R$2)))</f>
        <v>0</v>
      </c>
      <c r="S393" s="104" t="n">
        <f aca="false">A393</f>
        <v>18</v>
      </c>
      <c r="T393" s="105" t="n">
        <f aca="false">VLOOKUP($B393,Gas!$B$3:$E$2506,2)</f>
        <v>2.3</v>
      </c>
      <c r="U393" s="46" t="n">
        <f aca="false">C393/T393</f>
        <v>8.25217391304348</v>
      </c>
      <c r="V393" s="99" t="n">
        <f aca="false">VLOOKUP($B393,Gas!$B$3:$E$2506,4)</f>
        <v>0.324918765051131</v>
      </c>
    </row>
    <row r="394" customFormat="false" ht="12.75" hidden="false" customHeight="false" outlineLevel="0" collapsed="false">
      <c r="A394" s="95" t="n">
        <f aca="false">MONTH(B394)+(YEAR(B394)-1998)*12</f>
        <v>18</v>
      </c>
      <c r="B394" s="107" t="n">
        <v>36327</v>
      </c>
      <c r="C394" s="97" t="n">
        <v>16.49</v>
      </c>
      <c r="D394" s="98" t="n">
        <f aca="false">LN(C394/C393)</f>
        <v>-0.140631656610274</v>
      </c>
      <c r="E394" s="106" t="n">
        <f aca="false">STDEV(D385:D394)*SQRT(trade_day)</f>
        <v>11.4593162324942</v>
      </c>
      <c r="F394" s="99"/>
      <c r="G394" s="103" t="n">
        <f aca="false">IF(G$1="P",MAX(0,G$2-$C394),IF(G$1="C",MAX(0,$C394-G$2)))</f>
        <v>3.51</v>
      </c>
      <c r="H394" s="103" t="n">
        <f aca="false">IF(H$1="P",MAX(0,H$2-$C394),IF(H$1="C",MAX(0,$C394-H$2)))</f>
        <v>8.51</v>
      </c>
      <c r="I394" s="103" t="n">
        <f aca="false">IF(I$1="P",MAX(0,I$2-$C394),IF(I$1="C",MAX(0,$C394-I$2)))</f>
        <v>13.51</v>
      </c>
      <c r="J394" s="103" t="n">
        <f aca="false">IF(J$1="P",MAX(0,J$2-$C394),IF(J$1="C",MAX(0,$C394-J$2)))</f>
        <v>18.51</v>
      </c>
      <c r="K394" s="103" t="n">
        <f aca="false">IF(K$1="P",MAX(0,K$2-$C394),IF(K$1="C",MAX(0,$C394-K$2)))</f>
        <v>23.51</v>
      </c>
      <c r="L394" s="103" t="n">
        <f aca="false">IF(L$1="P",MAX(0,L$2-$C394),IF(L$1="C",MAX(0,$C394-L$2)))</f>
        <v>33.51</v>
      </c>
      <c r="M394" s="103" t="n">
        <f aca="false">IF(M$1="P",MAX(0,M$2-$C394),IF(M$1="C",MAX(0,$C394-M$2)))</f>
        <v>0</v>
      </c>
      <c r="N394" s="103" t="n">
        <f aca="false">IF(N$1="P",MAX(0,N$2-$C394),IF(N$1="C",MAX(0,$C394-N$2)))</f>
        <v>0</v>
      </c>
      <c r="O394" s="103" t="n">
        <f aca="false">IF(O$1="P",MAX(0,O$2-$C394),IF(O$1="C",MAX(0,$C394-O$2)))</f>
        <v>0</v>
      </c>
      <c r="P394" s="103" t="n">
        <f aca="false">IF(P$1="P",MAX(0,P$2-$C394),IF(P$1="C",MAX(0,$C394-P$2)))</f>
        <v>0</v>
      </c>
      <c r="Q394" s="103" t="n">
        <f aca="false">IF(Q$1="P",MAX(0,Q$2-$C394),IF(Q$1="C",MAX(0,$C394-Q$2)))</f>
        <v>0</v>
      </c>
      <c r="R394" s="103" t="n">
        <f aca="false">IF(R$1="P",MAX(0,R$2-$C394),IF(R$1="C",MAX(0,$C394-R$2)))</f>
        <v>0</v>
      </c>
      <c r="S394" s="104" t="n">
        <f aca="false">A394</f>
        <v>18</v>
      </c>
      <c r="T394" s="105" t="n">
        <f aca="false">VLOOKUP($B394,Gas!$B$3:$E$2506,2)</f>
        <v>2.28</v>
      </c>
      <c r="U394" s="46" t="n">
        <f aca="false">C394/T394</f>
        <v>7.23245614035088</v>
      </c>
      <c r="V394" s="99" t="n">
        <f aca="false">VLOOKUP($B394,Gas!$B$3:$E$2506,4)</f>
        <v>0.328242265072203</v>
      </c>
    </row>
    <row r="395" customFormat="false" ht="12.75" hidden="false" customHeight="false" outlineLevel="0" collapsed="false">
      <c r="A395" s="95" t="n">
        <f aca="false">MONTH(B395)+(YEAR(B395)-1998)*12</f>
        <v>18</v>
      </c>
      <c r="B395" s="107" t="n">
        <v>36328</v>
      </c>
      <c r="C395" s="97" t="n">
        <v>16.97</v>
      </c>
      <c r="D395" s="98" t="n">
        <f aca="false">LN(C395/C394)</f>
        <v>0.0286929426746275</v>
      </c>
      <c r="E395" s="106" t="n">
        <f aca="false">STDEV(D386:D395)*SQRT(trade_day)</f>
        <v>11.4596406163288</v>
      </c>
      <c r="F395" s="99"/>
      <c r="G395" s="103" t="n">
        <f aca="false">IF(G$1="P",MAX(0,G$2-$C395),IF(G$1="C",MAX(0,$C395-G$2)))</f>
        <v>3.03</v>
      </c>
      <c r="H395" s="103" t="n">
        <f aca="false">IF(H$1="P",MAX(0,H$2-$C395),IF(H$1="C",MAX(0,$C395-H$2)))</f>
        <v>8.03</v>
      </c>
      <c r="I395" s="103" t="n">
        <f aca="false">IF(I$1="P",MAX(0,I$2-$C395),IF(I$1="C",MAX(0,$C395-I$2)))</f>
        <v>13.03</v>
      </c>
      <c r="J395" s="103" t="n">
        <f aca="false">IF(J$1="P",MAX(0,J$2-$C395),IF(J$1="C",MAX(0,$C395-J$2)))</f>
        <v>18.03</v>
      </c>
      <c r="K395" s="103" t="n">
        <f aca="false">IF(K$1="P",MAX(0,K$2-$C395),IF(K$1="C",MAX(0,$C395-K$2)))</f>
        <v>23.03</v>
      </c>
      <c r="L395" s="103" t="n">
        <f aca="false">IF(L$1="P",MAX(0,L$2-$C395),IF(L$1="C",MAX(0,$C395-L$2)))</f>
        <v>33.03</v>
      </c>
      <c r="M395" s="103" t="n">
        <f aca="false">IF(M$1="P",MAX(0,M$2-$C395),IF(M$1="C",MAX(0,$C395-M$2)))</f>
        <v>0</v>
      </c>
      <c r="N395" s="103" t="n">
        <f aca="false">IF(N$1="P",MAX(0,N$2-$C395),IF(N$1="C",MAX(0,$C395-N$2)))</f>
        <v>0</v>
      </c>
      <c r="O395" s="103" t="n">
        <f aca="false">IF(O$1="P",MAX(0,O$2-$C395),IF(O$1="C",MAX(0,$C395-O$2)))</f>
        <v>0</v>
      </c>
      <c r="P395" s="103" t="n">
        <f aca="false">IF(P$1="P",MAX(0,P$2-$C395),IF(P$1="C",MAX(0,$C395-P$2)))</f>
        <v>0</v>
      </c>
      <c r="Q395" s="103" t="n">
        <f aca="false">IF(Q$1="P",MAX(0,Q$2-$C395),IF(Q$1="C",MAX(0,$C395-Q$2)))</f>
        <v>0</v>
      </c>
      <c r="R395" s="103" t="n">
        <f aca="false">IF(R$1="P",MAX(0,R$2-$C395),IF(R$1="C",MAX(0,$C395-R$2)))</f>
        <v>0</v>
      </c>
      <c r="S395" s="104" t="n">
        <f aca="false">A395</f>
        <v>18</v>
      </c>
      <c r="T395" s="105" t="n">
        <f aca="false">VLOOKUP($B395,Gas!$B$3:$E$2506,2)</f>
        <v>2.275</v>
      </c>
      <c r="U395" s="46" t="n">
        <f aca="false">C395/T395</f>
        <v>7.45934065934066</v>
      </c>
      <c r="V395" s="99" t="n">
        <f aca="false">VLOOKUP($B395,Gas!$B$3:$E$2506,4)</f>
        <v>0.328038426605089</v>
      </c>
    </row>
    <row r="396" customFormat="false" ht="12.75" hidden="false" customHeight="false" outlineLevel="0" collapsed="false">
      <c r="A396" s="95" t="n">
        <f aca="false">MONTH(B396)+(YEAR(B396)-1998)*12</f>
        <v>18</v>
      </c>
      <c r="B396" s="107" t="n">
        <v>36329</v>
      </c>
      <c r="C396" s="97" t="n">
        <v>15.49</v>
      </c>
      <c r="D396" s="98" t="n">
        <f aca="false">LN(C396/C395)</f>
        <v>-0.0912524248173576</v>
      </c>
      <c r="E396" s="106" t="n">
        <f aca="false">STDEV(D387:D396)*SQRT(trade_day)</f>
        <v>11.458115724696</v>
      </c>
      <c r="F396" s="99"/>
      <c r="G396" s="103" t="n">
        <f aca="false">IF(G$1="P",MAX(0,G$2-$C396),IF(G$1="C",MAX(0,$C396-G$2)))</f>
        <v>4.51</v>
      </c>
      <c r="H396" s="103" t="n">
        <f aca="false">IF(H$1="P",MAX(0,H$2-$C396),IF(H$1="C",MAX(0,$C396-H$2)))</f>
        <v>9.51</v>
      </c>
      <c r="I396" s="103" t="n">
        <f aca="false">IF(I$1="P",MAX(0,I$2-$C396),IF(I$1="C",MAX(0,$C396-I$2)))</f>
        <v>14.51</v>
      </c>
      <c r="J396" s="103" t="n">
        <f aca="false">IF(J$1="P",MAX(0,J$2-$C396),IF(J$1="C",MAX(0,$C396-J$2)))</f>
        <v>19.51</v>
      </c>
      <c r="K396" s="103" t="n">
        <f aca="false">IF(K$1="P",MAX(0,K$2-$C396),IF(K$1="C",MAX(0,$C396-K$2)))</f>
        <v>24.51</v>
      </c>
      <c r="L396" s="103" t="n">
        <f aca="false">IF(L$1="P",MAX(0,L$2-$C396),IF(L$1="C",MAX(0,$C396-L$2)))</f>
        <v>34.51</v>
      </c>
      <c r="M396" s="103" t="n">
        <f aca="false">IF(M$1="P",MAX(0,M$2-$C396),IF(M$1="C",MAX(0,$C396-M$2)))</f>
        <v>0</v>
      </c>
      <c r="N396" s="103" t="n">
        <f aca="false">IF(N$1="P",MAX(0,N$2-$C396),IF(N$1="C",MAX(0,$C396-N$2)))</f>
        <v>0</v>
      </c>
      <c r="O396" s="103" t="n">
        <f aca="false">IF(O$1="P",MAX(0,O$2-$C396),IF(O$1="C",MAX(0,$C396-O$2)))</f>
        <v>0</v>
      </c>
      <c r="P396" s="103" t="n">
        <f aca="false">IF(P$1="P",MAX(0,P$2-$C396),IF(P$1="C",MAX(0,$C396-P$2)))</f>
        <v>0</v>
      </c>
      <c r="Q396" s="103" t="n">
        <f aca="false">IF(Q$1="P",MAX(0,Q$2-$C396),IF(Q$1="C",MAX(0,$C396-Q$2)))</f>
        <v>0</v>
      </c>
      <c r="R396" s="103" t="n">
        <f aca="false">IF(R$1="P",MAX(0,R$2-$C396),IF(R$1="C",MAX(0,$C396-R$2)))</f>
        <v>0</v>
      </c>
      <c r="S396" s="104" t="n">
        <f aca="false">A396</f>
        <v>18</v>
      </c>
      <c r="T396" s="105" t="n">
        <f aca="false">VLOOKUP($B396,Gas!$B$3:$E$2506,2)</f>
        <v>2.24</v>
      </c>
      <c r="U396" s="46" t="n">
        <f aca="false">C396/T396</f>
        <v>6.91517857142857</v>
      </c>
      <c r="V396" s="99" t="n">
        <f aca="false">VLOOKUP($B396,Gas!$B$3:$E$2506,4)</f>
        <v>0.175063056232424</v>
      </c>
    </row>
    <row r="397" customFormat="false" ht="12.75" hidden="false" customHeight="false" outlineLevel="0" collapsed="false">
      <c r="A397" s="95" t="n">
        <f aca="false">MONTH(B397)+(YEAR(B397)-1998)*12</f>
        <v>18</v>
      </c>
      <c r="B397" s="107" t="n">
        <v>36332</v>
      </c>
      <c r="C397" s="97" t="n">
        <v>20.59</v>
      </c>
      <c r="D397" s="98" t="n">
        <f aca="false">LN(C397/C396)</f>
        <v>0.284610866610921</v>
      </c>
      <c r="E397" s="106" t="n">
        <f aca="false">STDEV(D388:D397)*SQRT(trade_day)</f>
        <v>9.98047927439995</v>
      </c>
      <c r="F397" s="99"/>
      <c r="G397" s="103" t="n">
        <f aca="false">IF(G$1="P",MAX(0,G$2-$C397),IF(G$1="C",MAX(0,$C397-G$2)))</f>
        <v>0</v>
      </c>
      <c r="H397" s="103" t="n">
        <f aca="false">IF(H$1="P",MAX(0,H$2-$C397),IF(H$1="C",MAX(0,$C397-H$2)))</f>
        <v>4.41</v>
      </c>
      <c r="I397" s="103" t="n">
        <f aca="false">IF(I$1="P",MAX(0,I$2-$C397),IF(I$1="C",MAX(0,$C397-I$2)))</f>
        <v>9.41</v>
      </c>
      <c r="J397" s="103" t="n">
        <f aca="false">IF(J$1="P",MAX(0,J$2-$C397),IF(J$1="C",MAX(0,$C397-J$2)))</f>
        <v>14.41</v>
      </c>
      <c r="K397" s="103" t="n">
        <f aca="false">IF(K$1="P",MAX(0,K$2-$C397),IF(K$1="C",MAX(0,$C397-K$2)))</f>
        <v>19.41</v>
      </c>
      <c r="L397" s="103" t="n">
        <f aca="false">IF(L$1="P",MAX(0,L$2-$C397),IF(L$1="C",MAX(0,$C397-L$2)))</f>
        <v>29.41</v>
      </c>
      <c r="M397" s="103" t="n">
        <f aca="false">IF(M$1="P",MAX(0,M$2-$C397),IF(M$1="C",MAX(0,$C397-M$2)))</f>
        <v>0</v>
      </c>
      <c r="N397" s="103" t="n">
        <f aca="false">IF(N$1="P",MAX(0,N$2-$C397),IF(N$1="C",MAX(0,$C397-N$2)))</f>
        <v>0</v>
      </c>
      <c r="O397" s="103" t="n">
        <f aca="false">IF(O$1="P",MAX(0,O$2-$C397),IF(O$1="C",MAX(0,$C397-O$2)))</f>
        <v>0</v>
      </c>
      <c r="P397" s="103" t="n">
        <f aca="false">IF(P$1="P",MAX(0,P$2-$C397),IF(P$1="C",MAX(0,$C397-P$2)))</f>
        <v>0</v>
      </c>
      <c r="Q397" s="103" t="n">
        <f aca="false">IF(Q$1="P",MAX(0,Q$2-$C397),IF(Q$1="C",MAX(0,$C397-Q$2)))</f>
        <v>0</v>
      </c>
      <c r="R397" s="103" t="n">
        <f aca="false">IF(R$1="P",MAX(0,R$2-$C397),IF(R$1="C",MAX(0,$C397-R$2)))</f>
        <v>0</v>
      </c>
      <c r="S397" s="104" t="n">
        <f aca="false">A397</f>
        <v>18</v>
      </c>
      <c r="T397" s="105" t="n">
        <f aca="false">VLOOKUP($B397,Gas!$B$3:$E$2506,2)</f>
        <v>2.235</v>
      </c>
      <c r="U397" s="46" t="n">
        <f aca="false">C397/T397</f>
        <v>9.21252796420582</v>
      </c>
      <c r="V397" s="99" t="n">
        <f aca="false">VLOOKUP($B397,Gas!$B$3:$E$2506,4)</f>
        <v>0.175628944733889</v>
      </c>
    </row>
    <row r="398" customFormat="false" ht="12.75" hidden="false" customHeight="false" outlineLevel="0" collapsed="false">
      <c r="A398" s="95" t="n">
        <f aca="false">MONTH(B398)+(YEAR(B398)-1998)*12</f>
        <v>18</v>
      </c>
      <c r="B398" s="107" t="n">
        <v>36333</v>
      </c>
      <c r="C398" s="97" t="n">
        <v>25.57</v>
      </c>
      <c r="D398" s="98" t="n">
        <f aca="false">LN(C398/C397)</f>
        <v>0.216614268263397</v>
      </c>
      <c r="E398" s="106" t="n">
        <f aca="false">STDEV(D389:D398)*SQRT(trade_day)</f>
        <v>5.72797165535387</v>
      </c>
      <c r="F398" s="99"/>
      <c r="G398" s="103" t="n">
        <f aca="false">IF(G$1="P",MAX(0,G$2-$C398),IF(G$1="C",MAX(0,$C398-G$2)))</f>
        <v>0</v>
      </c>
      <c r="H398" s="103" t="n">
        <f aca="false">IF(H$1="P",MAX(0,H$2-$C398),IF(H$1="C",MAX(0,$C398-H$2)))</f>
        <v>0</v>
      </c>
      <c r="I398" s="103" t="n">
        <f aca="false">IF(I$1="P",MAX(0,I$2-$C398),IF(I$1="C",MAX(0,$C398-I$2)))</f>
        <v>4.43</v>
      </c>
      <c r="J398" s="103" t="n">
        <f aca="false">IF(J$1="P",MAX(0,J$2-$C398),IF(J$1="C",MAX(0,$C398-J$2)))</f>
        <v>9.43</v>
      </c>
      <c r="K398" s="103" t="n">
        <f aca="false">IF(K$1="P",MAX(0,K$2-$C398),IF(K$1="C",MAX(0,$C398-K$2)))</f>
        <v>14.43</v>
      </c>
      <c r="L398" s="103" t="n">
        <f aca="false">IF(L$1="P",MAX(0,L$2-$C398),IF(L$1="C",MAX(0,$C398-L$2)))</f>
        <v>24.43</v>
      </c>
      <c r="M398" s="103" t="n">
        <f aca="false">IF(M$1="P",MAX(0,M$2-$C398),IF(M$1="C",MAX(0,$C398-M$2)))</f>
        <v>0.57</v>
      </c>
      <c r="N398" s="103" t="n">
        <f aca="false">IF(N$1="P",MAX(0,N$2-$C398),IF(N$1="C",MAX(0,$C398-N$2)))</f>
        <v>0</v>
      </c>
      <c r="O398" s="103" t="n">
        <f aca="false">IF(O$1="P",MAX(0,O$2-$C398),IF(O$1="C",MAX(0,$C398-O$2)))</f>
        <v>0</v>
      </c>
      <c r="P398" s="103" t="n">
        <f aca="false">IF(P$1="P",MAX(0,P$2-$C398),IF(P$1="C",MAX(0,$C398-P$2)))</f>
        <v>0</v>
      </c>
      <c r="Q398" s="103" t="n">
        <f aca="false">IF(Q$1="P",MAX(0,Q$2-$C398),IF(Q$1="C",MAX(0,$C398-Q$2)))</f>
        <v>0</v>
      </c>
      <c r="R398" s="103" t="n">
        <f aca="false">IF(R$1="P",MAX(0,R$2-$C398),IF(R$1="C",MAX(0,$C398-R$2)))</f>
        <v>0</v>
      </c>
      <c r="S398" s="104" t="n">
        <f aca="false">A398</f>
        <v>18</v>
      </c>
      <c r="T398" s="105" t="n">
        <f aca="false">VLOOKUP($B398,Gas!$B$3:$E$2506,2)</f>
        <v>2.215</v>
      </c>
      <c r="U398" s="46" t="n">
        <f aca="false">C398/T398</f>
        <v>11.5440180586907</v>
      </c>
      <c r="V398" s="99" t="n">
        <f aca="false">VLOOKUP($B398,Gas!$B$3:$E$2506,4)</f>
        <v>0.10136559995417</v>
      </c>
    </row>
    <row r="399" customFormat="false" ht="12.75" hidden="false" customHeight="false" outlineLevel="0" collapsed="false">
      <c r="A399" s="95" t="n">
        <f aca="false">MONTH(B399)+(YEAR(B399)-1998)*12</f>
        <v>18</v>
      </c>
      <c r="B399" s="107" t="n">
        <v>36334</v>
      </c>
      <c r="C399" s="97" t="n">
        <v>29.76</v>
      </c>
      <c r="D399" s="98" t="n">
        <f aca="false">LN(C399/C398)</f>
        <v>0.151745420661796</v>
      </c>
      <c r="E399" s="106" t="n">
        <f aca="false">STDEV(D390:D399)*SQRT(trade_day)</f>
        <v>5.77372553237216</v>
      </c>
      <c r="F399" s="99"/>
      <c r="G399" s="103" t="n">
        <f aca="false">IF(G$1="P",MAX(0,G$2-$C399),IF(G$1="C",MAX(0,$C399-G$2)))</f>
        <v>0</v>
      </c>
      <c r="H399" s="103" t="n">
        <f aca="false">IF(H$1="P",MAX(0,H$2-$C399),IF(H$1="C",MAX(0,$C399-H$2)))</f>
        <v>0</v>
      </c>
      <c r="I399" s="103" t="n">
        <f aca="false">IF(I$1="P",MAX(0,I$2-$C399),IF(I$1="C",MAX(0,$C399-I$2)))</f>
        <v>0.239999999999998</v>
      </c>
      <c r="J399" s="103" t="n">
        <f aca="false">IF(J$1="P",MAX(0,J$2-$C399),IF(J$1="C",MAX(0,$C399-J$2)))</f>
        <v>5.24</v>
      </c>
      <c r="K399" s="103" t="n">
        <f aca="false">IF(K$1="P",MAX(0,K$2-$C399),IF(K$1="C",MAX(0,$C399-K$2)))</f>
        <v>10.24</v>
      </c>
      <c r="L399" s="103" t="n">
        <f aca="false">IF(L$1="P",MAX(0,L$2-$C399),IF(L$1="C",MAX(0,$C399-L$2)))</f>
        <v>20.24</v>
      </c>
      <c r="M399" s="103" t="n">
        <f aca="false">IF(M$1="P",MAX(0,M$2-$C399),IF(M$1="C",MAX(0,$C399-M$2)))</f>
        <v>4.76</v>
      </c>
      <c r="N399" s="103" t="n">
        <f aca="false">IF(N$1="P",MAX(0,N$2-$C399),IF(N$1="C",MAX(0,$C399-N$2)))</f>
        <v>0</v>
      </c>
      <c r="O399" s="103" t="n">
        <f aca="false">IF(O$1="P",MAX(0,O$2-$C399),IF(O$1="C",MAX(0,$C399-O$2)))</f>
        <v>0</v>
      </c>
      <c r="P399" s="103" t="n">
        <f aca="false">IF(P$1="P",MAX(0,P$2-$C399),IF(P$1="C",MAX(0,$C399-P$2)))</f>
        <v>0</v>
      </c>
      <c r="Q399" s="103" t="n">
        <f aca="false">IF(Q$1="P",MAX(0,Q$2-$C399),IF(Q$1="C",MAX(0,$C399-Q$2)))</f>
        <v>0</v>
      </c>
      <c r="R399" s="103" t="n">
        <f aca="false">IF(R$1="P",MAX(0,R$2-$C399),IF(R$1="C",MAX(0,$C399-R$2)))</f>
        <v>0</v>
      </c>
      <c r="S399" s="104" t="n">
        <f aca="false">A399</f>
        <v>18</v>
      </c>
      <c r="T399" s="105" t="n">
        <f aca="false">VLOOKUP($B399,Gas!$B$3:$E$2506,2)</f>
        <v>2.22</v>
      </c>
      <c r="U399" s="46" t="n">
        <f aca="false">C399/T399</f>
        <v>13.4054054054054</v>
      </c>
      <c r="V399" s="99" t="n">
        <f aca="false">VLOOKUP($B399,Gas!$B$3:$E$2506,4)</f>
        <v>0.105777919536036</v>
      </c>
    </row>
    <row r="400" customFormat="false" ht="12.75" hidden="false" customHeight="false" outlineLevel="0" collapsed="false">
      <c r="A400" s="95" t="n">
        <f aca="false">MONTH(B400)+(YEAR(B400)-1998)*12</f>
        <v>18</v>
      </c>
      <c r="B400" s="107" t="n">
        <v>36335</v>
      </c>
      <c r="C400" s="97" t="n">
        <v>28.52</v>
      </c>
      <c r="D400" s="98" t="n">
        <f aca="false">LN(C400/C399)</f>
        <v>-0.042559614418796</v>
      </c>
      <c r="E400" s="106" t="n">
        <f aca="false">STDEV(D391:D400)*SQRT(trade_day)</f>
        <v>5.21571414552905</v>
      </c>
      <c r="F400" s="99"/>
      <c r="G400" s="103" t="n">
        <f aca="false">IF(G$1="P",MAX(0,G$2-$C400),IF(G$1="C",MAX(0,$C400-G$2)))</f>
        <v>0</v>
      </c>
      <c r="H400" s="103" t="n">
        <f aca="false">IF(H$1="P",MAX(0,H$2-$C400),IF(H$1="C",MAX(0,$C400-H$2)))</f>
        <v>0</v>
      </c>
      <c r="I400" s="103" t="n">
        <f aca="false">IF(I$1="P",MAX(0,I$2-$C400),IF(I$1="C",MAX(0,$C400-I$2)))</f>
        <v>1.48</v>
      </c>
      <c r="J400" s="103" t="n">
        <f aca="false">IF(J$1="P",MAX(0,J$2-$C400),IF(J$1="C",MAX(0,$C400-J$2)))</f>
        <v>6.48</v>
      </c>
      <c r="K400" s="103" t="n">
        <f aca="false">IF(K$1="P",MAX(0,K$2-$C400),IF(K$1="C",MAX(0,$C400-K$2)))</f>
        <v>11.48</v>
      </c>
      <c r="L400" s="103" t="n">
        <f aca="false">IF(L$1="P",MAX(0,L$2-$C400),IF(L$1="C",MAX(0,$C400-L$2)))</f>
        <v>21.48</v>
      </c>
      <c r="M400" s="103" t="n">
        <f aca="false">IF(M$1="P",MAX(0,M$2-$C400),IF(M$1="C",MAX(0,$C400-M$2)))</f>
        <v>3.52</v>
      </c>
      <c r="N400" s="103" t="n">
        <f aca="false">IF(N$1="P",MAX(0,N$2-$C400),IF(N$1="C",MAX(0,$C400-N$2)))</f>
        <v>0</v>
      </c>
      <c r="O400" s="103" t="n">
        <f aca="false">IF(O$1="P",MAX(0,O$2-$C400),IF(O$1="C",MAX(0,$C400-O$2)))</f>
        <v>0</v>
      </c>
      <c r="P400" s="103" t="n">
        <f aca="false">IF(P$1="P",MAX(0,P$2-$C400),IF(P$1="C",MAX(0,$C400-P$2)))</f>
        <v>0</v>
      </c>
      <c r="Q400" s="103" t="n">
        <f aca="false">IF(Q$1="P",MAX(0,Q$2-$C400),IF(Q$1="C",MAX(0,$C400-Q$2)))</f>
        <v>0</v>
      </c>
      <c r="R400" s="103" t="n">
        <f aca="false">IF(R$1="P",MAX(0,R$2-$C400),IF(R$1="C",MAX(0,$C400-R$2)))</f>
        <v>0</v>
      </c>
      <c r="S400" s="104" t="n">
        <f aca="false">A400</f>
        <v>18</v>
      </c>
      <c r="T400" s="105" t="n">
        <f aca="false">VLOOKUP($B400,Gas!$B$3:$E$2506,2)</f>
        <v>2.245</v>
      </c>
      <c r="U400" s="46" t="n">
        <f aca="false">C400/T400</f>
        <v>12.7037861915367</v>
      </c>
      <c r="V400" s="99" t="n">
        <f aca="false">VLOOKUP($B400,Gas!$B$3:$E$2506,4)</f>
        <v>0.138488233153372</v>
      </c>
    </row>
    <row r="401" customFormat="false" ht="12.75" hidden="false" customHeight="false" outlineLevel="0" collapsed="false">
      <c r="A401" s="95" t="n">
        <f aca="false">MONTH(B401)+(YEAR(B401)-1998)*12</f>
        <v>18</v>
      </c>
      <c r="B401" s="107" t="n">
        <v>36336</v>
      </c>
      <c r="C401" s="97" t="n">
        <v>26.12</v>
      </c>
      <c r="D401" s="98" t="n">
        <f aca="false">LN(C401/C400)</f>
        <v>-0.0879042911378649</v>
      </c>
      <c r="E401" s="106" t="n">
        <f aca="false">STDEV(D392:D401)*SQRT(trade_day)</f>
        <v>3.61661541483255</v>
      </c>
      <c r="F401" s="99"/>
      <c r="G401" s="103" t="n">
        <f aca="false">IF(G$1="P",MAX(0,G$2-$C401),IF(G$1="C",MAX(0,$C401-G$2)))</f>
        <v>0</v>
      </c>
      <c r="H401" s="103" t="n">
        <f aca="false">IF(H$1="P",MAX(0,H$2-$C401),IF(H$1="C",MAX(0,$C401-H$2)))</f>
        <v>0</v>
      </c>
      <c r="I401" s="103" t="n">
        <f aca="false">IF(I$1="P",MAX(0,I$2-$C401),IF(I$1="C",MAX(0,$C401-I$2)))</f>
        <v>3.88</v>
      </c>
      <c r="J401" s="103" t="n">
        <f aca="false">IF(J$1="P",MAX(0,J$2-$C401),IF(J$1="C",MAX(0,$C401-J$2)))</f>
        <v>8.88</v>
      </c>
      <c r="K401" s="103" t="n">
        <f aca="false">IF(K$1="P",MAX(0,K$2-$C401),IF(K$1="C",MAX(0,$C401-K$2)))</f>
        <v>13.88</v>
      </c>
      <c r="L401" s="103" t="n">
        <f aca="false">IF(L$1="P",MAX(0,L$2-$C401),IF(L$1="C",MAX(0,$C401-L$2)))</f>
        <v>23.88</v>
      </c>
      <c r="M401" s="103" t="n">
        <f aca="false">IF(M$1="P",MAX(0,M$2-$C401),IF(M$1="C",MAX(0,$C401-M$2)))</f>
        <v>1.12</v>
      </c>
      <c r="N401" s="103" t="n">
        <f aca="false">IF(N$1="P",MAX(0,N$2-$C401),IF(N$1="C",MAX(0,$C401-N$2)))</f>
        <v>0</v>
      </c>
      <c r="O401" s="103" t="n">
        <f aca="false">IF(O$1="P",MAX(0,O$2-$C401),IF(O$1="C",MAX(0,$C401-O$2)))</f>
        <v>0</v>
      </c>
      <c r="P401" s="103" t="n">
        <f aca="false">IF(P$1="P",MAX(0,P$2-$C401),IF(P$1="C",MAX(0,$C401-P$2)))</f>
        <v>0</v>
      </c>
      <c r="Q401" s="103" t="n">
        <f aca="false">IF(Q$1="P",MAX(0,Q$2-$C401),IF(Q$1="C",MAX(0,$C401-Q$2)))</f>
        <v>0</v>
      </c>
      <c r="R401" s="103" t="n">
        <f aca="false">IF(R$1="P",MAX(0,R$2-$C401),IF(R$1="C",MAX(0,$C401-R$2)))</f>
        <v>0</v>
      </c>
      <c r="S401" s="104" t="n">
        <f aca="false">A401</f>
        <v>18</v>
      </c>
      <c r="T401" s="105" t="n">
        <f aca="false">VLOOKUP($B401,Gas!$B$3:$E$2506,2)</f>
        <v>2.255</v>
      </c>
      <c r="U401" s="46" t="n">
        <f aca="false">C401/T401</f>
        <v>11.5831485587583</v>
      </c>
      <c r="V401" s="99" t="n">
        <f aca="false">VLOOKUP($B401,Gas!$B$3:$E$2506,4)</f>
        <v>0.145005866517907</v>
      </c>
    </row>
    <row r="402" customFormat="false" ht="12.75" hidden="false" customHeight="false" outlineLevel="0" collapsed="false">
      <c r="A402" s="95" t="n">
        <f aca="false">MONTH(B402)+(YEAR(B402)-1998)*12</f>
        <v>18</v>
      </c>
      <c r="B402" s="107" t="n">
        <v>36339</v>
      </c>
      <c r="C402" s="97" t="n">
        <v>71.54</v>
      </c>
      <c r="D402" s="98" t="n">
        <f aca="false">LN(C402/C401)</f>
        <v>1.00755542942264</v>
      </c>
      <c r="E402" s="106" t="n">
        <f aca="false">STDEV(D393:D402)*SQRT(trade_day)</f>
        <v>5.94560561303039</v>
      </c>
      <c r="F402" s="99"/>
      <c r="G402" s="103" t="n">
        <f aca="false">IF(G$1="P",MAX(0,G$2-$C402),IF(G$1="C",MAX(0,$C402-G$2)))</f>
        <v>0</v>
      </c>
      <c r="H402" s="103" t="n">
        <f aca="false">IF(H$1="P",MAX(0,H$2-$C402),IF(H$1="C",MAX(0,$C402-H$2)))</f>
        <v>0</v>
      </c>
      <c r="I402" s="103" t="n">
        <f aca="false">IF(I$1="P",MAX(0,I$2-$C402),IF(I$1="C",MAX(0,$C402-I$2)))</f>
        <v>0</v>
      </c>
      <c r="J402" s="103" t="n">
        <f aca="false">IF(J$1="P",MAX(0,J$2-$C402),IF(J$1="C",MAX(0,$C402-J$2)))</f>
        <v>0</v>
      </c>
      <c r="K402" s="103" t="n">
        <f aca="false">IF(K$1="P",MAX(0,K$2-$C402),IF(K$1="C",MAX(0,$C402-K$2)))</f>
        <v>0</v>
      </c>
      <c r="L402" s="103" t="n">
        <f aca="false">IF(L$1="P",MAX(0,L$2-$C402),IF(L$1="C",MAX(0,$C402-L$2)))</f>
        <v>0</v>
      </c>
      <c r="M402" s="103" t="n">
        <f aca="false">IF(M$1="P",MAX(0,M$2-$C402),IF(M$1="C",MAX(0,$C402-M$2)))</f>
        <v>46.54</v>
      </c>
      <c r="N402" s="103" t="n">
        <f aca="false">IF(N$1="P",MAX(0,N$2-$C402),IF(N$1="C",MAX(0,$C402-N$2)))</f>
        <v>41.54</v>
      </c>
      <c r="O402" s="103" t="n">
        <f aca="false">IF(O$1="P",MAX(0,O$2-$C402),IF(O$1="C",MAX(0,$C402-O$2)))</f>
        <v>36.54</v>
      </c>
      <c r="P402" s="103" t="n">
        <f aca="false">IF(P$1="P",MAX(0,P$2-$C402),IF(P$1="C",MAX(0,$C402-P$2)))</f>
        <v>31.54</v>
      </c>
      <c r="Q402" s="103" t="n">
        <f aca="false">IF(Q$1="P",MAX(0,Q$2-$C402),IF(Q$1="C",MAX(0,$C402-Q$2)))</f>
        <v>21.54</v>
      </c>
      <c r="R402" s="103" t="n">
        <f aca="false">IF(R$1="P",MAX(0,R$2-$C402),IF(R$1="C",MAX(0,$C402-R$2)))</f>
        <v>0</v>
      </c>
      <c r="S402" s="104" t="n">
        <f aca="false">A402</f>
        <v>18</v>
      </c>
      <c r="T402" s="105" t="n">
        <f aca="false">VLOOKUP($B402,Gas!$B$3:$E$2506,2)</f>
        <v>2.27</v>
      </c>
      <c r="U402" s="46" t="n">
        <f aca="false">C402/T402</f>
        <v>31.5154185022026</v>
      </c>
      <c r="V402" s="99" t="n">
        <f aca="false">VLOOKUP($B402,Gas!$B$3:$E$2506,4)</f>
        <v>0.103136930928441</v>
      </c>
    </row>
    <row r="403" customFormat="false" ht="12.75" hidden="false" customHeight="false" outlineLevel="0" collapsed="false">
      <c r="A403" s="95" t="n">
        <f aca="false">MONTH(B403)+(YEAR(B403)-1998)*12</f>
        <v>18</v>
      </c>
      <c r="B403" s="107" t="n">
        <v>36340</v>
      </c>
      <c r="C403" s="97" t="n">
        <v>29.33</v>
      </c>
      <c r="D403" s="98" t="n">
        <f aca="false">LN(C403/C402)</f>
        <v>-0.891645850841512</v>
      </c>
      <c r="E403" s="106" t="n">
        <f aca="false">STDEV(D394:D403)*SQRT(trade_day)</f>
        <v>7.4174643318573</v>
      </c>
      <c r="F403" s="99"/>
      <c r="G403" s="103" t="n">
        <f aca="false">IF(G$1="P",MAX(0,G$2-$C403),IF(G$1="C",MAX(0,$C403-G$2)))</f>
        <v>0</v>
      </c>
      <c r="H403" s="103" t="n">
        <f aca="false">IF(H$1="P",MAX(0,H$2-$C403),IF(H$1="C",MAX(0,$C403-H$2)))</f>
        <v>0</v>
      </c>
      <c r="I403" s="103" t="n">
        <f aca="false">IF(I$1="P",MAX(0,I$2-$C403),IF(I$1="C",MAX(0,$C403-I$2)))</f>
        <v>0.670000000000002</v>
      </c>
      <c r="J403" s="103" t="n">
        <f aca="false">IF(J$1="P",MAX(0,J$2-$C403),IF(J$1="C",MAX(0,$C403-J$2)))</f>
        <v>5.67</v>
      </c>
      <c r="K403" s="103" t="n">
        <f aca="false">IF(K$1="P",MAX(0,K$2-$C403),IF(K$1="C",MAX(0,$C403-K$2)))</f>
        <v>10.67</v>
      </c>
      <c r="L403" s="103" t="n">
        <f aca="false">IF(L$1="P",MAX(0,L$2-$C403),IF(L$1="C",MAX(0,$C403-L$2)))</f>
        <v>20.67</v>
      </c>
      <c r="M403" s="103" t="n">
        <f aca="false">IF(M$1="P",MAX(0,M$2-$C403),IF(M$1="C",MAX(0,$C403-M$2)))</f>
        <v>4.33</v>
      </c>
      <c r="N403" s="103" t="n">
        <f aca="false">IF(N$1="P",MAX(0,N$2-$C403),IF(N$1="C",MAX(0,$C403-N$2)))</f>
        <v>0</v>
      </c>
      <c r="O403" s="103" t="n">
        <f aca="false">IF(O$1="P",MAX(0,O$2-$C403),IF(O$1="C",MAX(0,$C403-O$2)))</f>
        <v>0</v>
      </c>
      <c r="P403" s="103" t="n">
        <f aca="false">IF(P$1="P",MAX(0,P$2-$C403),IF(P$1="C",MAX(0,$C403-P$2)))</f>
        <v>0</v>
      </c>
      <c r="Q403" s="103" t="n">
        <f aca="false">IF(Q$1="P",MAX(0,Q$2-$C403),IF(Q$1="C",MAX(0,$C403-Q$2)))</f>
        <v>0</v>
      </c>
      <c r="R403" s="103" t="n">
        <f aca="false">IF(R$1="P",MAX(0,R$2-$C403),IF(R$1="C",MAX(0,$C403-R$2)))</f>
        <v>0</v>
      </c>
      <c r="S403" s="104" t="n">
        <f aca="false">A403</f>
        <v>18</v>
      </c>
      <c r="T403" s="105" t="n">
        <f aca="false">VLOOKUP($B403,Gas!$B$3:$E$2506,2)</f>
        <v>2.25</v>
      </c>
      <c r="U403" s="46" t="n">
        <f aca="false">C403/T403</f>
        <v>13.0355555555556</v>
      </c>
      <c r="V403" s="99" t="n">
        <f aca="false">VLOOKUP($B403,Gas!$B$3:$E$2506,4)</f>
        <v>0.11894201751988</v>
      </c>
    </row>
    <row r="404" customFormat="false" ht="12.75" hidden="false" customHeight="false" outlineLevel="0" collapsed="false">
      <c r="A404" s="95" t="n">
        <f aca="false">MONTH(B404)+(YEAR(B404)-1998)*12</f>
        <v>18</v>
      </c>
      <c r="B404" s="107" t="n">
        <v>36341</v>
      </c>
      <c r="C404" s="97" t="n">
        <v>25.31</v>
      </c>
      <c r="D404" s="98" t="n">
        <f aca="false">LN(C404/C403)</f>
        <v>-0.147411308432327</v>
      </c>
      <c r="E404" s="106" t="n">
        <f aca="false">STDEV(D395:D404)*SQRT(trade_day)</f>
        <v>7.42221579987524</v>
      </c>
      <c r="F404" s="99"/>
      <c r="G404" s="103" t="n">
        <f aca="false">IF(G$1="P",MAX(0,G$2-$C404),IF(G$1="C",MAX(0,$C404-G$2)))</f>
        <v>0</v>
      </c>
      <c r="H404" s="103" t="n">
        <f aca="false">IF(H$1="P",MAX(0,H$2-$C404),IF(H$1="C",MAX(0,$C404-H$2)))</f>
        <v>0</v>
      </c>
      <c r="I404" s="103" t="n">
        <f aca="false">IF(I$1="P",MAX(0,I$2-$C404),IF(I$1="C",MAX(0,$C404-I$2)))</f>
        <v>4.69</v>
      </c>
      <c r="J404" s="103" t="n">
        <f aca="false">IF(J$1="P",MAX(0,J$2-$C404),IF(J$1="C",MAX(0,$C404-J$2)))</f>
        <v>9.69</v>
      </c>
      <c r="K404" s="103" t="n">
        <f aca="false">IF(K$1="P",MAX(0,K$2-$C404),IF(K$1="C",MAX(0,$C404-K$2)))</f>
        <v>14.69</v>
      </c>
      <c r="L404" s="103" t="n">
        <f aca="false">IF(L$1="P",MAX(0,L$2-$C404),IF(L$1="C",MAX(0,$C404-L$2)))</f>
        <v>24.69</v>
      </c>
      <c r="M404" s="103" t="n">
        <f aca="false">IF(M$1="P",MAX(0,M$2-$C404),IF(M$1="C",MAX(0,$C404-M$2)))</f>
        <v>0.309999999999999</v>
      </c>
      <c r="N404" s="103" t="n">
        <f aca="false">IF(N$1="P",MAX(0,N$2-$C404),IF(N$1="C",MAX(0,$C404-N$2)))</f>
        <v>0</v>
      </c>
      <c r="O404" s="103" t="n">
        <f aca="false">IF(O$1="P",MAX(0,O$2-$C404),IF(O$1="C",MAX(0,$C404-O$2)))</f>
        <v>0</v>
      </c>
      <c r="P404" s="103" t="n">
        <f aca="false">IF(P$1="P",MAX(0,P$2-$C404),IF(P$1="C",MAX(0,$C404-P$2)))</f>
        <v>0</v>
      </c>
      <c r="Q404" s="103" t="n">
        <f aca="false">IF(Q$1="P",MAX(0,Q$2-$C404),IF(Q$1="C",MAX(0,$C404-Q$2)))</f>
        <v>0</v>
      </c>
      <c r="R404" s="103" t="n">
        <f aca="false">IF(R$1="P",MAX(0,R$2-$C404),IF(R$1="C",MAX(0,$C404-R$2)))</f>
        <v>0</v>
      </c>
      <c r="S404" s="104" t="n">
        <f aca="false">A404</f>
        <v>18</v>
      </c>
      <c r="T404" s="105" t="n">
        <f aca="false">VLOOKUP($B404,Gas!$B$3:$E$2506,2)</f>
        <v>2.315</v>
      </c>
      <c r="U404" s="46" t="n">
        <f aca="false">C404/T404</f>
        <v>10.9330453563715</v>
      </c>
      <c r="V404" s="99" t="n">
        <f aca="false">VLOOKUP($B404,Gas!$B$3:$E$2506,4)</f>
        <v>0.205442149255569</v>
      </c>
    </row>
    <row r="405" customFormat="false" ht="12.75" hidden="false" customHeight="false" outlineLevel="0" collapsed="false">
      <c r="A405" s="95" t="n">
        <f aca="false">MONTH(B405)+(YEAR(B405)-1998)*12</f>
        <v>19</v>
      </c>
      <c r="B405" s="107" t="n">
        <v>36342</v>
      </c>
      <c r="C405" s="97" t="n">
        <v>28.85</v>
      </c>
      <c r="D405" s="98" t="n">
        <f aca="false">LN(C405/C404)</f>
        <v>0.130910418397076</v>
      </c>
      <c r="E405" s="106" t="n">
        <f aca="false">STDEV(D396:D405)*SQRT(trade_day)</f>
        <v>7.43438863005552</v>
      </c>
      <c r="F405" s="97"/>
      <c r="G405" s="103" t="n">
        <f aca="false">IF(G$1="P",MAX(0,G$2-$C405),IF(G$1="C",MAX(0,$C405-G$2)))</f>
        <v>0</v>
      </c>
      <c r="H405" s="103" t="n">
        <f aca="false">IF(H$1="P",MAX(0,H$2-$C405),IF(H$1="C",MAX(0,$C405-H$2)))</f>
        <v>0</v>
      </c>
      <c r="I405" s="103" t="n">
        <f aca="false">IF(I$1="P",MAX(0,I$2-$C405),IF(I$1="C",MAX(0,$C405-I$2)))</f>
        <v>1.15</v>
      </c>
      <c r="J405" s="103" t="n">
        <f aca="false">IF(J$1="P",MAX(0,J$2-$C405),IF(J$1="C",MAX(0,$C405-J$2)))</f>
        <v>6.15</v>
      </c>
      <c r="K405" s="103" t="n">
        <f aca="false">IF(K$1="P",MAX(0,K$2-$C405),IF(K$1="C",MAX(0,$C405-K$2)))</f>
        <v>11.15</v>
      </c>
      <c r="L405" s="103" t="n">
        <f aca="false">IF(L$1="P",MAX(0,L$2-$C405),IF(L$1="C",MAX(0,$C405-L$2)))</f>
        <v>21.15</v>
      </c>
      <c r="M405" s="103" t="n">
        <f aca="false">IF(M$1="P",MAX(0,M$2-$C405),IF(M$1="C",MAX(0,$C405-M$2)))</f>
        <v>3.85</v>
      </c>
      <c r="N405" s="103" t="n">
        <f aca="false">IF(N$1="P",MAX(0,N$2-$C405),IF(N$1="C",MAX(0,$C405-N$2)))</f>
        <v>0</v>
      </c>
      <c r="O405" s="103" t="n">
        <f aca="false">IF(O$1="P",MAX(0,O$2-$C405),IF(O$1="C",MAX(0,$C405-O$2)))</f>
        <v>0</v>
      </c>
      <c r="P405" s="103" t="n">
        <f aca="false">IF(P$1="P",MAX(0,P$2-$C405),IF(P$1="C",MAX(0,$C405-P$2)))</f>
        <v>0</v>
      </c>
      <c r="Q405" s="103" t="n">
        <f aca="false">IF(Q$1="P",MAX(0,Q$2-$C405),IF(Q$1="C",MAX(0,$C405-Q$2)))</f>
        <v>0</v>
      </c>
      <c r="R405" s="103" t="n">
        <f aca="false">IF(R$1="P",MAX(0,R$2-$C405),IF(R$1="C",MAX(0,$C405-R$2)))</f>
        <v>0</v>
      </c>
      <c r="S405" s="104" t="n">
        <f aca="false">A405</f>
        <v>19</v>
      </c>
      <c r="T405" s="105" t="n">
        <f aca="false">VLOOKUP($B405,Gas!$B$3:$E$2506,2)</f>
        <v>2.315</v>
      </c>
      <c r="U405" s="46" t="n">
        <f aca="false">C405/T405</f>
        <v>12.4622030237581</v>
      </c>
      <c r="V405" s="99" t="n">
        <f aca="false">VLOOKUP($B405,Gas!$B$3:$E$2506,4)</f>
        <v>0.205442149255569</v>
      </c>
    </row>
    <row r="406" customFormat="false" ht="12.75" hidden="false" customHeight="false" outlineLevel="0" collapsed="false">
      <c r="A406" s="95" t="n">
        <f aca="false">MONTH(B406)+(YEAR(B406)-1998)*12</f>
        <v>19</v>
      </c>
      <c r="B406" s="107" t="n">
        <v>36343</v>
      </c>
      <c r="C406" s="97" t="n">
        <v>30.48</v>
      </c>
      <c r="D406" s="98" t="n">
        <f aca="false">LN(C406/C405)</f>
        <v>0.0549607378643368</v>
      </c>
      <c r="E406" s="106" t="n">
        <f aca="false">STDEV(D397:D406)*SQRT(trade_day)</f>
        <v>7.391366403312</v>
      </c>
      <c r="F406" s="97"/>
      <c r="G406" s="103" t="n">
        <f aca="false">IF(G$1="P",MAX(0,G$2-$C406),IF(G$1="C",MAX(0,$C406-G$2)))</f>
        <v>0</v>
      </c>
      <c r="H406" s="103" t="n">
        <f aca="false">IF(H$1="P",MAX(0,H$2-$C406),IF(H$1="C",MAX(0,$C406-H$2)))</f>
        <v>0</v>
      </c>
      <c r="I406" s="103" t="n">
        <f aca="false">IF(I$1="P",MAX(0,I$2-$C406),IF(I$1="C",MAX(0,$C406-I$2)))</f>
        <v>0</v>
      </c>
      <c r="J406" s="103" t="n">
        <f aca="false">IF(J$1="P",MAX(0,J$2-$C406),IF(J$1="C",MAX(0,$C406-J$2)))</f>
        <v>4.52</v>
      </c>
      <c r="K406" s="103" t="n">
        <f aca="false">IF(K$1="P",MAX(0,K$2-$C406),IF(K$1="C",MAX(0,$C406-K$2)))</f>
        <v>9.52</v>
      </c>
      <c r="L406" s="103" t="n">
        <f aca="false">IF(L$1="P",MAX(0,L$2-$C406),IF(L$1="C",MAX(0,$C406-L$2)))</f>
        <v>19.52</v>
      </c>
      <c r="M406" s="103" t="n">
        <f aca="false">IF(M$1="P",MAX(0,M$2-$C406),IF(M$1="C",MAX(0,$C406-M$2)))</f>
        <v>5.48</v>
      </c>
      <c r="N406" s="103" t="n">
        <f aca="false">IF(N$1="P",MAX(0,N$2-$C406),IF(N$1="C",MAX(0,$C406-N$2)))</f>
        <v>0.48</v>
      </c>
      <c r="O406" s="103" t="n">
        <f aca="false">IF(O$1="P",MAX(0,O$2-$C406),IF(O$1="C",MAX(0,$C406-O$2)))</f>
        <v>0</v>
      </c>
      <c r="P406" s="103" t="n">
        <f aca="false">IF(P$1="P",MAX(0,P$2-$C406),IF(P$1="C",MAX(0,$C406-P$2)))</f>
        <v>0</v>
      </c>
      <c r="Q406" s="103" t="n">
        <f aca="false">IF(Q$1="P",MAX(0,Q$2-$C406),IF(Q$1="C",MAX(0,$C406-Q$2)))</f>
        <v>0</v>
      </c>
      <c r="R406" s="103" t="n">
        <f aca="false">IF(R$1="P",MAX(0,R$2-$C406),IF(R$1="C",MAX(0,$C406-R$2)))</f>
        <v>0</v>
      </c>
      <c r="S406" s="104" t="n">
        <f aca="false">A406</f>
        <v>19</v>
      </c>
      <c r="T406" s="105" t="n">
        <f aca="false">VLOOKUP($B406,Gas!$B$3:$E$2506,2)</f>
        <v>2.285</v>
      </c>
      <c r="U406" s="46" t="n">
        <f aca="false">C406/T406</f>
        <v>13.3391684901532</v>
      </c>
      <c r="V406" s="99" t="n">
        <f aca="false">VLOOKUP($B406,Gas!$B$3:$E$2506,4)</f>
        <v>0.216609372260196</v>
      </c>
    </row>
    <row r="407" customFormat="false" ht="12.75" hidden="false" customHeight="false" outlineLevel="0" collapsed="false">
      <c r="A407" s="95" t="n">
        <f aca="false">MONTH(B407)+(YEAR(B407)-1998)*12</f>
        <v>19</v>
      </c>
      <c r="B407" s="107" t="n">
        <v>36347</v>
      </c>
      <c r="C407" s="97" t="n">
        <v>183</v>
      </c>
      <c r="D407" s="98" t="n">
        <f aca="false">LN(C407/C406)</f>
        <v>1.79241542202298</v>
      </c>
      <c r="E407" s="106" t="n">
        <f aca="false">STDEV(D398:D407)*SQRT(trade_day)</f>
        <v>11.3859630671365</v>
      </c>
      <c r="F407" s="97"/>
      <c r="G407" s="103" t="n">
        <f aca="false">IF(G$1="P",MAX(0,G$2-$C407),IF(G$1="C",MAX(0,$C407-G$2)))</f>
        <v>0</v>
      </c>
      <c r="H407" s="103" t="n">
        <f aca="false">IF(H$1="P",MAX(0,H$2-$C407),IF(H$1="C",MAX(0,$C407-H$2)))</f>
        <v>0</v>
      </c>
      <c r="I407" s="103" t="n">
        <f aca="false">IF(I$1="P",MAX(0,I$2-$C407),IF(I$1="C",MAX(0,$C407-I$2)))</f>
        <v>0</v>
      </c>
      <c r="J407" s="103" t="n">
        <f aca="false">IF(J$1="P",MAX(0,J$2-$C407),IF(J$1="C",MAX(0,$C407-J$2)))</f>
        <v>0</v>
      </c>
      <c r="K407" s="103" t="n">
        <f aca="false">IF(K$1="P",MAX(0,K$2-$C407),IF(K$1="C",MAX(0,$C407-K$2)))</f>
        <v>0</v>
      </c>
      <c r="L407" s="103" t="n">
        <f aca="false">IF(L$1="P",MAX(0,L$2-$C407),IF(L$1="C",MAX(0,$C407-L$2)))</f>
        <v>0</v>
      </c>
      <c r="M407" s="103" t="n">
        <f aca="false">IF(M$1="P",MAX(0,M$2-$C407),IF(M$1="C",MAX(0,$C407-M$2)))</f>
        <v>158</v>
      </c>
      <c r="N407" s="103" t="n">
        <f aca="false">IF(N$1="P",MAX(0,N$2-$C407),IF(N$1="C",MAX(0,$C407-N$2)))</f>
        <v>153</v>
      </c>
      <c r="O407" s="103" t="n">
        <f aca="false">IF(O$1="P",MAX(0,O$2-$C407),IF(O$1="C",MAX(0,$C407-O$2)))</f>
        <v>148</v>
      </c>
      <c r="P407" s="103" t="n">
        <f aca="false">IF(P$1="P",MAX(0,P$2-$C407),IF(P$1="C",MAX(0,$C407-P$2)))</f>
        <v>143</v>
      </c>
      <c r="Q407" s="103" t="n">
        <f aca="false">IF(Q$1="P",MAX(0,Q$2-$C407),IF(Q$1="C",MAX(0,$C407-Q$2)))</f>
        <v>133</v>
      </c>
      <c r="R407" s="103" t="n">
        <f aca="false">IF(R$1="P",MAX(0,R$2-$C407),IF(R$1="C",MAX(0,$C407-R$2)))</f>
        <v>82.99999</v>
      </c>
      <c r="S407" s="104" t="n">
        <f aca="false">A407</f>
        <v>19</v>
      </c>
      <c r="T407" s="105" t="n">
        <f aca="false">VLOOKUP($B407,Gas!$B$3:$E$2506,2)</f>
        <v>2.265</v>
      </c>
      <c r="U407" s="46" t="n">
        <f aca="false">C407/T407</f>
        <v>80.794701986755</v>
      </c>
      <c r="V407" s="99" t="n">
        <f aca="false">VLOOKUP($B407,Gas!$B$3:$E$2506,4)</f>
        <v>0.214673300242986</v>
      </c>
    </row>
    <row r="408" customFormat="false" ht="12.75" hidden="false" customHeight="false" outlineLevel="0" collapsed="false">
      <c r="A408" s="95" t="n">
        <f aca="false">MONTH(B408)+(YEAR(B408)-1998)*12</f>
        <v>19</v>
      </c>
      <c r="B408" s="107" t="n">
        <v>36348</v>
      </c>
      <c r="C408" s="97" t="n">
        <v>102.96</v>
      </c>
      <c r="D408" s="98" t="n">
        <f aca="false">LN(C408/C407)</f>
        <v>-0.57514558955355</v>
      </c>
      <c r="E408" s="106" t="n">
        <f aca="false">STDEV(D399:D408)*SQRT(trade_day)</f>
        <v>12.0579346913923</v>
      </c>
      <c r="F408" s="97"/>
      <c r="G408" s="103" t="n">
        <f aca="false">IF(G$1="P",MAX(0,G$2-$C408),IF(G$1="C",MAX(0,$C408-G$2)))</f>
        <v>0</v>
      </c>
      <c r="H408" s="103" t="n">
        <f aca="false">IF(H$1="P",MAX(0,H$2-$C408),IF(H$1="C",MAX(0,$C408-H$2)))</f>
        <v>0</v>
      </c>
      <c r="I408" s="103" t="n">
        <f aca="false">IF(I$1="P",MAX(0,I$2-$C408),IF(I$1="C",MAX(0,$C408-I$2)))</f>
        <v>0</v>
      </c>
      <c r="J408" s="103" t="n">
        <f aca="false">IF(J$1="P",MAX(0,J$2-$C408),IF(J$1="C",MAX(0,$C408-J$2)))</f>
        <v>0</v>
      </c>
      <c r="K408" s="103" t="n">
        <f aca="false">IF(K$1="P",MAX(0,K$2-$C408),IF(K$1="C",MAX(0,$C408-K$2)))</f>
        <v>0</v>
      </c>
      <c r="L408" s="103" t="n">
        <f aca="false">IF(L$1="P",MAX(0,L$2-$C408),IF(L$1="C",MAX(0,$C408-L$2)))</f>
        <v>0</v>
      </c>
      <c r="M408" s="103" t="n">
        <f aca="false">IF(M$1="P",MAX(0,M$2-$C408),IF(M$1="C",MAX(0,$C408-M$2)))</f>
        <v>77.96</v>
      </c>
      <c r="N408" s="103" t="n">
        <f aca="false">IF(N$1="P",MAX(0,N$2-$C408),IF(N$1="C",MAX(0,$C408-N$2)))</f>
        <v>72.96</v>
      </c>
      <c r="O408" s="103" t="n">
        <f aca="false">IF(O$1="P",MAX(0,O$2-$C408),IF(O$1="C",MAX(0,$C408-O$2)))</f>
        <v>67.96</v>
      </c>
      <c r="P408" s="103" t="n">
        <f aca="false">IF(P$1="P",MAX(0,P$2-$C408),IF(P$1="C",MAX(0,$C408-P$2)))</f>
        <v>62.96</v>
      </c>
      <c r="Q408" s="103" t="n">
        <f aca="false">IF(Q$1="P",MAX(0,Q$2-$C408),IF(Q$1="C",MAX(0,$C408-Q$2)))</f>
        <v>52.96</v>
      </c>
      <c r="R408" s="103" t="n">
        <f aca="false">IF(R$1="P",MAX(0,R$2-$C408),IF(R$1="C",MAX(0,$C408-R$2)))</f>
        <v>2.95998999999999</v>
      </c>
      <c r="S408" s="104" t="n">
        <f aca="false">A408</f>
        <v>19</v>
      </c>
      <c r="T408" s="105" t="n">
        <f aca="false">VLOOKUP($B408,Gas!$B$3:$E$2506,2)</f>
        <v>2.28</v>
      </c>
      <c r="U408" s="46" t="n">
        <f aca="false">C408/T408</f>
        <v>45.1578947368421</v>
      </c>
      <c r="V408" s="99" t="n">
        <f aca="false">VLOOKUP($B408,Gas!$B$3:$E$2506,4)</f>
        <v>0.218615993328921</v>
      </c>
    </row>
    <row r="409" customFormat="false" ht="12.75" hidden="false" customHeight="false" outlineLevel="0" collapsed="false">
      <c r="A409" s="95" t="n">
        <f aca="false">MONTH(B409)+(YEAR(B409)-1998)*12</f>
        <v>19</v>
      </c>
      <c r="B409" s="107" t="n">
        <v>36349</v>
      </c>
      <c r="C409" s="97" t="n">
        <v>41.36</v>
      </c>
      <c r="D409" s="98" t="n">
        <f aca="false">LN(C409/C408)</f>
        <v>-0.912026333087698</v>
      </c>
      <c r="E409" s="106" t="n">
        <f aca="false">STDEV(D400:D409)*SQRT(trade_day)</f>
        <v>13.1509723815062</v>
      </c>
      <c r="F409" s="97"/>
      <c r="G409" s="103" t="n">
        <f aca="false">IF(G$1="P",MAX(0,G$2-$C409),IF(G$1="C",MAX(0,$C409-G$2)))</f>
        <v>0</v>
      </c>
      <c r="H409" s="103" t="n">
        <f aca="false">IF(H$1="P",MAX(0,H$2-$C409),IF(H$1="C",MAX(0,$C409-H$2)))</f>
        <v>0</v>
      </c>
      <c r="I409" s="103" t="n">
        <f aca="false">IF(I$1="P",MAX(0,I$2-$C409),IF(I$1="C",MAX(0,$C409-I$2)))</f>
        <v>0</v>
      </c>
      <c r="J409" s="103" t="n">
        <f aca="false">IF(J$1="P",MAX(0,J$2-$C409),IF(J$1="C",MAX(0,$C409-J$2)))</f>
        <v>0</v>
      </c>
      <c r="K409" s="103" t="n">
        <f aca="false">IF(K$1="P",MAX(0,K$2-$C409),IF(K$1="C",MAX(0,$C409-K$2)))</f>
        <v>0</v>
      </c>
      <c r="L409" s="103" t="n">
        <f aca="false">IF(L$1="P",MAX(0,L$2-$C409),IF(L$1="C",MAX(0,$C409-L$2)))</f>
        <v>8.64</v>
      </c>
      <c r="M409" s="103" t="n">
        <f aca="false">IF(M$1="P",MAX(0,M$2-$C409),IF(M$1="C",MAX(0,$C409-M$2)))</f>
        <v>16.36</v>
      </c>
      <c r="N409" s="103" t="n">
        <f aca="false">IF(N$1="P",MAX(0,N$2-$C409),IF(N$1="C",MAX(0,$C409-N$2)))</f>
        <v>11.36</v>
      </c>
      <c r="O409" s="103" t="n">
        <f aca="false">IF(O$1="P",MAX(0,O$2-$C409),IF(O$1="C",MAX(0,$C409-O$2)))</f>
        <v>6.36</v>
      </c>
      <c r="P409" s="103" t="n">
        <f aca="false">IF(P$1="P",MAX(0,P$2-$C409),IF(P$1="C",MAX(0,$C409-P$2)))</f>
        <v>1.36</v>
      </c>
      <c r="Q409" s="103" t="n">
        <f aca="false">IF(Q$1="P",MAX(0,Q$2-$C409),IF(Q$1="C",MAX(0,$C409-Q$2)))</f>
        <v>0</v>
      </c>
      <c r="R409" s="103" t="n">
        <f aca="false">IF(R$1="P",MAX(0,R$2-$C409),IF(R$1="C",MAX(0,$C409-R$2)))</f>
        <v>0</v>
      </c>
      <c r="S409" s="104" t="n">
        <f aca="false">A409</f>
        <v>19</v>
      </c>
      <c r="T409" s="105" t="n">
        <f aca="false">VLOOKUP($B409,Gas!$B$3:$E$2506,2)</f>
        <v>2.195</v>
      </c>
      <c r="U409" s="46" t="n">
        <f aca="false">C409/T409</f>
        <v>18.8428246013667</v>
      </c>
      <c r="V409" s="99" t="n">
        <f aca="false">VLOOKUP($B409,Gas!$B$3:$E$2506,4)</f>
        <v>0.319116319781339</v>
      </c>
    </row>
    <row r="410" customFormat="false" ht="12.75" hidden="false" customHeight="false" outlineLevel="0" collapsed="false">
      <c r="A410" s="95" t="n">
        <f aca="false">MONTH(B410)+(YEAR(B410)-1998)*12</f>
        <v>19</v>
      </c>
      <c r="B410" s="107" t="n">
        <v>36350</v>
      </c>
      <c r="C410" s="97" t="n">
        <v>31.31</v>
      </c>
      <c r="D410" s="98" t="n">
        <f aca="false">LN(C410/C409)</f>
        <v>-0.278376694861859</v>
      </c>
      <c r="E410" s="106" t="n">
        <f aca="false">STDEV(D401:D410)*SQRT(trade_day)</f>
        <v>13.2411141808021</v>
      </c>
      <c r="F410" s="97"/>
      <c r="G410" s="103" t="n">
        <f aca="false">IF(G$1="P",MAX(0,G$2-$C410),IF(G$1="C",MAX(0,$C410-G$2)))</f>
        <v>0</v>
      </c>
      <c r="H410" s="103" t="n">
        <f aca="false">IF(H$1="P",MAX(0,H$2-$C410),IF(H$1="C",MAX(0,$C410-H$2)))</f>
        <v>0</v>
      </c>
      <c r="I410" s="103" t="n">
        <f aca="false">IF(I$1="P",MAX(0,I$2-$C410),IF(I$1="C",MAX(0,$C410-I$2)))</f>
        <v>0</v>
      </c>
      <c r="J410" s="103" t="n">
        <f aca="false">IF(J$1="P",MAX(0,J$2-$C410),IF(J$1="C",MAX(0,$C410-J$2)))</f>
        <v>3.69</v>
      </c>
      <c r="K410" s="103" t="n">
        <f aca="false">IF(K$1="P",MAX(0,K$2-$C410),IF(K$1="C",MAX(0,$C410-K$2)))</f>
        <v>8.69</v>
      </c>
      <c r="L410" s="103" t="n">
        <f aca="false">IF(L$1="P",MAX(0,L$2-$C410),IF(L$1="C",MAX(0,$C410-L$2)))</f>
        <v>18.69</v>
      </c>
      <c r="M410" s="103" t="n">
        <f aca="false">IF(M$1="P",MAX(0,M$2-$C410),IF(M$1="C",MAX(0,$C410-M$2)))</f>
        <v>6.31</v>
      </c>
      <c r="N410" s="103" t="n">
        <f aca="false">IF(N$1="P",MAX(0,N$2-$C410),IF(N$1="C",MAX(0,$C410-N$2)))</f>
        <v>1.31</v>
      </c>
      <c r="O410" s="103" t="n">
        <f aca="false">IF(O$1="P",MAX(0,O$2-$C410),IF(O$1="C",MAX(0,$C410-O$2)))</f>
        <v>0</v>
      </c>
      <c r="P410" s="103" t="n">
        <f aca="false">IF(P$1="P",MAX(0,P$2-$C410),IF(P$1="C",MAX(0,$C410-P$2)))</f>
        <v>0</v>
      </c>
      <c r="Q410" s="103" t="n">
        <f aca="false">IF(Q$1="P",MAX(0,Q$2-$C410),IF(Q$1="C",MAX(0,$C410-Q$2)))</f>
        <v>0</v>
      </c>
      <c r="R410" s="103" t="n">
        <f aca="false">IF(R$1="P",MAX(0,R$2-$C410),IF(R$1="C",MAX(0,$C410-R$2)))</f>
        <v>0</v>
      </c>
      <c r="S410" s="104" t="n">
        <f aca="false">A410</f>
        <v>19</v>
      </c>
      <c r="T410" s="105" t="n">
        <f aca="false">VLOOKUP($B410,Gas!$B$3:$E$2506,2)</f>
        <v>2.19</v>
      </c>
      <c r="U410" s="46" t="n">
        <f aca="false">C410/T410</f>
        <v>14.296803652968</v>
      </c>
      <c r="V410" s="99" t="n">
        <f aca="false">VLOOKUP($B410,Gas!$B$3:$E$2506,4)</f>
        <v>0.316993974627413</v>
      </c>
    </row>
    <row r="411" customFormat="false" ht="12.75" hidden="false" customHeight="false" outlineLevel="0" collapsed="false">
      <c r="A411" s="95" t="n">
        <f aca="false">MONTH(B411)+(YEAR(B411)-1998)*12</f>
        <v>19</v>
      </c>
      <c r="B411" s="107" t="n">
        <v>36353</v>
      </c>
      <c r="C411" s="97" t="n">
        <v>22.43</v>
      </c>
      <c r="D411" s="98" t="n">
        <f aca="false">LN(C411/C410)</f>
        <v>-0.333538186806197</v>
      </c>
      <c r="E411" s="106" t="n">
        <f aca="false">STDEV(D402:D411)*SQRT(trade_day)</f>
        <v>13.3477503567966</v>
      </c>
      <c r="F411" s="97"/>
      <c r="G411" s="103" t="n">
        <f aca="false">IF(G$1="P",MAX(0,G$2-$C411),IF(G$1="C",MAX(0,$C411-G$2)))</f>
        <v>0</v>
      </c>
      <c r="H411" s="103" t="n">
        <f aca="false">IF(H$1="P",MAX(0,H$2-$C411),IF(H$1="C",MAX(0,$C411-H$2)))</f>
        <v>2.57</v>
      </c>
      <c r="I411" s="103" t="n">
        <f aca="false">IF(I$1="P",MAX(0,I$2-$C411),IF(I$1="C",MAX(0,$C411-I$2)))</f>
        <v>7.57</v>
      </c>
      <c r="J411" s="103" t="n">
        <f aca="false">IF(J$1="P",MAX(0,J$2-$C411),IF(J$1="C",MAX(0,$C411-J$2)))</f>
        <v>12.57</v>
      </c>
      <c r="K411" s="103" t="n">
        <f aca="false">IF(K$1="P",MAX(0,K$2-$C411),IF(K$1="C",MAX(0,$C411-K$2)))</f>
        <v>17.57</v>
      </c>
      <c r="L411" s="103" t="n">
        <f aca="false">IF(L$1="P",MAX(0,L$2-$C411),IF(L$1="C",MAX(0,$C411-L$2)))</f>
        <v>27.57</v>
      </c>
      <c r="M411" s="103" t="n">
        <f aca="false">IF(M$1="P",MAX(0,M$2-$C411),IF(M$1="C",MAX(0,$C411-M$2)))</f>
        <v>0</v>
      </c>
      <c r="N411" s="103" t="n">
        <f aca="false">IF(N$1="P",MAX(0,N$2-$C411),IF(N$1="C",MAX(0,$C411-N$2)))</f>
        <v>0</v>
      </c>
      <c r="O411" s="103" t="n">
        <f aca="false">IF(O$1="P",MAX(0,O$2-$C411),IF(O$1="C",MAX(0,$C411-O$2)))</f>
        <v>0</v>
      </c>
      <c r="P411" s="103" t="n">
        <f aca="false">IF(P$1="P",MAX(0,P$2-$C411),IF(P$1="C",MAX(0,$C411-P$2)))</f>
        <v>0</v>
      </c>
      <c r="Q411" s="103" t="n">
        <f aca="false">IF(Q$1="P",MAX(0,Q$2-$C411),IF(Q$1="C",MAX(0,$C411-Q$2)))</f>
        <v>0</v>
      </c>
      <c r="R411" s="103" t="n">
        <f aca="false">IF(R$1="P",MAX(0,R$2-$C411),IF(R$1="C",MAX(0,$C411-R$2)))</f>
        <v>0</v>
      </c>
      <c r="S411" s="104" t="n">
        <f aca="false">A411</f>
        <v>19</v>
      </c>
      <c r="T411" s="105" t="n">
        <f aca="false">VLOOKUP($B411,Gas!$B$3:$E$2506,2)</f>
        <v>2.15</v>
      </c>
      <c r="U411" s="46" t="n">
        <f aca="false">C411/T411</f>
        <v>10.4325581395349</v>
      </c>
      <c r="V411" s="99" t="n">
        <f aca="false">VLOOKUP($B411,Gas!$B$3:$E$2506,4)</f>
        <v>0.249789091146672</v>
      </c>
    </row>
    <row r="412" customFormat="false" ht="12.75" hidden="false" customHeight="false" outlineLevel="0" collapsed="false">
      <c r="A412" s="95" t="n">
        <f aca="false">MONTH(B412)+(YEAR(B412)-1998)*12</f>
        <v>19</v>
      </c>
      <c r="B412" s="107" t="n">
        <v>36354</v>
      </c>
      <c r="C412" s="97" t="n">
        <v>18.37</v>
      </c>
      <c r="D412" s="98" t="n">
        <f aca="false">LN(C412/C411)</f>
        <v>-0.199680449305083</v>
      </c>
      <c r="E412" s="106" t="n">
        <f aca="false">STDEV(D403:D412)*SQRT(trade_day)</f>
        <v>12.0830890088231</v>
      </c>
      <c r="F412" s="97"/>
      <c r="G412" s="103" t="n">
        <f aca="false">IF(G$1="P",MAX(0,G$2-$C412),IF(G$1="C",MAX(0,$C412-G$2)))</f>
        <v>1.63</v>
      </c>
      <c r="H412" s="103" t="n">
        <f aca="false">IF(H$1="P",MAX(0,H$2-$C412),IF(H$1="C",MAX(0,$C412-H$2)))</f>
        <v>6.63</v>
      </c>
      <c r="I412" s="103" t="n">
        <f aca="false">IF(I$1="P",MAX(0,I$2-$C412),IF(I$1="C",MAX(0,$C412-I$2)))</f>
        <v>11.63</v>
      </c>
      <c r="J412" s="103" t="n">
        <f aca="false">IF(J$1="P",MAX(0,J$2-$C412),IF(J$1="C",MAX(0,$C412-J$2)))</f>
        <v>16.63</v>
      </c>
      <c r="K412" s="103" t="n">
        <f aca="false">IF(K$1="P",MAX(0,K$2-$C412),IF(K$1="C",MAX(0,$C412-K$2)))</f>
        <v>21.63</v>
      </c>
      <c r="L412" s="103" t="n">
        <f aca="false">IF(L$1="P",MAX(0,L$2-$C412),IF(L$1="C",MAX(0,$C412-L$2)))</f>
        <v>31.63</v>
      </c>
      <c r="M412" s="103" t="n">
        <f aca="false">IF(M$1="P",MAX(0,M$2-$C412),IF(M$1="C",MAX(0,$C412-M$2)))</f>
        <v>0</v>
      </c>
      <c r="N412" s="103" t="n">
        <f aca="false">IF(N$1="P",MAX(0,N$2-$C412),IF(N$1="C",MAX(0,$C412-N$2)))</f>
        <v>0</v>
      </c>
      <c r="O412" s="103" t="n">
        <f aca="false">IF(O$1="P",MAX(0,O$2-$C412),IF(O$1="C",MAX(0,$C412-O$2)))</f>
        <v>0</v>
      </c>
      <c r="P412" s="103" t="n">
        <f aca="false">IF(P$1="P",MAX(0,P$2-$C412),IF(P$1="C",MAX(0,$C412-P$2)))</f>
        <v>0</v>
      </c>
      <c r="Q412" s="103" t="n">
        <f aca="false">IF(Q$1="P",MAX(0,Q$2-$C412),IF(Q$1="C",MAX(0,$C412-Q$2)))</f>
        <v>0</v>
      </c>
      <c r="R412" s="103" t="n">
        <f aca="false">IF(R$1="P",MAX(0,R$2-$C412),IF(R$1="C",MAX(0,$C412-R$2)))</f>
        <v>0</v>
      </c>
      <c r="S412" s="104" t="n">
        <f aca="false">A412</f>
        <v>19</v>
      </c>
      <c r="T412" s="105" t="n">
        <f aca="false">VLOOKUP($B412,Gas!$B$3:$E$2506,2)</f>
        <v>2.115</v>
      </c>
      <c r="U412" s="46" t="n">
        <f aca="false">C412/T412</f>
        <v>8.68557919621749</v>
      </c>
      <c r="V412" s="99" t="n">
        <f aca="false">VLOOKUP($B412,Gas!$B$3:$E$2506,4)</f>
        <v>0.257264422674155</v>
      </c>
    </row>
    <row r="413" customFormat="false" ht="12.75" hidden="false" customHeight="false" outlineLevel="0" collapsed="false">
      <c r="A413" s="95" t="n">
        <f aca="false">MONTH(B413)+(YEAR(B413)-1998)*12</f>
        <v>19</v>
      </c>
      <c r="B413" s="107" t="n">
        <v>36355</v>
      </c>
      <c r="C413" s="97" t="n">
        <v>20.59</v>
      </c>
      <c r="D413" s="98" t="n">
        <f aca="false">LN(C413/C412)</f>
        <v>0.114086621812664</v>
      </c>
      <c r="E413" s="106" t="n">
        <f aca="false">STDEV(D404:D413)*SQRT(trade_day)</f>
        <v>11.3606745725189</v>
      </c>
      <c r="F413" s="97"/>
      <c r="G413" s="103" t="n">
        <f aca="false">IF(G$1="P",MAX(0,G$2-$C413),IF(G$1="C",MAX(0,$C413-G$2)))</f>
        <v>0</v>
      </c>
      <c r="H413" s="103" t="n">
        <f aca="false">IF(H$1="P",MAX(0,H$2-$C413),IF(H$1="C",MAX(0,$C413-H$2)))</f>
        <v>4.41</v>
      </c>
      <c r="I413" s="103" t="n">
        <f aca="false">IF(I$1="P",MAX(0,I$2-$C413),IF(I$1="C",MAX(0,$C413-I$2)))</f>
        <v>9.41</v>
      </c>
      <c r="J413" s="103" t="n">
        <f aca="false">IF(J$1="P",MAX(0,J$2-$C413),IF(J$1="C",MAX(0,$C413-J$2)))</f>
        <v>14.41</v>
      </c>
      <c r="K413" s="103" t="n">
        <f aca="false">IF(K$1="P",MAX(0,K$2-$C413),IF(K$1="C",MAX(0,$C413-K$2)))</f>
        <v>19.41</v>
      </c>
      <c r="L413" s="103" t="n">
        <f aca="false">IF(L$1="P",MAX(0,L$2-$C413),IF(L$1="C",MAX(0,$C413-L$2)))</f>
        <v>29.41</v>
      </c>
      <c r="M413" s="103" t="n">
        <f aca="false">IF(M$1="P",MAX(0,M$2-$C413),IF(M$1="C",MAX(0,$C413-M$2)))</f>
        <v>0</v>
      </c>
      <c r="N413" s="103" t="n">
        <f aca="false">IF(N$1="P",MAX(0,N$2-$C413),IF(N$1="C",MAX(0,$C413-N$2)))</f>
        <v>0</v>
      </c>
      <c r="O413" s="103" t="n">
        <f aca="false">IF(O$1="P",MAX(0,O$2-$C413),IF(O$1="C",MAX(0,$C413-O$2)))</f>
        <v>0</v>
      </c>
      <c r="P413" s="103" t="n">
        <f aca="false">IF(P$1="P",MAX(0,P$2-$C413),IF(P$1="C",MAX(0,$C413-P$2)))</f>
        <v>0</v>
      </c>
      <c r="Q413" s="103" t="n">
        <f aca="false">IF(Q$1="P",MAX(0,Q$2-$C413),IF(Q$1="C",MAX(0,$C413-Q$2)))</f>
        <v>0</v>
      </c>
      <c r="R413" s="103" t="n">
        <f aca="false">IF(R$1="P",MAX(0,R$2-$C413),IF(R$1="C",MAX(0,$C413-R$2)))</f>
        <v>0</v>
      </c>
      <c r="S413" s="104" t="n">
        <f aca="false">A413</f>
        <v>19</v>
      </c>
      <c r="T413" s="105" t="n">
        <f aca="false">VLOOKUP($B413,Gas!$B$3:$E$2506,2)</f>
        <v>2.135</v>
      </c>
      <c r="U413" s="46" t="n">
        <f aca="false">C413/T413</f>
        <v>9.6440281030445</v>
      </c>
      <c r="V413" s="99" t="n">
        <f aca="false">VLOOKUP($B413,Gas!$B$3:$E$2506,4)</f>
        <v>0.273219858847782</v>
      </c>
    </row>
    <row r="414" customFormat="false" ht="12.75" hidden="false" customHeight="false" outlineLevel="0" collapsed="false">
      <c r="A414" s="95" t="n">
        <f aca="false">MONTH(B414)+(YEAR(B414)-1998)*12</f>
        <v>19</v>
      </c>
      <c r="B414" s="107" t="n">
        <v>36356</v>
      </c>
      <c r="C414" s="97" t="n">
        <v>29.3</v>
      </c>
      <c r="D414" s="98" t="n">
        <f aca="false">LN(C414/C413)</f>
        <v>0.352781994983324</v>
      </c>
      <c r="E414" s="106" t="n">
        <f aca="false">STDEV(D405:D414)*SQRT(trade_day)</f>
        <v>11.4981125085584</v>
      </c>
      <c r="F414" s="97"/>
      <c r="G414" s="103" t="n">
        <f aca="false">IF(G$1="P",MAX(0,G$2-$C414),IF(G$1="C",MAX(0,$C414-G$2)))</f>
        <v>0</v>
      </c>
      <c r="H414" s="103" t="n">
        <f aca="false">IF(H$1="P",MAX(0,H$2-$C414),IF(H$1="C",MAX(0,$C414-H$2)))</f>
        <v>0</v>
      </c>
      <c r="I414" s="103" t="n">
        <f aca="false">IF(I$1="P",MAX(0,I$2-$C414),IF(I$1="C",MAX(0,$C414-I$2)))</f>
        <v>0.699999999999999</v>
      </c>
      <c r="J414" s="103" t="n">
        <f aca="false">IF(J$1="P",MAX(0,J$2-$C414),IF(J$1="C",MAX(0,$C414-J$2)))</f>
        <v>5.7</v>
      </c>
      <c r="K414" s="103" t="n">
        <f aca="false">IF(K$1="P",MAX(0,K$2-$C414),IF(K$1="C",MAX(0,$C414-K$2)))</f>
        <v>10.7</v>
      </c>
      <c r="L414" s="103" t="n">
        <f aca="false">IF(L$1="P",MAX(0,L$2-$C414),IF(L$1="C",MAX(0,$C414-L$2)))</f>
        <v>20.7</v>
      </c>
      <c r="M414" s="103" t="n">
        <f aca="false">IF(M$1="P",MAX(0,M$2-$C414),IF(M$1="C",MAX(0,$C414-M$2)))</f>
        <v>4.3</v>
      </c>
      <c r="N414" s="103" t="n">
        <f aca="false">IF(N$1="P",MAX(0,N$2-$C414),IF(N$1="C",MAX(0,$C414-N$2)))</f>
        <v>0</v>
      </c>
      <c r="O414" s="103" t="n">
        <f aca="false">IF(O$1="P",MAX(0,O$2-$C414),IF(O$1="C",MAX(0,$C414-O$2)))</f>
        <v>0</v>
      </c>
      <c r="P414" s="103" t="n">
        <f aca="false">IF(P$1="P",MAX(0,P$2-$C414),IF(P$1="C",MAX(0,$C414-P$2)))</f>
        <v>0</v>
      </c>
      <c r="Q414" s="103" t="n">
        <f aca="false">IF(Q$1="P",MAX(0,Q$2-$C414),IF(Q$1="C",MAX(0,$C414-Q$2)))</f>
        <v>0</v>
      </c>
      <c r="R414" s="103" t="n">
        <f aca="false">IF(R$1="P",MAX(0,R$2-$C414),IF(R$1="C",MAX(0,$C414-R$2)))</f>
        <v>0</v>
      </c>
      <c r="S414" s="104" t="n">
        <f aca="false">A414</f>
        <v>19</v>
      </c>
      <c r="T414" s="105" t="n">
        <f aca="false">VLOOKUP($B414,Gas!$B$3:$E$2506,2)</f>
        <v>2.15</v>
      </c>
      <c r="U414" s="46" t="n">
        <f aca="false">C414/T414</f>
        <v>13.6279069767442</v>
      </c>
      <c r="V414" s="99" t="n">
        <f aca="false">VLOOKUP($B414,Gas!$B$3:$E$2506,4)</f>
        <v>0.282479738396931</v>
      </c>
    </row>
    <row r="415" customFormat="false" ht="12.75" hidden="false" customHeight="false" outlineLevel="0" collapsed="false">
      <c r="A415" s="95" t="n">
        <f aca="false">MONTH(B415)+(YEAR(B415)-1998)*12</f>
        <v>19</v>
      </c>
      <c r="B415" s="107" t="n">
        <v>36357</v>
      </c>
      <c r="C415" s="97" t="n">
        <v>47.35</v>
      </c>
      <c r="D415" s="98" t="n">
        <f aca="false">LN(C415/C414)</f>
        <v>0.479979303609066</v>
      </c>
      <c r="E415" s="106" t="n">
        <f aca="false">STDEV(D406:D415)*SQRT(trade_day)</f>
        <v>11.7263652081531</v>
      </c>
      <c r="F415" s="97"/>
      <c r="G415" s="103" t="n">
        <f aca="false">IF(G$1="P",MAX(0,G$2-$C415),IF(G$1="C",MAX(0,$C415-G$2)))</f>
        <v>0</v>
      </c>
      <c r="H415" s="103" t="n">
        <f aca="false">IF(H$1="P",MAX(0,H$2-$C415),IF(H$1="C",MAX(0,$C415-H$2)))</f>
        <v>0</v>
      </c>
      <c r="I415" s="103" t="n">
        <f aca="false">IF(I$1="P",MAX(0,I$2-$C415),IF(I$1="C",MAX(0,$C415-I$2)))</f>
        <v>0</v>
      </c>
      <c r="J415" s="103" t="n">
        <f aca="false">IF(J$1="P",MAX(0,J$2-$C415),IF(J$1="C",MAX(0,$C415-J$2)))</f>
        <v>0</v>
      </c>
      <c r="K415" s="103" t="n">
        <f aca="false">IF(K$1="P",MAX(0,K$2-$C415),IF(K$1="C",MAX(0,$C415-K$2)))</f>
        <v>0</v>
      </c>
      <c r="L415" s="103" t="n">
        <f aca="false">IF(L$1="P",MAX(0,L$2-$C415),IF(L$1="C",MAX(0,$C415-L$2)))</f>
        <v>2.65</v>
      </c>
      <c r="M415" s="103" t="n">
        <f aca="false">IF(M$1="P",MAX(0,M$2-$C415),IF(M$1="C",MAX(0,$C415-M$2)))</f>
        <v>22.35</v>
      </c>
      <c r="N415" s="103" t="n">
        <f aca="false">IF(N$1="P",MAX(0,N$2-$C415),IF(N$1="C",MAX(0,$C415-N$2)))</f>
        <v>17.35</v>
      </c>
      <c r="O415" s="103" t="n">
        <f aca="false">IF(O$1="P",MAX(0,O$2-$C415),IF(O$1="C",MAX(0,$C415-O$2)))</f>
        <v>12.35</v>
      </c>
      <c r="P415" s="103" t="n">
        <f aca="false">IF(P$1="P",MAX(0,P$2-$C415),IF(P$1="C",MAX(0,$C415-P$2)))</f>
        <v>7.35</v>
      </c>
      <c r="Q415" s="103" t="n">
        <f aca="false">IF(Q$1="P",MAX(0,Q$2-$C415),IF(Q$1="C",MAX(0,$C415-Q$2)))</f>
        <v>0</v>
      </c>
      <c r="R415" s="103" t="n">
        <f aca="false">IF(R$1="P",MAX(0,R$2-$C415),IF(R$1="C",MAX(0,$C415-R$2)))</f>
        <v>0</v>
      </c>
      <c r="S415" s="104" t="n">
        <f aca="false">A415</f>
        <v>19</v>
      </c>
      <c r="T415" s="105" t="n">
        <f aca="false">VLOOKUP($B415,Gas!$B$3:$E$2506,2)</f>
        <v>2.13</v>
      </c>
      <c r="U415" s="46" t="n">
        <f aca="false">C415/T415</f>
        <v>22.2300469483568</v>
      </c>
      <c r="V415" s="99" t="n">
        <f aca="false">VLOOKUP($B415,Gas!$B$3:$E$2506,4)</f>
        <v>0.28112793960802</v>
      </c>
    </row>
    <row r="416" customFormat="false" ht="12.75" hidden="false" customHeight="false" outlineLevel="0" collapsed="false">
      <c r="A416" s="95" t="n">
        <f aca="false">MONTH(B416)+(YEAR(B416)-1998)*12</f>
        <v>19</v>
      </c>
      <c r="B416" s="107" t="n">
        <v>36360</v>
      </c>
      <c r="C416" s="97" t="n">
        <v>109.13</v>
      </c>
      <c r="D416" s="98" t="n">
        <f aca="false">LN(C416/C415)</f>
        <v>0.834973012492911</v>
      </c>
      <c r="E416" s="106" t="n">
        <f aca="false">STDEV(D407:D416)*SQRT(trade_day)</f>
        <v>12.3674078041347</v>
      </c>
      <c r="F416" s="97"/>
      <c r="G416" s="103" t="n">
        <f aca="false">IF(G$1="P",MAX(0,G$2-$C416),IF(G$1="C",MAX(0,$C416-G$2)))</f>
        <v>0</v>
      </c>
      <c r="H416" s="103" t="n">
        <f aca="false">IF(H$1="P",MAX(0,H$2-$C416),IF(H$1="C",MAX(0,$C416-H$2)))</f>
        <v>0</v>
      </c>
      <c r="I416" s="103" t="n">
        <f aca="false">IF(I$1="P",MAX(0,I$2-$C416),IF(I$1="C",MAX(0,$C416-I$2)))</f>
        <v>0</v>
      </c>
      <c r="J416" s="103" t="n">
        <f aca="false">IF(J$1="P",MAX(0,J$2-$C416),IF(J$1="C",MAX(0,$C416-J$2)))</f>
        <v>0</v>
      </c>
      <c r="K416" s="103" t="n">
        <f aca="false">IF(K$1="P",MAX(0,K$2-$C416),IF(K$1="C",MAX(0,$C416-K$2)))</f>
        <v>0</v>
      </c>
      <c r="L416" s="103" t="n">
        <f aca="false">IF(L$1="P",MAX(0,L$2-$C416),IF(L$1="C",MAX(0,$C416-L$2)))</f>
        <v>0</v>
      </c>
      <c r="M416" s="103" t="n">
        <f aca="false">IF(M$1="P",MAX(0,M$2-$C416),IF(M$1="C",MAX(0,$C416-M$2)))</f>
        <v>84.13</v>
      </c>
      <c r="N416" s="103" t="n">
        <f aca="false">IF(N$1="P",MAX(0,N$2-$C416),IF(N$1="C",MAX(0,$C416-N$2)))</f>
        <v>79.13</v>
      </c>
      <c r="O416" s="103" t="n">
        <f aca="false">IF(O$1="P",MAX(0,O$2-$C416),IF(O$1="C",MAX(0,$C416-O$2)))</f>
        <v>74.13</v>
      </c>
      <c r="P416" s="103" t="n">
        <f aca="false">IF(P$1="P",MAX(0,P$2-$C416),IF(P$1="C",MAX(0,$C416-P$2)))</f>
        <v>69.13</v>
      </c>
      <c r="Q416" s="103" t="n">
        <f aca="false">IF(Q$1="P",MAX(0,Q$2-$C416),IF(Q$1="C",MAX(0,$C416-Q$2)))</f>
        <v>59.13</v>
      </c>
      <c r="R416" s="103" t="n">
        <f aca="false">IF(R$1="P",MAX(0,R$2-$C416),IF(R$1="C",MAX(0,$C416-R$2)))</f>
        <v>9.12998999999999</v>
      </c>
      <c r="S416" s="104" t="n">
        <f aca="false">A416</f>
        <v>19</v>
      </c>
      <c r="T416" s="105" t="n">
        <f aca="false">VLOOKUP($B416,Gas!$B$3:$E$2506,2)</f>
        <v>2.175</v>
      </c>
      <c r="U416" s="46" t="n">
        <f aca="false">C416/T416</f>
        <v>50.1747126436782</v>
      </c>
      <c r="V416" s="99" t="n">
        <f aca="false">VLOOKUP($B416,Gas!$B$3:$E$2506,4)</f>
        <v>0.226635345438521</v>
      </c>
    </row>
    <row r="417" customFormat="false" ht="12.75" hidden="false" customHeight="false" outlineLevel="0" collapsed="false">
      <c r="A417" s="95" t="n">
        <f aca="false">MONTH(B417)+(YEAR(B417)-1998)*12</f>
        <v>19</v>
      </c>
      <c r="B417" s="107" t="n">
        <v>36361</v>
      </c>
      <c r="C417" s="97" t="n">
        <v>78.22</v>
      </c>
      <c r="D417" s="98" t="n">
        <f aca="false">LN(C417/C416)</f>
        <v>-0.33301446279763</v>
      </c>
      <c r="E417" s="106" t="n">
        <f aca="false">STDEV(D408:D417)*SQRT(trade_day)</f>
        <v>8.32480284282712</v>
      </c>
      <c r="F417" s="97"/>
      <c r="G417" s="103" t="n">
        <f aca="false">IF(G$1="P",MAX(0,G$2-$C417),IF(G$1="C",MAX(0,$C417-G$2)))</f>
        <v>0</v>
      </c>
      <c r="H417" s="103" t="n">
        <f aca="false">IF(H$1="P",MAX(0,H$2-$C417),IF(H$1="C",MAX(0,$C417-H$2)))</f>
        <v>0</v>
      </c>
      <c r="I417" s="103" t="n">
        <f aca="false">IF(I$1="P",MAX(0,I$2-$C417),IF(I$1="C",MAX(0,$C417-I$2)))</f>
        <v>0</v>
      </c>
      <c r="J417" s="103" t="n">
        <f aca="false">IF(J$1="P",MAX(0,J$2-$C417),IF(J$1="C",MAX(0,$C417-J$2)))</f>
        <v>0</v>
      </c>
      <c r="K417" s="103" t="n">
        <f aca="false">IF(K$1="P",MAX(0,K$2-$C417),IF(K$1="C",MAX(0,$C417-K$2)))</f>
        <v>0</v>
      </c>
      <c r="L417" s="103" t="n">
        <f aca="false">IF(L$1="P",MAX(0,L$2-$C417),IF(L$1="C",MAX(0,$C417-L$2)))</f>
        <v>0</v>
      </c>
      <c r="M417" s="103" t="n">
        <f aca="false">IF(M$1="P",MAX(0,M$2-$C417),IF(M$1="C",MAX(0,$C417-M$2)))</f>
        <v>53.22</v>
      </c>
      <c r="N417" s="103" t="n">
        <f aca="false">IF(N$1="P",MAX(0,N$2-$C417),IF(N$1="C",MAX(0,$C417-N$2)))</f>
        <v>48.22</v>
      </c>
      <c r="O417" s="103" t="n">
        <f aca="false">IF(O$1="P",MAX(0,O$2-$C417),IF(O$1="C",MAX(0,$C417-O$2)))</f>
        <v>43.22</v>
      </c>
      <c r="P417" s="103" t="n">
        <f aca="false">IF(P$1="P",MAX(0,P$2-$C417),IF(P$1="C",MAX(0,$C417-P$2)))</f>
        <v>38.22</v>
      </c>
      <c r="Q417" s="103" t="n">
        <f aca="false">IF(Q$1="P",MAX(0,Q$2-$C417),IF(Q$1="C",MAX(0,$C417-Q$2)))</f>
        <v>28.22</v>
      </c>
      <c r="R417" s="103" t="n">
        <f aca="false">IF(R$1="P",MAX(0,R$2-$C417),IF(R$1="C",MAX(0,$C417-R$2)))</f>
        <v>0</v>
      </c>
      <c r="S417" s="104" t="n">
        <f aca="false">A417</f>
        <v>19</v>
      </c>
      <c r="T417" s="105" t="n">
        <f aca="false">VLOOKUP($B417,Gas!$B$3:$E$2506,2)</f>
        <v>2.185</v>
      </c>
      <c r="U417" s="46" t="n">
        <f aca="false">C417/T417</f>
        <v>35.7986270022883</v>
      </c>
      <c r="V417" s="99" t="n">
        <f aca="false">VLOOKUP($B417,Gas!$B$3:$E$2506,4)</f>
        <v>0.19383027028522</v>
      </c>
    </row>
    <row r="418" customFormat="false" ht="12.75" hidden="false" customHeight="false" outlineLevel="0" collapsed="false">
      <c r="A418" s="95" t="n">
        <f aca="false">MONTH(B418)+(YEAR(B418)-1998)*12</f>
        <v>19</v>
      </c>
      <c r="B418" s="107" t="n">
        <v>36362</v>
      </c>
      <c r="C418" s="97" t="n">
        <v>68.71</v>
      </c>
      <c r="D418" s="98" t="n">
        <f aca="false">LN(C418/C417)</f>
        <v>-0.129630620284384</v>
      </c>
      <c r="E418" s="106" t="n">
        <f aca="false">STDEV(D409:D418)*SQRT(trade_day)</f>
        <v>7.88243769684563</v>
      </c>
      <c r="F418" s="97"/>
      <c r="G418" s="103" t="n">
        <f aca="false">IF(G$1="P",MAX(0,G$2-$C418),IF(G$1="C",MAX(0,$C418-G$2)))</f>
        <v>0</v>
      </c>
      <c r="H418" s="103" t="n">
        <f aca="false">IF(H$1="P",MAX(0,H$2-$C418),IF(H$1="C",MAX(0,$C418-H$2)))</f>
        <v>0</v>
      </c>
      <c r="I418" s="103" t="n">
        <f aca="false">IF(I$1="P",MAX(0,I$2-$C418),IF(I$1="C",MAX(0,$C418-I$2)))</f>
        <v>0</v>
      </c>
      <c r="J418" s="103" t="n">
        <f aca="false">IF(J$1="P",MAX(0,J$2-$C418),IF(J$1="C",MAX(0,$C418-J$2)))</f>
        <v>0</v>
      </c>
      <c r="K418" s="103" t="n">
        <f aca="false">IF(K$1="P",MAX(0,K$2-$C418),IF(K$1="C",MAX(0,$C418-K$2)))</f>
        <v>0</v>
      </c>
      <c r="L418" s="103" t="n">
        <f aca="false">IF(L$1="P",MAX(0,L$2-$C418),IF(L$1="C",MAX(0,$C418-L$2)))</f>
        <v>0</v>
      </c>
      <c r="M418" s="103" t="n">
        <f aca="false">IF(M$1="P",MAX(0,M$2-$C418),IF(M$1="C",MAX(0,$C418-M$2)))</f>
        <v>43.71</v>
      </c>
      <c r="N418" s="103" t="n">
        <f aca="false">IF(N$1="P",MAX(0,N$2-$C418),IF(N$1="C",MAX(0,$C418-N$2)))</f>
        <v>38.71</v>
      </c>
      <c r="O418" s="103" t="n">
        <f aca="false">IF(O$1="P",MAX(0,O$2-$C418),IF(O$1="C",MAX(0,$C418-O$2)))</f>
        <v>33.71</v>
      </c>
      <c r="P418" s="103" t="n">
        <f aca="false">IF(P$1="P",MAX(0,P$2-$C418),IF(P$1="C",MAX(0,$C418-P$2)))</f>
        <v>28.71</v>
      </c>
      <c r="Q418" s="103" t="n">
        <f aca="false">IF(Q$1="P",MAX(0,Q$2-$C418),IF(Q$1="C",MAX(0,$C418-Q$2)))</f>
        <v>18.71</v>
      </c>
      <c r="R418" s="103" t="n">
        <f aca="false">IF(R$1="P",MAX(0,R$2-$C418),IF(R$1="C",MAX(0,$C418-R$2)))</f>
        <v>0</v>
      </c>
      <c r="S418" s="104" t="n">
        <f aca="false">A418</f>
        <v>19</v>
      </c>
      <c r="T418" s="105" t="n">
        <f aca="false">VLOOKUP($B418,Gas!$B$3:$E$2506,2)</f>
        <v>2.23</v>
      </c>
      <c r="U418" s="46" t="n">
        <f aca="false">C418/T418</f>
        <v>30.8116591928251</v>
      </c>
      <c r="V418" s="99" t="n">
        <f aca="false">VLOOKUP($B418,Gas!$B$3:$E$2506,4)</f>
        <v>0.22376041281286</v>
      </c>
    </row>
    <row r="419" customFormat="false" ht="12.75" hidden="false" customHeight="false" outlineLevel="0" collapsed="false">
      <c r="A419" s="95" t="n">
        <f aca="false">MONTH(B419)+(YEAR(B419)-1998)*12</f>
        <v>19</v>
      </c>
      <c r="B419" s="107" t="n">
        <v>36363</v>
      </c>
      <c r="C419" s="97" t="n">
        <v>162.1</v>
      </c>
      <c r="D419" s="98" t="n">
        <f aca="false">LN(C419/C418)</f>
        <v>0.858318679698646</v>
      </c>
      <c r="E419" s="106" t="n">
        <f aca="false">STDEV(D410:D419)*SQRT(trade_day)</f>
        <v>7.40024430694717</v>
      </c>
      <c r="F419" s="97"/>
      <c r="G419" s="103" t="n">
        <f aca="false">IF(G$1="P",MAX(0,G$2-$C419),IF(G$1="C",MAX(0,$C419-G$2)))</f>
        <v>0</v>
      </c>
      <c r="H419" s="103" t="n">
        <f aca="false">IF(H$1="P",MAX(0,H$2-$C419),IF(H$1="C",MAX(0,$C419-H$2)))</f>
        <v>0</v>
      </c>
      <c r="I419" s="103" t="n">
        <f aca="false">IF(I$1="P",MAX(0,I$2-$C419),IF(I$1="C",MAX(0,$C419-I$2)))</f>
        <v>0</v>
      </c>
      <c r="J419" s="103" t="n">
        <f aca="false">IF(J$1="P",MAX(0,J$2-$C419),IF(J$1="C",MAX(0,$C419-J$2)))</f>
        <v>0</v>
      </c>
      <c r="K419" s="103" t="n">
        <f aca="false">IF(K$1="P",MAX(0,K$2-$C419),IF(K$1="C",MAX(0,$C419-K$2)))</f>
        <v>0</v>
      </c>
      <c r="L419" s="103" t="n">
        <f aca="false">IF(L$1="P",MAX(0,L$2-$C419),IF(L$1="C",MAX(0,$C419-L$2)))</f>
        <v>0</v>
      </c>
      <c r="M419" s="103" t="n">
        <f aca="false">IF(M$1="P",MAX(0,M$2-$C419),IF(M$1="C",MAX(0,$C419-M$2)))</f>
        <v>137.1</v>
      </c>
      <c r="N419" s="103" t="n">
        <f aca="false">IF(N$1="P",MAX(0,N$2-$C419),IF(N$1="C",MAX(0,$C419-N$2)))</f>
        <v>132.1</v>
      </c>
      <c r="O419" s="103" t="n">
        <f aca="false">IF(O$1="P",MAX(0,O$2-$C419),IF(O$1="C",MAX(0,$C419-O$2)))</f>
        <v>127.1</v>
      </c>
      <c r="P419" s="103" t="n">
        <f aca="false">IF(P$1="P",MAX(0,P$2-$C419),IF(P$1="C",MAX(0,$C419-P$2)))</f>
        <v>122.1</v>
      </c>
      <c r="Q419" s="103" t="n">
        <f aca="false">IF(Q$1="P",MAX(0,Q$2-$C419),IF(Q$1="C",MAX(0,$C419-Q$2)))</f>
        <v>112.1</v>
      </c>
      <c r="R419" s="103" t="n">
        <f aca="false">IF(R$1="P",MAX(0,R$2-$C419),IF(R$1="C",MAX(0,$C419-R$2)))</f>
        <v>62.09999</v>
      </c>
      <c r="S419" s="104" t="n">
        <f aca="false">A419</f>
        <v>19</v>
      </c>
      <c r="T419" s="105" t="n">
        <f aca="false">VLOOKUP($B419,Gas!$B$3:$E$2506,2)</f>
        <v>2.245</v>
      </c>
      <c r="U419" s="46" t="n">
        <f aca="false">C419/T419</f>
        <v>72.2048997772829</v>
      </c>
      <c r="V419" s="99" t="n">
        <f aca="false">VLOOKUP($B419,Gas!$B$3:$E$2506,4)</f>
        <v>0.222985561449161</v>
      </c>
    </row>
    <row r="420" customFormat="false" ht="12.75" hidden="false" customHeight="false" outlineLevel="0" collapsed="false">
      <c r="A420" s="95" t="n">
        <f aca="false">MONTH(B420)+(YEAR(B420)-1998)*12</f>
        <v>19</v>
      </c>
      <c r="B420" s="107" t="n">
        <v>36364</v>
      </c>
      <c r="C420" s="97" t="n">
        <v>466.44</v>
      </c>
      <c r="D420" s="98" t="n">
        <f aca="false">LN(C420/C419)</f>
        <v>1.0569159659105</v>
      </c>
      <c r="E420" s="106" t="n">
        <f aca="false">STDEV(D411:D420)*SQRT(trade_day)</f>
        <v>8.27981524824034</v>
      </c>
      <c r="F420" s="97"/>
      <c r="G420" s="103" t="n">
        <f aca="false">IF(G$1="P",MAX(0,G$2-$C420),IF(G$1="C",MAX(0,$C420-G$2)))</f>
        <v>0</v>
      </c>
      <c r="H420" s="103" t="n">
        <f aca="false">IF(H$1="P",MAX(0,H$2-$C420),IF(H$1="C",MAX(0,$C420-H$2)))</f>
        <v>0</v>
      </c>
      <c r="I420" s="103" t="n">
        <f aca="false">IF(I$1="P",MAX(0,I$2-$C420),IF(I$1="C",MAX(0,$C420-I$2)))</f>
        <v>0</v>
      </c>
      <c r="J420" s="103" t="n">
        <f aca="false">IF(J$1="P",MAX(0,J$2-$C420),IF(J$1="C",MAX(0,$C420-J$2)))</f>
        <v>0</v>
      </c>
      <c r="K420" s="103" t="n">
        <f aca="false">IF(K$1="P",MAX(0,K$2-$C420),IF(K$1="C",MAX(0,$C420-K$2)))</f>
        <v>0</v>
      </c>
      <c r="L420" s="103" t="n">
        <f aca="false">IF(L$1="P",MAX(0,L$2-$C420),IF(L$1="C",MAX(0,$C420-L$2)))</f>
        <v>0</v>
      </c>
      <c r="M420" s="103" t="n">
        <f aca="false">IF(M$1="P",MAX(0,M$2-$C420),IF(M$1="C",MAX(0,$C420-M$2)))</f>
        <v>441.44</v>
      </c>
      <c r="N420" s="103" t="n">
        <f aca="false">IF(N$1="P",MAX(0,N$2-$C420),IF(N$1="C",MAX(0,$C420-N$2)))</f>
        <v>436.44</v>
      </c>
      <c r="O420" s="103" t="n">
        <f aca="false">IF(O$1="P",MAX(0,O$2-$C420),IF(O$1="C",MAX(0,$C420-O$2)))</f>
        <v>431.44</v>
      </c>
      <c r="P420" s="103" t="n">
        <f aca="false">IF(P$1="P",MAX(0,P$2-$C420),IF(P$1="C",MAX(0,$C420-P$2)))</f>
        <v>426.44</v>
      </c>
      <c r="Q420" s="103" t="n">
        <f aca="false">IF(Q$1="P",MAX(0,Q$2-$C420),IF(Q$1="C",MAX(0,$C420-Q$2)))</f>
        <v>416.44</v>
      </c>
      <c r="R420" s="103" t="n">
        <f aca="false">IF(R$1="P",MAX(0,R$2-$C420),IF(R$1="C",MAX(0,$C420-R$2)))</f>
        <v>366.43999</v>
      </c>
      <c r="S420" s="104" t="n">
        <f aca="false">A420</f>
        <v>19</v>
      </c>
      <c r="T420" s="105" t="n">
        <f aca="false">VLOOKUP($B420,Gas!$B$3:$E$2506,2)</f>
        <v>2.315</v>
      </c>
      <c r="U420" s="46" t="n">
        <f aca="false">C420/T420</f>
        <v>201.48596112311</v>
      </c>
      <c r="V420" s="99" t="n">
        <f aca="false">VLOOKUP($B420,Gas!$B$3:$E$2506,4)</f>
        <v>0.226943294868089</v>
      </c>
    </row>
    <row r="421" customFormat="false" ht="12.75" hidden="false" customHeight="false" outlineLevel="0" collapsed="false">
      <c r="A421" s="95" t="n">
        <f aca="false">MONTH(B421)+(YEAR(B421)-1998)*12</f>
        <v>19</v>
      </c>
      <c r="B421" s="107" t="n">
        <v>36367</v>
      </c>
      <c r="C421" s="97" t="n">
        <v>510</v>
      </c>
      <c r="D421" s="98" t="n">
        <f aca="false">LN(C421/C420)</f>
        <v>0.0892813310662394</v>
      </c>
      <c r="E421" s="106" t="n">
        <f aca="false">STDEV(D412:D421)*SQRT(trade_day)</f>
        <v>7.67103993247431</v>
      </c>
      <c r="F421" s="97"/>
      <c r="G421" s="103" t="n">
        <f aca="false">IF(G$1="P",MAX(0,G$2-$C421),IF(G$1="C",MAX(0,$C421-G$2)))</f>
        <v>0</v>
      </c>
      <c r="H421" s="103" t="n">
        <f aca="false">IF(H$1="P",MAX(0,H$2-$C421),IF(H$1="C",MAX(0,$C421-H$2)))</f>
        <v>0</v>
      </c>
      <c r="I421" s="103" t="n">
        <f aca="false">IF(I$1="P",MAX(0,I$2-$C421),IF(I$1="C",MAX(0,$C421-I$2)))</f>
        <v>0</v>
      </c>
      <c r="J421" s="103" t="n">
        <f aca="false">IF(J$1="P",MAX(0,J$2-$C421),IF(J$1="C",MAX(0,$C421-J$2)))</f>
        <v>0</v>
      </c>
      <c r="K421" s="103" t="n">
        <f aca="false">IF(K$1="P",MAX(0,K$2-$C421),IF(K$1="C",MAX(0,$C421-K$2)))</f>
        <v>0</v>
      </c>
      <c r="L421" s="103" t="n">
        <f aca="false">IF(L$1="P",MAX(0,L$2-$C421),IF(L$1="C",MAX(0,$C421-L$2)))</f>
        <v>0</v>
      </c>
      <c r="M421" s="103" t="n">
        <f aca="false">IF(M$1="P",MAX(0,M$2-$C421),IF(M$1="C",MAX(0,$C421-M$2)))</f>
        <v>485</v>
      </c>
      <c r="N421" s="103" t="n">
        <f aca="false">IF(N$1="P",MAX(0,N$2-$C421),IF(N$1="C",MAX(0,$C421-N$2)))</f>
        <v>480</v>
      </c>
      <c r="O421" s="103" t="n">
        <f aca="false">IF(O$1="P",MAX(0,O$2-$C421),IF(O$1="C",MAX(0,$C421-O$2)))</f>
        <v>475</v>
      </c>
      <c r="P421" s="103" t="n">
        <f aca="false">IF(P$1="P",MAX(0,P$2-$C421),IF(P$1="C",MAX(0,$C421-P$2)))</f>
        <v>470</v>
      </c>
      <c r="Q421" s="103" t="n">
        <f aca="false">IF(Q$1="P",MAX(0,Q$2-$C421),IF(Q$1="C",MAX(0,$C421-Q$2)))</f>
        <v>460</v>
      </c>
      <c r="R421" s="103" t="n">
        <f aca="false">IF(R$1="P",MAX(0,R$2-$C421),IF(R$1="C",MAX(0,$C421-R$2)))</f>
        <v>409.99999</v>
      </c>
      <c r="S421" s="104" t="n">
        <f aca="false">A421</f>
        <v>19</v>
      </c>
      <c r="T421" s="105" t="n">
        <f aca="false">VLOOKUP($B421,Gas!$B$3:$E$2506,2)</f>
        <v>2.43</v>
      </c>
      <c r="U421" s="46" t="n">
        <f aca="false">C421/T421</f>
        <v>209.876543209877</v>
      </c>
      <c r="V421" s="99" t="n">
        <f aca="false">VLOOKUP($B421,Gas!$B$3:$E$2506,4)</f>
        <v>0.316855183216829</v>
      </c>
    </row>
    <row r="422" customFormat="false" ht="12.75" hidden="false" customHeight="false" outlineLevel="0" collapsed="false">
      <c r="A422" s="95" t="n">
        <f aca="false">MONTH(B422)+(YEAR(B422)-1998)*12</f>
        <v>19</v>
      </c>
      <c r="B422" s="107" t="n">
        <v>36368</v>
      </c>
      <c r="C422" s="97" t="n">
        <v>538.3</v>
      </c>
      <c r="D422" s="98" t="n">
        <f aca="false">LN(C422/C421)</f>
        <v>0.0540052998485401</v>
      </c>
      <c r="E422" s="106" t="n">
        <f aca="false">STDEV(D413:D422)*SQRT(trade_day)</f>
        <v>7.29634600820023</v>
      </c>
      <c r="F422" s="97"/>
      <c r="G422" s="103" t="n">
        <f aca="false">IF(G$1="P",MAX(0,G$2-$C422),IF(G$1="C",MAX(0,$C422-G$2)))</f>
        <v>0</v>
      </c>
      <c r="H422" s="103" t="n">
        <f aca="false">IF(H$1="P",MAX(0,H$2-$C422),IF(H$1="C",MAX(0,$C422-H$2)))</f>
        <v>0</v>
      </c>
      <c r="I422" s="103" t="n">
        <f aca="false">IF(I$1="P",MAX(0,I$2-$C422),IF(I$1="C",MAX(0,$C422-I$2)))</f>
        <v>0</v>
      </c>
      <c r="J422" s="103" t="n">
        <f aca="false">IF(J$1="P",MAX(0,J$2-$C422),IF(J$1="C",MAX(0,$C422-J$2)))</f>
        <v>0</v>
      </c>
      <c r="K422" s="103" t="n">
        <f aca="false">IF(K$1="P",MAX(0,K$2-$C422),IF(K$1="C",MAX(0,$C422-K$2)))</f>
        <v>0</v>
      </c>
      <c r="L422" s="103" t="n">
        <f aca="false">IF(L$1="P",MAX(0,L$2-$C422),IF(L$1="C",MAX(0,$C422-L$2)))</f>
        <v>0</v>
      </c>
      <c r="M422" s="103" t="n">
        <f aca="false">IF(M$1="P",MAX(0,M$2-$C422),IF(M$1="C",MAX(0,$C422-M$2)))</f>
        <v>513.3</v>
      </c>
      <c r="N422" s="103" t="n">
        <f aca="false">IF(N$1="P",MAX(0,N$2-$C422),IF(N$1="C",MAX(0,$C422-N$2)))</f>
        <v>508.3</v>
      </c>
      <c r="O422" s="103" t="n">
        <f aca="false">IF(O$1="P",MAX(0,O$2-$C422),IF(O$1="C",MAX(0,$C422-O$2)))</f>
        <v>503.3</v>
      </c>
      <c r="P422" s="103" t="n">
        <f aca="false">IF(P$1="P",MAX(0,P$2-$C422),IF(P$1="C",MAX(0,$C422-P$2)))</f>
        <v>498.3</v>
      </c>
      <c r="Q422" s="103" t="n">
        <f aca="false">IF(Q$1="P",MAX(0,Q$2-$C422),IF(Q$1="C",MAX(0,$C422-Q$2)))</f>
        <v>488.3</v>
      </c>
      <c r="R422" s="103" t="n">
        <f aca="false">IF(R$1="P",MAX(0,R$2-$C422),IF(R$1="C",MAX(0,$C422-R$2)))</f>
        <v>438.29999</v>
      </c>
      <c r="S422" s="104" t="n">
        <f aca="false">A422</f>
        <v>19</v>
      </c>
      <c r="T422" s="105" t="n">
        <f aca="false">VLOOKUP($B422,Gas!$B$3:$E$2506,2)</f>
        <v>2.54</v>
      </c>
      <c r="U422" s="46" t="n">
        <f aca="false">C422/T422</f>
        <v>211.929133858268</v>
      </c>
      <c r="V422" s="99" t="n">
        <f aca="false">VLOOKUP($B422,Gas!$B$3:$E$2506,4)</f>
        <v>0.367389706415895</v>
      </c>
    </row>
    <row r="423" customFormat="false" ht="12.75" hidden="false" customHeight="false" outlineLevel="0" collapsed="false">
      <c r="A423" s="95" t="n">
        <f aca="false">MONTH(B423)+(YEAR(B423)-1998)*12</f>
        <v>19</v>
      </c>
      <c r="B423" s="107" t="n">
        <v>36369</v>
      </c>
      <c r="C423" s="97" t="n">
        <v>192.83</v>
      </c>
      <c r="D423" s="98" t="n">
        <f aca="false">LN(C423/C422)</f>
        <v>-1.0266070538354</v>
      </c>
      <c r="E423" s="106" t="n">
        <f aca="false">STDEV(D414:D423)*SQRT(trade_day)</f>
        <v>9.99707119911375</v>
      </c>
      <c r="F423" s="97"/>
      <c r="G423" s="103" t="n">
        <f aca="false">IF(G$1="P",MAX(0,G$2-$C423),IF(G$1="C",MAX(0,$C423-G$2)))</f>
        <v>0</v>
      </c>
      <c r="H423" s="103" t="n">
        <f aca="false">IF(H$1="P",MAX(0,H$2-$C423),IF(H$1="C",MAX(0,$C423-H$2)))</f>
        <v>0</v>
      </c>
      <c r="I423" s="103" t="n">
        <f aca="false">IF(I$1="P",MAX(0,I$2-$C423),IF(I$1="C",MAX(0,$C423-I$2)))</f>
        <v>0</v>
      </c>
      <c r="J423" s="103" t="n">
        <f aca="false">IF(J$1="P",MAX(0,J$2-$C423),IF(J$1="C",MAX(0,$C423-J$2)))</f>
        <v>0</v>
      </c>
      <c r="K423" s="103" t="n">
        <f aca="false">IF(K$1="P",MAX(0,K$2-$C423),IF(K$1="C",MAX(0,$C423-K$2)))</f>
        <v>0</v>
      </c>
      <c r="L423" s="103" t="n">
        <f aca="false">IF(L$1="P",MAX(0,L$2-$C423),IF(L$1="C",MAX(0,$C423-L$2)))</f>
        <v>0</v>
      </c>
      <c r="M423" s="103" t="n">
        <f aca="false">IF(M$1="P",MAX(0,M$2-$C423),IF(M$1="C",MAX(0,$C423-M$2)))</f>
        <v>167.83</v>
      </c>
      <c r="N423" s="103" t="n">
        <f aca="false">IF(N$1="P",MAX(0,N$2-$C423),IF(N$1="C",MAX(0,$C423-N$2)))</f>
        <v>162.83</v>
      </c>
      <c r="O423" s="103" t="n">
        <f aca="false">IF(O$1="P",MAX(0,O$2-$C423),IF(O$1="C",MAX(0,$C423-O$2)))</f>
        <v>157.83</v>
      </c>
      <c r="P423" s="103" t="n">
        <f aca="false">IF(P$1="P",MAX(0,P$2-$C423),IF(P$1="C",MAX(0,$C423-P$2)))</f>
        <v>152.83</v>
      </c>
      <c r="Q423" s="103" t="n">
        <f aca="false">IF(Q$1="P",MAX(0,Q$2-$C423),IF(Q$1="C",MAX(0,$C423-Q$2)))</f>
        <v>142.83</v>
      </c>
      <c r="R423" s="103" t="n">
        <f aca="false">IF(R$1="P",MAX(0,R$2-$C423),IF(R$1="C",MAX(0,$C423-R$2)))</f>
        <v>92.82999</v>
      </c>
      <c r="S423" s="104" t="n">
        <f aca="false">A423</f>
        <v>19</v>
      </c>
      <c r="T423" s="105" t="n">
        <f aca="false">VLOOKUP($B423,Gas!$B$3:$E$2506,2)</f>
        <v>2.545</v>
      </c>
      <c r="U423" s="46" t="n">
        <f aca="false">C423/T423</f>
        <v>75.7681728880157</v>
      </c>
      <c r="V423" s="99" t="n">
        <f aca="false">VLOOKUP($B423,Gas!$B$3:$E$2506,4)</f>
        <v>0.364200194939874</v>
      </c>
    </row>
    <row r="424" customFormat="false" ht="12.75" hidden="false" customHeight="false" outlineLevel="0" collapsed="false">
      <c r="A424" s="95" t="n">
        <f aca="false">MONTH(B424)+(YEAR(B424)-1998)*12</f>
        <v>19</v>
      </c>
      <c r="B424" s="107" t="n">
        <v>36370</v>
      </c>
      <c r="C424" s="97" t="n">
        <v>2016.68</v>
      </c>
      <c r="D424" s="98" t="n">
        <f aca="false">LN(C424/C423)</f>
        <v>2.34739890217366</v>
      </c>
      <c r="E424" s="106" t="n">
        <f aca="false">STDEV(D415:D424)*SQRT(trade_day)</f>
        <v>14.618743106619</v>
      </c>
      <c r="F424" s="97"/>
      <c r="G424" s="103" t="n">
        <f aca="false">IF(G$1="P",MAX(0,G$2-$C424),IF(G$1="C",MAX(0,$C424-G$2)))</f>
        <v>0</v>
      </c>
      <c r="H424" s="103" t="n">
        <f aca="false">IF(H$1="P",MAX(0,H$2-$C424),IF(H$1="C",MAX(0,$C424-H$2)))</f>
        <v>0</v>
      </c>
      <c r="I424" s="103" t="n">
        <f aca="false">IF(I$1="P",MAX(0,I$2-$C424),IF(I$1="C",MAX(0,$C424-I$2)))</f>
        <v>0</v>
      </c>
      <c r="J424" s="103" t="n">
        <f aca="false">IF(J$1="P",MAX(0,J$2-$C424),IF(J$1="C",MAX(0,$C424-J$2)))</f>
        <v>0</v>
      </c>
      <c r="K424" s="103" t="n">
        <f aca="false">IF(K$1="P",MAX(0,K$2-$C424),IF(K$1="C",MAX(0,$C424-K$2)))</f>
        <v>0</v>
      </c>
      <c r="L424" s="103" t="n">
        <f aca="false">IF(L$1="P",MAX(0,L$2-$C424),IF(L$1="C",MAX(0,$C424-L$2)))</f>
        <v>0</v>
      </c>
      <c r="M424" s="103" t="n">
        <f aca="false">IF(M$1="P",MAX(0,M$2-$C424),IF(M$1="C",MAX(0,$C424-M$2)))</f>
        <v>1991.68</v>
      </c>
      <c r="N424" s="103" t="n">
        <f aca="false">IF(N$1="P",MAX(0,N$2-$C424),IF(N$1="C",MAX(0,$C424-N$2)))</f>
        <v>1986.68</v>
      </c>
      <c r="O424" s="103" t="n">
        <f aca="false">IF(O$1="P",MAX(0,O$2-$C424),IF(O$1="C",MAX(0,$C424-O$2)))</f>
        <v>1981.68</v>
      </c>
      <c r="P424" s="103" t="n">
        <f aca="false">IF(P$1="P",MAX(0,P$2-$C424),IF(P$1="C",MAX(0,$C424-P$2)))</f>
        <v>1976.68</v>
      </c>
      <c r="Q424" s="103" t="n">
        <f aca="false">IF(Q$1="P",MAX(0,Q$2-$C424),IF(Q$1="C",MAX(0,$C424-Q$2)))</f>
        <v>1966.68</v>
      </c>
      <c r="R424" s="103" t="n">
        <f aca="false">IF(R$1="P",MAX(0,R$2-$C424),IF(R$1="C",MAX(0,$C424-R$2)))</f>
        <v>1916.67999</v>
      </c>
      <c r="S424" s="104" t="n">
        <f aca="false">A424</f>
        <v>19</v>
      </c>
      <c r="T424" s="105" t="n">
        <f aca="false">VLOOKUP($B424,Gas!$B$3:$E$2506,2)</f>
        <v>2.575</v>
      </c>
      <c r="U424" s="46" t="n">
        <f aca="false">C424/T424</f>
        <v>783.176699029126</v>
      </c>
      <c r="V424" s="99" t="n">
        <f aca="false">VLOOKUP($B424,Gas!$B$3:$E$2506,4)</f>
        <v>0.3503160958634</v>
      </c>
    </row>
    <row r="425" customFormat="false" ht="12.75" hidden="false" customHeight="false" outlineLevel="0" collapsed="false">
      <c r="A425" s="95" t="n">
        <f aca="false">MONTH(B425)+(YEAR(B425)-1998)*12</f>
        <v>19</v>
      </c>
      <c r="B425" s="107" t="n">
        <v>36371</v>
      </c>
      <c r="C425" s="97" t="n">
        <v>1757.67</v>
      </c>
      <c r="D425" s="98" t="n">
        <f aca="false">LN(C425/C424)</f>
        <v>-0.137463526590976</v>
      </c>
      <c r="E425" s="106" t="n">
        <f aca="false">STDEV(D416:D425)*SQRT(trade_day)</f>
        <v>14.8758049782537</v>
      </c>
      <c r="F425" s="97"/>
      <c r="G425" s="103" t="n">
        <f aca="false">IF(G$1="P",MAX(0,G$2-$C425),IF(G$1="C",MAX(0,$C425-G$2)))</f>
        <v>0</v>
      </c>
      <c r="H425" s="103" t="n">
        <f aca="false">IF(H$1="P",MAX(0,H$2-$C425),IF(H$1="C",MAX(0,$C425-H$2)))</f>
        <v>0</v>
      </c>
      <c r="I425" s="103" t="n">
        <f aca="false">IF(I$1="P",MAX(0,I$2-$C425),IF(I$1="C",MAX(0,$C425-I$2)))</f>
        <v>0</v>
      </c>
      <c r="J425" s="103" t="n">
        <f aca="false">IF(J$1="P",MAX(0,J$2-$C425),IF(J$1="C",MAX(0,$C425-J$2)))</f>
        <v>0</v>
      </c>
      <c r="K425" s="103" t="n">
        <f aca="false">IF(K$1="P",MAX(0,K$2-$C425),IF(K$1="C",MAX(0,$C425-K$2)))</f>
        <v>0</v>
      </c>
      <c r="L425" s="103" t="n">
        <f aca="false">IF(L$1="P",MAX(0,L$2-$C425),IF(L$1="C",MAX(0,$C425-L$2)))</f>
        <v>0</v>
      </c>
      <c r="M425" s="103" t="n">
        <f aca="false">IF(M$1="P",MAX(0,M$2-$C425),IF(M$1="C",MAX(0,$C425-M$2)))</f>
        <v>1732.67</v>
      </c>
      <c r="N425" s="103" t="n">
        <f aca="false">IF(N$1="P",MAX(0,N$2-$C425),IF(N$1="C",MAX(0,$C425-N$2)))</f>
        <v>1727.67</v>
      </c>
      <c r="O425" s="103" t="n">
        <f aca="false">IF(O$1="P",MAX(0,O$2-$C425),IF(O$1="C",MAX(0,$C425-O$2)))</f>
        <v>1722.67</v>
      </c>
      <c r="P425" s="103" t="n">
        <f aca="false">IF(P$1="P",MAX(0,P$2-$C425),IF(P$1="C",MAX(0,$C425-P$2)))</f>
        <v>1717.67</v>
      </c>
      <c r="Q425" s="103" t="n">
        <f aca="false">IF(Q$1="P",MAX(0,Q$2-$C425),IF(Q$1="C",MAX(0,$C425-Q$2)))</f>
        <v>1707.67</v>
      </c>
      <c r="R425" s="103" t="n">
        <f aca="false">IF(R$1="P",MAX(0,R$2-$C425),IF(R$1="C",MAX(0,$C425-R$2)))</f>
        <v>1657.66999</v>
      </c>
      <c r="S425" s="104" t="n">
        <f aca="false">A425</f>
        <v>19</v>
      </c>
      <c r="T425" s="105" t="n">
        <f aca="false">VLOOKUP($B425,Gas!$B$3:$E$2506,2)</f>
        <v>2.665</v>
      </c>
      <c r="U425" s="46" t="n">
        <f aca="false">C425/T425</f>
        <v>659.538461538462</v>
      </c>
      <c r="V425" s="99" t="n">
        <f aca="false">VLOOKUP($B425,Gas!$B$3:$E$2506,4)</f>
        <v>0.354087864494078</v>
      </c>
    </row>
    <row r="426" customFormat="false" ht="12.75" hidden="false" customHeight="false" outlineLevel="0" collapsed="false">
      <c r="A426" s="95" t="n">
        <f aca="false">MONTH(B426)+(YEAR(B426)-1998)*12</f>
        <v>20</v>
      </c>
      <c r="B426" s="107" t="n">
        <v>36374</v>
      </c>
      <c r="C426" s="97" t="n">
        <v>305.13</v>
      </c>
      <c r="D426" s="98" t="n">
        <f aca="false">LN(C426/C425)</f>
        <v>-1.75100643200858</v>
      </c>
      <c r="E426" s="106" t="n">
        <f aca="false">STDEV(D417:D426)*SQRT(trade_day)</f>
        <v>17.9007891187914</v>
      </c>
      <c r="F426" s="97"/>
      <c r="G426" s="103" t="n">
        <f aca="false">IF(G$1="P",MAX(0,G$2-$C426),IF(G$1="C",MAX(0,$C426-G$2)))</f>
        <v>0</v>
      </c>
      <c r="H426" s="103" t="n">
        <f aca="false">IF(H$1="P",MAX(0,H$2-$C426),IF(H$1="C",MAX(0,$C426-H$2)))</f>
        <v>0</v>
      </c>
      <c r="I426" s="103" t="n">
        <f aca="false">IF(I$1="P",MAX(0,I$2-$C426),IF(I$1="C",MAX(0,$C426-I$2)))</f>
        <v>0</v>
      </c>
      <c r="J426" s="103" t="n">
        <f aca="false">IF(J$1="P",MAX(0,J$2-$C426),IF(J$1="C",MAX(0,$C426-J$2)))</f>
        <v>0</v>
      </c>
      <c r="K426" s="103" t="n">
        <f aca="false">IF(K$1="P",MAX(0,K$2-$C426),IF(K$1="C",MAX(0,$C426-K$2)))</f>
        <v>0</v>
      </c>
      <c r="L426" s="103" t="n">
        <f aca="false">IF(L$1="P",MAX(0,L$2-$C426),IF(L$1="C",MAX(0,$C426-L$2)))</f>
        <v>0</v>
      </c>
      <c r="M426" s="103" t="n">
        <f aca="false">IF(M$1="P",MAX(0,M$2-$C426),IF(M$1="C",MAX(0,$C426-M$2)))</f>
        <v>280.13</v>
      </c>
      <c r="N426" s="103" t="n">
        <f aca="false">IF(N$1="P",MAX(0,N$2-$C426),IF(N$1="C",MAX(0,$C426-N$2)))</f>
        <v>275.13</v>
      </c>
      <c r="O426" s="103" t="n">
        <f aca="false">IF(O$1="P",MAX(0,O$2-$C426),IF(O$1="C",MAX(0,$C426-O$2)))</f>
        <v>270.13</v>
      </c>
      <c r="P426" s="103" t="n">
        <f aca="false">IF(P$1="P",MAX(0,P$2-$C426),IF(P$1="C",MAX(0,$C426-P$2)))</f>
        <v>265.13</v>
      </c>
      <c r="Q426" s="103" t="n">
        <f aca="false">IF(Q$1="P",MAX(0,Q$2-$C426),IF(Q$1="C",MAX(0,$C426-Q$2)))</f>
        <v>255.13</v>
      </c>
      <c r="R426" s="103" t="n">
        <f aca="false">IF(R$1="P",MAX(0,R$2-$C426),IF(R$1="C",MAX(0,$C426-R$2)))</f>
        <v>205.12999</v>
      </c>
      <c r="S426" s="104" t="n">
        <f aca="false">A426</f>
        <v>20</v>
      </c>
      <c r="T426" s="105" t="n">
        <f aca="false">VLOOKUP($B426,Gas!$B$3:$E$2506,2)</f>
        <v>2.57</v>
      </c>
      <c r="U426" s="46" t="n">
        <f aca="false">C426/T426</f>
        <v>118.727626459144</v>
      </c>
      <c r="V426" s="99" t="n">
        <f aca="false">VLOOKUP($B426,Gas!$B$3:$E$2506,4)</f>
        <v>0.515276632974201</v>
      </c>
    </row>
    <row r="427" customFormat="false" ht="12.75" hidden="false" customHeight="false" outlineLevel="0" collapsed="false">
      <c r="A427" s="95" t="n">
        <f aca="false">MONTH(B427)+(YEAR(B427)-1998)*12</f>
        <v>20</v>
      </c>
      <c r="B427" s="107" t="n">
        <v>36375</v>
      </c>
      <c r="C427" s="97" t="n">
        <v>37.85</v>
      </c>
      <c r="D427" s="98" t="n">
        <f aca="false">LN(C427/C426)</f>
        <v>-2.08710693542216</v>
      </c>
      <c r="E427" s="106" t="n">
        <f aca="false">STDEV(D418:D427)*SQRT(trade_day)</f>
        <v>20.9721512630002</v>
      </c>
      <c r="F427" s="97"/>
      <c r="G427" s="103" t="n">
        <f aca="false">IF(G$1="P",MAX(0,G$2-$C427),IF(G$1="C",MAX(0,$C427-G$2)))</f>
        <v>0</v>
      </c>
      <c r="H427" s="103" t="n">
        <f aca="false">IF(H$1="P",MAX(0,H$2-$C427),IF(H$1="C",MAX(0,$C427-H$2)))</f>
        <v>0</v>
      </c>
      <c r="I427" s="103" t="n">
        <f aca="false">IF(I$1="P",MAX(0,I$2-$C427),IF(I$1="C",MAX(0,$C427-I$2)))</f>
        <v>0</v>
      </c>
      <c r="J427" s="103" t="n">
        <f aca="false">IF(J$1="P",MAX(0,J$2-$C427),IF(J$1="C",MAX(0,$C427-J$2)))</f>
        <v>0</v>
      </c>
      <c r="K427" s="103" t="n">
        <f aca="false">IF(K$1="P",MAX(0,K$2-$C427),IF(K$1="C",MAX(0,$C427-K$2)))</f>
        <v>2.15</v>
      </c>
      <c r="L427" s="103" t="n">
        <f aca="false">IF(L$1="P",MAX(0,L$2-$C427),IF(L$1="C",MAX(0,$C427-L$2)))</f>
        <v>12.15</v>
      </c>
      <c r="M427" s="103" t="n">
        <f aca="false">IF(M$1="P",MAX(0,M$2-$C427),IF(M$1="C",MAX(0,$C427-M$2)))</f>
        <v>12.85</v>
      </c>
      <c r="N427" s="103" t="n">
        <f aca="false">IF(N$1="P",MAX(0,N$2-$C427),IF(N$1="C",MAX(0,$C427-N$2)))</f>
        <v>7.85</v>
      </c>
      <c r="O427" s="103" t="n">
        <f aca="false">IF(O$1="P",MAX(0,O$2-$C427),IF(O$1="C",MAX(0,$C427-O$2)))</f>
        <v>2.85</v>
      </c>
      <c r="P427" s="103" t="n">
        <f aca="false">IF(P$1="P",MAX(0,P$2-$C427),IF(P$1="C",MAX(0,$C427-P$2)))</f>
        <v>0</v>
      </c>
      <c r="Q427" s="103" t="n">
        <f aca="false">IF(Q$1="P",MAX(0,Q$2-$C427),IF(Q$1="C",MAX(0,$C427-Q$2)))</f>
        <v>0</v>
      </c>
      <c r="R427" s="103" t="n">
        <f aca="false">IF(R$1="P",MAX(0,R$2-$C427),IF(R$1="C",MAX(0,$C427-R$2)))</f>
        <v>0</v>
      </c>
      <c r="S427" s="104" t="n">
        <f aca="false">A427</f>
        <v>20</v>
      </c>
      <c r="T427" s="105" t="n">
        <f aca="false">VLOOKUP($B427,Gas!$B$3:$E$2506,2)</f>
        <v>2.515</v>
      </c>
      <c r="U427" s="46" t="n">
        <f aca="false">C427/T427</f>
        <v>15.0497017892644</v>
      </c>
      <c r="V427" s="99" t="n">
        <f aca="false">VLOOKUP($B427,Gas!$B$3:$E$2506,4)</f>
        <v>0.478179624920877</v>
      </c>
    </row>
    <row r="428" customFormat="false" ht="12.75" hidden="false" customHeight="false" outlineLevel="0" collapsed="false">
      <c r="A428" s="95" t="n">
        <f aca="false">MONTH(B428)+(YEAR(B428)-1998)*12</f>
        <v>20</v>
      </c>
      <c r="B428" s="107" t="n">
        <v>36376</v>
      </c>
      <c r="C428" s="97" t="n">
        <v>36.65</v>
      </c>
      <c r="D428" s="98" t="n">
        <f aca="false">LN(C428/C427)</f>
        <v>-0.0322175515507974</v>
      </c>
      <c r="E428" s="106" t="n">
        <f aca="false">STDEV(D419:D428)*SQRT(trade_day)</f>
        <v>20.9704473882366</v>
      </c>
      <c r="F428" s="97"/>
      <c r="G428" s="103" t="n">
        <f aca="false">IF(G$1="P",MAX(0,G$2-$C428),IF(G$1="C",MAX(0,$C428-G$2)))</f>
        <v>0</v>
      </c>
      <c r="H428" s="103" t="n">
        <f aca="false">IF(H$1="P",MAX(0,H$2-$C428),IF(H$1="C",MAX(0,$C428-H$2)))</f>
        <v>0</v>
      </c>
      <c r="I428" s="103" t="n">
        <f aca="false">IF(I$1="P",MAX(0,I$2-$C428),IF(I$1="C",MAX(0,$C428-I$2)))</f>
        <v>0</v>
      </c>
      <c r="J428" s="103" t="n">
        <f aca="false">IF(J$1="P",MAX(0,J$2-$C428),IF(J$1="C",MAX(0,$C428-J$2)))</f>
        <v>0</v>
      </c>
      <c r="K428" s="103" t="n">
        <f aca="false">IF(K$1="P",MAX(0,K$2-$C428),IF(K$1="C",MAX(0,$C428-K$2)))</f>
        <v>3.35</v>
      </c>
      <c r="L428" s="103" t="n">
        <f aca="false">IF(L$1="P",MAX(0,L$2-$C428),IF(L$1="C",MAX(0,$C428-L$2)))</f>
        <v>13.35</v>
      </c>
      <c r="M428" s="103" t="n">
        <f aca="false">IF(M$1="P",MAX(0,M$2-$C428),IF(M$1="C",MAX(0,$C428-M$2)))</f>
        <v>11.65</v>
      </c>
      <c r="N428" s="103" t="n">
        <f aca="false">IF(N$1="P",MAX(0,N$2-$C428),IF(N$1="C",MAX(0,$C428-N$2)))</f>
        <v>6.65</v>
      </c>
      <c r="O428" s="103" t="n">
        <f aca="false">IF(O$1="P",MAX(0,O$2-$C428),IF(O$1="C",MAX(0,$C428-O$2)))</f>
        <v>1.65</v>
      </c>
      <c r="P428" s="103" t="n">
        <f aca="false">IF(P$1="P",MAX(0,P$2-$C428),IF(P$1="C",MAX(0,$C428-P$2)))</f>
        <v>0</v>
      </c>
      <c r="Q428" s="103" t="n">
        <f aca="false">IF(Q$1="P",MAX(0,Q$2-$C428),IF(Q$1="C",MAX(0,$C428-Q$2)))</f>
        <v>0</v>
      </c>
      <c r="R428" s="103" t="n">
        <f aca="false">IF(R$1="P",MAX(0,R$2-$C428),IF(R$1="C",MAX(0,$C428-R$2)))</f>
        <v>0</v>
      </c>
      <c r="S428" s="104" t="n">
        <f aca="false">A428</f>
        <v>20</v>
      </c>
      <c r="T428" s="105" t="n">
        <f aca="false">VLOOKUP($B428,Gas!$B$3:$E$2506,2)</f>
        <v>2.6</v>
      </c>
      <c r="U428" s="46" t="n">
        <f aca="false">C428/T428</f>
        <v>14.0961538461538</v>
      </c>
      <c r="V428" s="99" t="n">
        <f aca="false">VLOOKUP($B428,Gas!$B$3:$E$2506,4)</f>
        <v>0.509619343480714</v>
      </c>
    </row>
    <row r="429" customFormat="false" ht="12.75" hidden="false" customHeight="false" outlineLevel="0" collapsed="false">
      <c r="A429" s="95" t="n">
        <f aca="false">MONTH(B429)+(YEAR(B429)-1998)*12</f>
        <v>20</v>
      </c>
      <c r="B429" s="107" t="n">
        <v>36377</v>
      </c>
      <c r="C429" s="97" t="n">
        <v>31.34</v>
      </c>
      <c r="D429" s="98" t="n">
        <f aca="false">LN(C429/C428)</f>
        <v>-0.156518191404786</v>
      </c>
      <c r="E429" s="106" t="n">
        <f aca="false">STDEV(D420:D429)*SQRT(trade_day)</f>
        <v>20.3364644373894</v>
      </c>
      <c r="F429" s="97"/>
      <c r="G429" s="103" t="n">
        <f aca="false">IF(G$1="P",MAX(0,G$2-$C429),IF(G$1="C",MAX(0,$C429-G$2)))</f>
        <v>0</v>
      </c>
      <c r="H429" s="103" t="n">
        <f aca="false">IF(H$1="P",MAX(0,H$2-$C429),IF(H$1="C",MAX(0,$C429-H$2)))</f>
        <v>0</v>
      </c>
      <c r="I429" s="103" t="n">
        <f aca="false">IF(I$1="P",MAX(0,I$2-$C429),IF(I$1="C",MAX(0,$C429-I$2)))</f>
        <v>0</v>
      </c>
      <c r="J429" s="103" t="n">
        <f aca="false">IF(J$1="P",MAX(0,J$2-$C429),IF(J$1="C",MAX(0,$C429-J$2)))</f>
        <v>3.66</v>
      </c>
      <c r="K429" s="103" t="n">
        <f aca="false">IF(K$1="P",MAX(0,K$2-$C429),IF(K$1="C",MAX(0,$C429-K$2)))</f>
        <v>8.66</v>
      </c>
      <c r="L429" s="103" t="n">
        <f aca="false">IF(L$1="P",MAX(0,L$2-$C429),IF(L$1="C",MAX(0,$C429-L$2)))</f>
        <v>18.66</v>
      </c>
      <c r="M429" s="103" t="n">
        <f aca="false">IF(M$1="P",MAX(0,M$2-$C429),IF(M$1="C",MAX(0,$C429-M$2)))</f>
        <v>6.34</v>
      </c>
      <c r="N429" s="103" t="n">
        <f aca="false">IF(N$1="P",MAX(0,N$2-$C429),IF(N$1="C",MAX(0,$C429-N$2)))</f>
        <v>1.34</v>
      </c>
      <c r="O429" s="103" t="n">
        <f aca="false">IF(O$1="P",MAX(0,O$2-$C429),IF(O$1="C",MAX(0,$C429-O$2)))</f>
        <v>0</v>
      </c>
      <c r="P429" s="103" t="n">
        <f aca="false">IF(P$1="P",MAX(0,P$2-$C429),IF(P$1="C",MAX(0,$C429-P$2)))</f>
        <v>0</v>
      </c>
      <c r="Q429" s="103" t="n">
        <f aca="false">IF(Q$1="P",MAX(0,Q$2-$C429),IF(Q$1="C",MAX(0,$C429-Q$2)))</f>
        <v>0</v>
      </c>
      <c r="R429" s="103" t="n">
        <f aca="false">IF(R$1="P",MAX(0,R$2-$C429),IF(R$1="C",MAX(0,$C429-R$2)))</f>
        <v>0</v>
      </c>
      <c r="S429" s="104" t="n">
        <f aca="false">A429</f>
        <v>20</v>
      </c>
      <c r="T429" s="105" t="n">
        <f aca="false">VLOOKUP($B429,Gas!$B$3:$E$2506,2)</f>
        <v>2.635</v>
      </c>
      <c r="U429" s="46" t="n">
        <f aca="false">C429/T429</f>
        <v>11.8937381404175</v>
      </c>
      <c r="V429" s="99" t="n">
        <f aca="false">VLOOKUP($B429,Gas!$B$3:$E$2506,4)</f>
        <v>0.508826233604965</v>
      </c>
    </row>
    <row r="430" customFormat="false" ht="12.75" hidden="false" customHeight="false" outlineLevel="0" collapsed="false">
      <c r="A430" s="95" t="n">
        <f aca="false">MONTH(B430)+(YEAR(B430)-1998)*12</f>
        <v>20</v>
      </c>
      <c r="B430" s="107" t="n">
        <v>36378</v>
      </c>
      <c r="C430" s="97" t="n">
        <v>40.36</v>
      </c>
      <c r="D430" s="98" t="n">
        <f aca="false">LN(C430/C429)</f>
        <v>0.252943958557533</v>
      </c>
      <c r="E430" s="106" t="n">
        <f aca="false">STDEV(D421:D430)*SQRT(trade_day)</f>
        <v>19.3696642204809</v>
      </c>
      <c r="F430" s="97"/>
      <c r="G430" s="103" t="n">
        <f aca="false">IF(G$1="P",MAX(0,G$2-$C430),IF(G$1="C",MAX(0,$C430-G$2)))</f>
        <v>0</v>
      </c>
      <c r="H430" s="103" t="n">
        <f aca="false">IF(H$1="P",MAX(0,H$2-$C430),IF(H$1="C",MAX(0,$C430-H$2)))</f>
        <v>0</v>
      </c>
      <c r="I430" s="103" t="n">
        <f aca="false">IF(I$1="P",MAX(0,I$2-$C430),IF(I$1="C",MAX(0,$C430-I$2)))</f>
        <v>0</v>
      </c>
      <c r="J430" s="103" t="n">
        <f aca="false">IF(J$1="P",MAX(0,J$2-$C430),IF(J$1="C",MAX(0,$C430-J$2)))</f>
        <v>0</v>
      </c>
      <c r="K430" s="103" t="n">
        <f aca="false">IF(K$1="P",MAX(0,K$2-$C430),IF(K$1="C",MAX(0,$C430-K$2)))</f>
        <v>0</v>
      </c>
      <c r="L430" s="103" t="n">
        <f aca="false">IF(L$1="P",MAX(0,L$2-$C430),IF(L$1="C",MAX(0,$C430-L$2)))</f>
        <v>9.64</v>
      </c>
      <c r="M430" s="103" t="n">
        <f aca="false">IF(M$1="P",MAX(0,M$2-$C430),IF(M$1="C",MAX(0,$C430-M$2)))</f>
        <v>15.36</v>
      </c>
      <c r="N430" s="103" t="n">
        <f aca="false">IF(N$1="P",MAX(0,N$2-$C430),IF(N$1="C",MAX(0,$C430-N$2)))</f>
        <v>10.36</v>
      </c>
      <c r="O430" s="103" t="n">
        <f aca="false">IF(O$1="P",MAX(0,O$2-$C430),IF(O$1="C",MAX(0,$C430-O$2)))</f>
        <v>5.36</v>
      </c>
      <c r="P430" s="103" t="n">
        <f aca="false">IF(P$1="P",MAX(0,P$2-$C430),IF(P$1="C",MAX(0,$C430-P$2)))</f>
        <v>0.359999999999999</v>
      </c>
      <c r="Q430" s="103" t="n">
        <f aca="false">IF(Q$1="P",MAX(0,Q$2-$C430),IF(Q$1="C",MAX(0,$C430-Q$2)))</f>
        <v>0</v>
      </c>
      <c r="R430" s="103" t="n">
        <f aca="false">IF(R$1="P",MAX(0,R$2-$C430),IF(R$1="C",MAX(0,$C430-R$2)))</f>
        <v>0</v>
      </c>
      <c r="S430" s="104" t="n">
        <f aca="false">A430</f>
        <v>20</v>
      </c>
      <c r="T430" s="105" t="n">
        <f aca="false">VLOOKUP($B430,Gas!$B$3:$E$2506,2)</f>
        <v>2.655</v>
      </c>
      <c r="U430" s="46" t="n">
        <f aca="false">C430/T430</f>
        <v>15.2015065913371</v>
      </c>
      <c r="V430" s="99" t="n">
        <f aca="false">VLOOKUP($B430,Gas!$B$3:$E$2506,4)</f>
        <v>0.447640335377999</v>
      </c>
    </row>
    <row r="431" customFormat="false" ht="12.75" hidden="false" customHeight="false" outlineLevel="0" collapsed="false">
      <c r="A431" s="95" t="n">
        <f aca="false">MONTH(B431)+(YEAR(B431)-1998)*12</f>
        <v>20</v>
      </c>
      <c r="B431" s="107" t="n">
        <v>36381</v>
      </c>
      <c r="C431" s="97" t="n">
        <v>42.44</v>
      </c>
      <c r="D431" s="98" t="n">
        <f aca="false">LN(C431/C430)</f>
        <v>0.0502521182603742</v>
      </c>
      <c r="E431" s="106" t="n">
        <f aca="false">STDEV(D422:D431)*SQRT(trade_day)</f>
        <v>19.351944161506</v>
      </c>
      <c r="F431" s="97"/>
      <c r="G431" s="103" t="n">
        <f aca="false">IF(G$1="P",MAX(0,G$2-$C431),IF(G$1="C",MAX(0,$C431-G$2)))</f>
        <v>0</v>
      </c>
      <c r="H431" s="103" t="n">
        <f aca="false">IF(H$1="P",MAX(0,H$2-$C431),IF(H$1="C",MAX(0,$C431-H$2)))</f>
        <v>0</v>
      </c>
      <c r="I431" s="103" t="n">
        <f aca="false">IF(I$1="P",MAX(0,I$2-$C431),IF(I$1="C",MAX(0,$C431-I$2)))</f>
        <v>0</v>
      </c>
      <c r="J431" s="103" t="n">
        <f aca="false">IF(J$1="P",MAX(0,J$2-$C431),IF(J$1="C",MAX(0,$C431-J$2)))</f>
        <v>0</v>
      </c>
      <c r="K431" s="103" t="n">
        <f aca="false">IF(K$1="P",MAX(0,K$2-$C431),IF(K$1="C",MAX(0,$C431-K$2)))</f>
        <v>0</v>
      </c>
      <c r="L431" s="103" t="n">
        <f aca="false">IF(L$1="P",MAX(0,L$2-$C431),IF(L$1="C",MAX(0,$C431-L$2)))</f>
        <v>7.56</v>
      </c>
      <c r="M431" s="103" t="n">
        <f aca="false">IF(M$1="P",MAX(0,M$2-$C431),IF(M$1="C",MAX(0,$C431-M$2)))</f>
        <v>17.44</v>
      </c>
      <c r="N431" s="103" t="n">
        <f aca="false">IF(N$1="P",MAX(0,N$2-$C431),IF(N$1="C",MAX(0,$C431-N$2)))</f>
        <v>12.44</v>
      </c>
      <c r="O431" s="103" t="n">
        <f aca="false">IF(O$1="P",MAX(0,O$2-$C431),IF(O$1="C",MAX(0,$C431-O$2)))</f>
        <v>7.44</v>
      </c>
      <c r="P431" s="103" t="n">
        <f aca="false">IF(P$1="P",MAX(0,P$2-$C431),IF(P$1="C",MAX(0,$C431-P$2)))</f>
        <v>2.44</v>
      </c>
      <c r="Q431" s="103" t="n">
        <f aca="false">IF(Q$1="P",MAX(0,Q$2-$C431),IF(Q$1="C",MAX(0,$C431-Q$2)))</f>
        <v>0</v>
      </c>
      <c r="R431" s="103" t="n">
        <f aca="false">IF(R$1="P",MAX(0,R$2-$C431),IF(R$1="C",MAX(0,$C431-R$2)))</f>
        <v>0</v>
      </c>
      <c r="S431" s="104" t="n">
        <f aca="false">A431</f>
        <v>20</v>
      </c>
      <c r="T431" s="105" t="n">
        <f aca="false">VLOOKUP($B431,Gas!$B$3:$E$2506,2)</f>
        <v>2.685</v>
      </c>
      <c r="U431" s="46" t="n">
        <f aca="false">C431/T431</f>
        <v>15.8063314711359</v>
      </c>
      <c r="V431" s="99" t="n">
        <f aca="false">VLOOKUP($B431,Gas!$B$3:$E$2506,4)</f>
        <v>0.399544535930179</v>
      </c>
    </row>
    <row r="432" customFormat="false" ht="12.75" hidden="false" customHeight="false" outlineLevel="0" collapsed="false">
      <c r="A432" s="95" t="n">
        <f aca="false">MONTH(B432)+(YEAR(B432)-1998)*12</f>
        <v>20</v>
      </c>
      <c r="B432" s="107" t="n">
        <v>36382</v>
      </c>
      <c r="C432" s="97" t="n">
        <v>35.67</v>
      </c>
      <c r="D432" s="98" t="n">
        <f aca="false">LN(C432/C431)</f>
        <v>-0.173781314374982</v>
      </c>
      <c r="E432" s="106" t="n">
        <f aca="false">STDEV(D423:D432)*SQRT(trade_day)</f>
        <v>19.2863966051403</v>
      </c>
      <c r="F432" s="97"/>
      <c r="G432" s="103" t="n">
        <f aca="false">IF(G$1="P",MAX(0,G$2-$C432),IF(G$1="C",MAX(0,$C432-G$2)))</f>
        <v>0</v>
      </c>
      <c r="H432" s="103" t="n">
        <f aca="false">IF(H$1="P",MAX(0,H$2-$C432),IF(H$1="C",MAX(0,$C432-H$2)))</f>
        <v>0</v>
      </c>
      <c r="I432" s="103" t="n">
        <f aca="false">IF(I$1="P",MAX(0,I$2-$C432),IF(I$1="C",MAX(0,$C432-I$2)))</f>
        <v>0</v>
      </c>
      <c r="J432" s="103" t="n">
        <f aca="false">IF(J$1="P",MAX(0,J$2-$C432),IF(J$1="C",MAX(0,$C432-J$2)))</f>
        <v>0</v>
      </c>
      <c r="K432" s="103" t="n">
        <f aca="false">IF(K$1="P",MAX(0,K$2-$C432),IF(K$1="C",MAX(0,$C432-K$2)))</f>
        <v>4.33</v>
      </c>
      <c r="L432" s="103" t="n">
        <f aca="false">IF(L$1="P",MAX(0,L$2-$C432),IF(L$1="C",MAX(0,$C432-L$2)))</f>
        <v>14.33</v>
      </c>
      <c r="M432" s="103" t="n">
        <f aca="false">IF(M$1="P",MAX(0,M$2-$C432),IF(M$1="C",MAX(0,$C432-M$2)))</f>
        <v>10.67</v>
      </c>
      <c r="N432" s="103" t="n">
        <f aca="false">IF(N$1="P",MAX(0,N$2-$C432),IF(N$1="C",MAX(0,$C432-N$2)))</f>
        <v>5.67</v>
      </c>
      <c r="O432" s="103" t="n">
        <f aca="false">IF(O$1="P",MAX(0,O$2-$C432),IF(O$1="C",MAX(0,$C432-O$2)))</f>
        <v>0.670000000000002</v>
      </c>
      <c r="P432" s="103" t="n">
        <f aca="false">IF(P$1="P",MAX(0,P$2-$C432),IF(P$1="C",MAX(0,$C432-P$2)))</f>
        <v>0</v>
      </c>
      <c r="Q432" s="103" t="n">
        <f aca="false">IF(Q$1="P",MAX(0,Q$2-$C432),IF(Q$1="C",MAX(0,$C432-Q$2)))</f>
        <v>0</v>
      </c>
      <c r="R432" s="103" t="n">
        <f aca="false">IF(R$1="P",MAX(0,R$2-$C432),IF(R$1="C",MAX(0,$C432-R$2)))</f>
        <v>0</v>
      </c>
      <c r="S432" s="104" t="n">
        <f aca="false">A432</f>
        <v>20</v>
      </c>
      <c r="T432" s="105" t="n">
        <f aca="false">VLOOKUP($B432,Gas!$B$3:$E$2506,2)</f>
        <v>2.72</v>
      </c>
      <c r="U432" s="46" t="n">
        <f aca="false">C432/T432</f>
        <v>13.1139705882353</v>
      </c>
      <c r="V432" s="99" t="n">
        <f aca="false">VLOOKUP($B432,Gas!$B$3:$E$2506,4)</f>
        <v>0.266198451758475</v>
      </c>
    </row>
    <row r="433" customFormat="false" ht="12.75" hidden="false" customHeight="false" outlineLevel="0" collapsed="false">
      <c r="A433" s="95" t="n">
        <f aca="false">MONTH(B433)+(YEAR(B433)-1998)*12</f>
        <v>20</v>
      </c>
      <c r="B433" s="107" t="n">
        <v>36383</v>
      </c>
      <c r="C433" s="97" t="n">
        <v>51.61</v>
      </c>
      <c r="D433" s="98" t="n">
        <f aca="false">LN(C433/C432)</f>
        <v>0.369405452789836</v>
      </c>
      <c r="E433" s="106" t="n">
        <f aca="false">STDEV(D424:D433)*SQRT(trade_day)</f>
        <v>19.0293500133229</v>
      </c>
      <c r="F433" s="97"/>
      <c r="G433" s="103" t="n">
        <f aca="false">IF(G$1="P",MAX(0,G$2-$C433),IF(G$1="C",MAX(0,$C433-G$2)))</f>
        <v>0</v>
      </c>
      <c r="H433" s="103" t="n">
        <f aca="false">IF(H$1="P",MAX(0,H$2-$C433),IF(H$1="C",MAX(0,$C433-H$2)))</f>
        <v>0</v>
      </c>
      <c r="I433" s="103" t="n">
        <f aca="false">IF(I$1="P",MAX(0,I$2-$C433),IF(I$1="C",MAX(0,$C433-I$2)))</f>
        <v>0</v>
      </c>
      <c r="J433" s="103" t="n">
        <f aca="false">IF(J$1="P",MAX(0,J$2-$C433),IF(J$1="C",MAX(0,$C433-J$2)))</f>
        <v>0</v>
      </c>
      <c r="K433" s="103" t="n">
        <f aca="false">IF(K$1="P",MAX(0,K$2-$C433),IF(K$1="C",MAX(0,$C433-K$2)))</f>
        <v>0</v>
      </c>
      <c r="L433" s="103" t="n">
        <f aca="false">IF(L$1="P",MAX(0,L$2-$C433),IF(L$1="C",MAX(0,$C433-L$2)))</f>
        <v>0</v>
      </c>
      <c r="M433" s="103" t="n">
        <f aca="false">IF(M$1="P",MAX(0,M$2-$C433),IF(M$1="C",MAX(0,$C433-M$2)))</f>
        <v>26.61</v>
      </c>
      <c r="N433" s="103" t="n">
        <f aca="false">IF(N$1="P",MAX(0,N$2-$C433),IF(N$1="C",MAX(0,$C433-N$2)))</f>
        <v>21.61</v>
      </c>
      <c r="O433" s="103" t="n">
        <f aca="false">IF(O$1="P",MAX(0,O$2-$C433),IF(O$1="C",MAX(0,$C433-O$2)))</f>
        <v>16.61</v>
      </c>
      <c r="P433" s="103" t="n">
        <f aca="false">IF(P$1="P",MAX(0,P$2-$C433),IF(P$1="C",MAX(0,$C433-P$2)))</f>
        <v>11.61</v>
      </c>
      <c r="Q433" s="103" t="n">
        <f aca="false">IF(Q$1="P",MAX(0,Q$2-$C433),IF(Q$1="C",MAX(0,$C433-Q$2)))</f>
        <v>1.61</v>
      </c>
      <c r="R433" s="103" t="n">
        <f aca="false">IF(R$1="P",MAX(0,R$2-$C433),IF(R$1="C",MAX(0,$C433-R$2)))</f>
        <v>0</v>
      </c>
      <c r="S433" s="104" t="n">
        <f aca="false">A433</f>
        <v>20</v>
      </c>
      <c r="T433" s="105" t="n">
        <f aca="false">VLOOKUP($B433,Gas!$B$3:$E$2506,2)</f>
        <v>2.77</v>
      </c>
      <c r="U433" s="46" t="n">
        <f aca="false">C433/T433</f>
        <v>18.6317689530686</v>
      </c>
      <c r="V433" s="99" t="n">
        <f aca="false">VLOOKUP($B433,Gas!$B$3:$E$2506,4)</f>
        <v>0.275604981678797</v>
      </c>
    </row>
    <row r="434" customFormat="false" ht="12.75" hidden="false" customHeight="false" outlineLevel="0" collapsed="false">
      <c r="A434" s="95" t="n">
        <f aca="false">MONTH(B434)+(YEAR(B434)-1998)*12</f>
        <v>20</v>
      </c>
      <c r="B434" s="107" t="n">
        <v>36384</v>
      </c>
      <c r="C434" s="97" t="n">
        <v>61.24</v>
      </c>
      <c r="D434" s="98" t="n">
        <f aca="false">LN(C434/C433)</f>
        <v>0.171085118628847</v>
      </c>
      <c r="E434" s="106" t="n">
        <f aca="false">STDEV(D425:D434)*SQRT(trade_day)</f>
        <v>13.4451758737936</v>
      </c>
      <c r="F434" s="97"/>
      <c r="G434" s="103" t="n">
        <f aca="false">IF(G$1="P",MAX(0,G$2-$C434),IF(G$1="C",MAX(0,$C434-G$2)))</f>
        <v>0</v>
      </c>
      <c r="H434" s="103" t="n">
        <f aca="false">IF(H$1="P",MAX(0,H$2-$C434),IF(H$1="C",MAX(0,$C434-H$2)))</f>
        <v>0</v>
      </c>
      <c r="I434" s="103" t="n">
        <f aca="false">IF(I$1="P",MAX(0,I$2-$C434),IF(I$1="C",MAX(0,$C434-I$2)))</f>
        <v>0</v>
      </c>
      <c r="J434" s="103" t="n">
        <f aca="false">IF(J$1="P",MAX(0,J$2-$C434),IF(J$1="C",MAX(0,$C434-J$2)))</f>
        <v>0</v>
      </c>
      <c r="K434" s="103" t="n">
        <f aca="false">IF(K$1="P",MAX(0,K$2-$C434),IF(K$1="C",MAX(0,$C434-K$2)))</f>
        <v>0</v>
      </c>
      <c r="L434" s="103" t="n">
        <f aca="false">IF(L$1="P",MAX(0,L$2-$C434),IF(L$1="C",MAX(0,$C434-L$2)))</f>
        <v>0</v>
      </c>
      <c r="M434" s="103" t="n">
        <f aca="false">IF(M$1="P",MAX(0,M$2-$C434),IF(M$1="C",MAX(0,$C434-M$2)))</f>
        <v>36.24</v>
      </c>
      <c r="N434" s="103" t="n">
        <f aca="false">IF(N$1="P",MAX(0,N$2-$C434),IF(N$1="C",MAX(0,$C434-N$2)))</f>
        <v>31.24</v>
      </c>
      <c r="O434" s="103" t="n">
        <f aca="false">IF(O$1="P",MAX(0,O$2-$C434),IF(O$1="C",MAX(0,$C434-O$2)))</f>
        <v>26.24</v>
      </c>
      <c r="P434" s="103" t="n">
        <f aca="false">IF(P$1="P",MAX(0,P$2-$C434),IF(P$1="C",MAX(0,$C434-P$2)))</f>
        <v>21.24</v>
      </c>
      <c r="Q434" s="103" t="n">
        <f aca="false">IF(Q$1="P",MAX(0,Q$2-$C434),IF(Q$1="C",MAX(0,$C434-Q$2)))</f>
        <v>11.24</v>
      </c>
      <c r="R434" s="103" t="n">
        <f aca="false">IF(R$1="P",MAX(0,R$2-$C434),IF(R$1="C",MAX(0,$C434-R$2)))</f>
        <v>0</v>
      </c>
      <c r="S434" s="104" t="n">
        <f aca="false">A434</f>
        <v>20</v>
      </c>
      <c r="T434" s="105" t="n">
        <f aca="false">VLOOKUP($B434,Gas!$B$3:$E$2506,2)</f>
        <v>2.785</v>
      </c>
      <c r="U434" s="46" t="n">
        <f aca="false">C434/T434</f>
        <v>21.9892280071813</v>
      </c>
      <c r="V434" s="99" t="n">
        <f aca="false">VLOOKUP($B434,Gas!$B$3:$E$2506,4)</f>
        <v>0.271550904055398</v>
      </c>
    </row>
    <row r="435" customFormat="false" ht="12.75" hidden="false" customHeight="false" outlineLevel="0" collapsed="false">
      <c r="A435" s="95" t="n">
        <f aca="false">MONTH(B435)+(YEAR(B435)-1998)*12</f>
        <v>20</v>
      </c>
      <c r="B435" s="107" t="n">
        <v>36385</v>
      </c>
      <c r="C435" s="97" t="n">
        <v>194.91</v>
      </c>
      <c r="D435" s="98" t="n">
        <f aca="false">LN(C435/C434)</f>
        <v>1.15773734277107</v>
      </c>
      <c r="E435" s="106" t="n">
        <f aca="false">STDEV(D426:D435)*SQRT(trade_day)</f>
        <v>15.4260926444134</v>
      </c>
      <c r="F435" s="97"/>
      <c r="G435" s="103" t="n">
        <f aca="false">IF(G$1="P",MAX(0,G$2-$C435),IF(G$1="C",MAX(0,$C435-G$2)))</f>
        <v>0</v>
      </c>
      <c r="H435" s="103" t="n">
        <f aca="false">IF(H$1="P",MAX(0,H$2-$C435),IF(H$1="C",MAX(0,$C435-H$2)))</f>
        <v>0</v>
      </c>
      <c r="I435" s="103" t="n">
        <f aca="false">IF(I$1="P",MAX(0,I$2-$C435),IF(I$1="C",MAX(0,$C435-I$2)))</f>
        <v>0</v>
      </c>
      <c r="J435" s="103" t="n">
        <f aca="false">IF(J$1="P",MAX(0,J$2-$C435),IF(J$1="C",MAX(0,$C435-J$2)))</f>
        <v>0</v>
      </c>
      <c r="K435" s="103" t="n">
        <f aca="false">IF(K$1="P",MAX(0,K$2-$C435),IF(K$1="C",MAX(0,$C435-K$2)))</f>
        <v>0</v>
      </c>
      <c r="L435" s="103" t="n">
        <f aca="false">IF(L$1="P",MAX(0,L$2-$C435),IF(L$1="C",MAX(0,$C435-L$2)))</f>
        <v>0</v>
      </c>
      <c r="M435" s="103" t="n">
        <f aca="false">IF(M$1="P",MAX(0,M$2-$C435),IF(M$1="C",MAX(0,$C435-M$2)))</f>
        <v>169.91</v>
      </c>
      <c r="N435" s="103" t="n">
        <f aca="false">IF(N$1="P",MAX(0,N$2-$C435),IF(N$1="C",MAX(0,$C435-N$2)))</f>
        <v>164.91</v>
      </c>
      <c r="O435" s="103" t="n">
        <f aca="false">IF(O$1="P",MAX(0,O$2-$C435),IF(O$1="C",MAX(0,$C435-O$2)))</f>
        <v>159.91</v>
      </c>
      <c r="P435" s="103" t="n">
        <f aca="false">IF(P$1="P",MAX(0,P$2-$C435),IF(P$1="C",MAX(0,$C435-P$2)))</f>
        <v>154.91</v>
      </c>
      <c r="Q435" s="103" t="n">
        <f aca="false">IF(Q$1="P",MAX(0,Q$2-$C435),IF(Q$1="C",MAX(0,$C435-Q$2)))</f>
        <v>144.91</v>
      </c>
      <c r="R435" s="103" t="n">
        <f aca="false">IF(R$1="P",MAX(0,R$2-$C435),IF(R$1="C",MAX(0,$C435-R$2)))</f>
        <v>94.90999</v>
      </c>
      <c r="S435" s="104" t="n">
        <f aca="false">A435</f>
        <v>20</v>
      </c>
      <c r="T435" s="105" t="n">
        <f aca="false">VLOOKUP($B435,Gas!$B$3:$E$2506,2)</f>
        <v>2.75</v>
      </c>
      <c r="U435" s="46" t="n">
        <f aca="false">C435/T435</f>
        <v>70.8763636363636</v>
      </c>
      <c r="V435" s="99" t="n">
        <f aca="false">VLOOKUP($B435,Gas!$B$3:$E$2506,4)</f>
        <v>0.234656203447105</v>
      </c>
    </row>
    <row r="436" customFormat="false" ht="12.75" hidden="false" customHeight="false" outlineLevel="0" collapsed="false">
      <c r="A436" s="95" t="n">
        <f aca="false">MONTH(B436)+(YEAR(B436)-1998)*12</f>
        <v>20</v>
      </c>
      <c r="B436" s="107" t="n">
        <v>36388</v>
      </c>
      <c r="C436" s="97" t="n">
        <v>251.34</v>
      </c>
      <c r="D436" s="98" t="n">
        <f aca="false">LN(C436/C435)</f>
        <v>0.254268690626449</v>
      </c>
      <c r="E436" s="106" t="n">
        <f aca="false">STDEV(D427:D436)*SQRT(trade_day)</f>
        <v>12.9585182563928</v>
      </c>
      <c r="F436" s="97"/>
      <c r="G436" s="103" t="n">
        <f aca="false">IF(G$1="P",MAX(0,G$2-$C436),IF(G$1="C",MAX(0,$C436-G$2)))</f>
        <v>0</v>
      </c>
      <c r="H436" s="103" t="n">
        <f aca="false">IF(H$1="P",MAX(0,H$2-$C436),IF(H$1="C",MAX(0,$C436-H$2)))</f>
        <v>0</v>
      </c>
      <c r="I436" s="103" t="n">
        <f aca="false">IF(I$1="P",MAX(0,I$2-$C436),IF(I$1="C",MAX(0,$C436-I$2)))</f>
        <v>0</v>
      </c>
      <c r="J436" s="103" t="n">
        <f aca="false">IF(J$1="P",MAX(0,J$2-$C436),IF(J$1="C",MAX(0,$C436-J$2)))</f>
        <v>0</v>
      </c>
      <c r="K436" s="103" t="n">
        <f aca="false">IF(K$1="P",MAX(0,K$2-$C436),IF(K$1="C",MAX(0,$C436-K$2)))</f>
        <v>0</v>
      </c>
      <c r="L436" s="103" t="n">
        <f aca="false">IF(L$1="P",MAX(0,L$2-$C436),IF(L$1="C",MAX(0,$C436-L$2)))</f>
        <v>0</v>
      </c>
      <c r="M436" s="103" t="n">
        <f aca="false">IF(M$1="P",MAX(0,M$2-$C436),IF(M$1="C",MAX(0,$C436-M$2)))</f>
        <v>226.34</v>
      </c>
      <c r="N436" s="103" t="n">
        <f aca="false">IF(N$1="P",MAX(0,N$2-$C436),IF(N$1="C",MAX(0,$C436-N$2)))</f>
        <v>221.34</v>
      </c>
      <c r="O436" s="103" t="n">
        <f aca="false">IF(O$1="P",MAX(0,O$2-$C436),IF(O$1="C",MAX(0,$C436-O$2)))</f>
        <v>216.34</v>
      </c>
      <c r="P436" s="103" t="n">
        <f aca="false">IF(P$1="P",MAX(0,P$2-$C436),IF(P$1="C",MAX(0,$C436-P$2)))</f>
        <v>211.34</v>
      </c>
      <c r="Q436" s="103" t="n">
        <f aca="false">IF(Q$1="P",MAX(0,Q$2-$C436),IF(Q$1="C",MAX(0,$C436-Q$2)))</f>
        <v>201.34</v>
      </c>
      <c r="R436" s="103" t="n">
        <f aca="false">IF(R$1="P",MAX(0,R$2-$C436),IF(R$1="C",MAX(0,$C436-R$2)))</f>
        <v>151.33999</v>
      </c>
      <c r="S436" s="104" t="n">
        <f aca="false">A436</f>
        <v>20</v>
      </c>
      <c r="T436" s="105" t="n">
        <f aca="false">VLOOKUP($B436,Gas!$B$3:$E$2506,2)</f>
        <v>2.71</v>
      </c>
      <c r="U436" s="46" t="n">
        <f aca="false">C436/T436</f>
        <v>92.7453874538745</v>
      </c>
      <c r="V436" s="99" t="n">
        <f aca="false">VLOOKUP($B436,Gas!$B$3:$E$2506,4)</f>
        <v>0.200125893458188</v>
      </c>
    </row>
    <row r="437" customFormat="false" ht="12.75" hidden="false" customHeight="false" outlineLevel="0" collapsed="false">
      <c r="A437" s="95" t="n">
        <f aca="false">MONTH(B437)+(YEAR(B437)-1998)*12</f>
        <v>20</v>
      </c>
      <c r="B437" s="107" t="n">
        <v>36389</v>
      </c>
      <c r="C437" s="97" t="n">
        <v>109.35</v>
      </c>
      <c r="D437" s="98" t="n">
        <f aca="false">LN(C437/C436)</f>
        <v>-0.832252857064222</v>
      </c>
      <c r="E437" s="106" t="n">
        <f aca="false">STDEV(D428:D437)*SQRT(trade_day)</f>
        <v>7.94612015071988</v>
      </c>
      <c r="F437" s="97"/>
      <c r="G437" s="103" t="n">
        <f aca="false">IF(G$1="P",MAX(0,G$2-$C437),IF(G$1="C",MAX(0,$C437-G$2)))</f>
        <v>0</v>
      </c>
      <c r="H437" s="103" t="n">
        <f aca="false">IF(H$1="P",MAX(0,H$2-$C437),IF(H$1="C",MAX(0,$C437-H$2)))</f>
        <v>0</v>
      </c>
      <c r="I437" s="103" t="n">
        <f aca="false">IF(I$1="P",MAX(0,I$2-$C437),IF(I$1="C",MAX(0,$C437-I$2)))</f>
        <v>0</v>
      </c>
      <c r="J437" s="103" t="n">
        <f aca="false">IF(J$1="P",MAX(0,J$2-$C437),IF(J$1="C",MAX(0,$C437-J$2)))</f>
        <v>0</v>
      </c>
      <c r="K437" s="103" t="n">
        <f aca="false">IF(K$1="P",MAX(0,K$2-$C437),IF(K$1="C",MAX(0,$C437-K$2)))</f>
        <v>0</v>
      </c>
      <c r="L437" s="103" t="n">
        <f aca="false">IF(L$1="P",MAX(0,L$2-$C437),IF(L$1="C",MAX(0,$C437-L$2)))</f>
        <v>0</v>
      </c>
      <c r="M437" s="103" t="n">
        <f aca="false">IF(M$1="P",MAX(0,M$2-$C437),IF(M$1="C",MAX(0,$C437-M$2)))</f>
        <v>84.35</v>
      </c>
      <c r="N437" s="103" t="n">
        <f aca="false">IF(N$1="P",MAX(0,N$2-$C437),IF(N$1="C",MAX(0,$C437-N$2)))</f>
        <v>79.35</v>
      </c>
      <c r="O437" s="103" t="n">
        <f aca="false">IF(O$1="P",MAX(0,O$2-$C437),IF(O$1="C",MAX(0,$C437-O$2)))</f>
        <v>74.35</v>
      </c>
      <c r="P437" s="103" t="n">
        <f aca="false">IF(P$1="P",MAX(0,P$2-$C437),IF(P$1="C",MAX(0,$C437-P$2)))</f>
        <v>69.35</v>
      </c>
      <c r="Q437" s="103" t="n">
        <f aca="false">IF(Q$1="P",MAX(0,Q$2-$C437),IF(Q$1="C",MAX(0,$C437-Q$2)))</f>
        <v>59.35</v>
      </c>
      <c r="R437" s="103" t="n">
        <f aca="false">IF(R$1="P",MAX(0,R$2-$C437),IF(R$1="C",MAX(0,$C437-R$2)))</f>
        <v>9.34998999999999</v>
      </c>
      <c r="S437" s="104" t="n">
        <f aca="false">A437</f>
        <v>20</v>
      </c>
      <c r="T437" s="105" t="n">
        <f aca="false">VLOOKUP($B437,Gas!$B$3:$E$2506,2)</f>
        <v>2.73</v>
      </c>
      <c r="U437" s="46" t="n">
        <f aca="false">C437/T437</f>
        <v>40.0549450549451</v>
      </c>
      <c r="V437" s="99" t="n">
        <f aca="false">VLOOKUP($B437,Gas!$B$3:$E$2506,4)</f>
        <v>0.194184432836785</v>
      </c>
    </row>
    <row r="438" customFormat="false" ht="12.75" hidden="false" customHeight="false" outlineLevel="0" collapsed="false">
      <c r="A438" s="95" t="n">
        <f aca="false">MONTH(B438)+(YEAR(B438)-1998)*12</f>
        <v>20</v>
      </c>
      <c r="B438" s="107" t="n">
        <v>36390</v>
      </c>
      <c r="C438" s="97" t="n">
        <v>49.6</v>
      </c>
      <c r="D438" s="98" t="n">
        <f aca="false">LN(C438/C437)</f>
        <v>-0.790562913391895</v>
      </c>
      <c r="E438" s="106" t="n">
        <f aca="false">STDEV(D429:D438)*SQRT(trade_day)</f>
        <v>9.12935112208302</v>
      </c>
      <c r="F438" s="97"/>
      <c r="G438" s="103" t="n">
        <f aca="false">IF(G$1="P",MAX(0,G$2-$C438),IF(G$1="C",MAX(0,$C438-G$2)))</f>
        <v>0</v>
      </c>
      <c r="H438" s="103" t="n">
        <f aca="false">IF(H$1="P",MAX(0,H$2-$C438),IF(H$1="C",MAX(0,$C438-H$2)))</f>
        <v>0</v>
      </c>
      <c r="I438" s="103" t="n">
        <f aca="false">IF(I$1="P",MAX(0,I$2-$C438),IF(I$1="C",MAX(0,$C438-I$2)))</f>
        <v>0</v>
      </c>
      <c r="J438" s="103" t="n">
        <f aca="false">IF(J$1="P",MAX(0,J$2-$C438),IF(J$1="C",MAX(0,$C438-J$2)))</f>
        <v>0</v>
      </c>
      <c r="K438" s="103" t="n">
        <f aca="false">IF(K$1="P",MAX(0,K$2-$C438),IF(K$1="C",MAX(0,$C438-K$2)))</f>
        <v>0</v>
      </c>
      <c r="L438" s="103" t="n">
        <f aca="false">IF(L$1="P",MAX(0,L$2-$C438),IF(L$1="C",MAX(0,$C438-L$2)))</f>
        <v>0.399999999999999</v>
      </c>
      <c r="M438" s="103" t="n">
        <f aca="false">IF(M$1="P",MAX(0,M$2-$C438),IF(M$1="C",MAX(0,$C438-M$2)))</f>
        <v>24.6</v>
      </c>
      <c r="N438" s="103" t="n">
        <f aca="false">IF(N$1="P",MAX(0,N$2-$C438),IF(N$1="C",MAX(0,$C438-N$2)))</f>
        <v>19.6</v>
      </c>
      <c r="O438" s="103" t="n">
        <f aca="false">IF(O$1="P",MAX(0,O$2-$C438),IF(O$1="C",MAX(0,$C438-O$2)))</f>
        <v>14.6</v>
      </c>
      <c r="P438" s="103" t="n">
        <f aca="false">IF(P$1="P",MAX(0,P$2-$C438),IF(P$1="C",MAX(0,$C438-P$2)))</f>
        <v>9.6</v>
      </c>
      <c r="Q438" s="103" t="n">
        <f aca="false">IF(Q$1="P",MAX(0,Q$2-$C438),IF(Q$1="C",MAX(0,$C438-Q$2)))</f>
        <v>0</v>
      </c>
      <c r="R438" s="103" t="n">
        <f aca="false">IF(R$1="P",MAX(0,R$2-$C438),IF(R$1="C",MAX(0,$C438-R$2)))</f>
        <v>0</v>
      </c>
      <c r="S438" s="104" t="n">
        <f aca="false">A438</f>
        <v>20</v>
      </c>
      <c r="T438" s="105" t="n">
        <f aca="false">VLOOKUP($B438,Gas!$B$3:$E$2506,2)</f>
        <v>2.7</v>
      </c>
      <c r="U438" s="46" t="n">
        <f aca="false">C438/T438</f>
        <v>18.3703703703704</v>
      </c>
      <c r="V438" s="99" t="n">
        <f aca="false">VLOOKUP($B438,Gas!$B$3:$E$2506,4)</f>
        <v>0.2089350943059</v>
      </c>
    </row>
    <row r="439" customFormat="false" ht="12.75" hidden="false" customHeight="false" outlineLevel="0" collapsed="false">
      <c r="A439" s="95" t="n">
        <f aca="false">MONTH(B439)+(YEAR(B439)-1998)*12</f>
        <v>20</v>
      </c>
      <c r="B439" s="107" t="n">
        <v>36391</v>
      </c>
      <c r="C439" s="97" t="n">
        <v>34.47</v>
      </c>
      <c r="D439" s="98" t="n">
        <f aca="false">LN(C439/C438)</f>
        <v>-0.363901453202108</v>
      </c>
      <c r="E439" s="106" t="n">
        <f aca="false">STDEV(D430:D439)*SQRT(trade_day)</f>
        <v>9.3044154815218</v>
      </c>
      <c r="F439" s="97"/>
      <c r="G439" s="103" t="n">
        <f aca="false">IF(G$1="P",MAX(0,G$2-$C439),IF(G$1="C",MAX(0,$C439-G$2)))</f>
        <v>0</v>
      </c>
      <c r="H439" s="103" t="n">
        <f aca="false">IF(H$1="P",MAX(0,H$2-$C439),IF(H$1="C",MAX(0,$C439-H$2)))</f>
        <v>0</v>
      </c>
      <c r="I439" s="103" t="n">
        <f aca="false">IF(I$1="P",MAX(0,I$2-$C439),IF(I$1="C",MAX(0,$C439-I$2)))</f>
        <v>0</v>
      </c>
      <c r="J439" s="103" t="n">
        <f aca="false">IF(J$1="P",MAX(0,J$2-$C439),IF(J$1="C",MAX(0,$C439-J$2)))</f>
        <v>0.530000000000001</v>
      </c>
      <c r="K439" s="103" t="n">
        <f aca="false">IF(K$1="P",MAX(0,K$2-$C439),IF(K$1="C",MAX(0,$C439-K$2)))</f>
        <v>5.53</v>
      </c>
      <c r="L439" s="103" t="n">
        <f aca="false">IF(L$1="P",MAX(0,L$2-$C439),IF(L$1="C",MAX(0,$C439-L$2)))</f>
        <v>15.53</v>
      </c>
      <c r="M439" s="103" t="n">
        <f aca="false">IF(M$1="P",MAX(0,M$2-$C439),IF(M$1="C",MAX(0,$C439-M$2)))</f>
        <v>9.47</v>
      </c>
      <c r="N439" s="103" t="n">
        <f aca="false">IF(N$1="P",MAX(0,N$2-$C439),IF(N$1="C",MAX(0,$C439-N$2)))</f>
        <v>4.47</v>
      </c>
      <c r="O439" s="103" t="n">
        <f aca="false">IF(O$1="P",MAX(0,O$2-$C439),IF(O$1="C",MAX(0,$C439-O$2)))</f>
        <v>0</v>
      </c>
      <c r="P439" s="103" t="n">
        <f aca="false">IF(P$1="P",MAX(0,P$2-$C439),IF(P$1="C",MAX(0,$C439-P$2)))</f>
        <v>0</v>
      </c>
      <c r="Q439" s="103" t="n">
        <f aca="false">IF(Q$1="P",MAX(0,Q$2-$C439),IF(Q$1="C",MAX(0,$C439-Q$2)))</f>
        <v>0</v>
      </c>
      <c r="R439" s="103" t="n">
        <f aca="false">IF(R$1="P",MAX(0,R$2-$C439),IF(R$1="C",MAX(0,$C439-R$2)))</f>
        <v>0</v>
      </c>
      <c r="S439" s="104" t="n">
        <f aca="false">A439</f>
        <v>20</v>
      </c>
      <c r="T439" s="105" t="n">
        <f aca="false">VLOOKUP($B439,Gas!$B$3:$E$2506,2)</f>
        <v>2.745</v>
      </c>
      <c r="U439" s="46" t="n">
        <f aca="false">C439/T439</f>
        <v>12.5573770491803</v>
      </c>
      <c r="V439" s="99" t="n">
        <f aca="false">VLOOKUP($B439,Gas!$B$3:$E$2506,4)</f>
        <v>0.229955231653494</v>
      </c>
    </row>
    <row r="440" customFormat="false" ht="12.75" hidden="false" customHeight="false" outlineLevel="0" collapsed="false">
      <c r="A440" s="95" t="n">
        <f aca="false">MONTH(B440)+(YEAR(B440)-1998)*12</f>
        <v>20</v>
      </c>
      <c r="B440" s="107" t="n">
        <v>36392</v>
      </c>
      <c r="C440" s="97" t="n">
        <v>33.74</v>
      </c>
      <c r="D440" s="98" t="n">
        <f aca="false">LN(C440/C439)</f>
        <v>-0.0214053034109516</v>
      </c>
      <c r="E440" s="106" t="n">
        <f aca="false">STDEV(D431:D440)*SQRT(trade_day)</f>
        <v>9.20563140751565</v>
      </c>
      <c r="F440" s="97"/>
      <c r="G440" s="103" t="n">
        <f aca="false">IF(G$1="P",MAX(0,G$2-$C440),IF(G$1="C",MAX(0,$C440-G$2)))</f>
        <v>0</v>
      </c>
      <c r="H440" s="103" t="n">
        <f aca="false">IF(H$1="P",MAX(0,H$2-$C440),IF(H$1="C",MAX(0,$C440-H$2)))</f>
        <v>0</v>
      </c>
      <c r="I440" s="103" t="n">
        <f aca="false">IF(I$1="P",MAX(0,I$2-$C440),IF(I$1="C",MAX(0,$C440-I$2)))</f>
        <v>0</v>
      </c>
      <c r="J440" s="103" t="n">
        <f aca="false">IF(J$1="P",MAX(0,J$2-$C440),IF(J$1="C",MAX(0,$C440-J$2)))</f>
        <v>1.26</v>
      </c>
      <c r="K440" s="103" t="n">
        <f aca="false">IF(K$1="P",MAX(0,K$2-$C440),IF(K$1="C",MAX(0,$C440-K$2)))</f>
        <v>6.26</v>
      </c>
      <c r="L440" s="103" t="n">
        <f aca="false">IF(L$1="P",MAX(0,L$2-$C440),IF(L$1="C",MAX(0,$C440-L$2)))</f>
        <v>16.26</v>
      </c>
      <c r="M440" s="103" t="n">
        <f aca="false">IF(M$1="P",MAX(0,M$2-$C440),IF(M$1="C",MAX(0,$C440-M$2)))</f>
        <v>8.74</v>
      </c>
      <c r="N440" s="103" t="n">
        <f aca="false">IF(N$1="P",MAX(0,N$2-$C440),IF(N$1="C",MAX(0,$C440-N$2)))</f>
        <v>3.74</v>
      </c>
      <c r="O440" s="103" t="n">
        <f aca="false">IF(O$1="P",MAX(0,O$2-$C440),IF(O$1="C",MAX(0,$C440-O$2)))</f>
        <v>0</v>
      </c>
      <c r="P440" s="103" t="n">
        <f aca="false">IF(P$1="P",MAX(0,P$2-$C440),IF(P$1="C",MAX(0,$C440-P$2)))</f>
        <v>0</v>
      </c>
      <c r="Q440" s="103" t="n">
        <f aca="false">IF(Q$1="P",MAX(0,Q$2-$C440),IF(Q$1="C",MAX(0,$C440-Q$2)))</f>
        <v>0</v>
      </c>
      <c r="R440" s="103" t="n">
        <f aca="false">IF(R$1="P",MAX(0,R$2-$C440),IF(R$1="C",MAX(0,$C440-R$2)))</f>
        <v>0</v>
      </c>
      <c r="S440" s="104" t="n">
        <f aca="false">A440</f>
        <v>20</v>
      </c>
      <c r="T440" s="105" t="n">
        <f aca="false">VLOOKUP($B440,Gas!$B$3:$E$2506,2)</f>
        <v>2.87</v>
      </c>
      <c r="U440" s="46" t="n">
        <f aca="false">C440/T440</f>
        <v>11.7560975609756</v>
      </c>
      <c r="V440" s="99" t="n">
        <f aca="false">VLOOKUP($B440,Gas!$B$3:$E$2506,4)</f>
        <v>0.341750425287592</v>
      </c>
    </row>
    <row r="441" customFormat="false" ht="12.75" hidden="false" customHeight="false" outlineLevel="0" collapsed="false">
      <c r="A441" s="95" t="n">
        <f aca="false">MONTH(B441)+(YEAR(B441)-1998)*12</f>
        <v>20</v>
      </c>
      <c r="B441" s="107" t="n">
        <v>36395</v>
      </c>
      <c r="C441" s="97" t="n">
        <v>37.49</v>
      </c>
      <c r="D441" s="98" t="n">
        <f aca="false">LN(C441/C440)</f>
        <v>0.105390153629998</v>
      </c>
      <c r="E441" s="106" t="n">
        <f aca="false">STDEV(D432:D441)*SQRT(trade_day)</f>
        <v>9.22108819055251</v>
      </c>
      <c r="F441" s="97"/>
      <c r="G441" s="103" t="n">
        <f aca="false">IF(G$1="P",MAX(0,G$2-$C441),IF(G$1="C",MAX(0,$C441-G$2)))</f>
        <v>0</v>
      </c>
      <c r="H441" s="103" t="n">
        <f aca="false">IF(H$1="P",MAX(0,H$2-$C441),IF(H$1="C",MAX(0,$C441-H$2)))</f>
        <v>0</v>
      </c>
      <c r="I441" s="103" t="n">
        <f aca="false">IF(I$1="P",MAX(0,I$2-$C441),IF(I$1="C",MAX(0,$C441-I$2)))</f>
        <v>0</v>
      </c>
      <c r="J441" s="103" t="n">
        <f aca="false">IF(J$1="P",MAX(0,J$2-$C441),IF(J$1="C",MAX(0,$C441-J$2)))</f>
        <v>0</v>
      </c>
      <c r="K441" s="103" t="n">
        <f aca="false">IF(K$1="P",MAX(0,K$2-$C441),IF(K$1="C",MAX(0,$C441-K$2)))</f>
        <v>2.51</v>
      </c>
      <c r="L441" s="103" t="n">
        <f aca="false">IF(L$1="P",MAX(0,L$2-$C441),IF(L$1="C",MAX(0,$C441-L$2)))</f>
        <v>12.51</v>
      </c>
      <c r="M441" s="103" t="n">
        <f aca="false">IF(M$1="P",MAX(0,M$2-$C441),IF(M$1="C",MAX(0,$C441-M$2)))</f>
        <v>12.49</v>
      </c>
      <c r="N441" s="103" t="n">
        <f aca="false">IF(N$1="P",MAX(0,N$2-$C441),IF(N$1="C",MAX(0,$C441-N$2)))</f>
        <v>7.49</v>
      </c>
      <c r="O441" s="103" t="n">
        <f aca="false">IF(O$1="P",MAX(0,O$2-$C441),IF(O$1="C",MAX(0,$C441-O$2)))</f>
        <v>2.49</v>
      </c>
      <c r="P441" s="103" t="n">
        <f aca="false">IF(P$1="P",MAX(0,P$2-$C441),IF(P$1="C",MAX(0,$C441-P$2)))</f>
        <v>0</v>
      </c>
      <c r="Q441" s="103" t="n">
        <f aca="false">IF(Q$1="P",MAX(0,Q$2-$C441),IF(Q$1="C",MAX(0,$C441-Q$2)))</f>
        <v>0</v>
      </c>
      <c r="R441" s="103" t="n">
        <f aca="false">IF(R$1="P",MAX(0,R$2-$C441),IF(R$1="C",MAX(0,$C441-R$2)))</f>
        <v>0</v>
      </c>
      <c r="S441" s="104" t="n">
        <f aca="false">A441</f>
        <v>20</v>
      </c>
      <c r="T441" s="105" t="n">
        <f aca="false">VLOOKUP($B441,Gas!$B$3:$E$2506,2)</f>
        <v>2.96</v>
      </c>
      <c r="U441" s="46" t="n">
        <f aca="false">C441/T441</f>
        <v>12.6655405405405</v>
      </c>
      <c r="V441" s="99" t="n">
        <f aca="false">VLOOKUP($B441,Gas!$B$3:$E$2506,4)</f>
        <v>0.352218275584704</v>
      </c>
    </row>
    <row r="442" customFormat="false" ht="12.75" hidden="false" customHeight="false" outlineLevel="0" collapsed="false">
      <c r="A442" s="95" t="n">
        <f aca="false">MONTH(B442)+(YEAR(B442)-1998)*12</f>
        <v>20</v>
      </c>
      <c r="B442" s="107" t="n">
        <v>36396</v>
      </c>
      <c r="C442" s="97" t="n">
        <v>32.64</v>
      </c>
      <c r="D442" s="98" t="n">
        <f aca="false">LN(C442/C441)</f>
        <v>-0.138535700651914</v>
      </c>
      <c r="E442" s="106" t="n">
        <f aca="false">STDEV(D433:D442)*SQRT(trade_day)</f>
        <v>9.20562480299578</v>
      </c>
      <c r="F442" s="97"/>
      <c r="G442" s="103" t="n">
        <f aca="false">IF(G$1="P",MAX(0,G$2-$C442),IF(G$1="C",MAX(0,$C442-G$2)))</f>
        <v>0</v>
      </c>
      <c r="H442" s="103" t="n">
        <f aca="false">IF(H$1="P",MAX(0,H$2-$C442),IF(H$1="C",MAX(0,$C442-H$2)))</f>
        <v>0</v>
      </c>
      <c r="I442" s="103" t="n">
        <f aca="false">IF(I$1="P",MAX(0,I$2-$C442),IF(I$1="C",MAX(0,$C442-I$2)))</f>
        <v>0</v>
      </c>
      <c r="J442" s="103" t="n">
        <f aca="false">IF(J$1="P",MAX(0,J$2-$C442),IF(J$1="C",MAX(0,$C442-J$2)))</f>
        <v>2.36</v>
      </c>
      <c r="K442" s="103" t="n">
        <f aca="false">IF(K$1="P",MAX(0,K$2-$C442),IF(K$1="C",MAX(0,$C442-K$2)))</f>
        <v>7.36</v>
      </c>
      <c r="L442" s="103" t="n">
        <f aca="false">IF(L$1="P",MAX(0,L$2-$C442),IF(L$1="C",MAX(0,$C442-L$2)))</f>
        <v>17.36</v>
      </c>
      <c r="M442" s="103" t="n">
        <f aca="false">IF(M$1="P",MAX(0,M$2-$C442),IF(M$1="C",MAX(0,$C442-M$2)))</f>
        <v>7.64</v>
      </c>
      <c r="N442" s="103" t="n">
        <f aca="false">IF(N$1="P",MAX(0,N$2-$C442),IF(N$1="C",MAX(0,$C442-N$2)))</f>
        <v>2.64</v>
      </c>
      <c r="O442" s="103" t="n">
        <f aca="false">IF(O$1="P",MAX(0,O$2-$C442),IF(O$1="C",MAX(0,$C442-O$2)))</f>
        <v>0</v>
      </c>
      <c r="P442" s="103" t="n">
        <f aca="false">IF(P$1="P",MAX(0,P$2-$C442),IF(P$1="C",MAX(0,$C442-P$2)))</f>
        <v>0</v>
      </c>
      <c r="Q442" s="103" t="n">
        <f aca="false">IF(Q$1="P",MAX(0,Q$2-$C442),IF(Q$1="C",MAX(0,$C442-Q$2)))</f>
        <v>0</v>
      </c>
      <c r="R442" s="103" t="n">
        <f aca="false">IF(R$1="P",MAX(0,R$2-$C442),IF(R$1="C",MAX(0,$C442-R$2)))</f>
        <v>0</v>
      </c>
      <c r="S442" s="104" t="n">
        <f aca="false">A442</f>
        <v>20</v>
      </c>
      <c r="T442" s="105" t="n">
        <f aca="false">VLOOKUP($B442,Gas!$B$3:$E$2506,2)</f>
        <v>2.95</v>
      </c>
      <c r="U442" s="46" t="n">
        <f aca="false">C442/T442</f>
        <v>11.064406779661</v>
      </c>
      <c r="V442" s="99" t="n">
        <f aca="false">VLOOKUP($B442,Gas!$B$3:$E$2506,4)</f>
        <v>0.329506586805056</v>
      </c>
    </row>
    <row r="443" customFormat="false" ht="12.75" hidden="false" customHeight="false" outlineLevel="0" collapsed="false">
      <c r="A443" s="95" t="n">
        <f aca="false">MONTH(B443)+(YEAR(B443)-1998)*12</f>
        <v>20</v>
      </c>
      <c r="B443" s="107" t="n">
        <v>36397</v>
      </c>
      <c r="C443" s="97" t="n">
        <v>26.29</v>
      </c>
      <c r="D443" s="98" t="n">
        <f aca="false">LN(C443/C442)</f>
        <v>-0.216349891354116</v>
      </c>
      <c r="E443" s="106" t="n">
        <f aca="false">STDEV(D434:D443)*SQRT(trade_day)</f>
        <v>9.00062234051812</v>
      </c>
      <c r="F443" s="97"/>
      <c r="G443" s="103" t="n">
        <f aca="false">IF(G$1="P",MAX(0,G$2-$C443),IF(G$1="C",MAX(0,$C443-G$2)))</f>
        <v>0</v>
      </c>
      <c r="H443" s="103" t="n">
        <f aca="false">IF(H$1="P",MAX(0,H$2-$C443),IF(H$1="C",MAX(0,$C443-H$2)))</f>
        <v>0</v>
      </c>
      <c r="I443" s="103" t="n">
        <f aca="false">IF(I$1="P",MAX(0,I$2-$C443),IF(I$1="C",MAX(0,$C443-I$2)))</f>
        <v>3.71</v>
      </c>
      <c r="J443" s="103" t="n">
        <f aca="false">IF(J$1="P",MAX(0,J$2-$C443),IF(J$1="C",MAX(0,$C443-J$2)))</f>
        <v>8.71</v>
      </c>
      <c r="K443" s="103" t="n">
        <f aca="false">IF(K$1="P",MAX(0,K$2-$C443),IF(K$1="C",MAX(0,$C443-K$2)))</f>
        <v>13.71</v>
      </c>
      <c r="L443" s="103" t="n">
        <f aca="false">IF(L$1="P",MAX(0,L$2-$C443),IF(L$1="C",MAX(0,$C443-L$2)))</f>
        <v>23.71</v>
      </c>
      <c r="M443" s="103" t="n">
        <f aca="false">IF(M$1="P",MAX(0,M$2-$C443),IF(M$1="C",MAX(0,$C443-M$2)))</f>
        <v>1.29</v>
      </c>
      <c r="N443" s="103" t="n">
        <f aca="false">IF(N$1="P",MAX(0,N$2-$C443),IF(N$1="C",MAX(0,$C443-N$2)))</f>
        <v>0</v>
      </c>
      <c r="O443" s="103" t="n">
        <f aca="false">IF(O$1="P",MAX(0,O$2-$C443),IF(O$1="C",MAX(0,$C443-O$2)))</f>
        <v>0</v>
      </c>
      <c r="P443" s="103" t="n">
        <f aca="false">IF(P$1="P",MAX(0,P$2-$C443),IF(P$1="C",MAX(0,$C443-P$2)))</f>
        <v>0</v>
      </c>
      <c r="Q443" s="103" t="n">
        <f aca="false">IF(Q$1="P",MAX(0,Q$2-$C443),IF(Q$1="C",MAX(0,$C443-Q$2)))</f>
        <v>0</v>
      </c>
      <c r="R443" s="103" t="n">
        <f aca="false">IF(R$1="P",MAX(0,R$2-$C443),IF(R$1="C",MAX(0,$C443-R$2)))</f>
        <v>0</v>
      </c>
      <c r="S443" s="104" t="n">
        <f aca="false">A443</f>
        <v>20</v>
      </c>
      <c r="T443" s="105" t="n">
        <f aca="false">VLOOKUP($B443,Gas!$B$3:$E$2506,2)</f>
        <v>3.02</v>
      </c>
      <c r="U443" s="46" t="n">
        <f aca="false">C443/T443</f>
        <v>8.70529801324503</v>
      </c>
      <c r="V443" s="99" t="n">
        <f aca="false">VLOOKUP($B443,Gas!$B$3:$E$2506,4)</f>
        <v>0.335421448051923</v>
      </c>
    </row>
    <row r="444" customFormat="false" ht="12.75" hidden="false" customHeight="false" outlineLevel="0" collapsed="false">
      <c r="A444" s="95" t="n">
        <f aca="false">MONTH(B444)+(YEAR(B444)-1998)*12</f>
        <v>20</v>
      </c>
      <c r="B444" s="107" t="n">
        <v>36398</v>
      </c>
      <c r="C444" s="97" t="n">
        <v>25.62</v>
      </c>
      <c r="D444" s="98" t="n">
        <f aca="false">LN(C444/C443)</f>
        <v>-0.0258153422732016</v>
      </c>
      <c r="E444" s="106" t="n">
        <f aca="false">STDEV(D435:D444)*SQRT(trade_day)</f>
        <v>8.90904611653907</v>
      </c>
      <c r="F444" s="97"/>
      <c r="G444" s="103" t="n">
        <f aca="false">IF(G$1="P",MAX(0,G$2-$C444),IF(G$1="C",MAX(0,$C444-G$2)))</f>
        <v>0</v>
      </c>
      <c r="H444" s="103" t="n">
        <f aca="false">IF(H$1="P",MAX(0,H$2-$C444),IF(H$1="C",MAX(0,$C444-H$2)))</f>
        <v>0</v>
      </c>
      <c r="I444" s="103" t="n">
        <f aca="false">IF(I$1="P",MAX(0,I$2-$C444),IF(I$1="C",MAX(0,$C444-I$2)))</f>
        <v>4.38</v>
      </c>
      <c r="J444" s="103" t="n">
        <f aca="false">IF(J$1="P",MAX(0,J$2-$C444),IF(J$1="C",MAX(0,$C444-J$2)))</f>
        <v>9.38</v>
      </c>
      <c r="K444" s="103" t="n">
        <f aca="false">IF(K$1="P",MAX(0,K$2-$C444),IF(K$1="C",MAX(0,$C444-K$2)))</f>
        <v>14.38</v>
      </c>
      <c r="L444" s="103" t="n">
        <f aca="false">IF(L$1="P",MAX(0,L$2-$C444),IF(L$1="C",MAX(0,$C444-L$2)))</f>
        <v>24.38</v>
      </c>
      <c r="M444" s="103" t="n">
        <f aca="false">IF(M$1="P",MAX(0,M$2-$C444),IF(M$1="C",MAX(0,$C444-M$2)))</f>
        <v>0.620000000000001</v>
      </c>
      <c r="N444" s="103" t="n">
        <f aca="false">IF(N$1="P",MAX(0,N$2-$C444),IF(N$1="C",MAX(0,$C444-N$2)))</f>
        <v>0</v>
      </c>
      <c r="O444" s="103" t="n">
        <f aca="false">IF(O$1="P",MAX(0,O$2-$C444),IF(O$1="C",MAX(0,$C444-O$2)))</f>
        <v>0</v>
      </c>
      <c r="P444" s="103" t="n">
        <f aca="false">IF(P$1="P",MAX(0,P$2-$C444),IF(P$1="C",MAX(0,$C444-P$2)))</f>
        <v>0</v>
      </c>
      <c r="Q444" s="103" t="n">
        <f aca="false">IF(Q$1="P",MAX(0,Q$2-$C444),IF(Q$1="C",MAX(0,$C444-Q$2)))</f>
        <v>0</v>
      </c>
      <c r="R444" s="103" t="n">
        <f aca="false">IF(R$1="P",MAX(0,R$2-$C444),IF(R$1="C",MAX(0,$C444-R$2)))</f>
        <v>0</v>
      </c>
      <c r="S444" s="104" t="n">
        <f aca="false">A444</f>
        <v>20</v>
      </c>
      <c r="T444" s="105" t="n">
        <f aca="false">VLOOKUP($B444,Gas!$B$3:$E$2506,2)</f>
        <v>3.08</v>
      </c>
      <c r="U444" s="46" t="n">
        <f aca="false">C444/T444</f>
        <v>8.31818181818182</v>
      </c>
      <c r="V444" s="99" t="n">
        <f aca="false">VLOOKUP($B444,Gas!$B$3:$E$2506,4)</f>
        <v>0.330682889085996</v>
      </c>
    </row>
    <row r="445" customFormat="false" ht="12.75" hidden="false" customHeight="false" outlineLevel="0" collapsed="false">
      <c r="A445" s="95" t="n">
        <f aca="false">MONTH(B445)+(YEAR(B445)-1998)*12</f>
        <v>20</v>
      </c>
      <c r="B445" s="107" t="n">
        <v>36399</v>
      </c>
      <c r="C445" s="97" t="n">
        <v>29.96</v>
      </c>
      <c r="D445" s="98" t="n">
        <f aca="false">LN(C445/C444)</f>
        <v>0.156489862180431</v>
      </c>
      <c r="E445" s="106" t="n">
        <f aca="false">STDEV(D436:D445)*SQRT(trade_day)</f>
        <v>5.93188300446479</v>
      </c>
      <c r="F445" s="97"/>
      <c r="G445" s="103" t="n">
        <f aca="false">IF(G$1="P",MAX(0,G$2-$C445),IF(G$1="C",MAX(0,$C445-G$2)))</f>
        <v>0</v>
      </c>
      <c r="H445" s="103" t="n">
        <f aca="false">IF(H$1="P",MAX(0,H$2-$C445),IF(H$1="C",MAX(0,$C445-H$2)))</f>
        <v>0</v>
      </c>
      <c r="I445" s="103" t="n">
        <f aca="false">IF(I$1="P",MAX(0,I$2-$C445),IF(I$1="C",MAX(0,$C445-I$2)))</f>
        <v>0.0399999999999992</v>
      </c>
      <c r="J445" s="103" t="n">
        <f aca="false">IF(J$1="P",MAX(0,J$2-$C445),IF(J$1="C",MAX(0,$C445-J$2)))</f>
        <v>5.04</v>
      </c>
      <c r="K445" s="103" t="n">
        <f aca="false">IF(K$1="P",MAX(0,K$2-$C445),IF(K$1="C",MAX(0,$C445-K$2)))</f>
        <v>10.04</v>
      </c>
      <c r="L445" s="103" t="n">
        <f aca="false">IF(L$1="P",MAX(0,L$2-$C445),IF(L$1="C",MAX(0,$C445-L$2)))</f>
        <v>20.04</v>
      </c>
      <c r="M445" s="103" t="n">
        <f aca="false">IF(M$1="P",MAX(0,M$2-$C445),IF(M$1="C",MAX(0,$C445-M$2)))</f>
        <v>4.96</v>
      </c>
      <c r="N445" s="103" t="n">
        <f aca="false">IF(N$1="P",MAX(0,N$2-$C445),IF(N$1="C",MAX(0,$C445-N$2)))</f>
        <v>0</v>
      </c>
      <c r="O445" s="103" t="n">
        <f aca="false">IF(O$1="P",MAX(0,O$2-$C445),IF(O$1="C",MAX(0,$C445-O$2)))</f>
        <v>0</v>
      </c>
      <c r="P445" s="103" t="n">
        <f aca="false">IF(P$1="P",MAX(0,P$2-$C445),IF(P$1="C",MAX(0,$C445-P$2)))</f>
        <v>0</v>
      </c>
      <c r="Q445" s="103" t="n">
        <f aca="false">IF(Q$1="P",MAX(0,Q$2-$C445),IF(Q$1="C",MAX(0,$C445-Q$2)))</f>
        <v>0</v>
      </c>
      <c r="R445" s="103" t="n">
        <f aca="false">IF(R$1="P",MAX(0,R$2-$C445),IF(R$1="C",MAX(0,$C445-R$2)))</f>
        <v>0</v>
      </c>
      <c r="S445" s="104" t="n">
        <f aca="false">A445</f>
        <v>20</v>
      </c>
      <c r="T445" s="105" t="n">
        <f aca="false">VLOOKUP($B445,Gas!$B$3:$E$2506,2)</f>
        <v>2.985</v>
      </c>
      <c r="U445" s="46" t="n">
        <f aca="false">C445/T445</f>
        <v>10.036850921273</v>
      </c>
      <c r="V445" s="99" t="n">
        <f aca="false">VLOOKUP($B445,Gas!$B$3:$E$2506,4)</f>
        <v>0.425503229304464</v>
      </c>
    </row>
    <row r="446" customFormat="false" ht="12.75" hidden="false" customHeight="false" outlineLevel="0" collapsed="false">
      <c r="A446" s="95" t="n">
        <f aca="false">MONTH(B446)+(YEAR(B446)-1998)*12</f>
        <v>20</v>
      </c>
      <c r="B446" s="107" t="n">
        <v>36402</v>
      </c>
      <c r="C446" s="97" t="n">
        <v>33.67</v>
      </c>
      <c r="D446" s="98" t="n">
        <f aca="false">LN(C446/C445)</f>
        <v>0.116744074523964</v>
      </c>
      <c r="E446" s="106" t="n">
        <f aca="false">STDEV(D437:D446)*SQRT(trade_day)</f>
        <v>5.68213093287742</v>
      </c>
      <c r="F446" s="97"/>
      <c r="G446" s="103" t="n">
        <f aca="false">IF(G$1="P",MAX(0,G$2-$C446),IF(G$1="C",MAX(0,$C446-G$2)))</f>
        <v>0</v>
      </c>
      <c r="H446" s="103" t="n">
        <f aca="false">IF(H$1="P",MAX(0,H$2-$C446),IF(H$1="C",MAX(0,$C446-H$2)))</f>
        <v>0</v>
      </c>
      <c r="I446" s="103" t="n">
        <f aca="false">IF(I$1="P",MAX(0,I$2-$C446),IF(I$1="C",MAX(0,$C446-I$2)))</f>
        <v>0</v>
      </c>
      <c r="J446" s="103" t="n">
        <f aca="false">IF(J$1="P",MAX(0,J$2-$C446),IF(J$1="C",MAX(0,$C446-J$2)))</f>
        <v>1.33</v>
      </c>
      <c r="K446" s="103" t="n">
        <f aca="false">IF(K$1="P",MAX(0,K$2-$C446),IF(K$1="C",MAX(0,$C446-K$2)))</f>
        <v>6.33</v>
      </c>
      <c r="L446" s="103" t="n">
        <f aca="false">IF(L$1="P",MAX(0,L$2-$C446),IF(L$1="C",MAX(0,$C446-L$2)))</f>
        <v>16.33</v>
      </c>
      <c r="M446" s="103" t="n">
        <f aca="false">IF(M$1="P",MAX(0,M$2-$C446),IF(M$1="C",MAX(0,$C446-M$2)))</f>
        <v>8.67</v>
      </c>
      <c r="N446" s="103" t="n">
        <f aca="false">IF(N$1="P",MAX(0,N$2-$C446),IF(N$1="C",MAX(0,$C446-N$2)))</f>
        <v>3.67</v>
      </c>
      <c r="O446" s="103" t="n">
        <f aca="false">IF(O$1="P",MAX(0,O$2-$C446),IF(O$1="C",MAX(0,$C446-O$2)))</f>
        <v>0</v>
      </c>
      <c r="P446" s="103" t="n">
        <f aca="false">IF(P$1="P",MAX(0,P$2-$C446),IF(P$1="C",MAX(0,$C446-P$2)))</f>
        <v>0</v>
      </c>
      <c r="Q446" s="103" t="n">
        <f aca="false">IF(Q$1="P",MAX(0,Q$2-$C446),IF(Q$1="C",MAX(0,$C446-Q$2)))</f>
        <v>0</v>
      </c>
      <c r="R446" s="103" t="n">
        <f aca="false">IF(R$1="P",MAX(0,R$2-$C446),IF(R$1="C",MAX(0,$C446-R$2)))</f>
        <v>0</v>
      </c>
      <c r="S446" s="104" t="n">
        <f aca="false">A446</f>
        <v>20</v>
      </c>
      <c r="T446" s="105" t="n">
        <f aca="false">VLOOKUP($B446,Gas!$B$3:$E$2506,2)</f>
        <v>2.87</v>
      </c>
      <c r="U446" s="46" t="n">
        <f aca="false">C446/T446</f>
        <v>11.7317073170732</v>
      </c>
      <c r="V446" s="99" t="n">
        <f aca="false">VLOOKUP($B446,Gas!$B$3:$E$2506,4)</f>
        <v>0.423717999106583</v>
      </c>
    </row>
    <row r="447" customFormat="false" ht="12.75" hidden="false" customHeight="false" outlineLevel="0" collapsed="false">
      <c r="A447" s="95" t="n">
        <f aca="false">MONTH(B447)+(YEAR(B447)-1998)*12</f>
        <v>20</v>
      </c>
      <c r="B447" s="107" t="n">
        <v>36403</v>
      </c>
      <c r="C447" s="97" t="n">
        <v>24.65</v>
      </c>
      <c r="D447" s="98" t="n">
        <f aca="false">LN(C447/C446)</f>
        <v>-0.311830332684284</v>
      </c>
      <c r="E447" s="106" t="n">
        <f aca="false">STDEV(D438:D447)*SQRT(trade_day)</f>
        <v>4.56148737291447</v>
      </c>
      <c r="F447" s="97"/>
      <c r="G447" s="103" t="n">
        <f aca="false">IF(G$1="P",MAX(0,G$2-$C447),IF(G$1="C",MAX(0,$C447-G$2)))</f>
        <v>0</v>
      </c>
      <c r="H447" s="103" t="n">
        <f aca="false">IF(H$1="P",MAX(0,H$2-$C447),IF(H$1="C",MAX(0,$C447-H$2)))</f>
        <v>0.350000000000001</v>
      </c>
      <c r="I447" s="103" t="n">
        <f aca="false">IF(I$1="P",MAX(0,I$2-$C447),IF(I$1="C",MAX(0,$C447-I$2)))</f>
        <v>5.35</v>
      </c>
      <c r="J447" s="103" t="n">
        <f aca="false">IF(J$1="P",MAX(0,J$2-$C447),IF(J$1="C",MAX(0,$C447-J$2)))</f>
        <v>10.35</v>
      </c>
      <c r="K447" s="103" t="n">
        <f aca="false">IF(K$1="P",MAX(0,K$2-$C447),IF(K$1="C",MAX(0,$C447-K$2)))</f>
        <v>15.35</v>
      </c>
      <c r="L447" s="103" t="n">
        <f aca="false">IF(L$1="P",MAX(0,L$2-$C447),IF(L$1="C",MAX(0,$C447-L$2)))</f>
        <v>25.35</v>
      </c>
      <c r="M447" s="103" t="n">
        <f aca="false">IF(M$1="P",MAX(0,M$2-$C447),IF(M$1="C",MAX(0,$C447-M$2)))</f>
        <v>0</v>
      </c>
      <c r="N447" s="103" t="n">
        <f aca="false">IF(N$1="P",MAX(0,N$2-$C447),IF(N$1="C",MAX(0,$C447-N$2)))</f>
        <v>0</v>
      </c>
      <c r="O447" s="103" t="n">
        <f aca="false">IF(O$1="P",MAX(0,O$2-$C447),IF(O$1="C",MAX(0,$C447-O$2)))</f>
        <v>0</v>
      </c>
      <c r="P447" s="103" t="n">
        <f aca="false">IF(P$1="P",MAX(0,P$2-$C447),IF(P$1="C",MAX(0,$C447-P$2)))</f>
        <v>0</v>
      </c>
      <c r="Q447" s="103" t="n">
        <f aca="false">IF(Q$1="P",MAX(0,Q$2-$C447),IF(Q$1="C",MAX(0,$C447-Q$2)))</f>
        <v>0</v>
      </c>
      <c r="R447" s="103" t="n">
        <f aca="false">IF(R$1="P",MAX(0,R$2-$C447),IF(R$1="C",MAX(0,$C447-R$2)))</f>
        <v>0</v>
      </c>
      <c r="S447" s="104" t="n">
        <f aca="false">A447</f>
        <v>20</v>
      </c>
      <c r="T447" s="105" t="n">
        <f aca="false">VLOOKUP($B447,Gas!$B$3:$E$2506,2)</f>
        <v>2.845</v>
      </c>
      <c r="U447" s="46" t="n">
        <f aca="false">C447/T447</f>
        <v>8.66432337434095</v>
      </c>
      <c r="V447" s="99" t="n">
        <f aca="false">VLOOKUP($B447,Gas!$B$3:$E$2506,4)</f>
        <v>0.370954497538934</v>
      </c>
    </row>
    <row r="448" customFormat="false" ht="12.75" hidden="false" customHeight="false" outlineLevel="0" collapsed="false">
      <c r="A448" s="95" t="n">
        <f aca="false">MONTH(B448)+(YEAR(B448)-1998)*12</f>
        <v>21</v>
      </c>
      <c r="B448" s="107" t="n">
        <v>36404</v>
      </c>
      <c r="C448" s="97" t="n">
        <v>23.68</v>
      </c>
      <c r="D448" s="98" t="n">
        <f aca="false">LN(C448/C447)</f>
        <v>-0.0401460904728941</v>
      </c>
      <c r="E448" s="106" t="n">
        <f aca="false">STDEV(D439:D448)*SQRT(trade_day)</f>
        <v>2.85267020758511</v>
      </c>
      <c r="F448" s="97"/>
      <c r="G448" s="103" t="n">
        <f aca="false">IF(G$1="P",MAX(0,G$2-$C448),IF(G$1="C",MAX(0,$C448-G$2)))</f>
        <v>0</v>
      </c>
      <c r="H448" s="103" t="n">
        <f aca="false">IF(H$1="P",MAX(0,H$2-$C448),IF(H$1="C",MAX(0,$C448-H$2)))</f>
        <v>1.32</v>
      </c>
      <c r="I448" s="103" t="n">
        <f aca="false">IF(I$1="P",MAX(0,I$2-$C448),IF(I$1="C",MAX(0,$C448-I$2)))</f>
        <v>6.32</v>
      </c>
      <c r="J448" s="103" t="n">
        <f aca="false">IF(J$1="P",MAX(0,J$2-$C448),IF(J$1="C",MAX(0,$C448-J$2)))</f>
        <v>11.32</v>
      </c>
      <c r="K448" s="103" t="n">
        <f aca="false">IF(K$1="P",MAX(0,K$2-$C448),IF(K$1="C",MAX(0,$C448-K$2)))</f>
        <v>16.32</v>
      </c>
      <c r="L448" s="103" t="n">
        <f aca="false">IF(L$1="P",MAX(0,L$2-$C448),IF(L$1="C",MAX(0,$C448-L$2)))</f>
        <v>26.32</v>
      </c>
      <c r="M448" s="103" t="n">
        <f aca="false">IF(M$1="P",MAX(0,M$2-$C448),IF(M$1="C",MAX(0,$C448-M$2)))</f>
        <v>0</v>
      </c>
      <c r="N448" s="103" t="n">
        <f aca="false">IF(N$1="P",MAX(0,N$2-$C448),IF(N$1="C",MAX(0,$C448-N$2)))</f>
        <v>0</v>
      </c>
      <c r="O448" s="103" t="n">
        <f aca="false">IF(O$1="P",MAX(0,O$2-$C448),IF(O$1="C",MAX(0,$C448-O$2)))</f>
        <v>0</v>
      </c>
      <c r="P448" s="103" t="n">
        <f aca="false">IF(P$1="P",MAX(0,P$2-$C448),IF(P$1="C",MAX(0,$C448-P$2)))</f>
        <v>0</v>
      </c>
      <c r="Q448" s="103" t="n">
        <f aca="false">IF(Q$1="P",MAX(0,Q$2-$C448),IF(Q$1="C",MAX(0,$C448-Q$2)))</f>
        <v>0</v>
      </c>
      <c r="R448" s="103" t="n">
        <f aca="false">IF(R$1="P",MAX(0,R$2-$C448),IF(R$1="C",MAX(0,$C448-R$2)))</f>
        <v>0</v>
      </c>
      <c r="S448" s="104" t="n">
        <f aca="false">A448</f>
        <v>21</v>
      </c>
      <c r="T448" s="105" t="n">
        <f aca="false">VLOOKUP($B448,Gas!$B$3:$E$2506,2)</f>
        <v>2.875</v>
      </c>
      <c r="U448" s="46" t="n">
        <f aca="false">C448/T448</f>
        <v>8.23652173913044</v>
      </c>
      <c r="V448" s="99" t="n">
        <f aca="false">VLOOKUP($B448,Gas!$B$3:$E$2506,4)</f>
        <v>0.380781948870533</v>
      </c>
    </row>
    <row r="449" customFormat="false" ht="12.75" hidden="false" customHeight="false" outlineLevel="0" collapsed="false">
      <c r="A449" s="95" t="n">
        <f aca="false">MONTH(B449)+(YEAR(B449)-1998)*12</f>
        <v>21</v>
      </c>
      <c r="B449" s="107" t="n">
        <v>36405</v>
      </c>
      <c r="C449" s="97" t="n">
        <v>23.47</v>
      </c>
      <c r="D449" s="98" t="n">
        <f aca="false">LN(C449/C448)</f>
        <v>-0.00890780015287286</v>
      </c>
      <c r="E449" s="106" t="n">
        <f aca="false">STDEV(D440:D449)*SQRT(trade_day)</f>
        <v>2.35999551738418</v>
      </c>
      <c r="F449" s="97"/>
      <c r="G449" s="103" t="n">
        <f aca="false">IF(G$1="P",MAX(0,G$2-$C449),IF(G$1="C",MAX(0,$C449-G$2)))</f>
        <v>0</v>
      </c>
      <c r="H449" s="103" t="n">
        <f aca="false">IF(H$1="P",MAX(0,H$2-$C449),IF(H$1="C",MAX(0,$C449-H$2)))</f>
        <v>1.53</v>
      </c>
      <c r="I449" s="103" t="n">
        <f aca="false">IF(I$1="P",MAX(0,I$2-$C449),IF(I$1="C",MAX(0,$C449-I$2)))</f>
        <v>6.53</v>
      </c>
      <c r="J449" s="103" t="n">
        <f aca="false">IF(J$1="P",MAX(0,J$2-$C449),IF(J$1="C",MAX(0,$C449-J$2)))</f>
        <v>11.53</v>
      </c>
      <c r="K449" s="103" t="n">
        <f aca="false">IF(K$1="P",MAX(0,K$2-$C449),IF(K$1="C",MAX(0,$C449-K$2)))</f>
        <v>16.53</v>
      </c>
      <c r="L449" s="103" t="n">
        <f aca="false">IF(L$1="P",MAX(0,L$2-$C449),IF(L$1="C",MAX(0,$C449-L$2)))</f>
        <v>26.53</v>
      </c>
      <c r="M449" s="103" t="n">
        <f aca="false">IF(M$1="P",MAX(0,M$2-$C449),IF(M$1="C",MAX(0,$C449-M$2)))</f>
        <v>0</v>
      </c>
      <c r="N449" s="103" t="n">
        <f aca="false">IF(N$1="P",MAX(0,N$2-$C449),IF(N$1="C",MAX(0,$C449-N$2)))</f>
        <v>0</v>
      </c>
      <c r="O449" s="103" t="n">
        <f aca="false">IF(O$1="P",MAX(0,O$2-$C449),IF(O$1="C",MAX(0,$C449-O$2)))</f>
        <v>0</v>
      </c>
      <c r="P449" s="103" t="n">
        <f aca="false">IF(P$1="P",MAX(0,P$2-$C449),IF(P$1="C",MAX(0,$C449-P$2)))</f>
        <v>0</v>
      </c>
      <c r="Q449" s="103" t="n">
        <f aca="false">IF(Q$1="P",MAX(0,Q$2-$C449),IF(Q$1="C",MAX(0,$C449-Q$2)))</f>
        <v>0</v>
      </c>
      <c r="R449" s="103" t="n">
        <f aca="false">IF(R$1="P",MAX(0,R$2-$C449),IF(R$1="C",MAX(0,$C449-R$2)))</f>
        <v>0</v>
      </c>
      <c r="S449" s="104" t="n">
        <f aca="false">A449</f>
        <v>21</v>
      </c>
      <c r="T449" s="105" t="n">
        <f aca="false">VLOOKUP($B449,Gas!$B$3:$E$2506,2)</f>
        <v>2.715</v>
      </c>
      <c r="U449" s="46" t="n">
        <f aca="false">C449/T449</f>
        <v>8.64456721915285</v>
      </c>
      <c r="V449" s="99" t="n">
        <f aca="false">VLOOKUP($B449,Gas!$B$3:$E$2506,4)</f>
        <v>0.501137005550291</v>
      </c>
    </row>
    <row r="450" customFormat="false" ht="12.75" hidden="false" customHeight="false" outlineLevel="0" collapsed="false">
      <c r="A450" s="95" t="n">
        <f aca="false">MONTH(B450)+(YEAR(B450)-1998)*12</f>
        <v>21</v>
      </c>
      <c r="B450" s="107" t="n">
        <v>36406</v>
      </c>
      <c r="C450" s="97" t="n">
        <v>29.82</v>
      </c>
      <c r="D450" s="98" t="n">
        <f aca="false">LN(C450/C449)</f>
        <v>0.23945629947366</v>
      </c>
      <c r="E450" s="106" t="n">
        <f aca="false">STDEV(D441:D450)*SQRT(trade_day)</f>
        <v>2.74182815421857</v>
      </c>
      <c r="F450" s="97"/>
      <c r="G450" s="103" t="n">
        <f aca="false">IF(G$1="P",MAX(0,G$2-$C450),IF(G$1="C",MAX(0,$C450-G$2)))</f>
        <v>0</v>
      </c>
      <c r="H450" s="103" t="n">
        <f aca="false">IF(H$1="P",MAX(0,H$2-$C450),IF(H$1="C",MAX(0,$C450-H$2)))</f>
        <v>0</v>
      </c>
      <c r="I450" s="103" t="n">
        <f aca="false">IF(I$1="P",MAX(0,I$2-$C450),IF(I$1="C",MAX(0,$C450-I$2)))</f>
        <v>0.18</v>
      </c>
      <c r="J450" s="103" t="n">
        <f aca="false">IF(J$1="P",MAX(0,J$2-$C450),IF(J$1="C",MAX(0,$C450-J$2)))</f>
        <v>5.18</v>
      </c>
      <c r="K450" s="103" t="n">
        <f aca="false">IF(K$1="P",MAX(0,K$2-$C450),IF(K$1="C",MAX(0,$C450-K$2)))</f>
        <v>10.18</v>
      </c>
      <c r="L450" s="103" t="n">
        <f aca="false">IF(L$1="P",MAX(0,L$2-$C450),IF(L$1="C",MAX(0,$C450-L$2)))</f>
        <v>20.18</v>
      </c>
      <c r="M450" s="103" t="n">
        <f aca="false">IF(M$1="P",MAX(0,M$2-$C450),IF(M$1="C",MAX(0,$C450-M$2)))</f>
        <v>4.82</v>
      </c>
      <c r="N450" s="103" t="n">
        <f aca="false">IF(N$1="P",MAX(0,N$2-$C450),IF(N$1="C",MAX(0,$C450-N$2)))</f>
        <v>0</v>
      </c>
      <c r="O450" s="103" t="n">
        <f aca="false">IF(O$1="P",MAX(0,O$2-$C450),IF(O$1="C",MAX(0,$C450-O$2)))</f>
        <v>0</v>
      </c>
      <c r="P450" s="103" t="n">
        <f aca="false">IF(P$1="P",MAX(0,P$2-$C450),IF(P$1="C",MAX(0,$C450-P$2)))</f>
        <v>0</v>
      </c>
      <c r="Q450" s="103" t="n">
        <f aca="false">IF(Q$1="P",MAX(0,Q$2-$C450),IF(Q$1="C",MAX(0,$C450-Q$2)))</f>
        <v>0</v>
      </c>
      <c r="R450" s="103" t="n">
        <f aca="false">IF(R$1="P",MAX(0,R$2-$C450),IF(R$1="C",MAX(0,$C450-R$2)))</f>
        <v>0</v>
      </c>
      <c r="S450" s="104" t="n">
        <f aca="false">A450</f>
        <v>21</v>
      </c>
      <c r="T450" s="105" t="n">
        <f aca="false">VLOOKUP($B450,Gas!$B$3:$E$2506,2)</f>
        <v>2.56</v>
      </c>
      <c r="U450" s="46" t="n">
        <f aca="false">C450/T450</f>
        <v>11.6484375</v>
      </c>
      <c r="V450" s="99" t="n">
        <f aca="false">VLOOKUP($B450,Gas!$B$3:$E$2506,4)</f>
        <v>0.582707745573903</v>
      </c>
    </row>
    <row r="451" customFormat="false" ht="12.75" hidden="false" customHeight="false" outlineLevel="0" collapsed="false">
      <c r="A451" s="95" t="n">
        <f aca="false">MONTH(B451)+(YEAR(B451)-1998)*12</f>
        <v>21</v>
      </c>
      <c r="B451" s="107" t="n">
        <v>36410</v>
      </c>
      <c r="C451" s="97" t="n">
        <v>23.09</v>
      </c>
      <c r="D451" s="98" t="n">
        <f aca="false">LN(C451/C450)</f>
        <v>-0.255779685970188</v>
      </c>
      <c r="E451" s="106" t="n">
        <f aca="false">STDEV(D442:D451)*SQRT(trade_day)</f>
        <v>2.90107708502306</v>
      </c>
      <c r="F451" s="97"/>
      <c r="G451" s="103" t="n">
        <f aca="false">IF(G$1="P",MAX(0,G$2-$C451),IF(G$1="C",MAX(0,$C451-G$2)))</f>
        <v>0</v>
      </c>
      <c r="H451" s="103" t="n">
        <f aca="false">IF(H$1="P",MAX(0,H$2-$C451),IF(H$1="C",MAX(0,$C451-H$2)))</f>
        <v>1.91</v>
      </c>
      <c r="I451" s="103" t="n">
        <f aca="false">IF(I$1="P",MAX(0,I$2-$C451),IF(I$1="C",MAX(0,$C451-I$2)))</f>
        <v>6.91</v>
      </c>
      <c r="J451" s="103" t="n">
        <f aca="false">IF(J$1="P",MAX(0,J$2-$C451),IF(J$1="C",MAX(0,$C451-J$2)))</f>
        <v>11.91</v>
      </c>
      <c r="K451" s="103" t="n">
        <f aca="false">IF(K$1="P",MAX(0,K$2-$C451),IF(K$1="C",MAX(0,$C451-K$2)))</f>
        <v>16.91</v>
      </c>
      <c r="L451" s="103" t="n">
        <f aca="false">IF(L$1="P",MAX(0,L$2-$C451),IF(L$1="C",MAX(0,$C451-L$2)))</f>
        <v>26.91</v>
      </c>
      <c r="M451" s="103" t="n">
        <f aca="false">IF(M$1="P",MAX(0,M$2-$C451),IF(M$1="C",MAX(0,$C451-M$2)))</f>
        <v>0</v>
      </c>
      <c r="N451" s="103" t="n">
        <f aca="false">IF(N$1="P",MAX(0,N$2-$C451),IF(N$1="C",MAX(0,$C451-N$2)))</f>
        <v>0</v>
      </c>
      <c r="O451" s="103" t="n">
        <f aca="false">IF(O$1="P",MAX(0,O$2-$C451),IF(O$1="C",MAX(0,$C451-O$2)))</f>
        <v>0</v>
      </c>
      <c r="P451" s="103" t="n">
        <f aca="false">IF(P$1="P",MAX(0,P$2-$C451),IF(P$1="C",MAX(0,$C451-P$2)))</f>
        <v>0</v>
      </c>
      <c r="Q451" s="103" t="n">
        <f aca="false">IF(Q$1="P",MAX(0,Q$2-$C451),IF(Q$1="C",MAX(0,$C451-Q$2)))</f>
        <v>0</v>
      </c>
      <c r="R451" s="103" t="n">
        <f aca="false">IF(R$1="P",MAX(0,R$2-$C451),IF(R$1="C",MAX(0,$C451-R$2)))</f>
        <v>0</v>
      </c>
      <c r="S451" s="104" t="n">
        <f aca="false">A451</f>
        <v>21</v>
      </c>
      <c r="T451" s="105" t="n">
        <f aca="false">VLOOKUP($B451,Gas!$B$3:$E$2506,2)</f>
        <v>2.465</v>
      </c>
      <c r="U451" s="46" t="n">
        <f aca="false">C451/T451</f>
        <v>9.36713995943205</v>
      </c>
      <c r="V451" s="99" t="n">
        <f aca="false">VLOOKUP($B451,Gas!$B$3:$E$2506,4)</f>
        <v>0.494805233485164</v>
      </c>
    </row>
    <row r="452" customFormat="false" ht="12.75" hidden="false" customHeight="false" outlineLevel="0" collapsed="false">
      <c r="A452" s="95" t="n">
        <f aca="false">MONTH(B452)+(YEAR(B452)-1998)*12</f>
        <v>21</v>
      </c>
      <c r="B452" s="107" t="n">
        <v>36411</v>
      </c>
      <c r="C452" s="97" t="n">
        <v>26.06</v>
      </c>
      <c r="D452" s="98" t="n">
        <f aca="false">LN(C452/C451)</f>
        <v>0.121001948330295</v>
      </c>
      <c r="E452" s="106" t="n">
        <f aca="false">STDEV(D443:D452)*SQRT(trade_day)</f>
        <v>2.96674415049455</v>
      </c>
      <c r="F452" s="97"/>
      <c r="G452" s="103" t="n">
        <f aca="false">IF(G$1="P",MAX(0,G$2-$C452),IF(G$1="C",MAX(0,$C452-G$2)))</f>
        <v>0</v>
      </c>
      <c r="H452" s="103" t="n">
        <f aca="false">IF(H$1="P",MAX(0,H$2-$C452),IF(H$1="C",MAX(0,$C452-H$2)))</f>
        <v>0</v>
      </c>
      <c r="I452" s="103" t="n">
        <f aca="false">IF(I$1="P",MAX(0,I$2-$C452),IF(I$1="C",MAX(0,$C452-I$2)))</f>
        <v>3.94</v>
      </c>
      <c r="J452" s="103" t="n">
        <f aca="false">IF(J$1="P",MAX(0,J$2-$C452),IF(J$1="C",MAX(0,$C452-J$2)))</f>
        <v>8.94</v>
      </c>
      <c r="K452" s="103" t="n">
        <f aca="false">IF(K$1="P",MAX(0,K$2-$C452),IF(K$1="C",MAX(0,$C452-K$2)))</f>
        <v>13.94</v>
      </c>
      <c r="L452" s="103" t="n">
        <f aca="false">IF(L$1="P",MAX(0,L$2-$C452),IF(L$1="C",MAX(0,$C452-L$2)))</f>
        <v>23.94</v>
      </c>
      <c r="M452" s="103" t="n">
        <f aca="false">IF(M$1="P",MAX(0,M$2-$C452),IF(M$1="C",MAX(0,$C452-M$2)))</f>
        <v>1.06</v>
      </c>
      <c r="N452" s="103" t="n">
        <f aca="false">IF(N$1="P",MAX(0,N$2-$C452),IF(N$1="C",MAX(0,$C452-N$2)))</f>
        <v>0</v>
      </c>
      <c r="O452" s="103" t="n">
        <f aca="false">IF(O$1="P",MAX(0,O$2-$C452),IF(O$1="C",MAX(0,$C452-O$2)))</f>
        <v>0</v>
      </c>
      <c r="P452" s="103" t="n">
        <f aca="false">IF(P$1="P",MAX(0,P$2-$C452),IF(P$1="C",MAX(0,$C452-P$2)))</f>
        <v>0</v>
      </c>
      <c r="Q452" s="103" t="n">
        <f aca="false">IF(Q$1="P",MAX(0,Q$2-$C452),IF(Q$1="C",MAX(0,$C452-Q$2)))</f>
        <v>0</v>
      </c>
      <c r="R452" s="103" t="n">
        <f aca="false">IF(R$1="P",MAX(0,R$2-$C452),IF(R$1="C",MAX(0,$C452-R$2)))</f>
        <v>0</v>
      </c>
      <c r="S452" s="104" t="n">
        <f aca="false">A452</f>
        <v>21</v>
      </c>
      <c r="T452" s="105" t="n">
        <f aca="false">VLOOKUP($B452,Gas!$B$3:$E$2506,2)</f>
        <v>2.565</v>
      </c>
      <c r="U452" s="46" t="n">
        <f aca="false">C452/T452</f>
        <v>10.1598440545809</v>
      </c>
      <c r="V452" s="99" t="n">
        <f aca="false">VLOOKUP($B452,Gas!$B$3:$E$2506,4)</f>
        <v>0.592975168813019</v>
      </c>
    </row>
    <row r="453" customFormat="false" ht="12.75" hidden="false" customHeight="false" outlineLevel="0" collapsed="false">
      <c r="A453" s="95" t="n">
        <f aca="false">MONTH(B453)+(YEAR(B453)-1998)*12</f>
        <v>21</v>
      </c>
      <c r="B453" s="107" t="n">
        <v>36412</v>
      </c>
      <c r="C453" s="97" t="n">
        <v>28.24</v>
      </c>
      <c r="D453" s="98" t="n">
        <f aca="false">LN(C453/C452)</f>
        <v>0.0803378409283422</v>
      </c>
      <c r="E453" s="106" t="n">
        <f aca="false">STDEV(D444:D453)*SQRT(trade_day)</f>
        <v>2.79414147834981</v>
      </c>
      <c r="F453" s="97"/>
      <c r="G453" s="103" t="n">
        <f aca="false">IF(G$1="P",MAX(0,G$2-$C453),IF(G$1="C",MAX(0,$C453-G$2)))</f>
        <v>0</v>
      </c>
      <c r="H453" s="103" t="n">
        <f aca="false">IF(H$1="P",MAX(0,H$2-$C453),IF(H$1="C",MAX(0,$C453-H$2)))</f>
        <v>0</v>
      </c>
      <c r="I453" s="103" t="n">
        <f aca="false">IF(I$1="P",MAX(0,I$2-$C453),IF(I$1="C",MAX(0,$C453-I$2)))</f>
        <v>1.76</v>
      </c>
      <c r="J453" s="103" t="n">
        <f aca="false">IF(J$1="P",MAX(0,J$2-$C453),IF(J$1="C",MAX(0,$C453-J$2)))</f>
        <v>6.76</v>
      </c>
      <c r="K453" s="103" t="n">
        <f aca="false">IF(K$1="P",MAX(0,K$2-$C453),IF(K$1="C",MAX(0,$C453-K$2)))</f>
        <v>11.76</v>
      </c>
      <c r="L453" s="103" t="n">
        <f aca="false">IF(L$1="P",MAX(0,L$2-$C453),IF(L$1="C",MAX(0,$C453-L$2)))</f>
        <v>21.76</v>
      </c>
      <c r="M453" s="103" t="n">
        <f aca="false">IF(M$1="P",MAX(0,M$2-$C453),IF(M$1="C",MAX(0,$C453-M$2)))</f>
        <v>3.24</v>
      </c>
      <c r="N453" s="103" t="n">
        <f aca="false">IF(N$1="P",MAX(0,N$2-$C453),IF(N$1="C",MAX(0,$C453-N$2)))</f>
        <v>0</v>
      </c>
      <c r="O453" s="103" t="n">
        <f aca="false">IF(O$1="P",MAX(0,O$2-$C453),IF(O$1="C",MAX(0,$C453-O$2)))</f>
        <v>0</v>
      </c>
      <c r="P453" s="103" t="n">
        <f aca="false">IF(P$1="P",MAX(0,P$2-$C453),IF(P$1="C",MAX(0,$C453-P$2)))</f>
        <v>0</v>
      </c>
      <c r="Q453" s="103" t="n">
        <f aca="false">IF(Q$1="P",MAX(0,Q$2-$C453),IF(Q$1="C",MAX(0,$C453-Q$2)))</f>
        <v>0</v>
      </c>
      <c r="R453" s="103" t="n">
        <f aca="false">IF(R$1="P",MAX(0,R$2-$C453),IF(R$1="C",MAX(0,$C453-R$2)))</f>
        <v>0</v>
      </c>
      <c r="S453" s="104" t="n">
        <f aca="false">A453</f>
        <v>21</v>
      </c>
      <c r="T453" s="105" t="n">
        <f aca="false">VLOOKUP($B453,Gas!$B$3:$E$2506,2)</f>
        <v>2.665</v>
      </c>
      <c r="U453" s="46" t="n">
        <f aca="false">C453/T453</f>
        <v>10.5966228893058</v>
      </c>
      <c r="V453" s="99" t="n">
        <f aca="false">VLOOKUP($B453,Gas!$B$3:$E$2506,4)</f>
        <v>0.663221417454003</v>
      </c>
    </row>
    <row r="454" customFormat="false" ht="12.75" hidden="false" customHeight="false" outlineLevel="0" collapsed="false">
      <c r="A454" s="95" t="n">
        <f aca="false">MONTH(B454)+(YEAR(B454)-1998)*12</f>
        <v>21</v>
      </c>
      <c r="B454" s="107" t="n">
        <v>36413</v>
      </c>
      <c r="C454" s="97" t="n">
        <v>19.84</v>
      </c>
      <c r="D454" s="98" t="n">
        <f aca="false">LN(C454/C453)</f>
        <v>-0.353039310768314</v>
      </c>
      <c r="E454" s="106" t="n">
        <f aca="false">STDEV(D445:D454)*SQRT(trade_day)</f>
        <v>3.32918722884082</v>
      </c>
      <c r="F454" s="97"/>
      <c r="G454" s="103" t="n">
        <f aca="false">IF(G$1="P",MAX(0,G$2-$C454),IF(G$1="C",MAX(0,$C454-G$2)))</f>
        <v>0.16</v>
      </c>
      <c r="H454" s="103" t="n">
        <f aca="false">IF(H$1="P",MAX(0,H$2-$C454),IF(H$1="C",MAX(0,$C454-H$2)))</f>
        <v>5.16</v>
      </c>
      <c r="I454" s="103" t="n">
        <f aca="false">IF(I$1="P",MAX(0,I$2-$C454),IF(I$1="C",MAX(0,$C454-I$2)))</f>
        <v>10.16</v>
      </c>
      <c r="J454" s="103" t="n">
        <f aca="false">IF(J$1="P",MAX(0,J$2-$C454),IF(J$1="C",MAX(0,$C454-J$2)))</f>
        <v>15.16</v>
      </c>
      <c r="K454" s="103" t="n">
        <f aca="false">IF(K$1="P",MAX(0,K$2-$C454),IF(K$1="C",MAX(0,$C454-K$2)))</f>
        <v>20.16</v>
      </c>
      <c r="L454" s="103" t="n">
        <f aca="false">IF(L$1="P",MAX(0,L$2-$C454),IF(L$1="C",MAX(0,$C454-L$2)))</f>
        <v>30.16</v>
      </c>
      <c r="M454" s="103" t="n">
        <f aca="false">IF(M$1="P",MAX(0,M$2-$C454),IF(M$1="C",MAX(0,$C454-M$2)))</f>
        <v>0</v>
      </c>
      <c r="N454" s="103" t="n">
        <f aca="false">IF(N$1="P",MAX(0,N$2-$C454),IF(N$1="C",MAX(0,$C454-N$2)))</f>
        <v>0</v>
      </c>
      <c r="O454" s="103" t="n">
        <f aca="false">IF(O$1="P",MAX(0,O$2-$C454),IF(O$1="C",MAX(0,$C454-O$2)))</f>
        <v>0</v>
      </c>
      <c r="P454" s="103" t="n">
        <f aca="false">IF(P$1="P",MAX(0,P$2-$C454),IF(P$1="C",MAX(0,$C454-P$2)))</f>
        <v>0</v>
      </c>
      <c r="Q454" s="103" t="n">
        <f aca="false">IF(Q$1="P",MAX(0,Q$2-$C454),IF(Q$1="C",MAX(0,$C454-Q$2)))</f>
        <v>0</v>
      </c>
      <c r="R454" s="103" t="n">
        <f aca="false">IF(R$1="P",MAX(0,R$2-$C454),IF(R$1="C",MAX(0,$C454-R$2)))</f>
        <v>0</v>
      </c>
      <c r="S454" s="104" t="n">
        <f aca="false">A454</f>
        <v>21</v>
      </c>
      <c r="T454" s="105" t="n">
        <f aca="false">VLOOKUP($B454,Gas!$B$3:$E$2506,2)</f>
        <v>2.75</v>
      </c>
      <c r="U454" s="46" t="n">
        <f aca="false">C454/T454</f>
        <v>7.21454545454546</v>
      </c>
      <c r="V454" s="99" t="n">
        <f aca="false">VLOOKUP($B454,Gas!$B$3:$E$2506,4)</f>
        <v>0.703087319809259</v>
      </c>
    </row>
    <row r="455" customFormat="false" ht="12.75" hidden="false" customHeight="false" outlineLevel="0" collapsed="false">
      <c r="A455" s="95" t="n">
        <f aca="false">MONTH(B455)+(YEAR(B455)-1998)*12</f>
        <v>21</v>
      </c>
      <c r="B455" s="107" t="n">
        <v>36416</v>
      </c>
      <c r="C455" s="97" t="n">
        <v>17.39</v>
      </c>
      <c r="D455" s="98" t="n">
        <f aca="false">LN(C455/C454)</f>
        <v>-0.131804773490535</v>
      </c>
      <c r="E455" s="106" t="n">
        <f aca="false">STDEV(D446:D455)*SQRT(trade_day)</f>
        <v>3.20084951104151</v>
      </c>
      <c r="F455" s="97"/>
      <c r="G455" s="103" t="n">
        <f aca="false">IF(G$1="P",MAX(0,G$2-$C455),IF(G$1="C",MAX(0,$C455-G$2)))</f>
        <v>2.61</v>
      </c>
      <c r="H455" s="103" t="n">
        <f aca="false">IF(H$1="P",MAX(0,H$2-$C455),IF(H$1="C",MAX(0,$C455-H$2)))</f>
        <v>7.61</v>
      </c>
      <c r="I455" s="103" t="n">
        <f aca="false">IF(I$1="P",MAX(0,I$2-$C455),IF(I$1="C",MAX(0,$C455-I$2)))</f>
        <v>12.61</v>
      </c>
      <c r="J455" s="103" t="n">
        <f aca="false">IF(J$1="P",MAX(0,J$2-$C455),IF(J$1="C",MAX(0,$C455-J$2)))</f>
        <v>17.61</v>
      </c>
      <c r="K455" s="103" t="n">
        <f aca="false">IF(K$1="P",MAX(0,K$2-$C455),IF(K$1="C",MAX(0,$C455-K$2)))</f>
        <v>22.61</v>
      </c>
      <c r="L455" s="103" t="n">
        <f aca="false">IF(L$1="P",MAX(0,L$2-$C455),IF(L$1="C",MAX(0,$C455-L$2)))</f>
        <v>32.61</v>
      </c>
      <c r="M455" s="103" t="n">
        <f aca="false">IF(M$1="P",MAX(0,M$2-$C455),IF(M$1="C",MAX(0,$C455-M$2)))</f>
        <v>0</v>
      </c>
      <c r="N455" s="103" t="n">
        <f aca="false">IF(N$1="P",MAX(0,N$2-$C455),IF(N$1="C",MAX(0,$C455-N$2)))</f>
        <v>0</v>
      </c>
      <c r="O455" s="103" t="n">
        <f aca="false">IF(O$1="P",MAX(0,O$2-$C455),IF(O$1="C",MAX(0,$C455-O$2)))</f>
        <v>0</v>
      </c>
      <c r="P455" s="103" t="n">
        <f aca="false">IF(P$1="P",MAX(0,P$2-$C455),IF(P$1="C",MAX(0,$C455-P$2)))</f>
        <v>0</v>
      </c>
      <c r="Q455" s="103" t="n">
        <f aca="false">IF(Q$1="P",MAX(0,Q$2-$C455),IF(Q$1="C",MAX(0,$C455-Q$2)))</f>
        <v>0</v>
      </c>
      <c r="R455" s="103" t="n">
        <f aca="false">IF(R$1="P",MAX(0,R$2-$C455),IF(R$1="C",MAX(0,$C455-R$2)))</f>
        <v>0</v>
      </c>
      <c r="S455" s="104" t="n">
        <f aca="false">A455</f>
        <v>21</v>
      </c>
      <c r="T455" s="105" t="n">
        <f aca="false">VLOOKUP($B455,Gas!$B$3:$E$2506,2)</f>
        <v>2.84</v>
      </c>
      <c r="U455" s="46" t="n">
        <f aca="false">C455/T455</f>
        <v>6.12323943661972</v>
      </c>
      <c r="V455" s="99" t="n">
        <f aca="false">VLOOKUP($B455,Gas!$B$3:$E$2506,4)</f>
        <v>0.468820628588309</v>
      </c>
    </row>
    <row r="456" customFormat="false" ht="12.75" hidden="false" customHeight="false" outlineLevel="0" collapsed="false">
      <c r="A456" s="95" t="n">
        <f aca="false">MONTH(B456)+(YEAR(B456)-1998)*12</f>
        <v>21</v>
      </c>
      <c r="B456" s="107" t="n">
        <v>36417</v>
      </c>
      <c r="C456" s="97" t="n">
        <v>15.91</v>
      </c>
      <c r="D456" s="98" t="n">
        <f aca="false">LN(C456/C455)</f>
        <v>-0.0889474860164962</v>
      </c>
      <c r="E456" s="106" t="n">
        <f aca="false">STDEV(D447:D456)*SQRT(trade_day)</f>
        <v>3.05736546660298</v>
      </c>
      <c r="F456" s="97"/>
      <c r="G456" s="103" t="n">
        <f aca="false">IF(G$1="P",MAX(0,G$2-$C456),IF(G$1="C",MAX(0,$C456-G$2)))</f>
        <v>4.09</v>
      </c>
      <c r="H456" s="103" t="n">
        <f aca="false">IF(H$1="P",MAX(0,H$2-$C456),IF(H$1="C",MAX(0,$C456-H$2)))</f>
        <v>9.09</v>
      </c>
      <c r="I456" s="103" t="n">
        <f aca="false">IF(I$1="P",MAX(0,I$2-$C456),IF(I$1="C",MAX(0,$C456-I$2)))</f>
        <v>14.09</v>
      </c>
      <c r="J456" s="103" t="n">
        <f aca="false">IF(J$1="P",MAX(0,J$2-$C456),IF(J$1="C",MAX(0,$C456-J$2)))</f>
        <v>19.09</v>
      </c>
      <c r="K456" s="103" t="n">
        <f aca="false">IF(K$1="P",MAX(0,K$2-$C456),IF(K$1="C",MAX(0,$C456-K$2)))</f>
        <v>24.09</v>
      </c>
      <c r="L456" s="103" t="n">
        <f aca="false">IF(L$1="P",MAX(0,L$2-$C456),IF(L$1="C",MAX(0,$C456-L$2)))</f>
        <v>34.09</v>
      </c>
      <c r="M456" s="103" t="n">
        <f aca="false">IF(M$1="P",MAX(0,M$2-$C456),IF(M$1="C",MAX(0,$C456-M$2)))</f>
        <v>0</v>
      </c>
      <c r="N456" s="103" t="n">
        <f aca="false">IF(N$1="P",MAX(0,N$2-$C456),IF(N$1="C",MAX(0,$C456-N$2)))</f>
        <v>0</v>
      </c>
      <c r="O456" s="103" t="n">
        <f aca="false">IF(O$1="P",MAX(0,O$2-$C456),IF(O$1="C",MAX(0,$C456-O$2)))</f>
        <v>0</v>
      </c>
      <c r="P456" s="103" t="n">
        <f aca="false">IF(P$1="P",MAX(0,P$2-$C456),IF(P$1="C",MAX(0,$C456-P$2)))</f>
        <v>0</v>
      </c>
      <c r="Q456" s="103" t="n">
        <f aca="false">IF(Q$1="P",MAX(0,Q$2-$C456),IF(Q$1="C",MAX(0,$C456-Q$2)))</f>
        <v>0</v>
      </c>
      <c r="R456" s="103" t="n">
        <f aca="false">IF(R$1="P",MAX(0,R$2-$C456),IF(R$1="C",MAX(0,$C456-R$2)))</f>
        <v>0</v>
      </c>
      <c r="S456" s="104" t="n">
        <f aca="false">A456</f>
        <v>21</v>
      </c>
      <c r="T456" s="105" t="n">
        <f aca="false">VLOOKUP($B456,Gas!$B$3:$E$2506,2)</f>
        <v>2.805</v>
      </c>
      <c r="U456" s="46" t="n">
        <f aca="false">C456/T456</f>
        <v>5.67201426024955</v>
      </c>
      <c r="V456" s="99" t="n">
        <f aca="false">VLOOKUP($B456,Gas!$B$3:$E$2506,4)</f>
        <v>0.379496712458666</v>
      </c>
    </row>
    <row r="457" customFormat="false" ht="12.75" hidden="false" customHeight="false" outlineLevel="0" collapsed="false">
      <c r="A457" s="95" t="n">
        <f aca="false">MONTH(B457)+(YEAR(B457)-1998)*12</f>
        <v>21</v>
      </c>
      <c r="B457" s="107" t="n">
        <v>36418</v>
      </c>
      <c r="C457" s="97" t="n">
        <v>15.72</v>
      </c>
      <c r="D457" s="98" t="n">
        <f aca="false">LN(C457/C456)</f>
        <v>-0.012014055348635</v>
      </c>
      <c r="E457" s="106" t="n">
        <f aca="false">STDEV(D448:D457)*SQRT(trade_day)</f>
        <v>2.76575601560712</v>
      </c>
      <c r="F457" s="97"/>
      <c r="G457" s="103" t="n">
        <f aca="false">IF(G$1="P",MAX(0,G$2-$C457),IF(G$1="C",MAX(0,$C457-G$2)))</f>
        <v>4.28</v>
      </c>
      <c r="H457" s="103" t="n">
        <f aca="false">IF(H$1="P",MAX(0,H$2-$C457),IF(H$1="C",MAX(0,$C457-H$2)))</f>
        <v>9.28</v>
      </c>
      <c r="I457" s="103" t="n">
        <f aca="false">IF(I$1="P",MAX(0,I$2-$C457),IF(I$1="C",MAX(0,$C457-I$2)))</f>
        <v>14.28</v>
      </c>
      <c r="J457" s="103" t="n">
        <f aca="false">IF(J$1="P",MAX(0,J$2-$C457),IF(J$1="C",MAX(0,$C457-J$2)))</f>
        <v>19.28</v>
      </c>
      <c r="K457" s="103" t="n">
        <f aca="false">IF(K$1="P",MAX(0,K$2-$C457),IF(K$1="C",MAX(0,$C457-K$2)))</f>
        <v>24.28</v>
      </c>
      <c r="L457" s="103" t="n">
        <f aca="false">IF(L$1="P",MAX(0,L$2-$C457),IF(L$1="C",MAX(0,$C457-L$2)))</f>
        <v>34.28</v>
      </c>
      <c r="M457" s="103" t="n">
        <f aca="false">IF(M$1="P",MAX(0,M$2-$C457),IF(M$1="C",MAX(0,$C457-M$2)))</f>
        <v>0</v>
      </c>
      <c r="N457" s="103" t="n">
        <f aca="false">IF(N$1="P",MAX(0,N$2-$C457),IF(N$1="C",MAX(0,$C457-N$2)))</f>
        <v>0</v>
      </c>
      <c r="O457" s="103" t="n">
        <f aca="false">IF(O$1="P",MAX(0,O$2-$C457),IF(O$1="C",MAX(0,$C457-O$2)))</f>
        <v>0</v>
      </c>
      <c r="P457" s="103" t="n">
        <f aca="false">IF(P$1="P",MAX(0,P$2-$C457),IF(P$1="C",MAX(0,$C457-P$2)))</f>
        <v>0</v>
      </c>
      <c r="Q457" s="103" t="n">
        <f aca="false">IF(Q$1="P",MAX(0,Q$2-$C457),IF(Q$1="C",MAX(0,$C457-Q$2)))</f>
        <v>0</v>
      </c>
      <c r="R457" s="103" t="n">
        <f aca="false">IF(R$1="P",MAX(0,R$2-$C457),IF(R$1="C",MAX(0,$C457-R$2)))</f>
        <v>0</v>
      </c>
      <c r="S457" s="104" t="n">
        <f aca="false">A457</f>
        <v>21</v>
      </c>
      <c r="T457" s="105" t="n">
        <f aca="false">VLOOKUP($B457,Gas!$B$3:$E$2506,2)</f>
        <v>2.645</v>
      </c>
      <c r="U457" s="46" t="n">
        <f aca="false">C457/T457</f>
        <v>5.94328922495274</v>
      </c>
      <c r="V457" s="99" t="n">
        <f aca="false">VLOOKUP($B457,Gas!$B$3:$E$2506,4)</f>
        <v>0.57574233988253</v>
      </c>
    </row>
    <row r="458" customFormat="false" ht="12.75" hidden="false" customHeight="false" outlineLevel="0" collapsed="false">
      <c r="A458" s="95" t="n">
        <f aca="false">MONTH(B458)+(YEAR(B458)-1998)*12</f>
        <v>21</v>
      </c>
      <c r="B458" s="107" t="n">
        <v>36419</v>
      </c>
      <c r="C458" s="97" t="n">
        <v>17.51</v>
      </c>
      <c r="D458" s="98" t="n">
        <f aca="false">LN(C458/C457)</f>
        <v>0.1078383592967</v>
      </c>
      <c r="E458" s="106" t="n">
        <f aca="false">STDEV(D449:D458)*SQRT(trade_day)</f>
        <v>2.86995958502234</v>
      </c>
      <c r="F458" s="97"/>
      <c r="G458" s="103" t="n">
        <f aca="false">IF(G$1="P",MAX(0,G$2-$C458),IF(G$1="C",MAX(0,$C458-G$2)))</f>
        <v>2.49</v>
      </c>
      <c r="H458" s="103" t="n">
        <f aca="false">IF(H$1="P",MAX(0,H$2-$C458),IF(H$1="C",MAX(0,$C458-H$2)))</f>
        <v>7.49</v>
      </c>
      <c r="I458" s="103" t="n">
        <f aca="false">IF(I$1="P",MAX(0,I$2-$C458),IF(I$1="C",MAX(0,$C458-I$2)))</f>
        <v>12.49</v>
      </c>
      <c r="J458" s="103" t="n">
        <f aca="false">IF(J$1="P",MAX(0,J$2-$C458),IF(J$1="C",MAX(0,$C458-J$2)))</f>
        <v>17.49</v>
      </c>
      <c r="K458" s="103" t="n">
        <f aca="false">IF(K$1="P",MAX(0,K$2-$C458),IF(K$1="C",MAX(0,$C458-K$2)))</f>
        <v>22.49</v>
      </c>
      <c r="L458" s="103" t="n">
        <f aca="false">IF(L$1="P",MAX(0,L$2-$C458),IF(L$1="C",MAX(0,$C458-L$2)))</f>
        <v>32.49</v>
      </c>
      <c r="M458" s="103" t="n">
        <f aca="false">IF(M$1="P",MAX(0,M$2-$C458),IF(M$1="C",MAX(0,$C458-M$2)))</f>
        <v>0</v>
      </c>
      <c r="N458" s="103" t="n">
        <f aca="false">IF(N$1="P",MAX(0,N$2-$C458),IF(N$1="C",MAX(0,$C458-N$2)))</f>
        <v>0</v>
      </c>
      <c r="O458" s="103" t="n">
        <f aca="false">IF(O$1="P",MAX(0,O$2-$C458),IF(O$1="C",MAX(0,$C458-O$2)))</f>
        <v>0</v>
      </c>
      <c r="P458" s="103" t="n">
        <f aca="false">IF(P$1="P",MAX(0,P$2-$C458),IF(P$1="C",MAX(0,$C458-P$2)))</f>
        <v>0</v>
      </c>
      <c r="Q458" s="103" t="n">
        <f aca="false">IF(Q$1="P",MAX(0,Q$2-$C458),IF(Q$1="C",MAX(0,$C458-Q$2)))</f>
        <v>0</v>
      </c>
      <c r="R458" s="103" t="n">
        <f aca="false">IF(R$1="P",MAX(0,R$2-$C458),IF(R$1="C",MAX(0,$C458-R$2)))</f>
        <v>0</v>
      </c>
      <c r="S458" s="104" t="n">
        <f aca="false">A458</f>
        <v>21</v>
      </c>
      <c r="T458" s="105" t="n">
        <f aca="false">VLOOKUP($B458,Gas!$B$3:$E$2506,2)</f>
        <v>2.53</v>
      </c>
      <c r="U458" s="46" t="n">
        <f aca="false">C458/T458</f>
        <v>6.92094861660079</v>
      </c>
      <c r="V458" s="99" t="n">
        <f aca="false">VLOOKUP($B458,Gas!$B$3:$E$2506,4)</f>
        <v>0.654991048394972</v>
      </c>
    </row>
    <row r="459" customFormat="false" ht="12.75" hidden="false" customHeight="false" outlineLevel="0" collapsed="false">
      <c r="A459" s="95" t="n">
        <f aca="false">MONTH(B459)+(YEAR(B459)-1998)*12</f>
        <v>21</v>
      </c>
      <c r="B459" s="107" t="n">
        <v>36420</v>
      </c>
      <c r="C459" s="97" t="n">
        <v>18.49</v>
      </c>
      <c r="D459" s="98" t="n">
        <f aca="false">LN(C459/C458)</f>
        <v>0.0544578991012728</v>
      </c>
      <c r="E459" s="106" t="n">
        <f aca="false">STDEV(D450:D459)*SQRT(trade_day)</f>
        <v>2.90033685043204</v>
      </c>
      <c r="F459" s="97"/>
      <c r="G459" s="103" t="n">
        <f aca="false">IF(G$1="P",MAX(0,G$2-$C459),IF(G$1="C",MAX(0,$C459-G$2)))</f>
        <v>1.51</v>
      </c>
      <c r="H459" s="103" t="n">
        <f aca="false">IF(H$1="P",MAX(0,H$2-$C459),IF(H$1="C",MAX(0,$C459-H$2)))</f>
        <v>6.51</v>
      </c>
      <c r="I459" s="103" t="n">
        <f aca="false">IF(I$1="P",MAX(0,I$2-$C459),IF(I$1="C",MAX(0,$C459-I$2)))</f>
        <v>11.51</v>
      </c>
      <c r="J459" s="103" t="n">
        <f aca="false">IF(J$1="P",MAX(0,J$2-$C459),IF(J$1="C",MAX(0,$C459-J$2)))</f>
        <v>16.51</v>
      </c>
      <c r="K459" s="103" t="n">
        <f aca="false">IF(K$1="P",MAX(0,K$2-$C459),IF(K$1="C",MAX(0,$C459-K$2)))</f>
        <v>21.51</v>
      </c>
      <c r="L459" s="103" t="n">
        <f aca="false">IF(L$1="P",MAX(0,L$2-$C459),IF(L$1="C",MAX(0,$C459-L$2)))</f>
        <v>31.51</v>
      </c>
      <c r="M459" s="103" t="n">
        <f aca="false">IF(M$1="P",MAX(0,M$2-$C459),IF(M$1="C",MAX(0,$C459-M$2)))</f>
        <v>0</v>
      </c>
      <c r="N459" s="103" t="n">
        <f aca="false">IF(N$1="P",MAX(0,N$2-$C459),IF(N$1="C",MAX(0,$C459-N$2)))</f>
        <v>0</v>
      </c>
      <c r="O459" s="103" t="n">
        <f aca="false">IF(O$1="P",MAX(0,O$2-$C459),IF(O$1="C",MAX(0,$C459-O$2)))</f>
        <v>0</v>
      </c>
      <c r="P459" s="103" t="n">
        <f aca="false">IF(P$1="P",MAX(0,P$2-$C459),IF(P$1="C",MAX(0,$C459-P$2)))</f>
        <v>0</v>
      </c>
      <c r="Q459" s="103" t="n">
        <f aca="false">IF(Q$1="P",MAX(0,Q$2-$C459),IF(Q$1="C",MAX(0,$C459-Q$2)))</f>
        <v>0</v>
      </c>
      <c r="R459" s="103" t="n">
        <f aca="false">IF(R$1="P",MAX(0,R$2-$C459),IF(R$1="C",MAX(0,$C459-R$2)))</f>
        <v>0</v>
      </c>
      <c r="S459" s="104" t="n">
        <f aca="false">A459</f>
        <v>21</v>
      </c>
      <c r="T459" s="105" t="n">
        <f aca="false">VLOOKUP($B459,Gas!$B$3:$E$2506,2)</f>
        <v>2.485</v>
      </c>
      <c r="U459" s="46" t="n">
        <f aca="false">C459/T459</f>
        <v>7.44064386317908</v>
      </c>
      <c r="V459" s="99" t="n">
        <f aca="false">VLOOKUP($B459,Gas!$B$3:$E$2506,4)</f>
        <v>0.666751840336424</v>
      </c>
    </row>
    <row r="460" customFormat="false" ht="12.75" hidden="false" customHeight="false" outlineLevel="0" collapsed="false">
      <c r="A460" s="95" t="n">
        <f aca="false">MONTH(B460)+(YEAR(B460)-1998)*12</f>
        <v>21</v>
      </c>
      <c r="B460" s="107" t="n">
        <v>36423</v>
      </c>
      <c r="C460" s="97" t="n">
        <v>17.61</v>
      </c>
      <c r="D460" s="98" t="n">
        <f aca="false">LN(C460/C459)</f>
        <v>-0.0487631228909186</v>
      </c>
      <c r="E460" s="106" t="n">
        <f aca="false">STDEV(D451:D460)*SQRT(trade_day)</f>
        <v>2.50451900914208</v>
      </c>
      <c r="F460" s="97"/>
      <c r="G460" s="103" t="n">
        <f aca="false">IF(G$1="P",MAX(0,G$2-$C460),IF(G$1="C",MAX(0,$C460-G$2)))</f>
        <v>2.39</v>
      </c>
      <c r="H460" s="103" t="n">
        <f aca="false">IF(H$1="P",MAX(0,H$2-$C460),IF(H$1="C",MAX(0,$C460-H$2)))</f>
        <v>7.39</v>
      </c>
      <c r="I460" s="103" t="n">
        <f aca="false">IF(I$1="P",MAX(0,I$2-$C460),IF(I$1="C",MAX(0,$C460-I$2)))</f>
        <v>12.39</v>
      </c>
      <c r="J460" s="103" t="n">
        <f aca="false">IF(J$1="P",MAX(0,J$2-$C460),IF(J$1="C",MAX(0,$C460-J$2)))</f>
        <v>17.39</v>
      </c>
      <c r="K460" s="103" t="n">
        <f aca="false">IF(K$1="P",MAX(0,K$2-$C460),IF(K$1="C",MAX(0,$C460-K$2)))</f>
        <v>22.39</v>
      </c>
      <c r="L460" s="103" t="n">
        <f aca="false">IF(L$1="P",MAX(0,L$2-$C460),IF(L$1="C",MAX(0,$C460-L$2)))</f>
        <v>32.39</v>
      </c>
      <c r="M460" s="103" t="n">
        <f aca="false">IF(M$1="P",MAX(0,M$2-$C460),IF(M$1="C",MAX(0,$C460-M$2)))</f>
        <v>0</v>
      </c>
      <c r="N460" s="103" t="n">
        <f aca="false">IF(N$1="P",MAX(0,N$2-$C460),IF(N$1="C",MAX(0,$C460-N$2)))</f>
        <v>0</v>
      </c>
      <c r="O460" s="103" t="n">
        <f aca="false">IF(O$1="P",MAX(0,O$2-$C460),IF(O$1="C",MAX(0,$C460-O$2)))</f>
        <v>0</v>
      </c>
      <c r="P460" s="103" t="n">
        <f aca="false">IF(P$1="P",MAX(0,P$2-$C460),IF(P$1="C",MAX(0,$C460-P$2)))</f>
        <v>0</v>
      </c>
      <c r="Q460" s="103" t="n">
        <f aca="false">IF(Q$1="P",MAX(0,Q$2-$C460),IF(Q$1="C",MAX(0,$C460-Q$2)))</f>
        <v>0</v>
      </c>
      <c r="R460" s="103" t="n">
        <f aca="false">IF(R$1="P",MAX(0,R$2-$C460),IF(R$1="C",MAX(0,$C460-R$2)))</f>
        <v>0</v>
      </c>
      <c r="S460" s="104" t="n">
        <f aca="false">A460</f>
        <v>21</v>
      </c>
      <c r="T460" s="105" t="n">
        <f aca="false">VLOOKUP($B460,Gas!$B$3:$E$2506,2)</f>
        <v>2.46</v>
      </c>
      <c r="U460" s="46" t="n">
        <f aca="false">C460/T460</f>
        <v>7.15853658536585</v>
      </c>
      <c r="V460" s="99" t="n">
        <f aca="false">VLOOKUP($B460,Gas!$B$3:$E$2506,4)</f>
        <v>0.484943642997054</v>
      </c>
    </row>
    <row r="461" customFormat="false" ht="12.75" hidden="false" customHeight="false" outlineLevel="0" collapsed="false">
      <c r="A461" s="95" t="n">
        <f aca="false">MONTH(B461)+(YEAR(B461)-1998)*12</f>
        <v>21</v>
      </c>
      <c r="B461" s="107" t="n">
        <v>36424</v>
      </c>
      <c r="C461" s="97" t="n">
        <v>15.55</v>
      </c>
      <c r="D461" s="98" t="n">
        <f aca="false">LN(C461/C460)</f>
        <v>-0.124406283882872</v>
      </c>
      <c r="E461" s="106" t="n">
        <f aca="false">STDEV(D452:D461)*SQRT(trade_day)</f>
        <v>2.28510354184517</v>
      </c>
      <c r="F461" s="97"/>
      <c r="G461" s="103" t="n">
        <f aca="false">IF(G$1="P",MAX(0,G$2-$C461),IF(G$1="C",MAX(0,$C461-G$2)))</f>
        <v>4.45</v>
      </c>
      <c r="H461" s="103" t="n">
        <f aca="false">IF(H$1="P",MAX(0,H$2-$C461),IF(H$1="C",MAX(0,$C461-H$2)))</f>
        <v>9.45</v>
      </c>
      <c r="I461" s="103" t="n">
        <f aca="false">IF(I$1="P",MAX(0,I$2-$C461),IF(I$1="C",MAX(0,$C461-I$2)))</f>
        <v>14.45</v>
      </c>
      <c r="J461" s="103" t="n">
        <f aca="false">IF(J$1="P",MAX(0,J$2-$C461),IF(J$1="C",MAX(0,$C461-J$2)))</f>
        <v>19.45</v>
      </c>
      <c r="K461" s="103" t="n">
        <f aca="false">IF(K$1="P",MAX(0,K$2-$C461),IF(K$1="C",MAX(0,$C461-K$2)))</f>
        <v>24.45</v>
      </c>
      <c r="L461" s="103" t="n">
        <f aca="false">IF(L$1="P",MAX(0,L$2-$C461),IF(L$1="C",MAX(0,$C461-L$2)))</f>
        <v>34.45</v>
      </c>
      <c r="M461" s="103" t="n">
        <f aca="false">IF(M$1="P",MAX(0,M$2-$C461),IF(M$1="C",MAX(0,$C461-M$2)))</f>
        <v>0</v>
      </c>
      <c r="N461" s="103" t="n">
        <f aca="false">IF(N$1="P",MAX(0,N$2-$C461),IF(N$1="C",MAX(0,$C461-N$2)))</f>
        <v>0</v>
      </c>
      <c r="O461" s="103" t="n">
        <f aca="false">IF(O$1="P",MAX(0,O$2-$C461),IF(O$1="C",MAX(0,$C461-O$2)))</f>
        <v>0</v>
      </c>
      <c r="P461" s="103" t="n">
        <f aca="false">IF(P$1="P",MAX(0,P$2-$C461),IF(P$1="C",MAX(0,$C461-P$2)))</f>
        <v>0</v>
      </c>
      <c r="Q461" s="103" t="n">
        <f aca="false">IF(Q$1="P",MAX(0,Q$2-$C461),IF(Q$1="C",MAX(0,$C461-Q$2)))</f>
        <v>0</v>
      </c>
      <c r="R461" s="103" t="n">
        <f aca="false">IF(R$1="P",MAX(0,R$2-$C461),IF(R$1="C",MAX(0,$C461-R$2)))</f>
        <v>0</v>
      </c>
      <c r="S461" s="104" t="n">
        <f aca="false">A461</f>
        <v>21</v>
      </c>
      <c r="T461" s="105" t="n">
        <f aca="false">VLOOKUP($B461,Gas!$B$3:$E$2506,2)</f>
        <v>2.495</v>
      </c>
      <c r="U461" s="46" t="n">
        <f aca="false">C461/T461</f>
        <v>6.23246492985972</v>
      </c>
      <c r="V461" s="99" t="n">
        <f aca="false">VLOOKUP($B461,Gas!$B$3:$E$2506,4)</f>
        <v>0.428419145490994</v>
      </c>
    </row>
    <row r="462" customFormat="false" ht="12.75" hidden="false" customHeight="false" outlineLevel="0" collapsed="false">
      <c r="A462" s="95" t="n">
        <f aca="false">MONTH(B462)+(YEAR(B462)-1998)*12</f>
        <v>21</v>
      </c>
      <c r="B462" s="107" t="n">
        <v>36425</v>
      </c>
      <c r="C462" s="97" t="n">
        <v>16.5</v>
      </c>
      <c r="D462" s="98" t="n">
        <f aca="false">LN(C462/C461)</f>
        <v>0.0592997422812918</v>
      </c>
      <c r="E462" s="106" t="n">
        <f aca="false">STDEV(D453:D462)*SQRT(trade_day)</f>
        <v>2.18324903974016</v>
      </c>
      <c r="F462" s="97"/>
      <c r="G462" s="103" t="n">
        <f aca="false">IF(G$1="P",MAX(0,G$2-$C462),IF(G$1="C",MAX(0,$C462-G$2)))</f>
        <v>3.5</v>
      </c>
      <c r="H462" s="103" t="n">
        <f aca="false">IF(H$1="P",MAX(0,H$2-$C462),IF(H$1="C",MAX(0,$C462-H$2)))</f>
        <v>8.5</v>
      </c>
      <c r="I462" s="103" t="n">
        <f aca="false">IF(I$1="P",MAX(0,I$2-$C462),IF(I$1="C",MAX(0,$C462-I$2)))</f>
        <v>13.5</v>
      </c>
      <c r="J462" s="103" t="n">
        <f aca="false">IF(J$1="P",MAX(0,J$2-$C462),IF(J$1="C",MAX(0,$C462-J$2)))</f>
        <v>18.5</v>
      </c>
      <c r="K462" s="103" t="n">
        <f aca="false">IF(K$1="P",MAX(0,K$2-$C462),IF(K$1="C",MAX(0,$C462-K$2)))</f>
        <v>23.5</v>
      </c>
      <c r="L462" s="103" t="n">
        <f aca="false">IF(L$1="P",MAX(0,L$2-$C462),IF(L$1="C",MAX(0,$C462-L$2)))</f>
        <v>33.5</v>
      </c>
      <c r="M462" s="103" t="n">
        <f aca="false">IF(M$1="P",MAX(0,M$2-$C462),IF(M$1="C",MAX(0,$C462-M$2)))</f>
        <v>0</v>
      </c>
      <c r="N462" s="103" t="n">
        <f aca="false">IF(N$1="P",MAX(0,N$2-$C462),IF(N$1="C",MAX(0,$C462-N$2)))</f>
        <v>0</v>
      </c>
      <c r="O462" s="103" t="n">
        <f aca="false">IF(O$1="P",MAX(0,O$2-$C462),IF(O$1="C",MAX(0,$C462-O$2)))</f>
        <v>0</v>
      </c>
      <c r="P462" s="103" t="n">
        <f aca="false">IF(P$1="P",MAX(0,P$2-$C462),IF(P$1="C",MAX(0,$C462-P$2)))</f>
        <v>0</v>
      </c>
      <c r="Q462" s="103" t="n">
        <f aca="false">IF(Q$1="P",MAX(0,Q$2-$C462),IF(Q$1="C",MAX(0,$C462-Q$2)))</f>
        <v>0</v>
      </c>
      <c r="R462" s="103" t="n">
        <f aca="false">IF(R$1="P",MAX(0,R$2-$C462),IF(R$1="C",MAX(0,$C462-R$2)))</f>
        <v>0</v>
      </c>
      <c r="S462" s="104" t="n">
        <f aca="false">A462</f>
        <v>21</v>
      </c>
      <c r="T462" s="105" t="n">
        <f aca="false">VLOOKUP($B462,Gas!$B$3:$E$2506,2)</f>
        <v>2.305</v>
      </c>
      <c r="U462" s="46" t="n">
        <f aca="false">C462/T462</f>
        <v>7.15835140997831</v>
      </c>
      <c r="V462" s="99" t="n">
        <f aca="false">VLOOKUP($B462,Gas!$B$3:$E$2506,4)</f>
        <v>0.573874360288836</v>
      </c>
    </row>
    <row r="463" customFormat="false" ht="12.75" hidden="false" customHeight="false" outlineLevel="0" collapsed="false">
      <c r="A463" s="95" t="n">
        <f aca="false">MONTH(B463)+(YEAR(B463)-1998)*12</f>
        <v>21</v>
      </c>
      <c r="B463" s="107" t="n">
        <v>36426</v>
      </c>
      <c r="C463" s="97" t="n">
        <v>17.57</v>
      </c>
      <c r="D463" s="98" t="n">
        <f aca="false">LN(C463/C462)</f>
        <v>0.062832521292471</v>
      </c>
      <c r="E463" s="106" t="n">
        <f aca="false">STDEV(D454:D463)*SQRT(trade_day)</f>
        <v>2.15677055585702</v>
      </c>
      <c r="F463" s="97"/>
      <c r="G463" s="103" t="n">
        <f aca="false">IF(G$1="P",MAX(0,G$2-$C463),IF(G$1="C",MAX(0,$C463-G$2)))</f>
        <v>2.43</v>
      </c>
      <c r="H463" s="103" t="n">
        <f aca="false">IF(H$1="P",MAX(0,H$2-$C463),IF(H$1="C",MAX(0,$C463-H$2)))</f>
        <v>7.43</v>
      </c>
      <c r="I463" s="103" t="n">
        <f aca="false">IF(I$1="P",MAX(0,I$2-$C463),IF(I$1="C",MAX(0,$C463-I$2)))</f>
        <v>12.43</v>
      </c>
      <c r="J463" s="103" t="n">
        <f aca="false">IF(J$1="P",MAX(0,J$2-$C463),IF(J$1="C",MAX(0,$C463-J$2)))</f>
        <v>17.43</v>
      </c>
      <c r="K463" s="103" t="n">
        <f aca="false">IF(K$1="P",MAX(0,K$2-$C463),IF(K$1="C",MAX(0,$C463-K$2)))</f>
        <v>22.43</v>
      </c>
      <c r="L463" s="103" t="n">
        <f aca="false">IF(L$1="P",MAX(0,L$2-$C463),IF(L$1="C",MAX(0,$C463-L$2)))</f>
        <v>32.43</v>
      </c>
      <c r="M463" s="103" t="n">
        <f aca="false">IF(M$1="P",MAX(0,M$2-$C463),IF(M$1="C",MAX(0,$C463-M$2)))</f>
        <v>0</v>
      </c>
      <c r="N463" s="103" t="n">
        <f aca="false">IF(N$1="P",MAX(0,N$2-$C463),IF(N$1="C",MAX(0,$C463-N$2)))</f>
        <v>0</v>
      </c>
      <c r="O463" s="103" t="n">
        <f aca="false">IF(O$1="P",MAX(0,O$2-$C463),IF(O$1="C",MAX(0,$C463-O$2)))</f>
        <v>0</v>
      </c>
      <c r="P463" s="103" t="n">
        <f aca="false">IF(P$1="P",MAX(0,P$2-$C463),IF(P$1="C",MAX(0,$C463-P$2)))</f>
        <v>0</v>
      </c>
      <c r="Q463" s="103" t="n">
        <f aca="false">IF(Q$1="P",MAX(0,Q$2-$C463),IF(Q$1="C",MAX(0,$C463-Q$2)))</f>
        <v>0</v>
      </c>
      <c r="R463" s="103" t="n">
        <f aca="false">IF(R$1="P",MAX(0,R$2-$C463),IF(R$1="C",MAX(0,$C463-R$2)))</f>
        <v>0</v>
      </c>
      <c r="S463" s="104" t="n">
        <f aca="false">A463</f>
        <v>21</v>
      </c>
      <c r="T463" s="105" t="n">
        <f aca="false">VLOOKUP($B463,Gas!$B$3:$E$2506,2)</f>
        <v>2.295</v>
      </c>
      <c r="U463" s="46" t="n">
        <f aca="false">C463/T463</f>
        <v>7.6557734204793</v>
      </c>
      <c r="V463" s="99" t="n">
        <f aca="false">VLOOKUP($B463,Gas!$B$3:$E$2506,4)</f>
        <v>0.568032549260702</v>
      </c>
    </row>
    <row r="464" customFormat="false" ht="12.75" hidden="false" customHeight="false" outlineLevel="0" collapsed="false">
      <c r="A464" s="95" t="n">
        <f aca="false">MONTH(B464)+(YEAR(B464)-1998)*12</f>
        <v>21</v>
      </c>
      <c r="B464" s="107" t="n">
        <v>36427</v>
      </c>
      <c r="C464" s="97" t="n">
        <v>16.38</v>
      </c>
      <c r="D464" s="98" t="n">
        <f aca="false">LN(C464/C463)</f>
        <v>-0.0701318237740825</v>
      </c>
      <c r="E464" s="106" t="n">
        <f aca="false">STDEV(D455:D464)*SQRT(trade_day)</f>
        <v>1.36002795708296</v>
      </c>
      <c r="F464" s="97"/>
      <c r="G464" s="103" t="n">
        <f aca="false">IF(G$1="P",MAX(0,G$2-$C464),IF(G$1="C",MAX(0,$C464-G$2)))</f>
        <v>3.62</v>
      </c>
      <c r="H464" s="103" t="n">
        <f aca="false">IF(H$1="P",MAX(0,H$2-$C464),IF(H$1="C",MAX(0,$C464-H$2)))</f>
        <v>8.62</v>
      </c>
      <c r="I464" s="103" t="n">
        <f aca="false">IF(I$1="P",MAX(0,I$2-$C464),IF(I$1="C",MAX(0,$C464-I$2)))</f>
        <v>13.62</v>
      </c>
      <c r="J464" s="103" t="n">
        <f aca="false">IF(J$1="P",MAX(0,J$2-$C464),IF(J$1="C",MAX(0,$C464-J$2)))</f>
        <v>18.62</v>
      </c>
      <c r="K464" s="103" t="n">
        <f aca="false">IF(K$1="P",MAX(0,K$2-$C464),IF(K$1="C",MAX(0,$C464-K$2)))</f>
        <v>23.62</v>
      </c>
      <c r="L464" s="103" t="n">
        <f aca="false">IF(L$1="P",MAX(0,L$2-$C464),IF(L$1="C",MAX(0,$C464-L$2)))</f>
        <v>33.62</v>
      </c>
      <c r="M464" s="103" t="n">
        <f aca="false">IF(M$1="P",MAX(0,M$2-$C464),IF(M$1="C",MAX(0,$C464-M$2)))</f>
        <v>0</v>
      </c>
      <c r="N464" s="103" t="n">
        <f aca="false">IF(N$1="P",MAX(0,N$2-$C464),IF(N$1="C",MAX(0,$C464-N$2)))</f>
        <v>0</v>
      </c>
      <c r="O464" s="103" t="n">
        <f aca="false">IF(O$1="P",MAX(0,O$2-$C464),IF(O$1="C",MAX(0,$C464-O$2)))</f>
        <v>0</v>
      </c>
      <c r="P464" s="103" t="n">
        <f aca="false">IF(P$1="P",MAX(0,P$2-$C464),IF(P$1="C",MAX(0,$C464-P$2)))</f>
        <v>0</v>
      </c>
      <c r="Q464" s="103" t="n">
        <f aca="false">IF(Q$1="P",MAX(0,Q$2-$C464),IF(Q$1="C",MAX(0,$C464-Q$2)))</f>
        <v>0</v>
      </c>
      <c r="R464" s="103" t="n">
        <f aca="false">IF(R$1="P",MAX(0,R$2-$C464),IF(R$1="C",MAX(0,$C464-R$2)))</f>
        <v>0</v>
      </c>
      <c r="S464" s="104" t="n">
        <f aca="false">A464</f>
        <v>21</v>
      </c>
      <c r="T464" s="105" t="n">
        <f aca="false">VLOOKUP($B464,Gas!$B$3:$E$2506,2)</f>
        <v>2.47</v>
      </c>
      <c r="U464" s="46" t="n">
        <f aca="false">C464/T464</f>
        <v>6.63157894736842</v>
      </c>
      <c r="V464" s="99" t="n">
        <f aca="false">VLOOKUP($B464,Gas!$B$3:$E$2506,4)</f>
        <v>0.80866846311651</v>
      </c>
    </row>
    <row r="465" customFormat="false" ht="12.75" hidden="false" customHeight="false" outlineLevel="0" collapsed="false">
      <c r="A465" s="95" t="n">
        <f aca="false">MONTH(B465)+(YEAR(B465)-1998)*12</f>
        <v>21</v>
      </c>
      <c r="B465" s="107" t="n">
        <v>36430</v>
      </c>
      <c r="C465" s="97" t="n">
        <v>21.59</v>
      </c>
      <c r="D465" s="98" t="n">
        <f aca="false">LN(C465/C464)</f>
        <v>0.276169166101793</v>
      </c>
      <c r="E465" s="106" t="n">
        <f aca="false">STDEV(D456:D465)*SQRT(trade_day)</f>
        <v>1.85949305749459</v>
      </c>
      <c r="F465" s="97"/>
      <c r="G465" s="103" t="n">
        <f aca="false">IF(G$1="P",MAX(0,G$2-$C465),IF(G$1="C",MAX(0,$C465-G$2)))</f>
        <v>0</v>
      </c>
      <c r="H465" s="103" t="n">
        <f aca="false">IF(H$1="P",MAX(0,H$2-$C465),IF(H$1="C",MAX(0,$C465-H$2)))</f>
        <v>3.41</v>
      </c>
      <c r="I465" s="103" t="n">
        <f aca="false">IF(I$1="P",MAX(0,I$2-$C465),IF(I$1="C",MAX(0,$C465-I$2)))</f>
        <v>8.41</v>
      </c>
      <c r="J465" s="103" t="n">
        <f aca="false">IF(J$1="P",MAX(0,J$2-$C465),IF(J$1="C",MAX(0,$C465-J$2)))</f>
        <v>13.41</v>
      </c>
      <c r="K465" s="103" t="n">
        <f aca="false">IF(K$1="P",MAX(0,K$2-$C465),IF(K$1="C",MAX(0,$C465-K$2)))</f>
        <v>18.41</v>
      </c>
      <c r="L465" s="103" t="n">
        <f aca="false">IF(L$1="P",MAX(0,L$2-$C465),IF(L$1="C",MAX(0,$C465-L$2)))</f>
        <v>28.41</v>
      </c>
      <c r="M465" s="103" t="n">
        <f aca="false">IF(M$1="P",MAX(0,M$2-$C465),IF(M$1="C",MAX(0,$C465-M$2)))</f>
        <v>0</v>
      </c>
      <c r="N465" s="103" t="n">
        <f aca="false">IF(N$1="P",MAX(0,N$2-$C465),IF(N$1="C",MAX(0,$C465-N$2)))</f>
        <v>0</v>
      </c>
      <c r="O465" s="103" t="n">
        <f aca="false">IF(O$1="P",MAX(0,O$2-$C465),IF(O$1="C",MAX(0,$C465-O$2)))</f>
        <v>0</v>
      </c>
      <c r="P465" s="103" t="n">
        <f aca="false">IF(P$1="P",MAX(0,P$2-$C465),IF(P$1="C",MAX(0,$C465-P$2)))</f>
        <v>0</v>
      </c>
      <c r="Q465" s="103" t="n">
        <f aca="false">IF(Q$1="P",MAX(0,Q$2-$C465),IF(Q$1="C",MAX(0,$C465-Q$2)))</f>
        <v>0</v>
      </c>
      <c r="R465" s="103" t="n">
        <f aca="false">IF(R$1="P",MAX(0,R$2-$C465),IF(R$1="C",MAX(0,$C465-R$2)))</f>
        <v>0</v>
      </c>
      <c r="S465" s="104" t="n">
        <f aca="false">A465</f>
        <v>21</v>
      </c>
      <c r="T465" s="105" t="n">
        <f aca="false">VLOOKUP($B465,Gas!$B$3:$E$2506,2)</f>
        <v>2.57</v>
      </c>
      <c r="U465" s="46" t="n">
        <f aca="false">C465/T465</f>
        <v>8.40077821011673</v>
      </c>
      <c r="V465" s="99" t="n">
        <f aca="false">VLOOKUP($B465,Gas!$B$3:$E$2506,4)</f>
        <v>0.738745638481966</v>
      </c>
    </row>
    <row r="466" customFormat="false" ht="12.75" hidden="false" customHeight="false" outlineLevel="0" collapsed="false">
      <c r="A466" s="95" t="n">
        <f aca="false">MONTH(B466)+(YEAR(B466)-1998)*12</f>
        <v>21</v>
      </c>
      <c r="B466" s="107" t="n">
        <v>36431</v>
      </c>
      <c r="C466" s="97" t="n">
        <v>18.69</v>
      </c>
      <c r="D466" s="98" t="n">
        <f aca="false">LN(C466/C465)</f>
        <v>-0.144241623059244</v>
      </c>
      <c r="E466" s="106" t="n">
        <f aca="false">STDEV(D457:D466)*SQRT(trade_day)</f>
        <v>1.96820826872355</v>
      </c>
      <c r="F466" s="97"/>
      <c r="G466" s="103" t="n">
        <f aca="false">IF(G$1="P",MAX(0,G$2-$C466),IF(G$1="C",MAX(0,$C466-G$2)))</f>
        <v>1.31</v>
      </c>
      <c r="H466" s="103" t="n">
        <f aca="false">IF(H$1="P",MAX(0,H$2-$C466),IF(H$1="C",MAX(0,$C466-H$2)))</f>
        <v>6.31</v>
      </c>
      <c r="I466" s="103" t="n">
        <f aca="false">IF(I$1="P",MAX(0,I$2-$C466),IF(I$1="C",MAX(0,$C466-I$2)))</f>
        <v>11.31</v>
      </c>
      <c r="J466" s="103" t="n">
        <f aca="false">IF(J$1="P",MAX(0,J$2-$C466),IF(J$1="C",MAX(0,$C466-J$2)))</f>
        <v>16.31</v>
      </c>
      <c r="K466" s="103" t="n">
        <f aca="false">IF(K$1="P",MAX(0,K$2-$C466),IF(K$1="C",MAX(0,$C466-K$2)))</f>
        <v>21.31</v>
      </c>
      <c r="L466" s="103" t="n">
        <f aca="false">IF(L$1="P",MAX(0,L$2-$C466),IF(L$1="C",MAX(0,$C466-L$2)))</f>
        <v>31.31</v>
      </c>
      <c r="M466" s="103" t="n">
        <f aca="false">IF(M$1="P",MAX(0,M$2-$C466),IF(M$1="C",MAX(0,$C466-M$2)))</f>
        <v>0</v>
      </c>
      <c r="N466" s="103" t="n">
        <f aca="false">IF(N$1="P",MAX(0,N$2-$C466),IF(N$1="C",MAX(0,$C466-N$2)))</f>
        <v>0</v>
      </c>
      <c r="O466" s="103" t="n">
        <f aca="false">IF(O$1="P",MAX(0,O$2-$C466),IF(O$1="C",MAX(0,$C466-O$2)))</f>
        <v>0</v>
      </c>
      <c r="P466" s="103" t="n">
        <f aca="false">IF(P$1="P",MAX(0,P$2-$C466),IF(P$1="C",MAX(0,$C466-P$2)))</f>
        <v>0</v>
      </c>
      <c r="Q466" s="103" t="n">
        <f aca="false">IF(Q$1="P",MAX(0,Q$2-$C466),IF(Q$1="C",MAX(0,$C466-Q$2)))</f>
        <v>0</v>
      </c>
      <c r="R466" s="103" t="n">
        <f aca="false">IF(R$1="P",MAX(0,R$2-$C466),IF(R$1="C",MAX(0,$C466-R$2)))</f>
        <v>0</v>
      </c>
      <c r="S466" s="104" t="n">
        <f aca="false">A466</f>
        <v>21</v>
      </c>
      <c r="T466" s="105" t="n">
        <f aca="false">VLOOKUP($B466,Gas!$B$3:$E$2506,2)</f>
        <v>2.5</v>
      </c>
      <c r="U466" s="46" t="n">
        <f aca="false">C466/T466</f>
        <v>7.476</v>
      </c>
      <c r="V466" s="99" t="n">
        <f aca="false">VLOOKUP($B466,Gas!$B$3:$E$2506,4)</f>
        <v>0.758985429011372</v>
      </c>
    </row>
    <row r="467" customFormat="false" ht="12.75" hidden="false" customHeight="false" outlineLevel="0" collapsed="false">
      <c r="A467" s="95" t="n">
        <f aca="false">MONTH(B467)+(YEAR(B467)-1998)*12</f>
        <v>21</v>
      </c>
      <c r="B467" s="107" t="n">
        <v>36432</v>
      </c>
      <c r="C467" s="97" t="n">
        <v>19.86</v>
      </c>
      <c r="D467" s="98" t="n">
        <f aca="false">LN(C467/C466)</f>
        <v>0.0607190371495549</v>
      </c>
      <c r="E467" s="106" t="n">
        <f aca="false">STDEV(D458:D467)*SQRT(trade_day)</f>
        <v>1.9729365542953</v>
      </c>
      <c r="F467" s="97"/>
      <c r="G467" s="103" t="n">
        <f aca="false">IF(G$1="P",MAX(0,G$2-$C467),IF(G$1="C",MAX(0,$C467-G$2)))</f>
        <v>0.140000000000001</v>
      </c>
      <c r="H467" s="103" t="n">
        <f aca="false">IF(H$1="P",MAX(0,H$2-$C467),IF(H$1="C",MAX(0,$C467-H$2)))</f>
        <v>5.14</v>
      </c>
      <c r="I467" s="103" t="n">
        <f aca="false">IF(I$1="P",MAX(0,I$2-$C467),IF(I$1="C",MAX(0,$C467-I$2)))</f>
        <v>10.14</v>
      </c>
      <c r="J467" s="103" t="n">
        <f aca="false">IF(J$1="P",MAX(0,J$2-$C467),IF(J$1="C",MAX(0,$C467-J$2)))</f>
        <v>15.14</v>
      </c>
      <c r="K467" s="103" t="n">
        <f aca="false">IF(K$1="P",MAX(0,K$2-$C467),IF(K$1="C",MAX(0,$C467-K$2)))</f>
        <v>20.14</v>
      </c>
      <c r="L467" s="103" t="n">
        <f aca="false">IF(L$1="P",MAX(0,L$2-$C467),IF(L$1="C",MAX(0,$C467-L$2)))</f>
        <v>30.14</v>
      </c>
      <c r="M467" s="103" t="n">
        <f aca="false">IF(M$1="P",MAX(0,M$2-$C467),IF(M$1="C",MAX(0,$C467-M$2)))</f>
        <v>0</v>
      </c>
      <c r="N467" s="103" t="n">
        <f aca="false">IF(N$1="P",MAX(0,N$2-$C467),IF(N$1="C",MAX(0,$C467-N$2)))</f>
        <v>0</v>
      </c>
      <c r="O467" s="103" t="n">
        <f aca="false">IF(O$1="P",MAX(0,O$2-$C467),IF(O$1="C",MAX(0,$C467-O$2)))</f>
        <v>0</v>
      </c>
      <c r="P467" s="103" t="n">
        <f aca="false">IF(P$1="P",MAX(0,P$2-$C467),IF(P$1="C",MAX(0,$C467-P$2)))</f>
        <v>0</v>
      </c>
      <c r="Q467" s="103" t="n">
        <f aca="false">IF(Q$1="P",MAX(0,Q$2-$C467),IF(Q$1="C",MAX(0,$C467-Q$2)))</f>
        <v>0</v>
      </c>
      <c r="R467" s="103" t="n">
        <f aca="false">IF(R$1="P",MAX(0,R$2-$C467),IF(R$1="C",MAX(0,$C467-R$2)))</f>
        <v>0</v>
      </c>
      <c r="S467" s="104" t="n">
        <f aca="false">A467</f>
        <v>21</v>
      </c>
      <c r="T467" s="105" t="n">
        <f aca="false">VLOOKUP($B467,Gas!$B$3:$E$2506,2)</f>
        <v>2.525</v>
      </c>
      <c r="U467" s="46" t="n">
        <f aca="false">C467/T467</f>
        <v>7.86534653465347</v>
      </c>
      <c r="V467" s="99" t="n">
        <f aca="false">VLOOKUP($B467,Gas!$B$3:$E$2506,4)</f>
        <v>0.760507027585383</v>
      </c>
    </row>
    <row r="468" customFormat="false" ht="12.75" hidden="false" customHeight="false" outlineLevel="0" collapsed="false">
      <c r="A468" s="95" t="n">
        <f aca="false">MONTH(B468)+(YEAR(B468)-1998)*12</f>
        <v>21</v>
      </c>
      <c r="B468" s="107" t="n">
        <v>36433</v>
      </c>
      <c r="C468" s="97" t="n">
        <v>20.18</v>
      </c>
      <c r="D468" s="98" t="n">
        <f aca="false">LN(C468/C467)</f>
        <v>0.0159843563084364</v>
      </c>
      <c r="E468" s="106" t="n">
        <f aca="false">STDEV(D459:D468)*SQRT(trade_day)</f>
        <v>1.91635154370789</v>
      </c>
      <c r="F468" s="97"/>
      <c r="G468" s="103" t="n">
        <f aca="false">IF(G$1="P",MAX(0,G$2-$C468),IF(G$1="C",MAX(0,$C468-G$2)))</f>
        <v>0</v>
      </c>
      <c r="H468" s="103" t="n">
        <f aca="false">IF(H$1="P",MAX(0,H$2-$C468),IF(H$1="C",MAX(0,$C468-H$2)))</f>
        <v>4.82</v>
      </c>
      <c r="I468" s="103" t="n">
        <f aca="false">IF(I$1="P",MAX(0,I$2-$C468),IF(I$1="C",MAX(0,$C468-I$2)))</f>
        <v>9.82</v>
      </c>
      <c r="J468" s="103" t="n">
        <f aca="false">IF(J$1="P",MAX(0,J$2-$C468),IF(J$1="C",MAX(0,$C468-J$2)))</f>
        <v>14.82</v>
      </c>
      <c r="K468" s="103" t="n">
        <f aca="false">IF(K$1="P",MAX(0,K$2-$C468),IF(K$1="C",MAX(0,$C468-K$2)))</f>
        <v>19.82</v>
      </c>
      <c r="L468" s="103" t="n">
        <f aca="false">IF(L$1="P",MAX(0,L$2-$C468),IF(L$1="C",MAX(0,$C468-L$2)))</f>
        <v>29.82</v>
      </c>
      <c r="M468" s="103" t="n">
        <f aca="false">IF(M$1="P",MAX(0,M$2-$C468),IF(M$1="C",MAX(0,$C468-M$2)))</f>
        <v>0</v>
      </c>
      <c r="N468" s="103" t="n">
        <f aca="false">IF(N$1="P",MAX(0,N$2-$C468),IF(N$1="C",MAX(0,$C468-N$2)))</f>
        <v>0</v>
      </c>
      <c r="O468" s="103" t="n">
        <f aca="false">IF(O$1="P",MAX(0,O$2-$C468),IF(O$1="C",MAX(0,$C468-O$2)))</f>
        <v>0</v>
      </c>
      <c r="P468" s="103" t="n">
        <f aca="false">IF(P$1="P",MAX(0,P$2-$C468),IF(P$1="C",MAX(0,$C468-P$2)))</f>
        <v>0</v>
      </c>
      <c r="Q468" s="103" t="n">
        <f aca="false">IF(Q$1="P",MAX(0,Q$2-$C468),IF(Q$1="C",MAX(0,$C468-Q$2)))</f>
        <v>0</v>
      </c>
      <c r="R468" s="103" t="n">
        <f aca="false">IF(R$1="P",MAX(0,R$2-$C468),IF(R$1="C",MAX(0,$C468-R$2)))</f>
        <v>0</v>
      </c>
      <c r="S468" s="104" t="n">
        <f aca="false">A468</f>
        <v>21</v>
      </c>
      <c r="T468" s="105" t="n">
        <f aca="false">VLOOKUP($B468,Gas!$B$3:$E$2506,2)</f>
        <v>2.555</v>
      </c>
      <c r="U468" s="46" t="n">
        <f aca="false">C468/T468</f>
        <v>7.89823874755382</v>
      </c>
      <c r="V468" s="99" t="n">
        <f aca="false">VLOOKUP($B468,Gas!$B$3:$E$2506,4)</f>
        <v>0.762210166789448</v>
      </c>
    </row>
    <row r="469" customFormat="false" ht="12.75" hidden="false" customHeight="false" outlineLevel="0" collapsed="false">
      <c r="A469" s="95" t="n">
        <f aca="false">MONTH(B469)+(YEAR(B469)-1998)*12</f>
        <v>22</v>
      </c>
      <c r="B469" s="107" t="n">
        <v>36434</v>
      </c>
      <c r="C469" s="97" t="n">
        <v>17.58</v>
      </c>
      <c r="D469" s="98" t="n">
        <f aca="false">LN(C469/C468)</f>
        <v>-0.137930122668432</v>
      </c>
      <c r="E469" s="106" t="n">
        <f aca="false">STDEV(D460:D469)*SQRT(trade_day)</f>
        <v>2.04141150809894</v>
      </c>
      <c r="F469" s="97"/>
      <c r="G469" s="103" t="n">
        <f aca="false">IF(G$1="P",MAX(0,G$2-$C469),IF(G$1="C",MAX(0,$C469-G$2)))</f>
        <v>2.42</v>
      </c>
      <c r="H469" s="103" t="n">
        <f aca="false">IF(H$1="P",MAX(0,H$2-$C469),IF(H$1="C",MAX(0,$C469-H$2)))</f>
        <v>7.42</v>
      </c>
      <c r="I469" s="103" t="n">
        <f aca="false">IF(I$1="P",MAX(0,I$2-$C469),IF(I$1="C",MAX(0,$C469-I$2)))</f>
        <v>12.42</v>
      </c>
      <c r="J469" s="103" t="n">
        <f aca="false">IF(J$1="P",MAX(0,J$2-$C469),IF(J$1="C",MAX(0,$C469-J$2)))</f>
        <v>17.42</v>
      </c>
      <c r="K469" s="103" t="n">
        <f aca="false">IF(K$1="P",MAX(0,K$2-$C469),IF(K$1="C",MAX(0,$C469-K$2)))</f>
        <v>22.42</v>
      </c>
      <c r="L469" s="103" t="n">
        <f aca="false">IF(L$1="P",MAX(0,L$2-$C469),IF(L$1="C",MAX(0,$C469-L$2)))</f>
        <v>32.42</v>
      </c>
      <c r="M469" s="103" t="n">
        <f aca="false">IF(M$1="P",MAX(0,M$2-$C469),IF(M$1="C",MAX(0,$C469-M$2)))</f>
        <v>0</v>
      </c>
      <c r="N469" s="103" t="n">
        <f aca="false">IF(N$1="P",MAX(0,N$2-$C469),IF(N$1="C",MAX(0,$C469-N$2)))</f>
        <v>0</v>
      </c>
      <c r="O469" s="103" t="n">
        <f aca="false">IF(O$1="P",MAX(0,O$2-$C469),IF(O$1="C",MAX(0,$C469-O$2)))</f>
        <v>0</v>
      </c>
      <c r="P469" s="103" t="n">
        <f aca="false">IF(P$1="P",MAX(0,P$2-$C469),IF(P$1="C",MAX(0,$C469-P$2)))</f>
        <v>0</v>
      </c>
      <c r="Q469" s="103" t="n">
        <f aca="false">IF(Q$1="P",MAX(0,Q$2-$C469),IF(Q$1="C",MAX(0,$C469-Q$2)))</f>
        <v>0</v>
      </c>
      <c r="R469" s="103" t="n">
        <f aca="false">IF(R$1="P",MAX(0,R$2-$C469),IF(R$1="C",MAX(0,$C469-R$2)))</f>
        <v>0</v>
      </c>
      <c r="S469" s="104" t="n">
        <f aca="false">A469</f>
        <v>22</v>
      </c>
      <c r="T469" s="105" t="n">
        <f aca="false">VLOOKUP($B469,Gas!$B$3:$E$2506,2)</f>
        <v>2.35</v>
      </c>
      <c r="U469" s="46" t="n">
        <f aca="false">C469/T469</f>
        <v>7.48085106382979</v>
      </c>
      <c r="V469" s="99" t="n">
        <f aca="false">VLOOKUP($B469,Gas!$B$3:$E$2506,4)</f>
        <v>0.920785383310025</v>
      </c>
    </row>
    <row r="470" customFormat="false" ht="12.75" hidden="false" customHeight="false" outlineLevel="0" collapsed="false">
      <c r="A470" s="95" t="n">
        <f aca="false">MONTH(B470)+(YEAR(B470)-1998)*12</f>
        <v>22</v>
      </c>
      <c r="B470" s="107" t="n">
        <v>36437</v>
      </c>
      <c r="C470" s="97" t="n">
        <v>16.36</v>
      </c>
      <c r="D470" s="98" t="n">
        <f aca="false">LN(C470/C469)</f>
        <v>-0.0719225610824299</v>
      </c>
      <c r="E470" s="106" t="n">
        <f aca="false">STDEV(D461:D470)*SQRT(trade_day)</f>
        <v>2.05840153666043</v>
      </c>
      <c r="F470" s="97"/>
      <c r="G470" s="103" t="n">
        <f aca="false">IF(G$1="P",MAX(0,G$2-$C470),IF(G$1="C",MAX(0,$C470-G$2)))</f>
        <v>3.64</v>
      </c>
      <c r="H470" s="103" t="n">
        <f aca="false">IF(H$1="P",MAX(0,H$2-$C470),IF(H$1="C",MAX(0,$C470-H$2)))</f>
        <v>8.64</v>
      </c>
      <c r="I470" s="103" t="n">
        <f aca="false">IF(I$1="P",MAX(0,I$2-$C470),IF(I$1="C",MAX(0,$C470-I$2)))</f>
        <v>13.64</v>
      </c>
      <c r="J470" s="103" t="n">
        <f aca="false">IF(J$1="P",MAX(0,J$2-$C470),IF(J$1="C",MAX(0,$C470-J$2)))</f>
        <v>18.64</v>
      </c>
      <c r="K470" s="103" t="n">
        <f aca="false">IF(K$1="P",MAX(0,K$2-$C470),IF(K$1="C",MAX(0,$C470-K$2)))</f>
        <v>23.64</v>
      </c>
      <c r="L470" s="103" t="n">
        <f aca="false">IF(L$1="P",MAX(0,L$2-$C470),IF(L$1="C",MAX(0,$C470-L$2)))</f>
        <v>33.64</v>
      </c>
      <c r="M470" s="103" t="n">
        <f aca="false">IF(M$1="P",MAX(0,M$2-$C470),IF(M$1="C",MAX(0,$C470-M$2)))</f>
        <v>0</v>
      </c>
      <c r="N470" s="103" t="n">
        <f aca="false">IF(N$1="P",MAX(0,N$2-$C470),IF(N$1="C",MAX(0,$C470-N$2)))</f>
        <v>0</v>
      </c>
      <c r="O470" s="103" t="n">
        <f aca="false">IF(O$1="P",MAX(0,O$2-$C470),IF(O$1="C",MAX(0,$C470-O$2)))</f>
        <v>0</v>
      </c>
      <c r="P470" s="103" t="n">
        <f aca="false">IF(P$1="P",MAX(0,P$2-$C470),IF(P$1="C",MAX(0,$C470-P$2)))</f>
        <v>0</v>
      </c>
      <c r="Q470" s="103" t="n">
        <f aca="false">IF(Q$1="P",MAX(0,Q$2-$C470),IF(Q$1="C",MAX(0,$C470-Q$2)))</f>
        <v>0</v>
      </c>
      <c r="R470" s="103" t="n">
        <f aca="false">IF(R$1="P",MAX(0,R$2-$C470),IF(R$1="C",MAX(0,$C470-R$2)))</f>
        <v>0</v>
      </c>
      <c r="S470" s="104" t="n">
        <f aca="false">A470</f>
        <v>22</v>
      </c>
      <c r="T470" s="105" t="n">
        <f aca="false">VLOOKUP($B470,Gas!$B$3:$E$2506,2)</f>
        <v>2.35</v>
      </c>
      <c r="U470" s="46" t="n">
        <f aca="false">C470/T470</f>
        <v>6.96170212765957</v>
      </c>
      <c r="V470" s="99" t="n">
        <f aca="false">VLOOKUP($B470,Gas!$B$3:$E$2506,4)</f>
        <v>0.614908651059362</v>
      </c>
    </row>
    <row r="471" customFormat="false" ht="12.75" hidden="false" customHeight="false" outlineLevel="0" collapsed="false">
      <c r="A471" s="95" t="n">
        <f aca="false">MONTH(B471)+(YEAR(B471)-1998)*12</f>
        <v>22</v>
      </c>
      <c r="B471" s="107" t="n">
        <v>36438</v>
      </c>
      <c r="C471" s="97" t="n">
        <v>18.9</v>
      </c>
      <c r="D471" s="98" t="n">
        <f aca="false">LN(C471/C470)</f>
        <v>0.144322590890996</v>
      </c>
      <c r="E471" s="106" t="n">
        <f aca="false">STDEV(D462:D471)*SQRT(trade_day)</f>
        <v>2.07244049514516</v>
      </c>
      <c r="F471" s="97"/>
      <c r="G471" s="103" t="n">
        <f aca="false">IF(G$1="P",MAX(0,G$2-$C471),IF(G$1="C",MAX(0,$C471-G$2)))</f>
        <v>1.1</v>
      </c>
      <c r="H471" s="103" t="n">
        <f aca="false">IF(H$1="P",MAX(0,H$2-$C471),IF(H$1="C",MAX(0,$C471-H$2)))</f>
        <v>6.1</v>
      </c>
      <c r="I471" s="103" t="n">
        <f aca="false">IF(I$1="P",MAX(0,I$2-$C471),IF(I$1="C",MAX(0,$C471-I$2)))</f>
        <v>11.1</v>
      </c>
      <c r="J471" s="103" t="n">
        <f aca="false">IF(J$1="P",MAX(0,J$2-$C471),IF(J$1="C",MAX(0,$C471-J$2)))</f>
        <v>16.1</v>
      </c>
      <c r="K471" s="103" t="n">
        <f aca="false">IF(K$1="P",MAX(0,K$2-$C471),IF(K$1="C",MAX(0,$C471-K$2)))</f>
        <v>21.1</v>
      </c>
      <c r="L471" s="103" t="n">
        <f aca="false">IF(L$1="P",MAX(0,L$2-$C471),IF(L$1="C",MAX(0,$C471-L$2)))</f>
        <v>31.1</v>
      </c>
      <c r="M471" s="103" t="n">
        <f aca="false">IF(M$1="P",MAX(0,M$2-$C471),IF(M$1="C",MAX(0,$C471-M$2)))</f>
        <v>0</v>
      </c>
      <c r="N471" s="103" t="n">
        <f aca="false">IF(N$1="P",MAX(0,N$2-$C471),IF(N$1="C",MAX(0,$C471-N$2)))</f>
        <v>0</v>
      </c>
      <c r="O471" s="103" t="n">
        <f aca="false">IF(O$1="P",MAX(0,O$2-$C471),IF(O$1="C",MAX(0,$C471-O$2)))</f>
        <v>0</v>
      </c>
      <c r="P471" s="103" t="n">
        <f aca="false">IF(P$1="P",MAX(0,P$2-$C471),IF(P$1="C",MAX(0,$C471-P$2)))</f>
        <v>0</v>
      </c>
      <c r="Q471" s="103" t="n">
        <f aca="false">IF(Q$1="P",MAX(0,Q$2-$C471),IF(Q$1="C",MAX(0,$C471-Q$2)))</f>
        <v>0</v>
      </c>
      <c r="R471" s="103" t="n">
        <f aca="false">IF(R$1="P",MAX(0,R$2-$C471),IF(R$1="C",MAX(0,$C471-R$2)))</f>
        <v>0</v>
      </c>
      <c r="S471" s="104" t="n">
        <f aca="false">A471</f>
        <v>22</v>
      </c>
      <c r="T471" s="105" t="n">
        <f aca="false">VLOOKUP($B471,Gas!$B$3:$E$2506,2)</f>
        <v>2.485</v>
      </c>
      <c r="U471" s="46" t="n">
        <f aca="false">C471/T471</f>
        <v>7.6056338028169</v>
      </c>
      <c r="V471" s="99" t="n">
        <f aca="false">VLOOKUP($B471,Gas!$B$3:$E$2506,4)</f>
        <v>0.66801149798717</v>
      </c>
    </row>
    <row r="472" customFormat="false" ht="12.75" hidden="false" customHeight="false" outlineLevel="0" collapsed="false">
      <c r="A472" s="95" t="n">
        <f aca="false">MONTH(B472)+(YEAR(B472)-1998)*12</f>
        <v>22</v>
      </c>
      <c r="B472" s="107" t="n">
        <v>36439</v>
      </c>
      <c r="C472" s="97" t="n">
        <v>18.92</v>
      </c>
      <c r="D472" s="98" t="n">
        <f aca="false">LN(C472/C471)</f>
        <v>0.00105764155813567</v>
      </c>
      <c r="E472" s="106" t="n">
        <f aca="false">STDEV(D463:D472)*SQRT(trade_day)</f>
        <v>2.06181158527771</v>
      </c>
      <c r="F472" s="97"/>
      <c r="G472" s="103" t="n">
        <f aca="false">IF(G$1="P",MAX(0,G$2-$C472),IF(G$1="C",MAX(0,$C472-G$2)))</f>
        <v>1.08</v>
      </c>
      <c r="H472" s="103" t="n">
        <f aca="false">IF(H$1="P",MAX(0,H$2-$C472),IF(H$1="C",MAX(0,$C472-H$2)))</f>
        <v>6.08</v>
      </c>
      <c r="I472" s="103" t="n">
        <f aca="false">IF(I$1="P",MAX(0,I$2-$C472),IF(I$1="C",MAX(0,$C472-I$2)))</f>
        <v>11.08</v>
      </c>
      <c r="J472" s="103" t="n">
        <f aca="false">IF(J$1="P",MAX(0,J$2-$C472),IF(J$1="C",MAX(0,$C472-J$2)))</f>
        <v>16.08</v>
      </c>
      <c r="K472" s="103" t="n">
        <f aca="false">IF(K$1="P",MAX(0,K$2-$C472),IF(K$1="C",MAX(0,$C472-K$2)))</f>
        <v>21.08</v>
      </c>
      <c r="L472" s="103" t="n">
        <f aca="false">IF(L$1="P",MAX(0,L$2-$C472),IF(L$1="C",MAX(0,$C472-L$2)))</f>
        <v>31.08</v>
      </c>
      <c r="M472" s="103" t="n">
        <f aca="false">IF(M$1="P",MAX(0,M$2-$C472),IF(M$1="C",MAX(0,$C472-M$2)))</f>
        <v>0</v>
      </c>
      <c r="N472" s="103" t="n">
        <f aca="false">IF(N$1="P",MAX(0,N$2-$C472),IF(N$1="C",MAX(0,$C472-N$2)))</f>
        <v>0</v>
      </c>
      <c r="O472" s="103" t="n">
        <f aca="false">IF(O$1="P",MAX(0,O$2-$C472),IF(O$1="C",MAX(0,$C472-O$2)))</f>
        <v>0</v>
      </c>
      <c r="P472" s="103" t="n">
        <f aca="false">IF(P$1="P",MAX(0,P$2-$C472),IF(P$1="C",MAX(0,$C472-P$2)))</f>
        <v>0</v>
      </c>
      <c r="Q472" s="103" t="n">
        <f aca="false">IF(Q$1="P",MAX(0,Q$2-$C472),IF(Q$1="C",MAX(0,$C472-Q$2)))</f>
        <v>0</v>
      </c>
      <c r="R472" s="103" t="n">
        <f aca="false">IF(R$1="P",MAX(0,R$2-$C472),IF(R$1="C",MAX(0,$C472-R$2)))</f>
        <v>0</v>
      </c>
      <c r="S472" s="104" t="n">
        <f aca="false">A472</f>
        <v>22</v>
      </c>
      <c r="T472" s="105" t="n">
        <f aca="false">VLOOKUP($B472,Gas!$B$3:$E$2506,2)</f>
        <v>2.45</v>
      </c>
      <c r="U472" s="46" t="n">
        <f aca="false">C472/T472</f>
        <v>7.72244897959184</v>
      </c>
      <c r="V472" s="99" t="n">
        <f aca="false">VLOOKUP($B472,Gas!$B$3:$E$2506,4)</f>
        <v>0.670606958317148</v>
      </c>
    </row>
    <row r="473" customFormat="false" ht="12.75" hidden="false" customHeight="false" outlineLevel="0" collapsed="false">
      <c r="A473" s="95" t="n">
        <f aca="false">MONTH(B473)+(YEAR(B473)-1998)*12</f>
        <v>22</v>
      </c>
      <c r="B473" s="107" t="n">
        <v>36440</v>
      </c>
      <c r="C473" s="97" t="n">
        <v>16.4</v>
      </c>
      <c r="D473" s="98" t="n">
        <f aca="false">LN(C473/C472)</f>
        <v>-0.14293822879358</v>
      </c>
      <c r="E473" s="106" t="n">
        <f aca="false">STDEV(D464:D473)*SQRT(trade_day)</f>
        <v>2.17893951761344</v>
      </c>
      <c r="F473" s="97"/>
      <c r="G473" s="103" t="n">
        <f aca="false">IF(G$1="P",MAX(0,G$2-$C473),IF(G$1="C",MAX(0,$C473-G$2)))</f>
        <v>3.6</v>
      </c>
      <c r="H473" s="103" t="n">
        <f aca="false">IF(H$1="P",MAX(0,H$2-$C473),IF(H$1="C",MAX(0,$C473-H$2)))</f>
        <v>8.6</v>
      </c>
      <c r="I473" s="103" t="n">
        <f aca="false">IF(I$1="P",MAX(0,I$2-$C473),IF(I$1="C",MAX(0,$C473-I$2)))</f>
        <v>13.6</v>
      </c>
      <c r="J473" s="103" t="n">
        <f aca="false">IF(J$1="P",MAX(0,J$2-$C473),IF(J$1="C",MAX(0,$C473-J$2)))</f>
        <v>18.6</v>
      </c>
      <c r="K473" s="103" t="n">
        <f aca="false">IF(K$1="P",MAX(0,K$2-$C473),IF(K$1="C",MAX(0,$C473-K$2)))</f>
        <v>23.6</v>
      </c>
      <c r="L473" s="103" t="n">
        <f aca="false">IF(L$1="P",MAX(0,L$2-$C473),IF(L$1="C",MAX(0,$C473-L$2)))</f>
        <v>33.6</v>
      </c>
      <c r="M473" s="103" t="n">
        <f aca="false">IF(M$1="P",MAX(0,M$2-$C473),IF(M$1="C",MAX(0,$C473-M$2)))</f>
        <v>0</v>
      </c>
      <c r="N473" s="103" t="n">
        <f aca="false">IF(N$1="P",MAX(0,N$2-$C473),IF(N$1="C",MAX(0,$C473-N$2)))</f>
        <v>0</v>
      </c>
      <c r="O473" s="103" t="n">
        <f aca="false">IF(O$1="P",MAX(0,O$2-$C473),IF(O$1="C",MAX(0,$C473-O$2)))</f>
        <v>0</v>
      </c>
      <c r="P473" s="103" t="n">
        <f aca="false">IF(P$1="P",MAX(0,P$2-$C473),IF(P$1="C",MAX(0,$C473-P$2)))</f>
        <v>0</v>
      </c>
      <c r="Q473" s="103" t="n">
        <f aca="false">IF(Q$1="P",MAX(0,Q$2-$C473),IF(Q$1="C",MAX(0,$C473-Q$2)))</f>
        <v>0</v>
      </c>
      <c r="R473" s="103" t="n">
        <f aca="false">IF(R$1="P",MAX(0,R$2-$C473),IF(R$1="C",MAX(0,$C473-R$2)))</f>
        <v>0</v>
      </c>
      <c r="S473" s="104" t="n">
        <f aca="false">A473</f>
        <v>22</v>
      </c>
      <c r="T473" s="105" t="n">
        <f aca="false">VLOOKUP($B473,Gas!$B$3:$E$2506,2)</f>
        <v>2.465</v>
      </c>
      <c r="U473" s="46" t="n">
        <f aca="false">C473/T473</f>
        <v>6.65314401622718</v>
      </c>
      <c r="V473" s="99" t="n">
        <f aca="false">VLOOKUP($B473,Gas!$B$3:$E$2506,4)</f>
        <v>0.673380228403307</v>
      </c>
    </row>
    <row r="474" customFormat="false" ht="12.75" hidden="false" customHeight="false" outlineLevel="0" collapsed="false">
      <c r="A474" s="95" t="n">
        <f aca="false">MONTH(B474)+(YEAR(B474)-1998)*12</f>
        <v>22</v>
      </c>
      <c r="B474" s="107" t="n">
        <v>36441</v>
      </c>
      <c r="C474" s="97" t="n">
        <v>17.87</v>
      </c>
      <c r="D474" s="98" t="n">
        <f aca="false">LN(C474/C473)</f>
        <v>0.0858419943411841</v>
      </c>
      <c r="E474" s="106" t="n">
        <f aca="false">STDEV(D465:D474)*SQRT(trade_day)</f>
        <v>2.19271052022911</v>
      </c>
      <c r="F474" s="97"/>
      <c r="G474" s="103" t="n">
        <f aca="false">IF(G$1="P",MAX(0,G$2-$C474),IF(G$1="C",MAX(0,$C474-G$2)))</f>
        <v>2.13</v>
      </c>
      <c r="H474" s="103" t="n">
        <f aca="false">IF(H$1="P",MAX(0,H$2-$C474),IF(H$1="C",MAX(0,$C474-H$2)))</f>
        <v>7.13</v>
      </c>
      <c r="I474" s="103" t="n">
        <f aca="false">IF(I$1="P",MAX(0,I$2-$C474),IF(I$1="C",MAX(0,$C474-I$2)))</f>
        <v>12.13</v>
      </c>
      <c r="J474" s="103" t="n">
        <f aca="false">IF(J$1="P",MAX(0,J$2-$C474),IF(J$1="C",MAX(0,$C474-J$2)))</f>
        <v>17.13</v>
      </c>
      <c r="K474" s="103" t="n">
        <f aca="false">IF(K$1="P",MAX(0,K$2-$C474),IF(K$1="C",MAX(0,$C474-K$2)))</f>
        <v>22.13</v>
      </c>
      <c r="L474" s="103" t="n">
        <f aca="false">IF(L$1="P",MAX(0,L$2-$C474),IF(L$1="C",MAX(0,$C474-L$2)))</f>
        <v>32.13</v>
      </c>
      <c r="M474" s="103" t="n">
        <f aca="false">IF(M$1="P",MAX(0,M$2-$C474),IF(M$1="C",MAX(0,$C474-M$2)))</f>
        <v>0</v>
      </c>
      <c r="N474" s="103" t="n">
        <f aca="false">IF(N$1="P",MAX(0,N$2-$C474),IF(N$1="C",MAX(0,$C474-N$2)))</f>
        <v>0</v>
      </c>
      <c r="O474" s="103" t="n">
        <f aca="false">IF(O$1="P",MAX(0,O$2-$C474),IF(O$1="C",MAX(0,$C474-O$2)))</f>
        <v>0</v>
      </c>
      <c r="P474" s="103" t="n">
        <f aca="false">IF(P$1="P",MAX(0,P$2-$C474),IF(P$1="C",MAX(0,$C474-P$2)))</f>
        <v>0</v>
      </c>
      <c r="Q474" s="103" t="n">
        <f aca="false">IF(Q$1="P",MAX(0,Q$2-$C474),IF(Q$1="C",MAX(0,$C474-Q$2)))</f>
        <v>0</v>
      </c>
      <c r="R474" s="103" t="n">
        <f aca="false">IF(R$1="P",MAX(0,R$2-$C474),IF(R$1="C",MAX(0,$C474-R$2)))</f>
        <v>0</v>
      </c>
      <c r="S474" s="104" t="n">
        <f aca="false">A474</f>
        <v>22</v>
      </c>
      <c r="T474" s="105" t="n">
        <f aca="false">VLOOKUP($B474,Gas!$B$3:$E$2506,2)</f>
        <v>2.49</v>
      </c>
      <c r="U474" s="46" t="n">
        <f aca="false">C474/T474</f>
        <v>7.17670682730924</v>
      </c>
      <c r="V474" s="99" t="n">
        <f aca="false">VLOOKUP($B474,Gas!$B$3:$E$2506,4)</f>
        <v>0.65850950975227</v>
      </c>
    </row>
    <row r="475" customFormat="false" ht="12.75" hidden="false" customHeight="false" outlineLevel="0" collapsed="false">
      <c r="A475" s="95" t="n">
        <f aca="false">MONTH(B475)+(YEAR(B475)-1998)*12</f>
        <v>22</v>
      </c>
      <c r="B475" s="107" t="n">
        <v>36444</v>
      </c>
      <c r="C475" s="97" t="n">
        <v>20.12</v>
      </c>
      <c r="D475" s="98" t="n">
        <f aca="false">LN(C475/C474)</f>
        <v>0.118591016060202</v>
      </c>
      <c r="E475" s="106" t="n">
        <f aca="false">STDEV(D466:D475)*SQRT(trade_day)</f>
        <v>1.75706837950191</v>
      </c>
      <c r="F475" s="97"/>
      <c r="G475" s="103" t="n">
        <f aca="false">IF(G$1="P",MAX(0,G$2-$C475),IF(G$1="C",MAX(0,$C475-G$2)))</f>
        <v>0</v>
      </c>
      <c r="H475" s="103" t="n">
        <f aca="false">IF(H$1="P",MAX(0,H$2-$C475),IF(H$1="C",MAX(0,$C475-H$2)))</f>
        <v>4.88</v>
      </c>
      <c r="I475" s="103" t="n">
        <f aca="false">IF(I$1="P",MAX(0,I$2-$C475),IF(I$1="C",MAX(0,$C475-I$2)))</f>
        <v>9.88</v>
      </c>
      <c r="J475" s="103" t="n">
        <f aca="false">IF(J$1="P",MAX(0,J$2-$C475),IF(J$1="C",MAX(0,$C475-J$2)))</f>
        <v>14.88</v>
      </c>
      <c r="K475" s="103" t="n">
        <f aca="false">IF(K$1="P",MAX(0,K$2-$C475),IF(K$1="C",MAX(0,$C475-K$2)))</f>
        <v>19.88</v>
      </c>
      <c r="L475" s="103" t="n">
        <f aca="false">IF(L$1="P",MAX(0,L$2-$C475),IF(L$1="C",MAX(0,$C475-L$2)))</f>
        <v>29.88</v>
      </c>
      <c r="M475" s="103" t="n">
        <f aca="false">IF(M$1="P",MAX(0,M$2-$C475),IF(M$1="C",MAX(0,$C475-M$2)))</f>
        <v>0</v>
      </c>
      <c r="N475" s="103" t="n">
        <f aca="false">IF(N$1="P",MAX(0,N$2-$C475),IF(N$1="C",MAX(0,$C475-N$2)))</f>
        <v>0</v>
      </c>
      <c r="O475" s="103" t="n">
        <f aca="false">IF(O$1="P",MAX(0,O$2-$C475),IF(O$1="C",MAX(0,$C475-O$2)))</f>
        <v>0</v>
      </c>
      <c r="P475" s="103" t="n">
        <f aca="false">IF(P$1="P",MAX(0,P$2-$C475),IF(P$1="C",MAX(0,$C475-P$2)))</f>
        <v>0</v>
      </c>
      <c r="Q475" s="103" t="n">
        <f aca="false">IF(Q$1="P",MAX(0,Q$2-$C475),IF(Q$1="C",MAX(0,$C475-Q$2)))</f>
        <v>0</v>
      </c>
      <c r="R475" s="103" t="n">
        <f aca="false">IF(R$1="P",MAX(0,R$2-$C475),IF(R$1="C",MAX(0,$C475-R$2)))</f>
        <v>0</v>
      </c>
      <c r="S475" s="104" t="n">
        <f aca="false">A475</f>
        <v>22</v>
      </c>
      <c r="T475" s="105" t="n">
        <f aca="false">VLOOKUP($B475,Gas!$B$3:$E$2506,2)</f>
        <v>2.355</v>
      </c>
      <c r="U475" s="46" t="n">
        <f aca="false">C475/T475</f>
        <v>8.54352441613588</v>
      </c>
      <c r="V475" s="99" t="n">
        <f aca="false">VLOOKUP($B475,Gas!$B$3:$E$2506,4)</f>
        <v>0.516071844682725</v>
      </c>
    </row>
    <row r="476" customFormat="false" ht="12.75" hidden="false" customHeight="false" outlineLevel="0" collapsed="false">
      <c r="A476" s="95" t="n">
        <f aca="false">MONTH(B476)+(YEAR(B476)-1998)*12</f>
        <v>22</v>
      </c>
      <c r="B476" s="107" t="n">
        <v>36445</v>
      </c>
      <c r="C476" s="97" t="n">
        <v>20.96</v>
      </c>
      <c r="D476" s="98" t="n">
        <f aca="false">LN(C476/C475)</f>
        <v>0.0409015142213029</v>
      </c>
      <c r="E476" s="106" t="n">
        <f aca="false">STDEV(D467:D476)*SQRT(trade_day)</f>
        <v>1.59158386632967</v>
      </c>
      <c r="F476" s="97"/>
      <c r="G476" s="103" t="n">
        <f aca="false">IF(G$1="P",MAX(0,G$2-$C476),IF(G$1="C",MAX(0,$C476-G$2)))</f>
        <v>0</v>
      </c>
      <c r="H476" s="103" t="n">
        <f aca="false">IF(H$1="P",MAX(0,H$2-$C476),IF(H$1="C",MAX(0,$C476-H$2)))</f>
        <v>4.04</v>
      </c>
      <c r="I476" s="103" t="n">
        <f aca="false">IF(I$1="P",MAX(0,I$2-$C476),IF(I$1="C",MAX(0,$C476-I$2)))</f>
        <v>9.04</v>
      </c>
      <c r="J476" s="103" t="n">
        <f aca="false">IF(J$1="P",MAX(0,J$2-$C476),IF(J$1="C",MAX(0,$C476-J$2)))</f>
        <v>14.04</v>
      </c>
      <c r="K476" s="103" t="n">
        <f aca="false">IF(K$1="P",MAX(0,K$2-$C476),IF(K$1="C",MAX(0,$C476-K$2)))</f>
        <v>19.04</v>
      </c>
      <c r="L476" s="103" t="n">
        <f aca="false">IF(L$1="P",MAX(0,L$2-$C476),IF(L$1="C",MAX(0,$C476-L$2)))</f>
        <v>29.04</v>
      </c>
      <c r="M476" s="103" t="n">
        <f aca="false">IF(M$1="P",MAX(0,M$2-$C476),IF(M$1="C",MAX(0,$C476-M$2)))</f>
        <v>0</v>
      </c>
      <c r="N476" s="103" t="n">
        <f aca="false">IF(N$1="P",MAX(0,N$2-$C476),IF(N$1="C",MAX(0,$C476-N$2)))</f>
        <v>0</v>
      </c>
      <c r="O476" s="103" t="n">
        <f aca="false">IF(O$1="P",MAX(0,O$2-$C476),IF(O$1="C",MAX(0,$C476-O$2)))</f>
        <v>0</v>
      </c>
      <c r="P476" s="103" t="n">
        <f aca="false">IF(P$1="P",MAX(0,P$2-$C476),IF(P$1="C",MAX(0,$C476-P$2)))</f>
        <v>0</v>
      </c>
      <c r="Q476" s="103" t="n">
        <f aca="false">IF(Q$1="P",MAX(0,Q$2-$C476),IF(Q$1="C",MAX(0,$C476-Q$2)))</f>
        <v>0</v>
      </c>
      <c r="R476" s="103" t="n">
        <f aca="false">IF(R$1="P",MAX(0,R$2-$C476),IF(R$1="C",MAX(0,$C476-R$2)))</f>
        <v>0</v>
      </c>
      <c r="S476" s="104" t="n">
        <f aca="false">A476</f>
        <v>22</v>
      </c>
      <c r="T476" s="105" t="n">
        <f aca="false">VLOOKUP($B476,Gas!$B$3:$E$2506,2)</f>
        <v>2.52</v>
      </c>
      <c r="U476" s="46" t="n">
        <f aca="false">C476/T476</f>
        <v>8.31746031746032</v>
      </c>
      <c r="V476" s="99" t="n">
        <f aca="false">VLOOKUP($B476,Gas!$B$3:$E$2506,4)</f>
        <v>0.657679744727353</v>
      </c>
    </row>
    <row r="477" customFormat="false" ht="12.75" hidden="false" customHeight="false" outlineLevel="0" collapsed="false">
      <c r="A477" s="95" t="n">
        <f aca="false">MONTH(B477)+(YEAR(B477)-1998)*12</f>
        <v>22</v>
      </c>
      <c r="B477" s="107" t="n">
        <v>36446</v>
      </c>
      <c r="C477" s="97" t="n">
        <v>27.08</v>
      </c>
      <c r="D477" s="98" t="n">
        <f aca="false">LN(C477/C476)</f>
        <v>0.256179588591233</v>
      </c>
      <c r="E477" s="106" t="n">
        <f aca="false">STDEV(D468:D477)*SQRT(trade_day)</f>
        <v>2.00577422098354</v>
      </c>
      <c r="F477" s="97"/>
      <c r="G477" s="103" t="n">
        <f aca="false">IF(G$1="P",MAX(0,G$2-$C477),IF(G$1="C",MAX(0,$C477-G$2)))</f>
        <v>0</v>
      </c>
      <c r="H477" s="103" t="n">
        <f aca="false">IF(H$1="P",MAX(0,H$2-$C477),IF(H$1="C",MAX(0,$C477-H$2)))</f>
        <v>0</v>
      </c>
      <c r="I477" s="103" t="n">
        <f aca="false">IF(I$1="P",MAX(0,I$2-$C477),IF(I$1="C",MAX(0,$C477-I$2)))</f>
        <v>2.92</v>
      </c>
      <c r="J477" s="103" t="n">
        <f aca="false">IF(J$1="P",MAX(0,J$2-$C477),IF(J$1="C",MAX(0,$C477-J$2)))</f>
        <v>7.92</v>
      </c>
      <c r="K477" s="103" t="n">
        <f aca="false">IF(K$1="P",MAX(0,K$2-$C477),IF(K$1="C",MAX(0,$C477-K$2)))</f>
        <v>12.92</v>
      </c>
      <c r="L477" s="103" t="n">
        <f aca="false">IF(L$1="P",MAX(0,L$2-$C477),IF(L$1="C",MAX(0,$C477-L$2)))</f>
        <v>22.92</v>
      </c>
      <c r="M477" s="103" t="n">
        <f aca="false">IF(M$1="P",MAX(0,M$2-$C477),IF(M$1="C",MAX(0,$C477-M$2)))</f>
        <v>2.08</v>
      </c>
      <c r="N477" s="103" t="n">
        <f aca="false">IF(N$1="P",MAX(0,N$2-$C477),IF(N$1="C",MAX(0,$C477-N$2)))</f>
        <v>0</v>
      </c>
      <c r="O477" s="103" t="n">
        <f aca="false">IF(O$1="P",MAX(0,O$2-$C477),IF(O$1="C",MAX(0,$C477-O$2)))</f>
        <v>0</v>
      </c>
      <c r="P477" s="103" t="n">
        <f aca="false">IF(P$1="P",MAX(0,P$2-$C477),IF(P$1="C",MAX(0,$C477-P$2)))</f>
        <v>0</v>
      </c>
      <c r="Q477" s="103" t="n">
        <f aca="false">IF(Q$1="P",MAX(0,Q$2-$C477),IF(Q$1="C",MAX(0,$C477-Q$2)))</f>
        <v>0</v>
      </c>
      <c r="R477" s="103" t="n">
        <f aca="false">IF(R$1="P",MAX(0,R$2-$C477),IF(R$1="C",MAX(0,$C477-R$2)))</f>
        <v>0</v>
      </c>
      <c r="S477" s="104" t="n">
        <f aca="false">A477</f>
        <v>22</v>
      </c>
      <c r="T477" s="105" t="n">
        <f aca="false">VLOOKUP($B477,Gas!$B$3:$E$2506,2)</f>
        <v>2.655</v>
      </c>
      <c r="U477" s="46" t="n">
        <f aca="false">C477/T477</f>
        <v>10.1996233521657</v>
      </c>
      <c r="V477" s="99" t="n">
        <f aca="false">VLOOKUP($B477,Gas!$B$3:$E$2506,4)</f>
        <v>0.708788633555914</v>
      </c>
    </row>
    <row r="478" customFormat="false" ht="12.75" hidden="false" customHeight="false" outlineLevel="0" collapsed="false">
      <c r="A478" s="95" t="n">
        <f aca="false">MONTH(B478)+(YEAR(B478)-1998)*12</f>
        <v>22</v>
      </c>
      <c r="B478" s="107" t="n">
        <v>36447</v>
      </c>
      <c r="C478" s="97" t="n">
        <v>23.51</v>
      </c>
      <c r="D478" s="98" t="n">
        <f aca="false">LN(C478/C477)</f>
        <v>-0.141369585492096</v>
      </c>
      <c r="E478" s="106" t="n">
        <f aca="false">STDEV(D469:D478)*SQRT(trade_day)</f>
        <v>2.18482918903887</v>
      </c>
      <c r="F478" s="97"/>
      <c r="G478" s="103" t="n">
        <f aca="false">IF(G$1="P",MAX(0,G$2-$C478),IF(G$1="C",MAX(0,$C478-G$2)))</f>
        <v>0</v>
      </c>
      <c r="H478" s="103" t="n">
        <f aca="false">IF(H$1="P",MAX(0,H$2-$C478),IF(H$1="C",MAX(0,$C478-H$2)))</f>
        <v>1.49</v>
      </c>
      <c r="I478" s="103" t="n">
        <f aca="false">IF(I$1="P",MAX(0,I$2-$C478),IF(I$1="C",MAX(0,$C478-I$2)))</f>
        <v>6.49</v>
      </c>
      <c r="J478" s="103" t="n">
        <f aca="false">IF(J$1="P",MAX(0,J$2-$C478),IF(J$1="C",MAX(0,$C478-J$2)))</f>
        <v>11.49</v>
      </c>
      <c r="K478" s="103" t="n">
        <f aca="false">IF(K$1="P",MAX(0,K$2-$C478),IF(K$1="C",MAX(0,$C478-K$2)))</f>
        <v>16.49</v>
      </c>
      <c r="L478" s="103" t="n">
        <f aca="false">IF(L$1="P",MAX(0,L$2-$C478),IF(L$1="C",MAX(0,$C478-L$2)))</f>
        <v>26.49</v>
      </c>
      <c r="M478" s="103" t="n">
        <f aca="false">IF(M$1="P",MAX(0,M$2-$C478),IF(M$1="C",MAX(0,$C478-M$2)))</f>
        <v>0</v>
      </c>
      <c r="N478" s="103" t="n">
        <f aca="false">IF(N$1="P",MAX(0,N$2-$C478),IF(N$1="C",MAX(0,$C478-N$2)))</f>
        <v>0</v>
      </c>
      <c r="O478" s="103" t="n">
        <f aca="false">IF(O$1="P",MAX(0,O$2-$C478),IF(O$1="C",MAX(0,$C478-O$2)))</f>
        <v>0</v>
      </c>
      <c r="P478" s="103" t="n">
        <f aca="false">IF(P$1="P",MAX(0,P$2-$C478),IF(P$1="C",MAX(0,$C478-P$2)))</f>
        <v>0</v>
      </c>
      <c r="Q478" s="103" t="n">
        <f aca="false">IF(Q$1="P",MAX(0,Q$2-$C478),IF(Q$1="C",MAX(0,$C478-Q$2)))</f>
        <v>0</v>
      </c>
      <c r="R478" s="103" t="n">
        <f aca="false">IF(R$1="P",MAX(0,R$2-$C478),IF(R$1="C",MAX(0,$C478-R$2)))</f>
        <v>0</v>
      </c>
      <c r="S478" s="104" t="n">
        <f aca="false">A478</f>
        <v>22</v>
      </c>
      <c r="T478" s="105" t="n">
        <f aca="false">VLOOKUP($B478,Gas!$B$3:$E$2506,2)</f>
        <v>2.81</v>
      </c>
      <c r="U478" s="46" t="n">
        <f aca="false">C478/T478</f>
        <v>8.36654804270463</v>
      </c>
      <c r="V478" s="99" t="n">
        <f aca="false">VLOOKUP($B478,Gas!$B$3:$E$2506,4)</f>
        <v>0.750818896484916</v>
      </c>
    </row>
    <row r="479" customFormat="false" ht="12.75" hidden="false" customHeight="false" outlineLevel="0" collapsed="false">
      <c r="A479" s="95" t="n">
        <f aca="false">MONTH(B479)+(YEAR(B479)-1998)*12</f>
        <v>22</v>
      </c>
      <c r="B479" s="107" t="n">
        <v>36448</v>
      </c>
      <c r="C479" s="97" t="n">
        <v>23.29</v>
      </c>
      <c r="D479" s="98" t="n">
        <f aca="false">LN(C479/C478)</f>
        <v>-0.00940177865572867</v>
      </c>
      <c r="E479" s="106" t="n">
        <f aca="false">STDEV(D470:D479)*SQRT(trade_day)</f>
        <v>2.02299849336063</v>
      </c>
      <c r="F479" s="97"/>
      <c r="G479" s="103" t="n">
        <f aca="false">IF(G$1="P",MAX(0,G$2-$C479),IF(G$1="C",MAX(0,$C479-G$2)))</f>
        <v>0</v>
      </c>
      <c r="H479" s="103" t="n">
        <f aca="false">IF(H$1="P",MAX(0,H$2-$C479),IF(H$1="C",MAX(0,$C479-H$2)))</f>
        <v>1.71</v>
      </c>
      <c r="I479" s="103" t="n">
        <f aca="false">IF(I$1="P",MAX(0,I$2-$C479),IF(I$1="C",MAX(0,$C479-I$2)))</f>
        <v>6.71</v>
      </c>
      <c r="J479" s="103" t="n">
        <f aca="false">IF(J$1="P",MAX(0,J$2-$C479),IF(J$1="C",MAX(0,$C479-J$2)))</f>
        <v>11.71</v>
      </c>
      <c r="K479" s="103" t="n">
        <f aca="false">IF(K$1="P",MAX(0,K$2-$C479),IF(K$1="C",MAX(0,$C479-K$2)))</f>
        <v>16.71</v>
      </c>
      <c r="L479" s="103" t="n">
        <f aca="false">IF(L$1="P",MAX(0,L$2-$C479),IF(L$1="C",MAX(0,$C479-L$2)))</f>
        <v>26.71</v>
      </c>
      <c r="M479" s="103" t="n">
        <f aca="false">IF(M$1="P",MAX(0,M$2-$C479),IF(M$1="C",MAX(0,$C479-M$2)))</f>
        <v>0</v>
      </c>
      <c r="N479" s="103" t="n">
        <f aca="false">IF(N$1="P",MAX(0,N$2-$C479),IF(N$1="C",MAX(0,$C479-N$2)))</f>
        <v>0</v>
      </c>
      <c r="O479" s="103" t="n">
        <f aca="false">IF(O$1="P",MAX(0,O$2-$C479),IF(O$1="C",MAX(0,$C479-O$2)))</f>
        <v>0</v>
      </c>
      <c r="P479" s="103" t="n">
        <f aca="false">IF(P$1="P",MAX(0,P$2-$C479),IF(P$1="C",MAX(0,$C479-P$2)))</f>
        <v>0</v>
      </c>
      <c r="Q479" s="103" t="n">
        <f aca="false">IF(Q$1="P",MAX(0,Q$2-$C479),IF(Q$1="C",MAX(0,$C479-Q$2)))</f>
        <v>0</v>
      </c>
      <c r="R479" s="103" t="n">
        <f aca="false">IF(R$1="P",MAX(0,R$2-$C479),IF(R$1="C",MAX(0,$C479-R$2)))</f>
        <v>0</v>
      </c>
      <c r="S479" s="104" t="n">
        <f aca="false">A479</f>
        <v>22</v>
      </c>
      <c r="T479" s="105" t="n">
        <f aca="false">VLOOKUP($B479,Gas!$B$3:$E$2506,2)</f>
        <v>2.705</v>
      </c>
      <c r="U479" s="46" t="n">
        <f aca="false">C479/T479</f>
        <v>8.60998151571165</v>
      </c>
      <c r="V479" s="99" t="n">
        <f aca="false">VLOOKUP($B479,Gas!$B$3:$E$2506,4)</f>
        <v>0.772292901336281</v>
      </c>
    </row>
    <row r="480" customFormat="false" ht="12.75" hidden="false" customHeight="false" outlineLevel="0" collapsed="false">
      <c r="A480" s="95" t="n">
        <f aca="false">MONTH(B480)+(YEAR(B480)-1998)*12</f>
        <v>22</v>
      </c>
      <c r="B480" s="107" t="n">
        <v>36451</v>
      </c>
      <c r="C480" s="97" t="n">
        <v>26.66</v>
      </c>
      <c r="D480" s="98" t="n">
        <f aca="false">LN(C480/C479)</f>
        <v>0.135140230854313</v>
      </c>
      <c r="E480" s="106" t="n">
        <f aca="false">STDEV(D471:D480)*SQRT(trade_day)</f>
        <v>2.00336914026404</v>
      </c>
      <c r="F480" s="97"/>
      <c r="G480" s="103" t="n">
        <f aca="false">IF(G$1="P",MAX(0,G$2-$C480),IF(G$1="C",MAX(0,$C480-G$2)))</f>
        <v>0</v>
      </c>
      <c r="H480" s="103" t="n">
        <f aca="false">IF(H$1="P",MAX(0,H$2-$C480),IF(H$1="C",MAX(0,$C480-H$2)))</f>
        <v>0</v>
      </c>
      <c r="I480" s="103" t="n">
        <f aca="false">IF(I$1="P",MAX(0,I$2-$C480),IF(I$1="C",MAX(0,$C480-I$2)))</f>
        <v>3.34</v>
      </c>
      <c r="J480" s="103" t="n">
        <f aca="false">IF(J$1="P",MAX(0,J$2-$C480),IF(J$1="C",MAX(0,$C480-J$2)))</f>
        <v>8.34</v>
      </c>
      <c r="K480" s="103" t="n">
        <f aca="false">IF(K$1="P",MAX(0,K$2-$C480),IF(K$1="C",MAX(0,$C480-K$2)))</f>
        <v>13.34</v>
      </c>
      <c r="L480" s="103" t="n">
        <f aca="false">IF(L$1="P",MAX(0,L$2-$C480),IF(L$1="C",MAX(0,$C480-L$2)))</f>
        <v>23.34</v>
      </c>
      <c r="M480" s="103" t="n">
        <f aca="false">IF(M$1="P",MAX(0,M$2-$C480),IF(M$1="C",MAX(0,$C480-M$2)))</f>
        <v>1.66</v>
      </c>
      <c r="N480" s="103" t="n">
        <f aca="false">IF(N$1="P",MAX(0,N$2-$C480),IF(N$1="C",MAX(0,$C480-N$2)))</f>
        <v>0</v>
      </c>
      <c r="O480" s="103" t="n">
        <f aca="false">IF(O$1="P",MAX(0,O$2-$C480),IF(O$1="C",MAX(0,$C480-O$2)))</f>
        <v>0</v>
      </c>
      <c r="P480" s="103" t="n">
        <f aca="false">IF(P$1="P",MAX(0,P$2-$C480),IF(P$1="C",MAX(0,$C480-P$2)))</f>
        <v>0</v>
      </c>
      <c r="Q480" s="103" t="n">
        <f aca="false">IF(Q$1="P",MAX(0,Q$2-$C480),IF(Q$1="C",MAX(0,$C480-Q$2)))</f>
        <v>0</v>
      </c>
      <c r="R480" s="103" t="n">
        <f aca="false">IF(R$1="P",MAX(0,R$2-$C480),IF(R$1="C",MAX(0,$C480-R$2)))</f>
        <v>0</v>
      </c>
      <c r="S480" s="104" t="n">
        <f aca="false">A480</f>
        <v>22</v>
      </c>
      <c r="T480" s="105" t="n">
        <f aca="false">VLOOKUP($B480,Gas!$B$3:$E$2506,2)</f>
        <v>2.67</v>
      </c>
      <c r="U480" s="46" t="n">
        <f aca="false">C480/T480</f>
        <v>9.98501872659176</v>
      </c>
      <c r="V480" s="99" t="n">
        <f aca="false">VLOOKUP($B480,Gas!$B$3:$E$2506,4)</f>
        <v>0.773913307271788</v>
      </c>
    </row>
    <row r="481" customFormat="false" ht="12.75" hidden="false" customHeight="false" outlineLevel="0" collapsed="false">
      <c r="A481" s="95" t="n">
        <f aca="false">MONTH(B481)+(YEAR(B481)-1998)*12</f>
        <v>22</v>
      </c>
      <c r="B481" s="107" t="n">
        <v>36452</v>
      </c>
      <c r="C481" s="97" t="n">
        <v>23.67</v>
      </c>
      <c r="D481" s="98" t="n">
        <f aca="false">LN(C481/C480)</f>
        <v>-0.11895589122467</v>
      </c>
      <c r="E481" s="106" t="n">
        <f aca="false">STDEV(D472:D481)*SQRT(trade_day)</f>
        <v>2.085589410627</v>
      </c>
      <c r="F481" s="97"/>
      <c r="G481" s="103" t="n">
        <f aca="false">IF(G$1="P",MAX(0,G$2-$C481),IF(G$1="C",MAX(0,$C481-G$2)))</f>
        <v>0</v>
      </c>
      <c r="H481" s="103" t="n">
        <f aca="false">IF(H$1="P",MAX(0,H$2-$C481),IF(H$1="C",MAX(0,$C481-H$2)))</f>
        <v>1.33</v>
      </c>
      <c r="I481" s="103" t="n">
        <f aca="false">IF(I$1="P",MAX(0,I$2-$C481),IF(I$1="C",MAX(0,$C481-I$2)))</f>
        <v>6.33</v>
      </c>
      <c r="J481" s="103" t="n">
        <f aca="false">IF(J$1="P",MAX(0,J$2-$C481),IF(J$1="C",MAX(0,$C481-J$2)))</f>
        <v>11.33</v>
      </c>
      <c r="K481" s="103" t="n">
        <f aca="false">IF(K$1="P",MAX(0,K$2-$C481),IF(K$1="C",MAX(0,$C481-K$2)))</f>
        <v>16.33</v>
      </c>
      <c r="L481" s="103" t="n">
        <f aca="false">IF(L$1="P",MAX(0,L$2-$C481),IF(L$1="C",MAX(0,$C481-L$2)))</f>
        <v>26.33</v>
      </c>
      <c r="M481" s="103" t="n">
        <f aca="false">IF(M$1="P",MAX(0,M$2-$C481),IF(M$1="C",MAX(0,$C481-M$2)))</f>
        <v>0</v>
      </c>
      <c r="N481" s="103" t="n">
        <f aca="false">IF(N$1="P",MAX(0,N$2-$C481),IF(N$1="C",MAX(0,$C481-N$2)))</f>
        <v>0</v>
      </c>
      <c r="O481" s="103" t="n">
        <f aca="false">IF(O$1="P",MAX(0,O$2-$C481),IF(O$1="C",MAX(0,$C481-O$2)))</f>
        <v>0</v>
      </c>
      <c r="P481" s="103" t="n">
        <f aca="false">IF(P$1="P",MAX(0,P$2-$C481),IF(P$1="C",MAX(0,$C481-P$2)))</f>
        <v>0</v>
      </c>
      <c r="Q481" s="103" t="n">
        <f aca="false">IF(Q$1="P",MAX(0,Q$2-$C481),IF(Q$1="C",MAX(0,$C481-Q$2)))</f>
        <v>0</v>
      </c>
      <c r="R481" s="103" t="n">
        <f aca="false">IF(R$1="P",MAX(0,R$2-$C481),IF(R$1="C",MAX(0,$C481-R$2)))</f>
        <v>0</v>
      </c>
      <c r="S481" s="104" t="n">
        <f aca="false">A481</f>
        <v>22</v>
      </c>
      <c r="T481" s="105" t="n">
        <f aca="false">VLOOKUP($B481,Gas!$B$3:$E$2506,2)</f>
        <v>2.815</v>
      </c>
      <c r="U481" s="46" t="n">
        <f aca="false">C481/T481</f>
        <v>8.40852575488455</v>
      </c>
      <c r="V481" s="99" t="n">
        <f aca="false">VLOOKUP($B481,Gas!$B$3:$E$2506,4)</f>
        <v>0.690652782894513</v>
      </c>
    </row>
    <row r="482" customFormat="false" ht="12.75" hidden="false" customHeight="false" outlineLevel="0" collapsed="false">
      <c r="A482" s="95" t="n">
        <f aca="false">MONTH(B482)+(YEAR(B482)-1998)*12</f>
        <v>22</v>
      </c>
      <c r="B482" s="107" t="n">
        <v>36453</v>
      </c>
      <c r="C482" s="97" t="n">
        <v>20.92</v>
      </c>
      <c r="D482" s="98" t="n">
        <f aca="false">LN(C482/C481)</f>
        <v>-0.12350278432917</v>
      </c>
      <c r="E482" s="106" t="n">
        <f aca="false">STDEV(D473:D482)*SQRT(trade_day)</f>
        <v>2.21042518286038</v>
      </c>
      <c r="F482" s="97"/>
      <c r="G482" s="103" t="n">
        <f aca="false">IF(G$1="P",MAX(0,G$2-$C482),IF(G$1="C",MAX(0,$C482-G$2)))</f>
        <v>0</v>
      </c>
      <c r="H482" s="103" t="n">
        <f aca="false">IF(H$1="P",MAX(0,H$2-$C482),IF(H$1="C",MAX(0,$C482-H$2)))</f>
        <v>4.08</v>
      </c>
      <c r="I482" s="103" t="n">
        <f aca="false">IF(I$1="P",MAX(0,I$2-$C482),IF(I$1="C",MAX(0,$C482-I$2)))</f>
        <v>9.08</v>
      </c>
      <c r="J482" s="103" t="n">
        <f aca="false">IF(J$1="P",MAX(0,J$2-$C482),IF(J$1="C",MAX(0,$C482-J$2)))</f>
        <v>14.08</v>
      </c>
      <c r="K482" s="103" t="n">
        <f aca="false">IF(K$1="P",MAX(0,K$2-$C482),IF(K$1="C",MAX(0,$C482-K$2)))</f>
        <v>19.08</v>
      </c>
      <c r="L482" s="103" t="n">
        <f aca="false">IF(L$1="P",MAX(0,L$2-$C482),IF(L$1="C",MAX(0,$C482-L$2)))</f>
        <v>29.08</v>
      </c>
      <c r="M482" s="103" t="n">
        <f aca="false">IF(M$1="P",MAX(0,M$2-$C482),IF(M$1="C",MAX(0,$C482-M$2)))</f>
        <v>0</v>
      </c>
      <c r="N482" s="103" t="n">
        <f aca="false">IF(N$1="P",MAX(0,N$2-$C482),IF(N$1="C",MAX(0,$C482-N$2)))</f>
        <v>0</v>
      </c>
      <c r="O482" s="103" t="n">
        <f aca="false">IF(O$1="P",MAX(0,O$2-$C482),IF(O$1="C",MAX(0,$C482-O$2)))</f>
        <v>0</v>
      </c>
      <c r="P482" s="103" t="n">
        <f aca="false">IF(P$1="P",MAX(0,P$2-$C482),IF(P$1="C",MAX(0,$C482-P$2)))</f>
        <v>0</v>
      </c>
      <c r="Q482" s="103" t="n">
        <f aca="false">IF(Q$1="P",MAX(0,Q$2-$C482),IF(Q$1="C",MAX(0,$C482-Q$2)))</f>
        <v>0</v>
      </c>
      <c r="R482" s="103" t="n">
        <f aca="false">IF(R$1="P",MAX(0,R$2-$C482),IF(R$1="C",MAX(0,$C482-R$2)))</f>
        <v>0</v>
      </c>
      <c r="S482" s="104" t="n">
        <f aca="false">A482</f>
        <v>22</v>
      </c>
      <c r="T482" s="105" t="n">
        <f aca="false">VLOOKUP($B482,Gas!$B$3:$E$2506,2)</f>
        <v>2.89</v>
      </c>
      <c r="U482" s="46" t="n">
        <f aca="false">C482/T482</f>
        <v>7.23875432525952</v>
      </c>
      <c r="V482" s="99" t="n">
        <f aca="false">VLOOKUP($B482,Gas!$B$3:$E$2506,4)</f>
        <v>0.681310466719172</v>
      </c>
    </row>
    <row r="483" customFormat="false" ht="12.75" hidden="false" customHeight="false" outlineLevel="0" collapsed="false">
      <c r="A483" s="95" t="n">
        <f aca="false">MONTH(B483)+(YEAR(B483)-1998)*12</f>
        <v>22</v>
      </c>
      <c r="B483" s="107" t="n">
        <v>36454</v>
      </c>
      <c r="C483" s="97" t="n">
        <v>21.61</v>
      </c>
      <c r="D483" s="98" t="n">
        <f aca="false">LN(C483/C482)</f>
        <v>0.0324505313220724</v>
      </c>
      <c r="E483" s="106" t="n">
        <f aca="false">STDEV(D474:D483)*SQRT(trade_day)</f>
        <v>2.04066991981569</v>
      </c>
      <c r="F483" s="97"/>
      <c r="G483" s="103" t="n">
        <f aca="false">IF(G$1="P",MAX(0,G$2-$C483),IF(G$1="C",MAX(0,$C483-G$2)))</f>
        <v>0</v>
      </c>
      <c r="H483" s="103" t="n">
        <f aca="false">IF(H$1="P",MAX(0,H$2-$C483),IF(H$1="C",MAX(0,$C483-H$2)))</f>
        <v>3.39</v>
      </c>
      <c r="I483" s="103" t="n">
        <f aca="false">IF(I$1="P",MAX(0,I$2-$C483),IF(I$1="C",MAX(0,$C483-I$2)))</f>
        <v>8.39</v>
      </c>
      <c r="J483" s="103" t="n">
        <f aca="false">IF(J$1="P",MAX(0,J$2-$C483),IF(J$1="C",MAX(0,$C483-J$2)))</f>
        <v>13.39</v>
      </c>
      <c r="K483" s="103" t="n">
        <f aca="false">IF(K$1="P",MAX(0,K$2-$C483),IF(K$1="C",MAX(0,$C483-K$2)))</f>
        <v>18.39</v>
      </c>
      <c r="L483" s="103" t="n">
        <f aca="false">IF(L$1="P",MAX(0,L$2-$C483),IF(L$1="C",MAX(0,$C483-L$2)))</f>
        <v>28.39</v>
      </c>
      <c r="M483" s="103" t="n">
        <f aca="false">IF(M$1="P",MAX(0,M$2-$C483),IF(M$1="C",MAX(0,$C483-M$2)))</f>
        <v>0</v>
      </c>
      <c r="N483" s="103" t="n">
        <f aca="false">IF(N$1="P",MAX(0,N$2-$C483),IF(N$1="C",MAX(0,$C483-N$2)))</f>
        <v>0</v>
      </c>
      <c r="O483" s="103" t="n">
        <f aca="false">IF(O$1="P",MAX(0,O$2-$C483),IF(O$1="C",MAX(0,$C483-O$2)))</f>
        <v>0</v>
      </c>
      <c r="P483" s="103" t="n">
        <f aca="false">IF(P$1="P",MAX(0,P$2-$C483),IF(P$1="C",MAX(0,$C483-P$2)))</f>
        <v>0</v>
      </c>
      <c r="Q483" s="103" t="n">
        <f aca="false">IF(Q$1="P",MAX(0,Q$2-$C483),IF(Q$1="C",MAX(0,$C483-Q$2)))</f>
        <v>0</v>
      </c>
      <c r="R483" s="103" t="n">
        <f aca="false">IF(R$1="P",MAX(0,R$2-$C483),IF(R$1="C",MAX(0,$C483-R$2)))</f>
        <v>0</v>
      </c>
      <c r="S483" s="104" t="n">
        <f aca="false">A483</f>
        <v>22</v>
      </c>
      <c r="T483" s="105" t="n">
        <f aca="false">VLOOKUP($B483,Gas!$B$3:$E$2506,2)</f>
        <v>2.9</v>
      </c>
      <c r="U483" s="46" t="n">
        <f aca="false">C483/T483</f>
        <v>7.45172413793103</v>
      </c>
      <c r="V483" s="99" t="n">
        <f aca="false">VLOOKUP($B483,Gas!$B$3:$E$2506,4)</f>
        <v>0.677409624138067</v>
      </c>
    </row>
    <row r="484" customFormat="false" ht="12.75" hidden="false" customHeight="false" outlineLevel="0" collapsed="false">
      <c r="A484" s="95" t="n">
        <f aca="false">MONTH(B484)+(YEAR(B484)-1998)*12</f>
        <v>22</v>
      </c>
      <c r="B484" s="107" t="n">
        <v>36455</v>
      </c>
      <c r="C484" s="97" t="n">
        <v>22.48</v>
      </c>
      <c r="D484" s="98" t="n">
        <f aca="false">LN(C484/C483)</f>
        <v>0.0394698545066958</v>
      </c>
      <c r="E484" s="106" t="n">
        <f aca="false">STDEV(D475:D484)*SQRT(trade_day)</f>
        <v>2.01693234584356</v>
      </c>
      <c r="F484" s="97"/>
      <c r="G484" s="103" t="n">
        <f aca="false">IF(G$1="P",MAX(0,G$2-$C484),IF(G$1="C",MAX(0,$C484-G$2)))</f>
        <v>0</v>
      </c>
      <c r="H484" s="103" t="n">
        <f aca="false">IF(H$1="P",MAX(0,H$2-$C484),IF(H$1="C",MAX(0,$C484-H$2)))</f>
        <v>2.52</v>
      </c>
      <c r="I484" s="103" t="n">
        <f aca="false">IF(I$1="P",MAX(0,I$2-$C484),IF(I$1="C",MAX(0,$C484-I$2)))</f>
        <v>7.52</v>
      </c>
      <c r="J484" s="103" t="n">
        <f aca="false">IF(J$1="P",MAX(0,J$2-$C484),IF(J$1="C",MAX(0,$C484-J$2)))</f>
        <v>12.52</v>
      </c>
      <c r="K484" s="103" t="n">
        <f aca="false">IF(K$1="P",MAX(0,K$2-$C484),IF(K$1="C",MAX(0,$C484-K$2)))</f>
        <v>17.52</v>
      </c>
      <c r="L484" s="103" t="n">
        <f aca="false">IF(L$1="P",MAX(0,L$2-$C484),IF(L$1="C",MAX(0,$C484-L$2)))</f>
        <v>27.52</v>
      </c>
      <c r="M484" s="103" t="n">
        <f aca="false">IF(M$1="P",MAX(0,M$2-$C484),IF(M$1="C",MAX(0,$C484-M$2)))</f>
        <v>0</v>
      </c>
      <c r="N484" s="103" t="n">
        <f aca="false">IF(N$1="P",MAX(0,N$2-$C484),IF(N$1="C",MAX(0,$C484-N$2)))</f>
        <v>0</v>
      </c>
      <c r="O484" s="103" t="n">
        <f aca="false">IF(O$1="P",MAX(0,O$2-$C484),IF(O$1="C",MAX(0,$C484-O$2)))</f>
        <v>0</v>
      </c>
      <c r="P484" s="103" t="n">
        <f aca="false">IF(P$1="P",MAX(0,P$2-$C484),IF(P$1="C",MAX(0,$C484-P$2)))</f>
        <v>0</v>
      </c>
      <c r="Q484" s="103" t="n">
        <f aca="false">IF(Q$1="P",MAX(0,Q$2-$C484),IF(Q$1="C",MAX(0,$C484-Q$2)))</f>
        <v>0</v>
      </c>
      <c r="R484" s="103" t="n">
        <f aca="false">IF(R$1="P",MAX(0,R$2-$C484),IF(R$1="C",MAX(0,$C484-R$2)))</f>
        <v>0</v>
      </c>
      <c r="S484" s="104" t="n">
        <f aca="false">A484</f>
        <v>22</v>
      </c>
      <c r="T484" s="105" t="n">
        <f aca="false">VLOOKUP($B484,Gas!$B$3:$E$2506,2)</f>
        <v>2.995</v>
      </c>
      <c r="U484" s="46" t="n">
        <f aca="false">C484/T484</f>
        <v>7.50584307178631</v>
      </c>
      <c r="V484" s="99" t="n">
        <f aca="false">VLOOKUP($B484,Gas!$B$3:$E$2506,4)</f>
        <v>0.608154741332036</v>
      </c>
    </row>
    <row r="485" customFormat="false" ht="12.75" hidden="false" customHeight="false" outlineLevel="0" collapsed="false">
      <c r="A485" s="95" t="n">
        <f aca="false">MONTH(B485)+(YEAR(B485)-1998)*12</f>
        <v>22</v>
      </c>
      <c r="B485" s="107" t="n">
        <v>36458</v>
      </c>
      <c r="C485" s="97" t="n">
        <v>25.4</v>
      </c>
      <c r="D485" s="98" t="n">
        <f aca="false">LN(C485/C484)</f>
        <v>0.122123148999</v>
      </c>
      <c r="E485" s="106" t="n">
        <f aca="false">STDEV(D476:D485)*SQRT(trade_day)</f>
        <v>2.0216566308227</v>
      </c>
      <c r="F485" s="97"/>
      <c r="G485" s="103" t="n">
        <f aca="false">IF(G$1="P",MAX(0,G$2-$C485),IF(G$1="C",MAX(0,$C485-G$2)))</f>
        <v>0</v>
      </c>
      <c r="H485" s="103" t="n">
        <f aca="false">IF(H$1="P",MAX(0,H$2-$C485),IF(H$1="C",MAX(0,$C485-H$2)))</f>
        <v>0</v>
      </c>
      <c r="I485" s="103" t="n">
        <f aca="false">IF(I$1="P",MAX(0,I$2-$C485),IF(I$1="C",MAX(0,$C485-I$2)))</f>
        <v>4.6</v>
      </c>
      <c r="J485" s="103" t="n">
        <f aca="false">IF(J$1="P",MAX(0,J$2-$C485),IF(J$1="C",MAX(0,$C485-J$2)))</f>
        <v>9.6</v>
      </c>
      <c r="K485" s="103" t="n">
        <f aca="false">IF(K$1="P",MAX(0,K$2-$C485),IF(K$1="C",MAX(0,$C485-K$2)))</f>
        <v>14.6</v>
      </c>
      <c r="L485" s="103" t="n">
        <f aca="false">IF(L$1="P",MAX(0,L$2-$C485),IF(L$1="C",MAX(0,$C485-L$2)))</f>
        <v>24.6</v>
      </c>
      <c r="M485" s="103" t="n">
        <f aca="false">IF(M$1="P",MAX(0,M$2-$C485),IF(M$1="C",MAX(0,$C485-M$2)))</f>
        <v>0.399999999999999</v>
      </c>
      <c r="N485" s="103" t="n">
        <f aca="false">IF(N$1="P",MAX(0,N$2-$C485),IF(N$1="C",MAX(0,$C485-N$2)))</f>
        <v>0</v>
      </c>
      <c r="O485" s="103" t="n">
        <f aca="false">IF(O$1="P",MAX(0,O$2-$C485),IF(O$1="C",MAX(0,$C485-O$2)))</f>
        <v>0</v>
      </c>
      <c r="P485" s="103" t="n">
        <f aca="false">IF(P$1="P",MAX(0,P$2-$C485),IF(P$1="C",MAX(0,$C485-P$2)))</f>
        <v>0</v>
      </c>
      <c r="Q485" s="103" t="n">
        <f aca="false">IF(Q$1="P",MAX(0,Q$2-$C485),IF(Q$1="C",MAX(0,$C485-Q$2)))</f>
        <v>0</v>
      </c>
      <c r="R485" s="103" t="n">
        <f aca="false">IF(R$1="P",MAX(0,R$2-$C485),IF(R$1="C",MAX(0,$C485-R$2)))</f>
        <v>0</v>
      </c>
      <c r="S485" s="104" t="n">
        <f aca="false">A485</f>
        <v>22</v>
      </c>
      <c r="T485" s="105" t="n">
        <f aca="false">VLOOKUP($B485,Gas!$B$3:$E$2506,2)</f>
        <v>3.005</v>
      </c>
      <c r="U485" s="46" t="n">
        <f aca="false">C485/T485</f>
        <v>8.45257903494176</v>
      </c>
      <c r="V485" s="99" t="n">
        <f aca="false">VLOOKUP($B485,Gas!$B$3:$E$2506,4)</f>
        <v>0.382817423462263</v>
      </c>
    </row>
    <row r="486" customFormat="false" ht="12.75" hidden="false" customHeight="false" outlineLevel="0" collapsed="false">
      <c r="A486" s="95" t="n">
        <f aca="false">MONTH(B486)+(YEAR(B486)-1998)*12</f>
        <v>22</v>
      </c>
      <c r="B486" s="107" t="n">
        <v>36459</v>
      </c>
      <c r="C486" s="97" t="n">
        <v>26.53</v>
      </c>
      <c r="D486" s="98" t="n">
        <f aca="false">LN(C486/C485)</f>
        <v>0.0435269941251574</v>
      </c>
      <c r="E486" s="106" t="n">
        <f aca="false">STDEV(D477:D486)*SQRT(trade_day)</f>
        <v>2.02233397596071</v>
      </c>
      <c r="F486" s="97"/>
      <c r="G486" s="103" t="n">
        <f aca="false">IF(G$1="P",MAX(0,G$2-$C486),IF(G$1="C",MAX(0,$C486-G$2)))</f>
        <v>0</v>
      </c>
      <c r="H486" s="103" t="n">
        <f aca="false">IF(H$1="P",MAX(0,H$2-$C486),IF(H$1="C",MAX(0,$C486-H$2)))</f>
        <v>0</v>
      </c>
      <c r="I486" s="103" t="n">
        <f aca="false">IF(I$1="P",MAX(0,I$2-$C486),IF(I$1="C",MAX(0,$C486-I$2)))</f>
        <v>3.47</v>
      </c>
      <c r="J486" s="103" t="n">
        <f aca="false">IF(J$1="P",MAX(0,J$2-$C486),IF(J$1="C",MAX(0,$C486-J$2)))</f>
        <v>8.47</v>
      </c>
      <c r="K486" s="103" t="n">
        <f aca="false">IF(K$1="P",MAX(0,K$2-$C486),IF(K$1="C",MAX(0,$C486-K$2)))</f>
        <v>13.47</v>
      </c>
      <c r="L486" s="103" t="n">
        <f aca="false">IF(L$1="P",MAX(0,L$2-$C486),IF(L$1="C",MAX(0,$C486-L$2)))</f>
        <v>23.47</v>
      </c>
      <c r="M486" s="103" t="n">
        <f aca="false">IF(M$1="P",MAX(0,M$2-$C486),IF(M$1="C",MAX(0,$C486-M$2)))</f>
        <v>1.53</v>
      </c>
      <c r="N486" s="103" t="n">
        <f aca="false">IF(N$1="P",MAX(0,N$2-$C486),IF(N$1="C",MAX(0,$C486-N$2)))</f>
        <v>0</v>
      </c>
      <c r="O486" s="103" t="n">
        <f aca="false">IF(O$1="P",MAX(0,O$2-$C486),IF(O$1="C",MAX(0,$C486-O$2)))</f>
        <v>0</v>
      </c>
      <c r="P486" s="103" t="n">
        <f aca="false">IF(P$1="P",MAX(0,P$2-$C486),IF(P$1="C",MAX(0,$C486-P$2)))</f>
        <v>0</v>
      </c>
      <c r="Q486" s="103" t="n">
        <f aca="false">IF(Q$1="P",MAX(0,Q$2-$C486),IF(Q$1="C",MAX(0,$C486-Q$2)))</f>
        <v>0</v>
      </c>
      <c r="R486" s="103" t="n">
        <f aca="false">IF(R$1="P",MAX(0,R$2-$C486),IF(R$1="C",MAX(0,$C486-R$2)))</f>
        <v>0</v>
      </c>
      <c r="S486" s="104" t="n">
        <f aca="false">A486</f>
        <v>22</v>
      </c>
      <c r="T486" s="105" t="n">
        <f aca="false">VLOOKUP($B486,Gas!$B$3:$E$2506,2)</f>
        <v>2.975</v>
      </c>
      <c r="U486" s="46" t="n">
        <f aca="false">C486/T486</f>
        <v>8.91764705882353</v>
      </c>
      <c r="V486" s="99" t="n">
        <f aca="false">VLOOKUP($B486,Gas!$B$3:$E$2506,4)</f>
        <v>0.375721209261335</v>
      </c>
    </row>
    <row r="487" customFormat="false" ht="12.75" hidden="false" customHeight="false" outlineLevel="0" collapsed="false">
      <c r="A487" s="95" t="n">
        <f aca="false">MONTH(B487)+(YEAR(B487)-1998)*12</f>
        <v>22</v>
      </c>
      <c r="B487" s="107" t="n">
        <v>36460</v>
      </c>
      <c r="C487" s="97" t="n">
        <v>23.03</v>
      </c>
      <c r="D487" s="98" t="n">
        <f aca="false">LN(C487/C486)</f>
        <v>-0.141478454317054</v>
      </c>
      <c r="E487" s="106" t="n">
        <f aca="false">STDEV(D478:D487)*SQRT(trade_day)</f>
        <v>1.70417357388506</v>
      </c>
      <c r="F487" s="97"/>
      <c r="G487" s="103" t="n">
        <f aca="false">IF(G$1="P",MAX(0,G$2-$C487),IF(G$1="C",MAX(0,$C487-G$2)))</f>
        <v>0</v>
      </c>
      <c r="H487" s="103" t="n">
        <f aca="false">IF(H$1="P",MAX(0,H$2-$C487),IF(H$1="C",MAX(0,$C487-H$2)))</f>
        <v>1.97</v>
      </c>
      <c r="I487" s="103" t="n">
        <f aca="false">IF(I$1="P",MAX(0,I$2-$C487),IF(I$1="C",MAX(0,$C487-I$2)))</f>
        <v>6.97</v>
      </c>
      <c r="J487" s="103" t="n">
        <f aca="false">IF(J$1="P",MAX(0,J$2-$C487),IF(J$1="C",MAX(0,$C487-J$2)))</f>
        <v>11.97</v>
      </c>
      <c r="K487" s="103" t="n">
        <f aca="false">IF(K$1="P",MAX(0,K$2-$C487),IF(K$1="C",MAX(0,$C487-K$2)))</f>
        <v>16.97</v>
      </c>
      <c r="L487" s="103" t="n">
        <f aca="false">IF(L$1="P",MAX(0,L$2-$C487),IF(L$1="C",MAX(0,$C487-L$2)))</f>
        <v>26.97</v>
      </c>
      <c r="M487" s="103" t="n">
        <f aca="false">IF(M$1="P",MAX(0,M$2-$C487),IF(M$1="C",MAX(0,$C487-M$2)))</f>
        <v>0</v>
      </c>
      <c r="N487" s="103" t="n">
        <f aca="false">IF(N$1="P",MAX(0,N$2-$C487),IF(N$1="C",MAX(0,$C487-N$2)))</f>
        <v>0</v>
      </c>
      <c r="O487" s="103" t="n">
        <f aca="false">IF(O$1="P",MAX(0,O$2-$C487),IF(O$1="C",MAX(0,$C487-O$2)))</f>
        <v>0</v>
      </c>
      <c r="P487" s="103" t="n">
        <f aca="false">IF(P$1="P",MAX(0,P$2-$C487),IF(P$1="C",MAX(0,$C487-P$2)))</f>
        <v>0</v>
      </c>
      <c r="Q487" s="103" t="n">
        <f aca="false">IF(Q$1="P",MAX(0,Q$2-$C487),IF(Q$1="C",MAX(0,$C487-Q$2)))</f>
        <v>0</v>
      </c>
      <c r="R487" s="103" t="n">
        <f aca="false">IF(R$1="P",MAX(0,R$2-$C487),IF(R$1="C",MAX(0,$C487-R$2)))</f>
        <v>0</v>
      </c>
      <c r="S487" s="104" t="n">
        <f aca="false">A487</f>
        <v>22</v>
      </c>
      <c r="T487" s="105" t="n">
        <f aca="false">VLOOKUP($B487,Gas!$B$3:$E$2506,2)</f>
        <v>2.965</v>
      </c>
      <c r="U487" s="46" t="n">
        <f aca="false">C487/T487</f>
        <v>7.7672849915683</v>
      </c>
      <c r="V487" s="99" t="n">
        <f aca="false">VLOOKUP($B487,Gas!$B$3:$E$2506,4)</f>
        <v>0.380176586908399</v>
      </c>
    </row>
    <row r="488" customFormat="false" ht="12.75" hidden="false" customHeight="false" outlineLevel="0" collapsed="false">
      <c r="A488" s="95" t="n">
        <f aca="false">MONTH(B488)+(YEAR(B488)-1998)*12</f>
        <v>22</v>
      </c>
      <c r="B488" s="107" t="n">
        <v>36461</v>
      </c>
      <c r="C488" s="97" t="n">
        <v>21.75</v>
      </c>
      <c r="D488" s="98" t="n">
        <f aca="false">LN(C488/C487)</f>
        <v>-0.0571839562979008</v>
      </c>
      <c r="E488" s="106" t="n">
        <f aca="false">STDEV(D479:D488)*SQRT(trade_day)</f>
        <v>1.57986437439465</v>
      </c>
      <c r="F488" s="97"/>
      <c r="G488" s="103" t="n">
        <f aca="false">IF(G$1="P",MAX(0,G$2-$C488),IF(G$1="C",MAX(0,$C488-G$2)))</f>
        <v>0</v>
      </c>
      <c r="H488" s="103" t="n">
        <f aca="false">IF(H$1="P",MAX(0,H$2-$C488),IF(H$1="C",MAX(0,$C488-H$2)))</f>
        <v>3.25</v>
      </c>
      <c r="I488" s="103" t="n">
        <f aca="false">IF(I$1="P",MAX(0,I$2-$C488),IF(I$1="C",MAX(0,$C488-I$2)))</f>
        <v>8.25</v>
      </c>
      <c r="J488" s="103" t="n">
        <f aca="false">IF(J$1="P",MAX(0,J$2-$C488),IF(J$1="C",MAX(0,$C488-J$2)))</f>
        <v>13.25</v>
      </c>
      <c r="K488" s="103" t="n">
        <f aca="false">IF(K$1="P",MAX(0,K$2-$C488),IF(K$1="C",MAX(0,$C488-K$2)))</f>
        <v>18.25</v>
      </c>
      <c r="L488" s="103" t="n">
        <f aca="false">IF(L$1="P",MAX(0,L$2-$C488),IF(L$1="C",MAX(0,$C488-L$2)))</f>
        <v>28.25</v>
      </c>
      <c r="M488" s="103" t="n">
        <f aca="false">IF(M$1="P",MAX(0,M$2-$C488),IF(M$1="C",MAX(0,$C488-M$2)))</f>
        <v>0</v>
      </c>
      <c r="N488" s="103" t="n">
        <f aca="false">IF(N$1="P",MAX(0,N$2-$C488),IF(N$1="C",MAX(0,$C488-N$2)))</f>
        <v>0</v>
      </c>
      <c r="O488" s="103" t="n">
        <f aca="false">IF(O$1="P",MAX(0,O$2-$C488),IF(O$1="C",MAX(0,$C488-O$2)))</f>
        <v>0</v>
      </c>
      <c r="P488" s="103" t="n">
        <f aca="false">IF(P$1="P",MAX(0,P$2-$C488),IF(P$1="C",MAX(0,$C488-P$2)))</f>
        <v>0</v>
      </c>
      <c r="Q488" s="103" t="n">
        <f aca="false">IF(Q$1="P",MAX(0,Q$2-$C488),IF(Q$1="C",MAX(0,$C488-Q$2)))</f>
        <v>0</v>
      </c>
      <c r="R488" s="103" t="n">
        <f aca="false">IF(R$1="P",MAX(0,R$2-$C488),IF(R$1="C",MAX(0,$C488-R$2)))</f>
        <v>0</v>
      </c>
      <c r="S488" s="104" t="n">
        <f aca="false">A488</f>
        <v>22</v>
      </c>
      <c r="T488" s="105" t="n">
        <f aca="false">VLOOKUP($B488,Gas!$B$3:$E$2506,2)</f>
        <v>3.02</v>
      </c>
      <c r="U488" s="46" t="n">
        <f aca="false">C488/T488</f>
        <v>7.20198675496689</v>
      </c>
      <c r="V488" s="99" t="n">
        <f aca="false">VLOOKUP($B488,Gas!$B$3:$E$2506,4)</f>
        <v>0.375820604483873</v>
      </c>
    </row>
    <row r="489" customFormat="false" ht="12.75" hidden="false" customHeight="false" outlineLevel="0" collapsed="false">
      <c r="A489" s="95" t="n">
        <f aca="false">MONTH(B489)+(YEAR(B489)-1998)*12</f>
        <v>22</v>
      </c>
      <c r="B489" s="107" t="n">
        <v>36462</v>
      </c>
      <c r="C489" s="97" t="n">
        <v>21.07</v>
      </c>
      <c r="D489" s="98" t="n">
        <f aca="false">LN(C489/C488)</f>
        <v>-0.0317635297185955</v>
      </c>
      <c r="E489" s="106" t="n">
        <f aca="false">STDEV(D480:D489)*SQRT(trade_day)</f>
        <v>1.58445129387772</v>
      </c>
      <c r="F489" s="97"/>
      <c r="G489" s="103" t="n">
        <f aca="false">IF(G$1="P",MAX(0,G$2-$C489),IF(G$1="C",MAX(0,$C489-G$2)))</f>
        <v>0</v>
      </c>
      <c r="H489" s="103" t="n">
        <f aca="false">IF(H$1="P",MAX(0,H$2-$C489),IF(H$1="C",MAX(0,$C489-H$2)))</f>
        <v>3.93</v>
      </c>
      <c r="I489" s="103" t="n">
        <f aca="false">IF(I$1="P",MAX(0,I$2-$C489),IF(I$1="C",MAX(0,$C489-I$2)))</f>
        <v>8.93</v>
      </c>
      <c r="J489" s="103" t="n">
        <f aca="false">IF(J$1="P",MAX(0,J$2-$C489),IF(J$1="C",MAX(0,$C489-J$2)))</f>
        <v>13.93</v>
      </c>
      <c r="K489" s="103" t="n">
        <f aca="false">IF(K$1="P",MAX(0,K$2-$C489),IF(K$1="C",MAX(0,$C489-K$2)))</f>
        <v>18.93</v>
      </c>
      <c r="L489" s="103" t="n">
        <f aca="false">IF(L$1="P",MAX(0,L$2-$C489),IF(L$1="C",MAX(0,$C489-L$2)))</f>
        <v>28.93</v>
      </c>
      <c r="M489" s="103" t="n">
        <f aca="false">IF(M$1="P",MAX(0,M$2-$C489),IF(M$1="C",MAX(0,$C489-M$2)))</f>
        <v>0</v>
      </c>
      <c r="N489" s="103" t="n">
        <f aca="false">IF(N$1="P",MAX(0,N$2-$C489),IF(N$1="C",MAX(0,$C489-N$2)))</f>
        <v>0</v>
      </c>
      <c r="O489" s="103" t="n">
        <f aca="false">IF(O$1="P",MAX(0,O$2-$C489),IF(O$1="C",MAX(0,$C489-O$2)))</f>
        <v>0</v>
      </c>
      <c r="P489" s="103" t="n">
        <f aca="false">IF(P$1="P",MAX(0,P$2-$C489),IF(P$1="C",MAX(0,$C489-P$2)))</f>
        <v>0</v>
      </c>
      <c r="Q489" s="103" t="n">
        <f aca="false">IF(Q$1="P",MAX(0,Q$2-$C489),IF(Q$1="C",MAX(0,$C489-Q$2)))</f>
        <v>0</v>
      </c>
      <c r="R489" s="103" t="n">
        <f aca="false">IF(R$1="P",MAX(0,R$2-$C489),IF(R$1="C",MAX(0,$C489-R$2)))</f>
        <v>0</v>
      </c>
      <c r="S489" s="104" t="n">
        <f aca="false">A489</f>
        <v>22</v>
      </c>
      <c r="T489" s="105" t="n">
        <f aca="false">VLOOKUP($B489,Gas!$B$3:$E$2506,2)</f>
        <v>2.995</v>
      </c>
      <c r="U489" s="46" t="n">
        <f aca="false">C489/T489</f>
        <v>7.03505843071786</v>
      </c>
      <c r="V489" s="99" t="n">
        <f aca="false">VLOOKUP($B489,Gas!$B$3:$E$2506,4)</f>
        <v>0.276723768559564</v>
      </c>
    </row>
    <row r="490" customFormat="false" ht="12.75" hidden="false" customHeight="false" outlineLevel="0" collapsed="false">
      <c r="A490" s="95" t="n">
        <f aca="false">MONTH(B490)+(YEAR(B490)-1998)*12</f>
        <v>23</v>
      </c>
      <c r="B490" s="107" t="n">
        <v>36465</v>
      </c>
      <c r="C490" s="97" t="n">
        <v>23.79</v>
      </c>
      <c r="D490" s="98" t="n">
        <f aca="false">LN(C490/C489)</f>
        <v>0.121415096498769</v>
      </c>
      <c r="E490" s="106" t="n">
        <f aca="false">STDEV(D481:D490)*SQRT(trade_day)</f>
        <v>1.55064877372672</v>
      </c>
      <c r="F490" s="97"/>
      <c r="G490" s="103" t="n">
        <f aca="false">IF(G$1="P",MAX(0,G$2-$C490),IF(G$1="C",MAX(0,$C490-G$2)))</f>
        <v>0</v>
      </c>
      <c r="H490" s="103" t="n">
        <f aca="false">IF(H$1="P",MAX(0,H$2-$C490),IF(H$1="C",MAX(0,$C490-H$2)))</f>
        <v>1.21</v>
      </c>
      <c r="I490" s="103" t="n">
        <f aca="false">IF(I$1="P",MAX(0,I$2-$C490),IF(I$1="C",MAX(0,$C490-I$2)))</f>
        <v>6.21</v>
      </c>
      <c r="J490" s="103" t="n">
        <f aca="false">IF(J$1="P",MAX(0,J$2-$C490),IF(J$1="C",MAX(0,$C490-J$2)))</f>
        <v>11.21</v>
      </c>
      <c r="K490" s="103" t="n">
        <f aca="false">IF(K$1="P",MAX(0,K$2-$C490),IF(K$1="C",MAX(0,$C490-K$2)))</f>
        <v>16.21</v>
      </c>
      <c r="L490" s="103" t="n">
        <f aca="false">IF(L$1="P",MAX(0,L$2-$C490),IF(L$1="C",MAX(0,$C490-L$2)))</f>
        <v>26.21</v>
      </c>
      <c r="M490" s="103" t="n">
        <f aca="false">IF(M$1="P",MAX(0,M$2-$C490),IF(M$1="C",MAX(0,$C490-M$2)))</f>
        <v>0</v>
      </c>
      <c r="N490" s="103" t="n">
        <f aca="false">IF(N$1="P",MAX(0,N$2-$C490),IF(N$1="C",MAX(0,$C490-N$2)))</f>
        <v>0</v>
      </c>
      <c r="O490" s="103" t="n">
        <f aca="false">IF(O$1="P",MAX(0,O$2-$C490),IF(O$1="C",MAX(0,$C490-O$2)))</f>
        <v>0</v>
      </c>
      <c r="P490" s="103" t="n">
        <f aca="false">IF(P$1="P",MAX(0,P$2-$C490),IF(P$1="C",MAX(0,$C490-P$2)))</f>
        <v>0</v>
      </c>
      <c r="Q490" s="103" t="n">
        <f aca="false">IF(Q$1="P",MAX(0,Q$2-$C490),IF(Q$1="C",MAX(0,$C490-Q$2)))</f>
        <v>0</v>
      </c>
      <c r="R490" s="103" t="n">
        <f aca="false">IF(R$1="P",MAX(0,R$2-$C490),IF(R$1="C",MAX(0,$C490-R$2)))</f>
        <v>0</v>
      </c>
      <c r="S490" s="104" t="n">
        <f aca="false">A490</f>
        <v>23</v>
      </c>
      <c r="T490" s="105" t="n">
        <f aca="false">VLOOKUP($B490,Gas!$B$3:$E$2506,2)</f>
        <v>2.795</v>
      </c>
      <c r="U490" s="46" t="n">
        <f aca="false">C490/T490</f>
        <v>8.51162790697674</v>
      </c>
      <c r="V490" s="99" t="n">
        <f aca="false">VLOOKUP($B490,Gas!$B$3:$E$2506,4)</f>
        <v>0.477861881767116</v>
      </c>
    </row>
    <row r="491" customFormat="false" ht="12.75" hidden="false" customHeight="false" outlineLevel="0" collapsed="false">
      <c r="A491" s="95" t="n">
        <f aca="false">MONTH(B491)+(YEAR(B491)-1998)*12</f>
        <v>23</v>
      </c>
      <c r="B491" s="107" t="n">
        <v>36466</v>
      </c>
      <c r="C491" s="97" t="n">
        <v>22.75</v>
      </c>
      <c r="D491" s="98" t="n">
        <f aca="false">LN(C491/C490)</f>
        <v>-0.0447001789179068</v>
      </c>
      <c r="E491" s="106" t="n">
        <f aca="false">STDEV(D482:D491)*SQRT(trade_day)</f>
        <v>1.44865991035154</v>
      </c>
      <c r="F491" s="97"/>
      <c r="G491" s="103" t="n">
        <f aca="false">IF(G$1="P",MAX(0,G$2-$C491),IF(G$1="C",MAX(0,$C491-G$2)))</f>
        <v>0</v>
      </c>
      <c r="H491" s="103" t="n">
        <f aca="false">IF(H$1="P",MAX(0,H$2-$C491),IF(H$1="C",MAX(0,$C491-H$2)))</f>
        <v>2.25</v>
      </c>
      <c r="I491" s="103" t="n">
        <f aca="false">IF(I$1="P",MAX(0,I$2-$C491),IF(I$1="C",MAX(0,$C491-I$2)))</f>
        <v>7.25</v>
      </c>
      <c r="J491" s="103" t="n">
        <f aca="false">IF(J$1="P",MAX(0,J$2-$C491),IF(J$1="C",MAX(0,$C491-J$2)))</f>
        <v>12.25</v>
      </c>
      <c r="K491" s="103" t="n">
        <f aca="false">IF(K$1="P",MAX(0,K$2-$C491),IF(K$1="C",MAX(0,$C491-K$2)))</f>
        <v>17.25</v>
      </c>
      <c r="L491" s="103" t="n">
        <f aca="false">IF(L$1="P",MAX(0,L$2-$C491),IF(L$1="C",MAX(0,$C491-L$2)))</f>
        <v>27.25</v>
      </c>
      <c r="M491" s="103" t="n">
        <f aca="false">IF(M$1="P",MAX(0,M$2-$C491),IF(M$1="C",MAX(0,$C491-M$2)))</f>
        <v>0</v>
      </c>
      <c r="N491" s="103" t="n">
        <f aca="false">IF(N$1="P",MAX(0,N$2-$C491),IF(N$1="C",MAX(0,$C491-N$2)))</f>
        <v>0</v>
      </c>
      <c r="O491" s="103" t="n">
        <f aca="false">IF(O$1="P",MAX(0,O$2-$C491),IF(O$1="C",MAX(0,$C491-O$2)))</f>
        <v>0</v>
      </c>
      <c r="P491" s="103" t="n">
        <f aca="false">IF(P$1="P",MAX(0,P$2-$C491),IF(P$1="C",MAX(0,$C491-P$2)))</f>
        <v>0</v>
      </c>
      <c r="Q491" s="103" t="n">
        <f aca="false">IF(Q$1="P",MAX(0,Q$2-$C491),IF(Q$1="C",MAX(0,$C491-Q$2)))</f>
        <v>0</v>
      </c>
      <c r="R491" s="103" t="n">
        <f aca="false">IF(R$1="P",MAX(0,R$2-$C491),IF(R$1="C",MAX(0,$C491-R$2)))</f>
        <v>0</v>
      </c>
      <c r="S491" s="104" t="n">
        <f aca="false">A491</f>
        <v>23</v>
      </c>
      <c r="T491" s="105" t="n">
        <f aca="false">VLOOKUP($B491,Gas!$B$3:$E$2506,2)</f>
        <v>2.73</v>
      </c>
      <c r="U491" s="46" t="n">
        <f aca="false">C491/T491</f>
        <v>8.33333333333333</v>
      </c>
      <c r="V491" s="99" t="n">
        <f aca="false">VLOOKUP($B491,Gas!$B$3:$E$2506,4)</f>
        <v>0.482048084727899</v>
      </c>
    </row>
    <row r="492" customFormat="false" ht="12.75" hidden="false" customHeight="false" outlineLevel="0" collapsed="false">
      <c r="A492" s="95" t="n">
        <f aca="false">MONTH(B492)+(YEAR(B492)-1998)*12</f>
        <v>23</v>
      </c>
      <c r="B492" s="107" t="n">
        <v>36467</v>
      </c>
      <c r="C492" s="97" t="n">
        <v>27.05</v>
      </c>
      <c r="D492" s="98" t="n">
        <f aca="false">LN(C492/C491)</f>
        <v>0.173121859895531</v>
      </c>
      <c r="E492" s="106" t="n">
        <f aca="false">STDEV(D483:D492)*SQRT(trade_day)</f>
        <v>1.52590243449588</v>
      </c>
      <c r="F492" s="97"/>
      <c r="G492" s="103" t="n">
        <f aca="false">IF(G$1="P",MAX(0,G$2-$C492),IF(G$1="C",MAX(0,$C492-G$2)))</f>
        <v>0</v>
      </c>
      <c r="H492" s="103" t="n">
        <f aca="false">IF(H$1="P",MAX(0,H$2-$C492),IF(H$1="C",MAX(0,$C492-H$2)))</f>
        <v>0</v>
      </c>
      <c r="I492" s="103" t="n">
        <f aca="false">IF(I$1="P",MAX(0,I$2-$C492),IF(I$1="C",MAX(0,$C492-I$2)))</f>
        <v>2.95</v>
      </c>
      <c r="J492" s="103" t="n">
        <f aca="false">IF(J$1="P",MAX(0,J$2-$C492),IF(J$1="C",MAX(0,$C492-J$2)))</f>
        <v>7.95</v>
      </c>
      <c r="K492" s="103" t="n">
        <f aca="false">IF(K$1="P",MAX(0,K$2-$C492),IF(K$1="C",MAX(0,$C492-K$2)))</f>
        <v>12.95</v>
      </c>
      <c r="L492" s="103" t="n">
        <f aca="false">IF(L$1="P",MAX(0,L$2-$C492),IF(L$1="C",MAX(0,$C492-L$2)))</f>
        <v>22.95</v>
      </c>
      <c r="M492" s="103" t="n">
        <f aca="false">IF(M$1="P",MAX(0,M$2-$C492),IF(M$1="C",MAX(0,$C492-M$2)))</f>
        <v>2.05</v>
      </c>
      <c r="N492" s="103" t="n">
        <f aca="false">IF(N$1="P",MAX(0,N$2-$C492),IF(N$1="C",MAX(0,$C492-N$2)))</f>
        <v>0</v>
      </c>
      <c r="O492" s="103" t="n">
        <f aca="false">IF(O$1="P",MAX(0,O$2-$C492),IF(O$1="C",MAX(0,$C492-O$2)))</f>
        <v>0</v>
      </c>
      <c r="P492" s="103" t="n">
        <f aca="false">IF(P$1="P",MAX(0,P$2-$C492),IF(P$1="C",MAX(0,$C492-P$2)))</f>
        <v>0</v>
      </c>
      <c r="Q492" s="103" t="n">
        <f aca="false">IF(Q$1="P",MAX(0,Q$2-$C492),IF(Q$1="C",MAX(0,$C492-Q$2)))</f>
        <v>0</v>
      </c>
      <c r="R492" s="103" t="n">
        <f aca="false">IF(R$1="P",MAX(0,R$2-$C492),IF(R$1="C",MAX(0,$C492-R$2)))</f>
        <v>0</v>
      </c>
      <c r="S492" s="104" t="n">
        <f aca="false">A492</f>
        <v>23</v>
      </c>
      <c r="T492" s="105" t="n">
        <f aca="false">VLOOKUP($B492,Gas!$B$3:$E$2506,2)</f>
        <v>2.815</v>
      </c>
      <c r="U492" s="46" t="n">
        <f aca="false">C492/T492</f>
        <v>9.60923623445826</v>
      </c>
      <c r="V492" s="99" t="n">
        <f aca="false">VLOOKUP($B492,Gas!$B$3:$E$2506,4)</f>
        <v>0.539028352431376</v>
      </c>
    </row>
    <row r="493" customFormat="false" ht="12.75" hidden="false" customHeight="false" outlineLevel="0" collapsed="false">
      <c r="A493" s="95" t="n">
        <f aca="false">MONTH(B493)+(YEAR(B493)-1998)*12</f>
        <v>23</v>
      </c>
      <c r="B493" s="107" t="n">
        <v>36468</v>
      </c>
      <c r="C493" s="97" t="n">
        <v>28.67</v>
      </c>
      <c r="D493" s="98" t="n">
        <f aca="false">LN(C493/C492)</f>
        <v>0.058164274602788</v>
      </c>
      <c r="E493" s="106" t="n">
        <f aca="false">STDEV(D484:D493)*SQRT(trade_day)</f>
        <v>1.53445567844564</v>
      </c>
      <c r="F493" s="97"/>
      <c r="G493" s="103" t="n">
        <f aca="false">IF(G$1="P",MAX(0,G$2-$C493),IF(G$1="C",MAX(0,$C493-G$2)))</f>
        <v>0</v>
      </c>
      <c r="H493" s="103" t="n">
        <f aca="false">IF(H$1="P",MAX(0,H$2-$C493),IF(H$1="C",MAX(0,$C493-H$2)))</f>
        <v>0</v>
      </c>
      <c r="I493" s="103" t="n">
        <f aca="false">IF(I$1="P",MAX(0,I$2-$C493),IF(I$1="C",MAX(0,$C493-I$2)))</f>
        <v>1.33</v>
      </c>
      <c r="J493" s="103" t="n">
        <f aca="false">IF(J$1="P",MAX(0,J$2-$C493),IF(J$1="C",MAX(0,$C493-J$2)))</f>
        <v>6.33</v>
      </c>
      <c r="K493" s="103" t="n">
        <f aca="false">IF(K$1="P",MAX(0,K$2-$C493),IF(K$1="C",MAX(0,$C493-K$2)))</f>
        <v>11.33</v>
      </c>
      <c r="L493" s="103" t="n">
        <f aca="false">IF(L$1="P",MAX(0,L$2-$C493),IF(L$1="C",MAX(0,$C493-L$2)))</f>
        <v>21.33</v>
      </c>
      <c r="M493" s="103" t="n">
        <f aca="false">IF(M$1="P",MAX(0,M$2-$C493),IF(M$1="C",MAX(0,$C493-M$2)))</f>
        <v>3.67</v>
      </c>
      <c r="N493" s="103" t="n">
        <f aca="false">IF(N$1="P",MAX(0,N$2-$C493),IF(N$1="C",MAX(0,$C493-N$2)))</f>
        <v>0</v>
      </c>
      <c r="O493" s="103" t="n">
        <f aca="false">IF(O$1="P",MAX(0,O$2-$C493),IF(O$1="C",MAX(0,$C493-O$2)))</f>
        <v>0</v>
      </c>
      <c r="P493" s="103" t="n">
        <f aca="false">IF(P$1="P",MAX(0,P$2-$C493),IF(P$1="C",MAX(0,$C493-P$2)))</f>
        <v>0</v>
      </c>
      <c r="Q493" s="103" t="n">
        <f aca="false">IF(Q$1="P",MAX(0,Q$2-$C493),IF(Q$1="C",MAX(0,$C493-Q$2)))</f>
        <v>0</v>
      </c>
      <c r="R493" s="103" t="n">
        <f aca="false">IF(R$1="P",MAX(0,R$2-$C493),IF(R$1="C",MAX(0,$C493-R$2)))</f>
        <v>0</v>
      </c>
      <c r="S493" s="104" t="n">
        <f aca="false">A493</f>
        <v>23</v>
      </c>
      <c r="T493" s="105" t="n">
        <f aca="false">VLOOKUP($B493,Gas!$B$3:$E$2506,2)</f>
        <v>2.835</v>
      </c>
      <c r="U493" s="46" t="n">
        <f aca="false">C493/T493</f>
        <v>10.1128747795414</v>
      </c>
      <c r="V493" s="99" t="n">
        <f aca="false">VLOOKUP($B493,Gas!$B$3:$E$2506,4)</f>
        <v>0.544179822412963</v>
      </c>
    </row>
    <row r="494" customFormat="false" ht="12.75" hidden="false" customHeight="false" outlineLevel="0" collapsed="false">
      <c r="A494" s="95" t="n">
        <f aca="false">MONTH(B494)+(YEAR(B494)-1998)*12</f>
        <v>23</v>
      </c>
      <c r="B494" s="107" t="n">
        <v>36469</v>
      </c>
      <c r="C494" s="97" t="n">
        <v>22.87</v>
      </c>
      <c r="D494" s="98" t="n">
        <f aca="false">LN(C494/C493)</f>
        <v>-0.226025271860589</v>
      </c>
      <c r="E494" s="106" t="n">
        <f aca="false">STDEV(D485:D494)*SQRT(trade_day)</f>
        <v>1.98784902524456</v>
      </c>
      <c r="F494" s="97"/>
      <c r="G494" s="103" t="n">
        <f aca="false">IF(G$1="P",MAX(0,G$2-$C494),IF(G$1="C",MAX(0,$C494-G$2)))</f>
        <v>0</v>
      </c>
      <c r="H494" s="103" t="n">
        <f aca="false">IF(H$1="P",MAX(0,H$2-$C494),IF(H$1="C",MAX(0,$C494-H$2)))</f>
        <v>2.13</v>
      </c>
      <c r="I494" s="103" t="n">
        <f aca="false">IF(I$1="P",MAX(0,I$2-$C494),IF(I$1="C",MAX(0,$C494-I$2)))</f>
        <v>7.13</v>
      </c>
      <c r="J494" s="103" t="n">
        <f aca="false">IF(J$1="P",MAX(0,J$2-$C494),IF(J$1="C",MAX(0,$C494-J$2)))</f>
        <v>12.13</v>
      </c>
      <c r="K494" s="103" t="n">
        <f aca="false">IF(K$1="P",MAX(0,K$2-$C494),IF(K$1="C",MAX(0,$C494-K$2)))</f>
        <v>17.13</v>
      </c>
      <c r="L494" s="103" t="n">
        <f aca="false">IF(L$1="P",MAX(0,L$2-$C494),IF(L$1="C",MAX(0,$C494-L$2)))</f>
        <v>27.13</v>
      </c>
      <c r="M494" s="103" t="n">
        <f aca="false">IF(M$1="P",MAX(0,M$2-$C494),IF(M$1="C",MAX(0,$C494-M$2)))</f>
        <v>0</v>
      </c>
      <c r="N494" s="103" t="n">
        <f aca="false">IF(N$1="P",MAX(0,N$2-$C494),IF(N$1="C",MAX(0,$C494-N$2)))</f>
        <v>0</v>
      </c>
      <c r="O494" s="103" t="n">
        <f aca="false">IF(O$1="P",MAX(0,O$2-$C494),IF(O$1="C",MAX(0,$C494-O$2)))</f>
        <v>0</v>
      </c>
      <c r="P494" s="103" t="n">
        <f aca="false">IF(P$1="P",MAX(0,P$2-$C494),IF(P$1="C",MAX(0,$C494-P$2)))</f>
        <v>0</v>
      </c>
      <c r="Q494" s="103" t="n">
        <f aca="false">IF(Q$1="P",MAX(0,Q$2-$C494),IF(Q$1="C",MAX(0,$C494-Q$2)))</f>
        <v>0</v>
      </c>
      <c r="R494" s="103" t="n">
        <f aca="false">IF(R$1="P",MAX(0,R$2-$C494),IF(R$1="C",MAX(0,$C494-R$2)))</f>
        <v>0</v>
      </c>
      <c r="S494" s="104" t="n">
        <f aca="false">A494</f>
        <v>23</v>
      </c>
      <c r="T494" s="105" t="n">
        <f aca="false">VLOOKUP($B494,Gas!$B$3:$E$2506,2)</f>
        <v>2.74</v>
      </c>
      <c r="U494" s="46" t="n">
        <f aca="false">C494/T494</f>
        <v>8.34671532846715</v>
      </c>
      <c r="V494" s="99" t="n">
        <f aca="false">VLOOKUP($B494,Gas!$B$3:$E$2506,4)</f>
        <v>0.570488271036477</v>
      </c>
    </row>
    <row r="495" customFormat="false" ht="12.75" hidden="false" customHeight="false" outlineLevel="0" collapsed="false">
      <c r="A495" s="95" t="n">
        <f aca="false">MONTH(B495)+(YEAR(B495)-1998)*12</f>
        <v>23</v>
      </c>
      <c r="B495" s="107" t="n">
        <v>36472</v>
      </c>
      <c r="C495" s="97" t="n">
        <v>20.37</v>
      </c>
      <c r="D495" s="98" t="n">
        <f aca="false">LN(C495/C494)</f>
        <v>-0.115762777795975</v>
      </c>
      <c r="E495" s="106" t="n">
        <f aca="false">STDEV(D486:D495)*SQRT(trade_day)</f>
        <v>1.94294941506939</v>
      </c>
      <c r="F495" s="97"/>
      <c r="G495" s="103" t="n">
        <f aca="false">IF(G$1="P",MAX(0,G$2-$C495),IF(G$1="C",MAX(0,$C495-G$2)))</f>
        <v>0</v>
      </c>
      <c r="H495" s="103" t="n">
        <f aca="false">IF(H$1="P",MAX(0,H$2-$C495),IF(H$1="C",MAX(0,$C495-H$2)))</f>
        <v>4.63</v>
      </c>
      <c r="I495" s="103" t="n">
        <f aca="false">IF(I$1="P",MAX(0,I$2-$C495),IF(I$1="C",MAX(0,$C495-I$2)))</f>
        <v>9.63</v>
      </c>
      <c r="J495" s="103" t="n">
        <f aca="false">IF(J$1="P",MAX(0,J$2-$C495),IF(J$1="C",MAX(0,$C495-J$2)))</f>
        <v>14.63</v>
      </c>
      <c r="K495" s="103" t="n">
        <f aca="false">IF(K$1="P",MAX(0,K$2-$C495),IF(K$1="C",MAX(0,$C495-K$2)))</f>
        <v>19.63</v>
      </c>
      <c r="L495" s="103" t="n">
        <f aca="false">IF(L$1="P",MAX(0,L$2-$C495),IF(L$1="C",MAX(0,$C495-L$2)))</f>
        <v>29.63</v>
      </c>
      <c r="M495" s="103" t="n">
        <f aca="false">IF(M$1="P",MAX(0,M$2-$C495),IF(M$1="C",MAX(0,$C495-M$2)))</f>
        <v>0</v>
      </c>
      <c r="N495" s="103" t="n">
        <f aca="false">IF(N$1="P",MAX(0,N$2-$C495),IF(N$1="C",MAX(0,$C495-N$2)))</f>
        <v>0</v>
      </c>
      <c r="O495" s="103" t="n">
        <f aca="false">IF(O$1="P",MAX(0,O$2-$C495),IF(O$1="C",MAX(0,$C495-O$2)))</f>
        <v>0</v>
      </c>
      <c r="P495" s="103" t="n">
        <f aca="false">IF(P$1="P",MAX(0,P$2-$C495),IF(P$1="C",MAX(0,$C495-P$2)))</f>
        <v>0</v>
      </c>
      <c r="Q495" s="103" t="n">
        <f aca="false">IF(Q$1="P",MAX(0,Q$2-$C495),IF(Q$1="C",MAX(0,$C495-Q$2)))</f>
        <v>0</v>
      </c>
      <c r="R495" s="103" t="n">
        <f aca="false">IF(R$1="P",MAX(0,R$2-$C495),IF(R$1="C",MAX(0,$C495-R$2)))</f>
        <v>0</v>
      </c>
      <c r="S495" s="104" t="n">
        <f aca="false">A495</f>
        <v>23</v>
      </c>
      <c r="T495" s="105" t="n">
        <f aca="false">VLOOKUP($B495,Gas!$B$3:$E$2506,2)</f>
        <v>2.625</v>
      </c>
      <c r="U495" s="46" t="n">
        <f aca="false">C495/T495</f>
        <v>7.76</v>
      </c>
      <c r="V495" s="99" t="n">
        <f aca="false">VLOOKUP($B495,Gas!$B$3:$E$2506,4)</f>
        <v>0.58309153712343</v>
      </c>
    </row>
    <row r="496" customFormat="false" ht="12.75" hidden="false" customHeight="false" outlineLevel="0" collapsed="false">
      <c r="A496" s="95" t="n">
        <f aca="false">MONTH(B496)+(YEAR(B496)-1998)*12</f>
        <v>23</v>
      </c>
      <c r="B496" s="107" t="n">
        <v>36473</v>
      </c>
      <c r="C496" s="97" t="n">
        <v>17</v>
      </c>
      <c r="D496" s="98" t="n">
        <f aca="false">LN(C496/C495)</f>
        <v>-0.180849886182498</v>
      </c>
      <c r="E496" s="106" t="n">
        <f aca="false">STDEV(D487:D496)*SQRT(trade_day)</f>
        <v>2.05329076265919</v>
      </c>
      <c r="F496" s="97"/>
      <c r="G496" s="103" t="n">
        <f aca="false">IF(G$1="P",MAX(0,G$2-$C496),IF(G$1="C",MAX(0,$C496-G$2)))</f>
        <v>3</v>
      </c>
      <c r="H496" s="103" t="n">
        <f aca="false">IF(H$1="P",MAX(0,H$2-$C496),IF(H$1="C",MAX(0,$C496-H$2)))</f>
        <v>8</v>
      </c>
      <c r="I496" s="103" t="n">
        <f aca="false">IF(I$1="P",MAX(0,I$2-$C496),IF(I$1="C",MAX(0,$C496-I$2)))</f>
        <v>13</v>
      </c>
      <c r="J496" s="103" t="n">
        <f aca="false">IF(J$1="P",MAX(0,J$2-$C496),IF(J$1="C",MAX(0,$C496-J$2)))</f>
        <v>18</v>
      </c>
      <c r="K496" s="103" t="n">
        <f aca="false">IF(K$1="P",MAX(0,K$2-$C496),IF(K$1="C",MAX(0,$C496-K$2)))</f>
        <v>23</v>
      </c>
      <c r="L496" s="103" t="n">
        <f aca="false">IF(L$1="P",MAX(0,L$2-$C496),IF(L$1="C",MAX(0,$C496-L$2)))</f>
        <v>33</v>
      </c>
      <c r="M496" s="103" t="n">
        <f aca="false">IF(M$1="P",MAX(0,M$2-$C496),IF(M$1="C",MAX(0,$C496-M$2)))</f>
        <v>0</v>
      </c>
      <c r="N496" s="103" t="n">
        <f aca="false">IF(N$1="P",MAX(0,N$2-$C496),IF(N$1="C",MAX(0,$C496-N$2)))</f>
        <v>0</v>
      </c>
      <c r="O496" s="103" t="n">
        <f aca="false">IF(O$1="P",MAX(0,O$2-$C496),IF(O$1="C",MAX(0,$C496-O$2)))</f>
        <v>0</v>
      </c>
      <c r="P496" s="103" t="n">
        <f aca="false">IF(P$1="P",MAX(0,P$2-$C496),IF(P$1="C",MAX(0,$C496-P$2)))</f>
        <v>0</v>
      </c>
      <c r="Q496" s="103" t="n">
        <f aca="false">IF(Q$1="P",MAX(0,Q$2-$C496),IF(Q$1="C",MAX(0,$C496-Q$2)))</f>
        <v>0</v>
      </c>
      <c r="R496" s="103" t="n">
        <f aca="false">IF(R$1="P",MAX(0,R$2-$C496),IF(R$1="C",MAX(0,$C496-R$2)))</f>
        <v>0</v>
      </c>
      <c r="S496" s="104" t="n">
        <f aca="false">A496</f>
        <v>23</v>
      </c>
      <c r="T496" s="105" t="n">
        <f aca="false">VLOOKUP($B496,Gas!$B$3:$E$2506,2)</f>
        <v>2.59</v>
      </c>
      <c r="U496" s="46" t="n">
        <f aca="false">C496/T496</f>
        <v>6.56370656370656</v>
      </c>
      <c r="V496" s="99" t="n">
        <f aca="false">VLOOKUP($B496,Gas!$B$3:$E$2506,4)</f>
        <v>0.415262123161751</v>
      </c>
    </row>
    <row r="497" customFormat="false" ht="12.75" hidden="false" customHeight="false" outlineLevel="0" collapsed="false">
      <c r="A497" s="95" t="n">
        <f aca="false">MONTH(B497)+(YEAR(B497)-1998)*12</f>
        <v>23</v>
      </c>
      <c r="B497" s="107" t="n">
        <v>36474</v>
      </c>
      <c r="C497" s="97" t="n">
        <v>16.54</v>
      </c>
      <c r="D497" s="98" t="n">
        <f aca="false">LN(C497/C496)</f>
        <v>-0.0274316544606709</v>
      </c>
      <c r="E497" s="106" t="n">
        <f aca="false">STDEV(D488:D497)*SQRT(trade_day)</f>
        <v>1.98160554963305</v>
      </c>
      <c r="F497" s="97"/>
      <c r="G497" s="103" t="n">
        <f aca="false">IF(G$1="P",MAX(0,G$2-$C497),IF(G$1="C",MAX(0,$C497-G$2)))</f>
        <v>3.46</v>
      </c>
      <c r="H497" s="103" t="n">
        <f aca="false">IF(H$1="P",MAX(0,H$2-$C497),IF(H$1="C",MAX(0,$C497-H$2)))</f>
        <v>8.46</v>
      </c>
      <c r="I497" s="103" t="n">
        <f aca="false">IF(I$1="P",MAX(0,I$2-$C497),IF(I$1="C",MAX(0,$C497-I$2)))</f>
        <v>13.46</v>
      </c>
      <c r="J497" s="103" t="n">
        <f aca="false">IF(J$1="P",MAX(0,J$2-$C497),IF(J$1="C",MAX(0,$C497-J$2)))</f>
        <v>18.46</v>
      </c>
      <c r="K497" s="103" t="n">
        <f aca="false">IF(K$1="P",MAX(0,K$2-$C497),IF(K$1="C",MAX(0,$C497-K$2)))</f>
        <v>23.46</v>
      </c>
      <c r="L497" s="103" t="n">
        <f aca="false">IF(L$1="P",MAX(0,L$2-$C497),IF(L$1="C",MAX(0,$C497-L$2)))</f>
        <v>33.46</v>
      </c>
      <c r="M497" s="103" t="n">
        <f aca="false">IF(M$1="P",MAX(0,M$2-$C497),IF(M$1="C",MAX(0,$C497-M$2)))</f>
        <v>0</v>
      </c>
      <c r="N497" s="103" t="n">
        <f aca="false">IF(N$1="P",MAX(0,N$2-$C497),IF(N$1="C",MAX(0,$C497-N$2)))</f>
        <v>0</v>
      </c>
      <c r="O497" s="103" t="n">
        <f aca="false">IF(O$1="P",MAX(0,O$2-$C497),IF(O$1="C",MAX(0,$C497-O$2)))</f>
        <v>0</v>
      </c>
      <c r="P497" s="103" t="n">
        <f aca="false">IF(P$1="P",MAX(0,P$2-$C497),IF(P$1="C",MAX(0,$C497-P$2)))</f>
        <v>0</v>
      </c>
      <c r="Q497" s="103" t="n">
        <f aca="false">IF(Q$1="P",MAX(0,Q$2-$C497),IF(Q$1="C",MAX(0,$C497-Q$2)))</f>
        <v>0</v>
      </c>
      <c r="R497" s="103" t="n">
        <f aca="false">IF(R$1="P",MAX(0,R$2-$C497),IF(R$1="C",MAX(0,$C497-R$2)))</f>
        <v>0</v>
      </c>
      <c r="S497" s="104" t="n">
        <f aca="false">A497</f>
        <v>23</v>
      </c>
      <c r="T497" s="105" t="n">
        <f aca="false">VLOOKUP($B497,Gas!$B$3:$E$2506,2)</f>
        <v>2.44</v>
      </c>
      <c r="U497" s="46" t="n">
        <f aca="false">C497/T497</f>
        <v>6.77868852459016</v>
      </c>
      <c r="V497" s="99" t="n">
        <f aca="false">VLOOKUP($B497,Gas!$B$3:$E$2506,4)</f>
        <v>0.517783395505332</v>
      </c>
    </row>
    <row r="498" customFormat="false" ht="12.75" hidden="false" customHeight="false" outlineLevel="0" collapsed="false">
      <c r="A498" s="95" t="n">
        <f aca="false">MONTH(B498)+(YEAR(B498)-1998)*12</f>
        <v>23</v>
      </c>
      <c r="B498" s="107" t="n">
        <v>36475</v>
      </c>
      <c r="C498" s="97" t="n">
        <v>16.35</v>
      </c>
      <c r="D498" s="98" t="n">
        <f aca="false">LN(C498/C497)</f>
        <v>-0.0115537922522827</v>
      </c>
      <c r="E498" s="106" t="n">
        <f aca="false">STDEV(D489:D498)*SQRT(trade_day)</f>
        <v>1.97933432359421</v>
      </c>
      <c r="F498" s="97"/>
      <c r="G498" s="103" t="n">
        <f aca="false">IF(G$1="P",MAX(0,G$2-$C498),IF(G$1="C",MAX(0,$C498-G$2)))</f>
        <v>3.65</v>
      </c>
      <c r="H498" s="103" t="n">
        <f aca="false">IF(H$1="P",MAX(0,H$2-$C498),IF(H$1="C",MAX(0,$C498-H$2)))</f>
        <v>8.65</v>
      </c>
      <c r="I498" s="103" t="n">
        <f aca="false">IF(I$1="P",MAX(0,I$2-$C498),IF(I$1="C",MAX(0,$C498-I$2)))</f>
        <v>13.65</v>
      </c>
      <c r="J498" s="103" t="n">
        <f aca="false">IF(J$1="P",MAX(0,J$2-$C498),IF(J$1="C",MAX(0,$C498-J$2)))</f>
        <v>18.65</v>
      </c>
      <c r="K498" s="103" t="n">
        <f aca="false">IF(K$1="P",MAX(0,K$2-$C498),IF(K$1="C",MAX(0,$C498-K$2)))</f>
        <v>23.65</v>
      </c>
      <c r="L498" s="103" t="n">
        <f aca="false">IF(L$1="P",MAX(0,L$2-$C498),IF(L$1="C",MAX(0,$C498-L$2)))</f>
        <v>33.65</v>
      </c>
      <c r="M498" s="103" t="n">
        <f aca="false">IF(M$1="P",MAX(0,M$2-$C498),IF(M$1="C",MAX(0,$C498-M$2)))</f>
        <v>0</v>
      </c>
      <c r="N498" s="103" t="n">
        <f aca="false">IF(N$1="P",MAX(0,N$2-$C498),IF(N$1="C",MAX(0,$C498-N$2)))</f>
        <v>0</v>
      </c>
      <c r="O498" s="103" t="n">
        <f aca="false">IF(O$1="P",MAX(0,O$2-$C498),IF(O$1="C",MAX(0,$C498-O$2)))</f>
        <v>0</v>
      </c>
      <c r="P498" s="103" t="n">
        <f aca="false">IF(P$1="P",MAX(0,P$2-$C498),IF(P$1="C",MAX(0,$C498-P$2)))</f>
        <v>0</v>
      </c>
      <c r="Q498" s="103" t="n">
        <f aca="false">IF(Q$1="P",MAX(0,Q$2-$C498),IF(Q$1="C",MAX(0,$C498-Q$2)))</f>
        <v>0</v>
      </c>
      <c r="R498" s="103" t="n">
        <f aca="false">IF(R$1="P",MAX(0,R$2-$C498),IF(R$1="C",MAX(0,$C498-R$2)))</f>
        <v>0</v>
      </c>
      <c r="S498" s="104" t="n">
        <f aca="false">A498</f>
        <v>23</v>
      </c>
      <c r="T498" s="105" t="n">
        <f aca="false">VLOOKUP($B498,Gas!$B$3:$E$2506,2)</f>
        <v>2.395</v>
      </c>
      <c r="U498" s="46" t="n">
        <f aca="false">C498/T498</f>
        <v>6.82672233820459</v>
      </c>
      <c r="V498" s="99" t="n">
        <f aca="false">VLOOKUP($B498,Gas!$B$3:$E$2506,4)</f>
        <v>0.503241911822341</v>
      </c>
    </row>
    <row r="499" customFormat="false" ht="12.75" hidden="false" customHeight="false" outlineLevel="0" collapsed="false">
      <c r="A499" s="95" t="n">
        <f aca="false">MONTH(B499)+(YEAR(B499)-1998)*12</f>
        <v>23</v>
      </c>
      <c r="B499" s="107" t="n">
        <v>36476</v>
      </c>
      <c r="C499" s="97" t="n">
        <v>16.08</v>
      </c>
      <c r="D499" s="98" t="n">
        <f aca="false">LN(C499/C498)</f>
        <v>-0.0166516335924423</v>
      </c>
      <c r="E499" s="106" t="n">
        <f aca="false">STDEV(D490:D499)*SQRT(trade_day)</f>
        <v>1.98009244705456</v>
      </c>
      <c r="F499" s="97"/>
      <c r="G499" s="103" t="n">
        <f aca="false">IF(G$1="P",MAX(0,G$2-$C499),IF(G$1="C",MAX(0,$C499-G$2)))</f>
        <v>3.92</v>
      </c>
      <c r="H499" s="103" t="n">
        <f aca="false">IF(H$1="P",MAX(0,H$2-$C499),IF(H$1="C",MAX(0,$C499-H$2)))</f>
        <v>8.92</v>
      </c>
      <c r="I499" s="103" t="n">
        <f aca="false">IF(I$1="P",MAX(0,I$2-$C499),IF(I$1="C",MAX(0,$C499-I$2)))</f>
        <v>13.92</v>
      </c>
      <c r="J499" s="103" t="n">
        <f aca="false">IF(J$1="P",MAX(0,J$2-$C499),IF(J$1="C",MAX(0,$C499-J$2)))</f>
        <v>18.92</v>
      </c>
      <c r="K499" s="103" t="n">
        <f aca="false">IF(K$1="P",MAX(0,K$2-$C499),IF(K$1="C",MAX(0,$C499-K$2)))</f>
        <v>23.92</v>
      </c>
      <c r="L499" s="103" t="n">
        <f aca="false">IF(L$1="P",MAX(0,L$2-$C499),IF(L$1="C",MAX(0,$C499-L$2)))</f>
        <v>33.92</v>
      </c>
      <c r="M499" s="103" t="n">
        <f aca="false">IF(M$1="P",MAX(0,M$2-$C499),IF(M$1="C",MAX(0,$C499-M$2)))</f>
        <v>0</v>
      </c>
      <c r="N499" s="103" t="n">
        <f aca="false">IF(N$1="P",MAX(0,N$2-$C499),IF(N$1="C",MAX(0,$C499-N$2)))</f>
        <v>0</v>
      </c>
      <c r="O499" s="103" t="n">
        <f aca="false">IF(O$1="P",MAX(0,O$2-$C499),IF(O$1="C",MAX(0,$C499-O$2)))</f>
        <v>0</v>
      </c>
      <c r="P499" s="103" t="n">
        <f aca="false">IF(P$1="P",MAX(0,P$2-$C499),IF(P$1="C",MAX(0,$C499-P$2)))</f>
        <v>0</v>
      </c>
      <c r="Q499" s="103" t="n">
        <f aca="false">IF(Q$1="P",MAX(0,Q$2-$C499),IF(Q$1="C",MAX(0,$C499-Q$2)))</f>
        <v>0</v>
      </c>
      <c r="R499" s="103" t="n">
        <f aca="false">IF(R$1="P",MAX(0,R$2-$C499),IF(R$1="C",MAX(0,$C499-R$2)))</f>
        <v>0</v>
      </c>
      <c r="S499" s="104" t="n">
        <f aca="false">A499</f>
        <v>23</v>
      </c>
      <c r="T499" s="105" t="n">
        <f aca="false">VLOOKUP($B499,Gas!$B$3:$E$2506,2)</f>
        <v>2.395</v>
      </c>
      <c r="U499" s="46" t="n">
        <f aca="false">C499/T499</f>
        <v>6.71398747390397</v>
      </c>
      <c r="V499" s="99" t="n">
        <f aca="false">VLOOKUP($B499,Gas!$B$3:$E$2506,4)</f>
        <v>0.507966364162252</v>
      </c>
    </row>
    <row r="500" customFormat="false" ht="12.75" hidden="false" customHeight="false" outlineLevel="0" collapsed="false">
      <c r="A500" s="95" t="n">
        <f aca="false">MONTH(B500)+(YEAR(B500)-1998)*12</f>
        <v>23</v>
      </c>
      <c r="B500" s="107" t="n">
        <v>36479</v>
      </c>
      <c r="C500" s="97" t="n">
        <v>18.86</v>
      </c>
      <c r="D500" s="98" t="n">
        <f aca="false">LN(C500/C499)</f>
        <v>0.159467013454491</v>
      </c>
      <c r="E500" s="106" t="n">
        <f aca="false">STDEV(D491:D500)*SQRT(trade_day)</f>
        <v>2.06658451403142</v>
      </c>
      <c r="F500" s="97"/>
      <c r="G500" s="103" t="n">
        <f aca="false">IF(G$1="P",MAX(0,G$2-$C500),IF(G$1="C",MAX(0,$C500-G$2)))</f>
        <v>1.14</v>
      </c>
      <c r="H500" s="103" t="n">
        <f aca="false">IF(H$1="P",MAX(0,H$2-$C500),IF(H$1="C",MAX(0,$C500-H$2)))</f>
        <v>6.14</v>
      </c>
      <c r="I500" s="103" t="n">
        <f aca="false">IF(I$1="P",MAX(0,I$2-$C500),IF(I$1="C",MAX(0,$C500-I$2)))</f>
        <v>11.14</v>
      </c>
      <c r="J500" s="103" t="n">
        <f aca="false">IF(J$1="P",MAX(0,J$2-$C500),IF(J$1="C",MAX(0,$C500-J$2)))</f>
        <v>16.14</v>
      </c>
      <c r="K500" s="103" t="n">
        <f aca="false">IF(K$1="P",MAX(0,K$2-$C500),IF(K$1="C",MAX(0,$C500-K$2)))</f>
        <v>21.14</v>
      </c>
      <c r="L500" s="103" t="n">
        <f aca="false">IF(L$1="P",MAX(0,L$2-$C500),IF(L$1="C",MAX(0,$C500-L$2)))</f>
        <v>31.14</v>
      </c>
      <c r="M500" s="103" t="n">
        <f aca="false">IF(M$1="P",MAX(0,M$2-$C500),IF(M$1="C",MAX(0,$C500-M$2)))</f>
        <v>0</v>
      </c>
      <c r="N500" s="103" t="n">
        <f aca="false">IF(N$1="P",MAX(0,N$2-$C500),IF(N$1="C",MAX(0,$C500-N$2)))</f>
        <v>0</v>
      </c>
      <c r="O500" s="103" t="n">
        <f aca="false">IF(O$1="P",MAX(0,O$2-$C500),IF(O$1="C",MAX(0,$C500-O$2)))</f>
        <v>0</v>
      </c>
      <c r="P500" s="103" t="n">
        <f aca="false">IF(P$1="P",MAX(0,P$2-$C500),IF(P$1="C",MAX(0,$C500-P$2)))</f>
        <v>0</v>
      </c>
      <c r="Q500" s="103" t="n">
        <f aca="false">IF(Q$1="P",MAX(0,Q$2-$C500),IF(Q$1="C",MAX(0,$C500-Q$2)))</f>
        <v>0</v>
      </c>
      <c r="R500" s="103" t="n">
        <f aca="false">IF(R$1="P",MAX(0,R$2-$C500),IF(R$1="C",MAX(0,$C500-R$2)))</f>
        <v>0</v>
      </c>
      <c r="S500" s="104" t="n">
        <f aca="false">A500</f>
        <v>23</v>
      </c>
      <c r="T500" s="105" t="n">
        <f aca="false">VLOOKUP($B500,Gas!$B$3:$E$2506,2)</f>
        <v>2.135</v>
      </c>
      <c r="U500" s="46" t="n">
        <f aca="false">C500/T500</f>
        <v>8.83372365339579</v>
      </c>
      <c r="V500" s="99" t="n">
        <f aca="false">VLOOKUP($B500,Gas!$B$3:$E$2506,4)</f>
        <v>0.723461148555247</v>
      </c>
    </row>
    <row r="501" customFormat="false" ht="12.75" hidden="false" customHeight="false" outlineLevel="0" collapsed="false">
      <c r="A501" s="95" t="n">
        <f aca="false">MONTH(B501)+(YEAR(B501)-1998)*12</f>
        <v>23</v>
      </c>
      <c r="B501" s="107" t="n">
        <v>36480</v>
      </c>
      <c r="C501" s="97" t="n">
        <v>21.51</v>
      </c>
      <c r="D501" s="98" t="n">
        <f aca="false">LN(C501/C500)</f>
        <v>0.131474666074327</v>
      </c>
      <c r="E501" s="106" t="n">
        <f aca="false">STDEV(D492:D501)*SQRT(trade_day)</f>
        <v>2.19920337082393</v>
      </c>
      <c r="F501" s="97"/>
      <c r="G501" s="103" t="n">
        <f aca="false">IF(G$1="P",MAX(0,G$2-$C501),IF(G$1="C",MAX(0,$C501-G$2)))</f>
        <v>0</v>
      </c>
      <c r="H501" s="103" t="n">
        <f aca="false">IF(H$1="P",MAX(0,H$2-$C501),IF(H$1="C",MAX(0,$C501-H$2)))</f>
        <v>3.49</v>
      </c>
      <c r="I501" s="103" t="n">
        <f aca="false">IF(I$1="P",MAX(0,I$2-$C501),IF(I$1="C",MAX(0,$C501-I$2)))</f>
        <v>8.49</v>
      </c>
      <c r="J501" s="103" t="n">
        <f aca="false">IF(J$1="P",MAX(0,J$2-$C501),IF(J$1="C",MAX(0,$C501-J$2)))</f>
        <v>13.49</v>
      </c>
      <c r="K501" s="103" t="n">
        <f aca="false">IF(K$1="P",MAX(0,K$2-$C501),IF(K$1="C",MAX(0,$C501-K$2)))</f>
        <v>18.49</v>
      </c>
      <c r="L501" s="103" t="n">
        <f aca="false">IF(L$1="P",MAX(0,L$2-$C501),IF(L$1="C",MAX(0,$C501-L$2)))</f>
        <v>28.49</v>
      </c>
      <c r="M501" s="103" t="n">
        <f aca="false">IF(M$1="P",MAX(0,M$2-$C501),IF(M$1="C",MAX(0,$C501-M$2)))</f>
        <v>0</v>
      </c>
      <c r="N501" s="103" t="n">
        <f aca="false">IF(N$1="P",MAX(0,N$2-$C501),IF(N$1="C",MAX(0,$C501-N$2)))</f>
        <v>0</v>
      </c>
      <c r="O501" s="103" t="n">
        <f aca="false">IF(O$1="P",MAX(0,O$2-$C501),IF(O$1="C",MAX(0,$C501-O$2)))</f>
        <v>0</v>
      </c>
      <c r="P501" s="103" t="n">
        <f aca="false">IF(P$1="P",MAX(0,P$2-$C501),IF(P$1="C",MAX(0,$C501-P$2)))</f>
        <v>0</v>
      </c>
      <c r="Q501" s="103" t="n">
        <f aca="false">IF(Q$1="P",MAX(0,Q$2-$C501),IF(Q$1="C",MAX(0,$C501-Q$2)))</f>
        <v>0</v>
      </c>
      <c r="R501" s="103" t="n">
        <f aca="false">IF(R$1="P",MAX(0,R$2-$C501),IF(R$1="C",MAX(0,$C501-R$2)))</f>
        <v>0</v>
      </c>
      <c r="S501" s="104" t="n">
        <f aca="false">A501</f>
        <v>23</v>
      </c>
      <c r="T501" s="105" t="n">
        <f aca="false">VLOOKUP($B501,Gas!$B$3:$E$2506,2)</f>
        <v>2.31</v>
      </c>
      <c r="U501" s="46" t="n">
        <f aca="false">C501/T501</f>
        <v>9.31168831168831</v>
      </c>
      <c r="V501" s="99" t="n">
        <f aca="false">VLOOKUP($B501,Gas!$B$3:$E$2506,4)</f>
        <v>0.941653090917857</v>
      </c>
    </row>
    <row r="502" customFormat="false" ht="12.75" hidden="false" customHeight="false" outlineLevel="0" collapsed="false">
      <c r="A502" s="95" t="n">
        <f aca="false">MONTH(B502)+(YEAR(B502)-1998)*12</f>
        <v>23</v>
      </c>
      <c r="B502" s="107" t="n">
        <v>36481</v>
      </c>
      <c r="C502" s="97" t="n">
        <v>21.81</v>
      </c>
      <c r="D502" s="98" t="n">
        <f aca="false">LN(C502/C501)</f>
        <v>0.0138506369338989</v>
      </c>
      <c r="E502" s="106" t="n">
        <f aca="false">STDEV(D493:D502)*SQRT(trade_day)</f>
        <v>1.97211410126866</v>
      </c>
      <c r="F502" s="97"/>
      <c r="G502" s="103" t="n">
        <f aca="false">IF(G$1="P",MAX(0,G$2-$C502),IF(G$1="C",MAX(0,$C502-G$2)))</f>
        <v>0</v>
      </c>
      <c r="H502" s="103" t="n">
        <f aca="false">IF(H$1="P",MAX(0,H$2-$C502),IF(H$1="C",MAX(0,$C502-H$2)))</f>
        <v>3.19</v>
      </c>
      <c r="I502" s="103" t="n">
        <f aca="false">IF(I$1="P",MAX(0,I$2-$C502),IF(I$1="C",MAX(0,$C502-I$2)))</f>
        <v>8.19</v>
      </c>
      <c r="J502" s="103" t="n">
        <f aca="false">IF(J$1="P",MAX(0,J$2-$C502),IF(J$1="C",MAX(0,$C502-J$2)))</f>
        <v>13.19</v>
      </c>
      <c r="K502" s="103" t="n">
        <f aca="false">IF(K$1="P",MAX(0,K$2-$C502),IF(K$1="C",MAX(0,$C502-K$2)))</f>
        <v>18.19</v>
      </c>
      <c r="L502" s="103" t="n">
        <f aca="false">IF(L$1="P",MAX(0,L$2-$C502),IF(L$1="C",MAX(0,$C502-L$2)))</f>
        <v>28.19</v>
      </c>
      <c r="M502" s="103" t="n">
        <f aca="false">IF(M$1="P",MAX(0,M$2-$C502),IF(M$1="C",MAX(0,$C502-M$2)))</f>
        <v>0</v>
      </c>
      <c r="N502" s="103" t="n">
        <f aca="false">IF(N$1="P",MAX(0,N$2-$C502),IF(N$1="C",MAX(0,$C502-N$2)))</f>
        <v>0</v>
      </c>
      <c r="O502" s="103" t="n">
        <f aca="false">IF(O$1="P",MAX(0,O$2-$C502),IF(O$1="C",MAX(0,$C502-O$2)))</f>
        <v>0</v>
      </c>
      <c r="P502" s="103" t="n">
        <f aca="false">IF(P$1="P",MAX(0,P$2-$C502),IF(P$1="C",MAX(0,$C502-P$2)))</f>
        <v>0</v>
      </c>
      <c r="Q502" s="103" t="n">
        <f aca="false">IF(Q$1="P",MAX(0,Q$2-$C502),IF(Q$1="C",MAX(0,$C502-Q$2)))</f>
        <v>0</v>
      </c>
      <c r="R502" s="103" t="n">
        <f aca="false">IF(R$1="P",MAX(0,R$2-$C502),IF(R$1="C",MAX(0,$C502-R$2)))</f>
        <v>0</v>
      </c>
      <c r="S502" s="104" t="n">
        <f aca="false">A502</f>
        <v>23</v>
      </c>
      <c r="T502" s="105" t="n">
        <f aca="false">VLOOKUP($B502,Gas!$B$3:$E$2506,2)</f>
        <v>2.23</v>
      </c>
      <c r="U502" s="46" t="n">
        <f aca="false">C502/T502</f>
        <v>9.78026905829596</v>
      </c>
      <c r="V502" s="99" t="n">
        <f aca="false">VLOOKUP($B502,Gas!$B$3:$E$2506,4)</f>
        <v>0.946312921223499</v>
      </c>
    </row>
    <row r="503" customFormat="false" ht="12.75" hidden="false" customHeight="false" outlineLevel="0" collapsed="false">
      <c r="A503" s="95" t="n">
        <f aca="false">MONTH(B503)+(YEAR(B503)-1998)*12</f>
        <v>23</v>
      </c>
      <c r="B503" s="107" t="n">
        <v>36482</v>
      </c>
      <c r="C503" s="97" t="n">
        <v>22.45</v>
      </c>
      <c r="D503" s="98" t="n">
        <f aca="false">LN(C503/C502)</f>
        <v>0.0289220339747256</v>
      </c>
      <c r="E503" s="106" t="n">
        <f aca="false">STDEV(D494:D503)*SQRT(trade_day)</f>
        <v>1.94451534042352</v>
      </c>
      <c r="F503" s="97"/>
      <c r="G503" s="103" t="n">
        <f aca="false">IF(G$1="P",MAX(0,G$2-$C503),IF(G$1="C",MAX(0,$C503-G$2)))</f>
        <v>0</v>
      </c>
      <c r="H503" s="103" t="n">
        <f aca="false">IF(H$1="P",MAX(0,H$2-$C503),IF(H$1="C",MAX(0,$C503-H$2)))</f>
        <v>2.55</v>
      </c>
      <c r="I503" s="103" t="n">
        <f aca="false">IF(I$1="P",MAX(0,I$2-$C503),IF(I$1="C",MAX(0,$C503-I$2)))</f>
        <v>7.55</v>
      </c>
      <c r="J503" s="103" t="n">
        <f aca="false">IF(J$1="P",MAX(0,J$2-$C503),IF(J$1="C",MAX(0,$C503-J$2)))</f>
        <v>12.55</v>
      </c>
      <c r="K503" s="103" t="n">
        <f aca="false">IF(K$1="P",MAX(0,K$2-$C503),IF(K$1="C",MAX(0,$C503-K$2)))</f>
        <v>17.55</v>
      </c>
      <c r="L503" s="103" t="n">
        <f aca="false">IF(L$1="P",MAX(0,L$2-$C503),IF(L$1="C",MAX(0,$C503-L$2)))</f>
        <v>27.55</v>
      </c>
      <c r="M503" s="103" t="n">
        <f aca="false">IF(M$1="P",MAX(0,M$2-$C503),IF(M$1="C",MAX(0,$C503-M$2)))</f>
        <v>0</v>
      </c>
      <c r="N503" s="103" t="n">
        <f aca="false">IF(N$1="P",MAX(0,N$2-$C503),IF(N$1="C",MAX(0,$C503-N$2)))</f>
        <v>0</v>
      </c>
      <c r="O503" s="103" t="n">
        <f aca="false">IF(O$1="P",MAX(0,O$2-$C503),IF(O$1="C",MAX(0,$C503-O$2)))</f>
        <v>0</v>
      </c>
      <c r="P503" s="103" t="n">
        <f aca="false">IF(P$1="P",MAX(0,P$2-$C503),IF(P$1="C",MAX(0,$C503-P$2)))</f>
        <v>0</v>
      </c>
      <c r="Q503" s="103" t="n">
        <f aca="false">IF(Q$1="P",MAX(0,Q$2-$C503),IF(Q$1="C",MAX(0,$C503-Q$2)))</f>
        <v>0</v>
      </c>
      <c r="R503" s="103" t="n">
        <f aca="false">IF(R$1="P",MAX(0,R$2-$C503),IF(R$1="C",MAX(0,$C503-R$2)))</f>
        <v>0</v>
      </c>
      <c r="S503" s="104" t="n">
        <f aca="false">A503</f>
        <v>23</v>
      </c>
      <c r="T503" s="105" t="n">
        <f aca="false">VLOOKUP($B503,Gas!$B$3:$E$2506,2)</f>
        <v>2.24</v>
      </c>
      <c r="U503" s="46" t="n">
        <f aca="false">C503/T503</f>
        <v>10.0223214285714</v>
      </c>
      <c r="V503" s="99" t="n">
        <f aca="false">VLOOKUP($B503,Gas!$B$3:$E$2506,4)</f>
        <v>0.94981957194187</v>
      </c>
    </row>
    <row r="504" customFormat="false" ht="12.75" hidden="false" customHeight="false" outlineLevel="0" collapsed="false">
      <c r="A504" s="95" t="n">
        <f aca="false">MONTH(B504)+(YEAR(B504)-1998)*12</f>
        <v>23</v>
      </c>
      <c r="B504" s="107" t="n">
        <v>36483</v>
      </c>
      <c r="C504" s="97" t="n">
        <v>21.16</v>
      </c>
      <c r="D504" s="98" t="n">
        <f aca="false">LN(C504/C503)</f>
        <v>-0.0591780071981646</v>
      </c>
      <c r="E504" s="106" t="n">
        <f aca="false">STDEV(D495:D504)*SQRT(trade_day)</f>
        <v>1.61514279035368</v>
      </c>
      <c r="F504" s="97"/>
      <c r="G504" s="103" t="n">
        <f aca="false">IF(G$1="P",MAX(0,G$2-$C504),IF(G$1="C",MAX(0,$C504-G$2)))</f>
        <v>0</v>
      </c>
      <c r="H504" s="103" t="n">
        <f aca="false">IF(H$1="P",MAX(0,H$2-$C504),IF(H$1="C",MAX(0,$C504-H$2)))</f>
        <v>3.84</v>
      </c>
      <c r="I504" s="103" t="n">
        <f aca="false">IF(I$1="P",MAX(0,I$2-$C504),IF(I$1="C",MAX(0,$C504-I$2)))</f>
        <v>8.84</v>
      </c>
      <c r="J504" s="103" t="n">
        <f aca="false">IF(J$1="P",MAX(0,J$2-$C504),IF(J$1="C",MAX(0,$C504-J$2)))</f>
        <v>13.84</v>
      </c>
      <c r="K504" s="103" t="n">
        <f aca="false">IF(K$1="P",MAX(0,K$2-$C504),IF(K$1="C",MAX(0,$C504-K$2)))</f>
        <v>18.84</v>
      </c>
      <c r="L504" s="103" t="n">
        <f aca="false">IF(L$1="P",MAX(0,L$2-$C504),IF(L$1="C",MAX(0,$C504-L$2)))</f>
        <v>28.84</v>
      </c>
      <c r="M504" s="103" t="n">
        <f aca="false">IF(M$1="P",MAX(0,M$2-$C504),IF(M$1="C",MAX(0,$C504-M$2)))</f>
        <v>0</v>
      </c>
      <c r="N504" s="103" t="n">
        <f aca="false">IF(N$1="P",MAX(0,N$2-$C504),IF(N$1="C",MAX(0,$C504-N$2)))</f>
        <v>0</v>
      </c>
      <c r="O504" s="103" t="n">
        <f aca="false">IF(O$1="P",MAX(0,O$2-$C504),IF(O$1="C",MAX(0,$C504-O$2)))</f>
        <v>0</v>
      </c>
      <c r="P504" s="103" t="n">
        <f aca="false">IF(P$1="P",MAX(0,P$2-$C504),IF(P$1="C",MAX(0,$C504-P$2)))</f>
        <v>0</v>
      </c>
      <c r="Q504" s="103" t="n">
        <f aca="false">IF(Q$1="P",MAX(0,Q$2-$C504),IF(Q$1="C",MAX(0,$C504-Q$2)))</f>
        <v>0</v>
      </c>
      <c r="R504" s="103" t="n">
        <f aca="false">IF(R$1="P",MAX(0,R$2-$C504),IF(R$1="C",MAX(0,$C504-R$2)))</f>
        <v>0</v>
      </c>
      <c r="S504" s="104" t="n">
        <f aca="false">A504</f>
        <v>23</v>
      </c>
      <c r="T504" s="105" t="n">
        <f aca="false">VLOOKUP($B504,Gas!$B$3:$E$2506,2)</f>
        <v>2.22</v>
      </c>
      <c r="U504" s="46" t="n">
        <f aca="false">C504/T504</f>
        <v>9.53153153153153</v>
      </c>
      <c r="V504" s="99" t="n">
        <f aca="false">VLOOKUP($B504,Gas!$B$3:$E$2506,4)</f>
        <v>0.950664020736875</v>
      </c>
    </row>
    <row r="505" customFormat="false" ht="12.75" hidden="false" customHeight="false" outlineLevel="0" collapsed="false">
      <c r="A505" s="95" t="n">
        <f aca="false">MONTH(B505)+(YEAR(B505)-1998)*12</f>
        <v>23</v>
      </c>
      <c r="B505" s="107" t="n">
        <v>36486</v>
      </c>
      <c r="C505" s="97" t="n">
        <v>17</v>
      </c>
      <c r="D505" s="98" t="n">
        <f aca="false">LN(C505/C504)</f>
        <v>-0.218899262933883</v>
      </c>
      <c r="E505" s="106" t="n">
        <f aca="false">STDEV(D496:D505)*SQRT(trade_day)</f>
        <v>1.86905977642994</v>
      </c>
      <c r="F505" s="97"/>
      <c r="G505" s="103" t="n">
        <f aca="false">IF(G$1="P",MAX(0,G$2-$C505),IF(G$1="C",MAX(0,$C505-G$2)))</f>
        <v>3</v>
      </c>
      <c r="H505" s="103" t="n">
        <f aca="false">IF(H$1="P",MAX(0,H$2-$C505),IF(H$1="C",MAX(0,$C505-H$2)))</f>
        <v>8</v>
      </c>
      <c r="I505" s="103" t="n">
        <f aca="false">IF(I$1="P",MAX(0,I$2-$C505),IF(I$1="C",MAX(0,$C505-I$2)))</f>
        <v>13</v>
      </c>
      <c r="J505" s="103" t="n">
        <f aca="false">IF(J$1="P",MAX(0,J$2-$C505),IF(J$1="C",MAX(0,$C505-J$2)))</f>
        <v>18</v>
      </c>
      <c r="K505" s="103" t="n">
        <f aca="false">IF(K$1="P",MAX(0,K$2-$C505),IF(K$1="C",MAX(0,$C505-K$2)))</f>
        <v>23</v>
      </c>
      <c r="L505" s="103" t="n">
        <f aca="false">IF(L$1="P",MAX(0,L$2-$C505),IF(L$1="C",MAX(0,$C505-L$2)))</f>
        <v>33</v>
      </c>
      <c r="M505" s="103" t="n">
        <f aca="false">IF(M$1="P",MAX(0,M$2-$C505),IF(M$1="C",MAX(0,$C505-M$2)))</f>
        <v>0</v>
      </c>
      <c r="N505" s="103" t="n">
        <f aca="false">IF(N$1="P",MAX(0,N$2-$C505),IF(N$1="C",MAX(0,$C505-N$2)))</f>
        <v>0</v>
      </c>
      <c r="O505" s="103" t="n">
        <f aca="false">IF(O$1="P",MAX(0,O$2-$C505),IF(O$1="C",MAX(0,$C505-O$2)))</f>
        <v>0</v>
      </c>
      <c r="P505" s="103" t="n">
        <f aca="false">IF(P$1="P",MAX(0,P$2-$C505),IF(P$1="C",MAX(0,$C505-P$2)))</f>
        <v>0</v>
      </c>
      <c r="Q505" s="103" t="n">
        <f aca="false">IF(Q$1="P",MAX(0,Q$2-$C505),IF(Q$1="C",MAX(0,$C505-Q$2)))</f>
        <v>0</v>
      </c>
      <c r="R505" s="103" t="n">
        <f aca="false">IF(R$1="P",MAX(0,R$2-$C505),IF(R$1="C",MAX(0,$C505-R$2)))</f>
        <v>0</v>
      </c>
      <c r="S505" s="104" t="n">
        <f aca="false">A505</f>
        <v>23</v>
      </c>
      <c r="T505" s="105" t="n">
        <f aca="false">VLOOKUP($B505,Gas!$B$3:$E$2506,2)</f>
        <v>2.15</v>
      </c>
      <c r="U505" s="46" t="n">
        <f aca="false">C505/T505</f>
        <v>7.90697674418605</v>
      </c>
      <c r="V505" s="99" t="n">
        <f aca="false">VLOOKUP($B505,Gas!$B$3:$E$2506,4)</f>
        <v>0.914401963563328</v>
      </c>
    </row>
    <row r="506" customFormat="false" ht="12.75" hidden="false" customHeight="false" outlineLevel="0" collapsed="false">
      <c r="A506" s="95" t="n">
        <f aca="false">MONTH(B506)+(YEAR(B506)-1998)*12</f>
        <v>23</v>
      </c>
      <c r="B506" s="107" t="n">
        <v>36487</v>
      </c>
      <c r="C506" s="97" t="n">
        <v>14.11</v>
      </c>
      <c r="D506" s="98" t="n">
        <f aca="false">LN(C506/C505)</f>
        <v>-0.186329578191493</v>
      </c>
      <c r="E506" s="106" t="n">
        <f aca="false">STDEV(D497:D506)*SQRT(trade_day)</f>
        <v>1.88246785026684</v>
      </c>
      <c r="F506" s="97"/>
      <c r="G506" s="103" t="n">
        <f aca="false">IF(G$1="P",MAX(0,G$2-$C506),IF(G$1="C",MAX(0,$C506-G$2)))</f>
        <v>5.89</v>
      </c>
      <c r="H506" s="103" t="n">
        <f aca="false">IF(H$1="P",MAX(0,H$2-$C506),IF(H$1="C",MAX(0,$C506-H$2)))</f>
        <v>10.89</v>
      </c>
      <c r="I506" s="103" t="n">
        <f aca="false">IF(I$1="P",MAX(0,I$2-$C506),IF(I$1="C",MAX(0,$C506-I$2)))</f>
        <v>15.89</v>
      </c>
      <c r="J506" s="103" t="n">
        <f aca="false">IF(J$1="P",MAX(0,J$2-$C506),IF(J$1="C",MAX(0,$C506-J$2)))</f>
        <v>20.89</v>
      </c>
      <c r="K506" s="103" t="n">
        <f aca="false">IF(K$1="P",MAX(0,K$2-$C506),IF(K$1="C",MAX(0,$C506-K$2)))</f>
        <v>25.89</v>
      </c>
      <c r="L506" s="103" t="n">
        <f aca="false">IF(L$1="P",MAX(0,L$2-$C506),IF(L$1="C",MAX(0,$C506-L$2)))</f>
        <v>35.89</v>
      </c>
      <c r="M506" s="103" t="n">
        <f aca="false">IF(M$1="P",MAX(0,M$2-$C506),IF(M$1="C",MAX(0,$C506-M$2)))</f>
        <v>0</v>
      </c>
      <c r="N506" s="103" t="n">
        <f aca="false">IF(N$1="P",MAX(0,N$2-$C506),IF(N$1="C",MAX(0,$C506-N$2)))</f>
        <v>0</v>
      </c>
      <c r="O506" s="103" t="n">
        <f aca="false">IF(O$1="P",MAX(0,O$2-$C506),IF(O$1="C",MAX(0,$C506-O$2)))</f>
        <v>0</v>
      </c>
      <c r="P506" s="103" t="n">
        <f aca="false">IF(P$1="P",MAX(0,P$2-$C506),IF(P$1="C",MAX(0,$C506-P$2)))</f>
        <v>0</v>
      </c>
      <c r="Q506" s="103" t="n">
        <f aca="false">IF(Q$1="P",MAX(0,Q$2-$C506),IF(Q$1="C",MAX(0,$C506-Q$2)))</f>
        <v>0</v>
      </c>
      <c r="R506" s="103" t="n">
        <f aca="false">IF(R$1="P",MAX(0,R$2-$C506),IF(R$1="C",MAX(0,$C506-R$2)))</f>
        <v>0</v>
      </c>
      <c r="S506" s="104" t="n">
        <f aca="false">A506</f>
        <v>23</v>
      </c>
      <c r="T506" s="105" t="n">
        <f aca="false">VLOOKUP($B506,Gas!$B$3:$E$2506,2)</f>
        <v>2.035</v>
      </c>
      <c r="U506" s="46" t="n">
        <f aca="false">C506/T506</f>
        <v>6.93366093366093</v>
      </c>
      <c r="V506" s="99" t="n">
        <f aca="false">VLOOKUP($B506,Gas!$B$3:$E$2506,4)</f>
        <v>0.67898054056708</v>
      </c>
    </row>
    <row r="507" customFormat="false" ht="12.75" hidden="false" customHeight="false" outlineLevel="0" collapsed="false">
      <c r="A507" s="95" t="n">
        <f aca="false">MONTH(B507)+(YEAR(B507)-1998)*12</f>
        <v>23</v>
      </c>
      <c r="B507" s="107" t="n">
        <v>36488</v>
      </c>
      <c r="C507" s="97" t="n">
        <v>12.86</v>
      </c>
      <c r="D507" s="98" t="n">
        <f aca="false">LN(C507/C506)</f>
        <v>-0.0927620470552494</v>
      </c>
      <c r="E507" s="106" t="n">
        <f aca="false">STDEV(D498:D507)*SQRT(trade_day)</f>
        <v>1.91893754060754</v>
      </c>
      <c r="F507" s="97"/>
      <c r="G507" s="103" t="n">
        <f aca="false">IF(G$1="P",MAX(0,G$2-$C507),IF(G$1="C",MAX(0,$C507-G$2)))</f>
        <v>7.14</v>
      </c>
      <c r="H507" s="103" t="n">
        <f aca="false">IF(H$1="P",MAX(0,H$2-$C507),IF(H$1="C",MAX(0,$C507-H$2)))</f>
        <v>12.14</v>
      </c>
      <c r="I507" s="103" t="n">
        <f aca="false">IF(I$1="P",MAX(0,I$2-$C507),IF(I$1="C",MAX(0,$C507-I$2)))</f>
        <v>17.14</v>
      </c>
      <c r="J507" s="103" t="n">
        <f aca="false">IF(J$1="P",MAX(0,J$2-$C507),IF(J$1="C",MAX(0,$C507-J$2)))</f>
        <v>22.14</v>
      </c>
      <c r="K507" s="103" t="n">
        <f aca="false">IF(K$1="P",MAX(0,K$2-$C507),IF(K$1="C",MAX(0,$C507-K$2)))</f>
        <v>27.14</v>
      </c>
      <c r="L507" s="103" t="n">
        <f aca="false">IF(L$1="P",MAX(0,L$2-$C507),IF(L$1="C",MAX(0,$C507-L$2)))</f>
        <v>37.14</v>
      </c>
      <c r="M507" s="103" t="n">
        <f aca="false">IF(M$1="P",MAX(0,M$2-$C507),IF(M$1="C",MAX(0,$C507-M$2)))</f>
        <v>0</v>
      </c>
      <c r="N507" s="103" t="n">
        <f aca="false">IF(N$1="P",MAX(0,N$2-$C507),IF(N$1="C",MAX(0,$C507-N$2)))</f>
        <v>0</v>
      </c>
      <c r="O507" s="103" t="n">
        <f aca="false">IF(O$1="P",MAX(0,O$2-$C507),IF(O$1="C",MAX(0,$C507-O$2)))</f>
        <v>0</v>
      </c>
      <c r="P507" s="103" t="n">
        <f aca="false">IF(P$1="P",MAX(0,P$2-$C507),IF(P$1="C",MAX(0,$C507-P$2)))</f>
        <v>0</v>
      </c>
      <c r="Q507" s="103" t="n">
        <f aca="false">IF(Q$1="P",MAX(0,Q$2-$C507),IF(Q$1="C",MAX(0,$C507-Q$2)))</f>
        <v>0</v>
      </c>
      <c r="R507" s="103" t="n">
        <f aca="false">IF(R$1="P",MAX(0,R$2-$C507),IF(R$1="C",MAX(0,$C507-R$2)))</f>
        <v>0</v>
      </c>
      <c r="S507" s="104" t="n">
        <f aca="false">A507</f>
        <v>23</v>
      </c>
      <c r="T507" s="105" t="n">
        <f aca="false">VLOOKUP($B507,Gas!$B$3:$E$2506,2)</f>
        <v>1.99</v>
      </c>
      <c r="U507" s="46" t="n">
        <f aca="false">C507/T507</f>
        <v>6.46231155778894</v>
      </c>
      <c r="V507" s="99" t="n">
        <f aca="false">VLOOKUP($B507,Gas!$B$3:$E$2506,4)</f>
        <v>0.685977207742023</v>
      </c>
    </row>
    <row r="508" customFormat="false" ht="12.75" hidden="false" customHeight="false" outlineLevel="0" collapsed="false">
      <c r="A508" s="95" t="n">
        <f aca="false">MONTH(B508)+(YEAR(B508)-1998)*12</f>
        <v>23</v>
      </c>
      <c r="B508" s="107" t="n">
        <v>36490</v>
      </c>
      <c r="C508" s="97" t="n">
        <v>12.86</v>
      </c>
      <c r="D508" s="98" t="n">
        <f aca="false">LN(C508/C507)</f>
        <v>0</v>
      </c>
      <c r="E508" s="106" t="n">
        <f aca="false">STDEV(D499:D508)*SQRT(trade_day)</f>
        <v>1.92208113865249</v>
      </c>
      <c r="F508" s="97"/>
      <c r="G508" s="103" t="n">
        <f aca="false">IF(G$1="P",MAX(0,G$2-$C508),IF(G$1="C",MAX(0,$C508-G$2)))</f>
        <v>7.14</v>
      </c>
      <c r="H508" s="103" t="n">
        <f aca="false">IF(H$1="P",MAX(0,H$2-$C508),IF(H$1="C",MAX(0,$C508-H$2)))</f>
        <v>12.14</v>
      </c>
      <c r="I508" s="103" t="n">
        <f aca="false">IF(I$1="P",MAX(0,I$2-$C508),IF(I$1="C",MAX(0,$C508-I$2)))</f>
        <v>17.14</v>
      </c>
      <c r="J508" s="103" t="n">
        <f aca="false">IF(J$1="P",MAX(0,J$2-$C508),IF(J$1="C",MAX(0,$C508-J$2)))</f>
        <v>22.14</v>
      </c>
      <c r="K508" s="103" t="n">
        <f aca="false">IF(K$1="P",MAX(0,K$2-$C508),IF(K$1="C",MAX(0,$C508-K$2)))</f>
        <v>27.14</v>
      </c>
      <c r="L508" s="103" t="n">
        <f aca="false">IF(L$1="P",MAX(0,L$2-$C508),IF(L$1="C",MAX(0,$C508-L$2)))</f>
        <v>37.14</v>
      </c>
      <c r="M508" s="103" t="n">
        <f aca="false">IF(M$1="P",MAX(0,M$2-$C508),IF(M$1="C",MAX(0,$C508-M$2)))</f>
        <v>0</v>
      </c>
      <c r="N508" s="103" t="n">
        <f aca="false">IF(N$1="P",MAX(0,N$2-$C508),IF(N$1="C",MAX(0,$C508-N$2)))</f>
        <v>0</v>
      </c>
      <c r="O508" s="103" t="n">
        <f aca="false">IF(O$1="P",MAX(0,O$2-$C508),IF(O$1="C",MAX(0,$C508-O$2)))</f>
        <v>0</v>
      </c>
      <c r="P508" s="103" t="n">
        <f aca="false">IF(P$1="P",MAX(0,P$2-$C508),IF(P$1="C",MAX(0,$C508-P$2)))</f>
        <v>0</v>
      </c>
      <c r="Q508" s="103" t="n">
        <f aca="false">IF(Q$1="P",MAX(0,Q$2-$C508),IF(Q$1="C",MAX(0,$C508-Q$2)))</f>
        <v>0</v>
      </c>
      <c r="R508" s="103" t="n">
        <f aca="false">IF(R$1="P",MAX(0,R$2-$C508),IF(R$1="C",MAX(0,$C508-R$2)))</f>
        <v>0</v>
      </c>
      <c r="S508" s="104" t="n">
        <f aca="false">A508</f>
        <v>23</v>
      </c>
      <c r="T508" s="105" t="n">
        <f aca="false">VLOOKUP($B508,Gas!$B$3:$E$2506,2)</f>
        <v>1.935</v>
      </c>
      <c r="U508" s="46" t="n">
        <f aca="false">C508/T508</f>
        <v>6.64599483204134</v>
      </c>
      <c r="V508" s="99" t="n">
        <f aca="false">VLOOKUP($B508,Gas!$B$3:$E$2506,4)</f>
        <v>0.378841100823064</v>
      </c>
    </row>
    <row r="509" customFormat="false" ht="12.75" hidden="false" customHeight="false" outlineLevel="0" collapsed="false">
      <c r="A509" s="95" t="n">
        <f aca="false">MONTH(B509)+(YEAR(B509)-1998)*12</f>
        <v>23</v>
      </c>
      <c r="B509" s="107" t="n">
        <v>36493</v>
      </c>
      <c r="C509" s="97" t="n">
        <v>21.3</v>
      </c>
      <c r="D509" s="98" t="n">
        <f aca="false">LN(C509/C508)</f>
        <v>0.504585353905906</v>
      </c>
      <c r="E509" s="106" t="n">
        <f aca="false">STDEV(D500:D509)*SQRT(trade_day)</f>
        <v>3.27103873888133</v>
      </c>
      <c r="F509" s="97"/>
      <c r="G509" s="103" t="n">
        <f aca="false">IF(G$1="P",MAX(0,G$2-$C509),IF(G$1="C",MAX(0,$C509-G$2)))</f>
        <v>0</v>
      </c>
      <c r="H509" s="103" t="n">
        <f aca="false">IF(H$1="P",MAX(0,H$2-$C509),IF(H$1="C",MAX(0,$C509-H$2)))</f>
        <v>3.7</v>
      </c>
      <c r="I509" s="103" t="n">
        <f aca="false">IF(I$1="P",MAX(0,I$2-$C509),IF(I$1="C",MAX(0,$C509-I$2)))</f>
        <v>8.7</v>
      </c>
      <c r="J509" s="103" t="n">
        <f aca="false">IF(J$1="P",MAX(0,J$2-$C509),IF(J$1="C",MAX(0,$C509-J$2)))</f>
        <v>13.7</v>
      </c>
      <c r="K509" s="103" t="n">
        <f aca="false">IF(K$1="P",MAX(0,K$2-$C509),IF(K$1="C",MAX(0,$C509-K$2)))</f>
        <v>18.7</v>
      </c>
      <c r="L509" s="103" t="n">
        <f aca="false">IF(L$1="P",MAX(0,L$2-$C509),IF(L$1="C",MAX(0,$C509-L$2)))</f>
        <v>28.7</v>
      </c>
      <c r="M509" s="103" t="n">
        <f aca="false">IF(M$1="P",MAX(0,M$2-$C509),IF(M$1="C",MAX(0,$C509-M$2)))</f>
        <v>0</v>
      </c>
      <c r="N509" s="103" t="n">
        <f aca="false">IF(N$1="P",MAX(0,N$2-$C509),IF(N$1="C",MAX(0,$C509-N$2)))</f>
        <v>0</v>
      </c>
      <c r="O509" s="103" t="n">
        <f aca="false">IF(O$1="P",MAX(0,O$2-$C509),IF(O$1="C",MAX(0,$C509-O$2)))</f>
        <v>0</v>
      </c>
      <c r="P509" s="103" t="n">
        <f aca="false">IF(P$1="P",MAX(0,P$2-$C509),IF(P$1="C",MAX(0,$C509-P$2)))</f>
        <v>0</v>
      </c>
      <c r="Q509" s="103" t="n">
        <f aca="false">IF(Q$1="P",MAX(0,Q$2-$C509),IF(Q$1="C",MAX(0,$C509-Q$2)))</f>
        <v>0</v>
      </c>
      <c r="R509" s="103" t="n">
        <f aca="false">IF(R$1="P",MAX(0,R$2-$C509),IF(R$1="C",MAX(0,$C509-R$2)))</f>
        <v>0</v>
      </c>
      <c r="S509" s="104" t="n">
        <f aca="false">A509</f>
        <v>23</v>
      </c>
      <c r="T509" s="105" t="n">
        <f aca="false">VLOOKUP($B509,Gas!$B$3:$E$2506,2)</f>
        <v>1.935</v>
      </c>
      <c r="U509" s="46" t="n">
        <f aca="false">C509/T509</f>
        <v>11.0077519379845</v>
      </c>
      <c r="V509" s="99" t="n">
        <f aca="false">VLOOKUP($B509,Gas!$B$3:$E$2506,4)</f>
        <v>0.373844168426958</v>
      </c>
    </row>
    <row r="510" customFormat="false" ht="12.75" hidden="false" customHeight="false" outlineLevel="0" collapsed="false">
      <c r="A510" s="95" t="n">
        <f aca="false">MONTH(B510)+(YEAR(B510)-1998)*12</f>
        <v>23</v>
      </c>
      <c r="B510" s="107" t="n">
        <v>36494</v>
      </c>
      <c r="C510" s="97" t="n">
        <v>22.63</v>
      </c>
      <c r="D510" s="98" t="n">
        <f aca="false">LN(C510/C509)</f>
        <v>0.0605693869300666</v>
      </c>
      <c r="E510" s="106" t="n">
        <f aca="false">STDEV(D501:D510)*SQRT(trade_day)</f>
        <v>3.19726654814145</v>
      </c>
      <c r="F510" s="97"/>
      <c r="G510" s="103" t="n">
        <f aca="false">IF(G$1="P",MAX(0,G$2-$C510),IF(G$1="C",MAX(0,$C510-G$2)))</f>
        <v>0</v>
      </c>
      <c r="H510" s="103" t="n">
        <f aca="false">IF(H$1="P",MAX(0,H$2-$C510),IF(H$1="C",MAX(0,$C510-H$2)))</f>
        <v>2.37</v>
      </c>
      <c r="I510" s="103" t="n">
        <f aca="false">IF(I$1="P",MAX(0,I$2-$C510),IF(I$1="C",MAX(0,$C510-I$2)))</f>
        <v>7.37</v>
      </c>
      <c r="J510" s="103" t="n">
        <f aca="false">IF(J$1="P",MAX(0,J$2-$C510),IF(J$1="C",MAX(0,$C510-J$2)))</f>
        <v>12.37</v>
      </c>
      <c r="K510" s="103" t="n">
        <f aca="false">IF(K$1="P",MAX(0,K$2-$C510),IF(K$1="C",MAX(0,$C510-K$2)))</f>
        <v>17.37</v>
      </c>
      <c r="L510" s="103" t="n">
        <f aca="false">IF(L$1="P",MAX(0,L$2-$C510),IF(L$1="C",MAX(0,$C510-L$2)))</f>
        <v>27.37</v>
      </c>
      <c r="M510" s="103" t="n">
        <f aca="false">IF(M$1="P",MAX(0,M$2-$C510),IF(M$1="C",MAX(0,$C510-M$2)))</f>
        <v>0</v>
      </c>
      <c r="N510" s="103" t="n">
        <f aca="false">IF(N$1="P",MAX(0,N$2-$C510),IF(N$1="C",MAX(0,$C510-N$2)))</f>
        <v>0</v>
      </c>
      <c r="O510" s="103" t="n">
        <f aca="false">IF(O$1="P",MAX(0,O$2-$C510),IF(O$1="C",MAX(0,$C510-O$2)))</f>
        <v>0</v>
      </c>
      <c r="P510" s="103" t="n">
        <f aca="false">IF(P$1="P",MAX(0,P$2-$C510),IF(P$1="C",MAX(0,$C510-P$2)))</f>
        <v>0</v>
      </c>
      <c r="Q510" s="103" t="n">
        <f aca="false">IF(Q$1="P",MAX(0,Q$2-$C510),IF(Q$1="C",MAX(0,$C510-Q$2)))</f>
        <v>0</v>
      </c>
      <c r="R510" s="103" t="n">
        <f aca="false">IF(R$1="P",MAX(0,R$2-$C510),IF(R$1="C",MAX(0,$C510-R$2)))</f>
        <v>0</v>
      </c>
      <c r="S510" s="104" t="n">
        <f aca="false">A510</f>
        <v>23</v>
      </c>
      <c r="T510" s="105" t="n">
        <f aca="false">VLOOKUP($B510,Gas!$B$3:$E$2506,2)</f>
        <v>2.205</v>
      </c>
      <c r="U510" s="46" t="n">
        <f aca="false">C510/T510</f>
        <v>10.2630385487528</v>
      </c>
      <c r="V510" s="99" t="n">
        <f aca="false">VLOOKUP($B510,Gas!$B$3:$E$2506,4)</f>
        <v>0.929542035913105</v>
      </c>
    </row>
    <row r="511" customFormat="false" ht="12.75" hidden="false" customHeight="false" outlineLevel="0" collapsed="false">
      <c r="A511" s="95" t="n">
        <f aca="false">MONTH(B511)+(YEAR(B511)-1998)*12</f>
        <v>24</v>
      </c>
      <c r="B511" s="107" t="n">
        <v>36495</v>
      </c>
      <c r="C511" s="97" t="n">
        <v>24.78</v>
      </c>
      <c r="D511" s="98" t="n">
        <f aca="false">LN(C511/C510)</f>
        <v>0.0907604165555506</v>
      </c>
      <c r="E511" s="106" t="n">
        <f aca="false">STDEV(D502:D511)*SQRT(trade_day)</f>
        <v>3.163509300997</v>
      </c>
      <c r="F511" s="97"/>
      <c r="G511" s="103" t="n">
        <f aca="false">IF(G$1="P",MAX(0,G$2-$C511),IF(G$1="C",MAX(0,$C511-G$2)))</f>
        <v>0</v>
      </c>
      <c r="H511" s="103" t="n">
        <f aca="false">IF(H$1="P",MAX(0,H$2-$C511),IF(H$1="C",MAX(0,$C511-H$2)))</f>
        <v>0.219999999999999</v>
      </c>
      <c r="I511" s="103" t="n">
        <f aca="false">IF(I$1="P",MAX(0,I$2-$C511),IF(I$1="C",MAX(0,$C511-I$2)))</f>
        <v>5.22</v>
      </c>
      <c r="J511" s="103" t="n">
        <f aca="false">IF(J$1="P",MAX(0,J$2-$C511),IF(J$1="C",MAX(0,$C511-J$2)))</f>
        <v>10.22</v>
      </c>
      <c r="K511" s="103" t="n">
        <f aca="false">IF(K$1="P",MAX(0,K$2-$C511),IF(K$1="C",MAX(0,$C511-K$2)))</f>
        <v>15.22</v>
      </c>
      <c r="L511" s="103" t="n">
        <f aca="false">IF(L$1="P",MAX(0,L$2-$C511),IF(L$1="C",MAX(0,$C511-L$2)))</f>
        <v>25.22</v>
      </c>
      <c r="M511" s="103" t="n">
        <f aca="false">IF(M$1="P",MAX(0,M$2-$C511),IF(M$1="C",MAX(0,$C511-M$2)))</f>
        <v>0</v>
      </c>
      <c r="N511" s="103" t="n">
        <f aca="false">IF(N$1="P",MAX(0,N$2-$C511),IF(N$1="C",MAX(0,$C511-N$2)))</f>
        <v>0</v>
      </c>
      <c r="O511" s="103" t="n">
        <f aca="false">IF(O$1="P",MAX(0,O$2-$C511),IF(O$1="C",MAX(0,$C511-O$2)))</f>
        <v>0</v>
      </c>
      <c r="P511" s="103" t="n">
        <f aca="false">IF(P$1="P",MAX(0,P$2-$C511),IF(P$1="C",MAX(0,$C511-P$2)))</f>
        <v>0</v>
      </c>
      <c r="Q511" s="103" t="n">
        <f aca="false">IF(Q$1="P",MAX(0,Q$2-$C511),IF(Q$1="C",MAX(0,$C511-Q$2)))</f>
        <v>0</v>
      </c>
      <c r="R511" s="103" t="n">
        <f aca="false">IF(R$1="P",MAX(0,R$2-$C511),IF(R$1="C",MAX(0,$C511-R$2)))</f>
        <v>0</v>
      </c>
      <c r="S511" s="104" t="n">
        <f aca="false">A511</f>
        <v>24</v>
      </c>
      <c r="T511" s="105" t="n">
        <f aca="false">VLOOKUP($B511,Gas!$B$3:$E$2506,2)</f>
        <v>2.215</v>
      </c>
      <c r="U511" s="46" t="n">
        <f aca="false">C511/T511</f>
        <v>11.1873589164786</v>
      </c>
      <c r="V511" s="99" t="n">
        <f aca="false">VLOOKUP($B511,Gas!$B$3:$E$2506,4)</f>
        <v>0.929445341956632</v>
      </c>
    </row>
    <row r="512" customFormat="false" ht="12.75" hidden="false" customHeight="false" outlineLevel="0" collapsed="false">
      <c r="A512" s="95" t="n">
        <f aca="false">MONTH(B512)+(YEAR(B512)-1998)*12</f>
        <v>24</v>
      </c>
      <c r="B512" s="107" t="n">
        <v>36496</v>
      </c>
      <c r="C512" s="97" t="n">
        <v>22.2</v>
      </c>
      <c r="D512" s="98" t="n">
        <f aca="false">LN(C512/C511)</f>
        <v>-0.109944587322763</v>
      </c>
      <c r="E512" s="106" t="n">
        <f aca="false">STDEV(D503:D512)*SQRT(trade_day)</f>
        <v>3.22381674891277</v>
      </c>
      <c r="F512" s="97"/>
      <c r="G512" s="103" t="n">
        <f aca="false">IF(G$1="P",MAX(0,G$2-$C512),IF(G$1="C",MAX(0,$C512-G$2)))</f>
        <v>0</v>
      </c>
      <c r="H512" s="103" t="n">
        <f aca="false">IF(H$1="P",MAX(0,H$2-$C512),IF(H$1="C",MAX(0,$C512-H$2)))</f>
        <v>2.8</v>
      </c>
      <c r="I512" s="103" t="n">
        <f aca="false">IF(I$1="P",MAX(0,I$2-$C512),IF(I$1="C",MAX(0,$C512-I$2)))</f>
        <v>7.8</v>
      </c>
      <c r="J512" s="103" t="n">
        <f aca="false">IF(J$1="P",MAX(0,J$2-$C512),IF(J$1="C",MAX(0,$C512-J$2)))</f>
        <v>12.8</v>
      </c>
      <c r="K512" s="103" t="n">
        <f aca="false">IF(K$1="P",MAX(0,K$2-$C512),IF(K$1="C",MAX(0,$C512-K$2)))</f>
        <v>17.8</v>
      </c>
      <c r="L512" s="103" t="n">
        <f aca="false">IF(L$1="P",MAX(0,L$2-$C512),IF(L$1="C",MAX(0,$C512-L$2)))</f>
        <v>27.8</v>
      </c>
      <c r="M512" s="103" t="n">
        <f aca="false">IF(M$1="P",MAX(0,M$2-$C512),IF(M$1="C",MAX(0,$C512-M$2)))</f>
        <v>0</v>
      </c>
      <c r="N512" s="103" t="n">
        <f aca="false">IF(N$1="P",MAX(0,N$2-$C512),IF(N$1="C",MAX(0,$C512-N$2)))</f>
        <v>0</v>
      </c>
      <c r="O512" s="103" t="n">
        <f aca="false">IF(O$1="P",MAX(0,O$2-$C512),IF(O$1="C",MAX(0,$C512-O$2)))</f>
        <v>0</v>
      </c>
      <c r="P512" s="103" t="n">
        <f aca="false">IF(P$1="P",MAX(0,P$2-$C512),IF(P$1="C",MAX(0,$C512-P$2)))</f>
        <v>0</v>
      </c>
      <c r="Q512" s="103" t="n">
        <f aca="false">IF(Q$1="P",MAX(0,Q$2-$C512),IF(Q$1="C",MAX(0,$C512-Q$2)))</f>
        <v>0</v>
      </c>
      <c r="R512" s="103" t="n">
        <f aca="false">IF(R$1="P",MAX(0,R$2-$C512),IF(R$1="C",MAX(0,$C512-R$2)))</f>
        <v>0</v>
      </c>
      <c r="S512" s="104" t="n">
        <f aca="false">A512</f>
        <v>24</v>
      </c>
      <c r="T512" s="105" t="n">
        <f aca="false">VLOOKUP($B512,Gas!$B$3:$E$2506,2)</f>
        <v>2.17</v>
      </c>
      <c r="U512" s="46" t="n">
        <f aca="false">C512/T512</f>
        <v>10.2304147465438</v>
      </c>
      <c r="V512" s="99" t="n">
        <f aca="false">VLOOKUP($B512,Gas!$B$3:$E$2506,4)</f>
        <v>0.940321309363984</v>
      </c>
    </row>
    <row r="513" customFormat="false" ht="12.75" hidden="false" customHeight="false" outlineLevel="0" collapsed="false">
      <c r="A513" s="95" t="n">
        <f aca="false">MONTH(B513)+(YEAR(B513)-1998)*12</f>
        <v>24</v>
      </c>
      <c r="B513" s="107" t="n">
        <v>36497</v>
      </c>
      <c r="C513" s="97" t="n">
        <v>16.98</v>
      </c>
      <c r="D513" s="98" t="n">
        <f aca="false">LN(C513/C512)</f>
        <v>-0.268056107995032</v>
      </c>
      <c r="E513" s="106" t="n">
        <f aca="false">STDEV(D504:D513)*SQRT(trade_day)</f>
        <v>3.48567904120073</v>
      </c>
      <c r="F513" s="97"/>
      <c r="G513" s="103" t="n">
        <f aca="false">IF(G$1="P",MAX(0,G$2-$C513),IF(G$1="C",MAX(0,$C513-G$2)))</f>
        <v>3.02</v>
      </c>
      <c r="H513" s="103" t="n">
        <f aca="false">IF(H$1="P",MAX(0,H$2-$C513),IF(H$1="C",MAX(0,$C513-H$2)))</f>
        <v>8.02</v>
      </c>
      <c r="I513" s="103" t="n">
        <f aca="false">IF(I$1="P",MAX(0,I$2-$C513),IF(I$1="C",MAX(0,$C513-I$2)))</f>
        <v>13.02</v>
      </c>
      <c r="J513" s="103" t="n">
        <f aca="false">IF(J$1="P",MAX(0,J$2-$C513),IF(J$1="C",MAX(0,$C513-J$2)))</f>
        <v>18.02</v>
      </c>
      <c r="K513" s="103" t="n">
        <f aca="false">IF(K$1="P",MAX(0,K$2-$C513),IF(K$1="C",MAX(0,$C513-K$2)))</f>
        <v>23.02</v>
      </c>
      <c r="L513" s="103" t="n">
        <f aca="false">IF(L$1="P",MAX(0,L$2-$C513),IF(L$1="C",MAX(0,$C513-L$2)))</f>
        <v>33.02</v>
      </c>
      <c r="M513" s="103" t="n">
        <f aca="false">IF(M$1="P",MAX(0,M$2-$C513),IF(M$1="C",MAX(0,$C513-M$2)))</f>
        <v>0</v>
      </c>
      <c r="N513" s="103" t="n">
        <f aca="false">IF(N$1="P",MAX(0,N$2-$C513),IF(N$1="C",MAX(0,$C513-N$2)))</f>
        <v>0</v>
      </c>
      <c r="O513" s="103" t="n">
        <f aca="false">IF(O$1="P",MAX(0,O$2-$C513),IF(O$1="C",MAX(0,$C513-O$2)))</f>
        <v>0</v>
      </c>
      <c r="P513" s="103" t="n">
        <f aca="false">IF(P$1="P",MAX(0,P$2-$C513),IF(P$1="C",MAX(0,$C513-P$2)))</f>
        <v>0</v>
      </c>
      <c r="Q513" s="103" t="n">
        <f aca="false">IF(Q$1="P",MAX(0,Q$2-$C513),IF(Q$1="C",MAX(0,$C513-Q$2)))</f>
        <v>0</v>
      </c>
      <c r="R513" s="103" t="n">
        <f aca="false">IF(R$1="P",MAX(0,R$2-$C513),IF(R$1="C",MAX(0,$C513-R$2)))</f>
        <v>0</v>
      </c>
      <c r="S513" s="104" t="n">
        <f aca="false">A513</f>
        <v>24</v>
      </c>
      <c r="T513" s="105" t="n">
        <f aca="false">VLOOKUP($B513,Gas!$B$3:$E$2506,2)</f>
        <v>2.175</v>
      </c>
      <c r="U513" s="46" t="n">
        <f aca="false">C513/T513</f>
        <v>7.80689655172414</v>
      </c>
      <c r="V513" s="99" t="n">
        <f aca="false">VLOOKUP($B513,Gas!$B$3:$E$2506,4)</f>
        <v>0.862704181740158</v>
      </c>
    </row>
    <row r="514" customFormat="false" ht="12.75" hidden="false" customHeight="false" outlineLevel="0" collapsed="false">
      <c r="A514" s="95" t="n">
        <f aca="false">MONTH(B514)+(YEAR(B514)-1998)*12</f>
        <v>24</v>
      </c>
      <c r="B514" s="107" t="n">
        <v>36500</v>
      </c>
      <c r="C514" s="97" t="n">
        <v>16.68</v>
      </c>
      <c r="D514" s="98" t="n">
        <f aca="false">LN(C514/C513)</f>
        <v>-0.0178257839526006</v>
      </c>
      <c r="E514" s="106" t="n">
        <f aca="false">STDEV(D505:D514)*SQRT(trade_day)</f>
        <v>3.48150981516836</v>
      </c>
      <c r="F514" s="97"/>
      <c r="G514" s="103" t="n">
        <f aca="false">IF(G$1="P",MAX(0,G$2-$C514),IF(G$1="C",MAX(0,$C514-G$2)))</f>
        <v>3.32</v>
      </c>
      <c r="H514" s="103" t="n">
        <f aca="false">IF(H$1="P",MAX(0,H$2-$C514),IF(H$1="C",MAX(0,$C514-H$2)))</f>
        <v>8.32</v>
      </c>
      <c r="I514" s="103" t="n">
        <f aca="false">IF(I$1="P",MAX(0,I$2-$C514),IF(I$1="C",MAX(0,$C514-I$2)))</f>
        <v>13.32</v>
      </c>
      <c r="J514" s="103" t="n">
        <f aca="false">IF(J$1="P",MAX(0,J$2-$C514),IF(J$1="C",MAX(0,$C514-J$2)))</f>
        <v>18.32</v>
      </c>
      <c r="K514" s="103" t="n">
        <f aca="false">IF(K$1="P",MAX(0,K$2-$C514),IF(K$1="C",MAX(0,$C514-K$2)))</f>
        <v>23.32</v>
      </c>
      <c r="L514" s="103" t="n">
        <f aca="false">IF(L$1="P",MAX(0,L$2-$C514),IF(L$1="C",MAX(0,$C514-L$2)))</f>
        <v>33.32</v>
      </c>
      <c r="M514" s="103" t="n">
        <f aca="false">IF(M$1="P",MAX(0,M$2-$C514),IF(M$1="C",MAX(0,$C514-M$2)))</f>
        <v>0</v>
      </c>
      <c r="N514" s="103" t="n">
        <f aca="false">IF(N$1="P",MAX(0,N$2-$C514),IF(N$1="C",MAX(0,$C514-N$2)))</f>
        <v>0</v>
      </c>
      <c r="O514" s="103" t="n">
        <f aca="false">IF(O$1="P",MAX(0,O$2-$C514),IF(O$1="C",MAX(0,$C514-O$2)))</f>
        <v>0</v>
      </c>
      <c r="P514" s="103" t="n">
        <f aca="false">IF(P$1="P",MAX(0,P$2-$C514),IF(P$1="C",MAX(0,$C514-P$2)))</f>
        <v>0</v>
      </c>
      <c r="Q514" s="103" t="n">
        <f aca="false">IF(Q$1="P",MAX(0,Q$2-$C514),IF(Q$1="C",MAX(0,$C514-Q$2)))</f>
        <v>0</v>
      </c>
      <c r="R514" s="103" t="n">
        <f aca="false">IF(R$1="P",MAX(0,R$2-$C514),IF(R$1="C",MAX(0,$C514-R$2)))</f>
        <v>0</v>
      </c>
      <c r="S514" s="104" t="n">
        <f aca="false">A514</f>
        <v>24</v>
      </c>
      <c r="T514" s="105" t="n">
        <f aca="false">VLOOKUP($B514,Gas!$B$3:$E$2506,2)</f>
        <v>2.17</v>
      </c>
      <c r="U514" s="46" t="n">
        <f aca="false">C514/T514</f>
        <v>7.68663594470046</v>
      </c>
      <c r="V514" s="99" t="n">
        <f aca="false">VLOOKUP($B514,Gas!$B$3:$E$2506,4)</f>
        <v>0.810560744245311</v>
      </c>
    </row>
    <row r="515" customFormat="false" ht="12.75" hidden="false" customHeight="false" outlineLevel="0" collapsed="false">
      <c r="A515" s="95" t="n">
        <f aca="false">MONTH(B515)+(YEAR(B515)-1998)*12</f>
        <v>24</v>
      </c>
      <c r="B515" s="107" t="n">
        <v>36501</v>
      </c>
      <c r="C515" s="97" t="n">
        <v>18.14</v>
      </c>
      <c r="D515" s="98" t="n">
        <f aca="false">LN(C515/C514)</f>
        <v>0.08390904775639</v>
      </c>
      <c r="E515" s="106" t="n">
        <f aca="false">STDEV(D506:D515)*SQRT(trade_day)</f>
        <v>3.33631153746039</v>
      </c>
      <c r="F515" s="97"/>
      <c r="G515" s="103" t="n">
        <f aca="false">IF(G$1="P",MAX(0,G$2-$C515),IF(G$1="C",MAX(0,$C515-G$2)))</f>
        <v>1.86</v>
      </c>
      <c r="H515" s="103" t="n">
        <f aca="false">IF(H$1="P",MAX(0,H$2-$C515),IF(H$1="C",MAX(0,$C515-H$2)))</f>
        <v>6.86</v>
      </c>
      <c r="I515" s="103" t="n">
        <f aca="false">IF(I$1="P",MAX(0,I$2-$C515),IF(I$1="C",MAX(0,$C515-I$2)))</f>
        <v>11.86</v>
      </c>
      <c r="J515" s="103" t="n">
        <f aca="false">IF(J$1="P",MAX(0,J$2-$C515),IF(J$1="C",MAX(0,$C515-J$2)))</f>
        <v>16.86</v>
      </c>
      <c r="K515" s="103" t="n">
        <f aca="false">IF(K$1="P",MAX(0,K$2-$C515),IF(K$1="C",MAX(0,$C515-K$2)))</f>
        <v>21.86</v>
      </c>
      <c r="L515" s="103" t="n">
        <f aca="false">IF(L$1="P",MAX(0,L$2-$C515),IF(L$1="C",MAX(0,$C515-L$2)))</f>
        <v>31.86</v>
      </c>
      <c r="M515" s="103" t="n">
        <f aca="false">IF(M$1="P",MAX(0,M$2-$C515),IF(M$1="C",MAX(0,$C515-M$2)))</f>
        <v>0</v>
      </c>
      <c r="N515" s="103" t="n">
        <f aca="false">IF(N$1="P",MAX(0,N$2-$C515),IF(N$1="C",MAX(0,$C515-N$2)))</f>
        <v>0</v>
      </c>
      <c r="O515" s="103" t="n">
        <f aca="false">IF(O$1="P",MAX(0,O$2-$C515),IF(O$1="C",MAX(0,$C515-O$2)))</f>
        <v>0</v>
      </c>
      <c r="P515" s="103" t="n">
        <f aca="false">IF(P$1="P",MAX(0,P$2-$C515),IF(P$1="C",MAX(0,$C515-P$2)))</f>
        <v>0</v>
      </c>
      <c r="Q515" s="103" t="n">
        <f aca="false">IF(Q$1="P",MAX(0,Q$2-$C515),IF(Q$1="C",MAX(0,$C515-Q$2)))</f>
        <v>0</v>
      </c>
      <c r="R515" s="103" t="n">
        <f aca="false">IF(R$1="P",MAX(0,R$2-$C515),IF(R$1="C",MAX(0,$C515-R$2)))</f>
        <v>0</v>
      </c>
      <c r="S515" s="104" t="n">
        <f aca="false">A515</f>
        <v>24</v>
      </c>
      <c r="T515" s="105" t="n">
        <f aca="false">VLOOKUP($B515,Gas!$B$3:$E$2506,2)</f>
        <v>2.18</v>
      </c>
      <c r="U515" s="46" t="n">
        <f aca="false">C515/T515</f>
        <v>8.32110091743119</v>
      </c>
      <c r="V515" s="99" t="n">
        <f aca="false">VLOOKUP($B515,Gas!$B$3:$E$2506,4)</f>
        <v>0.808397072694742</v>
      </c>
    </row>
    <row r="516" customFormat="false" ht="12.75" hidden="false" customHeight="false" outlineLevel="0" collapsed="false">
      <c r="A516" s="95" t="n">
        <f aca="false">MONTH(B516)+(YEAR(B516)-1998)*12</f>
        <v>24</v>
      </c>
      <c r="B516" s="107" t="n">
        <v>36502</v>
      </c>
      <c r="C516" s="97" t="n">
        <v>20.41</v>
      </c>
      <c r="D516" s="98" t="n">
        <f aca="false">LN(C516/C515)</f>
        <v>0.117905532134763</v>
      </c>
      <c r="E516" s="106" t="n">
        <f aca="false">STDEV(D507:D516)*SQRT(trade_day)</f>
        <v>3.19153762979311</v>
      </c>
      <c r="F516" s="97"/>
      <c r="G516" s="103" t="n">
        <f aca="false">IF(G$1="P",MAX(0,G$2-$C516),IF(G$1="C",MAX(0,$C516-G$2)))</f>
        <v>0</v>
      </c>
      <c r="H516" s="103" t="n">
        <f aca="false">IF(H$1="P",MAX(0,H$2-$C516),IF(H$1="C",MAX(0,$C516-H$2)))</f>
        <v>4.59</v>
      </c>
      <c r="I516" s="103" t="n">
        <f aca="false">IF(I$1="P",MAX(0,I$2-$C516),IF(I$1="C",MAX(0,$C516-I$2)))</f>
        <v>9.59</v>
      </c>
      <c r="J516" s="103" t="n">
        <f aca="false">IF(J$1="P",MAX(0,J$2-$C516),IF(J$1="C",MAX(0,$C516-J$2)))</f>
        <v>14.59</v>
      </c>
      <c r="K516" s="103" t="n">
        <f aca="false">IF(K$1="P",MAX(0,K$2-$C516),IF(K$1="C",MAX(0,$C516-K$2)))</f>
        <v>19.59</v>
      </c>
      <c r="L516" s="103" t="n">
        <f aca="false">IF(L$1="P",MAX(0,L$2-$C516),IF(L$1="C",MAX(0,$C516-L$2)))</f>
        <v>29.59</v>
      </c>
      <c r="M516" s="103" t="n">
        <f aca="false">IF(M$1="P",MAX(0,M$2-$C516),IF(M$1="C",MAX(0,$C516-M$2)))</f>
        <v>0</v>
      </c>
      <c r="N516" s="103" t="n">
        <f aca="false">IF(N$1="P",MAX(0,N$2-$C516),IF(N$1="C",MAX(0,$C516-N$2)))</f>
        <v>0</v>
      </c>
      <c r="O516" s="103" t="n">
        <f aca="false">IF(O$1="P",MAX(0,O$2-$C516),IF(O$1="C",MAX(0,$C516-O$2)))</f>
        <v>0</v>
      </c>
      <c r="P516" s="103" t="n">
        <f aca="false">IF(P$1="P",MAX(0,P$2-$C516),IF(P$1="C",MAX(0,$C516-P$2)))</f>
        <v>0</v>
      </c>
      <c r="Q516" s="103" t="n">
        <f aca="false">IF(Q$1="P",MAX(0,Q$2-$C516),IF(Q$1="C",MAX(0,$C516-Q$2)))</f>
        <v>0</v>
      </c>
      <c r="R516" s="103" t="n">
        <f aca="false">IF(R$1="P",MAX(0,R$2-$C516),IF(R$1="C",MAX(0,$C516-R$2)))</f>
        <v>0</v>
      </c>
      <c r="S516" s="104" t="n">
        <f aca="false">A516</f>
        <v>24</v>
      </c>
      <c r="T516" s="105" t="n">
        <f aca="false">VLOOKUP($B516,Gas!$B$3:$E$2506,2)</f>
        <v>2.165</v>
      </c>
      <c r="U516" s="46" t="n">
        <f aca="false">C516/T516</f>
        <v>9.42725173210162</v>
      </c>
      <c r="V516" s="99" t="n">
        <f aca="false">VLOOKUP($B516,Gas!$B$3:$E$2506,4)</f>
        <v>0.813586161660635</v>
      </c>
    </row>
    <row r="517" customFormat="false" ht="12.75" hidden="false" customHeight="false" outlineLevel="0" collapsed="false">
      <c r="A517" s="95" t="n">
        <f aca="false">MONTH(B517)+(YEAR(B517)-1998)*12</f>
        <v>24</v>
      </c>
      <c r="B517" s="107" t="n">
        <v>36503</v>
      </c>
      <c r="C517" s="97" t="n">
        <v>20.1</v>
      </c>
      <c r="D517" s="98" t="n">
        <f aca="false">LN(C517/C516)</f>
        <v>-0.0153051617567233</v>
      </c>
      <c r="E517" s="106" t="n">
        <f aca="false">STDEV(D508:D517)*SQRT(trade_day)</f>
        <v>3.1269608778296</v>
      </c>
      <c r="F517" s="97"/>
      <c r="G517" s="103" t="n">
        <f aca="false">IF(G$1="P",MAX(0,G$2-$C517),IF(G$1="C",MAX(0,$C517-G$2)))</f>
        <v>0</v>
      </c>
      <c r="H517" s="103" t="n">
        <f aca="false">IF(H$1="P",MAX(0,H$2-$C517),IF(H$1="C",MAX(0,$C517-H$2)))</f>
        <v>4.9</v>
      </c>
      <c r="I517" s="103" t="n">
        <f aca="false">IF(I$1="P",MAX(0,I$2-$C517),IF(I$1="C",MAX(0,$C517-I$2)))</f>
        <v>9.9</v>
      </c>
      <c r="J517" s="103" t="n">
        <f aca="false">IF(J$1="P",MAX(0,J$2-$C517),IF(J$1="C",MAX(0,$C517-J$2)))</f>
        <v>14.9</v>
      </c>
      <c r="K517" s="103" t="n">
        <f aca="false">IF(K$1="P",MAX(0,K$2-$C517),IF(K$1="C",MAX(0,$C517-K$2)))</f>
        <v>19.9</v>
      </c>
      <c r="L517" s="103" t="n">
        <f aca="false">IF(L$1="P",MAX(0,L$2-$C517),IF(L$1="C",MAX(0,$C517-L$2)))</f>
        <v>29.9</v>
      </c>
      <c r="M517" s="103" t="n">
        <f aca="false">IF(M$1="P",MAX(0,M$2-$C517),IF(M$1="C",MAX(0,$C517-M$2)))</f>
        <v>0</v>
      </c>
      <c r="N517" s="103" t="n">
        <f aca="false">IF(N$1="P",MAX(0,N$2-$C517),IF(N$1="C",MAX(0,$C517-N$2)))</f>
        <v>0</v>
      </c>
      <c r="O517" s="103" t="n">
        <f aca="false">IF(O$1="P",MAX(0,O$2-$C517),IF(O$1="C",MAX(0,$C517-O$2)))</f>
        <v>0</v>
      </c>
      <c r="P517" s="103" t="n">
        <f aca="false">IF(P$1="P",MAX(0,P$2-$C517),IF(P$1="C",MAX(0,$C517-P$2)))</f>
        <v>0</v>
      </c>
      <c r="Q517" s="103" t="n">
        <f aca="false">IF(Q$1="P",MAX(0,Q$2-$C517),IF(Q$1="C",MAX(0,$C517-Q$2)))</f>
        <v>0</v>
      </c>
      <c r="R517" s="103" t="n">
        <f aca="false">IF(R$1="P",MAX(0,R$2-$C517),IF(R$1="C",MAX(0,$C517-R$2)))</f>
        <v>0</v>
      </c>
      <c r="S517" s="104" t="n">
        <f aca="false">A517</f>
        <v>24</v>
      </c>
      <c r="T517" s="105" t="n">
        <f aca="false">VLOOKUP($B517,Gas!$B$3:$E$2506,2)</f>
        <v>2.23</v>
      </c>
      <c r="U517" s="46" t="n">
        <f aca="false">C517/T517</f>
        <v>9.01345291479821</v>
      </c>
      <c r="V517" s="99" t="n">
        <f aca="false">VLOOKUP($B517,Gas!$B$3:$E$2506,4)</f>
        <v>0.816647853732831</v>
      </c>
    </row>
    <row r="518" customFormat="false" ht="12.75" hidden="false" customHeight="false" outlineLevel="0" collapsed="false">
      <c r="A518" s="95" t="n">
        <f aca="false">MONTH(B518)+(YEAR(B518)-1998)*12</f>
        <v>24</v>
      </c>
      <c r="B518" s="107" t="n">
        <v>36504</v>
      </c>
      <c r="C518" s="97" t="n">
        <v>17.84</v>
      </c>
      <c r="D518" s="98" t="n">
        <f aca="false">LN(C518/C517)</f>
        <v>-0.119276687913167</v>
      </c>
      <c r="E518" s="106" t="n">
        <f aca="false">STDEV(D509:D518)*SQRT(trade_day)</f>
        <v>3.22947286606192</v>
      </c>
      <c r="F518" s="97"/>
      <c r="G518" s="103" t="n">
        <f aca="false">IF(G$1="P",MAX(0,G$2-$C518),IF(G$1="C",MAX(0,$C518-G$2)))</f>
        <v>2.16</v>
      </c>
      <c r="H518" s="103" t="n">
        <f aca="false">IF(H$1="P",MAX(0,H$2-$C518),IF(H$1="C",MAX(0,$C518-H$2)))</f>
        <v>7.16</v>
      </c>
      <c r="I518" s="103" t="n">
        <f aca="false">IF(I$1="P",MAX(0,I$2-$C518),IF(I$1="C",MAX(0,$C518-I$2)))</f>
        <v>12.16</v>
      </c>
      <c r="J518" s="103" t="n">
        <f aca="false">IF(J$1="P",MAX(0,J$2-$C518),IF(J$1="C",MAX(0,$C518-J$2)))</f>
        <v>17.16</v>
      </c>
      <c r="K518" s="103" t="n">
        <f aca="false">IF(K$1="P",MAX(0,K$2-$C518),IF(K$1="C",MAX(0,$C518-K$2)))</f>
        <v>22.16</v>
      </c>
      <c r="L518" s="103" t="n">
        <f aca="false">IF(L$1="P",MAX(0,L$2-$C518),IF(L$1="C",MAX(0,$C518-L$2)))</f>
        <v>32.16</v>
      </c>
      <c r="M518" s="103" t="n">
        <f aca="false">IF(M$1="P",MAX(0,M$2-$C518),IF(M$1="C",MAX(0,$C518-M$2)))</f>
        <v>0</v>
      </c>
      <c r="N518" s="103" t="n">
        <f aca="false">IF(N$1="P",MAX(0,N$2-$C518),IF(N$1="C",MAX(0,$C518-N$2)))</f>
        <v>0</v>
      </c>
      <c r="O518" s="103" t="n">
        <f aca="false">IF(O$1="P",MAX(0,O$2-$C518),IF(O$1="C",MAX(0,$C518-O$2)))</f>
        <v>0</v>
      </c>
      <c r="P518" s="103" t="n">
        <f aca="false">IF(P$1="P",MAX(0,P$2-$C518),IF(P$1="C",MAX(0,$C518-P$2)))</f>
        <v>0</v>
      </c>
      <c r="Q518" s="103" t="n">
        <f aca="false">IF(Q$1="P",MAX(0,Q$2-$C518),IF(Q$1="C",MAX(0,$C518-Q$2)))</f>
        <v>0</v>
      </c>
      <c r="R518" s="103" t="n">
        <f aca="false">IF(R$1="P",MAX(0,R$2-$C518),IF(R$1="C",MAX(0,$C518-R$2)))</f>
        <v>0</v>
      </c>
      <c r="S518" s="104" t="n">
        <f aca="false">A518</f>
        <v>24</v>
      </c>
      <c r="T518" s="105" t="n">
        <f aca="false">VLOOKUP($B518,Gas!$B$3:$E$2506,2)</f>
        <v>2.205</v>
      </c>
      <c r="U518" s="46" t="n">
        <f aca="false">C518/T518</f>
        <v>8.0907029478458</v>
      </c>
      <c r="V518" s="99" t="n">
        <f aca="false">VLOOKUP($B518,Gas!$B$3:$E$2506,4)</f>
        <v>0.248553884801968</v>
      </c>
    </row>
    <row r="519" customFormat="false" ht="12.75" hidden="false" customHeight="false" outlineLevel="0" collapsed="false">
      <c r="A519" s="95" t="n">
        <f aca="false">MONTH(B519)+(YEAR(B519)-1998)*12</f>
        <v>24</v>
      </c>
      <c r="B519" s="107" t="n">
        <v>36507</v>
      </c>
      <c r="C519" s="97" t="n">
        <v>18.31</v>
      </c>
      <c r="D519" s="98" t="n">
        <f aca="false">LN(C519/C518)</f>
        <v>0.026004231534556</v>
      </c>
      <c r="E519" s="106" t="n">
        <f aca="false">STDEV(D510:D519)*SQRT(trade_day)</f>
        <v>1.89998275389215</v>
      </c>
      <c r="F519" s="97"/>
      <c r="G519" s="103" t="n">
        <f aca="false">IF(G$1="P",MAX(0,G$2-$C519),IF(G$1="C",MAX(0,$C519-G$2)))</f>
        <v>1.69</v>
      </c>
      <c r="H519" s="103" t="n">
        <f aca="false">IF(H$1="P",MAX(0,H$2-$C519),IF(H$1="C",MAX(0,$C519-H$2)))</f>
        <v>6.69</v>
      </c>
      <c r="I519" s="103" t="n">
        <f aca="false">IF(I$1="P",MAX(0,I$2-$C519),IF(I$1="C",MAX(0,$C519-I$2)))</f>
        <v>11.69</v>
      </c>
      <c r="J519" s="103" t="n">
        <f aca="false">IF(J$1="P",MAX(0,J$2-$C519),IF(J$1="C",MAX(0,$C519-J$2)))</f>
        <v>16.69</v>
      </c>
      <c r="K519" s="103" t="n">
        <f aca="false">IF(K$1="P",MAX(0,K$2-$C519),IF(K$1="C",MAX(0,$C519-K$2)))</f>
        <v>21.69</v>
      </c>
      <c r="L519" s="103" t="n">
        <f aca="false">IF(L$1="P",MAX(0,L$2-$C519),IF(L$1="C",MAX(0,$C519-L$2)))</f>
        <v>31.69</v>
      </c>
      <c r="M519" s="103" t="n">
        <f aca="false">IF(M$1="P",MAX(0,M$2-$C519),IF(M$1="C",MAX(0,$C519-M$2)))</f>
        <v>0</v>
      </c>
      <c r="N519" s="103" t="n">
        <f aca="false">IF(N$1="P",MAX(0,N$2-$C519),IF(N$1="C",MAX(0,$C519-N$2)))</f>
        <v>0</v>
      </c>
      <c r="O519" s="103" t="n">
        <f aca="false">IF(O$1="P",MAX(0,O$2-$C519),IF(O$1="C",MAX(0,$C519-O$2)))</f>
        <v>0</v>
      </c>
      <c r="P519" s="103" t="n">
        <f aca="false">IF(P$1="P",MAX(0,P$2-$C519),IF(P$1="C",MAX(0,$C519-P$2)))</f>
        <v>0</v>
      </c>
      <c r="Q519" s="103" t="n">
        <f aca="false">IF(Q$1="P",MAX(0,Q$2-$C519),IF(Q$1="C",MAX(0,$C519-Q$2)))</f>
        <v>0</v>
      </c>
      <c r="R519" s="103" t="n">
        <f aca="false">IF(R$1="P",MAX(0,R$2-$C519),IF(R$1="C",MAX(0,$C519-R$2)))</f>
        <v>0</v>
      </c>
      <c r="S519" s="104" t="n">
        <f aca="false">A519</f>
        <v>24</v>
      </c>
      <c r="T519" s="105" t="n">
        <f aca="false">VLOOKUP($B519,Gas!$B$3:$E$2506,2)</f>
        <v>2.255</v>
      </c>
      <c r="U519" s="46" t="n">
        <f aca="false">C519/T519</f>
        <v>8.11973392461197</v>
      </c>
      <c r="V519" s="99" t="n">
        <f aca="false">VLOOKUP($B519,Gas!$B$3:$E$2506,4)</f>
        <v>0.242377603948227</v>
      </c>
    </row>
    <row r="520" customFormat="false" ht="12.75" hidden="false" customHeight="false" outlineLevel="0" collapsed="false">
      <c r="A520" s="95" t="n">
        <f aca="false">MONTH(B520)+(YEAR(B520)-1998)*12</f>
        <v>24</v>
      </c>
      <c r="B520" s="107" t="n">
        <v>36508</v>
      </c>
      <c r="C520" s="97" t="n">
        <v>17.72</v>
      </c>
      <c r="D520" s="98" t="n">
        <f aca="false">LN(C520/C519)</f>
        <v>-0.0327534135094845</v>
      </c>
      <c r="E520" s="106" t="n">
        <f aca="false">STDEV(D511:D520)*SQRT(trade_day)</f>
        <v>1.85343274371451</v>
      </c>
      <c r="F520" s="97"/>
      <c r="G520" s="103" t="n">
        <f aca="false">IF(G$1="P",MAX(0,G$2-$C520),IF(G$1="C",MAX(0,$C520-G$2)))</f>
        <v>2.28</v>
      </c>
      <c r="H520" s="103" t="n">
        <f aca="false">IF(H$1="P",MAX(0,H$2-$C520),IF(H$1="C",MAX(0,$C520-H$2)))</f>
        <v>7.28</v>
      </c>
      <c r="I520" s="103" t="n">
        <f aca="false">IF(I$1="P",MAX(0,I$2-$C520),IF(I$1="C",MAX(0,$C520-I$2)))</f>
        <v>12.28</v>
      </c>
      <c r="J520" s="103" t="n">
        <f aca="false">IF(J$1="P",MAX(0,J$2-$C520),IF(J$1="C",MAX(0,$C520-J$2)))</f>
        <v>17.28</v>
      </c>
      <c r="K520" s="103" t="n">
        <f aca="false">IF(K$1="P",MAX(0,K$2-$C520),IF(K$1="C",MAX(0,$C520-K$2)))</f>
        <v>22.28</v>
      </c>
      <c r="L520" s="103" t="n">
        <f aca="false">IF(L$1="P",MAX(0,L$2-$C520),IF(L$1="C",MAX(0,$C520-L$2)))</f>
        <v>32.28</v>
      </c>
      <c r="M520" s="103" t="n">
        <f aca="false">IF(M$1="P",MAX(0,M$2-$C520),IF(M$1="C",MAX(0,$C520-M$2)))</f>
        <v>0</v>
      </c>
      <c r="N520" s="103" t="n">
        <f aca="false">IF(N$1="P",MAX(0,N$2-$C520),IF(N$1="C",MAX(0,$C520-N$2)))</f>
        <v>0</v>
      </c>
      <c r="O520" s="103" t="n">
        <f aca="false">IF(O$1="P",MAX(0,O$2-$C520),IF(O$1="C",MAX(0,$C520-O$2)))</f>
        <v>0</v>
      </c>
      <c r="P520" s="103" t="n">
        <f aca="false">IF(P$1="P",MAX(0,P$2-$C520),IF(P$1="C",MAX(0,$C520-P$2)))</f>
        <v>0</v>
      </c>
      <c r="Q520" s="103" t="n">
        <f aca="false">IF(Q$1="P",MAX(0,Q$2-$C520),IF(Q$1="C",MAX(0,$C520-Q$2)))</f>
        <v>0</v>
      </c>
      <c r="R520" s="103" t="n">
        <f aca="false">IF(R$1="P",MAX(0,R$2-$C520),IF(R$1="C",MAX(0,$C520-R$2)))</f>
        <v>0</v>
      </c>
      <c r="S520" s="104" t="n">
        <f aca="false">A520</f>
        <v>24</v>
      </c>
      <c r="T520" s="105" t="n">
        <f aca="false">VLOOKUP($B520,Gas!$B$3:$E$2506,2)</f>
        <v>2.35</v>
      </c>
      <c r="U520" s="46" t="n">
        <f aca="false">C520/T520</f>
        <v>7.54042553191489</v>
      </c>
      <c r="V520" s="99" t="n">
        <f aca="false">VLOOKUP($B520,Gas!$B$3:$E$2506,4)</f>
        <v>0.327305917415167</v>
      </c>
    </row>
    <row r="521" customFormat="false" ht="12.75" hidden="false" customHeight="false" outlineLevel="0" collapsed="false">
      <c r="A521" s="95" t="n">
        <f aca="false">MONTH(B521)+(YEAR(B521)-1998)*12</f>
        <v>24</v>
      </c>
      <c r="B521" s="107" t="n">
        <v>36509</v>
      </c>
      <c r="C521" s="97" t="n">
        <v>19.12</v>
      </c>
      <c r="D521" s="98" t="n">
        <f aca="false">LN(C521/C520)</f>
        <v>0.0760409624463205</v>
      </c>
      <c r="E521" s="106" t="n">
        <f aca="false">STDEV(D512:D521)*SQRT(trade_day)</f>
        <v>1.82931946955541</v>
      </c>
      <c r="F521" s="97"/>
      <c r="G521" s="103" t="n">
        <f aca="false">IF(G$1="P",MAX(0,G$2-$C521),IF(G$1="C",MAX(0,$C521-G$2)))</f>
        <v>0.879999999999999</v>
      </c>
      <c r="H521" s="103" t="n">
        <f aca="false">IF(H$1="P",MAX(0,H$2-$C521),IF(H$1="C",MAX(0,$C521-H$2)))</f>
        <v>5.88</v>
      </c>
      <c r="I521" s="103" t="n">
        <f aca="false">IF(I$1="P",MAX(0,I$2-$C521),IF(I$1="C",MAX(0,$C521-I$2)))</f>
        <v>10.88</v>
      </c>
      <c r="J521" s="103" t="n">
        <f aca="false">IF(J$1="P",MAX(0,J$2-$C521),IF(J$1="C",MAX(0,$C521-J$2)))</f>
        <v>15.88</v>
      </c>
      <c r="K521" s="103" t="n">
        <f aca="false">IF(K$1="P",MAX(0,K$2-$C521),IF(K$1="C",MAX(0,$C521-K$2)))</f>
        <v>20.88</v>
      </c>
      <c r="L521" s="103" t="n">
        <f aca="false">IF(L$1="P",MAX(0,L$2-$C521),IF(L$1="C",MAX(0,$C521-L$2)))</f>
        <v>30.88</v>
      </c>
      <c r="M521" s="103" t="n">
        <f aca="false">IF(M$1="P",MAX(0,M$2-$C521),IF(M$1="C",MAX(0,$C521-M$2)))</f>
        <v>0</v>
      </c>
      <c r="N521" s="103" t="n">
        <f aca="false">IF(N$1="P",MAX(0,N$2-$C521),IF(N$1="C",MAX(0,$C521-N$2)))</f>
        <v>0</v>
      </c>
      <c r="O521" s="103" t="n">
        <f aca="false">IF(O$1="P",MAX(0,O$2-$C521),IF(O$1="C",MAX(0,$C521-O$2)))</f>
        <v>0</v>
      </c>
      <c r="P521" s="103" t="n">
        <f aca="false">IF(P$1="P",MAX(0,P$2-$C521),IF(P$1="C",MAX(0,$C521-P$2)))</f>
        <v>0</v>
      </c>
      <c r="Q521" s="103" t="n">
        <f aca="false">IF(Q$1="P",MAX(0,Q$2-$C521),IF(Q$1="C",MAX(0,$C521-Q$2)))</f>
        <v>0</v>
      </c>
      <c r="R521" s="103" t="n">
        <f aca="false">IF(R$1="P",MAX(0,R$2-$C521),IF(R$1="C",MAX(0,$C521-R$2)))</f>
        <v>0</v>
      </c>
      <c r="S521" s="104" t="n">
        <f aca="false">A521</f>
        <v>24</v>
      </c>
      <c r="T521" s="105" t="n">
        <f aca="false">VLOOKUP($B521,Gas!$B$3:$E$2506,2)</f>
        <v>2.485</v>
      </c>
      <c r="U521" s="46" t="n">
        <f aca="false">C521/T521</f>
        <v>7.69416498993964</v>
      </c>
      <c r="V521" s="99" t="n">
        <f aca="false">VLOOKUP($B521,Gas!$B$3:$E$2506,4)</f>
        <v>0.430007859300103</v>
      </c>
    </row>
    <row r="522" customFormat="false" ht="12.75" hidden="false" customHeight="false" outlineLevel="0" collapsed="false">
      <c r="A522" s="95" t="n">
        <f aca="false">MONTH(B522)+(YEAR(B522)-1998)*12</f>
        <v>24</v>
      </c>
      <c r="B522" s="107" t="n">
        <v>36510</v>
      </c>
      <c r="C522" s="97" t="n">
        <v>24.13</v>
      </c>
      <c r="D522" s="98" t="n">
        <f aca="false">LN(C522/C521)</f>
        <v>0.232720972013685</v>
      </c>
      <c r="E522" s="106" t="n">
        <f aca="false">STDEV(D513:D522)*SQRT(trade_day)</f>
        <v>2.16391357638856</v>
      </c>
      <c r="F522" s="97"/>
      <c r="G522" s="103" t="n">
        <f aca="false">IF(G$1="P",MAX(0,G$2-$C522),IF(G$1="C",MAX(0,$C522-G$2)))</f>
        <v>0</v>
      </c>
      <c r="H522" s="103" t="n">
        <f aca="false">IF(H$1="P",MAX(0,H$2-$C522),IF(H$1="C",MAX(0,$C522-H$2)))</f>
        <v>0.870000000000001</v>
      </c>
      <c r="I522" s="103" t="n">
        <f aca="false">IF(I$1="P",MAX(0,I$2-$C522),IF(I$1="C",MAX(0,$C522-I$2)))</f>
        <v>5.87</v>
      </c>
      <c r="J522" s="103" t="n">
        <f aca="false">IF(J$1="P",MAX(0,J$2-$C522),IF(J$1="C",MAX(0,$C522-J$2)))</f>
        <v>10.87</v>
      </c>
      <c r="K522" s="103" t="n">
        <f aca="false">IF(K$1="P",MAX(0,K$2-$C522),IF(K$1="C",MAX(0,$C522-K$2)))</f>
        <v>15.87</v>
      </c>
      <c r="L522" s="103" t="n">
        <f aca="false">IF(L$1="P",MAX(0,L$2-$C522),IF(L$1="C",MAX(0,$C522-L$2)))</f>
        <v>25.87</v>
      </c>
      <c r="M522" s="103" t="n">
        <f aca="false">IF(M$1="P",MAX(0,M$2-$C522),IF(M$1="C",MAX(0,$C522-M$2)))</f>
        <v>0</v>
      </c>
      <c r="N522" s="103" t="n">
        <f aca="false">IF(N$1="P",MAX(0,N$2-$C522),IF(N$1="C",MAX(0,$C522-N$2)))</f>
        <v>0</v>
      </c>
      <c r="O522" s="103" t="n">
        <f aca="false">IF(O$1="P",MAX(0,O$2-$C522),IF(O$1="C",MAX(0,$C522-O$2)))</f>
        <v>0</v>
      </c>
      <c r="P522" s="103" t="n">
        <f aca="false">IF(P$1="P",MAX(0,P$2-$C522),IF(P$1="C",MAX(0,$C522-P$2)))</f>
        <v>0</v>
      </c>
      <c r="Q522" s="103" t="n">
        <f aca="false">IF(Q$1="P",MAX(0,Q$2-$C522),IF(Q$1="C",MAX(0,$C522-Q$2)))</f>
        <v>0</v>
      </c>
      <c r="R522" s="103" t="n">
        <f aca="false">IF(R$1="P",MAX(0,R$2-$C522),IF(R$1="C",MAX(0,$C522-R$2)))</f>
        <v>0</v>
      </c>
      <c r="S522" s="104" t="n">
        <f aca="false">A522</f>
        <v>24</v>
      </c>
      <c r="T522" s="105" t="n">
        <f aca="false">VLOOKUP($B522,Gas!$B$3:$E$2506,2)</f>
        <v>2.565</v>
      </c>
      <c r="U522" s="46" t="n">
        <f aca="false">C522/T522</f>
        <v>9.40740740740741</v>
      </c>
      <c r="V522" s="99" t="n">
        <f aca="false">VLOOKUP($B522,Gas!$B$3:$E$2506,4)</f>
        <v>0.432106778543372</v>
      </c>
    </row>
    <row r="523" customFormat="false" ht="12.75" hidden="false" customHeight="false" outlineLevel="0" collapsed="false">
      <c r="A523" s="95" t="n">
        <f aca="false">MONTH(B523)+(YEAR(B523)-1998)*12</f>
        <v>24</v>
      </c>
      <c r="B523" s="107" t="n">
        <v>36511</v>
      </c>
      <c r="C523" s="97" t="n">
        <v>26.12</v>
      </c>
      <c r="D523" s="98" t="n">
        <f aca="false">LN(C523/C522)</f>
        <v>0.0792454247712901</v>
      </c>
      <c r="E523" s="106" t="n">
        <f aca="false">STDEV(D514:D523)*SQRT(trade_day)</f>
        <v>1.53789407828537</v>
      </c>
      <c r="F523" s="97"/>
      <c r="G523" s="103" t="n">
        <f aca="false">IF(G$1="P",MAX(0,G$2-$C523),IF(G$1="C",MAX(0,$C523-G$2)))</f>
        <v>0</v>
      </c>
      <c r="H523" s="103" t="n">
        <f aca="false">IF(H$1="P",MAX(0,H$2-$C523),IF(H$1="C",MAX(0,$C523-H$2)))</f>
        <v>0</v>
      </c>
      <c r="I523" s="103" t="n">
        <f aca="false">IF(I$1="P",MAX(0,I$2-$C523),IF(I$1="C",MAX(0,$C523-I$2)))</f>
        <v>3.88</v>
      </c>
      <c r="J523" s="103" t="n">
        <f aca="false">IF(J$1="P",MAX(0,J$2-$C523),IF(J$1="C",MAX(0,$C523-J$2)))</f>
        <v>8.88</v>
      </c>
      <c r="K523" s="103" t="n">
        <f aca="false">IF(K$1="P",MAX(0,K$2-$C523),IF(K$1="C",MAX(0,$C523-K$2)))</f>
        <v>13.88</v>
      </c>
      <c r="L523" s="103" t="n">
        <f aca="false">IF(L$1="P",MAX(0,L$2-$C523),IF(L$1="C",MAX(0,$C523-L$2)))</f>
        <v>23.88</v>
      </c>
      <c r="M523" s="103" t="n">
        <f aca="false">IF(M$1="P",MAX(0,M$2-$C523),IF(M$1="C",MAX(0,$C523-M$2)))</f>
        <v>1.12</v>
      </c>
      <c r="N523" s="103" t="n">
        <f aca="false">IF(N$1="P",MAX(0,N$2-$C523),IF(N$1="C",MAX(0,$C523-N$2)))</f>
        <v>0</v>
      </c>
      <c r="O523" s="103" t="n">
        <f aca="false">IF(O$1="P",MAX(0,O$2-$C523),IF(O$1="C",MAX(0,$C523-O$2)))</f>
        <v>0</v>
      </c>
      <c r="P523" s="103" t="n">
        <f aca="false">IF(P$1="P",MAX(0,P$2-$C523),IF(P$1="C",MAX(0,$C523-P$2)))</f>
        <v>0</v>
      </c>
      <c r="Q523" s="103" t="n">
        <f aca="false">IF(Q$1="P",MAX(0,Q$2-$C523),IF(Q$1="C",MAX(0,$C523-Q$2)))</f>
        <v>0</v>
      </c>
      <c r="R523" s="103" t="n">
        <f aca="false">IF(R$1="P",MAX(0,R$2-$C523),IF(R$1="C",MAX(0,$C523-R$2)))</f>
        <v>0</v>
      </c>
      <c r="S523" s="104" t="n">
        <f aca="false">A523</f>
        <v>24</v>
      </c>
      <c r="T523" s="105" t="n">
        <f aca="false">VLOOKUP($B523,Gas!$B$3:$E$2506,2)</f>
        <v>2.53</v>
      </c>
      <c r="U523" s="46" t="n">
        <f aca="false">C523/T523</f>
        <v>10.3241106719368</v>
      </c>
      <c r="V523" s="99" t="n">
        <f aca="false">VLOOKUP($B523,Gas!$B$3:$E$2506,4)</f>
        <v>0.465857834730242</v>
      </c>
    </row>
    <row r="524" customFormat="false" ht="12.75" hidden="false" customHeight="false" outlineLevel="0" collapsed="false">
      <c r="A524" s="95" t="n">
        <f aca="false">MONTH(B524)+(YEAR(B524)-1998)*12</f>
        <v>24</v>
      </c>
      <c r="B524" s="107" t="n">
        <v>36514</v>
      </c>
      <c r="C524" s="97" t="n">
        <v>25.55</v>
      </c>
      <c r="D524" s="98" t="n">
        <f aca="false">LN(C524/C523)</f>
        <v>-0.0220639877585168</v>
      </c>
      <c r="E524" s="106" t="n">
        <f aca="false">STDEV(D515:D524)*SQRT(trade_day)</f>
        <v>1.54269397407371</v>
      </c>
      <c r="F524" s="97"/>
      <c r="G524" s="103" t="n">
        <f aca="false">IF(G$1="P",MAX(0,G$2-$C524),IF(G$1="C",MAX(0,$C524-G$2)))</f>
        <v>0</v>
      </c>
      <c r="H524" s="103" t="n">
        <f aca="false">IF(H$1="P",MAX(0,H$2-$C524),IF(H$1="C",MAX(0,$C524-H$2)))</f>
        <v>0</v>
      </c>
      <c r="I524" s="103" t="n">
        <f aca="false">IF(I$1="P",MAX(0,I$2-$C524),IF(I$1="C",MAX(0,$C524-I$2)))</f>
        <v>4.45</v>
      </c>
      <c r="J524" s="103" t="n">
        <f aca="false">IF(J$1="P",MAX(0,J$2-$C524),IF(J$1="C",MAX(0,$C524-J$2)))</f>
        <v>9.45</v>
      </c>
      <c r="K524" s="103" t="n">
        <f aca="false">IF(K$1="P",MAX(0,K$2-$C524),IF(K$1="C",MAX(0,$C524-K$2)))</f>
        <v>14.45</v>
      </c>
      <c r="L524" s="103" t="n">
        <f aca="false">IF(L$1="P",MAX(0,L$2-$C524),IF(L$1="C",MAX(0,$C524-L$2)))</f>
        <v>24.45</v>
      </c>
      <c r="M524" s="103" t="n">
        <f aca="false">IF(M$1="P",MAX(0,M$2-$C524),IF(M$1="C",MAX(0,$C524-M$2)))</f>
        <v>0.550000000000001</v>
      </c>
      <c r="N524" s="103" t="n">
        <f aca="false">IF(N$1="P",MAX(0,N$2-$C524),IF(N$1="C",MAX(0,$C524-N$2)))</f>
        <v>0</v>
      </c>
      <c r="O524" s="103" t="n">
        <f aca="false">IF(O$1="P",MAX(0,O$2-$C524),IF(O$1="C",MAX(0,$C524-O$2)))</f>
        <v>0</v>
      </c>
      <c r="P524" s="103" t="n">
        <f aca="false">IF(P$1="P",MAX(0,P$2-$C524),IF(P$1="C",MAX(0,$C524-P$2)))</f>
        <v>0</v>
      </c>
      <c r="Q524" s="103" t="n">
        <f aca="false">IF(Q$1="P",MAX(0,Q$2-$C524),IF(Q$1="C",MAX(0,$C524-Q$2)))</f>
        <v>0</v>
      </c>
      <c r="R524" s="103" t="n">
        <f aca="false">IF(R$1="P",MAX(0,R$2-$C524),IF(R$1="C",MAX(0,$C524-R$2)))</f>
        <v>0</v>
      </c>
      <c r="S524" s="104" t="n">
        <f aca="false">A524</f>
        <v>24</v>
      </c>
      <c r="T524" s="105" t="n">
        <f aca="false">VLOOKUP($B524,Gas!$B$3:$E$2506,2)</f>
        <v>2.565</v>
      </c>
      <c r="U524" s="46" t="n">
        <f aca="false">C524/T524</f>
        <v>9.96101364522417</v>
      </c>
      <c r="V524" s="99" t="n">
        <f aca="false">VLOOKUP($B524,Gas!$B$3:$E$2506,4)</f>
        <v>0.423389574702556</v>
      </c>
    </row>
    <row r="525" customFormat="false" ht="12.75" hidden="false" customHeight="false" outlineLevel="0" collapsed="false">
      <c r="A525" s="95" t="n">
        <f aca="false">MONTH(B525)+(YEAR(B525)-1998)*12</f>
        <v>24</v>
      </c>
      <c r="B525" s="107" t="n">
        <v>36515</v>
      </c>
      <c r="C525" s="97" t="n">
        <v>30.48</v>
      </c>
      <c r="D525" s="98" t="n">
        <f aca="false">LN(C525/C524)</f>
        <v>0.176433414168732</v>
      </c>
      <c r="E525" s="106" t="n">
        <f aca="false">STDEV(D516:D525)*SQRT(trade_day)</f>
        <v>1.67512469273331</v>
      </c>
      <c r="F525" s="97"/>
      <c r="G525" s="103" t="n">
        <f aca="false">IF(G$1="P",MAX(0,G$2-$C525),IF(G$1="C",MAX(0,$C525-G$2)))</f>
        <v>0</v>
      </c>
      <c r="H525" s="103" t="n">
        <f aca="false">IF(H$1="P",MAX(0,H$2-$C525),IF(H$1="C",MAX(0,$C525-H$2)))</f>
        <v>0</v>
      </c>
      <c r="I525" s="103" t="n">
        <f aca="false">IF(I$1="P",MAX(0,I$2-$C525),IF(I$1="C",MAX(0,$C525-I$2)))</f>
        <v>0</v>
      </c>
      <c r="J525" s="103" t="n">
        <f aca="false">IF(J$1="P",MAX(0,J$2-$C525),IF(J$1="C",MAX(0,$C525-J$2)))</f>
        <v>4.52</v>
      </c>
      <c r="K525" s="103" t="n">
        <f aca="false">IF(K$1="P",MAX(0,K$2-$C525),IF(K$1="C",MAX(0,$C525-K$2)))</f>
        <v>9.52</v>
      </c>
      <c r="L525" s="103" t="n">
        <f aca="false">IF(L$1="P",MAX(0,L$2-$C525),IF(L$1="C",MAX(0,$C525-L$2)))</f>
        <v>19.52</v>
      </c>
      <c r="M525" s="103" t="n">
        <f aca="false">IF(M$1="P",MAX(0,M$2-$C525),IF(M$1="C",MAX(0,$C525-M$2)))</f>
        <v>5.48</v>
      </c>
      <c r="N525" s="103" t="n">
        <f aca="false">IF(N$1="P",MAX(0,N$2-$C525),IF(N$1="C",MAX(0,$C525-N$2)))</f>
        <v>0.48</v>
      </c>
      <c r="O525" s="103" t="n">
        <f aca="false">IF(O$1="P",MAX(0,O$2-$C525),IF(O$1="C",MAX(0,$C525-O$2)))</f>
        <v>0</v>
      </c>
      <c r="P525" s="103" t="n">
        <f aca="false">IF(P$1="P",MAX(0,P$2-$C525),IF(P$1="C",MAX(0,$C525-P$2)))</f>
        <v>0</v>
      </c>
      <c r="Q525" s="103" t="n">
        <f aca="false">IF(Q$1="P",MAX(0,Q$2-$C525),IF(Q$1="C",MAX(0,$C525-Q$2)))</f>
        <v>0</v>
      </c>
      <c r="R525" s="103" t="n">
        <f aca="false">IF(R$1="P",MAX(0,R$2-$C525),IF(R$1="C",MAX(0,$C525-R$2)))</f>
        <v>0</v>
      </c>
      <c r="S525" s="104" t="n">
        <f aca="false">A525</f>
        <v>24</v>
      </c>
      <c r="T525" s="105" t="n">
        <f aca="false">VLOOKUP($B525,Gas!$B$3:$E$2506,2)</f>
        <v>2.67</v>
      </c>
      <c r="U525" s="46" t="n">
        <f aca="false">C525/T525</f>
        <v>11.4157303370787</v>
      </c>
      <c r="V525" s="99" t="n">
        <f aca="false">VLOOKUP($B525,Gas!$B$3:$E$2506,4)</f>
        <v>0.448518250266814</v>
      </c>
    </row>
    <row r="526" customFormat="false" ht="12.75" hidden="false" customHeight="false" outlineLevel="0" collapsed="false">
      <c r="A526" s="95" t="n">
        <f aca="false">MONTH(B526)+(YEAR(B526)-1998)*12</f>
        <v>24</v>
      </c>
      <c r="B526" s="107" t="n">
        <v>36516</v>
      </c>
      <c r="C526" s="97" t="n">
        <v>31.83</v>
      </c>
      <c r="D526" s="98" t="n">
        <f aca="false">LN(C526/C525)</f>
        <v>0.0433385104755559</v>
      </c>
      <c r="E526" s="106" t="n">
        <f aca="false">STDEV(D517:D526)*SQRT(trade_day)</f>
        <v>1.63450091577699</v>
      </c>
      <c r="F526" s="97"/>
      <c r="G526" s="103" t="n">
        <f aca="false">IF(G$1="P",MAX(0,G$2-$C526),IF(G$1="C",MAX(0,$C526-G$2)))</f>
        <v>0</v>
      </c>
      <c r="H526" s="103" t="n">
        <f aca="false">IF(H$1="P",MAX(0,H$2-$C526),IF(H$1="C",MAX(0,$C526-H$2)))</f>
        <v>0</v>
      </c>
      <c r="I526" s="103" t="n">
        <f aca="false">IF(I$1="P",MAX(0,I$2-$C526),IF(I$1="C",MAX(0,$C526-I$2)))</f>
        <v>0</v>
      </c>
      <c r="J526" s="103" t="n">
        <f aca="false">IF(J$1="P",MAX(0,J$2-$C526),IF(J$1="C",MAX(0,$C526-J$2)))</f>
        <v>3.17</v>
      </c>
      <c r="K526" s="103" t="n">
        <f aca="false">IF(K$1="P",MAX(0,K$2-$C526),IF(K$1="C",MAX(0,$C526-K$2)))</f>
        <v>8.17</v>
      </c>
      <c r="L526" s="103" t="n">
        <f aca="false">IF(L$1="P",MAX(0,L$2-$C526),IF(L$1="C",MAX(0,$C526-L$2)))</f>
        <v>18.17</v>
      </c>
      <c r="M526" s="103" t="n">
        <f aca="false">IF(M$1="P",MAX(0,M$2-$C526),IF(M$1="C",MAX(0,$C526-M$2)))</f>
        <v>6.83</v>
      </c>
      <c r="N526" s="103" t="n">
        <f aca="false">IF(N$1="P",MAX(0,N$2-$C526),IF(N$1="C",MAX(0,$C526-N$2)))</f>
        <v>1.83</v>
      </c>
      <c r="O526" s="103" t="n">
        <f aca="false">IF(O$1="P",MAX(0,O$2-$C526),IF(O$1="C",MAX(0,$C526-O$2)))</f>
        <v>0</v>
      </c>
      <c r="P526" s="103" t="n">
        <f aca="false">IF(P$1="P",MAX(0,P$2-$C526),IF(P$1="C",MAX(0,$C526-P$2)))</f>
        <v>0</v>
      </c>
      <c r="Q526" s="103" t="n">
        <f aca="false">IF(Q$1="P",MAX(0,Q$2-$C526),IF(Q$1="C",MAX(0,$C526-Q$2)))</f>
        <v>0</v>
      </c>
      <c r="R526" s="103" t="n">
        <f aca="false">IF(R$1="P",MAX(0,R$2-$C526),IF(R$1="C",MAX(0,$C526-R$2)))</f>
        <v>0</v>
      </c>
      <c r="S526" s="104" t="n">
        <f aca="false">A526</f>
        <v>24</v>
      </c>
      <c r="T526" s="105" t="n">
        <f aca="false">VLOOKUP($B526,Gas!$B$3:$E$2506,2)</f>
        <v>2.595</v>
      </c>
      <c r="U526" s="46" t="n">
        <f aca="false">C526/T526</f>
        <v>12.2658959537572</v>
      </c>
      <c r="V526" s="99" t="n">
        <f aca="false">VLOOKUP($B526,Gas!$B$3:$E$2506,4)</f>
        <v>0.519459938961383</v>
      </c>
    </row>
    <row r="527" customFormat="false" ht="12.75" hidden="false" customHeight="false" outlineLevel="0" collapsed="false">
      <c r="A527" s="95" t="n">
        <f aca="false">MONTH(B527)+(YEAR(B527)-1998)*12</f>
        <v>24</v>
      </c>
      <c r="B527" s="107" t="n">
        <v>36517</v>
      </c>
      <c r="C527" s="97" t="n">
        <v>19.53</v>
      </c>
      <c r="D527" s="98" t="n">
        <f aca="false">LN(C527/C526)</f>
        <v>-0.488457496405414</v>
      </c>
      <c r="E527" s="106" t="n">
        <f aca="false">STDEV(D518:D527)*SQRT(trade_day)</f>
        <v>3.13669505767996</v>
      </c>
      <c r="F527" s="97"/>
      <c r="G527" s="103" t="n">
        <f aca="false">IF(G$1="P",MAX(0,G$2-$C527),IF(G$1="C",MAX(0,$C527-G$2)))</f>
        <v>0.469999999999999</v>
      </c>
      <c r="H527" s="103" t="n">
        <f aca="false">IF(H$1="P",MAX(0,H$2-$C527),IF(H$1="C",MAX(0,$C527-H$2)))</f>
        <v>5.47</v>
      </c>
      <c r="I527" s="103" t="n">
        <f aca="false">IF(I$1="P",MAX(0,I$2-$C527),IF(I$1="C",MAX(0,$C527-I$2)))</f>
        <v>10.47</v>
      </c>
      <c r="J527" s="103" t="n">
        <f aca="false">IF(J$1="P",MAX(0,J$2-$C527),IF(J$1="C",MAX(0,$C527-J$2)))</f>
        <v>15.47</v>
      </c>
      <c r="K527" s="103" t="n">
        <f aca="false">IF(K$1="P",MAX(0,K$2-$C527),IF(K$1="C",MAX(0,$C527-K$2)))</f>
        <v>20.47</v>
      </c>
      <c r="L527" s="103" t="n">
        <f aca="false">IF(L$1="P",MAX(0,L$2-$C527),IF(L$1="C",MAX(0,$C527-L$2)))</f>
        <v>30.47</v>
      </c>
      <c r="M527" s="103" t="n">
        <f aca="false">IF(M$1="P",MAX(0,M$2-$C527),IF(M$1="C",MAX(0,$C527-M$2)))</f>
        <v>0</v>
      </c>
      <c r="N527" s="103" t="n">
        <f aca="false">IF(N$1="P",MAX(0,N$2-$C527),IF(N$1="C",MAX(0,$C527-N$2)))</f>
        <v>0</v>
      </c>
      <c r="O527" s="103" t="n">
        <f aca="false">IF(O$1="P",MAX(0,O$2-$C527),IF(O$1="C",MAX(0,$C527-O$2)))</f>
        <v>0</v>
      </c>
      <c r="P527" s="103" t="n">
        <f aca="false">IF(P$1="P",MAX(0,P$2-$C527),IF(P$1="C",MAX(0,$C527-P$2)))</f>
        <v>0</v>
      </c>
      <c r="Q527" s="103" t="n">
        <f aca="false">IF(Q$1="P",MAX(0,Q$2-$C527),IF(Q$1="C",MAX(0,$C527-Q$2)))</f>
        <v>0</v>
      </c>
      <c r="R527" s="103" t="n">
        <f aca="false">IF(R$1="P",MAX(0,R$2-$C527),IF(R$1="C",MAX(0,$C527-R$2)))</f>
        <v>0</v>
      </c>
      <c r="S527" s="104" t="n">
        <f aca="false">A527</f>
        <v>24</v>
      </c>
      <c r="T527" s="105" t="n">
        <f aca="false">VLOOKUP($B527,Gas!$B$3:$E$2506,2)</f>
        <v>2.45</v>
      </c>
      <c r="U527" s="46" t="n">
        <f aca="false">C527/T527</f>
        <v>7.97142857142857</v>
      </c>
      <c r="V527" s="99" t="n">
        <f aca="false">VLOOKUP($B527,Gas!$B$3:$E$2506,4)</f>
        <v>0.67528271824958</v>
      </c>
    </row>
    <row r="528" customFormat="false" ht="12.75" hidden="false" customHeight="false" outlineLevel="0" collapsed="false">
      <c r="A528" s="95" t="n">
        <f aca="false">MONTH(B528)+(YEAR(B528)-1998)*12</f>
        <v>24</v>
      </c>
      <c r="B528" s="107" t="n">
        <v>36518</v>
      </c>
      <c r="C528" s="97" t="n">
        <v>16.91</v>
      </c>
      <c r="D528" s="98" t="n">
        <f aca="false">LN(C528/C527)</f>
        <v>-0.144046581978099</v>
      </c>
      <c r="E528" s="106" t="n">
        <f aca="false">STDEV(D519:D528)*SQRT(trade_day)</f>
        <v>3.16454942457214</v>
      </c>
      <c r="F528" s="97"/>
      <c r="G528" s="103" t="n">
        <f aca="false">IF(G$1="P",MAX(0,G$2-$C528),IF(G$1="C",MAX(0,$C528-G$2)))</f>
        <v>3.09</v>
      </c>
      <c r="H528" s="103" t="n">
        <f aca="false">IF(H$1="P",MAX(0,H$2-$C528),IF(H$1="C",MAX(0,$C528-H$2)))</f>
        <v>8.09</v>
      </c>
      <c r="I528" s="103" t="n">
        <f aca="false">IF(I$1="P",MAX(0,I$2-$C528),IF(I$1="C",MAX(0,$C528-I$2)))</f>
        <v>13.09</v>
      </c>
      <c r="J528" s="103" t="n">
        <f aca="false">IF(J$1="P",MAX(0,J$2-$C528),IF(J$1="C",MAX(0,$C528-J$2)))</f>
        <v>18.09</v>
      </c>
      <c r="K528" s="103" t="n">
        <f aca="false">IF(K$1="P",MAX(0,K$2-$C528),IF(K$1="C",MAX(0,$C528-K$2)))</f>
        <v>23.09</v>
      </c>
      <c r="L528" s="103" t="n">
        <f aca="false">IF(L$1="P",MAX(0,L$2-$C528),IF(L$1="C",MAX(0,$C528-L$2)))</f>
        <v>33.09</v>
      </c>
      <c r="M528" s="103" t="n">
        <f aca="false">IF(M$1="P",MAX(0,M$2-$C528),IF(M$1="C",MAX(0,$C528-M$2)))</f>
        <v>0</v>
      </c>
      <c r="N528" s="103" t="n">
        <f aca="false">IF(N$1="P",MAX(0,N$2-$C528),IF(N$1="C",MAX(0,$C528-N$2)))</f>
        <v>0</v>
      </c>
      <c r="O528" s="103" t="n">
        <f aca="false">IF(O$1="P",MAX(0,O$2-$C528),IF(O$1="C",MAX(0,$C528-O$2)))</f>
        <v>0</v>
      </c>
      <c r="P528" s="103" t="n">
        <f aca="false">IF(P$1="P",MAX(0,P$2-$C528),IF(P$1="C",MAX(0,$C528-P$2)))</f>
        <v>0</v>
      </c>
      <c r="Q528" s="103" t="n">
        <f aca="false">IF(Q$1="P",MAX(0,Q$2-$C528),IF(Q$1="C",MAX(0,$C528-Q$2)))</f>
        <v>0</v>
      </c>
      <c r="R528" s="103" t="n">
        <f aca="false">IF(R$1="P",MAX(0,R$2-$C528),IF(R$1="C",MAX(0,$C528-R$2)))</f>
        <v>0</v>
      </c>
      <c r="S528" s="104" t="n">
        <f aca="false">A528</f>
        <v>24</v>
      </c>
      <c r="T528" s="105" t="n">
        <f aca="false">VLOOKUP($B528,Gas!$B$3:$E$2506,2)</f>
        <v>2.425</v>
      </c>
      <c r="U528" s="46" t="n">
        <f aca="false">C528/T528</f>
        <v>6.97319587628866</v>
      </c>
      <c r="V528" s="99" t="n">
        <f aca="false">VLOOKUP($B528,Gas!$B$3:$E$2506,4)</f>
        <v>0.644288845645314</v>
      </c>
    </row>
    <row r="529" customFormat="false" ht="12.75" hidden="false" customHeight="false" outlineLevel="0" collapsed="false">
      <c r="A529" s="95" t="n">
        <f aca="false">MONTH(B529)+(YEAR(B529)-1998)*12</f>
        <v>24</v>
      </c>
      <c r="B529" s="107" t="n">
        <v>36521</v>
      </c>
      <c r="C529" s="97" t="n">
        <v>17.65</v>
      </c>
      <c r="D529" s="98" t="n">
        <f aca="false">LN(C529/C528)</f>
        <v>0.0428306204688167</v>
      </c>
      <c r="E529" s="106" t="n">
        <f aca="false">STDEV(D520:D529)*SQRT(trade_day)</f>
        <v>3.17029410464267</v>
      </c>
      <c r="F529" s="97"/>
      <c r="G529" s="103" t="n">
        <f aca="false">IF(G$1="P",MAX(0,G$2-$C529),IF(G$1="C",MAX(0,$C529-G$2)))</f>
        <v>2.35</v>
      </c>
      <c r="H529" s="103" t="n">
        <f aca="false">IF(H$1="P",MAX(0,H$2-$C529),IF(H$1="C",MAX(0,$C529-H$2)))</f>
        <v>7.35</v>
      </c>
      <c r="I529" s="103" t="n">
        <f aca="false">IF(I$1="P",MAX(0,I$2-$C529),IF(I$1="C",MAX(0,$C529-I$2)))</f>
        <v>12.35</v>
      </c>
      <c r="J529" s="103" t="n">
        <f aca="false">IF(J$1="P",MAX(0,J$2-$C529),IF(J$1="C",MAX(0,$C529-J$2)))</f>
        <v>17.35</v>
      </c>
      <c r="K529" s="103" t="n">
        <f aca="false">IF(K$1="P",MAX(0,K$2-$C529),IF(K$1="C",MAX(0,$C529-K$2)))</f>
        <v>22.35</v>
      </c>
      <c r="L529" s="103" t="n">
        <f aca="false">IF(L$1="P",MAX(0,L$2-$C529),IF(L$1="C",MAX(0,$C529-L$2)))</f>
        <v>32.35</v>
      </c>
      <c r="M529" s="103" t="n">
        <f aca="false">IF(M$1="P",MAX(0,M$2-$C529),IF(M$1="C",MAX(0,$C529-M$2)))</f>
        <v>0</v>
      </c>
      <c r="N529" s="103" t="n">
        <f aca="false">IF(N$1="P",MAX(0,N$2-$C529),IF(N$1="C",MAX(0,$C529-N$2)))</f>
        <v>0</v>
      </c>
      <c r="O529" s="103" t="n">
        <f aca="false">IF(O$1="P",MAX(0,O$2-$C529),IF(O$1="C",MAX(0,$C529-O$2)))</f>
        <v>0</v>
      </c>
      <c r="P529" s="103" t="n">
        <f aca="false">IF(P$1="P",MAX(0,P$2-$C529),IF(P$1="C",MAX(0,$C529-P$2)))</f>
        <v>0</v>
      </c>
      <c r="Q529" s="103" t="n">
        <f aca="false">IF(Q$1="P",MAX(0,Q$2-$C529),IF(Q$1="C",MAX(0,$C529-Q$2)))</f>
        <v>0</v>
      </c>
      <c r="R529" s="103" t="n">
        <f aca="false">IF(R$1="P",MAX(0,R$2-$C529),IF(R$1="C",MAX(0,$C529-R$2)))</f>
        <v>0</v>
      </c>
      <c r="S529" s="104" t="n">
        <f aca="false">A529</f>
        <v>24</v>
      </c>
      <c r="T529" s="105" t="n">
        <f aca="false">VLOOKUP($B529,Gas!$B$3:$E$2506,2)</f>
        <v>2.425</v>
      </c>
      <c r="U529" s="46" t="n">
        <f aca="false">C529/T529</f>
        <v>7.27835051546392</v>
      </c>
      <c r="V529" s="99" t="n">
        <f aca="false">VLOOKUP($B529,Gas!$B$3:$E$2506,4)</f>
        <v>0.486740428170561</v>
      </c>
    </row>
    <row r="530" customFormat="false" ht="12.75" hidden="false" customHeight="false" outlineLevel="0" collapsed="false">
      <c r="A530" s="95" t="n">
        <f aca="false">MONTH(B530)+(YEAR(B530)-1998)*12</f>
        <v>24</v>
      </c>
      <c r="B530" s="107" t="n">
        <v>36522</v>
      </c>
      <c r="C530" s="97" t="n">
        <v>16.78</v>
      </c>
      <c r="D530" s="98" t="n">
        <f aca="false">LN(C530/C529)</f>
        <v>-0.0505480823402455</v>
      </c>
      <c r="E530" s="106" t="n">
        <f aca="false">STDEV(D521:D530)*SQRT(trade_day)</f>
        <v>3.17607170451723</v>
      </c>
      <c r="F530" s="97"/>
      <c r="G530" s="103" t="n">
        <f aca="false">IF(G$1="P",MAX(0,G$2-$C530),IF(G$1="C",MAX(0,$C530-G$2)))</f>
        <v>3.22</v>
      </c>
      <c r="H530" s="103" t="n">
        <f aca="false">IF(H$1="P",MAX(0,H$2-$C530),IF(H$1="C",MAX(0,$C530-H$2)))</f>
        <v>8.22</v>
      </c>
      <c r="I530" s="103" t="n">
        <f aca="false">IF(I$1="P",MAX(0,I$2-$C530),IF(I$1="C",MAX(0,$C530-I$2)))</f>
        <v>13.22</v>
      </c>
      <c r="J530" s="103" t="n">
        <f aca="false">IF(J$1="P",MAX(0,J$2-$C530),IF(J$1="C",MAX(0,$C530-J$2)))</f>
        <v>18.22</v>
      </c>
      <c r="K530" s="103" t="n">
        <f aca="false">IF(K$1="P",MAX(0,K$2-$C530),IF(K$1="C",MAX(0,$C530-K$2)))</f>
        <v>23.22</v>
      </c>
      <c r="L530" s="103" t="n">
        <f aca="false">IF(L$1="P",MAX(0,L$2-$C530),IF(L$1="C",MAX(0,$C530-L$2)))</f>
        <v>33.22</v>
      </c>
      <c r="M530" s="103" t="n">
        <f aca="false">IF(M$1="P",MAX(0,M$2-$C530),IF(M$1="C",MAX(0,$C530-M$2)))</f>
        <v>0</v>
      </c>
      <c r="N530" s="103" t="n">
        <f aca="false">IF(N$1="P",MAX(0,N$2-$C530),IF(N$1="C",MAX(0,$C530-N$2)))</f>
        <v>0</v>
      </c>
      <c r="O530" s="103" t="n">
        <f aca="false">IF(O$1="P",MAX(0,O$2-$C530),IF(O$1="C",MAX(0,$C530-O$2)))</f>
        <v>0</v>
      </c>
      <c r="P530" s="103" t="n">
        <f aca="false">IF(P$1="P",MAX(0,P$2-$C530),IF(P$1="C",MAX(0,$C530-P$2)))</f>
        <v>0</v>
      </c>
      <c r="Q530" s="103" t="n">
        <f aca="false">IF(Q$1="P",MAX(0,Q$2-$C530),IF(Q$1="C",MAX(0,$C530-Q$2)))</f>
        <v>0</v>
      </c>
      <c r="R530" s="103" t="n">
        <f aca="false">IF(R$1="P",MAX(0,R$2-$C530),IF(R$1="C",MAX(0,$C530-R$2)))</f>
        <v>0</v>
      </c>
      <c r="S530" s="104" t="n">
        <f aca="false">A530</f>
        <v>24</v>
      </c>
      <c r="T530" s="105" t="n">
        <f aca="false">VLOOKUP($B530,Gas!$B$3:$E$2506,2)</f>
        <v>2.36</v>
      </c>
      <c r="U530" s="46" t="n">
        <f aca="false">C530/T530</f>
        <v>7.11016949152543</v>
      </c>
      <c r="V530" s="99" t="n">
        <f aca="false">VLOOKUP($B530,Gas!$B$3:$E$2506,4)</f>
        <v>0.488207764399703</v>
      </c>
    </row>
    <row r="531" customFormat="false" ht="12.75" hidden="false" customHeight="false" outlineLevel="0" collapsed="false">
      <c r="A531" s="95" t="n">
        <f aca="false">MONTH(B531)+(YEAR(B531)-1998)*12</f>
        <v>24</v>
      </c>
      <c r="B531" s="107" t="n">
        <v>36523</v>
      </c>
      <c r="C531" s="97" t="n">
        <v>16.26</v>
      </c>
      <c r="D531" s="98" t="n">
        <f aca="false">LN(C531/C530)</f>
        <v>-0.0314795969193956</v>
      </c>
      <c r="E531" s="106" t="n">
        <f aca="false">STDEV(D522:D531)*SQRT(trade_day)</f>
        <v>3.14478445919477</v>
      </c>
      <c r="F531" s="97"/>
      <c r="G531" s="103" t="n">
        <f aca="false">IF(G$1="P",MAX(0,G$2-$C531),IF(G$1="C",MAX(0,$C531-G$2)))</f>
        <v>3.74</v>
      </c>
      <c r="H531" s="103" t="n">
        <f aca="false">IF(H$1="P",MAX(0,H$2-$C531),IF(H$1="C",MAX(0,$C531-H$2)))</f>
        <v>8.74</v>
      </c>
      <c r="I531" s="103" t="n">
        <f aca="false">IF(I$1="P",MAX(0,I$2-$C531),IF(I$1="C",MAX(0,$C531-I$2)))</f>
        <v>13.74</v>
      </c>
      <c r="J531" s="103" t="n">
        <f aca="false">IF(J$1="P",MAX(0,J$2-$C531),IF(J$1="C",MAX(0,$C531-J$2)))</f>
        <v>18.74</v>
      </c>
      <c r="K531" s="103" t="n">
        <f aca="false">IF(K$1="P",MAX(0,K$2-$C531),IF(K$1="C",MAX(0,$C531-K$2)))</f>
        <v>23.74</v>
      </c>
      <c r="L531" s="103" t="n">
        <f aca="false">IF(L$1="P",MAX(0,L$2-$C531),IF(L$1="C",MAX(0,$C531-L$2)))</f>
        <v>33.74</v>
      </c>
      <c r="M531" s="103" t="n">
        <f aca="false">IF(M$1="P",MAX(0,M$2-$C531),IF(M$1="C",MAX(0,$C531-M$2)))</f>
        <v>0</v>
      </c>
      <c r="N531" s="103" t="n">
        <f aca="false">IF(N$1="P",MAX(0,N$2-$C531),IF(N$1="C",MAX(0,$C531-N$2)))</f>
        <v>0</v>
      </c>
      <c r="O531" s="103" t="n">
        <f aca="false">IF(O$1="P",MAX(0,O$2-$C531),IF(O$1="C",MAX(0,$C531-O$2)))</f>
        <v>0</v>
      </c>
      <c r="P531" s="103" t="n">
        <f aca="false">IF(P$1="P",MAX(0,P$2-$C531),IF(P$1="C",MAX(0,$C531-P$2)))</f>
        <v>0</v>
      </c>
      <c r="Q531" s="103" t="n">
        <f aca="false">IF(Q$1="P",MAX(0,Q$2-$C531),IF(Q$1="C",MAX(0,$C531-Q$2)))</f>
        <v>0</v>
      </c>
      <c r="R531" s="103" t="n">
        <f aca="false">IF(R$1="P",MAX(0,R$2-$C531),IF(R$1="C",MAX(0,$C531-R$2)))</f>
        <v>0</v>
      </c>
      <c r="S531" s="104" t="n">
        <f aca="false">A531</f>
        <v>24</v>
      </c>
      <c r="T531" s="105" t="n">
        <f aca="false">VLOOKUP($B531,Gas!$B$3:$E$2506,2)</f>
        <v>2.32</v>
      </c>
      <c r="U531" s="46" t="n">
        <f aca="false">C531/T531</f>
        <v>7.00862068965517</v>
      </c>
      <c r="V531" s="99" t="n">
        <f aca="false">VLOOKUP($B531,Gas!$B$3:$E$2506,4)</f>
        <v>0.487302088112768</v>
      </c>
    </row>
    <row r="532" customFormat="false" ht="12.75" hidden="false" customHeight="false" outlineLevel="0" collapsed="false">
      <c r="A532" s="95" t="n">
        <f aca="false">MONTH(B532)+(YEAR(B532)-1998)*12</f>
        <v>24</v>
      </c>
      <c r="B532" s="107" t="n">
        <v>36524</v>
      </c>
      <c r="C532" s="97" t="n">
        <v>14.68</v>
      </c>
      <c r="D532" s="98" t="n">
        <f aca="false">LN(C532/C531)</f>
        <v>-0.102222080933295</v>
      </c>
      <c r="E532" s="106" t="n">
        <f aca="false">STDEV(D523:D532)*SQRT(trade_day)</f>
        <v>2.8394334446192</v>
      </c>
      <c r="F532" s="97"/>
      <c r="G532" s="103" t="n">
        <f aca="false">IF(G$1="P",MAX(0,G$2-$C532),IF(G$1="C",MAX(0,$C532-G$2)))</f>
        <v>5.32</v>
      </c>
      <c r="H532" s="103" t="n">
        <f aca="false">IF(H$1="P",MAX(0,H$2-$C532),IF(H$1="C",MAX(0,$C532-H$2)))</f>
        <v>10.32</v>
      </c>
      <c r="I532" s="103" t="n">
        <f aca="false">IF(I$1="P",MAX(0,I$2-$C532),IF(I$1="C",MAX(0,$C532-I$2)))</f>
        <v>15.32</v>
      </c>
      <c r="J532" s="103" t="n">
        <f aca="false">IF(J$1="P",MAX(0,J$2-$C532),IF(J$1="C",MAX(0,$C532-J$2)))</f>
        <v>20.32</v>
      </c>
      <c r="K532" s="103" t="n">
        <f aca="false">IF(K$1="P",MAX(0,K$2-$C532),IF(K$1="C",MAX(0,$C532-K$2)))</f>
        <v>25.32</v>
      </c>
      <c r="L532" s="103" t="n">
        <f aca="false">IF(L$1="P",MAX(0,L$2-$C532),IF(L$1="C",MAX(0,$C532-L$2)))</f>
        <v>35.32</v>
      </c>
      <c r="M532" s="103" t="n">
        <f aca="false">IF(M$1="P",MAX(0,M$2-$C532),IF(M$1="C",MAX(0,$C532-M$2)))</f>
        <v>0</v>
      </c>
      <c r="N532" s="103" t="n">
        <f aca="false">IF(N$1="P",MAX(0,N$2-$C532),IF(N$1="C",MAX(0,$C532-N$2)))</f>
        <v>0</v>
      </c>
      <c r="O532" s="103" t="n">
        <f aca="false">IF(O$1="P",MAX(0,O$2-$C532),IF(O$1="C",MAX(0,$C532-O$2)))</f>
        <v>0</v>
      </c>
      <c r="P532" s="103" t="n">
        <f aca="false">IF(P$1="P",MAX(0,P$2-$C532),IF(P$1="C",MAX(0,$C532-P$2)))</f>
        <v>0</v>
      </c>
      <c r="Q532" s="103" t="n">
        <f aca="false">IF(Q$1="P",MAX(0,Q$2-$C532),IF(Q$1="C",MAX(0,$C532-Q$2)))</f>
        <v>0</v>
      </c>
      <c r="R532" s="103" t="n">
        <f aca="false">IF(R$1="P",MAX(0,R$2-$C532),IF(R$1="C",MAX(0,$C532-R$2)))</f>
        <v>0</v>
      </c>
      <c r="S532" s="104" t="n">
        <f aca="false">A532</f>
        <v>24</v>
      </c>
      <c r="T532" s="105" t="n">
        <f aca="false">VLOOKUP($B532,Gas!$B$3:$E$2506,2)</f>
        <v>2.34</v>
      </c>
      <c r="U532" s="46" t="n">
        <f aca="false">C532/T532</f>
        <v>6.27350427350427</v>
      </c>
      <c r="V532" s="99" t="n">
        <f aca="false">VLOOKUP($B532,Gas!$B$3:$E$2506,4)</f>
        <v>0.497134068596617</v>
      </c>
    </row>
    <row r="533" customFormat="false" ht="12.75" hidden="false" customHeight="false" outlineLevel="0" collapsed="false">
      <c r="A533" s="95" t="n">
        <f aca="false">MONTH(B533)+(YEAR(B533)-1998)*12</f>
        <v>25</v>
      </c>
      <c r="B533" s="107" t="n">
        <v>36528</v>
      </c>
      <c r="C533" s="97" t="n">
        <v>18.7</v>
      </c>
      <c r="D533" s="98" t="n">
        <f aca="false">LN(C533/C532)</f>
        <v>0.242037500674171</v>
      </c>
      <c r="E533" s="106" t="n">
        <f aca="false">STDEV(D524:D533)*SQRT(trade_day)</f>
        <v>3.14500707302456</v>
      </c>
      <c r="F533" s="97"/>
      <c r="G533" s="103" t="n">
        <f aca="false">IF(G$1="P",MAX(0,G$2-$C533),IF(G$1="C",MAX(0,$C533-G$2)))</f>
        <v>1.3</v>
      </c>
      <c r="H533" s="103" t="n">
        <f aca="false">IF(H$1="P",MAX(0,H$2-$C533),IF(H$1="C",MAX(0,$C533-H$2)))</f>
        <v>6.3</v>
      </c>
      <c r="I533" s="103" t="n">
        <f aca="false">IF(I$1="P",MAX(0,I$2-$C533),IF(I$1="C",MAX(0,$C533-I$2)))</f>
        <v>11.3</v>
      </c>
      <c r="J533" s="103" t="n">
        <f aca="false">IF(J$1="P",MAX(0,J$2-$C533),IF(J$1="C",MAX(0,$C533-J$2)))</f>
        <v>16.3</v>
      </c>
      <c r="K533" s="103" t="n">
        <f aca="false">IF(K$1="P",MAX(0,K$2-$C533),IF(K$1="C",MAX(0,$C533-K$2)))</f>
        <v>21.3</v>
      </c>
      <c r="L533" s="103" t="n">
        <f aca="false">IF(L$1="P",MAX(0,L$2-$C533),IF(L$1="C",MAX(0,$C533-L$2)))</f>
        <v>31.3</v>
      </c>
      <c r="M533" s="103" t="n">
        <f aca="false">IF(M$1="P",MAX(0,M$2-$C533),IF(M$1="C",MAX(0,$C533-M$2)))</f>
        <v>0</v>
      </c>
      <c r="N533" s="103" t="n">
        <f aca="false">IF(N$1="P",MAX(0,N$2-$C533),IF(N$1="C",MAX(0,$C533-N$2)))</f>
        <v>0</v>
      </c>
      <c r="O533" s="103" t="n">
        <f aca="false">IF(O$1="P",MAX(0,O$2-$C533),IF(O$1="C",MAX(0,$C533-O$2)))</f>
        <v>0</v>
      </c>
      <c r="P533" s="103" t="n">
        <f aca="false">IF(P$1="P",MAX(0,P$2-$C533),IF(P$1="C",MAX(0,$C533-P$2)))</f>
        <v>0</v>
      </c>
      <c r="Q533" s="103" t="n">
        <f aca="false">IF(Q$1="P",MAX(0,Q$2-$C533),IF(Q$1="C",MAX(0,$C533-Q$2)))</f>
        <v>0</v>
      </c>
      <c r="R533" s="103" t="n">
        <f aca="false">IF(R$1="P",MAX(0,R$2-$C533),IF(R$1="C",MAX(0,$C533-R$2)))</f>
        <v>0</v>
      </c>
      <c r="S533" s="104" t="n">
        <f aca="false">A533</f>
        <v>25</v>
      </c>
      <c r="T533" s="105" t="n">
        <f aca="false">VLOOKUP($B533,Gas!$B$3:$E$2506,2)</f>
        <v>2.29</v>
      </c>
      <c r="U533" s="46" t="n">
        <f aca="false">C533/T533</f>
        <v>8.16593886462882</v>
      </c>
      <c r="V533" s="99" t="n">
        <f aca="false">VLOOKUP($B533,Gas!$B$3:$E$2506,4)</f>
        <v>0.203297028663164</v>
      </c>
    </row>
    <row r="534" customFormat="false" ht="12.75" hidden="false" customHeight="false" outlineLevel="0" collapsed="false">
      <c r="A534" s="95" t="n">
        <f aca="false">MONTH(B534)+(YEAR(B534)-1998)*12</f>
        <v>25</v>
      </c>
      <c r="B534" s="107" t="n">
        <v>36529</v>
      </c>
      <c r="C534" s="97" t="n">
        <v>15.58</v>
      </c>
      <c r="D534" s="98" t="n">
        <f aca="false">LN(C534/C533)</f>
        <v>-0.182535483417939</v>
      </c>
      <c r="E534" s="106" t="n">
        <f aca="false">STDEV(D525:D534)*SQRT(trade_day)</f>
        <v>3.23011254114333</v>
      </c>
      <c r="F534" s="97"/>
      <c r="G534" s="103" t="n">
        <f aca="false">IF(G$1="P",MAX(0,G$2-$C534),IF(G$1="C",MAX(0,$C534-G$2)))</f>
        <v>4.42</v>
      </c>
      <c r="H534" s="103" t="n">
        <f aca="false">IF(H$1="P",MAX(0,H$2-$C534),IF(H$1="C",MAX(0,$C534-H$2)))</f>
        <v>9.42</v>
      </c>
      <c r="I534" s="103" t="n">
        <f aca="false">IF(I$1="P",MAX(0,I$2-$C534),IF(I$1="C",MAX(0,$C534-I$2)))</f>
        <v>14.42</v>
      </c>
      <c r="J534" s="103" t="n">
        <f aca="false">IF(J$1="P",MAX(0,J$2-$C534),IF(J$1="C",MAX(0,$C534-J$2)))</f>
        <v>19.42</v>
      </c>
      <c r="K534" s="103" t="n">
        <f aca="false">IF(K$1="P",MAX(0,K$2-$C534),IF(K$1="C",MAX(0,$C534-K$2)))</f>
        <v>24.42</v>
      </c>
      <c r="L534" s="103" t="n">
        <f aca="false">IF(L$1="P",MAX(0,L$2-$C534),IF(L$1="C",MAX(0,$C534-L$2)))</f>
        <v>34.42</v>
      </c>
      <c r="M534" s="103" t="n">
        <f aca="false">IF(M$1="P",MAX(0,M$2-$C534),IF(M$1="C",MAX(0,$C534-M$2)))</f>
        <v>0</v>
      </c>
      <c r="N534" s="103" t="n">
        <f aca="false">IF(N$1="P",MAX(0,N$2-$C534),IF(N$1="C",MAX(0,$C534-N$2)))</f>
        <v>0</v>
      </c>
      <c r="O534" s="103" t="n">
        <f aca="false">IF(O$1="P",MAX(0,O$2-$C534),IF(O$1="C",MAX(0,$C534-O$2)))</f>
        <v>0</v>
      </c>
      <c r="P534" s="103" t="n">
        <f aca="false">IF(P$1="P",MAX(0,P$2-$C534),IF(P$1="C",MAX(0,$C534-P$2)))</f>
        <v>0</v>
      </c>
      <c r="Q534" s="103" t="n">
        <f aca="false">IF(Q$1="P",MAX(0,Q$2-$C534),IF(Q$1="C",MAX(0,$C534-Q$2)))</f>
        <v>0</v>
      </c>
      <c r="R534" s="103" t="n">
        <f aca="false">IF(R$1="P",MAX(0,R$2-$C534),IF(R$1="C",MAX(0,$C534-R$2)))</f>
        <v>0</v>
      </c>
      <c r="S534" s="104" t="n">
        <f aca="false">A534</f>
        <v>25</v>
      </c>
      <c r="T534" s="105" t="n">
        <f aca="false">VLOOKUP($B534,Gas!$B$3:$E$2506,2)</f>
        <v>2.275</v>
      </c>
      <c r="U534" s="46" t="n">
        <f aca="false">C534/T534</f>
        <v>6.84835164835165</v>
      </c>
      <c r="V534" s="99" t="n">
        <f aca="false">VLOOKUP($B534,Gas!$B$3:$E$2506,4)</f>
        <v>0.199631640132111</v>
      </c>
    </row>
    <row r="535" customFormat="false" ht="12.75" hidden="false" customHeight="false" outlineLevel="0" collapsed="false">
      <c r="A535" s="95" t="n">
        <f aca="false">MONTH(B535)+(YEAR(B535)-1998)*12</f>
        <v>25</v>
      </c>
      <c r="B535" s="107" t="n">
        <v>36530</v>
      </c>
      <c r="C535" s="97" t="n">
        <v>18.48</v>
      </c>
      <c r="D535" s="98" t="n">
        <f aca="false">LN(C535/C534)</f>
        <v>0.170701025770936</v>
      </c>
      <c r="E535" s="106" t="n">
        <f aca="false">STDEV(D526:D535)*SQRT(trade_day)</f>
        <v>3.21908489932487</v>
      </c>
      <c r="F535" s="97"/>
      <c r="G535" s="103" t="n">
        <f aca="false">IF(G$1="P",MAX(0,G$2-$C535),IF(G$1="C",MAX(0,$C535-G$2)))</f>
        <v>1.52</v>
      </c>
      <c r="H535" s="103" t="n">
        <f aca="false">IF(H$1="P",MAX(0,H$2-$C535),IF(H$1="C",MAX(0,$C535-H$2)))</f>
        <v>6.52</v>
      </c>
      <c r="I535" s="103" t="n">
        <f aca="false">IF(I$1="P",MAX(0,I$2-$C535),IF(I$1="C",MAX(0,$C535-I$2)))</f>
        <v>11.52</v>
      </c>
      <c r="J535" s="103" t="n">
        <f aca="false">IF(J$1="P",MAX(0,J$2-$C535),IF(J$1="C",MAX(0,$C535-J$2)))</f>
        <v>16.52</v>
      </c>
      <c r="K535" s="103" t="n">
        <f aca="false">IF(K$1="P",MAX(0,K$2-$C535),IF(K$1="C",MAX(0,$C535-K$2)))</f>
        <v>21.52</v>
      </c>
      <c r="L535" s="103" t="n">
        <f aca="false">IF(L$1="P",MAX(0,L$2-$C535),IF(L$1="C",MAX(0,$C535-L$2)))</f>
        <v>31.52</v>
      </c>
      <c r="M535" s="103" t="n">
        <f aca="false">IF(M$1="P",MAX(0,M$2-$C535),IF(M$1="C",MAX(0,$C535-M$2)))</f>
        <v>0</v>
      </c>
      <c r="N535" s="103" t="n">
        <f aca="false">IF(N$1="P",MAX(0,N$2-$C535),IF(N$1="C",MAX(0,$C535-N$2)))</f>
        <v>0</v>
      </c>
      <c r="O535" s="103" t="n">
        <f aca="false">IF(O$1="P",MAX(0,O$2-$C535),IF(O$1="C",MAX(0,$C535-O$2)))</f>
        <v>0</v>
      </c>
      <c r="P535" s="103" t="n">
        <f aca="false">IF(P$1="P",MAX(0,P$2-$C535),IF(P$1="C",MAX(0,$C535-P$2)))</f>
        <v>0</v>
      </c>
      <c r="Q535" s="103" t="n">
        <f aca="false">IF(Q$1="P",MAX(0,Q$2-$C535),IF(Q$1="C",MAX(0,$C535-Q$2)))</f>
        <v>0</v>
      </c>
      <c r="R535" s="103" t="n">
        <f aca="false">IF(R$1="P",MAX(0,R$2-$C535),IF(R$1="C",MAX(0,$C535-R$2)))</f>
        <v>0</v>
      </c>
      <c r="S535" s="104" t="n">
        <f aca="false">A535</f>
        <v>25</v>
      </c>
      <c r="T535" s="105" t="n">
        <f aca="false">VLOOKUP($B535,Gas!$B$3:$E$2506,2)</f>
        <v>2.145</v>
      </c>
      <c r="U535" s="46" t="n">
        <f aca="false">C535/T535</f>
        <v>8.61538461538462</v>
      </c>
      <c r="V535" s="99" t="n">
        <f aca="false">VLOOKUP($B535,Gas!$B$3:$E$2506,4)</f>
        <v>0.368441831659038</v>
      </c>
    </row>
    <row r="536" customFormat="false" ht="12.75" hidden="false" customHeight="false" outlineLevel="0" collapsed="false">
      <c r="A536" s="95" t="n">
        <f aca="false">MONTH(B536)+(YEAR(B536)-1998)*12</f>
        <v>25</v>
      </c>
      <c r="B536" s="107" t="n">
        <v>36531</v>
      </c>
      <c r="C536" s="97" t="n">
        <v>19.93</v>
      </c>
      <c r="D536" s="98" t="n">
        <f aca="false">LN(C536/C535)</f>
        <v>0.0755370680111651</v>
      </c>
      <c r="E536" s="106" t="n">
        <f aca="false">STDEV(D527:D536)*SQRT(trade_day)</f>
        <v>3.24891663230678</v>
      </c>
      <c r="F536" s="97"/>
      <c r="G536" s="103" t="n">
        <f aca="false">IF(G$1="P",MAX(0,G$2-$C536),IF(G$1="C",MAX(0,$C536-G$2)))</f>
        <v>0.0700000000000003</v>
      </c>
      <c r="H536" s="103" t="n">
        <f aca="false">IF(H$1="P",MAX(0,H$2-$C536),IF(H$1="C",MAX(0,$C536-H$2)))</f>
        <v>5.07</v>
      </c>
      <c r="I536" s="103" t="n">
        <f aca="false">IF(I$1="P",MAX(0,I$2-$C536),IF(I$1="C",MAX(0,$C536-I$2)))</f>
        <v>10.07</v>
      </c>
      <c r="J536" s="103" t="n">
        <f aca="false">IF(J$1="P",MAX(0,J$2-$C536),IF(J$1="C",MAX(0,$C536-J$2)))</f>
        <v>15.07</v>
      </c>
      <c r="K536" s="103" t="n">
        <f aca="false">IF(K$1="P",MAX(0,K$2-$C536),IF(K$1="C",MAX(0,$C536-K$2)))</f>
        <v>20.07</v>
      </c>
      <c r="L536" s="103" t="n">
        <f aca="false">IF(L$1="P",MAX(0,L$2-$C536),IF(L$1="C",MAX(0,$C536-L$2)))</f>
        <v>30.07</v>
      </c>
      <c r="M536" s="103" t="n">
        <f aca="false">IF(M$1="P",MAX(0,M$2-$C536),IF(M$1="C",MAX(0,$C536-M$2)))</f>
        <v>0</v>
      </c>
      <c r="N536" s="103" t="n">
        <f aca="false">IF(N$1="P",MAX(0,N$2-$C536),IF(N$1="C",MAX(0,$C536-N$2)))</f>
        <v>0</v>
      </c>
      <c r="O536" s="103" t="n">
        <f aca="false">IF(O$1="P",MAX(0,O$2-$C536),IF(O$1="C",MAX(0,$C536-O$2)))</f>
        <v>0</v>
      </c>
      <c r="P536" s="103" t="n">
        <f aca="false">IF(P$1="P",MAX(0,P$2-$C536),IF(P$1="C",MAX(0,$C536-P$2)))</f>
        <v>0</v>
      </c>
      <c r="Q536" s="103" t="n">
        <f aca="false">IF(Q$1="P",MAX(0,Q$2-$C536),IF(Q$1="C",MAX(0,$C536-Q$2)))</f>
        <v>0</v>
      </c>
      <c r="R536" s="103" t="n">
        <f aca="false">IF(R$1="P",MAX(0,R$2-$C536),IF(R$1="C",MAX(0,$C536-R$2)))</f>
        <v>0</v>
      </c>
      <c r="S536" s="104" t="n">
        <f aca="false">A536</f>
        <v>25</v>
      </c>
      <c r="T536" s="105" t="n">
        <f aca="false">VLOOKUP($B536,Gas!$B$3:$E$2506,2)</f>
        <v>2.165</v>
      </c>
      <c r="U536" s="46" t="n">
        <f aca="false">C536/T536</f>
        <v>9.20554272517321</v>
      </c>
      <c r="V536" s="99" t="n">
        <f aca="false">VLOOKUP($B536,Gas!$B$3:$E$2506,4)</f>
        <v>0.384875589330289</v>
      </c>
    </row>
    <row r="537" customFormat="false" ht="12.75" hidden="false" customHeight="false" outlineLevel="0" collapsed="false">
      <c r="A537" s="95" t="n">
        <f aca="false">MONTH(B537)+(YEAR(B537)-1998)*12</f>
        <v>25</v>
      </c>
      <c r="B537" s="107" t="n">
        <v>36532</v>
      </c>
      <c r="C537" s="97" t="n">
        <v>19.85</v>
      </c>
      <c r="D537" s="98" t="n">
        <f aca="false">LN(C537/C536)</f>
        <v>-0.00402212709150381</v>
      </c>
      <c r="E537" s="106" t="n">
        <f aca="false">STDEV(D528:D537)*SQRT(trade_day)</f>
        <v>2.12991336871206</v>
      </c>
      <c r="F537" s="97"/>
      <c r="G537" s="103" t="n">
        <f aca="false">IF(G$1="P",MAX(0,G$2-$C537),IF(G$1="C",MAX(0,$C537-G$2)))</f>
        <v>0.149999999999999</v>
      </c>
      <c r="H537" s="103" t="n">
        <f aca="false">IF(H$1="P",MAX(0,H$2-$C537),IF(H$1="C",MAX(0,$C537-H$2)))</f>
        <v>5.15</v>
      </c>
      <c r="I537" s="103" t="n">
        <f aca="false">IF(I$1="P",MAX(0,I$2-$C537),IF(I$1="C",MAX(0,$C537-I$2)))</f>
        <v>10.15</v>
      </c>
      <c r="J537" s="103" t="n">
        <f aca="false">IF(J$1="P",MAX(0,J$2-$C537),IF(J$1="C",MAX(0,$C537-J$2)))</f>
        <v>15.15</v>
      </c>
      <c r="K537" s="103" t="n">
        <f aca="false">IF(K$1="P",MAX(0,K$2-$C537),IF(K$1="C",MAX(0,$C537-K$2)))</f>
        <v>20.15</v>
      </c>
      <c r="L537" s="103" t="n">
        <f aca="false">IF(L$1="P",MAX(0,L$2-$C537),IF(L$1="C",MAX(0,$C537-L$2)))</f>
        <v>30.15</v>
      </c>
      <c r="M537" s="103" t="n">
        <f aca="false">IF(M$1="P",MAX(0,M$2-$C537),IF(M$1="C",MAX(0,$C537-M$2)))</f>
        <v>0</v>
      </c>
      <c r="N537" s="103" t="n">
        <f aca="false">IF(N$1="P",MAX(0,N$2-$C537),IF(N$1="C",MAX(0,$C537-N$2)))</f>
        <v>0</v>
      </c>
      <c r="O537" s="103" t="n">
        <f aca="false">IF(O$1="P",MAX(0,O$2-$C537),IF(O$1="C",MAX(0,$C537-O$2)))</f>
        <v>0</v>
      </c>
      <c r="P537" s="103" t="n">
        <f aca="false">IF(P$1="P",MAX(0,P$2-$C537),IF(P$1="C",MAX(0,$C537-P$2)))</f>
        <v>0</v>
      </c>
      <c r="Q537" s="103" t="n">
        <f aca="false">IF(Q$1="P",MAX(0,Q$2-$C537),IF(Q$1="C",MAX(0,$C537-Q$2)))</f>
        <v>0</v>
      </c>
      <c r="R537" s="103" t="n">
        <f aca="false">IF(R$1="P",MAX(0,R$2-$C537),IF(R$1="C",MAX(0,$C537-R$2)))</f>
        <v>0</v>
      </c>
      <c r="S537" s="104" t="n">
        <f aca="false">A537</f>
        <v>25</v>
      </c>
      <c r="T537" s="105" t="n">
        <f aca="false">VLOOKUP($B537,Gas!$B$3:$E$2506,2)</f>
        <v>2.18</v>
      </c>
      <c r="U537" s="46" t="n">
        <f aca="false">C537/T537</f>
        <v>9.10550458715596</v>
      </c>
      <c r="V537" s="99" t="n">
        <f aca="false">VLOOKUP($B537,Gas!$B$3:$E$2506,4)</f>
        <v>0.383093073331107</v>
      </c>
    </row>
    <row r="538" customFormat="false" ht="12.75" hidden="false" customHeight="false" outlineLevel="0" collapsed="false">
      <c r="A538" s="95" t="n">
        <f aca="false">MONTH(B538)+(YEAR(B538)-1998)*12</f>
        <v>25</v>
      </c>
      <c r="B538" s="107" t="n">
        <v>36536</v>
      </c>
      <c r="C538" s="97" t="n">
        <v>15.75</v>
      </c>
      <c r="D538" s="98" t="n">
        <f aca="false">LN(C538/C537)</f>
        <v>-0.231363641861557</v>
      </c>
      <c r="E538" s="106" t="n">
        <f aca="false">STDEV(D529:D538)*SQRT(trade_day)</f>
        <v>2.3310478363233</v>
      </c>
      <c r="F538" s="97"/>
      <c r="G538" s="103" t="n">
        <f aca="false">IF(G$1="P",MAX(0,G$2-$C538),IF(G$1="C",MAX(0,$C538-G$2)))</f>
        <v>4.25</v>
      </c>
      <c r="H538" s="103" t="n">
        <f aca="false">IF(H$1="P",MAX(0,H$2-$C538),IF(H$1="C",MAX(0,$C538-H$2)))</f>
        <v>9.25</v>
      </c>
      <c r="I538" s="103" t="n">
        <f aca="false">IF(I$1="P",MAX(0,I$2-$C538),IF(I$1="C",MAX(0,$C538-I$2)))</f>
        <v>14.25</v>
      </c>
      <c r="J538" s="103" t="n">
        <f aca="false">IF(J$1="P",MAX(0,J$2-$C538),IF(J$1="C",MAX(0,$C538-J$2)))</f>
        <v>19.25</v>
      </c>
      <c r="K538" s="103" t="n">
        <f aca="false">IF(K$1="P",MAX(0,K$2-$C538),IF(K$1="C",MAX(0,$C538-K$2)))</f>
        <v>24.25</v>
      </c>
      <c r="L538" s="103" t="n">
        <f aca="false">IF(L$1="P",MAX(0,L$2-$C538),IF(L$1="C",MAX(0,$C538-L$2)))</f>
        <v>34.25</v>
      </c>
      <c r="M538" s="103" t="n">
        <f aca="false">IF(M$1="P",MAX(0,M$2-$C538),IF(M$1="C",MAX(0,$C538-M$2)))</f>
        <v>0</v>
      </c>
      <c r="N538" s="103" t="n">
        <f aca="false">IF(N$1="P",MAX(0,N$2-$C538),IF(N$1="C",MAX(0,$C538-N$2)))</f>
        <v>0</v>
      </c>
      <c r="O538" s="103" t="n">
        <f aca="false">IF(O$1="P",MAX(0,O$2-$C538),IF(O$1="C",MAX(0,$C538-O$2)))</f>
        <v>0</v>
      </c>
      <c r="P538" s="103" t="n">
        <f aca="false">IF(P$1="P",MAX(0,P$2-$C538),IF(P$1="C",MAX(0,$C538-P$2)))</f>
        <v>0</v>
      </c>
      <c r="Q538" s="103" t="n">
        <f aca="false">IF(Q$1="P",MAX(0,Q$2-$C538),IF(Q$1="C",MAX(0,$C538-Q$2)))</f>
        <v>0</v>
      </c>
      <c r="R538" s="103" t="n">
        <f aca="false">IF(R$1="P",MAX(0,R$2-$C538),IF(R$1="C",MAX(0,$C538-R$2)))</f>
        <v>0</v>
      </c>
      <c r="S538" s="104" t="n">
        <f aca="false">A538</f>
        <v>25</v>
      </c>
      <c r="T538" s="105" t="n">
        <f aca="false">VLOOKUP($B538,Gas!$B$3:$E$2506,2)</f>
        <v>2.195</v>
      </c>
      <c r="U538" s="46" t="n">
        <f aca="false">C538/T538</f>
        <v>7.1753986332574</v>
      </c>
      <c r="V538" s="99" t="n">
        <f aca="false">VLOOKUP($B538,Gas!$B$3:$E$2506,4)</f>
        <v>0.377115551182537</v>
      </c>
    </row>
    <row r="539" customFormat="false" ht="12.75" hidden="false" customHeight="false" outlineLevel="0" collapsed="false">
      <c r="A539" s="95" t="n">
        <f aca="false">MONTH(B539)+(YEAR(B539)-1998)*12</f>
        <v>25</v>
      </c>
      <c r="B539" s="107" t="n">
        <v>36537</v>
      </c>
      <c r="C539" s="97" t="n">
        <v>15.18</v>
      </c>
      <c r="D539" s="98" t="n">
        <f aca="false">LN(C539/C538)</f>
        <v>-0.0368615933041582</v>
      </c>
      <c r="E539" s="106" t="n">
        <f aca="false">STDEV(D530:D539)*SQRT(trade_day)</f>
        <v>2.31764243513348</v>
      </c>
      <c r="F539" s="97"/>
      <c r="G539" s="103" t="n">
        <f aca="false">IF(G$1="P",MAX(0,G$2-$C539),IF(G$1="C",MAX(0,$C539-G$2)))</f>
        <v>4.82</v>
      </c>
      <c r="H539" s="103" t="n">
        <f aca="false">IF(H$1="P",MAX(0,H$2-$C539),IF(H$1="C",MAX(0,$C539-H$2)))</f>
        <v>9.82</v>
      </c>
      <c r="I539" s="103" t="n">
        <f aca="false">IF(I$1="P",MAX(0,I$2-$C539),IF(I$1="C",MAX(0,$C539-I$2)))</f>
        <v>14.82</v>
      </c>
      <c r="J539" s="103" t="n">
        <f aca="false">IF(J$1="P",MAX(0,J$2-$C539),IF(J$1="C",MAX(0,$C539-J$2)))</f>
        <v>19.82</v>
      </c>
      <c r="K539" s="103" t="n">
        <f aca="false">IF(K$1="P",MAX(0,K$2-$C539),IF(K$1="C",MAX(0,$C539-K$2)))</f>
        <v>24.82</v>
      </c>
      <c r="L539" s="103" t="n">
        <f aca="false">IF(L$1="P",MAX(0,L$2-$C539),IF(L$1="C",MAX(0,$C539-L$2)))</f>
        <v>34.82</v>
      </c>
      <c r="M539" s="103" t="n">
        <f aca="false">IF(M$1="P",MAX(0,M$2-$C539),IF(M$1="C",MAX(0,$C539-M$2)))</f>
        <v>0</v>
      </c>
      <c r="N539" s="103" t="n">
        <f aca="false">IF(N$1="P",MAX(0,N$2-$C539),IF(N$1="C",MAX(0,$C539-N$2)))</f>
        <v>0</v>
      </c>
      <c r="O539" s="103" t="n">
        <f aca="false">IF(O$1="P",MAX(0,O$2-$C539),IF(O$1="C",MAX(0,$C539-O$2)))</f>
        <v>0</v>
      </c>
      <c r="P539" s="103" t="n">
        <f aca="false">IF(P$1="P",MAX(0,P$2-$C539),IF(P$1="C",MAX(0,$C539-P$2)))</f>
        <v>0</v>
      </c>
      <c r="Q539" s="103" t="n">
        <f aca="false">IF(Q$1="P",MAX(0,Q$2-$C539),IF(Q$1="C",MAX(0,$C539-Q$2)))</f>
        <v>0</v>
      </c>
      <c r="R539" s="103" t="n">
        <f aca="false">IF(R$1="P",MAX(0,R$2-$C539),IF(R$1="C",MAX(0,$C539-R$2)))</f>
        <v>0</v>
      </c>
      <c r="S539" s="104" t="n">
        <f aca="false">A539</f>
        <v>25</v>
      </c>
      <c r="T539" s="105" t="n">
        <f aca="false">VLOOKUP($B539,Gas!$B$3:$E$2506,2)</f>
        <v>2.23</v>
      </c>
      <c r="U539" s="46" t="n">
        <f aca="false">C539/T539</f>
        <v>6.80717488789238</v>
      </c>
      <c r="V539" s="99" t="n">
        <f aca="false">VLOOKUP($B539,Gas!$B$3:$E$2506,4)</f>
        <v>0.395963616400697</v>
      </c>
    </row>
    <row r="540" customFormat="false" ht="12.75" hidden="false" customHeight="false" outlineLevel="0" collapsed="false">
      <c r="A540" s="95" t="n">
        <f aca="false">MONTH(B540)+(YEAR(B540)-1998)*12</f>
        <v>25</v>
      </c>
      <c r="B540" s="107" t="n">
        <v>36538</v>
      </c>
      <c r="C540" s="97" t="n">
        <v>17.32</v>
      </c>
      <c r="D540" s="98" t="n">
        <f aca="false">LN(C540/C539)</f>
        <v>0.131883131166805</v>
      </c>
      <c r="E540" s="106" t="n">
        <f aca="false">STDEV(D531:D540)*SQRT(trade_day)</f>
        <v>2.41743255826853</v>
      </c>
      <c r="F540" s="97"/>
      <c r="G540" s="103" t="n">
        <f aca="false">IF(G$1="P",MAX(0,G$2-$C540),IF(G$1="C",MAX(0,$C540-G$2)))</f>
        <v>2.68</v>
      </c>
      <c r="H540" s="103" t="n">
        <f aca="false">IF(H$1="P",MAX(0,H$2-$C540),IF(H$1="C",MAX(0,$C540-H$2)))</f>
        <v>7.68</v>
      </c>
      <c r="I540" s="103" t="n">
        <f aca="false">IF(I$1="P",MAX(0,I$2-$C540),IF(I$1="C",MAX(0,$C540-I$2)))</f>
        <v>12.68</v>
      </c>
      <c r="J540" s="103" t="n">
        <f aca="false">IF(J$1="P",MAX(0,J$2-$C540),IF(J$1="C",MAX(0,$C540-J$2)))</f>
        <v>17.68</v>
      </c>
      <c r="K540" s="103" t="n">
        <f aca="false">IF(K$1="P",MAX(0,K$2-$C540),IF(K$1="C",MAX(0,$C540-K$2)))</f>
        <v>22.68</v>
      </c>
      <c r="L540" s="103" t="n">
        <f aca="false">IF(L$1="P",MAX(0,L$2-$C540),IF(L$1="C",MAX(0,$C540-L$2)))</f>
        <v>32.68</v>
      </c>
      <c r="M540" s="103" t="n">
        <f aca="false">IF(M$1="P",MAX(0,M$2-$C540),IF(M$1="C",MAX(0,$C540-M$2)))</f>
        <v>0</v>
      </c>
      <c r="N540" s="103" t="n">
        <f aca="false">IF(N$1="P",MAX(0,N$2-$C540),IF(N$1="C",MAX(0,$C540-N$2)))</f>
        <v>0</v>
      </c>
      <c r="O540" s="103" t="n">
        <f aca="false">IF(O$1="P",MAX(0,O$2-$C540),IF(O$1="C",MAX(0,$C540-O$2)))</f>
        <v>0</v>
      </c>
      <c r="P540" s="103" t="n">
        <f aca="false">IF(P$1="P",MAX(0,P$2-$C540),IF(P$1="C",MAX(0,$C540-P$2)))</f>
        <v>0</v>
      </c>
      <c r="Q540" s="103" t="n">
        <f aca="false">IF(Q$1="P",MAX(0,Q$2-$C540),IF(Q$1="C",MAX(0,$C540-Q$2)))</f>
        <v>0</v>
      </c>
      <c r="R540" s="103" t="n">
        <f aca="false">IF(R$1="P",MAX(0,R$2-$C540),IF(R$1="C",MAX(0,$C540-R$2)))</f>
        <v>0</v>
      </c>
      <c r="S540" s="104" t="n">
        <f aca="false">A540</f>
        <v>25</v>
      </c>
      <c r="T540" s="105" t="n">
        <f aca="false">VLOOKUP($B540,Gas!$B$3:$E$2506,2)</f>
        <v>2.25</v>
      </c>
      <c r="U540" s="46" t="n">
        <f aca="false">C540/T540</f>
        <v>7.69777777777778</v>
      </c>
      <c r="V540" s="99" t="n">
        <f aca="false">VLOOKUP($B540,Gas!$B$3:$E$2506,4)</f>
        <v>0.40201962547462</v>
      </c>
    </row>
    <row r="541" customFormat="false" ht="12.75" hidden="false" customHeight="false" outlineLevel="0" collapsed="false">
      <c r="A541" s="95" t="n">
        <f aca="false">MONTH(B541)+(YEAR(B541)-1998)*12</f>
        <v>25</v>
      </c>
      <c r="B541" s="107" t="n">
        <v>36539</v>
      </c>
      <c r="C541" s="97" t="n">
        <v>22.11</v>
      </c>
      <c r="D541" s="98" t="n">
        <f aca="false">LN(C541/C540)</f>
        <v>0.244168091735066</v>
      </c>
      <c r="E541" s="106" t="n">
        <f aca="false">STDEV(D532:D541)*SQRT(trade_day)</f>
        <v>2.68569269623385</v>
      </c>
      <c r="F541" s="97"/>
      <c r="G541" s="103" t="n">
        <f aca="false">IF(G$1="P",MAX(0,G$2-$C541),IF(G$1="C",MAX(0,$C541-G$2)))</f>
        <v>0</v>
      </c>
      <c r="H541" s="103" t="n">
        <f aca="false">IF(H$1="P",MAX(0,H$2-$C541),IF(H$1="C",MAX(0,$C541-H$2)))</f>
        <v>2.89</v>
      </c>
      <c r="I541" s="103" t="n">
        <f aca="false">IF(I$1="P",MAX(0,I$2-$C541),IF(I$1="C",MAX(0,$C541-I$2)))</f>
        <v>7.89</v>
      </c>
      <c r="J541" s="103" t="n">
        <f aca="false">IF(J$1="P",MAX(0,J$2-$C541),IF(J$1="C",MAX(0,$C541-J$2)))</f>
        <v>12.89</v>
      </c>
      <c r="K541" s="103" t="n">
        <f aca="false">IF(K$1="P",MAX(0,K$2-$C541),IF(K$1="C",MAX(0,$C541-K$2)))</f>
        <v>17.89</v>
      </c>
      <c r="L541" s="103" t="n">
        <f aca="false">IF(L$1="P",MAX(0,L$2-$C541),IF(L$1="C",MAX(0,$C541-L$2)))</f>
        <v>27.89</v>
      </c>
      <c r="M541" s="103" t="n">
        <f aca="false">IF(M$1="P",MAX(0,M$2-$C541),IF(M$1="C",MAX(0,$C541-M$2)))</f>
        <v>0</v>
      </c>
      <c r="N541" s="103" t="n">
        <f aca="false">IF(N$1="P",MAX(0,N$2-$C541),IF(N$1="C",MAX(0,$C541-N$2)))</f>
        <v>0</v>
      </c>
      <c r="O541" s="103" t="n">
        <f aca="false">IF(O$1="P",MAX(0,O$2-$C541),IF(O$1="C",MAX(0,$C541-O$2)))</f>
        <v>0</v>
      </c>
      <c r="P541" s="103" t="n">
        <f aca="false">IF(P$1="P",MAX(0,P$2-$C541),IF(P$1="C",MAX(0,$C541-P$2)))</f>
        <v>0</v>
      </c>
      <c r="Q541" s="103" t="n">
        <f aca="false">IF(Q$1="P",MAX(0,Q$2-$C541),IF(Q$1="C",MAX(0,$C541-Q$2)))</f>
        <v>0</v>
      </c>
      <c r="R541" s="103" t="n">
        <f aca="false">IF(R$1="P",MAX(0,R$2-$C541),IF(R$1="C",MAX(0,$C541-R$2)))</f>
        <v>0</v>
      </c>
      <c r="S541" s="104" t="n">
        <f aca="false">A541</f>
        <v>25</v>
      </c>
      <c r="T541" s="105" t="n">
        <f aca="false">VLOOKUP($B541,Gas!$B$3:$E$2506,2)</f>
        <v>2.28</v>
      </c>
      <c r="U541" s="46" t="n">
        <f aca="false">C541/T541</f>
        <v>9.69736842105263</v>
      </c>
      <c r="V541" s="99" t="n">
        <f aca="false">VLOOKUP($B541,Gas!$B$3:$E$2506,4)</f>
        <v>0.410149918304358</v>
      </c>
    </row>
    <row r="542" customFormat="false" ht="12.75" hidden="false" customHeight="false" outlineLevel="0" collapsed="false">
      <c r="A542" s="95" t="n">
        <f aca="false">MONTH(B542)+(YEAR(B542)-1998)*12</f>
        <v>25</v>
      </c>
      <c r="B542" s="107" t="n">
        <v>36543</v>
      </c>
      <c r="C542" s="97" t="n">
        <v>26.19</v>
      </c>
      <c r="D542" s="98" t="n">
        <f aca="false">LN(C542/C541)</f>
        <v>0.169347663650266</v>
      </c>
      <c r="E542" s="106" t="n">
        <f aca="false">STDEV(D533:D542)*SQRT(trade_day)</f>
        <v>2.65533231112796</v>
      </c>
      <c r="F542" s="97"/>
      <c r="G542" s="103" t="n">
        <f aca="false">IF(G$1="P",MAX(0,G$2-$C542),IF(G$1="C",MAX(0,$C542-G$2)))</f>
        <v>0</v>
      </c>
      <c r="H542" s="103" t="n">
        <f aca="false">IF(H$1="P",MAX(0,H$2-$C542),IF(H$1="C",MAX(0,$C542-H$2)))</f>
        <v>0</v>
      </c>
      <c r="I542" s="103" t="n">
        <f aca="false">IF(I$1="P",MAX(0,I$2-$C542),IF(I$1="C",MAX(0,$C542-I$2)))</f>
        <v>3.81</v>
      </c>
      <c r="J542" s="103" t="n">
        <f aca="false">IF(J$1="P",MAX(0,J$2-$C542),IF(J$1="C",MAX(0,$C542-J$2)))</f>
        <v>8.81</v>
      </c>
      <c r="K542" s="103" t="n">
        <f aca="false">IF(K$1="P",MAX(0,K$2-$C542),IF(K$1="C",MAX(0,$C542-K$2)))</f>
        <v>13.81</v>
      </c>
      <c r="L542" s="103" t="n">
        <f aca="false">IF(L$1="P",MAX(0,L$2-$C542),IF(L$1="C",MAX(0,$C542-L$2)))</f>
        <v>23.81</v>
      </c>
      <c r="M542" s="103" t="n">
        <f aca="false">IF(M$1="P",MAX(0,M$2-$C542),IF(M$1="C",MAX(0,$C542-M$2)))</f>
        <v>1.19</v>
      </c>
      <c r="N542" s="103" t="n">
        <f aca="false">IF(N$1="P",MAX(0,N$2-$C542),IF(N$1="C",MAX(0,$C542-N$2)))</f>
        <v>0</v>
      </c>
      <c r="O542" s="103" t="n">
        <f aca="false">IF(O$1="P",MAX(0,O$2-$C542),IF(O$1="C",MAX(0,$C542-O$2)))</f>
        <v>0</v>
      </c>
      <c r="P542" s="103" t="n">
        <f aca="false">IF(P$1="P",MAX(0,P$2-$C542),IF(P$1="C",MAX(0,$C542-P$2)))</f>
        <v>0</v>
      </c>
      <c r="Q542" s="103" t="n">
        <f aca="false">IF(Q$1="P",MAX(0,Q$2-$C542),IF(Q$1="C",MAX(0,$C542-Q$2)))</f>
        <v>0</v>
      </c>
      <c r="R542" s="103" t="n">
        <f aca="false">IF(R$1="P",MAX(0,R$2-$C542),IF(R$1="C",MAX(0,$C542-R$2)))</f>
        <v>0</v>
      </c>
      <c r="S542" s="104" t="n">
        <f aca="false">A542</f>
        <v>25</v>
      </c>
      <c r="T542" s="105" t="n">
        <f aca="false">VLOOKUP($B542,Gas!$B$3:$E$2506,2)</f>
        <v>2.27</v>
      </c>
      <c r="U542" s="46" t="n">
        <f aca="false">C542/T542</f>
        <v>11.5374449339207</v>
      </c>
      <c r="V542" s="99" t="n">
        <f aca="false">VLOOKUP($B542,Gas!$B$3:$E$2506,4)</f>
        <v>0.129240052345541</v>
      </c>
    </row>
    <row r="543" customFormat="false" ht="12.75" hidden="false" customHeight="false" outlineLevel="0" collapsed="false">
      <c r="A543" s="95" t="n">
        <f aca="false">MONTH(B543)+(YEAR(B543)-1998)*12</f>
        <v>25</v>
      </c>
      <c r="B543" s="107" t="n">
        <v>36544</v>
      </c>
      <c r="C543" s="97" t="n">
        <v>27.96</v>
      </c>
      <c r="D543" s="98" t="n">
        <f aca="false">LN(C543/C542)</f>
        <v>0.065397258845989</v>
      </c>
      <c r="E543" s="106" t="n">
        <f aca="false">STDEV(D534:D543)*SQRT(trade_day)</f>
        <v>2.45432731500744</v>
      </c>
      <c r="F543" s="97"/>
      <c r="G543" s="103" t="n">
        <f aca="false">IF(G$1="P",MAX(0,G$2-$C543),IF(G$1="C",MAX(0,$C543-G$2)))</f>
        <v>0</v>
      </c>
      <c r="H543" s="103" t="n">
        <f aca="false">IF(H$1="P",MAX(0,H$2-$C543),IF(H$1="C",MAX(0,$C543-H$2)))</f>
        <v>0</v>
      </c>
      <c r="I543" s="103" t="n">
        <f aca="false">IF(I$1="P",MAX(0,I$2-$C543),IF(I$1="C",MAX(0,$C543-I$2)))</f>
        <v>2.04</v>
      </c>
      <c r="J543" s="103" t="n">
        <f aca="false">IF(J$1="P",MAX(0,J$2-$C543),IF(J$1="C",MAX(0,$C543-J$2)))</f>
        <v>7.04</v>
      </c>
      <c r="K543" s="103" t="n">
        <f aca="false">IF(K$1="P",MAX(0,K$2-$C543),IF(K$1="C",MAX(0,$C543-K$2)))</f>
        <v>12.04</v>
      </c>
      <c r="L543" s="103" t="n">
        <f aca="false">IF(L$1="P",MAX(0,L$2-$C543),IF(L$1="C",MAX(0,$C543-L$2)))</f>
        <v>22.04</v>
      </c>
      <c r="M543" s="103" t="n">
        <f aca="false">IF(M$1="P",MAX(0,M$2-$C543),IF(M$1="C",MAX(0,$C543-M$2)))</f>
        <v>2.96</v>
      </c>
      <c r="N543" s="103" t="n">
        <f aca="false">IF(N$1="P",MAX(0,N$2-$C543),IF(N$1="C",MAX(0,$C543-N$2)))</f>
        <v>0</v>
      </c>
      <c r="O543" s="103" t="n">
        <f aca="false">IF(O$1="P",MAX(0,O$2-$C543),IF(O$1="C",MAX(0,$C543-O$2)))</f>
        <v>0</v>
      </c>
      <c r="P543" s="103" t="n">
        <f aca="false">IF(P$1="P",MAX(0,P$2-$C543),IF(P$1="C",MAX(0,$C543-P$2)))</f>
        <v>0</v>
      </c>
      <c r="Q543" s="103" t="n">
        <f aca="false">IF(Q$1="P",MAX(0,Q$2-$C543),IF(Q$1="C",MAX(0,$C543-Q$2)))</f>
        <v>0</v>
      </c>
      <c r="R543" s="103" t="n">
        <f aca="false">IF(R$1="P",MAX(0,R$2-$C543),IF(R$1="C",MAX(0,$C543-R$2)))</f>
        <v>0</v>
      </c>
      <c r="S543" s="104" t="n">
        <f aca="false">A543</f>
        <v>25</v>
      </c>
      <c r="T543" s="105" t="n">
        <f aca="false">VLOOKUP($B543,Gas!$B$3:$E$2506,2)</f>
        <v>2.345</v>
      </c>
      <c r="U543" s="46" t="n">
        <f aca="false">C543/T543</f>
        <v>11.9232409381663</v>
      </c>
      <c r="V543" s="99" t="n">
        <f aca="false">VLOOKUP($B543,Gas!$B$3:$E$2506,4)</f>
        <v>0.215432276137541</v>
      </c>
    </row>
    <row r="544" customFormat="false" ht="12.75" hidden="false" customHeight="false" outlineLevel="0" collapsed="false">
      <c r="A544" s="95" t="n">
        <f aca="false">MONTH(B544)+(YEAR(B544)-1998)*12</f>
        <v>25</v>
      </c>
      <c r="B544" s="107" t="n">
        <v>36545</v>
      </c>
      <c r="C544" s="97" t="n">
        <v>30.52</v>
      </c>
      <c r="D544" s="98" t="n">
        <f aca="false">LN(C544/C543)</f>
        <v>0.0876072890506467</v>
      </c>
      <c r="E544" s="106" t="n">
        <f aca="false">STDEV(D535:D544)*SQRT(trade_day)</f>
        <v>2.12249246689684</v>
      </c>
      <c r="F544" s="97"/>
      <c r="G544" s="103" t="n">
        <f aca="false">IF(G$1="P",MAX(0,G$2-$C544),IF(G$1="C",MAX(0,$C544-G$2)))</f>
        <v>0</v>
      </c>
      <c r="H544" s="103" t="n">
        <f aca="false">IF(H$1="P",MAX(0,H$2-$C544),IF(H$1="C",MAX(0,$C544-H$2)))</f>
        <v>0</v>
      </c>
      <c r="I544" s="103" t="n">
        <f aca="false">IF(I$1="P",MAX(0,I$2-$C544),IF(I$1="C",MAX(0,$C544-I$2)))</f>
        <v>0</v>
      </c>
      <c r="J544" s="103" t="n">
        <f aca="false">IF(J$1="P",MAX(0,J$2-$C544),IF(J$1="C",MAX(0,$C544-J$2)))</f>
        <v>4.48</v>
      </c>
      <c r="K544" s="103" t="n">
        <f aca="false">IF(K$1="P",MAX(0,K$2-$C544),IF(K$1="C",MAX(0,$C544-K$2)))</f>
        <v>9.48</v>
      </c>
      <c r="L544" s="103" t="n">
        <f aca="false">IF(L$1="P",MAX(0,L$2-$C544),IF(L$1="C",MAX(0,$C544-L$2)))</f>
        <v>19.48</v>
      </c>
      <c r="M544" s="103" t="n">
        <f aca="false">IF(M$1="P",MAX(0,M$2-$C544),IF(M$1="C",MAX(0,$C544-M$2)))</f>
        <v>5.52</v>
      </c>
      <c r="N544" s="103" t="n">
        <f aca="false">IF(N$1="P",MAX(0,N$2-$C544),IF(N$1="C",MAX(0,$C544-N$2)))</f>
        <v>0.52</v>
      </c>
      <c r="O544" s="103" t="n">
        <f aca="false">IF(O$1="P",MAX(0,O$2-$C544),IF(O$1="C",MAX(0,$C544-O$2)))</f>
        <v>0</v>
      </c>
      <c r="P544" s="103" t="n">
        <f aca="false">IF(P$1="P",MAX(0,P$2-$C544),IF(P$1="C",MAX(0,$C544-P$2)))</f>
        <v>0</v>
      </c>
      <c r="Q544" s="103" t="n">
        <f aca="false">IF(Q$1="P",MAX(0,Q$2-$C544),IF(Q$1="C",MAX(0,$C544-Q$2)))</f>
        <v>0</v>
      </c>
      <c r="R544" s="103" t="n">
        <f aca="false">IF(R$1="P",MAX(0,R$2-$C544),IF(R$1="C",MAX(0,$C544-R$2)))</f>
        <v>0</v>
      </c>
      <c r="S544" s="104" t="n">
        <f aca="false">A544</f>
        <v>25</v>
      </c>
      <c r="T544" s="105" t="n">
        <f aca="false">VLOOKUP($B544,Gas!$B$3:$E$2506,2)</f>
        <v>2.405</v>
      </c>
      <c r="U544" s="46" t="n">
        <f aca="false">C544/T544</f>
        <v>12.6902286902287</v>
      </c>
      <c r="V544" s="99" t="n">
        <f aca="false">VLOOKUP($B544,Gas!$B$3:$E$2506,4)</f>
        <v>0.236986761047567</v>
      </c>
    </row>
    <row r="545" customFormat="false" ht="12.75" hidden="false" customHeight="false" outlineLevel="0" collapsed="false">
      <c r="A545" s="95" t="n">
        <f aca="false">MONTH(B545)+(YEAR(B545)-1998)*12</f>
        <v>25</v>
      </c>
      <c r="B545" s="107" t="n">
        <v>36546</v>
      </c>
      <c r="C545" s="97" t="n">
        <v>35.84</v>
      </c>
      <c r="D545" s="98" t="n">
        <f aca="false">LN(C545/C544)</f>
        <v>0.160682381690474</v>
      </c>
      <c r="E545" s="106" t="n">
        <f aca="false">STDEV(D536:D545)*SQRT(trade_day)</f>
        <v>2.1094780793606</v>
      </c>
      <c r="F545" s="97"/>
      <c r="G545" s="103" t="n">
        <f aca="false">IF(G$1="P",MAX(0,G$2-$C545),IF(G$1="C",MAX(0,$C545-G$2)))</f>
        <v>0</v>
      </c>
      <c r="H545" s="103" t="n">
        <f aca="false">IF(H$1="P",MAX(0,H$2-$C545),IF(H$1="C",MAX(0,$C545-H$2)))</f>
        <v>0</v>
      </c>
      <c r="I545" s="103" t="n">
        <f aca="false">IF(I$1="P",MAX(0,I$2-$C545),IF(I$1="C",MAX(0,$C545-I$2)))</f>
        <v>0</v>
      </c>
      <c r="J545" s="103" t="n">
        <f aca="false">IF(J$1="P",MAX(0,J$2-$C545),IF(J$1="C",MAX(0,$C545-J$2)))</f>
        <v>0</v>
      </c>
      <c r="K545" s="103" t="n">
        <f aca="false">IF(K$1="P",MAX(0,K$2-$C545),IF(K$1="C",MAX(0,$C545-K$2)))</f>
        <v>4.16</v>
      </c>
      <c r="L545" s="103" t="n">
        <f aca="false">IF(L$1="P",MAX(0,L$2-$C545),IF(L$1="C",MAX(0,$C545-L$2)))</f>
        <v>14.16</v>
      </c>
      <c r="M545" s="103" t="n">
        <f aca="false">IF(M$1="P",MAX(0,M$2-$C545),IF(M$1="C",MAX(0,$C545-M$2)))</f>
        <v>10.84</v>
      </c>
      <c r="N545" s="103" t="n">
        <f aca="false">IF(N$1="P",MAX(0,N$2-$C545),IF(N$1="C",MAX(0,$C545-N$2)))</f>
        <v>5.84</v>
      </c>
      <c r="O545" s="103" t="n">
        <f aca="false">IF(O$1="P",MAX(0,O$2-$C545),IF(O$1="C",MAX(0,$C545-O$2)))</f>
        <v>0.840000000000003</v>
      </c>
      <c r="P545" s="103" t="n">
        <f aca="false">IF(P$1="P",MAX(0,P$2-$C545),IF(P$1="C",MAX(0,$C545-P$2)))</f>
        <v>0</v>
      </c>
      <c r="Q545" s="103" t="n">
        <f aca="false">IF(Q$1="P",MAX(0,Q$2-$C545),IF(Q$1="C",MAX(0,$C545-Q$2)))</f>
        <v>0</v>
      </c>
      <c r="R545" s="103" t="n">
        <f aca="false">IF(R$1="P",MAX(0,R$2-$C545),IF(R$1="C",MAX(0,$C545-R$2)))</f>
        <v>0</v>
      </c>
      <c r="S545" s="104" t="n">
        <f aca="false">A545</f>
        <v>25</v>
      </c>
      <c r="T545" s="105" t="n">
        <f aca="false">VLOOKUP($B545,Gas!$B$3:$E$2506,2)</f>
        <v>2.525</v>
      </c>
      <c r="U545" s="46" t="n">
        <f aca="false">C545/T545</f>
        <v>14.1940594059406</v>
      </c>
      <c r="V545" s="99" t="n">
        <f aca="false">VLOOKUP($B545,Gas!$B$3:$E$2506,4)</f>
        <v>0.326516792671996</v>
      </c>
    </row>
    <row r="546" customFormat="false" ht="12.75" hidden="false" customHeight="false" outlineLevel="0" collapsed="false">
      <c r="A546" s="95" t="n">
        <f aca="false">MONTH(B546)+(YEAR(B546)-1998)*12</f>
        <v>25</v>
      </c>
      <c r="B546" s="107" t="n">
        <v>36549</v>
      </c>
      <c r="C546" s="97" t="n">
        <v>33.79</v>
      </c>
      <c r="D546" s="98" t="n">
        <f aca="false">LN(C546/C545)</f>
        <v>-0.0588996873805312</v>
      </c>
      <c r="E546" s="106" t="n">
        <f aca="false">STDEV(D537:D546)*SQRT(trade_day)</f>
        <v>2.19824325842453</v>
      </c>
      <c r="F546" s="97"/>
      <c r="G546" s="103" t="n">
        <f aca="false">IF(G$1="P",MAX(0,G$2-$C546),IF(G$1="C",MAX(0,$C546-G$2)))</f>
        <v>0</v>
      </c>
      <c r="H546" s="103" t="n">
        <f aca="false">IF(H$1="P",MAX(0,H$2-$C546),IF(H$1="C",MAX(0,$C546-H$2)))</f>
        <v>0</v>
      </c>
      <c r="I546" s="103" t="n">
        <f aca="false">IF(I$1="P",MAX(0,I$2-$C546),IF(I$1="C",MAX(0,$C546-I$2)))</f>
        <v>0</v>
      </c>
      <c r="J546" s="103" t="n">
        <f aca="false">IF(J$1="P",MAX(0,J$2-$C546),IF(J$1="C",MAX(0,$C546-J$2)))</f>
        <v>1.21</v>
      </c>
      <c r="K546" s="103" t="n">
        <f aca="false">IF(K$1="P",MAX(0,K$2-$C546),IF(K$1="C",MAX(0,$C546-K$2)))</f>
        <v>6.21</v>
      </c>
      <c r="L546" s="103" t="n">
        <f aca="false">IF(L$1="P",MAX(0,L$2-$C546),IF(L$1="C",MAX(0,$C546-L$2)))</f>
        <v>16.21</v>
      </c>
      <c r="M546" s="103" t="n">
        <f aca="false">IF(M$1="P",MAX(0,M$2-$C546),IF(M$1="C",MAX(0,$C546-M$2)))</f>
        <v>8.79</v>
      </c>
      <c r="N546" s="103" t="n">
        <f aca="false">IF(N$1="P",MAX(0,N$2-$C546),IF(N$1="C",MAX(0,$C546-N$2)))</f>
        <v>3.79</v>
      </c>
      <c r="O546" s="103" t="n">
        <f aca="false">IF(O$1="P",MAX(0,O$2-$C546),IF(O$1="C",MAX(0,$C546-O$2)))</f>
        <v>0</v>
      </c>
      <c r="P546" s="103" t="n">
        <f aca="false">IF(P$1="P",MAX(0,P$2-$C546),IF(P$1="C",MAX(0,$C546-P$2)))</f>
        <v>0</v>
      </c>
      <c r="Q546" s="103" t="n">
        <f aca="false">IF(Q$1="P",MAX(0,Q$2-$C546),IF(Q$1="C",MAX(0,$C546-Q$2)))</f>
        <v>0</v>
      </c>
      <c r="R546" s="103" t="n">
        <f aca="false">IF(R$1="P",MAX(0,R$2-$C546),IF(R$1="C",MAX(0,$C546-R$2)))</f>
        <v>0</v>
      </c>
      <c r="S546" s="104" t="n">
        <f aca="false">A546</f>
        <v>25</v>
      </c>
      <c r="T546" s="105" t="n">
        <f aca="false">VLOOKUP($B546,Gas!$B$3:$E$2506,2)</f>
        <v>2.555</v>
      </c>
      <c r="U546" s="46" t="n">
        <f aca="false">C546/T546</f>
        <v>13.2250489236791</v>
      </c>
      <c r="V546" s="99" t="n">
        <f aca="false">VLOOKUP($B546,Gas!$B$3:$E$2506,4)</f>
        <v>0.34458278511127</v>
      </c>
    </row>
    <row r="547" customFormat="false" ht="12.75" hidden="false" customHeight="false" outlineLevel="0" collapsed="false">
      <c r="A547" s="95" t="n">
        <f aca="false">MONTH(B547)+(YEAR(B547)-1998)*12</f>
        <v>25</v>
      </c>
      <c r="B547" s="107" t="n">
        <v>36550</v>
      </c>
      <c r="C547" s="97" t="n">
        <v>35.2</v>
      </c>
      <c r="D547" s="98" t="n">
        <f aca="false">LN(C547/C546)</f>
        <v>0.0408811818778529</v>
      </c>
      <c r="E547" s="106" t="n">
        <f aca="false">STDEV(D538:D547)*SQRT(trade_day)</f>
        <v>2.17737141816717</v>
      </c>
      <c r="F547" s="97"/>
      <c r="G547" s="103" t="n">
        <f aca="false">IF(G$1="P",MAX(0,G$2-$C547),IF(G$1="C",MAX(0,$C547-G$2)))</f>
        <v>0</v>
      </c>
      <c r="H547" s="103" t="n">
        <f aca="false">IF(H$1="P",MAX(0,H$2-$C547),IF(H$1="C",MAX(0,$C547-H$2)))</f>
        <v>0</v>
      </c>
      <c r="I547" s="103" t="n">
        <f aca="false">IF(I$1="P",MAX(0,I$2-$C547),IF(I$1="C",MAX(0,$C547-I$2)))</f>
        <v>0</v>
      </c>
      <c r="J547" s="103" t="n">
        <f aca="false">IF(J$1="P",MAX(0,J$2-$C547),IF(J$1="C",MAX(0,$C547-J$2)))</f>
        <v>0</v>
      </c>
      <c r="K547" s="103" t="n">
        <f aca="false">IF(K$1="P",MAX(0,K$2-$C547),IF(K$1="C",MAX(0,$C547-K$2)))</f>
        <v>4.8</v>
      </c>
      <c r="L547" s="103" t="n">
        <f aca="false">IF(L$1="P",MAX(0,L$2-$C547),IF(L$1="C",MAX(0,$C547-L$2)))</f>
        <v>14.8</v>
      </c>
      <c r="M547" s="103" t="n">
        <f aca="false">IF(M$1="P",MAX(0,M$2-$C547),IF(M$1="C",MAX(0,$C547-M$2)))</f>
        <v>10.2</v>
      </c>
      <c r="N547" s="103" t="n">
        <f aca="false">IF(N$1="P",MAX(0,N$2-$C547),IF(N$1="C",MAX(0,$C547-N$2)))</f>
        <v>5.2</v>
      </c>
      <c r="O547" s="103" t="n">
        <f aca="false">IF(O$1="P",MAX(0,O$2-$C547),IF(O$1="C",MAX(0,$C547-O$2)))</f>
        <v>0.200000000000003</v>
      </c>
      <c r="P547" s="103" t="n">
        <f aca="false">IF(P$1="P",MAX(0,P$2-$C547),IF(P$1="C",MAX(0,$C547-P$2)))</f>
        <v>0</v>
      </c>
      <c r="Q547" s="103" t="n">
        <f aca="false">IF(Q$1="P",MAX(0,Q$2-$C547),IF(Q$1="C",MAX(0,$C547-Q$2)))</f>
        <v>0</v>
      </c>
      <c r="R547" s="103" t="n">
        <f aca="false">IF(R$1="P",MAX(0,R$2-$C547),IF(R$1="C",MAX(0,$C547-R$2)))</f>
        <v>0</v>
      </c>
      <c r="S547" s="104" t="n">
        <f aca="false">A547</f>
        <v>25</v>
      </c>
      <c r="T547" s="105" t="n">
        <f aca="false">VLOOKUP($B547,Gas!$B$3:$E$2506,2)</f>
        <v>2.535</v>
      </c>
      <c r="U547" s="46" t="n">
        <f aca="false">C547/T547</f>
        <v>13.8856015779093</v>
      </c>
      <c r="V547" s="99" t="n">
        <f aca="false">VLOOKUP($B547,Gas!$B$3:$E$2506,4)</f>
        <v>0.351579738150364</v>
      </c>
    </row>
    <row r="548" customFormat="false" ht="12.75" hidden="false" customHeight="false" outlineLevel="0" collapsed="false">
      <c r="A548" s="95" t="n">
        <f aca="false">MONTH(B548)+(YEAR(B548)-1998)*12</f>
        <v>25</v>
      </c>
      <c r="B548" s="107" t="n">
        <v>36551</v>
      </c>
      <c r="C548" s="97" t="n">
        <v>51.24</v>
      </c>
      <c r="D548" s="98" t="n">
        <f aca="false">LN(C548/C547)</f>
        <v>0.375474394424482</v>
      </c>
      <c r="E548" s="106" t="n">
        <f aca="false">STDEV(D539:D548)*SQRT(trade_day)</f>
        <v>2.05329166870564</v>
      </c>
      <c r="F548" s="97"/>
      <c r="G548" s="103" t="n">
        <f aca="false">IF(G$1="P",MAX(0,G$2-$C548),IF(G$1="C",MAX(0,$C548-G$2)))</f>
        <v>0</v>
      </c>
      <c r="H548" s="103" t="n">
        <f aca="false">IF(H$1="P",MAX(0,H$2-$C548),IF(H$1="C",MAX(0,$C548-H$2)))</f>
        <v>0</v>
      </c>
      <c r="I548" s="103" t="n">
        <f aca="false">IF(I$1="P",MAX(0,I$2-$C548),IF(I$1="C",MAX(0,$C548-I$2)))</f>
        <v>0</v>
      </c>
      <c r="J548" s="103" t="n">
        <f aca="false">IF(J$1="P",MAX(0,J$2-$C548),IF(J$1="C",MAX(0,$C548-J$2)))</f>
        <v>0</v>
      </c>
      <c r="K548" s="103" t="n">
        <f aca="false">IF(K$1="P",MAX(0,K$2-$C548),IF(K$1="C",MAX(0,$C548-K$2)))</f>
        <v>0</v>
      </c>
      <c r="L548" s="103" t="n">
        <f aca="false">IF(L$1="P",MAX(0,L$2-$C548),IF(L$1="C",MAX(0,$C548-L$2)))</f>
        <v>0</v>
      </c>
      <c r="M548" s="103" t="n">
        <f aca="false">IF(M$1="P",MAX(0,M$2-$C548),IF(M$1="C",MAX(0,$C548-M$2)))</f>
        <v>26.24</v>
      </c>
      <c r="N548" s="103" t="n">
        <f aca="false">IF(N$1="P",MAX(0,N$2-$C548),IF(N$1="C",MAX(0,$C548-N$2)))</f>
        <v>21.24</v>
      </c>
      <c r="O548" s="103" t="n">
        <f aca="false">IF(O$1="P",MAX(0,O$2-$C548),IF(O$1="C",MAX(0,$C548-O$2)))</f>
        <v>16.24</v>
      </c>
      <c r="P548" s="103" t="n">
        <f aca="false">IF(P$1="P",MAX(0,P$2-$C548),IF(P$1="C",MAX(0,$C548-P$2)))</f>
        <v>11.24</v>
      </c>
      <c r="Q548" s="103" t="n">
        <f aca="false">IF(Q$1="P",MAX(0,Q$2-$C548),IF(Q$1="C",MAX(0,$C548-Q$2)))</f>
        <v>1.24</v>
      </c>
      <c r="R548" s="103" t="n">
        <f aca="false">IF(R$1="P",MAX(0,R$2-$C548),IF(R$1="C",MAX(0,$C548-R$2)))</f>
        <v>0</v>
      </c>
      <c r="S548" s="104" t="n">
        <f aca="false">A548</f>
        <v>25</v>
      </c>
      <c r="T548" s="105" t="n">
        <f aca="false">VLOOKUP($B548,Gas!$B$3:$E$2506,2)</f>
        <v>2.65</v>
      </c>
      <c r="U548" s="46" t="n">
        <f aca="false">C548/T548</f>
        <v>19.3358490566038</v>
      </c>
      <c r="V548" s="99" t="n">
        <f aca="false">VLOOKUP($B548,Gas!$B$3:$E$2506,4)</f>
        <v>0.394613175693703</v>
      </c>
    </row>
    <row r="549" customFormat="false" ht="12.75" hidden="false" customHeight="false" outlineLevel="0" collapsed="false">
      <c r="A549" s="95" t="n">
        <f aca="false">MONTH(B549)+(YEAR(B549)-1998)*12</f>
        <v>25</v>
      </c>
      <c r="B549" s="107" t="n">
        <v>36552</v>
      </c>
      <c r="C549" s="97" t="n">
        <v>48.29</v>
      </c>
      <c r="D549" s="98" t="n">
        <f aca="false">LN(C549/C548)</f>
        <v>-0.059295977143083</v>
      </c>
      <c r="E549" s="106" t="n">
        <f aca="false">STDEV(D540:D549)*SQRT(trade_day)</f>
        <v>2.10275101115845</v>
      </c>
      <c r="F549" s="97"/>
      <c r="G549" s="103" t="n">
        <f aca="false">IF(G$1="P",MAX(0,G$2-$C549),IF(G$1="C",MAX(0,$C549-G$2)))</f>
        <v>0</v>
      </c>
      <c r="H549" s="103" t="n">
        <f aca="false">IF(H$1="P",MAX(0,H$2-$C549),IF(H$1="C",MAX(0,$C549-H$2)))</f>
        <v>0</v>
      </c>
      <c r="I549" s="103" t="n">
        <f aca="false">IF(I$1="P",MAX(0,I$2-$C549),IF(I$1="C",MAX(0,$C549-I$2)))</f>
        <v>0</v>
      </c>
      <c r="J549" s="103" t="n">
        <f aca="false">IF(J$1="P",MAX(0,J$2-$C549),IF(J$1="C",MAX(0,$C549-J$2)))</f>
        <v>0</v>
      </c>
      <c r="K549" s="103" t="n">
        <f aca="false">IF(K$1="P",MAX(0,K$2-$C549),IF(K$1="C",MAX(0,$C549-K$2)))</f>
        <v>0</v>
      </c>
      <c r="L549" s="103" t="n">
        <f aca="false">IF(L$1="P",MAX(0,L$2-$C549),IF(L$1="C",MAX(0,$C549-L$2)))</f>
        <v>1.71</v>
      </c>
      <c r="M549" s="103" t="n">
        <f aca="false">IF(M$1="P",MAX(0,M$2-$C549),IF(M$1="C",MAX(0,$C549-M$2)))</f>
        <v>23.29</v>
      </c>
      <c r="N549" s="103" t="n">
        <f aca="false">IF(N$1="P",MAX(0,N$2-$C549),IF(N$1="C",MAX(0,$C549-N$2)))</f>
        <v>18.29</v>
      </c>
      <c r="O549" s="103" t="n">
        <f aca="false">IF(O$1="P",MAX(0,O$2-$C549),IF(O$1="C",MAX(0,$C549-O$2)))</f>
        <v>13.29</v>
      </c>
      <c r="P549" s="103" t="n">
        <f aca="false">IF(P$1="P",MAX(0,P$2-$C549),IF(P$1="C",MAX(0,$C549-P$2)))</f>
        <v>8.29</v>
      </c>
      <c r="Q549" s="103" t="n">
        <f aca="false">IF(Q$1="P",MAX(0,Q$2-$C549),IF(Q$1="C",MAX(0,$C549-Q$2)))</f>
        <v>0</v>
      </c>
      <c r="R549" s="103" t="n">
        <f aca="false">IF(R$1="P",MAX(0,R$2-$C549),IF(R$1="C",MAX(0,$C549-R$2)))</f>
        <v>0</v>
      </c>
      <c r="S549" s="104" t="n">
        <f aca="false">A549</f>
        <v>25</v>
      </c>
      <c r="T549" s="105" t="n">
        <f aca="false">VLOOKUP($B549,Gas!$B$3:$E$2506,2)</f>
        <v>2.73</v>
      </c>
      <c r="U549" s="46" t="n">
        <f aca="false">C549/T549</f>
        <v>17.6886446886447</v>
      </c>
      <c r="V549" s="99" t="n">
        <f aca="false">VLOOKUP($B549,Gas!$B$3:$E$2506,4)</f>
        <v>0.388159446131649</v>
      </c>
    </row>
    <row r="550" customFormat="false" ht="12.75" hidden="false" customHeight="false" outlineLevel="0" collapsed="false">
      <c r="A550" s="95" t="n">
        <f aca="false">MONTH(B550)+(YEAR(B550)-1998)*12</f>
        <v>25</v>
      </c>
      <c r="B550" s="107" t="n">
        <v>36553</v>
      </c>
      <c r="C550" s="97" t="n">
        <v>45.52</v>
      </c>
      <c r="D550" s="98" t="n">
        <f aca="false">LN(C550/C549)</f>
        <v>-0.059072710067375</v>
      </c>
      <c r="E550" s="106" t="n">
        <f aca="false">STDEV(D541:D550)*SQRT(trade_day)</f>
        <v>2.27194729920691</v>
      </c>
      <c r="F550" s="97"/>
      <c r="G550" s="103" t="n">
        <f aca="false">IF(G$1="P",MAX(0,G$2-$C550),IF(G$1="C",MAX(0,$C550-G$2)))</f>
        <v>0</v>
      </c>
      <c r="H550" s="103" t="n">
        <f aca="false">IF(H$1="P",MAX(0,H$2-$C550),IF(H$1="C",MAX(0,$C550-H$2)))</f>
        <v>0</v>
      </c>
      <c r="I550" s="103" t="n">
        <f aca="false">IF(I$1="P",MAX(0,I$2-$C550),IF(I$1="C",MAX(0,$C550-I$2)))</f>
        <v>0</v>
      </c>
      <c r="J550" s="103" t="n">
        <f aca="false">IF(J$1="P",MAX(0,J$2-$C550),IF(J$1="C",MAX(0,$C550-J$2)))</f>
        <v>0</v>
      </c>
      <c r="K550" s="103" t="n">
        <f aca="false">IF(K$1="P",MAX(0,K$2-$C550),IF(K$1="C",MAX(0,$C550-K$2)))</f>
        <v>0</v>
      </c>
      <c r="L550" s="103" t="n">
        <f aca="false">IF(L$1="P",MAX(0,L$2-$C550),IF(L$1="C",MAX(0,$C550-L$2)))</f>
        <v>4.48</v>
      </c>
      <c r="M550" s="103" t="n">
        <f aca="false">IF(M$1="P",MAX(0,M$2-$C550),IF(M$1="C",MAX(0,$C550-M$2)))</f>
        <v>20.52</v>
      </c>
      <c r="N550" s="103" t="n">
        <f aca="false">IF(N$1="P",MAX(0,N$2-$C550),IF(N$1="C",MAX(0,$C550-N$2)))</f>
        <v>15.52</v>
      </c>
      <c r="O550" s="103" t="n">
        <f aca="false">IF(O$1="P",MAX(0,O$2-$C550),IF(O$1="C",MAX(0,$C550-O$2)))</f>
        <v>10.52</v>
      </c>
      <c r="P550" s="103" t="n">
        <f aca="false">IF(P$1="P",MAX(0,P$2-$C550),IF(P$1="C",MAX(0,$C550-P$2)))</f>
        <v>5.52</v>
      </c>
      <c r="Q550" s="103" t="n">
        <f aca="false">IF(Q$1="P",MAX(0,Q$2-$C550),IF(Q$1="C",MAX(0,$C550-Q$2)))</f>
        <v>0</v>
      </c>
      <c r="R550" s="103" t="n">
        <f aca="false">IF(R$1="P",MAX(0,R$2-$C550),IF(R$1="C",MAX(0,$C550-R$2)))</f>
        <v>0</v>
      </c>
      <c r="S550" s="104" t="n">
        <f aca="false">A550</f>
        <v>25</v>
      </c>
      <c r="T550" s="105" t="n">
        <f aca="false">VLOOKUP($B550,Gas!$B$3:$E$2506,2)</f>
        <v>2.745</v>
      </c>
      <c r="U550" s="46" t="n">
        <f aca="false">C550/T550</f>
        <v>16.5828779599271</v>
      </c>
      <c r="V550" s="99" t="n">
        <f aca="false">VLOOKUP($B550,Gas!$B$3:$E$2506,4)</f>
        <v>0.378896639070614</v>
      </c>
    </row>
    <row r="551" customFormat="false" ht="12.75" hidden="false" customHeight="false" outlineLevel="0" collapsed="false">
      <c r="A551" s="95" t="n">
        <f aca="false">MONTH(B551)+(YEAR(B551)-1998)*12</f>
        <v>25</v>
      </c>
      <c r="B551" s="107" t="n">
        <v>36556</v>
      </c>
      <c r="C551" s="97" t="n">
        <v>27.81</v>
      </c>
      <c r="D551" s="98" t="n">
        <f aca="false">LN(C551/C550)</f>
        <v>-0.492756121572202</v>
      </c>
      <c r="E551" s="106" t="n">
        <f aca="false">STDEV(D542:D551)*SQRT(trade_day)</f>
        <v>3.56341009707296</v>
      </c>
      <c r="F551" s="97"/>
      <c r="G551" s="103" t="n">
        <f aca="false">IF(G$1="P",MAX(0,G$2-$C551),IF(G$1="C",MAX(0,$C551-G$2)))</f>
        <v>0</v>
      </c>
      <c r="H551" s="103" t="n">
        <f aca="false">IF(H$1="P",MAX(0,H$2-$C551),IF(H$1="C",MAX(0,$C551-H$2)))</f>
        <v>0</v>
      </c>
      <c r="I551" s="103" t="n">
        <f aca="false">IF(I$1="P",MAX(0,I$2-$C551),IF(I$1="C",MAX(0,$C551-I$2)))</f>
        <v>2.19</v>
      </c>
      <c r="J551" s="103" t="n">
        <f aca="false">IF(J$1="P",MAX(0,J$2-$C551),IF(J$1="C",MAX(0,$C551-J$2)))</f>
        <v>7.19</v>
      </c>
      <c r="K551" s="103" t="n">
        <f aca="false">IF(K$1="P",MAX(0,K$2-$C551),IF(K$1="C",MAX(0,$C551-K$2)))</f>
        <v>12.19</v>
      </c>
      <c r="L551" s="103" t="n">
        <f aca="false">IF(L$1="P",MAX(0,L$2-$C551),IF(L$1="C",MAX(0,$C551-L$2)))</f>
        <v>22.19</v>
      </c>
      <c r="M551" s="103" t="n">
        <f aca="false">IF(M$1="P",MAX(0,M$2-$C551),IF(M$1="C",MAX(0,$C551-M$2)))</f>
        <v>2.81</v>
      </c>
      <c r="N551" s="103" t="n">
        <f aca="false">IF(N$1="P",MAX(0,N$2-$C551),IF(N$1="C",MAX(0,$C551-N$2)))</f>
        <v>0</v>
      </c>
      <c r="O551" s="103" t="n">
        <f aca="false">IF(O$1="P",MAX(0,O$2-$C551),IF(O$1="C",MAX(0,$C551-O$2)))</f>
        <v>0</v>
      </c>
      <c r="P551" s="103" t="n">
        <f aca="false">IF(P$1="P",MAX(0,P$2-$C551),IF(P$1="C",MAX(0,$C551-P$2)))</f>
        <v>0</v>
      </c>
      <c r="Q551" s="103" t="n">
        <f aca="false">IF(Q$1="P",MAX(0,Q$2-$C551),IF(Q$1="C",MAX(0,$C551-Q$2)))</f>
        <v>0</v>
      </c>
      <c r="R551" s="103" t="n">
        <f aca="false">IF(R$1="P",MAX(0,R$2-$C551),IF(R$1="C",MAX(0,$C551-R$2)))</f>
        <v>0</v>
      </c>
      <c r="S551" s="104" t="n">
        <f aca="false">A551</f>
        <v>25</v>
      </c>
      <c r="T551" s="105" t="n">
        <f aca="false">VLOOKUP($B551,Gas!$B$3:$E$2506,2)</f>
        <v>2.835</v>
      </c>
      <c r="U551" s="46" t="n">
        <f aca="false">C551/T551</f>
        <v>9.80952380952381</v>
      </c>
      <c r="V551" s="99" t="n">
        <f aca="false">VLOOKUP($B551,Gas!$B$3:$E$2506,4)</f>
        <v>0.336015352430113</v>
      </c>
    </row>
    <row r="552" customFormat="false" ht="12.75" hidden="false" customHeight="false" outlineLevel="0" collapsed="false">
      <c r="A552" s="95" t="n">
        <f aca="false">MONTH(B552)+(YEAR(B552)-1998)*12</f>
        <v>26</v>
      </c>
      <c r="B552" s="107" t="n">
        <v>36557</v>
      </c>
      <c r="C552" s="97" t="n">
        <v>25.86</v>
      </c>
      <c r="D552" s="98" t="n">
        <f aca="false">LN(C552/C551)</f>
        <v>-0.0726982949021621</v>
      </c>
      <c r="E552" s="106" t="n">
        <f aca="false">STDEV(D543:D552)*SQRT(trade_day)</f>
        <v>3.49195618475195</v>
      </c>
      <c r="F552" s="97"/>
      <c r="G552" s="103" t="n">
        <f aca="false">IF(G$1="P",MAX(0,G$2-$C552),IF(G$1="C",MAX(0,$C552-G$2)))</f>
        <v>0</v>
      </c>
      <c r="H552" s="103" t="n">
        <f aca="false">IF(H$1="P",MAX(0,H$2-$C552),IF(H$1="C",MAX(0,$C552-H$2)))</f>
        <v>0</v>
      </c>
      <c r="I552" s="103" t="n">
        <f aca="false">IF(I$1="P",MAX(0,I$2-$C552),IF(I$1="C",MAX(0,$C552-I$2)))</f>
        <v>4.14</v>
      </c>
      <c r="J552" s="103" t="n">
        <f aca="false">IF(J$1="P",MAX(0,J$2-$C552),IF(J$1="C",MAX(0,$C552-J$2)))</f>
        <v>9.14</v>
      </c>
      <c r="K552" s="103" t="n">
        <f aca="false">IF(K$1="P",MAX(0,K$2-$C552),IF(K$1="C",MAX(0,$C552-K$2)))</f>
        <v>14.14</v>
      </c>
      <c r="L552" s="103" t="n">
        <f aca="false">IF(L$1="P",MAX(0,L$2-$C552),IF(L$1="C",MAX(0,$C552-L$2)))</f>
        <v>24.14</v>
      </c>
      <c r="M552" s="103" t="n">
        <f aca="false">IF(M$1="P",MAX(0,M$2-$C552),IF(M$1="C",MAX(0,$C552-M$2)))</f>
        <v>0.859999999999999</v>
      </c>
      <c r="N552" s="103" t="n">
        <f aca="false">IF(N$1="P",MAX(0,N$2-$C552),IF(N$1="C",MAX(0,$C552-N$2)))</f>
        <v>0</v>
      </c>
      <c r="O552" s="103" t="n">
        <f aca="false">IF(O$1="P",MAX(0,O$2-$C552),IF(O$1="C",MAX(0,$C552-O$2)))</f>
        <v>0</v>
      </c>
      <c r="P552" s="103" t="n">
        <f aca="false">IF(P$1="P",MAX(0,P$2-$C552),IF(P$1="C",MAX(0,$C552-P$2)))</f>
        <v>0</v>
      </c>
      <c r="Q552" s="103" t="n">
        <f aca="false">IF(Q$1="P",MAX(0,Q$2-$C552),IF(Q$1="C",MAX(0,$C552-Q$2)))</f>
        <v>0</v>
      </c>
      <c r="R552" s="103" t="n">
        <f aca="false">IF(R$1="P",MAX(0,R$2-$C552),IF(R$1="C",MAX(0,$C552-R$2)))</f>
        <v>0</v>
      </c>
      <c r="S552" s="104" t="n">
        <f aca="false">A552</f>
        <v>26</v>
      </c>
      <c r="T552" s="105" t="n">
        <f aca="false">VLOOKUP($B552,Gas!$B$3:$E$2506,2)</f>
        <v>2.7</v>
      </c>
      <c r="U552" s="46" t="n">
        <f aca="false">C552/T552</f>
        <v>9.57777777777778</v>
      </c>
      <c r="V552" s="99" t="n">
        <f aca="false">VLOOKUP($B552,Gas!$B$3:$E$2506,4)</f>
        <v>0.495799849808969</v>
      </c>
    </row>
    <row r="553" customFormat="false" ht="12.75" hidden="false" customHeight="false" outlineLevel="0" collapsed="false">
      <c r="A553" s="95" t="n">
        <f aca="false">MONTH(B553)+(YEAR(B553)-1998)*12</f>
        <v>26</v>
      </c>
      <c r="B553" s="107" t="n">
        <v>36558</v>
      </c>
      <c r="C553" s="97" t="n">
        <v>29.9</v>
      </c>
      <c r="D553" s="98" t="n">
        <f aca="false">LN(C553/C552)</f>
        <v>0.145161107052929</v>
      </c>
      <c r="E553" s="106" t="n">
        <f aca="false">STDEV(D544:D553)*SQRT(trade_day)</f>
        <v>3.55643505931606</v>
      </c>
      <c r="F553" s="97"/>
      <c r="G553" s="103" t="n">
        <f aca="false">IF(G$1="P",MAX(0,G$2-$C553),IF(G$1="C",MAX(0,$C553-G$2)))</f>
        <v>0</v>
      </c>
      <c r="H553" s="103" t="n">
        <f aca="false">IF(H$1="P",MAX(0,H$2-$C553),IF(H$1="C",MAX(0,$C553-H$2)))</f>
        <v>0</v>
      </c>
      <c r="I553" s="103" t="n">
        <f aca="false">IF(I$1="P",MAX(0,I$2-$C553),IF(I$1="C",MAX(0,$C553-I$2)))</f>
        <v>0.100000000000001</v>
      </c>
      <c r="J553" s="103" t="n">
        <f aca="false">IF(J$1="P",MAX(0,J$2-$C553),IF(J$1="C",MAX(0,$C553-J$2)))</f>
        <v>5.1</v>
      </c>
      <c r="K553" s="103" t="n">
        <f aca="false">IF(K$1="P",MAX(0,K$2-$C553),IF(K$1="C",MAX(0,$C553-K$2)))</f>
        <v>10.1</v>
      </c>
      <c r="L553" s="103" t="n">
        <f aca="false">IF(L$1="P",MAX(0,L$2-$C553),IF(L$1="C",MAX(0,$C553-L$2)))</f>
        <v>20.1</v>
      </c>
      <c r="M553" s="103" t="n">
        <f aca="false">IF(M$1="P",MAX(0,M$2-$C553),IF(M$1="C",MAX(0,$C553-M$2)))</f>
        <v>4.9</v>
      </c>
      <c r="N553" s="103" t="n">
        <f aca="false">IF(N$1="P",MAX(0,N$2-$C553),IF(N$1="C",MAX(0,$C553-N$2)))</f>
        <v>0</v>
      </c>
      <c r="O553" s="103" t="n">
        <f aca="false">IF(O$1="P",MAX(0,O$2-$C553),IF(O$1="C",MAX(0,$C553-O$2)))</f>
        <v>0</v>
      </c>
      <c r="P553" s="103" t="n">
        <f aca="false">IF(P$1="P",MAX(0,P$2-$C553),IF(P$1="C",MAX(0,$C553-P$2)))</f>
        <v>0</v>
      </c>
      <c r="Q553" s="103" t="n">
        <f aca="false">IF(Q$1="P",MAX(0,Q$2-$C553),IF(Q$1="C",MAX(0,$C553-Q$2)))</f>
        <v>0</v>
      </c>
      <c r="R553" s="103" t="n">
        <f aca="false">IF(R$1="P",MAX(0,R$2-$C553),IF(R$1="C",MAX(0,$C553-R$2)))</f>
        <v>0</v>
      </c>
      <c r="S553" s="104" t="n">
        <f aca="false">A553</f>
        <v>26</v>
      </c>
      <c r="T553" s="105" t="n">
        <f aca="false">VLOOKUP($B553,Gas!$B$3:$E$2506,2)</f>
        <v>2.815</v>
      </c>
      <c r="U553" s="46" t="n">
        <f aca="false">C553/T553</f>
        <v>10.6216696269982</v>
      </c>
      <c r="V553" s="99" t="n">
        <f aca="false">VLOOKUP($B553,Gas!$B$3:$E$2506,4)</f>
        <v>0.5391139812235</v>
      </c>
    </row>
    <row r="554" customFormat="false" ht="12.75" hidden="false" customHeight="false" outlineLevel="0" collapsed="false">
      <c r="A554" s="95" t="n">
        <f aca="false">MONTH(B554)+(YEAR(B554)-1998)*12</f>
        <v>26</v>
      </c>
      <c r="B554" s="107" t="n">
        <v>36559</v>
      </c>
      <c r="C554" s="97" t="n">
        <v>29.97</v>
      </c>
      <c r="D554" s="98" t="n">
        <f aca="false">LN(C554/C553)</f>
        <v>0.00233840093193112</v>
      </c>
      <c r="E554" s="106" t="n">
        <f aca="false">STDEV(D545:D554)*SQRT(trade_day)</f>
        <v>3.52799782999005</v>
      </c>
      <c r="F554" s="97"/>
      <c r="G554" s="103" t="n">
        <f aca="false">IF(G$1="P",MAX(0,G$2-$C554),IF(G$1="C",MAX(0,$C554-G$2)))</f>
        <v>0</v>
      </c>
      <c r="H554" s="103" t="n">
        <f aca="false">IF(H$1="P",MAX(0,H$2-$C554),IF(H$1="C",MAX(0,$C554-H$2)))</f>
        <v>0</v>
      </c>
      <c r="I554" s="103" t="n">
        <f aca="false">IF(I$1="P",MAX(0,I$2-$C554),IF(I$1="C",MAX(0,$C554-I$2)))</f>
        <v>0.0300000000000011</v>
      </c>
      <c r="J554" s="103" t="n">
        <f aca="false">IF(J$1="P",MAX(0,J$2-$C554),IF(J$1="C",MAX(0,$C554-J$2)))</f>
        <v>5.03</v>
      </c>
      <c r="K554" s="103" t="n">
        <f aca="false">IF(K$1="P",MAX(0,K$2-$C554),IF(K$1="C",MAX(0,$C554-K$2)))</f>
        <v>10.03</v>
      </c>
      <c r="L554" s="103" t="n">
        <f aca="false">IF(L$1="P",MAX(0,L$2-$C554),IF(L$1="C",MAX(0,$C554-L$2)))</f>
        <v>20.03</v>
      </c>
      <c r="M554" s="103" t="n">
        <f aca="false">IF(M$1="P",MAX(0,M$2-$C554),IF(M$1="C",MAX(0,$C554-M$2)))</f>
        <v>4.97</v>
      </c>
      <c r="N554" s="103" t="n">
        <f aca="false">IF(N$1="P",MAX(0,N$2-$C554),IF(N$1="C",MAX(0,$C554-N$2)))</f>
        <v>0</v>
      </c>
      <c r="O554" s="103" t="n">
        <f aca="false">IF(O$1="P",MAX(0,O$2-$C554),IF(O$1="C",MAX(0,$C554-O$2)))</f>
        <v>0</v>
      </c>
      <c r="P554" s="103" t="n">
        <f aca="false">IF(P$1="P",MAX(0,P$2-$C554),IF(P$1="C",MAX(0,$C554-P$2)))</f>
        <v>0</v>
      </c>
      <c r="Q554" s="103" t="n">
        <f aca="false">IF(Q$1="P",MAX(0,Q$2-$C554),IF(Q$1="C",MAX(0,$C554-Q$2)))</f>
        <v>0</v>
      </c>
      <c r="R554" s="103" t="n">
        <f aca="false">IF(R$1="P",MAX(0,R$2-$C554),IF(R$1="C",MAX(0,$C554-R$2)))</f>
        <v>0</v>
      </c>
      <c r="S554" s="104" t="n">
        <f aca="false">A554</f>
        <v>26</v>
      </c>
      <c r="T554" s="105" t="n">
        <f aca="false">VLOOKUP($B554,Gas!$B$3:$E$2506,2)</f>
        <v>2.915</v>
      </c>
      <c r="U554" s="46" t="n">
        <f aca="false">C554/T554</f>
        <v>10.2813036020583</v>
      </c>
      <c r="V554" s="99" t="n">
        <f aca="false">VLOOKUP($B554,Gas!$B$3:$E$2506,4)</f>
        <v>0.554690443931588</v>
      </c>
    </row>
    <row r="555" customFormat="false" ht="12.75" hidden="false" customHeight="false" outlineLevel="0" collapsed="false">
      <c r="A555" s="95" t="n">
        <f aca="false">MONTH(B555)+(YEAR(B555)-1998)*12</f>
        <v>26</v>
      </c>
      <c r="B555" s="107" t="n">
        <v>36560</v>
      </c>
      <c r="C555" s="97" t="n">
        <v>27.96</v>
      </c>
      <c r="D555" s="98" t="n">
        <f aca="false">LN(C555/C554)</f>
        <v>-0.0694219639629623</v>
      </c>
      <c r="E555" s="106" t="n">
        <f aca="false">STDEV(D546:D555)*SQRT(trade_day)</f>
        <v>3.41952136279844</v>
      </c>
      <c r="F555" s="97"/>
      <c r="G555" s="103" t="n">
        <f aca="false">IF(G$1="P",MAX(0,G$2-$C555),IF(G$1="C",MAX(0,$C555-G$2)))</f>
        <v>0</v>
      </c>
      <c r="H555" s="103" t="n">
        <f aca="false">IF(H$1="P",MAX(0,H$2-$C555),IF(H$1="C",MAX(0,$C555-H$2)))</f>
        <v>0</v>
      </c>
      <c r="I555" s="103" t="n">
        <f aca="false">IF(I$1="P",MAX(0,I$2-$C555),IF(I$1="C",MAX(0,$C555-I$2)))</f>
        <v>2.04</v>
      </c>
      <c r="J555" s="103" t="n">
        <f aca="false">IF(J$1="P",MAX(0,J$2-$C555),IF(J$1="C",MAX(0,$C555-J$2)))</f>
        <v>7.04</v>
      </c>
      <c r="K555" s="103" t="n">
        <f aca="false">IF(K$1="P",MAX(0,K$2-$C555),IF(K$1="C",MAX(0,$C555-K$2)))</f>
        <v>12.04</v>
      </c>
      <c r="L555" s="103" t="n">
        <f aca="false">IF(L$1="P",MAX(0,L$2-$C555),IF(L$1="C",MAX(0,$C555-L$2)))</f>
        <v>22.04</v>
      </c>
      <c r="M555" s="103" t="n">
        <f aca="false">IF(M$1="P",MAX(0,M$2-$C555),IF(M$1="C",MAX(0,$C555-M$2)))</f>
        <v>2.96</v>
      </c>
      <c r="N555" s="103" t="n">
        <f aca="false">IF(N$1="P",MAX(0,N$2-$C555),IF(N$1="C",MAX(0,$C555-N$2)))</f>
        <v>0</v>
      </c>
      <c r="O555" s="103" t="n">
        <f aca="false">IF(O$1="P",MAX(0,O$2-$C555),IF(O$1="C",MAX(0,$C555-O$2)))</f>
        <v>0</v>
      </c>
      <c r="P555" s="103" t="n">
        <f aca="false">IF(P$1="P",MAX(0,P$2-$C555),IF(P$1="C",MAX(0,$C555-P$2)))</f>
        <v>0</v>
      </c>
      <c r="Q555" s="103" t="n">
        <f aca="false">IF(Q$1="P",MAX(0,Q$2-$C555),IF(Q$1="C",MAX(0,$C555-Q$2)))</f>
        <v>0</v>
      </c>
      <c r="R555" s="103" t="n">
        <f aca="false">IF(R$1="P",MAX(0,R$2-$C555),IF(R$1="C",MAX(0,$C555-R$2)))</f>
        <v>0</v>
      </c>
      <c r="S555" s="104" t="n">
        <f aca="false">A555</f>
        <v>26</v>
      </c>
      <c r="T555" s="105" t="n">
        <f aca="false">VLOOKUP($B555,Gas!$B$3:$E$2506,2)</f>
        <v>2.855</v>
      </c>
      <c r="U555" s="46" t="n">
        <f aca="false">C555/T555</f>
        <v>9.79334500875657</v>
      </c>
      <c r="V555" s="99" t="n">
        <f aca="false">VLOOKUP($B555,Gas!$B$3:$E$2506,4)</f>
        <v>0.579547274006998</v>
      </c>
    </row>
    <row r="556" customFormat="false" ht="12.75" hidden="false" customHeight="false" outlineLevel="0" collapsed="false">
      <c r="A556" s="95" t="n">
        <f aca="false">MONTH(B556)+(YEAR(B556)-1998)*12</f>
        <v>26</v>
      </c>
      <c r="B556" s="107" t="n">
        <v>36563</v>
      </c>
      <c r="C556" s="97" t="n">
        <v>28.59</v>
      </c>
      <c r="D556" s="98" t="n">
        <f aca="false">LN(C556/C555)</f>
        <v>0.022282088968611</v>
      </c>
      <c r="E556" s="106" t="n">
        <f aca="false">STDEV(D547:D556)*SQRT(trade_day)</f>
        <v>3.4211439694973</v>
      </c>
      <c r="F556" s="97"/>
      <c r="G556" s="103" t="n">
        <f aca="false">IF(G$1="P",MAX(0,G$2-$C556),IF(G$1="C",MAX(0,$C556-G$2)))</f>
        <v>0</v>
      </c>
      <c r="H556" s="103" t="n">
        <f aca="false">IF(H$1="P",MAX(0,H$2-$C556),IF(H$1="C",MAX(0,$C556-H$2)))</f>
        <v>0</v>
      </c>
      <c r="I556" s="103" t="n">
        <f aca="false">IF(I$1="P",MAX(0,I$2-$C556),IF(I$1="C",MAX(0,$C556-I$2)))</f>
        <v>1.41</v>
      </c>
      <c r="J556" s="103" t="n">
        <f aca="false">IF(J$1="P",MAX(0,J$2-$C556),IF(J$1="C",MAX(0,$C556-J$2)))</f>
        <v>6.41</v>
      </c>
      <c r="K556" s="103" t="n">
        <f aca="false">IF(K$1="P",MAX(0,K$2-$C556),IF(K$1="C",MAX(0,$C556-K$2)))</f>
        <v>11.41</v>
      </c>
      <c r="L556" s="103" t="n">
        <f aca="false">IF(L$1="P",MAX(0,L$2-$C556),IF(L$1="C",MAX(0,$C556-L$2)))</f>
        <v>21.41</v>
      </c>
      <c r="M556" s="103" t="n">
        <f aca="false">IF(M$1="P",MAX(0,M$2-$C556),IF(M$1="C",MAX(0,$C556-M$2)))</f>
        <v>3.59</v>
      </c>
      <c r="N556" s="103" t="n">
        <f aca="false">IF(N$1="P",MAX(0,N$2-$C556),IF(N$1="C",MAX(0,$C556-N$2)))</f>
        <v>0</v>
      </c>
      <c r="O556" s="103" t="n">
        <f aca="false">IF(O$1="P",MAX(0,O$2-$C556),IF(O$1="C",MAX(0,$C556-O$2)))</f>
        <v>0</v>
      </c>
      <c r="P556" s="103" t="n">
        <f aca="false">IF(P$1="P",MAX(0,P$2-$C556),IF(P$1="C",MAX(0,$C556-P$2)))</f>
        <v>0</v>
      </c>
      <c r="Q556" s="103" t="n">
        <f aca="false">IF(Q$1="P",MAX(0,Q$2-$C556),IF(Q$1="C",MAX(0,$C556-Q$2)))</f>
        <v>0</v>
      </c>
      <c r="R556" s="103" t="n">
        <f aca="false">IF(R$1="P",MAX(0,R$2-$C556),IF(R$1="C",MAX(0,$C556-R$2)))</f>
        <v>0</v>
      </c>
      <c r="S556" s="104" t="n">
        <f aca="false">A556</f>
        <v>26</v>
      </c>
      <c r="T556" s="105" t="n">
        <f aca="false">VLOOKUP($B556,Gas!$B$3:$E$2506,2)</f>
        <v>2.78</v>
      </c>
      <c r="U556" s="46" t="n">
        <f aca="false">C556/T556</f>
        <v>10.2841726618705</v>
      </c>
      <c r="V556" s="99" t="n">
        <f aca="false">VLOOKUP($B556,Gas!$B$3:$E$2506,4)</f>
        <v>0.551686669673146</v>
      </c>
    </row>
    <row r="557" customFormat="false" ht="12.75" hidden="false" customHeight="false" outlineLevel="0" collapsed="false">
      <c r="A557" s="95" t="n">
        <f aca="false">MONTH(B557)+(YEAR(B557)-1998)*12</f>
        <v>26</v>
      </c>
      <c r="B557" s="107" t="n">
        <v>36564</v>
      </c>
      <c r="C557" s="97" t="n">
        <v>27.5</v>
      </c>
      <c r="D557" s="98" t="n">
        <f aca="false">LN(C557/C556)</f>
        <v>-0.0388710016616948</v>
      </c>
      <c r="E557" s="106" t="n">
        <f aca="false">STDEV(D548:D557)*SQRT(trade_day)</f>
        <v>3.40706103771037</v>
      </c>
      <c r="F557" s="97"/>
      <c r="G557" s="103" t="n">
        <f aca="false">IF(G$1="P",MAX(0,G$2-$C557),IF(G$1="C",MAX(0,$C557-G$2)))</f>
        <v>0</v>
      </c>
      <c r="H557" s="103" t="n">
        <f aca="false">IF(H$1="P",MAX(0,H$2-$C557),IF(H$1="C",MAX(0,$C557-H$2)))</f>
        <v>0</v>
      </c>
      <c r="I557" s="103" t="n">
        <f aca="false">IF(I$1="P",MAX(0,I$2-$C557),IF(I$1="C",MAX(0,$C557-I$2)))</f>
        <v>2.5</v>
      </c>
      <c r="J557" s="103" t="n">
        <f aca="false">IF(J$1="P",MAX(0,J$2-$C557),IF(J$1="C",MAX(0,$C557-J$2)))</f>
        <v>7.5</v>
      </c>
      <c r="K557" s="103" t="n">
        <f aca="false">IF(K$1="P",MAX(0,K$2-$C557),IF(K$1="C",MAX(0,$C557-K$2)))</f>
        <v>12.5</v>
      </c>
      <c r="L557" s="103" t="n">
        <f aca="false">IF(L$1="P",MAX(0,L$2-$C557),IF(L$1="C",MAX(0,$C557-L$2)))</f>
        <v>22.5</v>
      </c>
      <c r="M557" s="103" t="n">
        <f aca="false">IF(M$1="P",MAX(0,M$2-$C557),IF(M$1="C",MAX(0,$C557-M$2)))</f>
        <v>2.5</v>
      </c>
      <c r="N557" s="103" t="n">
        <f aca="false">IF(N$1="P",MAX(0,N$2-$C557),IF(N$1="C",MAX(0,$C557-N$2)))</f>
        <v>0</v>
      </c>
      <c r="O557" s="103" t="n">
        <f aca="false">IF(O$1="P",MAX(0,O$2-$C557),IF(O$1="C",MAX(0,$C557-O$2)))</f>
        <v>0</v>
      </c>
      <c r="P557" s="103" t="n">
        <f aca="false">IF(P$1="P",MAX(0,P$2-$C557),IF(P$1="C",MAX(0,$C557-P$2)))</f>
        <v>0</v>
      </c>
      <c r="Q557" s="103" t="n">
        <f aca="false">IF(Q$1="P",MAX(0,Q$2-$C557),IF(Q$1="C",MAX(0,$C557-Q$2)))</f>
        <v>0</v>
      </c>
      <c r="R557" s="103" t="n">
        <f aca="false">IF(R$1="P",MAX(0,R$2-$C557),IF(R$1="C",MAX(0,$C557-R$2)))</f>
        <v>0</v>
      </c>
      <c r="S557" s="104" t="n">
        <f aca="false">A557</f>
        <v>26</v>
      </c>
      <c r="T557" s="105" t="n">
        <f aca="false">VLOOKUP($B557,Gas!$B$3:$E$2506,2)</f>
        <v>2.81</v>
      </c>
      <c r="U557" s="46" t="n">
        <f aca="false">C557/T557</f>
        <v>9.7864768683274</v>
      </c>
      <c r="V557" s="99" t="n">
        <f aca="false">VLOOKUP($B557,Gas!$B$3:$E$2506,4)</f>
        <v>0.516870067280072</v>
      </c>
    </row>
    <row r="558" customFormat="false" ht="12.75" hidden="false" customHeight="false" outlineLevel="0" collapsed="false">
      <c r="A558" s="95" t="n">
        <f aca="false">MONTH(B558)+(YEAR(B558)-1998)*12</f>
        <v>26</v>
      </c>
      <c r="B558" s="107" t="n">
        <v>36565</v>
      </c>
      <c r="C558" s="97" t="n">
        <v>19.5</v>
      </c>
      <c r="D558" s="98" t="n">
        <f aca="false">LN(C558/C557)</f>
        <v>-0.343771539102825</v>
      </c>
      <c r="E558" s="106" t="n">
        <f aca="false">STDEV(D549:D558)*SQRT(trade_day)</f>
        <v>2.9242572391562</v>
      </c>
      <c r="F558" s="97"/>
      <c r="G558" s="103" t="n">
        <f aca="false">IF(G$1="P",MAX(0,G$2-$C558),IF(G$1="C",MAX(0,$C558-G$2)))</f>
        <v>0.5</v>
      </c>
      <c r="H558" s="103" t="n">
        <f aca="false">IF(H$1="P",MAX(0,H$2-$C558),IF(H$1="C",MAX(0,$C558-H$2)))</f>
        <v>5.5</v>
      </c>
      <c r="I558" s="103" t="n">
        <f aca="false">IF(I$1="P",MAX(0,I$2-$C558),IF(I$1="C",MAX(0,$C558-I$2)))</f>
        <v>10.5</v>
      </c>
      <c r="J558" s="103" t="n">
        <f aca="false">IF(J$1="P",MAX(0,J$2-$C558),IF(J$1="C",MAX(0,$C558-J$2)))</f>
        <v>15.5</v>
      </c>
      <c r="K558" s="103" t="n">
        <f aca="false">IF(K$1="P",MAX(0,K$2-$C558),IF(K$1="C",MAX(0,$C558-K$2)))</f>
        <v>20.5</v>
      </c>
      <c r="L558" s="103" t="n">
        <f aca="false">IF(L$1="P",MAX(0,L$2-$C558),IF(L$1="C",MAX(0,$C558-L$2)))</f>
        <v>30.5</v>
      </c>
      <c r="M558" s="103" t="n">
        <f aca="false">IF(M$1="P",MAX(0,M$2-$C558),IF(M$1="C",MAX(0,$C558-M$2)))</f>
        <v>0</v>
      </c>
      <c r="N558" s="103" t="n">
        <f aca="false">IF(N$1="P",MAX(0,N$2-$C558),IF(N$1="C",MAX(0,$C558-N$2)))</f>
        <v>0</v>
      </c>
      <c r="O558" s="103" t="n">
        <f aca="false">IF(O$1="P",MAX(0,O$2-$C558),IF(O$1="C",MAX(0,$C558-O$2)))</f>
        <v>0</v>
      </c>
      <c r="P558" s="103" t="n">
        <f aca="false">IF(P$1="P",MAX(0,P$2-$C558),IF(P$1="C",MAX(0,$C558-P$2)))</f>
        <v>0</v>
      </c>
      <c r="Q558" s="103" t="n">
        <f aca="false">IF(Q$1="P",MAX(0,Q$2-$C558),IF(Q$1="C",MAX(0,$C558-Q$2)))</f>
        <v>0</v>
      </c>
      <c r="R558" s="103" t="n">
        <f aca="false">IF(R$1="P",MAX(0,R$2-$C558),IF(R$1="C",MAX(0,$C558-R$2)))</f>
        <v>0</v>
      </c>
      <c r="S558" s="104" t="n">
        <f aca="false">A558</f>
        <v>26</v>
      </c>
      <c r="T558" s="105" t="n">
        <f aca="false">VLOOKUP($B558,Gas!$B$3:$E$2506,2)</f>
        <v>2.6</v>
      </c>
      <c r="U558" s="46" t="n">
        <f aca="false">C558/T558</f>
        <v>7.5</v>
      </c>
      <c r="V558" s="99" t="n">
        <f aca="false">VLOOKUP($B558,Gas!$B$3:$E$2506,4)</f>
        <v>0.694105556095523</v>
      </c>
    </row>
    <row r="559" customFormat="false" ht="12.75" hidden="false" customHeight="false" outlineLevel="0" collapsed="false">
      <c r="A559" s="95" t="n">
        <f aca="false">MONTH(B559)+(YEAR(B559)-1998)*12</f>
        <v>26</v>
      </c>
      <c r="B559" s="107" t="n">
        <v>36566</v>
      </c>
      <c r="C559" s="97" t="n">
        <v>18.73</v>
      </c>
      <c r="D559" s="98" t="n">
        <f aca="false">LN(C559/C558)</f>
        <v>-0.040287949113704</v>
      </c>
      <c r="E559" s="106" t="n">
        <f aca="false">STDEV(D550:D559)*SQRT(trade_day)</f>
        <v>2.93252746450044</v>
      </c>
      <c r="F559" s="97"/>
      <c r="G559" s="103" t="n">
        <f aca="false">IF(G$1="P",MAX(0,G$2-$C559),IF(G$1="C",MAX(0,$C559-G$2)))</f>
        <v>1.27</v>
      </c>
      <c r="H559" s="103" t="n">
        <f aca="false">IF(H$1="P",MAX(0,H$2-$C559),IF(H$1="C",MAX(0,$C559-H$2)))</f>
        <v>6.27</v>
      </c>
      <c r="I559" s="103" t="n">
        <f aca="false">IF(I$1="P",MAX(0,I$2-$C559),IF(I$1="C",MAX(0,$C559-I$2)))</f>
        <v>11.27</v>
      </c>
      <c r="J559" s="103" t="n">
        <f aca="false">IF(J$1="P",MAX(0,J$2-$C559),IF(J$1="C",MAX(0,$C559-J$2)))</f>
        <v>16.27</v>
      </c>
      <c r="K559" s="103" t="n">
        <f aca="false">IF(K$1="P",MAX(0,K$2-$C559),IF(K$1="C",MAX(0,$C559-K$2)))</f>
        <v>21.27</v>
      </c>
      <c r="L559" s="103" t="n">
        <f aca="false">IF(L$1="P",MAX(0,L$2-$C559),IF(L$1="C",MAX(0,$C559-L$2)))</f>
        <v>31.27</v>
      </c>
      <c r="M559" s="103" t="n">
        <f aca="false">IF(M$1="P",MAX(0,M$2-$C559),IF(M$1="C",MAX(0,$C559-M$2)))</f>
        <v>0</v>
      </c>
      <c r="N559" s="103" t="n">
        <f aca="false">IF(N$1="P",MAX(0,N$2-$C559),IF(N$1="C",MAX(0,$C559-N$2)))</f>
        <v>0</v>
      </c>
      <c r="O559" s="103" t="n">
        <f aca="false">IF(O$1="P",MAX(0,O$2-$C559),IF(O$1="C",MAX(0,$C559-O$2)))</f>
        <v>0</v>
      </c>
      <c r="P559" s="103" t="n">
        <f aca="false">IF(P$1="P",MAX(0,P$2-$C559),IF(P$1="C",MAX(0,$C559-P$2)))</f>
        <v>0</v>
      </c>
      <c r="Q559" s="103" t="n">
        <f aca="false">IF(Q$1="P",MAX(0,Q$2-$C559),IF(Q$1="C",MAX(0,$C559-Q$2)))</f>
        <v>0</v>
      </c>
      <c r="R559" s="103" t="n">
        <f aca="false">IF(R$1="P",MAX(0,R$2-$C559),IF(R$1="C",MAX(0,$C559-R$2)))</f>
        <v>0</v>
      </c>
      <c r="S559" s="104" t="n">
        <f aca="false">A559</f>
        <v>26</v>
      </c>
      <c r="T559" s="105" t="n">
        <f aca="false">VLOOKUP($B559,Gas!$B$3:$E$2506,2)</f>
        <v>2.615</v>
      </c>
      <c r="U559" s="46" t="n">
        <f aca="false">C559/T559</f>
        <v>7.16252390057361</v>
      </c>
      <c r="V559" s="99" t="n">
        <f aca="false">VLOOKUP($B559,Gas!$B$3:$E$2506,4)</f>
        <v>0.69787388944781</v>
      </c>
    </row>
    <row r="560" customFormat="false" ht="12.75" hidden="false" customHeight="false" outlineLevel="0" collapsed="false">
      <c r="A560" s="95" t="n">
        <f aca="false">MONTH(B560)+(YEAR(B560)-1998)*12</f>
        <v>26</v>
      </c>
      <c r="B560" s="107" t="n">
        <v>36567</v>
      </c>
      <c r="C560" s="97" t="n">
        <v>21.18</v>
      </c>
      <c r="D560" s="98" t="n">
        <f aca="false">LN(C560/C559)</f>
        <v>0.122930823717263</v>
      </c>
      <c r="E560" s="106" t="n">
        <f aca="false">STDEV(D551:D560)*SQRT(trade_day)</f>
        <v>3.12860784429025</v>
      </c>
      <c r="F560" s="97"/>
      <c r="G560" s="103" t="n">
        <f aca="false">IF(G$1="P",MAX(0,G$2-$C560),IF(G$1="C",MAX(0,$C560-G$2)))</f>
        <v>0</v>
      </c>
      <c r="H560" s="103" t="n">
        <f aca="false">IF(H$1="P",MAX(0,H$2-$C560),IF(H$1="C",MAX(0,$C560-H$2)))</f>
        <v>3.82</v>
      </c>
      <c r="I560" s="103" t="n">
        <f aca="false">IF(I$1="P",MAX(0,I$2-$C560),IF(I$1="C",MAX(0,$C560-I$2)))</f>
        <v>8.82</v>
      </c>
      <c r="J560" s="103" t="n">
        <f aca="false">IF(J$1="P",MAX(0,J$2-$C560),IF(J$1="C",MAX(0,$C560-J$2)))</f>
        <v>13.82</v>
      </c>
      <c r="K560" s="103" t="n">
        <f aca="false">IF(K$1="P",MAX(0,K$2-$C560),IF(K$1="C",MAX(0,$C560-K$2)))</f>
        <v>18.82</v>
      </c>
      <c r="L560" s="103" t="n">
        <f aca="false">IF(L$1="P",MAX(0,L$2-$C560),IF(L$1="C",MAX(0,$C560-L$2)))</f>
        <v>28.82</v>
      </c>
      <c r="M560" s="103" t="n">
        <f aca="false">IF(M$1="P",MAX(0,M$2-$C560),IF(M$1="C",MAX(0,$C560-M$2)))</f>
        <v>0</v>
      </c>
      <c r="N560" s="103" t="n">
        <f aca="false">IF(N$1="P",MAX(0,N$2-$C560),IF(N$1="C",MAX(0,$C560-N$2)))</f>
        <v>0</v>
      </c>
      <c r="O560" s="103" t="n">
        <f aca="false">IF(O$1="P",MAX(0,O$2-$C560),IF(O$1="C",MAX(0,$C560-O$2)))</f>
        <v>0</v>
      </c>
      <c r="P560" s="103" t="n">
        <f aca="false">IF(P$1="P",MAX(0,P$2-$C560),IF(P$1="C",MAX(0,$C560-P$2)))</f>
        <v>0</v>
      </c>
      <c r="Q560" s="103" t="n">
        <f aca="false">IF(Q$1="P",MAX(0,Q$2-$C560),IF(Q$1="C",MAX(0,$C560-Q$2)))</f>
        <v>0</v>
      </c>
      <c r="R560" s="103" t="n">
        <f aca="false">IF(R$1="P",MAX(0,R$2-$C560),IF(R$1="C",MAX(0,$C560-R$2)))</f>
        <v>0</v>
      </c>
      <c r="S560" s="104" t="n">
        <f aca="false">A560</f>
        <v>26</v>
      </c>
      <c r="T560" s="105" t="n">
        <f aca="false">VLOOKUP($B560,Gas!$B$3:$E$2506,2)</f>
        <v>2.64</v>
      </c>
      <c r="U560" s="46" t="n">
        <f aca="false">C560/T560</f>
        <v>8.02272727272727</v>
      </c>
      <c r="V560" s="99" t="n">
        <f aca="false">VLOOKUP($B560,Gas!$B$3:$E$2506,4)</f>
        <v>0.646971719338111</v>
      </c>
    </row>
    <row r="561" customFormat="false" ht="12.75" hidden="false" customHeight="false" outlineLevel="0" collapsed="false">
      <c r="A561" s="95" t="n">
        <f aca="false">MONTH(B561)+(YEAR(B561)-1998)*12</f>
        <v>26</v>
      </c>
      <c r="B561" s="107" t="n">
        <v>36570</v>
      </c>
      <c r="C561" s="97" t="n">
        <v>23.38</v>
      </c>
      <c r="D561" s="98" t="n">
        <f aca="false">LN(C561/C560)</f>
        <v>0.0988236158706619</v>
      </c>
      <c r="E561" s="106" t="n">
        <f aca="false">STDEV(D552:D561)*SQRT(trade_day)</f>
        <v>2.20390096962127</v>
      </c>
      <c r="F561" s="97"/>
      <c r="G561" s="103" t="n">
        <f aca="false">IF(G$1="P",MAX(0,G$2-$C561),IF(G$1="C",MAX(0,$C561-G$2)))</f>
        <v>0</v>
      </c>
      <c r="H561" s="103" t="n">
        <f aca="false">IF(H$1="P",MAX(0,H$2-$C561),IF(H$1="C",MAX(0,$C561-H$2)))</f>
        <v>1.62</v>
      </c>
      <c r="I561" s="103" t="n">
        <f aca="false">IF(I$1="P",MAX(0,I$2-$C561),IF(I$1="C",MAX(0,$C561-I$2)))</f>
        <v>6.62</v>
      </c>
      <c r="J561" s="103" t="n">
        <f aca="false">IF(J$1="P",MAX(0,J$2-$C561),IF(J$1="C",MAX(0,$C561-J$2)))</f>
        <v>11.62</v>
      </c>
      <c r="K561" s="103" t="n">
        <f aca="false">IF(K$1="P",MAX(0,K$2-$C561),IF(K$1="C",MAX(0,$C561-K$2)))</f>
        <v>16.62</v>
      </c>
      <c r="L561" s="103" t="n">
        <f aca="false">IF(L$1="P",MAX(0,L$2-$C561),IF(L$1="C",MAX(0,$C561-L$2)))</f>
        <v>26.62</v>
      </c>
      <c r="M561" s="103" t="n">
        <f aca="false">IF(M$1="P",MAX(0,M$2-$C561),IF(M$1="C",MAX(0,$C561-M$2)))</f>
        <v>0</v>
      </c>
      <c r="N561" s="103" t="n">
        <f aca="false">IF(N$1="P",MAX(0,N$2-$C561),IF(N$1="C",MAX(0,$C561-N$2)))</f>
        <v>0</v>
      </c>
      <c r="O561" s="103" t="n">
        <f aca="false">IF(O$1="P",MAX(0,O$2-$C561),IF(O$1="C",MAX(0,$C561-O$2)))</f>
        <v>0</v>
      </c>
      <c r="P561" s="103" t="n">
        <f aca="false">IF(P$1="P",MAX(0,P$2-$C561),IF(P$1="C",MAX(0,$C561-P$2)))</f>
        <v>0</v>
      </c>
      <c r="Q561" s="103" t="n">
        <f aca="false">IF(Q$1="P",MAX(0,Q$2-$C561),IF(Q$1="C",MAX(0,$C561-Q$2)))</f>
        <v>0</v>
      </c>
      <c r="R561" s="103" t="n">
        <f aca="false">IF(R$1="P",MAX(0,R$2-$C561),IF(R$1="C",MAX(0,$C561-R$2)))</f>
        <v>0</v>
      </c>
      <c r="S561" s="104" t="n">
        <f aca="false">A561</f>
        <v>26</v>
      </c>
      <c r="T561" s="105" t="n">
        <f aca="false">VLOOKUP($B561,Gas!$B$3:$E$2506,2)</f>
        <v>2.65</v>
      </c>
      <c r="U561" s="46" t="n">
        <f aca="false">C561/T561</f>
        <v>8.82264150943396</v>
      </c>
      <c r="V561" s="99" t="n">
        <f aca="false">VLOOKUP($B561,Gas!$B$3:$E$2506,4)</f>
        <v>0.511043453024922</v>
      </c>
    </row>
    <row r="562" customFormat="false" ht="12.75" hidden="false" customHeight="false" outlineLevel="0" collapsed="false">
      <c r="A562" s="95" t="n">
        <f aca="false">MONTH(B562)+(YEAR(B562)-1998)*12</f>
        <v>26</v>
      </c>
      <c r="B562" s="107" t="n">
        <v>36571</v>
      </c>
      <c r="C562" s="97" t="n">
        <v>23.56</v>
      </c>
      <c r="D562" s="98" t="n">
        <f aca="false">LN(C562/C561)</f>
        <v>0.00766940273946349</v>
      </c>
      <c r="E562" s="106" t="n">
        <f aca="false">STDEV(D553:D562)*SQRT(trade_day)</f>
        <v>2.18438484844331</v>
      </c>
      <c r="F562" s="97"/>
      <c r="G562" s="103" t="n">
        <f aca="false">IF(G$1="P",MAX(0,G$2-$C562),IF(G$1="C",MAX(0,$C562-G$2)))</f>
        <v>0</v>
      </c>
      <c r="H562" s="103" t="n">
        <f aca="false">IF(H$1="P",MAX(0,H$2-$C562),IF(H$1="C",MAX(0,$C562-H$2)))</f>
        <v>1.44</v>
      </c>
      <c r="I562" s="103" t="n">
        <f aca="false">IF(I$1="P",MAX(0,I$2-$C562),IF(I$1="C",MAX(0,$C562-I$2)))</f>
        <v>6.44</v>
      </c>
      <c r="J562" s="103" t="n">
        <f aca="false">IF(J$1="P",MAX(0,J$2-$C562),IF(J$1="C",MAX(0,$C562-J$2)))</f>
        <v>11.44</v>
      </c>
      <c r="K562" s="103" t="n">
        <f aca="false">IF(K$1="P",MAX(0,K$2-$C562),IF(K$1="C",MAX(0,$C562-K$2)))</f>
        <v>16.44</v>
      </c>
      <c r="L562" s="103" t="n">
        <f aca="false">IF(L$1="P",MAX(0,L$2-$C562),IF(L$1="C",MAX(0,$C562-L$2)))</f>
        <v>26.44</v>
      </c>
      <c r="M562" s="103" t="n">
        <f aca="false">IF(M$1="P",MAX(0,M$2-$C562),IF(M$1="C",MAX(0,$C562-M$2)))</f>
        <v>0</v>
      </c>
      <c r="N562" s="103" t="n">
        <f aca="false">IF(N$1="P",MAX(0,N$2-$C562),IF(N$1="C",MAX(0,$C562-N$2)))</f>
        <v>0</v>
      </c>
      <c r="O562" s="103" t="n">
        <f aca="false">IF(O$1="P",MAX(0,O$2-$C562),IF(O$1="C",MAX(0,$C562-O$2)))</f>
        <v>0</v>
      </c>
      <c r="P562" s="103" t="n">
        <f aca="false">IF(P$1="P",MAX(0,P$2-$C562),IF(P$1="C",MAX(0,$C562-P$2)))</f>
        <v>0</v>
      </c>
      <c r="Q562" s="103" t="n">
        <f aca="false">IF(Q$1="P",MAX(0,Q$2-$C562),IF(Q$1="C",MAX(0,$C562-Q$2)))</f>
        <v>0</v>
      </c>
      <c r="R562" s="103" t="n">
        <f aca="false">IF(R$1="P",MAX(0,R$2-$C562),IF(R$1="C",MAX(0,$C562-R$2)))</f>
        <v>0</v>
      </c>
      <c r="S562" s="104" t="n">
        <f aca="false">A562</f>
        <v>26</v>
      </c>
      <c r="T562" s="105" t="n">
        <f aca="false">VLOOKUP($B562,Gas!$B$3:$E$2506,2)</f>
        <v>2.61</v>
      </c>
      <c r="U562" s="46" t="n">
        <f aca="false">C562/T562</f>
        <v>9.02681992337165</v>
      </c>
      <c r="V562" s="99" t="n">
        <f aca="false">VLOOKUP($B562,Gas!$B$3:$E$2506,4)</f>
        <v>0.49817172664553</v>
      </c>
    </row>
    <row r="563" customFormat="false" ht="12.75" hidden="false" customHeight="false" outlineLevel="0" collapsed="false">
      <c r="A563" s="95" t="n">
        <f aca="false">MONTH(B563)+(YEAR(B563)-1998)*12</f>
        <v>26</v>
      </c>
      <c r="B563" s="107" t="n">
        <v>36572</v>
      </c>
      <c r="C563" s="97" t="n">
        <v>25</v>
      </c>
      <c r="D563" s="98" t="n">
        <f aca="false">LN(C563/C562)</f>
        <v>0.0593254660848149</v>
      </c>
      <c r="E563" s="106" t="n">
        <f aca="false">STDEV(D554:D563)*SQRT(trade_day)</f>
        <v>2.05404248738522</v>
      </c>
      <c r="F563" s="97"/>
      <c r="G563" s="103" t="n">
        <f aca="false">IF(G$1="P",MAX(0,G$2-$C563),IF(G$1="C",MAX(0,$C563-G$2)))</f>
        <v>0</v>
      </c>
      <c r="H563" s="103" t="n">
        <f aca="false">IF(H$1="P",MAX(0,H$2-$C563),IF(H$1="C",MAX(0,$C563-H$2)))</f>
        <v>0</v>
      </c>
      <c r="I563" s="103" t="n">
        <f aca="false">IF(I$1="P",MAX(0,I$2-$C563),IF(I$1="C",MAX(0,$C563-I$2)))</f>
        <v>5</v>
      </c>
      <c r="J563" s="103" t="n">
        <f aca="false">IF(J$1="P",MAX(0,J$2-$C563),IF(J$1="C",MAX(0,$C563-J$2)))</f>
        <v>10</v>
      </c>
      <c r="K563" s="103" t="n">
        <f aca="false">IF(K$1="P",MAX(0,K$2-$C563),IF(K$1="C",MAX(0,$C563-K$2)))</f>
        <v>15</v>
      </c>
      <c r="L563" s="103" t="n">
        <f aca="false">IF(L$1="P",MAX(0,L$2-$C563),IF(L$1="C",MAX(0,$C563-L$2)))</f>
        <v>25</v>
      </c>
      <c r="M563" s="103" t="n">
        <f aca="false">IF(M$1="P",MAX(0,M$2-$C563),IF(M$1="C",MAX(0,$C563-M$2)))</f>
        <v>0</v>
      </c>
      <c r="N563" s="103" t="n">
        <f aca="false">IF(N$1="P",MAX(0,N$2-$C563),IF(N$1="C",MAX(0,$C563-N$2)))</f>
        <v>0</v>
      </c>
      <c r="O563" s="103" t="n">
        <f aca="false">IF(O$1="P",MAX(0,O$2-$C563),IF(O$1="C",MAX(0,$C563-O$2)))</f>
        <v>0</v>
      </c>
      <c r="P563" s="103" t="n">
        <f aca="false">IF(P$1="P",MAX(0,P$2-$C563),IF(P$1="C",MAX(0,$C563-P$2)))</f>
        <v>0</v>
      </c>
      <c r="Q563" s="103" t="n">
        <f aca="false">IF(Q$1="P",MAX(0,Q$2-$C563),IF(Q$1="C",MAX(0,$C563-Q$2)))</f>
        <v>0</v>
      </c>
      <c r="R563" s="103" t="n">
        <f aca="false">IF(R$1="P",MAX(0,R$2-$C563),IF(R$1="C",MAX(0,$C563-R$2)))</f>
        <v>0</v>
      </c>
      <c r="S563" s="104" t="n">
        <f aca="false">A563</f>
        <v>26</v>
      </c>
      <c r="T563" s="105" t="n">
        <f aca="false">VLOOKUP($B563,Gas!$B$3:$E$2506,2)</f>
        <v>2.61</v>
      </c>
      <c r="U563" s="46" t="n">
        <f aca="false">C563/T563</f>
        <v>9.57854406130268</v>
      </c>
      <c r="V563" s="99" t="n">
        <f aca="false">VLOOKUP($B563,Gas!$B$3:$E$2506,4)</f>
        <v>0.49817172664553</v>
      </c>
    </row>
    <row r="564" customFormat="false" ht="12.75" hidden="false" customHeight="false" outlineLevel="0" collapsed="false">
      <c r="A564" s="95" t="n">
        <f aca="false">MONTH(B564)+(YEAR(B564)-1998)*12</f>
        <v>26</v>
      </c>
      <c r="B564" s="107" t="n">
        <v>36573</v>
      </c>
      <c r="C564" s="97" t="n">
        <v>26.19</v>
      </c>
      <c r="D564" s="98" t="n">
        <f aca="false">LN(C564/C563)</f>
        <v>0.0465018336514199</v>
      </c>
      <c r="E564" s="106" t="n">
        <f aca="false">STDEV(D555:D564)*SQRT(trade_day)</f>
        <v>2.07785993450765</v>
      </c>
      <c r="F564" s="97"/>
      <c r="G564" s="103" t="n">
        <f aca="false">IF(G$1="P",MAX(0,G$2-$C564),IF(G$1="C",MAX(0,$C564-G$2)))</f>
        <v>0</v>
      </c>
      <c r="H564" s="103" t="n">
        <f aca="false">IF(H$1="P",MAX(0,H$2-$C564),IF(H$1="C",MAX(0,$C564-H$2)))</f>
        <v>0</v>
      </c>
      <c r="I564" s="103" t="n">
        <f aca="false">IF(I$1="P",MAX(0,I$2-$C564),IF(I$1="C",MAX(0,$C564-I$2)))</f>
        <v>3.81</v>
      </c>
      <c r="J564" s="103" t="n">
        <f aca="false">IF(J$1="P",MAX(0,J$2-$C564),IF(J$1="C",MAX(0,$C564-J$2)))</f>
        <v>8.81</v>
      </c>
      <c r="K564" s="103" t="n">
        <f aca="false">IF(K$1="P",MAX(0,K$2-$C564),IF(K$1="C",MAX(0,$C564-K$2)))</f>
        <v>13.81</v>
      </c>
      <c r="L564" s="103" t="n">
        <f aca="false">IF(L$1="P",MAX(0,L$2-$C564),IF(L$1="C",MAX(0,$C564-L$2)))</f>
        <v>23.81</v>
      </c>
      <c r="M564" s="103" t="n">
        <f aca="false">IF(M$1="P",MAX(0,M$2-$C564),IF(M$1="C",MAX(0,$C564-M$2)))</f>
        <v>1.19</v>
      </c>
      <c r="N564" s="103" t="n">
        <f aca="false">IF(N$1="P",MAX(0,N$2-$C564),IF(N$1="C",MAX(0,$C564-N$2)))</f>
        <v>0</v>
      </c>
      <c r="O564" s="103" t="n">
        <f aca="false">IF(O$1="P",MAX(0,O$2-$C564),IF(O$1="C",MAX(0,$C564-O$2)))</f>
        <v>0</v>
      </c>
      <c r="P564" s="103" t="n">
        <f aca="false">IF(P$1="P",MAX(0,P$2-$C564),IF(P$1="C",MAX(0,$C564-P$2)))</f>
        <v>0</v>
      </c>
      <c r="Q564" s="103" t="n">
        <f aca="false">IF(Q$1="P",MAX(0,Q$2-$C564),IF(Q$1="C",MAX(0,$C564-Q$2)))</f>
        <v>0</v>
      </c>
      <c r="R564" s="103" t="n">
        <f aca="false">IF(R$1="P",MAX(0,R$2-$C564),IF(R$1="C",MAX(0,$C564-R$2)))</f>
        <v>0</v>
      </c>
      <c r="S564" s="104" t="n">
        <f aca="false">A564</f>
        <v>26</v>
      </c>
      <c r="T564" s="105" t="n">
        <f aca="false">VLOOKUP($B564,Gas!$B$3:$E$2506,2)</f>
        <v>2.645</v>
      </c>
      <c r="U564" s="46" t="n">
        <f aca="false">C564/T564</f>
        <v>9.90170132325142</v>
      </c>
      <c r="V564" s="99" t="n">
        <f aca="false">VLOOKUP($B564,Gas!$B$3:$E$2506,4)</f>
        <v>0.511341021022282</v>
      </c>
    </row>
    <row r="565" customFormat="false" ht="12.75" hidden="false" customHeight="false" outlineLevel="0" collapsed="false">
      <c r="A565" s="95" t="n">
        <f aca="false">MONTH(B565)+(YEAR(B565)-1998)*12</f>
        <v>26</v>
      </c>
      <c r="B565" s="107" t="n">
        <v>36574</v>
      </c>
      <c r="C565" s="97" t="n">
        <v>24.23</v>
      </c>
      <c r="D565" s="98" t="n">
        <f aca="false">LN(C565/C564)</f>
        <v>-0.0777861236911862</v>
      </c>
      <c r="E565" s="106" t="n">
        <f aca="false">STDEV(D556:D565)*SQRT(trade_day)</f>
        <v>2.08452509117375</v>
      </c>
      <c r="F565" s="97"/>
      <c r="G565" s="103" t="n">
        <f aca="false">IF(G$1="P",MAX(0,G$2-$C565),IF(G$1="C",MAX(0,$C565-G$2)))</f>
        <v>0</v>
      </c>
      <c r="H565" s="103" t="n">
        <f aca="false">IF(H$1="P",MAX(0,H$2-$C565),IF(H$1="C",MAX(0,$C565-H$2)))</f>
        <v>0.77</v>
      </c>
      <c r="I565" s="103" t="n">
        <f aca="false">IF(I$1="P",MAX(0,I$2-$C565),IF(I$1="C",MAX(0,$C565-I$2)))</f>
        <v>5.77</v>
      </c>
      <c r="J565" s="103" t="n">
        <f aca="false">IF(J$1="P",MAX(0,J$2-$C565),IF(J$1="C",MAX(0,$C565-J$2)))</f>
        <v>10.77</v>
      </c>
      <c r="K565" s="103" t="n">
        <f aca="false">IF(K$1="P",MAX(0,K$2-$C565),IF(K$1="C",MAX(0,$C565-K$2)))</f>
        <v>15.77</v>
      </c>
      <c r="L565" s="103" t="n">
        <f aca="false">IF(L$1="P",MAX(0,L$2-$C565),IF(L$1="C",MAX(0,$C565-L$2)))</f>
        <v>25.77</v>
      </c>
      <c r="M565" s="103" t="n">
        <f aca="false">IF(M$1="P",MAX(0,M$2-$C565),IF(M$1="C",MAX(0,$C565-M$2)))</f>
        <v>0</v>
      </c>
      <c r="N565" s="103" t="n">
        <f aca="false">IF(N$1="P",MAX(0,N$2-$C565),IF(N$1="C",MAX(0,$C565-N$2)))</f>
        <v>0</v>
      </c>
      <c r="O565" s="103" t="n">
        <f aca="false">IF(O$1="P",MAX(0,O$2-$C565),IF(O$1="C",MAX(0,$C565-O$2)))</f>
        <v>0</v>
      </c>
      <c r="P565" s="103" t="n">
        <f aca="false">IF(P$1="P",MAX(0,P$2-$C565),IF(P$1="C",MAX(0,$C565-P$2)))</f>
        <v>0</v>
      </c>
      <c r="Q565" s="103" t="n">
        <f aca="false">IF(Q$1="P",MAX(0,Q$2-$C565),IF(Q$1="C",MAX(0,$C565-Q$2)))</f>
        <v>0</v>
      </c>
      <c r="R565" s="103" t="n">
        <f aca="false">IF(R$1="P",MAX(0,R$2-$C565),IF(R$1="C",MAX(0,$C565-R$2)))</f>
        <v>0</v>
      </c>
      <c r="S565" s="104" t="n">
        <f aca="false">A565</f>
        <v>26</v>
      </c>
      <c r="T565" s="105" t="n">
        <f aca="false">VLOOKUP($B565,Gas!$B$3:$E$2506,2)</f>
        <v>2.655</v>
      </c>
      <c r="U565" s="46" t="n">
        <f aca="false">C565/T565</f>
        <v>9.12617702448211</v>
      </c>
      <c r="V565" s="99" t="n">
        <f aca="false">VLOOKUP($B565,Gas!$B$3:$E$2506,4)</f>
        <v>0.504349179562036</v>
      </c>
    </row>
    <row r="566" customFormat="false" ht="12.75" hidden="false" customHeight="false" outlineLevel="0" collapsed="false">
      <c r="A566" s="95" t="n">
        <f aca="false">MONTH(B566)+(YEAR(B566)-1998)*12</f>
        <v>26</v>
      </c>
      <c r="B566" s="107" t="n">
        <v>36577</v>
      </c>
      <c r="C566" s="97" t="n">
        <v>23.56</v>
      </c>
      <c r="D566" s="98" t="n">
        <f aca="false">LN(C566/C565)</f>
        <v>-0.0280411760450485</v>
      </c>
      <c r="E566" s="106" t="n">
        <f aca="false">STDEV(D557:D566)*SQRT(trade_day)</f>
        <v>2.07514588985404</v>
      </c>
      <c r="F566" s="97"/>
      <c r="G566" s="103" t="n">
        <f aca="false">IF(G$1="P",MAX(0,G$2-$C566),IF(G$1="C",MAX(0,$C566-G$2)))</f>
        <v>0</v>
      </c>
      <c r="H566" s="103" t="n">
        <f aca="false">IF(H$1="P",MAX(0,H$2-$C566),IF(H$1="C",MAX(0,$C566-H$2)))</f>
        <v>1.44</v>
      </c>
      <c r="I566" s="103" t="n">
        <f aca="false">IF(I$1="P",MAX(0,I$2-$C566),IF(I$1="C",MAX(0,$C566-I$2)))</f>
        <v>6.44</v>
      </c>
      <c r="J566" s="103" t="n">
        <f aca="false">IF(J$1="P",MAX(0,J$2-$C566),IF(J$1="C",MAX(0,$C566-J$2)))</f>
        <v>11.44</v>
      </c>
      <c r="K566" s="103" t="n">
        <f aca="false">IF(K$1="P",MAX(0,K$2-$C566),IF(K$1="C",MAX(0,$C566-K$2)))</f>
        <v>16.44</v>
      </c>
      <c r="L566" s="103" t="n">
        <f aca="false">IF(L$1="P",MAX(0,L$2-$C566),IF(L$1="C",MAX(0,$C566-L$2)))</f>
        <v>26.44</v>
      </c>
      <c r="M566" s="103" t="n">
        <f aca="false">IF(M$1="P",MAX(0,M$2-$C566),IF(M$1="C",MAX(0,$C566-M$2)))</f>
        <v>0</v>
      </c>
      <c r="N566" s="103" t="n">
        <f aca="false">IF(N$1="P",MAX(0,N$2-$C566),IF(N$1="C",MAX(0,$C566-N$2)))</f>
        <v>0</v>
      </c>
      <c r="O566" s="103" t="n">
        <f aca="false">IF(O$1="P",MAX(0,O$2-$C566),IF(O$1="C",MAX(0,$C566-O$2)))</f>
        <v>0</v>
      </c>
      <c r="P566" s="103" t="n">
        <f aca="false">IF(P$1="P",MAX(0,P$2-$C566),IF(P$1="C",MAX(0,$C566-P$2)))</f>
        <v>0</v>
      </c>
      <c r="Q566" s="103" t="n">
        <f aca="false">IF(Q$1="P",MAX(0,Q$2-$C566),IF(Q$1="C",MAX(0,$C566-Q$2)))</f>
        <v>0</v>
      </c>
      <c r="R566" s="103" t="n">
        <f aca="false">IF(R$1="P",MAX(0,R$2-$C566),IF(R$1="C",MAX(0,$C566-R$2)))</f>
        <v>0</v>
      </c>
      <c r="S566" s="104" t="n">
        <f aca="false">A566</f>
        <v>26</v>
      </c>
      <c r="T566" s="105" t="n">
        <f aca="false">VLOOKUP($B566,Gas!$B$3:$E$2506,2)</f>
        <v>2.645</v>
      </c>
      <c r="U566" s="46" t="n">
        <f aca="false">C566/T566</f>
        <v>8.90737240075614</v>
      </c>
      <c r="V566" s="99" t="n">
        <f aca="false">VLOOKUP($B566,Gas!$B$3:$E$2506,4)</f>
        <v>0.135270630095756</v>
      </c>
    </row>
    <row r="567" customFormat="false" ht="12.75" hidden="false" customHeight="false" outlineLevel="0" collapsed="false">
      <c r="A567" s="95" t="n">
        <f aca="false">MONTH(B567)+(YEAR(B567)-1998)*12</f>
        <v>26</v>
      </c>
      <c r="B567" s="107" t="n">
        <v>36579</v>
      </c>
      <c r="C567" s="97" t="n">
        <v>18.75</v>
      </c>
      <c r="D567" s="98" t="n">
        <f aca="false">LN(C567/C566)</f>
        <v>-0.228356606366966</v>
      </c>
      <c r="E567" s="106" t="n">
        <f aca="false">STDEV(D558:D567)*SQRT(trade_day)</f>
        <v>2.32579889110699</v>
      </c>
      <c r="F567" s="97"/>
      <c r="G567" s="103" t="n">
        <f aca="false">IF(G$1="P",MAX(0,G$2-$C567),IF(G$1="C",MAX(0,$C567-G$2)))</f>
        <v>1.25</v>
      </c>
      <c r="H567" s="103" t="n">
        <f aca="false">IF(H$1="P",MAX(0,H$2-$C567),IF(H$1="C",MAX(0,$C567-H$2)))</f>
        <v>6.25</v>
      </c>
      <c r="I567" s="103" t="n">
        <f aca="false">IF(I$1="P",MAX(0,I$2-$C567),IF(I$1="C",MAX(0,$C567-I$2)))</f>
        <v>11.25</v>
      </c>
      <c r="J567" s="103" t="n">
        <f aca="false">IF(J$1="P",MAX(0,J$2-$C567),IF(J$1="C",MAX(0,$C567-J$2)))</f>
        <v>16.25</v>
      </c>
      <c r="K567" s="103" t="n">
        <f aca="false">IF(K$1="P",MAX(0,K$2-$C567),IF(K$1="C",MAX(0,$C567-K$2)))</f>
        <v>21.25</v>
      </c>
      <c r="L567" s="103" t="n">
        <f aca="false">IF(L$1="P",MAX(0,L$2-$C567),IF(L$1="C",MAX(0,$C567-L$2)))</f>
        <v>31.25</v>
      </c>
      <c r="M567" s="103" t="n">
        <f aca="false">IF(M$1="P",MAX(0,M$2-$C567),IF(M$1="C",MAX(0,$C567-M$2)))</f>
        <v>0</v>
      </c>
      <c r="N567" s="103" t="n">
        <f aca="false">IF(N$1="P",MAX(0,N$2-$C567),IF(N$1="C",MAX(0,$C567-N$2)))</f>
        <v>0</v>
      </c>
      <c r="O567" s="103" t="n">
        <f aca="false">IF(O$1="P",MAX(0,O$2-$C567),IF(O$1="C",MAX(0,$C567-O$2)))</f>
        <v>0</v>
      </c>
      <c r="P567" s="103" t="n">
        <f aca="false">IF(P$1="P",MAX(0,P$2-$C567),IF(P$1="C",MAX(0,$C567-P$2)))</f>
        <v>0</v>
      </c>
      <c r="Q567" s="103" t="n">
        <f aca="false">IF(Q$1="P",MAX(0,Q$2-$C567),IF(Q$1="C",MAX(0,$C567-Q$2)))</f>
        <v>0</v>
      </c>
      <c r="R567" s="103" t="n">
        <f aca="false">IF(R$1="P",MAX(0,R$2-$C567),IF(R$1="C",MAX(0,$C567-R$2)))</f>
        <v>0</v>
      </c>
      <c r="S567" s="104" t="n">
        <f aca="false">A567</f>
        <v>26</v>
      </c>
      <c r="T567" s="105" t="n">
        <f aca="false">VLOOKUP($B567,Gas!$B$3:$E$2506,2)</f>
        <v>2.545</v>
      </c>
      <c r="U567" s="46" t="n">
        <f aca="false">C567/T567</f>
        <v>7.36738703339882</v>
      </c>
      <c r="V567" s="99" t="n">
        <f aca="false">VLOOKUP($B567,Gas!$B$3:$E$2506,4)</f>
        <v>0.267102780497793</v>
      </c>
    </row>
    <row r="568" customFormat="false" ht="12.75" hidden="false" customHeight="false" outlineLevel="0" collapsed="false">
      <c r="A568" s="95" t="n">
        <f aca="false">MONTH(B568)+(YEAR(B568)-1998)*12</f>
        <v>26</v>
      </c>
      <c r="B568" s="107" t="n">
        <v>36580</v>
      </c>
      <c r="C568" s="97" t="n">
        <v>16.79</v>
      </c>
      <c r="D568" s="98" t="n">
        <f aca="false">LN(C568/C567)</f>
        <v>-0.11041028132697</v>
      </c>
      <c r="E568" s="106" t="n">
        <f aca="false">STDEV(D559:D568)*SQRT(trade_day)</f>
        <v>1.67644779511591</v>
      </c>
      <c r="F568" s="97"/>
      <c r="G568" s="103" t="n">
        <f aca="false">IF(G$1="P",MAX(0,G$2-$C568),IF(G$1="C",MAX(0,$C568-G$2)))</f>
        <v>3.21</v>
      </c>
      <c r="H568" s="103" t="n">
        <f aca="false">IF(H$1="P",MAX(0,H$2-$C568),IF(H$1="C",MAX(0,$C568-H$2)))</f>
        <v>8.21</v>
      </c>
      <c r="I568" s="103" t="n">
        <f aca="false">IF(I$1="P",MAX(0,I$2-$C568),IF(I$1="C",MAX(0,$C568-I$2)))</f>
        <v>13.21</v>
      </c>
      <c r="J568" s="103" t="n">
        <f aca="false">IF(J$1="P",MAX(0,J$2-$C568),IF(J$1="C",MAX(0,$C568-J$2)))</f>
        <v>18.21</v>
      </c>
      <c r="K568" s="103" t="n">
        <f aca="false">IF(K$1="P",MAX(0,K$2-$C568),IF(K$1="C",MAX(0,$C568-K$2)))</f>
        <v>23.21</v>
      </c>
      <c r="L568" s="103" t="n">
        <f aca="false">IF(L$1="P",MAX(0,L$2-$C568),IF(L$1="C",MAX(0,$C568-L$2)))</f>
        <v>33.21</v>
      </c>
      <c r="M568" s="103" t="n">
        <f aca="false">IF(M$1="P",MAX(0,M$2-$C568),IF(M$1="C",MAX(0,$C568-M$2)))</f>
        <v>0</v>
      </c>
      <c r="N568" s="103" t="n">
        <f aca="false">IF(N$1="P",MAX(0,N$2-$C568),IF(N$1="C",MAX(0,$C568-N$2)))</f>
        <v>0</v>
      </c>
      <c r="O568" s="103" t="n">
        <f aca="false">IF(O$1="P",MAX(0,O$2-$C568),IF(O$1="C",MAX(0,$C568-O$2)))</f>
        <v>0</v>
      </c>
      <c r="P568" s="103" t="n">
        <f aca="false">IF(P$1="P",MAX(0,P$2-$C568),IF(P$1="C",MAX(0,$C568-P$2)))</f>
        <v>0</v>
      </c>
      <c r="Q568" s="103" t="n">
        <f aca="false">IF(Q$1="P",MAX(0,Q$2-$C568),IF(Q$1="C",MAX(0,$C568-Q$2)))</f>
        <v>0</v>
      </c>
      <c r="R568" s="103" t="n">
        <f aca="false">IF(R$1="P",MAX(0,R$2-$C568),IF(R$1="C",MAX(0,$C568-R$2)))</f>
        <v>0</v>
      </c>
      <c r="S568" s="104" t="n">
        <f aca="false">A568</f>
        <v>26</v>
      </c>
      <c r="T568" s="105" t="n">
        <f aca="false">VLOOKUP($B568,Gas!$B$3:$E$2506,2)</f>
        <v>2.5</v>
      </c>
      <c r="U568" s="46" t="n">
        <f aca="false">C568/T568</f>
        <v>6.716</v>
      </c>
      <c r="V568" s="99" t="n">
        <f aca="false">VLOOKUP($B568,Gas!$B$3:$E$2506,4)</f>
        <v>0.277687495721184</v>
      </c>
    </row>
    <row r="569" customFormat="false" ht="12.75" hidden="false" customHeight="false" outlineLevel="0" collapsed="false">
      <c r="A569" s="95" t="n">
        <f aca="false">MONTH(B569)+(YEAR(B569)-1998)*12</f>
        <v>26</v>
      </c>
      <c r="B569" s="107" t="n">
        <v>36581</v>
      </c>
      <c r="C569" s="97" t="n">
        <v>16.88</v>
      </c>
      <c r="D569" s="98" t="n">
        <f aca="false">LN(C569/C568)</f>
        <v>0.00534601807836156</v>
      </c>
      <c r="E569" s="106" t="n">
        <f aca="false">STDEV(D560:D569)*SQRT(trade_day)</f>
        <v>1.67282234810005</v>
      </c>
      <c r="F569" s="97"/>
      <c r="G569" s="103" t="n">
        <f aca="false">IF(G$1="P",MAX(0,G$2-$C569),IF(G$1="C",MAX(0,$C569-G$2)))</f>
        <v>3.12</v>
      </c>
      <c r="H569" s="103" t="n">
        <f aca="false">IF(H$1="P",MAX(0,H$2-$C569),IF(H$1="C",MAX(0,$C569-H$2)))</f>
        <v>8.12</v>
      </c>
      <c r="I569" s="103" t="n">
        <f aca="false">IF(I$1="P",MAX(0,I$2-$C569),IF(I$1="C",MAX(0,$C569-I$2)))</f>
        <v>13.12</v>
      </c>
      <c r="J569" s="103" t="n">
        <f aca="false">IF(J$1="P",MAX(0,J$2-$C569),IF(J$1="C",MAX(0,$C569-J$2)))</f>
        <v>18.12</v>
      </c>
      <c r="K569" s="103" t="n">
        <f aca="false">IF(K$1="P",MAX(0,K$2-$C569),IF(K$1="C",MAX(0,$C569-K$2)))</f>
        <v>23.12</v>
      </c>
      <c r="L569" s="103" t="n">
        <f aca="false">IF(L$1="P",MAX(0,L$2-$C569),IF(L$1="C",MAX(0,$C569-L$2)))</f>
        <v>33.12</v>
      </c>
      <c r="M569" s="103" t="n">
        <f aca="false">IF(M$1="P",MAX(0,M$2-$C569),IF(M$1="C",MAX(0,$C569-M$2)))</f>
        <v>0</v>
      </c>
      <c r="N569" s="103" t="n">
        <f aca="false">IF(N$1="P",MAX(0,N$2-$C569),IF(N$1="C",MAX(0,$C569-N$2)))</f>
        <v>0</v>
      </c>
      <c r="O569" s="103" t="n">
        <f aca="false">IF(O$1="P",MAX(0,O$2-$C569),IF(O$1="C",MAX(0,$C569-O$2)))</f>
        <v>0</v>
      </c>
      <c r="P569" s="103" t="n">
        <f aca="false">IF(P$1="P",MAX(0,P$2-$C569),IF(P$1="C",MAX(0,$C569-P$2)))</f>
        <v>0</v>
      </c>
      <c r="Q569" s="103" t="n">
        <f aca="false">IF(Q$1="P",MAX(0,Q$2-$C569),IF(Q$1="C",MAX(0,$C569-Q$2)))</f>
        <v>0</v>
      </c>
      <c r="R569" s="103" t="n">
        <f aca="false">IF(R$1="P",MAX(0,R$2-$C569),IF(R$1="C",MAX(0,$C569-R$2)))</f>
        <v>0</v>
      </c>
      <c r="S569" s="104" t="n">
        <f aca="false">A569</f>
        <v>26</v>
      </c>
      <c r="T569" s="105" t="n">
        <f aca="false">VLOOKUP($B569,Gas!$B$3:$E$2506,2)</f>
        <v>2.515</v>
      </c>
      <c r="U569" s="46" t="n">
        <f aca="false">C569/T569</f>
        <v>6.7117296222664</v>
      </c>
      <c r="V569" s="99" t="n">
        <f aca="false">VLOOKUP($B569,Gas!$B$3:$E$2506,4)</f>
        <v>0.278162608137242</v>
      </c>
    </row>
    <row r="570" customFormat="false" ht="12.75" hidden="false" customHeight="false" outlineLevel="0" collapsed="false">
      <c r="A570" s="95" t="n">
        <f aca="false">MONTH(B570)+(YEAR(B570)-1998)*12</f>
        <v>26</v>
      </c>
      <c r="B570" s="107" t="n">
        <v>36584</v>
      </c>
      <c r="C570" s="97" t="n">
        <v>19.34</v>
      </c>
      <c r="D570" s="98" t="n">
        <f aca="false">LN(C570/C569)</f>
        <v>0.136046000857337</v>
      </c>
      <c r="E570" s="106" t="n">
        <f aca="false">STDEV(D561:D570)*SQRT(trade_day)</f>
        <v>1.70287469304947</v>
      </c>
      <c r="F570" s="97"/>
      <c r="G570" s="103" t="n">
        <f aca="false">IF(G$1="P",MAX(0,G$2-$C570),IF(G$1="C",MAX(0,$C570-G$2)))</f>
        <v>0.66</v>
      </c>
      <c r="H570" s="103" t="n">
        <f aca="false">IF(H$1="P",MAX(0,H$2-$C570),IF(H$1="C",MAX(0,$C570-H$2)))</f>
        <v>5.66</v>
      </c>
      <c r="I570" s="103" t="n">
        <f aca="false">IF(I$1="P",MAX(0,I$2-$C570),IF(I$1="C",MAX(0,$C570-I$2)))</f>
        <v>10.66</v>
      </c>
      <c r="J570" s="103" t="n">
        <f aca="false">IF(J$1="P",MAX(0,J$2-$C570),IF(J$1="C",MAX(0,$C570-J$2)))</f>
        <v>15.66</v>
      </c>
      <c r="K570" s="103" t="n">
        <f aca="false">IF(K$1="P",MAX(0,K$2-$C570),IF(K$1="C",MAX(0,$C570-K$2)))</f>
        <v>20.66</v>
      </c>
      <c r="L570" s="103" t="n">
        <f aca="false">IF(L$1="P",MAX(0,L$2-$C570),IF(L$1="C",MAX(0,$C570-L$2)))</f>
        <v>30.66</v>
      </c>
      <c r="M570" s="103" t="n">
        <f aca="false">IF(M$1="P",MAX(0,M$2-$C570),IF(M$1="C",MAX(0,$C570-M$2)))</f>
        <v>0</v>
      </c>
      <c r="N570" s="103" t="n">
        <f aca="false">IF(N$1="P",MAX(0,N$2-$C570),IF(N$1="C",MAX(0,$C570-N$2)))</f>
        <v>0</v>
      </c>
      <c r="O570" s="103" t="n">
        <f aca="false">IF(O$1="P",MAX(0,O$2-$C570),IF(O$1="C",MAX(0,$C570-O$2)))</f>
        <v>0</v>
      </c>
      <c r="P570" s="103" t="n">
        <f aca="false">IF(P$1="P",MAX(0,P$2-$C570),IF(P$1="C",MAX(0,$C570-P$2)))</f>
        <v>0</v>
      </c>
      <c r="Q570" s="103" t="n">
        <f aca="false">IF(Q$1="P",MAX(0,Q$2-$C570),IF(Q$1="C",MAX(0,$C570-Q$2)))</f>
        <v>0</v>
      </c>
      <c r="R570" s="103" t="n">
        <f aca="false">IF(R$1="P",MAX(0,R$2-$C570),IF(R$1="C",MAX(0,$C570-R$2)))</f>
        <v>0</v>
      </c>
      <c r="S570" s="104" t="n">
        <f aca="false">A570</f>
        <v>26</v>
      </c>
      <c r="T570" s="105" t="n">
        <f aca="false">VLOOKUP($B570,Gas!$B$3:$E$2506,2)</f>
        <v>2.515</v>
      </c>
      <c r="U570" s="46" t="n">
        <f aca="false">C570/T570</f>
        <v>7.68986083499006</v>
      </c>
      <c r="V570" s="99" t="n">
        <f aca="false">VLOOKUP($B570,Gas!$B$3:$E$2506,4)</f>
        <v>0.251544178547224</v>
      </c>
    </row>
    <row r="571" customFormat="false" ht="12.75" hidden="false" customHeight="false" outlineLevel="0" collapsed="false">
      <c r="A571" s="95" t="n">
        <f aca="false">MONTH(B571)+(YEAR(B571)-1998)*12</f>
        <v>26</v>
      </c>
      <c r="B571" s="107" t="n">
        <v>36585</v>
      </c>
      <c r="C571" s="97" t="n">
        <v>19.8</v>
      </c>
      <c r="D571" s="98" t="n">
        <f aca="false">LN(C571/C570)</f>
        <v>0.0235064476753413</v>
      </c>
      <c r="E571" s="106" t="n">
        <f aca="false">STDEV(D562:D571)*SQRT(trade_day)</f>
        <v>1.60936793714164</v>
      </c>
      <c r="F571" s="97"/>
      <c r="G571" s="103" t="n">
        <f aca="false">IF(G$1="P",MAX(0,G$2-$C571),IF(G$1="C",MAX(0,$C571-G$2)))</f>
        <v>0.199999999999999</v>
      </c>
      <c r="H571" s="103" t="n">
        <f aca="false">IF(H$1="P",MAX(0,H$2-$C571),IF(H$1="C",MAX(0,$C571-H$2)))</f>
        <v>5.2</v>
      </c>
      <c r="I571" s="103" t="n">
        <f aca="false">IF(I$1="P",MAX(0,I$2-$C571),IF(I$1="C",MAX(0,$C571-I$2)))</f>
        <v>10.2</v>
      </c>
      <c r="J571" s="103" t="n">
        <f aca="false">IF(J$1="P",MAX(0,J$2-$C571),IF(J$1="C",MAX(0,$C571-J$2)))</f>
        <v>15.2</v>
      </c>
      <c r="K571" s="103" t="n">
        <f aca="false">IF(K$1="P",MAX(0,K$2-$C571),IF(K$1="C",MAX(0,$C571-K$2)))</f>
        <v>20.2</v>
      </c>
      <c r="L571" s="103" t="n">
        <f aca="false">IF(L$1="P",MAX(0,L$2-$C571),IF(L$1="C",MAX(0,$C571-L$2)))</f>
        <v>30.2</v>
      </c>
      <c r="M571" s="103" t="n">
        <f aca="false">IF(M$1="P",MAX(0,M$2-$C571),IF(M$1="C",MAX(0,$C571-M$2)))</f>
        <v>0</v>
      </c>
      <c r="N571" s="103" t="n">
        <f aca="false">IF(N$1="P",MAX(0,N$2-$C571),IF(N$1="C",MAX(0,$C571-N$2)))</f>
        <v>0</v>
      </c>
      <c r="O571" s="103" t="n">
        <f aca="false">IF(O$1="P",MAX(0,O$2-$C571),IF(O$1="C",MAX(0,$C571-O$2)))</f>
        <v>0</v>
      </c>
      <c r="P571" s="103" t="n">
        <f aca="false">IF(P$1="P",MAX(0,P$2-$C571),IF(P$1="C",MAX(0,$C571-P$2)))</f>
        <v>0</v>
      </c>
      <c r="Q571" s="103" t="n">
        <f aca="false">IF(Q$1="P",MAX(0,Q$2-$C571),IF(Q$1="C",MAX(0,$C571-Q$2)))</f>
        <v>0</v>
      </c>
      <c r="R571" s="103" t="n">
        <f aca="false">IF(R$1="P",MAX(0,R$2-$C571),IF(R$1="C",MAX(0,$C571-R$2)))</f>
        <v>0</v>
      </c>
      <c r="S571" s="104" t="n">
        <f aca="false">A571</f>
        <v>26</v>
      </c>
      <c r="T571" s="105" t="n">
        <f aca="false">VLOOKUP($B571,Gas!$B$3:$E$2506,2)</f>
        <v>2.605</v>
      </c>
      <c r="U571" s="46" t="n">
        <f aca="false">C571/T571</f>
        <v>7.60076775431862</v>
      </c>
      <c r="V571" s="99" t="n">
        <f aca="false">VLOOKUP($B571,Gas!$B$3:$E$2506,4)</f>
        <v>0.351840971931169</v>
      </c>
    </row>
    <row r="572" customFormat="false" ht="12.75" hidden="false" customHeight="false" outlineLevel="0" collapsed="false">
      <c r="A572" s="95" t="n">
        <f aca="false">MONTH(B572)+(YEAR(B572)-1998)*12</f>
        <v>27</v>
      </c>
      <c r="B572" s="107" t="n">
        <v>36586</v>
      </c>
      <c r="C572" s="97" t="n">
        <v>19.13</v>
      </c>
      <c r="D572" s="98" t="n">
        <f aca="false">LN(C572/C571)</f>
        <v>-0.0344241542483281</v>
      </c>
      <c r="E572" s="106" t="n">
        <f aca="false">STDEV(D563:D572)*SQRT(trade_day)</f>
        <v>1.60547829485429</v>
      </c>
      <c r="F572" s="97"/>
      <c r="G572" s="103" t="n">
        <f aca="false">IF(G$1="P",MAX(0,G$2-$C572),IF(G$1="C",MAX(0,$C572-G$2)))</f>
        <v>0.870000000000001</v>
      </c>
      <c r="H572" s="103" t="n">
        <f aca="false">IF(H$1="P",MAX(0,H$2-$C572),IF(H$1="C",MAX(0,$C572-H$2)))</f>
        <v>5.87</v>
      </c>
      <c r="I572" s="103" t="n">
        <f aca="false">IF(I$1="P",MAX(0,I$2-$C572),IF(I$1="C",MAX(0,$C572-I$2)))</f>
        <v>10.87</v>
      </c>
      <c r="J572" s="103" t="n">
        <f aca="false">IF(J$1="P",MAX(0,J$2-$C572),IF(J$1="C",MAX(0,$C572-J$2)))</f>
        <v>15.87</v>
      </c>
      <c r="K572" s="103" t="n">
        <f aca="false">IF(K$1="P",MAX(0,K$2-$C572),IF(K$1="C",MAX(0,$C572-K$2)))</f>
        <v>20.87</v>
      </c>
      <c r="L572" s="103" t="n">
        <f aca="false">IF(L$1="P",MAX(0,L$2-$C572),IF(L$1="C",MAX(0,$C572-L$2)))</f>
        <v>30.87</v>
      </c>
      <c r="M572" s="103" t="n">
        <f aca="false">IF(M$1="P",MAX(0,M$2-$C572),IF(M$1="C",MAX(0,$C572-M$2)))</f>
        <v>0</v>
      </c>
      <c r="N572" s="103" t="n">
        <f aca="false">IF(N$1="P",MAX(0,N$2-$C572),IF(N$1="C",MAX(0,$C572-N$2)))</f>
        <v>0</v>
      </c>
      <c r="O572" s="103" t="n">
        <f aca="false">IF(O$1="P",MAX(0,O$2-$C572),IF(O$1="C",MAX(0,$C572-O$2)))</f>
        <v>0</v>
      </c>
      <c r="P572" s="103" t="n">
        <f aca="false">IF(P$1="P",MAX(0,P$2-$C572),IF(P$1="C",MAX(0,$C572-P$2)))</f>
        <v>0</v>
      </c>
      <c r="Q572" s="103" t="n">
        <f aca="false">IF(Q$1="P",MAX(0,Q$2-$C572),IF(Q$1="C",MAX(0,$C572-Q$2)))</f>
        <v>0</v>
      </c>
      <c r="R572" s="103" t="n">
        <f aca="false">IF(R$1="P",MAX(0,R$2-$C572),IF(R$1="C",MAX(0,$C572-R$2)))</f>
        <v>0</v>
      </c>
      <c r="S572" s="104" t="n">
        <f aca="false">A572</f>
        <v>27</v>
      </c>
      <c r="T572" s="105" t="n">
        <f aca="false">VLOOKUP($B572,Gas!$B$3:$E$2506,2)</f>
        <v>2.66</v>
      </c>
      <c r="U572" s="46" t="n">
        <f aca="false">C572/T572</f>
        <v>7.19172932330827</v>
      </c>
      <c r="V572" s="99" t="n">
        <f aca="false">VLOOKUP($B572,Gas!$B$3:$E$2506,4)</f>
        <v>0.377237425179136</v>
      </c>
    </row>
    <row r="573" customFormat="false" ht="12.75" hidden="false" customHeight="false" outlineLevel="0" collapsed="false">
      <c r="A573" s="95" t="n">
        <f aca="false">MONTH(B573)+(YEAR(B573)-1998)*12</f>
        <v>27</v>
      </c>
      <c r="B573" s="107" t="n">
        <v>36587</v>
      </c>
      <c r="C573" s="97" t="n">
        <v>20.97</v>
      </c>
      <c r="D573" s="98" t="n">
        <f aca="false">LN(C573/C572)</f>
        <v>0.0918350614616671</v>
      </c>
      <c r="E573" s="106" t="n">
        <f aca="false">STDEV(D564:D573)*SQRT(trade_day)</f>
        <v>1.65793514202717</v>
      </c>
      <c r="F573" s="97"/>
      <c r="G573" s="103" t="n">
        <f aca="false">IF(G$1="P",MAX(0,G$2-$C573),IF(G$1="C",MAX(0,$C573-G$2)))</f>
        <v>0</v>
      </c>
      <c r="H573" s="103" t="n">
        <f aca="false">IF(H$1="P",MAX(0,H$2-$C573),IF(H$1="C",MAX(0,$C573-H$2)))</f>
        <v>4.03</v>
      </c>
      <c r="I573" s="103" t="n">
        <f aca="false">IF(I$1="P",MAX(0,I$2-$C573),IF(I$1="C",MAX(0,$C573-I$2)))</f>
        <v>9.03</v>
      </c>
      <c r="J573" s="103" t="n">
        <f aca="false">IF(J$1="P",MAX(0,J$2-$C573),IF(J$1="C",MAX(0,$C573-J$2)))</f>
        <v>14.03</v>
      </c>
      <c r="K573" s="103" t="n">
        <f aca="false">IF(K$1="P",MAX(0,K$2-$C573),IF(K$1="C",MAX(0,$C573-K$2)))</f>
        <v>19.03</v>
      </c>
      <c r="L573" s="103" t="n">
        <f aca="false">IF(L$1="P",MAX(0,L$2-$C573),IF(L$1="C",MAX(0,$C573-L$2)))</f>
        <v>29.03</v>
      </c>
      <c r="M573" s="103" t="n">
        <f aca="false">IF(M$1="P",MAX(0,M$2-$C573),IF(M$1="C",MAX(0,$C573-M$2)))</f>
        <v>0</v>
      </c>
      <c r="N573" s="103" t="n">
        <f aca="false">IF(N$1="P",MAX(0,N$2-$C573),IF(N$1="C",MAX(0,$C573-N$2)))</f>
        <v>0</v>
      </c>
      <c r="O573" s="103" t="n">
        <f aca="false">IF(O$1="P",MAX(0,O$2-$C573),IF(O$1="C",MAX(0,$C573-O$2)))</f>
        <v>0</v>
      </c>
      <c r="P573" s="103" t="n">
        <f aca="false">IF(P$1="P",MAX(0,P$2-$C573),IF(P$1="C",MAX(0,$C573-P$2)))</f>
        <v>0</v>
      </c>
      <c r="Q573" s="103" t="n">
        <f aca="false">IF(Q$1="P",MAX(0,Q$2-$C573),IF(Q$1="C",MAX(0,$C573-Q$2)))</f>
        <v>0</v>
      </c>
      <c r="R573" s="103" t="n">
        <f aca="false">IF(R$1="P",MAX(0,R$2-$C573),IF(R$1="C",MAX(0,$C573-R$2)))</f>
        <v>0</v>
      </c>
      <c r="S573" s="104" t="n">
        <f aca="false">A573</f>
        <v>27</v>
      </c>
      <c r="T573" s="105" t="n">
        <f aca="false">VLOOKUP($B573,Gas!$B$3:$E$2506,2)</f>
        <v>2.71</v>
      </c>
      <c r="U573" s="46" t="n">
        <f aca="false">C573/T573</f>
        <v>7.7380073800738</v>
      </c>
      <c r="V573" s="99" t="n">
        <f aca="false">VLOOKUP($B573,Gas!$B$3:$E$2506,4)</f>
        <v>0.392571023007583</v>
      </c>
    </row>
    <row r="574" customFormat="false" ht="12.75" hidden="false" customHeight="false" outlineLevel="0" collapsed="false">
      <c r="A574" s="95" t="n">
        <f aca="false">MONTH(B574)+(YEAR(B574)-1998)*12</f>
        <v>27</v>
      </c>
      <c r="B574" s="107" t="n">
        <v>36588</v>
      </c>
      <c r="C574" s="97" t="n">
        <v>23.11</v>
      </c>
      <c r="D574" s="98" t="n">
        <f aca="false">LN(C574/C573)</f>
        <v>0.0971725793724609</v>
      </c>
      <c r="E574" s="106" t="n">
        <f aca="false">STDEV(D565:D574)*SQRT(trade_day)</f>
        <v>1.7301229067107</v>
      </c>
      <c r="F574" s="97"/>
      <c r="G574" s="103" t="n">
        <f aca="false">IF(G$1="P",MAX(0,G$2-$C574),IF(G$1="C",MAX(0,$C574-G$2)))</f>
        <v>0</v>
      </c>
      <c r="H574" s="103" t="n">
        <f aca="false">IF(H$1="P",MAX(0,H$2-$C574),IF(H$1="C",MAX(0,$C574-H$2)))</f>
        <v>1.89</v>
      </c>
      <c r="I574" s="103" t="n">
        <f aca="false">IF(I$1="P",MAX(0,I$2-$C574),IF(I$1="C",MAX(0,$C574-I$2)))</f>
        <v>6.89</v>
      </c>
      <c r="J574" s="103" t="n">
        <f aca="false">IF(J$1="P",MAX(0,J$2-$C574),IF(J$1="C",MAX(0,$C574-J$2)))</f>
        <v>11.89</v>
      </c>
      <c r="K574" s="103" t="n">
        <f aca="false">IF(K$1="P",MAX(0,K$2-$C574),IF(K$1="C",MAX(0,$C574-K$2)))</f>
        <v>16.89</v>
      </c>
      <c r="L574" s="103" t="n">
        <f aca="false">IF(L$1="P",MAX(0,L$2-$C574),IF(L$1="C",MAX(0,$C574-L$2)))</f>
        <v>26.89</v>
      </c>
      <c r="M574" s="103" t="n">
        <f aca="false">IF(M$1="P",MAX(0,M$2-$C574),IF(M$1="C",MAX(0,$C574-M$2)))</f>
        <v>0</v>
      </c>
      <c r="N574" s="103" t="n">
        <f aca="false">IF(N$1="P",MAX(0,N$2-$C574),IF(N$1="C",MAX(0,$C574-N$2)))</f>
        <v>0</v>
      </c>
      <c r="O574" s="103" t="n">
        <f aca="false">IF(O$1="P",MAX(0,O$2-$C574),IF(O$1="C",MAX(0,$C574-O$2)))</f>
        <v>0</v>
      </c>
      <c r="P574" s="103" t="n">
        <f aca="false">IF(P$1="P",MAX(0,P$2-$C574),IF(P$1="C",MAX(0,$C574-P$2)))</f>
        <v>0</v>
      </c>
      <c r="Q574" s="103" t="n">
        <f aca="false">IF(Q$1="P",MAX(0,Q$2-$C574),IF(Q$1="C",MAX(0,$C574-Q$2)))</f>
        <v>0</v>
      </c>
      <c r="R574" s="103" t="n">
        <f aca="false">IF(R$1="P",MAX(0,R$2-$C574),IF(R$1="C",MAX(0,$C574-R$2)))</f>
        <v>0</v>
      </c>
      <c r="S574" s="104" t="n">
        <f aca="false">A574</f>
        <v>27</v>
      </c>
      <c r="T574" s="105" t="n">
        <f aca="false">VLOOKUP($B574,Gas!$B$3:$E$2506,2)</f>
        <v>2.8</v>
      </c>
      <c r="U574" s="46" t="n">
        <f aca="false">C574/T574</f>
        <v>8.25357142857143</v>
      </c>
      <c r="V574" s="99" t="n">
        <f aca="false">VLOOKUP($B574,Gas!$B$3:$E$2506,4)</f>
        <v>0.43201610092382</v>
      </c>
    </row>
    <row r="575" customFormat="false" ht="12.75" hidden="false" customHeight="false" outlineLevel="0" collapsed="false">
      <c r="A575" s="95" t="n">
        <f aca="false">MONTH(B575)+(YEAR(B575)-1998)*12</f>
        <v>27</v>
      </c>
      <c r="B575" s="107" t="n">
        <v>36591</v>
      </c>
      <c r="C575" s="97" t="n">
        <v>20.86</v>
      </c>
      <c r="D575" s="98" t="n">
        <f aca="false">LN(C575/C574)</f>
        <v>-0.102431974713663</v>
      </c>
      <c r="E575" s="106" t="n">
        <f aca="false">STDEV(D566:D575)*SQRT(trade_day)</f>
        <v>1.76008125533769</v>
      </c>
      <c r="F575" s="97"/>
      <c r="G575" s="103" t="n">
        <f aca="false">IF(G$1="P",MAX(0,G$2-$C575),IF(G$1="C",MAX(0,$C575-G$2)))</f>
        <v>0</v>
      </c>
      <c r="H575" s="103" t="n">
        <f aca="false">IF(H$1="P",MAX(0,H$2-$C575),IF(H$1="C",MAX(0,$C575-H$2)))</f>
        <v>4.14</v>
      </c>
      <c r="I575" s="103" t="n">
        <f aca="false">IF(I$1="P",MAX(0,I$2-$C575),IF(I$1="C",MAX(0,$C575-I$2)))</f>
        <v>9.14</v>
      </c>
      <c r="J575" s="103" t="n">
        <f aca="false">IF(J$1="P",MAX(0,J$2-$C575),IF(J$1="C",MAX(0,$C575-J$2)))</f>
        <v>14.14</v>
      </c>
      <c r="K575" s="103" t="n">
        <f aca="false">IF(K$1="P",MAX(0,K$2-$C575),IF(K$1="C",MAX(0,$C575-K$2)))</f>
        <v>19.14</v>
      </c>
      <c r="L575" s="103" t="n">
        <f aca="false">IF(L$1="P",MAX(0,L$2-$C575),IF(L$1="C",MAX(0,$C575-L$2)))</f>
        <v>29.14</v>
      </c>
      <c r="M575" s="103" t="n">
        <f aca="false">IF(M$1="P",MAX(0,M$2-$C575),IF(M$1="C",MAX(0,$C575-M$2)))</f>
        <v>0</v>
      </c>
      <c r="N575" s="103" t="n">
        <f aca="false">IF(N$1="P",MAX(0,N$2-$C575),IF(N$1="C",MAX(0,$C575-N$2)))</f>
        <v>0</v>
      </c>
      <c r="O575" s="103" t="n">
        <f aca="false">IF(O$1="P",MAX(0,O$2-$C575),IF(O$1="C",MAX(0,$C575-O$2)))</f>
        <v>0</v>
      </c>
      <c r="P575" s="103" t="n">
        <f aca="false">IF(P$1="P",MAX(0,P$2-$C575),IF(P$1="C",MAX(0,$C575-P$2)))</f>
        <v>0</v>
      </c>
      <c r="Q575" s="103" t="n">
        <f aca="false">IF(Q$1="P",MAX(0,Q$2-$C575),IF(Q$1="C",MAX(0,$C575-Q$2)))</f>
        <v>0</v>
      </c>
      <c r="R575" s="103" t="n">
        <f aca="false">IF(R$1="P",MAX(0,R$2-$C575),IF(R$1="C",MAX(0,$C575-R$2)))</f>
        <v>0</v>
      </c>
      <c r="S575" s="104" t="n">
        <f aca="false">A575</f>
        <v>27</v>
      </c>
      <c r="T575" s="105" t="n">
        <f aca="false">VLOOKUP($B575,Gas!$B$3:$E$2506,2)</f>
        <v>2.725</v>
      </c>
      <c r="U575" s="46" t="n">
        <f aca="false">C575/T575</f>
        <v>7.65504587155963</v>
      </c>
      <c r="V575" s="99" t="n">
        <f aca="false">VLOOKUP($B575,Gas!$B$3:$E$2506,4)</f>
        <v>0.359174234497808</v>
      </c>
    </row>
    <row r="576" customFormat="false" ht="12.75" hidden="false" customHeight="false" outlineLevel="0" collapsed="false">
      <c r="A576" s="95" t="n">
        <f aca="false">MONTH(B576)+(YEAR(B576)-1998)*12</f>
        <v>27</v>
      </c>
      <c r="B576" s="107" t="n">
        <v>36592</v>
      </c>
      <c r="C576" s="97" t="n">
        <v>17.97</v>
      </c>
      <c r="D576" s="98" t="n">
        <f aca="false">LN(C576/C575)</f>
        <v>-0.149129748777159</v>
      </c>
      <c r="E576" s="106" t="n">
        <f aca="false">STDEV(D567:D576)*SQRT(trade_day)</f>
        <v>1.8847651528186</v>
      </c>
      <c r="F576" s="97"/>
      <c r="G576" s="103" t="n">
        <f aca="false">IF(G$1="P",MAX(0,G$2-$C576),IF(G$1="C",MAX(0,$C576-G$2)))</f>
        <v>2.03</v>
      </c>
      <c r="H576" s="103" t="n">
        <f aca="false">IF(H$1="P",MAX(0,H$2-$C576),IF(H$1="C",MAX(0,$C576-H$2)))</f>
        <v>7.03</v>
      </c>
      <c r="I576" s="103" t="n">
        <f aca="false">IF(I$1="P",MAX(0,I$2-$C576),IF(I$1="C",MAX(0,$C576-I$2)))</f>
        <v>12.03</v>
      </c>
      <c r="J576" s="103" t="n">
        <f aca="false">IF(J$1="P",MAX(0,J$2-$C576),IF(J$1="C",MAX(0,$C576-J$2)))</f>
        <v>17.03</v>
      </c>
      <c r="K576" s="103" t="n">
        <f aca="false">IF(K$1="P",MAX(0,K$2-$C576),IF(K$1="C",MAX(0,$C576-K$2)))</f>
        <v>22.03</v>
      </c>
      <c r="L576" s="103" t="n">
        <f aca="false">IF(L$1="P",MAX(0,L$2-$C576),IF(L$1="C",MAX(0,$C576-L$2)))</f>
        <v>32.03</v>
      </c>
      <c r="M576" s="103" t="n">
        <f aca="false">IF(M$1="P",MAX(0,M$2-$C576),IF(M$1="C",MAX(0,$C576-M$2)))</f>
        <v>0</v>
      </c>
      <c r="N576" s="103" t="n">
        <f aca="false">IF(N$1="P",MAX(0,N$2-$C576),IF(N$1="C",MAX(0,$C576-N$2)))</f>
        <v>0</v>
      </c>
      <c r="O576" s="103" t="n">
        <f aca="false">IF(O$1="P",MAX(0,O$2-$C576),IF(O$1="C",MAX(0,$C576-O$2)))</f>
        <v>0</v>
      </c>
      <c r="P576" s="103" t="n">
        <f aca="false">IF(P$1="P",MAX(0,P$2-$C576),IF(P$1="C",MAX(0,$C576-P$2)))</f>
        <v>0</v>
      </c>
      <c r="Q576" s="103" t="n">
        <f aca="false">IF(Q$1="P",MAX(0,Q$2-$C576),IF(Q$1="C",MAX(0,$C576-Q$2)))</f>
        <v>0</v>
      </c>
      <c r="R576" s="103" t="n">
        <f aca="false">IF(R$1="P",MAX(0,R$2-$C576),IF(R$1="C",MAX(0,$C576-R$2)))</f>
        <v>0</v>
      </c>
      <c r="S576" s="104" t="n">
        <f aca="false">A576</f>
        <v>27</v>
      </c>
      <c r="T576" s="105" t="n">
        <f aca="false">VLOOKUP($B576,Gas!$B$3:$E$2506,2)</f>
        <v>2.76</v>
      </c>
      <c r="U576" s="46" t="n">
        <f aca="false">C576/T576</f>
        <v>6.51086956521739</v>
      </c>
      <c r="V576" s="99" t="n">
        <f aca="false">VLOOKUP($B576,Gas!$B$3:$E$2506,4)</f>
        <v>0.355878542617646</v>
      </c>
    </row>
    <row r="577" customFormat="false" ht="12.75" hidden="false" customHeight="false" outlineLevel="0" collapsed="false">
      <c r="A577" s="95" t="n">
        <f aca="false">MONTH(B577)+(YEAR(B577)-1998)*12</f>
        <v>27</v>
      </c>
      <c r="B577" s="107" t="n">
        <v>36593</v>
      </c>
      <c r="C577" s="97" t="n">
        <v>18.31</v>
      </c>
      <c r="D577" s="98" t="n">
        <f aca="false">LN(C577/C576)</f>
        <v>0.0187436578909517</v>
      </c>
      <c r="E577" s="106" t="n">
        <f aca="false">STDEV(D568:D577)*SQRT(trade_day)</f>
        <v>1.521769945916</v>
      </c>
      <c r="F577" s="97"/>
      <c r="G577" s="103" t="n">
        <f aca="false">IF(G$1="P",MAX(0,G$2-$C577),IF(G$1="C",MAX(0,$C577-G$2)))</f>
        <v>1.69</v>
      </c>
      <c r="H577" s="103" t="n">
        <f aca="false">IF(H$1="P",MAX(0,H$2-$C577),IF(H$1="C",MAX(0,$C577-H$2)))</f>
        <v>6.69</v>
      </c>
      <c r="I577" s="103" t="n">
        <f aca="false">IF(I$1="P",MAX(0,I$2-$C577),IF(I$1="C",MAX(0,$C577-I$2)))</f>
        <v>11.69</v>
      </c>
      <c r="J577" s="103" t="n">
        <f aca="false">IF(J$1="P",MAX(0,J$2-$C577),IF(J$1="C",MAX(0,$C577-J$2)))</f>
        <v>16.69</v>
      </c>
      <c r="K577" s="103" t="n">
        <f aca="false">IF(K$1="P",MAX(0,K$2-$C577),IF(K$1="C",MAX(0,$C577-K$2)))</f>
        <v>21.69</v>
      </c>
      <c r="L577" s="103" t="n">
        <f aca="false">IF(L$1="P",MAX(0,L$2-$C577),IF(L$1="C",MAX(0,$C577-L$2)))</f>
        <v>31.69</v>
      </c>
      <c r="M577" s="103" t="n">
        <f aca="false">IF(M$1="P",MAX(0,M$2-$C577),IF(M$1="C",MAX(0,$C577-M$2)))</f>
        <v>0</v>
      </c>
      <c r="N577" s="103" t="n">
        <f aca="false">IF(N$1="P",MAX(0,N$2-$C577),IF(N$1="C",MAX(0,$C577-N$2)))</f>
        <v>0</v>
      </c>
      <c r="O577" s="103" t="n">
        <f aca="false">IF(O$1="P",MAX(0,O$2-$C577),IF(O$1="C",MAX(0,$C577-O$2)))</f>
        <v>0</v>
      </c>
      <c r="P577" s="103" t="n">
        <f aca="false">IF(P$1="P",MAX(0,P$2-$C577),IF(P$1="C",MAX(0,$C577-P$2)))</f>
        <v>0</v>
      </c>
      <c r="Q577" s="103" t="n">
        <f aca="false">IF(Q$1="P",MAX(0,Q$2-$C577),IF(Q$1="C",MAX(0,$C577-Q$2)))</f>
        <v>0</v>
      </c>
      <c r="R577" s="103" t="n">
        <f aca="false">IF(R$1="P",MAX(0,R$2-$C577),IF(R$1="C",MAX(0,$C577-R$2)))</f>
        <v>0</v>
      </c>
      <c r="S577" s="104" t="n">
        <f aca="false">A577</f>
        <v>27</v>
      </c>
      <c r="T577" s="105" t="n">
        <f aca="false">VLOOKUP($B577,Gas!$B$3:$E$2506,2)</f>
        <v>2.78</v>
      </c>
      <c r="U577" s="46" t="n">
        <f aca="false">C577/T577</f>
        <v>6.5863309352518</v>
      </c>
      <c r="V577" s="99" t="n">
        <f aca="false">VLOOKUP($B577,Gas!$B$3:$E$2506,4)</f>
        <v>0.350867991733165</v>
      </c>
    </row>
    <row r="578" customFormat="false" ht="12.75" hidden="false" customHeight="false" outlineLevel="0" collapsed="false">
      <c r="A578" s="95" t="n">
        <f aca="false">MONTH(B578)+(YEAR(B578)-1998)*12</f>
        <v>27</v>
      </c>
      <c r="B578" s="107" t="n">
        <v>36594</v>
      </c>
      <c r="C578" s="97" t="n">
        <v>20.54</v>
      </c>
      <c r="D578" s="98" t="n">
        <f aca="false">LN(C578/C577)</f>
        <v>0.114926845813993</v>
      </c>
      <c r="E578" s="106" t="n">
        <f aca="false">STDEV(D569:D578)*SQRT(trade_day)</f>
        <v>1.49423402958774</v>
      </c>
      <c r="F578" s="97"/>
      <c r="G578" s="103" t="n">
        <f aca="false">IF(G$1="P",MAX(0,G$2-$C578),IF(G$1="C",MAX(0,$C578-G$2)))</f>
        <v>0</v>
      </c>
      <c r="H578" s="103" t="n">
        <f aca="false">IF(H$1="P",MAX(0,H$2-$C578),IF(H$1="C",MAX(0,$C578-H$2)))</f>
        <v>4.46</v>
      </c>
      <c r="I578" s="103" t="n">
        <f aca="false">IF(I$1="P",MAX(0,I$2-$C578),IF(I$1="C",MAX(0,$C578-I$2)))</f>
        <v>9.46</v>
      </c>
      <c r="J578" s="103" t="n">
        <f aca="false">IF(J$1="P",MAX(0,J$2-$C578),IF(J$1="C",MAX(0,$C578-J$2)))</f>
        <v>14.46</v>
      </c>
      <c r="K578" s="103" t="n">
        <f aca="false">IF(K$1="P",MAX(0,K$2-$C578),IF(K$1="C",MAX(0,$C578-K$2)))</f>
        <v>19.46</v>
      </c>
      <c r="L578" s="103" t="n">
        <f aca="false">IF(L$1="P",MAX(0,L$2-$C578),IF(L$1="C",MAX(0,$C578-L$2)))</f>
        <v>29.46</v>
      </c>
      <c r="M578" s="103" t="n">
        <f aca="false">IF(M$1="P",MAX(0,M$2-$C578),IF(M$1="C",MAX(0,$C578-M$2)))</f>
        <v>0</v>
      </c>
      <c r="N578" s="103" t="n">
        <f aca="false">IF(N$1="P",MAX(0,N$2-$C578),IF(N$1="C",MAX(0,$C578-N$2)))</f>
        <v>0</v>
      </c>
      <c r="O578" s="103" t="n">
        <f aca="false">IF(O$1="P",MAX(0,O$2-$C578),IF(O$1="C",MAX(0,$C578-O$2)))</f>
        <v>0</v>
      </c>
      <c r="P578" s="103" t="n">
        <f aca="false">IF(P$1="P",MAX(0,P$2-$C578),IF(P$1="C",MAX(0,$C578-P$2)))</f>
        <v>0</v>
      </c>
      <c r="Q578" s="103" t="n">
        <f aca="false">IF(Q$1="P",MAX(0,Q$2-$C578),IF(Q$1="C",MAX(0,$C578-Q$2)))</f>
        <v>0</v>
      </c>
      <c r="R578" s="103" t="n">
        <f aca="false">IF(R$1="P",MAX(0,R$2-$C578),IF(R$1="C",MAX(0,$C578-R$2)))</f>
        <v>0</v>
      </c>
      <c r="S578" s="104" t="n">
        <f aca="false">A578</f>
        <v>27</v>
      </c>
      <c r="T578" s="105" t="n">
        <f aca="false">VLOOKUP($B578,Gas!$B$3:$E$2506,2)</f>
        <v>2.755</v>
      </c>
      <c r="U578" s="46" t="n">
        <f aca="false">C578/T578</f>
        <v>7.45553539019964</v>
      </c>
      <c r="V578" s="99" t="n">
        <f aca="false">VLOOKUP($B578,Gas!$B$3:$E$2506,4)</f>
        <v>0.365276744173876</v>
      </c>
    </row>
    <row r="579" customFormat="false" ht="12.75" hidden="false" customHeight="false" outlineLevel="0" collapsed="false">
      <c r="A579" s="95" t="n">
        <f aca="false">MONTH(B579)+(YEAR(B579)-1998)*12</f>
        <v>27</v>
      </c>
      <c r="B579" s="107" t="n">
        <v>36595</v>
      </c>
      <c r="C579" s="97" t="n">
        <v>22.81</v>
      </c>
      <c r="D579" s="98" t="n">
        <f aca="false">LN(C579/C578)</f>
        <v>0.104824831795885</v>
      </c>
      <c r="E579" s="106" t="n">
        <f aca="false">STDEV(D570:D579)*SQRT(trade_day)</f>
        <v>1.54863499642115</v>
      </c>
      <c r="F579" s="97"/>
      <c r="G579" s="103" t="n">
        <f aca="false">IF(G$1="P",MAX(0,G$2-$C579),IF(G$1="C",MAX(0,$C579-G$2)))</f>
        <v>0</v>
      </c>
      <c r="H579" s="103" t="n">
        <f aca="false">IF(H$1="P",MAX(0,H$2-$C579),IF(H$1="C",MAX(0,$C579-H$2)))</f>
        <v>2.19</v>
      </c>
      <c r="I579" s="103" t="n">
        <f aca="false">IF(I$1="P",MAX(0,I$2-$C579),IF(I$1="C",MAX(0,$C579-I$2)))</f>
        <v>7.19</v>
      </c>
      <c r="J579" s="103" t="n">
        <f aca="false">IF(J$1="P",MAX(0,J$2-$C579),IF(J$1="C",MAX(0,$C579-J$2)))</f>
        <v>12.19</v>
      </c>
      <c r="K579" s="103" t="n">
        <f aca="false">IF(K$1="P",MAX(0,K$2-$C579),IF(K$1="C",MAX(0,$C579-K$2)))</f>
        <v>17.19</v>
      </c>
      <c r="L579" s="103" t="n">
        <f aca="false">IF(L$1="P",MAX(0,L$2-$C579),IF(L$1="C",MAX(0,$C579-L$2)))</f>
        <v>27.19</v>
      </c>
      <c r="M579" s="103" t="n">
        <f aca="false">IF(M$1="P",MAX(0,M$2-$C579),IF(M$1="C",MAX(0,$C579-M$2)))</f>
        <v>0</v>
      </c>
      <c r="N579" s="103" t="n">
        <f aca="false">IF(N$1="P",MAX(0,N$2-$C579),IF(N$1="C",MAX(0,$C579-N$2)))</f>
        <v>0</v>
      </c>
      <c r="O579" s="103" t="n">
        <f aca="false">IF(O$1="P",MAX(0,O$2-$C579),IF(O$1="C",MAX(0,$C579-O$2)))</f>
        <v>0</v>
      </c>
      <c r="P579" s="103" t="n">
        <f aca="false">IF(P$1="P",MAX(0,P$2-$C579),IF(P$1="C",MAX(0,$C579-P$2)))</f>
        <v>0</v>
      </c>
      <c r="Q579" s="103" t="n">
        <f aca="false">IF(Q$1="P",MAX(0,Q$2-$C579),IF(Q$1="C",MAX(0,$C579-Q$2)))</f>
        <v>0</v>
      </c>
      <c r="R579" s="103" t="n">
        <f aca="false">IF(R$1="P",MAX(0,R$2-$C579),IF(R$1="C",MAX(0,$C579-R$2)))</f>
        <v>0</v>
      </c>
      <c r="S579" s="104" t="n">
        <f aca="false">A579</f>
        <v>27</v>
      </c>
      <c r="T579" s="105" t="n">
        <f aca="false">VLOOKUP($B579,Gas!$B$3:$E$2506,2)</f>
        <v>2.685</v>
      </c>
      <c r="U579" s="46" t="n">
        <f aca="false">C579/T579</f>
        <v>8.49534450651769</v>
      </c>
      <c r="V579" s="99" t="n">
        <f aca="false">VLOOKUP($B579,Gas!$B$3:$E$2506,4)</f>
        <v>0.374346187613742</v>
      </c>
    </row>
    <row r="580" customFormat="false" ht="12.75" hidden="false" customHeight="false" outlineLevel="0" collapsed="false">
      <c r="A580" s="95" t="n">
        <f aca="false">MONTH(B580)+(YEAR(B580)-1998)*12</f>
        <v>27</v>
      </c>
      <c r="B580" s="107" t="n">
        <v>36598</v>
      </c>
      <c r="C580" s="97" t="n">
        <v>27.17</v>
      </c>
      <c r="D580" s="98" t="n">
        <f aca="false">LN(C580/C579)</f>
        <v>0.17491438714196</v>
      </c>
      <c r="E580" s="106" t="n">
        <f aca="false">STDEV(D571:D580)*SQRT(trade_day)</f>
        <v>1.63242124636077</v>
      </c>
      <c r="F580" s="97"/>
      <c r="G580" s="103" t="n">
        <f aca="false">IF(G$1="P",MAX(0,G$2-$C580),IF(G$1="C",MAX(0,$C580-G$2)))</f>
        <v>0</v>
      </c>
      <c r="H580" s="103" t="n">
        <f aca="false">IF(H$1="P",MAX(0,H$2-$C580),IF(H$1="C",MAX(0,$C580-H$2)))</f>
        <v>0</v>
      </c>
      <c r="I580" s="103" t="n">
        <f aca="false">IF(I$1="P",MAX(0,I$2-$C580),IF(I$1="C",MAX(0,$C580-I$2)))</f>
        <v>2.83</v>
      </c>
      <c r="J580" s="103" t="n">
        <f aca="false">IF(J$1="P",MAX(0,J$2-$C580),IF(J$1="C",MAX(0,$C580-J$2)))</f>
        <v>7.83</v>
      </c>
      <c r="K580" s="103" t="n">
        <f aca="false">IF(K$1="P",MAX(0,K$2-$C580),IF(K$1="C",MAX(0,$C580-K$2)))</f>
        <v>12.83</v>
      </c>
      <c r="L580" s="103" t="n">
        <f aca="false">IF(L$1="P",MAX(0,L$2-$C580),IF(L$1="C",MAX(0,$C580-L$2)))</f>
        <v>22.83</v>
      </c>
      <c r="M580" s="103" t="n">
        <f aca="false">IF(M$1="P",MAX(0,M$2-$C580),IF(M$1="C",MAX(0,$C580-M$2)))</f>
        <v>2.17</v>
      </c>
      <c r="N580" s="103" t="n">
        <f aca="false">IF(N$1="P",MAX(0,N$2-$C580),IF(N$1="C",MAX(0,$C580-N$2)))</f>
        <v>0</v>
      </c>
      <c r="O580" s="103" t="n">
        <f aca="false">IF(O$1="P",MAX(0,O$2-$C580),IF(O$1="C",MAX(0,$C580-O$2)))</f>
        <v>0</v>
      </c>
      <c r="P580" s="103" t="n">
        <f aca="false">IF(P$1="P",MAX(0,P$2-$C580),IF(P$1="C",MAX(0,$C580-P$2)))</f>
        <v>0</v>
      </c>
      <c r="Q580" s="103" t="n">
        <f aca="false">IF(Q$1="P",MAX(0,Q$2-$C580),IF(Q$1="C",MAX(0,$C580-Q$2)))</f>
        <v>0</v>
      </c>
      <c r="R580" s="103" t="n">
        <f aca="false">IF(R$1="P",MAX(0,R$2-$C580),IF(R$1="C",MAX(0,$C580-R$2)))</f>
        <v>0</v>
      </c>
      <c r="S580" s="104" t="n">
        <f aca="false">A580</f>
        <v>27</v>
      </c>
      <c r="T580" s="105" t="n">
        <f aca="false">VLOOKUP($B580,Gas!$B$3:$E$2506,2)</f>
        <v>2.76</v>
      </c>
      <c r="U580" s="46" t="n">
        <f aca="false">C580/T580</f>
        <v>9.84420289855073</v>
      </c>
      <c r="V580" s="99" t="n">
        <f aca="false">VLOOKUP($B580,Gas!$B$3:$E$2506,4)</f>
        <v>0.314214819769553</v>
      </c>
    </row>
    <row r="581" customFormat="false" ht="12.75" hidden="false" customHeight="false" outlineLevel="0" collapsed="false">
      <c r="A581" s="95" t="n">
        <f aca="false">MONTH(B581)+(YEAR(B581)-1998)*12</f>
        <v>27</v>
      </c>
      <c r="B581" s="107" t="n">
        <v>36599</v>
      </c>
      <c r="C581" s="97" t="n">
        <v>27.19</v>
      </c>
      <c r="D581" s="98" t="n">
        <f aca="false">LN(C581/C580)</f>
        <v>0.00073583520612296</v>
      </c>
      <c r="E581" s="106" t="n">
        <f aca="false">STDEV(D572:D581)*SQRT(trade_day)</f>
        <v>1.64043545879935</v>
      </c>
      <c r="F581" s="97"/>
      <c r="G581" s="103" t="n">
        <f aca="false">IF(G$1="P",MAX(0,G$2-$C581),IF(G$1="C",MAX(0,$C581-G$2)))</f>
        <v>0</v>
      </c>
      <c r="H581" s="103" t="n">
        <f aca="false">IF(H$1="P",MAX(0,H$2-$C581),IF(H$1="C",MAX(0,$C581-H$2)))</f>
        <v>0</v>
      </c>
      <c r="I581" s="103" t="n">
        <f aca="false">IF(I$1="P",MAX(0,I$2-$C581),IF(I$1="C",MAX(0,$C581-I$2)))</f>
        <v>2.81</v>
      </c>
      <c r="J581" s="103" t="n">
        <f aca="false">IF(J$1="P",MAX(0,J$2-$C581),IF(J$1="C",MAX(0,$C581-J$2)))</f>
        <v>7.81</v>
      </c>
      <c r="K581" s="103" t="n">
        <f aca="false">IF(K$1="P",MAX(0,K$2-$C581),IF(K$1="C",MAX(0,$C581-K$2)))</f>
        <v>12.81</v>
      </c>
      <c r="L581" s="103" t="n">
        <f aca="false">IF(L$1="P",MAX(0,L$2-$C581),IF(L$1="C",MAX(0,$C581-L$2)))</f>
        <v>22.81</v>
      </c>
      <c r="M581" s="103" t="n">
        <f aca="false">IF(M$1="P",MAX(0,M$2-$C581),IF(M$1="C",MAX(0,$C581-M$2)))</f>
        <v>2.19</v>
      </c>
      <c r="N581" s="103" t="n">
        <f aca="false">IF(N$1="P",MAX(0,N$2-$C581),IF(N$1="C",MAX(0,$C581-N$2)))</f>
        <v>0</v>
      </c>
      <c r="O581" s="103" t="n">
        <f aca="false">IF(O$1="P",MAX(0,O$2-$C581),IF(O$1="C",MAX(0,$C581-O$2)))</f>
        <v>0</v>
      </c>
      <c r="P581" s="103" t="n">
        <f aca="false">IF(P$1="P",MAX(0,P$2-$C581),IF(P$1="C",MAX(0,$C581-P$2)))</f>
        <v>0</v>
      </c>
      <c r="Q581" s="103" t="n">
        <f aca="false">IF(Q$1="P",MAX(0,Q$2-$C581),IF(Q$1="C",MAX(0,$C581-Q$2)))</f>
        <v>0</v>
      </c>
      <c r="R581" s="103" t="n">
        <f aca="false">IF(R$1="P",MAX(0,R$2-$C581),IF(R$1="C",MAX(0,$C581-R$2)))</f>
        <v>0</v>
      </c>
      <c r="S581" s="104" t="n">
        <f aca="false">A581</f>
        <v>27</v>
      </c>
      <c r="T581" s="105" t="n">
        <f aca="false">VLOOKUP($B581,Gas!$B$3:$E$2506,2)</f>
        <v>2.8</v>
      </c>
      <c r="U581" s="46" t="n">
        <f aca="false">C581/T581</f>
        <v>9.71071428571429</v>
      </c>
      <c r="V581" s="99" t="n">
        <f aca="false">VLOOKUP($B581,Gas!$B$3:$E$2506,4)</f>
        <v>0.274008756811622</v>
      </c>
    </row>
    <row r="582" customFormat="false" ht="12.75" hidden="false" customHeight="false" outlineLevel="0" collapsed="false">
      <c r="A582" s="95" t="n">
        <f aca="false">MONTH(B582)+(YEAR(B582)-1998)*12</f>
        <v>27</v>
      </c>
      <c r="B582" s="107" t="n">
        <v>36600</v>
      </c>
      <c r="C582" s="97" t="n">
        <v>24.63</v>
      </c>
      <c r="D582" s="98" t="n">
        <f aca="false">LN(C582/C581)</f>
        <v>-0.0988840465119329</v>
      </c>
      <c r="E582" s="106" t="n">
        <f aca="false">STDEV(D573:D582)*SQRT(trade_day)</f>
        <v>1.74119582596446</v>
      </c>
      <c r="F582" s="97"/>
      <c r="G582" s="103" t="n">
        <f aca="false">IF(G$1="P",MAX(0,G$2-$C582),IF(G$1="C",MAX(0,$C582-G$2)))</f>
        <v>0</v>
      </c>
      <c r="H582" s="103" t="n">
        <f aca="false">IF(H$1="P",MAX(0,H$2-$C582),IF(H$1="C",MAX(0,$C582-H$2)))</f>
        <v>0.370000000000001</v>
      </c>
      <c r="I582" s="103" t="n">
        <f aca="false">IF(I$1="P",MAX(0,I$2-$C582),IF(I$1="C",MAX(0,$C582-I$2)))</f>
        <v>5.37</v>
      </c>
      <c r="J582" s="103" t="n">
        <f aca="false">IF(J$1="P",MAX(0,J$2-$C582),IF(J$1="C",MAX(0,$C582-J$2)))</f>
        <v>10.37</v>
      </c>
      <c r="K582" s="103" t="n">
        <f aca="false">IF(K$1="P",MAX(0,K$2-$C582),IF(K$1="C",MAX(0,$C582-K$2)))</f>
        <v>15.37</v>
      </c>
      <c r="L582" s="103" t="n">
        <f aca="false">IF(L$1="P",MAX(0,L$2-$C582),IF(L$1="C",MAX(0,$C582-L$2)))</f>
        <v>25.37</v>
      </c>
      <c r="M582" s="103" t="n">
        <f aca="false">IF(M$1="P",MAX(0,M$2-$C582),IF(M$1="C",MAX(0,$C582-M$2)))</f>
        <v>0</v>
      </c>
      <c r="N582" s="103" t="n">
        <f aca="false">IF(N$1="P",MAX(0,N$2-$C582),IF(N$1="C",MAX(0,$C582-N$2)))</f>
        <v>0</v>
      </c>
      <c r="O582" s="103" t="n">
        <f aca="false">IF(O$1="P",MAX(0,O$2-$C582),IF(O$1="C",MAX(0,$C582-O$2)))</f>
        <v>0</v>
      </c>
      <c r="P582" s="103" t="n">
        <f aca="false">IF(P$1="P",MAX(0,P$2-$C582),IF(P$1="C",MAX(0,$C582-P$2)))</f>
        <v>0</v>
      </c>
      <c r="Q582" s="103" t="n">
        <f aca="false">IF(Q$1="P",MAX(0,Q$2-$C582),IF(Q$1="C",MAX(0,$C582-Q$2)))</f>
        <v>0</v>
      </c>
      <c r="R582" s="103" t="n">
        <f aca="false">IF(R$1="P",MAX(0,R$2-$C582),IF(R$1="C",MAX(0,$C582-R$2)))</f>
        <v>0</v>
      </c>
      <c r="S582" s="104" t="n">
        <f aca="false">A582</f>
        <v>27</v>
      </c>
      <c r="T582" s="105" t="n">
        <f aca="false">VLOOKUP($B582,Gas!$B$3:$E$2506,2)</f>
        <v>2.83</v>
      </c>
      <c r="U582" s="46" t="n">
        <f aca="false">C582/T582</f>
        <v>8.70318021201413</v>
      </c>
      <c r="V582" s="99" t="n">
        <f aca="false">VLOOKUP($B582,Gas!$B$3:$E$2506,4)</f>
        <v>0.277271335929833</v>
      </c>
    </row>
    <row r="583" customFormat="false" ht="12.75" hidden="false" customHeight="false" outlineLevel="0" collapsed="false">
      <c r="A583" s="95" t="n">
        <f aca="false">MONTH(B583)+(YEAR(B583)-1998)*12</f>
        <v>27</v>
      </c>
      <c r="B583" s="107" t="n">
        <v>36601</v>
      </c>
      <c r="C583" s="97" t="n">
        <v>23.26</v>
      </c>
      <c r="D583" s="98" t="n">
        <f aca="false">LN(C583/C582)</f>
        <v>-0.0572300650419281</v>
      </c>
      <c r="E583" s="106" t="n">
        <f aca="false">STDEV(D574:D583)*SQRT(trade_day)</f>
        <v>1.7424200775456</v>
      </c>
      <c r="F583" s="97"/>
      <c r="G583" s="103" t="n">
        <f aca="false">IF(G$1="P",MAX(0,G$2-$C583),IF(G$1="C",MAX(0,$C583-G$2)))</f>
        <v>0</v>
      </c>
      <c r="H583" s="103" t="n">
        <f aca="false">IF(H$1="P",MAX(0,H$2-$C583),IF(H$1="C",MAX(0,$C583-H$2)))</f>
        <v>1.74</v>
      </c>
      <c r="I583" s="103" t="n">
        <f aca="false">IF(I$1="P",MAX(0,I$2-$C583),IF(I$1="C",MAX(0,$C583-I$2)))</f>
        <v>6.74</v>
      </c>
      <c r="J583" s="103" t="n">
        <f aca="false">IF(J$1="P",MAX(0,J$2-$C583),IF(J$1="C",MAX(0,$C583-J$2)))</f>
        <v>11.74</v>
      </c>
      <c r="K583" s="103" t="n">
        <f aca="false">IF(K$1="P",MAX(0,K$2-$C583),IF(K$1="C",MAX(0,$C583-K$2)))</f>
        <v>16.74</v>
      </c>
      <c r="L583" s="103" t="n">
        <f aca="false">IF(L$1="P",MAX(0,L$2-$C583),IF(L$1="C",MAX(0,$C583-L$2)))</f>
        <v>26.74</v>
      </c>
      <c r="M583" s="103" t="n">
        <f aca="false">IF(M$1="P",MAX(0,M$2-$C583),IF(M$1="C",MAX(0,$C583-M$2)))</f>
        <v>0</v>
      </c>
      <c r="N583" s="103" t="n">
        <f aca="false">IF(N$1="P",MAX(0,N$2-$C583),IF(N$1="C",MAX(0,$C583-N$2)))</f>
        <v>0</v>
      </c>
      <c r="O583" s="103" t="n">
        <f aca="false">IF(O$1="P",MAX(0,O$2-$C583),IF(O$1="C",MAX(0,$C583-O$2)))</f>
        <v>0</v>
      </c>
      <c r="P583" s="103" t="n">
        <f aca="false">IF(P$1="P",MAX(0,P$2-$C583),IF(P$1="C",MAX(0,$C583-P$2)))</f>
        <v>0</v>
      </c>
      <c r="Q583" s="103" t="n">
        <f aca="false">IF(Q$1="P",MAX(0,Q$2-$C583),IF(Q$1="C",MAX(0,$C583-Q$2)))</f>
        <v>0</v>
      </c>
      <c r="R583" s="103" t="n">
        <f aca="false">IF(R$1="P",MAX(0,R$2-$C583),IF(R$1="C",MAX(0,$C583-R$2)))</f>
        <v>0</v>
      </c>
      <c r="S583" s="104" t="n">
        <f aca="false">A583</f>
        <v>27</v>
      </c>
      <c r="T583" s="105" t="n">
        <f aca="false">VLOOKUP($B583,Gas!$B$3:$E$2506,2)</f>
        <v>2.76</v>
      </c>
      <c r="U583" s="46" t="n">
        <f aca="false">C583/T583</f>
        <v>8.42753623188406</v>
      </c>
      <c r="V583" s="99" t="n">
        <f aca="false">VLOOKUP($B583,Gas!$B$3:$E$2506,4)</f>
        <v>0.327806002894783</v>
      </c>
    </row>
    <row r="584" customFormat="false" ht="12.75" hidden="false" customHeight="false" outlineLevel="0" collapsed="false">
      <c r="A584" s="95" t="n">
        <f aca="false">MONTH(B584)+(YEAR(B584)-1998)*12</f>
        <v>27</v>
      </c>
      <c r="B584" s="107" t="n">
        <v>36602</v>
      </c>
      <c r="C584" s="97" t="n">
        <v>26.44</v>
      </c>
      <c r="D584" s="98" t="n">
        <f aca="false">LN(C584/C583)</f>
        <v>0.128142867892967</v>
      </c>
      <c r="E584" s="106" t="n">
        <f aca="false">STDEV(D575:D584)*SQRT(trade_day)</f>
        <v>1.79147053415925</v>
      </c>
      <c r="F584" s="97"/>
      <c r="G584" s="103" t="n">
        <f aca="false">IF(G$1="P",MAX(0,G$2-$C584),IF(G$1="C",MAX(0,$C584-G$2)))</f>
        <v>0</v>
      </c>
      <c r="H584" s="103" t="n">
        <f aca="false">IF(H$1="P",MAX(0,H$2-$C584),IF(H$1="C",MAX(0,$C584-H$2)))</f>
        <v>0</v>
      </c>
      <c r="I584" s="103" t="n">
        <f aca="false">IF(I$1="P",MAX(0,I$2-$C584),IF(I$1="C",MAX(0,$C584-I$2)))</f>
        <v>3.56</v>
      </c>
      <c r="J584" s="103" t="n">
        <f aca="false">IF(J$1="P",MAX(0,J$2-$C584),IF(J$1="C",MAX(0,$C584-J$2)))</f>
        <v>8.56</v>
      </c>
      <c r="K584" s="103" t="n">
        <f aca="false">IF(K$1="P",MAX(0,K$2-$C584),IF(K$1="C",MAX(0,$C584-K$2)))</f>
        <v>13.56</v>
      </c>
      <c r="L584" s="103" t="n">
        <f aca="false">IF(L$1="P",MAX(0,L$2-$C584),IF(L$1="C",MAX(0,$C584-L$2)))</f>
        <v>23.56</v>
      </c>
      <c r="M584" s="103" t="n">
        <f aca="false">IF(M$1="P",MAX(0,M$2-$C584),IF(M$1="C",MAX(0,$C584-M$2)))</f>
        <v>1.44</v>
      </c>
      <c r="N584" s="103" t="n">
        <f aca="false">IF(N$1="P",MAX(0,N$2-$C584),IF(N$1="C",MAX(0,$C584-N$2)))</f>
        <v>0</v>
      </c>
      <c r="O584" s="103" t="n">
        <f aca="false">IF(O$1="P",MAX(0,O$2-$C584),IF(O$1="C",MAX(0,$C584-O$2)))</f>
        <v>0</v>
      </c>
      <c r="P584" s="103" t="n">
        <f aca="false">IF(P$1="P",MAX(0,P$2-$C584),IF(P$1="C",MAX(0,$C584-P$2)))</f>
        <v>0</v>
      </c>
      <c r="Q584" s="103" t="n">
        <f aca="false">IF(Q$1="P",MAX(0,Q$2-$C584),IF(Q$1="C",MAX(0,$C584-Q$2)))</f>
        <v>0</v>
      </c>
      <c r="R584" s="103" t="n">
        <f aca="false">IF(R$1="P",MAX(0,R$2-$C584),IF(R$1="C",MAX(0,$C584-R$2)))</f>
        <v>0</v>
      </c>
      <c r="S584" s="104" t="n">
        <f aca="false">A584</f>
        <v>27</v>
      </c>
      <c r="T584" s="105" t="n">
        <f aca="false">VLOOKUP($B584,Gas!$B$3:$E$2506,2)</f>
        <v>2.835</v>
      </c>
      <c r="U584" s="46" t="n">
        <f aca="false">C584/T584</f>
        <v>9.32627865961199</v>
      </c>
      <c r="V584" s="99" t="n">
        <f aca="false">VLOOKUP($B584,Gas!$B$3:$E$2506,4)</f>
        <v>0.357420794467327</v>
      </c>
    </row>
    <row r="585" customFormat="false" ht="12.75" hidden="false" customHeight="false" outlineLevel="0" collapsed="false">
      <c r="A585" s="95" t="n">
        <f aca="false">MONTH(B585)+(YEAR(B585)-1998)*12</f>
        <v>27</v>
      </c>
      <c r="B585" s="107" t="n">
        <v>36605</v>
      </c>
      <c r="C585" s="97" t="n">
        <v>23.47</v>
      </c>
      <c r="D585" s="98" t="n">
        <f aca="false">LN(C585/C584)</f>
        <v>-0.119155005120554</v>
      </c>
      <c r="E585" s="106" t="n">
        <f aca="false">STDEV(D576:D585)*SQRT(trade_day)</f>
        <v>1.82319215029121</v>
      </c>
      <c r="F585" s="97"/>
      <c r="G585" s="103" t="n">
        <f aca="false">IF(G$1="P",MAX(0,G$2-$C585),IF(G$1="C",MAX(0,$C585-G$2)))</f>
        <v>0</v>
      </c>
      <c r="H585" s="103" t="n">
        <f aca="false">IF(H$1="P",MAX(0,H$2-$C585),IF(H$1="C",MAX(0,$C585-H$2)))</f>
        <v>1.53</v>
      </c>
      <c r="I585" s="103" t="n">
        <f aca="false">IF(I$1="P",MAX(0,I$2-$C585),IF(I$1="C",MAX(0,$C585-I$2)))</f>
        <v>6.53</v>
      </c>
      <c r="J585" s="103" t="n">
        <f aca="false">IF(J$1="P",MAX(0,J$2-$C585),IF(J$1="C",MAX(0,$C585-J$2)))</f>
        <v>11.53</v>
      </c>
      <c r="K585" s="103" t="n">
        <f aca="false">IF(K$1="P",MAX(0,K$2-$C585),IF(K$1="C",MAX(0,$C585-K$2)))</f>
        <v>16.53</v>
      </c>
      <c r="L585" s="103" t="n">
        <f aca="false">IF(L$1="P",MAX(0,L$2-$C585),IF(L$1="C",MAX(0,$C585-L$2)))</f>
        <v>26.53</v>
      </c>
      <c r="M585" s="103" t="n">
        <f aca="false">IF(M$1="P",MAX(0,M$2-$C585),IF(M$1="C",MAX(0,$C585-M$2)))</f>
        <v>0</v>
      </c>
      <c r="N585" s="103" t="n">
        <f aca="false">IF(N$1="P",MAX(0,N$2-$C585),IF(N$1="C",MAX(0,$C585-N$2)))</f>
        <v>0</v>
      </c>
      <c r="O585" s="103" t="n">
        <f aca="false">IF(O$1="P",MAX(0,O$2-$C585),IF(O$1="C",MAX(0,$C585-O$2)))</f>
        <v>0</v>
      </c>
      <c r="P585" s="103" t="n">
        <f aca="false">IF(P$1="P",MAX(0,P$2-$C585),IF(P$1="C",MAX(0,$C585-P$2)))</f>
        <v>0</v>
      </c>
      <c r="Q585" s="103" t="n">
        <f aca="false">IF(Q$1="P",MAX(0,Q$2-$C585),IF(Q$1="C",MAX(0,$C585-Q$2)))</f>
        <v>0</v>
      </c>
      <c r="R585" s="103" t="n">
        <f aca="false">IF(R$1="P",MAX(0,R$2-$C585),IF(R$1="C",MAX(0,$C585-R$2)))</f>
        <v>0</v>
      </c>
      <c r="S585" s="104" t="n">
        <f aca="false">A585</f>
        <v>27</v>
      </c>
      <c r="T585" s="105" t="n">
        <f aca="false">VLOOKUP($B585,Gas!$B$3:$E$2506,2)</f>
        <v>2.815</v>
      </c>
      <c r="U585" s="46" t="n">
        <f aca="false">C585/T585</f>
        <v>8.33747779751332</v>
      </c>
      <c r="V585" s="99" t="n">
        <f aca="false">VLOOKUP($B585,Gas!$B$3:$E$2506,4)</f>
        <v>0.3022323990287</v>
      </c>
    </row>
    <row r="586" customFormat="false" ht="12.75" hidden="false" customHeight="false" outlineLevel="0" collapsed="false">
      <c r="A586" s="95" t="n">
        <f aca="false">MONTH(B586)+(YEAR(B586)-1998)*12</f>
        <v>27</v>
      </c>
      <c r="B586" s="107" t="n">
        <v>36606</v>
      </c>
      <c r="C586" s="97" t="n">
        <v>23.41</v>
      </c>
      <c r="D586" s="98" t="n">
        <f aca="false">LN(C586/C585)</f>
        <v>-0.00255972836011273</v>
      </c>
      <c r="E586" s="106" t="n">
        <f aca="false">STDEV(D577:D586)*SQRT(trade_day)</f>
        <v>1.59711410142114</v>
      </c>
      <c r="F586" s="97"/>
      <c r="G586" s="103" t="n">
        <f aca="false">IF(G$1="P",MAX(0,G$2-$C586),IF(G$1="C",MAX(0,$C586-G$2)))</f>
        <v>0</v>
      </c>
      <c r="H586" s="103" t="n">
        <f aca="false">IF(H$1="P",MAX(0,H$2-$C586),IF(H$1="C",MAX(0,$C586-H$2)))</f>
        <v>1.59</v>
      </c>
      <c r="I586" s="103" t="n">
        <f aca="false">IF(I$1="P",MAX(0,I$2-$C586),IF(I$1="C",MAX(0,$C586-I$2)))</f>
        <v>6.59</v>
      </c>
      <c r="J586" s="103" t="n">
        <f aca="false">IF(J$1="P",MAX(0,J$2-$C586),IF(J$1="C",MAX(0,$C586-J$2)))</f>
        <v>11.59</v>
      </c>
      <c r="K586" s="103" t="n">
        <f aca="false">IF(K$1="P",MAX(0,K$2-$C586),IF(K$1="C",MAX(0,$C586-K$2)))</f>
        <v>16.59</v>
      </c>
      <c r="L586" s="103" t="n">
        <f aca="false">IF(L$1="P",MAX(0,L$2-$C586),IF(L$1="C",MAX(0,$C586-L$2)))</f>
        <v>26.59</v>
      </c>
      <c r="M586" s="103" t="n">
        <f aca="false">IF(M$1="P",MAX(0,M$2-$C586),IF(M$1="C",MAX(0,$C586-M$2)))</f>
        <v>0</v>
      </c>
      <c r="N586" s="103" t="n">
        <f aca="false">IF(N$1="P",MAX(0,N$2-$C586),IF(N$1="C",MAX(0,$C586-N$2)))</f>
        <v>0</v>
      </c>
      <c r="O586" s="103" t="n">
        <f aca="false">IF(O$1="P",MAX(0,O$2-$C586),IF(O$1="C",MAX(0,$C586-O$2)))</f>
        <v>0</v>
      </c>
      <c r="P586" s="103" t="n">
        <f aca="false">IF(P$1="P",MAX(0,P$2-$C586),IF(P$1="C",MAX(0,$C586-P$2)))</f>
        <v>0</v>
      </c>
      <c r="Q586" s="103" t="n">
        <f aca="false">IF(Q$1="P",MAX(0,Q$2-$C586),IF(Q$1="C",MAX(0,$C586-Q$2)))</f>
        <v>0</v>
      </c>
      <c r="R586" s="103" t="n">
        <f aca="false">IF(R$1="P",MAX(0,R$2-$C586),IF(R$1="C",MAX(0,$C586-R$2)))</f>
        <v>0</v>
      </c>
      <c r="S586" s="104" t="n">
        <f aca="false">A586</f>
        <v>27</v>
      </c>
      <c r="T586" s="105" t="n">
        <f aca="false">VLOOKUP($B586,Gas!$B$3:$E$2506,2)</f>
        <v>2.735</v>
      </c>
      <c r="U586" s="46" t="n">
        <f aca="false">C586/T586</f>
        <v>8.55941499085923</v>
      </c>
      <c r="V586" s="99" t="n">
        <f aca="false">VLOOKUP($B586,Gas!$B$3:$E$2506,4)</f>
        <v>0.320942044550825</v>
      </c>
    </row>
    <row r="587" customFormat="false" ht="12.75" hidden="false" customHeight="false" outlineLevel="0" collapsed="false">
      <c r="A587" s="95" t="n">
        <f aca="false">MONTH(B587)+(YEAR(B587)-1998)*12</f>
        <v>27</v>
      </c>
      <c r="B587" s="107" t="n">
        <v>36607</v>
      </c>
      <c r="C587" s="97" t="n">
        <v>26.68</v>
      </c>
      <c r="D587" s="98" t="n">
        <f aca="false">LN(C587/C586)</f>
        <v>0.130750939544604</v>
      </c>
      <c r="E587" s="106" t="n">
        <f aca="false">STDEV(D578:D587)*SQRT(trade_day)</f>
        <v>1.67823886629504</v>
      </c>
      <c r="F587" s="97"/>
      <c r="G587" s="103" t="n">
        <f aca="false">IF(G$1="P",MAX(0,G$2-$C587),IF(G$1="C",MAX(0,$C587-G$2)))</f>
        <v>0</v>
      </c>
      <c r="H587" s="103" t="n">
        <f aca="false">IF(H$1="P",MAX(0,H$2-$C587),IF(H$1="C",MAX(0,$C587-H$2)))</f>
        <v>0</v>
      </c>
      <c r="I587" s="103" t="n">
        <f aca="false">IF(I$1="P",MAX(0,I$2-$C587),IF(I$1="C",MAX(0,$C587-I$2)))</f>
        <v>3.32</v>
      </c>
      <c r="J587" s="103" t="n">
        <f aca="false">IF(J$1="P",MAX(0,J$2-$C587),IF(J$1="C",MAX(0,$C587-J$2)))</f>
        <v>8.32</v>
      </c>
      <c r="K587" s="103" t="n">
        <f aca="false">IF(K$1="P",MAX(0,K$2-$C587),IF(K$1="C",MAX(0,$C587-K$2)))</f>
        <v>13.32</v>
      </c>
      <c r="L587" s="103" t="n">
        <f aca="false">IF(L$1="P",MAX(0,L$2-$C587),IF(L$1="C",MAX(0,$C587-L$2)))</f>
        <v>23.32</v>
      </c>
      <c r="M587" s="103" t="n">
        <f aca="false">IF(M$1="P",MAX(0,M$2-$C587),IF(M$1="C",MAX(0,$C587-M$2)))</f>
        <v>1.68</v>
      </c>
      <c r="N587" s="103" t="n">
        <f aca="false">IF(N$1="P",MAX(0,N$2-$C587),IF(N$1="C",MAX(0,$C587-N$2)))</f>
        <v>0</v>
      </c>
      <c r="O587" s="103" t="n">
        <f aca="false">IF(O$1="P",MAX(0,O$2-$C587),IF(O$1="C",MAX(0,$C587-O$2)))</f>
        <v>0</v>
      </c>
      <c r="P587" s="103" t="n">
        <f aca="false">IF(P$1="P",MAX(0,P$2-$C587),IF(P$1="C",MAX(0,$C587-P$2)))</f>
        <v>0</v>
      </c>
      <c r="Q587" s="103" t="n">
        <f aca="false">IF(Q$1="P",MAX(0,Q$2-$C587),IF(Q$1="C",MAX(0,$C587-Q$2)))</f>
        <v>0</v>
      </c>
      <c r="R587" s="103" t="n">
        <f aca="false">IF(R$1="P",MAX(0,R$2-$C587),IF(R$1="C",MAX(0,$C587-R$2)))</f>
        <v>0</v>
      </c>
      <c r="S587" s="104" t="n">
        <f aca="false">A587</f>
        <v>27</v>
      </c>
      <c r="T587" s="105" t="n">
        <f aca="false">VLOOKUP($B587,Gas!$B$3:$E$2506,2)</f>
        <v>2.745</v>
      </c>
      <c r="U587" s="46" t="n">
        <f aca="false">C587/T587</f>
        <v>9.71948998178506</v>
      </c>
      <c r="V587" s="99" t="n">
        <f aca="false">VLOOKUP($B587,Gas!$B$3:$E$2506,4)</f>
        <v>0.32211695481987</v>
      </c>
    </row>
    <row r="588" customFormat="false" ht="12.75" hidden="false" customHeight="false" outlineLevel="0" collapsed="false">
      <c r="A588" s="95" t="n">
        <f aca="false">MONTH(B588)+(YEAR(B588)-1998)*12</f>
        <v>27</v>
      </c>
      <c r="B588" s="107" t="n">
        <v>36608</v>
      </c>
      <c r="C588" s="97" t="n">
        <v>24.09</v>
      </c>
      <c r="D588" s="98" t="n">
        <f aca="false">LN(C588/C587)</f>
        <v>-0.102117404420643</v>
      </c>
      <c r="E588" s="106" t="n">
        <f aca="false">STDEV(D579:D588)*SQRT(trade_day)</f>
        <v>1.74995589024638</v>
      </c>
      <c r="F588" s="97"/>
      <c r="G588" s="103" t="n">
        <f aca="false">IF(G$1="P",MAX(0,G$2-$C588),IF(G$1="C",MAX(0,$C588-G$2)))</f>
        <v>0</v>
      </c>
      <c r="H588" s="103" t="n">
        <f aca="false">IF(H$1="P",MAX(0,H$2-$C588),IF(H$1="C",MAX(0,$C588-H$2)))</f>
        <v>0.91</v>
      </c>
      <c r="I588" s="103" t="n">
        <f aca="false">IF(I$1="P",MAX(0,I$2-$C588),IF(I$1="C",MAX(0,$C588-I$2)))</f>
        <v>5.91</v>
      </c>
      <c r="J588" s="103" t="n">
        <f aca="false">IF(J$1="P",MAX(0,J$2-$C588),IF(J$1="C",MAX(0,$C588-J$2)))</f>
        <v>10.91</v>
      </c>
      <c r="K588" s="103" t="n">
        <f aca="false">IF(K$1="P",MAX(0,K$2-$C588),IF(K$1="C",MAX(0,$C588-K$2)))</f>
        <v>15.91</v>
      </c>
      <c r="L588" s="103" t="n">
        <f aca="false">IF(L$1="P",MAX(0,L$2-$C588),IF(L$1="C",MAX(0,$C588-L$2)))</f>
        <v>25.91</v>
      </c>
      <c r="M588" s="103" t="n">
        <f aca="false">IF(M$1="P",MAX(0,M$2-$C588),IF(M$1="C",MAX(0,$C588-M$2)))</f>
        <v>0</v>
      </c>
      <c r="N588" s="103" t="n">
        <f aca="false">IF(N$1="P",MAX(0,N$2-$C588),IF(N$1="C",MAX(0,$C588-N$2)))</f>
        <v>0</v>
      </c>
      <c r="O588" s="103" t="n">
        <f aca="false">IF(O$1="P",MAX(0,O$2-$C588),IF(O$1="C",MAX(0,$C588-O$2)))</f>
        <v>0</v>
      </c>
      <c r="P588" s="103" t="n">
        <f aca="false">IF(P$1="P",MAX(0,P$2-$C588),IF(P$1="C",MAX(0,$C588-P$2)))</f>
        <v>0</v>
      </c>
      <c r="Q588" s="103" t="n">
        <f aca="false">IF(Q$1="P",MAX(0,Q$2-$C588),IF(Q$1="C",MAX(0,$C588-Q$2)))</f>
        <v>0</v>
      </c>
      <c r="R588" s="103" t="n">
        <f aca="false">IF(R$1="P",MAX(0,R$2-$C588),IF(R$1="C",MAX(0,$C588-R$2)))</f>
        <v>0</v>
      </c>
      <c r="S588" s="104" t="n">
        <f aca="false">A588</f>
        <v>27</v>
      </c>
      <c r="T588" s="105" t="n">
        <f aca="false">VLOOKUP($B588,Gas!$B$3:$E$2506,2)</f>
        <v>2.785</v>
      </c>
      <c r="U588" s="46" t="n">
        <f aca="false">C588/T588</f>
        <v>8.64991023339318</v>
      </c>
      <c r="V588" s="99" t="n">
        <f aca="false">VLOOKUP($B588,Gas!$B$3:$E$2506,4)</f>
        <v>0.334720510914839</v>
      </c>
    </row>
    <row r="589" customFormat="false" ht="12.75" hidden="false" customHeight="false" outlineLevel="0" collapsed="false">
      <c r="A589" s="95" t="n">
        <f aca="false">MONTH(B589)+(YEAR(B589)-1998)*12</f>
        <v>27</v>
      </c>
      <c r="B589" s="107" t="n">
        <v>36609</v>
      </c>
      <c r="C589" s="97" t="n">
        <v>26.42</v>
      </c>
      <c r="D589" s="98" t="n">
        <f aca="false">LN(C589/C588)</f>
        <v>0.0923244824673993</v>
      </c>
      <c r="E589" s="106" t="n">
        <f aca="false">STDEV(D580:D589)*SQRT(trade_day)</f>
        <v>1.73335696088127</v>
      </c>
      <c r="F589" s="97"/>
      <c r="G589" s="103" t="n">
        <f aca="false">IF(G$1="P",MAX(0,G$2-$C589),IF(G$1="C",MAX(0,$C589-G$2)))</f>
        <v>0</v>
      </c>
      <c r="H589" s="103" t="n">
        <f aca="false">IF(H$1="P",MAX(0,H$2-$C589),IF(H$1="C",MAX(0,$C589-H$2)))</f>
        <v>0</v>
      </c>
      <c r="I589" s="103" t="n">
        <f aca="false">IF(I$1="P",MAX(0,I$2-$C589),IF(I$1="C",MAX(0,$C589-I$2)))</f>
        <v>3.58</v>
      </c>
      <c r="J589" s="103" t="n">
        <f aca="false">IF(J$1="P",MAX(0,J$2-$C589),IF(J$1="C",MAX(0,$C589-J$2)))</f>
        <v>8.58</v>
      </c>
      <c r="K589" s="103" t="n">
        <f aca="false">IF(K$1="P",MAX(0,K$2-$C589),IF(K$1="C",MAX(0,$C589-K$2)))</f>
        <v>13.58</v>
      </c>
      <c r="L589" s="103" t="n">
        <f aca="false">IF(L$1="P",MAX(0,L$2-$C589),IF(L$1="C",MAX(0,$C589-L$2)))</f>
        <v>23.58</v>
      </c>
      <c r="M589" s="103" t="n">
        <f aca="false">IF(M$1="P",MAX(0,M$2-$C589),IF(M$1="C",MAX(0,$C589-M$2)))</f>
        <v>1.42</v>
      </c>
      <c r="N589" s="103" t="n">
        <f aca="false">IF(N$1="P",MAX(0,N$2-$C589),IF(N$1="C",MAX(0,$C589-N$2)))</f>
        <v>0</v>
      </c>
      <c r="O589" s="103" t="n">
        <f aca="false">IF(O$1="P",MAX(0,O$2-$C589),IF(O$1="C",MAX(0,$C589-O$2)))</f>
        <v>0</v>
      </c>
      <c r="P589" s="103" t="n">
        <f aca="false">IF(P$1="P",MAX(0,P$2-$C589),IF(P$1="C",MAX(0,$C589-P$2)))</f>
        <v>0</v>
      </c>
      <c r="Q589" s="103" t="n">
        <f aca="false">IF(Q$1="P",MAX(0,Q$2-$C589),IF(Q$1="C",MAX(0,$C589-Q$2)))</f>
        <v>0</v>
      </c>
      <c r="R589" s="103" t="n">
        <f aca="false">IF(R$1="P",MAX(0,R$2-$C589),IF(R$1="C",MAX(0,$C589-R$2)))</f>
        <v>0</v>
      </c>
      <c r="S589" s="104" t="n">
        <f aca="false">A589</f>
        <v>27</v>
      </c>
      <c r="T589" s="105" t="n">
        <f aca="false">VLOOKUP($B589,Gas!$B$3:$E$2506,2)</f>
        <v>2.75</v>
      </c>
      <c r="U589" s="46" t="n">
        <f aca="false">C589/T589</f>
        <v>9.60727272727273</v>
      </c>
      <c r="V589" s="99" t="n">
        <f aca="false">VLOOKUP($B589,Gas!$B$3:$E$2506,4)</f>
        <v>0.330365112233985</v>
      </c>
    </row>
    <row r="590" customFormat="false" ht="12.75" hidden="false" customHeight="false" outlineLevel="0" collapsed="false">
      <c r="A590" s="95" t="n">
        <f aca="false">MONTH(B590)+(YEAR(B590)-1998)*12</f>
        <v>27</v>
      </c>
      <c r="B590" s="107" t="n">
        <v>36612</v>
      </c>
      <c r="C590" s="97" t="n">
        <v>25.96</v>
      </c>
      <c r="D590" s="98" t="n">
        <f aca="false">LN(C590/C589)</f>
        <v>-0.0175644072582901</v>
      </c>
      <c r="E590" s="106" t="n">
        <f aca="false">STDEV(D581:D590)*SQRT(trade_day)</f>
        <v>1.48910384762642</v>
      </c>
      <c r="F590" s="97"/>
      <c r="G590" s="103" t="n">
        <f aca="false">IF(G$1="P",MAX(0,G$2-$C590),IF(G$1="C",MAX(0,$C590-G$2)))</f>
        <v>0</v>
      </c>
      <c r="H590" s="103" t="n">
        <f aca="false">IF(H$1="P",MAX(0,H$2-$C590),IF(H$1="C",MAX(0,$C590-H$2)))</f>
        <v>0</v>
      </c>
      <c r="I590" s="103" t="n">
        <f aca="false">IF(I$1="P",MAX(0,I$2-$C590),IF(I$1="C",MAX(0,$C590-I$2)))</f>
        <v>4.04</v>
      </c>
      <c r="J590" s="103" t="n">
        <f aca="false">IF(J$1="P",MAX(0,J$2-$C590),IF(J$1="C",MAX(0,$C590-J$2)))</f>
        <v>9.04</v>
      </c>
      <c r="K590" s="103" t="n">
        <f aca="false">IF(K$1="P",MAX(0,K$2-$C590),IF(K$1="C",MAX(0,$C590-K$2)))</f>
        <v>14.04</v>
      </c>
      <c r="L590" s="103" t="n">
        <f aca="false">IF(L$1="P",MAX(0,L$2-$C590),IF(L$1="C",MAX(0,$C590-L$2)))</f>
        <v>24.04</v>
      </c>
      <c r="M590" s="103" t="n">
        <f aca="false">IF(M$1="P",MAX(0,M$2-$C590),IF(M$1="C",MAX(0,$C590-M$2)))</f>
        <v>0.960000000000001</v>
      </c>
      <c r="N590" s="103" t="n">
        <f aca="false">IF(N$1="P",MAX(0,N$2-$C590),IF(N$1="C",MAX(0,$C590-N$2)))</f>
        <v>0</v>
      </c>
      <c r="O590" s="103" t="n">
        <f aca="false">IF(O$1="P",MAX(0,O$2-$C590),IF(O$1="C",MAX(0,$C590-O$2)))</f>
        <v>0</v>
      </c>
      <c r="P590" s="103" t="n">
        <f aca="false">IF(P$1="P",MAX(0,P$2-$C590),IF(P$1="C",MAX(0,$C590-P$2)))</f>
        <v>0</v>
      </c>
      <c r="Q590" s="103" t="n">
        <f aca="false">IF(Q$1="P",MAX(0,Q$2-$C590),IF(Q$1="C",MAX(0,$C590-Q$2)))</f>
        <v>0</v>
      </c>
      <c r="R590" s="103" t="n">
        <f aca="false">IF(R$1="P",MAX(0,R$2-$C590),IF(R$1="C",MAX(0,$C590-R$2)))</f>
        <v>0</v>
      </c>
      <c r="S590" s="104" t="n">
        <f aca="false">A590</f>
        <v>27</v>
      </c>
      <c r="T590" s="105" t="n">
        <f aca="false">VLOOKUP($B590,Gas!$B$3:$E$2506,2)</f>
        <v>2.815</v>
      </c>
      <c r="U590" s="46" t="n">
        <f aca="false">C590/T590</f>
        <v>9.22202486678508</v>
      </c>
      <c r="V590" s="99" t="n">
        <f aca="false">VLOOKUP($B590,Gas!$B$3:$E$2506,4)</f>
        <v>0.270532579224759</v>
      </c>
    </row>
    <row r="591" customFormat="false" ht="12.75" hidden="false" customHeight="false" outlineLevel="0" collapsed="false">
      <c r="A591" s="95" t="n">
        <f aca="false">MONTH(B591)+(YEAR(B591)-1998)*12</f>
        <v>27</v>
      </c>
      <c r="B591" s="107" t="n">
        <v>36613</v>
      </c>
      <c r="C591" s="97" t="n">
        <v>28.47</v>
      </c>
      <c r="D591" s="98" t="n">
        <f aca="false">LN(C591/C590)</f>
        <v>0.0922940094540569</v>
      </c>
      <c r="E591" s="106" t="n">
        <f aca="false">STDEV(D582:D591)*SQRT(trade_day)</f>
        <v>1.56649872377133</v>
      </c>
      <c r="F591" s="97"/>
      <c r="G591" s="103" t="n">
        <f aca="false">IF(G$1="P",MAX(0,G$2-$C591),IF(G$1="C",MAX(0,$C591-G$2)))</f>
        <v>0</v>
      </c>
      <c r="H591" s="103" t="n">
        <f aca="false">IF(H$1="P",MAX(0,H$2-$C591),IF(H$1="C",MAX(0,$C591-H$2)))</f>
        <v>0</v>
      </c>
      <c r="I591" s="103" t="n">
        <f aca="false">IF(I$1="P",MAX(0,I$2-$C591),IF(I$1="C",MAX(0,$C591-I$2)))</f>
        <v>1.53</v>
      </c>
      <c r="J591" s="103" t="n">
        <f aca="false">IF(J$1="P",MAX(0,J$2-$C591),IF(J$1="C",MAX(0,$C591-J$2)))</f>
        <v>6.53</v>
      </c>
      <c r="K591" s="103" t="n">
        <f aca="false">IF(K$1="P",MAX(0,K$2-$C591),IF(K$1="C",MAX(0,$C591-K$2)))</f>
        <v>11.53</v>
      </c>
      <c r="L591" s="103" t="n">
        <f aca="false">IF(L$1="P",MAX(0,L$2-$C591),IF(L$1="C",MAX(0,$C591-L$2)))</f>
        <v>21.53</v>
      </c>
      <c r="M591" s="103" t="n">
        <f aca="false">IF(M$1="P",MAX(0,M$2-$C591),IF(M$1="C",MAX(0,$C591-M$2)))</f>
        <v>3.47</v>
      </c>
      <c r="N591" s="103" t="n">
        <f aca="false">IF(N$1="P",MAX(0,N$2-$C591),IF(N$1="C",MAX(0,$C591-N$2)))</f>
        <v>0</v>
      </c>
      <c r="O591" s="103" t="n">
        <f aca="false">IF(O$1="P",MAX(0,O$2-$C591),IF(O$1="C",MAX(0,$C591-O$2)))</f>
        <v>0</v>
      </c>
      <c r="P591" s="103" t="n">
        <f aca="false">IF(P$1="P",MAX(0,P$2-$C591),IF(P$1="C",MAX(0,$C591-P$2)))</f>
        <v>0</v>
      </c>
      <c r="Q591" s="103" t="n">
        <f aca="false">IF(Q$1="P",MAX(0,Q$2-$C591),IF(Q$1="C",MAX(0,$C591-Q$2)))</f>
        <v>0</v>
      </c>
      <c r="R591" s="103" t="n">
        <f aca="false">IF(R$1="P",MAX(0,R$2-$C591),IF(R$1="C",MAX(0,$C591-R$2)))</f>
        <v>0</v>
      </c>
      <c r="S591" s="104" t="n">
        <f aca="false">A591</f>
        <v>27</v>
      </c>
      <c r="T591" s="105" t="n">
        <f aca="false">VLOOKUP($B591,Gas!$B$3:$E$2506,2)</f>
        <v>2.815</v>
      </c>
      <c r="U591" s="46" t="n">
        <f aca="false">C591/T591</f>
        <v>10.113676731794</v>
      </c>
      <c r="V591" s="99" t="n">
        <f aca="false">VLOOKUP($B591,Gas!$B$3:$E$2506,4)</f>
        <v>0.267129987996903</v>
      </c>
    </row>
    <row r="592" customFormat="false" ht="12.75" hidden="false" customHeight="false" outlineLevel="0" collapsed="false">
      <c r="A592" s="95" t="n">
        <f aca="false">MONTH(B592)+(YEAR(B592)-1998)*12</f>
        <v>27</v>
      </c>
      <c r="B592" s="107" t="n">
        <v>36614</v>
      </c>
      <c r="C592" s="97" t="n">
        <v>29.38</v>
      </c>
      <c r="D592" s="98" t="n">
        <f aca="false">LN(C592/C591)</f>
        <v>0.0314632694557851</v>
      </c>
      <c r="E592" s="106" t="n">
        <f aca="false">STDEV(D583:D592)*SQRT(trade_day)</f>
        <v>1.45921077716748</v>
      </c>
      <c r="F592" s="97"/>
      <c r="G592" s="103" t="n">
        <f aca="false">IF(G$1="P",MAX(0,G$2-$C592),IF(G$1="C",MAX(0,$C592-G$2)))</f>
        <v>0</v>
      </c>
      <c r="H592" s="103" t="n">
        <f aca="false">IF(H$1="P",MAX(0,H$2-$C592),IF(H$1="C",MAX(0,$C592-H$2)))</f>
        <v>0</v>
      </c>
      <c r="I592" s="103" t="n">
        <f aca="false">IF(I$1="P",MAX(0,I$2-$C592),IF(I$1="C",MAX(0,$C592-I$2)))</f>
        <v>0.620000000000001</v>
      </c>
      <c r="J592" s="103" t="n">
        <f aca="false">IF(J$1="P",MAX(0,J$2-$C592),IF(J$1="C",MAX(0,$C592-J$2)))</f>
        <v>5.62</v>
      </c>
      <c r="K592" s="103" t="n">
        <f aca="false">IF(K$1="P",MAX(0,K$2-$C592),IF(K$1="C",MAX(0,$C592-K$2)))</f>
        <v>10.62</v>
      </c>
      <c r="L592" s="103" t="n">
        <f aca="false">IF(L$1="P",MAX(0,L$2-$C592),IF(L$1="C",MAX(0,$C592-L$2)))</f>
        <v>20.62</v>
      </c>
      <c r="M592" s="103" t="n">
        <f aca="false">IF(M$1="P",MAX(0,M$2-$C592),IF(M$1="C",MAX(0,$C592-M$2)))</f>
        <v>4.38</v>
      </c>
      <c r="N592" s="103" t="n">
        <f aca="false">IF(N$1="P",MAX(0,N$2-$C592),IF(N$1="C",MAX(0,$C592-N$2)))</f>
        <v>0</v>
      </c>
      <c r="O592" s="103" t="n">
        <f aca="false">IF(O$1="P",MAX(0,O$2-$C592),IF(O$1="C",MAX(0,$C592-O$2)))</f>
        <v>0</v>
      </c>
      <c r="P592" s="103" t="n">
        <f aca="false">IF(P$1="P",MAX(0,P$2-$C592),IF(P$1="C",MAX(0,$C592-P$2)))</f>
        <v>0</v>
      </c>
      <c r="Q592" s="103" t="n">
        <f aca="false">IF(Q$1="P",MAX(0,Q$2-$C592),IF(Q$1="C",MAX(0,$C592-Q$2)))</f>
        <v>0</v>
      </c>
      <c r="R592" s="103" t="n">
        <f aca="false">IF(R$1="P",MAX(0,R$2-$C592),IF(R$1="C",MAX(0,$C592-R$2)))</f>
        <v>0</v>
      </c>
      <c r="S592" s="104" t="n">
        <f aca="false">A592</f>
        <v>27</v>
      </c>
      <c r="T592" s="105" t="n">
        <f aca="false">VLOOKUP($B592,Gas!$B$3:$E$2506,2)</f>
        <v>2.925</v>
      </c>
      <c r="U592" s="46" t="n">
        <f aca="false">C592/T592</f>
        <v>10.0444444444444</v>
      </c>
      <c r="V592" s="99" t="n">
        <f aca="false">VLOOKUP($B592,Gas!$B$3:$E$2506,4)</f>
        <v>0.353539297301677</v>
      </c>
    </row>
    <row r="593" customFormat="false" ht="12.75" hidden="false" customHeight="false" outlineLevel="0" collapsed="false">
      <c r="A593" s="95" t="n">
        <f aca="false">MONTH(B593)+(YEAR(B593)-1998)*12</f>
        <v>27</v>
      </c>
      <c r="B593" s="107" t="n">
        <v>36615</v>
      </c>
      <c r="C593" s="97" t="n">
        <v>27.2</v>
      </c>
      <c r="D593" s="98" t="n">
        <f aca="false">LN(C593/C592)</f>
        <v>-0.0770971974437796</v>
      </c>
      <c r="E593" s="106" t="n">
        <f aca="false">STDEV(D584:D593)*SQRT(trade_day)</f>
        <v>1.49056846124032</v>
      </c>
      <c r="F593" s="97"/>
      <c r="G593" s="103" t="n">
        <f aca="false">IF(G$1="P",MAX(0,G$2-$C593),IF(G$1="C",MAX(0,$C593-G$2)))</f>
        <v>0</v>
      </c>
      <c r="H593" s="103" t="n">
        <f aca="false">IF(H$1="P",MAX(0,H$2-$C593),IF(H$1="C",MAX(0,$C593-H$2)))</f>
        <v>0</v>
      </c>
      <c r="I593" s="103" t="n">
        <f aca="false">IF(I$1="P",MAX(0,I$2-$C593),IF(I$1="C",MAX(0,$C593-I$2)))</f>
        <v>2.8</v>
      </c>
      <c r="J593" s="103" t="n">
        <f aca="false">IF(J$1="P",MAX(0,J$2-$C593),IF(J$1="C",MAX(0,$C593-J$2)))</f>
        <v>7.8</v>
      </c>
      <c r="K593" s="103" t="n">
        <f aca="false">IF(K$1="P",MAX(0,K$2-$C593),IF(K$1="C",MAX(0,$C593-K$2)))</f>
        <v>12.8</v>
      </c>
      <c r="L593" s="103" t="n">
        <f aca="false">IF(L$1="P",MAX(0,L$2-$C593),IF(L$1="C",MAX(0,$C593-L$2)))</f>
        <v>22.8</v>
      </c>
      <c r="M593" s="103" t="n">
        <f aca="false">IF(M$1="P",MAX(0,M$2-$C593),IF(M$1="C",MAX(0,$C593-M$2)))</f>
        <v>2.2</v>
      </c>
      <c r="N593" s="103" t="n">
        <f aca="false">IF(N$1="P",MAX(0,N$2-$C593),IF(N$1="C",MAX(0,$C593-N$2)))</f>
        <v>0</v>
      </c>
      <c r="O593" s="103" t="n">
        <f aca="false">IF(O$1="P",MAX(0,O$2-$C593),IF(O$1="C",MAX(0,$C593-O$2)))</f>
        <v>0</v>
      </c>
      <c r="P593" s="103" t="n">
        <f aca="false">IF(P$1="P",MAX(0,P$2-$C593),IF(P$1="C",MAX(0,$C593-P$2)))</f>
        <v>0</v>
      </c>
      <c r="Q593" s="103" t="n">
        <f aca="false">IF(Q$1="P",MAX(0,Q$2-$C593),IF(Q$1="C",MAX(0,$C593-Q$2)))</f>
        <v>0</v>
      </c>
      <c r="R593" s="103" t="n">
        <f aca="false">IF(R$1="P",MAX(0,R$2-$C593),IF(R$1="C",MAX(0,$C593-R$2)))</f>
        <v>0</v>
      </c>
      <c r="S593" s="104" t="n">
        <f aca="false">A593</f>
        <v>27</v>
      </c>
      <c r="T593" s="105" t="n">
        <f aca="false">VLOOKUP($B593,Gas!$B$3:$E$2506,2)</f>
        <v>2.92</v>
      </c>
      <c r="U593" s="46" t="n">
        <f aca="false">C593/T593</f>
        <v>9.31506849315069</v>
      </c>
      <c r="V593" s="99" t="n">
        <f aca="false">VLOOKUP($B593,Gas!$B$3:$E$2506,4)</f>
        <v>0.354441545185996</v>
      </c>
    </row>
    <row r="594" customFormat="false" ht="12.75" hidden="false" customHeight="false" outlineLevel="0" collapsed="false">
      <c r="A594" s="95" t="n">
        <f aca="false">MONTH(B594)+(YEAR(B594)-1998)*12</f>
        <v>27</v>
      </c>
      <c r="B594" s="107" t="n">
        <v>36616</v>
      </c>
      <c r="C594" s="97" t="n">
        <v>23.78</v>
      </c>
      <c r="D594" s="98" t="n">
        <f aca="false">LN(C594/C593)</f>
        <v>-0.134372082039316</v>
      </c>
      <c r="E594" s="106" t="n">
        <f aca="false">STDEV(D585:D594)*SQRT(trade_day)</f>
        <v>1.51789521538314</v>
      </c>
      <c r="F594" s="97"/>
      <c r="G594" s="103" t="n">
        <f aca="false">IF(G$1="P",MAX(0,G$2-$C594),IF(G$1="C",MAX(0,$C594-G$2)))</f>
        <v>0</v>
      </c>
      <c r="H594" s="103" t="n">
        <f aca="false">IF(H$1="P",MAX(0,H$2-$C594),IF(H$1="C",MAX(0,$C594-H$2)))</f>
        <v>1.22</v>
      </c>
      <c r="I594" s="103" t="n">
        <f aca="false">IF(I$1="P",MAX(0,I$2-$C594),IF(I$1="C",MAX(0,$C594-I$2)))</f>
        <v>6.22</v>
      </c>
      <c r="J594" s="103" t="n">
        <f aca="false">IF(J$1="P",MAX(0,J$2-$C594),IF(J$1="C",MAX(0,$C594-J$2)))</f>
        <v>11.22</v>
      </c>
      <c r="K594" s="103" t="n">
        <f aca="false">IF(K$1="P",MAX(0,K$2-$C594),IF(K$1="C",MAX(0,$C594-K$2)))</f>
        <v>16.22</v>
      </c>
      <c r="L594" s="103" t="n">
        <f aca="false">IF(L$1="P",MAX(0,L$2-$C594),IF(L$1="C",MAX(0,$C594-L$2)))</f>
        <v>26.22</v>
      </c>
      <c r="M594" s="103" t="n">
        <f aca="false">IF(M$1="P",MAX(0,M$2-$C594),IF(M$1="C",MAX(0,$C594-M$2)))</f>
        <v>0</v>
      </c>
      <c r="N594" s="103" t="n">
        <f aca="false">IF(N$1="P",MAX(0,N$2-$C594),IF(N$1="C",MAX(0,$C594-N$2)))</f>
        <v>0</v>
      </c>
      <c r="O594" s="103" t="n">
        <f aca="false">IF(O$1="P",MAX(0,O$2-$C594),IF(O$1="C",MAX(0,$C594-O$2)))</f>
        <v>0</v>
      </c>
      <c r="P594" s="103" t="n">
        <f aca="false">IF(P$1="P",MAX(0,P$2-$C594),IF(P$1="C",MAX(0,$C594-P$2)))</f>
        <v>0</v>
      </c>
      <c r="Q594" s="103" t="n">
        <f aca="false">IF(Q$1="P",MAX(0,Q$2-$C594),IF(Q$1="C",MAX(0,$C594-Q$2)))</f>
        <v>0</v>
      </c>
      <c r="R594" s="103" t="n">
        <f aca="false">IF(R$1="P",MAX(0,R$2-$C594),IF(R$1="C",MAX(0,$C594-R$2)))</f>
        <v>0</v>
      </c>
      <c r="S594" s="104" t="n">
        <f aca="false">A594</f>
        <v>27</v>
      </c>
      <c r="T594" s="105" t="n">
        <f aca="false">VLOOKUP($B594,Gas!$B$3:$E$2506,2)</f>
        <v>2.83</v>
      </c>
      <c r="U594" s="46" t="n">
        <f aca="false">C594/T594</f>
        <v>8.40282685512367</v>
      </c>
      <c r="V594" s="99" t="n">
        <f aca="false">VLOOKUP($B594,Gas!$B$3:$E$2506,4)</f>
        <v>0.363838418397846</v>
      </c>
    </row>
    <row r="595" customFormat="false" ht="12.75" hidden="false" customHeight="false" outlineLevel="0" collapsed="false">
      <c r="A595" s="95" t="n">
        <f aca="false">MONTH(B595)+(YEAR(B595)-1998)*12</f>
        <v>28</v>
      </c>
      <c r="B595" s="107" t="n">
        <v>36619</v>
      </c>
      <c r="C595" s="97" t="n">
        <v>26.1</v>
      </c>
      <c r="D595" s="98" t="n">
        <f aca="false">LN(C595/C594)</f>
        <v>0.093090423066012</v>
      </c>
      <c r="E595" s="106" t="n">
        <f aca="false">STDEV(D586:D595)*SQRT(trade_day)</f>
        <v>1.46636664021928</v>
      </c>
      <c r="F595" s="97"/>
      <c r="G595" s="103" t="n">
        <f aca="false">IF(G$1="P",MAX(0,G$2-$C595),IF(G$1="C",MAX(0,$C595-G$2)))</f>
        <v>0</v>
      </c>
      <c r="H595" s="103" t="n">
        <f aca="false">IF(H$1="P",MAX(0,H$2-$C595),IF(H$1="C",MAX(0,$C595-H$2)))</f>
        <v>0</v>
      </c>
      <c r="I595" s="103" t="n">
        <f aca="false">IF(I$1="P",MAX(0,I$2-$C595),IF(I$1="C",MAX(0,$C595-I$2)))</f>
        <v>3.9</v>
      </c>
      <c r="J595" s="103" t="n">
        <f aca="false">IF(J$1="P",MAX(0,J$2-$C595),IF(J$1="C",MAX(0,$C595-J$2)))</f>
        <v>8.9</v>
      </c>
      <c r="K595" s="103" t="n">
        <f aca="false">IF(K$1="P",MAX(0,K$2-$C595),IF(K$1="C",MAX(0,$C595-K$2)))</f>
        <v>13.9</v>
      </c>
      <c r="L595" s="103" t="n">
        <f aca="false">IF(L$1="P",MAX(0,L$2-$C595),IF(L$1="C",MAX(0,$C595-L$2)))</f>
        <v>23.9</v>
      </c>
      <c r="M595" s="103" t="n">
        <f aca="false">IF(M$1="P",MAX(0,M$2-$C595),IF(M$1="C",MAX(0,$C595-M$2)))</f>
        <v>1.1</v>
      </c>
      <c r="N595" s="103" t="n">
        <f aca="false">IF(N$1="P",MAX(0,N$2-$C595),IF(N$1="C",MAX(0,$C595-N$2)))</f>
        <v>0</v>
      </c>
      <c r="O595" s="103" t="n">
        <f aca="false">IF(O$1="P",MAX(0,O$2-$C595),IF(O$1="C",MAX(0,$C595-O$2)))</f>
        <v>0</v>
      </c>
      <c r="P595" s="103" t="n">
        <f aca="false">IF(P$1="P",MAX(0,P$2-$C595),IF(P$1="C",MAX(0,$C595-P$2)))</f>
        <v>0</v>
      </c>
      <c r="Q595" s="103" t="n">
        <f aca="false">IF(Q$1="P",MAX(0,Q$2-$C595),IF(Q$1="C",MAX(0,$C595-Q$2)))</f>
        <v>0</v>
      </c>
      <c r="R595" s="103" t="n">
        <f aca="false">IF(R$1="P",MAX(0,R$2-$C595),IF(R$1="C",MAX(0,$C595-R$2)))</f>
        <v>0</v>
      </c>
      <c r="S595" s="104" t="n">
        <f aca="false">A595</f>
        <v>28</v>
      </c>
      <c r="T595" s="105" t="n">
        <f aca="false">VLOOKUP($B595,Gas!$B$3:$E$2506,2)</f>
        <v>2.875</v>
      </c>
      <c r="U595" s="46" t="n">
        <f aca="false">C595/T595</f>
        <v>9.07826086956522</v>
      </c>
      <c r="V595" s="99" t="n">
        <f aca="false">VLOOKUP($B595,Gas!$B$3:$E$2506,4)</f>
        <v>0.351670272771379</v>
      </c>
    </row>
    <row r="596" customFormat="false" ht="12.75" hidden="false" customHeight="false" outlineLevel="0" collapsed="false">
      <c r="A596" s="95" t="n">
        <f aca="false">MONTH(B596)+(YEAR(B596)-1998)*12</f>
        <v>28</v>
      </c>
      <c r="B596" s="107" t="n">
        <v>36620</v>
      </c>
      <c r="C596" s="97" t="n">
        <v>27.18</v>
      </c>
      <c r="D596" s="98" t="n">
        <f aca="false">LN(C596/C595)</f>
        <v>0.0405460943943498</v>
      </c>
      <c r="E596" s="106" t="n">
        <f aca="false">STDEV(D587:D596)*SQRT(trade_day)</f>
        <v>1.47143419322237</v>
      </c>
      <c r="F596" s="97"/>
      <c r="G596" s="103" t="n">
        <f aca="false">IF(G$1="P",MAX(0,G$2-$C596),IF(G$1="C",MAX(0,$C596-G$2)))</f>
        <v>0</v>
      </c>
      <c r="H596" s="103" t="n">
        <f aca="false">IF(H$1="P",MAX(0,H$2-$C596),IF(H$1="C",MAX(0,$C596-H$2)))</f>
        <v>0</v>
      </c>
      <c r="I596" s="103" t="n">
        <f aca="false">IF(I$1="P",MAX(0,I$2-$C596),IF(I$1="C",MAX(0,$C596-I$2)))</f>
        <v>2.82</v>
      </c>
      <c r="J596" s="103" t="n">
        <f aca="false">IF(J$1="P",MAX(0,J$2-$C596),IF(J$1="C",MAX(0,$C596-J$2)))</f>
        <v>7.82</v>
      </c>
      <c r="K596" s="103" t="n">
        <f aca="false">IF(K$1="P",MAX(0,K$2-$C596),IF(K$1="C",MAX(0,$C596-K$2)))</f>
        <v>12.82</v>
      </c>
      <c r="L596" s="103" t="n">
        <f aca="false">IF(L$1="P",MAX(0,L$2-$C596),IF(L$1="C",MAX(0,$C596-L$2)))</f>
        <v>22.82</v>
      </c>
      <c r="M596" s="103" t="n">
        <f aca="false">IF(M$1="P",MAX(0,M$2-$C596),IF(M$1="C",MAX(0,$C596-M$2)))</f>
        <v>2.18</v>
      </c>
      <c r="N596" s="103" t="n">
        <f aca="false">IF(N$1="P",MAX(0,N$2-$C596),IF(N$1="C",MAX(0,$C596-N$2)))</f>
        <v>0</v>
      </c>
      <c r="O596" s="103" t="n">
        <f aca="false">IF(O$1="P",MAX(0,O$2-$C596),IF(O$1="C",MAX(0,$C596-O$2)))</f>
        <v>0</v>
      </c>
      <c r="P596" s="103" t="n">
        <f aca="false">IF(P$1="P",MAX(0,P$2-$C596),IF(P$1="C",MAX(0,$C596-P$2)))</f>
        <v>0</v>
      </c>
      <c r="Q596" s="103" t="n">
        <f aca="false">IF(Q$1="P",MAX(0,Q$2-$C596),IF(Q$1="C",MAX(0,$C596-Q$2)))</f>
        <v>0</v>
      </c>
      <c r="R596" s="103" t="n">
        <f aca="false">IF(R$1="P",MAX(0,R$2-$C596),IF(R$1="C",MAX(0,$C596-R$2)))</f>
        <v>0</v>
      </c>
      <c r="S596" s="104" t="n">
        <f aca="false">A596</f>
        <v>28</v>
      </c>
      <c r="T596" s="105" t="n">
        <f aca="false">VLOOKUP($B596,Gas!$B$3:$E$2506,2)</f>
        <v>2.915</v>
      </c>
      <c r="U596" s="46" t="n">
        <f aca="false">C596/T596</f>
        <v>9.32418524871355</v>
      </c>
      <c r="V596" s="99" t="n">
        <f aca="false">VLOOKUP($B596,Gas!$B$3:$E$2506,4)</f>
        <v>0.335191060176357</v>
      </c>
    </row>
    <row r="597" customFormat="false" ht="12.75" hidden="false" customHeight="false" outlineLevel="0" collapsed="false">
      <c r="A597" s="95" t="n">
        <f aca="false">MONTH(B597)+(YEAR(B597)-1998)*12</f>
        <v>28</v>
      </c>
      <c r="B597" s="107" t="n">
        <v>36621</v>
      </c>
      <c r="C597" s="97" t="n">
        <v>27.28</v>
      </c>
      <c r="D597" s="98" t="n">
        <f aca="false">LN(C597/C596)</f>
        <v>0.00367242425226379</v>
      </c>
      <c r="E597" s="106" t="n">
        <f aca="false">STDEV(D588:D597)*SQRT(trade_day)</f>
        <v>1.3233173576418</v>
      </c>
      <c r="F597" s="97"/>
      <c r="G597" s="103" t="n">
        <f aca="false">IF(G$1="P",MAX(0,G$2-$C597),IF(G$1="C",MAX(0,$C597-G$2)))</f>
        <v>0</v>
      </c>
      <c r="H597" s="103" t="n">
        <f aca="false">IF(H$1="P",MAX(0,H$2-$C597),IF(H$1="C",MAX(0,$C597-H$2)))</f>
        <v>0</v>
      </c>
      <c r="I597" s="103" t="n">
        <f aca="false">IF(I$1="P",MAX(0,I$2-$C597),IF(I$1="C",MAX(0,$C597-I$2)))</f>
        <v>2.72</v>
      </c>
      <c r="J597" s="103" t="n">
        <f aca="false">IF(J$1="P",MAX(0,J$2-$C597),IF(J$1="C",MAX(0,$C597-J$2)))</f>
        <v>7.72</v>
      </c>
      <c r="K597" s="103" t="n">
        <f aca="false">IF(K$1="P",MAX(0,K$2-$C597),IF(K$1="C",MAX(0,$C597-K$2)))</f>
        <v>12.72</v>
      </c>
      <c r="L597" s="103" t="n">
        <f aca="false">IF(L$1="P",MAX(0,L$2-$C597),IF(L$1="C",MAX(0,$C597-L$2)))</f>
        <v>22.72</v>
      </c>
      <c r="M597" s="103" t="n">
        <f aca="false">IF(M$1="P",MAX(0,M$2-$C597),IF(M$1="C",MAX(0,$C597-M$2)))</f>
        <v>2.28</v>
      </c>
      <c r="N597" s="103" t="n">
        <f aca="false">IF(N$1="P",MAX(0,N$2-$C597),IF(N$1="C",MAX(0,$C597-N$2)))</f>
        <v>0</v>
      </c>
      <c r="O597" s="103" t="n">
        <f aca="false">IF(O$1="P",MAX(0,O$2-$C597),IF(O$1="C",MAX(0,$C597-O$2)))</f>
        <v>0</v>
      </c>
      <c r="P597" s="103" t="n">
        <f aca="false">IF(P$1="P",MAX(0,P$2-$C597),IF(P$1="C",MAX(0,$C597-P$2)))</f>
        <v>0</v>
      </c>
      <c r="Q597" s="103" t="n">
        <f aca="false">IF(Q$1="P",MAX(0,Q$2-$C597),IF(Q$1="C",MAX(0,$C597-Q$2)))</f>
        <v>0</v>
      </c>
      <c r="R597" s="103" t="n">
        <f aca="false">IF(R$1="P",MAX(0,R$2-$C597),IF(R$1="C",MAX(0,$C597-R$2)))</f>
        <v>0</v>
      </c>
      <c r="S597" s="104" t="n">
        <f aca="false">A597</f>
        <v>28</v>
      </c>
      <c r="T597" s="105" t="n">
        <f aca="false">VLOOKUP($B597,Gas!$B$3:$E$2506,2)</f>
        <v>2.87</v>
      </c>
      <c r="U597" s="46" t="n">
        <f aca="false">C597/T597</f>
        <v>9.50522648083624</v>
      </c>
      <c r="V597" s="99" t="n">
        <f aca="false">VLOOKUP($B597,Gas!$B$3:$E$2506,4)</f>
        <v>0.354390605896565</v>
      </c>
    </row>
    <row r="598" customFormat="false" ht="12.75" hidden="false" customHeight="false" outlineLevel="0" collapsed="false">
      <c r="A598" s="95" t="n">
        <f aca="false">MONTH(B598)+(YEAR(B598)-1998)*12</f>
        <v>28</v>
      </c>
      <c r="B598" s="107" t="n">
        <v>36622</v>
      </c>
      <c r="C598" s="97" t="n">
        <v>28.22</v>
      </c>
      <c r="D598" s="98" t="n">
        <f aca="false">LN(C598/C597)</f>
        <v>0.0338771134494066</v>
      </c>
      <c r="E598" s="106" t="n">
        <f aca="false">STDEV(D589:D598)*SQRT(trade_day)</f>
        <v>1.19382006398152</v>
      </c>
      <c r="F598" s="97"/>
      <c r="G598" s="103" t="n">
        <f aca="false">IF(G$1="P",MAX(0,G$2-$C598),IF(G$1="C",MAX(0,$C598-G$2)))</f>
        <v>0</v>
      </c>
      <c r="H598" s="103" t="n">
        <f aca="false">IF(H$1="P",MAX(0,H$2-$C598),IF(H$1="C",MAX(0,$C598-H$2)))</f>
        <v>0</v>
      </c>
      <c r="I598" s="103" t="n">
        <f aca="false">IF(I$1="P",MAX(0,I$2-$C598),IF(I$1="C",MAX(0,$C598-I$2)))</f>
        <v>1.78</v>
      </c>
      <c r="J598" s="103" t="n">
        <f aca="false">IF(J$1="P",MAX(0,J$2-$C598),IF(J$1="C",MAX(0,$C598-J$2)))</f>
        <v>6.78</v>
      </c>
      <c r="K598" s="103" t="n">
        <f aca="false">IF(K$1="P",MAX(0,K$2-$C598),IF(K$1="C",MAX(0,$C598-K$2)))</f>
        <v>11.78</v>
      </c>
      <c r="L598" s="103" t="n">
        <f aca="false">IF(L$1="P",MAX(0,L$2-$C598),IF(L$1="C",MAX(0,$C598-L$2)))</f>
        <v>21.78</v>
      </c>
      <c r="M598" s="103" t="n">
        <f aca="false">IF(M$1="P",MAX(0,M$2-$C598),IF(M$1="C",MAX(0,$C598-M$2)))</f>
        <v>3.22</v>
      </c>
      <c r="N598" s="103" t="n">
        <f aca="false">IF(N$1="P",MAX(0,N$2-$C598),IF(N$1="C",MAX(0,$C598-N$2)))</f>
        <v>0</v>
      </c>
      <c r="O598" s="103" t="n">
        <f aca="false">IF(O$1="P",MAX(0,O$2-$C598),IF(O$1="C",MAX(0,$C598-O$2)))</f>
        <v>0</v>
      </c>
      <c r="P598" s="103" t="n">
        <f aca="false">IF(P$1="P",MAX(0,P$2-$C598),IF(P$1="C",MAX(0,$C598-P$2)))</f>
        <v>0</v>
      </c>
      <c r="Q598" s="103" t="n">
        <f aca="false">IF(Q$1="P",MAX(0,Q$2-$C598),IF(Q$1="C",MAX(0,$C598-Q$2)))</f>
        <v>0</v>
      </c>
      <c r="R598" s="103" t="n">
        <f aca="false">IF(R$1="P",MAX(0,R$2-$C598),IF(R$1="C",MAX(0,$C598-R$2)))</f>
        <v>0</v>
      </c>
      <c r="S598" s="104" t="n">
        <f aca="false">A598</f>
        <v>28</v>
      </c>
      <c r="T598" s="105" t="n">
        <f aca="false">VLOOKUP($B598,Gas!$B$3:$E$2506,2)</f>
        <v>2.86</v>
      </c>
      <c r="U598" s="46" t="n">
        <f aca="false">C598/T598</f>
        <v>9.86713286713287</v>
      </c>
      <c r="V598" s="99" t="n">
        <f aca="false">VLOOKUP($B598,Gas!$B$3:$E$2506,4)</f>
        <v>0.355788126365183</v>
      </c>
    </row>
    <row r="599" customFormat="false" ht="12.75" hidden="false" customHeight="false" outlineLevel="0" collapsed="false">
      <c r="A599" s="95" t="n">
        <f aca="false">MONTH(B599)+(YEAR(B599)-1998)*12</f>
        <v>28</v>
      </c>
      <c r="B599" s="107" t="n">
        <v>36623</v>
      </c>
      <c r="C599" s="97" t="n">
        <v>23.81</v>
      </c>
      <c r="D599" s="98" t="n">
        <f aca="false">LN(C599/C598)</f>
        <v>-0.169925285925897</v>
      </c>
      <c r="E599" s="106" t="n">
        <f aca="false">STDEV(D590:D599)*SQRT(trade_day)</f>
        <v>1.42478165808843</v>
      </c>
      <c r="F599" s="97"/>
      <c r="G599" s="103" t="n">
        <f aca="false">IF(G$1="P",MAX(0,G$2-$C599),IF(G$1="C",MAX(0,$C599-G$2)))</f>
        <v>0</v>
      </c>
      <c r="H599" s="103" t="n">
        <f aca="false">IF(H$1="P",MAX(0,H$2-$C599),IF(H$1="C",MAX(0,$C599-H$2)))</f>
        <v>1.19</v>
      </c>
      <c r="I599" s="103" t="n">
        <f aca="false">IF(I$1="P",MAX(0,I$2-$C599),IF(I$1="C",MAX(0,$C599-I$2)))</f>
        <v>6.19</v>
      </c>
      <c r="J599" s="103" t="n">
        <f aca="false">IF(J$1="P",MAX(0,J$2-$C599),IF(J$1="C",MAX(0,$C599-J$2)))</f>
        <v>11.19</v>
      </c>
      <c r="K599" s="103" t="n">
        <f aca="false">IF(K$1="P",MAX(0,K$2-$C599),IF(K$1="C",MAX(0,$C599-K$2)))</f>
        <v>16.19</v>
      </c>
      <c r="L599" s="103" t="n">
        <f aca="false">IF(L$1="P",MAX(0,L$2-$C599),IF(L$1="C",MAX(0,$C599-L$2)))</f>
        <v>26.19</v>
      </c>
      <c r="M599" s="103" t="n">
        <f aca="false">IF(M$1="P",MAX(0,M$2-$C599),IF(M$1="C",MAX(0,$C599-M$2)))</f>
        <v>0</v>
      </c>
      <c r="N599" s="103" t="n">
        <f aca="false">IF(N$1="P",MAX(0,N$2-$C599),IF(N$1="C",MAX(0,$C599-N$2)))</f>
        <v>0</v>
      </c>
      <c r="O599" s="103" t="n">
        <f aca="false">IF(O$1="P",MAX(0,O$2-$C599),IF(O$1="C",MAX(0,$C599-O$2)))</f>
        <v>0</v>
      </c>
      <c r="P599" s="103" t="n">
        <f aca="false">IF(P$1="P",MAX(0,P$2-$C599),IF(P$1="C",MAX(0,$C599-P$2)))</f>
        <v>0</v>
      </c>
      <c r="Q599" s="103" t="n">
        <f aca="false">IF(Q$1="P",MAX(0,Q$2-$C599),IF(Q$1="C",MAX(0,$C599-Q$2)))</f>
        <v>0</v>
      </c>
      <c r="R599" s="103" t="n">
        <f aca="false">IF(R$1="P",MAX(0,R$2-$C599),IF(R$1="C",MAX(0,$C599-R$2)))</f>
        <v>0</v>
      </c>
      <c r="S599" s="104" t="n">
        <f aca="false">A599</f>
        <v>28</v>
      </c>
      <c r="T599" s="105" t="n">
        <f aca="false">VLOOKUP($B599,Gas!$B$3:$E$2506,2)</f>
        <v>2.91</v>
      </c>
      <c r="U599" s="46" t="n">
        <f aca="false">C599/T599</f>
        <v>8.18213058419244</v>
      </c>
      <c r="V599" s="99" t="n">
        <f aca="false">VLOOKUP($B599,Gas!$B$3:$E$2506,4)</f>
        <v>0.367858084946309</v>
      </c>
    </row>
    <row r="600" customFormat="false" ht="12.75" hidden="false" customHeight="false" outlineLevel="0" collapsed="false">
      <c r="A600" s="95" t="n">
        <f aca="false">MONTH(B600)+(YEAR(B600)-1998)*12</f>
        <v>28</v>
      </c>
      <c r="B600" s="107" t="n">
        <v>36626</v>
      </c>
      <c r="C600" s="97" t="n">
        <v>27.6</v>
      </c>
      <c r="D600" s="98" t="n">
        <f aca="false">LN(C600/C599)</f>
        <v>0.147710112224333</v>
      </c>
      <c r="E600" s="106" t="n">
        <f aca="false">STDEV(D591:D600)*SQRT(trade_day)</f>
        <v>1.62699901783743</v>
      </c>
      <c r="F600" s="97"/>
      <c r="G600" s="103" t="n">
        <f aca="false">IF(G$1="P",MAX(0,G$2-$C600),IF(G$1="C",MAX(0,$C600-G$2)))</f>
        <v>0</v>
      </c>
      <c r="H600" s="103" t="n">
        <f aca="false">IF(H$1="P",MAX(0,H$2-$C600),IF(H$1="C",MAX(0,$C600-H$2)))</f>
        <v>0</v>
      </c>
      <c r="I600" s="103" t="n">
        <f aca="false">IF(I$1="P",MAX(0,I$2-$C600),IF(I$1="C",MAX(0,$C600-I$2)))</f>
        <v>2.4</v>
      </c>
      <c r="J600" s="103" t="n">
        <f aca="false">IF(J$1="P",MAX(0,J$2-$C600),IF(J$1="C",MAX(0,$C600-J$2)))</f>
        <v>7.4</v>
      </c>
      <c r="K600" s="103" t="n">
        <f aca="false">IF(K$1="P",MAX(0,K$2-$C600),IF(K$1="C",MAX(0,$C600-K$2)))</f>
        <v>12.4</v>
      </c>
      <c r="L600" s="103" t="n">
        <f aca="false">IF(L$1="P",MAX(0,L$2-$C600),IF(L$1="C",MAX(0,$C600-L$2)))</f>
        <v>22.4</v>
      </c>
      <c r="M600" s="103" t="n">
        <f aca="false">IF(M$1="P",MAX(0,M$2-$C600),IF(M$1="C",MAX(0,$C600-M$2)))</f>
        <v>2.6</v>
      </c>
      <c r="N600" s="103" t="n">
        <f aca="false">IF(N$1="P",MAX(0,N$2-$C600),IF(N$1="C",MAX(0,$C600-N$2)))</f>
        <v>0</v>
      </c>
      <c r="O600" s="103" t="n">
        <f aca="false">IF(O$1="P",MAX(0,O$2-$C600),IF(O$1="C",MAX(0,$C600-O$2)))</f>
        <v>0</v>
      </c>
      <c r="P600" s="103" t="n">
        <f aca="false">IF(P$1="P",MAX(0,P$2-$C600),IF(P$1="C",MAX(0,$C600-P$2)))</f>
        <v>0</v>
      </c>
      <c r="Q600" s="103" t="n">
        <f aca="false">IF(Q$1="P",MAX(0,Q$2-$C600),IF(Q$1="C",MAX(0,$C600-Q$2)))</f>
        <v>0</v>
      </c>
      <c r="R600" s="103" t="n">
        <f aca="false">IF(R$1="P",MAX(0,R$2-$C600),IF(R$1="C",MAX(0,$C600-R$2)))</f>
        <v>0</v>
      </c>
      <c r="S600" s="104" t="n">
        <f aca="false">A600</f>
        <v>28</v>
      </c>
      <c r="T600" s="105" t="n">
        <f aca="false">VLOOKUP($B600,Gas!$B$3:$E$2506,2)</f>
        <v>2.97</v>
      </c>
      <c r="U600" s="46" t="n">
        <f aca="false">C600/T600</f>
        <v>9.29292929292929</v>
      </c>
      <c r="V600" s="99" t="n">
        <f aca="false">VLOOKUP($B600,Gas!$B$3:$E$2506,4)</f>
        <v>0.218552991338534</v>
      </c>
    </row>
    <row r="601" customFormat="false" ht="12.75" hidden="false" customHeight="false" outlineLevel="0" collapsed="false">
      <c r="A601" s="95" t="n">
        <f aca="false">MONTH(B601)+(YEAR(B601)-1998)*12</f>
        <v>28</v>
      </c>
      <c r="B601" s="107" t="n">
        <v>36627</v>
      </c>
      <c r="C601" s="97" t="n">
        <v>29.89</v>
      </c>
      <c r="D601" s="98" t="n">
        <f aca="false">LN(C601/C600)</f>
        <v>0.0797082035727421</v>
      </c>
      <c r="E601" s="106" t="n">
        <f aca="false">STDEV(D592:D601)*SQRT(trade_day)</f>
        <v>1.60960744616483</v>
      </c>
      <c r="F601" s="97"/>
      <c r="G601" s="103" t="n">
        <f aca="false">IF(G$1="P",MAX(0,G$2-$C601),IF(G$1="C",MAX(0,$C601-G$2)))</f>
        <v>0</v>
      </c>
      <c r="H601" s="103" t="n">
        <f aca="false">IF(H$1="P",MAX(0,H$2-$C601),IF(H$1="C",MAX(0,$C601-H$2)))</f>
        <v>0</v>
      </c>
      <c r="I601" s="103" t="n">
        <f aca="false">IF(I$1="P",MAX(0,I$2-$C601),IF(I$1="C",MAX(0,$C601-I$2)))</f>
        <v>0.109999999999999</v>
      </c>
      <c r="J601" s="103" t="n">
        <f aca="false">IF(J$1="P",MAX(0,J$2-$C601),IF(J$1="C",MAX(0,$C601-J$2)))</f>
        <v>5.11</v>
      </c>
      <c r="K601" s="103" t="n">
        <f aca="false">IF(K$1="P",MAX(0,K$2-$C601),IF(K$1="C",MAX(0,$C601-K$2)))</f>
        <v>10.11</v>
      </c>
      <c r="L601" s="103" t="n">
        <f aca="false">IF(L$1="P",MAX(0,L$2-$C601),IF(L$1="C",MAX(0,$C601-L$2)))</f>
        <v>20.11</v>
      </c>
      <c r="M601" s="103" t="n">
        <f aca="false">IF(M$1="P",MAX(0,M$2-$C601),IF(M$1="C",MAX(0,$C601-M$2)))</f>
        <v>4.89</v>
      </c>
      <c r="N601" s="103" t="n">
        <f aca="false">IF(N$1="P",MAX(0,N$2-$C601),IF(N$1="C",MAX(0,$C601-N$2)))</f>
        <v>0</v>
      </c>
      <c r="O601" s="103" t="n">
        <f aca="false">IF(O$1="P",MAX(0,O$2-$C601),IF(O$1="C",MAX(0,$C601-O$2)))</f>
        <v>0</v>
      </c>
      <c r="P601" s="103" t="n">
        <f aca="false">IF(P$1="P",MAX(0,P$2-$C601),IF(P$1="C",MAX(0,$C601-P$2)))</f>
        <v>0</v>
      </c>
      <c r="Q601" s="103" t="n">
        <f aca="false">IF(Q$1="P",MAX(0,Q$2-$C601),IF(Q$1="C",MAX(0,$C601-Q$2)))</f>
        <v>0</v>
      </c>
      <c r="R601" s="103" t="n">
        <f aca="false">IF(R$1="P",MAX(0,R$2-$C601),IF(R$1="C",MAX(0,$C601-R$2)))</f>
        <v>0</v>
      </c>
      <c r="S601" s="104" t="n">
        <f aca="false">A601</f>
        <v>28</v>
      </c>
      <c r="T601" s="105" t="n">
        <f aca="false">VLOOKUP($B601,Gas!$B$3:$E$2506,2)</f>
        <v>2.995</v>
      </c>
      <c r="U601" s="46" t="n">
        <f aca="false">C601/T601</f>
        <v>9.97996661101836</v>
      </c>
      <c r="V601" s="99" t="n">
        <f aca="false">VLOOKUP($B601,Gas!$B$3:$E$2506,4)</f>
        <v>0.207835156141786</v>
      </c>
    </row>
    <row r="602" customFormat="false" ht="12.75" hidden="false" customHeight="false" outlineLevel="0" collapsed="false">
      <c r="A602" s="95" t="n">
        <f aca="false">MONTH(B602)+(YEAR(B602)-1998)*12</f>
        <v>28</v>
      </c>
      <c r="B602" s="107" t="n">
        <v>36628</v>
      </c>
      <c r="C602" s="97" t="n">
        <v>29.12</v>
      </c>
      <c r="D602" s="98" t="n">
        <f aca="false">LN(C602/C601)</f>
        <v>-0.0260987529673613</v>
      </c>
      <c r="E602" s="106" t="n">
        <f aca="false">STDEV(D593:D602)*SQRT(trade_day)</f>
        <v>1.60891883792443</v>
      </c>
      <c r="F602" s="97"/>
      <c r="G602" s="103" t="n">
        <f aca="false">IF(G$1="P",MAX(0,G$2-$C602),IF(G$1="C",MAX(0,$C602-G$2)))</f>
        <v>0</v>
      </c>
      <c r="H602" s="103" t="n">
        <f aca="false">IF(H$1="P",MAX(0,H$2-$C602),IF(H$1="C",MAX(0,$C602-H$2)))</f>
        <v>0</v>
      </c>
      <c r="I602" s="103" t="n">
        <f aca="false">IF(I$1="P",MAX(0,I$2-$C602),IF(I$1="C",MAX(0,$C602-I$2)))</f>
        <v>0.879999999999999</v>
      </c>
      <c r="J602" s="103" t="n">
        <f aca="false">IF(J$1="P",MAX(0,J$2-$C602),IF(J$1="C",MAX(0,$C602-J$2)))</f>
        <v>5.88</v>
      </c>
      <c r="K602" s="103" t="n">
        <f aca="false">IF(K$1="P",MAX(0,K$2-$C602),IF(K$1="C",MAX(0,$C602-K$2)))</f>
        <v>10.88</v>
      </c>
      <c r="L602" s="103" t="n">
        <f aca="false">IF(L$1="P",MAX(0,L$2-$C602),IF(L$1="C",MAX(0,$C602-L$2)))</f>
        <v>20.88</v>
      </c>
      <c r="M602" s="103" t="n">
        <f aca="false">IF(M$1="P",MAX(0,M$2-$C602),IF(M$1="C",MAX(0,$C602-M$2)))</f>
        <v>4.12</v>
      </c>
      <c r="N602" s="103" t="n">
        <f aca="false">IF(N$1="P",MAX(0,N$2-$C602),IF(N$1="C",MAX(0,$C602-N$2)))</f>
        <v>0</v>
      </c>
      <c r="O602" s="103" t="n">
        <f aca="false">IF(O$1="P",MAX(0,O$2-$C602),IF(O$1="C",MAX(0,$C602-O$2)))</f>
        <v>0</v>
      </c>
      <c r="P602" s="103" t="n">
        <f aca="false">IF(P$1="P",MAX(0,P$2-$C602),IF(P$1="C",MAX(0,$C602-P$2)))</f>
        <v>0</v>
      </c>
      <c r="Q602" s="103" t="n">
        <f aca="false">IF(Q$1="P",MAX(0,Q$2-$C602),IF(Q$1="C",MAX(0,$C602-Q$2)))</f>
        <v>0</v>
      </c>
      <c r="R602" s="103" t="n">
        <f aca="false">IF(R$1="P",MAX(0,R$2-$C602),IF(R$1="C",MAX(0,$C602-R$2)))</f>
        <v>0</v>
      </c>
      <c r="S602" s="104" t="n">
        <f aca="false">A602</f>
        <v>28</v>
      </c>
      <c r="T602" s="105" t="n">
        <f aca="false">VLOOKUP($B602,Gas!$B$3:$E$2506,2)</f>
        <v>2.975</v>
      </c>
      <c r="U602" s="46" t="n">
        <f aca="false">C602/T602</f>
        <v>9.78823529411765</v>
      </c>
      <c r="V602" s="99" t="n">
        <f aca="false">VLOOKUP($B602,Gas!$B$3:$E$2506,4)</f>
        <v>0.216924696960567</v>
      </c>
    </row>
    <row r="603" customFormat="false" ht="12.75" hidden="false" customHeight="false" outlineLevel="0" collapsed="false">
      <c r="A603" s="95" t="n">
        <f aca="false">MONTH(B603)+(YEAR(B603)-1998)*12</f>
        <v>28</v>
      </c>
      <c r="B603" s="107" t="n">
        <v>36629</v>
      </c>
      <c r="C603" s="97" t="n">
        <v>27.89</v>
      </c>
      <c r="D603" s="98" t="n">
        <f aca="false">LN(C603/C602)</f>
        <v>-0.0431570216890876</v>
      </c>
      <c r="E603" s="106" t="n">
        <f aca="false">STDEV(D594:D603)*SQRT(trade_day)</f>
        <v>1.57280719817656</v>
      </c>
      <c r="F603" s="97"/>
      <c r="G603" s="103" t="n">
        <f aca="false">IF(G$1="P",MAX(0,G$2-$C603),IF(G$1="C",MAX(0,$C603-G$2)))</f>
        <v>0</v>
      </c>
      <c r="H603" s="103" t="n">
        <f aca="false">IF(H$1="P",MAX(0,H$2-$C603),IF(H$1="C",MAX(0,$C603-H$2)))</f>
        <v>0</v>
      </c>
      <c r="I603" s="103" t="n">
        <f aca="false">IF(I$1="P",MAX(0,I$2-$C603),IF(I$1="C",MAX(0,$C603-I$2)))</f>
        <v>2.11</v>
      </c>
      <c r="J603" s="103" t="n">
        <f aca="false">IF(J$1="P",MAX(0,J$2-$C603),IF(J$1="C",MAX(0,$C603-J$2)))</f>
        <v>7.11</v>
      </c>
      <c r="K603" s="103" t="n">
        <f aca="false">IF(K$1="P",MAX(0,K$2-$C603),IF(K$1="C",MAX(0,$C603-K$2)))</f>
        <v>12.11</v>
      </c>
      <c r="L603" s="103" t="n">
        <f aca="false">IF(L$1="P",MAX(0,L$2-$C603),IF(L$1="C",MAX(0,$C603-L$2)))</f>
        <v>22.11</v>
      </c>
      <c r="M603" s="103" t="n">
        <f aca="false">IF(M$1="P",MAX(0,M$2-$C603),IF(M$1="C",MAX(0,$C603-M$2)))</f>
        <v>2.89</v>
      </c>
      <c r="N603" s="103" t="n">
        <f aca="false">IF(N$1="P",MAX(0,N$2-$C603),IF(N$1="C",MAX(0,$C603-N$2)))</f>
        <v>0</v>
      </c>
      <c r="O603" s="103" t="n">
        <f aca="false">IF(O$1="P",MAX(0,O$2-$C603),IF(O$1="C",MAX(0,$C603-O$2)))</f>
        <v>0</v>
      </c>
      <c r="P603" s="103" t="n">
        <f aca="false">IF(P$1="P",MAX(0,P$2-$C603),IF(P$1="C",MAX(0,$C603-P$2)))</f>
        <v>0</v>
      </c>
      <c r="Q603" s="103" t="n">
        <f aca="false">IF(Q$1="P",MAX(0,Q$2-$C603),IF(Q$1="C",MAX(0,$C603-Q$2)))</f>
        <v>0</v>
      </c>
      <c r="R603" s="103" t="n">
        <f aca="false">IF(R$1="P",MAX(0,R$2-$C603),IF(R$1="C",MAX(0,$C603-R$2)))</f>
        <v>0</v>
      </c>
      <c r="S603" s="104" t="n">
        <f aca="false">A603</f>
        <v>28</v>
      </c>
      <c r="T603" s="105" t="n">
        <f aca="false">VLOOKUP($B603,Gas!$B$3:$E$2506,2)</f>
        <v>2.975</v>
      </c>
      <c r="U603" s="46" t="n">
        <f aca="false">C603/T603</f>
        <v>9.37478991596639</v>
      </c>
      <c r="V603" s="99" t="n">
        <f aca="false">VLOOKUP($B603,Gas!$B$3:$E$2506,4)</f>
        <v>0.216924696960567</v>
      </c>
    </row>
    <row r="604" customFormat="false" ht="12.75" hidden="false" customHeight="false" outlineLevel="0" collapsed="false">
      <c r="A604" s="95" t="n">
        <f aca="false">MONTH(B604)+(YEAR(B604)-1998)*12</f>
        <v>28</v>
      </c>
      <c r="B604" s="107" t="n">
        <v>36630</v>
      </c>
      <c r="C604" s="97" t="n">
        <v>28.11</v>
      </c>
      <c r="D604" s="98" t="n">
        <f aca="false">LN(C604/C603)</f>
        <v>0.00785718327904293</v>
      </c>
      <c r="E604" s="106" t="n">
        <f aca="false">STDEV(D595:D604)*SQRT(trade_day)</f>
        <v>1.37764259516781</v>
      </c>
      <c r="F604" s="97"/>
      <c r="G604" s="103" t="n">
        <f aca="false">IF(G$1="P",MAX(0,G$2-$C604),IF(G$1="C",MAX(0,$C604-G$2)))</f>
        <v>0</v>
      </c>
      <c r="H604" s="103" t="n">
        <f aca="false">IF(H$1="P",MAX(0,H$2-$C604),IF(H$1="C",MAX(0,$C604-H$2)))</f>
        <v>0</v>
      </c>
      <c r="I604" s="103" t="n">
        <f aca="false">IF(I$1="P",MAX(0,I$2-$C604),IF(I$1="C",MAX(0,$C604-I$2)))</f>
        <v>1.89</v>
      </c>
      <c r="J604" s="103" t="n">
        <f aca="false">IF(J$1="P",MAX(0,J$2-$C604),IF(J$1="C",MAX(0,$C604-J$2)))</f>
        <v>6.89</v>
      </c>
      <c r="K604" s="103" t="n">
        <f aca="false">IF(K$1="P",MAX(0,K$2-$C604),IF(K$1="C",MAX(0,$C604-K$2)))</f>
        <v>11.89</v>
      </c>
      <c r="L604" s="103" t="n">
        <f aca="false">IF(L$1="P",MAX(0,L$2-$C604),IF(L$1="C",MAX(0,$C604-L$2)))</f>
        <v>21.89</v>
      </c>
      <c r="M604" s="103" t="n">
        <f aca="false">IF(M$1="P",MAX(0,M$2-$C604),IF(M$1="C",MAX(0,$C604-M$2)))</f>
        <v>3.11</v>
      </c>
      <c r="N604" s="103" t="n">
        <f aca="false">IF(N$1="P",MAX(0,N$2-$C604),IF(N$1="C",MAX(0,$C604-N$2)))</f>
        <v>0</v>
      </c>
      <c r="O604" s="103" t="n">
        <f aca="false">IF(O$1="P",MAX(0,O$2-$C604),IF(O$1="C",MAX(0,$C604-O$2)))</f>
        <v>0</v>
      </c>
      <c r="P604" s="103" t="n">
        <f aca="false">IF(P$1="P",MAX(0,P$2-$C604),IF(P$1="C",MAX(0,$C604-P$2)))</f>
        <v>0</v>
      </c>
      <c r="Q604" s="103" t="n">
        <f aca="false">IF(Q$1="P",MAX(0,Q$2-$C604),IF(Q$1="C",MAX(0,$C604-Q$2)))</f>
        <v>0</v>
      </c>
      <c r="R604" s="103" t="n">
        <f aca="false">IF(R$1="P",MAX(0,R$2-$C604),IF(R$1="C",MAX(0,$C604-R$2)))</f>
        <v>0</v>
      </c>
      <c r="S604" s="104" t="n">
        <f aca="false">A604</f>
        <v>28</v>
      </c>
      <c r="T604" s="105" t="n">
        <f aca="false">VLOOKUP($B604,Gas!$B$3:$E$2506,2)</f>
        <v>3.05</v>
      </c>
      <c r="U604" s="46" t="n">
        <f aca="false">C604/T604</f>
        <v>9.21639344262295</v>
      </c>
      <c r="V604" s="99" t="n">
        <f aca="false">VLOOKUP($B604,Gas!$B$3:$E$2506,4)</f>
        <v>0.246744351444807</v>
      </c>
    </row>
    <row r="605" customFormat="false" ht="12.75" hidden="false" customHeight="false" outlineLevel="0" collapsed="false">
      <c r="A605" s="95" t="n">
        <f aca="false">MONTH(B605)+(YEAR(B605)-1998)*12</f>
        <v>28</v>
      </c>
      <c r="B605" s="107" t="n">
        <v>36633</v>
      </c>
      <c r="C605" s="97" t="n">
        <v>29.1</v>
      </c>
      <c r="D605" s="98" t="n">
        <f aca="false">LN(C605/C604)</f>
        <v>0.0346127892590063</v>
      </c>
      <c r="E605" s="106" t="n">
        <f aca="false">STDEV(D596:D605)*SQRT(trade_day)</f>
        <v>1.31731056786028</v>
      </c>
      <c r="F605" s="97"/>
      <c r="G605" s="103" t="n">
        <f aca="false">IF(G$1="P",MAX(0,G$2-$C605),IF(G$1="C",MAX(0,$C605-G$2)))</f>
        <v>0</v>
      </c>
      <c r="H605" s="103" t="n">
        <f aca="false">IF(H$1="P",MAX(0,H$2-$C605),IF(H$1="C",MAX(0,$C605-H$2)))</f>
        <v>0</v>
      </c>
      <c r="I605" s="103" t="n">
        <f aca="false">IF(I$1="P",MAX(0,I$2-$C605),IF(I$1="C",MAX(0,$C605-I$2)))</f>
        <v>0.899999999999999</v>
      </c>
      <c r="J605" s="103" t="n">
        <f aca="false">IF(J$1="P",MAX(0,J$2-$C605),IF(J$1="C",MAX(0,$C605-J$2)))</f>
        <v>5.9</v>
      </c>
      <c r="K605" s="103" t="n">
        <f aca="false">IF(K$1="P",MAX(0,K$2-$C605),IF(K$1="C",MAX(0,$C605-K$2)))</f>
        <v>10.9</v>
      </c>
      <c r="L605" s="103" t="n">
        <f aca="false">IF(L$1="P",MAX(0,L$2-$C605),IF(L$1="C",MAX(0,$C605-L$2)))</f>
        <v>20.9</v>
      </c>
      <c r="M605" s="103" t="n">
        <f aca="false">IF(M$1="P",MAX(0,M$2-$C605),IF(M$1="C",MAX(0,$C605-M$2)))</f>
        <v>4.1</v>
      </c>
      <c r="N605" s="103" t="n">
        <f aca="false">IF(N$1="P",MAX(0,N$2-$C605),IF(N$1="C",MAX(0,$C605-N$2)))</f>
        <v>0</v>
      </c>
      <c r="O605" s="103" t="n">
        <f aca="false">IF(O$1="P",MAX(0,O$2-$C605),IF(O$1="C",MAX(0,$C605-O$2)))</f>
        <v>0</v>
      </c>
      <c r="P605" s="103" t="n">
        <f aca="false">IF(P$1="P",MAX(0,P$2-$C605),IF(P$1="C",MAX(0,$C605-P$2)))</f>
        <v>0</v>
      </c>
      <c r="Q605" s="103" t="n">
        <f aca="false">IF(Q$1="P",MAX(0,Q$2-$C605),IF(Q$1="C",MAX(0,$C605-Q$2)))</f>
        <v>0</v>
      </c>
      <c r="R605" s="103" t="n">
        <f aca="false">IF(R$1="P",MAX(0,R$2-$C605),IF(R$1="C",MAX(0,$C605-R$2)))</f>
        <v>0</v>
      </c>
      <c r="S605" s="104" t="n">
        <f aca="false">A605</f>
        <v>28</v>
      </c>
      <c r="T605" s="105" t="n">
        <f aca="false">VLOOKUP($B605,Gas!$B$3:$E$2506,2)</f>
        <v>3.06</v>
      </c>
      <c r="U605" s="46" t="n">
        <f aca="false">C605/T605</f>
        <v>9.50980392156863</v>
      </c>
      <c r="V605" s="99" t="n">
        <f aca="false">VLOOKUP($B605,Gas!$B$3:$E$2506,4)</f>
        <v>0.192071741242647</v>
      </c>
    </row>
    <row r="606" customFormat="false" ht="12.75" hidden="false" customHeight="false" outlineLevel="0" collapsed="false">
      <c r="A606" s="95" t="n">
        <f aca="false">MONTH(B606)+(YEAR(B606)-1998)*12</f>
        <v>28</v>
      </c>
      <c r="B606" s="107" t="n">
        <v>36634</v>
      </c>
      <c r="C606" s="97" t="n">
        <v>30.47</v>
      </c>
      <c r="D606" s="98" t="n">
        <f aca="false">LN(C606/C605)</f>
        <v>0.0460044188201707</v>
      </c>
      <c r="E606" s="106" t="n">
        <f aca="false">STDEV(D597:D606)*SQRT(trade_day)</f>
        <v>1.32100258586844</v>
      </c>
      <c r="F606" s="97"/>
      <c r="G606" s="103" t="n">
        <f aca="false">IF(G$1="P",MAX(0,G$2-$C606),IF(G$1="C",MAX(0,$C606-G$2)))</f>
        <v>0</v>
      </c>
      <c r="H606" s="103" t="n">
        <f aca="false">IF(H$1="P",MAX(0,H$2-$C606),IF(H$1="C",MAX(0,$C606-H$2)))</f>
        <v>0</v>
      </c>
      <c r="I606" s="103" t="n">
        <f aca="false">IF(I$1="P",MAX(0,I$2-$C606),IF(I$1="C",MAX(0,$C606-I$2)))</f>
        <v>0</v>
      </c>
      <c r="J606" s="103" t="n">
        <f aca="false">IF(J$1="P",MAX(0,J$2-$C606),IF(J$1="C",MAX(0,$C606-J$2)))</f>
        <v>4.53</v>
      </c>
      <c r="K606" s="103" t="n">
        <f aca="false">IF(K$1="P",MAX(0,K$2-$C606),IF(K$1="C",MAX(0,$C606-K$2)))</f>
        <v>9.53</v>
      </c>
      <c r="L606" s="103" t="n">
        <f aca="false">IF(L$1="P",MAX(0,L$2-$C606),IF(L$1="C",MAX(0,$C606-L$2)))</f>
        <v>19.53</v>
      </c>
      <c r="M606" s="103" t="n">
        <f aca="false">IF(M$1="P",MAX(0,M$2-$C606),IF(M$1="C",MAX(0,$C606-M$2)))</f>
        <v>5.47</v>
      </c>
      <c r="N606" s="103" t="n">
        <f aca="false">IF(N$1="P",MAX(0,N$2-$C606),IF(N$1="C",MAX(0,$C606-N$2)))</f>
        <v>0.469999999999999</v>
      </c>
      <c r="O606" s="103" t="n">
        <f aca="false">IF(O$1="P",MAX(0,O$2-$C606),IF(O$1="C",MAX(0,$C606-O$2)))</f>
        <v>0</v>
      </c>
      <c r="P606" s="103" t="n">
        <f aca="false">IF(P$1="P",MAX(0,P$2-$C606),IF(P$1="C",MAX(0,$C606-P$2)))</f>
        <v>0</v>
      </c>
      <c r="Q606" s="103" t="n">
        <f aca="false">IF(Q$1="P",MAX(0,Q$2-$C606),IF(Q$1="C",MAX(0,$C606-Q$2)))</f>
        <v>0</v>
      </c>
      <c r="R606" s="103" t="n">
        <f aca="false">IF(R$1="P",MAX(0,R$2-$C606),IF(R$1="C",MAX(0,$C606-R$2)))</f>
        <v>0</v>
      </c>
      <c r="S606" s="104" t="n">
        <f aca="false">A606</f>
        <v>28</v>
      </c>
      <c r="T606" s="105" t="n">
        <f aca="false">VLOOKUP($B606,Gas!$B$3:$E$2506,2)</f>
        <v>3.125</v>
      </c>
      <c r="U606" s="46" t="n">
        <f aca="false">C606/T606</f>
        <v>9.7504</v>
      </c>
      <c r="V606" s="99" t="n">
        <f aca="false">VLOOKUP($B606,Gas!$B$3:$E$2506,4)</f>
        <v>0.19407956381963</v>
      </c>
    </row>
    <row r="607" customFormat="false" ht="12.75" hidden="false" customHeight="false" outlineLevel="0" collapsed="false">
      <c r="A607" s="95" t="n">
        <f aca="false">MONTH(B607)+(YEAR(B607)-1998)*12</f>
        <v>28</v>
      </c>
      <c r="B607" s="107" t="n">
        <v>36635</v>
      </c>
      <c r="C607" s="97" t="n">
        <v>39.61</v>
      </c>
      <c r="D607" s="98" t="n">
        <f aca="false">LN(C607/C606)</f>
        <v>0.262339018636208</v>
      </c>
      <c r="E607" s="106" t="n">
        <f aca="false">STDEV(D598:D607)*SQRT(trade_day)</f>
        <v>1.81833291292496</v>
      </c>
      <c r="F607" s="97"/>
      <c r="G607" s="103" t="n">
        <f aca="false">IF(G$1="P",MAX(0,G$2-$C607),IF(G$1="C",MAX(0,$C607-G$2)))</f>
        <v>0</v>
      </c>
      <c r="H607" s="103" t="n">
        <f aca="false">IF(H$1="P",MAX(0,H$2-$C607),IF(H$1="C",MAX(0,$C607-H$2)))</f>
        <v>0</v>
      </c>
      <c r="I607" s="103" t="n">
        <f aca="false">IF(I$1="P",MAX(0,I$2-$C607),IF(I$1="C",MAX(0,$C607-I$2)))</f>
        <v>0</v>
      </c>
      <c r="J607" s="103" t="n">
        <f aca="false">IF(J$1="P",MAX(0,J$2-$C607),IF(J$1="C",MAX(0,$C607-J$2)))</f>
        <v>0</v>
      </c>
      <c r="K607" s="103" t="n">
        <f aca="false">IF(K$1="P",MAX(0,K$2-$C607),IF(K$1="C",MAX(0,$C607-K$2)))</f>
        <v>0.390000000000001</v>
      </c>
      <c r="L607" s="103" t="n">
        <f aca="false">IF(L$1="P",MAX(0,L$2-$C607),IF(L$1="C",MAX(0,$C607-L$2)))</f>
        <v>10.39</v>
      </c>
      <c r="M607" s="103" t="n">
        <f aca="false">IF(M$1="P",MAX(0,M$2-$C607),IF(M$1="C",MAX(0,$C607-M$2)))</f>
        <v>14.61</v>
      </c>
      <c r="N607" s="103" t="n">
        <f aca="false">IF(N$1="P",MAX(0,N$2-$C607),IF(N$1="C",MAX(0,$C607-N$2)))</f>
        <v>9.61</v>
      </c>
      <c r="O607" s="103" t="n">
        <f aca="false">IF(O$1="P",MAX(0,O$2-$C607),IF(O$1="C",MAX(0,$C607-O$2)))</f>
        <v>4.61</v>
      </c>
      <c r="P607" s="103" t="n">
        <f aca="false">IF(P$1="P",MAX(0,P$2-$C607),IF(P$1="C",MAX(0,$C607-P$2)))</f>
        <v>0</v>
      </c>
      <c r="Q607" s="103" t="n">
        <f aca="false">IF(Q$1="P",MAX(0,Q$2-$C607),IF(Q$1="C",MAX(0,$C607-Q$2)))</f>
        <v>0</v>
      </c>
      <c r="R607" s="103" t="n">
        <f aca="false">IF(R$1="P",MAX(0,R$2-$C607),IF(R$1="C",MAX(0,$C607-R$2)))</f>
        <v>0</v>
      </c>
      <c r="S607" s="104" t="n">
        <f aca="false">A607</f>
        <v>28</v>
      </c>
      <c r="T607" s="105" t="n">
        <f aca="false">VLOOKUP($B607,Gas!$B$3:$E$2506,2)</f>
        <v>3.145</v>
      </c>
      <c r="U607" s="46" t="n">
        <f aca="false">C607/T607</f>
        <v>12.5945945945946</v>
      </c>
      <c r="V607" s="99" t="n">
        <f aca="false">VLOOKUP($B607,Gas!$B$3:$E$2506,4)</f>
        <v>0.191102015301586</v>
      </c>
    </row>
    <row r="608" customFormat="false" ht="12.75" hidden="false" customHeight="false" outlineLevel="0" collapsed="false">
      <c r="A608" s="95" t="n">
        <f aca="false">MONTH(B608)+(YEAR(B608)-1998)*12</f>
        <v>28</v>
      </c>
      <c r="B608" s="107" t="n">
        <v>36636</v>
      </c>
      <c r="C608" s="97" t="n">
        <v>36.09</v>
      </c>
      <c r="D608" s="98" t="n">
        <f aca="false">LN(C608/C607)</f>
        <v>-0.093065792979128</v>
      </c>
      <c r="E608" s="106" t="n">
        <f aca="false">STDEV(D599:D608)*SQRT(trade_day)</f>
        <v>1.93217123867476</v>
      </c>
      <c r="F608" s="97"/>
      <c r="G608" s="103" t="n">
        <f aca="false">IF(G$1="P",MAX(0,G$2-$C608),IF(G$1="C",MAX(0,$C608-G$2)))</f>
        <v>0</v>
      </c>
      <c r="H608" s="103" t="n">
        <f aca="false">IF(H$1="P",MAX(0,H$2-$C608),IF(H$1="C",MAX(0,$C608-H$2)))</f>
        <v>0</v>
      </c>
      <c r="I608" s="103" t="n">
        <f aca="false">IF(I$1="P",MAX(0,I$2-$C608),IF(I$1="C",MAX(0,$C608-I$2)))</f>
        <v>0</v>
      </c>
      <c r="J608" s="103" t="n">
        <f aca="false">IF(J$1="P",MAX(0,J$2-$C608),IF(J$1="C",MAX(0,$C608-J$2)))</f>
        <v>0</v>
      </c>
      <c r="K608" s="103" t="n">
        <f aca="false">IF(K$1="P",MAX(0,K$2-$C608),IF(K$1="C",MAX(0,$C608-K$2)))</f>
        <v>3.91</v>
      </c>
      <c r="L608" s="103" t="n">
        <f aca="false">IF(L$1="P",MAX(0,L$2-$C608),IF(L$1="C",MAX(0,$C608-L$2)))</f>
        <v>13.91</v>
      </c>
      <c r="M608" s="103" t="n">
        <f aca="false">IF(M$1="P",MAX(0,M$2-$C608),IF(M$1="C",MAX(0,$C608-M$2)))</f>
        <v>11.09</v>
      </c>
      <c r="N608" s="103" t="n">
        <f aca="false">IF(N$1="P",MAX(0,N$2-$C608),IF(N$1="C",MAX(0,$C608-N$2)))</f>
        <v>6.09</v>
      </c>
      <c r="O608" s="103" t="n">
        <f aca="false">IF(O$1="P",MAX(0,O$2-$C608),IF(O$1="C",MAX(0,$C608-O$2)))</f>
        <v>1.09</v>
      </c>
      <c r="P608" s="103" t="n">
        <f aca="false">IF(P$1="P",MAX(0,P$2-$C608),IF(P$1="C",MAX(0,$C608-P$2)))</f>
        <v>0</v>
      </c>
      <c r="Q608" s="103" t="n">
        <f aca="false">IF(Q$1="P",MAX(0,Q$2-$C608),IF(Q$1="C",MAX(0,$C608-Q$2)))</f>
        <v>0</v>
      </c>
      <c r="R608" s="103" t="n">
        <f aca="false">IF(R$1="P",MAX(0,R$2-$C608),IF(R$1="C",MAX(0,$C608-R$2)))</f>
        <v>0</v>
      </c>
      <c r="S608" s="104" t="n">
        <f aca="false">A608</f>
        <v>28</v>
      </c>
      <c r="T608" s="105" t="n">
        <f aca="false">VLOOKUP($B608,Gas!$B$3:$E$2506,2)</f>
        <v>3.13</v>
      </c>
      <c r="U608" s="46" t="n">
        <f aca="false">C608/T608</f>
        <v>11.5303514376997</v>
      </c>
      <c r="V608" s="99" t="n">
        <f aca="false">VLOOKUP($B608,Gas!$B$3:$E$2506,4)</f>
        <v>0.198933125392587</v>
      </c>
    </row>
    <row r="609" customFormat="false" ht="12.75" hidden="false" customHeight="false" outlineLevel="0" collapsed="false">
      <c r="A609" s="95" t="n">
        <f aca="false">MONTH(B609)+(YEAR(B609)-1998)*12</f>
        <v>28</v>
      </c>
      <c r="B609" s="107" t="n">
        <v>36637</v>
      </c>
      <c r="C609" s="97" t="n">
        <v>25.95</v>
      </c>
      <c r="D609" s="98" t="n">
        <f aca="false">LN(C609/C608)</f>
        <v>-0.3298442090428</v>
      </c>
      <c r="E609" s="106" t="n">
        <f aca="false">STDEV(D600:D609)*SQRT(trade_day)</f>
        <v>2.46999215844027</v>
      </c>
      <c r="F609" s="97"/>
      <c r="G609" s="103" t="n">
        <f aca="false">IF(G$1="P",MAX(0,G$2-$C609),IF(G$1="C",MAX(0,$C609-G$2)))</f>
        <v>0</v>
      </c>
      <c r="H609" s="103" t="n">
        <f aca="false">IF(H$1="P",MAX(0,H$2-$C609),IF(H$1="C",MAX(0,$C609-H$2)))</f>
        <v>0</v>
      </c>
      <c r="I609" s="103" t="n">
        <f aca="false">IF(I$1="P",MAX(0,I$2-$C609),IF(I$1="C",MAX(0,$C609-I$2)))</f>
        <v>4.05</v>
      </c>
      <c r="J609" s="103" t="n">
        <f aca="false">IF(J$1="P",MAX(0,J$2-$C609),IF(J$1="C",MAX(0,$C609-J$2)))</f>
        <v>9.05</v>
      </c>
      <c r="K609" s="103" t="n">
        <f aca="false">IF(K$1="P",MAX(0,K$2-$C609),IF(K$1="C",MAX(0,$C609-K$2)))</f>
        <v>14.05</v>
      </c>
      <c r="L609" s="103" t="n">
        <f aca="false">IF(L$1="P",MAX(0,L$2-$C609),IF(L$1="C",MAX(0,$C609-L$2)))</f>
        <v>24.05</v>
      </c>
      <c r="M609" s="103" t="n">
        <f aca="false">IF(M$1="P",MAX(0,M$2-$C609),IF(M$1="C",MAX(0,$C609-M$2)))</f>
        <v>0.949999999999999</v>
      </c>
      <c r="N609" s="103" t="n">
        <f aca="false">IF(N$1="P",MAX(0,N$2-$C609),IF(N$1="C",MAX(0,$C609-N$2)))</f>
        <v>0</v>
      </c>
      <c r="O609" s="103" t="n">
        <f aca="false">IF(O$1="P",MAX(0,O$2-$C609),IF(O$1="C",MAX(0,$C609-O$2)))</f>
        <v>0</v>
      </c>
      <c r="P609" s="103" t="n">
        <f aca="false">IF(P$1="P",MAX(0,P$2-$C609),IF(P$1="C",MAX(0,$C609-P$2)))</f>
        <v>0</v>
      </c>
      <c r="Q609" s="103" t="n">
        <f aca="false">IF(Q$1="P",MAX(0,Q$2-$C609),IF(Q$1="C",MAX(0,$C609-Q$2)))</f>
        <v>0</v>
      </c>
      <c r="R609" s="103" t="n">
        <f aca="false">IF(R$1="P",MAX(0,R$2-$C609),IF(R$1="C",MAX(0,$C609-R$2)))</f>
        <v>0</v>
      </c>
      <c r="S609" s="104" t="n">
        <f aca="false">A609</f>
        <v>28</v>
      </c>
      <c r="T609" s="105" t="n">
        <f aca="false">VLOOKUP($B609,Gas!$B$3:$E$2506,2)</f>
        <v>3.075</v>
      </c>
      <c r="U609" s="46" t="n">
        <f aca="false">C609/T609</f>
        <v>8.4390243902439</v>
      </c>
      <c r="V609" s="99" t="n">
        <f aca="false">VLOOKUP($B609,Gas!$B$3:$E$2506,4)</f>
        <v>0.240454851544445</v>
      </c>
    </row>
    <row r="610" customFormat="false" ht="12.75" hidden="false" customHeight="false" outlineLevel="0" collapsed="false">
      <c r="A610" s="95" t="n">
        <f aca="false">MONTH(B610)+(YEAR(B610)-1998)*12</f>
        <v>28</v>
      </c>
      <c r="B610" s="107" t="n">
        <v>36640</v>
      </c>
      <c r="C610" s="97" t="n">
        <v>35.13</v>
      </c>
      <c r="D610" s="98" t="n">
        <f aca="false">LN(C610/C609)</f>
        <v>0.302883856665838</v>
      </c>
      <c r="E610" s="106" t="n">
        <f aca="false">STDEV(D601:D610)*SQRT(trade_day)</f>
        <v>2.81105177340617</v>
      </c>
      <c r="F610" s="97"/>
      <c r="G610" s="103" t="n">
        <f aca="false">IF(G$1="P",MAX(0,G$2-$C610),IF(G$1="C",MAX(0,$C610-G$2)))</f>
        <v>0</v>
      </c>
      <c r="H610" s="103" t="n">
        <f aca="false">IF(H$1="P",MAX(0,H$2-$C610),IF(H$1="C",MAX(0,$C610-H$2)))</f>
        <v>0</v>
      </c>
      <c r="I610" s="103" t="n">
        <f aca="false">IF(I$1="P",MAX(0,I$2-$C610),IF(I$1="C",MAX(0,$C610-I$2)))</f>
        <v>0</v>
      </c>
      <c r="J610" s="103" t="n">
        <f aca="false">IF(J$1="P",MAX(0,J$2-$C610),IF(J$1="C",MAX(0,$C610-J$2)))</f>
        <v>0</v>
      </c>
      <c r="K610" s="103" t="n">
        <f aca="false">IF(K$1="P",MAX(0,K$2-$C610),IF(K$1="C",MAX(0,$C610-K$2)))</f>
        <v>4.87</v>
      </c>
      <c r="L610" s="103" t="n">
        <f aca="false">IF(L$1="P",MAX(0,L$2-$C610),IF(L$1="C",MAX(0,$C610-L$2)))</f>
        <v>14.87</v>
      </c>
      <c r="M610" s="103" t="n">
        <f aca="false">IF(M$1="P",MAX(0,M$2-$C610),IF(M$1="C",MAX(0,$C610-M$2)))</f>
        <v>10.13</v>
      </c>
      <c r="N610" s="103" t="n">
        <f aca="false">IF(N$1="P",MAX(0,N$2-$C610),IF(N$1="C",MAX(0,$C610-N$2)))</f>
        <v>5.13</v>
      </c>
      <c r="O610" s="103" t="n">
        <f aca="false">IF(O$1="P",MAX(0,O$2-$C610),IF(O$1="C",MAX(0,$C610-O$2)))</f>
        <v>0.130000000000003</v>
      </c>
      <c r="P610" s="103" t="n">
        <f aca="false">IF(P$1="P",MAX(0,P$2-$C610),IF(P$1="C",MAX(0,$C610-P$2)))</f>
        <v>0</v>
      </c>
      <c r="Q610" s="103" t="n">
        <f aca="false">IF(Q$1="P",MAX(0,Q$2-$C610),IF(Q$1="C",MAX(0,$C610-Q$2)))</f>
        <v>0</v>
      </c>
      <c r="R610" s="103" t="n">
        <f aca="false">IF(R$1="P",MAX(0,R$2-$C610),IF(R$1="C",MAX(0,$C610-R$2)))</f>
        <v>0</v>
      </c>
      <c r="S610" s="104" t="n">
        <f aca="false">A610</f>
        <v>28</v>
      </c>
      <c r="T610" s="105" t="n">
        <f aca="false">VLOOKUP($B610,Gas!$B$3:$E$2506,2)</f>
        <v>3.075</v>
      </c>
      <c r="U610" s="46" t="n">
        <f aca="false">C610/T610</f>
        <v>11.4243902439024</v>
      </c>
      <c r="V610" s="99" t="n">
        <f aca="false">VLOOKUP($B610,Gas!$B$3:$E$2506,4)</f>
        <v>0.182772728636958</v>
      </c>
    </row>
    <row r="611" customFormat="false" ht="12.75" hidden="false" customHeight="false" outlineLevel="0" collapsed="false">
      <c r="A611" s="95" t="n">
        <f aca="false">MONTH(B611)+(YEAR(B611)-1998)*12</f>
        <v>28</v>
      </c>
      <c r="B611" s="107" t="n">
        <v>36641</v>
      </c>
      <c r="C611" s="97" t="n">
        <v>24.9</v>
      </c>
      <c r="D611" s="98" t="n">
        <f aca="false">LN(C611/C610)</f>
        <v>-0.344187662807074</v>
      </c>
      <c r="E611" s="106" t="n">
        <f aca="false">STDEV(D602:D611)*SQRT(trade_day)</f>
        <v>3.32944571362462</v>
      </c>
      <c r="F611" s="97"/>
      <c r="G611" s="103" t="n">
        <f aca="false">IF(G$1="P",MAX(0,G$2-$C611),IF(G$1="C",MAX(0,$C611-G$2)))</f>
        <v>0</v>
      </c>
      <c r="H611" s="103" t="n">
        <f aca="false">IF(H$1="P",MAX(0,H$2-$C611),IF(H$1="C",MAX(0,$C611-H$2)))</f>
        <v>0.100000000000001</v>
      </c>
      <c r="I611" s="103" t="n">
        <f aca="false">IF(I$1="P",MAX(0,I$2-$C611),IF(I$1="C",MAX(0,$C611-I$2)))</f>
        <v>5.1</v>
      </c>
      <c r="J611" s="103" t="n">
        <f aca="false">IF(J$1="P",MAX(0,J$2-$C611),IF(J$1="C",MAX(0,$C611-J$2)))</f>
        <v>10.1</v>
      </c>
      <c r="K611" s="103" t="n">
        <f aca="false">IF(K$1="P",MAX(0,K$2-$C611),IF(K$1="C",MAX(0,$C611-K$2)))</f>
        <v>15.1</v>
      </c>
      <c r="L611" s="103" t="n">
        <f aca="false">IF(L$1="P",MAX(0,L$2-$C611),IF(L$1="C",MAX(0,$C611-L$2)))</f>
        <v>25.1</v>
      </c>
      <c r="M611" s="103" t="n">
        <f aca="false">IF(M$1="P",MAX(0,M$2-$C611),IF(M$1="C",MAX(0,$C611-M$2)))</f>
        <v>0</v>
      </c>
      <c r="N611" s="103" t="n">
        <f aca="false">IF(N$1="P",MAX(0,N$2-$C611),IF(N$1="C",MAX(0,$C611-N$2)))</f>
        <v>0</v>
      </c>
      <c r="O611" s="103" t="n">
        <f aca="false">IF(O$1="P",MAX(0,O$2-$C611),IF(O$1="C",MAX(0,$C611-O$2)))</f>
        <v>0</v>
      </c>
      <c r="P611" s="103" t="n">
        <f aca="false">IF(P$1="P",MAX(0,P$2-$C611),IF(P$1="C",MAX(0,$C611-P$2)))</f>
        <v>0</v>
      </c>
      <c r="Q611" s="103" t="n">
        <f aca="false">IF(Q$1="P",MAX(0,Q$2-$C611),IF(Q$1="C",MAX(0,$C611-Q$2)))</f>
        <v>0</v>
      </c>
      <c r="R611" s="103" t="n">
        <f aca="false">IF(R$1="P",MAX(0,R$2-$C611),IF(R$1="C",MAX(0,$C611-R$2)))</f>
        <v>0</v>
      </c>
      <c r="S611" s="104" t="n">
        <f aca="false">A611</f>
        <v>28</v>
      </c>
      <c r="T611" s="105" t="n">
        <f aca="false">VLOOKUP($B611,Gas!$B$3:$E$2506,2)</f>
        <v>3.125</v>
      </c>
      <c r="U611" s="46" t="n">
        <f aca="false">C611/T611</f>
        <v>7.968</v>
      </c>
      <c r="V611" s="99" t="n">
        <f aca="false">VLOOKUP($B611,Gas!$B$3:$E$2506,4)</f>
        <v>0.204940483689889</v>
      </c>
    </row>
    <row r="612" customFormat="false" ht="12.75" hidden="false" customHeight="false" outlineLevel="0" collapsed="false">
      <c r="A612" s="95" t="n">
        <f aca="false">MONTH(B612)+(YEAR(B612)-1998)*12</f>
        <v>28</v>
      </c>
      <c r="B612" s="107" t="n">
        <v>36642</v>
      </c>
      <c r="C612" s="97" t="n">
        <v>24.09</v>
      </c>
      <c r="D612" s="98" t="n">
        <f aca="false">LN(C612/C611)</f>
        <v>-0.0330709868438819</v>
      </c>
      <c r="E612" s="106" t="n">
        <f aca="false">STDEV(D603:D612)*SQRT(trade_day)</f>
        <v>3.33008381237415</v>
      </c>
      <c r="F612" s="97"/>
      <c r="G612" s="103" t="n">
        <f aca="false">IF(G$1="P",MAX(0,G$2-$C612),IF(G$1="C",MAX(0,$C612-G$2)))</f>
        <v>0</v>
      </c>
      <c r="H612" s="103" t="n">
        <f aca="false">IF(H$1="P",MAX(0,H$2-$C612),IF(H$1="C",MAX(0,$C612-H$2)))</f>
        <v>0.91</v>
      </c>
      <c r="I612" s="103" t="n">
        <f aca="false">IF(I$1="P",MAX(0,I$2-$C612),IF(I$1="C",MAX(0,$C612-I$2)))</f>
        <v>5.91</v>
      </c>
      <c r="J612" s="103" t="n">
        <f aca="false">IF(J$1="P",MAX(0,J$2-$C612),IF(J$1="C",MAX(0,$C612-J$2)))</f>
        <v>10.91</v>
      </c>
      <c r="K612" s="103" t="n">
        <f aca="false">IF(K$1="P",MAX(0,K$2-$C612),IF(K$1="C",MAX(0,$C612-K$2)))</f>
        <v>15.91</v>
      </c>
      <c r="L612" s="103" t="n">
        <f aca="false">IF(L$1="P",MAX(0,L$2-$C612),IF(L$1="C",MAX(0,$C612-L$2)))</f>
        <v>25.91</v>
      </c>
      <c r="M612" s="103" t="n">
        <f aca="false">IF(M$1="P",MAX(0,M$2-$C612),IF(M$1="C",MAX(0,$C612-M$2)))</f>
        <v>0</v>
      </c>
      <c r="N612" s="103" t="n">
        <f aca="false">IF(N$1="P",MAX(0,N$2-$C612),IF(N$1="C",MAX(0,$C612-N$2)))</f>
        <v>0</v>
      </c>
      <c r="O612" s="103" t="n">
        <f aca="false">IF(O$1="P",MAX(0,O$2-$C612),IF(O$1="C",MAX(0,$C612-O$2)))</f>
        <v>0</v>
      </c>
      <c r="P612" s="103" t="n">
        <f aca="false">IF(P$1="P",MAX(0,P$2-$C612),IF(P$1="C",MAX(0,$C612-P$2)))</f>
        <v>0</v>
      </c>
      <c r="Q612" s="103" t="n">
        <f aca="false">IF(Q$1="P",MAX(0,Q$2-$C612),IF(Q$1="C",MAX(0,$C612-Q$2)))</f>
        <v>0</v>
      </c>
      <c r="R612" s="103" t="n">
        <f aca="false">IF(R$1="P",MAX(0,R$2-$C612),IF(R$1="C",MAX(0,$C612-R$2)))</f>
        <v>0</v>
      </c>
      <c r="S612" s="104" t="n">
        <f aca="false">A612</f>
        <v>28</v>
      </c>
      <c r="T612" s="105" t="n">
        <f aca="false">VLOOKUP($B612,Gas!$B$3:$E$2506,2)</f>
        <v>3.155</v>
      </c>
      <c r="U612" s="46" t="n">
        <f aca="false">C612/T612</f>
        <v>7.63549920760697</v>
      </c>
      <c r="V612" s="99" t="n">
        <f aca="false">VLOOKUP($B612,Gas!$B$3:$E$2506,4)</f>
        <v>0.209053890006401</v>
      </c>
    </row>
    <row r="613" customFormat="false" ht="12.75" hidden="false" customHeight="false" outlineLevel="0" collapsed="false">
      <c r="A613" s="95" t="n">
        <f aca="false">MONTH(B613)+(YEAR(B613)-1998)*12</f>
        <v>28</v>
      </c>
      <c r="B613" s="107" t="n">
        <v>36643</v>
      </c>
      <c r="C613" s="97" t="n">
        <v>23.76</v>
      </c>
      <c r="D613" s="98" t="n">
        <f aca="false">LN(C613/C612)</f>
        <v>-0.0137933221323358</v>
      </c>
      <c r="E613" s="106" t="n">
        <f aca="false">STDEV(D604:D613)*SQRT(trade_day)</f>
        <v>3.32739319867537</v>
      </c>
      <c r="F613" s="97"/>
      <c r="G613" s="103" t="n">
        <f aca="false">IF(G$1="P",MAX(0,G$2-$C613),IF(G$1="C",MAX(0,$C613-G$2)))</f>
        <v>0</v>
      </c>
      <c r="H613" s="103" t="n">
        <f aca="false">IF(H$1="P",MAX(0,H$2-$C613),IF(H$1="C",MAX(0,$C613-H$2)))</f>
        <v>1.24</v>
      </c>
      <c r="I613" s="103" t="n">
        <f aca="false">IF(I$1="P",MAX(0,I$2-$C613),IF(I$1="C",MAX(0,$C613-I$2)))</f>
        <v>6.24</v>
      </c>
      <c r="J613" s="103" t="n">
        <f aca="false">IF(J$1="P",MAX(0,J$2-$C613),IF(J$1="C",MAX(0,$C613-J$2)))</f>
        <v>11.24</v>
      </c>
      <c r="K613" s="103" t="n">
        <f aca="false">IF(K$1="P",MAX(0,K$2-$C613),IF(K$1="C",MAX(0,$C613-K$2)))</f>
        <v>16.24</v>
      </c>
      <c r="L613" s="103" t="n">
        <f aca="false">IF(L$1="P",MAX(0,L$2-$C613),IF(L$1="C",MAX(0,$C613-L$2)))</f>
        <v>26.24</v>
      </c>
      <c r="M613" s="103" t="n">
        <f aca="false">IF(M$1="P",MAX(0,M$2-$C613),IF(M$1="C",MAX(0,$C613-M$2)))</f>
        <v>0</v>
      </c>
      <c r="N613" s="103" t="n">
        <f aca="false">IF(N$1="P",MAX(0,N$2-$C613),IF(N$1="C",MAX(0,$C613-N$2)))</f>
        <v>0</v>
      </c>
      <c r="O613" s="103" t="n">
        <f aca="false">IF(O$1="P",MAX(0,O$2-$C613),IF(O$1="C",MAX(0,$C613-O$2)))</f>
        <v>0</v>
      </c>
      <c r="P613" s="103" t="n">
        <f aca="false">IF(P$1="P",MAX(0,P$2-$C613),IF(P$1="C",MAX(0,$C613-P$2)))</f>
        <v>0</v>
      </c>
      <c r="Q613" s="103" t="n">
        <f aca="false">IF(Q$1="P",MAX(0,Q$2-$C613),IF(Q$1="C",MAX(0,$C613-Q$2)))</f>
        <v>0</v>
      </c>
      <c r="R613" s="103" t="n">
        <f aca="false">IF(R$1="P",MAX(0,R$2-$C613),IF(R$1="C",MAX(0,$C613-R$2)))</f>
        <v>0</v>
      </c>
      <c r="S613" s="104" t="n">
        <f aca="false">A613</f>
        <v>28</v>
      </c>
      <c r="T613" s="105" t="n">
        <f aca="false">VLOOKUP($B613,Gas!$B$3:$E$2506,2)</f>
        <v>3.12</v>
      </c>
      <c r="U613" s="46" t="n">
        <f aca="false">C613/T613</f>
        <v>7.61538461538462</v>
      </c>
      <c r="V613" s="99" t="n">
        <f aca="false">VLOOKUP($B613,Gas!$B$3:$E$2506,4)</f>
        <v>0.225858753080214</v>
      </c>
    </row>
    <row r="614" customFormat="false" ht="12.75" hidden="false" customHeight="false" outlineLevel="0" collapsed="false">
      <c r="A614" s="95" t="n">
        <f aca="false">MONTH(B614)+(YEAR(B614)-1998)*12</f>
        <v>28</v>
      </c>
      <c r="B614" s="107" t="n">
        <v>36644</v>
      </c>
      <c r="C614" s="97" t="n">
        <v>24.09</v>
      </c>
      <c r="D614" s="98" t="n">
        <f aca="false">LN(C614/C613)</f>
        <v>0.0137933221323358</v>
      </c>
      <c r="E614" s="106" t="n">
        <f aca="false">STDEV(D605:D614)*SQRT(trade_day)</f>
        <v>3.32870889757315</v>
      </c>
      <c r="F614" s="97"/>
      <c r="G614" s="103" t="n">
        <f aca="false">IF(G$1="P",MAX(0,G$2-$C614),IF(G$1="C",MAX(0,$C614-G$2)))</f>
        <v>0</v>
      </c>
      <c r="H614" s="103" t="n">
        <f aca="false">IF(H$1="P",MAX(0,H$2-$C614),IF(H$1="C",MAX(0,$C614-H$2)))</f>
        <v>0.91</v>
      </c>
      <c r="I614" s="103" t="n">
        <f aca="false">IF(I$1="P",MAX(0,I$2-$C614),IF(I$1="C",MAX(0,$C614-I$2)))</f>
        <v>5.91</v>
      </c>
      <c r="J614" s="103" t="n">
        <f aca="false">IF(J$1="P",MAX(0,J$2-$C614),IF(J$1="C",MAX(0,$C614-J$2)))</f>
        <v>10.91</v>
      </c>
      <c r="K614" s="103" t="n">
        <f aca="false">IF(K$1="P",MAX(0,K$2-$C614),IF(K$1="C",MAX(0,$C614-K$2)))</f>
        <v>15.91</v>
      </c>
      <c r="L614" s="103" t="n">
        <f aca="false">IF(L$1="P",MAX(0,L$2-$C614),IF(L$1="C",MAX(0,$C614-L$2)))</f>
        <v>25.91</v>
      </c>
      <c r="M614" s="103" t="n">
        <f aca="false">IF(M$1="P",MAX(0,M$2-$C614),IF(M$1="C",MAX(0,$C614-M$2)))</f>
        <v>0</v>
      </c>
      <c r="N614" s="103" t="n">
        <f aca="false">IF(N$1="P",MAX(0,N$2-$C614),IF(N$1="C",MAX(0,$C614-N$2)))</f>
        <v>0</v>
      </c>
      <c r="O614" s="103" t="n">
        <f aca="false">IF(O$1="P",MAX(0,O$2-$C614),IF(O$1="C",MAX(0,$C614-O$2)))</f>
        <v>0</v>
      </c>
      <c r="P614" s="103" t="n">
        <f aca="false">IF(P$1="P",MAX(0,P$2-$C614),IF(P$1="C",MAX(0,$C614-P$2)))</f>
        <v>0</v>
      </c>
      <c r="Q614" s="103" t="n">
        <f aca="false">IF(Q$1="P",MAX(0,Q$2-$C614),IF(Q$1="C",MAX(0,$C614-Q$2)))</f>
        <v>0</v>
      </c>
      <c r="R614" s="103" t="n">
        <f aca="false">IF(R$1="P",MAX(0,R$2-$C614),IF(R$1="C",MAX(0,$C614-R$2)))</f>
        <v>0</v>
      </c>
      <c r="S614" s="104" t="n">
        <f aca="false">A614</f>
        <v>28</v>
      </c>
      <c r="T614" s="105" t="n">
        <f aca="false">VLOOKUP($B614,Gas!$B$3:$E$2506,2)</f>
        <v>3.055</v>
      </c>
      <c r="U614" s="46" t="n">
        <f aca="false">C614/T614</f>
        <v>7.88543371522095</v>
      </c>
      <c r="V614" s="99" t="n">
        <f aca="false">VLOOKUP($B614,Gas!$B$3:$E$2506,4)</f>
        <v>0.224762106898501</v>
      </c>
    </row>
    <row r="615" customFormat="false" ht="12.75" hidden="false" customHeight="false" outlineLevel="0" collapsed="false">
      <c r="A615" s="95" t="n">
        <f aca="false">MONTH(B615)+(YEAR(B615)-1998)*12</f>
        <v>29</v>
      </c>
      <c r="B615" s="107" t="n">
        <v>36647</v>
      </c>
      <c r="C615" s="97" t="n">
        <v>24.16</v>
      </c>
      <c r="D615" s="98" t="n">
        <f aca="false">LN(C615/C614)</f>
        <v>0.00290155643983429</v>
      </c>
      <c r="E615" s="106" t="n">
        <f aca="false">STDEV(D606:D615)*SQRT(trade_day)</f>
        <v>3.31922819459677</v>
      </c>
      <c r="F615" s="97"/>
      <c r="G615" s="103" t="n">
        <f aca="false">IF(G$1="P",MAX(0,G$2-$C615),IF(G$1="C",MAX(0,$C615-G$2)))</f>
        <v>0</v>
      </c>
      <c r="H615" s="103" t="n">
        <f aca="false">IF(H$1="P",MAX(0,H$2-$C615),IF(H$1="C",MAX(0,$C615-H$2)))</f>
        <v>0.84</v>
      </c>
      <c r="I615" s="103" t="n">
        <f aca="false">IF(I$1="P",MAX(0,I$2-$C615),IF(I$1="C",MAX(0,$C615-I$2)))</f>
        <v>5.84</v>
      </c>
      <c r="J615" s="103" t="n">
        <f aca="false">IF(J$1="P",MAX(0,J$2-$C615),IF(J$1="C",MAX(0,$C615-J$2)))</f>
        <v>10.84</v>
      </c>
      <c r="K615" s="103" t="n">
        <f aca="false">IF(K$1="P",MAX(0,K$2-$C615),IF(K$1="C",MAX(0,$C615-K$2)))</f>
        <v>15.84</v>
      </c>
      <c r="L615" s="103" t="n">
        <f aca="false">IF(L$1="P",MAX(0,L$2-$C615),IF(L$1="C",MAX(0,$C615-L$2)))</f>
        <v>25.84</v>
      </c>
      <c r="M615" s="103" t="n">
        <f aca="false">IF(M$1="P",MAX(0,M$2-$C615),IF(M$1="C",MAX(0,$C615-M$2)))</f>
        <v>0</v>
      </c>
      <c r="N615" s="103" t="n">
        <f aca="false">IF(N$1="P",MAX(0,N$2-$C615),IF(N$1="C",MAX(0,$C615-N$2)))</f>
        <v>0</v>
      </c>
      <c r="O615" s="103" t="n">
        <f aca="false">IF(O$1="P",MAX(0,O$2-$C615),IF(O$1="C",MAX(0,$C615-O$2)))</f>
        <v>0</v>
      </c>
      <c r="P615" s="103" t="n">
        <f aca="false">IF(P$1="P",MAX(0,P$2-$C615),IF(P$1="C",MAX(0,$C615-P$2)))</f>
        <v>0</v>
      </c>
      <c r="Q615" s="103" t="n">
        <f aca="false">IF(Q$1="P",MAX(0,Q$2-$C615),IF(Q$1="C",MAX(0,$C615-Q$2)))</f>
        <v>0</v>
      </c>
      <c r="R615" s="103" t="n">
        <f aca="false">IF(R$1="P",MAX(0,R$2-$C615),IF(R$1="C",MAX(0,$C615-R$2)))</f>
        <v>0</v>
      </c>
      <c r="S615" s="104" t="n">
        <f aca="false">A615</f>
        <v>29</v>
      </c>
      <c r="T615" s="105" t="n">
        <f aca="false">VLOOKUP($B615,Gas!$B$3:$E$2506,2)</f>
        <v>3.12</v>
      </c>
      <c r="U615" s="46" t="n">
        <f aca="false">C615/T615</f>
        <v>7.74358974358974</v>
      </c>
      <c r="V615" s="99" t="n">
        <f aca="false">VLOOKUP($B615,Gas!$B$3:$E$2506,4)</f>
        <v>0.213233641950006</v>
      </c>
    </row>
    <row r="616" customFormat="false" ht="12.75" hidden="false" customHeight="false" outlineLevel="0" collapsed="false">
      <c r="A616" s="95" t="n">
        <f aca="false">MONTH(B616)+(YEAR(B616)-1998)*12</f>
        <v>29</v>
      </c>
      <c r="B616" s="107" t="n">
        <v>36648</v>
      </c>
      <c r="C616" s="97" t="n">
        <v>24.53</v>
      </c>
      <c r="D616" s="98" t="n">
        <f aca="false">LN(C616/C615)</f>
        <v>0.0151984852037837</v>
      </c>
      <c r="E616" s="106" t="n">
        <f aca="false">STDEV(D607:D616)*SQRT(trade_day)</f>
        <v>3.30611970432327</v>
      </c>
      <c r="F616" s="97"/>
      <c r="G616" s="103" t="n">
        <f aca="false">IF(G$1="P",MAX(0,G$2-$C616),IF(G$1="C",MAX(0,$C616-G$2)))</f>
        <v>0</v>
      </c>
      <c r="H616" s="103" t="n">
        <f aca="false">IF(H$1="P",MAX(0,H$2-$C616),IF(H$1="C",MAX(0,$C616-H$2)))</f>
        <v>0.469999999999999</v>
      </c>
      <c r="I616" s="103" t="n">
        <f aca="false">IF(I$1="P",MAX(0,I$2-$C616),IF(I$1="C",MAX(0,$C616-I$2)))</f>
        <v>5.47</v>
      </c>
      <c r="J616" s="103" t="n">
        <f aca="false">IF(J$1="P",MAX(0,J$2-$C616),IF(J$1="C",MAX(0,$C616-J$2)))</f>
        <v>10.47</v>
      </c>
      <c r="K616" s="103" t="n">
        <f aca="false">IF(K$1="P",MAX(0,K$2-$C616),IF(K$1="C",MAX(0,$C616-K$2)))</f>
        <v>15.47</v>
      </c>
      <c r="L616" s="103" t="n">
        <f aca="false">IF(L$1="P",MAX(0,L$2-$C616),IF(L$1="C",MAX(0,$C616-L$2)))</f>
        <v>25.47</v>
      </c>
      <c r="M616" s="103" t="n">
        <f aca="false">IF(M$1="P",MAX(0,M$2-$C616),IF(M$1="C",MAX(0,$C616-M$2)))</f>
        <v>0</v>
      </c>
      <c r="N616" s="103" t="n">
        <f aca="false">IF(N$1="P",MAX(0,N$2-$C616),IF(N$1="C",MAX(0,$C616-N$2)))</f>
        <v>0</v>
      </c>
      <c r="O616" s="103" t="n">
        <f aca="false">IF(O$1="P",MAX(0,O$2-$C616),IF(O$1="C",MAX(0,$C616-O$2)))</f>
        <v>0</v>
      </c>
      <c r="P616" s="103" t="n">
        <f aca="false">IF(P$1="P",MAX(0,P$2-$C616),IF(P$1="C",MAX(0,$C616-P$2)))</f>
        <v>0</v>
      </c>
      <c r="Q616" s="103" t="n">
        <f aca="false">IF(Q$1="P",MAX(0,Q$2-$C616),IF(Q$1="C",MAX(0,$C616-Q$2)))</f>
        <v>0</v>
      </c>
      <c r="R616" s="103" t="n">
        <f aca="false">IF(R$1="P",MAX(0,R$2-$C616),IF(R$1="C",MAX(0,$C616-R$2)))</f>
        <v>0</v>
      </c>
      <c r="S616" s="104" t="n">
        <f aca="false">A616</f>
        <v>29</v>
      </c>
      <c r="T616" s="105" t="n">
        <f aca="false">VLOOKUP($B616,Gas!$B$3:$E$2506,2)</f>
        <v>3.16</v>
      </c>
      <c r="U616" s="46" t="n">
        <f aca="false">C616/T616</f>
        <v>7.7626582278481</v>
      </c>
      <c r="V616" s="99" t="n">
        <f aca="false">VLOOKUP($B616,Gas!$B$3:$E$2506,4)</f>
        <v>0.223362380239032</v>
      </c>
    </row>
    <row r="617" customFormat="false" ht="12.75" hidden="false" customHeight="false" outlineLevel="0" collapsed="false">
      <c r="A617" s="95" t="n">
        <f aca="false">MONTH(B617)+(YEAR(B617)-1998)*12</f>
        <v>29</v>
      </c>
      <c r="B617" s="107" t="n">
        <v>36649</v>
      </c>
      <c r="C617" s="97" t="n">
        <v>26.42</v>
      </c>
      <c r="D617" s="98" t="n">
        <f aca="false">LN(C617/C616)</f>
        <v>0.0742244408237813</v>
      </c>
      <c r="E617" s="106" t="n">
        <f aca="false">STDEV(D608:D617)*SQRT(trade_day)</f>
        <v>2.97436183017858</v>
      </c>
      <c r="F617" s="97"/>
      <c r="G617" s="103" t="n">
        <f aca="false">IF(G$1="P",MAX(0,G$2-$C617),IF(G$1="C",MAX(0,$C617-G$2)))</f>
        <v>0</v>
      </c>
      <c r="H617" s="103" t="n">
        <f aca="false">IF(H$1="P",MAX(0,H$2-$C617),IF(H$1="C",MAX(0,$C617-H$2)))</f>
        <v>0</v>
      </c>
      <c r="I617" s="103" t="n">
        <f aca="false">IF(I$1="P",MAX(0,I$2-$C617),IF(I$1="C",MAX(0,$C617-I$2)))</f>
        <v>3.58</v>
      </c>
      <c r="J617" s="103" t="n">
        <f aca="false">IF(J$1="P",MAX(0,J$2-$C617),IF(J$1="C",MAX(0,$C617-J$2)))</f>
        <v>8.58</v>
      </c>
      <c r="K617" s="103" t="n">
        <f aca="false">IF(K$1="P",MAX(0,K$2-$C617),IF(K$1="C",MAX(0,$C617-K$2)))</f>
        <v>13.58</v>
      </c>
      <c r="L617" s="103" t="n">
        <f aca="false">IF(L$1="P",MAX(0,L$2-$C617),IF(L$1="C",MAX(0,$C617-L$2)))</f>
        <v>23.58</v>
      </c>
      <c r="M617" s="103" t="n">
        <f aca="false">IF(M$1="P",MAX(0,M$2-$C617),IF(M$1="C",MAX(0,$C617-M$2)))</f>
        <v>1.42</v>
      </c>
      <c r="N617" s="103" t="n">
        <f aca="false">IF(N$1="P",MAX(0,N$2-$C617),IF(N$1="C",MAX(0,$C617-N$2)))</f>
        <v>0</v>
      </c>
      <c r="O617" s="103" t="n">
        <f aca="false">IF(O$1="P",MAX(0,O$2-$C617),IF(O$1="C",MAX(0,$C617-O$2)))</f>
        <v>0</v>
      </c>
      <c r="P617" s="103" t="n">
        <f aca="false">IF(P$1="P",MAX(0,P$2-$C617),IF(P$1="C",MAX(0,$C617-P$2)))</f>
        <v>0</v>
      </c>
      <c r="Q617" s="103" t="n">
        <f aca="false">IF(Q$1="P",MAX(0,Q$2-$C617),IF(Q$1="C",MAX(0,$C617-Q$2)))</f>
        <v>0</v>
      </c>
      <c r="R617" s="103" t="n">
        <f aca="false">IF(R$1="P",MAX(0,R$2-$C617),IF(R$1="C",MAX(0,$C617-R$2)))</f>
        <v>0</v>
      </c>
      <c r="S617" s="104" t="n">
        <f aca="false">A617</f>
        <v>29</v>
      </c>
      <c r="T617" s="105" t="n">
        <f aca="false">VLOOKUP($B617,Gas!$B$3:$E$2506,2)</f>
        <v>3.205</v>
      </c>
      <c r="U617" s="46" t="n">
        <f aca="false">C617/T617</f>
        <v>8.24336973478939</v>
      </c>
      <c r="V617" s="99" t="n">
        <f aca="false">VLOOKUP($B617,Gas!$B$3:$E$2506,4)</f>
        <v>0.232510864697368</v>
      </c>
    </row>
    <row r="618" customFormat="false" ht="12.75" hidden="false" customHeight="false" outlineLevel="0" collapsed="false">
      <c r="A618" s="95" t="n">
        <f aca="false">MONTH(B618)+(YEAR(B618)-1998)*12</f>
        <v>29</v>
      </c>
      <c r="B618" s="107" t="n">
        <v>36650</v>
      </c>
      <c r="C618" s="97" t="n">
        <v>31.93</v>
      </c>
      <c r="D618" s="98" t="n">
        <f aca="false">LN(C618/C617)</f>
        <v>0.189424707632511</v>
      </c>
      <c r="E618" s="106" t="n">
        <f aca="false">STDEV(D609:D618)*SQRT(trade_day)</f>
        <v>3.16493679379717</v>
      </c>
      <c r="F618" s="97"/>
      <c r="G618" s="103" t="n">
        <f aca="false">IF(G$1="P",MAX(0,G$2-$C618),IF(G$1="C",MAX(0,$C618-G$2)))</f>
        <v>0</v>
      </c>
      <c r="H618" s="103" t="n">
        <f aca="false">IF(H$1="P",MAX(0,H$2-$C618),IF(H$1="C",MAX(0,$C618-H$2)))</f>
        <v>0</v>
      </c>
      <c r="I618" s="103" t="n">
        <f aca="false">IF(I$1="P",MAX(0,I$2-$C618),IF(I$1="C",MAX(0,$C618-I$2)))</f>
        <v>0</v>
      </c>
      <c r="J618" s="103" t="n">
        <f aca="false">IF(J$1="P",MAX(0,J$2-$C618),IF(J$1="C",MAX(0,$C618-J$2)))</f>
        <v>3.07</v>
      </c>
      <c r="K618" s="103" t="n">
        <f aca="false">IF(K$1="P",MAX(0,K$2-$C618),IF(K$1="C",MAX(0,$C618-K$2)))</f>
        <v>8.07</v>
      </c>
      <c r="L618" s="103" t="n">
        <f aca="false">IF(L$1="P",MAX(0,L$2-$C618),IF(L$1="C",MAX(0,$C618-L$2)))</f>
        <v>18.07</v>
      </c>
      <c r="M618" s="103" t="n">
        <f aca="false">IF(M$1="P",MAX(0,M$2-$C618),IF(M$1="C",MAX(0,$C618-M$2)))</f>
        <v>6.93</v>
      </c>
      <c r="N618" s="103" t="n">
        <f aca="false">IF(N$1="P",MAX(0,N$2-$C618),IF(N$1="C",MAX(0,$C618-N$2)))</f>
        <v>1.93</v>
      </c>
      <c r="O618" s="103" t="n">
        <f aca="false">IF(O$1="P",MAX(0,O$2-$C618),IF(O$1="C",MAX(0,$C618-O$2)))</f>
        <v>0</v>
      </c>
      <c r="P618" s="103" t="n">
        <f aca="false">IF(P$1="P",MAX(0,P$2-$C618),IF(P$1="C",MAX(0,$C618-P$2)))</f>
        <v>0</v>
      </c>
      <c r="Q618" s="103" t="n">
        <f aca="false">IF(Q$1="P",MAX(0,Q$2-$C618),IF(Q$1="C",MAX(0,$C618-Q$2)))</f>
        <v>0</v>
      </c>
      <c r="R618" s="103" t="n">
        <f aca="false">IF(R$1="P",MAX(0,R$2-$C618),IF(R$1="C",MAX(0,$C618-R$2)))</f>
        <v>0</v>
      </c>
      <c r="S618" s="104" t="n">
        <f aca="false">A618</f>
        <v>29</v>
      </c>
      <c r="T618" s="105" t="n">
        <f aca="false">VLOOKUP($B618,Gas!$B$3:$E$2506,2)</f>
        <v>3.18</v>
      </c>
      <c r="U618" s="46" t="n">
        <f aca="false">C618/T618</f>
        <v>10.0408805031447</v>
      </c>
      <c r="V618" s="99" t="n">
        <f aca="false">VLOOKUP($B618,Gas!$B$3:$E$2506,4)</f>
        <v>0.242754317243302</v>
      </c>
    </row>
    <row r="619" customFormat="false" ht="12.75" hidden="false" customHeight="false" outlineLevel="0" collapsed="false">
      <c r="A619" s="95" t="n">
        <f aca="false">MONTH(B619)+(YEAR(B619)-1998)*12</f>
        <v>29</v>
      </c>
      <c r="B619" s="107" t="n">
        <v>36651</v>
      </c>
      <c r="C619" s="97" t="n">
        <v>52.17</v>
      </c>
      <c r="D619" s="98" t="n">
        <f aca="false">LN(C619/C618)</f>
        <v>0.490961610307611</v>
      </c>
      <c r="E619" s="106" t="n">
        <f aca="false">STDEV(D610:D619)*SQRT(trade_day)</f>
        <v>3.51814489005922</v>
      </c>
      <c r="F619" s="97"/>
      <c r="G619" s="103" t="n">
        <f aca="false">IF(G$1="P",MAX(0,G$2-$C619),IF(G$1="C",MAX(0,$C619-G$2)))</f>
        <v>0</v>
      </c>
      <c r="H619" s="103" t="n">
        <f aca="false">IF(H$1="P",MAX(0,H$2-$C619),IF(H$1="C",MAX(0,$C619-H$2)))</f>
        <v>0</v>
      </c>
      <c r="I619" s="103" t="n">
        <f aca="false">IF(I$1="P",MAX(0,I$2-$C619),IF(I$1="C",MAX(0,$C619-I$2)))</f>
        <v>0</v>
      </c>
      <c r="J619" s="103" t="n">
        <f aca="false">IF(J$1="P",MAX(0,J$2-$C619),IF(J$1="C",MAX(0,$C619-J$2)))</f>
        <v>0</v>
      </c>
      <c r="K619" s="103" t="n">
        <f aca="false">IF(K$1="P",MAX(0,K$2-$C619),IF(K$1="C",MAX(0,$C619-K$2)))</f>
        <v>0</v>
      </c>
      <c r="L619" s="103" t="n">
        <f aca="false">IF(L$1="P",MAX(0,L$2-$C619),IF(L$1="C",MAX(0,$C619-L$2)))</f>
        <v>0</v>
      </c>
      <c r="M619" s="103" t="n">
        <f aca="false">IF(M$1="P",MAX(0,M$2-$C619),IF(M$1="C",MAX(0,$C619-M$2)))</f>
        <v>27.17</v>
      </c>
      <c r="N619" s="103" t="n">
        <f aca="false">IF(N$1="P",MAX(0,N$2-$C619),IF(N$1="C",MAX(0,$C619-N$2)))</f>
        <v>22.17</v>
      </c>
      <c r="O619" s="103" t="n">
        <f aca="false">IF(O$1="P",MAX(0,O$2-$C619),IF(O$1="C",MAX(0,$C619-O$2)))</f>
        <v>17.17</v>
      </c>
      <c r="P619" s="103" t="n">
        <f aca="false">IF(P$1="P",MAX(0,P$2-$C619),IF(P$1="C",MAX(0,$C619-P$2)))</f>
        <v>12.17</v>
      </c>
      <c r="Q619" s="103" t="n">
        <f aca="false">IF(Q$1="P",MAX(0,Q$2-$C619),IF(Q$1="C",MAX(0,$C619-Q$2)))</f>
        <v>2.17</v>
      </c>
      <c r="R619" s="103" t="n">
        <f aca="false">IF(R$1="P",MAX(0,R$2-$C619),IF(R$1="C",MAX(0,$C619-R$2)))</f>
        <v>0</v>
      </c>
      <c r="S619" s="104" t="n">
        <f aca="false">A619</f>
        <v>29</v>
      </c>
      <c r="T619" s="105" t="n">
        <f aca="false">VLOOKUP($B619,Gas!$B$3:$E$2506,2)</f>
        <v>3.085</v>
      </c>
      <c r="U619" s="46" t="n">
        <f aca="false">C619/T619</f>
        <v>16.9108589951378</v>
      </c>
      <c r="V619" s="99" t="n">
        <f aca="false">VLOOKUP($B619,Gas!$B$3:$E$2506,4)</f>
        <v>0.299306140304518</v>
      </c>
    </row>
    <row r="620" customFormat="false" ht="12.75" hidden="false" customHeight="false" outlineLevel="0" collapsed="false">
      <c r="A620" s="95" t="n">
        <f aca="false">MONTH(B620)+(YEAR(B620)-1998)*12</f>
        <v>29</v>
      </c>
      <c r="B620" s="107" t="n">
        <v>36654</v>
      </c>
      <c r="C620" s="97" t="n">
        <v>59.04</v>
      </c>
      <c r="D620" s="98" t="n">
        <f aca="false">LN(C620/C619)</f>
        <v>0.123707563257916</v>
      </c>
      <c r="E620" s="106" t="n">
        <f aca="false">STDEV(D611:D620)*SQRT(trade_day)</f>
        <v>3.29546798424804</v>
      </c>
      <c r="F620" s="97"/>
      <c r="G620" s="103" t="n">
        <f aca="false">IF(G$1="P",MAX(0,G$2-$C620),IF(G$1="C",MAX(0,$C620-G$2)))</f>
        <v>0</v>
      </c>
      <c r="H620" s="103" t="n">
        <f aca="false">IF(H$1="P",MAX(0,H$2-$C620),IF(H$1="C",MAX(0,$C620-H$2)))</f>
        <v>0</v>
      </c>
      <c r="I620" s="103" t="n">
        <f aca="false">IF(I$1="P",MAX(0,I$2-$C620),IF(I$1="C",MAX(0,$C620-I$2)))</f>
        <v>0</v>
      </c>
      <c r="J620" s="103" t="n">
        <f aca="false">IF(J$1="P",MAX(0,J$2-$C620),IF(J$1="C",MAX(0,$C620-J$2)))</f>
        <v>0</v>
      </c>
      <c r="K620" s="103" t="n">
        <f aca="false">IF(K$1="P",MAX(0,K$2-$C620),IF(K$1="C",MAX(0,$C620-K$2)))</f>
        <v>0</v>
      </c>
      <c r="L620" s="103" t="n">
        <f aca="false">IF(L$1="P",MAX(0,L$2-$C620),IF(L$1="C",MAX(0,$C620-L$2)))</f>
        <v>0</v>
      </c>
      <c r="M620" s="103" t="n">
        <f aca="false">IF(M$1="P",MAX(0,M$2-$C620),IF(M$1="C",MAX(0,$C620-M$2)))</f>
        <v>34.04</v>
      </c>
      <c r="N620" s="103" t="n">
        <f aca="false">IF(N$1="P",MAX(0,N$2-$C620),IF(N$1="C",MAX(0,$C620-N$2)))</f>
        <v>29.04</v>
      </c>
      <c r="O620" s="103" t="n">
        <f aca="false">IF(O$1="P",MAX(0,O$2-$C620),IF(O$1="C",MAX(0,$C620-O$2)))</f>
        <v>24.04</v>
      </c>
      <c r="P620" s="103" t="n">
        <f aca="false">IF(P$1="P",MAX(0,P$2-$C620),IF(P$1="C",MAX(0,$C620-P$2)))</f>
        <v>19.04</v>
      </c>
      <c r="Q620" s="103" t="n">
        <f aca="false">IF(Q$1="P",MAX(0,Q$2-$C620),IF(Q$1="C",MAX(0,$C620-Q$2)))</f>
        <v>9.04</v>
      </c>
      <c r="R620" s="103" t="n">
        <f aca="false">IF(R$1="P",MAX(0,R$2-$C620),IF(R$1="C",MAX(0,$C620-R$2)))</f>
        <v>0</v>
      </c>
      <c r="S620" s="104" t="n">
        <f aca="false">A620</f>
        <v>29</v>
      </c>
      <c r="T620" s="105" t="n">
        <f aca="false">VLOOKUP($B620,Gas!$B$3:$E$2506,2)</f>
        <v>3.11</v>
      </c>
      <c r="U620" s="46" t="n">
        <f aca="false">C620/T620</f>
        <v>18.983922829582</v>
      </c>
      <c r="V620" s="99" t="n">
        <f aca="false">VLOOKUP($B620,Gas!$B$3:$E$2506,4)</f>
        <v>0.254721128378113</v>
      </c>
    </row>
    <row r="621" customFormat="false" ht="12.75" hidden="false" customHeight="false" outlineLevel="0" collapsed="false">
      <c r="A621" s="95" t="n">
        <f aca="false">MONTH(B621)+(YEAR(B621)-1998)*12</f>
        <v>29</v>
      </c>
      <c r="B621" s="107" t="n">
        <v>36655</v>
      </c>
      <c r="C621" s="97" t="n">
        <v>131.04</v>
      </c>
      <c r="D621" s="98" t="n">
        <f aca="false">LN(C621/C620)</f>
        <v>0.797287439812542</v>
      </c>
      <c r="E621" s="106" t="n">
        <f aca="false">STDEV(D612:D621)*SQRT(trade_day)</f>
        <v>4.27962851569764</v>
      </c>
      <c r="F621" s="97"/>
      <c r="G621" s="103" t="n">
        <f aca="false">IF(G$1="P",MAX(0,G$2-$C621),IF(G$1="C",MAX(0,$C621-G$2)))</f>
        <v>0</v>
      </c>
      <c r="H621" s="103" t="n">
        <f aca="false">IF(H$1="P",MAX(0,H$2-$C621),IF(H$1="C",MAX(0,$C621-H$2)))</f>
        <v>0</v>
      </c>
      <c r="I621" s="103" t="n">
        <f aca="false">IF(I$1="P",MAX(0,I$2-$C621),IF(I$1="C",MAX(0,$C621-I$2)))</f>
        <v>0</v>
      </c>
      <c r="J621" s="103" t="n">
        <f aca="false">IF(J$1="P",MAX(0,J$2-$C621),IF(J$1="C",MAX(0,$C621-J$2)))</f>
        <v>0</v>
      </c>
      <c r="K621" s="103" t="n">
        <f aca="false">IF(K$1="P",MAX(0,K$2-$C621),IF(K$1="C",MAX(0,$C621-K$2)))</f>
        <v>0</v>
      </c>
      <c r="L621" s="103" t="n">
        <f aca="false">IF(L$1="P",MAX(0,L$2-$C621),IF(L$1="C",MAX(0,$C621-L$2)))</f>
        <v>0</v>
      </c>
      <c r="M621" s="103" t="n">
        <f aca="false">IF(M$1="P",MAX(0,M$2-$C621),IF(M$1="C",MAX(0,$C621-M$2)))</f>
        <v>106.04</v>
      </c>
      <c r="N621" s="103" t="n">
        <f aca="false">IF(N$1="P",MAX(0,N$2-$C621),IF(N$1="C",MAX(0,$C621-N$2)))</f>
        <v>101.04</v>
      </c>
      <c r="O621" s="103" t="n">
        <f aca="false">IF(O$1="P",MAX(0,O$2-$C621),IF(O$1="C",MAX(0,$C621-O$2)))</f>
        <v>96.04</v>
      </c>
      <c r="P621" s="103" t="n">
        <f aca="false">IF(P$1="P",MAX(0,P$2-$C621),IF(P$1="C",MAX(0,$C621-P$2)))</f>
        <v>91.04</v>
      </c>
      <c r="Q621" s="103" t="n">
        <f aca="false">IF(Q$1="P",MAX(0,Q$2-$C621),IF(Q$1="C",MAX(0,$C621-Q$2)))</f>
        <v>81.04</v>
      </c>
      <c r="R621" s="103" t="n">
        <f aca="false">IF(R$1="P",MAX(0,R$2-$C621),IF(R$1="C",MAX(0,$C621-R$2)))</f>
        <v>31.03999</v>
      </c>
      <c r="S621" s="104" t="n">
        <f aca="false">A621</f>
        <v>29</v>
      </c>
      <c r="T621" s="105" t="n">
        <f aca="false">VLOOKUP($B621,Gas!$B$3:$E$2506,2)</f>
        <v>3.12</v>
      </c>
      <c r="U621" s="46" t="n">
        <f aca="false">C621/T621</f>
        <v>42</v>
      </c>
      <c r="V621" s="99" t="n">
        <f aca="false">VLOOKUP($B621,Gas!$B$3:$E$2506,4)</f>
        <v>0.246881900481769</v>
      </c>
    </row>
    <row r="622" customFormat="false" ht="12.75" hidden="false" customHeight="false" outlineLevel="0" collapsed="false">
      <c r="A622" s="95" t="n">
        <f aca="false">MONTH(B622)+(YEAR(B622)-1998)*12</f>
        <v>29</v>
      </c>
      <c r="B622" s="107" t="n">
        <v>36656</v>
      </c>
      <c r="C622" s="97" t="n">
        <v>76.51</v>
      </c>
      <c r="D622" s="98" t="n">
        <f aca="false">LN(C622/C621)</f>
        <v>-0.538081168860999</v>
      </c>
      <c r="E622" s="106" t="n">
        <f aca="false">STDEV(D613:D622)*SQRT(trade_day)</f>
        <v>5.50254878388635</v>
      </c>
      <c r="F622" s="97"/>
      <c r="G622" s="103" t="n">
        <f aca="false">IF(G$1="P",MAX(0,G$2-$C622),IF(G$1="C",MAX(0,$C622-G$2)))</f>
        <v>0</v>
      </c>
      <c r="H622" s="103" t="n">
        <f aca="false">IF(H$1="P",MAX(0,H$2-$C622),IF(H$1="C",MAX(0,$C622-H$2)))</f>
        <v>0</v>
      </c>
      <c r="I622" s="103" t="n">
        <f aca="false">IF(I$1="P",MAX(0,I$2-$C622),IF(I$1="C",MAX(0,$C622-I$2)))</f>
        <v>0</v>
      </c>
      <c r="J622" s="103" t="n">
        <f aca="false">IF(J$1="P",MAX(0,J$2-$C622),IF(J$1="C",MAX(0,$C622-J$2)))</f>
        <v>0</v>
      </c>
      <c r="K622" s="103" t="n">
        <f aca="false">IF(K$1="P",MAX(0,K$2-$C622),IF(K$1="C",MAX(0,$C622-K$2)))</f>
        <v>0</v>
      </c>
      <c r="L622" s="103" t="n">
        <f aca="false">IF(L$1="P",MAX(0,L$2-$C622),IF(L$1="C",MAX(0,$C622-L$2)))</f>
        <v>0</v>
      </c>
      <c r="M622" s="103" t="n">
        <f aca="false">IF(M$1="P",MAX(0,M$2-$C622),IF(M$1="C",MAX(0,$C622-M$2)))</f>
        <v>51.51</v>
      </c>
      <c r="N622" s="103" t="n">
        <f aca="false">IF(N$1="P",MAX(0,N$2-$C622),IF(N$1="C",MAX(0,$C622-N$2)))</f>
        <v>46.51</v>
      </c>
      <c r="O622" s="103" t="n">
        <f aca="false">IF(O$1="P",MAX(0,O$2-$C622),IF(O$1="C",MAX(0,$C622-O$2)))</f>
        <v>41.51</v>
      </c>
      <c r="P622" s="103" t="n">
        <f aca="false">IF(P$1="P",MAX(0,P$2-$C622),IF(P$1="C",MAX(0,$C622-P$2)))</f>
        <v>36.51</v>
      </c>
      <c r="Q622" s="103" t="n">
        <f aca="false">IF(Q$1="P",MAX(0,Q$2-$C622),IF(Q$1="C",MAX(0,$C622-Q$2)))</f>
        <v>26.51</v>
      </c>
      <c r="R622" s="103" t="n">
        <f aca="false">IF(R$1="P",MAX(0,R$2-$C622),IF(R$1="C",MAX(0,$C622-R$2)))</f>
        <v>0</v>
      </c>
      <c r="S622" s="104" t="n">
        <f aca="false">A622</f>
        <v>29</v>
      </c>
      <c r="T622" s="105" t="n">
        <f aca="false">VLOOKUP($B622,Gas!$B$3:$E$2506,2)</f>
        <v>3.25</v>
      </c>
      <c r="U622" s="46" t="n">
        <f aca="false">C622/T622</f>
        <v>23.5415384615385</v>
      </c>
      <c r="V622" s="99" t="n">
        <f aca="false">VLOOKUP($B622,Gas!$B$3:$E$2506,4)</f>
        <v>0.344349222233105</v>
      </c>
    </row>
    <row r="623" customFormat="false" ht="12.75" hidden="false" customHeight="false" outlineLevel="0" collapsed="false">
      <c r="A623" s="95" t="n">
        <f aca="false">MONTH(B623)+(YEAR(B623)-1998)*12</f>
        <v>29</v>
      </c>
      <c r="B623" s="107" t="n">
        <v>36657</v>
      </c>
      <c r="C623" s="97" t="n">
        <v>46.47</v>
      </c>
      <c r="D623" s="98" t="n">
        <f aca="false">LN(C623/C622)</f>
        <v>-0.498614508146874</v>
      </c>
      <c r="E623" s="106" t="n">
        <f aca="false">STDEV(D614:D623)*SQRT(trade_day)</f>
        <v>6.29590878453033</v>
      </c>
      <c r="F623" s="97"/>
      <c r="G623" s="103" t="n">
        <f aca="false">IF(G$1="P",MAX(0,G$2-$C623),IF(G$1="C",MAX(0,$C623-G$2)))</f>
        <v>0</v>
      </c>
      <c r="H623" s="103" t="n">
        <f aca="false">IF(H$1="P",MAX(0,H$2-$C623),IF(H$1="C",MAX(0,$C623-H$2)))</f>
        <v>0</v>
      </c>
      <c r="I623" s="103" t="n">
        <f aca="false">IF(I$1="P",MAX(0,I$2-$C623),IF(I$1="C",MAX(0,$C623-I$2)))</f>
        <v>0</v>
      </c>
      <c r="J623" s="103" t="n">
        <f aca="false">IF(J$1="P",MAX(0,J$2-$C623),IF(J$1="C",MAX(0,$C623-J$2)))</f>
        <v>0</v>
      </c>
      <c r="K623" s="103" t="n">
        <f aca="false">IF(K$1="P",MAX(0,K$2-$C623),IF(K$1="C",MAX(0,$C623-K$2)))</f>
        <v>0</v>
      </c>
      <c r="L623" s="103" t="n">
        <f aca="false">IF(L$1="P",MAX(0,L$2-$C623),IF(L$1="C",MAX(0,$C623-L$2)))</f>
        <v>3.53</v>
      </c>
      <c r="M623" s="103" t="n">
        <f aca="false">IF(M$1="P",MAX(0,M$2-$C623),IF(M$1="C",MAX(0,$C623-M$2)))</f>
        <v>21.47</v>
      </c>
      <c r="N623" s="103" t="n">
        <f aca="false">IF(N$1="P",MAX(0,N$2-$C623),IF(N$1="C",MAX(0,$C623-N$2)))</f>
        <v>16.47</v>
      </c>
      <c r="O623" s="103" t="n">
        <f aca="false">IF(O$1="P",MAX(0,O$2-$C623),IF(O$1="C",MAX(0,$C623-O$2)))</f>
        <v>11.47</v>
      </c>
      <c r="P623" s="103" t="n">
        <f aca="false">IF(P$1="P",MAX(0,P$2-$C623),IF(P$1="C",MAX(0,$C623-P$2)))</f>
        <v>6.47</v>
      </c>
      <c r="Q623" s="103" t="n">
        <f aca="false">IF(Q$1="P",MAX(0,Q$2-$C623),IF(Q$1="C",MAX(0,$C623-Q$2)))</f>
        <v>0</v>
      </c>
      <c r="R623" s="103" t="n">
        <f aca="false">IF(R$1="P",MAX(0,R$2-$C623),IF(R$1="C",MAX(0,$C623-R$2)))</f>
        <v>0</v>
      </c>
      <c r="S623" s="104" t="n">
        <f aca="false">A623</f>
        <v>29</v>
      </c>
      <c r="T623" s="105" t="n">
        <f aca="false">VLOOKUP($B623,Gas!$B$3:$E$2506,2)</f>
        <v>3.195</v>
      </c>
      <c r="U623" s="46" t="n">
        <f aca="false">C623/T623</f>
        <v>14.5446009389671</v>
      </c>
      <c r="V623" s="99" t="n">
        <f aca="false">VLOOKUP($B623,Gas!$B$3:$E$2506,4)</f>
        <v>0.366950295556938</v>
      </c>
    </row>
    <row r="624" customFormat="false" ht="12.75" hidden="false" customHeight="false" outlineLevel="0" collapsed="false">
      <c r="A624" s="95" t="n">
        <f aca="false">MONTH(B624)+(YEAR(B624)-1998)*12</f>
        <v>29</v>
      </c>
      <c r="B624" s="107" t="n">
        <v>36658</v>
      </c>
      <c r="C624" s="97" t="n">
        <v>73.5</v>
      </c>
      <c r="D624" s="98" t="n">
        <f aca="false">LN(C624/C623)</f>
        <v>0.458478463121904</v>
      </c>
      <c r="E624" s="106" t="n">
        <f aca="false">STDEV(D615:D624)*SQRT(trade_day)</f>
        <v>6.57766278982304</v>
      </c>
      <c r="F624" s="97"/>
      <c r="G624" s="103" t="n">
        <f aca="false">IF(G$1="P",MAX(0,G$2-$C624),IF(G$1="C",MAX(0,$C624-G$2)))</f>
        <v>0</v>
      </c>
      <c r="H624" s="103" t="n">
        <f aca="false">IF(H$1="P",MAX(0,H$2-$C624),IF(H$1="C",MAX(0,$C624-H$2)))</f>
        <v>0</v>
      </c>
      <c r="I624" s="103" t="n">
        <f aca="false">IF(I$1="P",MAX(0,I$2-$C624),IF(I$1="C",MAX(0,$C624-I$2)))</f>
        <v>0</v>
      </c>
      <c r="J624" s="103" t="n">
        <f aca="false">IF(J$1="P",MAX(0,J$2-$C624),IF(J$1="C",MAX(0,$C624-J$2)))</f>
        <v>0</v>
      </c>
      <c r="K624" s="103" t="n">
        <f aca="false">IF(K$1="P",MAX(0,K$2-$C624),IF(K$1="C",MAX(0,$C624-K$2)))</f>
        <v>0</v>
      </c>
      <c r="L624" s="103" t="n">
        <f aca="false">IF(L$1="P",MAX(0,L$2-$C624),IF(L$1="C",MAX(0,$C624-L$2)))</f>
        <v>0</v>
      </c>
      <c r="M624" s="103" t="n">
        <f aca="false">IF(M$1="P",MAX(0,M$2-$C624),IF(M$1="C",MAX(0,$C624-M$2)))</f>
        <v>48.5</v>
      </c>
      <c r="N624" s="103" t="n">
        <f aca="false">IF(N$1="P",MAX(0,N$2-$C624),IF(N$1="C",MAX(0,$C624-N$2)))</f>
        <v>43.5</v>
      </c>
      <c r="O624" s="103" t="n">
        <f aca="false">IF(O$1="P",MAX(0,O$2-$C624),IF(O$1="C",MAX(0,$C624-O$2)))</f>
        <v>38.5</v>
      </c>
      <c r="P624" s="103" t="n">
        <f aca="false">IF(P$1="P",MAX(0,P$2-$C624),IF(P$1="C",MAX(0,$C624-P$2)))</f>
        <v>33.5</v>
      </c>
      <c r="Q624" s="103" t="n">
        <f aca="false">IF(Q$1="P",MAX(0,Q$2-$C624),IF(Q$1="C",MAX(0,$C624-Q$2)))</f>
        <v>23.5</v>
      </c>
      <c r="R624" s="103" t="n">
        <f aca="false">IF(R$1="P",MAX(0,R$2-$C624),IF(R$1="C",MAX(0,$C624-R$2)))</f>
        <v>0</v>
      </c>
      <c r="S624" s="104" t="n">
        <f aca="false">A624</f>
        <v>29</v>
      </c>
      <c r="T624" s="105" t="n">
        <f aca="false">VLOOKUP($B624,Gas!$B$3:$E$2506,2)</f>
        <v>3.365</v>
      </c>
      <c r="U624" s="46" t="n">
        <f aca="false">C624/T624</f>
        <v>21.8424962852897</v>
      </c>
      <c r="V624" s="99" t="n">
        <f aca="false">VLOOKUP($B624,Gas!$B$3:$E$2506,4)</f>
        <v>0.472576506336669</v>
      </c>
    </row>
    <row r="625" customFormat="false" ht="12.75" hidden="false" customHeight="false" outlineLevel="0" collapsed="false">
      <c r="A625" s="95" t="n">
        <f aca="false">MONTH(B625)+(YEAR(B625)-1998)*12</f>
        <v>29</v>
      </c>
      <c r="B625" s="107" t="n">
        <v>36661</v>
      </c>
      <c r="C625" s="97" t="n">
        <v>30.7</v>
      </c>
      <c r="D625" s="98" t="n">
        <f aca="false">LN(C625/C624)</f>
        <v>-0.87302275162564</v>
      </c>
      <c r="E625" s="106" t="n">
        <f aca="false">STDEV(D616:D625)*SQRT(trade_day)</f>
        <v>8.23005332883577</v>
      </c>
      <c r="F625" s="97"/>
      <c r="G625" s="103" t="n">
        <f aca="false">IF(G$1="P",MAX(0,G$2-$C625),IF(G$1="C",MAX(0,$C625-G$2)))</f>
        <v>0</v>
      </c>
      <c r="H625" s="103" t="n">
        <f aca="false">IF(H$1="P",MAX(0,H$2-$C625),IF(H$1="C",MAX(0,$C625-H$2)))</f>
        <v>0</v>
      </c>
      <c r="I625" s="103" t="n">
        <f aca="false">IF(I$1="P",MAX(0,I$2-$C625),IF(I$1="C",MAX(0,$C625-I$2)))</f>
        <v>0</v>
      </c>
      <c r="J625" s="103" t="n">
        <f aca="false">IF(J$1="P",MAX(0,J$2-$C625),IF(J$1="C",MAX(0,$C625-J$2)))</f>
        <v>4.3</v>
      </c>
      <c r="K625" s="103" t="n">
        <f aca="false">IF(K$1="P",MAX(0,K$2-$C625),IF(K$1="C",MAX(0,$C625-K$2)))</f>
        <v>9.3</v>
      </c>
      <c r="L625" s="103" t="n">
        <f aca="false">IF(L$1="P",MAX(0,L$2-$C625),IF(L$1="C",MAX(0,$C625-L$2)))</f>
        <v>19.3</v>
      </c>
      <c r="M625" s="103" t="n">
        <f aca="false">IF(M$1="P",MAX(0,M$2-$C625),IF(M$1="C",MAX(0,$C625-M$2)))</f>
        <v>5.7</v>
      </c>
      <c r="N625" s="103" t="n">
        <f aca="false">IF(N$1="P",MAX(0,N$2-$C625),IF(N$1="C",MAX(0,$C625-N$2)))</f>
        <v>0.699999999999999</v>
      </c>
      <c r="O625" s="103" t="n">
        <f aca="false">IF(O$1="P",MAX(0,O$2-$C625),IF(O$1="C",MAX(0,$C625-O$2)))</f>
        <v>0</v>
      </c>
      <c r="P625" s="103" t="n">
        <f aca="false">IF(P$1="P",MAX(0,P$2-$C625),IF(P$1="C",MAX(0,$C625-P$2)))</f>
        <v>0</v>
      </c>
      <c r="Q625" s="103" t="n">
        <f aca="false">IF(Q$1="P",MAX(0,Q$2-$C625),IF(Q$1="C",MAX(0,$C625-Q$2)))</f>
        <v>0</v>
      </c>
      <c r="R625" s="103" t="n">
        <f aca="false">IF(R$1="P",MAX(0,R$2-$C625),IF(R$1="C",MAX(0,$C625-R$2)))</f>
        <v>0</v>
      </c>
      <c r="S625" s="104" t="n">
        <f aca="false">A625</f>
        <v>29</v>
      </c>
      <c r="T625" s="105" t="n">
        <f aca="false">VLOOKUP($B625,Gas!$B$3:$E$2506,2)</f>
        <v>3.35</v>
      </c>
      <c r="U625" s="46" t="n">
        <f aca="false">C625/T625</f>
        <v>9.16417910447761</v>
      </c>
      <c r="V625" s="99" t="n">
        <f aca="false">VLOOKUP($B625,Gas!$B$3:$E$2506,4)</f>
        <v>0.405853344352909</v>
      </c>
    </row>
    <row r="626" customFormat="false" ht="12.75" hidden="false" customHeight="false" outlineLevel="0" collapsed="false">
      <c r="A626" s="95" t="n">
        <f aca="false">MONTH(B626)+(YEAR(B626)-1998)*12</f>
        <v>29</v>
      </c>
      <c r="B626" s="107" t="n">
        <v>36662</v>
      </c>
      <c r="C626" s="97" t="n">
        <v>24.22</v>
      </c>
      <c r="D626" s="98" t="n">
        <f aca="false">LN(C626/C625)</f>
        <v>-0.237083916468205</v>
      </c>
      <c r="E626" s="106" t="n">
        <f aca="false">STDEV(D617:D626)*SQRT(trade_day)</f>
        <v>8.33352786368456</v>
      </c>
      <c r="F626" s="97"/>
      <c r="G626" s="103" t="n">
        <f aca="false">IF(G$1="P",MAX(0,G$2-$C626),IF(G$1="C",MAX(0,$C626-G$2)))</f>
        <v>0</v>
      </c>
      <c r="H626" s="103" t="n">
        <f aca="false">IF(H$1="P",MAX(0,H$2-$C626),IF(H$1="C",MAX(0,$C626-H$2)))</f>
        <v>0.780000000000001</v>
      </c>
      <c r="I626" s="103" t="n">
        <f aca="false">IF(I$1="P",MAX(0,I$2-$C626),IF(I$1="C",MAX(0,$C626-I$2)))</f>
        <v>5.78</v>
      </c>
      <c r="J626" s="103" t="n">
        <f aca="false">IF(J$1="P",MAX(0,J$2-$C626),IF(J$1="C",MAX(0,$C626-J$2)))</f>
        <v>10.78</v>
      </c>
      <c r="K626" s="103" t="n">
        <f aca="false">IF(K$1="P",MAX(0,K$2-$C626),IF(K$1="C",MAX(0,$C626-K$2)))</f>
        <v>15.78</v>
      </c>
      <c r="L626" s="103" t="n">
        <f aca="false">IF(L$1="P",MAX(0,L$2-$C626),IF(L$1="C",MAX(0,$C626-L$2)))</f>
        <v>25.78</v>
      </c>
      <c r="M626" s="103" t="n">
        <f aca="false">IF(M$1="P",MAX(0,M$2-$C626),IF(M$1="C",MAX(0,$C626-M$2)))</f>
        <v>0</v>
      </c>
      <c r="N626" s="103" t="n">
        <f aca="false">IF(N$1="P",MAX(0,N$2-$C626),IF(N$1="C",MAX(0,$C626-N$2)))</f>
        <v>0</v>
      </c>
      <c r="O626" s="103" t="n">
        <f aca="false">IF(O$1="P",MAX(0,O$2-$C626),IF(O$1="C",MAX(0,$C626-O$2)))</f>
        <v>0</v>
      </c>
      <c r="P626" s="103" t="n">
        <f aca="false">IF(P$1="P",MAX(0,P$2-$C626),IF(P$1="C",MAX(0,$C626-P$2)))</f>
        <v>0</v>
      </c>
      <c r="Q626" s="103" t="n">
        <f aca="false">IF(Q$1="P",MAX(0,Q$2-$C626),IF(Q$1="C",MAX(0,$C626-Q$2)))</f>
        <v>0</v>
      </c>
      <c r="R626" s="103" t="n">
        <f aca="false">IF(R$1="P",MAX(0,R$2-$C626),IF(R$1="C",MAX(0,$C626-R$2)))</f>
        <v>0</v>
      </c>
      <c r="S626" s="104" t="n">
        <f aca="false">A626</f>
        <v>29</v>
      </c>
      <c r="T626" s="105" t="n">
        <f aca="false">VLOOKUP($B626,Gas!$B$3:$E$2506,2)</f>
        <v>3.365</v>
      </c>
      <c r="U626" s="46" t="n">
        <f aca="false">C626/T626</f>
        <v>7.19762258543834</v>
      </c>
      <c r="V626" s="99" t="n">
        <f aca="false">VLOOKUP($B626,Gas!$B$3:$E$2506,4)</f>
        <v>0.406497864413168</v>
      </c>
    </row>
    <row r="627" customFormat="false" ht="12.75" hidden="false" customHeight="false" outlineLevel="0" collapsed="false">
      <c r="A627" s="95" t="n">
        <f aca="false">MONTH(B627)+(YEAR(B627)-1998)*12</f>
        <v>29</v>
      </c>
      <c r="B627" s="107" t="n">
        <v>36663</v>
      </c>
      <c r="C627" s="97" t="n">
        <v>26.58</v>
      </c>
      <c r="D627" s="98" t="n">
        <f aca="false">LN(C627/C626)</f>
        <v>0.092980315160153</v>
      </c>
      <c r="E627" s="106" t="n">
        <f aca="false">STDEV(D618:D627)*SQRT(trade_day)</f>
        <v>8.33877375839845</v>
      </c>
      <c r="F627" s="97"/>
      <c r="G627" s="103" t="n">
        <f aca="false">IF(G$1="P",MAX(0,G$2-$C627),IF(G$1="C",MAX(0,$C627-G$2)))</f>
        <v>0</v>
      </c>
      <c r="H627" s="103" t="n">
        <f aca="false">IF(H$1="P",MAX(0,H$2-$C627),IF(H$1="C",MAX(0,$C627-H$2)))</f>
        <v>0</v>
      </c>
      <c r="I627" s="103" t="n">
        <f aca="false">IF(I$1="P",MAX(0,I$2-$C627),IF(I$1="C",MAX(0,$C627-I$2)))</f>
        <v>3.42</v>
      </c>
      <c r="J627" s="103" t="n">
        <f aca="false">IF(J$1="P",MAX(0,J$2-$C627),IF(J$1="C",MAX(0,$C627-J$2)))</f>
        <v>8.42</v>
      </c>
      <c r="K627" s="103" t="n">
        <f aca="false">IF(K$1="P",MAX(0,K$2-$C627),IF(K$1="C",MAX(0,$C627-K$2)))</f>
        <v>13.42</v>
      </c>
      <c r="L627" s="103" t="n">
        <f aca="false">IF(L$1="P",MAX(0,L$2-$C627),IF(L$1="C",MAX(0,$C627-L$2)))</f>
        <v>23.42</v>
      </c>
      <c r="M627" s="103" t="n">
        <f aca="false">IF(M$1="P",MAX(0,M$2-$C627),IF(M$1="C",MAX(0,$C627-M$2)))</f>
        <v>1.58</v>
      </c>
      <c r="N627" s="103" t="n">
        <f aca="false">IF(N$1="P",MAX(0,N$2-$C627),IF(N$1="C",MAX(0,$C627-N$2)))</f>
        <v>0</v>
      </c>
      <c r="O627" s="103" t="n">
        <f aca="false">IF(O$1="P",MAX(0,O$2-$C627),IF(O$1="C",MAX(0,$C627-O$2)))</f>
        <v>0</v>
      </c>
      <c r="P627" s="103" t="n">
        <f aca="false">IF(P$1="P",MAX(0,P$2-$C627),IF(P$1="C",MAX(0,$C627-P$2)))</f>
        <v>0</v>
      </c>
      <c r="Q627" s="103" t="n">
        <f aca="false">IF(Q$1="P",MAX(0,Q$2-$C627),IF(Q$1="C",MAX(0,$C627-Q$2)))</f>
        <v>0</v>
      </c>
      <c r="R627" s="103" t="n">
        <f aca="false">IF(R$1="P",MAX(0,R$2-$C627),IF(R$1="C",MAX(0,$C627-R$2)))</f>
        <v>0</v>
      </c>
      <c r="S627" s="104" t="n">
        <f aca="false">A627</f>
        <v>29</v>
      </c>
      <c r="T627" s="105" t="n">
        <f aca="false">VLOOKUP($B627,Gas!$B$3:$E$2506,2)</f>
        <v>3.455</v>
      </c>
      <c r="U627" s="46" t="n">
        <f aca="false">C627/T627</f>
        <v>7.6931982633864</v>
      </c>
      <c r="V627" s="99" t="n">
        <f aca="false">VLOOKUP($B627,Gas!$B$3:$E$2506,4)</f>
        <v>0.416890435529243</v>
      </c>
    </row>
    <row r="628" customFormat="false" ht="12.75" hidden="false" customHeight="false" outlineLevel="0" collapsed="false">
      <c r="A628" s="95" t="n">
        <f aca="false">MONTH(B628)+(YEAR(B628)-1998)*12</f>
        <v>29</v>
      </c>
      <c r="B628" s="107" t="n">
        <v>36664</v>
      </c>
      <c r="C628" s="97" t="n">
        <v>44.45</v>
      </c>
      <c r="D628" s="98" t="n">
        <f aca="false">LN(C628/C627)</f>
        <v>0.514205908674815</v>
      </c>
      <c r="E628" s="106" t="n">
        <f aca="false">STDEV(D619:D628)*SQRT(trade_day)</f>
        <v>8.69362928394983</v>
      </c>
      <c r="F628" s="97"/>
      <c r="G628" s="103" t="n">
        <f aca="false">IF(G$1="P",MAX(0,G$2-$C628),IF(G$1="C",MAX(0,$C628-G$2)))</f>
        <v>0</v>
      </c>
      <c r="H628" s="103" t="n">
        <f aca="false">IF(H$1="P",MAX(0,H$2-$C628),IF(H$1="C",MAX(0,$C628-H$2)))</f>
        <v>0</v>
      </c>
      <c r="I628" s="103" t="n">
        <f aca="false">IF(I$1="P",MAX(0,I$2-$C628),IF(I$1="C",MAX(0,$C628-I$2)))</f>
        <v>0</v>
      </c>
      <c r="J628" s="103" t="n">
        <f aca="false">IF(J$1="P",MAX(0,J$2-$C628),IF(J$1="C",MAX(0,$C628-J$2)))</f>
        <v>0</v>
      </c>
      <c r="K628" s="103" t="n">
        <f aca="false">IF(K$1="P",MAX(0,K$2-$C628),IF(K$1="C",MAX(0,$C628-K$2)))</f>
        <v>0</v>
      </c>
      <c r="L628" s="103" t="n">
        <f aca="false">IF(L$1="P",MAX(0,L$2-$C628),IF(L$1="C",MAX(0,$C628-L$2)))</f>
        <v>5.55</v>
      </c>
      <c r="M628" s="103" t="n">
        <f aca="false">IF(M$1="P",MAX(0,M$2-$C628),IF(M$1="C",MAX(0,$C628-M$2)))</f>
        <v>19.45</v>
      </c>
      <c r="N628" s="103" t="n">
        <f aca="false">IF(N$1="P",MAX(0,N$2-$C628),IF(N$1="C",MAX(0,$C628-N$2)))</f>
        <v>14.45</v>
      </c>
      <c r="O628" s="103" t="n">
        <f aca="false">IF(O$1="P",MAX(0,O$2-$C628),IF(O$1="C",MAX(0,$C628-O$2)))</f>
        <v>9.45</v>
      </c>
      <c r="P628" s="103" t="n">
        <f aca="false">IF(P$1="P",MAX(0,P$2-$C628),IF(P$1="C",MAX(0,$C628-P$2)))</f>
        <v>4.45</v>
      </c>
      <c r="Q628" s="103" t="n">
        <f aca="false">IF(Q$1="P",MAX(0,Q$2-$C628),IF(Q$1="C",MAX(0,$C628-Q$2)))</f>
        <v>0</v>
      </c>
      <c r="R628" s="103" t="n">
        <f aca="false">IF(R$1="P",MAX(0,R$2-$C628),IF(R$1="C",MAX(0,$C628-R$2)))</f>
        <v>0</v>
      </c>
      <c r="S628" s="104" t="n">
        <f aca="false">A628</f>
        <v>29</v>
      </c>
      <c r="T628" s="105" t="n">
        <f aca="false">VLOOKUP($B628,Gas!$B$3:$E$2506,2)</f>
        <v>3.495</v>
      </c>
      <c r="U628" s="46" t="n">
        <f aca="false">C628/T628</f>
        <v>12.7181688125894</v>
      </c>
      <c r="V628" s="99" t="n">
        <f aca="false">VLOOKUP($B628,Gas!$B$3:$E$2506,4)</f>
        <v>0.410867152403522</v>
      </c>
    </row>
    <row r="629" customFormat="false" ht="12.75" hidden="false" customHeight="false" outlineLevel="0" collapsed="false">
      <c r="A629" s="95" t="n">
        <f aca="false">MONTH(B629)+(YEAR(B629)-1998)*12</f>
        <v>29</v>
      </c>
      <c r="B629" s="107" t="n">
        <v>36665</v>
      </c>
      <c r="C629" s="97" t="n">
        <v>33.94</v>
      </c>
      <c r="D629" s="98" t="n">
        <f aca="false">LN(C629/C628)</f>
        <v>-0.269770702153833</v>
      </c>
      <c r="E629" s="106" t="n">
        <f aca="false">STDEV(D620:D629)*SQRT(trade_day)</f>
        <v>8.40807373591592</v>
      </c>
      <c r="F629" s="97"/>
      <c r="G629" s="103" t="n">
        <f aca="false">IF(G$1="P",MAX(0,G$2-$C629),IF(G$1="C",MAX(0,$C629-G$2)))</f>
        <v>0</v>
      </c>
      <c r="H629" s="103" t="n">
        <f aca="false">IF(H$1="P",MAX(0,H$2-$C629),IF(H$1="C",MAX(0,$C629-H$2)))</f>
        <v>0</v>
      </c>
      <c r="I629" s="103" t="n">
        <f aca="false">IF(I$1="P",MAX(0,I$2-$C629),IF(I$1="C",MAX(0,$C629-I$2)))</f>
        <v>0</v>
      </c>
      <c r="J629" s="103" t="n">
        <f aca="false">IF(J$1="P",MAX(0,J$2-$C629),IF(J$1="C",MAX(0,$C629-J$2)))</f>
        <v>1.06</v>
      </c>
      <c r="K629" s="103" t="n">
        <f aca="false">IF(K$1="P",MAX(0,K$2-$C629),IF(K$1="C",MAX(0,$C629-K$2)))</f>
        <v>6.06</v>
      </c>
      <c r="L629" s="103" t="n">
        <f aca="false">IF(L$1="P",MAX(0,L$2-$C629),IF(L$1="C",MAX(0,$C629-L$2)))</f>
        <v>16.06</v>
      </c>
      <c r="M629" s="103" t="n">
        <f aca="false">IF(M$1="P",MAX(0,M$2-$C629),IF(M$1="C",MAX(0,$C629-M$2)))</f>
        <v>8.94</v>
      </c>
      <c r="N629" s="103" t="n">
        <f aca="false">IF(N$1="P",MAX(0,N$2-$C629),IF(N$1="C",MAX(0,$C629-N$2)))</f>
        <v>3.94</v>
      </c>
      <c r="O629" s="103" t="n">
        <f aca="false">IF(O$1="P",MAX(0,O$2-$C629),IF(O$1="C",MAX(0,$C629-O$2)))</f>
        <v>0</v>
      </c>
      <c r="P629" s="103" t="n">
        <f aca="false">IF(P$1="P",MAX(0,P$2-$C629),IF(P$1="C",MAX(0,$C629-P$2)))</f>
        <v>0</v>
      </c>
      <c r="Q629" s="103" t="n">
        <f aca="false">IF(Q$1="P",MAX(0,Q$2-$C629),IF(Q$1="C",MAX(0,$C629-Q$2)))</f>
        <v>0</v>
      </c>
      <c r="R629" s="103" t="n">
        <f aca="false">IF(R$1="P",MAX(0,R$2-$C629),IF(R$1="C",MAX(0,$C629-R$2)))</f>
        <v>0</v>
      </c>
      <c r="S629" s="104" t="n">
        <f aca="false">A629</f>
        <v>29</v>
      </c>
      <c r="T629" s="105" t="n">
        <f aca="false">VLOOKUP($B629,Gas!$B$3:$E$2506,2)</f>
        <v>3.735</v>
      </c>
      <c r="U629" s="46" t="n">
        <f aca="false">C629/T629</f>
        <v>9.08701472556894</v>
      </c>
      <c r="V629" s="99" t="n">
        <f aca="false">VLOOKUP($B629,Gas!$B$3:$E$2506,4)</f>
        <v>0.520812881558115</v>
      </c>
    </row>
    <row r="630" customFormat="false" ht="12.75" hidden="false" customHeight="false" outlineLevel="0" collapsed="false">
      <c r="A630" s="95" t="n">
        <f aca="false">MONTH(B630)+(YEAR(B630)-1998)*12</f>
        <v>29</v>
      </c>
      <c r="B630" s="107" t="n">
        <v>36668</v>
      </c>
      <c r="C630" s="97" t="n">
        <v>41.44</v>
      </c>
      <c r="D630" s="98" t="n">
        <f aca="false">LN(C630/C629)</f>
        <v>0.199652338145147</v>
      </c>
      <c r="E630" s="106" t="n">
        <f aca="false">STDEV(D621:D630)*SQRT(trade_day)</f>
        <v>8.45832267784724</v>
      </c>
      <c r="F630" s="97"/>
      <c r="G630" s="103" t="n">
        <f aca="false">IF(G$1="P",MAX(0,G$2-$C630),IF(G$1="C",MAX(0,$C630-G$2)))</f>
        <v>0</v>
      </c>
      <c r="H630" s="103" t="n">
        <f aca="false">IF(H$1="P",MAX(0,H$2-$C630),IF(H$1="C",MAX(0,$C630-H$2)))</f>
        <v>0</v>
      </c>
      <c r="I630" s="103" t="n">
        <f aca="false">IF(I$1="P",MAX(0,I$2-$C630),IF(I$1="C",MAX(0,$C630-I$2)))</f>
        <v>0</v>
      </c>
      <c r="J630" s="103" t="n">
        <f aca="false">IF(J$1="P",MAX(0,J$2-$C630),IF(J$1="C",MAX(0,$C630-J$2)))</f>
        <v>0</v>
      </c>
      <c r="K630" s="103" t="n">
        <f aca="false">IF(K$1="P",MAX(0,K$2-$C630),IF(K$1="C",MAX(0,$C630-K$2)))</f>
        <v>0</v>
      </c>
      <c r="L630" s="103" t="n">
        <f aca="false">IF(L$1="P",MAX(0,L$2-$C630),IF(L$1="C",MAX(0,$C630-L$2)))</f>
        <v>8.56</v>
      </c>
      <c r="M630" s="103" t="n">
        <f aca="false">IF(M$1="P",MAX(0,M$2-$C630),IF(M$1="C",MAX(0,$C630-M$2)))</f>
        <v>16.44</v>
      </c>
      <c r="N630" s="103" t="n">
        <f aca="false">IF(N$1="P",MAX(0,N$2-$C630),IF(N$1="C",MAX(0,$C630-N$2)))</f>
        <v>11.44</v>
      </c>
      <c r="O630" s="103" t="n">
        <f aca="false">IF(O$1="P",MAX(0,O$2-$C630),IF(O$1="C",MAX(0,$C630-O$2)))</f>
        <v>6.44</v>
      </c>
      <c r="P630" s="103" t="n">
        <f aca="false">IF(P$1="P",MAX(0,P$2-$C630),IF(P$1="C",MAX(0,$C630-P$2)))</f>
        <v>1.44</v>
      </c>
      <c r="Q630" s="103" t="n">
        <f aca="false">IF(Q$1="P",MAX(0,Q$2-$C630),IF(Q$1="C",MAX(0,$C630-Q$2)))</f>
        <v>0</v>
      </c>
      <c r="R630" s="103" t="n">
        <f aca="false">IF(R$1="P",MAX(0,R$2-$C630),IF(R$1="C",MAX(0,$C630-R$2)))</f>
        <v>0</v>
      </c>
      <c r="S630" s="104" t="n">
        <f aca="false">A630</f>
        <v>29</v>
      </c>
      <c r="T630" s="105" t="n">
        <f aca="false">VLOOKUP($B630,Gas!$B$3:$E$2506,2)</f>
        <v>3.765</v>
      </c>
      <c r="U630" s="46" t="n">
        <f aca="false">C630/T630</f>
        <v>11.0066401062417</v>
      </c>
      <c r="V630" s="99" t="n">
        <f aca="false">VLOOKUP($B630,Gas!$B$3:$E$2506,4)</f>
        <v>0.406895201593757</v>
      </c>
    </row>
    <row r="631" customFormat="false" ht="12.75" hidden="false" customHeight="false" outlineLevel="0" collapsed="false">
      <c r="A631" s="95" t="n">
        <f aca="false">MONTH(B631)+(YEAR(B631)-1998)*12</f>
        <v>29</v>
      </c>
      <c r="B631" s="107" t="n">
        <v>36669</v>
      </c>
      <c r="C631" s="97" t="n">
        <v>34.94</v>
      </c>
      <c r="D631" s="98" t="n">
        <f aca="false">LN(C631/C630)</f>
        <v>-0.170614293245317</v>
      </c>
      <c r="E631" s="106" t="n">
        <f aca="false">STDEV(D622:D631)*SQRT(trade_day)</f>
        <v>7.08439844706702</v>
      </c>
      <c r="F631" s="97"/>
      <c r="G631" s="103" t="n">
        <f aca="false">IF(G$1="P",MAX(0,G$2-$C631),IF(G$1="C",MAX(0,$C631-G$2)))</f>
        <v>0</v>
      </c>
      <c r="H631" s="103" t="n">
        <f aca="false">IF(H$1="P",MAX(0,H$2-$C631),IF(H$1="C",MAX(0,$C631-H$2)))</f>
        <v>0</v>
      </c>
      <c r="I631" s="103" t="n">
        <f aca="false">IF(I$1="P",MAX(0,I$2-$C631),IF(I$1="C",MAX(0,$C631-I$2)))</f>
        <v>0</v>
      </c>
      <c r="J631" s="103" t="n">
        <f aca="false">IF(J$1="P",MAX(0,J$2-$C631),IF(J$1="C",MAX(0,$C631-J$2)))</f>
        <v>0.0600000000000023</v>
      </c>
      <c r="K631" s="103" t="n">
        <f aca="false">IF(K$1="P",MAX(0,K$2-$C631),IF(K$1="C",MAX(0,$C631-K$2)))</f>
        <v>5.06</v>
      </c>
      <c r="L631" s="103" t="n">
        <f aca="false">IF(L$1="P",MAX(0,L$2-$C631),IF(L$1="C",MAX(0,$C631-L$2)))</f>
        <v>15.06</v>
      </c>
      <c r="M631" s="103" t="n">
        <f aca="false">IF(M$1="P",MAX(0,M$2-$C631),IF(M$1="C",MAX(0,$C631-M$2)))</f>
        <v>9.94</v>
      </c>
      <c r="N631" s="103" t="n">
        <f aca="false">IF(N$1="P",MAX(0,N$2-$C631),IF(N$1="C",MAX(0,$C631-N$2)))</f>
        <v>4.94</v>
      </c>
      <c r="O631" s="103" t="n">
        <f aca="false">IF(O$1="P",MAX(0,O$2-$C631),IF(O$1="C",MAX(0,$C631-O$2)))</f>
        <v>0</v>
      </c>
      <c r="P631" s="103" t="n">
        <f aca="false">IF(P$1="P",MAX(0,P$2-$C631),IF(P$1="C",MAX(0,$C631-P$2)))</f>
        <v>0</v>
      </c>
      <c r="Q631" s="103" t="n">
        <f aca="false">IF(Q$1="P",MAX(0,Q$2-$C631),IF(Q$1="C",MAX(0,$C631-Q$2)))</f>
        <v>0</v>
      </c>
      <c r="R631" s="103" t="n">
        <f aca="false">IF(R$1="P",MAX(0,R$2-$C631),IF(R$1="C",MAX(0,$C631-R$2)))</f>
        <v>0</v>
      </c>
      <c r="S631" s="104" t="n">
        <f aca="false">A631</f>
        <v>29</v>
      </c>
      <c r="T631" s="105" t="n">
        <f aca="false">VLOOKUP($B631,Gas!$B$3:$E$2506,2)</f>
        <v>3.975</v>
      </c>
      <c r="U631" s="46" t="n">
        <f aca="false">C631/T631</f>
        <v>8.78993710691824</v>
      </c>
      <c r="V631" s="99" t="n">
        <f aca="false">VLOOKUP($B631,Gas!$B$3:$E$2506,4)</f>
        <v>0.465527847466474</v>
      </c>
    </row>
    <row r="632" customFormat="false" ht="12.75" hidden="false" customHeight="false" outlineLevel="0" collapsed="false">
      <c r="A632" s="95" t="n">
        <f aca="false">MONTH(B632)+(YEAR(B632)-1998)*12</f>
        <v>29</v>
      </c>
      <c r="B632" s="107" t="n">
        <v>36670</v>
      </c>
      <c r="C632" s="97" t="n">
        <v>51.09</v>
      </c>
      <c r="D632" s="98" t="n">
        <f aca="false">LN(C632/C631)</f>
        <v>0.379956478636796</v>
      </c>
      <c r="E632" s="106" t="n">
        <f aca="false">STDEV(D623:D632)*SQRT(trade_day)</f>
        <v>7.11035016509015</v>
      </c>
      <c r="F632" s="97"/>
      <c r="G632" s="103" t="n">
        <f aca="false">IF(G$1="P",MAX(0,G$2-$C632),IF(G$1="C",MAX(0,$C632-G$2)))</f>
        <v>0</v>
      </c>
      <c r="H632" s="103" t="n">
        <f aca="false">IF(H$1="P",MAX(0,H$2-$C632),IF(H$1="C",MAX(0,$C632-H$2)))</f>
        <v>0</v>
      </c>
      <c r="I632" s="103" t="n">
        <f aca="false">IF(I$1="P",MAX(0,I$2-$C632),IF(I$1="C",MAX(0,$C632-I$2)))</f>
        <v>0</v>
      </c>
      <c r="J632" s="103" t="n">
        <f aca="false">IF(J$1="P",MAX(0,J$2-$C632),IF(J$1="C",MAX(0,$C632-J$2)))</f>
        <v>0</v>
      </c>
      <c r="K632" s="103" t="n">
        <f aca="false">IF(K$1="P",MAX(0,K$2-$C632),IF(K$1="C",MAX(0,$C632-K$2)))</f>
        <v>0</v>
      </c>
      <c r="L632" s="103" t="n">
        <f aca="false">IF(L$1="P",MAX(0,L$2-$C632),IF(L$1="C",MAX(0,$C632-L$2)))</f>
        <v>0</v>
      </c>
      <c r="M632" s="103" t="n">
        <f aca="false">IF(M$1="P",MAX(0,M$2-$C632),IF(M$1="C",MAX(0,$C632-M$2)))</f>
        <v>26.09</v>
      </c>
      <c r="N632" s="103" t="n">
        <f aca="false">IF(N$1="P",MAX(0,N$2-$C632),IF(N$1="C",MAX(0,$C632-N$2)))</f>
        <v>21.09</v>
      </c>
      <c r="O632" s="103" t="n">
        <f aca="false">IF(O$1="P",MAX(0,O$2-$C632),IF(O$1="C",MAX(0,$C632-O$2)))</f>
        <v>16.09</v>
      </c>
      <c r="P632" s="103" t="n">
        <f aca="false">IF(P$1="P",MAX(0,P$2-$C632),IF(P$1="C",MAX(0,$C632-P$2)))</f>
        <v>11.09</v>
      </c>
      <c r="Q632" s="103" t="n">
        <f aca="false">IF(Q$1="P",MAX(0,Q$2-$C632),IF(Q$1="C",MAX(0,$C632-Q$2)))</f>
        <v>1.09</v>
      </c>
      <c r="R632" s="103" t="n">
        <f aca="false">IF(R$1="P",MAX(0,R$2-$C632),IF(R$1="C",MAX(0,$C632-R$2)))</f>
        <v>0</v>
      </c>
      <c r="S632" s="104" t="n">
        <f aca="false">A632</f>
        <v>29</v>
      </c>
      <c r="T632" s="105" t="n">
        <f aca="false">VLOOKUP($B632,Gas!$B$3:$E$2506,2)</f>
        <v>3.845</v>
      </c>
      <c r="U632" s="46" t="n">
        <f aca="false">C632/T632</f>
        <v>13.2873862158648</v>
      </c>
      <c r="V632" s="99" t="n">
        <f aca="false">VLOOKUP($B632,Gas!$B$3:$E$2506,4)</f>
        <v>0.550643891712655</v>
      </c>
    </row>
    <row r="633" customFormat="false" ht="12.75" hidden="false" customHeight="false" outlineLevel="0" collapsed="false">
      <c r="A633" s="95" t="n">
        <f aca="false">MONTH(B633)+(YEAR(B633)-1998)*12</f>
        <v>29</v>
      </c>
      <c r="B633" s="107" t="n">
        <v>36671</v>
      </c>
      <c r="C633" s="97" t="n">
        <v>36.53</v>
      </c>
      <c r="D633" s="98" t="n">
        <f aca="false">LN(C633/C632)</f>
        <v>-0.335454942535515</v>
      </c>
      <c r="E633" s="106" t="n">
        <f aca="false">STDEV(D624:D633)*SQRT(trade_day)</f>
        <v>6.86068546100393</v>
      </c>
      <c r="F633" s="97"/>
      <c r="G633" s="103" t="n">
        <f aca="false">IF(G$1="P",MAX(0,G$2-$C633),IF(G$1="C",MAX(0,$C633-G$2)))</f>
        <v>0</v>
      </c>
      <c r="H633" s="103" t="n">
        <f aca="false">IF(H$1="P",MAX(0,H$2-$C633),IF(H$1="C",MAX(0,$C633-H$2)))</f>
        <v>0</v>
      </c>
      <c r="I633" s="103" t="n">
        <f aca="false">IF(I$1="P",MAX(0,I$2-$C633),IF(I$1="C",MAX(0,$C633-I$2)))</f>
        <v>0</v>
      </c>
      <c r="J633" s="103" t="n">
        <f aca="false">IF(J$1="P",MAX(0,J$2-$C633),IF(J$1="C",MAX(0,$C633-J$2)))</f>
        <v>0</v>
      </c>
      <c r="K633" s="103" t="n">
        <f aca="false">IF(K$1="P",MAX(0,K$2-$C633),IF(K$1="C",MAX(0,$C633-K$2)))</f>
        <v>3.47</v>
      </c>
      <c r="L633" s="103" t="n">
        <f aca="false">IF(L$1="P",MAX(0,L$2-$C633),IF(L$1="C",MAX(0,$C633-L$2)))</f>
        <v>13.47</v>
      </c>
      <c r="M633" s="103" t="n">
        <f aca="false">IF(M$1="P",MAX(0,M$2-$C633),IF(M$1="C",MAX(0,$C633-M$2)))</f>
        <v>11.53</v>
      </c>
      <c r="N633" s="103" t="n">
        <f aca="false">IF(N$1="P",MAX(0,N$2-$C633),IF(N$1="C",MAX(0,$C633-N$2)))</f>
        <v>6.53</v>
      </c>
      <c r="O633" s="103" t="n">
        <f aca="false">IF(O$1="P",MAX(0,O$2-$C633),IF(O$1="C",MAX(0,$C633-O$2)))</f>
        <v>1.53</v>
      </c>
      <c r="P633" s="103" t="n">
        <f aca="false">IF(P$1="P",MAX(0,P$2-$C633),IF(P$1="C",MAX(0,$C633-P$2)))</f>
        <v>0</v>
      </c>
      <c r="Q633" s="103" t="n">
        <f aca="false">IF(Q$1="P",MAX(0,Q$2-$C633),IF(Q$1="C",MAX(0,$C633-Q$2)))</f>
        <v>0</v>
      </c>
      <c r="R633" s="103" t="n">
        <f aca="false">IF(R$1="P",MAX(0,R$2-$C633),IF(R$1="C",MAX(0,$C633-R$2)))</f>
        <v>0</v>
      </c>
      <c r="S633" s="104" t="n">
        <f aca="false">A633</f>
        <v>29</v>
      </c>
      <c r="T633" s="105" t="n">
        <f aca="false">VLOOKUP($B633,Gas!$B$3:$E$2506,2)</f>
        <v>3.935</v>
      </c>
      <c r="U633" s="46" t="n">
        <f aca="false">C633/T633</f>
        <v>9.28335451080051</v>
      </c>
      <c r="V633" s="99" t="n">
        <f aca="false">VLOOKUP($B633,Gas!$B$3:$E$2506,4)</f>
        <v>0.544871629801354</v>
      </c>
    </row>
    <row r="634" customFormat="false" ht="12.75" hidden="false" customHeight="false" outlineLevel="0" collapsed="false">
      <c r="A634" s="95" t="n">
        <f aca="false">MONTH(B634)+(YEAR(B634)-1998)*12</f>
        <v>29</v>
      </c>
      <c r="B634" s="107" t="n">
        <v>36672</v>
      </c>
      <c r="C634" s="97" t="n">
        <v>32.79</v>
      </c>
      <c r="D634" s="98" t="n">
        <f aca="false">LN(C634/C633)</f>
        <v>-0.108010249950634</v>
      </c>
      <c r="E634" s="106" t="n">
        <f aca="false">STDEV(D625:D634)*SQRT(trade_day)</f>
        <v>6.31706073388295</v>
      </c>
      <c r="F634" s="97"/>
      <c r="G634" s="103" t="n">
        <f aca="false">IF(G$1="P",MAX(0,G$2-$C634),IF(G$1="C",MAX(0,$C634-G$2)))</f>
        <v>0</v>
      </c>
      <c r="H634" s="103" t="n">
        <f aca="false">IF(H$1="P",MAX(0,H$2-$C634),IF(H$1="C",MAX(0,$C634-H$2)))</f>
        <v>0</v>
      </c>
      <c r="I634" s="103" t="n">
        <f aca="false">IF(I$1="P",MAX(0,I$2-$C634),IF(I$1="C",MAX(0,$C634-I$2)))</f>
        <v>0</v>
      </c>
      <c r="J634" s="103" t="n">
        <f aca="false">IF(J$1="P",MAX(0,J$2-$C634),IF(J$1="C",MAX(0,$C634-J$2)))</f>
        <v>2.21</v>
      </c>
      <c r="K634" s="103" t="n">
        <f aca="false">IF(K$1="P",MAX(0,K$2-$C634),IF(K$1="C",MAX(0,$C634-K$2)))</f>
        <v>7.21</v>
      </c>
      <c r="L634" s="103" t="n">
        <f aca="false">IF(L$1="P",MAX(0,L$2-$C634),IF(L$1="C",MAX(0,$C634-L$2)))</f>
        <v>17.21</v>
      </c>
      <c r="M634" s="103" t="n">
        <f aca="false">IF(M$1="P",MAX(0,M$2-$C634),IF(M$1="C",MAX(0,$C634-M$2)))</f>
        <v>7.79</v>
      </c>
      <c r="N634" s="103" t="n">
        <f aca="false">IF(N$1="P",MAX(0,N$2-$C634),IF(N$1="C",MAX(0,$C634-N$2)))</f>
        <v>2.79</v>
      </c>
      <c r="O634" s="103" t="n">
        <f aca="false">IF(O$1="P",MAX(0,O$2-$C634),IF(O$1="C",MAX(0,$C634-O$2)))</f>
        <v>0</v>
      </c>
      <c r="P634" s="103" t="n">
        <f aca="false">IF(P$1="P",MAX(0,P$2-$C634),IF(P$1="C",MAX(0,$C634-P$2)))</f>
        <v>0</v>
      </c>
      <c r="Q634" s="103" t="n">
        <f aca="false">IF(Q$1="P",MAX(0,Q$2-$C634),IF(Q$1="C",MAX(0,$C634-Q$2)))</f>
        <v>0</v>
      </c>
      <c r="R634" s="103" t="n">
        <f aca="false">IF(R$1="P",MAX(0,R$2-$C634),IF(R$1="C",MAX(0,$C634-R$2)))</f>
        <v>0</v>
      </c>
      <c r="S634" s="104" t="n">
        <f aca="false">A634</f>
        <v>29</v>
      </c>
      <c r="T634" s="105" t="n">
        <f aca="false">VLOOKUP($B634,Gas!$B$3:$E$2506,2)</f>
        <v>4.175</v>
      </c>
      <c r="U634" s="46" t="n">
        <f aca="false">C634/T634</f>
        <v>7.85389221556886</v>
      </c>
      <c r="V634" s="99" t="n">
        <f aca="false">VLOOKUP($B634,Gas!$B$3:$E$2506,4)</f>
        <v>0.595497643726095</v>
      </c>
    </row>
    <row r="635" customFormat="false" ht="12.75" hidden="false" customHeight="false" outlineLevel="0" collapsed="false">
      <c r="A635" s="95" t="n">
        <f aca="false">MONTH(B635)+(YEAR(B635)-1998)*12</f>
        <v>29</v>
      </c>
      <c r="B635" s="107" t="n">
        <v>36676</v>
      </c>
      <c r="C635" s="97" t="n">
        <v>24.63</v>
      </c>
      <c r="D635" s="98" t="n">
        <f aca="false">LN(C635/C634)</f>
        <v>-0.28615837872411</v>
      </c>
      <c r="E635" s="106" t="n">
        <f aca="false">STDEV(D626:D635)*SQRT(trade_day)</f>
        <v>4.76271702194588</v>
      </c>
      <c r="F635" s="97"/>
      <c r="G635" s="103" t="n">
        <f aca="false">IF(G$1="P",MAX(0,G$2-$C635),IF(G$1="C",MAX(0,$C635-G$2)))</f>
        <v>0</v>
      </c>
      <c r="H635" s="103" t="n">
        <f aca="false">IF(H$1="P",MAX(0,H$2-$C635),IF(H$1="C",MAX(0,$C635-H$2)))</f>
        <v>0.370000000000001</v>
      </c>
      <c r="I635" s="103" t="n">
        <f aca="false">IF(I$1="P",MAX(0,I$2-$C635),IF(I$1="C",MAX(0,$C635-I$2)))</f>
        <v>5.37</v>
      </c>
      <c r="J635" s="103" t="n">
        <f aca="false">IF(J$1="P",MAX(0,J$2-$C635),IF(J$1="C",MAX(0,$C635-J$2)))</f>
        <v>10.37</v>
      </c>
      <c r="K635" s="103" t="n">
        <f aca="false">IF(K$1="P",MAX(0,K$2-$C635),IF(K$1="C",MAX(0,$C635-K$2)))</f>
        <v>15.37</v>
      </c>
      <c r="L635" s="103" t="n">
        <f aca="false">IF(L$1="P",MAX(0,L$2-$C635),IF(L$1="C",MAX(0,$C635-L$2)))</f>
        <v>25.37</v>
      </c>
      <c r="M635" s="103" t="n">
        <f aca="false">IF(M$1="P",MAX(0,M$2-$C635),IF(M$1="C",MAX(0,$C635-M$2)))</f>
        <v>0</v>
      </c>
      <c r="N635" s="103" t="n">
        <f aca="false">IF(N$1="P",MAX(0,N$2-$C635),IF(N$1="C",MAX(0,$C635-N$2)))</f>
        <v>0</v>
      </c>
      <c r="O635" s="103" t="n">
        <f aca="false">IF(O$1="P",MAX(0,O$2-$C635),IF(O$1="C",MAX(0,$C635-O$2)))</f>
        <v>0</v>
      </c>
      <c r="P635" s="103" t="n">
        <f aca="false">IF(P$1="P",MAX(0,P$2-$C635),IF(P$1="C",MAX(0,$C635-P$2)))</f>
        <v>0</v>
      </c>
      <c r="Q635" s="103" t="n">
        <f aca="false">IF(Q$1="P",MAX(0,Q$2-$C635),IF(Q$1="C",MAX(0,$C635-Q$2)))</f>
        <v>0</v>
      </c>
      <c r="R635" s="103" t="n">
        <f aca="false">IF(R$1="P",MAX(0,R$2-$C635),IF(R$1="C",MAX(0,$C635-R$2)))</f>
        <v>0</v>
      </c>
      <c r="S635" s="104" t="n">
        <f aca="false">A635</f>
        <v>29</v>
      </c>
      <c r="T635" s="105" t="n">
        <f aca="false">VLOOKUP($B635,Gas!$B$3:$E$2506,2)</f>
        <v>4.285</v>
      </c>
      <c r="U635" s="46" t="n">
        <f aca="false">C635/T635</f>
        <v>5.74795799299883</v>
      </c>
      <c r="V635" s="99" t="n">
        <f aca="false">VLOOKUP($B635,Gas!$B$3:$E$2506,4)</f>
        <v>0.536400345657178</v>
      </c>
    </row>
    <row r="636" customFormat="false" ht="12.75" hidden="false" customHeight="false" outlineLevel="0" collapsed="false">
      <c r="A636" s="95" t="n">
        <f aca="false">MONTH(B636)+(YEAR(B636)-1998)*12</f>
        <v>29</v>
      </c>
      <c r="B636" s="107" t="n">
        <v>36677</v>
      </c>
      <c r="C636" s="97" t="n">
        <v>37.38</v>
      </c>
      <c r="D636" s="98" t="n">
        <f aca="false">LN(C636/C635)</f>
        <v>0.41717058989497</v>
      </c>
      <c r="E636" s="106" t="n">
        <f aca="false">STDEV(D627:D636)*SQRT(trade_day)</f>
        <v>5.05648314358956</v>
      </c>
      <c r="F636" s="97"/>
      <c r="G636" s="103" t="n">
        <f aca="false">IF(G$1="P",MAX(0,G$2-$C636),IF(G$1="C",MAX(0,$C636-G$2)))</f>
        <v>0</v>
      </c>
      <c r="H636" s="103" t="n">
        <f aca="false">IF(H$1="P",MAX(0,H$2-$C636),IF(H$1="C",MAX(0,$C636-H$2)))</f>
        <v>0</v>
      </c>
      <c r="I636" s="103" t="n">
        <f aca="false">IF(I$1="P",MAX(0,I$2-$C636),IF(I$1="C",MAX(0,$C636-I$2)))</f>
        <v>0</v>
      </c>
      <c r="J636" s="103" t="n">
        <f aca="false">IF(J$1="P",MAX(0,J$2-$C636),IF(J$1="C",MAX(0,$C636-J$2)))</f>
        <v>0</v>
      </c>
      <c r="K636" s="103" t="n">
        <f aca="false">IF(K$1="P",MAX(0,K$2-$C636),IF(K$1="C",MAX(0,$C636-K$2)))</f>
        <v>2.62</v>
      </c>
      <c r="L636" s="103" t="n">
        <f aca="false">IF(L$1="P",MAX(0,L$2-$C636),IF(L$1="C",MAX(0,$C636-L$2)))</f>
        <v>12.62</v>
      </c>
      <c r="M636" s="103" t="n">
        <f aca="false">IF(M$1="P",MAX(0,M$2-$C636),IF(M$1="C",MAX(0,$C636-M$2)))</f>
        <v>12.38</v>
      </c>
      <c r="N636" s="103" t="n">
        <f aca="false">IF(N$1="P",MAX(0,N$2-$C636),IF(N$1="C",MAX(0,$C636-N$2)))</f>
        <v>7.38</v>
      </c>
      <c r="O636" s="103" t="n">
        <f aca="false">IF(O$1="P",MAX(0,O$2-$C636),IF(O$1="C",MAX(0,$C636-O$2)))</f>
        <v>2.38</v>
      </c>
      <c r="P636" s="103" t="n">
        <f aca="false">IF(P$1="P",MAX(0,P$2-$C636),IF(P$1="C",MAX(0,$C636-P$2)))</f>
        <v>0</v>
      </c>
      <c r="Q636" s="103" t="n">
        <f aca="false">IF(Q$1="P",MAX(0,Q$2-$C636),IF(Q$1="C",MAX(0,$C636-Q$2)))</f>
        <v>0</v>
      </c>
      <c r="R636" s="103" t="n">
        <f aca="false">IF(R$1="P",MAX(0,R$2-$C636),IF(R$1="C",MAX(0,$C636-R$2)))</f>
        <v>0</v>
      </c>
      <c r="S636" s="104" t="n">
        <f aca="false">A636</f>
        <v>29</v>
      </c>
      <c r="T636" s="105" t="n">
        <f aca="false">VLOOKUP($B636,Gas!$B$3:$E$2506,2)</f>
        <v>4.345</v>
      </c>
      <c r="U636" s="46" t="n">
        <f aca="false">C636/T636</f>
        <v>8.6029919447641</v>
      </c>
      <c r="V636" s="99" t="n">
        <f aca="false">VLOOKUP($B636,Gas!$B$3:$E$2506,4)</f>
        <v>0.529330959057436</v>
      </c>
    </row>
    <row r="637" customFormat="false" ht="12.75" hidden="false" customHeight="false" outlineLevel="0" collapsed="false">
      <c r="A637" s="95" t="n">
        <f aca="false">MONTH(B637)+(YEAR(B637)-1998)*12</f>
        <v>30</v>
      </c>
      <c r="B637" s="107" t="n">
        <v>36678</v>
      </c>
      <c r="C637" s="97" t="n">
        <v>74.06</v>
      </c>
      <c r="D637" s="98" t="n">
        <f aca="false">LN(C637/C636)</f>
        <v>0.68373977345805</v>
      </c>
      <c r="E637" s="106" t="n">
        <f aca="false">STDEV(D628:D637)*SQRT(trade_day)</f>
        <v>5.99335511948167</v>
      </c>
      <c r="F637" s="97"/>
      <c r="G637" s="103" t="n">
        <f aca="false">IF(G$1="P",MAX(0,G$2-$C637),IF(G$1="C",MAX(0,$C637-G$2)))</f>
        <v>0</v>
      </c>
      <c r="H637" s="103" t="n">
        <f aca="false">IF(H$1="P",MAX(0,H$2-$C637),IF(H$1="C",MAX(0,$C637-H$2)))</f>
        <v>0</v>
      </c>
      <c r="I637" s="103" t="n">
        <f aca="false">IF(I$1="P",MAX(0,I$2-$C637),IF(I$1="C",MAX(0,$C637-I$2)))</f>
        <v>0</v>
      </c>
      <c r="J637" s="103" t="n">
        <f aca="false">IF(J$1="P",MAX(0,J$2-$C637),IF(J$1="C",MAX(0,$C637-J$2)))</f>
        <v>0</v>
      </c>
      <c r="K637" s="103" t="n">
        <f aca="false">IF(K$1="P",MAX(0,K$2-$C637),IF(K$1="C",MAX(0,$C637-K$2)))</f>
        <v>0</v>
      </c>
      <c r="L637" s="103" t="n">
        <f aca="false">IF(L$1="P",MAX(0,L$2-$C637),IF(L$1="C",MAX(0,$C637-L$2)))</f>
        <v>0</v>
      </c>
      <c r="M637" s="103" t="n">
        <f aca="false">IF(M$1="P",MAX(0,M$2-$C637),IF(M$1="C",MAX(0,$C637-M$2)))</f>
        <v>49.06</v>
      </c>
      <c r="N637" s="103" t="n">
        <f aca="false">IF(N$1="P",MAX(0,N$2-$C637),IF(N$1="C",MAX(0,$C637-N$2)))</f>
        <v>44.06</v>
      </c>
      <c r="O637" s="103" t="n">
        <f aca="false">IF(O$1="P",MAX(0,O$2-$C637),IF(O$1="C",MAX(0,$C637-O$2)))</f>
        <v>39.06</v>
      </c>
      <c r="P637" s="103" t="n">
        <f aca="false">IF(P$1="P",MAX(0,P$2-$C637),IF(P$1="C",MAX(0,$C637-P$2)))</f>
        <v>34.06</v>
      </c>
      <c r="Q637" s="103" t="n">
        <f aca="false">IF(Q$1="P",MAX(0,Q$2-$C637),IF(Q$1="C",MAX(0,$C637-Q$2)))</f>
        <v>24.06</v>
      </c>
      <c r="R637" s="103" t="n">
        <f aca="false">IF(R$1="P",MAX(0,R$2-$C637),IF(R$1="C",MAX(0,$C637-R$2)))</f>
        <v>0</v>
      </c>
      <c r="S637" s="104" t="n">
        <f aca="false">A637</f>
        <v>30</v>
      </c>
      <c r="T637" s="105" t="n">
        <f aca="false">VLOOKUP($B637,Gas!$B$3:$E$2506,2)</f>
        <v>4.5</v>
      </c>
      <c r="U637" s="46" t="n">
        <f aca="false">C637/T637</f>
        <v>16.4577777777778</v>
      </c>
      <c r="V637" s="99" t="n">
        <f aca="false">VLOOKUP($B637,Gas!$B$3:$E$2506,4)</f>
        <v>0.533198633591944</v>
      </c>
    </row>
    <row r="638" customFormat="false" ht="12.75" hidden="false" customHeight="false" outlineLevel="0" collapsed="false">
      <c r="A638" s="95" t="n">
        <f aca="false">MONTH(B638)+(YEAR(B638)-1998)*12</f>
        <v>30</v>
      </c>
      <c r="B638" s="107" t="n">
        <v>36679</v>
      </c>
      <c r="C638" s="97" t="n">
        <v>58.29</v>
      </c>
      <c r="D638" s="98" t="n">
        <f aca="false">LN(C638/C637)</f>
        <v>-0.239445023428008</v>
      </c>
      <c r="E638" s="106" t="n">
        <f aca="false">STDEV(D629:D638)*SQRT(trade_day)</f>
        <v>5.73419069068676</v>
      </c>
      <c r="F638" s="97"/>
      <c r="G638" s="103" t="n">
        <f aca="false">IF(G$1="P",MAX(0,G$2-$C638),IF(G$1="C",MAX(0,$C638-G$2)))</f>
        <v>0</v>
      </c>
      <c r="H638" s="103" t="n">
        <f aca="false">IF(H$1="P",MAX(0,H$2-$C638),IF(H$1="C",MAX(0,$C638-H$2)))</f>
        <v>0</v>
      </c>
      <c r="I638" s="103" t="n">
        <f aca="false">IF(I$1="P",MAX(0,I$2-$C638),IF(I$1="C",MAX(0,$C638-I$2)))</f>
        <v>0</v>
      </c>
      <c r="J638" s="103" t="n">
        <f aca="false">IF(J$1="P",MAX(0,J$2-$C638),IF(J$1="C",MAX(0,$C638-J$2)))</f>
        <v>0</v>
      </c>
      <c r="K638" s="103" t="n">
        <f aca="false">IF(K$1="P",MAX(0,K$2-$C638),IF(K$1="C",MAX(0,$C638-K$2)))</f>
        <v>0</v>
      </c>
      <c r="L638" s="103" t="n">
        <f aca="false">IF(L$1="P",MAX(0,L$2-$C638),IF(L$1="C",MAX(0,$C638-L$2)))</f>
        <v>0</v>
      </c>
      <c r="M638" s="103" t="n">
        <f aca="false">IF(M$1="P",MAX(0,M$2-$C638),IF(M$1="C",MAX(0,$C638-M$2)))</f>
        <v>33.29</v>
      </c>
      <c r="N638" s="103" t="n">
        <f aca="false">IF(N$1="P",MAX(0,N$2-$C638),IF(N$1="C",MAX(0,$C638-N$2)))</f>
        <v>28.29</v>
      </c>
      <c r="O638" s="103" t="n">
        <f aca="false">IF(O$1="P",MAX(0,O$2-$C638),IF(O$1="C",MAX(0,$C638-O$2)))</f>
        <v>23.29</v>
      </c>
      <c r="P638" s="103" t="n">
        <f aca="false">IF(P$1="P",MAX(0,P$2-$C638),IF(P$1="C",MAX(0,$C638-P$2)))</f>
        <v>18.29</v>
      </c>
      <c r="Q638" s="103" t="n">
        <f aca="false">IF(Q$1="P",MAX(0,Q$2-$C638),IF(Q$1="C",MAX(0,$C638-Q$2)))</f>
        <v>8.29</v>
      </c>
      <c r="R638" s="103" t="n">
        <f aca="false">IF(R$1="P",MAX(0,R$2-$C638),IF(R$1="C",MAX(0,$C638-R$2)))</f>
        <v>0</v>
      </c>
      <c r="S638" s="104" t="n">
        <f aca="false">A638</f>
        <v>30</v>
      </c>
      <c r="T638" s="105" t="n">
        <f aca="false">VLOOKUP($B638,Gas!$B$3:$E$2506,2)</f>
        <v>4.4</v>
      </c>
      <c r="U638" s="46" t="n">
        <f aca="false">C638/T638</f>
        <v>13.2477272727273</v>
      </c>
      <c r="V638" s="99" t="n">
        <f aca="false">VLOOKUP($B638,Gas!$B$3:$E$2506,4)</f>
        <v>0.521950213150121</v>
      </c>
    </row>
    <row r="639" customFormat="false" ht="12.75" hidden="false" customHeight="false" outlineLevel="0" collapsed="false">
      <c r="A639" s="95" t="n">
        <f aca="false">MONTH(B639)+(YEAR(B639)-1998)*12</f>
        <v>30</v>
      </c>
      <c r="B639" s="107" t="n">
        <v>36682</v>
      </c>
      <c r="C639" s="97" t="n">
        <v>23.04</v>
      </c>
      <c r="D639" s="98" t="n">
        <f aca="false">LN(C639/C638)</f>
        <v>-0.928198716229768</v>
      </c>
      <c r="E639" s="106" t="n">
        <f aca="false">STDEV(D630:D639)*SQRT(trade_day)</f>
        <v>7.38773995532498</v>
      </c>
      <c r="F639" s="97"/>
      <c r="G639" s="103" t="n">
        <f aca="false">IF(G$1="P",MAX(0,G$2-$C639),IF(G$1="C",MAX(0,$C639-G$2)))</f>
        <v>0</v>
      </c>
      <c r="H639" s="103" t="n">
        <f aca="false">IF(H$1="P",MAX(0,H$2-$C639),IF(H$1="C",MAX(0,$C639-H$2)))</f>
        <v>1.96</v>
      </c>
      <c r="I639" s="103" t="n">
        <f aca="false">IF(I$1="P",MAX(0,I$2-$C639),IF(I$1="C",MAX(0,$C639-I$2)))</f>
        <v>6.96</v>
      </c>
      <c r="J639" s="103" t="n">
        <f aca="false">IF(J$1="P",MAX(0,J$2-$C639),IF(J$1="C",MAX(0,$C639-J$2)))</f>
        <v>11.96</v>
      </c>
      <c r="K639" s="103" t="n">
        <f aca="false">IF(K$1="P",MAX(0,K$2-$C639),IF(K$1="C",MAX(0,$C639-K$2)))</f>
        <v>16.96</v>
      </c>
      <c r="L639" s="103" t="n">
        <f aca="false">IF(L$1="P",MAX(0,L$2-$C639),IF(L$1="C",MAX(0,$C639-L$2)))</f>
        <v>26.96</v>
      </c>
      <c r="M639" s="103" t="n">
        <f aca="false">IF(M$1="P",MAX(0,M$2-$C639),IF(M$1="C",MAX(0,$C639-M$2)))</f>
        <v>0</v>
      </c>
      <c r="N639" s="103" t="n">
        <f aca="false">IF(N$1="P",MAX(0,N$2-$C639),IF(N$1="C",MAX(0,$C639-N$2)))</f>
        <v>0</v>
      </c>
      <c r="O639" s="103" t="n">
        <f aca="false">IF(O$1="P",MAX(0,O$2-$C639),IF(O$1="C",MAX(0,$C639-O$2)))</f>
        <v>0</v>
      </c>
      <c r="P639" s="103" t="n">
        <f aca="false">IF(P$1="P",MAX(0,P$2-$C639),IF(P$1="C",MAX(0,$C639-P$2)))</f>
        <v>0</v>
      </c>
      <c r="Q639" s="103" t="n">
        <f aca="false">IF(Q$1="P",MAX(0,Q$2-$C639),IF(Q$1="C",MAX(0,$C639-Q$2)))</f>
        <v>0</v>
      </c>
      <c r="R639" s="103" t="n">
        <f aca="false">IF(R$1="P",MAX(0,R$2-$C639),IF(R$1="C",MAX(0,$C639-R$2)))</f>
        <v>0</v>
      </c>
      <c r="S639" s="104" t="n">
        <f aca="false">A639</f>
        <v>30</v>
      </c>
      <c r="T639" s="105" t="n">
        <f aca="false">VLOOKUP($B639,Gas!$B$3:$E$2506,2)</f>
        <v>4.2</v>
      </c>
      <c r="U639" s="46" t="n">
        <f aca="false">C639/T639</f>
        <v>5.48571428571429</v>
      </c>
      <c r="V639" s="99" t="n">
        <f aca="false">VLOOKUP($B639,Gas!$B$3:$E$2506,4)</f>
        <v>0.439546853345987</v>
      </c>
    </row>
    <row r="640" customFormat="false" ht="12.75" hidden="false" customHeight="false" outlineLevel="0" collapsed="false">
      <c r="A640" s="95" t="n">
        <f aca="false">MONTH(B640)+(YEAR(B640)-1998)*12</f>
        <v>30</v>
      </c>
      <c r="B640" s="107" t="n">
        <v>36683</v>
      </c>
      <c r="C640" s="97" t="n">
        <v>16.52</v>
      </c>
      <c r="D640" s="98" t="n">
        <f aca="false">LN(C640/C639)</f>
        <v>-0.332660067734858</v>
      </c>
      <c r="E640" s="106" t="n">
        <f aca="false">STDEV(D631:D640)*SQRT(trade_day)</f>
        <v>7.39004531134104</v>
      </c>
      <c r="F640" s="97"/>
      <c r="G640" s="103" t="n">
        <f aca="false">IF(G$1="P",MAX(0,G$2-$C640),IF(G$1="C",MAX(0,$C640-G$2)))</f>
        <v>3.48</v>
      </c>
      <c r="H640" s="103" t="n">
        <f aca="false">IF(H$1="P",MAX(0,H$2-$C640),IF(H$1="C",MAX(0,$C640-H$2)))</f>
        <v>8.48</v>
      </c>
      <c r="I640" s="103" t="n">
        <f aca="false">IF(I$1="P",MAX(0,I$2-$C640),IF(I$1="C",MAX(0,$C640-I$2)))</f>
        <v>13.48</v>
      </c>
      <c r="J640" s="103" t="n">
        <f aca="false">IF(J$1="P",MAX(0,J$2-$C640),IF(J$1="C",MAX(0,$C640-J$2)))</f>
        <v>18.48</v>
      </c>
      <c r="K640" s="103" t="n">
        <f aca="false">IF(K$1="P",MAX(0,K$2-$C640),IF(K$1="C",MAX(0,$C640-K$2)))</f>
        <v>23.48</v>
      </c>
      <c r="L640" s="103" t="n">
        <f aca="false">IF(L$1="P",MAX(0,L$2-$C640),IF(L$1="C",MAX(0,$C640-L$2)))</f>
        <v>33.48</v>
      </c>
      <c r="M640" s="103" t="n">
        <f aca="false">IF(M$1="P",MAX(0,M$2-$C640),IF(M$1="C",MAX(0,$C640-M$2)))</f>
        <v>0</v>
      </c>
      <c r="N640" s="103" t="n">
        <f aca="false">IF(N$1="P",MAX(0,N$2-$C640),IF(N$1="C",MAX(0,$C640-N$2)))</f>
        <v>0</v>
      </c>
      <c r="O640" s="103" t="n">
        <f aca="false">IF(O$1="P",MAX(0,O$2-$C640),IF(O$1="C",MAX(0,$C640-O$2)))</f>
        <v>0</v>
      </c>
      <c r="P640" s="103" t="n">
        <f aca="false">IF(P$1="P",MAX(0,P$2-$C640),IF(P$1="C",MAX(0,$C640-P$2)))</f>
        <v>0</v>
      </c>
      <c r="Q640" s="103" t="n">
        <f aca="false">IF(Q$1="P",MAX(0,Q$2-$C640),IF(Q$1="C",MAX(0,$C640-Q$2)))</f>
        <v>0</v>
      </c>
      <c r="R640" s="103" t="n">
        <f aca="false">IF(R$1="P",MAX(0,R$2-$C640),IF(R$1="C",MAX(0,$C640-R$2)))</f>
        <v>0</v>
      </c>
      <c r="S640" s="104" t="n">
        <f aca="false">A640</f>
        <v>30</v>
      </c>
      <c r="T640" s="105" t="n">
        <f aca="false">VLOOKUP($B640,Gas!$B$3:$E$2506,2)</f>
        <v>4.17</v>
      </c>
      <c r="U640" s="46" t="n">
        <f aca="false">C640/T640</f>
        <v>3.96163069544365</v>
      </c>
      <c r="V640" s="99" t="n">
        <f aca="false">VLOOKUP($B640,Gas!$B$3:$E$2506,4)</f>
        <v>0.406201856745007</v>
      </c>
    </row>
    <row r="641" customFormat="false" ht="12.75" hidden="false" customHeight="false" outlineLevel="0" collapsed="false">
      <c r="A641" s="95" t="n">
        <f aca="false">MONTH(B641)+(YEAR(B641)-1998)*12</f>
        <v>30</v>
      </c>
      <c r="B641" s="107" t="n">
        <v>36684</v>
      </c>
      <c r="C641" s="97" t="n">
        <v>16.81</v>
      </c>
      <c r="D641" s="98" t="n">
        <f aca="false">LN(C641/C640)</f>
        <v>0.0174021793276923</v>
      </c>
      <c r="E641" s="106" t="n">
        <f aca="false">STDEV(D632:D641)*SQRT(trade_day)</f>
        <v>7.39425657785029</v>
      </c>
      <c r="F641" s="97"/>
      <c r="G641" s="103" t="n">
        <f aca="false">IF(G$1="P",MAX(0,G$2-$C641),IF(G$1="C",MAX(0,$C641-G$2)))</f>
        <v>3.19</v>
      </c>
      <c r="H641" s="103" t="n">
        <f aca="false">IF(H$1="P",MAX(0,H$2-$C641),IF(H$1="C",MAX(0,$C641-H$2)))</f>
        <v>8.19</v>
      </c>
      <c r="I641" s="103" t="n">
        <f aca="false">IF(I$1="P",MAX(0,I$2-$C641),IF(I$1="C",MAX(0,$C641-I$2)))</f>
        <v>13.19</v>
      </c>
      <c r="J641" s="103" t="n">
        <f aca="false">IF(J$1="P",MAX(0,J$2-$C641),IF(J$1="C",MAX(0,$C641-J$2)))</f>
        <v>18.19</v>
      </c>
      <c r="K641" s="103" t="n">
        <f aca="false">IF(K$1="P",MAX(0,K$2-$C641),IF(K$1="C",MAX(0,$C641-K$2)))</f>
        <v>23.19</v>
      </c>
      <c r="L641" s="103" t="n">
        <f aca="false">IF(L$1="P",MAX(0,L$2-$C641),IF(L$1="C",MAX(0,$C641-L$2)))</f>
        <v>33.19</v>
      </c>
      <c r="M641" s="103" t="n">
        <f aca="false">IF(M$1="P",MAX(0,M$2-$C641),IF(M$1="C",MAX(0,$C641-M$2)))</f>
        <v>0</v>
      </c>
      <c r="N641" s="103" t="n">
        <f aca="false">IF(N$1="P",MAX(0,N$2-$C641),IF(N$1="C",MAX(0,$C641-N$2)))</f>
        <v>0</v>
      </c>
      <c r="O641" s="103" t="n">
        <f aca="false">IF(O$1="P",MAX(0,O$2-$C641),IF(O$1="C",MAX(0,$C641-O$2)))</f>
        <v>0</v>
      </c>
      <c r="P641" s="103" t="n">
        <f aca="false">IF(P$1="P",MAX(0,P$2-$C641),IF(P$1="C",MAX(0,$C641-P$2)))</f>
        <v>0</v>
      </c>
      <c r="Q641" s="103" t="n">
        <f aca="false">IF(Q$1="P",MAX(0,Q$2-$C641),IF(Q$1="C",MAX(0,$C641-Q$2)))</f>
        <v>0</v>
      </c>
      <c r="R641" s="103" t="n">
        <f aca="false">IF(R$1="P",MAX(0,R$2-$C641),IF(R$1="C",MAX(0,$C641-R$2)))</f>
        <v>0</v>
      </c>
      <c r="S641" s="104" t="n">
        <f aca="false">A641</f>
        <v>30</v>
      </c>
      <c r="T641" s="105" t="n">
        <f aca="false">VLOOKUP($B641,Gas!$B$3:$E$2506,2)</f>
        <v>4.49</v>
      </c>
      <c r="U641" s="46" t="n">
        <f aca="false">C641/T641</f>
        <v>3.74387527839644</v>
      </c>
      <c r="V641" s="99" t="n">
        <f aca="false">VLOOKUP($B641,Gas!$B$3:$E$2506,4)</f>
        <v>0.617127818389078</v>
      </c>
    </row>
    <row r="642" customFormat="false" ht="12.75" hidden="false" customHeight="false" outlineLevel="0" collapsed="false">
      <c r="A642" s="95" t="n">
        <f aca="false">MONTH(B642)+(YEAR(B642)-1998)*12</f>
        <v>30</v>
      </c>
      <c r="B642" s="107" t="n">
        <v>36685</v>
      </c>
      <c r="C642" s="97" t="n">
        <v>26.89</v>
      </c>
      <c r="D642" s="98" t="n">
        <f aca="false">LN(C642/C641)</f>
        <v>0.469780522860249</v>
      </c>
      <c r="E642" s="106" t="n">
        <f aca="false">STDEV(D633:D642)*SQRT(trade_day)</f>
        <v>7.55896298892161</v>
      </c>
      <c r="F642" s="97"/>
      <c r="G642" s="103" t="n">
        <f aca="false">IF(G$1="P",MAX(0,G$2-$C642),IF(G$1="C",MAX(0,$C642-G$2)))</f>
        <v>0</v>
      </c>
      <c r="H642" s="103" t="n">
        <f aca="false">IF(H$1="P",MAX(0,H$2-$C642),IF(H$1="C",MAX(0,$C642-H$2)))</f>
        <v>0</v>
      </c>
      <c r="I642" s="103" t="n">
        <f aca="false">IF(I$1="P",MAX(0,I$2-$C642),IF(I$1="C",MAX(0,$C642-I$2)))</f>
        <v>3.11</v>
      </c>
      <c r="J642" s="103" t="n">
        <f aca="false">IF(J$1="P",MAX(0,J$2-$C642),IF(J$1="C",MAX(0,$C642-J$2)))</f>
        <v>8.11</v>
      </c>
      <c r="K642" s="103" t="n">
        <f aca="false">IF(K$1="P",MAX(0,K$2-$C642),IF(K$1="C",MAX(0,$C642-K$2)))</f>
        <v>13.11</v>
      </c>
      <c r="L642" s="103" t="n">
        <f aca="false">IF(L$1="P",MAX(0,L$2-$C642),IF(L$1="C",MAX(0,$C642-L$2)))</f>
        <v>23.11</v>
      </c>
      <c r="M642" s="103" t="n">
        <f aca="false">IF(M$1="P",MAX(0,M$2-$C642),IF(M$1="C",MAX(0,$C642-M$2)))</f>
        <v>1.89</v>
      </c>
      <c r="N642" s="103" t="n">
        <f aca="false">IF(N$1="P",MAX(0,N$2-$C642),IF(N$1="C",MAX(0,$C642-N$2)))</f>
        <v>0</v>
      </c>
      <c r="O642" s="103" t="n">
        <f aca="false">IF(O$1="P",MAX(0,O$2-$C642),IF(O$1="C",MAX(0,$C642-O$2)))</f>
        <v>0</v>
      </c>
      <c r="P642" s="103" t="n">
        <f aca="false">IF(P$1="P",MAX(0,P$2-$C642),IF(P$1="C",MAX(0,$C642-P$2)))</f>
        <v>0</v>
      </c>
      <c r="Q642" s="103" t="n">
        <f aca="false">IF(Q$1="P",MAX(0,Q$2-$C642),IF(Q$1="C",MAX(0,$C642-Q$2)))</f>
        <v>0</v>
      </c>
      <c r="R642" s="103" t="n">
        <f aca="false">IF(R$1="P",MAX(0,R$2-$C642),IF(R$1="C",MAX(0,$C642-R$2)))</f>
        <v>0</v>
      </c>
      <c r="S642" s="104" t="n">
        <f aca="false">A642</f>
        <v>30</v>
      </c>
      <c r="T642" s="105" t="n">
        <f aca="false">VLOOKUP($B642,Gas!$B$3:$E$2506,2)</f>
        <v>4.225</v>
      </c>
      <c r="U642" s="46" t="n">
        <f aca="false">C642/T642</f>
        <v>6.36449704142012</v>
      </c>
      <c r="V642" s="99" t="n">
        <f aca="false">VLOOKUP($B642,Gas!$B$3:$E$2506,4)</f>
        <v>0.734153570015488</v>
      </c>
    </row>
    <row r="643" customFormat="false" ht="12.75" hidden="false" customHeight="false" outlineLevel="0" collapsed="false">
      <c r="A643" s="95" t="n">
        <f aca="false">MONTH(B643)+(YEAR(B643)-1998)*12</f>
        <v>30</v>
      </c>
      <c r="B643" s="107" t="n">
        <v>36686</v>
      </c>
      <c r="C643" s="97" t="n">
        <v>54.45</v>
      </c>
      <c r="D643" s="98" t="n">
        <f aca="false">LN(C643/C642)</f>
        <v>0.705528379098196</v>
      </c>
      <c r="E643" s="106" t="n">
        <f aca="false">STDEV(D634:D643)*SQRT(trade_day)</f>
        <v>8.27893676668442</v>
      </c>
      <c r="F643" s="97"/>
      <c r="G643" s="103" t="n">
        <f aca="false">IF(G$1="P",MAX(0,G$2-$C643),IF(G$1="C",MAX(0,$C643-G$2)))</f>
        <v>0</v>
      </c>
      <c r="H643" s="103" t="n">
        <f aca="false">IF(H$1="P",MAX(0,H$2-$C643),IF(H$1="C",MAX(0,$C643-H$2)))</f>
        <v>0</v>
      </c>
      <c r="I643" s="103" t="n">
        <f aca="false">IF(I$1="P",MAX(0,I$2-$C643),IF(I$1="C",MAX(0,$C643-I$2)))</f>
        <v>0</v>
      </c>
      <c r="J643" s="103" t="n">
        <f aca="false">IF(J$1="P",MAX(0,J$2-$C643),IF(J$1="C",MAX(0,$C643-J$2)))</f>
        <v>0</v>
      </c>
      <c r="K643" s="103" t="n">
        <f aca="false">IF(K$1="P",MAX(0,K$2-$C643),IF(K$1="C",MAX(0,$C643-K$2)))</f>
        <v>0</v>
      </c>
      <c r="L643" s="103" t="n">
        <f aca="false">IF(L$1="P",MAX(0,L$2-$C643),IF(L$1="C",MAX(0,$C643-L$2)))</f>
        <v>0</v>
      </c>
      <c r="M643" s="103" t="n">
        <f aca="false">IF(M$1="P",MAX(0,M$2-$C643),IF(M$1="C",MAX(0,$C643-M$2)))</f>
        <v>29.45</v>
      </c>
      <c r="N643" s="103" t="n">
        <f aca="false">IF(N$1="P",MAX(0,N$2-$C643),IF(N$1="C",MAX(0,$C643-N$2)))</f>
        <v>24.45</v>
      </c>
      <c r="O643" s="103" t="n">
        <f aca="false">IF(O$1="P",MAX(0,O$2-$C643),IF(O$1="C",MAX(0,$C643-O$2)))</f>
        <v>19.45</v>
      </c>
      <c r="P643" s="103" t="n">
        <f aca="false">IF(P$1="P",MAX(0,P$2-$C643),IF(P$1="C",MAX(0,$C643-P$2)))</f>
        <v>14.45</v>
      </c>
      <c r="Q643" s="103" t="n">
        <f aca="false">IF(Q$1="P",MAX(0,Q$2-$C643),IF(Q$1="C",MAX(0,$C643-Q$2)))</f>
        <v>4.45</v>
      </c>
      <c r="R643" s="103" t="n">
        <f aca="false">IF(R$1="P",MAX(0,R$2-$C643),IF(R$1="C",MAX(0,$C643-R$2)))</f>
        <v>0</v>
      </c>
      <c r="S643" s="104" t="n">
        <f aca="false">A643</f>
        <v>30</v>
      </c>
      <c r="T643" s="105" t="n">
        <f aca="false">VLOOKUP($B643,Gas!$B$3:$E$2506,2)</f>
        <v>3.955</v>
      </c>
      <c r="U643" s="46" t="n">
        <f aca="false">C643/T643</f>
        <v>13.7673830594185</v>
      </c>
      <c r="V643" s="99" t="n">
        <f aca="false">VLOOKUP($B643,Gas!$B$3:$E$2506,4)</f>
        <v>0.831028560160811</v>
      </c>
    </row>
    <row r="644" customFormat="false" ht="12.75" hidden="false" customHeight="false" outlineLevel="0" collapsed="false">
      <c r="A644" s="95" t="n">
        <f aca="false">MONTH(B644)+(YEAR(B644)-1998)*12</f>
        <v>30</v>
      </c>
      <c r="B644" s="107" t="n">
        <v>36689</v>
      </c>
      <c r="C644" s="97" t="n">
        <v>68.67</v>
      </c>
      <c r="D644" s="98" t="n">
        <f aca="false">LN(C644/C643)</f>
        <v>0.232029573253615</v>
      </c>
      <c r="E644" s="106" t="n">
        <f aca="false">STDEV(D635:D644)*SQRT(trade_day)</f>
        <v>8.28474513873294</v>
      </c>
      <c r="F644" s="97"/>
      <c r="G644" s="103" t="n">
        <f aca="false">IF(G$1="P",MAX(0,G$2-$C644),IF(G$1="C",MAX(0,$C644-G$2)))</f>
        <v>0</v>
      </c>
      <c r="H644" s="103" t="n">
        <f aca="false">IF(H$1="P",MAX(0,H$2-$C644),IF(H$1="C",MAX(0,$C644-H$2)))</f>
        <v>0</v>
      </c>
      <c r="I644" s="103" t="n">
        <f aca="false">IF(I$1="P",MAX(0,I$2-$C644),IF(I$1="C",MAX(0,$C644-I$2)))</f>
        <v>0</v>
      </c>
      <c r="J644" s="103" t="n">
        <f aca="false">IF(J$1="P",MAX(0,J$2-$C644),IF(J$1="C",MAX(0,$C644-J$2)))</f>
        <v>0</v>
      </c>
      <c r="K644" s="103" t="n">
        <f aca="false">IF(K$1="P",MAX(0,K$2-$C644),IF(K$1="C",MAX(0,$C644-K$2)))</f>
        <v>0</v>
      </c>
      <c r="L644" s="103" t="n">
        <f aca="false">IF(L$1="P",MAX(0,L$2-$C644),IF(L$1="C",MAX(0,$C644-L$2)))</f>
        <v>0</v>
      </c>
      <c r="M644" s="103" t="n">
        <f aca="false">IF(M$1="P",MAX(0,M$2-$C644),IF(M$1="C",MAX(0,$C644-M$2)))</f>
        <v>43.67</v>
      </c>
      <c r="N644" s="103" t="n">
        <f aca="false">IF(N$1="P",MAX(0,N$2-$C644),IF(N$1="C",MAX(0,$C644-N$2)))</f>
        <v>38.67</v>
      </c>
      <c r="O644" s="103" t="n">
        <f aca="false">IF(O$1="P",MAX(0,O$2-$C644),IF(O$1="C",MAX(0,$C644-O$2)))</f>
        <v>33.67</v>
      </c>
      <c r="P644" s="103" t="n">
        <f aca="false">IF(P$1="P",MAX(0,P$2-$C644),IF(P$1="C",MAX(0,$C644-P$2)))</f>
        <v>28.67</v>
      </c>
      <c r="Q644" s="103" t="n">
        <f aca="false">IF(Q$1="P",MAX(0,Q$2-$C644),IF(Q$1="C",MAX(0,$C644-Q$2)))</f>
        <v>18.67</v>
      </c>
      <c r="R644" s="103" t="n">
        <f aca="false">IF(R$1="P",MAX(0,R$2-$C644),IF(R$1="C",MAX(0,$C644-R$2)))</f>
        <v>0</v>
      </c>
      <c r="S644" s="104" t="n">
        <f aca="false">A644</f>
        <v>30</v>
      </c>
      <c r="T644" s="105" t="n">
        <f aca="false">VLOOKUP($B644,Gas!$B$3:$E$2506,2)</f>
        <v>4.145</v>
      </c>
      <c r="U644" s="46" t="n">
        <f aca="false">C644/T644</f>
        <v>16.5669481302774</v>
      </c>
      <c r="V644" s="99" t="n">
        <f aca="false">VLOOKUP($B644,Gas!$B$3:$E$2506,4)</f>
        <v>0.844594529980659</v>
      </c>
    </row>
    <row r="645" customFormat="false" ht="12.75" hidden="false" customHeight="false" outlineLevel="0" collapsed="false">
      <c r="A645" s="95" t="n">
        <f aca="false">MONTH(B645)+(YEAR(B645)-1998)*12</f>
        <v>30</v>
      </c>
      <c r="B645" s="107" t="n">
        <v>36690</v>
      </c>
      <c r="C645" s="97" t="n">
        <v>40.76</v>
      </c>
      <c r="D645" s="98" t="n">
        <f aca="false">LN(C645/C644)</f>
        <v>-0.521611214278061</v>
      </c>
      <c r="E645" s="106" t="n">
        <f aca="false">STDEV(D636:D645)*SQRT(trade_day)</f>
        <v>8.64482621629069</v>
      </c>
      <c r="F645" s="97"/>
      <c r="G645" s="103" t="n">
        <f aca="false">IF(G$1="P",MAX(0,G$2-$C645),IF(G$1="C",MAX(0,$C645-G$2)))</f>
        <v>0</v>
      </c>
      <c r="H645" s="103" t="n">
        <f aca="false">IF(H$1="P",MAX(0,H$2-$C645),IF(H$1="C",MAX(0,$C645-H$2)))</f>
        <v>0</v>
      </c>
      <c r="I645" s="103" t="n">
        <f aca="false">IF(I$1="P",MAX(0,I$2-$C645),IF(I$1="C",MAX(0,$C645-I$2)))</f>
        <v>0</v>
      </c>
      <c r="J645" s="103" t="n">
        <f aca="false">IF(J$1="P",MAX(0,J$2-$C645),IF(J$1="C",MAX(0,$C645-J$2)))</f>
        <v>0</v>
      </c>
      <c r="K645" s="103" t="n">
        <f aca="false">IF(K$1="P",MAX(0,K$2-$C645),IF(K$1="C",MAX(0,$C645-K$2)))</f>
        <v>0</v>
      </c>
      <c r="L645" s="103" t="n">
        <f aca="false">IF(L$1="P",MAX(0,L$2-$C645),IF(L$1="C",MAX(0,$C645-L$2)))</f>
        <v>9.24</v>
      </c>
      <c r="M645" s="103" t="n">
        <f aca="false">IF(M$1="P",MAX(0,M$2-$C645),IF(M$1="C",MAX(0,$C645-M$2)))</f>
        <v>15.76</v>
      </c>
      <c r="N645" s="103" t="n">
        <f aca="false">IF(N$1="P",MAX(0,N$2-$C645),IF(N$1="C",MAX(0,$C645-N$2)))</f>
        <v>10.76</v>
      </c>
      <c r="O645" s="103" t="n">
        <f aca="false">IF(O$1="P",MAX(0,O$2-$C645),IF(O$1="C",MAX(0,$C645-O$2)))</f>
        <v>5.76</v>
      </c>
      <c r="P645" s="103" t="n">
        <f aca="false">IF(P$1="P",MAX(0,P$2-$C645),IF(P$1="C",MAX(0,$C645-P$2)))</f>
        <v>0.759999999999998</v>
      </c>
      <c r="Q645" s="103" t="n">
        <f aca="false">IF(Q$1="P",MAX(0,Q$2-$C645),IF(Q$1="C",MAX(0,$C645-Q$2)))</f>
        <v>0</v>
      </c>
      <c r="R645" s="103" t="n">
        <f aca="false">IF(R$1="P",MAX(0,R$2-$C645),IF(R$1="C",MAX(0,$C645-R$2)))</f>
        <v>0</v>
      </c>
      <c r="S645" s="104" t="n">
        <f aca="false">A645</f>
        <v>30</v>
      </c>
      <c r="T645" s="105" t="n">
        <f aca="false">VLOOKUP($B645,Gas!$B$3:$E$2506,2)</f>
        <v>4.195</v>
      </c>
      <c r="U645" s="46" t="n">
        <f aca="false">C645/T645</f>
        <v>9.71632896305125</v>
      </c>
      <c r="V645" s="99" t="n">
        <f aca="false">VLOOKUP($B645,Gas!$B$3:$E$2506,4)</f>
        <v>0.803650065310049</v>
      </c>
    </row>
    <row r="646" customFormat="false" ht="12.75" hidden="false" customHeight="false" outlineLevel="0" collapsed="false">
      <c r="A646" s="95" t="n">
        <f aca="false">MONTH(B646)+(YEAR(B646)-1998)*12</f>
        <v>30</v>
      </c>
      <c r="B646" s="107" t="n">
        <v>36691</v>
      </c>
      <c r="C646" s="97" t="n">
        <v>40.53</v>
      </c>
      <c r="D646" s="98" t="n">
        <f aca="false">LN(C646/C645)</f>
        <v>-0.00565876771430676</v>
      </c>
      <c r="E646" s="106" t="n">
        <f aca="false">STDEV(D637:D646)*SQRT(trade_day)</f>
        <v>8.40157038678179</v>
      </c>
      <c r="F646" s="97"/>
      <c r="G646" s="103" t="n">
        <f aca="false">IF(G$1="P",MAX(0,G$2-$C646),IF(G$1="C",MAX(0,$C646-G$2)))</f>
        <v>0</v>
      </c>
      <c r="H646" s="103" t="n">
        <f aca="false">IF(H$1="P",MAX(0,H$2-$C646),IF(H$1="C",MAX(0,$C646-H$2)))</f>
        <v>0</v>
      </c>
      <c r="I646" s="103" t="n">
        <f aca="false">IF(I$1="P",MAX(0,I$2-$C646),IF(I$1="C",MAX(0,$C646-I$2)))</f>
        <v>0</v>
      </c>
      <c r="J646" s="103" t="n">
        <f aca="false">IF(J$1="P",MAX(0,J$2-$C646),IF(J$1="C",MAX(0,$C646-J$2)))</f>
        <v>0</v>
      </c>
      <c r="K646" s="103" t="n">
        <f aca="false">IF(K$1="P",MAX(0,K$2-$C646),IF(K$1="C",MAX(0,$C646-K$2)))</f>
        <v>0</v>
      </c>
      <c r="L646" s="103" t="n">
        <f aca="false">IF(L$1="P",MAX(0,L$2-$C646),IF(L$1="C",MAX(0,$C646-L$2)))</f>
        <v>9.47</v>
      </c>
      <c r="M646" s="103" t="n">
        <f aca="false">IF(M$1="P",MAX(0,M$2-$C646),IF(M$1="C",MAX(0,$C646-M$2)))</f>
        <v>15.53</v>
      </c>
      <c r="N646" s="103" t="n">
        <f aca="false">IF(N$1="P",MAX(0,N$2-$C646),IF(N$1="C",MAX(0,$C646-N$2)))</f>
        <v>10.53</v>
      </c>
      <c r="O646" s="103" t="n">
        <f aca="false">IF(O$1="P",MAX(0,O$2-$C646),IF(O$1="C",MAX(0,$C646-O$2)))</f>
        <v>5.53</v>
      </c>
      <c r="P646" s="103" t="n">
        <f aca="false">IF(P$1="P",MAX(0,P$2-$C646),IF(P$1="C",MAX(0,$C646-P$2)))</f>
        <v>0.530000000000001</v>
      </c>
      <c r="Q646" s="103" t="n">
        <f aca="false">IF(Q$1="P",MAX(0,Q$2-$C646),IF(Q$1="C",MAX(0,$C646-Q$2)))</f>
        <v>0</v>
      </c>
      <c r="R646" s="103" t="n">
        <f aca="false">IF(R$1="P",MAX(0,R$2-$C646),IF(R$1="C",MAX(0,$C646-R$2)))</f>
        <v>0</v>
      </c>
      <c r="S646" s="104" t="n">
        <f aca="false">A646</f>
        <v>30</v>
      </c>
      <c r="T646" s="105" t="n">
        <f aca="false">VLOOKUP($B646,Gas!$B$3:$E$2506,2)</f>
        <v>4.28</v>
      </c>
      <c r="U646" s="46" t="n">
        <f aca="false">C646/T646</f>
        <v>9.4696261682243</v>
      </c>
      <c r="V646" s="99" t="n">
        <f aca="false">VLOOKUP($B646,Gas!$B$3:$E$2506,4)</f>
        <v>0.812855761135586</v>
      </c>
    </row>
    <row r="647" customFormat="false" ht="12.75" hidden="false" customHeight="false" outlineLevel="0" collapsed="false">
      <c r="A647" s="95" t="n">
        <f aca="false">MONTH(B647)+(YEAR(B647)-1998)*12</f>
        <v>30</v>
      </c>
      <c r="B647" s="107" t="n">
        <v>36692</v>
      </c>
      <c r="C647" s="97" t="n">
        <v>39.02</v>
      </c>
      <c r="D647" s="98" t="n">
        <f aca="false">LN(C647/C646)</f>
        <v>-0.0379681054452519</v>
      </c>
      <c r="E647" s="106" t="n">
        <f aca="false">STDEV(D638:D647)*SQRT(trade_day)</f>
        <v>7.51783679619079</v>
      </c>
      <c r="F647" s="97"/>
      <c r="G647" s="103" t="n">
        <f aca="false">IF(G$1="P",MAX(0,G$2-$C647),IF(G$1="C",MAX(0,$C647-G$2)))</f>
        <v>0</v>
      </c>
      <c r="H647" s="103" t="n">
        <f aca="false">IF(H$1="P",MAX(0,H$2-$C647),IF(H$1="C",MAX(0,$C647-H$2)))</f>
        <v>0</v>
      </c>
      <c r="I647" s="103" t="n">
        <f aca="false">IF(I$1="P",MAX(0,I$2-$C647),IF(I$1="C",MAX(0,$C647-I$2)))</f>
        <v>0</v>
      </c>
      <c r="J647" s="103" t="n">
        <f aca="false">IF(J$1="P",MAX(0,J$2-$C647),IF(J$1="C",MAX(0,$C647-J$2)))</f>
        <v>0</v>
      </c>
      <c r="K647" s="103" t="n">
        <f aca="false">IF(K$1="P",MAX(0,K$2-$C647),IF(K$1="C",MAX(0,$C647-K$2)))</f>
        <v>0.979999999999997</v>
      </c>
      <c r="L647" s="103" t="n">
        <f aca="false">IF(L$1="P",MAX(0,L$2-$C647),IF(L$1="C",MAX(0,$C647-L$2)))</f>
        <v>10.98</v>
      </c>
      <c r="M647" s="103" t="n">
        <f aca="false">IF(M$1="P",MAX(0,M$2-$C647),IF(M$1="C",MAX(0,$C647-M$2)))</f>
        <v>14.02</v>
      </c>
      <c r="N647" s="103" t="n">
        <f aca="false">IF(N$1="P",MAX(0,N$2-$C647),IF(N$1="C",MAX(0,$C647-N$2)))</f>
        <v>9.02</v>
      </c>
      <c r="O647" s="103" t="n">
        <f aca="false">IF(O$1="P",MAX(0,O$2-$C647),IF(O$1="C",MAX(0,$C647-O$2)))</f>
        <v>4.02</v>
      </c>
      <c r="P647" s="103" t="n">
        <f aca="false">IF(P$1="P",MAX(0,P$2-$C647),IF(P$1="C",MAX(0,$C647-P$2)))</f>
        <v>0</v>
      </c>
      <c r="Q647" s="103" t="n">
        <f aca="false">IF(Q$1="P",MAX(0,Q$2-$C647),IF(Q$1="C",MAX(0,$C647-Q$2)))</f>
        <v>0</v>
      </c>
      <c r="R647" s="103" t="n">
        <f aca="false">IF(R$1="P",MAX(0,R$2-$C647),IF(R$1="C",MAX(0,$C647-R$2)))</f>
        <v>0</v>
      </c>
      <c r="S647" s="104" t="n">
        <f aca="false">A647</f>
        <v>30</v>
      </c>
      <c r="T647" s="105" t="n">
        <f aca="false">VLOOKUP($B647,Gas!$B$3:$E$2506,2)</f>
        <v>4.17</v>
      </c>
      <c r="U647" s="46" t="n">
        <f aca="false">C647/T647</f>
        <v>9.35731414868106</v>
      </c>
      <c r="V647" s="99" t="n">
        <f aca="false">VLOOKUP($B647,Gas!$B$3:$E$2506,4)</f>
        <v>0.830339404622318</v>
      </c>
    </row>
    <row r="648" customFormat="false" ht="12.75" hidden="false" customHeight="false" outlineLevel="0" collapsed="false">
      <c r="A648" s="95" t="n">
        <f aca="false">MONTH(B648)+(YEAR(B648)-1998)*12</f>
        <v>30</v>
      </c>
      <c r="B648" s="107" t="n">
        <v>36693</v>
      </c>
      <c r="C648" s="97" t="n">
        <v>40.85</v>
      </c>
      <c r="D648" s="98" t="n">
        <f aca="false">LN(C648/C647)</f>
        <v>0.0458324861110467</v>
      </c>
      <c r="E648" s="106" t="n">
        <f aca="false">STDEV(D639:D648)*SQRT(trade_day)</f>
        <v>7.4681414681363</v>
      </c>
      <c r="F648" s="97"/>
      <c r="G648" s="103" t="n">
        <f aca="false">IF(G$1="P",MAX(0,G$2-$C648),IF(G$1="C",MAX(0,$C648-G$2)))</f>
        <v>0</v>
      </c>
      <c r="H648" s="103" t="n">
        <f aca="false">IF(H$1="P",MAX(0,H$2-$C648),IF(H$1="C",MAX(0,$C648-H$2)))</f>
        <v>0</v>
      </c>
      <c r="I648" s="103" t="n">
        <f aca="false">IF(I$1="P",MAX(0,I$2-$C648),IF(I$1="C",MAX(0,$C648-I$2)))</f>
        <v>0</v>
      </c>
      <c r="J648" s="103" t="n">
        <f aca="false">IF(J$1="P",MAX(0,J$2-$C648),IF(J$1="C",MAX(0,$C648-J$2)))</f>
        <v>0</v>
      </c>
      <c r="K648" s="103" t="n">
        <f aca="false">IF(K$1="P",MAX(0,K$2-$C648),IF(K$1="C",MAX(0,$C648-K$2)))</f>
        <v>0</v>
      </c>
      <c r="L648" s="103" t="n">
        <f aca="false">IF(L$1="P",MAX(0,L$2-$C648),IF(L$1="C",MAX(0,$C648-L$2)))</f>
        <v>9.15</v>
      </c>
      <c r="M648" s="103" t="n">
        <f aca="false">IF(M$1="P",MAX(0,M$2-$C648),IF(M$1="C",MAX(0,$C648-M$2)))</f>
        <v>15.85</v>
      </c>
      <c r="N648" s="103" t="n">
        <f aca="false">IF(N$1="P",MAX(0,N$2-$C648),IF(N$1="C",MAX(0,$C648-N$2)))</f>
        <v>10.85</v>
      </c>
      <c r="O648" s="103" t="n">
        <f aca="false">IF(O$1="P",MAX(0,O$2-$C648),IF(O$1="C",MAX(0,$C648-O$2)))</f>
        <v>5.85</v>
      </c>
      <c r="P648" s="103" t="n">
        <f aca="false">IF(P$1="P",MAX(0,P$2-$C648),IF(P$1="C",MAX(0,$C648-P$2)))</f>
        <v>0.850000000000001</v>
      </c>
      <c r="Q648" s="103" t="n">
        <f aca="false">IF(Q$1="P",MAX(0,Q$2-$C648),IF(Q$1="C",MAX(0,$C648-Q$2)))</f>
        <v>0</v>
      </c>
      <c r="R648" s="103" t="n">
        <f aca="false">IF(R$1="P",MAX(0,R$2-$C648),IF(R$1="C",MAX(0,$C648-R$2)))</f>
        <v>0</v>
      </c>
      <c r="S648" s="104" t="n">
        <f aca="false">A648</f>
        <v>30</v>
      </c>
      <c r="T648" s="105" t="n">
        <f aca="false">VLOOKUP($B648,Gas!$B$3:$E$2506,2)</f>
        <v>4.375</v>
      </c>
      <c r="U648" s="46" t="n">
        <f aca="false">C648/T648</f>
        <v>9.33714285714286</v>
      </c>
      <c r="V648" s="99" t="n">
        <f aca="false">VLOOKUP($B648,Gas!$B$3:$E$2506,4)</f>
        <v>0.878436424446599</v>
      </c>
    </row>
    <row r="649" customFormat="false" ht="12.75" hidden="false" customHeight="false" outlineLevel="0" collapsed="false">
      <c r="A649" s="95" t="n">
        <f aca="false">MONTH(B649)+(YEAR(B649)-1998)*12</f>
        <v>30</v>
      </c>
      <c r="B649" s="107" t="n">
        <v>36696</v>
      </c>
      <c r="C649" s="97" t="n">
        <v>34.84</v>
      </c>
      <c r="D649" s="98" t="n">
        <f aca="false">LN(C649/C648)</f>
        <v>-0.15914066932171</v>
      </c>
      <c r="E649" s="106" t="n">
        <f aca="false">STDEV(D640:D649)*SQRT(trade_day)</f>
        <v>5.69391604317444</v>
      </c>
      <c r="F649" s="97"/>
      <c r="G649" s="103" t="n">
        <f aca="false">IF(G$1="P",MAX(0,G$2-$C649),IF(G$1="C",MAX(0,$C649-G$2)))</f>
        <v>0</v>
      </c>
      <c r="H649" s="103" t="n">
        <f aca="false">IF(H$1="P",MAX(0,H$2-$C649),IF(H$1="C",MAX(0,$C649-H$2)))</f>
        <v>0</v>
      </c>
      <c r="I649" s="103" t="n">
        <f aca="false">IF(I$1="P",MAX(0,I$2-$C649),IF(I$1="C",MAX(0,$C649-I$2)))</f>
        <v>0</v>
      </c>
      <c r="J649" s="103" t="n">
        <f aca="false">IF(J$1="P",MAX(0,J$2-$C649),IF(J$1="C",MAX(0,$C649-J$2)))</f>
        <v>0.159999999999997</v>
      </c>
      <c r="K649" s="103" t="n">
        <f aca="false">IF(K$1="P",MAX(0,K$2-$C649),IF(K$1="C",MAX(0,$C649-K$2)))</f>
        <v>5.16</v>
      </c>
      <c r="L649" s="103" t="n">
        <f aca="false">IF(L$1="P",MAX(0,L$2-$C649),IF(L$1="C",MAX(0,$C649-L$2)))</f>
        <v>15.16</v>
      </c>
      <c r="M649" s="103" t="n">
        <f aca="false">IF(M$1="P",MAX(0,M$2-$C649),IF(M$1="C",MAX(0,$C649-M$2)))</f>
        <v>9.84</v>
      </c>
      <c r="N649" s="103" t="n">
        <f aca="false">IF(N$1="P",MAX(0,N$2-$C649),IF(N$1="C",MAX(0,$C649-N$2)))</f>
        <v>4.84</v>
      </c>
      <c r="O649" s="103" t="n">
        <f aca="false">IF(O$1="P",MAX(0,O$2-$C649),IF(O$1="C",MAX(0,$C649-O$2)))</f>
        <v>0</v>
      </c>
      <c r="P649" s="103" t="n">
        <f aca="false">IF(P$1="P",MAX(0,P$2-$C649),IF(P$1="C",MAX(0,$C649-P$2)))</f>
        <v>0</v>
      </c>
      <c r="Q649" s="103" t="n">
        <f aca="false">IF(Q$1="P",MAX(0,Q$2-$C649),IF(Q$1="C",MAX(0,$C649-Q$2)))</f>
        <v>0</v>
      </c>
      <c r="R649" s="103" t="n">
        <f aca="false">IF(R$1="P",MAX(0,R$2-$C649),IF(R$1="C",MAX(0,$C649-R$2)))</f>
        <v>0</v>
      </c>
      <c r="S649" s="104" t="n">
        <f aca="false">A649</f>
        <v>30</v>
      </c>
      <c r="T649" s="105" t="n">
        <f aca="false">VLOOKUP($B649,Gas!$B$3:$E$2506,2)</f>
        <v>4.45</v>
      </c>
      <c r="U649" s="46" t="n">
        <f aca="false">C649/T649</f>
        <v>7.82921348314607</v>
      </c>
      <c r="V649" s="99" t="n">
        <f aca="false">VLOOKUP($B649,Gas!$B$3:$E$2506,4)</f>
        <v>0.433195334062584</v>
      </c>
    </row>
    <row r="650" customFormat="false" ht="12.75" hidden="false" customHeight="false" outlineLevel="0" collapsed="false">
      <c r="A650" s="95" t="n">
        <f aca="false">MONTH(B650)+(YEAR(B650)-1998)*12</f>
        <v>30</v>
      </c>
      <c r="B650" s="107" t="n">
        <v>36697</v>
      </c>
      <c r="C650" s="97" t="n">
        <v>32.06</v>
      </c>
      <c r="D650" s="98" t="n">
        <f aca="false">LN(C650/C649)</f>
        <v>-0.0831570048028952</v>
      </c>
      <c r="E650" s="106" t="n">
        <f aca="false">STDEV(D641:D650)*SQRT(trade_day)</f>
        <v>5.36587998861885</v>
      </c>
      <c r="F650" s="97"/>
      <c r="G650" s="103" t="n">
        <f aca="false">IF(G$1="P",MAX(0,G$2-$C650),IF(G$1="C",MAX(0,$C650-G$2)))</f>
        <v>0</v>
      </c>
      <c r="H650" s="103" t="n">
        <f aca="false">IF(H$1="P",MAX(0,H$2-$C650),IF(H$1="C",MAX(0,$C650-H$2)))</f>
        <v>0</v>
      </c>
      <c r="I650" s="103" t="n">
        <f aca="false">IF(I$1="P",MAX(0,I$2-$C650),IF(I$1="C",MAX(0,$C650-I$2)))</f>
        <v>0</v>
      </c>
      <c r="J650" s="103" t="n">
        <f aca="false">IF(J$1="P",MAX(0,J$2-$C650),IF(J$1="C",MAX(0,$C650-J$2)))</f>
        <v>2.94</v>
      </c>
      <c r="K650" s="103" t="n">
        <f aca="false">IF(K$1="P",MAX(0,K$2-$C650),IF(K$1="C",MAX(0,$C650-K$2)))</f>
        <v>7.94</v>
      </c>
      <c r="L650" s="103" t="n">
        <f aca="false">IF(L$1="P",MAX(0,L$2-$C650),IF(L$1="C",MAX(0,$C650-L$2)))</f>
        <v>17.94</v>
      </c>
      <c r="M650" s="103" t="n">
        <f aca="false">IF(M$1="P",MAX(0,M$2-$C650),IF(M$1="C",MAX(0,$C650-M$2)))</f>
        <v>7.06</v>
      </c>
      <c r="N650" s="103" t="n">
        <f aca="false">IF(N$1="P",MAX(0,N$2-$C650),IF(N$1="C",MAX(0,$C650-N$2)))</f>
        <v>2.06</v>
      </c>
      <c r="O650" s="103" t="n">
        <f aca="false">IF(O$1="P",MAX(0,O$2-$C650),IF(O$1="C",MAX(0,$C650-O$2)))</f>
        <v>0</v>
      </c>
      <c r="P650" s="103" t="n">
        <f aca="false">IF(P$1="P",MAX(0,P$2-$C650),IF(P$1="C",MAX(0,$C650-P$2)))</f>
        <v>0</v>
      </c>
      <c r="Q650" s="103" t="n">
        <f aca="false">IF(Q$1="P",MAX(0,Q$2-$C650),IF(Q$1="C",MAX(0,$C650-Q$2)))</f>
        <v>0</v>
      </c>
      <c r="R650" s="103" t="n">
        <f aca="false">IF(R$1="P",MAX(0,R$2-$C650),IF(R$1="C",MAX(0,$C650-R$2)))</f>
        <v>0</v>
      </c>
      <c r="S650" s="104" t="n">
        <f aca="false">A650</f>
        <v>30</v>
      </c>
      <c r="T650" s="105" t="n">
        <f aca="false">VLOOKUP($B650,Gas!$B$3:$E$2506,2)</f>
        <v>4.39</v>
      </c>
      <c r="U650" s="46" t="n">
        <f aca="false">C650/T650</f>
        <v>7.30296127562643</v>
      </c>
      <c r="V650" s="99" t="n">
        <f aca="false">VLOOKUP($B650,Gas!$B$3:$E$2506,4)</f>
        <v>0.385827408225749</v>
      </c>
    </row>
    <row r="651" customFormat="false" ht="12.75" hidden="false" customHeight="false" outlineLevel="0" collapsed="false">
      <c r="A651" s="95" t="n">
        <f aca="false">MONTH(B651)+(YEAR(B651)-1998)*12</f>
        <v>30</v>
      </c>
      <c r="B651" s="107" t="n">
        <v>36698</v>
      </c>
      <c r="C651" s="97" t="n">
        <v>25.19</v>
      </c>
      <c r="D651" s="98" t="n">
        <f aca="false">LN(C651/C650)</f>
        <v>-0.241162056816888</v>
      </c>
      <c r="E651" s="106" t="n">
        <f aca="false">STDEV(D642:D651)*SQRT(trade_day)</f>
        <v>5.58269736665275</v>
      </c>
      <c r="F651" s="97"/>
      <c r="G651" s="103" t="n">
        <f aca="false">IF(G$1="P",MAX(0,G$2-$C651),IF(G$1="C",MAX(0,$C651-G$2)))</f>
        <v>0</v>
      </c>
      <c r="H651" s="103" t="n">
        <f aca="false">IF(H$1="P",MAX(0,H$2-$C651),IF(H$1="C",MAX(0,$C651-H$2)))</f>
        <v>0</v>
      </c>
      <c r="I651" s="103" t="n">
        <f aca="false">IF(I$1="P",MAX(0,I$2-$C651),IF(I$1="C",MAX(0,$C651-I$2)))</f>
        <v>4.81</v>
      </c>
      <c r="J651" s="103" t="n">
        <f aca="false">IF(J$1="P",MAX(0,J$2-$C651),IF(J$1="C",MAX(0,$C651-J$2)))</f>
        <v>9.81</v>
      </c>
      <c r="K651" s="103" t="n">
        <f aca="false">IF(K$1="P",MAX(0,K$2-$C651),IF(K$1="C",MAX(0,$C651-K$2)))</f>
        <v>14.81</v>
      </c>
      <c r="L651" s="103" t="n">
        <f aca="false">IF(L$1="P",MAX(0,L$2-$C651),IF(L$1="C",MAX(0,$C651-L$2)))</f>
        <v>24.81</v>
      </c>
      <c r="M651" s="103" t="n">
        <f aca="false">IF(M$1="P",MAX(0,M$2-$C651),IF(M$1="C",MAX(0,$C651-M$2)))</f>
        <v>0.190000000000001</v>
      </c>
      <c r="N651" s="103" t="n">
        <f aca="false">IF(N$1="P",MAX(0,N$2-$C651),IF(N$1="C",MAX(0,$C651-N$2)))</f>
        <v>0</v>
      </c>
      <c r="O651" s="103" t="n">
        <f aca="false">IF(O$1="P",MAX(0,O$2-$C651),IF(O$1="C",MAX(0,$C651-O$2)))</f>
        <v>0</v>
      </c>
      <c r="P651" s="103" t="n">
        <f aca="false">IF(P$1="P",MAX(0,P$2-$C651),IF(P$1="C",MAX(0,$C651-P$2)))</f>
        <v>0</v>
      </c>
      <c r="Q651" s="103" t="n">
        <f aca="false">IF(Q$1="P",MAX(0,Q$2-$C651),IF(Q$1="C",MAX(0,$C651-Q$2)))</f>
        <v>0</v>
      </c>
      <c r="R651" s="103" t="n">
        <f aca="false">IF(R$1="P",MAX(0,R$2-$C651),IF(R$1="C",MAX(0,$C651-R$2)))</f>
        <v>0</v>
      </c>
      <c r="S651" s="104" t="n">
        <f aca="false">A651</f>
        <v>30</v>
      </c>
      <c r="T651" s="105" t="n">
        <f aca="false">VLOOKUP($B651,Gas!$B$3:$E$2506,2)</f>
        <v>4.04</v>
      </c>
      <c r="U651" s="46" t="n">
        <f aca="false">C651/T651</f>
        <v>6.23514851485149</v>
      </c>
      <c r="V651" s="99" t="n">
        <f aca="false">VLOOKUP($B651,Gas!$B$3:$E$2506,4)</f>
        <v>0.662965970747893</v>
      </c>
    </row>
    <row r="652" customFormat="false" ht="12.75" hidden="false" customHeight="false" outlineLevel="0" collapsed="false">
      <c r="A652" s="95" t="n">
        <f aca="false">MONTH(B652)+(YEAR(B652)-1998)*12</f>
        <v>30</v>
      </c>
      <c r="B652" s="107" t="n">
        <v>36699</v>
      </c>
      <c r="C652" s="97" t="n">
        <v>36.3</v>
      </c>
      <c r="D652" s="98" t="n">
        <f aca="false">LN(C652/C651)</f>
        <v>0.365370650906286</v>
      </c>
      <c r="E652" s="106" t="n">
        <f aca="false">STDEV(D643:D652)*SQRT(trade_day)</f>
        <v>5.38039750833251</v>
      </c>
      <c r="F652" s="97"/>
      <c r="G652" s="103" t="n">
        <f aca="false">IF(G$1="P",MAX(0,G$2-$C652),IF(G$1="C",MAX(0,$C652-G$2)))</f>
        <v>0</v>
      </c>
      <c r="H652" s="103" t="n">
        <f aca="false">IF(H$1="P",MAX(0,H$2-$C652),IF(H$1="C",MAX(0,$C652-H$2)))</f>
        <v>0</v>
      </c>
      <c r="I652" s="103" t="n">
        <f aca="false">IF(I$1="P",MAX(0,I$2-$C652),IF(I$1="C",MAX(0,$C652-I$2)))</f>
        <v>0</v>
      </c>
      <c r="J652" s="103" t="n">
        <f aca="false">IF(J$1="P",MAX(0,J$2-$C652),IF(J$1="C",MAX(0,$C652-J$2)))</f>
        <v>0</v>
      </c>
      <c r="K652" s="103" t="n">
        <f aca="false">IF(K$1="P",MAX(0,K$2-$C652),IF(K$1="C",MAX(0,$C652-K$2)))</f>
        <v>3.7</v>
      </c>
      <c r="L652" s="103" t="n">
        <f aca="false">IF(L$1="P",MAX(0,L$2-$C652),IF(L$1="C",MAX(0,$C652-L$2)))</f>
        <v>13.7</v>
      </c>
      <c r="M652" s="103" t="n">
        <f aca="false">IF(M$1="P",MAX(0,M$2-$C652),IF(M$1="C",MAX(0,$C652-M$2)))</f>
        <v>11.3</v>
      </c>
      <c r="N652" s="103" t="n">
        <f aca="false">IF(N$1="P",MAX(0,N$2-$C652),IF(N$1="C",MAX(0,$C652-N$2)))</f>
        <v>6.3</v>
      </c>
      <c r="O652" s="103" t="n">
        <f aca="false">IF(O$1="P",MAX(0,O$2-$C652),IF(O$1="C",MAX(0,$C652-O$2)))</f>
        <v>1.3</v>
      </c>
      <c r="P652" s="103" t="n">
        <f aca="false">IF(P$1="P",MAX(0,P$2-$C652),IF(P$1="C",MAX(0,$C652-P$2)))</f>
        <v>0</v>
      </c>
      <c r="Q652" s="103" t="n">
        <f aca="false">IF(Q$1="P",MAX(0,Q$2-$C652),IF(Q$1="C",MAX(0,$C652-Q$2)))</f>
        <v>0</v>
      </c>
      <c r="R652" s="103" t="n">
        <f aca="false">IF(R$1="P",MAX(0,R$2-$C652),IF(R$1="C",MAX(0,$C652-R$2)))</f>
        <v>0</v>
      </c>
      <c r="S652" s="104" t="n">
        <f aca="false">A652</f>
        <v>30</v>
      </c>
      <c r="T652" s="105" t="n">
        <f aca="false">VLOOKUP($B652,Gas!$B$3:$E$2506,2)</f>
        <v>4.13</v>
      </c>
      <c r="U652" s="46" t="n">
        <f aca="false">C652/T652</f>
        <v>8.78934624697337</v>
      </c>
      <c r="V652" s="99" t="n">
        <f aca="false">VLOOKUP($B652,Gas!$B$3:$E$2506,4)</f>
        <v>0.679579142576074</v>
      </c>
    </row>
    <row r="653" customFormat="false" ht="12.75" hidden="false" customHeight="false" outlineLevel="0" collapsed="false">
      <c r="A653" s="95" t="n">
        <f aca="false">MONTH(B653)+(YEAR(B653)-1998)*12</f>
        <v>30</v>
      </c>
      <c r="B653" s="107" t="n">
        <v>36700</v>
      </c>
      <c r="C653" s="97" t="n">
        <v>43.07</v>
      </c>
      <c r="D653" s="98" t="n">
        <f aca="false">LN(C653/C652)</f>
        <v>0.171008957795214</v>
      </c>
      <c r="E653" s="106" t="n">
        <f aca="false">STDEV(D644:D653)*SQRT(trade_day)</f>
        <v>4.00393203428825</v>
      </c>
      <c r="F653" s="97"/>
      <c r="G653" s="103" t="n">
        <f aca="false">IF(G$1="P",MAX(0,G$2-$C653),IF(G$1="C",MAX(0,$C653-G$2)))</f>
        <v>0</v>
      </c>
      <c r="H653" s="103" t="n">
        <f aca="false">IF(H$1="P",MAX(0,H$2-$C653),IF(H$1="C",MAX(0,$C653-H$2)))</f>
        <v>0</v>
      </c>
      <c r="I653" s="103" t="n">
        <f aca="false">IF(I$1="P",MAX(0,I$2-$C653),IF(I$1="C",MAX(0,$C653-I$2)))</f>
        <v>0</v>
      </c>
      <c r="J653" s="103" t="n">
        <f aca="false">IF(J$1="P",MAX(0,J$2-$C653),IF(J$1="C",MAX(0,$C653-J$2)))</f>
        <v>0</v>
      </c>
      <c r="K653" s="103" t="n">
        <f aca="false">IF(K$1="P",MAX(0,K$2-$C653),IF(K$1="C",MAX(0,$C653-K$2)))</f>
        <v>0</v>
      </c>
      <c r="L653" s="103" t="n">
        <f aca="false">IF(L$1="P",MAX(0,L$2-$C653),IF(L$1="C",MAX(0,$C653-L$2)))</f>
        <v>6.93</v>
      </c>
      <c r="M653" s="103" t="n">
        <f aca="false">IF(M$1="P",MAX(0,M$2-$C653),IF(M$1="C",MAX(0,$C653-M$2)))</f>
        <v>18.07</v>
      </c>
      <c r="N653" s="103" t="n">
        <f aca="false">IF(N$1="P",MAX(0,N$2-$C653),IF(N$1="C",MAX(0,$C653-N$2)))</f>
        <v>13.07</v>
      </c>
      <c r="O653" s="103" t="n">
        <f aca="false">IF(O$1="P",MAX(0,O$2-$C653),IF(O$1="C",MAX(0,$C653-O$2)))</f>
        <v>8.07</v>
      </c>
      <c r="P653" s="103" t="n">
        <f aca="false">IF(P$1="P",MAX(0,P$2-$C653),IF(P$1="C",MAX(0,$C653-P$2)))</f>
        <v>3.07</v>
      </c>
      <c r="Q653" s="103" t="n">
        <f aca="false">IF(Q$1="P",MAX(0,Q$2-$C653),IF(Q$1="C",MAX(0,$C653-Q$2)))</f>
        <v>0</v>
      </c>
      <c r="R653" s="103" t="n">
        <f aca="false">IF(R$1="P",MAX(0,R$2-$C653),IF(R$1="C",MAX(0,$C653-R$2)))</f>
        <v>0</v>
      </c>
      <c r="S653" s="104" t="n">
        <f aca="false">A653</f>
        <v>30</v>
      </c>
      <c r="T653" s="105" t="n">
        <f aca="false">VLOOKUP($B653,Gas!$B$3:$E$2506,2)</f>
        <v>4.425</v>
      </c>
      <c r="U653" s="46" t="n">
        <f aca="false">C653/T653</f>
        <v>9.73333333333333</v>
      </c>
      <c r="V653" s="99" t="n">
        <f aca="false">VLOOKUP($B653,Gas!$B$3:$E$2506,4)</f>
        <v>0.798461483443338</v>
      </c>
    </row>
    <row r="654" customFormat="false" ht="12.75" hidden="false" customHeight="false" outlineLevel="0" collapsed="false">
      <c r="A654" s="95" t="n">
        <f aca="false">MONTH(B654)+(YEAR(B654)-1998)*12</f>
        <v>30</v>
      </c>
      <c r="B654" s="107" t="n">
        <v>36703</v>
      </c>
      <c r="C654" s="97" t="n">
        <v>45.2</v>
      </c>
      <c r="D654" s="98" t="n">
        <f aca="false">LN(C654/C653)</f>
        <v>0.0482703877721664</v>
      </c>
      <c r="E654" s="106" t="n">
        <f aca="false">STDEV(D645:D654)*SQRT(trade_day)</f>
        <v>3.77724124737443</v>
      </c>
      <c r="F654" s="97"/>
      <c r="G654" s="103" t="n">
        <f aca="false">IF(G$1="P",MAX(0,G$2-$C654),IF(G$1="C",MAX(0,$C654-G$2)))</f>
        <v>0</v>
      </c>
      <c r="H654" s="103" t="n">
        <f aca="false">IF(H$1="P",MAX(0,H$2-$C654),IF(H$1="C",MAX(0,$C654-H$2)))</f>
        <v>0</v>
      </c>
      <c r="I654" s="103" t="n">
        <f aca="false">IF(I$1="P",MAX(0,I$2-$C654),IF(I$1="C",MAX(0,$C654-I$2)))</f>
        <v>0</v>
      </c>
      <c r="J654" s="103" t="n">
        <f aca="false">IF(J$1="P",MAX(0,J$2-$C654),IF(J$1="C",MAX(0,$C654-J$2)))</f>
        <v>0</v>
      </c>
      <c r="K654" s="103" t="n">
        <f aca="false">IF(K$1="P",MAX(0,K$2-$C654),IF(K$1="C",MAX(0,$C654-K$2)))</f>
        <v>0</v>
      </c>
      <c r="L654" s="103" t="n">
        <f aca="false">IF(L$1="P",MAX(0,L$2-$C654),IF(L$1="C",MAX(0,$C654-L$2)))</f>
        <v>4.8</v>
      </c>
      <c r="M654" s="103" t="n">
        <f aca="false">IF(M$1="P",MAX(0,M$2-$C654),IF(M$1="C",MAX(0,$C654-M$2)))</f>
        <v>20.2</v>
      </c>
      <c r="N654" s="103" t="n">
        <f aca="false">IF(N$1="P",MAX(0,N$2-$C654),IF(N$1="C",MAX(0,$C654-N$2)))</f>
        <v>15.2</v>
      </c>
      <c r="O654" s="103" t="n">
        <f aca="false">IF(O$1="P",MAX(0,O$2-$C654),IF(O$1="C",MAX(0,$C654-O$2)))</f>
        <v>10.2</v>
      </c>
      <c r="P654" s="103" t="n">
        <f aca="false">IF(P$1="P",MAX(0,P$2-$C654),IF(P$1="C",MAX(0,$C654-P$2)))</f>
        <v>5.2</v>
      </c>
      <c r="Q654" s="103" t="n">
        <f aca="false">IF(Q$1="P",MAX(0,Q$2-$C654),IF(Q$1="C",MAX(0,$C654-Q$2)))</f>
        <v>0</v>
      </c>
      <c r="R654" s="103" t="n">
        <f aca="false">IF(R$1="P",MAX(0,R$2-$C654),IF(R$1="C",MAX(0,$C654-R$2)))</f>
        <v>0</v>
      </c>
      <c r="S654" s="104" t="n">
        <f aca="false">A654</f>
        <v>30</v>
      </c>
      <c r="T654" s="105" t="n">
        <f aca="false">VLOOKUP($B654,Gas!$B$3:$E$2506,2)</f>
        <v>4.415</v>
      </c>
      <c r="U654" s="46" t="n">
        <f aca="false">C654/T654</f>
        <v>10.237825594564</v>
      </c>
      <c r="V654" s="99" t="n">
        <f aca="false">VLOOKUP($B654,Gas!$B$3:$E$2506,4)</f>
        <v>0.715367991268595</v>
      </c>
    </row>
    <row r="655" customFormat="false" ht="12.75" hidden="false" customHeight="false" outlineLevel="0" collapsed="false">
      <c r="A655" s="95" t="n">
        <f aca="false">MONTH(B655)+(YEAR(B655)-1998)*12</f>
        <v>30</v>
      </c>
      <c r="B655" s="107" t="n">
        <v>36704</v>
      </c>
      <c r="C655" s="97" t="n">
        <v>38.79</v>
      </c>
      <c r="D655" s="98" t="n">
        <f aca="false">LN(C655/C654)</f>
        <v>-0.15293460538631</v>
      </c>
      <c r="E655" s="106" t="n">
        <f aca="false">STDEV(D646:D655)*SQRT(trade_day)</f>
        <v>2.79973999139149</v>
      </c>
      <c r="F655" s="97"/>
      <c r="G655" s="103" t="n">
        <f aca="false">IF(G$1="P",MAX(0,G$2-$C655),IF(G$1="C",MAX(0,$C655-G$2)))</f>
        <v>0</v>
      </c>
      <c r="H655" s="103" t="n">
        <f aca="false">IF(H$1="P",MAX(0,H$2-$C655),IF(H$1="C",MAX(0,$C655-H$2)))</f>
        <v>0</v>
      </c>
      <c r="I655" s="103" t="n">
        <f aca="false">IF(I$1="P",MAX(0,I$2-$C655),IF(I$1="C",MAX(0,$C655-I$2)))</f>
        <v>0</v>
      </c>
      <c r="J655" s="103" t="n">
        <f aca="false">IF(J$1="P",MAX(0,J$2-$C655),IF(J$1="C",MAX(0,$C655-J$2)))</f>
        <v>0</v>
      </c>
      <c r="K655" s="103" t="n">
        <f aca="false">IF(K$1="P",MAX(0,K$2-$C655),IF(K$1="C",MAX(0,$C655-K$2)))</f>
        <v>1.21</v>
      </c>
      <c r="L655" s="103" t="n">
        <f aca="false">IF(L$1="P",MAX(0,L$2-$C655),IF(L$1="C",MAX(0,$C655-L$2)))</f>
        <v>11.21</v>
      </c>
      <c r="M655" s="103" t="n">
        <f aca="false">IF(M$1="P",MAX(0,M$2-$C655),IF(M$1="C",MAX(0,$C655-M$2)))</f>
        <v>13.79</v>
      </c>
      <c r="N655" s="103" t="n">
        <f aca="false">IF(N$1="P",MAX(0,N$2-$C655),IF(N$1="C",MAX(0,$C655-N$2)))</f>
        <v>8.79</v>
      </c>
      <c r="O655" s="103" t="n">
        <f aca="false">IF(O$1="P",MAX(0,O$2-$C655),IF(O$1="C",MAX(0,$C655-O$2)))</f>
        <v>3.79</v>
      </c>
      <c r="P655" s="103" t="n">
        <f aca="false">IF(P$1="P",MAX(0,P$2-$C655),IF(P$1="C",MAX(0,$C655-P$2)))</f>
        <v>0</v>
      </c>
      <c r="Q655" s="103" t="n">
        <f aca="false">IF(Q$1="P",MAX(0,Q$2-$C655),IF(Q$1="C",MAX(0,$C655-Q$2)))</f>
        <v>0</v>
      </c>
      <c r="R655" s="103" t="n">
        <f aca="false">IF(R$1="P",MAX(0,R$2-$C655),IF(R$1="C",MAX(0,$C655-R$2)))</f>
        <v>0</v>
      </c>
      <c r="S655" s="104" t="n">
        <f aca="false">A655</f>
        <v>30</v>
      </c>
      <c r="T655" s="105" t="n">
        <f aca="false">VLOOKUP($B655,Gas!$B$3:$E$2506,2)</f>
        <v>4.365</v>
      </c>
      <c r="U655" s="46" t="n">
        <f aca="false">C655/T655</f>
        <v>8.88659793814433</v>
      </c>
      <c r="V655" s="99" t="n">
        <f aca="false">VLOOKUP($B655,Gas!$B$3:$E$2506,4)</f>
        <v>0.710015962733717</v>
      </c>
    </row>
    <row r="656" customFormat="false" ht="12.75" hidden="false" customHeight="false" outlineLevel="0" collapsed="false">
      <c r="A656" s="95" t="n">
        <f aca="false">MONTH(B656)+(YEAR(B656)-1998)*12</f>
        <v>30</v>
      </c>
      <c r="B656" s="107" t="n">
        <v>36705</v>
      </c>
      <c r="C656" s="97" t="n">
        <v>25</v>
      </c>
      <c r="D656" s="98" t="n">
        <f aca="false">LN(C656/C655)</f>
        <v>-0.439286656583675</v>
      </c>
      <c r="E656" s="106" t="n">
        <f aca="false">STDEV(D647:D656)*SQRT(trade_day)</f>
        <v>3.54349458862199</v>
      </c>
      <c r="F656" s="97"/>
      <c r="G656" s="103" t="n">
        <f aca="false">IF(G$1="P",MAX(0,G$2-$C656),IF(G$1="C",MAX(0,$C656-G$2)))</f>
        <v>0</v>
      </c>
      <c r="H656" s="103" t="n">
        <f aca="false">IF(H$1="P",MAX(0,H$2-$C656),IF(H$1="C",MAX(0,$C656-H$2)))</f>
        <v>0</v>
      </c>
      <c r="I656" s="103" t="n">
        <f aca="false">IF(I$1="P",MAX(0,I$2-$C656),IF(I$1="C",MAX(0,$C656-I$2)))</f>
        <v>5</v>
      </c>
      <c r="J656" s="103" t="n">
        <f aca="false">IF(J$1="P",MAX(0,J$2-$C656),IF(J$1="C",MAX(0,$C656-J$2)))</f>
        <v>10</v>
      </c>
      <c r="K656" s="103" t="n">
        <f aca="false">IF(K$1="P",MAX(0,K$2-$C656),IF(K$1="C",MAX(0,$C656-K$2)))</f>
        <v>15</v>
      </c>
      <c r="L656" s="103" t="n">
        <f aca="false">IF(L$1="P",MAX(0,L$2-$C656),IF(L$1="C",MAX(0,$C656-L$2)))</f>
        <v>25</v>
      </c>
      <c r="M656" s="103" t="n">
        <f aca="false">IF(M$1="P",MAX(0,M$2-$C656),IF(M$1="C",MAX(0,$C656-M$2)))</f>
        <v>0</v>
      </c>
      <c r="N656" s="103" t="n">
        <f aca="false">IF(N$1="P",MAX(0,N$2-$C656),IF(N$1="C",MAX(0,$C656-N$2)))</f>
        <v>0</v>
      </c>
      <c r="O656" s="103" t="n">
        <f aca="false">IF(O$1="P",MAX(0,O$2-$C656),IF(O$1="C",MAX(0,$C656-O$2)))</f>
        <v>0</v>
      </c>
      <c r="P656" s="103" t="n">
        <f aca="false">IF(P$1="P",MAX(0,P$2-$C656),IF(P$1="C",MAX(0,$C656-P$2)))</f>
        <v>0</v>
      </c>
      <c r="Q656" s="103" t="n">
        <f aca="false">IF(Q$1="P",MAX(0,Q$2-$C656),IF(Q$1="C",MAX(0,$C656-Q$2)))</f>
        <v>0</v>
      </c>
      <c r="R656" s="103" t="n">
        <f aca="false">IF(R$1="P",MAX(0,R$2-$C656),IF(R$1="C",MAX(0,$C656-R$2)))</f>
        <v>0</v>
      </c>
      <c r="S656" s="104" t="n">
        <f aca="false">A656</f>
        <v>30</v>
      </c>
      <c r="T656" s="105" t="n">
        <f aca="false">VLOOKUP($B656,Gas!$B$3:$E$2506,2)</f>
        <v>4.555</v>
      </c>
      <c r="U656" s="46" t="n">
        <f aca="false">C656/T656</f>
        <v>5.48847420417124</v>
      </c>
      <c r="V656" s="99" t="n">
        <f aca="false">VLOOKUP($B656,Gas!$B$3:$E$2506,4)</f>
        <v>0.759637618713801</v>
      </c>
    </row>
    <row r="657" customFormat="false" ht="12.75" hidden="false" customHeight="false" outlineLevel="0" collapsed="false">
      <c r="A657" s="95" t="n">
        <f aca="false">MONTH(B657)+(YEAR(B657)-1998)*12</f>
        <v>30</v>
      </c>
      <c r="B657" s="107" t="n">
        <v>36706</v>
      </c>
      <c r="C657" s="97" t="n">
        <v>18.95</v>
      </c>
      <c r="D657" s="98" t="n">
        <f aca="false">LN(C657/C656)</f>
        <v>-0.277071893339765</v>
      </c>
      <c r="E657" s="106" t="n">
        <f aca="false">STDEV(D648:D657)*SQRT(trade_day)</f>
        <v>3.72131078195251</v>
      </c>
      <c r="F657" s="97"/>
      <c r="G657" s="103" t="n">
        <f aca="false">IF(G$1="P",MAX(0,G$2-$C657),IF(G$1="C",MAX(0,$C657-G$2)))</f>
        <v>1.05</v>
      </c>
      <c r="H657" s="103" t="n">
        <f aca="false">IF(H$1="P",MAX(0,H$2-$C657),IF(H$1="C",MAX(0,$C657-H$2)))</f>
        <v>6.05</v>
      </c>
      <c r="I657" s="103" t="n">
        <f aca="false">IF(I$1="P",MAX(0,I$2-$C657),IF(I$1="C",MAX(0,$C657-I$2)))</f>
        <v>11.05</v>
      </c>
      <c r="J657" s="103" t="n">
        <f aca="false">IF(J$1="P",MAX(0,J$2-$C657),IF(J$1="C",MAX(0,$C657-J$2)))</f>
        <v>16.05</v>
      </c>
      <c r="K657" s="103" t="n">
        <f aca="false">IF(K$1="P",MAX(0,K$2-$C657),IF(K$1="C",MAX(0,$C657-K$2)))</f>
        <v>21.05</v>
      </c>
      <c r="L657" s="103" t="n">
        <f aca="false">IF(L$1="P",MAX(0,L$2-$C657),IF(L$1="C",MAX(0,$C657-L$2)))</f>
        <v>31.05</v>
      </c>
      <c r="M657" s="103" t="n">
        <f aca="false">IF(M$1="P",MAX(0,M$2-$C657),IF(M$1="C",MAX(0,$C657-M$2)))</f>
        <v>0</v>
      </c>
      <c r="N657" s="103" t="n">
        <f aca="false">IF(N$1="P",MAX(0,N$2-$C657),IF(N$1="C",MAX(0,$C657-N$2)))</f>
        <v>0</v>
      </c>
      <c r="O657" s="103" t="n">
        <f aca="false">IF(O$1="P",MAX(0,O$2-$C657),IF(O$1="C",MAX(0,$C657-O$2)))</f>
        <v>0</v>
      </c>
      <c r="P657" s="103" t="n">
        <f aca="false">IF(P$1="P",MAX(0,P$2-$C657),IF(P$1="C",MAX(0,$C657-P$2)))</f>
        <v>0</v>
      </c>
      <c r="Q657" s="103" t="n">
        <f aca="false">IF(Q$1="P",MAX(0,Q$2-$C657),IF(Q$1="C",MAX(0,$C657-Q$2)))</f>
        <v>0</v>
      </c>
      <c r="R657" s="103" t="n">
        <f aca="false">IF(R$1="P",MAX(0,R$2-$C657),IF(R$1="C",MAX(0,$C657-R$2)))</f>
        <v>0</v>
      </c>
      <c r="S657" s="104" t="n">
        <f aca="false">A657</f>
        <v>30</v>
      </c>
      <c r="T657" s="105" t="n">
        <f aca="false">VLOOKUP($B657,Gas!$B$3:$E$2506,2)</f>
        <v>4.475</v>
      </c>
      <c r="U657" s="46" t="n">
        <f aca="false">C657/T657</f>
        <v>4.23463687150838</v>
      </c>
      <c r="V657" s="99" t="n">
        <f aca="false">VLOOKUP($B657,Gas!$B$3:$E$2506,4)</f>
        <v>0.769325028791569</v>
      </c>
    </row>
    <row r="658" customFormat="false" ht="12.75" hidden="false" customHeight="false" outlineLevel="0" collapsed="false">
      <c r="A658" s="95" t="n">
        <f aca="false">MONTH(B658)+(YEAR(B658)-1998)*12</f>
        <v>30</v>
      </c>
      <c r="B658" s="107" t="n">
        <v>36707</v>
      </c>
      <c r="C658" s="97" t="n">
        <v>19.24</v>
      </c>
      <c r="D658" s="98" t="n">
        <f aca="false">LN(C658/C657)</f>
        <v>0.0151875137091251</v>
      </c>
      <c r="E658" s="106" t="n">
        <f aca="false">STDEV(D649:D658)*SQRT(trade_day)</f>
        <v>3.69738226741537</v>
      </c>
      <c r="F658" s="97"/>
      <c r="G658" s="103" t="n">
        <f aca="false">IF(G$1="P",MAX(0,G$2-$C658),IF(G$1="C",MAX(0,$C658-G$2)))</f>
        <v>0.760000000000002</v>
      </c>
      <c r="H658" s="103" t="n">
        <f aca="false">IF(H$1="P",MAX(0,H$2-$C658),IF(H$1="C",MAX(0,$C658-H$2)))</f>
        <v>5.76</v>
      </c>
      <c r="I658" s="103" t="n">
        <f aca="false">IF(I$1="P",MAX(0,I$2-$C658),IF(I$1="C",MAX(0,$C658-I$2)))</f>
        <v>10.76</v>
      </c>
      <c r="J658" s="103" t="n">
        <f aca="false">IF(J$1="P",MAX(0,J$2-$C658),IF(J$1="C",MAX(0,$C658-J$2)))</f>
        <v>15.76</v>
      </c>
      <c r="K658" s="103" t="n">
        <f aca="false">IF(K$1="P",MAX(0,K$2-$C658),IF(K$1="C",MAX(0,$C658-K$2)))</f>
        <v>20.76</v>
      </c>
      <c r="L658" s="103" t="n">
        <f aca="false">IF(L$1="P",MAX(0,L$2-$C658),IF(L$1="C",MAX(0,$C658-L$2)))</f>
        <v>30.76</v>
      </c>
      <c r="M658" s="103" t="n">
        <f aca="false">IF(M$1="P",MAX(0,M$2-$C658),IF(M$1="C",MAX(0,$C658-M$2)))</f>
        <v>0</v>
      </c>
      <c r="N658" s="103" t="n">
        <f aca="false">IF(N$1="P",MAX(0,N$2-$C658),IF(N$1="C",MAX(0,$C658-N$2)))</f>
        <v>0</v>
      </c>
      <c r="O658" s="103" t="n">
        <f aca="false">IF(O$1="P",MAX(0,O$2-$C658),IF(O$1="C",MAX(0,$C658-O$2)))</f>
        <v>0</v>
      </c>
      <c r="P658" s="103" t="n">
        <f aca="false">IF(P$1="P",MAX(0,P$2-$C658),IF(P$1="C",MAX(0,$C658-P$2)))</f>
        <v>0</v>
      </c>
      <c r="Q658" s="103" t="n">
        <f aca="false">IF(Q$1="P",MAX(0,Q$2-$C658),IF(Q$1="C",MAX(0,$C658-Q$2)))</f>
        <v>0</v>
      </c>
      <c r="R658" s="103" t="n">
        <f aca="false">IF(R$1="P",MAX(0,R$2-$C658),IF(R$1="C",MAX(0,$C658-R$2)))</f>
        <v>0</v>
      </c>
      <c r="S658" s="104" t="n">
        <f aca="false">A658</f>
        <v>30</v>
      </c>
      <c r="T658" s="105" t="n">
        <f aca="false">VLOOKUP($B658,Gas!$B$3:$E$2506,2)</f>
        <v>4.265</v>
      </c>
      <c r="U658" s="46" t="n">
        <f aca="false">C658/T658</f>
        <v>4.51113716295428</v>
      </c>
      <c r="V658" s="99" t="n">
        <f aca="false">VLOOKUP($B658,Gas!$B$3:$E$2506,4)</f>
        <v>0.821474665574213</v>
      </c>
    </row>
    <row r="659" customFormat="false" ht="12.75" hidden="false" customHeight="false" outlineLevel="0" collapsed="false">
      <c r="A659" s="95" t="n">
        <f aca="false">MONTH(B659)+(YEAR(B659)-1998)*12</f>
        <v>31</v>
      </c>
      <c r="B659" s="107" t="n">
        <v>36710</v>
      </c>
      <c r="C659" s="97" t="n">
        <v>50.34</v>
      </c>
      <c r="D659" s="98" t="n">
        <f aca="false">LN(C659/C658)</f>
        <v>0.96180854446961</v>
      </c>
      <c r="E659" s="106" t="n">
        <f aca="false">STDEV(D650:D659)*SQRT(trade_day)</f>
        <v>6.31364499427415</v>
      </c>
      <c r="F659" s="97"/>
      <c r="G659" s="103" t="n">
        <f aca="false">IF(G$1="P",MAX(0,G$2-$C659),IF(G$1="C",MAX(0,$C659-G$2)))</f>
        <v>0</v>
      </c>
      <c r="H659" s="103" t="n">
        <f aca="false">IF(H$1="P",MAX(0,H$2-$C659),IF(H$1="C",MAX(0,$C659-H$2)))</f>
        <v>0</v>
      </c>
      <c r="I659" s="103" t="n">
        <f aca="false">IF(I$1="P",MAX(0,I$2-$C659),IF(I$1="C",MAX(0,$C659-I$2)))</f>
        <v>0</v>
      </c>
      <c r="J659" s="103" t="n">
        <f aca="false">IF(J$1="P",MAX(0,J$2-$C659),IF(J$1="C",MAX(0,$C659-J$2)))</f>
        <v>0</v>
      </c>
      <c r="K659" s="103" t="n">
        <f aca="false">IF(K$1="P",MAX(0,K$2-$C659),IF(K$1="C",MAX(0,$C659-K$2)))</f>
        <v>0</v>
      </c>
      <c r="L659" s="103" t="n">
        <f aca="false">IF(L$1="P",MAX(0,L$2-$C659),IF(L$1="C",MAX(0,$C659-L$2)))</f>
        <v>0</v>
      </c>
      <c r="M659" s="103" t="n">
        <f aca="false">IF(M$1="P",MAX(0,M$2-$C659),IF(M$1="C",MAX(0,$C659-M$2)))</f>
        <v>25.34</v>
      </c>
      <c r="N659" s="103" t="n">
        <f aca="false">IF(N$1="P",MAX(0,N$2-$C659),IF(N$1="C",MAX(0,$C659-N$2)))</f>
        <v>20.34</v>
      </c>
      <c r="O659" s="103" t="n">
        <f aca="false">IF(O$1="P",MAX(0,O$2-$C659),IF(O$1="C",MAX(0,$C659-O$2)))</f>
        <v>15.34</v>
      </c>
      <c r="P659" s="103" t="n">
        <f aca="false">IF(P$1="P",MAX(0,P$2-$C659),IF(P$1="C",MAX(0,$C659-P$2)))</f>
        <v>10.34</v>
      </c>
      <c r="Q659" s="103" t="n">
        <f aca="false">IF(Q$1="P",MAX(0,Q$2-$C659),IF(Q$1="C",MAX(0,$C659-Q$2)))</f>
        <v>0.340000000000003</v>
      </c>
      <c r="R659" s="103" t="n">
        <f aca="false">IF(R$1="P",MAX(0,R$2-$C659),IF(R$1="C",MAX(0,$C659-R$2)))</f>
        <v>0</v>
      </c>
      <c r="S659" s="104" t="n">
        <f aca="false">A659</f>
        <v>31</v>
      </c>
      <c r="T659" s="105" t="n">
        <f aca="false">VLOOKUP($B659,Gas!$B$3:$E$2506,2)</f>
        <v>4.335</v>
      </c>
      <c r="U659" s="46" t="n">
        <f aca="false">C659/T659</f>
        <v>11.6124567474048</v>
      </c>
      <c r="V659" s="99" t="n">
        <f aca="false">VLOOKUP($B659,Gas!$B$3:$E$2506,4)</f>
        <v>0.441079777149282</v>
      </c>
    </row>
    <row r="660" customFormat="false" ht="12.75" hidden="false" customHeight="false" outlineLevel="0" collapsed="false">
      <c r="A660" s="95" t="n">
        <f aca="false">MONTH(B660)+(YEAR(B660)-1998)*12</f>
        <v>31</v>
      </c>
      <c r="B660" s="107" t="n">
        <v>36712</v>
      </c>
      <c r="C660" s="97" t="n">
        <v>52.01</v>
      </c>
      <c r="D660" s="98" t="n">
        <f aca="false">LN(C660/C659)</f>
        <v>0.0326360180778112</v>
      </c>
      <c r="E660" s="106" t="n">
        <f aca="false">STDEV(D564:D660)*SQRT(trade_day)</f>
        <v>4.63222956965673</v>
      </c>
      <c r="F660" s="97"/>
      <c r="G660" s="103" t="n">
        <f aca="false">IF(G$1="P",MAX(0,G$2-$C660),IF(G$1="C",MAX(0,$C660-G$2)))</f>
        <v>0</v>
      </c>
      <c r="H660" s="103" t="n">
        <f aca="false">IF(H$1="P",MAX(0,H$2-$C660),IF(H$1="C",MAX(0,$C660-H$2)))</f>
        <v>0</v>
      </c>
      <c r="I660" s="103" t="n">
        <f aca="false">IF(I$1="P",MAX(0,I$2-$C660),IF(I$1="C",MAX(0,$C660-I$2)))</f>
        <v>0</v>
      </c>
      <c r="J660" s="103" t="n">
        <f aca="false">IF(J$1="P",MAX(0,J$2-$C660),IF(J$1="C",MAX(0,$C660-J$2)))</f>
        <v>0</v>
      </c>
      <c r="K660" s="103" t="n">
        <f aca="false">IF(K$1="P",MAX(0,K$2-$C660),IF(K$1="C",MAX(0,$C660-K$2)))</f>
        <v>0</v>
      </c>
      <c r="L660" s="103" t="n">
        <f aca="false">IF(L$1="P",MAX(0,L$2-$C660),IF(L$1="C",MAX(0,$C660-L$2)))</f>
        <v>0</v>
      </c>
      <c r="M660" s="103" t="n">
        <f aca="false">IF(M$1="P",MAX(0,M$2-$C660),IF(M$1="C",MAX(0,$C660-M$2)))</f>
        <v>27.01</v>
      </c>
      <c r="N660" s="103" t="n">
        <f aca="false">IF(N$1="P",MAX(0,N$2-$C660),IF(N$1="C",MAX(0,$C660-N$2)))</f>
        <v>22.01</v>
      </c>
      <c r="O660" s="103" t="n">
        <f aca="false">IF(O$1="P",MAX(0,O$2-$C660),IF(O$1="C",MAX(0,$C660-O$2)))</f>
        <v>17.01</v>
      </c>
      <c r="P660" s="103" t="n">
        <f aca="false">IF(P$1="P",MAX(0,P$2-$C660),IF(P$1="C",MAX(0,$C660-P$2)))</f>
        <v>12.01</v>
      </c>
      <c r="Q660" s="103" t="n">
        <f aca="false">IF(Q$1="P",MAX(0,Q$2-$C660),IF(Q$1="C",MAX(0,$C660-Q$2)))</f>
        <v>2.01</v>
      </c>
      <c r="R660" s="103" t="n">
        <f aca="false">IF(R$1="P",MAX(0,R$2-$C660),IF(R$1="C",MAX(0,$C660-R$2)))</f>
        <v>0</v>
      </c>
      <c r="S660" s="104" t="n">
        <f aca="false">A660</f>
        <v>31</v>
      </c>
      <c r="T660" s="105" t="n">
        <f aca="false">VLOOKUP($B660,Gas!$B$3:$E$2506,2)</f>
        <v>4.335</v>
      </c>
      <c r="U660" s="46" t="n">
        <f aca="false">C660/T660</f>
        <v>11.997693194925</v>
      </c>
      <c r="V660" s="99" t="n">
        <f aca="false">VLOOKUP($B660,Gas!$B$3:$E$2506,4)</f>
        <v>0.441248352147408</v>
      </c>
    </row>
    <row r="661" customFormat="false" ht="12.75" hidden="false" customHeight="false" outlineLevel="0" collapsed="false">
      <c r="A661" s="95" t="n">
        <f aca="false">MONTH(B661)+(YEAR(B661)-1998)*12</f>
        <v>31</v>
      </c>
      <c r="B661" s="107" t="n">
        <v>36713</v>
      </c>
      <c r="C661" s="97" t="n">
        <v>34.95</v>
      </c>
      <c r="D661" s="98" t="n">
        <f aca="false">LN(C661/C660)</f>
        <v>-0.397517539105162</v>
      </c>
      <c r="E661" s="106" t="n">
        <f aca="false">STDEV(D565:D661)*SQRT(trade_day)</f>
        <v>4.67713614985901</v>
      </c>
      <c r="F661" s="97"/>
      <c r="G661" s="103" t="n">
        <f aca="false">IF(G$1="P",MAX(0,G$2-$C661),IF(G$1="C",MAX(0,$C661-G$2)))</f>
        <v>0</v>
      </c>
      <c r="H661" s="103" t="n">
        <f aca="false">IF(H$1="P",MAX(0,H$2-$C661),IF(H$1="C",MAX(0,$C661-H$2)))</f>
        <v>0</v>
      </c>
      <c r="I661" s="103" t="n">
        <f aca="false">IF(I$1="P",MAX(0,I$2-$C661),IF(I$1="C",MAX(0,$C661-I$2)))</f>
        <v>0</v>
      </c>
      <c r="J661" s="103" t="n">
        <f aca="false">IF(J$1="P",MAX(0,J$2-$C661),IF(J$1="C",MAX(0,$C661-J$2)))</f>
        <v>0.0499999999999972</v>
      </c>
      <c r="K661" s="103" t="n">
        <f aca="false">IF(K$1="P",MAX(0,K$2-$C661),IF(K$1="C",MAX(0,$C661-K$2)))</f>
        <v>5.05</v>
      </c>
      <c r="L661" s="103" t="n">
        <f aca="false">IF(L$1="P",MAX(0,L$2-$C661),IF(L$1="C",MAX(0,$C661-L$2)))</f>
        <v>15.05</v>
      </c>
      <c r="M661" s="103" t="n">
        <f aca="false">IF(M$1="P",MAX(0,M$2-$C661),IF(M$1="C",MAX(0,$C661-M$2)))</f>
        <v>9.95</v>
      </c>
      <c r="N661" s="103" t="n">
        <f aca="false">IF(N$1="P",MAX(0,N$2-$C661),IF(N$1="C",MAX(0,$C661-N$2)))</f>
        <v>4.95</v>
      </c>
      <c r="O661" s="103" t="n">
        <f aca="false">IF(O$1="P",MAX(0,O$2-$C661),IF(O$1="C",MAX(0,$C661-O$2)))</f>
        <v>0</v>
      </c>
      <c r="P661" s="103" t="n">
        <f aca="false">IF(P$1="P",MAX(0,P$2-$C661),IF(P$1="C",MAX(0,$C661-P$2)))</f>
        <v>0</v>
      </c>
      <c r="Q661" s="103" t="n">
        <f aca="false">IF(Q$1="P",MAX(0,Q$2-$C661),IF(Q$1="C",MAX(0,$C661-Q$2)))</f>
        <v>0</v>
      </c>
      <c r="R661" s="103" t="n">
        <f aca="false">IF(R$1="P",MAX(0,R$2-$C661),IF(R$1="C",MAX(0,$C661-R$2)))</f>
        <v>0</v>
      </c>
      <c r="S661" s="104" t="n">
        <f aca="false">A661</f>
        <v>31</v>
      </c>
      <c r="T661" s="105" t="n">
        <f aca="false">VLOOKUP($B661,Gas!$B$3:$E$2506,2)</f>
        <v>4.24</v>
      </c>
      <c r="U661" s="46" t="n">
        <f aca="false">C661/T661</f>
        <v>8.24292452830189</v>
      </c>
      <c r="V661" s="99" t="n">
        <f aca="false">VLOOKUP($B661,Gas!$B$3:$E$2506,4)</f>
        <v>0.457531155862524</v>
      </c>
    </row>
    <row r="662" customFormat="false" ht="12.75" hidden="false" customHeight="false" outlineLevel="0" collapsed="false">
      <c r="A662" s="95" t="n">
        <f aca="false">MONTH(B662)+(YEAR(B662)-1998)*12</f>
        <v>31</v>
      </c>
      <c r="B662" s="107" t="n">
        <v>36714</v>
      </c>
      <c r="C662" s="97" t="n">
        <v>35.95</v>
      </c>
      <c r="D662" s="98" t="n">
        <f aca="false">LN(C662/C661)</f>
        <v>0.0282106154872364</v>
      </c>
      <c r="E662" s="106" t="n">
        <f aca="false">STDEV(D566:D662)*SQRT(trade_day)</f>
        <v>4.67546513636506</v>
      </c>
      <c r="F662" s="97"/>
      <c r="G662" s="103" t="n">
        <f aca="false">IF(G$1="P",MAX(0,G$2-$C662),IF(G$1="C",MAX(0,$C662-G$2)))</f>
        <v>0</v>
      </c>
      <c r="H662" s="103" t="n">
        <f aca="false">IF(H$1="P",MAX(0,H$2-$C662),IF(H$1="C",MAX(0,$C662-H$2)))</f>
        <v>0</v>
      </c>
      <c r="I662" s="103" t="n">
        <f aca="false">IF(I$1="P",MAX(0,I$2-$C662),IF(I$1="C",MAX(0,$C662-I$2)))</f>
        <v>0</v>
      </c>
      <c r="J662" s="103" t="n">
        <f aca="false">IF(J$1="P",MAX(0,J$2-$C662),IF(J$1="C",MAX(0,$C662-J$2)))</f>
        <v>0</v>
      </c>
      <c r="K662" s="103" t="n">
        <f aca="false">IF(K$1="P",MAX(0,K$2-$C662),IF(K$1="C",MAX(0,$C662-K$2)))</f>
        <v>4.05</v>
      </c>
      <c r="L662" s="103" t="n">
        <f aca="false">IF(L$1="P",MAX(0,L$2-$C662),IF(L$1="C",MAX(0,$C662-L$2)))</f>
        <v>14.05</v>
      </c>
      <c r="M662" s="103" t="n">
        <f aca="false">IF(M$1="P",MAX(0,M$2-$C662),IF(M$1="C",MAX(0,$C662-M$2)))</f>
        <v>10.95</v>
      </c>
      <c r="N662" s="103" t="n">
        <f aca="false">IF(N$1="P",MAX(0,N$2-$C662),IF(N$1="C",MAX(0,$C662-N$2)))</f>
        <v>5.95</v>
      </c>
      <c r="O662" s="103" t="n">
        <f aca="false">IF(O$1="P",MAX(0,O$2-$C662),IF(O$1="C",MAX(0,$C662-O$2)))</f>
        <v>0.950000000000003</v>
      </c>
      <c r="P662" s="103" t="n">
        <f aca="false">IF(P$1="P",MAX(0,P$2-$C662),IF(P$1="C",MAX(0,$C662-P$2)))</f>
        <v>0</v>
      </c>
      <c r="Q662" s="103" t="n">
        <f aca="false">IF(Q$1="P",MAX(0,Q$2-$C662),IF(Q$1="C",MAX(0,$C662-Q$2)))</f>
        <v>0</v>
      </c>
      <c r="R662" s="103" t="n">
        <f aca="false">IF(R$1="P",MAX(0,R$2-$C662),IF(R$1="C",MAX(0,$C662-R$2)))</f>
        <v>0</v>
      </c>
      <c r="S662" s="104" t="n">
        <f aca="false">A662</f>
        <v>31</v>
      </c>
      <c r="T662" s="105" t="n">
        <f aca="false">VLOOKUP($B662,Gas!$B$3:$E$2506,2)</f>
        <v>4.03</v>
      </c>
      <c r="U662" s="46" t="n">
        <f aca="false">C662/T662</f>
        <v>8.92059553349876</v>
      </c>
      <c r="V662" s="99" t="n">
        <f aca="false">VLOOKUP($B662,Gas!$B$3:$E$2506,4)</f>
        <v>0.538047076643831</v>
      </c>
    </row>
    <row r="663" customFormat="false" ht="12.75" hidden="false" customHeight="false" outlineLevel="0" collapsed="false">
      <c r="A663" s="95" t="n">
        <f aca="false">MONTH(B663)+(YEAR(B663)-1998)*12</f>
        <v>31</v>
      </c>
      <c r="B663" s="107" t="n">
        <v>36717</v>
      </c>
      <c r="C663" s="97" t="n">
        <v>100.98</v>
      </c>
      <c r="D663" s="98" t="n">
        <f aca="false">LN(C663/C662)</f>
        <v>1.03279339326371</v>
      </c>
      <c r="E663" s="106" t="n">
        <f aca="false">STDEV(D567:D663)*SQRT(trade_day)</f>
        <v>4.95812532047592</v>
      </c>
      <c r="F663" s="97"/>
      <c r="G663" s="103" t="n">
        <f aca="false">IF(G$1="P",MAX(0,G$2-$C663),IF(G$1="C",MAX(0,$C663-G$2)))</f>
        <v>0</v>
      </c>
      <c r="H663" s="103" t="n">
        <f aca="false">IF(H$1="P",MAX(0,H$2-$C663),IF(H$1="C",MAX(0,$C663-H$2)))</f>
        <v>0</v>
      </c>
      <c r="I663" s="103" t="n">
        <f aca="false">IF(I$1="P",MAX(0,I$2-$C663),IF(I$1="C",MAX(0,$C663-I$2)))</f>
        <v>0</v>
      </c>
      <c r="J663" s="103" t="n">
        <f aca="false">IF(J$1="P",MAX(0,J$2-$C663),IF(J$1="C",MAX(0,$C663-J$2)))</f>
        <v>0</v>
      </c>
      <c r="K663" s="103" t="n">
        <f aca="false">IF(K$1="P",MAX(0,K$2-$C663),IF(K$1="C",MAX(0,$C663-K$2)))</f>
        <v>0</v>
      </c>
      <c r="L663" s="103" t="n">
        <f aca="false">IF(L$1="P",MAX(0,L$2-$C663),IF(L$1="C",MAX(0,$C663-L$2)))</f>
        <v>0</v>
      </c>
      <c r="M663" s="103" t="n">
        <f aca="false">IF(M$1="P",MAX(0,M$2-$C663),IF(M$1="C",MAX(0,$C663-M$2)))</f>
        <v>75.98</v>
      </c>
      <c r="N663" s="103" t="n">
        <f aca="false">IF(N$1="P",MAX(0,N$2-$C663),IF(N$1="C",MAX(0,$C663-N$2)))</f>
        <v>70.98</v>
      </c>
      <c r="O663" s="103" t="n">
        <f aca="false">IF(O$1="P",MAX(0,O$2-$C663),IF(O$1="C",MAX(0,$C663-O$2)))</f>
        <v>65.98</v>
      </c>
      <c r="P663" s="103" t="n">
        <f aca="false">IF(P$1="P",MAX(0,P$2-$C663),IF(P$1="C",MAX(0,$C663-P$2)))</f>
        <v>60.98</v>
      </c>
      <c r="Q663" s="103" t="n">
        <f aca="false">IF(Q$1="P",MAX(0,Q$2-$C663),IF(Q$1="C",MAX(0,$C663-Q$2)))</f>
        <v>50.98</v>
      </c>
      <c r="R663" s="103" t="n">
        <f aca="false">IF(R$1="P",MAX(0,R$2-$C663),IF(R$1="C",MAX(0,$C663-R$2)))</f>
        <v>0.979990000000001</v>
      </c>
      <c r="S663" s="104" t="n">
        <f aca="false">A663</f>
        <v>31</v>
      </c>
      <c r="T663" s="105" t="n">
        <f aca="false">VLOOKUP($B663,Gas!$B$3:$E$2506,2)</f>
        <v>3.995</v>
      </c>
      <c r="U663" s="46" t="n">
        <f aca="false">C663/T663</f>
        <v>25.2765957446809</v>
      </c>
      <c r="V663" s="99" t="n">
        <f aca="false">VLOOKUP($B663,Gas!$B$3:$E$2506,4)</f>
        <v>0.347918396010008</v>
      </c>
    </row>
    <row r="664" customFormat="false" ht="12.75" hidden="false" customHeight="false" outlineLevel="0" collapsed="false">
      <c r="A664" s="95" t="n">
        <f aca="false">MONTH(B664)+(YEAR(B664)-1998)*12</f>
        <v>31</v>
      </c>
      <c r="B664" s="107" t="n">
        <v>36718</v>
      </c>
      <c r="C664" s="97" t="n">
        <v>45.24</v>
      </c>
      <c r="D664" s="98" t="n">
        <f aca="false">LN(C664/C663)</f>
        <v>-0.80294082618285</v>
      </c>
      <c r="E664" s="106" t="n">
        <f aca="false">STDEV(D568:D664)*SQRT(trade_day)</f>
        <v>5.11489862195301</v>
      </c>
      <c r="F664" s="97"/>
      <c r="G664" s="103" t="n">
        <f aca="false">IF(G$1="P",MAX(0,G$2-$C664),IF(G$1="C",MAX(0,$C664-G$2)))</f>
        <v>0</v>
      </c>
      <c r="H664" s="103" t="n">
        <f aca="false">IF(H$1="P",MAX(0,H$2-$C664),IF(H$1="C",MAX(0,$C664-H$2)))</f>
        <v>0</v>
      </c>
      <c r="I664" s="103" t="n">
        <f aca="false">IF(I$1="P",MAX(0,I$2-$C664),IF(I$1="C",MAX(0,$C664-I$2)))</f>
        <v>0</v>
      </c>
      <c r="J664" s="103" t="n">
        <f aca="false">IF(J$1="P",MAX(0,J$2-$C664),IF(J$1="C",MAX(0,$C664-J$2)))</f>
        <v>0</v>
      </c>
      <c r="K664" s="103" t="n">
        <f aca="false">IF(K$1="P",MAX(0,K$2-$C664),IF(K$1="C",MAX(0,$C664-K$2)))</f>
        <v>0</v>
      </c>
      <c r="L664" s="103" t="n">
        <f aca="false">IF(L$1="P",MAX(0,L$2-$C664),IF(L$1="C",MAX(0,$C664-L$2)))</f>
        <v>4.76</v>
      </c>
      <c r="M664" s="103" t="n">
        <f aca="false">IF(M$1="P",MAX(0,M$2-$C664),IF(M$1="C",MAX(0,$C664-M$2)))</f>
        <v>20.24</v>
      </c>
      <c r="N664" s="103" t="n">
        <f aca="false">IF(N$1="P",MAX(0,N$2-$C664),IF(N$1="C",MAX(0,$C664-N$2)))</f>
        <v>15.24</v>
      </c>
      <c r="O664" s="103" t="n">
        <f aca="false">IF(O$1="P",MAX(0,O$2-$C664),IF(O$1="C",MAX(0,$C664-O$2)))</f>
        <v>10.24</v>
      </c>
      <c r="P664" s="103" t="n">
        <f aca="false">IF(P$1="P",MAX(0,P$2-$C664),IF(P$1="C",MAX(0,$C664-P$2)))</f>
        <v>5.24</v>
      </c>
      <c r="Q664" s="103" t="n">
        <f aca="false">IF(Q$1="P",MAX(0,Q$2-$C664),IF(Q$1="C",MAX(0,$C664-Q$2)))</f>
        <v>0</v>
      </c>
      <c r="R664" s="103" t="n">
        <f aca="false">IF(R$1="P",MAX(0,R$2-$C664),IF(R$1="C",MAX(0,$C664-R$2)))</f>
        <v>0</v>
      </c>
      <c r="S664" s="104" t="n">
        <f aca="false">A664</f>
        <v>31</v>
      </c>
      <c r="T664" s="105" t="n">
        <f aca="false">VLOOKUP($B664,Gas!$B$3:$E$2506,2)</f>
        <v>4.18</v>
      </c>
      <c r="U664" s="46" t="n">
        <f aca="false">C664/T664</f>
        <v>10.822966507177</v>
      </c>
      <c r="V664" s="99" t="n">
        <f aca="false">VLOOKUP($B664,Gas!$B$3:$E$2506,4)</f>
        <v>0.453181072861723</v>
      </c>
    </row>
    <row r="665" customFormat="false" ht="12.75" hidden="false" customHeight="false" outlineLevel="0" collapsed="false">
      <c r="A665" s="95" t="n">
        <f aca="false">MONTH(B665)+(YEAR(B665)-1998)*12</f>
        <v>31</v>
      </c>
      <c r="B665" s="107" t="n">
        <v>36719</v>
      </c>
      <c r="C665" s="97" t="n">
        <v>37.43</v>
      </c>
      <c r="D665" s="98" t="n">
        <f aca="false">LN(C665/C664)</f>
        <v>-0.189509129331582</v>
      </c>
      <c r="E665" s="106" t="n">
        <f aca="false">STDEV(D569:D665)*SQRT(trade_day)</f>
        <v>5.12128305702794</v>
      </c>
      <c r="F665" s="97"/>
      <c r="G665" s="103" t="n">
        <f aca="false">IF(G$1="P",MAX(0,G$2-$C665),IF(G$1="C",MAX(0,$C665-G$2)))</f>
        <v>0</v>
      </c>
      <c r="H665" s="103" t="n">
        <f aca="false">IF(H$1="P",MAX(0,H$2-$C665),IF(H$1="C",MAX(0,$C665-H$2)))</f>
        <v>0</v>
      </c>
      <c r="I665" s="103" t="n">
        <f aca="false">IF(I$1="P",MAX(0,I$2-$C665),IF(I$1="C",MAX(0,$C665-I$2)))</f>
        <v>0</v>
      </c>
      <c r="J665" s="103" t="n">
        <f aca="false">IF(J$1="P",MAX(0,J$2-$C665),IF(J$1="C",MAX(0,$C665-J$2)))</f>
        <v>0</v>
      </c>
      <c r="K665" s="103" t="n">
        <f aca="false">IF(K$1="P",MAX(0,K$2-$C665),IF(K$1="C",MAX(0,$C665-K$2)))</f>
        <v>2.57</v>
      </c>
      <c r="L665" s="103" t="n">
        <f aca="false">IF(L$1="P",MAX(0,L$2-$C665),IF(L$1="C",MAX(0,$C665-L$2)))</f>
        <v>12.57</v>
      </c>
      <c r="M665" s="103" t="n">
        <f aca="false">IF(M$1="P",MAX(0,M$2-$C665),IF(M$1="C",MAX(0,$C665-M$2)))</f>
        <v>12.43</v>
      </c>
      <c r="N665" s="103" t="n">
        <f aca="false">IF(N$1="P",MAX(0,N$2-$C665),IF(N$1="C",MAX(0,$C665-N$2)))</f>
        <v>7.43</v>
      </c>
      <c r="O665" s="103" t="n">
        <f aca="false">IF(O$1="P",MAX(0,O$2-$C665),IF(O$1="C",MAX(0,$C665-O$2)))</f>
        <v>2.43</v>
      </c>
      <c r="P665" s="103" t="n">
        <f aca="false">IF(P$1="P",MAX(0,P$2-$C665),IF(P$1="C",MAX(0,$C665-P$2)))</f>
        <v>0</v>
      </c>
      <c r="Q665" s="103" t="n">
        <f aca="false">IF(Q$1="P",MAX(0,Q$2-$C665),IF(Q$1="C",MAX(0,$C665-Q$2)))</f>
        <v>0</v>
      </c>
      <c r="R665" s="103" t="n">
        <f aca="false">IF(R$1="P",MAX(0,R$2-$C665),IF(R$1="C",MAX(0,$C665-R$2)))</f>
        <v>0</v>
      </c>
      <c r="S665" s="104" t="n">
        <f aca="false">A665</f>
        <v>31</v>
      </c>
      <c r="T665" s="105" t="n">
        <f aca="false">VLOOKUP($B665,Gas!$B$3:$E$2506,2)</f>
        <v>4.165</v>
      </c>
      <c r="U665" s="46" t="n">
        <f aca="false">C665/T665</f>
        <v>8.98679471788715</v>
      </c>
      <c r="V665" s="99" t="n">
        <f aca="false">VLOOKUP($B665,Gas!$B$3:$E$2506,4)</f>
        <v>0.452529674929563</v>
      </c>
    </row>
    <row r="666" customFormat="false" ht="12.75" hidden="false" customHeight="false" outlineLevel="0" collapsed="false">
      <c r="A666" s="95" t="n">
        <f aca="false">MONTH(B666)+(YEAR(B666)-1998)*12</f>
        <v>31</v>
      </c>
      <c r="B666" s="107" t="n">
        <v>36720</v>
      </c>
      <c r="C666" s="97" t="n">
        <v>35.24</v>
      </c>
      <c r="D666" s="98" t="n">
        <f aca="false">LN(C666/C665)</f>
        <v>-0.0602907208483588</v>
      </c>
      <c r="E666" s="106" t="n">
        <f aca="false">STDEV(D570:D666)*SQRT(trade_day)</f>
        <v>5.12246440025862</v>
      </c>
      <c r="F666" s="97"/>
      <c r="G666" s="103" t="n">
        <f aca="false">IF(G$1="P",MAX(0,G$2-$C666),IF(G$1="C",MAX(0,$C666-G$2)))</f>
        <v>0</v>
      </c>
      <c r="H666" s="103" t="n">
        <f aca="false">IF(H$1="P",MAX(0,H$2-$C666),IF(H$1="C",MAX(0,$C666-H$2)))</f>
        <v>0</v>
      </c>
      <c r="I666" s="103" t="n">
        <f aca="false">IF(I$1="P",MAX(0,I$2-$C666),IF(I$1="C",MAX(0,$C666-I$2)))</f>
        <v>0</v>
      </c>
      <c r="J666" s="103" t="n">
        <f aca="false">IF(J$1="P",MAX(0,J$2-$C666),IF(J$1="C",MAX(0,$C666-J$2)))</f>
        <v>0</v>
      </c>
      <c r="K666" s="103" t="n">
        <f aca="false">IF(K$1="P",MAX(0,K$2-$C666),IF(K$1="C",MAX(0,$C666-K$2)))</f>
        <v>4.76</v>
      </c>
      <c r="L666" s="103" t="n">
        <f aca="false">IF(L$1="P",MAX(0,L$2-$C666),IF(L$1="C",MAX(0,$C666-L$2)))</f>
        <v>14.76</v>
      </c>
      <c r="M666" s="103" t="n">
        <f aca="false">IF(M$1="P",MAX(0,M$2-$C666),IF(M$1="C",MAX(0,$C666-M$2)))</f>
        <v>10.24</v>
      </c>
      <c r="N666" s="103" t="n">
        <f aca="false">IF(N$1="P",MAX(0,N$2-$C666),IF(N$1="C",MAX(0,$C666-N$2)))</f>
        <v>5.24</v>
      </c>
      <c r="O666" s="103" t="n">
        <f aca="false">IF(O$1="P",MAX(0,O$2-$C666),IF(O$1="C",MAX(0,$C666-O$2)))</f>
        <v>0.240000000000002</v>
      </c>
      <c r="P666" s="103" t="n">
        <f aca="false">IF(P$1="P",MAX(0,P$2-$C666),IF(P$1="C",MAX(0,$C666-P$2)))</f>
        <v>0</v>
      </c>
      <c r="Q666" s="103" t="n">
        <f aca="false">IF(Q$1="P",MAX(0,Q$2-$C666),IF(Q$1="C",MAX(0,$C666-Q$2)))</f>
        <v>0</v>
      </c>
      <c r="R666" s="103" t="n">
        <f aca="false">IF(R$1="P",MAX(0,R$2-$C666),IF(R$1="C",MAX(0,$C666-R$2)))</f>
        <v>0</v>
      </c>
      <c r="S666" s="104" t="n">
        <f aca="false">A666</f>
        <v>31</v>
      </c>
      <c r="T666" s="105" t="n">
        <f aca="false">VLOOKUP($B666,Gas!$B$3:$E$2506,2)</f>
        <v>4.285</v>
      </c>
      <c r="U666" s="46" t="n">
        <f aca="false">C666/T666</f>
        <v>8.22403733955659</v>
      </c>
      <c r="V666" s="99" t="n">
        <f aca="false">VLOOKUP($B666,Gas!$B$3:$E$2506,4)</f>
        <v>0.49340475472517</v>
      </c>
    </row>
    <row r="667" customFormat="false" ht="12.75" hidden="false" customHeight="false" outlineLevel="0" collapsed="false">
      <c r="A667" s="95" t="n">
        <f aca="false">MONTH(B667)+(YEAR(B667)-1998)*12</f>
        <v>31</v>
      </c>
      <c r="B667" s="107" t="n">
        <v>36721</v>
      </c>
      <c r="C667" s="97" t="n">
        <v>33.33</v>
      </c>
      <c r="D667" s="98" t="n">
        <f aca="false">LN(C667/C666)</f>
        <v>-0.0557239087483305</v>
      </c>
      <c r="E667" s="106" t="n">
        <f aca="false">STDEV(D571:D667)*SQRT(trade_day)</f>
        <v>5.11919137841887</v>
      </c>
      <c r="F667" s="97"/>
      <c r="G667" s="103" t="n">
        <f aca="false">IF(G$1="P",MAX(0,G$2-$C667),IF(G$1="C",MAX(0,$C667-G$2)))</f>
        <v>0</v>
      </c>
      <c r="H667" s="103" t="n">
        <f aca="false">IF(H$1="P",MAX(0,H$2-$C667),IF(H$1="C",MAX(0,$C667-H$2)))</f>
        <v>0</v>
      </c>
      <c r="I667" s="103" t="n">
        <f aca="false">IF(I$1="P",MAX(0,I$2-$C667),IF(I$1="C",MAX(0,$C667-I$2)))</f>
        <v>0</v>
      </c>
      <c r="J667" s="103" t="n">
        <f aca="false">IF(J$1="P",MAX(0,J$2-$C667),IF(J$1="C",MAX(0,$C667-J$2)))</f>
        <v>1.67</v>
      </c>
      <c r="K667" s="103" t="n">
        <f aca="false">IF(K$1="P",MAX(0,K$2-$C667),IF(K$1="C",MAX(0,$C667-K$2)))</f>
        <v>6.67</v>
      </c>
      <c r="L667" s="103" t="n">
        <f aca="false">IF(L$1="P",MAX(0,L$2-$C667),IF(L$1="C",MAX(0,$C667-L$2)))</f>
        <v>16.67</v>
      </c>
      <c r="M667" s="103" t="n">
        <f aca="false">IF(M$1="P",MAX(0,M$2-$C667),IF(M$1="C",MAX(0,$C667-M$2)))</f>
        <v>8.33</v>
      </c>
      <c r="N667" s="103" t="n">
        <f aca="false">IF(N$1="P",MAX(0,N$2-$C667),IF(N$1="C",MAX(0,$C667-N$2)))</f>
        <v>3.33</v>
      </c>
      <c r="O667" s="103" t="n">
        <f aca="false">IF(O$1="P",MAX(0,O$2-$C667),IF(O$1="C",MAX(0,$C667-O$2)))</f>
        <v>0</v>
      </c>
      <c r="P667" s="103" t="n">
        <f aca="false">IF(P$1="P",MAX(0,P$2-$C667),IF(P$1="C",MAX(0,$C667-P$2)))</f>
        <v>0</v>
      </c>
      <c r="Q667" s="103" t="n">
        <f aca="false">IF(Q$1="P",MAX(0,Q$2-$C667),IF(Q$1="C",MAX(0,$C667-Q$2)))</f>
        <v>0</v>
      </c>
      <c r="R667" s="103" t="n">
        <f aca="false">IF(R$1="P",MAX(0,R$2-$C667),IF(R$1="C",MAX(0,$C667-R$2)))</f>
        <v>0</v>
      </c>
      <c r="S667" s="104" t="n">
        <f aca="false">A667</f>
        <v>31</v>
      </c>
      <c r="T667" s="105" t="n">
        <f aca="false">VLOOKUP($B667,Gas!$B$3:$E$2506,2)</f>
        <v>4.07</v>
      </c>
      <c r="U667" s="46" t="n">
        <f aca="false">C667/T667</f>
        <v>8.18918918918919</v>
      </c>
      <c r="V667" s="99" t="n">
        <f aca="false">VLOOKUP($B667,Gas!$B$3:$E$2506,4)</f>
        <v>0.579074344794219</v>
      </c>
    </row>
    <row r="668" customFormat="false" ht="12.75" hidden="false" customHeight="false" outlineLevel="0" collapsed="false">
      <c r="A668" s="95" t="n">
        <f aca="false">MONTH(B668)+(YEAR(B668)-1998)*12</f>
        <v>31</v>
      </c>
      <c r="B668" s="107" t="n">
        <v>36724</v>
      </c>
      <c r="C668" s="97" t="n">
        <v>57.96</v>
      </c>
      <c r="D668" s="98" t="n">
        <f aca="false">LN(C668/C667)</f>
        <v>0.553295225132833</v>
      </c>
      <c r="E668" s="106" t="n">
        <f aca="false">STDEV(D659:D668)*SQRT(trade_day)</f>
        <v>9.16441501564654</v>
      </c>
      <c r="F668" s="97"/>
      <c r="G668" s="103" t="n">
        <f aca="false">IF(G$1="P",MAX(0,G$2-$C668),IF(G$1="C",MAX(0,$C668-G$2)))</f>
        <v>0</v>
      </c>
      <c r="H668" s="103" t="n">
        <f aca="false">IF(H$1="P",MAX(0,H$2-$C668),IF(H$1="C",MAX(0,$C668-H$2)))</f>
        <v>0</v>
      </c>
      <c r="I668" s="103" t="n">
        <f aca="false">IF(I$1="P",MAX(0,I$2-$C668),IF(I$1="C",MAX(0,$C668-I$2)))</f>
        <v>0</v>
      </c>
      <c r="J668" s="103" t="n">
        <f aca="false">IF(J$1="P",MAX(0,J$2-$C668),IF(J$1="C",MAX(0,$C668-J$2)))</f>
        <v>0</v>
      </c>
      <c r="K668" s="103" t="n">
        <f aca="false">IF(K$1="P",MAX(0,K$2-$C668),IF(K$1="C",MAX(0,$C668-K$2)))</f>
        <v>0</v>
      </c>
      <c r="L668" s="103" t="n">
        <f aca="false">IF(L$1="P",MAX(0,L$2-$C668),IF(L$1="C",MAX(0,$C668-L$2)))</f>
        <v>0</v>
      </c>
      <c r="M668" s="103" t="n">
        <f aca="false">IF(M$1="P",MAX(0,M$2-$C668),IF(M$1="C",MAX(0,$C668-M$2)))</f>
        <v>32.96</v>
      </c>
      <c r="N668" s="103" t="n">
        <f aca="false">IF(N$1="P",MAX(0,N$2-$C668),IF(N$1="C",MAX(0,$C668-N$2)))</f>
        <v>27.96</v>
      </c>
      <c r="O668" s="103" t="n">
        <f aca="false">IF(O$1="P",MAX(0,O$2-$C668),IF(O$1="C",MAX(0,$C668-O$2)))</f>
        <v>22.96</v>
      </c>
      <c r="P668" s="103" t="n">
        <f aca="false">IF(P$1="P",MAX(0,P$2-$C668),IF(P$1="C",MAX(0,$C668-P$2)))</f>
        <v>17.96</v>
      </c>
      <c r="Q668" s="103" t="n">
        <f aca="false">IF(Q$1="P",MAX(0,Q$2-$C668),IF(Q$1="C",MAX(0,$C668-Q$2)))</f>
        <v>7.96</v>
      </c>
      <c r="R668" s="103" t="n">
        <f aca="false">IF(R$1="P",MAX(0,R$2-$C668),IF(R$1="C",MAX(0,$C668-R$2)))</f>
        <v>0</v>
      </c>
      <c r="S668" s="104" t="n">
        <f aca="false">A668</f>
        <v>31</v>
      </c>
      <c r="T668" s="105" t="n">
        <f aca="false">VLOOKUP($B668,Gas!$B$3:$E$2506,2)</f>
        <v>4.18</v>
      </c>
      <c r="U668" s="46" t="n">
        <f aca="false">C668/T668</f>
        <v>13.866028708134</v>
      </c>
      <c r="V668" s="99" t="n">
        <f aca="false">VLOOKUP($B668,Gas!$B$3:$E$2506,4)</f>
        <v>0.500331355962905</v>
      </c>
    </row>
    <row r="669" customFormat="false" ht="12.75" hidden="false" customHeight="false" outlineLevel="0" collapsed="false">
      <c r="A669" s="95" t="n">
        <f aca="false">MONTH(B669)+(YEAR(B669)-1998)*12</f>
        <v>31</v>
      </c>
      <c r="B669" s="107" t="n">
        <v>36725</v>
      </c>
      <c r="C669" s="97" t="n">
        <v>39.82</v>
      </c>
      <c r="D669" s="98" t="n">
        <f aca="false">LN(C669/C668)</f>
        <v>-0.375383818816431</v>
      </c>
      <c r="E669" s="106" t="n">
        <f aca="false">STDEV(D660:D669)*SQRT(trade_day)</f>
        <v>8.08885375710468</v>
      </c>
      <c r="F669" s="97"/>
      <c r="G669" s="103" t="n">
        <f aca="false">IF(G$1="P",MAX(0,G$2-$C669),IF(G$1="C",MAX(0,$C669-G$2)))</f>
        <v>0</v>
      </c>
      <c r="H669" s="103" t="n">
        <f aca="false">IF(H$1="P",MAX(0,H$2-$C669),IF(H$1="C",MAX(0,$C669-H$2)))</f>
        <v>0</v>
      </c>
      <c r="I669" s="103" t="n">
        <f aca="false">IF(I$1="P",MAX(0,I$2-$C669),IF(I$1="C",MAX(0,$C669-I$2)))</f>
        <v>0</v>
      </c>
      <c r="J669" s="103" t="n">
        <f aca="false">IF(J$1="P",MAX(0,J$2-$C669),IF(J$1="C",MAX(0,$C669-J$2)))</f>
        <v>0</v>
      </c>
      <c r="K669" s="103" t="n">
        <f aca="false">IF(K$1="P",MAX(0,K$2-$C669),IF(K$1="C",MAX(0,$C669-K$2)))</f>
        <v>0.18</v>
      </c>
      <c r="L669" s="103" t="n">
        <f aca="false">IF(L$1="P",MAX(0,L$2-$C669),IF(L$1="C",MAX(0,$C669-L$2)))</f>
        <v>10.18</v>
      </c>
      <c r="M669" s="103" t="n">
        <f aca="false">IF(M$1="P",MAX(0,M$2-$C669),IF(M$1="C",MAX(0,$C669-M$2)))</f>
        <v>14.82</v>
      </c>
      <c r="N669" s="103" t="n">
        <f aca="false">IF(N$1="P",MAX(0,N$2-$C669),IF(N$1="C",MAX(0,$C669-N$2)))</f>
        <v>9.82</v>
      </c>
      <c r="O669" s="103" t="n">
        <f aca="false">IF(O$1="P",MAX(0,O$2-$C669),IF(O$1="C",MAX(0,$C669-O$2)))</f>
        <v>4.82</v>
      </c>
      <c r="P669" s="103" t="n">
        <f aca="false">IF(P$1="P",MAX(0,P$2-$C669),IF(P$1="C",MAX(0,$C669-P$2)))</f>
        <v>0</v>
      </c>
      <c r="Q669" s="103" t="n">
        <f aca="false">IF(Q$1="P",MAX(0,Q$2-$C669),IF(Q$1="C",MAX(0,$C669-Q$2)))</f>
        <v>0</v>
      </c>
      <c r="R669" s="103" t="n">
        <f aca="false">IF(R$1="P",MAX(0,R$2-$C669),IF(R$1="C",MAX(0,$C669-R$2)))</f>
        <v>0</v>
      </c>
      <c r="S669" s="104" t="n">
        <f aca="false">A669</f>
        <v>31</v>
      </c>
      <c r="T669" s="105" t="n">
        <f aca="false">VLOOKUP($B669,Gas!$B$3:$E$2506,2)</f>
        <v>4.135</v>
      </c>
      <c r="U669" s="46" t="n">
        <f aca="false">C669/T669</f>
        <v>9.62998790810157</v>
      </c>
      <c r="V669" s="99" t="n">
        <f aca="false">VLOOKUP($B669,Gas!$B$3:$E$2506,4)</f>
        <v>0.502595257084969</v>
      </c>
    </row>
    <row r="670" customFormat="false" ht="12.75" hidden="false" customHeight="false" outlineLevel="0" collapsed="false">
      <c r="A670" s="95" t="n">
        <f aca="false">MONTH(B670)+(YEAR(B670)-1998)*12</f>
        <v>31</v>
      </c>
      <c r="B670" s="107" t="n">
        <v>36726</v>
      </c>
      <c r="C670" s="97" t="n">
        <v>29.65</v>
      </c>
      <c r="D670" s="98" t="n">
        <f aca="false">LN(C670/C669)</f>
        <v>-0.294907173192316</v>
      </c>
      <c r="E670" s="106" t="n">
        <f aca="false">STDEV(D661:D670)*SQRT(trade_day)</f>
        <v>8.19092218609233</v>
      </c>
      <c r="F670" s="97"/>
      <c r="G670" s="103" t="n">
        <f aca="false">IF(G$1="P",MAX(0,G$2-$C670),IF(G$1="C",MAX(0,$C670-G$2)))</f>
        <v>0</v>
      </c>
      <c r="H670" s="103" t="n">
        <f aca="false">IF(H$1="P",MAX(0,H$2-$C670),IF(H$1="C",MAX(0,$C670-H$2)))</f>
        <v>0</v>
      </c>
      <c r="I670" s="103" t="n">
        <f aca="false">IF(I$1="P",MAX(0,I$2-$C670),IF(I$1="C",MAX(0,$C670-I$2)))</f>
        <v>0.350000000000001</v>
      </c>
      <c r="J670" s="103" t="n">
        <f aca="false">IF(J$1="P",MAX(0,J$2-$C670),IF(J$1="C",MAX(0,$C670-J$2)))</f>
        <v>5.35</v>
      </c>
      <c r="K670" s="103" t="n">
        <f aca="false">IF(K$1="P",MAX(0,K$2-$C670),IF(K$1="C",MAX(0,$C670-K$2)))</f>
        <v>10.35</v>
      </c>
      <c r="L670" s="103" t="n">
        <f aca="false">IF(L$1="P",MAX(0,L$2-$C670),IF(L$1="C",MAX(0,$C670-L$2)))</f>
        <v>20.35</v>
      </c>
      <c r="M670" s="103" t="n">
        <f aca="false">IF(M$1="P",MAX(0,M$2-$C670),IF(M$1="C",MAX(0,$C670-M$2)))</f>
        <v>4.65</v>
      </c>
      <c r="N670" s="103" t="n">
        <f aca="false">IF(N$1="P",MAX(0,N$2-$C670),IF(N$1="C",MAX(0,$C670-N$2)))</f>
        <v>0</v>
      </c>
      <c r="O670" s="103" t="n">
        <f aca="false">IF(O$1="P",MAX(0,O$2-$C670),IF(O$1="C",MAX(0,$C670-O$2)))</f>
        <v>0</v>
      </c>
      <c r="P670" s="103" t="n">
        <f aca="false">IF(P$1="P",MAX(0,P$2-$C670),IF(P$1="C",MAX(0,$C670-P$2)))</f>
        <v>0</v>
      </c>
      <c r="Q670" s="103" t="n">
        <f aca="false">IF(Q$1="P",MAX(0,Q$2-$C670),IF(Q$1="C",MAX(0,$C670-Q$2)))</f>
        <v>0</v>
      </c>
      <c r="R670" s="103" t="n">
        <f aca="false">IF(R$1="P",MAX(0,R$2-$C670),IF(R$1="C",MAX(0,$C670-R$2)))</f>
        <v>0</v>
      </c>
      <c r="S670" s="104" t="n">
        <f aca="false">A670</f>
        <v>31</v>
      </c>
      <c r="T670" s="105" t="n">
        <f aca="false">VLOOKUP($B670,Gas!$B$3:$E$2506,2)</f>
        <v>3.99</v>
      </c>
      <c r="U670" s="46" t="n">
        <f aca="false">C670/T670</f>
        <v>7.43107769423559</v>
      </c>
      <c r="V670" s="99" t="n">
        <f aca="false">VLOOKUP($B670,Gas!$B$3:$E$2506,4)</f>
        <v>0.555952677211853</v>
      </c>
    </row>
    <row r="671" customFormat="false" ht="12.75" hidden="false" customHeight="false" outlineLevel="0" collapsed="false">
      <c r="A671" s="95" t="n">
        <f aca="false">MONTH(B671)+(YEAR(B671)-1998)*12</f>
        <v>31</v>
      </c>
      <c r="B671" s="107" t="n">
        <v>36727</v>
      </c>
      <c r="C671" s="97" t="n">
        <v>28.87</v>
      </c>
      <c r="D671" s="98" t="n">
        <f aca="false">LN(C671/C670)</f>
        <v>-0.0266591317688906</v>
      </c>
      <c r="E671" s="106" t="n">
        <f aca="false">STDEV(D662:D671)*SQRT(trade_day)</f>
        <v>7.96851947193434</v>
      </c>
      <c r="F671" s="97"/>
      <c r="G671" s="103" t="n">
        <f aca="false">IF(G$1="P",MAX(0,G$2-$C671),IF(G$1="C",MAX(0,$C671-G$2)))</f>
        <v>0</v>
      </c>
      <c r="H671" s="103" t="n">
        <f aca="false">IF(H$1="P",MAX(0,H$2-$C671),IF(H$1="C",MAX(0,$C671-H$2)))</f>
        <v>0</v>
      </c>
      <c r="I671" s="103" t="n">
        <f aca="false">IF(I$1="P",MAX(0,I$2-$C671),IF(I$1="C",MAX(0,$C671-I$2)))</f>
        <v>1.13</v>
      </c>
      <c r="J671" s="103" t="n">
        <f aca="false">IF(J$1="P",MAX(0,J$2-$C671),IF(J$1="C",MAX(0,$C671-J$2)))</f>
        <v>6.13</v>
      </c>
      <c r="K671" s="103" t="n">
        <f aca="false">IF(K$1="P",MAX(0,K$2-$C671),IF(K$1="C",MAX(0,$C671-K$2)))</f>
        <v>11.13</v>
      </c>
      <c r="L671" s="103" t="n">
        <f aca="false">IF(L$1="P",MAX(0,L$2-$C671),IF(L$1="C",MAX(0,$C671-L$2)))</f>
        <v>21.13</v>
      </c>
      <c r="M671" s="103" t="n">
        <f aca="false">IF(M$1="P",MAX(0,M$2-$C671),IF(M$1="C",MAX(0,$C671-M$2)))</f>
        <v>3.87</v>
      </c>
      <c r="N671" s="103" t="n">
        <f aca="false">IF(N$1="P",MAX(0,N$2-$C671),IF(N$1="C",MAX(0,$C671-N$2)))</f>
        <v>0</v>
      </c>
      <c r="O671" s="103" t="n">
        <f aca="false">IF(O$1="P",MAX(0,O$2-$C671),IF(O$1="C",MAX(0,$C671-O$2)))</f>
        <v>0</v>
      </c>
      <c r="P671" s="103" t="n">
        <f aca="false">IF(P$1="P",MAX(0,P$2-$C671),IF(P$1="C",MAX(0,$C671-P$2)))</f>
        <v>0</v>
      </c>
      <c r="Q671" s="103" t="n">
        <f aca="false">IF(Q$1="P",MAX(0,Q$2-$C671),IF(Q$1="C",MAX(0,$C671-Q$2)))</f>
        <v>0</v>
      </c>
      <c r="R671" s="103" t="n">
        <f aca="false">IF(R$1="P",MAX(0,R$2-$C671),IF(R$1="C",MAX(0,$C671-R$2)))</f>
        <v>0</v>
      </c>
      <c r="S671" s="104" t="n">
        <f aca="false">A671</f>
        <v>31</v>
      </c>
      <c r="T671" s="105" t="n">
        <f aca="false">VLOOKUP($B671,Gas!$B$3:$E$2506,2)</f>
        <v>4.065</v>
      </c>
      <c r="U671" s="46" t="n">
        <f aca="false">C671/T671</f>
        <v>7.10209102091021</v>
      </c>
      <c r="V671" s="99" t="n">
        <f aca="false">VLOOKUP($B671,Gas!$B$3:$E$2506,4)</f>
        <v>0.567389346935739</v>
      </c>
    </row>
    <row r="672" customFormat="false" ht="12.75" hidden="false" customHeight="false" outlineLevel="0" collapsed="false">
      <c r="A672" s="95" t="n">
        <f aca="false">MONTH(B672)+(YEAR(B672)-1998)*12</f>
        <v>31</v>
      </c>
      <c r="B672" s="107" t="n">
        <v>36728</v>
      </c>
      <c r="C672" s="97" t="n">
        <v>24.87</v>
      </c>
      <c r="D672" s="98" t="n">
        <f aca="false">LN(C672/C671)</f>
        <v>-0.14914073585953</v>
      </c>
      <c r="E672" s="106" t="n">
        <f aca="false">STDEV(D663:D672)*SQRT(trade_day)</f>
        <v>7.98857820964563</v>
      </c>
      <c r="F672" s="97"/>
      <c r="G672" s="103" t="n">
        <f aca="false">IF(G$1="P",MAX(0,G$2-$C672),IF(G$1="C",MAX(0,$C672-G$2)))</f>
        <v>0</v>
      </c>
      <c r="H672" s="103" t="n">
        <f aca="false">IF(H$1="P",MAX(0,H$2-$C672),IF(H$1="C",MAX(0,$C672-H$2)))</f>
        <v>0.129999999999999</v>
      </c>
      <c r="I672" s="103" t="n">
        <f aca="false">IF(I$1="P",MAX(0,I$2-$C672),IF(I$1="C",MAX(0,$C672-I$2)))</f>
        <v>5.13</v>
      </c>
      <c r="J672" s="103" t="n">
        <f aca="false">IF(J$1="P",MAX(0,J$2-$C672),IF(J$1="C",MAX(0,$C672-J$2)))</f>
        <v>10.13</v>
      </c>
      <c r="K672" s="103" t="n">
        <f aca="false">IF(K$1="P",MAX(0,K$2-$C672),IF(K$1="C",MAX(0,$C672-K$2)))</f>
        <v>15.13</v>
      </c>
      <c r="L672" s="103" t="n">
        <f aca="false">IF(L$1="P",MAX(0,L$2-$C672),IF(L$1="C",MAX(0,$C672-L$2)))</f>
        <v>25.13</v>
      </c>
      <c r="M672" s="103" t="n">
        <f aca="false">IF(M$1="P",MAX(0,M$2-$C672),IF(M$1="C",MAX(0,$C672-M$2)))</f>
        <v>0</v>
      </c>
      <c r="N672" s="103" t="n">
        <f aca="false">IF(N$1="P",MAX(0,N$2-$C672),IF(N$1="C",MAX(0,$C672-N$2)))</f>
        <v>0</v>
      </c>
      <c r="O672" s="103" t="n">
        <f aca="false">IF(O$1="P",MAX(0,O$2-$C672),IF(O$1="C",MAX(0,$C672-O$2)))</f>
        <v>0</v>
      </c>
      <c r="P672" s="103" t="n">
        <f aca="false">IF(P$1="P",MAX(0,P$2-$C672),IF(P$1="C",MAX(0,$C672-P$2)))</f>
        <v>0</v>
      </c>
      <c r="Q672" s="103" t="n">
        <f aca="false">IF(Q$1="P",MAX(0,Q$2-$C672),IF(Q$1="C",MAX(0,$C672-Q$2)))</f>
        <v>0</v>
      </c>
      <c r="R672" s="103" t="n">
        <f aca="false">IF(R$1="P",MAX(0,R$2-$C672),IF(R$1="C",MAX(0,$C672-R$2)))</f>
        <v>0</v>
      </c>
      <c r="S672" s="104" t="n">
        <f aca="false">A672</f>
        <v>31</v>
      </c>
      <c r="T672" s="105" t="n">
        <f aca="false">VLOOKUP($B672,Gas!$B$3:$E$2506,2)</f>
        <v>3.865</v>
      </c>
      <c r="U672" s="46" t="n">
        <f aca="false">C672/T672</f>
        <v>6.4346701164295</v>
      </c>
      <c r="V672" s="99" t="n">
        <f aca="false">VLOOKUP($B672,Gas!$B$3:$E$2506,4)</f>
        <v>0.564255539755298</v>
      </c>
    </row>
    <row r="673" customFormat="false" ht="12.75" hidden="false" customHeight="false" outlineLevel="0" collapsed="false">
      <c r="A673" s="95" t="n">
        <f aca="false">MONTH(B673)+(YEAR(B673)-1998)*12</f>
        <v>31</v>
      </c>
      <c r="B673" s="107" t="n">
        <v>36731</v>
      </c>
      <c r="C673" s="97" t="n">
        <v>23.08</v>
      </c>
      <c r="D673" s="98" t="n">
        <f aca="false">LN(C673/C672)</f>
        <v>-0.0746958161754146</v>
      </c>
      <c r="E673" s="106" t="n">
        <f aca="false">STDEV(D664:D673)*SQRT(trade_day)</f>
        <v>5.35432113981278</v>
      </c>
      <c r="F673" s="97"/>
      <c r="G673" s="103" t="n">
        <f aca="false">IF(G$1="P",MAX(0,G$2-$C673),IF(G$1="C",MAX(0,$C673-G$2)))</f>
        <v>0</v>
      </c>
      <c r="H673" s="103" t="n">
        <f aca="false">IF(H$1="P",MAX(0,H$2-$C673),IF(H$1="C",MAX(0,$C673-H$2)))</f>
        <v>1.92</v>
      </c>
      <c r="I673" s="103" t="n">
        <f aca="false">IF(I$1="P",MAX(0,I$2-$C673),IF(I$1="C",MAX(0,$C673-I$2)))</f>
        <v>6.92</v>
      </c>
      <c r="J673" s="103" t="n">
        <f aca="false">IF(J$1="P",MAX(0,J$2-$C673),IF(J$1="C",MAX(0,$C673-J$2)))</f>
        <v>11.92</v>
      </c>
      <c r="K673" s="103" t="n">
        <f aca="false">IF(K$1="P",MAX(0,K$2-$C673),IF(K$1="C",MAX(0,$C673-K$2)))</f>
        <v>16.92</v>
      </c>
      <c r="L673" s="103" t="n">
        <f aca="false">IF(L$1="P",MAX(0,L$2-$C673),IF(L$1="C",MAX(0,$C673-L$2)))</f>
        <v>26.92</v>
      </c>
      <c r="M673" s="103" t="n">
        <f aca="false">IF(M$1="P",MAX(0,M$2-$C673),IF(M$1="C",MAX(0,$C673-M$2)))</f>
        <v>0</v>
      </c>
      <c r="N673" s="103" t="n">
        <f aca="false">IF(N$1="P",MAX(0,N$2-$C673),IF(N$1="C",MAX(0,$C673-N$2)))</f>
        <v>0</v>
      </c>
      <c r="O673" s="103" t="n">
        <f aca="false">IF(O$1="P",MAX(0,O$2-$C673),IF(O$1="C",MAX(0,$C673-O$2)))</f>
        <v>0</v>
      </c>
      <c r="P673" s="103" t="n">
        <f aca="false">IF(P$1="P",MAX(0,P$2-$C673),IF(P$1="C",MAX(0,$C673-P$2)))</f>
        <v>0</v>
      </c>
      <c r="Q673" s="103" t="n">
        <f aca="false">IF(Q$1="P",MAX(0,Q$2-$C673),IF(Q$1="C",MAX(0,$C673-Q$2)))</f>
        <v>0</v>
      </c>
      <c r="R673" s="103" t="n">
        <f aca="false">IF(R$1="P",MAX(0,R$2-$C673),IF(R$1="C",MAX(0,$C673-R$2)))</f>
        <v>0</v>
      </c>
      <c r="S673" s="104" t="n">
        <f aca="false">A673</f>
        <v>31</v>
      </c>
      <c r="T673" s="105" t="n">
        <f aca="false">VLOOKUP($B673,Gas!$B$3:$E$2506,2)</f>
        <v>3.88</v>
      </c>
      <c r="U673" s="46" t="n">
        <f aca="false">C673/T673</f>
        <v>5.94845360824742</v>
      </c>
      <c r="V673" s="99" t="n">
        <f aca="false">VLOOKUP($B673,Gas!$B$3:$E$2506,4)</f>
        <v>0.440346361976373</v>
      </c>
    </row>
    <row r="674" customFormat="false" ht="12.75" hidden="false" customHeight="false" outlineLevel="0" collapsed="false">
      <c r="A674" s="95" t="n">
        <f aca="false">MONTH(B674)+(YEAR(B674)-1998)*12</f>
        <v>31</v>
      </c>
      <c r="B674" s="107" t="n">
        <v>36732</v>
      </c>
      <c r="C674" s="97" t="n">
        <v>20.69</v>
      </c>
      <c r="D674" s="98" t="n">
        <f aca="false">LN(C674/C673)</f>
        <v>-0.109315949882447</v>
      </c>
      <c r="E674" s="106" t="n">
        <f aca="false">STDEV(D665:D674)*SQRT(trade_day)</f>
        <v>3.92977098375741</v>
      </c>
      <c r="F674" s="97"/>
      <c r="G674" s="103" t="n">
        <f aca="false">IF(G$1="P",MAX(0,G$2-$C674),IF(G$1="C",MAX(0,$C674-G$2)))</f>
        <v>0</v>
      </c>
      <c r="H674" s="103" t="n">
        <f aca="false">IF(H$1="P",MAX(0,H$2-$C674),IF(H$1="C",MAX(0,$C674-H$2)))</f>
        <v>4.31</v>
      </c>
      <c r="I674" s="103" t="n">
        <f aca="false">IF(I$1="P",MAX(0,I$2-$C674),IF(I$1="C",MAX(0,$C674-I$2)))</f>
        <v>9.31</v>
      </c>
      <c r="J674" s="103" t="n">
        <f aca="false">IF(J$1="P",MAX(0,J$2-$C674),IF(J$1="C",MAX(0,$C674-J$2)))</f>
        <v>14.31</v>
      </c>
      <c r="K674" s="103" t="n">
        <f aca="false">IF(K$1="P",MAX(0,K$2-$C674),IF(K$1="C",MAX(0,$C674-K$2)))</f>
        <v>19.31</v>
      </c>
      <c r="L674" s="103" t="n">
        <f aca="false">IF(L$1="P",MAX(0,L$2-$C674),IF(L$1="C",MAX(0,$C674-L$2)))</f>
        <v>29.31</v>
      </c>
      <c r="M674" s="103" t="n">
        <f aca="false">IF(M$1="P",MAX(0,M$2-$C674),IF(M$1="C",MAX(0,$C674-M$2)))</f>
        <v>0</v>
      </c>
      <c r="N674" s="103" t="n">
        <f aca="false">IF(N$1="P",MAX(0,N$2-$C674),IF(N$1="C",MAX(0,$C674-N$2)))</f>
        <v>0</v>
      </c>
      <c r="O674" s="103" t="n">
        <f aca="false">IF(O$1="P",MAX(0,O$2-$C674),IF(O$1="C",MAX(0,$C674-O$2)))</f>
        <v>0</v>
      </c>
      <c r="P674" s="103" t="n">
        <f aca="false">IF(P$1="P",MAX(0,P$2-$C674),IF(P$1="C",MAX(0,$C674-P$2)))</f>
        <v>0</v>
      </c>
      <c r="Q674" s="103" t="n">
        <f aca="false">IF(Q$1="P",MAX(0,Q$2-$C674),IF(Q$1="C",MAX(0,$C674-Q$2)))</f>
        <v>0</v>
      </c>
      <c r="R674" s="103" t="n">
        <f aca="false">IF(R$1="P",MAX(0,R$2-$C674),IF(R$1="C",MAX(0,$C674-R$2)))</f>
        <v>0</v>
      </c>
      <c r="S674" s="104" t="n">
        <f aca="false">A674</f>
        <v>31</v>
      </c>
      <c r="T674" s="105" t="n">
        <f aca="false">VLOOKUP($B674,Gas!$B$3:$E$2506,2)</f>
        <v>3.74</v>
      </c>
      <c r="U674" s="46" t="n">
        <f aca="false">C674/T674</f>
        <v>5.53208556149733</v>
      </c>
      <c r="V674" s="99" t="n">
        <f aca="false">VLOOKUP($B674,Gas!$B$3:$E$2506,4)</f>
        <v>0.423002276817725</v>
      </c>
    </row>
    <row r="675" customFormat="false" ht="12.75" hidden="false" customHeight="false" outlineLevel="0" collapsed="false">
      <c r="A675" s="95" t="n">
        <f aca="false">MONTH(B675)+(YEAR(B675)-1998)*12</f>
        <v>31</v>
      </c>
      <c r="B675" s="107" t="n">
        <v>36733</v>
      </c>
      <c r="C675" s="97" t="n">
        <v>20.25</v>
      </c>
      <c r="D675" s="98" t="n">
        <f aca="false">LN(C675/C674)</f>
        <v>-0.0214956982049036</v>
      </c>
      <c r="E675" s="106" t="n">
        <f aca="false">STDEV(D666:D675)*SQRT(trade_day)</f>
        <v>3.88717810945381</v>
      </c>
      <c r="F675" s="97"/>
      <c r="G675" s="103" t="n">
        <f aca="false">IF(G$1="P",MAX(0,G$2-$C675),IF(G$1="C",MAX(0,$C675-G$2)))</f>
        <v>0</v>
      </c>
      <c r="H675" s="103" t="n">
        <f aca="false">IF(H$1="P",MAX(0,H$2-$C675),IF(H$1="C",MAX(0,$C675-H$2)))</f>
        <v>4.75</v>
      </c>
      <c r="I675" s="103" t="n">
        <f aca="false">IF(I$1="P",MAX(0,I$2-$C675),IF(I$1="C",MAX(0,$C675-I$2)))</f>
        <v>9.75</v>
      </c>
      <c r="J675" s="103" t="n">
        <f aca="false">IF(J$1="P",MAX(0,J$2-$C675),IF(J$1="C",MAX(0,$C675-J$2)))</f>
        <v>14.75</v>
      </c>
      <c r="K675" s="103" t="n">
        <f aca="false">IF(K$1="P",MAX(0,K$2-$C675),IF(K$1="C",MAX(0,$C675-K$2)))</f>
        <v>19.75</v>
      </c>
      <c r="L675" s="103" t="n">
        <f aca="false">IF(L$1="P",MAX(0,L$2-$C675),IF(L$1="C",MAX(0,$C675-L$2)))</f>
        <v>29.75</v>
      </c>
      <c r="M675" s="103" t="n">
        <f aca="false">IF(M$1="P",MAX(0,M$2-$C675),IF(M$1="C",MAX(0,$C675-M$2)))</f>
        <v>0</v>
      </c>
      <c r="N675" s="103" t="n">
        <f aca="false">IF(N$1="P",MAX(0,N$2-$C675),IF(N$1="C",MAX(0,$C675-N$2)))</f>
        <v>0</v>
      </c>
      <c r="O675" s="103" t="n">
        <f aca="false">IF(O$1="P",MAX(0,O$2-$C675),IF(O$1="C",MAX(0,$C675-O$2)))</f>
        <v>0</v>
      </c>
      <c r="P675" s="103" t="n">
        <f aca="false">IF(P$1="P",MAX(0,P$2-$C675),IF(P$1="C",MAX(0,$C675-P$2)))</f>
        <v>0</v>
      </c>
      <c r="Q675" s="103" t="n">
        <f aca="false">IF(Q$1="P",MAX(0,Q$2-$C675),IF(Q$1="C",MAX(0,$C675-Q$2)))</f>
        <v>0</v>
      </c>
      <c r="R675" s="103" t="n">
        <f aca="false">IF(R$1="P",MAX(0,R$2-$C675),IF(R$1="C",MAX(0,$C675-R$2)))</f>
        <v>0</v>
      </c>
      <c r="S675" s="104" t="n">
        <f aca="false">A675</f>
        <v>31</v>
      </c>
      <c r="T675" s="105" t="n">
        <f aca="false">VLOOKUP($B675,Gas!$B$3:$E$2506,2)</f>
        <v>3.635</v>
      </c>
      <c r="U675" s="46" t="n">
        <f aca="false">C675/T675</f>
        <v>5.57083906464924</v>
      </c>
      <c r="V675" s="99" t="n">
        <f aca="false">VLOOKUP($B675,Gas!$B$3:$E$2506,4)</f>
        <v>0.427596447184168</v>
      </c>
    </row>
    <row r="676" customFormat="false" ht="12.75" hidden="false" customHeight="false" outlineLevel="0" collapsed="false">
      <c r="A676" s="95" t="n">
        <f aca="false">MONTH(B676)+(YEAR(B676)-1998)*12</f>
        <v>31</v>
      </c>
      <c r="B676" s="107" t="n">
        <v>36734</v>
      </c>
      <c r="C676" s="97" t="n">
        <v>25.74</v>
      </c>
      <c r="D676" s="98" t="n">
        <f aca="false">LN(C676/C675)</f>
        <v>0.239891408615432</v>
      </c>
      <c r="E676" s="106" t="n">
        <f aca="false">STDEV(D667:D676)*SQRT(trade_day)</f>
        <v>4.16916244640292</v>
      </c>
      <c r="F676" s="97"/>
      <c r="G676" s="103" t="n">
        <f aca="false">IF(G$1="P",MAX(0,G$2-$C676),IF(G$1="C",MAX(0,$C676-G$2)))</f>
        <v>0</v>
      </c>
      <c r="H676" s="103" t="n">
        <f aca="false">IF(H$1="P",MAX(0,H$2-$C676),IF(H$1="C",MAX(0,$C676-H$2)))</f>
        <v>0</v>
      </c>
      <c r="I676" s="103" t="n">
        <f aca="false">IF(I$1="P",MAX(0,I$2-$C676),IF(I$1="C",MAX(0,$C676-I$2)))</f>
        <v>4.26</v>
      </c>
      <c r="J676" s="103" t="n">
        <f aca="false">IF(J$1="P",MAX(0,J$2-$C676),IF(J$1="C",MAX(0,$C676-J$2)))</f>
        <v>9.26</v>
      </c>
      <c r="K676" s="103" t="n">
        <f aca="false">IF(K$1="P",MAX(0,K$2-$C676),IF(K$1="C",MAX(0,$C676-K$2)))</f>
        <v>14.26</v>
      </c>
      <c r="L676" s="103" t="n">
        <f aca="false">IF(L$1="P",MAX(0,L$2-$C676),IF(L$1="C",MAX(0,$C676-L$2)))</f>
        <v>24.26</v>
      </c>
      <c r="M676" s="103" t="n">
        <f aca="false">IF(M$1="P",MAX(0,M$2-$C676),IF(M$1="C",MAX(0,$C676-M$2)))</f>
        <v>0.739999999999998</v>
      </c>
      <c r="N676" s="103" t="n">
        <f aca="false">IF(N$1="P",MAX(0,N$2-$C676),IF(N$1="C",MAX(0,$C676-N$2)))</f>
        <v>0</v>
      </c>
      <c r="O676" s="103" t="n">
        <f aca="false">IF(O$1="P",MAX(0,O$2-$C676),IF(O$1="C",MAX(0,$C676-O$2)))</f>
        <v>0</v>
      </c>
      <c r="P676" s="103" t="n">
        <f aca="false">IF(P$1="P",MAX(0,P$2-$C676),IF(P$1="C",MAX(0,$C676-P$2)))</f>
        <v>0</v>
      </c>
      <c r="Q676" s="103" t="n">
        <f aca="false">IF(Q$1="P",MAX(0,Q$2-$C676),IF(Q$1="C",MAX(0,$C676-Q$2)))</f>
        <v>0</v>
      </c>
      <c r="R676" s="103" t="n">
        <f aca="false">IF(R$1="P",MAX(0,R$2-$C676),IF(R$1="C",MAX(0,$C676-R$2)))</f>
        <v>0</v>
      </c>
      <c r="S676" s="104" t="n">
        <f aca="false">A676</f>
        <v>31</v>
      </c>
      <c r="T676" s="105" t="n">
        <f aca="false">VLOOKUP($B676,Gas!$B$3:$E$2506,2)</f>
        <v>3.58</v>
      </c>
      <c r="U676" s="46" t="n">
        <f aca="false">C676/T676</f>
        <v>7.18994413407821</v>
      </c>
      <c r="V676" s="99" t="n">
        <f aca="false">VLOOKUP($B676,Gas!$B$3:$E$2506,4)</f>
        <v>0.417189343976657</v>
      </c>
    </row>
    <row r="677" customFormat="false" ht="12.75" hidden="false" customHeight="false" outlineLevel="0" collapsed="false">
      <c r="A677" s="95" t="n">
        <f aca="false">MONTH(B677)+(YEAR(B677)-1998)*12</f>
        <v>31</v>
      </c>
      <c r="B677" s="107" t="n">
        <v>36735</v>
      </c>
      <c r="C677" s="97" t="n">
        <v>35.18</v>
      </c>
      <c r="D677" s="98" t="n">
        <f aca="false">LN(C677/C676)</f>
        <v>0.312431537141432</v>
      </c>
      <c r="E677" s="106" t="n">
        <f aca="false">STDEV(D668:D677)*SQRT(trade_day)</f>
        <v>4.502572019965</v>
      </c>
      <c r="F677" s="97"/>
      <c r="G677" s="103" t="n">
        <f aca="false">IF(G$1="P",MAX(0,G$2-$C677),IF(G$1="C",MAX(0,$C677-G$2)))</f>
        <v>0</v>
      </c>
      <c r="H677" s="103" t="n">
        <f aca="false">IF(H$1="P",MAX(0,H$2-$C677),IF(H$1="C",MAX(0,$C677-H$2)))</f>
        <v>0</v>
      </c>
      <c r="I677" s="103" t="n">
        <f aca="false">IF(I$1="P",MAX(0,I$2-$C677),IF(I$1="C",MAX(0,$C677-I$2)))</f>
        <v>0</v>
      </c>
      <c r="J677" s="103" t="n">
        <f aca="false">IF(J$1="P",MAX(0,J$2-$C677),IF(J$1="C",MAX(0,$C677-J$2)))</f>
        <v>0</v>
      </c>
      <c r="K677" s="103" t="n">
        <f aca="false">IF(K$1="P",MAX(0,K$2-$C677),IF(K$1="C",MAX(0,$C677-K$2)))</f>
        <v>4.82</v>
      </c>
      <c r="L677" s="103" t="n">
        <f aca="false">IF(L$1="P",MAX(0,L$2-$C677),IF(L$1="C",MAX(0,$C677-L$2)))</f>
        <v>14.82</v>
      </c>
      <c r="M677" s="103" t="n">
        <f aca="false">IF(M$1="P",MAX(0,M$2-$C677),IF(M$1="C",MAX(0,$C677-M$2)))</f>
        <v>10.18</v>
      </c>
      <c r="N677" s="103" t="n">
        <f aca="false">IF(N$1="P",MAX(0,N$2-$C677),IF(N$1="C",MAX(0,$C677-N$2)))</f>
        <v>5.18</v>
      </c>
      <c r="O677" s="103" t="n">
        <f aca="false">IF(O$1="P",MAX(0,O$2-$C677),IF(O$1="C",MAX(0,$C677-O$2)))</f>
        <v>0.18</v>
      </c>
      <c r="P677" s="103" t="n">
        <f aca="false">IF(P$1="P",MAX(0,P$2-$C677),IF(P$1="C",MAX(0,$C677-P$2)))</f>
        <v>0</v>
      </c>
      <c r="Q677" s="103" t="n">
        <f aca="false">IF(Q$1="P",MAX(0,Q$2-$C677),IF(Q$1="C",MAX(0,$C677-Q$2)))</f>
        <v>0</v>
      </c>
      <c r="R677" s="103" t="n">
        <f aca="false">IF(R$1="P",MAX(0,R$2-$C677),IF(R$1="C",MAX(0,$C677-R$2)))</f>
        <v>0</v>
      </c>
      <c r="S677" s="104" t="n">
        <f aca="false">A677</f>
        <v>31</v>
      </c>
      <c r="T677" s="105" t="n">
        <f aca="false">VLOOKUP($B677,Gas!$B$3:$E$2506,2)</f>
        <v>3.755</v>
      </c>
      <c r="U677" s="46" t="n">
        <f aca="false">C677/T677</f>
        <v>9.36884154460719</v>
      </c>
      <c r="V677" s="99" t="n">
        <f aca="false">VLOOKUP($B677,Gas!$B$3:$E$2506,4)</f>
        <v>0.566879529705664</v>
      </c>
    </row>
    <row r="678" customFormat="false" ht="12.75" hidden="false" customHeight="false" outlineLevel="0" collapsed="false">
      <c r="A678" s="95" t="n">
        <f aca="false">MONTH(B678)+(YEAR(B678)-1998)*12</f>
        <v>31</v>
      </c>
      <c r="B678" s="107" t="n">
        <v>36738</v>
      </c>
      <c r="C678" s="97" t="n">
        <v>43.4</v>
      </c>
      <c r="D678" s="98" t="n">
        <f aca="false">LN(C678/C677)</f>
        <v>0.209981701796947</v>
      </c>
      <c r="E678" s="106" t="n">
        <f aca="false">STDEV(D669:D678)*SQRT(trade_day)</f>
        <v>3.57348652043858</v>
      </c>
      <c r="F678" s="97"/>
      <c r="G678" s="103" t="n">
        <f aca="false">IF(G$1="P",MAX(0,G$2-$C678),IF(G$1="C",MAX(0,$C678-G$2)))</f>
        <v>0</v>
      </c>
      <c r="H678" s="103" t="n">
        <f aca="false">IF(H$1="P",MAX(0,H$2-$C678),IF(H$1="C",MAX(0,$C678-H$2)))</f>
        <v>0</v>
      </c>
      <c r="I678" s="103" t="n">
        <f aca="false">IF(I$1="P",MAX(0,I$2-$C678),IF(I$1="C",MAX(0,$C678-I$2)))</f>
        <v>0</v>
      </c>
      <c r="J678" s="103" t="n">
        <f aca="false">IF(J$1="P",MAX(0,J$2-$C678),IF(J$1="C",MAX(0,$C678-J$2)))</f>
        <v>0</v>
      </c>
      <c r="K678" s="103" t="n">
        <f aca="false">IF(K$1="P",MAX(0,K$2-$C678),IF(K$1="C",MAX(0,$C678-K$2)))</f>
        <v>0</v>
      </c>
      <c r="L678" s="103" t="n">
        <f aca="false">IF(L$1="P",MAX(0,L$2-$C678),IF(L$1="C",MAX(0,$C678-L$2)))</f>
        <v>6.6</v>
      </c>
      <c r="M678" s="103" t="n">
        <f aca="false">IF(M$1="P",MAX(0,M$2-$C678),IF(M$1="C",MAX(0,$C678-M$2)))</f>
        <v>18.4</v>
      </c>
      <c r="N678" s="103" t="n">
        <f aca="false">IF(N$1="P",MAX(0,N$2-$C678),IF(N$1="C",MAX(0,$C678-N$2)))</f>
        <v>13.4</v>
      </c>
      <c r="O678" s="103" t="n">
        <f aca="false">IF(O$1="P",MAX(0,O$2-$C678),IF(O$1="C",MAX(0,$C678-O$2)))</f>
        <v>8.4</v>
      </c>
      <c r="P678" s="103" t="n">
        <f aca="false">IF(P$1="P",MAX(0,P$2-$C678),IF(P$1="C",MAX(0,$C678-P$2)))</f>
        <v>3.4</v>
      </c>
      <c r="Q678" s="103" t="n">
        <f aca="false">IF(Q$1="P",MAX(0,Q$2-$C678),IF(Q$1="C",MAX(0,$C678-Q$2)))</f>
        <v>0</v>
      </c>
      <c r="R678" s="103" t="n">
        <f aca="false">IF(R$1="P",MAX(0,R$2-$C678),IF(R$1="C",MAX(0,$C678-R$2)))</f>
        <v>0</v>
      </c>
      <c r="S678" s="104" t="n">
        <f aca="false">A678</f>
        <v>31</v>
      </c>
      <c r="T678" s="105" t="n">
        <f aca="false">VLOOKUP($B678,Gas!$B$3:$E$2506,2)</f>
        <v>3.885</v>
      </c>
      <c r="U678" s="46" t="n">
        <f aca="false">C678/T678</f>
        <v>11.1711711711712</v>
      </c>
      <c r="V678" s="99" t="n">
        <f aca="false">VLOOKUP($B678,Gas!$B$3:$E$2506,4)</f>
        <v>0.486763007270753</v>
      </c>
    </row>
    <row r="679" customFormat="false" ht="12.75" hidden="false" customHeight="false" outlineLevel="0" collapsed="false">
      <c r="A679" s="95" t="n">
        <f aca="false">MONTH(B679)+(YEAR(B679)-1998)*12</f>
        <v>32</v>
      </c>
      <c r="B679" s="107" t="n">
        <v>36739</v>
      </c>
      <c r="C679" s="97" t="n">
        <v>41.99</v>
      </c>
      <c r="D679" s="98" t="n">
        <f aca="false">LN(C679/C678)</f>
        <v>-0.0330279464102572</v>
      </c>
      <c r="E679" s="106" t="n">
        <f aca="false">STDEV(D670:D679)*SQRT(trade_day)</f>
        <v>3.01836218507473</v>
      </c>
      <c r="F679" s="97"/>
      <c r="G679" s="103" t="n">
        <f aca="false">IF(G$1="P",MAX(0,G$2-$C679),IF(G$1="C",MAX(0,$C679-G$2)))</f>
        <v>0</v>
      </c>
      <c r="H679" s="103" t="n">
        <f aca="false">IF(H$1="P",MAX(0,H$2-$C679),IF(H$1="C",MAX(0,$C679-H$2)))</f>
        <v>0</v>
      </c>
      <c r="I679" s="103" t="n">
        <f aca="false">IF(I$1="P",MAX(0,I$2-$C679),IF(I$1="C",MAX(0,$C679-I$2)))</f>
        <v>0</v>
      </c>
      <c r="J679" s="103" t="n">
        <f aca="false">IF(J$1="P",MAX(0,J$2-$C679),IF(J$1="C",MAX(0,$C679-J$2)))</f>
        <v>0</v>
      </c>
      <c r="K679" s="103" t="n">
        <f aca="false">IF(K$1="P",MAX(0,K$2-$C679),IF(K$1="C",MAX(0,$C679-K$2)))</f>
        <v>0</v>
      </c>
      <c r="L679" s="103" t="n">
        <f aca="false">IF(L$1="P",MAX(0,L$2-$C679),IF(L$1="C",MAX(0,$C679-L$2)))</f>
        <v>8.01</v>
      </c>
      <c r="M679" s="103" t="n">
        <f aca="false">IF(M$1="P",MAX(0,M$2-$C679),IF(M$1="C",MAX(0,$C679-M$2)))</f>
        <v>16.99</v>
      </c>
      <c r="N679" s="103" t="n">
        <f aca="false">IF(N$1="P",MAX(0,N$2-$C679),IF(N$1="C",MAX(0,$C679-N$2)))</f>
        <v>11.99</v>
      </c>
      <c r="O679" s="103" t="n">
        <f aca="false">IF(O$1="P",MAX(0,O$2-$C679),IF(O$1="C",MAX(0,$C679-O$2)))</f>
        <v>6.99</v>
      </c>
      <c r="P679" s="103" t="n">
        <f aca="false">IF(P$1="P",MAX(0,P$2-$C679),IF(P$1="C",MAX(0,$C679-P$2)))</f>
        <v>1.99</v>
      </c>
      <c r="Q679" s="103" t="n">
        <f aca="false">IF(Q$1="P",MAX(0,Q$2-$C679),IF(Q$1="C",MAX(0,$C679-Q$2)))</f>
        <v>0</v>
      </c>
      <c r="R679" s="103" t="n">
        <f aca="false">IF(R$1="P",MAX(0,R$2-$C679),IF(R$1="C",MAX(0,$C679-R$2)))</f>
        <v>0</v>
      </c>
      <c r="S679" s="104" t="n">
        <f aca="false">A679</f>
        <v>32</v>
      </c>
      <c r="T679" s="105" t="n">
        <f aca="false">VLOOKUP($B679,Gas!$B$3:$E$2506,2)</f>
        <v>3.76</v>
      </c>
      <c r="U679" s="46" t="n">
        <f aca="false">C679/T679</f>
        <v>11.1675531914894</v>
      </c>
      <c r="V679" s="99" t="n">
        <f aca="false">VLOOKUP($B679,Gas!$B$3:$E$2506,4)</f>
        <v>0.525177458631704</v>
      </c>
    </row>
    <row r="680" customFormat="false" ht="12.75" hidden="false" customHeight="false" outlineLevel="0" collapsed="false">
      <c r="A680" s="95" t="n">
        <f aca="false">MONTH(B680)+(YEAR(B680)-1998)*12</f>
        <v>32</v>
      </c>
      <c r="B680" s="107" t="n">
        <v>36740</v>
      </c>
      <c r="C680" s="97" t="n">
        <v>43.03</v>
      </c>
      <c r="D680" s="98" t="n">
        <f aca="false">LN(C680/C679)</f>
        <v>0.0244660521544064</v>
      </c>
      <c r="E680" s="106" t="n">
        <f aca="false">STDEV(D671:D680)*SQRT(trade_day)</f>
        <v>2.51670784928432</v>
      </c>
      <c r="F680" s="97"/>
      <c r="G680" s="103" t="n">
        <f aca="false">IF(G$1="P",MAX(0,G$2-$C680),IF(G$1="C",MAX(0,$C680-G$2)))</f>
        <v>0</v>
      </c>
      <c r="H680" s="103" t="n">
        <f aca="false">IF(H$1="P",MAX(0,H$2-$C680),IF(H$1="C",MAX(0,$C680-H$2)))</f>
        <v>0</v>
      </c>
      <c r="I680" s="103" t="n">
        <f aca="false">IF(I$1="P",MAX(0,I$2-$C680),IF(I$1="C",MAX(0,$C680-I$2)))</f>
        <v>0</v>
      </c>
      <c r="J680" s="103" t="n">
        <f aca="false">IF(J$1="P",MAX(0,J$2-$C680),IF(J$1="C",MAX(0,$C680-J$2)))</f>
        <v>0</v>
      </c>
      <c r="K680" s="103" t="n">
        <f aca="false">IF(K$1="P",MAX(0,K$2-$C680),IF(K$1="C",MAX(0,$C680-K$2)))</f>
        <v>0</v>
      </c>
      <c r="L680" s="103" t="n">
        <f aca="false">IF(L$1="P",MAX(0,L$2-$C680),IF(L$1="C",MAX(0,$C680-L$2)))</f>
        <v>6.97</v>
      </c>
      <c r="M680" s="103" t="n">
        <f aca="false">IF(M$1="P",MAX(0,M$2-$C680),IF(M$1="C",MAX(0,$C680-M$2)))</f>
        <v>18.03</v>
      </c>
      <c r="N680" s="103" t="n">
        <f aca="false">IF(N$1="P",MAX(0,N$2-$C680),IF(N$1="C",MAX(0,$C680-N$2)))</f>
        <v>13.03</v>
      </c>
      <c r="O680" s="103" t="n">
        <f aca="false">IF(O$1="P",MAX(0,O$2-$C680),IF(O$1="C",MAX(0,$C680-O$2)))</f>
        <v>8.03</v>
      </c>
      <c r="P680" s="103" t="n">
        <f aca="false">IF(P$1="P",MAX(0,P$2-$C680),IF(P$1="C",MAX(0,$C680-P$2)))</f>
        <v>3.03</v>
      </c>
      <c r="Q680" s="103" t="n">
        <f aca="false">IF(Q$1="P",MAX(0,Q$2-$C680),IF(Q$1="C",MAX(0,$C680-Q$2)))</f>
        <v>0</v>
      </c>
      <c r="R680" s="103" t="n">
        <f aca="false">IF(R$1="P",MAX(0,R$2-$C680),IF(R$1="C",MAX(0,$C680-R$2)))</f>
        <v>0</v>
      </c>
      <c r="S680" s="104" t="n">
        <f aca="false">A680</f>
        <v>32</v>
      </c>
      <c r="T680" s="105" t="n">
        <f aca="false">VLOOKUP($B680,Gas!$B$3:$E$2506,2)</f>
        <v>3.74</v>
      </c>
      <c r="U680" s="46" t="n">
        <f aca="false">C680/T680</f>
        <v>11.5053475935829</v>
      </c>
      <c r="V680" s="99" t="n">
        <f aca="false">VLOOKUP($B680,Gas!$B$3:$E$2506,4)</f>
        <v>0.524871932570034</v>
      </c>
    </row>
    <row r="681" customFormat="false" ht="12.75" hidden="false" customHeight="false" outlineLevel="0" collapsed="false">
      <c r="A681" s="95" t="n">
        <f aca="false">MONTH(B681)+(YEAR(B681)-1998)*12</f>
        <v>32</v>
      </c>
      <c r="B681" s="107" t="n">
        <v>36741</v>
      </c>
      <c r="C681" s="97" t="n">
        <v>44.21</v>
      </c>
      <c r="D681" s="98" t="n">
        <f aca="false">LN(C681/C680)</f>
        <v>0.0270534609876435</v>
      </c>
      <c r="E681" s="106" t="n">
        <f aca="false">STDEV(D672:D681)*SQRT(trade_day)</f>
        <v>2.49304167250472</v>
      </c>
      <c r="F681" s="97"/>
      <c r="G681" s="103" t="n">
        <f aca="false">IF(G$1="P",MAX(0,G$2-$C681),IF(G$1="C",MAX(0,$C681-G$2)))</f>
        <v>0</v>
      </c>
      <c r="H681" s="103" t="n">
        <f aca="false">IF(H$1="P",MAX(0,H$2-$C681),IF(H$1="C",MAX(0,$C681-H$2)))</f>
        <v>0</v>
      </c>
      <c r="I681" s="103" t="n">
        <f aca="false">IF(I$1="P",MAX(0,I$2-$C681),IF(I$1="C",MAX(0,$C681-I$2)))</f>
        <v>0</v>
      </c>
      <c r="J681" s="103" t="n">
        <f aca="false">IF(J$1="P",MAX(0,J$2-$C681),IF(J$1="C",MAX(0,$C681-J$2)))</f>
        <v>0</v>
      </c>
      <c r="K681" s="103" t="n">
        <f aca="false">IF(K$1="P",MAX(0,K$2-$C681),IF(K$1="C",MAX(0,$C681-K$2)))</f>
        <v>0</v>
      </c>
      <c r="L681" s="103" t="n">
        <f aca="false">IF(L$1="P",MAX(0,L$2-$C681),IF(L$1="C",MAX(0,$C681-L$2)))</f>
        <v>5.79</v>
      </c>
      <c r="M681" s="103" t="n">
        <f aca="false">IF(M$1="P",MAX(0,M$2-$C681),IF(M$1="C",MAX(0,$C681-M$2)))</f>
        <v>19.21</v>
      </c>
      <c r="N681" s="103" t="n">
        <f aca="false">IF(N$1="P",MAX(0,N$2-$C681),IF(N$1="C",MAX(0,$C681-N$2)))</f>
        <v>14.21</v>
      </c>
      <c r="O681" s="103" t="n">
        <f aca="false">IF(O$1="P",MAX(0,O$2-$C681),IF(O$1="C",MAX(0,$C681-O$2)))</f>
        <v>9.21</v>
      </c>
      <c r="P681" s="103" t="n">
        <f aca="false">IF(P$1="P",MAX(0,P$2-$C681),IF(P$1="C",MAX(0,$C681-P$2)))</f>
        <v>4.21</v>
      </c>
      <c r="Q681" s="103" t="n">
        <f aca="false">IF(Q$1="P",MAX(0,Q$2-$C681),IF(Q$1="C",MAX(0,$C681-Q$2)))</f>
        <v>0</v>
      </c>
      <c r="R681" s="103" t="n">
        <f aca="false">IF(R$1="P",MAX(0,R$2-$C681),IF(R$1="C",MAX(0,$C681-R$2)))</f>
        <v>0</v>
      </c>
      <c r="S681" s="104" t="n">
        <f aca="false">A681</f>
        <v>32</v>
      </c>
      <c r="T681" s="105" t="n">
        <f aca="false">VLOOKUP($B681,Gas!$B$3:$E$2506,2)</f>
        <v>4.04</v>
      </c>
      <c r="U681" s="46" t="n">
        <f aca="false">C681/T681</f>
        <v>10.9430693069307</v>
      </c>
      <c r="V681" s="99" t="n">
        <f aca="false">VLOOKUP($B681,Gas!$B$3:$E$2506,4)</f>
        <v>0.718187796097569</v>
      </c>
    </row>
    <row r="682" customFormat="false" ht="12.75" hidden="false" customHeight="false" outlineLevel="0" collapsed="false">
      <c r="A682" s="95" t="n">
        <f aca="false">MONTH(B682)+(YEAR(B682)-1998)*12</f>
        <v>32</v>
      </c>
      <c r="B682" s="107" t="n">
        <v>36742</v>
      </c>
      <c r="C682" s="97" t="n">
        <v>36.36</v>
      </c>
      <c r="D682" s="98" t="n">
        <f aca="false">LN(C682/C681)</f>
        <v>-0.195481738528874</v>
      </c>
      <c r="E682" s="106" t="n">
        <f aca="false">STDEV(D673:D682)*SQRT(trade_day)</f>
        <v>2.60050353839571</v>
      </c>
      <c r="F682" s="97"/>
      <c r="G682" s="103" t="n">
        <f aca="false">IF(G$1="P",MAX(0,G$2-$C682),IF(G$1="C",MAX(0,$C682-G$2)))</f>
        <v>0</v>
      </c>
      <c r="H682" s="103" t="n">
        <f aca="false">IF(H$1="P",MAX(0,H$2-$C682),IF(H$1="C",MAX(0,$C682-H$2)))</f>
        <v>0</v>
      </c>
      <c r="I682" s="103" t="n">
        <f aca="false">IF(I$1="P",MAX(0,I$2-$C682),IF(I$1="C",MAX(0,$C682-I$2)))</f>
        <v>0</v>
      </c>
      <c r="J682" s="103" t="n">
        <f aca="false">IF(J$1="P",MAX(0,J$2-$C682),IF(J$1="C",MAX(0,$C682-J$2)))</f>
        <v>0</v>
      </c>
      <c r="K682" s="103" t="n">
        <f aca="false">IF(K$1="P",MAX(0,K$2-$C682),IF(K$1="C",MAX(0,$C682-K$2)))</f>
        <v>3.64</v>
      </c>
      <c r="L682" s="103" t="n">
        <f aca="false">IF(L$1="P",MAX(0,L$2-$C682),IF(L$1="C",MAX(0,$C682-L$2)))</f>
        <v>13.64</v>
      </c>
      <c r="M682" s="103" t="n">
        <f aca="false">IF(M$1="P",MAX(0,M$2-$C682),IF(M$1="C",MAX(0,$C682-M$2)))</f>
        <v>11.36</v>
      </c>
      <c r="N682" s="103" t="n">
        <f aca="false">IF(N$1="P",MAX(0,N$2-$C682),IF(N$1="C",MAX(0,$C682-N$2)))</f>
        <v>6.36</v>
      </c>
      <c r="O682" s="103" t="n">
        <f aca="false">IF(O$1="P",MAX(0,O$2-$C682),IF(O$1="C",MAX(0,$C682-O$2)))</f>
        <v>1.36</v>
      </c>
      <c r="P682" s="103" t="n">
        <f aca="false">IF(P$1="P",MAX(0,P$2-$C682),IF(P$1="C",MAX(0,$C682-P$2)))</f>
        <v>0</v>
      </c>
      <c r="Q682" s="103" t="n">
        <f aca="false">IF(Q$1="P",MAX(0,Q$2-$C682),IF(Q$1="C",MAX(0,$C682-Q$2)))</f>
        <v>0</v>
      </c>
      <c r="R682" s="103" t="n">
        <f aca="false">IF(R$1="P",MAX(0,R$2-$C682),IF(R$1="C",MAX(0,$C682-R$2)))</f>
        <v>0</v>
      </c>
      <c r="S682" s="104" t="n">
        <f aca="false">A682</f>
        <v>32</v>
      </c>
      <c r="T682" s="105" t="n">
        <f aca="false">VLOOKUP($B682,Gas!$B$3:$E$2506,2)</f>
        <v>4.22</v>
      </c>
      <c r="U682" s="46" t="n">
        <f aca="false">C682/T682</f>
        <v>8.61611374407583</v>
      </c>
      <c r="V682" s="99" t="n">
        <f aca="false">VLOOKUP($B682,Gas!$B$3:$E$2506,4)</f>
        <v>0.696831088982731</v>
      </c>
    </row>
    <row r="683" customFormat="false" ht="12.75" hidden="false" customHeight="false" outlineLevel="0" collapsed="false">
      <c r="A683" s="95" t="n">
        <f aca="false">MONTH(B683)+(YEAR(B683)-1998)*12</f>
        <v>32</v>
      </c>
      <c r="B683" s="107" t="n">
        <v>36745</v>
      </c>
      <c r="C683" s="97" t="n">
        <v>56.63</v>
      </c>
      <c r="D683" s="98" t="n">
        <f aca="false">LN(C683/C682)</f>
        <v>0.443069610816436</v>
      </c>
      <c r="E683" s="106" t="n">
        <f aca="false">STDEV(D674:D683)*SQRT(trade_day)</f>
        <v>3.19742602622922</v>
      </c>
      <c r="F683" s="97"/>
      <c r="G683" s="103" t="n">
        <f aca="false">IF(G$1="P",MAX(0,G$2-$C683),IF(G$1="C",MAX(0,$C683-G$2)))</f>
        <v>0</v>
      </c>
      <c r="H683" s="103" t="n">
        <f aca="false">IF(H$1="P",MAX(0,H$2-$C683),IF(H$1="C",MAX(0,$C683-H$2)))</f>
        <v>0</v>
      </c>
      <c r="I683" s="103" t="n">
        <f aca="false">IF(I$1="P",MAX(0,I$2-$C683),IF(I$1="C",MAX(0,$C683-I$2)))</f>
        <v>0</v>
      </c>
      <c r="J683" s="103" t="n">
        <f aca="false">IF(J$1="P",MAX(0,J$2-$C683),IF(J$1="C",MAX(0,$C683-J$2)))</f>
        <v>0</v>
      </c>
      <c r="K683" s="103" t="n">
        <f aca="false">IF(K$1="P",MAX(0,K$2-$C683),IF(K$1="C",MAX(0,$C683-K$2)))</f>
        <v>0</v>
      </c>
      <c r="L683" s="103" t="n">
        <f aca="false">IF(L$1="P",MAX(0,L$2-$C683),IF(L$1="C",MAX(0,$C683-L$2)))</f>
        <v>0</v>
      </c>
      <c r="M683" s="103" t="n">
        <f aca="false">IF(M$1="P",MAX(0,M$2-$C683),IF(M$1="C",MAX(0,$C683-M$2)))</f>
        <v>31.63</v>
      </c>
      <c r="N683" s="103" t="n">
        <f aca="false">IF(N$1="P",MAX(0,N$2-$C683),IF(N$1="C",MAX(0,$C683-N$2)))</f>
        <v>26.63</v>
      </c>
      <c r="O683" s="103" t="n">
        <f aca="false">IF(O$1="P",MAX(0,O$2-$C683),IF(O$1="C",MAX(0,$C683-O$2)))</f>
        <v>21.63</v>
      </c>
      <c r="P683" s="103" t="n">
        <f aca="false">IF(P$1="P",MAX(0,P$2-$C683),IF(P$1="C",MAX(0,$C683-P$2)))</f>
        <v>16.63</v>
      </c>
      <c r="Q683" s="103" t="n">
        <f aca="false">IF(Q$1="P",MAX(0,Q$2-$C683),IF(Q$1="C",MAX(0,$C683-Q$2)))</f>
        <v>6.63</v>
      </c>
      <c r="R683" s="103" t="n">
        <f aca="false">IF(R$1="P",MAX(0,R$2-$C683),IF(R$1="C",MAX(0,$C683-R$2)))</f>
        <v>0</v>
      </c>
      <c r="S683" s="104" t="n">
        <f aca="false">A683</f>
        <v>32</v>
      </c>
      <c r="T683" s="105" t="n">
        <f aca="false">VLOOKUP($B683,Gas!$B$3:$E$2506,2)</f>
        <v>4.25</v>
      </c>
      <c r="U683" s="46" t="n">
        <f aca="false">C683/T683</f>
        <v>13.3247058823529</v>
      </c>
      <c r="V683" s="99" t="n">
        <f aca="false">VLOOKUP($B683,Gas!$B$3:$E$2506,4)</f>
        <v>0.591493085434429</v>
      </c>
    </row>
    <row r="684" customFormat="false" ht="12.75" hidden="false" customHeight="false" outlineLevel="0" collapsed="false">
      <c r="A684" s="95" t="n">
        <f aca="false">MONTH(B684)+(YEAR(B684)-1998)*12</f>
        <v>32</v>
      </c>
      <c r="B684" s="107" t="n">
        <v>36746</v>
      </c>
      <c r="C684" s="97" t="n">
        <v>84.97</v>
      </c>
      <c r="D684" s="98" t="n">
        <f aca="false">LN(C684/C683)</f>
        <v>0.405759372889736</v>
      </c>
      <c r="E684" s="106" t="n">
        <f aca="false">STDEV(D675:D684)*SQRT(trade_day)</f>
        <v>3.34059270040043</v>
      </c>
      <c r="F684" s="97"/>
      <c r="G684" s="103" t="n">
        <f aca="false">IF(G$1="P",MAX(0,G$2-$C684),IF(G$1="C",MAX(0,$C684-G$2)))</f>
        <v>0</v>
      </c>
      <c r="H684" s="103" t="n">
        <f aca="false">IF(H$1="P",MAX(0,H$2-$C684),IF(H$1="C",MAX(0,$C684-H$2)))</f>
        <v>0</v>
      </c>
      <c r="I684" s="103" t="n">
        <f aca="false">IF(I$1="P",MAX(0,I$2-$C684),IF(I$1="C",MAX(0,$C684-I$2)))</f>
        <v>0</v>
      </c>
      <c r="J684" s="103" t="n">
        <f aca="false">IF(J$1="P",MAX(0,J$2-$C684),IF(J$1="C",MAX(0,$C684-J$2)))</f>
        <v>0</v>
      </c>
      <c r="K684" s="103" t="n">
        <f aca="false">IF(K$1="P",MAX(0,K$2-$C684),IF(K$1="C",MAX(0,$C684-K$2)))</f>
        <v>0</v>
      </c>
      <c r="L684" s="103" t="n">
        <f aca="false">IF(L$1="P",MAX(0,L$2-$C684),IF(L$1="C",MAX(0,$C684-L$2)))</f>
        <v>0</v>
      </c>
      <c r="M684" s="103" t="n">
        <f aca="false">IF(M$1="P",MAX(0,M$2-$C684),IF(M$1="C",MAX(0,$C684-M$2)))</f>
        <v>59.97</v>
      </c>
      <c r="N684" s="103" t="n">
        <f aca="false">IF(N$1="P",MAX(0,N$2-$C684),IF(N$1="C",MAX(0,$C684-N$2)))</f>
        <v>54.97</v>
      </c>
      <c r="O684" s="103" t="n">
        <f aca="false">IF(O$1="P",MAX(0,O$2-$C684),IF(O$1="C",MAX(0,$C684-O$2)))</f>
        <v>49.97</v>
      </c>
      <c r="P684" s="103" t="n">
        <f aca="false">IF(P$1="P",MAX(0,P$2-$C684),IF(P$1="C",MAX(0,$C684-P$2)))</f>
        <v>44.97</v>
      </c>
      <c r="Q684" s="103" t="n">
        <f aca="false">IF(Q$1="P",MAX(0,Q$2-$C684),IF(Q$1="C",MAX(0,$C684-Q$2)))</f>
        <v>34.97</v>
      </c>
      <c r="R684" s="103" t="n">
        <f aca="false">IF(R$1="P",MAX(0,R$2-$C684),IF(R$1="C",MAX(0,$C684-R$2)))</f>
        <v>0</v>
      </c>
      <c r="S684" s="104" t="n">
        <f aca="false">A684</f>
        <v>32</v>
      </c>
      <c r="T684" s="105" t="n">
        <f aca="false">VLOOKUP($B684,Gas!$B$3:$E$2506,2)</f>
        <v>4.385</v>
      </c>
      <c r="U684" s="46" t="n">
        <f aca="false">C684/T684</f>
        <v>19.3774230330673</v>
      </c>
      <c r="V684" s="99" t="n">
        <f aca="false">VLOOKUP($B684,Gas!$B$3:$E$2506,4)</f>
        <v>0.58761273785582</v>
      </c>
    </row>
    <row r="685" customFormat="false" ht="12.75" hidden="false" customHeight="false" outlineLevel="0" collapsed="false">
      <c r="A685" s="95" t="n">
        <f aca="false">MONTH(B685)+(YEAR(B685)-1998)*12</f>
        <v>32</v>
      </c>
      <c r="B685" s="107" t="n">
        <v>36747</v>
      </c>
      <c r="C685" s="97" t="n">
        <v>104.4</v>
      </c>
      <c r="D685" s="98" t="n">
        <f aca="false">LN(C685/C684)</f>
        <v>0.205931422433088</v>
      </c>
      <c r="E685" s="106" t="n">
        <f aca="false">STDEV(D676:D685)*SQRT(trade_day)</f>
        <v>3.22431146335918</v>
      </c>
      <c r="F685" s="97"/>
      <c r="G685" s="103" t="n">
        <f aca="false">IF(G$1="P",MAX(0,G$2-$C685),IF(G$1="C",MAX(0,$C685-G$2)))</f>
        <v>0</v>
      </c>
      <c r="H685" s="103" t="n">
        <f aca="false">IF(H$1="P",MAX(0,H$2-$C685),IF(H$1="C",MAX(0,$C685-H$2)))</f>
        <v>0</v>
      </c>
      <c r="I685" s="103" t="n">
        <f aca="false">IF(I$1="P",MAX(0,I$2-$C685),IF(I$1="C",MAX(0,$C685-I$2)))</f>
        <v>0</v>
      </c>
      <c r="J685" s="103" t="n">
        <f aca="false">IF(J$1="P",MAX(0,J$2-$C685),IF(J$1="C",MAX(0,$C685-J$2)))</f>
        <v>0</v>
      </c>
      <c r="K685" s="103" t="n">
        <f aca="false">IF(K$1="P",MAX(0,K$2-$C685),IF(K$1="C",MAX(0,$C685-K$2)))</f>
        <v>0</v>
      </c>
      <c r="L685" s="103" t="n">
        <f aca="false">IF(L$1="P",MAX(0,L$2-$C685),IF(L$1="C",MAX(0,$C685-L$2)))</f>
        <v>0</v>
      </c>
      <c r="M685" s="103" t="n">
        <f aca="false">IF(M$1="P",MAX(0,M$2-$C685),IF(M$1="C",MAX(0,$C685-M$2)))</f>
        <v>79.4</v>
      </c>
      <c r="N685" s="103" t="n">
        <f aca="false">IF(N$1="P",MAX(0,N$2-$C685),IF(N$1="C",MAX(0,$C685-N$2)))</f>
        <v>74.4</v>
      </c>
      <c r="O685" s="103" t="n">
        <f aca="false">IF(O$1="P",MAX(0,O$2-$C685),IF(O$1="C",MAX(0,$C685-O$2)))</f>
        <v>69.4</v>
      </c>
      <c r="P685" s="103" t="n">
        <f aca="false">IF(P$1="P",MAX(0,P$2-$C685),IF(P$1="C",MAX(0,$C685-P$2)))</f>
        <v>64.4</v>
      </c>
      <c r="Q685" s="103" t="n">
        <f aca="false">IF(Q$1="P",MAX(0,Q$2-$C685),IF(Q$1="C",MAX(0,$C685-Q$2)))</f>
        <v>54.4</v>
      </c>
      <c r="R685" s="103" t="n">
        <f aca="false">IF(R$1="P",MAX(0,R$2-$C685),IF(R$1="C",MAX(0,$C685-R$2)))</f>
        <v>4.39999</v>
      </c>
      <c r="S685" s="104" t="n">
        <f aca="false">A685</f>
        <v>32</v>
      </c>
      <c r="T685" s="105" t="n">
        <f aca="false">VLOOKUP($B685,Gas!$B$3:$E$2506,2)</f>
        <v>4.45</v>
      </c>
      <c r="U685" s="46" t="n">
        <f aca="false">C685/T685</f>
        <v>23.4606741573034</v>
      </c>
      <c r="V685" s="99" t="n">
        <f aca="false">VLOOKUP($B685,Gas!$B$3:$E$2506,4)</f>
        <v>0.582015602469586</v>
      </c>
    </row>
    <row r="686" customFormat="false" ht="12.75" hidden="false" customHeight="false" outlineLevel="0" collapsed="false">
      <c r="A686" s="95" t="n">
        <f aca="false">MONTH(B686)+(YEAR(B686)-1998)*12</f>
        <v>32</v>
      </c>
      <c r="B686" s="107" t="n">
        <v>36748</v>
      </c>
      <c r="C686" s="97" t="n">
        <v>50.16</v>
      </c>
      <c r="D686" s="98" t="n">
        <f aca="false">LN(C686/C685)</f>
        <v>-0.733011779123873</v>
      </c>
      <c r="E686" s="106" t="n">
        <f aca="false">STDEV(D677:D686)*SQRT(trade_day)</f>
        <v>5.47340482631965</v>
      </c>
      <c r="F686" s="97"/>
      <c r="G686" s="103" t="n">
        <f aca="false">IF(G$1="P",MAX(0,G$2-$C686),IF(G$1="C",MAX(0,$C686-G$2)))</f>
        <v>0</v>
      </c>
      <c r="H686" s="103" t="n">
        <f aca="false">IF(H$1="P",MAX(0,H$2-$C686),IF(H$1="C",MAX(0,$C686-H$2)))</f>
        <v>0</v>
      </c>
      <c r="I686" s="103" t="n">
        <f aca="false">IF(I$1="P",MAX(0,I$2-$C686),IF(I$1="C",MAX(0,$C686-I$2)))</f>
        <v>0</v>
      </c>
      <c r="J686" s="103" t="n">
        <f aca="false">IF(J$1="P",MAX(0,J$2-$C686),IF(J$1="C",MAX(0,$C686-J$2)))</f>
        <v>0</v>
      </c>
      <c r="K686" s="103" t="n">
        <f aca="false">IF(K$1="P",MAX(0,K$2-$C686),IF(K$1="C",MAX(0,$C686-K$2)))</f>
        <v>0</v>
      </c>
      <c r="L686" s="103" t="n">
        <f aca="false">IF(L$1="P",MAX(0,L$2-$C686),IF(L$1="C",MAX(0,$C686-L$2)))</f>
        <v>0</v>
      </c>
      <c r="M686" s="103" t="n">
        <f aca="false">IF(M$1="P",MAX(0,M$2-$C686),IF(M$1="C",MAX(0,$C686-M$2)))</f>
        <v>25.16</v>
      </c>
      <c r="N686" s="103" t="n">
        <f aca="false">IF(N$1="P",MAX(0,N$2-$C686),IF(N$1="C",MAX(0,$C686-N$2)))</f>
        <v>20.16</v>
      </c>
      <c r="O686" s="103" t="n">
        <f aca="false">IF(O$1="P",MAX(0,O$2-$C686),IF(O$1="C",MAX(0,$C686-O$2)))</f>
        <v>15.16</v>
      </c>
      <c r="P686" s="103" t="n">
        <f aca="false">IF(P$1="P",MAX(0,P$2-$C686),IF(P$1="C",MAX(0,$C686-P$2)))</f>
        <v>10.16</v>
      </c>
      <c r="Q686" s="103" t="n">
        <f aca="false">IF(Q$1="P",MAX(0,Q$2-$C686),IF(Q$1="C",MAX(0,$C686-Q$2)))</f>
        <v>0.159999999999997</v>
      </c>
      <c r="R686" s="103" t="n">
        <f aca="false">IF(R$1="P",MAX(0,R$2-$C686),IF(R$1="C",MAX(0,$C686-R$2)))</f>
        <v>0</v>
      </c>
      <c r="S686" s="104" t="n">
        <f aca="false">A686</f>
        <v>32</v>
      </c>
      <c r="T686" s="105" t="n">
        <f aca="false">VLOOKUP($B686,Gas!$B$3:$E$2506,2)</f>
        <v>4.475</v>
      </c>
      <c r="U686" s="46" t="n">
        <f aca="false">C686/T686</f>
        <v>11.208938547486</v>
      </c>
      <c r="V686" s="99" t="n">
        <f aca="false">VLOOKUP($B686,Gas!$B$3:$E$2506,4)</f>
        <v>0.57768309633972</v>
      </c>
    </row>
    <row r="687" customFormat="false" ht="12.75" hidden="false" customHeight="false" outlineLevel="0" collapsed="false">
      <c r="A687" s="95" t="n">
        <f aca="false">MONTH(B687)+(YEAR(B687)-1998)*12</f>
        <v>32</v>
      </c>
      <c r="B687" s="107" t="n">
        <v>36749</v>
      </c>
      <c r="C687" s="97" t="n">
        <v>35.55</v>
      </c>
      <c r="D687" s="98" t="n">
        <f aca="false">LN(C687/C686)</f>
        <v>-0.344277740075415</v>
      </c>
      <c r="E687" s="106" t="n">
        <f aca="false">STDEV(D678:D687)*SQRT(trade_day)</f>
        <v>5.63695231826585</v>
      </c>
      <c r="F687" s="97"/>
      <c r="G687" s="103" t="n">
        <f aca="false">IF(G$1="P",MAX(0,G$2-$C687),IF(G$1="C",MAX(0,$C687-G$2)))</f>
        <v>0</v>
      </c>
      <c r="H687" s="103" t="n">
        <f aca="false">IF(H$1="P",MAX(0,H$2-$C687),IF(H$1="C",MAX(0,$C687-H$2)))</f>
        <v>0</v>
      </c>
      <c r="I687" s="103" t="n">
        <f aca="false">IF(I$1="P",MAX(0,I$2-$C687),IF(I$1="C",MAX(0,$C687-I$2)))</f>
        <v>0</v>
      </c>
      <c r="J687" s="103" t="n">
        <f aca="false">IF(J$1="P",MAX(0,J$2-$C687),IF(J$1="C",MAX(0,$C687-J$2)))</f>
        <v>0</v>
      </c>
      <c r="K687" s="103" t="n">
        <f aca="false">IF(K$1="P",MAX(0,K$2-$C687),IF(K$1="C",MAX(0,$C687-K$2)))</f>
        <v>4.45</v>
      </c>
      <c r="L687" s="103" t="n">
        <f aca="false">IF(L$1="P",MAX(0,L$2-$C687),IF(L$1="C",MAX(0,$C687-L$2)))</f>
        <v>14.45</v>
      </c>
      <c r="M687" s="103" t="n">
        <f aca="false">IF(M$1="P",MAX(0,M$2-$C687),IF(M$1="C",MAX(0,$C687-M$2)))</f>
        <v>10.55</v>
      </c>
      <c r="N687" s="103" t="n">
        <f aca="false">IF(N$1="P",MAX(0,N$2-$C687),IF(N$1="C",MAX(0,$C687-N$2)))</f>
        <v>5.55</v>
      </c>
      <c r="O687" s="103" t="n">
        <f aca="false">IF(O$1="P",MAX(0,O$2-$C687),IF(O$1="C",MAX(0,$C687-O$2)))</f>
        <v>0.549999999999997</v>
      </c>
      <c r="P687" s="103" t="n">
        <f aca="false">IF(P$1="P",MAX(0,P$2-$C687),IF(P$1="C",MAX(0,$C687-P$2)))</f>
        <v>0</v>
      </c>
      <c r="Q687" s="103" t="n">
        <f aca="false">IF(Q$1="P",MAX(0,Q$2-$C687),IF(Q$1="C",MAX(0,$C687-Q$2)))</f>
        <v>0</v>
      </c>
      <c r="R687" s="103" t="n">
        <f aca="false">IF(R$1="P",MAX(0,R$2-$C687),IF(R$1="C",MAX(0,$C687-R$2)))</f>
        <v>0</v>
      </c>
      <c r="S687" s="104" t="n">
        <f aca="false">A687</f>
        <v>32</v>
      </c>
      <c r="T687" s="105" t="n">
        <f aca="false">VLOOKUP($B687,Gas!$B$3:$E$2506,2)</f>
        <v>4.43</v>
      </c>
      <c r="U687" s="46" t="n">
        <f aca="false">C687/T687</f>
        <v>8.02483069977427</v>
      </c>
      <c r="V687" s="99" t="n">
        <f aca="false">VLOOKUP($B687,Gas!$B$3:$E$2506,4)</f>
        <v>0.516235543426573</v>
      </c>
    </row>
    <row r="688" customFormat="false" ht="12.75" hidden="false" customHeight="false" outlineLevel="0" collapsed="false">
      <c r="A688" s="95" t="n">
        <f aca="false">MONTH(B688)+(YEAR(B688)-1998)*12</f>
        <v>32</v>
      </c>
      <c r="B688" s="107" t="n">
        <v>36752</v>
      </c>
      <c r="C688" s="97" t="n">
        <v>58.47</v>
      </c>
      <c r="D688" s="98" t="n">
        <f aca="false">LN(C688/C687)</f>
        <v>0.497573645938329</v>
      </c>
      <c r="E688" s="106" t="n">
        <f aca="false">STDEV(D679:D688)*SQRT(trade_day)</f>
        <v>6.09763810336562</v>
      </c>
      <c r="F688" s="97"/>
      <c r="G688" s="103" t="n">
        <f aca="false">IF(G$1="P",MAX(0,G$2-$C688),IF(G$1="C",MAX(0,$C688-G$2)))</f>
        <v>0</v>
      </c>
      <c r="H688" s="103" t="n">
        <f aca="false">IF(H$1="P",MAX(0,H$2-$C688),IF(H$1="C",MAX(0,$C688-H$2)))</f>
        <v>0</v>
      </c>
      <c r="I688" s="103" t="n">
        <f aca="false">IF(I$1="P",MAX(0,I$2-$C688),IF(I$1="C",MAX(0,$C688-I$2)))</f>
        <v>0</v>
      </c>
      <c r="J688" s="103" t="n">
        <f aca="false">IF(J$1="P",MAX(0,J$2-$C688),IF(J$1="C",MAX(0,$C688-J$2)))</f>
        <v>0</v>
      </c>
      <c r="K688" s="103" t="n">
        <f aca="false">IF(K$1="P",MAX(0,K$2-$C688),IF(K$1="C",MAX(0,$C688-K$2)))</f>
        <v>0</v>
      </c>
      <c r="L688" s="103" t="n">
        <f aca="false">IF(L$1="P",MAX(0,L$2-$C688),IF(L$1="C",MAX(0,$C688-L$2)))</f>
        <v>0</v>
      </c>
      <c r="M688" s="103" t="n">
        <f aca="false">IF(M$1="P",MAX(0,M$2-$C688),IF(M$1="C",MAX(0,$C688-M$2)))</f>
        <v>33.47</v>
      </c>
      <c r="N688" s="103" t="n">
        <f aca="false">IF(N$1="P",MAX(0,N$2-$C688),IF(N$1="C",MAX(0,$C688-N$2)))</f>
        <v>28.47</v>
      </c>
      <c r="O688" s="103" t="n">
        <f aca="false">IF(O$1="P",MAX(0,O$2-$C688),IF(O$1="C",MAX(0,$C688-O$2)))</f>
        <v>23.47</v>
      </c>
      <c r="P688" s="103" t="n">
        <f aca="false">IF(P$1="P",MAX(0,P$2-$C688),IF(P$1="C",MAX(0,$C688-P$2)))</f>
        <v>18.47</v>
      </c>
      <c r="Q688" s="103" t="n">
        <f aca="false">IF(Q$1="P",MAX(0,Q$2-$C688),IF(Q$1="C",MAX(0,$C688-Q$2)))</f>
        <v>8.47</v>
      </c>
      <c r="R688" s="103" t="n">
        <f aca="false">IF(R$1="P",MAX(0,R$2-$C688),IF(R$1="C",MAX(0,$C688-R$2)))</f>
        <v>0</v>
      </c>
      <c r="S688" s="104" t="n">
        <f aca="false">A688</f>
        <v>32</v>
      </c>
      <c r="T688" s="105" t="n">
        <f aca="false">VLOOKUP($B688,Gas!$B$3:$E$2506,2)</f>
        <v>4.445</v>
      </c>
      <c r="U688" s="46" t="n">
        <f aca="false">C688/T688</f>
        <v>13.1541057367829</v>
      </c>
      <c r="V688" s="99" t="n">
        <f aca="false">VLOOKUP($B688,Gas!$B$3:$E$2506,4)</f>
        <v>0.213094685543462</v>
      </c>
    </row>
    <row r="689" customFormat="false" ht="12.75" hidden="false" customHeight="false" outlineLevel="0" collapsed="false">
      <c r="A689" s="95" t="n">
        <f aca="false">MONTH(B689)+(YEAR(B689)-1998)*12</f>
        <v>32</v>
      </c>
      <c r="B689" s="107" t="n">
        <v>36753</v>
      </c>
      <c r="C689" s="97" t="n">
        <v>53.68</v>
      </c>
      <c r="D689" s="98" t="n">
        <f aca="false">LN(C689/C688)</f>
        <v>-0.0854733095241528</v>
      </c>
      <c r="E689" s="106" t="n">
        <f aca="false">STDEV(D680:D689)*SQRT(trade_day)</f>
        <v>6.11825356220316</v>
      </c>
      <c r="F689" s="97"/>
      <c r="G689" s="103" t="n">
        <f aca="false">IF(G$1="P",MAX(0,G$2-$C689),IF(G$1="C",MAX(0,$C689-G$2)))</f>
        <v>0</v>
      </c>
      <c r="H689" s="103" t="n">
        <f aca="false">IF(H$1="P",MAX(0,H$2-$C689),IF(H$1="C",MAX(0,$C689-H$2)))</f>
        <v>0</v>
      </c>
      <c r="I689" s="103" t="n">
        <f aca="false">IF(I$1="P",MAX(0,I$2-$C689),IF(I$1="C",MAX(0,$C689-I$2)))</f>
        <v>0</v>
      </c>
      <c r="J689" s="103" t="n">
        <f aca="false">IF(J$1="P",MAX(0,J$2-$C689),IF(J$1="C",MAX(0,$C689-J$2)))</f>
        <v>0</v>
      </c>
      <c r="K689" s="103" t="n">
        <f aca="false">IF(K$1="P",MAX(0,K$2-$C689),IF(K$1="C",MAX(0,$C689-K$2)))</f>
        <v>0</v>
      </c>
      <c r="L689" s="103" t="n">
        <f aca="false">IF(L$1="P",MAX(0,L$2-$C689),IF(L$1="C",MAX(0,$C689-L$2)))</f>
        <v>0</v>
      </c>
      <c r="M689" s="103" t="n">
        <f aca="false">IF(M$1="P",MAX(0,M$2-$C689),IF(M$1="C",MAX(0,$C689-M$2)))</f>
        <v>28.68</v>
      </c>
      <c r="N689" s="103" t="n">
        <f aca="false">IF(N$1="P",MAX(0,N$2-$C689),IF(N$1="C",MAX(0,$C689-N$2)))</f>
        <v>23.68</v>
      </c>
      <c r="O689" s="103" t="n">
        <f aca="false">IF(O$1="P",MAX(0,O$2-$C689),IF(O$1="C",MAX(0,$C689-O$2)))</f>
        <v>18.68</v>
      </c>
      <c r="P689" s="103" t="n">
        <f aca="false">IF(P$1="P",MAX(0,P$2-$C689),IF(P$1="C",MAX(0,$C689-P$2)))</f>
        <v>13.68</v>
      </c>
      <c r="Q689" s="103" t="n">
        <f aca="false">IF(Q$1="P",MAX(0,Q$2-$C689),IF(Q$1="C",MAX(0,$C689-Q$2)))</f>
        <v>3.68</v>
      </c>
      <c r="R689" s="103" t="n">
        <f aca="false">IF(R$1="P",MAX(0,R$2-$C689),IF(R$1="C",MAX(0,$C689-R$2)))</f>
        <v>0</v>
      </c>
      <c r="S689" s="104" t="n">
        <f aca="false">A689</f>
        <v>32</v>
      </c>
      <c r="T689" s="105" t="n">
        <f aca="false">VLOOKUP($B689,Gas!$B$3:$E$2506,2)</f>
        <v>4.43</v>
      </c>
      <c r="U689" s="46" t="n">
        <f aca="false">C689/T689</f>
        <v>12.117381489842</v>
      </c>
      <c r="V689" s="99" t="n">
        <f aca="false">VLOOKUP($B689,Gas!$B$3:$E$2506,4)</f>
        <v>0.218637606604371</v>
      </c>
    </row>
    <row r="690" customFormat="false" ht="12.75" hidden="false" customHeight="false" outlineLevel="0" collapsed="false">
      <c r="A690" s="95" t="n">
        <f aca="false">MONTH(B690)+(YEAR(B690)-1998)*12</f>
        <v>32</v>
      </c>
      <c r="B690" s="107" t="n">
        <v>36754</v>
      </c>
      <c r="C690" s="97" t="n">
        <v>34.58</v>
      </c>
      <c r="D690" s="98" t="n">
        <f aca="false">LN(C690/C689)</f>
        <v>-0.439765012408282</v>
      </c>
      <c r="E690" s="106" t="n">
        <f aca="false">STDEV(D681:D690)*SQRT(trade_day)</f>
        <v>6.54394642880236</v>
      </c>
      <c r="F690" s="97"/>
      <c r="G690" s="103" t="n">
        <f aca="false">IF(G$1="P",MAX(0,G$2-$C690),IF(G$1="C",MAX(0,$C690-G$2)))</f>
        <v>0</v>
      </c>
      <c r="H690" s="103" t="n">
        <f aca="false">IF(H$1="P",MAX(0,H$2-$C690),IF(H$1="C",MAX(0,$C690-H$2)))</f>
        <v>0</v>
      </c>
      <c r="I690" s="103" t="n">
        <f aca="false">IF(I$1="P",MAX(0,I$2-$C690),IF(I$1="C",MAX(0,$C690-I$2)))</f>
        <v>0</v>
      </c>
      <c r="J690" s="103" t="n">
        <f aca="false">IF(J$1="P",MAX(0,J$2-$C690),IF(J$1="C",MAX(0,$C690-J$2)))</f>
        <v>0.420000000000002</v>
      </c>
      <c r="K690" s="103" t="n">
        <f aca="false">IF(K$1="P",MAX(0,K$2-$C690),IF(K$1="C",MAX(0,$C690-K$2)))</f>
        <v>5.42</v>
      </c>
      <c r="L690" s="103" t="n">
        <f aca="false">IF(L$1="P",MAX(0,L$2-$C690),IF(L$1="C",MAX(0,$C690-L$2)))</f>
        <v>15.42</v>
      </c>
      <c r="M690" s="103" t="n">
        <f aca="false">IF(M$1="P",MAX(0,M$2-$C690),IF(M$1="C",MAX(0,$C690-M$2)))</f>
        <v>9.58</v>
      </c>
      <c r="N690" s="103" t="n">
        <f aca="false">IF(N$1="P",MAX(0,N$2-$C690),IF(N$1="C",MAX(0,$C690-N$2)))</f>
        <v>4.58</v>
      </c>
      <c r="O690" s="103" t="n">
        <f aca="false">IF(O$1="P",MAX(0,O$2-$C690),IF(O$1="C",MAX(0,$C690-O$2)))</f>
        <v>0</v>
      </c>
      <c r="P690" s="103" t="n">
        <f aca="false">IF(P$1="P",MAX(0,P$2-$C690),IF(P$1="C",MAX(0,$C690-P$2)))</f>
        <v>0</v>
      </c>
      <c r="Q690" s="103" t="n">
        <f aca="false">IF(Q$1="P",MAX(0,Q$2-$C690),IF(Q$1="C",MAX(0,$C690-Q$2)))</f>
        <v>0</v>
      </c>
      <c r="R690" s="103" t="n">
        <f aca="false">IF(R$1="P",MAX(0,R$2-$C690),IF(R$1="C",MAX(0,$C690-R$2)))</f>
        <v>0</v>
      </c>
      <c r="S690" s="104" t="n">
        <f aca="false">A690</f>
        <v>32</v>
      </c>
      <c r="T690" s="105" t="n">
        <f aca="false">VLOOKUP($B690,Gas!$B$3:$E$2506,2)</f>
        <v>4.24</v>
      </c>
      <c r="U690" s="46" t="n">
        <f aca="false">C690/T690</f>
        <v>8.15566037735849</v>
      </c>
      <c r="V690" s="99" t="n">
        <f aca="false">VLOOKUP($B690,Gas!$B$3:$E$2506,4)</f>
        <v>0.364267096081134</v>
      </c>
    </row>
    <row r="691" customFormat="false" ht="12.75" hidden="false" customHeight="false" outlineLevel="0" collapsed="false">
      <c r="A691" s="95" t="n">
        <f aca="false">MONTH(B691)+(YEAR(B691)-1998)*12</f>
        <v>32</v>
      </c>
      <c r="B691" s="107" t="n">
        <v>36755</v>
      </c>
      <c r="C691" s="97" t="n">
        <v>26.73</v>
      </c>
      <c r="D691" s="98" t="n">
        <f aca="false">LN(C691/C690)</f>
        <v>-0.257488950104317</v>
      </c>
      <c r="E691" s="106" t="n">
        <f aca="false">STDEV(D682:D691)*SQRT(trade_day)</f>
        <v>6.63883196801483</v>
      </c>
      <c r="F691" s="97"/>
      <c r="G691" s="103" t="n">
        <f aca="false">IF(G$1="P",MAX(0,G$2-$C691),IF(G$1="C",MAX(0,$C691-G$2)))</f>
        <v>0</v>
      </c>
      <c r="H691" s="103" t="n">
        <f aca="false">IF(H$1="P",MAX(0,H$2-$C691),IF(H$1="C",MAX(0,$C691-H$2)))</f>
        <v>0</v>
      </c>
      <c r="I691" s="103" t="n">
        <f aca="false">IF(I$1="P",MAX(0,I$2-$C691),IF(I$1="C",MAX(0,$C691-I$2)))</f>
        <v>3.27</v>
      </c>
      <c r="J691" s="103" t="n">
        <f aca="false">IF(J$1="P",MAX(0,J$2-$C691),IF(J$1="C",MAX(0,$C691-J$2)))</f>
        <v>8.27</v>
      </c>
      <c r="K691" s="103" t="n">
        <f aca="false">IF(K$1="P",MAX(0,K$2-$C691),IF(K$1="C",MAX(0,$C691-K$2)))</f>
        <v>13.27</v>
      </c>
      <c r="L691" s="103" t="n">
        <f aca="false">IF(L$1="P",MAX(0,L$2-$C691),IF(L$1="C",MAX(0,$C691-L$2)))</f>
        <v>23.27</v>
      </c>
      <c r="M691" s="103" t="n">
        <f aca="false">IF(M$1="P",MAX(0,M$2-$C691),IF(M$1="C",MAX(0,$C691-M$2)))</f>
        <v>1.73</v>
      </c>
      <c r="N691" s="103" t="n">
        <f aca="false">IF(N$1="P",MAX(0,N$2-$C691),IF(N$1="C",MAX(0,$C691-N$2)))</f>
        <v>0</v>
      </c>
      <c r="O691" s="103" t="n">
        <f aca="false">IF(O$1="P",MAX(0,O$2-$C691),IF(O$1="C",MAX(0,$C691-O$2)))</f>
        <v>0</v>
      </c>
      <c r="P691" s="103" t="n">
        <f aca="false">IF(P$1="P",MAX(0,P$2-$C691),IF(P$1="C",MAX(0,$C691-P$2)))</f>
        <v>0</v>
      </c>
      <c r="Q691" s="103" t="n">
        <f aca="false">IF(Q$1="P",MAX(0,Q$2-$C691),IF(Q$1="C",MAX(0,$C691-Q$2)))</f>
        <v>0</v>
      </c>
      <c r="R691" s="103" t="n">
        <f aca="false">IF(R$1="P",MAX(0,R$2-$C691),IF(R$1="C",MAX(0,$C691-R$2)))</f>
        <v>0</v>
      </c>
      <c r="S691" s="104" t="n">
        <f aca="false">A691</f>
        <v>32</v>
      </c>
      <c r="T691" s="105" t="n">
        <f aca="false">VLOOKUP($B691,Gas!$B$3:$E$2506,2)</f>
        <v>4.235</v>
      </c>
      <c r="U691" s="46" t="n">
        <f aca="false">C691/T691</f>
        <v>6.31168831168831</v>
      </c>
      <c r="V691" s="99" t="n">
        <f aca="false">VLOOKUP($B691,Gas!$B$3:$E$2506,4)</f>
        <v>0.364305900507344</v>
      </c>
    </row>
    <row r="692" customFormat="false" ht="12.75" hidden="false" customHeight="false" outlineLevel="0" collapsed="false">
      <c r="A692" s="95" t="n">
        <f aca="false">MONTH(B692)+(YEAR(B692)-1998)*12</f>
        <v>32</v>
      </c>
      <c r="B692" s="107" t="n">
        <v>36756</v>
      </c>
      <c r="C692" s="97" t="n">
        <v>25.38</v>
      </c>
      <c r="D692" s="98" t="n">
        <f aca="false">LN(C692/C691)</f>
        <v>-0.0518250678645861</v>
      </c>
      <c r="E692" s="106" t="n">
        <f aca="false">STDEV(D683:D692)*SQRT(trade_day)</f>
        <v>6.59025548900666</v>
      </c>
      <c r="F692" s="97"/>
      <c r="G692" s="103" t="n">
        <f aca="false">IF(G$1="P",MAX(0,G$2-$C692),IF(G$1="C",MAX(0,$C692-G$2)))</f>
        <v>0</v>
      </c>
      <c r="H692" s="103" t="n">
        <f aca="false">IF(H$1="P",MAX(0,H$2-$C692),IF(H$1="C",MAX(0,$C692-H$2)))</f>
        <v>0</v>
      </c>
      <c r="I692" s="103" t="n">
        <f aca="false">IF(I$1="P",MAX(0,I$2-$C692),IF(I$1="C",MAX(0,$C692-I$2)))</f>
        <v>4.62</v>
      </c>
      <c r="J692" s="103" t="n">
        <f aca="false">IF(J$1="P",MAX(0,J$2-$C692),IF(J$1="C",MAX(0,$C692-J$2)))</f>
        <v>9.62</v>
      </c>
      <c r="K692" s="103" t="n">
        <f aca="false">IF(K$1="P",MAX(0,K$2-$C692),IF(K$1="C",MAX(0,$C692-K$2)))</f>
        <v>14.62</v>
      </c>
      <c r="L692" s="103" t="n">
        <f aca="false">IF(L$1="P",MAX(0,L$2-$C692),IF(L$1="C",MAX(0,$C692-L$2)))</f>
        <v>24.62</v>
      </c>
      <c r="M692" s="103" t="n">
        <f aca="false">IF(M$1="P",MAX(0,M$2-$C692),IF(M$1="C",MAX(0,$C692-M$2)))</f>
        <v>0.379999999999999</v>
      </c>
      <c r="N692" s="103" t="n">
        <f aca="false">IF(N$1="P",MAX(0,N$2-$C692),IF(N$1="C",MAX(0,$C692-N$2)))</f>
        <v>0</v>
      </c>
      <c r="O692" s="103" t="n">
        <f aca="false">IF(O$1="P",MAX(0,O$2-$C692),IF(O$1="C",MAX(0,$C692-O$2)))</f>
        <v>0</v>
      </c>
      <c r="P692" s="103" t="n">
        <f aca="false">IF(P$1="P",MAX(0,P$2-$C692),IF(P$1="C",MAX(0,$C692-P$2)))</f>
        <v>0</v>
      </c>
      <c r="Q692" s="103" t="n">
        <f aca="false">IF(Q$1="P",MAX(0,Q$2-$C692),IF(Q$1="C",MAX(0,$C692-Q$2)))</f>
        <v>0</v>
      </c>
      <c r="R692" s="103" t="n">
        <f aca="false">IF(R$1="P",MAX(0,R$2-$C692),IF(R$1="C",MAX(0,$C692-R$2)))</f>
        <v>0</v>
      </c>
      <c r="S692" s="104" t="n">
        <f aca="false">A692</f>
        <v>32</v>
      </c>
      <c r="T692" s="105" t="n">
        <f aca="false">VLOOKUP($B692,Gas!$B$3:$E$2506,2)</f>
        <v>4.365</v>
      </c>
      <c r="U692" s="46" t="n">
        <f aca="false">C692/T692</f>
        <v>5.81443298969072</v>
      </c>
      <c r="V692" s="99" t="n">
        <f aca="false">VLOOKUP($B692,Gas!$B$3:$E$2506,4)</f>
        <v>0.360695287643611</v>
      </c>
    </row>
    <row r="693" customFormat="false" ht="12.75" hidden="false" customHeight="false" outlineLevel="0" collapsed="false">
      <c r="A693" s="95" t="n">
        <f aca="false">MONTH(B693)+(YEAR(B693)-1998)*12</f>
        <v>32</v>
      </c>
      <c r="B693" s="107" t="n">
        <v>36759</v>
      </c>
      <c r="C693" s="97" t="n">
        <v>25.31</v>
      </c>
      <c r="D693" s="98" t="n">
        <f aca="false">LN(C693/C692)</f>
        <v>-0.00276188772920898</v>
      </c>
      <c r="E693" s="106" t="n">
        <f aca="false">STDEV(D684:D693)*SQRT(trade_day)</f>
        <v>6.04450444019247</v>
      </c>
      <c r="F693" s="97"/>
      <c r="G693" s="103" t="n">
        <f aca="false">IF(G$1="P",MAX(0,G$2-$C693),IF(G$1="C",MAX(0,$C693-G$2)))</f>
        <v>0</v>
      </c>
      <c r="H693" s="103" t="n">
        <f aca="false">IF(H$1="P",MAX(0,H$2-$C693),IF(H$1="C",MAX(0,$C693-H$2)))</f>
        <v>0</v>
      </c>
      <c r="I693" s="103" t="n">
        <f aca="false">IF(I$1="P",MAX(0,I$2-$C693),IF(I$1="C",MAX(0,$C693-I$2)))</f>
        <v>4.69</v>
      </c>
      <c r="J693" s="103" t="n">
        <f aca="false">IF(J$1="P",MAX(0,J$2-$C693),IF(J$1="C",MAX(0,$C693-J$2)))</f>
        <v>9.69</v>
      </c>
      <c r="K693" s="103" t="n">
        <f aca="false">IF(K$1="P",MAX(0,K$2-$C693),IF(K$1="C",MAX(0,$C693-K$2)))</f>
        <v>14.69</v>
      </c>
      <c r="L693" s="103" t="n">
        <f aca="false">IF(L$1="P",MAX(0,L$2-$C693),IF(L$1="C",MAX(0,$C693-L$2)))</f>
        <v>24.69</v>
      </c>
      <c r="M693" s="103" t="n">
        <f aca="false">IF(M$1="P",MAX(0,M$2-$C693),IF(M$1="C",MAX(0,$C693-M$2)))</f>
        <v>0.309999999999999</v>
      </c>
      <c r="N693" s="103" t="n">
        <f aca="false">IF(N$1="P",MAX(0,N$2-$C693),IF(N$1="C",MAX(0,$C693-N$2)))</f>
        <v>0</v>
      </c>
      <c r="O693" s="103" t="n">
        <f aca="false">IF(O$1="P",MAX(0,O$2-$C693),IF(O$1="C",MAX(0,$C693-O$2)))</f>
        <v>0</v>
      </c>
      <c r="P693" s="103" t="n">
        <f aca="false">IF(P$1="P",MAX(0,P$2-$C693),IF(P$1="C",MAX(0,$C693-P$2)))</f>
        <v>0</v>
      </c>
      <c r="Q693" s="103" t="n">
        <f aca="false">IF(Q$1="P",MAX(0,Q$2-$C693),IF(Q$1="C",MAX(0,$C693-Q$2)))</f>
        <v>0</v>
      </c>
      <c r="R693" s="103" t="n">
        <f aca="false">IF(R$1="P",MAX(0,R$2-$C693),IF(R$1="C",MAX(0,$C693-R$2)))</f>
        <v>0</v>
      </c>
      <c r="S693" s="104" t="n">
        <f aca="false">A693</f>
        <v>32</v>
      </c>
      <c r="T693" s="105" t="n">
        <f aca="false">VLOOKUP($B693,Gas!$B$3:$E$2506,2)</f>
        <v>4.385</v>
      </c>
      <c r="U693" s="46" t="n">
        <f aca="false">C693/T693</f>
        <v>5.77194982896237</v>
      </c>
      <c r="V693" s="99" t="n">
        <f aca="false">VLOOKUP($B693,Gas!$B$3:$E$2506,4)</f>
        <v>0.341195301027349</v>
      </c>
    </row>
    <row r="694" customFormat="false" ht="12.75" hidden="false" customHeight="false" outlineLevel="0" collapsed="false">
      <c r="A694" s="95" t="n">
        <f aca="false">MONTH(B694)+(YEAR(B694)-1998)*12</f>
        <v>32</v>
      </c>
      <c r="B694" s="107" t="n">
        <v>36760</v>
      </c>
      <c r="C694" s="97" t="n">
        <v>23.56</v>
      </c>
      <c r="D694" s="98" t="n">
        <f aca="false">LN(C694/C693)</f>
        <v>-0.0716492157736468</v>
      </c>
      <c r="E694" s="106" t="n">
        <f aca="false">STDEV(D685:D694)*SQRT(trade_day)</f>
        <v>5.4162899523286</v>
      </c>
      <c r="F694" s="97"/>
      <c r="G694" s="103" t="n">
        <f aca="false">IF(G$1="P",MAX(0,G$2-$C694),IF(G$1="C",MAX(0,$C694-G$2)))</f>
        <v>0</v>
      </c>
      <c r="H694" s="103" t="n">
        <f aca="false">IF(H$1="P",MAX(0,H$2-$C694),IF(H$1="C",MAX(0,$C694-H$2)))</f>
        <v>1.44</v>
      </c>
      <c r="I694" s="103" t="n">
        <f aca="false">IF(I$1="P",MAX(0,I$2-$C694),IF(I$1="C",MAX(0,$C694-I$2)))</f>
        <v>6.44</v>
      </c>
      <c r="J694" s="103" t="n">
        <f aca="false">IF(J$1="P",MAX(0,J$2-$C694),IF(J$1="C",MAX(0,$C694-J$2)))</f>
        <v>11.44</v>
      </c>
      <c r="K694" s="103" t="n">
        <f aca="false">IF(K$1="P",MAX(0,K$2-$C694),IF(K$1="C",MAX(0,$C694-K$2)))</f>
        <v>16.44</v>
      </c>
      <c r="L694" s="103" t="n">
        <f aca="false">IF(L$1="P",MAX(0,L$2-$C694),IF(L$1="C",MAX(0,$C694-L$2)))</f>
        <v>26.44</v>
      </c>
      <c r="M694" s="103" t="n">
        <f aca="false">IF(M$1="P",MAX(0,M$2-$C694),IF(M$1="C",MAX(0,$C694-M$2)))</f>
        <v>0</v>
      </c>
      <c r="N694" s="103" t="n">
        <f aca="false">IF(N$1="P",MAX(0,N$2-$C694),IF(N$1="C",MAX(0,$C694-N$2)))</f>
        <v>0</v>
      </c>
      <c r="O694" s="103" t="n">
        <f aca="false">IF(O$1="P",MAX(0,O$2-$C694),IF(O$1="C",MAX(0,$C694-O$2)))</f>
        <v>0</v>
      </c>
      <c r="P694" s="103" t="n">
        <f aca="false">IF(P$1="P",MAX(0,P$2-$C694),IF(P$1="C",MAX(0,$C694-P$2)))</f>
        <v>0</v>
      </c>
      <c r="Q694" s="103" t="n">
        <f aca="false">IF(Q$1="P",MAX(0,Q$2-$C694),IF(Q$1="C",MAX(0,$C694-Q$2)))</f>
        <v>0</v>
      </c>
      <c r="R694" s="103" t="n">
        <f aca="false">IF(R$1="P",MAX(0,R$2-$C694),IF(R$1="C",MAX(0,$C694-R$2)))</f>
        <v>0</v>
      </c>
      <c r="S694" s="104" t="n">
        <f aca="false">A694</f>
        <v>32</v>
      </c>
      <c r="T694" s="105" t="n">
        <f aca="false">VLOOKUP($B694,Gas!$B$3:$E$2506,2)</f>
        <v>4.575</v>
      </c>
      <c r="U694" s="46" t="n">
        <f aca="false">C694/T694</f>
        <v>5.14972677595628</v>
      </c>
      <c r="V694" s="99" t="n">
        <f aca="false">VLOOKUP($B694,Gas!$B$3:$E$2506,4)</f>
        <v>0.431243978924199</v>
      </c>
    </row>
    <row r="695" customFormat="false" ht="12.75" hidden="false" customHeight="false" outlineLevel="0" collapsed="false">
      <c r="A695" s="95" t="n">
        <f aca="false">MONTH(B695)+(YEAR(B695)-1998)*12</f>
        <v>32</v>
      </c>
      <c r="B695" s="107" t="n">
        <v>36761</v>
      </c>
      <c r="C695" s="97" t="n">
        <v>24.6</v>
      </c>
      <c r="D695" s="98" t="n">
        <f aca="false">LN(C695/C694)</f>
        <v>0.0431960841549314</v>
      </c>
      <c r="E695" s="106" t="n">
        <f aca="false">STDEV(D686:D695)*SQRT(trade_day)</f>
        <v>5.19391544642733</v>
      </c>
      <c r="F695" s="97"/>
      <c r="G695" s="103" t="n">
        <f aca="false">IF(G$1="P",MAX(0,G$2-$C695),IF(G$1="C",MAX(0,$C695-G$2)))</f>
        <v>0</v>
      </c>
      <c r="H695" s="103" t="n">
        <f aca="false">IF(H$1="P",MAX(0,H$2-$C695),IF(H$1="C",MAX(0,$C695-H$2)))</f>
        <v>0.399999999999999</v>
      </c>
      <c r="I695" s="103" t="n">
        <f aca="false">IF(I$1="P",MAX(0,I$2-$C695),IF(I$1="C",MAX(0,$C695-I$2)))</f>
        <v>5.4</v>
      </c>
      <c r="J695" s="103" t="n">
        <f aca="false">IF(J$1="P",MAX(0,J$2-$C695),IF(J$1="C",MAX(0,$C695-J$2)))</f>
        <v>10.4</v>
      </c>
      <c r="K695" s="103" t="n">
        <f aca="false">IF(K$1="P",MAX(0,K$2-$C695),IF(K$1="C",MAX(0,$C695-K$2)))</f>
        <v>15.4</v>
      </c>
      <c r="L695" s="103" t="n">
        <f aca="false">IF(L$1="P",MAX(0,L$2-$C695),IF(L$1="C",MAX(0,$C695-L$2)))</f>
        <v>25.4</v>
      </c>
      <c r="M695" s="103" t="n">
        <f aca="false">IF(M$1="P",MAX(0,M$2-$C695),IF(M$1="C",MAX(0,$C695-M$2)))</f>
        <v>0</v>
      </c>
      <c r="N695" s="103" t="n">
        <f aca="false">IF(N$1="P",MAX(0,N$2-$C695),IF(N$1="C",MAX(0,$C695-N$2)))</f>
        <v>0</v>
      </c>
      <c r="O695" s="103" t="n">
        <f aca="false">IF(O$1="P",MAX(0,O$2-$C695),IF(O$1="C",MAX(0,$C695-O$2)))</f>
        <v>0</v>
      </c>
      <c r="P695" s="103" t="n">
        <f aca="false">IF(P$1="P",MAX(0,P$2-$C695),IF(P$1="C",MAX(0,$C695-P$2)))</f>
        <v>0</v>
      </c>
      <c r="Q695" s="103" t="n">
        <f aca="false">IF(Q$1="P",MAX(0,Q$2-$C695),IF(Q$1="C",MAX(0,$C695-Q$2)))</f>
        <v>0</v>
      </c>
      <c r="R695" s="103" t="n">
        <f aca="false">IF(R$1="P",MAX(0,R$2-$C695),IF(R$1="C",MAX(0,$C695-R$2)))</f>
        <v>0</v>
      </c>
      <c r="S695" s="104" t="n">
        <f aca="false">A695</f>
        <v>32</v>
      </c>
      <c r="T695" s="105" t="n">
        <f aca="false">VLOOKUP($B695,Gas!$B$3:$E$2506,2)</f>
        <v>4.785</v>
      </c>
      <c r="U695" s="46" t="n">
        <f aca="false">C695/T695</f>
        <v>5.141065830721</v>
      </c>
      <c r="V695" s="99" t="n">
        <f aca="false">VLOOKUP($B695,Gas!$B$3:$E$2506,4)</f>
        <v>0.498993396923647</v>
      </c>
    </row>
    <row r="696" customFormat="false" ht="12.75" hidden="false" customHeight="false" outlineLevel="0" collapsed="false">
      <c r="A696" s="95" t="n">
        <f aca="false">MONTH(B696)+(YEAR(B696)-1998)*12</f>
        <v>32</v>
      </c>
      <c r="B696" s="107" t="n">
        <v>36762</v>
      </c>
      <c r="C696" s="97" t="n">
        <v>30.39</v>
      </c>
      <c r="D696" s="98" t="n">
        <f aca="false">LN(C696/C695)</f>
        <v>0.211367163990385</v>
      </c>
      <c r="E696" s="106" t="n">
        <f aca="false">STDEV(D687:D696)*SQRT(trade_day)</f>
        <v>4.28940785950831</v>
      </c>
      <c r="F696" s="97"/>
      <c r="G696" s="103" t="n">
        <f aca="false">IF(G$1="P",MAX(0,G$2-$C696),IF(G$1="C",MAX(0,$C696-G$2)))</f>
        <v>0</v>
      </c>
      <c r="H696" s="103" t="n">
        <f aca="false">IF(H$1="P",MAX(0,H$2-$C696),IF(H$1="C",MAX(0,$C696-H$2)))</f>
        <v>0</v>
      </c>
      <c r="I696" s="103" t="n">
        <f aca="false">IF(I$1="P",MAX(0,I$2-$C696),IF(I$1="C",MAX(0,$C696-I$2)))</f>
        <v>0</v>
      </c>
      <c r="J696" s="103" t="n">
        <f aca="false">IF(J$1="P",MAX(0,J$2-$C696),IF(J$1="C",MAX(0,$C696-J$2)))</f>
        <v>4.61</v>
      </c>
      <c r="K696" s="103" t="n">
        <f aca="false">IF(K$1="P",MAX(0,K$2-$C696),IF(K$1="C",MAX(0,$C696-K$2)))</f>
        <v>9.61</v>
      </c>
      <c r="L696" s="103" t="n">
        <f aca="false">IF(L$1="P",MAX(0,L$2-$C696),IF(L$1="C",MAX(0,$C696-L$2)))</f>
        <v>19.61</v>
      </c>
      <c r="M696" s="103" t="n">
        <f aca="false">IF(M$1="P",MAX(0,M$2-$C696),IF(M$1="C",MAX(0,$C696-M$2)))</f>
        <v>5.39</v>
      </c>
      <c r="N696" s="103" t="n">
        <f aca="false">IF(N$1="P",MAX(0,N$2-$C696),IF(N$1="C",MAX(0,$C696-N$2)))</f>
        <v>0.390000000000001</v>
      </c>
      <c r="O696" s="103" t="n">
        <f aca="false">IF(O$1="P",MAX(0,O$2-$C696),IF(O$1="C",MAX(0,$C696-O$2)))</f>
        <v>0</v>
      </c>
      <c r="P696" s="103" t="n">
        <f aca="false">IF(P$1="P",MAX(0,P$2-$C696),IF(P$1="C",MAX(0,$C696-P$2)))</f>
        <v>0</v>
      </c>
      <c r="Q696" s="103" t="n">
        <f aca="false">IF(Q$1="P",MAX(0,Q$2-$C696),IF(Q$1="C",MAX(0,$C696-Q$2)))</f>
        <v>0</v>
      </c>
      <c r="R696" s="103" t="n">
        <f aca="false">IF(R$1="P",MAX(0,R$2-$C696),IF(R$1="C",MAX(0,$C696-R$2)))</f>
        <v>0</v>
      </c>
      <c r="S696" s="104" t="n">
        <f aca="false">A696</f>
        <v>32</v>
      </c>
      <c r="T696" s="105" t="n">
        <f aca="false">VLOOKUP($B696,Gas!$B$3:$E$2506,2)</f>
        <v>4.67</v>
      </c>
      <c r="U696" s="46" t="n">
        <f aca="false">C696/T696</f>
        <v>6.50749464668094</v>
      </c>
      <c r="V696" s="99" t="n">
        <f aca="false">VLOOKUP($B696,Gas!$B$3:$E$2506,4)</f>
        <v>0.533983830310743</v>
      </c>
    </row>
    <row r="697" customFormat="false" ht="12.75" hidden="false" customHeight="false" outlineLevel="0" collapsed="false">
      <c r="A697" s="95" t="n">
        <f aca="false">MONTH(B697)+(YEAR(B697)-1998)*12</f>
        <v>32</v>
      </c>
      <c r="B697" s="107" t="n">
        <v>36763</v>
      </c>
      <c r="C697" s="97" t="n">
        <v>36.85</v>
      </c>
      <c r="D697" s="98" t="n">
        <f aca="false">LN(C697/C696)</f>
        <v>0.192742011706644</v>
      </c>
      <c r="E697" s="106" t="n">
        <f aca="false">STDEV(D688:D697)*SQRT(trade_day)</f>
        <v>4.10273821799462</v>
      </c>
      <c r="F697" s="97"/>
      <c r="G697" s="103" t="n">
        <f aca="false">IF(G$1="P",MAX(0,G$2-$C697),IF(G$1="C",MAX(0,$C697-G$2)))</f>
        <v>0</v>
      </c>
      <c r="H697" s="103" t="n">
        <f aca="false">IF(H$1="P",MAX(0,H$2-$C697),IF(H$1="C",MAX(0,$C697-H$2)))</f>
        <v>0</v>
      </c>
      <c r="I697" s="103" t="n">
        <f aca="false">IF(I$1="P",MAX(0,I$2-$C697),IF(I$1="C",MAX(0,$C697-I$2)))</f>
        <v>0</v>
      </c>
      <c r="J697" s="103" t="n">
        <f aca="false">IF(J$1="P",MAX(0,J$2-$C697),IF(J$1="C",MAX(0,$C697-J$2)))</f>
        <v>0</v>
      </c>
      <c r="K697" s="103" t="n">
        <f aca="false">IF(K$1="P",MAX(0,K$2-$C697),IF(K$1="C",MAX(0,$C697-K$2)))</f>
        <v>3.15</v>
      </c>
      <c r="L697" s="103" t="n">
        <f aca="false">IF(L$1="P",MAX(0,L$2-$C697),IF(L$1="C",MAX(0,$C697-L$2)))</f>
        <v>13.15</v>
      </c>
      <c r="M697" s="103" t="n">
        <f aca="false">IF(M$1="P",MAX(0,M$2-$C697),IF(M$1="C",MAX(0,$C697-M$2)))</f>
        <v>11.85</v>
      </c>
      <c r="N697" s="103" t="n">
        <f aca="false">IF(N$1="P",MAX(0,N$2-$C697),IF(N$1="C",MAX(0,$C697-N$2)))</f>
        <v>6.85</v>
      </c>
      <c r="O697" s="103" t="n">
        <f aca="false">IF(O$1="P",MAX(0,O$2-$C697),IF(O$1="C",MAX(0,$C697-O$2)))</f>
        <v>1.85</v>
      </c>
      <c r="P697" s="103" t="n">
        <f aca="false">IF(P$1="P",MAX(0,P$2-$C697),IF(P$1="C",MAX(0,$C697-P$2)))</f>
        <v>0</v>
      </c>
      <c r="Q697" s="103" t="n">
        <f aca="false">IF(Q$1="P",MAX(0,Q$2-$C697),IF(Q$1="C",MAX(0,$C697-Q$2)))</f>
        <v>0</v>
      </c>
      <c r="R697" s="103" t="n">
        <f aca="false">IF(R$1="P",MAX(0,R$2-$C697),IF(R$1="C",MAX(0,$C697-R$2)))</f>
        <v>0</v>
      </c>
      <c r="S697" s="104" t="n">
        <f aca="false">A697</f>
        <v>32</v>
      </c>
      <c r="T697" s="105" t="n">
        <f aca="false">VLOOKUP($B697,Gas!$B$3:$E$2506,2)</f>
        <v>4.465</v>
      </c>
      <c r="U697" s="46" t="n">
        <f aca="false">C697/T697</f>
        <v>8.25307950727884</v>
      </c>
      <c r="V697" s="99" t="n">
        <f aca="false">VLOOKUP($B697,Gas!$B$3:$E$2506,4)</f>
        <v>0.613218004052617</v>
      </c>
    </row>
    <row r="698" customFormat="false" ht="12.75" hidden="false" customHeight="false" outlineLevel="0" collapsed="false">
      <c r="A698" s="95" t="n">
        <f aca="false">MONTH(B698)+(YEAR(B698)-1998)*12</f>
        <v>32</v>
      </c>
      <c r="B698" s="107" t="n">
        <v>36766</v>
      </c>
      <c r="C698" s="97" t="n">
        <v>49.6</v>
      </c>
      <c r="D698" s="98" t="n">
        <f aca="false">LN(C698/C697)</f>
        <v>0.297135215095536</v>
      </c>
      <c r="E698" s="106" t="n">
        <f aca="false">STDEV(D689:D698)*SQRT(trade_day)</f>
        <v>3.51228244134676</v>
      </c>
      <c r="F698" s="97"/>
      <c r="G698" s="103" t="n">
        <f aca="false">IF(G$1="P",MAX(0,G$2-$C698),IF(G$1="C",MAX(0,$C698-G$2)))</f>
        <v>0</v>
      </c>
      <c r="H698" s="103" t="n">
        <f aca="false">IF(H$1="P",MAX(0,H$2-$C698),IF(H$1="C",MAX(0,$C698-H$2)))</f>
        <v>0</v>
      </c>
      <c r="I698" s="103" t="n">
        <f aca="false">IF(I$1="P",MAX(0,I$2-$C698),IF(I$1="C",MAX(0,$C698-I$2)))</f>
        <v>0</v>
      </c>
      <c r="J698" s="103" t="n">
        <f aca="false">IF(J$1="P",MAX(0,J$2-$C698),IF(J$1="C",MAX(0,$C698-J$2)))</f>
        <v>0</v>
      </c>
      <c r="K698" s="103" t="n">
        <f aca="false">IF(K$1="P",MAX(0,K$2-$C698),IF(K$1="C",MAX(0,$C698-K$2)))</f>
        <v>0</v>
      </c>
      <c r="L698" s="103" t="n">
        <f aca="false">IF(L$1="P",MAX(0,L$2-$C698),IF(L$1="C",MAX(0,$C698-L$2)))</f>
        <v>0.399999999999999</v>
      </c>
      <c r="M698" s="103" t="n">
        <f aca="false">IF(M$1="P",MAX(0,M$2-$C698),IF(M$1="C",MAX(0,$C698-M$2)))</f>
        <v>24.6</v>
      </c>
      <c r="N698" s="103" t="n">
        <f aca="false">IF(N$1="P",MAX(0,N$2-$C698),IF(N$1="C",MAX(0,$C698-N$2)))</f>
        <v>19.6</v>
      </c>
      <c r="O698" s="103" t="n">
        <f aca="false">IF(O$1="P",MAX(0,O$2-$C698),IF(O$1="C",MAX(0,$C698-O$2)))</f>
        <v>14.6</v>
      </c>
      <c r="P698" s="103" t="n">
        <f aca="false">IF(P$1="P",MAX(0,P$2-$C698),IF(P$1="C",MAX(0,$C698-P$2)))</f>
        <v>9.6</v>
      </c>
      <c r="Q698" s="103" t="n">
        <f aca="false">IF(Q$1="P",MAX(0,Q$2-$C698),IF(Q$1="C",MAX(0,$C698-Q$2)))</f>
        <v>0</v>
      </c>
      <c r="R698" s="103" t="n">
        <f aca="false">IF(R$1="P",MAX(0,R$2-$C698),IF(R$1="C",MAX(0,$C698-R$2)))</f>
        <v>0</v>
      </c>
      <c r="S698" s="104" t="n">
        <f aca="false">A698</f>
        <v>32</v>
      </c>
      <c r="T698" s="105" t="n">
        <f aca="false">VLOOKUP($B698,Gas!$B$3:$E$2506,2)</f>
        <v>4.53</v>
      </c>
      <c r="U698" s="46" t="n">
        <f aca="false">C698/T698</f>
        <v>10.9492273730684</v>
      </c>
      <c r="V698" s="99" t="n">
        <f aca="false">VLOOKUP($B698,Gas!$B$3:$E$2506,4)</f>
        <v>0.513919138529233</v>
      </c>
    </row>
    <row r="699" customFormat="false" ht="12.75" hidden="false" customHeight="false" outlineLevel="0" collapsed="false">
      <c r="A699" s="95" t="n">
        <f aca="false">MONTH(B699)+(YEAR(B699)-1998)*12</f>
        <v>32</v>
      </c>
      <c r="B699" s="107" t="n">
        <v>36767</v>
      </c>
      <c r="C699" s="97" t="n">
        <v>65.53</v>
      </c>
      <c r="D699" s="98" t="n">
        <f aca="false">LN(C699/C698)</f>
        <v>0.278517219320524</v>
      </c>
      <c r="E699" s="106" t="n">
        <f aca="false">STDEV(D690:D699)*SQRT(trade_day)</f>
        <v>3.77526603509913</v>
      </c>
      <c r="F699" s="97"/>
      <c r="G699" s="103" t="n">
        <f aca="false">IF(G$1="P",MAX(0,G$2-$C699),IF(G$1="C",MAX(0,$C699-G$2)))</f>
        <v>0</v>
      </c>
      <c r="H699" s="103" t="n">
        <f aca="false">IF(H$1="P",MAX(0,H$2-$C699),IF(H$1="C",MAX(0,$C699-H$2)))</f>
        <v>0</v>
      </c>
      <c r="I699" s="103" t="n">
        <f aca="false">IF(I$1="P",MAX(0,I$2-$C699),IF(I$1="C",MAX(0,$C699-I$2)))</f>
        <v>0</v>
      </c>
      <c r="J699" s="103" t="n">
        <f aca="false">IF(J$1="P",MAX(0,J$2-$C699),IF(J$1="C",MAX(0,$C699-J$2)))</f>
        <v>0</v>
      </c>
      <c r="K699" s="103" t="n">
        <f aca="false">IF(K$1="P",MAX(0,K$2-$C699),IF(K$1="C",MAX(0,$C699-K$2)))</f>
        <v>0</v>
      </c>
      <c r="L699" s="103" t="n">
        <f aca="false">IF(L$1="P",MAX(0,L$2-$C699),IF(L$1="C",MAX(0,$C699-L$2)))</f>
        <v>0</v>
      </c>
      <c r="M699" s="103" t="n">
        <f aca="false">IF(M$1="P",MAX(0,M$2-$C699),IF(M$1="C",MAX(0,$C699-M$2)))</f>
        <v>40.53</v>
      </c>
      <c r="N699" s="103" t="n">
        <f aca="false">IF(N$1="P",MAX(0,N$2-$C699),IF(N$1="C",MAX(0,$C699-N$2)))</f>
        <v>35.53</v>
      </c>
      <c r="O699" s="103" t="n">
        <f aca="false">IF(O$1="P",MAX(0,O$2-$C699),IF(O$1="C",MAX(0,$C699-O$2)))</f>
        <v>30.53</v>
      </c>
      <c r="P699" s="103" t="n">
        <f aca="false">IF(P$1="P",MAX(0,P$2-$C699),IF(P$1="C",MAX(0,$C699-P$2)))</f>
        <v>25.53</v>
      </c>
      <c r="Q699" s="103" t="n">
        <f aca="false">IF(Q$1="P",MAX(0,Q$2-$C699),IF(Q$1="C",MAX(0,$C699-Q$2)))</f>
        <v>15.53</v>
      </c>
      <c r="R699" s="103" t="n">
        <f aca="false">IF(R$1="P",MAX(0,R$2-$C699),IF(R$1="C",MAX(0,$C699-R$2)))</f>
        <v>0</v>
      </c>
      <c r="S699" s="104" t="n">
        <f aca="false">A699</f>
        <v>32</v>
      </c>
      <c r="T699" s="105" t="n">
        <f aca="false">VLOOKUP($B699,Gas!$B$3:$E$2506,2)</f>
        <v>4.615</v>
      </c>
      <c r="U699" s="46" t="n">
        <f aca="false">C699/T699</f>
        <v>14.1993499458288</v>
      </c>
      <c r="V699" s="99" t="n">
        <f aca="false">VLOOKUP($B699,Gas!$B$3:$E$2506,4)</f>
        <v>0.521790060147061</v>
      </c>
    </row>
    <row r="700" customFormat="false" ht="12.75" hidden="false" customHeight="false" outlineLevel="0" collapsed="false">
      <c r="A700" s="95" t="n">
        <f aca="false">MONTH(B700)+(YEAR(B700)-1998)*12</f>
        <v>32</v>
      </c>
      <c r="B700" s="107" t="n">
        <v>36768</v>
      </c>
      <c r="C700" s="97" t="n">
        <v>52.36</v>
      </c>
      <c r="D700" s="98" t="n">
        <f aca="false">LN(C700/C699)</f>
        <v>-0.224365112009706</v>
      </c>
      <c r="E700" s="106" t="n">
        <f aca="false">STDEV(D691:D700)*SQRT(trade_day)</f>
        <v>3.14822912302945</v>
      </c>
      <c r="F700" s="97"/>
      <c r="G700" s="103" t="n">
        <f aca="false">IF(G$1="P",MAX(0,G$2-$C700),IF(G$1="C",MAX(0,$C700-G$2)))</f>
        <v>0</v>
      </c>
      <c r="H700" s="103" t="n">
        <f aca="false">IF(H$1="P",MAX(0,H$2-$C700),IF(H$1="C",MAX(0,$C700-H$2)))</f>
        <v>0</v>
      </c>
      <c r="I700" s="103" t="n">
        <f aca="false">IF(I$1="P",MAX(0,I$2-$C700),IF(I$1="C",MAX(0,$C700-I$2)))</f>
        <v>0</v>
      </c>
      <c r="J700" s="103" t="n">
        <f aca="false">IF(J$1="P",MAX(0,J$2-$C700),IF(J$1="C",MAX(0,$C700-J$2)))</f>
        <v>0</v>
      </c>
      <c r="K700" s="103" t="n">
        <f aca="false">IF(K$1="P",MAX(0,K$2-$C700),IF(K$1="C",MAX(0,$C700-K$2)))</f>
        <v>0</v>
      </c>
      <c r="L700" s="103" t="n">
        <f aca="false">IF(L$1="P",MAX(0,L$2-$C700),IF(L$1="C",MAX(0,$C700-L$2)))</f>
        <v>0</v>
      </c>
      <c r="M700" s="103" t="n">
        <f aca="false">IF(M$1="P",MAX(0,M$2-$C700),IF(M$1="C",MAX(0,$C700-M$2)))</f>
        <v>27.36</v>
      </c>
      <c r="N700" s="103" t="n">
        <f aca="false">IF(N$1="P",MAX(0,N$2-$C700),IF(N$1="C",MAX(0,$C700-N$2)))</f>
        <v>22.36</v>
      </c>
      <c r="O700" s="103" t="n">
        <f aca="false">IF(O$1="P",MAX(0,O$2-$C700),IF(O$1="C",MAX(0,$C700-O$2)))</f>
        <v>17.36</v>
      </c>
      <c r="P700" s="103" t="n">
        <f aca="false">IF(P$1="P",MAX(0,P$2-$C700),IF(P$1="C",MAX(0,$C700-P$2)))</f>
        <v>12.36</v>
      </c>
      <c r="Q700" s="103" t="n">
        <f aca="false">IF(Q$1="P",MAX(0,Q$2-$C700),IF(Q$1="C",MAX(0,$C700-Q$2)))</f>
        <v>2.36</v>
      </c>
      <c r="R700" s="103" t="n">
        <f aca="false">IF(R$1="P",MAX(0,R$2-$C700),IF(R$1="C",MAX(0,$C700-R$2)))</f>
        <v>0</v>
      </c>
      <c r="S700" s="104" t="n">
        <f aca="false">A700</f>
        <v>32</v>
      </c>
      <c r="T700" s="105" t="n">
        <f aca="false">VLOOKUP($B700,Gas!$B$3:$E$2506,2)</f>
        <v>4.62</v>
      </c>
      <c r="U700" s="46" t="n">
        <f aca="false">C700/T700</f>
        <v>11.3333333333333</v>
      </c>
      <c r="V700" s="99" t="n">
        <f aca="false">VLOOKUP($B700,Gas!$B$3:$E$2506,4)</f>
        <v>0.521400668544062</v>
      </c>
    </row>
    <row r="701" customFormat="false" ht="12.75" hidden="false" customHeight="false" outlineLevel="0" collapsed="false">
      <c r="A701" s="95" t="n">
        <f aca="false">MONTH(B701)+(YEAR(B701)-1998)*12</f>
        <v>32</v>
      </c>
      <c r="B701" s="107" t="n">
        <v>36769</v>
      </c>
      <c r="C701" s="97" t="n">
        <v>62.95</v>
      </c>
      <c r="D701" s="98" t="n">
        <f aca="false">LN(C701/C700)</f>
        <v>0.184197819448657</v>
      </c>
      <c r="E701" s="106" t="n">
        <f aca="false">STDEV(D692:D701)*SQRT(trade_day)</f>
        <v>2.72987454592585</v>
      </c>
      <c r="F701" s="97"/>
      <c r="G701" s="103" t="n">
        <f aca="false">IF(G$1="P",MAX(0,G$2-$C701),IF(G$1="C",MAX(0,$C701-G$2)))</f>
        <v>0</v>
      </c>
      <c r="H701" s="103" t="n">
        <f aca="false">IF(H$1="P",MAX(0,H$2-$C701),IF(H$1="C",MAX(0,$C701-H$2)))</f>
        <v>0</v>
      </c>
      <c r="I701" s="103" t="n">
        <f aca="false">IF(I$1="P",MAX(0,I$2-$C701),IF(I$1="C",MAX(0,$C701-I$2)))</f>
        <v>0</v>
      </c>
      <c r="J701" s="103" t="n">
        <f aca="false">IF(J$1="P",MAX(0,J$2-$C701),IF(J$1="C",MAX(0,$C701-J$2)))</f>
        <v>0</v>
      </c>
      <c r="K701" s="103" t="n">
        <f aca="false">IF(K$1="P",MAX(0,K$2-$C701),IF(K$1="C",MAX(0,$C701-K$2)))</f>
        <v>0</v>
      </c>
      <c r="L701" s="103" t="n">
        <f aca="false">IF(L$1="P",MAX(0,L$2-$C701),IF(L$1="C",MAX(0,$C701-L$2)))</f>
        <v>0</v>
      </c>
      <c r="M701" s="103" t="n">
        <f aca="false">IF(M$1="P",MAX(0,M$2-$C701),IF(M$1="C",MAX(0,$C701-M$2)))</f>
        <v>37.95</v>
      </c>
      <c r="N701" s="103" t="n">
        <f aca="false">IF(N$1="P",MAX(0,N$2-$C701),IF(N$1="C",MAX(0,$C701-N$2)))</f>
        <v>32.95</v>
      </c>
      <c r="O701" s="103" t="n">
        <f aca="false">IF(O$1="P",MAX(0,O$2-$C701),IF(O$1="C",MAX(0,$C701-O$2)))</f>
        <v>27.95</v>
      </c>
      <c r="P701" s="103" t="n">
        <f aca="false">IF(P$1="P",MAX(0,P$2-$C701),IF(P$1="C",MAX(0,$C701-P$2)))</f>
        <v>22.95</v>
      </c>
      <c r="Q701" s="103" t="n">
        <f aca="false">IF(Q$1="P",MAX(0,Q$2-$C701),IF(Q$1="C",MAX(0,$C701-Q$2)))</f>
        <v>12.95</v>
      </c>
      <c r="R701" s="103" t="n">
        <f aca="false">IF(R$1="P",MAX(0,R$2-$C701),IF(R$1="C",MAX(0,$C701-R$2)))</f>
        <v>0</v>
      </c>
      <c r="S701" s="104" t="n">
        <f aca="false">A701</f>
        <v>32</v>
      </c>
      <c r="T701" s="105" t="n">
        <f aca="false">VLOOKUP($B701,Gas!$B$3:$E$2506,2)</f>
        <v>4.595</v>
      </c>
      <c r="U701" s="46" t="n">
        <f aca="false">C701/T701</f>
        <v>13.6996735582155</v>
      </c>
      <c r="V701" s="99" t="n">
        <f aca="false">VLOOKUP($B701,Gas!$B$3:$E$2506,4)</f>
        <v>0.524624457505882</v>
      </c>
    </row>
    <row r="702" customFormat="false" ht="12.75" hidden="false" customHeight="false" outlineLevel="0" collapsed="false">
      <c r="A702" s="95" t="n">
        <f aca="false">MONTH(B702)+(YEAR(B702)-1998)*12</f>
        <v>33</v>
      </c>
      <c r="B702" s="107" t="n">
        <v>36770</v>
      </c>
      <c r="C702" s="97" t="n">
        <v>63.6</v>
      </c>
      <c r="D702" s="98" t="n">
        <f aca="false">LN(C702/C701)</f>
        <v>0.0102727098557202</v>
      </c>
      <c r="E702" s="106" t="n">
        <f aca="false">STDEV(D693:D702)*SQRT(trade_day)</f>
        <v>2.65976082875472</v>
      </c>
      <c r="F702" s="97"/>
      <c r="G702" s="103" t="n">
        <f aca="false">IF(G$1="P",MAX(0,G$2-$C702),IF(G$1="C",MAX(0,$C702-G$2)))</f>
        <v>0</v>
      </c>
      <c r="H702" s="103" t="n">
        <f aca="false">IF(H$1="P",MAX(0,H$2-$C702),IF(H$1="C",MAX(0,$C702-H$2)))</f>
        <v>0</v>
      </c>
      <c r="I702" s="103" t="n">
        <f aca="false">IF(I$1="P",MAX(0,I$2-$C702),IF(I$1="C",MAX(0,$C702-I$2)))</f>
        <v>0</v>
      </c>
      <c r="J702" s="103" t="n">
        <f aca="false">IF(J$1="P",MAX(0,J$2-$C702),IF(J$1="C",MAX(0,$C702-J$2)))</f>
        <v>0</v>
      </c>
      <c r="K702" s="103" t="n">
        <f aca="false">IF(K$1="P",MAX(0,K$2-$C702),IF(K$1="C",MAX(0,$C702-K$2)))</f>
        <v>0</v>
      </c>
      <c r="L702" s="103" t="n">
        <f aca="false">IF(L$1="P",MAX(0,L$2-$C702),IF(L$1="C",MAX(0,$C702-L$2)))</f>
        <v>0</v>
      </c>
      <c r="M702" s="103" t="n">
        <f aca="false">IF(M$1="P",MAX(0,M$2-$C702),IF(M$1="C",MAX(0,$C702-M$2)))</f>
        <v>38.6</v>
      </c>
      <c r="N702" s="103" t="n">
        <f aca="false">IF(N$1="P",MAX(0,N$2-$C702),IF(N$1="C",MAX(0,$C702-N$2)))</f>
        <v>33.6</v>
      </c>
      <c r="O702" s="103" t="n">
        <f aca="false">IF(O$1="P",MAX(0,O$2-$C702),IF(O$1="C",MAX(0,$C702-O$2)))</f>
        <v>28.6</v>
      </c>
      <c r="P702" s="103" t="n">
        <f aca="false">IF(P$1="P",MAX(0,P$2-$C702),IF(P$1="C",MAX(0,$C702-P$2)))</f>
        <v>23.6</v>
      </c>
      <c r="Q702" s="103" t="n">
        <f aca="false">IF(Q$1="P",MAX(0,Q$2-$C702),IF(Q$1="C",MAX(0,$C702-Q$2)))</f>
        <v>13.6</v>
      </c>
      <c r="R702" s="103" t="n">
        <f aca="false">IF(R$1="P",MAX(0,R$2-$C702),IF(R$1="C",MAX(0,$C702-R$2)))</f>
        <v>0</v>
      </c>
      <c r="S702" s="104" t="n">
        <f aca="false">A702</f>
        <v>33</v>
      </c>
      <c r="T702" s="105" t="n">
        <f aca="false">VLOOKUP($B702,Gas!$B$3:$E$2506,2)</f>
        <v>4.76</v>
      </c>
      <c r="U702" s="46" t="n">
        <f aca="false">C702/T702</f>
        <v>13.3613445378151</v>
      </c>
      <c r="V702" s="99" t="n">
        <f aca="false">VLOOKUP($B702,Gas!$B$3:$E$2506,4)</f>
        <v>0.505213067518297</v>
      </c>
    </row>
    <row r="703" customFormat="false" ht="12.75" hidden="false" customHeight="false" outlineLevel="0" collapsed="false">
      <c r="A703" s="95" t="n">
        <f aca="false">MONTH(B703)+(YEAR(B703)-1998)*12</f>
        <v>33</v>
      </c>
      <c r="B703" s="107" t="n">
        <v>36774</v>
      </c>
      <c r="C703" s="97" t="n">
        <v>31.79</v>
      </c>
      <c r="D703" s="98" t="n">
        <f aca="false">LN(C703/C702)</f>
        <v>-0.693461695423365</v>
      </c>
      <c r="E703" s="106" t="n">
        <f aca="false">STDEV(D694:D703)*SQRT(trade_day)</f>
        <v>4.75731373081989</v>
      </c>
      <c r="F703" s="97"/>
      <c r="G703" s="103" t="n">
        <f aca="false">IF(G$1="P",MAX(0,G$2-$C703),IF(G$1="C",MAX(0,$C703-G$2)))</f>
        <v>0</v>
      </c>
      <c r="H703" s="103" t="n">
        <f aca="false">IF(H$1="P",MAX(0,H$2-$C703),IF(H$1="C",MAX(0,$C703-H$2)))</f>
        <v>0</v>
      </c>
      <c r="I703" s="103" t="n">
        <f aca="false">IF(I$1="P",MAX(0,I$2-$C703),IF(I$1="C",MAX(0,$C703-I$2)))</f>
        <v>0</v>
      </c>
      <c r="J703" s="103" t="n">
        <f aca="false">IF(J$1="P",MAX(0,J$2-$C703),IF(J$1="C",MAX(0,$C703-J$2)))</f>
        <v>3.21</v>
      </c>
      <c r="K703" s="103" t="n">
        <f aca="false">IF(K$1="P",MAX(0,K$2-$C703),IF(K$1="C",MAX(0,$C703-K$2)))</f>
        <v>8.21</v>
      </c>
      <c r="L703" s="103" t="n">
        <f aca="false">IF(L$1="P",MAX(0,L$2-$C703),IF(L$1="C",MAX(0,$C703-L$2)))</f>
        <v>18.21</v>
      </c>
      <c r="M703" s="103" t="n">
        <f aca="false">IF(M$1="P",MAX(0,M$2-$C703),IF(M$1="C",MAX(0,$C703-M$2)))</f>
        <v>6.79</v>
      </c>
      <c r="N703" s="103" t="n">
        <f aca="false">IF(N$1="P",MAX(0,N$2-$C703),IF(N$1="C",MAX(0,$C703-N$2)))</f>
        <v>1.79</v>
      </c>
      <c r="O703" s="103" t="n">
        <f aca="false">IF(O$1="P",MAX(0,O$2-$C703),IF(O$1="C",MAX(0,$C703-O$2)))</f>
        <v>0</v>
      </c>
      <c r="P703" s="103" t="n">
        <f aca="false">IF(P$1="P",MAX(0,P$2-$C703),IF(P$1="C",MAX(0,$C703-P$2)))</f>
        <v>0</v>
      </c>
      <c r="Q703" s="103" t="n">
        <f aca="false">IF(Q$1="P",MAX(0,Q$2-$C703),IF(Q$1="C",MAX(0,$C703-Q$2)))</f>
        <v>0</v>
      </c>
      <c r="R703" s="103" t="n">
        <f aca="false">IF(R$1="P",MAX(0,R$2-$C703),IF(R$1="C",MAX(0,$C703-R$2)))</f>
        <v>0</v>
      </c>
      <c r="S703" s="104" t="n">
        <f aca="false">A703</f>
        <v>33</v>
      </c>
      <c r="T703" s="105" t="n">
        <f aca="false">VLOOKUP($B703,Gas!$B$3:$E$2506,2)</f>
        <v>4.7</v>
      </c>
      <c r="U703" s="46" t="n">
        <f aca="false">C703/T703</f>
        <v>6.76382978723404</v>
      </c>
      <c r="V703" s="99" t="n">
        <f aca="false">VLOOKUP($B703,Gas!$B$3:$E$2506,4)</f>
        <v>0.258368114917725</v>
      </c>
    </row>
    <row r="704" customFormat="false" ht="12.75" hidden="false" customHeight="false" outlineLevel="0" collapsed="false">
      <c r="A704" s="95" t="n">
        <f aca="false">MONTH(B704)+(YEAR(B704)-1998)*12</f>
        <v>33</v>
      </c>
      <c r="B704" s="107" t="n">
        <v>36775</v>
      </c>
      <c r="C704" s="97" t="n">
        <v>18.42</v>
      </c>
      <c r="D704" s="98" t="n">
        <f aca="false">LN(C704/C703)</f>
        <v>-0.54571474409555</v>
      </c>
      <c r="E704" s="106" t="n">
        <f aca="false">STDEV(D695:D704)*SQRT(trade_day)</f>
        <v>5.54417421200897</v>
      </c>
      <c r="F704" s="97"/>
      <c r="G704" s="103" t="n">
        <f aca="false">IF(G$1="P",MAX(0,G$2-$C704),IF(G$1="C",MAX(0,$C704-G$2)))</f>
        <v>1.58</v>
      </c>
      <c r="H704" s="103" t="n">
        <f aca="false">IF(H$1="P",MAX(0,H$2-$C704),IF(H$1="C",MAX(0,$C704-H$2)))</f>
        <v>6.58</v>
      </c>
      <c r="I704" s="103" t="n">
        <f aca="false">IF(I$1="P",MAX(0,I$2-$C704),IF(I$1="C",MAX(0,$C704-I$2)))</f>
        <v>11.58</v>
      </c>
      <c r="J704" s="103" t="n">
        <f aca="false">IF(J$1="P",MAX(0,J$2-$C704),IF(J$1="C",MAX(0,$C704-J$2)))</f>
        <v>16.58</v>
      </c>
      <c r="K704" s="103" t="n">
        <f aca="false">IF(K$1="P",MAX(0,K$2-$C704),IF(K$1="C",MAX(0,$C704-K$2)))</f>
        <v>21.58</v>
      </c>
      <c r="L704" s="103" t="n">
        <f aca="false">IF(L$1="P",MAX(0,L$2-$C704),IF(L$1="C",MAX(0,$C704-L$2)))</f>
        <v>31.58</v>
      </c>
      <c r="M704" s="103" t="n">
        <f aca="false">IF(M$1="P",MAX(0,M$2-$C704),IF(M$1="C",MAX(0,$C704-M$2)))</f>
        <v>0</v>
      </c>
      <c r="N704" s="103" t="n">
        <f aca="false">IF(N$1="P",MAX(0,N$2-$C704),IF(N$1="C",MAX(0,$C704-N$2)))</f>
        <v>0</v>
      </c>
      <c r="O704" s="103" t="n">
        <f aca="false">IF(O$1="P",MAX(0,O$2-$C704),IF(O$1="C",MAX(0,$C704-O$2)))</f>
        <v>0</v>
      </c>
      <c r="P704" s="103" t="n">
        <f aca="false">IF(P$1="P",MAX(0,P$2-$C704),IF(P$1="C",MAX(0,$C704-P$2)))</f>
        <v>0</v>
      </c>
      <c r="Q704" s="103" t="n">
        <f aca="false">IF(Q$1="P",MAX(0,Q$2-$C704),IF(Q$1="C",MAX(0,$C704-Q$2)))</f>
        <v>0</v>
      </c>
      <c r="R704" s="103" t="n">
        <f aca="false">IF(R$1="P",MAX(0,R$2-$C704),IF(R$1="C",MAX(0,$C704-R$2)))</f>
        <v>0</v>
      </c>
      <c r="S704" s="104" t="n">
        <f aca="false">A704</f>
        <v>33</v>
      </c>
      <c r="T704" s="105" t="n">
        <f aca="false">VLOOKUP($B704,Gas!$B$3:$E$2506,2)</f>
        <v>4.805</v>
      </c>
      <c r="U704" s="46" t="n">
        <f aca="false">C704/T704</f>
        <v>3.83350676378772</v>
      </c>
      <c r="V704" s="99" t="n">
        <f aca="false">VLOOKUP($B704,Gas!$B$3:$E$2506,4)</f>
        <v>0.279231063546026</v>
      </c>
    </row>
    <row r="705" customFormat="false" ht="12.75" hidden="false" customHeight="false" outlineLevel="0" collapsed="false">
      <c r="A705" s="95" t="n">
        <f aca="false">MONTH(B705)+(YEAR(B705)-1998)*12</f>
        <v>33</v>
      </c>
      <c r="B705" s="107" t="n">
        <v>36776</v>
      </c>
      <c r="C705" s="97" t="n">
        <v>16.7</v>
      </c>
      <c r="D705" s="98" t="n">
        <f aca="false">LN(C705/C704)</f>
        <v>-0.0980283114044515</v>
      </c>
      <c r="E705" s="106" t="n">
        <f aca="false">STDEV(D696:D705)*SQRT(trade_day)</f>
        <v>5.54116165848377</v>
      </c>
      <c r="F705" s="97"/>
      <c r="G705" s="103" t="n">
        <f aca="false">IF(G$1="P",MAX(0,G$2-$C705),IF(G$1="C",MAX(0,$C705-G$2)))</f>
        <v>3.3</v>
      </c>
      <c r="H705" s="103" t="n">
        <f aca="false">IF(H$1="P",MAX(0,H$2-$C705),IF(H$1="C",MAX(0,$C705-H$2)))</f>
        <v>8.3</v>
      </c>
      <c r="I705" s="103" t="n">
        <f aca="false">IF(I$1="P",MAX(0,I$2-$C705),IF(I$1="C",MAX(0,$C705-I$2)))</f>
        <v>13.3</v>
      </c>
      <c r="J705" s="103" t="n">
        <f aca="false">IF(J$1="P",MAX(0,J$2-$C705),IF(J$1="C",MAX(0,$C705-J$2)))</f>
        <v>18.3</v>
      </c>
      <c r="K705" s="103" t="n">
        <f aca="false">IF(K$1="P",MAX(0,K$2-$C705),IF(K$1="C",MAX(0,$C705-K$2)))</f>
        <v>23.3</v>
      </c>
      <c r="L705" s="103" t="n">
        <f aca="false">IF(L$1="P",MAX(0,L$2-$C705),IF(L$1="C",MAX(0,$C705-L$2)))</f>
        <v>33.3</v>
      </c>
      <c r="M705" s="103" t="n">
        <f aca="false">IF(M$1="P",MAX(0,M$2-$C705),IF(M$1="C",MAX(0,$C705-M$2)))</f>
        <v>0</v>
      </c>
      <c r="N705" s="103" t="n">
        <f aca="false">IF(N$1="P",MAX(0,N$2-$C705),IF(N$1="C",MAX(0,$C705-N$2)))</f>
        <v>0</v>
      </c>
      <c r="O705" s="103" t="n">
        <f aca="false">IF(O$1="P",MAX(0,O$2-$C705),IF(O$1="C",MAX(0,$C705-O$2)))</f>
        <v>0</v>
      </c>
      <c r="P705" s="103" t="n">
        <f aca="false">IF(P$1="P",MAX(0,P$2-$C705),IF(P$1="C",MAX(0,$C705-P$2)))</f>
        <v>0</v>
      </c>
      <c r="Q705" s="103" t="n">
        <f aca="false">IF(Q$1="P",MAX(0,Q$2-$C705),IF(Q$1="C",MAX(0,$C705-Q$2)))</f>
        <v>0</v>
      </c>
      <c r="R705" s="103" t="n">
        <f aca="false">IF(R$1="P",MAX(0,R$2-$C705),IF(R$1="C",MAX(0,$C705-R$2)))</f>
        <v>0</v>
      </c>
      <c r="S705" s="104" t="n">
        <f aca="false">A705</f>
        <v>33</v>
      </c>
      <c r="T705" s="105" t="n">
        <f aca="false">VLOOKUP($B705,Gas!$B$3:$E$2506,2)</f>
        <v>4.895</v>
      </c>
      <c r="U705" s="46" t="n">
        <f aca="false">C705/T705</f>
        <v>3.41164453524004</v>
      </c>
      <c r="V705" s="99" t="n">
        <f aca="false">VLOOKUP($B705,Gas!$B$3:$E$2506,4)</f>
        <v>0.285777232143831</v>
      </c>
    </row>
    <row r="706" customFormat="false" ht="12.75" hidden="false" customHeight="false" outlineLevel="0" collapsed="false">
      <c r="A706" s="95" t="n">
        <f aca="false">MONTH(B706)+(YEAR(B706)-1998)*12</f>
        <v>33</v>
      </c>
      <c r="B706" s="107" t="n">
        <v>36777</v>
      </c>
      <c r="C706" s="97" t="n">
        <v>17.62</v>
      </c>
      <c r="D706" s="98" t="n">
        <f aca="false">LN(C706/C705)</f>
        <v>0.0536259010853241</v>
      </c>
      <c r="E706" s="106" t="n">
        <f aca="false">STDEV(D697:D706)*SQRT(trade_day)</f>
        <v>5.39766567660961</v>
      </c>
      <c r="F706" s="97"/>
      <c r="G706" s="103" t="n">
        <f aca="false">IF(G$1="P",MAX(0,G$2-$C706),IF(G$1="C",MAX(0,$C706-G$2)))</f>
        <v>2.38</v>
      </c>
      <c r="H706" s="103" t="n">
        <f aca="false">IF(H$1="P",MAX(0,H$2-$C706),IF(H$1="C",MAX(0,$C706-H$2)))</f>
        <v>7.38</v>
      </c>
      <c r="I706" s="103" t="n">
        <f aca="false">IF(I$1="P",MAX(0,I$2-$C706),IF(I$1="C",MAX(0,$C706-I$2)))</f>
        <v>12.38</v>
      </c>
      <c r="J706" s="103" t="n">
        <f aca="false">IF(J$1="P",MAX(0,J$2-$C706),IF(J$1="C",MAX(0,$C706-J$2)))</f>
        <v>17.38</v>
      </c>
      <c r="K706" s="103" t="n">
        <f aca="false">IF(K$1="P",MAX(0,K$2-$C706),IF(K$1="C",MAX(0,$C706-K$2)))</f>
        <v>22.38</v>
      </c>
      <c r="L706" s="103" t="n">
        <f aca="false">IF(L$1="P",MAX(0,L$2-$C706),IF(L$1="C",MAX(0,$C706-L$2)))</f>
        <v>32.38</v>
      </c>
      <c r="M706" s="103" t="n">
        <f aca="false">IF(M$1="P",MAX(0,M$2-$C706),IF(M$1="C",MAX(0,$C706-M$2)))</f>
        <v>0</v>
      </c>
      <c r="N706" s="103" t="n">
        <f aca="false">IF(N$1="P",MAX(0,N$2-$C706),IF(N$1="C",MAX(0,$C706-N$2)))</f>
        <v>0</v>
      </c>
      <c r="O706" s="103" t="n">
        <f aca="false">IF(O$1="P",MAX(0,O$2-$C706),IF(O$1="C",MAX(0,$C706-O$2)))</f>
        <v>0</v>
      </c>
      <c r="P706" s="103" t="n">
        <f aca="false">IF(P$1="P",MAX(0,P$2-$C706),IF(P$1="C",MAX(0,$C706-P$2)))</f>
        <v>0</v>
      </c>
      <c r="Q706" s="103" t="n">
        <f aca="false">IF(Q$1="P",MAX(0,Q$2-$C706),IF(Q$1="C",MAX(0,$C706-Q$2)))</f>
        <v>0</v>
      </c>
      <c r="R706" s="103" t="n">
        <f aca="false">IF(R$1="P",MAX(0,R$2-$C706),IF(R$1="C",MAX(0,$C706-R$2)))</f>
        <v>0</v>
      </c>
      <c r="S706" s="104" t="n">
        <f aca="false">A706</f>
        <v>33</v>
      </c>
      <c r="T706" s="105" t="n">
        <f aca="false">VLOOKUP($B706,Gas!$B$3:$E$2506,2)</f>
        <v>4.855</v>
      </c>
      <c r="U706" s="46" t="n">
        <f aca="false">C706/T706</f>
        <v>3.62924819773429</v>
      </c>
      <c r="V706" s="99" t="n">
        <f aca="false">VLOOKUP($B706,Gas!$B$3:$E$2506,4)</f>
        <v>0.290368474411713</v>
      </c>
    </row>
    <row r="707" customFormat="false" ht="12.75" hidden="false" customHeight="false" outlineLevel="0" collapsed="false">
      <c r="A707" s="95" t="n">
        <f aca="false">MONTH(B707)+(YEAR(B707)-1998)*12</f>
        <v>33</v>
      </c>
      <c r="B707" s="107" t="n">
        <v>36780</v>
      </c>
      <c r="C707" s="97" t="n">
        <v>30.96</v>
      </c>
      <c r="D707" s="98" t="n">
        <f aca="false">LN(C707/C706)</f>
        <v>0.563661428213493</v>
      </c>
      <c r="E707" s="106" t="n">
        <f aca="false">STDEV(D698:D707)*SQRT(trade_day)</f>
        <v>6.13753318247562</v>
      </c>
      <c r="F707" s="97"/>
      <c r="G707" s="103" t="n">
        <f aca="false">IF(G$1="P",MAX(0,G$2-$C707),IF(G$1="C",MAX(0,$C707-G$2)))</f>
        <v>0</v>
      </c>
      <c r="H707" s="103" t="n">
        <f aca="false">IF(H$1="P",MAX(0,H$2-$C707),IF(H$1="C",MAX(0,$C707-H$2)))</f>
        <v>0</v>
      </c>
      <c r="I707" s="103" t="n">
        <f aca="false">IF(I$1="P",MAX(0,I$2-$C707),IF(I$1="C",MAX(0,$C707-I$2)))</f>
        <v>0</v>
      </c>
      <c r="J707" s="103" t="n">
        <f aca="false">IF(J$1="P",MAX(0,J$2-$C707),IF(J$1="C",MAX(0,$C707-J$2)))</f>
        <v>4.04</v>
      </c>
      <c r="K707" s="103" t="n">
        <f aca="false">IF(K$1="P",MAX(0,K$2-$C707),IF(K$1="C",MAX(0,$C707-K$2)))</f>
        <v>9.04</v>
      </c>
      <c r="L707" s="103" t="n">
        <f aca="false">IF(L$1="P",MAX(0,L$2-$C707),IF(L$1="C",MAX(0,$C707-L$2)))</f>
        <v>19.04</v>
      </c>
      <c r="M707" s="103" t="n">
        <f aca="false">IF(M$1="P",MAX(0,M$2-$C707),IF(M$1="C",MAX(0,$C707-M$2)))</f>
        <v>5.96</v>
      </c>
      <c r="N707" s="103" t="n">
        <f aca="false">IF(N$1="P",MAX(0,N$2-$C707),IF(N$1="C",MAX(0,$C707-N$2)))</f>
        <v>0.960000000000001</v>
      </c>
      <c r="O707" s="103" t="n">
        <f aca="false">IF(O$1="P",MAX(0,O$2-$C707),IF(O$1="C",MAX(0,$C707-O$2)))</f>
        <v>0</v>
      </c>
      <c r="P707" s="103" t="n">
        <f aca="false">IF(P$1="P",MAX(0,P$2-$C707),IF(P$1="C",MAX(0,$C707-P$2)))</f>
        <v>0</v>
      </c>
      <c r="Q707" s="103" t="n">
        <f aca="false">IF(Q$1="P",MAX(0,Q$2-$C707),IF(Q$1="C",MAX(0,$C707-Q$2)))</f>
        <v>0</v>
      </c>
      <c r="R707" s="103" t="n">
        <f aca="false">IF(R$1="P",MAX(0,R$2-$C707),IF(R$1="C",MAX(0,$C707-R$2)))</f>
        <v>0</v>
      </c>
      <c r="S707" s="104" t="n">
        <f aca="false">A707</f>
        <v>33</v>
      </c>
      <c r="T707" s="105" t="n">
        <f aca="false">VLOOKUP($B707,Gas!$B$3:$E$2506,2)</f>
        <v>4.745</v>
      </c>
      <c r="U707" s="46" t="n">
        <f aca="false">C707/T707</f>
        <v>6.52476290832455</v>
      </c>
      <c r="V707" s="99" t="n">
        <f aca="false">VLOOKUP($B707,Gas!$B$3:$E$2506,4)</f>
        <v>0.253536174609423</v>
      </c>
    </row>
    <row r="708" customFormat="false" ht="12.75" hidden="false" customHeight="false" outlineLevel="0" collapsed="false">
      <c r="A708" s="95" t="n">
        <f aca="false">MONTH(B708)+(YEAR(B708)-1998)*12</f>
        <v>33</v>
      </c>
      <c r="B708" s="107" t="n">
        <v>36781</v>
      </c>
      <c r="C708" s="97" t="n">
        <v>30.69</v>
      </c>
      <c r="D708" s="98" t="n">
        <f aca="false">LN(C708/C707)</f>
        <v>-0.00875918008988158</v>
      </c>
      <c r="E708" s="106" t="n">
        <f aca="false">STDEV(D699:D708)*SQRT(trade_day)</f>
        <v>5.88753544504569</v>
      </c>
      <c r="F708" s="97"/>
      <c r="G708" s="103" t="n">
        <f aca="false">IF(G$1="P",MAX(0,G$2-$C708),IF(G$1="C",MAX(0,$C708-G$2)))</f>
        <v>0</v>
      </c>
      <c r="H708" s="103" t="n">
        <f aca="false">IF(H$1="P",MAX(0,H$2-$C708),IF(H$1="C",MAX(0,$C708-H$2)))</f>
        <v>0</v>
      </c>
      <c r="I708" s="103" t="n">
        <f aca="false">IF(I$1="P",MAX(0,I$2-$C708),IF(I$1="C",MAX(0,$C708-I$2)))</f>
        <v>0</v>
      </c>
      <c r="J708" s="103" t="n">
        <f aca="false">IF(J$1="P",MAX(0,J$2-$C708),IF(J$1="C",MAX(0,$C708-J$2)))</f>
        <v>4.31</v>
      </c>
      <c r="K708" s="103" t="n">
        <f aca="false">IF(K$1="P",MAX(0,K$2-$C708),IF(K$1="C",MAX(0,$C708-K$2)))</f>
        <v>9.31</v>
      </c>
      <c r="L708" s="103" t="n">
        <f aca="false">IF(L$1="P",MAX(0,L$2-$C708),IF(L$1="C",MAX(0,$C708-L$2)))</f>
        <v>19.31</v>
      </c>
      <c r="M708" s="103" t="n">
        <f aca="false">IF(M$1="P",MAX(0,M$2-$C708),IF(M$1="C",MAX(0,$C708-M$2)))</f>
        <v>5.69</v>
      </c>
      <c r="N708" s="103" t="n">
        <f aca="false">IF(N$1="P",MAX(0,N$2-$C708),IF(N$1="C",MAX(0,$C708-N$2)))</f>
        <v>0.690000000000001</v>
      </c>
      <c r="O708" s="103" t="n">
        <f aca="false">IF(O$1="P",MAX(0,O$2-$C708),IF(O$1="C",MAX(0,$C708-O$2)))</f>
        <v>0</v>
      </c>
      <c r="P708" s="103" t="n">
        <f aca="false">IF(P$1="P",MAX(0,P$2-$C708),IF(P$1="C",MAX(0,$C708-P$2)))</f>
        <v>0</v>
      </c>
      <c r="Q708" s="103" t="n">
        <f aca="false">IF(Q$1="P",MAX(0,Q$2-$C708),IF(Q$1="C",MAX(0,$C708-Q$2)))</f>
        <v>0</v>
      </c>
      <c r="R708" s="103" t="n">
        <f aca="false">IF(R$1="P",MAX(0,R$2-$C708),IF(R$1="C",MAX(0,$C708-R$2)))</f>
        <v>0</v>
      </c>
      <c r="S708" s="104" t="n">
        <f aca="false">A708</f>
        <v>33</v>
      </c>
      <c r="T708" s="105" t="n">
        <f aca="false">VLOOKUP($B708,Gas!$B$3:$E$2506,2)</f>
        <v>4.865</v>
      </c>
      <c r="U708" s="46" t="n">
        <f aca="false">C708/T708</f>
        <v>6.30832476875642</v>
      </c>
      <c r="V708" s="99" t="n">
        <f aca="false">VLOOKUP($B708,Gas!$B$3:$E$2506,4)</f>
        <v>0.279756842096446</v>
      </c>
    </row>
    <row r="709" customFormat="false" ht="12.75" hidden="false" customHeight="false" outlineLevel="0" collapsed="false">
      <c r="A709" s="95" t="n">
        <f aca="false">MONTH(B709)+(YEAR(B709)-1998)*12</f>
        <v>33</v>
      </c>
      <c r="B709" s="107" t="n">
        <v>36782</v>
      </c>
      <c r="C709" s="97" t="n">
        <v>25.08</v>
      </c>
      <c r="D709" s="98" t="n">
        <f aca="false">LN(C709/C708)</f>
        <v>-0.201866152866925</v>
      </c>
      <c r="E709" s="106" t="n">
        <f aca="false">STDEV(D700:D709)*SQRT(trade_day)</f>
        <v>5.63187837589307</v>
      </c>
      <c r="F709" s="97"/>
      <c r="G709" s="103" t="n">
        <f aca="false">IF(G$1="P",MAX(0,G$2-$C709),IF(G$1="C",MAX(0,$C709-G$2)))</f>
        <v>0</v>
      </c>
      <c r="H709" s="103" t="n">
        <f aca="false">IF(H$1="P",MAX(0,H$2-$C709),IF(H$1="C",MAX(0,$C709-H$2)))</f>
        <v>0</v>
      </c>
      <c r="I709" s="103" t="n">
        <f aca="false">IF(I$1="P",MAX(0,I$2-$C709),IF(I$1="C",MAX(0,$C709-I$2)))</f>
        <v>4.92</v>
      </c>
      <c r="J709" s="103" t="n">
        <f aca="false">IF(J$1="P",MAX(0,J$2-$C709),IF(J$1="C",MAX(0,$C709-J$2)))</f>
        <v>9.92</v>
      </c>
      <c r="K709" s="103" t="n">
        <f aca="false">IF(K$1="P",MAX(0,K$2-$C709),IF(K$1="C",MAX(0,$C709-K$2)))</f>
        <v>14.92</v>
      </c>
      <c r="L709" s="103" t="n">
        <f aca="false">IF(L$1="P",MAX(0,L$2-$C709),IF(L$1="C",MAX(0,$C709-L$2)))</f>
        <v>24.92</v>
      </c>
      <c r="M709" s="103" t="n">
        <f aca="false">IF(M$1="P",MAX(0,M$2-$C709),IF(M$1="C",MAX(0,$C709-M$2)))</f>
        <v>0.0799999999999983</v>
      </c>
      <c r="N709" s="103" t="n">
        <f aca="false">IF(N$1="P",MAX(0,N$2-$C709),IF(N$1="C",MAX(0,$C709-N$2)))</f>
        <v>0</v>
      </c>
      <c r="O709" s="103" t="n">
        <f aca="false">IF(O$1="P",MAX(0,O$2-$C709),IF(O$1="C",MAX(0,$C709-O$2)))</f>
        <v>0</v>
      </c>
      <c r="P709" s="103" t="n">
        <f aca="false">IF(P$1="P",MAX(0,P$2-$C709),IF(P$1="C",MAX(0,$C709-P$2)))</f>
        <v>0</v>
      </c>
      <c r="Q709" s="103" t="n">
        <f aca="false">IF(Q$1="P",MAX(0,Q$2-$C709),IF(Q$1="C",MAX(0,$C709-Q$2)))</f>
        <v>0</v>
      </c>
      <c r="R709" s="103" t="n">
        <f aca="false">IF(R$1="P",MAX(0,R$2-$C709),IF(R$1="C",MAX(0,$C709-R$2)))</f>
        <v>0</v>
      </c>
      <c r="S709" s="104" t="n">
        <f aca="false">A709</f>
        <v>33</v>
      </c>
      <c r="T709" s="105" t="n">
        <f aca="false">VLOOKUP($B709,Gas!$B$3:$E$2506,2)</f>
        <v>4.975</v>
      </c>
      <c r="U709" s="46" t="n">
        <f aca="false">C709/T709</f>
        <v>5.04120603015075</v>
      </c>
      <c r="V709" s="99" t="n">
        <f aca="false">VLOOKUP($B709,Gas!$B$3:$E$2506,4)</f>
        <v>0.300421580141086</v>
      </c>
    </row>
    <row r="710" customFormat="false" ht="12.75" hidden="false" customHeight="false" outlineLevel="0" collapsed="false">
      <c r="A710" s="95" t="n">
        <f aca="false">MONTH(B710)+(YEAR(B710)-1998)*12</f>
        <v>33</v>
      </c>
      <c r="B710" s="107" t="n">
        <v>36783</v>
      </c>
      <c r="C710" s="97" t="n">
        <v>24.06</v>
      </c>
      <c r="D710" s="98" t="n">
        <f aca="false">LN(C710/C709)</f>
        <v>-0.0415200052181871</v>
      </c>
      <c r="E710" s="106" t="n">
        <f aca="false">STDEV(D701:D710)*SQRT(trade_day)</f>
        <v>5.59020267225927</v>
      </c>
      <c r="F710" s="97"/>
      <c r="G710" s="103" t="n">
        <f aca="false">IF(G$1="P",MAX(0,G$2-$C710),IF(G$1="C",MAX(0,$C710-G$2)))</f>
        <v>0</v>
      </c>
      <c r="H710" s="103" t="n">
        <f aca="false">IF(H$1="P",MAX(0,H$2-$C710),IF(H$1="C",MAX(0,$C710-H$2)))</f>
        <v>0.940000000000001</v>
      </c>
      <c r="I710" s="103" t="n">
        <f aca="false">IF(I$1="P",MAX(0,I$2-$C710),IF(I$1="C",MAX(0,$C710-I$2)))</f>
        <v>5.94</v>
      </c>
      <c r="J710" s="103" t="n">
        <f aca="false">IF(J$1="P",MAX(0,J$2-$C710),IF(J$1="C",MAX(0,$C710-J$2)))</f>
        <v>10.94</v>
      </c>
      <c r="K710" s="103" t="n">
        <f aca="false">IF(K$1="P",MAX(0,K$2-$C710),IF(K$1="C",MAX(0,$C710-K$2)))</f>
        <v>15.94</v>
      </c>
      <c r="L710" s="103" t="n">
        <f aca="false">IF(L$1="P",MAX(0,L$2-$C710),IF(L$1="C",MAX(0,$C710-L$2)))</f>
        <v>25.94</v>
      </c>
      <c r="M710" s="103" t="n">
        <f aca="false">IF(M$1="P",MAX(0,M$2-$C710),IF(M$1="C",MAX(0,$C710-M$2)))</f>
        <v>0</v>
      </c>
      <c r="N710" s="103" t="n">
        <f aca="false">IF(N$1="P",MAX(0,N$2-$C710),IF(N$1="C",MAX(0,$C710-N$2)))</f>
        <v>0</v>
      </c>
      <c r="O710" s="103" t="n">
        <f aca="false">IF(O$1="P",MAX(0,O$2-$C710),IF(O$1="C",MAX(0,$C710-O$2)))</f>
        <v>0</v>
      </c>
      <c r="P710" s="103" t="n">
        <f aca="false">IF(P$1="P",MAX(0,P$2-$C710),IF(P$1="C",MAX(0,$C710-P$2)))</f>
        <v>0</v>
      </c>
      <c r="Q710" s="103" t="n">
        <f aca="false">IF(Q$1="P",MAX(0,Q$2-$C710),IF(Q$1="C",MAX(0,$C710-Q$2)))</f>
        <v>0</v>
      </c>
      <c r="R710" s="103" t="n">
        <f aca="false">IF(R$1="P",MAX(0,R$2-$C710),IF(R$1="C",MAX(0,$C710-R$2)))</f>
        <v>0</v>
      </c>
      <c r="S710" s="104" t="n">
        <f aca="false">A710</f>
        <v>33</v>
      </c>
      <c r="T710" s="105" t="n">
        <f aca="false">VLOOKUP($B710,Gas!$B$3:$E$2506,2)</f>
        <v>5.065</v>
      </c>
      <c r="U710" s="46" t="n">
        <f aca="false">C710/T710</f>
        <v>4.7502467917078</v>
      </c>
      <c r="V710" s="99" t="n">
        <f aca="false">VLOOKUP($B710,Gas!$B$3:$E$2506,4)</f>
        <v>0.30613165019839</v>
      </c>
    </row>
    <row r="711" customFormat="false" ht="12.75" hidden="false" customHeight="false" outlineLevel="0" collapsed="false">
      <c r="A711" s="95" t="n">
        <f aca="false">MONTH(B711)+(YEAR(B711)-1998)*12</f>
        <v>33</v>
      </c>
      <c r="B711" s="107" t="n">
        <v>36784</v>
      </c>
      <c r="C711" s="97" t="n">
        <v>18.53</v>
      </c>
      <c r="D711" s="98" t="n">
        <f aca="false">LN(C711/C710)</f>
        <v>-0.261159670249264</v>
      </c>
      <c r="E711" s="106" t="n">
        <f aca="false">STDEV(D702:D711)*SQRT(trade_day)</f>
        <v>5.45230093010007</v>
      </c>
      <c r="F711" s="97"/>
      <c r="G711" s="103" t="n">
        <f aca="false">IF(G$1="P",MAX(0,G$2-$C711),IF(G$1="C",MAX(0,$C711-G$2)))</f>
        <v>1.47</v>
      </c>
      <c r="H711" s="103" t="n">
        <f aca="false">IF(H$1="P",MAX(0,H$2-$C711),IF(H$1="C",MAX(0,$C711-H$2)))</f>
        <v>6.47</v>
      </c>
      <c r="I711" s="103" t="n">
        <f aca="false">IF(I$1="P",MAX(0,I$2-$C711),IF(I$1="C",MAX(0,$C711-I$2)))</f>
        <v>11.47</v>
      </c>
      <c r="J711" s="103" t="n">
        <f aca="false">IF(J$1="P",MAX(0,J$2-$C711),IF(J$1="C",MAX(0,$C711-J$2)))</f>
        <v>16.47</v>
      </c>
      <c r="K711" s="103" t="n">
        <f aca="false">IF(K$1="P",MAX(0,K$2-$C711),IF(K$1="C",MAX(0,$C711-K$2)))</f>
        <v>21.47</v>
      </c>
      <c r="L711" s="103" t="n">
        <f aca="false">IF(L$1="P",MAX(0,L$2-$C711),IF(L$1="C",MAX(0,$C711-L$2)))</f>
        <v>31.47</v>
      </c>
      <c r="M711" s="103" t="n">
        <f aca="false">IF(M$1="P",MAX(0,M$2-$C711),IF(M$1="C",MAX(0,$C711-M$2)))</f>
        <v>0</v>
      </c>
      <c r="N711" s="103" t="n">
        <f aca="false">IF(N$1="P",MAX(0,N$2-$C711),IF(N$1="C",MAX(0,$C711-N$2)))</f>
        <v>0</v>
      </c>
      <c r="O711" s="103" t="n">
        <f aca="false">IF(O$1="P",MAX(0,O$2-$C711),IF(O$1="C",MAX(0,$C711-O$2)))</f>
        <v>0</v>
      </c>
      <c r="P711" s="103" t="n">
        <f aca="false">IF(P$1="P",MAX(0,P$2-$C711),IF(P$1="C",MAX(0,$C711-P$2)))</f>
        <v>0</v>
      </c>
      <c r="Q711" s="103" t="n">
        <f aca="false">IF(Q$1="P",MAX(0,Q$2-$C711),IF(Q$1="C",MAX(0,$C711-Q$2)))</f>
        <v>0</v>
      </c>
      <c r="R711" s="103" t="n">
        <f aca="false">IF(R$1="P",MAX(0,R$2-$C711),IF(R$1="C",MAX(0,$C711-R$2)))</f>
        <v>0</v>
      </c>
      <c r="S711" s="104" t="n">
        <f aca="false">A711</f>
        <v>33</v>
      </c>
      <c r="T711" s="105" t="n">
        <f aca="false">VLOOKUP($B711,Gas!$B$3:$E$2506,2)</f>
        <v>5.1</v>
      </c>
      <c r="U711" s="46" t="n">
        <f aca="false">C711/T711</f>
        <v>3.63333333333333</v>
      </c>
      <c r="V711" s="99" t="n">
        <f aca="false">VLOOKUP($B711,Gas!$B$3:$E$2506,4)</f>
        <v>0.302109120438515</v>
      </c>
    </row>
    <row r="712" customFormat="false" ht="12.75" hidden="false" customHeight="false" outlineLevel="0" collapsed="false">
      <c r="A712" s="95" t="n">
        <f aca="false">MONTH(B712)+(YEAR(B712)-1998)*12</f>
        <v>33</v>
      </c>
      <c r="B712" s="107" t="n">
        <v>36788</v>
      </c>
      <c r="C712" s="97" t="n">
        <v>25.35</v>
      </c>
      <c r="D712" s="98" t="n">
        <f aca="false">LN(C712/C711)</f>
        <v>0.313387689739924</v>
      </c>
      <c r="E712" s="106" t="n">
        <f aca="false">STDEV(D703:D712)*SQRT(trade_day)</f>
        <v>5.85294417352449</v>
      </c>
      <c r="F712" s="97"/>
      <c r="G712" s="103" t="n">
        <f aca="false">IF(G$1="P",MAX(0,G$2-$C712),IF(G$1="C",MAX(0,$C712-G$2)))</f>
        <v>0</v>
      </c>
      <c r="H712" s="103" t="n">
        <f aca="false">IF(H$1="P",MAX(0,H$2-$C712),IF(H$1="C",MAX(0,$C712-H$2)))</f>
        <v>0</v>
      </c>
      <c r="I712" s="103" t="n">
        <f aca="false">IF(I$1="P",MAX(0,I$2-$C712),IF(I$1="C",MAX(0,$C712-I$2)))</f>
        <v>4.65</v>
      </c>
      <c r="J712" s="103" t="n">
        <f aca="false">IF(J$1="P",MAX(0,J$2-$C712),IF(J$1="C",MAX(0,$C712-J$2)))</f>
        <v>9.65</v>
      </c>
      <c r="K712" s="103" t="n">
        <f aca="false">IF(K$1="P",MAX(0,K$2-$C712),IF(K$1="C",MAX(0,$C712-K$2)))</f>
        <v>14.65</v>
      </c>
      <c r="L712" s="103" t="n">
        <f aca="false">IF(L$1="P",MAX(0,L$2-$C712),IF(L$1="C",MAX(0,$C712-L$2)))</f>
        <v>24.65</v>
      </c>
      <c r="M712" s="103" t="n">
        <f aca="false">IF(M$1="P",MAX(0,M$2-$C712),IF(M$1="C",MAX(0,$C712-M$2)))</f>
        <v>0.350000000000001</v>
      </c>
      <c r="N712" s="103" t="n">
        <f aca="false">IF(N$1="P",MAX(0,N$2-$C712),IF(N$1="C",MAX(0,$C712-N$2)))</f>
        <v>0</v>
      </c>
      <c r="O712" s="103" t="n">
        <f aca="false">IF(O$1="P",MAX(0,O$2-$C712),IF(O$1="C",MAX(0,$C712-O$2)))</f>
        <v>0</v>
      </c>
      <c r="P712" s="103" t="n">
        <f aca="false">IF(P$1="P",MAX(0,P$2-$C712),IF(P$1="C",MAX(0,$C712-P$2)))</f>
        <v>0</v>
      </c>
      <c r="Q712" s="103" t="n">
        <f aca="false">IF(Q$1="P",MAX(0,Q$2-$C712),IF(Q$1="C",MAX(0,$C712-Q$2)))</f>
        <v>0</v>
      </c>
      <c r="R712" s="103" t="n">
        <f aca="false">IF(R$1="P",MAX(0,R$2-$C712),IF(R$1="C",MAX(0,$C712-R$2)))</f>
        <v>0</v>
      </c>
      <c r="S712" s="104" t="n">
        <f aca="false">A712</f>
        <v>33</v>
      </c>
      <c r="T712" s="105" t="n">
        <f aca="false">VLOOKUP($B712,Gas!$B$3:$E$2506,2)</f>
        <v>5.065</v>
      </c>
      <c r="U712" s="46" t="n">
        <f aca="false">C712/T712</f>
        <v>5.00493583415597</v>
      </c>
      <c r="V712" s="99" t="n">
        <f aca="false">VLOOKUP($B712,Gas!$B$3:$E$2506,4)</f>
        <v>0.417291601525118</v>
      </c>
    </row>
    <row r="713" customFormat="false" ht="12.75" hidden="false" customHeight="false" outlineLevel="0" collapsed="false">
      <c r="A713" s="95" t="n">
        <f aca="false">MONTH(B713)+(YEAR(B713)-1998)*12</f>
        <v>33</v>
      </c>
      <c r="B713" s="107" t="n">
        <v>36789</v>
      </c>
      <c r="C713" s="97" t="n">
        <v>28.78</v>
      </c>
      <c r="D713" s="98" t="n">
        <f aca="false">LN(C713/C712)</f>
        <v>0.12690197142203</v>
      </c>
      <c r="E713" s="106" t="n">
        <f aca="false">STDEV(D704:D713)*SQRT(trade_day)</f>
        <v>4.86508401998892</v>
      </c>
      <c r="F713" s="97"/>
      <c r="G713" s="103" t="n">
        <f aca="false">IF(G$1="P",MAX(0,G$2-$C713),IF(G$1="C",MAX(0,$C713-G$2)))</f>
        <v>0</v>
      </c>
      <c r="H713" s="103" t="n">
        <f aca="false">IF(H$1="P",MAX(0,H$2-$C713),IF(H$1="C",MAX(0,$C713-H$2)))</f>
        <v>0</v>
      </c>
      <c r="I713" s="103" t="n">
        <f aca="false">IF(I$1="P",MAX(0,I$2-$C713),IF(I$1="C",MAX(0,$C713-I$2)))</f>
        <v>1.22</v>
      </c>
      <c r="J713" s="103" t="n">
        <f aca="false">IF(J$1="P",MAX(0,J$2-$C713),IF(J$1="C",MAX(0,$C713-J$2)))</f>
        <v>6.22</v>
      </c>
      <c r="K713" s="103" t="n">
        <f aca="false">IF(K$1="P",MAX(0,K$2-$C713),IF(K$1="C",MAX(0,$C713-K$2)))</f>
        <v>11.22</v>
      </c>
      <c r="L713" s="103" t="n">
        <f aca="false">IF(L$1="P",MAX(0,L$2-$C713),IF(L$1="C",MAX(0,$C713-L$2)))</f>
        <v>21.22</v>
      </c>
      <c r="M713" s="103" t="n">
        <f aca="false">IF(M$1="P",MAX(0,M$2-$C713),IF(M$1="C",MAX(0,$C713-M$2)))</f>
        <v>3.78</v>
      </c>
      <c r="N713" s="103" t="n">
        <f aca="false">IF(N$1="P",MAX(0,N$2-$C713),IF(N$1="C",MAX(0,$C713-N$2)))</f>
        <v>0</v>
      </c>
      <c r="O713" s="103" t="n">
        <f aca="false">IF(O$1="P",MAX(0,O$2-$C713),IF(O$1="C",MAX(0,$C713-O$2)))</f>
        <v>0</v>
      </c>
      <c r="P713" s="103" t="n">
        <f aca="false">IF(P$1="P",MAX(0,P$2-$C713),IF(P$1="C",MAX(0,$C713-P$2)))</f>
        <v>0</v>
      </c>
      <c r="Q713" s="103" t="n">
        <f aca="false">IF(Q$1="P",MAX(0,Q$2-$C713),IF(Q$1="C",MAX(0,$C713-Q$2)))</f>
        <v>0</v>
      </c>
      <c r="R713" s="103" t="n">
        <f aca="false">IF(R$1="P",MAX(0,R$2-$C713),IF(R$1="C",MAX(0,$C713-R$2)))</f>
        <v>0</v>
      </c>
      <c r="S713" s="104" t="n">
        <f aca="false">A713</f>
        <v>33</v>
      </c>
      <c r="T713" s="105" t="n">
        <f aca="false">VLOOKUP($B713,Gas!$B$3:$E$2506,2)</f>
        <v>5.22</v>
      </c>
      <c r="U713" s="46" t="n">
        <f aca="false">C713/T713</f>
        <v>5.51340996168582</v>
      </c>
      <c r="V713" s="99" t="n">
        <f aca="false">VLOOKUP($B713,Gas!$B$3:$E$2506,4)</f>
        <v>0.437424678536316</v>
      </c>
    </row>
    <row r="714" customFormat="false" ht="12.75" hidden="false" customHeight="false" outlineLevel="0" collapsed="false">
      <c r="A714" s="95" t="n">
        <f aca="false">MONTH(B714)+(YEAR(B714)-1998)*12</f>
        <v>33</v>
      </c>
      <c r="B714" s="107" t="n">
        <v>36790</v>
      </c>
      <c r="C714" s="97" t="n">
        <v>18.04</v>
      </c>
      <c r="D714" s="98" t="n">
        <f aca="false">LN(C714/C713)</f>
        <v>-0.467089186824744</v>
      </c>
      <c r="E714" s="106" t="n">
        <f aca="false">STDEV(D705:D714)*SQRT(trade_day)</f>
        <v>4.63500944860672</v>
      </c>
      <c r="F714" s="97"/>
      <c r="G714" s="103" t="n">
        <f aca="false">IF(G$1="P",MAX(0,G$2-$C714),IF(G$1="C",MAX(0,$C714-G$2)))</f>
        <v>1.96</v>
      </c>
      <c r="H714" s="103" t="n">
        <f aca="false">IF(H$1="P",MAX(0,H$2-$C714),IF(H$1="C",MAX(0,$C714-H$2)))</f>
        <v>6.96</v>
      </c>
      <c r="I714" s="103" t="n">
        <f aca="false">IF(I$1="P",MAX(0,I$2-$C714),IF(I$1="C",MAX(0,$C714-I$2)))</f>
        <v>11.96</v>
      </c>
      <c r="J714" s="103" t="n">
        <f aca="false">IF(J$1="P",MAX(0,J$2-$C714),IF(J$1="C",MAX(0,$C714-J$2)))</f>
        <v>16.96</v>
      </c>
      <c r="K714" s="103" t="n">
        <f aca="false">IF(K$1="P",MAX(0,K$2-$C714),IF(K$1="C",MAX(0,$C714-K$2)))</f>
        <v>21.96</v>
      </c>
      <c r="L714" s="103" t="n">
        <f aca="false">IF(L$1="P",MAX(0,L$2-$C714),IF(L$1="C",MAX(0,$C714-L$2)))</f>
        <v>31.96</v>
      </c>
      <c r="M714" s="103" t="n">
        <f aca="false">IF(M$1="P",MAX(0,M$2-$C714),IF(M$1="C",MAX(0,$C714-M$2)))</f>
        <v>0</v>
      </c>
      <c r="N714" s="103" t="n">
        <f aca="false">IF(N$1="P",MAX(0,N$2-$C714),IF(N$1="C",MAX(0,$C714-N$2)))</f>
        <v>0</v>
      </c>
      <c r="O714" s="103" t="n">
        <f aca="false">IF(O$1="P",MAX(0,O$2-$C714),IF(O$1="C",MAX(0,$C714-O$2)))</f>
        <v>0</v>
      </c>
      <c r="P714" s="103" t="n">
        <f aca="false">IF(P$1="P",MAX(0,P$2-$C714),IF(P$1="C",MAX(0,$C714-P$2)))</f>
        <v>0</v>
      </c>
      <c r="Q714" s="103" t="n">
        <f aca="false">IF(Q$1="P",MAX(0,Q$2-$C714),IF(Q$1="C",MAX(0,$C714-Q$2)))</f>
        <v>0</v>
      </c>
      <c r="R714" s="103" t="n">
        <f aca="false">IF(R$1="P",MAX(0,R$2-$C714),IF(R$1="C",MAX(0,$C714-R$2)))</f>
        <v>0</v>
      </c>
      <c r="S714" s="104" t="n">
        <f aca="false">A714</f>
        <v>33</v>
      </c>
      <c r="T714" s="105" t="n">
        <f aca="false">VLOOKUP($B714,Gas!$B$3:$E$2506,2)</f>
        <v>5.245</v>
      </c>
      <c r="U714" s="46" t="n">
        <f aca="false">C714/T714</f>
        <v>3.43946615824595</v>
      </c>
      <c r="V714" s="99" t="n">
        <f aca="false">VLOOKUP($B714,Gas!$B$3:$E$2506,4)</f>
        <v>0.43413850154958</v>
      </c>
    </row>
    <row r="715" customFormat="false" ht="12.75" hidden="false" customHeight="false" outlineLevel="0" collapsed="false">
      <c r="A715" s="95" t="n">
        <f aca="false">MONTH(B715)+(YEAR(B715)-1998)*12</f>
        <v>33</v>
      </c>
      <c r="B715" s="107" t="n">
        <v>36791</v>
      </c>
      <c r="C715" s="97" t="n">
        <v>17.96</v>
      </c>
      <c r="D715" s="98" t="n">
        <f aca="false">LN(C715/C714)</f>
        <v>-0.00444445176042391</v>
      </c>
      <c r="E715" s="106" t="n">
        <f aca="false">STDEV(D706:D715)*SQRT(trade_day)</f>
        <v>4.60471926819716</v>
      </c>
      <c r="F715" s="97"/>
      <c r="G715" s="103" t="n">
        <f aca="false">IF(G$1="P",MAX(0,G$2-$C715),IF(G$1="C",MAX(0,$C715-G$2)))</f>
        <v>2.04</v>
      </c>
      <c r="H715" s="103" t="n">
        <f aca="false">IF(H$1="P",MAX(0,H$2-$C715),IF(H$1="C",MAX(0,$C715-H$2)))</f>
        <v>7.04</v>
      </c>
      <c r="I715" s="103" t="n">
        <f aca="false">IF(I$1="P",MAX(0,I$2-$C715),IF(I$1="C",MAX(0,$C715-I$2)))</f>
        <v>12.04</v>
      </c>
      <c r="J715" s="103" t="n">
        <f aca="false">IF(J$1="P",MAX(0,J$2-$C715),IF(J$1="C",MAX(0,$C715-J$2)))</f>
        <v>17.04</v>
      </c>
      <c r="K715" s="103" t="n">
        <f aca="false">IF(K$1="P",MAX(0,K$2-$C715),IF(K$1="C",MAX(0,$C715-K$2)))</f>
        <v>22.04</v>
      </c>
      <c r="L715" s="103" t="n">
        <f aca="false">IF(L$1="P",MAX(0,L$2-$C715),IF(L$1="C",MAX(0,$C715-L$2)))</f>
        <v>32.04</v>
      </c>
      <c r="M715" s="103" t="n">
        <f aca="false">IF(M$1="P",MAX(0,M$2-$C715),IF(M$1="C",MAX(0,$C715-M$2)))</f>
        <v>0</v>
      </c>
      <c r="N715" s="103" t="n">
        <f aca="false">IF(N$1="P",MAX(0,N$2-$C715),IF(N$1="C",MAX(0,$C715-N$2)))</f>
        <v>0</v>
      </c>
      <c r="O715" s="103" t="n">
        <f aca="false">IF(O$1="P",MAX(0,O$2-$C715),IF(O$1="C",MAX(0,$C715-O$2)))</f>
        <v>0</v>
      </c>
      <c r="P715" s="103" t="n">
        <f aca="false">IF(P$1="P",MAX(0,P$2-$C715),IF(P$1="C",MAX(0,$C715-P$2)))</f>
        <v>0</v>
      </c>
      <c r="Q715" s="103" t="n">
        <f aca="false">IF(Q$1="P",MAX(0,Q$2-$C715),IF(Q$1="C",MAX(0,$C715-Q$2)))</f>
        <v>0</v>
      </c>
      <c r="R715" s="103" t="n">
        <f aca="false">IF(R$1="P",MAX(0,R$2-$C715),IF(R$1="C",MAX(0,$C715-R$2)))</f>
        <v>0</v>
      </c>
      <c r="S715" s="104" t="n">
        <f aca="false">A715</f>
        <v>33</v>
      </c>
      <c r="T715" s="105" t="n">
        <f aca="false">VLOOKUP($B715,Gas!$B$3:$E$2506,2)</f>
        <v>5.16</v>
      </c>
      <c r="U715" s="46" t="n">
        <f aca="false">C715/T715</f>
        <v>3.48062015503876</v>
      </c>
      <c r="V715" s="99" t="n">
        <f aca="false">VLOOKUP($B715,Gas!$B$3:$E$2506,4)</f>
        <v>0.44794541586162</v>
      </c>
    </row>
    <row r="716" customFormat="false" ht="12.75" hidden="false" customHeight="false" outlineLevel="0" collapsed="false">
      <c r="A716" s="95" t="n">
        <f aca="false">MONTH(B716)+(YEAR(B716)-1998)*12</f>
        <v>33</v>
      </c>
      <c r="B716" s="107" t="n">
        <v>36794</v>
      </c>
      <c r="C716" s="97" t="n">
        <v>17.53</v>
      </c>
      <c r="D716" s="98" t="n">
        <f aca="false">LN(C716/C715)</f>
        <v>-0.0242333639409104</v>
      </c>
      <c r="E716" s="106" t="n">
        <f aca="false">STDEV(D707:D716)*SQRT(trade_day)</f>
        <v>4.59940155025728</v>
      </c>
      <c r="F716" s="97"/>
      <c r="G716" s="103" t="n">
        <f aca="false">IF(G$1="P",MAX(0,G$2-$C716),IF(G$1="C",MAX(0,$C716-G$2)))</f>
        <v>2.47</v>
      </c>
      <c r="H716" s="103" t="n">
        <f aca="false">IF(H$1="P",MAX(0,H$2-$C716),IF(H$1="C",MAX(0,$C716-H$2)))</f>
        <v>7.47</v>
      </c>
      <c r="I716" s="103" t="n">
        <f aca="false">IF(I$1="P",MAX(0,I$2-$C716),IF(I$1="C",MAX(0,$C716-I$2)))</f>
        <v>12.47</v>
      </c>
      <c r="J716" s="103" t="n">
        <f aca="false">IF(J$1="P",MAX(0,J$2-$C716),IF(J$1="C",MAX(0,$C716-J$2)))</f>
        <v>17.47</v>
      </c>
      <c r="K716" s="103" t="n">
        <f aca="false">IF(K$1="P",MAX(0,K$2-$C716),IF(K$1="C",MAX(0,$C716-K$2)))</f>
        <v>22.47</v>
      </c>
      <c r="L716" s="103" t="n">
        <f aca="false">IF(L$1="P",MAX(0,L$2-$C716),IF(L$1="C",MAX(0,$C716-L$2)))</f>
        <v>32.47</v>
      </c>
      <c r="M716" s="103" t="n">
        <f aca="false">IF(M$1="P",MAX(0,M$2-$C716),IF(M$1="C",MAX(0,$C716-M$2)))</f>
        <v>0</v>
      </c>
      <c r="N716" s="103" t="n">
        <f aca="false">IF(N$1="P",MAX(0,N$2-$C716),IF(N$1="C",MAX(0,$C716-N$2)))</f>
        <v>0</v>
      </c>
      <c r="O716" s="103" t="n">
        <f aca="false">IF(O$1="P",MAX(0,O$2-$C716),IF(O$1="C",MAX(0,$C716-O$2)))</f>
        <v>0</v>
      </c>
      <c r="P716" s="103" t="n">
        <f aca="false">IF(P$1="P",MAX(0,P$2-$C716),IF(P$1="C",MAX(0,$C716-P$2)))</f>
        <v>0</v>
      </c>
      <c r="Q716" s="103" t="n">
        <f aca="false">IF(Q$1="P",MAX(0,Q$2-$C716),IF(Q$1="C",MAX(0,$C716-Q$2)))</f>
        <v>0</v>
      </c>
      <c r="R716" s="103" t="n">
        <f aca="false">IF(R$1="P",MAX(0,R$2-$C716),IF(R$1="C",MAX(0,$C716-R$2)))</f>
        <v>0</v>
      </c>
      <c r="S716" s="104" t="n">
        <f aca="false">A716</f>
        <v>33</v>
      </c>
      <c r="T716" s="105" t="n">
        <f aca="false">VLOOKUP($B716,Gas!$B$3:$E$2506,2)</f>
        <v>5.165</v>
      </c>
      <c r="U716" s="46" t="n">
        <f aca="false">C716/T716</f>
        <v>3.39399806389158</v>
      </c>
      <c r="V716" s="99" t="n">
        <f aca="false">VLOOKUP($B716,Gas!$B$3:$E$2506,4)</f>
        <v>0.422923497462311</v>
      </c>
    </row>
    <row r="717" customFormat="false" ht="12.75" hidden="false" customHeight="false" outlineLevel="0" collapsed="false">
      <c r="A717" s="95" t="n">
        <f aca="false">MONTH(B717)+(YEAR(B717)-1998)*12</f>
        <v>33</v>
      </c>
      <c r="B717" s="107" t="n">
        <v>36795</v>
      </c>
      <c r="C717" s="97" t="n">
        <v>16.46</v>
      </c>
      <c r="D717" s="98" t="n">
        <f aca="false">LN(C717/C716)</f>
        <v>-0.0629805036842194</v>
      </c>
      <c r="E717" s="106" t="n">
        <f aca="false">STDEV(D708:D717)*SQRT(trade_day)</f>
        <v>3.36610695268108</v>
      </c>
      <c r="F717" s="97"/>
      <c r="G717" s="103" t="n">
        <f aca="false">IF(G$1="P",MAX(0,G$2-$C717),IF(G$1="C",MAX(0,$C717-G$2)))</f>
        <v>3.54</v>
      </c>
      <c r="H717" s="103" t="n">
        <f aca="false">IF(H$1="P",MAX(0,H$2-$C717),IF(H$1="C",MAX(0,$C717-H$2)))</f>
        <v>8.54</v>
      </c>
      <c r="I717" s="103" t="n">
        <f aca="false">IF(I$1="P",MAX(0,I$2-$C717),IF(I$1="C",MAX(0,$C717-I$2)))</f>
        <v>13.54</v>
      </c>
      <c r="J717" s="103" t="n">
        <f aca="false">IF(J$1="P",MAX(0,J$2-$C717),IF(J$1="C",MAX(0,$C717-J$2)))</f>
        <v>18.54</v>
      </c>
      <c r="K717" s="103" t="n">
        <f aca="false">IF(K$1="P",MAX(0,K$2-$C717),IF(K$1="C",MAX(0,$C717-K$2)))</f>
        <v>23.54</v>
      </c>
      <c r="L717" s="103" t="n">
        <f aca="false">IF(L$1="P",MAX(0,L$2-$C717),IF(L$1="C",MAX(0,$C717-L$2)))</f>
        <v>33.54</v>
      </c>
      <c r="M717" s="103" t="n">
        <f aca="false">IF(M$1="P",MAX(0,M$2-$C717),IF(M$1="C",MAX(0,$C717-M$2)))</f>
        <v>0</v>
      </c>
      <c r="N717" s="103" t="n">
        <f aca="false">IF(N$1="P",MAX(0,N$2-$C717),IF(N$1="C",MAX(0,$C717-N$2)))</f>
        <v>0</v>
      </c>
      <c r="O717" s="103" t="n">
        <f aca="false">IF(O$1="P",MAX(0,O$2-$C717),IF(O$1="C",MAX(0,$C717-O$2)))</f>
        <v>0</v>
      </c>
      <c r="P717" s="103" t="n">
        <f aca="false">IF(P$1="P",MAX(0,P$2-$C717),IF(P$1="C",MAX(0,$C717-P$2)))</f>
        <v>0</v>
      </c>
      <c r="Q717" s="103" t="n">
        <f aca="false">IF(Q$1="P",MAX(0,Q$2-$C717),IF(Q$1="C",MAX(0,$C717-Q$2)))</f>
        <v>0</v>
      </c>
      <c r="R717" s="103" t="n">
        <f aca="false">IF(R$1="P",MAX(0,R$2-$C717),IF(R$1="C",MAX(0,$C717-R$2)))</f>
        <v>0</v>
      </c>
      <c r="S717" s="104" t="n">
        <f aca="false">A717</f>
        <v>33</v>
      </c>
      <c r="T717" s="105" t="n">
        <f aca="false">VLOOKUP($B717,Gas!$B$3:$E$2506,2)</f>
        <v>5.105</v>
      </c>
      <c r="U717" s="46" t="n">
        <f aca="false">C717/T717</f>
        <v>3.22428991185113</v>
      </c>
      <c r="V717" s="99" t="n">
        <f aca="false">VLOOKUP($B717,Gas!$B$3:$E$2506,4)</f>
        <v>0.354474546532537</v>
      </c>
    </row>
    <row r="718" customFormat="false" ht="12.75" hidden="false" customHeight="false" outlineLevel="0" collapsed="false">
      <c r="A718" s="95" t="n">
        <f aca="false">MONTH(B718)+(YEAR(B718)-1998)*12</f>
        <v>33</v>
      </c>
      <c r="B718" s="107" t="n">
        <v>36796</v>
      </c>
      <c r="C718" s="97" t="n">
        <v>14.76</v>
      </c>
      <c r="D718" s="98" t="n">
        <f aca="false">LN(C718/C717)</f>
        <v>-0.109012376076597</v>
      </c>
      <c r="E718" s="106" t="n">
        <f aca="false">STDEV(D709:D718)*SQRT(trade_day)</f>
        <v>3.35840153837343</v>
      </c>
      <c r="F718" s="97"/>
      <c r="G718" s="103" t="n">
        <f aca="false">IF(G$1="P",MAX(0,G$2-$C718),IF(G$1="C",MAX(0,$C718-G$2)))</f>
        <v>5.24</v>
      </c>
      <c r="H718" s="103" t="n">
        <f aca="false">IF(H$1="P",MAX(0,H$2-$C718),IF(H$1="C",MAX(0,$C718-H$2)))</f>
        <v>10.24</v>
      </c>
      <c r="I718" s="103" t="n">
        <f aca="false">IF(I$1="P",MAX(0,I$2-$C718),IF(I$1="C",MAX(0,$C718-I$2)))</f>
        <v>15.24</v>
      </c>
      <c r="J718" s="103" t="n">
        <f aca="false">IF(J$1="P",MAX(0,J$2-$C718),IF(J$1="C",MAX(0,$C718-J$2)))</f>
        <v>20.24</v>
      </c>
      <c r="K718" s="103" t="n">
        <f aca="false">IF(K$1="P",MAX(0,K$2-$C718),IF(K$1="C",MAX(0,$C718-K$2)))</f>
        <v>25.24</v>
      </c>
      <c r="L718" s="103" t="n">
        <f aca="false">IF(L$1="P",MAX(0,L$2-$C718),IF(L$1="C",MAX(0,$C718-L$2)))</f>
        <v>35.24</v>
      </c>
      <c r="M718" s="103" t="n">
        <f aca="false">IF(M$1="P",MAX(0,M$2-$C718),IF(M$1="C",MAX(0,$C718-M$2)))</f>
        <v>0</v>
      </c>
      <c r="N718" s="103" t="n">
        <f aca="false">IF(N$1="P",MAX(0,N$2-$C718),IF(N$1="C",MAX(0,$C718-N$2)))</f>
        <v>0</v>
      </c>
      <c r="O718" s="103" t="n">
        <f aca="false">IF(O$1="P",MAX(0,O$2-$C718),IF(O$1="C",MAX(0,$C718-O$2)))</f>
        <v>0</v>
      </c>
      <c r="P718" s="103" t="n">
        <f aca="false">IF(P$1="P",MAX(0,P$2-$C718),IF(P$1="C",MAX(0,$C718-P$2)))</f>
        <v>0</v>
      </c>
      <c r="Q718" s="103" t="n">
        <f aca="false">IF(Q$1="P",MAX(0,Q$2-$C718),IF(Q$1="C",MAX(0,$C718-Q$2)))</f>
        <v>0</v>
      </c>
      <c r="R718" s="103" t="n">
        <f aca="false">IF(R$1="P",MAX(0,R$2-$C718),IF(R$1="C",MAX(0,$C718-R$2)))</f>
        <v>0</v>
      </c>
      <c r="S718" s="104" t="n">
        <f aca="false">A718</f>
        <v>33</v>
      </c>
      <c r="T718" s="105" t="n">
        <f aca="false">VLOOKUP($B718,Gas!$B$3:$E$2506,2)</f>
        <v>5.275</v>
      </c>
      <c r="U718" s="46" t="n">
        <f aca="false">C718/T718</f>
        <v>2.79810426540284</v>
      </c>
      <c r="V718" s="99" t="n">
        <f aca="false">VLOOKUP($B718,Gas!$B$3:$E$2506,4)</f>
        <v>0.417467295144587</v>
      </c>
    </row>
    <row r="719" customFormat="false" ht="12.75" hidden="false" customHeight="false" outlineLevel="0" collapsed="false">
      <c r="A719" s="95" t="n">
        <f aca="false">MONTH(B719)+(YEAR(B719)-1998)*12</f>
        <v>33</v>
      </c>
      <c r="B719" s="107" t="n">
        <v>36797</v>
      </c>
      <c r="C719" s="97" t="n">
        <v>16.38</v>
      </c>
      <c r="D719" s="98" t="n">
        <f aca="false">LN(C719/C718)</f>
        <v>0.104140259252597</v>
      </c>
      <c r="E719" s="106" t="n">
        <f aca="false">STDEV(D710:D719)*SQRT(trade_day)</f>
        <v>3.38120035648927</v>
      </c>
      <c r="F719" s="97"/>
      <c r="G719" s="103" t="n">
        <f aca="false">IF(G$1="P",MAX(0,G$2-$C719),IF(G$1="C",MAX(0,$C719-G$2)))</f>
        <v>3.62</v>
      </c>
      <c r="H719" s="103" t="n">
        <f aca="false">IF(H$1="P",MAX(0,H$2-$C719),IF(H$1="C",MAX(0,$C719-H$2)))</f>
        <v>8.62</v>
      </c>
      <c r="I719" s="103" t="n">
        <f aca="false">IF(I$1="P",MAX(0,I$2-$C719),IF(I$1="C",MAX(0,$C719-I$2)))</f>
        <v>13.62</v>
      </c>
      <c r="J719" s="103" t="n">
        <f aca="false">IF(J$1="P",MAX(0,J$2-$C719),IF(J$1="C",MAX(0,$C719-J$2)))</f>
        <v>18.62</v>
      </c>
      <c r="K719" s="103" t="n">
        <f aca="false">IF(K$1="P",MAX(0,K$2-$C719),IF(K$1="C",MAX(0,$C719-K$2)))</f>
        <v>23.62</v>
      </c>
      <c r="L719" s="103" t="n">
        <f aca="false">IF(L$1="P",MAX(0,L$2-$C719),IF(L$1="C",MAX(0,$C719-L$2)))</f>
        <v>33.62</v>
      </c>
      <c r="M719" s="103" t="n">
        <f aca="false">IF(M$1="P",MAX(0,M$2-$C719),IF(M$1="C",MAX(0,$C719-M$2)))</f>
        <v>0</v>
      </c>
      <c r="N719" s="103" t="n">
        <f aca="false">IF(N$1="P",MAX(0,N$2-$C719),IF(N$1="C",MAX(0,$C719-N$2)))</f>
        <v>0</v>
      </c>
      <c r="O719" s="103" t="n">
        <f aca="false">IF(O$1="P",MAX(0,O$2-$C719),IF(O$1="C",MAX(0,$C719-O$2)))</f>
        <v>0</v>
      </c>
      <c r="P719" s="103" t="n">
        <f aca="false">IF(P$1="P",MAX(0,P$2-$C719),IF(P$1="C",MAX(0,$C719-P$2)))</f>
        <v>0</v>
      </c>
      <c r="Q719" s="103" t="n">
        <f aca="false">IF(Q$1="P",MAX(0,Q$2-$C719),IF(Q$1="C",MAX(0,$C719-Q$2)))</f>
        <v>0</v>
      </c>
      <c r="R719" s="103" t="n">
        <f aca="false">IF(R$1="P",MAX(0,R$2-$C719),IF(R$1="C",MAX(0,$C719-R$2)))</f>
        <v>0</v>
      </c>
      <c r="S719" s="104" t="n">
        <f aca="false">A719</f>
        <v>33</v>
      </c>
      <c r="T719" s="105" t="n">
        <f aca="false">VLOOKUP($B719,Gas!$B$3:$E$2506,2)</f>
        <v>5.35</v>
      </c>
      <c r="U719" s="46" t="n">
        <f aca="false">C719/T719</f>
        <v>3.06168224299065</v>
      </c>
      <c r="V719" s="99" t="n">
        <f aca="false">VLOOKUP($B719,Gas!$B$3:$E$2506,4)</f>
        <v>0.426472845871871</v>
      </c>
    </row>
    <row r="720" customFormat="false" ht="12.75" hidden="false" customHeight="false" outlineLevel="0" collapsed="false">
      <c r="A720" s="95" t="n">
        <f aca="false">MONTH(B720)+(YEAR(B720)-1998)*12</f>
        <v>33</v>
      </c>
      <c r="B720" s="107" t="n">
        <v>36798</v>
      </c>
      <c r="C720" s="97" t="n">
        <v>18.31</v>
      </c>
      <c r="D720" s="98" t="n">
        <f aca="false">LN(C720/C719)</f>
        <v>0.111386280261496</v>
      </c>
      <c r="E720" s="106" t="n">
        <f aca="false">STDEV(D711:D720)*SQRT(trade_day)</f>
        <v>3.46788215972309</v>
      </c>
      <c r="F720" s="97"/>
      <c r="G720" s="103" t="n">
        <f aca="false">IF(G$1="P",MAX(0,G$2-$C720),IF(G$1="C",MAX(0,$C720-G$2)))</f>
        <v>1.69</v>
      </c>
      <c r="H720" s="103" t="n">
        <f aca="false">IF(H$1="P",MAX(0,H$2-$C720),IF(H$1="C",MAX(0,$C720-H$2)))</f>
        <v>6.69</v>
      </c>
      <c r="I720" s="103" t="n">
        <f aca="false">IF(I$1="P",MAX(0,I$2-$C720),IF(I$1="C",MAX(0,$C720-I$2)))</f>
        <v>11.69</v>
      </c>
      <c r="J720" s="103" t="n">
        <f aca="false">IF(J$1="P",MAX(0,J$2-$C720),IF(J$1="C",MAX(0,$C720-J$2)))</f>
        <v>16.69</v>
      </c>
      <c r="K720" s="103" t="n">
        <f aca="false">IF(K$1="P",MAX(0,K$2-$C720),IF(K$1="C",MAX(0,$C720-K$2)))</f>
        <v>21.69</v>
      </c>
      <c r="L720" s="103" t="n">
        <f aca="false">IF(L$1="P",MAX(0,L$2-$C720),IF(L$1="C",MAX(0,$C720-L$2)))</f>
        <v>31.69</v>
      </c>
      <c r="M720" s="103" t="n">
        <f aca="false">IF(M$1="P",MAX(0,M$2-$C720),IF(M$1="C",MAX(0,$C720-M$2)))</f>
        <v>0</v>
      </c>
      <c r="N720" s="103" t="n">
        <f aca="false">IF(N$1="P",MAX(0,N$2-$C720),IF(N$1="C",MAX(0,$C720-N$2)))</f>
        <v>0</v>
      </c>
      <c r="O720" s="103" t="n">
        <f aca="false">IF(O$1="P",MAX(0,O$2-$C720),IF(O$1="C",MAX(0,$C720-O$2)))</f>
        <v>0</v>
      </c>
      <c r="P720" s="103" t="n">
        <f aca="false">IF(P$1="P",MAX(0,P$2-$C720),IF(P$1="C",MAX(0,$C720-P$2)))</f>
        <v>0</v>
      </c>
      <c r="Q720" s="103" t="n">
        <f aca="false">IF(Q$1="P",MAX(0,Q$2-$C720),IF(Q$1="C",MAX(0,$C720-Q$2)))</f>
        <v>0</v>
      </c>
      <c r="R720" s="103" t="n">
        <f aca="false">IF(R$1="P",MAX(0,R$2-$C720),IF(R$1="C",MAX(0,$C720-R$2)))</f>
        <v>0</v>
      </c>
      <c r="S720" s="104" t="n">
        <f aca="false">A720</f>
        <v>33</v>
      </c>
      <c r="T720" s="105" t="n">
        <f aca="false">VLOOKUP($B720,Gas!$B$3:$E$2506,2)</f>
        <v>5.205</v>
      </c>
      <c r="U720" s="46" t="n">
        <f aca="false">C720/T720</f>
        <v>3.51777137367915</v>
      </c>
      <c r="V720" s="99" t="n">
        <f aca="false">VLOOKUP($B720,Gas!$B$3:$E$2506,4)</f>
        <v>0.365217593998439</v>
      </c>
    </row>
    <row r="721" customFormat="false" ht="12.75" hidden="false" customHeight="false" outlineLevel="0" collapsed="false">
      <c r="A721" s="95" t="n">
        <f aca="false">MONTH(B721)+(YEAR(B721)-1998)*12</f>
        <v>34</v>
      </c>
      <c r="B721" s="107" t="n">
        <v>36801</v>
      </c>
      <c r="C721" s="97" t="n">
        <v>26.05</v>
      </c>
      <c r="D721" s="98" t="n">
        <f aca="false">LN(C721/C720)</f>
        <v>0.352570409512957</v>
      </c>
      <c r="E721" s="106" t="n">
        <f aca="false">STDEV(D712:D721)*SQRT(trade_day)</f>
        <v>3.67007738283975</v>
      </c>
      <c r="F721" s="97"/>
      <c r="G721" s="103" t="n">
        <f aca="false">IF(G$1="P",MAX(0,G$2-$C721),IF(G$1="C",MAX(0,$C721-G$2)))</f>
        <v>0</v>
      </c>
      <c r="H721" s="103" t="n">
        <f aca="false">IF(H$1="P",MAX(0,H$2-$C721),IF(H$1="C",MAX(0,$C721-H$2)))</f>
        <v>0</v>
      </c>
      <c r="I721" s="103" t="n">
        <f aca="false">IF(I$1="P",MAX(0,I$2-$C721),IF(I$1="C",MAX(0,$C721-I$2)))</f>
        <v>3.95</v>
      </c>
      <c r="J721" s="103" t="n">
        <f aca="false">IF(J$1="P",MAX(0,J$2-$C721),IF(J$1="C",MAX(0,$C721-J$2)))</f>
        <v>8.95</v>
      </c>
      <c r="K721" s="103" t="n">
        <f aca="false">IF(K$1="P",MAX(0,K$2-$C721),IF(K$1="C",MAX(0,$C721-K$2)))</f>
        <v>13.95</v>
      </c>
      <c r="L721" s="103" t="n">
        <f aca="false">IF(L$1="P",MAX(0,L$2-$C721),IF(L$1="C",MAX(0,$C721-L$2)))</f>
        <v>23.95</v>
      </c>
      <c r="M721" s="103" t="n">
        <f aca="false">IF(M$1="P",MAX(0,M$2-$C721),IF(M$1="C",MAX(0,$C721-M$2)))</f>
        <v>1.05</v>
      </c>
      <c r="N721" s="103" t="n">
        <f aca="false">IF(N$1="P",MAX(0,N$2-$C721),IF(N$1="C",MAX(0,$C721-N$2)))</f>
        <v>0</v>
      </c>
      <c r="O721" s="103" t="n">
        <f aca="false">IF(O$1="P",MAX(0,O$2-$C721),IF(O$1="C",MAX(0,$C721-O$2)))</f>
        <v>0</v>
      </c>
      <c r="P721" s="103" t="n">
        <f aca="false">IF(P$1="P",MAX(0,P$2-$C721),IF(P$1="C",MAX(0,$C721-P$2)))</f>
        <v>0</v>
      </c>
      <c r="Q721" s="103" t="n">
        <f aca="false">IF(Q$1="P",MAX(0,Q$2-$C721),IF(Q$1="C",MAX(0,$C721-Q$2)))</f>
        <v>0</v>
      </c>
      <c r="R721" s="103" t="n">
        <f aca="false">IF(R$1="P",MAX(0,R$2-$C721),IF(R$1="C",MAX(0,$C721-R$2)))</f>
        <v>0</v>
      </c>
      <c r="S721" s="104" t="n">
        <f aca="false">A721</f>
        <v>34</v>
      </c>
      <c r="T721" s="105" t="n">
        <f aca="false">VLOOKUP($B721,Gas!$B$3:$E$2506,2)</f>
        <v>5.105</v>
      </c>
      <c r="U721" s="46" t="n">
        <f aca="false">C721/T721</f>
        <v>5.1028403525955</v>
      </c>
      <c r="V721" s="99" t="n">
        <f aca="false">VLOOKUP($B721,Gas!$B$3:$E$2506,4)</f>
        <v>0.308272294922469</v>
      </c>
    </row>
    <row r="722" customFormat="false" ht="12.75" hidden="false" customHeight="false" outlineLevel="0" collapsed="false">
      <c r="A722" s="95" t="n">
        <f aca="false">MONTH(B722)+(YEAR(B722)-1998)*12</f>
        <v>34</v>
      </c>
      <c r="B722" s="107" t="n">
        <v>36802</v>
      </c>
      <c r="C722" s="97" t="n">
        <v>38.79</v>
      </c>
      <c r="D722" s="98" t="n">
        <f aca="false">LN(C722/C721)</f>
        <v>0.3981447132525</v>
      </c>
      <c r="E722" s="106" t="n">
        <f aca="false">STDEV(D713:D722)*SQRT(trade_day)</f>
        <v>3.86837512417072</v>
      </c>
      <c r="F722" s="97"/>
      <c r="G722" s="103" t="n">
        <f aca="false">IF(G$1="P",MAX(0,G$2-$C722),IF(G$1="C",MAX(0,$C722-G$2)))</f>
        <v>0</v>
      </c>
      <c r="H722" s="103" t="n">
        <f aca="false">IF(H$1="P",MAX(0,H$2-$C722),IF(H$1="C",MAX(0,$C722-H$2)))</f>
        <v>0</v>
      </c>
      <c r="I722" s="103" t="n">
        <f aca="false">IF(I$1="P",MAX(0,I$2-$C722),IF(I$1="C",MAX(0,$C722-I$2)))</f>
        <v>0</v>
      </c>
      <c r="J722" s="103" t="n">
        <f aca="false">IF(J$1="P",MAX(0,J$2-$C722),IF(J$1="C",MAX(0,$C722-J$2)))</f>
        <v>0</v>
      </c>
      <c r="K722" s="103" t="n">
        <f aca="false">IF(K$1="P",MAX(0,K$2-$C722),IF(K$1="C",MAX(0,$C722-K$2)))</f>
        <v>1.21</v>
      </c>
      <c r="L722" s="103" t="n">
        <f aca="false">IF(L$1="P",MAX(0,L$2-$C722),IF(L$1="C",MAX(0,$C722-L$2)))</f>
        <v>11.21</v>
      </c>
      <c r="M722" s="103" t="n">
        <f aca="false">IF(M$1="P",MAX(0,M$2-$C722),IF(M$1="C",MAX(0,$C722-M$2)))</f>
        <v>13.79</v>
      </c>
      <c r="N722" s="103" t="n">
        <f aca="false">IF(N$1="P",MAX(0,N$2-$C722),IF(N$1="C",MAX(0,$C722-N$2)))</f>
        <v>8.79</v>
      </c>
      <c r="O722" s="103" t="n">
        <f aca="false">IF(O$1="P",MAX(0,O$2-$C722),IF(O$1="C",MAX(0,$C722-O$2)))</f>
        <v>3.79</v>
      </c>
      <c r="P722" s="103" t="n">
        <f aca="false">IF(P$1="P",MAX(0,P$2-$C722),IF(P$1="C",MAX(0,$C722-P$2)))</f>
        <v>0</v>
      </c>
      <c r="Q722" s="103" t="n">
        <f aca="false">IF(Q$1="P",MAX(0,Q$2-$C722),IF(Q$1="C",MAX(0,$C722-Q$2)))</f>
        <v>0</v>
      </c>
      <c r="R722" s="103" t="n">
        <f aca="false">IF(R$1="P",MAX(0,R$2-$C722),IF(R$1="C",MAX(0,$C722-R$2)))</f>
        <v>0</v>
      </c>
      <c r="S722" s="104" t="n">
        <f aca="false">A722</f>
        <v>34</v>
      </c>
      <c r="T722" s="105" t="n">
        <f aca="false">VLOOKUP($B722,Gas!$B$3:$E$2506,2)</f>
        <v>5.235</v>
      </c>
      <c r="U722" s="46" t="n">
        <f aca="false">C722/T722</f>
        <v>7.40974212034384</v>
      </c>
      <c r="V722" s="99" t="n">
        <f aca="false">VLOOKUP($B722,Gas!$B$3:$E$2506,4)</f>
        <v>0.346943061779813</v>
      </c>
    </row>
    <row r="723" customFormat="false" ht="12.75" hidden="false" customHeight="false" outlineLevel="0" collapsed="false">
      <c r="A723" s="95" t="n">
        <f aca="false">MONTH(B723)+(YEAR(B723)-1998)*12</f>
        <v>34</v>
      </c>
      <c r="B723" s="107" t="n">
        <v>36803</v>
      </c>
      <c r="C723" s="97" t="n">
        <v>33.72</v>
      </c>
      <c r="D723" s="98" t="n">
        <f aca="false">LN(C723/C722)</f>
        <v>-0.140071348318221</v>
      </c>
      <c r="E723" s="106" t="n">
        <f aca="false">STDEV(D714:D723)*SQRT(trade_day)</f>
        <v>3.9363595668609</v>
      </c>
      <c r="F723" s="97"/>
      <c r="G723" s="103" t="n">
        <f aca="false">IF(G$1="P",MAX(0,G$2-$C723),IF(G$1="C",MAX(0,$C723-G$2)))</f>
        <v>0</v>
      </c>
      <c r="H723" s="103" t="n">
        <f aca="false">IF(H$1="P",MAX(0,H$2-$C723),IF(H$1="C",MAX(0,$C723-H$2)))</f>
        <v>0</v>
      </c>
      <c r="I723" s="103" t="n">
        <f aca="false">IF(I$1="P",MAX(0,I$2-$C723),IF(I$1="C",MAX(0,$C723-I$2)))</f>
        <v>0</v>
      </c>
      <c r="J723" s="103" t="n">
        <f aca="false">IF(J$1="P",MAX(0,J$2-$C723),IF(J$1="C",MAX(0,$C723-J$2)))</f>
        <v>1.28</v>
      </c>
      <c r="K723" s="103" t="n">
        <f aca="false">IF(K$1="P",MAX(0,K$2-$C723),IF(K$1="C",MAX(0,$C723-K$2)))</f>
        <v>6.28</v>
      </c>
      <c r="L723" s="103" t="n">
        <f aca="false">IF(L$1="P",MAX(0,L$2-$C723),IF(L$1="C",MAX(0,$C723-L$2)))</f>
        <v>16.28</v>
      </c>
      <c r="M723" s="103" t="n">
        <f aca="false">IF(M$1="P",MAX(0,M$2-$C723),IF(M$1="C",MAX(0,$C723-M$2)))</f>
        <v>8.72</v>
      </c>
      <c r="N723" s="103" t="n">
        <f aca="false">IF(N$1="P",MAX(0,N$2-$C723),IF(N$1="C",MAX(0,$C723-N$2)))</f>
        <v>3.72</v>
      </c>
      <c r="O723" s="103" t="n">
        <f aca="false">IF(O$1="P",MAX(0,O$2-$C723),IF(O$1="C",MAX(0,$C723-O$2)))</f>
        <v>0</v>
      </c>
      <c r="P723" s="103" t="n">
        <f aca="false">IF(P$1="P",MAX(0,P$2-$C723),IF(P$1="C",MAX(0,$C723-P$2)))</f>
        <v>0</v>
      </c>
      <c r="Q723" s="103" t="n">
        <f aca="false">IF(Q$1="P",MAX(0,Q$2-$C723),IF(Q$1="C",MAX(0,$C723-Q$2)))</f>
        <v>0</v>
      </c>
      <c r="R723" s="103" t="n">
        <f aca="false">IF(R$1="P",MAX(0,R$2-$C723),IF(R$1="C",MAX(0,$C723-R$2)))</f>
        <v>0</v>
      </c>
      <c r="S723" s="104" t="n">
        <f aca="false">A723</f>
        <v>34</v>
      </c>
      <c r="T723" s="105" t="n">
        <f aca="false">VLOOKUP($B723,Gas!$B$3:$E$2506,2)</f>
        <v>5.235</v>
      </c>
      <c r="U723" s="46" t="n">
        <f aca="false">C723/T723</f>
        <v>6.44126074498567</v>
      </c>
      <c r="V723" s="99" t="n">
        <f aca="false">VLOOKUP($B723,Gas!$B$3:$E$2506,4)</f>
        <v>0.346943061779813</v>
      </c>
    </row>
    <row r="724" customFormat="false" ht="12.75" hidden="false" customHeight="false" outlineLevel="0" collapsed="false">
      <c r="A724" s="95" t="n">
        <f aca="false">MONTH(B724)+(YEAR(B724)-1998)*12</f>
        <v>34</v>
      </c>
      <c r="B724" s="107" t="n">
        <v>36804</v>
      </c>
      <c r="C724" s="97" t="n">
        <v>29.05</v>
      </c>
      <c r="D724" s="98" t="n">
        <f aca="false">LN(C724/C723)</f>
        <v>-0.149072649835734</v>
      </c>
      <c r="E724" s="106" t="n">
        <f aca="false">STDEV(D715:D724)*SQRT(trade_day)</f>
        <v>3.08075940469416</v>
      </c>
      <c r="F724" s="97"/>
      <c r="G724" s="103" t="n">
        <f aca="false">IF(G$1="P",MAX(0,G$2-$C724),IF(G$1="C",MAX(0,$C724-G$2)))</f>
        <v>0</v>
      </c>
      <c r="H724" s="103" t="n">
        <f aca="false">IF(H$1="P",MAX(0,H$2-$C724),IF(H$1="C",MAX(0,$C724-H$2)))</f>
        <v>0</v>
      </c>
      <c r="I724" s="103" t="n">
        <f aca="false">IF(I$1="P",MAX(0,I$2-$C724),IF(I$1="C",MAX(0,$C724-I$2)))</f>
        <v>0.949999999999999</v>
      </c>
      <c r="J724" s="103" t="n">
        <f aca="false">IF(J$1="P",MAX(0,J$2-$C724),IF(J$1="C",MAX(0,$C724-J$2)))</f>
        <v>5.95</v>
      </c>
      <c r="K724" s="103" t="n">
        <f aca="false">IF(K$1="P",MAX(0,K$2-$C724),IF(K$1="C",MAX(0,$C724-K$2)))</f>
        <v>10.95</v>
      </c>
      <c r="L724" s="103" t="n">
        <f aca="false">IF(L$1="P",MAX(0,L$2-$C724),IF(L$1="C",MAX(0,$C724-L$2)))</f>
        <v>20.95</v>
      </c>
      <c r="M724" s="103" t="n">
        <f aca="false">IF(M$1="P",MAX(0,M$2-$C724),IF(M$1="C",MAX(0,$C724-M$2)))</f>
        <v>4.05</v>
      </c>
      <c r="N724" s="103" t="n">
        <f aca="false">IF(N$1="P",MAX(0,N$2-$C724),IF(N$1="C",MAX(0,$C724-N$2)))</f>
        <v>0</v>
      </c>
      <c r="O724" s="103" t="n">
        <f aca="false">IF(O$1="P",MAX(0,O$2-$C724),IF(O$1="C",MAX(0,$C724-O$2)))</f>
        <v>0</v>
      </c>
      <c r="P724" s="103" t="n">
        <f aca="false">IF(P$1="P",MAX(0,P$2-$C724),IF(P$1="C",MAX(0,$C724-P$2)))</f>
        <v>0</v>
      </c>
      <c r="Q724" s="103" t="n">
        <f aca="false">IF(Q$1="P",MAX(0,Q$2-$C724),IF(Q$1="C",MAX(0,$C724-Q$2)))</f>
        <v>0</v>
      </c>
      <c r="R724" s="103" t="n">
        <f aca="false">IF(R$1="P",MAX(0,R$2-$C724),IF(R$1="C",MAX(0,$C724-R$2)))</f>
        <v>0</v>
      </c>
      <c r="S724" s="104" t="n">
        <f aca="false">A724</f>
        <v>34</v>
      </c>
      <c r="T724" s="105" t="n">
        <f aca="false">VLOOKUP($B724,Gas!$B$3:$E$2506,2)</f>
        <v>5.215</v>
      </c>
      <c r="U724" s="46" t="n">
        <f aca="false">C724/T724</f>
        <v>5.57046979865772</v>
      </c>
      <c r="V724" s="99" t="n">
        <f aca="false">VLOOKUP($B724,Gas!$B$3:$E$2506,4)</f>
        <v>0.3483134036539</v>
      </c>
    </row>
    <row r="725" customFormat="false" ht="12.75" hidden="false" customHeight="false" outlineLevel="0" collapsed="false">
      <c r="A725" s="95" t="n">
        <f aca="false">MONTH(B725)+(YEAR(B725)-1998)*12</f>
        <v>34</v>
      </c>
      <c r="B725" s="107" t="n">
        <v>36805</v>
      </c>
      <c r="C725" s="97" t="n">
        <v>32.11</v>
      </c>
      <c r="D725" s="98" t="n">
        <f aca="false">LN(C725/C724)</f>
        <v>0.100149024803502</v>
      </c>
      <c r="E725" s="106" t="n">
        <f aca="false">STDEV(D716:D725)*SQRT(trade_day)</f>
        <v>3.07602146644646</v>
      </c>
      <c r="F725" s="97"/>
      <c r="G725" s="103" t="n">
        <f aca="false">IF(G$1="P",MAX(0,G$2-$C725),IF(G$1="C",MAX(0,$C725-G$2)))</f>
        <v>0</v>
      </c>
      <c r="H725" s="103" t="n">
        <f aca="false">IF(H$1="P",MAX(0,H$2-$C725),IF(H$1="C",MAX(0,$C725-H$2)))</f>
        <v>0</v>
      </c>
      <c r="I725" s="103" t="n">
        <f aca="false">IF(I$1="P",MAX(0,I$2-$C725),IF(I$1="C",MAX(0,$C725-I$2)))</f>
        <v>0</v>
      </c>
      <c r="J725" s="103" t="n">
        <f aca="false">IF(J$1="P",MAX(0,J$2-$C725),IF(J$1="C",MAX(0,$C725-J$2)))</f>
        <v>2.89</v>
      </c>
      <c r="K725" s="103" t="n">
        <f aca="false">IF(K$1="P",MAX(0,K$2-$C725),IF(K$1="C",MAX(0,$C725-K$2)))</f>
        <v>7.89</v>
      </c>
      <c r="L725" s="103" t="n">
        <f aca="false">IF(L$1="P",MAX(0,L$2-$C725),IF(L$1="C",MAX(0,$C725-L$2)))</f>
        <v>17.89</v>
      </c>
      <c r="M725" s="103" t="n">
        <f aca="false">IF(M$1="P",MAX(0,M$2-$C725),IF(M$1="C",MAX(0,$C725-M$2)))</f>
        <v>7.11</v>
      </c>
      <c r="N725" s="103" t="n">
        <f aca="false">IF(N$1="P",MAX(0,N$2-$C725),IF(N$1="C",MAX(0,$C725-N$2)))</f>
        <v>2.11</v>
      </c>
      <c r="O725" s="103" t="n">
        <f aca="false">IF(O$1="P",MAX(0,O$2-$C725),IF(O$1="C",MAX(0,$C725-O$2)))</f>
        <v>0</v>
      </c>
      <c r="P725" s="103" t="n">
        <f aca="false">IF(P$1="P",MAX(0,P$2-$C725),IF(P$1="C",MAX(0,$C725-P$2)))</f>
        <v>0</v>
      </c>
      <c r="Q725" s="103" t="n">
        <f aca="false">IF(Q$1="P",MAX(0,Q$2-$C725),IF(Q$1="C",MAX(0,$C725-Q$2)))</f>
        <v>0</v>
      </c>
      <c r="R725" s="103" t="n">
        <f aca="false">IF(R$1="P",MAX(0,R$2-$C725),IF(R$1="C",MAX(0,$C725-R$2)))</f>
        <v>0</v>
      </c>
      <c r="S725" s="104" t="n">
        <f aca="false">A725</f>
        <v>34</v>
      </c>
      <c r="T725" s="105" t="n">
        <f aca="false">VLOOKUP($B725,Gas!$B$3:$E$2506,2)</f>
        <v>5.25</v>
      </c>
      <c r="U725" s="46" t="n">
        <f aca="false">C725/T725</f>
        <v>6.11619047619048</v>
      </c>
      <c r="V725" s="99" t="n">
        <f aca="false">VLOOKUP($B725,Gas!$B$3:$E$2506,4)</f>
        <v>0.33881383807854</v>
      </c>
    </row>
    <row r="726" customFormat="false" ht="12.75" hidden="false" customHeight="false" outlineLevel="0" collapsed="false">
      <c r="A726" s="95" t="n">
        <f aca="false">MONTH(B726)+(YEAR(B726)-1998)*12</f>
        <v>34</v>
      </c>
      <c r="B726" s="107" t="n">
        <v>36808</v>
      </c>
      <c r="C726" s="97" t="n">
        <v>36.72</v>
      </c>
      <c r="D726" s="98" t="n">
        <f aca="false">LN(C726/C725)</f>
        <v>0.134154057650867</v>
      </c>
      <c r="E726" s="106" t="n">
        <f aca="false">STDEV(D717:D726)*SQRT(trade_day)</f>
        <v>3.06015986290629</v>
      </c>
      <c r="F726" s="97"/>
      <c r="G726" s="103" t="n">
        <f aca="false">IF(G$1="P",MAX(0,G$2-$C726),IF(G$1="C",MAX(0,$C726-G$2)))</f>
        <v>0</v>
      </c>
      <c r="H726" s="103" t="n">
        <f aca="false">IF(H$1="P",MAX(0,H$2-$C726),IF(H$1="C",MAX(0,$C726-H$2)))</f>
        <v>0</v>
      </c>
      <c r="I726" s="103" t="n">
        <f aca="false">IF(I$1="P",MAX(0,I$2-$C726),IF(I$1="C",MAX(0,$C726-I$2)))</f>
        <v>0</v>
      </c>
      <c r="J726" s="103" t="n">
        <f aca="false">IF(J$1="P",MAX(0,J$2-$C726),IF(J$1="C",MAX(0,$C726-J$2)))</f>
        <v>0</v>
      </c>
      <c r="K726" s="103" t="n">
        <f aca="false">IF(K$1="P",MAX(0,K$2-$C726),IF(K$1="C",MAX(0,$C726-K$2)))</f>
        <v>3.28</v>
      </c>
      <c r="L726" s="103" t="n">
        <f aca="false">IF(L$1="P",MAX(0,L$2-$C726),IF(L$1="C",MAX(0,$C726-L$2)))</f>
        <v>13.28</v>
      </c>
      <c r="M726" s="103" t="n">
        <f aca="false">IF(M$1="P",MAX(0,M$2-$C726),IF(M$1="C",MAX(0,$C726-M$2)))</f>
        <v>11.72</v>
      </c>
      <c r="N726" s="103" t="n">
        <f aca="false">IF(N$1="P",MAX(0,N$2-$C726),IF(N$1="C",MAX(0,$C726-N$2)))</f>
        <v>6.72</v>
      </c>
      <c r="O726" s="103" t="n">
        <f aca="false">IF(O$1="P",MAX(0,O$2-$C726),IF(O$1="C",MAX(0,$C726-O$2)))</f>
        <v>1.72</v>
      </c>
      <c r="P726" s="103" t="n">
        <f aca="false">IF(P$1="P",MAX(0,P$2-$C726),IF(P$1="C",MAX(0,$C726-P$2)))</f>
        <v>0</v>
      </c>
      <c r="Q726" s="103" t="n">
        <f aca="false">IF(Q$1="P",MAX(0,Q$2-$C726),IF(Q$1="C",MAX(0,$C726-Q$2)))</f>
        <v>0</v>
      </c>
      <c r="R726" s="103" t="n">
        <f aca="false">IF(R$1="P",MAX(0,R$2-$C726),IF(R$1="C",MAX(0,$C726-R$2)))</f>
        <v>0</v>
      </c>
      <c r="S726" s="104" t="n">
        <f aca="false">A726</f>
        <v>34</v>
      </c>
      <c r="T726" s="105" t="n">
        <f aca="false">VLOOKUP($B726,Gas!$B$3:$E$2506,2)</f>
        <v>5.06</v>
      </c>
      <c r="U726" s="46" t="n">
        <f aca="false">C726/T726</f>
        <v>7.25691699604743</v>
      </c>
      <c r="V726" s="99" t="n">
        <f aca="false">VLOOKUP($B726,Gas!$B$3:$E$2506,4)</f>
        <v>0.29601124171082</v>
      </c>
    </row>
    <row r="727" customFormat="false" ht="12.75" hidden="false" customHeight="false" outlineLevel="0" collapsed="false">
      <c r="A727" s="95" t="n">
        <f aca="false">MONTH(B727)+(YEAR(B727)-1998)*12</f>
        <v>34</v>
      </c>
      <c r="B727" s="107" t="n">
        <v>36809</v>
      </c>
      <c r="C727" s="97" t="n">
        <v>26.78</v>
      </c>
      <c r="D727" s="98" t="n">
        <f aca="false">LN(C727/C726)</f>
        <v>-0.315666225489263</v>
      </c>
      <c r="E727" s="106" t="n">
        <f aca="false">STDEV(D718:D727)*SQRT(trade_day)</f>
        <v>3.58928187916836</v>
      </c>
      <c r="F727" s="97"/>
      <c r="G727" s="103" t="n">
        <f aca="false">IF(G$1="P",MAX(0,G$2-$C727),IF(G$1="C",MAX(0,$C727-G$2)))</f>
        <v>0</v>
      </c>
      <c r="H727" s="103" t="n">
        <f aca="false">IF(H$1="P",MAX(0,H$2-$C727),IF(H$1="C",MAX(0,$C727-H$2)))</f>
        <v>0</v>
      </c>
      <c r="I727" s="103" t="n">
        <f aca="false">IF(I$1="P",MAX(0,I$2-$C727),IF(I$1="C",MAX(0,$C727-I$2)))</f>
        <v>3.22</v>
      </c>
      <c r="J727" s="103" t="n">
        <f aca="false">IF(J$1="P",MAX(0,J$2-$C727),IF(J$1="C",MAX(0,$C727-J$2)))</f>
        <v>8.22</v>
      </c>
      <c r="K727" s="103" t="n">
        <f aca="false">IF(K$1="P",MAX(0,K$2-$C727),IF(K$1="C",MAX(0,$C727-K$2)))</f>
        <v>13.22</v>
      </c>
      <c r="L727" s="103" t="n">
        <f aca="false">IF(L$1="P",MAX(0,L$2-$C727),IF(L$1="C",MAX(0,$C727-L$2)))</f>
        <v>23.22</v>
      </c>
      <c r="M727" s="103" t="n">
        <f aca="false">IF(M$1="P",MAX(0,M$2-$C727),IF(M$1="C",MAX(0,$C727-M$2)))</f>
        <v>1.78</v>
      </c>
      <c r="N727" s="103" t="n">
        <f aca="false">IF(N$1="P",MAX(0,N$2-$C727),IF(N$1="C",MAX(0,$C727-N$2)))</f>
        <v>0</v>
      </c>
      <c r="O727" s="103" t="n">
        <f aca="false">IF(O$1="P",MAX(0,O$2-$C727),IF(O$1="C",MAX(0,$C727-O$2)))</f>
        <v>0</v>
      </c>
      <c r="P727" s="103" t="n">
        <f aca="false">IF(P$1="P",MAX(0,P$2-$C727),IF(P$1="C",MAX(0,$C727-P$2)))</f>
        <v>0</v>
      </c>
      <c r="Q727" s="103" t="n">
        <f aca="false">IF(Q$1="P",MAX(0,Q$2-$C727),IF(Q$1="C",MAX(0,$C727-Q$2)))</f>
        <v>0</v>
      </c>
      <c r="R727" s="103" t="n">
        <f aca="false">IF(R$1="P",MAX(0,R$2-$C727),IF(R$1="C",MAX(0,$C727-R$2)))</f>
        <v>0</v>
      </c>
      <c r="S727" s="104" t="n">
        <f aca="false">A727</f>
        <v>34</v>
      </c>
      <c r="T727" s="105" t="n">
        <f aca="false">VLOOKUP($B727,Gas!$B$3:$E$2506,2)</f>
        <v>5.055</v>
      </c>
      <c r="U727" s="46" t="n">
        <f aca="false">C727/T727</f>
        <v>5.29772502472799</v>
      </c>
      <c r="V727" s="99" t="n">
        <f aca="false">VLOOKUP($B727,Gas!$B$3:$E$2506,4)</f>
        <v>0.291405393604154</v>
      </c>
    </row>
    <row r="728" customFormat="false" ht="12.75" hidden="false" customHeight="false" outlineLevel="0" collapsed="false">
      <c r="A728" s="95" t="n">
        <f aca="false">MONTH(B728)+(YEAR(B728)-1998)*12</f>
        <v>34</v>
      </c>
      <c r="B728" s="107" t="n">
        <v>36810</v>
      </c>
      <c r="C728" s="97" t="n">
        <v>24.53</v>
      </c>
      <c r="D728" s="98" t="n">
        <f aca="false">LN(C728/C727)</f>
        <v>-0.0877584819926285</v>
      </c>
      <c r="E728" s="106" t="n">
        <f aca="false">STDEV(D719:D728)*SQRT(trade_day)</f>
        <v>3.56483492968028</v>
      </c>
      <c r="F728" s="97"/>
      <c r="G728" s="103" t="n">
        <f aca="false">IF(G$1="P",MAX(0,G$2-$C728),IF(G$1="C",MAX(0,$C728-G$2)))</f>
        <v>0</v>
      </c>
      <c r="H728" s="103" t="n">
        <f aca="false">IF(H$1="P",MAX(0,H$2-$C728),IF(H$1="C",MAX(0,$C728-H$2)))</f>
        <v>0.469999999999999</v>
      </c>
      <c r="I728" s="103" t="n">
        <f aca="false">IF(I$1="P",MAX(0,I$2-$C728),IF(I$1="C",MAX(0,$C728-I$2)))</f>
        <v>5.47</v>
      </c>
      <c r="J728" s="103" t="n">
        <f aca="false">IF(J$1="P",MAX(0,J$2-$C728),IF(J$1="C",MAX(0,$C728-J$2)))</f>
        <v>10.47</v>
      </c>
      <c r="K728" s="103" t="n">
        <f aca="false">IF(K$1="P",MAX(0,K$2-$C728),IF(K$1="C",MAX(0,$C728-K$2)))</f>
        <v>15.47</v>
      </c>
      <c r="L728" s="103" t="n">
        <f aca="false">IF(L$1="P",MAX(0,L$2-$C728),IF(L$1="C",MAX(0,$C728-L$2)))</f>
        <v>25.47</v>
      </c>
      <c r="M728" s="103" t="n">
        <f aca="false">IF(M$1="P",MAX(0,M$2-$C728),IF(M$1="C",MAX(0,$C728-M$2)))</f>
        <v>0</v>
      </c>
      <c r="N728" s="103" t="n">
        <f aca="false">IF(N$1="P",MAX(0,N$2-$C728),IF(N$1="C",MAX(0,$C728-N$2)))</f>
        <v>0</v>
      </c>
      <c r="O728" s="103" t="n">
        <f aca="false">IF(O$1="P",MAX(0,O$2-$C728),IF(O$1="C",MAX(0,$C728-O$2)))</f>
        <v>0</v>
      </c>
      <c r="P728" s="103" t="n">
        <f aca="false">IF(P$1="P",MAX(0,P$2-$C728),IF(P$1="C",MAX(0,$C728-P$2)))</f>
        <v>0</v>
      </c>
      <c r="Q728" s="103" t="n">
        <f aca="false">IF(Q$1="P",MAX(0,Q$2-$C728),IF(Q$1="C",MAX(0,$C728-Q$2)))</f>
        <v>0</v>
      </c>
      <c r="R728" s="103" t="n">
        <f aca="false">IF(R$1="P",MAX(0,R$2-$C728),IF(R$1="C",MAX(0,$C728-R$2)))</f>
        <v>0</v>
      </c>
      <c r="S728" s="104" t="n">
        <f aca="false">A728</f>
        <v>34</v>
      </c>
      <c r="T728" s="105" t="n">
        <f aca="false">VLOOKUP($B728,Gas!$B$3:$E$2506,2)</f>
        <v>5.08</v>
      </c>
      <c r="U728" s="46" t="n">
        <f aca="false">C728/T728</f>
        <v>4.82874015748032</v>
      </c>
      <c r="V728" s="99" t="n">
        <f aca="false">VLOOKUP($B728,Gas!$B$3:$E$2506,4)</f>
        <v>0.289980398148633</v>
      </c>
    </row>
    <row r="729" customFormat="false" ht="12.75" hidden="false" customHeight="false" outlineLevel="0" collapsed="false">
      <c r="A729" s="95" t="n">
        <f aca="false">MONTH(B729)+(YEAR(B729)-1998)*12</f>
        <v>34</v>
      </c>
      <c r="B729" s="107" t="n">
        <v>36811</v>
      </c>
      <c r="C729" s="97" t="n">
        <v>22.33</v>
      </c>
      <c r="D729" s="98" t="n">
        <f aca="false">LN(C729/C728)</f>
        <v>-0.0939657924183316</v>
      </c>
      <c r="E729" s="106" t="n">
        <f aca="false">STDEV(D720:D729)*SQRT(trade_day)</f>
        <v>3.61968434780132</v>
      </c>
      <c r="F729" s="97"/>
      <c r="G729" s="103" t="n">
        <f aca="false">IF(G$1="P",MAX(0,G$2-$C729),IF(G$1="C",MAX(0,$C729-G$2)))</f>
        <v>0</v>
      </c>
      <c r="H729" s="103" t="n">
        <f aca="false">IF(H$1="P",MAX(0,H$2-$C729),IF(H$1="C",MAX(0,$C729-H$2)))</f>
        <v>2.67</v>
      </c>
      <c r="I729" s="103" t="n">
        <f aca="false">IF(I$1="P",MAX(0,I$2-$C729),IF(I$1="C",MAX(0,$C729-I$2)))</f>
        <v>7.67</v>
      </c>
      <c r="J729" s="103" t="n">
        <f aca="false">IF(J$1="P",MAX(0,J$2-$C729),IF(J$1="C",MAX(0,$C729-J$2)))</f>
        <v>12.67</v>
      </c>
      <c r="K729" s="103" t="n">
        <f aca="false">IF(K$1="P",MAX(0,K$2-$C729),IF(K$1="C",MAX(0,$C729-K$2)))</f>
        <v>17.67</v>
      </c>
      <c r="L729" s="103" t="n">
        <f aca="false">IF(L$1="P",MAX(0,L$2-$C729),IF(L$1="C",MAX(0,$C729-L$2)))</f>
        <v>27.67</v>
      </c>
      <c r="M729" s="103" t="n">
        <f aca="false">IF(M$1="P",MAX(0,M$2-$C729),IF(M$1="C",MAX(0,$C729-M$2)))</f>
        <v>0</v>
      </c>
      <c r="N729" s="103" t="n">
        <f aca="false">IF(N$1="P",MAX(0,N$2-$C729),IF(N$1="C",MAX(0,$C729-N$2)))</f>
        <v>0</v>
      </c>
      <c r="O729" s="103" t="n">
        <f aca="false">IF(O$1="P",MAX(0,O$2-$C729),IF(O$1="C",MAX(0,$C729-O$2)))</f>
        <v>0</v>
      </c>
      <c r="P729" s="103" t="n">
        <f aca="false">IF(P$1="P",MAX(0,P$2-$C729),IF(P$1="C",MAX(0,$C729-P$2)))</f>
        <v>0</v>
      </c>
      <c r="Q729" s="103" t="n">
        <f aca="false">IF(Q$1="P",MAX(0,Q$2-$C729),IF(Q$1="C",MAX(0,$C729-Q$2)))</f>
        <v>0</v>
      </c>
      <c r="R729" s="103" t="n">
        <f aca="false">IF(R$1="P",MAX(0,R$2-$C729),IF(R$1="C",MAX(0,$C729-R$2)))</f>
        <v>0</v>
      </c>
      <c r="S729" s="104" t="n">
        <f aca="false">A729</f>
        <v>34</v>
      </c>
      <c r="T729" s="105" t="n">
        <f aca="false">VLOOKUP($B729,Gas!$B$3:$E$2506,2)</f>
        <v>5.16</v>
      </c>
      <c r="U729" s="46" t="n">
        <f aca="false">C729/T729</f>
        <v>4.32751937984496</v>
      </c>
      <c r="V729" s="99" t="n">
        <f aca="false">VLOOKUP($B729,Gas!$B$3:$E$2506,4)</f>
        <v>0.305977631610611</v>
      </c>
    </row>
    <row r="730" customFormat="false" ht="12.75" hidden="false" customHeight="false" outlineLevel="0" collapsed="false">
      <c r="A730" s="95" t="n">
        <f aca="false">MONTH(B730)+(YEAR(B730)-1998)*12</f>
        <v>34</v>
      </c>
      <c r="B730" s="107" t="n">
        <v>36812</v>
      </c>
      <c r="C730" s="97" t="n">
        <v>24.24</v>
      </c>
      <c r="D730" s="98" t="n">
        <f aca="false">LN(C730/C729)</f>
        <v>0.0820730953490472</v>
      </c>
      <c r="E730" s="106" t="n">
        <f aca="false">STDEV(D721:D730)*SQRT(trade_day)</f>
        <v>3.60453399097198</v>
      </c>
      <c r="F730" s="97"/>
      <c r="G730" s="103" t="n">
        <f aca="false">IF(G$1="P",MAX(0,G$2-$C730),IF(G$1="C",MAX(0,$C730-G$2)))</f>
        <v>0</v>
      </c>
      <c r="H730" s="103" t="n">
        <f aca="false">IF(H$1="P",MAX(0,H$2-$C730),IF(H$1="C",MAX(0,$C730-H$2)))</f>
        <v>0.760000000000002</v>
      </c>
      <c r="I730" s="103" t="n">
        <f aca="false">IF(I$1="P",MAX(0,I$2-$C730),IF(I$1="C",MAX(0,$C730-I$2)))</f>
        <v>5.76</v>
      </c>
      <c r="J730" s="103" t="n">
        <f aca="false">IF(J$1="P",MAX(0,J$2-$C730),IF(J$1="C",MAX(0,$C730-J$2)))</f>
        <v>10.76</v>
      </c>
      <c r="K730" s="103" t="n">
        <f aca="false">IF(K$1="P",MAX(0,K$2-$C730),IF(K$1="C",MAX(0,$C730-K$2)))</f>
        <v>15.76</v>
      </c>
      <c r="L730" s="103" t="n">
        <f aca="false">IF(L$1="P",MAX(0,L$2-$C730),IF(L$1="C",MAX(0,$C730-L$2)))</f>
        <v>25.76</v>
      </c>
      <c r="M730" s="103" t="n">
        <f aca="false">IF(M$1="P",MAX(0,M$2-$C730),IF(M$1="C",MAX(0,$C730-M$2)))</f>
        <v>0</v>
      </c>
      <c r="N730" s="103" t="n">
        <f aca="false">IF(N$1="P",MAX(0,N$2-$C730),IF(N$1="C",MAX(0,$C730-N$2)))</f>
        <v>0</v>
      </c>
      <c r="O730" s="103" t="n">
        <f aca="false">IF(O$1="P",MAX(0,O$2-$C730),IF(O$1="C",MAX(0,$C730-O$2)))</f>
        <v>0</v>
      </c>
      <c r="P730" s="103" t="n">
        <f aca="false">IF(P$1="P",MAX(0,P$2-$C730),IF(P$1="C",MAX(0,$C730-P$2)))</f>
        <v>0</v>
      </c>
      <c r="Q730" s="103" t="n">
        <f aca="false">IF(Q$1="P",MAX(0,Q$2-$C730),IF(Q$1="C",MAX(0,$C730-Q$2)))</f>
        <v>0</v>
      </c>
      <c r="R730" s="103" t="n">
        <f aca="false">IF(R$1="P",MAX(0,R$2-$C730),IF(R$1="C",MAX(0,$C730-R$2)))</f>
        <v>0</v>
      </c>
      <c r="S730" s="104" t="n">
        <f aca="false">A730</f>
        <v>34</v>
      </c>
      <c r="T730" s="105" t="n">
        <f aca="false">VLOOKUP($B730,Gas!$B$3:$E$2506,2)</f>
        <v>5.545</v>
      </c>
      <c r="U730" s="46" t="n">
        <f aca="false">C730/T730</f>
        <v>4.37150586113616</v>
      </c>
      <c r="V730" s="99" t="n">
        <f aca="false">VLOOKUP($B730,Gas!$B$3:$E$2506,4)</f>
        <v>0.514807948236957</v>
      </c>
    </row>
    <row r="731" customFormat="false" ht="12.75" hidden="false" customHeight="false" outlineLevel="0" collapsed="false">
      <c r="A731" s="95" t="n">
        <f aca="false">MONTH(B731)+(YEAR(B731)-1998)*12</f>
        <v>34</v>
      </c>
      <c r="B731" s="107" t="n">
        <v>36815</v>
      </c>
      <c r="C731" s="97" t="n">
        <v>25.42</v>
      </c>
      <c r="D731" s="98" t="n">
        <f aca="false">LN(C731/C730)</f>
        <v>0.0475321045601944</v>
      </c>
      <c r="E731" s="106" t="n">
        <f aca="false">STDEV(D722:D731)*SQRT(trade_day)</f>
        <v>3.13360209557431</v>
      </c>
      <c r="F731" s="97"/>
      <c r="G731" s="103" t="n">
        <f aca="false">IF(G$1="P",MAX(0,G$2-$C731),IF(G$1="C",MAX(0,$C731-G$2)))</f>
        <v>0</v>
      </c>
      <c r="H731" s="103" t="n">
        <f aca="false">IF(H$1="P",MAX(0,H$2-$C731),IF(H$1="C",MAX(0,$C731-H$2)))</f>
        <v>0</v>
      </c>
      <c r="I731" s="103" t="n">
        <f aca="false">IF(I$1="P",MAX(0,I$2-$C731),IF(I$1="C",MAX(0,$C731-I$2)))</f>
        <v>4.58</v>
      </c>
      <c r="J731" s="103" t="n">
        <f aca="false">IF(J$1="P",MAX(0,J$2-$C731),IF(J$1="C",MAX(0,$C731-J$2)))</f>
        <v>9.58</v>
      </c>
      <c r="K731" s="103" t="n">
        <f aca="false">IF(K$1="P",MAX(0,K$2-$C731),IF(K$1="C",MAX(0,$C731-K$2)))</f>
        <v>14.58</v>
      </c>
      <c r="L731" s="103" t="n">
        <f aca="false">IF(L$1="P",MAX(0,L$2-$C731),IF(L$1="C",MAX(0,$C731-L$2)))</f>
        <v>24.58</v>
      </c>
      <c r="M731" s="103" t="n">
        <f aca="false">IF(M$1="P",MAX(0,M$2-$C731),IF(M$1="C",MAX(0,$C731-M$2)))</f>
        <v>0.420000000000002</v>
      </c>
      <c r="N731" s="103" t="n">
        <f aca="false">IF(N$1="P",MAX(0,N$2-$C731),IF(N$1="C",MAX(0,$C731-N$2)))</f>
        <v>0</v>
      </c>
      <c r="O731" s="103" t="n">
        <f aca="false">IF(O$1="P",MAX(0,O$2-$C731),IF(O$1="C",MAX(0,$C731-O$2)))</f>
        <v>0</v>
      </c>
      <c r="P731" s="103" t="n">
        <f aca="false">IF(P$1="P",MAX(0,P$2-$C731),IF(P$1="C",MAX(0,$C731-P$2)))</f>
        <v>0</v>
      </c>
      <c r="Q731" s="103" t="n">
        <f aca="false">IF(Q$1="P",MAX(0,Q$2-$C731),IF(Q$1="C",MAX(0,$C731-Q$2)))</f>
        <v>0</v>
      </c>
      <c r="R731" s="103" t="n">
        <f aca="false">IF(R$1="P",MAX(0,R$2-$C731),IF(R$1="C",MAX(0,$C731-R$2)))</f>
        <v>0</v>
      </c>
      <c r="S731" s="104" t="n">
        <f aca="false">A731</f>
        <v>34</v>
      </c>
      <c r="T731" s="105" t="n">
        <f aca="false">VLOOKUP($B731,Gas!$B$3:$E$2506,2)</f>
        <v>5.43</v>
      </c>
      <c r="U731" s="46" t="n">
        <f aca="false">C731/T731</f>
        <v>4.68139963167588</v>
      </c>
      <c r="V731" s="99" t="n">
        <f aca="false">VLOOKUP($B731,Gas!$B$3:$E$2506,4)</f>
        <v>0.537814846964211</v>
      </c>
    </row>
    <row r="732" customFormat="false" ht="12.75" hidden="false" customHeight="false" outlineLevel="0" collapsed="false">
      <c r="A732" s="95" t="n">
        <f aca="false">MONTH(B732)+(YEAR(B732)-1998)*12</f>
        <v>34</v>
      </c>
      <c r="B732" s="107" t="n">
        <v>36816</v>
      </c>
      <c r="C732" s="97" t="n">
        <v>33.66</v>
      </c>
      <c r="D732" s="98" t="n">
        <f aca="false">LN(C732/C731)</f>
        <v>0.280773923001352</v>
      </c>
      <c r="E732" s="106" t="n">
        <f aca="false">STDEV(D723:D732)*SQRT(trade_day)</f>
        <v>2.7480454953913</v>
      </c>
      <c r="F732" s="97"/>
      <c r="G732" s="103" t="n">
        <f aca="false">IF(G$1="P",MAX(0,G$2-$C732),IF(G$1="C",MAX(0,$C732-G$2)))</f>
        <v>0</v>
      </c>
      <c r="H732" s="103" t="n">
        <f aca="false">IF(H$1="P",MAX(0,H$2-$C732),IF(H$1="C",MAX(0,$C732-H$2)))</f>
        <v>0</v>
      </c>
      <c r="I732" s="103" t="n">
        <f aca="false">IF(I$1="P",MAX(0,I$2-$C732),IF(I$1="C",MAX(0,$C732-I$2)))</f>
        <v>0</v>
      </c>
      <c r="J732" s="103" t="n">
        <f aca="false">IF(J$1="P",MAX(0,J$2-$C732),IF(J$1="C",MAX(0,$C732-J$2)))</f>
        <v>1.34</v>
      </c>
      <c r="K732" s="103" t="n">
        <f aca="false">IF(K$1="P",MAX(0,K$2-$C732),IF(K$1="C",MAX(0,$C732-K$2)))</f>
        <v>6.34</v>
      </c>
      <c r="L732" s="103" t="n">
        <f aca="false">IF(L$1="P",MAX(0,L$2-$C732),IF(L$1="C",MAX(0,$C732-L$2)))</f>
        <v>16.34</v>
      </c>
      <c r="M732" s="103" t="n">
        <f aca="false">IF(M$1="P",MAX(0,M$2-$C732),IF(M$1="C",MAX(0,$C732-M$2)))</f>
        <v>8.66</v>
      </c>
      <c r="N732" s="103" t="n">
        <f aca="false">IF(N$1="P",MAX(0,N$2-$C732),IF(N$1="C",MAX(0,$C732-N$2)))</f>
        <v>3.66</v>
      </c>
      <c r="O732" s="103" t="n">
        <f aca="false">IF(O$1="P",MAX(0,O$2-$C732),IF(O$1="C",MAX(0,$C732-O$2)))</f>
        <v>0</v>
      </c>
      <c r="P732" s="103" t="n">
        <f aca="false">IF(P$1="P",MAX(0,P$2-$C732),IF(P$1="C",MAX(0,$C732-P$2)))</f>
        <v>0</v>
      </c>
      <c r="Q732" s="103" t="n">
        <f aca="false">IF(Q$1="P",MAX(0,Q$2-$C732),IF(Q$1="C",MAX(0,$C732-Q$2)))</f>
        <v>0</v>
      </c>
      <c r="R732" s="103" t="n">
        <f aca="false">IF(R$1="P",MAX(0,R$2-$C732),IF(R$1="C",MAX(0,$C732-R$2)))</f>
        <v>0</v>
      </c>
      <c r="S732" s="104" t="n">
        <f aca="false">A732</f>
        <v>34</v>
      </c>
      <c r="T732" s="105" t="n">
        <f aca="false">VLOOKUP($B732,Gas!$B$3:$E$2506,2)</f>
        <v>5.34</v>
      </c>
      <c r="U732" s="46" t="n">
        <f aca="false">C732/T732</f>
        <v>6.30337078651685</v>
      </c>
      <c r="V732" s="99" t="n">
        <f aca="false">VLOOKUP($B732,Gas!$B$3:$E$2506,4)</f>
        <v>0.488172242264078</v>
      </c>
    </row>
    <row r="733" customFormat="false" ht="12.75" hidden="false" customHeight="false" outlineLevel="0" collapsed="false">
      <c r="A733" s="95" t="n">
        <f aca="false">MONTH(B733)+(YEAR(B733)-1998)*12</f>
        <v>34</v>
      </c>
      <c r="B733" s="107" t="n">
        <v>36817</v>
      </c>
      <c r="C733" s="97" t="n">
        <v>36.64</v>
      </c>
      <c r="D733" s="98" t="n">
        <f aca="false">LN(C733/C732)</f>
        <v>0.0848303510432698</v>
      </c>
      <c r="E733" s="106" t="n">
        <f aca="false">STDEV(D724:D733)*SQRT(trade_day)</f>
        <v>2.69135363684622</v>
      </c>
      <c r="F733" s="97"/>
      <c r="G733" s="103" t="n">
        <f aca="false">IF(G$1="P",MAX(0,G$2-$C733),IF(G$1="C",MAX(0,$C733-G$2)))</f>
        <v>0</v>
      </c>
      <c r="H733" s="103" t="n">
        <f aca="false">IF(H$1="P",MAX(0,H$2-$C733),IF(H$1="C",MAX(0,$C733-H$2)))</f>
        <v>0</v>
      </c>
      <c r="I733" s="103" t="n">
        <f aca="false">IF(I$1="P",MAX(0,I$2-$C733),IF(I$1="C",MAX(0,$C733-I$2)))</f>
        <v>0</v>
      </c>
      <c r="J733" s="103" t="n">
        <f aca="false">IF(J$1="P",MAX(0,J$2-$C733),IF(J$1="C",MAX(0,$C733-J$2)))</f>
        <v>0</v>
      </c>
      <c r="K733" s="103" t="n">
        <f aca="false">IF(K$1="P",MAX(0,K$2-$C733),IF(K$1="C",MAX(0,$C733-K$2)))</f>
        <v>3.36</v>
      </c>
      <c r="L733" s="103" t="n">
        <f aca="false">IF(L$1="P",MAX(0,L$2-$C733),IF(L$1="C",MAX(0,$C733-L$2)))</f>
        <v>13.36</v>
      </c>
      <c r="M733" s="103" t="n">
        <f aca="false">IF(M$1="P",MAX(0,M$2-$C733),IF(M$1="C",MAX(0,$C733-M$2)))</f>
        <v>11.64</v>
      </c>
      <c r="N733" s="103" t="n">
        <f aca="false">IF(N$1="P",MAX(0,N$2-$C733),IF(N$1="C",MAX(0,$C733-N$2)))</f>
        <v>6.64</v>
      </c>
      <c r="O733" s="103" t="n">
        <f aca="false">IF(O$1="P",MAX(0,O$2-$C733),IF(O$1="C",MAX(0,$C733-O$2)))</f>
        <v>1.64</v>
      </c>
      <c r="P733" s="103" t="n">
        <f aca="false">IF(P$1="P",MAX(0,P$2-$C733),IF(P$1="C",MAX(0,$C733-P$2)))</f>
        <v>0</v>
      </c>
      <c r="Q733" s="103" t="n">
        <f aca="false">IF(Q$1="P",MAX(0,Q$2-$C733),IF(Q$1="C",MAX(0,$C733-Q$2)))</f>
        <v>0</v>
      </c>
      <c r="R733" s="103" t="n">
        <f aca="false">IF(R$1="P",MAX(0,R$2-$C733),IF(R$1="C",MAX(0,$C733-R$2)))</f>
        <v>0</v>
      </c>
      <c r="S733" s="104" t="n">
        <f aca="false">A733</f>
        <v>34</v>
      </c>
      <c r="T733" s="105" t="n">
        <f aca="false">VLOOKUP($B733,Gas!$B$3:$E$2506,2)</f>
        <v>5.27</v>
      </c>
      <c r="U733" s="46" t="n">
        <f aca="false">C733/T733</f>
        <v>6.95256166982922</v>
      </c>
      <c r="V733" s="99" t="n">
        <f aca="false">VLOOKUP($B733,Gas!$B$3:$E$2506,4)</f>
        <v>0.500431638811689</v>
      </c>
    </row>
    <row r="734" customFormat="false" ht="12.75" hidden="false" customHeight="false" outlineLevel="0" collapsed="false">
      <c r="A734" s="95" t="n">
        <f aca="false">MONTH(B734)+(YEAR(B734)-1998)*12</f>
        <v>34</v>
      </c>
      <c r="B734" s="107" t="n">
        <v>36818</v>
      </c>
      <c r="C734" s="97" t="n">
        <v>35.53</v>
      </c>
      <c r="D734" s="98" t="n">
        <f aca="false">LN(C734/C733)</f>
        <v>-0.0307631297729938</v>
      </c>
      <c r="E734" s="106" t="n">
        <f aca="false">STDEV(D725:D734)*SQRT(trade_day)</f>
        <v>2.5610367487819</v>
      </c>
      <c r="F734" s="97"/>
      <c r="G734" s="103" t="n">
        <f aca="false">IF(G$1="P",MAX(0,G$2-$C734),IF(G$1="C",MAX(0,$C734-G$2)))</f>
        <v>0</v>
      </c>
      <c r="H734" s="103" t="n">
        <f aca="false">IF(H$1="P",MAX(0,H$2-$C734),IF(H$1="C",MAX(0,$C734-H$2)))</f>
        <v>0</v>
      </c>
      <c r="I734" s="103" t="n">
        <f aca="false">IF(I$1="P",MAX(0,I$2-$C734),IF(I$1="C",MAX(0,$C734-I$2)))</f>
        <v>0</v>
      </c>
      <c r="J734" s="103" t="n">
        <f aca="false">IF(J$1="P",MAX(0,J$2-$C734),IF(J$1="C",MAX(0,$C734-J$2)))</f>
        <v>0</v>
      </c>
      <c r="K734" s="103" t="n">
        <f aca="false">IF(K$1="P",MAX(0,K$2-$C734),IF(K$1="C",MAX(0,$C734-K$2)))</f>
        <v>4.47</v>
      </c>
      <c r="L734" s="103" t="n">
        <f aca="false">IF(L$1="P",MAX(0,L$2-$C734),IF(L$1="C",MAX(0,$C734-L$2)))</f>
        <v>14.47</v>
      </c>
      <c r="M734" s="103" t="n">
        <f aca="false">IF(M$1="P",MAX(0,M$2-$C734),IF(M$1="C",MAX(0,$C734-M$2)))</f>
        <v>10.53</v>
      </c>
      <c r="N734" s="103" t="n">
        <f aca="false">IF(N$1="P",MAX(0,N$2-$C734),IF(N$1="C",MAX(0,$C734-N$2)))</f>
        <v>5.53</v>
      </c>
      <c r="O734" s="103" t="n">
        <f aca="false">IF(O$1="P",MAX(0,O$2-$C734),IF(O$1="C",MAX(0,$C734-O$2)))</f>
        <v>0.530000000000001</v>
      </c>
      <c r="P734" s="103" t="n">
        <f aca="false">IF(P$1="P",MAX(0,P$2-$C734),IF(P$1="C",MAX(0,$C734-P$2)))</f>
        <v>0</v>
      </c>
      <c r="Q734" s="103" t="n">
        <f aca="false">IF(Q$1="P",MAX(0,Q$2-$C734),IF(Q$1="C",MAX(0,$C734-Q$2)))</f>
        <v>0</v>
      </c>
      <c r="R734" s="103" t="n">
        <f aca="false">IF(R$1="P",MAX(0,R$2-$C734),IF(R$1="C",MAX(0,$C734-R$2)))</f>
        <v>0</v>
      </c>
      <c r="S734" s="104" t="n">
        <f aca="false">A734</f>
        <v>34</v>
      </c>
      <c r="T734" s="105" t="n">
        <f aca="false">VLOOKUP($B734,Gas!$B$3:$E$2506,2)</f>
        <v>5.38</v>
      </c>
      <c r="U734" s="46" t="n">
        <f aca="false">C734/T734</f>
        <v>6.60408921933086</v>
      </c>
      <c r="V734" s="99" t="n">
        <f aca="false">VLOOKUP($B734,Gas!$B$3:$E$2506,4)</f>
        <v>0.509111686668519</v>
      </c>
    </row>
    <row r="735" customFormat="false" ht="12.75" hidden="false" customHeight="false" outlineLevel="0" collapsed="false">
      <c r="A735" s="95" t="n">
        <f aca="false">MONTH(B735)+(YEAR(B735)-1998)*12</f>
        <v>34</v>
      </c>
      <c r="B735" s="107" t="n">
        <v>36819</v>
      </c>
      <c r="C735" s="97" t="n">
        <v>33.09</v>
      </c>
      <c r="D735" s="98" t="n">
        <f aca="false">LN(C735/C734)</f>
        <v>-0.0711462880994148</v>
      </c>
      <c r="E735" s="106" t="n">
        <f aca="false">STDEV(D726:D735)*SQRT(trade_day)</f>
        <v>2.55558679400623</v>
      </c>
      <c r="F735" s="97"/>
      <c r="G735" s="103" t="n">
        <f aca="false">IF(G$1="P",MAX(0,G$2-$C735),IF(G$1="C",MAX(0,$C735-G$2)))</f>
        <v>0</v>
      </c>
      <c r="H735" s="103" t="n">
        <f aca="false">IF(H$1="P",MAX(0,H$2-$C735),IF(H$1="C",MAX(0,$C735-H$2)))</f>
        <v>0</v>
      </c>
      <c r="I735" s="103" t="n">
        <f aca="false">IF(I$1="P",MAX(0,I$2-$C735),IF(I$1="C",MAX(0,$C735-I$2)))</f>
        <v>0</v>
      </c>
      <c r="J735" s="103" t="n">
        <f aca="false">IF(J$1="P",MAX(0,J$2-$C735),IF(J$1="C",MAX(0,$C735-J$2)))</f>
        <v>1.91</v>
      </c>
      <c r="K735" s="103" t="n">
        <f aca="false">IF(K$1="P",MAX(0,K$2-$C735),IF(K$1="C",MAX(0,$C735-K$2)))</f>
        <v>6.91</v>
      </c>
      <c r="L735" s="103" t="n">
        <f aca="false">IF(L$1="P",MAX(0,L$2-$C735),IF(L$1="C",MAX(0,$C735-L$2)))</f>
        <v>16.91</v>
      </c>
      <c r="M735" s="103" t="n">
        <f aca="false">IF(M$1="P",MAX(0,M$2-$C735),IF(M$1="C",MAX(0,$C735-M$2)))</f>
        <v>8.09</v>
      </c>
      <c r="N735" s="103" t="n">
        <f aca="false">IF(N$1="P",MAX(0,N$2-$C735),IF(N$1="C",MAX(0,$C735-N$2)))</f>
        <v>3.09</v>
      </c>
      <c r="O735" s="103" t="n">
        <f aca="false">IF(O$1="P",MAX(0,O$2-$C735),IF(O$1="C",MAX(0,$C735-O$2)))</f>
        <v>0</v>
      </c>
      <c r="P735" s="103" t="n">
        <f aca="false">IF(P$1="P",MAX(0,P$2-$C735),IF(P$1="C",MAX(0,$C735-P$2)))</f>
        <v>0</v>
      </c>
      <c r="Q735" s="103" t="n">
        <f aca="false">IF(Q$1="P",MAX(0,Q$2-$C735),IF(Q$1="C",MAX(0,$C735-Q$2)))</f>
        <v>0</v>
      </c>
      <c r="R735" s="103" t="n">
        <f aca="false">IF(R$1="P",MAX(0,R$2-$C735),IF(R$1="C",MAX(0,$C735-R$2)))</f>
        <v>0</v>
      </c>
      <c r="S735" s="104" t="n">
        <f aca="false">A735</f>
        <v>34</v>
      </c>
      <c r="T735" s="105" t="n">
        <f aca="false">VLOOKUP($B735,Gas!$B$3:$E$2506,2)</f>
        <v>5.04</v>
      </c>
      <c r="U735" s="46" t="n">
        <f aca="false">C735/T735</f>
        <v>6.56547619047619</v>
      </c>
      <c r="V735" s="99" t="n">
        <f aca="false">VLOOKUP($B735,Gas!$B$3:$E$2506,4)</f>
        <v>0.668736436964237</v>
      </c>
    </row>
    <row r="736" customFormat="false" ht="12.75" hidden="false" customHeight="false" outlineLevel="0" collapsed="false">
      <c r="A736" s="95" t="n">
        <f aca="false">MONTH(B736)+(YEAR(B736)-1998)*12</f>
        <v>34</v>
      </c>
      <c r="B736" s="107" t="n">
        <v>36822</v>
      </c>
      <c r="C736" s="97" t="n">
        <v>35.56</v>
      </c>
      <c r="D736" s="98" t="n">
        <f aca="false">LN(C736/C735)</f>
        <v>0.071990288712183</v>
      </c>
      <c r="E736" s="106" t="n">
        <f aca="false">STDEV(D727:D736)*SQRT(trade_day)</f>
        <v>2.48489598260791</v>
      </c>
      <c r="F736" s="97"/>
      <c r="G736" s="103" t="n">
        <f aca="false">IF(G$1="P",MAX(0,G$2-$C736),IF(G$1="C",MAX(0,$C736-G$2)))</f>
        <v>0</v>
      </c>
      <c r="H736" s="103" t="n">
        <f aca="false">IF(H$1="P",MAX(0,H$2-$C736),IF(H$1="C",MAX(0,$C736-H$2)))</f>
        <v>0</v>
      </c>
      <c r="I736" s="103" t="n">
        <f aca="false">IF(I$1="P",MAX(0,I$2-$C736),IF(I$1="C",MAX(0,$C736-I$2)))</f>
        <v>0</v>
      </c>
      <c r="J736" s="103" t="n">
        <f aca="false">IF(J$1="P",MAX(0,J$2-$C736),IF(J$1="C",MAX(0,$C736-J$2)))</f>
        <v>0</v>
      </c>
      <c r="K736" s="103" t="n">
        <f aca="false">IF(K$1="P",MAX(0,K$2-$C736),IF(K$1="C",MAX(0,$C736-K$2)))</f>
        <v>4.44</v>
      </c>
      <c r="L736" s="103" t="n">
        <f aca="false">IF(L$1="P",MAX(0,L$2-$C736),IF(L$1="C",MAX(0,$C736-L$2)))</f>
        <v>14.44</v>
      </c>
      <c r="M736" s="103" t="n">
        <f aca="false">IF(M$1="P",MAX(0,M$2-$C736),IF(M$1="C",MAX(0,$C736-M$2)))</f>
        <v>10.56</v>
      </c>
      <c r="N736" s="103" t="n">
        <f aca="false">IF(N$1="P",MAX(0,N$2-$C736),IF(N$1="C",MAX(0,$C736-N$2)))</f>
        <v>5.56</v>
      </c>
      <c r="O736" s="103" t="n">
        <f aca="false">IF(O$1="P",MAX(0,O$2-$C736),IF(O$1="C",MAX(0,$C736-O$2)))</f>
        <v>0.560000000000002</v>
      </c>
      <c r="P736" s="103" t="n">
        <f aca="false">IF(P$1="P",MAX(0,P$2-$C736),IF(P$1="C",MAX(0,$C736-P$2)))</f>
        <v>0</v>
      </c>
      <c r="Q736" s="103" t="n">
        <f aca="false">IF(Q$1="P",MAX(0,Q$2-$C736),IF(Q$1="C",MAX(0,$C736-Q$2)))</f>
        <v>0</v>
      </c>
      <c r="R736" s="103" t="n">
        <f aca="false">IF(R$1="P",MAX(0,R$2-$C736),IF(R$1="C",MAX(0,$C736-R$2)))</f>
        <v>0</v>
      </c>
      <c r="S736" s="104" t="n">
        <f aca="false">A736</f>
        <v>34</v>
      </c>
      <c r="T736" s="105" t="n">
        <f aca="false">VLOOKUP($B736,Gas!$B$3:$E$2506,2)</f>
        <v>4.845</v>
      </c>
      <c r="U736" s="46" t="n">
        <f aca="false">C736/T736</f>
        <v>7.33952528379773</v>
      </c>
      <c r="V736" s="99" t="n">
        <f aca="false">VLOOKUP($B736,Gas!$B$3:$E$2506,4)</f>
        <v>0.464367013978656</v>
      </c>
    </row>
    <row r="737" customFormat="false" ht="12.75" hidden="false" customHeight="false" outlineLevel="0" collapsed="false">
      <c r="A737" s="95" t="n">
        <f aca="false">MONTH(B737)+(YEAR(B737)-1998)*12</f>
        <v>34</v>
      </c>
      <c r="B737" s="107" t="n">
        <v>36823</v>
      </c>
      <c r="C737" s="97" t="n">
        <v>38.29</v>
      </c>
      <c r="D737" s="98" t="n">
        <f aca="false">LN(C737/C736)</f>
        <v>0.0739673548434992</v>
      </c>
      <c r="E737" s="106" t="n">
        <f aca="false">STDEV(D728:D737)*SQRT(trade_day)</f>
        <v>1.79068205694251</v>
      </c>
      <c r="F737" s="97"/>
      <c r="G737" s="103" t="n">
        <f aca="false">IF(G$1="P",MAX(0,G$2-$C737),IF(G$1="C",MAX(0,$C737-G$2)))</f>
        <v>0</v>
      </c>
      <c r="H737" s="103" t="n">
        <f aca="false">IF(H$1="P",MAX(0,H$2-$C737),IF(H$1="C",MAX(0,$C737-H$2)))</f>
        <v>0</v>
      </c>
      <c r="I737" s="103" t="n">
        <f aca="false">IF(I$1="P",MAX(0,I$2-$C737),IF(I$1="C",MAX(0,$C737-I$2)))</f>
        <v>0</v>
      </c>
      <c r="J737" s="103" t="n">
        <f aca="false">IF(J$1="P",MAX(0,J$2-$C737),IF(J$1="C",MAX(0,$C737-J$2)))</f>
        <v>0</v>
      </c>
      <c r="K737" s="103" t="n">
        <f aca="false">IF(K$1="P",MAX(0,K$2-$C737),IF(K$1="C",MAX(0,$C737-K$2)))</f>
        <v>1.71</v>
      </c>
      <c r="L737" s="103" t="n">
        <f aca="false">IF(L$1="P",MAX(0,L$2-$C737),IF(L$1="C",MAX(0,$C737-L$2)))</f>
        <v>11.71</v>
      </c>
      <c r="M737" s="103" t="n">
        <f aca="false">IF(M$1="P",MAX(0,M$2-$C737),IF(M$1="C",MAX(0,$C737-M$2)))</f>
        <v>13.29</v>
      </c>
      <c r="N737" s="103" t="n">
        <f aca="false">IF(N$1="P",MAX(0,N$2-$C737),IF(N$1="C",MAX(0,$C737-N$2)))</f>
        <v>8.29</v>
      </c>
      <c r="O737" s="103" t="n">
        <f aca="false">IF(O$1="P",MAX(0,O$2-$C737),IF(O$1="C",MAX(0,$C737-O$2)))</f>
        <v>3.29</v>
      </c>
      <c r="P737" s="103" t="n">
        <f aca="false">IF(P$1="P",MAX(0,P$2-$C737),IF(P$1="C",MAX(0,$C737-P$2)))</f>
        <v>0</v>
      </c>
      <c r="Q737" s="103" t="n">
        <f aca="false">IF(Q$1="P",MAX(0,Q$2-$C737),IF(Q$1="C",MAX(0,$C737-Q$2)))</f>
        <v>0</v>
      </c>
      <c r="R737" s="103" t="n">
        <f aca="false">IF(R$1="P",MAX(0,R$2-$C737),IF(R$1="C",MAX(0,$C737-R$2)))</f>
        <v>0</v>
      </c>
      <c r="S737" s="104" t="n">
        <f aca="false">A737</f>
        <v>34</v>
      </c>
      <c r="T737" s="105" t="n">
        <f aca="false">VLOOKUP($B737,Gas!$B$3:$E$2506,2)</f>
        <v>4.815</v>
      </c>
      <c r="U737" s="46" t="n">
        <f aca="false">C737/T737</f>
        <v>7.95223260643821</v>
      </c>
      <c r="V737" s="99" t="n">
        <f aca="false">VLOOKUP($B737,Gas!$B$3:$E$2506,4)</f>
        <v>0.463301083233725</v>
      </c>
    </row>
    <row r="738" customFormat="false" ht="12.75" hidden="false" customHeight="false" outlineLevel="0" collapsed="false">
      <c r="A738" s="95" t="n">
        <f aca="false">MONTH(B738)+(YEAR(B738)-1998)*12</f>
        <v>34</v>
      </c>
      <c r="B738" s="107" t="n">
        <v>36824</v>
      </c>
      <c r="C738" s="97" t="n">
        <v>44.96</v>
      </c>
      <c r="D738" s="98" t="n">
        <f aca="false">LN(C738/C737)</f>
        <v>0.160584440096233</v>
      </c>
      <c r="E738" s="106" t="n">
        <f aca="false">STDEV(D729:D738)*SQRT(trade_day)</f>
        <v>1.74479966756132</v>
      </c>
      <c r="F738" s="97"/>
      <c r="G738" s="103" t="n">
        <f aca="false">IF(G$1="P",MAX(0,G$2-$C738),IF(G$1="C",MAX(0,$C738-G$2)))</f>
        <v>0</v>
      </c>
      <c r="H738" s="103" t="n">
        <f aca="false">IF(H$1="P",MAX(0,H$2-$C738),IF(H$1="C",MAX(0,$C738-H$2)))</f>
        <v>0</v>
      </c>
      <c r="I738" s="103" t="n">
        <f aca="false">IF(I$1="P",MAX(0,I$2-$C738),IF(I$1="C",MAX(0,$C738-I$2)))</f>
        <v>0</v>
      </c>
      <c r="J738" s="103" t="n">
        <f aca="false">IF(J$1="P",MAX(0,J$2-$C738),IF(J$1="C",MAX(0,$C738-J$2)))</f>
        <v>0</v>
      </c>
      <c r="K738" s="103" t="n">
        <f aca="false">IF(K$1="P",MAX(0,K$2-$C738),IF(K$1="C",MAX(0,$C738-K$2)))</f>
        <v>0</v>
      </c>
      <c r="L738" s="103" t="n">
        <f aca="false">IF(L$1="P",MAX(0,L$2-$C738),IF(L$1="C",MAX(0,$C738-L$2)))</f>
        <v>5.04</v>
      </c>
      <c r="M738" s="103" t="n">
        <f aca="false">IF(M$1="P",MAX(0,M$2-$C738),IF(M$1="C",MAX(0,$C738-M$2)))</f>
        <v>19.96</v>
      </c>
      <c r="N738" s="103" t="n">
        <f aca="false">IF(N$1="P",MAX(0,N$2-$C738),IF(N$1="C",MAX(0,$C738-N$2)))</f>
        <v>14.96</v>
      </c>
      <c r="O738" s="103" t="n">
        <f aca="false">IF(O$1="P",MAX(0,O$2-$C738),IF(O$1="C",MAX(0,$C738-O$2)))</f>
        <v>9.96</v>
      </c>
      <c r="P738" s="103" t="n">
        <f aca="false">IF(P$1="P",MAX(0,P$2-$C738),IF(P$1="C",MAX(0,$C738-P$2)))</f>
        <v>4.96</v>
      </c>
      <c r="Q738" s="103" t="n">
        <f aca="false">IF(Q$1="P",MAX(0,Q$2-$C738),IF(Q$1="C",MAX(0,$C738-Q$2)))</f>
        <v>0</v>
      </c>
      <c r="R738" s="103" t="n">
        <f aca="false">IF(R$1="P",MAX(0,R$2-$C738),IF(R$1="C",MAX(0,$C738-R$2)))</f>
        <v>0</v>
      </c>
      <c r="S738" s="104" t="n">
        <f aca="false">A738</f>
        <v>34</v>
      </c>
      <c r="T738" s="105" t="n">
        <f aca="false">VLOOKUP($B738,Gas!$B$3:$E$2506,2)</f>
        <v>4.845</v>
      </c>
      <c r="U738" s="46" t="n">
        <f aca="false">C738/T738</f>
        <v>9.2796697626419</v>
      </c>
      <c r="V738" s="99" t="n">
        <f aca="false">VLOOKUP($B738,Gas!$B$3:$E$2506,4)</f>
        <v>0.471287414547393</v>
      </c>
    </row>
    <row r="739" customFormat="false" ht="12.75" hidden="false" customHeight="false" outlineLevel="0" collapsed="false">
      <c r="A739" s="95" t="n">
        <f aca="false">MONTH(B739)+(YEAR(B739)-1998)*12</f>
        <v>34</v>
      </c>
      <c r="B739" s="107" t="n">
        <v>36825</v>
      </c>
      <c r="C739" s="97" t="n">
        <v>45.27</v>
      </c>
      <c r="D739" s="98" t="n">
        <f aca="false">LN(C739/C738)</f>
        <v>0.00687135586243153</v>
      </c>
      <c r="E739" s="106" t="n">
        <f aca="false">STDEV(D730:D739)*SQRT(trade_day)</f>
        <v>1.55971503274758</v>
      </c>
      <c r="F739" s="97"/>
      <c r="G739" s="103" t="n">
        <f aca="false">IF(G$1="P",MAX(0,G$2-$C739),IF(G$1="C",MAX(0,$C739-G$2)))</f>
        <v>0</v>
      </c>
      <c r="H739" s="103" t="n">
        <f aca="false">IF(H$1="P",MAX(0,H$2-$C739),IF(H$1="C",MAX(0,$C739-H$2)))</f>
        <v>0</v>
      </c>
      <c r="I739" s="103" t="n">
        <f aca="false">IF(I$1="P",MAX(0,I$2-$C739),IF(I$1="C",MAX(0,$C739-I$2)))</f>
        <v>0</v>
      </c>
      <c r="J739" s="103" t="n">
        <f aca="false">IF(J$1="P",MAX(0,J$2-$C739),IF(J$1="C",MAX(0,$C739-J$2)))</f>
        <v>0</v>
      </c>
      <c r="K739" s="103" t="n">
        <f aca="false">IF(K$1="P",MAX(0,K$2-$C739),IF(K$1="C",MAX(0,$C739-K$2)))</f>
        <v>0</v>
      </c>
      <c r="L739" s="103" t="n">
        <f aca="false">IF(L$1="P",MAX(0,L$2-$C739),IF(L$1="C",MAX(0,$C739-L$2)))</f>
        <v>4.73</v>
      </c>
      <c r="M739" s="103" t="n">
        <f aca="false">IF(M$1="P",MAX(0,M$2-$C739),IF(M$1="C",MAX(0,$C739-M$2)))</f>
        <v>20.27</v>
      </c>
      <c r="N739" s="103" t="n">
        <f aca="false">IF(N$1="P",MAX(0,N$2-$C739),IF(N$1="C",MAX(0,$C739-N$2)))</f>
        <v>15.27</v>
      </c>
      <c r="O739" s="103" t="n">
        <f aca="false">IF(O$1="P",MAX(0,O$2-$C739),IF(O$1="C",MAX(0,$C739-O$2)))</f>
        <v>10.27</v>
      </c>
      <c r="P739" s="103" t="n">
        <f aca="false">IF(P$1="P",MAX(0,P$2-$C739),IF(P$1="C",MAX(0,$C739-P$2)))</f>
        <v>5.27</v>
      </c>
      <c r="Q739" s="103" t="n">
        <f aca="false">IF(Q$1="P",MAX(0,Q$2-$C739),IF(Q$1="C",MAX(0,$C739-Q$2)))</f>
        <v>0</v>
      </c>
      <c r="R739" s="103" t="n">
        <f aca="false">IF(R$1="P",MAX(0,R$2-$C739),IF(R$1="C",MAX(0,$C739-R$2)))</f>
        <v>0</v>
      </c>
      <c r="S739" s="104" t="n">
        <f aca="false">A739</f>
        <v>34</v>
      </c>
      <c r="T739" s="105" t="n">
        <f aca="false">VLOOKUP($B739,Gas!$B$3:$E$2506,2)</f>
        <v>4.655</v>
      </c>
      <c r="U739" s="46" t="n">
        <f aca="false">C739/T739</f>
        <v>9.7250268528464</v>
      </c>
      <c r="V739" s="99" t="n">
        <f aca="false">VLOOKUP($B739,Gas!$B$3:$E$2506,4)</f>
        <v>0.493496137638369</v>
      </c>
    </row>
    <row r="740" customFormat="false" ht="12.75" hidden="false" customHeight="false" outlineLevel="0" collapsed="false">
      <c r="A740" s="95" t="n">
        <f aca="false">MONTH(B740)+(YEAR(B740)-1998)*12</f>
        <v>34</v>
      </c>
      <c r="B740" s="107" t="n">
        <v>36826</v>
      </c>
      <c r="C740" s="97" t="n">
        <v>33.2</v>
      </c>
      <c r="D740" s="98" t="n">
        <f aca="false">LN(C740/C739)</f>
        <v>-0.310094685525424</v>
      </c>
      <c r="E740" s="106" t="n">
        <f aca="false">STDEV(D731:D740)*SQRT(trade_day)</f>
        <v>2.45544074021426</v>
      </c>
      <c r="F740" s="97"/>
      <c r="G740" s="103" t="n">
        <f aca="false">IF(G$1="P",MAX(0,G$2-$C740),IF(G$1="C",MAX(0,$C740-G$2)))</f>
        <v>0</v>
      </c>
      <c r="H740" s="103" t="n">
        <f aca="false">IF(H$1="P",MAX(0,H$2-$C740),IF(H$1="C",MAX(0,$C740-H$2)))</f>
        <v>0</v>
      </c>
      <c r="I740" s="103" t="n">
        <f aca="false">IF(I$1="P",MAX(0,I$2-$C740),IF(I$1="C",MAX(0,$C740-I$2)))</f>
        <v>0</v>
      </c>
      <c r="J740" s="103" t="n">
        <f aca="false">IF(J$1="P",MAX(0,J$2-$C740),IF(J$1="C",MAX(0,$C740-J$2)))</f>
        <v>1.8</v>
      </c>
      <c r="K740" s="103" t="n">
        <f aca="false">IF(K$1="P",MAX(0,K$2-$C740),IF(K$1="C",MAX(0,$C740-K$2)))</f>
        <v>6.8</v>
      </c>
      <c r="L740" s="103" t="n">
        <f aca="false">IF(L$1="P",MAX(0,L$2-$C740),IF(L$1="C",MAX(0,$C740-L$2)))</f>
        <v>16.8</v>
      </c>
      <c r="M740" s="103" t="n">
        <f aca="false">IF(M$1="P",MAX(0,M$2-$C740),IF(M$1="C",MAX(0,$C740-M$2)))</f>
        <v>8.2</v>
      </c>
      <c r="N740" s="103" t="n">
        <f aca="false">IF(N$1="P",MAX(0,N$2-$C740),IF(N$1="C",MAX(0,$C740-N$2)))</f>
        <v>3.2</v>
      </c>
      <c r="O740" s="103" t="n">
        <f aca="false">IF(O$1="P",MAX(0,O$2-$C740),IF(O$1="C",MAX(0,$C740-O$2)))</f>
        <v>0</v>
      </c>
      <c r="P740" s="103" t="n">
        <f aca="false">IF(P$1="P",MAX(0,P$2-$C740),IF(P$1="C",MAX(0,$C740-P$2)))</f>
        <v>0</v>
      </c>
      <c r="Q740" s="103" t="n">
        <f aca="false">IF(Q$1="P",MAX(0,Q$2-$C740),IF(Q$1="C",MAX(0,$C740-Q$2)))</f>
        <v>0</v>
      </c>
      <c r="R740" s="103" t="n">
        <f aca="false">IF(R$1="P",MAX(0,R$2-$C740),IF(R$1="C",MAX(0,$C740-R$2)))</f>
        <v>0</v>
      </c>
      <c r="S740" s="104" t="n">
        <f aca="false">A740</f>
        <v>34</v>
      </c>
      <c r="T740" s="105" t="n">
        <f aca="false">VLOOKUP($B740,Gas!$B$3:$E$2506,2)</f>
        <v>4.61</v>
      </c>
      <c r="U740" s="46" t="n">
        <f aca="false">C740/T740</f>
        <v>7.20173535791757</v>
      </c>
      <c r="V740" s="99" t="n">
        <f aca="false">VLOOKUP($B740,Gas!$B$3:$E$2506,4)</f>
        <v>0.494551092675482</v>
      </c>
    </row>
    <row r="741" customFormat="false" ht="12.75" hidden="false" customHeight="false" outlineLevel="0" collapsed="false">
      <c r="A741" s="95" t="n">
        <f aca="false">MONTH(B741)+(YEAR(B741)-1998)*12</f>
        <v>34</v>
      </c>
      <c r="B741" s="107" t="n">
        <v>36829</v>
      </c>
      <c r="C741" s="97" t="n">
        <v>34.19</v>
      </c>
      <c r="D741" s="98" t="n">
        <f aca="false">LN(C741/C740)</f>
        <v>0.0293833277287669</v>
      </c>
      <c r="E741" s="106" t="n">
        <f aca="false">STDEV(D732:D741)*SQRT(trade_day)</f>
        <v>2.45381606099867</v>
      </c>
      <c r="F741" s="97"/>
      <c r="G741" s="103" t="n">
        <f aca="false">IF(G$1="P",MAX(0,G$2-$C741),IF(G$1="C",MAX(0,$C741-G$2)))</f>
        <v>0</v>
      </c>
      <c r="H741" s="103" t="n">
        <f aca="false">IF(H$1="P",MAX(0,H$2-$C741),IF(H$1="C",MAX(0,$C741-H$2)))</f>
        <v>0</v>
      </c>
      <c r="I741" s="103" t="n">
        <f aca="false">IF(I$1="P",MAX(0,I$2-$C741),IF(I$1="C",MAX(0,$C741-I$2)))</f>
        <v>0</v>
      </c>
      <c r="J741" s="103" t="n">
        <f aca="false">IF(J$1="P",MAX(0,J$2-$C741),IF(J$1="C",MAX(0,$C741-J$2)))</f>
        <v>0.810000000000002</v>
      </c>
      <c r="K741" s="103" t="n">
        <f aca="false">IF(K$1="P",MAX(0,K$2-$C741),IF(K$1="C",MAX(0,$C741-K$2)))</f>
        <v>5.81</v>
      </c>
      <c r="L741" s="103" t="n">
        <f aca="false">IF(L$1="P",MAX(0,L$2-$C741),IF(L$1="C",MAX(0,$C741-L$2)))</f>
        <v>15.81</v>
      </c>
      <c r="M741" s="103" t="n">
        <f aca="false">IF(M$1="P",MAX(0,M$2-$C741),IF(M$1="C",MAX(0,$C741-M$2)))</f>
        <v>9.19</v>
      </c>
      <c r="N741" s="103" t="n">
        <f aca="false">IF(N$1="P",MAX(0,N$2-$C741),IF(N$1="C",MAX(0,$C741-N$2)))</f>
        <v>4.19</v>
      </c>
      <c r="O741" s="103" t="n">
        <f aca="false">IF(O$1="P",MAX(0,O$2-$C741),IF(O$1="C",MAX(0,$C741-O$2)))</f>
        <v>0</v>
      </c>
      <c r="P741" s="103" t="n">
        <f aca="false">IF(P$1="P",MAX(0,P$2-$C741),IF(P$1="C",MAX(0,$C741-P$2)))</f>
        <v>0</v>
      </c>
      <c r="Q741" s="103" t="n">
        <f aca="false">IF(Q$1="P",MAX(0,Q$2-$C741),IF(Q$1="C",MAX(0,$C741-Q$2)))</f>
        <v>0</v>
      </c>
      <c r="R741" s="103" t="n">
        <f aca="false">IF(R$1="P",MAX(0,R$2-$C741),IF(R$1="C",MAX(0,$C741-R$2)))</f>
        <v>0</v>
      </c>
      <c r="S741" s="104" t="n">
        <f aca="false">A741</f>
        <v>34</v>
      </c>
      <c r="T741" s="105" t="n">
        <f aca="false">VLOOKUP($B741,Gas!$B$3:$E$2506,2)</f>
        <v>4.5</v>
      </c>
      <c r="U741" s="46" t="n">
        <f aca="false">C741/T741</f>
        <v>7.59777777777778</v>
      </c>
      <c r="V741" s="99" t="n">
        <f aca="false">VLOOKUP($B741,Gas!$B$3:$E$2506,4)</f>
        <v>0.326456799282639</v>
      </c>
    </row>
    <row r="742" customFormat="false" ht="12.75" hidden="false" customHeight="false" outlineLevel="0" collapsed="false">
      <c r="A742" s="95" t="n">
        <f aca="false">MONTH(B742)+(YEAR(B742)-1998)*12</f>
        <v>34</v>
      </c>
      <c r="B742" s="107" t="n">
        <v>36830</v>
      </c>
      <c r="C742" s="97" t="n">
        <v>35.36</v>
      </c>
      <c r="D742" s="98" t="n">
        <f aca="false">LN(C742/C741)</f>
        <v>0.0336480341182327</v>
      </c>
      <c r="E742" s="106" t="n">
        <f aca="false">STDEV(D733:D742)*SQRT(trade_day)</f>
        <v>2.02487463684808</v>
      </c>
      <c r="F742" s="97"/>
      <c r="G742" s="103" t="n">
        <f aca="false">IF(G$1="P",MAX(0,G$2-$C742),IF(G$1="C",MAX(0,$C742-G$2)))</f>
        <v>0</v>
      </c>
      <c r="H742" s="103" t="n">
        <f aca="false">IF(H$1="P",MAX(0,H$2-$C742),IF(H$1="C",MAX(0,$C742-H$2)))</f>
        <v>0</v>
      </c>
      <c r="I742" s="103" t="n">
        <f aca="false">IF(I$1="P",MAX(0,I$2-$C742),IF(I$1="C",MAX(0,$C742-I$2)))</f>
        <v>0</v>
      </c>
      <c r="J742" s="103" t="n">
        <f aca="false">IF(J$1="P",MAX(0,J$2-$C742),IF(J$1="C",MAX(0,$C742-J$2)))</f>
        <v>0</v>
      </c>
      <c r="K742" s="103" t="n">
        <f aca="false">IF(K$1="P",MAX(0,K$2-$C742),IF(K$1="C",MAX(0,$C742-K$2)))</f>
        <v>4.64</v>
      </c>
      <c r="L742" s="103" t="n">
        <f aca="false">IF(L$1="P",MAX(0,L$2-$C742),IF(L$1="C",MAX(0,$C742-L$2)))</f>
        <v>14.64</v>
      </c>
      <c r="M742" s="103" t="n">
        <f aca="false">IF(M$1="P",MAX(0,M$2-$C742),IF(M$1="C",MAX(0,$C742-M$2)))</f>
        <v>10.36</v>
      </c>
      <c r="N742" s="103" t="n">
        <f aca="false">IF(N$1="P",MAX(0,N$2-$C742),IF(N$1="C",MAX(0,$C742-N$2)))</f>
        <v>5.36</v>
      </c>
      <c r="O742" s="103" t="n">
        <f aca="false">IF(O$1="P",MAX(0,O$2-$C742),IF(O$1="C",MAX(0,$C742-O$2)))</f>
        <v>0.359999999999999</v>
      </c>
      <c r="P742" s="103" t="n">
        <f aca="false">IF(P$1="P",MAX(0,P$2-$C742),IF(P$1="C",MAX(0,$C742-P$2)))</f>
        <v>0</v>
      </c>
      <c r="Q742" s="103" t="n">
        <f aca="false">IF(Q$1="P",MAX(0,Q$2-$C742),IF(Q$1="C",MAX(0,$C742-Q$2)))</f>
        <v>0</v>
      </c>
      <c r="R742" s="103" t="n">
        <f aca="false">IF(R$1="P",MAX(0,R$2-$C742),IF(R$1="C",MAX(0,$C742-R$2)))</f>
        <v>0</v>
      </c>
      <c r="S742" s="104" t="n">
        <f aca="false">A742</f>
        <v>34</v>
      </c>
      <c r="T742" s="105" t="n">
        <f aca="false">VLOOKUP($B742,Gas!$B$3:$E$2506,2)</f>
        <v>4.55</v>
      </c>
      <c r="U742" s="46" t="n">
        <f aca="false">C742/T742</f>
        <v>7.77142857142857</v>
      </c>
      <c r="V742" s="99" t="n">
        <f aca="false">VLOOKUP($B742,Gas!$B$3:$E$2506,4)</f>
        <v>0.290625645114148</v>
      </c>
    </row>
    <row r="743" customFormat="false" ht="12.75" hidden="false" customHeight="false" outlineLevel="0" collapsed="false">
      <c r="A743" s="95" t="n">
        <f aca="false">MONTH(B743)+(YEAR(B743)-1998)*12</f>
        <v>35</v>
      </c>
      <c r="B743" s="107" t="n">
        <v>36831</v>
      </c>
      <c r="C743" s="97" t="n">
        <v>38.05</v>
      </c>
      <c r="D743" s="98" t="n">
        <f aca="false">LN(C743/C742)</f>
        <v>0.0733198465382521</v>
      </c>
      <c r="E743" s="106" t="n">
        <f aca="false">STDEV(D734:D743)*SQRT(trade_day)</f>
        <v>2.01304089909469</v>
      </c>
      <c r="F743" s="97"/>
      <c r="G743" s="103" t="n">
        <f aca="false">IF(G$1="P",MAX(0,G$2-$C743),IF(G$1="C",MAX(0,$C743-G$2)))</f>
        <v>0</v>
      </c>
      <c r="H743" s="103" t="n">
        <f aca="false">IF(H$1="P",MAX(0,H$2-$C743),IF(H$1="C",MAX(0,$C743-H$2)))</f>
        <v>0</v>
      </c>
      <c r="I743" s="103" t="n">
        <f aca="false">IF(I$1="P",MAX(0,I$2-$C743),IF(I$1="C",MAX(0,$C743-I$2)))</f>
        <v>0</v>
      </c>
      <c r="J743" s="103" t="n">
        <f aca="false">IF(J$1="P",MAX(0,J$2-$C743),IF(J$1="C",MAX(0,$C743-J$2)))</f>
        <v>0</v>
      </c>
      <c r="K743" s="103" t="n">
        <f aca="false">IF(K$1="P",MAX(0,K$2-$C743),IF(K$1="C",MAX(0,$C743-K$2)))</f>
        <v>1.95</v>
      </c>
      <c r="L743" s="103" t="n">
        <f aca="false">IF(L$1="P",MAX(0,L$2-$C743),IF(L$1="C",MAX(0,$C743-L$2)))</f>
        <v>11.95</v>
      </c>
      <c r="M743" s="103" t="n">
        <f aca="false">IF(M$1="P",MAX(0,M$2-$C743),IF(M$1="C",MAX(0,$C743-M$2)))</f>
        <v>13.05</v>
      </c>
      <c r="N743" s="103" t="n">
        <f aca="false">IF(N$1="P",MAX(0,N$2-$C743),IF(N$1="C",MAX(0,$C743-N$2)))</f>
        <v>8.05</v>
      </c>
      <c r="O743" s="103" t="n">
        <f aca="false">IF(O$1="P",MAX(0,O$2-$C743),IF(O$1="C",MAX(0,$C743-O$2)))</f>
        <v>3.05</v>
      </c>
      <c r="P743" s="103" t="n">
        <f aca="false">IF(P$1="P",MAX(0,P$2-$C743),IF(P$1="C",MAX(0,$C743-P$2)))</f>
        <v>0</v>
      </c>
      <c r="Q743" s="103" t="n">
        <f aca="false">IF(Q$1="P",MAX(0,Q$2-$C743),IF(Q$1="C",MAX(0,$C743-Q$2)))</f>
        <v>0</v>
      </c>
      <c r="R743" s="103" t="n">
        <f aca="false">IF(R$1="P",MAX(0,R$2-$C743),IF(R$1="C",MAX(0,$C743-R$2)))</f>
        <v>0</v>
      </c>
      <c r="S743" s="104" t="n">
        <f aca="false">A743</f>
        <v>35</v>
      </c>
      <c r="T743" s="105" t="n">
        <f aca="false">VLOOKUP($B743,Gas!$B$3:$E$2506,2)</f>
        <v>4.38</v>
      </c>
      <c r="U743" s="46" t="n">
        <f aca="false">C743/T743</f>
        <v>8.68721461187215</v>
      </c>
      <c r="V743" s="99" t="n">
        <f aca="false">VLOOKUP($B743,Gas!$B$3:$E$2506,4)</f>
        <v>0.343489077369668</v>
      </c>
    </row>
    <row r="744" customFormat="false" ht="12.75" hidden="false" customHeight="false" outlineLevel="0" collapsed="false">
      <c r="A744" s="95" t="n">
        <f aca="false">MONTH(B744)+(YEAR(B744)-1998)*12</f>
        <v>35</v>
      </c>
      <c r="B744" s="107" t="n">
        <v>36832</v>
      </c>
      <c r="C744" s="97" t="n">
        <v>41.71</v>
      </c>
      <c r="D744" s="98" t="n">
        <f aca="false">LN(C744/C743)</f>
        <v>0.0918398239011592</v>
      </c>
      <c r="E744" s="106" t="n">
        <f aca="false">STDEV(D735:D744)*SQRT(trade_day)</f>
        <v>2.04764862185846</v>
      </c>
      <c r="F744" s="97"/>
      <c r="G744" s="103" t="n">
        <f aca="false">IF(G$1="P",MAX(0,G$2-$C744),IF(G$1="C",MAX(0,$C744-G$2)))</f>
        <v>0</v>
      </c>
      <c r="H744" s="103" t="n">
        <f aca="false">IF(H$1="P",MAX(0,H$2-$C744),IF(H$1="C",MAX(0,$C744-H$2)))</f>
        <v>0</v>
      </c>
      <c r="I744" s="103" t="n">
        <f aca="false">IF(I$1="P",MAX(0,I$2-$C744),IF(I$1="C",MAX(0,$C744-I$2)))</f>
        <v>0</v>
      </c>
      <c r="J744" s="103" t="n">
        <f aca="false">IF(J$1="P",MAX(0,J$2-$C744),IF(J$1="C",MAX(0,$C744-J$2)))</f>
        <v>0</v>
      </c>
      <c r="K744" s="103" t="n">
        <f aca="false">IF(K$1="P",MAX(0,K$2-$C744),IF(K$1="C",MAX(0,$C744-K$2)))</f>
        <v>0</v>
      </c>
      <c r="L744" s="103" t="n">
        <f aca="false">IF(L$1="P",MAX(0,L$2-$C744),IF(L$1="C",MAX(0,$C744-L$2)))</f>
        <v>8.29</v>
      </c>
      <c r="M744" s="103" t="n">
        <f aca="false">IF(M$1="P",MAX(0,M$2-$C744),IF(M$1="C",MAX(0,$C744-M$2)))</f>
        <v>16.71</v>
      </c>
      <c r="N744" s="103" t="n">
        <f aca="false">IF(N$1="P",MAX(0,N$2-$C744),IF(N$1="C",MAX(0,$C744-N$2)))</f>
        <v>11.71</v>
      </c>
      <c r="O744" s="103" t="n">
        <f aca="false">IF(O$1="P",MAX(0,O$2-$C744),IF(O$1="C",MAX(0,$C744-O$2)))</f>
        <v>6.71</v>
      </c>
      <c r="P744" s="103" t="n">
        <f aca="false">IF(P$1="P",MAX(0,P$2-$C744),IF(P$1="C",MAX(0,$C744-P$2)))</f>
        <v>1.71</v>
      </c>
      <c r="Q744" s="103" t="n">
        <f aca="false">IF(Q$1="P",MAX(0,Q$2-$C744),IF(Q$1="C",MAX(0,$C744-Q$2)))</f>
        <v>0</v>
      </c>
      <c r="R744" s="103" t="n">
        <f aca="false">IF(R$1="P",MAX(0,R$2-$C744),IF(R$1="C",MAX(0,$C744-R$2)))</f>
        <v>0</v>
      </c>
      <c r="S744" s="104" t="n">
        <f aca="false">A744</f>
        <v>35</v>
      </c>
      <c r="T744" s="105" t="n">
        <f aca="false">VLOOKUP($B744,Gas!$B$3:$E$2506,2)</f>
        <v>4.39</v>
      </c>
      <c r="U744" s="46" t="n">
        <f aca="false">C744/T744</f>
        <v>9.50113895216401</v>
      </c>
      <c r="V744" s="99" t="n">
        <f aca="false">VLOOKUP($B744,Gas!$B$3:$E$2506,4)</f>
        <v>0.346469238085731</v>
      </c>
    </row>
    <row r="745" customFormat="false" ht="12.75" hidden="false" customHeight="false" outlineLevel="0" collapsed="false">
      <c r="A745" s="95" t="n">
        <f aca="false">MONTH(B745)+(YEAR(B745)-1998)*12</f>
        <v>35</v>
      </c>
      <c r="B745" s="107" t="n">
        <v>36833</v>
      </c>
      <c r="C745" s="97" t="n">
        <v>37.31</v>
      </c>
      <c r="D745" s="98" t="n">
        <f aca="false">LN(C745/C744)</f>
        <v>-0.111479520975787</v>
      </c>
      <c r="E745" s="106" t="n">
        <f aca="false">STDEV(D736:D745)*SQRT(trade_day)</f>
        <v>2.10449217688257</v>
      </c>
      <c r="F745" s="97"/>
      <c r="G745" s="103" t="n">
        <f aca="false">IF(G$1="P",MAX(0,G$2-$C745),IF(G$1="C",MAX(0,$C745-G$2)))</f>
        <v>0</v>
      </c>
      <c r="H745" s="103" t="n">
        <f aca="false">IF(H$1="P",MAX(0,H$2-$C745),IF(H$1="C",MAX(0,$C745-H$2)))</f>
        <v>0</v>
      </c>
      <c r="I745" s="103" t="n">
        <f aca="false">IF(I$1="P",MAX(0,I$2-$C745),IF(I$1="C",MAX(0,$C745-I$2)))</f>
        <v>0</v>
      </c>
      <c r="J745" s="103" t="n">
        <f aca="false">IF(J$1="P",MAX(0,J$2-$C745),IF(J$1="C",MAX(0,$C745-J$2)))</f>
        <v>0</v>
      </c>
      <c r="K745" s="103" t="n">
        <f aca="false">IF(K$1="P",MAX(0,K$2-$C745),IF(K$1="C",MAX(0,$C745-K$2)))</f>
        <v>2.69</v>
      </c>
      <c r="L745" s="103" t="n">
        <f aca="false">IF(L$1="P",MAX(0,L$2-$C745),IF(L$1="C",MAX(0,$C745-L$2)))</f>
        <v>12.69</v>
      </c>
      <c r="M745" s="103" t="n">
        <f aca="false">IF(M$1="P",MAX(0,M$2-$C745),IF(M$1="C",MAX(0,$C745-M$2)))</f>
        <v>12.31</v>
      </c>
      <c r="N745" s="103" t="n">
        <f aca="false">IF(N$1="P",MAX(0,N$2-$C745),IF(N$1="C",MAX(0,$C745-N$2)))</f>
        <v>7.31</v>
      </c>
      <c r="O745" s="103" t="n">
        <f aca="false">IF(O$1="P",MAX(0,O$2-$C745),IF(O$1="C",MAX(0,$C745-O$2)))</f>
        <v>2.31</v>
      </c>
      <c r="P745" s="103" t="n">
        <f aca="false">IF(P$1="P",MAX(0,P$2-$C745),IF(P$1="C",MAX(0,$C745-P$2)))</f>
        <v>0</v>
      </c>
      <c r="Q745" s="103" t="n">
        <f aca="false">IF(Q$1="P",MAX(0,Q$2-$C745),IF(Q$1="C",MAX(0,$C745-Q$2)))</f>
        <v>0</v>
      </c>
      <c r="R745" s="103" t="n">
        <f aca="false">IF(R$1="P",MAX(0,R$2-$C745),IF(R$1="C",MAX(0,$C745-R$2)))</f>
        <v>0</v>
      </c>
      <c r="S745" s="104" t="n">
        <f aca="false">A745</f>
        <v>35</v>
      </c>
      <c r="T745" s="105" t="n">
        <f aca="false">VLOOKUP($B745,Gas!$B$3:$E$2506,2)</f>
        <v>4.47</v>
      </c>
      <c r="U745" s="46" t="n">
        <f aca="false">C745/T745</f>
        <v>8.34675615212528</v>
      </c>
      <c r="V745" s="99" t="n">
        <f aca="false">VLOOKUP($B745,Gas!$B$3:$E$2506,4)</f>
        <v>0.385652532497681</v>
      </c>
    </row>
    <row r="746" customFormat="false" ht="12.75" hidden="false" customHeight="false" outlineLevel="0" collapsed="false">
      <c r="A746" s="95" t="n">
        <f aca="false">MONTH(B746)+(YEAR(B746)-1998)*12</f>
        <v>35</v>
      </c>
      <c r="B746" s="107" t="n">
        <v>36836</v>
      </c>
      <c r="C746" s="97" t="n">
        <v>36.69</v>
      </c>
      <c r="D746" s="98" t="n">
        <f aca="false">LN(C746/C745)</f>
        <v>-0.0167571488658759</v>
      </c>
      <c r="E746" s="106" t="n">
        <f aca="false">STDEV(D737:D746)*SQRT(trade_day)</f>
        <v>2.08087193869655</v>
      </c>
      <c r="F746" s="97"/>
      <c r="G746" s="103" t="n">
        <f aca="false">IF(G$1="P",MAX(0,G$2-$C746),IF(G$1="C",MAX(0,$C746-G$2)))</f>
        <v>0</v>
      </c>
      <c r="H746" s="103" t="n">
        <f aca="false">IF(H$1="P",MAX(0,H$2-$C746),IF(H$1="C",MAX(0,$C746-H$2)))</f>
        <v>0</v>
      </c>
      <c r="I746" s="103" t="n">
        <f aca="false">IF(I$1="P",MAX(0,I$2-$C746),IF(I$1="C",MAX(0,$C746-I$2)))</f>
        <v>0</v>
      </c>
      <c r="J746" s="103" t="n">
        <f aca="false">IF(J$1="P",MAX(0,J$2-$C746),IF(J$1="C",MAX(0,$C746-J$2)))</f>
        <v>0</v>
      </c>
      <c r="K746" s="103" t="n">
        <f aca="false">IF(K$1="P",MAX(0,K$2-$C746),IF(K$1="C",MAX(0,$C746-K$2)))</f>
        <v>3.31</v>
      </c>
      <c r="L746" s="103" t="n">
        <f aca="false">IF(L$1="P",MAX(0,L$2-$C746),IF(L$1="C",MAX(0,$C746-L$2)))</f>
        <v>13.31</v>
      </c>
      <c r="M746" s="103" t="n">
        <f aca="false">IF(M$1="P",MAX(0,M$2-$C746),IF(M$1="C",MAX(0,$C746-M$2)))</f>
        <v>11.69</v>
      </c>
      <c r="N746" s="103" t="n">
        <f aca="false">IF(N$1="P",MAX(0,N$2-$C746),IF(N$1="C",MAX(0,$C746-N$2)))</f>
        <v>6.69</v>
      </c>
      <c r="O746" s="103" t="n">
        <f aca="false">IF(O$1="P",MAX(0,O$2-$C746),IF(O$1="C",MAX(0,$C746-O$2)))</f>
        <v>1.69</v>
      </c>
      <c r="P746" s="103" t="n">
        <f aca="false">IF(P$1="P",MAX(0,P$2-$C746),IF(P$1="C",MAX(0,$C746-P$2)))</f>
        <v>0</v>
      </c>
      <c r="Q746" s="103" t="n">
        <f aca="false">IF(Q$1="P",MAX(0,Q$2-$C746),IF(Q$1="C",MAX(0,$C746-Q$2)))</f>
        <v>0</v>
      </c>
      <c r="R746" s="103" t="n">
        <f aca="false">IF(R$1="P",MAX(0,R$2-$C746),IF(R$1="C",MAX(0,$C746-R$2)))</f>
        <v>0</v>
      </c>
      <c r="S746" s="104" t="n">
        <f aca="false">A746</f>
        <v>35</v>
      </c>
      <c r="T746" s="105" t="n">
        <f aca="false">VLOOKUP($B746,Gas!$B$3:$E$2506,2)</f>
        <v>4.63</v>
      </c>
      <c r="U746" s="46" t="n">
        <f aca="false">C746/T746</f>
        <v>7.9244060475162</v>
      </c>
      <c r="V746" s="99" t="n">
        <f aca="false">VLOOKUP($B746,Gas!$B$3:$E$2506,4)</f>
        <v>0.388498984258278</v>
      </c>
    </row>
    <row r="747" customFormat="false" ht="12.75" hidden="false" customHeight="false" outlineLevel="0" collapsed="false">
      <c r="A747" s="95" t="n">
        <f aca="false">MONTH(B747)+(YEAR(B747)-1998)*12</f>
        <v>35</v>
      </c>
      <c r="B747" s="107" t="n">
        <v>36837</v>
      </c>
      <c r="C747" s="97" t="n">
        <v>29.5</v>
      </c>
      <c r="D747" s="98" t="n">
        <f aca="false">LN(C747/C746)</f>
        <v>-0.218113975021417</v>
      </c>
      <c r="E747" s="106" t="n">
        <f aca="false">STDEV(D738:D747)*SQRT(trade_day)</f>
        <v>2.30506580458773</v>
      </c>
      <c r="F747" s="97"/>
      <c r="G747" s="103" t="n">
        <f aca="false">IF(G$1="P",MAX(0,G$2-$C747),IF(G$1="C",MAX(0,$C747-G$2)))</f>
        <v>0</v>
      </c>
      <c r="H747" s="103" t="n">
        <f aca="false">IF(H$1="P",MAX(0,H$2-$C747),IF(H$1="C",MAX(0,$C747-H$2)))</f>
        <v>0</v>
      </c>
      <c r="I747" s="103" t="n">
        <f aca="false">IF(I$1="P",MAX(0,I$2-$C747),IF(I$1="C",MAX(0,$C747-I$2)))</f>
        <v>0.5</v>
      </c>
      <c r="J747" s="103" t="n">
        <f aca="false">IF(J$1="P",MAX(0,J$2-$C747),IF(J$1="C",MAX(0,$C747-J$2)))</f>
        <v>5.5</v>
      </c>
      <c r="K747" s="103" t="n">
        <f aca="false">IF(K$1="P",MAX(0,K$2-$C747),IF(K$1="C",MAX(0,$C747-K$2)))</f>
        <v>10.5</v>
      </c>
      <c r="L747" s="103" t="n">
        <f aca="false">IF(L$1="P",MAX(0,L$2-$C747),IF(L$1="C",MAX(0,$C747-L$2)))</f>
        <v>20.5</v>
      </c>
      <c r="M747" s="103" t="n">
        <f aca="false">IF(M$1="P",MAX(0,M$2-$C747),IF(M$1="C",MAX(0,$C747-M$2)))</f>
        <v>4.5</v>
      </c>
      <c r="N747" s="103" t="n">
        <f aca="false">IF(N$1="P",MAX(0,N$2-$C747),IF(N$1="C",MAX(0,$C747-N$2)))</f>
        <v>0</v>
      </c>
      <c r="O747" s="103" t="n">
        <f aca="false">IF(O$1="P",MAX(0,O$2-$C747),IF(O$1="C",MAX(0,$C747-O$2)))</f>
        <v>0</v>
      </c>
      <c r="P747" s="103" t="n">
        <f aca="false">IF(P$1="P",MAX(0,P$2-$C747),IF(P$1="C",MAX(0,$C747-P$2)))</f>
        <v>0</v>
      </c>
      <c r="Q747" s="103" t="n">
        <f aca="false">IF(Q$1="P",MAX(0,Q$2-$C747),IF(Q$1="C",MAX(0,$C747-Q$2)))</f>
        <v>0</v>
      </c>
      <c r="R747" s="103" t="n">
        <f aca="false">IF(R$1="P",MAX(0,R$2-$C747),IF(R$1="C",MAX(0,$C747-R$2)))</f>
        <v>0</v>
      </c>
      <c r="S747" s="104" t="n">
        <f aca="false">A747</f>
        <v>35</v>
      </c>
      <c r="T747" s="105" t="n">
        <f aca="false">VLOOKUP($B747,Gas!$B$3:$E$2506,2)</f>
        <v>4.6</v>
      </c>
      <c r="U747" s="46" t="n">
        <f aca="false">C747/T747</f>
        <v>6.41304347826087</v>
      </c>
      <c r="V747" s="99" t="n">
        <f aca="false">VLOOKUP($B747,Gas!$B$3:$E$2506,4)</f>
        <v>0.356522499167528</v>
      </c>
    </row>
    <row r="748" customFormat="false" ht="12.75" hidden="false" customHeight="false" outlineLevel="0" collapsed="false">
      <c r="A748" s="95" t="n">
        <f aca="false">MONTH(B748)+(YEAR(B748)-1998)*12</f>
        <v>35</v>
      </c>
      <c r="B748" s="107" t="n">
        <v>36838</v>
      </c>
      <c r="C748" s="97" t="n">
        <v>34.54</v>
      </c>
      <c r="D748" s="98" t="n">
        <f aca="false">LN(C748/C747)</f>
        <v>0.157727809372758</v>
      </c>
      <c r="E748" s="106" t="n">
        <f aca="false">STDEV(D739:D748)*SQRT(trade_day)</f>
        <v>2.29867536430765</v>
      </c>
      <c r="F748" s="97"/>
      <c r="G748" s="103" t="n">
        <f aca="false">IF(G$1="P",MAX(0,G$2-$C748),IF(G$1="C",MAX(0,$C748-G$2)))</f>
        <v>0</v>
      </c>
      <c r="H748" s="103" t="n">
        <f aca="false">IF(H$1="P",MAX(0,H$2-$C748),IF(H$1="C",MAX(0,$C748-H$2)))</f>
        <v>0</v>
      </c>
      <c r="I748" s="103" t="n">
        <f aca="false">IF(I$1="P",MAX(0,I$2-$C748),IF(I$1="C",MAX(0,$C748-I$2)))</f>
        <v>0</v>
      </c>
      <c r="J748" s="103" t="n">
        <f aca="false">IF(J$1="P",MAX(0,J$2-$C748),IF(J$1="C",MAX(0,$C748-J$2)))</f>
        <v>0.460000000000001</v>
      </c>
      <c r="K748" s="103" t="n">
        <f aca="false">IF(K$1="P",MAX(0,K$2-$C748),IF(K$1="C",MAX(0,$C748-K$2)))</f>
        <v>5.46</v>
      </c>
      <c r="L748" s="103" t="n">
        <f aca="false">IF(L$1="P",MAX(0,L$2-$C748),IF(L$1="C",MAX(0,$C748-L$2)))</f>
        <v>15.46</v>
      </c>
      <c r="M748" s="103" t="n">
        <f aca="false">IF(M$1="P",MAX(0,M$2-$C748),IF(M$1="C",MAX(0,$C748-M$2)))</f>
        <v>9.54</v>
      </c>
      <c r="N748" s="103" t="n">
        <f aca="false">IF(N$1="P",MAX(0,N$2-$C748),IF(N$1="C",MAX(0,$C748-N$2)))</f>
        <v>4.54</v>
      </c>
      <c r="O748" s="103" t="n">
        <f aca="false">IF(O$1="P",MAX(0,O$2-$C748),IF(O$1="C",MAX(0,$C748-O$2)))</f>
        <v>0</v>
      </c>
      <c r="P748" s="103" t="n">
        <f aca="false">IF(P$1="P",MAX(0,P$2-$C748),IF(P$1="C",MAX(0,$C748-P$2)))</f>
        <v>0</v>
      </c>
      <c r="Q748" s="103" t="n">
        <f aca="false">IF(Q$1="P",MAX(0,Q$2-$C748),IF(Q$1="C",MAX(0,$C748-Q$2)))</f>
        <v>0</v>
      </c>
      <c r="R748" s="103" t="n">
        <f aca="false">IF(R$1="P",MAX(0,R$2-$C748),IF(R$1="C",MAX(0,$C748-R$2)))</f>
        <v>0</v>
      </c>
      <c r="S748" s="104" t="n">
        <f aca="false">A748</f>
        <v>35</v>
      </c>
      <c r="T748" s="105" t="n">
        <f aca="false">VLOOKUP($B748,Gas!$B$3:$E$2506,2)</f>
        <v>4.675</v>
      </c>
      <c r="U748" s="46" t="n">
        <f aca="false">C748/T748</f>
        <v>7.38823529411765</v>
      </c>
      <c r="V748" s="99" t="n">
        <f aca="false">VLOOKUP($B748,Gas!$B$3:$E$2506,4)</f>
        <v>0.365748674329301</v>
      </c>
    </row>
    <row r="749" customFormat="false" ht="12.75" hidden="false" customHeight="false" outlineLevel="0" collapsed="false">
      <c r="A749" s="95" t="n">
        <f aca="false">MONTH(B749)+(YEAR(B749)-1998)*12</f>
        <v>35</v>
      </c>
      <c r="B749" s="107" t="n">
        <v>36839</v>
      </c>
      <c r="C749" s="97" t="n">
        <v>38.75</v>
      </c>
      <c r="D749" s="98" t="n">
        <f aca="false">LN(C749/C748)</f>
        <v>0.115012683080823</v>
      </c>
      <c r="E749" s="106" t="n">
        <f aca="false">STDEV(D740:D749)*SQRT(trade_day)</f>
        <v>2.40332150811432</v>
      </c>
      <c r="F749" s="97"/>
      <c r="G749" s="103" t="n">
        <f aca="false">IF(G$1="P",MAX(0,G$2-$C749),IF(G$1="C",MAX(0,$C749-G$2)))</f>
        <v>0</v>
      </c>
      <c r="H749" s="103" t="n">
        <f aca="false">IF(H$1="P",MAX(0,H$2-$C749),IF(H$1="C",MAX(0,$C749-H$2)))</f>
        <v>0</v>
      </c>
      <c r="I749" s="103" t="n">
        <f aca="false">IF(I$1="P",MAX(0,I$2-$C749),IF(I$1="C",MAX(0,$C749-I$2)))</f>
        <v>0</v>
      </c>
      <c r="J749" s="103" t="n">
        <f aca="false">IF(J$1="P",MAX(0,J$2-$C749),IF(J$1="C",MAX(0,$C749-J$2)))</f>
        <v>0</v>
      </c>
      <c r="K749" s="103" t="n">
        <f aca="false">IF(K$1="P",MAX(0,K$2-$C749),IF(K$1="C",MAX(0,$C749-K$2)))</f>
        <v>1.25</v>
      </c>
      <c r="L749" s="103" t="n">
        <f aca="false">IF(L$1="P",MAX(0,L$2-$C749),IF(L$1="C",MAX(0,$C749-L$2)))</f>
        <v>11.25</v>
      </c>
      <c r="M749" s="103" t="n">
        <f aca="false">IF(M$1="P",MAX(0,M$2-$C749),IF(M$1="C",MAX(0,$C749-M$2)))</f>
        <v>13.75</v>
      </c>
      <c r="N749" s="103" t="n">
        <f aca="false">IF(N$1="P",MAX(0,N$2-$C749),IF(N$1="C",MAX(0,$C749-N$2)))</f>
        <v>8.75</v>
      </c>
      <c r="O749" s="103" t="n">
        <f aca="false">IF(O$1="P",MAX(0,O$2-$C749),IF(O$1="C",MAX(0,$C749-O$2)))</f>
        <v>3.75</v>
      </c>
      <c r="P749" s="103" t="n">
        <f aca="false">IF(P$1="P",MAX(0,P$2-$C749),IF(P$1="C",MAX(0,$C749-P$2)))</f>
        <v>0</v>
      </c>
      <c r="Q749" s="103" t="n">
        <f aca="false">IF(Q$1="P",MAX(0,Q$2-$C749),IF(Q$1="C",MAX(0,$C749-Q$2)))</f>
        <v>0</v>
      </c>
      <c r="R749" s="103" t="n">
        <f aca="false">IF(R$1="P",MAX(0,R$2-$C749),IF(R$1="C",MAX(0,$C749-R$2)))</f>
        <v>0</v>
      </c>
      <c r="S749" s="104" t="n">
        <f aca="false">A749</f>
        <v>35</v>
      </c>
      <c r="T749" s="105" t="n">
        <f aca="false">VLOOKUP($B749,Gas!$B$3:$E$2506,2)</f>
        <v>4.92</v>
      </c>
      <c r="U749" s="46" t="n">
        <f aca="false">C749/T749</f>
        <v>7.8760162601626</v>
      </c>
      <c r="V749" s="99" t="n">
        <f aca="false">VLOOKUP($B749,Gas!$B$3:$E$2506,4)</f>
        <v>0.46173329359747</v>
      </c>
    </row>
    <row r="750" customFormat="false" ht="12.75" hidden="false" customHeight="false" outlineLevel="0" collapsed="false">
      <c r="A750" s="95" t="n">
        <f aca="false">MONTH(B750)+(YEAR(B750)-1998)*12</f>
        <v>35</v>
      </c>
      <c r="B750" s="107" t="n">
        <v>36840</v>
      </c>
      <c r="C750" s="97" t="n">
        <v>37.69</v>
      </c>
      <c r="D750" s="98" t="n">
        <f aca="false">LN(C750/C749)</f>
        <v>-0.027735948520312</v>
      </c>
      <c r="E750" s="106" t="n">
        <f aca="false">STDEV(D741:D750)*SQRT(trade_day)</f>
        <v>1.77446716049251</v>
      </c>
      <c r="F750" s="97"/>
      <c r="G750" s="103" t="n">
        <f aca="false">IF(G$1="P",MAX(0,G$2-$C750),IF(G$1="C",MAX(0,$C750-G$2)))</f>
        <v>0</v>
      </c>
      <c r="H750" s="103" t="n">
        <f aca="false">IF(H$1="P",MAX(0,H$2-$C750),IF(H$1="C",MAX(0,$C750-H$2)))</f>
        <v>0</v>
      </c>
      <c r="I750" s="103" t="n">
        <f aca="false">IF(I$1="P",MAX(0,I$2-$C750),IF(I$1="C",MAX(0,$C750-I$2)))</f>
        <v>0</v>
      </c>
      <c r="J750" s="103" t="n">
        <f aca="false">IF(J$1="P",MAX(0,J$2-$C750),IF(J$1="C",MAX(0,$C750-J$2)))</f>
        <v>0</v>
      </c>
      <c r="K750" s="103" t="n">
        <f aca="false">IF(K$1="P",MAX(0,K$2-$C750),IF(K$1="C",MAX(0,$C750-K$2)))</f>
        <v>2.31</v>
      </c>
      <c r="L750" s="103" t="n">
        <f aca="false">IF(L$1="P",MAX(0,L$2-$C750),IF(L$1="C",MAX(0,$C750-L$2)))</f>
        <v>12.31</v>
      </c>
      <c r="M750" s="103" t="n">
        <f aca="false">IF(M$1="P",MAX(0,M$2-$C750),IF(M$1="C",MAX(0,$C750-M$2)))</f>
        <v>12.69</v>
      </c>
      <c r="N750" s="103" t="n">
        <f aca="false">IF(N$1="P",MAX(0,N$2-$C750),IF(N$1="C",MAX(0,$C750-N$2)))</f>
        <v>7.69</v>
      </c>
      <c r="O750" s="103" t="n">
        <f aca="false">IF(O$1="P",MAX(0,O$2-$C750),IF(O$1="C",MAX(0,$C750-O$2)))</f>
        <v>2.69</v>
      </c>
      <c r="P750" s="103" t="n">
        <f aca="false">IF(P$1="P",MAX(0,P$2-$C750),IF(P$1="C",MAX(0,$C750-P$2)))</f>
        <v>0</v>
      </c>
      <c r="Q750" s="103" t="n">
        <f aca="false">IF(Q$1="P",MAX(0,Q$2-$C750),IF(Q$1="C",MAX(0,$C750-Q$2)))</f>
        <v>0</v>
      </c>
      <c r="R750" s="103" t="n">
        <f aca="false">IF(R$1="P",MAX(0,R$2-$C750),IF(R$1="C",MAX(0,$C750-R$2)))</f>
        <v>0</v>
      </c>
      <c r="S750" s="104" t="n">
        <f aca="false">A750</f>
        <v>35</v>
      </c>
      <c r="T750" s="105" t="n">
        <f aca="false">VLOOKUP($B750,Gas!$B$3:$E$2506,2)</f>
        <v>5.36</v>
      </c>
      <c r="U750" s="46" t="n">
        <f aca="false">C750/T750</f>
        <v>7.03171641791045</v>
      </c>
      <c r="V750" s="99" t="n">
        <f aca="false">VLOOKUP($B750,Gas!$B$3:$E$2506,4)</f>
        <v>0.655153454269445</v>
      </c>
    </row>
    <row r="751" customFormat="false" ht="12.75" hidden="false" customHeight="false" outlineLevel="0" collapsed="false">
      <c r="A751" s="95" t="n">
        <f aca="false">MONTH(B751)+(YEAR(B751)-1998)*12</f>
        <v>35</v>
      </c>
      <c r="B751" s="107" t="n">
        <v>36843</v>
      </c>
      <c r="C751" s="97" t="n">
        <v>43.25</v>
      </c>
      <c r="D751" s="98" t="n">
        <f aca="false">LN(C751/C750)</f>
        <v>0.137602426098844</v>
      </c>
      <c r="E751" s="106" t="n">
        <f aca="false">STDEV(D742:D751)*SQRT(trade_day)</f>
        <v>1.88199742373342</v>
      </c>
      <c r="F751" s="97"/>
      <c r="G751" s="103" t="n">
        <f aca="false">IF(G$1="P",MAX(0,G$2-$C751),IF(G$1="C",MAX(0,$C751-G$2)))</f>
        <v>0</v>
      </c>
      <c r="H751" s="103" t="n">
        <f aca="false">IF(H$1="P",MAX(0,H$2-$C751),IF(H$1="C",MAX(0,$C751-H$2)))</f>
        <v>0</v>
      </c>
      <c r="I751" s="103" t="n">
        <f aca="false">IF(I$1="P",MAX(0,I$2-$C751),IF(I$1="C",MAX(0,$C751-I$2)))</f>
        <v>0</v>
      </c>
      <c r="J751" s="103" t="n">
        <f aca="false">IF(J$1="P",MAX(0,J$2-$C751),IF(J$1="C",MAX(0,$C751-J$2)))</f>
        <v>0</v>
      </c>
      <c r="K751" s="103" t="n">
        <f aca="false">IF(K$1="P",MAX(0,K$2-$C751),IF(K$1="C",MAX(0,$C751-K$2)))</f>
        <v>0</v>
      </c>
      <c r="L751" s="103" t="n">
        <f aca="false">IF(L$1="P",MAX(0,L$2-$C751),IF(L$1="C",MAX(0,$C751-L$2)))</f>
        <v>6.75</v>
      </c>
      <c r="M751" s="103" t="n">
        <f aca="false">IF(M$1="P",MAX(0,M$2-$C751),IF(M$1="C",MAX(0,$C751-M$2)))</f>
        <v>18.25</v>
      </c>
      <c r="N751" s="103" t="n">
        <f aca="false">IF(N$1="P",MAX(0,N$2-$C751),IF(N$1="C",MAX(0,$C751-N$2)))</f>
        <v>13.25</v>
      </c>
      <c r="O751" s="103" t="n">
        <f aca="false">IF(O$1="P",MAX(0,O$2-$C751),IF(O$1="C",MAX(0,$C751-O$2)))</f>
        <v>8.25</v>
      </c>
      <c r="P751" s="103" t="n">
        <f aca="false">IF(P$1="P",MAX(0,P$2-$C751),IF(P$1="C",MAX(0,$C751-P$2)))</f>
        <v>3.25</v>
      </c>
      <c r="Q751" s="103" t="n">
        <f aca="false">IF(Q$1="P",MAX(0,Q$2-$C751),IF(Q$1="C",MAX(0,$C751-Q$2)))</f>
        <v>0</v>
      </c>
      <c r="R751" s="103" t="n">
        <f aca="false">IF(R$1="P",MAX(0,R$2-$C751),IF(R$1="C",MAX(0,$C751-R$2)))</f>
        <v>0</v>
      </c>
      <c r="S751" s="104" t="n">
        <f aca="false">A751</f>
        <v>35</v>
      </c>
      <c r="T751" s="105" t="n">
        <f aca="false">VLOOKUP($B751,Gas!$B$3:$E$2506,2)</f>
        <v>5.245</v>
      </c>
      <c r="U751" s="46" t="n">
        <f aca="false">C751/T751</f>
        <v>8.24594852240229</v>
      </c>
      <c r="V751" s="99" t="n">
        <f aca="false">VLOOKUP($B751,Gas!$B$3:$E$2506,4)</f>
        <v>0.617452235950084</v>
      </c>
    </row>
    <row r="752" customFormat="false" ht="12.75" hidden="false" customHeight="false" outlineLevel="0" collapsed="false">
      <c r="A752" s="95" t="n">
        <f aca="false">MONTH(B752)+(YEAR(B752)-1998)*12</f>
        <v>35</v>
      </c>
      <c r="B752" s="107" t="n">
        <v>36844</v>
      </c>
      <c r="C752" s="97" t="n">
        <v>41.68</v>
      </c>
      <c r="D752" s="98" t="n">
        <f aca="false">LN(C752/C751)</f>
        <v>-0.0369758359327769</v>
      </c>
      <c r="E752" s="106" t="n">
        <f aca="false">STDEV(D743:D752)*SQRT(trade_day)</f>
        <v>1.90442022633046</v>
      </c>
      <c r="F752" s="97"/>
      <c r="G752" s="103" t="n">
        <f aca="false">IF(G$1="P",MAX(0,G$2-$C752),IF(G$1="C",MAX(0,$C752-G$2)))</f>
        <v>0</v>
      </c>
      <c r="H752" s="103" t="n">
        <f aca="false">IF(H$1="P",MAX(0,H$2-$C752),IF(H$1="C",MAX(0,$C752-H$2)))</f>
        <v>0</v>
      </c>
      <c r="I752" s="103" t="n">
        <f aca="false">IF(I$1="P",MAX(0,I$2-$C752),IF(I$1="C",MAX(0,$C752-I$2)))</f>
        <v>0</v>
      </c>
      <c r="J752" s="103" t="n">
        <f aca="false">IF(J$1="P",MAX(0,J$2-$C752),IF(J$1="C",MAX(0,$C752-J$2)))</f>
        <v>0</v>
      </c>
      <c r="K752" s="103" t="n">
        <f aca="false">IF(K$1="P",MAX(0,K$2-$C752),IF(K$1="C",MAX(0,$C752-K$2)))</f>
        <v>0</v>
      </c>
      <c r="L752" s="103" t="n">
        <f aca="false">IF(L$1="P",MAX(0,L$2-$C752),IF(L$1="C",MAX(0,$C752-L$2)))</f>
        <v>8.32</v>
      </c>
      <c r="M752" s="103" t="n">
        <f aca="false">IF(M$1="P",MAX(0,M$2-$C752),IF(M$1="C",MAX(0,$C752-M$2)))</f>
        <v>16.68</v>
      </c>
      <c r="N752" s="103" t="n">
        <f aca="false">IF(N$1="P",MAX(0,N$2-$C752),IF(N$1="C",MAX(0,$C752-N$2)))</f>
        <v>11.68</v>
      </c>
      <c r="O752" s="103" t="n">
        <f aca="false">IF(O$1="P",MAX(0,O$2-$C752),IF(O$1="C",MAX(0,$C752-O$2)))</f>
        <v>6.68</v>
      </c>
      <c r="P752" s="103" t="n">
        <f aca="false">IF(P$1="P",MAX(0,P$2-$C752),IF(P$1="C",MAX(0,$C752-P$2)))</f>
        <v>1.68</v>
      </c>
      <c r="Q752" s="103" t="n">
        <f aca="false">IF(Q$1="P",MAX(0,Q$2-$C752),IF(Q$1="C",MAX(0,$C752-Q$2)))</f>
        <v>0</v>
      </c>
      <c r="R752" s="103" t="n">
        <f aca="false">IF(R$1="P",MAX(0,R$2-$C752),IF(R$1="C",MAX(0,$C752-R$2)))</f>
        <v>0</v>
      </c>
      <c r="S752" s="104" t="n">
        <f aca="false">A752</f>
        <v>35</v>
      </c>
      <c r="T752" s="105" t="n">
        <f aca="false">VLOOKUP($B752,Gas!$B$3:$E$2506,2)</f>
        <v>5.595</v>
      </c>
      <c r="U752" s="46" t="n">
        <f aca="false">C752/T752</f>
        <v>7.44950848972297</v>
      </c>
      <c r="V752" s="99" t="n">
        <f aca="false">VLOOKUP($B752,Gas!$B$3:$E$2506,4)</f>
        <v>0.677232260272628</v>
      </c>
    </row>
    <row r="753" customFormat="false" ht="12.75" hidden="false" customHeight="false" outlineLevel="0" collapsed="false">
      <c r="A753" s="95" t="n">
        <f aca="false">MONTH(B753)+(YEAR(B753)-1998)*12</f>
        <v>35</v>
      </c>
      <c r="B753" s="107" t="n">
        <v>36845</v>
      </c>
      <c r="C753" s="97" t="n">
        <v>36.14</v>
      </c>
      <c r="D753" s="98" t="n">
        <f aca="false">LN(C753/C752)</f>
        <v>-0.142621112281029</v>
      </c>
      <c r="E753" s="106" t="n">
        <f aca="false">STDEV(D744:D753)*SQRT(trade_day)</f>
        <v>2.02737648956926</v>
      </c>
      <c r="F753" s="97"/>
      <c r="G753" s="103" t="n">
        <f aca="false">IF(G$1="P",MAX(0,G$2-$C753),IF(G$1="C",MAX(0,$C753-G$2)))</f>
        <v>0</v>
      </c>
      <c r="H753" s="103" t="n">
        <f aca="false">IF(H$1="P",MAX(0,H$2-$C753),IF(H$1="C",MAX(0,$C753-H$2)))</f>
        <v>0</v>
      </c>
      <c r="I753" s="103" t="n">
        <f aca="false">IF(I$1="P",MAX(0,I$2-$C753),IF(I$1="C",MAX(0,$C753-I$2)))</f>
        <v>0</v>
      </c>
      <c r="J753" s="103" t="n">
        <f aca="false">IF(J$1="P",MAX(0,J$2-$C753),IF(J$1="C",MAX(0,$C753-J$2)))</f>
        <v>0</v>
      </c>
      <c r="K753" s="103" t="n">
        <f aca="false">IF(K$1="P",MAX(0,K$2-$C753),IF(K$1="C",MAX(0,$C753-K$2)))</f>
        <v>3.86</v>
      </c>
      <c r="L753" s="103" t="n">
        <f aca="false">IF(L$1="P",MAX(0,L$2-$C753),IF(L$1="C",MAX(0,$C753-L$2)))</f>
        <v>13.86</v>
      </c>
      <c r="M753" s="103" t="n">
        <f aca="false">IF(M$1="P",MAX(0,M$2-$C753),IF(M$1="C",MAX(0,$C753-M$2)))</f>
        <v>11.14</v>
      </c>
      <c r="N753" s="103" t="n">
        <f aca="false">IF(N$1="P",MAX(0,N$2-$C753),IF(N$1="C",MAX(0,$C753-N$2)))</f>
        <v>6.14</v>
      </c>
      <c r="O753" s="103" t="n">
        <f aca="false">IF(O$1="P",MAX(0,O$2-$C753),IF(O$1="C",MAX(0,$C753-O$2)))</f>
        <v>1.14</v>
      </c>
      <c r="P753" s="103" t="n">
        <f aca="false">IF(P$1="P",MAX(0,P$2-$C753),IF(P$1="C",MAX(0,$C753-P$2)))</f>
        <v>0</v>
      </c>
      <c r="Q753" s="103" t="n">
        <f aca="false">IF(Q$1="P",MAX(0,Q$2-$C753),IF(Q$1="C",MAX(0,$C753-Q$2)))</f>
        <v>0</v>
      </c>
      <c r="R753" s="103" t="n">
        <f aca="false">IF(R$1="P",MAX(0,R$2-$C753),IF(R$1="C",MAX(0,$C753-R$2)))</f>
        <v>0</v>
      </c>
      <c r="S753" s="104" t="n">
        <f aca="false">A753</f>
        <v>35</v>
      </c>
      <c r="T753" s="105" t="n">
        <f aca="false">VLOOKUP($B753,Gas!$B$3:$E$2506,2)</f>
        <v>5.795</v>
      </c>
      <c r="U753" s="46" t="n">
        <f aca="false">C753/T753</f>
        <v>6.23641069887834</v>
      </c>
      <c r="V753" s="99" t="n">
        <f aca="false">VLOOKUP($B753,Gas!$B$3:$E$2506,4)</f>
        <v>0.670623772281761</v>
      </c>
    </row>
    <row r="754" customFormat="false" ht="12.75" hidden="false" customHeight="false" outlineLevel="0" collapsed="false">
      <c r="A754" s="95" t="n">
        <f aca="false">MONTH(B754)+(YEAR(B754)-1998)*12</f>
        <v>35</v>
      </c>
      <c r="B754" s="107" t="n">
        <v>36846</v>
      </c>
      <c r="C754" s="97" t="n">
        <v>48.28</v>
      </c>
      <c r="D754" s="98" t="n">
        <f aca="false">LN(C754/C753)</f>
        <v>0.289617111065248</v>
      </c>
      <c r="E754" s="106" t="n">
        <f aca="false">STDEV(D745:D754)*SQRT(trade_day)</f>
        <v>2.48069359364899</v>
      </c>
      <c r="F754" s="97"/>
      <c r="G754" s="103" t="n">
        <f aca="false">IF(G$1="P",MAX(0,G$2-$C754),IF(G$1="C",MAX(0,$C754-G$2)))</f>
        <v>0</v>
      </c>
      <c r="H754" s="103" t="n">
        <f aca="false">IF(H$1="P",MAX(0,H$2-$C754),IF(H$1="C",MAX(0,$C754-H$2)))</f>
        <v>0</v>
      </c>
      <c r="I754" s="103" t="n">
        <f aca="false">IF(I$1="P",MAX(0,I$2-$C754),IF(I$1="C",MAX(0,$C754-I$2)))</f>
        <v>0</v>
      </c>
      <c r="J754" s="103" t="n">
        <f aca="false">IF(J$1="P",MAX(0,J$2-$C754),IF(J$1="C",MAX(0,$C754-J$2)))</f>
        <v>0</v>
      </c>
      <c r="K754" s="103" t="n">
        <f aca="false">IF(K$1="P",MAX(0,K$2-$C754),IF(K$1="C",MAX(0,$C754-K$2)))</f>
        <v>0</v>
      </c>
      <c r="L754" s="103" t="n">
        <f aca="false">IF(L$1="P",MAX(0,L$2-$C754),IF(L$1="C",MAX(0,$C754-L$2)))</f>
        <v>1.72</v>
      </c>
      <c r="M754" s="103" t="n">
        <f aca="false">IF(M$1="P",MAX(0,M$2-$C754),IF(M$1="C",MAX(0,$C754-M$2)))</f>
        <v>23.28</v>
      </c>
      <c r="N754" s="103" t="n">
        <f aca="false">IF(N$1="P",MAX(0,N$2-$C754),IF(N$1="C",MAX(0,$C754-N$2)))</f>
        <v>18.28</v>
      </c>
      <c r="O754" s="103" t="n">
        <f aca="false">IF(O$1="P",MAX(0,O$2-$C754),IF(O$1="C",MAX(0,$C754-O$2)))</f>
        <v>13.28</v>
      </c>
      <c r="P754" s="103" t="n">
        <f aca="false">IF(P$1="P",MAX(0,P$2-$C754),IF(P$1="C",MAX(0,$C754-P$2)))</f>
        <v>8.28</v>
      </c>
      <c r="Q754" s="103" t="n">
        <f aca="false">IF(Q$1="P",MAX(0,Q$2-$C754),IF(Q$1="C",MAX(0,$C754-Q$2)))</f>
        <v>0</v>
      </c>
      <c r="R754" s="103" t="n">
        <f aca="false">IF(R$1="P",MAX(0,R$2-$C754),IF(R$1="C",MAX(0,$C754-R$2)))</f>
        <v>0</v>
      </c>
      <c r="S754" s="104" t="n">
        <f aca="false">A754</f>
        <v>35</v>
      </c>
      <c r="T754" s="105" t="n">
        <f aca="false">VLOOKUP($B754,Gas!$B$3:$E$2506,2)</f>
        <v>5.94</v>
      </c>
      <c r="U754" s="46" t="n">
        <f aca="false">C754/T754</f>
        <v>8.12794612794613</v>
      </c>
      <c r="V754" s="99" t="n">
        <f aca="false">VLOOKUP($B754,Gas!$B$3:$E$2506,4)</f>
        <v>0.653482417890748</v>
      </c>
    </row>
    <row r="755" customFormat="false" ht="12.75" hidden="false" customHeight="false" outlineLevel="0" collapsed="false">
      <c r="A755" s="95" t="n">
        <f aca="false">MONTH(B755)+(YEAR(B755)-1998)*12</f>
        <v>35</v>
      </c>
      <c r="B755" s="107" t="n">
        <v>36847</v>
      </c>
      <c r="C755" s="97" t="n">
        <v>43.67</v>
      </c>
      <c r="D755" s="98" t="n">
        <f aca="false">LN(C755/C754)</f>
        <v>-0.100356028731861</v>
      </c>
      <c r="E755" s="106" t="n">
        <f aca="false">STDEV(D746:D755)*SQRT(trade_day)</f>
        <v>2.46556349217711</v>
      </c>
      <c r="F755" s="97"/>
      <c r="G755" s="103" t="n">
        <f aca="false">IF(G$1="P",MAX(0,G$2-$C755),IF(G$1="C",MAX(0,$C755-G$2)))</f>
        <v>0</v>
      </c>
      <c r="H755" s="103" t="n">
        <f aca="false">IF(H$1="P",MAX(0,H$2-$C755),IF(H$1="C",MAX(0,$C755-H$2)))</f>
        <v>0</v>
      </c>
      <c r="I755" s="103" t="n">
        <f aca="false">IF(I$1="P",MAX(0,I$2-$C755),IF(I$1="C",MAX(0,$C755-I$2)))</f>
        <v>0</v>
      </c>
      <c r="J755" s="103" t="n">
        <f aca="false">IF(J$1="P",MAX(0,J$2-$C755),IF(J$1="C",MAX(0,$C755-J$2)))</f>
        <v>0</v>
      </c>
      <c r="K755" s="103" t="n">
        <f aca="false">IF(K$1="P",MAX(0,K$2-$C755),IF(K$1="C",MAX(0,$C755-K$2)))</f>
        <v>0</v>
      </c>
      <c r="L755" s="103" t="n">
        <f aca="false">IF(L$1="P",MAX(0,L$2-$C755),IF(L$1="C",MAX(0,$C755-L$2)))</f>
        <v>6.33</v>
      </c>
      <c r="M755" s="103" t="n">
        <f aca="false">IF(M$1="P",MAX(0,M$2-$C755),IF(M$1="C",MAX(0,$C755-M$2)))</f>
        <v>18.67</v>
      </c>
      <c r="N755" s="103" t="n">
        <f aca="false">IF(N$1="P",MAX(0,N$2-$C755),IF(N$1="C",MAX(0,$C755-N$2)))</f>
        <v>13.67</v>
      </c>
      <c r="O755" s="103" t="n">
        <f aca="false">IF(O$1="P",MAX(0,O$2-$C755),IF(O$1="C",MAX(0,$C755-O$2)))</f>
        <v>8.67</v>
      </c>
      <c r="P755" s="103" t="n">
        <f aca="false">IF(P$1="P",MAX(0,P$2-$C755),IF(P$1="C",MAX(0,$C755-P$2)))</f>
        <v>3.67</v>
      </c>
      <c r="Q755" s="103" t="n">
        <f aca="false">IF(Q$1="P",MAX(0,Q$2-$C755),IF(Q$1="C",MAX(0,$C755-Q$2)))</f>
        <v>0</v>
      </c>
      <c r="R755" s="103" t="n">
        <f aca="false">IF(R$1="P",MAX(0,R$2-$C755),IF(R$1="C",MAX(0,$C755-R$2)))</f>
        <v>0</v>
      </c>
      <c r="S755" s="104" t="n">
        <f aca="false">A755</f>
        <v>35</v>
      </c>
      <c r="T755" s="105" t="n">
        <f aca="false">VLOOKUP($B755,Gas!$B$3:$E$2506,2)</f>
        <v>5.88</v>
      </c>
      <c r="U755" s="46" t="n">
        <f aca="false">C755/T755</f>
        <v>7.42687074829932</v>
      </c>
      <c r="V755" s="99" t="n">
        <f aca="false">VLOOKUP($B755,Gas!$B$3:$E$2506,4)</f>
        <v>0.660932255972068</v>
      </c>
    </row>
    <row r="756" customFormat="false" ht="12.75" hidden="false" customHeight="false" outlineLevel="0" collapsed="false">
      <c r="A756" s="95" t="n">
        <f aca="false">MONTH(B756)+(YEAR(B756)-1998)*12</f>
        <v>35</v>
      </c>
      <c r="B756" s="107" t="n">
        <v>36850</v>
      </c>
      <c r="C756" s="97" t="n">
        <v>47.07</v>
      </c>
      <c r="D756" s="98" t="n">
        <f aca="false">LN(C756/C755)</f>
        <v>0.0749744879155814</v>
      </c>
      <c r="E756" s="106" t="n">
        <f aca="false">STDEV(D747:D756)*SQRT(trade_day)</f>
        <v>2.47462292829109</v>
      </c>
      <c r="F756" s="97"/>
      <c r="G756" s="103" t="n">
        <f aca="false">IF(G$1="P",MAX(0,G$2-$C756),IF(G$1="C",MAX(0,$C756-G$2)))</f>
        <v>0</v>
      </c>
      <c r="H756" s="103" t="n">
        <f aca="false">IF(H$1="P",MAX(0,H$2-$C756),IF(H$1="C",MAX(0,$C756-H$2)))</f>
        <v>0</v>
      </c>
      <c r="I756" s="103" t="n">
        <f aca="false">IF(I$1="P",MAX(0,I$2-$C756),IF(I$1="C",MAX(0,$C756-I$2)))</f>
        <v>0</v>
      </c>
      <c r="J756" s="103" t="n">
        <f aca="false">IF(J$1="P",MAX(0,J$2-$C756),IF(J$1="C",MAX(0,$C756-J$2)))</f>
        <v>0</v>
      </c>
      <c r="K756" s="103" t="n">
        <f aca="false">IF(K$1="P",MAX(0,K$2-$C756),IF(K$1="C",MAX(0,$C756-K$2)))</f>
        <v>0</v>
      </c>
      <c r="L756" s="103" t="n">
        <f aca="false">IF(L$1="P",MAX(0,L$2-$C756),IF(L$1="C",MAX(0,$C756-L$2)))</f>
        <v>2.93</v>
      </c>
      <c r="M756" s="103" t="n">
        <f aca="false">IF(M$1="P",MAX(0,M$2-$C756),IF(M$1="C",MAX(0,$C756-M$2)))</f>
        <v>22.07</v>
      </c>
      <c r="N756" s="103" t="n">
        <f aca="false">IF(N$1="P",MAX(0,N$2-$C756),IF(N$1="C",MAX(0,$C756-N$2)))</f>
        <v>17.07</v>
      </c>
      <c r="O756" s="103" t="n">
        <f aca="false">IF(O$1="P",MAX(0,O$2-$C756),IF(O$1="C",MAX(0,$C756-O$2)))</f>
        <v>12.07</v>
      </c>
      <c r="P756" s="103" t="n">
        <f aca="false">IF(P$1="P",MAX(0,P$2-$C756),IF(P$1="C",MAX(0,$C756-P$2)))</f>
        <v>7.07</v>
      </c>
      <c r="Q756" s="103" t="n">
        <f aca="false">IF(Q$1="P",MAX(0,Q$2-$C756),IF(Q$1="C",MAX(0,$C756-Q$2)))</f>
        <v>0</v>
      </c>
      <c r="R756" s="103" t="n">
        <f aca="false">IF(R$1="P",MAX(0,R$2-$C756),IF(R$1="C",MAX(0,$C756-R$2)))</f>
        <v>0</v>
      </c>
      <c r="S756" s="104" t="n">
        <f aca="false">A756</f>
        <v>35</v>
      </c>
      <c r="T756" s="105" t="n">
        <f aca="false">VLOOKUP($B756,Gas!$B$3:$E$2506,2)</f>
        <v>5.635</v>
      </c>
      <c r="U756" s="46" t="n">
        <f aca="false">C756/T756</f>
        <v>8.35314995563443</v>
      </c>
      <c r="V756" s="99" t="n">
        <f aca="false">VLOOKUP($B756,Gas!$B$3:$E$2506,4)</f>
        <v>0.574975566840993</v>
      </c>
    </row>
    <row r="757" customFormat="false" ht="12.75" hidden="false" customHeight="false" outlineLevel="0" collapsed="false">
      <c r="A757" s="95" t="n">
        <f aca="false">MONTH(B757)+(YEAR(B757)-1998)*12</f>
        <v>35</v>
      </c>
      <c r="B757" s="107" t="n">
        <v>36851</v>
      </c>
      <c r="C757" s="97" t="n">
        <v>64.92</v>
      </c>
      <c r="D757" s="98" t="n">
        <f aca="false">LN(C757/C756)</f>
        <v>0.32151988723334</v>
      </c>
      <c r="E757" s="106" t="n">
        <f aca="false">STDEV(D748:D757)*SQRT(trade_day)</f>
        <v>2.47346024413009</v>
      </c>
      <c r="F757" s="97"/>
      <c r="G757" s="103" t="n">
        <f aca="false">IF(G$1="P",MAX(0,G$2-$C757),IF(G$1="C",MAX(0,$C757-G$2)))</f>
        <v>0</v>
      </c>
      <c r="H757" s="103" t="n">
        <f aca="false">IF(H$1="P",MAX(0,H$2-$C757),IF(H$1="C",MAX(0,$C757-H$2)))</f>
        <v>0</v>
      </c>
      <c r="I757" s="103" t="n">
        <f aca="false">IF(I$1="P",MAX(0,I$2-$C757),IF(I$1="C",MAX(0,$C757-I$2)))</f>
        <v>0</v>
      </c>
      <c r="J757" s="103" t="n">
        <f aca="false">IF(J$1="P",MAX(0,J$2-$C757),IF(J$1="C",MAX(0,$C757-J$2)))</f>
        <v>0</v>
      </c>
      <c r="K757" s="103" t="n">
        <f aca="false">IF(K$1="P",MAX(0,K$2-$C757),IF(K$1="C",MAX(0,$C757-K$2)))</f>
        <v>0</v>
      </c>
      <c r="L757" s="103" t="n">
        <f aca="false">IF(L$1="P",MAX(0,L$2-$C757),IF(L$1="C",MAX(0,$C757-L$2)))</f>
        <v>0</v>
      </c>
      <c r="M757" s="103" t="n">
        <f aca="false">IF(M$1="P",MAX(0,M$2-$C757),IF(M$1="C",MAX(0,$C757-M$2)))</f>
        <v>39.92</v>
      </c>
      <c r="N757" s="103" t="n">
        <f aca="false">IF(N$1="P",MAX(0,N$2-$C757),IF(N$1="C",MAX(0,$C757-N$2)))</f>
        <v>34.92</v>
      </c>
      <c r="O757" s="103" t="n">
        <f aca="false">IF(O$1="P",MAX(0,O$2-$C757),IF(O$1="C",MAX(0,$C757-O$2)))</f>
        <v>29.92</v>
      </c>
      <c r="P757" s="103" t="n">
        <f aca="false">IF(P$1="P",MAX(0,P$2-$C757),IF(P$1="C",MAX(0,$C757-P$2)))</f>
        <v>24.92</v>
      </c>
      <c r="Q757" s="103" t="n">
        <f aca="false">IF(Q$1="P",MAX(0,Q$2-$C757),IF(Q$1="C",MAX(0,$C757-Q$2)))</f>
        <v>14.92</v>
      </c>
      <c r="R757" s="103" t="n">
        <f aca="false">IF(R$1="P",MAX(0,R$2-$C757),IF(R$1="C",MAX(0,$C757-R$2)))</f>
        <v>0</v>
      </c>
      <c r="S757" s="104" t="n">
        <f aca="false">A757</f>
        <v>35</v>
      </c>
      <c r="T757" s="105" t="n">
        <f aca="false">VLOOKUP($B757,Gas!$B$3:$E$2506,2)</f>
        <v>6.235</v>
      </c>
      <c r="U757" s="46" t="n">
        <f aca="false">C757/T757</f>
        <v>10.4121892542101</v>
      </c>
      <c r="V757" s="99" t="n">
        <f aca="false">VLOOKUP($B757,Gas!$B$3:$E$2506,4)</f>
        <v>0.784616870710814</v>
      </c>
    </row>
    <row r="758" customFormat="false" ht="12.75" hidden="false" customHeight="false" outlineLevel="0" collapsed="false">
      <c r="A758" s="95" t="n">
        <f aca="false">MONTH(B758)+(YEAR(B758)-1998)*12</f>
        <v>35</v>
      </c>
      <c r="B758" s="107" t="n">
        <v>36852</v>
      </c>
      <c r="C758" s="97" t="n">
        <v>64.34</v>
      </c>
      <c r="D758" s="98" t="n">
        <f aca="false">LN(C758/C757)</f>
        <v>-0.0089742208355101</v>
      </c>
      <c r="E758" s="106" t="n">
        <f aca="false">STDEV(D749:D758)*SQRT(trade_day)</f>
        <v>2.46626956436772</v>
      </c>
      <c r="F758" s="97"/>
      <c r="G758" s="103" t="n">
        <f aca="false">IF(G$1="P",MAX(0,G$2-$C758),IF(G$1="C",MAX(0,$C758-G$2)))</f>
        <v>0</v>
      </c>
      <c r="H758" s="103" t="n">
        <f aca="false">IF(H$1="P",MAX(0,H$2-$C758),IF(H$1="C",MAX(0,$C758-H$2)))</f>
        <v>0</v>
      </c>
      <c r="I758" s="103" t="n">
        <f aca="false">IF(I$1="P",MAX(0,I$2-$C758),IF(I$1="C",MAX(0,$C758-I$2)))</f>
        <v>0</v>
      </c>
      <c r="J758" s="103" t="n">
        <f aca="false">IF(J$1="P",MAX(0,J$2-$C758),IF(J$1="C",MAX(0,$C758-J$2)))</f>
        <v>0</v>
      </c>
      <c r="K758" s="103" t="n">
        <f aca="false">IF(K$1="P",MAX(0,K$2-$C758),IF(K$1="C",MAX(0,$C758-K$2)))</f>
        <v>0</v>
      </c>
      <c r="L758" s="103" t="n">
        <f aca="false">IF(L$1="P",MAX(0,L$2-$C758),IF(L$1="C",MAX(0,$C758-L$2)))</f>
        <v>0</v>
      </c>
      <c r="M758" s="103" t="n">
        <f aca="false">IF(M$1="P",MAX(0,M$2-$C758),IF(M$1="C",MAX(0,$C758-M$2)))</f>
        <v>39.34</v>
      </c>
      <c r="N758" s="103" t="n">
        <f aca="false">IF(N$1="P",MAX(0,N$2-$C758),IF(N$1="C",MAX(0,$C758-N$2)))</f>
        <v>34.34</v>
      </c>
      <c r="O758" s="103" t="n">
        <f aca="false">IF(O$1="P",MAX(0,O$2-$C758),IF(O$1="C",MAX(0,$C758-O$2)))</f>
        <v>29.34</v>
      </c>
      <c r="P758" s="103" t="n">
        <f aca="false">IF(P$1="P",MAX(0,P$2-$C758),IF(P$1="C",MAX(0,$C758-P$2)))</f>
        <v>24.34</v>
      </c>
      <c r="Q758" s="103" t="n">
        <f aca="false">IF(Q$1="P",MAX(0,Q$2-$C758),IF(Q$1="C",MAX(0,$C758-Q$2)))</f>
        <v>14.34</v>
      </c>
      <c r="R758" s="103" t="n">
        <f aca="false">IF(R$1="P",MAX(0,R$2-$C758),IF(R$1="C",MAX(0,$C758-R$2)))</f>
        <v>0</v>
      </c>
      <c r="S758" s="104" t="n">
        <f aca="false">A758</f>
        <v>35</v>
      </c>
      <c r="T758" s="105" t="n">
        <f aca="false">VLOOKUP($B758,Gas!$B$3:$E$2506,2)</f>
        <v>6.34</v>
      </c>
      <c r="U758" s="46" t="n">
        <f aca="false">C758/T758</f>
        <v>10.1482649842271</v>
      </c>
      <c r="V758" s="99" t="n">
        <f aca="false">VLOOKUP($B758,Gas!$B$3:$E$2506,4)</f>
        <v>0.776132956707226</v>
      </c>
    </row>
    <row r="759" customFormat="false" ht="12.75" hidden="false" customHeight="false" outlineLevel="0" collapsed="false">
      <c r="A759" s="95" t="n">
        <f aca="false">MONTH(B759)+(YEAR(B759)-1998)*12</f>
        <v>35</v>
      </c>
      <c r="B759" s="107" t="n">
        <v>36857</v>
      </c>
      <c r="C759" s="97" t="n">
        <v>33.77</v>
      </c>
      <c r="D759" s="98" t="n">
        <f aca="false">LN(C759/C758)</f>
        <v>-0.644608687413404</v>
      </c>
      <c r="E759" s="106" t="n">
        <f aca="false">STDEV(D750:D759)*SQRT(trade_day)</f>
        <v>4.27546618063641</v>
      </c>
      <c r="F759" s="97"/>
      <c r="G759" s="103" t="n">
        <f aca="false">IF(G$1="P",MAX(0,G$2-$C759),IF(G$1="C",MAX(0,$C759-G$2)))</f>
        <v>0</v>
      </c>
      <c r="H759" s="103" t="n">
        <f aca="false">IF(H$1="P",MAX(0,H$2-$C759),IF(H$1="C",MAX(0,$C759-H$2)))</f>
        <v>0</v>
      </c>
      <c r="I759" s="103" t="n">
        <f aca="false">IF(I$1="P",MAX(0,I$2-$C759),IF(I$1="C",MAX(0,$C759-I$2)))</f>
        <v>0</v>
      </c>
      <c r="J759" s="103" t="n">
        <f aca="false">IF(J$1="P",MAX(0,J$2-$C759),IF(J$1="C",MAX(0,$C759-J$2)))</f>
        <v>1.23</v>
      </c>
      <c r="K759" s="103" t="n">
        <f aca="false">IF(K$1="P",MAX(0,K$2-$C759),IF(K$1="C",MAX(0,$C759-K$2)))</f>
        <v>6.23</v>
      </c>
      <c r="L759" s="103" t="n">
        <f aca="false">IF(L$1="P",MAX(0,L$2-$C759),IF(L$1="C",MAX(0,$C759-L$2)))</f>
        <v>16.23</v>
      </c>
      <c r="M759" s="103" t="n">
        <f aca="false">IF(M$1="P",MAX(0,M$2-$C759),IF(M$1="C",MAX(0,$C759-M$2)))</f>
        <v>8.77</v>
      </c>
      <c r="N759" s="103" t="n">
        <f aca="false">IF(N$1="P",MAX(0,N$2-$C759),IF(N$1="C",MAX(0,$C759-N$2)))</f>
        <v>3.77</v>
      </c>
      <c r="O759" s="103" t="n">
        <f aca="false">IF(O$1="P",MAX(0,O$2-$C759),IF(O$1="C",MAX(0,$C759-O$2)))</f>
        <v>0</v>
      </c>
      <c r="P759" s="103" t="n">
        <f aca="false">IF(P$1="P",MAX(0,P$2-$C759),IF(P$1="C",MAX(0,$C759-P$2)))</f>
        <v>0</v>
      </c>
      <c r="Q759" s="103" t="n">
        <f aca="false">IF(Q$1="P",MAX(0,Q$2-$C759),IF(Q$1="C",MAX(0,$C759-Q$2)))</f>
        <v>0</v>
      </c>
      <c r="R759" s="103" t="n">
        <f aca="false">IF(R$1="P",MAX(0,R$2-$C759),IF(R$1="C",MAX(0,$C759-R$2)))</f>
        <v>0</v>
      </c>
      <c r="S759" s="104" t="n">
        <f aca="false">A759</f>
        <v>35</v>
      </c>
      <c r="T759" s="105" t="n">
        <f aca="false">VLOOKUP($B759,Gas!$B$3:$E$2506,2)</f>
        <v>6.315</v>
      </c>
      <c r="U759" s="46" t="n">
        <f aca="false">C759/T759</f>
        <v>5.34758511480602</v>
      </c>
      <c r="V759" s="99" t="n">
        <f aca="false">VLOOKUP($B759,Gas!$B$3:$E$2506,4)</f>
        <v>0.692776752557525</v>
      </c>
    </row>
    <row r="760" customFormat="false" ht="12.75" hidden="false" customHeight="false" outlineLevel="0" collapsed="false">
      <c r="A760" s="95" t="n">
        <f aca="false">MONTH(B760)+(YEAR(B760)-1998)*12</f>
        <v>35</v>
      </c>
      <c r="B760" s="107" t="n">
        <v>36858</v>
      </c>
      <c r="C760" s="97" t="n">
        <v>35.11</v>
      </c>
      <c r="D760" s="98" t="n">
        <f aca="false">LN(C760/C759)</f>
        <v>0.0389131557828644</v>
      </c>
      <c r="E760" s="106" t="n">
        <f aca="false">STDEV(D751:D760)*SQRT(trade_day)</f>
        <v>4.28239406438356</v>
      </c>
      <c r="F760" s="97"/>
      <c r="G760" s="103" t="n">
        <f aca="false">IF(G$1="P",MAX(0,G$2-$C760),IF(G$1="C",MAX(0,$C760-G$2)))</f>
        <v>0</v>
      </c>
      <c r="H760" s="103" t="n">
        <f aca="false">IF(H$1="P",MAX(0,H$2-$C760),IF(H$1="C",MAX(0,$C760-H$2)))</f>
        <v>0</v>
      </c>
      <c r="I760" s="103" t="n">
        <f aca="false">IF(I$1="P",MAX(0,I$2-$C760),IF(I$1="C",MAX(0,$C760-I$2)))</f>
        <v>0</v>
      </c>
      <c r="J760" s="103" t="n">
        <f aca="false">IF(J$1="P",MAX(0,J$2-$C760),IF(J$1="C",MAX(0,$C760-J$2)))</f>
        <v>0</v>
      </c>
      <c r="K760" s="103" t="n">
        <f aca="false">IF(K$1="P",MAX(0,K$2-$C760),IF(K$1="C",MAX(0,$C760-K$2)))</f>
        <v>4.89</v>
      </c>
      <c r="L760" s="103" t="n">
        <f aca="false">IF(L$1="P",MAX(0,L$2-$C760),IF(L$1="C",MAX(0,$C760-L$2)))</f>
        <v>14.89</v>
      </c>
      <c r="M760" s="103" t="n">
        <f aca="false">IF(M$1="P",MAX(0,M$2-$C760),IF(M$1="C",MAX(0,$C760-M$2)))</f>
        <v>10.11</v>
      </c>
      <c r="N760" s="103" t="n">
        <f aca="false">IF(N$1="P",MAX(0,N$2-$C760),IF(N$1="C",MAX(0,$C760-N$2)))</f>
        <v>5.11</v>
      </c>
      <c r="O760" s="103" t="n">
        <f aca="false">IF(O$1="P",MAX(0,O$2-$C760),IF(O$1="C",MAX(0,$C760-O$2)))</f>
        <v>0.109999999999999</v>
      </c>
      <c r="P760" s="103" t="n">
        <f aca="false">IF(P$1="P",MAX(0,P$2-$C760),IF(P$1="C",MAX(0,$C760-P$2)))</f>
        <v>0</v>
      </c>
      <c r="Q760" s="103" t="n">
        <f aca="false">IF(Q$1="P",MAX(0,Q$2-$C760),IF(Q$1="C",MAX(0,$C760-Q$2)))</f>
        <v>0</v>
      </c>
      <c r="R760" s="103" t="n">
        <f aca="false">IF(R$1="P",MAX(0,R$2-$C760),IF(R$1="C",MAX(0,$C760-R$2)))</f>
        <v>0</v>
      </c>
      <c r="S760" s="104" t="n">
        <f aca="false">A760</f>
        <v>35</v>
      </c>
      <c r="T760" s="105" t="n">
        <f aca="false">VLOOKUP($B760,Gas!$B$3:$E$2506,2)</f>
        <v>6.245</v>
      </c>
      <c r="U760" s="46" t="n">
        <f aca="false">C760/T760</f>
        <v>5.62209767814251</v>
      </c>
      <c r="V760" s="99" t="n">
        <f aca="false">VLOOKUP($B760,Gas!$B$3:$E$2506,4)</f>
        <v>0.623965190699344</v>
      </c>
    </row>
    <row r="761" customFormat="false" ht="12.75" hidden="false" customHeight="false" outlineLevel="0" collapsed="false">
      <c r="A761" s="95" t="n">
        <f aca="false">MONTH(B761)+(YEAR(B761)-1998)*12</f>
        <v>35</v>
      </c>
      <c r="B761" s="107" t="n">
        <v>36859</v>
      </c>
      <c r="C761" s="97" t="n">
        <v>49.08</v>
      </c>
      <c r="D761" s="98" t="n">
        <f aca="false">LN(C761/C760)</f>
        <v>0.33496562966237</v>
      </c>
      <c r="E761" s="106" t="n">
        <f aca="false">STDEV(D752:D761)*SQRT(trade_day)</f>
        <v>4.57156562487521</v>
      </c>
      <c r="F761" s="97"/>
      <c r="G761" s="103" t="n">
        <f aca="false">IF(G$1="P",MAX(0,G$2-$C761),IF(G$1="C",MAX(0,$C761-G$2)))</f>
        <v>0</v>
      </c>
      <c r="H761" s="103" t="n">
        <f aca="false">IF(H$1="P",MAX(0,H$2-$C761),IF(H$1="C",MAX(0,$C761-H$2)))</f>
        <v>0</v>
      </c>
      <c r="I761" s="103" t="n">
        <f aca="false">IF(I$1="P",MAX(0,I$2-$C761),IF(I$1="C",MAX(0,$C761-I$2)))</f>
        <v>0</v>
      </c>
      <c r="J761" s="103" t="n">
        <f aca="false">IF(J$1="P",MAX(0,J$2-$C761),IF(J$1="C",MAX(0,$C761-J$2)))</f>
        <v>0</v>
      </c>
      <c r="K761" s="103" t="n">
        <f aca="false">IF(K$1="P",MAX(0,K$2-$C761),IF(K$1="C",MAX(0,$C761-K$2)))</f>
        <v>0</v>
      </c>
      <c r="L761" s="103" t="n">
        <f aca="false">IF(L$1="P",MAX(0,L$2-$C761),IF(L$1="C",MAX(0,$C761-L$2)))</f>
        <v>0.920000000000002</v>
      </c>
      <c r="M761" s="103" t="n">
        <f aca="false">IF(M$1="P",MAX(0,M$2-$C761),IF(M$1="C",MAX(0,$C761-M$2)))</f>
        <v>24.08</v>
      </c>
      <c r="N761" s="103" t="n">
        <f aca="false">IF(N$1="P",MAX(0,N$2-$C761),IF(N$1="C",MAX(0,$C761-N$2)))</f>
        <v>19.08</v>
      </c>
      <c r="O761" s="103" t="n">
        <f aca="false">IF(O$1="P",MAX(0,O$2-$C761),IF(O$1="C",MAX(0,$C761-O$2)))</f>
        <v>14.08</v>
      </c>
      <c r="P761" s="103" t="n">
        <f aca="false">IF(P$1="P",MAX(0,P$2-$C761),IF(P$1="C",MAX(0,$C761-P$2)))</f>
        <v>9.08</v>
      </c>
      <c r="Q761" s="103" t="n">
        <f aca="false">IF(Q$1="P",MAX(0,Q$2-$C761),IF(Q$1="C",MAX(0,$C761-Q$2)))</f>
        <v>0</v>
      </c>
      <c r="R761" s="103" t="n">
        <f aca="false">IF(R$1="P",MAX(0,R$2-$C761),IF(R$1="C",MAX(0,$C761-R$2)))</f>
        <v>0</v>
      </c>
      <c r="S761" s="104" t="n">
        <f aca="false">A761</f>
        <v>35</v>
      </c>
      <c r="T761" s="105" t="n">
        <f aca="false">VLOOKUP($B761,Gas!$B$3:$E$2506,2)</f>
        <v>5.925</v>
      </c>
      <c r="U761" s="46" t="n">
        <f aca="false">C761/T761</f>
        <v>8.28354430379747</v>
      </c>
      <c r="V761" s="99" t="n">
        <f aca="false">VLOOKUP($B761,Gas!$B$3:$E$2506,4)</f>
        <v>0.730871845012861</v>
      </c>
    </row>
    <row r="762" customFormat="false" ht="12.75" hidden="false" customHeight="false" outlineLevel="0" collapsed="false">
      <c r="A762" s="95" t="n">
        <f aca="false">MONTH(B762)+(YEAR(B762)-1998)*12</f>
        <v>35</v>
      </c>
      <c r="B762" s="107" t="n">
        <v>36860</v>
      </c>
      <c r="C762" s="97" t="n">
        <v>47.79</v>
      </c>
      <c r="D762" s="98" t="n">
        <f aca="false">LN(C762/C761)</f>
        <v>-0.0266352072526438</v>
      </c>
      <c r="E762" s="106" t="n">
        <f aca="false">STDEV(D753:D762)*SQRT(trade_day)</f>
        <v>4.56873933147469</v>
      </c>
      <c r="F762" s="97"/>
      <c r="G762" s="103" t="n">
        <f aca="false">IF(G$1="P",MAX(0,G$2-$C762),IF(G$1="C",MAX(0,$C762-G$2)))</f>
        <v>0</v>
      </c>
      <c r="H762" s="103" t="n">
        <f aca="false">IF(H$1="P",MAX(0,H$2-$C762),IF(H$1="C",MAX(0,$C762-H$2)))</f>
        <v>0</v>
      </c>
      <c r="I762" s="103" t="n">
        <f aca="false">IF(I$1="P",MAX(0,I$2-$C762),IF(I$1="C",MAX(0,$C762-I$2)))</f>
        <v>0</v>
      </c>
      <c r="J762" s="103" t="n">
        <f aca="false">IF(J$1="P",MAX(0,J$2-$C762),IF(J$1="C",MAX(0,$C762-J$2)))</f>
        <v>0</v>
      </c>
      <c r="K762" s="103" t="n">
        <f aca="false">IF(K$1="P",MAX(0,K$2-$C762),IF(K$1="C",MAX(0,$C762-K$2)))</f>
        <v>0</v>
      </c>
      <c r="L762" s="103" t="n">
        <f aca="false">IF(L$1="P",MAX(0,L$2-$C762),IF(L$1="C",MAX(0,$C762-L$2)))</f>
        <v>2.21</v>
      </c>
      <c r="M762" s="103" t="n">
        <f aca="false">IF(M$1="P",MAX(0,M$2-$C762),IF(M$1="C",MAX(0,$C762-M$2)))</f>
        <v>22.79</v>
      </c>
      <c r="N762" s="103" t="n">
        <f aca="false">IF(N$1="P",MAX(0,N$2-$C762),IF(N$1="C",MAX(0,$C762-N$2)))</f>
        <v>17.79</v>
      </c>
      <c r="O762" s="103" t="n">
        <f aca="false">IF(O$1="P",MAX(0,O$2-$C762),IF(O$1="C",MAX(0,$C762-O$2)))</f>
        <v>12.79</v>
      </c>
      <c r="P762" s="103" t="n">
        <f aca="false">IF(P$1="P",MAX(0,P$2-$C762),IF(P$1="C",MAX(0,$C762-P$2)))</f>
        <v>7.79</v>
      </c>
      <c r="Q762" s="103" t="n">
        <f aca="false">IF(Q$1="P",MAX(0,Q$2-$C762),IF(Q$1="C",MAX(0,$C762-Q$2)))</f>
        <v>0</v>
      </c>
      <c r="R762" s="103" t="n">
        <f aca="false">IF(R$1="P",MAX(0,R$2-$C762),IF(R$1="C",MAX(0,$C762-R$2)))</f>
        <v>0</v>
      </c>
      <c r="S762" s="104" t="n">
        <f aca="false">A762</f>
        <v>35</v>
      </c>
      <c r="T762" s="105" t="n">
        <f aca="false">VLOOKUP($B762,Gas!$B$3:$E$2506,2)</f>
        <v>5.95</v>
      </c>
      <c r="U762" s="46" t="n">
        <f aca="false">C762/T762</f>
        <v>8.03193277310924</v>
      </c>
      <c r="V762" s="99" t="n">
        <f aca="false">VLOOKUP($B762,Gas!$B$3:$E$2506,4)</f>
        <v>0.730141680795878</v>
      </c>
    </row>
    <row r="763" customFormat="false" ht="12.75" hidden="false" customHeight="false" outlineLevel="0" collapsed="false">
      <c r="A763" s="95" t="n">
        <f aca="false">MONTH(B763)+(YEAR(B763)-1998)*12</f>
        <v>36</v>
      </c>
      <c r="B763" s="107" t="n">
        <v>36861</v>
      </c>
      <c r="C763" s="97" t="n">
        <v>45.13</v>
      </c>
      <c r="D763" s="98" t="n">
        <f aca="false">LN(C763/C762)</f>
        <v>-0.057269198751157</v>
      </c>
      <c r="E763" s="106" t="n">
        <f aca="false">STDEV(D754:D763)*SQRT(trade_day)</f>
        <v>4.50714552474705</v>
      </c>
      <c r="F763" s="97"/>
      <c r="G763" s="103" t="n">
        <f aca="false">IF(G$1="P",MAX(0,G$2-$C763),IF(G$1="C",MAX(0,$C763-G$2)))</f>
        <v>0</v>
      </c>
      <c r="H763" s="103" t="n">
        <f aca="false">IF(H$1="P",MAX(0,H$2-$C763),IF(H$1="C",MAX(0,$C763-H$2)))</f>
        <v>0</v>
      </c>
      <c r="I763" s="103" t="n">
        <f aca="false">IF(I$1="P",MAX(0,I$2-$C763),IF(I$1="C",MAX(0,$C763-I$2)))</f>
        <v>0</v>
      </c>
      <c r="J763" s="103" t="n">
        <f aca="false">IF(J$1="P",MAX(0,J$2-$C763),IF(J$1="C",MAX(0,$C763-J$2)))</f>
        <v>0</v>
      </c>
      <c r="K763" s="103" t="n">
        <f aca="false">IF(K$1="P",MAX(0,K$2-$C763),IF(K$1="C",MAX(0,$C763-K$2)))</f>
        <v>0</v>
      </c>
      <c r="L763" s="103" t="n">
        <f aca="false">IF(L$1="P",MAX(0,L$2-$C763),IF(L$1="C",MAX(0,$C763-L$2)))</f>
        <v>4.87</v>
      </c>
      <c r="M763" s="103" t="n">
        <f aca="false">IF(M$1="P",MAX(0,M$2-$C763),IF(M$1="C",MAX(0,$C763-M$2)))</f>
        <v>20.13</v>
      </c>
      <c r="N763" s="103" t="n">
        <f aca="false">IF(N$1="P",MAX(0,N$2-$C763),IF(N$1="C",MAX(0,$C763-N$2)))</f>
        <v>15.13</v>
      </c>
      <c r="O763" s="103" t="n">
        <f aca="false">IF(O$1="P",MAX(0,O$2-$C763),IF(O$1="C",MAX(0,$C763-O$2)))</f>
        <v>10.13</v>
      </c>
      <c r="P763" s="103" t="n">
        <f aca="false">IF(P$1="P",MAX(0,P$2-$C763),IF(P$1="C",MAX(0,$C763-P$2)))</f>
        <v>5.13</v>
      </c>
      <c r="Q763" s="103" t="n">
        <f aca="false">IF(Q$1="P",MAX(0,Q$2-$C763),IF(Q$1="C",MAX(0,$C763-Q$2)))</f>
        <v>0</v>
      </c>
      <c r="R763" s="103" t="n">
        <f aca="false">IF(R$1="P",MAX(0,R$2-$C763),IF(R$1="C",MAX(0,$C763-R$2)))</f>
        <v>0</v>
      </c>
      <c r="S763" s="104" t="n">
        <f aca="false">A763</f>
        <v>36</v>
      </c>
      <c r="T763" s="105" t="n">
        <f aca="false">VLOOKUP($B763,Gas!$B$3:$E$2506,2)</f>
        <v>6.31</v>
      </c>
      <c r="U763" s="46" t="n">
        <f aca="false">C763/T763</f>
        <v>7.15213946117274</v>
      </c>
      <c r="V763" s="99" t="n">
        <f aca="false">VLOOKUP($B763,Gas!$B$3:$E$2506,4)</f>
        <v>0.518926788935685</v>
      </c>
    </row>
    <row r="764" customFormat="false" ht="12.75" hidden="false" customHeight="false" outlineLevel="0" collapsed="false">
      <c r="A764" s="95" t="n">
        <f aca="false">MONTH(B764)+(YEAR(B764)-1998)*12</f>
        <v>36</v>
      </c>
      <c r="B764" s="107" t="n">
        <v>36864</v>
      </c>
      <c r="C764" s="97" t="n">
        <v>49.8</v>
      </c>
      <c r="D764" s="98" t="n">
        <f aca="false">LN(C764/C763)</f>
        <v>0.0984677701916974</v>
      </c>
      <c r="E764" s="106" t="n">
        <f aca="false">STDEV(D755:D764)*SQRT(trade_day)</f>
        <v>4.28814146356834</v>
      </c>
      <c r="F764" s="97"/>
      <c r="G764" s="103" t="n">
        <f aca="false">IF(G$1="P",MAX(0,G$2-$C764),IF(G$1="C",MAX(0,$C764-G$2)))</f>
        <v>0</v>
      </c>
      <c r="H764" s="103" t="n">
        <f aca="false">IF(H$1="P",MAX(0,H$2-$C764),IF(H$1="C",MAX(0,$C764-H$2)))</f>
        <v>0</v>
      </c>
      <c r="I764" s="103" t="n">
        <f aca="false">IF(I$1="P",MAX(0,I$2-$C764),IF(I$1="C",MAX(0,$C764-I$2)))</f>
        <v>0</v>
      </c>
      <c r="J764" s="103" t="n">
        <f aca="false">IF(J$1="P",MAX(0,J$2-$C764),IF(J$1="C",MAX(0,$C764-J$2)))</f>
        <v>0</v>
      </c>
      <c r="K764" s="103" t="n">
        <f aca="false">IF(K$1="P",MAX(0,K$2-$C764),IF(K$1="C",MAX(0,$C764-K$2)))</f>
        <v>0</v>
      </c>
      <c r="L764" s="103" t="n">
        <f aca="false">IF(L$1="P",MAX(0,L$2-$C764),IF(L$1="C",MAX(0,$C764-L$2)))</f>
        <v>0.200000000000003</v>
      </c>
      <c r="M764" s="103" t="n">
        <f aca="false">IF(M$1="P",MAX(0,M$2-$C764),IF(M$1="C",MAX(0,$C764-M$2)))</f>
        <v>24.8</v>
      </c>
      <c r="N764" s="103" t="n">
        <f aca="false">IF(N$1="P",MAX(0,N$2-$C764),IF(N$1="C",MAX(0,$C764-N$2)))</f>
        <v>19.8</v>
      </c>
      <c r="O764" s="103" t="n">
        <f aca="false">IF(O$1="P",MAX(0,O$2-$C764),IF(O$1="C",MAX(0,$C764-O$2)))</f>
        <v>14.8</v>
      </c>
      <c r="P764" s="103" t="n">
        <f aca="false">IF(P$1="P",MAX(0,P$2-$C764),IF(P$1="C",MAX(0,$C764-P$2)))</f>
        <v>9.8</v>
      </c>
      <c r="Q764" s="103" t="n">
        <f aca="false">IF(Q$1="P",MAX(0,Q$2-$C764),IF(Q$1="C",MAX(0,$C764-Q$2)))</f>
        <v>0</v>
      </c>
      <c r="R764" s="103" t="n">
        <f aca="false">IF(R$1="P",MAX(0,R$2-$C764),IF(R$1="C",MAX(0,$C764-R$2)))</f>
        <v>0</v>
      </c>
      <c r="S764" s="104" t="n">
        <f aca="false">A764</f>
        <v>36</v>
      </c>
      <c r="T764" s="105" t="n">
        <f aca="false">VLOOKUP($B764,Gas!$B$3:$E$2506,2)</f>
        <v>6.595</v>
      </c>
      <c r="U764" s="46" t="n">
        <f aca="false">C764/T764</f>
        <v>7.55117513267627</v>
      </c>
      <c r="V764" s="99" t="n">
        <f aca="false">VLOOKUP($B764,Gas!$B$3:$E$2506,4)</f>
        <v>0.573962562761202</v>
      </c>
    </row>
    <row r="765" customFormat="false" ht="12.75" hidden="false" customHeight="false" outlineLevel="0" collapsed="false">
      <c r="A765" s="95" t="n">
        <f aca="false">MONTH(B765)+(YEAR(B765)-1998)*12</f>
        <v>36</v>
      </c>
      <c r="B765" s="107" t="n">
        <v>36865</v>
      </c>
      <c r="C765" s="97" t="n">
        <v>71.44</v>
      </c>
      <c r="D765" s="98" t="n">
        <f aca="false">LN(C765/C764)</f>
        <v>0.360842952537636</v>
      </c>
      <c r="E765" s="106" t="n">
        <f aca="false">STDEV(D756:D765)*SQRT(trade_day)</f>
        <v>4.58857367785083</v>
      </c>
      <c r="F765" s="97"/>
      <c r="G765" s="103" t="n">
        <f aca="false">IF(G$1="P",MAX(0,G$2-$C765),IF(G$1="C",MAX(0,$C765-G$2)))</f>
        <v>0</v>
      </c>
      <c r="H765" s="103" t="n">
        <f aca="false">IF(H$1="P",MAX(0,H$2-$C765),IF(H$1="C",MAX(0,$C765-H$2)))</f>
        <v>0</v>
      </c>
      <c r="I765" s="103" t="n">
        <f aca="false">IF(I$1="P",MAX(0,I$2-$C765),IF(I$1="C",MAX(0,$C765-I$2)))</f>
        <v>0</v>
      </c>
      <c r="J765" s="103" t="n">
        <f aca="false">IF(J$1="P",MAX(0,J$2-$C765),IF(J$1="C",MAX(0,$C765-J$2)))</f>
        <v>0</v>
      </c>
      <c r="K765" s="103" t="n">
        <f aca="false">IF(K$1="P",MAX(0,K$2-$C765),IF(K$1="C",MAX(0,$C765-K$2)))</f>
        <v>0</v>
      </c>
      <c r="L765" s="103" t="n">
        <f aca="false">IF(L$1="P",MAX(0,L$2-$C765),IF(L$1="C",MAX(0,$C765-L$2)))</f>
        <v>0</v>
      </c>
      <c r="M765" s="103" t="n">
        <f aca="false">IF(M$1="P",MAX(0,M$2-$C765),IF(M$1="C",MAX(0,$C765-M$2)))</f>
        <v>46.44</v>
      </c>
      <c r="N765" s="103" t="n">
        <f aca="false">IF(N$1="P",MAX(0,N$2-$C765),IF(N$1="C",MAX(0,$C765-N$2)))</f>
        <v>41.44</v>
      </c>
      <c r="O765" s="103" t="n">
        <f aca="false">IF(O$1="P",MAX(0,O$2-$C765),IF(O$1="C",MAX(0,$C765-O$2)))</f>
        <v>36.44</v>
      </c>
      <c r="P765" s="103" t="n">
        <f aca="false">IF(P$1="P",MAX(0,P$2-$C765),IF(P$1="C",MAX(0,$C765-P$2)))</f>
        <v>31.44</v>
      </c>
      <c r="Q765" s="103" t="n">
        <f aca="false">IF(Q$1="P",MAX(0,Q$2-$C765),IF(Q$1="C",MAX(0,$C765-Q$2)))</f>
        <v>21.44</v>
      </c>
      <c r="R765" s="103" t="n">
        <f aca="false">IF(R$1="P",MAX(0,R$2-$C765),IF(R$1="C",MAX(0,$C765-R$2)))</f>
        <v>0</v>
      </c>
      <c r="S765" s="104" t="n">
        <f aca="false">A765</f>
        <v>36</v>
      </c>
      <c r="T765" s="105" t="n">
        <f aca="false">VLOOKUP($B765,Gas!$B$3:$E$2506,2)</f>
        <v>7.485</v>
      </c>
      <c r="U765" s="46" t="n">
        <f aca="false">C765/T765</f>
        <v>9.54442217768871</v>
      </c>
      <c r="V765" s="99" t="n">
        <f aca="false">VLOOKUP($B765,Gas!$B$3:$E$2506,4)</f>
        <v>0.932627269527411</v>
      </c>
    </row>
    <row r="766" customFormat="false" ht="12.75" hidden="false" customHeight="false" outlineLevel="0" collapsed="false">
      <c r="A766" s="95" t="n">
        <f aca="false">MONTH(B766)+(YEAR(B766)-1998)*12</f>
        <v>36</v>
      </c>
      <c r="B766" s="107" t="n">
        <v>36866</v>
      </c>
      <c r="C766" s="97" t="n">
        <v>81.55</v>
      </c>
      <c r="D766" s="98" t="n">
        <f aca="false">LN(C766/C765)</f>
        <v>0.132358392498779</v>
      </c>
      <c r="E766" s="106" t="n">
        <f aca="false">STDEV(D757:D766)*SQRT(trade_day)</f>
        <v>4.60645606452795</v>
      </c>
      <c r="F766" s="97"/>
      <c r="G766" s="103" t="n">
        <f aca="false">IF(G$1="P",MAX(0,G$2-$C766),IF(G$1="C",MAX(0,$C766-G$2)))</f>
        <v>0</v>
      </c>
      <c r="H766" s="103" t="n">
        <f aca="false">IF(H$1="P",MAX(0,H$2-$C766),IF(H$1="C",MAX(0,$C766-H$2)))</f>
        <v>0</v>
      </c>
      <c r="I766" s="103" t="n">
        <f aca="false">IF(I$1="P",MAX(0,I$2-$C766),IF(I$1="C",MAX(0,$C766-I$2)))</f>
        <v>0</v>
      </c>
      <c r="J766" s="103" t="n">
        <f aca="false">IF(J$1="P",MAX(0,J$2-$C766),IF(J$1="C",MAX(0,$C766-J$2)))</f>
        <v>0</v>
      </c>
      <c r="K766" s="103" t="n">
        <f aca="false">IF(K$1="P",MAX(0,K$2-$C766),IF(K$1="C",MAX(0,$C766-K$2)))</f>
        <v>0</v>
      </c>
      <c r="L766" s="103" t="n">
        <f aca="false">IF(L$1="P",MAX(0,L$2-$C766),IF(L$1="C",MAX(0,$C766-L$2)))</f>
        <v>0</v>
      </c>
      <c r="M766" s="103" t="n">
        <f aca="false">IF(M$1="P",MAX(0,M$2-$C766),IF(M$1="C",MAX(0,$C766-M$2)))</f>
        <v>56.55</v>
      </c>
      <c r="N766" s="103" t="n">
        <f aca="false">IF(N$1="P",MAX(0,N$2-$C766),IF(N$1="C",MAX(0,$C766-N$2)))</f>
        <v>51.55</v>
      </c>
      <c r="O766" s="103" t="n">
        <f aca="false">IF(O$1="P",MAX(0,O$2-$C766),IF(O$1="C",MAX(0,$C766-O$2)))</f>
        <v>46.55</v>
      </c>
      <c r="P766" s="103" t="n">
        <f aca="false">IF(P$1="P",MAX(0,P$2-$C766),IF(P$1="C",MAX(0,$C766-P$2)))</f>
        <v>41.55</v>
      </c>
      <c r="Q766" s="103" t="n">
        <f aca="false">IF(Q$1="P",MAX(0,Q$2-$C766),IF(Q$1="C",MAX(0,$C766-Q$2)))</f>
        <v>31.55</v>
      </c>
      <c r="R766" s="103" t="n">
        <f aca="false">IF(R$1="P",MAX(0,R$2-$C766),IF(R$1="C",MAX(0,$C766-R$2)))</f>
        <v>0</v>
      </c>
      <c r="S766" s="104" t="n">
        <f aca="false">A766</f>
        <v>36</v>
      </c>
      <c r="T766" s="105" t="n">
        <f aca="false">VLOOKUP($B766,Gas!$B$3:$E$2506,2)</f>
        <v>8.015</v>
      </c>
      <c r="U766" s="46" t="n">
        <f aca="false">C766/T766</f>
        <v>10.174672489083</v>
      </c>
      <c r="V766" s="99" t="n">
        <f aca="false">VLOOKUP($B766,Gas!$B$3:$E$2506,4)</f>
        <v>0.97278449334734</v>
      </c>
    </row>
    <row r="767" customFormat="false" ht="12.75" hidden="false" customHeight="false" outlineLevel="0" collapsed="false">
      <c r="A767" s="95" t="n">
        <f aca="false">MONTH(B767)+(YEAR(B767)-1998)*12</f>
        <v>36</v>
      </c>
      <c r="B767" s="107" t="n">
        <v>36867</v>
      </c>
      <c r="C767" s="97" t="n">
        <v>76.43</v>
      </c>
      <c r="D767" s="98" t="n">
        <f aca="false">LN(C767/C766)</f>
        <v>-0.06484103981223</v>
      </c>
      <c r="E767" s="106" t="n">
        <f aca="false">STDEV(D758:D767)*SQRT(trade_day)</f>
        <v>4.38516716803934</v>
      </c>
      <c r="F767" s="97"/>
      <c r="G767" s="103" t="n">
        <f aca="false">IF(G$1="P",MAX(0,G$2-$C767),IF(G$1="C",MAX(0,$C767-G$2)))</f>
        <v>0</v>
      </c>
      <c r="H767" s="103" t="n">
        <f aca="false">IF(H$1="P",MAX(0,H$2-$C767),IF(H$1="C",MAX(0,$C767-H$2)))</f>
        <v>0</v>
      </c>
      <c r="I767" s="103" t="n">
        <f aca="false">IF(I$1="P",MAX(0,I$2-$C767),IF(I$1="C",MAX(0,$C767-I$2)))</f>
        <v>0</v>
      </c>
      <c r="J767" s="103" t="n">
        <f aca="false">IF(J$1="P",MAX(0,J$2-$C767),IF(J$1="C",MAX(0,$C767-J$2)))</f>
        <v>0</v>
      </c>
      <c r="K767" s="103" t="n">
        <f aca="false">IF(K$1="P",MAX(0,K$2-$C767),IF(K$1="C",MAX(0,$C767-K$2)))</f>
        <v>0</v>
      </c>
      <c r="L767" s="103" t="n">
        <f aca="false">IF(L$1="P",MAX(0,L$2-$C767),IF(L$1="C",MAX(0,$C767-L$2)))</f>
        <v>0</v>
      </c>
      <c r="M767" s="103" t="n">
        <f aca="false">IF(M$1="P",MAX(0,M$2-$C767),IF(M$1="C",MAX(0,$C767-M$2)))</f>
        <v>51.43</v>
      </c>
      <c r="N767" s="103" t="n">
        <f aca="false">IF(N$1="P",MAX(0,N$2-$C767),IF(N$1="C",MAX(0,$C767-N$2)))</f>
        <v>46.43</v>
      </c>
      <c r="O767" s="103" t="n">
        <f aca="false">IF(O$1="P",MAX(0,O$2-$C767),IF(O$1="C",MAX(0,$C767-O$2)))</f>
        <v>41.43</v>
      </c>
      <c r="P767" s="103" t="n">
        <f aca="false">IF(P$1="P",MAX(0,P$2-$C767),IF(P$1="C",MAX(0,$C767-P$2)))</f>
        <v>36.43</v>
      </c>
      <c r="Q767" s="103" t="n">
        <f aca="false">IF(Q$1="P",MAX(0,Q$2-$C767),IF(Q$1="C",MAX(0,$C767-Q$2)))</f>
        <v>26.43</v>
      </c>
      <c r="R767" s="103" t="n">
        <f aca="false">IF(R$1="P",MAX(0,R$2-$C767),IF(R$1="C",MAX(0,$C767-R$2)))</f>
        <v>0</v>
      </c>
      <c r="S767" s="104" t="n">
        <f aca="false">A767</f>
        <v>36</v>
      </c>
      <c r="T767" s="105" t="n">
        <f aca="false">VLOOKUP($B767,Gas!$B$3:$E$2506,2)</f>
        <v>8.855</v>
      </c>
      <c r="U767" s="46" t="n">
        <f aca="false">C767/T767</f>
        <v>8.63128176171655</v>
      </c>
      <c r="V767" s="99" t="n">
        <f aca="false">VLOOKUP($B767,Gas!$B$3:$E$2506,4)</f>
        <v>1.05648990727914</v>
      </c>
    </row>
    <row r="768" customFormat="false" ht="12.75" hidden="false" customHeight="false" outlineLevel="0" collapsed="false">
      <c r="A768" s="95" t="n">
        <f aca="false">MONTH(B768)+(YEAR(B768)-1998)*12</f>
        <v>36</v>
      </c>
      <c r="B768" s="107" t="n">
        <v>36868</v>
      </c>
      <c r="C768" s="97" t="n">
        <v>59.43</v>
      </c>
      <c r="D768" s="98" t="n">
        <f aca="false">LN(C768/C767)</f>
        <v>-0.251576139876224</v>
      </c>
      <c r="E768" s="106" t="n">
        <f aca="false">STDEV(D759:D768)*SQRT(trade_day)</f>
        <v>4.5871584121964</v>
      </c>
      <c r="F768" s="97"/>
      <c r="G768" s="103" t="n">
        <f aca="false">IF(G$1="P",MAX(0,G$2-$C768),IF(G$1="C",MAX(0,$C768-G$2)))</f>
        <v>0</v>
      </c>
      <c r="H768" s="103" t="n">
        <f aca="false">IF(H$1="P",MAX(0,H$2-$C768),IF(H$1="C",MAX(0,$C768-H$2)))</f>
        <v>0</v>
      </c>
      <c r="I768" s="103" t="n">
        <f aca="false">IF(I$1="P",MAX(0,I$2-$C768),IF(I$1="C",MAX(0,$C768-I$2)))</f>
        <v>0</v>
      </c>
      <c r="J768" s="103" t="n">
        <f aca="false">IF(J$1="P",MAX(0,J$2-$C768),IF(J$1="C",MAX(0,$C768-J$2)))</f>
        <v>0</v>
      </c>
      <c r="K768" s="103" t="n">
        <f aca="false">IF(K$1="P",MAX(0,K$2-$C768),IF(K$1="C",MAX(0,$C768-K$2)))</f>
        <v>0</v>
      </c>
      <c r="L768" s="103" t="n">
        <f aca="false">IF(L$1="P",MAX(0,L$2-$C768),IF(L$1="C",MAX(0,$C768-L$2)))</f>
        <v>0</v>
      </c>
      <c r="M768" s="103" t="n">
        <f aca="false">IF(M$1="P",MAX(0,M$2-$C768),IF(M$1="C",MAX(0,$C768-M$2)))</f>
        <v>34.43</v>
      </c>
      <c r="N768" s="103" t="n">
        <f aca="false">IF(N$1="P",MAX(0,N$2-$C768),IF(N$1="C",MAX(0,$C768-N$2)))</f>
        <v>29.43</v>
      </c>
      <c r="O768" s="103" t="n">
        <f aca="false">IF(O$1="P",MAX(0,O$2-$C768),IF(O$1="C",MAX(0,$C768-O$2)))</f>
        <v>24.43</v>
      </c>
      <c r="P768" s="103" t="n">
        <f aca="false">IF(P$1="P",MAX(0,P$2-$C768),IF(P$1="C",MAX(0,$C768-P$2)))</f>
        <v>19.43</v>
      </c>
      <c r="Q768" s="103" t="n">
        <f aca="false">IF(Q$1="P",MAX(0,Q$2-$C768),IF(Q$1="C",MAX(0,$C768-Q$2)))</f>
        <v>9.43</v>
      </c>
      <c r="R768" s="103" t="n">
        <f aca="false">IF(R$1="P",MAX(0,R$2-$C768),IF(R$1="C",MAX(0,$C768-R$2)))</f>
        <v>0</v>
      </c>
      <c r="S768" s="104" t="n">
        <f aca="false">A768</f>
        <v>36</v>
      </c>
      <c r="T768" s="105" t="n">
        <f aca="false">VLOOKUP($B768,Gas!$B$3:$E$2506,2)</f>
        <v>8.615</v>
      </c>
      <c r="U768" s="46" t="n">
        <f aca="false">C768/T768</f>
        <v>6.8984329657574</v>
      </c>
      <c r="V768" s="99" t="n">
        <f aca="false">VLOOKUP($B768,Gas!$B$3:$E$2506,4)</f>
        <v>1.08878334064779</v>
      </c>
    </row>
    <row r="769" customFormat="false" ht="12.75" hidden="false" customHeight="false" outlineLevel="0" collapsed="false">
      <c r="A769" s="95" t="n">
        <f aca="false">MONTH(B769)+(YEAR(B769)-1998)*12</f>
        <v>36</v>
      </c>
      <c r="B769" s="107" t="n">
        <v>36871</v>
      </c>
      <c r="C769" s="97" t="n">
        <v>48.45</v>
      </c>
      <c r="D769" s="98" t="n">
        <f aca="false">LN(C769/C768)</f>
        <v>-0.204266811041794</v>
      </c>
      <c r="E769" s="106" t="n">
        <f aca="false">STDEV(D760:D769)*SQRT(trade_day)</f>
        <v>3.21160375613126</v>
      </c>
      <c r="F769" s="97"/>
      <c r="G769" s="103" t="n">
        <f aca="false">IF(G$1="P",MAX(0,G$2-$C769),IF(G$1="C",MAX(0,$C769-G$2)))</f>
        <v>0</v>
      </c>
      <c r="H769" s="103" t="n">
        <f aca="false">IF(H$1="P",MAX(0,H$2-$C769),IF(H$1="C",MAX(0,$C769-H$2)))</f>
        <v>0</v>
      </c>
      <c r="I769" s="103" t="n">
        <f aca="false">IF(I$1="P",MAX(0,I$2-$C769),IF(I$1="C",MAX(0,$C769-I$2)))</f>
        <v>0</v>
      </c>
      <c r="J769" s="103" t="n">
        <f aca="false">IF(J$1="P",MAX(0,J$2-$C769),IF(J$1="C",MAX(0,$C769-J$2)))</f>
        <v>0</v>
      </c>
      <c r="K769" s="103" t="n">
        <f aca="false">IF(K$1="P",MAX(0,K$2-$C769),IF(K$1="C",MAX(0,$C769-K$2)))</f>
        <v>0</v>
      </c>
      <c r="L769" s="103" t="n">
        <f aca="false">IF(L$1="P",MAX(0,L$2-$C769),IF(L$1="C",MAX(0,$C769-L$2)))</f>
        <v>1.55</v>
      </c>
      <c r="M769" s="103" t="n">
        <f aca="false">IF(M$1="P",MAX(0,M$2-$C769),IF(M$1="C",MAX(0,$C769-M$2)))</f>
        <v>23.45</v>
      </c>
      <c r="N769" s="103" t="n">
        <f aca="false">IF(N$1="P",MAX(0,N$2-$C769),IF(N$1="C",MAX(0,$C769-N$2)))</f>
        <v>18.45</v>
      </c>
      <c r="O769" s="103" t="n">
        <f aca="false">IF(O$1="P",MAX(0,O$2-$C769),IF(O$1="C",MAX(0,$C769-O$2)))</f>
        <v>13.45</v>
      </c>
      <c r="P769" s="103" t="n">
        <f aca="false">IF(P$1="P",MAX(0,P$2-$C769),IF(P$1="C",MAX(0,$C769-P$2)))</f>
        <v>8.45</v>
      </c>
      <c r="Q769" s="103" t="n">
        <f aca="false">IF(Q$1="P",MAX(0,Q$2-$C769),IF(Q$1="C",MAX(0,$C769-Q$2)))</f>
        <v>0</v>
      </c>
      <c r="R769" s="103" t="n">
        <f aca="false">IF(R$1="P",MAX(0,R$2-$C769),IF(R$1="C",MAX(0,$C769-R$2)))</f>
        <v>0</v>
      </c>
      <c r="S769" s="104" t="n">
        <f aca="false">A769</f>
        <v>36</v>
      </c>
      <c r="T769" s="105" t="n">
        <f aca="false">VLOOKUP($B769,Gas!$B$3:$E$2506,2)</f>
        <v>8.065</v>
      </c>
      <c r="U769" s="46" t="n">
        <f aca="false">C769/T769</f>
        <v>6.00743955362678</v>
      </c>
      <c r="V769" s="99" t="n">
        <f aca="false">VLOOKUP($B769,Gas!$B$3:$E$2506,4)</f>
        <v>1.13341138351883</v>
      </c>
    </row>
    <row r="770" customFormat="false" ht="12.75" hidden="false" customHeight="false" outlineLevel="0" collapsed="false">
      <c r="A770" s="95" t="n">
        <f aca="false">MONTH(B770)+(YEAR(B770)-1998)*12</f>
        <v>36</v>
      </c>
      <c r="B770" s="107" t="n">
        <v>36872</v>
      </c>
      <c r="C770" s="97" t="n">
        <v>82.56</v>
      </c>
      <c r="D770" s="98" t="n">
        <f aca="false">LN(C770/C769)</f>
        <v>0.532992963396477</v>
      </c>
      <c r="E770" s="106" t="n">
        <f aca="false">STDEV(D761:D770)*SQRT(trade_day)</f>
        <v>4.06135435800318</v>
      </c>
      <c r="F770" s="97"/>
      <c r="G770" s="103" t="n">
        <f aca="false">IF(G$1="P",MAX(0,G$2-$C770),IF(G$1="C",MAX(0,$C770-G$2)))</f>
        <v>0</v>
      </c>
      <c r="H770" s="103" t="n">
        <f aca="false">IF(H$1="P",MAX(0,H$2-$C770),IF(H$1="C",MAX(0,$C770-H$2)))</f>
        <v>0</v>
      </c>
      <c r="I770" s="103" t="n">
        <f aca="false">IF(I$1="P",MAX(0,I$2-$C770),IF(I$1="C",MAX(0,$C770-I$2)))</f>
        <v>0</v>
      </c>
      <c r="J770" s="103" t="n">
        <f aca="false">IF(J$1="P",MAX(0,J$2-$C770),IF(J$1="C",MAX(0,$C770-J$2)))</f>
        <v>0</v>
      </c>
      <c r="K770" s="103" t="n">
        <f aca="false">IF(K$1="P",MAX(0,K$2-$C770),IF(K$1="C",MAX(0,$C770-K$2)))</f>
        <v>0</v>
      </c>
      <c r="L770" s="103" t="n">
        <f aca="false">IF(L$1="P",MAX(0,L$2-$C770),IF(L$1="C",MAX(0,$C770-L$2)))</f>
        <v>0</v>
      </c>
      <c r="M770" s="103" t="n">
        <f aca="false">IF(M$1="P",MAX(0,M$2-$C770),IF(M$1="C",MAX(0,$C770-M$2)))</f>
        <v>57.56</v>
      </c>
      <c r="N770" s="103" t="n">
        <f aca="false">IF(N$1="P",MAX(0,N$2-$C770),IF(N$1="C",MAX(0,$C770-N$2)))</f>
        <v>52.56</v>
      </c>
      <c r="O770" s="103" t="n">
        <f aca="false">IF(O$1="P",MAX(0,O$2-$C770),IF(O$1="C",MAX(0,$C770-O$2)))</f>
        <v>47.56</v>
      </c>
      <c r="P770" s="103" t="n">
        <f aca="false">IF(P$1="P",MAX(0,P$2-$C770),IF(P$1="C",MAX(0,$C770-P$2)))</f>
        <v>42.56</v>
      </c>
      <c r="Q770" s="103" t="n">
        <f aca="false">IF(Q$1="P",MAX(0,Q$2-$C770),IF(Q$1="C",MAX(0,$C770-Q$2)))</f>
        <v>32.56</v>
      </c>
      <c r="R770" s="103" t="n">
        <f aca="false">IF(R$1="P",MAX(0,R$2-$C770),IF(R$1="C",MAX(0,$C770-R$2)))</f>
        <v>0</v>
      </c>
      <c r="S770" s="104" t="n">
        <f aca="false">A770</f>
        <v>36</v>
      </c>
      <c r="T770" s="105" t="n">
        <f aca="false">VLOOKUP($B770,Gas!$B$3:$E$2506,2)</f>
        <v>9.935</v>
      </c>
      <c r="U770" s="46" t="n">
        <f aca="false">C770/T770</f>
        <v>8.3100150981379</v>
      </c>
      <c r="V770" s="99" t="n">
        <f aca="false">VLOOKUP($B770,Gas!$B$3:$E$2506,4)</f>
        <v>1.59133249278105</v>
      </c>
    </row>
    <row r="771" customFormat="false" ht="12.75" hidden="false" customHeight="false" outlineLevel="0" collapsed="false">
      <c r="A771" s="95" t="n">
        <f aca="false">MONTH(B771)+(YEAR(B771)-1998)*12</f>
        <v>36</v>
      </c>
      <c r="B771" s="107" t="n">
        <v>36873</v>
      </c>
      <c r="C771" s="97" t="n">
        <v>91.74</v>
      </c>
      <c r="D771" s="98" t="n">
        <f aca="false">LN(C771/C770)</f>
        <v>0.105433187435773</v>
      </c>
      <c r="E771" s="106" t="n">
        <f aca="false">STDEV(D762:D771)*SQRT(trade_day)</f>
        <v>3.82500215684825</v>
      </c>
      <c r="F771" s="97"/>
      <c r="G771" s="103" t="n">
        <f aca="false">IF(G$1="P",MAX(0,G$2-$C771),IF(G$1="C",MAX(0,$C771-G$2)))</f>
        <v>0</v>
      </c>
      <c r="H771" s="103" t="n">
        <f aca="false">IF(H$1="P",MAX(0,H$2-$C771),IF(H$1="C",MAX(0,$C771-H$2)))</f>
        <v>0</v>
      </c>
      <c r="I771" s="103" t="n">
        <f aca="false">IF(I$1="P",MAX(0,I$2-$C771),IF(I$1="C",MAX(0,$C771-I$2)))</f>
        <v>0</v>
      </c>
      <c r="J771" s="103" t="n">
        <f aca="false">IF(J$1="P",MAX(0,J$2-$C771),IF(J$1="C",MAX(0,$C771-J$2)))</f>
        <v>0</v>
      </c>
      <c r="K771" s="103" t="n">
        <f aca="false">IF(K$1="P",MAX(0,K$2-$C771),IF(K$1="C",MAX(0,$C771-K$2)))</f>
        <v>0</v>
      </c>
      <c r="L771" s="103" t="n">
        <f aca="false">IF(L$1="P",MAX(0,L$2-$C771),IF(L$1="C",MAX(0,$C771-L$2)))</f>
        <v>0</v>
      </c>
      <c r="M771" s="103" t="n">
        <f aca="false">IF(M$1="P",MAX(0,M$2-$C771),IF(M$1="C",MAX(0,$C771-M$2)))</f>
        <v>66.74</v>
      </c>
      <c r="N771" s="103" t="n">
        <f aca="false">IF(N$1="P",MAX(0,N$2-$C771),IF(N$1="C",MAX(0,$C771-N$2)))</f>
        <v>61.74</v>
      </c>
      <c r="O771" s="103" t="n">
        <f aca="false">IF(O$1="P",MAX(0,O$2-$C771),IF(O$1="C",MAX(0,$C771-O$2)))</f>
        <v>56.74</v>
      </c>
      <c r="P771" s="103" t="n">
        <f aca="false">IF(P$1="P",MAX(0,P$2-$C771),IF(P$1="C",MAX(0,$C771-P$2)))</f>
        <v>51.74</v>
      </c>
      <c r="Q771" s="103" t="n">
        <f aca="false">IF(Q$1="P",MAX(0,Q$2-$C771),IF(Q$1="C",MAX(0,$C771-Q$2)))</f>
        <v>41.74</v>
      </c>
      <c r="R771" s="103" t="n">
        <f aca="false">IF(R$1="P",MAX(0,R$2-$C771),IF(R$1="C",MAX(0,$C771-R$2)))</f>
        <v>0</v>
      </c>
      <c r="S771" s="104" t="n">
        <f aca="false">A771</f>
        <v>36</v>
      </c>
      <c r="T771" s="105" t="n">
        <f aca="false">VLOOKUP($B771,Gas!$B$3:$E$2506,2)</f>
        <v>8.72</v>
      </c>
      <c r="U771" s="46" t="n">
        <f aca="false">C771/T771</f>
        <v>10.5206422018349</v>
      </c>
      <c r="V771" s="99" t="n">
        <f aca="false">VLOOKUP($B771,Gas!$B$3:$E$2506,4)</f>
        <v>1.89392569110561</v>
      </c>
    </row>
    <row r="772" customFormat="false" ht="12.75" hidden="false" customHeight="false" outlineLevel="0" collapsed="false">
      <c r="A772" s="95" t="n">
        <f aca="false">MONTH(B772)+(YEAR(B772)-1998)*12</f>
        <v>36</v>
      </c>
      <c r="B772" s="107" t="n">
        <v>36874</v>
      </c>
      <c r="C772" s="97" t="n">
        <v>68.29</v>
      </c>
      <c r="D772" s="98" t="n">
        <f aca="false">LN(C772/C771)</f>
        <v>-0.295195146196028</v>
      </c>
      <c r="E772" s="106" t="n">
        <f aca="false">STDEV(D763:D772)*SQRT(trade_day)</f>
        <v>4.21478418886998</v>
      </c>
      <c r="F772" s="97"/>
      <c r="G772" s="103" t="n">
        <f aca="false">IF(G$1="P",MAX(0,G$2-$C772),IF(G$1="C",MAX(0,$C772-G$2)))</f>
        <v>0</v>
      </c>
      <c r="H772" s="103" t="n">
        <f aca="false">IF(H$1="P",MAX(0,H$2-$C772),IF(H$1="C",MAX(0,$C772-H$2)))</f>
        <v>0</v>
      </c>
      <c r="I772" s="103" t="n">
        <f aca="false">IF(I$1="P",MAX(0,I$2-$C772),IF(I$1="C",MAX(0,$C772-I$2)))</f>
        <v>0</v>
      </c>
      <c r="J772" s="103" t="n">
        <f aca="false">IF(J$1="P",MAX(0,J$2-$C772),IF(J$1="C",MAX(0,$C772-J$2)))</f>
        <v>0</v>
      </c>
      <c r="K772" s="103" t="n">
        <f aca="false">IF(K$1="P",MAX(0,K$2-$C772),IF(K$1="C",MAX(0,$C772-K$2)))</f>
        <v>0</v>
      </c>
      <c r="L772" s="103" t="n">
        <f aca="false">IF(L$1="P",MAX(0,L$2-$C772),IF(L$1="C",MAX(0,$C772-L$2)))</f>
        <v>0</v>
      </c>
      <c r="M772" s="103" t="n">
        <f aca="false">IF(M$1="P",MAX(0,M$2-$C772),IF(M$1="C",MAX(0,$C772-M$2)))</f>
        <v>43.29</v>
      </c>
      <c r="N772" s="103" t="n">
        <f aca="false">IF(N$1="P",MAX(0,N$2-$C772),IF(N$1="C",MAX(0,$C772-N$2)))</f>
        <v>38.29</v>
      </c>
      <c r="O772" s="103" t="n">
        <f aca="false">IF(O$1="P",MAX(0,O$2-$C772),IF(O$1="C",MAX(0,$C772-O$2)))</f>
        <v>33.29</v>
      </c>
      <c r="P772" s="103" t="n">
        <f aca="false">IF(P$1="P",MAX(0,P$2-$C772),IF(P$1="C",MAX(0,$C772-P$2)))</f>
        <v>28.29</v>
      </c>
      <c r="Q772" s="103" t="n">
        <f aca="false">IF(Q$1="P",MAX(0,Q$2-$C772),IF(Q$1="C",MAX(0,$C772-Q$2)))</f>
        <v>18.29</v>
      </c>
      <c r="R772" s="103" t="n">
        <f aca="false">IF(R$1="P",MAX(0,R$2-$C772),IF(R$1="C",MAX(0,$C772-R$2)))</f>
        <v>0</v>
      </c>
      <c r="S772" s="104" t="n">
        <f aca="false">A772</f>
        <v>36</v>
      </c>
      <c r="T772" s="105" t="n">
        <f aca="false">VLOOKUP($B772,Gas!$B$3:$E$2506,2)</f>
        <v>7.695</v>
      </c>
      <c r="U772" s="46" t="n">
        <f aca="false">C772/T772</f>
        <v>8.87459389213775</v>
      </c>
      <c r="V772" s="99" t="n">
        <f aca="false">VLOOKUP($B772,Gas!$B$3:$E$2506,4)</f>
        <v>2.10736943498469</v>
      </c>
    </row>
    <row r="773" customFormat="false" ht="12.75" hidden="false" customHeight="false" outlineLevel="0" collapsed="false">
      <c r="A773" s="95" t="n">
        <f aca="false">MONTH(B773)+(YEAR(B773)-1998)*12</f>
        <v>36</v>
      </c>
      <c r="B773" s="107" t="n">
        <v>36875</v>
      </c>
      <c r="C773" s="97" t="n">
        <v>41.11</v>
      </c>
      <c r="D773" s="98" t="n">
        <f aca="false">LN(C773/C772)</f>
        <v>-0.507511942063211</v>
      </c>
      <c r="E773" s="106" t="n">
        <f aca="false">STDEV(D764:D773)*SQRT(trade_day)</f>
        <v>5.01574719637531</v>
      </c>
      <c r="F773" s="97"/>
      <c r="G773" s="103" t="n">
        <f aca="false">IF(G$1="P",MAX(0,G$2-$C773),IF(G$1="C",MAX(0,$C773-G$2)))</f>
        <v>0</v>
      </c>
      <c r="H773" s="103" t="n">
        <f aca="false">IF(H$1="P",MAX(0,H$2-$C773),IF(H$1="C",MAX(0,$C773-H$2)))</f>
        <v>0</v>
      </c>
      <c r="I773" s="103" t="n">
        <f aca="false">IF(I$1="P",MAX(0,I$2-$C773),IF(I$1="C",MAX(0,$C773-I$2)))</f>
        <v>0</v>
      </c>
      <c r="J773" s="103" t="n">
        <f aca="false">IF(J$1="P",MAX(0,J$2-$C773),IF(J$1="C",MAX(0,$C773-J$2)))</f>
        <v>0</v>
      </c>
      <c r="K773" s="103" t="n">
        <f aca="false">IF(K$1="P",MAX(0,K$2-$C773),IF(K$1="C",MAX(0,$C773-K$2)))</f>
        <v>0</v>
      </c>
      <c r="L773" s="103" t="n">
        <f aca="false">IF(L$1="P",MAX(0,L$2-$C773),IF(L$1="C",MAX(0,$C773-L$2)))</f>
        <v>8.89</v>
      </c>
      <c r="M773" s="103" t="n">
        <f aca="false">IF(M$1="P",MAX(0,M$2-$C773),IF(M$1="C",MAX(0,$C773-M$2)))</f>
        <v>16.11</v>
      </c>
      <c r="N773" s="103" t="n">
        <f aca="false">IF(N$1="P",MAX(0,N$2-$C773),IF(N$1="C",MAX(0,$C773-N$2)))</f>
        <v>11.11</v>
      </c>
      <c r="O773" s="103" t="n">
        <f aca="false">IF(O$1="P",MAX(0,O$2-$C773),IF(O$1="C",MAX(0,$C773-O$2)))</f>
        <v>6.11</v>
      </c>
      <c r="P773" s="103" t="n">
        <f aca="false">IF(P$1="P",MAX(0,P$2-$C773),IF(P$1="C",MAX(0,$C773-P$2)))</f>
        <v>1.11</v>
      </c>
      <c r="Q773" s="103" t="n">
        <f aca="false">IF(Q$1="P",MAX(0,Q$2-$C773),IF(Q$1="C",MAX(0,$C773-Q$2)))</f>
        <v>0</v>
      </c>
      <c r="R773" s="103" t="n">
        <f aca="false">IF(R$1="P",MAX(0,R$2-$C773),IF(R$1="C",MAX(0,$C773-R$2)))</f>
        <v>0</v>
      </c>
      <c r="S773" s="104" t="n">
        <f aca="false">A773</f>
        <v>36</v>
      </c>
      <c r="T773" s="105" t="n">
        <f aca="false">VLOOKUP($B773,Gas!$B$3:$E$2506,2)</f>
        <v>7.52</v>
      </c>
      <c r="U773" s="46" t="n">
        <f aca="false">C773/T773</f>
        <v>5.46675531914894</v>
      </c>
      <c r="V773" s="99" t="n">
        <f aca="false">VLOOKUP($B773,Gas!$B$3:$E$2506,4)</f>
        <v>1.97711645944282</v>
      </c>
    </row>
    <row r="774" customFormat="false" ht="12.75" hidden="false" customHeight="false" outlineLevel="0" collapsed="false">
      <c r="A774" s="95" t="n">
        <f aca="false">MONTH(B774)+(YEAR(B774)-1998)*12</f>
        <v>36</v>
      </c>
      <c r="B774" s="107" t="n">
        <v>36878</v>
      </c>
      <c r="C774" s="97" t="n">
        <v>47.4</v>
      </c>
      <c r="D774" s="98" t="n">
        <f aca="false">LN(C774/C773)</f>
        <v>0.142370827791244</v>
      </c>
      <c r="E774" s="106" t="n">
        <f aca="false">STDEV(D765:D774)*SQRT(trade_day)</f>
        <v>5.0466653320359</v>
      </c>
      <c r="F774" s="97"/>
      <c r="G774" s="103" t="n">
        <f aca="false">IF(G$1="P",MAX(0,G$2-$C774),IF(G$1="C",MAX(0,$C774-G$2)))</f>
        <v>0</v>
      </c>
      <c r="H774" s="103" t="n">
        <f aca="false">IF(H$1="P",MAX(0,H$2-$C774),IF(H$1="C",MAX(0,$C774-H$2)))</f>
        <v>0</v>
      </c>
      <c r="I774" s="103" t="n">
        <f aca="false">IF(I$1="P",MAX(0,I$2-$C774),IF(I$1="C",MAX(0,$C774-I$2)))</f>
        <v>0</v>
      </c>
      <c r="J774" s="103" t="n">
        <f aca="false">IF(J$1="P",MAX(0,J$2-$C774),IF(J$1="C",MAX(0,$C774-J$2)))</f>
        <v>0</v>
      </c>
      <c r="K774" s="103" t="n">
        <f aca="false">IF(K$1="P",MAX(0,K$2-$C774),IF(K$1="C",MAX(0,$C774-K$2)))</f>
        <v>0</v>
      </c>
      <c r="L774" s="103" t="n">
        <f aca="false">IF(L$1="P",MAX(0,L$2-$C774),IF(L$1="C",MAX(0,$C774-L$2)))</f>
        <v>2.6</v>
      </c>
      <c r="M774" s="103" t="n">
        <f aca="false">IF(M$1="P",MAX(0,M$2-$C774),IF(M$1="C",MAX(0,$C774-M$2)))</f>
        <v>22.4</v>
      </c>
      <c r="N774" s="103" t="n">
        <f aca="false">IF(N$1="P",MAX(0,N$2-$C774),IF(N$1="C",MAX(0,$C774-N$2)))</f>
        <v>17.4</v>
      </c>
      <c r="O774" s="103" t="n">
        <f aca="false">IF(O$1="P",MAX(0,O$2-$C774),IF(O$1="C",MAX(0,$C774-O$2)))</f>
        <v>12.4</v>
      </c>
      <c r="P774" s="103" t="n">
        <f aca="false">IF(P$1="P",MAX(0,P$2-$C774),IF(P$1="C",MAX(0,$C774-P$2)))</f>
        <v>7.4</v>
      </c>
      <c r="Q774" s="103" t="n">
        <f aca="false">IF(Q$1="P",MAX(0,Q$2-$C774),IF(Q$1="C",MAX(0,$C774-Q$2)))</f>
        <v>0</v>
      </c>
      <c r="R774" s="103" t="n">
        <f aca="false">IF(R$1="P",MAX(0,R$2-$C774),IF(R$1="C",MAX(0,$C774-R$2)))</f>
        <v>0</v>
      </c>
      <c r="S774" s="104" t="n">
        <f aca="false">A774</f>
        <v>36</v>
      </c>
      <c r="T774" s="105" t="n">
        <f aca="false">VLOOKUP($B774,Gas!$B$3:$E$2506,2)</f>
        <v>7.83</v>
      </c>
      <c r="U774" s="46" t="n">
        <f aca="false">C774/T774</f>
        <v>6.0536398467433</v>
      </c>
      <c r="V774" s="99" t="n">
        <f aca="false">VLOOKUP($B774,Gas!$B$3:$E$2506,4)</f>
        <v>1.82069706530643</v>
      </c>
    </row>
    <row r="775" customFormat="false" ht="12.75" hidden="false" customHeight="false" outlineLevel="0" collapsed="false">
      <c r="A775" s="95" t="n">
        <f aca="false">MONTH(B775)+(YEAR(B775)-1998)*12</f>
        <v>36</v>
      </c>
      <c r="B775" s="107" t="n">
        <v>36879</v>
      </c>
      <c r="C775" s="97" t="n">
        <v>98.95</v>
      </c>
      <c r="D775" s="98" t="n">
        <f aca="false">LN(C775/C774)</f>
        <v>0.735992443347544</v>
      </c>
      <c r="E775" s="106" t="n">
        <f aca="false">STDEV(D766:D775)*SQRT(trade_day)</f>
        <v>6.05068263980295</v>
      </c>
      <c r="F775" s="97"/>
      <c r="G775" s="103" t="n">
        <f aca="false">IF(G$1="P",MAX(0,G$2-$C775),IF(G$1="C",MAX(0,$C775-G$2)))</f>
        <v>0</v>
      </c>
      <c r="H775" s="103" t="n">
        <f aca="false">IF(H$1="P",MAX(0,H$2-$C775),IF(H$1="C",MAX(0,$C775-H$2)))</f>
        <v>0</v>
      </c>
      <c r="I775" s="103" t="n">
        <f aca="false">IF(I$1="P",MAX(0,I$2-$C775),IF(I$1="C",MAX(0,$C775-I$2)))</f>
        <v>0</v>
      </c>
      <c r="J775" s="103" t="n">
        <f aca="false">IF(J$1="P",MAX(0,J$2-$C775),IF(J$1="C",MAX(0,$C775-J$2)))</f>
        <v>0</v>
      </c>
      <c r="K775" s="103" t="n">
        <f aca="false">IF(K$1="P",MAX(0,K$2-$C775),IF(K$1="C",MAX(0,$C775-K$2)))</f>
        <v>0</v>
      </c>
      <c r="L775" s="103" t="n">
        <f aca="false">IF(L$1="P",MAX(0,L$2-$C775),IF(L$1="C",MAX(0,$C775-L$2)))</f>
        <v>0</v>
      </c>
      <c r="M775" s="103" t="n">
        <f aca="false">IF(M$1="P",MAX(0,M$2-$C775),IF(M$1="C",MAX(0,$C775-M$2)))</f>
        <v>73.95</v>
      </c>
      <c r="N775" s="103" t="n">
        <f aca="false">IF(N$1="P",MAX(0,N$2-$C775),IF(N$1="C",MAX(0,$C775-N$2)))</f>
        <v>68.95</v>
      </c>
      <c r="O775" s="103" t="n">
        <f aca="false">IF(O$1="P",MAX(0,O$2-$C775),IF(O$1="C",MAX(0,$C775-O$2)))</f>
        <v>63.95</v>
      </c>
      <c r="P775" s="103" t="n">
        <f aca="false">IF(P$1="P",MAX(0,P$2-$C775),IF(P$1="C",MAX(0,$C775-P$2)))</f>
        <v>58.95</v>
      </c>
      <c r="Q775" s="103" t="n">
        <f aca="false">IF(Q$1="P",MAX(0,Q$2-$C775),IF(Q$1="C",MAX(0,$C775-Q$2)))</f>
        <v>48.95</v>
      </c>
      <c r="R775" s="103" t="n">
        <f aca="false">IF(R$1="P",MAX(0,R$2-$C775),IF(R$1="C",MAX(0,$C775-R$2)))</f>
        <v>0</v>
      </c>
      <c r="S775" s="104" t="n">
        <f aca="false">A775</f>
        <v>36</v>
      </c>
      <c r="T775" s="105" t="n">
        <f aca="false">VLOOKUP($B775,Gas!$B$3:$E$2506,2)</f>
        <v>9.28</v>
      </c>
      <c r="U775" s="46" t="n">
        <f aca="false">C775/T775</f>
        <v>10.6627155172414</v>
      </c>
      <c r="V775" s="99" t="n">
        <f aca="false">VLOOKUP($B775,Gas!$B$3:$E$2506,4)</f>
        <v>2.06549143488588</v>
      </c>
    </row>
    <row r="776" customFormat="false" ht="12.75" hidden="false" customHeight="false" outlineLevel="0" collapsed="false">
      <c r="A776" s="95" t="n">
        <f aca="false">MONTH(B776)+(YEAR(B776)-1998)*12</f>
        <v>36</v>
      </c>
      <c r="B776" s="107" t="n">
        <v>36880</v>
      </c>
      <c r="C776" s="97" t="n">
        <v>92.77</v>
      </c>
      <c r="D776" s="98" t="n">
        <f aca="false">LN(C776/C775)</f>
        <v>-0.0644913603833947</v>
      </c>
      <c r="E776" s="106" t="n">
        <f aca="false">STDEV(D767:D776)*SQRT(trade_day)</f>
        <v>6.04055233454167</v>
      </c>
      <c r="F776" s="97"/>
      <c r="G776" s="103" t="n">
        <f aca="false">IF(G$1="P",MAX(0,G$2-$C776),IF(G$1="C",MAX(0,$C776-G$2)))</f>
        <v>0</v>
      </c>
      <c r="H776" s="103" t="n">
        <f aca="false">IF(H$1="P",MAX(0,H$2-$C776),IF(H$1="C",MAX(0,$C776-H$2)))</f>
        <v>0</v>
      </c>
      <c r="I776" s="103" t="n">
        <f aca="false">IF(I$1="P",MAX(0,I$2-$C776),IF(I$1="C",MAX(0,$C776-I$2)))</f>
        <v>0</v>
      </c>
      <c r="J776" s="103" t="n">
        <f aca="false">IF(J$1="P",MAX(0,J$2-$C776),IF(J$1="C",MAX(0,$C776-J$2)))</f>
        <v>0</v>
      </c>
      <c r="K776" s="103" t="n">
        <f aca="false">IF(K$1="P",MAX(0,K$2-$C776),IF(K$1="C",MAX(0,$C776-K$2)))</f>
        <v>0</v>
      </c>
      <c r="L776" s="103" t="n">
        <f aca="false">IF(L$1="P",MAX(0,L$2-$C776),IF(L$1="C",MAX(0,$C776-L$2)))</f>
        <v>0</v>
      </c>
      <c r="M776" s="103" t="n">
        <f aca="false">IF(M$1="P",MAX(0,M$2-$C776),IF(M$1="C",MAX(0,$C776-M$2)))</f>
        <v>67.77</v>
      </c>
      <c r="N776" s="103" t="n">
        <f aca="false">IF(N$1="P",MAX(0,N$2-$C776),IF(N$1="C",MAX(0,$C776-N$2)))</f>
        <v>62.77</v>
      </c>
      <c r="O776" s="103" t="n">
        <f aca="false">IF(O$1="P",MAX(0,O$2-$C776),IF(O$1="C",MAX(0,$C776-O$2)))</f>
        <v>57.77</v>
      </c>
      <c r="P776" s="103" t="n">
        <f aca="false">IF(P$1="P",MAX(0,P$2-$C776),IF(P$1="C",MAX(0,$C776-P$2)))</f>
        <v>52.77</v>
      </c>
      <c r="Q776" s="103" t="n">
        <f aca="false">IF(Q$1="P",MAX(0,Q$2-$C776),IF(Q$1="C",MAX(0,$C776-Q$2)))</f>
        <v>42.77</v>
      </c>
      <c r="R776" s="103" t="n">
        <f aca="false">IF(R$1="P",MAX(0,R$2-$C776),IF(R$1="C",MAX(0,$C776-R$2)))</f>
        <v>0</v>
      </c>
      <c r="S776" s="104" t="n">
        <f aca="false">A776</f>
        <v>36</v>
      </c>
      <c r="T776" s="105" t="n">
        <f aca="false">VLOOKUP($B776,Gas!$B$3:$E$2506,2)</f>
        <v>9.12</v>
      </c>
      <c r="U776" s="46" t="n">
        <f aca="false">C776/T776</f>
        <v>10.172149122807</v>
      </c>
      <c r="V776" s="99" t="n">
        <f aca="false">VLOOKUP($B776,Gas!$B$3:$E$2506,4)</f>
        <v>2.07294251204561</v>
      </c>
    </row>
    <row r="777" customFormat="false" ht="12.75" hidden="false" customHeight="false" outlineLevel="0" collapsed="false">
      <c r="A777" s="95" t="n">
        <f aca="false">MONTH(B777)+(YEAR(B777)-1998)*12</f>
        <v>36</v>
      </c>
      <c r="B777" s="107" t="n">
        <v>36881</v>
      </c>
      <c r="C777" s="97" t="n">
        <v>101.08</v>
      </c>
      <c r="D777" s="98" t="n">
        <f aca="false">LN(C777/C776)</f>
        <v>0.0857889708548134</v>
      </c>
      <c r="E777" s="106" t="n">
        <f aca="false">STDEV(D768:D777)*SQRT(trade_day)</f>
        <v>6.03365746196654</v>
      </c>
      <c r="F777" s="97"/>
      <c r="G777" s="103" t="n">
        <f aca="false">IF(G$1="P",MAX(0,G$2-$C777),IF(G$1="C",MAX(0,$C777-G$2)))</f>
        <v>0</v>
      </c>
      <c r="H777" s="103" t="n">
        <f aca="false">IF(H$1="P",MAX(0,H$2-$C777),IF(H$1="C",MAX(0,$C777-H$2)))</f>
        <v>0</v>
      </c>
      <c r="I777" s="103" t="n">
        <f aca="false">IF(I$1="P",MAX(0,I$2-$C777),IF(I$1="C",MAX(0,$C777-I$2)))</f>
        <v>0</v>
      </c>
      <c r="J777" s="103" t="n">
        <f aca="false">IF(J$1="P",MAX(0,J$2-$C777),IF(J$1="C",MAX(0,$C777-J$2)))</f>
        <v>0</v>
      </c>
      <c r="K777" s="103" t="n">
        <f aca="false">IF(K$1="P",MAX(0,K$2-$C777),IF(K$1="C",MAX(0,$C777-K$2)))</f>
        <v>0</v>
      </c>
      <c r="L777" s="103" t="n">
        <f aca="false">IF(L$1="P",MAX(0,L$2-$C777),IF(L$1="C",MAX(0,$C777-L$2)))</f>
        <v>0</v>
      </c>
      <c r="M777" s="103" t="n">
        <f aca="false">IF(M$1="P",MAX(0,M$2-$C777),IF(M$1="C",MAX(0,$C777-M$2)))</f>
        <v>76.08</v>
      </c>
      <c r="N777" s="103" t="n">
        <f aca="false">IF(N$1="P",MAX(0,N$2-$C777),IF(N$1="C",MAX(0,$C777-N$2)))</f>
        <v>71.08</v>
      </c>
      <c r="O777" s="103" t="n">
        <f aca="false">IF(O$1="P",MAX(0,O$2-$C777),IF(O$1="C",MAX(0,$C777-O$2)))</f>
        <v>66.08</v>
      </c>
      <c r="P777" s="103" t="n">
        <f aca="false">IF(P$1="P",MAX(0,P$2-$C777),IF(P$1="C",MAX(0,$C777-P$2)))</f>
        <v>61.08</v>
      </c>
      <c r="Q777" s="103" t="n">
        <f aca="false">IF(Q$1="P",MAX(0,Q$2-$C777),IF(Q$1="C",MAX(0,$C777-Q$2)))</f>
        <v>51.08</v>
      </c>
      <c r="R777" s="103" t="n">
        <f aca="false">IF(R$1="P",MAX(0,R$2-$C777),IF(R$1="C",MAX(0,$C777-R$2)))</f>
        <v>1.07999</v>
      </c>
      <c r="S777" s="104" t="n">
        <f aca="false">A777</f>
        <v>36</v>
      </c>
      <c r="T777" s="105" t="n">
        <f aca="false">VLOOKUP($B777,Gas!$B$3:$E$2506,2)</f>
        <v>9.91</v>
      </c>
      <c r="U777" s="46" t="n">
        <f aca="false">C777/T777</f>
        <v>10.1997981836529</v>
      </c>
      <c r="V777" s="99" t="n">
        <f aca="false">VLOOKUP($B777,Gas!$B$3:$E$2506,4)</f>
        <v>2.11332756184349</v>
      </c>
    </row>
    <row r="778" customFormat="false" ht="12.75" hidden="false" customHeight="false" outlineLevel="0" collapsed="false">
      <c r="A778" s="95" t="n">
        <f aca="false">MONTH(B778)+(YEAR(B778)-1998)*12</f>
        <v>36</v>
      </c>
      <c r="B778" s="107" t="n">
        <v>36882</v>
      </c>
      <c r="C778" s="97" t="n">
        <v>106</v>
      </c>
      <c r="D778" s="98" t="n">
        <f aca="false">LN(C778/C777)</f>
        <v>0.0475268115920736</v>
      </c>
      <c r="E778" s="106" t="n">
        <f aca="false">STDEV(D769:D778)*SQRT(trade_day)</f>
        <v>5.83066778008447</v>
      </c>
      <c r="F778" s="97"/>
      <c r="G778" s="103" t="n">
        <f aca="false">IF(G$1="P",MAX(0,G$2-$C778),IF(G$1="C",MAX(0,$C778-G$2)))</f>
        <v>0</v>
      </c>
      <c r="H778" s="103" t="n">
        <f aca="false">IF(H$1="P",MAX(0,H$2-$C778),IF(H$1="C",MAX(0,$C778-H$2)))</f>
        <v>0</v>
      </c>
      <c r="I778" s="103" t="n">
        <f aca="false">IF(I$1="P",MAX(0,I$2-$C778),IF(I$1="C",MAX(0,$C778-I$2)))</f>
        <v>0</v>
      </c>
      <c r="J778" s="103" t="n">
        <f aca="false">IF(J$1="P",MAX(0,J$2-$C778),IF(J$1="C",MAX(0,$C778-J$2)))</f>
        <v>0</v>
      </c>
      <c r="K778" s="103" t="n">
        <f aca="false">IF(K$1="P",MAX(0,K$2-$C778),IF(K$1="C",MAX(0,$C778-K$2)))</f>
        <v>0</v>
      </c>
      <c r="L778" s="103" t="n">
        <f aca="false">IF(L$1="P",MAX(0,L$2-$C778),IF(L$1="C",MAX(0,$C778-L$2)))</f>
        <v>0</v>
      </c>
      <c r="M778" s="103" t="n">
        <f aca="false">IF(M$1="P",MAX(0,M$2-$C778),IF(M$1="C",MAX(0,$C778-M$2)))</f>
        <v>81</v>
      </c>
      <c r="N778" s="103" t="n">
        <f aca="false">IF(N$1="P",MAX(0,N$2-$C778),IF(N$1="C",MAX(0,$C778-N$2)))</f>
        <v>76</v>
      </c>
      <c r="O778" s="103" t="n">
        <f aca="false">IF(O$1="P",MAX(0,O$2-$C778),IF(O$1="C",MAX(0,$C778-O$2)))</f>
        <v>71</v>
      </c>
      <c r="P778" s="103" t="n">
        <f aca="false">IF(P$1="P",MAX(0,P$2-$C778),IF(P$1="C",MAX(0,$C778-P$2)))</f>
        <v>66</v>
      </c>
      <c r="Q778" s="103" t="n">
        <f aca="false">IF(Q$1="P",MAX(0,Q$2-$C778),IF(Q$1="C",MAX(0,$C778-Q$2)))</f>
        <v>56</v>
      </c>
      <c r="R778" s="103" t="n">
        <f aca="false">IF(R$1="P",MAX(0,R$2-$C778),IF(R$1="C",MAX(0,$C778-R$2)))</f>
        <v>5.99999</v>
      </c>
      <c r="S778" s="104" t="n">
        <f aca="false">A778</f>
        <v>36</v>
      </c>
      <c r="T778" s="105" t="n">
        <f aca="false">VLOOKUP($B778,Gas!$B$3:$E$2506,2)</f>
        <v>10.48</v>
      </c>
      <c r="U778" s="46" t="n">
        <f aca="false">C778/T778</f>
        <v>10.1145038167939</v>
      </c>
      <c r="V778" s="99" t="n">
        <f aca="false">VLOOKUP($B778,Gas!$B$3:$E$2506,4)</f>
        <v>1.72915970965227</v>
      </c>
    </row>
    <row r="779" customFormat="false" ht="12.75" hidden="false" customHeight="false" outlineLevel="0" collapsed="false">
      <c r="A779" s="95" t="n">
        <f aca="false">MONTH(B779)+(YEAR(B779)-1998)*12</f>
        <v>36</v>
      </c>
      <c r="B779" s="107" t="n">
        <v>36886</v>
      </c>
      <c r="C779" s="97" t="n">
        <v>104.25</v>
      </c>
      <c r="D779" s="98" t="n">
        <f aca="false">LN(C779/C778)</f>
        <v>-0.0166472334331563</v>
      </c>
      <c r="E779" s="106" t="n">
        <f aca="false">STDEV(D770:D779)*SQRT(trade_day)</f>
        <v>5.66960702321221</v>
      </c>
      <c r="F779" s="97"/>
      <c r="G779" s="103" t="n">
        <f aca="false">IF(G$1="P",MAX(0,G$2-$C779),IF(G$1="C",MAX(0,$C779-G$2)))</f>
        <v>0</v>
      </c>
      <c r="H779" s="103" t="n">
        <f aca="false">IF(H$1="P",MAX(0,H$2-$C779),IF(H$1="C",MAX(0,$C779-H$2)))</f>
        <v>0</v>
      </c>
      <c r="I779" s="103" t="n">
        <f aca="false">IF(I$1="P",MAX(0,I$2-$C779),IF(I$1="C",MAX(0,$C779-I$2)))</f>
        <v>0</v>
      </c>
      <c r="J779" s="103" t="n">
        <f aca="false">IF(J$1="P",MAX(0,J$2-$C779),IF(J$1="C",MAX(0,$C779-J$2)))</f>
        <v>0</v>
      </c>
      <c r="K779" s="103" t="n">
        <f aca="false">IF(K$1="P",MAX(0,K$2-$C779),IF(K$1="C",MAX(0,$C779-K$2)))</f>
        <v>0</v>
      </c>
      <c r="L779" s="103" t="n">
        <f aca="false">IF(L$1="P",MAX(0,L$2-$C779),IF(L$1="C",MAX(0,$C779-L$2)))</f>
        <v>0</v>
      </c>
      <c r="M779" s="103" t="n">
        <f aca="false">IF(M$1="P",MAX(0,M$2-$C779),IF(M$1="C",MAX(0,$C779-M$2)))</f>
        <v>79.25</v>
      </c>
      <c r="N779" s="103" t="n">
        <f aca="false">IF(N$1="P",MAX(0,N$2-$C779),IF(N$1="C",MAX(0,$C779-N$2)))</f>
        <v>74.25</v>
      </c>
      <c r="O779" s="103" t="n">
        <f aca="false">IF(O$1="P",MAX(0,O$2-$C779),IF(O$1="C",MAX(0,$C779-O$2)))</f>
        <v>69.25</v>
      </c>
      <c r="P779" s="103" t="n">
        <f aca="false">IF(P$1="P",MAX(0,P$2-$C779),IF(P$1="C",MAX(0,$C779-P$2)))</f>
        <v>64.25</v>
      </c>
      <c r="Q779" s="103" t="n">
        <f aca="false">IF(Q$1="P",MAX(0,Q$2-$C779),IF(Q$1="C",MAX(0,$C779-Q$2)))</f>
        <v>54.25</v>
      </c>
      <c r="R779" s="103" t="n">
        <f aca="false">IF(R$1="P",MAX(0,R$2-$C779),IF(R$1="C",MAX(0,$C779-R$2)))</f>
        <v>4.24999</v>
      </c>
      <c r="S779" s="104" t="n">
        <f aca="false">A779</f>
        <v>36</v>
      </c>
      <c r="T779" s="105" t="n">
        <f aca="false">VLOOKUP($B779,Gas!$B$3:$E$2506,2)</f>
        <v>10.495</v>
      </c>
      <c r="U779" s="46" t="n">
        <f aca="false">C779/T779</f>
        <v>9.93330157217723</v>
      </c>
      <c r="V779" s="99" t="n">
        <f aca="false">VLOOKUP($B779,Gas!$B$3:$E$2506,4)</f>
        <v>1.11432822602039</v>
      </c>
    </row>
    <row r="780" customFormat="false" ht="12.75" hidden="false" customHeight="false" outlineLevel="0" collapsed="false">
      <c r="A780" s="95" t="n">
        <f aca="false">MONTH(B780)+(YEAR(B780)-1998)*12</f>
        <v>36</v>
      </c>
      <c r="B780" s="107" t="n">
        <v>36887</v>
      </c>
      <c r="C780" s="97" t="n">
        <v>65.94</v>
      </c>
      <c r="D780" s="98" t="n">
        <f aca="false">LN(C780/C779)</f>
        <v>-0.458046623035326</v>
      </c>
      <c r="E780" s="106" t="n">
        <f aca="false">STDEV(D771:D780)*SQRT(trade_day)</f>
        <v>5.61888666413046</v>
      </c>
      <c r="F780" s="97"/>
      <c r="G780" s="103" t="n">
        <f aca="false">IF(G$1="P",MAX(0,G$2-$C780),IF(G$1="C",MAX(0,$C780-G$2)))</f>
        <v>0</v>
      </c>
      <c r="H780" s="103" t="n">
        <f aca="false">IF(H$1="P",MAX(0,H$2-$C780),IF(H$1="C",MAX(0,$C780-H$2)))</f>
        <v>0</v>
      </c>
      <c r="I780" s="103" t="n">
        <f aca="false">IF(I$1="P",MAX(0,I$2-$C780),IF(I$1="C",MAX(0,$C780-I$2)))</f>
        <v>0</v>
      </c>
      <c r="J780" s="103" t="n">
        <f aca="false">IF(J$1="P",MAX(0,J$2-$C780),IF(J$1="C",MAX(0,$C780-J$2)))</f>
        <v>0</v>
      </c>
      <c r="K780" s="103" t="n">
        <f aca="false">IF(K$1="P",MAX(0,K$2-$C780),IF(K$1="C",MAX(0,$C780-K$2)))</f>
        <v>0</v>
      </c>
      <c r="L780" s="103" t="n">
        <f aca="false">IF(L$1="P",MAX(0,L$2-$C780),IF(L$1="C",MAX(0,$C780-L$2)))</f>
        <v>0</v>
      </c>
      <c r="M780" s="103" t="n">
        <f aca="false">IF(M$1="P",MAX(0,M$2-$C780),IF(M$1="C",MAX(0,$C780-M$2)))</f>
        <v>40.94</v>
      </c>
      <c r="N780" s="103" t="n">
        <f aca="false">IF(N$1="P",MAX(0,N$2-$C780),IF(N$1="C",MAX(0,$C780-N$2)))</f>
        <v>35.94</v>
      </c>
      <c r="O780" s="103" t="n">
        <f aca="false">IF(O$1="P",MAX(0,O$2-$C780),IF(O$1="C",MAX(0,$C780-O$2)))</f>
        <v>30.94</v>
      </c>
      <c r="P780" s="103" t="n">
        <f aca="false">IF(P$1="P",MAX(0,P$2-$C780),IF(P$1="C",MAX(0,$C780-P$2)))</f>
        <v>25.94</v>
      </c>
      <c r="Q780" s="103" t="n">
        <f aca="false">IF(Q$1="P",MAX(0,Q$2-$C780),IF(Q$1="C",MAX(0,$C780-Q$2)))</f>
        <v>15.94</v>
      </c>
      <c r="R780" s="103" t="n">
        <f aca="false">IF(R$1="P",MAX(0,R$2-$C780),IF(R$1="C",MAX(0,$C780-R$2)))</f>
        <v>0</v>
      </c>
      <c r="S780" s="104" t="n">
        <f aca="false">A780</f>
        <v>36</v>
      </c>
      <c r="T780" s="105" t="n">
        <f aca="false">VLOOKUP($B780,Gas!$B$3:$E$2506,2)</f>
        <v>10.12</v>
      </c>
      <c r="U780" s="46" t="n">
        <f aca="false">C780/T780</f>
        <v>6.51581027667984</v>
      </c>
      <c r="V780" s="99" t="n">
        <f aca="false">VLOOKUP($B780,Gas!$B$3:$E$2506,4)</f>
        <v>1.17324433036817</v>
      </c>
    </row>
    <row r="781" customFormat="false" ht="12.75" hidden="false" customHeight="false" outlineLevel="0" collapsed="false">
      <c r="A781" s="95" t="n">
        <f aca="false">MONTH(B781)+(YEAR(B781)-1998)*12</f>
        <v>36</v>
      </c>
      <c r="B781" s="107" t="n">
        <v>36888</v>
      </c>
      <c r="C781" s="97" t="n">
        <v>49.37</v>
      </c>
      <c r="D781" s="98" t="n">
        <f aca="false">LN(C781/C780)</f>
        <v>-0.289402285372813</v>
      </c>
      <c r="E781" s="106" t="n">
        <f aca="false">STDEV(D772:D781)*SQRT(trade_day)</f>
        <v>5.71519839387132</v>
      </c>
      <c r="F781" s="97"/>
      <c r="G781" s="103" t="n">
        <f aca="false">IF(G$1="P",MAX(0,G$2-$C781),IF(G$1="C",MAX(0,$C781-G$2)))</f>
        <v>0</v>
      </c>
      <c r="H781" s="103" t="n">
        <f aca="false">IF(H$1="P",MAX(0,H$2-$C781),IF(H$1="C",MAX(0,$C781-H$2)))</f>
        <v>0</v>
      </c>
      <c r="I781" s="103" t="n">
        <f aca="false">IF(I$1="P",MAX(0,I$2-$C781),IF(I$1="C",MAX(0,$C781-I$2)))</f>
        <v>0</v>
      </c>
      <c r="J781" s="103" t="n">
        <f aca="false">IF(J$1="P",MAX(0,J$2-$C781),IF(J$1="C",MAX(0,$C781-J$2)))</f>
        <v>0</v>
      </c>
      <c r="K781" s="103" t="n">
        <f aca="false">IF(K$1="P",MAX(0,K$2-$C781),IF(K$1="C",MAX(0,$C781-K$2)))</f>
        <v>0</v>
      </c>
      <c r="L781" s="103" t="n">
        <f aca="false">IF(L$1="P",MAX(0,L$2-$C781),IF(L$1="C",MAX(0,$C781-L$2)))</f>
        <v>0.630000000000003</v>
      </c>
      <c r="M781" s="103" t="n">
        <f aca="false">IF(M$1="P",MAX(0,M$2-$C781),IF(M$1="C",MAX(0,$C781-M$2)))</f>
        <v>24.37</v>
      </c>
      <c r="N781" s="103" t="n">
        <f aca="false">IF(N$1="P",MAX(0,N$2-$C781),IF(N$1="C",MAX(0,$C781-N$2)))</f>
        <v>19.37</v>
      </c>
      <c r="O781" s="103" t="n">
        <f aca="false">IF(O$1="P",MAX(0,O$2-$C781),IF(O$1="C",MAX(0,$C781-O$2)))</f>
        <v>14.37</v>
      </c>
      <c r="P781" s="103" t="n">
        <f aca="false">IF(P$1="P",MAX(0,P$2-$C781),IF(P$1="C",MAX(0,$C781-P$2)))</f>
        <v>9.37</v>
      </c>
      <c r="Q781" s="103" t="n">
        <f aca="false">IF(Q$1="P",MAX(0,Q$2-$C781),IF(Q$1="C",MAX(0,$C781-Q$2)))</f>
        <v>0</v>
      </c>
      <c r="R781" s="103" t="n">
        <f aca="false">IF(R$1="P",MAX(0,R$2-$C781),IF(R$1="C",MAX(0,$C781-R$2)))</f>
        <v>0</v>
      </c>
      <c r="S781" s="104" t="n">
        <f aca="false">A781</f>
        <v>36</v>
      </c>
      <c r="T781" s="105" t="n">
        <f aca="false">VLOOKUP($B781,Gas!$B$3:$E$2506,2)</f>
        <v>9.595</v>
      </c>
      <c r="U781" s="46" t="n">
        <f aca="false">C781/T781</f>
        <v>5.14538822303283</v>
      </c>
      <c r="V781" s="99" t="n">
        <f aca="false">VLOOKUP($B781,Gas!$B$3:$E$2506,4)</f>
        <v>1.26132372806069</v>
      </c>
    </row>
    <row r="782" customFormat="false" ht="12.75" hidden="false" customHeight="false" outlineLevel="0" collapsed="false">
      <c r="A782" s="95" t="n">
        <f aca="false">MONTH(B782)+(YEAR(B782)-1998)*12</f>
        <v>36</v>
      </c>
      <c r="B782" s="107" t="n">
        <v>36889</v>
      </c>
      <c r="C782" s="97" t="n">
        <v>50.19</v>
      </c>
      <c r="D782" s="98" t="n">
        <f aca="false">LN(C782/C781)</f>
        <v>0.0164728513960708</v>
      </c>
      <c r="E782" s="106" t="n">
        <f aca="false">STDEV(D773:D782)*SQRT(trade_day)</f>
        <v>5.57256695708405</v>
      </c>
      <c r="F782" s="97"/>
      <c r="G782" s="103" t="n">
        <f aca="false">IF(G$1="P",MAX(0,G$2-$C782),IF(G$1="C",MAX(0,$C782-G$2)))</f>
        <v>0</v>
      </c>
      <c r="H782" s="103" t="n">
        <f aca="false">IF(H$1="P",MAX(0,H$2-$C782),IF(H$1="C",MAX(0,$C782-H$2)))</f>
        <v>0</v>
      </c>
      <c r="I782" s="103" t="n">
        <f aca="false">IF(I$1="P",MAX(0,I$2-$C782),IF(I$1="C",MAX(0,$C782-I$2)))</f>
        <v>0</v>
      </c>
      <c r="J782" s="103" t="n">
        <f aca="false">IF(J$1="P",MAX(0,J$2-$C782),IF(J$1="C",MAX(0,$C782-J$2)))</f>
        <v>0</v>
      </c>
      <c r="K782" s="103" t="n">
        <f aca="false">IF(K$1="P",MAX(0,K$2-$C782),IF(K$1="C",MAX(0,$C782-K$2)))</f>
        <v>0</v>
      </c>
      <c r="L782" s="103" t="n">
        <f aca="false">IF(L$1="P",MAX(0,L$2-$C782),IF(L$1="C",MAX(0,$C782-L$2)))</f>
        <v>0</v>
      </c>
      <c r="M782" s="103" t="n">
        <f aca="false">IF(M$1="P",MAX(0,M$2-$C782),IF(M$1="C",MAX(0,$C782-M$2)))</f>
        <v>25.19</v>
      </c>
      <c r="N782" s="103" t="n">
        <f aca="false">IF(N$1="P",MAX(0,N$2-$C782),IF(N$1="C",MAX(0,$C782-N$2)))</f>
        <v>20.19</v>
      </c>
      <c r="O782" s="103" t="n">
        <f aca="false">IF(O$1="P",MAX(0,O$2-$C782),IF(O$1="C",MAX(0,$C782-O$2)))</f>
        <v>15.19</v>
      </c>
      <c r="P782" s="103" t="n">
        <f aca="false">IF(P$1="P",MAX(0,P$2-$C782),IF(P$1="C",MAX(0,$C782-P$2)))</f>
        <v>10.19</v>
      </c>
      <c r="Q782" s="103" t="n">
        <f aca="false">IF(Q$1="P",MAX(0,Q$2-$C782),IF(Q$1="C",MAX(0,$C782-Q$2)))</f>
        <v>0.189999999999998</v>
      </c>
      <c r="R782" s="103" t="n">
        <f aca="false">IF(R$1="P",MAX(0,R$2-$C782),IF(R$1="C",MAX(0,$C782-R$2)))</f>
        <v>0</v>
      </c>
      <c r="S782" s="104" t="n">
        <f aca="false">A782</f>
        <v>36</v>
      </c>
      <c r="T782" s="105" t="n">
        <f aca="false">VLOOKUP($B782,Gas!$B$3:$E$2506,2)</f>
        <v>9.23</v>
      </c>
      <c r="U782" s="46" t="n">
        <f aca="false">C782/T782</f>
        <v>5.43770314192849</v>
      </c>
      <c r="V782" s="99" t="n">
        <f aca="false">VLOOKUP($B782,Gas!$B$3:$E$2506,4)</f>
        <v>0.805445351924679</v>
      </c>
    </row>
    <row r="783" customFormat="false" ht="12.75" hidden="false" customHeight="false" outlineLevel="0" collapsed="false">
      <c r="A783" s="95" t="n">
        <f aca="false">MONTH(B783)+(YEAR(B783)-1998)*12</f>
        <v>37</v>
      </c>
      <c r="B783" s="107" t="n">
        <v>36893</v>
      </c>
      <c r="C783" s="97" t="n">
        <v>94.14</v>
      </c>
      <c r="D783" s="98" t="n">
        <f aca="false">LN(C783/C782)</f>
        <v>0.628967232306154</v>
      </c>
      <c r="E783" s="106" t="n">
        <f aca="false">STDEV(D774:D783)*SQRT(trade_day)</f>
        <v>5.7657855765406</v>
      </c>
      <c r="F783" s="97"/>
      <c r="G783" s="103" t="n">
        <f aca="false">IF(G$1="P",MAX(0,G$2-$C783),IF(G$1="C",MAX(0,$C783-G$2)))</f>
        <v>0</v>
      </c>
      <c r="H783" s="103" t="n">
        <f aca="false">IF(H$1="P",MAX(0,H$2-$C783),IF(H$1="C",MAX(0,$C783-H$2)))</f>
        <v>0</v>
      </c>
      <c r="I783" s="103" t="n">
        <f aca="false">IF(I$1="P",MAX(0,I$2-$C783),IF(I$1="C",MAX(0,$C783-I$2)))</f>
        <v>0</v>
      </c>
      <c r="J783" s="103" t="n">
        <f aca="false">IF(J$1="P",MAX(0,J$2-$C783),IF(J$1="C",MAX(0,$C783-J$2)))</f>
        <v>0</v>
      </c>
      <c r="K783" s="103" t="n">
        <f aca="false">IF(K$1="P",MAX(0,K$2-$C783),IF(K$1="C",MAX(0,$C783-K$2)))</f>
        <v>0</v>
      </c>
      <c r="L783" s="103" t="n">
        <f aca="false">IF(L$1="P",MAX(0,L$2-$C783),IF(L$1="C",MAX(0,$C783-L$2)))</f>
        <v>0</v>
      </c>
      <c r="M783" s="103" t="n">
        <f aca="false">IF(M$1="P",MAX(0,M$2-$C783),IF(M$1="C",MAX(0,$C783-M$2)))</f>
        <v>69.14</v>
      </c>
      <c r="N783" s="103" t="n">
        <f aca="false">IF(N$1="P",MAX(0,N$2-$C783),IF(N$1="C",MAX(0,$C783-N$2)))</f>
        <v>64.14</v>
      </c>
      <c r="O783" s="103" t="n">
        <f aca="false">IF(O$1="P",MAX(0,O$2-$C783),IF(O$1="C",MAX(0,$C783-O$2)))</f>
        <v>59.14</v>
      </c>
      <c r="P783" s="103" t="n">
        <f aca="false">IF(P$1="P",MAX(0,P$2-$C783),IF(P$1="C",MAX(0,$C783-P$2)))</f>
        <v>54.14</v>
      </c>
      <c r="Q783" s="103" t="n">
        <f aca="false">IF(Q$1="P",MAX(0,Q$2-$C783),IF(Q$1="C",MAX(0,$C783-Q$2)))</f>
        <v>44.14</v>
      </c>
      <c r="R783" s="103" t="n">
        <f aca="false">IF(R$1="P",MAX(0,R$2-$C783),IF(R$1="C",MAX(0,$C783-R$2)))</f>
        <v>0</v>
      </c>
      <c r="S783" s="104" t="n">
        <f aca="false">A783</f>
        <v>37</v>
      </c>
      <c r="T783" s="105" t="n">
        <f aca="false">VLOOKUP($B783,Gas!$B$3:$E$2506,2)</f>
        <v>10.53</v>
      </c>
      <c r="U783" s="46" t="n">
        <f aca="false">C783/T783</f>
        <v>8.94017094017094</v>
      </c>
      <c r="V783" s="99" t="n">
        <f aca="false">VLOOKUP($B783,Gas!$B$3:$E$2506,4)</f>
        <v>0.825163292560164</v>
      </c>
    </row>
    <row r="784" customFormat="false" ht="12.75" hidden="false" customHeight="false" outlineLevel="0" collapsed="false">
      <c r="A784" s="95" t="n">
        <f aca="false">MONTH(B784)+(YEAR(B784)-1998)*12</f>
        <v>37</v>
      </c>
      <c r="B784" s="107" t="n">
        <v>36894</v>
      </c>
      <c r="C784" s="97" t="n">
        <v>67.77</v>
      </c>
      <c r="D784" s="98" t="n">
        <f aca="false">LN(C784/C783)</f>
        <v>-0.328663416824975</v>
      </c>
      <c r="E784" s="106" t="n">
        <f aca="false">STDEV(D775:D784)*SQRT(trade_day)</f>
        <v>6.10193597897122</v>
      </c>
      <c r="F784" s="97"/>
      <c r="G784" s="103" t="n">
        <f aca="false">IF(G$1="P",MAX(0,G$2-$C784),IF(G$1="C",MAX(0,$C784-G$2)))</f>
        <v>0</v>
      </c>
      <c r="H784" s="103" t="n">
        <f aca="false">IF(H$1="P",MAX(0,H$2-$C784),IF(H$1="C",MAX(0,$C784-H$2)))</f>
        <v>0</v>
      </c>
      <c r="I784" s="103" t="n">
        <f aca="false">IF(I$1="P",MAX(0,I$2-$C784),IF(I$1="C",MAX(0,$C784-I$2)))</f>
        <v>0</v>
      </c>
      <c r="J784" s="103" t="n">
        <f aca="false">IF(J$1="P",MAX(0,J$2-$C784),IF(J$1="C",MAX(0,$C784-J$2)))</f>
        <v>0</v>
      </c>
      <c r="K784" s="103" t="n">
        <f aca="false">IF(K$1="P",MAX(0,K$2-$C784),IF(K$1="C",MAX(0,$C784-K$2)))</f>
        <v>0</v>
      </c>
      <c r="L784" s="103" t="n">
        <f aca="false">IF(L$1="P",MAX(0,L$2-$C784),IF(L$1="C",MAX(0,$C784-L$2)))</f>
        <v>0</v>
      </c>
      <c r="M784" s="103" t="n">
        <f aca="false">IF(M$1="P",MAX(0,M$2-$C784),IF(M$1="C",MAX(0,$C784-M$2)))</f>
        <v>42.77</v>
      </c>
      <c r="N784" s="103" t="n">
        <f aca="false">IF(N$1="P",MAX(0,N$2-$C784),IF(N$1="C",MAX(0,$C784-N$2)))</f>
        <v>37.77</v>
      </c>
      <c r="O784" s="103" t="n">
        <f aca="false">IF(O$1="P",MAX(0,O$2-$C784),IF(O$1="C",MAX(0,$C784-O$2)))</f>
        <v>32.77</v>
      </c>
      <c r="P784" s="103" t="n">
        <f aca="false">IF(P$1="P",MAX(0,P$2-$C784),IF(P$1="C",MAX(0,$C784-P$2)))</f>
        <v>27.77</v>
      </c>
      <c r="Q784" s="103" t="n">
        <f aca="false">IF(Q$1="P",MAX(0,Q$2-$C784),IF(Q$1="C",MAX(0,$C784-Q$2)))</f>
        <v>17.77</v>
      </c>
      <c r="R784" s="103" t="n">
        <f aca="false">IF(R$1="P",MAX(0,R$2-$C784),IF(R$1="C",MAX(0,$C784-R$2)))</f>
        <v>0</v>
      </c>
      <c r="S784" s="104" t="n">
        <f aca="false">A784</f>
        <v>37</v>
      </c>
      <c r="T784" s="105" t="n">
        <f aca="false">VLOOKUP($B784,Gas!$B$3:$E$2506,2)</f>
        <v>9.76</v>
      </c>
      <c r="U784" s="46" t="n">
        <f aca="false">C784/T784</f>
        <v>6.94364754098361</v>
      </c>
      <c r="V784" s="99" t="n">
        <f aca="false">VLOOKUP($B784,Gas!$B$3:$E$2506,4)</f>
        <v>0.945205675094205</v>
      </c>
    </row>
    <row r="785" customFormat="false" ht="12.75" hidden="false" customHeight="false" outlineLevel="0" collapsed="false">
      <c r="A785" s="95" t="n">
        <f aca="false">MONTH(B785)+(YEAR(B785)-1998)*12</f>
        <v>37</v>
      </c>
      <c r="B785" s="107" t="n">
        <v>36895</v>
      </c>
      <c r="C785" s="97" t="n">
        <v>67.63</v>
      </c>
      <c r="D785" s="98" t="n">
        <f aca="false">LN(C785/C784)</f>
        <v>-0.00206794756117302</v>
      </c>
      <c r="E785" s="106" t="n">
        <f aca="false">STDEV(D776:D785)*SQRT(trade_day)</f>
        <v>4.70527905454403</v>
      </c>
      <c r="F785" s="97"/>
      <c r="G785" s="103" t="n">
        <f aca="false">IF(G$1="P",MAX(0,G$2-$C785),IF(G$1="C",MAX(0,$C785-G$2)))</f>
        <v>0</v>
      </c>
      <c r="H785" s="103" t="n">
        <f aca="false">IF(H$1="P",MAX(0,H$2-$C785),IF(H$1="C",MAX(0,$C785-H$2)))</f>
        <v>0</v>
      </c>
      <c r="I785" s="103" t="n">
        <f aca="false">IF(I$1="P",MAX(0,I$2-$C785),IF(I$1="C",MAX(0,$C785-I$2)))</f>
        <v>0</v>
      </c>
      <c r="J785" s="103" t="n">
        <f aca="false">IF(J$1="P",MAX(0,J$2-$C785),IF(J$1="C",MAX(0,$C785-J$2)))</f>
        <v>0</v>
      </c>
      <c r="K785" s="103" t="n">
        <f aca="false">IF(K$1="P",MAX(0,K$2-$C785),IF(K$1="C",MAX(0,$C785-K$2)))</f>
        <v>0</v>
      </c>
      <c r="L785" s="103" t="n">
        <f aca="false">IF(L$1="P",MAX(0,L$2-$C785),IF(L$1="C",MAX(0,$C785-L$2)))</f>
        <v>0</v>
      </c>
      <c r="M785" s="103" t="n">
        <f aca="false">IF(M$1="P",MAX(0,M$2-$C785),IF(M$1="C",MAX(0,$C785-M$2)))</f>
        <v>42.63</v>
      </c>
      <c r="N785" s="103" t="n">
        <f aca="false">IF(N$1="P",MAX(0,N$2-$C785),IF(N$1="C",MAX(0,$C785-N$2)))</f>
        <v>37.63</v>
      </c>
      <c r="O785" s="103" t="n">
        <f aca="false">IF(O$1="P",MAX(0,O$2-$C785),IF(O$1="C",MAX(0,$C785-O$2)))</f>
        <v>32.63</v>
      </c>
      <c r="P785" s="103" t="n">
        <f aca="false">IF(P$1="P",MAX(0,P$2-$C785),IF(P$1="C",MAX(0,$C785-P$2)))</f>
        <v>27.63</v>
      </c>
      <c r="Q785" s="103" t="n">
        <f aca="false">IF(Q$1="P",MAX(0,Q$2-$C785),IF(Q$1="C",MAX(0,$C785-Q$2)))</f>
        <v>17.63</v>
      </c>
      <c r="R785" s="103" t="n">
        <f aca="false">IF(R$1="P",MAX(0,R$2-$C785),IF(R$1="C",MAX(0,$C785-R$2)))</f>
        <v>0</v>
      </c>
      <c r="S785" s="104" t="n">
        <f aca="false">A785</f>
        <v>37</v>
      </c>
      <c r="T785" s="105" t="n">
        <f aca="false">VLOOKUP($B785,Gas!$B$3:$E$2506,2)</f>
        <v>9.665</v>
      </c>
      <c r="U785" s="46" t="n">
        <f aca="false">C785/T785</f>
        <v>6.99741334712882</v>
      </c>
      <c r="V785" s="99" t="n">
        <f aca="false">VLOOKUP($B785,Gas!$B$3:$E$2506,4)</f>
        <v>0.944005010617975</v>
      </c>
    </row>
    <row r="786" customFormat="false" ht="12.75" hidden="false" customHeight="false" outlineLevel="0" collapsed="false">
      <c r="A786" s="95" t="n">
        <f aca="false">MONTH(B786)+(YEAR(B786)-1998)*12</f>
        <v>37</v>
      </c>
      <c r="B786" s="107" t="n">
        <v>36896</v>
      </c>
      <c r="C786" s="97" t="n">
        <v>59.07</v>
      </c>
      <c r="D786" s="98" t="n">
        <f aca="false">LN(C786/C785)</f>
        <v>-0.135328490267705</v>
      </c>
      <c r="E786" s="106" t="n">
        <f aca="false">STDEV(D777:D786)*SQRT(trade_day)</f>
        <v>4.72960155709391</v>
      </c>
      <c r="F786" s="97"/>
      <c r="G786" s="103" t="n">
        <f aca="false">IF(G$1="P",MAX(0,G$2-$C786),IF(G$1="C",MAX(0,$C786-G$2)))</f>
        <v>0</v>
      </c>
      <c r="H786" s="103" t="n">
        <f aca="false">IF(H$1="P",MAX(0,H$2-$C786),IF(H$1="C",MAX(0,$C786-H$2)))</f>
        <v>0</v>
      </c>
      <c r="I786" s="103" t="n">
        <f aca="false">IF(I$1="P",MAX(0,I$2-$C786),IF(I$1="C",MAX(0,$C786-I$2)))</f>
        <v>0</v>
      </c>
      <c r="J786" s="103" t="n">
        <f aca="false">IF(J$1="P",MAX(0,J$2-$C786),IF(J$1="C",MAX(0,$C786-J$2)))</f>
        <v>0</v>
      </c>
      <c r="K786" s="103" t="n">
        <f aca="false">IF(K$1="P",MAX(0,K$2-$C786),IF(K$1="C",MAX(0,$C786-K$2)))</f>
        <v>0</v>
      </c>
      <c r="L786" s="103" t="n">
        <f aca="false">IF(L$1="P",MAX(0,L$2-$C786),IF(L$1="C",MAX(0,$C786-L$2)))</f>
        <v>0</v>
      </c>
      <c r="M786" s="103" t="n">
        <f aca="false">IF(M$1="P",MAX(0,M$2-$C786),IF(M$1="C",MAX(0,$C786-M$2)))</f>
        <v>34.07</v>
      </c>
      <c r="N786" s="103" t="n">
        <f aca="false">IF(N$1="P",MAX(0,N$2-$C786),IF(N$1="C",MAX(0,$C786-N$2)))</f>
        <v>29.07</v>
      </c>
      <c r="O786" s="103" t="n">
        <f aca="false">IF(O$1="P",MAX(0,O$2-$C786),IF(O$1="C",MAX(0,$C786-O$2)))</f>
        <v>24.07</v>
      </c>
      <c r="P786" s="103" t="n">
        <f aca="false">IF(P$1="P",MAX(0,P$2-$C786),IF(P$1="C",MAX(0,$C786-P$2)))</f>
        <v>19.07</v>
      </c>
      <c r="Q786" s="103" t="n">
        <f aca="false">IF(Q$1="P",MAX(0,Q$2-$C786),IF(Q$1="C",MAX(0,$C786-Q$2)))</f>
        <v>9.07</v>
      </c>
      <c r="R786" s="103" t="n">
        <f aca="false">IF(R$1="P",MAX(0,R$2-$C786),IF(R$1="C",MAX(0,$C786-R$2)))</f>
        <v>0</v>
      </c>
      <c r="S786" s="104" t="n">
        <f aca="false">A786</f>
        <v>37</v>
      </c>
      <c r="T786" s="105" t="n">
        <f aca="false">VLOOKUP($B786,Gas!$B$3:$E$2506,2)</f>
        <v>9.405</v>
      </c>
      <c r="U786" s="46" t="n">
        <f aca="false">C786/T786</f>
        <v>6.28070175438597</v>
      </c>
      <c r="V786" s="99" t="n">
        <f aca="false">VLOOKUP($B786,Gas!$B$3:$E$2506,4)</f>
        <v>0.948717535138946</v>
      </c>
    </row>
    <row r="787" customFormat="false" ht="12.75" hidden="false" customHeight="false" outlineLevel="0" collapsed="false">
      <c r="A787" s="95" t="n">
        <f aca="false">MONTH(B787)+(YEAR(B787)-1998)*12</f>
        <v>37</v>
      </c>
      <c r="B787" s="107" t="n">
        <v>36899</v>
      </c>
      <c r="C787" s="97" t="n">
        <v>69.29</v>
      </c>
      <c r="D787" s="98" t="n">
        <f aca="false">LN(C787/C786)</f>
        <v>0.159577414320146</v>
      </c>
      <c r="E787" s="106" t="n">
        <f aca="false">STDEV(D778:D787)*SQRT(trade_day)</f>
        <v>4.80020562291252</v>
      </c>
      <c r="F787" s="97"/>
      <c r="G787" s="103" t="n">
        <f aca="false">IF(G$1="P",MAX(0,G$2-$C787),IF(G$1="C",MAX(0,$C787-G$2)))</f>
        <v>0</v>
      </c>
      <c r="H787" s="103" t="n">
        <f aca="false">IF(H$1="P",MAX(0,H$2-$C787),IF(H$1="C",MAX(0,$C787-H$2)))</f>
        <v>0</v>
      </c>
      <c r="I787" s="103" t="n">
        <f aca="false">IF(I$1="P",MAX(0,I$2-$C787),IF(I$1="C",MAX(0,$C787-I$2)))</f>
        <v>0</v>
      </c>
      <c r="J787" s="103" t="n">
        <f aca="false">IF(J$1="P",MAX(0,J$2-$C787),IF(J$1="C",MAX(0,$C787-J$2)))</f>
        <v>0</v>
      </c>
      <c r="K787" s="103" t="n">
        <f aca="false">IF(K$1="P",MAX(0,K$2-$C787),IF(K$1="C",MAX(0,$C787-K$2)))</f>
        <v>0</v>
      </c>
      <c r="L787" s="103" t="n">
        <f aca="false">IF(L$1="P",MAX(0,L$2-$C787),IF(L$1="C",MAX(0,$C787-L$2)))</f>
        <v>0</v>
      </c>
      <c r="M787" s="103" t="n">
        <f aca="false">IF(M$1="P",MAX(0,M$2-$C787),IF(M$1="C",MAX(0,$C787-M$2)))</f>
        <v>44.29</v>
      </c>
      <c r="N787" s="103" t="n">
        <f aca="false">IF(N$1="P",MAX(0,N$2-$C787),IF(N$1="C",MAX(0,$C787-N$2)))</f>
        <v>39.29</v>
      </c>
      <c r="O787" s="103" t="n">
        <f aca="false">IF(O$1="P",MAX(0,O$2-$C787),IF(O$1="C",MAX(0,$C787-O$2)))</f>
        <v>34.29</v>
      </c>
      <c r="P787" s="103" t="n">
        <f aca="false">IF(P$1="P",MAX(0,P$2-$C787),IF(P$1="C",MAX(0,$C787-P$2)))</f>
        <v>29.29</v>
      </c>
      <c r="Q787" s="103" t="n">
        <f aca="false">IF(Q$1="P",MAX(0,Q$2-$C787),IF(Q$1="C",MAX(0,$C787-Q$2)))</f>
        <v>19.29</v>
      </c>
      <c r="R787" s="103" t="n">
        <f aca="false">IF(R$1="P",MAX(0,R$2-$C787),IF(R$1="C",MAX(0,$C787-R$2)))</f>
        <v>0</v>
      </c>
      <c r="S787" s="104" t="n">
        <f aca="false">A787</f>
        <v>37</v>
      </c>
      <c r="T787" s="105" t="n">
        <f aca="false">VLOOKUP($B787,Gas!$B$3:$E$2506,2)</f>
        <v>9.825</v>
      </c>
      <c r="U787" s="46" t="n">
        <f aca="false">C787/T787</f>
        <v>7.05241730279898</v>
      </c>
      <c r="V787" s="99" t="n">
        <f aca="false">VLOOKUP($B787,Gas!$B$3:$E$2506,4)</f>
        <v>0.88353298639897</v>
      </c>
    </row>
    <row r="788" customFormat="false" ht="12.75" hidden="false" customHeight="false" outlineLevel="0" collapsed="false">
      <c r="A788" s="95" t="n">
        <f aca="false">MONTH(B788)+(YEAR(B788)-1998)*12</f>
        <v>37</v>
      </c>
      <c r="B788" s="107" t="n">
        <v>36900</v>
      </c>
      <c r="C788" s="97" t="n">
        <v>54.93</v>
      </c>
      <c r="D788" s="98" t="n">
        <f aca="false">LN(C788/C787)</f>
        <v>-0.232240948284761</v>
      </c>
      <c r="E788" s="106" t="n">
        <f aca="false">STDEV(D779:D788)*SQRT(trade_day)</f>
        <v>4.86550331399462</v>
      </c>
      <c r="F788" s="97"/>
      <c r="G788" s="103" t="n">
        <f aca="false">IF(G$1="P",MAX(0,G$2-$C788),IF(G$1="C",MAX(0,$C788-G$2)))</f>
        <v>0</v>
      </c>
      <c r="H788" s="103" t="n">
        <f aca="false">IF(H$1="P",MAX(0,H$2-$C788),IF(H$1="C",MAX(0,$C788-H$2)))</f>
        <v>0</v>
      </c>
      <c r="I788" s="103" t="n">
        <f aca="false">IF(I$1="P",MAX(0,I$2-$C788),IF(I$1="C",MAX(0,$C788-I$2)))</f>
        <v>0</v>
      </c>
      <c r="J788" s="103" t="n">
        <f aca="false">IF(J$1="P",MAX(0,J$2-$C788),IF(J$1="C",MAX(0,$C788-J$2)))</f>
        <v>0</v>
      </c>
      <c r="K788" s="103" t="n">
        <f aca="false">IF(K$1="P",MAX(0,K$2-$C788),IF(K$1="C",MAX(0,$C788-K$2)))</f>
        <v>0</v>
      </c>
      <c r="L788" s="103" t="n">
        <f aca="false">IF(L$1="P",MAX(0,L$2-$C788),IF(L$1="C",MAX(0,$C788-L$2)))</f>
        <v>0</v>
      </c>
      <c r="M788" s="103" t="n">
        <f aca="false">IF(M$1="P",MAX(0,M$2-$C788),IF(M$1="C",MAX(0,$C788-M$2)))</f>
        <v>29.93</v>
      </c>
      <c r="N788" s="103" t="n">
        <f aca="false">IF(N$1="P",MAX(0,N$2-$C788),IF(N$1="C",MAX(0,$C788-N$2)))</f>
        <v>24.93</v>
      </c>
      <c r="O788" s="103" t="n">
        <f aca="false">IF(O$1="P",MAX(0,O$2-$C788),IF(O$1="C",MAX(0,$C788-O$2)))</f>
        <v>19.93</v>
      </c>
      <c r="P788" s="103" t="n">
        <f aca="false">IF(P$1="P",MAX(0,P$2-$C788),IF(P$1="C",MAX(0,$C788-P$2)))</f>
        <v>14.93</v>
      </c>
      <c r="Q788" s="103" t="n">
        <f aca="false">IF(Q$1="P",MAX(0,Q$2-$C788),IF(Q$1="C",MAX(0,$C788-Q$2)))</f>
        <v>4.93</v>
      </c>
      <c r="R788" s="103" t="n">
        <f aca="false">IF(R$1="P",MAX(0,R$2-$C788),IF(R$1="C",MAX(0,$C788-R$2)))</f>
        <v>0</v>
      </c>
      <c r="S788" s="104" t="n">
        <f aca="false">A788</f>
        <v>37</v>
      </c>
      <c r="T788" s="105" t="n">
        <f aca="false">VLOOKUP($B788,Gas!$B$3:$E$2506,2)</f>
        <v>10.34</v>
      </c>
      <c r="U788" s="46" t="n">
        <f aca="false">C788/T788</f>
        <v>5.31237911025145</v>
      </c>
      <c r="V788" s="99" t="n">
        <f aca="false">VLOOKUP($B788,Gas!$B$3:$E$2506,4)</f>
        <v>0.914229109324972</v>
      </c>
    </row>
    <row r="789" customFormat="false" ht="12.75" hidden="false" customHeight="false" outlineLevel="0" collapsed="false">
      <c r="A789" s="95" t="n">
        <f aca="false">MONTH(B789)+(YEAR(B789)-1998)*12</f>
        <v>37</v>
      </c>
      <c r="B789" s="107" t="n">
        <v>36901</v>
      </c>
      <c r="C789" s="97" t="n">
        <v>50.89</v>
      </c>
      <c r="D789" s="98" t="n">
        <f aca="false">LN(C789/C788)</f>
        <v>-0.0763932067537877</v>
      </c>
      <c r="E789" s="106" t="n">
        <f aca="false">STDEV(D780:D789)*SQRT(trade_day)</f>
        <v>4.8579233345941</v>
      </c>
      <c r="F789" s="97"/>
      <c r="G789" s="103" t="n">
        <f aca="false">IF(G$1="P",MAX(0,G$2-$C789),IF(G$1="C",MAX(0,$C789-G$2)))</f>
        <v>0</v>
      </c>
      <c r="H789" s="103" t="n">
        <f aca="false">IF(H$1="P",MAX(0,H$2-$C789),IF(H$1="C",MAX(0,$C789-H$2)))</f>
        <v>0</v>
      </c>
      <c r="I789" s="103" t="n">
        <f aca="false">IF(I$1="P",MAX(0,I$2-$C789),IF(I$1="C",MAX(0,$C789-I$2)))</f>
        <v>0</v>
      </c>
      <c r="J789" s="103" t="n">
        <f aca="false">IF(J$1="P",MAX(0,J$2-$C789),IF(J$1="C",MAX(0,$C789-J$2)))</f>
        <v>0</v>
      </c>
      <c r="K789" s="103" t="n">
        <f aca="false">IF(K$1="P",MAX(0,K$2-$C789),IF(K$1="C",MAX(0,$C789-K$2)))</f>
        <v>0</v>
      </c>
      <c r="L789" s="103" t="n">
        <f aca="false">IF(L$1="P",MAX(0,L$2-$C789),IF(L$1="C",MAX(0,$C789-L$2)))</f>
        <v>0</v>
      </c>
      <c r="M789" s="103" t="n">
        <f aca="false">IF(M$1="P",MAX(0,M$2-$C789),IF(M$1="C",MAX(0,$C789-M$2)))</f>
        <v>25.89</v>
      </c>
      <c r="N789" s="103" t="n">
        <f aca="false">IF(N$1="P",MAX(0,N$2-$C789),IF(N$1="C",MAX(0,$C789-N$2)))</f>
        <v>20.89</v>
      </c>
      <c r="O789" s="103" t="n">
        <f aca="false">IF(O$1="P",MAX(0,O$2-$C789),IF(O$1="C",MAX(0,$C789-O$2)))</f>
        <v>15.89</v>
      </c>
      <c r="P789" s="103" t="n">
        <f aca="false">IF(P$1="P",MAX(0,P$2-$C789),IF(P$1="C",MAX(0,$C789-P$2)))</f>
        <v>10.89</v>
      </c>
      <c r="Q789" s="103" t="n">
        <f aca="false">IF(Q$1="P",MAX(0,Q$2-$C789),IF(Q$1="C",MAX(0,$C789-Q$2)))</f>
        <v>0.890000000000001</v>
      </c>
      <c r="R789" s="103" t="n">
        <f aca="false">IF(R$1="P",MAX(0,R$2-$C789),IF(R$1="C",MAX(0,$C789-R$2)))</f>
        <v>0</v>
      </c>
      <c r="S789" s="104" t="n">
        <f aca="false">A789</f>
        <v>37</v>
      </c>
      <c r="T789" s="105" t="n">
        <f aca="false">VLOOKUP($B789,Gas!$B$3:$E$2506,2)</f>
        <v>9.945</v>
      </c>
      <c r="U789" s="46" t="n">
        <f aca="false">C789/T789</f>
        <v>5.11714429361488</v>
      </c>
      <c r="V789" s="99" t="n">
        <f aca="false">VLOOKUP($B789,Gas!$B$3:$E$2506,4)</f>
        <v>0.957753879009374</v>
      </c>
    </row>
    <row r="790" customFormat="false" ht="12.75" hidden="false" customHeight="false" outlineLevel="0" collapsed="false">
      <c r="A790" s="95" t="n">
        <f aca="false">MONTH(B790)+(YEAR(B790)-1998)*12</f>
        <v>37</v>
      </c>
      <c r="B790" s="107" t="n">
        <v>36902</v>
      </c>
      <c r="C790" s="97" t="n">
        <v>49.1</v>
      </c>
      <c r="D790" s="98" t="n">
        <f aca="false">LN(C790/C789)</f>
        <v>-0.0358074058002664</v>
      </c>
      <c r="E790" s="106" t="n">
        <f aca="false">STDEV(D781:D790)*SQRT(trade_day)</f>
        <v>4.35821589860322</v>
      </c>
      <c r="F790" s="97"/>
      <c r="G790" s="103" t="n">
        <f aca="false">IF(G$1="P",MAX(0,G$2-$C790),IF(G$1="C",MAX(0,$C790-G$2)))</f>
        <v>0</v>
      </c>
      <c r="H790" s="103" t="n">
        <f aca="false">IF(H$1="P",MAX(0,H$2-$C790),IF(H$1="C",MAX(0,$C790-H$2)))</f>
        <v>0</v>
      </c>
      <c r="I790" s="103" t="n">
        <f aca="false">IF(I$1="P",MAX(0,I$2-$C790),IF(I$1="C",MAX(0,$C790-I$2)))</f>
        <v>0</v>
      </c>
      <c r="J790" s="103" t="n">
        <f aca="false">IF(J$1="P",MAX(0,J$2-$C790),IF(J$1="C",MAX(0,$C790-J$2)))</f>
        <v>0</v>
      </c>
      <c r="K790" s="103" t="n">
        <f aca="false">IF(K$1="P",MAX(0,K$2-$C790),IF(K$1="C",MAX(0,$C790-K$2)))</f>
        <v>0</v>
      </c>
      <c r="L790" s="103" t="n">
        <f aca="false">IF(L$1="P",MAX(0,L$2-$C790),IF(L$1="C",MAX(0,$C790-L$2)))</f>
        <v>0.899999999999999</v>
      </c>
      <c r="M790" s="103" t="n">
        <f aca="false">IF(M$1="P",MAX(0,M$2-$C790),IF(M$1="C",MAX(0,$C790-M$2)))</f>
        <v>24.1</v>
      </c>
      <c r="N790" s="103" t="n">
        <f aca="false">IF(N$1="P",MAX(0,N$2-$C790),IF(N$1="C",MAX(0,$C790-N$2)))</f>
        <v>19.1</v>
      </c>
      <c r="O790" s="103" t="n">
        <f aca="false">IF(O$1="P",MAX(0,O$2-$C790),IF(O$1="C",MAX(0,$C790-O$2)))</f>
        <v>14.1</v>
      </c>
      <c r="P790" s="103" t="n">
        <f aca="false">IF(P$1="P",MAX(0,P$2-$C790),IF(P$1="C",MAX(0,$C790-P$2)))</f>
        <v>9.1</v>
      </c>
      <c r="Q790" s="103" t="n">
        <f aca="false">IF(Q$1="P",MAX(0,Q$2-$C790),IF(Q$1="C",MAX(0,$C790-Q$2)))</f>
        <v>0</v>
      </c>
      <c r="R790" s="103" t="n">
        <f aca="false">IF(R$1="P",MAX(0,R$2-$C790),IF(R$1="C",MAX(0,$C790-R$2)))</f>
        <v>0</v>
      </c>
      <c r="S790" s="104" t="n">
        <f aca="false">A790</f>
        <v>37</v>
      </c>
      <c r="T790" s="105" t="n">
        <f aca="false">VLOOKUP($B790,Gas!$B$3:$E$2506,2)</f>
        <v>9.9</v>
      </c>
      <c r="U790" s="46" t="n">
        <f aca="false">C790/T790</f>
        <v>4.95959595959596</v>
      </c>
      <c r="V790" s="99" t="n">
        <f aca="false">VLOOKUP($B790,Gas!$B$3:$E$2506,4)</f>
        <v>0.705749707907067</v>
      </c>
    </row>
    <row r="791" customFormat="false" ht="12.75" hidden="false" customHeight="false" outlineLevel="0" collapsed="false">
      <c r="A791" s="95" t="n">
        <f aca="false">MONTH(B791)+(YEAR(B791)-1998)*12</f>
        <v>37</v>
      </c>
      <c r="B791" s="107" t="n">
        <v>36903</v>
      </c>
      <c r="C791" s="97" t="n">
        <v>45.48</v>
      </c>
      <c r="D791" s="98" t="n">
        <f aca="false">LN(C791/C790)</f>
        <v>-0.0765863659181397</v>
      </c>
      <c r="E791" s="106" t="n">
        <f aca="false">STDEV(D782:D791)*SQRT(trade_day)</f>
        <v>4.12956707532158</v>
      </c>
      <c r="F791" s="97"/>
      <c r="G791" s="103" t="n">
        <f aca="false">IF(G$1="P",MAX(0,G$2-$C791),IF(G$1="C",MAX(0,$C791-G$2)))</f>
        <v>0</v>
      </c>
      <c r="H791" s="103" t="n">
        <f aca="false">IF(H$1="P",MAX(0,H$2-$C791),IF(H$1="C",MAX(0,$C791-H$2)))</f>
        <v>0</v>
      </c>
      <c r="I791" s="103" t="n">
        <f aca="false">IF(I$1="P",MAX(0,I$2-$C791),IF(I$1="C",MAX(0,$C791-I$2)))</f>
        <v>0</v>
      </c>
      <c r="J791" s="103" t="n">
        <f aca="false">IF(J$1="P",MAX(0,J$2-$C791),IF(J$1="C",MAX(0,$C791-J$2)))</f>
        <v>0</v>
      </c>
      <c r="K791" s="103" t="n">
        <f aca="false">IF(K$1="P",MAX(0,K$2-$C791),IF(K$1="C",MAX(0,$C791-K$2)))</f>
        <v>0</v>
      </c>
      <c r="L791" s="103" t="n">
        <f aca="false">IF(L$1="P",MAX(0,L$2-$C791),IF(L$1="C",MAX(0,$C791-L$2)))</f>
        <v>4.52</v>
      </c>
      <c r="M791" s="103" t="n">
        <f aca="false">IF(M$1="P",MAX(0,M$2-$C791),IF(M$1="C",MAX(0,$C791-M$2)))</f>
        <v>20.48</v>
      </c>
      <c r="N791" s="103" t="n">
        <f aca="false">IF(N$1="P",MAX(0,N$2-$C791),IF(N$1="C",MAX(0,$C791-N$2)))</f>
        <v>15.48</v>
      </c>
      <c r="O791" s="103" t="n">
        <f aca="false">IF(O$1="P",MAX(0,O$2-$C791),IF(O$1="C",MAX(0,$C791-O$2)))</f>
        <v>10.48</v>
      </c>
      <c r="P791" s="103" t="n">
        <f aca="false">IF(P$1="P",MAX(0,P$2-$C791),IF(P$1="C",MAX(0,$C791-P$2)))</f>
        <v>5.48</v>
      </c>
      <c r="Q791" s="103" t="n">
        <f aca="false">IF(Q$1="P",MAX(0,Q$2-$C791),IF(Q$1="C",MAX(0,$C791-Q$2)))</f>
        <v>0</v>
      </c>
      <c r="R791" s="103" t="n">
        <f aca="false">IF(R$1="P",MAX(0,R$2-$C791),IF(R$1="C",MAX(0,$C791-R$2)))</f>
        <v>0</v>
      </c>
      <c r="S791" s="104" t="n">
        <f aca="false">A791</f>
        <v>37</v>
      </c>
      <c r="T791" s="105" t="n">
        <f aca="false">VLOOKUP($B791,Gas!$B$3:$E$2506,2)</f>
        <v>8.975</v>
      </c>
      <c r="U791" s="46" t="n">
        <f aca="false">C791/T791</f>
        <v>5.06740947075209</v>
      </c>
      <c r="V791" s="99" t="n">
        <f aca="false">VLOOKUP($B791,Gas!$B$3:$E$2506,4)</f>
        <v>0.89453919818259</v>
      </c>
    </row>
    <row r="792" customFormat="false" ht="12.75" hidden="false" customHeight="false" outlineLevel="0" collapsed="false">
      <c r="A792" s="95" t="n">
        <f aca="false">MONTH(B792)+(YEAR(B792)-1998)*12</f>
        <v>37</v>
      </c>
      <c r="B792" s="107" t="n">
        <v>36907</v>
      </c>
      <c r="C792" s="97" t="n">
        <v>37.54</v>
      </c>
      <c r="D792" s="98" t="n">
        <f aca="false">LN(C792/C791)</f>
        <v>-0.191865637723973</v>
      </c>
      <c r="E792" s="106" t="n">
        <f aca="false">STDEV(D783:D792)*SQRT(trade_day)</f>
        <v>4.22525662599178</v>
      </c>
      <c r="F792" s="97"/>
      <c r="G792" s="103" t="n">
        <f aca="false">IF(G$1="P",MAX(0,G$2-$C792),IF(G$1="C",MAX(0,$C792-G$2)))</f>
        <v>0</v>
      </c>
      <c r="H792" s="103" t="n">
        <f aca="false">IF(H$1="P",MAX(0,H$2-$C792),IF(H$1="C",MAX(0,$C792-H$2)))</f>
        <v>0</v>
      </c>
      <c r="I792" s="103" t="n">
        <f aca="false">IF(I$1="P",MAX(0,I$2-$C792),IF(I$1="C",MAX(0,$C792-I$2)))</f>
        <v>0</v>
      </c>
      <c r="J792" s="103" t="n">
        <f aca="false">IF(J$1="P",MAX(0,J$2-$C792),IF(J$1="C",MAX(0,$C792-J$2)))</f>
        <v>0</v>
      </c>
      <c r="K792" s="103" t="n">
        <f aca="false">IF(K$1="P",MAX(0,K$2-$C792),IF(K$1="C",MAX(0,$C792-K$2)))</f>
        <v>2.46</v>
      </c>
      <c r="L792" s="103" t="n">
        <f aca="false">IF(L$1="P",MAX(0,L$2-$C792),IF(L$1="C",MAX(0,$C792-L$2)))</f>
        <v>12.46</v>
      </c>
      <c r="M792" s="103" t="n">
        <f aca="false">IF(M$1="P",MAX(0,M$2-$C792),IF(M$1="C",MAX(0,$C792-M$2)))</f>
        <v>12.54</v>
      </c>
      <c r="N792" s="103" t="n">
        <f aca="false">IF(N$1="P",MAX(0,N$2-$C792),IF(N$1="C",MAX(0,$C792-N$2)))</f>
        <v>7.54</v>
      </c>
      <c r="O792" s="103" t="n">
        <f aca="false">IF(O$1="P",MAX(0,O$2-$C792),IF(O$1="C",MAX(0,$C792-O$2)))</f>
        <v>2.54</v>
      </c>
      <c r="P792" s="103" t="n">
        <f aca="false">IF(P$1="P",MAX(0,P$2-$C792),IF(P$1="C",MAX(0,$C792-P$2)))</f>
        <v>0</v>
      </c>
      <c r="Q792" s="103" t="n">
        <f aca="false">IF(Q$1="P",MAX(0,Q$2-$C792),IF(Q$1="C",MAX(0,$C792-Q$2)))</f>
        <v>0</v>
      </c>
      <c r="R792" s="103" t="n">
        <f aca="false">IF(R$1="P",MAX(0,R$2-$C792),IF(R$1="C",MAX(0,$C792-R$2)))</f>
        <v>0</v>
      </c>
      <c r="S792" s="104" t="n">
        <f aca="false">A792</f>
        <v>37</v>
      </c>
      <c r="T792" s="105" t="n">
        <f aca="false">VLOOKUP($B792,Gas!$B$3:$E$2506,2)</f>
        <v>8.76</v>
      </c>
      <c r="U792" s="46" t="n">
        <f aca="false">C792/T792</f>
        <v>4.28538812785388</v>
      </c>
      <c r="V792" s="99" t="n">
        <f aca="false">VLOOKUP($B792,Gas!$B$3:$E$2506,4)</f>
        <v>0.727254688442084</v>
      </c>
    </row>
    <row r="793" customFormat="false" ht="12.75" hidden="false" customHeight="false" outlineLevel="0" collapsed="false">
      <c r="A793" s="95" t="n">
        <f aca="false">MONTH(B793)+(YEAR(B793)-1998)*12</f>
        <v>37</v>
      </c>
      <c r="B793" s="107" t="n">
        <v>36908</v>
      </c>
      <c r="C793" s="97" t="n">
        <v>40.49</v>
      </c>
      <c r="D793" s="98" t="n">
        <f aca="false">LN(C793/C792)</f>
        <v>0.075647998885707</v>
      </c>
      <c r="E793" s="106" t="n">
        <f aca="false">STDEV(D784:D793)*SQRT(trade_day)</f>
        <v>2.29776122402151</v>
      </c>
      <c r="F793" s="97"/>
      <c r="G793" s="103" t="n">
        <f aca="false">IF(G$1="P",MAX(0,G$2-$C793),IF(G$1="C",MAX(0,$C793-G$2)))</f>
        <v>0</v>
      </c>
      <c r="H793" s="103" t="n">
        <f aca="false">IF(H$1="P",MAX(0,H$2-$C793),IF(H$1="C",MAX(0,$C793-H$2)))</f>
        <v>0</v>
      </c>
      <c r="I793" s="103" t="n">
        <f aca="false">IF(I$1="P",MAX(0,I$2-$C793),IF(I$1="C",MAX(0,$C793-I$2)))</f>
        <v>0</v>
      </c>
      <c r="J793" s="103" t="n">
        <f aca="false">IF(J$1="P",MAX(0,J$2-$C793),IF(J$1="C",MAX(0,$C793-J$2)))</f>
        <v>0</v>
      </c>
      <c r="K793" s="103" t="n">
        <f aca="false">IF(K$1="P",MAX(0,K$2-$C793),IF(K$1="C",MAX(0,$C793-K$2)))</f>
        <v>0</v>
      </c>
      <c r="L793" s="103" t="n">
        <f aca="false">IF(L$1="P",MAX(0,L$2-$C793),IF(L$1="C",MAX(0,$C793-L$2)))</f>
        <v>9.51</v>
      </c>
      <c r="M793" s="103" t="n">
        <f aca="false">IF(M$1="P",MAX(0,M$2-$C793),IF(M$1="C",MAX(0,$C793-M$2)))</f>
        <v>15.49</v>
      </c>
      <c r="N793" s="103" t="n">
        <f aca="false">IF(N$1="P",MAX(0,N$2-$C793),IF(N$1="C",MAX(0,$C793-N$2)))</f>
        <v>10.49</v>
      </c>
      <c r="O793" s="103" t="n">
        <f aca="false">IF(O$1="P",MAX(0,O$2-$C793),IF(O$1="C",MAX(0,$C793-O$2)))</f>
        <v>5.49</v>
      </c>
      <c r="P793" s="103" t="n">
        <f aca="false">IF(P$1="P",MAX(0,P$2-$C793),IF(P$1="C",MAX(0,$C793-P$2)))</f>
        <v>0.490000000000002</v>
      </c>
      <c r="Q793" s="103" t="n">
        <f aca="false">IF(Q$1="P",MAX(0,Q$2-$C793),IF(Q$1="C",MAX(0,$C793-Q$2)))</f>
        <v>0</v>
      </c>
      <c r="R793" s="103" t="n">
        <f aca="false">IF(R$1="P",MAX(0,R$2-$C793),IF(R$1="C",MAX(0,$C793-R$2)))</f>
        <v>0</v>
      </c>
      <c r="S793" s="104" t="n">
        <f aca="false">A793</f>
        <v>37</v>
      </c>
      <c r="T793" s="105" t="n">
        <f aca="false">VLOOKUP($B793,Gas!$B$3:$E$2506,2)</f>
        <v>8.19</v>
      </c>
      <c r="U793" s="46" t="n">
        <f aca="false">C793/T793</f>
        <v>4.94383394383394</v>
      </c>
      <c r="V793" s="99" t="n">
        <f aca="false">VLOOKUP($B793,Gas!$B$3:$E$2506,4)</f>
        <v>0.794679776343315</v>
      </c>
    </row>
    <row r="794" customFormat="false" ht="12.75" hidden="false" customHeight="false" outlineLevel="0" collapsed="false">
      <c r="A794" s="95" t="n">
        <f aca="false">MONTH(B794)+(YEAR(B794)-1998)*12</f>
        <v>37</v>
      </c>
      <c r="B794" s="107" t="n">
        <v>36909</v>
      </c>
      <c r="C794" s="97" t="n">
        <v>40.61</v>
      </c>
      <c r="D794" s="98" t="n">
        <f aca="false">LN(C794/C793)</f>
        <v>0.00295931165413663</v>
      </c>
      <c r="E794" s="106" t="n">
        <f aca="false">STDEV(D785:D794)*SQRT(trade_day)</f>
        <v>1.87839373150668</v>
      </c>
      <c r="F794" s="97"/>
      <c r="G794" s="103" t="n">
        <f aca="false">IF(G$1="P",MAX(0,G$2-$C794),IF(G$1="C",MAX(0,$C794-G$2)))</f>
        <v>0</v>
      </c>
      <c r="H794" s="103" t="n">
        <f aca="false">IF(H$1="P",MAX(0,H$2-$C794),IF(H$1="C",MAX(0,$C794-H$2)))</f>
        <v>0</v>
      </c>
      <c r="I794" s="103" t="n">
        <f aca="false">IF(I$1="P",MAX(0,I$2-$C794),IF(I$1="C",MAX(0,$C794-I$2)))</f>
        <v>0</v>
      </c>
      <c r="J794" s="103" t="n">
        <f aca="false">IF(J$1="P",MAX(0,J$2-$C794),IF(J$1="C",MAX(0,$C794-J$2)))</f>
        <v>0</v>
      </c>
      <c r="K794" s="103" t="n">
        <f aca="false">IF(K$1="P",MAX(0,K$2-$C794),IF(K$1="C",MAX(0,$C794-K$2)))</f>
        <v>0</v>
      </c>
      <c r="L794" s="103" t="n">
        <f aca="false">IF(L$1="P",MAX(0,L$2-$C794),IF(L$1="C",MAX(0,$C794-L$2)))</f>
        <v>9.39</v>
      </c>
      <c r="M794" s="103" t="n">
        <f aca="false">IF(M$1="P",MAX(0,M$2-$C794),IF(M$1="C",MAX(0,$C794-M$2)))</f>
        <v>15.61</v>
      </c>
      <c r="N794" s="103" t="n">
        <f aca="false">IF(N$1="P",MAX(0,N$2-$C794),IF(N$1="C",MAX(0,$C794-N$2)))</f>
        <v>10.61</v>
      </c>
      <c r="O794" s="103" t="n">
        <f aca="false">IF(O$1="P",MAX(0,O$2-$C794),IF(O$1="C",MAX(0,$C794-O$2)))</f>
        <v>5.61</v>
      </c>
      <c r="P794" s="103" t="n">
        <f aca="false">IF(P$1="P",MAX(0,P$2-$C794),IF(P$1="C",MAX(0,$C794-P$2)))</f>
        <v>0.609999999999999</v>
      </c>
      <c r="Q794" s="103" t="n">
        <f aca="false">IF(Q$1="P",MAX(0,Q$2-$C794),IF(Q$1="C",MAX(0,$C794-Q$2)))</f>
        <v>0</v>
      </c>
      <c r="R794" s="103" t="n">
        <f aca="false">IF(R$1="P",MAX(0,R$2-$C794),IF(R$1="C",MAX(0,$C794-R$2)))</f>
        <v>0</v>
      </c>
      <c r="S794" s="104" t="n">
        <f aca="false">A794</f>
        <v>37</v>
      </c>
      <c r="T794" s="105" t="n">
        <f aca="false">VLOOKUP($B794,Gas!$B$3:$E$2506,2)</f>
        <v>7.86</v>
      </c>
      <c r="U794" s="46" t="n">
        <f aca="false">C794/T794</f>
        <v>5.16666666666667</v>
      </c>
      <c r="V794" s="99" t="n">
        <f aca="false">VLOOKUP($B794,Gas!$B$3:$E$2506,4)</f>
        <v>0.795321052110128</v>
      </c>
    </row>
    <row r="795" customFormat="false" ht="12.75" hidden="false" customHeight="false" outlineLevel="0" collapsed="false">
      <c r="A795" s="95" t="n">
        <f aca="false">MONTH(B795)+(YEAR(B795)-1998)*12</f>
        <v>37</v>
      </c>
      <c r="B795" s="107" t="n">
        <v>36910</v>
      </c>
      <c r="C795" s="97" t="n">
        <v>43.73</v>
      </c>
      <c r="D795" s="98" t="n">
        <f aca="false">LN(C795/C794)</f>
        <v>0.0740200237266228</v>
      </c>
      <c r="E795" s="106" t="n">
        <f aca="false">STDEV(D786:D795)*SQRT(trade_day)</f>
        <v>1.96998186876583</v>
      </c>
      <c r="F795" s="97"/>
      <c r="G795" s="103" t="n">
        <f aca="false">IF(G$1="P",MAX(0,G$2-$C795),IF(G$1="C",MAX(0,$C795-G$2)))</f>
        <v>0</v>
      </c>
      <c r="H795" s="103" t="n">
        <f aca="false">IF(H$1="P",MAX(0,H$2-$C795),IF(H$1="C",MAX(0,$C795-H$2)))</f>
        <v>0</v>
      </c>
      <c r="I795" s="103" t="n">
        <f aca="false">IF(I$1="P",MAX(0,I$2-$C795),IF(I$1="C",MAX(0,$C795-I$2)))</f>
        <v>0</v>
      </c>
      <c r="J795" s="103" t="n">
        <f aca="false">IF(J$1="P",MAX(0,J$2-$C795),IF(J$1="C",MAX(0,$C795-J$2)))</f>
        <v>0</v>
      </c>
      <c r="K795" s="103" t="n">
        <f aca="false">IF(K$1="P",MAX(0,K$2-$C795),IF(K$1="C",MAX(0,$C795-K$2)))</f>
        <v>0</v>
      </c>
      <c r="L795" s="103" t="n">
        <f aca="false">IF(L$1="P",MAX(0,L$2-$C795),IF(L$1="C",MAX(0,$C795-L$2)))</f>
        <v>6.27</v>
      </c>
      <c r="M795" s="103" t="n">
        <f aca="false">IF(M$1="P",MAX(0,M$2-$C795),IF(M$1="C",MAX(0,$C795-M$2)))</f>
        <v>18.73</v>
      </c>
      <c r="N795" s="103" t="n">
        <f aca="false">IF(N$1="P",MAX(0,N$2-$C795),IF(N$1="C",MAX(0,$C795-N$2)))</f>
        <v>13.73</v>
      </c>
      <c r="O795" s="103" t="n">
        <f aca="false">IF(O$1="P",MAX(0,O$2-$C795),IF(O$1="C",MAX(0,$C795-O$2)))</f>
        <v>8.73</v>
      </c>
      <c r="P795" s="103" t="n">
        <f aca="false">IF(P$1="P",MAX(0,P$2-$C795),IF(P$1="C",MAX(0,$C795-P$2)))</f>
        <v>3.73</v>
      </c>
      <c r="Q795" s="103" t="n">
        <f aca="false">IF(Q$1="P",MAX(0,Q$2-$C795),IF(Q$1="C",MAX(0,$C795-Q$2)))</f>
        <v>0</v>
      </c>
      <c r="R795" s="103" t="n">
        <f aca="false">IF(R$1="P",MAX(0,R$2-$C795),IF(R$1="C",MAX(0,$C795-R$2)))</f>
        <v>0</v>
      </c>
      <c r="S795" s="104" t="n">
        <f aca="false">A795</f>
        <v>37</v>
      </c>
      <c r="T795" s="105" t="n">
        <f aca="false">VLOOKUP($B795,Gas!$B$3:$E$2506,2)</f>
        <v>7.065</v>
      </c>
      <c r="U795" s="46" t="n">
        <f aca="false">C795/T795</f>
        <v>6.18966737438075</v>
      </c>
      <c r="V795" s="99" t="n">
        <f aca="false">VLOOKUP($B795,Gas!$B$3:$E$2506,4)</f>
        <v>0.775542693955322</v>
      </c>
    </row>
    <row r="796" customFormat="false" ht="12.75" hidden="false" customHeight="false" outlineLevel="0" collapsed="false">
      <c r="A796" s="95" t="n">
        <f aca="false">MONTH(B796)+(YEAR(B796)-1998)*12</f>
        <v>37</v>
      </c>
      <c r="B796" s="107" t="n">
        <v>36913</v>
      </c>
      <c r="C796" s="97" t="n">
        <v>52.16</v>
      </c>
      <c r="D796" s="98" t="n">
        <f aca="false">LN(C796/C795)</f>
        <v>0.176281552193568</v>
      </c>
      <c r="E796" s="106" t="n">
        <f aca="false">STDEV(D787:D796)*SQRT(trade_day)</f>
        <v>2.17264947091196</v>
      </c>
      <c r="F796" s="97"/>
      <c r="G796" s="103" t="n">
        <f aca="false">IF(G$1="P",MAX(0,G$2-$C796),IF(G$1="C",MAX(0,$C796-G$2)))</f>
        <v>0</v>
      </c>
      <c r="H796" s="103" t="n">
        <f aca="false">IF(H$1="P",MAX(0,H$2-$C796),IF(H$1="C",MAX(0,$C796-H$2)))</f>
        <v>0</v>
      </c>
      <c r="I796" s="103" t="n">
        <f aca="false">IF(I$1="P",MAX(0,I$2-$C796),IF(I$1="C",MAX(0,$C796-I$2)))</f>
        <v>0</v>
      </c>
      <c r="J796" s="103" t="n">
        <f aca="false">IF(J$1="P",MAX(0,J$2-$C796),IF(J$1="C",MAX(0,$C796-J$2)))</f>
        <v>0</v>
      </c>
      <c r="K796" s="103" t="n">
        <f aca="false">IF(K$1="P",MAX(0,K$2-$C796),IF(K$1="C",MAX(0,$C796-K$2)))</f>
        <v>0</v>
      </c>
      <c r="L796" s="103" t="n">
        <f aca="false">IF(L$1="P",MAX(0,L$2-$C796),IF(L$1="C",MAX(0,$C796-L$2)))</f>
        <v>0</v>
      </c>
      <c r="M796" s="103" t="n">
        <f aca="false">IF(M$1="P",MAX(0,M$2-$C796),IF(M$1="C",MAX(0,$C796-M$2)))</f>
        <v>27.16</v>
      </c>
      <c r="N796" s="103" t="n">
        <f aca="false">IF(N$1="P",MAX(0,N$2-$C796),IF(N$1="C",MAX(0,$C796-N$2)))</f>
        <v>22.16</v>
      </c>
      <c r="O796" s="103" t="n">
        <f aca="false">IF(O$1="P",MAX(0,O$2-$C796),IF(O$1="C",MAX(0,$C796-O$2)))</f>
        <v>17.16</v>
      </c>
      <c r="P796" s="103" t="n">
        <f aca="false">IF(P$1="P",MAX(0,P$2-$C796),IF(P$1="C",MAX(0,$C796-P$2)))</f>
        <v>12.16</v>
      </c>
      <c r="Q796" s="103" t="n">
        <f aca="false">IF(Q$1="P",MAX(0,Q$2-$C796),IF(Q$1="C",MAX(0,$C796-Q$2)))</f>
        <v>2.16</v>
      </c>
      <c r="R796" s="103" t="n">
        <f aca="false">IF(R$1="P",MAX(0,R$2-$C796),IF(R$1="C",MAX(0,$C796-R$2)))</f>
        <v>0</v>
      </c>
      <c r="S796" s="104" t="n">
        <f aca="false">A796</f>
        <v>37</v>
      </c>
      <c r="T796" s="105" t="n">
        <f aca="false">VLOOKUP($B796,Gas!$B$3:$E$2506,2)</f>
        <v>7.575</v>
      </c>
      <c r="U796" s="46" t="n">
        <f aca="false">C796/T796</f>
        <v>6.88580858085809</v>
      </c>
      <c r="V796" s="99" t="n">
        <f aca="false">VLOOKUP($B796,Gas!$B$3:$E$2506,4)</f>
        <v>0.90419078292582</v>
      </c>
    </row>
    <row r="797" customFormat="false" ht="12.75" hidden="false" customHeight="false" outlineLevel="0" collapsed="false">
      <c r="A797" s="95" t="n">
        <f aca="false">MONTH(B797)+(YEAR(B797)-1998)*12</f>
        <v>37</v>
      </c>
      <c r="B797" s="107" t="n">
        <v>36914</v>
      </c>
      <c r="C797" s="97" t="n">
        <v>49.18</v>
      </c>
      <c r="D797" s="98" t="n">
        <f aca="false">LN(C797/C796)</f>
        <v>-0.058828880830351</v>
      </c>
      <c r="E797" s="106" t="n">
        <f aca="false">STDEV(D788:D797)*SQRT(trade_day)</f>
        <v>1.95594602867995</v>
      </c>
      <c r="F797" s="97"/>
      <c r="G797" s="103" t="n">
        <f aca="false">IF(G$1="P",MAX(0,G$2-$C797),IF(G$1="C",MAX(0,$C797-G$2)))</f>
        <v>0</v>
      </c>
      <c r="H797" s="103" t="n">
        <f aca="false">IF(H$1="P",MAX(0,H$2-$C797),IF(H$1="C",MAX(0,$C797-H$2)))</f>
        <v>0</v>
      </c>
      <c r="I797" s="103" t="n">
        <f aca="false">IF(I$1="P",MAX(0,I$2-$C797),IF(I$1="C",MAX(0,$C797-I$2)))</f>
        <v>0</v>
      </c>
      <c r="J797" s="103" t="n">
        <f aca="false">IF(J$1="P",MAX(0,J$2-$C797),IF(J$1="C",MAX(0,$C797-J$2)))</f>
        <v>0</v>
      </c>
      <c r="K797" s="103" t="n">
        <f aca="false">IF(K$1="P",MAX(0,K$2-$C797),IF(K$1="C",MAX(0,$C797-K$2)))</f>
        <v>0</v>
      </c>
      <c r="L797" s="103" t="n">
        <f aca="false">IF(L$1="P",MAX(0,L$2-$C797),IF(L$1="C",MAX(0,$C797-L$2)))</f>
        <v>0.82</v>
      </c>
      <c r="M797" s="103" t="n">
        <f aca="false">IF(M$1="P",MAX(0,M$2-$C797),IF(M$1="C",MAX(0,$C797-M$2)))</f>
        <v>24.18</v>
      </c>
      <c r="N797" s="103" t="n">
        <f aca="false">IF(N$1="P",MAX(0,N$2-$C797),IF(N$1="C",MAX(0,$C797-N$2)))</f>
        <v>19.18</v>
      </c>
      <c r="O797" s="103" t="n">
        <f aca="false">IF(O$1="P",MAX(0,O$2-$C797),IF(O$1="C",MAX(0,$C797-O$2)))</f>
        <v>14.18</v>
      </c>
      <c r="P797" s="103" t="n">
        <f aca="false">IF(P$1="P",MAX(0,P$2-$C797),IF(P$1="C",MAX(0,$C797-P$2)))</f>
        <v>9.18</v>
      </c>
      <c r="Q797" s="103" t="n">
        <f aca="false">IF(Q$1="P",MAX(0,Q$2-$C797),IF(Q$1="C",MAX(0,$C797-Q$2)))</f>
        <v>0</v>
      </c>
      <c r="R797" s="103" t="n">
        <f aca="false">IF(R$1="P",MAX(0,R$2-$C797),IF(R$1="C",MAX(0,$C797-R$2)))</f>
        <v>0</v>
      </c>
      <c r="S797" s="104" t="n">
        <f aca="false">A797</f>
        <v>37</v>
      </c>
      <c r="T797" s="105" t="n">
        <f aca="false">VLOOKUP($B797,Gas!$B$3:$E$2506,2)</f>
        <v>7.675</v>
      </c>
      <c r="U797" s="46" t="n">
        <f aca="false">C797/T797</f>
        <v>6.40781758957655</v>
      </c>
      <c r="V797" s="99" t="n">
        <f aca="false">VLOOKUP($B797,Gas!$B$3:$E$2506,4)</f>
        <v>0.920013940629682</v>
      </c>
    </row>
    <row r="798" customFormat="false" ht="12.75" hidden="false" customHeight="false" outlineLevel="0" collapsed="false">
      <c r="A798" s="95" t="n">
        <f aca="false">MONTH(B798)+(YEAR(B798)-1998)*12</f>
        <v>37</v>
      </c>
      <c r="B798" s="107" t="n">
        <v>36915</v>
      </c>
      <c r="C798" s="97" t="n">
        <v>46.98</v>
      </c>
      <c r="D798" s="98" t="n">
        <f aca="false">LN(C798/C797)</f>
        <v>-0.0457650575572798</v>
      </c>
      <c r="E798" s="106" t="n">
        <f aca="false">STDEV(D789:D798)*SQRT(trade_day)</f>
        <v>1.62611196668211</v>
      </c>
      <c r="F798" s="97"/>
      <c r="G798" s="103" t="n">
        <f aca="false">IF(G$1="P",MAX(0,G$2-$C798),IF(G$1="C",MAX(0,$C798-G$2)))</f>
        <v>0</v>
      </c>
      <c r="H798" s="103" t="n">
        <f aca="false">IF(H$1="P",MAX(0,H$2-$C798),IF(H$1="C",MAX(0,$C798-H$2)))</f>
        <v>0</v>
      </c>
      <c r="I798" s="103" t="n">
        <f aca="false">IF(I$1="P",MAX(0,I$2-$C798),IF(I$1="C",MAX(0,$C798-I$2)))</f>
        <v>0</v>
      </c>
      <c r="J798" s="103" t="n">
        <f aca="false">IF(J$1="P",MAX(0,J$2-$C798),IF(J$1="C",MAX(0,$C798-J$2)))</f>
        <v>0</v>
      </c>
      <c r="K798" s="103" t="n">
        <f aca="false">IF(K$1="P",MAX(0,K$2-$C798),IF(K$1="C",MAX(0,$C798-K$2)))</f>
        <v>0</v>
      </c>
      <c r="L798" s="103" t="n">
        <f aca="false">IF(L$1="P",MAX(0,L$2-$C798),IF(L$1="C",MAX(0,$C798-L$2)))</f>
        <v>3.02</v>
      </c>
      <c r="M798" s="103" t="n">
        <f aca="false">IF(M$1="P",MAX(0,M$2-$C798),IF(M$1="C",MAX(0,$C798-M$2)))</f>
        <v>21.98</v>
      </c>
      <c r="N798" s="103" t="n">
        <f aca="false">IF(N$1="P",MAX(0,N$2-$C798),IF(N$1="C",MAX(0,$C798-N$2)))</f>
        <v>16.98</v>
      </c>
      <c r="O798" s="103" t="n">
        <f aca="false">IF(O$1="P",MAX(0,O$2-$C798),IF(O$1="C",MAX(0,$C798-O$2)))</f>
        <v>11.98</v>
      </c>
      <c r="P798" s="103" t="n">
        <f aca="false">IF(P$1="P",MAX(0,P$2-$C798),IF(P$1="C",MAX(0,$C798-P$2)))</f>
        <v>6.98</v>
      </c>
      <c r="Q798" s="103" t="n">
        <f aca="false">IF(Q$1="P",MAX(0,Q$2-$C798),IF(Q$1="C",MAX(0,$C798-Q$2)))</f>
        <v>0</v>
      </c>
      <c r="R798" s="103" t="n">
        <f aca="false">IF(R$1="P",MAX(0,R$2-$C798),IF(R$1="C",MAX(0,$C798-R$2)))</f>
        <v>0</v>
      </c>
      <c r="S798" s="104" t="n">
        <f aca="false">A798</f>
        <v>37</v>
      </c>
      <c r="T798" s="105" t="n">
        <f aca="false">VLOOKUP($B798,Gas!$B$3:$E$2506,2)</f>
        <v>7.065</v>
      </c>
      <c r="U798" s="46" t="n">
        <f aca="false">C798/T798</f>
        <v>6.64968152866242</v>
      </c>
      <c r="V798" s="99" t="n">
        <f aca="false">VLOOKUP($B798,Gas!$B$3:$E$2506,4)</f>
        <v>1.00396001553832</v>
      </c>
    </row>
    <row r="799" customFormat="false" ht="12.75" hidden="false" customHeight="false" outlineLevel="0" collapsed="false">
      <c r="A799" s="95" t="n">
        <f aca="false">MONTH(B799)+(YEAR(B799)-1998)*12</f>
        <v>37</v>
      </c>
      <c r="B799" s="107" t="n">
        <v>36916</v>
      </c>
      <c r="C799" s="113" t="n">
        <v>52</v>
      </c>
      <c r="D799" s="98" t="n">
        <f aca="false">LN(C799/C798)</f>
        <v>0.101521739350661</v>
      </c>
      <c r="E799" s="106" t="n">
        <f aca="false">STDEV(D790:D799)*SQRT(trade_day)</f>
        <v>1.68375386572443</v>
      </c>
      <c r="F799" s="97"/>
      <c r="G799" s="103" t="n">
        <f aca="false">IF(G$1="P",MAX(0,G$2-$C799),IF(G$1="C",MAX(0,$C799-G$2)))</f>
        <v>0</v>
      </c>
      <c r="H799" s="103" t="n">
        <f aca="false">IF(H$1="P",MAX(0,H$2-$C799),IF(H$1="C",MAX(0,$C799-H$2)))</f>
        <v>0</v>
      </c>
      <c r="I799" s="103" t="n">
        <f aca="false">IF(I$1="P",MAX(0,I$2-$C799),IF(I$1="C",MAX(0,$C799-I$2)))</f>
        <v>0</v>
      </c>
      <c r="J799" s="103" t="n">
        <f aca="false">IF(J$1="P",MAX(0,J$2-$C799),IF(J$1="C",MAX(0,$C799-J$2)))</f>
        <v>0</v>
      </c>
      <c r="K799" s="103" t="n">
        <f aca="false">IF(K$1="P",MAX(0,K$2-$C799),IF(K$1="C",MAX(0,$C799-K$2)))</f>
        <v>0</v>
      </c>
      <c r="L799" s="103" t="n">
        <f aca="false">IF(L$1="P",MAX(0,L$2-$C799),IF(L$1="C",MAX(0,$C799-L$2)))</f>
        <v>0</v>
      </c>
      <c r="M799" s="103" t="n">
        <f aca="false">IF(M$1="P",MAX(0,M$2-$C799),IF(M$1="C",MAX(0,$C799-M$2)))</f>
        <v>27</v>
      </c>
      <c r="N799" s="103" t="n">
        <f aca="false">IF(N$1="P",MAX(0,N$2-$C799),IF(N$1="C",MAX(0,$C799-N$2)))</f>
        <v>22</v>
      </c>
      <c r="O799" s="103" t="n">
        <f aca="false">IF(O$1="P",MAX(0,O$2-$C799),IF(O$1="C",MAX(0,$C799-O$2)))</f>
        <v>17</v>
      </c>
      <c r="P799" s="103" t="n">
        <f aca="false">IF(P$1="P",MAX(0,P$2-$C799),IF(P$1="C",MAX(0,$C799-P$2)))</f>
        <v>12</v>
      </c>
      <c r="Q799" s="103" t="n">
        <f aca="false">IF(Q$1="P",MAX(0,Q$2-$C799),IF(Q$1="C",MAX(0,$C799-Q$2)))</f>
        <v>2</v>
      </c>
      <c r="R799" s="103" t="n">
        <f aca="false">IF(R$1="P",MAX(0,R$2-$C799),IF(R$1="C",MAX(0,$C799-R$2)))</f>
        <v>0</v>
      </c>
      <c r="S799" s="104" t="n">
        <f aca="false">A799</f>
        <v>37</v>
      </c>
      <c r="T799" s="105" t="n">
        <f aca="false">VLOOKUP($B799,Gas!$B$3:$E$2506,2)</f>
        <v>6.91</v>
      </c>
      <c r="U799" s="46" t="n">
        <f aca="false">C799/T799</f>
        <v>7.52532561505065</v>
      </c>
      <c r="V799" s="99" t="n">
        <f aca="false">VLOOKUP($B799,Gas!$B$3:$E$2506,4)</f>
        <v>0.993581592900831</v>
      </c>
    </row>
    <row r="800" customFormat="false" ht="12.75" hidden="false" customHeight="false" outlineLevel="0" collapsed="false">
      <c r="A800" s="95" t="n">
        <f aca="false">MONTH(B800)+(YEAR(B800)-1998)*12</f>
        <v>37</v>
      </c>
      <c r="B800" s="107" t="n">
        <v>36917</v>
      </c>
      <c r="C800" s="97" t="n">
        <v>51.2</v>
      </c>
      <c r="D800" s="98" t="n">
        <f aca="false">LN(C800/C799)</f>
        <v>-0.0155041865359652</v>
      </c>
      <c r="E800" s="106" t="n">
        <f aca="false">STDEV(D791:D800)*SQRT(trade_day)</f>
        <v>1.67406976382794</v>
      </c>
      <c r="F800" s="97"/>
      <c r="G800" s="103" t="n">
        <f aca="false">IF(G$1="P",MAX(0,G$2-$C800),IF(G$1="C",MAX(0,$C800-G$2)))</f>
        <v>0</v>
      </c>
      <c r="H800" s="103" t="n">
        <f aca="false">IF(H$1="P",MAX(0,H$2-$C800),IF(H$1="C",MAX(0,$C800-H$2)))</f>
        <v>0</v>
      </c>
      <c r="I800" s="103" t="n">
        <f aca="false">IF(I$1="P",MAX(0,I$2-$C800),IF(I$1="C",MAX(0,$C800-I$2)))</f>
        <v>0</v>
      </c>
      <c r="J800" s="103" t="n">
        <f aca="false">IF(J$1="P",MAX(0,J$2-$C800),IF(J$1="C",MAX(0,$C800-J$2)))</f>
        <v>0</v>
      </c>
      <c r="K800" s="103" t="n">
        <f aca="false">IF(K$1="P",MAX(0,K$2-$C800),IF(K$1="C",MAX(0,$C800-K$2)))</f>
        <v>0</v>
      </c>
      <c r="L800" s="103" t="n">
        <f aca="false">IF(L$1="P",MAX(0,L$2-$C800),IF(L$1="C",MAX(0,$C800-L$2)))</f>
        <v>0</v>
      </c>
      <c r="M800" s="103" t="n">
        <f aca="false">IF(M$1="P",MAX(0,M$2-$C800),IF(M$1="C",MAX(0,$C800-M$2)))</f>
        <v>26.2</v>
      </c>
      <c r="N800" s="103" t="n">
        <f aca="false">IF(N$1="P",MAX(0,N$2-$C800),IF(N$1="C",MAX(0,$C800-N$2)))</f>
        <v>21.2</v>
      </c>
      <c r="O800" s="103" t="n">
        <f aca="false">IF(O$1="P",MAX(0,O$2-$C800),IF(O$1="C",MAX(0,$C800-O$2)))</f>
        <v>16.2</v>
      </c>
      <c r="P800" s="103" t="n">
        <f aca="false">IF(P$1="P",MAX(0,P$2-$C800),IF(P$1="C",MAX(0,$C800-P$2)))</f>
        <v>11.2</v>
      </c>
      <c r="Q800" s="103" t="n">
        <f aca="false">IF(Q$1="P",MAX(0,Q$2-$C800),IF(Q$1="C",MAX(0,$C800-Q$2)))</f>
        <v>1.2</v>
      </c>
      <c r="R800" s="103" t="n">
        <f aca="false">IF(R$1="P",MAX(0,R$2-$C800),IF(R$1="C",MAX(0,$C800-R$2)))</f>
        <v>0</v>
      </c>
      <c r="S800" s="104" t="n">
        <f aca="false">A800</f>
        <v>37</v>
      </c>
      <c r="T800" s="105" t="n">
        <f aca="false">VLOOKUP($B800,Gas!$B$3:$E$2506,2)</f>
        <v>7.295</v>
      </c>
      <c r="U800" s="46" t="n">
        <f aca="false">C800/T800</f>
        <v>7.01850582590816</v>
      </c>
      <c r="V800" s="99" t="n">
        <f aca="false">VLOOKUP($B800,Gas!$B$3:$E$2506,4)</f>
        <v>1.09491238431445</v>
      </c>
    </row>
    <row r="801" customFormat="false" ht="12.75" hidden="false" customHeight="false" outlineLevel="0" collapsed="false">
      <c r="A801" s="95" t="n">
        <f aca="false">MONTH(B801)+(YEAR(B801)-1998)*12</f>
        <v>37</v>
      </c>
      <c r="B801" s="107" t="n">
        <v>36920</v>
      </c>
      <c r="C801" s="97" t="n">
        <v>35.71</v>
      </c>
      <c r="D801" s="98" t="n">
        <f aca="false">LN(C801/C800)</f>
        <v>-0.360308770439105</v>
      </c>
      <c r="E801" s="106" t="n">
        <f aca="false">STDEV(D792:D801)*SQRT(trade_day)</f>
        <v>2.46742066220599</v>
      </c>
      <c r="F801" s="97"/>
      <c r="G801" s="103" t="n">
        <f aca="false">IF(G$1="P",MAX(0,G$2-$C801),IF(G$1="C",MAX(0,$C801-G$2)))</f>
        <v>0</v>
      </c>
      <c r="H801" s="103" t="n">
        <f aca="false">IF(H$1="P",MAX(0,H$2-$C801),IF(H$1="C",MAX(0,$C801-H$2)))</f>
        <v>0</v>
      </c>
      <c r="I801" s="103" t="n">
        <f aca="false">IF(I$1="P",MAX(0,I$2-$C801),IF(I$1="C",MAX(0,$C801-I$2)))</f>
        <v>0</v>
      </c>
      <c r="J801" s="103" t="n">
        <f aca="false">IF(J$1="P",MAX(0,J$2-$C801),IF(J$1="C",MAX(0,$C801-J$2)))</f>
        <v>0</v>
      </c>
      <c r="K801" s="103" t="n">
        <f aca="false">IF(K$1="P",MAX(0,K$2-$C801),IF(K$1="C",MAX(0,$C801-K$2)))</f>
        <v>4.29</v>
      </c>
      <c r="L801" s="103" t="n">
        <f aca="false">IF(L$1="P",MAX(0,L$2-$C801),IF(L$1="C",MAX(0,$C801-L$2)))</f>
        <v>14.29</v>
      </c>
      <c r="M801" s="103" t="n">
        <f aca="false">IF(M$1="P",MAX(0,M$2-$C801),IF(M$1="C",MAX(0,$C801-M$2)))</f>
        <v>10.71</v>
      </c>
      <c r="N801" s="103" t="n">
        <f aca="false">IF(N$1="P",MAX(0,N$2-$C801),IF(N$1="C",MAX(0,$C801-N$2)))</f>
        <v>5.71</v>
      </c>
      <c r="O801" s="103" t="n">
        <f aca="false">IF(O$1="P",MAX(0,O$2-$C801),IF(O$1="C",MAX(0,$C801-O$2)))</f>
        <v>0.710000000000001</v>
      </c>
      <c r="P801" s="103" t="n">
        <f aca="false">IF(P$1="P",MAX(0,P$2-$C801),IF(P$1="C",MAX(0,$C801-P$2)))</f>
        <v>0</v>
      </c>
      <c r="Q801" s="103" t="n">
        <f aca="false">IF(Q$1="P",MAX(0,Q$2-$C801),IF(Q$1="C",MAX(0,$C801-Q$2)))</f>
        <v>0</v>
      </c>
      <c r="R801" s="103" t="n">
        <f aca="false">IF(R$1="P",MAX(0,R$2-$C801),IF(R$1="C",MAX(0,$C801-R$2)))</f>
        <v>0</v>
      </c>
      <c r="S801" s="104" t="n">
        <f aca="false">A801</f>
        <v>37</v>
      </c>
      <c r="T801" s="105" t="n">
        <f aca="false">VLOOKUP($B801,Gas!$B$3:$E$2506,2)</f>
        <v>7.035</v>
      </c>
      <c r="U801" s="46" t="n">
        <f aca="false">C801/T801</f>
        <v>5.07604832977967</v>
      </c>
      <c r="V801" s="99" t="n">
        <f aca="false">VLOOKUP($B801,Gas!$B$3:$E$2506,4)</f>
        <v>0.821381320819498</v>
      </c>
    </row>
    <row r="802" customFormat="false" ht="12.75" hidden="false" customHeight="false" outlineLevel="0" collapsed="false">
      <c r="A802" s="95" t="n">
        <f aca="false">MONTH(B802)+(YEAR(B802)-1998)*12</f>
        <v>37</v>
      </c>
      <c r="B802" s="107" t="n">
        <v>36921</v>
      </c>
      <c r="C802" s="97" t="n">
        <v>26.73</v>
      </c>
      <c r="D802" s="98" t="n">
        <f aca="false">LN(C802/C801)</f>
        <v>-0.289644231455529</v>
      </c>
      <c r="E802" s="106" t="n">
        <f aca="false">STDEV(D793:D802)*SQRT(trade_day)</f>
        <v>2.69036258549425</v>
      </c>
      <c r="F802" s="97"/>
      <c r="G802" s="103" t="n">
        <f aca="false">IF(G$1="P",MAX(0,G$2-$C802),IF(G$1="C",MAX(0,$C802-G$2)))</f>
        <v>0</v>
      </c>
      <c r="H802" s="103" t="n">
        <f aca="false">IF(H$1="P",MAX(0,H$2-$C802),IF(H$1="C",MAX(0,$C802-H$2)))</f>
        <v>0</v>
      </c>
      <c r="I802" s="103" t="n">
        <f aca="false">IF(I$1="P",MAX(0,I$2-$C802),IF(I$1="C",MAX(0,$C802-I$2)))</f>
        <v>3.27</v>
      </c>
      <c r="J802" s="103" t="n">
        <f aca="false">IF(J$1="P",MAX(0,J$2-$C802),IF(J$1="C",MAX(0,$C802-J$2)))</f>
        <v>8.27</v>
      </c>
      <c r="K802" s="103" t="n">
        <f aca="false">IF(K$1="P",MAX(0,K$2-$C802),IF(K$1="C",MAX(0,$C802-K$2)))</f>
        <v>13.27</v>
      </c>
      <c r="L802" s="103" t="n">
        <f aca="false">IF(L$1="P",MAX(0,L$2-$C802),IF(L$1="C",MAX(0,$C802-L$2)))</f>
        <v>23.27</v>
      </c>
      <c r="M802" s="103" t="n">
        <f aca="false">IF(M$1="P",MAX(0,M$2-$C802),IF(M$1="C",MAX(0,$C802-M$2)))</f>
        <v>1.73</v>
      </c>
      <c r="N802" s="103" t="n">
        <f aca="false">IF(N$1="P",MAX(0,N$2-$C802),IF(N$1="C",MAX(0,$C802-N$2)))</f>
        <v>0</v>
      </c>
      <c r="O802" s="103" t="n">
        <f aca="false">IF(O$1="P",MAX(0,O$2-$C802),IF(O$1="C",MAX(0,$C802-O$2)))</f>
        <v>0</v>
      </c>
      <c r="P802" s="103" t="n">
        <f aca="false">IF(P$1="P",MAX(0,P$2-$C802),IF(P$1="C",MAX(0,$C802-P$2)))</f>
        <v>0</v>
      </c>
      <c r="Q802" s="103" t="n">
        <f aca="false">IF(Q$1="P",MAX(0,Q$2-$C802),IF(Q$1="C",MAX(0,$C802-Q$2)))</f>
        <v>0</v>
      </c>
      <c r="R802" s="103" t="n">
        <f aca="false">IF(R$1="P",MAX(0,R$2-$C802),IF(R$1="C",MAX(0,$C802-R$2)))</f>
        <v>0</v>
      </c>
      <c r="S802" s="104" t="n">
        <f aca="false">A802</f>
        <v>37</v>
      </c>
      <c r="T802" s="105" t="n">
        <f aca="false">VLOOKUP($B802,Gas!$B$3:$E$2506,2)</f>
        <v>6.6</v>
      </c>
      <c r="U802" s="46" t="n">
        <f aca="false">C802/T802</f>
        <v>4.05</v>
      </c>
      <c r="V802" s="99" t="n">
        <f aca="false">VLOOKUP($B802,Gas!$B$3:$E$2506,4)</f>
        <v>0.752295351432296</v>
      </c>
    </row>
    <row r="803" customFormat="false" ht="12.75" hidden="false" customHeight="false" outlineLevel="0" collapsed="false">
      <c r="A803" s="95" t="n">
        <f aca="false">MONTH(B803)+(YEAR(B803)-1998)*12</f>
        <v>38</v>
      </c>
      <c r="B803" s="107" t="n">
        <v>36923</v>
      </c>
      <c r="C803" s="97" t="n">
        <v>30.99</v>
      </c>
      <c r="D803" s="98" t="n">
        <f aca="false">LN(C803/C802)</f>
        <v>0.147878041648829</v>
      </c>
      <c r="E803" s="106" t="n">
        <f aca="false">STDEV(D794:D803)*SQRT(trade_day)</f>
        <v>2.79433737182255</v>
      </c>
      <c r="F803" s="97"/>
      <c r="G803" s="103" t="n">
        <f aca="false">IF(G$1="P",MAX(0,G$2-$C803),IF(G$1="C",MAX(0,$C803-G$2)))</f>
        <v>0</v>
      </c>
      <c r="H803" s="103" t="n">
        <f aca="false">IF(H$1="P",MAX(0,H$2-$C803),IF(H$1="C",MAX(0,$C803-H$2)))</f>
        <v>0</v>
      </c>
      <c r="I803" s="103" t="n">
        <f aca="false">IF(I$1="P",MAX(0,I$2-$C803),IF(I$1="C",MAX(0,$C803-I$2)))</f>
        <v>0</v>
      </c>
      <c r="J803" s="103" t="n">
        <f aca="false">IF(J$1="P",MAX(0,J$2-$C803),IF(J$1="C",MAX(0,$C803-J$2)))</f>
        <v>4.01</v>
      </c>
      <c r="K803" s="103" t="n">
        <f aca="false">IF(K$1="P",MAX(0,K$2-$C803),IF(K$1="C",MAX(0,$C803-K$2)))</f>
        <v>9.01</v>
      </c>
      <c r="L803" s="103" t="n">
        <f aca="false">IF(L$1="P",MAX(0,L$2-$C803),IF(L$1="C",MAX(0,$C803-L$2)))</f>
        <v>19.01</v>
      </c>
      <c r="M803" s="103" t="n">
        <f aca="false">IF(M$1="P",MAX(0,M$2-$C803),IF(M$1="C",MAX(0,$C803-M$2)))</f>
        <v>5.99</v>
      </c>
      <c r="N803" s="103" t="n">
        <f aca="false">IF(N$1="P",MAX(0,N$2-$C803),IF(N$1="C",MAX(0,$C803-N$2)))</f>
        <v>0.989999999999998</v>
      </c>
      <c r="O803" s="103" t="n">
        <f aca="false">IF(O$1="P",MAX(0,O$2-$C803),IF(O$1="C",MAX(0,$C803-O$2)))</f>
        <v>0</v>
      </c>
      <c r="P803" s="103" t="n">
        <f aca="false">IF(P$1="P",MAX(0,P$2-$C803),IF(P$1="C",MAX(0,$C803-P$2)))</f>
        <v>0</v>
      </c>
      <c r="Q803" s="103" t="n">
        <f aca="false">IF(Q$1="P",MAX(0,Q$2-$C803),IF(Q$1="C",MAX(0,$C803-Q$2)))</f>
        <v>0</v>
      </c>
      <c r="R803" s="103" t="n">
        <f aca="false">IF(R$1="P",MAX(0,R$2-$C803),IF(R$1="C",MAX(0,$C803-R$2)))</f>
        <v>0</v>
      </c>
      <c r="S803" s="104" t="n">
        <f aca="false">A803</f>
        <v>38</v>
      </c>
      <c r="T803" s="105" t="n">
        <f aca="false">VLOOKUP($B803,Gas!$B$3:$E$2506,2)</f>
        <v>5.895</v>
      </c>
      <c r="U803" s="46" t="n">
        <f aca="false">C803/T803</f>
        <v>5.25699745547074</v>
      </c>
      <c r="V803" s="99" t="n">
        <f aca="false">VLOOKUP($B803,Gas!$B$3:$E$2506,4)</f>
        <v>0.972567382865087</v>
      </c>
    </row>
    <row r="804" customFormat="false" ht="12.75" hidden="false" customHeight="false" outlineLevel="0" collapsed="false">
      <c r="A804" s="95" t="n">
        <f aca="false">MONTH(B804)+(YEAR(B804)-1998)*12</f>
        <v>38</v>
      </c>
      <c r="B804" s="107" t="n">
        <v>36924</v>
      </c>
      <c r="C804" s="97" t="n">
        <v>42.72</v>
      </c>
      <c r="D804" s="98" t="n">
        <f aca="false">LN(C804/C803)</f>
        <v>0.321002622852283</v>
      </c>
      <c r="E804" s="106" t="n">
        <f aca="false">STDEV(D795:D804)*SQRT(trade_day)</f>
        <v>3.29573246550102</v>
      </c>
      <c r="F804" s="97"/>
      <c r="G804" s="103" t="n">
        <f aca="false">IF(G$1="P",MAX(0,G$2-$C804),IF(G$1="C",MAX(0,$C804-G$2)))</f>
        <v>0</v>
      </c>
      <c r="H804" s="103" t="n">
        <f aca="false">IF(H$1="P",MAX(0,H$2-$C804),IF(H$1="C",MAX(0,$C804-H$2)))</f>
        <v>0</v>
      </c>
      <c r="I804" s="103" t="n">
        <f aca="false">IF(I$1="P",MAX(0,I$2-$C804),IF(I$1="C",MAX(0,$C804-I$2)))</f>
        <v>0</v>
      </c>
      <c r="J804" s="103" t="n">
        <f aca="false">IF(J$1="P",MAX(0,J$2-$C804),IF(J$1="C",MAX(0,$C804-J$2)))</f>
        <v>0</v>
      </c>
      <c r="K804" s="103" t="n">
        <f aca="false">IF(K$1="P",MAX(0,K$2-$C804),IF(K$1="C",MAX(0,$C804-K$2)))</f>
        <v>0</v>
      </c>
      <c r="L804" s="103" t="n">
        <f aca="false">IF(L$1="P",MAX(0,L$2-$C804),IF(L$1="C",MAX(0,$C804-L$2)))</f>
        <v>7.28</v>
      </c>
      <c r="M804" s="103" t="n">
        <f aca="false">IF(M$1="P",MAX(0,M$2-$C804),IF(M$1="C",MAX(0,$C804-M$2)))</f>
        <v>17.72</v>
      </c>
      <c r="N804" s="103" t="n">
        <f aca="false">IF(N$1="P",MAX(0,N$2-$C804),IF(N$1="C",MAX(0,$C804-N$2)))</f>
        <v>12.72</v>
      </c>
      <c r="O804" s="103" t="n">
        <f aca="false">IF(O$1="P",MAX(0,O$2-$C804),IF(O$1="C",MAX(0,$C804-O$2)))</f>
        <v>7.72</v>
      </c>
      <c r="P804" s="103" t="n">
        <f aca="false">IF(P$1="P",MAX(0,P$2-$C804),IF(P$1="C",MAX(0,$C804-P$2)))</f>
        <v>2.72</v>
      </c>
      <c r="Q804" s="103" t="n">
        <f aca="false">IF(Q$1="P",MAX(0,Q$2-$C804),IF(Q$1="C",MAX(0,$C804-Q$2)))</f>
        <v>0</v>
      </c>
      <c r="R804" s="103" t="n">
        <f aca="false">IF(R$1="P",MAX(0,R$2-$C804),IF(R$1="C",MAX(0,$C804-R$2)))</f>
        <v>0</v>
      </c>
      <c r="S804" s="104" t="n">
        <f aca="false">A804</f>
        <v>38</v>
      </c>
      <c r="T804" s="105" t="n">
        <f aca="false">VLOOKUP($B804,Gas!$B$3:$E$2506,2)</f>
        <v>5.84</v>
      </c>
      <c r="U804" s="46" t="n">
        <f aca="false">C804/T804</f>
        <v>7.31506849315069</v>
      </c>
      <c r="V804" s="99" t="n">
        <f aca="false">VLOOKUP($B804,Gas!$B$3:$E$2506,4)</f>
        <v>0.94587815731973</v>
      </c>
    </row>
    <row r="805" customFormat="false" ht="12.75" hidden="false" customHeight="false" outlineLevel="0" collapsed="false">
      <c r="A805" s="95" t="n">
        <f aca="false">MONTH(B805)+(YEAR(B805)-1998)*12</f>
        <v>38</v>
      </c>
      <c r="B805" s="107" t="n">
        <v>36927</v>
      </c>
      <c r="C805" s="97" t="n">
        <v>47.92</v>
      </c>
      <c r="D805" s="98" t="n">
        <f aca="false">LN(C805/C804)</f>
        <v>0.114865759155254</v>
      </c>
      <c r="E805" s="106" t="n">
        <f aca="false">STDEV(D796:D805)*SQRT(trade_day)</f>
        <v>3.32566300878123</v>
      </c>
      <c r="F805" s="97"/>
      <c r="G805" s="103" t="n">
        <f aca="false">IF(G$1="P",MAX(0,G$2-$C805),IF(G$1="C",MAX(0,$C805-G$2)))</f>
        <v>0</v>
      </c>
      <c r="H805" s="103" t="n">
        <f aca="false">IF(H$1="P",MAX(0,H$2-$C805),IF(H$1="C",MAX(0,$C805-H$2)))</f>
        <v>0</v>
      </c>
      <c r="I805" s="103" t="n">
        <f aca="false">IF(I$1="P",MAX(0,I$2-$C805),IF(I$1="C",MAX(0,$C805-I$2)))</f>
        <v>0</v>
      </c>
      <c r="J805" s="103" t="n">
        <f aca="false">IF(J$1="P",MAX(0,J$2-$C805),IF(J$1="C",MAX(0,$C805-J$2)))</f>
        <v>0</v>
      </c>
      <c r="K805" s="103" t="n">
        <f aca="false">IF(K$1="P",MAX(0,K$2-$C805),IF(K$1="C",MAX(0,$C805-K$2)))</f>
        <v>0</v>
      </c>
      <c r="L805" s="103" t="n">
        <f aca="false">IF(L$1="P",MAX(0,L$2-$C805),IF(L$1="C",MAX(0,$C805-L$2)))</f>
        <v>2.08</v>
      </c>
      <c r="M805" s="103" t="n">
        <f aca="false">IF(M$1="P",MAX(0,M$2-$C805),IF(M$1="C",MAX(0,$C805-M$2)))</f>
        <v>22.92</v>
      </c>
      <c r="N805" s="103" t="n">
        <f aca="false">IF(N$1="P",MAX(0,N$2-$C805),IF(N$1="C",MAX(0,$C805-N$2)))</f>
        <v>17.92</v>
      </c>
      <c r="O805" s="103" t="n">
        <f aca="false">IF(O$1="P",MAX(0,O$2-$C805),IF(O$1="C",MAX(0,$C805-O$2)))</f>
        <v>12.92</v>
      </c>
      <c r="P805" s="103" t="n">
        <f aca="false">IF(P$1="P",MAX(0,P$2-$C805),IF(P$1="C",MAX(0,$C805-P$2)))</f>
        <v>7.92</v>
      </c>
      <c r="Q805" s="103" t="n">
        <f aca="false">IF(Q$1="P",MAX(0,Q$2-$C805),IF(Q$1="C",MAX(0,$C805-Q$2)))</f>
        <v>0</v>
      </c>
      <c r="R805" s="103" t="n">
        <f aca="false">IF(R$1="P",MAX(0,R$2-$C805),IF(R$1="C",MAX(0,$C805-R$2)))</f>
        <v>0</v>
      </c>
      <c r="S805" s="104" t="n">
        <f aca="false">A805</f>
        <v>38</v>
      </c>
      <c r="T805" s="105" t="n">
        <f aca="false">VLOOKUP($B805,Gas!$B$3:$E$2506,2)</f>
        <v>6.605</v>
      </c>
      <c r="U805" s="46" t="n">
        <f aca="false">C805/T805</f>
        <v>7.2551097653293</v>
      </c>
      <c r="V805" s="99" t="n">
        <f aca="false">VLOOKUP($B805,Gas!$B$3:$E$2506,4)</f>
        <v>1.16388431177548</v>
      </c>
    </row>
    <row r="806" customFormat="false" ht="12.75" hidden="false" customHeight="false" outlineLevel="0" collapsed="false">
      <c r="A806" s="95" t="n">
        <f aca="false">MONTH(B806)+(YEAR(B806)-1998)*12</f>
        <v>38</v>
      </c>
      <c r="B806" s="107" t="n">
        <v>36928</v>
      </c>
      <c r="C806" s="97" t="n">
        <v>33.64</v>
      </c>
      <c r="D806" s="98" t="n">
        <f aca="false">LN(C806/C805)</f>
        <v>-0.353817118702447</v>
      </c>
      <c r="E806" s="106" t="n">
        <f aca="false">STDEV(D797:D806)*SQRT(trade_day)</f>
        <v>3.62810328431536</v>
      </c>
      <c r="F806" s="97"/>
      <c r="G806" s="103" t="n">
        <f aca="false">IF(G$1="P",MAX(0,G$2-$C806),IF(G$1="C",MAX(0,$C806-G$2)))</f>
        <v>0</v>
      </c>
      <c r="H806" s="103" t="n">
        <f aca="false">IF(H$1="P",MAX(0,H$2-$C806),IF(H$1="C",MAX(0,$C806-H$2)))</f>
        <v>0</v>
      </c>
      <c r="I806" s="103" t="n">
        <f aca="false">IF(I$1="P",MAX(0,I$2-$C806),IF(I$1="C",MAX(0,$C806-I$2)))</f>
        <v>0</v>
      </c>
      <c r="J806" s="103" t="n">
        <f aca="false">IF(J$1="P",MAX(0,J$2-$C806),IF(J$1="C",MAX(0,$C806-J$2)))</f>
        <v>1.36</v>
      </c>
      <c r="K806" s="103" t="n">
        <f aca="false">IF(K$1="P",MAX(0,K$2-$C806),IF(K$1="C",MAX(0,$C806-K$2)))</f>
        <v>6.36</v>
      </c>
      <c r="L806" s="103" t="n">
        <f aca="false">IF(L$1="P",MAX(0,L$2-$C806),IF(L$1="C",MAX(0,$C806-L$2)))</f>
        <v>16.36</v>
      </c>
      <c r="M806" s="103" t="n">
        <f aca="false">IF(M$1="P",MAX(0,M$2-$C806),IF(M$1="C",MAX(0,$C806-M$2)))</f>
        <v>8.64</v>
      </c>
      <c r="N806" s="103" t="n">
        <f aca="false">IF(N$1="P",MAX(0,N$2-$C806),IF(N$1="C",MAX(0,$C806-N$2)))</f>
        <v>3.64</v>
      </c>
      <c r="O806" s="103" t="n">
        <f aca="false">IF(O$1="P",MAX(0,O$2-$C806),IF(O$1="C",MAX(0,$C806-O$2)))</f>
        <v>0</v>
      </c>
      <c r="P806" s="103" t="n">
        <f aca="false">IF(P$1="P",MAX(0,P$2-$C806),IF(P$1="C",MAX(0,$C806-P$2)))</f>
        <v>0</v>
      </c>
      <c r="Q806" s="103" t="n">
        <f aca="false">IF(Q$1="P",MAX(0,Q$2-$C806),IF(Q$1="C",MAX(0,$C806-Q$2)))</f>
        <v>0</v>
      </c>
      <c r="R806" s="103" t="n">
        <f aca="false">IF(R$1="P",MAX(0,R$2-$C806),IF(R$1="C",MAX(0,$C806-R$2)))</f>
        <v>0</v>
      </c>
      <c r="S806" s="104" t="n">
        <f aca="false">A806</f>
        <v>38</v>
      </c>
      <c r="T806" s="105" t="n">
        <f aca="false">VLOOKUP($B806,Gas!$B$3:$E$2506,2)</f>
        <v>5.765</v>
      </c>
      <c r="U806" s="46" t="n">
        <f aca="false">C806/T806</f>
        <v>5.83521248915872</v>
      </c>
      <c r="V806" s="99" t="n">
        <f aca="false">VLOOKUP($B806,Gas!$B$3:$E$2506,4)</f>
        <v>1.38955188056509</v>
      </c>
    </row>
    <row r="807" customFormat="false" ht="12.75" hidden="false" customHeight="false" outlineLevel="0" collapsed="false">
      <c r="A807" s="95" t="n">
        <f aca="false">MONTH(B807)+(YEAR(B807)-1998)*12</f>
        <v>38</v>
      </c>
      <c r="B807" s="107" t="n">
        <v>36929</v>
      </c>
      <c r="C807" s="97" t="n">
        <v>31.35</v>
      </c>
      <c r="D807" s="98" t="n">
        <f aca="false">LN(C807/C806)</f>
        <v>-0.0705015680258176</v>
      </c>
      <c r="E807" s="106" t="n">
        <f aca="false">STDEV(D798:D807)*SQRT(trade_day)</f>
        <v>3.62991002451258</v>
      </c>
      <c r="F807" s="97"/>
      <c r="G807" s="103" t="n">
        <f aca="false">IF(G$1="P",MAX(0,G$2-$C807),IF(G$1="C",MAX(0,$C807-G$2)))</f>
        <v>0</v>
      </c>
      <c r="H807" s="103" t="n">
        <f aca="false">IF(H$1="P",MAX(0,H$2-$C807),IF(H$1="C",MAX(0,$C807-H$2)))</f>
        <v>0</v>
      </c>
      <c r="I807" s="103" t="n">
        <f aca="false">IF(I$1="P",MAX(0,I$2-$C807),IF(I$1="C",MAX(0,$C807-I$2)))</f>
        <v>0</v>
      </c>
      <c r="J807" s="103" t="n">
        <f aca="false">IF(J$1="P",MAX(0,J$2-$C807),IF(J$1="C",MAX(0,$C807-J$2)))</f>
        <v>3.65</v>
      </c>
      <c r="K807" s="103" t="n">
        <f aca="false">IF(K$1="P",MAX(0,K$2-$C807),IF(K$1="C",MAX(0,$C807-K$2)))</f>
        <v>8.65</v>
      </c>
      <c r="L807" s="103" t="n">
        <f aca="false">IF(L$1="P",MAX(0,L$2-$C807),IF(L$1="C",MAX(0,$C807-L$2)))</f>
        <v>18.65</v>
      </c>
      <c r="M807" s="103" t="n">
        <f aca="false">IF(M$1="P",MAX(0,M$2-$C807),IF(M$1="C",MAX(0,$C807-M$2)))</f>
        <v>6.35</v>
      </c>
      <c r="N807" s="103" t="n">
        <f aca="false">IF(N$1="P",MAX(0,N$2-$C807),IF(N$1="C",MAX(0,$C807-N$2)))</f>
        <v>1.35</v>
      </c>
      <c r="O807" s="103" t="n">
        <f aca="false">IF(O$1="P",MAX(0,O$2-$C807),IF(O$1="C",MAX(0,$C807-O$2)))</f>
        <v>0</v>
      </c>
      <c r="P807" s="103" t="n">
        <f aca="false">IF(P$1="P",MAX(0,P$2-$C807),IF(P$1="C",MAX(0,$C807-P$2)))</f>
        <v>0</v>
      </c>
      <c r="Q807" s="103" t="n">
        <f aca="false">IF(Q$1="P",MAX(0,Q$2-$C807),IF(Q$1="C",MAX(0,$C807-Q$2)))</f>
        <v>0</v>
      </c>
      <c r="R807" s="103" t="n">
        <f aca="false">IF(R$1="P",MAX(0,R$2-$C807),IF(R$1="C",MAX(0,$C807-R$2)))</f>
        <v>0</v>
      </c>
      <c r="S807" s="104" t="n">
        <f aca="false">A807</f>
        <v>38</v>
      </c>
      <c r="T807" s="105" t="n">
        <f aca="false">VLOOKUP($B807,Gas!$B$3:$E$2506,2)</f>
        <v>5.58</v>
      </c>
      <c r="U807" s="46" t="n">
        <f aca="false">C807/T807</f>
        <v>5.61827956989247</v>
      </c>
      <c r="V807" s="99" t="n">
        <f aca="false">VLOOKUP($B807,Gas!$B$3:$E$2506,4)</f>
        <v>1.38456246345078</v>
      </c>
    </row>
    <row r="808" customFormat="false" ht="12.75" hidden="false" customHeight="false" outlineLevel="0" collapsed="false">
      <c r="A808" s="95" t="n">
        <f aca="false">MONTH(B808)+(YEAR(B808)-1998)*12</f>
        <v>38</v>
      </c>
      <c r="B808" s="107" t="n">
        <v>36930</v>
      </c>
      <c r="C808" s="97" t="n">
        <v>29.44</v>
      </c>
      <c r="D808" s="98" t="n">
        <f aca="false">LN(C808/C807)</f>
        <v>-0.0628599732182542</v>
      </c>
      <c r="E808" s="106" t="n">
        <f aca="false">STDEV(D799:D808)*SQRT(trade_day)</f>
        <v>3.63101271999348</v>
      </c>
      <c r="F808" s="97"/>
      <c r="G808" s="103" t="n">
        <f aca="false">IF(G$1="P",MAX(0,G$2-$C808),IF(G$1="C",MAX(0,$C808-G$2)))</f>
        <v>0</v>
      </c>
      <c r="H808" s="103" t="n">
        <f aca="false">IF(H$1="P",MAX(0,H$2-$C808),IF(H$1="C",MAX(0,$C808-H$2)))</f>
        <v>0</v>
      </c>
      <c r="I808" s="103" t="n">
        <f aca="false">IF(I$1="P",MAX(0,I$2-$C808),IF(I$1="C",MAX(0,$C808-I$2)))</f>
        <v>0.559999999999999</v>
      </c>
      <c r="J808" s="103" t="n">
        <f aca="false">IF(J$1="P",MAX(0,J$2-$C808),IF(J$1="C",MAX(0,$C808-J$2)))</f>
        <v>5.56</v>
      </c>
      <c r="K808" s="103" t="n">
        <f aca="false">IF(K$1="P",MAX(0,K$2-$C808),IF(K$1="C",MAX(0,$C808-K$2)))</f>
        <v>10.56</v>
      </c>
      <c r="L808" s="103" t="n">
        <f aca="false">IF(L$1="P",MAX(0,L$2-$C808),IF(L$1="C",MAX(0,$C808-L$2)))</f>
        <v>20.56</v>
      </c>
      <c r="M808" s="103" t="n">
        <f aca="false">IF(M$1="P",MAX(0,M$2-$C808),IF(M$1="C",MAX(0,$C808-M$2)))</f>
        <v>4.44</v>
      </c>
      <c r="N808" s="103" t="n">
        <f aca="false">IF(N$1="P",MAX(0,N$2-$C808),IF(N$1="C",MAX(0,$C808-N$2)))</f>
        <v>0</v>
      </c>
      <c r="O808" s="103" t="n">
        <f aca="false">IF(O$1="P",MAX(0,O$2-$C808),IF(O$1="C",MAX(0,$C808-O$2)))</f>
        <v>0</v>
      </c>
      <c r="P808" s="103" t="n">
        <f aca="false">IF(P$1="P",MAX(0,P$2-$C808),IF(P$1="C",MAX(0,$C808-P$2)))</f>
        <v>0</v>
      </c>
      <c r="Q808" s="103" t="n">
        <f aca="false">IF(Q$1="P",MAX(0,Q$2-$C808),IF(Q$1="C",MAX(0,$C808-Q$2)))</f>
        <v>0</v>
      </c>
      <c r="R808" s="103" t="n">
        <f aca="false">IF(R$1="P",MAX(0,R$2-$C808),IF(R$1="C",MAX(0,$C808-R$2)))</f>
        <v>0</v>
      </c>
      <c r="S808" s="104" t="n">
        <f aca="false">A808</f>
        <v>38</v>
      </c>
      <c r="T808" s="105" t="n">
        <f aca="false">VLOOKUP($B808,Gas!$B$3:$E$2506,2)</f>
        <v>5.67</v>
      </c>
      <c r="U808" s="46" t="n">
        <f aca="false">C808/T808</f>
        <v>5.19223985890653</v>
      </c>
      <c r="V808" s="99" t="n">
        <f aca="false">VLOOKUP($B808,Gas!$B$3:$E$2506,4)</f>
        <v>1.39872403403913</v>
      </c>
    </row>
    <row r="809" customFormat="false" ht="12.75" hidden="false" customHeight="false" outlineLevel="0" collapsed="false">
      <c r="A809" s="95" t="n">
        <f aca="false">MONTH(B809)+(YEAR(B809)-1998)*12</f>
        <v>38</v>
      </c>
      <c r="B809" s="107" t="n">
        <v>36931</v>
      </c>
      <c r="C809" s="97" t="n">
        <v>26.33</v>
      </c>
      <c r="D809" s="98" t="n">
        <f aca="false">LN(C809/C808)</f>
        <v>-0.111645320352458</v>
      </c>
      <c r="E809" s="106" t="n">
        <f aca="false">STDEV(D800:D809)*SQRT(trade_day)</f>
        <v>3.5446424236782</v>
      </c>
      <c r="F809" s="97"/>
      <c r="G809" s="103" t="n">
        <f aca="false">IF(G$1="P",MAX(0,G$2-$C809),IF(G$1="C",MAX(0,$C809-G$2)))</f>
        <v>0</v>
      </c>
      <c r="H809" s="103" t="n">
        <f aca="false">IF(H$1="P",MAX(0,H$2-$C809),IF(H$1="C",MAX(0,$C809-H$2)))</f>
        <v>0</v>
      </c>
      <c r="I809" s="103" t="n">
        <f aca="false">IF(I$1="P",MAX(0,I$2-$C809),IF(I$1="C",MAX(0,$C809-I$2)))</f>
        <v>3.67</v>
      </c>
      <c r="J809" s="103" t="n">
        <f aca="false">IF(J$1="P",MAX(0,J$2-$C809),IF(J$1="C",MAX(0,$C809-J$2)))</f>
        <v>8.67</v>
      </c>
      <c r="K809" s="103" t="n">
        <f aca="false">IF(K$1="P",MAX(0,K$2-$C809),IF(K$1="C",MAX(0,$C809-K$2)))</f>
        <v>13.67</v>
      </c>
      <c r="L809" s="103" t="n">
        <f aca="false">IF(L$1="P",MAX(0,L$2-$C809),IF(L$1="C",MAX(0,$C809-L$2)))</f>
        <v>23.67</v>
      </c>
      <c r="M809" s="103" t="n">
        <f aca="false">IF(M$1="P",MAX(0,M$2-$C809),IF(M$1="C",MAX(0,$C809-M$2)))</f>
        <v>1.33</v>
      </c>
      <c r="N809" s="103" t="n">
        <f aca="false">IF(N$1="P",MAX(0,N$2-$C809),IF(N$1="C",MAX(0,$C809-N$2)))</f>
        <v>0</v>
      </c>
      <c r="O809" s="103" t="n">
        <f aca="false">IF(O$1="P",MAX(0,O$2-$C809),IF(O$1="C",MAX(0,$C809-O$2)))</f>
        <v>0</v>
      </c>
      <c r="P809" s="103" t="n">
        <f aca="false">IF(P$1="P",MAX(0,P$2-$C809),IF(P$1="C",MAX(0,$C809-P$2)))</f>
        <v>0</v>
      </c>
      <c r="Q809" s="103" t="n">
        <f aca="false">IF(Q$1="P",MAX(0,Q$2-$C809),IF(Q$1="C",MAX(0,$C809-Q$2)))</f>
        <v>0</v>
      </c>
      <c r="R809" s="103" t="n">
        <f aca="false">IF(R$1="P",MAX(0,R$2-$C809),IF(R$1="C",MAX(0,$C809-R$2)))</f>
        <v>0</v>
      </c>
      <c r="S809" s="104" t="n">
        <f aca="false">A809</f>
        <v>38</v>
      </c>
      <c r="T809" s="105" t="n">
        <f aca="false">VLOOKUP($B809,Gas!$B$3:$E$2506,2)</f>
        <v>6.245</v>
      </c>
      <c r="U809" s="46" t="n">
        <f aca="false">C809/T809</f>
        <v>4.21617293835068</v>
      </c>
      <c r="V809" s="99" t="n">
        <f aca="false">VLOOKUP($B809,Gas!$B$3:$E$2506,4)</f>
        <v>1.53163233574859</v>
      </c>
    </row>
    <row r="810" customFormat="false" ht="12.75" hidden="false" customHeight="false" outlineLevel="0" collapsed="false">
      <c r="A810" s="95" t="n">
        <f aca="false">MONTH(B810)+(YEAR(B810)-1998)*12</f>
        <v>38</v>
      </c>
      <c r="B810" s="107" t="n">
        <v>36934</v>
      </c>
      <c r="C810" s="97" t="n">
        <v>35.36</v>
      </c>
      <c r="D810" s="98" t="n">
        <f aca="false">LN(C810/C809)</f>
        <v>0.294872264261225</v>
      </c>
      <c r="E810" s="106" t="n">
        <f aca="false">STDEV(D801:D810)*SQRT(trade_day)</f>
        <v>3.98483913970629</v>
      </c>
      <c r="F810" s="97"/>
      <c r="G810" s="103" t="n">
        <f aca="false">IF(G$1="P",MAX(0,G$2-$C810),IF(G$1="C",MAX(0,$C810-G$2)))</f>
        <v>0</v>
      </c>
      <c r="H810" s="103" t="n">
        <f aca="false">IF(H$1="P",MAX(0,H$2-$C810),IF(H$1="C",MAX(0,$C810-H$2)))</f>
        <v>0</v>
      </c>
      <c r="I810" s="103" t="n">
        <f aca="false">IF(I$1="P",MAX(0,I$2-$C810),IF(I$1="C",MAX(0,$C810-I$2)))</f>
        <v>0</v>
      </c>
      <c r="J810" s="103" t="n">
        <f aca="false">IF(J$1="P",MAX(0,J$2-$C810),IF(J$1="C",MAX(0,$C810-J$2)))</f>
        <v>0</v>
      </c>
      <c r="K810" s="103" t="n">
        <f aca="false">IF(K$1="P",MAX(0,K$2-$C810),IF(K$1="C",MAX(0,$C810-K$2)))</f>
        <v>4.64</v>
      </c>
      <c r="L810" s="103" t="n">
        <f aca="false">IF(L$1="P",MAX(0,L$2-$C810),IF(L$1="C",MAX(0,$C810-L$2)))</f>
        <v>14.64</v>
      </c>
      <c r="M810" s="103" t="n">
        <f aca="false">IF(M$1="P",MAX(0,M$2-$C810),IF(M$1="C",MAX(0,$C810-M$2)))</f>
        <v>10.36</v>
      </c>
      <c r="N810" s="103" t="n">
        <f aca="false">IF(N$1="P",MAX(0,N$2-$C810),IF(N$1="C",MAX(0,$C810-N$2)))</f>
        <v>5.36</v>
      </c>
      <c r="O810" s="103" t="n">
        <f aca="false">IF(O$1="P",MAX(0,O$2-$C810),IF(O$1="C",MAX(0,$C810-O$2)))</f>
        <v>0.359999999999999</v>
      </c>
      <c r="P810" s="103" t="n">
        <f aca="false">IF(P$1="P",MAX(0,P$2-$C810),IF(P$1="C",MAX(0,$C810-P$2)))</f>
        <v>0</v>
      </c>
      <c r="Q810" s="103" t="n">
        <f aca="false">IF(Q$1="P",MAX(0,Q$2-$C810),IF(Q$1="C",MAX(0,$C810-Q$2)))</f>
        <v>0</v>
      </c>
      <c r="R810" s="103" t="n">
        <f aca="false">IF(R$1="P",MAX(0,R$2-$C810),IF(R$1="C",MAX(0,$C810-R$2)))</f>
        <v>0</v>
      </c>
      <c r="S810" s="104" t="n">
        <f aca="false">A810</f>
        <v>38</v>
      </c>
      <c r="T810" s="105" t="n">
        <f aca="false">VLOOKUP($B810,Gas!$B$3:$E$2506,2)</f>
        <v>6.08</v>
      </c>
      <c r="U810" s="46" t="n">
        <f aca="false">C810/T810</f>
        <v>5.81578947368421</v>
      </c>
      <c r="V810" s="99" t="n">
        <f aca="false">VLOOKUP($B810,Gas!$B$3:$E$2506,4)</f>
        <v>1.34881086036625</v>
      </c>
    </row>
    <row r="811" customFormat="false" ht="12.75" hidden="false" customHeight="false" outlineLevel="0" collapsed="false">
      <c r="A811" s="95" t="n">
        <f aca="false">MONTH(B811)+(YEAR(B811)-1998)*12</f>
        <v>38</v>
      </c>
      <c r="B811" s="107" t="n">
        <v>36935</v>
      </c>
      <c r="C811" s="97" t="n">
        <v>32.9</v>
      </c>
      <c r="D811" s="98" t="n">
        <f aca="false">LN(C811/C810)</f>
        <v>-0.0721085799981165</v>
      </c>
      <c r="E811" s="106" t="n">
        <f aca="false">STDEV(D802:D811)*SQRT(trade_day)</f>
        <v>3.57479287416216</v>
      </c>
      <c r="F811" s="97"/>
      <c r="G811" s="103" t="n">
        <f aca="false">IF(G$1="P",MAX(0,G$2-$C811),IF(G$1="C",MAX(0,$C811-G$2)))</f>
        <v>0</v>
      </c>
      <c r="H811" s="103" t="n">
        <f aca="false">IF(H$1="P",MAX(0,H$2-$C811),IF(H$1="C",MAX(0,$C811-H$2)))</f>
        <v>0</v>
      </c>
      <c r="I811" s="103" t="n">
        <f aca="false">IF(I$1="P",MAX(0,I$2-$C811),IF(I$1="C",MAX(0,$C811-I$2)))</f>
        <v>0</v>
      </c>
      <c r="J811" s="103" t="n">
        <f aca="false">IF(J$1="P",MAX(0,J$2-$C811),IF(J$1="C",MAX(0,$C811-J$2)))</f>
        <v>2.1</v>
      </c>
      <c r="K811" s="103" t="n">
        <f aca="false">IF(K$1="P",MAX(0,K$2-$C811),IF(K$1="C",MAX(0,$C811-K$2)))</f>
        <v>7.1</v>
      </c>
      <c r="L811" s="103" t="n">
        <f aca="false">IF(L$1="P",MAX(0,L$2-$C811),IF(L$1="C",MAX(0,$C811-L$2)))</f>
        <v>17.1</v>
      </c>
      <c r="M811" s="103" t="n">
        <f aca="false">IF(M$1="P",MAX(0,M$2-$C811),IF(M$1="C",MAX(0,$C811-M$2)))</f>
        <v>7.9</v>
      </c>
      <c r="N811" s="103" t="n">
        <f aca="false">IF(N$1="P",MAX(0,N$2-$C811),IF(N$1="C",MAX(0,$C811-N$2)))</f>
        <v>2.9</v>
      </c>
      <c r="O811" s="103" t="n">
        <f aca="false">IF(O$1="P",MAX(0,O$2-$C811),IF(O$1="C",MAX(0,$C811-O$2)))</f>
        <v>0</v>
      </c>
      <c r="P811" s="103" t="n">
        <f aca="false">IF(P$1="P",MAX(0,P$2-$C811),IF(P$1="C",MAX(0,$C811-P$2)))</f>
        <v>0</v>
      </c>
      <c r="Q811" s="103" t="n">
        <f aca="false">IF(Q$1="P",MAX(0,Q$2-$C811),IF(Q$1="C",MAX(0,$C811-Q$2)))</f>
        <v>0</v>
      </c>
      <c r="R811" s="103" t="n">
        <f aca="false">IF(R$1="P",MAX(0,R$2-$C811),IF(R$1="C",MAX(0,$C811-R$2)))</f>
        <v>0</v>
      </c>
      <c r="S811" s="104" t="n">
        <f aca="false">A811</f>
        <v>38</v>
      </c>
      <c r="T811" s="105" t="n">
        <f aca="false">VLOOKUP($B811,Gas!$B$3:$E$2506,2)</f>
        <v>5.63</v>
      </c>
      <c r="U811" s="46" t="n">
        <f aca="false">C811/T811</f>
        <v>5.8436944937833</v>
      </c>
      <c r="V811" s="99" t="n">
        <f aca="false">VLOOKUP($B811,Gas!$B$3:$E$2506,4)</f>
        <v>1.160899853514</v>
      </c>
    </row>
    <row r="812" customFormat="false" ht="12.75" hidden="false" customHeight="false" outlineLevel="0" collapsed="false">
      <c r="A812" s="95" t="n">
        <f aca="false">MONTH(B812)+(YEAR(B812)-1998)*12</f>
        <v>38</v>
      </c>
      <c r="B812" s="107" t="n">
        <v>36936</v>
      </c>
      <c r="C812" s="97" t="n">
        <v>24.47</v>
      </c>
      <c r="D812" s="98" t="n">
        <f aca="false">LN(C812/C811)</f>
        <v>-0.296024780316746</v>
      </c>
      <c r="E812" s="106" t="n">
        <f aca="false">STDEV(D803:D812)*SQRT(trade_day)</f>
        <v>3.5888616982977</v>
      </c>
      <c r="F812" s="97"/>
      <c r="G812" s="103" t="n">
        <f aca="false">IF(G$1="P",MAX(0,G$2-$C812),IF(G$1="C",MAX(0,$C812-G$2)))</f>
        <v>0</v>
      </c>
      <c r="H812" s="103" t="n">
        <f aca="false">IF(H$1="P",MAX(0,H$2-$C812),IF(H$1="C",MAX(0,$C812-H$2)))</f>
        <v>0.530000000000001</v>
      </c>
      <c r="I812" s="103" t="n">
        <f aca="false">IF(I$1="P",MAX(0,I$2-$C812),IF(I$1="C",MAX(0,$C812-I$2)))</f>
        <v>5.53</v>
      </c>
      <c r="J812" s="103" t="n">
        <f aca="false">IF(J$1="P",MAX(0,J$2-$C812),IF(J$1="C",MAX(0,$C812-J$2)))</f>
        <v>10.53</v>
      </c>
      <c r="K812" s="103" t="n">
        <f aca="false">IF(K$1="P",MAX(0,K$2-$C812),IF(K$1="C",MAX(0,$C812-K$2)))</f>
        <v>15.53</v>
      </c>
      <c r="L812" s="103" t="n">
        <f aca="false">IF(L$1="P",MAX(0,L$2-$C812),IF(L$1="C",MAX(0,$C812-L$2)))</f>
        <v>25.53</v>
      </c>
      <c r="M812" s="103" t="n">
        <f aca="false">IF(M$1="P",MAX(0,M$2-$C812),IF(M$1="C",MAX(0,$C812-M$2)))</f>
        <v>0</v>
      </c>
      <c r="N812" s="103" t="n">
        <f aca="false">IF(N$1="P",MAX(0,N$2-$C812),IF(N$1="C",MAX(0,$C812-N$2)))</f>
        <v>0</v>
      </c>
      <c r="O812" s="103" t="n">
        <f aca="false">IF(O$1="P",MAX(0,O$2-$C812),IF(O$1="C",MAX(0,$C812-O$2)))</f>
        <v>0</v>
      </c>
      <c r="P812" s="103" t="n">
        <f aca="false">IF(P$1="P",MAX(0,P$2-$C812),IF(P$1="C",MAX(0,$C812-P$2)))</f>
        <v>0</v>
      </c>
      <c r="Q812" s="103" t="n">
        <f aca="false">IF(Q$1="P",MAX(0,Q$2-$C812),IF(Q$1="C",MAX(0,$C812-Q$2)))</f>
        <v>0</v>
      </c>
      <c r="R812" s="103" t="n">
        <f aca="false">IF(R$1="P",MAX(0,R$2-$C812),IF(R$1="C",MAX(0,$C812-R$2)))</f>
        <v>0</v>
      </c>
      <c r="S812" s="104" t="n">
        <f aca="false">A812</f>
        <v>38</v>
      </c>
      <c r="T812" s="105" t="n">
        <f aca="false">VLOOKUP($B812,Gas!$B$3:$E$2506,2)</f>
        <v>5.61</v>
      </c>
      <c r="U812" s="46" t="n">
        <f aca="false">C812/T812</f>
        <v>4.36185383244207</v>
      </c>
      <c r="V812" s="99" t="n">
        <f aca="false">VLOOKUP($B812,Gas!$B$3:$E$2506,4)</f>
        <v>1.15911192202932</v>
      </c>
    </row>
    <row r="813" customFormat="false" ht="12.75" hidden="false" customHeight="false" outlineLevel="0" collapsed="false">
      <c r="A813" s="95" t="n">
        <f aca="false">MONTH(B813)+(YEAR(B813)-1998)*12</f>
        <v>38</v>
      </c>
      <c r="B813" s="107" t="n">
        <v>36937</v>
      </c>
      <c r="C813" s="97" t="n">
        <v>26.12</v>
      </c>
      <c r="D813" s="98" t="n">
        <f aca="false">LN(C813/C812)</f>
        <v>0.0652534269536501</v>
      </c>
      <c r="E813" s="106" t="n">
        <f aca="false">STDEV(D804:D813)*SQRT(trade_day)</f>
        <v>3.51158812135662</v>
      </c>
      <c r="F813" s="97"/>
      <c r="G813" s="103" t="n">
        <f aca="false">IF(G$1="P",MAX(0,G$2-$C813),IF(G$1="C",MAX(0,$C813-G$2)))</f>
        <v>0</v>
      </c>
      <c r="H813" s="103" t="n">
        <f aca="false">IF(H$1="P",MAX(0,H$2-$C813),IF(H$1="C",MAX(0,$C813-H$2)))</f>
        <v>0</v>
      </c>
      <c r="I813" s="103" t="n">
        <f aca="false">IF(I$1="P",MAX(0,I$2-$C813),IF(I$1="C",MAX(0,$C813-I$2)))</f>
        <v>3.88</v>
      </c>
      <c r="J813" s="103" t="n">
        <f aca="false">IF(J$1="P",MAX(0,J$2-$C813),IF(J$1="C",MAX(0,$C813-J$2)))</f>
        <v>8.88</v>
      </c>
      <c r="K813" s="103" t="n">
        <f aca="false">IF(K$1="P",MAX(0,K$2-$C813),IF(K$1="C",MAX(0,$C813-K$2)))</f>
        <v>13.88</v>
      </c>
      <c r="L813" s="103" t="n">
        <f aca="false">IF(L$1="P",MAX(0,L$2-$C813),IF(L$1="C",MAX(0,$C813-L$2)))</f>
        <v>23.88</v>
      </c>
      <c r="M813" s="103" t="n">
        <f aca="false">IF(M$1="P",MAX(0,M$2-$C813),IF(M$1="C",MAX(0,$C813-M$2)))</f>
        <v>1.12</v>
      </c>
      <c r="N813" s="103" t="n">
        <f aca="false">IF(N$1="P",MAX(0,N$2-$C813),IF(N$1="C",MAX(0,$C813-N$2)))</f>
        <v>0</v>
      </c>
      <c r="O813" s="103" t="n">
        <f aca="false">IF(O$1="P",MAX(0,O$2-$C813),IF(O$1="C",MAX(0,$C813-O$2)))</f>
        <v>0</v>
      </c>
      <c r="P813" s="103" t="n">
        <f aca="false">IF(P$1="P",MAX(0,P$2-$C813),IF(P$1="C",MAX(0,$C813-P$2)))</f>
        <v>0</v>
      </c>
      <c r="Q813" s="103" t="n">
        <f aca="false">IF(Q$1="P",MAX(0,Q$2-$C813),IF(Q$1="C",MAX(0,$C813-Q$2)))</f>
        <v>0</v>
      </c>
      <c r="R813" s="103" t="n">
        <f aca="false">IF(R$1="P",MAX(0,R$2-$C813),IF(R$1="C",MAX(0,$C813-R$2)))</f>
        <v>0</v>
      </c>
      <c r="S813" s="104" t="n">
        <f aca="false">A813</f>
        <v>38</v>
      </c>
      <c r="T813" s="105" t="n">
        <f aca="false">VLOOKUP($B813,Gas!$B$3:$E$2506,2)</f>
        <v>5.875</v>
      </c>
      <c r="U813" s="46" t="n">
        <f aca="false">C813/T813</f>
        <v>4.44595744680851</v>
      </c>
      <c r="V813" s="99" t="n">
        <f aca="false">VLOOKUP($B813,Gas!$B$3:$E$2506,4)</f>
        <v>1.217547887621</v>
      </c>
    </row>
    <row r="814" customFormat="false" ht="12.75" hidden="false" customHeight="false" outlineLevel="0" collapsed="false">
      <c r="A814" s="95" t="n">
        <f aca="false">MONTH(B814)+(YEAR(B814)-1998)*12</f>
        <v>38</v>
      </c>
      <c r="B814" s="107" t="n">
        <v>36938</v>
      </c>
      <c r="C814" s="97" t="n">
        <v>28.61</v>
      </c>
      <c r="D814" s="98" t="n">
        <f aca="false">LN(C814/C813)</f>
        <v>0.0910550026537886</v>
      </c>
      <c r="E814" s="106" t="n">
        <f aca="false">STDEV(D805:D814)*SQRT(trade_day)</f>
        <v>3.05515620784966</v>
      </c>
      <c r="F814" s="97"/>
      <c r="G814" s="103" t="n">
        <f aca="false">IF(G$1="P",MAX(0,G$2-$C814),IF(G$1="C",MAX(0,$C814-G$2)))</f>
        <v>0</v>
      </c>
      <c r="H814" s="103" t="n">
        <f aca="false">IF(H$1="P",MAX(0,H$2-$C814),IF(H$1="C",MAX(0,$C814-H$2)))</f>
        <v>0</v>
      </c>
      <c r="I814" s="103" t="n">
        <f aca="false">IF(I$1="P",MAX(0,I$2-$C814),IF(I$1="C",MAX(0,$C814-I$2)))</f>
        <v>1.39</v>
      </c>
      <c r="J814" s="103" t="n">
        <f aca="false">IF(J$1="P",MAX(0,J$2-$C814),IF(J$1="C",MAX(0,$C814-J$2)))</f>
        <v>6.39</v>
      </c>
      <c r="K814" s="103" t="n">
        <f aca="false">IF(K$1="P",MAX(0,K$2-$C814),IF(K$1="C",MAX(0,$C814-K$2)))</f>
        <v>11.39</v>
      </c>
      <c r="L814" s="103" t="n">
        <f aca="false">IF(L$1="P",MAX(0,L$2-$C814),IF(L$1="C",MAX(0,$C814-L$2)))</f>
        <v>21.39</v>
      </c>
      <c r="M814" s="103" t="n">
        <f aca="false">IF(M$1="P",MAX(0,M$2-$C814),IF(M$1="C",MAX(0,$C814-M$2)))</f>
        <v>3.61</v>
      </c>
      <c r="N814" s="103" t="n">
        <f aca="false">IF(N$1="P",MAX(0,N$2-$C814),IF(N$1="C",MAX(0,$C814-N$2)))</f>
        <v>0</v>
      </c>
      <c r="O814" s="103" t="n">
        <f aca="false">IF(O$1="P",MAX(0,O$2-$C814),IF(O$1="C",MAX(0,$C814-O$2)))</f>
        <v>0</v>
      </c>
      <c r="P814" s="103" t="n">
        <f aca="false">IF(P$1="P",MAX(0,P$2-$C814),IF(P$1="C",MAX(0,$C814-P$2)))</f>
        <v>0</v>
      </c>
      <c r="Q814" s="103" t="n">
        <f aca="false">IF(Q$1="P",MAX(0,Q$2-$C814),IF(Q$1="C",MAX(0,$C814-Q$2)))</f>
        <v>0</v>
      </c>
      <c r="R814" s="103" t="n">
        <f aca="false">IF(R$1="P",MAX(0,R$2-$C814),IF(R$1="C",MAX(0,$C814-R$2)))</f>
        <v>0</v>
      </c>
      <c r="S814" s="104" t="n">
        <f aca="false">A814</f>
        <v>38</v>
      </c>
      <c r="T814" s="105" t="n">
        <f aca="false">VLOOKUP($B814,Gas!$B$3:$E$2506,2)</f>
        <v>5.385</v>
      </c>
      <c r="U814" s="46" t="n">
        <f aca="false">C814/T814</f>
        <v>5.31290622098422</v>
      </c>
      <c r="V814" s="99" t="n">
        <f aca="false">VLOOKUP($B814,Gas!$B$3:$E$2506,4)</f>
        <v>1.03751299190751</v>
      </c>
    </row>
    <row r="815" customFormat="false" ht="12.75" hidden="false" customHeight="false" outlineLevel="0" collapsed="false">
      <c r="A815" s="95" t="n">
        <f aca="false">MONTH(B815)+(YEAR(B815)-1998)*12</f>
        <v>38</v>
      </c>
      <c r="B815" s="107" t="n">
        <v>36941</v>
      </c>
      <c r="C815" s="97" t="n">
        <v>38.5</v>
      </c>
      <c r="D815" s="98" t="n">
        <f aca="false">LN(C815/C814)</f>
        <v>0.29690193423172</v>
      </c>
      <c r="E815" s="106" t="n">
        <f aca="false">STDEV(D806:D815)*SQRT(trade_day)</f>
        <v>3.42483663958466</v>
      </c>
      <c r="F815" s="97"/>
      <c r="G815" s="103" t="n">
        <f aca="false">IF(G$1="P",MAX(0,G$2-$C815),IF(G$1="C",MAX(0,$C815-G$2)))</f>
        <v>0</v>
      </c>
      <c r="H815" s="103" t="n">
        <f aca="false">IF(H$1="P",MAX(0,H$2-$C815),IF(H$1="C",MAX(0,$C815-H$2)))</f>
        <v>0</v>
      </c>
      <c r="I815" s="103" t="n">
        <f aca="false">IF(I$1="P",MAX(0,I$2-$C815),IF(I$1="C",MAX(0,$C815-I$2)))</f>
        <v>0</v>
      </c>
      <c r="J815" s="103" t="n">
        <f aca="false">IF(J$1="P",MAX(0,J$2-$C815),IF(J$1="C",MAX(0,$C815-J$2)))</f>
        <v>0</v>
      </c>
      <c r="K815" s="103" t="n">
        <f aca="false">IF(K$1="P",MAX(0,K$2-$C815),IF(K$1="C",MAX(0,$C815-K$2)))</f>
        <v>1.5</v>
      </c>
      <c r="L815" s="103" t="n">
        <f aca="false">IF(L$1="P",MAX(0,L$2-$C815),IF(L$1="C",MAX(0,$C815-L$2)))</f>
        <v>11.5</v>
      </c>
      <c r="M815" s="103" t="n">
        <f aca="false">IF(M$1="P",MAX(0,M$2-$C815),IF(M$1="C",MAX(0,$C815-M$2)))</f>
        <v>13.5</v>
      </c>
      <c r="N815" s="103" t="n">
        <f aca="false">IF(N$1="P",MAX(0,N$2-$C815),IF(N$1="C",MAX(0,$C815-N$2)))</f>
        <v>8.5</v>
      </c>
      <c r="O815" s="103" t="n">
        <f aca="false">IF(O$1="P",MAX(0,O$2-$C815),IF(O$1="C",MAX(0,$C815-O$2)))</f>
        <v>3.5</v>
      </c>
      <c r="P815" s="103" t="n">
        <f aca="false">IF(P$1="P",MAX(0,P$2-$C815),IF(P$1="C",MAX(0,$C815-P$2)))</f>
        <v>0</v>
      </c>
      <c r="Q815" s="103" t="n">
        <f aca="false">IF(Q$1="P",MAX(0,Q$2-$C815),IF(Q$1="C",MAX(0,$C815-Q$2)))</f>
        <v>0</v>
      </c>
      <c r="R815" s="103" t="n">
        <f aca="false">IF(R$1="P",MAX(0,R$2-$C815),IF(R$1="C",MAX(0,$C815-R$2)))</f>
        <v>0</v>
      </c>
      <c r="S815" s="104" t="n">
        <f aca="false">A815</f>
        <v>38</v>
      </c>
      <c r="T815" s="105" t="n">
        <f aca="false">VLOOKUP($B815,Gas!$B$3:$E$2506,2)</f>
        <v>5.47</v>
      </c>
      <c r="U815" s="46" t="n">
        <f aca="false">C815/T815</f>
        <v>7.03839122486289</v>
      </c>
      <c r="V815" s="99" t="n">
        <f aca="false">VLOOKUP($B815,Gas!$B$3:$E$2506,4)</f>
        <v>0.77596596691375</v>
      </c>
    </row>
    <row r="816" customFormat="false" ht="12.75" hidden="false" customHeight="false" outlineLevel="0" collapsed="false">
      <c r="A816" s="95" t="n">
        <f aca="false">MONTH(B816)+(YEAR(B816)-1998)*12</f>
        <v>38</v>
      </c>
      <c r="B816" s="107" t="n">
        <v>36942</v>
      </c>
      <c r="C816" s="97" t="n">
        <v>35.71</v>
      </c>
      <c r="D816" s="98" t="n">
        <f aca="false">LN(C816/C815)</f>
        <v>-0.0752274796873815</v>
      </c>
      <c r="E816" s="106" t="n">
        <f aca="false">STDEV(D807:D816)*SQRT(trade_day)</f>
        <v>2.92103892870606</v>
      </c>
      <c r="F816" s="97"/>
      <c r="G816" s="103" t="n">
        <f aca="false">IF(G$1="P",MAX(0,G$2-$C816),IF(G$1="C",MAX(0,$C816-G$2)))</f>
        <v>0</v>
      </c>
      <c r="H816" s="103" t="n">
        <f aca="false">IF(H$1="P",MAX(0,H$2-$C816),IF(H$1="C",MAX(0,$C816-H$2)))</f>
        <v>0</v>
      </c>
      <c r="I816" s="103" t="n">
        <f aca="false">IF(I$1="P",MAX(0,I$2-$C816),IF(I$1="C",MAX(0,$C816-I$2)))</f>
        <v>0</v>
      </c>
      <c r="J816" s="103" t="n">
        <f aca="false">IF(J$1="P",MAX(0,J$2-$C816),IF(J$1="C",MAX(0,$C816-J$2)))</f>
        <v>0</v>
      </c>
      <c r="K816" s="103" t="n">
        <f aca="false">IF(K$1="P",MAX(0,K$2-$C816),IF(K$1="C",MAX(0,$C816-K$2)))</f>
        <v>4.29</v>
      </c>
      <c r="L816" s="103" t="n">
        <f aca="false">IF(L$1="P",MAX(0,L$2-$C816),IF(L$1="C",MAX(0,$C816-L$2)))</f>
        <v>14.29</v>
      </c>
      <c r="M816" s="103" t="n">
        <f aca="false">IF(M$1="P",MAX(0,M$2-$C816),IF(M$1="C",MAX(0,$C816-M$2)))</f>
        <v>10.71</v>
      </c>
      <c r="N816" s="103" t="n">
        <f aca="false">IF(N$1="P",MAX(0,N$2-$C816),IF(N$1="C",MAX(0,$C816-N$2)))</f>
        <v>5.71</v>
      </c>
      <c r="O816" s="103" t="n">
        <f aca="false">IF(O$1="P",MAX(0,O$2-$C816),IF(O$1="C",MAX(0,$C816-O$2)))</f>
        <v>0.710000000000001</v>
      </c>
      <c r="P816" s="103" t="n">
        <f aca="false">IF(P$1="P",MAX(0,P$2-$C816),IF(P$1="C",MAX(0,$C816-P$2)))</f>
        <v>0</v>
      </c>
      <c r="Q816" s="103" t="n">
        <f aca="false">IF(Q$1="P",MAX(0,Q$2-$C816),IF(Q$1="C",MAX(0,$C816-Q$2)))</f>
        <v>0</v>
      </c>
      <c r="R816" s="103" t="n">
        <f aca="false">IF(R$1="P",MAX(0,R$2-$C816),IF(R$1="C",MAX(0,$C816-R$2)))</f>
        <v>0</v>
      </c>
      <c r="S816" s="104" t="n">
        <f aca="false">A816</f>
        <v>38</v>
      </c>
      <c r="T816" s="105" t="n">
        <f aca="false">VLOOKUP($B816,Gas!$B$3:$E$2506,2)</f>
        <v>5.47</v>
      </c>
      <c r="U816" s="46" t="n">
        <f aca="false">C816/T816</f>
        <v>6.52833638025594</v>
      </c>
      <c r="V816" s="99" t="n">
        <f aca="false">VLOOKUP($B816,Gas!$B$3:$E$2506,4)</f>
        <v>0.773896493208403</v>
      </c>
    </row>
    <row r="817" customFormat="false" ht="12.75" hidden="false" customHeight="false" outlineLevel="0" collapsed="false">
      <c r="A817" s="95" t="n">
        <f aca="false">MONTH(B817)+(YEAR(B817)-1998)*12</f>
        <v>38</v>
      </c>
      <c r="B817" s="107" t="n">
        <v>36943</v>
      </c>
      <c r="C817" s="97" t="n">
        <v>42.25</v>
      </c>
      <c r="D817" s="98" t="n">
        <f aca="false">LN(C817/C816)</f>
        <v>0.168173592196826</v>
      </c>
      <c r="E817" s="106" t="n">
        <f aca="false">STDEV(D808:D817)*SQRT(trade_day)</f>
        <v>2.99041836587221</v>
      </c>
      <c r="F817" s="97"/>
      <c r="G817" s="103" t="n">
        <f aca="false">IF(G$1="P",MAX(0,G$2-$C817),IF(G$1="C",MAX(0,$C817-G$2)))</f>
        <v>0</v>
      </c>
      <c r="H817" s="103" t="n">
        <f aca="false">IF(H$1="P",MAX(0,H$2-$C817),IF(H$1="C",MAX(0,$C817-H$2)))</f>
        <v>0</v>
      </c>
      <c r="I817" s="103" t="n">
        <f aca="false">IF(I$1="P",MAX(0,I$2-$C817),IF(I$1="C",MAX(0,$C817-I$2)))</f>
        <v>0</v>
      </c>
      <c r="J817" s="103" t="n">
        <f aca="false">IF(J$1="P",MAX(0,J$2-$C817),IF(J$1="C",MAX(0,$C817-J$2)))</f>
        <v>0</v>
      </c>
      <c r="K817" s="103" t="n">
        <f aca="false">IF(K$1="P",MAX(0,K$2-$C817),IF(K$1="C",MAX(0,$C817-K$2)))</f>
        <v>0</v>
      </c>
      <c r="L817" s="103" t="n">
        <f aca="false">IF(L$1="P",MAX(0,L$2-$C817),IF(L$1="C",MAX(0,$C817-L$2)))</f>
        <v>7.75</v>
      </c>
      <c r="M817" s="103" t="n">
        <f aca="false">IF(M$1="P",MAX(0,M$2-$C817),IF(M$1="C",MAX(0,$C817-M$2)))</f>
        <v>17.25</v>
      </c>
      <c r="N817" s="103" t="n">
        <f aca="false">IF(N$1="P",MAX(0,N$2-$C817),IF(N$1="C",MAX(0,$C817-N$2)))</f>
        <v>12.25</v>
      </c>
      <c r="O817" s="103" t="n">
        <f aca="false">IF(O$1="P",MAX(0,O$2-$C817),IF(O$1="C",MAX(0,$C817-O$2)))</f>
        <v>7.25</v>
      </c>
      <c r="P817" s="103" t="n">
        <f aca="false">IF(P$1="P",MAX(0,P$2-$C817),IF(P$1="C",MAX(0,$C817-P$2)))</f>
        <v>2.25</v>
      </c>
      <c r="Q817" s="103" t="n">
        <f aca="false">IF(Q$1="P",MAX(0,Q$2-$C817),IF(Q$1="C",MAX(0,$C817-Q$2)))</f>
        <v>0</v>
      </c>
      <c r="R817" s="103" t="n">
        <f aca="false">IF(R$1="P",MAX(0,R$2-$C817),IF(R$1="C",MAX(0,$C817-R$2)))</f>
        <v>0</v>
      </c>
      <c r="S817" s="104" t="n">
        <f aca="false">A817</f>
        <v>38</v>
      </c>
      <c r="T817" s="105" t="n">
        <f aca="false">VLOOKUP($B817,Gas!$B$3:$E$2506,2)</f>
        <v>5.205</v>
      </c>
      <c r="U817" s="46" t="n">
        <f aca="false">C817/T817</f>
        <v>8.11719500480307</v>
      </c>
      <c r="V817" s="99" t="n">
        <f aca="false">VLOOKUP($B817,Gas!$B$3:$E$2506,4)</f>
        <v>0.803952590098223</v>
      </c>
    </row>
    <row r="818" customFormat="false" ht="12.75" hidden="false" customHeight="false" outlineLevel="0" collapsed="false">
      <c r="A818" s="95" t="n">
        <f aca="false">MONTH(B818)+(YEAR(B818)-1998)*12</f>
        <v>38</v>
      </c>
      <c r="B818" s="107" t="n">
        <v>36944</v>
      </c>
      <c r="C818" s="97" t="n">
        <v>40.04</v>
      </c>
      <c r="D818" s="98" t="n">
        <f aca="false">LN(C818/C817)</f>
        <v>-0.053725399356163</v>
      </c>
      <c r="E818" s="106" t="n">
        <f aca="false">STDEV(D809:D818)*SQRT(trade_day)</f>
        <v>2.98289213268154</v>
      </c>
      <c r="F818" s="97"/>
      <c r="G818" s="103" t="n">
        <f aca="false">IF(G$1="P",MAX(0,G$2-$C818),IF(G$1="C",MAX(0,$C818-G$2)))</f>
        <v>0</v>
      </c>
      <c r="H818" s="103" t="n">
        <f aca="false">IF(H$1="P",MAX(0,H$2-$C818),IF(H$1="C",MAX(0,$C818-H$2)))</f>
        <v>0</v>
      </c>
      <c r="I818" s="103" t="n">
        <f aca="false">IF(I$1="P",MAX(0,I$2-$C818),IF(I$1="C",MAX(0,$C818-I$2)))</f>
        <v>0</v>
      </c>
      <c r="J818" s="103" t="n">
        <f aca="false">IF(J$1="P",MAX(0,J$2-$C818),IF(J$1="C",MAX(0,$C818-J$2)))</f>
        <v>0</v>
      </c>
      <c r="K818" s="103" t="n">
        <f aca="false">IF(K$1="P",MAX(0,K$2-$C818),IF(K$1="C",MAX(0,$C818-K$2)))</f>
        <v>0</v>
      </c>
      <c r="L818" s="103" t="n">
        <f aca="false">IF(L$1="P",MAX(0,L$2-$C818),IF(L$1="C",MAX(0,$C818-L$2)))</f>
        <v>9.96</v>
      </c>
      <c r="M818" s="103" t="n">
        <f aca="false">IF(M$1="P",MAX(0,M$2-$C818),IF(M$1="C",MAX(0,$C818-M$2)))</f>
        <v>15.04</v>
      </c>
      <c r="N818" s="103" t="n">
        <f aca="false">IF(N$1="P",MAX(0,N$2-$C818),IF(N$1="C",MAX(0,$C818-N$2)))</f>
        <v>10.04</v>
      </c>
      <c r="O818" s="103" t="n">
        <f aca="false">IF(O$1="P",MAX(0,O$2-$C818),IF(O$1="C",MAX(0,$C818-O$2)))</f>
        <v>5.04</v>
      </c>
      <c r="P818" s="103" t="n">
        <f aca="false">IF(P$1="P",MAX(0,P$2-$C818),IF(P$1="C",MAX(0,$C818-P$2)))</f>
        <v>0.0399999999999992</v>
      </c>
      <c r="Q818" s="103" t="n">
        <f aca="false">IF(Q$1="P",MAX(0,Q$2-$C818),IF(Q$1="C",MAX(0,$C818-Q$2)))</f>
        <v>0</v>
      </c>
      <c r="R818" s="103" t="n">
        <f aca="false">IF(R$1="P",MAX(0,R$2-$C818),IF(R$1="C",MAX(0,$C818-R$2)))</f>
        <v>0</v>
      </c>
      <c r="S818" s="104" t="n">
        <f aca="false">A818</f>
        <v>38</v>
      </c>
      <c r="T818" s="105" t="n">
        <f aca="false">VLOOKUP($B818,Gas!$B$3:$E$2506,2)</f>
        <v>5.2</v>
      </c>
      <c r="U818" s="46" t="n">
        <f aca="false">C818/T818</f>
        <v>7.7</v>
      </c>
      <c r="V818" s="99" t="n">
        <f aca="false">VLOOKUP($B818,Gas!$B$3:$E$2506,4)</f>
        <v>0.803219890888834</v>
      </c>
    </row>
    <row r="819" customFormat="false" ht="12.75" hidden="false" customHeight="false" outlineLevel="0" collapsed="false">
      <c r="A819" s="95" t="n">
        <f aca="false">MONTH(B819)+(YEAR(B819)-1998)*12</f>
        <v>38</v>
      </c>
      <c r="B819" s="107" t="n">
        <v>36945</v>
      </c>
      <c r="C819" s="97" t="n">
        <v>37.38</v>
      </c>
      <c r="D819" s="98" t="n">
        <f aca="false">LN(C819/C818)</f>
        <v>-0.068743152419603</v>
      </c>
      <c r="E819" s="106" t="n">
        <f aca="false">STDEV(D810:D819)*SQRT(trade_day)</f>
        <v>2.93330220640653</v>
      </c>
      <c r="F819" s="97"/>
      <c r="G819" s="103" t="n">
        <f aca="false">IF(G$1="P",MAX(0,G$2-$C819),IF(G$1="C",MAX(0,$C819-G$2)))</f>
        <v>0</v>
      </c>
      <c r="H819" s="103" t="n">
        <f aca="false">IF(H$1="P",MAX(0,H$2-$C819),IF(H$1="C",MAX(0,$C819-H$2)))</f>
        <v>0</v>
      </c>
      <c r="I819" s="103" t="n">
        <f aca="false">IF(I$1="P",MAX(0,I$2-$C819),IF(I$1="C",MAX(0,$C819-I$2)))</f>
        <v>0</v>
      </c>
      <c r="J819" s="103" t="n">
        <f aca="false">IF(J$1="P",MAX(0,J$2-$C819),IF(J$1="C",MAX(0,$C819-J$2)))</f>
        <v>0</v>
      </c>
      <c r="K819" s="103" t="n">
        <f aca="false">IF(K$1="P",MAX(0,K$2-$C819),IF(K$1="C",MAX(0,$C819-K$2)))</f>
        <v>2.62</v>
      </c>
      <c r="L819" s="103" t="n">
        <f aca="false">IF(L$1="P",MAX(0,L$2-$C819),IF(L$1="C",MAX(0,$C819-L$2)))</f>
        <v>12.62</v>
      </c>
      <c r="M819" s="103" t="n">
        <f aca="false">IF(M$1="P",MAX(0,M$2-$C819),IF(M$1="C",MAX(0,$C819-M$2)))</f>
        <v>12.38</v>
      </c>
      <c r="N819" s="103" t="n">
        <f aca="false">IF(N$1="P",MAX(0,N$2-$C819),IF(N$1="C",MAX(0,$C819-N$2)))</f>
        <v>7.38</v>
      </c>
      <c r="O819" s="103" t="n">
        <f aca="false">IF(O$1="P",MAX(0,O$2-$C819),IF(O$1="C",MAX(0,$C819-O$2)))</f>
        <v>2.38</v>
      </c>
      <c r="P819" s="103" t="n">
        <f aca="false">IF(P$1="P",MAX(0,P$2-$C819),IF(P$1="C",MAX(0,$C819-P$2)))</f>
        <v>0</v>
      </c>
      <c r="Q819" s="103" t="n">
        <f aca="false">IF(Q$1="P",MAX(0,Q$2-$C819),IF(Q$1="C",MAX(0,$C819-Q$2)))</f>
        <v>0</v>
      </c>
      <c r="R819" s="103" t="n">
        <f aca="false">IF(R$1="P",MAX(0,R$2-$C819),IF(R$1="C",MAX(0,$C819-R$2)))</f>
        <v>0</v>
      </c>
      <c r="S819" s="104" t="n">
        <f aca="false">A819</f>
        <v>38</v>
      </c>
      <c r="T819" s="105" t="n">
        <f aca="false">VLOOKUP($B819,Gas!$B$3:$E$2506,2)</f>
        <v>5.11</v>
      </c>
      <c r="U819" s="46" t="n">
        <f aca="false">C819/T819</f>
        <v>7.31506849315069</v>
      </c>
      <c r="V819" s="99" t="n">
        <f aca="false">VLOOKUP($B819,Gas!$B$3:$E$2506,4)</f>
        <v>0.691932645467561</v>
      </c>
    </row>
    <row r="820" customFormat="false" ht="12.75" hidden="false" customHeight="false" outlineLevel="0" collapsed="false">
      <c r="A820" s="95" t="n">
        <f aca="false">MONTH(B820)+(YEAR(B820)-1998)*12</f>
        <v>38</v>
      </c>
      <c r="B820" s="107" t="n">
        <v>36948</v>
      </c>
      <c r="C820" s="97" t="n">
        <v>41.19</v>
      </c>
      <c r="D820" s="98" t="n">
        <f aca="false">LN(C820/C819)</f>
        <v>0.0970597064205725</v>
      </c>
      <c r="E820" s="106" t="n">
        <f aca="false">STDEV(D811:D820)*SQRT(trade_day)</f>
        <v>2.59366292389832</v>
      </c>
      <c r="F820" s="97"/>
      <c r="G820" s="103" t="n">
        <f aca="false">IF(G$1="P",MAX(0,G$2-$C820),IF(G$1="C",MAX(0,$C820-G$2)))</f>
        <v>0</v>
      </c>
      <c r="H820" s="103" t="n">
        <f aca="false">IF(H$1="P",MAX(0,H$2-$C820),IF(H$1="C",MAX(0,$C820-H$2)))</f>
        <v>0</v>
      </c>
      <c r="I820" s="103" t="n">
        <f aca="false">IF(I$1="P",MAX(0,I$2-$C820),IF(I$1="C",MAX(0,$C820-I$2)))</f>
        <v>0</v>
      </c>
      <c r="J820" s="103" t="n">
        <f aca="false">IF(J$1="P",MAX(0,J$2-$C820),IF(J$1="C",MAX(0,$C820-J$2)))</f>
        <v>0</v>
      </c>
      <c r="K820" s="103" t="n">
        <f aca="false">IF(K$1="P",MAX(0,K$2-$C820),IF(K$1="C",MAX(0,$C820-K$2)))</f>
        <v>0</v>
      </c>
      <c r="L820" s="103" t="n">
        <f aca="false">IF(L$1="P",MAX(0,L$2-$C820),IF(L$1="C",MAX(0,$C820-L$2)))</f>
        <v>8.81</v>
      </c>
      <c r="M820" s="103" t="n">
        <f aca="false">IF(M$1="P",MAX(0,M$2-$C820),IF(M$1="C",MAX(0,$C820-M$2)))</f>
        <v>16.19</v>
      </c>
      <c r="N820" s="103" t="n">
        <f aca="false">IF(N$1="P",MAX(0,N$2-$C820),IF(N$1="C",MAX(0,$C820-N$2)))</f>
        <v>11.19</v>
      </c>
      <c r="O820" s="103" t="n">
        <f aca="false">IF(O$1="P",MAX(0,O$2-$C820),IF(O$1="C",MAX(0,$C820-O$2)))</f>
        <v>6.19</v>
      </c>
      <c r="P820" s="103" t="n">
        <f aca="false">IF(P$1="P",MAX(0,P$2-$C820),IF(P$1="C",MAX(0,$C820-P$2)))</f>
        <v>1.19</v>
      </c>
      <c r="Q820" s="103" t="n">
        <f aca="false">IF(Q$1="P",MAX(0,Q$2-$C820),IF(Q$1="C",MAX(0,$C820-Q$2)))</f>
        <v>0</v>
      </c>
      <c r="R820" s="103" t="n">
        <f aca="false">IF(R$1="P",MAX(0,R$2-$C820),IF(R$1="C",MAX(0,$C820-R$2)))</f>
        <v>0</v>
      </c>
      <c r="S820" s="104" t="n">
        <f aca="false">A820</f>
        <v>38</v>
      </c>
      <c r="T820" s="105" t="n">
        <f aca="false">VLOOKUP($B820,Gas!$B$3:$E$2506,2)</f>
        <v>5.045</v>
      </c>
      <c r="U820" s="46" t="n">
        <f aca="false">C820/T820</f>
        <v>8.16451932606541</v>
      </c>
      <c r="V820" s="99" t="n">
        <f aca="false">VLOOKUP($B820,Gas!$B$3:$E$2506,4)</f>
        <v>0.334294985166372</v>
      </c>
    </row>
    <row r="821" customFormat="false" ht="12.75" hidden="false" customHeight="false" outlineLevel="0" collapsed="false">
      <c r="A821" s="95" t="n">
        <f aca="false">MONTH(B821)+(YEAR(B821)-1998)*12</f>
        <v>38</v>
      </c>
      <c r="B821" s="107" t="n">
        <v>36949</v>
      </c>
      <c r="C821" s="97" t="n">
        <v>41.15</v>
      </c>
      <c r="D821" s="98" t="n">
        <f aca="false">LN(C821/C820)</f>
        <v>-0.000971581324910532</v>
      </c>
      <c r="E821" s="106" t="n">
        <f aca="false">STDEV(D812:D821)*SQRT(trade_day)</f>
        <v>2.5511385814841</v>
      </c>
      <c r="F821" s="97"/>
      <c r="G821" s="103" t="n">
        <f aca="false">IF(G$1="P",MAX(0,G$2-$C821),IF(G$1="C",MAX(0,$C821-G$2)))</f>
        <v>0</v>
      </c>
      <c r="H821" s="103" t="n">
        <f aca="false">IF(H$1="P",MAX(0,H$2-$C821),IF(H$1="C",MAX(0,$C821-H$2)))</f>
        <v>0</v>
      </c>
      <c r="I821" s="103" t="n">
        <f aca="false">IF(I$1="P",MAX(0,I$2-$C821),IF(I$1="C",MAX(0,$C821-I$2)))</f>
        <v>0</v>
      </c>
      <c r="J821" s="103" t="n">
        <f aca="false">IF(J$1="P",MAX(0,J$2-$C821),IF(J$1="C",MAX(0,$C821-J$2)))</f>
        <v>0</v>
      </c>
      <c r="K821" s="103" t="n">
        <f aca="false">IF(K$1="P",MAX(0,K$2-$C821),IF(K$1="C",MAX(0,$C821-K$2)))</f>
        <v>0</v>
      </c>
      <c r="L821" s="103" t="n">
        <f aca="false">IF(L$1="P",MAX(0,L$2-$C821),IF(L$1="C",MAX(0,$C821-L$2)))</f>
        <v>8.85</v>
      </c>
      <c r="M821" s="103" t="n">
        <f aca="false">IF(M$1="P",MAX(0,M$2-$C821),IF(M$1="C",MAX(0,$C821-M$2)))</f>
        <v>16.15</v>
      </c>
      <c r="N821" s="103" t="n">
        <f aca="false">IF(N$1="P",MAX(0,N$2-$C821),IF(N$1="C",MAX(0,$C821-N$2)))</f>
        <v>11.15</v>
      </c>
      <c r="O821" s="103" t="n">
        <f aca="false">IF(O$1="P",MAX(0,O$2-$C821),IF(O$1="C",MAX(0,$C821-O$2)))</f>
        <v>6.15</v>
      </c>
      <c r="P821" s="103" t="n">
        <f aca="false">IF(P$1="P",MAX(0,P$2-$C821),IF(P$1="C",MAX(0,$C821-P$2)))</f>
        <v>1.15</v>
      </c>
      <c r="Q821" s="103" t="n">
        <f aca="false">IF(Q$1="P",MAX(0,Q$2-$C821),IF(Q$1="C",MAX(0,$C821-Q$2)))</f>
        <v>0</v>
      </c>
      <c r="R821" s="103" t="n">
        <f aca="false">IF(R$1="P",MAX(0,R$2-$C821),IF(R$1="C",MAX(0,$C821-R$2)))</f>
        <v>0</v>
      </c>
      <c r="S821" s="104" t="n">
        <f aca="false">A821</f>
        <v>38</v>
      </c>
      <c r="T821" s="105" t="n">
        <f aca="false">VLOOKUP($B821,Gas!$B$3:$E$2506,2)</f>
        <v>5.06</v>
      </c>
      <c r="U821" s="46" t="n">
        <f aca="false">C821/T821</f>
        <v>8.13241106719368</v>
      </c>
      <c r="V821" s="99" t="n">
        <f aca="false">VLOOKUP($B821,Gas!$B$3:$E$2506,4)</f>
        <v>0.307888862955035</v>
      </c>
    </row>
    <row r="822" customFormat="false" ht="12.75" hidden="false" customHeight="false" outlineLevel="0" collapsed="false">
      <c r="A822" s="95" t="n">
        <f aca="false">MONTH(B822)+(YEAR(B822)-1998)*12</f>
        <v>38</v>
      </c>
      <c r="B822" s="107" t="n">
        <v>36950</v>
      </c>
      <c r="C822" s="97" t="n">
        <v>45.14</v>
      </c>
      <c r="D822" s="98" t="n">
        <f aca="false">LN(C822/C821)</f>
        <v>0.0925448442663109</v>
      </c>
      <c r="E822" s="106" t="n">
        <f aca="false">STDEV(D813:D822)*SQRT(trade_day)</f>
        <v>1.84651129917383</v>
      </c>
      <c r="F822" s="97"/>
      <c r="G822" s="103" t="n">
        <f aca="false">IF(G$1="P",MAX(0,G$2-$C822),IF(G$1="C",MAX(0,$C822-G$2)))</f>
        <v>0</v>
      </c>
      <c r="H822" s="103" t="n">
        <f aca="false">IF(H$1="P",MAX(0,H$2-$C822),IF(H$1="C",MAX(0,$C822-H$2)))</f>
        <v>0</v>
      </c>
      <c r="I822" s="103" t="n">
        <f aca="false">IF(I$1="P",MAX(0,I$2-$C822),IF(I$1="C",MAX(0,$C822-I$2)))</f>
        <v>0</v>
      </c>
      <c r="J822" s="103" t="n">
        <f aca="false">IF(J$1="P",MAX(0,J$2-$C822),IF(J$1="C",MAX(0,$C822-J$2)))</f>
        <v>0</v>
      </c>
      <c r="K822" s="103" t="n">
        <f aca="false">IF(K$1="P",MAX(0,K$2-$C822),IF(K$1="C",MAX(0,$C822-K$2)))</f>
        <v>0</v>
      </c>
      <c r="L822" s="103" t="n">
        <f aca="false">IF(L$1="P",MAX(0,L$2-$C822),IF(L$1="C",MAX(0,$C822-L$2)))</f>
        <v>4.86</v>
      </c>
      <c r="M822" s="103" t="n">
        <f aca="false">IF(M$1="P",MAX(0,M$2-$C822),IF(M$1="C",MAX(0,$C822-M$2)))</f>
        <v>20.14</v>
      </c>
      <c r="N822" s="103" t="n">
        <f aca="false">IF(N$1="P",MAX(0,N$2-$C822),IF(N$1="C",MAX(0,$C822-N$2)))</f>
        <v>15.14</v>
      </c>
      <c r="O822" s="103" t="n">
        <f aca="false">IF(O$1="P",MAX(0,O$2-$C822),IF(O$1="C",MAX(0,$C822-O$2)))</f>
        <v>10.14</v>
      </c>
      <c r="P822" s="103" t="n">
        <f aca="false">IF(P$1="P",MAX(0,P$2-$C822),IF(P$1="C",MAX(0,$C822-P$2)))</f>
        <v>5.14</v>
      </c>
      <c r="Q822" s="103" t="n">
        <f aca="false">IF(Q$1="P",MAX(0,Q$2-$C822),IF(Q$1="C",MAX(0,$C822-Q$2)))</f>
        <v>0</v>
      </c>
      <c r="R822" s="103" t="n">
        <f aca="false">IF(R$1="P",MAX(0,R$2-$C822),IF(R$1="C",MAX(0,$C822-R$2)))</f>
        <v>0</v>
      </c>
      <c r="S822" s="104" t="n">
        <f aca="false">A822</f>
        <v>38</v>
      </c>
      <c r="T822" s="105" t="n">
        <f aca="false">VLOOKUP($B822,Gas!$B$3:$E$2506,2)</f>
        <v>5.095</v>
      </c>
      <c r="U822" s="46" t="n">
        <f aca="false">C822/T822</f>
        <v>8.85966633954858</v>
      </c>
      <c r="V822" s="99" t="n">
        <f aca="false">VLOOKUP($B822,Gas!$B$3:$E$2506,4)</f>
        <v>0.317625659677106</v>
      </c>
    </row>
    <row r="823" customFormat="false" ht="12.75" hidden="false" customHeight="false" outlineLevel="0" collapsed="false">
      <c r="A823" s="95" t="n">
        <f aca="false">MONTH(B823)+(YEAR(B823)-1998)*12</f>
        <v>39</v>
      </c>
      <c r="B823" s="107" t="n">
        <v>36951</v>
      </c>
      <c r="C823" s="97" t="n">
        <v>42.48</v>
      </c>
      <c r="D823" s="98" t="n">
        <f aca="false">LN(C823/C822)</f>
        <v>-0.0607353944557063</v>
      </c>
      <c r="E823" s="106" t="n">
        <f aca="false">STDEV(D814:D823)*SQRT(trade_day)</f>
        <v>1.94378154390893</v>
      </c>
      <c r="F823" s="97"/>
      <c r="G823" s="103" t="n">
        <f aca="false">IF(G$1="P",MAX(0,G$2-$C823),IF(G$1="C",MAX(0,$C823-G$2)))</f>
        <v>0</v>
      </c>
      <c r="H823" s="103" t="n">
        <f aca="false">IF(H$1="P",MAX(0,H$2-$C823),IF(H$1="C",MAX(0,$C823-H$2)))</f>
        <v>0</v>
      </c>
      <c r="I823" s="103" t="n">
        <f aca="false">IF(I$1="P",MAX(0,I$2-$C823),IF(I$1="C",MAX(0,$C823-I$2)))</f>
        <v>0</v>
      </c>
      <c r="J823" s="103" t="n">
        <f aca="false">IF(J$1="P",MAX(0,J$2-$C823),IF(J$1="C",MAX(0,$C823-J$2)))</f>
        <v>0</v>
      </c>
      <c r="K823" s="103" t="n">
        <f aca="false">IF(K$1="P",MAX(0,K$2-$C823),IF(K$1="C",MAX(0,$C823-K$2)))</f>
        <v>0</v>
      </c>
      <c r="L823" s="103" t="n">
        <f aca="false">IF(L$1="P",MAX(0,L$2-$C823),IF(L$1="C",MAX(0,$C823-L$2)))</f>
        <v>7.52</v>
      </c>
      <c r="M823" s="103" t="n">
        <f aca="false">IF(M$1="P",MAX(0,M$2-$C823),IF(M$1="C",MAX(0,$C823-M$2)))</f>
        <v>17.48</v>
      </c>
      <c r="N823" s="103" t="n">
        <f aca="false">IF(N$1="P",MAX(0,N$2-$C823),IF(N$1="C",MAX(0,$C823-N$2)))</f>
        <v>12.48</v>
      </c>
      <c r="O823" s="103" t="n">
        <f aca="false">IF(O$1="P",MAX(0,O$2-$C823),IF(O$1="C",MAX(0,$C823-O$2)))</f>
        <v>7.48</v>
      </c>
      <c r="P823" s="103" t="n">
        <f aca="false">IF(P$1="P",MAX(0,P$2-$C823),IF(P$1="C",MAX(0,$C823-P$2)))</f>
        <v>2.48</v>
      </c>
      <c r="Q823" s="103" t="n">
        <f aca="false">IF(Q$1="P",MAX(0,Q$2-$C823),IF(Q$1="C",MAX(0,$C823-Q$2)))</f>
        <v>0</v>
      </c>
      <c r="R823" s="103" t="n">
        <f aca="false">IF(R$1="P",MAX(0,R$2-$C823),IF(R$1="C",MAX(0,$C823-R$2)))</f>
        <v>0</v>
      </c>
      <c r="S823" s="104" t="n">
        <f aca="false">A823</f>
        <v>39</v>
      </c>
      <c r="T823" s="105" t="n">
        <f aca="false">VLOOKUP($B823,Gas!$B$3:$E$2506,2)</f>
        <v>5.165</v>
      </c>
      <c r="U823" s="46" t="n">
        <f aca="false">C823/T823</f>
        <v>8.22458857696031</v>
      </c>
      <c r="V823" s="99" t="n">
        <f aca="false">VLOOKUP($B823,Gas!$B$3:$E$2506,4)</f>
        <v>0.339915630803971</v>
      </c>
    </row>
    <row r="824" customFormat="false" ht="12.75" hidden="false" customHeight="false" outlineLevel="0" collapsed="false">
      <c r="A824" s="95" t="n">
        <f aca="false">MONTH(B824)+(YEAR(B824)-1998)*12</f>
        <v>39</v>
      </c>
      <c r="B824" s="107" t="n">
        <v>36952</v>
      </c>
      <c r="C824" s="97" t="n">
        <v>37.28</v>
      </c>
      <c r="D824" s="98" t="n">
        <f aca="false">LN(C824/C823)</f>
        <v>-0.130576387116293</v>
      </c>
      <c r="E824" s="106" t="n">
        <f aca="false">STDEV(D815:D824)*SQRT(trade_day)</f>
        <v>2.11753750820455</v>
      </c>
      <c r="F824" s="97"/>
      <c r="G824" s="103" t="n">
        <f aca="false">IF(G$1="P",MAX(0,G$2-$C824),IF(G$1="C",MAX(0,$C824-G$2)))</f>
        <v>0</v>
      </c>
      <c r="H824" s="103" t="n">
        <f aca="false">IF(H$1="P",MAX(0,H$2-$C824),IF(H$1="C",MAX(0,$C824-H$2)))</f>
        <v>0</v>
      </c>
      <c r="I824" s="103" t="n">
        <f aca="false">IF(I$1="P",MAX(0,I$2-$C824),IF(I$1="C",MAX(0,$C824-I$2)))</f>
        <v>0</v>
      </c>
      <c r="J824" s="103" t="n">
        <f aca="false">IF(J$1="P",MAX(0,J$2-$C824),IF(J$1="C",MAX(0,$C824-J$2)))</f>
        <v>0</v>
      </c>
      <c r="K824" s="103" t="n">
        <f aca="false">IF(K$1="P",MAX(0,K$2-$C824),IF(K$1="C",MAX(0,$C824-K$2)))</f>
        <v>2.72</v>
      </c>
      <c r="L824" s="103" t="n">
        <f aca="false">IF(L$1="P",MAX(0,L$2-$C824),IF(L$1="C",MAX(0,$C824-L$2)))</f>
        <v>12.72</v>
      </c>
      <c r="M824" s="103" t="n">
        <f aca="false">IF(M$1="P",MAX(0,M$2-$C824),IF(M$1="C",MAX(0,$C824-M$2)))</f>
        <v>12.28</v>
      </c>
      <c r="N824" s="103" t="n">
        <f aca="false">IF(N$1="P",MAX(0,N$2-$C824),IF(N$1="C",MAX(0,$C824-N$2)))</f>
        <v>7.28</v>
      </c>
      <c r="O824" s="103" t="n">
        <f aca="false">IF(O$1="P",MAX(0,O$2-$C824),IF(O$1="C",MAX(0,$C824-O$2)))</f>
        <v>2.28</v>
      </c>
      <c r="P824" s="103" t="n">
        <f aca="false">IF(P$1="P",MAX(0,P$2-$C824),IF(P$1="C",MAX(0,$C824-P$2)))</f>
        <v>0</v>
      </c>
      <c r="Q824" s="103" t="n">
        <f aca="false">IF(Q$1="P",MAX(0,Q$2-$C824),IF(Q$1="C",MAX(0,$C824-Q$2)))</f>
        <v>0</v>
      </c>
      <c r="R824" s="103" t="n">
        <f aca="false">IF(R$1="P",MAX(0,R$2-$C824),IF(R$1="C",MAX(0,$C824-R$2)))</f>
        <v>0</v>
      </c>
      <c r="S824" s="104" t="n">
        <f aca="false">A824</f>
        <v>39</v>
      </c>
      <c r="T824" s="105" t="n">
        <f aca="false">VLOOKUP($B824,Gas!$B$3:$E$2506,2)</f>
        <v>5.085</v>
      </c>
      <c r="U824" s="46" t="n">
        <f aca="false">C824/T824</f>
        <v>7.33136676499508</v>
      </c>
      <c r="V824" s="99" t="n">
        <f aca="false">VLOOKUP($B824,Gas!$B$3:$E$2506,4)</f>
        <v>0.342304544804288</v>
      </c>
    </row>
    <row r="825" customFormat="false" ht="12.75" hidden="false" customHeight="false" outlineLevel="0" collapsed="false">
      <c r="A825" s="95" t="n">
        <f aca="false">MONTH(B825)+(YEAR(B825)-1998)*12</f>
        <v>39</v>
      </c>
      <c r="B825" s="107" t="n">
        <v>36955</v>
      </c>
      <c r="C825" s="97" t="n">
        <v>39.24</v>
      </c>
      <c r="D825" s="98" t="n">
        <f aca="false">LN(C825/C824)</f>
        <v>0.0512396448797719</v>
      </c>
      <c r="E825" s="106" t="n">
        <f aca="false">STDEV(D816:D825)*SQRT(trade_day)</f>
        <v>1.51719665933186</v>
      </c>
      <c r="F825" s="97"/>
      <c r="G825" s="103" t="n">
        <f aca="false">IF(G$1="P",MAX(0,G$2-$C825),IF(G$1="C",MAX(0,$C825-G$2)))</f>
        <v>0</v>
      </c>
      <c r="H825" s="103" t="n">
        <f aca="false">IF(H$1="P",MAX(0,H$2-$C825),IF(H$1="C",MAX(0,$C825-H$2)))</f>
        <v>0</v>
      </c>
      <c r="I825" s="103" t="n">
        <f aca="false">IF(I$1="P",MAX(0,I$2-$C825),IF(I$1="C",MAX(0,$C825-I$2)))</f>
        <v>0</v>
      </c>
      <c r="J825" s="103" t="n">
        <f aca="false">IF(J$1="P",MAX(0,J$2-$C825),IF(J$1="C",MAX(0,$C825-J$2)))</f>
        <v>0</v>
      </c>
      <c r="K825" s="103" t="n">
        <f aca="false">IF(K$1="P",MAX(0,K$2-$C825),IF(K$1="C",MAX(0,$C825-K$2)))</f>
        <v>0.759999999999998</v>
      </c>
      <c r="L825" s="103" t="n">
        <f aca="false">IF(L$1="P",MAX(0,L$2-$C825),IF(L$1="C",MAX(0,$C825-L$2)))</f>
        <v>10.76</v>
      </c>
      <c r="M825" s="103" t="n">
        <f aca="false">IF(M$1="P",MAX(0,M$2-$C825),IF(M$1="C",MAX(0,$C825-M$2)))</f>
        <v>14.24</v>
      </c>
      <c r="N825" s="103" t="n">
        <f aca="false">IF(N$1="P",MAX(0,N$2-$C825),IF(N$1="C",MAX(0,$C825-N$2)))</f>
        <v>9.24</v>
      </c>
      <c r="O825" s="103" t="n">
        <f aca="false">IF(O$1="P",MAX(0,O$2-$C825),IF(O$1="C",MAX(0,$C825-O$2)))</f>
        <v>4.24</v>
      </c>
      <c r="P825" s="103" t="n">
        <f aca="false">IF(P$1="P",MAX(0,P$2-$C825),IF(P$1="C",MAX(0,$C825-P$2)))</f>
        <v>0</v>
      </c>
      <c r="Q825" s="103" t="n">
        <f aca="false">IF(Q$1="P",MAX(0,Q$2-$C825),IF(Q$1="C",MAX(0,$C825-Q$2)))</f>
        <v>0</v>
      </c>
      <c r="R825" s="103" t="n">
        <f aca="false">IF(R$1="P",MAX(0,R$2-$C825),IF(R$1="C",MAX(0,$C825-R$2)))</f>
        <v>0</v>
      </c>
      <c r="S825" s="104" t="n">
        <f aca="false">A825</f>
        <v>39</v>
      </c>
      <c r="T825" s="105" t="n">
        <f aca="false">VLOOKUP($B825,Gas!$B$3:$E$2506,2)</f>
        <v>5.09</v>
      </c>
      <c r="U825" s="46" t="n">
        <f aca="false">C825/T825</f>
        <v>7.70923379174853</v>
      </c>
      <c r="V825" s="99" t="n">
        <f aca="false">VLOOKUP($B825,Gas!$B$3:$E$2506,4)</f>
        <v>0.162300475387969</v>
      </c>
    </row>
    <row r="826" customFormat="false" ht="12.75" hidden="false" customHeight="false" outlineLevel="0" collapsed="false">
      <c r="A826" s="95" t="n">
        <f aca="false">MONTH(B826)+(YEAR(B826)-1998)*12</f>
        <v>39</v>
      </c>
      <c r="B826" s="107" t="n">
        <v>36956</v>
      </c>
      <c r="C826" s="97" t="n">
        <v>50.2</v>
      </c>
      <c r="D826" s="98" t="n">
        <f aca="false">LN(C826/C825)</f>
        <v>0.246318392000521</v>
      </c>
      <c r="E826" s="106" t="n">
        <f aca="false">STDEV(D817:D826)*SQRT(trade_day)</f>
        <v>1.8731875961129</v>
      </c>
      <c r="F826" s="97"/>
      <c r="G826" s="103" t="n">
        <f aca="false">IF(G$1="P",MAX(0,G$2-$C826),IF(G$1="C",MAX(0,$C826-G$2)))</f>
        <v>0</v>
      </c>
      <c r="H826" s="103" t="n">
        <f aca="false">IF(H$1="P",MAX(0,H$2-$C826),IF(H$1="C",MAX(0,$C826-H$2)))</f>
        <v>0</v>
      </c>
      <c r="I826" s="103" t="n">
        <f aca="false">IF(I$1="P",MAX(0,I$2-$C826),IF(I$1="C",MAX(0,$C826-I$2)))</f>
        <v>0</v>
      </c>
      <c r="J826" s="103" t="n">
        <f aca="false">IF(J$1="P",MAX(0,J$2-$C826),IF(J$1="C",MAX(0,$C826-J$2)))</f>
        <v>0</v>
      </c>
      <c r="K826" s="103" t="n">
        <f aca="false">IF(K$1="P",MAX(0,K$2-$C826),IF(K$1="C",MAX(0,$C826-K$2)))</f>
        <v>0</v>
      </c>
      <c r="L826" s="103" t="n">
        <f aca="false">IF(L$1="P",MAX(0,L$2-$C826),IF(L$1="C",MAX(0,$C826-L$2)))</f>
        <v>0</v>
      </c>
      <c r="M826" s="103" t="n">
        <f aca="false">IF(M$1="P",MAX(0,M$2-$C826),IF(M$1="C",MAX(0,$C826-M$2)))</f>
        <v>25.2</v>
      </c>
      <c r="N826" s="103" t="n">
        <f aca="false">IF(N$1="P",MAX(0,N$2-$C826),IF(N$1="C",MAX(0,$C826-N$2)))</f>
        <v>20.2</v>
      </c>
      <c r="O826" s="103" t="n">
        <f aca="false">IF(O$1="P",MAX(0,O$2-$C826),IF(O$1="C",MAX(0,$C826-O$2)))</f>
        <v>15.2</v>
      </c>
      <c r="P826" s="103" t="n">
        <f aca="false">IF(P$1="P",MAX(0,P$2-$C826),IF(P$1="C",MAX(0,$C826-P$2)))</f>
        <v>10.2</v>
      </c>
      <c r="Q826" s="103" t="n">
        <f aca="false">IF(Q$1="P",MAX(0,Q$2-$C826),IF(Q$1="C",MAX(0,$C826-Q$2)))</f>
        <v>0.200000000000003</v>
      </c>
      <c r="R826" s="103" t="n">
        <f aca="false">IF(R$1="P",MAX(0,R$2-$C826),IF(R$1="C",MAX(0,$C826-R$2)))</f>
        <v>0</v>
      </c>
      <c r="S826" s="104" t="n">
        <f aca="false">A826</f>
        <v>39</v>
      </c>
      <c r="T826" s="105" t="n">
        <f aca="false">VLOOKUP($B826,Gas!$B$3:$E$2506,2)</f>
        <v>5.315</v>
      </c>
      <c r="U826" s="46" t="n">
        <f aca="false">C826/T826</f>
        <v>9.44496707431797</v>
      </c>
      <c r="V826" s="99" t="n">
        <f aca="false">VLOOKUP($B826,Gas!$B$3:$E$2506,4)</f>
        <v>0.290884624878847</v>
      </c>
    </row>
    <row r="827" customFormat="false" ht="12.75" hidden="false" customHeight="false" outlineLevel="0" collapsed="false">
      <c r="A827" s="95" t="n">
        <f aca="false">MONTH(B827)+(YEAR(B827)-1998)*12</f>
        <v>39</v>
      </c>
      <c r="B827" s="107" t="n">
        <v>36957</v>
      </c>
      <c r="C827" s="97" t="n">
        <v>57.07</v>
      </c>
      <c r="D827" s="98" t="n">
        <f aca="false">LN(C827/C826)</f>
        <v>0.128263557850933</v>
      </c>
      <c r="E827" s="106" t="n">
        <f aca="false">STDEV(D818:D827)*SQRT(trade_day)</f>
        <v>1.80313301219374</v>
      </c>
      <c r="F827" s="97"/>
      <c r="G827" s="103" t="n">
        <f aca="false">IF(G$1="P",MAX(0,G$2-$C827),IF(G$1="C",MAX(0,$C827-G$2)))</f>
        <v>0</v>
      </c>
      <c r="H827" s="103" t="n">
        <f aca="false">IF(H$1="P",MAX(0,H$2-$C827),IF(H$1="C",MAX(0,$C827-H$2)))</f>
        <v>0</v>
      </c>
      <c r="I827" s="103" t="n">
        <f aca="false">IF(I$1="P",MAX(0,I$2-$C827),IF(I$1="C",MAX(0,$C827-I$2)))</f>
        <v>0</v>
      </c>
      <c r="J827" s="103" t="n">
        <f aca="false">IF(J$1="P",MAX(0,J$2-$C827),IF(J$1="C",MAX(0,$C827-J$2)))</f>
        <v>0</v>
      </c>
      <c r="K827" s="103" t="n">
        <f aca="false">IF(K$1="P",MAX(0,K$2-$C827),IF(K$1="C",MAX(0,$C827-K$2)))</f>
        <v>0</v>
      </c>
      <c r="L827" s="103" t="n">
        <f aca="false">IF(L$1="P",MAX(0,L$2-$C827),IF(L$1="C",MAX(0,$C827-L$2)))</f>
        <v>0</v>
      </c>
      <c r="M827" s="103" t="n">
        <f aca="false">IF(M$1="P",MAX(0,M$2-$C827),IF(M$1="C",MAX(0,$C827-M$2)))</f>
        <v>32.07</v>
      </c>
      <c r="N827" s="103" t="n">
        <f aca="false">IF(N$1="P",MAX(0,N$2-$C827),IF(N$1="C",MAX(0,$C827-N$2)))</f>
        <v>27.07</v>
      </c>
      <c r="O827" s="103" t="n">
        <f aca="false">IF(O$1="P",MAX(0,O$2-$C827),IF(O$1="C",MAX(0,$C827-O$2)))</f>
        <v>22.07</v>
      </c>
      <c r="P827" s="103" t="n">
        <f aca="false">IF(P$1="P",MAX(0,P$2-$C827),IF(P$1="C",MAX(0,$C827-P$2)))</f>
        <v>17.07</v>
      </c>
      <c r="Q827" s="103" t="n">
        <f aca="false">IF(Q$1="P",MAX(0,Q$2-$C827),IF(Q$1="C",MAX(0,$C827-Q$2)))</f>
        <v>7.07</v>
      </c>
      <c r="R827" s="103" t="n">
        <f aca="false">IF(R$1="P",MAX(0,R$2-$C827),IF(R$1="C",MAX(0,$C827-R$2)))</f>
        <v>0</v>
      </c>
      <c r="S827" s="104" t="n">
        <f aca="false">A827</f>
        <v>39</v>
      </c>
      <c r="T827" s="105" t="n">
        <f aca="false">VLOOKUP($B827,Gas!$B$3:$E$2506,2)</f>
        <v>5.26</v>
      </c>
      <c r="U827" s="46" t="n">
        <f aca="false">C827/T827</f>
        <v>10.8498098859316</v>
      </c>
      <c r="V827" s="99" t="n">
        <f aca="false">VLOOKUP($B827,Gas!$B$3:$E$2506,4)</f>
        <v>0.304896636082642</v>
      </c>
    </row>
    <row r="828" customFormat="false" ht="12.75" hidden="false" customHeight="false" outlineLevel="0" collapsed="false">
      <c r="A828" s="95" t="n">
        <f aca="false">MONTH(B828)+(YEAR(B828)-1998)*12</f>
        <v>39</v>
      </c>
      <c r="B828" s="107" t="n">
        <v>36958</v>
      </c>
      <c r="C828" s="97" t="n">
        <v>45.33</v>
      </c>
      <c r="D828" s="98" t="n">
        <f aca="false">LN(C828/C827)</f>
        <v>-0.230309519595859</v>
      </c>
      <c r="E828" s="106" t="n">
        <f aca="false">STDEV(D819:D828)*SQRT(trade_day)</f>
        <v>2.20292174533973</v>
      </c>
      <c r="F828" s="97"/>
      <c r="G828" s="103" t="n">
        <f aca="false">IF(G$1="P",MAX(0,G$2-$C828),IF(G$1="C",MAX(0,$C828-G$2)))</f>
        <v>0</v>
      </c>
      <c r="H828" s="103" t="n">
        <f aca="false">IF(H$1="P",MAX(0,H$2-$C828),IF(H$1="C",MAX(0,$C828-H$2)))</f>
        <v>0</v>
      </c>
      <c r="I828" s="103" t="n">
        <f aca="false">IF(I$1="P",MAX(0,I$2-$C828),IF(I$1="C",MAX(0,$C828-I$2)))</f>
        <v>0</v>
      </c>
      <c r="J828" s="103" t="n">
        <f aca="false">IF(J$1="P",MAX(0,J$2-$C828),IF(J$1="C",MAX(0,$C828-J$2)))</f>
        <v>0</v>
      </c>
      <c r="K828" s="103" t="n">
        <f aca="false">IF(K$1="P",MAX(0,K$2-$C828),IF(K$1="C",MAX(0,$C828-K$2)))</f>
        <v>0</v>
      </c>
      <c r="L828" s="103" t="n">
        <f aca="false">IF(L$1="P",MAX(0,L$2-$C828),IF(L$1="C",MAX(0,$C828-L$2)))</f>
        <v>4.67</v>
      </c>
      <c r="M828" s="103" t="n">
        <f aca="false">IF(M$1="P",MAX(0,M$2-$C828),IF(M$1="C",MAX(0,$C828-M$2)))</f>
        <v>20.33</v>
      </c>
      <c r="N828" s="103" t="n">
        <f aca="false">IF(N$1="P",MAX(0,N$2-$C828),IF(N$1="C",MAX(0,$C828-N$2)))</f>
        <v>15.33</v>
      </c>
      <c r="O828" s="103" t="n">
        <f aca="false">IF(O$1="P",MAX(0,O$2-$C828),IF(O$1="C",MAX(0,$C828-O$2)))</f>
        <v>10.33</v>
      </c>
      <c r="P828" s="103" t="n">
        <f aca="false">IF(P$1="P",MAX(0,P$2-$C828),IF(P$1="C",MAX(0,$C828-P$2)))</f>
        <v>5.33</v>
      </c>
      <c r="Q828" s="103" t="n">
        <f aca="false">IF(Q$1="P",MAX(0,Q$2-$C828),IF(Q$1="C",MAX(0,$C828-Q$2)))</f>
        <v>0</v>
      </c>
      <c r="R828" s="103" t="n">
        <f aca="false">IF(R$1="P",MAX(0,R$2-$C828),IF(R$1="C",MAX(0,$C828-R$2)))</f>
        <v>0</v>
      </c>
      <c r="S828" s="104" t="n">
        <f aca="false">A828</f>
        <v>39</v>
      </c>
      <c r="T828" s="105" t="n">
        <f aca="false">VLOOKUP($B828,Gas!$B$3:$E$2506,2)</f>
        <v>5.225</v>
      </c>
      <c r="U828" s="46" t="n">
        <f aca="false">C828/T828</f>
        <v>8.6755980861244</v>
      </c>
      <c r="V828" s="99" t="n">
        <f aca="false">VLOOKUP($B828,Gas!$B$3:$E$2506,4)</f>
        <v>0.311205347363685</v>
      </c>
    </row>
    <row r="829" customFormat="false" ht="12.75" hidden="false" customHeight="false" outlineLevel="0" collapsed="false">
      <c r="A829" s="95" t="n">
        <f aca="false">MONTH(B829)+(YEAR(B829)-1998)*12</f>
        <v>39</v>
      </c>
      <c r="B829" s="107" t="n">
        <v>36959</v>
      </c>
      <c r="C829" s="97" t="n">
        <v>43.58</v>
      </c>
      <c r="D829" s="98" t="n">
        <f aca="false">LN(C829/C828)</f>
        <v>-0.0393707354362841</v>
      </c>
      <c r="E829" s="106" t="n">
        <f aca="false">STDEV(D820:D829)*SQRT(trade_day)</f>
        <v>2.17761532671809</v>
      </c>
      <c r="F829" s="97"/>
      <c r="G829" s="103" t="n">
        <f aca="false">IF(G$1="P",MAX(0,G$2-$C829),IF(G$1="C",MAX(0,$C829-G$2)))</f>
        <v>0</v>
      </c>
      <c r="H829" s="103" t="n">
        <f aca="false">IF(H$1="P",MAX(0,H$2-$C829),IF(H$1="C",MAX(0,$C829-H$2)))</f>
        <v>0</v>
      </c>
      <c r="I829" s="103" t="n">
        <f aca="false">IF(I$1="P",MAX(0,I$2-$C829),IF(I$1="C",MAX(0,$C829-I$2)))</f>
        <v>0</v>
      </c>
      <c r="J829" s="103" t="n">
        <f aca="false">IF(J$1="P",MAX(0,J$2-$C829),IF(J$1="C",MAX(0,$C829-J$2)))</f>
        <v>0</v>
      </c>
      <c r="K829" s="103" t="n">
        <f aca="false">IF(K$1="P",MAX(0,K$2-$C829),IF(K$1="C",MAX(0,$C829-K$2)))</f>
        <v>0</v>
      </c>
      <c r="L829" s="103" t="n">
        <f aca="false">IF(L$1="P",MAX(0,L$2-$C829),IF(L$1="C",MAX(0,$C829-L$2)))</f>
        <v>6.42</v>
      </c>
      <c r="M829" s="103" t="n">
        <f aca="false">IF(M$1="P",MAX(0,M$2-$C829),IF(M$1="C",MAX(0,$C829-M$2)))</f>
        <v>18.58</v>
      </c>
      <c r="N829" s="103" t="n">
        <f aca="false">IF(N$1="P",MAX(0,N$2-$C829),IF(N$1="C",MAX(0,$C829-N$2)))</f>
        <v>13.58</v>
      </c>
      <c r="O829" s="103" t="n">
        <f aca="false">IF(O$1="P",MAX(0,O$2-$C829),IF(O$1="C",MAX(0,$C829-O$2)))</f>
        <v>8.58</v>
      </c>
      <c r="P829" s="103" t="n">
        <f aca="false">IF(P$1="P",MAX(0,P$2-$C829),IF(P$1="C",MAX(0,$C829-P$2)))</f>
        <v>3.58</v>
      </c>
      <c r="Q829" s="103" t="n">
        <f aca="false">IF(Q$1="P",MAX(0,Q$2-$C829),IF(Q$1="C",MAX(0,$C829-Q$2)))</f>
        <v>0</v>
      </c>
      <c r="R829" s="103" t="n">
        <f aca="false">IF(R$1="P",MAX(0,R$2-$C829),IF(R$1="C",MAX(0,$C829-R$2)))</f>
        <v>0</v>
      </c>
      <c r="S829" s="104" t="n">
        <f aca="false">A829</f>
        <v>39</v>
      </c>
      <c r="T829" s="105" t="n">
        <f aca="false">VLOOKUP($B829,Gas!$B$3:$E$2506,2)</f>
        <v>5.245</v>
      </c>
      <c r="U829" s="46" t="n">
        <f aca="false">C829/T829</f>
        <v>8.30886558627264</v>
      </c>
      <c r="V829" s="99" t="n">
        <f aca="false">VLOOKUP($B829,Gas!$B$3:$E$2506,4)</f>
        <v>0.311188293824844</v>
      </c>
    </row>
    <row r="830" customFormat="false" ht="12.75" hidden="false" customHeight="false" outlineLevel="0" collapsed="false">
      <c r="A830" s="95" t="n">
        <f aca="false">MONTH(B830)+(YEAR(B830)-1998)*12</f>
        <v>39</v>
      </c>
      <c r="B830" s="107" t="n">
        <v>36962</v>
      </c>
      <c r="C830" s="97" t="n">
        <v>35.24</v>
      </c>
      <c r="D830" s="98" t="n">
        <f aca="false">LN(C830/C829)</f>
        <v>-0.212416528448495</v>
      </c>
      <c r="E830" s="106" t="n">
        <f aca="false">STDEV(D821:D830)*SQRT(trade_day)</f>
        <v>2.39405251726151</v>
      </c>
      <c r="F830" s="97"/>
      <c r="G830" s="103" t="n">
        <f aca="false">IF(G$1="P",MAX(0,G$2-$C830),IF(G$1="C",MAX(0,$C830-G$2)))</f>
        <v>0</v>
      </c>
      <c r="H830" s="103" t="n">
        <f aca="false">IF(H$1="P",MAX(0,H$2-$C830),IF(H$1="C",MAX(0,$C830-H$2)))</f>
        <v>0</v>
      </c>
      <c r="I830" s="103" t="n">
        <f aca="false">IF(I$1="P",MAX(0,I$2-$C830),IF(I$1="C",MAX(0,$C830-I$2)))</f>
        <v>0</v>
      </c>
      <c r="J830" s="103" t="n">
        <f aca="false">IF(J$1="P",MAX(0,J$2-$C830),IF(J$1="C",MAX(0,$C830-J$2)))</f>
        <v>0</v>
      </c>
      <c r="K830" s="103" t="n">
        <f aca="false">IF(K$1="P",MAX(0,K$2-$C830),IF(K$1="C",MAX(0,$C830-K$2)))</f>
        <v>4.76</v>
      </c>
      <c r="L830" s="103" t="n">
        <f aca="false">IF(L$1="P",MAX(0,L$2-$C830),IF(L$1="C",MAX(0,$C830-L$2)))</f>
        <v>14.76</v>
      </c>
      <c r="M830" s="103" t="n">
        <f aca="false">IF(M$1="P",MAX(0,M$2-$C830),IF(M$1="C",MAX(0,$C830-M$2)))</f>
        <v>10.24</v>
      </c>
      <c r="N830" s="103" t="n">
        <f aca="false">IF(N$1="P",MAX(0,N$2-$C830),IF(N$1="C",MAX(0,$C830-N$2)))</f>
        <v>5.24</v>
      </c>
      <c r="O830" s="103" t="n">
        <f aca="false">IF(O$1="P",MAX(0,O$2-$C830),IF(O$1="C",MAX(0,$C830-O$2)))</f>
        <v>0.240000000000002</v>
      </c>
      <c r="P830" s="103" t="n">
        <f aca="false">IF(P$1="P",MAX(0,P$2-$C830),IF(P$1="C",MAX(0,$C830-P$2)))</f>
        <v>0</v>
      </c>
      <c r="Q830" s="103" t="n">
        <f aca="false">IF(Q$1="P",MAX(0,Q$2-$C830),IF(Q$1="C",MAX(0,$C830-Q$2)))</f>
        <v>0</v>
      </c>
      <c r="R830" s="103" t="n">
        <f aca="false">IF(R$1="P",MAX(0,R$2-$C830),IF(R$1="C",MAX(0,$C830-R$2)))</f>
        <v>0</v>
      </c>
      <c r="S830" s="104" t="n">
        <f aca="false">A830</f>
        <v>39</v>
      </c>
      <c r="T830" s="105" t="n">
        <f aca="false">VLOOKUP($B830,Gas!$B$3:$E$2506,2)</f>
        <v>5.125</v>
      </c>
      <c r="U830" s="46" t="n">
        <f aca="false">C830/T830</f>
        <v>6.87609756097561</v>
      </c>
      <c r="V830" s="99" t="n">
        <f aca="false">VLOOKUP($B830,Gas!$B$3:$E$2506,4)</f>
        <v>0.322773176270137</v>
      </c>
    </row>
    <row r="831" customFormat="false" ht="12.75" hidden="false" customHeight="false" outlineLevel="0" collapsed="false">
      <c r="A831" s="95" t="n">
        <f aca="false">MONTH(B831)+(YEAR(B831)-1998)*12</f>
        <v>39</v>
      </c>
      <c r="B831" s="107" t="n">
        <v>36963</v>
      </c>
      <c r="C831" s="97" t="n">
        <v>31.14</v>
      </c>
      <c r="D831" s="98" t="n">
        <f aca="false">LN(C831/C830)</f>
        <v>-0.123688634662127</v>
      </c>
      <c r="E831" s="106" t="n">
        <f aca="false">STDEV(D822:D831)*SQRT(trade_day)</f>
        <v>2.45116994039455</v>
      </c>
      <c r="F831" s="97"/>
      <c r="G831" s="103" t="n">
        <f aca="false">IF(G$1="P",MAX(0,G$2-$C831),IF(G$1="C",MAX(0,$C831-G$2)))</f>
        <v>0</v>
      </c>
      <c r="H831" s="103" t="n">
        <f aca="false">IF(H$1="P",MAX(0,H$2-$C831),IF(H$1="C",MAX(0,$C831-H$2)))</f>
        <v>0</v>
      </c>
      <c r="I831" s="103" t="n">
        <f aca="false">IF(I$1="P",MAX(0,I$2-$C831),IF(I$1="C",MAX(0,$C831-I$2)))</f>
        <v>0</v>
      </c>
      <c r="J831" s="103" t="n">
        <f aca="false">IF(J$1="P",MAX(0,J$2-$C831),IF(J$1="C",MAX(0,$C831-J$2)))</f>
        <v>3.86</v>
      </c>
      <c r="K831" s="103" t="n">
        <f aca="false">IF(K$1="P",MAX(0,K$2-$C831),IF(K$1="C",MAX(0,$C831-K$2)))</f>
        <v>8.86</v>
      </c>
      <c r="L831" s="103" t="n">
        <f aca="false">IF(L$1="P",MAX(0,L$2-$C831),IF(L$1="C",MAX(0,$C831-L$2)))</f>
        <v>18.86</v>
      </c>
      <c r="M831" s="103" t="n">
        <f aca="false">IF(M$1="P",MAX(0,M$2-$C831),IF(M$1="C",MAX(0,$C831-M$2)))</f>
        <v>6.14</v>
      </c>
      <c r="N831" s="103" t="n">
        <f aca="false">IF(N$1="P",MAX(0,N$2-$C831),IF(N$1="C",MAX(0,$C831-N$2)))</f>
        <v>1.14</v>
      </c>
      <c r="O831" s="103" t="n">
        <f aca="false">IF(O$1="P",MAX(0,O$2-$C831),IF(O$1="C",MAX(0,$C831-O$2)))</f>
        <v>0</v>
      </c>
      <c r="P831" s="103" t="n">
        <f aca="false">IF(P$1="P",MAX(0,P$2-$C831),IF(P$1="C",MAX(0,$C831-P$2)))</f>
        <v>0</v>
      </c>
      <c r="Q831" s="103" t="n">
        <f aca="false">IF(Q$1="P",MAX(0,Q$2-$C831),IF(Q$1="C",MAX(0,$C831-Q$2)))</f>
        <v>0</v>
      </c>
      <c r="R831" s="103" t="n">
        <f aca="false">IF(R$1="P",MAX(0,R$2-$C831),IF(R$1="C",MAX(0,$C831-R$2)))</f>
        <v>0</v>
      </c>
      <c r="S831" s="104" t="n">
        <f aca="false">A831</f>
        <v>39</v>
      </c>
      <c r="T831" s="105" t="n">
        <f aca="false">VLOOKUP($B831,Gas!$B$3:$E$2506,2)</f>
        <v>4.98</v>
      </c>
      <c r="U831" s="46" t="n">
        <f aca="false">C831/T831</f>
        <v>6.25301204819277</v>
      </c>
      <c r="V831" s="99" t="n">
        <f aca="false">VLOOKUP($B831,Gas!$B$3:$E$2506,4)</f>
        <v>0.368596221758645</v>
      </c>
    </row>
    <row r="832" customFormat="false" ht="12.75" hidden="false" customHeight="false" outlineLevel="0" collapsed="false">
      <c r="A832" s="95" t="n">
        <f aca="false">MONTH(B832)+(YEAR(B832)-1998)*12</f>
        <v>39</v>
      </c>
      <c r="B832" s="107" t="n">
        <v>36964</v>
      </c>
      <c r="C832" s="97" t="n">
        <v>30.56</v>
      </c>
      <c r="D832" s="98" t="n">
        <f aca="false">LN(C832/C831)</f>
        <v>-0.0188012021075326</v>
      </c>
      <c r="E832" s="106" t="n">
        <f aca="false">STDEV(D823:D832)*SQRT(trade_day)</f>
        <v>2.36078174384952</v>
      </c>
      <c r="F832" s="97"/>
      <c r="G832" s="103" t="n">
        <f aca="false">IF(G$1="P",MAX(0,G$2-$C832),IF(G$1="C",MAX(0,$C832-G$2)))</f>
        <v>0</v>
      </c>
      <c r="H832" s="103" t="n">
        <f aca="false">IF(H$1="P",MAX(0,H$2-$C832),IF(H$1="C",MAX(0,$C832-H$2)))</f>
        <v>0</v>
      </c>
      <c r="I832" s="103" t="n">
        <f aca="false">IF(I$1="P",MAX(0,I$2-$C832),IF(I$1="C",MAX(0,$C832-I$2)))</f>
        <v>0</v>
      </c>
      <c r="J832" s="103" t="n">
        <f aca="false">IF(J$1="P",MAX(0,J$2-$C832),IF(J$1="C",MAX(0,$C832-J$2)))</f>
        <v>4.44</v>
      </c>
      <c r="K832" s="103" t="n">
        <f aca="false">IF(K$1="P",MAX(0,K$2-$C832),IF(K$1="C",MAX(0,$C832-K$2)))</f>
        <v>9.44</v>
      </c>
      <c r="L832" s="103" t="n">
        <f aca="false">IF(L$1="P",MAX(0,L$2-$C832),IF(L$1="C",MAX(0,$C832-L$2)))</f>
        <v>19.44</v>
      </c>
      <c r="M832" s="103" t="n">
        <f aca="false">IF(M$1="P",MAX(0,M$2-$C832),IF(M$1="C",MAX(0,$C832-M$2)))</f>
        <v>5.56</v>
      </c>
      <c r="N832" s="103" t="n">
        <f aca="false">IF(N$1="P",MAX(0,N$2-$C832),IF(N$1="C",MAX(0,$C832-N$2)))</f>
        <v>0.559999999999999</v>
      </c>
      <c r="O832" s="103" t="n">
        <f aca="false">IF(O$1="P",MAX(0,O$2-$C832),IF(O$1="C",MAX(0,$C832-O$2)))</f>
        <v>0</v>
      </c>
      <c r="P832" s="103" t="n">
        <f aca="false">IF(P$1="P",MAX(0,P$2-$C832),IF(P$1="C",MAX(0,$C832-P$2)))</f>
        <v>0</v>
      </c>
      <c r="Q832" s="103" t="n">
        <f aca="false">IF(Q$1="P",MAX(0,Q$2-$C832),IF(Q$1="C",MAX(0,$C832-Q$2)))</f>
        <v>0</v>
      </c>
      <c r="R832" s="103" t="n">
        <f aca="false">IF(R$1="P",MAX(0,R$2-$C832),IF(R$1="C",MAX(0,$C832-R$2)))</f>
        <v>0</v>
      </c>
      <c r="S832" s="104" t="n">
        <f aca="false">A832</f>
        <v>39</v>
      </c>
      <c r="T832" s="105" t="n">
        <f aca="false">VLOOKUP($B832,Gas!$B$3:$E$2506,2)</f>
        <v>5.075</v>
      </c>
      <c r="U832" s="46" t="n">
        <f aca="false">C832/T832</f>
        <v>6.02167487684729</v>
      </c>
      <c r="V832" s="99" t="n">
        <f aca="false">VLOOKUP($B832,Gas!$B$3:$E$2506,4)</f>
        <v>0.390186350998771</v>
      </c>
    </row>
    <row r="833" customFormat="false" ht="12.75" hidden="false" customHeight="false" outlineLevel="0" collapsed="false">
      <c r="A833" s="95" t="n">
        <f aca="false">MONTH(B833)+(YEAR(B833)-1998)*12</f>
        <v>39</v>
      </c>
      <c r="B833" s="107" t="n">
        <v>36965</v>
      </c>
      <c r="C833" s="97" t="n">
        <v>27.58</v>
      </c>
      <c r="D833" s="98" t="n">
        <f aca="false">LN(C833/C832)</f>
        <v>-0.102601091933164</v>
      </c>
      <c r="E833" s="106" t="n">
        <f aca="false">STDEV(D824:D833)*SQRT(trade_day)</f>
        <v>2.38068157058765</v>
      </c>
      <c r="F833" s="97"/>
      <c r="G833" s="103" t="n">
        <f aca="false">IF(G$1="P",MAX(0,G$2-$C833),IF(G$1="C",MAX(0,$C833-G$2)))</f>
        <v>0</v>
      </c>
      <c r="H833" s="103" t="n">
        <f aca="false">IF(H$1="P",MAX(0,H$2-$C833),IF(H$1="C",MAX(0,$C833-H$2)))</f>
        <v>0</v>
      </c>
      <c r="I833" s="103" t="n">
        <f aca="false">IF(I$1="P",MAX(0,I$2-$C833),IF(I$1="C",MAX(0,$C833-I$2)))</f>
        <v>2.42</v>
      </c>
      <c r="J833" s="103" t="n">
        <f aca="false">IF(J$1="P",MAX(0,J$2-$C833),IF(J$1="C",MAX(0,$C833-J$2)))</f>
        <v>7.42</v>
      </c>
      <c r="K833" s="103" t="n">
        <f aca="false">IF(K$1="P",MAX(0,K$2-$C833),IF(K$1="C",MAX(0,$C833-K$2)))</f>
        <v>12.42</v>
      </c>
      <c r="L833" s="103" t="n">
        <f aca="false">IF(L$1="P",MAX(0,L$2-$C833),IF(L$1="C",MAX(0,$C833-L$2)))</f>
        <v>22.42</v>
      </c>
      <c r="M833" s="103" t="n">
        <f aca="false">IF(M$1="P",MAX(0,M$2-$C833),IF(M$1="C",MAX(0,$C833-M$2)))</f>
        <v>2.58</v>
      </c>
      <c r="N833" s="103" t="n">
        <f aca="false">IF(N$1="P",MAX(0,N$2-$C833),IF(N$1="C",MAX(0,$C833-N$2)))</f>
        <v>0</v>
      </c>
      <c r="O833" s="103" t="n">
        <f aca="false">IF(O$1="P",MAX(0,O$2-$C833),IF(O$1="C",MAX(0,$C833-O$2)))</f>
        <v>0</v>
      </c>
      <c r="P833" s="103" t="n">
        <f aca="false">IF(P$1="P",MAX(0,P$2-$C833),IF(P$1="C",MAX(0,$C833-P$2)))</f>
        <v>0</v>
      </c>
      <c r="Q833" s="103" t="n">
        <f aca="false">IF(Q$1="P",MAX(0,Q$2-$C833),IF(Q$1="C",MAX(0,$C833-Q$2)))</f>
        <v>0</v>
      </c>
      <c r="R833" s="103" t="n">
        <f aca="false">IF(R$1="P",MAX(0,R$2-$C833),IF(R$1="C",MAX(0,$C833-R$2)))</f>
        <v>0</v>
      </c>
      <c r="S833" s="104" t="n">
        <f aca="false">A833</f>
        <v>39</v>
      </c>
      <c r="T833" s="105" t="n">
        <f aca="false">VLOOKUP($B833,Gas!$B$3:$E$2506,2)</f>
        <v>4.99</v>
      </c>
      <c r="U833" s="46" t="n">
        <f aca="false">C833/T833</f>
        <v>5.52705410821643</v>
      </c>
      <c r="V833" s="99" t="n">
        <f aca="false">VLOOKUP($B833,Gas!$B$3:$E$2506,4)</f>
        <v>0.402807950379016</v>
      </c>
    </row>
    <row r="834" customFormat="false" ht="12.75" hidden="false" customHeight="false" outlineLevel="0" collapsed="false">
      <c r="A834" s="95" t="n">
        <f aca="false">MONTH(B834)+(YEAR(B834)-1998)*12</f>
        <v>39</v>
      </c>
      <c r="B834" s="107" t="n">
        <v>36966</v>
      </c>
      <c r="C834" s="97" t="n">
        <v>27.61</v>
      </c>
      <c r="D834" s="98" t="n">
        <f aca="false">LN(C834/C833)</f>
        <v>0.00108715357690724</v>
      </c>
      <c r="E834" s="106" t="n">
        <f aca="false">STDEV(D825:D834)*SQRT(trade_day)</f>
        <v>2.33706182346154</v>
      </c>
      <c r="F834" s="97"/>
      <c r="G834" s="103" t="n">
        <f aca="false">IF(G$1="P",MAX(0,G$2-$C834),IF(G$1="C",MAX(0,$C834-G$2)))</f>
        <v>0</v>
      </c>
      <c r="H834" s="103" t="n">
        <f aca="false">IF(H$1="P",MAX(0,H$2-$C834),IF(H$1="C",MAX(0,$C834-H$2)))</f>
        <v>0</v>
      </c>
      <c r="I834" s="103" t="n">
        <f aca="false">IF(I$1="P",MAX(0,I$2-$C834),IF(I$1="C",MAX(0,$C834-I$2)))</f>
        <v>2.39</v>
      </c>
      <c r="J834" s="103" t="n">
        <f aca="false">IF(J$1="P",MAX(0,J$2-$C834),IF(J$1="C",MAX(0,$C834-J$2)))</f>
        <v>7.39</v>
      </c>
      <c r="K834" s="103" t="n">
        <f aca="false">IF(K$1="P",MAX(0,K$2-$C834),IF(K$1="C",MAX(0,$C834-K$2)))</f>
        <v>12.39</v>
      </c>
      <c r="L834" s="103" t="n">
        <f aca="false">IF(L$1="P",MAX(0,L$2-$C834),IF(L$1="C",MAX(0,$C834-L$2)))</f>
        <v>22.39</v>
      </c>
      <c r="M834" s="103" t="n">
        <f aca="false">IF(M$1="P",MAX(0,M$2-$C834),IF(M$1="C",MAX(0,$C834-M$2)))</f>
        <v>2.61</v>
      </c>
      <c r="N834" s="103" t="n">
        <f aca="false">IF(N$1="P",MAX(0,N$2-$C834),IF(N$1="C",MAX(0,$C834-N$2)))</f>
        <v>0</v>
      </c>
      <c r="O834" s="103" t="n">
        <f aca="false">IF(O$1="P",MAX(0,O$2-$C834),IF(O$1="C",MAX(0,$C834-O$2)))</f>
        <v>0</v>
      </c>
      <c r="P834" s="103" t="n">
        <f aca="false">IF(P$1="P",MAX(0,P$2-$C834),IF(P$1="C",MAX(0,$C834-P$2)))</f>
        <v>0</v>
      </c>
      <c r="Q834" s="103" t="n">
        <f aca="false">IF(Q$1="P",MAX(0,Q$2-$C834),IF(Q$1="C",MAX(0,$C834-Q$2)))</f>
        <v>0</v>
      </c>
      <c r="R834" s="103" t="n">
        <f aca="false">IF(R$1="P",MAX(0,R$2-$C834),IF(R$1="C",MAX(0,$C834-R$2)))</f>
        <v>0</v>
      </c>
      <c r="S834" s="104" t="n">
        <f aca="false">A834</f>
        <v>39</v>
      </c>
      <c r="T834" s="105" t="n">
        <f aca="false">VLOOKUP($B834,Gas!$B$3:$E$2506,2)</f>
        <v>4.915</v>
      </c>
      <c r="U834" s="46" t="n">
        <f aca="false">C834/T834</f>
        <v>5.61749745676501</v>
      </c>
      <c r="V834" s="99" t="n">
        <f aca="false">VLOOKUP($B834,Gas!$B$3:$E$2506,4)</f>
        <v>0.269156844017945</v>
      </c>
    </row>
    <row r="835" customFormat="false" ht="12.75" hidden="false" customHeight="false" outlineLevel="0" collapsed="false">
      <c r="A835" s="95" t="n">
        <f aca="false">MONTH(B835)+(YEAR(B835)-1998)*12</f>
        <v>39</v>
      </c>
      <c r="B835" s="107" t="n">
        <v>36969</v>
      </c>
      <c r="C835" s="97" t="n">
        <v>35.76</v>
      </c>
      <c r="D835" s="98" t="n">
        <f aca="false">LN(C835/C834)</f>
        <v>0.25865192436325</v>
      </c>
      <c r="E835" s="106" t="n">
        <f aca="false">STDEV(D826:D835)*SQRT(trade_day)</f>
        <v>2.73382377245146</v>
      </c>
      <c r="F835" s="97"/>
      <c r="G835" s="103" t="n">
        <f aca="false">IF(G$1="P",MAX(0,G$2-$C835),IF(G$1="C",MAX(0,$C835-G$2)))</f>
        <v>0</v>
      </c>
      <c r="H835" s="103" t="n">
        <f aca="false">IF(H$1="P",MAX(0,H$2-$C835),IF(H$1="C",MAX(0,$C835-H$2)))</f>
        <v>0</v>
      </c>
      <c r="I835" s="103" t="n">
        <f aca="false">IF(I$1="P",MAX(0,I$2-$C835),IF(I$1="C",MAX(0,$C835-I$2)))</f>
        <v>0</v>
      </c>
      <c r="J835" s="103" t="n">
        <f aca="false">IF(J$1="P",MAX(0,J$2-$C835),IF(J$1="C",MAX(0,$C835-J$2)))</f>
        <v>0</v>
      </c>
      <c r="K835" s="103" t="n">
        <f aca="false">IF(K$1="P",MAX(0,K$2-$C835),IF(K$1="C",MAX(0,$C835-K$2)))</f>
        <v>4.24</v>
      </c>
      <c r="L835" s="103" t="n">
        <f aca="false">IF(L$1="P",MAX(0,L$2-$C835),IF(L$1="C",MAX(0,$C835-L$2)))</f>
        <v>14.24</v>
      </c>
      <c r="M835" s="103" t="n">
        <f aca="false">IF(M$1="P",MAX(0,M$2-$C835),IF(M$1="C",MAX(0,$C835-M$2)))</f>
        <v>10.76</v>
      </c>
      <c r="N835" s="103" t="n">
        <f aca="false">IF(N$1="P",MAX(0,N$2-$C835),IF(N$1="C",MAX(0,$C835-N$2)))</f>
        <v>5.76</v>
      </c>
      <c r="O835" s="103" t="n">
        <f aca="false">IF(O$1="P",MAX(0,O$2-$C835),IF(O$1="C",MAX(0,$C835-O$2)))</f>
        <v>0.759999999999998</v>
      </c>
      <c r="P835" s="103" t="n">
        <f aca="false">IF(P$1="P",MAX(0,P$2-$C835),IF(P$1="C",MAX(0,$C835-P$2)))</f>
        <v>0</v>
      </c>
      <c r="Q835" s="103" t="n">
        <f aca="false">IF(Q$1="P",MAX(0,Q$2-$C835),IF(Q$1="C",MAX(0,$C835-Q$2)))</f>
        <v>0</v>
      </c>
      <c r="R835" s="103" t="n">
        <f aca="false">IF(R$1="P",MAX(0,R$2-$C835),IF(R$1="C",MAX(0,$C835-R$2)))</f>
        <v>0</v>
      </c>
      <c r="S835" s="104" t="n">
        <f aca="false">A835</f>
        <v>39</v>
      </c>
      <c r="T835" s="105" t="n">
        <f aca="false">VLOOKUP($B835,Gas!$B$3:$E$2506,2)</f>
        <v>4.98</v>
      </c>
      <c r="U835" s="46" t="n">
        <f aca="false">C835/T835</f>
        <v>7.18072289156626</v>
      </c>
      <c r="V835" s="99" t="n">
        <f aca="false">VLOOKUP($B835,Gas!$B$3:$E$2506,4)</f>
        <v>0.29425118624747</v>
      </c>
    </row>
    <row r="836" customFormat="false" ht="12.75" hidden="false" customHeight="false" outlineLevel="0" collapsed="false">
      <c r="A836" s="95" t="n">
        <f aca="false">MONTH(B836)+(YEAR(B836)-1998)*12</f>
        <v>39</v>
      </c>
      <c r="B836" s="107" t="n">
        <v>36970</v>
      </c>
      <c r="C836" s="97" t="n">
        <v>41.69</v>
      </c>
      <c r="D836" s="98" t="n">
        <f aca="false">LN(C836/C835)</f>
        <v>0.153431341587392</v>
      </c>
      <c r="E836" s="106" t="n">
        <f aca="false">STDEV(D827:D836)*SQRT(trade_day)</f>
        <v>2.52397905943465</v>
      </c>
      <c r="F836" s="97"/>
      <c r="G836" s="103" t="n">
        <f aca="false">IF(G$1="P",MAX(0,G$2-$C836),IF(G$1="C",MAX(0,$C836-G$2)))</f>
        <v>0</v>
      </c>
      <c r="H836" s="103" t="n">
        <f aca="false">IF(H$1="P",MAX(0,H$2-$C836),IF(H$1="C",MAX(0,$C836-H$2)))</f>
        <v>0</v>
      </c>
      <c r="I836" s="103" t="n">
        <f aca="false">IF(I$1="P",MAX(0,I$2-$C836),IF(I$1="C",MAX(0,$C836-I$2)))</f>
        <v>0</v>
      </c>
      <c r="J836" s="103" t="n">
        <f aca="false">IF(J$1="P",MAX(0,J$2-$C836),IF(J$1="C",MAX(0,$C836-J$2)))</f>
        <v>0</v>
      </c>
      <c r="K836" s="103" t="n">
        <f aca="false">IF(K$1="P",MAX(0,K$2-$C836),IF(K$1="C",MAX(0,$C836-K$2)))</f>
        <v>0</v>
      </c>
      <c r="L836" s="103" t="n">
        <f aca="false">IF(L$1="P",MAX(0,L$2-$C836),IF(L$1="C",MAX(0,$C836-L$2)))</f>
        <v>8.31</v>
      </c>
      <c r="M836" s="103" t="n">
        <f aca="false">IF(M$1="P",MAX(0,M$2-$C836),IF(M$1="C",MAX(0,$C836-M$2)))</f>
        <v>16.69</v>
      </c>
      <c r="N836" s="103" t="n">
        <f aca="false">IF(N$1="P",MAX(0,N$2-$C836),IF(N$1="C",MAX(0,$C836-N$2)))</f>
        <v>11.69</v>
      </c>
      <c r="O836" s="103" t="n">
        <f aca="false">IF(O$1="P",MAX(0,O$2-$C836),IF(O$1="C",MAX(0,$C836-O$2)))</f>
        <v>6.69</v>
      </c>
      <c r="P836" s="103" t="n">
        <f aca="false">IF(P$1="P",MAX(0,P$2-$C836),IF(P$1="C",MAX(0,$C836-P$2)))</f>
        <v>1.69</v>
      </c>
      <c r="Q836" s="103" t="n">
        <f aca="false">IF(Q$1="P",MAX(0,Q$2-$C836),IF(Q$1="C",MAX(0,$C836-Q$2)))</f>
        <v>0</v>
      </c>
      <c r="R836" s="103" t="n">
        <f aca="false">IF(R$1="P",MAX(0,R$2-$C836),IF(R$1="C",MAX(0,$C836-R$2)))</f>
        <v>0</v>
      </c>
      <c r="S836" s="104" t="n">
        <f aca="false">A836</f>
        <v>39</v>
      </c>
      <c r="T836" s="105" t="n">
        <f aca="false">VLOOKUP($B836,Gas!$B$3:$E$2506,2)</f>
        <v>5.065</v>
      </c>
      <c r="U836" s="46" t="n">
        <f aca="false">C836/T836</f>
        <v>8.23099703849951</v>
      </c>
      <c r="V836" s="99" t="n">
        <f aca="false">VLOOKUP($B836,Gas!$B$3:$E$2506,4)</f>
        <v>0.294642209719712</v>
      </c>
    </row>
    <row r="837" customFormat="false" ht="12.75" hidden="false" customHeight="false" outlineLevel="0" collapsed="false">
      <c r="A837" s="95" t="n">
        <f aca="false">MONTH(B837)+(YEAR(B837)-1998)*12</f>
        <v>39</v>
      </c>
      <c r="B837" s="107" t="n">
        <v>36971</v>
      </c>
      <c r="C837" s="97" t="n">
        <v>39.33</v>
      </c>
      <c r="D837" s="98" t="n">
        <f aca="false">LN(C837/C836)</f>
        <v>-0.0582737054489874</v>
      </c>
      <c r="E837" s="106" t="n">
        <f aca="false">STDEV(D828:D837)*SQRT(trade_day)</f>
        <v>2.3913710692782</v>
      </c>
      <c r="F837" s="97"/>
      <c r="G837" s="103" t="n">
        <f aca="false">IF(G$1="P",MAX(0,G$2-$C837),IF(G$1="C",MAX(0,$C837-G$2)))</f>
        <v>0</v>
      </c>
      <c r="H837" s="103" t="n">
        <f aca="false">IF(H$1="P",MAX(0,H$2-$C837),IF(H$1="C",MAX(0,$C837-H$2)))</f>
        <v>0</v>
      </c>
      <c r="I837" s="103" t="n">
        <f aca="false">IF(I$1="P",MAX(0,I$2-$C837),IF(I$1="C",MAX(0,$C837-I$2)))</f>
        <v>0</v>
      </c>
      <c r="J837" s="103" t="n">
        <f aca="false">IF(J$1="P",MAX(0,J$2-$C837),IF(J$1="C",MAX(0,$C837-J$2)))</f>
        <v>0</v>
      </c>
      <c r="K837" s="103" t="n">
        <f aca="false">IF(K$1="P",MAX(0,K$2-$C837),IF(K$1="C",MAX(0,$C837-K$2)))</f>
        <v>0.670000000000002</v>
      </c>
      <c r="L837" s="103" t="n">
        <f aca="false">IF(L$1="P",MAX(0,L$2-$C837),IF(L$1="C",MAX(0,$C837-L$2)))</f>
        <v>10.67</v>
      </c>
      <c r="M837" s="103" t="n">
        <f aca="false">IF(M$1="P",MAX(0,M$2-$C837),IF(M$1="C",MAX(0,$C837-M$2)))</f>
        <v>14.33</v>
      </c>
      <c r="N837" s="103" t="n">
        <f aca="false">IF(N$1="P",MAX(0,N$2-$C837),IF(N$1="C",MAX(0,$C837-N$2)))</f>
        <v>9.33</v>
      </c>
      <c r="O837" s="103" t="n">
        <f aca="false">IF(O$1="P",MAX(0,O$2-$C837),IF(O$1="C",MAX(0,$C837-O$2)))</f>
        <v>4.33</v>
      </c>
      <c r="P837" s="103" t="n">
        <f aca="false">IF(P$1="P",MAX(0,P$2-$C837),IF(P$1="C",MAX(0,$C837-P$2)))</f>
        <v>0</v>
      </c>
      <c r="Q837" s="103" t="n">
        <f aca="false">IF(Q$1="P",MAX(0,Q$2-$C837),IF(Q$1="C",MAX(0,$C837-Q$2)))</f>
        <v>0</v>
      </c>
      <c r="R837" s="103" t="n">
        <f aca="false">IF(R$1="P",MAX(0,R$2-$C837),IF(R$1="C",MAX(0,$C837-R$2)))</f>
        <v>0</v>
      </c>
      <c r="S837" s="104" t="n">
        <f aca="false">A837</f>
        <v>39</v>
      </c>
      <c r="T837" s="105" t="n">
        <f aca="false">VLOOKUP($B837,Gas!$B$3:$E$2506,2)</f>
        <v>5.08</v>
      </c>
      <c r="U837" s="46" t="n">
        <f aca="false">C837/T837</f>
        <v>7.74212598425197</v>
      </c>
      <c r="V837" s="99" t="n">
        <f aca="false">VLOOKUP($B837,Gas!$B$3:$E$2506,4)</f>
        <v>0.295661414848891</v>
      </c>
    </row>
    <row r="838" customFormat="false" ht="12.75" hidden="false" customHeight="false" outlineLevel="0" collapsed="false">
      <c r="A838" s="95" t="n">
        <f aca="false">MONTH(B838)+(YEAR(B838)-1998)*12</f>
        <v>39</v>
      </c>
      <c r="B838" s="107" t="n">
        <v>36972</v>
      </c>
      <c r="C838" s="97" t="n">
        <v>39.8</v>
      </c>
      <c r="D838" s="98" t="n">
        <f aca="false">LN(C838/C837)</f>
        <v>0.0118793258466738</v>
      </c>
      <c r="E838" s="106" t="n">
        <f aca="false">STDEV(D829:D838)*SQRT(trade_day)</f>
        <v>2.1417648911046</v>
      </c>
      <c r="F838" s="97"/>
      <c r="G838" s="103" t="n">
        <f aca="false">IF(G$1="P",MAX(0,G$2-$C838),IF(G$1="C",MAX(0,$C838-G$2)))</f>
        <v>0</v>
      </c>
      <c r="H838" s="103" t="n">
        <f aca="false">IF(H$1="P",MAX(0,H$2-$C838),IF(H$1="C",MAX(0,$C838-H$2)))</f>
        <v>0</v>
      </c>
      <c r="I838" s="103" t="n">
        <f aca="false">IF(I$1="P",MAX(0,I$2-$C838),IF(I$1="C",MAX(0,$C838-I$2)))</f>
        <v>0</v>
      </c>
      <c r="J838" s="103" t="n">
        <f aca="false">IF(J$1="P",MAX(0,J$2-$C838),IF(J$1="C",MAX(0,$C838-J$2)))</f>
        <v>0</v>
      </c>
      <c r="K838" s="103" t="n">
        <f aca="false">IF(K$1="P",MAX(0,K$2-$C838),IF(K$1="C",MAX(0,$C838-K$2)))</f>
        <v>0.200000000000003</v>
      </c>
      <c r="L838" s="103" t="n">
        <f aca="false">IF(L$1="P",MAX(0,L$2-$C838),IF(L$1="C",MAX(0,$C838-L$2)))</f>
        <v>10.2</v>
      </c>
      <c r="M838" s="103" t="n">
        <f aca="false">IF(M$1="P",MAX(0,M$2-$C838),IF(M$1="C",MAX(0,$C838-M$2)))</f>
        <v>14.8</v>
      </c>
      <c r="N838" s="103" t="n">
        <f aca="false">IF(N$1="P",MAX(0,N$2-$C838),IF(N$1="C",MAX(0,$C838-N$2)))</f>
        <v>9.8</v>
      </c>
      <c r="O838" s="103" t="n">
        <f aca="false">IF(O$1="P",MAX(0,O$2-$C838),IF(O$1="C",MAX(0,$C838-O$2)))</f>
        <v>4.8</v>
      </c>
      <c r="P838" s="103" t="n">
        <f aca="false">IF(P$1="P",MAX(0,P$2-$C838),IF(P$1="C",MAX(0,$C838-P$2)))</f>
        <v>0</v>
      </c>
      <c r="Q838" s="103" t="n">
        <f aca="false">IF(Q$1="P",MAX(0,Q$2-$C838),IF(Q$1="C",MAX(0,$C838-Q$2)))</f>
        <v>0</v>
      </c>
      <c r="R838" s="103" t="n">
        <f aca="false">IF(R$1="P",MAX(0,R$2-$C838),IF(R$1="C",MAX(0,$C838-R$2)))</f>
        <v>0</v>
      </c>
      <c r="S838" s="104" t="n">
        <f aca="false">A838</f>
        <v>39</v>
      </c>
      <c r="T838" s="105" t="n">
        <f aca="false">VLOOKUP($B838,Gas!$B$3:$E$2506,2)</f>
        <v>5.175</v>
      </c>
      <c r="U838" s="46" t="n">
        <f aca="false">C838/T838</f>
        <v>7.69082125603865</v>
      </c>
      <c r="V838" s="99" t="n">
        <f aca="false">VLOOKUP($B838,Gas!$B$3:$E$2506,4)</f>
        <v>0.318231256677519</v>
      </c>
    </row>
    <row r="839" customFormat="false" ht="12.75" hidden="false" customHeight="false" outlineLevel="0" collapsed="false">
      <c r="A839" s="95" t="n">
        <f aca="false">MONTH(B839)+(YEAR(B839)-1998)*12</f>
        <v>39</v>
      </c>
      <c r="B839" s="107" t="n">
        <v>36973</v>
      </c>
      <c r="C839" s="97" t="n">
        <v>43.66</v>
      </c>
      <c r="D839" s="98" t="n">
        <f aca="false">LN(C839/C838)</f>
        <v>0.0925654388314058</v>
      </c>
      <c r="E839" s="106" t="n">
        <f aca="false">STDEV(D830:D839)*SQRT(trade_day)</f>
        <v>2.19752558360869</v>
      </c>
      <c r="F839" s="97"/>
      <c r="G839" s="103" t="n">
        <f aca="false">IF(G$1="P",MAX(0,G$2-$C839),IF(G$1="C",MAX(0,$C839-G$2)))</f>
        <v>0</v>
      </c>
      <c r="H839" s="103" t="n">
        <f aca="false">IF(H$1="P",MAX(0,H$2-$C839),IF(H$1="C",MAX(0,$C839-H$2)))</f>
        <v>0</v>
      </c>
      <c r="I839" s="103" t="n">
        <f aca="false">IF(I$1="P",MAX(0,I$2-$C839),IF(I$1="C",MAX(0,$C839-I$2)))</f>
        <v>0</v>
      </c>
      <c r="J839" s="103" t="n">
        <f aca="false">IF(J$1="P",MAX(0,J$2-$C839),IF(J$1="C",MAX(0,$C839-J$2)))</f>
        <v>0</v>
      </c>
      <c r="K839" s="103" t="n">
        <f aca="false">IF(K$1="P",MAX(0,K$2-$C839),IF(K$1="C",MAX(0,$C839-K$2)))</f>
        <v>0</v>
      </c>
      <c r="L839" s="103" t="n">
        <f aca="false">IF(L$1="P",MAX(0,L$2-$C839),IF(L$1="C",MAX(0,$C839-L$2)))</f>
        <v>6.34</v>
      </c>
      <c r="M839" s="103" t="n">
        <f aca="false">IF(M$1="P",MAX(0,M$2-$C839),IF(M$1="C",MAX(0,$C839-M$2)))</f>
        <v>18.66</v>
      </c>
      <c r="N839" s="103" t="n">
        <f aca="false">IF(N$1="P",MAX(0,N$2-$C839),IF(N$1="C",MAX(0,$C839-N$2)))</f>
        <v>13.66</v>
      </c>
      <c r="O839" s="103" t="n">
        <f aca="false">IF(O$1="P",MAX(0,O$2-$C839),IF(O$1="C",MAX(0,$C839-O$2)))</f>
        <v>8.66</v>
      </c>
      <c r="P839" s="103" t="n">
        <f aca="false">IF(P$1="P",MAX(0,P$2-$C839),IF(P$1="C",MAX(0,$C839-P$2)))</f>
        <v>3.66</v>
      </c>
      <c r="Q839" s="103" t="n">
        <f aca="false">IF(Q$1="P",MAX(0,Q$2-$C839),IF(Q$1="C",MAX(0,$C839-Q$2)))</f>
        <v>0</v>
      </c>
      <c r="R839" s="103" t="n">
        <f aca="false">IF(R$1="P",MAX(0,R$2-$C839),IF(R$1="C",MAX(0,$C839-R$2)))</f>
        <v>0</v>
      </c>
      <c r="S839" s="104" t="n">
        <f aca="false">A839</f>
        <v>39</v>
      </c>
      <c r="T839" s="105" t="n">
        <f aca="false">VLOOKUP($B839,Gas!$B$3:$E$2506,2)</f>
        <v>5.025</v>
      </c>
      <c r="U839" s="46" t="n">
        <f aca="false">C839/T839</f>
        <v>8.68855721393035</v>
      </c>
      <c r="V839" s="99" t="n">
        <f aca="false">VLOOKUP($B839,Gas!$B$3:$E$2506,4)</f>
        <v>0.320945907514032</v>
      </c>
    </row>
    <row r="840" customFormat="false" ht="12.75" hidden="false" customHeight="false" outlineLevel="0" collapsed="false">
      <c r="A840" s="95" t="n">
        <f aca="false">MONTH(B840)+(YEAR(B840)-1998)*12</f>
        <v>39</v>
      </c>
      <c r="B840" s="107" t="n">
        <v>36976</v>
      </c>
      <c r="C840" s="97" t="n">
        <v>52.18</v>
      </c>
      <c r="D840" s="98" t="n">
        <f aca="false">LN(C840/C839)</f>
        <v>0.178266928586785</v>
      </c>
      <c r="E840" s="106" t="n">
        <f aca="false">STDEV(D831:D840)*SQRT(trade_day)</f>
        <v>2.00762386079409</v>
      </c>
      <c r="F840" s="97"/>
      <c r="G840" s="103" t="n">
        <f aca="false">IF(G$1="P",MAX(0,G$2-$C840),IF(G$1="C",MAX(0,$C840-G$2)))</f>
        <v>0</v>
      </c>
      <c r="H840" s="103" t="n">
        <f aca="false">IF(H$1="P",MAX(0,H$2-$C840),IF(H$1="C",MAX(0,$C840-H$2)))</f>
        <v>0</v>
      </c>
      <c r="I840" s="103" t="n">
        <f aca="false">IF(I$1="P",MAX(0,I$2-$C840),IF(I$1="C",MAX(0,$C840-I$2)))</f>
        <v>0</v>
      </c>
      <c r="J840" s="103" t="n">
        <f aca="false">IF(J$1="P",MAX(0,J$2-$C840),IF(J$1="C",MAX(0,$C840-J$2)))</f>
        <v>0</v>
      </c>
      <c r="K840" s="103" t="n">
        <f aca="false">IF(K$1="P",MAX(0,K$2-$C840),IF(K$1="C",MAX(0,$C840-K$2)))</f>
        <v>0</v>
      </c>
      <c r="L840" s="103" t="n">
        <f aca="false">IF(L$1="P",MAX(0,L$2-$C840),IF(L$1="C",MAX(0,$C840-L$2)))</f>
        <v>0</v>
      </c>
      <c r="M840" s="103" t="n">
        <f aca="false">IF(M$1="P",MAX(0,M$2-$C840),IF(M$1="C",MAX(0,$C840-M$2)))</f>
        <v>27.18</v>
      </c>
      <c r="N840" s="103" t="n">
        <f aca="false">IF(N$1="P",MAX(0,N$2-$C840),IF(N$1="C",MAX(0,$C840-N$2)))</f>
        <v>22.18</v>
      </c>
      <c r="O840" s="103" t="n">
        <f aca="false">IF(O$1="P",MAX(0,O$2-$C840),IF(O$1="C",MAX(0,$C840-O$2)))</f>
        <v>17.18</v>
      </c>
      <c r="P840" s="103" t="n">
        <f aca="false">IF(P$1="P",MAX(0,P$2-$C840),IF(P$1="C",MAX(0,$C840-P$2)))</f>
        <v>12.18</v>
      </c>
      <c r="Q840" s="103" t="n">
        <f aca="false">IF(Q$1="P",MAX(0,Q$2-$C840),IF(Q$1="C",MAX(0,$C840-Q$2)))</f>
        <v>2.18</v>
      </c>
      <c r="R840" s="103" t="n">
        <f aca="false">IF(R$1="P",MAX(0,R$2-$C840),IF(R$1="C",MAX(0,$C840-R$2)))</f>
        <v>0</v>
      </c>
      <c r="S840" s="104" t="n">
        <f aca="false">A840</f>
        <v>39</v>
      </c>
      <c r="T840" s="105" t="n">
        <f aca="false">VLOOKUP($B840,Gas!$B$3:$E$2506,2)</f>
        <v>5.21</v>
      </c>
      <c r="U840" s="46" t="n">
        <f aca="false">C840/T840</f>
        <v>10.0153550863724</v>
      </c>
      <c r="V840" s="99" t="n">
        <f aca="false">VLOOKUP($B840,Gas!$B$3:$E$2506,4)</f>
        <v>0.327436064038944</v>
      </c>
    </row>
    <row r="841" customFormat="false" ht="12.75" hidden="false" customHeight="false" outlineLevel="0" collapsed="false">
      <c r="A841" s="95" t="n">
        <f aca="false">MONTH(B841)+(YEAR(B841)-1998)*12</f>
        <v>39</v>
      </c>
      <c r="B841" s="107" t="n">
        <v>36977</v>
      </c>
      <c r="C841" s="97" t="n">
        <v>53.56</v>
      </c>
      <c r="D841" s="98" t="n">
        <f aca="false">LN(C841/C840)</f>
        <v>0.0261032411143894</v>
      </c>
      <c r="E841" s="106" t="n">
        <f aca="false">STDEV(D832:D841)*SQRT(trade_day)</f>
        <v>1.79876101462594</v>
      </c>
      <c r="F841" s="97"/>
      <c r="G841" s="103" t="n">
        <f aca="false">IF(G$1="P",MAX(0,G$2-$C841),IF(G$1="C",MAX(0,$C841-G$2)))</f>
        <v>0</v>
      </c>
      <c r="H841" s="103" t="n">
        <f aca="false">IF(H$1="P",MAX(0,H$2-$C841),IF(H$1="C",MAX(0,$C841-H$2)))</f>
        <v>0</v>
      </c>
      <c r="I841" s="103" t="n">
        <f aca="false">IF(I$1="P",MAX(0,I$2-$C841),IF(I$1="C",MAX(0,$C841-I$2)))</f>
        <v>0</v>
      </c>
      <c r="J841" s="103" t="n">
        <f aca="false">IF(J$1="P",MAX(0,J$2-$C841),IF(J$1="C",MAX(0,$C841-J$2)))</f>
        <v>0</v>
      </c>
      <c r="K841" s="103" t="n">
        <f aca="false">IF(K$1="P",MAX(0,K$2-$C841),IF(K$1="C",MAX(0,$C841-K$2)))</f>
        <v>0</v>
      </c>
      <c r="L841" s="103" t="n">
        <f aca="false">IF(L$1="P",MAX(0,L$2-$C841),IF(L$1="C",MAX(0,$C841-L$2)))</f>
        <v>0</v>
      </c>
      <c r="M841" s="103" t="n">
        <f aca="false">IF(M$1="P",MAX(0,M$2-$C841),IF(M$1="C",MAX(0,$C841-M$2)))</f>
        <v>28.56</v>
      </c>
      <c r="N841" s="103" t="n">
        <f aca="false">IF(N$1="P",MAX(0,N$2-$C841),IF(N$1="C",MAX(0,$C841-N$2)))</f>
        <v>23.56</v>
      </c>
      <c r="O841" s="103" t="n">
        <f aca="false">IF(O$1="P",MAX(0,O$2-$C841),IF(O$1="C",MAX(0,$C841-O$2)))</f>
        <v>18.56</v>
      </c>
      <c r="P841" s="103" t="n">
        <f aca="false">IF(P$1="P",MAX(0,P$2-$C841),IF(P$1="C",MAX(0,$C841-P$2)))</f>
        <v>13.56</v>
      </c>
      <c r="Q841" s="103" t="n">
        <f aca="false">IF(Q$1="P",MAX(0,Q$2-$C841),IF(Q$1="C",MAX(0,$C841-Q$2)))</f>
        <v>3.56</v>
      </c>
      <c r="R841" s="103" t="n">
        <f aca="false">IF(R$1="P",MAX(0,R$2-$C841),IF(R$1="C",MAX(0,$C841-R$2)))</f>
        <v>0</v>
      </c>
      <c r="S841" s="104" t="n">
        <f aca="false">A841</f>
        <v>39</v>
      </c>
      <c r="T841" s="105" t="n">
        <f aca="false">VLOOKUP($B841,Gas!$B$3:$E$2506,2)</f>
        <v>5.205</v>
      </c>
      <c r="U841" s="46" t="n">
        <f aca="false">C841/T841</f>
        <v>10.2901056676273</v>
      </c>
      <c r="V841" s="99" t="n">
        <f aca="false">VLOOKUP($B841,Gas!$B$3:$E$2506,4)</f>
        <v>0.325746468036216</v>
      </c>
    </row>
    <row r="842" customFormat="false" ht="12.75" hidden="false" customHeight="false" outlineLevel="0" collapsed="false">
      <c r="A842" s="95" t="n">
        <f aca="false">MONTH(B842)+(YEAR(B842)-1998)*12</f>
        <v>39</v>
      </c>
      <c r="B842" s="107" t="n">
        <v>36978</v>
      </c>
      <c r="C842" s="97" t="n">
        <v>48.14</v>
      </c>
      <c r="D842" s="98" t="n">
        <f aca="false">LN(C842/C841)</f>
        <v>-0.106689088468046</v>
      </c>
      <c r="E842" s="106" t="n">
        <f aca="false">STDEV(D833:D842)*SQRT(trade_day)</f>
        <v>1.94556915181498</v>
      </c>
      <c r="F842" s="97"/>
      <c r="G842" s="103" t="n">
        <f aca="false">IF(G$1="P",MAX(0,G$2-$C842),IF(G$1="C",MAX(0,$C842-G$2)))</f>
        <v>0</v>
      </c>
      <c r="H842" s="103" t="n">
        <f aca="false">IF(H$1="P",MAX(0,H$2-$C842),IF(H$1="C",MAX(0,$C842-H$2)))</f>
        <v>0</v>
      </c>
      <c r="I842" s="103" t="n">
        <f aca="false">IF(I$1="P",MAX(0,I$2-$C842),IF(I$1="C",MAX(0,$C842-I$2)))</f>
        <v>0</v>
      </c>
      <c r="J842" s="103" t="n">
        <f aca="false">IF(J$1="P",MAX(0,J$2-$C842),IF(J$1="C",MAX(0,$C842-J$2)))</f>
        <v>0</v>
      </c>
      <c r="K842" s="103" t="n">
        <f aca="false">IF(K$1="P",MAX(0,K$2-$C842),IF(K$1="C",MAX(0,$C842-K$2)))</f>
        <v>0</v>
      </c>
      <c r="L842" s="103" t="n">
        <f aca="false">IF(L$1="P",MAX(0,L$2-$C842),IF(L$1="C",MAX(0,$C842-L$2)))</f>
        <v>1.86</v>
      </c>
      <c r="M842" s="103" t="n">
        <f aca="false">IF(M$1="P",MAX(0,M$2-$C842),IF(M$1="C",MAX(0,$C842-M$2)))</f>
        <v>23.14</v>
      </c>
      <c r="N842" s="103" t="n">
        <f aca="false">IF(N$1="P",MAX(0,N$2-$C842),IF(N$1="C",MAX(0,$C842-N$2)))</f>
        <v>18.14</v>
      </c>
      <c r="O842" s="103" t="n">
        <f aca="false">IF(O$1="P",MAX(0,O$2-$C842),IF(O$1="C",MAX(0,$C842-O$2)))</f>
        <v>13.14</v>
      </c>
      <c r="P842" s="103" t="n">
        <f aca="false">IF(P$1="P",MAX(0,P$2-$C842),IF(P$1="C",MAX(0,$C842-P$2)))</f>
        <v>8.14</v>
      </c>
      <c r="Q842" s="103" t="n">
        <f aca="false">IF(Q$1="P",MAX(0,Q$2-$C842),IF(Q$1="C",MAX(0,$C842-Q$2)))</f>
        <v>0</v>
      </c>
      <c r="R842" s="103" t="n">
        <f aca="false">IF(R$1="P",MAX(0,R$2-$C842),IF(R$1="C",MAX(0,$C842-R$2)))</f>
        <v>0</v>
      </c>
      <c r="S842" s="104" t="n">
        <f aca="false">A842</f>
        <v>39</v>
      </c>
      <c r="T842" s="105" t="n">
        <f aca="false">VLOOKUP($B842,Gas!$B$3:$E$2506,2)</f>
        <v>5.395</v>
      </c>
      <c r="U842" s="46" t="n">
        <f aca="false">C842/T842</f>
        <v>8.92307692307692</v>
      </c>
      <c r="V842" s="99" t="n">
        <f aca="false">VLOOKUP($B842,Gas!$B$3:$E$2506,4)</f>
        <v>0.374403879339103</v>
      </c>
    </row>
    <row r="843" customFormat="false" ht="12.75" hidden="false" customHeight="false" outlineLevel="0" collapsed="false">
      <c r="A843" s="95" t="n">
        <f aca="false">MONTH(B843)+(YEAR(B843)-1998)*12</f>
        <v>40</v>
      </c>
      <c r="B843" s="107" t="n">
        <v>36983</v>
      </c>
      <c r="C843" s="97" t="n">
        <v>43.63</v>
      </c>
      <c r="D843" s="98" t="n">
        <f aca="false">LN(C843/C842)</f>
        <v>-0.0983684452194077</v>
      </c>
      <c r="E843" s="106" t="n">
        <f aca="false">STDEV(D834:D843)*SQRT(trade_day)</f>
        <v>1.93671765562744</v>
      </c>
      <c r="F843" s="97"/>
      <c r="G843" s="103" t="n">
        <f aca="false">IF(G$1="P",MAX(0,G$2-$C843),IF(G$1="C",MAX(0,$C843-G$2)))</f>
        <v>0</v>
      </c>
      <c r="H843" s="103" t="n">
        <f aca="false">IF(H$1="P",MAX(0,H$2-$C843),IF(H$1="C",MAX(0,$C843-H$2)))</f>
        <v>0</v>
      </c>
      <c r="I843" s="103" t="n">
        <f aca="false">IF(I$1="P",MAX(0,I$2-$C843),IF(I$1="C",MAX(0,$C843-I$2)))</f>
        <v>0</v>
      </c>
      <c r="J843" s="103" t="n">
        <f aca="false">IF(J$1="P",MAX(0,J$2-$C843),IF(J$1="C",MAX(0,$C843-J$2)))</f>
        <v>0</v>
      </c>
      <c r="K843" s="103" t="n">
        <f aca="false">IF(K$1="P",MAX(0,K$2-$C843),IF(K$1="C",MAX(0,$C843-K$2)))</f>
        <v>0</v>
      </c>
      <c r="L843" s="103" t="n">
        <f aca="false">IF(L$1="P",MAX(0,L$2-$C843),IF(L$1="C",MAX(0,$C843-L$2)))</f>
        <v>6.37</v>
      </c>
      <c r="M843" s="103" t="n">
        <f aca="false">IF(M$1="P",MAX(0,M$2-$C843),IF(M$1="C",MAX(0,$C843-M$2)))</f>
        <v>18.63</v>
      </c>
      <c r="N843" s="103" t="n">
        <f aca="false">IF(N$1="P",MAX(0,N$2-$C843),IF(N$1="C",MAX(0,$C843-N$2)))</f>
        <v>13.63</v>
      </c>
      <c r="O843" s="103" t="n">
        <f aca="false">IF(O$1="P",MAX(0,O$2-$C843),IF(O$1="C",MAX(0,$C843-O$2)))</f>
        <v>8.63</v>
      </c>
      <c r="P843" s="103" t="n">
        <f aca="false">IF(P$1="P",MAX(0,P$2-$C843),IF(P$1="C",MAX(0,$C843-P$2)))</f>
        <v>3.63</v>
      </c>
      <c r="Q843" s="103" t="n">
        <f aca="false">IF(Q$1="P",MAX(0,Q$2-$C843),IF(Q$1="C",MAX(0,$C843-Q$2)))</f>
        <v>0</v>
      </c>
      <c r="R843" s="103" t="n">
        <f aca="false">IF(R$1="P",MAX(0,R$2-$C843),IF(R$1="C",MAX(0,$C843-R$2)))</f>
        <v>0</v>
      </c>
      <c r="S843" s="104" t="n">
        <f aca="false">A843</f>
        <v>40</v>
      </c>
      <c r="T843" s="105" t="n">
        <f aca="false">VLOOKUP($B843,Gas!$B$3:$E$2506,2)</f>
        <v>5.32</v>
      </c>
      <c r="U843" s="46" t="n">
        <f aca="false">C843/T843</f>
        <v>8.20112781954887</v>
      </c>
      <c r="V843" s="99" t="n">
        <f aca="false">VLOOKUP($B843,Gas!$B$3:$E$2506,4)</f>
        <v>0.492339921560073</v>
      </c>
    </row>
    <row r="844" customFormat="false" ht="12.75" hidden="false" customHeight="false" outlineLevel="0" collapsed="false">
      <c r="A844" s="95" t="n">
        <f aca="false">MONTH(B844)+(YEAR(B844)-1998)*12</f>
        <v>40</v>
      </c>
      <c r="B844" s="107" t="n">
        <v>36984</v>
      </c>
      <c r="C844" s="97" t="n">
        <v>38.27</v>
      </c>
      <c r="D844" s="98" t="n">
        <f aca="false">LN(C844/C843)</f>
        <v>-0.131078687697907</v>
      </c>
      <c r="E844" s="106" t="n">
        <f aca="false">STDEV(D835:D844)*SQRT(trade_day)</f>
        <v>2.12517222103789</v>
      </c>
      <c r="F844" s="97"/>
      <c r="G844" s="103" t="n">
        <f aca="false">IF(G$1="P",MAX(0,G$2-$C844),IF(G$1="C",MAX(0,$C844-G$2)))</f>
        <v>0</v>
      </c>
      <c r="H844" s="103" t="n">
        <f aca="false">IF(H$1="P",MAX(0,H$2-$C844),IF(H$1="C",MAX(0,$C844-H$2)))</f>
        <v>0</v>
      </c>
      <c r="I844" s="103" t="n">
        <f aca="false">IF(I$1="P",MAX(0,I$2-$C844),IF(I$1="C",MAX(0,$C844-I$2)))</f>
        <v>0</v>
      </c>
      <c r="J844" s="103" t="n">
        <f aca="false">IF(J$1="P",MAX(0,J$2-$C844),IF(J$1="C",MAX(0,$C844-J$2)))</f>
        <v>0</v>
      </c>
      <c r="K844" s="103" t="n">
        <f aca="false">IF(K$1="P",MAX(0,K$2-$C844),IF(K$1="C",MAX(0,$C844-K$2)))</f>
        <v>1.73</v>
      </c>
      <c r="L844" s="103" t="n">
        <f aca="false">IF(L$1="P",MAX(0,L$2-$C844),IF(L$1="C",MAX(0,$C844-L$2)))</f>
        <v>11.73</v>
      </c>
      <c r="M844" s="103" t="n">
        <f aca="false">IF(M$1="P",MAX(0,M$2-$C844),IF(M$1="C",MAX(0,$C844-M$2)))</f>
        <v>13.27</v>
      </c>
      <c r="N844" s="103" t="n">
        <f aca="false">IF(N$1="P",MAX(0,N$2-$C844),IF(N$1="C",MAX(0,$C844-N$2)))</f>
        <v>8.27</v>
      </c>
      <c r="O844" s="103" t="n">
        <f aca="false">IF(O$1="P",MAX(0,O$2-$C844),IF(O$1="C",MAX(0,$C844-O$2)))</f>
        <v>3.27</v>
      </c>
      <c r="P844" s="103" t="n">
        <f aca="false">IF(P$1="P",MAX(0,P$2-$C844),IF(P$1="C",MAX(0,$C844-P$2)))</f>
        <v>0</v>
      </c>
      <c r="Q844" s="103" t="n">
        <f aca="false">IF(Q$1="P",MAX(0,Q$2-$C844),IF(Q$1="C",MAX(0,$C844-Q$2)))</f>
        <v>0</v>
      </c>
      <c r="R844" s="103" t="n">
        <f aca="false">IF(R$1="P",MAX(0,R$2-$C844),IF(R$1="C",MAX(0,$C844-R$2)))</f>
        <v>0</v>
      </c>
      <c r="S844" s="104" t="n">
        <f aca="false">A844</f>
        <v>40</v>
      </c>
      <c r="T844" s="105" t="n">
        <f aca="false">VLOOKUP($B844,Gas!$B$3:$E$2506,2)</f>
        <v>5.03</v>
      </c>
      <c r="U844" s="46" t="n">
        <f aca="false">C844/T844</f>
        <v>7.60834990059642</v>
      </c>
      <c r="V844" s="99" t="n">
        <f aca="false">VLOOKUP($B844,Gas!$B$3:$E$2506,4)</f>
        <v>0.570084546567443</v>
      </c>
    </row>
    <row r="845" customFormat="false" ht="12.75" hidden="false" customHeight="false" outlineLevel="0" collapsed="false">
      <c r="A845" s="95" t="n">
        <f aca="false">MONTH(B845)+(YEAR(B845)-1998)*12</f>
        <v>40</v>
      </c>
      <c r="B845" s="107" t="n">
        <v>36985</v>
      </c>
      <c r="C845" s="97" t="n">
        <v>41.78</v>
      </c>
      <c r="D845" s="98" t="n">
        <f aca="false">LN(C845/C844)</f>
        <v>0.0877514566908088</v>
      </c>
      <c r="E845" s="106" t="n">
        <f aca="false">STDEV(D836:D845)*SQRT(trade_day)</f>
        <v>1.76089508333145</v>
      </c>
      <c r="F845" s="97"/>
      <c r="G845" s="103" t="n">
        <f aca="false">IF(G$1="P",MAX(0,G$2-$C845),IF(G$1="C",MAX(0,$C845-G$2)))</f>
        <v>0</v>
      </c>
      <c r="H845" s="103" t="n">
        <f aca="false">IF(H$1="P",MAX(0,H$2-$C845),IF(H$1="C",MAX(0,$C845-H$2)))</f>
        <v>0</v>
      </c>
      <c r="I845" s="103" t="n">
        <f aca="false">IF(I$1="P",MAX(0,I$2-$C845),IF(I$1="C",MAX(0,$C845-I$2)))</f>
        <v>0</v>
      </c>
      <c r="J845" s="103" t="n">
        <f aca="false">IF(J$1="P",MAX(0,J$2-$C845),IF(J$1="C",MAX(0,$C845-J$2)))</f>
        <v>0</v>
      </c>
      <c r="K845" s="103" t="n">
        <f aca="false">IF(K$1="P",MAX(0,K$2-$C845),IF(K$1="C",MAX(0,$C845-K$2)))</f>
        <v>0</v>
      </c>
      <c r="L845" s="103" t="n">
        <f aca="false">IF(L$1="P",MAX(0,L$2-$C845),IF(L$1="C",MAX(0,$C845-L$2)))</f>
        <v>8.22</v>
      </c>
      <c r="M845" s="103" t="n">
        <f aca="false">IF(M$1="P",MAX(0,M$2-$C845),IF(M$1="C",MAX(0,$C845-M$2)))</f>
        <v>16.78</v>
      </c>
      <c r="N845" s="103" t="n">
        <f aca="false">IF(N$1="P",MAX(0,N$2-$C845),IF(N$1="C",MAX(0,$C845-N$2)))</f>
        <v>11.78</v>
      </c>
      <c r="O845" s="103" t="n">
        <f aca="false">IF(O$1="P",MAX(0,O$2-$C845),IF(O$1="C",MAX(0,$C845-O$2)))</f>
        <v>6.78</v>
      </c>
      <c r="P845" s="103" t="n">
        <f aca="false">IF(P$1="P",MAX(0,P$2-$C845),IF(P$1="C",MAX(0,$C845-P$2)))</f>
        <v>1.78</v>
      </c>
      <c r="Q845" s="103" t="n">
        <f aca="false">IF(Q$1="P",MAX(0,Q$2-$C845),IF(Q$1="C",MAX(0,$C845-Q$2)))</f>
        <v>0</v>
      </c>
      <c r="R845" s="103" t="n">
        <f aca="false">IF(R$1="P",MAX(0,R$2-$C845),IF(R$1="C",MAX(0,$C845-R$2)))</f>
        <v>0</v>
      </c>
      <c r="S845" s="104" t="n">
        <f aca="false">A845</f>
        <v>40</v>
      </c>
      <c r="T845" s="105" t="n">
        <f aca="false">VLOOKUP($B845,Gas!$B$3:$E$2506,2)</f>
        <v>5.235</v>
      </c>
      <c r="U845" s="46" t="n">
        <f aca="false">C845/T845</f>
        <v>7.98089780324737</v>
      </c>
      <c r="V845" s="99" t="n">
        <f aca="false">VLOOKUP($B845,Gas!$B$3:$E$2506,4)</f>
        <v>0.628198691054143</v>
      </c>
    </row>
    <row r="846" customFormat="false" ht="12.75" hidden="false" customHeight="false" outlineLevel="0" collapsed="false">
      <c r="A846" s="95" t="n">
        <f aca="false">MONTH(B846)+(YEAR(B846)-1998)*12</f>
        <v>40</v>
      </c>
      <c r="B846" s="107" t="n">
        <v>36986</v>
      </c>
      <c r="C846" s="97" t="n">
        <v>49.44</v>
      </c>
      <c r="D846" s="98" t="n">
        <f aca="false">LN(C846/C845)</f>
        <v>0.168342057021016</v>
      </c>
      <c r="E846" s="106" t="n">
        <f aca="false">STDEV(D837:D846)*SQRT(trade_day)</f>
        <v>1.79458063299699</v>
      </c>
      <c r="F846" s="97"/>
      <c r="G846" s="103" t="n">
        <f aca="false">IF(G$1="P",MAX(0,G$2-$C846),IF(G$1="C",MAX(0,$C846-G$2)))</f>
        <v>0</v>
      </c>
      <c r="H846" s="103" t="n">
        <f aca="false">IF(H$1="P",MAX(0,H$2-$C846),IF(H$1="C",MAX(0,$C846-H$2)))</f>
        <v>0</v>
      </c>
      <c r="I846" s="103" t="n">
        <f aca="false">IF(I$1="P",MAX(0,I$2-$C846),IF(I$1="C",MAX(0,$C846-I$2)))</f>
        <v>0</v>
      </c>
      <c r="J846" s="103" t="n">
        <f aca="false">IF(J$1="P",MAX(0,J$2-$C846),IF(J$1="C",MAX(0,$C846-J$2)))</f>
        <v>0</v>
      </c>
      <c r="K846" s="103" t="n">
        <f aca="false">IF(K$1="P",MAX(0,K$2-$C846),IF(K$1="C",MAX(0,$C846-K$2)))</f>
        <v>0</v>
      </c>
      <c r="L846" s="103" t="n">
        <f aca="false">IF(L$1="P",MAX(0,L$2-$C846),IF(L$1="C",MAX(0,$C846-L$2)))</f>
        <v>0.560000000000002</v>
      </c>
      <c r="M846" s="103" t="n">
        <f aca="false">IF(M$1="P",MAX(0,M$2-$C846),IF(M$1="C",MAX(0,$C846-M$2)))</f>
        <v>24.44</v>
      </c>
      <c r="N846" s="103" t="n">
        <f aca="false">IF(N$1="P",MAX(0,N$2-$C846),IF(N$1="C",MAX(0,$C846-N$2)))</f>
        <v>19.44</v>
      </c>
      <c r="O846" s="103" t="n">
        <f aca="false">IF(O$1="P",MAX(0,O$2-$C846),IF(O$1="C",MAX(0,$C846-O$2)))</f>
        <v>14.44</v>
      </c>
      <c r="P846" s="103" t="n">
        <f aca="false">IF(P$1="P",MAX(0,P$2-$C846),IF(P$1="C",MAX(0,$C846-P$2)))</f>
        <v>9.44</v>
      </c>
      <c r="Q846" s="103" t="n">
        <f aca="false">IF(Q$1="P",MAX(0,Q$2-$C846),IF(Q$1="C",MAX(0,$C846-Q$2)))</f>
        <v>0</v>
      </c>
      <c r="R846" s="103" t="n">
        <f aca="false">IF(R$1="P",MAX(0,R$2-$C846),IF(R$1="C",MAX(0,$C846-R$2)))</f>
        <v>0</v>
      </c>
      <c r="S846" s="104" t="n">
        <f aca="false">A846</f>
        <v>40</v>
      </c>
      <c r="T846" s="105" t="n">
        <f aca="false">VLOOKUP($B846,Gas!$B$3:$E$2506,2)</f>
        <v>5.225</v>
      </c>
      <c r="U846" s="46" t="n">
        <f aca="false">C846/T846</f>
        <v>9.4622009569378</v>
      </c>
      <c r="V846" s="99" t="n">
        <f aca="false">VLOOKUP($B846,Gas!$B$3:$E$2506,4)</f>
        <v>0.628363968679799</v>
      </c>
    </row>
    <row r="847" customFormat="false" ht="12.75" hidden="false" customHeight="false" outlineLevel="0" collapsed="false">
      <c r="A847" s="95" t="n">
        <f aca="false">MONTH(B847)+(YEAR(B847)-1998)*12</f>
        <v>40</v>
      </c>
      <c r="B847" s="107" t="n">
        <v>36987</v>
      </c>
      <c r="C847" s="97" t="n">
        <v>50.26</v>
      </c>
      <c r="D847" s="98" t="n">
        <f aca="false">LN(C847/C846)</f>
        <v>0.0164497189660107</v>
      </c>
      <c r="E847" s="106" t="n">
        <f aca="false">STDEV(D838:D847)*SQRT(trade_day)</f>
        <v>1.74568571498645</v>
      </c>
      <c r="F847" s="97"/>
      <c r="G847" s="103" t="n">
        <f aca="false">IF(G$1="P",MAX(0,G$2-$C847),IF(G$1="C",MAX(0,$C847-G$2)))</f>
        <v>0</v>
      </c>
      <c r="H847" s="103" t="n">
        <f aca="false">IF(H$1="P",MAX(0,H$2-$C847),IF(H$1="C",MAX(0,$C847-H$2)))</f>
        <v>0</v>
      </c>
      <c r="I847" s="103" t="n">
        <f aca="false">IF(I$1="P",MAX(0,I$2-$C847),IF(I$1="C",MAX(0,$C847-I$2)))</f>
        <v>0</v>
      </c>
      <c r="J847" s="103" t="n">
        <f aca="false">IF(J$1="P",MAX(0,J$2-$C847),IF(J$1="C",MAX(0,$C847-J$2)))</f>
        <v>0</v>
      </c>
      <c r="K847" s="103" t="n">
        <f aca="false">IF(K$1="P",MAX(0,K$2-$C847),IF(K$1="C",MAX(0,$C847-K$2)))</f>
        <v>0</v>
      </c>
      <c r="L847" s="103" t="n">
        <f aca="false">IF(L$1="P",MAX(0,L$2-$C847),IF(L$1="C",MAX(0,$C847-L$2)))</f>
        <v>0</v>
      </c>
      <c r="M847" s="103" t="n">
        <f aca="false">IF(M$1="P",MAX(0,M$2-$C847),IF(M$1="C",MAX(0,$C847-M$2)))</f>
        <v>25.26</v>
      </c>
      <c r="N847" s="103" t="n">
        <f aca="false">IF(N$1="P",MAX(0,N$2-$C847),IF(N$1="C",MAX(0,$C847-N$2)))</f>
        <v>20.26</v>
      </c>
      <c r="O847" s="103" t="n">
        <f aca="false">IF(O$1="P",MAX(0,O$2-$C847),IF(O$1="C",MAX(0,$C847-O$2)))</f>
        <v>15.26</v>
      </c>
      <c r="P847" s="103" t="n">
        <f aca="false">IF(P$1="P",MAX(0,P$2-$C847),IF(P$1="C",MAX(0,$C847-P$2)))</f>
        <v>10.26</v>
      </c>
      <c r="Q847" s="103" t="n">
        <f aca="false">IF(Q$1="P",MAX(0,Q$2-$C847),IF(Q$1="C",MAX(0,$C847-Q$2)))</f>
        <v>0.259999999999998</v>
      </c>
      <c r="R847" s="103" t="n">
        <f aca="false">IF(R$1="P",MAX(0,R$2-$C847),IF(R$1="C",MAX(0,$C847-R$2)))</f>
        <v>0</v>
      </c>
      <c r="S847" s="104" t="n">
        <f aca="false">A847</f>
        <v>40</v>
      </c>
      <c r="T847" s="105" t="n">
        <f aca="false">VLOOKUP($B847,Gas!$B$3:$E$2506,2)</f>
        <v>5.235</v>
      </c>
      <c r="U847" s="46" t="n">
        <f aca="false">C847/T847</f>
        <v>9.6007640878701</v>
      </c>
      <c r="V847" s="99" t="n">
        <f aca="false">VLOOKUP($B847,Gas!$B$3:$E$2506,4)</f>
        <v>0.62837228129216</v>
      </c>
    </row>
    <row r="848" customFormat="false" ht="12.75" hidden="false" customHeight="false" outlineLevel="0" collapsed="false">
      <c r="A848" s="95" t="n">
        <f aca="false">MONTH(B848)+(YEAR(B848)-1998)*12</f>
        <v>40</v>
      </c>
      <c r="B848" s="107" t="n">
        <v>36990</v>
      </c>
      <c r="C848" s="97" t="n">
        <v>54.05</v>
      </c>
      <c r="D848" s="98" t="n">
        <f aca="false">LN(C848/C847)</f>
        <v>0.0727000119697711</v>
      </c>
      <c r="E848" s="106" t="n">
        <f aca="false">STDEV(D839:D848)*SQRT(trade_day)</f>
        <v>1.7598801611065</v>
      </c>
      <c r="F848" s="97"/>
      <c r="G848" s="103" t="n">
        <f aca="false">IF(G$1="P",MAX(0,G$2-$C848),IF(G$1="C",MAX(0,$C848-G$2)))</f>
        <v>0</v>
      </c>
      <c r="H848" s="103" t="n">
        <f aca="false">IF(H$1="P",MAX(0,H$2-$C848),IF(H$1="C",MAX(0,$C848-H$2)))</f>
        <v>0</v>
      </c>
      <c r="I848" s="103" t="n">
        <f aca="false">IF(I$1="P",MAX(0,I$2-$C848),IF(I$1="C",MAX(0,$C848-I$2)))</f>
        <v>0</v>
      </c>
      <c r="J848" s="103" t="n">
        <f aca="false">IF(J$1="P",MAX(0,J$2-$C848),IF(J$1="C",MAX(0,$C848-J$2)))</f>
        <v>0</v>
      </c>
      <c r="K848" s="103" t="n">
        <f aca="false">IF(K$1="P",MAX(0,K$2-$C848),IF(K$1="C",MAX(0,$C848-K$2)))</f>
        <v>0</v>
      </c>
      <c r="L848" s="103" t="n">
        <f aca="false">IF(L$1="P",MAX(0,L$2-$C848),IF(L$1="C",MAX(0,$C848-L$2)))</f>
        <v>0</v>
      </c>
      <c r="M848" s="103" t="n">
        <f aca="false">IF(M$1="P",MAX(0,M$2-$C848),IF(M$1="C",MAX(0,$C848-M$2)))</f>
        <v>29.05</v>
      </c>
      <c r="N848" s="103" t="n">
        <f aca="false">IF(N$1="P",MAX(0,N$2-$C848),IF(N$1="C",MAX(0,$C848-N$2)))</f>
        <v>24.05</v>
      </c>
      <c r="O848" s="103" t="n">
        <f aca="false">IF(O$1="P",MAX(0,O$2-$C848),IF(O$1="C",MAX(0,$C848-O$2)))</f>
        <v>19.05</v>
      </c>
      <c r="P848" s="103" t="n">
        <f aca="false">IF(P$1="P",MAX(0,P$2-$C848),IF(P$1="C",MAX(0,$C848-P$2)))</f>
        <v>14.05</v>
      </c>
      <c r="Q848" s="103" t="n">
        <f aca="false">IF(Q$1="P",MAX(0,Q$2-$C848),IF(Q$1="C",MAX(0,$C848-Q$2)))</f>
        <v>4.05</v>
      </c>
      <c r="R848" s="103" t="n">
        <f aca="false">IF(R$1="P",MAX(0,R$2-$C848),IF(R$1="C",MAX(0,$C848-R$2)))</f>
        <v>0</v>
      </c>
      <c r="S848" s="104" t="n">
        <f aca="false">A848</f>
        <v>40</v>
      </c>
      <c r="T848" s="105" t="n">
        <f aca="false">VLOOKUP($B848,Gas!$B$3:$E$2506,2)</f>
        <v>5.355</v>
      </c>
      <c r="U848" s="46" t="n">
        <f aca="false">C848/T848</f>
        <v>10.093370681606</v>
      </c>
      <c r="V848" s="99" t="n">
        <f aca="false">VLOOKUP($B848,Gas!$B$3:$E$2506,4)</f>
        <v>0.469542369700529</v>
      </c>
    </row>
    <row r="849" customFormat="false" ht="12.75" hidden="false" customHeight="false" outlineLevel="0" collapsed="false">
      <c r="A849" s="95" t="n">
        <f aca="false">MONTH(B849)+(YEAR(B849)-1998)*12</f>
        <v>40</v>
      </c>
      <c r="B849" s="107" t="n">
        <v>36991</v>
      </c>
      <c r="C849" s="97" t="n">
        <v>63</v>
      </c>
      <c r="D849" s="98" t="n">
        <f aca="false">LN(C849/C848)</f>
        <v>0.153225182306315</v>
      </c>
      <c r="E849" s="106" t="n">
        <f aca="false">STDEV(D840:D849)*SQRT(trade_day)</f>
        <v>1.84336013093784</v>
      </c>
      <c r="F849" s="97"/>
      <c r="G849" s="103" t="n">
        <f aca="false">IF(G$1="P",MAX(0,G$2-$C849),IF(G$1="C",MAX(0,$C849-G$2)))</f>
        <v>0</v>
      </c>
      <c r="H849" s="103" t="n">
        <f aca="false">IF(H$1="P",MAX(0,H$2-$C849),IF(H$1="C",MAX(0,$C849-H$2)))</f>
        <v>0</v>
      </c>
      <c r="I849" s="103" t="n">
        <f aca="false">IF(I$1="P",MAX(0,I$2-$C849),IF(I$1="C",MAX(0,$C849-I$2)))</f>
        <v>0</v>
      </c>
      <c r="J849" s="103" t="n">
        <f aca="false">IF(J$1="P",MAX(0,J$2-$C849),IF(J$1="C",MAX(0,$C849-J$2)))</f>
        <v>0</v>
      </c>
      <c r="K849" s="103" t="n">
        <f aca="false">IF(K$1="P",MAX(0,K$2-$C849),IF(K$1="C",MAX(0,$C849-K$2)))</f>
        <v>0</v>
      </c>
      <c r="L849" s="103" t="n">
        <f aca="false">IF(L$1="P",MAX(0,L$2-$C849),IF(L$1="C",MAX(0,$C849-L$2)))</f>
        <v>0</v>
      </c>
      <c r="M849" s="103" t="n">
        <f aca="false">IF(M$1="P",MAX(0,M$2-$C849),IF(M$1="C",MAX(0,$C849-M$2)))</f>
        <v>38</v>
      </c>
      <c r="N849" s="103" t="n">
        <f aca="false">IF(N$1="P",MAX(0,N$2-$C849),IF(N$1="C",MAX(0,$C849-N$2)))</f>
        <v>33</v>
      </c>
      <c r="O849" s="103" t="n">
        <f aca="false">IF(O$1="P",MAX(0,O$2-$C849),IF(O$1="C",MAX(0,$C849-O$2)))</f>
        <v>28</v>
      </c>
      <c r="P849" s="103" t="n">
        <f aca="false">IF(P$1="P",MAX(0,P$2-$C849),IF(P$1="C",MAX(0,$C849-P$2)))</f>
        <v>23</v>
      </c>
      <c r="Q849" s="103" t="n">
        <f aca="false">IF(Q$1="P",MAX(0,Q$2-$C849),IF(Q$1="C",MAX(0,$C849-Q$2)))</f>
        <v>13</v>
      </c>
      <c r="R849" s="103" t="n">
        <f aca="false">IF(R$1="P",MAX(0,R$2-$C849),IF(R$1="C",MAX(0,$C849-R$2)))</f>
        <v>0</v>
      </c>
      <c r="S849" s="104" t="n">
        <f aca="false">A849</f>
        <v>40</v>
      </c>
      <c r="T849" s="105" t="n">
        <f aca="false">VLOOKUP($B849,Gas!$B$3:$E$2506,2)</f>
        <v>5.47</v>
      </c>
      <c r="U849" s="46" t="n">
        <f aca="false">C849/T849</f>
        <v>11.5173674588665</v>
      </c>
      <c r="V849" s="99" t="n">
        <f aca="false">VLOOKUP($B849,Gas!$B$3:$E$2506,4)</f>
        <v>0.47870794392892</v>
      </c>
    </row>
    <row r="850" customFormat="false" ht="12.75" hidden="false" customHeight="false" outlineLevel="0" collapsed="false">
      <c r="A850" s="95" t="n">
        <f aca="false">MONTH(B850)+(YEAR(B850)-1998)*12</f>
        <v>40</v>
      </c>
      <c r="B850" s="107" t="n">
        <v>36992</v>
      </c>
      <c r="C850" s="97" t="n">
        <v>64.95</v>
      </c>
      <c r="D850" s="98" t="n">
        <f aca="false">LN(C850/C849)</f>
        <v>0.030483016725076</v>
      </c>
      <c r="E850" s="106" t="n">
        <f aca="false">STDEV(D841:D850)*SQRT(trade_day)</f>
        <v>1.66776469601256</v>
      </c>
      <c r="F850" s="97"/>
      <c r="G850" s="103" t="n">
        <f aca="false">IF(G$1="P",MAX(0,G$2-$C850),IF(G$1="C",MAX(0,$C850-G$2)))</f>
        <v>0</v>
      </c>
      <c r="H850" s="103" t="n">
        <f aca="false">IF(H$1="P",MAX(0,H$2-$C850),IF(H$1="C",MAX(0,$C850-H$2)))</f>
        <v>0</v>
      </c>
      <c r="I850" s="103" t="n">
        <f aca="false">IF(I$1="P",MAX(0,I$2-$C850),IF(I$1="C",MAX(0,$C850-I$2)))</f>
        <v>0</v>
      </c>
      <c r="J850" s="103" t="n">
        <f aca="false">IF(J$1="P",MAX(0,J$2-$C850),IF(J$1="C",MAX(0,$C850-J$2)))</f>
        <v>0</v>
      </c>
      <c r="K850" s="103" t="n">
        <f aca="false">IF(K$1="P",MAX(0,K$2-$C850),IF(K$1="C",MAX(0,$C850-K$2)))</f>
        <v>0</v>
      </c>
      <c r="L850" s="103" t="n">
        <f aca="false">IF(L$1="P",MAX(0,L$2-$C850),IF(L$1="C",MAX(0,$C850-L$2)))</f>
        <v>0</v>
      </c>
      <c r="M850" s="103" t="n">
        <f aca="false">IF(M$1="P",MAX(0,M$2-$C850),IF(M$1="C",MAX(0,$C850-M$2)))</f>
        <v>39.95</v>
      </c>
      <c r="N850" s="103" t="n">
        <f aca="false">IF(N$1="P",MAX(0,N$2-$C850),IF(N$1="C",MAX(0,$C850-N$2)))</f>
        <v>34.95</v>
      </c>
      <c r="O850" s="103" t="n">
        <f aca="false">IF(O$1="P",MAX(0,O$2-$C850),IF(O$1="C",MAX(0,$C850-O$2)))</f>
        <v>29.95</v>
      </c>
      <c r="P850" s="103" t="n">
        <f aca="false">IF(P$1="P",MAX(0,P$2-$C850),IF(P$1="C",MAX(0,$C850-P$2)))</f>
        <v>24.95</v>
      </c>
      <c r="Q850" s="103" t="n">
        <f aca="false">IF(Q$1="P",MAX(0,Q$2-$C850),IF(Q$1="C",MAX(0,$C850-Q$2)))</f>
        <v>14.95</v>
      </c>
      <c r="R850" s="103" t="n">
        <f aca="false">IF(R$1="P",MAX(0,R$2-$C850),IF(R$1="C",MAX(0,$C850-R$2)))</f>
        <v>0</v>
      </c>
      <c r="S850" s="104" t="n">
        <f aca="false">A850</f>
        <v>40</v>
      </c>
      <c r="T850" s="105" t="n">
        <f aca="false">VLOOKUP($B850,Gas!$B$3:$E$2506,2)</f>
        <v>5.545</v>
      </c>
      <c r="U850" s="46" t="n">
        <f aca="false">C850/T850</f>
        <v>11.7132551848512</v>
      </c>
      <c r="V850" s="99" t="n">
        <f aca="false">VLOOKUP($B850,Gas!$B$3:$E$2506,4)</f>
        <v>0.481810072297407</v>
      </c>
    </row>
    <row r="851" customFormat="false" ht="12.75" hidden="false" customHeight="false" outlineLevel="0" collapsed="false">
      <c r="A851" s="95" t="n">
        <f aca="false">MONTH(B851)+(YEAR(B851)-1998)*12</f>
        <v>40</v>
      </c>
      <c r="B851" s="107" t="n">
        <v>36993</v>
      </c>
      <c r="C851" s="97" t="n">
        <v>57.28</v>
      </c>
      <c r="D851" s="98" t="n">
        <f aca="false">LN(C851/C850)</f>
        <v>-0.125666220464218</v>
      </c>
      <c r="E851" s="106" t="n">
        <f aca="false">STDEV(D842:D851)*SQRT(trade_day)</f>
        <v>1.82257492767849</v>
      </c>
      <c r="F851" s="97"/>
      <c r="G851" s="103" t="n">
        <f aca="false">IF(G$1="P",MAX(0,G$2-$C851),IF(G$1="C",MAX(0,$C851-G$2)))</f>
        <v>0</v>
      </c>
      <c r="H851" s="103" t="n">
        <f aca="false">IF(H$1="P",MAX(0,H$2-$C851),IF(H$1="C",MAX(0,$C851-H$2)))</f>
        <v>0</v>
      </c>
      <c r="I851" s="103" t="n">
        <f aca="false">IF(I$1="P",MAX(0,I$2-$C851),IF(I$1="C",MAX(0,$C851-I$2)))</f>
        <v>0</v>
      </c>
      <c r="J851" s="103" t="n">
        <f aca="false">IF(J$1="P",MAX(0,J$2-$C851),IF(J$1="C",MAX(0,$C851-J$2)))</f>
        <v>0</v>
      </c>
      <c r="K851" s="103" t="n">
        <f aca="false">IF(K$1="P",MAX(0,K$2-$C851),IF(K$1="C",MAX(0,$C851-K$2)))</f>
        <v>0</v>
      </c>
      <c r="L851" s="103" t="n">
        <f aca="false">IF(L$1="P",MAX(0,L$2-$C851),IF(L$1="C",MAX(0,$C851-L$2)))</f>
        <v>0</v>
      </c>
      <c r="M851" s="103" t="n">
        <f aca="false">IF(M$1="P",MAX(0,M$2-$C851),IF(M$1="C",MAX(0,$C851-M$2)))</f>
        <v>32.28</v>
      </c>
      <c r="N851" s="103" t="n">
        <f aca="false">IF(N$1="P",MAX(0,N$2-$C851),IF(N$1="C",MAX(0,$C851-N$2)))</f>
        <v>27.28</v>
      </c>
      <c r="O851" s="103" t="n">
        <f aca="false">IF(O$1="P",MAX(0,O$2-$C851),IF(O$1="C",MAX(0,$C851-O$2)))</f>
        <v>22.28</v>
      </c>
      <c r="P851" s="103" t="n">
        <f aca="false">IF(P$1="P",MAX(0,P$2-$C851),IF(P$1="C",MAX(0,$C851-P$2)))</f>
        <v>17.28</v>
      </c>
      <c r="Q851" s="103" t="n">
        <f aca="false">IF(Q$1="P",MAX(0,Q$2-$C851),IF(Q$1="C",MAX(0,$C851-Q$2)))</f>
        <v>7.28</v>
      </c>
      <c r="R851" s="103" t="n">
        <f aca="false">IF(R$1="P",MAX(0,R$2-$C851),IF(R$1="C",MAX(0,$C851-R$2)))</f>
        <v>0</v>
      </c>
      <c r="S851" s="104" t="n">
        <f aca="false">A851</f>
        <v>40</v>
      </c>
      <c r="T851" s="105" t="n">
        <f aca="false">VLOOKUP($B851,Gas!$B$3:$E$2506,2)</f>
        <v>5.47</v>
      </c>
      <c r="U851" s="46" t="n">
        <f aca="false">C851/T851</f>
        <v>10.4716636197441</v>
      </c>
      <c r="V851" s="99" t="n">
        <f aca="false">VLOOKUP($B851,Gas!$B$3:$E$2506,4)</f>
        <v>0.493442371287408</v>
      </c>
    </row>
    <row r="852" customFormat="false" ht="12.75" hidden="false" customHeight="false" outlineLevel="0" collapsed="false">
      <c r="A852" s="95" t="n">
        <f aca="false">MONTH(B852)+(YEAR(B852)-1998)*12</f>
        <v>40</v>
      </c>
      <c r="B852" s="107" t="n">
        <v>36994</v>
      </c>
      <c r="C852" s="97" t="n">
        <v>41.59</v>
      </c>
      <c r="D852" s="98" t="n">
        <f aca="false">LN(C852/C851)</f>
        <v>-0.32009176889757</v>
      </c>
      <c r="E852" s="106" t="n">
        <f aca="false">STDEV(D843:D852)*SQRT(trade_day)</f>
        <v>2.40931134192703</v>
      </c>
      <c r="F852" s="97"/>
      <c r="G852" s="103" t="n">
        <f aca="false">IF(G$1="P",MAX(0,G$2-$C852),IF(G$1="C",MAX(0,$C852-G$2)))</f>
        <v>0</v>
      </c>
      <c r="H852" s="103" t="n">
        <f aca="false">IF(H$1="P",MAX(0,H$2-$C852),IF(H$1="C",MAX(0,$C852-H$2)))</f>
        <v>0</v>
      </c>
      <c r="I852" s="103" t="n">
        <f aca="false">IF(I$1="P",MAX(0,I$2-$C852),IF(I$1="C",MAX(0,$C852-I$2)))</f>
        <v>0</v>
      </c>
      <c r="J852" s="103" t="n">
        <f aca="false">IF(J$1="P",MAX(0,J$2-$C852),IF(J$1="C",MAX(0,$C852-J$2)))</f>
        <v>0</v>
      </c>
      <c r="K852" s="103" t="n">
        <f aca="false">IF(K$1="P",MAX(0,K$2-$C852),IF(K$1="C",MAX(0,$C852-K$2)))</f>
        <v>0</v>
      </c>
      <c r="L852" s="103" t="n">
        <f aca="false">IF(L$1="P",MAX(0,L$2-$C852),IF(L$1="C",MAX(0,$C852-L$2)))</f>
        <v>8.41</v>
      </c>
      <c r="M852" s="103" t="n">
        <f aca="false">IF(M$1="P",MAX(0,M$2-$C852),IF(M$1="C",MAX(0,$C852-M$2)))</f>
        <v>16.59</v>
      </c>
      <c r="N852" s="103" t="n">
        <f aca="false">IF(N$1="P",MAX(0,N$2-$C852),IF(N$1="C",MAX(0,$C852-N$2)))</f>
        <v>11.59</v>
      </c>
      <c r="O852" s="103" t="n">
        <f aca="false">IF(O$1="P",MAX(0,O$2-$C852),IF(O$1="C",MAX(0,$C852-O$2)))</f>
        <v>6.59</v>
      </c>
      <c r="P852" s="103" t="n">
        <f aca="false">IF(P$1="P",MAX(0,P$2-$C852),IF(P$1="C",MAX(0,$C852-P$2)))</f>
        <v>1.59</v>
      </c>
      <c r="Q852" s="103" t="n">
        <f aca="false">IF(Q$1="P",MAX(0,Q$2-$C852),IF(Q$1="C",MAX(0,$C852-Q$2)))</f>
        <v>0</v>
      </c>
      <c r="R852" s="103" t="n">
        <f aca="false">IF(R$1="P",MAX(0,R$2-$C852),IF(R$1="C",MAX(0,$C852-R$2)))</f>
        <v>0</v>
      </c>
      <c r="S852" s="104" t="n">
        <f aca="false">A852</f>
        <v>40</v>
      </c>
      <c r="T852" s="105" t="n">
        <f aca="false">VLOOKUP($B852,Gas!$B$3:$E$2506,2)</f>
        <v>5.345</v>
      </c>
      <c r="U852" s="46" t="n">
        <f aca="false">C852/T852</f>
        <v>7.78110383536015</v>
      </c>
      <c r="V852" s="99" t="n">
        <f aca="false">VLOOKUP($B852,Gas!$B$3:$E$2506,4)</f>
        <v>0.354832450876807</v>
      </c>
    </row>
    <row r="853" customFormat="false" ht="12.75" hidden="false" customHeight="false" outlineLevel="0" collapsed="false">
      <c r="A853" s="95" t="n">
        <f aca="false">MONTH(B853)+(YEAR(B853)-1998)*12</f>
        <v>40</v>
      </c>
      <c r="B853" s="107" t="n">
        <v>36997</v>
      </c>
      <c r="C853" s="97" t="n">
        <v>45.78</v>
      </c>
      <c r="D853" s="98" t="n">
        <f aca="false">LN(C853/C852)</f>
        <v>0.0959875607696002</v>
      </c>
      <c r="E853" s="106" t="n">
        <f aca="false">STDEV(D844:D853)*SQRT(trade_day)</f>
        <v>2.41762631746383</v>
      </c>
      <c r="F853" s="97"/>
      <c r="G853" s="103" t="n">
        <f aca="false">IF(G$1="P",MAX(0,G$2-$C853),IF(G$1="C",MAX(0,$C853-G$2)))</f>
        <v>0</v>
      </c>
      <c r="H853" s="103" t="n">
        <f aca="false">IF(H$1="P",MAX(0,H$2-$C853),IF(H$1="C",MAX(0,$C853-H$2)))</f>
        <v>0</v>
      </c>
      <c r="I853" s="103" t="n">
        <f aca="false">IF(I$1="P",MAX(0,I$2-$C853),IF(I$1="C",MAX(0,$C853-I$2)))</f>
        <v>0</v>
      </c>
      <c r="J853" s="103" t="n">
        <f aca="false">IF(J$1="P",MAX(0,J$2-$C853),IF(J$1="C",MAX(0,$C853-J$2)))</f>
        <v>0</v>
      </c>
      <c r="K853" s="103" t="n">
        <f aca="false">IF(K$1="P",MAX(0,K$2-$C853),IF(K$1="C",MAX(0,$C853-K$2)))</f>
        <v>0</v>
      </c>
      <c r="L853" s="103" t="n">
        <f aca="false">IF(L$1="P",MAX(0,L$2-$C853),IF(L$1="C",MAX(0,$C853-L$2)))</f>
        <v>4.22</v>
      </c>
      <c r="M853" s="103" t="n">
        <f aca="false">IF(M$1="P",MAX(0,M$2-$C853),IF(M$1="C",MAX(0,$C853-M$2)))</f>
        <v>20.78</v>
      </c>
      <c r="N853" s="103" t="n">
        <f aca="false">IF(N$1="P",MAX(0,N$2-$C853),IF(N$1="C",MAX(0,$C853-N$2)))</f>
        <v>15.78</v>
      </c>
      <c r="O853" s="103" t="n">
        <f aca="false">IF(O$1="P",MAX(0,O$2-$C853),IF(O$1="C",MAX(0,$C853-O$2)))</f>
        <v>10.78</v>
      </c>
      <c r="P853" s="103" t="n">
        <f aca="false">IF(P$1="P",MAX(0,P$2-$C853),IF(P$1="C",MAX(0,$C853-P$2)))</f>
        <v>5.78</v>
      </c>
      <c r="Q853" s="103" t="n">
        <f aca="false">IF(Q$1="P",MAX(0,Q$2-$C853),IF(Q$1="C",MAX(0,$C853-Q$2)))</f>
        <v>0</v>
      </c>
      <c r="R853" s="103" t="n">
        <f aca="false">IF(R$1="P",MAX(0,R$2-$C853),IF(R$1="C",MAX(0,$C853-R$2)))</f>
        <v>0</v>
      </c>
      <c r="S853" s="104" t="n">
        <f aca="false">A853</f>
        <v>40</v>
      </c>
      <c r="T853" s="105" t="n">
        <f aca="false">VLOOKUP($B853,Gas!$B$3:$E$2506,2)</f>
        <v>5.345</v>
      </c>
      <c r="U853" s="46" t="n">
        <f aca="false">C853/T853</f>
        <v>8.56501403180543</v>
      </c>
      <c r="V853" s="99" t="n">
        <f aca="false">VLOOKUP($B853,Gas!$B$3:$E$2506,4)</f>
        <v>0.272217485456005</v>
      </c>
    </row>
    <row r="854" customFormat="false" ht="12.75" hidden="false" customHeight="false" outlineLevel="0" collapsed="false">
      <c r="A854" s="95" t="n">
        <f aca="false">MONTH(B854)+(YEAR(B854)-1998)*12</f>
        <v>40</v>
      </c>
      <c r="B854" s="107" t="n">
        <v>36998</v>
      </c>
      <c r="C854" s="97" t="n">
        <v>48.04</v>
      </c>
      <c r="D854" s="98" t="n">
        <f aca="false">LN(C854/C853)</f>
        <v>0.0481866826873621</v>
      </c>
      <c r="E854" s="106" t="n">
        <f aca="false">STDEV(D845:D854)*SQRT(trade_day)</f>
        <v>2.30108140521226</v>
      </c>
      <c r="F854" s="97"/>
      <c r="G854" s="103" t="n">
        <f aca="false">IF(G$1="P",MAX(0,G$2-$C854),IF(G$1="C",MAX(0,$C854-G$2)))</f>
        <v>0</v>
      </c>
      <c r="H854" s="103" t="n">
        <f aca="false">IF(H$1="P",MAX(0,H$2-$C854),IF(H$1="C",MAX(0,$C854-H$2)))</f>
        <v>0</v>
      </c>
      <c r="I854" s="103" t="n">
        <f aca="false">IF(I$1="P",MAX(0,I$2-$C854),IF(I$1="C",MAX(0,$C854-I$2)))</f>
        <v>0</v>
      </c>
      <c r="J854" s="103" t="n">
        <f aca="false">IF(J$1="P",MAX(0,J$2-$C854),IF(J$1="C",MAX(0,$C854-J$2)))</f>
        <v>0</v>
      </c>
      <c r="K854" s="103" t="n">
        <f aca="false">IF(K$1="P",MAX(0,K$2-$C854),IF(K$1="C",MAX(0,$C854-K$2)))</f>
        <v>0</v>
      </c>
      <c r="L854" s="103" t="n">
        <f aca="false">IF(L$1="P",MAX(0,L$2-$C854),IF(L$1="C",MAX(0,$C854-L$2)))</f>
        <v>1.96</v>
      </c>
      <c r="M854" s="103" t="n">
        <f aca="false">IF(M$1="P",MAX(0,M$2-$C854),IF(M$1="C",MAX(0,$C854-M$2)))</f>
        <v>23.04</v>
      </c>
      <c r="N854" s="103" t="n">
        <f aca="false">IF(N$1="P",MAX(0,N$2-$C854),IF(N$1="C",MAX(0,$C854-N$2)))</f>
        <v>18.04</v>
      </c>
      <c r="O854" s="103" t="n">
        <f aca="false">IF(O$1="P",MAX(0,O$2-$C854),IF(O$1="C",MAX(0,$C854-O$2)))</f>
        <v>13.04</v>
      </c>
      <c r="P854" s="103" t="n">
        <f aca="false">IF(P$1="P",MAX(0,P$2-$C854),IF(P$1="C",MAX(0,$C854-P$2)))</f>
        <v>8.04</v>
      </c>
      <c r="Q854" s="103" t="n">
        <f aca="false">IF(Q$1="P",MAX(0,Q$2-$C854),IF(Q$1="C",MAX(0,$C854-Q$2)))</f>
        <v>0</v>
      </c>
      <c r="R854" s="103" t="n">
        <f aca="false">IF(R$1="P",MAX(0,R$2-$C854),IF(R$1="C",MAX(0,$C854-R$2)))</f>
        <v>0</v>
      </c>
      <c r="S854" s="104" t="n">
        <f aca="false">A854</f>
        <v>40</v>
      </c>
      <c r="T854" s="105" t="n">
        <f aca="false">VLOOKUP($B854,Gas!$B$3:$E$2506,2)</f>
        <v>5.48</v>
      </c>
      <c r="U854" s="46" t="n">
        <f aca="false">C854/T854</f>
        <v>8.76642335766423</v>
      </c>
      <c r="V854" s="99" t="n">
        <f aca="false">VLOOKUP($B854,Gas!$B$3:$E$2506,4)</f>
        <v>0.279460702545989</v>
      </c>
    </row>
    <row r="855" customFormat="false" ht="12.75" hidden="false" customHeight="false" outlineLevel="0" collapsed="false">
      <c r="A855" s="95" t="n">
        <f aca="false">MONTH(B855)+(YEAR(B855)-1998)*12</f>
        <v>40</v>
      </c>
      <c r="B855" s="107" t="n">
        <v>36999</v>
      </c>
      <c r="C855" s="97" t="n">
        <v>54.62</v>
      </c>
      <c r="D855" s="98" t="n">
        <f aca="false">LN(C855/C854)</f>
        <v>0.128366118833776</v>
      </c>
      <c r="E855" s="106" t="n">
        <f aca="false">STDEV(D846:D855)*SQRT(trade_day)</f>
        <v>2.34156178645564</v>
      </c>
      <c r="F855" s="97"/>
      <c r="G855" s="103" t="n">
        <f aca="false">IF(G$1="P",MAX(0,G$2-$C855),IF(G$1="C",MAX(0,$C855-G$2)))</f>
        <v>0</v>
      </c>
      <c r="H855" s="103" t="n">
        <f aca="false">IF(H$1="P",MAX(0,H$2-$C855),IF(H$1="C",MAX(0,$C855-H$2)))</f>
        <v>0</v>
      </c>
      <c r="I855" s="103" t="n">
        <f aca="false">IF(I$1="P",MAX(0,I$2-$C855),IF(I$1="C",MAX(0,$C855-I$2)))</f>
        <v>0</v>
      </c>
      <c r="J855" s="103" t="n">
        <f aca="false">IF(J$1="P",MAX(0,J$2-$C855),IF(J$1="C",MAX(0,$C855-J$2)))</f>
        <v>0</v>
      </c>
      <c r="K855" s="103" t="n">
        <f aca="false">IF(K$1="P",MAX(0,K$2-$C855),IF(K$1="C",MAX(0,$C855-K$2)))</f>
        <v>0</v>
      </c>
      <c r="L855" s="103" t="n">
        <f aca="false">IF(L$1="P",MAX(0,L$2-$C855),IF(L$1="C",MAX(0,$C855-L$2)))</f>
        <v>0</v>
      </c>
      <c r="M855" s="103" t="n">
        <f aca="false">IF(M$1="P",MAX(0,M$2-$C855),IF(M$1="C",MAX(0,$C855-M$2)))</f>
        <v>29.62</v>
      </c>
      <c r="N855" s="103" t="n">
        <f aca="false">IF(N$1="P",MAX(0,N$2-$C855),IF(N$1="C",MAX(0,$C855-N$2)))</f>
        <v>24.62</v>
      </c>
      <c r="O855" s="103" t="n">
        <f aca="false">IF(O$1="P",MAX(0,O$2-$C855),IF(O$1="C",MAX(0,$C855-O$2)))</f>
        <v>19.62</v>
      </c>
      <c r="P855" s="103" t="n">
        <f aca="false">IF(P$1="P",MAX(0,P$2-$C855),IF(P$1="C",MAX(0,$C855-P$2)))</f>
        <v>14.62</v>
      </c>
      <c r="Q855" s="103" t="n">
        <f aca="false">IF(Q$1="P",MAX(0,Q$2-$C855),IF(Q$1="C",MAX(0,$C855-Q$2)))</f>
        <v>4.62</v>
      </c>
      <c r="R855" s="103" t="n">
        <f aca="false">IF(R$1="P",MAX(0,R$2-$C855),IF(R$1="C",MAX(0,$C855-R$2)))</f>
        <v>0</v>
      </c>
      <c r="S855" s="104" t="n">
        <f aca="false">A855</f>
        <v>40</v>
      </c>
      <c r="T855" s="105" t="n">
        <f aca="false">VLOOKUP($B855,Gas!$B$3:$E$2506,2)</f>
        <v>5.375</v>
      </c>
      <c r="U855" s="46" t="n">
        <f aca="false">C855/T855</f>
        <v>10.1618604651163</v>
      </c>
      <c r="V855" s="99" t="n">
        <f aca="false">VLOOKUP($B855,Gas!$B$3:$E$2506,4)</f>
        <v>0.308837621900159</v>
      </c>
    </row>
    <row r="856" customFormat="false" ht="12.75" hidden="false" customHeight="false" outlineLevel="0" collapsed="false">
      <c r="A856" s="95" t="n">
        <f aca="false">MONTH(B856)+(YEAR(B856)-1998)*12</f>
        <v>40</v>
      </c>
      <c r="B856" s="107" t="n">
        <v>37000</v>
      </c>
      <c r="C856" s="97" t="n">
        <v>47.39</v>
      </c>
      <c r="D856" s="98" t="n">
        <f aca="false">LN(C856/C855)</f>
        <v>-0.141988880066062</v>
      </c>
      <c r="E856" s="106" t="n">
        <f aca="false">STDEV(D847:D856)*SQRT(trade_day)</f>
        <v>2.33457541831371</v>
      </c>
      <c r="F856" s="97"/>
      <c r="G856" s="103" t="n">
        <f aca="false">IF(G$1="P",MAX(0,G$2-$C856),IF(G$1="C",MAX(0,$C856-G$2)))</f>
        <v>0</v>
      </c>
      <c r="H856" s="103" t="n">
        <f aca="false">IF(H$1="P",MAX(0,H$2-$C856),IF(H$1="C",MAX(0,$C856-H$2)))</f>
        <v>0</v>
      </c>
      <c r="I856" s="103" t="n">
        <f aca="false">IF(I$1="P",MAX(0,I$2-$C856),IF(I$1="C",MAX(0,$C856-I$2)))</f>
        <v>0</v>
      </c>
      <c r="J856" s="103" t="n">
        <f aca="false">IF(J$1="P",MAX(0,J$2-$C856),IF(J$1="C",MAX(0,$C856-J$2)))</f>
        <v>0</v>
      </c>
      <c r="K856" s="103" t="n">
        <f aca="false">IF(K$1="P",MAX(0,K$2-$C856),IF(K$1="C",MAX(0,$C856-K$2)))</f>
        <v>0</v>
      </c>
      <c r="L856" s="103" t="n">
        <f aca="false">IF(L$1="P",MAX(0,L$2-$C856),IF(L$1="C",MAX(0,$C856-L$2)))</f>
        <v>2.61</v>
      </c>
      <c r="M856" s="103" t="n">
        <f aca="false">IF(M$1="P",MAX(0,M$2-$C856),IF(M$1="C",MAX(0,$C856-M$2)))</f>
        <v>22.39</v>
      </c>
      <c r="N856" s="103" t="n">
        <f aca="false">IF(N$1="P",MAX(0,N$2-$C856),IF(N$1="C",MAX(0,$C856-N$2)))</f>
        <v>17.39</v>
      </c>
      <c r="O856" s="103" t="n">
        <f aca="false">IF(O$1="P",MAX(0,O$2-$C856),IF(O$1="C",MAX(0,$C856-O$2)))</f>
        <v>12.39</v>
      </c>
      <c r="P856" s="103" t="n">
        <f aca="false">IF(P$1="P",MAX(0,P$2-$C856),IF(P$1="C",MAX(0,$C856-P$2)))</f>
        <v>7.39</v>
      </c>
      <c r="Q856" s="103" t="n">
        <f aca="false">IF(Q$1="P",MAX(0,Q$2-$C856),IF(Q$1="C",MAX(0,$C856-Q$2)))</f>
        <v>0</v>
      </c>
      <c r="R856" s="103" t="n">
        <f aca="false">IF(R$1="P",MAX(0,R$2-$C856),IF(R$1="C",MAX(0,$C856-R$2)))</f>
        <v>0</v>
      </c>
      <c r="S856" s="104" t="n">
        <f aca="false">A856</f>
        <v>40</v>
      </c>
      <c r="T856" s="105" t="n">
        <f aca="false">VLOOKUP($B856,Gas!$B$3:$E$2506,2)</f>
        <v>5.155</v>
      </c>
      <c r="U856" s="46" t="n">
        <f aca="false">C856/T856</f>
        <v>9.19301648884578</v>
      </c>
      <c r="V856" s="99" t="n">
        <f aca="false">VLOOKUP($B856,Gas!$B$3:$E$2506,4)</f>
        <v>0.400490355923568</v>
      </c>
    </row>
    <row r="857" customFormat="false" ht="12.75" hidden="false" customHeight="false" outlineLevel="0" collapsed="false">
      <c r="A857" s="95" t="n">
        <f aca="false">MONTH(B857)+(YEAR(B857)-1998)*12</f>
        <v>40</v>
      </c>
      <c r="B857" s="107" t="n">
        <v>37001</v>
      </c>
      <c r="C857" s="97" t="n">
        <v>41.69</v>
      </c>
      <c r="D857" s="98" t="n">
        <f aca="false">LN(C857/C856)</f>
        <v>-0.128149944086791</v>
      </c>
      <c r="E857" s="106" t="n">
        <f aca="false">STDEV(D848:D857)*SQRT(trade_day)</f>
        <v>2.40973094670678</v>
      </c>
      <c r="F857" s="97"/>
      <c r="G857" s="103" t="n">
        <f aca="false">IF(G$1="P",MAX(0,G$2-$C857),IF(G$1="C",MAX(0,$C857-G$2)))</f>
        <v>0</v>
      </c>
      <c r="H857" s="103" t="n">
        <f aca="false">IF(H$1="P",MAX(0,H$2-$C857),IF(H$1="C",MAX(0,$C857-H$2)))</f>
        <v>0</v>
      </c>
      <c r="I857" s="103" t="n">
        <f aca="false">IF(I$1="P",MAX(0,I$2-$C857),IF(I$1="C",MAX(0,$C857-I$2)))</f>
        <v>0</v>
      </c>
      <c r="J857" s="103" t="n">
        <f aca="false">IF(J$1="P",MAX(0,J$2-$C857),IF(J$1="C",MAX(0,$C857-J$2)))</f>
        <v>0</v>
      </c>
      <c r="K857" s="103" t="n">
        <f aca="false">IF(K$1="P",MAX(0,K$2-$C857),IF(K$1="C",MAX(0,$C857-K$2)))</f>
        <v>0</v>
      </c>
      <c r="L857" s="103" t="n">
        <f aca="false">IF(L$1="P",MAX(0,L$2-$C857),IF(L$1="C",MAX(0,$C857-L$2)))</f>
        <v>8.31</v>
      </c>
      <c r="M857" s="103" t="n">
        <f aca="false">IF(M$1="P",MAX(0,M$2-$C857),IF(M$1="C",MAX(0,$C857-M$2)))</f>
        <v>16.69</v>
      </c>
      <c r="N857" s="103" t="n">
        <f aca="false">IF(N$1="P",MAX(0,N$2-$C857),IF(N$1="C",MAX(0,$C857-N$2)))</f>
        <v>11.69</v>
      </c>
      <c r="O857" s="103" t="n">
        <f aca="false">IF(O$1="P",MAX(0,O$2-$C857),IF(O$1="C",MAX(0,$C857-O$2)))</f>
        <v>6.69</v>
      </c>
      <c r="P857" s="103" t="n">
        <f aca="false">IF(P$1="P",MAX(0,P$2-$C857),IF(P$1="C",MAX(0,$C857-P$2)))</f>
        <v>1.69</v>
      </c>
      <c r="Q857" s="103" t="n">
        <f aca="false">IF(Q$1="P",MAX(0,Q$2-$C857),IF(Q$1="C",MAX(0,$C857-Q$2)))</f>
        <v>0</v>
      </c>
      <c r="R857" s="103" t="n">
        <f aca="false">IF(R$1="P",MAX(0,R$2-$C857),IF(R$1="C",MAX(0,$C857-R$2)))</f>
        <v>0</v>
      </c>
      <c r="S857" s="104" t="n">
        <f aca="false">A857</f>
        <v>40</v>
      </c>
      <c r="T857" s="105" t="n">
        <f aca="false">VLOOKUP($B857,Gas!$B$3:$E$2506,2)</f>
        <v>5.07</v>
      </c>
      <c r="U857" s="46" t="n">
        <f aca="false">C857/T857</f>
        <v>8.22287968441814</v>
      </c>
      <c r="V857" s="99" t="n">
        <f aca="false">VLOOKUP($B857,Gas!$B$3:$E$2506,4)</f>
        <v>0.368487394003798</v>
      </c>
    </row>
    <row r="858" customFormat="false" ht="12.75" hidden="false" customHeight="false" outlineLevel="0" collapsed="false">
      <c r="A858" s="95" t="n">
        <f aca="false">MONTH(B858)+(YEAR(B858)-1998)*12</f>
        <v>40</v>
      </c>
      <c r="B858" s="107" t="n">
        <v>37004</v>
      </c>
      <c r="C858" s="97" t="n">
        <v>61.47</v>
      </c>
      <c r="D858" s="98" t="n">
        <f aca="false">LN(C858/C857)</f>
        <v>0.388287959026213</v>
      </c>
      <c r="E858" s="106" t="n">
        <f aca="false">STDEV(D849:D858)*SQRT(trade_day)</f>
        <v>3.14628224566417</v>
      </c>
      <c r="F858" s="97"/>
      <c r="G858" s="103" t="n">
        <f aca="false">IF(G$1="P",MAX(0,G$2-$C858),IF(G$1="C",MAX(0,$C858-G$2)))</f>
        <v>0</v>
      </c>
      <c r="H858" s="103" t="n">
        <f aca="false">IF(H$1="P",MAX(0,H$2-$C858),IF(H$1="C",MAX(0,$C858-H$2)))</f>
        <v>0</v>
      </c>
      <c r="I858" s="103" t="n">
        <f aca="false">IF(I$1="P",MAX(0,I$2-$C858),IF(I$1="C",MAX(0,$C858-I$2)))</f>
        <v>0</v>
      </c>
      <c r="J858" s="103" t="n">
        <f aca="false">IF(J$1="P",MAX(0,J$2-$C858),IF(J$1="C",MAX(0,$C858-J$2)))</f>
        <v>0</v>
      </c>
      <c r="K858" s="103" t="n">
        <f aca="false">IF(K$1="P",MAX(0,K$2-$C858),IF(K$1="C",MAX(0,$C858-K$2)))</f>
        <v>0</v>
      </c>
      <c r="L858" s="103" t="n">
        <f aca="false">IF(L$1="P",MAX(0,L$2-$C858),IF(L$1="C",MAX(0,$C858-L$2)))</f>
        <v>0</v>
      </c>
      <c r="M858" s="103" t="n">
        <f aca="false">IF(M$1="P",MAX(0,M$2-$C858),IF(M$1="C",MAX(0,$C858-M$2)))</f>
        <v>36.47</v>
      </c>
      <c r="N858" s="103" t="n">
        <f aca="false">IF(N$1="P",MAX(0,N$2-$C858),IF(N$1="C",MAX(0,$C858-N$2)))</f>
        <v>31.47</v>
      </c>
      <c r="O858" s="103" t="n">
        <f aca="false">IF(O$1="P",MAX(0,O$2-$C858),IF(O$1="C",MAX(0,$C858-O$2)))</f>
        <v>26.47</v>
      </c>
      <c r="P858" s="103" t="n">
        <f aca="false">IF(P$1="P",MAX(0,P$2-$C858),IF(P$1="C",MAX(0,$C858-P$2)))</f>
        <v>21.47</v>
      </c>
      <c r="Q858" s="103" t="n">
        <f aca="false">IF(Q$1="P",MAX(0,Q$2-$C858),IF(Q$1="C",MAX(0,$C858-Q$2)))</f>
        <v>11.47</v>
      </c>
      <c r="R858" s="103" t="n">
        <f aca="false">IF(R$1="P",MAX(0,R$2-$C858),IF(R$1="C",MAX(0,$C858-R$2)))</f>
        <v>0</v>
      </c>
      <c r="S858" s="104" t="n">
        <f aca="false">A858</f>
        <v>40</v>
      </c>
      <c r="T858" s="105" t="n">
        <f aca="false">VLOOKUP($B858,Gas!$B$3:$E$2506,2)</f>
        <v>5.01</v>
      </c>
      <c r="U858" s="46" t="n">
        <f aca="false">C858/T858</f>
        <v>12.2694610778443</v>
      </c>
      <c r="V858" s="99" t="n">
        <f aca="false">VLOOKUP($B858,Gas!$B$3:$E$2506,4)</f>
        <v>0.333484699060781</v>
      </c>
    </row>
    <row r="859" customFormat="false" ht="12.75" hidden="false" customHeight="false" outlineLevel="0" collapsed="false">
      <c r="A859" s="95" t="n">
        <f aca="false">MONTH(B859)+(YEAR(B859)-1998)*12</f>
        <v>40</v>
      </c>
      <c r="B859" s="107" t="n">
        <v>37005</v>
      </c>
      <c r="C859" s="97" t="n">
        <v>41.99</v>
      </c>
      <c r="D859" s="98" t="n">
        <f aca="false">LN(C859/C858)</f>
        <v>-0.381117756222816</v>
      </c>
      <c r="E859" s="106" t="n">
        <f aca="false">STDEV(D850:D859)*SQRT(trade_day)</f>
        <v>3.58753786162701</v>
      </c>
      <c r="F859" s="97"/>
      <c r="G859" s="103" t="n">
        <f aca="false">IF(G$1="P",MAX(0,G$2-$C859),IF(G$1="C",MAX(0,$C859-G$2)))</f>
        <v>0</v>
      </c>
      <c r="H859" s="103" t="n">
        <f aca="false">IF(H$1="P",MAX(0,H$2-$C859),IF(H$1="C",MAX(0,$C859-H$2)))</f>
        <v>0</v>
      </c>
      <c r="I859" s="103" t="n">
        <f aca="false">IF(I$1="P",MAX(0,I$2-$C859),IF(I$1="C",MAX(0,$C859-I$2)))</f>
        <v>0</v>
      </c>
      <c r="J859" s="103" t="n">
        <f aca="false">IF(J$1="P",MAX(0,J$2-$C859),IF(J$1="C",MAX(0,$C859-J$2)))</f>
        <v>0</v>
      </c>
      <c r="K859" s="103" t="n">
        <f aca="false">IF(K$1="P",MAX(0,K$2-$C859),IF(K$1="C",MAX(0,$C859-K$2)))</f>
        <v>0</v>
      </c>
      <c r="L859" s="103" t="n">
        <f aca="false">IF(L$1="P",MAX(0,L$2-$C859),IF(L$1="C",MAX(0,$C859-L$2)))</f>
        <v>8.01</v>
      </c>
      <c r="M859" s="103" t="n">
        <f aca="false">IF(M$1="P",MAX(0,M$2-$C859),IF(M$1="C",MAX(0,$C859-M$2)))</f>
        <v>16.99</v>
      </c>
      <c r="N859" s="103" t="n">
        <f aca="false">IF(N$1="P",MAX(0,N$2-$C859),IF(N$1="C",MAX(0,$C859-N$2)))</f>
        <v>11.99</v>
      </c>
      <c r="O859" s="103" t="n">
        <f aca="false">IF(O$1="P",MAX(0,O$2-$C859),IF(O$1="C",MAX(0,$C859-O$2)))</f>
        <v>6.99</v>
      </c>
      <c r="P859" s="103" t="n">
        <f aca="false">IF(P$1="P",MAX(0,P$2-$C859),IF(P$1="C",MAX(0,$C859-P$2)))</f>
        <v>1.99</v>
      </c>
      <c r="Q859" s="103" t="n">
        <f aca="false">IF(Q$1="P",MAX(0,Q$2-$C859),IF(Q$1="C",MAX(0,$C859-Q$2)))</f>
        <v>0</v>
      </c>
      <c r="R859" s="103" t="n">
        <f aca="false">IF(R$1="P",MAX(0,R$2-$C859),IF(R$1="C",MAX(0,$C859-R$2)))</f>
        <v>0</v>
      </c>
      <c r="S859" s="104" t="n">
        <f aca="false">A859</f>
        <v>40</v>
      </c>
      <c r="T859" s="105" t="n">
        <f aca="false">VLOOKUP($B859,Gas!$B$3:$E$2506,2)</f>
        <v>5.07</v>
      </c>
      <c r="U859" s="46" t="n">
        <f aca="false">C859/T859</f>
        <v>8.28205128205128</v>
      </c>
      <c r="V859" s="99" t="n">
        <f aca="false">VLOOKUP($B859,Gas!$B$3:$E$2506,4)</f>
        <v>0.350192953348097</v>
      </c>
    </row>
    <row r="860" customFormat="false" ht="12.75" hidden="false" customHeight="false" outlineLevel="0" collapsed="false">
      <c r="A860" s="95" t="n">
        <f aca="false">MONTH(B860)+(YEAR(B860)-1998)*12</f>
        <v>40</v>
      </c>
      <c r="B860" s="107" t="n">
        <v>37006</v>
      </c>
      <c r="C860" s="97" t="n">
        <v>34.59</v>
      </c>
      <c r="D860" s="98" t="n">
        <f aca="false">LN(C860/C859)</f>
        <v>-0.193866871747025</v>
      </c>
      <c r="E860" s="106" t="n">
        <f aca="false">STDEV(D851:D860)*SQRT(trade_day)</f>
        <v>3.63911379688221</v>
      </c>
      <c r="F860" s="97"/>
      <c r="G860" s="103" t="n">
        <f aca="false">IF(G$1="P",MAX(0,G$2-$C860),IF(G$1="C",MAX(0,$C860-G$2)))</f>
        <v>0</v>
      </c>
      <c r="H860" s="103" t="n">
        <f aca="false">IF(H$1="P",MAX(0,H$2-$C860),IF(H$1="C",MAX(0,$C860-H$2)))</f>
        <v>0</v>
      </c>
      <c r="I860" s="103" t="n">
        <f aca="false">IF(I$1="P",MAX(0,I$2-$C860),IF(I$1="C",MAX(0,$C860-I$2)))</f>
        <v>0</v>
      </c>
      <c r="J860" s="103" t="n">
        <f aca="false">IF(J$1="P",MAX(0,J$2-$C860),IF(J$1="C",MAX(0,$C860-J$2)))</f>
        <v>0.409999999999997</v>
      </c>
      <c r="K860" s="103" t="n">
        <f aca="false">IF(K$1="P",MAX(0,K$2-$C860),IF(K$1="C",MAX(0,$C860-K$2)))</f>
        <v>5.41</v>
      </c>
      <c r="L860" s="103" t="n">
        <f aca="false">IF(L$1="P",MAX(0,L$2-$C860),IF(L$1="C",MAX(0,$C860-L$2)))</f>
        <v>15.41</v>
      </c>
      <c r="M860" s="103" t="n">
        <f aca="false">IF(M$1="P",MAX(0,M$2-$C860),IF(M$1="C",MAX(0,$C860-M$2)))</f>
        <v>9.59</v>
      </c>
      <c r="N860" s="103" t="n">
        <f aca="false">IF(N$1="P",MAX(0,N$2-$C860),IF(N$1="C",MAX(0,$C860-N$2)))</f>
        <v>4.59</v>
      </c>
      <c r="O860" s="103" t="n">
        <f aca="false">IF(O$1="P",MAX(0,O$2-$C860),IF(O$1="C",MAX(0,$C860-O$2)))</f>
        <v>0</v>
      </c>
      <c r="P860" s="103" t="n">
        <f aca="false">IF(P$1="P",MAX(0,P$2-$C860),IF(P$1="C",MAX(0,$C860-P$2)))</f>
        <v>0</v>
      </c>
      <c r="Q860" s="103" t="n">
        <f aca="false">IF(Q$1="P",MAX(0,Q$2-$C860),IF(Q$1="C",MAX(0,$C860-Q$2)))</f>
        <v>0</v>
      </c>
      <c r="R860" s="103" t="n">
        <f aca="false">IF(R$1="P",MAX(0,R$2-$C860),IF(R$1="C",MAX(0,$C860-R$2)))</f>
        <v>0</v>
      </c>
      <c r="S860" s="104" t="n">
        <f aca="false">A860</f>
        <v>40</v>
      </c>
      <c r="T860" s="105" t="n">
        <f aca="false">VLOOKUP($B860,Gas!$B$3:$E$2506,2)</f>
        <v>5.12</v>
      </c>
      <c r="U860" s="46" t="n">
        <f aca="false">C860/T860</f>
        <v>6.755859375</v>
      </c>
      <c r="V860" s="99" t="n">
        <f aca="false">VLOOKUP($B860,Gas!$B$3:$E$2506,4)</f>
        <v>0.361046829265866</v>
      </c>
    </row>
    <row r="861" customFormat="false" ht="12.75" hidden="false" customHeight="false" outlineLevel="0" collapsed="false">
      <c r="A861" s="95" t="n">
        <f aca="false">MONTH(B861)+(YEAR(B861)-1998)*12</f>
        <v>40</v>
      </c>
      <c r="B861" s="107" t="n">
        <v>37007</v>
      </c>
      <c r="C861" s="97" t="n">
        <v>34.41</v>
      </c>
      <c r="D861" s="98" t="n">
        <f aca="false">LN(C861/C860)</f>
        <v>-0.00521740313968851</v>
      </c>
      <c r="E861" s="106" t="n">
        <f aca="false">STDEV(D852:D861)*SQRT(trade_day)</f>
        <v>3.63132832049842</v>
      </c>
      <c r="F861" s="97"/>
      <c r="G861" s="103" t="n">
        <f aca="false">IF(G$1="P",MAX(0,G$2-$C861),IF(G$1="C",MAX(0,$C861-G$2)))</f>
        <v>0</v>
      </c>
      <c r="H861" s="103" t="n">
        <f aca="false">IF(H$1="P",MAX(0,H$2-$C861),IF(H$1="C",MAX(0,$C861-H$2)))</f>
        <v>0</v>
      </c>
      <c r="I861" s="103" t="n">
        <f aca="false">IF(I$1="P",MAX(0,I$2-$C861),IF(I$1="C",MAX(0,$C861-I$2)))</f>
        <v>0</v>
      </c>
      <c r="J861" s="103" t="n">
        <f aca="false">IF(J$1="P",MAX(0,J$2-$C861),IF(J$1="C",MAX(0,$C861-J$2)))</f>
        <v>0.590000000000003</v>
      </c>
      <c r="K861" s="103" t="n">
        <f aca="false">IF(K$1="P",MAX(0,K$2-$C861),IF(K$1="C",MAX(0,$C861-K$2)))</f>
        <v>5.59</v>
      </c>
      <c r="L861" s="103" t="n">
        <f aca="false">IF(L$1="P",MAX(0,L$2-$C861),IF(L$1="C",MAX(0,$C861-L$2)))</f>
        <v>15.59</v>
      </c>
      <c r="M861" s="103" t="n">
        <f aca="false">IF(M$1="P",MAX(0,M$2-$C861),IF(M$1="C",MAX(0,$C861-M$2)))</f>
        <v>9.41</v>
      </c>
      <c r="N861" s="103" t="n">
        <f aca="false">IF(N$1="P",MAX(0,N$2-$C861),IF(N$1="C",MAX(0,$C861-N$2)))</f>
        <v>4.41</v>
      </c>
      <c r="O861" s="103" t="n">
        <f aca="false">IF(O$1="P",MAX(0,O$2-$C861),IF(O$1="C",MAX(0,$C861-O$2)))</f>
        <v>0</v>
      </c>
      <c r="P861" s="103" t="n">
        <f aca="false">IF(P$1="P",MAX(0,P$2-$C861),IF(P$1="C",MAX(0,$C861-P$2)))</f>
        <v>0</v>
      </c>
      <c r="Q861" s="103" t="n">
        <f aca="false">IF(Q$1="P",MAX(0,Q$2-$C861),IF(Q$1="C",MAX(0,$C861-Q$2)))</f>
        <v>0</v>
      </c>
      <c r="R861" s="103" t="n">
        <f aca="false">IF(R$1="P",MAX(0,R$2-$C861),IF(R$1="C",MAX(0,$C861-R$2)))</f>
        <v>0</v>
      </c>
      <c r="S861" s="104" t="n">
        <f aca="false">A861</f>
        <v>40</v>
      </c>
      <c r="T861" s="105" t="n">
        <f aca="false">VLOOKUP($B861,Gas!$B$3:$E$2506,2)</f>
        <v>4.995</v>
      </c>
      <c r="U861" s="46" t="n">
        <f aca="false">C861/T861</f>
        <v>6.88888888888889</v>
      </c>
      <c r="V861" s="99" t="n">
        <f aca="false">VLOOKUP($B861,Gas!$B$3:$E$2506,4)</f>
        <v>0.379515000432146</v>
      </c>
    </row>
    <row r="862" customFormat="false" ht="12.75" hidden="false" customHeight="false" outlineLevel="0" collapsed="false">
      <c r="A862" s="95" t="n">
        <f aca="false">MONTH(B862)+(YEAR(B862)-1998)*12</f>
        <v>40</v>
      </c>
      <c r="B862" s="107" t="n">
        <v>37008</v>
      </c>
      <c r="C862" s="97" t="n">
        <v>42.37</v>
      </c>
      <c r="D862" s="98" t="n">
        <f aca="false">LN(C862/C861)</f>
        <v>0.208093344829079</v>
      </c>
      <c r="E862" s="106" t="n">
        <f aca="false">STDEV(D853:D862)*SQRT(trade_day)</f>
        <v>3.50196319110049</v>
      </c>
      <c r="F862" s="97"/>
      <c r="G862" s="103" t="n">
        <f aca="false">IF(G$1="P",MAX(0,G$2-$C862),IF(G$1="C",MAX(0,$C862-G$2)))</f>
        <v>0</v>
      </c>
      <c r="H862" s="103" t="n">
        <f aca="false">IF(H$1="P",MAX(0,H$2-$C862),IF(H$1="C",MAX(0,$C862-H$2)))</f>
        <v>0</v>
      </c>
      <c r="I862" s="103" t="n">
        <f aca="false">IF(I$1="P",MAX(0,I$2-$C862),IF(I$1="C",MAX(0,$C862-I$2)))</f>
        <v>0</v>
      </c>
      <c r="J862" s="103" t="n">
        <f aca="false">IF(J$1="P",MAX(0,J$2-$C862),IF(J$1="C",MAX(0,$C862-J$2)))</f>
        <v>0</v>
      </c>
      <c r="K862" s="103" t="n">
        <f aca="false">IF(K$1="P",MAX(0,K$2-$C862),IF(K$1="C",MAX(0,$C862-K$2)))</f>
        <v>0</v>
      </c>
      <c r="L862" s="103" t="n">
        <f aca="false">IF(L$1="P",MAX(0,L$2-$C862),IF(L$1="C",MAX(0,$C862-L$2)))</f>
        <v>7.63</v>
      </c>
      <c r="M862" s="103" t="n">
        <f aca="false">IF(M$1="P",MAX(0,M$2-$C862),IF(M$1="C",MAX(0,$C862-M$2)))</f>
        <v>17.37</v>
      </c>
      <c r="N862" s="103" t="n">
        <f aca="false">IF(N$1="P",MAX(0,N$2-$C862),IF(N$1="C",MAX(0,$C862-N$2)))</f>
        <v>12.37</v>
      </c>
      <c r="O862" s="103" t="n">
        <f aca="false">IF(O$1="P",MAX(0,O$2-$C862),IF(O$1="C",MAX(0,$C862-O$2)))</f>
        <v>7.37</v>
      </c>
      <c r="P862" s="103" t="n">
        <f aca="false">IF(P$1="P",MAX(0,P$2-$C862),IF(P$1="C",MAX(0,$C862-P$2)))</f>
        <v>2.37</v>
      </c>
      <c r="Q862" s="103" t="n">
        <f aca="false">IF(Q$1="P",MAX(0,Q$2-$C862),IF(Q$1="C",MAX(0,$C862-Q$2)))</f>
        <v>0</v>
      </c>
      <c r="R862" s="103" t="n">
        <f aca="false">IF(R$1="P",MAX(0,R$2-$C862),IF(R$1="C",MAX(0,$C862-R$2)))</f>
        <v>0</v>
      </c>
      <c r="S862" s="104" t="n">
        <f aca="false">A862</f>
        <v>40</v>
      </c>
      <c r="T862" s="105" t="n">
        <f aca="false">VLOOKUP($B862,Gas!$B$3:$E$2506,2)</f>
        <v>4.925</v>
      </c>
      <c r="U862" s="46" t="n">
        <f aca="false">C862/T862</f>
        <v>8.60304568527919</v>
      </c>
      <c r="V862" s="99" t="n">
        <f aca="false">VLOOKUP($B862,Gas!$B$3:$E$2506,4)</f>
        <v>0.315016872806287</v>
      </c>
    </row>
    <row r="863" customFormat="false" ht="12.75" hidden="false" customHeight="false" outlineLevel="0" collapsed="false">
      <c r="A863" s="95" t="n">
        <f aca="false">MONTH(B863)+(YEAR(B863)-1998)*12</f>
        <v>40</v>
      </c>
      <c r="B863" s="107" t="n">
        <v>37011</v>
      </c>
      <c r="C863" s="97" t="n">
        <v>62.86</v>
      </c>
      <c r="D863" s="98" t="n">
        <f aca="false">LN(C863/C862)</f>
        <v>0.394469466730954</v>
      </c>
      <c r="E863" s="106" t="n">
        <f aca="false">STDEV(D854:D863)*SQRT(trade_day)</f>
        <v>4.00648453301409</v>
      </c>
      <c r="F863" s="97"/>
      <c r="G863" s="103" t="n">
        <f aca="false">IF(G$1="P",MAX(0,G$2-$C863),IF(G$1="C",MAX(0,$C863-G$2)))</f>
        <v>0</v>
      </c>
      <c r="H863" s="103" t="n">
        <f aca="false">IF(H$1="P",MAX(0,H$2-$C863),IF(H$1="C",MAX(0,$C863-H$2)))</f>
        <v>0</v>
      </c>
      <c r="I863" s="103" t="n">
        <f aca="false">IF(I$1="P",MAX(0,I$2-$C863),IF(I$1="C",MAX(0,$C863-I$2)))</f>
        <v>0</v>
      </c>
      <c r="J863" s="103" t="n">
        <f aca="false">IF(J$1="P",MAX(0,J$2-$C863),IF(J$1="C",MAX(0,$C863-J$2)))</f>
        <v>0</v>
      </c>
      <c r="K863" s="103" t="n">
        <f aca="false">IF(K$1="P",MAX(0,K$2-$C863),IF(K$1="C",MAX(0,$C863-K$2)))</f>
        <v>0</v>
      </c>
      <c r="L863" s="103" t="n">
        <f aca="false">IF(L$1="P",MAX(0,L$2-$C863),IF(L$1="C",MAX(0,$C863-L$2)))</f>
        <v>0</v>
      </c>
      <c r="M863" s="103" t="n">
        <f aca="false">IF(M$1="P",MAX(0,M$2-$C863),IF(M$1="C",MAX(0,$C863-M$2)))</f>
        <v>37.86</v>
      </c>
      <c r="N863" s="103" t="n">
        <f aca="false">IF(N$1="P",MAX(0,N$2-$C863),IF(N$1="C",MAX(0,$C863-N$2)))</f>
        <v>32.86</v>
      </c>
      <c r="O863" s="103" t="n">
        <f aca="false">IF(O$1="P",MAX(0,O$2-$C863),IF(O$1="C",MAX(0,$C863-O$2)))</f>
        <v>27.86</v>
      </c>
      <c r="P863" s="103" t="n">
        <f aca="false">IF(P$1="P",MAX(0,P$2-$C863),IF(P$1="C",MAX(0,$C863-P$2)))</f>
        <v>22.86</v>
      </c>
      <c r="Q863" s="103" t="n">
        <f aca="false">IF(Q$1="P",MAX(0,Q$2-$C863),IF(Q$1="C",MAX(0,$C863-Q$2)))</f>
        <v>12.86</v>
      </c>
      <c r="R863" s="103" t="n">
        <f aca="false">IF(R$1="P",MAX(0,R$2-$C863),IF(R$1="C",MAX(0,$C863-R$2)))</f>
        <v>0</v>
      </c>
      <c r="S863" s="104" t="n">
        <f aca="false">A863</f>
        <v>40</v>
      </c>
      <c r="T863" s="105" t="n">
        <f aca="false">VLOOKUP($B863,Gas!$B$3:$E$2506,2)</f>
        <v>4.82</v>
      </c>
      <c r="U863" s="46" t="n">
        <f aca="false">C863/T863</f>
        <v>13.0414937759336</v>
      </c>
      <c r="V863" s="99" t="n">
        <f aca="false">VLOOKUP($B863,Gas!$B$3:$E$2506,4)</f>
        <v>0.238160777381055</v>
      </c>
    </row>
    <row r="864" customFormat="false" ht="12.75" hidden="false" customHeight="false" outlineLevel="0" collapsed="false">
      <c r="A864" s="95" t="n">
        <f aca="false">MONTH(B864)+(YEAR(B864)-1998)*12</f>
        <v>41</v>
      </c>
      <c r="B864" s="107" t="n">
        <v>37012</v>
      </c>
      <c r="C864" s="97" t="n">
        <v>59.4</v>
      </c>
      <c r="D864" s="98" t="n">
        <f aca="false">LN(C864/C863)</f>
        <v>-0.0566158050008224</v>
      </c>
      <c r="E864" s="106" t="n">
        <f aca="false">STDEV(D855:D864)*SQRT(trade_day)</f>
        <v>4.02871598106347</v>
      </c>
      <c r="F864" s="97"/>
      <c r="G864" s="103" t="n">
        <f aca="false">IF(G$1="P",MAX(0,G$2-$C864),IF(G$1="C",MAX(0,$C864-G$2)))</f>
        <v>0</v>
      </c>
      <c r="H864" s="103" t="n">
        <f aca="false">IF(H$1="P",MAX(0,H$2-$C864),IF(H$1="C",MAX(0,$C864-H$2)))</f>
        <v>0</v>
      </c>
      <c r="I864" s="103" t="n">
        <f aca="false">IF(I$1="P",MAX(0,I$2-$C864),IF(I$1="C",MAX(0,$C864-I$2)))</f>
        <v>0</v>
      </c>
      <c r="J864" s="103" t="n">
        <f aca="false">IF(J$1="P",MAX(0,J$2-$C864),IF(J$1="C",MAX(0,$C864-J$2)))</f>
        <v>0</v>
      </c>
      <c r="K864" s="103" t="n">
        <f aca="false">IF(K$1="P",MAX(0,K$2-$C864),IF(K$1="C",MAX(0,$C864-K$2)))</f>
        <v>0</v>
      </c>
      <c r="L864" s="103" t="n">
        <f aca="false">IF(L$1="P",MAX(0,L$2-$C864),IF(L$1="C",MAX(0,$C864-L$2)))</f>
        <v>0</v>
      </c>
      <c r="M864" s="103" t="n">
        <f aca="false">IF(M$1="P",MAX(0,M$2-$C864),IF(M$1="C",MAX(0,$C864-M$2)))</f>
        <v>34.4</v>
      </c>
      <c r="N864" s="103" t="n">
        <f aca="false">IF(N$1="P",MAX(0,N$2-$C864),IF(N$1="C",MAX(0,$C864-N$2)))</f>
        <v>29.4</v>
      </c>
      <c r="O864" s="103" t="n">
        <f aca="false">IF(O$1="P",MAX(0,O$2-$C864),IF(O$1="C",MAX(0,$C864-O$2)))</f>
        <v>24.4</v>
      </c>
      <c r="P864" s="103" t="n">
        <f aca="false">IF(P$1="P",MAX(0,P$2-$C864),IF(P$1="C",MAX(0,$C864-P$2)))</f>
        <v>19.4</v>
      </c>
      <c r="Q864" s="103" t="n">
        <f aca="false">IF(Q$1="P",MAX(0,Q$2-$C864),IF(Q$1="C",MAX(0,$C864-Q$2)))</f>
        <v>9.4</v>
      </c>
      <c r="R864" s="103" t="n">
        <f aca="false">IF(R$1="P",MAX(0,R$2-$C864),IF(R$1="C",MAX(0,$C864-R$2)))</f>
        <v>0</v>
      </c>
      <c r="S864" s="104" t="n">
        <f aca="false">A864</f>
        <v>41</v>
      </c>
      <c r="T864" s="105" t="n">
        <f aca="false">VLOOKUP($B864,Gas!$B$3:$E$2506,2)</f>
        <v>4.73</v>
      </c>
      <c r="U864" s="46" t="n">
        <f aca="false">C864/T864</f>
        <v>12.5581395348837</v>
      </c>
      <c r="V864" s="99" t="n">
        <f aca="false">VLOOKUP($B864,Gas!$B$3:$E$2506,4)</f>
        <v>0.249674835991201</v>
      </c>
    </row>
    <row r="865" customFormat="false" ht="12.75" hidden="false" customHeight="false" outlineLevel="0" collapsed="false">
      <c r="A865" s="95" t="n">
        <f aca="false">MONTH(B865)+(YEAR(B865)-1998)*12</f>
        <v>41</v>
      </c>
      <c r="B865" s="107" t="n">
        <v>37013</v>
      </c>
      <c r="C865" s="97" t="n">
        <v>56.39</v>
      </c>
      <c r="D865" s="98" t="n">
        <f aca="false">LN(C865/C864)</f>
        <v>-0.0520023885495085</v>
      </c>
      <c r="E865" s="106" t="n">
        <f aca="false">STDEV(D856:D865)*SQRT(trade_day)</f>
        <v>3.99628302532335</v>
      </c>
      <c r="F865" s="97"/>
      <c r="G865" s="103" t="n">
        <f aca="false">IF(G$1="P",MAX(0,G$2-$C865),IF(G$1="C",MAX(0,$C865-G$2)))</f>
        <v>0</v>
      </c>
      <c r="H865" s="103" t="n">
        <f aca="false">IF(H$1="P",MAX(0,H$2-$C865),IF(H$1="C",MAX(0,$C865-H$2)))</f>
        <v>0</v>
      </c>
      <c r="I865" s="103" t="n">
        <f aca="false">IF(I$1="P",MAX(0,I$2-$C865),IF(I$1="C",MAX(0,$C865-I$2)))</f>
        <v>0</v>
      </c>
      <c r="J865" s="103" t="n">
        <f aca="false">IF(J$1="P",MAX(0,J$2-$C865),IF(J$1="C",MAX(0,$C865-J$2)))</f>
        <v>0</v>
      </c>
      <c r="K865" s="103" t="n">
        <f aca="false">IF(K$1="P",MAX(0,K$2-$C865),IF(K$1="C",MAX(0,$C865-K$2)))</f>
        <v>0</v>
      </c>
      <c r="L865" s="103" t="n">
        <f aca="false">IF(L$1="P",MAX(0,L$2-$C865),IF(L$1="C",MAX(0,$C865-L$2)))</f>
        <v>0</v>
      </c>
      <c r="M865" s="103" t="n">
        <f aca="false">IF(M$1="P",MAX(0,M$2-$C865),IF(M$1="C",MAX(0,$C865-M$2)))</f>
        <v>31.39</v>
      </c>
      <c r="N865" s="103" t="n">
        <f aca="false">IF(N$1="P",MAX(0,N$2-$C865),IF(N$1="C",MAX(0,$C865-N$2)))</f>
        <v>26.39</v>
      </c>
      <c r="O865" s="103" t="n">
        <f aca="false">IF(O$1="P",MAX(0,O$2-$C865),IF(O$1="C",MAX(0,$C865-O$2)))</f>
        <v>21.39</v>
      </c>
      <c r="P865" s="103" t="n">
        <f aca="false">IF(P$1="P",MAX(0,P$2-$C865),IF(P$1="C",MAX(0,$C865-P$2)))</f>
        <v>16.39</v>
      </c>
      <c r="Q865" s="103" t="n">
        <f aca="false">IF(Q$1="P",MAX(0,Q$2-$C865),IF(Q$1="C",MAX(0,$C865-Q$2)))</f>
        <v>6.39</v>
      </c>
      <c r="R865" s="103" t="n">
        <f aca="false">IF(R$1="P",MAX(0,R$2-$C865),IF(R$1="C",MAX(0,$C865-R$2)))</f>
        <v>0</v>
      </c>
      <c r="S865" s="104" t="n">
        <f aca="false">A865</f>
        <v>41</v>
      </c>
      <c r="T865" s="105" t="n">
        <f aca="false">VLOOKUP($B865,Gas!$B$3:$E$2506,2)</f>
        <v>4.55</v>
      </c>
      <c r="U865" s="46" t="n">
        <f aca="false">C865/T865</f>
        <v>12.3934065934066</v>
      </c>
      <c r="V865" s="99" t="n">
        <f aca="false">VLOOKUP($B865,Gas!$B$3:$E$2506,4)</f>
        <v>0.314931769919507</v>
      </c>
    </row>
    <row r="866" customFormat="false" ht="12.75" hidden="false" customHeight="false" outlineLevel="0" collapsed="false">
      <c r="A866" s="95" t="n">
        <f aca="false">MONTH(B866)+(YEAR(B866)-1998)*12</f>
        <v>41</v>
      </c>
      <c r="B866" s="107" t="n">
        <v>37014</v>
      </c>
      <c r="C866" s="97" t="n">
        <v>54.69</v>
      </c>
      <c r="D866" s="98" t="n">
        <f aca="false">LN(C866/C865)</f>
        <v>-0.0306109604604094</v>
      </c>
      <c r="E866" s="106" t="n">
        <f aca="false">STDEV(D857:D866)*SQRT(trade_day)</f>
        <v>3.92200093022654</v>
      </c>
      <c r="F866" s="97"/>
      <c r="G866" s="103" t="n">
        <f aca="false">IF(G$1="P",MAX(0,G$2-$C866),IF(G$1="C",MAX(0,$C866-G$2)))</f>
        <v>0</v>
      </c>
      <c r="H866" s="103" t="n">
        <f aca="false">IF(H$1="P",MAX(0,H$2-$C866),IF(H$1="C",MAX(0,$C866-H$2)))</f>
        <v>0</v>
      </c>
      <c r="I866" s="103" t="n">
        <f aca="false">IF(I$1="P",MAX(0,I$2-$C866),IF(I$1="C",MAX(0,$C866-I$2)))</f>
        <v>0</v>
      </c>
      <c r="J866" s="103" t="n">
        <f aca="false">IF(J$1="P",MAX(0,J$2-$C866),IF(J$1="C",MAX(0,$C866-J$2)))</f>
        <v>0</v>
      </c>
      <c r="K866" s="103" t="n">
        <f aca="false">IF(K$1="P",MAX(0,K$2-$C866),IF(K$1="C",MAX(0,$C866-K$2)))</f>
        <v>0</v>
      </c>
      <c r="L866" s="103" t="n">
        <f aca="false">IF(L$1="P",MAX(0,L$2-$C866),IF(L$1="C",MAX(0,$C866-L$2)))</f>
        <v>0</v>
      </c>
      <c r="M866" s="103" t="n">
        <f aca="false">IF(M$1="P",MAX(0,M$2-$C866),IF(M$1="C",MAX(0,$C866-M$2)))</f>
        <v>29.69</v>
      </c>
      <c r="N866" s="103" t="n">
        <f aca="false">IF(N$1="P",MAX(0,N$2-$C866),IF(N$1="C",MAX(0,$C866-N$2)))</f>
        <v>24.69</v>
      </c>
      <c r="O866" s="103" t="n">
        <f aca="false">IF(O$1="P",MAX(0,O$2-$C866),IF(O$1="C",MAX(0,$C866-O$2)))</f>
        <v>19.69</v>
      </c>
      <c r="P866" s="103" t="n">
        <f aca="false">IF(P$1="P",MAX(0,P$2-$C866),IF(P$1="C",MAX(0,$C866-P$2)))</f>
        <v>14.69</v>
      </c>
      <c r="Q866" s="103" t="n">
        <f aca="false">IF(Q$1="P",MAX(0,Q$2-$C866),IF(Q$1="C",MAX(0,$C866-Q$2)))</f>
        <v>4.69</v>
      </c>
      <c r="R866" s="103" t="n">
        <f aca="false">IF(R$1="P",MAX(0,R$2-$C866),IF(R$1="C",MAX(0,$C866-R$2)))</f>
        <v>0</v>
      </c>
      <c r="S866" s="104" t="n">
        <f aca="false">A866</f>
        <v>41</v>
      </c>
      <c r="T866" s="105" t="n">
        <f aca="false">VLOOKUP($B866,Gas!$B$3:$E$2506,2)</f>
        <v>4.53</v>
      </c>
      <c r="U866" s="46" t="n">
        <f aca="false">C866/T866</f>
        <v>12.0728476821192</v>
      </c>
      <c r="V866" s="99" t="n">
        <f aca="false">VLOOKUP($B866,Gas!$B$3:$E$2506,4)</f>
        <v>0.310562515498909</v>
      </c>
    </row>
    <row r="867" customFormat="false" ht="12.75" hidden="false" customHeight="false" outlineLevel="0" collapsed="false">
      <c r="A867" s="95" t="n">
        <f aca="false">MONTH(B867)+(YEAR(B867)-1998)*12</f>
        <v>41</v>
      </c>
      <c r="B867" s="107" t="n">
        <v>37015</v>
      </c>
      <c r="C867" s="97" t="n">
        <v>48.51</v>
      </c>
      <c r="D867" s="98" t="n">
        <f aca="false">LN(C867/C866)</f>
        <v>-0.119910915101556</v>
      </c>
      <c r="E867" s="106" t="n">
        <f aca="false">STDEV(D858:D867)*SQRT(trade_day)</f>
        <v>3.91389489641535</v>
      </c>
      <c r="F867" s="97"/>
      <c r="G867" s="103" t="n">
        <f aca="false">IF(G$1="P",MAX(0,G$2-$C867),IF(G$1="C",MAX(0,$C867-G$2)))</f>
        <v>0</v>
      </c>
      <c r="H867" s="103" t="n">
        <f aca="false">IF(H$1="P",MAX(0,H$2-$C867),IF(H$1="C",MAX(0,$C867-H$2)))</f>
        <v>0</v>
      </c>
      <c r="I867" s="103" t="n">
        <f aca="false">IF(I$1="P",MAX(0,I$2-$C867),IF(I$1="C",MAX(0,$C867-I$2)))</f>
        <v>0</v>
      </c>
      <c r="J867" s="103" t="n">
        <f aca="false">IF(J$1="P",MAX(0,J$2-$C867),IF(J$1="C",MAX(0,$C867-J$2)))</f>
        <v>0</v>
      </c>
      <c r="K867" s="103" t="n">
        <f aca="false">IF(K$1="P",MAX(0,K$2-$C867),IF(K$1="C",MAX(0,$C867-K$2)))</f>
        <v>0</v>
      </c>
      <c r="L867" s="103" t="n">
        <f aca="false">IF(L$1="P",MAX(0,L$2-$C867),IF(L$1="C",MAX(0,$C867-L$2)))</f>
        <v>1.49</v>
      </c>
      <c r="M867" s="103" t="n">
        <f aca="false">IF(M$1="P",MAX(0,M$2-$C867),IF(M$1="C",MAX(0,$C867-M$2)))</f>
        <v>23.51</v>
      </c>
      <c r="N867" s="103" t="n">
        <f aca="false">IF(N$1="P",MAX(0,N$2-$C867),IF(N$1="C",MAX(0,$C867-N$2)))</f>
        <v>18.51</v>
      </c>
      <c r="O867" s="103" t="n">
        <f aca="false">IF(O$1="P",MAX(0,O$2-$C867),IF(O$1="C",MAX(0,$C867-O$2)))</f>
        <v>13.51</v>
      </c>
      <c r="P867" s="103" t="n">
        <f aca="false">IF(P$1="P",MAX(0,P$2-$C867),IF(P$1="C",MAX(0,$C867-P$2)))</f>
        <v>8.51</v>
      </c>
      <c r="Q867" s="103" t="n">
        <f aca="false">IF(Q$1="P",MAX(0,Q$2-$C867),IF(Q$1="C",MAX(0,$C867-Q$2)))</f>
        <v>0</v>
      </c>
      <c r="R867" s="103" t="n">
        <f aca="false">IF(R$1="P",MAX(0,R$2-$C867),IF(R$1="C",MAX(0,$C867-R$2)))</f>
        <v>0</v>
      </c>
      <c r="S867" s="104" t="n">
        <f aca="false">A867</f>
        <v>41</v>
      </c>
      <c r="T867" s="105" t="n">
        <f aca="false">VLOOKUP($B867,Gas!$B$3:$E$2506,2)</f>
        <v>4.445</v>
      </c>
      <c r="U867" s="46" t="n">
        <f aca="false">C867/T867</f>
        <v>10.9133858267717</v>
      </c>
      <c r="V867" s="99" t="n">
        <f aca="false">VLOOKUP($B867,Gas!$B$3:$E$2506,4)</f>
        <v>0.276033909291909</v>
      </c>
    </row>
    <row r="868" customFormat="false" ht="12.75" hidden="false" customHeight="false" outlineLevel="0" collapsed="false">
      <c r="A868" s="95" t="n">
        <f aca="false">MONTH(B868)+(YEAR(B868)-1998)*12</f>
        <v>41</v>
      </c>
      <c r="B868" s="107" t="n">
        <v>37018</v>
      </c>
      <c r="C868" s="97" t="n">
        <v>36.39</v>
      </c>
      <c r="D868" s="98" t="n">
        <f aca="false">LN(C868/C867)</f>
        <v>-0.287475950633057</v>
      </c>
      <c r="E868" s="106" t="n">
        <f aca="false">STDEV(D859:D868)*SQRT(trade_day)</f>
        <v>3.56742457897807</v>
      </c>
      <c r="F868" s="97"/>
      <c r="G868" s="103" t="n">
        <f aca="false">IF(G$1="P",MAX(0,G$2-$C868),IF(G$1="C",MAX(0,$C868-G$2)))</f>
        <v>0</v>
      </c>
      <c r="H868" s="103" t="n">
        <f aca="false">IF(H$1="P",MAX(0,H$2-$C868),IF(H$1="C",MAX(0,$C868-H$2)))</f>
        <v>0</v>
      </c>
      <c r="I868" s="103" t="n">
        <f aca="false">IF(I$1="P",MAX(0,I$2-$C868),IF(I$1="C",MAX(0,$C868-I$2)))</f>
        <v>0</v>
      </c>
      <c r="J868" s="103" t="n">
        <f aca="false">IF(J$1="P",MAX(0,J$2-$C868),IF(J$1="C",MAX(0,$C868-J$2)))</f>
        <v>0</v>
      </c>
      <c r="K868" s="103" t="n">
        <f aca="false">IF(K$1="P",MAX(0,K$2-$C868),IF(K$1="C",MAX(0,$C868-K$2)))</f>
        <v>3.61</v>
      </c>
      <c r="L868" s="103" t="n">
        <f aca="false">IF(L$1="P",MAX(0,L$2-$C868),IF(L$1="C",MAX(0,$C868-L$2)))</f>
        <v>13.61</v>
      </c>
      <c r="M868" s="103" t="n">
        <f aca="false">IF(M$1="P",MAX(0,M$2-$C868),IF(M$1="C",MAX(0,$C868-M$2)))</f>
        <v>11.39</v>
      </c>
      <c r="N868" s="103" t="n">
        <f aca="false">IF(N$1="P",MAX(0,N$2-$C868),IF(N$1="C",MAX(0,$C868-N$2)))</f>
        <v>6.39</v>
      </c>
      <c r="O868" s="103" t="n">
        <f aca="false">IF(O$1="P",MAX(0,O$2-$C868),IF(O$1="C",MAX(0,$C868-O$2)))</f>
        <v>1.39</v>
      </c>
      <c r="P868" s="103" t="n">
        <f aca="false">IF(P$1="P",MAX(0,P$2-$C868),IF(P$1="C",MAX(0,$C868-P$2)))</f>
        <v>0</v>
      </c>
      <c r="Q868" s="103" t="n">
        <f aca="false">IF(Q$1="P",MAX(0,Q$2-$C868),IF(Q$1="C",MAX(0,$C868-Q$2)))</f>
        <v>0</v>
      </c>
      <c r="R868" s="103" t="n">
        <f aca="false">IF(R$1="P",MAX(0,R$2-$C868),IF(R$1="C",MAX(0,$C868-R$2)))</f>
        <v>0</v>
      </c>
      <c r="S868" s="104" t="n">
        <f aca="false">A868</f>
        <v>41</v>
      </c>
      <c r="T868" s="105" t="n">
        <f aca="false">VLOOKUP($B868,Gas!$B$3:$E$2506,2)</f>
        <v>4.485</v>
      </c>
      <c r="U868" s="46" t="n">
        <f aca="false">C868/T868</f>
        <v>8.11371237458194</v>
      </c>
      <c r="V868" s="99" t="n">
        <f aca="false">VLOOKUP($B868,Gas!$B$3:$E$2506,4)</f>
        <v>0.278144189155787</v>
      </c>
    </row>
    <row r="869" customFormat="false" ht="12.75" hidden="false" customHeight="false" outlineLevel="0" collapsed="false">
      <c r="A869" s="95" t="n">
        <f aca="false">MONTH(B869)+(YEAR(B869)-1998)*12</f>
        <v>41</v>
      </c>
      <c r="B869" s="107" t="n">
        <v>37019</v>
      </c>
      <c r="C869" s="97" t="n">
        <v>27.33</v>
      </c>
      <c r="D869" s="98" t="n">
        <f aca="false">LN(C869/C868)</f>
        <v>-0.286309011684092</v>
      </c>
      <c r="E869" s="106" t="n">
        <f aca="false">STDEV(D860:D869)*SQRT(trade_day)</f>
        <v>3.34962139249959</v>
      </c>
      <c r="F869" s="97"/>
      <c r="G869" s="103" t="n">
        <f aca="false">IF(G$1="P",MAX(0,G$2-$C869),IF(G$1="C",MAX(0,$C869-G$2)))</f>
        <v>0</v>
      </c>
      <c r="H869" s="103" t="n">
        <f aca="false">IF(H$1="P",MAX(0,H$2-$C869),IF(H$1="C",MAX(0,$C869-H$2)))</f>
        <v>0</v>
      </c>
      <c r="I869" s="103" t="n">
        <f aca="false">IF(I$1="P",MAX(0,I$2-$C869),IF(I$1="C",MAX(0,$C869-I$2)))</f>
        <v>2.67</v>
      </c>
      <c r="J869" s="103" t="n">
        <f aca="false">IF(J$1="P",MAX(0,J$2-$C869),IF(J$1="C",MAX(0,$C869-J$2)))</f>
        <v>7.67</v>
      </c>
      <c r="K869" s="103" t="n">
        <f aca="false">IF(K$1="P",MAX(0,K$2-$C869),IF(K$1="C",MAX(0,$C869-K$2)))</f>
        <v>12.67</v>
      </c>
      <c r="L869" s="103" t="n">
        <f aca="false">IF(L$1="P",MAX(0,L$2-$C869),IF(L$1="C",MAX(0,$C869-L$2)))</f>
        <v>22.67</v>
      </c>
      <c r="M869" s="103" t="n">
        <f aca="false">IF(M$1="P",MAX(0,M$2-$C869),IF(M$1="C",MAX(0,$C869-M$2)))</f>
        <v>2.33</v>
      </c>
      <c r="N869" s="103" t="n">
        <f aca="false">IF(N$1="P",MAX(0,N$2-$C869),IF(N$1="C",MAX(0,$C869-N$2)))</f>
        <v>0</v>
      </c>
      <c r="O869" s="103" t="n">
        <f aca="false">IF(O$1="P",MAX(0,O$2-$C869),IF(O$1="C",MAX(0,$C869-O$2)))</f>
        <v>0</v>
      </c>
      <c r="P869" s="103" t="n">
        <f aca="false">IF(P$1="P",MAX(0,P$2-$C869),IF(P$1="C",MAX(0,$C869-P$2)))</f>
        <v>0</v>
      </c>
      <c r="Q869" s="103" t="n">
        <f aca="false">IF(Q$1="P",MAX(0,Q$2-$C869),IF(Q$1="C",MAX(0,$C869-Q$2)))</f>
        <v>0</v>
      </c>
      <c r="R869" s="103" t="n">
        <f aca="false">IF(R$1="P",MAX(0,R$2-$C869),IF(R$1="C",MAX(0,$C869-R$2)))</f>
        <v>0</v>
      </c>
      <c r="S869" s="104" t="n">
        <f aca="false">A869</f>
        <v>41</v>
      </c>
      <c r="T869" s="105" t="n">
        <f aca="false">VLOOKUP($B869,Gas!$B$3:$E$2506,2)</f>
        <v>4.315</v>
      </c>
      <c r="U869" s="46" t="n">
        <f aca="false">C869/T869</f>
        <v>6.33371958285052</v>
      </c>
      <c r="V869" s="99" t="n">
        <f aca="false">VLOOKUP($B869,Gas!$B$3:$E$2506,4)</f>
        <v>0.323923777518078</v>
      </c>
    </row>
    <row r="870" customFormat="false" ht="12.75" hidden="false" customHeight="false" outlineLevel="0" collapsed="false">
      <c r="A870" s="95" t="n">
        <f aca="false">MONTH(B870)+(YEAR(B870)-1998)*12</f>
        <v>41</v>
      </c>
      <c r="B870" s="107" t="n">
        <v>37020</v>
      </c>
      <c r="C870" s="97" t="n">
        <v>31.52</v>
      </c>
      <c r="D870" s="98" t="n">
        <f aca="false">LN(C870/C869)</f>
        <v>0.142637265049702</v>
      </c>
      <c r="E870" s="106" t="n">
        <f aca="false">STDEV(D861:D870)*SQRT(trade_day)</f>
        <v>3.35102932547383</v>
      </c>
      <c r="F870" s="97"/>
      <c r="G870" s="103" t="n">
        <f aca="false">IF(G$1="P",MAX(0,G$2-$C870),IF(G$1="C",MAX(0,$C870-G$2)))</f>
        <v>0</v>
      </c>
      <c r="H870" s="103" t="n">
        <f aca="false">IF(H$1="P",MAX(0,H$2-$C870),IF(H$1="C",MAX(0,$C870-H$2)))</f>
        <v>0</v>
      </c>
      <c r="I870" s="103" t="n">
        <f aca="false">IF(I$1="P",MAX(0,I$2-$C870),IF(I$1="C",MAX(0,$C870-I$2)))</f>
        <v>0</v>
      </c>
      <c r="J870" s="103" t="n">
        <f aca="false">IF(J$1="P",MAX(0,J$2-$C870),IF(J$1="C",MAX(0,$C870-J$2)))</f>
        <v>3.48</v>
      </c>
      <c r="K870" s="103" t="n">
        <f aca="false">IF(K$1="P",MAX(0,K$2-$C870),IF(K$1="C",MAX(0,$C870-K$2)))</f>
        <v>8.48</v>
      </c>
      <c r="L870" s="103" t="n">
        <f aca="false">IF(L$1="P",MAX(0,L$2-$C870),IF(L$1="C",MAX(0,$C870-L$2)))</f>
        <v>18.48</v>
      </c>
      <c r="M870" s="103" t="n">
        <f aca="false">IF(M$1="P",MAX(0,M$2-$C870),IF(M$1="C",MAX(0,$C870-M$2)))</f>
        <v>6.52</v>
      </c>
      <c r="N870" s="103" t="n">
        <f aca="false">IF(N$1="P",MAX(0,N$2-$C870),IF(N$1="C",MAX(0,$C870-N$2)))</f>
        <v>1.52</v>
      </c>
      <c r="O870" s="103" t="n">
        <f aca="false">IF(O$1="P",MAX(0,O$2-$C870),IF(O$1="C",MAX(0,$C870-O$2)))</f>
        <v>0</v>
      </c>
      <c r="P870" s="103" t="n">
        <f aca="false">IF(P$1="P",MAX(0,P$2-$C870),IF(P$1="C",MAX(0,$C870-P$2)))</f>
        <v>0</v>
      </c>
      <c r="Q870" s="103" t="n">
        <f aca="false">IF(Q$1="P",MAX(0,Q$2-$C870),IF(Q$1="C",MAX(0,$C870-Q$2)))</f>
        <v>0</v>
      </c>
      <c r="R870" s="103" t="n">
        <f aca="false">IF(R$1="P",MAX(0,R$2-$C870),IF(R$1="C",MAX(0,$C870-R$2)))</f>
        <v>0</v>
      </c>
      <c r="S870" s="104" t="n">
        <f aca="false">A870</f>
        <v>41</v>
      </c>
      <c r="T870" s="105" t="n">
        <f aca="false">VLOOKUP($B870,Gas!$B$3:$E$2506,2)</f>
        <v>4.23</v>
      </c>
      <c r="U870" s="46" t="n">
        <f aca="false">C870/T870</f>
        <v>7.451536643026</v>
      </c>
      <c r="V870" s="99" t="n">
        <f aca="false">VLOOKUP($B870,Gas!$B$3:$E$2506,4)</f>
        <v>0.318612546685449</v>
      </c>
    </row>
    <row r="871" customFormat="false" ht="12.75" hidden="false" customHeight="false" outlineLevel="0" collapsed="false">
      <c r="A871" s="95" t="n">
        <f aca="false">MONTH(B871)+(YEAR(B871)-1998)*12</f>
        <v>41</v>
      </c>
      <c r="B871" s="107" t="n">
        <v>37021</v>
      </c>
      <c r="C871" s="97" t="n">
        <v>41.66</v>
      </c>
      <c r="D871" s="98" t="n">
        <f aca="false">LN(C871/C870)</f>
        <v>0.278919170843148</v>
      </c>
      <c r="E871" s="106" t="n">
        <f aca="false">STDEV(D862:D871)*SQRT(trade_day)</f>
        <v>3.64857391996902</v>
      </c>
      <c r="F871" s="97"/>
      <c r="G871" s="103" t="n">
        <f aca="false">IF(G$1="P",MAX(0,G$2-$C871),IF(G$1="C",MAX(0,$C871-G$2)))</f>
        <v>0</v>
      </c>
      <c r="H871" s="103" t="n">
        <f aca="false">IF(H$1="P",MAX(0,H$2-$C871),IF(H$1="C",MAX(0,$C871-H$2)))</f>
        <v>0</v>
      </c>
      <c r="I871" s="103" t="n">
        <f aca="false">IF(I$1="P",MAX(0,I$2-$C871),IF(I$1="C",MAX(0,$C871-I$2)))</f>
        <v>0</v>
      </c>
      <c r="J871" s="103" t="n">
        <f aca="false">IF(J$1="P",MAX(0,J$2-$C871),IF(J$1="C",MAX(0,$C871-J$2)))</f>
        <v>0</v>
      </c>
      <c r="K871" s="103" t="n">
        <f aca="false">IF(K$1="P",MAX(0,K$2-$C871),IF(K$1="C",MAX(0,$C871-K$2)))</f>
        <v>0</v>
      </c>
      <c r="L871" s="103" t="n">
        <f aca="false">IF(L$1="P",MAX(0,L$2-$C871),IF(L$1="C",MAX(0,$C871-L$2)))</f>
        <v>8.34</v>
      </c>
      <c r="M871" s="103" t="n">
        <f aca="false">IF(M$1="P",MAX(0,M$2-$C871),IF(M$1="C",MAX(0,$C871-M$2)))</f>
        <v>16.66</v>
      </c>
      <c r="N871" s="103" t="n">
        <f aca="false">IF(N$1="P",MAX(0,N$2-$C871),IF(N$1="C",MAX(0,$C871-N$2)))</f>
        <v>11.66</v>
      </c>
      <c r="O871" s="103" t="n">
        <f aca="false">IF(O$1="P",MAX(0,O$2-$C871),IF(O$1="C",MAX(0,$C871-O$2)))</f>
        <v>6.66</v>
      </c>
      <c r="P871" s="103" t="n">
        <f aca="false">IF(P$1="P",MAX(0,P$2-$C871),IF(P$1="C",MAX(0,$C871-P$2)))</f>
        <v>1.66</v>
      </c>
      <c r="Q871" s="103" t="n">
        <f aca="false">IF(Q$1="P",MAX(0,Q$2-$C871),IF(Q$1="C",MAX(0,$C871-Q$2)))</f>
        <v>0</v>
      </c>
      <c r="R871" s="103" t="n">
        <f aca="false">IF(R$1="P",MAX(0,R$2-$C871),IF(R$1="C",MAX(0,$C871-R$2)))</f>
        <v>0</v>
      </c>
      <c r="S871" s="104" t="n">
        <f aca="false">A871</f>
        <v>41</v>
      </c>
      <c r="T871" s="105" t="n">
        <f aca="false">VLOOKUP($B871,Gas!$B$3:$E$2506,2)</f>
        <v>4.145</v>
      </c>
      <c r="U871" s="46" t="n">
        <f aca="false">C871/T871</f>
        <v>10.0506634499397</v>
      </c>
      <c r="V871" s="99" t="n">
        <f aca="false">VLOOKUP($B871,Gas!$B$3:$E$2506,4)</f>
        <v>0.308310734596685</v>
      </c>
    </row>
    <row r="872" customFormat="false" ht="12.75" hidden="false" customHeight="false" outlineLevel="0" collapsed="false">
      <c r="A872" s="95" t="n">
        <f aca="false">MONTH(B872)+(YEAR(B872)-1998)*12</f>
        <v>41</v>
      </c>
      <c r="B872" s="107" t="n">
        <v>37022</v>
      </c>
      <c r="C872" s="97" t="n">
        <v>41.74</v>
      </c>
      <c r="D872" s="98" t="n">
        <f aca="false">LN(C872/C871)</f>
        <v>0.00191846581622893</v>
      </c>
      <c r="E872" s="106" t="n">
        <f aca="false">STDEV(D863:D872)*SQRT(trade_day)</f>
        <v>3.49431769101982</v>
      </c>
      <c r="F872" s="97"/>
      <c r="G872" s="103" t="n">
        <f aca="false">IF(G$1="P",MAX(0,G$2-$C872),IF(G$1="C",MAX(0,$C872-G$2)))</f>
        <v>0</v>
      </c>
      <c r="H872" s="103" t="n">
        <f aca="false">IF(H$1="P",MAX(0,H$2-$C872),IF(H$1="C",MAX(0,$C872-H$2)))</f>
        <v>0</v>
      </c>
      <c r="I872" s="103" t="n">
        <f aca="false">IF(I$1="P",MAX(0,I$2-$C872),IF(I$1="C",MAX(0,$C872-I$2)))</f>
        <v>0</v>
      </c>
      <c r="J872" s="103" t="n">
        <f aca="false">IF(J$1="P",MAX(0,J$2-$C872),IF(J$1="C",MAX(0,$C872-J$2)))</f>
        <v>0</v>
      </c>
      <c r="K872" s="103" t="n">
        <f aca="false">IF(K$1="P",MAX(0,K$2-$C872),IF(K$1="C",MAX(0,$C872-K$2)))</f>
        <v>0</v>
      </c>
      <c r="L872" s="103" t="n">
        <f aca="false">IF(L$1="P",MAX(0,L$2-$C872),IF(L$1="C",MAX(0,$C872-L$2)))</f>
        <v>8.26</v>
      </c>
      <c r="M872" s="103" t="n">
        <f aca="false">IF(M$1="P",MAX(0,M$2-$C872),IF(M$1="C",MAX(0,$C872-M$2)))</f>
        <v>16.74</v>
      </c>
      <c r="N872" s="103" t="n">
        <f aca="false">IF(N$1="P",MAX(0,N$2-$C872),IF(N$1="C",MAX(0,$C872-N$2)))</f>
        <v>11.74</v>
      </c>
      <c r="O872" s="103" t="n">
        <f aca="false">IF(O$1="P",MAX(0,O$2-$C872),IF(O$1="C",MAX(0,$C872-O$2)))</f>
        <v>6.74</v>
      </c>
      <c r="P872" s="103" t="n">
        <f aca="false">IF(P$1="P",MAX(0,P$2-$C872),IF(P$1="C",MAX(0,$C872-P$2)))</f>
        <v>1.74</v>
      </c>
      <c r="Q872" s="103" t="n">
        <f aca="false">IF(Q$1="P",MAX(0,Q$2-$C872),IF(Q$1="C",MAX(0,$C872-Q$2)))</f>
        <v>0</v>
      </c>
      <c r="R872" s="103" t="n">
        <f aca="false">IF(R$1="P",MAX(0,R$2-$C872),IF(R$1="C",MAX(0,$C872-R$2)))</f>
        <v>0</v>
      </c>
      <c r="S872" s="104" t="n">
        <f aca="false">A872</f>
        <v>41</v>
      </c>
      <c r="T872" s="105" t="n">
        <f aca="false">VLOOKUP($B872,Gas!$B$3:$E$2506,2)</f>
        <v>4.165</v>
      </c>
      <c r="U872" s="46" t="n">
        <f aca="false">C872/T872</f>
        <v>10.0216086434574</v>
      </c>
      <c r="V872" s="99" t="n">
        <f aca="false">VLOOKUP($B872,Gas!$B$3:$E$2506,4)</f>
        <v>0.329047607589644</v>
      </c>
    </row>
    <row r="873" customFormat="false" ht="12.75" hidden="false" customHeight="false" outlineLevel="0" collapsed="false">
      <c r="A873" s="95" t="n">
        <f aca="false">MONTH(B873)+(YEAR(B873)-1998)*12</f>
        <v>41</v>
      </c>
      <c r="B873" s="107" t="n">
        <v>37025</v>
      </c>
      <c r="C873" s="97" t="n">
        <v>27.47</v>
      </c>
      <c r="D873" s="98" t="n">
        <f aca="false">LN(C873/C872)</f>
        <v>-0.418365401541872</v>
      </c>
      <c r="E873" s="106" t="n">
        <f aca="false">STDEV(D864:D873)*SQRT(trade_day)</f>
        <v>3.29345839927262</v>
      </c>
      <c r="F873" s="97"/>
      <c r="G873" s="103" t="n">
        <f aca="false">IF(G$1="P",MAX(0,G$2-$C873),IF(G$1="C",MAX(0,$C873-G$2)))</f>
        <v>0</v>
      </c>
      <c r="H873" s="103" t="n">
        <f aca="false">IF(H$1="P",MAX(0,H$2-$C873),IF(H$1="C",MAX(0,$C873-H$2)))</f>
        <v>0</v>
      </c>
      <c r="I873" s="103" t="n">
        <f aca="false">IF(I$1="P",MAX(0,I$2-$C873),IF(I$1="C",MAX(0,$C873-I$2)))</f>
        <v>2.53</v>
      </c>
      <c r="J873" s="103" t="n">
        <f aca="false">IF(J$1="P",MAX(0,J$2-$C873),IF(J$1="C",MAX(0,$C873-J$2)))</f>
        <v>7.53</v>
      </c>
      <c r="K873" s="103" t="n">
        <f aca="false">IF(K$1="P",MAX(0,K$2-$C873),IF(K$1="C",MAX(0,$C873-K$2)))</f>
        <v>12.53</v>
      </c>
      <c r="L873" s="103" t="n">
        <f aca="false">IF(L$1="P",MAX(0,L$2-$C873),IF(L$1="C",MAX(0,$C873-L$2)))</f>
        <v>22.53</v>
      </c>
      <c r="M873" s="103" t="n">
        <f aca="false">IF(M$1="P",MAX(0,M$2-$C873),IF(M$1="C",MAX(0,$C873-M$2)))</f>
        <v>2.47</v>
      </c>
      <c r="N873" s="103" t="n">
        <f aca="false">IF(N$1="P",MAX(0,N$2-$C873),IF(N$1="C",MAX(0,$C873-N$2)))</f>
        <v>0</v>
      </c>
      <c r="O873" s="103" t="n">
        <f aca="false">IF(O$1="P",MAX(0,O$2-$C873),IF(O$1="C",MAX(0,$C873-O$2)))</f>
        <v>0</v>
      </c>
      <c r="P873" s="103" t="n">
        <f aca="false">IF(P$1="P",MAX(0,P$2-$C873),IF(P$1="C",MAX(0,$C873-P$2)))</f>
        <v>0</v>
      </c>
      <c r="Q873" s="103" t="n">
        <f aca="false">IF(Q$1="P",MAX(0,Q$2-$C873),IF(Q$1="C",MAX(0,$C873-Q$2)))</f>
        <v>0</v>
      </c>
      <c r="R873" s="103" t="n">
        <f aca="false">IF(R$1="P",MAX(0,R$2-$C873),IF(R$1="C",MAX(0,$C873-R$2)))</f>
        <v>0</v>
      </c>
      <c r="S873" s="104" t="n">
        <f aca="false">A873</f>
        <v>41</v>
      </c>
      <c r="T873" s="105" t="n">
        <f aca="false">VLOOKUP($B873,Gas!$B$3:$E$2506,2)</f>
        <v>4.25</v>
      </c>
      <c r="U873" s="46" t="n">
        <f aca="false">C873/T873</f>
        <v>6.46352941176471</v>
      </c>
      <c r="V873" s="99" t="n">
        <f aca="false">VLOOKUP($B873,Gas!$B$3:$E$2506,4)</f>
        <v>0.325429983592903</v>
      </c>
    </row>
    <row r="874" customFormat="false" ht="12.75" hidden="false" customHeight="false" outlineLevel="0" collapsed="false">
      <c r="A874" s="95" t="n">
        <f aca="false">MONTH(B874)+(YEAR(B874)-1998)*12</f>
        <v>41</v>
      </c>
      <c r="B874" s="107" t="n">
        <v>37026</v>
      </c>
      <c r="C874" s="97" t="n">
        <v>30.75</v>
      </c>
      <c r="D874" s="98" t="n">
        <f aca="false">LN(C874/C873)</f>
        <v>0.112795494145345</v>
      </c>
      <c r="E874" s="106" t="n">
        <f aca="false">STDEV(D865:D874)*SQRT(trade_day)</f>
        <v>3.43666089724411</v>
      </c>
      <c r="F874" s="97"/>
      <c r="G874" s="103" t="n">
        <f aca="false">IF(G$1="P",MAX(0,G$2-$C874),IF(G$1="C",MAX(0,$C874-G$2)))</f>
        <v>0</v>
      </c>
      <c r="H874" s="103" t="n">
        <f aca="false">IF(H$1="P",MAX(0,H$2-$C874),IF(H$1="C",MAX(0,$C874-H$2)))</f>
        <v>0</v>
      </c>
      <c r="I874" s="103" t="n">
        <f aca="false">IF(I$1="P",MAX(0,I$2-$C874),IF(I$1="C",MAX(0,$C874-I$2)))</f>
        <v>0</v>
      </c>
      <c r="J874" s="103" t="n">
        <f aca="false">IF(J$1="P",MAX(0,J$2-$C874),IF(J$1="C",MAX(0,$C874-J$2)))</f>
        <v>4.25</v>
      </c>
      <c r="K874" s="103" t="n">
        <f aca="false">IF(K$1="P",MAX(0,K$2-$C874),IF(K$1="C",MAX(0,$C874-K$2)))</f>
        <v>9.25</v>
      </c>
      <c r="L874" s="103" t="n">
        <f aca="false">IF(L$1="P",MAX(0,L$2-$C874),IF(L$1="C",MAX(0,$C874-L$2)))</f>
        <v>19.25</v>
      </c>
      <c r="M874" s="103" t="n">
        <f aca="false">IF(M$1="P",MAX(0,M$2-$C874),IF(M$1="C",MAX(0,$C874-M$2)))</f>
        <v>5.75</v>
      </c>
      <c r="N874" s="103" t="n">
        <f aca="false">IF(N$1="P",MAX(0,N$2-$C874),IF(N$1="C",MAX(0,$C874-N$2)))</f>
        <v>0.75</v>
      </c>
      <c r="O874" s="103" t="n">
        <f aca="false">IF(O$1="P",MAX(0,O$2-$C874),IF(O$1="C",MAX(0,$C874-O$2)))</f>
        <v>0</v>
      </c>
      <c r="P874" s="103" t="n">
        <f aca="false">IF(P$1="P",MAX(0,P$2-$C874),IF(P$1="C",MAX(0,$C874-P$2)))</f>
        <v>0</v>
      </c>
      <c r="Q874" s="103" t="n">
        <f aca="false">IF(Q$1="P",MAX(0,Q$2-$C874),IF(Q$1="C",MAX(0,$C874-Q$2)))</f>
        <v>0</v>
      </c>
      <c r="R874" s="103" t="n">
        <f aca="false">IF(R$1="P",MAX(0,R$2-$C874),IF(R$1="C",MAX(0,$C874-R$2)))</f>
        <v>0</v>
      </c>
      <c r="S874" s="104" t="n">
        <f aca="false">A874</f>
        <v>41</v>
      </c>
      <c r="T874" s="105" t="n">
        <f aca="false">VLOOKUP($B874,Gas!$B$3:$E$2506,2)</f>
        <v>4.275</v>
      </c>
      <c r="U874" s="46" t="n">
        <f aca="false">C874/T874</f>
        <v>7.19298245614035</v>
      </c>
      <c r="V874" s="99" t="n">
        <f aca="false">VLOOKUP($B874,Gas!$B$3:$E$2506,4)</f>
        <v>0.320749829465469</v>
      </c>
    </row>
    <row r="875" customFormat="false" ht="12.75" hidden="false" customHeight="false" outlineLevel="0" collapsed="false">
      <c r="A875" s="95" t="n">
        <f aca="false">MONTH(B875)+(YEAR(B875)-1998)*12</f>
        <v>41</v>
      </c>
      <c r="B875" s="107" t="n">
        <v>37027</v>
      </c>
      <c r="C875" s="97" t="n">
        <v>39.65</v>
      </c>
      <c r="D875" s="98" t="n">
        <f aca="false">LN(C875/C874)</f>
        <v>0.25420095382833</v>
      </c>
      <c r="E875" s="106" t="n">
        <f aca="false">STDEV(D866:D875)*SQRT(trade_day)</f>
        <v>3.79342236107177</v>
      </c>
      <c r="F875" s="97"/>
      <c r="G875" s="103" t="n">
        <f aca="false">IF(G$1="P",MAX(0,G$2-$C875),IF(G$1="C",MAX(0,$C875-G$2)))</f>
        <v>0</v>
      </c>
      <c r="H875" s="103" t="n">
        <f aca="false">IF(H$1="P",MAX(0,H$2-$C875),IF(H$1="C",MAX(0,$C875-H$2)))</f>
        <v>0</v>
      </c>
      <c r="I875" s="103" t="n">
        <f aca="false">IF(I$1="P",MAX(0,I$2-$C875),IF(I$1="C",MAX(0,$C875-I$2)))</f>
        <v>0</v>
      </c>
      <c r="J875" s="103" t="n">
        <f aca="false">IF(J$1="P",MAX(0,J$2-$C875),IF(J$1="C",MAX(0,$C875-J$2)))</f>
        <v>0</v>
      </c>
      <c r="K875" s="103" t="n">
        <f aca="false">IF(K$1="P",MAX(0,K$2-$C875),IF(K$1="C",MAX(0,$C875-K$2)))</f>
        <v>0.350000000000001</v>
      </c>
      <c r="L875" s="103" t="n">
        <f aca="false">IF(L$1="P",MAX(0,L$2-$C875),IF(L$1="C",MAX(0,$C875-L$2)))</f>
        <v>10.35</v>
      </c>
      <c r="M875" s="103" t="n">
        <f aca="false">IF(M$1="P",MAX(0,M$2-$C875),IF(M$1="C",MAX(0,$C875-M$2)))</f>
        <v>14.65</v>
      </c>
      <c r="N875" s="103" t="n">
        <f aca="false">IF(N$1="P",MAX(0,N$2-$C875),IF(N$1="C",MAX(0,$C875-N$2)))</f>
        <v>9.65</v>
      </c>
      <c r="O875" s="103" t="n">
        <f aca="false">IF(O$1="P",MAX(0,O$2-$C875),IF(O$1="C",MAX(0,$C875-O$2)))</f>
        <v>4.65</v>
      </c>
      <c r="P875" s="103" t="n">
        <f aca="false">IF(P$1="P",MAX(0,P$2-$C875),IF(P$1="C",MAX(0,$C875-P$2)))</f>
        <v>0</v>
      </c>
      <c r="Q875" s="103" t="n">
        <f aca="false">IF(Q$1="P",MAX(0,Q$2-$C875),IF(Q$1="C",MAX(0,$C875-Q$2)))</f>
        <v>0</v>
      </c>
      <c r="R875" s="103" t="n">
        <f aca="false">IF(R$1="P",MAX(0,R$2-$C875),IF(R$1="C",MAX(0,$C875-R$2)))</f>
        <v>0</v>
      </c>
      <c r="S875" s="104" t="n">
        <f aca="false">A875</f>
        <v>41</v>
      </c>
      <c r="T875" s="105" t="n">
        <f aca="false">VLOOKUP($B875,Gas!$B$3:$E$2506,2)</f>
        <v>4.455</v>
      </c>
      <c r="U875" s="46" t="n">
        <f aca="false">C875/T875</f>
        <v>8.90011223344557</v>
      </c>
      <c r="V875" s="99" t="n">
        <f aca="false">VLOOKUP($B875,Gas!$B$3:$E$2506,4)</f>
        <v>0.425450683832649</v>
      </c>
    </row>
    <row r="876" customFormat="false" ht="12.75" hidden="false" customHeight="false" outlineLevel="0" collapsed="false">
      <c r="A876" s="95" t="n">
        <f aca="false">MONTH(B876)+(YEAR(B876)-1998)*12</f>
        <v>41</v>
      </c>
      <c r="B876" s="107" t="n">
        <v>37028</v>
      </c>
      <c r="C876" s="97" t="n">
        <v>46.37</v>
      </c>
      <c r="D876" s="98" t="n">
        <f aca="false">LN(C876/C875)</f>
        <v>0.156561750322513</v>
      </c>
      <c r="E876" s="106" t="n">
        <f aca="false">STDEV(D867:D876)*SQRT(trade_day)</f>
        <v>3.91328784397647</v>
      </c>
      <c r="F876" s="97"/>
      <c r="G876" s="103" t="n">
        <f aca="false">IF(G$1="P",MAX(0,G$2-$C876),IF(G$1="C",MAX(0,$C876-G$2)))</f>
        <v>0</v>
      </c>
      <c r="H876" s="103" t="n">
        <f aca="false">IF(H$1="P",MAX(0,H$2-$C876),IF(H$1="C",MAX(0,$C876-H$2)))</f>
        <v>0</v>
      </c>
      <c r="I876" s="103" t="n">
        <f aca="false">IF(I$1="P",MAX(0,I$2-$C876),IF(I$1="C",MAX(0,$C876-I$2)))</f>
        <v>0</v>
      </c>
      <c r="J876" s="103" t="n">
        <f aca="false">IF(J$1="P",MAX(0,J$2-$C876),IF(J$1="C",MAX(0,$C876-J$2)))</f>
        <v>0</v>
      </c>
      <c r="K876" s="103" t="n">
        <f aca="false">IF(K$1="P",MAX(0,K$2-$C876),IF(K$1="C",MAX(0,$C876-K$2)))</f>
        <v>0</v>
      </c>
      <c r="L876" s="103" t="n">
        <f aca="false">IF(L$1="P",MAX(0,L$2-$C876),IF(L$1="C",MAX(0,$C876-L$2)))</f>
        <v>3.63</v>
      </c>
      <c r="M876" s="103" t="n">
        <f aca="false">IF(M$1="P",MAX(0,M$2-$C876),IF(M$1="C",MAX(0,$C876-M$2)))</f>
        <v>21.37</v>
      </c>
      <c r="N876" s="103" t="n">
        <f aca="false">IF(N$1="P",MAX(0,N$2-$C876),IF(N$1="C",MAX(0,$C876-N$2)))</f>
        <v>16.37</v>
      </c>
      <c r="O876" s="103" t="n">
        <f aca="false">IF(O$1="P",MAX(0,O$2-$C876),IF(O$1="C",MAX(0,$C876-O$2)))</f>
        <v>11.37</v>
      </c>
      <c r="P876" s="103" t="n">
        <f aca="false">IF(P$1="P",MAX(0,P$2-$C876),IF(P$1="C",MAX(0,$C876-P$2)))</f>
        <v>6.37</v>
      </c>
      <c r="Q876" s="103" t="n">
        <f aca="false">IF(Q$1="P",MAX(0,Q$2-$C876),IF(Q$1="C",MAX(0,$C876-Q$2)))</f>
        <v>0</v>
      </c>
      <c r="R876" s="103" t="n">
        <f aca="false">IF(R$1="P",MAX(0,R$2-$C876),IF(R$1="C",MAX(0,$C876-R$2)))</f>
        <v>0</v>
      </c>
      <c r="S876" s="104" t="n">
        <f aca="false">A876</f>
        <v>41</v>
      </c>
      <c r="T876" s="105" t="n">
        <f aca="false">VLOOKUP($B876,Gas!$B$3:$E$2506,2)</f>
        <v>4.47</v>
      </c>
      <c r="U876" s="46" t="n">
        <f aca="false">C876/T876</f>
        <v>10.3736017897092</v>
      </c>
      <c r="V876" s="99" t="n">
        <f aca="false">VLOOKUP($B876,Gas!$B$3:$E$2506,4)</f>
        <v>0.426149818413201</v>
      </c>
    </row>
    <row r="877" customFormat="false" ht="12.75" hidden="false" customHeight="false" outlineLevel="0" collapsed="false">
      <c r="A877" s="95" t="n">
        <f aca="false">MONTH(B877)+(YEAR(B877)-1998)*12</f>
        <v>41</v>
      </c>
      <c r="B877" s="107" t="n">
        <v>37029</v>
      </c>
      <c r="C877" s="97" t="n">
        <v>39.86</v>
      </c>
      <c r="D877" s="98" t="n">
        <f aca="false">LN(C877/C876)</f>
        <v>-0.151279383618721</v>
      </c>
      <c r="E877" s="106" t="n">
        <f aca="false">STDEV(D868:D877)*SQRT(trade_day)</f>
        <v>3.93936921421283</v>
      </c>
      <c r="F877" s="97"/>
      <c r="G877" s="103" t="n">
        <f aca="false">IF(G$1="P",MAX(0,G$2-$C877),IF(G$1="C",MAX(0,$C877-G$2)))</f>
        <v>0</v>
      </c>
      <c r="H877" s="103" t="n">
        <f aca="false">IF(H$1="P",MAX(0,H$2-$C877),IF(H$1="C",MAX(0,$C877-H$2)))</f>
        <v>0</v>
      </c>
      <c r="I877" s="103" t="n">
        <f aca="false">IF(I$1="P",MAX(0,I$2-$C877),IF(I$1="C",MAX(0,$C877-I$2)))</f>
        <v>0</v>
      </c>
      <c r="J877" s="103" t="n">
        <f aca="false">IF(J$1="P",MAX(0,J$2-$C877),IF(J$1="C",MAX(0,$C877-J$2)))</f>
        <v>0</v>
      </c>
      <c r="K877" s="103" t="n">
        <f aca="false">IF(K$1="P",MAX(0,K$2-$C877),IF(K$1="C",MAX(0,$C877-K$2)))</f>
        <v>0.140000000000001</v>
      </c>
      <c r="L877" s="103" t="n">
        <f aca="false">IF(L$1="P",MAX(0,L$2-$C877),IF(L$1="C",MAX(0,$C877-L$2)))</f>
        <v>10.14</v>
      </c>
      <c r="M877" s="103" t="n">
        <f aca="false">IF(M$1="P",MAX(0,M$2-$C877),IF(M$1="C",MAX(0,$C877-M$2)))</f>
        <v>14.86</v>
      </c>
      <c r="N877" s="103" t="n">
        <f aca="false">IF(N$1="P",MAX(0,N$2-$C877),IF(N$1="C",MAX(0,$C877-N$2)))</f>
        <v>9.86</v>
      </c>
      <c r="O877" s="103" t="n">
        <f aca="false">IF(O$1="P",MAX(0,O$2-$C877),IF(O$1="C",MAX(0,$C877-O$2)))</f>
        <v>4.86</v>
      </c>
      <c r="P877" s="103" t="n">
        <f aca="false">IF(P$1="P",MAX(0,P$2-$C877),IF(P$1="C",MAX(0,$C877-P$2)))</f>
        <v>0</v>
      </c>
      <c r="Q877" s="103" t="n">
        <f aca="false">IF(Q$1="P",MAX(0,Q$2-$C877),IF(Q$1="C",MAX(0,$C877-Q$2)))</f>
        <v>0</v>
      </c>
      <c r="R877" s="103" t="n">
        <f aca="false">IF(R$1="P",MAX(0,R$2-$C877),IF(R$1="C",MAX(0,$C877-R$2)))</f>
        <v>0</v>
      </c>
      <c r="S877" s="104" t="n">
        <f aca="false">A877</f>
        <v>41</v>
      </c>
      <c r="T877" s="105" t="n">
        <f aca="false">VLOOKUP($B877,Gas!$B$3:$E$2506,2)</f>
        <v>4.18</v>
      </c>
      <c r="U877" s="46" t="n">
        <f aca="false">C877/T877</f>
        <v>9.53588516746412</v>
      </c>
      <c r="V877" s="99" t="n">
        <f aca="false">VLOOKUP($B877,Gas!$B$3:$E$2506,4)</f>
        <v>0.547238495650083</v>
      </c>
    </row>
    <row r="878" customFormat="false" ht="12.75" hidden="false" customHeight="false" outlineLevel="0" collapsed="false">
      <c r="A878" s="95" t="n">
        <f aca="false">MONTH(B878)+(YEAR(B878)-1998)*12</f>
        <v>41</v>
      </c>
      <c r="B878" s="107" t="n">
        <v>37032</v>
      </c>
      <c r="C878" s="97" t="n">
        <v>28.06</v>
      </c>
      <c r="D878" s="98" t="n">
        <f aca="false">LN(C878/C877)</f>
        <v>-0.351028240110334</v>
      </c>
      <c r="E878" s="106" t="n">
        <f aca="false">STDEV(D869:D878)*SQRT(trade_day)</f>
        <v>4.07004264073435</v>
      </c>
      <c r="F878" s="97"/>
      <c r="G878" s="103" t="n">
        <f aca="false">IF(G$1="P",MAX(0,G$2-$C878),IF(G$1="C",MAX(0,$C878-G$2)))</f>
        <v>0</v>
      </c>
      <c r="H878" s="103" t="n">
        <f aca="false">IF(H$1="P",MAX(0,H$2-$C878),IF(H$1="C",MAX(0,$C878-H$2)))</f>
        <v>0</v>
      </c>
      <c r="I878" s="103" t="n">
        <f aca="false">IF(I$1="P",MAX(0,I$2-$C878),IF(I$1="C",MAX(0,$C878-I$2)))</f>
        <v>1.94</v>
      </c>
      <c r="J878" s="103" t="n">
        <f aca="false">IF(J$1="P",MAX(0,J$2-$C878),IF(J$1="C",MAX(0,$C878-J$2)))</f>
        <v>6.94</v>
      </c>
      <c r="K878" s="103" t="n">
        <f aca="false">IF(K$1="P",MAX(0,K$2-$C878),IF(K$1="C",MAX(0,$C878-K$2)))</f>
        <v>11.94</v>
      </c>
      <c r="L878" s="103" t="n">
        <f aca="false">IF(L$1="P",MAX(0,L$2-$C878),IF(L$1="C",MAX(0,$C878-L$2)))</f>
        <v>21.94</v>
      </c>
      <c r="M878" s="103" t="n">
        <f aca="false">IF(M$1="P",MAX(0,M$2-$C878),IF(M$1="C",MAX(0,$C878-M$2)))</f>
        <v>3.06</v>
      </c>
      <c r="N878" s="103" t="n">
        <f aca="false">IF(N$1="P",MAX(0,N$2-$C878),IF(N$1="C",MAX(0,$C878-N$2)))</f>
        <v>0</v>
      </c>
      <c r="O878" s="103" t="n">
        <f aca="false">IF(O$1="P",MAX(0,O$2-$C878),IF(O$1="C",MAX(0,$C878-O$2)))</f>
        <v>0</v>
      </c>
      <c r="P878" s="103" t="n">
        <f aca="false">IF(P$1="P",MAX(0,P$2-$C878),IF(P$1="C",MAX(0,$C878-P$2)))</f>
        <v>0</v>
      </c>
      <c r="Q878" s="103" t="n">
        <f aca="false">IF(Q$1="P",MAX(0,Q$2-$C878),IF(Q$1="C",MAX(0,$C878-Q$2)))</f>
        <v>0</v>
      </c>
      <c r="R878" s="103" t="n">
        <f aca="false">IF(R$1="P",MAX(0,R$2-$C878),IF(R$1="C",MAX(0,$C878-R$2)))</f>
        <v>0</v>
      </c>
      <c r="S878" s="104" t="n">
        <f aca="false">A878</f>
        <v>41</v>
      </c>
      <c r="T878" s="105" t="n">
        <f aca="false">VLOOKUP($B878,Gas!$B$3:$E$2506,2)</f>
        <v>4.15</v>
      </c>
      <c r="U878" s="46" t="n">
        <f aca="false">C878/T878</f>
        <v>6.76144578313253</v>
      </c>
      <c r="V878" s="99" t="n">
        <f aca="false">VLOOKUP($B878,Gas!$B$3:$E$2506,4)</f>
        <v>0.521454764724877</v>
      </c>
    </row>
    <row r="879" customFormat="false" ht="12.75" hidden="false" customHeight="false" outlineLevel="0" collapsed="false">
      <c r="A879" s="95" t="n">
        <f aca="false">MONTH(B879)+(YEAR(B879)-1998)*12</f>
        <v>41</v>
      </c>
      <c r="B879" s="107" t="n">
        <v>37033</v>
      </c>
      <c r="C879" s="97" t="n">
        <v>23.78</v>
      </c>
      <c r="D879" s="98" t="n">
        <f aca="false">LN(C879/C878)</f>
        <v>-0.165500183411679</v>
      </c>
      <c r="E879" s="106" t="n">
        <f aca="false">STDEV(D870:D879)*SQRT(trade_day)</f>
        <v>3.89653586906899</v>
      </c>
      <c r="F879" s="97"/>
      <c r="G879" s="103" t="n">
        <f aca="false">IF(G$1="P",MAX(0,G$2-$C879),IF(G$1="C",MAX(0,$C879-G$2)))</f>
        <v>0</v>
      </c>
      <c r="H879" s="103" t="n">
        <f aca="false">IF(H$1="P",MAX(0,H$2-$C879),IF(H$1="C",MAX(0,$C879-H$2)))</f>
        <v>1.22</v>
      </c>
      <c r="I879" s="103" t="n">
        <f aca="false">IF(I$1="P",MAX(0,I$2-$C879),IF(I$1="C",MAX(0,$C879-I$2)))</f>
        <v>6.22</v>
      </c>
      <c r="J879" s="103" t="n">
        <f aca="false">IF(J$1="P",MAX(0,J$2-$C879),IF(J$1="C",MAX(0,$C879-J$2)))</f>
        <v>11.22</v>
      </c>
      <c r="K879" s="103" t="n">
        <f aca="false">IF(K$1="P",MAX(0,K$2-$C879),IF(K$1="C",MAX(0,$C879-K$2)))</f>
        <v>16.22</v>
      </c>
      <c r="L879" s="103" t="n">
        <f aca="false">IF(L$1="P",MAX(0,L$2-$C879),IF(L$1="C",MAX(0,$C879-L$2)))</f>
        <v>26.22</v>
      </c>
      <c r="M879" s="103" t="n">
        <f aca="false">IF(M$1="P",MAX(0,M$2-$C879),IF(M$1="C",MAX(0,$C879-M$2)))</f>
        <v>0</v>
      </c>
      <c r="N879" s="103" t="n">
        <f aca="false">IF(N$1="P",MAX(0,N$2-$C879),IF(N$1="C",MAX(0,$C879-N$2)))</f>
        <v>0</v>
      </c>
      <c r="O879" s="103" t="n">
        <f aca="false">IF(O$1="P",MAX(0,O$2-$C879),IF(O$1="C",MAX(0,$C879-O$2)))</f>
        <v>0</v>
      </c>
      <c r="P879" s="103" t="n">
        <f aca="false">IF(P$1="P",MAX(0,P$2-$C879),IF(P$1="C",MAX(0,$C879-P$2)))</f>
        <v>0</v>
      </c>
      <c r="Q879" s="103" t="n">
        <f aca="false">IF(Q$1="P",MAX(0,Q$2-$C879),IF(Q$1="C",MAX(0,$C879-Q$2)))</f>
        <v>0</v>
      </c>
      <c r="R879" s="103" t="n">
        <f aca="false">IF(R$1="P",MAX(0,R$2-$C879),IF(R$1="C",MAX(0,$C879-R$2)))</f>
        <v>0</v>
      </c>
      <c r="S879" s="104" t="n">
        <f aca="false">A879</f>
        <v>41</v>
      </c>
      <c r="T879" s="105" t="n">
        <f aca="false">VLOOKUP($B879,Gas!$B$3:$E$2506,2)</f>
        <v>4.15</v>
      </c>
      <c r="U879" s="46" t="n">
        <f aca="false">C879/T879</f>
        <v>5.73012048192771</v>
      </c>
      <c r="V879" s="99" t="n">
        <f aca="false">VLOOKUP($B879,Gas!$B$3:$E$2506,4)</f>
        <v>0.503106205291492</v>
      </c>
    </row>
    <row r="880" customFormat="false" ht="12.75" hidden="false" customHeight="false" outlineLevel="0" collapsed="false">
      <c r="A880" s="95" t="n">
        <f aca="false">MONTH(B880)+(YEAR(B880)-1998)*12</f>
        <v>41</v>
      </c>
      <c r="B880" s="107" t="n">
        <v>37034</v>
      </c>
      <c r="C880" s="97" t="n">
        <v>22.95</v>
      </c>
      <c r="D880" s="98" t="n">
        <f aca="false">LN(C880/C879)</f>
        <v>-0.0355269547560817</v>
      </c>
      <c r="E880" s="106" t="n">
        <f aca="false">STDEV(D871:D880)*SQRT(trade_day)</f>
        <v>3.79829008485006</v>
      </c>
      <c r="F880" s="97"/>
      <c r="G880" s="103" t="n">
        <f aca="false">IF(G$1="P",MAX(0,G$2-$C880),IF(G$1="C",MAX(0,$C880-G$2)))</f>
        <v>0</v>
      </c>
      <c r="H880" s="103" t="n">
        <f aca="false">IF(H$1="P",MAX(0,H$2-$C880),IF(H$1="C",MAX(0,$C880-H$2)))</f>
        <v>2.05</v>
      </c>
      <c r="I880" s="103" t="n">
        <f aca="false">IF(I$1="P",MAX(0,I$2-$C880),IF(I$1="C",MAX(0,$C880-I$2)))</f>
        <v>7.05</v>
      </c>
      <c r="J880" s="103" t="n">
        <f aca="false">IF(J$1="P",MAX(0,J$2-$C880),IF(J$1="C",MAX(0,$C880-J$2)))</f>
        <v>12.05</v>
      </c>
      <c r="K880" s="103" t="n">
        <f aca="false">IF(K$1="P",MAX(0,K$2-$C880),IF(K$1="C",MAX(0,$C880-K$2)))</f>
        <v>17.05</v>
      </c>
      <c r="L880" s="103" t="n">
        <f aca="false">IF(L$1="P",MAX(0,L$2-$C880),IF(L$1="C",MAX(0,$C880-L$2)))</f>
        <v>27.05</v>
      </c>
      <c r="M880" s="103" t="n">
        <f aca="false">IF(M$1="P",MAX(0,M$2-$C880),IF(M$1="C",MAX(0,$C880-M$2)))</f>
        <v>0</v>
      </c>
      <c r="N880" s="103" t="n">
        <f aca="false">IF(N$1="P",MAX(0,N$2-$C880),IF(N$1="C",MAX(0,$C880-N$2)))</f>
        <v>0</v>
      </c>
      <c r="O880" s="103" t="n">
        <f aca="false">IF(O$1="P",MAX(0,O$2-$C880),IF(O$1="C",MAX(0,$C880-O$2)))</f>
        <v>0</v>
      </c>
      <c r="P880" s="103" t="n">
        <f aca="false">IF(P$1="P",MAX(0,P$2-$C880),IF(P$1="C",MAX(0,$C880-P$2)))</f>
        <v>0</v>
      </c>
      <c r="Q880" s="103" t="n">
        <f aca="false">IF(Q$1="P",MAX(0,Q$2-$C880),IF(Q$1="C",MAX(0,$C880-Q$2)))</f>
        <v>0</v>
      </c>
      <c r="R880" s="103" t="n">
        <f aca="false">IF(R$1="P",MAX(0,R$2-$C880),IF(R$1="C",MAX(0,$C880-R$2)))</f>
        <v>0</v>
      </c>
      <c r="S880" s="104" t="n">
        <f aca="false">A880</f>
        <v>41</v>
      </c>
      <c r="T880" s="105" t="n">
        <f aca="false">VLOOKUP($B880,Gas!$B$3:$E$2506,2)</f>
        <v>4.035</v>
      </c>
      <c r="U880" s="46" t="n">
        <f aca="false">C880/T880</f>
        <v>5.68773234200743</v>
      </c>
      <c r="V880" s="99" t="n">
        <f aca="false">VLOOKUP($B880,Gas!$B$3:$E$2506,4)</f>
        <v>0.525845433333869</v>
      </c>
    </row>
    <row r="881" customFormat="false" ht="12.75" hidden="false" customHeight="false" outlineLevel="0" collapsed="false">
      <c r="A881" s="95" t="n">
        <f aca="false">MONTH(B881)+(YEAR(B881)-1998)*12</f>
        <v>41</v>
      </c>
      <c r="B881" s="107" t="n">
        <v>37035</v>
      </c>
      <c r="C881" s="97" t="n">
        <v>21.71</v>
      </c>
      <c r="D881" s="98" t="n">
        <f aca="false">LN(C881/C880)</f>
        <v>-0.0555449526163536</v>
      </c>
      <c r="E881" s="106" t="n">
        <f aca="false">STDEV(D872:D881)*SQRT(trade_day)</f>
        <v>3.38398845283892</v>
      </c>
      <c r="F881" s="97"/>
      <c r="G881" s="103" t="n">
        <f aca="false">IF(G$1="P",MAX(0,G$2-$C881),IF(G$1="C",MAX(0,$C881-G$2)))</f>
        <v>0</v>
      </c>
      <c r="H881" s="103" t="n">
        <f aca="false">IF(H$1="P",MAX(0,H$2-$C881),IF(H$1="C",MAX(0,$C881-H$2)))</f>
        <v>3.29</v>
      </c>
      <c r="I881" s="103" t="n">
        <f aca="false">IF(I$1="P",MAX(0,I$2-$C881),IF(I$1="C",MAX(0,$C881-I$2)))</f>
        <v>8.29</v>
      </c>
      <c r="J881" s="103" t="n">
        <f aca="false">IF(J$1="P",MAX(0,J$2-$C881),IF(J$1="C",MAX(0,$C881-J$2)))</f>
        <v>13.29</v>
      </c>
      <c r="K881" s="103" t="n">
        <f aca="false">IF(K$1="P",MAX(0,K$2-$C881),IF(K$1="C",MAX(0,$C881-K$2)))</f>
        <v>18.29</v>
      </c>
      <c r="L881" s="103" t="n">
        <f aca="false">IF(L$1="P",MAX(0,L$2-$C881),IF(L$1="C",MAX(0,$C881-L$2)))</f>
        <v>28.29</v>
      </c>
      <c r="M881" s="103" t="n">
        <f aca="false">IF(M$1="P",MAX(0,M$2-$C881),IF(M$1="C",MAX(0,$C881-M$2)))</f>
        <v>0</v>
      </c>
      <c r="N881" s="103" t="n">
        <f aca="false">IF(N$1="P",MAX(0,N$2-$C881),IF(N$1="C",MAX(0,$C881-N$2)))</f>
        <v>0</v>
      </c>
      <c r="O881" s="103" t="n">
        <f aca="false">IF(O$1="P",MAX(0,O$2-$C881),IF(O$1="C",MAX(0,$C881-O$2)))</f>
        <v>0</v>
      </c>
      <c r="P881" s="103" t="n">
        <f aca="false">IF(P$1="P",MAX(0,P$2-$C881),IF(P$1="C",MAX(0,$C881-P$2)))</f>
        <v>0</v>
      </c>
      <c r="Q881" s="103" t="n">
        <f aca="false">IF(Q$1="P",MAX(0,Q$2-$C881),IF(Q$1="C",MAX(0,$C881-Q$2)))</f>
        <v>0</v>
      </c>
      <c r="R881" s="103" t="n">
        <f aca="false">IF(R$1="P",MAX(0,R$2-$C881),IF(R$1="C",MAX(0,$C881-R$2)))</f>
        <v>0</v>
      </c>
      <c r="S881" s="104" t="n">
        <f aca="false">A881</f>
        <v>41</v>
      </c>
      <c r="T881" s="105" t="n">
        <f aca="false">VLOOKUP($B881,Gas!$B$3:$E$2506,2)</f>
        <v>4.095</v>
      </c>
      <c r="U881" s="46" t="n">
        <f aca="false">C881/T881</f>
        <v>5.3015873015873</v>
      </c>
      <c r="V881" s="99" t="n">
        <f aca="false">VLOOKUP($B881,Gas!$B$3:$E$2506,4)</f>
        <v>0.53914824596883</v>
      </c>
    </row>
    <row r="882" customFormat="false" ht="12.75" hidden="false" customHeight="false" outlineLevel="0" collapsed="false">
      <c r="A882" s="95" t="n">
        <f aca="false">MONTH(B882)+(YEAR(B882)-1998)*12</f>
        <v>41</v>
      </c>
      <c r="B882" s="107" t="n">
        <v>37036</v>
      </c>
      <c r="C882" s="97" t="n">
        <v>20.66</v>
      </c>
      <c r="D882" s="98" t="n">
        <f aca="false">LN(C882/C881)</f>
        <v>-0.049573520198708</v>
      </c>
      <c r="E882" s="106" t="n">
        <f aca="false">STDEV(D873:D882)*SQRT(trade_day)</f>
        <v>3.36537162836044</v>
      </c>
      <c r="F882" s="97"/>
      <c r="G882" s="103" t="n">
        <f aca="false">IF(G$1="P",MAX(0,G$2-$C882),IF(G$1="C",MAX(0,$C882-G$2)))</f>
        <v>0</v>
      </c>
      <c r="H882" s="103" t="n">
        <f aca="false">IF(H$1="P",MAX(0,H$2-$C882),IF(H$1="C",MAX(0,$C882-H$2)))</f>
        <v>4.34</v>
      </c>
      <c r="I882" s="103" t="n">
        <f aca="false">IF(I$1="P",MAX(0,I$2-$C882),IF(I$1="C",MAX(0,$C882-I$2)))</f>
        <v>9.34</v>
      </c>
      <c r="J882" s="103" t="n">
        <f aca="false">IF(J$1="P",MAX(0,J$2-$C882),IF(J$1="C",MAX(0,$C882-J$2)))</f>
        <v>14.34</v>
      </c>
      <c r="K882" s="103" t="n">
        <f aca="false">IF(K$1="P",MAX(0,K$2-$C882),IF(K$1="C",MAX(0,$C882-K$2)))</f>
        <v>19.34</v>
      </c>
      <c r="L882" s="103" t="n">
        <f aca="false">IF(L$1="P",MAX(0,L$2-$C882),IF(L$1="C",MAX(0,$C882-L$2)))</f>
        <v>29.34</v>
      </c>
      <c r="M882" s="103" t="n">
        <f aca="false">IF(M$1="P",MAX(0,M$2-$C882),IF(M$1="C",MAX(0,$C882-M$2)))</f>
        <v>0</v>
      </c>
      <c r="N882" s="103" t="n">
        <f aca="false">IF(N$1="P",MAX(0,N$2-$C882),IF(N$1="C",MAX(0,$C882-N$2)))</f>
        <v>0</v>
      </c>
      <c r="O882" s="103" t="n">
        <f aca="false">IF(O$1="P",MAX(0,O$2-$C882),IF(O$1="C",MAX(0,$C882-O$2)))</f>
        <v>0</v>
      </c>
      <c r="P882" s="103" t="n">
        <f aca="false">IF(P$1="P",MAX(0,P$2-$C882),IF(P$1="C",MAX(0,$C882-P$2)))</f>
        <v>0</v>
      </c>
      <c r="Q882" s="103" t="n">
        <f aca="false">IF(Q$1="P",MAX(0,Q$2-$C882),IF(Q$1="C",MAX(0,$C882-Q$2)))</f>
        <v>0</v>
      </c>
      <c r="R882" s="103" t="n">
        <f aca="false">IF(R$1="P",MAX(0,R$2-$C882),IF(R$1="C",MAX(0,$C882-R$2)))</f>
        <v>0</v>
      </c>
      <c r="S882" s="104" t="n">
        <f aca="false">A882</f>
        <v>41</v>
      </c>
      <c r="T882" s="105" t="n">
        <f aca="false">VLOOKUP($B882,Gas!$B$3:$E$2506,2)</f>
        <v>4.125</v>
      </c>
      <c r="U882" s="46" t="n">
        <f aca="false">C882/T882</f>
        <v>5.00848484848485</v>
      </c>
      <c r="V882" s="99" t="n">
        <f aca="false">VLOOKUP($B882,Gas!$B$3:$E$2506,4)</f>
        <v>0.540250285972045</v>
      </c>
    </row>
    <row r="883" customFormat="false" ht="12.75" hidden="false" customHeight="false" outlineLevel="0" collapsed="false">
      <c r="A883" s="95" t="n">
        <f aca="false">MONTH(B883)+(YEAR(B883)-1998)*12</f>
        <v>41</v>
      </c>
      <c r="B883" s="107" t="n">
        <v>37039</v>
      </c>
      <c r="C883" s="97" t="n">
        <v>22.89</v>
      </c>
      <c r="D883" s="98" t="n">
        <f aca="false">LN(C883/C882)</f>
        <v>0.102500670272983</v>
      </c>
      <c r="E883" s="106" t="n">
        <f aca="false">STDEV(D874:D883)*SQRT(trade_day)</f>
        <v>2.83496852407437</v>
      </c>
      <c r="F883" s="97"/>
      <c r="G883" s="103" t="n">
        <f aca="false">IF(G$1="P",MAX(0,G$2-$C883),IF(G$1="C",MAX(0,$C883-G$2)))</f>
        <v>0</v>
      </c>
      <c r="H883" s="103" t="n">
        <f aca="false">IF(H$1="P",MAX(0,H$2-$C883),IF(H$1="C",MAX(0,$C883-H$2)))</f>
        <v>2.11</v>
      </c>
      <c r="I883" s="103" t="n">
        <f aca="false">IF(I$1="P",MAX(0,I$2-$C883),IF(I$1="C",MAX(0,$C883-I$2)))</f>
        <v>7.11</v>
      </c>
      <c r="J883" s="103" t="n">
        <f aca="false">IF(J$1="P",MAX(0,J$2-$C883),IF(J$1="C",MAX(0,$C883-J$2)))</f>
        <v>12.11</v>
      </c>
      <c r="K883" s="103" t="n">
        <f aca="false">IF(K$1="P",MAX(0,K$2-$C883),IF(K$1="C",MAX(0,$C883-K$2)))</f>
        <v>17.11</v>
      </c>
      <c r="L883" s="103" t="n">
        <f aca="false">IF(L$1="P",MAX(0,L$2-$C883),IF(L$1="C",MAX(0,$C883-L$2)))</f>
        <v>27.11</v>
      </c>
      <c r="M883" s="103" t="n">
        <f aca="false">IF(M$1="P",MAX(0,M$2-$C883),IF(M$1="C",MAX(0,$C883-M$2)))</f>
        <v>0</v>
      </c>
      <c r="N883" s="103" t="n">
        <f aca="false">IF(N$1="P",MAX(0,N$2-$C883),IF(N$1="C",MAX(0,$C883-N$2)))</f>
        <v>0</v>
      </c>
      <c r="O883" s="103" t="n">
        <f aca="false">IF(O$1="P",MAX(0,O$2-$C883),IF(O$1="C",MAX(0,$C883-O$2)))</f>
        <v>0</v>
      </c>
      <c r="P883" s="103" t="n">
        <f aca="false">IF(P$1="P",MAX(0,P$2-$C883),IF(P$1="C",MAX(0,$C883-P$2)))</f>
        <v>0</v>
      </c>
      <c r="Q883" s="103" t="n">
        <f aca="false">IF(Q$1="P",MAX(0,Q$2-$C883),IF(Q$1="C",MAX(0,$C883-Q$2)))</f>
        <v>0</v>
      </c>
      <c r="R883" s="103" t="n">
        <f aca="false">IF(R$1="P",MAX(0,R$2-$C883),IF(R$1="C",MAX(0,$C883-R$2)))</f>
        <v>0</v>
      </c>
      <c r="S883" s="104" t="n">
        <f aca="false">A883</f>
        <v>41</v>
      </c>
      <c r="T883" s="105" t="n">
        <f aca="false">VLOOKUP($B883,Gas!$B$3:$E$2506,2)</f>
        <v>3.84</v>
      </c>
      <c r="U883" s="46" t="n">
        <f aca="false">C883/T883</f>
        <v>5.9609375</v>
      </c>
      <c r="V883" s="99" t="n">
        <f aca="false">VLOOKUP($B883,Gas!$B$3:$E$2506,4)</f>
        <v>0.473087362340009</v>
      </c>
    </row>
    <row r="884" customFormat="false" ht="12.75" hidden="false" customHeight="false" outlineLevel="0" collapsed="false">
      <c r="A884" s="95" t="n">
        <f aca="false">MONTH(B884)+(YEAR(B884)-1998)*12</f>
        <v>41</v>
      </c>
      <c r="B884" s="107" t="n">
        <v>37040</v>
      </c>
      <c r="C884" s="97" t="n">
        <v>22.89</v>
      </c>
      <c r="D884" s="98" t="n">
        <f aca="false">LN(C884/C883)</f>
        <v>0</v>
      </c>
      <c r="E884" s="106" t="n">
        <f aca="false">STDEV(D875:D884)*SQRT(trade_day)</f>
        <v>2.74481286949993</v>
      </c>
      <c r="F884" s="97"/>
      <c r="G884" s="103" t="n">
        <f aca="false">IF(G$1="P",MAX(0,G$2-$C884),IF(G$1="C",MAX(0,$C884-G$2)))</f>
        <v>0</v>
      </c>
      <c r="H884" s="103" t="n">
        <f aca="false">IF(H$1="P",MAX(0,H$2-$C884),IF(H$1="C",MAX(0,$C884-H$2)))</f>
        <v>2.11</v>
      </c>
      <c r="I884" s="103" t="n">
        <f aca="false">IF(I$1="P",MAX(0,I$2-$C884),IF(I$1="C",MAX(0,$C884-I$2)))</f>
        <v>7.11</v>
      </c>
      <c r="J884" s="103" t="n">
        <f aca="false">IF(J$1="P",MAX(0,J$2-$C884),IF(J$1="C",MAX(0,$C884-J$2)))</f>
        <v>12.11</v>
      </c>
      <c r="K884" s="103" t="n">
        <f aca="false">IF(K$1="P",MAX(0,K$2-$C884),IF(K$1="C",MAX(0,$C884-K$2)))</f>
        <v>17.11</v>
      </c>
      <c r="L884" s="103" t="n">
        <f aca="false">IF(L$1="P",MAX(0,L$2-$C884),IF(L$1="C",MAX(0,$C884-L$2)))</f>
        <v>27.11</v>
      </c>
      <c r="M884" s="103" t="n">
        <f aca="false">IF(M$1="P",MAX(0,M$2-$C884),IF(M$1="C",MAX(0,$C884-M$2)))</f>
        <v>0</v>
      </c>
      <c r="N884" s="103" t="n">
        <f aca="false">IF(N$1="P",MAX(0,N$2-$C884),IF(N$1="C",MAX(0,$C884-N$2)))</f>
        <v>0</v>
      </c>
      <c r="O884" s="103" t="n">
        <f aca="false">IF(O$1="P",MAX(0,O$2-$C884),IF(O$1="C",MAX(0,$C884-O$2)))</f>
        <v>0</v>
      </c>
      <c r="P884" s="103" t="n">
        <f aca="false">IF(P$1="P",MAX(0,P$2-$C884),IF(P$1="C",MAX(0,$C884-P$2)))</f>
        <v>0</v>
      </c>
      <c r="Q884" s="103" t="n">
        <f aca="false">IF(Q$1="P",MAX(0,Q$2-$C884),IF(Q$1="C",MAX(0,$C884-Q$2)))</f>
        <v>0</v>
      </c>
      <c r="R884" s="103" t="n">
        <f aca="false">IF(R$1="P",MAX(0,R$2-$C884),IF(R$1="C",MAX(0,$C884-R$2)))</f>
        <v>0</v>
      </c>
      <c r="S884" s="104" t="n">
        <f aca="false">A884</f>
        <v>41</v>
      </c>
      <c r="T884" s="105" t="n">
        <f aca="false">VLOOKUP($B884,Gas!$B$3:$E$2506,2)</f>
        <v>3.84</v>
      </c>
      <c r="U884" s="46" t="n">
        <f aca="false">C884/T884</f>
        <v>5.9609375</v>
      </c>
      <c r="V884" s="99" t="n">
        <f aca="false">VLOOKUP($B884,Gas!$B$3:$E$2506,4)</f>
        <v>0.475871553906167</v>
      </c>
    </row>
    <row r="885" customFormat="false" ht="12.75" hidden="false" customHeight="false" outlineLevel="0" collapsed="false">
      <c r="A885" s="95" t="n">
        <f aca="false">MONTH(B885)+(YEAR(B885)-1998)*12</f>
        <v>41</v>
      </c>
      <c r="B885" s="107" t="n">
        <v>37041</v>
      </c>
      <c r="C885" s="97" t="n">
        <v>19.2</v>
      </c>
      <c r="D885" s="98" t="n">
        <f aca="false">LN(C885/C884)</f>
        <v>-0.17578985493074</v>
      </c>
      <c r="E885" s="106" t="n">
        <f aca="false">STDEV(D876:D885)*SQRT(trade_day)</f>
        <v>2.31920047312568</v>
      </c>
      <c r="F885" s="97"/>
      <c r="G885" s="103" t="n">
        <f aca="false">IF(G$1="P",MAX(0,G$2-$C885),IF(G$1="C",MAX(0,$C885-G$2)))</f>
        <v>0.800000000000001</v>
      </c>
      <c r="H885" s="103" t="n">
        <f aca="false">IF(H$1="P",MAX(0,H$2-$C885),IF(H$1="C",MAX(0,$C885-H$2)))</f>
        <v>5.8</v>
      </c>
      <c r="I885" s="103" t="n">
        <f aca="false">IF(I$1="P",MAX(0,I$2-$C885),IF(I$1="C",MAX(0,$C885-I$2)))</f>
        <v>10.8</v>
      </c>
      <c r="J885" s="103" t="n">
        <f aca="false">IF(J$1="P",MAX(0,J$2-$C885),IF(J$1="C",MAX(0,$C885-J$2)))</f>
        <v>15.8</v>
      </c>
      <c r="K885" s="103" t="n">
        <f aca="false">IF(K$1="P",MAX(0,K$2-$C885),IF(K$1="C",MAX(0,$C885-K$2)))</f>
        <v>20.8</v>
      </c>
      <c r="L885" s="103" t="n">
        <f aca="false">IF(L$1="P",MAX(0,L$2-$C885),IF(L$1="C",MAX(0,$C885-L$2)))</f>
        <v>30.8</v>
      </c>
      <c r="M885" s="103" t="n">
        <f aca="false">IF(M$1="P",MAX(0,M$2-$C885),IF(M$1="C",MAX(0,$C885-M$2)))</f>
        <v>0</v>
      </c>
      <c r="N885" s="103" t="n">
        <f aca="false">IF(N$1="P",MAX(0,N$2-$C885),IF(N$1="C",MAX(0,$C885-N$2)))</f>
        <v>0</v>
      </c>
      <c r="O885" s="103" t="n">
        <f aca="false">IF(O$1="P",MAX(0,O$2-$C885),IF(O$1="C",MAX(0,$C885-O$2)))</f>
        <v>0</v>
      </c>
      <c r="P885" s="103" t="n">
        <f aca="false">IF(P$1="P",MAX(0,P$2-$C885),IF(P$1="C",MAX(0,$C885-P$2)))</f>
        <v>0</v>
      </c>
      <c r="Q885" s="103" t="n">
        <f aca="false">IF(Q$1="P",MAX(0,Q$2-$C885),IF(Q$1="C",MAX(0,$C885-Q$2)))</f>
        <v>0</v>
      </c>
      <c r="R885" s="103" t="n">
        <f aca="false">IF(R$1="P",MAX(0,R$2-$C885),IF(R$1="C",MAX(0,$C885-R$2)))</f>
        <v>0</v>
      </c>
      <c r="S885" s="104" t="n">
        <f aca="false">A885</f>
        <v>41</v>
      </c>
      <c r="T885" s="105" t="n">
        <f aca="false">VLOOKUP($B885,Gas!$B$3:$E$2506,2)</f>
        <v>3.86</v>
      </c>
      <c r="U885" s="46" t="n">
        <f aca="false">C885/T885</f>
        <v>4.97409326424871</v>
      </c>
      <c r="V885" s="99" t="n">
        <f aca="false">VLOOKUP($B885,Gas!$B$3:$E$2506,4)</f>
        <v>0.480322785208184</v>
      </c>
    </row>
    <row r="886" customFormat="false" ht="12.75" hidden="false" customHeight="false" outlineLevel="0" collapsed="false">
      <c r="A886" s="95" t="n">
        <f aca="false">MONTH(B886)+(YEAR(B886)-1998)*12</f>
        <v>41</v>
      </c>
      <c r="B886" s="107" t="n">
        <v>37042</v>
      </c>
      <c r="C886" s="97" t="n">
        <v>17.89</v>
      </c>
      <c r="D886" s="98" t="n">
        <f aca="false">LN(C886/C885)</f>
        <v>-0.070668381513108</v>
      </c>
      <c r="E886" s="106" t="n">
        <f aca="false">STDEV(D877:D886)*SQRT(trade_day)</f>
        <v>1.94361758525362</v>
      </c>
      <c r="F886" s="97"/>
      <c r="G886" s="103" t="n">
        <f aca="false">IF(G$1="P",MAX(0,G$2-$C886),IF(G$1="C",MAX(0,$C886-G$2)))</f>
        <v>2.11</v>
      </c>
      <c r="H886" s="103" t="n">
        <f aca="false">IF(H$1="P",MAX(0,H$2-$C886),IF(H$1="C",MAX(0,$C886-H$2)))</f>
        <v>7.11</v>
      </c>
      <c r="I886" s="103" t="n">
        <f aca="false">IF(I$1="P",MAX(0,I$2-$C886),IF(I$1="C",MAX(0,$C886-I$2)))</f>
        <v>12.11</v>
      </c>
      <c r="J886" s="103" t="n">
        <f aca="false">IF(J$1="P",MAX(0,J$2-$C886),IF(J$1="C",MAX(0,$C886-J$2)))</f>
        <v>17.11</v>
      </c>
      <c r="K886" s="103" t="n">
        <f aca="false">IF(K$1="P",MAX(0,K$2-$C886),IF(K$1="C",MAX(0,$C886-K$2)))</f>
        <v>22.11</v>
      </c>
      <c r="L886" s="103" t="n">
        <f aca="false">IF(L$1="P",MAX(0,L$2-$C886),IF(L$1="C",MAX(0,$C886-L$2)))</f>
        <v>32.11</v>
      </c>
      <c r="M886" s="103" t="n">
        <f aca="false">IF(M$1="P",MAX(0,M$2-$C886),IF(M$1="C",MAX(0,$C886-M$2)))</f>
        <v>0</v>
      </c>
      <c r="N886" s="103" t="n">
        <f aca="false">IF(N$1="P",MAX(0,N$2-$C886),IF(N$1="C",MAX(0,$C886-N$2)))</f>
        <v>0</v>
      </c>
      <c r="O886" s="103" t="n">
        <f aca="false">IF(O$1="P",MAX(0,O$2-$C886),IF(O$1="C",MAX(0,$C886-O$2)))</f>
        <v>0</v>
      </c>
      <c r="P886" s="103" t="n">
        <f aca="false">IF(P$1="P",MAX(0,P$2-$C886),IF(P$1="C",MAX(0,$C886-P$2)))</f>
        <v>0</v>
      </c>
      <c r="Q886" s="103" t="n">
        <f aca="false">IF(Q$1="P",MAX(0,Q$2-$C886),IF(Q$1="C",MAX(0,$C886-Q$2)))</f>
        <v>0</v>
      </c>
      <c r="R886" s="103" t="n">
        <f aca="false">IF(R$1="P",MAX(0,R$2-$C886),IF(R$1="C",MAX(0,$C886-R$2)))</f>
        <v>0</v>
      </c>
      <c r="S886" s="104" t="n">
        <f aca="false">A886</f>
        <v>41</v>
      </c>
      <c r="T886" s="105" t="n">
        <f aca="false">VLOOKUP($B886,Gas!$B$3:$E$2506,2)</f>
        <v>3.67</v>
      </c>
      <c r="U886" s="46" t="n">
        <f aca="false">C886/T886</f>
        <v>4.87465940054496</v>
      </c>
      <c r="V886" s="99" t="n">
        <f aca="false">VLOOKUP($B886,Gas!$B$3:$E$2506,4)</f>
        <v>0.542259686285829</v>
      </c>
    </row>
    <row r="887" customFormat="false" ht="12.75" hidden="false" customHeight="false" outlineLevel="0" collapsed="false">
      <c r="A887" s="95" t="n">
        <f aca="false">MONTH(B887)+(YEAR(B887)-1998)*12</f>
        <v>42</v>
      </c>
      <c r="B887" s="107" t="n">
        <v>37043</v>
      </c>
      <c r="C887" s="97" t="n">
        <v>18.81</v>
      </c>
      <c r="D887" s="98" t="n">
        <f aca="false">LN(C887/C886)</f>
        <v>0.0501467457923112</v>
      </c>
      <c r="E887" s="106" t="n">
        <f aca="false">STDEV(D878:D887)*SQRT(trade_day)</f>
        <v>2.04080223420036</v>
      </c>
      <c r="F887" s="97"/>
      <c r="G887" s="103" t="n">
        <f aca="false">IF(G$1="P",MAX(0,G$2-$C887),IF(G$1="C",MAX(0,$C887-G$2)))</f>
        <v>1.19</v>
      </c>
      <c r="H887" s="103" t="n">
        <f aca="false">IF(H$1="P",MAX(0,H$2-$C887),IF(H$1="C",MAX(0,$C887-H$2)))</f>
        <v>6.19</v>
      </c>
      <c r="I887" s="103" t="n">
        <f aca="false">IF(I$1="P",MAX(0,I$2-$C887),IF(I$1="C",MAX(0,$C887-I$2)))</f>
        <v>11.19</v>
      </c>
      <c r="J887" s="103" t="n">
        <f aca="false">IF(J$1="P",MAX(0,J$2-$C887),IF(J$1="C",MAX(0,$C887-J$2)))</f>
        <v>16.19</v>
      </c>
      <c r="K887" s="103" t="n">
        <f aca="false">IF(K$1="P",MAX(0,K$2-$C887),IF(K$1="C",MAX(0,$C887-K$2)))</f>
        <v>21.19</v>
      </c>
      <c r="L887" s="103" t="n">
        <f aca="false">IF(L$1="P",MAX(0,L$2-$C887),IF(L$1="C",MAX(0,$C887-L$2)))</f>
        <v>31.19</v>
      </c>
      <c r="M887" s="103" t="n">
        <f aca="false">IF(M$1="P",MAX(0,M$2-$C887),IF(M$1="C",MAX(0,$C887-M$2)))</f>
        <v>0</v>
      </c>
      <c r="N887" s="103" t="n">
        <f aca="false">IF(N$1="P",MAX(0,N$2-$C887),IF(N$1="C",MAX(0,$C887-N$2)))</f>
        <v>0</v>
      </c>
      <c r="O887" s="103" t="n">
        <f aca="false">IF(O$1="P",MAX(0,O$2-$C887),IF(O$1="C",MAX(0,$C887-O$2)))</f>
        <v>0</v>
      </c>
      <c r="P887" s="103" t="n">
        <f aca="false">IF(P$1="P",MAX(0,P$2-$C887),IF(P$1="C",MAX(0,$C887-P$2)))</f>
        <v>0</v>
      </c>
      <c r="Q887" s="103" t="n">
        <f aca="false">IF(Q$1="P",MAX(0,Q$2-$C887),IF(Q$1="C",MAX(0,$C887-Q$2)))</f>
        <v>0</v>
      </c>
      <c r="R887" s="103" t="n">
        <f aca="false">IF(R$1="P",MAX(0,R$2-$C887),IF(R$1="C",MAX(0,$C887-R$2)))</f>
        <v>0</v>
      </c>
      <c r="S887" s="104" t="n">
        <f aca="false">A887</f>
        <v>42</v>
      </c>
      <c r="T887" s="105" t="n">
        <f aca="false">VLOOKUP($B887,Gas!$B$3:$E$2506,2)</f>
        <v>3.73</v>
      </c>
      <c r="U887" s="46" t="n">
        <f aca="false">C887/T887</f>
        <v>5.04289544235925</v>
      </c>
      <c r="V887" s="99" t="n">
        <f aca="false">VLOOKUP($B887,Gas!$B$3:$E$2506,4)</f>
        <v>0.565519236986249</v>
      </c>
    </row>
    <row r="888" customFormat="false" ht="12.75" hidden="false" customHeight="false" outlineLevel="0" collapsed="false">
      <c r="A888" s="95" t="n">
        <f aca="false">MONTH(B888)+(YEAR(B888)-1998)*12</f>
        <v>42</v>
      </c>
      <c r="B888" s="107" t="n">
        <v>37046</v>
      </c>
      <c r="C888" s="97" t="n">
        <v>20.01</v>
      </c>
      <c r="D888" s="98" t="n">
        <f aca="false">LN(C888/C887)</f>
        <v>0.0618435052827033</v>
      </c>
      <c r="E888" s="106" t="n">
        <f aca="false">STDEV(D879:D888)*SQRT(trade_day)</f>
        <v>1.44822699762417</v>
      </c>
      <c r="F888" s="97"/>
      <c r="G888" s="103" t="n">
        <f aca="false">IF(G$1="P",MAX(0,G$2-$C888),IF(G$1="C",MAX(0,$C888-G$2)))</f>
        <v>0</v>
      </c>
      <c r="H888" s="103" t="n">
        <f aca="false">IF(H$1="P",MAX(0,H$2-$C888),IF(H$1="C",MAX(0,$C888-H$2)))</f>
        <v>4.99</v>
      </c>
      <c r="I888" s="103" t="n">
        <f aca="false">IF(I$1="P",MAX(0,I$2-$C888),IF(I$1="C",MAX(0,$C888-I$2)))</f>
        <v>9.99</v>
      </c>
      <c r="J888" s="103" t="n">
        <f aca="false">IF(J$1="P",MAX(0,J$2-$C888),IF(J$1="C",MAX(0,$C888-J$2)))</f>
        <v>14.99</v>
      </c>
      <c r="K888" s="103" t="n">
        <f aca="false">IF(K$1="P",MAX(0,K$2-$C888),IF(K$1="C",MAX(0,$C888-K$2)))</f>
        <v>19.99</v>
      </c>
      <c r="L888" s="103" t="n">
        <f aca="false">IF(L$1="P",MAX(0,L$2-$C888),IF(L$1="C",MAX(0,$C888-L$2)))</f>
        <v>29.99</v>
      </c>
      <c r="M888" s="103" t="n">
        <f aca="false">IF(M$1="P",MAX(0,M$2-$C888),IF(M$1="C",MAX(0,$C888-M$2)))</f>
        <v>0</v>
      </c>
      <c r="N888" s="103" t="n">
        <f aca="false">IF(N$1="P",MAX(0,N$2-$C888),IF(N$1="C",MAX(0,$C888-N$2)))</f>
        <v>0</v>
      </c>
      <c r="O888" s="103" t="n">
        <f aca="false">IF(O$1="P",MAX(0,O$2-$C888),IF(O$1="C",MAX(0,$C888-O$2)))</f>
        <v>0</v>
      </c>
      <c r="P888" s="103" t="n">
        <f aca="false">IF(P$1="P",MAX(0,P$2-$C888),IF(P$1="C",MAX(0,$C888-P$2)))</f>
        <v>0</v>
      </c>
      <c r="Q888" s="103" t="n">
        <f aca="false">IF(Q$1="P",MAX(0,Q$2-$C888),IF(Q$1="C",MAX(0,$C888-Q$2)))</f>
        <v>0</v>
      </c>
      <c r="R888" s="103" t="n">
        <f aca="false">IF(R$1="P",MAX(0,R$2-$C888),IF(R$1="C",MAX(0,$C888-R$2)))</f>
        <v>0</v>
      </c>
      <c r="S888" s="104" t="n">
        <f aca="false">A888</f>
        <v>42</v>
      </c>
      <c r="T888" s="105" t="n">
        <f aca="false">VLOOKUP($B888,Gas!$B$3:$E$2506,2)</f>
        <v>3.705</v>
      </c>
      <c r="U888" s="46" t="n">
        <f aca="false">C888/T888</f>
        <v>5.40080971659919</v>
      </c>
      <c r="V888" s="99" t="n">
        <f aca="false">VLOOKUP($B888,Gas!$B$3:$E$2506,4)</f>
        <v>0.527284657624853</v>
      </c>
    </row>
    <row r="889" customFormat="false" ht="12.75" hidden="false" customHeight="false" outlineLevel="0" collapsed="false">
      <c r="A889" s="95" t="n">
        <f aca="false">MONTH(B889)+(YEAR(B889)-1998)*12</f>
        <v>42</v>
      </c>
      <c r="B889" s="107" t="n">
        <v>37047</v>
      </c>
      <c r="C889" s="97" t="n">
        <v>21.52</v>
      </c>
      <c r="D889" s="98" t="n">
        <f aca="false">LN(C889/C888)</f>
        <v>0.0727505866979415</v>
      </c>
      <c r="E889" s="106" t="n">
        <f aca="false">STDEV(D880:D889)*SQRT(trade_day)</f>
        <v>1.33168793197012</v>
      </c>
      <c r="F889" s="97"/>
      <c r="G889" s="103" t="n">
        <f aca="false">IF(G$1="P",MAX(0,G$2-$C889),IF(G$1="C",MAX(0,$C889-G$2)))</f>
        <v>0</v>
      </c>
      <c r="H889" s="103" t="n">
        <f aca="false">IF(H$1="P",MAX(0,H$2-$C889),IF(H$1="C",MAX(0,$C889-H$2)))</f>
        <v>3.48</v>
      </c>
      <c r="I889" s="103" t="n">
        <f aca="false">IF(I$1="P",MAX(0,I$2-$C889),IF(I$1="C",MAX(0,$C889-I$2)))</f>
        <v>8.48</v>
      </c>
      <c r="J889" s="103" t="n">
        <f aca="false">IF(J$1="P",MAX(0,J$2-$C889),IF(J$1="C",MAX(0,$C889-J$2)))</f>
        <v>13.48</v>
      </c>
      <c r="K889" s="103" t="n">
        <f aca="false">IF(K$1="P",MAX(0,K$2-$C889),IF(K$1="C",MAX(0,$C889-K$2)))</f>
        <v>18.48</v>
      </c>
      <c r="L889" s="103" t="n">
        <f aca="false">IF(L$1="P",MAX(0,L$2-$C889),IF(L$1="C",MAX(0,$C889-L$2)))</f>
        <v>28.48</v>
      </c>
      <c r="M889" s="103" t="n">
        <f aca="false">IF(M$1="P",MAX(0,M$2-$C889),IF(M$1="C",MAX(0,$C889-M$2)))</f>
        <v>0</v>
      </c>
      <c r="N889" s="103" t="n">
        <f aca="false">IF(N$1="P",MAX(0,N$2-$C889),IF(N$1="C",MAX(0,$C889-N$2)))</f>
        <v>0</v>
      </c>
      <c r="O889" s="103" t="n">
        <f aca="false">IF(O$1="P",MAX(0,O$2-$C889),IF(O$1="C",MAX(0,$C889-O$2)))</f>
        <v>0</v>
      </c>
      <c r="P889" s="103" t="n">
        <f aca="false">IF(P$1="P",MAX(0,P$2-$C889),IF(P$1="C",MAX(0,$C889-P$2)))</f>
        <v>0</v>
      </c>
      <c r="Q889" s="103" t="n">
        <f aca="false">IF(Q$1="P",MAX(0,Q$2-$C889),IF(Q$1="C",MAX(0,$C889-Q$2)))</f>
        <v>0</v>
      </c>
      <c r="R889" s="103" t="n">
        <f aca="false">IF(R$1="P",MAX(0,R$2-$C889),IF(R$1="C",MAX(0,$C889-R$2)))</f>
        <v>0</v>
      </c>
      <c r="S889" s="104" t="n">
        <f aca="false">A889</f>
        <v>42</v>
      </c>
      <c r="T889" s="105" t="n">
        <f aca="false">VLOOKUP($B889,Gas!$B$3:$E$2506,2)</f>
        <v>3.945</v>
      </c>
      <c r="U889" s="46" t="n">
        <f aca="false">C889/T889</f>
        <v>5.45500633713562</v>
      </c>
      <c r="V889" s="99" t="n">
        <f aca="false">VLOOKUP($B889,Gas!$B$3:$E$2506,4)</f>
        <v>0.523200610337103</v>
      </c>
    </row>
    <row r="890" customFormat="false" ht="12.75" hidden="false" customHeight="false" outlineLevel="0" collapsed="false">
      <c r="A890" s="95" t="n">
        <f aca="false">MONTH(B890)+(YEAR(B890)-1998)*12</f>
        <v>42</v>
      </c>
      <c r="B890" s="107" t="n">
        <v>37048</v>
      </c>
      <c r="C890" s="97" t="n">
        <v>23.26</v>
      </c>
      <c r="D890" s="98" t="n">
        <f aca="false">LN(C890/C889)</f>
        <v>0.0777524117969348</v>
      </c>
      <c r="E890" s="106" t="n">
        <f aca="false">STDEV(D881:D890)*SQRT(trade_day)</f>
        <v>1.39049006973429</v>
      </c>
      <c r="F890" s="97"/>
      <c r="G890" s="103" t="n">
        <f aca="false">IF(G$1="P",MAX(0,G$2-$C890),IF(G$1="C",MAX(0,$C890-G$2)))</f>
        <v>0</v>
      </c>
      <c r="H890" s="103" t="n">
        <f aca="false">IF(H$1="P",MAX(0,H$2-$C890),IF(H$1="C",MAX(0,$C890-H$2)))</f>
        <v>1.74</v>
      </c>
      <c r="I890" s="103" t="n">
        <f aca="false">IF(I$1="P",MAX(0,I$2-$C890),IF(I$1="C",MAX(0,$C890-I$2)))</f>
        <v>6.74</v>
      </c>
      <c r="J890" s="103" t="n">
        <f aca="false">IF(J$1="P",MAX(0,J$2-$C890),IF(J$1="C",MAX(0,$C890-J$2)))</f>
        <v>11.74</v>
      </c>
      <c r="K890" s="103" t="n">
        <f aca="false">IF(K$1="P",MAX(0,K$2-$C890),IF(K$1="C",MAX(0,$C890-K$2)))</f>
        <v>16.74</v>
      </c>
      <c r="L890" s="103" t="n">
        <f aca="false">IF(L$1="P",MAX(0,L$2-$C890),IF(L$1="C",MAX(0,$C890-L$2)))</f>
        <v>26.74</v>
      </c>
      <c r="M890" s="103" t="n">
        <f aca="false">IF(M$1="P",MAX(0,M$2-$C890),IF(M$1="C",MAX(0,$C890-M$2)))</f>
        <v>0</v>
      </c>
      <c r="N890" s="103" t="n">
        <f aca="false">IF(N$1="P",MAX(0,N$2-$C890),IF(N$1="C",MAX(0,$C890-N$2)))</f>
        <v>0</v>
      </c>
      <c r="O890" s="103" t="n">
        <f aca="false">IF(O$1="P",MAX(0,O$2-$C890),IF(O$1="C",MAX(0,$C890-O$2)))</f>
        <v>0</v>
      </c>
      <c r="P890" s="103" t="n">
        <f aca="false">IF(P$1="P",MAX(0,P$2-$C890),IF(P$1="C",MAX(0,$C890-P$2)))</f>
        <v>0</v>
      </c>
      <c r="Q890" s="103" t="n">
        <f aca="false">IF(Q$1="P",MAX(0,Q$2-$C890),IF(Q$1="C",MAX(0,$C890-Q$2)))</f>
        <v>0</v>
      </c>
      <c r="R890" s="103" t="n">
        <f aca="false">IF(R$1="P",MAX(0,R$2-$C890),IF(R$1="C",MAX(0,$C890-R$2)))</f>
        <v>0</v>
      </c>
      <c r="S890" s="104" t="n">
        <f aca="false">A890</f>
        <v>42</v>
      </c>
      <c r="T890" s="105" t="n">
        <f aca="false">VLOOKUP($B890,Gas!$B$3:$E$2506,2)</f>
        <v>3.985</v>
      </c>
      <c r="U890" s="46" t="n">
        <f aca="false">C890/T890</f>
        <v>5.83688833124216</v>
      </c>
      <c r="V890" s="99" t="n">
        <f aca="false">VLOOKUP($B890,Gas!$B$3:$E$2506,4)</f>
        <v>0.524639142938985</v>
      </c>
    </row>
    <row r="891" customFormat="false" ht="12.75" hidden="false" customHeight="false" outlineLevel="0" collapsed="false">
      <c r="A891" s="95" t="n">
        <f aca="false">MONTH(B891)+(YEAR(B891)-1998)*12</f>
        <v>42</v>
      </c>
      <c r="B891" s="107" t="n">
        <v>37049</v>
      </c>
      <c r="C891" s="97" t="n">
        <v>27.18</v>
      </c>
      <c r="D891" s="98" t="n">
        <f aca="false">LN(C891/C890)</f>
        <v>0.155746261632479</v>
      </c>
      <c r="E891" s="106" t="n">
        <f aca="false">STDEV(D882:D891)*SQRT(trade_day)</f>
        <v>1.54330926557286</v>
      </c>
      <c r="F891" s="97"/>
      <c r="G891" s="103" t="n">
        <f aca="false">IF(G$1="P",MAX(0,G$2-$C891),IF(G$1="C",MAX(0,$C891-G$2)))</f>
        <v>0</v>
      </c>
      <c r="H891" s="103" t="n">
        <f aca="false">IF(H$1="P",MAX(0,H$2-$C891),IF(H$1="C",MAX(0,$C891-H$2)))</f>
        <v>0</v>
      </c>
      <c r="I891" s="103" t="n">
        <f aca="false">IF(I$1="P",MAX(0,I$2-$C891),IF(I$1="C",MAX(0,$C891-I$2)))</f>
        <v>2.82</v>
      </c>
      <c r="J891" s="103" t="n">
        <f aca="false">IF(J$1="P",MAX(0,J$2-$C891),IF(J$1="C",MAX(0,$C891-J$2)))</f>
        <v>7.82</v>
      </c>
      <c r="K891" s="103" t="n">
        <f aca="false">IF(K$1="P",MAX(0,K$2-$C891),IF(K$1="C",MAX(0,$C891-K$2)))</f>
        <v>12.82</v>
      </c>
      <c r="L891" s="103" t="n">
        <f aca="false">IF(L$1="P",MAX(0,L$2-$C891),IF(L$1="C",MAX(0,$C891-L$2)))</f>
        <v>22.82</v>
      </c>
      <c r="M891" s="103" t="n">
        <f aca="false">IF(M$1="P",MAX(0,M$2-$C891),IF(M$1="C",MAX(0,$C891-M$2)))</f>
        <v>2.18</v>
      </c>
      <c r="N891" s="103" t="n">
        <f aca="false">IF(N$1="P",MAX(0,N$2-$C891),IF(N$1="C",MAX(0,$C891-N$2)))</f>
        <v>0</v>
      </c>
      <c r="O891" s="103" t="n">
        <f aca="false">IF(O$1="P",MAX(0,O$2-$C891),IF(O$1="C",MAX(0,$C891-O$2)))</f>
        <v>0</v>
      </c>
      <c r="P891" s="103" t="n">
        <f aca="false">IF(P$1="P",MAX(0,P$2-$C891),IF(P$1="C",MAX(0,$C891-P$2)))</f>
        <v>0</v>
      </c>
      <c r="Q891" s="103" t="n">
        <f aca="false">IF(Q$1="P",MAX(0,Q$2-$C891),IF(Q$1="C",MAX(0,$C891-Q$2)))</f>
        <v>0</v>
      </c>
      <c r="R891" s="103" t="n">
        <f aca="false">IF(R$1="P",MAX(0,R$2-$C891),IF(R$1="C",MAX(0,$C891-R$2)))</f>
        <v>0</v>
      </c>
      <c r="S891" s="104" t="n">
        <f aca="false">A891</f>
        <v>42</v>
      </c>
      <c r="T891" s="105" t="n">
        <f aca="false">VLOOKUP($B891,Gas!$B$3:$E$2506,2)</f>
        <v>3.75</v>
      </c>
      <c r="U891" s="46" t="n">
        <f aca="false">C891/T891</f>
        <v>7.248</v>
      </c>
      <c r="V891" s="99" t="n">
        <f aca="false">VLOOKUP($B891,Gas!$B$3:$E$2506,4)</f>
        <v>0.654495670750207</v>
      </c>
    </row>
    <row r="892" customFormat="false" ht="12.75" hidden="false" customHeight="false" outlineLevel="0" collapsed="false">
      <c r="A892" s="95" t="n">
        <f aca="false">MONTH(B892)+(YEAR(B892)-1998)*12</f>
        <v>42</v>
      </c>
      <c r="B892" s="107" t="n">
        <v>37050</v>
      </c>
      <c r="C892" s="97" t="n">
        <v>31.44</v>
      </c>
      <c r="D892" s="98" t="n">
        <f aca="false">LN(C892/C891)</f>
        <v>0.145599558838008</v>
      </c>
      <c r="E892" s="106" t="n">
        <f aca="false">STDEV(D883:D892)*SQRT(trade_day)</f>
        <v>1.5977932971076</v>
      </c>
      <c r="F892" s="97"/>
      <c r="G892" s="103" t="n">
        <f aca="false">IF(G$1="P",MAX(0,G$2-$C892),IF(G$1="C",MAX(0,$C892-G$2)))</f>
        <v>0</v>
      </c>
      <c r="H892" s="103" t="n">
        <f aca="false">IF(H$1="P",MAX(0,H$2-$C892),IF(H$1="C",MAX(0,$C892-H$2)))</f>
        <v>0</v>
      </c>
      <c r="I892" s="103" t="n">
        <f aca="false">IF(I$1="P",MAX(0,I$2-$C892),IF(I$1="C",MAX(0,$C892-I$2)))</f>
        <v>0</v>
      </c>
      <c r="J892" s="103" t="n">
        <f aca="false">IF(J$1="P",MAX(0,J$2-$C892),IF(J$1="C",MAX(0,$C892-J$2)))</f>
        <v>3.56</v>
      </c>
      <c r="K892" s="103" t="n">
        <f aca="false">IF(K$1="P",MAX(0,K$2-$C892),IF(K$1="C",MAX(0,$C892-K$2)))</f>
        <v>8.56</v>
      </c>
      <c r="L892" s="103" t="n">
        <f aca="false">IF(L$1="P",MAX(0,L$2-$C892),IF(L$1="C",MAX(0,$C892-L$2)))</f>
        <v>18.56</v>
      </c>
      <c r="M892" s="103" t="n">
        <f aca="false">IF(M$1="P",MAX(0,M$2-$C892),IF(M$1="C",MAX(0,$C892-M$2)))</f>
        <v>6.44</v>
      </c>
      <c r="N892" s="103" t="n">
        <f aca="false">IF(N$1="P",MAX(0,N$2-$C892),IF(N$1="C",MAX(0,$C892-N$2)))</f>
        <v>1.44</v>
      </c>
      <c r="O892" s="103" t="n">
        <f aca="false">IF(O$1="P",MAX(0,O$2-$C892),IF(O$1="C",MAX(0,$C892-O$2)))</f>
        <v>0</v>
      </c>
      <c r="P892" s="103" t="n">
        <f aca="false">IF(P$1="P",MAX(0,P$2-$C892),IF(P$1="C",MAX(0,$C892-P$2)))</f>
        <v>0</v>
      </c>
      <c r="Q892" s="103" t="n">
        <f aca="false">IF(Q$1="P",MAX(0,Q$2-$C892),IF(Q$1="C",MAX(0,$C892-Q$2)))</f>
        <v>0</v>
      </c>
      <c r="R892" s="103" t="n">
        <f aca="false">IF(R$1="P",MAX(0,R$2-$C892),IF(R$1="C",MAX(0,$C892-R$2)))</f>
        <v>0</v>
      </c>
      <c r="S892" s="104" t="n">
        <f aca="false">A892</f>
        <v>42</v>
      </c>
      <c r="T892" s="105" t="n">
        <f aca="false">VLOOKUP($B892,Gas!$B$3:$E$2506,2)</f>
        <v>3.68</v>
      </c>
      <c r="U892" s="46" t="n">
        <f aca="false">C892/T892</f>
        <v>8.54347826086957</v>
      </c>
      <c r="V892" s="99" t="n">
        <f aca="false">VLOOKUP($B892,Gas!$B$3:$E$2506,4)</f>
        <v>0.661588655445463</v>
      </c>
    </row>
    <row r="893" customFormat="false" ht="12.75" hidden="false" customHeight="false" outlineLevel="0" collapsed="false">
      <c r="A893" s="95" t="n">
        <f aca="false">MONTH(B893)+(YEAR(B893)-1998)*12</f>
        <v>42</v>
      </c>
      <c r="B893" s="107" t="n">
        <v>37053</v>
      </c>
      <c r="C893" s="97" t="n">
        <v>42.01</v>
      </c>
      <c r="D893" s="98" t="n">
        <f aca="false">LN(C893/C892)</f>
        <v>0.289826717620285</v>
      </c>
      <c r="E893" s="106" t="n">
        <f aca="false">STDEV(D884:D893)*SQRT(trade_day)</f>
        <v>2.01493761051738</v>
      </c>
      <c r="F893" s="97"/>
      <c r="G893" s="103" t="n">
        <f aca="false">IF(G$1="P",MAX(0,G$2-$C893),IF(G$1="C",MAX(0,$C893-G$2)))</f>
        <v>0</v>
      </c>
      <c r="H893" s="103" t="n">
        <f aca="false">IF(H$1="P",MAX(0,H$2-$C893),IF(H$1="C",MAX(0,$C893-H$2)))</f>
        <v>0</v>
      </c>
      <c r="I893" s="103" t="n">
        <f aca="false">IF(I$1="P",MAX(0,I$2-$C893),IF(I$1="C",MAX(0,$C893-I$2)))</f>
        <v>0</v>
      </c>
      <c r="J893" s="103" t="n">
        <f aca="false">IF(J$1="P",MAX(0,J$2-$C893),IF(J$1="C",MAX(0,$C893-J$2)))</f>
        <v>0</v>
      </c>
      <c r="K893" s="103" t="n">
        <f aca="false">IF(K$1="P",MAX(0,K$2-$C893),IF(K$1="C",MAX(0,$C893-K$2)))</f>
        <v>0</v>
      </c>
      <c r="L893" s="103" t="n">
        <f aca="false">IF(L$1="P",MAX(0,L$2-$C893),IF(L$1="C",MAX(0,$C893-L$2)))</f>
        <v>7.99</v>
      </c>
      <c r="M893" s="103" t="n">
        <f aca="false">IF(M$1="P",MAX(0,M$2-$C893),IF(M$1="C",MAX(0,$C893-M$2)))</f>
        <v>17.01</v>
      </c>
      <c r="N893" s="103" t="n">
        <f aca="false">IF(N$1="P",MAX(0,N$2-$C893),IF(N$1="C",MAX(0,$C893-N$2)))</f>
        <v>12.01</v>
      </c>
      <c r="O893" s="103" t="n">
        <f aca="false">IF(O$1="P",MAX(0,O$2-$C893),IF(O$1="C",MAX(0,$C893-O$2)))</f>
        <v>7.01</v>
      </c>
      <c r="P893" s="103" t="n">
        <f aca="false">IF(P$1="P",MAX(0,P$2-$C893),IF(P$1="C",MAX(0,$C893-P$2)))</f>
        <v>2.01</v>
      </c>
      <c r="Q893" s="103" t="n">
        <f aca="false">IF(Q$1="P",MAX(0,Q$2-$C893),IF(Q$1="C",MAX(0,$C893-Q$2)))</f>
        <v>0</v>
      </c>
      <c r="R893" s="103" t="n">
        <f aca="false">IF(R$1="P",MAX(0,R$2-$C893),IF(R$1="C",MAX(0,$C893-R$2)))</f>
        <v>0</v>
      </c>
      <c r="S893" s="104" t="n">
        <f aca="false">A893</f>
        <v>42</v>
      </c>
      <c r="T893" s="105" t="n">
        <f aca="false">VLOOKUP($B893,Gas!$B$3:$E$2506,2)</f>
        <v>3.625</v>
      </c>
      <c r="U893" s="46" t="n">
        <f aca="false">C893/T893</f>
        <v>11.5889655172414</v>
      </c>
      <c r="V893" s="99" t="n">
        <f aca="false">VLOOKUP($B893,Gas!$B$3:$E$2506,4)</f>
        <v>0.57952475127311</v>
      </c>
    </row>
    <row r="894" customFormat="false" ht="12.75" hidden="false" customHeight="false" outlineLevel="0" collapsed="false">
      <c r="A894" s="95" t="n">
        <f aca="false">MONTH(B894)+(YEAR(B894)-1998)*12</f>
        <v>42</v>
      </c>
      <c r="B894" s="107" t="n">
        <v>37054</v>
      </c>
      <c r="C894" s="97" t="n">
        <v>52.92</v>
      </c>
      <c r="D894" s="98" t="n">
        <f aca="false">LN(C894/C893)</f>
        <v>0.230873654065464</v>
      </c>
      <c r="E894" s="106" t="n">
        <f aca="false">STDEV(D885:D894)*SQRT(trade_day)</f>
        <v>2.14795628431786</v>
      </c>
      <c r="F894" s="97"/>
      <c r="G894" s="103" t="n">
        <f aca="false">IF(G$1="P",MAX(0,G$2-$C894),IF(G$1="C",MAX(0,$C894-G$2)))</f>
        <v>0</v>
      </c>
      <c r="H894" s="103" t="n">
        <f aca="false">IF(H$1="P",MAX(0,H$2-$C894),IF(H$1="C",MAX(0,$C894-H$2)))</f>
        <v>0</v>
      </c>
      <c r="I894" s="103" t="n">
        <f aca="false">IF(I$1="P",MAX(0,I$2-$C894),IF(I$1="C",MAX(0,$C894-I$2)))</f>
        <v>0</v>
      </c>
      <c r="J894" s="103" t="n">
        <f aca="false">IF(J$1="P",MAX(0,J$2-$C894),IF(J$1="C",MAX(0,$C894-J$2)))</f>
        <v>0</v>
      </c>
      <c r="K894" s="103" t="n">
        <f aca="false">IF(K$1="P",MAX(0,K$2-$C894),IF(K$1="C",MAX(0,$C894-K$2)))</f>
        <v>0</v>
      </c>
      <c r="L894" s="103" t="n">
        <f aca="false">IF(L$1="P",MAX(0,L$2-$C894),IF(L$1="C",MAX(0,$C894-L$2)))</f>
        <v>0</v>
      </c>
      <c r="M894" s="103" t="n">
        <f aca="false">IF(M$1="P",MAX(0,M$2-$C894),IF(M$1="C",MAX(0,$C894-M$2)))</f>
        <v>27.92</v>
      </c>
      <c r="N894" s="103" t="n">
        <f aca="false">IF(N$1="P",MAX(0,N$2-$C894),IF(N$1="C",MAX(0,$C894-N$2)))</f>
        <v>22.92</v>
      </c>
      <c r="O894" s="103" t="n">
        <f aca="false">IF(O$1="P",MAX(0,O$2-$C894),IF(O$1="C",MAX(0,$C894-O$2)))</f>
        <v>17.92</v>
      </c>
      <c r="P894" s="103" t="n">
        <f aca="false">IF(P$1="P",MAX(0,P$2-$C894),IF(P$1="C",MAX(0,$C894-P$2)))</f>
        <v>12.92</v>
      </c>
      <c r="Q894" s="103" t="n">
        <f aca="false">IF(Q$1="P",MAX(0,Q$2-$C894),IF(Q$1="C",MAX(0,$C894-Q$2)))</f>
        <v>2.92</v>
      </c>
      <c r="R894" s="103" t="n">
        <f aca="false">IF(R$1="P",MAX(0,R$2-$C894),IF(R$1="C",MAX(0,$C894-R$2)))</f>
        <v>0</v>
      </c>
      <c r="S894" s="104" t="n">
        <f aca="false">A894</f>
        <v>42</v>
      </c>
      <c r="T894" s="105" t="n">
        <f aca="false">VLOOKUP($B894,Gas!$B$3:$E$2506,2)</f>
        <v>3.86</v>
      </c>
      <c r="U894" s="46" t="n">
        <f aca="false">C894/T894</f>
        <v>13.7098445595855</v>
      </c>
      <c r="V894" s="99" t="n">
        <f aca="false">VLOOKUP($B894,Gas!$B$3:$E$2506,4)</f>
        <v>0.700371100151545</v>
      </c>
    </row>
    <row r="895" customFormat="false" ht="12.75" hidden="false" customHeight="false" outlineLevel="0" collapsed="false">
      <c r="A895" s="95" t="n">
        <f aca="false">MONTH(B895)+(YEAR(B895)-1998)*12</f>
        <v>42</v>
      </c>
      <c r="B895" s="107" t="n">
        <v>37055</v>
      </c>
      <c r="C895" s="97" t="n">
        <v>62.46</v>
      </c>
      <c r="D895" s="98" t="n">
        <f aca="false">LN(C895/C894)</f>
        <v>0.165745012608177</v>
      </c>
      <c r="E895" s="106" t="n">
        <f aca="false">STDEV(D886:D895)*SQRT(trade_day)</f>
        <v>1.61375788166683</v>
      </c>
      <c r="F895" s="97"/>
      <c r="G895" s="103" t="n">
        <f aca="false">IF(G$1="P",MAX(0,G$2-$C895),IF(G$1="C",MAX(0,$C895-G$2)))</f>
        <v>0</v>
      </c>
      <c r="H895" s="103" t="n">
        <f aca="false">IF(H$1="P",MAX(0,H$2-$C895),IF(H$1="C",MAX(0,$C895-H$2)))</f>
        <v>0</v>
      </c>
      <c r="I895" s="103" t="n">
        <f aca="false">IF(I$1="P",MAX(0,I$2-$C895),IF(I$1="C",MAX(0,$C895-I$2)))</f>
        <v>0</v>
      </c>
      <c r="J895" s="103" t="n">
        <f aca="false">IF(J$1="P",MAX(0,J$2-$C895),IF(J$1="C",MAX(0,$C895-J$2)))</f>
        <v>0</v>
      </c>
      <c r="K895" s="103" t="n">
        <f aca="false">IF(K$1="P",MAX(0,K$2-$C895),IF(K$1="C",MAX(0,$C895-K$2)))</f>
        <v>0</v>
      </c>
      <c r="L895" s="103" t="n">
        <f aca="false">IF(L$1="P",MAX(0,L$2-$C895),IF(L$1="C",MAX(0,$C895-L$2)))</f>
        <v>0</v>
      </c>
      <c r="M895" s="103" t="n">
        <f aca="false">IF(M$1="P",MAX(0,M$2-$C895),IF(M$1="C",MAX(0,$C895-M$2)))</f>
        <v>37.46</v>
      </c>
      <c r="N895" s="103" t="n">
        <f aca="false">IF(N$1="P",MAX(0,N$2-$C895),IF(N$1="C",MAX(0,$C895-N$2)))</f>
        <v>32.46</v>
      </c>
      <c r="O895" s="103" t="n">
        <f aca="false">IF(O$1="P",MAX(0,O$2-$C895),IF(O$1="C",MAX(0,$C895-O$2)))</f>
        <v>27.46</v>
      </c>
      <c r="P895" s="103" t="n">
        <f aca="false">IF(P$1="P",MAX(0,P$2-$C895),IF(P$1="C",MAX(0,$C895-P$2)))</f>
        <v>22.46</v>
      </c>
      <c r="Q895" s="103" t="n">
        <f aca="false">IF(Q$1="P",MAX(0,Q$2-$C895),IF(Q$1="C",MAX(0,$C895-Q$2)))</f>
        <v>12.46</v>
      </c>
      <c r="R895" s="103" t="n">
        <f aca="false">IF(R$1="P",MAX(0,R$2-$C895),IF(R$1="C",MAX(0,$C895-R$2)))</f>
        <v>0</v>
      </c>
      <c r="S895" s="104" t="n">
        <f aca="false">A895</f>
        <v>42</v>
      </c>
      <c r="T895" s="105" t="n">
        <f aca="false">VLOOKUP($B895,Gas!$B$3:$E$2506,2)</f>
        <v>3.995</v>
      </c>
      <c r="U895" s="46" t="n">
        <f aca="false">C895/T895</f>
        <v>15.6345431789737</v>
      </c>
      <c r="V895" s="99" t="n">
        <f aca="false">VLOOKUP($B895,Gas!$B$3:$E$2506,4)</f>
        <v>0.722651703205844</v>
      </c>
    </row>
    <row r="896" customFormat="false" ht="12.75" hidden="false" customHeight="false" outlineLevel="0" collapsed="false">
      <c r="A896" s="95" t="n">
        <f aca="false">MONTH(B896)+(YEAR(B896)-1998)*12</f>
        <v>42</v>
      </c>
      <c r="B896" s="107" t="n">
        <v>37056</v>
      </c>
      <c r="C896" s="97" t="n">
        <v>54.56</v>
      </c>
      <c r="D896" s="98" t="n">
        <f aca="false">LN(C896/C895)</f>
        <v>-0.135225338319726</v>
      </c>
      <c r="E896" s="106" t="n">
        <f aca="false">STDEV(D887:D896)*SQRT(trade_day)</f>
        <v>1.83981670815779</v>
      </c>
      <c r="F896" s="97"/>
      <c r="G896" s="103" t="n">
        <f aca="false">IF(G$1="P",MAX(0,G$2-$C896),IF(G$1="C",MAX(0,$C896-G$2)))</f>
        <v>0</v>
      </c>
      <c r="H896" s="103" t="n">
        <f aca="false">IF(H$1="P",MAX(0,H$2-$C896),IF(H$1="C",MAX(0,$C896-H$2)))</f>
        <v>0</v>
      </c>
      <c r="I896" s="103" t="n">
        <f aca="false">IF(I$1="P",MAX(0,I$2-$C896),IF(I$1="C",MAX(0,$C896-I$2)))</f>
        <v>0</v>
      </c>
      <c r="J896" s="103" t="n">
        <f aca="false">IF(J$1="P",MAX(0,J$2-$C896),IF(J$1="C",MAX(0,$C896-J$2)))</f>
        <v>0</v>
      </c>
      <c r="K896" s="103" t="n">
        <f aca="false">IF(K$1="P",MAX(0,K$2-$C896),IF(K$1="C",MAX(0,$C896-K$2)))</f>
        <v>0</v>
      </c>
      <c r="L896" s="103" t="n">
        <f aca="false">IF(L$1="P",MAX(0,L$2-$C896),IF(L$1="C",MAX(0,$C896-L$2)))</f>
        <v>0</v>
      </c>
      <c r="M896" s="103" t="n">
        <f aca="false">IF(M$1="P",MAX(0,M$2-$C896),IF(M$1="C",MAX(0,$C896-M$2)))</f>
        <v>29.56</v>
      </c>
      <c r="N896" s="103" t="n">
        <f aca="false">IF(N$1="P",MAX(0,N$2-$C896),IF(N$1="C",MAX(0,$C896-N$2)))</f>
        <v>24.56</v>
      </c>
      <c r="O896" s="103" t="n">
        <f aca="false">IF(O$1="P",MAX(0,O$2-$C896),IF(O$1="C",MAX(0,$C896-O$2)))</f>
        <v>19.56</v>
      </c>
      <c r="P896" s="103" t="n">
        <f aca="false">IF(P$1="P",MAX(0,P$2-$C896),IF(P$1="C",MAX(0,$C896-P$2)))</f>
        <v>14.56</v>
      </c>
      <c r="Q896" s="103" t="n">
        <f aca="false">IF(Q$1="P",MAX(0,Q$2-$C896),IF(Q$1="C",MAX(0,$C896-Q$2)))</f>
        <v>4.56</v>
      </c>
      <c r="R896" s="103" t="n">
        <f aca="false">IF(R$1="P",MAX(0,R$2-$C896),IF(R$1="C",MAX(0,$C896-R$2)))</f>
        <v>0</v>
      </c>
      <c r="S896" s="104" t="n">
        <f aca="false">A896</f>
        <v>42</v>
      </c>
      <c r="T896" s="105" t="n">
        <f aca="false">VLOOKUP($B896,Gas!$B$3:$E$2506,2)</f>
        <v>4.135</v>
      </c>
      <c r="U896" s="46" t="n">
        <f aca="false">C896/T896</f>
        <v>13.1946795646917</v>
      </c>
      <c r="V896" s="99" t="n">
        <f aca="false">VLOOKUP($B896,Gas!$B$3:$E$2506,4)</f>
        <v>0.737884890117913</v>
      </c>
    </row>
    <row r="897" customFormat="false" ht="12.75" hidden="false" customHeight="false" outlineLevel="0" collapsed="false">
      <c r="A897" s="95" t="n">
        <f aca="false">MONTH(B897)+(YEAR(B897)-1998)*12</f>
        <v>42</v>
      </c>
      <c r="B897" s="107" t="n">
        <v>37057</v>
      </c>
      <c r="C897" s="97" t="n">
        <v>44.46</v>
      </c>
      <c r="D897" s="98" t="n">
        <f aca="false">LN(C897/C896)</f>
        <v>-0.204711104999156</v>
      </c>
      <c r="E897" s="106" t="n">
        <f aca="false">STDEV(D888:D897)*SQRT(trade_day)</f>
        <v>2.42435742147499</v>
      </c>
      <c r="F897" s="97"/>
      <c r="G897" s="103" t="n">
        <f aca="false">IF(G$1="P",MAX(0,G$2-$C897),IF(G$1="C",MAX(0,$C897-G$2)))</f>
        <v>0</v>
      </c>
      <c r="H897" s="103" t="n">
        <f aca="false">IF(H$1="P",MAX(0,H$2-$C897),IF(H$1="C",MAX(0,$C897-H$2)))</f>
        <v>0</v>
      </c>
      <c r="I897" s="103" t="n">
        <f aca="false">IF(I$1="P",MAX(0,I$2-$C897),IF(I$1="C",MAX(0,$C897-I$2)))</f>
        <v>0</v>
      </c>
      <c r="J897" s="103" t="n">
        <f aca="false">IF(J$1="P",MAX(0,J$2-$C897),IF(J$1="C",MAX(0,$C897-J$2)))</f>
        <v>0</v>
      </c>
      <c r="K897" s="103" t="n">
        <f aca="false">IF(K$1="P",MAX(0,K$2-$C897),IF(K$1="C",MAX(0,$C897-K$2)))</f>
        <v>0</v>
      </c>
      <c r="L897" s="103" t="n">
        <f aca="false">IF(L$1="P",MAX(0,L$2-$C897),IF(L$1="C",MAX(0,$C897-L$2)))</f>
        <v>5.54</v>
      </c>
      <c r="M897" s="103" t="n">
        <f aca="false">IF(M$1="P",MAX(0,M$2-$C897),IF(M$1="C",MAX(0,$C897-M$2)))</f>
        <v>19.46</v>
      </c>
      <c r="N897" s="103" t="n">
        <f aca="false">IF(N$1="P",MAX(0,N$2-$C897),IF(N$1="C",MAX(0,$C897-N$2)))</f>
        <v>14.46</v>
      </c>
      <c r="O897" s="103" t="n">
        <f aca="false">IF(O$1="P",MAX(0,O$2-$C897),IF(O$1="C",MAX(0,$C897-O$2)))</f>
        <v>9.46</v>
      </c>
      <c r="P897" s="103" t="n">
        <f aca="false">IF(P$1="P",MAX(0,P$2-$C897),IF(P$1="C",MAX(0,$C897-P$2)))</f>
        <v>4.46</v>
      </c>
      <c r="Q897" s="103" t="n">
        <f aca="false">IF(Q$1="P",MAX(0,Q$2-$C897),IF(Q$1="C",MAX(0,$C897-Q$2)))</f>
        <v>0</v>
      </c>
      <c r="R897" s="103" t="n">
        <f aca="false">IF(R$1="P",MAX(0,R$2-$C897),IF(R$1="C",MAX(0,$C897-R$2)))</f>
        <v>0</v>
      </c>
      <c r="S897" s="104" t="n">
        <f aca="false">A897</f>
        <v>42</v>
      </c>
      <c r="T897" s="105" t="n">
        <f aca="false">VLOOKUP($B897,Gas!$B$3:$E$2506,2)</f>
        <v>3.94</v>
      </c>
      <c r="U897" s="46" t="n">
        <f aca="false">C897/T897</f>
        <v>11.2842639593909</v>
      </c>
      <c r="V897" s="99" t="n">
        <f aca="false">VLOOKUP($B897,Gas!$B$3:$E$2506,4)</f>
        <v>0.726796223532498</v>
      </c>
    </row>
    <row r="898" customFormat="false" ht="12.75" hidden="false" customHeight="false" outlineLevel="0" collapsed="false">
      <c r="A898" s="95" t="n">
        <f aca="false">MONTH(B898)+(YEAR(B898)-1998)*12</f>
        <v>42</v>
      </c>
      <c r="B898" s="107" t="n">
        <v>37060</v>
      </c>
      <c r="C898" s="97" t="n">
        <v>44.23</v>
      </c>
      <c r="D898" s="98" t="n">
        <f aca="false">LN(C898/C897)</f>
        <v>-0.00518661665581523</v>
      </c>
      <c r="E898" s="106" t="n">
        <f aca="false">STDEV(D889:D898)*SQRT(trade_day)</f>
        <v>2.46573843974263</v>
      </c>
      <c r="F898" s="97"/>
      <c r="G898" s="103" t="n">
        <f aca="false">IF(G$1="P",MAX(0,G$2-$C898),IF(G$1="C",MAX(0,$C898-G$2)))</f>
        <v>0</v>
      </c>
      <c r="H898" s="103" t="n">
        <f aca="false">IF(H$1="P",MAX(0,H$2-$C898),IF(H$1="C",MAX(0,$C898-H$2)))</f>
        <v>0</v>
      </c>
      <c r="I898" s="103" t="n">
        <f aca="false">IF(I$1="P",MAX(0,I$2-$C898),IF(I$1="C",MAX(0,$C898-I$2)))</f>
        <v>0</v>
      </c>
      <c r="J898" s="103" t="n">
        <f aca="false">IF(J$1="P",MAX(0,J$2-$C898),IF(J$1="C",MAX(0,$C898-J$2)))</f>
        <v>0</v>
      </c>
      <c r="K898" s="103" t="n">
        <f aca="false">IF(K$1="P",MAX(0,K$2-$C898),IF(K$1="C",MAX(0,$C898-K$2)))</f>
        <v>0</v>
      </c>
      <c r="L898" s="103" t="n">
        <f aca="false">IF(L$1="P",MAX(0,L$2-$C898),IF(L$1="C",MAX(0,$C898-L$2)))</f>
        <v>5.77</v>
      </c>
      <c r="M898" s="103" t="n">
        <f aca="false">IF(M$1="P",MAX(0,M$2-$C898),IF(M$1="C",MAX(0,$C898-M$2)))</f>
        <v>19.23</v>
      </c>
      <c r="N898" s="103" t="n">
        <f aca="false">IF(N$1="P",MAX(0,N$2-$C898),IF(N$1="C",MAX(0,$C898-N$2)))</f>
        <v>14.23</v>
      </c>
      <c r="O898" s="103" t="n">
        <f aca="false">IF(O$1="P",MAX(0,O$2-$C898),IF(O$1="C",MAX(0,$C898-O$2)))</f>
        <v>9.23</v>
      </c>
      <c r="P898" s="103" t="n">
        <f aca="false">IF(P$1="P",MAX(0,P$2-$C898),IF(P$1="C",MAX(0,$C898-P$2)))</f>
        <v>4.23</v>
      </c>
      <c r="Q898" s="103" t="n">
        <f aca="false">IF(Q$1="P",MAX(0,Q$2-$C898),IF(Q$1="C",MAX(0,$C898-Q$2)))</f>
        <v>0</v>
      </c>
      <c r="R898" s="103" t="n">
        <f aca="false">IF(R$1="P",MAX(0,R$2-$C898),IF(R$1="C",MAX(0,$C898-R$2)))</f>
        <v>0</v>
      </c>
      <c r="S898" s="104" t="n">
        <f aca="false">A898</f>
        <v>42</v>
      </c>
      <c r="T898" s="105" t="n">
        <f aca="false">VLOOKUP($B898,Gas!$B$3:$E$2506,2)</f>
        <v>3.87</v>
      </c>
      <c r="U898" s="46" t="n">
        <f aca="false">C898/T898</f>
        <v>11.4289405684755</v>
      </c>
      <c r="V898" s="99" t="n">
        <f aca="false">VLOOKUP($B898,Gas!$B$3:$E$2506,4)</f>
        <v>0.602194818518311</v>
      </c>
    </row>
    <row r="899" customFormat="false" ht="12.75" hidden="false" customHeight="false" outlineLevel="0" collapsed="false">
      <c r="A899" s="95" t="n">
        <f aca="false">MONTH(B899)+(YEAR(B899)-1998)*12</f>
        <v>42</v>
      </c>
      <c r="B899" s="107" t="n">
        <v>37061</v>
      </c>
      <c r="C899" s="97" t="n">
        <v>51.53</v>
      </c>
      <c r="D899" s="98" t="n">
        <f aca="false">LN(C899/C898)</f>
        <v>0.152760870459898</v>
      </c>
      <c r="E899" s="106" t="n">
        <f aca="false">STDEV(D890:D899)*SQRT(trade_day)</f>
        <v>2.49213139141581</v>
      </c>
      <c r="F899" s="97"/>
      <c r="G899" s="103" t="n">
        <f aca="false">IF(G$1="P",MAX(0,G$2-$C899),IF(G$1="C",MAX(0,$C899-G$2)))</f>
        <v>0</v>
      </c>
      <c r="H899" s="103" t="n">
        <f aca="false">IF(H$1="P",MAX(0,H$2-$C899),IF(H$1="C",MAX(0,$C899-H$2)))</f>
        <v>0</v>
      </c>
      <c r="I899" s="103" t="n">
        <f aca="false">IF(I$1="P",MAX(0,I$2-$C899),IF(I$1="C",MAX(0,$C899-I$2)))</f>
        <v>0</v>
      </c>
      <c r="J899" s="103" t="n">
        <f aca="false">IF(J$1="P",MAX(0,J$2-$C899),IF(J$1="C",MAX(0,$C899-J$2)))</f>
        <v>0</v>
      </c>
      <c r="K899" s="103" t="n">
        <f aca="false">IF(K$1="P",MAX(0,K$2-$C899),IF(K$1="C",MAX(0,$C899-K$2)))</f>
        <v>0</v>
      </c>
      <c r="L899" s="103" t="n">
        <f aca="false">IF(L$1="P",MAX(0,L$2-$C899),IF(L$1="C",MAX(0,$C899-L$2)))</f>
        <v>0</v>
      </c>
      <c r="M899" s="103" t="n">
        <f aca="false">IF(M$1="P",MAX(0,M$2-$C899),IF(M$1="C",MAX(0,$C899-M$2)))</f>
        <v>26.53</v>
      </c>
      <c r="N899" s="103" t="n">
        <f aca="false">IF(N$1="P",MAX(0,N$2-$C899),IF(N$1="C",MAX(0,$C899-N$2)))</f>
        <v>21.53</v>
      </c>
      <c r="O899" s="103" t="n">
        <f aca="false">IF(O$1="P",MAX(0,O$2-$C899),IF(O$1="C",MAX(0,$C899-O$2)))</f>
        <v>16.53</v>
      </c>
      <c r="P899" s="103" t="n">
        <f aca="false">IF(P$1="P",MAX(0,P$2-$C899),IF(P$1="C",MAX(0,$C899-P$2)))</f>
        <v>11.53</v>
      </c>
      <c r="Q899" s="103" t="n">
        <f aca="false">IF(Q$1="P",MAX(0,Q$2-$C899),IF(Q$1="C",MAX(0,$C899-Q$2)))</f>
        <v>1.53</v>
      </c>
      <c r="R899" s="103" t="n">
        <f aca="false">IF(R$1="P",MAX(0,R$2-$C899),IF(R$1="C",MAX(0,$C899-R$2)))</f>
        <v>0</v>
      </c>
      <c r="S899" s="104" t="n">
        <f aca="false">A899</f>
        <v>42</v>
      </c>
      <c r="T899" s="105" t="n">
        <f aca="false">VLOOKUP($B899,Gas!$B$3:$E$2506,2)</f>
        <v>3.895</v>
      </c>
      <c r="U899" s="46" t="n">
        <f aca="false">C899/T899</f>
        <v>13.2297817715019</v>
      </c>
      <c r="V899" s="99" t="n">
        <f aca="false">VLOOKUP($B899,Gas!$B$3:$E$2506,4)</f>
        <v>0.586916975827647</v>
      </c>
    </row>
    <row r="900" customFormat="false" ht="12.75" hidden="false" customHeight="false" outlineLevel="0" collapsed="false">
      <c r="A900" s="95" t="n">
        <f aca="false">MONTH(B900)+(YEAR(B900)-1998)*12</f>
        <v>42</v>
      </c>
      <c r="B900" s="107" t="n">
        <v>37062</v>
      </c>
      <c r="C900" s="97" t="n">
        <v>39.55</v>
      </c>
      <c r="D900" s="98" t="n">
        <f aca="false">LN(C900/C899)</f>
        <v>-0.26459846812647</v>
      </c>
      <c r="E900" s="106" t="n">
        <f aca="false">STDEV(D891:D900)*SQRT(trade_day)</f>
        <v>3.05331907141646</v>
      </c>
      <c r="F900" s="97"/>
      <c r="G900" s="103" t="n">
        <f aca="false">IF(G$1="P",MAX(0,G$2-$C900),IF(G$1="C",MAX(0,$C900-G$2)))</f>
        <v>0</v>
      </c>
      <c r="H900" s="103" t="n">
        <f aca="false">IF(H$1="P",MAX(0,H$2-$C900),IF(H$1="C",MAX(0,$C900-H$2)))</f>
        <v>0</v>
      </c>
      <c r="I900" s="103" t="n">
        <f aca="false">IF(I$1="P",MAX(0,I$2-$C900),IF(I$1="C",MAX(0,$C900-I$2)))</f>
        <v>0</v>
      </c>
      <c r="J900" s="103" t="n">
        <f aca="false">IF(J$1="P",MAX(0,J$2-$C900),IF(J$1="C",MAX(0,$C900-J$2)))</f>
        <v>0</v>
      </c>
      <c r="K900" s="103" t="n">
        <f aca="false">IF(K$1="P",MAX(0,K$2-$C900),IF(K$1="C",MAX(0,$C900-K$2)))</f>
        <v>0.450000000000003</v>
      </c>
      <c r="L900" s="103" t="n">
        <f aca="false">IF(L$1="P",MAX(0,L$2-$C900),IF(L$1="C",MAX(0,$C900-L$2)))</f>
        <v>10.45</v>
      </c>
      <c r="M900" s="103" t="n">
        <f aca="false">IF(M$1="P",MAX(0,M$2-$C900),IF(M$1="C",MAX(0,$C900-M$2)))</f>
        <v>14.55</v>
      </c>
      <c r="N900" s="103" t="n">
        <f aca="false">IF(N$1="P",MAX(0,N$2-$C900),IF(N$1="C",MAX(0,$C900-N$2)))</f>
        <v>9.55</v>
      </c>
      <c r="O900" s="103" t="n">
        <f aca="false">IF(O$1="P",MAX(0,O$2-$C900),IF(O$1="C",MAX(0,$C900-O$2)))</f>
        <v>4.55</v>
      </c>
      <c r="P900" s="103" t="n">
        <f aca="false">IF(P$1="P",MAX(0,P$2-$C900),IF(P$1="C",MAX(0,$C900-P$2)))</f>
        <v>0</v>
      </c>
      <c r="Q900" s="103" t="n">
        <f aca="false">IF(Q$1="P",MAX(0,Q$2-$C900),IF(Q$1="C",MAX(0,$C900-Q$2)))</f>
        <v>0</v>
      </c>
      <c r="R900" s="103" t="n">
        <f aca="false">IF(R$1="P",MAX(0,R$2-$C900),IF(R$1="C",MAX(0,$C900-R$2)))</f>
        <v>0</v>
      </c>
      <c r="S900" s="104" t="n">
        <f aca="false">A900</f>
        <v>42</v>
      </c>
      <c r="T900" s="105" t="n">
        <f aca="false">VLOOKUP($B900,Gas!$B$3:$E$2506,2)</f>
        <v>3.935</v>
      </c>
      <c r="U900" s="46" t="n">
        <f aca="false">C900/T900</f>
        <v>10.0508259212198</v>
      </c>
      <c r="V900" s="99" t="n">
        <f aca="false">VLOOKUP($B900,Gas!$B$3:$E$2506,4)</f>
        <v>0.585088266991982</v>
      </c>
    </row>
    <row r="901" customFormat="false" ht="12.75" hidden="false" customHeight="false" outlineLevel="0" collapsed="false">
      <c r="A901" s="95" t="n">
        <f aca="false">MONTH(B901)+(YEAR(B901)-1998)*12</f>
        <v>42</v>
      </c>
      <c r="B901" s="107" t="n">
        <v>37063</v>
      </c>
      <c r="C901" s="97" t="n">
        <v>25.17</v>
      </c>
      <c r="D901" s="98" t="n">
        <f aca="false">LN(C901/C900)</f>
        <v>-0.451912885066438</v>
      </c>
      <c r="E901" s="106" t="n">
        <f aca="false">STDEV(D892:D901)*SQRT(trade_day)</f>
        <v>3.88435417894205</v>
      </c>
      <c r="F901" s="97"/>
      <c r="G901" s="103" t="n">
        <f aca="false">IF(G$1="P",MAX(0,G$2-$C901),IF(G$1="C",MAX(0,$C901-G$2)))</f>
        <v>0</v>
      </c>
      <c r="H901" s="103" t="n">
        <f aca="false">IF(H$1="P",MAX(0,H$2-$C901),IF(H$1="C",MAX(0,$C901-H$2)))</f>
        <v>0</v>
      </c>
      <c r="I901" s="103" t="n">
        <f aca="false">IF(I$1="P",MAX(0,I$2-$C901),IF(I$1="C",MAX(0,$C901-I$2)))</f>
        <v>4.83</v>
      </c>
      <c r="J901" s="103" t="n">
        <f aca="false">IF(J$1="P",MAX(0,J$2-$C901),IF(J$1="C",MAX(0,$C901-J$2)))</f>
        <v>9.83</v>
      </c>
      <c r="K901" s="103" t="n">
        <f aca="false">IF(K$1="P",MAX(0,K$2-$C901),IF(K$1="C",MAX(0,$C901-K$2)))</f>
        <v>14.83</v>
      </c>
      <c r="L901" s="103" t="n">
        <f aca="false">IF(L$1="P",MAX(0,L$2-$C901),IF(L$1="C",MAX(0,$C901-L$2)))</f>
        <v>24.83</v>
      </c>
      <c r="M901" s="103" t="n">
        <f aca="false">IF(M$1="P",MAX(0,M$2-$C901),IF(M$1="C",MAX(0,$C901-M$2)))</f>
        <v>0.170000000000002</v>
      </c>
      <c r="N901" s="103" t="n">
        <f aca="false">IF(N$1="P",MAX(0,N$2-$C901),IF(N$1="C",MAX(0,$C901-N$2)))</f>
        <v>0</v>
      </c>
      <c r="O901" s="103" t="n">
        <f aca="false">IF(O$1="P",MAX(0,O$2-$C901),IF(O$1="C",MAX(0,$C901-O$2)))</f>
        <v>0</v>
      </c>
      <c r="P901" s="103" t="n">
        <f aca="false">IF(P$1="P",MAX(0,P$2-$C901),IF(P$1="C",MAX(0,$C901-P$2)))</f>
        <v>0</v>
      </c>
      <c r="Q901" s="103" t="n">
        <f aca="false">IF(Q$1="P",MAX(0,Q$2-$C901),IF(Q$1="C",MAX(0,$C901-Q$2)))</f>
        <v>0</v>
      </c>
      <c r="R901" s="103" t="n">
        <f aca="false">IF(R$1="P",MAX(0,R$2-$C901),IF(R$1="C",MAX(0,$C901-R$2)))</f>
        <v>0</v>
      </c>
      <c r="S901" s="104" t="n">
        <f aca="false">A901</f>
        <v>42</v>
      </c>
      <c r="T901" s="105" t="n">
        <f aca="false">VLOOKUP($B901,Gas!$B$3:$E$2506,2)</f>
        <v>3.82</v>
      </c>
      <c r="U901" s="46" t="n">
        <f aca="false">C901/T901</f>
        <v>6.5890052356021</v>
      </c>
      <c r="V901" s="99" t="n">
        <f aca="false">VLOOKUP($B901,Gas!$B$3:$E$2506,4)</f>
        <v>0.627837566721865</v>
      </c>
    </row>
    <row r="902" customFormat="false" ht="12.75" hidden="false" customHeight="false" outlineLevel="0" collapsed="false">
      <c r="A902" s="95" t="n">
        <f aca="false">MONTH(B902)+(YEAR(B902)-1998)*12</f>
        <v>42</v>
      </c>
      <c r="B902" s="107" t="n">
        <v>37064</v>
      </c>
      <c r="C902" s="97" t="n">
        <v>20.5</v>
      </c>
      <c r="D902" s="98" t="n">
        <f aca="false">LN(C902/C901)</f>
        <v>-0.205227923002862</v>
      </c>
      <c r="E902" s="106" t="n">
        <f aca="false">STDEV(D893:D902)*SQRT(trade_day)</f>
        <v>3.89585258736413</v>
      </c>
      <c r="F902" s="97"/>
      <c r="G902" s="103" t="n">
        <f aca="false">IF(G$1="P",MAX(0,G$2-$C902),IF(G$1="C",MAX(0,$C902-G$2)))</f>
        <v>0</v>
      </c>
      <c r="H902" s="103" t="n">
        <f aca="false">IF(H$1="P",MAX(0,H$2-$C902),IF(H$1="C",MAX(0,$C902-H$2)))</f>
        <v>4.5</v>
      </c>
      <c r="I902" s="103" t="n">
        <f aca="false">IF(I$1="P",MAX(0,I$2-$C902),IF(I$1="C",MAX(0,$C902-I$2)))</f>
        <v>9.5</v>
      </c>
      <c r="J902" s="103" t="n">
        <f aca="false">IF(J$1="P",MAX(0,J$2-$C902),IF(J$1="C",MAX(0,$C902-J$2)))</f>
        <v>14.5</v>
      </c>
      <c r="K902" s="103" t="n">
        <f aca="false">IF(K$1="P",MAX(0,K$2-$C902),IF(K$1="C",MAX(0,$C902-K$2)))</f>
        <v>19.5</v>
      </c>
      <c r="L902" s="103" t="n">
        <f aca="false">IF(L$1="P",MAX(0,L$2-$C902),IF(L$1="C",MAX(0,$C902-L$2)))</f>
        <v>29.5</v>
      </c>
      <c r="M902" s="103" t="n">
        <f aca="false">IF(M$1="P",MAX(0,M$2-$C902),IF(M$1="C",MAX(0,$C902-M$2)))</f>
        <v>0</v>
      </c>
      <c r="N902" s="103" t="n">
        <f aca="false">IF(N$1="P",MAX(0,N$2-$C902),IF(N$1="C",MAX(0,$C902-N$2)))</f>
        <v>0</v>
      </c>
      <c r="O902" s="103" t="n">
        <f aca="false">IF(O$1="P",MAX(0,O$2-$C902),IF(O$1="C",MAX(0,$C902-O$2)))</f>
        <v>0</v>
      </c>
      <c r="P902" s="103" t="n">
        <f aca="false">IF(P$1="P",MAX(0,P$2-$C902),IF(P$1="C",MAX(0,$C902-P$2)))</f>
        <v>0</v>
      </c>
      <c r="Q902" s="103" t="n">
        <f aca="false">IF(Q$1="P",MAX(0,Q$2-$C902),IF(Q$1="C",MAX(0,$C902-Q$2)))</f>
        <v>0</v>
      </c>
      <c r="R902" s="103" t="n">
        <f aca="false">IF(R$1="P",MAX(0,R$2-$C902),IF(R$1="C",MAX(0,$C902-R$2)))</f>
        <v>0</v>
      </c>
      <c r="S902" s="104" t="n">
        <f aca="false">A902</f>
        <v>42</v>
      </c>
      <c r="T902" s="105" t="n">
        <f aca="false">VLOOKUP($B902,Gas!$B$3:$E$2506,2)</f>
        <v>3.685</v>
      </c>
      <c r="U902" s="46" t="n">
        <f aca="false">C902/T902</f>
        <v>5.56309362279512</v>
      </c>
      <c r="V902" s="99" t="n">
        <f aca="false">VLOOKUP($B902,Gas!$B$3:$E$2506,4)</f>
        <v>0.537656730489755</v>
      </c>
    </row>
    <row r="903" customFormat="false" ht="12.75" hidden="false" customHeight="false" outlineLevel="0" collapsed="false">
      <c r="A903" s="95" t="n">
        <f aca="false">MONTH(B903)+(YEAR(B903)-1998)*12</f>
        <v>42</v>
      </c>
      <c r="B903" s="107" t="n">
        <v>37067</v>
      </c>
      <c r="C903" s="97" t="n">
        <v>34.85</v>
      </c>
      <c r="D903" s="98" t="n">
        <f aca="false">LN(C903/C902)</f>
        <v>0.530628251062171</v>
      </c>
      <c r="E903" s="106" t="n">
        <f aca="false">STDEV(D894:D903)*SQRT(trade_day)</f>
        <v>4.59093415371568</v>
      </c>
      <c r="F903" s="97"/>
      <c r="G903" s="103" t="n">
        <f aca="false">IF(G$1="P",MAX(0,G$2-$C903),IF(G$1="C",MAX(0,$C903-G$2)))</f>
        <v>0</v>
      </c>
      <c r="H903" s="103" t="n">
        <f aca="false">IF(H$1="P",MAX(0,H$2-$C903),IF(H$1="C",MAX(0,$C903-H$2)))</f>
        <v>0</v>
      </c>
      <c r="I903" s="103" t="n">
        <f aca="false">IF(I$1="P",MAX(0,I$2-$C903),IF(I$1="C",MAX(0,$C903-I$2)))</f>
        <v>0</v>
      </c>
      <c r="J903" s="103" t="n">
        <f aca="false">IF(J$1="P",MAX(0,J$2-$C903),IF(J$1="C",MAX(0,$C903-J$2)))</f>
        <v>0.149999999999999</v>
      </c>
      <c r="K903" s="103" t="n">
        <f aca="false">IF(K$1="P",MAX(0,K$2-$C903),IF(K$1="C",MAX(0,$C903-K$2)))</f>
        <v>5.15</v>
      </c>
      <c r="L903" s="103" t="n">
        <f aca="false">IF(L$1="P",MAX(0,L$2-$C903),IF(L$1="C",MAX(0,$C903-L$2)))</f>
        <v>15.15</v>
      </c>
      <c r="M903" s="103" t="n">
        <f aca="false">IF(M$1="P",MAX(0,M$2-$C903),IF(M$1="C",MAX(0,$C903-M$2)))</f>
        <v>9.85</v>
      </c>
      <c r="N903" s="103" t="n">
        <f aca="false">IF(N$1="P",MAX(0,N$2-$C903),IF(N$1="C",MAX(0,$C903-N$2)))</f>
        <v>4.85</v>
      </c>
      <c r="O903" s="103" t="n">
        <f aca="false">IF(O$1="P",MAX(0,O$2-$C903),IF(O$1="C",MAX(0,$C903-O$2)))</f>
        <v>0</v>
      </c>
      <c r="P903" s="103" t="n">
        <f aca="false">IF(P$1="P",MAX(0,P$2-$C903),IF(P$1="C",MAX(0,$C903-P$2)))</f>
        <v>0</v>
      </c>
      <c r="Q903" s="103" t="n">
        <f aca="false">IF(Q$1="P",MAX(0,Q$2-$C903),IF(Q$1="C",MAX(0,$C903-Q$2)))</f>
        <v>0</v>
      </c>
      <c r="R903" s="103" t="n">
        <f aca="false">IF(R$1="P",MAX(0,R$2-$C903),IF(R$1="C",MAX(0,$C903-R$2)))</f>
        <v>0</v>
      </c>
      <c r="S903" s="104" t="n">
        <f aca="false">A903</f>
        <v>42</v>
      </c>
      <c r="T903" s="105" t="n">
        <f aca="false">VLOOKUP($B903,Gas!$B$3:$E$2506,2)</f>
        <v>3.685</v>
      </c>
      <c r="U903" s="46" t="n">
        <f aca="false">C903/T903</f>
        <v>9.4572591587517</v>
      </c>
      <c r="V903" s="99" t="n">
        <f aca="false">VLOOKUP($B903,Gas!$B$3:$E$2506,4)</f>
        <v>0.298279817657369</v>
      </c>
    </row>
    <row r="904" customFormat="false" ht="12.75" hidden="false" customHeight="false" outlineLevel="0" collapsed="false">
      <c r="A904" s="95" t="n">
        <f aca="false">MONTH(B904)+(YEAR(B904)-1998)*12</f>
        <v>42</v>
      </c>
      <c r="B904" s="107" t="n">
        <v>37068</v>
      </c>
      <c r="C904" s="97" t="n">
        <v>35.88</v>
      </c>
      <c r="D904" s="98" t="n">
        <f aca="false">LN(C904/C903)</f>
        <v>0.0291268999840625</v>
      </c>
      <c r="E904" s="106" t="n">
        <f aca="false">STDEV(D895:D904)*SQRT(trade_day)</f>
        <v>4.39284913780391</v>
      </c>
      <c r="F904" s="97"/>
      <c r="G904" s="103" t="n">
        <f aca="false">IF(G$1="P",MAX(0,G$2-$C904),IF(G$1="C",MAX(0,$C904-G$2)))</f>
        <v>0</v>
      </c>
      <c r="H904" s="103" t="n">
        <f aca="false">IF(H$1="P",MAX(0,H$2-$C904),IF(H$1="C",MAX(0,$C904-H$2)))</f>
        <v>0</v>
      </c>
      <c r="I904" s="103" t="n">
        <f aca="false">IF(I$1="P",MAX(0,I$2-$C904),IF(I$1="C",MAX(0,$C904-I$2)))</f>
        <v>0</v>
      </c>
      <c r="J904" s="103" t="n">
        <f aca="false">IF(J$1="P",MAX(0,J$2-$C904),IF(J$1="C",MAX(0,$C904-J$2)))</f>
        <v>0</v>
      </c>
      <c r="K904" s="103" t="n">
        <f aca="false">IF(K$1="P",MAX(0,K$2-$C904),IF(K$1="C",MAX(0,$C904-K$2)))</f>
        <v>4.12</v>
      </c>
      <c r="L904" s="103" t="n">
        <f aca="false">IF(L$1="P",MAX(0,L$2-$C904),IF(L$1="C",MAX(0,$C904-L$2)))</f>
        <v>14.12</v>
      </c>
      <c r="M904" s="103" t="n">
        <f aca="false">IF(M$1="P",MAX(0,M$2-$C904),IF(M$1="C",MAX(0,$C904-M$2)))</f>
        <v>10.88</v>
      </c>
      <c r="N904" s="103" t="n">
        <f aca="false">IF(N$1="P",MAX(0,N$2-$C904),IF(N$1="C",MAX(0,$C904-N$2)))</f>
        <v>5.88</v>
      </c>
      <c r="O904" s="103" t="n">
        <f aca="false">IF(O$1="P",MAX(0,O$2-$C904),IF(O$1="C",MAX(0,$C904-O$2)))</f>
        <v>0.880000000000003</v>
      </c>
      <c r="P904" s="103" t="n">
        <f aca="false">IF(P$1="P",MAX(0,P$2-$C904),IF(P$1="C",MAX(0,$C904-P$2)))</f>
        <v>0</v>
      </c>
      <c r="Q904" s="103" t="n">
        <f aca="false">IF(Q$1="P",MAX(0,Q$2-$C904),IF(Q$1="C",MAX(0,$C904-Q$2)))</f>
        <v>0</v>
      </c>
      <c r="R904" s="103" t="n">
        <f aca="false">IF(R$1="P",MAX(0,R$2-$C904),IF(R$1="C",MAX(0,$C904-R$2)))</f>
        <v>0</v>
      </c>
      <c r="S904" s="104" t="n">
        <f aca="false">A904</f>
        <v>42</v>
      </c>
      <c r="T904" s="105" t="n">
        <f aca="false">VLOOKUP($B904,Gas!$B$3:$E$2506,2)</f>
        <v>3.555</v>
      </c>
      <c r="U904" s="46" t="n">
        <f aca="false">C904/T904</f>
        <v>10.0928270042194</v>
      </c>
      <c r="V904" s="99" t="n">
        <f aca="false">VLOOKUP($B904,Gas!$B$3:$E$2506,4)</f>
        <v>0.34231025419753</v>
      </c>
    </row>
    <row r="905" customFormat="false" ht="12.75" hidden="false" customHeight="false" outlineLevel="0" collapsed="false">
      <c r="A905" s="95" t="n">
        <f aca="false">MONTH(B905)+(YEAR(B905)-1998)*12</f>
        <v>42</v>
      </c>
      <c r="B905" s="107" t="n">
        <v>37069</v>
      </c>
      <c r="C905" s="97" t="n">
        <v>38.34</v>
      </c>
      <c r="D905" s="98" t="n">
        <f aca="false">LN(C905/C904)</f>
        <v>0.0663137004269031</v>
      </c>
      <c r="E905" s="106" t="n">
        <f aca="false">STDEV(D896:D905)*SQRT(trade_day)</f>
        <v>4.29116035625053</v>
      </c>
      <c r="F905" s="97"/>
      <c r="G905" s="103" t="n">
        <f aca="false">IF(G$1="P",MAX(0,G$2-$C905),IF(G$1="C",MAX(0,$C905-G$2)))</f>
        <v>0</v>
      </c>
      <c r="H905" s="103" t="n">
        <f aca="false">IF(H$1="P",MAX(0,H$2-$C905),IF(H$1="C",MAX(0,$C905-H$2)))</f>
        <v>0</v>
      </c>
      <c r="I905" s="103" t="n">
        <f aca="false">IF(I$1="P",MAX(0,I$2-$C905),IF(I$1="C",MAX(0,$C905-I$2)))</f>
        <v>0</v>
      </c>
      <c r="J905" s="103" t="n">
        <f aca="false">IF(J$1="P",MAX(0,J$2-$C905),IF(J$1="C",MAX(0,$C905-J$2)))</f>
        <v>0</v>
      </c>
      <c r="K905" s="103" t="n">
        <f aca="false">IF(K$1="P",MAX(0,K$2-$C905),IF(K$1="C",MAX(0,$C905-K$2)))</f>
        <v>1.66</v>
      </c>
      <c r="L905" s="103" t="n">
        <f aca="false">IF(L$1="P",MAX(0,L$2-$C905),IF(L$1="C",MAX(0,$C905-L$2)))</f>
        <v>11.66</v>
      </c>
      <c r="M905" s="103" t="n">
        <f aca="false">IF(M$1="P",MAX(0,M$2-$C905),IF(M$1="C",MAX(0,$C905-M$2)))</f>
        <v>13.34</v>
      </c>
      <c r="N905" s="103" t="n">
        <f aca="false">IF(N$1="P",MAX(0,N$2-$C905),IF(N$1="C",MAX(0,$C905-N$2)))</f>
        <v>8.34</v>
      </c>
      <c r="O905" s="103" t="n">
        <f aca="false">IF(O$1="P",MAX(0,O$2-$C905),IF(O$1="C",MAX(0,$C905-O$2)))</f>
        <v>3.34</v>
      </c>
      <c r="P905" s="103" t="n">
        <f aca="false">IF(P$1="P",MAX(0,P$2-$C905),IF(P$1="C",MAX(0,$C905-P$2)))</f>
        <v>0</v>
      </c>
      <c r="Q905" s="103" t="n">
        <f aca="false">IF(Q$1="P",MAX(0,Q$2-$C905),IF(Q$1="C",MAX(0,$C905-Q$2)))</f>
        <v>0</v>
      </c>
      <c r="R905" s="103" t="n">
        <f aca="false">IF(R$1="P",MAX(0,R$2-$C905),IF(R$1="C",MAX(0,$C905-R$2)))</f>
        <v>0</v>
      </c>
      <c r="S905" s="104" t="n">
        <f aca="false">A905</f>
        <v>42</v>
      </c>
      <c r="T905" s="105" t="n">
        <f aca="false">VLOOKUP($B905,Gas!$B$3:$E$2506,2)</f>
        <v>3.445</v>
      </c>
      <c r="U905" s="46" t="n">
        <f aca="false">C905/T905</f>
        <v>11.1291727140784</v>
      </c>
      <c r="V905" s="99" t="n">
        <f aca="false">VLOOKUP($B905,Gas!$B$3:$E$2506,4)</f>
        <v>0.362754608374856</v>
      </c>
    </row>
    <row r="906" customFormat="false" ht="12.75" hidden="false" customHeight="false" outlineLevel="0" collapsed="false">
      <c r="A906" s="95" t="n">
        <f aca="false">MONTH(B906)+(YEAR(B906)-1998)*12</f>
        <v>42</v>
      </c>
      <c r="B906" s="107" t="n">
        <v>37070</v>
      </c>
      <c r="C906" s="97" t="n">
        <v>44.58</v>
      </c>
      <c r="D906" s="98" t="n">
        <f aca="false">LN(C906/C905)</f>
        <v>0.150791590340224</v>
      </c>
      <c r="E906" s="106" t="n">
        <f aca="false">STDEV(D897:D906)*SQRT(trade_day)</f>
        <v>4.36874893240387</v>
      </c>
      <c r="F906" s="97"/>
      <c r="G906" s="103" t="n">
        <f aca="false">IF(G$1="P",MAX(0,G$2-$C906),IF(G$1="C",MAX(0,$C906-G$2)))</f>
        <v>0</v>
      </c>
      <c r="H906" s="103" t="n">
        <f aca="false">IF(H$1="P",MAX(0,H$2-$C906),IF(H$1="C",MAX(0,$C906-H$2)))</f>
        <v>0</v>
      </c>
      <c r="I906" s="103" t="n">
        <f aca="false">IF(I$1="P",MAX(0,I$2-$C906),IF(I$1="C",MAX(0,$C906-I$2)))</f>
        <v>0</v>
      </c>
      <c r="J906" s="103" t="n">
        <f aca="false">IF(J$1="P",MAX(0,J$2-$C906),IF(J$1="C",MAX(0,$C906-J$2)))</f>
        <v>0</v>
      </c>
      <c r="K906" s="103" t="n">
        <f aca="false">IF(K$1="P",MAX(0,K$2-$C906),IF(K$1="C",MAX(0,$C906-K$2)))</f>
        <v>0</v>
      </c>
      <c r="L906" s="103" t="n">
        <f aca="false">IF(L$1="P",MAX(0,L$2-$C906),IF(L$1="C",MAX(0,$C906-L$2)))</f>
        <v>5.42</v>
      </c>
      <c r="M906" s="103" t="n">
        <f aca="false">IF(M$1="P",MAX(0,M$2-$C906),IF(M$1="C",MAX(0,$C906-M$2)))</f>
        <v>19.58</v>
      </c>
      <c r="N906" s="103" t="n">
        <f aca="false">IF(N$1="P",MAX(0,N$2-$C906),IF(N$1="C",MAX(0,$C906-N$2)))</f>
        <v>14.58</v>
      </c>
      <c r="O906" s="103" t="n">
        <f aca="false">IF(O$1="P",MAX(0,O$2-$C906),IF(O$1="C",MAX(0,$C906-O$2)))</f>
        <v>9.58</v>
      </c>
      <c r="P906" s="103" t="n">
        <f aca="false">IF(P$1="P",MAX(0,P$2-$C906),IF(P$1="C",MAX(0,$C906-P$2)))</f>
        <v>4.58</v>
      </c>
      <c r="Q906" s="103" t="n">
        <f aca="false">IF(Q$1="P",MAX(0,Q$2-$C906),IF(Q$1="C",MAX(0,$C906-Q$2)))</f>
        <v>0</v>
      </c>
      <c r="R906" s="103" t="n">
        <f aca="false">IF(R$1="P",MAX(0,R$2-$C906),IF(R$1="C",MAX(0,$C906-R$2)))</f>
        <v>0</v>
      </c>
      <c r="S906" s="104" t="n">
        <f aca="false">A906</f>
        <v>42</v>
      </c>
      <c r="T906" s="105" t="n">
        <f aca="false">VLOOKUP($B906,Gas!$B$3:$E$2506,2)</f>
        <v>3.385</v>
      </c>
      <c r="U906" s="46" t="n">
        <f aca="false">C906/T906</f>
        <v>13.1698670605613</v>
      </c>
      <c r="V906" s="99" t="n">
        <f aca="false">VLOOKUP($B906,Gas!$B$3:$E$2506,4)</f>
        <v>0.355359116131729</v>
      </c>
    </row>
    <row r="907" customFormat="false" ht="12.75" hidden="false" customHeight="false" outlineLevel="0" collapsed="false">
      <c r="A907" s="95" t="n">
        <f aca="false">MONTH(B907)+(YEAR(B907)-1998)*12</f>
        <v>42</v>
      </c>
      <c r="B907" s="107" t="n">
        <v>37071</v>
      </c>
      <c r="C907" s="97" t="n">
        <v>38.39</v>
      </c>
      <c r="D907" s="98" t="n">
        <f aca="false">LN(C907/C906)</f>
        <v>-0.149488318945016</v>
      </c>
      <c r="E907" s="106" t="n">
        <f aca="false">STDEV(D898:D907)*SQRT(trade_day)</f>
        <v>4.31232458456637</v>
      </c>
      <c r="F907" s="97"/>
      <c r="G907" s="103" t="n">
        <f aca="false">IF(G$1="P",MAX(0,G$2-$C907),IF(G$1="C",MAX(0,$C907-G$2)))</f>
        <v>0</v>
      </c>
      <c r="H907" s="103" t="n">
        <f aca="false">IF(H$1="P",MAX(0,H$2-$C907),IF(H$1="C",MAX(0,$C907-H$2)))</f>
        <v>0</v>
      </c>
      <c r="I907" s="103" t="n">
        <f aca="false">IF(I$1="P",MAX(0,I$2-$C907),IF(I$1="C",MAX(0,$C907-I$2)))</f>
        <v>0</v>
      </c>
      <c r="J907" s="103" t="n">
        <f aca="false">IF(J$1="P",MAX(0,J$2-$C907),IF(J$1="C",MAX(0,$C907-J$2)))</f>
        <v>0</v>
      </c>
      <c r="K907" s="103" t="n">
        <f aca="false">IF(K$1="P",MAX(0,K$2-$C907),IF(K$1="C",MAX(0,$C907-K$2)))</f>
        <v>1.61</v>
      </c>
      <c r="L907" s="103" t="n">
        <f aca="false">IF(L$1="P",MAX(0,L$2-$C907),IF(L$1="C",MAX(0,$C907-L$2)))</f>
        <v>11.61</v>
      </c>
      <c r="M907" s="103" t="n">
        <f aca="false">IF(M$1="P",MAX(0,M$2-$C907),IF(M$1="C",MAX(0,$C907-M$2)))</f>
        <v>13.39</v>
      </c>
      <c r="N907" s="103" t="n">
        <f aca="false">IF(N$1="P",MAX(0,N$2-$C907),IF(N$1="C",MAX(0,$C907-N$2)))</f>
        <v>8.39</v>
      </c>
      <c r="O907" s="103" t="n">
        <f aca="false">IF(O$1="P",MAX(0,O$2-$C907),IF(O$1="C",MAX(0,$C907-O$2)))</f>
        <v>3.39</v>
      </c>
      <c r="P907" s="103" t="n">
        <f aca="false">IF(P$1="P",MAX(0,P$2-$C907),IF(P$1="C",MAX(0,$C907-P$2)))</f>
        <v>0</v>
      </c>
      <c r="Q907" s="103" t="n">
        <f aca="false">IF(Q$1="P",MAX(0,Q$2-$C907),IF(Q$1="C",MAX(0,$C907-Q$2)))</f>
        <v>0</v>
      </c>
      <c r="R907" s="103" t="n">
        <f aca="false">IF(R$1="P",MAX(0,R$2-$C907),IF(R$1="C",MAX(0,$C907-R$2)))</f>
        <v>0</v>
      </c>
      <c r="S907" s="104" t="n">
        <f aca="false">A907</f>
        <v>42</v>
      </c>
      <c r="T907" s="105" t="n">
        <f aca="false">VLOOKUP($B907,Gas!$B$3:$E$2506,2)</f>
        <v>3.215</v>
      </c>
      <c r="U907" s="46" t="n">
        <f aca="false">C907/T907</f>
        <v>11.9409020217729</v>
      </c>
      <c r="V907" s="99" t="n">
        <f aca="false">VLOOKUP($B907,Gas!$B$3:$E$2506,4)</f>
        <v>0.394576504997541</v>
      </c>
    </row>
    <row r="908" customFormat="false" ht="12.75" hidden="false" customHeight="false" outlineLevel="0" collapsed="false">
      <c r="A908" s="95" t="n">
        <f aca="false">MONTH(B908)+(YEAR(B908)-1998)*12</f>
        <v>43</v>
      </c>
      <c r="B908" s="107" t="n">
        <v>37074</v>
      </c>
      <c r="C908" s="97" t="n">
        <v>28.12</v>
      </c>
      <c r="D908" s="98" t="n">
        <f aca="false">LN(C908/C907)</f>
        <v>-0.311315942070242</v>
      </c>
      <c r="E908" s="106" t="n">
        <f aca="false">STDEV(D899:D908)*SQRT(trade_day)</f>
        <v>4.55824294779717</v>
      </c>
      <c r="F908" s="97"/>
      <c r="G908" s="103" t="n">
        <f aca="false">IF(G$1="P",MAX(0,G$2-$C908),IF(G$1="C",MAX(0,$C908-G$2)))</f>
        <v>0</v>
      </c>
      <c r="H908" s="103" t="n">
        <f aca="false">IF(H$1="P",MAX(0,H$2-$C908),IF(H$1="C",MAX(0,$C908-H$2)))</f>
        <v>0</v>
      </c>
      <c r="I908" s="103" t="n">
        <f aca="false">IF(I$1="P",MAX(0,I$2-$C908),IF(I$1="C",MAX(0,$C908-I$2)))</f>
        <v>1.88</v>
      </c>
      <c r="J908" s="103" t="n">
        <f aca="false">IF(J$1="P",MAX(0,J$2-$C908),IF(J$1="C",MAX(0,$C908-J$2)))</f>
        <v>6.88</v>
      </c>
      <c r="K908" s="103" t="n">
        <f aca="false">IF(K$1="P",MAX(0,K$2-$C908),IF(K$1="C",MAX(0,$C908-K$2)))</f>
        <v>11.88</v>
      </c>
      <c r="L908" s="103" t="n">
        <f aca="false">IF(L$1="P",MAX(0,L$2-$C908),IF(L$1="C",MAX(0,$C908-L$2)))</f>
        <v>21.88</v>
      </c>
      <c r="M908" s="103" t="n">
        <f aca="false">IF(M$1="P",MAX(0,M$2-$C908),IF(M$1="C",MAX(0,$C908-M$2)))</f>
        <v>3.12</v>
      </c>
      <c r="N908" s="103" t="n">
        <f aca="false">IF(N$1="P",MAX(0,N$2-$C908),IF(N$1="C",MAX(0,$C908-N$2)))</f>
        <v>0</v>
      </c>
      <c r="O908" s="103" t="n">
        <f aca="false">IF(O$1="P",MAX(0,O$2-$C908),IF(O$1="C",MAX(0,$C908-O$2)))</f>
        <v>0</v>
      </c>
      <c r="P908" s="103" t="n">
        <f aca="false">IF(P$1="P",MAX(0,P$2-$C908),IF(P$1="C",MAX(0,$C908-P$2)))</f>
        <v>0</v>
      </c>
      <c r="Q908" s="103" t="n">
        <f aca="false">IF(Q$1="P",MAX(0,Q$2-$C908),IF(Q$1="C",MAX(0,$C908-Q$2)))</f>
        <v>0</v>
      </c>
      <c r="R908" s="103" t="n">
        <f aca="false">IF(R$1="P",MAX(0,R$2-$C908),IF(R$1="C",MAX(0,$C908-R$2)))</f>
        <v>0</v>
      </c>
      <c r="S908" s="104" t="n">
        <f aca="false">A908</f>
        <v>43</v>
      </c>
      <c r="T908" s="105" t="n">
        <f aca="false">VLOOKUP($B908,Gas!$B$3:$E$2506,2)</f>
        <v>2.995</v>
      </c>
      <c r="U908" s="46" t="n">
        <f aca="false">C908/T908</f>
        <v>9.3889816360601</v>
      </c>
      <c r="V908" s="99" t="n">
        <f aca="false">VLOOKUP($B908,Gas!$B$3:$E$2506,4)</f>
        <v>0.491951578669791</v>
      </c>
    </row>
    <row r="909" customFormat="false" ht="12.75" hidden="false" customHeight="false" outlineLevel="0" collapsed="false">
      <c r="A909" s="95" t="n">
        <f aca="false">MONTH(B909)+(YEAR(B909)-1998)*12</f>
        <v>43</v>
      </c>
      <c r="B909" s="107" t="n">
        <v>37075</v>
      </c>
      <c r="C909" s="97" t="n">
        <v>22.94</v>
      </c>
      <c r="D909" s="98" t="n">
        <f aca="false">LN(C909/C908)</f>
        <v>-0.20359895524124</v>
      </c>
      <c r="E909" s="106" t="n">
        <f aca="false">STDEV(D900:D909)*SQRT(trade_day)</f>
        <v>4.47564271371045</v>
      </c>
      <c r="F909" s="97"/>
      <c r="G909" s="103" t="n">
        <f aca="false">IF(G$1="P",MAX(0,G$2-$C909),IF(G$1="C",MAX(0,$C909-G$2)))</f>
        <v>0</v>
      </c>
      <c r="H909" s="103" t="n">
        <f aca="false">IF(H$1="P",MAX(0,H$2-$C909),IF(H$1="C",MAX(0,$C909-H$2)))</f>
        <v>2.06</v>
      </c>
      <c r="I909" s="103" t="n">
        <f aca="false">IF(I$1="P",MAX(0,I$2-$C909),IF(I$1="C",MAX(0,$C909-I$2)))</f>
        <v>7.06</v>
      </c>
      <c r="J909" s="103" t="n">
        <f aca="false">IF(J$1="P",MAX(0,J$2-$C909),IF(J$1="C",MAX(0,$C909-J$2)))</f>
        <v>12.06</v>
      </c>
      <c r="K909" s="103" t="n">
        <f aca="false">IF(K$1="P",MAX(0,K$2-$C909),IF(K$1="C",MAX(0,$C909-K$2)))</f>
        <v>17.06</v>
      </c>
      <c r="L909" s="103" t="n">
        <f aca="false">IF(L$1="P",MAX(0,L$2-$C909),IF(L$1="C",MAX(0,$C909-L$2)))</f>
        <v>27.06</v>
      </c>
      <c r="M909" s="103" t="n">
        <f aca="false">IF(M$1="P",MAX(0,M$2-$C909),IF(M$1="C",MAX(0,$C909-M$2)))</f>
        <v>0</v>
      </c>
      <c r="N909" s="103" t="n">
        <f aca="false">IF(N$1="P",MAX(0,N$2-$C909),IF(N$1="C",MAX(0,$C909-N$2)))</f>
        <v>0</v>
      </c>
      <c r="O909" s="103" t="n">
        <f aca="false">IF(O$1="P",MAX(0,O$2-$C909),IF(O$1="C",MAX(0,$C909-O$2)))</f>
        <v>0</v>
      </c>
      <c r="P909" s="103" t="n">
        <f aca="false">IF(P$1="P",MAX(0,P$2-$C909),IF(P$1="C",MAX(0,$C909-P$2)))</f>
        <v>0</v>
      </c>
      <c r="Q909" s="103" t="n">
        <f aca="false">IF(Q$1="P",MAX(0,Q$2-$C909),IF(Q$1="C",MAX(0,$C909-Q$2)))</f>
        <v>0</v>
      </c>
      <c r="R909" s="103" t="n">
        <f aca="false">IF(R$1="P",MAX(0,R$2-$C909),IF(R$1="C",MAX(0,$C909-R$2)))</f>
        <v>0</v>
      </c>
      <c r="S909" s="104" t="n">
        <f aca="false">A909</f>
        <v>43</v>
      </c>
      <c r="T909" s="105" t="n">
        <f aca="false">VLOOKUP($B909,Gas!$B$3:$E$2506,2)</f>
        <v>2.93</v>
      </c>
      <c r="U909" s="46" t="n">
        <f aca="false">C909/T909</f>
        <v>7.82935153583618</v>
      </c>
      <c r="V909" s="99" t="n">
        <f aca="false">VLOOKUP($B909,Gas!$B$3:$E$2506,4)</f>
        <v>0.471901108258497</v>
      </c>
    </row>
    <row r="910" customFormat="false" ht="12.75" hidden="false" customHeight="false" outlineLevel="0" collapsed="false">
      <c r="A910" s="95" t="n">
        <f aca="false">MONTH(B910)+(YEAR(B910)-1998)*12</f>
        <v>43</v>
      </c>
      <c r="B910" s="107" t="n">
        <v>37077</v>
      </c>
      <c r="C910" s="97" t="n">
        <v>23.59</v>
      </c>
      <c r="D910" s="98" t="n">
        <f aca="false">LN(C910/C909)</f>
        <v>0.0279407817183589</v>
      </c>
      <c r="E910" s="106" t="n">
        <f aca="false">STDEV(D901:D910)*SQRT(trade_day)</f>
        <v>4.38016161138921</v>
      </c>
      <c r="F910" s="97"/>
      <c r="G910" s="103" t="n">
        <f aca="false">IF(G$1="P",MAX(0,G$2-$C910),IF(G$1="C",MAX(0,$C910-G$2)))</f>
        <v>0</v>
      </c>
      <c r="H910" s="103" t="n">
        <f aca="false">IF(H$1="P",MAX(0,H$2-$C910),IF(H$1="C",MAX(0,$C910-H$2)))</f>
        <v>1.41</v>
      </c>
      <c r="I910" s="103" t="n">
        <f aca="false">IF(I$1="P",MAX(0,I$2-$C910),IF(I$1="C",MAX(0,$C910-I$2)))</f>
        <v>6.41</v>
      </c>
      <c r="J910" s="103" t="n">
        <f aca="false">IF(J$1="P",MAX(0,J$2-$C910),IF(J$1="C",MAX(0,$C910-J$2)))</f>
        <v>11.41</v>
      </c>
      <c r="K910" s="103" t="n">
        <f aca="false">IF(K$1="P",MAX(0,K$2-$C910),IF(K$1="C",MAX(0,$C910-K$2)))</f>
        <v>16.41</v>
      </c>
      <c r="L910" s="103" t="n">
        <f aca="false">IF(L$1="P",MAX(0,L$2-$C910),IF(L$1="C",MAX(0,$C910-L$2)))</f>
        <v>26.41</v>
      </c>
      <c r="M910" s="103" t="n">
        <f aca="false">IF(M$1="P",MAX(0,M$2-$C910),IF(M$1="C",MAX(0,$C910-M$2)))</f>
        <v>0</v>
      </c>
      <c r="N910" s="103" t="n">
        <f aca="false">IF(N$1="P",MAX(0,N$2-$C910),IF(N$1="C",MAX(0,$C910-N$2)))</f>
        <v>0</v>
      </c>
      <c r="O910" s="103" t="n">
        <f aca="false">IF(O$1="P",MAX(0,O$2-$C910),IF(O$1="C",MAX(0,$C910-O$2)))</f>
        <v>0</v>
      </c>
      <c r="P910" s="103" t="n">
        <f aca="false">IF(P$1="P",MAX(0,P$2-$C910),IF(P$1="C",MAX(0,$C910-P$2)))</f>
        <v>0</v>
      </c>
      <c r="Q910" s="103" t="n">
        <f aca="false">IF(Q$1="P",MAX(0,Q$2-$C910),IF(Q$1="C",MAX(0,$C910-Q$2)))</f>
        <v>0</v>
      </c>
      <c r="R910" s="103" t="n">
        <f aca="false">IF(R$1="P",MAX(0,R$2-$C910),IF(R$1="C",MAX(0,$C910-R$2)))</f>
        <v>0</v>
      </c>
      <c r="S910" s="104" t="n">
        <f aca="false">A910</f>
        <v>43</v>
      </c>
      <c r="T910" s="105" t="n">
        <f aca="false">VLOOKUP($B910,Gas!$B$3:$E$2506,2)</f>
        <v>3</v>
      </c>
      <c r="U910" s="46" t="n">
        <f aca="false">C910/T910</f>
        <v>7.86333333333333</v>
      </c>
      <c r="V910" s="99" t="n">
        <f aca="false">VLOOKUP($B910,Gas!$B$3:$E$2506,4)</f>
        <v>0.535669722934304</v>
      </c>
    </row>
    <row r="911" customFormat="false" ht="12.75" hidden="false" customHeight="false" outlineLevel="0" collapsed="false">
      <c r="A911" s="95" t="n">
        <f aca="false">MONTH(B911)+(YEAR(B911)-1998)*12</f>
        <v>43</v>
      </c>
      <c r="B911" s="107" t="n">
        <v>37078</v>
      </c>
      <c r="C911" s="97" t="n">
        <v>23.6</v>
      </c>
      <c r="D911" s="98" t="n">
        <f aca="false">LN(C911/C910)</f>
        <v>0.00042381861198085</v>
      </c>
      <c r="E911" s="106" t="n">
        <f aca="false">STDEV(D902:D911)*SQRT(trade_day)</f>
        <v>3.77400387270817</v>
      </c>
      <c r="F911" s="97"/>
      <c r="G911" s="103" t="n">
        <f aca="false">IF(G$1="P",MAX(0,G$2-$C911),IF(G$1="C",MAX(0,$C911-G$2)))</f>
        <v>0</v>
      </c>
      <c r="H911" s="103" t="n">
        <f aca="false">IF(H$1="P",MAX(0,H$2-$C911),IF(H$1="C",MAX(0,$C911-H$2)))</f>
        <v>1.4</v>
      </c>
      <c r="I911" s="103" t="n">
        <f aca="false">IF(I$1="P",MAX(0,I$2-$C911),IF(I$1="C",MAX(0,$C911-I$2)))</f>
        <v>6.4</v>
      </c>
      <c r="J911" s="103" t="n">
        <f aca="false">IF(J$1="P",MAX(0,J$2-$C911),IF(J$1="C",MAX(0,$C911-J$2)))</f>
        <v>11.4</v>
      </c>
      <c r="K911" s="103" t="n">
        <f aca="false">IF(K$1="P",MAX(0,K$2-$C911),IF(K$1="C",MAX(0,$C911-K$2)))</f>
        <v>16.4</v>
      </c>
      <c r="L911" s="103" t="n">
        <f aca="false">IF(L$1="P",MAX(0,L$2-$C911),IF(L$1="C",MAX(0,$C911-L$2)))</f>
        <v>26.4</v>
      </c>
      <c r="M911" s="103" t="n">
        <f aca="false">IF(M$1="P",MAX(0,M$2-$C911),IF(M$1="C",MAX(0,$C911-M$2)))</f>
        <v>0</v>
      </c>
      <c r="N911" s="103" t="n">
        <f aca="false">IF(N$1="P",MAX(0,N$2-$C911),IF(N$1="C",MAX(0,$C911-N$2)))</f>
        <v>0</v>
      </c>
      <c r="O911" s="103" t="n">
        <f aca="false">IF(O$1="P",MAX(0,O$2-$C911),IF(O$1="C",MAX(0,$C911-O$2)))</f>
        <v>0</v>
      </c>
      <c r="P911" s="103" t="n">
        <f aca="false">IF(P$1="P",MAX(0,P$2-$C911),IF(P$1="C",MAX(0,$C911-P$2)))</f>
        <v>0</v>
      </c>
      <c r="Q911" s="103" t="n">
        <f aca="false">IF(Q$1="P",MAX(0,Q$2-$C911),IF(Q$1="C",MAX(0,$C911-Q$2)))</f>
        <v>0</v>
      </c>
      <c r="R911" s="103" t="n">
        <f aca="false">IF(R$1="P",MAX(0,R$2-$C911),IF(R$1="C",MAX(0,$C911-R$2)))</f>
        <v>0</v>
      </c>
      <c r="S911" s="104" t="n">
        <f aca="false">A911</f>
        <v>43</v>
      </c>
      <c r="T911" s="105" t="n">
        <f aca="false">VLOOKUP($B911,Gas!$B$3:$E$2506,2)</f>
        <v>3.1</v>
      </c>
      <c r="U911" s="46" t="n">
        <f aca="false">C911/T911</f>
        <v>7.61290322580645</v>
      </c>
      <c r="V911" s="99" t="n">
        <f aca="false">VLOOKUP($B911,Gas!$B$3:$E$2506,4)</f>
        <v>0.611307909646224</v>
      </c>
    </row>
    <row r="912" customFormat="false" ht="12.75" hidden="false" customHeight="false" outlineLevel="0" collapsed="false">
      <c r="A912" s="95" t="n">
        <f aca="false">MONTH(B912)+(YEAR(B912)-1998)*12</f>
        <v>43</v>
      </c>
      <c r="B912" s="107" t="n">
        <v>37081</v>
      </c>
      <c r="C912" s="97" t="n">
        <v>36.76</v>
      </c>
      <c r="D912" s="98" t="n">
        <f aca="false">LN(C912/C911)</f>
        <v>0.443163585455922</v>
      </c>
      <c r="E912" s="106" t="n">
        <f aca="false">STDEV(D903:D912)*SQRT(trade_day)</f>
        <v>4.19436847943589</v>
      </c>
      <c r="F912" s="97"/>
      <c r="G912" s="103" t="n">
        <f aca="false">IF(G$1="P",MAX(0,G$2-$C912),IF(G$1="C",MAX(0,$C912-G$2)))</f>
        <v>0</v>
      </c>
      <c r="H912" s="103" t="n">
        <f aca="false">IF(H$1="P",MAX(0,H$2-$C912),IF(H$1="C",MAX(0,$C912-H$2)))</f>
        <v>0</v>
      </c>
      <c r="I912" s="103" t="n">
        <f aca="false">IF(I$1="P",MAX(0,I$2-$C912),IF(I$1="C",MAX(0,$C912-I$2)))</f>
        <v>0</v>
      </c>
      <c r="J912" s="103" t="n">
        <f aca="false">IF(J$1="P",MAX(0,J$2-$C912),IF(J$1="C",MAX(0,$C912-J$2)))</f>
        <v>0</v>
      </c>
      <c r="K912" s="103" t="n">
        <f aca="false">IF(K$1="P",MAX(0,K$2-$C912),IF(K$1="C",MAX(0,$C912-K$2)))</f>
        <v>3.24</v>
      </c>
      <c r="L912" s="103" t="n">
        <f aca="false">IF(L$1="P",MAX(0,L$2-$C912),IF(L$1="C",MAX(0,$C912-L$2)))</f>
        <v>13.24</v>
      </c>
      <c r="M912" s="103" t="n">
        <f aca="false">IF(M$1="P",MAX(0,M$2-$C912),IF(M$1="C",MAX(0,$C912-M$2)))</f>
        <v>11.76</v>
      </c>
      <c r="N912" s="103" t="n">
        <f aca="false">IF(N$1="P",MAX(0,N$2-$C912),IF(N$1="C",MAX(0,$C912-N$2)))</f>
        <v>6.76</v>
      </c>
      <c r="O912" s="103" t="n">
        <f aca="false">IF(O$1="P",MAX(0,O$2-$C912),IF(O$1="C",MAX(0,$C912-O$2)))</f>
        <v>1.76</v>
      </c>
      <c r="P912" s="103" t="n">
        <f aca="false">IF(P$1="P",MAX(0,P$2-$C912),IF(P$1="C",MAX(0,$C912-P$2)))</f>
        <v>0</v>
      </c>
      <c r="Q912" s="103" t="n">
        <f aca="false">IF(Q$1="P",MAX(0,Q$2-$C912),IF(Q$1="C",MAX(0,$C912-Q$2)))</f>
        <v>0</v>
      </c>
      <c r="R912" s="103" t="n">
        <f aca="false">IF(R$1="P",MAX(0,R$2-$C912),IF(R$1="C",MAX(0,$C912-R$2)))</f>
        <v>0</v>
      </c>
      <c r="S912" s="104" t="n">
        <f aca="false">A912</f>
        <v>43</v>
      </c>
      <c r="T912" s="105" t="n">
        <f aca="false">VLOOKUP($B912,Gas!$B$3:$E$2506,2)</f>
        <v>2.995</v>
      </c>
      <c r="U912" s="46" t="n">
        <f aca="false">C912/T912</f>
        <v>12.2737896494157</v>
      </c>
      <c r="V912" s="99" t="n">
        <f aca="false">VLOOKUP($B912,Gas!$B$3:$E$2506,4)</f>
        <v>0.563276852408696</v>
      </c>
    </row>
    <row r="913" customFormat="false" ht="12.75" hidden="false" customHeight="false" outlineLevel="0" collapsed="false">
      <c r="A913" s="95" t="n">
        <f aca="false">MONTH(B913)+(YEAR(B913)-1998)*12</f>
        <v>43</v>
      </c>
      <c r="B913" s="107" t="n">
        <v>37082</v>
      </c>
      <c r="C913" s="97" t="n">
        <v>42.53</v>
      </c>
      <c r="D913" s="98" t="n">
        <f aca="false">LN(C913/C912)</f>
        <v>0.145799411778056</v>
      </c>
      <c r="E913" s="106" t="n">
        <f aca="false">STDEV(D904:D913)*SQRT(trade_day)</f>
        <v>3.34650256728545</v>
      </c>
      <c r="F913" s="97"/>
      <c r="G913" s="103" t="n">
        <f aca="false">IF(G$1="P",MAX(0,G$2-$C913),IF(G$1="C",MAX(0,$C913-G$2)))</f>
        <v>0</v>
      </c>
      <c r="H913" s="103" t="n">
        <f aca="false">IF(H$1="P",MAX(0,H$2-$C913),IF(H$1="C",MAX(0,$C913-H$2)))</f>
        <v>0</v>
      </c>
      <c r="I913" s="103" t="n">
        <f aca="false">IF(I$1="P",MAX(0,I$2-$C913),IF(I$1="C",MAX(0,$C913-I$2)))</f>
        <v>0</v>
      </c>
      <c r="J913" s="103" t="n">
        <f aca="false">IF(J$1="P",MAX(0,J$2-$C913),IF(J$1="C",MAX(0,$C913-J$2)))</f>
        <v>0</v>
      </c>
      <c r="K913" s="103" t="n">
        <f aca="false">IF(K$1="P",MAX(0,K$2-$C913),IF(K$1="C",MAX(0,$C913-K$2)))</f>
        <v>0</v>
      </c>
      <c r="L913" s="103" t="n">
        <f aca="false">IF(L$1="P",MAX(0,L$2-$C913),IF(L$1="C",MAX(0,$C913-L$2)))</f>
        <v>7.47</v>
      </c>
      <c r="M913" s="103" t="n">
        <f aca="false">IF(M$1="P",MAX(0,M$2-$C913),IF(M$1="C",MAX(0,$C913-M$2)))</f>
        <v>17.53</v>
      </c>
      <c r="N913" s="103" t="n">
        <f aca="false">IF(N$1="P",MAX(0,N$2-$C913),IF(N$1="C",MAX(0,$C913-N$2)))</f>
        <v>12.53</v>
      </c>
      <c r="O913" s="103" t="n">
        <f aca="false">IF(O$1="P",MAX(0,O$2-$C913),IF(O$1="C",MAX(0,$C913-O$2)))</f>
        <v>7.53</v>
      </c>
      <c r="P913" s="103" t="n">
        <f aca="false">IF(P$1="P",MAX(0,P$2-$C913),IF(P$1="C",MAX(0,$C913-P$2)))</f>
        <v>2.53</v>
      </c>
      <c r="Q913" s="103" t="n">
        <f aca="false">IF(Q$1="P",MAX(0,Q$2-$C913),IF(Q$1="C",MAX(0,$C913-Q$2)))</f>
        <v>0</v>
      </c>
      <c r="R913" s="103" t="n">
        <f aca="false">IF(R$1="P",MAX(0,R$2-$C913),IF(R$1="C",MAX(0,$C913-R$2)))</f>
        <v>0</v>
      </c>
      <c r="S913" s="104" t="n">
        <f aca="false">A913</f>
        <v>43</v>
      </c>
      <c r="T913" s="105" t="n">
        <f aca="false">VLOOKUP($B913,Gas!$B$3:$E$2506,2)</f>
        <v>3.1</v>
      </c>
      <c r="U913" s="46" t="n">
        <f aca="false">C913/T913</f>
        <v>13.7193548387097</v>
      </c>
      <c r="V913" s="99" t="n">
        <f aca="false">VLOOKUP($B913,Gas!$B$3:$E$2506,4)</f>
        <v>0.616790213692392</v>
      </c>
    </row>
    <row r="914" customFormat="false" ht="12.75" hidden="false" customHeight="false" outlineLevel="0" collapsed="false">
      <c r="A914" s="95" t="n">
        <f aca="false">MONTH(B914)+(YEAR(B914)-1998)*12</f>
        <v>43</v>
      </c>
      <c r="B914" s="107" t="n">
        <v>37083</v>
      </c>
      <c r="C914" s="97" t="n">
        <v>36.18</v>
      </c>
      <c r="D914" s="98" t="n">
        <f aca="false">LN(C914/C913)</f>
        <v>-0.161703229298393</v>
      </c>
      <c r="E914" s="106" t="n">
        <f aca="false">STDEV(D905:D914)*SQRT(trade_day)</f>
        <v>3.46580846228104</v>
      </c>
      <c r="F914" s="97"/>
      <c r="G914" s="103" t="n">
        <f aca="false">IF(G$1="P",MAX(0,G$2-$C914),IF(G$1="C",MAX(0,$C914-G$2)))</f>
        <v>0</v>
      </c>
      <c r="H914" s="103" t="n">
        <f aca="false">IF(H$1="P",MAX(0,H$2-$C914),IF(H$1="C",MAX(0,$C914-H$2)))</f>
        <v>0</v>
      </c>
      <c r="I914" s="103" t="n">
        <f aca="false">IF(I$1="P",MAX(0,I$2-$C914),IF(I$1="C",MAX(0,$C914-I$2)))</f>
        <v>0</v>
      </c>
      <c r="J914" s="103" t="n">
        <f aca="false">IF(J$1="P",MAX(0,J$2-$C914),IF(J$1="C",MAX(0,$C914-J$2)))</f>
        <v>0</v>
      </c>
      <c r="K914" s="103" t="n">
        <f aca="false">IF(K$1="P",MAX(0,K$2-$C914),IF(K$1="C",MAX(0,$C914-K$2)))</f>
        <v>3.82</v>
      </c>
      <c r="L914" s="103" t="n">
        <f aca="false">IF(L$1="P",MAX(0,L$2-$C914),IF(L$1="C",MAX(0,$C914-L$2)))</f>
        <v>13.82</v>
      </c>
      <c r="M914" s="103" t="n">
        <f aca="false">IF(M$1="P",MAX(0,M$2-$C914),IF(M$1="C",MAX(0,$C914-M$2)))</f>
        <v>11.18</v>
      </c>
      <c r="N914" s="103" t="n">
        <f aca="false">IF(N$1="P",MAX(0,N$2-$C914),IF(N$1="C",MAX(0,$C914-N$2)))</f>
        <v>6.18</v>
      </c>
      <c r="O914" s="103" t="n">
        <f aca="false">IF(O$1="P",MAX(0,O$2-$C914),IF(O$1="C",MAX(0,$C914-O$2)))</f>
        <v>1.18</v>
      </c>
      <c r="P914" s="103" t="n">
        <f aca="false">IF(P$1="P",MAX(0,P$2-$C914),IF(P$1="C",MAX(0,$C914-P$2)))</f>
        <v>0</v>
      </c>
      <c r="Q914" s="103" t="n">
        <f aca="false">IF(Q$1="P",MAX(0,Q$2-$C914),IF(Q$1="C",MAX(0,$C914-Q$2)))</f>
        <v>0</v>
      </c>
      <c r="R914" s="103" t="n">
        <f aca="false">IF(R$1="P",MAX(0,R$2-$C914),IF(R$1="C",MAX(0,$C914-R$2)))</f>
        <v>0</v>
      </c>
      <c r="S914" s="104" t="n">
        <f aca="false">A914</f>
        <v>43</v>
      </c>
      <c r="T914" s="105" t="n">
        <f aca="false">VLOOKUP($B914,Gas!$B$3:$E$2506,2)</f>
        <v>3.18</v>
      </c>
      <c r="U914" s="46" t="n">
        <f aca="false">C914/T914</f>
        <v>11.377358490566</v>
      </c>
      <c r="V914" s="99" t="n">
        <f aca="false">VLOOKUP($B914,Gas!$B$3:$E$2506,4)</f>
        <v>0.440229141599072</v>
      </c>
    </row>
    <row r="915" customFormat="false" ht="12.75" hidden="false" customHeight="false" outlineLevel="0" collapsed="false">
      <c r="A915" s="95" t="n">
        <f aca="false">MONTH(B915)+(YEAR(B915)-1998)*12</f>
        <v>43</v>
      </c>
      <c r="B915" s="107" t="n">
        <v>37084</v>
      </c>
      <c r="C915" s="97" t="n">
        <v>29.96</v>
      </c>
      <c r="D915" s="98" t="n">
        <f aca="false">LN(C915/C914)</f>
        <v>-0.18864332131813</v>
      </c>
      <c r="E915" s="106" t="n">
        <f aca="false">STDEV(D906:D915)*SQRT(trade_day)</f>
        <v>3.56502642669885</v>
      </c>
      <c r="F915" s="97"/>
      <c r="G915" s="103" t="n">
        <f aca="false">IF(G$1="P",MAX(0,G$2-$C915),IF(G$1="C",MAX(0,$C915-G$2)))</f>
        <v>0</v>
      </c>
      <c r="H915" s="103" t="n">
        <f aca="false">IF(H$1="P",MAX(0,H$2-$C915),IF(H$1="C",MAX(0,$C915-H$2)))</f>
        <v>0</v>
      </c>
      <c r="I915" s="103" t="n">
        <f aca="false">IF(I$1="P",MAX(0,I$2-$C915),IF(I$1="C",MAX(0,$C915-I$2)))</f>
        <v>0.0399999999999992</v>
      </c>
      <c r="J915" s="103" t="n">
        <f aca="false">IF(J$1="P",MAX(0,J$2-$C915),IF(J$1="C",MAX(0,$C915-J$2)))</f>
        <v>5.04</v>
      </c>
      <c r="K915" s="103" t="n">
        <f aca="false">IF(K$1="P",MAX(0,K$2-$C915),IF(K$1="C",MAX(0,$C915-K$2)))</f>
        <v>10.04</v>
      </c>
      <c r="L915" s="103" t="n">
        <f aca="false">IF(L$1="P",MAX(0,L$2-$C915),IF(L$1="C",MAX(0,$C915-L$2)))</f>
        <v>20.04</v>
      </c>
      <c r="M915" s="103" t="n">
        <f aca="false">IF(M$1="P",MAX(0,M$2-$C915),IF(M$1="C",MAX(0,$C915-M$2)))</f>
        <v>4.96</v>
      </c>
      <c r="N915" s="103" t="n">
        <f aca="false">IF(N$1="P",MAX(0,N$2-$C915),IF(N$1="C",MAX(0,$C915-N$2)))</f>
        <v>0</v>
      </c>
      <c r="O915" s="103" t="n">
        <f aca="false">IF(O$1="P",MAX(0,O$2-$C915),IF(O$1="C",MAX(0,$C915-O$2)))</f>
        <v>0</v>
      </c>
      <c r="P915" s="103" t="n">
        <f aca="false">IF(P$1="P",MAX(0,P$2-$C915),IF(P$1="C",MAX(0,$C915-P$2)))</f>
        <v>0</v>
      </c>
      <c r="Q915" s="103" t="n">
        <f aca="false">IF(Q$1="P",MAX(0,Q$2-$C915),IF(Q$1="C",MAX(0,$C915-Q$2)))</f>
        <v>0</v>
      </c>
      <c r="R915" s="103" t="n">
        <f aca="false">IF(R$1="P",MAX(0,R$2-$C915),IF(R$1="C",MAX(0,$C915-R$2)))</f>
        <v>0</v>
      </c>
      <c r="S915" s="104" t="n">
        <f aca="false">A915</f>
        <v>43</v>
      </c>
      <c r="T915" s="105" t="n">
        <f aca="false">VLOOKUP($B915,Gas!$B$3:$E$2506,2)</f>
        <v>3.205</v>
      </c>
      <c r="U915" s="46" t="n">
        <f aca="false">C915/T915</f>
        <v>9.34789391575663</v>
      </c>
      <c r="V915" s="99" t="n">
        <f aca="false">VLOOKUP($B915,Gas!$B$3:$E$2506,4)</f>
        <v>0.438443783937567</v>
      </c>
    </row>
    <row r="916" customFormat="false" ht="12.75" hidden="false" customHeight="false" outlineLevel="0" collapsed="false">
      <c r="A916" s="95" t="n">
        <f aca="false">MONTH(B916)+(YEAR(B916)-1998)*12</f>
        <v>43</v>
      </c>
      <c r="B916" s="107" t="n">
        <v>37085</v>
      </c>
      <c r="C916" s="97" t="n">
        <v>25.6</v>
      </c>
      <c r="D916" s="98" t="n">
        <f aca="false">LN(C916/C915)</f>
        <v>-0.157270807163502</v>
      </c>
      <c r="E916" s="106" t="n">
        <f aca="false">STDEV(D907:D916)*SQRT(trade_day)</f>
        <v>3.47550604122064</v>
      </c>
      <c r="F916" s="97"/>
      <c r="G916" s="103" t="n">
        <f aca="false">IF(G$1="P",MAX(0,G$2-$C916),IF(G$1="C",MAX(0,$C916-G$2)))</f>
        <v>0</v>
      </c>
      <c r="H916" s="103" t="n">
        <f aca="false">IF(H$1="P",MAX(0,H$2-$C916),IF(H$1="C",MAX(0,$C916-H$2)))</f>
        <v>0</v>
      </c>
      <c r="I916" s="103" t="n">
        <f aca="false">IF(I$1="P",MAX(0,I$2-$C916),IF(I$1="C",MAX(0,$C916-I$2)))</f>
        <v>4.4</v>
      </c>
      <c r="J916" s="103" t="n">
        <f aca="false">IF(J$1="P",MAX(0,J$2-$C916),IF(J$1="C",MAX(0,$C916-J$2)))</f>
        <v>9.4</v>
      </c>
      <c r="K916" s="103" t="n">
        <f aca="false">IF(K$1="P",MAX(0,K$2-$C916),IF(K$1="C",MAX(0,$C916-K$2)))</f>
        <v>14.4</v>
      </c>
      <c r="L916" s="103" t="n">
        <f aca="false">IF(L$1="P",MAX(0,L$2-$C916),IF(L$1="C",MAX(0,$C916-L$2)))</f>
        <v>24.4</v>
      </c>
      <c r="M916" s="103" t="n">
        <f aca="false">IF(M$1="P",MAX(0,M$2-$C916),IF(M$1="C",MAX(0,$C916-M$2)))</f>
        <v>0.600000000000001</v>
      </c>
      <c r="N916" s="103" t="n">
        <f aca="false">IF(N$1="P",MAX(0,N$2-$C916),IF(N$1="C",MAX(0,$C916-N$2)))</f>
        <v>0</v>
      </c>
      <c r="O916" s="103" t="n">
        <f aca="false">IF(O$1="P",MAX(0,O$2-$C916),IF(O$1="C",MAX(0,$C916-O$2)))</f>
        <v>0</v>
      </c>
      <c r="P916" s="103" t="n">
        <f aca="false">IF(P$1="P",MAX(0,P$2-$C916),IF(P$1="C",MAX(0,$C916-P$2)))</f>
        <v>0</v>
      </c>
      <c r="Q916" s="103" t="n">
        <f aca="false">IF(Q$1="P",MAX(0,Q$2-$C916),IF(Q$1="C",MAX(0,$C916-Q$2)))</f>
        <v>0</v>
      </c>
      <c r="R916" s="103" t="n">
        <f aca="false">IF(R$1="P",MAX(0,R$2-$C916),IF(R$1="C",MAX(0,$C916-R$2)))</f>
        <v>0</v>
      </c>
      <c r="S916" s="104" t="n">
        <f aca="false">A916</f>
        <v>43</v>
      </c>
      <c r="T916" s="105" t="n">
        <f aca="false">VLOOKUP($B916,Gas!$B$3:$E$2506,2)</f>
        <v>3.3</v>
      </c>
      <c r="U916" s="46" t="n">
        <f aca="false">C916/T916</f>
        <v>7.75757575757576</v>
      </c>
      <c r="V916" s="99" t="n">
        <f aca="false">VLOOKUP($B916,Gas!$B$3:$E$2506,4)</f>
        <v>0.410588763284174</v>
      </c>
    </row>
    <row r="917" customFormat="false" ht="12.75" hidden="false" customHeight="false" outlineLevel="0" collapsed="false">
      <c r="A917" s="95" t="n">
        <f aca="false">MONTH(B917)+(YEAR(B917)-1998)*12</f>
        <v>43</v>
      </c>
      <c r="B917" s="107" t="n">
        <v>37088</v>
      </c>
      <c r="C917" s="97" t="n">
        <v>41.98</v>
      </c>
      <c r="D917" s="98" t="n">
        <f aca="false">LN(C917/C916)</f>
        <v>0.49460096290697</v>
      </c>
      <c r="E917" s="106" t="n">
        <f aca="false">STDEV(D908:D917)*SQRT(trade_day)</f>
        <v>4.36877091669735</v>
      </c>
      <c r="F917" s="97"/>
      <c r="G917" s="103" t="n">
        <f aca="false">IF(G$1="P",MAX(0,G$2-$C917),IF(G$1="C",MAX(0,$C917-G$2)))</f>
        <v>0</v>
      </c>
      <c r="H917" s="103" t="n">
        <f aca="false">IF(H$1="P",MAX(0,H$2-$C917),IF(H$1="C",MAX(0,$C917-H$2)))</f>
        <v>0</v>
      </c>
      <c r="I917" s="103" t="n">
        <f aca="false">IF(I$1="P",MAX(0,I$2-$C917),IF(I$1="C",MAX(0,$C917-I$2)))</f>
        <v>0</v>
      </c>
      <c r="J917" s="103" t="n">
        <f aca="false">IF(J$1="P",MAX(0,J$2-$C917),IF(J$1="C",MAX(0,$C917-J$2)))</f>
        <v>0</v>
      </c>
      <c r="K917" s="103" t="n">
        <f aca="false">IF(K$1="P",MAX(0,K$2-$C917),IF(K$1="C",MAX(0,$C917-K$2)))</f>
        <v>0</v>
      </c>
      <c r="L917" s="103" t="n">
        <f aca="false">IF(L$1="P",MAX(0,L$2-$C917),IF(L$1="C",MAX(0,$C917-L$2)))</f>
        <v>8.02</v>
      </c>
      <c r="M917" s="103" t="n">
        <f aca="false">IF(M$1="P",MAX(0,M$2-$C917),IF(M$1="C",MAX(0,$C917-M$2)))</f>
        <v>16.98</v>
      </c>
      <c r="N917" s="103" t="n">
        <f aca="false">IF(N$1="P",MAX(0,N$2-$C917),IF(N$1="C",MAX(0,$C917-N$2)))</f>
        <v>11.98</v>
      </c>
      <c r="O917" s="103" t="n">
        <f aca="false">IF(O$1="P",MAX(0,O$2-$C917),IF(O$1="C",MAX(0,$C917-O$2)))</f>
        <v>6.98</v>
      </c>
      <c r="P917" s="103" t="n">
        <f aca="false">IF(P$1="P",MAX(0,P$2-$C917),IF(P$1="C",MAX(0,$C917-P$2)))</f>
        <v>1.98</v>
      </c>
      <c r="Q917" s="103" t="n">
        <f aca="false">IF(Q$1="P",MAX(0,Q$2-$C917),IF(Q$1="C",MAX(0,$C917-Q$2)))</f>
        <v>0</v>
      </c>
      <c r="R917" s="103" t="n">
        <f aca="false">IF(R$1="P",MAX(0,R$2-$C917),IF(R$1="C",MAX(0,$C917-R$2)))</f>
        <v>0</v>
      </c>
      <c r="S917" s="104" t="n">
        <f aca="false">A917</f>
        <v>43</v>
      </c>
      <c r="T917" s="105" t="n">
        <f aca="false">VLOOKUP($B917,Gas!$B$3:$E$2506,2)</f>
        <v>3.155</v>
      </c>
      <c r="U917" s="46" t="n">
        <f aca="false">C917/T917</f>
        <v>13.3058637083994</v>
      </c>
      <c r="V917" s="99" t="n">
        <f aca="false">VLOOKUP($B917,Gas!$B$3:$E$2506,4)</f>
        <v>0.490260796619617</v>
      </c>
    </row>
    <row r="918" customFormat="false" ht="12.75" hidden="false" customHeight="false" outlineLevel="0" collapsed="false">
      <c r="A918" s="95" t="n">
        <f aca="false">MONTH(B918)+(YEAR(B918)-1998)*12</f>
        <v>43</v>
      </c>
      <c r="B918" s="107" t="n">
        <v>37089</v>
      </c>
      <c r="C918" s="97" t="n">
        <v>39.97</v>
      </c>
      <c r="D918" s="98" t="n">
        <f aca="false">LN(C918/C917)</f>
        <v>-0.0490641416692547</v>
      </c>
      <c r="E918" s="106" t="n">
        <f aca="false">STDEV(D909:D918)*SQRT(trade_day)</f>
        <v>4.01740982314336</v>
      </c>
      <c r="F918" s="97"/>
      <c r="G918" s="103" t="n">
        <f aca="false">IF(G$1="P",MAX(0,G$2-$C918),IF(G$1="C",MAX(0,$C918-G$2)))</f>
        <v>0</v>
      </c>
      <c r="H918" s="103" t="n">
        <f aca="false">IF(H$1="P",MAX(0,H$2-$C918),IF(H$1="C",MAX(0,$C918-H$2)))</f>
        <v>0</v>
      </c>
      <c r="I918" s="103" t="n">
        <f aca="false">IF(I$1="P",MAX(0,I$2-$C918),IF(I$1="C",MAX(0,$C918-I$2)))</f>
        <v>0</v>
      </c>
      <c r="J918" s="103" t="n">
        <f aca="false">IF(J$1="P",MAX(0,J$2-$C918),IF(J$1="C",MAX(0,$C918-J$2)))</f>
        <v>0</v>
      </c>
      <c r="K918" s="103" t="n">
        <f aca="false">IF(K$1="P",MAX(0,K$2-$C918),IF(K$1="C",MAX(0,$C918-K$2)))</f>
        <v>0.0300000000000011</v>
      </c>
      <c r="L918" s="103" t="n">
        <f aca="false">IF(L$1="P",MAX(0,L$2-$C918),IF(L$1="C",MAX(0,$C918-L$2)))</f>
        <v>10.03</v>
      </c>
      <c r="M918" s="103" t="n">
        <f aca="false">IF(M$1="P",MAX(0,M$2-$C918),IF(M$1="C",MAX(0,$C918-M$2)))</f>
        <v>14.97</v>
      </c>
      <c r="N918" s="103" t="n">
        <f aca="false">IF(N$1="P",MAX(0,N$2-$C918),IF(N$1="C",MAX(0,$C918-N$2)))</f>
        <v>9.97</v>
      </c>
      <c r="O918" s="103" t="n">
        <f aca="false">IF(O$1="P",MAX(0,O$2-$C918),IF(O$1="C",MAX(0,$C918-O$2)))</f>
        <v>4.97</v>
      </c>
      <c r="P918" s="103" t="n">
        <f aca="false">IF(P$1="P",MAX(0,P$2-$C918),IF(P$1="C",MAX(0,$C918-P$2)))</f>
        <v>0</v>
      </c>
      <c r="Q918" s="103" t="n">
        <f aca="false">IF(Q$1="P",MAX(0,Q$2-$C918),IF(Q$1="C",MAX(0,$C918-Q$2)))</f>
        <v>0</v>
      </c>
      <c r="R918" s="103" t="n">
        <f aca="false">IF(R$1="P",MAX(0,R$2-$C918),IF(R$1="C",MAX(0,$C918-R$2)))</f>
        <v>0</v>
      </c>
      <c r="S918" s="104" t="n">
        <f aca="false">A918</f>
        <v>43</v>
      </c>
      <c r="T918" s="105" t="n">
        <f aca="false">VLOOKUP($B918,Gas!$B$3:$E$2506,2)</f>
        <v>3.075</v>
      </c>
      <c r="U918" s="46" t="n">
        <f aca="false">C918/T918</f>
        <v>12.9983739837398</v>
      </c>
      <c r="V918" s="99" t="n">
        <f aca="false">VLOOKUP($B918,Gas!$B$3:$E$2506,4)</f>
        <v>0.466251762991043</v>
      </c>
    </row>
    <row r="919" customFormat="false" ht="12.75" hidden="false" customHeight="false" outlineLevel="0" collapsed="false">
      <c r="A919" s="95" t="n">
        <f aca="false">MONTH(B919)+(YEAR(B919)-1998)*12</f>
        <v>43</v>
      </c>
      <c r="B919" s="107" t="n">
        <v>37090</v>
      </c>
      <c r="C919" s="97" t="n">
        <v>42.26</v>
      </c>
      <c r="D919" s="98" t="n">
        <f aca="false">LN(C919/C918)</f>
        <v>0.0557118394646785</v>
      </c>
      <c r="E919" s="106" t="n">
        <f aca="false">STDEV(D910:D919)*SQRT(trade_day)</f>
        <v>3.79222441479469</v>
      </c>
      <c r="F919" s="97"/>
      <c r="G919" s="103" t="n">
        <f aca="false">IF(G$1="P",MAX(0,G$2-$C919),IF(G$1="C",MAX(0,$C919-G$2)))</f>
        <v>0</v>
      </c>
      <c r="H919" s="103" t="n">
        <f aca="false">IF(H$1="P",MAX(0,H$2-$C919),IF(H$1="C",MAX(0,$C919-H$2)))</f>
        <v>0</v>
      </c>
      <c r="I919" s="103" t="n">
        <f aca="false">IF(I$1="P",MAX(0,I$2-$C919),IF(I$1="C",MAX(0,$C919-I$2)))</f>
        <v>0</v>
      </c>
      <c r="J919" s="103" t="n">
        <f aca="false">IF(J$1="P",MAX(0,J$2-$C919),IF(J$1="C",MAX(0,$C919-J$2)))</f>
        <v>0</v>
      </c>
      <c r="K919" s="103" t="n">
        <f aca="false">IF(K$1="P",MAX(0,K$2-$C919),IF(K$1="C",MAX(0,$C919-K$2)))</f>
        <v>0</v>
      </c>
      <c r="L919" s="103" t="n">
        <f aca="false">IF(L$1="P",MAX(0,L$2-$C919),IF(L$1="C",MAX(0,$C919-L$2)))</f>
        <v>7.74</v>
      </c>
      <c r="M919" s="103" t="n">
        <f aca="false">IF(M$1="P",MAX(0,M$2-$C919),IF(M$1="C",MAX(0,$C919-M$2)))</f>
        <v>17.26</v>
      </c>
      <c r="N919" s="103" t="n">
        <f aca="false">IF(N$1="P",MAX(0,N$2-$C919),IF(N$1="C",MAX(0,$C919-N$2)))</f>
        <v>12.26</v>
      </c>
      <c r="O919" s="103" t="n">
        <f aca="false">IF(O$1="P",MAX(0,O$2-$C919),IF(O$1="C",MAX(0,$C919-O$2)))</f>
        <v>7.26</v>
      </c>
      <c r="P919" s="103" t="n">
        <f aca="false">IF(P$1="P",MAX(0,P$2-$C919),IF(P$1="C",MAX(0,$C919-P$2)))</f>
        <v>2.26</v>
      </c>
      <c r="Q919" s="103" t="n">
        <f aca="false">IF(Q$1="P",MAX(0,Q$2-$C919),IF(Q$1="C",MAX(0,$C919-Q$2)))</f>
        <v>0</v>
      </c>
      <c r="R919" s="103" t="n">
        <f aca="false">IF(R$1="P",MAX(0,R$2-$C919),IF(R$1="C",MAX(0,$C919-R$2)))</f>
        <v>0</v>
      </c>
      <c r="S919" s="104" t="n">
        <f aca="false">A919</f>
        <v>43</v>
      </c>
      <c r="T919" s="105" t="n">
        <f aca="false">VLOOKUP($B919,Gas!$B$3:$E$2506,2)</f>
        <v>3.12</v>
      </c>
      <c r="U919" s="46" t="n">
        <f aca="false">C919/T919</f>
        <v>13.5448717948718</v>
      </c>
      <c r="V919" s="99" t="n">
        <f aca="false">VLOOKUP($B919,Gas!$B$3:$E$2506,4)</f>
        <v>0.471156331598379</v>
      </c>
    </row>
    <row r="920" customFormat="false" ht="12.75" hidden="false" customHeight="false" outlineLevel="0" collapsed="false">
      <c r="A920" s="95" t="n">
        <f aca="false">MONTH(B920)+(YEAR(B920)-1998)*12</f>
        <v>43</v>
      </c>
      <c r="B920" s="107" t="n">
        <v>37091</v>
      </c>
      <c r="C920" s="97" t="n">
        <v>46.31</v>
      </c>
      <c r="D920" s="98" t="n">
        <f aca="false">LN(C920/C919)</f>
        <v>0.0915169083047501</v>
      </c>
      <c r="E920" s="106" t="n">
        <f aca="false">STDEV(D911:D920)*SQRT(trade_day)</f>
        <v>3.7901068630277</v>
      </c>
      <c r="F920" s="97"/>
      <c r="G920" s="103" t="n">
        <f aca="false">IF(G$1="P",MAX(0,G$2-$C920),IF(G$1="C",MAX(0,$C920-G$2)))</f>
        <v>0</v>
      </c>
      <c r="H920" s="103" t="n">
        <f aca="false">IF(H$1="P",MAX(0,H$2-$C920),IF(H$1="C",MAX(0,$C920-H$2)))</f>
        <v>0</v>
      </c>
      <c r="I920" s="103" t="n">
        <f aca="false">IF(I$1="P",MAX(0,I$2-$C920),IF(I$1="C",MAX(0,$C920-I$2)))</f>
        <v>0</v>
      </c>
      <c r="J920" s="103" t="n">
        <f aca="false">IF(J$1="P",MAX(0,J$2-$C920),IF(J$1="C",MAX(0,$C920-J$2)))</f>
        <v>0</v>
      </c>
      <c r="K920" s="103" t="n">
        <f aca="false">IF(K$1="P",MAX(0,K$2-$C920),IF(K$1="C",MAX(0,$C920-K$2)))</f>
        <v>0</v>
      </c>
      <c r="L920" s="103" t="n">
        <f aca="false">IF(L$1="P",MAX(0,L$2-$C920),IF(L$1="C",MAX(0,$C920-L$2)))</f>
        <v>3.69</v>
      </c>
      <c r="M920" s="103" t="n">
        <f aca="false">IF(M$1="P",MAX(0,M$2-$C920),IF(M$1="C",MAX(0,$C920-M$2)))</f>
        <v>21.31</v>
      </c>
      <c r="N920" s="103" t="n">
        <f aca="false">IF(N$1="P",MAX(0,N$2-$C920),IF(N$1="C",MAX(0,$C920-N$2)))</f>
        <v>16.31</v>
      </c>
      <c r="O920" s="103" t="n">
        <f aca="false">IF(O$1="P",MAX(0,O$2-$C920),IF(O$1="C",MAX(0,$C920-O$2)))</f>
        <v>11.31</v>
      </c>
      <c r="P920" s="103" t="n">
        <f aca="false">IF(P$1="P",MAX(0,P$2-$C920),IF(P$1="C",MAX(0,$C920-P$2)))</f>
        <v>6.31</v>
      </c>
      <c r="Q920" s="103" t="n">
        <f aca="false">IF(Q$1="P",MAX(0,Q$2-$C920),IF(Q$1="C",MAX(0,$C920-Q$2)))</f>
        <v>0</v>
      </c>
      <c r="R920" s="103" t="n">
        <f aca="false">IF(R$1="P",MAX(0,R$2-$C920),IF(R$1="C",MAX(0,$C920-R$2)))</f>
        <v>0</v>
      </c>
      <c r="S920" s="104" t="n">
        <f aca="false">A920</f>
        <v>43</v>
      </c>
      <c r="T920" s="105" t="n">
        <f aca="false">VLOOKUP($B920,Gas!$B$3:$E$2506,2)</f>
        <v>3.145</v>
      </c>
      <c r="U920" s="46" t="n">
        <f aca="false">C920/T920</f>
        <v>14.724960254372</v>
      </c>
      <c r="V920" s="99" t="n">
        <f aca="false">VLOOKUP($B920,Gas!$B$3:$E$2506,4)</f>
        <v>0.470814456555648</v>
      </c>
    </row>
    <row r="921" customFormat="false" ht="12.75" hidden="false" customHeight="false" outlineLevel="0" collapsed="false">
      <c r="A921" s="95" t="n">
        <f aca="false">MONTH(B921)+(YEAR(B921)-1998)*12</f>
        <v>43</v>
      </c>
      <c r="B921" s="107" t="n">
        <v>37092</v>
      </c>
      <c r="C921" s="97" t="n">
        <v>42.96</v>
      </c>
      <c r="D921" s="98" t="n">
        <f aca="false">LN(C921/C920)</f>
        <v>-0.0750884702920514</v>
      </c>
      <c r="E921" s="106" t="n">
        <f aca="false">STDEV(D912:D921)*SQRT(trade_day)</f>
        <v>3.84560277796886</v>
      </c>
      <c r="F921" s="97"/>
      <c r="G921" s="103" t="n">
        <f aca="false">IF(G$1="P",MAX(0,G$2-$C921),IF(G$1="C",MAX(0,$C921-G$2)))</f>
        <v>0</v>
      </c>
      <c r="H921" s="103" t="n">
        <f aca="false">IF(H$1="P",MAX(0,H$2-$C921),IF(H$1="C",MAX(0,$C921-H$2)))</f>
        <v>0</v>
      </c>
      <c r="I921" s="103" t="n">
        <f aca="false">IF(I$1="P",MAX(0,I$2-$C921),IF(I$1="C",MAX(0,$C921-I$2)))</f>
        <v>0</v>
      </c>
      <c r="J921" s="103" t="n">
        <f aca="false">IF(J$1="P",MAX(0,J$2-$C921),IF(J$1="C",MAX(0,$C921-J$2)))</f>
        <v>0</v>
      </c>
      <c r="K921" s="103" t="n">
        <f aca="false">IF(K$1="P",MAX(0,K$2-$C921),IF(K$1="C",MAX(0,$C921-K$2)))</f>
        <v>0</v>
      </c>
      <c r="L921" s="103" t="n">
        <f aca="false">IF(L$1="P",MAX(0,L$2-$C921),IF(L$1="C",MAX(0,$C921-L$2)))</f>
        <v>7.04</v>
      </c>
      <c r="M921" s="103" t="n">
        <f aca="false">IF(M$1="P",MAX(0,M$2-$C921),IF(M$1="C",MAX(0,$C921-M$2)))</f>
        <v>17.96</v>
      </c>
      <c r="N921" s="103" t="n">
        <f aca="false">IF(N$1="P",MAX(0,N$2-$C921),IF(N$1="C",MAX(0,$C921-N$2)))</f>
        <v>12.96</v>
      </c>
      <c r="O921" s="103" t="n">
        <f aca="false">IF(O$1="P",MAX(0,O$2-$C921),IF(O$1="C",MAX(0,$C921-O$2)))</f>
        <v>7.96</v>
      </c>
      <c r="P921" s="103" t="n">
        <f aca="false">IF(P$1="P",MAX(0,P$2-$C921),IF(P$1="C",MAX(0,$C921-P$2)))</f>
        <v>2.96</v>
      </c>
      <c r="Q921" s="103" t="n">
        <f aca="false">IF(Q$1="P",MAX(0,Q$2-$C921),IF(Q$1="C",MAX(0,$C921-Q$2)))</f>
        <v>0</v>
      </c>
      <c r="R921" s="103" t="n">
        <f aca="false">IF(R$1="P",MAX(0,R$2-$C921),IF(R$1="C",MAX(0,$C921-R$2)))</f>
        <v>0</v>
      </c>
      <c r="S921" s="104" t="n">
        <f aca="false">A921</f>
        <v>43</v>
      </c>
      <c r="T921" s="105" t="n">
        <f aca="false">VLOOKUP($B921,Gas!$B$3:$E$2506,2)</f>
        <v>3.025</v>
      </c>
      <c r="U921" s="46" t="n">
        <f aca="false">C921/T921</f>
        <v>14.201652892562</v>
      </c>
      <c r="V921" s="99" t="n">
        <f aca="false">VLOOKUP($B921,Gas!$B$3:$E$2506,4)</f>
        <v>0.49208108155232</v>
      </c>
    </row>
    <row r="922" customFormat="false" ht="12.75" hidden="false" customHeight="false" outlineLevel="0" collapsed="false">
      <c r="A922" s="95" t="n">
        <f aca="false">MONTH(B922)+(YEAR(B922)-1998)*12</f>
        <v>43</v>
      </c>
      <c r="B922" s="107" t="n">
        <v>37095</v>
      </c>
      <c r="C922" s="97" t="n">
        <v>53.74</v>
      </c>
      <c r="D922" s="98" t="n">
        <f aca="false">LN(C922/C921)</f>
        <v>0.223888152986736</v>
      </c>
      <c r="E922" s="106" t="n">
        <f aca="false">STDEV(D913:D922)*SQRT(trade_day)</f>
        <v>3.36479217689334</v>
      </c>
      <c r="F922" s="97"/>
      <c r="G922" s="103" t="n">
        <f aca="false">IF(G$1="P",MAX(0,G$2-$C922),IF(G$1="C",MAX(0,$C922-G$2)))</f>
        <v>0</v>
      </c>
      <c r="H922" s="103" t="n">
        <f aca="false">IF(H$1="P",MAX(0,H$2-$C922),IF(H$1="C",MAX(0,$C922-H$2)))</f>
        <v>0</v>
      </c>
      <c r="I922" s="103" t="n">
        <f aca="false">IF(I$1="P",MAX(0,I$2-$C922),IF(I$1="C",MAX(0,$C922-I$2)))</f>
        <v>0</v>
      </c>
      <c r="J922" s="103" t="n">
        <f aca="false">IF(J$1="P",MAX(0,J$2-$C922),IF(J$1="C",MAX(0,$C922-J$2)))</f>
        <v>0</v>
      </c>
      <c r="K922" s="103" t="n">
        <f aca="false">IF(K$1="P",MAX(0,K$2-$C922),IF(K$1="C",MAX(0,$C922-K$2)))</f>
        <v>0</v>
      </c>
      <c r="L922" s="103" t="n">
        <f aca="false">IF(L$1="P",MAX(0,L$2-$C922),IF(L$1="C",MAX(0,$C922-L$2)))</f>
        <v>0</v>
      </c>
      <c r="M922" s="103" t="n">
        <f aca="false">IF(M$1="P",MAX(0,M$2-$C922),IF(M$1="C",MAX(0,$C922-M$2)))</f>
        <v>28.74</v>
      </c>
      <c r="N922" s="103" t="n">
        <f aca="false">IF(N$1="P",MAX(0,N$2-$C922),IF(N$1="C",MAX(0,$C922-N$2)))</f>
        <v>23.74</v>
      </c>
      <c r="O922" s="103" t="n">
        <f aca="false">IF(O$1="P",MAX(0,O$2-$C922),IF(O$1="C",MAX(0,$C922-O$2)))</f>
        <v>18.74</v>
      </c>
      <c r="P922" s="103" t="n">
        <f aca="false">IF(P$1="P",MAX(0,P$2-$C922),IF(P$1="C",MAX(0,$C922-P$2)))</f>
        <v>13.74</v>
      </c>
      <c r="Q922" s="103" t="n">
        <f aca="false">IF(Q$1="P",MAX(0,Q$2-$C922),IF(Q$1="C",MAX(0,$C922-Q$2)))</f>
        <v>3.74</v>
      </c>
      <c r="R922" s="103" t="n">
        <f aca="false">IF(R$1="P",MAX(0,R$2-$C922),IF(R$1="C",MAX(0,$C922-R$2)))</f>
        <v>0</v>
      </c>
      <c r="S922" s="104" t="n">
        <f aca="false">A922</f>
        <v>43</v>
      </c>
      <c r="T922" s="105" t="n">
        <f aca="false">VLOOKUP($B922,Gas!$B$3:$E$2506,2)</f>
        <v>2.95</v>
      </c>
      <c r="U922" s="46" t="n">
        <f aca="false">C922/T922</f>
        <v>18.2169491525424</v>
      </c>
      <c r="V922" s="99" t="n">
        <f aca="false">VLOOKUP($B922,Gas!$B$3:$E$2506,4)</f>
        <v>0.394639640239909</v>
      </c>
    </row>
    <row r="923" customFormat="false" ht="12.75" hidden="false" customHeight="false" outlineLevel="0" collapsed="false">
      <c r="A923" s="95" t="n">
        <f aca="false">MONTH(B923)+(YEAR(B923)-1998)*12</f>
        <v>43</v>
      </c>
      <c r="B923" s="107" t="n">
        <v>37096</v>
      </c>
      <c r="C923" s="97" t="n">
        <v>63.66</v>
      </c>
      <c r="D923" s="98" t="n">
        <f aca="false">LN(C923/C922)</f>
        <v>0.169398818666602</v>
      </c>
      <c r="E923" s="106" t="n">
        <f aca="false">STDEV(D914:D923)*SQRT(trade_day)</f>
        <v>3.38778929074875</v>
      </c>
      <c r="F923" s="97"/>
      <c r="G923" s="103" t="n">
        <f aca="false">IF(G$1="P",MAX(0,G$2-$C923),IF(G$1="C",MAX(0,$C923-G$2)))</f>
        <v>0</v>
      </c>
      <c r="H923" s="103" t="n">
        <f aca="false">IF(H$1="P",MAX(0,H$2-$C923),IF(H$1="C",MAX(0,$C923-H$2)))</f>
        <v>0</v>
      </c>
      <c r="I923" s="103" t="n">
        <f aca="false">IF(I$1="P",MAX(0,I$2-$C923),IF(I$1="C",MAX(0,$C923-I$2)))</f>
        <v>0</v>
      </c>
      <c r="J923" s="103" t="n">
        <f aca="false">IF(J$1="P",MAX(0,J$2-$C923),IF(J$1="C",MAX(0,$C923-J$2)))</f>
        <v>0</v>
      </c>
      <c r="K923" s="103" t="n">
        <f aca="false">IF(K$1="P",MAX(0,K$2-$C923),IF(K$1="C",MAX(0,$C923-K$2)))</f>
        <v>0</v>
      </c>
      <c r="L923" s="103" t="n">
        <f aca="false">IF(L$1="P",MAX(0,L$2-$C923),IF(L$1="C",MAX(0,$C923-L$2)))</f>
        <v>0</v>
      </c>
      <c r="M923" s="103" t="n">
        <f aca="false">IF(M$1="P",MAX(0,M$2-$C923),IF(M$1="C",MAX(0,$C923-M$2)))</f>
        <v>38.66</v>
      </c>
      <c r="N923" s="103" t="n">
        <f aca="false">IF(N$1="P",MAX(0,N$2-$C923),IF(N$1="C",MAX(0,$C923-N$2)))</f>
        <v>33.66</v>
      </c>
      <c r="O923" s="103" t="n">
        <f aca="false">IF(O$1="P",MAX(0,O$2-$C923),IF(O$1="C",MAX(0,$C923-O$2)))</f>
        <v>28.66</v>
      </c>
      <c r="P923" s="103" t="n">
        <f aca="false">IF(P$1="P",MAX(0,P$2-$C923),IF(P$1="C",MAX(0,$C923-P$2)))</f>
        <v>23.66</v>
      </c>
      <c r="Q923" s="103" t="n">
        <f aca="false">IF(Q$1="P",MAX(0,Q$2-$C923),IF(Q$1="C",MAX(0,$C923-Q$2)))</f>
        <v>13.66</v>
      </c>
      <c r="R923" s="103" t="n">
        <f aca="false">IF(R$1="P",MAX(0,R$2-$C923),IF(R$1="C",MAX(0,$C923-R$2)))</f>
        <v>0</v>
      </c>
      <c r="S923" s="104" t="n">
        <f aca="false">A923</f>
        <v>43</v>
      </c>
      <c r="T923" s="105" t="n">
        <f aca="false">VLOOKUP($B923,Gas!$B$3:$E$2506,2)</f>
        <v>3.01</v>
      </c>
      <c r="U923" s="46" t="n">
        <f aca="false">C923/T923</f>
        <v>21.1495016611296</v>
      </c>
      <c r="V923" s="99" t="n">
        <f aca="false">VLOOKUP($B923,Gas!$B$3:$E$2506,4)</f>
        <v>0.363731212733083</v>
      </c>
    </row>
    <row r="924" customFormat="false" ht="12.75" hidden="false" customHeight="false" outlineLevel="0" collapsed="false">
      <c r="A924" s="95" t="n">
        <f aca="false">MONTH(B924)+(YEAR(B924)-1998)*12</f>
        <v>43</v>
      </c>
      <c r="B924" s="107" t="n">
        <v>37097</v>
      </c>
      <c r="C924" s="97" t="n">
        <v>53.24</v>
      </c>
      <c r="D924" s="98" t="n">
        <f aca="false">LN(C924/C923)</f>
        <v>-0.178746428327036</v>
      </c>
      <c r="E924" s="106" t="n">
        <f aca="false">STDEV(D915:D924)*SQRT(trade_day)</f>
        <v>3.41696890491371</v>
      </c>
      <c r="F924" s="97"/>
      <c r="G924" s="103" t="n">
        <f aca="false">IF(G$1="P",MAX(0,G$2-$C924),IF(G$1="C",MAX(0,$C924-G$2)))</f>
        <v>0</v>
      </c>
      <c r="H924" s="103" t="n">
        <f aca="false">IF(H$1="P",MAX(0,H$2-$C924),IF(H$1="C",MAX(0,$C924-H$2)))</f>
        <v>0</v>
      </c>
      <c r="I924" s="103" t="n">
        <f aca="false">IF(I$1="P",MAX(0,I$2-$C924),IF(I$1="C",MAX(0,$C924-I$2)))</f>
        <v>0</v>
      </c>
      <c r="J924" s="103" t="n">
        <f aca="false">IF(J$1="P",MAX(0,J$2-$C924),IF(J$1="C",MAX(0,$C924-J$2)))</f>
        <v>0</v>
      </c>
      <c r="K924" s="103" t="n">
        <f aca="false">IF(K$1="P",MAX(0,K$2-$C924),IF(K$1="C",MAX(0,$C924-K$2)))</f>
        <v>0</v>
      </c>
      <c r="L924" s="103" t="n">
        <f aca="false">IF(L$1="P",MAX(0,L$2-$C924),IF(L$1="C",MAX(0,$C924-L$2)))</f>
        <v>0</v>
      </c>
      <c r="M924" s="103" t="n">
        <f aca="false">IF(M$1="P",MAX(0,M$2-$C924),IF(M$1="C",MAX(0,$C924-M$2)))</f>
        <v>28.24</v>
      </c>
      <c r="N924" s="103" t="n">
        <f aca="false">IF(N$1="P",MAX(0,N$2-$C924),IF(N$1="C",MAX(0,$C924-N$2)))</f>
        <v>23.24</v>
      </c>
      <c r="O924" s="103" t="n">
        <f aca="false">IF(O$1="P",MAX(0,O$2-$C924),IF(O$1="C",MAX(0,$C924-O$2)))</f>
        <v>18.24</v>
      </c>
      <c r="P924" s="103" t="n">
        <f aca="false">IF(P$1="P",MAX(0,P$2-$C924),IF(P$1="C",MAX(0,$C924-P$2)))</f>
        <v>13.24</v>
      </c>
      <c r="Q924" s="103" t="n">
        <f aca="false">IF(Q$1="P",MAX(0,Q$2-$C924),IF(Q$1="C",MAX(0,$C924-Q$2)))</f>
        <v>3.24</v>
      </c>
      <c r="R924" s="103" t="n">
        <f aca="false">IF(R$1="P",MAX(0,R$2-$C924),IF(R$1="C",MAX(0,$C924-R$2)))</f>
        <v>0</v>
      </c>
      <c r="S924" s="104" t="n">
        <f aca="false">A924</f>
        <v>43</v>
      </c>
      <c r="T924" s="105" t="n">
        <f aca="false">VLOOKUP($B924,Gas!$B$3:$E$2506,2)</f>
        <v>3.01</v>
      </c>
      <c r="U924" s="46" t="n">
        <f aca="false">C924/T924</f>
        <v>17.687707641196</v>
      </c>
      <c r="V924" s="99" t="n">
        <f aca="false">VLOOKUP($B924,Gas!$B$3:$E$2506,4)</f>
        <v>0.363731212733083</v>
      </c>
    </row>
    <row r="925" customFormat="false" ht="12.75" hidden="false" customHeight="false" outlineLevel="0" collapsed="false">
      <c r="A925" s="95" t="n">
        <f aca="false">MONTH(B925)+(YEAR(B925)-1998)*12</f>
        <v>43</v>
      </c>
      <c r="B925" s="107" t="n">
        <v>37098</v>
      </c>
      <c r="C925" s="97" t="n">
        <v>35.61</v>
      </c>
      <c r="D925" s="98" t="n">
        <f aca="false">LN(C925/C924)</f>
        <v>-0.402183496237225</v>
      </c>
      <c r="E925" s="106" t="n">
        <f aca="false">STDEV(D916:D925)*SQRT(trade_day)</f>
        <v>3.93851332359896</v>
      </c>
      <c r="F925" s="97"/>
      <c r="G925" s="103" t="n">
        <f aca="false">IF(G$1="P",MAX(0,G$2-$C925),IF(G$1="C",MAX(0,$C925-G$2)))</f>
        <v>0</v>
      </c>
      <c r="H925" s="103" t="n">
        <f aca="false">IF(H$1="P",MAX(0,H$2-$C925),IF(H$1="C",MAX(0,$C925-H$2)))</f>
        <v>0</v>
      </c>
      <c r="I925" s="103" t="n">
        <f aca="false">IF(I$1="P",MAX(0,I$2-$C925),IF(I$1="C",MAX(0,$C925-I$2)))</f>
        <v>0</v>
      </c>
      <c r="J925" s="103" t="n">
        <f aca="false">IF(J$1="P",MAX(0,J$2-$C925),IF(J$1="C",MAX(0,$C925-J$2)))</f>
        <v>0</v>
      </c>
      <c r="K925" s="103" t="n">
        <f aca="false">IF(K$1="P",MAX(0,K$2-$C925),IF(K$1="C",MAX(0,$C925-K$2)))</f>
        <v>4.39</v>
      </c>
      <c r="L925" s="103" t="n">
        <f aca="false">IF(L$1="P",MAX(0,L$2-$C925),IF(L$1="C",MAX(0,$C925-L$2)))</f>
        <v>14.39</v>
      </c>
      <c r="M925" s="103" t="n">
        <f aca="false">IF(M$1="P",MAX(0,M$2-$C925),IF(M$1="C",MAX(0,$C925-M$2)))</f>
        <v>10.61</v>
      </c>
      <c r="N925" s="103" t="n">
        <f aca="false">IF(N$1="P",MAX(0,N$2-$C925),IF(N$1="C",MAX(0,$C925-N$2)))</f>
        <v>5.61</v>
      </c>
      <c r="O925" s="103" t="n">
        <f aca="false">IF(O$1="P",MAX(0,O$2-$C925),IF(O$1="C",MAX(0,$C925-O$2)))</f>
        <v>0.609999999999999</v>
      </c>
      <c r="P925" s="103" t="n">
        <f aca="false">IF(P$1="P",MAX(0,P$2-$C925),IF(P$1="C",MAX(0,$C925-P$2)))</f>
        <v>0</v>
      </c>
      <c r="Q925" s="103" t="n">
        <f aca="false">IF(Q$1="P",MAX(0,Q$2-$C925),IF(Q$1="C",MAX(0,$C925-Q$2)))</f>
        <v>0</v>
      </c>
      <c r="R925" s="103" t="n">
        <f aca="false">IF(R$1="P",MAX(0,R$2-$C925),IF(R$1="C",MAX(0,$C925-R$2)))</f>
        <v>0</v>
      </c>
      <c r="S925" s="104" t="n">
        <f aca="false">A925</f>
        <v>43</v>
      </c>
      <c r="T925" s="105" t="n">
        <f aca="false">VLOOKUP($B925,Gas!$B$3:$E$2506,2)</f>
        <v>3.06</v>
      </c>
      <c r="U925" s="46" t="n">
        <f aca="false">C925/T925</f>
        <v>11.6372549019608</v>
      </c>
      <c r="V925" s="99" t="n">
        <f aca="false">VLOOKUP($B925,Gas!$B$3:$E$2506,4)</f>
        <v>0.385349553841277</v>
      </c>
    </row>
    <row r="926" customFormat="false" ht="12.75" hidden="false" customHeight="false" outlineLevel="0" collapsed="false">
      <c r="A926" s="95" t="n">
        <f aca="false">MONTH(B926)+(YEAR(B926)-1998)*12</f>
        <v>43</v>
      </c>
      <c r="B926" s="107" t="n">
        <v>37099</v>
      </c>
      <c r="C926" s="97" t="n">
        <v>30.19</v>
      </c>
      <c r="D926" s="98" t="n">
        <f aca="false">LN(C926/C925)</f>
        <v>-0.165115753570939</v>
      </c>
      <c r="E926" s="106" t="n">
        <f aca="false">STDEV(D917:D926)*SQRT(trade_day)</f>
        <v>3.94835392567299</v>
      </c>
      <c r="F926" s="97"/>
      <c r="G926" s="103" t="n">
        <f aca="false">IF(G$1="P",MAX(0,G$2-$C926),IF(G$1="C",MAX(0,$C926-G$2)))</f>
        <v>0</v>
      </c>
      <c r="H926" s="103" t="n">
        <f aca="false">IF(H$1="P",MAX(0,H$2-$C926),IF(H$1="C",MAX(0,$C926-H$2)))</f>
        <v>0</v>
      </c>
      <c r="I926" s="103" t="n">
        <f aca="false">IF(I$1="P",MAX(0,I$2-$C926),IF(I$1="C",MAX(0,$C926-I$2)))</f>
        <v>0</v>
      </c>
      <c r="J926" s="103" t="n">
        <f aca="false">IF(J$1="P",MAX(0,J$2-$C926),IF(J$1="C",MAX(0,$C926-J$2)))</f>
        <v>4.81</v>
      </c>
      <c r="K926" s="103" t="n">
        <f aca="false">IF(K$1="P",MAX(0,K$2-$C926),IF(K$1="C",MAX(0,$C926-K$2)))</f>
        <v>9.81</v>
      </c>
      <c r="L926" s="103" t="n">
        <f aca="false">IF(L$1="P",MAX(0,L$2-$C926),IF(L$1="C",MAX(0,$C926-L$2)))</f>
        <v>19.81</v>
      </c>
      <c r="M926" s="103" t="n">
        <f aca="false">IF(M$1="P",MAX(0,M$2-$C926),IF(M$1="C",MAX(0,$C926-M$2)))</f>
        <v>5.19</v>
      </c>
      <c r="N926" s="103" t="n">
        <f aca="false">IF(N$1="P",MAX(0,N$2-$C926),IF(N$1="C",MAX(0,$C926-N$2)))</f>
        <v>0.190000000000001</v>
      </c>
      <c r="O926" s="103" t="n">
        <f aca="false">IF(O$1="P",MAX(0,O$2-$C926),IF(O$1="C",MAX(0,$C926-O$2)))</f>
        <v>0</v>
      </c>
      <c r="P926" s="103" t="n">
        <f aca="false">IF(P$1="P",MAX(0,P$2-$C926),IF(P$1="C",MAX(0,$C926-P$2)))</f>
        <v>0</v>
      </c>
      <c r="Q926" s="103" t="n">
        <f aca="false">IF(Q$1="P",MAX(0,Q$2-$C926),IF(Q$1="C",MAX(0,$C926-Q$2)))</f>
        <v>0</v>
      </c>
      <c r="R926" s="103" t="n">
        <f aca="false">IF(R$1="P",MAX(0,R$2-$C926),IF(R$1="C",MAX(0,$C926-R$2)))</f>
        <v>0</v>
      </c>
      <c r="S926" s="104" t="n">
        <f aca="false">A926</f>
        <v>43</v>
      </c>
      <c r="T926" s="105" t="n">
        <f aca="false">VLOOKUP($B926,Gas!$B$3:$E$2506,2)</f>
        <v>3.265</v>
      </c>
      <c r="U926" s="46" t="n">
        <f aca="false">C926/T926</f>
        <v>9.24655436447167</v>
      </c>
      <c r="V926" s="99" t="n">
        <f aca="false">VLOOKUP($B926,Gas!$B$3:$E$2506,4)</f>
        <v>0.530551587724046</v>
      </c>
    </row>
    <row r="927" customFormat="false" ht="12.75" hidden="false" customHeight="false" outlineLevel="0" collapsed="false">
      <c r="A927" s="95" t="n">
        <f aca="false">MONTH(B927)+(YEAR(B927)-1998)*12</f>
        <v>43</v>
      </c>
      <c r="B927" s="107" t="n">
        <v>37102</v>
      </c>
      <c r="C927" s="97" t="n">
        <v>43.2</v>
      </c>
      <c r="D927" s="98" t="n">
        <f aca="false">LN(C927/C926)</f>
        <v>0.358329751531317</v>
      </c>
      <c r="E927" s="106" t="n">
        <f aca="false">STDEV(D918:D927)*SQRT(trade_day)</f>
        <v>3.52621056377234</v>
      </c>
      <c r="F927" s="97"/>
      <c r="G927" s="103" t="n">
        <f aca="false">IF(G$1="P",MAX(0,G$2-$C927),IF(G$1="C",MAX(0,$C927-G$2)))</f>
        <v>0</v>
      </c>
      <c r="H927" s="103" t="n">
        <f aca="false">IF(H$1="P",MAX(0,H$2-$C927),IF(H$1="C",MAX(0,$C927-H$2)))</f>
        <v>0</v>
      </c>
      <c r="I927" s="103" t="n">
        <f aca="false">IF(I$1="P",MAX(0,I$2-$C927),IF(I$1="C",MAX(0,$C927-I$2)))</f>
        <v>0</v>
      </c>
      <c r="J927" s="103" t="n">
        <f aca="false">IF(J$1="P",MAX(0,J$2-$C927),IF(J$1="C",MAX(0,$C927-J$2)))</f>
        <v>0</v>
      </c>
      <c r="K927" s="103" t="n">
        <f aca="false">IF(K$1="P",MAX(0,K$2-$C927),IF(K$1="C",MAX(0,$C927-K$2)))</f>
        <v>0</v>
      </c>
      <c r="L927" s="103" t="n">
        <f aca="false">IF(L$1="P",MAX(0,L$2-$C927),IF(L$1="C",MAX(0,$C927-L$2)))</f>
        <v>6.8</v>
      </c>
      <c r="M927" s="103" t="n">
        <f aca="false">IF(M$1="P",MAX(0,M$2-$C927),IF(M$1="C",MAX(0,$C927-M$2)))</f>
        <v>18.2</v>
      </c>
      <c r="N927" s="103" t="n">
        <f aca="false">IF(N$1="P",MAX(0,N$2-$C927),IF(N$1="C",MAX(0,$C927-N$2)))</f>
        <v>13.2</v>
      </c>
      <c r="O927" s="103" t="n">
        <f aca="false">IF(O$1="P",MAX(0,O$2-$C927),IF(O$1="C",MAX(0,$C927-O$2)))</f>
        <v>8.2</v>
      </c>
      <c r="P927" s="103" t="n">
        <f aca="false">IF(P$1="P",MAX(0,P$2-$C927),IF(P$1="C",MAX(0,$C927-P$2)))</f>
        <v>3.2</v>
      </c>
      <c r="Q927" s="103" t="n">
        <f aca="false">IF(Q$1="P",MAX(0,Q$2-$C927),IF(Q$1="C",MAX(0,$C927-Q$2)))</f>
        <v>0</v>
      </c>
      <c r="R927" s="103" t="n">
        <f aca="false">IF(R$1="P",MAX(0,R$2-$C927),IF(R$1="C",MAX(0,$C927-R$2)))</f>
        <v>0</v>
      </c>
      <c r="S927" s="104" t="n">
        <f aca="false">A927</f>
        <v>43</v>
      </c>
      <c r="T927" s="105" t="n">
        <f aca="false">VLOOKUP($B927,Gas!$B$3:$E$2506,2)</f>
        <v>3.065</v>
      </c>
      <c r="U927" s="46" t="n">
        <f aca="false">C927/T927</f>
        <v>14.094616639478</v>
      </c>
      <c r="V927" s="99" t="n">
        <f aca="false">VLOOKUP($B927,Gas!$B$3:$E$2506,4)</f>
        <v>0.620397733629086</v>
      </c>
    </row>
    <row r="928" customFormat="false" ht="12.75" hidden="false" customHeight="false" outlineLevel="0" collapsed="false">
      <c r="A928" s="95" t="n">
        <f aca="false">MONTH(B928)+(YEAR(B928)-1998)*12</f>
        <v>43</v>
      </c>
      <c r="B928" s="107" t="n">
        <v>37103</v>
      </c>
      <c r="C928" s="97" t="n">
        <v>61.71</v>
      </c>
      <c r="D928" s="98" t="n">
        <f aca="false">LN(C928/C927)</f>
        <v>0.356605497082911</v>
      </c>
      <c r="E928" s="106" t="n">
        <f aca="false">STDEV(D919:D928)*SQRT(trade_day)</f>
        <v>3.9214826437617</v>
      </c>
      <c r="F928" s="97"/>
      <c r="G928" s="103" t="n">
        <f aca="false">IF(G$1="P",MAX(0,G$2-$C928),IF(G$1="C",MAX(0,$C928-G$2)))</f>
        <v>0</v>
      </c>
      <c r="H928" s="103" t="n">
        <f aca="false">IF(H$1="P",MAX(0,H$2-$C928),IF(H$1="C",MAX(0,$C928-H$2)))</f>
        <v>0</v>
      </c>
      <c r="I928" s="103" t="n">
        <f aca="false">IF(I$1="P",MAX(0,I$2-$C928),IF(I$1="C",MAX(0,$C928-I$2)))</f>
        <v>0</v>
      </c>
      <c r="J928" s="103" t="n">
        <f aca="false">IF(J$1="P",MAX(0,J$2-$C928),IF(J$1="C",MAX(0,$C928-J$2)))</f>
        <v>0</v>
      </c>
      <c r="K928" s="103" t="n">
        <f aca="false">IF(K$1="P",MAX(0,K$2-$C928),IF(K$1="C",MAX(0,$C928-K$2)))</f>
        <v>0</v>
      </c>
      <c r="L928" s="103" t="n">
        <f aca="false">IF(L$1="P",MAX(0,L$2-$C928),IF(L$1="C",MAX(0,$C928-L$2)))</f>
        <v>0</v>
      </c>
      <c r="M928" s="103" t="n">
        <f aca="false">IF(M$1="P",MAX(0,M$2-$C928),IF(M$1="C",MAX(0,$C928-M$2)))</f>
        <v>36.71</v>
      </c>
      <c r="N928" s="103" t="n">
        <f aca="false">IF(N$1="P",MAX(0,N$2-$C928),IF(N$1="C",MAX(0,$C928-N$2)))</f>
        <v>31.71</v>
      </c>
      <c r="O928" s="103" t="n">
        <f aca="false">IF(O$1="P",MAX(0,O$2-$C928),IF(O$1="C",MAX(0,$C928-O$2)))</f>
        <v>26.71</v>
      </c>
      <c r="P928" s="103" t="n">
        <f aca="false">IF(P$1="P",MAX(0,P$2-$C928),IF(P$1="C",MAX(0,$C928-P$2)))</f>
        <v>21.71</v>
      </c>
      <c r="Q928" s="103" t="n">
        <f aca="false">IF(Q$1="P",MAX(0,Q$2-$C928),IF(Q$1="C",MAX(0,$C928-Q$2)))</f>
        <v>11.71</v>
      </c>
      <c r="R928" s="103" t="n">
        <f aca="false">IF(R$1="P",MAX(0,R$2-$C928),IF(R$1="C",MAX(0,$C928-R$2)))</f>
        <v>0</v>
      </c>
      <c r="S928" s="104" t="n">
        <f aca="false">A928</f>
        <v>43</v>
      </c>
      <c r="T928" s="105" t="n">
        <f aca="false">VLOOKUP($B928,Gas!$B$3:$E$2506,2)</f>
        <v>3.27</v>
      </c>
      <c r="U928" s="46" t="n">
        <f aca="false">C928/T928</f>
        <v>18.8715596330275</v>
      </c>
      <c r="V928" s="99" t="n">
        <f aca="false">VLOOKUP($B928,Gas!$B$3:$E$2506,4)</f>
        <v>0.697860952227677</v>
      </c>
    </row>
    <row r="929" customFormat="false" ht="12.75" hidden="false" customHeight="false" outlineLevel="0" collapsed="false">
      <c r="A929" s="95" t="n">
        <f aca="false">MONTH(B929)+(YEAR(B929)-1998)*12</f>
        <v>44</v>
      </c>
      <c r="B929" s="107" t="n">
        <v>37104</v>
      </c>
      <c r="C929" s="97" t="n">
        <v>68.68</v>
      </c>
      <c r="D929" s="98" t="n">
        <f aca="false">LN(C929/C928)</f>
        <v>0.107012043696299</v>
      </c>
      <c r="E929" s="106" t="n">
        <f aca="false">STDEV(D920:D929)*SQRT(trade_day)</f>
        <v>3.93431283547687</v>
      </c>
      <c r="F929" s="97"/>
      <c r="G929" s="103" t="n">
        <f aca="false">IF(G$1="P",MAX(0,G$2-$C929),IF(G$1="C",MAX(0,$C929-G$2)))</f>
        <v>0</v>
      </c>
      <c r="H929" s="103" t="n">
        <f aca="false">IF(H$1="P",MAX(0,H$2-$C929),IF(H$1="C",MAX(0,$C929-H$2)))</f>
        <v>0</v>
      </c>
      <c r="I929" s="103" t="n">
        <f aca="false">IF(I$1="P",MAX(0,I$2-$C929),IF(I$1="C",MAX(0,$C929-I$2)))</f>
        <v>0</v>
      </c>
      <c r="J929" s="103" t="n">
        <f aca="false">IF(J$1="P",MAX(0,J$2-$C929),IF(J$1="C",MAX(0,$C929-J$2)))</f>
        <v>0</v>
      </c>
      <c r="K929" s="103" t="n">
        <f aca="false">IF(K$1="P",MAX(0,K$2-$C929),IF(K$1="C",MAX(0,$C929-K$2)))</f>
        <v>0</v>
      </c>
      <c r="L929" s="103" t="n">
        <f aca="false">IF(L$1="P",MAX(0,L$2-$C929),IF(L$1="C",MAX(0,$C929-L$2)))</f>
        <v>0</v>
      </c>
      <c r="M929" s="103" t="n">
        <f aca="false">IF(M$1="P",MAX(0,M$2-$C929),IF(M$1="C",MAX(0,$C929-M$2)))</f>
        <v>43.68</v>
      </c>
      <c r="N929" s="103" t="n">
        <f aca="false">IF(N$1="P",MAX(0,N$2-$C929),IF(N$1="C",MAX(0,$C929-N$2)))</f>
        <v>38.68</v>
      </c>
      <c r="O929" s="103" t="n">
        <f aca="false">IF(O$1="P",MAX(0,O$2-$C929),IF(O$1="C",MAX(0,$C929-O$2)))</f>
        <v>33.68</v>
      </c>
      <c r="P929" s="103" t="n">
        <f aca="false">IF(P$1="P",MAX(0,P$2-$C929),IF(P$1="C",MAX(0,$C929-P$2)))</f>
        <v>28.68</v>
      </c>
      <c r="Q929" s="103" t="n">
        <f aca="false">IF(Q$1="P",MAX(0,Q$2-$C929),IF(Q$1="C",MAX(0,$C929-Q$2)))</f>
        <v>18.68</v>
      </c>
      <c r="R929" s="103" t="n">
        <f aca="false">IF(R$1="P",MAX(0,R$2-$C929),IF(R$1="C",MAX(0,$C929-R$2)))</f>
        <v>0</v>
      </c>
      <c r="S929" s="104" t="n">
        <f aca="false">A929</f>
        <v>44</v>
      </c>
      <c r="T929" s="105" t="n">
        <f aca="false">VLOOKUP($B929,Gas!$B$3:$E$2506,2)</f>
        <v>3.32</v>
      </c>
      <c r="U929" s="46" t="n">
        <f aca="false">C929/T929</f>
        <v>20.6867469879518</v>
      </c>
      <c r="V929" s="99" t="n">
        <f aca="false">VLOOKUP($B929,Gas!$B$3:$E$2506,4)</f>
        <v>0.694794283295656</v>
      </c>
    </row>
    <row r="930" customFormat="false" ht="12.75" hidden="false" customHeight="false" outlineLevel="0" collapsed="false">
      <c r="A930" s="95" t="n">
        <f aca="false">MONTH(B930)+(YEAR(B930)-1998)*12</f>
        <v>44</v>
      </c>
      <c r="B930" s="107" t="n">
        <v>37106</v>
      </c>
      <c r="C930" s="97" t="n">
        <v>46.28</v>
      </c>
      <c r="D930" s="98" t="n">
        <f aca="false">LN(C930/C929)</f>
        <v>-0.394748133703799</v>
      </c>
      <c r="E930" s="106" t="n">
        <f aca="false">STDEV(D921:D930)*SQRT(trade_day)</f>
        <v>4.49774795961207</v>
      </c>
      <c r="F930" s="97"/>
      <c r="G930" s="103" t="n">
        <f aca="false">IF(G$1="P",MAX(0,G$2-$C930),IF(G$1="C",MAX(0,$C930-G$2)))</f>
        <v>0</v>
      </c>
      <c r="H930" s="103" t="n">
        <f aca="false">IF(H$1="P",MAX(0,H$2-$C930),IF(H$1="C",MAX(0,$C930-H$2)))</f>
        <v>0</v>
      </c>
      <c r="I930" s="103" t="n">
        <f aca="false">IF(I$1="P",MAX(0,I$2-$C930),IF(I$1="C",MAX(0,$C930-I$2)))</f>
        <v>0</v>
      </c>
      <c r="J930" s="103" t="n">
        <f aca="false">IF(J$1="P",MAX(0,J$2-$C930),IF(J$1="C",MAX(0,$C930-J$2)))</f>
        <v>0</v>
      </c>
      <c r="K930" s="103" t="n">
        <f aca="false">IF(K$1="P",MAX(0,K$2-$C930),IF(K$1="C",MAX(0,$C930-K$2)))</f>
        <v>0</v>
      </c>
      <c r="L930" s="103" t="n">
        <f aca="false">IF(L$1="P",MAX(0,L$2-$C930),IF(L$1="C",MAX(0,$C930-L$2)))</f>
        <v>3.72</v>
      </c>
      <c r="M930" s="103" t="n">
        <f aca="false">IF(M$1="P",MAX(0,M$2-$C930),IF(M$1="C",MAX(0,$C930-M$2)))</f>
        <v>21.28</v>
      </c>
      <c r="N930" s="103" t="n">
        <f aca="false">IF(N$1="P",MAX(0,N$2-$C930),IF(N$1="C",MAX(0,$C930-N$2)))</f>
        <v>16.28</v>
      </c>
      <c r="O930" s="103" t="n">
        <f aca="false">IF(O$1="P",MAX(0,O$2-$C930),IF(O$1="C",MAX(0,$C930-O$2)))</f>
        <v>11.28</v>
      </c>
      <c r="P930" s="103" t="n">
        <f aca="false">IF(P$1="P",MAX(0,P$2-$C930),IF(P$1="C",MAX(0,$C930-P$2)))</f>
        <v>6.28</v>
      </c>
      <c r="Q930" s="103" t="n">
        <f aca="false">IF(Q$1="P",MAX(0,Q$2-$C930),IF(Q$1="C",MAX(0,$C930-Q$2)))</f>
        <v>0</v>
      </c>
      <c r="R930" s="103" t="n">
        <f aca="false">IF(R$1="P",MAX(0,R$2-$C930),IF(R$1="C",MAX(0,$C930-R$2)))</f>
        <v>0</v>
      </c>
      <c r="S930" s="104" t="n">
        <f aca="false">A930</f>
        <v>44</v>
      </c>
      <c r="T930" s="105" t="n">
        <f aca="false">VLOOKUP($B930,Gas!$B$3:$E$2506,2)</f>
        <v>3.15</v>
      </c>
      <c r="U930" s="46" t="n">
        <f aca="false">C930/T930</f>
        <v>14.6920634920635</v>
      </c>
      <c r="V930" s="99" t="n">
        <f aca="false">VLOOKUP($B930,Gas!$B$3:$E$2506,4)</f>
        <v>0.758820670900942</v>
      </c>
    </row>
    <row r="931" customFormat="false" ht="12.75" hidden="false" customHeight="false" outlineLevel="0" collapsed="false">
      <c r="A931" s="95" t="n">
        <f aca="false">MONTH(B931)+(YEAR(B931)-1998)*12</f>
        <v>44</v>
      </c>
      <c r="B931" s="107" t="n">
        <v>37109</v>
      </c>
      <c r="C931" s="97" t="n">
        <v>52.99</v>
      </c>
      <c r="D931" s="98" t="n">
        <f aca="false">LN(C931/C930)</f>
        <v>0.135393314179195</v>
      </c>
      <c r="E931" s="106" t="n">
        <f aca="false">STDEV(D922:D931)*SQRT(trade_day)</f>
        <v>4.52327503552843</v>
      </c>
      <c r="F931" s="97"/>
      <c r="G931" s="103" t="n">
        <f aca="false">IF(G$1="P",MAX(0,G$2-$C931),IF(G$1="C",MAX(0,$C931-G$2)))</f>
        <v>0</v>
      </c>
      <c r="H931" s="103" t="n">
        <f aca="false">IF(H$1="P",MAX(0,H$2-$C931),IF(H$1="C",MAX(0,$C931-H$2)))</f>
        <v>0</v>
      </c>
      <c r="I931" s="103" t="n">
        <f aca="false">IF(I$1="P",MAX(0,I$2-$C931),IF(I$1="C",MAX(0,$C931-I$2)))</f>
        <v>0</v>
      </c>
      <c r="J931" s="103" t="n">
        <f aca="false">IF(J$1="P",MAX(0,J$2-$C931),IF(J$1="C",MAX(0,$C931-J$2)))</f>
        <v>0</v>
      </c>
      <c r="K931" s="103" t="n">
        <f aca="false">IF(K$1="P",MAX(0,K$2-$C931),IF(K$1="C",MAX(0,$C931-K$2)))</f>
        <v>0</v>
      </c>
      <c r="L931" s="103" t="n">
        <f aca="false">IF(L$1="P",MAX(0,L$2-$C931),IF(L$1="C",MAX(0,$C931-L$2)))</f>
        <v>0</v>
      </c>
      <c r="M931" s="103" t="n">
        <f aca="false">IF(M$1="P",MAX(0,M$2-$C931),IF(M$1="C",MAX(0,$C931-M$2)))</f>
        <v>27.99</v>
      </c>
      <c r="N931" s="103" t="n">
        <f aca="false">IF(N$1="P",MAX(0,N$2-$C931),IF(N$1="C",MAX(0,$C931-N$2)))</f>
        <v>22.99</v>
      </c>
      <c r="O931" s="103" t="n">
        <f aca="false">IF(O$1="P",MAX(0,O$2-$C931),IF(O$1="C",MAX(0,$C931-O$2)))</f>
        <v>17.99</v>
      </c>
      <c r="P931" s="103" t="n">
        <f aca="false">IF(P$1="P",MAX(0,P$2-$C931),IF(P$1="C",MAX(0,$C931-P$2)))</f>
        <v>12.99</v>
      </c>
      <c r="Q931" s="103" t="n">
        <f aca="false">IF(Q$1="P",MAX(0,Q$2-$C931),IF(Q$1="C",MAX(0,$C931-Q$2)))</f>
        <v>2.99</v>
      </c>
      <c r="R931" s="103" t="n">
        <f aca="false">IF(R$1="P",MAX(0,R$2-$C931),IF(R$1="C",MAX(0,$C931-R$2)))</f>
        <v>0</v>
      </c>
      <c r="S931" s="104" t="n">
        <f aca="false">A931</f>
        <v>44</v>
      </c>
      <c r="T931" s="105" t="n">
        <f aca="false">VLOOKUP($B931,Gas!$B$3:$E$2506,2)</f>
        <v>3.055</v>
      </c>
      <c r="U931" s="46" t="n">
        <f aca="false">C931/T931</f>
        <v>17.3453355155483</v>
      </c>
      <c r="V931" s="99" t="n">
        <f aca="false">VLOOKUP($B931,Gas!$B$3:$E$2506,4)</f>
        <v>0.650200371157135</v>
      </c>
    </row>
    <row r="932" customFormat="false" ht="12.75" hidden="false" customHeight="false" outlineLevel="0" collapsed="false">
      <c r="A932" s="95" t="n">
        <f aca="false">MONTH(B932)+(YEAR(B932)-1998)*12</f>
        <v>44</v>
      </c>
      <c r="B932" s="107" t="n">
        <v>37110</v>
      </c>
      <c r="C932" s="97" t="n">
        <v>86.17</v>
      </c>
      <c r="D932" s="98" t="n">
        <f aca="false">LN(C932/C931)</f>
        <v>0.486218872747005</v>
      </c>
      <c r="E932" s="106" t="n">
        <f aca="false">STDEV(D923:D932)*SQRT(trade_day)</f>
        <v>5.0137383247846</v>
      </c>
      <c r="F932" s="97"/>
      <c r="G932" s="103" t="n">
        <f aca="false">IF(G$1="P",MAX(0,G$2-$C932),IF(G$1="C",MAX(0,$C932-G$2)))</f>
        <v>0</v>
      </c>
      <c r="H932" s="103" t="n">
        <f aca="false">IF(H$1="P",MAX(0,H$2-$C932),IF(H$1="C",MAX(0,$C932-H$2)))</f>
        <v>0</v>
      </c>
      <c r="I932" s="103" t="n">
        <f aca="false">IF(I$1="P",MAX(0,I$2-$C932),IF(I$1="C",MAX(0,$C932-I$2)))</f>
        <v>0</v>
      </c>
      <c r="J932" s="103" t="n">
        <f aca="false">IF(J$1="P",MAX(0,J$2-$C932),IF(J$1="C",MAX(0,$C932-J$2)))</f>
        <v>0</v>
      </c>
      <c r="K932" s="103" t="n">
        <f aca="false">IF(K$1="P",MAX(0,K$2-$C932),IF(K$1="C",MAX(0,$C932-K$2)))</f>
        <v>0</v>
      </c>
      <c r="L932" s="103" t="n">
        <f aca="false">IF(L$1="P",MAX(0,L$2-$C932),IF(L$1="C",MAX(0,$C932-L$2)))</f>
        <v>0</v>
      </c>
      <c r="M932" s="103" t="n">
        <f aca="false">IF(M$1="P",MAX(0,M$2-$C932),IF(M$1="C",MAX(0,$C932-M$2)))</f>
        <v>61.17</v>
      </c>
      <c r="N932" s="103" t="n">
        <f aca="false">IF(N$1="P",MAX(0,N$2-$C932),IF(N$1="C",MAX(0,$C932-N$2)))</f>
        <v>56.17</v>
      </c>
      <c r="O932" s="103" t="n">
        <f aca="false">IF(O$1="P",MAX(0,O$2-$C932),IF(O$1="C",MAX(0,$C932-O$2)))</f>
        <v>51.17</v>
      </c>
      <c r="P932" s="103" t="n">
        <f aca="false">IF(P$1="P",MAX(0,P$2-$C932),IF(P$1="C",MAX(0,$C932-P$2)))</f>
        <v>46.17</v>
      </c>
      <c r="Q932" s="103" t="n">
        <f aca="false">IF(Q$1="P",MAX(0,Q$2-$C932),IF(Q$1="C",MAX(0,$C932-Q$2)))</f>
        <v>36.17</v>
      </c>
      <c r="R932" s="103" t="n">
        <f aca="false">IF(R$1="P",MAX(0,R$2-$C932),IF(R$1="C",MAX(0,$C932-R$2)))</f>
        <v>0</v>
      </c>
      <c r="S932" s="104" t="n">
        <f aca="false">A932</f>
        <v>44</v>
      </c>
      <c r="T932" s="105" t="n">
        <f aca="false">VLOOKUP($B932,Gas!$B$3:$E$2506,2)</f>
        <v>3.055</v>
      </c>
      <c r="U932" s="46" t="n">
        <f aca="false">C932/T932</f>
        <v>28.2062193126023</v>
      </c>
      <c r="V932" s="99" t="n">
        <f aca="false">VLOOKUP($B932,Gas!$B$3:$E$2506,4)</f>
        <v>0.527816315351167</v>
      </c>
    </row>
    <row r="933" customFormat="false" ht="12.75" hidden="false" customHeight="false" outlineLevel="0" collapsed="false">
      <c r="A933" s="95" t="n">
        <f aca="false">MONTH(B933)+(YEAR(B933)-1998)*12</f>
        <v>44</v>
      </c>
      <c r="B933" s="107" t="n">
        <v>37111</v>
      </c>
      <c r="C933" s="97" t="n">
        <v>153.94</v>
      </c>
      <c r="D933" s="98" t="n">
        <f aca="false">LN(C933/C932)</f>
        <v>0.580240826854496</v>
      </c>
      <c r="E933" s="106" t="n">
        <f aca="false">STDEV(D924:D933)*SQRT(trade_day)</f>
        <v>5.66975389506784</v>
      </c>
      <c r="F933" s="97"/>
      <c r="G933" s="103" t="n">
        <f aca="false">IF(G$1="P",MAX(0,G$2-$C933),IF(G$1="C",MAX(0,$C933-G$2)))</f>
        <v>0</v>
      </c>
      <c r="H933" s="103" t="n">
        <f aca="false">IF(H$1="P",MAX(0,H$2-$C933),IF(H$1="C",MAX(0,$C933-H$2)))</f>
        <v>0</v>
      </c>
      <c r="I933" s="103" t="n">
        <f aca="false">IF(I$1="P",MAX(0,I$2-$C933),IF(I$1="C",MAX(0,$C933-I$2)))</f>
        <v>0</v>
      </c>
      <c r="J933" s="103" t="n">
        <f aca="false">IF(J$1="P",MAX(0,J$2-$C933),IF(J$1="C",MAX(0,$C933-J$2)))</f>
        <v>0</v>
      </c>
      <c r="K933" s="103" t="n">
        <f aca="false">IF(K$1="P",MAX(0,K$2-$C933),IF(K$1="C",MAX(0,$C933-K$2)))</f>
        <v>0</v>
      </c>
      <c r="L933" s="103" t="n">
        <f aca="false">IF(L$1="P",MAX(0,L$2-$C933),IF(L$1="C",MAX(0,$C933-L$2)))</f>
        <v>0</v>
      </c>
      <c r="M933" s="103" t="n">
        <f aca="false">IF(M$1="P",MAX(0,M$2-$C933),IF(M$1="C",MAX(0,$C933-M$2)))</f>
        <v>128.94</v>
      </c>
      <c r="N933" s="103" t="n">
        <f aca="false">IF(N$1="P",MAX(0,N$2-$C933),IF(N$1="C",MAX(0,$C933-N$2)))</f>
        <v>123.94</v>
      </c>
      <c r="O933" s="103" t="n">
        <f aca="false">IF(O$1="P",MAX(0,O$2-$C933),IF(O$1="C",MAX(0,$C933-O$2)))</f>
        <v>118.94</v>
      </c>
      <c r="P933" s="103" t="n">
        <f aca="false">IF(P$1="P",MAX(0,P$2-$C933),IF(P$1="C",MAX(0,$C933-P$2)))</f>
        <v>113.94</v>
      </c>
      <c r="Q933" s="103" t="n">
        <f aca="false">IF(Q$1="P",MAX(0,Q$2-$C933),IF(Q$1="C",MAX(0,$C933-Q$2)))</f>
        <v>103.94</v>
      </c>
      <c r="R933" s="103" t="n">
        <f aca="false">IF(R$1="P",MAX(0,R$2-$C933),IF(R$1="C",MAX(0,$C933-R$2)))</f>
        <v>53.93999</v>
      </c>
      <c r="S933" s="104" t="n">
        <f aca="false">A933</f>
        <v>44</v>
      </c>
      <c r="T933" s="105" t="n">
        <f aca="false">VLOOKUP($B933,Gas!$B$3:$E$2506,2)</f>
        <v>3.135</v>
      </c>
      <c r="U933" s="46" t="n">
        <f aca="false">C933/T933</f>
        <v>49.103668261563</v>
      </c>
      <c r="V933" s="99" t="n">
        <f aca="false">VLOOKUP($B933,Gas!$B$3:$E$2506,4)</f>
        <v>0.551057698485472</v>
      </c>
    </row>
    <row r="934" customFormat="false" ht="12.75" hidden="false" customHeight="false" outlineLevel="0" collapsed="false">
      <c r="A934" s="95" t="n">
        <f aca="false">MONTH(B934)+(YEAR(B934)-1998)*12</f>
        <v>44</v>
      </c>
      <c r="B934" s="107" t="n">
        <v>37112</v>
      </c>
      <c r="C934" s="97" t="n">
        <v>102.4</v>
      </c>
      <c r="D934" s="98" t="n">
        <f aca="false">LN(C934/C933)</f>
        <v>-0.407676203500764</v>
      </c>
      <c r="E934" s="106" t="n">
        <f aca="false">STDEV(D925:D934)*SQRT(trade_day)</f>
        <v>6.07064417460775</v>
      </c>
      <c r="F934" s="97"/>
      <c r="G934" s="103" t="n">
        <f aca="false">IF(G$1="P",MAX(0,G$2-$C934),IF(G$1="C",MAX(0,$C934-G$2)))</f>
        <v>0</v>
      </c>
      <c r="H934" s="103" t="n">
        <f aca="false">IF(H$1="P",MAX(0,H$2-$C934),IF(H$1="C",MAX(0,$C934-H$2)))</f>
        <v>0</v>
      </c>
      <c r="I934" s="103" t="n">
        <f aca="false">IF(I$1="P",MAX(0,I$2-$C934),IF(I$1="C",MAX(0,$C934-I$2)))</f>
        <v>0</v>
      </c>
      <c r="J934" s="103" t="n">
        <f aca="false">IF(J$1="P",MAX(0,J$2-$C934),IF(J$1="C",MAX(0,$C934-J$2)))</f>
        <v>0</v>
      </c>
      <c r="K934" s="103" t="n">
        <f aca="false">IF(K$1="P",MAX(0,K$2-$C934),IF(K$1="C",MAX(0,$C934-K$2)))</f>
        <v>0</v>
      </c>
      <c r="L934" s="103" t="n">
        <f aca="false">IF(L$1="P",MAX(0,L$2-$C934),IF(L$1="C",MAX(0,$C934-L$2)))</f>
        <v>0</v>
      </c>
      <c r="M934" s="103" t="n">
        <f aca="false">IF(M$1="P",MAX(0,M$2-$C934),IF(M$1="C",MAX(0,$C934-M$2)))</f>
        <v>77.4</v>
      </c>
      <c r="N934" s="103" t="n">
        <f aca="false">IF(N$1="P",MAX(0,N$2-$C934),IF(N$1="C",MAX(0,$C934-N$2)))</f>
        <v>72.4</v>
      </c>
      <c r="O934" s="103" t="n">
        <f aca="false">IF(O$1="P",MAX(0,O$2-$C934),IF(O$1="C",MAX(0,$C934-O$2)))</f>
        <v>67.4</v>
      </c>
      <c r="P934" s="103" t="n">
        <f aca="false">IF(P$1="P",MAX(0,P$2-$C934),IF(P$1="C",MAX(0,$C934-P$2)))</f>
        <v>62.4</v>
      </c>
      <c r="Q934" s="103" t="n">
        <f aca="false">IF(Q$1="P",MAX(0,Q$2-$C934),IF(Q$1="C",MAX(0,$C934-Q$2)))</f>
        <v>52.4</v>
      </c>
      <c r="R934" s="103" t="n">
        <f aca="false">IF(R$1="P",MAX(0,R$2-$C934),IF(R$1="C",MAX(0,$C934-R$2)))</f>
        <v>2.39999</v>
      </c>
      <c r="S934" s="104" t="n">
        <f aca="false">A934</f>
        <v>44</v>
      </c>
      <c r="T934" s="105" t="n">
        <f aca="false">VLOOKUP($B934,Gas!$B$3:$E$2506,2)</f>
        <v>3.09</v>
      </c>
      <c r="U934" s="46" t="n">
        <f aca="false">C934/T934</f>
        <v>33.1391585760518</v>
      </c>
      <c r="V934" s="99" t="n">
        <f aca="false">VLOOKUP($B934,Gas!$B$3:$E$2506,4)</f>
        <v>0.560305789088342</v>
      </c>
    </row>
    <row r="935" customFormat="false" ht="12.75" hidden="false" customHeight="false" outlineLevel="0" collapsed="false">
      <c r="A935" s="95" t="n">
        <f aca="false">MONTH(B935)+(YEAR(B935)-1998)*12</f>
        <v>44</v>
      </c>
      <c r="B935" s="107" t="n">
        <v>37113</v>
      </c>
      <c r="C935" s="97" t="n">
        <v>44.92</v>
      </c>
      <c r="D935" s="98" t="n">
        <f aca="false">LN(C935/C934)</f>
        <v>-0.824003582735165</v>
      </c>
      <c r="E935" s="106" t="n">
        <f aca="false">STDEV(D926:D935)*SQRT(trade_day)</f>
        <v>7.22902253618134</v>
      </c>
      <c r="F935" s="97"/>
      <c r="G935" s="103" t="n">
        <f aca="false">IF(G$1="P",MAX(0,G$2-$C935),IF(G$1="C",MAX(0,$C935-G$2)))</f>
        <v>0</v>
      </c>
      <c r="H935" s="103" t="n">
        <f aca="false">IF(H$1="P",MAX(0,H$2-$C935),IF(H$1="C",MAX(0,$C935-H$2)))</f>
        <v>0</v>
      </c>
      <c r="I935" s="103" t="n">
        <f aca="false">IF(I$1="P",MAX(0,I$2-$C935),IF(I$1="C",MAX(0,$C935-I$2)))</f>
        <v>0</v>
      </c>
      <c r="J935" s="103" t="n">
        <f aca="false">IF(J$1="P",MAX(0,J$2-$C935),IF(J$1="C",MAX(0,$C935-J$2)))</f>
        <v>0</v>
      </c>
      <c r="K935" s="103" t="n">
        <f aca="false">IF(K$1="P",MAX(0,K$2-$C935),IF(K$1="C",MAX(0,$C935-K$2)))</f>
        <v>0</v>
      </c>
      <c r="L935" s="103" t="n">
        <f aca="false">IF(L$1="P",MAX(0,L$2-$C935),IF(L$1="C",MAX(0,$C935-L$2)))</f>
        <v>5.08</v>
      </c>
      <c r="M935" s="103" t="n">
        <f aca="false">IF(M$1="P",MAX(0,M$2-$C935),IF(M$1="C",MAX(0,$C935-M$2)))</f>
        <v>19.92</v>
      </c>
      <c r="N935" s="103" t="n">
        <f aca="false">IF(N$1="P",MAX(0,N$2-$C935),IF(N$1="C",MAX(0,$C935-N$2)))</f>
        <v>14.92</v>
      </c>
      <c r="O935" s="103" t="n">
        <f aca="false">IF(O$1="P",MAX(0,O$2-$C935),IF(O$1="C",MAX(0,$C935-O$2)))</f>
        <v>9.92</v>
      </c>
      <c r="P935" s="103" t="n">
        <f aca="false">IF(P$1="P",MAX(0,P$2-$C935),IF(P$1="C",MAX(0,$C935-P$2)))</f>
        <v>4.92</v>
      </c>
      <c r="Q935" s="103" t="n">
        <f aca="false">IF(Q$1="P",MAX(0,Q$2-$C935),IF(Q$1="C",MAX(0,$C935-Q$2)))</f>
        <v>0</v>
      </c>
      <c r="R935" s="103" t="n">
        <f aca="false">IF(R$1="P",MAX(0,R$2-$C935),IF(R$1="C",MAX(0,$C935-R$2)))</f>
        <v>0</v>
      </c>
      <c r="S935" s="104" t="n">
        <f aca="false">A935</f>
        <v>44</v>
      </c>
      <c r="T935" s="105" t="n">
        <f aca="false">VLOOKUP($B935,Gas!$B$3:$E$2506,2)</f>
        <v>3.09</v>
      </c>
      <c r="U935" s="46" t="n">
        <f aca="false">C935/T935</f>
        <v>14.537216828479</v>
      </c>
      <c r="V935" s="99" t="n">
        <f aca="false">VLOOKUP($B935,Gas!$B$3:$E$2506,4)</f>
        <v>0.362239490400603</v>
      </c>
    </row>
    <row r="936" customFormat="false" ht="12.75" hidden="false" customHeight="false" outlineLevel="0" collapsed="false">
      <c r="A936" s="95" t="n">
        <f aca="false">MONTH(B936)+(YEAR(B936)-1998)*12</f>
        <v>44</v>
      </c>
      <c r="B936" s="107" t="n">
        <v>37116</v>
      </c>
      <c r="C936" s="97" t="n">
        <v>35.36</v>
      </c>
      <c r="D936" s="98" t="n">
        <f aca="false">LN(C936/C935)</f>
        <v>-0.2393018921008</v>
      </c>
      <c r="E936" s="106" t="n">
        <f aca="false">STDEV(D927:D936)*SQRT(trade_day)</f>
        <v>7.29195423346243</v>
      </c>
      <c r="F936" s="97"/>
      <c r="G936" s="103" t="n">
        <f aca="false">IF(G$1="P",MAX(0,G$2-$C936),IF(G$1="C",MAX(0,$C936-G$2)))</f>
        <v>0</v>
      </c>
      <c r="H936" s="103" t="n">
        <f aca="false">IF(H$1="P",MAX(0,H$2-$C936),IF(H$1="C",MAX(0,$C936-H$2)))</f>
        <v>0</v>
      </c>
      <c r="I936" s="103" t="n">
        <f aca="false">IF(I$1="P",MAX(0,I$2-$C936),IF(I$1="C",MAX(0,$C936-I$2)))</f>
        <v>0</v>
      </c>
      <c r="J936" s="103" t="n">
        <f aca="false">IF(J$1="P",MAX(0,J$2-$C936),IF(J$1="C",MAX(0,$C936-J$2)))</f>
        <v>0</v>
      </c>
      <c r="K936" s="103" t="n">
        <f aca="false">IF(K$1="P",MAX(0,K$2-$C936),IF(K$1="C",MAX(0,$C936-K$2)))</f>
        <v>4.64</v>
      </c>
      <c r="L936" s="103" t="n">
        <f aca="false">IF(L$1="P",MAX(0,L$2-$C936),IF(L$1="C",MAX(0,$C936-L$2)))</f>
        <v>14.64</v>
      </c>
      <c r="M936" s="103" t="n">
        <f aca="false">IF(M$1="P",MAX(0,M$2-$C936),IF(M$1="C",MAX(0,$C936-M$2)))</f>
        <v>10.36</v>
      </c>
      <c r="N936" s="103" t="n">
        <f aca="false">IF(N$1="P",MAX(0,N$2-$C936),IF(N$1="C",MAX(0,$C936-N$2)))</f>
        <v>5.36</v>
      </c>
      <c r="O936" s="103" t="n">
        <f aca="false">IF(O$1="P",MAX(0,O$2-$C936),IF(O$1="C",MAX(0,$C936-O$2)))</f>
        <v>0.359999999999999</v>
      </c>
      <c r="P936" s="103" t="n">
        <f aca="false">IF(P$1="P",MAX(0,P$2-$C936),IF(P$1="C",MAX(0,$C936-P$2)))</f>
        <v>0</v>
      </c>
      <c r="Q936" s="103" t="n">
        <f aca="false">IF(Q$1="P",MAX(0,Q$2-$C936),IF(Q$1="C",MAX(0,$C936-Q$2)))</f>
        <v>0</v>
      </c>
      <c r="R936" s="103" t="n">
        <f aca="false">IF(R$1="P",MAX(0,R$2-$C936),IF(R$1="C",MAX(0,$C936-R$2)))</f>
        <v>0</v>
      </c>
      <c r="S936" s="104" t="n">
        <f aca="false">A936</f>
        <v>44</v>
      </c>
      <c r="T936" s="105" t="n">
        <f aca="false">VLOOKUP($B936,Gas!$B$3:$E$2506,2)</f>
        <v>2.98</v>
      </c>
      <c r="U936" s="46" t="n">
        <f aca="false">C936/T936</f>
        <v>11.8657718120805</v>
      </c>
      <c r="V936" s="99" t="n">
        <f aca="false">VLOOKUP($B936,Gas!$B$3:$E$2506,4)</f>
        <v>0.338247677910609</v>
      </c>
    </row>
    <row r="937" customFormat="false" ht="12.75" hidden="false" customHeight="false" outlineLevel="0" collapsed="false">
      <c r="A937" s="95" t="n">
        <f aca="false">MONTH(B937)+(YEAR(B937)-1998)*12</f>
        <v>44</v>
      </c>
      <c r="B937" s="107" t="n">
        <v>37117</v>
      </c>
      <c r="C937" s="97" t="n">
        <v>29.07</v>
      </c>
      <c r="D937" s="98" t="n">
        <f aca="false">LN(C937/C936)</f>
        <v>-0.195874523198658</v>
      </c>
      <c r="E937" s="106" t="n">
        <f aca="false">STDEV(D928:D937)*SQRT(trade_day)</f>
        <v>7.09261455560956</v>
      </c>
      <c r="F937" s="97"/>
      <c r="G937" s="103" t="n">
        <f aca="false">IF(G$1="P",MAX(0,G$2-$C937),IF(G$1="C",MAX(0,$C937-G$2)))</f>
        <v>0</v>
      </c>
      <c r="H937" s="103" t="n">
        <f aca="false">IF(H$1="P",MAX(0,H$2-$C937),IF(H$1="C",MAX(0,$C937-H$2)))</f>
        <v>0</v>
      </c>
      <c r="I937" s="103" t="n">
        <f aca="false">IF(I$1="P",MAX(0,I$2-$C937),IF(I$1="C",MAX(0,$C937-I$2)))</f>
        <v>0.93</v>
      </c>
      <c r="J937" s="103" t="n">
        <f aca="false">IF(J$1="P",MAX(0,J$2-$C937),IF(J$1="C",MAX(0,$C937-J$2)))</f>
        <v>5.93</v>
      </c>
      <c r="K937" s="103" t="n">
        <f aca="false">IF(K$1="P",MAX(0,K$2-$C937),IF(K$1="C",MAX(0,$C937-K$2)))</f>
        <v>10.93</v>
      </c>
      <c r="L937" s="103" t="n">
        <f aca="false">IF(L$1="P",MAX(0,L$2-$C937),IF(L$1="C",MAX(0,$C937-L$2)))</f>
        <v>20.93</v>
      </c>
      <c r="M937" s="103" t="n">
        <f aca="false">IF(M$1="P",MAX(0,M$2-$C937),IF(M$1="C",MAX(0,$C937-M$2)))</f>
        <v>4.07</v>
      </c>
      <c r="N937" s="103" t="n">
        <f aca="false">IF(N$1="P",MAX(0,N$2-$C937),IF(N$1="C",MAX(0,$C937-N$2)))</f>
        <v>0</v>
      </c>
      <c r="O937" s="103" t="n">
        <f aca="false">IF(O$1="P",MAX(0,O$2-$C937),IF(O$1="C",MAX(0,$C937-O$2)))</f>
        <v>0</v>
      </c>
      <c r="P937" s="103" t="n">
        <f aca="false">IF(P$1="P",MAX(0,P$2-$C937),IF(P$1="C",MAX(0,$C937-P$2)))</f>
        <v>0</v>
      </c>
      <c r="Q937" s="103" t="n">
        <f aca="false">IF(Q$1="P",MAX(0,Q$2-$C937),IF(Q$1="C",MAX(0,$C937-Q$2)))</f>
        <v>0</v>
      </c>
      <c r="R937" s="103" t="n">
        <f aca="false">IF(R$1="P",MAX(0,R$2-$C937),IF(R$1="C",MAX(0,$C937-R$2)))</f>
        <v>0</v>
      </c>
      <c r="S937" s="104" t="n">
        <f aca="false">A937</f>
        <v>44</v>
      </c>
      <c r="T937" s="105" t="n">
        <f aca="false">VLOOKUP($B937,Gas!$B$3:$E$2506,2)</f>
        <v>2.995</v>
      </c>
      <c r="U937" s="46" t="n">
        <f aca="false">C937/T937</f>
        <v>9.70617696160267</v>
      </c>
      <c r="V937" s="99" t="n">
        <f aca="false">VLOOKUP($B937,Gas!$B$3:$E$2506,4)</f>
        <v>0.297135734139529</v>
      </c>
    </row>
    <row r="938" customFormat="false" ht="12.75" hidden="false" customHeight="false" outlineLevel="0" collapsed="false">
      <c r="A938" s="95" t="n">
        <f aca="false">MONTH(B938)+(YEAR(B938)-1998)*12</f>
        <v>44</v>
      </c>
      <c r="B938" s="107" t="n">
        <v>37118</v>
      </c>
      <c r="C938" s="97" t="n">
        <v>30.46</v>
      </c>
      <c r="D938" s="98" t="n">
        <f aca="false">LN(C938/C937)</f>
        <v>0.0467076328962311</v>
      </c>
      <c r="E938" s="106" t="n">
        <f aca="false">STDEV(D929:D938)*SQRT(trade_day)</f>
        <v>6.77381554985679</v>
      </c>
      <c r="F938" s="97"/>
      <c r="G938" s="103" t="n">
        <f aca="false">IF(G$1="P",MAX(0,G$2-$C938),IF(G$1="C",MAX(0,$C938-G$2)))</f>
        <v>0</v>
      </c>
      <c r="H938" s="103" t="n">
        <f aca="false">IF(H$1="P",MAX(0,H$2-$C938),IF(H$1="C",MAX(0,$C938-H$2)))</f>
        <v>0</v>
      </c>
      <c r="I938" s="103" t="n">
        <f aca="false">IF(I$1="P",MAX(0,I$2-$C938),IF(I$1="C",MAX(0,$C938-I$2)))</f>
        <v>0</v>
      </c>
      <c r="J938" s="103" t="n">
        <f aca="false">IF(J$1="P",MAX(0,J$2-$C938),IF(J$1="C",MAX(0,$C938-J$2)))</f>
        <v>4.54</v>
      </c>
      <c r="K938" s="103" t="n">
        <f aca="false">IF(K$1="P",MAX(0,K$2-$C938),IF(K$1="C",MAX(0,$C938-K$2)))</f>
        <v>9.54</v>
      </c>
      <c r="L938" s="103" t="n">
        <f aca="false">IF(L$1="P",MAX(0,L$2-$C938),IF(L$1="C",MAX(0,$C938-L$2)))</f>
        <v>19.54</v>
      </c>
      <c r="M938" s="103" t="n">
        <f aca="false">IF(M$1="P",MAX(0,M$2-$C938),IF(M$1="C",MAX(0,$C938-M$2)))</f>
        <v>5.46</v>
      </c>
      <c r="N938" s="103" t="n">
        <f aca="false">IF(N$1="P",MAX(0,N$2-$C938),IF(N$1="C",MAX(0,$C938-N$2)))</f>
        <v>0.460000000000001</v>
      </c>
      <c r="O938" s="103" t="n">
        <f aca="false">IF(O$1="P",MAX(0,O$2-$C938),IF(O$1="C",MAX(0,$C938-O$2)))</f>
        <v>0</v>
      </c>
      <c r="P938" s="103" t="n">
        <f aca="false">IF(P$1="P",MAX(0,P$2-$C938),IF(P$1="C",MAX(0,$C938-P$2)))</f>
        <v>0</v>
      </c>
      <c r="Q938" s="103" t="n">
        <f aca="false">IF(Q$1="P",MAX(0,Q$2-$C938),IF(Q$1="C",MAX(0,$C938-Q$2)))</f>
        <v>0</v>
      </c>
      <c r="R938" s="103" t="n">
        <f aca="false">IF(R$1="P",MAX(0,R$2-$C938),IF(R$1="C",MAX(0,$C938-R$2)))</f>
        <v>0</v>
      </c>
      <c r="S938" s="104" t="n">
        <f aca="false">A938</f>
        <v>44</v>
      </c>
      <c r="T938" s="105" t="n">
        <f aca="false">VLOOKUP($B938,Gas!$B$3:$E$2506,2)</f>
        <v>3.03</v>
      </c>
      <c r="U938" s="46" t="n">
        <f aca="false">C938/T938</f>
        <v>10.0528052805281</v>
      </c>
      <c r="V938" s="99" t="n">
        <f aca="false">VLOOKUP($B938,Gas!$B$3:$E$2506,4)</f>
        <v>0.308360038307648</v>
      </c>
    </row>
    <row r="939" customFormat="false" ht="12.75" hidden="false" customHeight="false" outlineLevel="0" collapsed="false">
      <c r="A939" s="95" t="n">
        <f aca="false">MONTH(B939)+(YEAR(B939)-1998)*12</f>
        <v>44</v>
      </c>
      <c r="B939" s="107" t="n">
        <v>37119</v>
      </c>
      <c r="C939" s="97" t="n">
        <v>29.75</v>
      </c>
      <c r="D939" s="98" t="n">
        <f aca="false">LN(C939/C938)</f>
        <v>-0.023585215475377</v>
      </c>
      <c r="E939" s="106" t="n">
        <f aca="false">STDEV(D930:D939)*SQRT(trade_day)</f>
        <v>6.70986573939696</v>
      </c>
      <c r="F939" s="97"/>
      <c r="G939" s="103" t="n">
        <f aca="false">IF(G$1="P",MAX(0,G$2-$C939),IF(G$1="C",MAX(0,$C939-G$2)))</f>
        <v>0</v>
      </c>
      <c r="H939" s="103" t="n">
        <f aca="false">IF(H$1="P",MAX(0,H$2-$C939),IF(H$1="C",MAX(0,$C939-H$2)))</f>
        <v>0</v>
      </c>
      <c r="I939" s="103" t="n">
        <f aca="false">IF(I$1="P",MAX(0,I$2-$C939),IF(I$1="C",MAX(0,$C939-I$2)))</f>
        <v>0.25</v>
      </c>
      <c r="J939" s="103" t="n">
        <f aca="false">IF(J$1="P",MAX(0,J$2-$C939),IF(J$1="C",MAX(0,$C939-J$2)))</f>
        <v>5.25</v>
      </c>
      <c r="K939" s="103" t="n">
        <f aca="false">IF(K$1="P",MAX(0,K$2-$C939),IF(K$1="C",MAX(0,$C939-K$2)))</f>
        <v>10.25</v>
      </c>
      <c r="L939" s="103" t="n">
        <f aca="false">IF(L$1="P",MAX(0,L$2-$C939),IF(L$1="C",MAX(0,$C939-L$2)))</f>
        <v>20.25</v>
      </c>
      <c r="M939" s="103" t="n">
        <f aca="false">IF(M$1="P",MAX(0,M$2-$C939),IF(M$1="C",MAX(0,$C939-M$2)))</f>
        <v>4.75</v>
      </c>
      <c r="N939" s="103" t="n">
        <f aca="false">IF(N$1="P",MAX(0,N$2-$C939),IF(N$1="C",MAX(0,$C939-N$2)))</f>
        <v>0</v>
      </c>
      <c r="O939" s="103" t="n">
        <f aca="false">IF(O$1="P",MAX(0,O$2-$C939),IF(O$1="C",MAX(0,$C939-O$2)))</f>
        <v>0</v>
      </c>
      <c r="P939" s="103" t="n">
        <f aca="false">IF(P$1="P",MAX(0,P$2-$C939),IF(P$1="C",MAX(0,$C939-P$2)))</f>
        <v>0</v>
      </c>
      <c r="Q939" s="103" t="n">
        <f aca="false">IF(Q$1="P",MAX(0,Q$2-$C939),IF(Q$1="C",MAX(0,$C939-Q$2)))</f>
        <v>0</v>
      </c>
      <c r="R939" s="103" t="n">
        <f aca="false">IF(R$1="P",MAX(0,R$2-$C939),IF(R$1="C",MAX(0,$C939-R$2)))</f>
        <v>0</v>
      </c>
      <c r="S939" s="104" t="n">
        <f aca="false">A939</f>
        <v>44</v>
      </c>
      <c r="T939" s="105" t="n">
        <f aca="false">VLOOKUP($B939,Gas!$B$3:$E$2506,2)</f>
        <v>3.145</v>
      </c>
      <c r="U939" s="46" t="n">
        <f aca="false">C939/T939</f>
        <v>9.45945945945946</v>
      </c>
      <c r="V939" s="99" t="n">
        <f aca="false">VLOOKUP($B939,Gas!$B$3:$E$2506,4)</f>
        <v>0.384991105750358</v>
      </c>
    </row>
    <row r="940" customFormat="false" ht="12.75" hidden="false" customHeight="false" outlineLevel="0" collapsed="false">
      <c r="A940" s="95" t="n">
        <f aca="false">MONTH(B940)+(YEAR(B940)-1998)*12</f>
        <v>44</v>
      </c>
      <c r="B940" s="107" t="n">
        <v>37120</v>
      </c>
      <c r="C940" s="97" t="n">
        <v>25.79</v>
      </c>
      <c r="D940" s="98" t="n">
        <f aca="false">LN(C940/C939)</f>
        <v>-0.142842312098385</v>
      </c>
      <c r="E940" s="106" t="n">
        <f aca="false">STDEV(D931:D940)*SQRT(trade_day)</f>
        <v>6.50039583778384</v>
      </c>
      <c r="F940" s="97"/>
      <c r="G940" s="103" t="n">
        <f aca="false">IF(G$1="P",MAX(0,G$2-$C940),IF(G$1="C",MAX(0,$C940-G$2)))</f>
        <v>0</v>
      </c>
      <c r="H940" s="103" t="n">
        <f aca="false">IF(H$1="P",MAX(0,H$2-$C940),IF(H$1="C",MAX(0,$C940-H$2)))</f>
        <v>0</v>
      </c>
      <c r="I940" s="103" t="n">
        <f aca="false">IF(I$1="P",MAX(0,I$2-$C940),IF(I$1="C",MAX(0,$C940-I$2)))</f>
        <v>4.21</v>
      </c>
      <c r="J940" s="103" t="n">
        <f aca="false">IF(J$1="P",MAX(0,J$2-$C940),IF(J$1="C",MAX(0,$C940-J$2)))</f>
        <v>9.21</v>
      </c>
      <c r="K940" s="103" t="n">
        <f aca="false">IF(K$1="P",MAX(0,K$2-$C940),IF(K$1="C",MAX(0,$C940-K$2)))</f>
        <v>14.21</v>
      </c>
      <c r="L940" s="103" t="n">
        <f aca="false">IF(L$1="P",MAX(0,L$2-$C940),IF(L$1="C",MAX(0,$C940-L$2)))</f>
        <v>24.21</v>
      </c>
      <c r="M940" s="103" t="n">
        <f aca="false">IF(M$1="P",MAX(0,M$2-$C940),IF(M$1="C",MAX(0,$C940-M$2)))</f>
        <v>0.789999999999999</v>
      </c>
      <c r="N940" s="103" t="n">
        <f aca="false">IF(N$1="P",MAX(0,N$2-$C940),IF(N$1="C",MAX(0,$C940-N$2)))</f>
        <v>0</v>
      </c>
      <c r="O940" s="103" t="n">
        <f aca="false">IF(O$1="P",MAX(0,O$2-$C940),IF(O$1="C",MAX(0,$C940-O$2)))</f>
        <v>0</v>
      </c>
      <c r="P940" s="103" t="n">
        <f aca="false">IF(P$1="P",MAX(0,P$2-$C940),IF(P$1="C",MAX(0,$C940-P$2)))</f>
        <v>0</v>
      </c>
      <c r="Q940" s="103" t="n">
        <f aca="false">IF(Q$1="P",MAX(0,Q$2-$C940),IF(Q$1="C",MAX(0,$C940-Q$2)))</f>
        <v>0</v>
      </c>
      <c r="R940" s="103" t="n">
        <f aca="false">IF(R$1="P",MAX(0,R$2-$C940),IF(R$1="C",MAX(0,$C940-R$2)))</f>
        <v>0</v>
      </c>
      <c r="S940" s="104" t="n">
        <f aca="false">A940</f>
        <v>44</v>
      </c>
      <c r="T940" s="105" t="n">
        <f aca="false">VLOOKUP($B940,Gas!$B$3:$E$2506,2)</f>
        <v>3.44</v>
      </c>
      <c r="U940" s="46" t="n">
        <f aca="false">C940/T940</f>
        <v>7.49709302325581</v>
      </c>
      <c r="V940" s="99" t="n">
        <f aca="false">VLOOKUP($B940,Gas!$B$3:$E$2506,4)</f>
        <v>0.648466145931698</v>
      </c>
    </row>
    <row r="941" customFormat="false" ht="12.75" hidden="false" customHeight="false" outlineLevel="0" collapsed="false">
      <c r="A941" s="95" t="n">
        <f aca="false">MONTH(B941)+(YEAR(B941)-1998)*12</f>
        <v>44</v>
      </c>
      <c r="B941" s="107" t="n">
        <v>37123</v>
      </c>
      <c r="C941" s="97" t="n">
        <v>30.64</v>
      </c>
      <c r="D941" s="98" t="n">
        <f aca="false">LN(C941/C940)</f>
        <v>0.172319524979137</v>
      </c>
      <c r="E941" s="106" t="n">
        <f aca="false">STDEV(D932:D941)*SQRT(trade_day)</f>
        <v>6.53352443161017</v>
      </c>
      <c r="F941" s="97"/>
      <c r="G941" s="103" t="n">
        <f aca="false">IF(G$1="P",MAX(0,G$2-$C941),IF(G$1="C",MAX(0,$C941-G$2)))</f>
        <v>0</v>
      </c>
      <c r="H941" s="103" t="n">
        <f aca="false">IF(H$1="P",MAX(0,H$2-$C941),IF(H$1="C",MAX(0,$C941-H$2)))</f>
        <v>0</v>
      </c>
      <c r="I941" s="103" t="n">
        <f aca="false">IF(I$1="P",MAX(0,I$2-$C941),IF(I$1="C",MAX(0,$C941-I$2)))</f>
        <v>0</v>
      </c>
      <c r="J941" s="103" t="n">
        <f aca="false">IF(J$1="P",MAX(0,J$2-$C941),IF(J$1="C",MAX(0,$C941-J$2)))</f>
        <v>4.36</v>
      </c>
      <c r="K941" s="103" t="n">
        <f aca="false">IF(K$1="P",MAX(0,K$2-$C941),IF(K$1="C",MAX(0,$C941-K$2)))</f>
        <v>9.36</v>
      </c>
      <c r="L941" s="103" t="n">
        <f aca="false">IF(L$1="P",MAX(0,L$2-$C941),IF(L$1="C",MAX(0,$C941-L$2)))</f>
        <v>19.36</v>
      </c>
      <c r="M941" s="103" t="n">
        <f aca="false">IF(M$1="P",MAX(0,M$2-$C941),IF(M$1="C",MAX(0,$C941-M$2)))</f>
        <v>5.64</v>
      </c>
      <c r="N941" s="103" t="n">
        <f aca="false">IF(N$1="P",MAX(0,N$2-$C941),IF(N$1="C",MAX(0,$C941-N$2)))</f>
        <v>0.640000000000001</v>
      </c>
      <c r="O941" s="103" t="n">
        <f aca="false">IF(O$1="P",MAX(0,O$2-$C941),IF(O$1="C",MAX(0,$C941-O$2)))</f>
        <v>0</v>
      </c>
      <c r="P941" s="103" t="n">
        <f aca="false">IF(P$1="P",MAX(0,P$2-$C941),IF(P$1="C",MAX(0,$C941-P$2)))</f>
        <v>0</v>
      </c>
      <c r="Q941" s="103" t="n">
        <f aca="false">IF(Q$1="P",MAX(0,Q$2-$C941),IF(Q$1="C",MAX(0,$C941-Q$2)))</f>
        <v>0</v>
      </c>
      <c r="R941" s="103" t="n">
        <f aca="false">IF(R$1="P",MAX(0,R$2-$C941),IF(R$1="C",MAX(0,$C941-R$2)))</f>
        <v>0</v>
      </c>
      <c r="S941" s="104" t="n">
        <f aca="false">A941</f>
        <v>44</v>
      </c>
      <c r="T941" s="105" t="n">
        <f aca="false">VLOOKUP($B941,Gas!$B$3:$E$2506,2)</f>
        <v>3.23</v>
      </c>
      <c r="U941" s="46" t="n">
        <f aca="false">C941/T941</f>
        <v>9.48606811145511</v>
      </c>
      <c r="V941" s="99" t="n">
        <f aca="false">VLOOKUP($B941,Gas!$B$3:$E$2506,4)</f>
        <v>0.771370698356037</v>
      </c>
    </row>
    <row r="942" customFormat="false" ht="12.75" hidden="false" customHeight="false" outlineLevel="0" collapsed="false">
      <c r="A942" s="95" t="n">
        <f aca="false">MONTH(B942)+(YEAR(B942)-1998)*12</f>
        <v>44</v>
      </c>
      <c r="B942" s="107" t="n">
        <v>37124</v>
      </c>
      <c r="C942" s="97" t="n">
        <v>29.09</v>
      </c>
      <c r="D942" s="98" t="n">
        <f aca="false">LN(C942/C941)</f>
        <v>-0.0519118723652803</v>
      </c>
      <c r="E942" s="106" t="n">
        <f aca="false">STDEV(D933:D942)*SQRT(trade_day)</f>
        <v>5.80971458133643</v>
      </c>
      <c r="F942" s="97"/>
      <c r="G942" s="103" t="n">
        <f aca="false">IF(G$1="P",MAX(0,G$2-$C942),IF(G$1="C",MAX(0,$C942-G$2)))</f>
        <v>0</v>
      </c>
      <c r="H942" s="103" t="n">
        <f aca="false">IF(H$1="P",MAX(0,H$2-$C942),IF(H$1="C",MAX(0,$C942-H$2)))</f>
        <v>0</v>
      </c>
      <c r="I942" s="103" t="n">
        <f aca="false">IF(I$1="P",MAX(0,I$2-$C942),IF(I$1="C",MAX(0,$C942-I$2)))</f>
        <v>0.91</v>
      </c>
      <c r="J942" s="103" t="n">
        <f aca="false">IF(J$1="P",MAX(0,J$2-$C942),IF(J$1="C",MAX(0,$C942-J$2)))</f>
        <v>5.91</v>
      </c>
      <c r="K942" s="103" t="n">
        <f aca="false">IF(K$1="P",MAX(0,K$2-$C942),IF(K$1="C",MAX(0,$C942-K$2)))</f>
        <v>10.91</v>
      </c>
      <c r="L942" s="103" t="n">
        <f aca="false">IF(L$1="P",MAX(0,L$2-$C942),IF(L$1="C",MAX(0,$C942-L$2)))</f>
        <v>20.91</v>
      </c>
      <c r="M942" s="103" t="n">
        <f aca="false">IF(M$1="P",MAX(0,M$2-$C942),IF(M$1="C",MAX(0,$C942-M$2)))</f>
        <v>4.09</v>
      </c>
      <c r="N942" s="103" t="n">
        <f aca="false">IF(N$1="P",MAX(0,N$2-$C942),IF(N$1="C",MAX(0,$C942-N$2)))</f>
        <v>0</v>
      </c>
      <c r="O942" s="103" t="n">
        <f aca="false">IF(O$1="P",MAX(0,O$2-$C942),IF(O$1="C",MAX(0,$C942-O$2)))</f>
        <v>0</v>
      </c>
      <c r="P942" s="103" t="n">
        <f aca="false">IF(P$1="P",MAX(0,P$2-$C942),IF(P$1="C",MAX(0,$C942-P$2)))</f>
        <v>0</v>
      </c>
      <c r="Q942" s="103" t="n">
        <f aca="false">IF(Q$1="P",MAX(0,Q$2-$C942),IF(Q$1="C",MAX(0,$C942-Q$2)))</f>
        <v>0</v>
      </c>
      <c r="R942" s="103" t="n">
        <f aca="false">IF(R$1="P",MAX(0,R$2-$C942),IF(R$1="C",MAX(0,$C942-R$2)))</f>
        <v>0</v>
      </c>
      <c r="S942" s="104" t="n">
        <f aca="false">A942</f>
        <v>44</v>
      </c>
      <c r="T942" s="105" t="n">
        <f aca="false">VLOOKUP($B942,Gas!$B$3:$E$2506,2)</f>
        <v>3.16</v>
      </c>
      <c r="U942" s="46" t="n">
        <f aca="false">C942/T942</f>
        <v>9.20569620253164</v>
      </c>
      <c r="V942" s="99" t="n">
        <f aca="false">VLOOKUP($B942,Gas!$B$3:$E$2506,4)</f>
        <v>0.745123278155602</v>
      </c>
    </row>
    <row r="943" customFormat="false" ht="12.75" hidden="false" customHeight="false" outlineLevel="0" collapsed="false">
      <c r="A943" s="95" t="n">
        <f aca="false">MONTH(B943)+(YEAR(B943)-1998)*12</f>
        <v>44</v>
      </c>
      <c r="B943" s="107" t="n">
        <v>37125</v>
      </c>
      <c r="C943" s="97" t="n">
        <v>34.65</v>
      </c>
      <c r="D943" s="98" t="n">
        <f aca="false">LN(C943/C942)</f>
        <v>0.174903253128802</v>
      </c>
      <c r="E943" s="106" t="n">
        <f aca="false">STDEV(D934:D943)*SQRT(trade_day)</f>
        <v>4.72742774036562</v>
      </c>
      <c r="F943" s="97"/>
      <c r="G943" s="103" t="n">
        <f aca="false">IF(G$1="P",MAX(0,G$2-$C943),IF(G$1="C",MAX(0,$C943-G$2)))</f>
        <v>0</v>
      </c>
      <c r="H943" s="103" t="n">
        <f aca="false">IF(H$1="P",MAX(0,H$2-$C943),IF(H$1="C",MAX(0,$C943-H$2)))</f>
        <v>0</v>
      </c>
      <c r="I943" s="103" t="n">
        <f aca="false">IF(I$1="P",MAX(0,I$2-$C943),IF(I$1="C",MAX(0,$C943-I$2)))</f>
        <v>0</v>
      </c>
      <c r="J943" s="103" t="n">
        <f aca="false">IF(J$1="P",MAX(0,J$2-$C943),IF(J$1="C",MAX(0,$C943-J$2)))</f>
        <v>0.350000000000001</v>
      </c>
      <c r="K943" s="103" t="n">
        <f aca="false">IF(K$1="P",MAX(0,K$2-$C943),IF(K$1="C",MAX(0,$C943-K$2)))</f>
        <v>5.35</v>
      </c>
      <c r="L943" s="103" t="n">
        <f aca="false">IF(L$1="P",MAX(0,L$2-$C943),IF(L$1="C",MAX(0,$C943-L$2)))</f>
        <v>15.35</v>
      </c>
      <c r="M943" s="103" t="n">
        <f aca="false">IF(M$1="P",MAX(0,M$2-$C943),IF(M$1="C",MAX(0,$C943-M$2)))</f>
        <v>9.65</v>
      </c>
      <c r="N943" s="103" t="n">
        <f aca="false">IF(N$1="P",MAX(0,N$2-$C943),IF(N$1="C",MAX(0,$C943-N$2)))</f>
        <v>4.65</v>
      </c>
      <c r="O943" s="103" t="n">
        <f aca="false">IF(O$1="P",MAX(0,O$2-$C943),IF(O$1="C",MAX(0,$C943-O$2)))</f>
        <v>0</v>
      </c>
      <c r="P943" s="103" t="n">
        <f aca="false">IF(P$1="P",MAX(0,P$2-$C943),IF(P$1="C",MAX(0,$C943-P$2)))</f>
        <v>0</v>
      </c>
      <c r="Q943" s="103" t="n">
        <f aca="false">IF(Q$1="P",MAX(0,Q$2-$C943),IF(Q$1="C",MAX(0,$C943-Q$2)))</f>
        <v>0</v>
      </c>
      <c r="R943" s="103" t="n">
        <f aca="false">IF(R$1="P",MAX(0,R$2-$C943),IF(R$1="C",MAX(0,$C943-R$2)))</f>
        <v>0</v>
      </c>
      <c r="S943" s="104" t="n">
        <f aca="false">A943</f>
        <v>44</v>
      </c>
      <c r="T943" s="105" t="n">
        <f aca="false">VLOOKUP($B943,Gas!$B$3:$E$2506,2)</f>
        <v>3.165</v>
      </c>
      <c r="U943" s="46" t="n">
        <f aca="false">C943/T943</f>
        <v>10.9478672985782</v>
      </c>
      <c r="V943" s="99" t="n">
        <f aca="false">VLOOKUP($B943,Gas!$B$3:$E$2506,4)</f>
        <v>0.74467968403342</v>
      </c>
    </row>
    <row r="944" customFormat="false" ht="12.75" hidden="false" customHeight="false" outlineLevel="0" collapsed="false">
      <c r="A944" s="95" t="n">
        <f aca="false">MONTH(B944)+(YEAR(B944)-1998)*12</f>
        <v>44</v>
      </c>
      <c r="B944" s="107" t="n">
        <v>37126</v>
      </c>
      <c r="C944" s="97" t="n">
        <v>36.24</v>
      </c>
      <c r="D944" s="98" t="n">
        <f aca="false">LN(C944/C943)</f>
        <v>0.0448657555388665</v>
      </c>
      <c r="E944" s="106" t="n">
        <f aca="false">STDEV(D935:D944)*SQRT(trade_day)</f>
        <v>4.57910189597007</v>
      </c>
      <c r="F944" s="97"/>
      <c r="G944" s="103" t="n">
        <f aca="false">IF(G$1="P",MAX(0,G$2-$C944),IF(G$1="C",MAX(0,$C944-G$2)))</f>
        <v>0</v>
      </c>
      <c r="H944" s="103" t="n">
        <f aca="false">IF(H$1="P",MAX(0,H$2-$C944),IF(H$1="C",MAX(0,$C944-H$2)))</f>
        <v>0</v>
      </c>
      <c r="I944" s="103" t="n">
        <f aca="false">IF(I$1="P",MAX(0,I$2-$C944),IF(I$1="C",MAX(0,$C944-I$2)))</f>
        <v>0</v>
      </c>
      <c r="J944" s="103" t="n">
        <f aca="false">IF(J$1="P",MAX(0,J$2-$C944),IF(J$1="C",MAX(0,$C944-J$2)))</f>
        <v>0</v>
      </c>
      <c r="K944" s="103" t="n">
        <f aca="false">IF(K$1="P",MAX(0,K$2-$C944),IF(K$1="C",MAX(0,$C944-K$2)))</f>
        <v>3.76</v>
      </c>
      <c r="L944" s="103" t="n">
        <f aca="false">IF(L$1="P",MAX(0,L$2-$C944),IF(L$1="C",MAX(0,$C944-L$2)))</f>
        <v>13.76</v>
      </c>
      <c r="M944" s="103" t="n">
        <f aca="false">IF(M$1="P",MAX(0,M$2-$C944),IF(M$1="C",MAX(0,$C944-M$2)))</f>
        <v>11.24</v>
      </c>
      <c r="N944" s="103" t="n">
        <f aca="false">IF(N$1="P",MAX(0,N$2-$C944),IF(N$1="C",MAX(0,$C944-N$2)))</f>
        <v>6.24</v>
      </c>
      <c r="O944" s="103" t="n">
        <f aca="false">IF(O$1="P",MAX(0,O$2-$C944),IF(O$1="C",MAX(0,$C944-O$2)))</f>
        <v>1.24</v>
      </c>
      <c r="P944" s="103" t="n">
        <f aca="false">IF(P$1="P",MAX(0,P$2-$C944),IF(P$1="C",MAX(0,$C944-P$2)))</f>
        <v>0</v>
      </c>
      <c r="Q944" s="103" t="n">
        <f aca="false">IF(Q$1="P",MAX(0,Q$2-$C944),IF(Q$1="C",MAX(0,$C944-Q$2)))</f>
        <v>0</v>
      </c>
      <c r="R944" s="103" t="n">
        <f aca="false">IF(R$1="P",MAX(0,R$2-$C944),IF(R$1="C",MAX(0,$C944-R$2)))</f>
        <v>0</v>
      </c>
      <c r="S944" s="104" t="n">
        <f aca="false">A944</f>
        <v>44</v>
      </c>
      <c r="T944" s="105" t="n">
        <f aca="false">VLOOKUP($B944,Gas!$B$3:$E$2506,2)</f>
        <v>3.19</v>
      </c>
      <c r="U944" s="46" t="n">
        <f aca="false">C944/T944</f>
        <v>11.3605015673981</v>
      </c>
      <c r="V944" s="99" t="n">
        <f aca="false">VLOOKUP($B944,Gas!$B$3:$E$2506,4)</f>
        <v>0.743615231138479</v>
      </c>
    </row>
    <row r="945" customFormat="false" ht="12.75" hidden="false" customHeight="false" outlineLevel="0" collapsed="false">
      <c r="A945" s="95" t="n">
        <f aca="false">MONTH(B945)+(YEAR(B945)-1998)*12</f>
        <v>44</v>
      </c>
      <c r="B945" s="107" t="n">
        <v>37127</v>
      </c>
      <c r="C945" s="97" t="n">
        <v>34.09</v>
      </c>
      <c r="D945" s="98" t="n">
        <f aca="false">LN(C945/C944)</f>
        <v>-0.0611593950249668</v>
      </c>
      <c r="E945" s="106" t="n">
        <f aca="false">STDEV(D936:D945)*SQRT(trade_day)</f>
        <v>2.2354250650153</v>
      </c>
      <c r="F945" s="97"/>
      <c r="G945" s="103" t="n">
        <f aca="false">IF(G$1="P",MAX(0,G$2-$C945),IF(G$1="C",MAX(0,$C945-G$2)))</f>
        <v>0</v>
      </c>
      <c r="H945" s="103" t="n">
        <f aca="false">IF(H$1="P",MAX(0,H$2-$C945),IF(H$1="C",MAX(0,$C945-H$2)))</f>
        <v>0</v>
      </c>
      <c r="I945" s="103" t="n">
        <f aca="false">IF(I$1="P",MAX(0,I$2-$C945),IF(I$1="C",MAX(0,$C945-I$2)))</f>
        <v>0</v>
      </c>
      <c r="J945" s="103" t="n">
        <f aca="false">IF(J$1="P",MAX(0,J$2-$C945),IF(J$1="C",MAX(0,$C945-J$2)))</f>
        <v>0.909999999999997</v>
      </c>
      <c r="K945" s="103" t="n">
        <f aca="false">IF(K$1="P",MAX(0,K$2-$C945),IF(K$1="C",MAX(0,$C945-K$2)))</f>
        <v>5.91</v>
      </c>
      <c r="L945" s="103" t="n">
        <f aca="false">IF(L$1="P",MAX(0,L$2-$C945),IF(L$1="C",MAX(0,$C945-L$2)))</f>
        <v>15.91</v>
      </c>
      <c r="M945" s="103" t="n">
        <f aca="false">IF(M$1="P",MAX(0,M$2-$C945),IF(M$1="C",MAX(0,$C945-M$2)))</f>
        <v>9.09</v>
      </c>
      <c r="N945" s="103" t="n">
        <f aca="false">IF(N$1="P",MAX(0,N$2-$C945),IF(N$1="C",MAX(0,$C945-N$2)))</f>
        <v>4.09</v>
      </c>
      <c r="O945" s="103" t="n">
        <f aca="false">IF(O$1="P",MAX(0,O$2-$C945),IF(O$1="C",MAX(0,$C945-O$2)))</f>
        <v>0</v>
      </c>
      <c r="P945" s="103" t="n">
        <f aca="false">IF(P$1="P",MAX(0,P$2-$C945),IF(P$1="C",MAX(0,$C945-P$2)))</f>
        <v>0</v>
      </c>
      <c r="Q945" s="103" t="n">
        <f aca="false">IF(Q$1="P",MAX(0,Q$2-$C945),IF(Q$1="C",MAX(0,$C945-Q$2)))</f>
        <v>0</v>
      </c>
      <c r="R945" s="103" t="n">
        <f aca="false">IF(R$1="P",MAX(0,R$2-$C945),IF(R$1="C",MAX(0,$C945-R$2)))</f>
        <v>0</v>
      </c>
      <c r="S945" s="104" t="n">
        <f aca="false">A945</f>
        <v>44</v>
      </c>
      <c r="T945" s="105" t="n">
        <f aca="false">VLOOKUP($B945,Gas!$B$3:$E$2506,2)</f>
        <v>2.86</v>
      </c>
      <c r="U945" s="46" t="n">
        <f aca="false">C945/T945</f>
        <v>11.9195804195804</v>
      </c>
      <c r="V945" s="99" t="n">
        <f aca="false">VLOOKUP($B945,Gas!$B$3:$E$2506,4)</f>
        <v>1.02260684097979</v>
      </c>
    </row>
    <row r="946" customFormat="false" ht="12.75" hidden="false" customHeight="false" outlineLevel="0" collapsed="false">
      <c r="A946" s="95" t="n">
        <f aca="false">MONTH(B946)+(YEAR(B946)-1998)*12</f>
        <v>44</v>
      </c>
      <c r="B946" s="107" t="n">
        <v>37130</v>
      </c>
      <c r="C946" s="97" t="n">
        <v>29.56</v>
      </c>
      <c r="D946" s="98" t="n">
        <f aca="false">LN(C946/C945)</f>
        <v>-0.142581990069811</v>
      </c>
      <c r="E946" s="106" t="n">
        <f aca="false">STDEV(D937:D946)*SQRT(trade_day)</f>
        <v>2.02321156393133</v>
      </c>
      <c r="F946" s="97"/>
      <c r="G946" s="103" t="n">
        <f aca="false">IF(G$1="P",MAX(0,G$2-$C946),IF(G$1="C",MAX(0,$C946-G$2)))</f>
        <v>0</v>
      </c>
      <c r="H946" s="103" t="n">
        <f aca="false">IF(H$1="P",MAX(0,H$2-$C946),IF(H$1="C",MAX(0,$C946-H$2)))</f>
        <v>0</v>
      </c>
      <c r="I946" s="103" t="n">
        <f aca="false">IF(I$1="P",MAX(0,I$2-$C946),IF(I$1="C",MAX(0,$C946-I$2)))</f>
        <v>0.440000000000001</v>
      </c>
      <c r="J946" s="103" t="n">
        <f aca="false">IF(J$1="P",MAX(0,J$2-$C946),IF(J$1="C",MAX(0,$C946-J$2)))</f>
        <v>5.44</v>
      </c>
      <c r="K946" s="103" t="n">
        <f aca="false">IF(K$1="P",MAX(0,K$2-$C946),IF(K$1="C",MAX(0,$C946-K$2)))</f>
        <v>10.44</v>
      </c>
      <c r="L946" s="103" t="n">
        <f aca="false">IF(L$1="P",MAX(0,L$2-$C946),IF(L$1="C",MAX(0,$C946-L$2)))</f>
        <v>20.44</v>
      </c>
      <c r="M946" s="103" t="n">
        <f aca="false">IF(M$1="P",MAX(0,M$2-$C946),IF(M$1="C",MAX(0,$C946-M$2)))</f>
        <v>4.56</v>
      </c>
      <c r="N946" s="103" t="n">
        <f aca="false">IF(N$1="P",MAX(0,N$2-$C946),IF(N$1="C",MAX(0,$C946-N$2)))</f>
        <v>0</v>
      </c>
      <c r="O946" s="103" t="n">
        <f aca="false">IF(O$1="P",MAX(0,O$2-$C946),IF(O$1="C",MAX(0,$C946-O$2)))</f>
        <v>0</v>
      </c>
      <c r="P946" s="103" t="n">
        <f aca="false">IF(P$1="P",MAX(0,P$2-$C946),IF(P$1="C",MAX(0,$C946-P$2)))</f>
        <v>0</v>
      </c>
      <c r="Q946" s="103" t="n">
        <f aca="false">IF(Q$1="P",MAX(0,Q$2-$C946),IF(Q$1="C",MAX(0,$C946-Q$2)))</f>
        <v>0</v>
      </c>
      <c r="R946" s="103" t="n">
        <f aca="false">IF(R$1="P",MAX(0,R$2-$C946),IF(R$1="C",MAX(0,$C946-R$2)))</f>
        <v>0</v>
      </c>
      <c r="S946" s="104" t="n">
        <f aca="false">A946</f>
        <v>44</v>
      </c>
      <c r="T946" s="105" t="n">
        <f aca="false">VLOOKUP($B946,Gas!$B$3:$E$2506,2)</f>
        <v>2.77</v>
      </c>
      <c r="U946" s="46" t="n">
        <f aca="false">C946/T946</f>
        <v>10.6714801444043</v>
      </c>
      <c r="V946" s="99" t="n">
        <f aca="false">VLOOKUP($B946,Gas!$B$3:$E$2506,4)</f>
        <v>0.719546014624343</v>
      </c>
    </row>
    <row r="947" customFormat="false" ht="12.75" hidden="false" customHeight="false" outlineLevel="0" collapsed="false">
      <c r="A947" s="95" t="n">
        <f aca="false">MONTH(B947)+(YEAR(B947)-1998)*12</f>
        <v>44</v>
      </c>
      <c r="B947" s="107" t="n">
        <v>37131</v>
      </c>
      <c r="C947" s="97" t="n">
        <v>29.28</v>
      </c>
      <c r="D947" s="98" t="n">
        <f aca="false">LN(C947/C946)</f>
        <v>-0.00951740698689018</v>
      </c>
      <c r="E947" s="106" t="n">
        <f aca="false">STDEV(D938:D947)*SQRT(trade_day)</f>
        <v>1.76611809160763</v>
      </c>
      <c r="F947" s="97"/>
      <c r="G947" s="103" t="n">
        <f aca="false">IF(G$1="P",MAX(0,G$2-$C947),IF(G$1="C",MAX(0,$C947-G$2)))</f>
        <v>0</v>
      </c>
      <c r="H947" s="103" t="n">
        <f aca="false">IF(H$1="P",MAX(0,H$2-$C947),IF(H$1="C",MAX(0,$C947-H$2)))</f>
        <v>0</v>
      </c>
      <c r="I947" s="103" t="n">
        <f aca="false">IF(I$1="P",MAX(0,I$2-$C947),IF(I$1="C",MAX(0,$C947-I$2)))</f>
        <v>0.719999999999999</v>
      </c>
      <c r="J947" s="103" t="n">
        <f aca="false">IF(J$1="P",MAX(0,J$2-$C947),IF(J$1="C",MAX(0,$C947-J$2)))</f>
        <v>5.72</v>
      </c>
      <c r="K947" s="103" t="n">
        <f aca="false">IF(K$1="P",MAX(0,K$2-$C947),IF(K$1="C",MAX(0,$C947-K$2)))</f>
        <v>10.72</v>
      </c>
      <c r="L947" s="103" t="n">
        <f aca="false">IF(L$1="P",MAX(0,L$2-$C947),IF(L$1="C",MAX(0,$C947-L$2)))</f>
        <v>20.72</v>
      </c>
      <c r="M947" s="103" t="n">
        <f aca="false">IF(M$1="P",MAX(0,M$2-$C947),IF(M$1="C",MAX(0,$C947-M$2)))</f>
        <v>4.28</v>
      </c>
      <c r="N947" s="103" t="n">
        <f aca="false">IF(N$1="P",MAX(0,N$2-$C947),IF(N$1="C",MAX(0,$C947-N$2)))</f>
        <v>0</v>
      </c>
      <c r="O947" s="103" t="n">
        <f aca="false">IF(O$1="P",MAX(0,O$2-$C947),IF(O$1="C",MAX(0,$C947-O$2)))</f>
        <v>0</v>
      </c>
      <c r="P947" s="103" t="n">
        <f aca="false">IF(P$1="P",MAX(0,P$2-$C947),IF(P$1="C",MAX(0,$C947-P$2)))</f>
        <v>0</v>
      </c>
      <c r="Q947" s="103" t="n">
        <f aca="false">IF(Q$1="P",MAX(0,Q$2-$C947),IF(Q$1="C",MAX(0,$C947-Q$2)))</f>
        <v>0</v>
      </c>
      <c r="R947" s="103" t="n">
        <f aca="false">IF(R$1="P",MAX(0,R$2-$C947),IF(R$1="C",MAX(0,$C947-R$2)))</f>
        <v>0</v>
      </c>
      <c r="S947" s="104" t="n">
        <f aca="false">A947</f>
        <v>44</v>
      </c>
      <c r="T947" s="105" t="n">
        <f aca="false">VLOOKUP($B947,Gas!$B$3:$E$2506,2)</f>
        <v>2.59</v>
      </c>
      <c r="U947" s="46" t="n">
        <f aca="false">C947/T947</f>
        <v>11.3050193050193</v>
      </c>
      <c r="V947" s="99" t="n">
        <f aca="false">VLOOKUP($B947,Gas!$B$3:$E$2506,4)</f>
        <v>0.729705032598545</v>
      </c>
    </row>
    <row r="948" customFormat="false" ht="12.75" hidden="false" customHeight="false" outlineLevel="0" collapsed="false">
      <c r="A948" s="95" t="n">
        <f aca="false">MONTH(B948)+(YEAR(B948)-1998)*12</f>
        <v>44</v>
      </c>
      <c r="B948" s="107" t="n">
        <v>37132</v>
      </c>
      <c r="C948" s="97" t="n">
        <v>32.43</v>
      </c>
      <c r="D948" s="98" t="n">
        <f aca="false">LN(C948/C947)</f>
        <v>0.102179231226116</v>
      </c>
      <c r="E948" s="106" t="n">
        <f aca="false">STDEV(D939:D948)*SQRT(trade_day)</f>
        <v>1.82697121820136</v>
      </c>
      <c r="F948" s="97"/>
      <c r="G948" s="103" t="n">
        <f aca="false">IF(G$1="P",MAX(0,G$2-$C948),IF(G$1="C",MAX(0,$C948-G$2)))</f>
        <v>0</v>
      </c>
      <c r="H948" s="103" t="n">
        <f aca="false">IF(H$1="P",MAX(0,H$2-$C948),IF(H$1="C",MAX(0,$C948-H$2)))</f>
        <v>0</v>
      </c>
      <c r="I948" s="103" t="n">
        <f aca="false">IF(I$1="P",MAX(0,I$2-$C948),IF(I$1="C",MAX(0,$C948-I$2)))</f>
        <v>0</v>
      </c>
      <c r="J948" s="103" t="n">
        <f aca="false">IF(J$1="P",MAX(0,J$2-$C948),IF(J$1="C",MAX(0,$C948-J$2)))</f>
        <v>2.57</v>
      </c>
      <c r="K948" s="103" t="n">
        <f aca="false">IF(K$1="P",MAX(0,K$2-$C948),IF(K$1="C",MAX(0,$C948-K$2)))</f>
        <v>7.57</v>
      </c>
      <c r="L948" s="103" t="n">
        <f aca="false">IF(L$1="P",MAX(0,L$2-$C948),IF(L$1="C",MAX(0,$C948-L$2)))</f>
        <v>17.57</v>
      </c>
      <c r="M948" s="103" t="n">
        <f aca="false">IF(M$1="P",MAX(0,M$2-$C948),IF(M$1="C",MAX(0,$C948-M$2)))</f>
        <v>7.43</v>
      </c>
      <c r="N948" s="103" t="n">
        <f aca="false">IF(N$1="P",MAX(0,N$2-$C948),IF(N$1="C",MAX(0,$C948-N$2)))</f>
        <v>2.43</v>
      </c>
      <c r="O948" s="103" t="n">
        <f aca="false">IF(O$1="P",MAX(0,O$2-$C948),IF(O$1="C",MAX(0,$C948-O$2)))</f>
        <v>0</v>
      </c>
      <c r="P948" s="103" t="n">
        <f aca="false">IF(P$1="P",MAX(0,P$2-$C948),IF(P$1="C",MAX(0,$C948-P$2)))</f>
        <v>0</v>
      </c>
      <c r="Q948" s="103" t="n">
        <f aca="false">IF(Q$1="P",MAX(0,Q$2-$C948),IF(Q$1="C",MAX(0,$C948-Q$2)))</f>
        <v>0</v>
      </c>
      <c r="R948" s="103" t="n">
        <f aca="false">IF(R$1="P",MAX(0,R$2-$C948),IF(R$1="C",MAX(0,$C948-R$2)))</f>
        <v>0</v>
      </c>
      <c r="S948" s="104" t="n">
        <f aca="false">A948</f>
        <v>44</v>
      </c>
      <c r="T948" s="105" t="n">
        <f aca="false">VLOOKUP($B948,Gas!$B$3:$E$2506,2)</f>
        <v>2.555</v>
      </c>
      <c r="U948" s="46" t="n">
        <f aca="false">C948/T948</f>
        <v>12.692759295499</v>
      </c>
      <c r="V948" s="99" t="n">
        <f aca="false">VLOOKUP($B948,Gas!$B$3:$E$2506,4)</f>
        <v>0.717535082006715</v>
      </c>
    </row>
    <row r="949" customFormat="false" ht="12.75" hidden="false" customHeight="false" outlineLevel="0" collapsed="false">
      <c r="A949" s="95" t="n">
        <f aca="false">MONTH(B949)+(YEAR(B949)-1998)*12</f>
        <v>44</v>
      </c>
      <c r="B949" s="107" t="n">
        <v>37133</v>
      </c>
      <c r="C949" s="97" t="n">
        <v>36.16</v>
      </c>
      <c r="D949" s="98" t="n">
        <f aca="false">LN(C949/C948)</f>
        <v>0.108869615204749</v>
      </c>
      <c r="E949" s="106" t="n">
        <f aca="false">STDEV(D940:D949)*SQRT(trade_day)</f>
        <v>1.88593760157673</v>
      </c>
      <c r="F949" s="97"/>
      <c r="G949" s="103" t="n">
        <f aca="false">IF(G$1="P",MAX(0,G$2-$C949),IF(G$1="C",MAX(0,$C949-G$2)))</f>
        <v>0</v>
      </c>
      <c r="H949" s="103" t="n">
        <f aca="false">IF(H$1="P",MAX(0,H$2-$C949),IF(H$1="C",MAX(0,$C949-H$2)))</f>
        <v>0</v>
      </c>
      <c r="I949" s="103" t="n">
        <f aca="false">IF(I$1="P",MAX(0,I$2-$C949),IF(I$1="C",MAX(0,$C949-I$2)))</f>
        <v>0</v>
      </c>
      <c r="J949" s="103" t="n">
        <f aca="false">IF(J$1="P",MAX(0,J$2-$C949),IF(J$1="C",MAX(0,$C949-J$2)))</f>
        <v>0</v>
      </c>
      <c r="K949" s="103" t="n">
        <f aca="false">IF(K$1="P",MAX(0,K$2-$C949),IF(K$1="C",MAX(0,$C949-K$2)))</f>
        <v>3.84</v>
      </c>
      <c r="L949" s="103" t="n">
        <f aca="false">IF(L$1="P",MAX(0,L$2-$C949),IF(L$1="C",MAX(0,$C949-L$2)))</f>
        <v>13.84</v>
      </c>
      <c r="M949" s="103" t="n">
        <f aca="false">IF(M$1="P",MAX(0,M$2-$C949),IF(M$1="C",MAX(0,$C949-M$2)))</f>
        <v>11.16</v>
      </c>
      <c r="N949" s="103" t="n">
        <f aca="false">IF(N$1="P",MAX(0,N$2-$C949),IF(N$1="C",MAX(0,$C949-N$2)))</f>
        <v>6.16</v>
      </c>
      <c r="O949" s="103" t="n">
        <f aca="false">IF(O$1="P",MAX(0,O$2-$C949),IF(O$1="C",MAX(0,$C949-O$2)))</f>
        <v>1.16</v>
      </c>
      <c r="P949" s="103" t="n">
        <f aca="false">IF(P$1="P",MAX(0,P$2-$C949),IF(P$1="C",MAX(0,$C949-P$2)))</f>
        <v>0</v>
      </c>
      <c r="Q949" s="103" t="n">
        <f aca="false">IF(Q$1="P",MAX(0,Q$2-$C949),IF(Q$1="C",MAX(0,$C949-Q$2)))</f>
        <v>0</v>
      </c>
      <c r="R949" s="103" t="n">
        <f aca="false">IF(R$1="P",MAX(0,R$2-$C949),IF(R$1="C",MAX(0,$C949-R$2)))</f>
        <v>0</v>
      </c>
      <c r="S949" s="104" t="n">
        <f aca="false">A949</f>
        <v>44</v>
      </c>
      <c r="T949" s="105" t="n">
        <f aca="false">VLOOKUP($B949,Gas!$B$3:$E$2506,2)</f>
        <v>2.445</v>
      </c>
      <c r="U949" s="46" t="n">
        <f aca="false">C949/T949</f>
        <v>14.7893660531697</v>
      </c>
      <c r="V949" s="99" t="n">
        <f aca="false">VLOOKUP($B949,Gas!$B$3:$E$2506,4)</f>
        <v>0.708423933791154</v>
      </c>
    </row>
    <row r="950" customFormat="false" ht="12.75" hidden="false" customHeight="false" outlineLevel="0" collapsed="false">
      <c r="A950" s="95" t="n">
        <f aca="false">MONTH(B950)+(YEAR(B950)-1998)*12</f>
        <v>44</v>
      </c>
      <c r="B950" s="107" t="n">
        <v>37134</v>
      </c>
      <c r="C950" s="97" t="n">
        <v>29.22</v>
      </c>
      <c r="D950" s="98" t="n">
        <f aca="false">LN(C950/C949)</f>
        <v>-0.213100129201422</v>
      </c>
      <c r="E950" s="106" t="n">
        <f aca="false">STDEV(D941:D950)*SQRT(trade_day)</f>
        <v>2.07698572133232</v>
      </c>
      <c r="F950" s="97"/>
      <c r="G950" s="103" t="n">
        <f aca="false">IF(G$1="P",MAX(0,G$2-$C950),IF(G$1="C",MAX(0,$C950-G$2)))</f>
        <v>0</v>
      </c>
      <c r="H950" s="103" t="n">
        <f aca="false">IF(H$1="P",MAX(0,H$2-$C950),IF(H$1="C",MAX(0,$C950-H$2)))</f>
        <v>0</v>
      </c>
      <c r="I950" s="103" t="n">
        <f aca="false">IF(I$1="P",MAX(0,I$2-$C950),IF(I$1="C",MAX(0,$C950-I$2)))</f>
        <v>0.780000000000001</v>
      </c>
      <c r="J950" s="103" t="n">
        <f aca="false">IF(J$1="P",MAX(0,J$2-$C950),IF(J$1="C",MAX(0,$C950-J$2)))</f>
        <v>5.78</v>
      </c>
      <c r="K950" s="103" t="n">
        <f aca="false">IF(K$1="P",MAX(0,K$2-$C950),IF(K$1="C",MAX(0,$C950-K$2)))</f>
        <v>10.78</v>
      </c>
      <c r="L950" s="103" t="n">
        <f aca="false">IF(L$1="P",MAX(0,L$2-$C950),IF(L$1="C",MAX(0,$C950-L$2)))</f>
        <v>20.78</v>
      </c>
      <c r="M950" s="103" t="n">
        <f aca="false">IF(M$1="P",MAX(0,M$2-$C950),IF(M$1="C",MAX(0,$C950-M$2)))</f>
        <v>4.22</v>
      </c>
      <c r="N950" s="103" t="n">
        <f aca="false">IF(N$1="P",MAX(0,N$2-$C950),IF(N$1="C",MAX(0,$C950-N$2)))</f>
        <v>0</v>
      </c>
      <c r="O950" s="103" t="n">
        <f aca="false">IF(O$1="P",MAX(0,O$2-$C950),IF(O$1="C",MAX(0,$C950-O$2)))</f>
        <v>0</v>
      </c>
      <c r="P950" s="103" t="n">
        <f aca="false">IF(P$1="P",MAX(0,P$2-$C950),IF(P$1="C",MAX(0,$C950-P$2)))</f>
        <v>0</v>
      </c>
      <c r="Q950" s="103" t="n">
        <f aca="false">IF(Q$1="P",MAX(0,Q$2-$C950),IF(Q$1="C",MAX(0,$C950-Q$2)))</f>
        <v>0</v>
      </c>
      <c r="R950" s="103" t="n">
        <f aca="false">IF(R$1="P",MAX(0,R$2-$C950),IF(R$1="C",MAX(0,$C950-R$2)))</f>
        <v>0</v>
      </c>
      <c r="S950" s="104" t="n">
        <f aca="false">A950</f>
        <v>44</v>
      </c>
      <c r="T950" s="105" t="n">
        <f aca="false">VLOOKUP($B950,Gas!$B$3:$E$2506,2)</f>
        <v>2.46</v>
      </c>
      <c r="U950" s="46" t="n">
        <f aca="false">C950/T950</f>
        <v>11.8780487804878</v>
      </c>
      <c r="V950" s="99" t="n">
        <f aca="false">VLOOKUP($B950,Gas!$B$3:$E$2506,4)</f>
        <v>0.737579045912471</v>
      </c>
      <c r="W950" s="0" t="n">
        <f aca="false">CORREL(V929:V950,E929:E950)</f>
        <v>-0.705861545765879</v>
      </c>
    </row>
    <row r="951" customFormat="false" ht="12.75" hidden="false" customHeight="false" outlineLevel="0" collapsed="false">
      <c r="A951" s="95" t="n">
        <f aca="false">MONTH(B951)+(YEAR(B951)-1998)*12</f>
        <v>45</v>
      </c>
      <c r="B951" s="107" t="n">
        <v>37138</v>
      </c>
      <c r="C951" s="97" t="n">
        <v>32.42</v>
      </c>
      <c r="D951" s="98" t="n">
        <f aca="false">LN(C951/C950)</f>
        <v>0.103922109984977</v>
      </c>
      <c r="E951" s="106" t="n">
        <f aca="false">STDEV(D942:D951)*SQRT(trade_day)</f>
        <v>1.95537283089829</v>
      </c>
      <c r="F951" s="97"/>
      <c r="G951" s="103" t="n">
        <f aca="false">IF(G$1="P",MAX(0,G$2-$C951),IF(G$1="C",MAX(0,$C951-G$2)))</f>
        <v>0</v>
      </c>
      <c r="H951" s="103" t="n">
        <f aca="false">IF(H$1="P",MAX(0,H$2-$C951),IF(H$1="C",MAX(0,$C951-H$2)))</f>
        <v>0</v>
      </c>
      <c r="I951" s="103" t="n">
        <f aca="false">IF(I$1="P",MAX(0,I$2-$C951),IF(I$1="C",MAX(0,$C951-I$2)))</f>
        <v>0</v>
      </c>
      <c r="J951" s="103" t="n">
        <f aca="false">IF(J$1="P",MAX(0,J$2-$C951),IF(J$1="C",MAX(0,$C951-J$2)))</f>
        <v>2.58</v>
      </c>
      <c r="K951" s="103" t="n">
        <f aca="false">IF(K$1="P",MAX(0,K$2-$C951),IF(K$1="C",MAX(0,$C951-K$2)))</f>
        <v>7.58</v>
      </c>
      <c r="L951" s="103" t="n">
        <f aca="false">IF(L$1="P",MAX(0,L$2-$C951),IF(L$1="C",MAX(0,$C951-L$2)))</f>
        <v>17.58</v>
      </c>
      <c r="M951" s="103" t="n">
        <f aca="false">IF(M$1="P",MAX(0,M$2-$C951),IF(M$1="C",MAX(0,$C951-M$2)))</f>
        <v>7.42</v>
      </c>
      <c r="N951" s="103" t="n">
        <f aca="false">IF(N$1="P",MAX(0,N$2-$C951),IF(N$1="C",MAX(0,$C951-N$2)))</f>
        <v>2.42</v>
      </c>
      <c r="O951" s="103" t="n">
        <f aca="false">IF(O$1="P",MAX(0,O$2-$C951),IF(O$1="C",MAX(0,$C951-O$2)))</f>
        <v>0</v>
      </c>
      <c r="P951" s="103" t="n">
        <f aca="false">IF(P$1="P",MAX(0,P$2-$C951),IF(P$1="C",MAX(0,$C951-P$2)))</f>
        <v>0</v>
      </c>
      <c r="Q951" s="103" t="n">
        <f aca="false">IF(Q$1="P",MAX(0,Q$2-$C951),IF(Q$1="C",MAX(0,$C951-Q$2)))</f>
        <v>0</v>
      </c>
      <c r="R951" s="103" t="n">
        <f aca="false">IF(R$1="P",MAX(0,R$2-$C951),IF(R$1="C",MAX(0,$C951-R$2)))</f>
        <v>0</v>
      </c>
      <c r="S951" s="104" t="n">
        <f aca="false">A951</f>
        <v>45</v>
      </c>
      <c r="T951" s="105" t="n">
        <f aca="false">VLOOKUP($B951,Gas!$B$3:$E$2506,2)</f>
        <v>2.15</v>
      </c>
      <c r="U951" s="46" t="n">
        <f aca="false">C951/T951</f>
        <v>15.0790697674419</v>
      </c>
      <c r="V951" s="99" t="n">
        <f aca="false">VLOOKUP($B951,Gas!$B$3:$E$2506,4)</f>
        <v>0.86374279855346</v>
      </c>
    </row>
    <row r="952" customFormat="false" ht="12.75" hidden="false" customHeight="false" outlineLevel="0" collapsed="false">
      <c r="A952" s="95" t="n">
        <f aca="false">MONTH(B952)+(YEAR(B952)-1998)*12</f>
        <v>45</v>
      </c>
      <c r="B952" s="107" t="n">
        <v>37139</v>
      </c>
      <c r="C952" s="97" t="n">
        <v>30.1</v>
      </c>
      <c r="D952" s="98" t="n">
        <f aca="false">LN(C952/C951)</f>
        <v>-0.0742503445527</v>
      </c>
      <c r="E952" s="106" t="n">
        <f aca="false">STDEV(D943:D952)*SQRT(trade_day)</f>
        <v>1.97671193121456</v>
      </c>
      <c r="F952" s="97"/>
      <c r="G952" s="103" t="n">
        <f aca="false">IF(G$1="P",MAX(0,G$2-$C952),IF(G$1="C",MAX(0,$C952-G$2)))</f>
        <v>0</v>
      </c>
      <c r="H952" s="103" t="n">
        <f aca="false">IF(H$1="P",MAX(0,H$2-$C952),IF(H$1="C",MAX(0,$C952-H$2)))</f>
        <v>0</v>
      </c>
      <c r="I952" s="103" t="n">
        <f aca="false">IF(I$1="P",MAX(0,I$2-$C952),IF(I$1="C",MAX(0,$C952-I$2)))</f>
        <v>0</v>
      </c>
      <c r="J952" s="103" t="n">
        <f aca="false">IF(J$1="P",MAX(0,J$2-$C952),IF(J$1="C",MAX(0,$C952-J$2)))</f>
        <v>4.9</v>
      </c>
      <c r="K952" s="103" t="n">
        <f aca="false">IF(K$1="P",MAX(0,K$2-$C952),IF(K$1="C",MAX(0,$C952-K$2)))</f>
        <v>9.9</v>
      </c>
      <c r="L952" s="103" t="n">
        <f aca="false">IF(L$1="P",MAX(0,L$2-$C952),IF(L$1="C",MAX(0,$C952-L$2)))</f>
        <v>19.9</v>
      </c>
      <c r="M952" s="103" t="n">
        <f aca="false">IF(M$1="P",MAX(0,M$2-$C952),IF(M$1="C",MAX(0,$C952-M$2)))</f>
        <v>5.1</v>
      </c>
      <c r="N952" s="103" t="n">
        <f aca="false">IF(N$1="P",MAX(0,N$2-$C952),IF(N$1="C",MAX(0,$C952-N$2)))</f>
        <v>0.100000000000001</v>
      </c>
      <c r="O952" s="103" t="n">
        <f aca="false">IF(O$1="P",MAX(0,O$2-$C952),IF(O$1="C",MAX(0,$C952-O$2)))</f>
        <v>0</v>
      </c>
      <c r="P952" s="103" t="n">
        <f aca="false">IF(P$1="P",MAX(0,P$2-$C952),IF(P$1="C",MAX(0,$C952-P$2)))</f>
        <v>0</v>
      </c>
      <c r="Q952" s="103" t="n">
        <f aca="false">IF(Q$1="P",MAX(0,Q$2-$C952),IF(Q$1="C",MAX(0,$C952-Q$2)))</f>
        <v>0</v>
      </c>
      <c r="R952" s="103" t="n">
        <f aca="false">IF(R$1="P",MAX(0,R$2-$C952),IF(R$1="C",MAX(0,$C952-R$2)))</f>
        <v>0</v>
      </c>
      <c r="S952" s="104" t="n">
        <f aca="false">A952</f>
        <v>45</v>
      </c>
      <c r="T952" s="105" t="n">
        <f aca="false">VLOOKUP($B952,Gas!$B$3:$E$2506,2)</f>
        <v>2.2</v>
      </c>
      <c r="U952" s="46" t="n">
        <f aca="false">C952/T952</f>
        <v>13.6818181818182</v>
      </c>
      <c r="V952" s="99" t="n">
        <f aca="false">VLOOKUP($B952,Gas!$B$3:$E$2506,4)</f>
        <v>0.901437925998155</v>
      </c>
    </row>
    <row r="953" customFormat="false" ht="12.75" hidden="false" customHeight="false" outlineLevel="0" collapsed="false">
      <c r="A953" s="95" t="n">
        <f aca="false">MONTH(B953)+(YEAR(B953)-1998)*12</f>
        <v>45</v>
      </c>
      <c r="B953" s="107" t="n">
        <v>37140</v>
      </c>
      <c r="C953" s="97" t="n">
        <v>30.71</v>
      </c>
      <c r="D953" s="98" t="n">
        <f aca="false">LN(C953/C952)</f>
        <v>0.020063162697901</v>
      </c>
      <c r="E953" s="106" t="n">
        <f aca="false">STDEV(D944:D953)*SQRT(trade_day)</f>
        <v>1.74114297882608</v>
      </c>
      <c r="F953" s="97"/>
      <c r="G953" s="103" t="n">
        <f aca="false">IF(G$1="P",MAX(0,G$2-$C953),IF(G$1="C",MAX(0,$C953-G$2)))</f>
        <v>0</v>
      </c>
      <c r="H953" s="103" t="n">
        <f aca="false">IF(H$1="P",MAX(0,H$2-$C953),IF(H$1="C",MAX(0,$C953-H$2)))</f>
        <v>0</v>
      </c>
      <c r="I953" s="103" t="n">
        <f aca="false">IF(I$1="P",MAX(0,I$2-$C953),IF(I$1="C",MAX(0,$C953-I$2)))</f>
        <v>0</v>
      </c>
      <c r="J953" s="103" t="n">
        <f aca="false">IF(J$1="P",MAX(0,J$2-$C953),IF(J$1="C",MAX(0,$C953-J$2)))</f>
        <v>4.29</v>
      </c>
      <c r="K953" s="103" t="n">
        <f aca="false">IF(K$1="P",MAX(0,K$2-$C953),IF(K$1="C",MAX(0,$C953-K$2)))</f>
        <v>9.29</v>
      </c>
      <c r="L953" s="103" t="n">
        <f aca="false">IF(L$1="P",MAX(0,L$2-$C953),IF(L$1="C",MAX(0,$C953-L$2)))</f>
        <v>19.29</v>
      </c>
      <c r="M953" s="103" t="n">
        <f aca="false">IF(M$1="P",MAX(0,M$2-$C953),IF(M$1="C",MAX(0,$C953-M$2)))</f>
        <v>5.71</v>
      </c>
      <c r="N953" s="103" t="n">
        <f aca="false">IF(N$1="P",MAX(0,N$2-$C953),IF(N$1="C",MAX(0,$C953-N$2)))</f>
        <v>0.710000000000001</v>
      </c>
      <c r="O953" s="103" t="n">
        <f aca="false">IF(O$1="P",MAX(0,O$2-$C953),IF(O$1="C",MAX(0,$C953-O$2)))</f>
        <v>0</v>
      </c>
      <c r="P953" s="103" t="n">
        <f aca="false">IF(P$1="P",MAX(0,P$2-$C953),IF(P$1="C",MAX(0,$C953-P$2)))</f>
        <v>0</v>
      </c>
      <c r="Q953" s="103" t="n">
        <f aca="false">IF(Q$1="P",MAX(0,Q$2-$C953),IF(Q$1="C",MAX(0,$C953-Q$2)))</f>
        <v>0</v>
      </c>
      <c r="R953" s="103" t="n">
        <f aca="false">IF(R$1="P",MAX(0,R$2-$C953),IF(R$1="C",MAX(0,$C953-R$2)))</f>
        <v>0</v>
      </c>
      <c r="S953" s="104" t="n">
        <f aca="false">A953</f>
        <v>45</v>
      </c>
      <c r="T953" s="105" t="n">
        <f aca="false">VLOOKUP($B953,Gas!$B$3:$E$2506,2)</f>
        <v>2.335</v>
      </c>
      <c r="U953" s="46" t="n">
        <f aca="false">C953/T953</f>
        <v>13.152034261242</v>
      </c>
      <c r="V953" s="99" t="n">
        <f aca="false">VLOOKUP($B953,Gas!$B$3:$E$2506,4)</f>
        <v>1.02632211290975</v>
      </c>
    </row>
    <row r="954" customFormat="false" ht="12.75" hidden="false" customHeight="false" outlineLevel="0" collapsed="false">
      <c r="A954" s="95" t="n">
        <f aca="false">MONTH(B954)+(YEAR(B954)-1998)*12</f>
        <v>45</v>
      </c>
      <c r="B954" s="107" t="n">
        <v>37141</v>
      </c>
      <c r="C954" s="97" t="n">
        <v>29.46</v>
      </c>
      <c r="D954" s="98" t="n">
        <f aca="false">LN(C954/C953)</f>
        <v>-0.0415549234182468</v>
      </c>
      <c r="E954" s="106" t="n">
        <f aca="false">STDEV(D945:D954)*SQRT(trade_day)</f>
        <v>1.71608003062475</v>
      </c>
      <c r="F954" s="97"/>
      <c r="G954" s="103" t="n">
        <f aca="false">IF(G$1="P",MAX(0,G$2-$C954),IF(G$1="C",MAX(0,$C954-G$2)))</f>
        <v>0</v>
      </c>
      <c r="H954" s="103" t="n">
        <f aca="false">IF(H$1="P",MAX(0,H$2-$C954),IF(H$1="C",MAX(0,$C954-H$2)))</f>
        <v>0</v>
      </c>
      <c r="I954" s="103" t="n">
        <f aca="false">IF(I$1="P",MAX(0,I$2-$C954),IF(I$1="C",MAX(0,$C954-I$2)))</f>
        <v>0.539999999999999</v>
      </c>
      <c r="J954" s="103" t="n">
        <f aca="false">IF(J$1="P",MAX(0,J$2-$C954),IF(J$1="C",MAX(0,$C954-J$2)))</f>
        <v>5.54</v>
      </c>
      <c r="K954" s="103" t="n">
        <f aca="false">IF(K$1="P",MAX(0,K$2-$C954),IF(K$1="C",MAX(0,$C954-K$2)))</f>
        <v>10.54</v>
      </c>
      <c r="L954" s="103" t="n">
        <f aca="false">IF(L$1="P",MAX(0,L$2-$C954),IF(L$1="C",MAX(0,$C954-L$2)))</f>
        <v>20.54</v>
      </c>
      <c r="M954" s="103" t="n">
        <f aca="false">IF(M$1="P",MAX(0,M$2-$C954),IF(M$1="C",MAX(0,$C954-M$2)))</f>
        <v>4.46</v>
      </c>
      <c r="N954" s="103" t="n">
        <f aca="false">IF(N$1="P",MAX(0,N$2-$C954),IF(N$1="C",MAX(0,$C954-N$2)))</f>
        <v>0</v>
      </c>
      <c r="O954" s="103" t="n">
        <f aca="false">IF(O$1="P",MAX(0,O$2-$C954),IF(O$1="C",MAX(0,$C954-O$2)))</f>
        <v>0</v>
      </c>
      <c r="P954" s="103" t="n">
        <f aca="false">IF(P$1="P",MAX(0,P$2-$C954),IF(P$1="C",MAX(0,$C954-P$2)))</f>
        <v>0</v>
      </c>
      <c r="Q954" s="103" t="n">
        <f aca="false">IF(Q$1="P",MAX(0,Q$2-$C954),IF(Q$1="C",MAX(0,$C954-Q$2)))</f>
        <v>0</v>
      </c>
      <c r="R954" s="103" t="n">
        <f aca="false">IF(R$1="P",MAX(0,R$2-$C954),IF(R$1="C",MAX(0,$C954-R$2)))</f>
        <v>0</v>
      </c>
      <c r="S954" s="104" t="n">
        <f aca="false">A954</f>
        <v>45</v>
      </c>
      <c r="T954" s="105" t="n">
        <f aca="false">VLOOKUP($B954,Gas!$B$3:$E$2506,2)</f>
        <v>2.4</v>
      </c>
      <c r="U954" s="46" t="n">
        <f aca="false">C954/T954</f>
        <v>12.275</v>
      </c>
      <c r="V954" s="99" t="n">
        <f aca="false">VLOOKUP($B954,Gas!$B$3:$E$2506,4)</f>
        <v>0.997820068828805</v>
      </c>
    </row>
    <row r="955" customFormat="false" ht="12.75" hidden="false" customHeight="false" outlineLevel="0" collapsed="false">
      <c r="A955" s="95" t="n">
        <f aca="false">MONTH(B955)+(YEAR(B955)-1998)*12</f>
        <v>45</v>
      </c>
      <c r="B955" s="107" t="n">
        <v>37144</v>
      </c>
      <c r="C955" s="97" t="n">
        <v>24.94</v>
      </c>
      <c r="D955" s="98" t="n">
        <f aca="false">LN(C955/C954)</f>
        <v>-0.166560470782594</v>
      </c>
      <c r="E955" s="106" t="n">
        <f aca="false">STDEV(D946:D955)*SQRT(trade_day)</f>
        <v>1.85997414768347</v>
      </c>
      <c r="F955" s="97"/>
      <c r="G955" s="103" t="n">
        <f aca="false">IF(G$1="P",MAX(0,G$2-$C955),IF(G$1="C",MAX(0,$C955-G$2)))</f>
        <v>0</v>
      </c>
      <c r="H955" s="103" t="n">
        <f aca="false">IF(H$1="P",MAX(0,H$2-$C955),IF(H$1="C",MAX(0,$C955-H$2)))</f>
        <v>0.0599999999999987</v>
      </c>
      <c r="I955" s="103" t="n">
        <f aca="false">IF(I$1="P",MAX(0,I$2-$C955),IF(I$1="C",MAX(0,$C955-I$2)))</f>
        <v>5.06</v>
      </c>
      <c r="J955" s="103" t="n">
        <f aca="false">IF(J$1="P",MAX(0,J$2-$C955),IF(J$1="C",MAX(0,$C955-J$2)))</f>
        <v>10.06</v>
      </c>
      <c r="K955" s="103" t="n">
        <f aca="false">IF(K$1="P",MAX(0,K$2-$C955),IF(K$1="C",MAX(0,$C955-K$2)))</f>
        <v>15.06</v>
      </c>
      <c r="L955" s="103" t="n">
        <f aca="false">IF(L$1="P",MAX(0,L$2-$C955),IF(L$1="C",MAX(0,$C955-L$2)))</f>
        <v>25.06</v>
      </c>
      <c r="M955" s="103" t="n">
        <f aca="false">IF(M$1="P",MAX(0,M$2-$C955),IF(M$1="C",MAX(0,$C955-M$2)))</f>
        <v>0</v>
      </c>
      <c r="N955" s="103" t="n">
        <f aca="false">IF(N$1="P",MAX(0,N$2-$C955),IF(N$1="C",MAX(0,$C955-N$2)))</f>
        <v>0</v>
      </c>
      <c r="O955" s="103" t="n">
        <f aca="false">IF(O$1="P",MAX(0,O$2-$C955),IF(O$1="C",MAX(0,$C955-O$2)))</f>
        <v>0</v>
      </c>
      <c r="P955" s="103" t="n">
        <f aca="false">IF(P$1="P",MAX(0,P$2-$C955),IF(P$1="C",MAX(0,$C955-P$2)))</f>
        <v>0</v>
      </c>
      <c r="Q955" s="103" t="n">
        <f aca="false">IF(Q$1="P",MAX(0,Q$2-$C955),IF(Q$1="C",MAX(0,$C955-Q$2)))</f>
        <v>0</v>
      </c>
      <c r="R955" s="103" t="n">
        <f aca="false">IF(R$1="P",MAX(0,R$2-$C955),IF(R$1="C",MAX(0,$C955-R$2)))</f>
        <v>0</v>
      </c>
      <c r="S955" s="104" t="n">
        <f aca="false">A955</f>
        <v>45</v>
      </c>
      <c r="T955" s="105" t="n">
        <f aca="false">VLOOKUP($B955,Gas!$B$3:$E$2506,2)</f>
        <v>2.345</v>
      </c>
      <c r="U955" s="46" t="n">
        <f aca="false">C955/T955</f>
        <v>10.63539445629</v>
      </c>
      <c r="V955" s="99" t="n">
        <f aca="false">VLOOKUP($B955,Gas!$B$3:$E$2506,4)</f>
        <v>0.97165972644985</v>
      </c>
    </row>
    <row r="956" customFormat="false" ht="12.75" hidden="false" customHeight="false" outlineLevel="0" collapsed="false">
      <c r="A956" s="95" t="n">
        <f aca="false">MONTH(B956)+(YEAR(B956)-1998)*12</f>
        <v>45</v>
      </c>
      <c r="B956" s="107" t="n">
        <v>37145</v>
      </c>
      <c r="C956" s="97" t="n">
        <v>23.53</v>
      </c>
      <c r="D956" s="98" t="n">
        <f aca="false">LN(C956/C955)</f>
        <v>-0.0581967375126193</v>
      </c>
      <c r="E956" s="106" t="n">
        <f aca="false">STDEV(D947:D956)*SQRT(trade_day)</f>
        <v>1.76510851962169</v>
      </c>
      <c r="F956" s="97"/>
      <c r="G956" s="103" t="n">
        <f aca="false">IF(G$1="P",MAX(0,G$2-$C956),IF(G$1="C",MAX(0,$C956-G$2)))</f>
        <v>0</v>
      </c>
      <c r="H956" s="103" t="n">
        <f aca="false">IF(H$1="P",MAX(0,H$2-$C956),IF(H$1="C",MAX(0,$C956-H$2)))</f>
        <v>1.47</v>
      </c>
      <c r="I956" s="103" t="n">
        <f aca="false">IF(I$1="P",MAX(0,I$2-$C956),IF(I$1="C",MAX(0,$C956-I$2)))</f>
        <v>6.47</v>
      </c>
      <c r="J956" s="103" t="n">
        <f aca="false">IF(J$1="P",MAX(0,J$2-$C956),IF(J$1="C",MAX(0,$C956-J$2)))</f>
        <v>11.47</v>
      </c>
      <c r="K956" s="103" t="n">
        <f aca="false">IF(K$1="P",MAX(0,K$2-$C956),IF(K$1="C",MAX(0,$C956-K$2)))</f>
        <v>16.47</v>
      </c>
      <c r="L956" s="103" t="n">
        <f aca="false">IF(L$1="P",MAX(0,L$2-$C956),IF(L$1="C",MAX(0,$C956-L$2)))</f>
        <v>26.47</v>
      </c>
      <c r="M956" s="103" t="n">
        <f aca="false">IF(M$1="P",MAX(0,M$2-$C956),IF(M$1="C",MAX(0,$C956-M$2)))</f>
        <v>0</v>
      </c>
      <c r="N956" s="103" t="n">
        <f aca="false">IF(N$1="P",MAX(0,N$2-$C956),IF(N$1="C",MAX(0,$C956-N$2)))</f>
        <v>0</v>
      </c>
      <c r="O956" s="103" t="n">
        <f aca="false">IF(O$1="P",MAX(0,O$2-$C956),IF(O$1="C",MAX(0,$C956-O$2)))</f>
        <v>0</v>
      </c>
      <c r="P956" s="103" t="n">
        <f aca="false">IF(P$1="P",MAX(0,P$2-$C956),IF(P$1="C",MAX(0,$C956-P$2)))</f>
        <v>0</v>
      </c>
      <c r="Q956" s="103" t="n">
        <f aca="false">IF(Q$1="P",MAX(0,Q$2-$C956),IF(Q$1="C",MAX(0,$C956-Q$2)))</f>
        <v>0</v>
      </c>
      <c r="R956" s="103" t="n">
        <f aca="false">IF(R$1="P",MAX(0,R$2-$C956),IF(R$1="C",MAX(0,$C956-R$2)))</f>
        <v>0</v>
      </c>
      <c r="S956" s="104" t="n">
        <f aca="false">A956</f>
        <v>45</v>
      </c>
      <c r="T956" s="105" t="n">
        <f aca="false">VLOOKUP($B956,Gas!$B$3:$E$2506,2)</f>
        <v>2.385</v>
      </c>
      <c r="U956" s="46" t="n">
        <f aca="false">C956/T956</f>
        <v>9.86582809224319</v>
      </c>
      <c r="V956" s="99" t="n">
        <f aca="false">VLOOKUP($B956,Gas!$B$3:$E$2506,4)</f>
        <v>0.430823694380148</v>
      </c>
    </row>
    <row r="957" customFormat="false" ht="12.75" hidden="false" customHeight="false" outlineLevel="0" collapsed="false">
      <c r="A957" s="95" t="n">
        <f aca="false">MONTH(B957)+(YEAR(B957)-1998)*12</f>
        <v>45</v>
      </c>
      <c r="B957" s="107" t="n">
        <v>37146</v>
      </c>
      <c r="C957" s="97" t="n">
        <v>23.71</v>
      </c>
      <c r="D957" s="98" t="n">
        <f aca="false">LN(C957/C956)</f>
        <v>0.00762069733804303</v>
      </c>
      <c r="E957" s="106" t="n">
        <f aca="false">STDEV(D948:D957)*SQRT(trade_day)</f>
        <v>1.7707657732362</v>
      </c>
      <c r="F957" s="97"/>
      <c r="G957" s="103" t="n">
        <f aca="false">IF(G$1="P",MAX(0,G$2-$C957),IF(G$1="C",MAX(0,$C957-G$2)))</f>
        <v>0</v>
      </c>
      <c r="H957" s="103" t="n">
        <f aca="false">IF(H$1="P",MAX(0,H$2-$C957),IF(H$1="C",MAX(0,$C957-H$2)))</f>
        <v>1.29</v>
      </c>
      <c r="I957" s="103" t="n">
        <f aca="false">IF(I$1="P",MAX(0,I$2-$C957),IF(I$1="C",MAX(0,$C957-I$2)))</f>
        <v>6.29</v>
      </c>
      <c r="J957" s="103" t="n">
        <f aca="false">IF(J$1="P",MAX(0,J$2-$C957),IF(J$1="C",MAX(0,$C957-J$2)))</f>
        <v>11.29</v>
      </c>
      <c r="K957" s="103" t="n">
        <f aca="false">IF(K$1="P",MAX(0,K$2-$C957),IF(K$1="C",MAX(0,$C957-K$2)))</f>
        <v>16.29</v>
      </c>
      <c r="L957" s="103" t="n">
        <f aca="false">IF(L$1="P",MAX(0,L$2-$C957),IF(L$1="C",MAX(0,$C957-L$2)))</f>
        <v>26.29</v>
      </c>
      <c r="M957" s="103" t="n">
        <f aca="false">IF(M$1="P",MAX(0,M$2-$C957),IF(M$1="C",MAX(0,$C957-M$2)))</f>
        <v>0</v>
      </c>
      <c r="N957" s="103" t="n">
        <f aca="false">IF(N$1="P",MAX(0,N$2-$C957),IF(N$1="C",MAX(0,$C957-N$2)))</f>
        <v>0</v>
      </c>
      <c r="O957" s="103" t="n">
        <f aca="false">IF(O$1="P",MAX(0,O$2-$C957),IF(O$1="C",MAX(0,$C957-O$2)))</f>
        <v>0</v>
      </c>
      <c r="P957" s="103" t="n">
        <f aca="false">IF(P$1="P",MAX(0,P$2-$C957),IF(P$1="C",MAX(0,$C957-P$2)))</f>
        <v>0</v>
      </c>
      <c r="Q957" s="103" t="n">
        <f aca="false">IF(Q$1="P",MAX(0,Q$2-$C957),IF(Q$1="C",MAX(0,$C957-Q$2)))</f>
        <v>0</v>
      </c>
      <c r="R957" s="103" t="n">
        <f aca="false">IF(R$1="P",MAX(0,R$2-$C957),IF(R$1="C",MAX(0,$C957-R$2)))</f>
        <v>0</v>
      </c>
      <c r="S957" s="104" t="n">
        <f aca="false">A957</f>
        <v>45</v>
      </c>
      <c r="T957" s="105" t="n">
        <f aca="false">VLOOKUP($B957,Gas!$B$3:$E$2506,2)</f>
        <v>2.44</v>
      </c>
      <c r="U957" s="46" t="n">
        <f aca="false">C957/T957</f>
        <v>9.7172131147541</v>
      </c>
      <c r="V957" s="99" t="n">
        <f aca="false">VLOOKUP($B957,Gas!$B$3:$E$2506,4)</f>
        <v>0.430579784574189</v>
      </c>
    </row>
    <row r="958" customFormat="false" ht="12.75" hidden="false" customHeight="false" outlineLevel="0" collapsed="false">
      <c r="A958" s="95" t="n">
        <f aca="false">MONTH(B958)+(YEAR(B958)-1998)*12</f>
        <v>45</v>
      </c>
      <c r="B958" s="107" t="n">
        <v>37147</v>
      </c>
      <c r="C958" s="97" t="n">
        <v>23.3</v>
      </c>
      <c r="D958" s="98" t="n">
        <f aca="false">LN(C958/C957)</f>
        <v>-0.0174435395056592</v>
      </c>
      <c r="E958" s="106" t="n">
        <f aca="false">STDEV(D949:D958)*SQRT(trade_day)</f>
        <v>1.63525792246202</v>
      </c>
      <c r="F958" s="97"/>
      <c r="G958" s="103" t="n">
        <f aca="false">IF(G$1="P",MAX(0,G$2-$C958),IF(G$1="C",MAX(0,$C958-G$2)))</f>
        <v>0</v>
      </c>
      <c r="H958" s="103" t="n">
        <f aca="false">IF(H$1="P",MAX(0,H$2-$C958),IF(H$1="C",MAX(0,$C958-H$2)))</f>
        <v>1.7</v>
      </c>
      <c r="I958" s="103" t="n">
        <f aca="false">IF(I$1="P",MAX(0,I$2-$C958),IF(I$1="C",MAX(0,$C958-I$2)))</f>
        <v>6.7</v>
      </c>
      <c r="J958" s="103" t="n">
        <f aca="false">IF(J$1="P",MAX(0,J$2-$C958),IF(J$1="C",MAX(0,$C958-J$2)))</f>
        <v>11.7</v>
      </c>
      <c r="K958" s="103" t="n">
        <f aca="false">IF(K$1="P",MAX(0,K$2-$C958),IF(K$1="C",MAX(0,$C958-K$2)))</f>
        <v>16.7</v>
      </c>
      <c r="L958" s="103" t="n">
        <f aca="false">IF(L$1="P",MAX(0,L$2-$C958),IF(L$1="C",MAX(0,$C958-L$2)))</f>
        <v>26.7</v>
      </c>
      <c r="M958" s="103" t="n">
        <f aca="false">IF(M$1="P",MAX(0,M$2-$C958),IF(M$1="C",MAX(0,$C958-M$2)))</f>
        <v>0</v>
      </c>
      <c r="N958" s="103" t="n">
        <f aca="false">IF(N$1="P",MAX(0,N$2-$C958),IF(N$1="C",MAX(0,$C958-N$2)))</f>
        <v>0</v>
      </c>
      <c r="O958" s="103" t="n">
        <f aca="false">IF(O$1="P",MAX(0,O$2-$C958),IF(O$1="C",MAX(0,$C958-O$2)))</f>
        <v>0</v>
      </c>
      <c r="P958" s="103" t="n">
        <f aca="false">IF(P$1="P",MAX(0,P$2-$C958),IF(P$1="C",MAX(0,$C958-P$2)))</f>
        <v>0</v>
      </c>
      <c r="Q958" s="103" t="n">
        <f aca="false">IF(Q$1="P",MAX(0,Q$2-$C958),IF(Q$1="C",MAX(0,$C958-Q$2)))</f>
        <v>0</v>
      </c>
      <c r="R958" s="103" t="n">
        <f aca="false">IF(R$1="P",MAX(0,R$2-$C958),IF(R$1="C",MAX(0,$C958-R$2)))</f>
        <v>0</v>
      </c>
      <c r="S958" s="104" t="n">
        <f aca="false">A958</f>
        <v>45</v>
      </c>
      <c r="T958" s="105" t="n">
        <f aca="false">VLOOKUP($B958,Gas!$B$3:$E$2506,2)</f>
        <v>2.445</v>
      </c>
      <c r="U958" s="46" t="n">
        <f aca="false">C958/T958</f>
        <v>9.52965235173824</v>
      </c>
      <c r="V958" s="99" t="n">
        <f aca="false">VLOOKUP($B958,Gas!$B$3:$E$2506,4)</f>
        <v>0.428311782569881</v>
      </c>
    </row>
    <row r="959" customFormat="false" ht="12.75" hidden="false" customHeight="false" outlineLevel="0" collapsed="false">
      <c r="A959" s="95"/>
      <c r="B959" s="107"/>
      <c r="C959" s="97"/>
      <c r="D959" s="97"/>
      <c r="E959" s="97"/>
      <c r="F959" s="97"/>
      <c r="G959" s="103"/>
      <c r="H959" s="103"/>
      <c r="I959" s="103"/>
      <c r="J959" s="103"/>
      <c r="K959" s="103"/>
      <c r="L959" s="103"/>
      <c r="M959" s="103"/>
      <c r="N959" s="103"/>
      <c r="O959" s="103"/>
      <c r="P959" s="103"/>
      <c r="Q959" s="103"/>
      <c r="R959" s="103"/>
    </row>
    <row r="960" customFormat="false" ht="12.75" hidden="false" customHeight="false" outlineLevel="0" collapsed="false">
      <c r="A960" s="95"/>
      <c r="B960" s="107"/>
      <c r="C960" s="97"/>
      <c r="D960" s="97"/>
      <c r="E960" s="97"/>
      <c r="F960" s="97"/>
      <c r="G960" s="103"/>
      <c r="H960" s="103"/>
      <c r="I960" s="103"/>
      <c r="J960" s="103"/>
      <c r="K960" s="103"/>
      <c r="L960" s="103"/>
      <c r="M960" s="103"/>
      <c r="N960" s="103"/>
      <c r="O960" s="103"/>
      <c r="P960" s="103"/>
      <c r="Q960" s="103"/>
      <c r="R960" s="103"/>
    </row>
    <row r="961" customFormat="false" ht="12.75" hidden="false" customHeight="false" outlineLevel="0" collapsed="false">
      <c r="A961" s="95"/>
      <c r="B961" s="107"/>
      <c r="C961" s="97"/>
      <c r="D961" s="97"/>
      <c r="E961" s="97"/>
      <c r="F961" s="97"/>
      <c r="G961" s="103"/>
      <c r="H961" s="103"/>
      <c r="I961" s="103"/>
      <c r="J961" s="103"/>
      <c r="K961" s="103"/>
      <c r="L961" s="103"/>
      <c r="M961" s="103"/>
      <c r="N961" s="103"/>
      <c r="O961" s="103"/>
      <c r="P961" s="103"/>
      <c r="Q961" s="103"/>
      <c r="R961" s="103"/>
    </row>
    <row r="962" customFormat="false" ht="12.75" hidden="false" customHeight="false" outlineLevel="0" collapsed="false">
      <c r="A962" s="95"/>
      <c r="B962" s="107"/>
      <c r="C962" s="97"/>
      <c r="D962" s="97"/>
      <c r="E962" s="97"/>
      <c r="F962" s="97"/>
      <c r="G962" s="103"/>
      <c r="H962" s="103"/>
      <c r="I962" s="103"/>
      <c r="J962" s="103"/>
      <c r="K962" s="103"/>
      <c r="L962" s="103"/>
      <c r="M962" s="103"/>
      <c r="N962" s="103"/>
      <c r="O962" s="103"/>
      <c r="P962" s="103"/>
      <c r="Q962" s="103"/>
      <c r="R962" s="103"/>
    </row>
    <row r="963" customFormat="false" ht="12.75" hidden="false" customHeight="false" outlineLevel="0" collapsed="false">
      <c r="A963" s="95"/>
      <c r="B963" s="107"/>
      <c r="C963" s="97"/>
      <c r="D963" s="97"/>
      <c r="E963" s="97"/>
      <c r="F963" s="97"/>
      <c r="G963" s="103"/>
      <c r="H963" s="103"/>
      <c r="I963" s="103"/>
      <c r="J963" s="103"/>
      <c r="K963" s="103"/>
      <c r="L963" s="103"/>
      <c r="M963" s="103"/>
      <c r="N963" s="103"/>
      <c r="O963" s="103"/>
      <c r="P963" s="103"/>
      <c r="Q963" s="103"/>
      <c r="R963" s="103"/>
    </row>
    <row r="964" customFormat="false" ht="12.75" hidden="false" customHeight="false" outlineLevel="0" collapsed="false">
      <c r="A964" s="95"/>
      <c r="B964" s="107"/>
      <c r="C964" s="97"/>
      <c r="D964" s="97"/>
      <c r="E964" s="97"/>
      <c r="F964" s="97"/>
      <c r="G964" s="103"/>
      <c r="H964" s="103"/>
      <c r="I964" s="103"/>
      <c r="J964" s="103"/>
      <c r="K964" s="103"/>
      <c r="L964" s="103"/>
      <c r="M964" s="103"/>
      <c r="N964" s="103"/>
      <c r="O964" s="103"/>
      <c r="P964" s="103"/>
      <c r="Q964" s="103"/>
      <c r="R964" s="103"/>
    </row>
    <row r="965" customFormat="false" ht="12.75" hidden="false" customHeight="false" outlineLevel="0" collapsed="false">
      <c r="A965" s="95"/>
      <c r="B965" s="107"/>
      <c r="C965" s="97"/>
      <c r="D965" s="97"/>
      <c r="E965" s="97"/>
      <c r="F965" s="97"/>
      <c r="G965" s="103"/>
      <c r="H965" s="103"/>
      <c r="I965" s="103"/>
      <c r="J965" s="103"/>
      <c r="K965" s="103"/>
      <c r="L965" s="103"/>
      <c r="M965" s="103"/>
      <c r="N965" s="103"/>
      <c r="O965" s="103"/>
      <c r="P965" s="103"/>
      <c r="Q965" s="103"/>
      <c r="R965" s="103"/>
    </row>
    <row r="966" customFormat="false" ht="12.75" hidden="false" customHeight="false" outlineLevel="0" collapsed="false">
      <c r="A966" s="95"/>
      <c r="B966" s="107"/>
      <c r="C966" s="97"/>
      <c r="D966" s="97"/>
      <c r="E966" s="97"/>
      <c r="F966" s="97"/>
      <c r="G966" s="103"/>
      <c r="H966" s="103"/>
      <c r="I966" s="103"/>
      <c r="J966" s="103"/>
      <c r="K966" s="103"/>
      <c r="L966" s="103"/>
      <c r="M966" s="103"/>
      <c r="N966" s="103"/>
      <c r="O966" s="103"/>
      <c r="P966" s="103"/>
      <c r="Q966" s="103"/>
      <c r="R966" s="103"/>
    </row>
    <row r="967" customFormat="false" ht="12.75" hidden="false" customHeight="false" outlineLevel="0" collapsed="false">
      <c r="A967" s="95"/>
      <c r="B967" s="107"/>
      <c r="C967" s="97"/>
      <c r="D967" s="97"/>
      <c r="E967" s="97"/>
      <c r="F967" s="97"/>
      <c r="G967" s="103"/>
      <c r="H967" s="103"/>
      <c r="I967" s="103"/>
      <c r="J967" s="103"/>
      <c r="K967" s="103"/>
      <c r="L967" s="103"/>
      <c r="M967" s="103"/>
      <c r="N967" s="103"/>
      <c r="O967" s="103"/>
      <c r="P967" s="103"/>
      <c r="Q967" s="103"/>
      <c r="R967" s="103"/>
    </row>
    <row r="968" customFormat="false" ht="12.75" hidden="false" customHeight="false" outlineLevel="0" collapsed="false">
      <c r="A968" s="95"/>
      <c r="B968" s="107"/>
      <c r="C968" s="97"/>
      <c r="D968" s="97"/>
      <c r="E968" s="97"/>
      <c r="F968" s="97"/>
      <c r="G968" s="103"/>
      <c r="H968" s="103"/>
      <c r="I968" s="103"/>
      <c r="J968" s="103"/>
      <c r="K968" s="103"/>
      <c r="L968" s="103"/>
      <c r="M968" s="103"/>
      <c r="N968" s="103"/>
      <c r="O968" s="103"/>
      <c r="P968" s="103"/>
      <c r="Q968" s="103"/>
      <c r="R968" s="103"/>
    </row>
    <row r="969" customFormat="false" ht="12.75" hidden="false" customHeight="false" outlineLevel="0" collapsed="false">
      <c r="A969" s="95"/>
      <c r="B969" s="107"/>
      <c r="C969" s="97"/>
      <c r="D969" s="97"/>
      <c r="E969" s="97"/>
      <c r="F969" s="97"/>
      <c r="G969" s="103"/>
      <c r="H969" s="103"/>
      <c r="I969" s="103"/>
      <c r="J969" s="103"/>
      <c r="K969" s="103"/>
      <c r="L969" s="103"/>
      <c r="M969" s="103"/>
      <c r="N969" s="103"/>
      <c r="O969" s="103"/>
      <c r="P969" s="103"/>
      <c r="Q969" s="103"/>
      <c r="R969" s="103"/>
      <c r="V969" s="47" t="s">
        <v>59</v>
      </c>
      <c r="W969" s="0" t="s">
        <v>60</v>
      </c>
    </row>
    <row r="970" customFormat="false" ht="12.75" hidden="false" customHeight="false" outlineLevel="0" collapsed="false">
      <c r="A970" s="95"/>
      <c r="B970" s="107"/>
      <c r="C970" s="97"/>
      <c r="D970" s="97"/>
      <c r="E970" s="97"/>
      <c r="F970" s="97"/>
      <c r="G970" s="103"/>
      <c r="H970" s="103"/>
      <c r="I970" s="103"/>
      <c r="J970" s="103"/>
      <c r="K970" s="103"/>
      <c r="L970" s="103"/>
      <c r="M970" s="103"/>
      <c r="N970" s="103"/>
      <c r="O970" s="103"/>
      <c r="P970" s="103"/>
      <c r="Q970" s="103"/>
      <c r="R970" s="103"/>
      <c r="V970" s="47" t="s">
        <v>58</v>
      </c>
      <c r="W970" s="0" t="s">
        <v>61</v>
      </c>
    </row>
    <row r="971" customFormat="false" ht="12.75" hidden="false" customHeight="false" outlineLevel="0" collapsed="false">
      <c r="A971" s="0" t="s">
        <v>32</v>
      </c>
      <c r="D971" s="0" t="s">
        <v>62</v>
      </c>
      <c r="F971" s="0" t="s">
        <v>32</v>
      </c>
      <c r="G971" s="108" t="str">
        <f aca="false">CONCATENATE(TEXT(G$2,"00"),G$1)</f>
        <v>20P</v>
      </c>
      <c r="H971" s="108" t="str">
        <f aca="false">CONCATENATE(TEXT(H$2,"00"),H$1)</f>
        <v>25P</v>
      </c>
      <c r="I971" s="108" t="str">
        <f aca="false">CONCATENATE(TEXT(I$2,"00"),I$1)</f>
        <v>30P</v>
      </c>
      <c r="J971" s="108" t="str">
        <f aca="false">CONCATENATE(TEXT(J$2,"00"),J$1)</f>
        <v>35P</v>
      </c>
      <c r="K971" s="108" t="str">
        <f aca="false">CONCATENATE(TEXT(K$2,"00"),K$1)</f>
        <v>40P</v>
      </c>
      <c r="L971" s="108" t="str">
        <f aca="false">CONCATENATE(TEXT(L$2,"00"),L$1)</f>
        <v>50P</v>
      </c>
      <c r="M971" s="108" t="str">
        <f aca="false">CONCATENATE(TEXT(M$2,"00"),M$1)</f>
        <v>25C</v>
      </c>
      <c r="N971" s="108" t="str">
        <f aca="false">CONCATENATE(TEXT(N$2,"00"),N$1)</f>
        <v>30C</v>
      </c>
      <c r="O971" s="108" t="str">
        <f aca="false">CONCATENATE(TEXT(O$2,"00"),O$1)</f>
        <v>35C</v>
      </c>
      <c r="P971" s="108" t="str">
        <f aca="false">CONCATENATE(TEXT(P$2,"00"),P$1)</f>
        <v>40C</v>
      </c>
      <c r="Q971" s="108" t="str">
        <f aca="false">CONCATENATE(TEXT(Q$2,"00"),Q$1)</f>
        <v>50C</v>
      </c>
      <c r="R971" s="108" t="str">
        <f aca="false">CONCATENATE(TEXT(R$2,"00"),R$1)</f>
        <v>100C</v>
      </c>
      <c r="S971" s="0" t="s">
        <v>32</v>
      </c>
      <c r="V971" s="47" t="s">
        <v>63</v>
      </c>
      <c r="W971" s="0" t="s">
        <v>63</v>
      </c>
      <c r="Y971" s="13" t="s">
        <v>19</v>
      </c>
      <c r="Z971" s="108" t="str">
        <f aca="false">CONCATENATE(TEXT(Z$2,"00"),Z$1)</f>
        <v>20P</v>
      </c>
      <c r="AA971" s="108" t="str">
        <f aca="false">CONCATENATE(TEXT(AA$2,"00"),AA$1)</f>
        <v>25P</v>
      </c>
      <c r="AB971" s="108" t="str">
        <f aca="false">CONCATENATE(TEXT(AB$2,"00"),AB$1)</f>
        <v>30P</v>
      </c>
      <c r="AC971" s="108" t="str">
        <f aca="false">CONCATENATE(TEXT(AC$2,"00"),AC$1)</f>
        <v>35P</v>
      </c>
      <c r="AD971" s="108" t="str">
        <f aca="false">CONCATENATE(TEXT(AD$2,"00"),AD$1)</f>
        <v>40P</v>
      </c>
      <c r="AE971" s="108" t="str">
        <f aca="false">CONCATENATE(TEXT(AE$2,"00"),AE$1)</f>
        <v>50P</v>
      </c>
      <c r="AF971" s="108" t="str">
        <f aca="false">CONCATENATE(TEXT(AF$2,"00"),AF$1)</f>
        <v>20C</v>
      </c>
      <c r="AG971" s="108" t="str">
        <f aca="false">CONCATENATE(TEXT(AG$2,"00"),AG$1)</f>
        <v>25C</v>
      </c>
      <c r="AH971" s="108" t="str">
        <f aca="false">CONCATENATE(TEXT(AH$2,"00"),AH$1)</f>
        <v>30C</v>
      </c>
      <c r="AI971" s="108" t="str">
        <f aca="false">CONCATENATE(TEXT(AI$2,"00"),AI$1)</f>
        <v>35C</v>
      </c>
      <c r="AJ971" s="108" t="str">
        <f aca="false">CONCATENATE(TEXT(AJ$2,"00"),AJ$1)</f>
        <v>40C</v>
      </c>
      <c r="AK971" s="108" t="str">
        <f aca="false">CONCATENATE(TEXT(AK$2,"00"),AK$1)</f>
        <v>50C</v>
      </c>
    </row>
    <row r="972" customFormat="false" ht="12.75" hidden="false" customHeight="false" outlineLevel="0" collapsed="false">
      <c r="A972" s="0" t="n">
        <v>1</v>
      </c>
      <c r="B972" s="15"/>
      <c r="C972" s="15" t="n">
        <f aca="false">SUMIF($A$3:$A$970,$A972,$C$3:$C$970)/COUNTIF($A$3:$A$970,$A972)</f>
        <v>17.1709523809524</v>
      </c>
      <c r="D972" s="47" t="n">
        <f aca="true">STDEV(OFFSET($A$2,MATCH($A972,$A$3:$A$970,0),3):OFFSET($A$2,MATCH($A972+1,$A$3:$A$970,0)-1,3))*SQRT(trade_day)</f>
        <v>1.28909206507712</v>
      </c>
      <c r="E972" s="47" t="n">
        <f aca="false">SUMIF($A$3:$A$970,$A972,$E$3:$E$970)/COUNTIF($A$3:$A$970,$A972)</f>
        <v>1.34576972918787</v>
      </c>
      <c r="F972" s="0" t="n">
        <v>1</v>
      </c>
      <c r="G972" s="109" t="n">
        <f aca="false">SUMIF($A$3:$A$970,$F972,G$3:G$970)/COUNTIF($A$3:$A$970,$F972)</f>
        <v>2.82904761904762</v>
      </c>
      <c r="H972" s="109" t="n">
        <f aca="false">SUMIF($A$3:$A$970,$F972,H$3:H$970)/COUNTIF($A$3:$A$970,$F972)</f>
        <v>7.82904761904762</v>
      </c>
      <c r="I972" s="109" t="n">
        <f aca="false">SUMIF($A$3:$A$970,$F972,I$3:I$970)/COUNTIF($A$3:$A$970,$F972)</f>
        <v>12.8290476190476</v>
      </c>
      <c r="J972" s="109" t="n">
        <f aca="false">SUMIF($A$3:$A$970,$F972,J$3:J$970)/COUNTIF($A$3:$A$970,$F972)</f>
        <v>17.8290476190476</v>
      </c>
      <c r="K972" s="109" t="n">
        <f aca="false">SUMIF($A$3:$A$970,$F972,K$3:K$970)/COUNTIF($A$3:$A$970,$F972)</f>
        <v>22.8290476190476</v>
      </c>
      <c r="L972" s="109" t="n">
        <f aca="false">SUMIF($A$3:$A$970,$F972,L$3:L$970)/COUNTIF($A$3:$A$970,$F972)</f>
        <v>32.8290476190476</v>
      </c>
      <c r="M972" s="109" t="n">
        <f aca="false">SUMIF($A$3:$A$970,$F972,M$3:M$970)/COUNTIF($A$3:$A$970,$F972)</f>
        <v>0</v>
      </c>
      <c r="N972" s="109" t="n">
        <f aca="false">SUMIF($A$3:$A$970,$F972,N$3:N$970)/COUNTIF($A$3:$A$970,$F972)</f>
        <v>0</v>
      </c>
      <c r="O972" s="109" t="n">
        <f aca="false">SUMIF($A$3:$A$970,$F972,O$3:O$970)/COUNTIF($A$3:$A$970,$F972)</f>
        <v>0</v>
      </c>
      <c r="P972" s="109" t="n">
        <f aca="false">SUMIF($A$3:$A$970,$F972,P$3:P$970)/COUNTIF($A$3:$A$970,$F972)</f>
        <v>0</v>
      </c>
      <c r="Q972" s="109" t="n">
        <f aca="false">SUMIF($A$3:$A$970,$F972,Q$3:Q$970)/COUNTIF($A$3:$A$970,$F972)</f>
        <v>0</v>
      </c>
      <c r="R972" s="109" t="n">
        <f aca="false">SUMIF($A$3:$A$970,$F972,R$3:R$970)/COUNTIF($A$3:$A$970,$F972)</f>
        <v>0</v>
      </c>
      <c r="S972" s="0" t="n">
        <v>1</v>
      </c>
      <c r="U972" s="15" t="n">
        <f aca="false">SUMIF($S$3:$S$970,$S972,$U$3:$U$970)/COUNTIF($S$3:$S$970,$S972)</f>
        <v>8.18431438746531</v>
      </c>
      <c r="V972" s="47" t="e">
        <f aca="true">CORREL(OFFSET($A$2,MATCH($A972,$A$259:$A$970,0),4):OFFSET($A$2,MATCH($A972+1,$A$259:$A$970,0)-1,4),OFFSET($S$2,MATCH($S972,$S$259:$S$970,0),3):OFFSET($S$2,MATCH($S972+1,$S$259:$S$970,0)-1,3))</f>
        <v>#N/A</v>
      </c>
      <c r="W972" s="47" t="e">
        <f aca="true">CORREL(OFFSET($A$2,MATCH($A972,$A$259:$A$970,0),2):OFFSET($A$2,MATCH($A972+1,$A$259:$A$970,0)-1,2),OFFSET($S$2,MATCH($S972,$S$259:$S$970,0),1):OFFSET($S$2,MATCH($S972+1,$S$259:$S$970,0)-1,1))</f>
        <v>#N/A</v>
      </c>
      <c r="Y972" s="0" t="n">
        <f aca="false">A972</f>
        <v>1</v>
      </c>
      <c r="Z972" s="103" t="n">
        <f aca="false">IF(Z$1="P",MAX(0,Z$2-$C972),IF(Z$1="C",MAX(0,$C972-Z$2)))</f>
        <v>2.82904761904762</v>
      </c>
      <c r="AA972" s="103" t="n">
        <f aca="false">IF(AA$1="P",MAX(0,AA$2-$C972),IF(AA$1="C",MAX(0,$C972-AA$2)))</f>
        <v>7.82904761904762</v>
      </c>
      <c r="AB972" s="103" t="n">
        <f aca="false">IF(AB$1="P",MAX(0,AB$2-$C972),IF(AB$1="C",MAX(0,$C972-AB$2)))</f>
        <v>12.8290476190476</v>
      </c>
      <c r="AC972" s="103" t="n">
        <f aca="false">IF(AC$1="P",MAX(0,AC$2-$C972),IF(AC$1="C",MAX(0,$C972-AC$2)))</f>
        <v>17.8290476190476</v>
      </c>
      <c r="AD972" s="103" t="n">
        <f aca="false">IF(AD$1="P",MAX(0,AD$2-$C972),IF(AD$1="C",MAX(0,$C972-AD$2)))</f>
        <v>22.8290476190476</v>
      </c>
      <c r="AE972" s="103" t="n">
        <f aca="false">IF(AE$1="P",MAX(0,AE$2-$C972),IF(AE$1="C",MAX(0,$C972-AE$2)))</f>
        <v>32.8290476190476</v>
      </c>
      <c r="AF972" s="103" t="n">
        <f aca="false">IF(AF$1="P",MAX(0,AF$2-$C972),IF(AF$1="C",MAX(0,$C972-AF$2)))</f>
        <v>0</v>
      </c>
      <c r="AG972" s="103" t="n">
        <f aca="false">IF(AG$1="P",MAX(0,AG$2-$C972),IF(AG$1="C",MAX(0,$C972-AG$2)))</f>
        <v>0</v>
      </c>
      <c r="AH972" s="103" t="n">
        <f aca="false">IF(AH$1="P",MAX(0,AH$2-$C972),IF(AH$1="C",MAX(0,$C972-AH$2)))</f>
        <v>0</v>
      </c>
      <c r="AI972" s="103" t="n">
        <f aca="false">IF(AI$1="P",MAX(0,AI$2-$C972),IF(AI$1="C",MAX(0,$C972-AI$2)))</f>
        <v>0</v>
      </c>
      <c r="AJ972" s="103" t="n">
        <f aca="false">IF(AJ$1="P",MAX(0,AJ$2-$C972),IF(AJ$1="C",MAX(0,$C972-AJ$2)))</f>
        <v>0</v>
      </c>
      <c r="AK972" s="103" t="n">
        <f aca="false">IF(AK$1="P",MAX(0,AK$2-$C972),IF(AK$1="C",MAX(0,$C972-AK$2)))</f>
        <v>0</v>
      </c>
    </row>
    <row r="973" customFormat="false" ht="12.75" hidden="false" customHeight="false" outlineLevel="0" collapsed="false">
      <c r="A973" s="0" t="n">
        <v>2</v>
      </c>
      <c r="B973" s="15"/>
      <c r="C973" s="15" t="n">
        <f aca="false">SUMIF($A$3:$A$970,$A973,$C$3:$C$970)/COUNTIF($A$3:$A$970,$A973)</f>
        <v>16.2745</v>
      </c>
      <c r="D973" s="47" t="n">
        <f aca="true">STDEV(OFFSET($A$2,MATCH($A973,$A$3:$A$970,0),3):OFFSET($A$2,MATCH($A973+1,$A$3:$A$970,0)-1,3))*SQRT(trade_day)</f>
        <v>0.8403512882356</v>
      </c>
      <c r="E973" s="47" t="n">
        <f aca="false">SUMIF($A$3:$A$970,$A973,$E$3:$E$970)/COUNTIF($A$3:$A$970,$A973)</f>
        <v>0.836191305617663</v>
      </c>
      <c r="F973" s="0" t="n">
        <v>2</v>
      </c>
      <c r="G973" s="109" t="n">
        <f aca="false">SUMIF($A$3:$A$970,$F973,G$3:G$970)/COUNTIF($A$3:$A$970,$F973)</f>
        <v>3.7455</v>
      </c>
      <c r="H973" s="109" t="n">
        <f aca="false">SUMIF($A$3:$A$970,$F973,H$3:H$970)/COUNTIF($A$3:$A$970,$F973)</f>
        <v>8.7255</v>
      </c>
      <c r="I973" s="109" t="n">
        <f aca="false">SUMIF($A$3:$A$970,$F973,I$3:I$970)/COUNTIF($A$3:$A$970,$F973)</f>
        <v>13.7255</v>
      </c>
      <c r="J973" s="109" t="n">
        <f aca="false">SUMIF($A$3:$A$970,$F973,J$3:J$970)/COUNTIF($A$3:$A$970,$F973)</f>
        <v>18.7255</v>
      </c>
      <c r="K973" s="109" t="n">
        <f aca="false">SUMIF($A$3:$A$970,$F973,K$3:K$970)/COUNTIF($A$3:$A$970,$F973)</f>
        <v>23.7255</v>
      </c>
      <c r="L973" s="109" t="n">
        <f aca="false">SUMIF($A$3:$A$970,$F973,L$3:L$970)/COUNTIF($A$3:$A$970,$F973)</f>
        <v>33.7255</v>
      </c>
      <c r="M973" s="109" t="n">
        <f aca="false">SUMIF($A$3:$A$970,$F973,M$3:M$970)/COUNTIF($A$3:$A$970,$F973)</f>
        <v>0</v>
      </c>
      <c r="N973" s="109" t="n">
        <f aca="false">SUMIF($A$3:$A$970,$F973,N$3:N$970)/COUNTIF($A$3:$A$970,$F973)</f>
        <v>0</v>
      </c>
      <c r="O973" s="109" t="n">
        <f aca="false">SUMIF($A$3:$A$970,$F973,O$3:O$970)/COUNTIF($A$3:$A$970,$F973)</f>
        <v>0</v>
      </c>
      <c r="P973" s="109" t="n">
        <f aca="false">SUMIF($A$3:$A$970,$F973,P$3:P$970)/COUNTIF($A$3:$A$970,$F973)</f>
        <v>0</v>
      </c>
      <c r="Q973" s="109" t="n">
        <f aca="false">SUMIF($A$3:$A$970,$F973,Q$3:Q$970)/COUNTIF($A$3:$A$970,$F973)</f>
        <v>0</v>
      </c>
      <c r="R973" s="109" t="n">
        <f aca="false">SUMIF($A$3:$A$970,$F973,R$3:R$970)/COUNTIF($A$3:$A$970,$F973)</f>
        <v>0</v>
      </c>
      <c r="S973" s="0" t="n">
        <v>2</v>
      </c>
      <c r="U973" s="15" t="n">
        <f aca="false">SUMIF($S$3:$S$970,$S973,$U$3:$U$970)/COUNTIF($S$3:$S$970,$S973)</f>
        <v>7.34159302703987</v>
      </c>
      <c r="V973" s="47" t="e">
        <f aca="true">CORREL(OFFSET($A$2,MATCH($A973,$A$259:$A$970,0),4):OFFSET($A$2,MATCH($A973+1,$A$259:$A$970,0)-1,4),OFFSET($S$2,MATCH($S973,$S$259:$S$970,0),3):OFFSET($S$2,MATCH($S973+1,$S$259:$S$970,0)-1,3))</f>
        <v>#N/A</v>
      </c>
      <c r="W973" s="47" t="e">
        <f aca="true">CORREL(OFFSET($A$2,MATCH($A973,$A$259:$A$970,0),2):OFFSET($A$2,MATCH($A973+1,$A$259:$A$970,0)-1,2),OFFSET($S$2,MATCH($S973,$S$259:$S$970,0),1):OFFSET($S$2,MATCH($S973+1,$S$259:$S$970,0)-1,1))</f>
        <v>#N/A</v>
      </c>
      <c r="Y973" s="0" t="n">
        <f aca="false">A973</f>
        <v>2</v>
      </c>
      <c r="Z973" s="103" t="n">
        <f aca="false">IF(Z$1="P",MAX(0,Z$2-$C973),IF(Z$1="C",MAX(0,$C973-Z$2)))</f>
        <v>3.7255</v>
      </c>
      <c r="AA973" s="103" t="n">
        <f aca="false">IF(AA$1="P",MAX(0,AA$2-$C973),IF(AA$1="C",MAX(0,$C973-AA$2)))</f>
        <v>8.7255</v>
      </c>
      <c r="AB973" s="103" t="n">
        <f aca="false">IF(AB$1="P",MAX(0,AB$2-$C973),IF(AB$1="C",MAX(0,$C973-AB$2)))</f>
        <v>13.7255</v>
      </c>
      <c r="AC973" s="103" t="n">
        <f aca="false">IF(AC$1="P",MAX(0,AC$2-$C973),IF(AC$1="C",MAX(0,$C973-AC$2)))</f>
        <v>18.7255</v>
      </c>
      <c r="AD973" s="103" t="n">
        <f aca="false">IF(AD$1="P",MAX(0,AD$2-$C973),IF(AD$1="C",MAX(0,$C973-AD$2)))</f>
        <v>23.7255</v>
      </c>
      <c r="AE973" s="103" t="n">
        <f aca="false">IF(AE$1="P",MAX(0,AE$2-$C973),IF(AE$1="C",MAX(0,$C973-AE$2)))</f>
        <v>33.7255</v>
      </c>
      <c r="AF973" s="103" t="n">
        <f aca="false">IF(AF$1="P",MAX(0,AF$2-$C973),IF(AF$1="C",MAX(0,$C973-AF$2)))</f>
        <v>0</v>
      </c>
      <c r="AG973" s="103" t="n">
        <f aca="false">IF(AG$1="P",MAX(0,AG$2-$C973),IF(AG$1="C",MAX(0,$C973-AG$2)))</f>
        <v>0</v>
      </c>
      <c r="AH973" s="103" t="n">
        <f aca="false">IF(AH$1="P",MAX(0,AH$2-$C973),IF(AH$1="C",MAX(0,$C973-AH$2)))</f>
        <v>0</v>
      </c>
      <c r="AI973" s="103" t="n">
        <f aca="false">IF(AI$1="P",MAX(0,AI$2-$C973),IF(AI$1="C",MAX(0,$C973-AI$2)))</f>
        <v>0</v>
      </c>
      <c r="AJ973" s="103" t="n">
        <f aca="false">IF(AJ$1="P",MAX(0,AJ$2-$C973),IF(AJ$1="C",MAX(0,$C973-AJ$2)))</f>
        <v>0</v>
      </c>
      <c r="AK973" s="103" t="n">
        <f aca="false">IF(AK$1="P",MAX(0,AK$2-$C973),IF(AK$1="C",MAX(0,$C973-AK$2)))</f>
        <v>0</v>
      </c>
    </row>
    <row r="974" customFormat="false" ht="12.75" hidden="false" customHeight="false" outlineLevel="0" collapsed="false">
      <c r="A974" s="0" t="n">
        <v>3</v>
      </c>
      <c r="B974" s="15"/>
      <c r="C974" s="15" t="n">
        <f aca="false">SUMIF($A$3:$A$970,$A974,$C$3:$C$970)/COUNTIF($A$3:$A$970,$A974)</f>
        <v>23.6427272727273</v>
      </c>
      <c r="D974" s="47" t="n">
        <f aca="true">STDEV(OFFSET($A$2,MATCH($A974,$A$3:$A$970,0),3):OFFSET($A$2,MATCH($A974+1,$A$3:$A$970,0)-1,3))*SQRT(trade_day)</f>
        <v>3.81422710920487</v>
      </c>
      <c r="E974" s="47" t="n">
        <f aca="false">SUMIF($A$3:$A$970,$A974,$E$3:$E$970)/COUNTIF($A$3:$A$970,$A974)</f>
        <v>3.43700499579971</v>
      </c>
      <c r="F974" s="0" t="n">
        <v>3</v>
      </c>
      <c r="G974" s="110" t="n">
        <f aca="false">SUMIF($A$3:$A$970,$F974,G$3:G$970)/COUNTIF($A$3:$A$970,$F974)</f>
        <v>1.16181818181818</v>
      </c>
      <c r="H974" s="110" t="n">
        <f aca="false">SUMIF($A$3:$A$970,$F974,H$3:H$970)/COUNTIF($A$3:$A$970,$F974)</f>
        <v>4.66409090909091</v>
      </c>
      <c r="I974" s="110" t="n">
        <f aca="false">SUMIF($A$3:$A$970,$F974,I$3:I$970)/COUNTIF($A$3:$A$970,$F974)</f>
        <v>8.58636363636364</v>
      </c>
      <c r="J974" s="110" t="n">
        <f aca="false">SUMIF($A$3:$A$970,$F974,J$3:J$970)/COUNTIF($A$3:$A$970,$F974)</f>
        <v>12.8677272727273</v>
      </c>
      <c r="K974" s="110" t="n">
        <f aca="false">SUMIF($A$3:$A$970,$F974,K$3:K$970)/COUNTIF($A$3:$A$970,$F974)</f>
        <v>17.4031818181818</v>
      </c>
      <c r="L974" s="110" t="n">
        <f aca="false">SUMIF($A$3:$A$970,$F974,L$3:L$970)/COUNTIF($A$3:$A$970,$F974)</f>
        <v>26.5163636363636</v>
      </c>
      <c r="M974" s="110" t="n">
        <f aca="false">SUMIF($A$3:$A$970,$F974,M$3:M$970)/COUNTIF($A$3:$A$970,$F974)</f>
        <v>3.30681818181818</v>
      </c>
      <c r="N974" s="110" t="n">
        <f aca="false">SUMIF($A$3:$A$970,$F974,N$3:N$970)/COUNTIF($A$3:$A$970,$F974)</f>
        <v>2.22909090909091</v>
      </c>
      <c r="O974" s="110" t="n">
        <f aca="false">SUMIF($A$3:$A$970,$F974,O$3:O$970)/COUNTIF($A$3:$A$970,$F974)</f>
        <v>1.51045454545455</v>
      </c>
      <c r="P974" s="110" t="n">
        <f aca="false">SUMIF($A$3:$A$970,$F974,P$3:P$970)/COUNTIF($A$3:$A$970,$F974)</f>
        <v>1.04590909090909</v>
      </c>
      <c r="Q974" s="110" t="n">
        <f aca="false">SUMIF($A$3:$A$970,$F974,Q$3:Q$970)/COUNTIF($A$3:$A$970,$F974)</f>
        <v>0.159090909090909</v>
      </c>
      <c r="R974" s="110" t="n">
        <f aca="false">SUMIF($A$3:$A$970,$F974,R$3:R$970)/COUNTIF($A$3:$A$970,$F974)</f>
        <v>0</v>
      </c>
      <c r="S974" s="0" t="n">
        <v>3</v>
      </c>
      <c r="U974" s="15" t="n">
        <f aca="false">SUMIF($S$3:$S$970,$S974,$U$3:$U$970)/COUNTIF($S$3:$S$970,$S974)</f>
        <v>10.6070297584497</v>
      </c>
      <c r="V974" s="47" t="e">
        <f aca="true">CORREL(OFFSET($A$2,MATCH($A974,$A$259:$A$970,0),4):OFFSET($A$2,MATCH($A974+1,$A$259:$A$970,0)-1,4),OFFSET($S$2,MATCH($S974,$S$259:$S$970,0),3):OFFSET($S$2,MATCH($S974+1,$S$259:$S$970,0)-1,3))</f>
        <v>#N/A</v>
      </c>
      <c r="W974" s="47" t="e">
        <f aca="true">CORREL(OFFSET($A$2,MATCH($A974,$A$259:$A$970,0),2):OFFSET($A$2,MATCH($A974+1,$A$259:$A$970,0)-1,2),OFFSET($S$2,MATCH($S974,$S$259:$S$970,0),1):OFFSET($S$2,MATCH($S974+1,$S$259:$S$970,0)-1,1))</f>
        <v>#N/A</v>
      </c>
      <c r="Y974" s="0" t="n">
        <f aca="false">A974</f>
        <v>3</v>
      </c>
      <c r="Z974" s="103" t="n">
        <f aca="false">IF(Z$1="P",MAX(0,Z$2-$C974),IF(Z$1="C",MAX(0,$C974-Z$2)))</f>
        <v>0</v>
      </c>
      <c r="AA974" s="103" t="n">
        <f aca="false">IF(AA$1="P",MAX(0,AA$2-$C974),IF(AA$1="C",MAX(0,$C974-AA$2)))</f>
        <v>1.35727272727273</v>
      </c>
      <c r="AB974" s="103" t="n">
        <f aca="false">IF(AB$1="P",MAX(0,AB$2-$C974),IF(AB$1="C",MAX(0,$C974-AB$2)))</f>
        <v>6.35727272727273</v>
      </c>
      <c r="AC974" s="103" t="n">
        <f aca="false">IF(AC$1="P",MAX(0,AC$2-$C974),IF(AC$1="C",MAX(0,$C974-AC$2)))</f>
        <v>11.3572727272727</v>
      </c>
      <c r="AD974" s="103" t="n">
        <f aca="false">IF(AD$1="P",MAX(0,AD$2-$C974),IF(AD$1="C",MAX(0,$C974-AD$2)))</f>
        <v>16.3572727272727</v>
      </c>
      <c r="AE974" s="103" t="n">
        <f aca="false">IF(AE$1="P",MAX(0,AE$2-$C974),IF(AE$1="C",MAX(0,$C974-AE$2)))</f>
        <v>26.3572727272727</v>
      </c>
      <c r="AF974" s="103" t="n">
        <f aca="false">IF(AF$1="P",MAX(0,AF$2-$C974),IF(AF$1="C",MAX(0,$C974-AF$2)))</f>
        <v>3.64272727272727</v>
      </c>
      <c r="AG974" s="103" t="n">
        <f aca="false">IF(AG$1="P",MAX(0,AG$2-$C974),IF(AG$1="C",MAX(0,$C974-AG$2)))</f>
        <v>0</v>
      </c>
      <c r="AH974" s="103" t="n">
        <f aca="false">IF(AH$1="P",MAX(0,AH$2-$C974),IF(AH$1="C",MAX(0,$C974-AH$2)))</f>
        <v>0</v>
      </c>
      <c r="AI974" s="103" t="n">
        <f aca="false">IF(AI$1="P",MAX(0,AI$2-$C974),IF(AI$1="C",MAX(0,$C974-AI$2)))</f>
        <v>0</v>
      </c>
      <c r="AJ974" s="103" t="n">
        <f aca="false">IF(AJ$1="P",MAX(0,AJ$2-$C974),IF(AJ$1="C",MAX(0,$C974-AJ$2)))</f>
        <v>0</v>
      </c>
      <c r="AK974" s="103" t="n">
        <f aca="false">IF(AK$1="P",MAX(0,AK$2-$C974),IF(AK$1="C",MAX(0,$C974-AK$2)))</f>
        <v>0</v>
      </c>
    </row>
    <row r="975" customFormat="false" ht="12.75" hidden="false" customHeight="false" outlineLevel="0" collapsed="false">
      <c r="A975" s="0" t="n">
        <v>4</v>
      </c>
      <c r="B975" s="15"/>
      <c r="C975" s="15" t="n">
        <f aca="false">SUMIF($A$3:$A$970,$A975,$C$3:$C$970)/COUNTIF($A$3:$A$970,$A975)</f>
        <v>21.0718181818182</v>
      </c>
      <c r="D975" s="47" t="n">
        <f aca="true">STDEV(OFFSET($A$2,MATCH($A975,$A$3:$A$970,0),3):OFFSET($A$2,MATCH($A975+1,$A$3:$A$970,0)-1,3))*SQRT(trade_day)</f>
        <v>2.69737925001271</v>
      </c>
      <c r="E975" s="47" t="n">
        <f aca="false">SUMIF($A$3:$A$970,$A975,$E$3:$E$970)/COUNTIF($A$3:$A$970,$A975)</f>
        <v>2.73054765718327</v>
      </c>
      <c r="F975" s="0" t="n">
        <v>4</v>
      </c>
      <c r="G975" s="110" t="n">
        <f aca="false">SUMIF($A$3:$A$970,$F975,G$3:G$970)/COUNTIF($A$3:$A$970,$F975)</f>
        <v>0.674545454545455</v>
      </c>
      <c r="H975" s="110" t="n">
        <f aca="false">SUMIF($A$3:$A$970,$F975,H$3:H$970)/COUNTIF($A$3:$A$970,$F975)</f>
        <v>4.22954545454545</v>
      </c>
      <c r="I975" s="110" t="n">
        <f aca="false">SUMIF($A$3:$A$970,$F975,I$3:I$970)/COUNTIF($A$3:$A$970,$F975)</f>
        <v>9.00227272727273</v>
      </c>
      <c r="J975" s="110" t="n">
        <f aca="false">SUMIF($A$3:$A$970,$F975,J$3:J$970)/COUNTIF($A$3:$A$970,$F975)</f>
        <v>13.9281818181818</v>
      </c>
      <c r="K975" s="110" t="n">
        <f aca="false">SUMIF($A$3:$A$970,$F975,K$3:K$970)/COUNTIF($A$3:$A$970,$F975)</f>
        <v>18.9281818181818</v>
      </c>
      <c r="L975" s="110" t="n">
        <f aca="false">SUMIF($A$3:$A$970,$F975,L$3:L$970)/COUNTIF($A$3:$A$970,$F975)</f>
        <v>28.9281818181818</v>
      </c>
      <c r="M975" s="110" t="n">
        <f aca="false">SUMIF($A$3:$A$970,$F975,M$3:M$970)/COUNTIF($A$3:$A$970,$F975)</f>
        <v>0.301363636363636</v>
      </c>
      <c r="N975" s="110" t="n">
        <f aca="false">SUMIF($A$3:$A$970,$F975,N$3:N$970)/COUNTIF($A$3:$A$970,$F975)</f>
        <v>0.074090909090909</v>
      </c>
      <c r="O975" s="110" t="n">
        <f aca="false">SUMIF($A$3:$A$970,$F975,O$3:O$970)/COUNTIF($A$3:$A$970,$F975)</f>
        <v>0</v>
      </c>
      <c r="P975" s="110" t="n">
        <f aca="false">SUMIF($A$3:$A$970,$F975,P$3:P$970)/COUNTIF($A$3:$A$970,$F975)</f>
        <v>0</v>
      </c>
      <c r="Q975" s="110" t="n">
        <f aca="false">SUMIF($A$3:$A$970,$F975,Q$3:Q$970)/COUNTIF($A$3:$A$970,$F975)</f>
        <v>0</v>
      </c>
      <c r="R975" s="110" t="n">
        <f aca="false">SUMIF($A$3:$A$970,$F975,R$3:R$970)/COUNTIF($A$3:$A$970,$F975)</f>
        <v>0</v>
      </c>
      <c r="S975" s="0" t="n">
        <v>4</v>
      </c>
      <c r="U975" s="15" t="n">
        <f aca="false">SUMIF($S$3:$S$970,$S975,$U$3:$U$970)/COUNTIF($S$3:$S$970,$S975)</f>
        <v>8.63970613456936</v>
      </c>
      <c r="V975" s="47" t="e">
        <f aca="true">CORREL(OFFSET($A$2,MATCH($A975,$A$259:$A$970,0),4):OFFSET($A$2,MATCH($A975+1,$A$259:$A$970,0)-1,4),OFFSET($S$2,MATCH($S975,$S$259:$S$970,0),3):OFFSET($S$2,MATCH($S975+1,$S$259:$S$970,0)-1,3))</f>
        <v>#N/A</v>
      </c>
      <c r="W975" s="47" t="e">
        <f aca="true">CORREL(OFFSET($A$2,MATCH($A975,$A$259:$A$970,0),2):OFFSET($A$2,MATCH($A975+1,$A$259:$A$970,0)-1,2),OFFSET($S$2,MATCH($S975,$S$259:$S$970,0),1):OFFSET($S$2,MATCH($S975+1,$S$259:$S$970,0)-1,1))</f>
        <v>#N/A</v>
      </c>
      <c r="Y975" s="0" t="n">
        <f aca="false">A975</f>
        <v>4</v>
      </c>
      <c r="Z975" s="103" t="n">
        <f aca="false">IF(Z$1="P",MAX(0,Z$2-$C975),IF(Z$1="C",MAX(0,$C975-Z$2)))</f>
        <v>0</v>
      </c>
      <c r="AA975" s="103" t="n">
        <f aca="false">IF(AA$1="P",MAX(0,AA$2-$C975),IF(AA$1="C",MAX(0,$C975-AA$2)))</f>
        <v>3.92818181818182</v>
      </c>
      <c r="AB975" s="103" t="n">
        <f aca="false">IF(AB$1="P",MAX(0,AB$2-$C975),IF(AB$1="C",MAX(0,$C975-AB$2)))</f>
        <v>8.92818181818182</v>
      </c>
      <c r="AC975" s="103" t="n">
        <f aca="false">IF(AC$1="P",MAX(0,AC$2-$C975),IF(AC$1="C",MAX(0,$C975-AC$2)))</f>
        <v>13.9281818181818</v>
      </c>
      <c r="AD975" s="103" t="n">
        <f aca="false">IF(AD$1="P",MAX(0,AD$2-$C975),IF(AD$1="C",MAX(0,$C975-AD$2)))</f>
        <v>18.9281818181818</v>
      </c>
      <c r="AE975" s="103" t="n">
        <f aca="false">IF(AE$1="P",MAX(0,AE$2-$C975),IF(AE$1="C",MAX(0,$C975-AE$2)))</f>
        <v>28.9281818181818</v>
      </c>
      <c r="AF975" s="103" t="n">
        <f aca="false">IF(AF$1="P",MAX(0,AF$2-$C975),IF(AF$1="C",MAX(0,$C975-AF$2)))</f>
        <v>1.07181818181818</v>
      </c>
      <c r="AG975" s="103" t="n">
        <f aca="false">IF(AG$1="P",MAX(0,AG$2-$C975),IF(AG$1="C",MAX(0,$C975-AG$2)))</f>
        <v>0</v>
      </c>
      <c r="AH975" s="103" t="n">
        <f aca="false">IF(AH$1="P",MAX(0,AH$2-$C975),IF(AH$1="C",MAX(0,$C975-AH$2)))</f>
        <v>0</v>
      </c>
      <c r="AI975" s="103" t="n">
        <f aca="false">IF(AI$1="P",MAX(0,AI$2-$C975),IF(AI$1="C",MAX(0,$C975-AI$2)))</f>
        <v>0</v>
      </c>
      <c r="AJ975" s="103" t="n">
        <f aca="false">IF(AJ$1="P",MAX(0,AJ$2-$C975),IF(AJ$1="C",MAX(0,$C975-AJ$2)))</f>
        <v>0</v>
      </c>
      <c r="AK975" s="103" t="n">
        <f aca="false">IF(AK$1="P",MAX(0,AK$2-$C975),IF(AK$1="C",MAX(0,$C975-AK$2)))</f>
        <v>0</v>
      </c>
    </row>
    <row r="976" customFormat="false" ht="12.75" hidden="false" customHeight="false" outlineLevel="0" collapsed="false">
      <c r="A976" s="0" t="n">
        <v>5</v>
      </c>
      <c r="B976" s="15"/>
      <c r="C976" s="15" t="n">
        <f aca="false">SUMIF($A$3:$A$970,$A976,$C$3:$C$970)/COUNTIF($A$3:$A$970,$A976)</f>
        <v>47.045</v>
      </c>
      <c r="D976" s="47" t="n">
        <f aca="true">STDEV(OFFSET($A$2,MATCH($A976,$A$3:$A$970,0),3):OFFSET($A$2,MATCH($A976+1,$A$3:$A$970,0)-1,3))*SQRT(trade_day)</f>
        <v>6.58123642022163</v>
      </c>
      <c r="E976" s="47" t="n">
        <f aca="false">SUMIF($A$3:$A$970,$A976,$E$3:$E$970)/COUNTIF($A$3:$A$970,$A976)</f>
        <v>4.56394915434037</v>
      </c>
      <c r="F976" s="0" t="n">
        <v>5</v>
      </c>
      <c r="G976" s="110" t="n">
        <f aca="false">SUMIF($A$3:$A$970,$F976,G$3:G$970)/COUNTIF($A$3:$A$970,$F976)</f>
        <v>0.0275</v>
      </c>
      <c r="H976" s="110" t="n">
        <f aca="false">SUMIF($A$3:$A$970,$F976,H$3:H$970)/COUNTIF($A$3:$A$970,$F976)</f>
        <v>1.331</v>
      </c>
      <c r="I976" s="110" t="n">
        <f aca="false">SUMIF($A$3:$A$970,$F976,I$3:I$970)/COUNTIF($A$3:$A$970,$F976)</f>
        <v>3.331</v>
      </c>
      <c r="J976" s="110" t="n">
        <f aca="false">SUMIF($A$3:$A$970,$F976,J$3:J$970)/COUNTIF($A$3:$A$970,$F976)</f>
        <v>5.539</v>
      </c>
      <c r="K976" s="110" t="n">
        <f aca="false">SUMIF($A$3:$A$970,$F976,K$3:K$970)/COUNTIF($A$3:$A$970,$F976)</f>
        <v>8.6375</v>
      </c>
      <c r="L976" s="110" t="n">
        <f aca="false">SUMIF($A$3:$A$970,$F976,L$3:L$970)/COUNTIF($A$3:$A$970,$F976)</f>
        <v>15.56</v>
      </c>
      <c r="M976" s="110" t="n">
        <f aca="false">SUMIF($A$3:$A$970,$F976,M$3:M$970)/COUNTIF($A$3:$A$970,$F976)</f>
        <v>23.376</v>
      </c>
      <c r="N976" s="110" t="n">
        <f aca="false">SUMIF($A$3:$A$970,$F976,N$3:N$970)/COUNTIF($A$3:$A$970,$F976)</f>
        <v>20.376</v>
      </c>
      <c r="O976" s="110" t="n">
        <f aca="false">SUMIF($A$3:$A$970,$F976,O$3:O$970)/COUNTIF($A$3:$A$970,$F976)</f>
        <v>17.584</v>
      </c>
      <c r="P976" s="110" t="n">
        <f aca="false">SUMIF($A$3:$A$970,$F976,P$3:P$970)/COUNTIF($A$3:$A$970,$F976)</f>
        <v>15.6825</v>
      </c>
      <c r="Q976" s="110" t="n">
        <f aca="false">SUMIF($A$3:$A$970,$F976,Q$3:Q$970)/COUNTIF($A$3:$A$970,$F976)</f>
        <v>12.605</v>
      </c>
      <c r="R976" s="110" t="n">
        <f aca="false">SUMIF($A$3:$A$970,$F976,R$3:R$970)/COUNTIF($A$3:$A$970,$F976)</f>
        <v>5.218999</v>
      </c>
      <c r="S976" s="0" t="n">
        <v>5</v>
      </c>
      <c r="U976" s="15" t="n">
        <f aca="false">SUMIF($S$3:$S$970,$S976,$U$3:$U$970)/COUNTIF($S$3:$S$970,$S976)</f>
        <v>21.9329765539742</v>
      </c>
      <c r="V976" s="47" t="e">
        <f aca="true">CORREL(OFFSET($A$2,MATCH($A976,$A$259:$A$970,0),4):OFFSET($A$2,MATCH($A976+1,$A$259:$A$970,0)-1,4),OFFSET($S$2,MATCH($S976,$S$259:$S$970,0),3):OFFSET($S$2,MATCH($S976+1,$S$259:$S$970,0)-1,3))</f>
        <v>#N/A</v>
      </c>
      <c r="W976" s="47" t="e">
        <f aca="true">CORREL(OFFSET($A$2,MATCH($A976,$A$259:$A$970,0),2):OFFSET($A$2,MATCH($A976+1,$A$259:$A$970,0)-1,2),OFFSET($S$2,MATCH($S976,$S$259:$S$970,0),1):OFFSET($S$2,MATCH($S976+1,$S$259:$S$970,0)-1,1))</f>
        <v>#N/A</v>
      </c>
      <c r="Y976" s="0" t="n">
        <f aca="false">A976</f>
        <v>5</v>
      </c>
      <c r="Z976" s="103" t="n">
        <f aca="false">IF(Z$1="P",MAX(0,Z$2-$C976),IF(Z$1="C",MAX(0,$C976-Z$2)))</f>
        <v>0</v>
      </c>
      <c r="AA976" s="103" t="n">
        <f aca="false">IF(AA$1="P",MAX(0,AA$2-$C976),IF(AA$1="C",MAX(0,$C976-AA$2)))</f>
        <v>0</v>
      </c>
      <c r="AB976" s="103" t="n">
        <f aca="false">IF(AB$1="P",MAX(0,AB$2-$C976),IF(AB$1="C",MAX(0,$C976-AB$2)))</f>
        <v>0</v>
      </c>
      <c r="AC976" s="103" t="n">
        <f aca="false">IF(AC$1="P",MAX(0,AC$2-$C976),IF(AC$1="C",MAX(0,$C976-AC$2)))</f>
        <v>0</v>
      </c>
      <c r="AD976" s="103" t="n">
        <f aca="false">IF(AD$1="P",MAX(0,AD$2-$C976),IF(AD$1="C",MAX(0,$C976-AD$2)))</f>
        <v>0</v>
      </c>
      <c r="AE976" s="103" t="n">
        <f aca="false">IF(AE$1="P",MAX(0,AE$2-$C976),IF(AE$1="C",MAX(0,$C976-AE$2)))</f>
        <v>2.955</v>
      </c>
      <c r="AF976" s="103" t="n">
        <f aca="false">IF(AF$1="P",MAX(0,AF$2-$C976),IF(AF$1="C",MAX(0,$C976-AF$2)))</f>
        <v>27.045</v>
      </c>
      <c r="AG976" s="103" t="n">
        <f aca="false">IF(AG$1="P",MAX(0,AG$2-$C976),IF(AG$1="C",MAX(0,$C976-AG$2)))</f>
        <v>22.045</v>
      </c>
      <c r="AH976" s="103" t="n">
        <f aca="false">IF(AH$1="P",MAX(0,AH$2-$C976),IF(AH$1="C",MAX(0,$C976-AH$2)))</f>
        <v>17.045</v>
      </c>
      <c r="AI976" s="103" t="n">
        <f aca="false">IF(AI$1="P",MAX(0,AI$2-$C976),IF(AI$1="C",MAX(0,$C976-AI$2)))</f>
        <v>12.045</v>
      </c>
      <c r="AJ976" s="103" t="n">
        <f aca="false">IF(AJ$1="P",MAX(0,AJ$2-$C976),IF(AJ$1="C",MAX(0,$C976-AJ$2)))</f>
        <v>7.045</v>
      </c>
      <c r="AK976" s="103" t="n">
        <f aca="false">IF(AK$1="P",MAX(0,AK$2-$C976),IF(AK$1="C",MAX(0,$C976-AK$2)))</f>
        <v>0</v>
      </c>
    </row>
    <row r="977" customFormat="false" ht="12.75" hidden="false" customHeight="false" outlineLevel="0" collapsed="false">
      <c r="A977" s="0" t="n">
        <v>6</v>
      </c>
      <c r="B977" s="15"/>
      <c r="C977" s="15" t="n">
        <f aca="false">SUMIF($A$3:$A$970,$A977,$C$3:$C$970)/COUNTIF($A$3:$A$970,$A977)</f>
        <v>263.302272727273</v>
      </c>
      <c r="D977" s="47" t="n">
        <f aca="true">STDEV(OFFSET($A$2,MATCH($A977,$A$3:$A$970,0),3):OFFSET($A$2,MATCH($A977+1,$A$3:$A$970,0)-1,3))*SQRT(trade_day)</f>
        <v>13.1382213026843</v>
      </c>
      <c r="E977" s="47" t="n">
        <f aca="false">SUMIF($A$3:$A$970,$A977,$E$3:$E$970)/COUNTIF($A$3:$A$970,$A977)</f>
        <v>7.51019943972582</v>
      </c>
      <c r="F977" s="0" t="n">
        <v>6</v>
      </c>
      <c r="G977" s="110" t="n">
        <f aca="false">SUMIF($A$3:$A$970,$F977,G$3:G$970)/COUNTIF($A$3:$A$970,$F977)</f>
        <v>0.510909090909091</v>
      </c>
      <c r="H977" s="110" t="n">
        <f aca="false">SUMIF($A$3:$A$970,$F977,H$3:H$970)/COUNTIF($A$3:$A$970,$F977)</f>
        <v>1.48818181818182</v>
      </c>
      <c r="I977" s="110" t="n">
        <f aca="false">SUMIF($A$3:$A$970,$F977,I$3:I$970)/COUNTIF($A$3:$A$970,$F977)</f>
        <v>3.39136363636364</v>
      </c>
      <c r="J977" s="110" t="n">
        <f aca="false">SUMIF($A$3:$A$970,$F977,J$3:J$970)/COUNTIF($A$3:$A$970,$F977)</f>
        <v>5.61</v>
      </c>
      <c r="K977" s="110" t="n">
        <f aca="false">SUMIF($A$3:$A$970,$F977,K$3:K$970)/COUNTIF($A$3:$A$970,$F977)</f>
        <v>8.08545454545455</v>
      </c>
      <c r="L977" s="110" t="n">
        <f aca="false">SUMIF($A$3:$A$970,$F977,L$3:L$970)/COUNTIF($A$3:$A$970,$F977)</f>
        <v>13.9768181818182</v>
      </c>
      <c r="M977" s="110" t="n">
        <f aca="false">SUMIF($A$3:$A$970,$F977,M$3:M$970)/COUNTIF($A$3:$A$970,$F977)</f>
        <v>239.790454545455</v>
      </c>
      <c r="N977" s="110" t="n">
        <f aca="false">SUMIF($A$3:$A$970,$F977,N$3:N$970)/COUNTIF($A$3:$A$970,$F977)</f>
        <v>236.693636363636</v>
      </c>
      <c r="O977" s="110" t="n">
        <f aca="false">SUMIF($A$3:$A$970,$F977,O$3:O$970)/COUNTIF($A$3:$A$970,$F977)</f>
        <v>233.912272727273</v>
      </c>
      <c r="P977" s="110" t="n">
        <f aca="false">SUMIF($A$3:$A$970,$F977,P$3:P$970)/COUNTIF($A$3:$A$970,$F977)</f>
        <v>231.387727272727</v>
      </c>
      <c r="Q977" s="110" t="n">
        <f aca="false">SUMIF($A$3:$A$970,$F977,Q$3:Q$970)/COUNTIF($A$3:$A$970,$F977)</f>
        <v>227.279090909091</v>
      </c>
      <c r="R977" s="110" t="n">
        <f aca="false">SUMIF($A$3:$A$970,$F977,R$3:R$970)/COUNTIF($A$3:$A$970,$F977)</f>
        <v>209.094087727273</v>
      </c>
      <c r="S977" s="0" t="n">
        <v>6</v>
      </c>
      <c r="U977" s="15" t="n">
        <f aca="false">SUMIF($S$3:$S$970,$S977,$U$3:$U$970)/COUNTIF($S$3:$S$970,$S977)</f>
        <v>111.858058804085</v>
      </c>
      <c r="V977" s="47" t="e">
        <f aca="true">CORREL(OFFSET($A$2,MATCH($A977,$A$259:$A$970,0),4):OFFSET($A$2,MATCH($A977+1,$A$259:$A$970,0)-1,4),OFFSET($S$2,MATCH($S977,$S$259:$S$970,0),3):OFFSET($S$2,MATCH($S977+1,$S$259:$S$970,0)-1,3))</f>
        <v>#N/A</v>
      </c>
      <c r="W977" s="47" t="e">
        <f aca="true">CORREL(OFFSET($A$2,MATCH($A977,$A$259:$A$970,0),2):OFFSET($A$2,MATCH($A977+1,$A$259:$A$970,0)-1,2),OFFSET($S$2,MATCH($S977,$S$259:$S$970,0),1):OFFSET($S$2,MATCH($S977+1,$S$259:$S$970,0)-1,1))</f>
        <v>#N/A</v>
      </c>
      <c r="Y977" s="0" t="n">
        <f aca="false">A977</f>
        <v>6</v>
      </c>
      <c r="Z977" s="103" t="n">
        <f aca="false">IF(Z$1="P",MAX(0,Z$2-$C977),IF(Z$1="C",MAX(0,$C977-Z$2)))</f>
        <v>0</v>
      </c>
      <c r="AA977" s="103" t="n">
        <f aca="false">IF(AA$1="P",MAX(0,AA$2-$C977),IF(AA$1="C",MAX(0,$C977-AA$2)))</f>
        <v>0</v>
      </c>
      <c r="AB977" s="103" t="n">
        <f aca="false">IF(AB$1="P",MAX(0,AB$2-$C977),IF(AB$1="C",MAX(0,$C977-AB$2)))</f>
        <v>0</v>
      </c>
      <c r="AC977" s="103" t="n">
        <f aca="false">IF(AC$1="P",MAX(0,AC$2-$C977),IF(AC$1="C",MAX(0,$C977-AC$2)))</f>
        <v>0</v>
      </c>
      <c r="AD977" s="103" t="n">
        <f aca="false">IF(AD$1="P",MAX(0,AD$2-$C977),IF(AD$1="C",MAX(0,$C977-AD$2)))</f>
        <v>0</v>
      </c>
      <c r="AE977" s="103" t="n">
        <f aca="false">IF(AE$1="P",MAX(0,AE$2-$C977),IF(AE$1="C",MAX(0,$C977-AE$2)))</f>
        <v>0</v>
      </c>
      <c r="AF977" s="103" t="n">
        <f aca="false">IF(AF$1="P",MAX(0,AF$2-$C977),IF(AF$1="C",MAX(0,$C977-AF$2)))</f>
        <v>243.302272727273</v>
      </c>
      <c r="AG977" s="103" t="n">
        <f aca="false">IF(AG$1="P",MAX(0,AG$2-$C977),IF(AG$1="C",MAX(0,$C977-AG$2)))</f>
        <v>238.302272727273</v>
      </c>
      <c r="AH977" s="103" t="n">
        <f aca="false">IF(AH$1="P",MAX(0,AH$2-$C977),IF(AH$1="C",MAX(0,$C977-AH$2)))</f>
        <v>233.302272727273</v>
      </c>
      <c r="AI977" s="103" t="n">
        <f aca="false">IF(AI$1="P",MAX(0,AI$2-$C977),IF(AI$1="C",MAX(0,$C977-AI$2)))</f>
        <v>228.302272727273</v>
      </c>
      <c r="AJ977" s="103" t="n">
        <f aca="false">IF(AJ$1="P",MAX(0,AJ$2-$C977),IF(AJ$1="C",MAX(0,$C977-AJ$2)))</f>
        <v>223.302272727273</v>
      </c>
      <c r="AK977" s="103" t="n">
        <f aca="false">IF(AK$1="P",MAX(0,AK$2-$C977),IF(AK$1="C",MAX(0,$C977-AK$2)))</f>
        <v>213.302272727273</v>
      </c>
    </row>
    <row r="978" customFormat="false" ht="12.75" hidden="false" customHeight="false" outlineLevel="0" collapsed="false">
      <c r="A978" s="0" t="n">
        <v>7</v>
      </c>
      <c r="B978" s="15"/>
      <c r="C978" s="15" t="n">
        <f aca="false">SUMIF($A$3:$A$970,$A978,$C$3:$C$970)/COUNTIF($A$3:$A$970,$A978)</f>
        <v>148.630869565217</v>
      </c>
      <c r="D978" s="47" t="n">
        <f aca="true">STDEV(OFFSET($A$2,MATCH($A978,$A$3:$A$970,0),3):OFFSET($A$2,MATCH($A978+1,$A$3:$A$970,0)-1,3))*SQRT(trade_day)</f>
        <v>14.1346983905509</v>
      </c>
      <c r="E978" s="47" t="n">
        <f aca="false">SUMIF($A$3:$A$970,$A978,$E$3:$E$970)/COUNTIF($A$3:$A$970,$A978)</f>
        <v>16.6301065341785</v>
      </c>
      <c r="F978" s="0" t="n">
        <v>7</v>
      </c>
      <c r="G978" s="111" t="n">
        <f aca="false">SUMIF($A$3:$A$970,$F978,G$3:G$970)/COUNTIF($A$3:$A$970,$F978)</f>
        <v>0</v>
      </c>
      <c r="H978" s="111" t="n">
        <f aca="false">SUMIF($A$3:$A$970,$F978,H$3:H$970)/COUNTIF($A$3:$A$970,$F978)</f>
        <v>0</v>
      </c>
      <c r="I978" s="111" t="n">
        <f aca="false">SUMIF($A$3:$A$970,$F978,I$3:I$970)/COUNTIF($A$3:$A$970,$F978)</f>
        <v>0.310434782608696</v>
      </c>
      <c r="J978" s="111" t="n">
        <f aca="false">SUMIF($A$3:$A$970,$F978,J$3:J$970)/COUNTIF($A$3:$A$970,$F978)</f>
        <v>1.21782608695652</v>
      </c>
      <c r="K978" s="111" t="n">
        <f aca="false">SUMIF($A$3:$A$970,$F978,K$3:K$970)/COUNTIF($A$3:$A$970,$F978)</f>
        <v>2.56913043478261</v>
      </c>
      <c r="L978" s="111" t="n">
        <f aca="false">SUMIF($A$3:$A$970,$F978,L$3:L$970)/COUNTIF($A$3:$A$970,$F978)</f>
        <v>6.88695652173913</v>
      </c>
      <c r="M978" s="111" t="n">
        <f aca="false">SUMIF($A$3:$A$970,$F978,M$3:M$970)/COUNTIF($A$3:$A$970,$F978)</f>
        <v>123.630869565217</v>
      </c>
      <c r="N978" s="111" t="n">
        <f aca="false">SUMIF($A$3:$A$970,$F978,N$3:N$970)/COUNTIF($A$3:$A$970,$F978)</f>
        <v>118.941304347826</v>
      </c>
      <c r="O978" s="111" t="n">
        <f aca="false">SUMIF($A$3:$A$970,$F978,O$3:O$970)/COUNTIF($A$3:$A$970,$F978)</f>
        <v>114.848695652174</v>
      </c>
      <c r="P978" s="111" t="n">
        <f aca="false">SUMIF($A$3:$A$970,$F978,P$3:P$970)/COUNTIF($A$3:$A$970,$F978)</f>
        <v>111.2</v>
      </c>
      <c r="Q978" s="111" t="n">
        <f aca="false">SUMIF($A$3:$A$970,$F978,Q$3:Q$970)/COUNTIF($A$3:$A$970,$F978)</f>
        <v>105.517826086957</v>
      </c>
      <c r="R978" s="111" t="n">
        <f aca="false">SUMIF($A$3:$A$970,$F978,R$3:R$970)/COUNTIF($A$3:$A$970,$F978)</f>
        <v>91.3291286956522</v>
      </c>
      <c r="S978" s="0" t="n">
        <v>7</v>
      </c>
      <c r="U978" s="15" t="n">
        <f aca="false">SUMIF($S$3:$S$970,$S978,$U$3:$U$970)/COUNTIF($S$3:$S$970,$S978)</f>
        <v>68.6161439951252</v>
      </c>
      <c r="V978" s="47" t="e">
        <f aca="true">CORREL(OFFSET($A$2,MATCH($A978,$A$259:$A$970,0),4):OFFSET($A$2,MATCH($A978+1,$A$259:$A$970,0)-1,4),OFFSET($S$2,MATCH($S978,$S$259:$S$970,0),3):OFFSET($S$2,MATCH($S978+1,$S$259:$S$970,0)-1,3))</f>
        <v>#N/A</v>
      </c>
      <c r="W978" s="47" t="e">
        <f aca="true">CORREL(OFFSET($A$2,MATCH($A978,$A$259:$A$970,0),2):OFFSET($A$2,MATCH($A978+1,$A$259:$A$970,0)-1,2),OFFSET($S$2,MATCH($S978,$S$259:$S$970,0),1):OFFSET($S$2,MATCH($S978+1,$S$259:$S$970,0)-1,1))</f>
        <v>#N/A</v>
      </c>
      <c r="Y978" s="0" t="n">
        <f aca="false">A978</f>
        <v>7</v>
      </c>
      <c r="Z978" s="103" t="n">
        <f aca="false">IF(Z$1="P",MAX(0,Z$2-$C978),IF(Z$1="C",MAX(0,$C978-Z$2)))</f>
        <v>0</v>
      </c>
      <c r="AA978" s="103" t="n">
        <f aca="false">IF(AA$1="P",MAX(0,AA$2-$C978),IF(AA$1="C",MAX(0,$C978-AA$2)))</f>
        <v>0</v>
      </c>
      <c r="AB978" s="103" t="n">
        <f aca="false">IF(AB$1="P",MAX(0,AB$2-$C978),IF(AB$1="C",MAX(0,$C978-AB$2)))</f>
        <v>0</v>
      </c>
      <c r="AC978" s="103" t="n">
        <f aca="false">IF(AC$1="P",MAX(0,AC$2-$C978),IF(AC$1="C",MAX(0,$C978-AC$2)))</f>
        <v>0</v>
      </c>
      <c r="AD978" s="103" t="n">
        <f aca="false">IF(AD$1="P",MAX(0,AD$2-$C978),IF(AD$1="C",MAX(0,$C978-AD$2)))</f>
        <v>0</v>
      </c>
      <c r="AE978" s="103" t="n">
        <f aca="false">IF(AE$1="P",MAX(0,AE$2-$C978),IF(AE$1="C",MAX(0,$C978-AE$2)))</f>
        <v>0</v>
      </c>
      <c r="AF978" s="103" t="n">
        <f aca="false">IF(AF$1="P",MAX(0,AF$2-$C978),IF(AF$1="C",MAX(0,$C978-AF$2)))</f>
        <v>128.630869565217</v>
      </c>
      <c r="AG978" s="103" t="n">
        <f aca="false">IF(AG$1="P",MAX(0,AG$2-$C978),IF(AG$1="C",MAX(0,$C978-AG$2)))</f>
        <v>123.630869565217</v>
      </c>
      <c r="AH978" s="103" t="n">
        <f aca="false">IF(AH$1="P",MAX(0,AH$2-$C978),IF(AH$1="C",MAX(0,$C978-AH$2)))</f>
        <v>118.630869565217</v>
      </c>
      <c r="AI978" s="103" t="n">
        <f aca="false">IF(AI$1="P",MAX(0,AI$2-$C978),IF(AI$1="C",MAX(0,$C978-AI$2)))</f>
        <v>113.630869565217</v>
      </c>
      <c r="AJ978" s="103" t="n">
        <f aca="false">IF(AJ$1="P",MAX(0,AJ$2-$C978),IF(AJ$1="C",MAX(0,$C978-AJ$2)))</f>
        <v>108.630869565217</v>
      </c>
      <c r="AK978" s="103" t="n">
        <f aca="false">IF(AK$1="P",MAX(0,AK$2-$C978),IF(AK$1="C",MAX(0,$C978-AK$2)))</f>
        <v>98.6308695652174</v>
      </c>
    </row>
    <row r="979" customFormat="false" ht="12.75" hidden="false" customHeight="false" outlineLevel="0" collapsed="false">
      <c r="A979" s="0" t="n">
        <v>8</v>
      </c>
      <c r="B979" s="15"/>
      <c r="C979" s="15" t="n">
        <f aca="false">SUMIF($A$3:$A$970,$A979,$C$3:$C$970)/COUNTIF($A$3:$A$970,$A979)</f>
        <v>40.4285714285714</v>
      </c>
      <c r="D979" s="47" t="n">
        <f aca="true">STDEV(OFFSET($A$2,MATCH($A979,$A$3:$A$970,0),3):OFFSET($A$2,MATCH($A979+1,$A$3:$A$970,0)-1,3))*SQRT(trade_day)</f>
        <v>6.55765979060966</v>
      </c>
      <c r="E979" s="47" t="n">
        <f aca="false">SUMIF($A$3:$A$970,$A979,$E$3:$E$970)/COUNTIF($A$3:$A$970,$A979)</f>
        <v>7.22521795110989</v>
      </c>
      <c r="F979" s="0" t="n">
        <v>8</v>
      </c>
      <c r="G979" s="111" t="n">
        <f aca="false">SUMIF($A$3:$A$970,$F979,G$3:G$970)/COUNTIF($A$3:$A$970,$F979)</f>
        <v>0</v>
      </c>
      <c r="H979" s="111" t="n">
        <f aca="false">SUMIF($A$3:$A$970,$F979,H$3:H$970)/COUNTIF($A$3:$A$970,$F979)</f>
        <v>0.0304761904761905</v>
      </c>
      <c r="I979" s="111" t="n">
        <f aca="false">SUMIF($A$3:$A$970,$F979,I$3:I$970)/COUNTIF($A$3:$A$970,$F979)</f>
        <v>1.5352380952381</v>
      </c>
      <c r="J979" s="111" t="n">
        <f aca="false">SUMIF($A$3:$A$970,$F979,J$3:J$970)/COUNTIF($A$3:$A$970,$F979)</f>
        <v>3.76333333333333</v>
      </c>
      <c r="K979" s="111" t="n">
        <f aca="false">SUMIF($A$3:$A$970,$F979,K$3:K$970)/COUNTIF($A$3:$A$970,$F979)</f>
        <v>6.58952380952381</v>
      </c>
      <c r="L979" s="111" t="n">
        <f aca="false">SUMIF($A$3:$A$970,$F979,L$3:L$970)/COUNTIF($A$3:$A$970,$F979)</f>
        <v>13.3319047619048</v>
      </c>
      <c r="M979" s="111" t="n">
        <f aca="false">SUMIF($A$3:$A$970,$F979,M$3:M$970)/COUNTIF($A$3:$A$970,$F979)</f>
        <v>15.4590476190476</v>
      </c>
      <c r="N979" s="111" t="n">
        <f aca="false">SUMIF($A$3:$A$970,$F979,N$3:N$970)/COUNTIF($A$3:$A$970,$F979)</f>
        <v>11.9638095238095</v>
      </c>
      <c r="O979" s="111" t="n">
        <f aca="false">SUMIF($A$3:$A$970,$F979,O$3:O$970)/COUNTIF($A$3:$A$970,$F979)</f>
        <v>9.19190476190476</v>
      </c>
      <c r="P979" s="111" t="n">
        <f aca="false">SUMIF($A$3:$A$970,$F979,P$3:P$970)/COUNTIF($A$3:$A$970,$F979)</f>
        <v>7.01809523809524</v>
      </c>
      <c r="Q979" s="111" t="n">
        <f aca="false">SUMIF($A$3:$A$970,$F979,Q$3:Q$970)/COUNTIF($A$3:$A$970,$F979)</f>
        <v>3.76047619047619</v>
      </c>
      <c r="R979" s="111" t="n">
        <f aca="false">SUMIF($A$3:$A$970,$F979,R$3:R$970)/COUNTIF($A$3:$A$970,$F979)</f>
        <v>0</v>
      </c>
      <c r="S979" s="0" t="n">
        <v>8</v>
      </c>
      <c r="U979" s="15" t="n">
        <f aca="false">SUMIF($S$3:$S$970,$S979,$U$3:$U$970)/COUNTIF($S$3:$S$970,$S979)</f>
        <v>21.8414591379396</v>
      </c>
      <c r="V979" s="47" t="e">
        <f aca="true">CORREL(OFFSET($A$2,MATCH($A979,$A$259:$A$970,0),4):OFFSET($A$2,MATCH($A979+1,$A$259:$A$970,0)-1,4),OFFSET($S$2,MATCH($S979,$S$259:$S$970,0),3):OFFSET($S$2,MATCH($S979+1,$S$259:$S$970,0)-1,3))</f>
        <v>#N/A</v>
      </c>
      <c r="W979" s="47" t="e">
        <f aca="true">CORREL(OFFSET($A$2,MATCH($A979,$A$259:$A$970,0),2):OFFSET($A$2,MATCH($A979+1,$A$259:$A$970,0)-1,2),OFFSET($S$2,MATCH($S979,$S$259:$S$970,0),1):OFFSET($S$2,MATCH($S979+1,$S$259:$S$970,0)-1,1))</f>
        <v>#N/A</v>
      </c>
      <c r="Y979" s="0" t="n">
        <f aca="false">A979</f>
        <v>8</v>
      </c>
      <c r="Z979" s="103" t="n">
        <f aca="false">IF(Z$1="P",MAX(0,Z$2-$C979),IF(Z$1="C",MAX(0,$C979-Z$2)))</f>
        <v>0</v>
      </c>
      <c r="AA979" s="103" t="n">
        <f aca="false">IF(AA$1="P",MAX(0,AA$2-$C979),IF(AA$1="C",MAX(0,$C979-AA$2)))</f>
        <v>0</v>
      </c>
      <c r="AB979" s="103" t="n">
        <f aca="false">IF(AB$1="P",MAX(0,AB$2-$C979),IF(AB$1="C",MAX(0,$C979-AB$2)))</f>
        <v>0</v>
      </c>
      <c r="AC979" s="103" t="n">
        <f aca="false">IF(AC$1="P",MAX(0,AC$2-$C979),IF(AC$1="C",MAX(0,$C979-AC$2)))</f>
        <v>0</v>
      </c>
      <c r="AD979" s="103" t="n">
        <f aca="false">IF(AD$1="P",MAX(0,AD$2-$C979),IF(AD$1="C",MAX(0,$C979-AD$2)))</f>
        <v>0</v>
      </c>
      <c r="AE979" s="103" t="n">
        <f aca="false">IF(AE$1="P",MAX(0,AE$2-$C979),IF(AE$1="C",MAX(0,$C979-AE$2)))</f>
        <v>9.57142857142857</v>
      </c>
      <c r="AF979" s="103" t="n">
        <f aca="false">IF(AF$1="P",MAX(0,AF$2-$C979),IF(AF$1="C",MAX(0,$C979-AF$2)))</f>
        <v>20.4285714285714</v>
      </c>
      <c r="AG979" s="103" t="n">
        <f aca="false">IF(AG$1="P",MAX(0,AG$2-$C979),IF(AG$1="C",MAX(0,$C979-AG$2)))</f>
        <v>15.4285714285714</v>
      </c>
      <c r="AH979" s="103" t="n">
        <f aca="false">IF(AH$1="P",MAX(0,AH$2-$C979),IF(AH$1="C",MAX(0,$C979-AH$2)))</f>
        <v>10.4285714285714</v>
      </c>
      <c r="AI979" s="103" t="n">
        <f aca="false">IF(AI$1="P",MAX(0,AI$2-$C979),IF(AI$1="C",MAX(0,$C979-AI$2)))</f>
        <v>5.42857142857143</v>
      </c>
      <c r="AJ979" s="103" t="n">
        <f aca="false">IF(AJ$1="P",MAX(0,AJ$2-$C979),IF(AJ$1="C",MAX(0,$C979-AJ$2)))</f>
        <v>0.428571428571431</v>
      </c>
      <c r="AK979" s="103" t="n">
        <f aca="false">IF(AK$1="P",MAX(0,AK$2-$C979),IF(AK$1="C",MAX(0,$C979-AK$2)))</f>
        <v>0</v>
      </c>
    </row>
    <row r="980" customFormat="false" ht="12.75" hidden="false" customHeight="false" outlineLevel="0" collapsed="false">
      <c r="A980" s="0" t="n">
        <v>9</v>
      </c>
      <c r="B980" s="15"/>
      <c r="C980" s="15" t="n">
        <f aca="false">SUMIF($A$3:$A$970,$A980,$C$3:$C$970)/COUNTIF($A$3:$A$970,$A980)</f>
        <v>32.3495238095238</v>
      </c>
      <c r="D980" s="47" t="n">
        <f aca="true">STDEV(OFFSET($A$2,MATCH($A980,$A$3:$A$970,0),3):OFFSET($A$2,MATCH($A980+1,$A$3:$A$970,0)-1,3))*SQRT(trade_day)</f>
        <v>5.16929762805679</v>
      </c>
      <c r="E980" s="47" t="n">
        <f aca="false">SUMIF($A$3:$A$970,$A980,$E$3:$E$970)/COUNTIF($A$3:$A$970,$A980)</f>
        <v>5.76687402612209</v>
      </c>
      <c r="F980" s="0" t="n">
        <v>9</v>
      </c>
      <c r="G980" s="110" t="n">
        <f aca="false">SUMIF($A$3:$A$970,$F980,G$3:G$970)/COUNTIF($A$3:$A$970,$F980)</f>
        <v>0.296666666666667</v>
      </c>
      <c r="H980" s="110" t="n">
        <f aca="false">SUMIF($A$3:$A$970,$F980,H$3:H$970)/COUNTIF($A$3:$A$970,$F980)</f>
        <v>1.4552380952381</v>
      </c>
      <c r="I980" s="110" t="n">
        <f aca="false">SUMIF($A$3:$A$970,$F980,I$3:I$970)/COUNTIF($A$3:$A$970,$F980)</f>
        <v>3.4747619047619</v>
      </c>
      <c r="J980" s="110" t="n">
        <f aca="false">SUMIF($A$3:$A$970,$F980,J$3:J$970)/COUNTIF($A$3:$A$970,$F980)</f>
        <v>6.16333333333333</v>
      </c>
      <c r="K980" s="110" t="n">
        <f aca="false">SUMIF($A$3:$A$970,$F980,K$3:K$970)/COUNTIF($A$3:$A$970,$F980)</f>
        <v>9.41571428571429</v>
      </c>
      <c r="L980" s="110" t="n">
        <f aca="false">SUMIF($A$3:$A$970,$F980,L$3:L$970)/COUNTIF($A$3:$A$970,$F980)</f>
        <v>17.6766666666667</v>
      </c>
      <c r="M980" s="110" t="n">
        <f aca="false">SUMIF($A$3:$A$970,$F980,M$3:M$970)/COUNTIF($A$3:$A$970,$F980)</f>
        <v>8.80476190476191</v>
      </c>
      <c r="N980" s="110" t="n">
        <f aca="false">SUMIF($A$3:$A$970,$F980,N$3:N$970)/COUNTIF($A$3:$A$970,$F980)</f>
        <v>5.82428571428572</v>
      </c>
      <c r="O980" s="110" t="n">
        <f aca="false">SUMIF($A$3:$A$970,$F980,O$3:O$970)/COUNTIF($A$3:$A$970,$F980)</f>
        <v>3.51285714285714</v>
      </c>
      <c r="P980" s="110" t="n">
        <f aca="false">SUMIF($A$3:$A$970,$F980,P$3:P$970)/COUNTIF($A$3:$A$970,$F980)</f>
        <v>1.7652380952381</v>
      </c>
      <c r="Q980" s="110" t="n">
        <f aca="false">SUMIF($A$3:$A$970,$F980,Q$3:Q$970)/COUNTIF($A$3:$A$970,$F980)</f>
        <v>0.0261904761904761</v>
      </c>
      <c r="R980" s="110" t="n">
        <f aca="false">SUMIF($A$3:$A$970,$F980,R$3:R$970)/COUNTIF($A$3:$A$970,$F980)</f>
        <v>0</v>
      </c>
      <c r="S980" s="0" t="n">
        <v>9</v>
      </c>
      <c r="U980" s="15" t="n">
        <f aca="false">SUMIF($S$3:$S$970,$S980,$U$3:$U$970)/COUNTIF($S$3:$S$970,$S980)</f>
        <v>16.4110458214848</v>
      </c>
      <c r="V980" s="47" t="e">
        <f aca="true">CORREL(OFFSET($A$2,MATCH($A980,$A$259:$A$970,0),4):OFFSET($A$2,MATCH($A980+1,$A$259:$A$970,0)-1,4),OFFSET($S$2,MATCH($S980,$S$259:$S$970,0),3):OFFSET($S$2,MATCH($S980+1,$S$259:$S$970,0)-1,3))</f>
        <v>#N/A</v>
      </c>
      <c r="W980" s="47" t="e">
        <f aca="true">CORREL(OFFSET($A$2,MATCH($A980,$A$259:$A$970,0),2):OFFSET($A$2,MATCH($A980+1,$A$259:$A$970,0)-1,2),OFFSET($S$2,MATCH($S980,$S$259:$S$970,0),1):OFFSET($S$2,MATCH($S980+1,$S$259:$S$970,0)-1,1))</f>
        <v>#N/A</v>
      </c>
      <c r="Y980" s="0" t="n">
        <f aca="false">A980</f>
        <v>9</v>
      </c>
      <c r="Z980" s="103" t="n">
        <f aca="false">IF(Z$1="P",MAX(0,Z$2-$C980),IF(Z$1="C",MAX(0,$C980-Z$2)))</f>
        <v>0</v>
      </c>
      <c r="AA980" s="103" t="n">
        <f aca="false">IF(AA$1="P",MAX(0,AA$2-$C980),IF(AA$1="C",MAX(0,$C980-AA$2)))</f>
        <v>0</v>
      </c>
      <c r="AB980" s="103" t="n">
        <f aca="false">IF(AB$1="P",MAX(0,AB$2-$C980),IF(AB$1="C",MAX(0,$C980-AB$2)))</f>
        <v>0</v>
      </c>
      <c r="AC980" s="103" t="n">
        <f aca="false">IF(AC$1="P",MAX(0,AC$2-$C980),IF(AC$1="C",MAX(0,$C980-AC$2)))</f>
        <v>2.65047619047619</v>
      </c>
      <c r="AD980" s="103" t="n">
        <f aca="false">IF(AD$1="P",MAX(0,AD$2-$C980),IF(AD$1="C",MAX(0,$C980-AD$2)))</f>
        <v>7.65047619047619</v>
      </c>
      <c r="AE980" s="103" t="n">
        <f aca="false">IF(AE$1="P",MAX(0,AE$2-$C980),IF(AE$1="C",MAX(0,$C980-AE$2)))</f>
        <v>17.6504761904762</v>
      </c>
      <c r="AF980" s="103" t="n">
        <f aca="false">IF(AF$1="P",MAX(0,AF$2-$C980),IF(AF$1="C",MAX(0,$C980-AF$2)))</f>
        <v>12.3495238095238</v>
      </c>
      <c r="AG980" s="103" t="n">
        <f aca="false">IF(AG$1="P",MAX(0,AG$2-$C980),IF(AG$1="C",MAX(0,$C980-AG$2)))</f>
        <v>7.34952380952381</v>
      </c>
      <c r="AH980" s="103" t="n">
        <f aca="false">IF(AH$1="P",MAX(0,AH$2-$C980),IF(AH$1="C",MAX(0,$C980-AH$2)))</f>
        <v>2.34952380952381</v>
      </c>
      <c r="AI980" s="103" t="n">
        <f aca="false">IF(AI$1="P",MAX(0,AI$2-$C980),IF(AI$1="C",MAX(0,$C980-AI$2)))</f>
        <v>0</v>
      </c>
      <c r="AJ980" s="103" t="n">
        <f aca="false">IF(AJ$1="P",MAX(0,AJ$2-$C980),IF(AJ$1="C",MAX(0,$C980-AJ$2)))</f>
        <v>0</v>
      </c>
      <c r="AK980" s="103" t="n">
        <f aca="false">IF(AK$1="P",MAX(0,AK$2-$C980),IF(AK$1="C",MAX(0,$C980-AK$2)))</f>
        <v>0</v>
      </c>
    </row>
    <row r="981" customFormat="false" ht="12.75" hidden="false" customHeight="false" outlineLevel="0" collapsed="false">
      <c r="A981" s="0" t="n">
        <v>10</v>
      </c>
      <c r="B981" s="15"/>
      <c r="C981" s="15" t="n">
        <f aca="false">SUMIF($A$3:$A$970,$A981,$C$3:$C$970)/COUNTIF($A$3:$A$970,$A981)</f>
        <v>19.6454545454545</v>
      </c>
      <c r="D981" s="47" t="n">
        <f aca="true">STDEV(OFFSET($A$2,MATCH($A981,$A$3:$A$970,0),3):OFFSET($A$2,MATCH($A981+1,$A$3:$A$970,0)-1,3))*SQRT(trade_day)</f>
        <v>3.18478897579042</v>
      </c>
      <c r="E981" s="47" t="n">
        <f aca="false">SUMIF($A$3:$A$970,$A981,$E$3:$E$970)/COUNTIF($A$3:$A$970,$A981)</f>
        <v>3.38074560430933</v>
      </c>
      <c r="F981" s="0" t="n">
        <v>10</v>
      </c>
      <c r="G981" s="110" t="n">
        <f aca="false">SUMIF($A$3:$A$970,$F981,G$3:G$970)/COUNTIF($A$3:$A$970,$F981)</f>
        <v>1.25727272727273</v>
      </c>
      <c r="H981" s="110" t="n">
        <f aca="false">SUMIF($A$3:$A$970,$F981,H$3:H$970)/COUNTIF($A$3:$A$970,$F981)</f>
        <v>5.45772727272727</v>
      </c>
      <c r="I981" s="110" t="n">
        <f aca="false">SUMIF($A$3:$A$970,$F981,I$3:I$970)/COUNTIF($A$3:$A$970,$F981)</f>
        <v>10.3545454545455</v>
      </c>
      <c r="J981" s="110" t="n">
        <f aca="false">SUMIF($A$3:$A$970,$F981,J$3:J$970)/COUNTIF($A$3:$A$970,$F981)</f>
        <v>15.3545454545455</v>
      </c>
      <c r="K981" s="110" t="n">
        <f aca="false">SUMIF($A$3:$A$970,$F981,K$3:K$970)/COUNTIF($A$3:$A$970,$F981)</f>
        <v>20.3545454545455</v>
      </c>
      <c r="L981" s="110" t="n">
        <f aca="false">SUMIF($A$3:$A$970,$F981,L$3:L$970)/COUNTIF($A$3:$A$970,$F981)</f>
        <v>30.3545454545455</v>
      </c>
      <c r="M981" s="110" t="n">
        <f aca="false">SUMIF($A$3:$A$970,$F981,M$3:M$970)/COUNTIF($A$3:$A$970,$F981)</f>
        <v>0.103181818181818</v>
      </c>
      <c r="N981" s="110" t="n">
        <f aca="false">SUMIF($A$3:$A$970,$F981,N$3:N$970)/COUNTIF($A$3:$A$970,$F981)</f>
        <v>0</v>
      </c>
      <c r="O981" s="110" t="n">
        <f aca="false">SUMIF($A$3:$A$970,$F981,O$3:O$970)/COUNTIF($A$3:$A$970,$F981)</f>
        <v>0</v>
      </c>
      <c r="P981" s="110" t="n">
        <f aca="false">SUMIF($A$3:$A$970,$F981,P$3:P$970)/COUNTIF($A$3:$A$970,$F981)</f>
        <v>0</v>
      </c>
      <c r="Q981" s="110" t="n">
        <f aca="false">SUMIF($A$3:$A$970,$F981,Q$3:Q$970)/COUNTIF($A$3:$A$970,$F981)</f>
        <v>0</v>
      </c>
      <c r="R981" s="110" t="n">
        <f aca="false">SUMIF($A$3:$A$970,$F981,R$3:R$970)/COUNTIF($A$3:$A$970,$F981)</f>
        <v>0</v>
      </c>
      <c r="S981" s="0" t="n">
        <v>10</v>
      </c>
      <c r="U981" s="15" t="n">
        <f aca="false">SUMIF($S$3:$S$970,$S981,$U$3:$U$970)/COUNTIF($S$3:$S$970,$S981)</f>
        <v>10.3625610195444</v>
      </c>
      <c r="V981" s="47" t="e">
        <f aca="true">CORREL(OFFSET($A$2,MATCH($A981,$A$259:$A$970,0),4):OFFSET($A$2,MATCH($A981+1,$A$259:$A$970,0)-1,4),OFFSET($S$2,MATCH($S981,$S$259:$S$970,0),3):OFFSET($S$2,MATCH($S981+1,$S$259:$S$970,0)-1,3))</f>
        <v>#N/A</v>
      </c>
      <c r="W981" s="47" t="e">
        <f aca="true">CORREL(OFFSET($A$2,MATCH($A981,$A$259:$A$970,0),2):OFFSET($A$2,MATCH($A981+1,$A$259:$A$970,0)-1,2),OFFSET($S$2,MATCH($S981,$S$259:$S$970,0),1):OFFSET($S$2,MATCH($S981+1,$S$259:$S$970,0)-1,1))</f>
        <v>#N/A</v>
      </c>
      <c r="Y981" s="0" t="n">
        <f aca="false">A981</f>
        <v>10</v>
      </c>
      <c r="Z981" s="103" t="n">
        <f aca="false">IF(Z$1="P",MAX(0,Z$2-$C981),IF(Z$1="C",MAX(0,$C981-Z$2)))</f>
        <v>0.354545454545455</v>
      </c>
      <c r="AA981" s="103" t="n">
        <f aca="false">IF(AA$1="P",MAX(0,AA$2-$C981),IF(AA$1="C",MAX(0,$C981-AA$2)))</f>
        <v>5.35454545454546</v>
      </c>
      <c r="AB981" s="103" t="n">
        <f aca="false">IF(AB$1="P",MAX(0,AB$2-$C981),IF(AB$1="C",MAX(0,$C981-AB$2)))</f>
        <v>10.3545454545455</v>
      </c>
      <c r="AC981" s="103" t="n">
        <f aca="false">IF(AC$1="P",MAX(0,AC$2-$C981),IF(AC$1="C",MAX(0,$C981-AC$2)))</f>
        <v>15.3545454545455</v>
      </c>
      <c r="AD981" s="103" t="n">
        <f aca="false">IF(AD$1="P",MAX(0,AD$2-$C981),IF(AD$1="C",MAX(0,$C981-AD$2)))</f>
        <v>20.3545454545455</v>
      </c>
      <c r="AE981" s="103" t="n">
        <f aca="false">IF(AE$1="P",MAX(0,AE$2-$C981),IF(AE$1="C",MAX(0,$C981-AE$2)))</f>
        <v>30.3545454545455</v>
      </c>
      <c r="AF981" s="103" t="n">
        <f aca="false">IF(AF$1="P",MAX(0,AF$2-$C981),IF(AF$1="C",MAX(0,$C981-AF$2)))</f>
        <v>0</v>
      </c>
      <c r="AG981" s="103" t="n">
        <f aca="false">IF(AG$1="P",MAX(0,AG$2-$C981),IF(AG$1="C",MAX(0,$C981-AG$2)))</f>
        <v>0</v>
      </c>
      <c r="AH981" s="103" t="n">
        <f aca="false">IF(AH$1="P",MAX(0,AH$2-$C981),IF(AH$1="C",MAX(0,$C981-AH$2)))</f>
        <v>0</v>
      </c>
      <c r="AI981" s="103" t="n">
        <f aca="false">IF(AI$1="P",MAX(0,AI$2-$C981),IF(AI$1="C",MAX(0,$C981-AI$2)))</f>
        <v>0</v>
      </c>
      <c r="AJ981" s="103" t="n">
        <f aca="false">IF(AJ$1="P",MAX(0,AJ$2-$C981),IF(AJ$1="C",MAX(0,$C981-AJ$2)))</f>
        <v>0</v>
      </c>
      <c r="AK981" s="103" t="n">
        <f aca="false">IF(AK$1="P",MAX(0,AK$2-$C981),IF(AK$1="C",MAX(0,$C981-AK$2)))</f>
        <v>0</v>
      </c>
    </row>
    <row r="982" customFormat="false" ht="12.75" hidden="false" customHeight="false" outlineLevel="0" collapsed="false">
      <c r="A982" s="0" t="n">
        <v>11</v>
      </c>
      <c r="B982" s="15"/>
      <c r="C982" s="15" t="n">
        <f aca="false">SUMIF($A$3:$A$970,$A982,$C$3:$C$970)/COUNTIF($A$3:$A$970,$A982)</f>
        <v>20.317</v>
      </c>
      <c r="D982" s="47" t="n">
        <f aca="true">STDEV(OFFSET($A$2,MATCH($A982,$A$3:$A$970,0),3):OFFSET($A$2,MATCH($A982+1,$A$3:$A$970,0)-1,3))*SQRT(trade_day)</f>
        <v>1.71460972549459</v>
      </c>
      <c r="E982" s="47" t="n">
        <f aca="false">SUMIF($A$3:$A$970,$A982,$E$3:$E$970)/COUNTIF($A$3:$A$970,$A982)</f>
        <v>1.53496029441983</v>
      </c>
      <c r="F982" s="0" t="n">
        <v>11</v>
      </c>
      <c r="G982" s="110" t="n">
        <f aca="false">SUMIF($A$3:$A$970,$F982,G$3:G$970)/COUNTIF($A$3:$A$970,$F982)</f>
        <v>1.177</v>
      </c>
      <c r="H982" s="110" t="n">
        <f aca="false">SUMIF($A$3:$A$970,$F982,H$3:H$970)/COUNTIF($A$3:$A$970,$F982)</f>
        <v>4.7275</v>
      </c>
      <c r="I982" s="110" t="n">
        <f aca="false">SUMIF($A$3:$A$970,$F982,I$3:I$970)/COUNTIF($A$3:$A$970,$F982)</f>
        <v>9.683</v>
      </c>
      <c r="J982" s="110" t="n">
        <f aca="false">SUMIF($A$3:$A$970,$F982,J$3:J$970)/COUNTIF($A$3:$A$970,$F982)</f>
        <v>14.683</v>
      </c>
      <c r="K982" s="110" t="n">
        <f aca="false">SUMIF($A$3:$A$970,$F982,K$3:K$970)/COUNTIF($A$3:$A$970,$F982)</f>
        <v>19.683</v>
      </c>
      <c r="L982" s="110" t="n">
        <f aca="false">SUMIF($A$3:$A$970,$F982,L$3:L$970)/COUNTIF($A$3:$A$970,$F982)</f>
        <v>29.683</v>
      </c>
      <c r="M982" s="110" t="n">
        <f aca="false">SUMIF($A$3:$A$970,$F982,M$3:M$970)/COUNTIF($A$3:$A$970,$F982)</f>
        <v>0.0445</v>
      </c>
      <c r="N982" s="110" t="n">
        <f aca="false">SUMIF($A$3:$A$970,$F982,N$3:N$970)/COUNTIF($A$3:$A$970,$F982)</f>
        <v>0</v>
      </c>
      <c r="O982" s="110" t="n">
        <f aca="false">SUMIF($A$3:$A$970,$F982,O$3:O$970)/COUNTIF($A$3:$A$970,$F982)</f>
        <v>0</v>
      </c>
      <c r="P982" s="110" t="n">
        <f aca="false">SUMIF($A$3:$A$970,$F982,P$3:P$970)/COUNTIF($A$3:$A$970,$F982)</f>
        <v>0</v>
      </c>
      <c r="Q982" s="110" t="n">
        <f aca="false">SUMIF($A$3:$A$970,$F982,Q$3:Q$970)/COUNTIF($A$3:$A$970,$F982)</f>
        <v>0</v>
      </c>
      <c r="R982" s="110" t="n">
        <f aca="false">SUMIF($A$3:$A$970,$F982,R$3:R$970)/COUNTIF($A$3:$A$970,$F982)</f>
        <v>0</v>
      </c>
      <c r="S982" s="0" t="n">
        <v>11</v>
      </c>
      <c r="U982" s="15" t="n">
        <f aca="false">SUMIF($S$3:$S$970,$S982,$U$3:$U$970)/COUNTIF($S$3:$S$970,$S982)</f>
        <v>9.68708831494761</v>
      </c>
      <c r="V982" s="47" t="e">
        <f aca="true">CORREL(OFFSET($A$2,MATCH($A982,$A$259:$A$970,0),4):OFFSET($A$2,MATCH($A982+1,$A$259:$A$970,0)-1,4),OFFSET($S$2,MATCH($S982,$S$259:$S$970,0),3):OFFSET($S$2,MATCH($S982+1,$S$259:$S$970,0)-1,3))</f>
        <v>#N/A</v>
      </c>
      <c r="W982" s="47" t="e">
        <f aca="true">CORREL(OFFSET($A$2,MATCH($A982,$A$259:$A$970,0),2):OFFSET($A$2,MATCH($A982+1,$A$259:$A$970,0)-1,2),OFFSET($S$2,MATCH($S982,$S$259:$S$970,0),1):OFFSET($S$2,MATCH($S982+1,$S$259:$S$970,0)-1,1))</f>
        <v>#N/A</v>
      </c>
      <c r="Y982" s="0" t="n">
        <f aca="false">A982</f>
        <v>11</v>
      </c>
      <c r="Z982" s="103" t="n">
        <f aca="false">IF(Z$1="P",MAX(0,Z$2-$C982),IF(Z$1="C",MAX(0,$C982-Z$2)))</f>
        <v>0</v>
      </c>
      <c r="AA982" s="103" t="n">
        <f aca="false">IF(AA$1="P",MAX(0,AA$2-$C982),IF(AA$1="C",MAX(0,$C982-AA$2)))</f>
        <v>4.683</v>
      </c>
      <c r="AB982" s="103" t="n">
        <f aca="false">IF(AB$1="P",MAX(0,AB$2-$C982),IF(AB$1="C",MAX(0,$C982-AB$2)))</f>
        <v>9.683</v>
      </c>
      <c r="AC982" s="103" t="n">
        <f aca="false">IF(AC$1="P",MAX(0,AC$2-$C982),IF(AC$1="C",MAX(0,$C982-AC$2)))</f>
        <v>14.683</v>
      </c>
      <c r="AD982" s="103" t="n">
        <f aca="false">IF(AD$1="P",MAX(0,AD$2-$C982),IF(AD$1="C",MAX(0,$C982-AD$2)))</f>
        <v>19.683</v>
      </c>
      <c r="AE982" s="103" t="n">
        <f aca="false">IF(AE$1="P",MAX(0,AE$2-$C982),IF(AE$1="C",MAX(0,$C982-AE$2)))</f>
        <v>29.683</v>
      </c>
      <c r="AF982" s="103" t="n">
        <f aca="false">IF(AF$1="P",MAX(0,AF$2-$C982),IF(AF$1="C",MAX(0,$C982-AF$2)))</f>
        <v>0.317</v>
      </c>
      <c r="AG982" s="103" t="n">
        <f aca="false">IF(AG$1="P",MAX(0,AG$2-$C982),IF(AG$1="C",MAX(0,$C982-AG$2)))</f>
        <v>0</v>
      </c>
      <c r="AH982" s="103" t="n">
        <f aca="false">IF(AH$1="P",MAX(0,AH$2-$C982),IF(AH$1="C",MAX(0,$C982-AH$2)))</f>
        <v>0</v>
      </c>
      <c r="AI982" s="103" t="n">
        <f aca="false">IF(AI$1="P",MAX(0,AI$2-$C982),IF(AI$1="C",MAX(0,$C982-AI$2)))</f>
        <v>0</v>
      </c>
      <c r="AJ982" s="103" t="n">
        <f aca="false">IF(AJ$1="P",MAX(0,AJ$2-$C982),IF(AJ$1="C",MAX(0,$C982-AJ$2)))</f>
        <v>0</v>
      </c>
      <c r="AK982" s="103" t="n">
        <f aca="false">IF(AK$1="P",MAX(0,AK$2-$C982),IF(AK$1="C",MAX(0,$C982-AK$2)))</f>
        <v>0</v>
      </c>
    </row>
    <row r="983" customFormat="false" ht="12.75" hidden="false" customHeight="false" outlineLevel="0" collapsed="false">
      <c r="A983" s="0" t="n">
        <v>12</v>
      </c>
      <c r="B983" s="15"/>
      <c r="C983" s="15" t="n">
        <f aca="false">SUMIF($A$3:$A$970,$A983,$C$3:$C$970)/COUNTIF($A$3:$A$970,$A983)</f>
        <v>19.195</v>
      </c>
      <c r="D983" s="47" t="n">
        <f aca="true">STDEV(OFFSET($A$2,MATCH($A983,$A$3:$A$970,0),3):OFFSET($A$2,MATCH($A983+1,$A$3:$A$970,0)-1,3))*SQRT(trade_day)</f>
        <v>1.728355002662</v>
      </c>
      <c r="E983" s="47" t="n">
        <f aca="false">SUMIF($A$3:$A$970,$A983,$E$3:$E$970)/COUNTIF($A$3:$A$970,$A983)</f>
        <v>1.5287752225664</v>
      </c>
      <c r="F983" s="0" t="n">
        <v>12</v>
      </c>
      <c r="G983" s="110" t="n">
        <f aca="false">SUMIF($A$3:$A$970,$F983,G$3:G$970)/COUNTIF($A$3:$A$970,$F983)</f>
        <v>1.60045454545455</v>
      </c>
      <c r="H983" s="110" t="n">
        <f aca="false">SUMIF($A$3:$A$970,$F983,H$3:H$970)/COUNTIF($A$3:$A$970,$F983)</f>
        <v>5.98590909090909</v>
      </c>
      <c r="I983" s="110" t="n">
        <f aca="false">SUMIF($A$3:$A$970,$F983,I$3:I$970)/COUNTIF($A$3:$A$970,$F983)</f>
        <v>10.805</v>
      </c>
      <c r="J983" s="110" t="n">
        <f aca="false">SUMIF($A$3:$A$970,$F983,J$3:J$970)/COUNTIF($A$3:$A$970,$F983)</f>
        <v>15.805</v>
      </c>
      <c r="K983" s="110" t="n">
        <f aca="false">SUMIF($A$3:$A$970,$F983,K$3:K$970)/COUNTIF($A$3:$A$970,$F983)</f>
        <v>20.805</v>
      </c>
      <c r="L983" s="110" t="n">
        <f aca="false">SUMIF($A$3:$A$970,$F983,L$3:L$970)/COUNTIF($A$3:$A$970,$F983)</f>
        <v>30.805</v>
      </c>
      <c r="M983" s="110" t="n">
        <f aca="false">SUMIF($A$3:$A$970,$F983,M$3:M$970)/COUNTIF($A$3:$A$970,$F983)</f>
        <v>0.180909090909091</v>
      </c>
      <c r="N983" s="110" t="n">
        <f aca="false">SUMIF($A$3:$A$970,$F983,N$3:N$970)/COUNTIF($A$3:$A$970,$F983)</f>
        <v>0</v>
      </c>
      <c r="O983" s="110" t="n">
        <f aca="false">SUMIF($A$3:$A$970,$F983,O$3:O$970)/COUNTIF($A$3:$A$970,$F983)</f>
        <v>0</v>
      </c>
      <c r="P983" s="110" t="n">
        <f aca="false">SUMIF($A$3:$A$970,$F983,P$3:P$970)/COUNTIF($A$3:$A$970,$F983)</f>
        <v>0</v>
      </c>
      <c r="Q983" s="110" t="n">
        <f aca="false">SUMIF($A$3:$A$970,$F983,Q$3:Q$970)/COUNTIF($A$3:$A$970,$F983)</f>
        <v>0</v>
      </c>
      <c r="R983" s="110" t="n">
        <f aca="false">SUMIF($A$3:$A$970,$F983,R$3:R$970)/COUNTIF($A$3:$A$970,$F983)</f>
        <v>0</v>
      </c>
      <c r="S983" s="0" t="n">
        <v>12</v>
      </c>
      <c r="U983" s="15" t="n">
        <f aca="false">SUMIF($S$3:$S$970,$S983,$U$3:$U$970)/COUNTIF($S$3:$S$970,$S983)</f>
        <v>11.4739088594594</v>
      </c>
      <c r="V983" s="47" t="e">
        <f aca="true">CORREL(OFFSET($A$2,MATCH($A983,$A$259:$A$970,0),4):OFFSET($A$2,MATCH($A983+1,$A$259:$A$970,0)-1,4),OFFSET($S$2,MATCH($S983,$S$259:$S$970,0),3):OFFSET($S$2,MATCH($S983+1,$S$259:$S$970,0)-1,3))</f>
        <v>#VALUE!</v>
      </c>
      <c r="W983" s="47" t="n">
        <f aca="true">CORREL(OFFSET($A$2,MATCH($A983,$A$259:$A$970,0),2):OFFSET($A$2,MATCH($A983+1,$A$259:$A$970,0)-1,2),OFFSET($S$2,MATCH($S983,$S$259:$S$970,0),1):OFFSET($S$2,MATCH($S983+1,$S$259:$S$970,0)-1,1))</f>
        <v>0.681039350978907</v>
      </c>
      <c r="Y983" s="0" t="n">
        <f aca="false">A983</f>
        <v>12</v>
      </c>
      <c r="Z983" s="103" t="n">
        <f aca="false">IF(Z$1="P",MAX(0,Z$2-$C983),IF(Z$1="C",MAX(0,$C983-Z$2)))</f>
        <v>0.805</v>
      </c>
      <c r="AA983" s="103" t="n">
        <f aca="false">IF(AA$1="P",MAX(0,AA$2-$C983),IF(AA$1="C",MAX(0,$C983-AA$2)))</f>
        <v>5.805</v>
      </c>
      <c r="AB983" s="103" t="n">
        <f aca="false">IF(AB$1="P",MAX(0,AB$2-$C983),IF(AB$1="C",MAX(0,$C983-AB$2)))</f>
        <v>10.805</v>
      </c>
      <c r="AC983" s="103" t="n">
        <f aca="false">IF(AC$1="P",MAX(0,AC$2-$C983),IF(AC$1="C",MAX(0,$C983-AC$2)))</f>
        <v>15.805</v>
      </c>
      <c r="AD983" s="103" t="n">
        <f aca="false">IF(AD$1="P",MAX(0,AD$2-$C983),IF(AD$1="C",MAX(0,$C983-AD$2)))</f>
        <v>20.805</v>
      </c>
      <c r="AE983" s="103" t="n">
        <f aca="false">IF(AE$1="P",MAX(0,AE$2-$C983),IF(AE$1="C",MAX(0,$C983-AE$2)))</f>
        <v>30.805</v>
      </c>
      <c r="AF983" s="103" t="n">
        <f aca="false">IF(AF$1="P",MAX(0,AF$2-$C983),IF(AF$1="C",MAX(0,$C983-AF$2)))</f>
        <v>0</v>
      </c>
      <c r="AG983" s="103" t="n">
        <f aca="false">IF(AG$1="P",MAX(0,AG$2-$C983),IF(AG$1="C",MAX(0,$C983-AG$2)))</f>
        <v>0</v>
      </c>
      <c r="AH983" s="103" t="n">
        <f aca="false">IF(AH$1="P",MAX(0,AH$2-$C983),IF(AH$1="C",MAX(0,$C983-AH$2)))</f>
        <v>0</v>
      </c>
      <c r="AI983" s="103" t="n">
        <f aca="false">IF(AI$1="P",MAX(0,AI$2-$C983),IF(AI$1="C",MAX(0,$C983-AI$2)))</f>
        <v>0</v>
      </c>
      <c r="AJ983" s="103" t="n">
        <f aca="false">IF(AJ$1="P",MAX(0,AJ$2-$C983),IF(AJ$1="C",MAX(0,$C983-AJ$2)))</f>
        <v>0</v>
      </c>
      <c r="AK983" s="103" t="n">
        <f aca="false">IF(AK$1="P",MAX(0,AK$2-$C983),IF(AK$1="C",MAX(0,$C983-AK$2)))</f>
        <v>0</v>
      </c>
    </row>
    <row r="984" customFormat="false" ht="12.75" hidden="false" customHeight="false" outlineLevel="0" collapsed="false">
      <c r="A984" s="0" t="n">
        <v>13</v>
      </c>
      <c r="B984" s="15"/>
      <c r="C984" s="15" t="n">
        <f aca="false">SUMIF($A$3:$A$970,$A984,$C$3:$C$970)/COUNTIF($A$3:$A$970,$A984)</f>
        <v>21.5475</v>
      </c>
      <c r="D984" s="47" t="n">
        <f aca="true">STDEV(OFFSET($A$2,MATCH($A984,$A$3:$A$970,0),3):OFFSET($A$2,MATCH($A984+1,$A$3:$A$970,0)-1,3))*SQRT(trade_day)</f>
        <v>3.26713976315518</v>
      </c>
      <c r="E984" s="47" t="n">
        <f aca="false">SUMIF($A$3:$A$970,$A984,$E$3:$E$970)/COUNTIF($A$3:$A$970,$A984)</f>
        <v>3.255534692984</v>
      </c>
      <c r="F984" s="0" t="n">
        <v>13</v>
      </c>
      <c r="G984" s="109" t="n">
        <f aca="false">SUMIF($A$3:$A$970,$F984,G$3:G$970)/COUNTIF($A$3:$A$970,$F984)</f>
        <v>1.884</v>
      </c>
      <c r="H984" s="109" t="n">
        <f aca="false">SUMIF($A$3:$A$970,$F984,H$3:H$970)/COUNTIF($A$3:$A$970,$F984)</f>
        <v>5.404</v>
      </c>
      <c r="I984" s="109" t="n">
        <f aca="false">SUMIF($A$3:$A$970,$F984,I$3:I$970)/COUNTIF($A$3:$A$970,$F984)</f>
        <v>9.387</v>
      </c>
      <c r="J984" s="109" t="n">
        <f aca="false">SUMIF($A$3:$A$970,$F984,J$3:J$970)/COUNTIF($A$3:$A$970,$F984)</f>
        <v>13.882</v>
      </c>
      <c r="K984" s="109" t="n">
        <f aca="false">SUMIF($A$3:$A$970,$F984,K$3:K$970)/COUNTIF($A$3:$A$970,$F984)</f>
        <v>18.5155</v>
      </c>
      <c r="L984" s="109" t="n">
        <f aca="false">SUMIF($A$3:$A$970,$F984,L$3:L$970)/COUNTIF($A$3:$A$970,$F984)</f>
        <v>28.4525</v>
      </c>
      <c r="M984" s="109" t="n">
        <f aca="false">SUMIF($A$3:$A$970,$F984,M$3:M$970)/COUNTIF($A$3:$A$970,$F984)</f>
        <v>1.9515</v>
      </c>
      <c r="N984" s="109" t="n">
        <f aca="false">SUMIF($A$3:$A$970,$F984,N$3:N$970)/COUNTIF($A$3:$A$970,$F984)</f>
        <v>0.9345</v>
      </c>
      <c r="O984" s="109" t="n">
        <f aca="false">SUMIF($A$3:$A$970,$F984,O$3:O$970)/COUNTIF($A$3:$A$970,$F984)</f>
        <v>0.4295</v>
      </c>
      <c r="P984" s="109" t="n">
        <f aca="false">SUMIF($A$3:$A$970,$F984,P$3:P$970)/COUNTIF($A$3:$A$970,$F984)</f>
        <v>0.0629999999999999</v>
      </c>
      <c r="Q984" s="109" t="n">
        <f aca="false">SUMIF($A$3:$A$970,$F984,Q$3:Q$970)/COUNTIF($A$3:$A$970,$F984)</f>
        <v>0</v>
      </c>
      <c r="R984" s="109" t="n">
        <f aca="false">SUMIF($A$3:$A$970,$F984,R$3:R$970)/COUNTIF($A$3:$A$970,$F984)</f>
        <v>0</v>
      </c>
      <c r="S984" s="0" t="n">
        <v>13</v>
      </c>
      <c r="U984" s="15" t="n">
        <f aca="false">SUMIF($S$3:$S$970,$S984,$U$3:$U$970)/COUNTIF($S$3:$S$970,$S984)</f>
        <v>11.5163751833811</v>
      </c>
      <c r="V984" s="47" t="e">
        <f aca="true">CORREL(OFFSET($A$2,MATCH($A984,$A$259:$A$970,0),4):OFFSET($A$2,MATCH($A984+1,$A$259:$A$970,0)-1,4),OFFSET($S$2,MATCH($S984,$S$259:$S$970,0),3):OFFSET($S$2,MATCH($S984+1,$S$259:$S$970,0)-1,3))</f>
        <v>#VALUE!</v>
      </c>
      <c r="W984" s="47" t="n">
        <f aca="true">CORREL(OFFSET($A$2,MATCH($A984,$A$259:$A$970,0),2):OFFSET($A$2,MATCH($A984+1,$A$259:$A$970,0)-1,2),OFFSET($S$2,MATCH($S984,$S$259:$S$970,0),1):OFFSET($S$2,MATCH($S984+1,$S$259:$S$970,0)-1,1))</f>
        <v>0.0461741993704918</v>
      </c>
      <c r="Y984" s="0" t="n">
        <f aca="false">A984</f>
        <v>13</v>
      </c>
      <c r="Z984" s="103" t="n">
        <f aca="false">IF(Z$1="P",MAX(0,Z$2-$C984),IF(Z$1="C",MAX(0,$C984-Z$2)))</f>
        <v>0</v>
      </c>
      <c r="AA984" s="103" t="n">
        <f aca="false">IF(AA$1="P",MAX(0,AA$2-$C984),IF(AA$1="C",MAX(0,$C984-AA$2)))</f>
        <v>3.4525</v>
      </c>
      <c r="AB984" s="103" t="n">
        <f aca="false">IF(AB$1="P",MAX(0,AB$2-$C984),IF(AB$1="C",MAX(0,$C984-AB$2)))</f>
        <v>8.4525</v>
      </c>
      <c r="AC984" s="103" t="n">
        <f aca="false">IF(AC$1="P",MAX(0,AC$2-$C984),IF(AC$1="C",MAX(0,$C984-AC$2)))</f>
        <v>13.4525</v>
      </c>
      <c r="AD984" s="103" t="n">
        <f aca="false">IF(AD$1="P",MAX(0,AD$2-$C984),IF(AD$1="C",MAX(0,$C984-AD$2)))</f>
        <v>18.4525</v>
      </c>
      <c r="AE984" s="103" t="n">
        <f aca="false">IF(AE$1="P",MAX(0,AE$2-$C984),IF(AE$1="C",MAX(0,$C984-AE$2)))</f>
        <v>28.4525</v>
      </c>
      <c r="AF984" s="103" t="n">
        <f aca="false">IF(AF$1="P",MAX(0,AF$2-$C984),IF(AF$1="C",MAX(0,$C984-AF$2)))</f>
        <v>1.5475</v>
      </c>
      <c r="AG984" s="103" t="n">
        <f aca="false">IF(AG$1="P",MAX(0,AG$2-$C984),IF(AG$1="C",MAX(0,$C984-AG$2)))</f>
        <v>0</v>
      </c>
      <c r="AH984" s="103" t="n">
        <f aca="false">IF(AH$1="P",MAX(0,AH$2-$C984),IF(AH$1="C",MAX(0,$C984-AH$2)))</f>
        <v>0</v>
      </c>
      <c r="AI984" s="103" t="n">
        <f aca="false">IF(AI$1="P",MAX(0,AI$2-$C984),IF(AI$1="C",MAX(0,$C984-AI$2)))</f>
        <v>0</v>
      </c>
      <c r="AJ984" s="103" t="n">
        <f aca="false">IF(AJ$1="P",MAX(0,AJ$2-$C984),IF(AJ$1="C",MAX(0,$C984-AJ$2)))</f>
        <v>0</v>
      </c>
      <c r="AK984" s="103" t="n">
        <f aca="false">IF(AK$1="P",MAX(0,AK$2-$C984),IF(AK$1="C",MAX(0,$C984-AK$2)))</f>
        <v>0</v>
      </c>
    </row>
    <row r="985" customFormat="false" ht="12.75" hidden="false" customHeight="false" outlineLevel="0" collapsed="false">
      <c r="A985" s="0" t="n">
        <v>14</v>
      </c>
      <c r="B985" s="15"/>
      <c r="C985" s="15" t="n">
        <f aca="false">SUMIF($A$3:$A$970,$A985,$C$3:$C$970)/COUNTIF($A$3:$A$970,$A985)</f>
        <v>17.7205263157895</v>
      </c>
      <c r="D985" s="47" t="n">
        <f aca="true">STDEV(OFFSET($A$2,MATCH($A985,$A$3:$A$970,0),3):OFFSET($A$2,MATCH($A985+1,$A$3:$A$970,0)-1,3))*SQRT(trade_day)</f>
        <v>1.67901648183421</v>
      </c>
      <c r="E985" s="47" t="n">
        <f aca="false">SUMIF($A$3:$A$970,$A985,$E$3:$E$970)/COUNTIF($A$3:$A$970,$A985)</f>
        <v>1.36167524032496</v>
      </c>
      <c r="F985" s="0" t="n">
        <v>14</v>
      </c>
      <c r="G985" s="109" t="n">
        <f aca="false">SUMIF($A$3:$A$970,$F985,G$3:G$970)/COUNTIF($A$3:$A$970,$F985)</f>
        <v>2.75105263157895</v>
      </c>
      <c r="H985" s="109" t="n">
        <f aca="false">SUMIF($A$3:$A$970,$F985,H$3:H$970)/COUNTIF($A$3:$A$970,$F985)</f>
        <v>7.30263157894737</v>
      </c>
      <c r="I985" s="109" t="n">
        <f aca="false">SUMIF($A$3:$A$970,$F985,I$3:I$970)/COUNTIF($A$3:$A$970,$F985)</f>
        <v>12.2794736842105</v>
      </c>
      <c r="J985" s="109" t="n">
        <f aca="false">SUMIF($A$3:$A$970,$F985,J$3:J$970)/COUNTIF($A$3:$A$970,$F985)</f>
        <v>17.2794736842105</v>
      </c>
      <c r="K985" s="109" t="n">
        <f aca="false">SUMIF($A$3:$A$970,$F985,K$3:K$970)/COUNTIF($A$3:$A$970,$F985)</f>
        <v>22.2794736842105</v>
      </c>
      <c r="L985" s="109" t="n">
        <f aca="false">SUMIF($A$3:$A$970,$F985,L$3:L$970)/COUNTIF($A$3:$A$970,$F985)</f>
        <v>32.2794736842105</v>
      </c>
      <c r="M985" s="109" t="n">
        <f aca="false">SUMIF($A$3:$A$970,$F985,M$3:M$970)/COUNTIF($A$3:$A$970,$F985)</f>
        <v>0.0231578947368422</v>
      </c>
      <c r="N985" s="109" t="n">
        <f aca="false">SUMIF($A$3:$A$970,$F985,N$3:N$970)/COUNTIF($A$3:$A$970,$F985)</f>
        <v>0</v>
      </c>
      <c r="O985" s="109" t="n">
        <f aca="false">SUMIF($A$3:$A$970,$F985,O$3:O$970)/COUNTIF($A$3:$A$970,$F985)</f>
        <v>0</v>
      </c>
      <c r="P985" s="109" t="n">
        <f aca="false">SUMIF($A$3:$A$970,$F985,P$3:P$970)/COUNTIF($A$3:$A$970,$F985)</f>
        <v>0</v>
      </c>
      <c r="Q985" s="109" t="n">
        <f aca="false">SUMIF($A$3:$A$970,$F985,Q$3:Q$970)/COUNTIF($A$3:$A$970,$F985)</f>
        <v>0</v>
      </c>
      <c r="R985" s="109" t="n">
        <f aca="false">SUMIF($A$3:$A$970,$F985,R$3:R$970)/COUNTIF($A$3:$A$970,$F985)</f>
        <v>0</v>
      </c>
      <c r="S985" s="0" t="n">
        <v>14</v>
      </c>
      <c r="U985" s="15" t="n">
        <f aca="false">SUMIF($S$3:$S$970,$S985,$U$3:$U$970)/COUNTIF($S$3:$S$970,$S985)</f>
        <v>9.95069211061866</v>
      </c>
      <c r="V985" s="47" t="e">
        <f aca="true">CORREL(OFFSET($A$2,MATCH($A985,$A$259:$A$970,0),4):OFFSET($A$2,MATCH($A985+1,$A$259:$A$970,0)-1,4),OFFSET($S$2,MATCH($S985,$S$259:$S$970,0),3):OFFSET($S$2,MATCH($S985+1,$S$259:$S$970,0)-1,3))</f>
        <v>#VALUE!</v>
      </c>
      <c r="W985" s="47" t="n">
        <f aca="true">CORREL(OFFSET($A$2,MATCH($A985,$A$259:$A$970,0),2):OFFSET($A$2,MATCH($A985+1,$A$259:$A$970,0)-1,2),OFFSET($S$2,MATCH($S985,$S$259:$S$970,0),1):OFFSET($S$2,MATCH($S985+1,$S$259:$S$970,0)-1,1))</f>
        <v>0.679236714214918</v>
      </c>
      <c r="Y985" s="0" t="n">
        <f aca="false">A985</f>
        <v>14</v>
      </c>
      <c r="Z985" s="103" t="n">
        <f aca="false">IF(Z$1="P",MAX(0,Z$2-$C985),IF(Z$1="C",MAX(0,$C985-Z$2)))</f>
        <v>2.27947368421053</v>
      </c>
      <c r="AA985" s="103" t="n">
        <f aca="false">IF(AA$1="P",MAX(0,AA$2-$C985),IF(AA$1="C",MAX(0,$C985-AA$2)))</f>
        <v>7.27947368421053</v>
      </c>
      <c r="AB985" s="103" t="n">
        <f aca="false">IF(AB$1="P",MAX(0,AB$2-$C985),IF(AB$1="C",MAX(0,$C985-AB$2)))</f>
        <v>12.2794736842105</v>
      </c>
      <c r="AC985" s="103" t="n">
        <f aca="false">IF(AC$1="P",MAX(0,AC$2-$C985),IF(AC$1="C",MAX(0,$C985-AC$2)))</f>
        <v>17.2794736842105</v>
      </c>
      <c r="AD985" s="103" t="n">
        <f aca="false">IF(AD$1="P",MAX(0,AD$2-$C985),IF(AD$1="C",MAX(0,$C985-AD$2)))</f>
        <v>22.2794736842105</v>
      </c>
      <c r="AE985" s="103" t="n">
        <f aca="false">IF(AE$1="P",MAX(0,AE$2-$C985),IF(AE$1="C",MAX(0,$C985-AE$2)))</f>
        <v>32.2794736842105</v>
      </c>
      <c r="AF985" s="103" t="n">
        <f aca="false">IF(AF$1="P",MAX(0,AF$2-$C985),IF(AF$1="C",MAX(0,$C985-AF$2)))</f>
        <v>0</v>
      </c>
      <c r="AG985" s="103" t="n">
        <f aca="false">IF(AG$1="P",MAX(0,AG$2-$C985),IF(AG$1="C",MAX(0,$C985-AG$2)))</f>
        <v>0</v>
      </c>
      <c r="AH985" s="103" t="n">
        <f aca="false">IF(AH$1="P",MAX(0,AH$2-$C985),IF(AH$1="C",MAX(0,$C985-AH$2)))</f>
        <v>0</v>
      </c>
      <c r="AI985" s="103" t="n">
        <f aca="false">IF(AI$1="P",MAX(0,AI$2-$C985),IF(AI$1="C",MAX(0,$C985-AI$2)))</f>
        <v>0</v>
      </c>
      <c r="AJ985" s="103" t="n">
        <f aca="false">IF(AJ$1="P",MAX(0,AJ$2-$C985),IF(AJ$1="C",MAX(0,$C985-AJ$2)))</f>
        <v>0</v>
      </c>
      <c r="AK985" s="103" t="n">
        <f aca="false">IF(AK$1="P",MAX(0,AK$2-$C985),IF(AK$1="C",MAX(0,$C985-AK$2)))</f>
        <v>0</v>
      </c>
    </row>
    <row r="986" customFormat="false" ht="12.75" hidden="false" customHeight="false" outlineLevel="0" collapsed="false">
      <c r="A986" s="0" t="n">
        <v>15</v>
      </c>
      <c r="B986" s="15"/>
      <c r="C986" s="15" t="n">
        <f aca="false">SUMIF($A$3:$A$970,$A986,$C$3:$C$970)/COUNTIF($A$3:$A$970,$A986)</f>
        <v>20.0442857142857</v>
      </c>
      <c r="D986" s="47" t="n">
        <f aca="true">STDEV(OFFSET($A$2,MATCH($A986,$A$3:$A$970,0),3):OFFSET($A$2,MATCH($A986+1,$A$3:$A$970,0)-1,3))*SQRT(trade_day)</f>
        <v>1.56657036468299</v>
      </c>
      <c r="E986" s="47" t="n">
        <f aca="false">SUMIF($A$3:$A$970,$A986,$E$3:$E$970)/COUNTIF($A$3:$A$970,$A986)</f>
        <v>1.83370265832266</v>
      </c>
      <c r="F986" s="0" t="n">
        <v>15</v>
      </c>
      <c r="G986" s="110" t="n">
        <f aca="false">SUMIF($A$3:$A$970,$F986,G$3:G$970)/COUNTIF($A$3:$A$970,$F986)</f>
        <v>0.88047619047619</v>
      </c>
      <c r="H986" s="110" t="n">
        <f aca="false">SUMIF($A$3:$A$970,$F986,H$3:H$970)/COUNTIF($A$3:$A$970,$F986)</f>
        <v>5.03380952380952</v>
      </c>
      <c r="I986" s="110" t="n">
        <f aca="false">SUMIF($A$3:$A$970,$F986,I$3:I$970)/COUNTIF($A$3:$A$970,$F986)</f>
        <v>9.95571428571429</v>
      </c>
      <c r="J986" s="110" t="n">
        <f aca="false">SUMIF($A$3:$A$970,$F986,J$3:J$970)/COUNTIF($A$3:$A$970,$F986)</f>
        <v>14.9557142857143</v>
      </c>
      <c r="K986" s="110" t="n">
        <f aca="false">SUMIF($A$3:$A$970,$F986,K$3:K$970)/COUNTIF($A$3:$A$970,$F986)</f>
        <v>19.9557142857143</v>
      </c>
      <c r="L986" s="110" t="n">
        <f aca="false">SUMIF($A$3:$A$970,$F986,L$3:L$970)/COUNTIF($A$3:$A$970,$F986)</f>
        <v>29.9557142857143</v>
      </c>
      <c r="M986" s="110" t="n">
        <f aca="false">SUMIF($A$3:$A$970,$F986,M$3:M$970)/COUNTIF($A$3:$A$970,$F986)</f>
        <v>0.078095238095238</v>
      </c>
      <c r="N986" s="110" t="n">
        <f aca="false">SUMIF($A$3:$A$970,$F986,N$3:N$970)/COUNTIF($A$3:$A$970,$F986)</f>
        <v>0</v>
      </c>
      <c r="O986" s="110" t="n">
        <f aca="false">SUMIF($A$3:$A$970,$F986,O$3:O$970)/COUNTIF($A$3:$A$970,$F986)</f>
        <v>0</v>
      </c>
      <c r="P986" s="110" t="n">
        <f aca="false">SUMIF($A$3:$A$970,$F986,P$3:P$970)/COUNTIF($A$3:$A$970,$F986)</f>
        <v>0</v>
      </c>
      <c r="Q986" s="110" t="n">
        <f aca="false">SUMIF($A$3:$A$970,$F986,Q$3:Q$970)/COUNTIF($A$3:$A$970,$F986)</f>
        <v>0</v>
      </c>
      <c r="R986" s="110" t="n">
        <f aca="false">SUMIF($A$3:$A$970,$F986,R$3:R$970)/COUNTIF($A$3:$A$970,$F986)</f>
        <v>0</v>
      </c>
      <c r="S986" s="0" t="n">
        <v>15</v>
      </c>
      <c r="U986" s="15" t="n">
        <f aca="false">SUMIF($S$3:$S$970,$S986,$U$3:$U$970)/COUNTIF($S$3:$S$970,$S986)</f>
        <v>11.3073140771324</v>
      </c>
      <c r="V986" s="47" t="e">
        <f aca="true">CORREL(OFFSET($A$2,MATCH($A986,$A$259:$A$970,0),4):OFFSET($A$2,MATCH($A986+1,$A$259:$A$970,0)-1,4),OFFSET($S$2,MATCH($S986,$S$259:$S$970,0),3):OFFSET($S$2,MATCH($S986+1,$S$259:$S$970,0)-1,3))</f>
        <v>#VALUE!</v>
      </c>
      <c r="W986" s="47" t="n">
        <f aca="true">CORREL(OFFSET($A$2,MATCH($A986,$A$259:$A$970,0),2):OFFSET($A$2,MATCH($A986+1,$A$259:$A$970,0)-1,2),OFFSET($S$2,MATCH($S986,$S$259:$S$970,0),1):OFFSET($S$2,MATCH($S986+1,$S$259:$S$970,0)-1,1))</f>
        <v>0.0457239904944529</v>
      </c>
      <c r="Y986" s="0" t="n">
        <f aca="false">A986</f>
        <v>15</v>
      </c>
      <c r="Z986" s="103" t="n">
        <f aca="false">IF(Z$1="P",MAX(0,Z$2-$C986),IF(Z$1="C",MAX(0,$C986-Z$2)))</f>
        <v>0</v>
      </c>
      <c r="AA986" s="103" t="n">
        <f aca="false">IF(AA$1="P",MAX(0,AA$2-$C986),IF(AA$1="C",MAX(0,$C986-AA$2)))</f>
        <v>4.95571428571429</v>
      </c>
      <c r="AB986" s="103" t="n">
        <f aca="false">IF(AB$1="P",MAX(0,AB$2-$C986),IF(AB$1="C",MAX(0,$C986-AB$2)))</f>
        <v>9.95571428571429</v>
      </c>
      <c r="AC986" s="103" t="n">
        <f aca="false">IF(AC$1="P",MAX(0,AC$2-$C986),IF(AC$1="C",MAX(0,$C986-AC$2)))</f>
        <v>14.9557142857143</v>
      </c>
      <c r="AD986" s="103" t="n">
        <f aca="false">IF(AD$1="P",MAX(0,AD$2-$C986),IF(AD$1="C",MAX(0,$C986-AD$2)))</f>
        <v>19.9557142857143</v>
      </c>
      <c r="AE986" s="103" t="n">
        <f aca="false">IF(AE$1="P",MAX(0,AE$2-$C986),IF(AE$1="C",MAX(0,$C986-AE$2)))</f>
        <v>29.9557142857143</v>
      </c>
      <c r="AF986" s="103" t="n">
        <f aca="false">IF(AF$1="P",MAX(0,AF$2-$C986),IF(AF$1="C",MAX(0,$C986-AF$2)))</f>
        <v>0.0442857142857136</v>
      </c>
      <c r="AG986" s="103" t="n">
        <f aca="false">IF(AG$1="P",MAX(0,AG$2-$C986),IF(AG$1="C",MAX(0,$C986-AG$2)))</f>
        <v>0</v>
      </c>
      <c r="AH986" s="103" t="n">
        <f aca="false">IF(AH$1="P",MAX(0,AH$2-$C986),IF(AH$1="C",MAX(0,$C986-AH$2)))</f>
        <v>0</v>
      </c>
      <c r="AI986" s="103" t="n">
        <f aca="false">IF(AI$1="P",MAX(0,AI$2-$C986),IF(AI$1="C",MAX(0,$C986-AI$2)))</f>
        <v>0</v>
      </c>
      <c r="AJ986" s="103" t="n">
        <f aca="false">IF(AJ$1="P",MAX(0,AJ$2-$C986),IF(AJ$1="C",MAX(0,$C986-AJ$2)))</f>
        <v>0</v>
      </c>
      <c r="AK986" s="103" t="n">
        <f aca="false">IF(AK$1="P",MAX(0,AK$2-$C986),IF(AK$1="C",MAX(0,$C986-AK$2)))</f>
        <v>0</v>
      </c>
    </row>
    <row r="987" customFormat="false" ht="12.75" hidden="false" customHeight="false" outlineLevel="0" collapsed="false">
      <c r="A987" s="0" t="n">
        <v>16</v>
      </c>
      <c r="B987" s="15"/>
      <c r="C987" s="15" t="n">
        <f aca="false">SUMIF($A$3:$A$970,$A987,$C$3:$C$970)/COUNTIF($A$3:$A$970,$A987)</f>
        <v>25.7904545454545</v>
      </c>
      <c r="D987" s="47" t="n">
        <f aca="true">STDEV(OFFSET($A$2,MATCH($A987,$A$3:$A$970,0),3):OFFSET($A$2,MATCH($A987+1,$A$3:$A$970,0)-1,3))*SQRT(trade_day)</f>
        <v>1.79980220797295</v>
      </c>
      <c r="E987" s="47" t="n">
        <f aca="false">SUMIF($A$3:$A$970,$A987,$E$3:$E$970)/COUNTIF($A$3:$A$970,$A987)</f>
        <v>1.73548026027426</v>
      </c>
      <c r="F987" s="0" t="n">
        <v>16</v>
      </c>
      <c r="G987" s="110" t="n">
        <f aca="false">SUMIF($A$3:$A$970,$F987,G$3:G$970)/COUNTIF($A$3:$A$970,$F987)</f>
        <v>0.265454545454545</v>
      </c>
      <c r="H987" s="110" t="n">
        <f aca="false">SUMIF($A$3:$A$970,$F987,H$3:H$970)/COUNTIF($A$3:$A$970,$F987)</f>
        <v>1.23863636363636</v>
      </c>
      <c r="I987" s="110" t="n">
        <f aca="false">SUMIF($A$3:$A$970,$F987,I$3:I$970)/COUNTIF($A$3:$A$970,$F987)</f>
        <v>4.46727272727273</v>
      </c>
      <c r="J987" s="110" t="n">
        <f aca="false">SUMIF($A$3:$A$970,$F987,J$3:J$970)/COUNTIF($A$3:$A$970,$F987)</f>
        <v>9.20954545454546</v>
      </c>
      <c r="K987" s="110" t="n">
        <f aca="false">SUMIF($A$3:$A$970,$F987,K$3:K$970)/COUNTIF($A$3:$A$970,$F987)</f>
        <v>14.2095454545455</v>
      </c>
      <c r="L987" s="110" t="n">
        <f aca="false">SUMIF($A$3:$A$970,$F987,L$3:L$970)/COUNTIF($A$3:$A$970,$F987)</f>
        <v>24.2095454545455</v>
      </c>
      <c r="M987" s="110" t="n">
        <f aca="false">SUMIF($A$3:$A$970,$F987,M$3:M$970)/COUNTIF($A$3:$A$970,$F987)</f>
        <v>2.02909090909091</v>
      </c>
      <c r="N987" s="110" t="n">
        <f aca="false">SUMIF($A$3:$A$970,$F987,N$3:N$970)/COUNTIF($A$3:$A$970,$F987)</f>
        <v>0.257727272727273</v>
      </c>
      <c r="O987" s="110" t="n">
        <f aca="false">SUMIF($A$3:$A$970,$F987,O$3:O$970)/COUNTIF($A$3:$A$970,$F987)</f>
        <v>0</v>
      </c>
      <c r="P987" s="110" t="n">
        <f aca="false">SUMIF($A$3:$A$970,$F987,P$3:P$970)/COUNTIF($A$3:$A$970,$F987)</f>
        <v>0</v>
      </c>
      <c r="Q987" s="110" t="n">
        <f aca="false">SUMIF($A$3:$A$970,$F987,Q$3:Q$970)/COUNTIF($A$3:$A$970,$F987)</f>
        <v>0</v>
      </c>
      <c r="R987" s="110" t="n">
        <f aca="false">SUMIF($A$3:$A$970,$F987,R$3:R$970)/COUNTIF($A$3:$A$970,$F987)</f>
        <v>0</v>
      </c>
      <c r="S987" s="0" t="n">
        <v>16</v>
      </c>
      <c r="U987" s="15" t="n">
        <f aca="false">SUMIF($S$3:$S$970,$S987,$U$3:$U$970)/COUNTIF($S$3:$S$970,$S987)</f>
        <v>12.0680047606624</v>
      </c>
      <c r="V987" s="47" t="e">
        <f aca="true">CORREL(OFFSET($A$2,MATCH($A987,$A$259:$A$970,0),4):OFFSET($A$2,MATCH($A987+1,$A$259:$A$970,0)-1,4),OFFSET($S$2,MATCH($S987,$S$259:$S$970,0),3):OFFSET($S$2,MATCH($S987+1,$S$259:$S$970,0)-1,3))</f>
        <v>#VALUE!</v>
      </c>
      <c r="W987" s="47" t="n">
        <f aca="true">CORREL(OFFSET($A$2,MATCH($A987,$A$259:$A$970,0),2):OFFSET($A$2,MATCH($A987+1,$A$259:$A$970,0)-1,2),OFFSET($S$2,MATCH($S987,$S$259:$S$970,0),1):OFFSET($S$2,MATCH($S987+1,$S$259:$S$970,0)-1,1))</f>
        <v>0.529224352455527</v>
      </c>
      <c r="Y987" s="0" t="n">
        <f aca="false">A987</f>
        <v>16</v>
      </c>
      <c r="Z987" s="103" t="n">
        <f aca="false">IF(Z$1="P",MAX(0,Z$2-$C987),IF(Z$1="C",MAX(0,$C987-Z$2)))</f>
        <v>0</v>
      </c>
      <c r="AA987" s="103" t="n">
        <f aca="false">IF(AA$1="P",MAX(0,AA$2-$C987),IF(AA$1="C",MAX(0,$C987-AA$2)))</f>
        <v>0</v>
      </c>
      <c r="AB987" s="103" t="n">
        <f aca="false">IF(AB$1="P",MAX(0,AB$2-$C987),IF(AB$1="C",MAX(0,$C987-AB$2)))</f>
        <v>4.20954545454546</v>
      </c>
      <c r="AC987" s="103" t="n">
        <f aca="false">IF(AC$1="P",MAX(0,AC$2-$C987),IF(AC$1="C",MAX(0,$C987-AC$2)))</f>
        <v>9.20954545454546</v>
      </c>
      <c r="AD987" s="103" t="n">
        <f aca="false">IF(AD$1="P",MAX(0,AD$2-$C987),IF(AD$1="C",MAX(0,$C987-AD$2)))</f>
        <v>14.2095454545455</v>
      </c>
      <c r="AE987" s="103" t="n">
        <f aca="false">IF(AE$1="P",MAX(0,AE$2-$C987),IF(AE$1="C",MAX(0,$C987-AE$2)))</f>
        <v>24.2095454545455</v>
      </c>
      <c r="AF987" s="103" t="n">
        <f aca="false">IF(AF$1="P",MAX(0,AF$2-$C987),IF(AF$1="C",MAX(0,$C987-AF$2)))</f>
        <v>5.79045454545454</v>
      </c>
      <c r="AG987" s="103" t="n">
        <f aca="false">IF(AG$1="P",MAX(0,AG$2-$C987),IF(AG$1="C",MAX(0,$C987-AG$2)))</f>
        <v>0.790454545454544</v>
      </c>
      <c r="AH987" s="103" t="n">
        <f aca="false">IF(AH$1="P",MAX(0,AH$2-$C987),IF(AH$1="C",MAX(0,$C987-AH$2)))</f>
        <v>0</v>
      </c>
      <c r="AI987" s="103" t="n">
        <f aca="false">IF(AI$1="P",MAX(0,AI$2-$C987),IF(AI$1="C",MAX(0,$C987-AI$2)))</f>
        <v>0</v>
      </c>
      <c r="AJ987" s="103" t="n">
        <f aca="false">IF(AJ$1="P",MAX(0,AJ$2-$C987),IF(AJ$1="C",MAX(0,$C987-AJ$2)))</f>
        <v>0</v>
      </c>
      <c r="AK987" s="103" t="n">
        <f aca="false">IF(AK$1="P",MAX(0,AK$2-$C987),IF(AK$1="C",MAX(0,$C987-AK$2)))</f>
        <v>0</v>
      </c>
    </row>
    <row r="988" customFormat="false" ht="12.75" hidden="false" customHeight="false" outlineLevel="0" collapsed="false">
      <c r="A988" s="0" t="n">
        <v>17</v>
      </c>
      <c r="B988" s="15"/>
      <c r="C988" s="15" t="n">
        <f aca="false">SUMIF($A$3:$A$970,$A988,$C$3:$C$970)/COUNTIF($A$3:$A$970,$A988)</f>
        <v>23.984</v>
      </c>
      <c r="D988" s="47" t="n">
        <f aca="true">STDEV(OFFSET($A$2,MATCH($A988,$A$3:$A$970,0),3):OFFSET($A$2,MATCH($A988+1,$A$3:$A$970,0)-1,3))*SQRT(trade_day)</f>
        <v>1.10011655702374</v>
      </c>
      <c r="E988" s="47" t="n">
        <f aca="false">SUMIF($A$3:$A$970,$A988,$E$3:$E$970)/COUNTIF($A$3:$A$970,$A988)</f>
        <v>1.23474437845623</v>
      </c>
      <c r="F988" s="0" t="n">
        <v>17</v>
      </c>
      <c r="G988" s="110" t="n">
        <f aca="false">SUMIF($A$3:$A$970,$F988,G$3:G$970)/COUNTIF($A$3:$A$970,$F988)</f>
        <v>0.2335</v>
      </c>
      <c r="H988" s="110" t="n">
        <f aca="false">SUMIF($A$3:$A$970,$F988,H$3:H$970)/COUNTIF($A$3:$A$970,$F988)</f>
        <v>1.7375</v>
      </c>
      <c r="I988" s="110" t="n">
        <f aca="false">SUMIF($A$3:$A$970,$F988,I$3:I$970)/COUNTIF($A$3:$A$970,$F988)</f>
        <v>6.016</v>
      </c>
      <c r="J988" s="110" t="n">
        <f aca="false">SUMIF($A$3:$A$970,$F988,J$3:J$970)/COUNTIF($A$3:$A$970,$F988)</f>
        <v>11.016</v>
      </c>
      <c r="K988" s="110" t="n">
        <f aca="false">SUMIF($A$3:$A$970,$F988,K$3:K$970)/COUNTIF($A$3:$A$970,$F988)</f>
        <v>16.016</v>
      </c>
      <c r="L988" s="110" t="n">
        <f aca="false">SUMIF($A$3:$A$970,$F988,L$3:L$970)/COUNTIF($A$3:$A$970,$F988)</f>
        <v>26.016</v>
      </c>
      <c r="M988" s="110" t="n">
        <f aca="false">SUMIF($A$3:$A$970,$F988,M$3:M$970)/COUNTIF($A$3:$A$970,$F988)</f>
        <v>0.7215</v>
      </c>
      <c r="N988" s="110" t="n">
        <f aca="false">SUMIF($A$3:$A$970,$F988,N$3:N$970)/COUNTIF($A$3:$A$970,$F988)</f>
        <v>0</v>
      </c>
      <c r="O988" s="110" t="n">
        <f aca="false">SUMIF($A$3:$A$970,$F988,O$3:O$970)/COUNTIF($A$3:$A$970,$F988)</f>
        <v>0</v>
      </c>
      <c r="P988" s="110" t="n">
        <f aca="false">SUMIF($A$3:$A$970,$F988,P$3:P$970)/COUNTIF($A$3:$A$970,$F988)</f>
        <v>0</v>
      </c>
      <c r="Q988" s="110" t="n">
        <f aca="false">SUMIF($A$3:$A$970,$F988,Q$3:Q$970)/COUNTIF($A$3:$A$970,$F988)</f>
        <v>0</v>
      </c>
      <c r="R988" s="110" t="n">
        <f aca="false">SUMIF($A$3:$A$970,$F988,R$3:R$970)/COUNTIF($A$3:$A$970,$F988)</f>
        <v>0</v>
      </c>
      <c r="S988" s="0" t="n">
        <v>17</v>
      </c>
      <c r="U988" s="15" t="n">
        <f aca="false">SUMIF($S$3:$S$970,$S988,$U$3:$U$970)/COUNTIF($S$3:$S$970,$S988)</f>
        <v>10.6071707573885</v>
      </c>
      <c r="V988" s="47" t="e">
        <f aca="true">CORREL(OFFSET($A$2,MATCH($A988,$A$259:$A$970,0),4):OFFSET($A$2,MATCH($A988+1,$A$259:$A$970,0)-1,4),OFFSET($S$2,MATCH($S988,$S$259:$S$970,0),3):OFFSET($S$2,MATCH($S988+1,$S$259:$S$970,0)-1,3))</f>
        <v>#VALUE!</v>
      </c>
      <c r="W988" s="47" t="n">
        <f aca="true">CORREL(OFFSET($A$2,MATCH($A988,$A$259:$A$970,0),2):OFFSET($A$2,MATCH($A988+1,$A$259:$A$970,0)-1,2),OFFSET($S$2,MATCH($S988,$S$259:$S$970,0),1):OFFSET($S$2,MATCH($S988+1,$S$259:$S$970,0)-1,1))</f>
        <v>0.0224252520817718</v>
      </c>
      <c r="Y988" s="0" t="n">
        <f aca="false">A988</f>
        <v>17</v>
      </c>
      <c r="Z988" s="103" t="n">
        <f aca="false">IF(Z$1="P",MAX(0,Z$2-$C988),IF(Z$1="C",MAX(0,$C988-Z$2)))</f>
        <v>0</v>
      </c>
      <c r="AA988" s="103" t="n">
        <f aca="false">IF(AA$1="P",MAX(0,AA$2-$C988),IF(AA$1="C",MAX(0,$C988-AA$2)))</f>
        <v>1.016</v>
      </c>
      <c r="AB988" s="103" t="n">
        <f aca="false">IF(AB$1="P",MAX(0,AB$2-$C988),IF(AB$1="C",MAX(0,$C988-AB$2)))</f>
        <v>6.016</v>
      </c>
      <c r="AC988" s="103" t="n">
        <f aca="false">IF(AC$1="P",MAX(0,AC$2-$C988),IF(AC$1="C",MAX(0,$C988-AC$2)))</f>
        <v>11.016</v>
      </c>
      <c r="AD988" s="103" t="n">
        <f aca="false">IF(AD$1="P",MAX(0,AD$2-$C988),IF(AD$1="C",MAX(0,$C988-AD$2)))</f>
        <v>16.016</v>
      </c>
      <c r="AE988" s="103" t="n">
        <f aca="false">IF(AE$1="P",MAX(0,AE$2-$C988),IF(AE$1="C",MAX(0,$C988-AE$2)))</f>
        <v>26.016</v>
      </c>
      <c r="AF988" s="103" t="n">
        <f aca="false">IF(AF$1="P",MAX(0,AF$2-$C988),IF(AF$1="C",MAX(0,$C988-AF$2)))</f>
        <v>3.984</v>
      </c>
      <c r="AG988" s="103" t="n">
        <f aca="false">IF(AG$1="P",MAX(0,AG$2-$C988),IF(AG$1="C",MAX(0,$C988-AG$2)))</f>
        <v>0</v>
      </c>
      <c r="AH988" s="103" t="n">
        <f aca="false">IF(AH$1="P",MAX(0,AH$2-$C988),IF(AH$1="C",MAX(0,$C988-AH$2)))</f>
        <v>0</v>
      </c>
      <c r="AI988" s="103" t="n">
        <f aca="false">IF(AI$1="P",MAX(0,AI$2-$C988),IF(AI$1="C",MAX(0,$C988-AI$2)))</f>
        <v>0</v>
      </c>
      <c r="AJ988" s="103" t="n">
        <f aca="false">IF(AJ$1="P",MAX(0,AJ$2-$C988),IF(AJ$1="C",MAX(0,$C988-AJ$2)))</f>
        <v>0</v>
      </c>
      <c r="AK988" s="103" t="n">
        <f aca="false">IF(AK$1="P",MAX(0,AK$2-$C988),IF(AK$1="C",MAX(0,$C988-AK$2)))</f>
        <v>0</v>
      </c>
    </row>
    <row r="989" customFormat="false" ht="12.75" hidden="false" customHeight="false" outlineLevel="0" collapsed="false">
      <c r="A989" s="0" t="n">
        <v>18</v>
      </c>
      <c r="B989" s="15"/>
      <c r="C989" s="15" t="n">
        <f aca="false">SUMIF($A$3:$A$970,$A989,$C$3:$C$970)/COUNTIF($A$3:$A$970,$A989)</f>
        <v>51.1009090909091</v>
      </c>
      <c r="D989" s="47" t="n">
        <f aca="true">STDEV(OFFSET($A$2,MATCH($A989,$A$3:$A$970,0),3):OFFSET($A$2,MATCH($A989+1,$A$3:$A$970,0)-1,3))*SQRT(trade_day)</f>
        <v>9.05212543434018</v>
      </c>
      <c r="E989" s="47" t="n">
        <f aca="false">SUMIF($A$3:$A$970,$A989,$E$3:$E$970)/COUNTIF($A$3:$A$970,$A989)</f>
        <v>7.35903217891143</v>
      </c>
      <c r="F989" s="0" t="n">
        <v>18</v>
      </c>
      <c r="G989" s="110" t="n">
        <f aca="false">SUMIF($A$3:$A$970,$F989,G$3:G$970)/COUNTIF($A$3:$A$970,$F989)</f>
        <v>0.548636363636364</v>
      </c>
      <c r="H989" s="110" t="n">
        <f aca="false">SUMIF($A$3:$A$970,$F989,H$3:H$970)/COUNTIF($A$3:$A$970,$F989)</f>
        <v>1.71318181818182</v>
      </c>
      <c r="I989" s="110" t="n">
        <f aca="false">SUMIF($A$3:$A$970,$F989,I$3:I$970)/COUNTIF($A$3:$A$970,$F989)</f>
        <v>4.41909090909091</v>
      </c>
      <c r="J989" s="110" t="n">
        <f aca="false">SUMIF($A$3:$A$970,$F989,J$3:J$970)/COUNTIF($A$3:$A$970,$F989)</f>
        <v>8.05545454545455</v>
      </c>
      <c r="K989" s="110" t="n">
        <f aca="false">SUMIF($A$3:$A$970,$F989,K$3:K$970)/COUNTIF($A$3:$A$970,$F989)</f>
        <v>11.6918181818182</v>
      </c>
      <c r="L989" s="110" t="n">
        <f aca="false">SUMIF($A$3:$A$970,$F989,L$3:L$970)/COUNTIF($A$3:$A$970,$F989)</f>
        <v>19.3595454545455</v>
      </c>
      <c r="M989" s="110" t="n">
        <f aca="false">SUMIF($A$3:$A$970,$F989,M$3:M$970)/COUNTIF($A$3:$A$970,$F989)</f>
        <v>27.8140909090909</v>
      </c>
      <c r="N989" s="110" t="n">
        <f aca="false">SUMIF($A$3:$A$970,$F989,N$3:N$970)/COUNTIF($A$3:$A$970,$F989)</f>
        <v>25.52</v>
      </c>
      <c r="O989" s="110" t="n">
        <f aca="false">SUMIF($A$3:$A$970,$F989,O$3:O$970)/COUNTIF($A$3:$A$970,$F989)</f>
        <v>24.1563636363636</v>
      </c>
      <c r="P989" s="110" t="n">
        <f aca="false">SUMIF($A$3:$A$970,$F989,P$3:P$970)/COUNTIF($A$3:$A$970,$F989)</f>
        <v>22.7927272727273</v>
      </c>
      <c r="Q989" s="110" t="n">
        <f aca="false">SUMIF($A$3:$A$970,$F989,Q$3:Q$970)/COUNTIF($A$3:$A$970,$F989)</f>
        <v>20.4604545454545</v>
      </c>
      <c r="R989" s="110" t="n">
        <f aca="false">SUMIF($A$3:$A$970,$F989,R$3:R$970)/COUNTIF($A$3:$A$970,$F989)</f>
        <v>12.0799990909091</v>
      </c>
      <c r="S989" s="0" t="n">
        <v>18</v>
      </c>
      <c r="U989" s="15" t="n">
        <f aca="false">SUMIF($S$3:$S$970,$S989,$U$3:$U$970)/COUNTIF($S$3:$S$970,$S989)</f>
        <v>21.825715360105</v>
      </c>
      <c r="V989" s="47" t="e">
        <f aca="true">CORREL(OFFSET($A$2,MATCH($A989,$A$259:$A$970,0),4):OFFSET($A$2,MATCH($A989+1,$A$259:$A$970,0)-1,4),OFFSET($S$2,MATCH($S989,$S$259:$S$970,0),3):OFFSET($S$2,MATCH($S989+1,$S$259:$S$970,0)-1,3))</f>
        <v>#VALUE!</v>
      </c>
      <c r="W989" s="47" t="n">
        <f aca="true">CORREL(OFFSET($A$2,MATCH($A989,$A$259:$A$970,0),2):OFFSET($A$2,MATCH($A989+1,$A$259:$A$970,0)-1,2),OFFSET($S$2,MATCH($S989,$S$259:$S$970,0),1):OFFSET($S$2,MATCH($S989+1,$S$259:$S$970,0)-1,1))</f>
        <v>0.804889804826308</v>
      </c>
      <c r="Y989" s="0" t="n">
        <f aca="false">A989</f>
        <v>18</v>
      </c>
      <c r="Z989" s="103" t="n">
        <f aca="false">IF(Z$1="P",MAX(0,Z$2-$C989),IF(Z$1="C",MAX(0,$C989-Z$2)))</f>
        <v>0</v>
      </c>
      <c r="AA989" s="103" t="n">
        <f aca="false">IF(AA$1="P",MAX(0,AA$2-$C989),IF(AA$1="C",MAX(0,$C989-AA$2)))</f>
        <v>0</v>
      </c>
      <c r="AB989" s="103" t="n">
        <f aca="false">IF(AB$1="P",MAX(0,AB$2-$C989),IF(AB$1="C",MAX(0,$C989-AB$2)))</f>
        <v>0</v>
      </c>
      <c r="AC989" s="103" t="n">
        <f aca="false">IF(AC$1="P",MAX(0,AC$2-$C989),IF(AC$1="C",MAX(0,$C989-AC$2)))</f>
        <v>0</v>
      </c>
      <c r="AD989" s="103" t="n">
        <f aca="false">IF(AD$1="P",MAX(0,AD$2-$C989),IF(AD$1="C",MAX(0,$C989-AD$2)))</f>
        <v>0</v>
      </c>
      <c r="AE989" s="103" t="n">
        <f aca="false">IF(AE$1="P",MAX(0,AE$2-$C989),IF(AE$1="C",MAX(0,$C989-AE$2)))</f>
        <v>0</v>
      </c>
      <c r="AF989" s="103" t="n">
        <f aca="false">IF(AF$1="P",MAX(0,AF$2-$C989),IF(AF$1="C",MAX(0,$C989-AF$2)))</f>
        <v>31.1009090909091</v>
      </c>
      <c r="AG989" s="103" t="n">
        <f aca="false">IF(AG$1="P",MAX(0,AG$2-$C989),IF(AG$1="C",MAX(0,$C989-AG$2)))</f>
        <v>26.1009090909091</v>
      </c>
      <c r="AH989" s="103" t="n">
        <f aca="false">IF(AH$1="P",MAX(0,AH$2-$C989),IF(AH$1="C",MAX(0,$C989-AH$2)))</f>
        <v>21.1009090909091</v>
      </c>
      <c r="AI989" s="103" t="n">
        <f aca="false">IF(AI$1="P",MAX(0,AI$2-$C989),IF(AI$1="C",MAX(0,$C989-AI$2)))</f>
        <v>16.1009090909091</v>
      </c>
      <c r="AJ989" s="103" t="n">
        <f aca="false">IF(AJ$1="P",MAX(0,AJ$2-$C989),IF(AJ$1="C",MAX(0,$C989-AJ$2)))</f>
        <v>11.1009090909091</v>
      </c>
      <c r="AK989" s="103" t="n">
        <f aca="false">IF(AK$1="P",MAX(0,AK$2-$C989),IF(AK$1="C",MAX(0,$C989-AK$2)))</f>
        <v>1.10090909090909</v>
      </c>
    </row>
    <row r="990" customFormat="false" ht="12.75" hidden="false" customHeight="false" outlineLevel="0" collapsed="false">
      <c r="A990" s="0" t="n">
        <v>19</v>
      </c>
      <c r="B990" s="15"/>
      <c r="C990" s="15" t="n">
        <f aca="false">SUMIF($A$3:$A$970,$A990,$C$3:$C$970)/COUNTIF($A$3:$A$970,$A990)</f>
        <v>307.432380952381</v>
      </c>
      <c r="D990" s="47" t="n">
        <f aca="true">STDEV(OFFSET($A$2,MATCH($A990,$A$3:$A$970,0),3):OFFSET($A$2,MATCH($A990+1,$A$3:$A$970,0)-1,3))*SQRT(trade_day)</f>
        <v>12.9461947818345</v>
      </c>
      <c r="E990" s="47" t="n">
        <f aca="false">SUMIF($A$3:$A$970,$A990,$E$3:$E$970)/COUNTIF($A$3:$A$970,$A990)</f>
        <v>10.6376878158434</v>
      </c>
      <c r="F990" s="0" t="n">
        <v>19</v>
      </c>
      <c r="G990" s="111" t="n">
        <f aca="false">SUMIF($A$3:$A$970,$F990,G$3:G$970)/COUNTIF($A$3:$A$970,$F990)</f>
        <v>0.0776190476190476</v>
      </c>
      <c r="H990" s="111" t="n">
        <f aca="false">SUMIF($A$3:$A$970,$F990,H$3:H$970)/COUNTIF($A$3:$A$970,$F990)</f>
        <v>0.648095238095238</v>
      </c>
      <c r="I990" s="111" t="n">
        <f aca="false">SUMIF($A$3:$A$970,$F990,I$3:I$970)/COUNTIF($A$3:$A$970,$F990)</f>
        <v>1.45047619047619</v>
      </c>
      <c r="J990" s="111" t="n">
        <f aca="false">SUMIF($A$3:$A$970,$F990,J$3:J$970)/COUNTIF($A$3:$A$970,$F990)</f>
        <v>3.03190476190476</v>
      </c>
      <c r="K990" s="111" t="n">
        <f aca="false">SUMIF($A$3:$A$970,$F990,K$3:K$970)/COUNTIF($A$3:$A$970,$F990)</f>
        <v>4.69857142857143</v>
      </c>
      <c r="L990" s="111" t="n">
        <f aca="false">SUMIF($A$3:$A$970,$F990,L$3:L$970)/COUNTIF($A$3:$A$970,$F990)</f>
        <v>8.56952380952381</v>
      </c>
      <c r="M990" s="111" t="n">
        <f aca="false">SUMIF($A$3:$A$970,$F990,M$3:M$970)/COUNTIF($A$3:$A$970,$F990)</f>
        <v>283.080476190476</v>
      </c>
      <c r="N990" s="111" t="n">
        <f aca="false">SUMIF($A$3:$A$970,$F990,N$3:N$970)/COUNTIF($A$3:$A$970,$F990)</f>
        <v>278.882857142857</v>
      </c>
      <c r="O990" s="111" t="n">
        <f aca="false">SUMIF($A$3:$A$970,$F990,O$3:O$970)/COUNTIF($A$3:$A$970,$F990)</f>
        <v>275.464285714286</v>
      </c>
      <c r="P990" s="111" t="n">
        <f aca="false">SUMIF($A$3:$A$970,$F990,P$3:P$970)/COUNTIF($A$3:$A$970,$F990)</f>
        <v>272.130952380952</v>
      </c>
      <c r="Q990" s="111" t="n">
        <f aca="false">SUMIF($A$3:$A$970,$F990,Q$3:Q$970)/COUNTIF($A$3:$A$970,$F990)</f>
        <v>266.001904761905</v>
      </c>
      <c r="R990" s="111" t="n">
        <f aca="false">SUMIF($A$3:$A$970,$F990,R$3:R$970)/COUNTIF($A$3:$A$970,$F990)</f>
        <v>239.957614285714</v>
      </c>
      <c r="S990" s="0" t="n">
        <v>19</v>
      </c>
      <c r="U990" s="15" t="n">
        <f aca="false">SUMIF($S$3:$S$970,$S990,$U$3:$U$970)/COUNTIF($S$3:$S$970,$S990)</f>
        <v>122.870408862794</v>
      </c>
      <c r="V990" s="47" t="e">
        <f aca="true">CORREL(OFFSET($A$2,MATCH($A990,$A$259:$A$970,0),4):OFFSET($A$2,MATCH($A990+1,$A$259:$A$970,0)-1,4),OFFSET($S$2,MATCH($S990,$S$259:$S$970,0),3):OFFSET($S$2,MATCH($S990+1,$S$259:$S$970,0)-1,3))</f>
        <v>#VALUE!</v>
      </c>
      <c r="W990" s="47" t="n">
        <f aca="true">CORREL(OFFSET($A$2,MATCH($A990,$A$259:$A$970,0),2):OFFSET($A$2,MATCH($A990+1,$A$259:$A$970,0)-1,2),OFFSET($S$2,MATCH($S990,$S$259:$S$970,0),1):OFFSET($S$2,MATCH($S990+1,$S$259:$S$970,0)-1,1))</f>
        <v>0.104617187511747</v>
      </c>
      <c r="Y990" s="0" t="n">
        <f aca="false">A990</f>
        <v>19</v>
      </c>
      <c r="Z990" s="103" t="n">
        <f aca="false">IF(Z$1="P",MAX(0,Z$2-$C990),IF(Z$1="C",MAX(0,$C990-Z$2)))</f>
        <v>0</v>
      </c>
      <c r="AA990" s="103" t="n">
        <f aca="false">IF(AA$1="P",MAX(0,AA$2-$C990),IF(AA$1="C",MAX(0,$C990-AA$2)))</f>
        <v>0</v>
      </c>
      <c r="AB990" s="103" t="n">
        <f aca="false">IF(AB$1="P",MAX(0,AB$2-$C990),IF(AB$1="C",MAX(0,$C990-AB$2)))</f>
        <v>0</v>
      </c>
      <c r="AC990" s="103" t="n">
        <f aca="false">IF(AC$1="P",MAX(0,AC$2-$C990),IF(AC$1="C",MAX(0,$C990-AC$2)))</f>
        <v>0</v>
      </c>
      <c r="AD990" s="103" t="n">
        <f aca="false">IF(AD$1="P",MAX(0,AD$2-$C990),IF(AD$1="C",MAX(0,$C990-AD$2)))</f>
        <v>0</v>
      </c>
      <c r="AE990" s="103" t="n">
        <f aca="false">IF(AE$1="P",MAX(0,AE$2-$C990),IF(AE$1="C",MAX(0,$C990-AE$2)))</f>
        <v>0</v>
      </c>
      <c r="AF990" s="103" t="n">
        <f aca="false">IF(AF$1="P",MAX(0,AF$2-$C990),IF(AF$1="C",MAX(0,$C990-AF$2)))</f>
        <v>287.432380952381</v>
      </c>
      <c r="AG990" s="103" t="n">
        <f aca="false">IF(AG$1="P",MAX(0,AG$2-$C990),IF(AG$1="C",MAX(0,$C990-AG$2)))</f>
        <v>282.432380952381</v>
      </c>
      <c r="AH990" s="103" t="n">
        <f aca="false">IF(AH$1="P",MAX(0,AH$2-$C990),IF(AH$1="C",MAX(0,$C990-AH$2)))</f>
        <v>277.432380952381</v>
      </c>
      <c r="AI990" s="103" t="n">
        <f aca="false">IF(AI$1="P",MAX(0,AI$2-$C990),IF(AI$1="C",MAX(0,$C990-AI$2)))</f>
        <v>272.432380952381</v>
      </c>
      <c r="AJ990" s="103" t="n">
        <f aca="false">IF(AJ$1="P",MAX(0,AJ$2-$C990),IF(AJ$1="C",MAX(0,$C990-AJ$2)))</f>
        <v>267.432380952381</v>
      </c>
      <c r="AK990" s="103" t="n">
        <f aca="false">IF(AK$1="P",MAX(0,AK$2-$C990),IF(AK$1="C",MAX(0,$C990-AK$2)))</f>
        <v>257.432380952381</v>
      </c>
    </row>
    <row r="991" customFormat="false" ht="12.75" hidden="false" customHeight="false" outlineLevel="0" collapsed="false">
      <c r="A991" s="0" t="n">
        <v>20</v>
      </c>
      <c r="B991" s="15"/>
      <c r="C991" s="15" t="n">
        <f aca="false">SUMIF($A$3:$A$970,$A991,$C$3:$C$970)/COUNTIF($A$3:$A$970,$A991)</f>
        <v>69.3645454545455</v>
      </c>
      <c r="D991" s="47" t="n">
        <f aca="true">STDEV(OFFSET($A$2,MATCH($A991,$A$3:$A$970,0),3):OFFSET($A$2,MATCH($A991+1,$A$3:$A$970,0)-1,3))*SQRT(trade_day)</f>
        <v>10.8841706894633</v>
      </c>
      <c r="E991" s="47" t="n">
        <f aca="false">SUMIF($A$3:$A$970,$A991,$E$3:$E$970)/COUNTIF($A$3:$A$970,$A991)</f>
        <v>13.052017950235</v>
      </c>
      <c r="F991" s="0" t="n">
        <v>20</v>
      </c>
      <c r="G991" s="111" t="n">
        <f aca="false">SUMIF($A$3:$A$970,$F991,G$3:G$970)/COUNTIF($A$3:$A$970,$F991)</f>
        <v>0</v>
      </c>
      <c r="H991" s="111" t="n">
        <f aca="false">SUMIF($A$3:$A$970,$F991,H$3:H$970)/COUNTIF($A$3:$A$970,$F991)</f>
        <v>0.015909090909091</v>
      </c>
      <c r="I991" s="111" t="n">
        <f aca="false">SUMIF($A$3:$A$970,$F991,I$3:I$970)/COUNTIF($A$3:$A$970,$F991)</f>
        <v>0.612727272727273</v>
      </c>
      <c r="J991" s="111" t="n">
        <f aca="false">SUMIF($A$3:$A$970,$F991,J$3:J$970)/COUNTIF($A$3:$A$970,$F991)</f>
        <v>1.93727272727273</v>
      </c>
      <c r="K991" s="111" t="n">
        <f aca="false">SUMIF($A$3:$A$970,$F991,K$3:K$970)/COUNTIF($A$3:$A$970,$F991)</f>
        <v>4.54363636363636</v>
      </c>
      <c r="L991" s="111" t="n">
        <f aca="false">SUMIF($A$3:$A$970,$F991,L$3:L$970)/COUNTIF($A$3:$A$970,$F991)</f>
        <v>11.2527272727273</v>
      </c>
      <c r="M991" s="111" t="n">
        <f aca="false">SUMIF($A$3:$A$970,$F991,M$3:M$970)/COUNTIF($A$3:$A$970,$F991)</f>
        <v>44.3804545454546</v>
      </c>
      <c r="N991" s="111" t="n">
        <f aca="false">SUMIF($A$3:$A$970,$F991,N$3:N$970)/COUNTIF($A$3:$A$970,$F991)</f>
        <v>39.9772727272727</v>
      </c>
      <c r="O991" s="111" t="n">
        <f aca="false">SUMIF($A$3:$A$970,$F991,O$3:O$970)/COUNTIF($A$3:$A$970,$F991)</f>
        <v>36.3018181818182</v>
      </c>
      <c r="P991" s="111" t="n">
        <f aca="false">SUMIF($A$3:$A$970,$F991,P$3:P$970)/COUNTIF($A$3:$A$970,$F991)</f>
        <v>33.9081818181818</v>
      </c>
      <c r="Q991" s="111" t="n">
        <f aca="false">SUMIF($A$3:$A$970,$F991,Q$3:Q$970)/COUNTIF($A$3:$A$970,$F991)</f>
        <v>30.6172727272727</v>
      </c>
      <c r="R991" s="111" t="n">
        <f aca="false">SUMIF($A$3:$A$970,$F991,R$3:R$970)/COUNTIF($A$3:$A$970,$F991)</f>
        <v>20.9422709090909</v>
      </c>
      <c r="S991" s="0" t="n">
        <v>20</v>
      </c>
      <c r="U991" s="15" t="n">
        <f aca="false">SUMIF($S$3:$S$970,$S991,$U$3:$U$970)/COUNTIF($S$3:$S$970,$S991)</f>
        <v>25.5480398061801</v>
      </c>
      <c r="V991" s="47" t="e">
        <f aca="true">CORREL(OFFSET($A$2,MATCH($A991,$A$259:$A$970,0),4):OFFSET($A$2,MATCH($A991+1,$A$259:$A$970,0)-1,4),OFFSET($S$2,MATCH($S991,$S$259:$S$970,0),3):OFFSET($S$2,MATCH($S991+1,$S$259:$S$970,0)-1,3))</f>
        <v>#VALUE!</v>
      </c>
      <c r="W991" s="47" t="n">
        <f aca="true">CORREL(OFFSET($A$2,MATCH($A991,$A$259:$A$970,0),2):OFFSET($A$2,MATCH($A991+1,$A$259:$A$970,0)-1,2),OFFSET($S$2,MATCH($S991,$S$259:$S$970,0),1):OFFSET($S$2,MATCH($S991+1,$S$259:$S$970,0)-1,1))</f>
        <v>-0.0571592703710473</v>
      </c>
      <c r="Y991" s="0" t="n">
        <f aca="false">A991</f>
        <v>20</v>
      </c>
      <c r="Z991" s="103" t="n">
        <f aca="false">IF(Z$1="P",MAX(0,Z$2-$C991),IF(Z$1="C",MAX(0,$C991-Z$2)))</f>
        <v>0</v>
      </c>
      <c r="AA991" s="103" t="n">
        <f aca="false">IF(AA$1="P",MAX(0,AA$2-$C991),IF(AA$1="C",MAX(0,$C991-AA$2)))</f>
        <v>0</v>
      </c>
      <c r="AB991" s="103" t="n">
        <f aca="false">IF(AB$1="P",MAX(0,AB$2-$C991),IF(AB$1="C",MAX(0,$C991-AB$2)))</f>
        <v>0</v>
      </c>
      <c r="AC991" s="103" t="n">
        <f aca="false">IF(AC$1="P",MAX(0,AC$2-$C991),IF(AC$1="C",MAX(0,$C991-AC$2)))</f>
        <v>0</v>
      </c>
      <c r="AD991" s="103" t="n">
        <f aca="false">IF(AD$1="P",MAX(0,AD$2-$C991),IF(AD$1="C",MAX(0,$C991-AD$2)))</f>
        <v>0</v>
      </c>
      <c r="AE991" s="103" t="n">
        <f aca="false">IF(AE$1="P",MAX(0,AE$2-$C991),IF(AE$1="C",MAX(0,$C991-AE$2)))</f>
        <v>0</v>
      </c>
      <c r="AF991" s="103" t="n">
        <f aca="false">IF(AF$1="P",MAX(0,AF$2-$C991),IF(AF$1="C",MAX(0,$C991-AF$2)))</f>
        <v>49.3645454545455</v>
      </c>
      <c r="AG991" s="103" t="n">
        <f aca="false">IF(AG$1="P",MAX(0,AG$2-$C991),IF(AG$1="C",MAX(0,$C991-AG$2)))</f>
        <v>44.3645454545455</v>
      </c>
      <c r="AH991" s="103" t="n">
        <f aca="false">IF(AH$1="P",MAX(0,AH$2-$C991),IF(AH$1="C",MAX(0,$C991-AH$2)))</f>
        <v>39.3645454545455</v>
      </c>
      <c r="AI991" s="103" t="n">
        <f aca="false">IF(AI$1="P",MAX(0,AI$2-$C991),IF(AI$1="C",MAX(0,$C991-AI$2)))</f>
        <v>34.3645454545455</v>
      </c>
      <c r="AJ991" s="103" t="n">
        <f aca="false">IF(AJ$1="P",MAX(0,AJ$2-$C991),IF(AJ$1="C",MAX(0,$C991-AJ$2)))</f>
        <v>29.3645454545455</v>
      </c>
      <c r="AK991" s="103" t="n">
        <f aca="false">IF(AK$1="P",MAX(0,AK$2-$C991),IF(AK$1="C",MAX(0,$C991-AK$2)))</f>
        <v>19.3645454545455</v>
      </c>
    </row>
    <row r="992" customFormat="false" ht="12.75" hidden="false" customHeight="false" outlineLevel="0" collapsed="false">
      <c r="A992" s="0" t="n">
        <v>21</v>
      </c>
      <c r="B992" s="15"/>
      <c r="C992" s="15" t="n">
        <f aca="false">SUMIF($A$3:$A$970,$A992,$C$3:$C$970)/COUNTIF($A$3:$A$970,$A992)</f>
        <v>20.15</v>
      </c>
      <c r="D992" s="47" t="n">
        <f aca="true">STDEV(OFFSET($A$2,MATCH($A992,$A$3:$A$970,0),3):OFFSET($A$2,MATCH($A992+1,$A$3:$A$970,0)-1,3))*SQRT(trade_day)</f>
        <v>2.34402934328955</v>
      </c>
      <c r="E992" s="47" t="n">
        <f aca="false">SUMIF($A$3:$A$970,$A992,$E$3:$E$970)/COUNTIF($A$3:$A$970,$A992)</f>
        <v>2.52126527516623</v>
      </c>
      <c r="F992" s="0" t="n">
        <v>21</v>
      </c>
      <c r="G992" s="110" t="n">
        <f aca="false">SUMIF($A$3:$A$970,$F992,G$3:G$970)/COUNTIF($A$3:$A$970,$F992)</f>
        <v>1.57047619047619</v>
      </c>
      <c r="H992" s="110" t="n">
        <f aca="false">SUMIF($A$3:$A$970,$F992,H$3:H$970)/COUNTIF($A$3:$A$970,$F992)</f>
        <v>5.28428571428571</v>
      </c>
      <c r="I992" s="110" t="n">
        <f aca="false">SUMIF($A$3:$A$970,$F992,I$3:I$970)/COUNTIF($A$3:$A$970,$F992)</f>
        <v>9.85</v>
      </c>
      <c r="J992" s="110" t="n">
        <f aca="false">SUMIF($A$3:$A$970,$F992,J$3:J$970)/COUNTIF($A$3:$A$970,$F992)</f>
        <v>14.85</v>
      </c>
      <c r="K992" s="110" t="n">
        <f aca="false">SUMIF($A$3:$A$970,$F992,K$3:K$970)/COUNTIF($A$3:$A$970,$F992)</f>
        <v>19.85</v>
      </c>
      <c r="L992" s="110" t="n">
        <f aca="false">SUMIF($A$3:$A$970,$F992,L$3:L$970)/COUNTIF($A$3:$A$970,$F992)</f>
        <v>29.85</v>
      </c>
      <c r="M992" s="110" t="n">
        <f aca="false">SUMIF($A$3:$A$970,$F992,M$3:M$970)/COUNTIF($A$3:$A$970,$F992)</f>
        <v>0.434285714285714</v>
      </c>
      <c r="N992" s="110" t="n">
        <f aca="false">SUMIF($A$3:$A$970,$F992,N$3:N$970)/COUNTIF($A$3:$A$970,$F992)</f>
        <v>0</v>
      </c>
      <c r="O992" s="110" t="n">
        <f aca="false">SUMIF($A$3:$A$970,$F992,O$3:O$970)/COUNTIF($A$3:$A$970,$F992)</f>
        <v>0</v>
      </c>
      <c r="P992" s="110" t="n">
        <f aca="false">SUMIF($A$3:$A$970,$F992,P$3:P$970)/COUNTIF($A$3:$A$970,$F992)</f>
        <v>0</v>
      </c>
      <c r="Q992" s="110" t="n">
        <f aca="false">SUMIF($A$3:$A$970,$F992,Q$3:Q$970)/COUNTIF($A$3:$A$970,$F992)</f>
        <v>0</v>
      </c>
      <c r="R992" s="110" t="n">
        <f aca="false">SUMIF($A$3:$A$970,$F992,R$3:R$970)/COUNTIF($A$3:$A$970,$F992)</f>
        <v>0</v>
      </c>
      <c r="S992" s="0" t="n">
        <v>21</v>
      </c>
      <c r="U992" s="15" t="n">
        <f aca="false">SUMIF($S$3:$S$970,$S992,$U$3:$U$970)/COUNTIF($S$3:$S$970,$S992)</f>
        <v>7.83070871443452</v>
      </c>
      <c r="V992" s="47" t="e">
        <f aca="true">CORREL(OFFSET($A$2,MATCH($A992,$A$259:$A$970,0),4):OFFSET($A$2,MATCH($A992+1,$A$259:$A$970,0)-1,4),OFFSET($S$2,MATCH($S992,$S$259:$S$970,0),3):OFFSET($S$2,MATCH($S992+1,$S$259:$S$970,0)-1,3))</f>
        <v>#VALUE!</v>
      </c>
      <c r="W992" s="47" t="n">
        <f aca="true">CORREL(OFFSET($A$2,MATCH($A992,$A$259:$A$970,0),2):OFFSET($A$2,MATCH($A992+1,$A$259:$A$970,0)-1,2),OFFSET($S$2,MATCH($S992,$S$259:$S$970,0),1):OFFSET($S$2,MATCH($S992+1,$S$259:$S$970,0)-1,1))</f>
        <v>-0.0454174911674918</v>
      </c>
      <c r="Y992" s="0" t="n">
        <f aca="false">A992</f>
        <v>21</v>
      </c>
      <c r="Z992" s="103" t="n">
        <f aca="false">IF(Z$1="P",MAX(0,Z$2-$C992),IF(Z$1="C",MAX(0,$C992-Z$2)))</f>
        <v>0</v>
      </c>
      <c r="AA992" s="103" t="n">
        <f aca="false">IF(AA$1="P",MAX(0,AA$2-$C992),IF(AA$1="C",MAX(0,$C992-AA$2)))</f>
        <v>4.85</v>
      </c>
      <c r="AB992" s="103" t="n">
        <f aca="false">IF(AB$1="P",MAX(0,AB$2-$C992),IF(AB$1="C",MAX(0,$C992-AB$2)))</f>
        <v>9.85</v>
      </c>
      <c r="AC992" s="103" t="n">
        <f aca="false">IF(AC$1="P",MAX(0,AC$2-$C992),IF(AC$1="C",MAX(0,$C992-AC$2)))</f>
        <v>14.85</v>
      </c>
      <c r="AD992" s="103" t="n">
        <f aca="false">IF(AD$1="P",MAX(0,AD$2-$C992),IF(AD$1="C",MAX(0,$C992-AD$2)))</f>
        <v>19.85</v>
      </c>
      <c r="AE992" s="103" t="n">
        <f aca="false">IF(AE$1="P",MAX(0,AE$2-$C992),IF(AE$1="C",MAX(0,$C992-AE$2)))</f>
        <v>29.85</v>
      </c>
      <c r="AF992" s="103" t="n">
        <f aca="false">IF(AF$1="P",MAX(0,AF$2-$C992),IF(AF$1="C",MAX(0,$C992-AF$2)))</f>
        <v>0.149999999999999</v>
      </c>
      <c r="AG992" s="103" t="n">
        <f aca="false">IF(AG$1="P",MAX(0,AG$2-$C992),IF(AG$1="C",MAX(0,$C992-AG$2)))</f>
        <v>0</v>
      </c>
      <c r="AH992" s="103" t="n">
        <f aca="false">IF(AH$1="P",MAX(0,AH$2-$C992),IF(AH$1="C",MAX(0,$C992-AH$2)))</f>
        <v>0</v>
      </c>
      <c r="AI992" s="103" t="n">
        <f aca="false">IF(AI$1="P",MAX(0,AI$2-$C992),IF(AI$1="C",MAX(0,$C992-AI$2)))</f>
        <v>0</v>
      </c>
      <c r="AJ992" s="103" t="n">
        <f aca="false">IF(AJ$1="P",MAX(0,AJ$2-$C992),IF(AJ$1="C",MAX(0,$C992-AJ$2)))</f>
        <v>0</v>
      </c>
      <c r="AK992" s="103" t="n">
        <f aca="false">IF(AK$1="P",MAX(0,AK$2-$C992),IF(AK$1="C",MAX(0,$C992-AK$2)))</f>
        <v>0</v>
      </c>
    </row>
    <row r="993" customFormat="false" ht="12.75" hidden="false" customHeight="false" outlineLevel="0" collapsed="false">
      <c r="A993" s="0" t="n">
        <v>22</v>
      </c>
      <c r="B993" s="15"/>
      <c r="C993" s="15" t="n">
        <f aca="false">SUMIF($A$3:$A$970,$A993,$C$3:$C$970)/COUNTIF($A$3:$A$970,$A993)</f>
        <v>21.6242857142857</v>
      </c>
      <c r="D993" s="47" t="n">
        <f aca="true">STDEV(OFFSET($A$2,MATCH($A993,$A$3:$A$970,0),3):OFFSET($A$2,MATCH($A993+1,$A$3:$A$970,0)-1,3))*SQRT(trade_day)</f>
        <v>1.82194491287055</v>
      </c>
      <c r="E993" s="47" t="n">
        <f aca="false">SUMIF($A$3:$A$970,$A993,$E$3:$E$970)/COUNTIF($A$3:$A$970,$A993)</f>
        <v>1.97321119812338</v>
      </c>
      <c r="F993" s="0" t="n">
        <v>22</v>
      </c>
      <c r="G993" s="110" t="n">
        <f aca="false">SUMIF($A$3:$A$970,$F993,G$3:G$970)/COUNTIF($A$3:$A$970,$F993)</f>
        <v>0.665238095238095</v>
      </c>
      <c r="H993" s="110" t="n">
        <f aca="false">SUMIF($A$3:$A$970,$F993,H$3:H$970)/COUNTIF($A$3:$A$970,$F993)</f>
        <v>3.64571428571429</v>
      </c>
      <c r="I993" s="110" t="n">
        <f aca="false">SUMIF($A$3:$A$970,$F993,I$3:I$970)/COUNTIF($A$3:$A$970,$F993)</f>
        <v>8.37571428571429</v>
      </c>
      <c r="J993" s="110" t="n">
        <f aca="false">SUMIF($A$3:$A$970,$F993,J$3:J$970)/COUNTIF($A$3:$A$970,$F993)</f>
        <v>13.3757142857143</v>
      </c>
      <c r="K993" s="110" t="n">
        <f aca="false">SUMIF($A$3:$A$970,$F993,K$3:K$970)/COUNTIF($A$3:$A$970,$F993)</f>
        <v>18.3757142857143</v>
      </c>
      <c r="L993" s="110" t="n">
        <f aca="false">SUMIF($A$3:$A$970,$F993,L$3:L$970)/COUNTIF($A$3:$A$970,$F993)</f>
        <v>28.3757142857143</v>
      </c>
      <c r="M993" s="110" t="n">
        <f aca="false">SUMIF($A$3:$A$970,$F993,M$3:M$970)/COUNTIF($A$3:$A$970,$F993)</f>
        <v>0.27</v>
      </c>
      <c r="N993" s="110" t="n">
        <f aca="false">SUMIF($A$3:$A$970,$F993,N$3:N$970)/COUNTIF($A$3:$A$970,$F993)</f>
        <v>0</v>
      </c>
      <c r="O993" s="110" t="n">
        <f aca="false">SUMIF($A$3:$A$970,$F993,O$3:O$970)/COUNTIF($A$3:$A$970,$F993)</f>
        <v>0</v>
      </c>
      <c r="P993" s="110" t="n">
        <f aca="false">SUMIF($A$3:$A$970,$F993,P$3:P$970)/COUNTIF($A$3:$A$970,$F993)</f>
        <v>0</v>
      </c>
      <c r="Q993" s="110" t="n">
        <f aca="false">SUMIF($A$3:$A$970,$F993,Q$3:Q$970)/COUNTIF($A$3:$A$970,$F993)</f>
        <v>0</v>
      </c>
      <c r="R993" s="110" t="n">
        <f aca="false">SUMIF($A$3:$A$970,$F993,R$3:R$970)/COUNTIF($A$3:$A$970,$F993)</f>
        <v>0</v>
      </c>
      <c r="S993" s="0" t="n">
        <v>22</v>
      </c>
      <c r="U993" s="15" t="n">
        <f aca="false">SUMIF($S$3:$S$970,$S993,$U$3:$U$970)/COUNTIF($S$3:$S$970,$S993)</f>
        <v>7.98104984519449</v>
      </c>
      <c r="V993" s="47" t="e">
        <f aca="true">CORREL(OFFSET($A$2,MATCH($A993,$A$259:$A$970,0),4):OFFSET($A$2,MATCH($A993+1,$A$259:$A$970,0)-1,4),OFFSET($S$2,MATCH($S993,$S$259:$S$970,0),3):OFFSET($S$2,MATCH($S993+1,$S$259:$S$970,0)-1,3))</f>
        <v>#VALUE!</v>
      </c>
      <c r="W993" s="47" t="n">
        <f aca="true">CORREL(OFFSET($A$2,MATCH($A993,$A$259:$A$970,0),2):OFFSET($A$2,MATCH($A993+1,$A$259:$A$970,0)-1,2),OFFSET($S$2,MATCH($S993,$S$259:$S$970,0),1):OFFSET($S$2,MATCH($S993+1,$S$259:$S$970,0)-1,1))</f>
        <v>0.561617523146255</v>
      </c>
      <c r="Y993" s="0" t="n">
        <f aca="false">A993</f>
        <v>22</v>
      </c>
      <c r="Z993" s="103" t="n">
        <f aca="false">IF(Z$1="P",MAX(0,Z$2-$C993),IF(Z$1="C",MAX(0,$C993-Z$2)))</f>
        <v>0</v>
      </c>
      <c r="AA993" s="103" t="n">
        <f aca="false">IF(AA$1="P",MAX(0,AA$2-$C993),IF(AA$1="C",MAX(0,$C993-AA$2)))</f>
        <v>3.37571428571428</v>
      </c>
      <c r="AB993" s="103" t="n">
        <f aca="false">IF(AB$1="P",MAX(0,AB$2-$C993),IF(AB$1="C",MAX(0,$C993-AB$2)))</f>
        <v>8.37571428571429</v>
      </c>
      <c r="AC993" s="103" t="n">
        <f aca="false">IF(AC$1="P",MAX(0,AC$2-$C993),IF(AC$1="C",MAX(0,$C993-AC$2)))</f>
        <v>13.3757142857143</v>
      </c>
      <c r="AD993" s="103" t="n">
        <f aca="false">IF(AD$1="P",MAX(0,AD$2-$C993),IF(AD$1="C",MAX(0,$C993-AD$2)))</f>
        <v>18.3757142857143</v>
      </c>
      <c r="AE993" s="103" t="n">
        <f aca="false">IF(AE$1="P",MAX(0,AE$2-$C993),IF(AE$1="C",MAX(0,$C993-AE$2)))</f>
        <v>28.3757142857143</v>
      </c>
      <c r="AF993" s="103" t="n">
        <f aca="false">IF(AF$1="P",MAX(0,AF$2-$C993),IF(AF$1="C",MAX(0,$C993-AF$2)))</f>
        <v>1.62428571428572</v>
      </c>
      <c r="AG993" s="103" t="n">
        <f aca="false">IF(AG$1="P",MAX(0,AG$2-$C993),IF(AG$1="C",MAX(0,$C993-AG$2)))</f>
        <v>0</v>
      </c>
      <c r="AH993" s="103" t="n">
        <f aca="false">IF(AH$1="P",MAX(0,AH$2-$C993),IF(AH$1="C",MAX(0,$C993-AH$2)))</f>
        <v>0</v>
      </c>
      <c r="AI993" s="103" t="n">
        <f aca="false">IF(AI$1="P",MAX(0,AI$2-$C993),IF(AI$1="C",MAX(0,$C993-AI$2)))</f>
        <v>0</v>
      </c>
      <c r="AJ993" s="103" t="n">
        <f aca="false">IF(AJ$1="P",MAX(0,AJ$2-$C993),IF(AJ$1="C",MAX(0,$C993-AJ$2)))</f>
        <v>0</v>
      </c>
      <c r="AK993" s="103" t="n">
        <f aca="false">IF(AK$1="P",MAX(0,AK$2-$C993),IF(AK$1="C",MAX(0,$C993-AK$2)))</f>
        <v>0</v>
      </c>
    </row>
    <row r="994" customFormat="false" ht="12.75" hidden="false" customHeight="false" outlineLevel="0" collapsed="false">
      <c r="A994" s="0" t="n">
        <v>23</v>
      </c>
      <c r="B994" s="15"/>
      <c r="C994" s="15" t="n">
        <f aca="false">SUMIF($A$3:$A$970,$A994,$C$3:$C$970)/COUNTIF($A$3:$A$970,$A994)</f>
        <v>19.9057142857143</v>
      </c>
      <c r="D994" s="47" t="n">
        <f aca="true">STDEV(OFFSET($A$2,MATCH($A994,$A$3:$A$970,0),3):OFFSET($A$2,MATCH($A994+1,$A$3:$A$970,0)-1,3))*SQRT(trade_day)</f>
        <v>2.61000609685389</v>
      </c>
      <c r="E994" s="47" t="n">
        <f aca="false">SUMIF($A$3:$A$970,$A994,$E$3:$E$970)/COUNTIF($A$3:$A$970,$A994)</f>
        <v>1.99253333476931</v>
      </c>
      <c r="F994" s="0" t="n">
        <v>23</v>
      </c>
      <c r="G994" s="110" t="n">
        <f aca="false">SUMIF($A$3:$A$970,$F994,G$3:G$970)/COUNTIF($A$3:$A$970,$F994)</f>
        <v>1.82571428571429</v>
      </c>
      <c r="H994" s="110" t="n">
        <f aca="false">SUMIF($A$3:$A$970,$F994,H$3:H$970)/COUNTIF($A$3:$A$970,$F994)</f>
        <v>5.36666666666667</v>
      </c>
      <c r="I994" s="110" t="n">
        <f aca="false">SUMIF($A$3:$A$970,$F994,I$3:I$970)/COUNTIF($A$3:$A$970,$F994)</f>
        <v>10.0942857142857</v>
      </c>
      <c r="J994" s="110" t="n">
        <f aca="false">SUMIF($A$3:$A$970,$F994,J$3:J$970)/COUNTIF($A$3:$A$970,$F994)</f>
        <v>15.0942857142857</v>
      </c>
      <c r="K994" s="110" t="n">
        <f aca="false">SUMIF($A$3:$A$970,$F994,K$3:K$970)/COUNTIF($A$3:$A$970,$F994)</f>
        <v>20.0942857142857</v>
      </c>
      <c r="L994" s="110" t="n">
        <f aca="false">SUMIF($A$3:$A$970,$F994,L$3:L$970)/COUNTIF($A$3:$A$970,$F994)</f>
        <v>30.0942857142857</v>
      </c>
      <c r="M994" s="110" t="n">
        <f aca="false">SUMIF($A$3:$A$970,$F994,M$3:M$970)/COUNTIF($A$3:$A$970,$F994)</f>
        <v>0.272380952380953</v>
      </c>
      <c r="N994" s="110" t="n">
        <f aca="false">SUMIF($A$3:$A$970,$F994,N$3:N$970)/COUNTIF($A$3:$A$970,$F994)</f>
        <v>0</v>
      </c>
      <c r="O994" s="110" t="n">
        <f aca="false">SUMIF($A$3:$A$970,$F994,O$3:O$970)/COUNTIF($A$3:$A$970,$F994)</f>
        <v>0</v>
      </c>
      <c r="P994" s="110" t="n">
        <f aca="false">SUMIF($A$3:$A$970,$F994,P$3:P$970)/COUNTIF($A$3:$A$970,$F994)</f>
        <v>0</v>
      </c>
      <c r="Q994" s="110" t="n">
        <f aca="false">SUMIF($A$3:$A$970,$F994,Q$3:Q$970)/COUNTIF($A$3:$A$970,$F994)</f>
        <v>0</v>
      </c>
      <c r="R994" s="110" t="n">
        <f aca="false">SUMIF($A$3:$A$970,$F994,R$3:R$970)/COUNTIF($A$3:$A$970,$F994)</f>
        <v>0</v>
      </c>
      <c r="S994" s="0" t="n">
        <v>23</v>
      </c>
      <c r="U994" s="15" t="n">
        <f aca="false">SUMIF($S$3:$S$970,$S994,$U$3:$U$970)/COUNTIF($S$3:$S$970,$S994)</f>
        <v>8.39315052481333</v>
      </c>
      <c r="V994" s="47" t="e">
        <f aca="true">CORREL(OFFSET($A$2,MATCH($A994,$A$259:$A$970,0),4):OFFSET($A$2,MATCH($A994+1,$A$259:$A$970,0)-1,4),OFFSET($S$2,MATCH($S994,$S$259:$S$970,0),3):OFFSET($S$2,MATCH($S994+1,$S$259:$S$970,0)-1,3))</f>
        <v>#VALUE!</v>
      </c>
      <c r="W994" s="47" t="n">
        <f aca="true">CORREL(OFFSET($A$2,MATCH($A994,$A$259:$A$970,0),2):OFFSET($A$2,MATCH($A994+1,$A$259:$A$970,0)-1,2),OFFSET($S$2,MATCH($S994,$S$259:$S$970,0),1):OFFSET($S$2,MATCH($S994+1,$S$259:$S$970,0)-1,1))</f>
        <v>0.477464729981091</v>
      </c>
      <c r="Y994" s="0" t="n">
        <f aca="false">A994</f>
        <v>23</v>
      </c>
      <c r="Z994" s="103" t="n">
        <f aca="false">IF(Z$1="P",MAX(0,Z$2-$C994),IF(Z$1="C",MAX(0,$C994-Z$2)))</f>
        <v>0.0942857142857143</v>
      </c>
      <c r="AA994" s="103" t="n">
        <f aca="false">IF(AA$1="P",MAX(0,AA$2-$C994),IF(AA$1="C",MAX(0,$C994-AA$2)))</f>
        <v>5.09428571428571</v>
      </c>
      <c r="AB994" s="103" t="n">
        <f aca="false">IF(AB$1="P",MAX(0,AB$2-$C994),IF(AB$1="C",MAX(0,$C994-AB$2)))</f>
        <v>10.0942857142857</v>
      </c>
      <c r="AC994" s="103" t="n">
        <f aca="false">IF(AC$1="P",MAX(0,AC$2-$C994),IF(AC$1="C",MAX(0,$C994-AC$2)))</f>
        <v>15.0942857142857</v>
      </c>
      <c r="AD994" s="103" t="n">
        <f aca="false">IF(AD$1="P",MAX(0,AD$2-$C994),IF(AD$1="C",MAX(0,$C994-AD$2)))</f>
        <v>20.0942857142857</v>
      </c>
      <c r="AE994" s="103" t="n">
        <f aca="false">IF(AE$1="P",MAX(0,AE$2-$C994),IF(AE$1="C",MAX(0,$C994-AE$2)))</f>
        <v>30.0942857142857</v>
      </c>
      <c r="AF994" s="103" t="n">
        <f aca="false">IF(AF$1="P",MAX(0,AF$2-$C994),IF(AF$1="C",MAX(0,$C994-AF$2)))</f>
        <v>0</v>
      </c>
      <c r="AG994" s="103" t="n">
        <f aca="false">IF(AG$1="P",MAX(0,AG$2-$C994),IF(AG$1="C",MAX(0,$C994-AG$2)))</f>
        <v>0</v>
      </c>
      <c r="AH994" s="103" t="n">
        <f aca="false">IF(AH$1="P",MAX(0,AH$2-$C994),IF(AH$1="C",MAX(0,$C994-AH$2)))</f>
        <v>0</v>
      </c>
      <c r="AI994" s="103" t="n">
        <f aca="false">IF(AI$1="P",MAX(0,AI$2-$C994),IF(AI$1="C",MAX(0,$C994-AI$2)))</f>
        <v>0</v>
      </c>
      <c r="AJ994" s="103" t="n">
        <f aca="false">IF(AJ$1="P",MAX(0,AJ$2-$C994),IF(AJ$1="C",MAX(0,$C994-AJ$2)))</f>
        <v>0</v>
      </c>
      <c r="AK994" s="103" t="n">
        <f aca="false">IF(AK$1="P",MAX(0,AK$2-$C994),IF(AK$1="C",MAX(0,$C994-AK$2)))</f>
        <v>0</v>
      </c>
    </row>
    <row r="995" customFormat="false" ht="12.75" hidden="false" customHeight="false" outlineLevel="0" collapsed="false">
      <c r="A995" s="0" t="n">
        <v>24</v>
      </c>
      <c r="B995" s="15"/>
      <c r="C995" s="15" t="n">
        <f aca="false">SUMIF($A$3:$A$970,$A995,$C$3:$C$970)/COUNTIF($A$3:$A$970,$A995)</f>
        <v>20.5545454545455</v>
      </c>
      <c r="D995" s="47" t="n">
        <f aca="true">STDEV(OFFSET($A$2,MATCH($A995,$A$3:$A$970,0),3):OFFSET($A$2,MATCH($A995+1,$A$3:$A$970,0)-1,3))*SQRT(trade_day)</f>
        <v>2.43002226902269</v>
      </c>
      <c r="E995" s="47" t="n">
        <f aca="false">SUMIF($A$3:$A$970,$A995,$E$3:$E$970)/COUNTIF($A$3:$A$970,$A995)</f>
        <v>2.68215855532136</v>
      </c>
      <c r="F995" s="0" t="n">
        <v>24</v>
      </c>
      <c r="G995" s="110" t="n">
        <f aca="false">SUMIF($A$3:$A$970,$F995,G$3:G$970)/COUNTIF($A$3:$A$970,$F995)</f>
        <v>1.51818181818182</v>
      </c>
      <c r="H995" s="110" t="n">
        <f aca="false">SUMIF($A$3:$A$970,$F995,H$3:H$970)/COUNTIF($A$3:$A$970,$F995)</f>
        <v>5.08090909090909</v>
      </c>
      <c r="I995" s="110" t="n">
        <f aca="false">SUMIF($A$3:$A$970,$F995,I$3:I$970)/COUNTIF($A$3:$A$970,$F995)</f>
        <v>9.55045454545454</v>
      </c>
      <c r="J995" s="110" t="n">
        <f aca="false">SUMIF($A$3:$A$970,$F995,J$3:J$970)/COUNTIF($A$3:$A$970,$F995)</f>
        <v>14.4454545454545</v>
      </c>
      <c r="K995" s="110" t="n">
        <f aca="false">SUMIF($A$3:$A$970,$F995,K$3:K$970)/COUNTIF($A$3:$A$970,$F995)</f>
        <v>19.4454545454545</v>
      </c>
      <c r="L995" s="110" t="n">
        <f aca="false">SUMIF($A$3:$A$970,$F995,L$3:L$970)/COUNTIF($A$3:$A$970,$F995)</f>
        <v>29.4454545454545</v>
      </c>
      <c r="M995" s="110" t="n">
        <f aca="false">SUMIF($A$3:$A$970,$F995,M$3:M$970)/COUNTIF($A$3:$A$970,$F995)</f>
        <v>0.635454545454546</v>
      </c>
      <c r="N995" s="110" t="n">
        <f aca="false">SUMIF($A$3:$A$970,$F995,N$3:N$970)/COUNTIF($A$3:$A$970,$F995)</f>
        <v>0.105</v>
      </c>
      <c r="O995" s="110" t="n">
        <f aca="false">SUMIF($A$3:$A$970,$F995,O$3:O$970)/COUNTIF($A$3:$A$970,$F995)</f>
        <v>0</v>
      </c>
      <c r="P995" s="110" t="n">
        <f aca="false">SUMIF($A$3:$A$970,$F995,P$3:P$970)/COUNTIF($A$3:$A$970,$F995)</f>
        <v>0</v>
      </c>
      <c r="Q995" s="110" t="n">
        <f aca="false">SUMIF($A$3:$A$970,$F995,Q$3:Q$970)/COUNTIF($A$3:$A$970,$F995)</f>
        <v>0</v>
      </c>
      <c r="R995" s="110" t="n">
        <f aca="false">SUMIF($A$3:$A$970,$F995,R$3:R$970)/COUNTIF($A$3:$A$970,$F995)</f>
        <v>0</v>
      </c>
      <c r="S995" s="0" t="n">
        <v>24</v>
      </c>
      <c r="U995" s="15" t="n">
        <f aca="false">SUMIF($S$3:$S$970,$S995,$U$3:$U$970)/COUNTIF($S$3:$S$970,$S995)</f>
        <v>8.68670757051639</v>
      </c>
      <c r="V995" s="47" t="n">
        <f aca="true">CORREL(OFFSET($A$2,MATCH($A995,$A$259:$A$970,0),4):OFFSET($A$2,MATCH($A995+1,$A$259:$A$970,0)-1,4),OFFSET($S$2,MATCH($S995,$S$259:$S$970,0),3):OFFSET($S$2,MATCH($S995+1,$S$259:$S$970,0)-1,3))</f>
        <v>-0.641676451993772</v>
      </c>
      <c r="W995" s="47" t="n">
        <f aca="true">CORREL(OFFSET($A$2,MATCH($A995,$A$259:$A$970,0),2):OFFSET($A$2,MATCH($A995+1,$A$259:$A$970,0)-1,2),OFFSET($S$2,MATCH($S995,$S$259:$S$970,0),1):OFFSET($S$2,MATCH($S995+1,$S$259:$S$970,0)-1,1))</f>
        <v>0.302780829316021</v>
      </c>
      <c r="Y995" s="0" t="n">
        <f aca="false">A995</f>
        <v>24</v>
      </c>
      <c r="Z995" s="103" t="n">
        <f aca="false">IF(Z$1="P",MAX(0,Z$2-$C995),IF(Z$1="C",MAX(0,$C995-Z$2)))</f>
        <v>0</v>
      </c>
      <c r="AA995" s="103" t="n">
        <f aca="false">IF(AA$1="P",MAX(0,AA$2-$C995),IF(AA$1="C",MAX(0,$C995-AA$2)))</f>
        <v>4.44545454545455</v>
      </c>
      <c r="AB995" s="103" t="n">
        <f aca="false">IF(AB$1="P",MAX(0,AB$2-$C995),IF(AB$1="C",MAX(0,$C995-AB$2)))</f>
        <v>9.44545454545455</v>
      </c>
      <c r="AC995" s="103" t="n">
        <f aca="false">IF(AC$1="P",MAX(0,AC$2-$C995),IF(AC$1="C",MAX(0,$C995-AC$2)))</f>
        <v>14.4454545454545</v>
      </c>
      <c r="AD995" s="103" t="n">
        <f aca="false">IF(AD$1="P",MAX(0,AD$2-$C995),IF(AD$1="C",MAX(0,$C995-AD$2)))</f>
        <v>19.4454545454545</v>
      </c>
      <c r="AE995" s="103" t="n">
        <f aca="false">IF(AE$1="P",MAX(0,AE$2-$C995),IF(AE$1="C",MAX(0,$C995-AE$2)))</f>
        <v>29.4454545454545</v>
      </c>
      <c r="AF995" s="103" t="n">
        <f aca="false">IF(AF$1="P",MAX(0,AF$2-$C995),IF(AF$1="C",MAX(0,$C995-AF$2)))</f>
        <v>0.554545454545455</v>
      </c>
      <c r="AG995" s="103" t="n">
        <f aca="false">IF(AG$1="P",MAX(0,AG$2-$C995),IF(AG$1="C",MAX(0,$C995-AG$2)))</f>
        <v>0</v>
      </c>
      <c r="AH995" s="103" t="n">
        <f aca="false">IF(AH$1="P",MAX(0,AH$2-$C995),IF(AH$1="C",MAX(0,$C995-AH$2)))</f>
        <v>0</v>
      </c>
      <c r="AI995" s="103" t="n">
        <f aca="false">IF(AI$1="P",MAX(0,AI$2-$C995),IF(AI$1="C",MAX(0,$C995-AI$2)))</f>
        <v>0</v>
      </c>
      <c r="AJ995" s="103" t="n">
        <f aca="false">IF(AJ$1="P",MAX(0,AJ$2-$C995),IF(AJ$1="C",MAX(0,$C995-AJ$2)))</f>
        <v>0</v>
      </c>
      <c r="AK995" s="103" t="n">
        <f aca="false">IF(AK$1="P",MAX(0,AK$2-$C995),IF(AK$1="C",MAX(0,$C995-AK$2)))</f>
        <v>0</v>
      </c>
    </row>
    <row r="996" customFormat="false" ht="12.75" hidden="false" customHeight="false" outlineLevel="0" collapsed="false">
      <c r="A996" s="0" t="n">
        <v>25</v>
      </c>
      <c r="B996" s="15"/>
      <c r="C996" s="15" t="n">
        <f aca="false">SUMIF($A$3:$A$970,$A996,$C$3:$C$970)/COUNTIF($A$3:$A$970,$A996)</f>
        <v>27.6452631578947</v>
      </c>
      <c r="D996" s="47" t="n">
        <f aca="true">STDEV(OFFSET($A$2,MATCH($A996,$A$3:$A$970,0),3):OFFSET($A$2,MATCH($A996+1,$A$3:$A$970,0)-1,3))*SQRT(trade_day)</f>
        <v>3.11707172956869</v>
      </c>
      <c r="E996" s="47" t="n">
        <f aca="false">SUMIF($A$3:$A$970,$A996,$E$3:$E$970)/COUNTIF($A$3:$A$970,$A996)</f>
        <v>2.54913131397891</v>
      </c>
      <c r="F996" s="0" t="n">
        <v>25</v>
      </c>
      <c r="G996" s="109" t="n">
        <f aca="false">SUMIF($A$3:$A$970,$F996,G$3:G$970)/COUNTIF($A$3:$A$970,$F996)</f>
        <v>1.01105263157895</v>
      </c>
      <c r="H996" s="109" t="n">
        <f aca="false">SUMIF($A$3:$A$970,$F996,H$3:H$970)/COUNTIF($A$3:$A$970,$F996)</f>
        <v>3.26842105263158</v>
      </c>
      <c r="I996" s="109" t="n">
        <f aca="false">SUMIF($A$3:$A$970,$F996,I$3:I$970)/COUNTIF($A$3:$A$970,$F996)</f>
        <v>6.06</v>
      </c>
      <c r="J996" s="109" t="n">
        <f aca="false">SUMIF($A$3:$A$970,$F996,J$3:J$970)/COUNTIF($A$3:$A$970,$F996)</f>
        <v>9.51736842105263</v>
      </c>
      <c r="K996" s="109" t="n">
        <f aca="false">SUMIF($A$3:$A$970,$F996,K$3:K$970)/COUNTIF($A$3:$A$970,$F996)</f>
        <v>13.6731578947368</v>
      </c>
      <c r="L996" s="109" t="n">
        <f aca="false">SUMIF($A$3:$A$970,$F996,L$3:L$970)/COUNTIF($A$3:$A$970,$F996)</f>
        <v>22.42</v>
      </c>
      <c r="M996" s="109" t="n">
        <f aca="false">SUMIF($A$3:$A$970,$F996,M$3:M$970)/COUNTIF($A$3:$A$970,$F996)</f>
        <v>5.91368421052632</v>
      </c>
      <c r="N996" s="109" t="n">
        <f aca="false">SUMIF($A$3:$A$970,$F996,N$3:N$970)/COUNTIF($A$3:$A$970,$F996)</f>
        <v>3.70526315789474</v>
      </c>
      <c r="O996" s="109" t="n">
        <f aca="false">SUMIF($A$3:$A$970,$F996,O$3:O$970)/COUNTIF($A$3:$A$970,$F996)</f>
        <v>2.16263157894737</v>
      </c>
      <c r="P996" s="109" t="n">
        <f aca="false">SUMIF($A$3:$A$970,$F996,P$3:P$970)/COUNTIF($A$3:$A$970,$F996)</f>
        <v>1.31842105263158</v>
      </c>
      <c r="Q996" s="109" t="n">
        <f aca="false">SUMIF($A$3:$A$970,$F996,Q$3:Q$970)/COUNTIF($A$3:$A$970,$F996)</f>
        <v>0.065263157894737</v>
      </c>
      <c r="R996" s="109" t="n">
        <f aca="false">SUMIF($A$3:$A$970,$F996,R$3:R$970)/COUNTIF($A$3:$A$970,$F996)</f>
        <v>0</v>
      </c>
      <c r="S996" s="0" t="n">
        <v>25</v>
      </c>
      <c r="U996" s="15" t="n">
        <f aca="false">SUMIF($S$3:$S$970,$S996,$U$3:$U$970)/COUNTIF($S$3:$S$970,$S996)</f>
        <v>11.2732085339589</v>
      </c>
      <c r="V996" s="47" t="n">
        <f aca="true">CORREL(OFFSET($A$2,MATCH($A996,$A$259:$A$970,0),4):OFFSET($A$2,MATCH($A996+1,$A$259:$A$970,0)-1,4),OFFSET($S$2,MATCH($S996,$S$259:$S$970,0),3):OFFSET($S$2,MATCH($S996+1,$S$259:$S$970,0)-1,3))</f>
        <v>0.757064709379991</v>
      </c>
      <c r="W996" s="47" t="n">
        <f aca="true">CORREL(OFFSET($A$2,MATCH($A996,$A$259:$A$970,0),2):OFFSET($A$2,MATCH($A996+1,$A$259:$A$970,0)-1,2),OFFSET($S$2,MATCH($S996,$S$259:$S$970,0),1):OFFSET($S$2,MATCH($S996+1,$S$259:$S$970,0)-1,1))</f>
        <v>0.898103039066647</v>
      </c>
      <c r="Y996" s="0" t="n">
        <f aca="false">A996</f>
        <v>25</v>
      </c>
      <c r="Z996" s="103" t="n">
        <f aca="false">IF(Z$1="P",MAX(0,Z$2-$C996),IF(Z$1="C",MAX(0,$C996-Z$2)))</f>
        <v>0</v>
      </c>
      <c r="AA996" s="103" t="n">
        <f aca="false">IF(AA$1="P",MAX(0,AA$2-$C996),IF(AA$1="C",MAX(0,$C996-AA$2)))</f>
        <v>0</v>
      </c>
      <c r="AB996" s="103" t="n">
        <f aca="false">IF(AB$1="P",MAX(0,AB$2-$C996),IF(AB$1="C",MAX(0,$C996-AB$2)))</f>
        <v>2.35473684210526</v>
      </c>
      <c r="AC996" s="103" t="n">
        <f aca="false">IF(AC$1="P",MAX(0,AC$2-$C996),IF(AC$1="C",MAX(0,$C996-AC$2)))</f>
        <v>7.35473684210527</v>
      </c>
      <c r="AD996" s="103" t="n">
        <f aca="false">IF(AD$1="P",MAX(0,AD$2-$C996),IF(AD$1="C",MAX(0,$C996-AD$2)))</f>
        <v>12.3547368421053</v>
      </c>
      <c r="AE996" s="103" t="n">
        <f aca="false">IF(AE$1="P",MAX(0,AE$2-$C996),IF(AE$1="C",MAX(0,$C996-AE$2)))</f>
        <v>22.3547368421053</v>
      </c>
      <c r="AF996" s="103" t="n">
        <f aca="false">IF(AF$1="P",MAX(0,AF$2-$C996),IF(AF$1="C",MAX(0,$C996-AF$2)))</f>
        <v>7.64526315789474</v>
      </c>
      <c r="AG996" s="103" t="n">
        <f aca="false">IF(AG$1="P",MAX(0,AG$2-$C996),IF(AG$1="C",MAX(0,$C996-AG$2)))</f>
        <v>2.64526315789474</v>
      </c>
      <c r="AH996" s="103" t="n">
        <f aca="false">IF(AH$1="P",MAX(0,AH$2-$C996),IF(AH$1="C",MAX(0,$C996-AH$2)))</f>
        <v>0</v>
      </c>
      <c r="AI996" s="103" t="n">
        <f aca="false">IF(AI$1="P",MAX(0,AI$2-$C996),IF(AI$1="C",MAX(0,$C996-AI$2)))</f>
        <v>0</v>
      </c>
      <c r="AJ996" s="103" t="n">
        <f aca="false">IF(AJ$1="P",MAX(0,AJ$2-$C996),IF(AJ$1="C",MAX(0,$C996-AJ$2)))</f>
        <v>0</v>
      </c>
      <c r="AK996" s="103" t="n">
        <f aca="false">IF(AK$1="P",MAX(0,AK$2-$C996),IF(AK$1="C",MAX(0,$C996-AK$2)))</f>
        <v>0</v>
      </c>
    </row>
    <row r="997" customFormat="false" ht="12.75" hidden="false" customHeight="false" outlineLevel="0" collapsed="false">
      <c r="A997" s="0" t="n">
        <v>26</v>
      </c>
      <c r="B997" s="15"/>
      <c r="C997" s="15" t="n">
        <f aca="false">SUMIF($A$3:$A$970,$A997,$C$3:$C$970)/COUNTIF($A$3:$A$970,$A997)</f>
        <v>23.3335</v>
      </c>
      <c r="D997" s="47" t="n">
        <f aca="true">STDEV(OFFSET($A$2,MATCH($A997,$A$3:$A$970,0),3):OFFSET($A$2,MATCH($A997+1,$A$3:$A$970,0)-1,3))*SQRT(trade_day)</f>
        <v>1.87821122573668</v>
      </c>
      <c r="E997" s="47" t="n">
        <f aca="false">SUMIF($A$3:$A$970,$A997,$E$3:$E$970)/COUNTIF($A$3:$A$970,$A997)</f>
        <v>2.57383394387552</v>
      </c>
      <c r="F997" s="0" t="n">
        <v>26</v>
      </c>
      <c r="G997" s="109" t="n">
        <f aca="false">SUMIF($A$3:$A$970,$F997,G$3:G$970)/COUNTIF($A$3:$A$970,$F997)</f>
        <v>0.5105</v>
      </c>
      <c r="H997" s="109" t="n">
        <f aca="false">SUMIF($A$3:$A$970,$F997,H$3:H$970)/COUNTIF($A$3:$A$970,$F997)</f>
        <v>2.715</v>
      </c>
      <c r="I997" s="109" t="n">
        <f aca="false">SUMIF($A$3:$A$970,$F997,I$3:I$970)/COUNTIF($A$3:$A$970,$F997)</f>
        <v>6.6665</v>
      </c>
      <c r="J997" s="109" t="n">
        <f aca="false">SUMIF($A$3:$A$970,$F997,J$3:J$970)/COUNTIF($A$3:$A$970,$F997)</f>
        <v>11.6665</v>
      </c>
      <c r="K997" s="109" t="n">
        <f aca="false">SUMIF($A$3:$A$970,$F997,K$3:K$970)/COUNTIF($A$3:$A$970,$F997)</f>
        <v>16.6665</v>
      </c>
      <c r="L997" s="109" t="n">
        <f aca="false">SUMIF($A$3:$A$970,$F997,L$3:L$970)/COUNTIF($A$3:$A$970,$F997)</f>
        <v>26.6665</v>
      </c>
      <c r="M997" s="109" t="n">
        <f aca="false">SUMIF($A$3:$A$970,$F997,M$3:M$970)/COUNTIF($A$3:$A$970,$F997)</f>
        <v>1.0485</v>
      </c>
      <c r="N997" s="109" t="n">
        <f aca="false">SUMIF($A$3:$A$970,$F997,N$3:N$970)/COUNTIF($A$3:$A$970,$F997)</f>
        <v>0</v>
      </c>
      <c r="O997" s="109" t="n">
        <f aca="false">SUMIF($A$3:$A$970,$F997,O$3:O$970)/COUNTIF($A$3:$A$970,$F997)</f>
        <v>0</v>
      </c>
      <c r="P997" s="109" t="n">
        <f aca="false">SUMIF($A$3:$A$970,$F997,P$3:P$970)/COUNTIF($A$3:$A$970,$F997)</f>
        <v>0</v>
      </c>
      <c r="Q997" s="109" t="n">
        <f aca="false">SUMIF($A$3:$A$970,$F997,Q$3:Q$970)/COUNTIF($A$3:$A$970,$F997)</f>
        <v>0</v>
      </c>
      <c r="R997" s="109" t="n">
        <f aca="false">SUMIF($A$3:$A$970,$F997,R$3:R$970)/COUNTIF($A$3:$A$970,$F997)</f>
        <v>0</v>
      </c>
      <c r="S997" s="0" t="n">
        <v>26</v>
      </c>
      <c r="U997" s="15" t="n">
        <f aca="false">SUMIF($S$3:$S$970,$S997,$U$3:$U$970)/COUNTIF($S$3:$S$970,$S997)</f>
        <v>8.72394991033308</v>
      </c>
      <c r="V997" s="47" t="n">
        <f aca="true">CORREL(OFFSET($A$2,MATCH($A997,$A$259:$A$970,0),4):OFFSET($A$2,MATCH($A997+1,$A$259:$A$970,0)-1,4),OFFSET($S$2,MATCH($S997,$S$259:$S$970,0),3):OFFSET($S$2,MATCH($S997+1,$S$259:$S$970,0)-1,3))</f>
        <v>0.174635811517505</v>
      </c>
      <c r="W997" s="47" t="n">
        <f aca="true">CORREL(OFFSET($A$2,MATCH($A997,$A$259:$A$970,0),2):OFFSET($A$2,MATCH($A997+1,$A$259:$A$970,0)-1,2),OFFSET($S$2,MATCH($S997,$S$259:$S$970,0),1):OFFSET($S$2,MATCH($S997+1,$S$259:$S$970,0)-1,1))</f>
        <v>0.0145971702194671</v>
      </c>
      <c r="Y997" s="0" t="n">
        <f aca="false">A997</f>
        <v>26</v>
      </c>
      <c r="Z997" s="103" t="n">
        <f aca="false">IF(Z$1="P",MAX(0,Z$2-$C997),IF(Z$1="C",MAX(0,$C997-Z$2)))</f>
        <v>0</v>
      </c>
      <c r="AA997" s="103" t="n">
        <f aca="false">IF(AA$1="P",MAX(0,AA$2-$C997),IF(AA$1="C",MAX(0,$C997-AA$2)))</f>
        <v>1.6665</v>
      </c>
      <c r="AB997" s="103" t="n">
        <f aca="false">IF(AB$1="P",MAX(0,AB$2-$C997),IF(AB$1="C",MAX(0,$C997-AB$2)))</f>
        <v>6.6665</v>
      </c>
      <c r="AC997" s="103" t="n">
        <f aca="false">IF(AC$1="P",MAX(0,AC$2-$C997),IF(AC$1="C",MAX(0,$C997-AC$2)))</f>
        <v>11.6665</v>
      </c>
      <c r="AD997" s="103" t="n">
        <f aca="false">IF(AD$1="P",MAX(0,AD$2-$C997),IF(AD$1="C",MAX(0,$C997-AD$2)))</f>
        <v>16.6665</v>
      </c>
      <c r="AE997" s="103" t="n">
        <f aca="false">IF(AE$1="P",MAX(0,AE$2-$C997),IF(AE$1="C",MAX(0,$C997-AE$2)))</f>
        <v>26.6665</v>
      </c>
      <c r="AF997" s="103" t="n">
        <f aca="false">IF(AF$1="P",MAX(0,AF$2-$C997),IF(AF$1="C",MAX(0,$C997-AF$2)))</f>
        <v>3.3335</v>
      </c>
      <c r="AG997" s="103" t="n">
        <f aca="false">IF(AG$1="P",MAX(0,AG$2-$C997),IF(AG$1="C",MAX(0,$C997-AG$2)))</f>
        <v>0</v>
      </c>
      <c r="AH997" s="103" t="n">
        <f aca="false">IF(AH$1="P",MAX(0,AH$2-$C997),IF(AH$1="C",MAX(0,$C997-AH$2)))</f>
        <v>0</v>
      </c>
      <c r="AI997" s="103" t="n">
        <f aca="false">IF(AI$1="P",MAX(0,AI$2-$C997),IF(AI$1="C",MAX(0,$C997-AI$2)))</f>
        <v>0</v>
      </c>
      <c r="AJ997" s="103" t="n">
        <f aca="false">IF(AJ$1="P",MAX(0,AJ$2-$C997),IF(AJ$1="C",MAX(0,$C997-AJ$2)))</f>
        <v>0</v>
      </c>
      <c r="AK997" s="103" t="n">
        <f aca="false">IF(AK$1="P",MAX(0,AK$2-$C997),IF(AK$1="C",MAX(0,$C997-AK$2)))</f>
        <v>0</v>
      </c>
    </row>
    <row r="998" customFormat="false" ht="12.75" hidden="false" customHeight="false" outlineLevel="0" collapsed="false">
      <c r="A998" s="0" t="n">
        <v>27</v>
      </c>
      <c r="B998" s="15"/>
      <c r="C998" s="15" t="n">
        <f aca="false">SUMIF($A$3:$A$970,$A998,$C$3:$C$970)/COUNTIF($A$3:$A$970,$A998)</f>
        <v>23.9673913043478</v>
      </c>
      <c r="D998" s="47" t="n">
        <f aca="true">STDEV(OFFSET($A$2,MATCH($A998,$A$3:$A$970,0),3):OFFSET($A$2,MATCH($A998+1,$A$3:$A$970,0)-1,3))*SQRT(trade_day)</f>
        <v>1.57761450675243</v>
      </c>
      <c r="E998" s="47" t="n">
        <f aca="false">SUMIF($A$3:$A$970,$A998,$E$3:$E$970)/COUNTIF($A$3:$A$970,$A998)</f>
        <v>1.64591738525333</v>
      </c>
      <c r="F998" s="0" t="n">
        <v>27</v>
      </c>
      <c r="G998" s="110" t="n">
        <f aca="false">SUMIF($A$3:$A$970,$F998,G$3:G$970)/COUNTIF($A$3:$A$970,$F998)</f>
        <v>0.199565217391305</v>
      </c>
      <c r="H998" s="110" t="n">
        <f aca="false">SUMIF($A$3:$A$970,$F998,H$3:H$970)/COUNTIF($A$3:$A$970,$F998)</f>
        <v>1.89826086956522</v>
      </c>
      <c r="I998" s="110" t="n">
        <f aca="false">SUMIF($A$3:$A$970,$F998,I$3:I$970)/COUNTIF($A$3:$A$970,$F998)</f>
        <v>6.03260869565217</v>
      </c>
      <c r="J998" s="110" t="n">
        <f aca="false">SUMIF($A$3:$A$970,$F998,J$3:J$970)/COUNTIF($A$3:$A$970,$F998)</f>
        <v>11.0326086956522</v>
      </c>
      <c r="K998" s="110" t="n">
        <f aca="false">SUMIF($A$3:$A$970,$F998,K$3:K$970)/COUNTIF($A$3:$A$970,$F998)</f>
        <v>16.0326086956522</v>
      </c>
      <c r="L998" s="110" t="n">
        <f aca="false">SUMIF($A$3:$A$970,$F998,L$3:L$970)/COUNTIF($A$3:$A$970,$F998)</f>
        <v>26.0326086956522</v>
      </c>
      <c r="M998" s="110" t="n">
        <f aca="false">SUMIF($A$3:$A$970,$F998,M$3:M$970)/COUNTIF($A$3:$A$970,$F998)</f>
        <v>0.865652173913044</v>
      </c>
      <c r="N998" s="110" t="n">
        <f aca="false">SUMIF($A$3:$A$970,$F998,N$3:N$970)/COUNTIF($A$3:$A$970,$F998)</f>
        <v>0</v>
      </c>
      <c r="O998" s="110" t="n">
        <f aca="false">SUMIF($A$3:$A$970,$F998,O$3:O$970)/COUNTIF($A$3:$A$970,$F998)</f>
        <v>0</v>
      </c>
      <c r="P998" s="110" t="n">
        <f aca="false">SUMIF($A$3:$A$970,$F998,P$3:P$970)/COUNTIF($A$3:$A$970,$F998)</f>
        <v>0</v>
      </c>
      <c r="Q998" s="110" t="n">
        <f aca="false">SUMIF($A$3:$A$970,$F998,Q$3:Q$970)/COUNTIF($A$3:$A$970,$F998)</f>
        <v>0</v>
      </c>
      <c r="R998" s="110" t="n">
        <f aca="false">SUMIF($A$3:$A$970,$F998,R$3:R$970)/COUNTIF($A$3:$A$970,$F998)</f>
        <v>0</v>
      </c>
      <c r="S998" s="0" t="n">
        <v>27</v>
      </c>
      <c r="U998" s="15" t="n">
        <f aca="false">SUMIF($S$3:$S$970,$S998,$U$3:$U$970)/COUNTIF($S$3:$S$970,$S998)</f>
        <v>8.60304147002592</v>
      </c>
      <c r="V998" s="47" t="n">
        <f aca="true">CORREL(OFFSET($A$2,MATCH($A998,$A$259:$A$970,0),4):OFFSET($A$2,MATCH($A998+1,$A$259:$A$970,0)-1,4),OFFSET($S$2,MATCH($S998,$S$259:$S$970,0),3):OFFSET($S$2,MATCH($S998+1,$S$259:$S$970,0)-1,3))</f>
        <v>-0.117789999887779</v>
      </c>
      <c r="W998" s="47" t="n">
        <f aca="true">CORREL(OFFSET($A$2,MATCH($A998,$A$259:$A$970,0),2):OFFSET($A$2,MATCH($A998+1,$A$259:$A$970,0)-1,2),OFFSET($S$2,MATCH($S998,$S$259:$S$970,0),1):OFFSET($S$2,MATCH($S998+1,$S$259:$S$970,0)-1,1))</f>
        <v>0.6580255211303</v>
      </c>
      <c r="Y998" s="0" t="n">
        <f aca="false">A998</f>
        <v>27</v>
      </c>
      <c r="Z998" s="103" t="n">
        <f aca="false">IF(Z$1="P",MAX(0,Z$2-$C998),IF(Z$1="C",MAX(0,$C998-Z$2)))</f>
        <v>0</v>
      </c>
      <c r="AA998" s="103" t="n">
        <f aca="false">IF(AA$1="P",MAX(0,AA$2-$C998),IF(AA$1="C",MAX(0,$C998-AA$2)))</f>
        <v>1.03260869565218</v>
      </c>
      <c r="AB998" s="103" t="n">
        <f aca="false">IF(AB$1="P",MAX(0,AB$2-$C998),IF(AB$1="C",MAX(0,$C998-AB$2)))</f>
        <v>6.03260869565218</v>
      </c>
      <c r="AC998" s="103" t="n">
        <f aca="false">IF(AC$1="P",MAX(0,AC$2-$C998),IF(AC$1="C",MAX(0,$C998-AC$2)))</f>
        <v>11.0326086956522</v>
      </c>
      <c r="AD998" s="103" t="n">
        <f aca="false">IF(AD$1="P",MAX(0,AD$2-$C998),IF(AD$1="C",MAX(0,$C998-AD$2)))</f>
        <v>16.0326086956522</v>
      </c>
      <c r="AE998" s="103" t="n">
        <f aca="false">IF(AE$1="P",MAX(0,AE$2-$C998),IF(AE$1="C",MAX(0,$C998-AE$2)))</f>
        <v>26.0326086956522</v>
      </c>
      <c r="AF998" s="103" t="n">
        <f aca="false">IF(AF$1="P",MAX(0,AF$2-$C998),IF(AF$1="C",MAX(0,$C998-AF$2)))</f>
        <v>3.96739130434782</v>
      </c>
      <c r="AG998" s="103" t="n">
        <f aca="false">IF(AG$1="P",MAX(0,AG$2-$C998),IF(AG$1="C",MAX(0,$C998-AG$2)))</f>
        <v>0</v>
      </c>
      <c r="AH998" s="103" t="n">
        <f aca="false">IF(AH$1="P",MAX(0,AH$2-$C998),IF(AH$1="C",MAX(0,$C998-AH$2)))</f>
        <v>0</v>
      </c>
      <c r="AI998" s="103" t="n">
        <f aca="false">IF(AI$1="P",MAX(0,AI$2-$C998),IF(AI$1="C",MAX(0,$C998-AI$2)))</f>
        <v>0</v>
      </c>
      <c r="AJ998" s="103" t="n">
        <f aca="false">IF(AJ$1="P",MAX(0,AJ$2-$C998),IF(AJ$1="C",MAX(0,$C998-AJ$2)))</f>
        <v>0</v>
      </c>
      <c r="AK998" s="103" t="n">
        <f aca="false">IF(AK$1="P",MAX(0,AK$2-$C998),IF(AK$1="C",MAX(0,$C998-AK$2)))</f>
        <v>0</v>
      </c>
    </row>
    <row r="999" customFormat="false" ht="12.75" hidden="false" customHeight="false" outlineLevel="0" collapsed="false">
      <c r="A999" s="0" t="n">
        <v>28</v>
      </c>
      <c r="B999" s="15"/>
      <c r="C999" s="15" t="n">
        <f aca="false">SUMIF($A$3:$A$970,$A999,$C$3:$C$970)/COUNTIF($A$3:$A$970,$A999)</f>
        <v>28.4195</v>
      </c>
      <c r="D999" s="47" t="n">
        <f aca="true">STDEV(OFFSET($A$2,MATCH($A999,$A$3:$A$970,0),3):OFFSET($A$2,MATCH($A999+1,$A$3:$A$970,0)-1,3))*SQRT(trade_day)</f>
        <v>2.49311391913928</v>
      </c>
      <c r="E999" s="47" t="n">
        <f aca="false">SUMIF($A$3:$A$970,$A999,$E$3:$E$970)/COUNTIF($A$3:$A$970,$A999)</f>
        <v>1.98305939339233</v>
      </c>
      <c r="F999" s="0" t="n">
        <v>28</v>
      </c>
      <c r="G999" s="110" t="n">
        <f aca="false">SUMIF($A$3:$A$970,$F999,G$3:G$970)/COUNTIF($A$3:$A$970,$F999)</f>
        <v>0</v>
      </c>
      <c r="H999" s="110" t="n">
        <f aca="false">SUMIF($A$3:$A$970,$F999,H$3:H$970)/COUNTIF($A$3:$A$970,$F999)</f>
        <v>0.2175</v>
      </c>
      <c r="I999" s="110" t="n">
        <f aca="false">SUMIF($A$3:$A$970,$F999,I$3:I$970)/COUNTIF($A$3:$A$970,$F999)</f>
        <v>2.6455</v>
      </c>
      <c r="J999" s="110" t="n">
        <f aca="false">SUMIF($A$3:$A$970,$F999,J$3:J$970)/COUNTIF($A$3:$A$970,$F999)</f>
        <v>6.872</v>
      </c>
      <c r="K999" s="110" t="n">
        <f aca="false">SUMIF($A$3:$A$970,$F999,K$3:K$970)/COUNTIF($A$3:$A$970,$F999)</f>
        <v>11.5805</v>
      </c>
      <c r="L999" s="110" t="n">
        <f aca="false">SUMIF($A$3:$A$970,$F999,L$3:L$970)/COUNTIF($A$3:$A$970,$F999)</f>
        <v>21.5805</v>
      </c>
      <c r="M999" s="110" t="n">
        <f aca="false">SUMIF($A$3:$A$970,$F999,M$3:M$970)/COUNTIF($A$3:$A$970,$F999)</f>
        <v>3.637</v>
      </c>
      <c r="N999" s="110" t="n">
        <f aca="false">SUMIF($A$3:$A$970,$F999,N$3:N$970)/COUNTIF($A$3:$A$970,$F999)</f>
        <v>1.065</v>
      </c>
      <c r="O999" s="110" t="n">
        <f aca="false">SUMIF($A$3:$A$970,$F999,O$3:O$970)/COUNTIF($A$3:$A$970,$F999)</f>
        <v>0.2915</v>
      </c>
      <c r="P999" s="110" t="n">
        <f aca="false">SUMIF($A$3:$A$970,$F999,P$3:P$970)/COUNTIF($A$3:$A$970,$F999)</f>
        <v>0</v>
      </c>
      <c r="Q999" s="110" t="n">
        <f aca="false">SUMIF($A$3:$A$970,$F999,Q$3:Q$970)/COUNTIF($A$3:$A$970,$F999)</f>
        <v>0</v>
      </c>
      <c r="R999" s="110" t="n">
        <f aca="false">SUMIF($A$3:$A$970,$F999,R$3:R$970)/COUNTIF($A$3:$A$970,$F999)</f>
        <v>0</v>
      </c>
      <c r="S999" s="0" t="n">
        <v>28</v>
      </c>
      <c r="U999" s="15" t="n">
        <f aca="false">SUMIF($S$3:$S$970,$S999,$U$3:$U$970)/COUNTIF($S$3:$S$970,$S999)</f>
        <v>9.39810663666584</v>
      </c>
      <c r="V999" s="47" t="n">
        <f aca="true">CORREL(OFFSET($A$2,MATCH($A999,$A$259:$A$970,0),4):OFFSET($A$2,MATCH($A999+1,$A$259:$A$970,0)-1,4),OFFSET($S$2,MATCH($S999,$S$259:$S$970,0),3):OFFSET($S$2,MATCH($S999+1,$S$259:$S$970,0)-1,3))</f>
        <v>-0.248119461525889</v>
      </c>
      <c r="W999" s="47" t="n">
        <f aca="true">CORREL(OFFSET($A$2,MATCH($A999,$A$259:$A$970,0),2):OFFSET($A$2,MATCH($A999+1,$A$259:$A$970,0)-1,2),OFFSET($S$2,MATCH($S999,$S$259:$S$970,0),1):OFFSET($S$2,MATCH($S999+1,$S$259:$S$970,0)-1,1))</f>
        <v>0.876817708174037</v>
      </c>
      <c r="Y999" s="0" t="n">
        <f aca="false">A999</f>
        <v>28</v>
      </c>
      <c r="Z999" s="103" t="n">
        <f aca="false">IF(Z$1="P",MAX(0,Z$2-$C999),IF(Z$1="C",MAX(0,$C999-Z$2)))</f>
        <v>0</v>
      </c>
      <c r="AA999" s="103" t="n">
        <f aca="false">IF(AA$1="P",MAX(0,AA$2-$C999),IF(AA$1="C",MAX(0,$C999-AA$2)))</f>
        <v>0</v>
      </c>
      <c r="AB999" s="103" t="n">
        <f aca="false">IF(AB$1="P",MAX(0,AB$2-$C999),IF(AB$1="C",MAX(0,$C999-AB$2)))</f>
        <v>1.5805</v>
      </c>
      <c r="AC999" s="103" t="n">
        <f aca="false">IF(AC$1="P",MAX(0,AC$2-$C999),IF(AC$1="C",MAX(0,$C999-AC$2)))</f>
        <v>6.5805</v>
      </c>
      <c r="AD999" s="103" t="n">
        <f aca="false">IF(AD$1="P",MAX(0,AD$2-$C999),IF(AD$1="C",MAX(0,$C999-AD$2)))</f>
        <v>11.5805</v>
      </c>
      <c r="AE999" s="103" t="n">
        <f aca="false">IF(AE$1="P",MAX(0,AE$2-$C999),IF(AE$1="C",MAX(0,$C999-AE$2)))</f>
        <v>21.5805</v>
      </c>
      <c r="AF999" s="103" t="n">
        <f aca="false">IF(AF$1="P",MAX(0,AF$2-$C999),IF(AF$1="C",MAX(0,$C999-AF$2)))</f>
        <v>8.4195</v>
      </c>
      <c r="AG999" s="103" t="n">
        <f aca="false">IF(AG$1="P",MAX(0,AG$2-$C999),IF(AG$1="C",MAX(0,$C999-AG$2)))</f>
        <v>3.4195</v>
      </c>
      <c r="AH999" s="103" t="n">
        <f aca="false">IF(AH$1="P",MAX(0,AH$2-$C999),IF(AH$1="C",MAX(0,$C999-AH$2)))</f>
        <v>0</v>
      </c>
      <c r="AI999" s="103" t="n">
        <f aca="false">IF(AI$1="P",MAX(0,AI$2-$C999),IF(AI$1="C",MAX(0,$C999-AI$2)))</f>
        <v>0</v>
      </c>
      <c r="AJ999" s="103" t="n">
        <f aca="false">IF(AJ$1="P",MAX(0,AJ$2-$C999),IF(AJ$1="C",MAX(0,$C999-AJ$2)))</f>
        <v>0</v>
      </c>
      <c r="AK999" s="103" t="n">
        <f aca="false">IF(AK$1="P",MAX(0,AK$2-$C999),IF(AK$1="C",MAX(0,$C999-AK$2)))</f>
        <v>0</v>
      </c>
    </row>
    <row r="1000" customFormat="false" ht="12.75" hidden="false" customHeight="false" outlineLevel="0" collapsed="false">
      <c r="A1000" s="0" t="n">
        <v>29</v>
      </c>
      <c r="B1000" s="15"/>
      <c r="C1000" s="15" t="n">
        <f aca="false">SUMIF($A$3:$A$970,$A1000,$C$3:$C$970)/COUNTIF($A$3:$A$970,$A1000)</f>
        <v>43.8390909090909</v>
      </c>
      <c r="D1000" s="47" t="n">
        <f aca="true">STDEV(OFFSET($A$2,MATCH($A1000,$A$3:$A$970,0),3):OFFSET($A$2,MATCH($A1000+1,$A$3:$A$970,0)-1,3))*SQRT(trade_day)</f>
        <v>6.39091560043485</v>
      </c>
      <c r="E1000" s="47" t="n">
        <f aca="false">SUMIF($A$3:$A$970,$A1000,$E$3:$E$970)/COUNTIF($A$3:$A$970,$A1000)</f>
        <v>5.90400381328871</v>
      </c>
      <c r="F1000" s="0" t="n">
        <v>29</v>
      </c>
      <c r="G1000" s="110" t="n">
        <f aca="false">SUMIF($A$3:$A$970,$F1000,G$3:G$970)/COUNTIF($A$3:$A$970,$F1000)</f>
        <v>0</v>
      </c>
      <c r="H1000" s="110" t="n">
        <f aca="false">SUMIF($A$3:$A$970,$F1000,H$3:H$970)/COUNTIF($A$3:$A$970,$F1000)</f>
        <v>0.111818181818182</v>
      </c>
      <c r="I1000" s="110" t="n">
        <f aca="false">SUMIF($A$3:$A$970,$F1000,I$3:I$970)/COUNTIF($A$3:$A$970,$F1000)</f>
        <v>1.33909090909091</v>
      </c>
      <c r="J1000" s="110" t="n">
        <f aca="false">SUMIF($A$3:$A$970,$F1000,J$3:J$970)/COUNTIF($A$3:$A$970,$F1000)</f>
        <v>3.18909090909091</v>
      </c>
      <c r="K1000" s="110" t="n">
        <f aca="false">SUMIF($A$3:$A$970,$F1000,K$3:K$970)/COUNTIF($A$3:$A$970,$F1000)</f>
        <v>5.96590909090909</v>
      </c>
      <c r="L1000" s="110" t="n">
        <f aca="false">SUMIF($A$3:$A$970,$F1000,L$3:L$970)/COUNTIF($A$3:$A$970,$F1000)</f>
        <v>12.6768181818182</v>
      </c>
      <c r="M1000" s="110" t="n">
        <f aca="false">SUMIF($A$3:$A$970,$F1000,M$3:M$970)/COUNTIF($A$3:$A$970,$F1000)</f>
        <v>18.9509090909091</v>
      </c>
      <c r="N1000" s="110" t="n">
        <f aca="false">SUMIF($A$3:$A$970,$F1000,N$3:N$970)/COUNTIF($A$3:$A$970,$F1000)</f>
        <v>15.1781818181818</v>
      </c>
      <c r="O1000" s="110" t="n">
        <f aca="false">SUMIF($A$3:$A$970,$F1000,O$3:O$970)/COUNTIF($A$3:$A$970,$F1000)</f>
        <v>12.0281818181818</v>
      </c>
      <c r="P1000" s="110" t="n">
        <f aca="false">SUMIF($A$3:$A$970,$F1000,P$3:P$970)/COUNTIF($A$3:$A$970,$F1000)</f>
        <v>9.805</v>
      </c>
      <c r="Q1000" s="110" t="n">
        <f aca="false">SUMIF($A$3:$A$970,$F1000,Q$3:Q$970)/COUNTIF($A$3:$A$970,$F1000)</f>
        <v>6.51590909090909</v>
      </c>
      <c r="R1000" s="110" t="n">
        <f aca="false">SUMIF($A$3:$A$970,$F1000,R$3:R$970)/COUNTIF($A$3:$A$970,$F1000)</f>
        <v>1.41090863636364</v>
      </c>
      <c r="S1000" s="0" t="n">
        <v>29</v>
      </c>
      <c r="U1000" s="15" t="n">
        <f aca="false">SUMIF($S$3:$S$970,$S1000,$U$3:$U$970)/COUNTIF($S$3:$S$970,$S1000)</f>
        <v>12.8202845138411</v>
      </c>
      <c r="V1000" s="47" t="n">
        <f aca="true">CORREL(OFFSET($A$2,MATCH($A1000,$A$259:$A$970,0),4):OFFSET($A$2,MATCH($A1000+1,$A$259:$A$970,0)-1,4),OFFSET($S$2,MATCH($S1000,$S$259:$S$970,0),3):OFFSET($S$2,MATCH($S1000+1,$S$259:$S$970,0)-1,3))</f>
        <v>-0.175454623466763</v>
      </c>
      <c r="W1000" s="47" t="n">
        <f aca="true">CORREL(OFFSET($A$2,MATCH($A1000,$A$259:$A$970,0),2):OFFSET($A$2,MATCH($A1000+1,$A$259:$A$970,0)-1,2),OFFSET($S$2,MATCH($S1000,$S$259:$S$970,0),1):OFFSET($S$2,MATCH($S1000+1,$S$259:$S$970,0)-1,1))</f>
        <v>0.567250696647503</v>
      </c>
      <c r="Y1000" s="0" t="n">
        <f aca="false">A1000</f>
        <v>29</v>
      </c>
      <c r="Z1000" s="103" t="n">
        <f aca="false">IF(Z$1="P",MAX(0,Z$2-$C1000),IF(Z$1="C",MAX(0,$C1000-Z$2)))</f>
        <v>0</v>
      </c>
      <c r="AA1000" s="103" t="n">
        <f aca="false">IF(AA$1="P",MAX(0,AA$2-$C1000),IF(AA$1="C",MAX(0,$C1000-AA$2)))</f>
        <v>0</v>
      </c>
      <c r="AB1000" s="103" t="n">
        <f aca="false">IF(AB$1="P",MAX(0,AB$2-$C1000),IF(AB$1="C",MAX(0,$C1000-AB$2)))</f>
        <v>0</v>
      </c>
      <c r="AC1000" s="103" t="n">
        <f aca="false">IF(AC$1="P",MAX(0,AC$2-$C1000),IF(AC$1="C",MAX(0,$C1000-AC$2)))</f>
        <v>0</v>
      </c>
      <c r="AD1000" s="103" t="n">
        <f aca="false">IF(AD$1="P",MAX(0,AD$2-$C1000),IF(AD$1="C",MAX(0,$C1000-AD$2)))</f>
        <v>0</v>
      </c>
      <c r="AE1000" s="103" t="n">
        <f aca="false">IF(AE$1="P",MAX(0,AE$2-$C1000),IF(AE$1="C",MAX(0,$C1000-AE$2)))</f>
        <v>6.16090909090909</v>
      </c>
      <c r="AF1000" s="103" t="n">
        <f aca="false">IF(AF$1="P",MAX(0,AF$2-$C1000),IF(AF$1="C",MAX(0,$C1000-AF$2)))</f>
        <v>23.8390909090909</v>
      </c>
      <c r="AG1000" s="103" t="n">
        <f aca="false">IF(AG$1="P",MAX(0,AG$2-$C1000),IF(AG$1="C",MAX(0,$C1000-AG$2)))</f>
        <v>18.8390909090909</v>
      </c>
      <c r="AH1000" s="103" t="n">
        <f aca="false">IF(AH$1="P",MAX(0,AH$2-$C1000),IF(AH$1="C",MAX(0,$C1000-AH$2)))</f>
        <v>13.8390909090909</v>
      </c>
      <c r="AI1000" s="103" t="n">
        <f aca="false">IF(AI$1="P",MAX(0,AI$2-$C1000),IF(AI$1="C",MAX(0,$C1000-AI$2)))</f>
        <v>8.83909090909091</v>
      </c>
      <c r="AJ1000" s="103" t="n">
        <f aca="false">IF(AJ$1="P",MAX(0,AJ$2-$C1000),IF(AJ$1="C",MAX(0,$C1000-AJ$2)))</f>
        <v>3.83909090909091</v>
      </c>
      <c r="AK1000" s="103" t="n">
        <f aca="false">IF(AK$1="P",MAX(0,AK$2-$C1000),IF(AK$1="C",MAX(0,$C1000-AK$2)))</f>
        <v>0</v>
      </c>
    </row>
    <row r="1001" customFormat="false" ht="12.75" hidden="false" customHeight="false" outlineLevel="0" collapsed="false">
      <c r="A1001" s="0" t="n">
        <v>30</v>
      </c>
      <c r="B1001" s="15"/>
      <c r="C1001" s="15" t="n">
        <f aca="false">SUMIF($A$3:$A$970,$A1001,$C$3:$C$970)/COUNTIF($A$3:$A$970,$A1001)</f>
        <v>37.2059090909091</v>
      </c>
      <c r="D1001" s="47" t="n">
        <f aca="true">STDEV(OFFSET($A$2,MATCH($A1001,$A$3:$A$970,0),3):OFFSET($A$2,MATCH($A1001+1,$A$3:$A$970,0)-1,3))*SQRT(trade_day)</f>
        <v>6.04948663494795</v>
      </c>
      <c r="E1001" s="47" t="n">
        <f aca="false">SUMIF($A$3:$A$970,$A1001,$E$3:$E$970)/COUNTIF($A$3:$A$970,$A1001)</f>
        <v>6.07366360155663</v>
      </c>
      <c r="F1001" s="0" t="n">
        <v>30</v>
      </c>
      <c r="G1001" s="110" t="n">
        <f aca="false">SUMIF($A$3:$A$970,$F1001,G$3:G$970)/COUNTIF($A$3:$A$970,$F1001)</f>
        <v>0.385454545454546</v>
      </c>
      <c r="H1001" s="110" t="n">
        <f aca="false">SUMIF($A$3:$A$970,$F1001,H$3:H$970)/COUNTIF($A$3:$A$970,$F1001)</f>
        <v>1.38363636363636</v>
      </c>
      <c r="I1001" s="110" t="n">
        <f aca="false">SUMIF($A$3:$A$970,$F1001,I$3:I$970)/COUNTIF($A$3:$A$970,$F1001)</f>
        <v>3.10727272727273</v>
      </c>
      <c r="J1001" s="110" t="n">
        <f aca="false">SUMIF($A$3:$A$970,$F1001,J$3:J$970)/COUNTIF($A$3:$A$970,$F1001)</f>
        <v>5.06636363636364</v>
      </c>
      <c r="K1001" s="110" t="n">
        <f aca="false">SUMIF($A$3:$A$970,$F1001,K$3:K$970)/COUNTIF($A$3:$A$970,$F1001)</f>
        <v>7.60681818181818</v>
      </c>
      <c r="L1001" s="110" t="n">
        <f aca="false">SUMIF($A$3:$A$970,$F1001,L$3:L$970)/COUNTIF($A$3:$A$970,$F1001)</f>
        <v>15.3154545454545</v>
      </c>
      <c r="M1001" s="110" t="n">
        <f aca="false">SUMIF($A$3:$A$970,$F1001,M$3:M$970)/COUNTIF($A$3:$A$970,$F1001)</f>
        <v>13.5895454545455</v>
      </c>
      <c r="N1001" s="110" t="n">
        <f aca="false">SUMIF($A$3:$A$970,$F1001,N$3:N$970)/COUNTIF($A$3:$A$970,$F1001)</f>
        <v>10.3131818181818</v>
      </c>
      <c r="O1001" s="110" t="n">
        <f aca="false">SUMIF($A$3:$A$970,$F1001,O$3:O$970)/COUNTIF($A$3:$A$970,$F1001)</f>
        <v>7.27227272727273</v>
      </c>
      <c r="P1001" s="110" t="n">
        <f aca="false">SUMIF($A$3:$A$970,$F1001,P$3:P$970)/COUNTIF($A$3:$A$970,$F1001)</f>
        <v>4.81272727272727</v>
      </c>
      <c r="Q1001" s="110" t="n">
        <f aca="false">SUMIF($A$3:$A$970,$F1001,Q$3:Q$970)/COUNTIF($A$3:$A$970,$F1001)</f>
        <v>2.52136363636364</v>
      </c>
      <c r="R1001" s="110" t="n">
        <f aca="false">SUMIF($A$3:$A$970,$F1001,R$3:R$970)/COUNTIF($A$3:$A$970,$F1001)</f>
        <v>0</v>
      </c>
      <c r="S1001" s="0" t="n">
        <v>30</v>
      </c>
      <c r="U1001" s="15" t="n">
        <f aca="false">SUMIF($S$3:$S$970,$S1001,$U$3:$U$970)/COUNTIF($S$3:$S$970,$S1001)</f>
        <v>8.66930183197945</v>
      </c>
      <c r="V1001" s="47" t="n">
        <f aca="true">CORREL(OFFSET($A$2,MATCH($A1001,$A$259:$A$970,0),4):OFFSET($A$2,MATCH($A1001+1,$A$259:$A$970,0)-1,4),OFFSET($S$2,MATCH($S1001,$S$259:$S$970,0),3):OFFSET($S$2,MATCH($S1001+1,$S$259:$S$970,0)-1,3))</f>
        <v>0.365435684121398</v>
      </c>
      <c r="W1001" s="47" t="n">
        <f aca="true">CORREL(OFFSET($A$2,MATCH($A1001,$A$259:$A$970,0),2):OFFSET($A$2,MATCH($A1001+1,$A$259:$A$970,0)-1,2),OFFSET($S$2,MATCH($S1001,$S$259:$S$970,0),1):OFFSET($S$2,MATCH($S1001+1,$S$259:$S$970,0)-1,1))</f>
        <v>0.6304415535211</v>
      </c>
      <c r="Y1001" s="0" t="n">
        <f aca="false">A1001</f>
        <v>30</v>
      </c>
      <c r="Z1001" s="103" t="n">
        <f aca="false">IF(Z$1="P",MAX(0,Z$2-$C1001),IF(Z$1="C",MAX(0,$C1001-Z$2)))</f>
        <v>0</v>
      </c>
      <c r="AA1001" s="103" t="n">
        <f aca="false">IF(AA$1="P",MAX(0,AA$2-$C1001),IF(AA$1="C",MAX(0,$C1001-AA$2)))</f>
        <v>0</v>
      </c>
      <c r="AB1001" s="103" t="n">
        <f aca="false">IF(AB$1="P",MAX(0,AB$2-$C1001),IF(AB$1="C",MAX(0,$C1001-AB$2)))</f>
        <v>0</v>
      </c>
      <c r="AC1001" s="103" t="n">
        <f aca="false">IF(AC$1="P",MAX(0,AC$2-$C1001),IF(AC$1="C",MAX(0,$C1001-AC$2)))</f>
        <v>0</v>
      </c>
      <c r="AD1001" s="103" t="n">
        <f aca="false">IF(AD$1="P",MAX(0,AD$2-$C1001),IF(AD$1="C",MAX(0,$C1001-AD$2)))</f>
        <v>2.79409090909091</v>
      </c>
      <c r="AE1001" s="103" t="n">
        <f aca="false">IF(AE$1="P",MAX(0,AE$2-$C1001),IF(AE$1="C",MAX(0,$C1001-AE$2)))</f>
        <v>12.7940909090909</v>
      </c>
      <c r="AF1001" s="103" t="n">
        <f aca="false">IF(AF$1="P",MAX(0,AF$2-$C1001),IF(AF$1="C",MAX(0,$C1001-AF$2)))</f>
        <v>17.2059090909091</v>
      </c>
      <c r="AG1001" s="103" t="n">
        <f aca="false">IF(AG$1="P",MAX(0,AG$2-$C1001),IF(AG$1="C",MAX(0,$C1001-AG$2)))</f>
        <v>12.2059090909091</v>
      </c>
      <c r="AH1001" s="103" t="n">
        <f aca="false">IF(AH$1="P",MAX(0,AH$2-$C1001),IF(AH$1="C",MAX(0,$C1001-AH$2)))</f>
        <v>7.20590909090909</v>
      </c>
      <c r="AI1001" s="103" t="n">
        <f aca="false">IF(AI$1="P",MAX(0,AI$2-$C1001),IF(AI$1="C",MAX(0,$C1001-AI$2)))</f>
        <v>2.20590909090909</v>
      </c>
      <c r="AJ1001" s="103" t="n">
        <f aca="false">IF(AJ$1="P",MAX(0,AJ$2-$C1001),IF(AJ$1="C",MAX(0,$C1001-AJ$2)))</f>
        <v>0</v>
      </c>
      <c r="AK1001" s="103" t="n">
        <f aca="false">IF(AK$1="P",MAX(0,AK$2-$C1001),IF(AK$1="C",MAX(0,$C1001-AK$2)))</f>
        <v>0</v>
      </c>
    </row>
    <row r="1002" customFormat="false" ht="12.75" hidden="false" customHeight="false" outlineLevel="0" collapsed="false">
      <c r="A1002" s="0" t="n">
        <v>31</v>
      </c>
      <c r="B1002" s="15"/>
      <c r="C1002" s="15" t="n">
        <f aca="false">SUMIF($A$3:$A$970,$A1002,$C$3:$C$970)/COUNTIF($A$3:$A$970,$A1002)</f>
        <v>38.749</v>
      </c>
      <c r="D1002" s="47" t="n">
        <f aca="true">STDEV(OFFSET($A$2,MATCH($A1002,$A$3:$A$970,0),3):OFFSET($A$2,MATCH($A1002+1,$A$3:$A$970,0)-1,3))*SQRT(trade_day)</f>
        <v>6.86344053121547</v>
      </c>
      <c r="E1002" s="47" t="n">
        <f aca="false">SUMIF($A$3:$A$970,$A1002,$E$3:$E$970)/COUNTIF($A$3:$A$970,$A1002)</f>
        <v>5.62761092442717</v>
      </c>
      <c r="F1002" s="0" t="n">
        <v>31</v>
      </c>
      <c r="G1002" s="111" t="n">
        <f aca="false">SUMIF($A$3:$A$970,$F1002,G$3:G$970)/COUNTIF($A$3:$A$970,$F1002)</f>
        <v>0</v>
      </c>
      <c r="H1002" s="111" t="n">
        <f aca="false">SUMIF($A$3:$A$970,$F1002,H$3:H$970)/COUNTIF($A$3:$A$970,$F1002)</f>
        <v>0.5555</v>
      </c>
      <c r="I1002" s="111" t="n">
        <f aca="false">SUMIF($A$3:$A$970,$F1002,I$3:I$970)/COUNTIF($A$3:$A$970,$F1002)</f>
        <v>1.8425</v>
      </c>
      <c r="J1002" s="111" t="n">
        <f aca="false">SUMIF($A$3:$A$970,$F1002,J$3:J$970)/COUNTIF($A$3:$A$970,$F1002)</f>
        <v>3.6785</v>
      </c>
      <c r="K1002" s="111" t="n">
        <f aca="false">SUMIF($A$3:$A$970,$F1002,K$3:K$970)/COUNTIF($A$3:$A$970,$F1002)</f>
        <v>6.7475</v>
      </c>
      <c r="L1002" s="111" t="n">
        <f aca="false">SUMIF($A$3:$A$970,$F1002,L$3:L$970)/COUNTIF($A$3:$A$970,$F1002)</f>
        <v>14.3155</v>
      </c>
      <c r="M1002" s="111" t="n">
        <f aca="false">SUMIF($A$3:$A$970,$F1002,M$3:M$970)/COUNTIF($A$3:$A$970,$F1002)</f>
        <v>14.3045</v>
      </c>
      <c r="N1002" s="111" t="n">
        <f aca="false">SUMIF($A$3:$A$970,$F1002,N$3:N$970)/COUNTIF($A$3:$A$970,$F1002)</f>
        <v>10.5915</v>
      </c>
      <c r="O1002" s="111" t="n">
        <f aca="false">SUMIF($A$3:$A$970,$F1002,O$3:O$970)/COUNTIF($A$3:$A$970,$F1002)</f>
        <v>7.4275</v>
      </c>
      <c r="P1002" s="111" t="n">
        <f aca="false">SUMIF($A$3:$A$970,$F1002,P$3:P$970)/COUNTIF($A$3:$A$970,$F1002)</f>
        <v>5.4965</v>
      </c>
      <c r="Q1002" s="111" t="n">
        <f aca="false">SUMIF($A$3:$A$970,$F1002,Q$3:Q$970)/COUNTIF($A$3:$A$970,$F1002)</f>
        <v>3.0645</v>
      </c>
      <c r="R1002" s="111" t="n">
        <f aca="false">SUMIF($A$3:$A$970,$F1002,R$3:R$970)/COUNTIF($A$3:$A$970,$F1002)</f>
        <v>0.0489995</v>
      </c>
      <c r="S1002" s="0" t="n">
        <v>31</v>
      </c>
      <c r="U1002" s="15" t="n">
        <f aca="false">SUMIF($S$3:$S$970,$S1002,$U$3:$U$970)/COUNTIF($S$3:$S$970,$S1002)</f>
        <v>9.57592220173414</v>
      </c>
      <c r="V1002" s="47" t="n">
        <f aca="true">CORREL(OFFSET($A$2,MATCH($A1002,$A$259:$A$970,0),4):OFFSET($A$2,MATCH($A1002+1,$A$259:$A$970,0)-1,4),OFFSET($S$2,MATCH($S1002,$S$259:$S$970,0),3):OFFSET($S$2,MATCH($S1002+1,$S$259:$S$970,0)-1,3))</f>
        <v>0.329557568162785</v>
      </c>
      <c r="W1002" s="47" t="n">
        <f aca="true">CORREL(OFFSET($A$2,MATCH($A1002,$A$259:$A$970,0),2):OFFSET($A$2,MATCH($A1002+1,$A$259:$A$970,0)-1,2),OFFSET($S$2,MATCH($S1002,$S$259:$S$970,0),1):OFFSET($S$2,MATCH($S1002+1,$S$259:$S$970,0)-1,1))</f>
        <v>0.779711016700489</v>
      </c>
      <c r="Y1002" s="0" t="n">
        <f aca="false">A1002</f>
        <v>31</v>
      </c>
      <c r="Z1002" s="103" t="n">
        <f aca="false">IF(Z$1="P",MAX(0,Z$2-$C1002),IF(Z$1="C",MAX(0,$C1002-Z$2)))</f>
        <v>0</v>
      </c>
      <c r="AA1002" s="103" t="n">
        <f aca="false">IF(AA$1="P",MAX(0,AA$2-$C1002),IF(AA$1="C",MAX(0,$C1002-AA$2)))</f>
        <v>0</v>
      </c>
      <c r="AB1002" s="103" t="n">
        <f aca="false">IF(AB$1="P",MAX(0,AB$2-$C1002),IF(AB$1="C",MAX(0,$C1002-AB$2)))</f>
        <v>0</v>
      </c>
      <c r="AC1002" s="103" t="n">
        <f aca="false">IF(AC$1="P",MAX(0,AC$2-$C1002),IF(AC$1="C",MAX(0,$C1002-AC$2)))</f>
        <v>0</v>
      </c>
      <c r="AD1002" s="103" t="n">
        <f aca="false">IF(AD$1="P",MAX(0,AD$2-$C1002),IF(AD$1="C",MAX(0,$C1002-AD$2)))</f>
        <v>1.251</v>
      </c>
      <c r="AE1002" s="103" t="n">
        <f aca="false">IF(AE$1="P",MAX(0,AE$2-$C1002),IF(AE$1="C",MAX(0,$C1002-AE$2)))</f>
        <v>11.251</v>
      </c>
      <c r="AF1002" s="103" t="n">
        <f aca="false">IF(AF$1="P",MAX(0,AF$2-$C1002),IF(AF$1="C",MAX(0,$C1002-AF$2)))</f>
        <v>18.749</v>
      </c>
      <c r="AG1002" s="103" t="n">
        <f aca="false">IF(AG$1="P",MAX(0,AG$2-$C1002),IF(AG$1="C",MAX(0,$C1002-AG$2)))</f>
        <v>13.749</v>
      </c>
      <c r="AH1002" s="103" t="n">
        <f aca="false">IF(AH$1="P",MAX(0,AH$2-$C1002),IF(AH$1="C",MAX(0,$C1002-AH$2)))</f>
        <v>8.749</v>
      </c>
      <c r="AI1002" s="103" t="n">
        <f aca="false">IF(AI$1="P",MAX(0,AI$2-$C1002),IF(AI$1="C",MAX(0,$C1002-AI$2)))</f>
        <v>3.749</v>
      </c>
      <c r="AJ1002" s="103" t="n">
        <f aca="false">IF(AJ$1="P",MAX(0,AJ$2-$C1002),IF(AJ$1="C",MAX(0,$C1002-AJ$2)))</f>
        <v>0</v>
      </c>
      <c r="AK1002" s="103" t="n">
        <f aca="false">IF(AK$1="P",MAX(0,AK$2-$C1002),IF(AK$1="C",MAX(0,$C1002-AK$2)))</f>
        <v>0</v>
      </c>
    </row>
    <row r="1003" customFormat="false" ht="12.75" hidden="false" customHeight="false" outlineLevel="0" collapsed="false">
      <c r="A1003" s="0" t="n">
        <v>32</v>
      </c>
      <c r="B1003" s="15"/>
      <c r="C1003" s="15" t="n">
        <f aca="false">SUMIF($A$3:$A$970,$A1003,$C$3:$C$970)/COUNTIF($A$3:$A$970,$A1003)</f>
        <v>46.4039130434783</v>
      </c>
      <c r="D1003" s="47" t="n">
        <f aca="true">STDEV(OFFSET($A$2,MATCH($A1003,$A$3:$A$970,0),3):OFFSET($A$2,MATCH($A1003+1,$A$3:$A$970,0)-1,3))*SQRT(trade_day)</f>
        <v>4.70739433728255</v>
      </c>
      <c r="E1003" s="47" t="n">
        <f aca="false">SUMIF($A$3:$A$970,$A1003,$E$3:$E$970)/COUNTIF($A$3:$A$970,$A1003)</f>
        <v>4.42185809535126</v>
      </c>
      <c r="F1003" s="0" t="n">
        <v>32</v>
      </c>
      <c r="G1003" s="111" t="n">
        <f aca="false">SUMIF($A$3:$A$970,$F1003,G$3:G$970)/COUNTIF($A$3:$A$970,$F1003)</f>
        <v>0</v>
      </c>
      <c r="H1003" s="111" t="n">
        <f aca="false">SUMIF($A$3:$A$970,$F1003,H$3:H$970)/COUNTIF($A$3:$A$970,$F1003)</f>
        <v>0.08</v>
      </c>
      <c r="I1003" s="111" t="n">
        <f aca="false">SUMIF($A$3:$A$970,$F1003,I$3:I$970)/COUNTIF($A$3:$A$970,$F1003)</f>
        <v>1.06173913043478</v>
      </c>
      <c r="J1003" s="111" t="n">
        <f aca="false">SUMIF($A$3:$A$970,$F1003,J$3:J$970)/COUNTIF($A$3:$A$970,$F1003)</f>
        <v>2.36739130434783</v>
      </c>
      <c r="K1003" s="111" t="n">
        <f aca="false">SUMIF($A$3:$A$970,$F1003,K$3:K$970)/COUNTIF($A$3:$A$970,$F1003)</f>
        <v>4.37782608695652</v>
      </c>
      <c r="L1003" s="111" t="n">
        <f aca="false">SUMIF($A$3:$A$970,$F1003,L$3:L$970)/COUNTIF($A$3:$A$970,$F1003)</f>
        <v>9.64608695652174</v>
      </c>
      <c r="M1003" s="111" t="n">
        <f aca="false">SUMIF($A$3:$A$970,$F1003,M$3:M$970)/COUNTIF($A$3:$A$970,$F1003)</f>
        <v>21.4839130434783</v>
      </c>
      <c r="N1003" s="111" t="n">
        <f aca="false">SUMIF($A$3:$A$970,$F1003,N$3:N$970)/COUNTIF($A$3:$A$970,$F1003)</f>
        <v>17.465652173913</v>
      </c>
      <c r="O1003" s="111" t="n">
        <f aca="false">SUMIF($A$3:$A$970,$F1003,O$3:O$970)/COUNTIF($A$3:$A$970,$F1003)</f>
        <v>13.7713043478261</v>
      </c>
      <c r="P1003" s="111" t="n">
        <f aca="false">SUMIF($A$3:$A$970,$F1003,P$3:P$970)/COUNTIF($A$3:$A$970,$F1003)</f>
        <v>10.7817391304348</v>
      </c>
      <c r="Q1003" s="111" t="n">
        <f aca="false">SUMIF($A$3:$A$970,$F1003,Q$3:Q$970)/COUNTIF($A$3:$A$970,$F1003)</f>
        <v>6.05</v>
      </c>
      <c r="R1003" s="111" t="n">
        <f aca="false">SUMIF($A$3:$A$970,$F1003,R$3:R$970)/COUNTIF($A$3:$A$970,$F1003)</f>
        <v>0.191303913043478</v>
      </c>
      <c r="S1003" s="0" t="n">
        <v>32</v>
      </c>
      <c r="U1003" s="15" t="n">
        <f aca="false">SUMIF($S$3:$S$970,$S1003,$U$3:$U$970)/COUNTIF($S$3:$S$970,$S1003)</f>
        <v>10.6168185157161</v>
      </c>
      <c r="V1003" s="47" t="n">
        <f aca="true">CORREL(OFFSET($A$2,MATCH($A1003,$A$259:$A$970,0),4):OFFSET($A$2,MATCH($A1003+1,$A$259:$A$970,0)-1,4),OFFSET($S$2,MATCH($S1003,$S$259:$S$970,0),3):OFFSET($S$2,MATCH($S1003+1,$S$259:$S$970,0)-1,3))</f>
        <v>0.49043394931747</v>
      </c>
      <c r="W1003" s="47" t="n">
        <f aca="true">CORREL(OFFSET($A$2,MATCH($A1003,$A$259:$A$970,0),2):OFFSET($A$2,MATCH($A1003+1,$A$259:$A$970,0)-1,2),OFFSET($S$2,MATCH($S1003,$S$259:$S$970,0),1):OFFSET($S$2,MATCH($S1003+1,$S$259:$S$970,0)-1,1))</f>
        <v>-0.316315048917127</v>
      </c>
      <c r="Y1003" s="0" t="n">
        <f aca="false">A1003</f>
        <v>32</v>
      </c>
      <c r="Z1003" s="103" t="n">
        <f aca="false">IF(Z$1="P",MAX(0,Z$2-$C1003),IF(Z$1="C",MAX(0,$C1003-Z$2)))</f>
        <v>0</v>
      </c>
      <c r="AA1003" s="103" t="n">
        <f aca="false">IF(AA$1="P",MAX(0,AA$2-$C1003),IF(AA$1="C",MAX(0,$C1003-AA$2)))</f>
        <v>0</v>
      </c>
      <c r="AB1003" s="103" t="n">
        <f aca="false">IF(AB$1="P",MAX(0,AB$2-$C1003),IF(AB$1="C",MAX(0,$C1003-AB$2)))</f>
        <v>0</v>
      </c>
      <c r="AC1003" s="103" t="n">
        <f aca="false">IF(AC$1="P",MAX(0,AC$2-$C1003),IF(AC$1="C",MAX(0,$C1003-AC$2)))</f>
        <v>0</v>
      </c>
      <c r="AD1003" s="103" t="n">
        <f aca="false">IF(AD$1="P",MAX(0,AD$2-$C1003),IF(AD$1="C",MAX(0,$C1003-AD$2)))</f>
        <v>0</v>
      </c>
      <c r="AE1003" s="103" t="n">
        <f aca="false">IF(AE$1="P",MAX(0,AE$2-$C1003),IF(AE$1="C",MAX(0,$C1003-AE$2)))</f>
        <v>3.59608695652174</v>
      </c>
      <c r="AF1003" s="103" t="n">
        <f aca="false">IF(AF$1="P",MAX(0,AF$2-$C1003),IF(AF$1="C",MAX(0,$C1003-AF$2)))</f>
        <v>26.4039130434783</v>
      </c>
      <c r="AG1003" s="103" t="n">
        <f aca="false">IF(AG$1="P",MAX(0,AG$2-$C1003),IF(AG$1="C",MAX(0,$C1003-AG$2)))</f>
        <v>21.4039130434783</v>
      </c>
      <c r="AH1003" s="103" t="n">
        <f aca="false">IF(AH$1="P",MAX(0,AH$2-$C1003),IF(AH$1="C",MAX(0,$C1003-AH$2)))</f>
        <v>16.4039130434783</v>
      </c>
      <c r="AI1003" s="103" t="n">
        <f aca="false">IF(AI$1="P",MAX(0,AI$2-$C1003),IF(AI$1="C",MAX(0,$C1003-AI$2)))</f>
        <v>11.4039130434783</v>
      </c>
      <c r="AJ1003" s="103" t="n">
        <f aca="false">IF(AJ$1="P",MAX(0,AJ$2-$C1003),IF(AJ$1="C",MAX(0,$C1003-AJ$2)))</f>
        <v>6.40391304347826</v>
      </c>
      <c r="AK1003" s="103" t="n">
        <f aca="false">IF(AK$1="P",MAX(0,AK$2-$C1003),IF(AK$1="C",MAX(0,$C1003-AK$2)))</f>
        <v>0</v>
      </c>
    </row>
    <row r="1004" customFormat="false" ht="12.75" hidden="false" customHeight="false" outlineLevel="0" collapsed="false">
      <c r="A1004" s="0" t="n">
        <v>33</v>
      </c>
      <c r="B1004" s="15"/>
      <c r="C1004" s="15" t="n">
        <f aca="false">SUMIF($A$3:$A$970,$A1004,$C$3:$C$970)/COUNTIF($A$3:$A$970,$A1004)</f>
        <v>23.7378947368421</v>
      </c>
      <c r="D1004" s="47" t="n">
        <f aca="true">STDEV(OFFSET($A$2,MATCH($A1004,$A$3:$A$970,0),3):OFFSET($A$2,MATCH($A1004+1,$A$3:$A$970,0)-1,3))*SQRT(trade_day)</f>
        <v>4.5821061167842</v>
      </c>
      <c r="E1004" s="47" t="n">
        <f aca="false">SUMIF($A$3:$A$970,$A1004,$E$3:$E$970)/COUNTIF($A$3:$A$970,$A1004)</f>
        <v>4.77527769369959</v>
      </c>
      <c r="F1004" s="0" t="n">
        <v>33</v>
      </c>
      <c r="G1004" s="110" t="n">
        <f aca="false">SUMIF($A$3:$A$970,$F1004,G$3:G$970)/COUNTIF($A$3:$A$970,$F1004)</f>
        <v>1.54157894736842</v>
      </c>
      <c r="H1004" s="110" t="n">
        <f aca="false">SUMIF($A$3:$A$970,$F1004,H$3:H$970)/COUNTIF($A$3:$A$970,$F1004)</f>
        <v>4.48578947368421</v>
      </c>
      <c r="I1004" s="110" t="n">
        <f aca="false">SUMIF($A$3:$A$970,$F1004,I$3:I$970)/COUNTIF($A$3:$A$970,$F1004)</f>
        <v>8.21157894736842</v>
      </c>
      <c r="J1004" s="110" t="n">
        <f aca="false">SUMIF($A$3:$A$970,$F1004,J$3:J$970)/COUNTIF($A$3:$A$970,$F1004)</f>
        <v>12.7673684210526</v>
      </c>
      <c r="K1004" s="110" t="n">
        <f aca="false">SUMIF($A$3:$A$970,$F1004,K$3:K$970)/COUNTIF($A$3:$A$970,$F1004)</f>
        <v>17.5042105263158</v>
      </c>
      <c r="L1004" s="110" t="n">
        <f aca="false">SUMIF($A$3:$A$970,$F1004,L$3:L$970)/COUNTIF($A$3:$A$970,$F1004)</f>
        <v>26.9778947368421</v>
      </c>
      <c r="M1004" s="110" t="n">
        <f aca="false">SUMIF($A$3:$A$970,$F1004,M$3:M$970)/COUNTIF($A$3:$A$970,$F1004)</f>
        <v>3.22368421052632</v>
      </c>
      <c r="N1004" s="110" t="n">
        <f aca="false">SUMIF($A$3:$A$970,$F1004,N$3:N$970)/COUNTIF($A$3:$A$970,$F1004)</f>
        <v>1.94947368421053</v>
      </c>
      <c r="O1004" s="110" t="n">
        <f aca="false">SUMIF($A$3:$A$970,$F1004,O$3:O$970)/COUNTIF($A$3:$A$970,$F1004)</f>
        <v>1.50526315789474</v>
      </c>
      <c r="P1004" s="110" t="n">
        <f aca="false">SUMIF($A$3:$A$970,$F1004,P$3:P$970)/COUNTIF($A$3:$A$970,$F1004)</f>
        <v>1.24210526315789</v>
      </c>
      <c r="Q1004" s="110" t="n">
        <f aca="false">SUMIF($A$3:$A$970,$F1004,Q$3:Q$970)/COUNTIF($A$3:$A$970,$F1004)</f>
        <v>0.715789473684211</v>
      </c>
      <c r="R1004" s="110" t="n">
        <f aca="false">SUMIF($A$3:$A$970,$F1004,R$3:R$970)/COUNTIF($A$3:$A$970,$F1004)</f>
        <v>0</v>
      </c>
      <c r="S1004" s="0" t="n">
        <v>33</v>
      </c>
      <c r="U1004" s="15" t="n">
        <f aca="false">SUMIF($S$3:$S$970,$S1004,$U$3:$U$970)/COUNTIF($S$3:$S$970,$S1004)</f>
        <v>4.7732487168961</v>
      </c>
      <c r="V1004" s="47" t="n">
        <f aca="true">CORREL(OFFSET($A$2,MATCH($A1004,$A$259:$A$970,0),4):OFFSET($A$2,MATCH($A1004+1,$A$259:$A$970,0)-1,4),OFFSET($S$2,MATCH($S1004,$S$259:$S$970,0),3):OFFSET($S$2,MATCH($S1004+1,$S$259:$S$970,0)-1,3))</f>
        <v>-0.470179335255282</v>
      </c>
      <c r="W1004" s="47" t="n">
        <f aca="true">CORREL(OFFSET($A$2,MATCH($A1004,$A$259:$A$970,0),2):OFFSET($A$2,MATCH($A1004+1,$A$259:$A$970,0)-1,2),OFFSET($S$2,MATCH($S1004,$S$259:$S$970,0),1):OFFSET($S$2,MATCH($S1004+1,$S$259:$S$970,0)-1,1))</f>
        <v>0.399832307698775</v>
      </c>
      <c r="Y1004" s="0" t="n">
        <f aca="false">A1004</f>
        <v>33</v>
      </c>
      <c r="Z1004" s="103" t="n">
        <f aca="false">IF(Z$1="P",MAX(0,Z$2-$C1004),IF(Z$1="C",MAX(0,$C1004-Z$2)))</f>
        <v>0</v>
      </c>
      <c r="AA1004" s="103" t="n">
        <f aca="false">IF(AA$1="P",MAX(0,AA$2-$C1004),IF(AA$1="C",MAX(0,$C1004-AA$2)))</f>
        <v>1.2621052631579</v>
      </c>
      <c r="AB1004" s="103" t="n">
        <f aca="false">IF(AB$1="P",MAX(0,AB$2-$C1004),IF(AB$1="C",MAX(0,$C1004-AB$2)))</f>
        <v>6.2621052631579</v>
      </c>
      <c r="AC1004" s="103" t="n">
        <f aca="false">IF(AC$1="P",MAX(0,AC$2-$C1004),IF(AC$1="C",MAX(0,$C1004-AC$2)))</f>
        <v>11.2621052631579</v>
      </c>
      <c r="AD1004" s="103" t="n">
        <f aca="false">IF(AD$1="P",MAX(0,AD$2-$C1004),IF(AD$1="C",MAX(0,$C1004-AD$2)))</f>
        <v>16.2621052631579</v>
      </c>
      <c r="AE1004" s="103" t="n">
        <f aca="false">IF(AE$1="P",MAX(0,AE$2-$C1004),IF(AE$1="C",MAX(0,$C1004-AE$2)))</f>
        <v>26.2621052631579</v>
      </c>
      <c r="AF1004" s="103" t="n">
        <f aca="false">IF(AF$1="P",MAX(0,AF$2-$C1004),IF(AF$1="C",MAX(0,$C1004-AF$2)))</f>
        <v>3.7378947368421</v>
      </c>
      <c r="AG1004" s="103" t="n">
        <f aca="false">IF(AG$1="P",MAX(0,AG$2-$C1004),IF(AG$1="C",MAX(0,$C1004-AG$2)))</f>
        <v>0</v>
      </c>
      <c r="AH1004" s="103" t="n">
        <f aca="false">IF(AH$1="P",MAX(0,AH$2-$C1004),IF(AH$1="C",MAX(0,$C1004-AH$2)))</f>
        <v>0</v>
      </c>
      <c r="AI1004" s="103" t="n">
        <f aca="false">IF(AI$1="P",MAX(0,AI$2-$C1004),IF(AI$1="C",MAX(0,$C1004-AI$2)))</f>
        <v>0</v>
      </c>
      <c r="AJ1004" s="103" t="n">
        <f aca="false">IF(AJ$1="P",MAX(0,AJ$2-$C1004),IF(AJ$1="C",MAX(0,$C1004-AJ$2)))</f>
        <v>0</v>
      </c>
      <c r="AK1004" s="103" t="n">
        <f aca="false">IF(AK$1="P",MAX(0,AK$2-$C1004),IF(AK$1="C",MAX(0,$C1004-AK$2)))</f>
        <v>0</v>
      </c>
    </row>
    <row r="1005" customFormat="false" ht="12.75" hidden="false" customHeight="false" outlineLevel="0" collapsed="false">
      <c r="A1005" s="0" t="n">
        <v>34</v>
      </c>
      <c r="B1005" s="15"/>
      <c r="C1005" s="15" t="n">
        <f aca="false">SUMIF($A$3:$A$970,$A1005,$C$3:$C$970)/COUNTIF($A$3:$A$970,$A1005)</f>
        <v>32.9768181818182</v>
      </c>
      <c r="D1005" s="47" t="n">
        <f aca="true">STDEV(OFFSET($A$2,MATCH($A1005,$A$3:$A$970,0),3):OFFSET($A$2,MATCH($A1005+1,$A$3:$A$970,0)-1,3))*SQRT(trade_day)</f>
        <v>2.85536098641212</v>
      </c>
      <c r="E1005" s="47" t="n">
        <f aca="false">SUMIF($A$3:$A$970,$A1005,$E$3:$E$970)/COUNTIF($A$3:$A$970,$A1005)</f>
        <v>2.87608804109366</v>
      </c>
      <c r="F1005" s="0" t="n">
        <v>34</v>
      </c>
      <c r="G1005" s="110" t="n">
        <f aca="false">SUMIF($A$3:$A$970,$F1005,G$3:G$970)/COUNTIF($A$3:$A$970,$F1005)</f>
        <v>0</v>
      </c>
      <c r="H1005" s="110" t="n">
        <f aca="false">SUMIF($A$3:$A$970,$F1005,H$3:H$970)/COUNTIF($A$3:$A$970,$F1005)</f>
        <v>0.177272727272727</v>
      </c>
      <c r="I1005" s="110" t="n">
        <f aca="false">SUMIF($A$3:$A$970,$F1005,I$3:I$970)/COUNTIF($A$3:$A$970,$F1005)</f>
        <v>1.43636363636364</v>
      </c>
      <c r="J1005" s="110" t="n">
        <f aca="false">SUMIF($A$3:$A$970,$F1005,J$3:J$970)/COUNTIF($A$3:$A$970,$F1005)</f>
        <v>3.48318181818182</v>
      </c>
      <c r="K1005" s="110" t="n">
        <f aca="false">SUMIF($A$3:$A$970,$F1005,K$3:K$970)/COUNTIF($A$3:$A$970,$F1005)</f>
        <v>7.48818181818182</v>
      </c>
      <c r="L1005" s="110" t="n">
        <f aca="false">SUMIF($A$3:$A$970,$F1005,L$3:L$970)/COUNTIF($A$3:$A$970,$F1005)</f>
        <v>17.0231818181818</v>
      </c>
      <c r="M1005" s="110" t="n">
        <f aca="false">SUMIF($A$3:$A$970,$F1005,M$3:M$970)/COUNTIF($A$3:$A$970,$F1005)</f>
        <v>8.15409090909091</v>
      </c>
      <c r="N1005" s="110" t="n">
        <f aca="false">SUMIF($A$3:$A$970,$F1005,N$3:N$970)/COUNTIF($A$3:$A$970,$F1005)</f>
        <v>4.41318181818182</v>
      </c>
      <c r="O1005" s="110" t="n">
        <f aca="false">SUMIF($A$3:$A$970,$F1005,O$3:O$970)/COUNTIF($A$3:$A$970,$F1005)</f>
        <v>1.46</v>
      </c>
      <c r="P1005" s="110" t="n">
        <f aca="false">SUMIF($A$3:$A$970,$F1005,P$3:P$970)/COUNTIF($A$3:$A$970,$F1005)</f>
        <v>0.465</v>
      </c>
      <c r="Q1005" s="110" t="n">
        <f aca="false">SUMIF($A$3:$A$970,$F1005,Q$3:Q$970)/COUNTIF($A$3:$A$970,$F1005)</f>
        <v>0</v>
      </c>
      <c r="R1005" s="110" t="n">
        <f aca="false">SUMIF($A$3:$A$970,$F1005,R$3:R$970)/COUNTIF($A$3:$A$970,$F1005)</f>
        <v>0</v>
      </c>
      <c r="S1005" s="0" t="n">
        <v>34</v>
      </c>
      <c r="U1005" s="15" t="n">
        <f aca="false">SUMIF($S$3:$S$970,$S1005,$U$3:$U$970)/COUNTIF($S$3:$S$970,$S1005)</f>
        <v>6.5771456646676</v>
      </c>
      <c r="V1005" s="47" t="n">
        <f aca="true">CORREL(OFFSET($A$2,MATCH($A1005,$A$259:$A$970,0),4):OFFSET($A$2,MATCH($A1005+1,$A$259:$A$970,0)-1,4),OFFSET($S$2,MATCH($S1005,$S$259:$S$970,0),3):OFFSET($S$2,MATCH($S1005+1,$S$259:$S$970,0)-1,3))</f>
        <v>0.088432283510956</v>
      </c>
      <c r="W1005" s="47" t="n">
        <f aca="true">CORREL(OFFSET($A$2,MATCH($A1005,$A$259:$A$970,0),2):OFFSET($A$2,MATCH($A1005+1,$A$259:$A$970,0)-1,2),OFFSET($S$2,MATCH($S1005,$S$259:$S$970,0),1):OFFSET($S$2,MATCH($S1005+1,$S$259:$S$970,0)-1,1))</f>
        <v>0.713497992885778</v>
      </c>
      <c r="Y1005" s="0" t="n">
        <f aca="false">A1005</f>
        <v>34</v>
      </c>
      <c r="Z1005" s="103" t="n">
        <f aca="false">IF(Z$1="P",MAX(0,Z$2-$C1005),IF(Z$1="C",MAX(0,$C1005-Z$2)))</f>
        <v>0</v>
      </c>
      <c r="AA1005" s="103" t="n">
        <f aca="false">IF(AA$1="P",MAX(0,AA$2-$C1005),IF(AA$1="C",MAX(0,$C1005-AA$2)))</f>
        <v>0</v>
      </c>
      <c r="AB1005" s="103" t="n">
        <f aca="false">IF(AB$1="P",MAX(0,AB$2-$C1005),IF(AB$1="C",MAX(0,$C1005-AB$2)))</f>
        <v>0</v>
      </c>
      <c r="AC1005" s="103" t="n">
        <f aca="false">IF(AC$1="P",MAX(0,AC$2-$C1005),IF(AC$1="C",MAX(0,$C1005-AC$2)))</f>
        <v>2.02318181818182</v>
      </c>
      <c r="AD1005" s="103" t="n">
        <f aca="false">IF(AD$1="P",MAX(0,AD$2-$C1005),IF(AD$1="C",MAX(0,$C1005-AD$2)))</f>
        <v>7.02318181818182</v>
      </c>
      <c r="AE1005" s="103" t="n">
        <f aca="false">IF(AE$1="P",MAX(0,AE$2-$C1005),IF(AE$1="C",MAX(0,$C1005-AE$2)))</f>
        <v>17.0231818181818</v>
      </c>
      <c r="AF1005" s="103" t="n">
        <f aca="false">IF(AF$1="P",MAX(0,AF$2-$C1005),IF(AF$1="C",MAX(0,$C1005-AF$2)))</f>
        <v>12.9768181818182</v>
      </c>
      <c r="AG1005" s="103" t="n">
        <f aca="false">IF(AG$1="P",MAX(0,AG$2-$C1005),IF(AG$1="C",MAX(0,$C1005-AG$2)))</f>
        <v>7.97681818181818</v>
      </c>
      <c r="AH1005" s="103" t="n">
        <f aca="false">IF(AH$1="P",MAX(0,AH$2-$C1005),IF(AH$1="C",MAX(0,$C1005-AH$2)))</f>
        <v>2.97681818181818</v>
      </c>
      <c r="AI1005" s="103" t="n">
        <f aca="false">IF(AI$1="P",MAX(0,AI$2-$C1005),IF(AI$1="C",MAX(0,$C1005-AI$2)))</f>
        <v>0</v>
      </c>
      <c r="AJ1005" s="103" t="n">
        <f aca="false">IF(AJ$1="P",MAX(0,AJ$2-$C1005),IF(AJ$1="C",MAX(0,$C1005-AJ$2)))</f>
        <v>0</v>
      </c>
      <c r="AK1005" s="103" t="n">
        <f aca="false">IF(AK$1="P",MAX(0,AK$2-$C1005),IF(AK$1="C",MAX(0,$C1005-AK$2)))</f>
        <v>0</v>
      </c>
    </row>
    <row r="1006" customFormat="false" ht="12.75" hidden="false" customHeight="false" outlineLevel="0" collapsed="false">
      <c r="A1006" s="0" t="n">
        <v>35</v>
      </c>
      <c r="B1006" s="15"/>
      <c r="C1006" s="15" t="n">
        <f aca="false">SUMIF($A$3:$A$970,$A1006,$C$3:$C$970)/COUNTIF($A$3:$A$970,$A1006)</f>
        <v>42.467</v>
      </c>
      <c r="D1006" s="47" t="n">
        <f aca="true">STDEV(OFFSET($A$2,MATCH($A1006,$A$3:$A$970,0),3):OFFSET($A$2,MATCH($A1006+1,$A$3:$A$970,0)-1,3))*SQRT(trade_day)</f>
        <v>3.40673722954341</v>
      </c>
      <c r="E1006" s="47" t="n">
        <f aca="false">SUMIF($A$3:$A$970,$A1006,$E$3:$E$970)/COUNTIF($A$3:$A$970,$A1006)</f>
        <v>2.64500763188262</v>
      </c>
      <c r="F1006" s="0" t="n">
        <v>35</v>
      </c>
      <c r="G1006" s="110" t="n">
        <f aca="false">SUMIF($A$3:$A$970,$F1006,G$3:G$970)/COUNTIF($A$3:$A$970,$F1006)</f>
        <v>0</v>
      </c>
      <c r="H1006" s="110" t="n">
        <f aca="false">SUMIF($A$3:$A$970,$F1006,H$3:H$970)/COUNTIF($A$3:$A$970,$F1006)</f>
        <v>0</v>
      </c>
      <c r="I1006" s="110" t="n">
        <f aca="false">SUMIF($A$3:$A$970,$F1006,I$3:I$970)/COUNTIF($A$3:$A$970,$F1006)</f>
        <v>0.025</v>
      </c>
      <c r="J1006" s="110" t="n">
        <f aca="false">SUMIF($A$3:$A$970,$F1006,J$3:J$970)/COUNTIF($A$3:$A$970,$F1006)</f>
        <v>0.3595</v>
      </c>
      <c r="K1006" s="110" t="n">
        <f aca="false">SUMIF($A$3:$A$970,$F1006,K$3:K$970)/COUNTIF($A$3:$A$970,$F1006)</f>
        <v>2.1225</v>
      </c>
      <c r="L1006" s="110" t="n">
        <f aca="false">SUMIF($A$3:$A$970,$F1006,L$3:L$970)/COUNTIF($A$3:$A$970,$F1006)</f>
        <v>8.996</v>
      </c>
      <c r="M1006" s="110" t="n">
        <f aca="false">SUMIF($A$3:$A$970,$F1006,M$3:M$970)/COUNTIF($A$3:$A$970,$F1006)</f>
        <v>17.467</v>
      </c>
      <c r="N1006" s="110" t="n">
        <f aca="false">SUMIF($A$3:$A$970,$F1006,N$3:N$970)/COUNTIF($A$3:$A$970,$F1006)</f>
        <v>12.492</v>
      </c>
      <c r="O1006" s="110" t="n">
        <f aca="false">SUMIF($A$3:$A$970,$F1006,O$3:O$970)/COUNTIF($A$3:$A$970,$F1006)</f>
        <v>7.8265</v>
      </c>
      <c r="P1006" s="110" t="n">
        <f aca="false">SUMIF($A$3:$A$970,$F1006,P$3:P$970)/COUNTIF($A$3:$A$970,$F1006)</f>
        <v>4.5895</v>
      </c>
      <c r="Q1006" s="110" t="n">
        <f aca="false">SUMIF($A$3:$A$970,$F1006,Q$3:Q$970)/COUNTIF($A$3:$A$970,$F1006)</f>
        <v>1.463</v>
      </c>
      <c r="R1006" s="110" t="n">
        <f aca="false">SUMIF($A$3:$A$970,$F1006,R$3:R$970)/COUNTIF($A$3:$A$970,$F1006)</f>
        <v>0</v>
      </c>
      <c r="S1006" s="0" t="n">
        <v>35</v>
      </c>
      <c r="U1006" s="15" t="n">
        <f aca="false">SUMIF($S$3:$S$970,$S1006,$U$3:$U$970)/COUNTIF($S$3:$S$970,$S1006)</f>
        <v>7.84269879326526</v>
      </c>
      <c r="V1006" s="47" t="n">
        <f aca="true">CORREL(OFFSET($A$2,MATCH($A1006,$A$259:$A$970,0),4):OFFSET($A$2,MATCH($A1006+1,$A$259:$A$970,0)-1,4),OFFSET($S$2,MATCH($S1006,$S$259:$S$970,0),3):OFFSET($S$2,MATCH($S1006+1,$S$259:$S$970,0)-1,3))</f>
        <v>0.404041151955677</v>
      </c>
      <c r="W1006" s="47" t="n">
        <f aca="true">CORREL(OFFSET($A$2,MATCH($A1006,$A$259:$A$970,0),2):OFFSET($A$2,MATCH($A1006+1,$A$259:$A$970,0)-1,2),OFFSET($S$2,MATCH($S1006,$S$259:$S$970,0),1):OFFSET($S$2,MATCH($S1006+1,$S$259:$S$970,0)-1,1))</f>
        <v>0.587461561605111</v>
      </c>
      <c r="Y1006" s="0" t="n">
        <f aca="false">A1006</f>
        <v>35</v>
      </c>
      <c r="Z1006" s="103" t="n">
        <f aca="false">IF(Z$1="P",MAX(0,Z$2-$C1006),IF(Z$1="C",MAX(0,$C1006-Z$2)))</f>
        <v>0</v>
      </c>
      <c r="AA1006" s="103" t="n">
        <f aca="false">IF(AA$1="P",MAX(0,AA$2-$C1006),IF(AA$1="C",MAX(0,$C1006-AA$2)))</f>
        <v>0</v>
      </c>
      <c r="AB1006" s="103" t="n">
        <f aca="false">IF(AB$1="P",MAX(0,AB$2-$C1006),IF(AB$1="C",MAX(0,$C1006-AB$2)))</f>
        <v>0</v>
      </c>
      <c r="AC1006" s="103" t="n">
        <f aca="false">IF(AC$1="P",MAX(0,AC$2-$C1006),IF(AC$1="C",MAX(0,$C1006-AC$2)))</f>
        <v>0</v>
      </c>
      <c r="AD1006" s="103" t="n">
        <f aca="false">IF(AD$1="P",MAX(0,AD$2-$C1006),IF(AD$1="C",MAX(0,$C1006-AD$2)))</f>
        <v>0</v>
      </c>
      <c r="AE1006" s="103" t="n">
        <f aca="false">IF(AE$1="P",MAX(0,AE$2-$C1006),IF(AE$1="C",MAX(0,$C1006-AE$2)))</f>
        <v>7.533</v>
      </c>
      <c r="AF1006" s="103" t="n">
        <f aca="false">IF(AF$1="P",MAX(0,AF$2-$C1006),IF(AF$1="C",MAX(0,$C1006-AF$2)))</f>
        <v>22.467</v>
      </c>
      <c r="AG1006" s="103" t="n">
        <f aca="false">IF(AG$1="P",MAX(0,AG$2-$C1006),IF(AG$1="C",MAX(0,$C1006-AG$2)))</f>
        <v>17.467</v>
      </c>
      <c r="AH1006" s="103" t="n">
        <f aca="false">IF(AH$1="P",MAX(0,AH$2-$C1006),IF(AH$1="C",MAX(0,$C1006-AH$2)))</f>
        <v>12.467</v>
      </c>
      <c r="AI1006" s="103" t="n">
        <f aca="false">IF(AI$1="P",MAX(0,AI$2-$C1006),IF(AI$1="C",MAX(0,$C1006-AI$2)))</f>
        <v>7.467</v>
      </c>
      <c r="AJ1006" s="103" t="n">
        <f aca="false">IF(AJ$1="P",MAX(0,AJ$2-$C1006),IF(AJ$1="C",MAX(0,$C1006-AJ$2)))</f>
        <v>2.467</v>
      </c>
      <c r="AK1006" s="103" t="n">
        <f aca="false">IF(AK$1="P",MAX(0,AK$2-$C1006),IF(AK$1="C",MAX(0,$C1006-AK$2)))</f>
        <v>0</v>
      </c>
    </row>
    <row r="1007" customFormat="false" ht="12.75" hidden="false" customHeight="false" outlineLevel="0" collapsed="false">
      <c r="A1007" s="0" t="n">
        <v>36</v>
      </c>
      <c r="B1007" s="15"/>
      <c r="C1007" s="15" t="n">
        <f aca="false">SUMIF($A$3:$A$970,$A1007,$C$3:$C$970)/COUNTIF($A$3:$A$970,$A1007)</f>
        <v>71.594</v>
      </c>
      <c r="D1007" s="47" t="n">
        <f aca="true">STDEV(OFFSET($A$2,MATCH($A1007,$A$3:$A$970,0),3):OFFSET($A$2,MATCH($A1007+1,$A$3:$A$970,0)-1,3))*SQRT(trade_day)</f>
        <v>4.83891697564863</v>
      </c>
      <c r="E1007" s="47" t="n">
        <f aca="false">SUMIF($A$3:$A$970,$A1007,$E$3:$E$970)/COUNTIF($A$3:$A$970,$A1007)</f>
        <v>4.94348092769437</v>
      </c>
      <c r="F1007" s="0" t="n">
        <v>36</v>
      </c>
      <c r="G1007" s="110" t="n">
        <f aca="false">SUMIF($A$3:$A$970,$F1007,G$3:G$970)/COUNTIF($A$3:$A$970,$F1007)</f>
        <v>0</v>
      </c>
      <c r="H1007" s="110" t="n">
        <f aca="false">SUMIF($A$3:$A$970,$F1007,H$3:H$970)/COUNTIF($A$3:$A$970,$F1007)</f>
        <v>0</v>
      </c>
      <c r="I1007" s="110" t="n">
        <f aca="false">SUMIF($A$3:$A$970,$F1007,I$3:I$970)/COUNTIF($A$3:$A$970,$F1007)</f>
        <v>0</v>
      </c>
      <c r="J1007" s="110" t="n">
        <f aca="false">SUMIF($A$3:$A$970,$F1007,J$3:J$970)/COUNTIF($A$3:$A$970,$F1007)</f>
        <v>0</v>
      </c>
      <c r="K1007" s="110" t="n">
        <f aca="false">SUMIF($A$3:$A$970,$F1007,K$3:K$970)/COUNTIF($A$3:$A$970,$F1007)</f>
        <v>0</v>
      </c>
      <c r="L1007" s="110" t="n">
        <f aca="false">SUMIF($A$3:$A$970,$F1007,L$3:L$970)/COUNTIF($A$3:$A$970,$F1007)</f>
        <v>0.937</v>
      </c>
      <c r="M1007" s="110" t="n">
        <f aca="false">SUMIF($A$3:$A$970,$F1007,M$3:M$970)/COUNTIF($A$3:$A$970,$F1007)</f>
        <v>46.594</v>
      </c>
      <c r="N1007" s="110" t="n">
        <f aca="false">SUMIF($A$3:$A$970,$F1007,N$3:N$970)/COUNTIF($A$3:$A$970,$F1007)</f>
        <v>41.594</v>
      </c>
      <c r="O1007" s="110" t="n">
        <f aca="false">SUMIF($A$3:$A$970,$F1007,O$3:O$970)/COUNTIF($A$3:$A$970,$F1007)</f>
        <v>36.594</v>
      </c>
      <c r="P1007" s="110" t="n">
        <f aca="false">SUMIF($A$3:$A$970,$F1007,P$3:P$970)/COUNTIF($A$3:$A$970,$F1007)</f>
        <v>31.594</v>
      </c>
      <c r="Q1007" s="110" t="n">
        <f aca="false">SUMIF($A$3:$A$970,$F1007,Q$3:Q$970)/COUNTIF($A$3:$A$970,$F1007)</f>
        <v>22.531</v>
      </c>
      <c r="R1007" s="110" t="n">
        <f aca="false">SUMIF($A$3:$A$970,$F1007,R$3:R$970)/COUNTIF($A$3:$A$970,$F1007)</f>
        <v>0.5664985</v>
      </c>
      <c r="S1007" s="0" t="n">
        <v>36</v>
      </c>
      <c r="U1007" s="15" t="n">
        <f aca="false">SUMIF($S$3:$S$970,$S1007,$U$3:$U$970)/COUNTIF($S$3:$S$970,$S1007)</f>
        <v>8.16832898770189</v>
      </c>
      <c r="V1007" s="47" t="n">
        <f aca="true">CORREL(OFFSET($A$2,MATCH($A1007,$A$259:$A$970,0),4):OFFSET($A$2,MATCH($A1007+1,$A$259:$A$970,0)-1,4),OFFSET($S$2,MATCH($S1007,$S$259:$S$970,0),3):OFFSET($S$2,MATCH($S1007+1,$S$259:$S$970,0)-1,3))</f>
        <v>0.643077361318828</v>
      </c>
      <c r="W1007" s="47" t="n">
        <f aca="true">CORREL(OFFSET($A$2,MATCH($A1007,$A$259:$A$970,0),2):OFFSET($A$2,MATCH($A1007+1,$A$259:$A$970,0)-1,2),OFFSET($S$2,MATCH($S1007,$S$259:$S$970,0),1):OFFSET($S$2,MATCH($S1007+1,$S$259:$S$970,0)-1,1))</f>
        <v>0.758214931419495</v>
      </c>
      <c r="Y1007" s="0" t="n">
        <f aca="false">A1007</f>
        <v>36</v>
      </c>
      <c r="Z1007" s="103" t="n">
        <f aca="false">IF(Z$1="P",MAX(0,Z$2-$C1007),IF(Z$1="C",MAX(0,$C1007-Z$2)))</f>
        <v>0</v>
      </c>
      <c r="AA1007" s="103" t="n">
        <f aca="false">IF(AA$1="P",MAX(0,AA$2-$C1007),IF(AA$1="C",MAX(0,$C1007-AA$2)))</f>
        <v>0</v>
      </c>
      <c r="AB1007" s="103" t="n">
        <f aca="false">IF(AB$1="P",MAX(0,AB$2-$C1007),IF(AB$1="C",MAX(0,$C1007-AB$2)))</f>
        <v>0</v>
      </c>
      <c r="AC1007" s="103" t="n">
        <f aca="false">IF(AC$1="P",MAX(0,AC$2-$C1007),IF(AC$1="C",MAX(0,$C1007-AC$2)))</f>
        <v>0</v>
      </c>
      <c r="AD1007" s="103" t="n">
        <f aca="false">IF(AD$1="P",MAX(0,AD$2-$C1007),IF(AD$1="C",MAX(0,$C1007-AD$2)))</f>
        <v>0</v>
      </c>
      <c r="AE1007" s="103" t="n">
        <f aca="false">IF(AE$1="P",MAX(0,AE$2-$C1007),IF(AE$1="C",MAX(0,$C1007-AE$2)))</f>
        <v>0</v>
      </c>
      <c r="AF1007" s="103" t="n">
        <f aca="false">IF(AF$1="P",MAX(0,AF$2-$C1007),IF(AF$1="C",MAX(0,$C1007-AF$2)))</f>
        <v>51.594</v>
      </c>
      <c r="AG1007" s="103" t="n">
        <f aca="false">IF(AG$1="P",MAX(0,AG$2-$C1007),IF(AG$1="C",MAX(0,$C1007-AG$2)))</f>
        <v>46.594</v>
      </c>
      <c r="AH1007" s="103" t="n">
        <f aca="false">IF(AH$1="P",MAX(0,AH$2-$C1007),IF(AH$1="C",MAX(0,$C1007-AH$2)))</f>
        <v>41.594</v>
      </c>
      <c r="AI1007" s="103" t="n">
        <f aca="false">IF(AI$1="P",MAX(0,AI$2-$C1007),IF(AI$1="C",MAX(0,$C1007-AI$2)))</f>
        <v>36.594</v>
      </c>
      <c r="AJ1007" s="103" t="n">
        <f aca="false">IF(AJ$1="P",MAX(0,AJ$2-$C1007),IF(AJ$1="C",MAX(0,$C1007-AJ$2)))</f>
        <v>31.594</v>
      </c>
      <c r="AK1007" s="103" t="n">
        <f aca="false">IF(AK$1="P",MAX(0,AK$2-$C1007),IF(AK$1="C",MAX(0,$C1007-AK$2)))</f>
        <v>21.594</v>
      </c>
    </row>
    <row r="1008" customFormat="false" ht="12.75" hidden="false" customHeight="false" outlineLevel="0" collapsed="false">
      <c r="A1008" s="0" t="n">
        <v>37</v>
      </c>
      <c r="B1008" s="15"/>
      <c r="C1008" s="15" t="n">
        <f aca="false">SUMIF($A$3:$A$970,$A1008,$C$3:$C$970)/COUNTIF($A$3:$A$970,$A1008)</f>
        <v>51.7315</v>
      </c>
      <c r="D1008" s="47" t="n">
        <f aca="true">STDEV(OFFSET($A$2,MATCH($A1008,$A$3:$A$970,0),3):OFFSET($A$2,MATCH($A1008+1,$A$3:$A$970,0)-1,3))*SQRT(trade_day)</f>
        <v>3.44771375048212</v>
      </c>
      <c r="E1008" s="47" t="n">
        <f aca="false">SUMIF($A$3:$A$970,$A1008,$E$3:$E$970)/COUNTIF($A$3:$A$970,$A1008)</f>
        <v>3.44778626031941</v>
      </c>
      <c r="F1008" s="0" t="n">
        <v>37</v>
      </c>
      <c r="G1008" s="109" t="n">
        <f aca="false">SUMIF($A$3:$A$970,$F1008,G$3:G$970)/COUNTIF($A$3:$A$970,$F1008)</f>
        <v>0</v>
      </c>
      <c r="H1008" s="109" t="n">
        <f aca="false">SUMIF($A$3:$A$970,$F1008,H$3:H$970)/COUNTIF($A$3:$A$970,$F1008)</f>
        <v>0</v>
      </c>
      <c r="I1008" s="109" t="n">
        <f aca="false">SUMIF($A$3:$A$970,$F1008,I$3:I$970)/COUNTIF($A$3:$A$970,$F1008)</f>
        <v>0.1635</v>
      </c>
      <c r="J1008" s="109" t="n">
        <f aca="false">SUMIF($A$3:$A$970,$F1008,J$3:J$970)/COUNTIF($A$3:$A$970,$F1008)</f>
        <v>0.4135</v>
      </c>
      <c r="K1008" s="109" t="n">
        <f aca="false">SUMIF($A$3:$A$970,$F1008,K$3:K$970)/COUNTIF($A$3:$A$970,$F1008)</f>
        <v>1.001</v>
      </c>
      <c r="L1008" s="109" t="n">
        <f aca="false">SUMIF($A$3:$A$970,$F1008,L$3:L$970)/COUNTIF($A$3:$A$970,$F1008)</f>
        <v>4.2225</v>
      </c>
      <c r="M1008" s="109" t="n">
        <f aca="false">SUMIF($A$3:$A$970,$F1008,M$3:M$970)/COUNTIF($A$3:$A$970,$F1008)</f>
        <v>26.7315</v>
      </c>
      <c r="N1008" s="109" t="n">
        <f aca="false">SUMIF($A$3:$A$970,$F1008,N$3:N$970)/COUNTIF($A$3:$A$970,$F1008)</f>
        <v>21.895</v>
      </c>
      <c r="O1008" s="109" t="n">
        <f aca="false">SUMIF($A$3:$A$970,$F1008,O$3:O$970)/COUNTIF($A$3:$A$970,$F1008)</f>
        <v>17.145</v>
      </c>
      <c r="P1008" s="109" t="n">
        <f aca="false">SUMIF($A$3:$A$970,$F1008,P$3:P$970)/COUNTIF($A$3:$A$970,$F1008)</f>
        <v>12.7325</v>
      </c>
      <c r="Q1008" s="109" t="n">
        <f aca="false">SUMIF($A$3:$A$970,$F1008,Q$3:Q$970)/COUNTIF($A$3:$A$970,$F1008)</f>
        <v>5.954</v>
      </c>
      <c r="R1008" s="109" t="n">
        <f aca="false">SUMIF($A$3:$A$970,$F1008,R$3:R$970)/COUNTIF($A$3:$A$970,$F1008)</f>
        <v>0</v>
      </c>
      <c r="S1008" s="0" t="n">
        <v>37</v>
      </c>
      <c r="U1008" s="15" t="n">
        <f aca="false">SUMIF($S$3:$S$970,$S1008,$U$3:$U$970)/COUNTIF($S$3:$S$970,$S1008)</f>
        <v>6.04348116511267</v>
      </c>
      <c r="V1008" s="47" t="n">
        <f aca="true">CORREL(OFFSET($A$2,MATCH($A1008,$A$259:$A$970,0),4):OFFSET($A$2,MATCH($A1008+1,$A$259:$A$970,0)-1,4),OFFSET($S$2,MATCH($S1008,$S$259:$S$970,0),3):OFFSET($S$2,MATCH($S1008+1,$S$259:$S$970,0)-1,3))</f>
        <v>0.338339548756627</v>
      </c>
      <c r="W1008" s="47" t="n">
        <f aca="true">CORREL(OFFSET($A$2,MATCH($A1008,$A$259:$A$970,0),2):OFFSET($A$2,MATCH($A1008+1,$A$259:$A$970,0)-1,2),OFFSET($S$2,MATCH($S1008,$S$259:$S$970,0),1):OFFSET($S$2,MATCH($S1008+1,$S$259:$S$970,0)-1,1))</f>
        <v>0.564870283889526</v>
      </c>
      <c r="Y1008" s="0" t="n">
        <f aca="false">A1008</f>
        <v>37</v>
      </c>
      <c r="Z1008" s="103" t="n">
        <f aca="false">IF(Z$1="P",MAX(0,Z$2-$C1008),IF(Z$1="C",MAX(0,$C1008-Z$2)))</f>
        <v>0</v>
      </c>
      <c r="AA1008" s="103" t="n">
        <f aca="false">IF(AA$1="P",MAX(0,AA$2-$C1008),IF(AA$1="C",MAX(0,$C1008-AA$2)))</f>
        <v>0</v>
      </c>
      <c r="AB1008" s="103" t="n">
        <f aca="false">IF(AB$1="P",MAX(0,AB$2-$C1008),IF(AB$1="C",MAX(0,$C1008-AB$2)))</f>
        <v>0</v>
      </c>
      <c r="AC1008" s="103" t="n">
        <f aca="false">IF(AC$1="P",MAX(0,AC$2-$C1008),IF(AC$1="C",MAX(0,$C1008-AC$2)))</f>
        <v>0</v>
      </c>
      <c r="AD1008" s="103" t="n">
        <f aca="false">IF(AD$1="P",MAX(0,AD$2-$C1008),IF(AD$1="C",MAX(0,$C1008-AD$2)))</f>
        <v>0</v>
      </c>
      <c r="AE1008" s="103" t="n">
        <f aca="false">IF(AE$1="P",MAX(0,AE$2-$C1008),IF(AE$1="C",MAX(0,$C1008-AE$2)))</f>
        <v>0</v>
      </c>
      <c r="AF1008" s="103" t="n">
        <f aca="false">IF(AF$1="P",MAX(0,AF$2-$C1008),IF(AF$1="C",MAX(0,$C1008-AF$2)))</f>
        <v>31.7315</v>
      </c>
      <c r="AG1008" s="103" t="n">
        <f aca="false">IF(AG$1="P",MAX(0,AG$2-$C1008),IF(AG$1="C",MAX(0,$C1008-AG$2)))</f>
        <v>26.7315</v>
      </c>
      <c r="AH1008" s="103" t="n">
        <f aca="false">IF(AH$1="P",MAX(0,AH$2-$C1008),IF(AH$1="C",MAX(0,$C1008-AH$2)))</f>
        <v>21.7315</v>
      </c>
      <c r="AI1008" s="103" t="n">
        <f aca="false">IF(AI$1="P",MAX(0,AI$2-$C1008),IF(AI$1="C",MAX(0,$C1008-AI$2)))</f>
        <v>16.7315</v>
      </c>
      <c r="AJ1008" s="103" t="n">
        <f aca="false">IF(AJ$1="P",MAX(0,AJ$2-$C1008),IF(AJ$1="C",MAX(0,$C1008-AJ$2)))</f>
        <v>11.7315</v>
      </c>
      <c r="AK1008" s="103" t="n">
        <f aca="false">IF(AK$1="P",MAX(0,AK$2-$C1008),IF(AK$1="C",MAX(0,$C1008-AK$2)))</f>
        <v>1.7315</v>
      </c>
    </row>
    <row r="1009" customFormat="false" ht="12.75" hidden="false" customHeight="false" outlineLevel="0" collapsed="false">
      <c r="A1009" s="0" t="n">
        <v>38</v>
      </c>
      <c r="B1009" s="15"/>
      <c r="C1009" s="15" t="n">
        <f aca="false">SUMIF($A$3:$A$970,$A1009,$C$3:$C$970)/COUNTIF($A$3:$A$970,$A1009)</f>
        <v>35.5605</v>
      </c>
      <c r="D1009" s="47" t="n">
        <f aca="true">STDEV(OFFSET($A$2,MATCH($A1009,$A$3:$A$970,0),3):OFFSET($A$2,MATCH($A1009+1,$A$3:$A$970,0)-1,3))*SQRT(trade_day)</f>
        <v>2.83532545157778</v>
      </c>
      <c r="E1009" s="47" t="n">
        <f aca="false">SUMIF($A$3:$A$970,$A1009,$E$3:$E$970)/COUNTIF($A$3:$A$970,$A1009)</f>
        <v>3.1904220208892</v>
      </c>
      <c r="F1009" s="0" t="n">
        <v>38</v>
      </c>
      <c r="G1009" s="109" t="n">
        <f aca="false">SUMIF($A$3:$A$970,$F1009,G$3:G$970)/COUNTIF($A$3:$A$970,$F1009)</f>
        <v>0</v>
      </c>
      <c r="H1009" s="109" t="n">
        <f aca="false">SUMIF($A$3:$A$970,$F1009,H$3:H$970)/COUNTIF($A$3:$A$970,$F1009)</f>
        <v>0.0265000000000001</v>
      </c>
      <c r="I1009" s="109" t="n">
        <f aca="false">SUMIF($A$3:$A$970,$F1009,I$3:I$970)/COUNTIF($A$3:$A$970,$F1009)</f>
        <v>0.7515</v>
      </c>
      <c r="J1009" s="109" t="n">
        <f aca="false">SUMIF($A$3:$A$970,$F1009,J$3:J$970)/COUNTIF($A$3:$A$970,$F1009)</f>
        <v>2.5575</v>
      </c>
      <c r="K1009" s="109" t="n">
        <f aca="false">SUMIF($A$3:$A$970,$F1009,K$3:K$970)/COUNTIF($A$3:$A$970,$F1009)</f>
        <v>5.46</v>
      </c>
      <c r="L1009" s="109" t="n">
        <f aca="false">SUMIF($A$3:$A$970,$F1009,L$3:L$970)/COUNTIF($A$3:$A$970,$F1009)</f>
        <v>14.4395</v>
      </c>
      <c r="M1009" s="109" t="n">
        <f aca="false">SUMIF($A$3:$A$970,$F1009,M$3:M$970)/COUNTIF($A$3:$A$970,$F1009)</f>
        <v>10.587</v>
      </c>
      <c r="N1009" s="109" t="n">
        <f aca="false">SUMIF($A$3:$A$970,$F1009,N$3:N$970)/COUNTIF($A$3:$A$970,$F1009)</f>
        <v>6.312</v>
      </c>
      <c r="O1009" s="109" t="n">
        <f aca="false">SUMIF($A$3:$A$970,$F1009,O$3:O$970)/COUNTIF($A$3:$A$970,$F1009)</f>
        <v>3.118</v>
      </c>
      <c r="P1009" s="109" t="n">
        <f aca="false">SUMIF($A$3:$A$970,$F1009,P$3:P$970)/COUNTIF($A$3:$A$970,$F1009)</f>
        <v>1.0205</v>
      </c>
      <c r="Q1009" s="109" t="n">
        <f aca="false">SUMIF($A$3:$A$970,$F1009,Q$3:Q$970)/COUNTIF($A$3:$A$970,$F1009)</f>
        <v>0</v>
      </c>
      <c r="R1009" s="109" t="n">
        <f aca="false">SUMIF($A$3:$A$970,$F1009,R$3:R$970)/COUNTIF($A$3:$A$970,$F1009)</f>
        <v>0</v>
      </c>
      <c r="S1009" s="0" t="n">
        <v>38</v>
      </c>
      <c r="U1009" s="15" t="n">
        <f aca="false">SUMIF($S$3:$S$970,$S1009,$U$3:$U$970)/COUNTIF($S$3:$S$970,$S1009)</f>
        <v>6.41624349369208</v>
      </c>
      <c r="V1009" s="47" t="n">
        <f aca="true">CORREL(OFFSET($A$2,MATCH($A1009,$A$259:$A$970,0),4):OFFSET($A$2,MATCH($A1009+1,$A$259:$A$970,0)-1,4),OFFSET($S$2,MATCH($S1009,$S$259:$S$970,0),3):OFFSET($S$2,MATCH($S1009+1,$S$259:$S$970,0)-1,3))</f>
        <v>0.419991150188863</v>
      </c>
      <c r="W1009" s="47" t="n">
        <f aca="true">CORREL(OFFSET($A$2,MATCH($A1009,$A$259:$A$970,0),2):OFFSET($A$2,MATCH($A1009+1,$A$259:$A$970,0)-1,2),OFFSET($S$2,MATCH($S1009,$S$259:$S$970,0),1):OFFSET($S$2,MATCH($S1009+1,$S$259:$S$970,0)-1,1))</f>
        <v>0.171766127161871</v>
      </c>
      <c r="Y1009" s="0" t="n">
        <f aca="false">A1009</f>
        <v>38</v>
      </c>
      <c r="Z1009" s="103" t="n">
        <f aca="false">IF(Z$1="P",MAX(0,Z$2-$C1009),IF(Z$1="C",MAX(0,$C1009-Z$2)))</f>
        <v>0</v>
      </c>
      <c r="AA1009" s="103" t="n">
        <f aca="false">IF(AA$1="P",MAX(0,AA$2-$C1009),IF(AA$1="C",MAX(0,$C1009-AA$2)))</f>
        <v>0</v>
      </c>
      <c r="AB1009" s="103" t="n">
        <f aca="false">IF(AB$1="P",MAX(0,AB$2-$C1009),IF(AB$1="C",MAX(0,$C1009-AB$2)))</f>
        <v>0</v>
      </c>
      <c r="AC1009" s="103" t="n">
        <f aca="false">IF(AC$1="P",MAX(0,AC$2-$C1009),IF(AC$1="C",MAX(0,$C1009-AC$2)))</f>
        <v>0</v>
      </c>
      <c r="AD1009" s="103" t="n">
        <f aca="false">IF(AD$1="P",MAX(0,AD$2-$C1009),IF(AD$1="C",MAX(0,$C1009-AD$2)))</f>
        <v>4.4395</v>
      </c>
      <c r="AE1009" s="103" t="n">
        <f aca="false">IF(AE$1="P",MAX(0,AE$2-$C1009),IF(AE$1="C",MAX(0,$C1009-AE$2)))</f>
        <v>14.4395</v>
      </c>
      <c r="AF1009" s="103" t="n">
        <f aca="false">IF(AF$1="P",MAX(0,AF$2-$C1009),IF(AF$1="C",MAX(0,$C1009-AF$2)))</f>
        <v>15.5605</v>
      </c>
      <c r="AG1009" s="103" t="n">
        <f aca="false">IF(AG$1="P",MAX(0,AG$2-$C1009),IF(AG$1="C",MAX(0,$C1009-AG$2)))</f>
        <v>10.5605</v>
      </c>
      <c r="AH1009" s="103" t="n">
        <f aca="false">IF(AH$1="P",MAX(0,AH$2-$C1009),IF(AH$1="C",MAX(0,$C1009-AH$2)))</f>
        <v>5.56050000000001</v>
      </c>
      <c r="AI1009" s="103" t="n">
        <f aca="false">IF(AI$1="P",MAX(0,AI$2-$C1009),IF(AI$1="C",MAX(0,$C1009-AI$2)))</f>
        <v>0.560500000000005</v>
      </c>
      <c r="AJ1009" s="103" t="n">
        <f aca="false">IF(AJ$1="P",MAX(0,AJ$2-$C1009),IF(AJ$1="C",MAX(0,$C1009-AJ$2)))</f>
        <v>0</v>
      </c>
      <c r="AK1009" s="103" t="n">
        <f aca="false">IF(AK$1="P",MAX(0,AK$2-$C1009),IF(AK$1="C",MAX(0,$C1009-AK$2)))</f>
        <v>0</v>
      </c>
    </row>
    <row r="1010" customFormat="false" ht="12.75" hidden="false" customHeight="false" outlineLevel="0" collapsed="false">
      <c r="A1010" s="0" t="n">
        <v>39</v>
      </c>
      <c r="B1010" s="15"/>
      <c r="C1010" s="15" t="n">
        <f aca="false">SUMIF($A$3:$A$970,$A1010,$C$3:$C$970)/COUNTIF($A$3:$A$970,$A1010)</f>
        <v>41.0715</v>
      </c>
      <c r="D1010" s="47" t="n">
        <f aca="true">STDEV(OFFSET($A$2,MATCH($A1010,$A$3:$A$970,0),3):OFFSET($A$2,MATCH($A1010+1,$A$3:$A$970,0)-1,3))*SQRT(trade_day)</f>
        <v>2.21408748707925</v>
      </c>
      <c r="E1010" s="47" t="n">
        <f aca="false">SUMIF($A$3:$A$970,$A1010,$E$3:$E$970)/COUNTIF($A$3:$A$970,$A1010)</f>
        <v>2.16497696952386</v>
      </c>
      <c r="F1010" s="0" t="n">
        <v>39</v>
      </c>
      <c r="G1010" s="110" t="n">
        <f aca="false">SUMIF($A$3:$A$970,$F1010,G$3:G$970)/COUNTIF($A$3:$A$970,$F1010)</f>
        <v>0</v>
      </c>
      <c r="H1010" s="110" t="n">
        <f aca="false">SUMIF($A$3:$A$970,$F1010,H$3:H$970)/COUNTIF($A$3:$A$970,$F1010)</f>
        <v>0</v>
      </c>
      <c r="I1010" s="110" t="n">
        <f aca="false">SUMIF($A$3:$A$970,$F1010,I$3:I$970)/COUNTIF($A$3:$A$970,$F1010)</f>
        <v>0.2405</v>
      </c>
      <c r="J1010" s="110" t="n">
        <f aca="false">SUMIF($A$3:$A$970,$F1010,J$3:J$970)/COUNTIF($A$3:$A$970,$F1010)</f>
        <v>1.1555</v>
      </c>
      <c r="K1010" s="110" t="n">
        <f aca="false">SUMIF($A$3:$A$970,$F1010,K$3:K$970)/COUNTIF($A$3:$A$970,$F1010)</f>
        <v>2.823</v>
      </c>
      <c r="L1010" s="110" t="n">
        <f aca="false">SUMIF($A$3:$A$970,$F1010,L$3:L$970)/COUNTIF($A$3:$A$970,$F1010)</f>
        <v>9.579</v>
      </c>
      <c r="M1010" s="110" t="n">
        <f aca="false">SUMIF($A$3:$A$970,$F1010,M$3:M$970)/COUNTIF($A$3:$A$970,$F1010)</f>
        <v>16.0715</v>
      </c>
      <c r="N1010" s="110" t="n">
        <f aca="false">SUMIF($A$3:$A$970,$F1010,N$3:N$970)/COUNTIF($A$3:$A$970,$F1010)</f>
        <v>11.312</v>
      </c>
      <c r="O1010" s="110" t="n">
        <f aca="false">SUMIF($A$3:$A$970,$F1010,O$3:O$970)/COUNTIF($A$3:$A$970,$F1010)</f>
        <v>7.227</v>
      </c>
      <c r="P1010" s="110" t="n">
        <f aca="false">SUMIF($A$3:$A$970,$F1010,P$3:P$970)/COUNTIF($A$3:$A$970,$F1010)</f>
        <v>3.8945</v>
      </c>
      <c r="Q1010" s="110" t="n">
        <f aca="false">SUMIF($A$3:$A$970,$F1010,Q$3:Q$970)/COUNTIF($A$3:$A$970,$F1010)</f>
        <v>0.6505</v>
      </c>
      <c r="R1010" s="110" t="n">
        <f aca="false">SUMIF($A$3:$A$970,$F1010,R$3:R$970)/COUNTIF($A$3:$A$970,$F1010)</f>
        <v>0</v>
      </c>
      <c r="S1010" s="0" t="n">
        <v>39</v>
      </c>
      <c r="U1010" s="15" t="n">
        <f aca="false">SUMIF($S$3:$S$970,$S1010,$U$3:$U$970)/COUNTIF($S$3:$S$970,$S1010)</f>
        <v>7.98007639393555</v>
      </c>
      <c r="V1010" s="47" t="n">
        <f aca="true">CORREL(OFFSET($A$2,MATCH($A1010,$A$259:$A$970,0),4):OFFSET($A$2,MATCH($A1010+1,$A$259:$A$970,0)-1,4),OFFSET($S$2,MATCH($S1010,$S$259:$S$970,0),3):OFFSET($S$2,MATCH($S1010+1,$S$259:$S$970,0)-1,3))</f>
        <v>-0.316880881008313</v>
      </c>
      <c r="W1010" s="47" t="n">
        <f aca="true">CORREL(OFFSET($A$2,MATCH($A1010,$A$259:$A$970,0),2):OFFSET($A$2,MATCH($A1010+1,$A$259:$A$970,0)-1,2),OFFSET($S$2,MATCH($S1010,$S$259:$S$970,0),1):OFFSET($S$2,MATCH($S1010+1,$S$259:$S$970,0)-1,1))</f>
        <v>0.707105116813131</v>
      </c>
      <c r="Y1010" s="0" t="n">
        <f aca="false">A1010</f>
        <v>39</v>
      </c>
      <c r="Z1010" s="103" t="n">
        <f aca="false">IF(Z$1="P",MAX(0,Z$2-$C1010),IF(Z$1="C",MAX(0,$C1010-Z$2)))</f>
        <v>0</v>
      </c>
      <c r="AA1010" s="103" t="n">
        <f aca="false">IF(AA$1="P",MAX(0,AA$2-$C1010),IF(AA$1="C",MAX(0,$C1010-AA$2)))</f>
        <v>0</v>
      </c>
      <c r="AB1010" s="103" t="n">
        <f aca="false">IF(AB$1="P",MAX(0,AB$2-$C1010),IF(AB$1="C",MAX(0,$C1010-AB$2)))</f>
        <v>0</v>
      </c>
      <c r="AC1010" s="103" t="n">
        <f aca="false">IF(AC$1="P",MAX(0,AC$2-$C1010),IF(AC$1="C",MAX(0,$C1010-AC$2)))</f>
        <v>0</v>
      </c>
      <c r="AD1010" s="103" t="n">
        <f aca="false">IF(AD$1="P",MAX(0,AD$2-$C1010),IF(AD$1="C",MAX(0,$C1010-AD$2)))</f>
        <v>0</v>
      </c>
      <c r="AE1010" s="103" t="n">
        <f aca="false">IF(AE$1="P",MAX(0,AE$2-$C1010),IF(AE$1="C",MAX(0,$C1010-AE$2)))</f>
        <v>8.9285</v>
      </c>
      <c r="AF1010" s="103" t="n">
        <f aca="false">IF(AF$1="P",MAX(0,AF$2-$C1010),IF(AF$1="C",MAX(0,$C1010-AF$2)))</f>
        <v>21.0715</v>
      </c>
      <c r="AG1010" s="103" t="n">
        <f aca="false">IF(AG$1="P",MAX(0,AG$2-$C1010),IF(AG$1="C",MAX(0,$C1010-AG$2)))</f>
        <v>16.0715</v>
      </c>
      <c r="AH1010" s="103" t="n">
        <f aca="false">IF(AH$1="P",MAX(0,AH$2-$C1010),IF(AH$1="C",MAX(0,$C1010-AH$2)))</f>
        <v>11.0715</v>
      </c>
      <c r="AI1010" s="103" t="n">
        <f aca="false">IF(AI$1="P",MAX(0,AI$2-$C1010),IF(AI$1="C",MAX(0,$C1010-AI$2)))</f>
        <v>6.0715</v>
      </c>
      <c r="AJ1010" s="103" t="n">
        <f aca="false">IF(AJ$1="P",MAX(0,AJ$2-$C1010),IF(AJ$1="C",MAX(0,$C1010-AJ$2)))</f>
        <v>1.0715</v>
      </c>
      <c r="AK1010" s="103" t="n">
        <f aca="false">IF(AK$1="P",MAX(0,AK$2-$C1010),IF(AK$1="C",MAX(0,$C1010-AK$2)))</f>
        <v>0</v>
      </c>
    </row>
    <row r="1011" customFormat="false" ht="12.75" hidden="false" customHeight="false" outlineLevel="0" collapsed="false">
      <c r="A1011" s="0" t="n">
        <v>40</v>
      </c>
      <c r="B1011" s="15"/>
      <c r="C1011" s="15" t="n">
        <f aca="false">SUMIF($A$3:$A$970,$A1011,$C$3:$C$970)/COUNTIF($A$3:$A$970,$A1011)</f>
        <v>48.5457142857143</v>
      </c>
      <c r="D1011" s="47" t="n">
        <f aca="true">STDEV(OFFSET($A$2,MATCH($A1011,$A$3:$A$970,0),3):OFFSET($A$2,MATCH($A1011+1,$A$3:$A$970,0)-1,3))*SQRT(trade_day)</f>
        <v>3.17186289634576</v>
      </c>
      <c r="E1011" s="47" t="n">
        <f aca="false">SUMIF($A$3:$A$970,$A1011,$E$3:$E$970)/COUNTIF($A$3:$A$970,$A1011)</f>
        <v>2.48491563755149</v>
      </c>
      <c r="F1011" s="0" t="n">
        <v>40</v>
      </c>
      <c r="G1011" s="110" t="n">
        <f aca="false">SUMIF($A$3:$A$970,$F1011,G$3:G$970)/COUNTIF($A$3:$A$970,$F1011)</f>
        <v>0</v>
      </c>
      <c r="H1011" s="110" t="n">
        <f aca="false">SUMIF($A$3:$A$970,$F1011,H$3:H$970)/COUNTIF($A$3:$A$970,$F1011)</f>
        <v>0</v>
      </c>
      <c r="I1011" s="110" t="n">
        <f aca="false">SUMIF($A$3:$A$970,$F1011,I$3:I$970)/COUNTIF($A$3:$A$970,$F1011)</f>
        <v>0</v>
      </c>
      <c r="J1011" s="110" t="n">
        <f aca="false">SUMIF($A$3:$A$970,$F1011,J$3:J$970)/COUNTIF($A$3:$A$970,$F1011)</f>
        <v>0.0476190476190476</v>
      </c>
      <c r="K1011" s="110" t="n">
        <f aca="false">SUMIF($A$3:$A$970,$F1011,K$3:K$970)/COUNTIF($A$3:$A$970,$F1011)</f>
        <v>0.606190476190476</v>
      </c>
      <c r="L1011" s="110" t="n">
        <f aca="false">SUMIF($A$3:$A$970,$F1011,L$3:L$970)/COUNTIF($A$3:$A$970,$F1011)</f>
        <v>4.71571428571429</v>
      </c>
      <c r="M1011" s="110" t="n">
        <f aca="false">SUMIF($A$3:$A$970,$F1011,M$3:M$970)/COUNTIF($A$3:$A$970,$F1011)</f>
        <v>23.5457142857143</v>
      </c>
      <c r="N1011" s="110" t="n">
        <f aca="false">SUMIF($A$3:$A$970,$F1011,N$3:N$970)/COUNTIF($A$3:$A$970,$F1011)</f>
        <v>18.5457142857143</v>
      </c>
      <c r="O1011" s="110" t="n">
        <f aca="false">SUMIF($A$3:$A$970,$F1011,O$3:O$970)/COUNTIF($A$3:$A$970,$F1011)</f>
        <v>13.5933333333333</v>
      </c>
      <c r="P1011" s="110" t="n">
        <f aca="false">SUMIF($A$3:$A$970,$F1011,P$3:P$970)/COUNTIF($A$3:$A$970,$F1011)</f>
        <v>9.15190476190476</v>
      </c>
      <c r="Q1011" s="110" t="n">
        <f aca="false">SUMIF($A$3:$A$970,$F1011,Q$3:Q$970)/COUNTIF($A$3:$A$970,$F1011)</f>
        <v>3.26142857142857</v>
      </c>
      <c r="R1011" s="110" t="n">
        <f aca="false">SUMIF($A$3:$A$970,$F1011,R$3:R$970)/COUNTIF($A$3:$A$970,$F1011)</f>
        <v>0</v>
      </c>
      <c r="S1011" s="0" t="n">
        <v>40</v>
      </c>
      <c r="U1011" s="15" t="n">
        <f aca="false">SUMIF($S$3:$S$970,$S1011,$U$3:$U$970)/COUNTIF($S$3:$S$970,$S1011)</f>
        <v>9.29429026007027</v>
      </c>
      <c r="V1011" s="47" t="n">
        <f aca="true">CORREL(OFFSET($A$2,MATCH($A1011,$A$259:$A$970,0),4):OFFSET($A$2,MATCH($A1011+1,$A$259:$A$970,0)-1,4),OFFSET($S$2,MATCH($S1011,$S$259:$S$970,0),3):OFFSET($S$2,MATCH($S1011+1,$S$259:$S$970,0)-1,3))</f>
        <v>-0.181534680863623</v>
      </c>
      <c r="W1011" s="47" t="n">
        <f aca="true">CORREL(OFFSET($A$2,MATCH($A1011,$A$259:$A$970,0),2):OFFSET($A$2,MATCH($A1011+1,$A$259:$A$970,0)-1,2),OFFSET($S$2,MATCH($S1011,$S$259:$S$970,0),1):OFFSET($S$2,MATCH($S1011+1,$S$259:$S$970,0)-1,1))</f>
        <v>0.69792686889163</v>
      </c>
      <c r="Y1011" s="0" t="n">
        <f aca="false">A1011</f>
        <v>40</v>
      </c>
      <c r="Z1011" s="103" t="n">
        <f aca="false">IF(Z$1="P",MAX(0,Z$2-$C1011),IF(Z$1="C",MAX(0,$C1011-Z$2)))</f>
        <v>0</v>
      </c>
      <c r="AA1011" s="103" t="n">
        <f aca="false">IF(AA$1="P",MAX(0,AA$2-$C1011),IF(AA$1="C",MAX(0,$C1011-AA$2)))</f>
        <v>0</v>
      </c>
      <c r="AB1011" s="103" t="n">
        <f aca="false">IF(AB$1="P",MAX(0,AB$2-$C1011),IF(AB$1="C",MAX(0,$C1011-AB$2)))</f>
        <v>0</v>
      </c>
      <c r="AC1011" s="103" t="n">
        <f aca="false">IF(AC$1="P",MAX(0,AC$2-$C1011),IF(AC$1="C",MAX(0,$C1011-AC$2)))</f>
        <v>0</v>
      </c>
      <c r="AD1011" s="103" t="n">
        <f aca="false">IF(AD$1="P",MAX(0,AD$2-$C1011),IF(AD$1="C",MAX(0,$C1011-AD$2)))</f>
        <v>0</v>
      </c>
      <c r="AE1011" s="103" t="n">
        <f aca="false">IF(AE$1="P",MAX(0,AE$2-$C1011),IF(AE$1="C",MAX(0,$C1011-AE$2)))</f>
        <v>1.45428571428571</v>
      </c>
      <c r="AF1011" s="103" t="n">
        <f aca="false">IF(AF$1="P",MAX(0,AF$2-$C1011),IF(AF$1="C",MAX(0,$C1011-AF$2)))</f>
        <v>28.5457142857143</v>
      </c>
      <c r="AG1011" s="103" t="n">
        <f aca="false">IF(AG$1="P",MAX(0,AG$2-$C1011),IF(AG$1="C",MAX(0,$C1011-AG$2)))</f>
        <v>23.5457142857143</v>
      </c>
      <c r="AH1011" s="103" t="n">
        <f aca="false">IF(AH$1="P",MAX(0,AH$2-$C1011),IF(AH$1="C",MAX(0,$C1011-AH$2)))</f>
        <v>18.5457142857143</v>
      </c>
      <c r="AI1011" s="103" t="n">
        <f aca="false">IF(AI$1="P",MAX(0,AI$2-$C1011),IF(AI$1="C",MAX(0,$C1011-AI$2)))</f>
        <v>13.5457142857143</v>
      </c>
      <c r="AJ1011" s="103" t="n">
        <f aca="false">IF(AJ$1="P",MAX(0,AJ$2-$C1011),IF(AJ$1="C",MAX(0,$C1011-AJ$2)))</f>
        <v>8.54571428571429</v>
      </c>
      <c r="AK1011" s="103" t="n">
        <f aca="false">IF(AK$1="P",MAX(0,AK$2-$C1011),IF(AK$1="C",MAX(0,$C1011-AK$2)))</f>
        <v>0</v>
      </c>
    </row>
    <row r="1012" customFormat="false" ht="12.75" hidden="false" customHeight="false" outlineLevel="0" collapsed="false">
      <c r="A1012" s="0" t="n">
        <v>41</v>
      </c>
      <c r="B1012" s="15"/>
      <c r="C1012" s="15" t="n">
        <f aca="false">SUMIF($A$3:$A$970,$A1012,$C$3:$C$970)/COUNTIF($A$3:$A$970,$A1012)</f>
        <v>33.9895652173913</v>
      </c>
      <c r="D1012" s="47" t="n">
        <f aca="true">STDEV(OFFSET($A$2,MATCH($A1012,$A$3:$A$970,0),3):OFFSET($A$2,MATCH($A1012+1,$A$3:$A$970,0)-1,3))*SQRT(trade_day)</f>
        <v>2.85822206634291</v>
      </c>
      <c r="E1012" s="47" t="n">
        <f aca="false">SUMIF($A$3:$A$970,$A1012,$E$3:$E$970)/COUNTIF($A$3:$A$970,$A1012)</f>
        <v>3.4784734167197</v>
      </c>
      <c r="F1012" s="0" t="n">
        <v>41</v>
      </c>
      <c r="G1012" s="110" t="n">
        <f aca="false">SUMIF($A$3:$A$970,$F1012,G$3:G$970)/COUNTIF($A$3:$A$970,$F1012)</f>
        <v>0.126521739130435</v>
      </c>
      <c r="H1012" s="110" t="n">
        <f aca="false">SUMIF($A$3:$A$970,$F1012,H$3:H$970)/COUNTIF($A$3:$A$970,$F1012)</f>
        <v>1.21869565217391</v>
      </c>
      <c r="I1012" s="110" t="n">
        <f aca="false">SUMIF($A$3:$A$970,$F1012,I$3:I$970)/COUNTIF($A$3:$A$970,$F1012)</f>
        <v>3.26826086956522</v>
      </c>
      <c r="J1012" s="110" t="n">
        <f aca="false">SUMIF($A$3:$A$970,$F1012,J$3:J$970)/COUNTIF($A$3:$A$970,$F1012)</f>
        <v>5.99565217391304</v>
      </c>
      <c r="K1012" s="110" t="n">
        <f aca="false">SUMIF($A$3:$A$970,$F1012,K$3:K$970)/COUNTIF($A$3:$A$970,$F1012)</f>
        <v>9</v>
      </c>
      <c r="L1012" s="110" t="n">
        <f aca="false">SUMIF($A$3:$A$970,$F1012,L$3:L$970)/COUNTIF($A$3:$A$970,$F1012)</f>
        <v>16.9008695652174</v>
      </c>
      <c r="M1012" s="110" t="n">
        <f aca="false">SUMIF($A$3:$A$970,$F1012,M$3:M$970)/COUNTIF($A$3:$A$970,$F1012)</f>
        <v>10.2082608695652</v>
      </c>
      <c r="N1012" s="110" t="n">
        <f aca="false">SUMIF($A$3:$A$970,$F1012,N$3:N$970)/COUNTIF($A$3:$A$970,$F1012)</f>
        <v>7.25782608695652</v>
      </c>
      <c r="O1012" s="110" t="n">
        <f aca="false">SUMIF($A$3:$A$970,$F1012,O$3:O$970)/COUNTIF($A$3:$A$970,$F1012)</f>
        <v>4.98521739130435</v>
      </c>
      <c r="P1012" s="110" t="n">
        <f aca="false">SUMIF($A$3:$A$970,$F1012,P$3:P$970)/COUNTIF($A$3:$A$970,$F1012)</f>
        <v>2.9895652173913</v>
      </c>
      <c r="Q1012" s="110" t="n">
        <f aca="false">SUMIF($A$3:$A$970,$F1012,Q$3:Q$970)/COUNTIF($A$3:$A$970,$F1012)</f>
        <v>0.890434782608696</v>
      </c>
      <c r="R1012" s="110" t="n">
        <f aca="false">SUMIF($A$3:$A$970,$F1012,R$3:R$970)/COUNTIF($A$3:$A$970,$F1012)</f>
        <v>0</v>
      </c>
      <c r="S1012" s="0" t="n">
        <v>41</v>
      </c>
      <c r="U1012" s="15" t="n">
        <f aca="false">SUMIF($S$3:$S$970,$S1012,$U$3:$U$970)/COUNTIF($S$3:$S$970,$S1012)</f>
        <v>7.94065781789105</v>
      </c>
      <c r="V1012" s="47" t="n">
        <f aca="true">CORREL(OFFSET($A$2,MATCH($A1012,$A$259:$A$970,0),4):OFFSET($A$2,MATCH($A1012+1,$A$259:$A$970,0)-1,4),OFFSET($S$2,MATCH($S1012,$S$259:$S$970,0),3):OFFSET($S$2,MATCH($S1012+1,$S$259:$S$970,0)-1,3))</f>
        <v>0.923999435301605</v>
      </c>
      <c r="W1012" s="47" t="n">
        <f aca="true">CORREL(OFFSET($A$2,MATCH($A1012,$A$259:$A$970,0),2):OFFSET($A$2,MATCH($A1012+1,$A$259:$A$970,0)-1,2),OFFSET($S$2,MATCH($S1012,$S$259:$S$970,0),1):OFFSET($S$2,MATCH($S1012+1,$S$259:$S$970,0)-1,1))</f>
        <v>-0.0228628043472206</v>
      </c>
      <c r="Y1012" s="0" t="n">
        <f aca="false">A1012</f>
        <v>41</v>
      </c>
      <c r="Z1012" s="103" t="n">
        <f aca="false">IF(Z$1="P",MAX(0,Z$2-$C1012),IF(Z$1="C",MAX(0,$C1012-Z$2)))</f>
        <v>0</v>
      </c>
      <c r="AA1012" s="103" t="n">
        <f aca="false">IF(AA$1="P",MAX(0,AA$2-$C1012),IF(AA$1="C",MAX(0,$C1012-AA$2)))</f>
        <v>0</v>
      </c>
      <c r="AB1012" s="103" t="n">
        <f aca="false">IF(AB$1="P",MAX(0,AB$2-$C1012),IF(AB$1="C",MAX(0,$C1012-AB$2)))</f>
        <v>0</v>
      </c>
      <c r="AC1012" s="103" t="n">
        <f aca="false">IF(AC$1="P",MAX(0,AC$2-$C1012),IF(AC$1="C",MAX(0,$C1012-AC$2)))</f>
        <v>1.0104347826087</v>
      </c>
      <c r="AD1012" s="103" t="n">
        <f aca="false">IF(AD$1="P",MAX(0,AD$2-$C1012),IF(AD$1="C",MAX(0,$C1012-AD$2)))</f>
        <v>6.0104347826087</v>
      </c>
      <c r="AE1012" s="103" t="n">
        <f aca="false">IF(AE$1="P",MAX(0,AE$2-$C1012),IF(AE$1="C",MAX(0,$C1012-AE$2)))</f>
        <v>16.0104347826087</v>
      </c>
      <c r="AF1012" s="103" t="n">
        <f aca="false">IF(AF$1="P",MAX(0,AF$2-$C1012),IF(AF$1="C",MAX(0,$C1012-AF$2)))</f>
        <v>13.9895652173913</v>
      </c>
      <c r="AG1012" s="103" t="n">
        <f aca="false">IF(AG$1="P",MAX(0,AG$2-$C1012),IF(AG$1="C",MAX(0,$C1012-AG$2)))</f>
        <v>8.9895652173913</v>
      </c>
      <c r="AH1012" s="103" t="n">
        <f aca="false">IF(AH$1="P",MAX(0,AH$2-$C1012),IF(AH$1="C",MAX(0,$C1012-AH$2)))</f>
        <v>3.9895652173913</v>
      </c>
      <c r="AI1012" s="103" t="n">
        <f aca="false">IF(AI$1="P",MAX(0,AI$2-$C1012),IF(AI$1="C",MAX(0,$C1012-AI$2)))</f>
        <v>0</v>
      </c>
      <c r="AJ1012" s="103" t="n">
        <f aca="false">IF(AJ$1="P",MAX(0,AJ$2-$C1012),IF(AJ$1="C",MAX(0,$C1012-AJ$2)))</f>
        <v>0</v>
      </c>
      <c r="AK1012" s="103" t="n">
        <f aca="false">IF(AK$1="P",MAX(0,AK$2-$C1012),IF(AK$1="C",MAX(0,$C1012-AK$2)))</f>
        <v>0</v>
      </c>
    </row>
    <row r="1013" customFormat="false" ht="12.75" hidden="false" customHeight="false" outlineLevel="0" collapsed="false">
      <c r="A1013" s="0" t="n">
        <v>42</v>
      </c>
      <c r="B1013" s="15"/>
      <c r="C1013" s="15" t="n">
        <f aca="false">SUMIF($A$3:$A$970,$A1013,$C$3:$C$970)/COUNTIF($A$3:$A$970,$A1013)</f>
        <v>36.7452380952381</v>
      </c>
      <c r="D1013" s="47" t="n">
        <f aca="true">STDEV(OFFSET($A$2,MATCH($A1013,$A$3:$A$970,0),3):OFFSET($A$2,MATCH($A1013+1,$A$3:$A$970,0)-1,3))*SQRT(trade_day)</f>
        <v>3.41312343660227</v>
      </c>
      <c r="E1013" s="47" t="n">
        <f aca="false">SUMIF($A$3:$A$970,$A1013,$E$3:$E$970)/COUNTIF($A$3:$A$970,$A1013)</f>
        <v>2.72097850171265</v>
      </c>
      <c r="F1013" s="0" t="n">
        <v>42</v>
      </c>
      <c r="G1013" s="110" t="n">
        <f aca="false">SUMIF($A$3:$A$970,$F1013,G$3:G$970)/COUNTIF($A$3:$A$970,$F1013)</f>
        <v>0.0566666666666667</v>
      </c>
      <c r="H1013" s="110" t="n">
        <f aca="false">SUMIF($A$3:$A$970,$F1013,H$3:H$970)/COUNTIF($A$3:$A$970,$F1013)</f>
        <v>0.995238095238095</v>
      </c>
      <c r="I1013" s="110" t="n">
        <f aca="false">SUMIF($A$3:$A$970,$F1013,I$3:I$970)/COUNTIF($A$3:$A$970,$F1013)</f>
        <v>2.55</v>
      </c>
      <c r="J1013" s="110" t="n">
        <f aca="false">SUMIF($A$3:$A$970,$F1013,J$3:J$970)/COUNTIF($A$3:$A$970,$F1013)</f>
        <v>4.39333333333333</v>
      </c>
      <c r="K1013" s="110" t="n">
        <f aca="false">SUMIF($A$3:$A$970,$F1013,K$3:K$970)/COUNTIF($A$3:$A$970,$F1013)</f>
        <v>6.90952380952381</v>
      </c>
      <c r="L1013" s="110" t="n">
        <f aca="false">SUMIF($A$3:$A$970,$F1013,L$3:L$970)/COUNTIF($A$3:$A$970,$F1013)</f>
        <v>14.2771428571429</v>
      </c>
      <c r="M1013" s="110" t="n">
        <f aca="false">SUMIF($A$3:$A$970,$F1013,M$3:M$970)/COUNTIF($A$3:$A$970,$F1013)</f>
        <v>12.7404761904762</v>
      </c>
      <c r="N1013" s="110" t="n">
        <f aca="false">SUMIF($A$3:$A$970,$F1013,N$3:N$970)/COUNTIF($A$3:$A$970,$F1013)</f>
        <v>9.2952380952381</v>
      </c>
      <c r="O1013" s="110" t="n">
        <f aca="false">SUMIF($A$3:$A$970,$F1013,O$3:O$970)/COUNTIF($A$3:$A$970,$F1013)</f>
        <v>6.13857142857143</v>
      </c>
      <c r="P1013" s="110" t="n">
        <f aca="false">SUMIF($A$3:$A$970,$F1013,P$3:P$970)/COUNTIF($A$3:$A$970,$F1013)</f>
        <v>3.6547619047619</v>
      </c>
      <c r="Q1013" s="110" t="n">
        <f aca="false">SUMIF($A$3:$A$970,$F1013,Q$3:Q$970)/COUNTIF($A$3:$A$970,$F1013)</f>
        <v>1.02238095238095</v>
      </c>
      <c r="R1013" s="110" t="n">
        <f aca="false">SUMIF($A$3:$A$970,$F1013,R$3:R$970)/COUNTIF($A$3:$A$970,$F1013)</f>
        <v>0</v>
      </c>
      <c r="S1013" s="0" t="n">
        <v>42</v>
      </c>
      <c r="U1013" s="15" t="n">
        <f aca="false">SUMIF($S$3:$S$970,$S1013,$U$3:$U$970)/COUNTIF($S$3:$S$970,$S1013)</f>
        <v>9.79004999747938</v>
      </c>
      <c r="V1013" s="47" t="n">
        <f aca="true">CORREL(OFFSET($A$2,MATCH($A1013,$A$259:$A$970,0),4):OFFSET($A$2,MATCH($A1013+1,$A$259:$A$970,0)-1,4),OFFSET($S$2,MATCH($S1013,$S$259:$S$970,0),3):OFFSET($S$2,MATCH($S1013+1,$S$259:$S$970,0)-1,3))</f>
        <v>0.63787061632024</v>
      </c>
      <c r="W1013" s="47" t="n">
        <f aca="true">CORREL(OFFSET($A$2,MATCH($A1013,$A$259:$A$970,0),2):OFFSET($A$2,MATCH($A1013+1,$A$259:$A$970,0)-1,2),OFFSET($S$2,MATCH($S1013,$S$259:$S$970,0),1):OFFSET($S$2,MATCH($S1013+1,$S$259:$S$970,0)-1,1))</f>
        <v>-0.0116981317785289</v>
      </c>
      <c r="Y1013" s="0" t="n">
        <f aca="false">A1013</f>
        <v>42</v>
      </c>
      <c r="Z1013" s="103" t="n">
        <f aca="false">IF(Z$1="P",MAX(0,Z$2-$C1013),IF(Z$1="C",MAX(0,$C1013-Z$2)))</f>
        <v>0</v>
      </c>
      <c r="AA1013" s="103" t="n">
        <f aca="false">IF(AA$1="P",MAX(0,AA$2-$C1013),IF(AA$1="C",MAX(0,$C1013-AA$2)))</f>
        <v>0</v>
      </c>
      <c r="AB1013" s="103" t="n">
        <f aca="false">IF(AB$1="P",MAX(0,AB$2-$C1013),IF(AB$1="C",MAX(0,$C1013-AB$2)))</f>
        <v>0</v>
      </c>
      <c r="AC1013" s="103" t="n">
        <f aca="false">IF(AC$1="P",MAX(0,AC$2-$C1013),IF(AC$1="C",MAX(0,$C1013-AC$2)))</f>
        <v>0</v>
      </c>
      <c r="AD1013" s="103" t="n">
        <f aca="false">IF(AD$1="P",MAX(0,AD$2-$C1013),IF(AD$1="C",MAX(0,$C1013-AD$2)))</f>
        <v>3.25476190476191</v>
      </c>
      <c r="AE1013" s="103" t="n">
        <f aca="false">IF(AE$1="P",MAX(0,AE$2-$C1013),IF(AE$1="C",MAX(0,$C1013-AE$2)))</f>
        <v>13.2547619047619</v>
      </c>
      <c r="AF1013" s="103" t="n">
        <f aca="false">IF(AF$1="P",MAX(0,AF$2-$C1013),IF(AF$1="C",MAX(0,$C1013-AF$2)))</f>
        <v>16.7452380952381</v>
      </c>
      <c r="AG1013" s="103" t="n">
        <f aca="false">IF(AG$1="P",MAX(0,AG$2-$C1013),IF(AG$1="C",MAX(0,$C1013-AG$2)))</f>
        <v>11.7452380952381</v>
      </c>
      <c r="AH1013" s="103" t="n">
        <f aca="false">IF(AH$1="P",MAX(0,AH$2-$C1013),IF(AH$1="C",MAX(0,$C1013-AH$2)))</f>
        <v>6.74523809523809</v>
      </c>
      <c r="AI1013" s="103" t="n">
        <f aca="false">IF(AI$1="P",MAX(0,AI$2-$C1013),IF(AI$1="C",MAX(0,$C1013-AI$2)))</f>
        <v>1.74523809523809</v>
      </c>
      <c r="AJ1013" s="103" t="n">
        <f aca="false">IF(AJ$1="P",MAX(0,AJ$2-$C1013),IF(AJ$1="C",MAX(0,$C1013-AJ$2)))</f>
        <v>0</v>
      </c>
      <c r="AK1013" s="103" t="n">
        <f aca="false">IF(AK$1="P",MAX(0,AK$2-$C1013),IF(AK$1="C",MAX(0,$C1013-AK$2)))</f>
        <v>0</v>
      </c>
    </row>
    <row r="1014" customFormat="false" ht="12.75" hidden="false" customHeight="false" outlineLevel="0" collapsed="false">
      <c r="A1014" s="0" t="n">
        <v>43</v>
      </c>
      <c r="B1014" s="15"/>
      <c r="C1014" s="15" t="n">
        <f aca="false">SUMIF($A$3:$A$970,$A1014,$C$3:$C$970)/COUNTIF($A$3:$A$970,$A1014)</f>
        <v>39.2433333333333</v>
      </c>
      <c r="D1014" s="47" t="n">
        <f aca="true">STDEV(OFFSET($A$2,MATCH($A1014,$A$3:$A$970,0),3):OFFSET($A$2,MATCH($A1014+1,$A$3:$A$970,0)-1,3))*SQRT(trade_day)</f>
        <v>3.95609035520413</v>
      </c>
      <c r="E1014" s="47" t="n">
        <f aca="false">SUMIF($A$3:$A$970,$A1014,$E$3:$E$970)/COUNTIF($A$3:$A$970,$A1014)</f>
        <v>3.8358804165486</v>
      </c>
      <c r="F1014" s="0" t="n">
        <v>43</v>
      </c>
      <c r="G1014" s="111" t="n">
        <f aca="false">SUMIF($A$3:$A$970,$F1014,G$3:G$970)/COUNTIF($A$3:$A$970,$F1014)</f>
        <v>0</v>
      </c>
      <c r="H1014" s="111" t="n">
        <f aca="false">SUMIF($A$3:$A$970,$F1014,H$3:H$970)/COUNTIF($A$3:$A$970,$F1014)</f>
        <v>0.231904761904762</v>
      </c>
      <c r="I1014" s="111" t="n">
        <f aca="false">SUMIF($A$3:$A$970,$F1014,I$3:I$970)/COUNTIF($A$3:$A$970,$F1014)</f>
        <v>1.24714285714286</v>
      </c>
      <c r="J1014" s="111" t="n">
        <f aca="false">SUMIF($A$3:$A$970,$F1014,J$3:J$970)/COUNTIF($A$3:$A$970,$F1014)</f>
        <v>2.9047619047619</v>
      </c>
      <c r="K1014" s="111" t="n">
        <f aca="false">SUMIF($A$3:$A$970,$F1014,K$3:K$970)/COUNTIF($A$3:$A$970,$F1014)</f>
        <v>5.11809523809524</v>
      </c>
      <c r="L1014" s="111" t="n">
        <f aca="false">SUMIF($A$3:$A$970,$F1014,L$3:L$970)/COUNTIF($A$3:$A$970,$F1014)</f>
        <v>12.2971428571429</v>
      </c>
      <c r="M1014" s="111" t="n">
        <f aca="false">SUMIF($A$3:$A$970,$F1014,M$3:M$970)/COUNTIF($A$3:$A$970,$F1014)</f>
        <v>14.4752380952381</v>
      </c>
      <c r="N1014" s="111" t="n">
        <f aca="false">SUMIF($A$3:$A$970,$F1014,N$3:N$970)/COUNTIF($A$3:$A$970,$F1014)</f>
        <v>10.4904761904762</v>
      </c>
      <c r="O1014" s="111" t="n">
        <f aca="false">SUMIF($A$3:$A$970,$F1014,O$3:O$970)/COUNTIF($A$3:$A$970,$F1014)</f>
        <v>7.14809523809524</v>
      </c>
      <c r="P1014" s="111" t="n">
        <f aca="false">SUMIF($A$3:$A$970,$F1014,P$3:P$970)/COUNTIF($A$3:$A$970,$F1014)</f>
        <v>4.36142857142857</v>
      </c>
      <c r="Q1014" s="111" t="n">
        <f aca="false">SUMIF($A$3:$A$970,$F1014,Q$3:Q$970)/COUNTIF($A$3:$A$970,$F1014)</f>
        <v>1.54047619047619</v>
      </c>
      <c r="R1014" s="111" t="n">
        <f aca="false">SUMIF($A$3:$A$970,$F1014,R$3:R$970)/COUNTIF($A$3:$A$970,$F1014)</f>
        <v>0</v>
      </c>
      <c r="S1014" s="0" t="n">
        <v>43</v>
      </c>
      <c r="U1014" s="15" t="n">
        <f aca="false">SUMIF($S$3:$S$970,$S1014,$U$3:$U$970)/COUNTIF($S$3:$S$970,$S1014)</f>
        <v>12.7071623338481</v>
      </c>
      <c r="V1014" s="47" t="n">
        <f aca="true">CORREL(OFFSET($A$2,MATCH($A1014,$A$259:$A$970,0),4):OFFSET($A$2,MATCH($A1014+1,$A$259:$A$970,0)-1,4),OFFSET($S$2,MATCH($S1014,$S$259:$S$970,0),3):OFFSET($S$2,MATCH($S1014+1,$S$259:$S$970,0)-1,3))</f>
        <v>-0.45396064835947</v>
      </c>
      <c r="W1014" s="47" t="n">
        <f aca="true">CORREL(OFFSET($A$2,MATCH($A1014,$A$259:$A$970,0),2):OFFSET($A$2,MATCH($A1014+1,$A$259:$A$970,0)-1,2),OFFSET($S$2,MATCH($S1014,$S$259:$S$970,0),1):OFFSET($S$2,MATCH($S1014+1,$S$259:$S$970,0)-1,1))</f>
        <v>-0.170647810138812</v>
      </c>
      <c r="Y1014" s="0" t="n">
        <f aca="false">A1014</f>
        <v>43</v>
      </c>
      <c r="Z1014" s="103" t="n">
        <f aca="false">IF(Z$1="P",MAX(0,Z$2-$C1014),IF(Z$1="C",MAX(0,$C1014-Z$2)))</f>
        <v>0</v>
      </c>
      <c r="AA1014" s="103" t="n">
        <f aca="false">IF(AA$1="P",MAX(0,AA$2-$C1014),IF(AA$1="C",MAX(0,$C1014-AA$2)))</f>
        <v>0</v>
      </c>
      <c r="AB1014" s="103" t="n">
        <f aca="false">IF(AB$1="P",MAX(0,AB$2-$C1014),IF(AB$1="C",MAX(0,$C1014-AB$2)))</f>
        <v>0</v>
      </c>
      <c r="AC1014" s="103" t="n">
        <f aca="false">IF(AC$1="P",MAX(0,AC$2-$C1014),IF(AC$1="C",MAX(0,$C1014-AC$2)))</f>
        <v>0</v>
      </c>
      <c r="AD1014" s="103" t="n">
        <f aca="false">IF(AD$1="P",MAX(0,AD$2-$C1014),IF(AD$1="C",MAX(0,$C1014-AD$2)))</f>
        <v>0.756666666666668</v>
      </c>
      <c r="AE1014" s="103" t="n">
        <f aca="false">IF(AE$1="P",MAX(0,AE$2-$C1014),IF(AE$1="C",MAX(0,$C1014-AE$2)))</f>
        <v>10.7566666666667</v>
      </c>
      <c r="AF1014" s="103" t="n">
        <f aca="false">IF(AF$1="P",MAX(0,AF$2-$C1014),IF(AF$1="C",MAX(0,$C1014-AF$2)))</f>
        <v>19.2433333333333</v>
      </c>
      <c r="AG1014" s="103" t="n">
        <f aca="false">IF(AG$1="P",MAX(0,AG$2-$C1014),IF(AG$1="C",MAX(0,$C1014-AG$2)))</f>
        <v>14.2433333333333</v>
      </c>
      <c r="AH1014" s="103" t="n">
        <f aca="false">IF(AH$1="P",MAX(0,AH$2-$C1014),IF(AH$1="C",MAX(0,$C1014-AH$2)))</f>
        <v>9.24333333333333</v>
      </c>
      <c r="AI1014" s="103" t="n">
        <f aca="false">IF(AI$1="P",MAX(0,AI$2-$C1014),IF(AI$1="C",MAX(0,$C1014-AI$2)))</f>
        <v>4.24333333333333</v>
      </c>
      <c r="AJ1014" s="103" t="n">
        <f aca="false">IF(AJ$1="P",MAX(0,AJ$2-$C1014),IF(AJ$1="C",MAX(0,$C1014-AJ$2)))</f>
        <v>0</v>
      </c>
      <c r="AK1014" s="103" t="n">
        <f aca="false">IF(AK$1="P",MAX(0,AK$2-$C1014),IF(AK$1="C",MAX(0,$C1014-AK$2)))</f>
        <v>0</v>
      </c>
    </row>
    <row r="1015" customFormat="false" ht="12.75" hidden="false" customHeight="false" outlineLevel="0" collapsed="false">
      <c r="A1015" s="0" t="n">
        <v>44</v>
      </c>
      <c r="B1015" s="15"/>
      <c r="C1015" s="15" t="n">
        <f aca="false">SUMIF($A$3:$A$970,$A1015,$C$3:$C$970)/COUNTIF($A$3:$A$970,$A1015)</f>
        <v>46.6895454545455</v>
      </c>
      <c r="D1015" s="47" t="n">
        <f aca="true">STDEV(OFFSET($A$2,MATCH($A1015,$A$3:$A$970,0),3):OFFSET($A$2,MATCH($A1015+1,$A$3:$A$970,0)-1,3))*SQRT(trade_day)</f>
        <v>4.69815972629882</v>
      </c>
      <c r="E1015" s="47" t="n">
        <f aca="false">SUMIF($A$3:$A$970,$A1015,$E$3:$E$970)/COUNTIF($A$3:$A$970,$A1015)</f>
        <v>4.76234357219616</v>
      </c>
      <c r="F1015" s="0" t="n">
        <v>44</v>
      </c>
      <c r="G1015" s="111" t="n">
        <f aca="false">SUMIF($A$3:$A$970,$F1015,G$3:G$970)/COUNTIF($A$3:$A$970,$F1015)</f>
        <v>0</v>
      </c>
      <c r="H1015" s="111" t="n">
        <f aca="false">SUMIF($A$3:$A$970,$F1015,H$3:H$970)/COUNTIF($A$3:$A$970,$F1015)</f>
        <v>0</v>
      </c>
      <c r="I1015" s="111" t="n">
        <f aca="false">SUMIF($A$3:$A$970,$F1015,I$3:I$970)/COUNTIF($A$3:$A$970,$F1015)</f>
        <v>0.374545454545455</v>
      </c>
      <c r="J1015" s="111" t="n">
        <f aca="false">SUMIF($A$3:$A$970,$F1015,J$3:J$970)/COUNTIF($A$3:$A$970,$F1015)</f>
        <v>2.54409090909091</v>
      </c>
      <c r="K1015" s="111" t="n">
        <f aca="false">SUMIF($A$3:$A$970,$F1015,K$3:K$970)/COUNTIF($A$3:$A$970,$F1015)</f>
        <v>5.82772727272727</v>
      </c>
      <c r="L1015" s="111" t="n">
        <f aca="false">SUMIF($A$3:$A$970,$F1015,L$3:L$970)/COUNTIF($A$3:$A$970,$F1015)</f>
        <v>13.0459090909091</v>
      </c>
      <c r="M1015" s="111" t="n">
        <f aca="false">SUMIF($A$3:$A$970,$F1015,M$3:M$970)/COUNTIF($A$3:$A$970,$F1015)</f>
        <v>21.6895454545455</v>
      </c>
      <c r="N1015" s="111" t="n">
        <f aca="false">SUMIF($A$3:$A$970,$F1015,N$3:N$970)/COUNTIF($A$3:$A$970,$F1015)</f>
        <v>17.0640909090909</v>
      </c>
      <c r="O1015" s="111" t="n">
        <f aca="false">SUMIF($A$3:$A$970,$F1015,O$3:O$970)/COUNTIF($A$3:$A$970,$F1015)</f>
        <v>14.2336363636364</v>
      </c>
      <c r="P1015" s="111" t="n">
        <f aca="false">SUMIF($A$3:$A$970,$F1015,P$3:P$970)/COUNTIF($A$3:$A$970,$F1015)</f>
        <v>12.5172727272727</v>
      </c>
      <c r="Q1015" s="111" t="n">
        <f aca="false">SUMIF($A$3:$A$970,$F1015,Q$3:Q$970)/COUNTIF($A$3:$A$970,$F1015)</f>
        <v>9.73545454545455</v>
      </c>
      <c r="R1015" s="111" t="n">
        <f aca="false">SUMIF($A$3:$A$970,$F1015,R$3:R$970)/COUNTIF($A$3:$A$970,$F1015)</f>
        <v>2.56090818181818</v>
      </c>
      <c r="S1015" s="0" t="n">
        <v>44</v>
      </c>
      <c r="U1015" s="15" t="n">
        <f aca="false">SUMIF($S$3:$S$970,$S1015,$U$3:$U$970)/COUNTIF($S$3:$S$970,$S1015)</f>
        <v>15.4794592131504</v>
      </c>
      <c r="V1015" s="47" t="n">
        <f aca="true">CORREL(OFFSET($A$2,MATCH($A1015,$A$259:$A$970,0),4):OFFSET($A$2,MATCH($A1015+1,$A$259:$A$970,0)-1,4),OFFSET($S$2,MATCH($S1015,$S$259:$S$970,0),3):OFFSET($S$2,MATCH($S1015+1,$S$259:$S$970,0)-1,3))</f>
        <v>-0.759685685758367</v>
      </c>
      <c r="W1015" s="47" t="n">
        <f aca="true">CORREL(OFFSET($A$2,MATCH($A1015,$A$259:$A$970,0),2):OFFSET($A$2,MATCH($A1015+1,$A$259:$A$970,0)-1,2),OFFSET($S$2,MATCH($S1015,$S$259:$S$970,0),1):OFFSET($S$2,MATCH($S1015+1,$S$259:$S$970,0)-1,1))</f>
        <v>0.402234438070148</v>
      </c>
      <c r="Y1015" s="0" t="n">
        <f aca="false">A1015</f>
        <v>44</v>
      </c>
      <c r="Z1015" s="103" t="n">
        <f aca="false">IF(Z$1="P",MAX(0,Z$2-$C1015),IF(Z$1="C",MAX(0,$C1015-Z$2)))</f>
        <v>0</v>
      </c>
      <c r="AA1015" s="103" t="n">
        <f aca="false">IF(AA$1="P",MAX(0,AA$2-$C1015),IF(AA$1="C",MAX(0,$C1015-AA$2)))</f>
        <v>0</v>
      </c>
      <c r="AB1015" s="103" t="n">
        <f aca="false">IF(AB$1="P",MAX(0,AB$2-$C1015),IF(AB$1="C",MAX(0,$C1015-AB$2)))</f>
        <v>0</v>
      </c>
      <c r="AC1015" s="103" t="n">
        <f aca="false">IF(AC$1="P",MAX(0,AC$2-$C1015),IF(AC$1="C",MAX(0,$C1015-AC$2)))</f>
        <v>0</v>
      </c>
      <c r="AD1015" s="103" t="n">
        <f aca="false">IF(AD$1="P",MAX(0,AD$2-$C1015),IF(AD$1="C",MAX(0,$C1015-AD$2)))</f>
        <v>0</v>
      </c>
      <c r="AE1015" s="103" t="n">
        <f aca="false">IF(AE$1="P",MAX(0,AE$2-$C1015),IF(AE$1="C",MAX(0,$C1015-AE$2)))</f>
        <v>3.31045454545454</v>
      </c>
      <c r="AF1015" s="103" t="n">
        <f aca="false">IF(AF$1="P",MAX(0,AF$2-$C1015),IF(AF$1="C",MAX(0,$C1015-AF$2)))</f>
        <v>26.6895454545455</v>
      </c>
      <c r="AG1015" s="103" t="n">
        <f aca="false">IF(AG$1="P",MAX(0,AG$2-$C1015),IF(AG$1="C",MAX(0,$C1015-AG$2)))</f>
        <v>21.6895454545455</v>
      </c>
      <c r="AH1015" s="103" t="n">
        <f aca="false">IF(AH$1="P",MAX(0,AH$2-$C1015),IF(AH$1="C",MAX(0,$C1015-AH$2)))</f>
        <v>16.6895454545455</v>
      </c>
      <c r="AI1015" s="103" t="n">
        <f aca="false">IF(AI$1="P",MAX(0,AI$2-$C1015),IF(AI$1="C",MAX(0,$C1015-AI$2)))</f>
        <v>11.6895454545455</v>
      </c>
      <c r="AJ1015" s="103" t="n">
        <f aca="false">IF(AJ$1="P",MAX(0,AJ$2-$C1015),IF(AJ$1="C",MAX(0,$C1015-AJ$2)))</f>
        <v>6.68954545454546</v>
      </c>
      <c r="AK1015" s="103" t="n">
        <f aca="false">IF(AK$1="P",MAX(0,AK$2-$C1015),IF(AK$1="C",MAX(0,$C1015-AK$2)))</f>
        <v>0</v>
      </c>
    </row>
    <row r="1016" customFormat="false" ht="12.75" hidden="false" customHeight="false" outlineLevel="0" collapsed="false">
      <c r="G1016" s="110"/>
      <c r="H1016" s="110"/>
      <c r="I1016" s="110"/>
      <c r="J1016" s="110"/>
      <c r="K1016" s="110"/>
      <c r="L1016" s="110"/>
      <c r="M1016" s="110"/>
      <c r="N1016" s="110"/>
      <c r="O1016" s="110"/>
      <c r="P1016" s="110"/>
      <c r="Q1016" s="110"/>
      <c r="R1016" s="110"/>
      <c r="Z1016" s="110"/>
      <c r="AA1016" s="110"/>
      <c r="AB1016" s="110"/>
      <c r="AC1016" s="110"/>
      <c r="AD1016" s="110"/>
      <c r="AE1016" s="110"/>
      <c r="AF1016" s="110"/>
      <c r="AG1016" s="110"/>
      <c r="AH1016" s="110"/>
      <c r="AI1016" s="110"/>
      <c r="AJ1016" s="110"/>
      <c r="AK1016" s="110"/>
    </row>
    <row r="1017" customFormat="false" ht="12.75" hidden="false" customHeight="false" outlineLevel="0" collapsed="false">
      <c r="Z1017" s="110"/>
      <c r="AA1017" s="110"/>
      <c r="AB1017" s="110"/>
      <c r="AC1017" s="110"/>
      <c r="AD1017" s="110"/>
      <c r="AE1017" s="110"/>
      <c r="AF1017" s="110"/>
      <c r="AG1017" s="110"/>
      <c r="AH1017" s="110"/>
      <c r="AI1017" s="110"/>
      <c r="AJ1017" s="110"/>
      <c r="AK1017" s="110"/>
    </row>
    <row r="1018" customFormat="false" ht="12.75" hidden="false" customHeight="false" outlineLevel="0" collapsed="false">
      <c r="Z1018" s="110"/>
      <c r="AA1018" s="110"/>
      <c r="AB1018" s="110"/>
      <c r="AC1018" s="110"/>
      <c r="AD1018" s="110"/>
      <c r="AE1018" s="110"/>
      <c r="AF1018" s="110"/>
      <c r="AG1018" s="110"/>
      <c r="AH1018" s="110"/>
      <c r="AI1018" s="110"/>
      <c r="AJ1018" s="110"/>
      <c r="AK1018" s="110"/>
    </row>
    <row r="1019" customFormat="false" ht="12.75" hidden="false" customHeight="false" outlineLevel="0" collapsed="false">
      <c r="Z1019" s="110"/>
      <c r="AA1019" s="110"/>
      <c r="AB1019" s="110"/>
      <c r="AC1019" s="110"/>
      <c r="AD1019" s="110"/>
      <c r="AE1019" s="110"/>
      <c r="AF1019" s="110"/>
      <c r="AG1019" s="110"/>
      <c r="AH1019" s="110"/>
      <c r="AI1019" s="110"/>
      <c r="AJ1019" s="110"/>
      <c r="AK1019" s="110"/>
    </row>
    <row r="1020" customFormat="false" ht="12.75" hidden="false" customHeight="false" outlineLevel="0" collapsed="false">
      <c r="Z1020" s="110"/>
      <c r="AA1020" s="110"/>
      <c r="AB1020" s="110"/>
      <c r="AC1020" s="110"/>
      <c r="AD1020" s="110"/>
      <c r="AE1020" s="110"/>
      <c r="AF1020" s="110"/>
      <c r="AG1020" s="110"/>
      <c r="AH1020" s="110"/>
      <c r="AI1020" s="110"/>
      <c r="AJ1020" s="110"/>
      <c r="AK1020" s="110"/>
    </row>
    <row r="1021" customFormat="false" ht="12.75" hidden="false" customHeight="false" outlineLevel="0" collapsed="false">
      <c r="Z1021" s="110"/>
      <c r="AA1021" s="110"/>
      <c r="AB1021" s="110"/>
      <c r="AC1021" s="110"/>
      <c r="AD1021" s="110"/>
      <c r="AE1021" s="110"/>
      <c r="AF1021" s="110"/>
      <c r="AG1021" s="110"/>
      <c r="AH1021" s="110"/>
      <c r="AI1021" s="110"/>
      <c r="AJ1021" s="110"/>
      <c r="AK1021" s="110"/>
    </row>
    <row r="1022" customFormat="false" ht="12.75" hidden="false" customHeight="false" outlineLevel="0" collapsed="false">
      <c r="Z1022" s="110"/>
      <c r="AA1022" s="110"/>
      <c r="AB1022" s="110"/>
      <c r="AC1022" s="110"/>
      <c r="AD1022" s="110"/>
      <c r="AE1022" s="110"/>
      <c r="AF1022" s="110"/>
      <c r="AG1022" s="110"/>
      <c r="AH1022" s="110"/>
      <c r="AI1022" s="110"/>
      <c r="AJ1022" s="110"/>
      <c r="AK1022" s="110"/>
    </row>
    <row r="1023" customFormat="false" ht="12.75" hidden="false" customHeight="false" outlineLevel="0" collapsed="false">
      <c r="Z1023" s="110"/>
      <c r="AA1023" s="110"/>
      <c r="AB1023" s="110"/>
      <c r="AC1023" s="110"/>
      <c r="AD1023" s="110"/>
      <c r="AE1023" s="110"/>
      <c r="AF1023" s="110"/>
      <c r="AG1023" s="110"/>
      <c r="AH1023" s="110"/>
      <c r="AI1023" s="110"/>
      <c r="AJ1023" s="110"/>
      <c r="AK1023" s="110"/>
    </row>
    <row r="1024" customFormat="false" ht="12.75" hidden="false" customHeight="false" outlineLevel="0" collapsed="false">
      <c r="Z1024" s="110"/>
      <c r="AA1024" s="110"/>
      <c r="AB1024" s="110"/>
      <c r="AC1024" s="110"/>
      <c r="AD1024" s="110"/>
      <c r="AE1024" s="110"/>
      <c r="AF1024" s="110"/>
      <c r="AG1024" s="110"/>
      <c r="AH1024" s="110"/>
      <c r="AI1024" s="110"/>
      <c r="AJ1024" s="110"/>
      <c r="AK1024" s="110"/>
    </row>
    <row r="1025" customFormat="false" ht="12.75" hidden="false" customHeight="false" outlineLevel="0" collapsed="false">
      <c r="Z1025" s="110"/>
      <c r="AA1025" s="110"/>
      <c r="AB1025" s="110"/>
      <c r="AC1025" s="110"/>
      <c r="AD1025" s="110"/>
      <c r="AE1025" s="110"/>
      <c r="AF1025" s="110"/>
      <c r="AG1025" s="110"/>
      <c r="AH1025" s="110"/>
      <c r="AI1025" s="110"/>
      <c r="AJ1025" s="110"/>
      <c r="AK1025" s="110"/>
    </row>
    <row r="1026" customFormat="false" ht="12.75" hidden="false" customHeight="false" outlineLevel="0" collapsed="false">
      <c r="Z1026" s="110"/>
      <c r="AA1026" s="110"/>
      <c r="AB1026" s="110"/>
      <c r="AC1026" s="110"/>
      <c r="AD1026" s="110"/>
      <c r="AE1026" s="110"/>
      <c r="AF1026" s="110"/>
      <c r="AG1026" s="110"/>
      <c r="AH1026" s="110"/>
      <c r="AI1026" s="110"/>
      <c r="AJ1026" s="110"/>
      <c r="AK1026" s="110"/>
    </row>
    <row r="1027" customFormat="false" ht="12.75" hidden="false" customHeight="false" outlineLevel="0" collapsed="false">
      <c r="Z1027" s="110"/>
      <c r="AA1027" s="110"/>
      <c r="AB1027" s="110"/>
      <c r="AC1027" s="110"/>
      <c r="AD1027" s="110"/>
      <c r="AE1027" s="110"/>
      <c r="AF1027" s="110"/>
      <c r="AG1027" s="110"/>
      <c r="AH1027" s="110"/>
      <c r="AI1027" s="110"/>
      <c r="AJ1027" s="110"/>
      <c r="AK1027" s="110"/>
    </row>
    <row r="1028" customFormat="false" ht="12.75" hidden="false" customHeight="false" outlineLevel="0" collapsed="false">
      <c r="Z1028" s="110"/>
      <c r="AA1028" s="110"/>
      <c r="AB1028" s="110"/>
      <c r="AC1028" s="110"/>
      <c r="AD1028" s="110"/>
      <c r="AE1028" s="110"/>
      <c r="AF1028" s="110"/>
      <c r="AG1028" s="110"/>
      <c r="AH1028" s="110"/>
      <c r="AI1028" s="110"/>
      <c r="AJ1028" s="110"/>
      <c r="AK1028" s="110"/>
    </row>
    <row r="1029" customFormat="false" ht="12.75" hidden="false" customHeight="false" outlineLevel="0" collapsed="false">
      <c r="Z1029" s="110"/>
      <c r="AA1029" s="110"/>
      <c r="AB1029" s="110"/>
      <c r="AC1029" s="110"/>
      <c r="AD1029" s="110"/>
      <c r="AE1029" s="110"/>
      <c r="AF1029" s="110"/>
      <c r="AG1029" s="110"/>
      <c r="AH1029" s="110"/>
      <c r="AI1029" s="110"/>
      <c r="AJ1029" s="110"/>
      <c r="AK1029" s="110"/>
    </row>
    <row r="1030" customFormat="false" ht="12.75" hidden="false" customHeight="false" outlineLevel="0" collapsed="false">
      <c r="Z1030" s="110"/>
      <c r="AA1030" s="110"/>
      <c r="AB1030" s="110"/>
      <c r="AC1030" s="110"/>
      <c r="AD1030" s="110"/>
      <c r="AE1030" s="110"/>
      <c r="AF1030" s="110"/>
      <c r="AG1030" s="110"/>
      <c r="AH1030" s="110"/>
      <c r="AI1030" s="110"/>
      <c r="AJ1030" s="110"/>
      <c r="AK1030" s="110"/>
    </row>
    <row r="1031" customFormat="false" ht="12.75" hidden="false" customHeight="false" outlineLevel="0" collapsed="false">
      <c r="Z1031" s="110"/>
      <c r="AA1031" s="110"/>
      <c r="AB1031" s="110"/>
      <c r="AC1031" s="110"/>
      <c r="AD1031" s="110"/>
      <c r="AE1031" s="110"/>
      <c r="AF1031" s="110"/>
      <c r="AG1031" s="110"/>
      <c r="AH1031" s="110"/>
      <c r="AI1031" s="110"/>
      <c r="AJ1031" s="110"/>
      <c r="AK1031" s="110"/>
    </row>
    <row r="1032" customFormat="false" ht="12.75" hidden="false" customHeight="false" outlineLevel="0" collapsed="false">
      <c r="Z1032" s="110"/>
      <c r="AA1032" s="110"/>
      <c r="AB1032" s="110"/>
      <c r="AC1032" s="110"/>
      <c r="AD1032" s="110"/>
      <c r="AE1032" s="110"/>
      <c r="AF1032" s="110"/>
      <c r="AG1032" s="110"/>
      <c r="AH1032" s="110"/>
      <c r="AI1032" s="110"/>
      <c r="AJ1032" s="110"/>
      <c r="AK1032" s="110"/>
    </row>
    <row r="1033" customFormat="false" ht="12.75" hidden="false" customHeight="false" outlineLevel="0" collapsed="false">
      <c r="Z1033" s="110"/>
      <c r="AA1033" s="110"/>
      <c r="AB1033" s="110"/>
      <c r="AC1033" s="110"/>
      <c r="AD1033" s="110"/>
      <c r="AE1033" s="110"/>
      <c r="AF1033" s="110"/>
      <c r="AG1033" s="110"/>
      <c r="AH1033" s="110"/>
      <c r="AI1033" s="110"/>
      <c r="AJ1033" s="110"/>
      <c r="AK1033" s="110"/>
    </row>
    <row r="1034" customFormat="false" ht="12.75" hidden="false" customHeight="false" outlineLevel="0" collapsed="false">
      <c r="Z1034" s="110"/>
      <c r="AA1034" s="110"/>
      <c r="AB1034" s="110"/>
      <c r="AC1034" s="110"/>
      <c r="AD1034" s="110"/>
      <c r="AE1034" s="110"/>
      <c r="AF1034" s="110"/>
      <c r="AG1034" s="110"/>
      <c r="AH1034" s="110"/>
      <c r="AI1034" s="110"/>
      <c r="AJ1034" s="110"/>
      <c r="AK1034" s="110"/>
    </row>
    <row r="1035" customFormat="false" ht="12.75" hidden="false" customHeight="false" outlineLevel="0" collapsed="false">
      <c r="Z1035" s="110"/>
      <c r="AA1035" s="110"/>
      <c r="AB1035" s="110"/>
      <c r="AC1035" s="110"/>
      <c r="AD1035" s="110"/>
      <c r="AE1035" s="110"/>
      <c r="AF1035" s="110"/>
      <c r="AG1035" s="110"/>
      <c r="AH1035" s="110"/>
      <c r="AI1035" s="110"/>
      <c r="AJ1035" s="110"/>
      <c r="AK1035" s="110"/>
    </row>
    <row r="1036" customFormat="false" ht="12.75" hidden="false" customHeight="false" outlineLevel="0" collapsed="false">
      <c r="Z1036" s="110"/>
      <c r="AA1036" s="110"/>
      <c r="AB1036" s="110"/>
      <c r="AC1036" s="110"/>
      <c r="AD1036" s="110"/>
      <c r="AE1036" s="110"/>
      <c r="AF1036" s="110"/>
      <c r="AG1036" s="110"/>
      <c r="AH1036" s="110"/>
      <c r="AI1036" s="110"/>
      <c r="AJ1036" s="110"/>
      <c r="AK1036" s="110"/>
    </row>
    <row r="1037" customFormat="false" ht="12.75" hidden="false" customHeight="false" outlineLevel="0" collapsed="false">
      <c r="Z1037" s="110"/>
      <c r="AA1037" s="110"/>
      <c r="AB1037" s="110"/>
      <c r="AC1037" s="110"/>
      <c r="AD1037" s="110"/>
      <c r="AE1037" s="110"/>
      <c r="AF1037" s="110"/>
      <c r="AG1037" s="110"/>
      <c r="AH1037" s="110"/>
      <c r="AI1037" s="110"/>
      <c r="AJ1037" s="110"/>
      <c r="AK1037" s="110"/>
    </row>
    <row r="1038" customFormat="false" ht="12.75" hidden="false" customHeight="false" outlineLevel="0" collapsed="false">
      <c r="Z1038" s="110"/>
      <c r="AA1038" s="110"/>
      <c r="AB1038" s="110"/>
      <c r="AC1038" s="110"/>
      <c r="AD1038" s="110"/>
      <c r="AE1038" s="110"/>
      <c r="AF1038" s="110"/>
      <c r="AG1038" s="110"/>
      <c r="AH1038" s="110"/>
      <c r="AI1038" s="110"/>
      <c r="AJ1038" s="110"/>
      <c r="AK1038" s="110"/>
    </row>
    <row r="1039" customFormat="false" ht="12.75" hidden="false" customHeight="false" outlineLevel="0" collapsed="false">
      <c r="Z1039" s="110"/>
      <c r="AA1039" s="110"/>
      <c r="AB1039" s="110"/>
      <c r="AC1039" s="110"/>
      <c r="AD1039" s="110"/>
      <c r="AE1039" s="110"/>
      <c r="AF1039" s="110"/>
      <c r="AG1039" s="110"/>
      <c r="AH1039" s="110"/>
      <c r="AI1039" s="110"/>
      <c r="AJ1039" s="110"/>
      <c r="AK1039" s="110"/>
    </row>
    <row r="1040" customFormat="false" ht="12.75" hidden="false" customHeight="false" outlineLevel="0" collapsed="false">
      <c r="Z1040" s="110"/>
      <c r="AA1040" s="110"/>
      <c r="AB1040" s="110"/>
      <c r="AC1040" s="110"/>
      <c r="AD1040" s="110"/>
      <c r="AE1040" s="110"/>
      <c r="AF1040" s="110"/>
      <c r="AG1040" s="110"/>
      <c r="AH1040" s="110"/>
      <c r="AI1040" s="110"/>
      <c r="AJ1040" s="110"/>
      <c r="AK1040" s="110"/>
    </row>
    <row r="1041" customFormat="false" ht="12.75" hidden="false" customHeight="false" outlineLevel="0" collapsed="false">
      <c r="Z1041" s="110"/>
      <c r="AA1041" s="110"/>
      <c r="AB1041" s="110"/>
      <c r="AC1041" s="110"/>
      <c r="AD1041" s="110"/>
      <c r="AE1041" s="110"/>
      <c r="AF1041" s="110"/>
      <c r="AG1041" s="110"/>
      <c r="AH1041" s="110"/>
      <c r="AI1041" s="110"/>
      <c r="AJ1041" s="110"/>
      <c r="AK1041" s="110"/>
    </row>
    <row r="1042" customFormat="false" ht="12.75" hidden="false" customHeight="false" outlineLevel="0" collapsed="false">
      <c r="Z1042" s="110"/>
      <c r="AA1042" s="110"/>
      <c r="AB1042" s="110"/>
      <c r="AC1042" s="110"/>
      <c r="AD1042" s="110"/>
      <c r="AE1042" s="110"/>
      <c r="AF1042" s="110"/>
      <c r="AG1042" s="110"/>
      <c r="AH1042" s="110"/>
      <c r="AI1042" s="110"/>
      <c r="AJ1042" s="110"/>
      <c r="AK1042" s="110"/>
    </row>
    <row r="1043" customFormat="false" ht="12.75" hidden="false" customHeight="false" outlineLevel="0" collapsed="false">
      <c r="Z1043" s="110"/>
      <c r="AA1043" s="110"/>
      <c r="AB1043" s="110"/>
      <c r="AC1043" s="110"/>
      <c r="AD1043" s="110"/>
      <c r="AE1043" s="110"/>
      <c r="AF1043" s="110"/>
      <c r="AG1043" s="110"/>
      <c r="AH1043" s="110"/>
      <c r="AI1043" s="110"/>
      <c r="AJ1043" s="110"/>
      <c r="AK1043" s="110"/>
    </row>
    <row r="1044" customFormat="false" ht="12.75" hidden="false" customHeight="false" outlineLevel="0" collapsed="false">
      <c r="Z1044" s="110"/>
      <c r="AA1044" s="110"/>
      <c r="AB1044" s="110"/>
      <c r="AC1044" s="110"/>
      <c r="AD1044" s="110"/>
      <c r="AE1044" s="110"/>
      <c r="AF1044" s="110"/>
      <c r="AG1044" s="110"/>
      <c r="AH1044" s="110"/>
      <c r="AI1044" s="110"/>
      <c r="AJ1044" s="110"/>
      <c r="AK1044" s="110"/>
    </row>
    <row r="1045" customFormat="false" ht="12.75" hidden="false" customHeight="false" outlineLevel="0" collapsed="false">
      <c r="Z1045" s="110"/>
      <c r="AA1045" s="110"/>
      <c r="AB1045" s="110"/>
      <c r="AC1045" s="110"/>
      <c r="AD1045" s="110"/>
      <c r="AE1045" s="110"/>
      <c r="AF1045" s="110"/>
      <c r="AG1045" s="110"/>
      <c r="AH1045" s="110"/>
      <c r="AI1045" s="110"/>
      <c r="AJ1045" s="110"/>
      <c r="AK1045" s="110"/>
    </row>
    <row r="1046" customFormat="false" ht="12.75" hidden="false" customHeight="false" outlineLevel="0" collapsed="false">
      <c r="Z1046" s="110"/>
      <c r="AA1046" s="110"/>
      <c r="AB1046" s="110"/>
      <c r="AC1046" s="110"/>
      <c r="AD1046" s="110"/>
      <c r="AE1046" s="110"/>
      <c r="AF1046" s="110"/>
      <c r="AG1046" s="110"/>
      <c r="AH1046" s="110"/>
      <c r="AI1046" s="110"/>
      <c r="AJ1046" s="110"/>
      <c r="AK1046" s="110"/>
    </row>
    <row r="1047" customFormat="false" ht="12.75" hidden="false" customHeight="false" outlineLevel="0" collapsed="false">
      <c r="Z1047" s="110"/>
      <c r="AA1047" s="110"/>
      <c r="AB1047" s="110"/>
      <c r="AC1047" s="110"/>
      <c r="AD1047" s="110"/>
      <c r="AE1047" s="110"/>
      <c r="AF1047" s="110"/>
      <c r="AG1047" s="110"/>
      <c r="AH1047" s="110"/>
      <c r="AI1047" s="110"/>
      <c r="AJ1047" s="110"/>
      <c r="AK1047" s="110"/>
    </row>
    <row r="1048" customFormat="false" ht="12.75" hidden="false" customHeight="false" outlineLevel="0" collapsed="false">
      <c r="Z1048" s="110"/>
      <c r="AA1048" s="110"/>
      <c r="AB1048" s="110"/>
      <c r="AC1048" s="110"/>
      <c r="AD1048" s="110"/>
      <c r="AE1048" s="110"/>
      <c r="AF1048" s="110"/>
      <c r="AG1048" s="110"/>
      <c r="AH1048" s="110"/>
      <c r="AI1048" s="110"/>
      <c r="AJ1048" s="110"/>
      <c r="AK1048" s="110"/>
    </row>
    <row r="1049" customFormat="false" ht="12.75" hidden="false" customHeight="false" outlineLevel="0" collapsed="false">
      <c r="Z1049" s="110"/>
      <c r="AA1049" s="110"/>
      <c r="AB1049" s="110"/>
      <c r="AC1049" s="110"/>
      <c r="AD1049" s="110"/>
      <c r="AE1049" s="110"/>
      <c r="AF1049" s="110"/>
      <c r="AG1049" s="110"/>
      <c r="AH1049" s="110"/>
      <c r="AI1049" s="110"/>
      <c r="AJ1049" s="110"/>
      <c r="AK1049" s="110"/>
    </row>
    <row r="1050" customFormat="false" ht="12.75" hidden="false" customHeight="false" outlineLevel="0" collapsed="false">
      <c r="Z1050" s="110"/>
      <c r="AA1050" s="110"/>
      <c r="AB1050" s="110"/>
      <c r="AC1050" s="110"/>
      <c r="AD1050" s="110"/>
      <c r="AE1050" s="110"/>
      <c r="AF1050" s="110"/>
      <c r="AG1050" s="110"/>
      <c r="AH1050" s="110"/>
      <c r="AI1050" s="110"/>
      <c r="AJ1050" s="110"/>
      <c r="AK1050" s="110"/>
    </row>
    <row r="1051" customFormat="false" ht="12.75" hidden="false" customHeight="false" outlineLevel="0" collapsed="false">
      <c r="Z1051" s="110"/>
      <c r="AA1051" s="110"/>
      <c r="AB1051" s="110"/>
      <c r="AC1051" s="110"/>
      <c r="AD1051" s="110"/>
      <c r="AE1051" s="110"/>
      <c r="AF1051" s="110"/>
      <c r="AG1051" s="110"/>
      <c r="AH1051" s="110"/>
      <c r="AI1051" s="110"/>
      <c r="AJ1051" s="110"/>
      <c r="AK1051" s="110"/>
    </row>
    <row r="1052" customFormat="false" ht="12.75" hidden="false" customHeight="false" outlineLevel="0" collapsed="false">
      <c r="Z1052" s="59"/>
      <c r="AA1052" s="59"/>
      <c r="AB1052" s="59"/>
      <c r="AC1052" s="59"/>
      <c r="AD1052" s="59"/>
      <c r="AE1052" s="59"/>
      <c r="AF1052" s="59"/>
      <c r="AG1052" s="59"/>
      <c r="AH1052" s="59"/>
      <c r="AI1052" s="59"/>
      <c r="AJ1052" s="59"/>
      <c r="AK1052" s="59"/>
    </row>
    <row r="1053" customFormat="false" ht="12.75" hidden="false" customHeight="false" outlineLevel="0" collapsed="false">
      <c r="Z1053" s="59"/>
      <c r="AA1053" s="59"/>
      <c r="AB1053" s="59"/>
      <c r="AC1053" s="59"/>
      <c r="AD1053" s="59"/>
      <c r="AE1053" s="59"/>
      <c r="AF1053" s="59"/>
      <c r="AG1053" s="59"/>
      <c r="AH1053" s="59"/>
      <c r="AI1053" s="59"/>
      <c r="AJ1053" s="59"/>
      <c r="AK1053" s="59"/>
    </row>
    <row r="1054" customFormat="false" ht="12.75" hidden="false" customHeight="false" outlineLevel="0" collapsed="false">
      <c r="Z1054" s="59"/>
      <c r="AA1054" s="59"/>
      <c r="AB1054" s="59"/>
      <c r="AC1054" s="59"/>
      <c r="AD1054" s="59"/>
      <c r="AE1054" s="59"/>
      <c r="AF1054" s="59"/>
      <c r="AG1054" s="59"/>
      <c r="AH1054" s="59"/>
      <c r="AI1054" s="59"/>
      <c r="AJ1054" s="59"/>
      <c r="AK1054" s="59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H108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2" ySplit="2" topLeftCell="C989" activePane="bottomRight" state="frozen"/>
      <selection pane="topLeft" activeCell="A1" activeCellId="0" sqref="A1"/>
      <selection pane="topRight" activeCell="C1" activeCellId="0" sqref="C1"/>
      <selection pane="bottomLeft" activeCell="A989" activeCellId="0" sqref="A989"/>
      <selection pane="bottomRight" activeCell="H1012" activeCellId="0" sqref="H101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59" width="9.14"/>
    <col collapsed="false" customWidth="true" hidden="false" outlineLevel="0" max="2" min="2" style="59" width="9.85"/>
    <col collapsed="false" customWidth="true" hidden="false" outlineLevel="0" max="3" min="3" style="59" width="9.14"/>
    <col collapsed="false" customWidth="true" hidden="false" outlineLevel="0" max="23" min="23" style="47" width="9.14"/>
    <col collapsed="false" customWidth="true" hidden="false" outlineLevel="0" max="28" min="27" style="0" width="5.28"/>
    <col collapsed="false" customWidth="true" hidden="false" outlineLevel="0" max="32" min="29" style="0" width="6.28"/>
    <col collapsed="false" customWidth="true" hidden="false" outlineLevel="0" max="35" min="33" style="0" width="7.28"/>
    <col collapsed="false" customWidth="true" hidden="false" outlineLevel="0" max="38" min="36" style="0" width="6.28"/>
  </cols>
  <sheetData>
    <row r="1" customFormat="false" ht="12.75" hidden="false" customHeight="false" outlineLevel="0" collapsed="false">
      <c r="B1" s="59" t="s">
        <v>54</v>
      </c>
      <c r="C1" s="59" t="s">
        <v>27</v>
      </c>
      <c r="D1" s="0" t="s">
        <v>9</v>
      </c>
      <c r="E1" s="0" t="s">
        <v>27</v>
      </c>
      <c r="G1" s="0" t="s">
        <v>3</v>
      </c>
      <c r="H1" s="0" t="s">
        <v>3</v>
      </c>
      <c r="I1" s="0" t="s">
        <v>3</v>
      </c>
      <c r="J1" s="0" t="s">
        <v>3</v>
      </c>
      <c r="K1" s="0" t="s">
        <v>3</v>
      </c>
      <c r="L1" s="0" t="s">
        <v>3</v>
      </c>
      <c r="M1" s="0" t="s">
        <v>2</v>
      </c>
      <c r="N1" s="0" t="s">
        <v>2</v>
      </c>
      <c r="O1" s="0" t="s">
        <v>2</v>
      </c>
      <c r="P1" s="0" t="s">
        <v>2</v>
      </c>
      <c r="Q1" s="0" t="s">
        <v>2</v>
      </c>
      <c r="R1" s="0" t="s">
        <v>2</v>
      </c>
      <c r="S1" s="0" t="s">
        <v>2</v>
      </c>
      <c r="U1" s="0" t="s">
        <v>55</v>
      </c>
      <c r="W1" s="47" t="s">
        <v>55</v>
      </c>
      <c r="AA1" s="0" t="s">
        <v>3</v>
      </c>
      <c r="AB1" s="0" t="s">
        <v>3</v>
      </c>
      <c r="AC1" s="0" t="s">
        <v>3</v>
      </c>
      <c r="AD1" s="0" t="s">
        <v>3</v>
      </c>
      <c r="AE1" s="0" t="s">
        <v>3</v>
      </c>
      <c r="AF1" s="0" t="s">
        <v>3</v>
      </c>
      <c r="AG1" s="0" t="s">
        <v>2</v>
      </c>
      <c r="AH1" s="0" t="s">
        <v>2</v>
      </c>
      <c r="AI1" s="0" t="s">
        <v>2</v>
      </c>
      <c r="AJ1" s="0" t="s">
        <v>2</v>
      </c>
      <c r="AK1" s="0" t="s">
        <v>2</v>
      </c>
      <c r="AL1" s="0" t="s">
        <v>2</v>
      </c>
    </row>
    <row r="2" customFormat="false" ht="12.75" hidden="false" customHeight="false" outlineLevel="0" collapsed="false">
      <c r="A2" s="59" t="s">
        <v>28</v>
      </c>
      <c r="C2" s="59" t="s">
        <v>16</v>
      </c>
      <c r="D2" s="0" t="s">
        <v>30</v>
      </c>
      <c r="E2" s="0" t="s">
        <v>31</v>
      </c>
      <c r="G2" s="0" t="n">
        <v>20</v>
      </c>
      <c r="H2" s="0" t="n">
        <v>25</v>
      </c>
      <c r="I2" s="0" t="n">
        <v>30</v>
      </c>
      <c r="J2" s="0" t="n">
        <v>35</v>
      </c>
      <c r="K2" s="0" t="n">
        <v>40</v>
      </c>
      <c r="L2" s="0" t="n">
        <v>50</v>
      </c>
      <c r="M2" s="0" t="n">
        <v>20</v>
      </c>
      <c r="N2" s="0" t="n">
        <v>25</v>
      </c>
      <c r="O2" s="0" t="n">
        <v>30</v>
      </c>
      <c r="P2" s="0" t="n">
        <v>35</v>
      </c>
      <c r="Q2" s="0" t="n">
        <v>40</v>
      </c>
      <c r="R2" s="0" t="n">
        <v>50</v>
      </c>
      <c r="S2" s="95" t="n">
        <v>100.00001</v>
      </c>
      <c r="T2" s="0" t="s">
        <v>28</v>
      </c>
      <c r="U2" s="0" t="s">
        <v>56</v>
      </c>
      <c r="V2" s="0" t="s">
        <v>57</v>
      </c>
      <c r="W2" s="47" t="s">
        <v>58</v>
      </c>
      <c r="Y2" s="94"/>
      <c r="Z2" s="94"/>
      <c r="AA2" s="0" t="n">
        <v>20</v>
      </c>
      <c r="AB2" s="0" t="n">
        <v>25</v>
      </c>
      <c r="AC2" s="0" t="n">
        <v>30</v>
      </c>
      <c r="AD2" s="0" t="n">
        <v>35</v>
      </c>
      <c r="AE2" s="0" t="n">
        <v>40</v>
      </c>
      <c r="AF2" s="0" t="n">
        <v>50</v>
      </c>
      <c r="AG2" s="0" t="n">
        <v>20</v>
      </c>
      <c r="AH2" s="0" t="n">
        <v>25</v>
      </c>
      <c r="AI2" s="0" t="n">
        <v>30</v>
      </c>
      <c r="AJ2" s="0" t="n">
        <v>35</v>
      </c>
      <c r="AK2" s="0" t="n">
        <v>40</v>
      </c>
      <c r="AL2" s="0" t="n">
        <v>50</v>
      </c>
      <c r="AM2" s="94" t="n">
        <v>36586</v>
      </c>
      <c r="AN2" s="94" t="n">
        <v>36617</v>
      </c>
      <c r="AO2" s="94" t="n">
        <v>36647</v>
      </c>
      <c r="AP2" s="94" t="n">
        <v>36678</v>
      </c>
      <c r="AQ2" s="94" t="n">
        <v>36708</v>
      </c>
      <c r="AR2" s="94" t="n">
        <v>36739</v>
      </c>
      <c r="AS2" s="94" t="n">
        <v>36770</v>
      </c>
      <c r="AT2" s="94" t="n">
        <v>36800</v>
      </c>
      <c r="AU2" s="94" t="n">
        <v>36831</v>
      </c>
      <c r="AV2" s="94" t="n">
        <v>36861</v>
      </c>
      <c r="AW2" s="94" t="n">
        <v>36892</v>
      </c>
      <c r="AX2" s="94" t="n">
        <v>36923</v>
      </c>
      <c r="AY2" s="94" t="n">
        <v>36951</v>
      </c>
      <c r="AZ2" s="94" t="n">
        <v>36982</v>
      </c>
      <c r="BA2" s="94" t="n">
        <v>37012</v>
      </c>
      <c r="BB2" s="94" t="n">
        <v>37043</v>
      </c>
      <c r="BC2" s="94" t="n">
        <v>37073</v>
      </c>
      <c r="BD2" s="94" t="n">
        <v>37104</v>
      </c>
      <c r="BE2" s="94" t="n">
        <v>37135</v>
      </c>
      <c r="BF2" s="94" t="n">
        <v>37165</v>
      </c>
      <c r="BG2" s="94" t="n">
        <v>37196</v>
      </c>
      <c r="BH2" s="94" t="n">
        <v>37226</v>
      </c>
      <c r="BI2" s="94" t="n">
        <v>37257</v>
      </c>
      <c r="BJ2" s="94" t="n">
        <v>37288</v>
      </c>
      <c r="BK2" s="94" t="n">
        <v>37316</v>
      </c>
      <c r="BL2" s="94" t="n">
        <v>37347</v>
      </c>
      <c r="BM2" s="94" t="n">
        <v>37377</v>
      </c>
      <c r="BN2" s="94" t="n">
        <v>37408</v>
      </c>
      <c r="BO2" s="94" t="n">
        <v>37438</v>
      </c>
      <c r="BP2" s="94" t="n">
        <v>37469</v>
      </c>
      <c r="BQ2" s="94" t="n">
        <v>37500</v>
      </c>
      <c r="BR2" s="94" t="n">
        <v>37530</v>
      </c>
      <c r="BS2" s="94" t="n">
        <v>37561</v>
      </c>
      <c r="BT2" s="94" t="n">
        <v>37591</v>
      </c>
      <c r="BU2" s="94" t="n">
        <v>37622</v>
      </c>
      <c r="BV2" s="94" t="n">
        <v>37653</v>
      </c>
      <c r="BW2" s="94" t="n">
        <v>37681</v>
      </c>
      <c r="BX2" s="94" t="n">
        <v>37712</v>
      </c>
      <c r="BY2" s="94" t="n">
        <v>37742</v>
      </c>
      <c r="BZ2" s="94" t="n">
        <v>37773</v>
      </c>
      <c r="CA2" s="94" t="n">
        <v>37803</v>
      </c>
      <c r="CB2" s="94" t="n">
        <v>37834</v>
      </c>
      <c r="CC2" s="94" t="n">
        <v>37865</v>
      </c>
      <c r="CD2" s="94" t="n">
        <v>37895</v>
      </c>
      <c r="CE2" s="94" t="n">
        <v>37926</v>
      </c>
      <c r="CF2" s="94" t="n">
        <v>37956</v>
      </c>
      <c r="CG2" s="94"/>
      <c r="CH2" s="94"/>
      <c r="CI2" s="94"/>
      <c r="CJ2" s="94"/>
      <c r="CK2" s="94"/>
      <c r="CL2" s="94"/>
      <c r="CM2" s="94"/>
      <c r="CN2" s="94"/>
      <c r="CO2" s="94"/>
      <c r="CP2" s="94"/>
      <c r="CQ2" s="94"/>
      <c r="CR2" s="94"/>
      <c r="CS2" s="94"/>
      <c r="CT2" s="94"/>
      <c r="CU2" s="94"/>
      <c r="CV2" s="94"/>
      <c r="CW2" s="94"/>
      <c r="CX2" s="94"/>
      <c r="CY2" s="94"/>
      <c r="CZ2" s="94"/>
      <c r="DA2" s="94"/>
      <c r="DB2" s="94"/>
      <c r="DC2" s="94"/>
      <c r="DD2" s="94"/>
      <c r="DE2" s="94"/>
      <c r="DF2" s="94"/>
      <c r="DG2" s="94"/>
      <c r="DH2" s="94"/>
    </row>
    <row r="3" customFormat="false" ht="12.75" hidden="false" customHeight="false" outlineLevel="0" collapsed="false">
      <c r="B3" s="114" t="n">
        <v>35765</v>
      </c>
      <c r="C3" s="115" t="n">
        <v>24.16</v>
      </c>
      <c r="S3" s="95"/>
    </row>
    <row r="4" customFormat="false" ht="12.75" hidden="false" customHeight="false" outlineLevel="0" collapsed="false">
      <c r="A4" s="95" t="n">
        <f aca="false">MONTH(B4)+(YEAR(B4)-1998)*12</f>
        <v>0</v>
      </c>
      <c r="B4" s="114" t="n">
        <v>35766</v>
      </c>
      <c r="C4" s="115" t="n">
        <v>24</v>
      </c>
      <c r="D4" s="98" t="n">
        <f aca="false">LN(C4/C3)</f>
        <v>-0.00664454271866861</v>
      </c>
      <c r="G4" s="103" t="n">
        <f aca="false">IF(G$1="P",MAX(0,G$2-$C4),IF(G$1="C",MAX(0,$C4-G$2)))</f>
        <v>0</v>
      </c>
      <c r="H4" s="103" t="n">
        <f aca="false">IF(H$1="P",MAX(0,H$2-$C4),IF(H$1="C",MAX(0,$C4-H$2)))</f>
        <v>1</v>
      </c>
      <c r="I4" s="103" t="n">
        <f aca="false">IF(I$1="P",MAX(0,I$2-$C4),IF(I$1="C",MAX(0,$C4-I$2)))</f>
        <v>6</v>
      </c>
      <c r="J4" s="103" t="n">
        <f aca="false">IF(J$1="P",MAX(0,J$2-$C4),IF(J$1="C",MAX(0,$C4-J$2)))</f>
        <v>11</v>
      </c>
      <c r="K4" s="103" t="n">
        <f aca="false">IF(K$1="P",MAX(0,K$2-$C4),IF(K$1="C",MAX(0,$C4-K$2)))</f>
        <v>16</v>
      </c>
      <c r="L4" s="103" t="n">
        <f aca="false">IF(L$1="P",MAX(0,L$2-$C4),IF(L$1="C",MAX(0,$C4-L$2)))</f>
        <v>26</v>
      </c>
      <c r="M4" s="103" t="n">
        <f aca="false">IF(M$1="P",MAX(0,M$2-$C4),IF(M$1="C",MAX(0,$C4-M$2)))</f>
        <v>4</v>
      </c>
      <c r="N4" s="103" t="n">
        <f aca="false">IF(N$1="P",MAX(0,N$2-$C4),IF(N$1="C",MAX(0,$C4-N$2)))</f>
        <v>0</v>
      </c>
      <c r="O4" s="103" t="n">
        <f aca="false">IF(O$1="P",MAX(0,O$2-$C4),IF(O$1="C",MAX(0,$C4-O$2)))</f>
        <v>0</v>
      </c>
      <c r="P4" s="103" t="n">
        <f aca="false">IF(P$1="P",MAX(0,P$2-$C4),IF(P$1="C",MAX(0,$C4-P$2)))</f>
        <v>0</v>
      </c>
      <c r="Q4" s="103" t="n">
        <f aca="false">IF(Q$1="P",MAX(0,Q$2-$C4),IF(Q$1="C",MAX(0,$C4-Q$2)))</f>
        <v>0</v>
      </c>
      <c r="R4" s="103" t="n">
        <f aca="false">IF(R$1="P",MAX(0,R$2-$C4),IF(R$1="C",MAX(0,$C4-R$2)))</f>
        <v>0</v>
      </c>
      <c r="S4" s="103" t="n">
        <f aca="false">IF(S$1="P",MAX(0,S$2-$C4),IF(S$1="C",MAX(0,$C4-S$2)))</f>
        <v>0</v>
      </c>
      <c r="T4" s="104" t="n">
        <f aca="false">A4</f>
        <v>0</v>
      </c>
      <c r="U4" s="105" t="n">
        <f aca="false">VLOOKUP($B4,Gas!$B$3:$E$2506,2)</f>
        <v>2.33</v>
      </c>
      <c r="V4" s="46" t="n">
        <f aca="false">C4/U4</f>
        <v>10.3004291845494</v>
      </c>
    </row>
    <row r="5" customFormat="false" ht="12.75" hidden="false" customHeight="false" outlineLevel="0" collapsed="false">
      <c r="A5" s="95" t="n">
        <f aca="false">MONTH(B5)+(YEAR(B5)-1998)*12</f>
        <v>0</v>
      </c>
      <c r="B5" s="114" t="n">
        <v>35767</v>
      </c>
      <c r="C5" s="115" t="n">
        <v>23.6</v>
      </c>
      <c r="D5" s="98" t="n">
        <f aca="false">LN(C5/C4)</f>
        <v>-0.0168071183163812</v>
      </c>
      <c r="G5" s="103" t="n">
        <f aca="false">IF(G$1="P",MAX(0,G$2-$C5),IF(G$1="C",MAX(0,$C5-G$2)))</f>
        <v>0</v>
      </c>
      <c r="H5" s="103" t="n">
        <f aca="false">IF(H$1="P",MAX(0,H$2-$C5),IF(H$1="C",MAX(0,$C5-H$2)))</f>
        <v>1.4</v>
      </c>
      <c r="I5" s="103" t="n">
        <f aca="false">IF(I$1="P",MAX(0,I$2-$C5),IF(I$1="C",MAX(0,$C5-I$2)))</f>
        <v>6.4</v>
      </c>
      <c r="J5" s="103" t="n">
        <f aca="false">IF(J$1="P",MAX(0,J$2-$C5),IF(J$1="C",MAX(0,$C5-J$2)))</f>
        <v>11.4</v>
      </c>
      <c r="K5" s="103" t="n">
        <f aca="false">IF(K$1="P",MAX(0,K$2-$C5),IF(K$1="C",MAX(0,$C5-K$2)))</f>
        <v>16.4</v>
      </c>
      <c r="L5" s="103" t="n">
        <f aca="false">IF(L$1="P",MAX(0,L$2-$C5),IF(L$1="C",MAX(0,$C5-L$2)))</f>
        <v>26.4</v>
      </c>
      <c r="M5" s="103" t="n">
        <f aca="false">IF(M$1="P",MAX(0,M$2-$C5),IF(M$1="C",MAX(0,$C5-M$2)))</f>
        <v>3.6</v>
      </c>
      <c r="N5" s="103" t="n">
        <f aca="false">IF(N$1="P",MAX(0,N$2-$C5),IF(N$1="C",MAX(0,$C5-N$2)))</f>
        <v>0</v>
      </c>
      <c r="O5" s="103" t="n">
        <f aca="false">IF(O$1="P",MAX(0,O$2-$C5),IF(O$1="C",MAX(0,$C5-O$2)))</f>
        <v>0</v>
      </c>
      <c r="P5" s="103" t="n">
        <f aca="false">IF(P$1="P",MAX(0,P$2-$C5),IF(P$1="C",MAX(0,$C5-P$2)))</f>
        <v>0</v>
      </c>
      <c r="Q5" s="103" t="n">
        <f aca="false">IF(Q$1="P",MAX(0,Q$2-$C5),IF(Q$1="C",MAX(0,$C5-Q$2)))</f>
        <v>0</v>
      </c>
      <c r="R5" s="103" t="n">
        <f aca="false">IF(R$1="P",MAX(0,R$2-$C5),IF(R$1="C",MAX(0,$C5-R$2)))</f>
        <v>0</v>
      </c>
      <c r="S5" s="103" t="n">
        <f aca="false">IF(S$1="P",MAX(0,S$2-$C5),IF(S$1="C",MAX(0,$C5-S$2)))</f>
        <v>0</v>
      </c>
      <c r="T5" s="104" t="n">
        <f aca="false">A5</f>
        <v>0</v>
      </c>
      <c r="U5" s="105" t="n">
        <f aca="false">VLOOKUP($B5,Gas!$B$3:$E$2506,2)</f>
        <v>2.65</v>
      </c>
      <c r="V5" s="46" t="n">
        <f aca="false">C5/U5</f>
        <v>8.90566037735849</v>
      </c>
    </row>
    <row r="6" customFormat="false" ht="12.75" hidden="false" customHeight="false" outlineLevel="0" collapsed="false">
      <c r="A6" s="95" t="n">
        <f aca="false">MONTH(B6)+(YEAR(B6)-1998)*12</f>
        <v>0</v>
      </c>
      <c r="B6" s="114" t="n">
        <v>35768</v>
      </c>
      <c r="C6" s="115" t="n">
        <v>22.34</v>
      </c>
      <c r="D6" s="98" t="n">
        <f aca="false">LN(C6/C5)</f>
        <v>-0.0548679183905098</v>
      </c>
      <c r="G6" s="103" t="n">
        <f aca="false">IF(G$1="P",MAX(0,G$2-$C6),IF(G$1="C",MAX(0,$C6-G$2)))</f>
        <v>0</v>
      </c>
      <c r="H6" s="103" t="n">
        <f aca="false">IF(H$1="P",MAX(0,H$2-$C6),IF(H$1="C",MAX(0,$C6-H$2)))</f>
        <v>2.66</v>
      </c>
      <c r="I6" s="103" t="n">
        <f aca="false">IF(I$1="P",MAX(0,I$2-$C6),IF(I$1="C",MAX(0,$C6-I$2)))</f>
        <v>7.66</v>
      </c>
      <c r="J6" s="103" t="n">
        <f aca="false">IF(J$1="P",MAX(0,J$2-$C6),IF(J$1="C",MAX(0,$C6-J$2)))</f>
        <v>12.66</v>
      </c>
      <c r="K6" s="103" t="n">
        <f aca="false">IF(K$1="P",MAX(0,K$2-$C6),IF(K$1="C",MAX(0,$C6-K$2)))</f>
        <v>17.66</v>
      </c>
      <c r="L6" s="103" t="n">
        <f aca="false">IF(L$1="P",MAX(0,L$2-$C6),IF(L$1="C",MAX(0,$C6-L$2)))</f>
        <v>27.66</v>
      </c>
      <c r="M6" s="103" t="n">
        <f aca="false">IF(M$1="P",MAX(0,M$2-$C6),IF(M$1="C",MAX(0,$C6-M$2)))</f>
        <v>2.34</v>
      </c>
      <c r="N6" s="103" t="n">
        <f aca="false">IF(N$1="P",MAX(0,N$2-$C6),IF(N$1="C",MAX(0,$C6-N$2)))</f>
        <v>0</v>
      </c>
      <c r="O6" s="103" t="n">
        <f aca="false">IF(O$1="P",MAX(0,O$2-$C6),IF(O$1="C",MAX(0,$C6-O$2)))</f>
        <v>0</v>
      </c>
      <c r="P6" s="103" t="n">
        <f aca="false">IF(P$1="P",MAX(0,P$2-$C6),IF(P$1="C",MAX(0,$C6-P$2)))</f>
        <v>0</v>
      </c>
      <c r="Q6" s="103" t="n">
        <f aca="false">IF(Q$1="P",MAX(0,Q$2-$C6),IF(Q$1="C",MAX(0,$C6-Q$2)))</f>
        <v>0</v>
      </c>
      <c r="R6" s="103" t="n">
        <f aca="false">IF(R$1="P",MAX(0,R$2-$C6),IF(R$1="C",MAX(0,$C6-R$2)))</f>
        <v>0</v>
      </c>
      <c r="S6" s="103" t="n">
        <f aca="false">IF(S$1="P",MAX(0,S$2-$C6),IF(S$1="C",MAX(0,$C6-S$2)))</f>
        <v>0</v>
      </c>
      <c r="T6" s="104" t="n">
        <f aca="false">A6</f>
        <v>0</v>
      </c>
      <c r="U6" s="105" t="n">
        <f aca="false">VLOOKUP($B6,Gas!$B$3:$E$2506,2)</f>
        <v>2.53</v>
      </c>
      <c r="V6" s="46" t="n">
        <f aca="false">C6/U6</f>
        <v>8.8300395256917</v>
      </c>
    </row>
    <row r="7" customFormat="false" ht="12.75" hidden="false" customHeight="false" outlineLevel="0" collapsed="false">
      <c r="A7" s="95" t="n">
        <f aca="false">MONTH(B7)+(YEAR(B7)-1998)*12</f>
        <v>0</v>
      </c>
      <c r="B7" s="114" t="n">
        <v>35769</v>
      </c>
      <c r="C7" s="115" t="n">
        <v>22.38</v>
      </c>
      <c r="D7" s="98" t="n">
        <f aca="false">LN(C7/C6)</f>
        <v>0.00178890924272441</v>
      </c>
      <c r="G7" s="103" t="n">
        <f aca="false">IF(G$1="P",MAX(0,G$2-$C7),IF(G$1="C",MAX(0,$C7-G$2)))</f>
        <v>0</v>
      </c>
      <c r="H7" s="103" t="n">
        <f aca="false">IF(H$1="P",MAX(0,H$2-$C7),IF(H$1="C",MAX(0,$C7-H$2)))</f>
        <v>2.62</v>
      </c>
      <c r="I7" s="103" t="n">
        <f aca="false">IF(I$1="P",MAX(0,I$2-$C7),IF(I$1="C",MAX(0,$C7-I$2)))</f>
        <v>7.62</v>
      </c>
      <c r="J7" s="103" t="n">
        <f aca="false">IF(J$1="P",MAX(0,J$2-$C7),IF(J$1="C",MAX(0,$C7-J$2)))</f>
        <v>12.62</v>
      </c>
      <c r="K7" s="103" t="n">
        <f aca="false">IF(K$1="P",MAX(0,K$2-$C7),IF(K$1="C",MAX(0,$C7-K$2)))</f>
        <v>17.62</v>
      </c>
      <c r="L7" s="103" t="n">
        <f aca="false">IF(L$1="P",MAX(0,L$2-$C7),IF(L$1="C",MAX(0,$C7-L$2)))</f>
        <v>27.62</v>
      </c>
      <c r="M7" s="103" t="n">
        <f aca="false">IF(M$1="P",MAX(0,M$2-$C7),IF(M$1="C",MAX(0,$C7-M$2)))</f>
        <v>2.38</v>
      </c>
      <c r="N7" s="103" t="n">
        <f aca="false">IF(N$1="P",MAX(0,N$2-$C7),IF(N$1="C",MAX(0,$C7-N$2)))</f>
        <v>0</v>
      </c>
      <c r="O7" s="103" t="n">
        <f aca="false">IF(O$1="P",MAX(0,O$2-$C7),IF(O$1="C",MAX(0,$C7-O$2)))</f>
        <v>0</v>
      </c>
      <c r="P7" s="103" t="n">
        <f aca="false">IF(P$1="P",MAX(0,P$2-$C7),IF(P$1="C",MAX(0,$C7-P$2)))</f>
        <v>0</v>
      </c>
      <c r="Q7" s="103" t="n">
        <f aca="false">IF(Q$1="P",MAX(0,Q$2-$C7),IF(Q$1="C",MAX(0,$C7-Q$2)))</f>
        <v>0</v>
      </c>
      <c r="R7" s="103" t="n">
        <f aca="false">IF(R$1="P",MAX(0,R$2-$C7),IF(R$1="C",MAX(0,$C7-R$2)))</f>
        <v>0</v>
      </c>
      <c r="S7" s="103" t="n">
        <f aca="false">IF(S$1="P",MAX(0,S$2-$C7),IF(S$1="C",MAX(0,$C7-S$2)))</f>
        <v>0</v>
      </c>
      <c r="T7" s="104" t="n">
        <f aca="false">A7</f>
        <v>0</v>
      </c>
      <c r="U7" s="105" t="n">
        <f aca="false">VLOOKUP($B7,Gas!$B$3:$E$2506,2)</f>
        <v>2.53</v>
      </c>
      <c r="V7" s="46" t="n">
        <f aca="false">C7/U7</f>
        <v>8.84584980237154</v>
      </c>
    </row>
    <row r="8" customFormat="false" ht="12.75" hidden="false" customHeight="false" outlineLevel="0" collapsed="false">
      <c r="A8" s="95" t="n">
        <f aca="false">MONTH(B8)+(YEAR(B8)-1998)*12</f>
        <v>0</v>
      </c>
      <c r="B8" s="114" t="n">
        <v>35772</v>
      </c>
      <c r="C8" s="115" t="n">
        <v>23.39</v>
      </c>
      <c r="D8" s="98" t="n">
        <f aca="false">LN(C8/C7)</f>
        <v>0.0441408777123086</v>
      </c>
      <c r="G8" s="103" t="n">
        <f aca="false">IF(G$1="P",MAX(0,G$2-$C8),IF(G$1="C",MAX(0,$C8-G$2)))</f>
        <v>0</v>
      </c>
      <c r="H8" s="103" t="n">
        <f aca="false">IF(H$1="P",MAX(0,H$2-$C8),IF(H$1="C",MAX(0,$C8-H$2)))</f>
        <v>1.61</v>
      </c>
      <c r="I8" s="103" t="n">
        <f aca="false">IF(I$1="P",MAX(0,I$2-$C8),IF(I$1="C",MAX(0,$C8-I$2)))</f>
        <v>6.61</v>
      </c>
      <c r="J8" s="103" t="n">
        <f aca="false">IF(J$1="P",MAX(0,J$2-$C8),IF(J$1="C",MAX(0,$C8-J$2)))</f>
        <v>11.61</v>
      </c>
      <c r="K8" s="103" t="n">
        <f aca="false">IF(K$1="P",MAX(0,K$2-$C8),IF(K$1="C",MAX(0,$C8-K$2)))</f>
        <v>16.61</v>
      </c>
      <c r="L8" s="103" t="n">
        <f aca="false">IF(L$1="P",MAX(0,L$2-$C8),IF(L$1="C",MAX(0,$C8-L$2)))</f>
        <v>26.61</v>
      </c>
      <c r="M8" s="103" t="n">
        <f aca="false">IF(M$1="P",MAX(0,M$2-$C8),IF(M$1="C",MAX(0,$C8-M$2)))</f>
        <v>3.39</v>
      </c>
      <c r="N8" s="103" t="n">
        <f aca="false">IF(N$1="P",MAX(0,N$2-$C8),IF(N$1="C",MAX(0,$C8-N$2)))</f>
        <v>0</v>
      </c>
      <c r="O8" s="103" t="n">
        <f aca="false">IF(O$1="P",MAX(0,O$2-$C8),IF(O$1="C",MAX(0,$C8-O$2)))</f>
        <v>0</v>
      </c>
      <c r="P8" s="103" t="n">
        <f aca="false">IF(P$1="P",MAX(0,P$2-$C8),IF(P$1="C",MAX(0,$C8-P$2)))</f>
        <v>0</v>
      </c>
      <c r="Q8" s="103" t="n">
        <f aca="false">IF(Q$1="P",MAX(0,Q$2-$C8),IF(Q$1="C",MAX(0,$C8-Q$2)))</f>
        <v>0</v>
      </c>
      <c r="R8" s="103" t="n">
        <f aca="false">IF(R$1="P",MAX(0,R$2-$C8),IF(R$1="C",MAX(0,$C8-R$2)))</f>
        <v>0</v>
      </c>
      <c r="S8" s="103" t="n">
        <f aca="false">IF(S$1="P",MAX(0,S$2-$C8),IF(S$1="C",MAX(0,$C8-S$2)))</f>
        <v>0</v>
      </c>
      <c r="T8" s="104" t="n">
        <f aca="false">A8</f>
        <v>0</v>
      </c>
      <c r="U8" s="105" t="n">
        <f aca="false">VLOOKUP($B8,Gas!$B$3:$E$2506,2)</f>
        <v>2.475</v>
      </c>
      <c r="V8" s="46" t="n">
        <f aca="false">C8/U8</f>
        <v>9.45050505050505</v>
      </c>
    </row>
    <row r="9" customFormat="false" ht="12.75" hidden="false" customHeight="false" outlineLevel="0" collapsed="false">
      <c r="A9" s="95" t="n">
        <f aca="false">MONTH(B9)+(YEAR(B9)-1998)*12</f>
        <v>0</v>
      </c>
      <c r="B9" s="114" t="n">
        <v>35773</v>
      </c>
      <c r="C9" s="115" t="n">
        <v>24.2</v>
      </c>
      <c r="D9" s="98" t="n">
        <f aca="false">LN(C9/C8)</f>
        <v>0.0340440525665531</v>
      </c>
      <c r="G9" s="103" t="n">
        <f aca="false">IF(G$1="P",MAX(0,G$2-$C9),IF(G$1="C",MAX(0,$C9-G$2)))</f>
        <v>0</v>
      </c>
      <c r="H9" s="103" t="n">
        <f aca="false">IF(H$1="P",MAX(0,H$2-$C9),IF(H$1="C",MAX(0,$C9-H$2)))</f>
        <v>0.800000000000001</v>
      </c>
      <c r="I9" s="103" t="n">
        <f aca="false">IF(I$1="P",MAX(0,I$2-$C9),IF(I$1="C",MAX(0,$C9-I$2)))</f>
        <v>5.8</v>
      </c>
      <c r="J9" s="103" t="n">
        <f aca="false">IF(J$1="P",MAX(0,J$2-$C9),IF(J$1="C",MAX(0,$C9-J$2)))</f>
        <v>10.8</v>
      </c>
      <c r="K9" s="103" t="n">
        <f aca="false">IF(K$1="P",MAX(0,K$2-$C9),IF(K$1="C",MAX(0,$C9-K$2)))</f>
        <v>15.8</v>
      </c>
      <c r="L9" s="103" t="n">
        <f aca="false">IF(L$1="P",MAX(0,L$2-$C9),IF(L$1="C",MAX(0,$C9-L$2)))</f>
        <v>25.8</v>
      </c>
      <c r="M9" s="103" t="n">
        <f aca="false">IF(M$1="P",MAX(0,M$2-$C9),IF(M$1="C",MAX(0,$C9-M$2)))</f>
        <v>4.2</v>
      </c>
      <c r="N9" s="103" t="n">
        <f aca="false">IF(N$1="P",MAX(0,N$2-$C9),IF(N$1="C",MAX(0,$C9-N$2)))</f>
        <v>0</v>
      </c>
      <c r="O9" s="103" t="n">
        <f aca="false">IF(O$1="P",MAX(0,O$2-$C9),IF(O$1="C",MAX(0,$C9-O$2)))</f>
        <v>0</v>
      </c>
      <c r="P9" s="103" t="n">
        <f aca="false">IF(P$1="P",MAX(0,P$2-$C9),IF(P$1="C",MAX(0,$C9-P$2)))</f>
        <v>0</v>
      </c>
      <c r="Q9" s="103" t="n">
        <f aca="false">IF(Q$1="P",MAX(0,Q$2-$C9),IF(Q$1="C",MAX(0,$C9-Q$2)))</f>
        <v>0</v>
      </c>
      <c r="R9" s="103" t="n">
        <f aca="false">IF(R$1="P",MAX(0,R$2-$C9),IF(R$1="C",MAX(0,$C9-R$2)))</f>
        <v>0</v>
      </c>
      <c r="S9" s="103" t="n">
        <f aca="false">IF(S$1="P",MAX(0,S$2-$C9),IF(S$1="C",MAX(0,$C9-S$2)))</f>
        <v>0</v>
      </c>
      <c r="T9" s="104" t="n">
        <f aca="false">A9</f>
        <v>0</v>
      </c>
      <c r="U9" s="105" t="n">
        <f aca="false">VLOOKUP($B9,Gas!$B$3:$E$2506,2)</f>
        <v>2.435</v>
      </c>
      <c r="V9" s="46" t="n">
        <f aca="false">C9/U9</f>
        <v>9.93839835728953</v>
      </c>
    </row>
    <row r="10" customFormat="false" ht="12.75" hidden="false" customHeight="false" outlineLevel="0" collapsed="false">
      <c r="A10" s="95" t="n">
        <f aca="false">MONTH(B10)+(YEAR(B10)-1998)*12</f>
        <v>0</v>
      </c>
      <c r="B10" s="114" t="n">
        <v>35774</v>
      </c>
      <c r="C10" s="115" t="n">
        <v>25.52</v>
      </c>
      <c r="D10" s="98" t="n">
        <f aca="false">LN(C10/C9)</f>
        <v>0.0531098253139483</v>
      </c>
      <c r="G10" s="103" t="n">
        <f aca="false">IF(G$1="P",MAX(0,G$2-$C10),IF(G$1="C",MAX(0,$C10-G$2)))</f>
        <v>0</v>
      </c>
      <c r="H10" s="103" t="n">
        <f aca="false">IF(H$1="P",MAX(0,H$2-$C10),IF(H$1="C",MAX(0,$C10-H$2)))</f>
        <v>0</v>
      </c>
      <c r="I10" s="103" t="n">
        <f aca="false">IF(I$1="P",MAX(0,I$2-$C10),IF(I$1="C",MAX(0,$C10-I$2)))</f>
        <v>4.48</v>
      </c>
      <c r="J10" s="103" t="n">
        <f aca="false">IF(J$1="P",MAX(0,J$2-$C10),IF(J$1="C",MAX(0,$C10-J$2)))</f>
        <v>9.48</v>
      </c>
      <c r="K10" s="103" t="n">
        <f aca="false">IF(K$1="P",MAX(0,K$2-$C10),IF(K$1="C",MAX(0,$C10-K$2)))</f>
        <v>14.48</v>
      </c>
      <c r="L10" s="103" t="n">
        <f aca="false">IF(L$1="P",MAX(0,L$2-$C10),IF(L$1="C",MAX(0,$C10-L$2)))</f>
        <v>24.48</v>
      </c>
      <c r="M10" s="103" t="n">
        <f aca="false">IF(M$1="P",MAX(0,M$2-$C10),IF(M$1="C",MAX(0,$C10-M$2)))</f>
        <v>5.52</v>
      </c>
      <c r="N10" s="103" t="n">
        <f aca="false">IF(N$1="P",MAX(0,N$2-$C10),IF(N$1="C",MAX(0,$C10-N$2)))</f>
        <v>0.52</v>
      </c>
      <c r="O10" s="103" t="n">
        <f aca="false">IF(O$1="P",MAX(0,O$2-$C10),IF(O$1="C",MAX(0,$C10-O$2)))</f>
        <v>0</v>
      </c>
      <c r="P10" s="103" t="n">
        <f aca="false">IF(P$1="P",MAX(0,P$2-$C10),IF(P$1="C",MAX(0,$C10-P$2)))</f>
        <v>0</v>
      </c>
      <c r="Q10" s="103" t="n">
        <f aca="false">IF(Q$1="P",MAX(0,Q$2-$C10),IF(Q$1="C",MAX(0,$C10-Q$2)))</f>
        <v>0</v>
      </c>
      <c r="R10" s="103" t="n">
        <f aca="false">IF(R$1="P",MAX(0,R$2-$C10),IF(R$1="C",MAX(0,$C10-R$2)))</f>
        <v>0</v>
      </c>
      <c r="S10" s="103" t="n">
        <f aca="false">IF(S$1="P",MAX(0,S$2-$C10),IF(S$1="C",MAX(0,$C10-S$2)))</f>
        <v>0</v>
      </c>
      <c r="T10" s="104" t="n">
        <f aca="false">A10</f>
        <v>0</v>
      </c>
      <c r="U10" s="105" t="n">
        <f aca="false">VLOOKUP($B10,Gas!$B$3:$E$2506,2)</f>
        <v>2.305</v>
      </c>
      <c r="V10" s="46" t="n">
        <f aca="false">C10/U10</f>
        <v>11.0715835140998</v>
      </c>
    </row>
    <row r="11" customFormat="false" ht="12.75" hidden="false" customHeight="false" outlineLevel="0" collapsed="false">
      <c r="A11" s="95" t="n">
        <f aca="false">MONTH(B11)+(YEAR(B11)-1998)*12</f>
        <v>0</v>
      </c>
      <c r="B11" s="114" t="n">
        <v>35775</v>
      </c>
      <c r="C11" s="115" t="n">
        <v>23.75</v>
      </c>
      <c r="D11" s="98" t="n">
        <f aca="false">LN(C11/C10)</f>
        <v>-0.0718799279959389</v>
      </c>
      <c r="G11" s="103" t="n">
        <f aca="false">IF(G$1="P",MAX(0,G$2-$C11),IF(G$1="C",MAX(0,$C11-G$2)))</f>
        <v>0</v>
      </c>
      <c r="H11" s="103" t="n">
        <f aca="false">IF(H$1="P",MAX(0,H$2-$C11),IF(H$1="C",MAX(0,$C11-H$2)))</f>
        <v>1.25</v>
      </c>
      <c r="I11" s="103" t="n">
        <f aca="false">IF(I$1="P",MAX(0,I$2-$C11),IF(I$1="C",MAX(0,$C11-I$2)))</f>
        <v>6.25</v>
      </c>
      <c r="J11" s="103" t="n">
        <f aca="false">IF(J$1="P",MAX(0,J$2-$C11),IF(J$1="C",MAX(0,$C11-J$2)))</f>
        <v>11.25</v>
      </c>
      <c r="K11" s="103" t="n">
        <f aca="false">IF(K$1="P",MAX(0,K$2-$C11),IF(K$1="C",MAX(0,$C11-K$2)))</f>
        <v>16.25</v>
      </c>
      <c r="L11" s="103" t="n">
        <f aca="false">IF(L$1="P",MAX(0,L$2-$C11),IF(L$1="C",MAX(0,$C11-L$2)))</f>
        <v>26.25</v>
      </c>
      <c r="M11" s="103" t="n">
        <f aca="false">IF(M$1="P",MAX(0,M$2-$C11),IF(M$1="C",MAX(0,$C11-M$2)))</f>
        <v>3.75</v>
      </c>
      <c r="N11" s="103" t="n">
        <f aca="false">IF(N$1="P",MAX(0,N$2-$C11),IF(N$1="C",MAX(0,$C11-N$2)))</f>
        <v>0</v>
      </c>
      <c r="O11" s="103" t="n">
        <f aca="false">IF(O$1="P",MAX(0,O$2-$C11),IF(O$1="C",MAX(0,$C11-O$2)))</f>
        <v>0</v>
      </c>
      <c r="P11" s="103" t="n">
        <f aca="false">IF(P$1="P",MAX(0,P$2-$C11),IF(P$1="C",MAX(0,$C11-P$2)))</f>
        <v>0</v>
      </c>
      <c r="Q11" s="103" t="n">
        <f aca="false">IF(Q$1="P",MAX(0,Q$2-$C11),IF(Q$1="C",MAX(0,$C11-Q$2)))</f>
        <v>0</v>
      </c>
      <c r="R11" s="103" t="n">
        <f aca="false">IF(R$1="P",MAX(0,R$2-$C11),IF(R$1="C",MAX(0,$C11-R$2)))</f>
        <v>0</v>
      </c>
      <c r="S11" s="103" t="n">
        <f aca="false">IF(S$1="P",MAX(0,S$2-$C11),IF(S$1="C",MAX(0,$C11-S$2)))</f>
        <v>0</v>
      </c>
      <c r="T11" s="104" t="n">
        <f aca="false">A11</f>
        <v>0</v>
      </c>
      <c r="U11" s="105" t="n">
        <f aca="false">VLOOKUP($B11,Gas!$B$3:$E$2506,2)</f>
        <v>2.46</v>
      </c>
      <c r="V11" s="46" t="n">
        <f aca="false">C11/U11</f>
        <v>9.65447154471545</v>
      </c>
    </row>
    <row r="12" customFormat="false" ht="12.75" hidden="false" customHeight="false" outlineLevel="0" collapsed="false">
      <c r="A12" s="95" t="n">
        <f aca="false">MONTH(B12)+(YEAR(B12)-1998)*12</f>
        <v>0</v>
      </c>
      <c r="B12" s="114" t="n">
        <v>35776</v>
      </c>
      <c r="C12" s="115" t="n">
        <v>26.03</v>
      </c>
      <c r="D12" s="98" t="n">
        <f aca="false">LN(C12/C11)</f>
        <v>0.0916671885258239</v>
      </c>
      <c r="E12" s="99"/>
      <c r="G12" s="103" t="n">
        <f aca="false">IF(G$1="P",MAX(0,G$2-$C12),IF(G$1="C",MAX(0,$C12-G$2)))</f>
        <v>0</v>
      </c>
      <c r="H12" s="103" t="n">
        <f aca="false">IF(H$1="P",MAX(0,H$2-$C12),IF(H$1="C",MAX(0,$C12-H$2)))</f>
        <v>0</v>
      </c>
      <c r="I12" s="103" t="n">
        <f aca="false">IF(I$1="P",MAX(0,I$2-$C12),IF(I$1="C",MAX(0,$C12-I$2)))</f>
        <v>3.97</v>
      </c>
      <c r="J12" s="103" t="n">
        <f aca="false">IF(J$1="P",MAX(0,J$2-$C12),IF(J$1="C",MAX(0,$C12-J$2)))</f>
        <v>8.97</v>
      </c>
      <c r="K12" s="103" t="n">
        <f aca="false">IF(K$1="P",MAX(0,K$2-$C12),IF(K$1="C",MAX(0,$C12-K$2)))</f>
        <v>13.97</v>
      </c>
      <c r="L12" s="103" t="n">
        <f aca="false">IF(L$1="P",MAX(0,L$2-$C12),IF(L$1="C",MAX(0,$C12-L$2)))</f>
        <v>23.97</v>
      </c>
      <c r="M12" s="103" t="n">
        <f aca="false">IF(M$1="P",MAX(0,M$2-$C12),IF(M$1="C",MAX(0,$C12-M$2)))</f>
        <v>6.03</v>
      </c>
      <c r="N12" s="103" t="n">
        <f aca="false">IF(N$1="P",MAX(0,N$2-$C12),IF(N$1="C",MAX(0,$C12-N$2)))</f>
        <v>1.03</v>
      </c>
      <c r="O12" s="103" t="n">
        <f aca="false">IF(O$1="P",MAX(0,O$2-$C12),IF(O$1="C",MAX(0,$C12-O$2)))</f>
        <v>0</v>
      </c>
      <c r="P12" s="103" t="n">
        <f aca="false">IF(P$1="P",MAX(0,P$2-$C12),IF(P$1="C",MAX(0,$C12-P$2)))</f>
        <v>0</v>
      </c>
      <c r="Q12" s="103" t="n">
        <f aca="false">IF(Q$1="P",MAX(0,Q$2-$C12),IF(Q$1="C",MAX(0,$C12-Q$2)))</f>
        <v>0</v>
      </c>
      <c r="R12" s="103" t="n">
        <f aca="false">IF(R$1="P",MAX(0,R$2-$C12),IF(R$1="C",MAX(0,$C12-R$2)))</f>
        <v>0</v>
      </c>
      <c r="S12" s="103" t="n">
        <f aca="false">IF(S$1="P",MAX(0,S$2-$C12),IF(S$1="C",MAX(0,$C12-S$2)))</f>
        <v>0</v>
      </c>
      <c r="T12" s="104" t="n">
        <f aca="false">A12</f>
        <v>0</v>
      </c>
      <c r="U12" s="105" t="n">
        <f aca="false">VLOOKUP($B12,Gas!$B$3:$E$2506,2)</f>
        <v>2.46</v>
      </c>
      <c r="V12" s="46" t="n">
        <f aca="false">C12/U12</f>
        <v>10.5813008130081</v>
      </c>
    </row>
    <row r="13" customFormat="false" ht="12.75" hidden="false" customHeight="false" outlineLevel="0" collapsed="false">
      <c r="A13" s="95" t="n">
        <f aca="false">MONTH(B13)+(YEAR(B13)-1998)*12</f>
        <v>0</v>
      </c>
      <c r="B13" s="114" t="n">
        <v>35779</v>
      </c>
      <c r="C13" s="115" t="n">
        <v>23.13</v>
      </c>
      <c r="D13" s="98" t="n">
        <f aca="false">LN(C13/C12)</f>
        <v>-0.118119242763126</v>
      </c>
      <c r="E13" s="106" t="n">
        <f aca="false">STDEV(D4:D13)*SQRT(trade_day)</f>
        <v>1.00830334435538</v>
      </c>
      <c r="G13" s="103" t="n">
        <f aca="false">IF(G$1="P",MAX(0,G$2-$C13),IF(G$1="C",MAX(0,$C13-G$2)))</f>
        <v>0</v>
      </c>
      <c r="H13" s="103" t="n">
        <f aca="false">IF(H$1="P",MAX(0,H$2-$C13),IF(H$1="C",MAX(0,$C13-H$2)))</f>
        <v>1.87</v>
      </c>
      <c r="I13" s="103" t="n">
        <f aca="false">IF(I$1="P",MAX(0,I$2-$C13),IF(I$1="C",MAX(0,$C13-I$2)))</f>
        <v>6.87</v>
      </c>
      <c r="J13" s="103" t="n">
        <f aca="false">IF(J$1="P",MAX(0,J$2-$C13),IF(J$1="C",MAX(0,$C13-J$2)))</f>
        <v>11.87</v>
      </c>
      <c r="K13" s="103" t="n">
        <f aca="false">IF(K$1="P",MAX(0,K$2-$C13),IF(K$1="C",MAX(0,$C13-K$2)))</f>
        <v>16.87</v>
      </c>
      <c r="L13" s="103" t="n">
        <f aca="false">IF(L$1="P",MAX(0,L$2-$C13),IF(L$1="C",MAX(0,$C13-L$2)))</f>
        <v>26.87</v>
      </c>
      <c r="M13" s="103" t="n">
        <f aca="false">IF(M$1="P",MAX(0,M$2-$C13),IF(M$1="C",MAX(0,$C13-M$2)))</f>
        <v>3.13</v>
      </c>
      <c r="N13" s="103" t="n">
        <f aca="false">IF(N$1="P",MAX(0,N$2-$C13),IF(N$1="C",MAX(0,$C13-N$2)))</f>
        <v>0</v>
      </c>
      <c r="O13" s="103" t="n">
        <f aca="false">IF(O$1="P",MAX(0,O$2-$C13),IF(O$1="C",MAX(0,$C13-O$2)))</f>
        <v>0</v>
      </c>
      <c r="P13" s="103" t="n">
        <f aca="false">IF(P$1="P",MAX(0,P$2-$C13),IF(P$1="C",MAX(0,$C13-P$2)))</f>
        <v>0</v>
      </c>
      <c r="Q13" s="103" t="n">
        <f aca="false">IF(Q$1="P",MAX(0,Q$2-$C13),IF(Q$1="C",MAX(0,$C13-Q$2)))</f>
        <v>0</v>
      </c>
      <c r="R13" s="103" t="n">
        <f aca="false">IF(R$1="P",MAX(0,R$2-$C13),IF(R$1="C",MAX(0,$C13-R$2)))</f>
        <v>0</v>
      </c>
      <c r="S13" s="103" t="n">
        <f aca="false">IF(S$1="P",MAX(0,S$2-$C13),IF(S$1="C",MAX(0,$C13-S$2)))</f>
        <v>0</v>
      </c>
      <c r="T13" s="104" t="n">
        <f aca="false">A13</f>
        <v>0</v>
      </c>
      <c r="U13" s="105" t="n">
        <f aca="false">VLOOKUP($B13,Gas!$B$3:$E$2506,2)</f>
        <v>2.285</v>
      </c>
      <c r="V13" s="46" t="n">
        <f aca="false">C13/U13</f>
        <v>10.1225382932166</v>
      </c>
    </row>
    <row r="14" customFormat="false" ht="12.75" hidden="false" customHeight="false" outlineLevel="0" collapsed="false">
      <c r="A14" s="95" t="n">
        <f aca="false">MONTH(B14)+(YEAR(B14)-1998)*12</f>
        <v>0</v>
      </c>
      <c r="B14" s="114" t="n">
        <v>35780</v>
      </c>
      <c r="C14" s="115" t="n">
        <v>22.28</v>
      </c>
      <c r="D14" s="98" t="n">
        <f aca="false">LN(C14/C13)</f>
        <v>-0.0374410611842644</v>
      </c>
      <c r="E14" s="106" t="n">
        <f aca="false">STDEV(D5:D14)*SQRT(trade_day)</f>
        <v>1.0219101869168</v>
      </c>
      <c r="G14" s="103" t="n">
        <f aca="false">IF(G$1="P",MAX(0,G$2-$C14),IF(G$1="C",MAX(0,$C14-G$2)))</f>
        <v>0</v>
      </c>
      <c r="H14" s="103" t="n">
        <f aca="false">IF(H$1="P",MAX(0,H$2-$C14),IF(H$1="C",MAX(0,$C14-H$2)))</f>
        <v>2.72</v>
      </c>
      <c r="I14" s="103" t="n">
        <f aca="false">IF(I$1="P",MAX(0,I$2-$C14),IF(I$1="C",MAX(0,$C14-I$2)))</f>
        <v>7.72</v>
      </c>
      <c r="J14" s="103" t="n">
        <f aca="false">IF(J$1="P",MAX(0,J$2-$C14),IF(J$1="C",MAX(0,$C14-J$2)))</f>
        <v>12.72</v>
      </c>
      <c r="K14" s="103" t="n">
        <f aca="false">IF(K$1="P",MAX(0,K$2-$C14),IF(K$1="C",MAX(0,$C14-K$2)))</f>
        <v>17.72</v>
      </c>
      <c r="L14" s="103" t="n">
        <f aca="false">IF(L$1="P",MAX(0,L$2-$C14),IF(L$1="C",MAX(0,$C14-L$2)))</f>
        <v>27.72</v>
      </c>
      <c r="M14" s="103" t="n">
        <f aca="false">IF(M$1="P",MAX(0,M$2-$C14),IF(M$1="C",MAX(0,$C14-M$2)))</f>
        <v>2.28</v>
      </c>
      <c r="N14" s="103" t="n">
        <f aca="false">IF(N$1="P",MAX(0,N$2-$C14),IF(N$1="C",MAX(0,$C14-N$2)))</f>
        <v>0</v>
      </c>
      <c r="O14" s="103" t="n">
        <f aca="false">IF(O$1="P",MAX(0,O$2-$C14),IF(O$1="C",MAX(0,$C14-O$2)))</f>
        <v>0</v>
      </c>
      <c r="P14" s="103" t="n">
        <f aca="false">IF(P$1="P",MAX(0,P$2-$C14),IF(P$1="C",MAX(0,$C14-P$2)))</f>
        <v>0</v>
      </c>
      <c r="Q14" s="103" t="n">
        <f aca="false">IF(Q$1="P",MAX(0,Q$2-$C14),IF(Q$1="C",MAX(0,$C14-Q$2)))</f>
        <v>0</v>
      </c>
      <c r="R14" s="103" t="n">
        <f aca="false">IF(R$1="P",MAX(0,R$2-$C14),IF(R$1="C",MAX(0,$C14-R$2)))</f>
        <v>0</v>
      </c>
      <c r="S14" s="103" t="n">
        <f aca="false">IF(S$1="P",MAX(0,S$2-$C14),IF(S$1="C",MAX(0,$C14-S$2)))</f>
        <v>0</v>
      </c>
      <c r="T14" s="104" t="n">
        <f aca="false">A14</f>
        <v>0</v>
      </c>
      <c r="U14" s="105" t="n">
        <f aca="false">VLOOKUP($B14,Gas!$B$3:$E$2506,2)</f>
        <v>2.29</v>
      </c>
      <c r="V14" s="46" t="n">
        <f aca="false">C14/U14</f>
        <v>9.7292576419214</v>
      </c>
    </row>
    <row r="15" customFormat="false" ht="12.75" hidden="false" customHeight="false" outlineLevel="0" collapsed="false">
      <c r="A15" s="95" t="n">
        <f aca="false">MONTH(B15)+(YEAR(B15)-1998)*12</f>
        <v>0</v>
      </c>
      <c r="B15" s="114" t="n">
        <v>35781</v>
      </c>
      <c r="C15" s="115" t="n">
        <v>20.93</v>
      </c>
      <c r="D15" s="98" t="n">
        <f aca="false">LN(C15/C14)</f>
        <v>-0.062505878601175</v>
      </c>
      <c r="E15" s="106" t="n">
        <f aca="false">STDEV(D6:D15)*SQRT(trade_day)</f>
        <v>1.05844239767849</v>
      </c>
      <c r="G15" s="103" t="n">
        <f aca="false">IF(G$1="P",MAX(0,G$2-$C15),IF(G$1="C",MAX(0,$C15-G$2)))</f>
        <v>0</v>
      </c>
      <c r="H15" s="103" t="n">
        <f aca="false">IF(H$1="P",MAX(0,H$2-$C15),IF(H$1="C",MAX(0,$C15-H$2)))</f>
        <v>4.07</v>
      </c>
      <c r="I15" s="103" t="n">
        <f aca="false">IF(I$1="P",MAX(0,I$2-$C15),IF(I$1="C",MAX(0,$C15-I$2)))</f>
        <v>9.07</v>
      </c>
      <c r="J15" s="103" t="n">
        <f aca="false">IF(J$1="P",MAX(0,J$2-$C15),IF(J$1="C",MAX(0,$C15-J$2)))</f>
        <v>14.07</v>
      </c>
      <c r="K15" s="103" t="n">
        <f aca="false">IF(K$1="P",MAX(0,K$2-$C15),IF(K$1="C",MAX(0,$C15-K$2)))</f>
        <v>19.07</v>
      </c>
      <c r="L15" s="103" t="n">
        <f aca="false">IF(L$1="P",MAX(0,L$2-$C15),IF(L$1="C",MAX(0,$C15-L$2)))</f>
        <v>29.07</v>
      </c>
      <c r="M15" s="103" t="n">
        <f aca="false">IF(M$1="P",MAX(0,M$2-$C15),IF(M$1="C",MAX(0,$C15-M$2)))</f>
        <v>0.93</v>
      </c>
      <c r="N15" s="103" t="n">
        <f aca="false">IF(N$1="P",MAX(0,N$2-$C15),IF(N$1="C",MAX(0,$C15-N$2)))</f>
        <v>0</v>
      </c>
      <c r="O15" s="103" t="n">
        <f aca="false">IF(O$1="P",MAX(0,O$2-$C15),IF(O$1="C",MAX(0,$C15-O$2)))</f>
        <v>0</v>
      </c>
      <c r="P15" s="103" t="n">
        <f aca="false">IF(P$1="P",MAX(0,P$2-$C15),IF(P$1="C",MAX(0,$C15-P$2)))</f>
        <v>0</v>
      </c>
      <c r="Q15" s="103" t="n">
        <f aca="false">IF(Q$1="P",MAX(0,Q$2-$C15),IF(Q$1="C",MAX(0,$C15-Q$2)))</f>
        <v>0</v>
      </c>
      <c r="R15" s="103" t="n">
        <f aca="false">IF(R$1="P",MAX(0,R$2-$C15),IF(R$1="C",MAX(0,$C15-R$2)))</f>
        <v>0</v>
      </c>
      <c r="S15" s="103" t="n">
        <f aca="false">IF(S$1="P",MAX(0,S$2-$C15),IF(S$1="C",MAX(0,$C15-S$2)))</f>
        <v>0</v>
      </c>
      <c r="T15" s="104" t="n">
        <f aca="false">A15</f>
        <v>0</v>
      </c>
      <c r="U15" s="105" t="n">
        <f aca="false">VLOOKUP($B15,Gas!$B$3:$E$2506,2)</f>
        <v>2.24</v>
      </c>
      <c r="V15" s="46" t="n">
        <f aca="false">C15/U15</f>
        <v>9.34375</v>
      </c>
    </row>
    <row r="16" customFormat="false" ht="12.75" hidden="false" customHeight="false" outlineLevel="0" collapsed="false">
      <c r="A16" s="95" t="n">
        <f aca="false">MONTH(B16)+(YEAR(B16)-1998)*12</f>
        <v>0</v>
      </c>
      <c r="B16" s="114" t="n">
        <v>35782</v>
      </c>
      <c r="C16" s="115" t="n">
        <v>19.63</v>
      </c>
      <c r="D16" s="98" t="n">
        <f aca="false">LN(C16/C15)</f>
        <v>-0.0641245281695387</v>
      </c>
      <c r="E16" s="106" t="n">
        <f aca="false">STDEV(D7:D16)*SQRT(trade_day)</f>
        <v>1.06980571575062</v>
      </c>
      <c r="G16" s="103" t="n">
        <f aca="false">IF(G$1="P",MAX(0,G$2-$C16),IF(G$1="C",MAX(0,$C16-G$2)))</f>
        <v>0.370000000000001</v>
      </c>
      <c r="H16" s="103" t="n">
        <f aca="false">IF(H$1="P",MAX(0,H$2-$C16),IF(H$1="C",MAX(0,$C16-H$2)))</f>
        <v>5.37</v>
      </c>
      <c r="I16" s="103" t="n">
        <f aca="false">IF(I$1="P",MAX(0,I$2-$C16),IF(I$1="C",MAX(0,$C16-I$2)))</f>
        <v>10.37</v>
      </c>
      <c r="J16" s="103" t="n">
        <f aca="false">IF(J$1="P",MAX(0,J$2-$C16),IF(J$1="C",MAX(0,$C16-J$2)))</f>
        <v>15.37</v>
      </c>
      <c r="K16" s="103" t="n">
        <f aca="false">IF(K$1="P",MAX(0,K$2-$C16),IF(K$1="C",MAX(0,$C16-K$2)))</f>
        <v>20.37</v>
      </c>
      <c r="L16" s="103" t="n">
        <f aca="false">IF(L$1="P",MAX(0,L$2-$C16),IF(L$1="C",MAX(0,$C16-L$2)))</f>
        <v>30.37</v>
      </c>
      <c r="M16" s="103" t="n">
        <f aca="false">IF(M$1="P",MAX(0,M$2-$C16),IF(M$1="C",MAX(0,$C16-M$2)))</f>
        <v>0</v>
      </c>
      <c r="N16" s="103" t="n">
        <f aca="false">IF(N$1="P",MAX(0,N$2-$C16),IF(N$1="C",MAX(0,$C16-N$2)))</f>
        <v>0</v>
      </c>
      <c r="O16" s="103" t="n">
        <f aca="false">IF(O$1="P",MAX(0,O$2-$C16),IF(O$1="C",MAX(0,$C16-O$2)))</f>
        <v>0</v>
      </c>
      <c r="P16" s="103" t="n">
        <f aca="false">IF(P$1="P",MAX(0,P$2-$C16),IF(P$1="C",MAX(0,$C16-P$2)))</f>
        <v>0</v>
      </c>
      <c r="Q16" s="103" t="n">
        <f aca="false">IF(Q$1="P",MAX(0,Q$2-$C16),IF(Q$1="C",MAX(0,$C16-Q$2)))</f>
        <v>0</v>
      </c>
      <c r="R16" s="103" t="n">
        <f aca="false">IF(R$1="P",MAX(0,R$2-$C16),IF(R$1="C",MAX(0,$C16-R$2)))</f>
        <v>0</v>
      </c>
      <c r="S16" s="103" t="n">
        <f aca="false">IF(S$1="P",MAX(0,S$2-$C16),IF(S$1="C",MAX(0,$C16-S$2)))</f>
        <v>0</v>
      </c>
      <c r="T16" s="104" t="n">
        <f aca="false">A16</f>
        <v>0</v>
      </c>
      <c r="U16" s="105" t="n">
        <f aca="false">VLOOKUP($B16,Gas!$B$3:$E$2506,2)</f>
        <v>2.36</v>
      </c>
      <c r="V16" s="46" t="n">
        <f aca="false">C16/U16</f>
        <v>8.31779661016949</v>
      </c>
    </row>
    <row r="17" customFormat="false" ht="12.75" hidden="false" customHeight="false" outlineLevel="0" collapsed="false">
      <c r="A17" s="95" t="n">
        <f aca="false">MONTH(B17)+(YEAR(B17)-1998)*12</f>
        <v>0</v>
      </c>
      <c r="B17" s="114" t="n">
        <v>35783</v>
      </c>
      <c r="C17" s="115" t="n">
        <v>18.74</v>
      </c>
      <c r="D17" s="98" t="n">
        <f aca="false">LN(C17/C16)</f>
        <v>-0.0463987314780936</v>
      </c>
      <c r="E17" s="106" t="n">
        <f aca="false">STDEV(D8:D17)*SQRT(trade_day)</f>
        <v>1.07848334664983</v>
      </c>
      <c r="G17" s="103" t="n">
        <f aca="false">IF(G$1="P",MAX(0,G$2-$C17),IF(G$1="C",MAX(0,$C17-G$2)))</f>
        <v>1.26</v>
      </c>
      <c r="H17" s="103" t="n">
        <f aca="false">IF(H$1="P",MAX(0,H$2-$C17),IF(H$1="C",MAX(0,$C17-H$2)))</f>
        <v>6.26</v>
      </c>
      <c r="I17" s="103" t="n">
        <f aca="false">IF(I$1="P",MAX(0,I$2-$C17),IF(I$1="C",MAX(0,$C17-I$2)))</f>
        <v>11.26</v>
      </c>
      <c r="J17" s="103" t="n">
        <f aca="false">IF(J$1="P",MAX(0,J$2-$C17),IF(J$1="C",MAX(0,$C17-J$2)))</f>
        <v>16.26</v>
      </c>
      <c r="K17" s="103" t="n">
        <f aca="false">IF(K$1="P",MAX(0,K$2-$C17),IF(K$1="C",MAX(0,$C17-K$2)))</f>
        <v>21.26</v>
      </c>
      <c r="L17" s="103" t="n">
        <f aca="false">IF(L$1="P",MAX(0,L$2-$C17),IF(L$1="C",MAX(0,$C17-L$2)))</f>
        <v>31.26</v>
      </c>
      <c r="M17" s="103" t="n">
        <f aca="false">IF(M$1="P",MAX(0,M$2-$C17),IF(M$1="C",MAX(0,$C17-M$2)))</f>
        <v>0</v>
      </c>
      <c r="N17" s="103" t="n">
        <f aca="false">IF(N$1="P",MAX(0,N$2-$C17),IF(N$1="C",MAX(0,$C17-N$2)))</f>
        <v>0</v>
      </c>
      <c r="O17" s="103" t="n">
        <f aca="false">IF(O$1="P",MAX(0,O$2-$C17),IF(O$1="C",MAX(0,$C17-O$2)))</f>
        <v>0</v>
      </c>
      <c r="P17" s="103" t="n">
        <f aca="false">IF(P$1="P",MAX(0,P$2-$C17),IF(P$1="C",MAX(0,$C17-P$2)))</f>
        <v>0</v>
      </c>
      <c r="Q17" s="103" t="n">
        <f aca="false">IF(Q$1="P",MAX(0,Q$2-$C17),IF(Q$1="C",MAX(0,$C17-Q$2)))</f>
        <v>0</v>
      </c>
      <c r="R17" s="103" t="n">
        <f aca="false">IF(R$1="P",MAX(0,R$2-$C17),IF(R$1="C",MAX(0,$C17-R$2)))</f>
        <v>0</v>
      </c>
      <c r="S17" s="103" t="n">
        <f aca="false">IF(S$1="P",MAX(0,S$2-$C17),IF(S$1="C",MAX(0,$C17-S$2)))</f>
        <v>0</v>
      </c>
      <c r="T17" s="104" t="n">
        <f aca="false">A17</f>
        <v>0</v>
      </c>
      <c r="U17" s="105" t="n">
        <f aca="false">VLOOKUP($B17,Gas!$B$3:$E$2506,2)</f>
        <v>2.36</v>
      </c>
      <c r="V17" s="46" t="n">
        <f aca="false">C17/U17</f>
        <v>7.9406779661017</v>
      </c>
    </row>
    <row r="18" customFormat="false" ht="12.75" hidden="false" customHeight="false" outlineLevel="0" collapsed="false">
      <c r="A18" s="95" t="n">
        <f aca="false">MONTH(B18)+(YEAR(B18)-1998)*12</f>
        <v>0</v>
      </c>
      <c r="B18" s="114" t="n">
        <v>35786</v>
      </c>
      <c r="C18" s="115" t="n">
        <v>21.5</v>
      </c>
      <c r="D18" s="98" t="n">
        <f aca="false">LN(C18/C17)</f>
        <v>0.137392658323341</v>
      </c>
      <c r="E18" s="106" t="n">
        <f aca="false">STDEV(D9:D18)*SQRT(trade_day)</f>
        <v>1.30428631583066</v>
      </c>
      <c r="G18" s="103" t="n">
        <f aca="false">IF(G$1="P",MAX(0,G$2-$C18),IF(G$1="C",MAX(0,$C18-G$2)))</f>
        <v>0</v>
      </c>
      <c r="H18" s="103" t="n">
        <f aca="false">IF(H$1="P",MAX(0,H$2-$C18),IF(H$1="C",MAX(0,$C18-H$2)))</f>
        <v>3.5</v>
      </c>
      <c r="I18" s="103" t="n">
        <f aca="false">IF(I$1="P",MAX(0,I$2-$C18),IF(I$1="C",MAX(0,$C18-I$2)))</f>
        <v>8.5</v>
      </c>
      <c r="J18" s="103" t="n">
        <f aca="false">IF(J$1="P",MAX(0,J$2-$C18),IF(J$1="C",MAX(0,$C18-J$2)))</f>
        <v>13.5</v>
      </c>
      <c r="K18" s="103" t="n">
        <f aca="false">IF(K$1="P",MAX(0,K$2-$C18),IF(K$1="C",MAX(0,$C18-K$2)))</f>
        <v>18.5</v>
      </c>
      <c r="L18" s="103" t="n">
        <f aca="false">IF(L$1="P",MAX(0,L$2-$C18),IF(L$1="C",MAX(0,$C18-L$2)))</f>
        <v>28.5</v>
      </c>
      <c r="M18" s="103" t="n">
        <f aca="false">IF(M$1="P",MAX(0,M$2-$C18),IF(M$1="C",MAX(0,$C18-M$2)))</f>
        <v>1.5</v>
      </c>
      <c r="N18" s="103" t="n">
        <f aca="false">IF(N$1="P",MAX(0,N$2-$C18),IF(N$1="C",MAX(0,$C18-N$2)))</f>
        <v>0</v>
      </c>
      <c r="O18" s="103" t="n">
        <f aca="false">IF(O$1="P",MAX(0,O$2-$C18),IF(O$1="C",MAX(0,$C18-O$2)))</f>
        <v>0</v>
      </c>
      <c r="P18" s="103" t="n">
        <f aca="false">IF(P$1="P",MAX(0,P$2-$C18),IF(P$1="C",MAX(0,$C18-P$2)))</f>
        <v>0</v>
      </c>
      <c r="Q18" s="103" t="n">
        <f aca="false">IF(Q$1="P",MAX(0,Q$2-$C18),IF(Q$1="C",MAX(0,$C18-Q$2)))</f>
        <v>0</v>
      </c>
      <c r="R18" s="103" t="n">
        <f aca="false">IF(R$1="P",MAX(0,R$2-$C18),IF(R$1="C",MAX(0,$C18-R$2)))</f>
        <v>0</v>
      </c>
      <c r="S18" s="103" t="n">
        <f aca="false">IF(S$1="P",MAX(0,S$2-$C18),IF(S$1="C",MAX(0,$C18-S$2)))</f>
        <v>0</v>
      </c>
      <c r="T18" s="104" t="n">
        <f aca="false">A18</f>
        <v>0</v>
      </c>
      <c r="U18" s="105" t="n">
        <f aca="false">VLOOKUP($B18,Gas!$B$3:$E$2506,2)</f>
        <v>2.35</v>
      </c>
      <c r="V18" s="46" t="n">
        <f aca="false">C18/U18</f>
        <v>9.14893617021277</v>
      </c>
    </row>
    <row r="19" customFormat="false" ht="12.75" hidden="false" customHeight="false" outlineLevel="0" collapsed="false">
      <c r="A19" s="95" t="n">
        <f aca="false">MONTH(B19)+(YEAR(B19)-1998)*12</f>
        <v>0</v>
      </c>
      <c r="B19" s="114" t="n">
        <v>35787</v>
      </c>
      <c r="C19" s="115" t="n">
        <v>22.85</v>
      </c>
      <c r="D19" s="98" t="n">
        <f aca="false">LN(C19/C18)</f>
        <v>0.0608981822065966</v>
      </c>
      <c r="E19" s="106" t="n">
        <f aca="false">STDEV(D10:D19)*SQRT(trade_day)</f>
        <v>1.33512233761289</v>
      </c>
      <c r="G19" s="103" t="n">
        <f aca="false">IF(G$1="P",MAX(0,G$2-$C19),IF(G$1="C",MAX(0,$C19-G$2)))</f>
        <v>0</v>
      </c>
      <c r="H19" s="103" t="n">
        <f aca="false">IF(H$1="P",MAX(0,H$2-$C19),IF(H$1="C",MAX(0,$C19-H$2)))</f>
        <v>2.15</v>
      </c>
      <c r="I19" s="103" t="n">
        <f aca="false">IF(I$1="P",MAX(0,I$2-$C19),IF(I$1="C",MAX(0,$C19-I$2)))</f>
        <v>7.15</v>
      </c>
      <c r="J19" s="103" t="n">
        <f aca="false">IF(J$1="P",MAX(0,J$2-$C19),IF(J$1="C",MAX(0,$C19-J$2)))</f>
        <v>12.15</v>
      </c>
      <c r="K19" s="103" t="n">
        <f aca="false">IF(K$1="P",MAX(0,K$2-$C19),IF(K$1="C",MAX(0,$C19-K$2)))</f>
        <v>17.15</v>
      </c>
      <c r="L19" s="103" t="n">
        <f aca="false">IF(L$1="P",MAX(0,L$2-$C19),IF(L$1="C",MAX(0,$C19-L$2)))</f>
        <v>27.15</v>
      </c>
      <c r="M19" s="103" t="n">
        <f aca="false">IF(M$1="P",MAX(0,M$2-$C19),IF(M$1="C",MAX(0,$C19-M$2)))</f>
        <v>2.85</v>
      </c>
      <c r="N19" s="103" t="n">
        <f aca="false">IF(N$1="P",MAX(0,N$2-$C19),IF(N$1="C",MAX(0,$C19-N$2)))</f>
        <v>0</v>
      </c>
      <c r="O19" s="103" t="n">
        <f aca="false">IF(O$1="P",MAX(0,O$2-$C19),IF(O$1="C",MAX(0,$C19-O$2)))</f>
        <v>0</v>
      </c>
      <c r="P19" s="103" t="n">
        <f aca="false">IF(P$1="P",MAX(0,P$2-$C19),IF(P$1="C",MAX(0,$C19-P$2)))</f>
        <v>0</v>
      </c>
      <c r="Q19" s="103" t="n">
        <f aca="false">IF(Q$1="P",MAX(0,Q$2-$C19),IF(Q$1="C",MAX(0,$C19-Q$2)))</f>
        <v>0</v>
      </c>
      <c r="R19" s="103" t="n">
        <f aca="false">IF(R$1="P",MAX(0,R$2-$C19),IF(R$1="C",MAX(0,$C19-R$2)))</f>
        <v>0</v>
      </c>
      <c r="S19" s="103" t="n">
        <f aca="false">IF(S$1="P",MAX(0,S$2-$C19),IF(S$1="C",MAX(0,$C19-S$2)))</f>
        <v>0</v>
      </c>
      <c r="T19" s="104" t="n">
        <f aca="false">A19</f>
        <v>0</v>
      </c>
      <c r="U19" s="105" t="n">
        <f aca="false">VLOOKUP($B19,Gas!$B$3:$E$2506,2)</f>
        <v>2.35</v>
      </c>
      <c r="V19" s="46" t="n">
        <f aca="false">C19/U19</f>
        <v>9.72340425531915</v>
      </c>
    </row>
    <row r="20" customFormat="false" ht="12.75" hidden="false" customHeight="false" outlineLevel="0" collapsed="false">
      <c r="A20" s="95" t="n">
        <f aca="false">MONTH(B20)+(YEAR(B20)-1998)*12</f>
        <v>0</v>
      </c>
      <c r="B20" s="114" t="n">
        <v>35788</v>
      </c>
      <c r="C20" s="115" t="n">
        <v>17.75</v>
      </c>
      <c r="D20" s="98" t="n">
        <f aca="false">LN(C20/C19)</f>
        <v>-0.252565601418789</v>
      </c>
      <c r="E20" s="106" t="n">
        <f aca="false">STDEV(D11:D20)*SQRT(trade_day)</f>
        <v>1.76609736020202</v>
      </c>
      <c r="G20" s="103" t="n">
        <f aca="false">IF(G$1="P",MAX(0,G$2-$C20),IF(G$1="C",MAX(0,$C20-G$2)))</f>
        <v>2.25</v>
      </c>
      <c r="H20" s="103" t="n">
        <f aca="false">IF(H$1="P",MAX(0,H$2-$C20),IF(H$1="C",MAX(0,$C20-H$2)))</f>
        <v>7.25</v>
      </c>
      <c r="I20" s="103" t="n">
        <f aca="false">IF(I$1="P",MAX(0,I$2-$C20),IF(I$1="C",MAX(0,$C20-I$2)))</f>
        <v>12.25</v>
      </c>
      <c r="J20" s="103" t="n">
        <f aca="false">IF(J$1="P",MAX(0,J$2-$C20),IF(J$1="C",MAX(0,$C20-J$2)))</f>
        <v>17.25</v>
      </c>
      <c r="K20" s="103" t="n">
        <f aca="false">IF(K$1="P",MAX(0,K$2-$C20),IF(K$1="C",MAX(0,$C20-K$2)))</f>
        <v>22.25</v>
      </c>
      <c r="L20" s="103" t="n">
        <f aca="false">IF(L$1="P",MAX(0,L$2-$C20),IF(L$1="C",MAX(0,$C20-L$2)))</f>
        <v>32.25</v>
      </c>
      <c r="M20" s="103" t="n">
        <f aca="false">IF(M$1="P",MAX(0,M$2-$C20),IF(M$1="C",MAX(0,$C20-M$2)))</f>
        <v>0</v>
      </c>
      <c r="N20" s="103" t="n">
        <f aca="false">IF(N$1="P",MAX(0,N$2-$C20),IF(N$1="C",MAX(0,$C20-N$2)))</f>
        <v>0</v>
      </c>
      <c r="O20" s="103" t="n">
        <f aca="false">IF(O$1="P",MAX(0,O$2-$C20),IF(O$1="C",MAX(0,$C20-O$2)))</f>
        <v>0</v>
      </c>
      <c r="P20" s="103" t="n">
        <f aca="false">IF(P$1="P",MAX(0,P$2-$C20),IF(P$1="C",MAX(0,$C20-P$2)))</f>
        <v>0</v>
      </c>
      <c r="Q20" s="103" t="n">
        <f aca="false">IF(Q$1="P",MAX(0,Q$2-$C20),IF(Q$1="C",MAX(0,$C20-Q$2)))</f>
        <v>0</v>
      </c>
      <c r="R20" s="103" t="n">
        <f aca="false">IF(R$1="P",MAX(0,R$2-$C20),IF(R$1="C",MAX(0,$C20-R$2)))</f>
        <v>0</v>
      </c>
      <c r="S20" s="103" t="n">
        <f aca="false">IF(S$1="P",MAX(0,S$2-$C20),IF(S$1="C",MAX(0,$C20-S$2)))</f>
        <v>0</v>
      </c>
      <c r="T20" s="104" t="n">
        <f aca="false">A20</f>
        <v>0</v>
      </c>
      <c r="U20" s="105" t="n">
        <f aca="false">VLOOKUP($B20,Gas!$B$3:$E$2506,2)</f>
        <v>2.35</v>
      </c>
      <c r="V20" s="46" t="n">
        <f aca="false">C20/U20</f>
        <v>7.5531914893617</v>
      </c>
    </row>
    <row r="21" customFormat="false" ht="12.75" hidden="false" customHeight="false" outlineLevel="0" collapsed="false">
      <c r="A21" s="95" t="n">
        <f aca="false">MONTH(B21)+(YEAR(B21)-1998)*12</f>
        <v>0</v>
      </c>
      <c r="B21" s="114" t="n">
        <v>35790</v>
      </c>
      <c r="C21" s="115" t="n">
        <v>19.08</v>
      </c>
      <c r="D21" s="98" t="n">
        <f aca="false">LN(C21/C20)</f>
        <v>0.0722551500987156</v>
      </c>
      <c r="E21" s="106" t="n">
        <f aca="false">STDEV(D12:D21)*SQRT(trade_day)</f>
        <v>1.83129137172011</v>
      </c>
      <c r="G21" s="103" t="n">
        <f aca="false">IF(G$1="P",MAX(0,G$2-$C21),IF(G$1="C",MAX(0,$C21-G$2)))</f>
        <v>0.920000000000002</v>
      </c>
      <c r="H21" s="103" t="n">
        <f aca="false">IF(H$1="P",MAX(0,H$2-$C21),IF(H$1="C",MAX(0,$C21-H$2)))</f>
        <v>5.92</v>
      </c>
      <c r="I21" s="103" t="n">
        <f aca="false">IF(I$1="P",MAX(0,I$2-$C21),IF(I$1="C",MAX(0,$C21-I$2)))</f>
        <v>10.92</v>
      </c>
      <c r="J21" s="103" t="n">
        <f aca="false">IF(J$1="P",MAX(0,J$2-$C21),IF(J$1="C",MAX(0,$C21-J$2)))</f>
        <v>15.92</v>
      </c>
      <c r="K21" s="103" t="n">
        <f aca="false">IF(K$1="P",MAX(0,K$2-$C21),IF(K$1="C",MAX(0,$C21-K$2)))</f>
        <v>20.92</v>
      </c>
      <c r="L21" s="103" t="n">
        <f aca="false">IF(L$1="P",MAX(0,L$2-$C21),IF(L$1="C",MAX(0,$C21-L$2)))</f>
        <v>30.92</v>
      </c>
      <c r="M21" s="103" t="n">
        <f aca="false">IF(M$1="P",MAX(0,M$2-$C21),IF(M$1="C",MAX(0,$C21-M$2)))</f>
        <v>0</v>
      </c>
      <c r="N21" s="103" t="n">
        <f aca="false">IF(N$1="P",MAX(0,N$2-$C21),IF(N$1="C",MAX(0,$C21-N$2)))</f>
        <v>0</v>
      </c>
      <c r="O21" s="103" t="n">
        <f aca="false">IF(O$1="P",MAX(0,O$2-$C21),IF(O$1="C",MAX(0,$C21-O$2)))</f>
        <v>0</v>
      </c>
      <c r="P21" s="103" t="n">
        <f aca="false">IF(P$1="P",MAX(0,P$2-$C21),IF(P$1="C",MAX(0,$C21-P$2)))</f>
        <v>0</v>
      </c>
      <c r="Q21" s="103" t="n">
        <f aca="false">IF(Q$1="P",MAX(0,Q$2-$C21),IF(Q$1="C",MAX(0,$C21-Q$2)))</f>
        <v>0</v>
      </c>
      <c r="R21" s="103" t="n">
        <f aca="false">IF(R$1="P",MAX(0,R$2-$C21),IF(R$1="C",MAX(0,$C21-R$2)))</f>
        <v>0</v>
      </c>
      <c r="S21" s="103" t="n">
        <f aca="false">IF(S$1="P",MAX(0,S$2-$C21),IF(S$1="C",MAX(0,$C21-S$2)))</f>
        <v>0</v>
      </c>
      <c r="T21" s="104" t="n">
        <f aca="false">A21</f>
        <v>0</v>
      </c>
      <c r="U21" s="105" t="n">
        <f aca="false">VLOOKUP($B21,Gas!$B$3:$E$2506,2)</f>
        <v>2.08</v>
      </c>
      <c r="V21" s="46" t="n">
        <f aca="false">C21/U21</f>
        <v>9.17307692307692</v>
      </c>
    </row>
    <row r="22" customFormat="false" ht="12.75" hidden="false" customHeight="false" outlineLevel="0" collapsed="false">
      <c r="A22" s="95" t="n">
        <f aca="false">MONTH(B22)+(YEAR(B22)-1998)*12</f>
        <v>0</v>
      </c>
      <c r="B22" s="114" t="n">
        <v>35793</v>
      </c>
      <c r="C22" s="115" t="n">
        <v>19.08</v>
      </c>
      <c r="D22" s="98" t="n">
        <f aca="false">LN(C22/C21)</f>
        <v>0</v>
      </c>
      <c r="E22" s="106" t="n">
        <f aca="false">STDEV(D13:D22)*SQRT(trade_day)</f>
        <v>1.72782372221952</v>
      </c>
      <c r="G22" s="103" t="n">
        <f aca="false">IF(G$1="P",MAX(0,G$2-$C22),IF(G$1="C",MAX(0,$C22-G$2)))</f>
        <v>0.920000000000002</v>
      </c>
      <c r="H22" s="103" t="n">
        <f aca="false">IF(H$1="P",MAX(0,H$2-$C22),IF(H$1="C",MAX(0,$C22-H$2)))</f>
        <v>5.92</v>
      </c>
      <c r="I22" s="103" t="n">
        <f aca="false">IF(I$1="P",MAX(0,I$2-$C22),IF(I$1="C",MAX(0,$C22-I$2)))</f>
        <v>10.92</v>
      </c>
      <c r="J22" s="103" t="n">
        <f aca="false">IF(J$1="P",MAX(0,J$2-$C22),IF(J$1="C",MAX(0,$C22-J$2)))</f>
        <v>15.92</v>
      </c>
      <c r="K22" s="103" t="n">
        <f aca="false">IF(K$1="P",MAX(0,K$2-$C22),IF(K$1="C",MAX(0,$C22-K$2)))</f>
        <v>20.92</v>
      </c>
      <c r="L22" s="103" t="n">
        <f aca="false">IF(L$1="P",MAX(0,L$2-$C22),IF(L$1="C",MAX(0,$C22-L$2)))</f>
        <v>30.92</v>
      </c>
      <c r="M22" s="103" t="n">
        <f aca="false">IF(M$1="P",MAX(0,M$2-$C22),IF(M$1="C",MAX(0,$C22-M$2)))</f>
        <v>0</v>
      </c>
      <c r="N22" s="103" t="n">
        <f aca="false">IF(N$1="P",MAX(0,N$2-$C22),IF(N$1="C",MAX(0,$C22-N$2)))</f>
        <v>0</v>
      </c>
      <c r="O22" s="103" t="n">
        <f aca="false">IF(O$1="P",MAX(0,O$2-$C22),IF(O$1="C",MAX(0,$C22-O$2)))</f>
        <v>0</v>
      </c>
      <c r="P22" s="103" t="n">
        <f aca="false">IF(P$1="P",MAX(0,P$2-$C22),IF(P$1="C",MAX(0,$C22-P$2)))</f>
        <v>0</v>
      </c>
      <c r="Q22" s="103" t="n">
        <f aca="false">IF(Q$1="P",MAX(0,Q$2-$C22),IF(Q$1="C",MAX(0,$C22-Q$2)))</f>
        <v>0</v>
      </c>
      <c r="R22" s="103" t="n">
        <f aca="false">IF(R$1="P",MAX(0,R$2-$C22),IF(R$1="C",MAX(0,$C22-R$2)))</f>
        <v>0</v>
      </c>
      <c r="S22" s="103" t="n">
        <f aca="false">IF(S$1="P",MAX(0,S$2-$C22),IF(S$1="C",MAX(0,$C22-S$2)))</f>
        <v>0</v>
      </c>
      <c r="T22" s="104" t="n">
        <f aca="false">A22</f>
        <v>0</v>
      </c>
      <c r="U22" s="105" t="n">
        <f aca="false">VLOOKUP($B22,Gas!$B$3:$E$2506,2)</f>
        <v>2.215</v>
      </c>
      <c r="V22" s="46" t="n">
        <f aca="false">C22/U22</f>
        <v>8.61399548532731</v>
      </c>
    </row>
    <row r="23" customFormat="false" ht="12.75" hidden="false" customHeight="false" outlineLevel="0" collapsed="false">
      <c r="A23" s="95" t="n">
        <f aca="false">MONTH(B23)+(YEAR(B23)-1998)*12</f>
        <v>0</v>
      </c>
      <c r="B23" s="114" t="n">
        <v>35794</v>
      </c>
      <c r="C23" s="115" t="n">
        <v>20.12</v>
      </c>
      <c r="D23" s="98" t="n">
        <f aca="false">LN(C23/C22)</f>
        <v>0.0530736792113981</v>
      </c>
      <c r="E23" s="106" t="n">
        <f aca="false">STDEV(D14:D23)*SQRT(trade_day)</f>
        <v>1.70001851197028</v>
      </c>
      <c r="G23" s="103" t="n">
        <f aca="false">IF(G$1="P",MAX(0,G$2-$C23),IF(G$1="C",MAX(0,$C23-G$2)))</f>
        <v>0</v>
      </c>
      <c r="H23" s="103" t="n">
        <f aca="false">IF(H$1="P",MAX(0,H$2-$C23),IF(H$1="C",MAX(0,$C23-H$2)))</f>
        <v>4.88</v>
      </c>
      <c r="I23" s="103" t="n">
        <f aca="false">IF(I$1="P",MAX(0,I$2-$C23),IF(I$1="C",MAX(0,$C23-I$2)))</f>
        <v>9.88</v>
      </c>
      <c r="J23" s="103" t="n">
        <f aca="false">IF(J$1="P",MAX(0,J$2-$C23),IF(J$1="C",MAX(0,$C23-J$2)))</f>
        <v>14.88</v>
      </c>
      <c r="K23" s="103" t="n">
        <f aca="false">IF(K$1="P",MAX(0,K$2-$C23),IF(K$1="C",MAX(0,$C23-K$2)))</f>
        <v>19.88</v>
      </c>
      <c r="L23" s="103" t="n">
        <f aca="false">IF(L$1="P",MAX(0,L$2-$C23),IF(L$1="C",MAX(0,$C23-L$2)))</f>
        <v>29.88</v>
      </c>
      <c r="M23" s="103" t="n">
        <f aca="false">IF(M$1="P",MAX(0,M$2-$C23),IF(M$1="C",MAX(0,$C23-M$2)))</f>
        <v>0.120000000000001</v>
      </c>
      <c r="N23" s="103" t="n">
        <f aca="false">IF(N$1="P",MAX(0,N$2-$C23),IF(N$1="C",MAX(0,$C23-N$2)))</f>
        <v>0</v>
      </c>
      <c r="O23" s="103" t="n">
        <f aca="false">IF(O$1="P",MAX(0,O$2-$C23),IF(O$1="C",MAX(0,$C23-O$2)))</f>
        <v>0</v>
      </c>
      <c r="P23" s="103" t="n">
        <f aca="false">IF(P$1="P",MAX(0,P$2-$C23),IF(P$1="C",MAX(0,$C23-P$2)))</f>
        <v>0</v>
      </c>
      <c r="Q23" s="103" t="n">
        <f aca="false">IF(Q$1="P",MAX(0,Q$2-$C23),IF(Q$1="C",MAX(0,$C23-Q$2)))</f>
        <v>0</v>
      </c>
      <c r="R23" s="103" t="n">
        <f aca="false">IF(R$1="P",MAX(0,R$2-$C23),IF(R$1="C",MAX(0,$C23-R$2)))</f>
        <v>0</v>
      </c>
      <c r="S23" s="103" t="n">
        <f aca="false">IF(S$1="P",MAX(0,S$2-$C23),IF(S$1="C",MAX(0,$C23-S$2)))</f>
        <v>0</v>
      </c>
      <c r="T23" s="104" t="n">
        <f aca="false">A23</f>
        <v>0</v>
      </c>
      <c r="U23" s="105" t="n">
        <f aca="false">VLOOKUP($B23,Gas!$B$3:$E$2506,2)</f>
        <v>2.08</v>
      </c>
      <c r="V23" s="46" t="n">
        <f aca="false">C23/U23</f>
        <v>9.67307692307692</v>
      </c>
    </row>
    <row r="24" customFormat="false" ht="12.75" hidden="false" customHeight="false" outlineLevel="0" collapsed="false">
      <c r="A24" s="95" t="n">
        <f aca="false">MONTH(B24)+(YEAR(B24)-1998)*12</f>
        <v>0</v>
      </c>
      <c r="B24" s="114" t="n">
        <v>35795</v>
      </c>
      <c r="C24" s="115" t="n">
        <v>20.18</v>
      </c>
      <c r="D24" s="98" t="n">
        <f aca="false">LN(C24/C23)</f>
        <v>0.00297766969392431</v>
      </c>
      <c r="E24" s="106" t="n">
        <f aca="false">STDEV(D15:D24)*SQRT(trade_day)</f>
        <v>1.69650733180302</v>
      </c>
      <c r="G24" s="103" t="n">
        <f aca="false">IF(G$1="P",MAX(0,G$2-$C24),IF(G$1="C",MAX(0,$C24-G$2)))</f>
        <v>0</v>
      </c>
      <c r="H24" s="103" t="n">
        <f aca="false">IF(H$1="P",MAX(0,H$2-$C24),IF(H$1="C",MAX(0,$C24-H$2)))</f>
        <v>4.82</v>
      </c>
      <c r="I24" s="103" t="n">
        <f aca="false">IF(I$1="P",MAX(0,I$2-$C24),IF(I$1="C",MAX(0,$C24-I$2)))</f>
        <v>9.82</v>
      </c>
      <c r="J24" s="103" t="n">
        <f aca="false">IF(J$1="P",MAX(0,J$2-$C24),IF(J$1="C",MAX(0,$C24-J$2)))</f>
        <v>14.82</v>
      </c>
      <c r="K24" s="103" t="n">
        <f aca="false">IF(K$1="P",MAX(0,K$2-$C24),IF(K$1="C",MAX(0,$C24-K$2)))</f>
        <v>19.82</v>
      </c>
      <c r="L24" s="103" t="n">
        <f aca="false">IF(L$1="P",MAX(0,L$2-$C24),IF(L$1="C",MAX(0,$C24-L$2)))</f>
        <v>29.82</v>
      </c>
      <c r="M24" s="103" t="n">
        <f aca="false">IF(M$1="P",MAX(0,M$2-$C24),IF(M$1="C",MAX(0,$C24-M$2)))</f>
        <v>0.18</v>
      </c>
      <c r="N24" s="103" t="n">
        <f aca="false">IF(N$1="P",MAX(0,N$2-$C24),IF(N$1="C",MAX(0,$C24-N$2)))</f>
        <v>0</v>
      </c>
      <c r="O24" s="103" t="n">
        <f aca="false">IF(O$1="P",MAX(0,O$2-$C24),IF(O$1="C",MAX(0,$C24-O$2)))</f>
        <v>0</v>
      </c>
      <c r="P24" s="103" t="n">
        <f aca="false">IF(P$1="P",MAX(0,P$2-$C24),IF(P$1="C",MAX(0,$C24-P$2)))</f>
        <v>0</v>
      </c>
      <c r="Q24" s="103" t="n">
        <f aca="false">IF(Q$1="P",MAX(0,Q$2-$C24),IF(Q$1="C",MAX(0,$C24-Q$2)))</f>
        <v>0</v>
      </c>
      <c r="R24" s="103" t="n">
        <f aca="false">IF(R$1="P",MAX(0,R$2-$C24),IF(R$1="C",MAX(0,$C24-R$2)))</f>
        <v>0</v>
      </c>
      <c r="S24" s="103" t="n">
        <f aca="false">IF(S$1="P",MAX(0,S$2-$C24),IF(S$1="C",MAX(0,$C24-S$2)))</f>
        <v>0</v>
      </c>
      <c r="T24" s="104" t="n">
        <f aca="false">A24</f>
        <v>0</v>
      </c>
      <c r="U24" s="105" t="n">
        <f aca="false">VLOOKUP($B24,Gas!$B$3:$E$2506,2)</f>
        <v>2.29</v>
      </c>
      <c r="V24" s="46" t="n">
        <f aca="false">C24/U24</f>
        <v>8.81222707423581</v>
      </c>
    </row>
    <row r="25" customFormat="false" ht="12.75" hidden="false" customHeight="false" outlineLevel="0" collapsed="false">
      <c r="A25" s="95" t="n">
        <f aca="false">MONTH(B25)+(YEAR(B25)-1998)*12</f>
        <v>1</v>
      </c>
      <c r="B25" s="114" t="n">
        <v>35797</v>
      </c>
      <c r="C25" s="115" t="n">
        <v>18.81</v>
      </c>
      <c r="D25" s="98" t="n">
        <f aca="false">LN(C25/C24)</f>
        <v>-0.0703033716125239</v>
      </c>
      <c r="E25" s="106" t="n">
        <f aca="false">STDEV(D16:D25)*SQRT(trade_day)</f>
        <v>1.70365660150398</v>
      </c>
      <c r="G25" s="103" t="n">
        <f aca="false">IF(G$1="P",MAX(0,G$2-$C25),IF(G$1="C",MAX(0,$C25-G$2)))</f>
        <v>1.19</v>
      </c>
      <c r="H25" s="103" t="n">
        <f aca="false">IF(H$1="P",MAX(0,H$2-$C25),IF(H$1="C",MAX(0,$C25-H$2)))</f>
        <v>6.19</v>
      </c>
      <c r="I25" s="103" t="n">
        <f aca="false">IF(I$1="P",MAX(0,I$2-$C25),IF(I$1="C",MAX(0,$C25-I$2)))</f>
        <v>11.19</v>
      </c>
      <c r="J25" s="103" t="n">
        <f aca="false">IF(J$1="P",MAX(0,J$2-$C25),IF(J$1="C",MAX(0,$C25-J$2)))</f>
        <v>16.19</v>
      </c>
      <c r="K25" s="103" t="n">
        <f aca="false">IF(K$1="P",MAX(0,K$2-$C25),IF(K$1="C",MAX(0,$C25-K$2)))</f>
        <v>21.19</v>
      </c>
      <c r="L25" s="103" t="n">
        <f aca="false">IF(L$1="P",MAX(0,L$2-$C25),IF(L$1="C",MAX(0,$C25-L$2)))</f>
        <v>31.19</v>
      </c>
      <c r="M25" s="103" t="n">
        <f aca="false">IF(M$1="P",MAX(0,M$2-$C25),IF(M$1="C",MAX(0,$C25-M$2)))</f>
        <v>0</v>
      </c>
      <c r="N25" s="103" t="n">
        <f aca="false">IF(N$1="P",MAX(0,N$2-$C25),IF(N$1="C",MAX(0,$C25-N$2)))</f>
        <v>0</v>
      </c>
      <c r="O25" s="103" t="n">
        <f aca="false">IF(O$1="P",MAX(0,O$2-$C25),IF(O$1="C",MAX(0,$C25-O$2)))</f>
        <v>0</v>
      </c>
      <c r="P25" s="103" t="n">
        <f aca="false">IF(P$1="P",MAX(0,P$2-$C25),IF(P$1="C",MAX(0,$C25-P$2)))</f>
        <v>0</v>
      </c>
      <c r="Q25" s="103" t="n">
        <f aca="false">IF(Q$1="P",MAX(0,Q$2-$C25),IF(Q$1="C",MAX(0,$C25-Q$2)))</f>
        <v>0</v>
      </c>
      <c r="R25" s="103" t="n">
        <f aca="false">IF(R$1="P",MAX(0,R$2-$C25),IF(R$1="C",MAX(0,$C25-R$2)))</f>
        <v>0</v>
      </c>
      <c r="S25" s="103" t="n">
        <f aca="false">IF(S$1="P",MAX(0,S$2-$C25),IF(S$1="C",MAX(0,$C25-S$2)))</f>
        <v>0</v>
      </c>
      <c r="T25" s="104" t="n">
        <f aca="false">A25</f>
        <v>1</v>
      </c>
      <c r="U25" s="105" t="n">
        <f aca="false">VLOOKUP($B25,Gas!$B$3:$E$2506,2)</f>
        <v>2.27</v>
      </c>
      <c r="V25" s="46" t="n">
        <f aca="false">C25/U25</f>
        <v>8.2863436123348</v>
      </c>
    </row>
    <row r="26" customFormat="false" ht="12.75" hidden="false" customHeight="false" outlineLevel="0" collapsed="false">
      <c r="A26" s="95" t="n">
        <f aca="false">MONTH(B26)+(YEAR(B26)-1998)*12</f>
        <v>1</v>
      </c>
      <c r="B26" s="114" t="n">
        <v>35800</v>
      </c>
      <c r="C26" s="115" t="n">
        <v>19.63</v>
      </c>
      <c r="D26" s="98" t="n">
        <f aca="false">LN(C26/C25)</f>
        <v>0.0426703649754308</v>
      </c>
      <c r="E26" s="106" t="n">
        <f aca="false">STDEV(D17:D26)*SQRT(trade_day)</f>
        <v>1.69424982764322</v>
      </c>
      <c r="G26" s="103" t="n">
        <f aca="false">IF(G$1="P",MAX(0,G$2-$C26),IF(G$1="C",MAX(0,$C26-G$2)))</f>
        <v>0.370000000000001</v>
      </c>
      <c r="H26" s="103" t="n">
        <f aca="false">IF(H$1="P",MAX(0,H$2-$C26),IF(H$1="C",MAX(0,$C26-H$2)))</f>
        <v>5.37</v>
      </c>
      <c r="I26" s="103" t="n">
        <f aca="false">IF(I$1="P",MAX(0,I$2-$C26),IF(I$1="C",MAX(0,$C26-I$2)))</f>
        <v>10.37</v>
      </c>
      <c r="J26" s="103" t="n">
        <f aca="false">IF(J$1="P",MAX(0,J$2-$C26),IF(J$1="C",MAX(0,$C26-J$2)))</f>
        <v>15.37</v>
      </c>
      <c r="K26" s="103" t="n">
        <f aca="false">IF(K$1="P",MAX(0,K$2-$C26),IF(K$1="C",MAX(0,$C26-K$2)))</f>
        <v>20.37</v>
      </c>
      <c r="L26" s="103" t="n">
        <f aca="false">IF(L$1="P",MAX(0,L$2-$C26),IF(L$1="C",MAX(0,$C26-L$2)))</f>
        <v>30.37</v>
      </c>
      <c r="M26" s="103" t="n">
        <f aca="false">IF(M$1="P",MAX(0,M$2-$C26),IF(M$1="C",MAX(0,$C26-M$2)))</f>
        <v>0</v>
      </c>
      <c r="N26" s="103" t="n">
        <f aca="false">IF(N$1="P",MAX(0,N$2-$C26),IF(N$1="C",MAX(0,$C26-N$2)))</f>
        <v>0</v>
      </c>
      <c r="O26" s="103" t="n">
        <f aca="false">IF(O$1="P",MAX(0,O$2-$C26),IF(O$1="C",MAX(0,$C26-O$2)))</f>
        <v>0</v>
      </c>
      <c r="P26" s="103" t="n">
        <f aca="false">IF(P$1="P",MAX(0,P$2-$C26),IF(P$1="C",MAX(0,$C26-P$2)))</f>
        <v>0</v>
      </c>
      <c r="Q26" s="103" t="n">
        <f aca="false">IF(Q$1="P",MAX(0,Q$2-$C26),IF(Q$1="C",MAX(0,$C26-Q$2)))</f>
        <v>0</v>
      </c>
      <c r="R26" s="103" t="n">
        <f aca="false">IF(R$1="P",MAX(0,R$2-$C26),IF(R$1="C",MAX(0,$C26-R$2)))</f>
        <v>0</v>
      </c>
      <c r="S26" s="103" t="n">
        <f aca="false">IF(S$1="P",MAX(0,S$2-$C26),IF(S$1="C",MAX(0,$C26-S$2)))</f>
        <v>0</v>
      </c>
      <c r="T26" s="104" t="n">
        <f aca="false">A26</f>
        <v>1</v>
      </c>
      <c r="U26" s="105" t="n">
        <f aca="false">VLOOKUP($B26,Gas!$B$3:$E$2506,2)</f>
        <v>2.18</v>
      </c>
      <c r="V26" s="46" t="n">
        <f aca="false">C26/U26</f>
        <v>9.0045871559633</v>
      </c>
    </row>
    <row r="27" customFormat="false" ht="12.75" hidden="false" customHeight="false" outlineLevel="0" collapsed="false">
      <c r="A27" s="95" t="n">
        <f aca="false">MONTH(B27)+(YEAR(B27)-1998)*12</f>
        <v>1</v>
      </c>
      <c r="B27" s="114" t="n">
        <v>35801</v>
      </c>
      <c r="C27" s="115" t="n">
        <v>17.66</v>
      </c>
      <c r="D27" s="98" t="n">
        <f aca="false">LN(C27/C26)</f>
        <v>-0.105756813112556</v>
      </c>
      <c r="E27" s="106" t="n">
        <f aca="false">STDEV(D18:D27)*SQRT(trade_day)</f>
        <v>1.76396564180055</v>
      </c>
      <c r="G27" s="103" t="n">
        <f aca="false">IF(G$1="P",MAX(0,G$2-$C27),IF(G$1="C",MAX(0,$C27-G$2)))</f>
        <v>2.34</v>
      </c>
      <c r="H27" s="103" t="n">
        <f aca="false">IF(H$1="P",MAX(0,H$2-$C27),IF(H$1="C",MAX(0,$C27-H$2)))</f>
        <v>7.34</v>
      </c>
      <c r="I27" s="103" t="n">
        <f aca="false">IF(I$1="P",MAX(0,I$2-$C27),IF(I$1="C",MAX(0,$C27-I$2)))</f>
        <v>12.34</v>
      </c>
      <c r="J27" s="103" t="n">
        <f aca="false">IF(J$1="P",MAX(0,J$2-$C27),IF(J$1="C",MAX(0,$C27-J$2)))</f>
        <v>17.34</v>
      </c>
      <c r="K27" s="103" t="n">
        <f aca="false">IF(K$1="P",MAX(0,K$2-$C27),IF(K$1="C",MAX(0,$C27-K$2)))</f>
        <v>22.34</v>
      </c>
      <c r="L27" s="103" t="n">
        <f aca="false">IF(L$1="P",MAX(0,L$2-$C27),IF(L$1="C",MAX(0,$C27-L$2)))</f>
        <v>32.34</v>
      </c>
      <c r="M27" s="103" t="n">
        <f aca="false">IF(M$1="P",MAX(0,M$2-$C27),IF(M$1="C",MAX(0,$C27-M$2)))</f>
        <v>0</v>
      </c>
      <c r="N27" s="103" t="n">
        <f aca="false">IF(N$1="P",MAX(0,N$2-$C27),IF(N$1="C",MAX(0,$C27-N$2)))</f>
        <v>0</v>
      </c>
      <c r="O27" s="103" t="n">
        <f aca="false">IF(O$1="P",MAX(0,O$2-$C27),IF(O$1="C",MAX(0,$C27-O$2)))</f>
        <v>0</v>
      </c>
      <c r="P27" s="103" t="n">
        <f aca="false">IF(P$1="P",MAX(0,P$2-$C27),IF(P$1="C",MAX(0,$C27-P$2)))</f>
        <v>0</v>
      </c>
      <c r="Q27" s="103" t="n">
        <f aca="false">IF(Q$1="P",MAX(0,Q$2-$C27),IF(Q$1="C",MAX(0,$C27-Q$2)))</f>
        <v>0</v>
      </c>
      <c r="R27" s="103" t="n">
        <f aca="false">IF(R$1="P",MAX(0,R$2-$C27),IF(R$1="C",MAX(0,$C27-R$2)))</f>
        <v>0</v>
      </c>
      <c r="S27" s="103" t="n">
        <f aca="false">IF(S$1="P",MAX(0,S$2-$C27),IF(S$1="C",MAX(0,$C27-S$2)))</f>
        <v>0</v>
      </c>
      <c r="T27" s="104" t="n">
        <f aca="false">A27</f>
        <v>1</v>
      </c>
      <c r="U27" s="105" t="n">
        <f aca="false">VLOOKUP($B27,Gas!$B$3:$E$2506,2)</f>
        <v>2.04</v>
      </c>
      <c r="V27" s="46" t="n">
        <f aca="false">C27/U27</f>
        <v>8.65686274509804</v>
      </c>
    </row>
    <row r="28" customFormat="false" ht="12.75" hidden="false" customHeight="false" outlineLevel="0" collapsed="false">
      <c r="A28" s="95" t="n">
        <f aca="false">MONTH(B28)+(YEAR(B28)-1998)*12</f>
        <v>1</v>
      </c>
      <c r="B28" s="114" t="n">
        <v>35802</v>
      </c>
      <c r="C28" s="115" t="n">
        <v>17.6</v>
      </c>
      <c r="D28" s="98" t="n">
        <f aca="false">LN(C28/C27)</f>
        <v>-0.00340329313170781</v>
      </c>
      <c r="E28" s="106" t="n">
        <f aca="false">STDEV(D19:D28)*SQRT(trade_day)</f>
        <v>1.57672045898917</v>
      </c>
      <c r="G28" s="103" t="n">
        <f aca="false">IF(G$1="P",MAX(0,G$2-$C28),IF(G$1="C",MAX(0,$C28-G$2)))</f>
        <v>2.4</v>
      </c>
      <c r="H28" s="103" t="n">
        <f aca="false">IF(H$1="P",MAX(0,H$2-$C28),IF(H$1="C",MAX(0,$C28-H$2)))</f>
        <v>7.4</v>
      </c>
      <c r="I28" s="103" t="n">
        <f aca="false">IF(I$1="P",MAX(0,I$2-$C28),IF(I$1="C",MAX(0,$C28-I$2)))</f>
        <v>12.4</v>
      </c>
      <c r="J28" s="103" t="n">
        <f aca="false">IF(J$1="P",MAX(0,J$2-$C28),IF(J$1="C",MAX(0,$C28-J$2)))</f>
        <v>17.4</v>
      </c>
      <c r="K28" s="103" t="n">
        <f aca="false">IF(K$1="P",MAX(0,K$2-$C28),IF(K$1="C",MAX(0,$C28-K$2)))</f>
        <v>22.4</v>
      </c>
      <c r="L28" s="103" t="n">
        <f aca="false">IF(L$1="P",MAX(0,L$2-$C28),IF(L$1="C",MAX(0,$C28-L$2)))</f>
        <v>32.4</v>
      </c>
      <c r="M28" s="103" t="n">
        <f aca="false">IF(M$1="P",MAX(0,M$2-$C28),IF(M$1="C",MAX(0,$C28-M$2)))</f>
        <v>0</v>
      </c>
      <c r="N28" s="103" t="n">
        <f aca="false">IF(N$1="P",MAX(0,N$2-$C28),IF(N$1="C",MAX(0,$C28-N$2)))</f>
        <v>0</v>
      </c>
      <c r="O28" s="103" t="n">
        <f aca="false">IF(O$1="P",MAX(0,O$2-$C28),IF(O$1="C",MAX(0,$C28-O$2)))</f>
        <v>0</v>
      </c>
      <c r="P28" s="103" t="n">
        <f aca="false">IF(P$1="P",MAX(0,P$2-$C28),IF(P$1="C",MAX(0,$C28-P$2)))</f>
        <v>0</v>
      </c>
      <c r="Q28" s="103" t="n">
        <f aca="false">IF(Q$1="P",MAX(0,Q$2-$C28),IF(Q$1="C",MAX(0,$C28-Q$2)))</f>
        <v>0</v>
      </c>
      <c r="R28" s="103" t="n">
        <f aca="false">IF(R$1="P",MAX(0,R$2-$C28),IF(R$1="C",MAX(0,$C28-R$2)))</f>
        <v>0</v>
      </c>
      <c r="S28" s="103" t="n">
        <f aca="false">IF(S$1="P",MAX(0,S$2-$C28),IF(S$1="C",MAX(0,$C28-S$2)))</f>
        <v>0</v>
      </c>
      <c r="T28" s="104" t="n">
        <f aca="false">A28</f>
        <v>1</v>
      </c>
      <c r="U28" s="105" t="n">
        <f aca="false">VLOOKUP($B28,Gas!$B$3:$E$2506,2)</f>
        <v>2.145</v>
      </c>
      <c r="V28" s="46" t="n">
        <f aca="false">C28/U28</f>
        <v>8.20512820512821</v>
      </c>
    </row>
    <row r="29" customFormat="false" ht="12.75" hidden="false" customHeight="false" outlineLevel="0" collapsed="false">
      <c r="A29" s="95" t="n">
        <f aca="false">MONTH(B29)+(YEAR(B29)-1998)*12</f>
        <v>1</v>
      </c>
      <c r="B29" s="114" t="n">
        <v>35803</v>
      </c>
      <c r="C29" s="115" t="n">
        <v>16.8</v>
      </c>
      <c r="D29" s="98" t="n">
        <f aca="false">LN(C29/C28)</f>
        <v>-0.0465200156348929</v>
      </c>
      <c r="E29" s="106" t="n">
        <f aca="false">STDEV(D20:D29)*SQRT(trade_day)</f>
        <v>1.5138189918165</v>
      </c>
      <c r="G29" s="103" t="n">
        <f aca="false">IF(G$1="P",MAX(0,G$2-$C29),IF(G$1="C",MAX(0,$C29-G$2)))</f>
        <v>3.2</v>
      </c>
      <c r="H29" s="103" t="n">
        <f aca="false">IF(H$1="P",MAX(0,H$2-$C29),IF(H$1="C",MAX(0,$C29-H$2)))</f>
        <v>8.2</v>
      </c>
      <c r="I29" s="103" t="n">
        <f aca="false">IF(I$1="P",MAX(0,I$2-$C29),IF(I$1="C",MAX(0,$C29-I$2)))</f>
        <v>13.2</v>
      </c>
      <c r="J29" s="103" t="n">
        <f aca="false">IF(J$1="P",MAX(0,J$2-$C29),IF(J$1="C",MAX(0,$C29-J$2)))</f>
        <v>18.2</v>
      </c>
      <c r="K29" s="103" t="n">
        <f aca="false">IF(K$1="P",MAX(0,K$2-$C29),IF(K$1="C",MAX(0,$C29-K$2)))</f>
        <v>23.2</v>
      </c>
      <c r="L29" s="103" t="n">
        <f aca="false">IF(L$1="P",MAX(0,L$2-$C29),IF(L$1="C",MAX(0,$C29-L$2)))</f>
        <v>33.2</v>
      </c>
      <c r="M29" s="103" t="n">
        <f aca="false">IF(M$1="P",MAX(0,M$2-$C29),IF(M$1="C",MAX(0,$C29-M$2)))</f>
        <v>0</v>
      </c>
      <c r="N29" s="103" t="n">
        <f aca="false">IF(N$1="P",MAX(0,N$2-$C29),IF(N$1="C",MAX(0,$C29-N$2)))</f>
        <v>0</v>
      </c>
      <c r="O29" s="103" t="n">
        <f aca="false">IF(O$1="P",MAX(0,O$2-$C29),IF(O$1="C",MAX(0,$C29-O$2)))</f>
        <v>0</v>
      </c>
      <c r="P29" s="103" t="n">
        <f aca="false">IF(P$1="P",MAX(0,P$2-$C29),IF(P$1="C",MAX(0,$C29-P$2)))</f>
        <v>0</v>
      </c>
      <c r="Q29" s="103" t="n">
        <f aca="false">IF(Q$1="P",MAX(0,Q$2-$C29),IF(Q$1="C",MAX(0,$C29-Q$2)))</f>
        <v>0</v>
      </c>
      <c r="R29" s="103" t="n">
        <f aca="false">IF(R$1="P",MAX(0,R$2-$C29),IF(R$1="C",MAX(0,$C29-R$2)))</f>
        <v>0</v>
      </c>
      <c r="S29" s="103" t="n">
        <f aca="false">IF(S$1="P",MAX(0,S$2-$C29),IF(S$1="C",MAX(0,$C29-S$2)))</f>
        <v>0</v>
      </c>
      <c r="T29" s="104" t="n">
        <f aca="false">A29</f>
        <v>1</v>
      </c>
      <c r="U29" s="105" t="n">
        <f aca="false">VLOOKUP($B29,Gas!$B$3:$E$2506,2)</f>
        <v>2.135</v>
      </c>
      <c r="V29" s="46" t="n">
        <f aca="false">C29/U29</f>
        <v>7.86885245901639</v>
      </c>
    </row>
    <row r="30" customFormat="false" ht="12.75" hidden="false" customHeight="false" outlineLevel="0" collapsed="false">
      <c r="A30" s="95" t="n">
        <f aca="false">MONTH(B30)+(YEAR(B30)-1998)*12</f>
        <v>1</v>
      </c>
      <c r="B30" s="114" t="n">
        <v>35804</v>
      </c>
      <c r="C30" s="115" t="n">
        <v>18.12</v>
      </c>
      <c r="D30" s="98" t="n">
        <f aca="false">LN(C30/C29)</f>
        <v>0.07563741420562</v>
      </c>
      <c r="E30" s="106" t="n">
        <f aca="false">STDEV(D21:D30)*SQRT(trade_day)</f>
        <v>0.969657242468734</v>
      </c>
      <c r="G30" s="103" t="n">
        <f aca="false">IF(G$1="P",MAX(0,G$2-$C30),IF(G$1="C",MAX(0,$C30-G$2)))</f>
        <v>1.88</v>
      </c>
      <c r="H30" s="103" t="n">
        <f aca="false">IF(H$1="P",MAX(0,H$2-$C30),IF(H$1="C",MAX(0,$C30-H$2)))</f>
        <v>6.88</v>
      </c>
      <c r="I30" s="103" t="n">
        <f aca="false">IF(I$1="P",MAX(0,I$2-$C30),IF(I$1="C",MAX(0,$C30-I$2)))</f>
        <v>11.88</v>
      </c>
      <c r="J30" s="103" t="n">
        <f aca="false">IF(J$1="P",MAX(0,J$2-$C30),IF(J$1="C",MAX(0,$C30-J$2)))</f>
        <v>16.88</v>
      </c>
      <c r="K30" s="103" t="n">
        <f aca="false">IF(K$1="P",MAX(0,K$2-$C30),IF(K$1="C",MAX(0,$C30-K$2)))</f>
        <v>21.88</v>
      </c>
      <c r="L30" s="103" t="n">
        <f aca="false">IF(L$1="P",MAX(0,L$2-$C30),IF(L$1="C",MAX(0,$C30-L$2)))</f>
        <v>31.88</v>
      </c>
      <c r="M30" s="103" t="n">
        <f aca="false">IF(M$1="P",MAX(0,M$2-$C30),IF(M$1="C",MAX(0,$C30-M$2)))</f>
        <v>0</v>
      </c>
      <c r="N30" s="103" t="n">
        <f aca="false">IF(N$1="P",MAX(0,N$2-$C30),IF(N$1="C",MAX(0,$C30-N$2)))</f>
        <v>0</v>
      </c>
      <c r="O30" s="103" t="n">
        <f aca="false">IF(O$1="P",MAX(0,O$2-$C30),IF(O$1="C",MAX(0,$C30-O$2)))</f>
        <v>0</v>
      </c>
      <c r="P30" s="103" t="n">
        <f aca="false">IF(P$1="P",MAX(0,P$2-$C30),IF(P$1="C",MAX(0,$C30-P$2)))</f>
        <v>0</v>
      </c>
      <c r="Q30" s="103" t="n">
        <f aca="false">IF(Q$1="P",MAX(0,Q$2-$C30),IF(Q$1="C",MAX(0,$C30-Q$2)))</f>
        <v>0</v>
      </c>
      <c r="R30" s="103" t="n">
        <f aca="false">IF(R$1="P",MAX(0,R$2-$C30),IF(R$1="C",MAX(0,$C30-R$2)))</f>
        <v>0</v>
      </c>
      <c r="S30" s="103" t="n">
        <f aca="false">IF(S$1="P",MAX(0,S$2-$C30),IF(S$1="C",MAX(0,$C30-S$2)))</f>
        <v>0</v>
      </c>
      <c r="T30" s="104" t="n">
        <f aca="false">A30</f>
        <v>1</v>
      </c>
      <c r="U30" s="105" t="n">
        <f aca="false">VLOOKUP($B30,Gas!$B$3:$E$2506,2)</f>
        <v>2.115</v>
      </c>
      <c r="V30" s="46" t="n">
        <f aca="false">C30/U30</f>
        <v>8.56737588652482</v>
      </c>
    </row>
    <row r="31" customFormat="false" ht="12.75" hidden="false" customHeight="false" outlineLevel="0" collapsed="false">
      <c r="A31" s="95" t="n">
        <f aca="false">MONTH(B31)+(YEAR(B31)-1998)*12</f>
        <v>1</v>
      </c>
      <c r="B31" s="114" t="n">
        <v>35807</v>
      </c>
      <c r="C31" s="115" t="n">
        <v>23.01</v>
      </c>
      <c r="D31" s="98" t="n">
        <f aca="false">LN(C31/C30)</f>
        <v>0.238912603432441</v>
      </c>
      <c r="E31" s="106" t="n">
        <f aca="false">STDEV(D22:D31)*SQRT(trade_day)</f>
        <v>1.5114541004889</v>
      </c>
      <c r="G31" s="103" t="n">
        <f aca="false">IF(G$1="P",MAX(0,G$2-$C31),IF(G$1="C",MAX(0,$C31-G$2)))</f>
        <v>0</v>
      </c>
      <c r="H31" s="103" t="n">
        <f aca="false">IF(H$1="P",MAX(0,H$2-$C31),IF(H$1="C",MAX(0,$C31-H$2)))</f>
        <v>1.99</v>
      </c>
      <c r="I31" s="103" t="n">
        <f aca="false">IF(I$1="P",MAX(0,I$2-$C31),IF(I$1="C",MAX(0,$C31-I$2)))</f>
        <v>6.99</v>
      </c>
      <c r="J31" s="103" t="n">
        <f aca="false">IF(J$1="P",MAX(0,J$2-$C31),IF(J$1="C",MAX(0,$C31-J$2)))</f>
        <v>11.99</v>
      </c>
      <c r="K31" s="103" t="n">
        <f aca="false">IF(K$1="P",MAX(0,K$2-$C31),IF(K$1="C",MAX(0,$C31-K$2)))</f>
        <v>16.99</v>
      </c>
      <c r="L31" s="103" t="n">
        <f aca="false">IF(L$1="P",MAX(0,L$2-$C31),IF(L$1="C",MAX(0,$C31-L$2)))</f>
        <v>26.99</v>
      </c>
      <c r="M31" s="103" t="n">
        <f aca="false">IF(M$1="P",MAX(0,M$2-$C31),IF(M$1="C",MAX(0,$C31-M$2)))</f>
        <v>3.01</v>
      </c>
      <c r="N31" s="103" t="n">
        <f aca="false">IF(N$1="P",MAX(0,N$2-$C31),IF(N$1="C",MAX(0,$C31-N$2)))</f>
        <v>0</v>
      </c>
      <c r="O31" s="103" t="n">
        <f aca="false">IF(O$1="P",MAX(0,O$2-$C31),IF(O$1="C",MAX(0,$C31-O$2)))</f>
        <v>0</v>
      </c>
      <c r="P31" s="103" t="n">
        <f aca="false">IF(P$1="P",MAX(0,P$2-$C31),IF(P$1="C",MAX(0,$C31-P$2)))</f>
        <v>0</v>
      </c>
      <c r="Q31" s="103" t="n">
        <f aca="false">IF(Q$1="P",MAX(0,Q$2-$C31),IF(Q$1="C",MAX(0,$C31-Q$2)))</f>
        <v>0</v>
      </c>
      <c r="R31" s="103" t="n">
        <f aca="false">IF(R$1="P",MAX(0,R$2-$C31),IF(R$1="C",MAX(0,$C31-R$2)))</f>
        <v>0</v>
      </c>
      <c r="S31" s="103" t="n">
        <f aca="false">IF(S$1="P",MAX(0,S$2-$C31),IF(S$1="C",MAX(0,$C31-S$2)))</f>
        <v>0</v>
      </c>
      <c r="T31" s="104" t="n">
        <f aca="false">A31</f>
        <v>1</v>
      </c>
      <c r="U31" s="105" t="n">
        <f aca="false">VLOOKUP($B31,Gas!$B$3:$E$2506,2)</f>
        <v>2.08</v>
      </c>
      <c r="V31" s="46" t="n">
        <f aca="false">C31/U31</f>
        <v>11.0625</v>
      </c>
    </row>
    <row r="32" customFormat="false" ht="12.75" hidden="false" customHeight="false" outlineLevel="0" collapsed="false">
      <c r="A32" s="95" t="n">
        <f aca="false">MONTH(B32)+(YEAR(B32)-1998)*12</f>
        <v>1</v>
      </c>
      <c r="B32" s="114" t="n">
        <v>35808</v>
      </c>
      <c r="C32" s="115" t="n">
        <v>21.45</v>
      </c>
      <c r="D32" s="98" t="n">
        <f aca="false">LN(C32/C31)</f>
        <v>-0.0702042586732486</v>
      </c>
      <c r="E32" s="106" t="n">
        <f aca="false">STDEV(D23:D32)*SQRT(trade_day)</f>
        <v>1.57504167888333</v>
      </c>
      <c r="G32" s="103" t="n">
        <f aca="false">IF(G$1="P",MAX(0,G$2-$C32),IF(G$1="C",MAX(0,$C32-G$2)))</f>
        <v>0</v>
      </c>
      <c r="H32" s="103" t="n">
        <f aca="false">IF(H$1="P",MAX(0,H$2-$C32),IF(H$1="C",MAX(0,$C32-H$2)))</f>
        <v>3.55</v>
      </c>
      <c r="I32" s="103" t="n">
        <f aca="false">IF(I$1="P",MAX(0,I$2-$C32),IF(I$1="C",MAX(0,$C32-I$2)))</f>
        <v>8.55</v>
      </c>
      <c r="J32" s="103" t="n">
        <f aca="false">IF(J$1="P",MAX(0,J$2-$C32),IF(J$1="C",MAX(0,$C32-J$2)))</f>
        <v>13.55</v>
      </c>
      <c r="K32" s="103" t="n">
        <f aca="false">IF(K$1="P",MAX(0,K$2-$C32),IF(K$1="C",MAX(0,$C32-K$2)))</f>
        <v>18.55</v>
      </c>
      <c r="L32" s="103" t="n">
        <f aca="false">IF(L$1="P",MAX(0,L$2-$C32),IF(L$1="C",MAX(0,$C32-L$2)))</f>
        <v>28.55</v>
      </c>
      <c r="M32" s="103" t="n">
        <f aca="false">IF(M$1="P",MAX(0,M$2-$C32),IF(M$1="C",MAX(0,$C32-M$2)))</f>
        <v>1.45</v>
      </c>
      <c r="N32" s="103" t="n">
        <f aca="false">IF(N$1="P",MAX(0,N$2-$C32),IF(N$1="C",MAX(0,$C32-N$2)))</f>
        <v>0</v>
      </c>
      <c r="O32" s="103" t="n">
        <f aca="false">IF(O$1="P",MAX(0,O$2-$C32),IF(O$1="C",MAX(0,$C32-O$2)))</f>
        <v>0</v>
      </c>
      <c r="P32" s="103" t="n">
        <f aca="false">IF(P$1="P",MAX(0,P$2-$C32),IF(P$1="C",MAX(0,$C32-P$2)))</f>
        <v>0</v>
      </c>
      <c r="Q32" s="103" t="n">
        <f aca="false">IF(Q$1="P",MAX(0,Q$2-$C32),IF(Q$1="C",MAX(0,$C32-Q$2)))</f>
        <v>0</v>
      </c>
      <c r="R32" s="103" t="n">
        <f aca="false">IF(R$1="P",MAX(0,R$2-$C32),IF(R$1="C",MAX(0,$C32-R$2)))</f>
        <v>0</v>
      </c>
      <c r="S32" s="103" t="n">
        <f aca="false">IF(S$1="P",MAX(0,S$2-$C32),IF(S$1="C",MAX(0,$C32-S$2)))</f>
        <v>0</v>
      </c>
      <c r="T32" s="104" t="n">
        <f aca="false">A32</f>
        <v>1</v>
      </c>
      <c r="U32" s="105" t="n">
        <f aca="false">VLOOKUP($B32,Gas!$B$3:$E$2506,2)</f>
        <v>1.995</v>
      </c>
      <c r="V32" s="46" t="n">
        <f aca="false">C32/U32</f>
        <v>10.7518796992481</v>
      </c>
    </row>
    <row r="33" customFormat="false" ht="12.75" hidden="false" customHeight="false" outlineLevel="0" collapsed="false">
      <c r="A33" s="95" t="n">
        <f aca="false">MONTH(B33)+(YEAR(B33)-1998)*12</f>
        <v>1</v>
      </c>
      <c r="B33" s="114" t="n">
        <v>35809</v>
      </c>
      <c r="C33" s="115" t="n">
        <v>20.83</v>
      </c>
      <c r="D33" s="98" t="n">
        <f aca="false">LN(C33/C32)</f>
        <v>-0.0293303901011454</v>
      </c>
      <c r="E33" s="106" t="n">
        <f aca="false">STDEV(D24:D33)*SQRT(trade_day)</f>
        <v>1.56880420678763</v>
      </c>
      <c r="G33" s="103" t="n">
        <f aca="false">IF(G$1="P",MAX(0,G$2-$C33),IF(G$1="C",MAX(0,$C33-G$2)))</f>
        <v>0</v>
      </c>
      <c r="H33" s="103" t="n">
        <f aca="false">IF(H$1="P",MAX(0,H$2-$C33),IF(H$1="C",MAX(0,$C33-H$2)))</f>
        <v>4.17</v>
      </c>
      <c r="I33" s="103" t="n">
        <f aca="false">IF(I$1="P",MAX(0,I$2-$C33),IF(I$1="C",MAX(0,$C33-I$2)))</f>
        <v>9.17</v>
      </c>
      <c r="J33" s="103" t="n">
        <f aca="false">IF(J$1="P",MAX(0,J$2-$C33),IF(J$1="C",MAX(0,$C33-J$2)))</f>
        <v>14.17</v>
      </c>
      <c r="K33" s="103" t="n">
        <f aca="false">IF(K$1="P",MAX(0,K$2-$C33),IF(K$1="C",MAX(0,$C33-K$2)))</f>
        <v>19.17</v>
      </c>
      <c r="L33" s="103" t="n">
        <f aca="false">IF(L$1="P",MAX(0,L$2-$C33),IF(L$1="C",MAX(0,$C33-L$2)))</f>
        <v>29.17</v>
      </c>
      <c r="M33" s="103" t="n">
        <f aca="false">IF(M$1="P",MAX(0,M$2-$C33),IF(M$1="C",MAX(0,$C33-M$2)))</f>
        <v>0.829999999999998</v>
      </c>
      <c r="N33" s="103" t="n">
        <f aca="false">IF(N$1="P",MAX(0,N$2-$C33),IF(N$1="C",MAX(0,$C33-N$2)))</f>
        <v>0</v>
      </c>
      <c r="O33" s="103" t="n">
        <f aca="false">IF(O$1="P",MAX(0,O$2-$C33),IF(O$1="C",MAX(0,$C33-O$2)))</f>
        <v>0</v>
      </c>
      <c r="P33" s="103" t="n">
        <f aca="false">IF(P$1="P",MAX(0,P$2-$C33),IF(P$1="C",MAX(0,$C33-P$2)))</f>
        <v>0</v>
      </c>
      <c r="Q33" s="103" t="n">
        <f aca="false">IF(Q$1="P",MAX(0,Q$2-$C33),IF(Q$1="C",MAX(0,$C33-Q$2)))</f>
        <v>0</v>
      </c>
      <c r="R33" s="103" t="n">
        <f aca="false">IF(R$1="P",MAX(0,R$2-$C33),IF(R$1="C",MAX(0,$C33-R$2)))</f>
        <v>0</v>
      </c>
      <c r="S33" s="103" t="n">
        <f aca="false">IF(S$1="P",MAX(0,S$2-$C33),IF(S$1="C",MAX(0,$C33-S$2)))</f>
        <v>0</v>
      </c>
      <c r="T33" s="104" t="n">
        <f aca="false">A33</f>
        <v>1</v>
      </c>
      <c r="U33" s="105" t="n">
        <f aca="false">VLOOKUP($B33,Gas!$B$3:$E$2506,2)</f>
        <v>2.02</v>
      </c>
      <c r="V33" s="46" t="n">
        <f aca="false">C33/U33</f>
        <v>10.3118811881188</v>
      </c>
    </row>
    <row r="34" customFormat="false" ht="12.75" hidden="false" customHeight="false" outlineLevel="0" collapsed="false">
      <c r="A34" s="95" t="n">
        <f aca="false">MONTH(B34)+(YEAR(B34)-1998)*12</f>
        <v>1</v>
      </c>
      <c r="B34" s="114" t="n">
        <v>35810</v>
      </c>
      <c r="C34" s="115" t="n">
        <v>22.43</v>
      </c>
      <c r="D34" s="98" t="n">
        <f aca="false">LN(C34/C33)</f>
        <v>0.0740050932592365</v>
      </c>
      <c r="E34" s="106" t="n">
        <f aca="false">STDEV(D25:D34)*SQRT(trade_day)</f>
        <v>1.6078974530438</v>
      </c>
      <c r="G34" s="103" t="n">
        <f aca="false">IF(G$1="P",MAX(0,G$2-$C34),IF(G$1="C",MAX(0,$C34-G$2)))</f>
        <v>0</v>
      </c>
      <c r="H34" s="103" t="n">
        <f aca="false">IF(H$1="P",MAX(0,H$2-$C34),IF(H$1="C",MAX(0,$C34-H$2)))</f>
        <v>2.57</v>
      </c>
      <c r="I34" s="103" t="n">
        <f aca="false">IF(I$1="P",MAX(0,I$2-$C34),IF(I$1="C",MAX(0,$C34-I$2)))</f>
        <v>7.57</v>
      </c>
      <c r="J34" s="103" t="n">
        <f aca="false">IF(J$1="P",MAX(0,J$2-$C34),IF(J$1="C",MAX(0,$C34-J$2)))</f>
        <v>12.57</v>
      </c>
      <c r="K34" s="103" t="n">
        <f aca="false">IF(K$1="P",MAX(0,K$2-$C34),IF(K$1="C",MAX(0,$C34-K$2)))</f>
        <v>17.57</v>
      </c>
      <c r="L34" s="103" t="n">
        <f aca="false">IF(L$1="P",MAX(0,L$2-$C34),IF(L$1="C",MAX(0,$C34-L$2)))</f>
        <v>27.57</v>
      </c>
      <c r="M34" s="103" t="n">
        <f aca="false">IF(M$1="P",MAX(0,M$2-$C34),IF(M$1="C",MAX(0,$C34-M$2)))</f>
        <v>2.43</v>
      </c>
      <c r="N34" s="103" t="n">
        <f aca="false">IF(N$1="P",MAX(0,N$2-$C34),IF(N$1="C",MAX(0,$C34-N$2)))</f>
        <v>0</v>
      </c>
      <c r="O34" s="103" t="n">
        <f aca="false">IF(O$1="P",MAX(0,O$2-$C34),IF(O$1="C",MAX(0,$C34-O$2)))</f>
        <v>0</v>
      </c>
      <c r="P34" s="103" t="n">
        <f aca="false">IF(P$1="P",MAX(0,P$2-$C34),IF(P$1="C",MAX(0,$C34-P$2)))</f>
        <v>0</v>
      </c>
      <c r="Q34" s="103" t="n">
        <f aca="false">IF(Q$1="P",MAX(0,Q$2-$C34),IF(Q$1="C",MAX(0,$C34-Q$2)))</f>
        <v>0</v>
      </c>
      <c r="R34" s="103" t="n">
        <f aca="false">IF(R$1="P",MAX(0,R$2-$C34),IF(R$1="C",MAX(0,$C34-R$2)))</f>
        <v>0</v>
      </c>
      <c r="S34" s="103" t="n">
        <f aca="false">IF(S$1="P",MAX(0,S$2-$C34),IF(S$1="C",MAX(0,$C34-S$2)))</f>
        <v>0</v>
      </c>
      <c r="T34" s="104" t="n">
        <f aca="false">A34</f>
        <v>1</v>
      </c>
      <c r="U34" s="105" t="n">
        <f aca="false">VLOOKUP($B34,Gas!$B$3:$E$2506,2)</f>
        <v>2.04</v>
      </c>
      <c r="V34" s="46" t="n">
        <f aca="false">C34/U34</f>
        <v>10.9950980392157</v>
      </c>
    </row>
    <row r="35" customFormat="false" ht="12.75" hidden="false" customHeight="false" outlineLevel="0" collapsed="false">
      <c r="A35" s="95" t="n">
        <f aca="false">MONTH(B35)+(YEAR(B35)-1998)*12</f>
        <v>1</v>
      </c>
      <c r="B35" s="114" t="n">
        <v>35811</v>
      </c>
      <c r="C35" s="115" t="n">
        <v>22.35</v>
      </c>
      <c r="D35" s="98" t="n">
        <f aca="false">LN(C35/C34)</f>
        <v>-0.00357302747253907</v>
      </c>
      <c r="E35" s="106" t="n">
        <f aca="false">STDEV(D26:D35)*SQRT(trade_day)</f>
        <v>1.54817242736359</v>
      </c>
      <c r="G35" s="103" t="n">
        <f aca="false">IF(G$1="P",MAX(0,G$2-$C35),IF(G$1="C",MAX(0,$C35-G$2)))</f>
        <v>0</v>
      </c>
      <c r="H35" s="103" t="n">
        <f aca="false">IF(H$1="P",MAX(0,H$2-$C35),IF(H$1="C",MAX(0,$C35-H$2)))</f>
        <v>2.65</v>
      </c>
      <c r="I35" s="103" t="n">
        <f aca="false">IF(I$1="P",MAX(0,I$2-$C35),IF(I$1="C",MAX(0,$C35-I$2)))</f>
        <v>7.65</v>
      </c>
      <c r="J35" s="103" t="n">
        <f aca="false">IF(J$1="P",MAX(0,J$2-$C35),IF(J$1="C",MAX(0,$C35-J$2)))</f>
        <v>12.65</v>
      </c>
      <c r="K35" s="103" t="n">
        <f aca="false">IF(K$1="P",MAX(0,K$2-$C35),IF(K$1="C",MAX(0,$C35-K$2)))</f>
        <v>17.65</v>
      </c>
      <c r="L35" s="103" t="n">
        <f aca="false">IF(L$1="P",MAX(0,L$2-$C35),IF(L$1="C",MAX(0,$C35-L$2)))</f>
        <v>27.65</v>
      </c>
      <c r="M35" s="103" t="n">
        <f aca="false">IF(M$1="P",MAX(0,M$2-$C35),IF(M$1="C",MAX(0,$C35-M$2)))</f>
        <v>2.35</v>
      </c>
      <c r="N35" s="103" t="n">
        <f aca="false">IF(N$1="P",MAX(0,N$2-$C35),IF(N$1="C",MAX(0,$C35-N$2)))</f>
        <v>0</v>
      </c>
      <c r="O35" s="103" t="n">
        <f aca="false">IF(O$1="P",MAX(0,O$2-$C35),IF(O$1="C",MAX(0,$C35-O$2)))</f>
        <v>0</v>
      </c>
      <c r="P35" s="103" t="n">
        <f aca="false">IF(P$1="P",MAX(0,P$2-$C35),IF(P$1="C",MAX(0,$C35-P$2)))</f>
        <v>0</v>
      </c>
      <c r="Q35" s="103" t="n">
        <f aca="false">IF(Q$1="P",MAX(0,Q$2-$C35),IF(Q$1="C",MAX(0,$C35-Q$2)))</f>
        <v>0</v>
      </c>
      <c r="R35" s="103" t="n">
        <f aca="false">IF(R$1="P",MAX(0,R$2-$C35),IF(R$1="C",MAX(0,$C35-R$2)))</f>
        <v>0</v>
      </c>
      <c r="S35" s="103" t="n">
        <f aca="false">IF(S$1="P",MAX(0,S$2-$C35),IF(S$1="C",MAX(0,$C35-S$2)))</f>
        <v>0</v>
      </c>
      <c r="T35" s="104" t="n">
        <f aca="false">A35</f>
        <v>1</v>
      </c>
      <c r="U35" s="105" t="n">
        <f aca="false">VLOOKUP($B35,Gas!$B$3:$E$2506,2)</f>
        <v>2.075</v>
      </c>
      <c r="V35" s="46" t="n">
        <f aca="false">C35/U35</f>
        <v>10.7710843373494</v>
      </c>
    </row>
    <row r="36" customFormat="false" ht="12.75" hidden="false" customHeight="false" outlineLevel="0" collapsed="false">
      <c r="A36" s="95" t="n">
        <f aca="false">MONTH(B36)+(YEAR(B36)-1998)*12</f>
        <v>1</v>
      </c>
      <c r="B36" s="114" t="n">
        <v>35814</v>
      </c>
      <c r="C36" s="115" t="n">
        <v>20.7</v>
      </c>
      <c r="D36" s="98" t="n">
        <f aca="false">LN(C36/C35)</f>
        <v>-0.0766926207882546</v>
      </c>
      <c r="E36" s="106" t="n">
        <f aca="false">STDEV(D27:D36)*SQRT(trade_day)</f>
        <v>1.6076116182827</v>
      </c>
      <c r="G36" s="103" t="n">
        <f aca="false">IF(G$1="P",MAX(0,G$2-$C36),IF(G$1="C",MAX(0,$C36-G$2)))</f>
        <v>0</v>
      </c>
      <c r="H36" s="103" t="n">
        <f aca="false">IF(H$1="P",MAX(0,H$2-$C36),IF(H$1="C",MAX(0,$C36-H$2)))</f>
        <v>4.3</v>
      </c>
      <c r="I36" s="103" t="n">
        <f aca="false">IF(I$1="P",MAX(0,I$2-$C36),IF(I$1="C",MAX(0,$C36-I$2)))</f>
        <v>9.3</v>
      </c>
      <c r="J36" s="103" t="n">
        <f aca="false">IF(J$1="P",MAX(0,J$2-$C36),IF(J$1="C",MAX(0,$C36-J$2)))</f>
        <v>14.3</v>
      </c>
      <c r="K36" s="103" t="n">
        <f aca="false">IF(K$1="P",MAX(0,K$2-$C36),IF(K$1="C",MAX(0,$C36-K$2)))</f>
        <v>19.3</v>
      </c>
      <c r="L36" s="103" t="n">
        <f aca="false">IF(L$1="P",MAX(0,L$2-$C36),IF(L$1="C",MAX(0,$C36-L$2)))</f>
        <v>29.3</v>
      </c>
      <c r="M36" s="103" t="n">
        <f aca="false">IF(M$1="P",MAX(0,M$2-$C36),IF(M$1="C",MAX(0,$C36-M$2)))</f>
        <v>0.699999999999999</v>
      </c>
      <c r="N36" s="103" t="n">
        <f aca="false">IF(N$1="P",MAX(0,N$2-$C36),IF(N$1="C",MAX(0,$C36-N$2)))</f>
        <v>0</v>
      </c>
      <c r="O36" s="103" t="n">
        <f aca="false">IF(O$1="P",MAX(0,O$2-$C36),IF(O$1="C",MAX(0,$C36-O$2)))</f>
        <v>0</v>
      </c>
      <c r="P36" s="103" t="n">
        <f aca="false">IF(P$1="P",MAX(0,P$2-$C36),IF(P$1="C",MAX(0,$C36-P$2)))</f>
        <v>0</v>
      </c>
      <c r="Q36" s="103" t="n">
        <f aca="false">IF(Q$1="P",MAX(0,Q$2-$C36),IF(Q$1="C",MAX(0,$C36-Q$2)))</f>
        <v>0</v>
      </c>
      <c r="R36" s="103" t="n">
        <f aca="false">IF(R$1="P",MAX(0,R$2-$C36),IF(R$1="C",MAX(0,$C36-R$2)))</f>
        <v>0</v>
      </c>
      <c r="S36" s="103" t="n">
        <f aca="false">IF(S$1="P",MAX(0,S$2-$C36),IF(S$1="C",MAX(0,$C36-S$2)))</f>
        <v>0</v>
      </c>
      <c r="T36" s="104" t="n">
        <f aca="false">A36</f>
        <v>1</v>
      </c>
      <c r="U36" s="105" t="n">
        <f aca="false">VLOOKUP($B36,Gas!$B$3:$E$2506,2)</f>
        <v>2.11</v>
      </c>
      <c r="V36" s="46" t="n">
        <f aca="false">C36/U36</f>
        <v>9.81042654028436</v>
      </c>
    </row>
    <row r="37" customFormat="false" ht="12.75" hidden="false" customHeight="false" outlineLevel="0" collapsed="false">
      <c r="A37" s="95" t="n">
        <f aca="false">MONTH(B37)+(YEAR(B37)-1998)*12</f>
        <v>1</v>
      </c>
      <c r="B37" s="114" t="n">
        <v>35815</v>
      </c>
      <c r="C37" s="115" t="n">
        <v>20.92</v>
      </c>
      <c r="D37" s="98" t="n">
        <f aca="false">LN(C37/C36)</f>
        <v>0.0105719389253989</v>
      </c>
      <c r="E37" s="106" t="n">
        <f aca="false">STDEV(D28:D37)*SQRT(trade_day)</f>
        <v>1.4849069006522</v>
      </c>
      <c r="G37" s="103" t="n">
        <f aca="false">IF(G$1="P",MAX(0,G$2-$C37),IF(G$1="C",MAX(0,$C37-G$2)))</f>
        <v>0</v>
      </c>
      <c r="H37" s="103" t="n">
        <f aca="false">IF(H$1="P",MAX(0,H$2-$C37),IF(H$1="C",MAX(0,$C37-H$2)))</f>
        <v>4.08</v>
      </c>
      <c r="I37" s="103" t="n">
        <f aca="false">IF(I$1="P",MAX(0,I$2-$C37),IF(I$1="C",MAX(0,$C37-I$2)))</f>
        <v>9.08</v>
      </c>
      <c r="J37" s="103" t="n">
        <f aca="false">IF(J$1="P",MAX(0,J$2-$C37),IF(J$1="C",MAX(0,$C37-J$2)))</f>
        <v>14.08</v>
      </c>
      <c r="K37" s="103" t="n">
        <f aca="false">IF(K$1="P",MAX(0,K$2-$C37),IF(K$1="C",MAX(0,$C37-K$2)))</f>
        <v>19.08</v>
      </c>
      <c r="L37" s="103" t="n">
        <f aca="false">IF(L$1="P",MAX(0,L$2-$C37),IF(L$1="C",MAX(0,$C37-L$2)))</f>
        <v>29.08</v>
      </c>
      <c r="M37" s="103" t="n">
        <f aca="false">IF(M$1="P",MAX(0,M$2-$C37),IF(M$1="C",MAX(0,$C37-M$2)))</f>
        <v>0.920000000000002</v>
      </c>
      <c r="N37" s="103" t="n">
        <f aca="false">IF(N$1="P",MAX(0,N$2-$C37),IF(N$1="C",MAX(0,$C37-N$2)))</f>
        <v>0</v>
      </c>
      <c r="O37" s="103" t="n">
        <f aca="false">IF(O$1="P",MAX(0,O$2-$C37),IF(O$1="C",MAX(0,$C37-O$2)))</f>
        <v>0</v>
      </c>
      <c r="P37" s="103" t="n">
        <f aca="false">IF(P$1="P",MAX(0,P$2-$C37),IF(P$1="C",MAX(0,$C37-P$2)))</f>
        <v>0</v>
      </c>
      <c r="Q37" s="103" t="n">
        <f aca="false">IF(Q$1="P",MAX(0,Q$2-$C37),IF(Q$1="C",MAX(0,$C37-Q$2)))</f>
        <v>0</v>
      </c>
      <c r="R37" s="103" t="n">
        <f aca="false">IF(R$1="P",MAX(0,R$2-$C37),IF(R$1="C",MAX(0,$C37-R$2)))</f>
        <v>0</v>
      </c>
      <c r="S37" s="103" t="n">
        <f aca="false">IF(S$1="P",MAX(0,S$2-$C37),IF(S$1="C",MAX(0,$C37-S$2)))</f>
        <v>0</v>
      </c>
      <c r="T37" s="104" t="n">
        <f aca="false">A37</f>
        <v>1</v>
      </c>
      <c r="U37" s="105" t="n">
        <f aca="false">VLOOKUP($B37,Gas!$B$3:$E$2506,2)</f>
        <v>2.135</v>
      </c>
      <c r="V37" s="46" t="n">
        <f aca="false">C37/U37</f>
        <v>9.79859484777518</v>
      </c>
    </row>
    <row r="38" customFormat="false" ht="12.75" hidden="false" customHeight="false" outlineLevel="0" collapsed="false">
      <c r="A38" s="95" t="n">
        <f aca="false">MONTH(B38)+(YEAR(B38)-1998)*12</f>
        <v>1</v>
      </c>
      <c r="B38" s="114" t="n">
        <v>35816</v>
      </c>
      <c r="C38" s="115" t="n">
        <v>20.72</v>
      </c>
      <c r="D38" s="98" t="n">
        <f aca="false">LN(C38/C37)</f>
        <v>-0.00960622180543998</v>
      </c>
      <c r="E38" s="106" t="n">
        <f aca="false">STDEV(D29:D38)*SQRT(trade_day)</f>
        <v>1.48758898040732</v>
      </c>
      <c r="G38" s="103" t="n">
        <f aca="false">IF(G$1="P",MAX(0,G$2-$C38),IF(G$1="C",MAX(0,$C38-G$2)))</f>
        <v>0</v>
      </c>
      <c r="H38" s="103" t="n">
        <f aca="false">IF(H$1="P",MAX(0,H$2-$C38),IF(H$1="C",MAX(0,$C38-H$2)))</f>
        <v>4.28</v>
      </c>
      <c r="I38" s="103" t="n">
        <f aca="false">IF(I$1="P",MAX(0,I$2-$C38),IF(I$1="C",MAX(0,$C38-I$2)))</f>
        <v>9.28</v>
      </c>
      <c r="J38" s="103" t="n">
        <f aca="false">IF(J$1="P",MAX(0,J$2-$C38),IF(J$1="C",MAX(0,$C38-J$2)))</f>
        <v>14.28</v>
      </c>
      <c r="K38" s="103" t="n">
        <f aca="false">IF(K$1="P",MAX(0,K$2-$C38),IF(K$1="C",MAX(0,$C38-K$2)))</f>
        <v>19.28</v>
      </c>
      <c r="L38" s="103" t="n">
        <f aca="false">IF(L$1="P",MAX(0,L$2-$C38),IF(L$1="C",MAX(0,$C38-L$2)))</f>
        <v>29.28</v>
      </c>
      <c r="M38" s="103" t="n">
        <f aca="false">IF(M$1="P",MAX(0,M$2-$C38),IF(M$1="C",MAX(0,$C38-M$2)))</f>
        <v>0.719999999999999</v>
      </c>
      <c r="N38" s="103" t="n">
        <f aca="false">IF(N$1="P",MAX(0,N$2-$C38),IF(N$1="C",MAX(0,$C38-N$2)))</f>
        <v>0</v>
      </c>
      <c r="O38" s="103" t="n">
        <f aca="false">IF(O$1="P",MAX(0,O$2-$C38),IF(O$1="C",MAX(0,$C38-O$2)))</f>
        <v>0</v>
      </c>
      <c r="P38" s="103" t="n">
        <f aca="false">IF(P$1="P",MAX(0,P$2-$C38),IF(P$1="C",MAX(0,$C38-P$2)))</f>
        <v>0</v>
      </c>
      <c r="Q38" s="103" t="n">
        <f aca="false">IF(Q$1="P",MAX(0,Q$2-$C38),IF(Q$1="C",MAX(0,$C38-Q$2)))</f>
        <v>0</v>
      </c>
      <c r="R38" s="103" t="n">
        <f aca="false">IF(R$1="P",MAX(0,R$2-$C38),IF(R$1="C",MAX(0,$C38-R$2)))</f>
        <v>0</v>
      </c>
      <c r="S38" s="103" t="n">
        <f aca="false">IF(S$1="P",MAX(0,S$2-$C38),IF(S$1="C",MAX(0,$C38-S$2)))</f>
        <v>0</v>
      </c>
      <c r="T38" s="104" t="n">
        <f aca="false">A38</f>
        <v>1</v>
      </c>
      <c r="U38" s="105" t="n">
        <f aca="false">VLOOKUP($B38,Gas!$B$3:$E$2506,2)</f>
        <v>2.115</v>
      </c>
      <c r="V38" s="46" t="n">
        <f aca="false">C38/U38</f>
        <v>9.7966903073286</v>
      </c>
    </row>
    <row r="39" customFormat="false" ht="12.75" hidden="false" customHeight="false" outlineLevel="0" collapsed="false">
      <c r="A39" s="95" t="n">
        <f aca="false">MONTH(B39)+(YEAR(B39)-1998)*12</f>
        <v>1</v>
      </c>
      <c r="B39" s="114" t="n">
        <v>35817</v>
      </c>
      <c r="C39" s="115" t="n">
        <v>21.86</v>
      </c>
      <c r="D39" s="98" t="n">
        <f aca="false">LN(C39/C38)</f>
        <v>0.0535590653571103</v>
      </c>
      <c r="E39" s="106" t="n">
        <f aca="false">STDEV(D30:D39)*SQRT(trade_day)</f>
        <v>1.45393568318334</v>
      </c>
      <c r="G39" s="103" t="n">
        <f aca="false">IF(G$1="P",MAX(0,G$2-$C39),IF(G$1="C",MAX(0,$C39-G$2)))</f>
        <v>0</v>
      </c>
      <c r="H39" s="103" t="n">
        <f aca="false">IF(H$1="P",MAX(0,H$2-$C39),IF(H$1="C",MAX(0,$C39-H$2)))</f>
        <v>3.14</v>
      </c>
      <c r="I39" s="103" t="n">
        <f aca="false">IF(I$1="P",MAX(0,I$2-$C39),IF(I$1="C",MAX(0,$C39-I$2)))</f>
        <v>8.14</v>
      </c>
      <c r="J39" s="103" t="n">
        <f aca="false">IF(J$1="P",MAX(0,J$2-$C39),IF(J$1="C",MAX(0,$C39-J$2)))</f>
        <v>13.14</v>
      </c>
      <c r="K39" s="103" t="n">
        <f aca="false">IF(K$1="P",MAX(0,K$2-$C39),IF(K$1="C",MAX(0,$C39-K$2)))</f>
        <v>18.14</v>
      </c>
      <c r="L39" s="103" t="n">
        <f aca="false">IF(L$1="P",MAX(0,L$2-$C39),IF(L$1="C",MAX(0,$C39-L$2)))</f>
        <v>28.14</v>
      </c>
      <c r="M39" s="103" t="n">
        <f aca="false">IF(M$1="P",MAX(0,M$2-$C39),IF(M$1="C",MAX(0,$C39-M$2)))</f>
        <v>1.86</v>
      </c>
      <c r="N39" s="103" t="n">
        <f aca="false">IF(N$1="P",MAX(0,N$2-$C39),IF(N$1="C",MAX(0,$C39-N$2)))</f>
        <v>0</v>
      </c>
      <c r="O39" s="103" t="n">
        <f aca="false">IF(O$1="P",MAX(0,O$2-$C39),IF(O$1="C",MAX(0,$C39-O$2)))</f>
        <v>0</v>
      </c>
      <c r="P39" s="103" t="n">
        <f aca="false">IF(P$1="P",MAX(0,P$2-$C39),IF(P$1="C",MAX(0,$C39-P$2)))</f>
        <v>0</v>
      </c>
      <c r="Q39" s="103" t="n">
        <f aca="false">IF(Q$1="P",MAX(0,Q$2-$C39),IF(Q$1="C",MAX(0,$C39-Q$2)))</f>
        <v>0</v>
      </c>
      <c r="R39" s="103" t="n">
        <f aca="false">IF(R$1="P",MAX(0,R$2-$C39),IF(R$1="C",MAX(0,$C39-R$2)))</f>
        <v>0</v>
      </c>
      <c r="S39" s="103" t="n">
        <f aca="false">IF(S$1="P",MAX(0,S$2-$C39),IF(S$1="C",MAX(0,$C39-S$2)))</f>
        <v>0</v>
      </c>
      <c r="T39" s="104" t="n">
        <f aca="false">A39</f>
        <v>1</v>
      </c>
      <c r="U39" s="105" t="n">
        <f aca="false">VLOOKUP($B39,Gas!$B$3:$E$2506,2)</f>
        <v>2.075</v>
      </c>
      <c r="V39" s="46" t="n">
        <f aca="false">C39/U39</f>
        <v>10.5349397590361</v>
      </c>
    </row>
    <row r="40" customFormat="false" ht="12.75" hidden="false" customHeight="false" outlineLevel="0" collapsed="false">
      <c r="A40" s="95" t="n">
        <f aca="false">MONTH(B40)+(YEAR(B40)-1998)*12</f>
        <v>1</v>
      </c>
      <c r="B40" s="114" t="n">
        <v>35818</v>
      </c>
      <c r="C40" s="115" t="n">
        <v>20.41</v>
      </c>
      <c r="D40" s="98" t="n">
        <f aca="false">LN(C40/C39)</f>
        <v>-0.068633505926639</v>
      </c>
      <c r="E40" s="106" t="n">
        <f aca="false">STDEV(D31:D40)*SQRT(trade_day)</f>
        <v>1.49635010332258</v>
      </c>
      <c r="G40" s="103" t="n">
        <f aca="false">IF(G$1="P",MAX(0,G$2-$C40),IF(G$1="C",MAX(0,$C40-G$2)))</f>
        <v>0</v>
      </c>
      <c r="H40" s="103" t="n">
        <f aca="false">IF(H$1="P",MAX(0,H$2-$C40),IF(H$1="C",MAX(0,$C40-H$2)))</f>
        <v>4.59</v>
      </c>
      <c r="I40" s="103" t="n">
        <f aca="false">IF(I$1="P",MAX(0,I$2-$C40),IF(I$1="C",MAX(0,$C40-I$2)))</f>
        <v>9.59</v>
      </c>
      <c r="J40" s="103" t="n">
        <f aca="false">IF(J$1="P",MAX(0,J$2-$C40),IF(J$1="C",MAX(0,$C40-J$2)))</f>
        <v>14.59</v>
      </c>
      <c r="K40" s="103" t="n">
        <f aca="false">IF(K$1="P",MAX(0,K$2-$C40),IF(K$1="C",MAX(0,$C40-K$2)))</f>
        <v>19.59</v>
      </c>
      <c r="L40" s="103" t="n">
        <f aca="false">IF(L$1="P",MAX(0,L$2-$C40),IF(L$1="C",MAX(0,$C40-L$2)))</f>
        <v>29.59</v>
      </c>
      <c r="M40" s="103" t="n">
        <f aca="false">IF(M$1="P",MAX(0,M$2-$C40),IF(M$1="C",MAX(0,$C40-M$2)))</f>
        <v>0.41</v>
      </c>
      <c r="N40" s="103" t="n">
        <f aca="false">IF(N$1="P",MAX(0,N$2-$C40),IF(N$1="C",MAX(0,$C40-N$2)))</f>
        <v>0</v>
      </c>
      <c r="O40" s="103" t="n">
        <f aca="false">IF(O$1="P",MAX(0,O$2-$C40),IF(O$1="C",MAX(0,$C40-O$2)))</f>
        <v>0</v>
      </c>
      <c r="P40" s="103" t="n">
        <f aca="false">IF(P$1="P",MAX(0,P$2-$C40),IF(P$1="C",MAX(0,$C40-P$2)))</f>
        <v>0</v>
      </c>
      <c r="Q40" s="103" t="n">
        <f aca="false">IF(Q$1="P",MAX(0,Q$2-$C40),IF(Q$1="C",MAX(0,$C40-Q$2)))</f>
        <v>0</v>
      </c>
      <c r="R40" s="103" t="n">
        <f aca="false">IF(R$1="P",MAX(0,R$2-$C40),IF(R$1="C",MAX(0,$C40-R$2)))</f>
        <v>0</v>
      </c>
      <c r="S40" s="103" t="n">
        <f aca="false">IF(S$1="P",MAX(0,S$2-$C40),IF(S$1="C",MAX(0,$C40-S$2)))</f>
        <v>0</v>
      </c>
      <c r="T40" s="104" t="n">
        <f aca="false">A40</f>
        <v>1</v>
      </c>
      <c r="U40" s="105" t="n">
        <f aca="false">VLOOKUP($B40,Gas!$B$3:$E$2506,2)</f>
        <v>2.09</v>
      </c>
      <c r="V40" s="46" t="n">
        <f aca="false">C40/U40</f>
        <v>9.76555023923445</v>
      </c>
    </row>
    <row r="41" customFormat="false" ht="12.75" hidden="false" customHeight="false" outlineLevel="0" collapsed="false">
      <c r="A41" s="95" t="n">
        <f aca="false">MONTH(B41)+(YEAR(B41)-1998)*12</f>
        <v>1</v>
      </c>
      <c r="B41" s="114" t="n">
        <v>35821</v>
      </c>
      <c r="C41" s="115" t="n">
        <v>20.77</v>
      </c>
      <c r="D41" s="98" t="n">
        <f aca="false">LN(C41/C40)</f>
        <v>0.0174846610662674</v>
      </c>
      <c r="E41" s="106" t="n">
        <f aca="false">STDEV(D32:D41)*SQRT(trade_day)</f>
        <v>0.81989342004877</v>
      </c>
      <c r="G41" s="103" t="n">
        <f aca="false">IF(G$1="P",MAX(0,G$2-$C41),IF(G$1="C",MAX(0,$C41-G$2)))</f>
        <v>0</v>
      </c>
      <c r="H41" s="103" t="n">
        <f aca="false">IF(H$1="P",MAX(0,H$2-$C41),IF(H$1="C",MAX(0,$C41-H$2)))</f>
        <v>4.23</v>
      </c>
      <c r="I41" s="103" t="n">
        <f aca="false">IF(I$1="P",MAX(0,I$2-$C41),IF(I$1="C",MAX(0,$C41-I$2)))</f>
        <v>9.23</v>
      </c>
      <c r="J41" s="103" t="n">
        <f aca="false">IF(J$1="P",MAX(0,J$2-$C41),IF(J$1="C",MAX(0,$C41-J$2)))</f>
        <v>14.23</v>
      </c>
      <c r="K41" s="103" t="n">
        <f aca="false">IF(K$1="P",MAX(0,K$2-$C41),IF(K$1="C",MAX(0,$C41-K$2)))</f>
        <v>19.23</v>
      </c>
      <c r="L41" s="103" t="n">
        <f aca="false">IF(L$1="P",MAX(0,L$2-$C41),IF(L$1="C",MAX(0,$C41-L$2)))</f>
        <v>29.23</v>
      </c>
      <c r="M41" s="103" t="n">
        <f aca="false">IF(M$1="P",MAX(0,M$2-$C41),IF(M$1="C",MAX(0,$C41-M$2)))</f>
        <v>0.77</v>
      </c>
      <c r="N41" s="103" t="n">
        <f aca="false">IF(N$1="P",MAX(0,N$2-$C41),IF(N$1="C",MAX(0,$C41-N$2)))</f>
        <v>0</v>
      </c>
      <c r="O41" s="103" t="n">
        <f aca="false">IF(O$1="P",MAX(0,O$2-$C41),IF(O$1="C",MAX(0,$C41-O$2)))</f>
        <v>0</v>
      </c>
      <c r="P41" s="103" t="n">
        <f aca="false">IF(P$1="P",MAX(0,P$2-$C41),IF(P$1="C",MAX(0,$C41-P$2)))</f>
        <v>0</v>
      </c>
      <c r="Q41" s="103" t="n">
        <f aca="false">IF(Q$1="P",MAX(0,Q$2-$C41),IF(Q$1="C",MAX(0,$C41-Q$2)))</f>
        <v>0</v>
      </c>
      <c r="R41" s="103" t="n">
        <f aca="false">IF(R$1="P",MAX(0,R$2-$C41),IF(R$1="C",MAX(0,$C41-R$2)))</f>
        <v>0</v>
      </c>
      <c r="S41" s="103" t="n">
        <f aca="false">IF(S$1="P",MAX(0,S$2-$C41),IF(S$1="C",MAX(0,$C41-S$2)))</f>
        <v>0</v>
      </c>
      <c r="T41" s="104" t="n">
        <f aca="false">A41</f>
        <v>1</v>
      </c>
      <c r="U41" s="105" t="n">
        <f aca="false">VLOOKUP($B41,Gas!$B$3:$E$2506,2)</f>
        <v>2.125</v>
      </c>
      <c r="V41" s="46" t="n">
        <f aca="false">C41/U41</f>
        <v>9.77411764705882</v>
      </c>
    </row>
    <row r="42" customFormat="false" ht="12.75" hidden="false" customHeight="false" outlineLevel="0" collapsed="false">
      <c r="A42" s="95" t="n">
        <f aca="false">MONTH(B42)+(YEAR(B42)-1998)*12</f>
        <v>1</v>
      </c>
      <c r="B42" s="114" t="n">
        <v>35822</v>
      </c>
      <c r="C42" s="115" t="n">
        <v>21.82</v>
      </c>
      <c r="D42" s="98" t="n">
        <f aca="false">LN(C42/C41)</f>
        <v>0.0493173425169039</v>
      </c>
      <c r="E42" s="106" t="n">
        <f aca="false">STDEV(D33:D42)*SQRT(trade_day)</f>
        <v>0.794484317155055</v>
      </c>
      <c r="G42" s="103" t="n">
        <f aca="false">IF(G$1="P",MAX(0,G$2-$C42),IF(G$1="C",MAX(0,$C42-G$2)))</f>
        <v>0</v>
      </c>
      <c r="H42" s="103" t="n">
        <f aca="false">IF(H$1="P",MAX(0,H$2-$C42),IF(H$1="C",MAX(0,$C42-H$2)))</f>
        <v>3.18</v>
      </c>
      <c r="I42" s="103" t="n">
        <f aca="false">IF(I$1="P",MAX(0,I$2-$C42),IF(I$1="C",MAX(0,$C42-I$2)))</f>
        <v>8.18</v>
      </c>
      <c r="J42" s="103" t="n">
        <f aca="false">IF(J$1="P",MAX(0,J$2-$C42),IF(J$1="C",MAX(0,$C42-J$2)))</f>
        <v>13.18</v>
      </c>
      <c r="K42" s="103" t="n">
        <f aca="false">IF(K$1="P",MAX(0,K$2-$C42),IF(K$1="C",MAX(0,$C42-K$2)))</f>
        <v>18.18</v>
      </c>
      <c r="L42" s="103" t="n">
        <f aca="false">IF(L$1="P",MAX(0,L$2-$C42),IF(L$1="C",MAX(0,$C42-L$2)))</f>
        <v>28.18</v>
      </c>
      <c r="M42" s="103" t="n">
        <f aca="false">IF(M$1="P",MAX(0,M$2-$C42),IF(M$1="C",MAX(0,$C42-M$2)))</f>
        <v>1.82</v>
      </c>
      <c r="N42" s="103" t="n">
        <f aca="false">IF(N$1="P",MAX(0,N$2-$C42),IF(N$1="C",MAX(0,$C42-N$2)))</f>
        <v>0</v>
      </c>
      <c r="O42" s="103" t="n">
        <f aca="false">IF(O$1="P",MAX(0,O$2-$C42),IF(O$1="C",MAX(0,$C42-O$2)))</f>
        <v>0</v>
      </c>
      <c r="P42" s="103" t="n">
        <f aca="false">IF(P$1="P",MAX(0,P$2-$C42),IF(P$1="C",MAX(0,$C42-P$2)))</f>
        <v>0</v>
      </c>
      <c r="Q42" s="103" t="n">
        <f aca="false">IF(Q$1="P",MAX(0,Q$2-$C42),IF(Q$1="C",MAX(0,$C42-Q$2)))</f>
        <v>0</v>
      </c>
      <c r="R42" s="103" t="n">
        <f aca="false">IF(R$1="P",MAX(0,R$2-$C42),IF(R$1="C",MAX(0,$C42-R$2)))</f>
        <v>0</v>
      </c>
      <c r="S42" s="103" t="n">
        <f aca="false">IF(S$1="P",MAX(0,S$2-$C42),IF(S$1="C",MAX(0,$C42-S$2)))</f>
        <v>0</v>
      </c>
      <c r="T42" s="104" t="n">
        <f aca="false">A42</f>
        <v>1</v>
      </c>
      <c r="U42" s="105" t="n">
        <f aca="false">VLOOKUP($B42,Gas!$B$3:$E$2506,2)</f>
        <v>2.08</v>
      </c>
      <c r="V42" s="46" t="n">
        <f aca="false">C42/U42</f>
        <v>10.4903846153846</v>
      </c>
    </row>
    <row r="43" customFormat="false" ht="12.75" hidden="false" customHeight="false" outlineLevel="0" collapsed="false">
      <c r="A43" s="95" t="n">
        <f aca="false">MONTH(B43)+(YEAR(B43)-1998)*12</f>
        <v>1</v>
      </c>
      <c r="B43" s="114" t="n">
        <v>35823</v>
      </c>
      <c r="C43" s="115" t="n">
        <v>21.38</v>
      </c>
      <c r="D43" s="98" t="n">
        <f aca="false">LN(C43/C42)</f>
        <v>-0.0203710748080257</v>
      </c>
      <c r="E43" s="106" t="n">
        <f aca="false">STDEV(D34:D43)*SQRT(trade_day)</f>
        <v>0.78597831496328</v>
      </c>
      <c r="G43" s="103" t="n">
        <f aca="false">IF(G$1="P",MAX(0,G$2-$C43),IF(G$1="C",MAX(0,$C43-G$2)))</f>
        <v>0</v>
      </c>
      <c r="H43" s="103" t="n">
        <f aca="false">IF(H$1="P",MAX(0,H$2-$C43),IF(H$1="C",MAX(0,$C43-H$2)))</f>
        <v>3.62</v>
      </c>
      <c r="I43" s="103" t="n">
        <f aca="false">IF(I$1="P",MAX(0,I$2-$C43),IF(I$1="C",MAX(0,$C43-I$2)))</f>
        <v>8.62</v>
      </c>
      <c r="J43" s="103" t="n">
        <f aca="false">IF(J$1="P",MAX(0,J$2-$C43),IF(J$1="C",MAX(0,$C43-J$2)))</f>
        <v>13.62</v>
      </c>
      <c r="K43" s="103" t="n">
        <f aca="false">IF(K$1="P",MAX(0,K$2-$C43),IF(K$1="C",MAX(0,$C43-K$2)))</f>
        <v>18.62</v>
      </c>
      <c r="L43" s="103" t="n">
        <f aca="false">IF(L$1="P",MAX(0,L$2-$C43),IF(L$1="C",MAX(0,$C43-L$2)))</f>
        <v>28.62</v>
      </c>
      <c r="M43" s="103" t="n">
        <f aca="false">IF(M$1="P",MAX(0,M$2-$C43),IF(M$1="C",MAX(0,$C43-M$2)))</f>
        <v>1.38</v>
      </c>
      <c r="N43" s="103" t="n">
        <f aca="false">IF(N$1="P",MAX(0,N$2-$C43),IF(N$1="C",MAX(0,$C43-N$2)))</f>
        <v>0</v>
      </c>
      <c r="O43" s="103" t="n">
        <f aca="false">IF(O$1="P",MAX(0,O$2-$C43),IF(O$1="C",MAX(0,$C43-O$2)))</f>
        <v>0</v>
      </c>
      <c r="P43" s="103" t="n">
        <f aca="false">IF(P$1="P",MAX(0,P$2-$C43),IF(P$1="C",MAX(0,$C43-P$2)))</f>
        <v>0</v>
      </c>
      <c r="Q43" s="103" t="n">
        <f aca="false">IF(Q$1="P",MAX(0,Q$2-$C43),IF(Q$1="C",MAX(0,$C43-Q$2)))</f>
        <v>0</v>
      </c>
      <c r="R43" s="103" t="n">
        <f aca="false">IF(R$1="P",MAX(0,R$2-$C43),IF(R$1="C",MAX(0,$C43-R$2)))</f>
        <v>0</v>
      </c>
      <c r="S43" s="103" t="n">
        <f aca="false">IF(S$1="P",MAX(0,S$2-$C43),IF(S$1="C",MAX(0,$C43-S$2)))</f>
        <v>0</v>
      </c>
      <c r="T43" s="104" t="n">
        <f aca="false">A43</f>
        <v>1</v>
      </c>
      <c r="U43" s="105" t="n">
        <f aca="false">VLOOKUP($B43,Gas!$B$3:$E$2506,2)</f>
        <v>2.06</v>
      </c>
      <c r="V43" s="46" t="n">
        <f aca="false">C43/U43</f>
        <v>10.378640776699</v>
      </c>
    </row>
    <row r="44" customFormat="false" ht="12.75" hidden="false" customHeight="false" outlineLevel="0" collapsed="false">
      <c r="A44" s="95" t="n">
        <f aca="false">MONTH(B44)+(YEAR(B44)-1998)*12</f>
        <v>1</v>
      </c>
      <c r="B44" s="114" t="n">
        <v>35824</v>
      </c>
      <c r="C44" s="115" t="n">
        <v>20.41</v>
      </c>
      <c r="D44" s="98" t="n">
        <f aca="false">LN(C44/C43)</f>
        <v>-0.0464309287751457</v>
      </c>
      <c r="E44" s="106" t="n">
        <f aca="false">STDEV(D35:D44)*SQRT(trade_day)</f>
        <v>0.708985482027616</v>
      </c>
      <c r="G44" s="103" t="n">
        <f aca="false">IF(G$1="P",MAX(0,G$2-$C44),IF(G$1="C",MAX(0,$C44-G$2)))</f>
        <v>0</v>
      </c>
      <c r="H44" s="103" t="n">
        <f aca="false">IF(H$1="P",MAX(0,H$2-$C44),IF(H$1="C",MAX(0,$C44-H$2)))</f>
        <v>4.59</v>
      </c>
      <c r="I44" s="103" t="n">
        <f aca="false">IF(I$1="P",MAX(0,I$2-$C44),IF(I$1="C",MAX(0,$C44-I$2)))</f>
        <v>9.59</v>
      </c>
      <c r="J44" s="103" t="n">
        <f aca="false">IF(J$1="P",MAX(0,J$2-$C44),IF(J$1="C",MAX(0,$C44-J$2)))</f>
        <v>14.59</v>
      </c>
      <c r="K44" s="103" t="n">
        <f aca="false">IF(K$1="P",MAX(0,K$2-$C44),IF(K$1="C",MAX(0,$C44-K$2)))</f>
        <v>19.59</v>
      </c>
      <c r="L44" s="103" t="n">
        <f aca="false">IF(L$1="P",MAX(0,L$2-$C44),IF(L$1="C",MAX(0,$C44-L$2)))</f>
        <v>29.59</v>
      </c>
      <c r="M44" s="103" t="n">
        <f aca="false">IF(M$1="P",MAX(0,M$2-$C44),IF(M$1="C",MAX(0,$C44-M$2)))</f>
        <v>0.41</v>
      </c>
      <c r="N44" s="103" t="n">
        <f aca="false">IF(N$1="P",MAX(0,N$2-$C44),IF(N$1="C",MAX(0,$C44-N$2)))</f>
        <v>0</v>
      </c>
      <c r="O44" s="103" t="n">
        <f aca="false">IF(O$1="P",MAX(0,O$2-$C44),IF(O$1="C",MAX(0,$C44-O$2)))</f>
        <v>0</v>
      </c>
      <c r="P44" s="103" t="n">
        <f aca="false">IF(P$1="P",MAX(0,P$2-$C44),IF(P$1="C",MAX(0,$C44-P$2)))</f>
        <v>0</v>
      </c>
      <c r="Q44" s="103" t="n">
        <f aca="false">IF(Q$1="P",MAX(0,Q$2-$C44),IF(Q$1="C",MAX(0,$C44-Q$2)))</f>
        <v>0</v>
      </c>
      <c r="R44" s="103" t="n">
        <f aca="false">IF(R$1="P",MAX(0,R$2-$C44),IF(R$1="C",MAX(0,$C44-R$2)))</f>
        <v>0</v>
      </c>
      <c r="S44" s="103" t="n">
        <f aca="false">IF(S$1="P",MAX(0,S$2-$C44),IF(S$1="C",MAX(0,$C44-S$2)))</f>
        <v>0</v>
      </c>
      <c r="T44" s="104" t="n">
        <f aca="false">A44</f>
        <v>1</v>
      </c>
      <c r="U44" s="105" t="n">
        <f aca="false">VLOOKUP($B44,Gas!$B$3:$E$2506,2)</f>
        <v>2.095</v>
      </c>
      <c r="V44" s="46" t="n">
        <f aca="false">C44/U44</f>
        <v>9.74224343675418</v>
      </c>
    </row>
    <row r="45" customFormat="false" ht="12.75" hidden="false" customHeight="false" outlineLevel="0" collapsed="false">
      <c r="A45" s="95" t="n">
        <f aca="false">MONTH(B45)+(YEAR(B45)-1998)*12</f>
        <v>1</v>
      </c>
      <c r="B45" s="114" t="n">
        <v>35825</v>
      </c>
      <c r="C45" s="115" t="n">
        <v>19.52</v>
      </c>
      <c r="D45" s="98" t="n">
        <f aca="false">LN(C45/C44)</f>
        <v>-0.0445853958368071</v>
      </c>
      <c r="E45" s="106" t="n">
        <f aca="false">STDEV(D36:D45)*SQRT(trade_day)</f>
        <v>0.728936842933821</v>
      </c>
      <c r="G45" s="103" t="n">
        <f aca="false">IF(G$1="P",MAX(0,G$2-$C45),IF(G$1="C",MAX(0,$C45-G$2)))</f>
        <v>0.48</v>
      </c>
      <c r="H45" s="103" t="n">
        <f aca="false">IF(H$1="P",MAX(0,H$2-$C45),IF(H$1="C",MAX(0,$C45-H$2)))</f>
        <v>5.48</v>
      </c>
      <c r="I45" s="103" t="n">
        <f aca="false">IF(I$1="P",MAX(0,I$2-$C45),IF(I$1="C",MAX(0,$C45-I$2)))</f>
        <v>10.48</v>
      </c>
      <c r="J45" s="103" t="n">
        <f aca="false">IF(J$1="P",MAX(0,J$2-$C45),IF(J$1="C",MAX(0,$C45-J$2)))</f>
        <v>15.48</v>
      </c>
      <c r="K45" s="103" t="n">
        <f aca="false">IF(K$1="P",MAX(0,K$2-$C45),IF(K$1="C",MAX(0,$C45-K$2)))</f>
        <v>20.48</v>
      </c>
      <c r="L45" s="103" t="n">
        <f aca="false">IF(L$1="P",MAX(0,L$2-$C45),IF(L$1="C",MAX(0,$C45-L$2)))</f>
        <v>30.48</v>
      </c>
      <c r="M45" s="103" t="n">
        <f aca="false">IF(M$1="P",MAX(0,M$2-$C45),IF(M$1="C",MAX(0,$C45-M$2)))</f>
        <v>0</v>
      </c>
      <c r="N45" s="103" t="n">
        <f aca="false">IF(N$1="P",MAX(0,N$2-$C45),IF(N$1="C",MAX(0,$C45-N$2)))</f>
        <v>0</v>
      </c>
      <c r="O45" s="103" t="n">
        <f aca="false">IF(O$1="P",MAX(0,O$2-$C45),IF(O$1="C",MAX(0,$C45-O$2)))</f>
        <v>0</v>
      </c>
      <c r="P45" s="103" t="n">
        <f aca="false">IF(P$1="P",MAX(0,P$2-$C45),IF(P$1="C",MAX(0,$C45-P$2)))</f>
        <v>0</v>
      </c>
      <c r="Q45" s="103" t="n">
        <f aca="false">IF(Q$1="P",MAX(0,Q$2-$C45),IF(Q$1="C",MAX(0,$C45-Q$2)))</f>
        <v>0</v>
      </c>
      <c r="R45" s="103" t="n">
        <f aca="false">IF(R$1="P",MAX(0,R$2-$C45),IF(R$1="C",MAX(0,$C45-R$2)))</f>
        <v>0</v>
      </c>
      <c r="S45" s="103" t="n">
        <f aca="false">IF(S$1="P",MAX(0,S$2-$C45),IF(S$1="C",MAX(0,$C45-S$2)))</f>
        <v>0</v>
      </c>
      <c r="T45" s="104" t="n">
        <f aca="false">A45</f>
        <v>1</v>
      </c>
      <c r="U45" s="105" t="n">
        <f aca="false">VLOOKUP($B45,Gas!$B$3:$E$2506,2)</f>
        <v>2.11</v>
      </c>
      <c r="V45" s="46" t="n">
        <f aca="false">C45/U45</f>
        <v>9.25118483412322</v>
      </c>
    </row>
    <row r="46" customFormat="false" ht="12.75" hidden="false" customHeight="false" outlineLevel="0" collapsed="false">
      <c r="A46" s="95" t="n">
        <f aca="false">MONTH(B46)+(YEAR(B46)-1998)*12</f>
        <v>2</v>
      </c>
      <c r="B46" s="114" t="n">
        <v>35828</v>
      </c>
      <c r="C46" s="115" t="n">
        <v>18.94</v>
      </c>
      <c r="D46" s="98" t="n">
        <f aca="false">LN(C46/C45)</f>
        <v>-0.0301634932270142</v>
      </c>
      <c r="E46" s="106" t="n">
        <f aca="false">STDEV(D37:D46)*SQRT(trade_day)</f>
        <v>0.649786905335521</v>
      </c>
      <c r="G46" s="103" t="n">
        <f aca="false">IF(G$1="P",MAX(0,G$2-$C46),IF(G$1="C",MAX(0,$C46-G$2)))</f>
        <v>1.06</v>
      </c>
      <c r="H46" s="103" t="n">
        <f aca="false">IF(H$1="P",MAX(0,H$2-$C46),IF(H$1="C",MAX(0,$C46-H$2)))</f>
        <v>6.06</v>
      </c>
      <c r="I46" s="103" t="n">
        <f aca="false">IF(I$1="P",MAX(0,I$2-$C46),IF(I$1="C",MAX(0,$C46-I$2)))</f>
        <v>11.06</v>
      </c>
      <c r="J46" s="103" t="n">
        <f aca="false">IF(J$1="P",MAX(0,J$2-$C46),IF(J$1="C",MAX(0,$C46-J$2)))</f>
        <v>16.06</v>
      </c>
      <c r="K46" s="103" t="n">
        <f aca="false">IF(K$1="P",MAX(0,K$2-$C46),IF(K$1="C",MAX(0,$C46-K$2)))</f>
        <v>21.06</v>
      </c>
      <c r="L46" s="103" t="n">
        <f aca="false">IF(L$1="P",MAX(0,L$2-$C46),IF(L$1="C",MAX(0,$C46-L$2)))</f>
        <v>31.06</v>
      </c>
      <c r="M46" s="103" t="n">
        <f aca="false">IF(M$1="P",MAX(0,M$2-$C46),IF(M$1="C",MAX(0,$C46-M$2)))</f>
        <v>0</v>
      </c>
      <c r="N46" s="103" t="n">
        <f aca="false">IF(N$1="P",MAX(0,N$2-$C46),IF(N$1="C",MAX(0,$C46-N$2)))</f>
        <v>0</v>
      </c>
      <c r="O46" s="103" t="n">
        <f aca="false">IF(O$1="P",MAX(0,O$2-$C46),IF(O$1="C",MAX(0,$C46-O$2)))</f>
        <v>0</v>
      </c>
      <c r="P46" s="103" t="n">
        <f aca="false">IF(P$1="P",MAX(0,P$2-$C46),IF(P$1="C",MAX(0,$C46-P$2)))</f>
        <v>0</v>
      </c>
      <c r="Q46" s="103" t="n">
        <f aca="false">IF(Q$1="P",MAX(0,Q$2-$C46),IF(Q$1="C",MAX(0,$C46-Q$2)))</f>
        <v>0</v>
      </c>
      <c r="R46" s="103" t="n">
        <f aca="false">IF(R$1="P",MAX(0,R$2-$C46),IF(R$1="C",MAX(0,$C46-R$2)))</f>
        <v>0</v>
      </c>
      <c r="S46" s="103" t="n">
        <f aca="false">IF(S$1="P",MAX(0,S$2-$C46),IF(S$1="C",MAX(0,$C46-S$2)))</f>
        <v>0</v>
      </c>
      <c r="T46" s="104" t="n">
        <f aca="false">A46</f>
        <v>2</v>
      </c>
      <c r="U46" s="105" t="n">
        <f aca="false">VLOOKUP($B46,Gas!$B$3:$E$2506,2)</f>
        <v>2.105</v>
      </c>
      <c r="V46" s="46" t="n">
        <f aca="false">C46/U46</f>
        <v>8.99762470308789</v>
      </c>
    </row>
    <row r="47" customFormat="false" ht="12.75" hidden="false" customHeight="false" outlineLevel="0" collapsed="false">
      <c r="A47" s="95" t="n">
        <f aca="false">MONTH(B47)+(YEAR(B47)-1998)*12</f>
        <v>2</v>
      </c>
      <c r="B47" s="114" t="n">
        <v>35829</v>
      </c>
      <c r="C47" s="115" t="n">
        <v>20.31</v>
      </c>
      <c r="D47" s="98" t="n">
        <f aca="false">LN(C47/C46)</f>
        <v>0.069837287834361</v>
      </c>
      <c r="E47" s="106" t="n">
        <f aca="false">STDEV(D38:D47)*SQRT(trade_day)</f>
        <v>0.757692164981745</v>
      </c>
      <c r="G47" s="103" t="n">
        <f aca="false">IF(G$1="P",MAX(0,G$2-$C47),IF(G$1="C",MAX(0,$C47-G$2)))</f>
        <v>0</v>
      </c>
      <c r="H47" s="103" t="n">
        <f aca="false">IF(H$1="P",MAX(0,H$2-$C47),IF(H$1="C",MAX(0,$C47-H$2)))</f>
        <v>4.69</v>
      </c>
      <c r="I47" s="103" t="n">
        <f aca="false">IF(I$1="P",MAX(0,I$2-$C47),IF(I$1="C",MAX(0,$C47-I$2)))</f>
        <v>9.69</v>
      </c>
      <c r="J47" s="103" t="n">
        <f aca="false">IF(J$1="P",MAX(0,J$2-$C47),IF(J$1="C",MAX(0,$C47-J$2)))</f>
        <v>14.69</v>
      </c>
      <c r="K47" s="103" t="n">
        <f aca="false">IF(K$1="P",MAX(0,K$2-$C47),IF(K$1="C",MAX(0,$C47-K$2)))</f>
        <v>19.69</v>
      </c>
      <c r="L47" s="103" t="n">
        <f aca="false">IF(L$1="P",MAX(0,L$2-$C47),IF(L$1="C",MAX(0,$C47-L$2)))</f>
        <v>29.69</v>
      </c>
      <c r="M47" s="103" t="n">
        <f aca="false">IF(M$1="P",MAX(0,M$2-$C47),IF(M$1="C",MAX(0,$C47-M$2)))</f>
        <v>0.309999999999999</v>
      </c>
      <c r="N47" s="103" t="n">
        <f aca="false">IF(N$1="P",MAX(0,N$2-$C47),IF(N$1="C",MAX(0,$C47-N$2)))</f>
        <v>0</v>
      </c>
      <c r="O47" s="103" t="n">
        <f aca="false">IF(O$1="P",MAX(0,O$2-$C47),IF(O$1="C",MAX(0,$C47-O$2)))</f>
        <v>0</v>
      </c>
      <c r="P47" s="103" t="n">
        <f aca="false">IF(P$1="P",MAX(0,P$2-$C47),IF(P$1="C",MAX(0,$C47-P$2)))</f>
        <v>0</v>
      </c>
      <c r="Q47" s="103" t="n">
        <f aca="false">IF(Q$1="P",MAX(0,Q$2-$C47),IF(Q$1="C",MAX(0,$C47-Q$2)))</f>
        <v>0</v>
      </c>
      <c r="R47" s="103" t="n">
        <f aca="false">IF(R$1="P",MAX(0,R$2-$C47),IF(R$1="C",MAX(0,$C47-R$2)))</f>
        <v>0</v>
      </c>
      <c r="S47" s="103" t="n">
        <f aca="false">IF(S$1="P",MAX(0,S$2-$C47),IF(S$1="C",MAX(0,$C47-S$2)))</f>
        <v>0</v>
      </c>
      <c r="T47" s="104" t="n">
        <f aca="false">A47</f>
        <v>2</v>
      </c>
      <c r="U47" s="105" t="n">
        <f aca="false">VLOOKUP($B47,Gas!$B$3:$E$2506,2)</f>
        <v>2.22</v>
      </c>
      <c r="V47" s="46" t="n">
        <f aca="false">C47/U47</f>
        <v>9.14864864864865</v>
      </c>
    </row>
    <row r="48" customFormat="false" ht="12.75" hidden="false" customHeight="false" outlineLevel="0" collapsed="false">
      <c r="A48" s="95" t="n">
        <f aca="false">MONTH(B48)+(YEAR(B48)-1998)*12</f>
        <v>2</v>
      </c>
      <c r="B48" s="114" t="n">
        <v>35830</v>
      </c>
      <c r="C48" s="115" t="n">
        <v>20.47</v>
      </c>
      <c r="D48" s="98" t="n">
        <f aca="false">LN(C48/C47)</f>
        <v>0.0078470240809048</v>
      </c>
      <c r="E48" s="106" t="n">
        <f aca="false">STDEV(D39:D48)*SQRT(trade_day)</f>
        <v>0.758464053356967</v>
      </c>
      <c r="G48" s="103" t="n">
        <f aca="false">IF(G$1="P",MAX(0,G$2-$C48),IF(G$1="C",MAX(0,$C48-G$2)))</f>
        <v>0</v>
      </c>
      <c r="H48" s="103" t="n">
        <f aca="false">IF(H$1="P",MAX(0,H$2-$C48),IF(H$1="C",MAX(0,$C48-H$2)))</f>
        <v>4.53</v>
      </c>
      <c r="I48" s="103" t="n">
        <f aca="false">IF(I$1="P",MAX(0,I$2-$C48),IF(I$1="C",MAX(0,$C48-I$2)))</f>
        <v>9.53</v>
      </c>
      <c r="J48" s="103" t="n">
        <f aca="false">IF(J$1="P",MAX(0,J$2-$C48),IF(J$1="C",MAX(0,$C48-J$2)))</f>
        <v>14.53</v>
      </c>
      <c r="K48" s="103" t="n">
        <f aca="false">IF(K$1="P",MAX(0,K$2-$C48),IF(K$1="C",MAX(0,$C48-K$2)))</f>
        <v>19.53</v>
      </c>
      <c r="L48" s="103" t="n">
        <f aca="false">IF(L$1="P",MAX(0,L$2-$C48),IF(L$1="C",MAX(0,$C48-L$2)))</f>
        <v>29.53</v>
      </c>
      <c r="M48" s="103" t="n">
        <f aca="false">IF(M$1="P",MAX(0,M$2-$C48),IF(M$1="C",MAX(0,$C48-M$2)))</f>
        <v>0.469999999999999</v>
      </c>
      <c r="N48" s="103" t="n">
        <f aca="false">IF(N$1="P",MAX(0,N$2-$C48),IF(N$1="C",MAX(0,$C48-N$2)))</f>
        <v>0</v>
      </c>
      <c r="O48" s="103" t="n">
        <f aca="false">IF(O$1="P",MAX(0,O$2-$C48),IF(O$1="C",MAX(0,$C48-O$2)))</f>
        <v>0</v>
      </c>
      <c r="P48" s="103" t="n">
        <f aca="false">IF(P$1="P",MAX(0,P$2-$C48),IF(P$1="C",MAX(0,$C48-P$2)))</f>
        <v>0</v>
      </c>
      <c r="Q48" s="103" t="n">
        <f aca="false">IF(Q$1="P",MAX(0,Q$2-$C48),IF(Q$1="C",MAX(0,$C48-Q$2)))</f>
        <v>0</v>
      </c>
      <c r="R48" s="103" t="n">
        <f aca="false">IF(R$1="P",MAX(0,R$2-$C48),IF(R$1="C",MAX(0,$C48-R$2)))</f>
        <v>0</v>
      </c>
      <c r="S48" s="103" t="n">
        <f aca="false">IF(S$1="P",MAX(0,S$2-$C48),IF(S$1="C",MAX(0,$C48-S$2)))</f>
        <v>0</v>
      </c>
      <c r="T48" s="104" t="n">
        <f aca="false">A48</f>
        <v>2</v>
      </c>
      <c r="U48" s="105" t="n">
        <f aca="false">VLOOKUP($B48,Gas!$B$3:$E$2506,2)</f>
        <v>2.26</v>
      </c>
      <c r="V48" s="46" t="n">
        <f aca="false">C48/U48</f>
        <v>9.05752212389381</v>
      </c>
    </row>
    <row r="49" customFormat="false" ht="12.75" hidden="false" customHeight="false" outlineLevel="0" collapsed="false">
      <c r="A49" s="95" t="n">
        <f aca="false">MONTH(B49)+(YEAR(B49)-1998)*12</f>
        <v>2</v>
      </c>
      <c r="B49" s="114" t="n">
        <v>35831</v>
      </c>
      <c r="C49" s="115" t="n">
        <v>21.67</v>
      </c>
      <c r="D49" s="98" t="n">
        <f aca="false">LN(C49/C48)</f>
        <v>0.0569684158750697</v>
      </c>
      <c r="E49" s="106" t="n">
        <f aca="false">STDEV(D40:D49)*SQRT(trade_day)</f>
        <v>0.765462454990621</v>
      </c>
      <c r="G49" s="103" t="n">
        <f aca="false">IF(G$1="P",MAX(0,G$2-$C49),IF(G$1="C",MAX(0,$C49-G$2)))</f>
        <v>0</v>
      </c>
      <c r="H49" s="103" t="n">
        <f aca="false">IF(H$1="P",MAX(0,H$2-$C49),IF(H$1="C",MAX(0,$C49-H$2)))</f>
        <v>3.33</v>
      </c>
      <c r="I49" s="103" t="n">
        <f aca="false">IF(I$1="P",MAX(0,I$2-$C49),IF(I$1="C",MAX(0,$C49-I$2)))</f>
        <v>8.33</v>
      </c>
      <c r="J49" s="103" t="n">
        <f aca="false">IF(J$1="P",MAX(0,J$2-$C49),IF(J$1="C",MAX(0,$C49-J$2)))</f>
        <v>13.33</v>
      </c>
      <c r="K49" s="103" t="n">
        <f aca="false">IF(K$1="P",MAX(0,K$2-$C49),IF(K$1="C",MAX(0,$C49-K$2)))</f>
        <v>18.33</v>
      </c>
      <c r="L49" s="103" t="n">
        <f aca="false">IF(L$1="P",MAX(0,L$2-$C49),IF(L$1="C",MAX(0,$C49-L$2)))</f>
        <v>28.33</v>
      </c>
      <c r="M49" s="103" t="n">
        <f aca="false">IF(M$1="P",MAX(0,M$2-$C49),IF(M$1="C",MAX(0,$C49-M$2)))</f>
        <v>1.67</v>
      </c>
      <c r="N49" s="103" t="n">
        <f aca="false">IF(N$1="P",MAX(0,N$2-$C49),IF(N$1="C",MAX(0,$C49-N$2)))</f>
        <v>0</v>
      </c>
      <c r="O49" s="103" t="n">
        <f aca="false">IF(O$1="P",MAX(0,O$2-$C49),IF(O$1="C",MAX(0,$C49-O$2)))</f>
        <v>0</v>
      </c>
      <c r="P49" s="103" t="n">
        <f aca="false">IF(P$1="P",MAX(0,P$2-$C49),IF(P$1="C",MAX(0,$C49-P$2)))</f>
        <v>0</v>
      </c>
      <c r="Q49" s="103" t="n">
        <f aca="false">IF(Q$1="P",MAX(0,Q$2-$C49),IF(Q$1="C",MAX(0,$C49-Q$2)))</f>
        <v>0</v>
      </c>
      <c r="R49" s="103" t="n">
        <f aca="false">IF(R$1="P",MAX(0,R$2-$C49),IF(R$1="C",MAX(0,$C49-R$2)))</f>
        <v>0</v>
      </c>
      <c r="S49" s="103" t="n">
        <f aca="false">IF(S$1="P",MAX(0,S$2-$C49),IF(S$1="C",MAX(0,$C49-S$2)))</f>
        <v>0</v>
      </c>
      <c r="T49" s="104" t="n">
        <f aca="false">A49</f>
        <v>2</v>
      </c>
      <c r="U49" s="105" t="n">
        <f aca="false">VLOOKUP($B49,Gas!$B$3:$E$2506,2)</f>
        <v>2.215</v>
      </c>
      <c r="V49" s="46" t="n">
        <f aca="false">C49/U49</f>
        <v>9.78329571106095</v>
      </c>
    </row>
    <row r="50" customFormat="false" ht="12.75" hidden="false" customHeight="false" outlineLevel="0" collapsed="false">
      <c r="A50" s="95" t="n">
        <f aca="false">MONTH(B50)+(YEAR(B50)-1998)*12</f>
        <v>2</v>
      </c>
      <c r="B50" s="114" t="n">
        <v>35832</v>
      </c>
      <c r="C50" s="115" t="n">
        <v>23.56</v>
      </c>
      <c r="D50" s="98" t="n">
        <f aca="false">LN(C50/C49)</f>
        <v>0.083621543235118</v>
      </c>
      <c r="E50" s="106" t="n">
        <f aca="false">STDEV(D41:D50)*SQRT(trade_day)</f>
        <v>0.769618434670888</v>
      </c>
      <c r="G50" s="103" t="n">
        <f aca="false">IF(G$1="P",MAX(0,G$2-$C50),IF(G$1="C",MAX(0,$C50-G$2)))</f>
        <v>0</v>
      </c>
      <c r="H50" s="103" t="n">
        <f aca="false">IF(H$1="P",MAX(0,H$2-$C50),IF(H$1="C",MAX(0,$C50-H$2)))</f>
        <v>1.44</v>
      </c>
      <c r="I50" s="103" t="n">
        <f aca="false">IF(I$1="P",MAX(0,I$2-$C50),IF(I$1="C",MAX(0,$C50-I$2)))</f>
        <v>6.44</v>
      </c>
      <c r="J50" s="103" t="n">
        <f aca="false">IF(J$1="P",MAX(0,J$2-$C50),IF(J$1="C",MAX(0,$C50-J$2)))</f>
        <v>11.44</v>
      </c>
      <c r="K50" s="103" t="n">
        <f aca="false">IF(K$1="P",MAX(0,K$2-$C50),IF(K$1="C",MAX(0,$C50-K$2)))</f>
        <v>16.44</v>
      </c>
      <c r="L50" s="103" t="n">
        <f aca="false">IF(L$1="P",MAX(0,L$2-$C50),IF(L$1="C",MAX(0,$C50-L$2)))</f>
        <v>26.44</v>
      </c>
      <c r="M50" s="103" t="n">
        <f aca="false">IF(M$1="P",MAX(0,M$2-$C50),IF(M$1="C",MAX(0,$C50-M$2)))</f>
        <v>3.56</v>
      </c>
      <c r="N50" s="103" t="n">
        <f aca="false">IF(N$1="P",MAX(0,N$2-$C50),IF(N$1="C",MAX(0,$C50-N$2)))</f>
        <v>0</v>
      </c>
      <c r="O50" s="103" t="n">
        <f aca="false">IF(O$1="P",MAX(0,O$2-$C50),IF(O$1="C",MAX(0,$C50-O$2)))</f>
        <v>0</v>
      </c>
      <c r="P50" s="103" t="n">
        <f aca="false">IF(P$1="P",MAX(0,P$2-$C50),IF(P$1="C",MAX(0,$C50-P$2)))</f>
        <v>0</v>
      </c>
      <c r="Q50" s="103" t="n">
        <f aca="false">IF(Q$1="P",MAX(0,Q$2-$C50),IF(Q$1="C",MAX(0,$C50-Q$2)))</f>
        <v>0</v>
      </c>
      <c r="R50" s="103" t="n">
        <f aca="false">IF(R$1="P",MAX(0,R$2-$C50),IF(R$1="C",MAX(0,$C50-R$2)))</f>
        <v>0</v>
      </c>
      <c r="S50" s="103" t="n">
        <f aca="false">IF(S$1="P",MAX(0,S$2-$C50),IF(S$1="C",MAX(0,$C50-S$2)))</f>
        <v>0</v>
      </c>
      <c r="T50" s="104" t="n">
        <f aca="false">A50</f>
        <v>2</v>
      </c>
      <c r="U50" s="105" t="n">
        <f aca="false">VLOOKUP($B50,Gas!$B$3:$E$2506,2)</f>
        <v>2.305</v>
      </c>
      <c r="V50" s="46" t="n">
        <f aca="false">C50/U50</f>
        <v>10.2212581344902</v>
      </c>
    </row>
    <row r="51" customFormat="false" ht="12.75" hidden="false" customHeight="false" outlineLevel="0" collapsed="false">
      <c r="A51" s="95" t="n">
        <f aca="false">MONTH(B51)+(YEAR(B51)-1998)*12</f>
        <v>2</v>
      </c>
      <c r="B51" s="114" t="n">
        <v>35835</v>
      </c>
      <c r="C51" s="115" t="n">
        <v>22.35</v>
      </c>
      <c r="D51" s="98" t="n">
        <f aca="false">LN(C51/C50)</f>
        <v>-0.052724037723808</v>
      </c>
      <c r="E51" s="106" t="n">
        <f aca="false">STDEV(D42:D51)*SQRT(trade_day)</f>
        <v>0.838646097461795</v>
      </c>
      <c r="G51" s="103" t="n">
        <f aca="false">IF(G$1="P",MAX(0,G$2-$C51),IF(G$1="C",MAX(0,$C51-G$2)))</f>
        <v>0</v>
      </c>
      <c r="H51" s="103" t="n">
        <f aca="false">IF(H$1="P",MAX(0,H$2-$C51),IF(H$1="C",MAX(0,$C51-H$2)))</f>
        <v>2.65</v>
      </c>
      <c r="I51" s="103" t="n">
        <f aca="false">IF(I$1="P",MAX(0,I$2-$C51),IF(I$1="C",MAX(0,$C51-I$2)))</f>
        <v>7.65</v>
      </c>
      <c r="J51" s="103" t="n">
        <f aca="false">IF(J$1="P",MAX(0,J$2-$C51),IF(J$1="C",MAX(0,$C51-J$2)))</f>
        <v>12.65</v>
      </c>
      <c r="K51" s="103" t="n">
        <f aca="false">IF(K$1="P",MAX(0,K$2-$C51),IF(K$1="C",MAX(0,$C51-K$2)))</f>
        <v>17.65</v>
      </c>
      <c r="L51" s="103" t="n">
        <f aca="false">IF(L$1="P",MAX(0,L$2-$C51),IF(L$1="C",MAX(0,$C51-L$2)))</f>
        <v>27.65</v>
      </c>
      <c r="M51" s="103" t="n">
        <f aca="false">IF(M$1="P",MAX(0,M$2-$C51),IF(M$1="C",MAX(0,$C51-M$2)))</f>
        <v>2.35</v>
      </c>
      <c r="N51" s="103" t="n">
        <f aca="false">IF(N$1="P",MAX(0,N$2-$C51),IF(N$1="C",MAX(0,$C51-N$2)))</f>
        <v>0</v>
      </c>
      <c r="O51" s="103" t="n">
        <f aca="false">IF(O$1="P",MAX(0,O$2-$C51),IF(O$1="C",MAX(0,$C51-O$2)))</f>
        <v>0</v>
      </c>
      <c r="P51" s="103" t="n">
        <f aca="false">IF(P$1="P",MAX(0,P$2-$C51),IF(P$1="C",MAX(0,$C51-P$2)))</f>
        <v>0</v>
      </c>
      <c r="Q51" s="103" t="n">
        <f aca="false">IF(Q$1="P",MAX(0,Q$2-$C51),IF(Q$1="C",MAX(0,$C51-Q$2)))</f>
        <v>0</v>
      </c>
      <c r="R51" s="103" t="n">
        <f aca="false">IF(R$1="P",MAX(0,R$2-$C51),IF(R$1="C",MAX(0,$C51-R$2)))</f>
        <v>0</v>
      </c>
      <c r="S51" s="103" t="n">
        <f aca="false">IF(S$1="P",MAX(0,S$2-$C51),IF(S$1="C",MAX(0,$C51-S$2)))</f>
        <v>0</v>
      </c>
      <c r="T51" s="104" t="n">
        <f aca="false">A51</f>
        <v>2</v>
      </c>
      <c r="U51" s="105" t="n">
        <f aca="false">VLOOKUP($B51,Gas!$B$3:$E$2506,2)</f>
        <v>2.35</v>
      </c>
      <c r="V51" s="46" t="n">
        <f aca="false">C51/U51</f>
        <v>9.51063829787234</v>
      </c>
    </row>
    <row r="52" customFormat="false" ht="12.75" hidden="false" customHeight="false" outlineLevel="0" collapsed="false">
      <c r="A52" s="95" t="n">
        <f aca="false">MONTH(B52)+(YEAR(B52)-1998)*12</f>
        <v>2</v>
      </c>
      <c r="B52" s="114" t="n">
        <v>35836</v>
      </c>
      <c r="C52" s="115" t="n">
        <v>21.79</v>
      </c>
      <c r="D52" s="98" t="n">
        <f aca="false">LN(C52/C51)</f>
        <v>-0.0253751721030494</v>
      </c>
      <c r="E52" s="106" t="n">
        <f aca="false">STDEV(D43:D52)*SQRT(trade_day)</f>
        <v>0.817666485979809</v>
      </c>
      <c r="G52" s="103" t="n">
        <f aca="false">IF(G$1="P",MAX(0,G$2-$C52),IF(G$1="C",MAX(0,$C52-G$2)))</f>
        <v>0</v>
      </c>
      <c r="H52" s="103" t="n">
        <f aca="false">IF(H$1="P",MAX(0,H$2-$C52),IF(H$1="C",MAX(0,$C52-H$2)))</f>
        <v>3.21</v>
      </c>
      <c r="I52" s="103" t="n">
        <f aca="false">IF(I$1="P",MAX(0,I$2-$C52),IF(I$1="C",MAX(0,$C52-I$2)))</f>
        <v>8.21</v>
      </c>
      <c r="J52" s="103" t="n">
        <f aca="false">IF(J$1="P",MAX(0,J$2-$C52),IF(J$1="C",MAX(0,$C52-J$2)))</f>
        <v>13.21</v>
      </c>
      <c r="K52" s="103" t="n">
        <f aca="false">IF(K$1="P",MAX(0,K$2-$C52),IF(K$1="C",MAX(0,$C52-K$2)))</f>
        <v>18.21</v>
      </c>
      <c r="L52" s="103" t="n">
        <f aca="false">IF(L$1="P",MAX(0,L$2-$C52),IF(L$1="C",MAX(0,$C52-L$2)))</f>
        <v>28.21</v>
      </c>
      <c r="M52" s="103" t="n">
        <f aca="false">IF(M$1="P",MAX(0,M$2-$C52),IF(M$1="C",MAX(0,$C52-M$2)))</f>
        <v>1.79</v>
      </c>
      <c r="N52" s="103" t="n">
        <f aca="false">IF(N$1="P",MAX(0,N$2-$C52),IF(N$1="C",MAX(0,$C52-N$2)))</f>
        <v>0</v>
      </c>
      <c r="O52" s="103" t="n">
        <f aca="false">IF(O$1="P",MAX(0,O$2-$C52),IF(O$1="C",MAX(0,$C52-O$2)))</f>
        <v>0</v>
      </c>
      <c r="P52" s="103" t="n">
        <f aca="false">IF(P$1="P",MAX(0,P$2-$C52),IF(P$1="C",MAX(0,$C52-P$2)))</f>
        <v>0</v>
      </c>
      <c r="Q52" s="103" t="n">
        <f aca="false">IF(Q$1="P",MAX(0,Q$2-$C52),IF(Q$1="C",MAX(0,$C52-Q$2)))</f>
        <v>0</v>
      </c>
      <c r="R52" s="103" t="n">
        <f aca="false">IF(R$1="P",MAX(0,R$2-$C52),IF(R$1="C",MAX(0,$C52-R$2)))</f>
        <v>0</v>
      </c>
      <c r="S52" s="103" t="n">
        <f aca="false">IF(S$1="P",MAX(0,S$2-$C52),IF(S$1="C",MAX(0,$C52-S$2)))</f>
        <v>0</v>
      </c>
      <c r="T52" s="104" t="n">
        <f aca="false">A52</f>
        <v>2</v>
      </c>
      <c r="U52" s="105" t="n">
        <f aca="false">VLOOKUP($B52,Gas!$B$3:$E$2506,2)</f>
        <v>2.25</v>
      </c>
      <c r="V52" s="46" t="n">
        <f aca="false">C52/U52</f>
        <v>9.68444444444445</v>
      </c>
    </row>
    <row r="53" customFormat="false" ht="12.75" hidden="false" customHeight="false" outlineLevel="0" collapsed="false">
      <c r="A53" s="95" t="n">
        <f aca="false">MONTH(B53)+(YEAR(B53)-1998)*12</f>
        <v>2</v>
      </c>
      <c r="B53" s="114" t="n">
        <v>35837</v>
      </c>
      <c r="C53" s="115" t="n">
        <v>19.52</v>
      </c>
      <c r="D53" s="98" t="n">
        <f aca="false">LN(C53/C52)</f>
        <v>-0.110011567971582</v>
      </c>
      <c r="E53" s="106" t="n">
        <f aca="false">STDEV(D44:D53)*SQRT(trade_day)</f>
        <v>0.985001155074999</v>
      </c>
      <c r="G53" s="103" t="n">
        <f aca="false">IF(G$1="P",MAX(0,G$2-$C53),IF(G$1="C",MAX(0,$C53-G$2)))</f>
        <v>0.48</v>
      </c>
      <c r="H53" s="103" t="n">
        <f aca="false">IF(H$1="P",MAX(0,H$2-$C53),IF(H$1="C",MAX(0,$C53-H$2)))</f>
        <v>5.48</v>
      </c>
      <c r="I53" s="103" t="n">
        <f aca="false">IF(I$1="P",MAX(0,I$2-$C53),IF(I$1="C",MAX(0,$C53-I$2)))</f>
        <v>10.48</v>
      </c>
      <c r="J53" s="103" t="n">
        <f aca="false">IF(J$1="P",MAX(0,J$2-$C53),IF(J$1="C",MAX(0,$C53-J$2)))</f>
        <v>15.48</v>
      </c>
      <c r="K53" s="103" t="n">
        <f aca="false">IF(K$1="P",MAX(0,K$2-$C53),IF(K$1="C",MAX(0,$C53-K$2)))</f>
        <v>20.48</v>
      </c>
      <c r="L53" s="103" t="n">
        <f aca="false">IF(L$1="P",MAX(0,L$2-$C53),IF(L$1="C",MAX(0,$C53-L$2)))</f>
        <v>30.48</v>
      </c>
      <c r="M53" s="103" t="n">
        <f aca="false">IF(M$1="P",MAX(0,M$2-$C53),IF(M$1="C",MAX(0,$C53-M$2)))</f>
        <v>0</v>
      </c>
      <c r="N53" s="103" t="n">
        <f aca="false">IF(N$1="P",MAX(0,N$2-$C53),IF(N$1="C",MAX(0,$C53-N$2)))</f>
        <v>0</v>
      </c>
      <c r="O53" s="103" t="n">
        <f aca="false">IF(O$1="P",MAX(0,O$2-$C53),IF(O$1="C",MAX(0,$C53-O$2)))</f>
        <v>0</v>
      </c>
      <c r="P53" s="103" t="n">
        <f aca="false">IF(P$1="P",MAX(0,P$2-$C53),IF(P$1="C",MAX(0,$C53-P$2)))</f>
        <v>0</v>
      </c>
      <c r="Q53" s="103" t="n">
        <f aca="false">IF(Q$1="P",MAX(0,Q$2-$C53),IF(Q$1="C",MAX(0,$C53-Q$2)))</f>
        <v>0</v>
      </c>
      <c r="R53" s="103" t="n">
        <f aca="false">IF(R$1="P",MAX(0,R$2-$C53),IF(R$1="C",MAX(0,$C53-R$2)))</f>
        <v>0</v>
      </c>
      <c r="S53" s="103" t="n">
        <f aca="false">IF(S$1="P",MAX(0,S$2-$C53),IF(S$1="C",MAX(0,$C53-S$2)))</f>
        <v>0</v>
      </c>
      <c r="T53" s="104" t="n">
        <f aca="false">A53</f>
        <v>2</v>
      </c>
      <c r="U53" s="105" t="n">
        <f aca="false">VLOOKUP($B53,Gas!$B$3:$E$2506,2)</f>
        <v>2.185</v>
      </c>
      <c r="V53" s="46" t="n">
        <f aca="false">C53/U53</f>
        <v>8.93363844393593</v>
      </c>
    </row>
    <row r="54" customFormat="false" ht="12.75" hidden="false" customHeight="false" outlineLevel="0" collapsed="false">
      <c r="A54" s="95" t="n">
        <f aca="false">MONTH(B54)+(YEAR(B54)-1998)*12</f>
        <v>2</v>
      </c>
      <c r="B54" s="114" t="n">
        <v>35838</v>
      </c>
      <c r="C54" s="115" t="n">
        <v>19.05</v>
      </c>
      <c r="D54" s="98" t="n">
        <f aca="false">LN(C54/C53)</f>
        <v>-0.0243724794122364</v>
      </c>
      <c r="E54" s="106" t="n">
        <f aca="false">STDEV(D45:D54)*SQRT(trade_day)</f>
        <v>0.967804600377759</v>
      </c>
      <c r="G54" s="103" t="n">
        <f aca="false">IF(G$1="P",MAX(0,G$2-$C54),IF(G$1="C",MAX(0,$C54-G$2)))</f>
        <v>0.949999999999999</v>
      </c>
      <c r="H54" s="103" t="n">
        <f aca="false">IF(H$1="P",MAX(0,H$2-$C54),IF(H$1="C",MAX(0,$C54-H$2)))</f>
        <v>5.95</v>
      </c>
      <c r="I54" s="103" t="n">
        <f aca="false">IF(I$1="P",MAX(0,I$2-$C54),IF(I$1="C",MAX(0,$C54-I$2)))</f>
        <v>10.95</v>
      </c>
      <c r="J54" s="103" t="n">
        <f aca="false">IF(J$1="P",MAX(0,J$2-$C54),IF(J$1="C",MAX(0,$C54-J$2)))</f>
        <v>15.95</v>
      </c>
      <c r="K54" s="103" t="n">
        <f aca="false">IF(K$1="P",MAX(0,K$2-$C54),IF(K$1="C",MAX(0,$C54-K$2)))</f>
        <v>20.95</v>
      </c>
      <c r="L54" s="103" t="n">
        <f aca="false">IF(L$1="P",MAX(0,L$2-$C54),IF(L$1="C",MAX(0,$C54-L$2)))</f>
        <v>30.95</v>
      </c>
      <c r="M54" s="103" t="n">
        <f aca="false">IF(M$1="P",MAX(0,M$2-$C54),IF(M$1="C",MAX(0,$C54-M$2)))</f>
        <v>0</v>
      </c>
      <c r="N54" s="103" t="n">
        <f aca="false">IF(N$1="P",MAX(0,N$2-$C54),IF(N$1="C",MAX(0,$C54-N$2)))</f>
        <v>0</v>
      </c>
      <c r="O54" s="103" t="n">
        <f aca="false">IF(O$1="P",MAX(0,O$2-$C54),IF(O$1="C",MAX(0,$C54-O$2)))</f>
        <v>0</v>
      </c>
      <c r="P54" s="103" t="n">
        <f aca="false">IF(P$1="P",MAX(0,P$2-$C54),IF(P$1="C",MAX(0,$C54-P$2)))</f>
        <v>0</v>
      </c>
      <c r="Q54" s="103" t="n">
        <f aca="false">IF(Q$1="P",MAX(0,Q$2-$C54),IF(Q$1="C",MAX(0,$C54-Q$2)))</f>
        <v>0</v>
      </c>
      <c r="R54" s="103" t="n">
        <f aca="false">IF(R$1="P",MAX(0,R$2-$C54),IF(R$1="C",MAX(0,$C54-R$2)))</f>
        <v>0</v>
      </c>
      <c r="S54" s="103" t="n">
        <f aca="false">IF(S$1="P",MAX(0,S$2-$C54),IF(S$1="C",MAX(0,$C54-S$2)))</f>
        <v>0</v>
      </c>
      <c r="T54" s="104" t="n">
        <f aca="false">A54</f>
        <v>2</v>
      </c>
      <c r="U54" s="105" t="n">
        <f aca="false">VLOOKUP($B54,Gas!$B$3:$E$2506,2)</f>
        <v>2.215</v>
      </c>
      <c r="V54" s="46" t="n">
        <f aca="false">C54/U54</f>
        <v>8.60045146726862</v>
      </c>
    </row>
    <row r="55" customFormat="false" ht="12.75" hidden="false" customHeight="false" outlineLevel="0" collapsed="false">
      <c r="A55" s="95" t="n">
        <f aca="false">MONTH(B55)+(YEAR(B55)-1998)*12</f>
        <v>2</v>
      </c>
      <c r="B55" s="114" t="n">
        <v>35839</v>
      </c>
      <c r="C55" s="115" t="n">
        <v>19.41</v>
      </c>
      <c r="D55" s="98" t="n">
        <f aca="false">LN(C55/C54)</f>
        <v>0.018721295608209</v>
      </c>
      <c r="E55" s="106" t="n">
        <f aca="false">STDEV(D46:D55)*SQRT(trade_day)</f>
        <v>0.950938154575924</v>
      </c>
      <c r="G55" s="103" t="n">
        <f aca="false">IF(G$1="P",MAX(0,G$2-$C55),IF(G$1="C",MAX(0,$C55-G$2)))</f>
        <v>0.59</v>
      </c>
      <c r="H55" s="103" t="n">
        <f aca="false">IF(H$1="P",MAX(0,H$2-$C55),IF(H$1="C",MAX(0,$C55-H$2)))</f>
        <v>5.59</v>
      </c>
      <c r="I55" s="103" t="n">
        <f aca="false">IF(I$1="P",MAX(0,I$2-$C55),IF(I$1="C",MAX(0,$C55-I$2)))</f>
        <v>10.59</v>
      </c>
      <c r="J55" s="103" t="n">
        <f aca="false">IF(J$1="P",MAX(0,J$2-$C55),IF(J$1="C",MAX(0,$C55-J$2)))</f>
        <v>15.59</v>
      </c>
      <c r="K55" s="103" t="n">
        <f aca="false">IF(K$1="P",MAX(0,K$2-$C55),IF(K$1="C",MAX(0,$C55-K$2)))</f>
        <v>20.59</v>
      </c>
      <c r="L55" s="103" t="n">
        <f aca="false">IF(L$1="P",MAX(0,L$2-$C55),IF(L$1="C",MAX(0,$C55-L$2)))</f>
        <v>30.59</v>
      </c>
      <c r="M55" s="103" t="n">
        <f aca="false">IF(M$1="P",MAX(0,M$2-$C55),IF(M$1="C",MAX(0,$C55-M$2)))</f>
        <v>0</v>
      </c>
      <c r="N55" s="103" t="n">
        <f aca="false">IF(N$1="P",MAX(0,N$2-$C55),IF(N$1="C",MAX(0,$C55-N$2)))</f>
        <v>0</v>
      </c>
      <c r="O55" s="103" t="n">
        <f aca="false">IF(O$1="P",MAX(0,O$2-$C55),IF(O$1="C",MAX(0,$C55-O$2)))</f>
        <v>0</v>
      </c>
      <c r="P55" s="103" t="n">
        <f aca="false">IF(P$1="P",MAX(0,P$2-$C55),IF(P$1="C",MAX(0,$C55-P$2)))</f>
        <v>0</v>
      </c>
      <c r="Q55" s="103" t="n">
        <f aca="false">IF(Q$1="P",MAX(0,Q$2-$C55),IF(Q$1="C",MAX(0,$C55-Q$2)))</f>
        <v>0</v>
      </c>
      <c r="R55" s="103" t="n">
        <f aca="false">IF(R$1="P",MAX(0,R$2-$C55),IF(R$1="C",MAX(0,$C55-R$2)))</f>
        <v>0</v>
      </c>
      <c r="S55" s="103" t="n">
        <f aca="false">IF(S$1="P",MAX(0,S$2-$C55),IF(S$1="C",MAX(0,$C55-S$2)))</f>
        <v>0</v>
      </c>
      <c r="T55" s="104" t="n">
        <f aca="false">A55</f>
        <v>2</v>
      </c>
      <c r="U55" s="105" t="n">
        <f aca="false">VLOOKUP($B55,Gas!$B$3:$E$2506,2)</f>
        <v>2.195</v>
      </c>
      <c r="V55" s="46" t="n">
        <f aca="false">C55/U55</f>
        <v>8.84282460136674</v>
      </c>
    </row>
    <row r="56" customFormat="false" ht="12.75" hidden="false" customHeight="false" outlineLevel="0" collapsed="false">
      <c r="A56" s="95" t="n">
        <f aca="false">MONTH(B56)+(YEAR(B56)-1998)*12</f>
        <v>2</v>
      </c>
      <c r="B56" s="114" t="n">
        <v>35842</v>
      </c>
      <c r="C56" s="115" t="n">
        <v>19.23</v>
      </c>
      <c r="D56" s="98" t="n">
        <f aca="false">LN(C56/C55)</f>
        <v>-0.00931683758023055</v>
      </c>
      <c r="E56" s="106" t="n">
        <f aca="false">STDEV(D47:D56)*SQRT(trade_day)</f>
        <v>0.938546037881705</v>
      </c>
      <c r="G56" s="103" t="n">
        <f aca="false">IF(G$1="P",MAX(0,G$2-$C56),IF(G$1="C",MAX(0,$C56-G$2)))</f>
        <v>0.77</v>
      </c>
      <c r="H56" s="103" t="n">
        <f aca="false">IF(H$1="P",MAX(0,H$2-$C56),IF(H$1="C",MAX(0,$C56-H$2)))</f>
        <v>5.77</v>
      </c>
      <c r="I56" s="103" t="n">
        <f aca="false">IF(I$1="P",MAX(0,I$2-$C56),IF(I$1="C",MAX(0,$C56-I$2)))</f>
        <v>10.77</v>
      </c>
      <c r="J56" s="103" t="n">
        <f aca="false">IF(J$1="P",MAX(0,J$2-$C56),IF(J$1="C",MAX(0,$C56-J$2)))</f>
        <v>15.77</v>
      </c>
      <c r="K56" s="103" t="n">
        <f aca="false">IF(K$1="P",MAX(0,K$2-$C56),IF(K$1="C",MAX(0,$C56-K$2)))</f>
        <v>20.77</v>
      </c>
      <c r="L56" s="103" t="n">
        <f aca="false">IF(L$1="P",MAX(0,L$2-$C56),IF(L$1="C",MAX(0,$C56-L$2)))</f>
        <v>30.77</v>
      </c>
      <c r="M56" s="103" t="n">
        <f aca="false">IF(M$1="P",MAX(0,M$2-$C56),IF(M$1="C",MAX(0,$C56-M$2)))</f>
        <v>0</v>
      </c>
      <c r="N56" s="103" t="n">
        <f aca="false">IF(N$1="P",MAX(0,N$2-$C56),IF(N$1="C",MAX(0,$C56-N$2)))</f>
        <v>0</v>
      </c>
      <c r="O56" s="103" t="n">
        <f aca="false">IF(O$1="P",MAX(0,O$2-$C56),IF(O$1="C",MAX(0,$C56-O$2)))</f>
        <v>0</v>
      </c>
      <c r="P56" s="103" t="n">
        <f aca="false">IF(P$1="P",MAX(0,P$2-$C56),IF(P$1="C",MAX(0,$C56-P$2)))</f>
        <v>0</v>
      </c>
      <c r="Q56" s="103" t="n">
        <f aca="false">IF(Q$1="P",MAX(0,Q$2-$C56),IF(Q$1="C",MAX(0,$C56-Q$2)))</f>
        <v>0</v>
      </c>
      <c r="R56" s="103" t="n">
        <f aca="false">IF(R$1="P",MAX(0,R$2-$C56),IF(R$1="C",MAX(0,$C56-R$2)))</f>
        <v>0</v>
      </c>
      <c r="S56" s="103" t="n">
        <f aca="false">IF(S$1="P",MAX(0,S$2-$C56),IF(S$1="C",MAX(0,$C56-S$2)))</f>
        <v>0</v>
      </c>
      <c r="T56" s="104" t="n">
        <f aca="false">A56</f>
        <v>2</v>
      </c>
      <c r="U56" s="105" t="n">
        <f aca="false">VLOOKUP($B56,Gas!$B$3:$E$2506,2)</f>
        <v>2.22</v>
      </c>
      <c r="V56" s="46" t="n">
        <f aca="false">C56/U56</f>
        <v>8.66216216216216</v>
      </c>
    </row>
    <row r="57" customFormat="false" ht="12.75" hidden="false" customHeight="false" outlineLevel="0" collapsed="false">
      <c r="A57" s="95" t="n">
        <f aca="false">MONTH(B57)+(YEAR(B57)-1998)*12</f>
        <v>2</v>
      </c>
      <c r="B57" s="114" t="n">
        <v>35844</v>
      </c>
      <c r="C57" s="115" t="n">
        <v>19.25</v>
      </c>
      <c r="D57" s="98" t="n">
        <f aca="false">LN(C57/C56)</f>
        <v>0.00103950113310484</v>
      </c>
      <c r="E57" s="106" t="n">
        <f aca="false">STDEV(D48:D57)*SQRT(trade_day)</f>
        <v>0.859115746296153</v>
      </c>
      <c r="G57" s="103" t="n">
        <f aca="false">IF(G$1="P",MAX(0,G$2-$C57),IF(G$1="C",MAX(0,$C57-G$2)))</f>
        <v>0.75</v>
      </c>
      <c r="H57" s="103" t="n">
        <f aca="false">IF(H$1="P",MAX(0,H$2-$C57),IF(H$1="C",MAX(0,$C57-H$2)))</f>
        <v>5.75</v>
      </c>
      <c r="I57" s="103" t="n">
        <f aca="false">IF(I$1="P",MAX(0,I$2-$C57),IF(I$1="C",MAX(0,$C57-I$2)))</f>
        <v>10.75</v>
      </c>
      <c r="J57" s="103" t="n">
        <f aca="false">IF(J$1="P",MAX(0,J$2-$C57),IF(J$1="C",MAX(0,$C57-J$2)))</f>
        <v>15.75</v>
      </c>
      <c r="K57" s="103" t="n">
        <f aca="false">IF(K$1="P",MAX(0,K$2-$C57),IF(K$1="C",MAX(0,$C57-K$2)))</f>
        <v>20.75</v>
      </c>
      <c r="L57" s="103" t="n">
        <f aca="false">IF(L$1="P",MAX(0,L$2-$C57),IF(L$1="C",MAX(0,$C57-L$2)))</f>
        <v>30.75</v>
      </c>
      <c r="M57" s="103" t="n">
        <f aca="false">IF(M$1="P",MAX(0,M$2-$C57),IF(M$1="C",MAX(0,$C57-M$2)))</f>
        <v>0</v>
      </c>
      <c r="N57" s="103" t="n">
        <f aca="false">IF(N$1="P",MAX(0,N$2-$C57),IF(N$1="C",MAX(0,$C57-N$2)))</f>
        <v>0</v>
      </c>
      <c r="O57" s="103" t="n">
        <f aca="false">IF(O$1="P",MAX(0,O$2-$C57),IF(O$1="C",MAX(0,$C57-O$2)))</f>
        <v>0</v>
      </c>
      <c r="P57" s="103" t="n">
        <f aca="false">IF(P$1="P",MAX(0,P$2-$C57),IF(P$1="C",MAX(0,$C57-P$2)))</f>
        <v>0</v>
      </c>
      <c r="Q57" s="103" t="n">
        <f aca="false">IF(Q$1="P",MAX(0,Q$2-$C57),IF(Q$1="C",MAX(0,$C57-Q$2)))</f>
        <v>0</v>
      </c>
      <c r="R57" s="103" t="n">
        <f aca="false">IF(R$1="P",MAX(0,R$2-$C57),IF(R$1="C",MAX(0,$C57-R$2)))</f>
        <v>0</v>
      </c>
      <c r="S57" s="103" t="n">
        <f aca="false">IF(S$1="P",MAX(0,S$2-$C57),IF(S$1="C",MAX(0,$C57-S$2)))</f>
        <v>0</v>
      </c>
      <c r="T57" s="104" t="n">
        <f aca="false">A57</f>
        <v>2</v>
      </c>
      <c r="U57" s="105" t="n">
        <f aca="false">VLOOKUP($B57,Gas!$B$3:$E$2506,2)</f>
        <v>2.175</v>
      </c>
      <c r="V57" s="46" t="n">
        <f aca="false">C57/U57</f>
        <v>8.85057471264368</v>
      </c>
    </row>
    <row r="58" customFormat="false" ht="12.75" hidden="false" customHeight="false" outlineLevel="0" collapsed="false">
      <c r="A58" s="95" t="n">
        <f aca="false">MONTH(B58)+(YEAR(B58)-1998)*12</f>
        <v>2</v>
      </c>
      <c r="B58" s="114" t="n">
        <v>35845</v>
      </c>
      <c r="C58" s="115" t="n">
        <v>19.07</v>
      </c>
      <c r="D58" s="98" t="n">
        <f aca="false">LN(C58/C57)</f>
        <v>-0.00939464112146551</v>
      </c>
      <c r="E58" s="106" t="n">
        <f aca="false">STDEV(D49:D58)*SQRT(trade_day)</f>
        <v>0.856072954426704</v>
      </c>
      <c r="G58" s="103" t="n">
        <f aca="false">IF(G$1="P",MAX(0,G$2-$C58),IF(G$1="C",MAX(0,$C58-G$2)))</f>
        <v>0.93</v>
      </c>
      <c r="H58" s="103" t="n">
        <f aca="false">IF(H$1="P",MAX(0,H$2-$C58),IF(H$1="C",MAX(0,$C58-H$2)))</f>
        <v>5.93</v>
      </c>
      <c r="I58" s="103" t="n">
        <f aca="false">IF(I$1="P",MAX(0,I$2-$C58),IF(I$1="C",MAX(0,$C58-I$2)))</f>
        <v>10.93</v>
      </c>
      <c r="J58" s="103" t="n">
        <f aca="false">IF(J$1="P",MAX(0,J$2-$C58),IF(J$1="C",MAX(0,$C58-J$2)))</f>
        <v>15.93</v>
      </c>
      <c r="K58" s="103" t="n">
        <f aca="false">IF(K$1="P",MAX(0,K$2-$C58),IF(K$1="C",MAX(0,$C58-K$2)))</f>
        <v>20.93</v>
      </c>
      <c r="L58" s="103" t="n">
        <f aca="false">IF(L$1="P",MAX(0,L$2-$C58),IF(L$1="C",MAX(0,$C58-L$2)))</f>
        <v>30.93</v>
      </c>
      <c r="M58" s="103" t="n">
        <f aca="false">IF(M$1="P",MAX(0,M$2-$C58),IF(M$1="C",MAX(0,$C58-M$2)))</f>
        <v>0</v>
      </c>
      <c r="N58" s="103" t="n">
        <f aca="false">IF(N$1="P",MAX(0,N$2-$C58),IF(N$1="C",MAX(0,$C58-N$2)))</f>
        <v>0</v>
      </c>
      <c r="O58" s="103" t="n">
        <f aca="false">IF(O$1="P",MAX(0,O$2-$C58),IF(O$1="C",MAX(0,$C58-O$2)))</f>
        <v>0</v>
      </c>
      <c r="P58" s="103" t="n">
        <f aca="false">IF(P$1="P",MAX(0,P$2-$C58),IF(P$1="C",MAX(0,$C58-P$2)))</f>
        <v>0</v>
      </c>
      <c r="Q58" s="103" t="n">
        <f aca="false">IF(Q$1="P",MAX(0,Q$2-$C58),IF(Q$1="C",MAX(0,$C58-Q$2)))</f>
        <v>0</v>
      </c>
      <c r="R58" s="103" t="n">
        <f aca="false">IF(R$1="P",MAX(0,R$2-$C58),IF(R$1="C",MAX(0,$C58-R$2)))</f>
        <v>0</v>
      </c>
      <c r="S58" s="103" t="n">
        <f aca="false">IF(S$1="P",MAX(0,S$2-$C58),IF(S$1="C",MAX(0,$C58-S$2)))</f>
        <v>0</v>
      </c>
      <c r="T58" s="104" t="n">
        <f aca="false">A58</f>
        <v>2</v>
      </c>
      <c r="U58" s="105" t="n">
        <f aca="false">VLOOKUP($B58,Gas!$B$3:$E$2506,2)</f>
        <v>2.18</v>
      </c>
      <c r="V58" s="46" t="n">
        <f aca="false">C58/U58</f>
        <v>8.74770642201835</v>
      </c>
    </row>
    <row r="59" customFormat="false" ht="12.75" hidden="false" customHeight="false" outlineLevel="0" collapsed="false">
      <c r="A59" s="95" t="n">
        <f aca="false">MONTH(B59)+(YEAR(B59)-1998)*12</f>
        <v>2</v>
      </c>
      <c r="B59" s="114" t="n">
        <v>35846</v>
      </c>
      <c r="C59" s="115" t="n">
        <v>18.15</v>
      </c>
      <c r="D59" s="98" t="n">
        <f aca="false">LN(C59/C58)</f>
        <v>-0.049445858901468</v>
      </c>
      <c r="E59" s="106" t="n">
        <f aca="false">STDEV(D50:D59)*SQRT(trade_day)</f>
        <v>0.798302419970483</v>
      </c>
      <c r="G59" s="103" t="n">
        <f aca="false">IF(G$1="P",MAX(0,G$2-$C59),IF(G$1="C",MAX(0,$C59-G$2)))</f>
        <v>1.85</v>
      </c>
      <c r="H59" s="103" t="n">
        <f aca="false">IF(H$1="P",MAX(0,H$2-$C59),IF(H$1="C",MAX(0,$C59-H$2)))</f>
        <v>6.85</v>
      </c>
      <c r="I59" s="103" t="n">
        <f aca="false">IF(I$1="P",MAX(0,I$2-$C59),IF(I$1="C",MAX(0,$C59-I$2)))</f>
        <v>11.85</v>
      </c>
      <c r="J59" s="103" t="n">
        <f aca="false">IF(J$1="P",MAX(0,J$2-$C59),IF(J$1="C",MAX(0,$C59-J$2)))</f>
        <v>16.85</v>
      </c>
      <c r="K59" s="103" t="n">
        <f aca="false">IF(K$1="P",MAX(0,K$2-$C59),IF(K$1="C",MAX(0,$C59-K$2)))</f>
        <v>21.85</v>
      </c>
      <c r="L59" s="103" t="n">
        <f aca="false">IF(L$1="P",MAX(0,L$2-$C59),IF(L$1="C",MAX(0,$C59-L$2)))</f>
        <v>31.85</v>
      </c>
      <c r="M59" s="103" t="n">
        <f aca="false">IF(M$1="P",MAX(0,M$2-$C59),IF(M$1="C",MAX(0,$C59-M$2)))</f>
        <v>0</v>
      </c>
      <c r="N59" s="103" t="n">
        <f aca="false">IF(N$1="P",MAX(0,N$2-$C59),IF(N$1="C",MAX(0,$C59-N$2)))</f>
        <v>0</v>
      </c>
      <c r="O59" s="103" t="n">
        <f aca="false">IF(O$1="P",MAX(0,O$2-$C59),IF(O$1="C",MAX(0,$C59-O$2)))</f>
        <v>0</v>
      </c>
      <c r="P59" s="103" t="n">
        <f aca="false">IF(P$1="P",MAX(0,P$2-$C59),IF(P$1="C",MAX(0,$C59-P$2)))</f>
        <v>0</v>
      </c>
      <c r="Q59" s="103" t="n">
        <f aca="false">IF(Q$1="P",MAX(0,Q$2-$C59),IF(Q$1="C",MAX(0,$C59-Q$2)))</f>
        <v>0</v>
      </c>
      <c r="R59" s="103" t="n">
        <f aca="false">IF(R$1="P",MAX(0,R$2-$C59),IF(R$1="C",MAX(0,$C59-R$2)))</f>
        <v>0</v>
      </c>
      <c r="S59" s="103" t="n">
        <f aca="false">IF(S$1="P",MAX(0,S$2-$C59),IF(S$1="C",MAX(0,$C59-S$2)))</f>
        <v>0</v>
      </c>
      <c r="T59" s="104" t="n">
        <f aca="false">A59</f>
        <v>2</v>
      </c>
      <c r="U59" s="105" t="n">
        <f aca="false">VLOOKUP($B59,Gas!$B$3:$E$2506,2)</f>
        <v>2.22</v>
      </c>
      <c r="V59" s="46" t="n">
        <f aca="false">C59/U59</f>
        <v>8.17567567567567</v>
      </c>
    </row>
    <row r="60" customFormat="false" ht="12.75" hidden="false" customHeight="false" outlineLevel="0" collapsed="false">
      <c r="A60" s="95" t="n">
        <f aca="false">MONTH(B60)+(YEAR(B60)-1998)*12</f>
        <v>2</v>
      </c>
      <c r="B60" s="114" t="n">
        <v>35849</v>
      </c>
      <c r="C60" s="115" t="n">
        <v>18.38</v>
      </c>
      <c r="D60" s="98" t="n">
        <f aca="false">LN(C60/C59)</f>
        <v>0.0125925562166813</v>
      </c>
      <c r="E60" s="106" t="n">
        <f aca="false">STDEV(D51:D60)*SQRT(trade_day)</f>
        <v>0.602903312621424</v>
      </c>
      <c r="G60" s="103" t="n">
        <f aca="false">IF(G$1="P",MAX(0,G$2-$C60),IF(G$1="C",MAX(0,$C60-G$2)))</f>
        <v>1.62</v>
      </c>
      <c r="H60" s="103" t="n">
        <f aca="false">IF(H$1="P",MAX(0,H$2-$C60),IF(H$1="C",MAX(0,$C60-H$2)))</f>
        <v>6.62</v>
      </c>
      <c r="I60" s="103" t="n">
        <f aca="false">IF(I$1="P",MAX(0,I$2-$C60),IF(I$1="C",MAX(0,$C60-I$2)))</f>
        <v>11.62</v>
      </c>
      <c r="J60" s="103" t="n">
        <f aca="false">IF(J$1="P",MAX(0,J$2-$C60),IF(J$1="C",MAX(0,$C60-J$2)))</f>
        <v>16.62</v>
      </c>
      <c r="K60" s="103" t="n">
        <f aca="false">IF(K$1="P",MAX(0,K$2-$C60),IF(K$1="C",MAX(0,$C60-K$2)))</f>
        <v>21.62</v>
      </c>
      <c r="L60" s="103" t="n">
        <f aca="false">IF(L$1="P",MAX(0,L$2-$C60),IF(L$1="C",MAX(0,$C60-L$2)))</f>
        <v>31.62</v>
      </c>
      <c r="M60" s="103" t="n">
        <f aca="false">IF(M$1="P",MAX(0,M$2-$C60),IF(M$1="C",MAX(0,$C60-M$2)))</f>
        <v>0</v>
      </c>
      <c r="N60" s="103" t="n">
        <f aca="false">IF(N$1="P",MAX(0,N$2-$C60),IF(N$1="C",MAX(0,$C60-N$2)))</f>
        <v>0</v>
      </c>
      <c r="O60" s="103" t="n">
        <f aca="false">IF(O$1="P",MAX(0,O$2-$C60),IF(O$1="C",MAX(0,$C60-O$2)))</f>
        <v>0</v>
      </c>
      <c r="P60" s="103" t="n">
        <f aca="false">IF(P$1="P",MAX(0,P$2-$C60),IF(P$1="C",MAX(0,$C60-P$2)))</f>
        <v>0</v>
      </c>
      <c r="Q60" s="103" t="n">
        <f aca="false">IF(Q$1="P",MAX(0,Q$2-$C60),IF(Q$1="C",MAX(0,$C60-Q$2)))</f>
        <v>0</v>
      </c>
      <c r="R60" s="103" t="n">
        <f aca="false">IF(R$1="P",MAX(0,R$2-$C60),IF(R$1="C",MAX(0,$C60-R$2)))</f>
        <v>0</v>
      </c>
      <c r="S60" s="103" t="n">
        <f aca="false">IF(S$1="P",MAX(0,S$2-$C60),IF(S$1="C",MAX(0,$C60-S$2)))</f>
        <v>0</v>
      </c>
      <c r="T60" s="104" t="n">
        <f aca="false">A60</f>
        <v>2</v>
      </c>
      <c r="U60" s="105" t="n">
        <f aca="false">VLOOKUP($B60,Gas!$B$3:$E$2506,2)</f>
        <v>2.19</v>
      </c>
      <c r="V60" s="46" t="n">
        <f aca="false">C60/U60</f>
        <v>8.39269406392694</v>
      </c>
    </row>
    <row r="61" customFormat="false" ht="12.75" hidden="false" customHeight="false" outlineLevel="0" collapsed="false">
      <c r="A61" s="95" t="n">
        <f aca="false">MONTH(B61)+(YEAR(B61)-1998)*12</f>
        <v>2</v>
      </c>
      <c r="B61" s="114" t="n">
        <v>35850</v>
      </c>
      <c r="C61" s="115" t="n">
        <v>18.41</v>
      </c>
      <c r="D61" s="98" t="n">
        <f aca="false">LN(C61/C60)</f>
        <v>0.00163087831744546</v>
      </c>
      <c r="E61" s="106" t="n">
        <f aca="false">STDEV(D52:D61)*SQRT(trade_day)</f>
        <v>0.59423720747118</v>
      </c>
      <c r="G61" s="103" t="n">
        <f aca="false">IF(G$1="P",MAX(0,G$2-$C61),IF(G$1="C",MAX(0,$C61-G$2)))</f>
        <v>1.59</v>
      </c>
      <c r="H61" s="103" t="n">
        <f aca="false">IF(H$1="P",MAX(0,H$2-$C61),IF(H$1="C",MAX(0,$C61-H$2)))</f>
        <v>6.59</v>
      </c>
      <c r="I61" s="103" t="n">
        <f aca="false">IF(I$1="P",MAX(0,I$2-$C61),IF(I$1="C",MAX(0,$C61-I$2)))</f>
        <v>11.59</v>
      </c>
      <c r="J61" s="103" t="n">
        <f aca="false">IF(J$1="P",MAX(0,J$2-$C61),IF(J$1="C",MAX(0,$C61-J$2)))</f>
        <v>16.59</v>
      </c>
      <c r="K61" s="103" t="n">
        <f aca="false">IF(K$1="P",MAX(0,K$2-$C61),IF(K$1="C",MAX(0,$C61-K$2)))</f>
        <v>21.59</v>
      </c>
      <c r="L61" s="103" t="n">
        <f aca="false">IF(L$1="P",MAX(0,L$2-$C61),IF(L$1="C",MAX(0,$C61-L$2)))</f>
        <v>31.59</v>
      </c>
      <c r="M61" s="103" t="n">
        <f aca="false">IF(M$1="P",MAX(0,M$2-$C61),IF(M$1="C",MAX(0,$C61-M$2)))</f>
        <v>0</v>
      </c>
      <c r="N61" s="103" t="n">
        <f aca="false">IF(N$1="P",MAX(0,N$2-$C61),IF(N$1="C",MAX(0,$C61-N$2)))</f>
        <v>0</v>
      </c>
      <c r="O61" s="103" t="n">
        <f aca="false">IF(O$1="P",MAX(0,O$2-$C61),IF(O$1="C",MAX(0,$C61-O$2)))</f>
        <v>0</v>
      </c>
      <c r="P61" s="103" t="n">
        <f aca="false">IF(P$1="P",MAX(0,P$2-$C61),IF(P$1="C",MAX(0,$C61-P$2)))</f>
        <v>0</v>
      </c>
      <c r="Q61" s="103" t="n">
        <f aca="false">IF(Q$1="P",MAX(0,Q$2-$C61),IF(Q$1="C",MAX(0,$C61-Q$2)))</f>
        <v>0</v>
      </c>
      <c r="R61" s="103" t="n">
        <f aca="false">IF(R$1="P",MAX(0,R$2-$C61),IF(R$1="C",MAX(0,$C61-R$2)))</f>
        <v>0</v>
      </c>
      <c r="S61" s="103" t="n">
        <f aca="false">IF(S$1="P",MAX(0,S$2-$C61),IF(S$1="C",MAX(0,$C61-S$2)))</f>
        <v>0</v>
      </c>
      <c r="T61" s="104" t="n">
        <f aca="false">A61</f>
        <v>2</v>
      </c>
      <c r="U61" s="105" t="n">
        <f aca="false">VLOOKUP($B61,Gas!$B$3:$E$2506,2)</f>
        <v>2.19</v>
      </c>
      <c r="V61" s="46" t="n">
        <f aca="false">C61/U61</f>
        <v>8.40639269406393</v>
      </c>
    </row>
    <row r="62" customFormat="false" ht="12.75" hidden="false" customHeight="false" outlineLevel="0" collapsed="false">
      <c r="A62" s="95" t="n">
        <f aca="false">MONTH(B62)+(YEAR(B62)-1998)*12</f>
        <v>2</v>
      </c>
      <c r="B62" s="114" t="n">
        <v>35851</v>
      </c>
      <c r="C62" s="115" t="n">
        <v>18.28</v>
      </c>
      <c r="D62" s="98" t="n">
        <f aca="false">LN(C62/C61)</f>
        <v>-0.0070864292189825</v>
      </c>
      <c r="E62" s="106" t="n">
        <f aca="false">STDEV(D53:D62)*SQRT(trade_day)</f>
        <v>0.596155947897491</v>
      </c>
      <c r="G62" s="103" t="n">
        <f aca="false">IF(G$1="P",MAX(0,G$2-$C62),IF(G$1="C",MAX(0,$C62-G$2)))</f>
        <v>1.72</v>
      </c>
      <c r="H62" s="103" t="n">
        <f aca="false">IF(H$1="P",MAX(0,H$2-$C62),IF(H$1="C",MAX(0,$C62-H$2)))</f>
        <v>6.72</v>
      </c>
      <c r="I62" s="103" t="n">
        <f aca="false">IF(I$1="P",MAX(0,I$2-$C62),IF(I$1="C",MAX(0,$C62-I$2)))</f>
        <v>11.72</v>
      </c>
      <c r="J62" s="103" t="n">
        <f aca="false">IF(J$1="P",MAX(0,J$2-$C62),IF(J$1="C",MAX(0,$C62-J$2)))</f>
        <v>16.72</v>
      </c>
      <c r="K62" s="103" t="n">
        <f aca="false">IF(K$1="P",MAX(0,K$2-$C62),IF(K$1="C",MAX(0,$C62-K$2)))</f>
        <v>21.72</v>
      </c>
      <c r="L62" s="103" t="n">
        <f aca="false">IF(L$1="P",MAX(0,L$2-$C62),IF(L$1="C",MAX(0,$C62-L$2)))</f>
        <v>31.72</v>
      </c>
      <c r="M62" s="103" t="n">
        <f aca="false">IF(M$1="P",MAX(0,M$2-$C62),IF(M$1="C",MAX(0,$C62-M$2)))</f>
        <v>0</v>
      </c>
      <c r="N62" s="103" t="n">
        <f aca="false">IF(N$1="P",MAX(0,N$2-$C62),IF(N$1="C",MAX(0,$C62-N$2)))</f>
        <v>0</v>
      </c>
      <c r="O62" s="103" t="n">
        <f aca="false">IF(O$1="P",MAX(0,O$2-$C62),IF(O$1="C",MAX(0,$C62-O$2)))</f>
        <v>0</v>
      </c>
      <c r="P62" s="103" t="n">
        <f aca="false">IF(P$1="P",MAX(0,P$2-$C62),IF(P$1="C",MAX(0,$C62-P$2)))</f>
        <v>0</v>
      </c>
      <c r="Q62" s="103" t="n">
        <f aca="false">IF(Q$1="P",MAX(0,Q$2-$C62),IF(Q$1="C",MAX(0,$C62-Q$2)))</f>
        <v>0</v>
      </c>
      <c r="R62" s="103" t="n">
        <f aca="false">IF(R$1="P",MAX(0,R$2-$C62),IF(R$1="C",MAX(0,$C62-R$2)))</f>
        <v>0</v>
      </c>
      <c r="S62" s="103" t="n">
        <f aca="false">IF(S$1="P",MAX(0,S$2-$C62),IF(S$1="C",MAX(0,$C62-S$2)))</f>
        <v>0</v>
      </c>
      <c r="T62" s="104" t="n">
        <f aca="false">A62</f>
        <v>2</v>
      </c>
      <c r="U62" s="105" t="n">
        <f aca="false">VLOOKUP($B62,Gas!$B$3:$E$2506,2)</f>
        <v>2.185</v>
      </c>
      <c r="V62" s="46" t="n">
        <f aca="false">C62/U62</f>
        <v>8.36613272311213</v>
      </c>
    </row>
    <row r="63" customFormat="false" ht="12.75" hidden="false" customHeight="false" outlineLevel="0" collapsed="false">
      <c r="A63" s="95" t="n">
        <f aca="false">MONTH(B63)+(YEAR(B63)-1998)*12</f>
        <v>2</v>
      </c>
      <c r="B63" s="114" t="n">
        <v>35852</v>
      </c>
      <c r="C63" s="115" t="n">
        <v>17.85</v>
      </c>
      <c r="D63" s="98" t="n">
        <f aca="false">LN(C63/C62)</f>
        <v>-0.0238040578003558</v>
      </c>
      <c r="E63" s="106" t="n">
        <f aca="false">STDEV(D54:D63)*SQRT(trade_day)</f>
        <v>0.313747186941406</v>
      </c>
      <c r="G63" s="103" t="n">
        <f aca="false">IF(G$1="P",MAX(0,G$2-$C63),IF(G$1="C",MAX(0,$C63-G$2)))</f>
        <v>2.15</v>
      </c>
      <c r="H63" s="103" t="n">
        <f aca="false">IF(H$1="P",MAX(0,H$2-$C63),IF(H$1="C",MAX(0,$C63-H$2)))</f>
        <v>7.15</v>
      </c>
      <c r="I63" s="103" t="n">
        <f aca="false">IF(I$1="P",MAX(0,I$2-$C63),IF(I$1="C",MAX(0,$C63-I$2)))</f>
        <v>12.15</v>
      </c>
      <c r="J63" s="103" t="n">
        <f aca="false">IF(J$1="P",MAX(0,J$2-$C63),IF(J$1="C",MAX(0,$C63-J$2)))</f>
        <v>17.15</v>
      </c>
      <c r="K63" s="103" t="n">
        <f aca="false">IF(K$1="P",MAX(0,K$2-$C63),IF(K$1="C",MAX(0,$C63-K$2)))</f>
        <v>22.15</v>
      </c>
      <c r="L63" s="103" t="n">
        <f aca="false">IF(L$1="P",MAX(0,L$2-$C63),IF(L$1="C",MAX(0,$C63-L$2)))</f>
        <v>32.15</v>
      </c>
      <c r="M63" s="103" t="n">
        <f aca="false">IF(M$1="P",MAX(0,M$2-$C63),IF(M$1="C",MAX(0,$C63-M$2)))</f>
        <v>0</v>
      </c>
      <c r="N63" s="103" t="n">
        <f aca="false">IF(N$1="P",MAX(0,N$2-$C63),IF(N$1="C",MAX(0,$C63-N$2)))</f>
        <v>0</v>
      </c>
      <c r="O63" s="103" t="n">
        <f aca="false">IF(O$1="P",MAX(0,O$2-$C63),IF(O$1="C",MAX(0,$C63-O$2)))</f>
        <v>0</v>
      </c>
      <c r="P63" s="103" t="n">
        <f aca="false">IF(P$1="P",MAX(0,P$2-$C63),IF(P$1="C",MAX(0,$C63-P$2)))</f>
        <v>0</v>
      </c>
      <c r="Q63" s="103" t="n">
        <f aca="false">IF(Q$1="P",MAX(0,Q$2-$C63),IF(Q$1="C",MAX(0,$C63-Q$2)))</f>
        <v>0</v>
      </c>
      <c r="R63" s="103" t="n">
        <f aca="false">IF(R$1="P",MAX(0,R$2-$C63),IF(R$1="C",MAX(0,$C63-R$2)))</f>
        <v>0</v>
      </c>
      <c r="S63" s="103" t="n">
        <f aca="false">IF(S$1="P",MAX(0,S$2-$C63),IF(S$1="C",MAX(0,$C63-S$2)))</f>
        <v>0</v>
      </c>
      <c r="T63" s="104" t="n">
        <f aca="false">A63</f>
        <v>2</v>
      </c>
      <c r="U63" s="105" t="n">
        <f aca="false">VLOOKUP($B63,Gas!$B$3:$E$2506,2)</f>
        <v>2.205</v>
      </c>
      <c r="V63" s="46" t="n">
        <f aca="false">C63/U63</f>
        <v>8.0952380952381</v>
      </c>
    </row>
    <row r="64" customFormat="false" ht="12.75" hidden="false" customHeight="false" outlineLevel="0" collapsed="false">
      <c r="A64" s="95" t="n">
        <f aca="false">MONTH(B64)+(YEAR(B64)-1998)*12</f>
        <v>2</v>
      </c>
      <c r="B64" s="114" t="n">
        <v>35853</v>
      </c>
      <c r="C64" s="115" t="n">
        <v>17.18</v>
      </c>
      <c r="D64" s="98" t="n">
        <f aca="false">LN(C64/C63)</f>
        <v>-0.0382575916695389</v>
      </c>
      <c r="E64" s="106" t="n">
        <f aca="false">STDEV(D55:D64)*SQRT(trade_day)</f>
        <v>0.339350795829401</v>
      </c>
      <c r="G64" s="103" t="n">
        <f aca="false">IF(G$1="P",MAX(0,G$2-$C64),IF(G$1="C",MAX(0,$C64-G$2)))</f>
        <v>2.82</v>
      </c>
      <c r="H64" s="103" t="n">
        <f aca="false">IF(H$1="P",MAX(0,H$2-$C64),IF(H$1="C",MAX(0,$C64-H$2)))</f>
        <v>7.82</v>
      </c>
      <c r="I64" s="103" t="n">
        <f aca="false">IF(I$1="P",MAX(0,I$2-$C64),IF(I$1="C",MAX(0,$C64-I$2)))</f>
        <v>12.82</v>
      </c>
      <c r="J64" s="103" t="n">
        <f aca="false">IF(J$1="P",MAX(0,J$2-$C64),IF(J$1="C",MAX(0,$C64-J$2)))</f>
        <v>17.82</v>
      </c>
      <c r="K64" s="103" t="n">
        <f aca="false">IF(K$1="P",MAX(0,K$2-$C64),IF(K$1="C",MAX(0,$C64-K$2)))</f>
        <v>22.82</v>
      </c>
      <c r="L64" s="103" t="n">
        <f aca="false">IF(L$1="P",MAX(0,L$2-$C64),IF(L$1="C",MAX(0,$C64-L$2)))</f>
        <v>32.82</v>
      </c>
      <c r="M64" s="103" t="n">
        <f aca="false">IF(M$1="P",MAX(0,M$2-$C64),IF(M$1="C",MAX(0,$C64-M$2)))</f>
        <v>0</v>
      </c>
      <c r="N64" s="103" t="n">
        <f aca="false">IF(N$1="P",MAX(0,N$2-$C64),IF(N$1="C",MAX(0,$C64-N$2)))</f>
        <v>0</v>
      </c>
      <c r="O64" s="103" t="n">
        <f aca="false">IF(O$1="P",MAX(0,O$2-$C64),IF(O$1="C",MAX(0,$C64-O$2)))</f>
        <v>0</v>
      </c>
      <c r="P64" s="103" t="n">
        <f aca="false">IF(P$1="P",MAX(0,P$2-$C64),IF(P$1="C",MAX(0,$C64-P$2)))</f>
        <v>0</v>
      </c>
      <c r="Q64" s="103" t="n">
        <f aca="false">IF(Q$1="P",MAX(0,Q$2-$C64),IF(Q$1="C",MAX(0,$C64-Q$2)))</f>
        <v>0</v>
      </c>
      <c r="R64" s="103" t="n">
        <f aca="false">IF(R$1="P",MAX(0,R$2-$C64),IF(R$1="C",MAX(0,$C64-R$2)))</f>
        <v>0</v>
      </c>
      <c r="S64" s="103" t="n">
        <f aca="false">IF(S$1="P",MAX(0,S$2-$C64),IF(S$1="C",MAX(0,$C64-S$2)))</f>
        <v>0</v>
      </c>
      <c r="T64" s="104" t="n">
        <f aca="false">A64</f>
        <v>2</v>
      </c>
      <c r="U64" s="105" t="n">
        <f aca="false">VLOOKUP($B64,Gas!$B$3:$E$2506,2)</f>
        <v>2.22</v>
      </c>
      <c r="V64" s="46" t="n">
        <f aca="false">C64/U64</f>
        <v>7.73873873873874</v>
      </c>
    </row>
    <row r="65" customFormat="false" ht="12.75" hidden="false" customHeight="false" outlineLevel="0" collapsed="false">
      <c r="A65" s="95" t="n">
        <f aca="false">MONTH(B65)+(YEAR(B65)-1998)*12</f>
        <v>3</v>
      </c>
      <c r="B65" s="114" t="n">
        <v>35856</v>
      </c>
      <c r="C65" s="115" t="n">
        <v>21.61</v>
      </c>
      <c r="D65" s="98" t="n">
        <f aca="false">LN(C65/C64)</f>
        <v>0.229410253962685</v>
      </c>
      <c r="E65" s="106" t="n">
        <f aca="false">STDEV(D56:D65)*SQRT(trade_day)</f>
        <v>1.25098897788938</v>
      </c>
      <c r="G65" s="103" t="n">
        <f aca="false">IF(G$1="P",MAX(0,G$2-$C65),IF(G$1="C",MAX(0,$C65-G$2)))</f>
        <v>0</v>
      </c>
      <c r="H65" s="103" t="n">
        <f aca="false">IF(H$1="P",MAX(0,H$2-$C65),IF(H$1="C",MAX(0,$C65-H$2)))</f>
        <v>3.39</v>
      </c>
      <c r="I65" s="103" t="n">
        <f aca="false">IF(I$1="P",MAX(0,I$2-$C65),IF(I$1="C",MAX(0,$C65-I$2)))</f>
        <v>8.39</v>
      </c>
      <c r="J65" s="103" t="n">
        <f aca="false">IF(J$1="P",MAX(0,J$2-$C65),IF(J$1="C",MAX(0,$C65-J$2)))</f>
        <v>13.39</v>
      </c>
      <c r="K65" s="103" t="n">
        <f aca="false">IF(K$1="P",MAX(0,K$2-$C65),IF(K$1="C",MAX(0,$C65-K$2)))</f>
        <v>18.39</v>
      </c>
      <c r="L65" s="103" t="n">
        <f aca="false">IF(L$1="P",MAX(0,L$2-$C65),IF(L$1="C",MAX(0,$C65-L$2)))</f>
        <v>28.39</v>
      </c>
      <c r="M65" s="103" t="n">
        <f aca="false">IF(M$1="P",MAX(0,M$2-$C65),IF(M$1="C",MAX(0,$C65-M$2)))</f>
        <v>1.61</v>
      </c>
      <c r="N65" s="103" t="n">
        <f aca="false">IF(N$1="P",MAX(0,N$2-$C65),IF(N$1="C",MAX(0,$C65-N$2)))</f>
        <v>0</v>
      </c>
      <c r="O65" s="103" t="n">
        <f aca="false">IF(O$1="P",MAX(0,O$2-$C65),IF(O$1="C",MAX(0,$C65-O$2)))</f>
        <v>0</v>
      </c>
      <c r="P65" s="103" t="n">
        <f aca="false">IF(P$1="P",MAX(0,P$2-$C65),IF(P$1="C",MAX(0,$C65-P$2)))</f>
        <v>0</v>
      </c>
      <c r="Q65" s="103" t="n">
        <f aca="false">IF(Q$1="P",MAX(0,Q$2-$C65),IF(Q$1="C",MAX(0,$C65-Q$2)))</f>
        <v>0</v>
      </c>
      <c r="R65" s="103" t="n">
        <f aca="false">IF(R$1="P",MAX(0,R$2-$C65),IF(R$1="C",MAX(0,$C65-R$2)))</f>
        <v>0</v>
      </c>
      <c r="S65" s="103" t="n">
        <f aca="false">IF(S$1="P",MAX(0,S$2-$C65),IF(S$1="C",MAX(0,$C65-S$2)))</f>
        <v>0</v>
      </c>
      <c r="T65" s="104" t="n">
        <f aca="false">A65</f>
        <v>3</v>
      </c>
      <c r="U65" s="105" t="n">
        <f aca="false">VLOOKUP($B65,Gas!$B$3:$E$2506,2)</f>
        <v>2.23</v>
      </c>
      <c r="V65" s="46" t="n">
        <f aca="false">C65/U65</f>
        <v>9.69058295964126</v>
      </c>
    </row>
    <row r="66" customFormat="false" ht="12.75" hidden="false" customHeight="false" outlineLevel="0" collapsed="false">
      <c r="A66" s="95" t="n">
        <f aca="false">MONTH(B66)+(YEAR(B66)-1998)*12</f>
        <v>3</v>
      </c>
      <c r="B66" s="114" t="n">
        <v>35857</v>
      </c>
      <c r="C66" s="115" t="n">
        <v>21.01</v>
      </c>
      <c r="D66" s="98" t="n">
        <f aca="false">LN(C66/C65)</f>
        <v>-0.0281576556618855</v>
      </c>
      <c r="E66" s="106" t="n">
        <f aca="false">STDEV(D57:D66)*SQRT(trade_day)</f>
        <v>1.26286903325064</v>
      </c>
      <c r="G66" s="103" t="n">
        <f aca="false">IF(G$1="P",MAX(0,G$2-$C66),IF(G$1="C",MAX(0,$C66-G$2)))</f>
        <v>0</v>
      </c>
      <c r="H66" s="103" t="n">
        <f aca="false">IF(H$1="P",MAX(0,H$2-$C66),IF(H$1="C",MAX(0,$C66-H$2)))</f>
        <v>3.99</v>
      </c>
      <c r="I66" s="103" t="n">
        <f aca="false">IF(I$1="P",MAX(0,I$2-$C66),IF(I$1="C",MAX(0,$C66-I$2)))</f>
        <v>8.99</v>
      </c>
      <c r="J66" s="103" t="n">
        <f aca="false">IF(J$1="P",MAX(0,J$2-$C66),IF(J$1="C",MAX(0,$C66-J$2)))</f>
        <v>13.99</v>
      </c>
      <c r="K66" s="103" t="n">
        <f aca="false">IF(K$1="P",MAX(0,K$2-$C66),IF(K$1="C",MAX(0,$C66-K$2)))</f>
        <v>18.99</v>
      </c>
      <c r="L66" s="103" t="n">
        <f aca="false">IF(L$1="P",MAX(0,L$2-$C66),IF(L$1="C",MAX(0,$C66-L$2)))</f>
        <v>28.99</v>
      </c>
      <c r="M66" s="103" t="n">
        <f aca="false">IF(M$1="P",MAX(0,M$2-$C66),IF(M$1="C",MAX(0,$C66-M$2)))</f>
        <v>1.01</v>
      </c>
      <c r="N66" s="103" t="n">
        <f aca="false">IF(N$1="P",MAX(0,N$2-$C66),IF(N$1="C",MAX(0,$C66-N$2)))</f>
        <v>0</v>
      </c>
      <c r="O66" s="103" t="n">
        <f aca="false">IF(O$1="P",MAX(0,O$2-$C66),IF(O$1="C",MAX(0,$C66-O$2)))</f>
        <v>0</v>
      </c>
      <c r="P66" s="103" t="n">
        <f aca="false">IF(P$1="P",MAX(0,P$2-$C66),IF(P$1="C",MAX(0,$C66-P$2)))</f>
        <v>0</v>
      </c>
      <c r="Q66" s="103" t="n">
        <f aca="false">IF(Q$1="P",MAX(0,Q$2-$C66),IF(Q$1="C",MAX(0,$C66-Q$2)))</f>
        <v>0</v>
      </c>
      <c r="R66" s="103" t="n">
        <f aca="false">IF(R$1="P",MAX(0,R$2-$C66),IF(R$1="C",MAX(0,$C66-R$2)))</f>
        <v>0</v>
      </c>
      <c r="S66" s="103" t="n">
        <f aca="false">IF(S$1="P",MAX(0,S$2-$C66),IF(S$1="C",MAX(0,$C66-S$2)))</f>
        <v>0</v>
      </c>
      <c r="T66" s="104" t="n">
        <f aca="false">A66</f>
        <v>3</v>
      </c>
      <c r="U66" s="105" t="n">
        <f aca="false">VLOOKUP($B66,Gas!$B$3:$E$2506,2)</f>
        <v>2.275</v>
      </c>
      <c r="V66" s="46" t="n">
        <f aca="false">C66/U66</f>
        <v>9.23516483516484</v>
      </c>
    </row>
    <row r="67" customFormat="false" ht="12.75" hidden="false" customHeight="false" outlineLevel="0" collapsed="false">
      <c r="A67" s="95" t="n">
        <f aca="false">MONTH(B67)+(YEAR(B67)-1998)*12</f>
        <v>3</v>
      </c>
      <c r="B67" s="114" t="n">
        <v>35858</v>
      </c>
      <c r="C67" s="115" t="n">
        <v>20.63</v>
      </c>
      <c r="D67" s="98" t="n">
        <f aca="false">LN(C67/C66)</f>
        <v>-0.0182521877737487</v>
      </c>
      <c r="E67" s="106" t="n">
        <f aca="false">STDEV(D58:D67)*SQRT(trade_day)</f>
        <v>1.26984892792555</v>
      </c>
      <c r="G67" s="103" t="n">
        <f aca="false">IF(G$1="P",MAX(0,G$2-$C67),IF(G$1="C",MAX(0,$C67-G$2)))</f>
        <v>0</v>
      </c>
      <c r="H67" s="103" t="n">
        <f aca="false">IF(H$1="P",MAX(0,H$2-$C67),IF(H$1="C",MAX(0,$C67-H$2)))</f>
        <v>4.37</v>
      </c>
      <c r="I67" s="103" t="n">
        <f aca="false">IF(I$1="P",MAX(0,I$2-$C67),IF(I$1="C",MAX(0,$C67-I$2)))</f>
        <v>9.37</v>
      </c>
      <c r="J67" s="103" t="n">
        <f aca="false">IF(J$1="P",MAX(0,J$2-$C67),IF(J$1="C",MAX(0,$C67-J$2)))</f>
        <v>14.37</v>
      </c>
      <c r="K67" s="103" t="n">
        <f aca="false">IF(K$1="P",MAX(0,K$2-$C67),IF(K$1="C",MAX(0,$C67-K$2)))</f>
        <v>19.37</v>
      </c>
      <c r="L67" s="103" t="n">
        <f aca="false">IF(L$1="P",MAX(0,L$2-$C67),IF(L$1="C",MAX(0,$C67-L$2)))</f>
        <v>29.37</v>
      </c>
      <c r="M67" s="103" t="n">
        <f aca="false">IF(M$1="P",MAX(0,M$2-$C67),IF(M$1="C",MAX(0,$C67-M$2)))</f>
        <v>0.629999999999999</v>
      </c>
      <c r="N67" s="103" t="n">
        <f aca="false">IF(N$1="P",MAX(0,N$2-$C67),IF(N$1="C",MAX(0,$C67-N$2)))</f>
        <v>0</v>
      </c>
      <c r="O67" s="103" t="n">
        <f aca="false">IF(O$1="P",MAX(0,O$2-$C67),IF(O$1="C",MAX(0,$C67-O$2)))</f>
        <v>0</v>
      </c>
      <c r="P67" s="103" t="n">
        <f aca="false">IF(P$1="P",MAX(0,P$2-$C67),IF(P$1="C",MAX(0,$C67-P$2)))</f>
        <v>0</v>
      </c>
      <c r="Q67" s="103" t="n">
        <f aca="false">IF(Q$1="P",MAX(0,Q$2-$C67),IF(Q$1="C",MAX(0,$C67-Q$2)))</f>
        <v>0</v>
      </c>
      <c r="R67" s="103" t="n">
        <f aca="false">IF(R$1="P",MAX(0,R$2-$C67),IF(R$1="C",MAX(0,$C67-R$2)))</f>
        <v>0</v>
      </c>
      <c r="S67" s="103" t="n">
        <f aca="false">IF(S$1="P",MAX(0,S$2-$C67),IF(S$1="C",MAX(0,$C67-S$2)))</f>
        <v>0</v>
      </c>
      <c r="T67" s="104" t="n">
        <f aca="false">A67</f>
        <v>3</v>
      </c>
      <c r="U67" s="105" t="n">
        <f aca="false">VLOOKUP($B67,Gas!$B$3:$E$2506,2)</f>
        <v>2.235</v>
      </c>
      <c r="V67" s="46" t="n">
        <f aca="false">C67/U67</f>
        <v>9.23042505592841</v>
      </c>
    </row>
    <row r="68" customFormat="false" ht="12.75" hidden="false" customHeight="false" outlineLevel="0" collapsed="false">
      <c r="A68" s="95" t="n">
        <f aca="false">MONTH(B68)+(YEAR(B68)-1998)*12</f>
        <v>3</v>
      </c>
      <c r="B68" s="114" t="n">
        <v>35859</v>
      </c>
      <c r="C68" s="115" t="n">
        <v>21.26</v>
      </c>
      <c r="D68" s="98" t="n">
        <f aca="false">LN(C68/C67)</f>
        <v>0.0300810458306416</v>
      </c>
      <c r="E68" s="106" t="n">
        <f aca="false">STDEV(D59:D68)*SQRT(trade_day)</f>
        <v>1.27109687869999</v>
      </c>
      <c r="G68" s="103" t="n">
        <f aca="false">IF(G$1="P",MAX(0,G$2-$C68),IF(G$1="C",MAX(0,$C68-G$2)))</f>
        <v>0</v>
      </c>
      <c r="H68" s="103" t="n">
        <f aca="false">IF(H$1="P",MAX(0,H$2-$C68),IF(H$1="C",MAX(0,$C68-H$2)))</f>
        <v>3.74</v>
      </c>
      <c r="I68" s="103" t="n">
        <f aca="false">IF(I$1="P",MAX(0,I$2-$C68),IF(I$1="C",MAX(0,$C68-I$2)))</f>
        <v>8.74</v>
      </c>
      <c r="J68" s="103" t="n">
        <f aca="false">IF(J$1="P",MAX(0,J$2-$C68),IF(J$1="C",MAX(0,$C68-J$2)))</f>
        <v>13.74</v>
      </c>
      <c r="K68" s="103" t="n">
        <f aca="false">IF(K$1="P",MAX(0,K$2-$C68),IF(K$1="C",MAX(0,$C68-K$2)))</f>
        <v>18.74</v>
      </c>
      <c r="L68" s="103" t="n">
        <f aca="false">IF(L$1="P",MAX(0,L$2-$C68),IF(L$1="C",MAX(0,$C68-L$2)))</f>
        <v>28.74</v>
      </c>
      <c r="M68" s="103" t="n">
        <f aca="false">IF(M$1="P",MAX(0,M$2-$C68),IF(M$1="C",MAX(0,$C68-M$2)))</f>
        <v>1.26</v>
      </c>
      <c r="N68" s="103" t="n">
        <f aca="false">IF(N$1="P",MAX(0,N$2-$C68),IF(N$1="C",MAX(0,$C68-N$2)))</f>
        <v>0</v>
      </c>
      <c r="O68" s="103" t="n">
        <f aca="false">IF(O$1="P",MAX(0,O$2-$C68),IF(O$1="C",MAX(0,$C68-O$2)))</f>
        <v>0</v>
      </c>
      <c r="P68" s="103" t="n">
        <f aca="false">IF(P$1="P",MAX(0,P$2-$C68),IF(P$1="C",MAX(0,$C68-P$2)))</f>
        <v>0</v>
      </c>
      <c r="Q68" s="103" t="n">
        <f aca="false">IF(Q$1="P",MAX(0,Q$2-$C68),IF(Q$1="C",MAX(0,$C68-Q$2)))</f>
        <v>0</v>
      </c>
      <c r="R68" s="103" t="n">
        <f aca="false">IF(R$1="P",MAX(0,R$2-$C68),IF(R$1="C",MAX(0,$C68-R$2)))</f>
        <v>0</v>
      </c>
      <c r="S68" s="103" t="n">
        <f aca="false">IF(S$1="P",MAX(0,S$2-$C68),IF(S$1="C",MAX(0,$C68-S$2)))</f>
        <v>0</v>
      </c>
      <c r="T68" s="104" t="n">
        <f aca="false">A68</f>
        <v>3</v>
      </c>
      <c r="U68" s="105" t="n">
        <f aca="false">VLOOKUP($B68,Gas!$B$3:$E$2506,2)</f>
        <v>2.19</v>
      </c>
      <c r="V68" s="46" t="n">
        <f aca="false">C68/U68</f>
        <v>9.70776255707763</v>
      </c>
    </row>
    <row r="69" customFormat="false" ht="12.75" hidden="false" customHeight="false" outlineLevel="0" collapsed="false">
      <c r="A69" s="95" t="n">
        <f aca="false">MONTH(B69)+(YEAR(B69)-1998)*12</f>
        <v>3</v>
      </c>
      <c r="B69" s="114" t="n">
        <v>35860</v>
      </c>
      <c r="C69" s="115" t="n">
        <v>20.58</v>
      </c>
      <c r="D69" s="98" t="n">
        <f aca="false">LN(C69/C68)</f>
        <v>-0.0325076425078985</v>
      </c>
      <c r="E69" s="106" t="n">
        <f aca="false">STDEV(D60:D69)*SQRT(trade_day)</f>
        <v>1.25143952125203</v>
      </c>
      <c r="G69" s="103" t="n">
        <f aca="false">IF(G$1="P",MAX(0,G$2-$C69),IF(G$1="C",MAX(0,$C69-G$2)))</f>
        <v>0</v>
      </c>
      <c r="H69" s="103" t="n">
        <f aca="false">IF(H$1="P",MAX(0,H$2-$C69),IF(H$1="C",MAX(0,$C69-H$2)))</f>
        <v>4.42</v>
      </c>
      <c r="I69" s="103" t="n">
        <f aca="false">IF(I$1="P",MAX(0,I$2-$C69),IF(I$1="C",MAX(0,$C69-I$2)))</f>
        <v>9.42</v>
      </c>
      <c r="J69" s="103" t="n">
        <f aca="false">IF(J$1="P",MAX(0,J$2-$C69),IF(J$1="C",MAX(0,$C69-J$2)))</f>
        <v>14.42</v>
      </c>
      <c r="K69" s="103" t="n">
        <f aca="false">IF(K$1="P",MAX(0,K$2-$C69),IF(K$1="C",MAX(0,$C69-K$2)))</f>
        <v>19.42</v>
      </c>
      <c r="L69" s="103" t="n">
        <f aca="false">IF(L$1="P",MAX(0,L$2-$C69),IF(L$1="C",MAX(0,$C69-L$2)))</f>
        <v>29.42</v>
      </c>
      <c r="M69" s="103" t="n">
        <f aca="false">IF(M$1="P",MAX(0,M$2-$C69),IF(M$1="C",MAX(0,$C69-M$2)))</f>
        <v>0.579999999999998</v>
      </c>
      <c r="N69" s="103" t="n">
        <f aca="false">IF(N$1="P",MAX(0,N$2-$C69),IF(N$1="C",MAX(0,$C69-N$2)))</f>
        <v>0</v>
      </c>
      <c r="O69" s="103" t="n">
        <f aca="false">IF(O$1="P",MAX(0,O$2-$C69),IF(O$1="C",MAX(0,$C69-O$2)))</f>
        <v>0</v>
      </c>
      <c r="P69" s="103" t="n">
        <f aca="false">IF(P$1="P",MAX(0,P$2-$C69),IF(P$1="C",MAX(0,$C69-P$2)))</f>
        <v>0</v>
      </c>
      <c r="Q69" s="103" t="n">
        <f aca="false">IF(Q$1="P",MAX(0,Q$2-$C69),IF(Q$1="C",MAX(0,$C69-Q$2)))</f>
        <v>0</v>
      </c>
      <c r="R69" s="103" t="n">
        <f aca="false">IF(R$1="P",MAX(0,R$2-$C69),IF(R$1="C",MAX(0,$C69-R$2)))</f>
        <v>0</v>
      </c>
      <c r="S69" s="103" t="n">
        <f aca="false">IF(S$1="P",MAX(0,S$2-$C69),IF(S$1="C",MAX(0,$C69-S$2)))</f>
        <v>0</v>
      </c>
      <c r="T69" s="104" t="n">
        <f aca="false">A69</f>
        <v>3</v>
      </c>
      <c r="U69" s="105" t="n">
        <f aca="false">VLOOKUP($B69,Gas!$B$3:$E$2506,2)</f>
        <v>2.115</v>
      </c>
      <c r="V69" s="46" t="n">
        <f aca="false">C69/U69</f>
        <v>9.73049645390071</v>
      </c>
    </row>
    <row r="70" customFormat="false" ht="12.75" hidden="false" customHeight="false" outlineLevel="0" collapsed="false">
      <c r="A70" s="95" t="n">
        <f aca="false">MONTH(B70)+(YEAR(B70)-1998)*12</f>
        <v>3</v>
      </c>
      <c r="B70" s="114" t="n">
        <v>35863</v>
      </c>
      <c r="C70" s="115" t="n">
        <v>20.42</v>
      </c>
      <c r="D70" s="98" t="n">
        <f aca="false">LN(C70/C69)</f>
        <v>-0.00780491766938387</v>
      </c>
      <c r="E70" s="106" t="n">
        <f aca="false">STDEV(D61:D70)*SQRT(trade_day)</f>
        <v>1.25557595480066</v>
      </c>
      <c r="G70" s="103" t="n">
        <f aca="false">IF(G$1="P",MAX(0,G$2-$C70),IF(G$1="C",MAX(0,$C70-G$2)))</f>
        <v>0</v>
      </c>
      <c r="H70" s="103" t="n">
        <f aca="false">IF(H$1="P",MAX(0,H$2-$C70),IF(H$1="C",MAX(0,$C70-H$2)))</f>
        <v>4.58</v>
      </c>
      <c r="I70" s="103" t="n">
        <f aca="false">IF(I$1="P",MAX(0,I$2-$C70),IF(I$1="C",MAX(0,$C70-I$2)))</f>
        <v>9.58</v>
      </c>
      <c r="J70" s="103" t="n">
        <f aca="false">IF(J$1="P",MAX(0,J$2-$C70),IF(J$1="C",MAX(0,$C70-J$2)))</f>
        <v>14.58</v>
      </c>
      <c r="K70" s="103" t="n">
        <f aca="false">IF(K$1="P",MAX(0,K$2-$C70),IF(K$1="C",MAX(0,$C70-K$2)))</f>
        <v>19.58</v>
      </c>
      <c r="L70" s="103" t="n">
        <f aca="false">IF(L$1="P",MAX(0,L$2-$C70),IF(L$1="C",MAX(0,$C70-L$2)))</f>
        <v>29.58</v>
      </c>
      <c r="M70" s="103" t="n">
        <f aca="false">IF(M$1="P",MAX(0,M$2-$C70),IF(M$1="C",MAX(0,$C70-M$2)))</f>
        <v>0.420000000000002</v>
      </c>
      <c r="N70" s="103" t="n">
        <f aca="false">IF(N$1="P",MAX(0,N$2-$C70),IF(N$1="C",MAX(0,$C70-N$2)))</f>
        <v>0</v>
      </c>
      <c r="O70" s="103" t="n">
        <f aca="false">IF(O$1="P",MAX(0,O$2-$C70),IF(O$1="C",MAX(0,$C70-O$2)))</f>
        <v>0</v>
      </c>
      <c r="P70" s="103" t="n">
        <f aca="false">IF(P$1="P",MAX(0,P$2-$C70),IF(P$1="C",MAX(0,$C70-P$2)))</f>
        <v>0</v>
      </c>
      <c r="Q70" s="103" t="n">
        <f aca="false">IF(Q$1="P",MAX(0,Q$2-$C70),IF(Q$1="C",MAX(0,$C70-Q$2)))</f>
        <v>0</v>
      </c>
      <c r="R70" s="103" t="n">
        <f aca="false">IF(R$1="P",MAX(0,R$2-$C70),IF(R$1="C",MAX(0,$C70-R$2)))</f>
        <v>0</v>
      </c>
      <c r="S70" s="103" t="n">
        <f aca="false">IF(S$1="P",MAX(0,S$2-$C70),IF(S$1="C",MAX(0,$C70-S$2)))</f>
        <v>0</v>
      </c>
      <c r="T70" s="104" t="n">
        <f aca="false">A70</f>
        <v>3</v>
      </c>
      <c r="U70" s="105" t="n">
        <f aca="false">VLOOKUP($B70,Gas!$B$3:$E$2506,2)</f>
        <v>2.09</v>
      </c>
      <c r="V70" s="46" t="n">
        <f aca="false">C70/U70</f>
        <v>9.77033492822967</v>
      </c>
    </row>
    <row r="71" customFormat="false" ht="12.75" hidden="false" customHeight="false" outlineLevel="0" collapsed="false">
      <c r="A71" s="95" t="n">
        <f aca="false">MONTH(B71)+(YEAR(B71)-1998)*12</f>
        <v>3</v>
      </c>
      <c r="B71" s="114" t="n">
        <v>35864</v>
      </c>
      <c r="C71" s="115" t="n">
        <v>25.95</v>
      </c>
      <c r="D71" s="98" t="n">
        <f aca="false">LN(C71/C70)</f>
        <v>0.239656796875378</v>
      </c>
      <c r="E71" s="106" t="n">
        <f aca="false">STDEV(D62:D71)*SQRT(trade_day)</f>
        <v>1.69566043866273</v>
      </c>
      <c r="G71" s="103" t="n">
        <f aca="false">IF(G$1="P",MAX(0,G$2-$C71),IF(G$1="C",MAX(0,$C71-G$2)))</f>
        <v>0</v>
      </c>
      <c r="H71" s="103" t="n">
        <f aca="false">IF(H$1="P",MAX(0,H$2-$C71),IF(H$1="C",MAX(0,$C71-H$2)))</f>
        <v>0</v>
      </c>
      <c r="I71" s="103" t="n">
        <f aca="false">IF(I$1="P",MAX(0,I$2-$C71),IF(I$1="C",MAX(0,$C71-I$2)))</f>
        <v>4.05</v>
      </c>
      <c r="J71" s="103" t="n">
        <f aca="false">IF(J$1="P",MAX(0,J$2-$C71),IF(J$1="C",MAX(0,$C71-J$2)))</f>
        <v>9.05</v>
      </c>
      <c r="K71" s="103" t="n">
        <f aca="false">IF(K$1="P",MAX(0,K$2-$C71),IF(K$1="C",MAX(0,$C71-K$2)))</f>
        <v>14.05</v>
      </c>
      <c r="L71" s="103" t="n">
        <f aca="false">IF(L$1="P",MAX(0,L$2-$C71),IF(L$1="C",MAX(0,$C71-L$2)))</f>
        <v>24.05</v>
      </c>
      <c r="M71" s="103" t="n">
        <f aca="false">IF(M$1="P",MAX(0,M$2-$C71),IF(M$1="C",MAX(0,$C71-M$2)))</f>
        <v>5.95</v>
      </c>
      <c r="N71" s="103" t="n">
        <f aca="false">IF(N$1="P",MAX(0,N$2-$C71),IF(N$1="C",MAX(0,$C71-N$2)))</f>
        <v>0.949999999999999</v>
      </c>
      <c r="O71" s="103" t="n">
        <f aca="false">IF(O$1="P",MAX(0,O$2-$C71),IF(O$1="C",MAX(0,$C71-O$2)))</f>
        <v>0</v>
      </c>
      <c r="P71" s="103" t="n">
        <f aca="false">IF(P$1="P",MAX(0,P$2-$C71),IF(P$1="C",MAX(0,$C71-P$2)))</f>
        <v>0</v>
      </c>
      <c r="Q71" s="103" t="n">
        <f aca="false">IF(Q$1="P",MAX(0,Q$2-$C71),IF(Q$1="C",MAX(0,$C71-Q$2)))</f>
        <v>0</v>
      </c>
      <c r="R71" s="103" t="n">
        <f aca="false">IF(R$1="P",MAX(0,R$2-$C71),IF(R$1="C",MAX(0,$C71-R$2)))</f>
        <v>0</v>
      </c>
      <c r="S71" s="103" t="n">
        <f aca="false">IF(S$1="P",MAX(0,S$2-$C71),IF(S$1="C",MAX(0,$C71-S$2)))</f>
        <v>0</v>
      </c>
      <c r="T71" s="104" t="n">
        <f aca="false">A71</f>
        <v>3</v>
      </c>
      <c r="U71" s="105" t="n">
        <f aca="false">VLOOKUP($B71,Gas!$B$3:$E$2506,2)</f>
        <v>2.165</v>
      </c>
      <c r="V71" s="46" t="n">
        <f aca="false">C71/U71</f>
        <v>11.986143187067</v>
      </c>
    </row>
    <row r="72" customFormat="false" ht="12.75" hidden="false" customHeight="false" outlineLevel="0" collapsed="false">
      <c r="A72" s="95" t="n">
        <f aca="false">MONTH(B72)+(YEAR(B72)-1998)*12</f>
        <v>3</v>
      </c>
      <c r="B72" s="114" t="n">
        <v>35865</v>
      </c>
      <c r="C72" s="115" t="n">
        <v>35.21</v>
      </c>
      <c r="D72" s="98" t="n">
        <f aca="false">LN(C72/C71)</f>
        <v>0.305158523555064</v>
      </c>
      <c r="E72" s="106" t="n">
        <f aca="false">STDEV(D63:D72)*SQRT(trade_day)</f>
        <v>2.14342658626529</v>
      </c>
      <c r="G72" s="103" t="n">
        <f aca="false">IF(G$1="P",MAX(0,G$2-$C72),IF(G$1="C",MAX(0,$C72-G$2)))</f>
        <v>0</v>
      </c>
      <c r="H72" s="103" t="n">
        <f aca="false">IF(H$1="P",MAX(0,H$2-$C72),IF(H$1="C",MAX(0,$C72-H$2)))</f>
        <v>0</v>
      </c>
      <c r="I72" s="103" t="n">
        <f aca="false">IF(I$1="P",MAX(0,I$2-$C72),IF(I$1="C",MAX(0,$C72-I$2)))</f>
        <v>0</v>
      </c>
      <c r="J72" s="103" t="n">
        <f aca="false">IF(J$1="P",MAX(0,J$2-$C72),IF(J$1="C",MAX(0,$C72-J$2)))</f>
        <v>0</v>
      </c>
      <c r="K72" s="103" t="n">
        <f aca="false">IF(K$1="P",MAX(0,K$2-$C72),IF(K$1="C",MAX(0,$C72-K$2)))</f>
        <v>4.79</v>
      </c>
      <c r="L72" s="103" t="n">
        <f aca="false">IF(L$1="P",MAX(0,L$2-$C72),IF(L$1="C",MAX(0,$C72-L$2)))</f>
        <v>14.79</v>
      </c>
      <c r="M72" s="103" t="n">
        <f aca="false">IF(M$1="P",MAX(0,M$2-$C72),IF(M$1="C",MAX(0,$C72-M$2)))</f>
        <v>15.21</v>
      </c>
      <c r="N72" s="103" t="n">
        <f aca="false">IF(N$1="P",MAX(0,N$2-$C72),IF(N$1="C",MAX(0,$C72-N$2)))</f>
        <v>10.21</v>
      </c>
      <c r="O72" s="103" t="n">
        <f aca="false">IF(O$1="P",MAX(0,O$2-$C72),IF(O$1="C",MAX(0,$C72-O$2)))</f>
        <v>5.21</v>
      </c>
      <c r="P72" s="103" t="n">
        <f aca="false">IF(P$1="P",MAX(0,P$2-$C72),IF(P$1="C",MAX(0,$C72-P$2)))</f>
        <v>0.210000000000001</v>
      </c>
      <c r="Q72" s="103" t="n">
        <f aca="false">IF(Q$1="P",MAX(0,Q$2-$C72),IF(Q$1="C",MAX(0,$C72-Q$2)))</f>
        <v>0</v>
      </c>
      <c r="R72" s="103" t="n">
        <f aca="false">IF(R$1="P",MAX(0,R$2-$C72),IF(R$1="C",MAX(0,$C72-R$2)))</f>
        <v>0</v>
      </c>
      <c r="S72" s="103" t="n">
        <f aca="false">IF(S$1="P",MAX(0,S$2-$C72),IF(S$1="C",MAX(0,$C72-S$2)))</f>
        <v>0</v>
      </c>
      <c r="T72" s="104" t="n">
        <f aca="false">A72</f>
        <v>3</v>
      </c>
      <c r="U72" s="105" t="n">
        <f aca="false">VLOOKUP($B72,Gas!$B$3:$E$2506,2)</f>
        <v>2.23</v>
      </c>
      <c r="V72" s="46" t="n">
        <f aca="false">C72/U72</f>
        <v>15.7892376681614</v>
      </c>
    </row>
    <row r="73" customFormat="false" ht="12.75" hidden="false" customHeight="false" outlineLevel="0" collapsed="false">
      <c r="A73" s="95" t="n">
        <f aca="false">MONTH(B73)+(YEAR(B73)-1998)*12</f>
        <v>3</v>
      </c>
      <c r="B73" s="114" t="n">
        <v>35866</v>
      </c>
      <c r="C73" s="115" t="n">
        <v>37.33</v>
      </c>
      <c r="D73" s="98" t="n">
        <f aca="false">LN(C73/C72)</f>
        <v>0.0584671597595312</v>
      </c>
      <c r="E73" s="106" t="n">
        <f aca="false">STDEV(D64:D73)*SQRT(trade_day)</f>
        <v>2.08688220024308</v>
      </c>
      <c r="G73" s="103" t="n">
        <f aca="false">IF(G$1="P",MAX(0,G$2-$C73),IF(G$1="C",MAX(0,$C73-G$2)))</f>
        <v>0</v>
      </c>
      <c r="H73" s="103" t="n">
        <f aca="false">IF(H$1="P",MAX(0,H$2-$C73),IF(H$1="C",MAX(0,$C73-H$2)))</f>
        <v>0</v>
      </c>
      <c r="I73" s="103" t="n">
        <f aca="false">IF(I$1="P",MAX(0,I$2-$C73),IF(I$1="C",MAX(0,$C73-I$2)))</f>
        <v>0</v>
      </c>
      <c r="J73" s="103" t="n">
        <f aca="false">IF(J$1="P",MAX(0,J$2-$C73),IF(J$1="C",MAX(0,$C73-J$2)))</f>
        <v>0</v>
      </c>
      <c r="K73" s="103" t="n">
        <f aca="false">IF(K$1="P",MAX(0,K$2-$C73),IF(K$1="C",MAX(0,$C73-K$2)))</f>
        <v>2.67</v>
      </c>
      <c r="L73" s="103" t="n">
        <f aca="false">IF(L$1="P",MAX(0,L$2-$C73),IF(L$1="C",MAX(0,$C73-L$2)))</f>
        <v>12.67</v>
      </c>
      <c r="M73" s="103" t="n">
        <f aca="false">IF(M$1="P",MAX(0,M$2-$C73),IF(M$1="C",MAX(0,$C73-M$2)))</f>
        <v>17.33</v>
      </c>
      <c r="N73" s="103" t="n">
        <f aca="false">IF(N$1="P",MAX(0,N$2-$C73),IF(N$1="C",MAX(0,$C73-N$2)))</f>
        <v>12.33</v>
      </c>
      <c r="O73" s="103" t="n">
        <f aca="false">IF(O$1="P",MAX(0,O$2-$C73),IF(O$1="C",MAX(0,$C73-O$2)))</f>
        <v>7.33</v>
      </c>
      <c r="P73" s="103" t="n">
        <f aca="false">IF(P$1="P",MAX(0,P$2-$C73),IF(P$1="C",MAX(0,$C73-P$2)))</f>
        <v>2.33</v>
      </c>
      <c r="Q73" s="103" t="n">
        <f aca="false">IF(Q$1="P",MAX(0,Q$2-$C73),IF(Q$1="C",MAX(0,$C73-Q$2)))</f>
        <v>0</v>
      </c>
      <c r="R73" s="103" t="n">
        <f aca="false">IF(R$1="P",MAX(0,R$2-$C73),IF(R$1="C",MAX(0,$C73-R$2)))</f>
        <v>0</v>
      </c>
      <c r="S73" s="103" t="n">
        <f aca="false">IF(S$1="P",MAX(0,S$2-$C73),IF(S$1="C",MAX(0,$C73-S$2)))</f>
        <v>0</v>
      </c>
      <c r="T73" s="104" t="n">
        <f aca="false">A73</f>
        <v>3</v>
      </c>
      <c r="U73" s="105" t="n">
        <f aca="false">VLOOKUP($B73,Gas!$B$3:$E$2506,2)</f>
        <v>2.25</v>
      </c>
      <c r="V73" s="46" t="n">
        <f aca="false">C73/U73</f>
        <v>16.5911111111111</v>
      </c>
    </row>
    <row r="74" customFormat="false" ht="12.75" hidden="false" customHeight="false" outlineLevel="0" collapsed="false">
      <c r="A74" s="95" t="n">
        <f aca="false">MONTH(B74)+(YEAR(B74)-1998)*12</f>
        <v>3</v>
      </c>
      <c r="B74" s="114" t="n">
        <v>35867</v>
      </c>
      <c r="C74" s="115" t="n">
        <v>29.79</v>
      </c>
      <c r="D74" s="98" t="n">
        <f aca="false">LN(C74/C73)</f>
        <v>-0.225624526201302</v>
      </c>
      <c r="E74" s="106" t="n">
        <f aca="false">STDEV(D65:D74)*SQRT(trade_day)</f>
        <v>2.52961658313245</v>
      </c>
      <c r="G74" s="103" t="n">
        <f aca="false">IF(G$1="P",MAX(0,G$2-$C74),IF(G$1="C",MAX(0,$C74-G$2)))</f>
        <v>0</v>
      </c>
      <c r="H74" s="103" t="n">
        <f aca="false">IF(H$1="P",MAX(0,H$2-$C74),IF(H$1="C",MAX(0,$C74-H$2)))</f>
        <v>0</v>
      </c>
      <c r="I74" s="103" t="n">
        <f aca="false">IF(I$1="P",MAX(0,I$2-$C74),IF(I$1="C",MAX(0,$C74-I$2)))</f>
        <v>0.210000000000001</v>
      </c>
      <c r="J74" s="103" t="n">
        <f aca="false">IF(J$1="P",MAX(0,J$2-$C74),IF(J$1="C",MAX(0,$C74-J$2)))</f>
        <v>5.21</v>
      </c>
      <c r="K74" s="103" t="n">
        <f aca="false">IF(K$1="P",MAX(0,K$2-$C74),IF(K$1="C",MAX(0,$C74-K$2)))</f>
        <v>10.21</v>
      </c>
      <c r="L74" s="103" t="n">
        <f aca="false">IF(L$1="P",MAX(0,L$2-$C74),IF(L$1="C",MAX(0,$C74-L$2)))</f>
        <v>20.21</v>
      </c>
      <c r="M74" s="103" t="n">
        <f aca="false">IF(M$1="P",MAX(0,M$2-$C74),IF(M$1="C",MAX(0,$C74-M$2)))</f>
        <v>9.79</v>
      </c>
      <c r="N74" s="103" t="n">
        <f aca="false">IF(N$1="P",MAX(0,N$2-$C74),IF(N$1="C",MAX(0,$C74-N$2)))</f>
        <v>4.79</v>
      </c>
      <c r="O74" s="103" t="n">
        <f aca="false">IF(O$1="P",MAX(0,O$2-$C74),IF(O$1="C",MAX(0,$C74-O$2)))</f>
        <v>0</v>
      </c>
      <c r="P74" s="103" t="n">
        <f aca="false">IF(P$1="P",MAX(0,P$2-$C74),IF(P$1="C",MAX(0,$C74-P$2)))</f>
        <v>0</v>
      </c>
      <c r="Q74" s="103" t="n">
        <f aca="false">IF(Q$1="P",MAX(0,Q$2-$C74),IF(Q$1="C",MAX(0,$C74-Q$2)))</f>
        <v>0</v>
      </c>
      <c r="R74" s="103" t="n">
        <f aca="false">IF(R$1="P",MAX(0,R$2-$C74),IF(R$1="C",MAX(0,$C74-R$2)))</f>
        <v>0</v>
      </c>
      <c r="S74" s="103" t="n">
        <f aca="false">IF(S$1="P",MAX(0,S$2-$C74),IF(S$1="C",MAX(0,$C74-S$2)))</f>
        <v>0</v>
      </c>
      <c r="T74" s="104" t="n">
        <f aca="false">A74</f>
        <v>3</v>
      </c>
      <c r="U74" s="105" t="n">
        <f aca="false">VLOOKUP($B74,Gas!$B$3:$E$2506,2)</f>
        <v>2.245</v>
      </c>
      <c r="V74" s="46" t="n">
        <f aca="false">C74/U74</f>
        <v>13.2694877505568</v>
      </c>
    </row>
    <row r="75" customFormat="false" ht="12.75" hidden="false" customHeight="false" outlineLevel="0" collapsed="false">
      <c r="A75" s="95" t="n">
        <f aca="false">MONTH(B75)+(YEAR(B75)-1998)*12</f>
        <v>3</v>
      </c>
      <c r="B75" s="114" t="n">
        <v>35870</v>
      </c>
      <c r="C75" s="115" t="n">
        <v>23.83</v>
      </c>
      <c r="D75" s="98" t="n">
        <f aca="false">LN(C75/C74)</f>
        <v>-0.22322747561454</v>
      </c>
      <c r="E75" s="106" t="n">
        <f aca="false">STDEV(D66:D75)*SQRT(trade_day)</f>
        <v>2.67137451017377</v>
      </c>
      <c r="G75" s="103" t="n">
        <f aca="false">IF(G$1="P",MAX(0,G$2-$C75),IF(G$1="C",MAX(0,$C75-G$2)))</f>
        <v>0</v>
      </c>
      <c r="H75" s="103" t="n">
        <f aca="false">IF(H$1="P",MAX(0,H$2-$C75),IF(H$1="C",MAX(0,$C75-H$2)))</f>
        <v>1.17</v>
      </c>
      <c r="I75" s="103" t="n">
        <f aca="false">IF(I$1="P",MAX(0,I$2-$C75),IF(I$1="C",MAX(0,$C75-I$2)))</f>
        <v>6.17</v>
      </c>
      <c r="J75" s="103" t="n">
        <f aca="false">IF(J$1="P",MAX(0,J$2-$C75),IF(J$1="C",MAX(0,$C75-J$2)))</f>
        <v>11.17</v>
      </c>
      <c r="K75" s="103" t="n">
        <f aca="false">IF(K$1="P",MAX(0,K$2-$C75),IF(K$1="C",MAX(0,$C75-K$2)))</f>
        <v>16.17</v>
      </c>
      <c r="L75" s="103" t="n">
        <f aca="false">IF(L$1="P",MAX(0,L$2-$C75),IF(L$1="C",MAX(0,$C75-L$2)))</f>
        <v>26.17</v>
      </c>
      <c r="M75" s="103" t="n">
        <f aca="false">IF(M$1="P",MAX(0,M$2-$C75),IF(M$1="C",MAX(0,$C75-M$2)))</f>
        <v>3.83</v>
      </c>
      <c r="N75" s="103" t="n">
        <f aca="false">IF(N$1="P",MAX(0,N$2-$C75),IF(N$1="C",MAX(0,$C75-N$2)))</f>
        <v>0</v>
      </c>
      <c r="O75" s="103" t="n">
        <f aca="false">IF(O$1="P",MAX(0,O$2-$C75),IF(O$1="C",MAX(0,$C75-O$2)))</f>
        <v>0</v>
      </c>
      <c r="P75" s="103" t="n">
        <f aca="false">IF(P$1="P",MAX(0,P$2-$C75),IF(P$1="C",MAX(0,$C75-P$2)))</f>
        <v>0</v>
      </c>
      <c r="Q75" s="103" t="n">
        <f aca="false">IF(Q$1="P",MAX(0,Q$2-$C75),IF(Q$1="C",MAX(0,$C75-Q$2)))</f>
        <v>0</v>
      </c>
      <c r="R75" s="103" t="n">
        <f aca="false">IF(R$1="P",MAX(0,R$2-$C75),IF(R$1="C",MAX(0,$C75-R$2)))</f>
        <v>0</v>
      </c>
      <c r="S75" s="103" t="n">
        <f aca="false">IF(S$1="P",MAX(0,S$2-$C75),IF(S$1="C",MAX(0,$C75-S$2)))</f>
        <v>0</v>
      </c>
      <c r="T75" s="104" t="n">
        <f aca="false">A75</f>
        <v>3</v>
      </c>
      <c r="U75" s="105" t="n">
        <f aca="false">VLOOKUP($B75,Gas!$B$3:$E$2506,2)</f>
        <v>2.205</v>
      </c>
      <c r="V75" s="46" t="n">
        <f aca="false">C75/U75</f>
        <v>10.8072562358277</v>
      </c>
    </row>
    <row r="76" customFormat="false" ht="12.75" hidden="false" customHeight="false" outlineLevel="0" collapsed="false">
      <c r="A76" s="95" t="n">
        <f aca="false">MONTH(B76)+(YEAR(B76)-1998)*12</f>
        <v>3</v>
      </c>
      <c r="B76" s="114" t="n">
        <v>35871</v>
      </c>
      <c r="C76" s="115" t="n">
        <v>21.37</v>
      </c>
      <c r="D76" s="98" t="n">
        <f aca="false">LN(C76/C75)</f>
        <v>-0.108957221779594</v>
      </c>
      <c r="E76" s="106" t="n">
        <f aca="false">STDEV(D67:D76)*SQRT(trade_day)</f>
        <v>2.73308399863733</v>
      </c>
      <c r="G76" s="103" t="n">
        <f aca="false">IF(G$1="P",MAX(0,G$2-$C76),IF(G$1="C",MAX(0,$C76-G$2)))</f>
        <v>0</v>
      </c>
      <c r="H76" s="103" t="n">
        <f aca="false">IF(H$1="P",MAX(0,H$2-$C76),IF(H$1="C",MAX(0,$C76-H$2)))</f>
        <v>3.63</v>
      </c>
      <c r="I76" s="103" t="n">
        <f aca="false">IF(I$1="P",MAX(0,I$2-$C76),IF(I$1="C",MAX(0,$C76-I$2)))</f>
        <v>8.63</v>
      </c>
      <c r="J76" s="103" t="n">
        <f aca="false">IF(J$1="P",MAX(0,J$2-$C76),IF(J$1="C",MAX(0,$C76-J$2)))</f>
        <v>13.63</v>
      </c>
      <c r="K76" s="103" t="n">
        <f aca="false">IF(K$1="P",MAX(0,K$2-$C76),IF(K$1="C",MAX(0,$C76-K$2)))</f>
        <v>18.63</v>
      </c>
      <c r="L76" s="103" t="n">
        <f aca="false">IF(L$1="P",MAX(0,L$2-$C76),IF(L$1="C",MAX(0,$C76-L$2)))</f>
        <v>28.63</v>
      </c>
      <c r="M76" s="103" t="n">
        <f aca="false">IF(M$1="P",MAX(0,M$2-$C76),IF(M$1="C",MAX(0,$C76-M$2)))</f>
        <v>1.37</v>
      </c>
      <c r="N76" s="103" t="n">
        <f aca="false">IF(N$1="P",MAX(0,N$2-$C76),IF(N$1="C",MAX(0,$C76-N$2)))</f>
        <v>0</v>
      </c>
      <c r="O76" s="103" t="n">
        <f aca="false">IF(O$1="P",MAX(0,O$2-$C76),IF(O$1="C",MAX(0,$C76-O$2)))</f>
        <v>0</v>
      </c>
      <c r="P76" s="103" t="n">
        <f aca="false">IF(P$1="P",MAX(0,P$2-$C76),IF(P$1="C",MAX(0,$C76-P$2)))</f>
        <v>0</v>
      </c>
      <c r="Q76" s="103" t="n">
        <f aca="false">IF(Q$1="P",MAX(0,Q$2-$C76),IF(Q$1="C",MAX(0,$C76-Q$2)))</f>
        <v>0</v>
      </c>
      <c r="R76" s="103" t="n">
        <f aca="false">IF(R$1="P",MAX(0,R$2-$C76),IF(R$1="C",MAX(0,$C76-R$2)))</f>
        <v>0</v>
      </c>
      <c r="S76" s="103" t="n">
        <f aca="false">IF(S$1="P",MAX(0,S$2-$C76),IF(S$1="C",MAX(0,$C76-S$2)))</f>
        <v>0</v>
      </c>
      <c r="T76" s="104" t="n">
        <f aca="false">A76</f>
        <v>3</v>
      </c>
      <c r="U76" s="105" t="n">
        <f aca="false">VLOOKUP($B76,Gas!$B$3:$E$2506,2)</f>
        <v>2.2</v>
      </c>
      <c r="V76" s="46" t="n">
        <f aca="false">C76/U76</f>
        <v>9.71363636363636</v>
      </c>
    </row>
    <row r="77" customFormat="false" ht="12.75" hidden="false" customHeight="false" outlineLevel="0" collapsed="false">
      <c r="A77" s="95" t="n">
        <f aca="false">MONTH(B77)+(YEAR(B77)-1998)*12</f>
        <v>3</v>
      </c>
      <c r="B77" s="114" t="n">
        <v>35872</v>
      </c>
      <c r="C77" s="115" t="n">
        <v>20.83</v>
      </c>
      <c r="D77" s="98" t="n">
        <f aca="false">LN(C77/C76)</f>
        <v>-0.0255938140581758</v>
      </c>
      <c r="E77" s="106" t="n">
        <f aca="false">STDEV(D68:D77)*SQRT(trade_day)</f>
        <v>2.73481865320816</v>
      </c>
      <c r="G77" s="103" t="n">
        <f aca="false">IF(G$1="P",MAX(0,G$2-$C77),IF(G$1="C",MAX(0,$C77-G$2)))</f>
        <v>0</v>
      </c>
      <c r="H77" s="103" t="n">
        <f aca="false">IF(H$1="P",MAX(0,H$2-$C77),IF(H$1="C",MAX(0,$C77-H$2)))</f>
        <v>4.17</v>
      </c>
      <c r="I77" s="103" t="n">
        <f aca="false">IF(I$1="P",MAX(0,I$2-$C77),IF(I$1="C",MAX(0,$C77-I$2)))</f>
        <v>9.17</v>
      </c>
      <c r="J77" s="103" t="n">
        <f aca="false">IF(J$1="P",MAX(0,J$2-$C77),IF(J$1="C",MAX(0,$C77-J$2)))</f>
        <v>14.17</v>
      </c>
      <c r="K77" s="103" t="n">
        <f aca="false">IF(K$1="P",MAX(0,K$2-$C77),IF(K$1="C",MAX(0,$C77-K$2)))</f>
        <v>19.17</v>
      </c>
      <c r="L77" s="103" t="n">
        <f aca="false">IF(L$1="P",MAX(0,L$2-$C77),IF(L$1="C",MAX(0,$C77-L$2)))</f>
        <v>29.17</v>
      </c>
      <c r="M77" s="103" t="n">
        <f aca="false">IF(M$1="P",MAX(0,M$2-$C77),IF(M$1="C",MAX(0,$C77-M$2)))</f>
        <v>0.829999999999998</v>
      </c>
      <c r="N77" s="103" t="n">
        <f aca="false">IF(N$1="P",MAX(0,N$2-$C77),IF(N$1="C",MAX(0,$C77-N$2)))</f>
        <v>0</v>
      </c>
      <c r="O77" s="103" t="n">
        <f aca="false">IF(O$1="P",MAX(0,O$2-$C77),IF(O$1="C",MAX(0,$C77-O$2)))</f>
        <v>0</v>
      </c>
      <c r="P77" s="103" t="n">
        <f aca="false">IF(P$1="P",MAX(0,P$2-$C77),IF(P$1="C",MAX(0,$C77-P$2)))</f>
        <v>0</v>
      </c>
      <c r="Q77" s="103" t="n">
        <f aca="false">IF(Q$1="P",MAX(0,Q$2-$C77),IF(Q$1="C",MAX(0,$C77-Q$2)))</f>
        <v>0</v>
      </c>
      <c r="R77" s="103" t="n">
        <f aca="false">IF(R$1="P",MAX(0,R$2-$C77),IF(R$1="C",MAX(0,$C77-R$2)))</f>
        <v>0</v>
      </c>
      <c r="S77" s="103" t="n">
        <f aca="false">IF(S$1="P",MAX(0,S$2-$C77),IF(S$1="C",MAX(0,$C77-S$2)))</f>
        <v>0</v>
      </c>
      <c r="T77" s="104" t="n">
        <f aca="false">A77</f>
        <v>3</v>
      </c>
      <c r="U77" s="105" t="n">
        <f aca="false">VLOOKUP($B77,Gas!$B$3:$E$2506,2)</f>
        <v>2.205</v>
      </c>
      <c r="V77" s="46" t="n">
        <f aca="false">C77/U77</f>
        <v>9.44671201814059</v>
      </c>
    </row>
    <row r="78" customFormat="false" ht="12.75" hidden="false" customHeight="false" outlineLevel="0" collapsed="false">
      <c r="A78" s="95" t="n">
        <f aca="false">MONTH(B78)+(YEAR(B78)-1998)*12</f>
        <v>3</v>
      </c>
      <c r="B78" s="114" t="n">
        <v>35873</v>
      </c>
      <c r="C78" s="115" t="n">
        <v>19.7</v>
      </c>
      <c r="D78" s="98" t="n">
        <f aca="false">LN(C78/C77)</f>
        <v>-0.0557756195289377</v>
      </c>
      <c r="E78" s="106" t="n">
        <f aca="false">STDEV(D69:D78)*SQRT(trade_day)</f>
        <v>2.74310738173869</v>
      </c>
      <c r="G78" s="103" t="n">
        <f aca="false">IF(G$1="P",MAX(0,G$2-$C78),IF(G$1="C",MAX(0,$C78-G$2)))</f>
        <v>0.300000000000001</v>
      </c>
      <c r="H78" s="103" t="n">
        <f aca="false">IF(H$1="P",MAX(0,H$2-$C78),IF(H$1="C",MAX(0,$C78-H$2)))</f>
        <v>5.3</v>
      </c>
      <c r="I78" s="103" t="n">
        <f aca="false">IF(I$1="P",MAX(0,I$2-$C78),IF(I$1="C",MAX(0,$C78-I$2)))</f>
        <v>10.3</v>
      </c>
      <c r="J78" s="103" t="n">
        <f aca="false">IF(J$1="P",MAX(0,J$2-$C78),IF(J$1="C",MAX(0,$C78-J$2)))</f>
        <v>15.3</v>
      </c>
      <c r="K78" s="103" t="n">
        <f aca="false">IF(K$1="P",MAX(0,K$2-$C78),IF(K$1="C",MAX(0,$C78-K$2)))</f>
        <v>20.3</v>
      </c>
      <c r="L78" s="103" t="n">
        <f aca="false">IF(L$1="P",MAX(0,L$2-$C78),IF(L$1="C",MAX(0,$C78-L$2)))</f>
        <v>30.3</v>
      </c>
      <c r="M78" s="103" t="n">
        <f aca="false">IF(M$1="P",MAX(0,M$2-$C78),IF(M$1="C",MAX(0,$C78-M$2)))</f>
        <v>0</v>
      </c>
      <c r="N78" s="103" t="n">
        <f aca="false">IF(N$1="P",MAX(0,N$2-$C78),IF(N$1="C",MAX(0,$C78-N$2)))</f>
        <v>0</v>
      </c>
      <c r="O78" s="103" t="n">
        <f aca="false">IF(O$1="P",MAX(0,O$2-$C78),IF(O$1="C",MAX(0,$C78-O$2)))</f>
        <v>0</v>
      </c>
      <c r="P78" s="103" t="n">
        <f aca="false">IF(P$1="P",MAX(0,P$2-$C78),IF(P$1="C",MAX(0,$C78-P$2)))</f>
        <v>0</v>
      </c>
      <c r="Q78" s="103" t="n">
        <f aca="false">IF(Q$1="P",MAX(0,Q$2-$C78),IF(Q$1="C",MAX(0,$C78-Q$2)))</f>
        <v>0</v>
      </c>
      <c r="R78" s="103" t="n">
        <f aca="false">IF(R$1="P",MAX(0,R$2-$C78),IF(R$1="C",MAX(0,$C78-R$2)))</f>
        <v>0</v>
      </c>
      <c r="S78" s="103" t="n">
        <f aca="false">IF(S$1="P",MAX(0,S$2-$C78),IF(S$1="C",MAX(0,$C78-S$2)))</f>
        <v>0</v>
      </c>
      <c r="T78" s="104" t="n">
        <f aca="false">A78</f>
        <v>3</v>
      </c>
      <c r="U78" s="105" t="n">
        <f aca="false">VLOOKUP($B78,Gas!$B$3:$E$2506,2)</f>
        <v>2.205</v>
      </c>
      <c r="V78" s="46" t="n">
        <f aca="false">C78/U78</f>
        <v>8.93424036281179</v>
      </c>
    </row>
    <row r="79" customFormat="false" ht="12.75" hidden="false" customHeight="false" outlineLevel="0" collapsed="false">
      <c r="A79" s="95" t="n">
        <f aca="false">MONTH(B79)+(YEAR(B79)-1998)*12</f>
        <v>3</v>
      </c>
      <c r="B79" s="114" t="n">
        <v>35874</v>
      </c>
      <c r="C79" s="115" t="n">
        <v>19.89</v>
      </c>
      <c r="D79" s="98" t="n">
        <f aca="false">LN(C79/C78)</f>
        <v>0.00959845712193811</v>
      </c>
      <c r="E79" s="106" t="n">
        <f aca="false">STDEV(D70:D79)*SQRT(trade_day)</f>
        <v>2.74057391399269</v>
      </c>
      <c r="G79" s="103" t="n">
        <f aca="false">IF(G$1="P",MAX(0,G$2-$C79),IF(G$1="C",MAX(0,$C79-G$2)))</f>
        <v>0.109999999999999</v>
      </c>
      <c r="H79" s="103" t="n">
        <f aca="false">IF(H$1="P",MAX(0,H$2-$C79),IF(H$1="C",MAX(0,$C79-H$2)))</f>
        <v>5.11</v>
      </c>
      <c r="I79" s="103" t="n">
        <f aca="false">IF(I$1="P",MAX(0,I$2-$C79),IF(I$1="C",MAX(0,$C79-I$2)))</f>
        <v>10.11</v>
      </c>
      <c r="J79" s="103" t="n">
        <f aca="false">IF(J$1="P",MAX(0,J$2-$C79),IF(J$1="C",MAX(0,$C79-J$2)))</f>
        <v>15.11</v>
      </c>
      <c r="K79" s="103" t="n">
        <f aca="false">IF(K$1="P",MAX(0,K$2-$C79),IF(K$1="C",MAX(0,$C79-K$2)))</f>
        <v>20.11</v>
      </c>
      <c r="L79" s="103" t="n">
        <f aca="false">IF(L$1="P",MAX(0,L$2-$C79),IF(L$1="C",MAX(0,$C79-L$2)))</f>
        <v>30.11</v>
      </c>
      <c r="M79" s="103" t="n">
        <f aca="false">IF(M$1="P",MAX(0,M$2-$C79),IF(M$1="C",MAX(0,$C79-M$2)))</f>
        <v>0</v>
      </c>
      <c r="N79" s="103" t="n">
        <f aca="false">IF(N$1="P",MAX(0,N$2-$C79),IF(N$1="C",MAX(0,$C79-N$2)))</f>
        <v>0</v>
      </c>
      <c r="O79" s="103" t="n">
        <f aca="false">IF(O$1="P",MAX(0,O$2-$C79),IF(O$1="C",MAX(0,$C79-O$2)))</f>
        <v>0</v>
      </c>
      <c r="P79" s="103" t="n">
        <f aca="false">IF(P$1="P",MAX(0,P$2-$C79),IF(P$1="C",MAX(0,$C79-P$2)))</f>
        <v>0</v>
      </c>
      <c r="Q79" s="103" t="n">
        <f aca="false">IF(Q$1="P",MAX(0,Q$2-$C79),IF(Q$1="C",MAX(0,$C79-Q$2)))</f>
        <v>0</v>
      </c>
      <c r="R79" s="103" t="n">
        <f aca="false">IF(R$1="P",MAX(0,R$2-$C79),IF(R$1="C",MAX(0,$C79-R$2)))</f>
        <v>0</v>
      </c>
      <c r="S79" s="103" t="n">
        <f aca="false">IF(S$1="P",MAX(0,S$2-$C79),IF(S$1="C",MAX(0,$C79-S$2)))</f>
        <v>0</v>
      </c>
      <c r="T79" s="104" t="n">
        <f aca="false">A79</f>
        <v>3</v>
      </c>
      <c r="U79" s="105" t="n">
        <f aca="false">VLOOKUP($B79,Gas!$B$3:$E$2506,2)</f>
        <v>2.235</v>
      </c>
      <c r="V79" s="46" t="n">
        <f aca="false">C79/U79</f>
        <v>8.8993288590604</v>
      </c>
    </row>
    <row r="80" customFormat="false" ht="12.75" hidden="false" customHeight="false" outlineLevel="0" collapsed="false">
      <c r="A80" s="95" t="n">
        <f aca="false">MONTH(B80)+(YEAR(B80)-1998)*12</f>
        <v>3</v>
      </c>
      <c r="B80" s="114" t="n">
        <v>35877</v>
      </c>
      <c r="C80" s="115" t="n">
        <v>24.03</v>
      </c>
      <c r="D80" s="98" t="n">
        <f aca="false">LN(C80/C79)</f>
        <v>0.189085956882497</v>
      </c>
      <c r="E80" s="106" t="n">
        <f aca="false">STDEV(D71:D80)*SQRT(trade_day)</f>
        <v>2.90376055954544</v>
      </c>
      <c r="G80" s="103" t="n">
        <f aca="false">IF(G$1="P",MAX(0,G$2-$C80),IF(G$1="C",MAX(0,$C80-G$2)))</f>
        <v>0</v>
      </c>
      <c r="H80" s="103" t="n">
        <f aca="false">IF(H$1="P",MAX(0,H$2-$C80),IF(H$1="C",MAX(0,$C80-H$2)))</f>
        <v>0.969999999999999</v>
      </c>
      <c r="I80" s="103" t="n">
        <f aca="false">IF(I$1="P",MAX(0,I$2-$C80),IF(I$1="C",MAX(0,$C80-I$2)))</f>
        <v>5.97</v>
      </c>
      <c r="J80" s="103" t="n">
        <f aca="false">IF(J$1="P",MAX(0,J$2-$C80),IF(J$1="C",MAX(0,$C80-J$2)))</f>
        <v>10.97</v>
      </c>
      <c r="K80" s="103" t="n">
        <f aca="false">IF(K$1="P",MAX(0,K$2-$C80),IF(K$1="C",MAX(0,$C80-K$2)))</f>
        <v>15.97</v>
      </c>
      <c r="L80" s="103" t="n">
        <f aca="false">IF(L$1="P",MAX(0,L$2-$C80),IF(L$1="C",MAX(0,$C80-L$2)))</f>
        <v>25.97</v>
      </c>
      <c r="M80" s="103" t="n">
        <f aca="false">IF(M$1="P",MAX(0,M$2-$C80),IF(M$1="C",MAX(0,$C80-M$2)))</f>
        <v>4.03</v>
      </c>
      <c r="N80" s="103" t="n">
        <f aca="false">IF(N$1="P",MAX(0,N$2-$C80),IF(N$1="C",MAX(0,$C80-N$2)))</f>
        <v>0</v>
      </c>
      <c r="O80" s="103" t="n">
        <f aca="false">IF(O$1="P",MAX(0,O$2-$C80),IF(O$1="C",MAX(0,$C80-O$2)))</f>
        <v>0</v>
      </c>
      <c r="P80" s="103" t="n">
        <f aca="false">IF(P$1="P",MAX(0,P$2-$C80),IF(P$1="C",MAX(0,$C80-P$2)))</f>
        <v>0</v>
      </c>
      <c r="Q80" s="103" t="n">
        <f aca="false">IF(Q$1="P",MAX(0,Q$2-$C80),IF(Q$1="C",MAX(0,$C80-Q$2)))</f>
        <v>0</v>
      </c>
      <c r="R80" s="103" t="n">
        <f aca="false">IF(R$1="P",MAX(0,R$2-$C80),IF(R$1="C",MAX(0,$C80-R$2)))</f>
        <v>0</v>
      </c>
      <c r="S80" s="103" t="n">
        <f aca="false">IF(S$1="P",MAX(0,S$2-$C80),IF(S$1="C",MAX(0,$C80-S$2)))</f>
        <v>0</v>
      </c>
      <c r="T80" s="104" t="n">
        <f aca="false">A80</f>
        <v>3</v>
      </c>
      <c r="U80" s="105" t="n">
        <f aca="false">VLOOKUP($B80,Gas!$B$3:$E$2506,2)</f>
        <v>2.285</v>
      </c>
      <c r="V80" s="46" t="n">
        <f aca="false">C80/U80</f>
        <v>10.5164113785558</v>
      </c>
    </row>
    <row r="81" customFormat="false" ht="12.75" hidden="false" customHeight="false" outlineLevel="0" collapsed="false">
      <c r="A81" s="95" t="n">
        <f aca="false">MONTH(B81)+(YEAR(B81)-1998)*12</f>
        <v>3</v>
      </c>
      <c r="B81" s="114" t="n">
        <v>35878</v>
      </c>
      <c r="C81" s="115" t="n">
        <v>23.02</v>
      </c>
      <c r="D81" s="98" t="n">
        <f aca="false">LN(C81/C80)</f>
        <v>-0.042939646454641</v>
      </c>
      <c r="E81" s="106" t="n">
        <f aca="false">STDEV(D72:D81)*SQRT(trade_day)</f>
        <v>2.63084664904289</v>
      </c>
      <c r="G81" s="103" t="n">
        <f aca="false">IF(G$1="P",MAX(0,G$2-$C81),IF(G$1="C",MAX(0,$C81-G$2)))</f>
        <v>0</v>
      </c>
      <c r="H81" s="103" t="n">
        <f aca="false">IF(H$1="P",MAX(0,H$2-$C81),IF(H$1="C",MAX(0,$C81-H$2)))</f>
        <v>1.98</v>
      </c>
      <c r="I81" s="103" t="n">
        <f aca="false">IF(I$1="P",MAX(0,I$2-$C81),IF(I$1="C",MAX(0,$C81-I$2)))</f>
        <v>6.98</v>
      </c>
      <c r="J81" s="103" t="n">
        <f aca="false">IF(J$1="P",MAX(0,J$2-$C81),IF(J$1="C",MAX(0,$C81-J$2)))</f>
        <v>11.98</v>
      </c>
      <c r="K81" s="103" t="n">
        <f aca="false">IF(K$1="P",MAX(0,K$2-$C81),IF(K$1="C",MAX(0,$C81-K$2)))</f>
        <v>16.98</v>
      </c>
      <c r="L81" s="103" t="n">
        <f aca="false">IF(L$1="P",MAX(0,L$2-$C81),IF(L$1="C",MAX(0,$C81-L$2)))</f>
        <v>26.98</v>
      </c>
      <c r="M81" s="103" t="n">
        <f aca="false">IF(M$1="P",MAX(0,M$2-$C81),IF(M$1="C",MAX(0,$C81-M$2)))</f>
        <v>3.02</v>
      </c>
      <c r="N81" s="103" t="n">
        <f aca="false">IF(N$1="P",MAX(0,N$2-$C81),IF(N$1="C",MAX(0,$C81-N$2)))</f>
        <v>0</v>
      </c>
      <c r="O81" s="103" t="n">
        <f aca="false">IF(O$1="P",MAX(0,O$2-$C81),IF(O$1="C",MAX(0,$C81-O$2)))</f>
        <v>0</v>
      </c>
      <c r="P81" s="103" t="n">
        <f aca="false">IF(P$1="P",MAX(0,P$2-$C81),IF(P$1="C",MAX(0,$C81-P$2)))</f>
        <v>0</v>
      </c>
      <c r="Q81" s="103" t="n">
        <f aca="false">IF(Q$1="P",MAX(0,Q$2-$C81),IF(Q$1="C",MAX(0,$C81-Q$2)))</f>
        <v>0</v>
      </c>
      <c r="R81" s="103" t="n">
        <f aca="false">IF(R$1="P",MAX(0,R$2-$C81),IF(R$1="C",MAX(0,$C81-R$2)))</f>
        <v>0</v>
      </c>
      <c r="S81" s="103" t="n">
        <f aca="false">IF(S$1="P",MAX(0,S$2-$C81),IF(S$1="C",MAX(0,$C81-S$2)))</f>
        <v>0</v>
      </c>
      <c r="T81" s="104" t="n">
        <f aca="false">A81</f>
        <v>3</v>
      </c>
      <c r="U81" s="105" t="n">
        <f aca="false">VLOOKUP($B81,Gas!$B$3:$E$2506,2)</f>
        <v>2.325</v>
      </c>
      <c r="V81" s="46" t="n">
        <f aca="false">C81/U81</f>
        <v>9.9010752688172</v>
      </c>
    </row>
    <row r="82" customFormat="false" ht="12.75" hidden="false" customHeight="false" outlineLevel="0" collapsed="false">
      <c r="A82" s="95" t="n">
        <f aca="false">MONTH(B82)+(YEAR(B82)-1998)*12</f>
        <v>3</v>
      </c>
      <c r="B82" s="114" t="n">
        <v>35879</v>
      </c>
      <c r="C82" s="115" t="n">
        <v>20.1</v>
      </c>
      <c r="D82" s="98" t="n">
        <f aca="false">LN(C82/C81)</f>
        <v>-0.135643588228706</v>
      </c>
      <c r="E82" s="106" t="n">
        <f aca="false">STDEV(D73:D82)*SQRT(trade_day)</f>
        <v>2.00314484381727</v>
      </c>
      <c r="G82" s="103" t="n">
        <f aca="false">IF(G$1="P",MAX(0,G$2-$C82),IF(G$1="C",MAX(0,$C82-G$2)))</f>
        <v>0</v>
      </c>
      <c r="H82" s="103" t="n">
        <f aca="false">IF(H$1="P",MAX(0,H$2-$C82),IF(H$1="C",MAX(0,$C82-H$2)))</f>
        <v>4.9</v>
      </c>
      <c r="I82" s="103" t="n">
        <f aca="false">IF(I$1="P",MAX(0,I$2-$C82),IF(I$1="C",MAX(0,$C82-I$2)))</f>
        <v>9.9</v>
      </c>
      <c r="J82" s="103" t="n">
        <f aca="false">IF(J$1="P",MAX(0,J$2-$C82),IF(J$1="C",MAX(0,$C82-J$2)))</f>
        <v>14.9</v>
      </c>
      <c r="K82" s="103" t="n">
        <f aca="false">IF(K$1="P",MAX(0,K$2-$C82),IF(K$1="C",MAX(0,$C82-K$2)))</f>
        <v>19.9</v>
      </c>
      <c r="L82" s="103" t="n">
        <f aca="false">IF(L$1="P",MAX(0,L$2-$C82),IF(L$1="C",MAX(0,$C82-L$2)))</f>
        <v>29.9</v>
      </c>
      <c r="M82" s="103" t="n">
        <f aca="false">IF(M$1="P",MAX(0,M$2-$C82),IF(M$1="C",MAX(0,$C82-M$2)))</f>
        <v>0.100000000000001</v>
      </c>
      <c r="N82" s="103" t="n">
        <f aca="false">IF(N$1="P",MAX(0,N$2-$C82),IF(N$1="C",MAX(0,$C82-N$2)))</f>
        <v>0</v>
      </c>
      <c r="O82" s="103" t="n">
        <f aca="false">IF(O$1="P",MAX(0,O$2-$C82),IF(O$1="C",MAX(0,$C82-O$2)))</f>
        <v>0</v>
      </c>
      <c r="P82" s="103" t="n">
        <f aca="false">IF(P$1="P",MAX(0,P$2-$C82),IF(P$1="C",MAX(0,$C82-P$2)))</f>
        <v>0</v>
      </c>
      <c r="Q82" s="103" t="n">
        <f aca="false">IF(Q$1="P",MAX(0,Q$2-$C82),IF(Q$1="C",MAX(0,$C82-Q$2)))</f>
        <v>0</v>
      </c>
      <c r="R82" s="103" t="n">
        <f aca="false">IF(R$1="P",MAX(0,R$2-$C82),IF(R$1="C",MAX(0,$C82-R$2)))</f>
        <v>0</v>
      </c>
      <c r="S82" s="103" t="n">
        <f aca="false">IF(S$1="P",MAX(0,S$2-$C82),IF(S$1="C",MAX(0,$C82-S$2)))</f>
        <v>0</v>
      </c>
      <c r="T82" s="104" t="n">
        <f aca="false">A82</f>
        <v>3</v>
      </c>
      <c r="U82" s="105" t="n">
        <f aca="false">VLOOKUP($B82,Gas!$B$3:$E$2506,2)</f>
        <v>2.28</v>
      </c>
      <c r="V82" s="46" t="n">
        <f aca="false">C82/U82</f>
        <v>8.81578947368421</v>
      </c>
    </row>
    <row r="83" customFormat="false" ht="12.75" hidden="false" customHeight="false" outlineLevel="0" collapsed="false">
      <c r="A83" s="95" t="n">
        <f aca="false">MONTH(B83)+(YEAR(B83)-1998)*12</f>
        <v>3</v>
      </c>
      <c r="B83" s="114" t="n">
        <v>35880</v>
      </c>
      <c r="C83" s="115" t="n">
        <v>20.69</v>
      </c>
      <c r="D83" s="98" t="n">
        <f aca="false">LN(C83/C82)</f>
        <v>0.0289306766924216</v>
      </c>
      <c r="E83" s="106" t="n">
        <f aca="false">STDEV(D74:D83)*SQRT(trade_day)</f>
        <v>1.9612415074385</v>
      </c>
      <c r="G83" s="103" t="n">
        <f aca="false">IF(G$1="P",MAX(0,G$2-$C83),IF(G$1="C",MAX(0,$C83-G$2)))</f>
        <v>0</v>
      </c>
      <c r="H83" s="103" t="n">
        <f aca="false">IF(H$1="P",MAX(0,H$2-$C83),IF(H$1="C",MAX(0,$C83-H$2)))</f>
        <v>4.31</v>
      </c>
      <c r="I83" s="103" t="n">
        <f aca="false">IF(I$1="P",MAX(0,I$2-$C83),IF(I$1="C",MAX(0,$C83-I$2)))</f>
        <v>9.31</v>
      </c>
      <c r="J83" s="103" t="n">
        <f aca="false">IF(J$1="P",MAX(0,J$2-$C83),IF(J$1="C",MAX(0,$C83-J$2)))</f>
        <v>14.31</v>
      </c>
      <c r="K83" s="103" t="n">
        <f aca="false">IF(K$1="P",MAX(0,K$2-$C83),IF(K$1="C",MAX(0,$C83-K$2)))</f>
        <v>19.31</v>
      </c>
      <c r="L83" s="103" t="n">
        <f aca="false">IF(L$1="P",MAX(0,L$2-$C83),IF(L$1="C",MAX(0,$C83-L$2)))</f>
        <v>29.31</v>
      </c>
      <c r="M83" s="103" t="n">
        <f aca="false">IF(M$1="P",MAX(0,M$2-$C83),IF(M$1="C",MAX(0,$C83-M$2)))</f>
        <v>0.690000000000001</v>
      </c>
      <c r="N83" s="103" t="n">
        <f aca="false">IF(N$1="P",MAX(0,N$2-$C83),IF(N$1="C",MAX(0,$C83-N$2)))</f>
        <v>0</v>
      </c>
      <c r="O83" s="103" t="n">
        <f aca="false">IF(O$1="P",MAX(0,O$2-$C83),IF(O$1="C",MAX(0,$C83-O$2)))</f>
        <v>0</v>
      </c>
      <c r="P83" s="103" t="n">
        <f aca="false">IF(P$1="P",MAX(0,P$2-$C83),IF(P$1="C",MAX(0,$C83-P$2)))</f>
        <v>0</v>
      </c>
      <c r="Q83" s="103" t="n">
        <f aca="false">IF(Q$1="P",MAX(0,Q$2-$C83),IF(Q$1="C",MAX(0,$C83-Q$2)))</f>
        <v>0</v>
      </c>
      <c r="R83" s="103" t="n">
        <f aca="false">IF(R$1="P",MAX(0,R$2-$C83),IF(R$1="C",MAX(0,$C83-R$2)))</f>
        <v>0</v>
      </c>
      <c r="S83" s="103" t="n">
        <f aca="false">IF(S$1="P",MAX(0,S$2-$C83),IF(S$1="C",MAX(0,$C83-S$2)))</f>
        <v>0</v>
      </c>
      <c r="T83" s="104" t="n">
        <f aca="false">A83</f>
        <v>3</v>
      </c>
      <c r="U83" s="105" t="n">
        <f aca="false">VLOOKUP($B83,Gas!$B$3:$E$2506,2)</f>
        <v>2.325</v>
      </c>
      <c r="V83" s="46" t="n">
        <f aca="false">C83/U83</f>
        <v>8.8989247311828</v>
      </c>
    </row>
    <row r="84" customFormat="false" ht="12.75" hidden="false" customHeight="false" outlineLevel="0" collapsed="false">
      <c r="A84" s="95" t="n">
        <f aca="false">MONTH(B84)+(YEAR(B84)-1998)*12</f>
        <v>3</v>
      </c>
      <c r="B84" s="114" t="n">
        <v>35881</v>
      </c>
      <c r="C84" s="115" t="n">
        <v>19.25</v>
      </c>
      <c r="D84" s="98" t="n">
        <f aca="false">LN(C84/C83)</f>
        <v>-0.0721394310236585</v>
      </c>
      <c r="E84" s="106" t="n">
        <f aca="false">STDEV(D75:D84)*SQRT(trade_day)</f>
        <v>1.73629960810592</v>
      </c>
      <c r="G84" s="103" t="n">
        <f aca="false">IF(G$1="P",MAX(0,G$2-$C84),IF(G$1="C",MAX(0,$C84-G$2)))</f>
        <v>0.75</v>
      </c>
      <c r="H84" s="103" t="n">
        <f aca="false">IF(H$1="P",MAX(0,H$2-$C84),IF(H$1="C",MAX(0,$C84-H$2)))</f>
        <v>5.75</v>
      </c>
      <c r="I84" s="103" t="n">
        <f aca="false">IF(I$1="P",MAX(0,I$2-$C84),IF(I$1="C",MAX(0,$C84-I$2)))</f>
        <v>10.75</v>
      </c>
      <c r="J84" s="103" t="n">
        <f aca="false">IF(J$1="P",MAX(0,J$2-$C84),IF(J$1="C",MAX(0,$C84-J$2)))</f>
        <v>15.75</v>
      </c>
      <c r="K84" s="103" t="n">
        <f aca="false">IF(K$1="P",MAX(0,K$2-$C84),IF(K$1="C",MAX(0,$C84-K$2)))</f>
        <v>20.75</v>
      </c>
      <c r="L84" s="103" t="n">
        <f aca="false">IF(L$1="P",MAX(0,L$2-$C84),IF(L$1="C",MAX(0,$C84-L$2)))</f>
        <v>30.75</v>
      </c>
      <c r="M84" s="103" t="n">
        <f aca="false">IF(M$1="P",MAX(0,M$2-$C84),IF(M$1="C",MAX(0,$C84-M$2)))</f>
        <v>0</v>
      </c>
      <c r="N84" s="103" t="n">
        <f aca="false">IF(N$1="P",MAX(0,N$2-$C84),IF(N$1="C",MAX(0,$C84-N$2)))</f>
        <v>0</v>
      </c>
      <c r="O84" s="103" t="n">
        <f aca="false">IF(O$1="P",MAX(0,O$2-$C84),IF(O$1="C",MAX(0,$C84-O$2)))</f>
        <v>0</v>
      </c>
      <c r="P84" s="103" t="n">
        <f aca="false">IF(P$1="P",MAX(0,P$2-$C84),IF(P$1="C",MAX(0,$C84-P$2)))</f>
        <v>0</v>
      </c>
      <c r="Q84" s="103" t="n">
        <f aca="false">IF(Q$1="P",MAX(0,Q$2-$C84),IF(Q$1="C",MAX(0,$C84-Q$2)))</f>
        <v>0</v>
      </c>
      <c r="R84" s="103" t="n">
        <f aca="false">IF(R$1="P",MAX(0,R$2-$C84),IF(R$1="C",MAX(0,$C84-R$2)))</f>
        <v>0</v>
      </c>
      <c r="S84" s="103" t="n">
        <f aca="false">IF(S$1="P",MAX(0,S$2-$C84),IF(S$1="C",MAX(0,$C84-S$2)))</f>
        <v>0</v>
      </c>
      <c r="T84" s="104" t="n">
        <f aca="false">A84</f>
        <v>3</v>
      </c>
      <c r="U84" s="105" t="n">
        <f aca="false">VLOOKUP($B84,Gas!$B$3:$E$2506,2)</f>
        <v>2.285</v>
      </c>
      <c r="V84" s="46" t="n">
        <f aca="false">C84/U84</f>
        <v>8.42450765864333</v>
      </c>
    </row>
    <row r="85" customFormat="false" ht="12.75" hidden="false" customHeight="false" outlineLevel="0" collapsed="false">
      <c r="A85" s="95" t="n">
        <f aca="false">MONTH(B85)+(YEAR(B85)-1998)*12</f>
        <v>3</v>
      </c>
      <c r="B85" s="114" t="n">
        <v>35884</v>
      </c>
      <c r="C85" s="115" t="n">
        <v>19.57</v>
      </c>
      <c r="D85" s="98" t="n">
        <f aca="false">LN(C85/C84)</f>
        <v>0.0164867206741916</v>
      </c>
      <c r="E85" s="106" t="n">
        <f aca="false">STDEV(D76:D85)*SQRT(trade_day)</f>
        <v>1.4352731672576</v>
      </c>
      <c r="G85" s="103" t="n">
        <f aca="false">IF(G$1="P",MAX(0,G$2-$C85),IF(G$1="C",MAX(0,$C85-G$2)))</f>
        <v>0.43</v>
      </c>
      <c r="H85" s="103" t="n">
        <f aca="false">IF(H$1="P",MAX(0,H$2-$C85),IF(H$1="C",MAX(0,$C85-H$2)))</f>
        <v>5.43</v>
      </c>
      <c r="I85" s="103" t="n">
        <f aca="false">IF(I$1="P",MAX(0,I$2-$C85),IF(I$1="C",MAX(0,$C85-I$2)))</f>
        <v>10.43</v>
      </c>
      <c r="J85" s="103" t="n">
        <f aca="false">IF(J$1="P",MAX(0,J$2-$C85),IF(J$1="C",MAX(0,$C85-J$2)))</f>
        <v>15.43</v>
      </c>
      <c r="K85" s="103" t="n">
        <f aca="false">IF(K$1="P",MAX(0,K$2-$C85),IF(K$1="C",MAX(0,$C85-K$2)))</f>
        <v>20.43</v>
      </c>
      <c r="L85" s="103" t="n">
        <f aca="false">IF(L$1="P",MAX(0,L$2-$C85),IF(L$1="C",MAX(0,$C85-L$2)))</f>
        <v>30.43</v>
      </c>
      <c r="M85" s="103" t="n">
        <f aca="false">IF(M$1="P",MAX(0,M$2-$C85),IF(M$1="C",MAX(0,$C85-M$2)))</f>
        <v>0</v>
      </c>
      <c r="N85" s="103" t="n">
        <f aca="false">IF(N$1="P",MAX(0,N$2-$C85),IF(N$1="C",MAX(0,$C85-N$2)))</f>
        <v>0</v>
      </c>
      <c r="O85" s="103" t="n">
        <f aca="false">IF(O$1="P",MAX(0,O$2-$C85),IF(O$1="C",MAX(0,$C85-O$2)))</f>
        <v>0</v>
      </c>
      <c r="P85" s="103" t="n">
        <f aca="false">IF(P$1="P",MAX(0,P$2-$C85),IF(P$1="C",MAX(0,$C85-P$2)))</f>
        <v>0</v>
      </c>
      <c r="Q85" s="103" t="n">
        <f aca="false">IF(Q$1="P",MAX(0,Q$2-$C85),IF(Q$1="C",MAX(0,$C85-Q$2)))</f>
        <v>0</v>
      </c>
      <c r="R85" s="103" t="n">
        <f aca="false">IF(R$1="P",MAX(0,R$2-$C85),IF(R$1="C",MAX(0,$C85-R$2)))</f>
        <v>0</v>
      </c>
      <c r="S85" s="103" t="n">
        <f aca="false">IF(S$1="P",MAX(0,S$2-$C85),IF(S$1="C",MAX(0,$C85-S$2)))</f>
        <v>0</v>
      </c>
      <c r="T85" s="104" t="n">
        <f aca="false">A85</f>
        <v>3</v>
      </c>
      <c r="U85" s="105" t="n">
        <f aca="false">VLOOKUP($B85,Gas!$B$3:$E$2506,2)</f>
        <v>2.25</v>
      </c>
      <c r="V85" s="46" t="n">
        <f aca="false">C85/U85</f>
        <v>8.69777777777778</v>
      </c>
    </row>
    <row r="86" customFormat="false" ht="12.75" hidden="false" customHeight="false" outlineLevel="0" collapsed="false">
      <c r="A86" s="95" t="n">
        <f aca="false">MONTH(B86)+(YEAR(B86)-1998)*12</f>
        <v>3</v>
      </c>
      <c r="B86" s="114" t="n">
        <v>35885</v>
      </c>
      <c r="C86" s="115" t="n">
        <v>20.1</v>
      </c>
      <c r="D86" s="98" t="n">
        <f aca="false">LN(C86/C85)</f>
        <v>0.0267220336570453</v>
      </c>
      <c r="E86" s="106" t="n">
        <f aca="false">STDEV(D77:D86)*SQRT(trade_day)</f>
        <v>1.35918858036653</v>
      </c>
      <c r="G86" s="103" t="n">
        <f aca="false">IF(G$1="P",MAX(0,G$2-$C86),IF(G$1="C",MAX(0,$C86-G$2)))</f>
        <v>0</v>
      </c>
      <c r="H86" s="103" t="n">
        <f aca="false">IF(H$1="P",MAX(0,H$2-$C86),IF(H$1="C",MAX(0,$C86-H$2)))</f>
        <v>4.9</v>
      </c>
      <c r="I86" s="103" t="n">
        <f aca="false">IF(I$1="P",MAX(0,I$2-$C86),IF(I$1="C",MAX(0,$C86-I$2)))</f>
        <v>9.9</v>
      </c>
      <c r="J86" s="103" t="n">
        <f aca="false">IF(J$1="P",MAX(0,J$2-$C86),IF(J$1="C",MAX(0,$C86-J$2)))</f>
        <v>14.9</v>
      </c>
      <c r="K86" s="103" t="n">
        <f aca="false">IF(K$1="P",MAX(0,K$2-$C86),IF(K$1="C",MAX(0,$C86-K$2)))</f>
        <v>19.9</v>
      </c>
      <c r="L86" s="103" t="n">
        <f aca="false">IF(L$1="P",MAX(0,L$2-$C86),IF(L$1="C",MAX(0,$C86-L$2)))</f>
        <v>29.9</v>
      </c>
      <c r="M86" s="103" t="n">
        <f aca="false">IF(M$1="P",MAX(0,M$2-$C86),IF(M$1="C",MAX(0,$C86-M$2)))</f>
        <v>0.100000000000001</v>
      </c>
      <c r="N86" s="103" t="n">
        <f aca="false">IF(N$1="P",MAX(0,N$2-$C86),IF(N$1="C",MAX(0,$C86-N$2)))</f>
        <v>0</v>
      </c>
      <c r="O86" s="103" t="n">
        <f aca="false">IF(O$1="P",MAX(0,O$2-$C86),IF(O$1="C",MAX(0,$C86-O$2)))</f>
        <v>0</v>
      </c>
      <c r="P86" s="103" t="n">
        <f aca="false">IF(P$1="P",MAX(0,P$2-$C86),IF(P$1="C",MAX(0,$C86-P$2)))</f>
        <v>0</v>
      </c>
      <c r="Q86" s="103" t="n">
        <f aca="false">IF(Q$1="P",MAX(0,Q$2-$C86),IF(Q$1="C",MAX(0,$C86-Q$2)))</f>
        <v>0</v>
      </c>
      <c r="R86" s="103" t="n">
        <f aca="false">IF(R$1="P",MAX(0,R$2-$C86),IF(R$1="C",MAX(0,$C86-R$2)))</f>
        <v>0</v>
      </c>
      <c r="S86" s="103" t="n">
        <f aca="false">IF(S$1="P",MAX(0,S$2-$C86),IF(S$1="C",MAX(0,$C86-S$2)))</f>
        <v>0</v>
      </c>
      <c r="T86" s="104" t="n">
        <f aca="false">A86</f>
        <v>3</v>
      </c>
      <c r="U86" s="105" t="n">
        <f aca="false">VLOOKUP($B86,Gas!$B$3:$E$2506,2)</f>
        <v>2.26</v>
      </c>
      <c r="V86" s="46" t="n">
        <f aca="false">C86/U86</f>
        <v>8.89380530973451</v>
      </c>
    </row>
    <row r="87" customFormat="false" ht="12.75" hidden="false" customHeight="false" outlineLevel="0" collapsed="false">
      <c r="A87" s="95" t="n">
        <f aca="false">MONTH(B87)+(YEAR(B87)-1998)*12</f>
        <v>4</v>
      </c>
      <c r="B87" s="114" t="n">
        <v>35886</v>
      </c>
      <c r="C87" s="115" t="n">
        <v>20.38</v>
      </c>
      <c r="D87" s="98" t="n">
        <f aca="false">LN(C87/C86)</f>
        <v>0.0138342127295485</v>
      </c>
      <c r="E87" s="106" t="n">
        <f aca="false">STDEV(D78:D87)*SQRT(trade_day)</f>
        <v>1.35779838096056</v>
      </c>
      <c r="G87" s="103" t="n">
        <f aca="false">IF(G$1="P",MAX(0,G$2-$C87),IF(G$1="C",MAX(0,$C87-G$2)))</f>
        <v>0</v>
      </c>
      <c r="H87" s="103" t="n">
        <f aca="false">IF(H$1="P",MAX(0,H$2-$C87),IF(H$1="C",MAX(0,$C87-H$2)))</f>
        <v>4.62</v>
      </c>
      <c r="I87" s="103" t="n">
        <f aca="false">IF(I$1="P",MAX(0,I$2-$C87),IF(I$1="C",MAX(0,$C87-I$2)))</f>
        <v>9.62</v>
      </c>
      <c r="J87" s="103" t="n">
        <f aca="false">IF(J$1="P",MAX(0,J$2-$C87),IF(J$1="C",MAX(0,$C87-J$2)))</f>
        <v>14.62</v>
      </c>
      <c r="K87" s="103" t="n">
        <f aca="false">IF(K$1="P",MAX(0,K$2-$C87),IF(K$1="C",MAX(0,$C87-K$2)))</f>
        <v>19.62</v>
      </c>
      <c r="L87" s="103" t="n">
        <f aca="false">IF(L$1="P",MAX(0,L$2-$C87),IF(L$1="C",MAX(0,$C87-L$2)))</f>
        <v>29.62</v>
      </c>
      <c r="M87" s="103" t="n">
        <f aca="false">IF(M$1="P",MAX(0,M$2-$C87),IF(M$1="C",MAX(0,$C87-M$2)))</f>
        <v>0.379999999999999</v>
      </c>
      <c r="N87" s="103" t="n">
        <f aca="false">IF(N$1="P",MAX(0,N$2-$C87),IF(N$1="C",MAX(0,$C87-N$2)))</f>
        <v>0</v>
      </c>
      <c r="O87" s="103" t="n">
        <f aca="false">IF(O$1="P",MAX(0,O$2-$C87),IF(O$1="C",MAX(0,$C87-O$2)))</f>
        <v>0</v>
      </c>
      <c r="P87" s="103" t="n">
        <f aca="false">IF(P$1="P",MAX(0,P$2-$C87),IF(P$1="C",MAX(0,$C87-P$2)))</f>
        <v>0</v>
      </c>
      <c r="Q87" s="103" t="n">
        <f aca="false">IF(Q$1="P",MAX(0,Q$2-$C87),IF(Q$1="C",MAX(0,$C87-Q$2)))</f>
        <v>0</v>
      </c>
      <c r="R87" s="103" t="n">
        <f aca="false">IF(R$1="P",MAX(0,R$2-$C87),IF(R$1="C",MAX(0,$C87-R$2)))</f>
        <v>0</v>
      </c>
      <c r="S87" s="103" t="n">
        <f aca="false">IF(S$1="P",MAX(0,S$2-$C87),IF(S$1="C",MAX(0,$C87-S$2)))</f>
        <v>0</v>
      </c>
      <c r="T87" s="104" t="n">
        <f aca="false">A87</f>
        <v>4</v>
      </c>
      <c r="U87" s="105" t="n">
        <f aca="false">VLOOKUP($B87,Gas!$B$3:$E$2506,2)</f>
        <v>2.31</v>
      </c>
      <c r="V87" s="46" t="n">
        <f aca="false">C87/U87</f>
        <v>8.82251082251082</v>
      </c>
    </row>
    <row r="88" customFormat="false" ht="12.75" hidden="false" customHeight="false" outlineLevel="0" collapsed="false">
      <c r="A88" s="95" t="n">
        <f aca="false">MONTH(B88)+(YEAR(B88)-1998)*12</f>
        <v>4</v>
      </c>
      <c r="B88" s="114" t="n">
        <v>35887</v>
      </c>
      <c r="C88" s="115" t="n">
        <v>14.67</v>
      </c>
      <c r="D88" s="98" t="n">
        <f aca="false">LN(C88/C87)</f>
        <v>-0.328749435639688</v>
      </c>
      <c r="E88" s="106" t="n">
        <f aca="false">STDEV(D79:D88)*SQRT(trade_day)</f>
        <v>2.12584382712478</v>
      </c>
      <c r="G88" s="103" t="n">
        <f aca="false">IF(G$1="P",MAX(0,G$2-$C88),IF(G$1="C",MAX(0,$C88-G$2)))</f>
        <v>5.33</v>
      </c>
      <c r="H88" s="103" t="n">
        <f aca="false">IF(H$1="P",MAX(0,H$2-$C88),IF(H$1="C",MAX(0,$C88-H$2)))</f>
        <v>10.33</v>
      </c>
      <c r="I88" s="103" t="n">
        <f aca="false">IF(I$1="P",MAX(0,I$2-$C88),IF(I$1="C",MAX(0,$C88-I$2)))</f>
        <v>15.33</v>
      </c>
      <c r="J88" s="103" t="n">
        <f aca="false">IF(J$1="P",MAX(0,J$2-$C88),IF(J$1="C",MAX(0,$C88-J$2)))</f>
        <v>20.33</v>
      </c>
      <c r="K88" s="103" t="n">
        <f aca="false">IF(K$1="P",MAX(0,K$2-$C88),IF(K$1="C",MAX(0,$C88-K$2)))</f>
        <v>25.33</v>
      </c>
      <c r="L88" s="103" t="n">
        <f aca="false">IF(L$1="P",MAX(0,L$2-$C88),IF(L$1="C",MAX(0,$C88-L$2)))</f>
        <v>35.33</v>
      </c>
      <c r="M88" s="103" t="n">
        <f aca="false">IF(M$1="P",MAX(0,M$2-$C88),IF(M$1="C",MAX(0,$C88-M$2)))</f>
        <v>0</v>
      </c>
      <c r="N88" s="103" t="n">
        <f aca="false">IF(N$1="P",MAX(0,N$2-$C88),IF(N$1="C",MAX(0,$C88-N$2)))</f>
        <v>0</v>
      </c>
      <c r="O88" s="103" t="n">
        <f aca="false">IF(O$1="P",MAX(0,O$2-$C88),IF(O$1="C",MAX(0,$C88-O$2)))</f>
        <v>0</v>
      </c>
      <c r="P88" s="103" t="n">
        <f aca="false">IF(P$1="P",MAX(0,P$2-$C88),IF(P$1="C",MAX(0,$C88-P$2)))</f>
        <v>0</v>
      </c>
      <c r="Q88" s="103" t="n">
        <f aca="false">IF(Q$1="P",MAX(0,Q$2-$C88),IF(Q$1="C",MAX(0,$C88-Q$2)))</f>
        <v>0</v>
      </c>
      <c r="R88" s="103" t="n">
        <f aca="false">IF(R$1="P",MAX(0,R$2-$C88),IF(R$1="C",MAX(0,$C88-R$2)))</f>
        <v>0</v>
      </c>
      <c r="S88" s="103" t="n">
        <f aca="false">IF(S$1="P",MAX(0,S$2-$C88),IF(S$1="C",MAX(0,$C88-S$2)))</f>
        <v>0</v>
      </c>
      <c r="T88" s="104" t="n">
        <f aca="false">A88</f>
        <v>4</v>
      </c>
      <c r="U88" s="105" t="n">
        <f aca="false">VLOOKUP($B88,Gas!$B$3:$E$2506,2)</f>
        <v>2.46</v>
      </c>
      <c r="V88" s="46" t="n">
        <f aca="false">C88/U88</f>
        <v>5.96341463414634</v>
      </c>
    </row>
    <row r="89" customFormat="false" ht="12.75" hidden="false" customHeight="false" outlineLevel="0" collapsed="false">
      <c r="A89" s="95" t="n">
        <f aca="false">MONTH(B89)+(YEAR(B89)-1998)*12</f>
        <v>4</v>
      </c>
      <c r="B89" s="114" t="n">
        <v>35888</v>
      </c>
      <c r="C89" s="115" t="n">
        <v>15.5</v>
      </c>
      <c r="D89" s="98" t="n">
        <f aca="false">LN(C89/C88)</f>
        <v>0.0550354317703105</v>
      </c>
      <c r="E89" s="106" t="n">
        <f aca="false">STDEV(D80:D89)*SQRT(trade_day)</f>
        <v>2.16089641464096</v>
      </c>
      <c r="G89" s="103" t="n">
        <f aca="false">IF(G$1="P",MAX(0,G$2-$C89),IF(G$1="C",MAX(0,$C89-G$2)))</f>
        <v>4.5</v>
      </c>
      <c r="H89" s="103" t="n">
        <f aca="false">IF(H$1="P",MAX(0,H$2-$C89),IF(H$1="C",MAX(0,$C89-H$2)))</f>
        <v>9.5</v>
      </c>
      <c r="I89" s="103" t="n">
        <f aca="false">IF(I$1="P",MAX(0,I$2-$C89),IF(I$1="C",MAX(0,$C89-I$2)))</f>
        <v>14.5</v>
      </c>
      <c r="J89" s="103" t="n">
        <f aca="false">IF(J$1="P",MAX(0,J$2-$C89),IF(J$1="C",MAX(0,$C89-J$2)))</f>
        <v>19.5</v>
      </c>
      <c r="K89" s="103" t="n">
        <f aca="false">IF(K$1="P",MAX(0,K$2-$C89),IF(K$1="C",MAX(0,$C89-K$2)))</f>
        <v>24.5</v>
      </c>
      <c r="L89" s="103" t="n">
        <f aca="false">IF(L$1="P",MAX(0,L$2-$C89),IF(L$1="C",MAX(0,$C89-L$2)))</f>
        <v>34.5</v>
      </c>
      <c r="M89" s="103" t="n">
        <f aca="false">IF(M$1="P",MAX(0,M$2-$C89),IF(M$1="C",MAX(0,$C89-M$2)))</f>
        <v>0</v>
      </c>
      <c r="N89" s="103" t="n">
        <f aca="false">IF(N$1="P",MAX(0,N$2-$C89),IF(N$1="C",MAX(0,$C89-N$2)))</f>
        <v>0</v>
      </c>
      <c r="O89" s="103" t="n">
        <f aca="false">IF(O$1="P",MAX(0,O$2-$C89),IF(O$1="C",MAX(0,$C89-O$2)))</f>
        <v>0</v>
      </c>
      <c r="P89" s="103" t="n">
        <f aca="false">IF(P$1="P",MAX(0,P$2-$C89),IF(P$1="C",MAX(0,$C89-P$2)))</f>
        <v>0</v>
      </c>
      <c r="Q89" s="103" t="n">
        <f aca="false">IF(Q$1="P",MAX(0,Q$2-$C89),IF(Q$1="C",MAX(0,$C89-Q$2)))</f>
        <v>0</v>
      </c>
      <c r="R89" s="103" t="n">
        <f aca="false">IF(R$1="P",MAX(0,R$2-$C89),IF(R$1="C",MAX(0,$C89-R$2)))</f>
        <v>0</v>
      </c>
      <c r="S89" s="103" t="n">
        <f aca="false">IF(S$1="P",MAX(0,S$2-$C89),IF(S$1="C",MAX(0,$C89-S$2)))</f>
        <v>0</v>
      </c>
      <c r="T89" s="104" t="n">
        <f aca="false">A89</f>
        <v>4</v>
      </c>
      <c r="U89" s="105" t="n">
        <f aca="false">VLOOKUP($B89,Gas!$B$3:$E$2506,2)</f>
        <v>2.4</v>
      </c>
      <c r="V89" s="46" t="n">
        <f aca="false">C89/U89</f>
        <v>6.45833333333333</v>
      </c>
    </row>
    <row r="90" customFormat="false" ht="12.75" hidden="false" customHeight="false" outlineLevel="0" collapsed="false">
      <c r="A90" s="95" t="n">
        <f aca="false">MONTH(B90)+(YEAR(B90)-1998)*12</f>
        <v>4</v>
      </c>
      <c r="B90" s="114" t="n">
        <v>35891</v>
      </c>
      <c r="C90" s="115" t="n">
        <v>20.88</v>
      </c>
      <c r="D90" s="98" t="n">
        <f aca="false">LN(C90/C89)</f>
        <v>0.297951739089237</v>
      </c>
      <c r="E90" s="106" t="n">
        <f aca="false">STDEV(D81:D90)*SQRT(trade_day)</f>
        <v>2.50203988527698</v>
      </c>
      <c r="G90" s="103" t="n">
        <f aca="false">IF(G$1="P",MAX(0,G$2-$C90),IF(G$1="C",MAX(0,$C90-G$2)))</f>
        <v>0</v>
      </c>
      <c r="H90" s="103" t="n">
        <f aca="false">IF(H$1="P",MAX(0,H$2-$C90),IF(H$1="C",MAX(0,$C90-H$2)))</f>
        <v>4.12</v>
      </c>
      <c r="I90" s="103" t="n">
        <f aca="false">IF(I$1="P",MAX(0,I$2-$C90),IF(I$1="C",MAX(0,$C90-I$2)))</f>
        <v>9.12</v>
      </c>
      <c r="J90" s="103" t="n">
        <f aca="false">IF(J$1="P",MAX(0,J$2-$C90),IF(J$1="C",MAX(0,$C90-J$2)))</f>
        <v>14.12</v>
      </c>
      <c r="K90" s="103" t="n">
        <f aca="false">IF(K$1="P",MAX(0,K$2-$C90),IF(K$1="C",MAX(0,$C90-K$2)))</f>
        <v>19.12</v>
      </c>
      <c r="L90" s="103" t="n">
        <f aca="false">IF(L$1="P",MAX(0,L$2-$C90),IF(L$1="C",MAX(0,$C90-L$2)))</f>
        <v>29.12</v>
      </c>
      <c r="M90" s="103" t="n">
        <f aca="false">IF(M$1="P",MAX(0,M$2-$C90),IF(M$1="C",MAX(0,$C90-M$2)))</f>
        <v>0.879999999999999</v>
      </c>
      <c r="N90" s="103" t="n">
        <f aca="false">IF(N$1="P",MAX(0,N$2-$C90),IF(N$1="C",MAX(0,$C90-N$2)))</f>
        <v>0</v>
      </c>
      <c r="O90" s="103" t="n">
        <f aca="false">IF(O$1="P",MAX(0,O$2-$C90),IF(O$1="C",MAX(0,$C90-O$2)))</f>
        <v>0</v>
      </c>
      <c r="P90" s="103" t="n">
        <f aca="false">IF(P$1="P",MAX(0,P$2-$C90),IF(P$1="C",MAX(0,$C90-P$2)))</f>
        <v>0</v>
      </c>
      <c r="Q90" s="103" t="n">
        <f aca="false">IF(Q$1="P",MAX(0,Q$2-$C90),IF(Q$1="C",MAX(0,$C90-Q$2)))</f>
        <v>0</v>
      </c>
      <c r="R90" s="103" t="n">
        <f aca="false">IF(R$1="P",MAX(0,R$2-$C90),IF(R$1="C",MAX(0,$C90-R$2)))</f>
        <v>0</v>
      </c>
      <c r="S90" s="103" t="n">
        <f aca="false">IF(S$1="P",MAX(0,S$2-$C90),IF(S$1="C",MAX(0,$C90-S$2)))</f>
        <v>0</v>
      </c>
      <c r="T90" s="104" t="n">
        <f aca="false">A90</f>
        <v>4</v>
      </c>
      <c r="U90" s="105" t="n">
        <f aca="false">VLOOKUP($B90,Gas!$B$3:$E$2506,2)</f>
        <v>2.505</v>
      </c>
      <c r="V90" s="46" t="n">
        <f aca="false">C90/U90</f>
        <v>8.33532934131737</v>
      </c>
    </row>
    <row r="91" customFormat="false" ht="12.75" hidden="false" customHeight="false" outlineLevel="0" collapsed="false">
      <c r="A91" s="95" t="n">
        <f aca="false">MONTH(B91)+(YEAR(B91)-1998)*12</f>
        <v>4</v>
      </c>
      <c r="B91" s="114" t="n">
        <v>35892</v>
      </c>
      <c r="C91" s="115" t="n">
        <v>21.92</v>
      </c>
      <c r="D91" s="98" t="n">
        <f aca="false">LN(C91/C90)</f>
        <v>0.048607699065377</v>
      </c>
      <c r="E91" s="106" t="n">
        <f aca="false">STDEV(D82:D91)*SQRT(trade_day)</f>
        <v>2.51451795544632</v>
      </c>
      <c r="G91" s="103" t="n">
        <f aca="false">IF(G$1="P",MAX(0,G$2-$C91),IF(G$1="C",MAX(0,$C91-G$2)))</f>
        <v>0</v>
      </c>
      <c r="H91" s="103" t="n">
        <f aca="false">IF(H$1="P",MAX(0,H$2-$C91),IF(H$1="C",MAX(0,$C91-H$2)))</f>
        <v>3.08</v>
      </c>
      <c r="I91" s="103" t="n">
        <f aca="false">IF(I$1="P",MAX(0,I$2-$C91),IF(I$1="C",MAX(0,$C91-I$2)))</f>
        <v>8.08</v>
      </c>
      <c r="J91" s="103" t="n">
        <f aca="false">IF(J$1="P",MAX(0,J$2-$C91),IF(J$1="C",MAX(0,$C91-J$2)))</f>
        <v>13.08</v>
      </c>
      <c r="K91" s="103" t="n">
        <f aca="false">IF(K$1="P",MAX(0,K$2-$C91),IF(K$1="C",MAX(0,$C91-K$2)))</f>
        <v>18.08</v>
      </c>
      <c r="L91" s="103" t="n">
        <f aca="false">IF(L$1="P",MAX(0,L$2-$C91),IF(L$1="C",MAX(0,$C91-L$2)))</f>
        <v>28.08</v>
      </c>
      <c r="M91" s="103" t="n">
        <f aca="false">IF(M$1="P",MAX(0,M$2-$C91),IF(M$1="C",MAX(0,$C91-M$2)))</f>
        <v>1.92</v>
      </c>
      <c r="N91" s="103" t="n">
        <f aca="false">IF(N$1="P",MAX(0,N$2-$C91),IF(N$1="C",MAX(0,$C91-N$2)))</f>
        <v>0</v>
      </c>
      <c r="O91" s="103" t="n">
        <f aca="false">IF(O$1="P",MAX(0,O$2-$C91),IF(O$1="C",MAX(0,$C91-O$2)))</f>
        <v>0</v>
      </c>
      <c r="P91" s="103" t="n">
        <f aca="false">IF(P$1="P",MAX(0,P$2-$C91),IF(P$1="C",MAX(0,$C91-P$2)))</f>
        <v>0</v>
      </c>
      <c r="Q91" s="103" t="n">
        <f aca="false">IF(Q$1="P",MAX(0,Q$2-$C91),IF(Q$1="C",MAX(0,$C91-Q$2)))</f>
        <v>0</v>
      </c>
      <c r="R91" s="103" t="n">
        <f aca="false">IF(R$1="P",MAX(0,R$2-$C91),IF(R$1="C",MAX(0,$C91-R$2)))</f>
        <v>0</v>
      </c>
      <c r="S91" s="103" t="n">
        <f aca="false">IF(S$1="P",MAX(0,S$2-$C91),IF(S$1="C",MAX(0,$C91-S$2)))</f>
        <v>0</v>
      </c>
      <c r="T91" s="104" t="n">
        <f aca="false">A91</f>
        <v>4</v>
      </c>
      <c r="U91" s="105" t="n">
        <f aca="false">VLOOKUP($B91,Gas!$B$3:$E$2506,2)</f>
        <v>2.505</v>
      </c>
      <c r="V91" s="46" t="n">
        <f aca="false">C91/U91</f>
        <v>8.75049900199601</v>
      </c>
    </row>
    <row r="92" customFormat="false" ht="12.75" hidden="false" customHeight="false" outlineLevel="0" collapsed="false">
      <c r="A92" s="95" t="n">
        <f aca="false">MONTH(B92)+(YEAR(B92)-1998)*12</f>
        <v>4</v>
      </c>
      <c r="B92" s="114" t="n">
        <v>35893</v>
      </c>
      <c r="C92" s="115" t="n">
        <v>20</v>
      </c>
      <c r="D92" s="98" t="n">
        <f aca="false">LN(C92/C91)</f>
        <v>-0.0916671885258239</v>
      </c>
      <c r="E92" s="106" t="n">
        <f aca="false">STDEV(D83:D92)*SQRT(trade_day)</f>
        <v>2.46002353962872</v>
      </c>
      <c r="G92" s="103" t="n">
        <f aca="false">IF(G$1="P",MAX(0,G$2-$C92),IF(G$1="C",MAX(0,$C92-G$2)))</f>
        <v>0</v>
      </c>
      <c r="H92" s="103" t="n">
        <f aca="false">IF(H$1="P",MAX(0,H$2-$C92),IF(H$1="C",MAX(0,$C92-H$2)))</f>
        <v>5</v>
      </c>
      <c r="I92" s="103" t="n">
        <f aca="false">IF(I$1="P",MAX(0,I$2-$C92),IF(I$1="C",MAX(0,$C92-I$2)))</f>
        <v>10</v>
      </c>
      <c r="J92" s="103" t="n">
        <f aca="false">IF(J$1="P",MAX(0,J$2-$C92),IF(J$1="C",MAX(0,$C92-J$2)))</f>
        <v>15</v>
      </c>
      <c r="K92" s="103" t="n">
        <f aca="false">IF(K$1="P",MAX(0,K$2-$C92),IF(K$1="C",MAX(0,$C92-K$2)))</f>
        <v>20</v>
      </c>
      <c r="L92" s="103" t="n">
        <f aca="false">IF(L$1="P",MAX(0,L$2-$C92),IF(L$1="C",MAX(0,$C92-L$2)))</f>
        <v>30</v>
      </c>
      <c r="M92" s="103" t="n">
        <f aca="false">IF(M$1="P",MAX(0,M$2-$C92),IF(M$1="C",MAX(0,$C92-M$2)))</f>
        <v>0</v>
      </c>
      <c r="N92" s="103" t="n">
        <f aca="false">IF(N$1="P",MAX(0,N$2-$C92),IF(N$1="C",MAX(0,$C92-N$2)))</f>
        <v>0</v>
      </c>
      <c r="O92" s="103" t="n">
        <f aca="false">IF(O$1="P",MAX(0,O$2-$C92),IF(O$1="C",MAX(0,$C92-O$2)))</f>
        <v>0</v>
      </c>
      <c r="P92" s="103" t="n">
        <f aca="false">IF(P$1="P",MAX(0,P$2-$C92),IF(P$1="C",MAX(0,$C92-P$2)))</f>
        <v>0</v>
      </c>
      <c r="Q92" s="103" t="n">
        <f aca="false">IF(Q$1="P",MAX(0,Q$2-$C92),IF(Q$1="C",MAX(0,$C92-Q$2)))</f>
        <v>0</v>
      </c>
      <c r="R92" s="103" t="n">
        <f aca="false">IF(R$1="P",MAX(0,R$2-$C92),IF(R$1="C",MAX(0,$C92-R$2)))</f>
        <v>0</v>
      </c>
      <c r="S92" s="103" t="n">
        <f aca="false">IF(S$1="P",MAX(0,S$2-$C92),IF(S$1="C",MAX(0,$C92-S$2)))</f>
        <v>0</v>
      </c>
      <c r="T92" s="104" t="n">
        <f aca="false">A92</f>
        <v>4</v>
      </c>
      <c r="U92" s="105" t="n">
        <f aca="false">VLOOKUP($B92,Gas!$B$3:$E$2506,2)</f>
        <v>2.5</v>
      </c>
      <c r="V92" s="46" t="n">
        <f aca="false">C92/U92</f>
        <v>8</v>
      </c>
    </row>
    <row r="93" customFormat="false" ht="12.75" hidden="false" customHeight="false" outlineLevel="0" collapsed="false">
      <c r="A93" s="95" t="n">
        <f aca="false">MONTH(B93)+(YEAR(B93)-1998)*12</f>
        <v>4</v>
      </c>
      <c r="B93" s="114" t="n">
        <v>35894</v>
      </c>
      <c r="C93" s="115" t="n">
        <v>19.3</v>
      </c>
      <c r="D93" s="98" t="n">
        <f aca="false">LN(C93/C92)</f>
        <v>-0.035627177643151</v>
      </c>
      <c r="E93" s="106" t="n">
        <f aca="false">STDEV(D84:D93)*SQRT(trade_day)</f>
        <v>2.45974768602509</v>
      </c>
      <c r="G93" s="103" t="n">
        <f aca="false">IF(G$1="P",MAX(0,G$2-$C93),IF(G$1="C",MAX(0,$C93-G$2)))</f>
        <v>0.699999999999999</v>
      </c>
      <c r="H93" s="103" t="n">
        <f aca="false">IF(H$1="P",MAX(0,H$2-$C93),IF(H$1="C",MAX(0,$C93-H$2)))</f>
        <v>5.7</v>
      </c>
      <c r="I93" s="103" t="n">
        <f aca="false">IF(I$1="P",MAX(0,I$2-$C93),IF(I$1="C",MAX(0,$C93-I$2)))</f>
        <v>10.7</v>
      </c>
      <c r="J93" s="103" t="n">
        <f aca="false">IF(J$1="P",MAX(0,J$2-$C93),IF(J$1="C",MAX(0,$C93-J$2)))</f>
        <v>15.7</v>
      </c>
      <c r="K93" s="103" t="n">
        <f aca="false">IF(K$1="P",MAX(0,K$2-$C93),IF(K$1="C",MAX(0,$C93-K$2)))</f>
        <v>20.7</v>
      </c>
      <c r="L93" s="103" t="n">
        <f aca="false">IF(L$1="P",MAX(0,L$2-$C93),IF(L$1="C",MAX(0,$C93-L$2)))</f>
        <v>30.7</v>
      </c>
      <c r="M93" s="103" t="n">
        <f aca="false">IF(M$1="P",MAX(0,M$2-$C93),IF(M$1="C",MAX(0,$C93-M$2)))</f>
        <v>0</v>
      </c>
      <c r="N93" s="103" t="n">
        <f aca="false">IF(N$1="P",MAX(0,N$2-$C93),IF(N$1="C",MAX(0,$C93-N$2)))</f>
        <v>0</v>
      </c>
      <c r="O93" s="103" t="n">
        <f aca="false">IF(O$1="P",MAX(0,O$2-$C93),IF(O$1="C",MAX(0,$C93-O$2)))</f>
        <v>0</v>
      </c>
      <c r="P93" s="103" t="n">
        <f aca="false">IF(P$1="P",MAX(0,P$2-$C93),IF(P$1="C",MAX(0,$C93-P$2)))</f>
        <v>0</v>
      </c>
      <c r="Q93" s="103" t="n">
        <f aca="false">IF(Q$1="P",MAX(0,Q$2-$C93),IF(Q$1="C",MAX(0,$C93-Q$2)))</f>
        <v>0</v>
      </c>
      <c r="R93" s="103" t="n">
        <f aca="false">IF(R$1="P",MAX(0,R$2-$C93),IF(R$1="C",MAX(0,$C93-R$2)))</f>
        <v>0</v>
      </c>
      <c r="S93" s="103" t="n">
        <f aca="false">IF(S$1="P",MAX(0,S$2-$C93),IF(S$1="C",MAX(0,$C93-S$2)))</f>
        <v>0</v>
      </c>
      <c r="T93" s="104" t="n">
        <f aca="false">A93</f>
        <v>4</v>
      </c>
      <c r="U93" s="105" t="n">
        <f aca="false">VLOOKUP($B93,Gas!$B$3:$E$2506,2)</f>
        <v>2.65</v>
      </c>
      <c r="V93" s="46" t="n">
        <f aca="false">C93/U93</f>
        <v>7.28301886792453</v>
      </c>
    </row>
    <row r="94" customFormat="false" ht="12.75" hidden="false" customHeight="false" outlineLevel="0" collapsed="false">
      <c r="A94" s="95" t="n">
        <f aca="false">MONTH(B94)+(YEAR(B94)-1998)*12</f>
        <v>4</v>
      </c>
      <c r="B94" s="114" t="n">
        <v>35898</v>
      </c>
      <c r="C94" s="115" t="n">
        <v>25.7</v>
      </c>
      <c r="D94" s="98" t="n">
        <f aca="false">LN(C94/C93)</f>
        <v>0.286385895990334</v>
      </c>
      <c r="E94" s="106" t="n">
        <f aca="false">STDEV(D85:D94)*SQRT(trade_day)</f>
        <v>2.82232376922996</v>
      </c>
      <c r="G94" s="103" t="n">
        <f aca="false">IF(G$1="P",MAX(0,G$2-$C94),IF(G$1="C",MAX(0,$C94-G$2)))</f>
        <v>0</v>
      </c>
      <c r="H94" s="103" t="n">
        <f aca="false">IF(H$1="P",MAX(0,H$2-$C94),IF(H$1="C",MAX(0,$C94-H$2)))</f>
        <v>0</v>
      </c>
      <c r="I94" s="103" t="n">
        <f aca="false">IF(I$1="P",MAX(0,I$2-$C94),IF(I$1="C",MAX(0,$C94-I$2)))</f>
        <v>4.3</v>
      </c>
      <c r="J94" s="103" t="n">
        <f aca="false">IF(J$1="P",MAX(0,J$2-$C94),IF(J$1="C",MAX(0,$C94-J$2)))</f>
        <v>9.3</v>
      </c>
      <c r="K94" s="103" t="n">
        <f aca="false">IF(K$1="P",MAX(0,K$2-$C94),IF(K$1="C",MAX(0,$C94-K$2)))</f>
        <v>14.3</v>
      </c>
      <c r="L94" s="103" t="n">
        <f aca="false">IF(L$1="P",MAX(0,L$2-$C94),IF(L$1="C",MAX(0,$C94-L$2)))</f>
        <v>24.3</v>
      </c>
      <c r="M94" s="103" t="n">
        <f aca="false">IF(M$1="P",MAX(0,M$2-$C94),IF(M$1="C",MAX(0,$C94-M$2)))</f>
        <v>5.7</v>
      </c>
      <c r="N94" s="103" t="n">
        <f aca="false">IF(N$1="P",MAX(0,N$2-$C94),IF(N$1="C",MAX(0,$C94-N$2)))</f>
        <v>0.699999999999999</v>
      </c>
      <c r="O94" s="103" t="n">
        <f aca="false">IF(O$1="P",MAX(0,O$2-$C94),IF(O$1="C",MAX(0,$C94-O$2)))</f>
        <v>0</v>
      </c>
      <c r="P94" s="103" t="n">
        <f aca="false">IF(P$1="P",MAX(0,P$2-$C94),IF(P$1="C",MAX(0,$C94-P$2)))</f>
        <v>0</v>
      </c>
      <c r="Q94" s="103" t="n">
        <f aca="false">IF(Q$1="P",MAX(0,Q$2-$C94),IF(Q$1="C",MAX(0,$C94-Q$2)))</f>
        <v>0</v>
      </c>
      <c r="R94" s="103" t="n">
        <f aca="false">IF(R$1="P",MAX(0,R$2-$C94),IF(R$1="C",MAX(0,$C94-R$2)))</f>
        <v>0</v>
      </c>
      <c r="S94" s="103" t="n">
        <f aca="false">IF(S$1="P",MAX(0,S$2-$C94),IF(S$1="C",MAX(0,$C94-S$2)))</f>
        <v>0</v>
      </c>
      <c r="T94" s="104" t="n">
        <f aca="false">A94</f>
        <v>4</v>
      </c>
      <c r="U94" s="105" t="n">
        <f aca="false">VLOOKUP($B94,Gas!$B$3:$E$2506,2)</f>
        <v>2.59</v>
      </c>
      <c r="V94" s="46" t="n">
        <f aca="false">C94/U94</f>
        <v>9.92277992277992</v>
      </c>
    </row>
    <row r="95" customFormat="false" ht="12.75" hidden="false" customHeight="false" outlineLevel="0" collapsed="false">
      <c r="A95" s="95" t="n">
        <f aca="false">MONTH(B95)+(YEAR(B95)-1998)*12</f>
        <v>4</v>
      </c>
      <c r="B95" s="114" t="n">
        <v>35899</v>
      </c>
      <c r="C95" s="115" t="n">
        <v>20.5</v>
      </c>
      <c r="D95" s="98" t="n">
        <f aca="false">LN(C95/C94)</f>
        <v>-0.226066105756812</v>
      </c>
      <c r="E95" s="106" t="n">
        <f aca="false">STDEV(D86:D95)*SQRT(trade_day)</f>
        <v>3.09895984866412</v>
      </c>
      <c r="G95" s="103" t="n">
        <f aca="false">IF(G$1="P",MAX(0,G$2-$C95),IF(G$1="C",MAX(0,$C95-G$2)))</f>
        <v>0</v>
      </c>
      <c r="H95" s="103" t="n">
        <f aca="false">IF(H$1="P",MAX(0,H$2-$C95),IF(H$1="C",MAX(0,$C95-H$2)))</f>
        <v>4.5</v>
      </c>
      <c r="I95" s="103" t="n">
        <f aca="false">IF(I$1="P",MAX(0,I$2-$C95),IF(I$1="C",MAX(0,$C95-I$2)))</f>
        <v>9.5</v>
      </c>
      <c r="J95" s="103" t="n">
        <f aca="false">IF(J$1="P",MAX(0,J$2-$C95),IF(J$1="C",MAX(0,$C95-J$2)))</f>
        <v>14.5</v>
      </c>
      <c r="K95" s="103" t="n">
        <f aca="false">IF(K$1="P",MAX(0,K$2-$C95),IF(K$1="C",MAX(0,$C95-K$2)))</f>
        <v>19.5</v>
      </c>
      <c r="L95" s="103" t="n">
        <f aca="false">IF(L$1="P",MAX(0,L$2-$C95),IF(L$1="C",MAX(0,$C95-L$2)))</f>
        <v>29.5</v>
      </c>
      <c r="M95" s="103" t="n">
        <f aca="false">IF(M$1="P",MAX(0,M$2-$C95),IF(M$1="C",MAX(0,$C95-M$2)))</f>
        <v>0.5</v>
      </c>
      <c r="N95" s="103" t="n">
        <f aca="false">IF(N$1="P",MAX(0,N$2-$C95),IF(N$1="C",MAX(0,$C95-N$2)))</f>
        <v>0</v>
      </c>
      <c r="O95" s="103" t="n">
        <f aca="false">IF(O$1="P",MAX(0,O$2-$C95),IF(O$1="C",MAX(0,$C95-O$2)))</f>
        <v>0</v>
      </c>
      <c r="P95" s="103" t="n">
        <f aca="false">IF(P$1="P",MAX(0,P$2-$C95),IF(P$1="C",MAX(0,$C95-P$2)))</f>
        <v>0</v>
      </c>
      <c r="Q95" s="103" t="n">
        <f aca="false">IF(Q$1="P",MAX(0,Q$2-$C95),IF(Q$1="C",MAX(0,$C95-Q$2)))</f>
        <v>0</v>
      </c>
      <c r="R95" s="103" t="n">
        <f aca="false">IF(R$1="P",MAX(0,R$2-$C95),IF(R$1="C",MAX(0,$C95-R$2)))</f>
        <v>0</v>
      </c>
      <c r="S95" s="103" t="n">
        <f aca="false">IF(S$1="P",MAX(0,S$2-$C95),IF(S$1="C",MAX(0,$C95-S$2)))</f>
        <v>0</v>
      </c>
      <c r="T95" s="104" t="n">
        <f aca="false">A95</f>
        <v>4</v>
      </c>
      <c r="U95" s="105" t="n">
        <f aca="false">VLOOKUP($B95,Gas!$B$3:$E$2506,2)</f>
        <v>2.55</v>
      </c>
      <c r="V95" s="46" t="n">
        <f aca="false">C95/U95</f>
        <v>8.03921568627451</v>
      </c>
    </row>
    <row r="96" customFormat="false" ht="12.75" hidden="false" customHeight="false" outlineLevel="0" collapsed="false">
      <c r="A96" s="95" t="n">
        <f aca="false">MONTH(B96)+(YEAR(B96)-1998)*12</f>
        <v>4</v>
      </c>
      <c r="B96" s="114" t="n">
        <v>35900</v>
      </c>
      <c r="C96" s="115" t="n">
        <v>21.11</v>
      </c>
      <c r="D96" s="98" t="n">
        <f aca="false">LN(C96/C95)</f>
        <v>0.0293219757158668</v>
      </c>
      <c r="E96" s="106" t="n">
        <f aca="false">STDEV(D87:D96)*SQRT(trade_day)</f>
        <v>3.09950162132539</v>
      </c>
      <c r="G96" s="103" t="n">
        <f aca="false">IF(G$1="P",MAX(0,G$2-$C96),IF(G$1="C",MAX(0,$C96-G$2)))</f>
        <v>0</v>
      </c>
      <c r="H96" s="103" t="n">
        <f aca="false">IF(H$1="P",MAX(0,H$2-$C96),IF(H$1="C",MAX(0,$C96-H$2)))</f>
        <v>3.89</v>
      </c>
      <c r="I96" s="103" t="n">
        <f aca="false">IF(I$1="P",MAX(0,I$2-$C96),IF(I$1="C",MAX(0,$C96-I$2)))</f>
        <v>8.89</v>
      </c>
      <c r="J96" s="103" t="n">
        <f aca="false">IF(J$1="P",MAX(0,J$2-$C96),IF(J$1="C",MAX(0,$C96-J$2)))</f>
        <v>13.89</v>
      </c>
      <c r="K96" s="103" t="n">
        <f aca="false">IF(K$1="P",MAX(0,K$2-$C96),IF(K$1="C",MAX(0,$C96-K$2)))</f>
        <v>18.89</v>
      </c>
      <c r="L96" s="103" t="n">
        <f aca="false">IF(L$1="P",MAX(0,L$2-$C96),IF(L$1="C",MAX(0,$C96-L$2)))</f>
        <v>28.89</v>
      </c>
      <c r="M96" s="103" t="n">
        <f aca="false">IF(M$1="P",MAX(0,M$2-$C96),IF(M$1="C",MAX(0,$C96-M$2)))</f>
        <v>1.11</v>
      </c>
      <c r="N96" s="103" t="n">
        <f aca="false">IF(N$1="P",MAX(0,N$2-$C96),IF(N$1="C",MAX(0,$C96-N$2)))</f>
        <v>0</v>
      </c>
      <c r="O96" s="103" t="n">
        <f aca="false">IF(O$1="P",MAX(0,O$2-$C96),IF(O$1="C",MAX(0,$C96-O$2)))</f>
        <v>0</v>
      </c>
      <c r="P96" s="103" t="n">
        <f aca="false">IF(P$1="P",MAX(0,P$2-$C96),IF(P$1="C",MAX(0,$C96-P$2)))</f>
        <v>0</v>
      </c>
      <c r="Q96" s="103" t="n">
        <f aca="false">IF(Q$1="P",MAX(0,Q$2-$C96),IF(Q$1="C",MAX(0,$C96-Q$2)))</f>
        <v>0</v>
      </c>
      <c r="R96" s="103" t="n">
        <f aca="false">IF(R$1="P",MAX(0,R$2-$C96),IF(R$1="C",MAX(0,$C96-R$2)))</f>
        <v>0</v>
      </c>
      <c r="S96" s="103" t="n">
        <f aca="false">IF(S$1="P",MAX(0,S$2-$C96),IF(S$1="C",MAX(0,$C96-S$2)))</f>
        <v>0</v>
      </c>
      <c r="T96" s="104" t="n">
        <f aca="false">A96</f>
        <v>4</v>
      </c>
      <c r="U96" s="105" t="n">
        <f aca="false">VLOOKUP($B96,Gas!$B$3:$E$2506,2)</f>
        <v>2.415</v>
      </c>
      <c r="V96" s="46" t="n">
        <f aca="false">C96/U96</f>
        <v>8.74120082815735</v>
      </c>
    </row>
    <row r="97" customFormat="false" ht="12.75" hidden="false" customHeight="false" outlineLevel="0" collapsed="false">
      <c r="A97" s="95" t="n">
        <f aca="false">MONTH(B97)+(YEAR(B97)-1998)*12</f>
        <v>4</v>
      </c>
      <c r="B97" s="114" t="n">
        <v>35901</v>
      </c>
      <c r="C97" s="115" t="n">
        <v>21.87</v>
      </c>
      <c r="D97" s="98" t="n">
        <f aca="false">LN(C97/C96)</f>
        <v>0.0353689728284472</v>
      </c>
      <c r="E97" s="106" t="n">
        <f aca="false">STDEV(D88:D97)*SQRT(trade_day)</f>
        <v>3.10309351871097</v>
      </c>
      <c r="G97" s="103" t="n">
        <f aca="false">IF(G$1="P",MAX(0,G$2-$C97),IF(G$1="C",MAX(0,$C97-G$2)))</f>
        <v>0</v>
      </c>
      <c r="H97" s="103" t="n">
        <f aca="false">IF(H$1="P",MAX(0,H$2-$C97),IF(H$1="C",MAX(0,$C97-H$2)))</f>
        <v>3.13</v>
      </c>
      <c r="I97" s="103" t="n">
        <f aca="false">IF(I$1="P",MAX(0,I$2-$C97),IF(I$1="C",MAX(0,$C97-I$2)))</f>
        <v>8.13</v>
      </c>
      <c r="J97" s="103" t="n">
        <f aca="false">IF(J$1="P",MAX(0,J$2-$C97),IF(J$1="C",MAX(0,$C97-J$2)))</f>
        <v>13.13</v>
      </c>
      <c r="K97" s="103" t="n">
        <f aca="false">IF(K$1="P",MAX(0,K$2-$C97),IF(K$1="C",MAX(0,$C97-K$2)))</f>
        <v>18.13</v>
      </c>
      <c r="L97" s="103" t="n">
        <f aca="false">IF(L$1="P",MAX(0,L$2-$C97),IF(L$1="C",MAX(0,$C97-L$2)))</f>
        <v>28.13</v>
      </c>
      <c r="M97" s="103" t="n">
        <f aca="false">IF(M$1="P",MAX(0,M$2-$C97),IF(M$1="C",MAX(0,$C97-M$2)))</f>
        <v>1.87</v>
      </c>
      <c r="N97" s="103" t="n">
        <f aca="false">IF(N$1="P",MAX(0,N$2-$C97),IF(N$1="C",MAX(0,$C97-N$2)))</f>
        <v>0</v>
      </c>
      <c r="O97" s="103" t="n">
        <f aca="false">IF(O$1="P",MAX(0,O$2-$C97),IF(O$1="C",MAX(0,$C97-O$2)))</f>
        <v>0</v>
      </c>
      <c r="P97" s="103" t="n">
        <f aca="false">IF(P$1="P",MAX(0,P$2-$C97),IF(P$1="C",MAX(0,$C97-P$2)))</f>
        <v>0</v>
      </c>
      <c r="Q97" s="103" t="n">
        <f aca="false">IF(Q$1="P",MAX(0,Q$2-$C97),IF(Q$1="C",MAX(0,$C97-Q$2)))</f>
        <v>0</v>
      </c>
      <c r="R97" s="103" t="n">
        <f aca="false">IF(R$1="P",MAX(0,R$2-$C97),IF(R$1="C",MAX(0,$C97-R$2)))</f>
        <v>0</v>
      </c>
      <c r="S97" s="103" t="n">
        <f aca="false">IF(S$1="P",MAX(0,S$2-$C97),IF(S$1="C",MAX(0,$C97-S$2)))</f>
        <v>0</v>
      </c>
      <c r="T97" s="104" t="n">
        <f aca="false">A97</f>
        <v>4</v>
      </c>
      <c r="U97" s="105" t="n">
        <f aca="false">VLOOKUP($B97,Gas!$B$3:$E$2506,2)</f>
        <v>2.48</v>
      </c>
      <c r="V97" s="46" t="n">
        <f aca="false">C97/U97</f>
        <v>8.81854838709677</v>
      </c>
    </row>
    <row r="98" customFormat="false" ht="12.75" hidden="false" customHeight="false" outlineLevel="0" collapsed="false">
      <c r="A98" s="95" t="n">
        <f aca="false">MONTH(B98)+(YEAR(B98)-1998)*12</f>
        <v>4</v>
      </c>
      <c r="B98" s="114" t="n">
        <v>35902</v>
      </c>
      <c r="C98" s="115" t="n">
        <v>22.43</v>
      </c>
      <c r="D98" s="98" t="n">
        <f aca="false">LN(C98/C97)</f>
        <v>0.0252835138434404</v>
      </c>
      <c r="E98" s="106" t="n">
        <f aca="false">STDEV(D89:D98)*SQRT(trade_day)</f>
        <v>2.48150776676727</v>
      </c>
      <c r="G98" s="103" t="n">
        <f aca="false">IF(G$1="P",MAX(0,G$2-$C98),IF(G$1="C",MAX(0,$C98-G$2)))</f>
        <v>0</v>
      </c>
      <c r="H98" s="103" t="n">
        <f aca="false">IF(H$1="P",MAX(0,H$2-$C98),IF(H$1="C",MAX(0,$C98-H$2)))</f>
        <v>2.57</v>
      </c>
      <c r="I98" s="103" t="n">
        <f aca="false">IF(I$1="P",MAX(0,I$2-$C98),IF(I$1="C",MAX(0,$C98-I$2)))</f>
        <v>7.57</v>
      </c>
      <c r="J98" s="103" t="n">
        <f aca="false">IF(J$1="P",MAX(0,J$2-$C98),IF(J$1="C",MAX(0,$C98-J$2)))</f>
        <v>12.57</v>
      </c>
      <c r="K98" s="103" t="n">
        <f aca="false">IF(K$1="P",MAX(0,K$2-$C98),IF(K$1="C",MAX(0,$C98-K$2)))</f>
        <v>17.57</v>
      </c>
      <c r="L98" s="103" t="n">
        <f aca="false">IF(L$1="P",MAX(0,L$2-$C98),IF(L$1="C",MAX(0,$C98-L$2)))</f>
        <v>27.57</v>
      </c>
      <c r="M98" s="103" t="n">
        <f aca="false">IF(M$1="P",MAX(0,M$2-$C98),IF(M$1="C",MAX(0,$C98-M$2)))</f>
        <v>2.43</v>
      </c>
      <c r="N98" s="103" t="n">
        <f aca="false">IF(N$1="P",MAX(0,N$2-$C98),IF(N$1="C",MAX(0,$C98-N$2)))</f>
        <v>0</v>
      </c>
      <c r="O98" s="103" t="n">
        <f aca="false">IF(O$1="P",MAX(0,O$2-$C98),IF(O$1="C",MAX(0,$C98-O$2)))</f>
        <v>0</v>
      </c>
      <c r="P98" s="103" t="n">
        <f aca="false">IF(P$1="P",MAX(0,P$2-$C98),IF(P$1="C",MAX(0,$C98-P$2)))</f>
        <v>0</v>
      </c>
      <c r="Q98" s="103" t="n">
        <f aca="false">IF(Q$1="P",MAX(0,Q$2-$C98),IF(Q$1="C",MAX(0,$C98-Q$2)))</f>
        <v>0</v>
      </c>
      <c r="R98" s="103" t="n">
        <f aca="false">IF(R$1="P",MAX(0,R$2-$C98),IF(R$1="C",MAX(0,$C98-R$2)))</f>
        <v>0</v>
      </c>
      <c r="S98" s="103" t="n">
        <f aca="false">IF(S$1="P",MAX(0,S$2-$C98),IF(S$1="C",MAX(0,$C98-S$2)))</f>
        <v>0</v>
      </c>
      <c r="T98" s="104" t="n">
        <f aca="false">A98</f>
        <v>4</v>
      </c>
      <c r="U98" s="105" t="n">
        <f aca="false">VLOOKUP($B98,Gas!$B$3:$E$2506,2)</f>
        <v>2.475</v>
      </c>
      <c r="V98" s="46" t="n">
        <f aca="false">C98/U98</f>
        <v>9.06262626262626</v>
      </c>
    </row>
    <row r="99" customFormat="false" ht="12.75" hidden="false" customHeight="false" outlineLevel="0" collapsed="false">
      <c r="A99" s="95" t="n">
        <f aca="false">MONTH(B99)+(YEAR(B99)-1998)*12</f>
        <v>4</v>
      </c>
      <c r="B99" s="114" t="n">
        <v>35905</v>
      </c>
      <c r="C99" s="115" t="n">
        <v>22.94</v>
      </c>
      <c r="D99" s="98" t="n">
        <f aca="false">LN(C99/C98)</f>
        <v>0.0224827631691079</v>
      </c>
      <c r="E99" s="106" t="n">
        <f aca="false">STDEV(D90:D99)*SQRT(trade_day)</f>
        <v>2.48226294280511</v>
      </c>
      <c r="G99" s="103" t="n">
        <f aca="false">IF(G$1="P",MAX(0,G$2-$C99),IF(G$1="C",MAX(0,$C99-G$2)))</f>
        <v>0</v>
      </c>
      <c r="H99" s="103" t="n">
        <f aca="false">IF(H$1="P",MAX(0,H$2-$C99),IF(H$1="C",MAX(0,$C99-H$2)))</f>
        <v>2.06</v>
      </c>
      <c r="I99" s="103" t="n">
        <f aca="false">IF(I$1="P",MAX(0,I$2-$C99),IF(I$1="C",MAX(0,$C99-I$2)))</f>
        <v>7.06</v>
      </c>
      <c r="J99" s="103" t="n">
        <f aca="false">IF(J$1="P",MAX(0,J$2-$C99),IF(J$1="C",MAX(0,$C99-J$2)))</f>
        <v>12.06</v>
      </c>
      <c r="K99" s="103" t="n">
        <f aca="false">IF(K$1="P",MAX(0,K$2-$C99),IF(K$1="C",MAX(0,$C99-K$2)))</f>
        <v>17.06</v>
      </c>
      <c r="L99" s="103" t="n">
        <f aca="false">IF(L$1="P",MAX(0,L$2-$C99),IF(L$1="C",MAX(0,$C99-L$2)))</f>
        <v>27.06</v>
      </c>
      <c r="M99" s="103" t="n">
        <f aca="false">IF(M$1="P",MAX(0,M$2-$C99),IF(M$1="C",MAX(0,$C99-M$2)))</f>
        <v>2.94</v>
      </c>
      <c r="N99" s="103" t="n">
        <f aca="false">IF(N$1="P",MAX(0,N$2-$C99),IF(N$1="C",MAX(0,$C99-N$2)))</f>
        <v>0</v>
      </c>
      <c r="O99" s="103" t="n">
        <f aca="false">IF(O$1="P",MAX(0,O$2-$C99),IF(O$1="C",MAX(0,$C99-O$2)))</f>
        <v>0</v>
      </c>
      <c r="P99" s="103" t="n">
        <f aca="false">IF(P$1="P",MAX(0,P$2-$C99),IF(P$1="C",MAX(0,$C99-P$2)))</f>
        <v>0</v>
      </c>
      <c r="Q99" s="103" t="n">
        <f aca="false">IF(Q$1="P",MAX(0,Q$2-$C99),IF(Q$1="C",MAX(0,$C99-Q$2)))</f>
        <v>0</v>
      </c>
      <c r="R99" s="103" t="n">
        <f aca="false">IF(R$1="P",MAX(0,R$2-$C99),IF(R$1="C",MAX(0,$C99-R$2)))</f>
        <v>0</v>
      </c>
      <c r="S99" s="103" t="n">
        <f aca="false">IF(S$1="P",MAX(0,S$2-$C99),IF(S$1="C",MAX(0,$C99-S$2)))</f>
        <v>0</v>
      </c>
      <c r="T99" s="104" t="n">
        <f aca="false">A99</f>
        <v>4</v>
      </c>
      <c r="U99" s="105" t="n">
        <f aca="false">VLOOKUP($B99,Gas!$B$3:$E$2506,2)</f>
        <v>2.39</v>
      </c>
      <c r="V99" s="46" t="n">
        <f aca="false">C99/U99</f>
        <v>9.59832635983264</v>
      </c>
    </row>
    <row r="100" customFormat="false" ht="12.75" hidden="false" customHeight="false" outlineLevel="0" collapsed="false">
      <c r="A100" s="95" t="n">
        <f aca="false">MONTH(B100)+(YEAR(B100)-1998)*12</f>
        <v>4</v>
      </c>
      <c r="B100" s="114" t="n">
        <v>35906</v>
      </c>
      <c r="C100" s="115" t="n">
        <v>23.11</v>
      </c>
      <c r="D100" s="98" t="n">
        <f aca="false">LN(C100/C99)</f>
        <v>0.00738331258506474</v>
      </c>
      <c r="E100" s="106" t="n">
        <f aca="false">STDEV(D91:D100)*SQRT(trade_day)</f>
        <v>2.02373375612217</v>
      </c>
      <c r="G100" s="103" t="n">
        <f aca="false">IF(G$1="P",MAX(0,G$2-$C100),IF(G$1="C",MAX(0,$C100-G$2)))</f>
        <v>0</v>
      </c>
      <c r="H100" s="103" t="n">
        <f aca="false">IF(H$1="P",MAX(0,H$2-$C100),IF(H$1="C",MAX(0,$C100-H$2)))</f>
        <v>1.89</v>
      </c>
      <c r="I100" s="103" t="n">
        <f aca="false">IF(I$1="P",MAX(0,I$2-$C100),IF(I$1="C",MAX(0,$C100-I$2)))</f>
        <v>6.89</v>
      </c>
      <c r="J100" s="103" t="n">
        <f aca="false">IF(J$1="P",MAX(0,J$2-$C100),IF(J$1="C",MAX(0,$C100-J$2)))</f>
        <v>11.89</v>
      </c>
      <c r="K100" s="103" t="n">
        <f aca="false">IF(K$1="P",MAX(0,K$2-$C100),IF(K$1="C",MAX(0,$C100-K$2)))</f>
        <v>16.89</v>
      </c>
      <c r="L100" s="103" t="n">
        <f aca="false">IF(L$1="P",MAX(0,L$2-$C100),IF(L$1="C",MAX(0,$C100-L$2)))</f>
        <v>26.89</v>
      </c>
      <c r="M100" s="103" t="n">
        <f aca="false">IF(M$1="P",MAX(0,M$2-$C100),IF(M$1="C",MAX(0,$C100-M$2)))</f>
        <v>3.11</v>
      </c>
      <c r="N100" s="103" t="n">
        <f aca="false">IF(N$1="P",MAX(0,N$2-$C100),IF(N$1="C",MAX(0,$C100-N$2)))</f>
        <v>0</v>
      </c>
      <c r="O100" s="103" t="n">
        <f aca="false">IF(O$1="P",MAX(0,O$2-$C100),IF(O$1="C",MAX(0,$C100-O$2)))</f>
        <v>0</v>
      </c>
      <c r="P100" s="103" t="n">
        <f aca="false">IF(P$1="P",MAX(0,P$2-$C100),IF(P$1="C",MAX(0,$C100-P$2)))</f>
        <v>0</v>
      </c>
      <c r="Q100" s="103" t="n">
        <f aca="false">IF(Q$1="P",MAX(0,Q$2-$C100),IF(Q$1="C",MAX(0,$C100-Q$2)))</f>
        <v>0</v>
      </c>
      <c r="R100" s="103" t="n">
        <f aca="false">IF(R$1="P",MAX(0,R$2-$C100),IF(R$1="C",MAX(0,$C100-R$2)))</f>
        <v>0</v>
      </c>
      <c r="S100" s="103" t="n">
        <f aca="false">IF(S$1="P",MAX(0,S$2-$C100),IF(S$1="C",MAX(0,$C100-S$2)))</f>
        <v>0</v>
      </c>
      <c r="T100" s="104" t="n">
        <f aca="false">A100</f>
        <v>4</v>
      </c>
      <c r="U100" s="105" t="n">
        <f aca="false">VLOOKUP($B100,Gas!$B$3:$E$2506,2)</f>
        <v>2.4</v>
      </c>
      <c r="V100" s="46" t="n">
        <f aca="false">C100/U100</f>
        <v>9.62916666666667</v>
      </c>
    </row>
    <row r="101" customFormat="false" ht="12.75" hidden="false" customHeight="false" outlineLevel="0" collapsed="false">
      <c r="A101" s="95" t="n">
        <f aca="false">MONTH(B101)+(YEAR(B101)-1998)*12</f>
        <v>4</v>
      </c>
      <c r="B101" s="114" t="n">
        <v>35907</v>
      </c>
      <c r="C101" s="115" t="n">
        <v>23.25</v>
      </c>
      <c r="D101" s="98" t="n">
        <f aca="false">LN(C101/C100)</f>
        <v>0.00603970774707609</v>
      </c>
      <c r="E101" s="106" t="n">
        <f aca="false">STDEV(D92:D101)*SQRT(trade_day)</f>
        <v>2.01242261150877</v>
      </c>
      <c r="G101" s="103" t="n">
        <f aca="false">IF(G$1="P",MAX(0,G$2-$C101),IF(G$1="C",MAX(0,$C101-G$2)))</f>
        <v>0</v>
      </c>
      <c r="H101" s="103" t="n">
        <f aca="false">IF(H$1="P",MAX(0,H$2-$C101),IF(H$1="C",MAX(0,$C101-H$2)))</f>
        <v>1.75</v>
      </c>
      <c r="I101" s="103" t="n">
        <f aca="false">IF(I$1="P",MAX(0,I$2-$C101),IF(I$1="C",MAX(0,$C101-I$2)))</f>
        <v>6.75</v>
      </c>
      <c r="J101" s="103" t="n">
        <f aca="false">IF(J$1="P",MAX(0,J$2-$C101),IF(J$1="C",MAX(0,$C101-J$2)))</f>
        <v>11.75</v>
      </c>
      <c r="K101" s="103" t="n">
        <f aca="false">IF(K$1="P",MAX(0,K$2-$C101),IF(K$1="C",MAX(0,$C101-K$2)))</f>
        <v>16.75</v>
      </c>
      <c r="L101" s="103" t="n">
        <f aca="false">IF(L$1="P",MAX(0,L$2-$C101),IF(L$1="C",MAX(0,$C101-L$2)))</f>
        <v>26.75</v>
      </c>
      <c r="M101" s="103" t="n">
        <f aca="false">IF(M$1="P",MAX(0,M$2-$C101),IF(M$1="C",MAX(0,$C101-M$2)))</f>
        <v>3.25</v>
      </c>
      <c r="N101" s="103" t="n">
        <f aca="false">IF(N$1="P",MAX(0,N$2-$C101),IF(N$1="C",MAX(0,$C101-N$2)))</f>
        <v>0</v>
      </c>
      <c r="O101" s="103" t="n">
        <f aca="false">IF(O$1="P",MAX(0,O$2-$C101),IF(O$1="C",MAX(0,$C101-O$2)))</f>
        <v>0</v>
      </c>
      <c r="P101" s="103" t="n">
        <f aca="false">IF(P$1="P",MAX(0,P$2-$C101),IF(P$1="C",MAX(0,$C101-P$2)))</f>
        <v>0</v>
      </c>
      <c r="Q101" s="103" t="n">
        <f aca="false">IF(Q$1="P",MAX(0,Q$2-$C101),IF(Q$1="C",MAX(0,$C101-Q$2)))</f>
        <v>0</v>
      </c>
      <c r="R101" s="103" t="n">
        <f aca="false">IF(R$1="P",MAX(0,R$2-$C101),IF(R$1="C",MAX(0,$C101-R$2)))</f>
        <v>0</v>
      </c>
      <c r="S101" s="103" t="n">
        <f aca="false">IF(S$1="P",MAX(0,S$2-$C101),IF(S$1="C",MAX(0,$C101-S$2)))</f>
        <v>0</v>
      </c>
      <c r="T101" s="104" t="n">
        <f aca="false">A101</f>
        <v>4</v>
      </c>
      <c r="U101" s="105" t="n">
        <f aca="false">VLOOKUP($B101,Gas!$B$3:$E$2506,2)</f>
        <v>2.455</v>
      </c>
      <c r="V101" s="46" t="n">
        <f aca="false">C101/U101</f>
        <v>9.47046843177189</v>
      </c>
    </row>
    <row r="102" customFormat="false" ht="12.75" hidden="false" customHeight="false" outlineLevel="0" collapsed="false">
      <c r="A102" s="95" t="n">
        <f aca="false">MONTH(B102)+(YEAR(B102)-1998)*12</f>
        <v>4</v>
      </c>
      <c r="B102" s="114" t="n">
        <v>35908</v>
      </c>
      <c r="C102" s="115" t="n">
        <v>20.33</v>
      </c>
      <c r="D102" s="98" t="n">
        <f aca="false">LN(C102/C101)</f>
        <v>-0.13420750439311</v>
      </c>
      <c r="E102" s="106" t="n">
        <f aca="false">STDEV(D93:D102)*SQRT(trade_day)</f>
        <v>2.07981968850035</v>
      </c>
      <c r="G102" s="103" t="n">
        <f aca="false">IF(G$1="P",MAX(0,G$2-$C102),IF(G$1="C",MAX(0,$C102-G$2)))</f>
        <v>0</v>
      </c>
      <c r="H102" s="103" t="n">
        <f aca="false">IF(H$1="P",MAX(0,H$2-$C102),IF(H$1="C",MAX(0,$C102-H$2)))</f>
        <v>4.67</v>
      </c>
      <c r="I102" s="103" t="n">
        <f aca="false">IF(I$1="P",MAX(0,I$2-$C102),IF(I$1="C",MAX(0,$C102-I$2)))</f>
        <v>9.67</v>
      </c>
      <c r="J102" s="103" t="n">
        <f aca="false">IF(J$1="P",MAX(0,J$2-$C102),IF(J$1="C",MAX(0,$C102-J$2)))</f>
        <v>14.67</v>
      </c>
      <c r="K102" s="103" t="n">
        <f aca="false">IF(K$1="P",MAX(0,K$2-$C102),IF(K$1="C",MAX(0,$C102-K$2)))</f>
        <v>19.67</v>
      </c>
      <c r="L102" s="103" t="n">
        <f aca="false">IF(L$1="P",MAX(0,L$2-$C102),IF(L$1="C",MAX(0,$C102-L$2)))</f>
        <v>29.67</v>
      </c>
      <c r="M102" s="103" t="n">
        <f aca="false">IF(M$1="P",MAX(0,M$2-$C102),IF(M$1="C",MAX(0,$C102-M$2)))</f>
        <v>0.329999999999998</v>
      </c>
      <c r="N102" s="103" t="n">
        <f aca="false">IF(N$1="P",MAX(0,N$2-$C102),IF(N$1="C",MAX(0,$C102-N$2)))</f>
        <v>0</v>
      </c>
      <c r="O102" s="103" t="n">
        <f aca="false">IF(O$1="P",MAX(0,O$2-$C102),IF(O$1="C",MAX(0,$C102-O$2)))</f>
        <v>0</v>
      </c>
      <c r="P102" s="103" t="n">
        <f aca="false">IF(P$1="P",MAX(0,P$2-$C102),IF(P$1="C",MAX(0,$C102-P$2)))</f>
        <v>0</v>
      </c>
      <c r="Q102" s="103" t="n">
        <f aca="false">IF(Q$1="P",MAX(0,Q$2-$C102),IF(Q$1="C",MAX(0,$C102-Q$2)))</f>
        <v>0</v>
      </c>
      <c r="R102" s="103" t="n">
        <f aca="false">IF(R$1="P",MAX(0,R$2-$C102),IF(R$1="C",MAX(0,$C102-R$2)))</f>
        <v>0</v>
      </c>
      <c r="S102" s="103" t="n">
        <f aca="false">IF(S$1="P",MAX(0,S$2-$C102),IF(S$1="C",MAX(0,$C102-S$2)))</f>
        <v>0</v>
      </c>
      <c r="T102" s="104" t="n">
        <f aca="false">A102</f>
        <v>4</v>
      </c>
      <c r="U102" s="105" t="n">
        <f aca="false">VLOOKUP($B102,Gas!$B$3:$E$2506,2)</f>
        <v>2.51</v>
      </c>
      <c r="V102" s="46" t="n">
        <f aca="false">C102/U102</f>
        <v>8.0996015936255</v>
      </c>
    </row>
    <row r="103" customFormat="false" ht="12.75" hidden="false" customHeight="false" outlineLevel="0" collapsed="false">
      <c r="A103" s="95" t="n">
        <f aca="false">MONTH(B103)+(YEAR(B103)-1998)*12</f>
        <v>4</v>
      </c>
      <c r="B103" s="114" t="n">
        <v>35909</v>
      </c>
      <c r="C103" s="115" t="n">
        <v>19.42</v>
      </c>
      <c r="D103" s="98" t="n">
        <f aca="false">LN(C103/C102)</f>
        <v>-0.0457941647770763</v>
      </c>
      <c r="E103" s="106" t="n">
        <f aca="false">STDEV(D94:D103)*SQRT(trade_day)</f>
        <v>2.08549320017549</v>
      </c>
      <c r="G103" s="103" t="n">
        <f aca="false">IF(G$1="P",MAX(0,G$2-$C103),IF(G$1="C",MAX(0,$C103-G$2)))</f>
        <v>0.579999999999998</v>
      </c>
      <c r="H103" s="103" t="n">
        <f aca="false">IF(H$1="P",MAX(0,H$2-$C103),IF(H$1="C",MAX(0,$C103-H$2)))</f>
        <v>5.58</v>
      </c>
      <c r="I103" s="103" t="n">
        <f aca="false">IF(I$1="P",MAX(0,I$2-$C103),IF(I$1="C",MAX(0,$C103-I$2)))</f>
        <v>10.58</v>
      </c>
      <c r="J103" s="103" t="n">
        <f aca="false">IF(J$1="P",MAX(0,J$2-$C103),IF(J$1="C",MAX(0,$C103-J$2)))</f>
        <v>15.58</v>
      </c>
      <c r="K103" s="103" t="n">
        <f aca="false">IF(K$1="P",MAX(0,K$2-$C103),IF(K$1="C",MAX(0,$C103-K$2)))</f>
        <v>20.58</v>
      </c>
      <c r="L103" s="103" t="n">
        <f aca="false">IF(L$1="P",MAX(0,L$2-$C103),IF(L$1="C",MAX(0,$C103-L$2)))</f>
        <v>30.58</v>
      </c>
      <c r="M103" s="103" t="n">
        <f aca="false">IF(M$1="P",MAX(0,M$2-$C103),IF(M$1="C",MAX(0,$C103-M$2)))</f>
        <v>0</v>
      </c>
      <c r="N103" s="103" t="n">
        <f aca="false">IF(N$1="P",MAX(0,N$2-$C103),IF(N$1="C",MAX(0,$C103-N$2)))</f>
        <v>0</v>
      </c>
      <c r="O103" s="103" t="n">
        <f aca="false">IF(O$1="P",MAX(0,O$2-$C103),IF(O$1="C",MAX(0,$C103-O$2)))</f>
        <v>0</v>
      </c>
      <c r="P103" s="103" t="n">
        <f aca="false">IF(P$1="P",MAX(0,P$2-$C103),IF(P$1="C",MAX(0,$C103-P$2)))</f>
        <v>0</v>
      </c>
      <c r="Q103" s="103" t="n">
        <f aca="false">IF(Q$1="P",MAX(0,Q$2-$C103),IF(Q$1="C",MAX(0,$C103-Q$2)))</f>
        <v>0</v>
      </c>
      <c r="R103" s="103" t="n">
        <f aca="false">IF(R$1="P",MAX(0,R$2-$C103),IF(R$1="C",MAX(0,$C103-R$2)))</f>
        <v>0</v>
      </c>
      <c r="S103" s="103" t="n">
        <f aca="false">IF(S$1="P",MAX(0,S$2-$C103),IF(S$1="C",MAX(0,$C103-S$2)))</f>
        <v>0</v>
      </c>
      <c r="T103" s="104" t="n">
        <f aca="false">A103</f>
        <v>4</v>
      </c>
      <c r="U103" s="105" t="n">
        <f aca="false">VLOOKUP($B103,Gas!$B$3:$E$2506,2)</f>
        <v>2.335</v>
      </c>
      <c r="V103" s="46" t="n">
        <f aca="false">C103/U103</f>
        <v>8.3169164882227</v>
      </c>
    </row>
    <row r="104" customFormat="false" ht="12.75" hidden="false" customHeight="false" outlineLevel="0" collapsed="false">
      <c r="A104" s="95" t="n">
        <f aca="false">MONTH(B104)+(YEAR(B104)-1998)*12</f>
        <v>4</v>
      </c>
      <c r="B104" s="114" t="n">
        <v>35912</v>
      </c>
      <c r="C104" s="115" t="n">
        <v>20.05</v>
      </c>
      <c r="D104" s="98" t="n">
        <f aca="false">LN(C104/C103)</f>
        <v>0.0319256908893992</v>
      </c>
      <c r="E104" s="106" t="n">
        <f aca="false">STDEV(D95:D104)*SQRT(trade_day)</f>
        <v>1.38861405956313</v>
      </c>
      <c r="G104" s="103" t="n">
        <f aca="false">IF(G$1="P",MAX(0,G$2-$C104),IF(G$1="C",MAX(0,$C104-G$2)))</f>
        <v>0</v>
      </c>
      <c r="H104" s="103" t="n">
        <f aca="false">IF(H$1="P",MAX(0,H$2-$C104),IF(H$1="C",MAX(0,$C104-H$2)))</f>
        <v>4.95</v>
      </c>
      <c r="I104" s="103" t="n">
        <f aca="false">IF(I$1="P",MAX(0,I$2-$C104),IF(I$1="C",MAX(0,$C104-I$2)))</f>
        <v>9.95</v>
      </c>
      <c r="J104" s="103" t="n">
        <f aca="false">IF(J$1="P",MAX(0,J$2-$C104),IF(J$1="C",MAX(0,$C104-J$2)))</f>
        <v>14.95</v>
      </c>
      <c r="K104" s="103" t="n">
        <f aca="false">IF(K$1="P",MAX(0,K$2-$C104),IF(K$1="C",MAX(0,$C104-K$2)))</f>
        <v>19.95</v>
      </c>
      <c r="L104" s="103" t="n">
        <f aca="false">IF(L$1="P",MAX(0,L$2-$C104),IF(L$1="C",MAX(0,$C104-L$2)))</f>
        <v>29.95</v>
      </c>
      <c r="M104" s="103" t="n">
        <f aca="false">IF(M$1="P",MAX(0,M$2-$C104),IF(M$1="C",MAX(0,$C104-M$2)))</f>
        <v>0.0500000000000007</v>
      </c>
      <c r="N104" s="103" t="n">
        <f aca="false">IF(N$1="P",MAX(0,N$2-$C104),IF(N$1="C",MAX(0,$C104-N$2)))</f>
        <v>0</v>
      </c>
      <c r="O104" s="103" t="n">
        <f aca="false">IF(O$1="P",MAX(0,O$2-$C104),IF(O$1="C",MAX(0,$C104-O$2)))</f>
        <v>0</v>
      </c>
      <c r="P104" s="103" t="n">
        <f aca="false">IF(P$1="P",MAX(0,P$2-$C104),IF(P$1="C",MAX(0,$C104-P$2)))</f>
        <v>0</v>
      </c>
      <c r="Q104" s="103" t="n">
        <f aca="false">IF(Q$1="P",MAX(0,Q$2-$C104),IF(Q$1="C",MAX(0,$C104-Q$2)))</f>
        <v>0</v>
      </c>
      <c r="R104" s="103" t="n">
        <f aca="false">IF(R$1="P",MAX(0,R$2-$C104),IF(R$1="C",MAX(0,$C104-R$2)))</f>
        <v>0</v>
      </c>
      <c r="S104" s="103" t="n">
        <f aca="false">IF(S$1="P",MAX(0,S$2-$C104),IF(S$1="C",MAX(0,$C104-S$2)))</f>
        <v>0</v>
      </c>
      <c r="T104" s="104" t="n">
        <f aca="false">A104</f>
        <v>4</v>
      </c>
      <c r="U104" s="105" t="n">
        <f aca="false">VLOOKUP($B104,Gas!$B$3:$E$2506,2)</f>
        <v>2.305</v>
      </c>
      <c r="V104" s="46" t="n">
        <f aca="false">C104/U104</f>
        <v>8.69848156182213</v>
      </c>
    </row>
    <row r="105" customFormat="false" ht="12.75" hidden="false" customHeight="false" outlineLevel="0" collapsed="false">
      <c r="A105" s="95" t="n">
        <f aca="false">MONTH(B105)+(YEAR(B105)-1998)*12</f>
        <v>4</v>
      </c>
      <c r="B105" s="114" t="n">
        <v>35913</v>
      </c>
      <c r="C105" s="115" t="n">
        <v>21.39</v>
      </c>
      <c r="D105" s="98" t="n">
        <f aca="false">LN(C105/C104)</f>
        <v>0.064694369341736</v>
      </c>
      <c r="E105" s="106" t="n">
        <f aca="false">STDEV(D96:D105)*SQRT(trade_day)</f>
        <v>0.889432123718658</v>
      </c>
      <c r="G105" s="103" t="n">
        <f aca="false">IF(G$1="P",MAX(0,G$2-$C105),IF(G$1="C",MAX(0,$C105-G$2)))</f>
        <v>0</v>
      </c>
      <c r="H105" s="103" t="n">
        <f aca="false">IF(H$1="P",MAX(0,H$2-$C105),IF(H$1="C",MAX(0,$C105-H$2)))</f>
        <v>3.61</v>
      </c>
      <c r="I105" s="103" t="n">
        <f aca="false">IF(I$1="P",MAX(0,I$2-$C105),IF(I$1="C",MAX(0,$C105-I$2)))</f>
        <v>8.61</v>
      </c>
      <c r="J105" s="103" t="n">
        <f aca="false">IF(J$1="P",MAX(0,J$2-$C105),IF(J$1="C",MAX(0,$C105-J$2)))</f>
        <v>13.61</v>
      </c>
      <c r="K105" s="103" t="n">
        <f aca="false">IF(K$1="P",MAX(0,K$2-$C105),IF(K$1="C",MAX(0,$C105-K$2)))</f>
        <v>18.61</v>
      </c>
      <c r="L105" s="103" t="n">
        <f aca="false">IF(L$1="P",MAX(0,L$2-$C105),IF(L$1="C",MAX(0,$C105-L$2)))</f>
        <v>28.61</v>
      </c>
      <c r="M105" s="103" t="n">
        <f aca="false">IF(M$1="P",MAX(0,M$2-$C105),IF(M$1="C",MAX(0,$C105-M$2)))</f>
        <v>1.39</v>
      </c>
      <c r="N105" s="103" t="n">
        <f aca="false">IF(N$1="P",MAX(0,N$2-$C105),IF(N$1="C",MAX(0,$C105-N$2)))</f>
        <v>0</v>
      </c>
      <c r="O105" s="103" t="n">
        <f aca="false">IF(O$1="P",MAX(0,O$2-$C105),IF(O$1="C",MAX(0,$C105-O$2)))</f>
        <v>0</v>
      </c>
      <c r="P105" s="103" t="n">
        <f aca="false">IF(P$1="P",MAX(0,P$2-$C105),IF(P$1="C",MAX(0,$C105-P$2)))</f>
        <v>0</v>
      </c>
      <c r="Q105" s="103" t="n">
        <f aca="false">IF(Q$1="P",MAX(0,Q$2-$C105),IF(Q$1="C",MAX(0,$C105-Q$2)))</f>
        <v>0</v>
      </c>
      <c r="R105" s="103" t="n">
        <f aca="false">IF(R$1="P",MAX(0,R$2-$C105),IF(R$1="C",MAX(0,$C105-R$2)))</f>
        <v>0</v>
      </c>
      <c r="S105" s="103" t="n">
        <f aca="false">IF(S$1="P",MAX(0,S$2-$C105),IF(S$1="C",MAX(0,$C105-S$2)))</f>
        <v>0</v>
      </c>
      <c r="T105" s="104" t="n">
        <f aca="false">A105</f>
        <v>4</v>
      </c>
      <c r="U105" s="105" t="n">
        <f aca="false">VLOOKUP($B105,Gas!$B$3:$E$2506,2)</f>
        <v>2.28</v>
      </c>
      <c r="V105" s="46" t="n">
        <f aca="false">C105/U105</f>
        <v>9.38157894736842</v>
      </c>
    </row>
    <row r="106" customFormat="false" ht="12.75" hidden="false" customHeight="false" outlineLevel="0" collapsed="false">
      <c r="A106" s="95" t="n">
        <f aca="false">MONTH(B106)+(YEAR(B106)-1998)*12</f>
        <v>4</v>
      </c>
      <c r="B106" s="114" t="n">
        <v>35914</v>
      </c>
      <c r="C106" s="115" t="n">
        <v>21.34</v>
      </c>
      <c r="D106" s="98" t="n">
        <f aca="false">LN(C106/C105)</f>
        <v>-0.002340277220707</v>
      </c>
      <c r="E106" s="106" t="n">
        <f aca="false">STDEV(D97:D106)*SQRT(trade_day)</f>
        <v>0.878663622707428</v>
      </c>
      <c r="G106" s="103" t="n">
        <f aca="false">IF(G$1="P",MAX(0,G$2-$C106),IF(G$1="C",MAX(0,$C106-G$2)))</f>
        <v>0</v>
      </c>
      <c r="H106" s="103" t="n">
        <f aca="false">IF(H$1="P",MAX(0,H$2-$C106),IF(H$1="C",MAX(0,$C106-H$2)))</f>
        <v>3.66</v>
      </c>
      <c r="I106" s="103" t="n">
        <f aca="false">IF(I$1="P",MAX(0,I$2-$C106),IF(I$1="C",MAX(0,$C106-I$2)))</f>
        <v>8.66</v>
      </c>
      <c r="J106" s="103" t="n">
        <f aca="false">IF(J$1="P",MAX(0,J$2-$C106),IF(J$1="C",MAX(0,$C106-J$2)))</f>
        <v>13.66</v>
      </c>
      <c r="K106" s="103" t="n">
        <f aca="false">IF(K$1="P",MAX(0,K$2-$C106),IF(K$1="C",MAX(0,$C106-K$2)))</f>
        <v>18.66</v>
      </c>
      <c r="L106" s="103" t="n">
        <f aca="false">IF(L$1="P",MAX(0,L$2-$C106),IF(L$1="C",MAX(0,$C106-L$2)))</f>
        <v>28.66</v>
      </c>
      <c r="M106" s="103" t="n">
        <f aca="false">IF(M$1="P",MAX(0,M$2-$C106),IF(M$1="C",MAX(0,$C106-M$2)))</f>
        <v>1.34</v>
      </c>
      <c r="N106" s="103" t="n">
        <f aca="false">IF(N$1="P",MAX(0,N$2-$C106),IF(N$1="C",MAX(0,$C106-N$2)))</f>
        <v>0</v>
      </c>
      <c r="O106" s="103" t="n">
        <f aca="false">IF(O$1="P",MAX(0,O$2-$C106),IF(O$1="C",MAX(0,$C106-O$2)))</f>
        <v>0</v>
      </c>
      <c r="P106" s="103" t="n">
        <f aca="false">IF(P$1="P",MAX(0,P$2-$C106),IF(P$1="C",MAX(0,$C106-P$2)))</f>
        <v>0</v>
      </c>
      <c r="Q106" s="103" t="n">
        <f aca="false">IF(Q$1="P",MAX(0,Q$2-$C106),IF(Q$1="C",MAX(0,$C106-Q$2)))</f>
        <v>0</v>
      </c>
      <c r="R106" s="103" t="n">
        <f aca="false">IF(R$1="P",MAX(0,R$2-$C106),IF(R$1="C",MAX(0,$C106-R$2)))</f>
        <v>0</v>
      </c>
      <c r="S106" s="103" t="n">
        <f aca="false">IF(S$1="P",MAX(0,S$2-$C106),IF(S$1="C",MAX(0,$C106-S$2)))</f>
        <v>0</v>
      </c>
      <c r="T106" s="104" t="n">
        <f aca="false">A106</f>
        <v>4</v>
      </c>
      <c r="U106" s="105" t="n">
        <f aca="false">VLOOKUP($B106,Gas!$B$3:$E$2506,2)</f>
        <v>2.265</v>
      </c>
      <c r="V106" s="46" t="n">
        <f aca="false">C106/U106</f>
        <v>9.42163355408388</v>
      </c>
    </row>
    <row r="107" customFormat="false" ht="12.75" hidden="false" customHeight="false" outlineLevel="0" collapsed="false">
      <c r="A107" s="95" t="n">
        <f aca="false">MONTH(B107)+(YEAR(B107)-1998)*12</f>
        <v>4</v>
      </c>
      <c r="B107" s="114" t="n">
        <v>35915</v>
      </c>
      <c r="C107" s="115" t="n">
        <v>20.71</v>
      </c>
      <c r="D107" s="98" t="n">
        <f aca="false">LN(C107/C106)</f>
        <v>-0.0299665704661145</v>
      </c>
      <c r="E107" s="106" t="n">
        <f aca="false">STDEV(D98:D107)*SQRT(trade_day)</f>
        <v>0.868516446135312</v>
      </c>
      <c r="G107" s="103" t="n">
        <f aca="false">IF(G$1="P",MAX(0,G$2-$C107),IF(G$1="C",MAX(0,$C107-G$2)))</f>
        <v>0</v>
      </c>
      <c r="H107" s="103" t="n">
        <f aca="false">IF(H$1="P",MAX(0,H$2-$C107),IF(H$1="C",MAX(0,$C107-H$2)))</f>
        <v>4.29</v>
      </c>
      <c r="I107" s="103" t="n">
        <f aca="false">IF(I$1="P",MAX(0,I$2-$C107),IF(I$1="C",MAX(0,$C107-I$2)))</f>
        <v>9.29</v>
      </c>
      <c r="J107" s="103" t="n">
        <f aca="false">IF(J$1="P",MAX(0,J$2-$C107),IF(J$1="C",MAX(0,$C107-J$2)))</f>
        <v>14.29</v>
      </c>
      <c r="K107" s="103" t="n">
        <f aca="false">IF(K$1="P",MAX(0,K$2-$C107),IF(K$1="C",MAX(0,$C107-K$2)))</f>
        <v>19.29</v>
      </c>
      <c r="L107" s="103" t="n">
        <f aca="false">IF(L$1="P",MAX(0,L$2-$C107),IF(L$1="C",MAX(0,$C107-L$2)))</f>
        <v>29.29</v>
      </c>
      <c r="M107" s="103" t="n">
        <f aca="false">IF(M$1="P",MAX(0,M$2-$C107),IF(M$1="C",MAX(0,$C107-M$2)))</f>
        <v>0.710000000000001</v>
      </c>
      <c r="N107" s="103" t="n">
        <f aca="false">IF(N$1="P",MAX(0,N$2-$C107),IF(N$1="C",MAX(0,$C107-N$2)))</f>
        <v>0</v>
      </c>
      <c r="O107" s="103" t="n">
        <f aca="false">IF(O$1="P",MAX(0,O$2-$C107),IF(O$1="C",MAX(0,$C107-O$2)))</f>
        <v>0</v>
      </c>
      <c r="P107" s="103" t="n">
        <f aca="false">IF(P$1="P",MAX(0,P$2-$C107),IF(P$1="C",MAX(0,$C107-P$2)))</f>
        <v>0</v>
      </c>
      <c r="Q107" s="103" t="n">
        <f aca="false">IF(Q$1="P",MAX(0,Q$2-$C107),IF(Q$1="C",MAX(0,$C107-Q$2)))</f>
        <v>0</v>
      </c>
      <c r="R107" s="103" t="n">
        <f aca="false">IF(R$1="P",MAX(0,R$2-$C107),IF(R$1="C",MAX(0,$C107-R$2)))</f>
        <v>0</v>
      </c>
      <c r="S107" s="103" t="n">
        <f aca="false">IF(S$1="P",MAX(0,S$2-$C107),IF(S$1="C",MAX(0,$C107-S$2)))</f>
        <v>0</v>
      </c>
      <c r="T107" s="104" t="n">
        <f aca="false">A107</f>
        <v>4</v>
      </c>
      <c r="U107" s="105" t="n">
        <f aca="false">VLOOKUP($B107,Gas!$B$3:$E$2506,2)</f>
        <v>2.29</v>
      </c>
      <c r="V107" s="46" t="n">
        <f aca="false">C107/U107</f>
        <v>9.04366812227074</v>
      </c>
    </row>
    <row r="108" customFormat="false" ht="12.75" hidden="false" customHeight="false" outlineLevel="0" collapsed="false">
      <c r="A108" s="95" t="n">
        <f aca="false">MONTH(B108)+(YEAR(B108)-1998)*12</f>
        <v>5</v>
      </c>
      <c r="B108" s="114" t="n">
        <v>35916</v>
      </c>
      <c r="C108" s="115" t="n">
        <v>20.77</v>
      </c>
      <c r="D108" s="98" t="n">
        <f aca="false">LN(C108/C107)</f>
        <v>0.00289296248052817</v>
      </c>
      <c r="E108" s="106" t="n">
        <f aca="false">STDEV(D99:D108)*SQRT(trade_day)</f>
        <v>0.853594941264022</v>
      </c>
      <c r="G108" s="103" t="n">
        <f aca="false">IF(G$1="P",MAX(0,G$2-$C108),IF(G$1="C",MAX(0,$C108-G$2)))</f>
        <v>0</v>
      </c>
      <c r="H108" s="103" t="n">
        <f aca="false">IF(H$1="P",MAX(0,H$2-$C108),IF(H$1="C",MAX(0,$C108-H$2)))</f>
        <v>4.23</v>
      </c>
      <c r="I108" s="103" t="n">
        <f aca="false">IF(I$1="P",MAX(0,I$2-$C108),IF(I$1="C",MAX(0,$C108-I$2)))</f>
        <v>9.23</v>
      </c>
      <c r="J108" s="103" t="n">
        <f aca="false">IF(J$1="P",MAX(0,J$2-$C108),IF(J$1="C",MAX(0,$C108-J$2)))</f>
        <v>14.23</v>
      </c>
      <c r="K108" s="103" t="n">
        <f aca="false">IF(K$1="P",MAX(0,K$2-$C108),IF(K$1="C",MAX(0,$C108-K$2)))</f>
        <v>19.23</v>
      </c>
      <c r="L108" s="103" t="n">
        <f aca="false">IF(L$1="P",MAX(0,L$2-$C108),IF(L$1="C",MAX(0,$C108-L$2)))</f>
        <v>29.23</v>
      </c>
      <c r="M108" s="103" t="n">
        <f aca="false">IF(M$1="P",MAX(0,M$2-$C108),IF(M$1="C",MAX(0,$C108-M$2)))</f>
        <v>0.77</v>
      </c>
      <c r="N108" s="103" t="n">
        <f aca="false">IF(N$1="P",MAX(0,N$2-$C108),IF(N$1="C",MAX(0,$C108-N$2)))</f>
        <v>0</v>
      </c>
      <c r="O108" s="103" t="n">
        <f aca="false">IF(O$1="P",MAX(0,O$2-$C108),IF(O$1="C",MAX(0,$C108-O$2)))</f>
        <v>0</v>
      </c>
      <c r="P108" s="103" t="n">
        <f aca="false">IF(P$1="P",MAX(0,P$2-$C108),IF(P$1="C",MAX(0,$C108-P$2)))</f>
        <v>0</v>
      </c>
      <c r="Q108" s="103" t="n">
        <f aca="false">IF(Q$1="P",MAX(0,Q$2-$C108),IF(Q$1="C",MAX(0,$C108-Q$2)))</f>
        <v>0</v>
      </c>
      <c r="R108" s="103" t="n">
        <f aca="false">IF(R$1="P",MAX(0,R$2-$C108),IF(R$1="C",MAX(0,$C108-R$2)))</f>
        <v>0</v>
      </c>
      <c r="S108" s="103" t="n">
        <f aca="false">IF(S$1="P",MAX(0,S$2-$C108),IF(S$1="C",MAX(0,$C108-S$2)))</f>
        <v>0</v>
      </c>
      <c r="T108" s="104" t="n">
        <f aca="false">A108</f>
        <v>5</v>
      </c>
      <c r="U108" s="105" t="n">
        <f aca="false">VLOOKUP($B108,Gas!$B$3:$E$2506,2)</f>
        <v>2.175</v>
      </c>
      <c r="V108" s="46" t="n">
        <f aca="false">C108/U108</f>
        <v>9.54942528735632</v>
      </c>
    </row>
    <row r="109" customFormat="false" ht="12.75" hidden="false" customHeight="false" outlineLevel="0" collapsed="false">
      <c r="A109" s="95" t="n">
        <f aca="false">MONTH(B109)+(YEAR(B109)-1998)*12</f>
        <v>5</v>
      </c>
      <c r="B109" s="114" t="n">
        <v>35919</v>
      </c>
      <c r="C109" s="115" t="n">
        <v>22.53</v>
      </c>
      <c r="D109" s="98" t="n">
        <f aca="false">LN(C109/C108)</f>
        <v>0.0813381165561322</v>
      </c>
      <c r="E109" s="106" t="n">
        <f aca="false">STDEV(D100:D109)*SQRT(trade_day)</f>
        <v>0.955969100737883</v>
      </c>
      <c r="G109" s="103" t="n">
        <f aca="false">IF(G$1="P",MAX(0,G$2-$C109),IF(G$1="C",MAX(0,$C109-G$2)))</f>
        <v>0</v>
      </c>
      <c r="H109" s="103" t="n">
        <f aca="false">IF(H$1="P",MAX(0,H$2-$C109),IF(H$1="C",MAX(0,$C109-H$2)))</f>
        <v>2.47</v>
      </c>
      <c r="I109" s="103" t="n">
        <f aca="false">IF(I$1="P",MAX(0,I$2-$C109),IF(I$1="C",MAX(0,$C109-I$2)))</f>
        <v>7.47</v>
      </c>
      <c r="J109" s="103" t="n">
        <f aca="false">IF(J$1="P",MAX(0,J$2-$C109),IF(J$1="C",MAX(0,$C109-J$2)))</f>
        <v>12.47</v>
      </c>
      <c r="K109" s="103" t="n">
        <f aca="false">IF(K$1="P",MAX(0,K$2-$C109),IF(K$1="C",MAX(0,$C109-K$2)))</f>
        <v>17.47</v>
      </c>
      <c r="L109" s="103" t="n">
        <f aca="false">IF(L$1="P",MAX(0,L$2-$C109),IF(L$1="C",MAX(0,$C109-L$2)))</f>
        <v>27.47</v>
      </c>
      <c r="M109" s="103" t="n">
        <f aca="false">IF(M$1="P",MAX(0,M$2-$C109),IF(M$1="C",MAX(0,$C109-M$2)))</f>
        <v>2.53</v>
      </c>
      <c r="N109" s="103" t="n">
        <f aca="false">IF(N$1="P",MAX(0,N$2-$C109),IF(N$1="C",MAX(0,$C109-N$2)))</f>
        <v>0</v>
      </c>
      <c r="O109" s="103" t="n">
        <f aca="false">IF(O$1="P",MAX(0,O$2-$C109),IF(O$1="C",MAX(0,$C109-O$2)))</f>
        <v>0</v>
      </c>
      <c r="P109" s="103" t="n">
        <f aca="false">IF(P$1="P",MAX(0,P$2-$C109),IF(P$1="C",MAX(0,$C109-P$2)))</f>
        <v>0</v>
      </c>
      <c r="Q109" s="103" t="n">
        <f aca="false">IF(Q$1="P",MAX(0,Q$2-$C109),IF(Q$1="C",MAX(0,$C109-Q$2)))</f>
        <v>0</v>
      </c>
      <c r="R109" s="103" t="n">
        <f aca="false">IF(R$1="P",MAX(0,R$2-$C109),IF(R$1="C",MAX(0,$C109-R$2)))</f>
        <v>0</v>
      </c>
      <c r="S109" s="103" t="n">
        <f aca="false">IF(S$1="P",MAX(0,S$2-$C109),IF(S$1="C",MAX(0,$C109-S$2)))</f>
        <v>0</v>
      </c>
      <c r="T109" s="104" t="n">
        <f aca="false">A109</f>
        <v>5</v>
      </c>
      <c r="U109" s="105" t="n">
        <f aca="false">VLOOKUP($B109,Gas!$B$3:$E$2506,2)</f>
        <v>2.115</v>
      </c>
      <c r="V109" s="46" t="n">
        <f aca="false">C109/U109</f>
        <v>10.6524822695035</v>
      </c>
    </row>
    <row r="110" customFormat="false" ht="12.75" hidden="false" customHeight="false" outlineLevel="0" collapsed="false">
      <c r="A110" s="95" t="n">
        <f aca="false">MONTH(B110)+(YEAR(B110)-1998)*12</f>
        <v>5</v>
      </c>
      <c r="B110" s="114" t="n">
        <v>35920</v>
      </c>
      <c r="C110" s="115" t="n">
        <v>22.8</v>
      </c>
      <c r="D110" s="98" t="n">
        <f aca="false">LN(C110/C109)</f>
        <v>0.011912781516242</v>
      </c>
      <c r="E110" s="106" t="n">
        <f aca="false">STDEV(D101:D110)*SQRT(trade_day)</f>
        <v>0.957445325366538</v>
      </c>
      <c r="G110" s="103" t="n">
        <f aca="false">IF(G$1="P",MAX(0,G$2-$C110),IF(G$1="C",MAX(0,$C110-G$2)))</f>
        <v>0</v>
      </c>
      <c r="H110" s="103" t="n">
        <f aca="false">IF(H$1="P",MAX(0,H$2-$C110),IF(H$1="C",MAX(0,$C110-H$2)))</f>
        <v>2.2</v>
      </c>
      <c r="I110" s="103" t="n">
        <f aca="false">IF(I$1="P",MAX(0,I$2-$C110),IF(I$1="C",MAX(0,$C110-I$2)))</f>
        <v>7.2</v>
      </c>
      <c r="J110" s="103" t="n">
        <f aca="false">IF(J$1="P",MAX(0,J$2-$C110),IF(J$1="C",MAX(0,$C110-J$2)))</f>
        <v>12.2</v>
      </c>
      <c r="K110" s="103" t="n">
        <f aca="false">IF(K$1="P",MAX(0,K$2-$C110),IF(K$1="C",MAX(0,$C110-K$2)))</f>
        <v>17.2</v>
      </c>
      <c r="L110" s="103" t="n">
        <f aca="false">IF(L$1="P",MAX(0,L$2-$C110),IF(L$1="C",MAX(0,$C110-L$2)))</f>
        <v>27.2</v>
      </c>
      <c r="M110" s="103" t="n">
        <f aca="false">IF(M$1="P",MAX(0,M$2-$C110),IF(M$1="C",MAX(0,$C110-M$2)))</f>
        <v>2.8</v>
      </c>
      <c r="N110" s="103" t="n">
        <f aca="false">IF(N$1="P",MAX(0,N$2-$C110),IF(N$1="C",MAX(0,$C110-N$2)))</f>
        <v>0</v>
      </c>
      <c r="O110" s="103" t="n">
        <f aca="false">IF(O$1="P",MAX(0,O$2-$C110),IF(O$1="C",MAX(0,$C110-O$2)))</f>
        <v>0</v>
      </c>
      <c r="P110" s="103" t="n">
        <f aca="false">IF(P$1="P",MAX(0,P$2-$C110),IF(P$1="C",MAX(0,$C110-P$2)))</f>
        <v>0</v>
      </c>
      <c r="Q110" s="103" t="n">
        <f aca="false">IF(Q$1="P",MAX(0,Q$2-$C110),IF(Q$1="C",MAX(0,$C110-Q$2)))</f>
        <v>0</v>
      </c>
      <c r="R110" s="103" t="n">
        <f aca="false">IF(R$1="P",MAX(0,R$2-$C110),IF(R$1="C",MAX(0,$C110-R$2)))</f>
        <v>0</v>
      </c>
      <c r="S110" s="103" t="n">
        <f aca="false">IF(S$1="P",MAX(0,S$2-$C110),IF(S$1="C",MAX(0,$C110-S$2)))</f>
        <v>0</v>
      </c>
      <c r="T110" s="104" t="n">
        <f aca="false">A110</f>
        <v>5</v>
      </c>
      <c r="U110" s="105" t="n">
        <f aca="false">VLOOKUP($B110,Gas!$B$3:$E$2506,2)</f>
        <v>2.055</v>
      </c>
      <c r="V110" s="46" t="n">
        <f aca="false">C110/U110</f>
        <v>11.0948905109489</v>
      </c>
    </row>
    <row r="111" customFormat="false" ht="12.75" hidden="false" customHeight="false" outlineLevel="0" collapsed="false">
      <c r="A111" s="95" t="n">
        <f aca="false">MONTH(B111)+(YEAR(B111)-1998)*12</f>
        <v>5</v>
      </c>
      <c r="B111" s="114" t="n">
        <v>35921</v>
      </c>
      <c r="C111" s="115" t="n">
        <v>22.48</v>
      </c>
      <c r="D111" s="98" t="n">
        <f aca="false">LN(C111/C110)</f>
        <v>-0.0141345109349048</v>
      </c>
      <c r="E111" s="106" t="n">
        <f aca="false">STDEV(D102:D111)*SQRT(trade_day)</f>
        <v>0.958432924449362</v>
      </c>
      <c r="G111" s="103" t="n">
        <f aca="false">IF(G$1="P",MAX(0,G$2-$C111),IF(G$1="C",MAX(0,$C111-G$2)))</f>
        <v>0</v>
      </c>
      <c r="H111" s="103" t="n">
        <f aca="false">IF(H$1="P",MAX(0,H$2-$C111),IF(H$1="C",MAX(0,$C111-H$2)))</f>
        <v>2.52</v>
      </c>
      <c r="I111" s="103" t="n">
        <f aca="false">IF(I$1="P",MAX(0,I$2-$C111),IF(I$1="C",MAX(0,$C111-I$2)))</f>
        <v>7.52</v>
      </c>
      <c r="J111" s="103" t="n">
        <f aca="false">IF(J$1="P",MAX(0,J$2-$C111),IF(J$1="C",MAX(0,$C111-J$2)))</f>
        <v>12.52</v>
      </c>
      <c r="K111" s="103" t="n">
        <f aca="false">IF(K$1="P",MAX(0,K$2-$C111),IF(K$1="C",MAX(0,$C111-K$2)))</f>
        <v>17.52</v>
      </c>
      <c r="L111" s="103" t="n">
        <f aca="false">IF(L$1="P",MAX(0,L$2-$C111),IF(L$1="C",MAX(0,$C111-L$2)))</f>
        <v>27.52</v>
      </c>
      <c r="M111" s="103" t="n">
        <f aca="false">IF(M$1="P",MAX(0,M$2-$C111),IF(M$1="C",MAX(0,$C111-M$2)))</f>
        <v>2.48</v>
      </c>
      <c r="N111" s="103" t="n">
        <f aca="false">IF(N$1="P",MAX(0,N$2-$C111),IF(N$1="C",MAX(0,$C111-N$2)))</f>
        <v>0</v>
      </c>
      <c r="O111" s="103" t="n">
        <f aca="false">IF(O$1="P",MAX(0,O$2-$C111),IF(O$1="C",MAX(0,$C111-O$2)))</f>
        <v>0</v>
      </c>
      <c r="P111" s="103" t="n">
        <f aca="false">IF(P$1="P",MAX(0,P$2-$C111),IF(P$1="C",MAX(0,$C111-P$2)))</f>
        <v>0</v>
      </c>
      <c r="Q111" s="103" t="n">
        <f aca="false">IF(Q$1="P",MAX(0,Q$2-$C111),IF(Q$1="C",MAX(0,$C111-Q$2)))</f>
        <v>0</v>
      </c>
      <c r="R111" s="103" t="n">
        <f aca="false">IF(R$1="P",MAX(0,R$2-$C111),IF(R$1="C",MAX(0,$C111-R$2)))</f>
        <v>0</v>
      </c>
      <c r="S111" s="103" t="n">
        <f aca="false">IF(S$1="P",MAX(0,S$2-$C111),IF(S$1="C",MAX(0,$C111-S$2)))</f>
        <v>0</v>
      </c>
      <c r="T111" s="104" t="n">
        <f aca="false">A111</f>
        <v>5</v>
      </c>
      <c r="U111" s="105" t="n">
        <f aca="false">VLOOKUP($B111,Gas!$B$3:$E$2506,2)</f>
        <v>2.175</v>
      </c>
      <c r="V111" s="46" t="n">
        <f aca="false">C111/U111</f>
        <v>10.335632183908</v>
      </c>
    </row>
    <row r="112" customFormat="false" ht="12.75" hidden="false" customHeight="false" outlineLevel="0" collapsed="false">
      <c r="A112" s="95" t="n">
        <f aca="false">MONTH(B112)+(YEAR(B112)-1998)*12</f>
        <v>5</v>
      </c>
      <c r="B112" s="114" t="n">
        <v>35922</v>
      </c>
      <c r="C112" s="115" t="n">
        <v>22.47</v>
      </c>
      <c r="D112" s="98" t="n">
        <f aca="false">LN(C112/C111)</f>
        <v>-0.000444938828252592</v>
      </c>
      <c r="E112" s="106" t="n">
        <f aca="false">STDEV(D103:D112)*SQRT(trade_day)</f>
        <v>0.627377129103875</v>
      </c>
      <c r="G112" s="103" t="n">
        <f aca="false">IF(G$1="P",MAX(0,G$2-$C112),IF(G$1="C",MAX(0,$C112-G$2)))</f>
        <v>0</v>
      </c>
      <c r="H112" s="103" t="n">
        <f aca="false">IF(H$1="P",MAX(0,H$2-$C112),IF(H$1="C",MAX(0,$C112-H$2)))</f>
        <v>2.53</v>
      </c>
      <c r="I112" s="103" t="n">
        <f aca="false">IF(I$1="P",MAX(0,I$2-$C112),IF(I$1="C",MAX(0,$C112-I$2)))</f>
        <v>7.53</v>
      </c>
      <c r="J112" s="103" t="n">
        <f aca="false">IF(J$1="P",MAX(0,J$2-$C112),IF(J$1="C",MAX(0,$C112-J$2)))</f>
        <v>12.53</v>
      </c>
      <c r="K112" s="103" t="n">
        <f aca="false">IF(K$1="P",MAX(0,K$2-$C112),IF(K$1="C",MAX(0,$C112-K$2)))</f>
        <v>17.53</v>
      </c>
      <c r="L112" s="103" t="n">
        <f aca="false">IF(L$1="P",MAX(0,L$2-$C112),IF(L$1="C",MAX(0,$C112-L$2)))</f>
        <v>27.53</v>
      </c>
      <c r="M112" s="103" t="n">
        <f aca="false">IF(M$1="P",MAX(0,M$2-$C112),IF(M$1="C",MAX(0,$C112-M$2)))</f>
        <v>2.47</v>
      </c>
      <c r="N112" s="103" t="n">
        <f aca="false">IF(N$1="P",MAX(0,N$2-$C112),IF(N$1="C",MAX(0,$C112-N$2)))</f>
        <v>0</v>
      </c>
      <c r="O112" s="103" t="n">
        <f aca="false">IF(O$1="P",MAX(0,O$2-$C112),IF(O$1="C",MAX(0,$C112-O$2)))</f>
        <v>0</v>
      </c>
      <c r="P112" s="103" t="n">
        <f aca="false">IF(P$1="P",MAX(0,P$2-$C112),IF(P$1="C",MAX(0,$C112-P$2)))</f>
        <v>0</v>
      </c>
      <c r="Q112" s="103" t="n">
        <f aca="false">IF(Q$1="P",MAX(0,Q$2-$C112),IF(Q$1="C",MAX(0,$C112-Q$2)))</f>
        <v>0</v>
      </c>
      <c r="R112" s="103" t="n">
        <f aca="false">IF(R$1="P",MAX(0,R$2-$C112),IF(R$1="C",MAX(0,$C112-R$2)))</f>
        <v>0</v>
      </c>
      <c r="S112" s="103" t="n">
        <f aca="false">IF(S$1="P",MAX(0,S$2-$C112),IF(S$1="C",MAX(0,$C112-S$2)))</f>
        <v>0</v>
      </c>
      <c r="T112" s="104" t="n">
        <f aca="false">A112</f>
        <v>5</v>
      </c>
      <c r="U112" s="105" t="n">
        <f aca="false">VLOOKUP($B112,Gas!$B$3:$E$2506,2)</f>
        <v>2.115</v>
      </c>
      <c r="V112" s="46" t="n">
        <f aca="false">C112/U112</f>
        <v>10.6241134751773</v>
      </c>
    </row>
    <row r="113" customFormat="false" ht="12.75" hidden="false" customHeight="false" outlineLevel="0" collapsed="false">
      <c r="A113" s="95" t="n">
        <f aca="false">MONTH(B113)+(YEAR(B113)-1998)*12</f>
        <v>5</v>
      </c>
      <c r="B113" s="114" t="n">
        <v>35923</v>
      </c>
      <c r="C113" s="115" t="n">
        <v>20.52</v>
      </c>
      <c r="D113" s="98" t="n">
        <f aca="false">LN(C113/C112)</f>
        <v>-0.0907810658946689</v>
      </c>
      <c r="E113" s="106" t="n">
        <f aca="false">STDEV(D104:D113)*SQRT(trade_day)</f>
        <v>0.76397857440256</v>
      </c>
      <c r="G113" s="103" t="n">
        <f aca="false">IF(G$1="P",MAX(0,G$2-$C113),IF(G$1="C",MAX(0,$C113-G$2)))</f>
        <v>0</v>
      </c>
      <c r="H113" s="103" t="n">
        <f aca="false">IF(H$1="P",MAX(0,H$2-$C113),IF(H$1="C",MAX(0,$C113-H$2)))</f>
        <v>4.48</v>
      </c>
      <c r="I113" s="103" t="n">
        <f aca="false">IF(I$1="P",MAX(0,I$2-$C113),IF(I$1="C",MAX(0,$C113-I$2)))</f>
        <v>9.48</v>
      </c>
      <c r="J113" s="103" t="n">
        <f aca="false">IF(J$1="P",MAX(0,J$2-$C113),IF(J$1="C",MAX(0,$C113-J$2)))</f>
        <v>14.48</v>
      </c>
      <c r="K113" s="103" t="n">
        <f aca="false">IF(K$1="P",MAX(0,K$2-$C113),IF(K$1="C",MAX(0,$C113-K$2)))</f>
        <v>19.48</v>
      </c>
      <c r="L113" s="103" t="n">
        <f aca="false">IF(L$1="P",MAX(0,L$2-$C113),IF(L$1="C",MAX(0,$C113-L$2)))</f>
        <v>29.48</v>
      </c>
      <c r="M113" s="103" t="n">
        <f aca="false">IF(M$1="P",MAX(0,M$2-$C113),IF(M$1="C",MAX(0,$C113-M$2)))</f>
        <v>0.52</v>
      </c>
      <c r="N113" s="103" t="n">
        <f aca="false">IF(N$1="P",MAX(0,N$2-$C113),IF(N$1="C",MAX(0,$C113-N$2)))</f>
        <v>0</v>
      </c>
      <c r="O113" s="103" t="n">
        <f aca="false">IF(O$1="P",MAX(0,O$2-$C113),IF(O$1="C",MAX(0,$C113-O$2)))</f>
        <v>0</v>
      </c>
      <c r="P113" s="103" t="n">
        <f aca="false">IF(P$1="P",MAX(0,P$2-$C113),IF(P$1="C",MAX(0,$C113-P$2)))</f>
        <v>0</v>
      </c>
      <c r="Q113" s="103" t="n">
        <f aca="false">IF(Q$1="P",MAX(0,Q$2-$C113),IF(Q$1="C",MAX(0,$C113-Q$2)))</f>
        <v>0</v>
      </c>
      <c r="R113" s="103" t="n">
        <f aca="false">IF(R$1="P",MAX(0,R$2-$C113),IF(R$1="C",MAX(0,$C113-R$2)))</f>
        <v>0</v>
      </c>
      <c r="S113" s="103" t="n">
        <f aca="false">IF(S$1="P",MAX(0,S$2-$C113),IF(S$1="C",MAX(0,$C113-S$2)))</f>
        <v>0</v>
      </c>
      <c r="T113" s="104" t="n">
        <f aca="false">A113</f>
        <v>5</v>
      </c>
      <c r="U113" s="105" t="n">
        <f aca="false">VLOOKUP($B113,Gas!$B$3:$E$2506,2)</f>
        <v>2.15</v>
      </c>
      <c r="V113" s="46" t="n">
        <f aca="false">C113/U113</f>
        <v>9.54418604651163</v>
      </c>
    </row>
    <row r="114" customFormat="false" ht="12.75" hidden="false" customHeight="false" outlineLevel="0" collapsed="false">
      <c r="A114" s="95" t="n">
        <f aca="false">MONTH(B114)+(YEAR(B114)-1998)*12</f>
        <v>5</v>
      </c>
      <c r="B114" s="114" t="n">
        <v>35926</v>
      </c>
      <c r="C114" s="115" t="n">
        <v>22.44</v>
      </c>
      <c r="D114" s="98" t="n">
        <f aca="false">LN(C114/C113)</f>
        <v>0.0894450603519268</v>
      </c>
      <c r="E114" s="106" t="n">
        <f aca="false">STDEV(D105:D114)*SQRT(trade_day)</f>
        <v>0.866480346716047</v>
      </c>
      <c r="G114" s="103" t="n">
        <f aca="false">IF(G$1="P",MAX(0,G$2-$C114),IF(G$1="C",MAX(0,$C114-G$2)))</f>
        <v>0</v>
      </c>
      <c r="H114" s="103" t="n">
        <f aca="false">IF(H$1="P",MAX(0,H$2-$C114),IF(H$1="C",MAX(0,$C114-H$2)))</f>
        <v>2.56</v>
      </c>
      <c r="I114" s="103" t="n">
        <f aca="false">IF(I$1="P",MAX(0,I$2-$C114),IF(I$1="C",MAX(0,$C114-I$2)))</f>
        <v>7.56</v>
      </c>
      <c r="J114" s="103" t="n">
        <f aca="false">IF(J$1="P",MAX(0,J$2-$C114),IF(J$1="C",MAX(0,$C114-J$2)))</f>
        <v>12.56</v>
      </c>
      <c r="K114" s="103" t="n">
        <f aca="false">IF(K$1="P",MAX(0,K$2-$C114),IF(K$1="C",MAX(0,$C114-K$2)))</f>
        <v>17.56</v>
      </c>
      <c r="L114" s="103" t="n">
        <f aca="false">IF(L$1="P",MAX(0,L$2-$C114),IF(L$1="C",MAX(0,$C114-L$2)))</f>
        <v>27.56</v>
      </c>
      <c r="M114" s="103" t="n">
        <f aca="false">IF(M$1="P",MAX(0,M$2-$C114),IF(M$1="C",MAX(0,$C114-M$2)))</f>
        <v>2.44</v>
      </c>
      <c r="N114" s="103" t="n">
        <f aca="false">IF(N$1="P",MAX(0,N$2-$C114),IF(N$1="C",MAX(0,$C114-N$2)))</f>
        <v>0</v>
      </c>
      <c r="O114" s="103" t="n">
        <f aca="false">IF(O$1="P",MAX(0,O$2-$C114),IF(O$1="C",MAX(0,$C114-O$2)))</f>
        <v>0</v>
      </c>
      <c r="P114" s="103" t="n">
        <f aca="false">IF(P$1="P",MAX(0,P$2-$C114),IF(P$1="C",MAX(0,$C114-P$2)))</f>
        <v>0</v>
      </c>
      <c r="Q114" s="103" t="n">
        <f aca="false">IF(Q$1="P",MAX(0,Q$2-$C114),IF(Q$1="C",MAX(0,$C114-Q$2)))</f>
        <v>0</v>
      </c>
      <c r="R114" s="103" t="n">
        <f aca="false">IF(R$1="P",MAX(0,R$2-$C114),IF(R$1="C",MAX(0,$C114-R$2)))</f>
        <v>0</v>
      </c>
      <c r="S114" s="103" t="n">
        <f aca="false">IF(S$1="P",MAX(0,S$2-$C114),IF(S$1="C",MAX(0,$C114-S$2)))</f>
        <v>0</v>
      </c>
      <c r="T114" s="104" t="n">
        <f aca="false">A114</f>
        <v>5</v>
      </c>
      <c r="U114" s="105" t="n">
        <f aca="false">VLOOKUP($B114,Gas!$B$3:$E$2506,2)</f>
        <v>2.11</v>
      </c>
      <c r="V114" s="46" t="n">
        <f aca="false">C114/U114</f>
        <v>10.6350710900474</v>
      </c>
    </row>
    <row r="115" customFormat="false" ht="12.75" hidden="false" customHeight="false" outlineLevel="0" collapsed="false">
      <c r="A115" s="95" t="n">
        <f aca="false">MONTH(B115)+(YEAR(B115)-1998)*12</f>
        <v>5</v>
      </c>
      <c r="B115" s="114" t="n">
        <v>35927</v>
      </c>
      <c r="C115" s="115" t="n">
        <v>23.18</v>
      </c>
      <c r="D115" s="98" t="n">
        <f aca="false">LN(C115/C114)</f>
        <v>0.0324447572571101</v>
      </c>
      <c r="E115" s="106" t="n">
        <f aca="false">STDEV(D106:D115)*SQRT(trade_day)</f>
        <v>0.825261506992384</v>
      </c>
      <c r="G115" s="103" t="n">
        <f aca="false">IF(G$1="P",MAX(0,G$2-$C115),IF(G$1="C",MAX(0,$C115-G$2)))</f>
        <v>0</v>
      </c>
      <c r="H115" s="103" t="n">
        <f aca="false">IF(H$1="P",MAX(0,H$2-$C115),IF(H$1="C",MAX(0,$C115-H$2)))</f>
        <v>1.82</v>
      </c>
      <c r="I115" s="103" t="n">
        <f aca="false">IF(I$1="P",MAX(0,I$2-$C115),IF(I$1="C",MAX(0,$C115-I$2)))</f>
        <v>6.82</v>
      </c>
      <c r="J115" s="103" t="n">
        <f aca="false">IF(J$1="P",MAX(0,J$2-$C115),IF(J$1="C",MAX(0,$C115-J$2)))</f>
        <v>11.82</v>
      </c>
      <c r="K115" s="103" t="n">
        <f aca="false">IF(K$1="P",MAX(0,K$2-$C115),IF(K$1="C",MAX(0,$C115-K$2)))</f>
        <v>16.82</v>
      </c>
      <c r="L115" s="103" t="n">
        <f aca="false">IF(L$1="P",MAX(0,L$2-$C115),IF(L$1="C",MAX(0,$C115-L$2)))</f>
        <v>26.82</v>
      </c>
      <c r="M115" s="103" t="n">
        <f aca="false">IF(M$1="P",MAX(0,M$2-$C115),IF(M$1="C",MAX(0,$C115-M$2)))</f>
        <v>3.18</v>
      </c>
      <c r="N115" s="103" t="n">
        <f aca="false">IF(N$1="P",MAX(0,N$2-$C115),IF(N$1="C",MAX(0,$C115-N$2)))</f>
        <v>0</v>
      </c>
      <c r="O115" s="103" t="n">
        <f aca="false">IF(O$1="P",MAX(0,O$2-$C115),IF(O$1="C",MAX(0,$C115-O$2)))</f>
        <v>0</v>
      </c>
      <c r="P115" s="103" t="n">
        <f aca="false">IF(P$1="P",MAX(0,P$2-$C115),IF(P$1="C",MAX(0,$C115-P$2)))</f>
        <v>0</v>
      </c>
      <c r="Q115" s="103" t="n">
        <f aca="false">IF(Q$1="P",MAX(0,Q$2-$C115),IF(Q$1="C",MAX(0,$C115-Q$2)))</f>
        <v>0</v>
      </c>
      <c r="R115" s="103" t="n">
        <f aca="false">IF(R$1="P",MAX(0,R$2-$C115),IF(R$1="C",MAX(0,$C115-R$2)))</f>
        <v>0</v>
      </c>
      <c r="S115" s="103" t="n">
        <f aca="false">IF(S$1="P",MAX(0,S$2-$C115),IF(S$1="C",MAX(0,$C115-S$2)))</f>
        <v>0</v>
      </c>
      <c r="T115" s="104" t="n">
        <f aca="false">A115</f>
        <v>5</v>
      </c>
      <c r="U115" s="105" t="n">
        <f aca="false">VLOOKUP($B115,Gas!$B$3:$E$2506,2)</f>
        <v>2.175</v>
      </c>
      <c r="V115" s="46" t="n">
        <f aca="false">C115/U115</f>
        <v>10.6574712643678</v>
      </c>
    </row>
    <row r="116" customFormat="false" ht="12.75" hidden="false" customHeight="false" outlineLevel="0" collapsed="false">
      <c r="A116" s="95" t="n">
        <f aca="false">MONTH(B116)+(YEAR(B116)-1998)*12</f>
        <v>5</v>
      </c>
      <c r="B116" s="114" t="n">
        <v>35928</v>
      </c>
      <c r="C116" s="115" t="n">
        <v>26.49</v>
      </c>
      <c r="D116" s="98" t="n">
        <f aca="false">LN(C116/C115)</f>
        <v>0.133477465372373</v>
      </c>
      <c r="E116" s="106" t="n">
        <f aca="false">STDEV(D107:D116)*SQRT(trade_day)</f>
        <v>1.03146487835254</v>
      </c>
      <c r="G116" s="103" t="n">
        <f aca="false">IF(G$1="P",MAX(0,G$2-$C116),IF(G$1="C",MAX(0,$C116-G$2)))</f>
        <v>0</v>
      </c>
      <c r="H116" s="103" t="n">
        <f aca="false">IF(H$1="P",MAX(0,H$2-$C116),IF(H$1="C",MAX(0,$C116-H$2)))</f>
        <v>0</v>
      </c>
      <c r="I116" s="103" t="n">
        <f aca="false">IF(I$1="P",MAX(0,I$2-$C116),IF(I$1="C",MAX(0,$C116-I$2)))</f>
        <v>3.51</v>
      </c>
      <c r="J116" s="103" t="n">
        <f aca="false">IF(J$1="P",MAX(0,J$2-$C116),IF(J$1="C",MAX(0,$C116-J$2)))</f>
        <v>8.51</v>
      </c>
      <c r="K116" s="103" t="n">
        <f aca="false">IF(K$1="P",MAX(0,K$2-$C116),IF(K$1="C",MAX(0,$C116-K$2)))</f>
        <v>13.51</v>
      </c>
      <c r="L116" s="103" t="n">
        <f aca="false">IF(L$1="P",MAX(0,L$2-$C116),IF(L$1="C",MAX(0,$C116-L$2)))</f>
        <v>23.51</v>
      </c>
      <c r="M116" s="103" t="n">
        <f aca="false">IF(M$1="P",MAX(0,M$2-$C116),IF(M$1="C",MAX(0,$C116-M$2)))</f>
        <v>6.49</v>
      </c>
      <c r="N116" s="103" t="n">
        <f aca="false">IF(N$1="P",MAX(0,N$2-$C116),IF(N$1="C",MAX(0,$C116-N$2)))</f>
        <v>1.49</v>
      </c>
      <c r="O116" s="103" t="n">
        <f aca="false">IF(O$1="P",MAX(0,O$2-$C116),IF(O$1="C",MAX(0,$C116-O$2)))</f>
        <v>0</v>
      </c>
      <c r="P116" s="103" t="n">
        <f aca="false">IF(P$1="P",MAX(0,P$2-$C116),IF(P$1="C",MAX(0,$C116-P$2)))</f>
        <v>0</v>
      </c>
      <c r="Q116" s="103" t="n">
        <f aca="false">IF(Q$1="P",MAX(0,Q$2-$C116),IF(Q$1="C",MAX(0,$C116-Q$2)))</f>
        <v>0</v>
      </c>
      <c r="R116" s="103" t="n">
        <f aca="false">IF(R$1="P",MAX(0,R$2-$C116),IF(R$1="C",MAX(0,$C116-R$2)))</f>
        <v>0</v>
      </c>
      <c r="S116" s="103" t="n">
        <f aca="false">IF(S$1="P",MAX(0,S$2-$C116),IF(S$1="C",MAX(0,$C116-S$2)))</f>
        <v>0</v>
      </c>
      <c r="T116" s="104" t="n">
        <f aca="false">A116</f>
        <v>5</v>
      </c>
      <c r="U116" s="105" t="n">
        <f aca="false">VLOOKUP($B116,Gas!$B$3:$E$2506,2)</f>
        <v>2.23</v>
      </c>
      <c r="V116" s="46" t="n">
        <f aca="false">C116/U116</f>
        <v>11.8789237668161</v>
      </c>
    </row>
    <row r="117" customFormat="false" ht="12.75" hidden="false" customHeight="false" outlineLevel="0" collapsed="false">
      <c r="A117" s="95" t="n">
        <f aca="false">MONTH(B117)+(YEAR(B117)-1998)*12</f>
        <v>5</v>
      </c>
      <c r="B117" s="114" t="n">
        <v>35929</v>
      </c>
      <c r="C117" s="115" t="n">
        <v>26.63</v>
      </c>
      <c r="D117" s="98" t="n">
        <f aca="false">LN(C117/C116)</f>
        <v>0.00527109654186255</v>
      </c>
      <c r="E117" s="106" t="n">
        <f aca="false">STDEV(D108:D117)*SQRT(trade_day)</f>
        <v>0.996983896839168</v>
      </c>
      <c r="G117" s="103" t="n">
        <f aca="false">IF(G$1="P",MAX(0,G$2-$C117),IF(G$1="C",MAX(0,$C117-G$2)))</f>
        <v>0</v>
      </c>
      <c r="H117" s="103" t="n">
        <f aca="false">IF(H$1="P",MAX(0,H$2-$C117),IF(H$1="C",MAX(0,$C117-H$2)))</f>
        <v>0</v>
      </c>
      <c r="I117" s="103" t="n">
        <f aca="false">IF(I$1="P",MAX(0,I$2-$C117),IF(I$1="C",MAX(0,$C117-I$2)))</f>
        <v>3.37</v>
      </c>
      <c r="J117" s="103" t="n">
        <f aca="false">IF(J$1="P",MAX(0,J$2-$C117),IF(J$1="C",MAX(0,$C117-J$2)))</f>
        <v>8.37</v>
      </c>
      <c r="K117" s="103" t="n">
        <f aca="false">IF(K$1="P",MAX(0,K$2-$C117),IF(K$1="C",MAX(0,$C117-K$2)))</f>
        <v>13.37</v>
      </c>
      <c r="L117" s="103" t="n">
        <f aca="false">IF(L$1="P",MAX(0,L$2-$C117),IF(L$1="C",MAX(0,$C117-L$2)))</f>
        <v>23.37</v>
      </c>
      <c r="M117" s="103" t="n">
        <f aca="false">IF(M$1="P",MAX(0,M$2-$C117),IF(M$1="C",MAX(0,$C117-M$2)))</f>
        <v>6.63</v>
      </c>
      <c r="N117" s="103" t="n">
        <f aca="false">IF(N$1="P",MAX(0,N$2-$C117),IF(N$1="C",MAX(0,$C117-N$2)))</f>
        <v>1.63</v>
      </c>
      <c r="O117" s="103" t="n">
        <f aca="false">IF(O$1="P",MAX(0,O$2-$C117),IF(O$1="C",MAX(0,$C117-O$2)))</f>
        <v>0</v>
      </c>
      <c r="P117" s="103" t="n">
        <f aca="false">IF(P$1="P",MAX(0,P$2-$C117),IF(P$1="C",MAX(0,$C117-P$2)))</f>
        <v>0</v>
      </c>
      <c r="Q117" s="103" t="n">
        <f aca="false">IF(Q$1="P",MAX(0,Q$2-$C117),IF(Q$1="C",MAX(0,$C117-Q$2)))</f>
        <v>0</v>
      </c>
      <c r="R117" s="103" t="n">
        <f aca="false">IF(R$1="P",MAX(0,R$2-$C117),IF(R$1="C",MAX(0,$C117-R$2)))</f>
        <v>0</v>
      </c>
      <c r="S117" s="103" t="n">
        <f aca="false">IF(S$1="P",MAX(0,S$2-$C117),IF(S$1="C",MAX(0,$C117-S$2)))</f>
        <v>0</v>
      </c>
      <c r="T117" s="104" t="n">
        <f aca="false">A117</f>
        <v>5</v>
      </c>
      <c r="U117" s="105" t="n">
        <f aca="false">VLOOKUP($B117,Gas!$B$3:$E$2506,2)</f>
        <v>2.235</v>
      </c>
      <c r="V117" s="46" t="n">
        <f aca="false">C117/U117</f>
        <v>11.9149888143177</v>
      </c>
    </row>
    <row r="118" customFormat="false" ht="12.75" hidden="false" customHeight="false" outlineLevel="0" collapsed="false">
      <c r="A118" s="95" t="n">
        <f aca="false">MONTH(B118)+(YEAR(B118)-1998)*12</f>
        <v>5</v>
      </c>
      <c r="B118" s="114" t="n">
        <v>35930</v>
      </c>
      <c r="C118" s="115" t="n">
        <v>34.88</v>
      </c>
      <c r="D118" s="98" t="n">
        <f aca="false">LN(C118/C117)</f>
        <v>0.269875199214938</v>
      </c>
      <c r="E118" s="106" t="n">
        <f aca="false">STDEV(D109:D118)*SQRT(trade_day)</f>
        <v>1.56395548775541</v>
      </c>
      <c r="G118" s="103" t="n">
        <f aca="false">IF(G$1="P",MAX(0,G$2-$C118),IF(G$1="C",MAX(0,$C118-G$2)))</f>
        <v>0</v>
      </c>
      <c r="H118" s="103" t="n">
        <f aca="false">IF(H$1="P",MAX(0,H$2-$C118),IF(H$1="C",MAX(0,$C118-H$2)))</f>
        <v>0</v>
      </c>
      <c r="I118" s="103" t="n">
        <f aca="false">IF(I$1="P",MAX(0,I$2-$C118),IF(I$1="C",MAX(0,$C118-I$2)))</f>
        <v>0</v>
      </c>
      <c r="J118" s="103" t="n">
        <f aca="false">IF(J$1="P",MAX(0,J$2-$C118),IF(J$1="C",MAX(0,$C118-J$2)))</f>
        <v>0.119999999999997</v>
      </c>
      <c r="K118" s="103" t="n">
        <f aca="false">IF(K$1="P",MAX(0,K$2-$C118),IF(K$1="C",MAX(0,$C118-K$2)))</f>
        <v>5.12</v>
      </c>
      <c r="L118" s="103" t="n">
        <f aca="false">IF(L$1="P",MAX(0,L$2-$C118),IF(L$1="C",MAX(0,$C118-L$2)))</f>
        <v>15.12</v>
      </c>
      <c r="M118" s="103" t="n">
        <f aca="false">IF(M$1="P",MAX(0,M$2-$C118),IF(M$1="C",MAX(0,$C118-M$2)))</f>
        <v>14.88</v>
      </c>
      <c r="N118" s="103" t="n">
        <f aca="false">IF(N$1="P",MAX(0,N$2-$C118),IF(N$1="C",MAX(0,$C118-N$2)))</f>
        <v>9.88</v>
      </c>
      <c r="O118" s="103" t="n">
        <f aca="false">IF(O$1="P",MAX(0,O$2-$C118),IF(O$1="C",MAX(0,$C118-O$2)))</f>
        <v>4.88</v>
      </c>
      <c r="P118" s="103" t="n">
        <f aca="false">IF(P$1="P",MAX(0,P$2-$C118),IF(P$1="C",MAX(0,$C118-P$2)))</f>
        <v>0</v>
      </c>
      <c r="Q118" s="103" t="n">
        <f aca="false">IF(Q$1="P",MAX(0,Q$2-$C118),IF(Q$1="C",MAX(0,$C118-Q$2)))</f>
        <v>0</v>
      </c>
      <c r="R118" s="103" t="n">
        <f aca="false">IF(R$1="P",MAX(0,R$2-$C118),IF(R$1="C",MAX(0,$C118-R$2)))</f>
        <v>0</v>
      </c>
      <c r="S118" s="103" t="n">
        <f aca="false">IF(S$1="P",MAX(0,S$2-$C118),IF(S$1="C",MAX(0,$C118-S$2)))</f>
        <v>0</v>
      </c>
      <c r="T118" s="104" t="n">
        <f aca="false">A118</f>
        <v>5</v>
      </c>
      <c r="U118" s="105" t="n">
        <f aca="false">VLOOKUP($B118,Gas!$B$3:$E$2506,2)</f>
        <v>2.17</v>
      </c>
      <c r="V118" s="46" t="n">
        <f aca="false">C118/U118</f>
        <v>16.073732718894</v>
      </c>
    </row>
    <row r="119" customFormat="false" ht="12.75" hidden="false" customHeight="false" outlineLevel="0" collapsed="false">
      <c r="A119" s="95" t="n">
        <f aca="false">MONTH(B119)+(YEAR(B119)-1998)*12</f>
        <v>5</v>
      </c>
      <c r="B119" s="114" t="n">
        <v>35933</v>
      </c>
      <c r="C119" s="115" t="n">
        <v>36.6</v>
      </c>
      <c r="D119" s="98" t="n">
        <f aca="false">LN(C119/C118)</f>
        <v>0.0481346413665418</v>
      </c>
      <c r="E119" s="106" t="n">
        <f aca="false">STDEV(D110:D119)*SQRT(trade_day)</f>
        <v>1.55534752875249</v>
      </c>
      <c r="G119" s="103" t="n">
        <f aca="false">IF(G$1="P",MAX(0,G$2-$C119),IF(G$1="C",MAX(0,$C119-G$2)))</f>
        <v>0</v>
      </c>
      <c r="H119" s="103" t="n">
        <f aca="false">IF(H$1="P",MAX(0,H$2-$C119),IF(H$1="C",MAX(0,$C119-H$2)))</f>
        <v>0</v>
      </c>
      <c r="I119" s="103" t="n">
        <f aca="false">IF(I$1="P",MAX(0,I$2-$C119),IF(I$1="C",MAX(0,$C119-I$2)))</f>
        <v>0</v>
      </c>
      <c r="J119" s="103" t="n">
        <f aca="false">IF(J$1="P",MAX(0,J$2-$C119),IF(J$1="C",MAX(0,$C119-J$2)))</f>
        <v>0</v>
      </c>
      <c r="K119" s="103" t="n">
        <f aca="false">IF(K$1="P",MAX(0,K$2-$C119),IF(K$1="C",MAX(0,$C119-K$2)))</f>
        <v>3.4</v>
      </c>
      <c r="L119" s="103" t="n">
        <f aca="false">IF(L$1="P",MAX(0,L$2-$C119),IF(L$1="C",MAX(0,$C119-L$2)))</f>
        <v>13.4</v>
      </c>
      <c r="M119" s="103" t="n">
        <f aca="false">IF(M$1="P",MAX(0,M$2-$C119),IF(M$1="C",MAX(0,$C119-M$2)))</f>
        <v>16.6</v>
      </c>
      <c r="N119" s="103" t="n">
        <f aca="false">IF(N$1="P",MAX(0,N$2-$C119),IF(N$1="C",MAX(0,$C119-N$2)))</f>
        <v>11.6</v>
      </c>
      <c r="O119" s="103" t="n">
        <f aca="false">IF(O$1="P",MAX(0,O$2-$C119),IF(O$1="C",MAX(0,$C119-O$2)))</f>
        <v>6.6</v>
      </c>
      <c r="P119" s="103" t="n">
        <f aca="false">IF(P$1="P",MAX(0,P$2-$C119),IF(P$1="C",MAX(0,$C119-P$2)))</f>
        <v>1.6</v>
      </c>
      <c r="Q119" s="103" t="n">
        <f aca="false">IF(Q$1="P",MAX(0,Q$2-$C119),IF(Q$1="C",MAX(0,$C119-Q$2)))</f>
        <v>0</v>
      </c>
      <c r="R119" s="103" t="n">
        <f aca="false">IF(R$1="P",MAX(0,R$2-$C119),IF(R$1="C",MAX(0,$C119-R$2)))</f>
        <v>0</v>
      </c>
      <c r="S119" s="103" t="n">
        <f aca="false">IF(S$1="P",MAX(0,S$2-$C119),IF(S$1="C",MAX(0,$C119-S$2)))</f>
        <v>0</v>
      </c>
      <c r="T119" s="104" t="n">
        <f aca="false">A119</f>
        <v>5</v>
      </c>
      <c r="U119" s="105" t="n">
        <f aca="false">VLOOKUP($B119,Gas!$B$3:$E$2506,2)</f>
        <v>2.17</v>
      </c>
      <c r="V119" s="46" t="n">
        <f aca="false">C119/U119</f>
        <v>16.8663594470046</v>
      </c>
    </row>
    <row r="120" customFormat="false" ht="12.75" hidden="false" customHeight="false" outlineLevel="0" collapsed="false">
      <c r="A120" s="95" t="n">
        <f aca="false">MONTH(B120)+(YEAR(B120)-1998)*12</f>
        <v>5</v>
      </c>
      <c r="B120" s="114" t="n">
        <v>35934</v>
      </c>
      <c r="C120" s="115" t="n">
        <v>53.7</v>
      </c>
      <c r="D120" s="98" t="n">
        <f aca="false">LN(C120/C119)</f>
        <v>0.383364761107498</v>
      </c>
      <c r="E120" s="106" t="n">
        <f aca="false">STDEV(D111:D120)*SQRT(trade_day)</f>
        <v>2.26121308302566</v>
      </c>
      <c r="G120" s="103" t="n">
        <f aca="false">IF(G$1="P",MAX(0,G$2-$C120),IF(G$1="C",MAX(0,$C120-G$2)))</f>
        <v>0</v>
      </c>
      <c r="H120" s="103" t="n">
        <f aca="false">IF(H$1="P",MAX(0,H$2-$C120),IF(H$1="C",MAX(0,$C120-H$2)))</f>
        <v>0</v>
      </c>
      <c r="I120" s="103" t="n">
        <f aca="false">IF(I$1="P",MAX(0,I$2-$C120),IF(I$1="C",MAX(0,$C120-I$2)))</f>
        <v>0</v>
      </c>
      <c r="J120" s="103" t="n">
        <f aca="false">IF(J$1="P",MAX(0,J$2-$C120),IF(J$1="C",MAX(0,$C120-J$2)))</f>
        <v>0</v>
      </c>
      <c r="K120" s="103" t="n">
        <f aca="false">IF(K$1="P",MAX(0,K$2-$C120),IF(K$1="C",MAX(0,$C120-K$2)))</f>
        <v>0</v>
      </c>
      <c r="L120" s="103" t="n">
        <f aca="false">IF(L$1="P",MAX(0,L$2-$C120),IF(L$1="C",MAX(0,$C120-L$2)))</f>
        <v>0</v>
      </c>
      <c r="M120" s="103" t="n">
        <f aca="false">IF(M$1="P",MAX(0,M$2-$C120),IF(M$1="C",MAX(0,$C120-M$2)))</f>
        <v>33.7</v>
      </c>
      <c r="N120" s="103" t="n">
        <f aca="false">IF(N$1="P",MAX(0,N$2-$C120),IF(N$1="C",MAX(0,$C120-N$2)))</f>
        <v>28.7</v>
      </c>
      <c r="O120" s="103" t="n">
        <f aca="false">IF(O$1="P",MAX(0,O$2-$C120),IF(O$1="C",MAX(0,$C120-O$2)))</f>
        <v>23.7</v>
      </c>
      <c r="P120" s="103" t="n">
        <f aca="false">IF(P$1="P",MAX(0,P$2-$C120),IF(P$1="C",MAX(0,$C120-P$2)))</f>
        <v>18.7</v>
      </c>
      <c r="Q120" s="103" t="n">
        <f aca="false">IF(Q$1="P",MAX(0,Q$2-$C120),IF(Q$1="C",MAX(0,$C120-Q$2)))</f>
        <v>13.7</v>
      </c>
      <c r="R120" s="103" t="n">
        <f aca="false">IF(R$1="P",MAX(0,R$2-$C120),IF(R$1="C",MAX(0,$C120-R$2)))</f>
        <v>3.7</v>
      </c>
      <c r="S120" s="103" t="n">
        <f aca="false">IF(S$1="P",MAX(0,S$2-$C120),IF(S$1="C",MAX(0,$C120-S$2)))</f>
        <v>0</v>
      </c>
      <c r="T120" s="104" t="n">
        <f aca="false">A120</f>
        <v>5</v>
      </c>
      <c r="U120" s="105" t="n">
        <f aca="false">VLOOKUP($B120,Gas!$B$3:$E$2506,2)</f>
        <v>2.19</v>
      </c>
      <c r="V120" s="46" t="n">
        <f aca="false">C120/U120</f>
        <v>24.5205479452055</v>
      </c>
    </row>
    <row r="121" customFormat="false" ht="12.75" hidden="false" customHeight="false" outlineLevel="0" collapsed="false">
      <c r="A121" s="95" t="n">
        <f aca="false">MONTH(B121)+(YEAR(B121)-1998)*12</f>
        <v>5</v>
      </c>
      <c r="B121" s="114" t="n">
        <v>35935</v>
      </c>
      <c r="C121" s="115" t="n">
        <v>54.29</v>
      </c>
      <c r="D121" s="98" t="n">
        <f aca="false">LN(C121/C120)</f>
        <v>0.0109270464025406</v>
      </c>
      <c r="E121" s="106" t="n">
        <f aca="false">STDEV(D112:D121)*SQRT(trade_day)</f>
        <v>2.23379376253728</v>
      </c>
      <c r="G121" s="103" t="n">
        <f aca="false">IF(G$1="P",MAX(0,G$2-$C121),IF(G$1="C",MAX(0,$C121-G$2)))</f>
        <v>0</v>
      </c>
      <c r="H121" s="103" t="n">
        <f aca="false">IF(H$1="P",MAX(0,H$2-$C121),IF(H$1="C",MAX(0,$C121-H$2)))</f>
        <v>0</v>
      </c>
      <c r="I121" s="103" t="n">
        <f aca="false">IF(I$1="P",MAX(0,I$2-$C121),IF(I$1="C",MAX(0,$C121-I$2)))</f>
        <v>0</v>
      </c>
      <c r="J121" s="103" t="n">
        <f aca="false">IF(J$1="P",MAX(0,J$2-$C121),IF(J$1="C",MAX(0,$C121-J$2)))</f>
        <v>0</v>
      </c>
      <c r="K121" s="103" t="n">
        <f aca="false">IF(K$1="P",MAX(0,K$2-$C121),IF(K$1="C",MAX(0,$C121-K$2)))</f>
        <v>0</v>
      </c>
      <c r="L121" s="103" t="n">
        <f aca="false">IF(L$1="P",MAX(0,L$2-$C121),IF(L$1="C",MAX(0,$C121-L$2)))</f>
        <v>0</v>
      </c>
      <c r="M121" s="103" t="n">
        <f aca="false">IF(M$1="P",MAX(0,M$2-$C121),IF(M$1="C",MAX(0,$C121-M$2)))</f>
        <v>34.29</v>
      </c>
      <c r="N121" s="103" t="n">
        <f aca="false">IF(N$1="P",MAX(0,N$2-$C121),IF(N$1="C",MAX(0,$C121-N$2)))</f>
        <v>29.29</v>
      </c>
      <c r="O121" s="103" t="n">
        <f aca="false">IF(O$1="P",MAX(0,O$2-$C121),IF(O$1="C",MAX(0,$C121-O$2)))</f>
        <v>24.29</v>
      </c>
      <c r="P121" s="103" t="n">
        <f aca="false">IF(P$1="P",MAX(0,P$2-$C121),IF(P$1="C",MAX(0,$C121-P$2)))</f>
        <v>19.29</v>
      </c>
      <c r="Q121" s="103" t="n">
        <f aca="false">IF(Q$1="P",MAX(0,Q$2-$C121),IF(Q$1="C",MAX(0,$C121-Q$2)))</f>
        <v>14.29</v>
      </c>
      <c r="R121" s="103" t="n">
        <f aca="false">IF(R$1="P",MAX(0,R$2-$C121),IF(R$1="C",MAX(0,$C121-R$2)))</f>
        <v>4.29</v>
      </c>
      <c r="S121" s="103" t="n">
        <f aca="false">IF(S$1="P",MAX(0,S$2-$C121),IF(S$1="C",MAX(0,$C121-S$2)))</f>
        <v>0</v>
      </c>
      <c r="T121" s="104" t="n">
        <f aca="false">A121</f>
        <v>5</v>
      </c>
      <c r="U121" s="105" t="n">
        <f aca="false">VLOOKUP($B121,Gas!$B$3:$E$2506,2)</f>
        <v>2.16</v>
      </c>
      <c r="V121" s="46" t="n">
        <f aca="false">C121/U121</f>
        <v>25.1342592592593</v>
      </c>
    </row>
    <row r="122" customFormat="false" ht="12.75" hidden="false" customHeight="false" outlineLevel="0" collapsed="false">
      <c r="A122" s="95" t="n">
        <f aca="false">MONTH(B122)+(YEAR(B122)-1998)*12</f>
        <v>5</v>
      </c>
      <c r="B122" s="114" t="n">
        <v>35936</v>
      </c>
      <c r="C122" s="115" t="n">
        <v>32.02</v>
      </c>
      <c r="D122" s="98" t="n">
        <f aca="false">LN(C122/C121)</f>
        <v>-0.527979340348791</v>
      </c>
      <c r="E122" s="106" t="n">
        <f aca="false">STDEV(D113:D122)*SQRT(trade_day)</f>
        <v>3.81369488346255</v>
      </c>
      <c r="G122" s="103" t="n">
        <f aca="false">IF(G$1="P",MAX(0,G$2-$C122),IF(G$1="C",MAX(0,$C122-G$2)))</f>
        <v>0</v>
      </c>
      <c r="H122" s="103" t="n">
        <f aca="false">IF(H$1="P",MAX(0,H$2-$C122),IF(H$1="C",MAX(0,$C122-H$2)))</f>
        <v>0</v>
      </c>
      <c r="I122" s="103" t="n">
        <f aca="false">IF(I$1="P",MAX(0,I$2-$C122),IF(I$1="C",MAX(0,$C122-I$2)))</f>
        <v>0</v>
      </c>
      <c r="J122" s="103" t="n">
        <f aca="false">IF(J$1="P",MAX(0,J$2-$C122),IF(J$1="C",MAX(0,$C122-J$2)))</f>
        <v>2.98</v>
      </c>
      <c r="K122" s="103" t="n">
        <f aca="false">IF(K$1="P",MAX(0,K$2-$C122),IF(K$1="C",MAX(0,$C122-K$2)))</f>
        <v>7.98</v>
      </c>
      <c r="L122" s="103" t="n">
        <f aca="false">IF(L$1="P",MAX(0,L$2-$C122),IF(L$1="C",MAX(0,$C122-L$2)))</f>
        <v>17.98</v>
      </c>
      <c r="M122" s="103" t="n">
        <f aca="false">IF(M$1="P",MAX(0,M$2-$C122),IF(M$1="C",MAX(0,$C122-M$2)))</f>
        <v>12.02</v>
      </c>
      <c r="N122" s="103" t="n">
        <f aca="false">IF(N$1="P",MAX(0,N$2-$C122),IF(N$1="C",MAX(0,$C122-N$2)))</f>
        <v>7.02</v>
      </c>
      <c r="O122" s="103" t="n">
        <f aca="false">IF(O$1="P",MAX(0,O$2-$C122),IF(O$1="C",MAX(0,$C122-O$2)))</f>
        <v>2.02</v>
      </c>
      <c r="P122" s="103" t="n">
        <f aca="false">IF(P$1="P",MAX(0,P$2-$C122),IF(P$1="C",MAX(0,$C122-P$2)))</f>
        <v>0</v>
      </c>
      <c r="Q122" s="103" t="n">
        <f aca="false">IF(Q$1="P",MAX(0,Q$2-$C122),IF(Q$1="C",MAX(0,$C122-Q$2)))</f>
        <v>0</v>
      </c>
      <c r="R122" s="103" t="n">
        <f aca="false">IF(R$1="P",MAX(0,R$2-$C122),IF(R$1="C",MAX(0,$C122-R$2)))</f>
        <v>0</v>
      </c>
      <c r="S122" s="103" t="n">
        <f aca="false">IF(S$1="P",MAX(0,S$2-$C122),IF(S$1="C",MAX(0,$C122-S$2)))</f>
        <v>0</v>
      </c>
      <c r="T122" s="104" t="n">
        <f aca="false">A122</f>
        <v>5</v>
      </c>
      <c r="U122" s="105" t="n">
        <f aca="false">VLOOKUP($B122,Gas!$B$3:$E$2506,2)</f>
        <v>2.175</v>
      </c>
      <c r="V122" s="46" t="n">
        <f aca="false">C122/U122</f>
        <v>14.7218390804598</v>
      </c>
    </row>
    <row r="123" customFormat="false" ht="12.75" hidden="false" customHeight="false" outlineLevel="0" collapsed="false">
      <c r="A123" s="95" t="n">
        <f aca="false">MONTH(B123)+(YEAR(B123)-1998)*12</f>
        <v>5</v>
      </c>
      <c r="B123" s="114" t="n">
        <v>35937</v>
      </c>
      <c r="C123" s="115" t="n">
        <v>34.26</v>
      </c>
      <c r="D123" s="98" t="n">
        <f aca="false">LN(C123/C122)</f>
        <v>0.0676177853274051</v>
      </c>
      <c r="E123" s="106" t="n">
        <f aca="false">STDEV(D114:D123)*SQRT(trade_day)</f>
        <v>3.74979735096819</v>
      </c>
      <c r="G123" s="103" t="n">
        <f aca="false">IF(G$1="P",MAX(0,G$2-$C123),IF(G$1="C",MAX(0,$C123-G$2)))</f>
        <v>0</v>
      </c>
      <c r="H123" s="103" t="n">
        <f aca="false">IF(H$1="P",MAX(0,H$2-$C123),IF(H$1="C",MAX(0,$C123-H$2)))</f>
        <v>0</v>
      </c>
      <c r="I123" s="103" t="n">
        <f aca="false">IF(I$1="P",MAX(0,I$2-$C123),IF(I$1="C",MAX(0,$C123-I$2)))</f>
        <v>0</v>
      </c>
      <c r="J123" s="103" t="n">
        <f aca="false">IF(J$1="P",MAX(0,J$2-$C123),IF(J$1="C",MAX(0,$C123-J$2)))</f>
        <v>0.740000000000002</v>
      </c>
      <c r="K123" s="103" t="n">
        <f aca="false">IF(K$1="P",MAX(0,K$2-$C123),IF(K$1="C",MAX(0,$C123-K$2)))</f>
        <v>5.74</v>
      </c>
      <c r="L123" s="103" t="n">
        <f aca="false">IF(L$1="P",MAX(0,L$2-$C123),IF(L$1="C",MAX(0,$C123-L$2)))</f>
        <v>15.74</v>
      </c>
      <c r="M123" s="103" t="n">
        <f aca="false">IF(M$1="P",MAX(0,M$2-$C123),IF(M$1="C",MAX(0,$C123-M$2)))</f>
        <v>14.26</v>
      </c>
      <c r="N123" s="103" t="n">
        <f aca="false">IF(N$1="P",MAX(0,N$2-$C123),IF(N$1="C",MAX(0,$C123-N$2)))</f>
        <v>9.26</v>
      </c>
      <c r="O123" s="103" t="n">
        <f aca="false">IF(O$1="P",MAX(0,O$2-$C123),IF(O$1="C",MAX(0,$C123-O$2)))</f>
        <v>4.26</v>
      </c>
      <c r="P123" s="103" t="n">
        <f aca="false">IF(P$1="P",MAX(0,P$2-$C123),IF(P$1="C",MAX(0,$C123-P$2)))</f>
        <v>0</v>
      </c>
      <c r="Q123" s="103" t="n">
        <f aca="false">IF(Q$1="P",MAX(0,Q$2-$C123),IF(Q$1="C",MAX(0,$C123-Q$2)))</f>
        <v>0</v>
      </c>
      <c r="R123" s="103" t="n">
        <f aca="false">IF(R$1="P",MAX(0,R$2-$C123),IF(R$1="C",MAX(0,$C123-R$2)))</f>
        <v>0</v>
      </c>
      <c r="S123" s="103" t="n">
        <f aca="false">IF(S$1="P",MAX(0,S$2-$C123),IF(S$1="C",MAX(0,$C123-S$2)))</f>
        <v>0</v>
      </c>
      <c r="T123" s="104" t="n">
        <f aca="false">A123</f>
        <v>5</v>
      </c>
      <c r="U123" s="105" t="n">
        <f aca="false">VLOOKUP($B123,Gas!$B$3:$E$2506,2)</f>
        <v>2.105</v>
      </c>
      <c r="V123" s="46" t="n">
        <f aca="false">C123/U123</f>
        <v>16.2755344418052</v>
      </c>
    </row>
    <row r="124" customFormat="false" ht="12.75" hidden="false" customHeight="false" outlineLevel="0" collapsed="false">
      <c r="A124" s="95" t="n">
        <f aca="false">MONTH(B124)+(YEAR(B124)-1998)*12</f>
        <v>5</v>
      </c>
      <c r="B124" s="114" t="n">
        <v>35941</v>
      </c>
      <c r="C124" s="115" t="n">
        <v>34.79</v>
      </c>
      <c r="D124" s="98" t="n">
        <f aca="false">LN(C124/C123)</f>
        <v>0.0153514962678768</v>
      </c>
      <c r="E124" s="106" t="n">
        <f aca="false">STDEV(D115:D124)*SQRT(trade_day)</f>
        <v>3.74713706794076</v>
      </c>
      <c r="G124" s="103" t="n">
        <f aca="false">IF(G$1="P",MAX(0,G$2-$C124),IF(G$1="C",MAX(0,$C124-G$2)))</f>
        <v>0</v>
      </c>
      <c r="H124" s="103" t="n">
        <f aca="false">IF(H$1="P",MAX(0,H$2-$C124),IF(H$1="C",MAX(0,$C124-H$2)))</f>
        <v>0</v>
      </c>
      <c r="I124" s="103" t="n">
        <f aca="false">IF(I$1="P",MAX(0,I$2-$C124),IF(I$1="C",MAX(0,$C124-I$2)))</f>
        <v>0</v>
      </c>
      <c r="J124" s="103" t="n">
        <f aca="false">IF(J$1="P",MAX(0,J$2-$C124),IF(J$1="C",MAX(0,$C124-J$2)))</f>
        <v>0.210000000000001</v>
      </c>
      <c r="K124" s="103" t="n">
        <f aca="false">IF(K$1="P",MAX(0,K$2-$C124),IF(K$1="C",MAX(0,$C124-K$2)))</f>
        <v>5.21</v>
      </c>
      <c r="L124" s="103" t="n">
        <f aca="false">IF(L$1="P",MAX(0,L$2-$C124),IF(L$1="C",MAX(0,$C124-L$2)))</f>
        <v>15.21</v>
      </c>
      <c r="M124" s="103" t="n">
        <f aca="false">IF(M$1="P",MAX(0,M$2-$C124),IF(M$1="C",MAX(0,$C124-M$2)))</f>
        <v>14.79</v>
      </c>
      <c r="N124" s="103" t="n">
        <f aca="false">IF(N$1="P",MAX(0,N$2-$C124),IF(N$1="C",MAX(0,$C124-N$2)))</f>
        <v>9.79</v>
      </c>
      <c r="O124" s="103" t="n">
        <f aca="false">IF(O$1="P",MAX(0,O$2-$C124),IF(O$1="C",MAX(0,$C124-O$2)))</f>
        <v>4.79</v>
      </c>
      <c r="P124" s="103" t="n">
        <f aca="false">IF(P$1="P",MAX(0,P$2-$C124),IF(P$1="C",MAX(0,$C124-P$2)))</f>
        <v>0</v>
      </c>
      <c r="Q124" s="103" t="n">
        <f aca="false">IF(Q$1="P",MAX(0,Q$2-$C124),IF(Q$1="C",MAX(0,$C124-Q$2)))</f>
        <v>0</v>
      </c>
      <c r="R124" s="103" t="n">
        <f aca="false">IF(R$1="P",MAX(0,R$2-$C124),IF(R$1="C",MAX(0,$C124-R$2)))</f>
        <v>0</v>
      </c>
      <c r="S124" s="103" t="n">
        <f aca="false">IF(S$1="P",MAX(0,S$2-$C124),IF(S$1="C",MAX(0,$C124-S$2)))</f>
        <v>0</v>
      </c>
      <c r="T124" s="104" t="n">
        <f aca="false">A124</f>
        <v>5</v>
      </c>
      <c r="U124" s="105" t="n">
        <f aca="false">VLOOKUP($B124,Gas!$B$3:$E$2506,2)</f>
        <v>2.01</v>
      </c>
      <c r="V124" s="46" t="n">
        <f aca="false">C124/U124</f>
        <v>17.3084577114428</v>
      </c>
    </row>
    <row r="125" customFormat="false" ht="12.75" hidden="false" customHeight="false" outlineLevel="0" collapsed="false">
      <c r="A125" s="95" t="n">
        <f aca="false">MONTH(B125)+(YEAR(B125)-1998)*12</f>
        <v>5</v>
      </c>
      <c r="B125" s="114" t="n">
        <v>35942</v>
      </c>
      <c r="C125" s="115" t="n">
        <v>28.14</v>
      </c>
      <c r="D125" s="98" t="n">
        <f aca="false">LN(C125/C124)</f>
        <v>-0.212137937477608</v>
      </c>
      <c r="E125" s="106" t="n">
        <f aca="false">STDEV(D116:D125)*SQRT(trade_day)</f>
        <v>3.9612506453344</v>
      </c>
      <c r="G125" s="103" t="n">
        <f aca="false">IF(G$1="P",MAX(0,G$2-$C125),IF(G$1="C",MAX(0,$C125-G$2)))</f>
        <v>0</v>
      </c>
      <c r="H125" s="103" t="n">
        <f aca="false">IF(H$1="P",MAX(0,H$2-$C125),IF(H$1="C",MAX(0,$C125-H$2)))</f>
        <v>0</v>
      </c>
      <c r="I125" s="103" t="n">
        <f aca="false">IF(I$1="P",MAX(0,I$2-$C125),IF(I$1="C",MAX(0,$C125-I$2)))</f>
        <v>1.86</v>
      </c>
      <c r="J125" s="103" t="n">
        <f aca="false">IF(J$1="P",MAX(0,J$2-$C125),IF(J$1="C",MAX(0,$C125-J$2)))</f>
        <v>6.86</v>
      </c>
      <c r="K125" s="103" t="n">
        <f aca="false">IF(K$1="P",MAX(0,K$2-$C125),IF(K$1="C",MAX(0,$C125-K$2)))</f>
        <v>11.86</v>
      </c>
      <c r="L125" s="103" t="n">
        <f aca="false">IF(L$1="P",MAX(0,L$2-$C125),IF(L$1="C",MAX(0,$C125-L$2)))</f>
        <v>21.86</v>
      </c>
      <c r="M125" s="103" t="n">
        <f aca="false">IF(M$1="P",MAX(0,M$2-$C125),IF(M$1="C",MAX(0,$C125-M$2)))</f>
        <v>8.14</v>
      </c>
      <c r="N125" s="103" t="n">
        <f aca="false">IF(N$1="P",MAX(0,N$2-$C125),IF(N$1="C",MAX(0,$C125-N$2)))</f>
        <v>3.14</v>
      </c>
      <c r="O125" s="103" t="n">
        <f aca="false">IF(O$1="P",MAX(0,O$2-$C125),IF(O$1="C",MAX(0,$C125-O$2)))</f>
        <v>0</v>
      </c>
      <c r="P125" s="103" t="n">
        <f aca="false">IF(P$1="P",MAX(0,P$2-$C125),IF(P$1="C",MAX(0,$C125-P$2)))</f>
        <v>0</v>
      </c>
      <c r="Q125" s="103" t="n">
        <f aca="false">IF(Q$1="P",MAX(0,Q$2-$C125),IF(Q$1="C",MAX(0,$C125-Q$2)))</f>
        <v>0</v>
      </c>
      <c r="R125" s="103" t="n">
        <f aca="false">IF(R$1="P",MAX(0,R$2-$C125),IF(R$1="C",MAX(0,$C125-R$2)))</f>
        <v>0</v>
      </c>
      <c r="S125" s="103" t="n">
        <f aca="false">IF(S$1="P",MAX(0,S$2-$C125),IF(S$1="C",MAX(0,$C125-S$2)))</f>
        <v>0</v>
      </c>
      <c r="T125" s="104" t="n">
        <f aca="false">A125</f>
        <v>5</v>
      </c>
      <c r="U125" s="105" t="n">
        <f aca="false">VLOOKUP($B125,Gas!$B$3:$E$2506,2)</f>
        <v>2.09</v>
      </c>
      <c r="V125" s="46" t="n">
        <f aca="false">C125/U125</f>
        <v>13.4641148325359</v>
      </c>
    </row>
    <row r="126" customFormat="false" ht="12.75" hidden="false" customHeight="false" outlineLevel="0" collapsed="false">
      <c r="A126" s="95" t="n">
        <f aca="false">MONTH(B126)+(YEAR(B126)-1998)*12</f>
        <v>5</v>
      </c>
      <c r="B126" s="114" t="n">
        <v>35943</v>
      </c>
      <c r="C126" s="115" t="n">
        <v>33.13</v>
      </c>
      <c r="D126" s="98" t="n">
        <f aca="false">LN(C126/C125)</f>
        <v>0.163247164625562</v>
      </c>
      <c r="E126" s="106" t="n">
        <f aca="false">STDEV(D117:D126)*SQRT(trade_day)</f>
        <v>3.98777485184689</v>
      </c>
      <c r="G126" s="103" t="n">
        <f aca="false">IF(G$1="P",MAX(0,G$2-$C126),IF(G$1="C",MAX(0,$C126-G$2)))</f>
        <v>0</v>
      </c>
      <c r="H126" s="103" t="n">
        <f aca="false">IF(H$1="P",MAX(0,H$2-$C126),IF(H$1="C",MAX(0,$C126-H$2)))</f>
        <v>0</v>
      </c>
      <c r="I126" s="103" t="n">
        <f aca="false">IF(I$1="P",MAX(0,I$2-$C126),IF(I$1="C",MAX(0,$C126-I$2)))</f>
        <v>0</v>
      </c>
      <c r="J126" s="103" t="n">
        <f aca="false">IF(J$1="P",MAX(0,J$2-$C126),IF(J$1="C",MAX(0,$C126-J$2)))</f>
        <v>1.87</v>
      </c>
      <c r="K126" s="103" t="n">
        <f aca="false">IF(K$1="P",MAX(0,K$2-$C126),IF(K$1="C",MAX(0,$C126-K$2)))</f>
        <v>6.87</v>
      </c>
      <c r="L126" s="103" t="n">
        <f aca="false">IF(L$1="P",MAX(0,L$2-$C126),IF(L$1="C",MAX(0,$C126-L$2)))</f>
        <v>16.87</v>
      </c>
      <c r="M126" s="103" t="n">
        <f aca="false">IF(M$1="P",MAX(0,M$2-$C126),IF(M$1="C",MAX(0,$C126-M$2)))</f>
        <v>13.13</v>
      </c>
      <c r="N126" s="103" t="n">
        <f aca="false">IF(N$1="P",MAX(0,N$2-$C126),IF(N$1="C",MAX(0,$C126-N$2)))</f>
        <v>8.13</v>
      </c>
      <c r="O126" s="103" t="n">
        <f aca="false">IF(O$1="P",MAX(0,O$2-$C126),IF(O$1="C",MAX(0,$C126-O$2)))</f>
        <v>3.13</v>
      </c>
      <c r="P126" s="103" t="n">
        <f aca="false">IF(P$1="P",MAX(0,P$2-$C126),IF(P$1="C",MAX(0,$C126-P$2)))</f>
        <v>0</v>
      </c>
      <c r="Q126" s="103" t="n">
        <f aca="false">IF(Q$1="P",MAX(0,Q$2-$C126),IF(Q$1="C",MAX(0,$C126-Q$2)))</f>
        <v>0</v>
      </c>
      <c r="R126" s="103" t="n">
        <f aca="false">IF(R$1="P",MAX(0,R$2-$C126),IF(R$1="C",MAX(0,$C126-R$2)))</f>
        <v>0</v>
      </c>
      <c r="S126" s="103" t="n">
        <f aca="false">IF(S$1="P",MAX(0,S$2-$C126),IF(S$1="C",MAX(0,$C126-S$2)))</f>
        <v>0</v>
      </c>
      <c r="T126" s="104" t="n">
        <f aca="false">A126</f>
        <v>5</v>
      </c>
      <c r="U126" s="105" t="n">
        <f aca="false">VLOOKUP($B126,Gas!$B$3:$E$2506,2)</f>
        <v>2.08</v>
      </c>
      <c r="V126" s="46" t="n">
        <f aca="false">C126/U126</f>
        <v>15.9278846153846</v>
      </c>
    </row>
    <row r="127" customFormat="false" ht="12.75" hidden="false" customHeight="false" outlineLevel="0" collapsed="false">
      <c r="A127" s="95" t="n">
        <f aca="false">MONTH(B127)+(YEAR(B127)-1998)*12</f>
        <v>5</v>
      </c>
      <c r="B127" s="114" t="n">
        <v>35944</v>
      </c>
      <c r="C127" s="115" t="n">
        <v>41.86</v>
      </c>
      <c r="D127" s="98" t="n">
        <f aca="false">LN(C127/C126)</f>
        <v>0.233891500706049</v>
      </c>
      <c r="E127" s="106" t="n">
        <f aca="false">STDEV(D118:D127)*SQRT(trade_day)</f>
        <v>4.12212211318813</v>
      </c>
      <c r="G127" s="103" t="n">
        <f aca="false">IF(G$1="P",MAX(0,G$2-$C127),IF(G$1="C",MAX(0,$C127-G$2)))</f>
        <v>0</v>
      </c>
      <c r="H127" s="103" t="n">
        <f aca="false">IF(H$1="P",MAX(0,H$2-$C127),IF(H$1="C",MAX(0,$C127-H$2)))</f>
        <v>0</v>
      </c>
      <c r="I127" s="103" t="n">
        <f aca="false">IF(I$1="P",MAX(0,I$2-$C127),IF(I$1="C",MAX(0,$C127-I$2)))</f>
        <v>0</v>
      </c>
      <c r="J127" s="103" t="n">
        <f aca="false">IF(J$1="P",MAX(0,J$2-$C127),IF(J$1="C",MAX(0,$C127-J$2)))</f>
        <v>0</v>
      </c>
      <c r="K127" s="103" t="n">
        <f aca="false">IF(K$1="P",MAX(0,K$2-$C127),IF(K$1="C",MAX(0,$C127-K$2)))</f>
        <v>0</v>
      </c>
      <c r="L127" s="103" t="n">
        <f aca="false">IF(L$1="P",MAX(0,L$2-$C127),IF(L$1="C",MAX(0,$C127-L$2)))</f>
        <v>8.14</v>
      </c>
      <c r="M127" s="103" t="n">
        <f aca="false">IF(M$1="P",MAX(0,M$2-$C127),IF(M$1="C",MAX(0,$C127-M$2)))</f>
        <v>21.86</v>
      </c>
      <c r="N127" s="103" t="n">
        <f aca="false">IF(N$1="P",MAX(0,N$2-$C127),IF(N$1="C",MAX(0,$C127-N$2)))</f>
        <v>16.86</v>
      </c>
      <c r="O127" s="103" t="n">
        <f aca="false">IF(O$1="P",MAX(0,O$2-$C127),IF(O$1="C",MAX(0,$C127-O$2)))</f>
        <v>11.86</v>
      </c>
      <c r="P127" s="103" t="n">
        <f aca="false">IF(P$1="P",MAX(0,P$2-$C127),IF(P$1="C",MAX(0,$C127-P$2)))</f>
        <v>6.86</v>
      </c>
      <c r="Q127" s="103" t="n">
        <f aca="false">IF(Q$1="P",MAX(0,Q$2-$C127),IF(Q$1="C",MAX(0,$C127-Q$2)))</f>
        <v>1.86</v>
      </c>
      <c r="R127" s="103" t="n">
        <f aca="false">IF(R$1="P",MAX(0,R$2-$C127),IF(R$1="C",MAX(0,$C127-R$2)))</f>
        <v>0</v>
      </c>
      <c r="S127" s="103" t="n">
        <f aca="false">IF(S$1="P",MAX(0,S$2-$C127),IF(S$1="C",MAX(0,$C127-S$2)))</f>
        <v>0</v>
      </c>
      <c r="T127" s="104" t="n">
        <f aca="false">A127</f>
        <v>5</v>
      </c>
      <c r="U127" s="105" t="n">
        <f aca="false">VLOOKUP($B127,Gas!$B$3:$E$2506,2)</f>
        <v>2.085</v>
      </c>
      <c r="V127" s="46" t="n">
        <f aca="false">C127/U127</f>
        <v>20.0767386091127</v>
      </c>
    </row>
    <row r="128" customFormat="false" ht="12.75" hidden="false" customHeight="false" outlineLevel="0" collapsed="false">
      <c r="A128" s="95" t="n">
        <f aca="false">MONTH(B128)+(YEAR(B128)-1998)*12</f>
        <v>6</v>
      </c>
      <c r="B128" s="114" t="n">
        <v>35947</v>
      </c>
      <c r="C128" s="115" t="n">
        <v>26.53</v>
      </c>
      <c r="D128" s="98" t="n">
        <f aca="false">LN(C128/C127)</f>
        <v>-0.456054548868205</v>
      </c>
      <c r="E128" s="106" t="n">
        <f aca="false">STDEV(D119:D128)*SQRT(trade_day)</f>
        <v>4.59416986767513</v>
      </c>
      <c r="G128" s="103" t="n">
        <f aca="false">IF(G$1="P",MAX(0,G$2-$C128),IF(G$1="C",MAX(0,$C128-G$2)))</f>
        <v>0</v>
      </c>
      <c r="H128" s="103" t="n">
        <f aca="false">IF(H$1="P",MAX(0,H$2-$C128),IF(H$1="C",MAX(0,$C128-H$2)))</f>
        <v>0</v>
      </c>
      <c r="I128" s="103" t="n">
        <f aca="false">IF(I$1="P",MAX(0,I$2-$C128),IF(I$1="C",MAX(0,$C128-I$2)))</f>
        <v>3.47</v>
      </c>
      <c r="J128" s="103" t="n">
        <f aca="false">IF(J$1="P",MAX(0,J$2-$C128),IF(J$1="C",MAX(0,$C128-J$2)))</f>
        <v>8.47</v>
      </c>
      <c r="K128" s="103" t="n">
        <f aca="false">IF(K$1="P",MAX(0,K$2-$C128),IF(K$1="C",MAX(0,$C128-K$2)))</f>
        <v>13.47</v>
      </c>
      <c r="L128" s="103" t="n">
        <f aca="false">IF(L$1="P",MAX(0,L$2-$C128),IF(L$1="C",MAX(0,$C128-L$2)))</f>
        <v>23.47</v>
      </c>
      <c r="M128" s="103" t="n">
        <f aca="false">IF(M$1="P",MAX(0,M$2-$C128),IF(M$1="C",MAX(0,$C128-M$2)))</f>
        <v>6.53</v>
      </c>
      <c r="N128" s="103" t="n">
        <f aca="false">IF(N$1="P",MAX(0,N$2-$C128),IF(N$1="C",MAX(0,$C128-N$2)))</f>
        <v>1.53</v>
      </c>
      <c r="O128" s="103" t="n">
        <f aca="false">IF(O$1="P",MAX(0,O$2-$C128),IF(O$1="C",MAX(0,$C128-O$2)))</f>
        <v>0</v>
      </c>
      <c r="P128" s="103" t="n">
        <f aca="false">IF(P$1="P",MAX(0,P$2-$C128),IF(P$1="C",MAX(0,$C128-P$2)))</f>
        <v>0</v>
      </c>
      <c r="Q128" s="103" t="n">
        <f aca="false">IF(Q$1="P",MAX(0,Q$2-$C128),IF(Q$1="C",MAX(0,$C128-Q$2)))</f>
        <v>0</v>
      </c>
      <c r="R128" s="103" t="n">
        <f aca="false">IF(R$1="P",MAX(0,R$2-$C128),IF(R$1="C",MAX(0,$C128-R$2)))</f>
        <v>0</v>
      </c>
      <c r="S128" s="103" t="n">
        <f aca="false">IF(S$1="P",MAX(0,S$2-$C128),IF(S$1="C",MAX(0,$C128-S$2)))</f>
        <v>0</v>
      </c>
      <c r="T128" s="104" t="n">
        <f aca="false">A128</f>
        <v>6</v>
      </c>
      <c r="U128" s="105" t="n">
        <f aca="false">VLOOKUP($B128,Gas!$B$3:$E$2506,2)</f>
        <v>2.115</v>
      </c>
      <c r="V128" s="46" t="n">
        <f aca="false">C128/U128</f>
        <v>12.5437352245863</v>
      </c>
    </row>
    <row r="129" customFormat="false" ht="12.75" hidden="false" customHeight="false" outlineLevel="0" collapsed="false">
      <c r="A129" s="95" t="n">
        <f aca="false">MONTH(B129)+(YEAR(B129)-1998)*12</f>
        <v>6</v>
      </c>
      <c r="B129" s="114" t="n">
        <v>35948</v>
      </c>
      <c r="C129" s="115" t="n">
        <v>25.34</v>
      </c>
      <c r="D129" s="98" t="n">
        <f aca="false">LN(C129/C128)</f>
        <v>-0.0458919932566554</v>
      </c>
      <c r="E129" s="106" t="n">
        <f aca="false">STDEV(D120:D129)*SQRT(trade_day)</f>
        <v>4.57526402707158</v>
      </c>
      <c r="G129" s="103" t="n">
        <f aca="false">IF(G$1="P",MAX(0,G$2-$C129),IF(G$1="C",MAX(0,$C129-G$2)))</f>
        <v>0</v>
      </c>
      <c r="H129" s="103" t="n">
        <f aca="false">IF(H$1="P",MAX(0,H$2-$C129),IF(H$1="C",MAX(0,$C129-H$2)))</f>
        <v>0</v>
      </c>
      <c r="I129" s="103" t="n">
        <f aca="false">IF(I$1="P",MAX(0,I$2-$C129),IF(I$1="C",MAX(0,$C129-I$2)))</f>
        <v>4.66</v>
      </c>
      <c r="J129" s="103" t="n">
        <f aca="false">IF(J$1="P",MAX(0,J$2-$C129),IF(J$1="C",MAX(0,$C129-J$2)))</f>
        <v>9.66</v>
      </c>
      <c r="K129" s="103" t="n">
        <f aca="false">IF(K$1="P",MAX(0,K$2-$C129),IF(K$1="C",MAX(0,$C129-K$2)))</f>
        <v>14.66</v>
      </c>
      <c r="L129" s="103" t="n">
        <f aca="false">IF(L$1="P",MAX(0,L$2-$C129),IF(L$1="C",MAX(0,$C129-L$2)))</f>
        <v>24.66</v>
      </c>
      <c r="M129" s="103" t="n">
        <f aca="false">IF(M$1="P",MAX(0,M$2-$C129),IF(M$1="C",MAX(0,$C129-M$2)))</f>
        <v>5.34</v>
      </c>
      <c r="N129" s="103" t="n">
        <f aca="false">IF(N$1="P",MAX(0,N$2-$C129),IF(N$1="C",MAX(0,$C129-N$2)))</f>
        <v>0.34</v>
      </c>
      <c r="O129" s="103" t="n">
        <f aca="false">IF(O$1="P",MAX(0,O$2-$C129),IF(O$1="C",MAX(0,$C129-O$2)))</f>
        <v>0</v>
      </c>
      <c r="P129" s="103" t="n">
        <f aca="false">IF(P$1="P",MAX(0,P$2-$C129),IF(P$1="C",MAX(0,$C129-P$2)))</f>
        <v>0</v>
      </c>
      <c r="Q129" s="103" t="n">
        <f aca="false">IF(Q$1="P",MAX(0,Q$2-$C129),IF(Q$1="C",MAX(0,$C129-Q$2)))</f>
        <v>0</v>
      </c>
      <c r="R129" s="103" t="n">
        <f aca="false">IF(R$1="P",MAX(0,R$2-$C129),IF(R$1="C",MAX(0,$C129-R$2)))</f>
        <v>0</v>
      </c>
      <c r="S129" s="103" t="n">
        <f aca="false">IF(S$1="P",MAX(0,S$2-$C129),IF(S$1="C",MAX(0,$C129-S$2)))</f>
        <v>0</v>
      </c>
      <c r="T129" s="104" t="n">
        <f aca="false">A129</f>
        <v>6</v>
      </c>
      <c r="U129" s="105" t="n">
        <f aca="false">VLOOKUP($B129,Gas!$B$3:$E$2506,2)</f>
        <v>2.165</v>
      </c>
      <c r="V129" s="46" t="n">
        <f aca="false">C129/U129</f>
        <v>11.7043879907621</v>
      </c>
    </row>
    <row r="130" customFormat="false" ht="12.75" hidden="false" customHeight="false" outlineLevel="0" collapsed="false">
      <c r="A130" s="95" t="n">
        <f aca="false">MONTH(B130)+(YEAR(B130)-1998)*12</f>
        <v>6</v>
      </c>
      <c r="B130" s="114" t="n">
        <v>35949</v>
      </c>
      <c r="C130" s="115" t="n">
        <v>20.23</v>
      </c>
      <c r="D130" s="98" t="n">
        <f aca="false">LN(C130/C129)</f>
        <v>-0.225217523713339</v>
      </c>
      <c r="E130" s="106" t="n">
        <f aca="false">STDEV(D121:D130)*SQRT(trade_day)</f>
        <v>3.99845754568866</v>
      </c>
      <c r="G130" s="103" t="n">
        <f aca="false">IF(G$1="P",MAX(0,G$2-$C130),IF(G$1="C",MAX(0,$C130-G$2)))</f>
        <v>0</v>
      </c>
      <c r="H130" s="103" t="n">
        <f aca="false">IF(H$1="P",MAX(0,H$2-$C130),IF(H$1="C",MAX(0,$C130-H$2)))</f>
        <v>4.77</v>
      </c>
      <c r="I130" s="103" t="n">
        <f aca="false">IF(I$1="P",MAX(0,I$2-$C130),IF(I$1="C",MAX(0,$C130-I$2)))</f>
        <v>9.77</v>
      </c>
      <c r="J130" s="103" t="n">
        <f aca="false">IF(J$1="P",MAX(0,J$2-$C130),IF(J$1="C",MAX(0,$C130-J$2)))</f>
        <v>14.77</v>
      </c>
      <c r="K130" s="103" t="n">
        <f aca="false">IF(K$1="P",MAX(0,K$2-$C130),IF(K$1="C",MAX(0,$C130-K$2)))</f>
        <v>19.77</v>
      </c>
      <c r="L130" s="103" t="n">
        <f aca="false">IF(L$1="P",MAX(0,L$2-$C130),IF(L$1="C",MAX(0,$C130-L$2)))</f>
        <v>29.77</v>
      </c>
      <c r="M130" s="103" t="n">
        <f aca="false">IF(M$1="P",MAX(0,M$2-$C130),IF(M$1="C",MAX(0,$C130-M$2)))</f>
        <v>0.23</v>
      </c>
      <c r="N130" s="103" t="n">
        <f aca="false">IF(N$1="P",MAX(0,N$2-$C130),IF(N$1="C",MAX(0,$C130-N$2)))</f>
        <v>0</v>
      </c>
      <c r="O130" s="103" t="n">
        <f aca="false">IF(O$1="P",MAX(0,O$2-$C130),IF(O$1="C",MAX(0,$C130-O$2)))</f>
        <v>0</v>
      </c>
      <c r="P130" s="103" t="n">
        <f aca="false">IF(P$1="P",MAX(0,P$2-$C130),IF(P$1="C",MAX(0,$C130-P$2)))</f>
        <v>0</v>
      </c>
      <c r="Q130" s="103" t="n">
        <f aca="false">IF(Q$1="P",MAX(0,Q$2-$C130),IF(Q$1="C",MAX(0,$C130-Q$2)))</f>
        <v>0</v>
      </c>
      <c r="R130" s="103" t="n">
        <f aca="false">IF(R$1="P",MAX(0,R$2-$C130),IF(R$1="C",MAX(0,$C130-R$2)))</f>
        <v>0</v>
      </c>
      <c r="S130" s="103" t="n">
        <f aca="false">IF(S$1="P",MAX(0,S$2-$C130),IF(S$1="C",MAX(0,$C130-S$2)))</f>
        <v>0</v>
      </c>
      <c r="T130" s="104" t="n">
        <f aca="false">A130</f>
        <v>6</v>
      </c>
      <c r="U130" s="105" t="n">
        <f aca="false">VLOOKUP($B130,Gas!$B$3:$E$2506,2)</f>
        <v>2.19</v>
      </c>
      <c r="V130" s="46" t="n">
        <f aca="false">C130/U130</f>
        <v>9.23744292237443</v>
      </c>
    </row>
    <row r="131" customFormat="false" ht="12.75" hidden="false" customHeight="false" outlineLevel="0" collapsed="false">
      <c r="A131" s="95" t="n">
        <f aca="false">MONTH(B131)+(YEAR(B131)-1998)*12</f>
        <v>6</v>
      </c>
      <c r="B131" s="114" t="n">
        <v>35950</v>
      </c>
      <c r="C131" s="115" t="n">
        <v>23.12</v>
      </c>
      <c r="D131" s="98" t="n">
        <f aca="false">LN(C131/C130)</f>
        <v>0.133531392624523</v>
      </c>
      <c r="E131" s="106" t="n">
        <f aca="false">STDEV(D122:D131)*SQRT(trade_day)</f>
        <v>4.13555826480363</v>
      </c>
      <c r="G131" s="103" t="n">
        <f aca="false">IF(G$1="P",MAX(0,G$2-$C131),IF(G$1="C",MAX(0,$C131-G$2)))</f>
        <v>0</v>
      </c>
      <c r="H131" s="103" t="n">
        <f aca="false">IF(H$1="P",MAX(0,H$2-$C131),IF(H$1="C",MAX(0,$C131-H$2)))</f>
        <v>1.88</v>
      </c>
      <c r="I131" s="103" t="n">
        <f aca="false">IF(I$1="P",MAX(0,I$2-$C131),IF(I$1="C",MAX(0,$C131-I$2)))</f>
        <v>6.88</v>
      </c>
      <c r="J131" s="103" t="n">
        <f aca="false">IF(J$1="P",MAX(0,J$2-$C131),IF(J$1="C",MAX(0,$C131-J$2)))</f>
        <v>11.88</v>
      </c>
      <c r="K131" s="103" t="n">
        <f aca="false">IF(K$1="P",MAX(0,K$2-$C131),IF(K$1="C",MAX(0,$C131-K$2)))</f>
        <v>16.88</v>
      </c>
      <c r="L131" s="103" t="n">
        <f aca="false">IF(L$1="P",MAX(0,L$2-$C131),IF(L$1="C",MAX(0,$C131-L$2)))</f>
        <v>26.88</v>
      </c>
      <c r="M131" s="103" t="n">
        <f aca="false">IF(M$1="P",MAX(0,M$2-$C131),IF(M$1="C",MAX(0,$C131-M$2)))</f>
        <v>3.12</v>
      </c>
      <c r="N131" s="103" t="n">
        <f aca="false">IF(N$1="P",MAX(0,N$2-$C131),IF(N$1="C",MAX(0,$C131-N$2)))</f>
        <v>0</v>
      </c>
      <c r="O131" s="103" t="n">
        <f aca="false">IF(O$1="P",MAX(0,O$2-$C131),IF(O$1="C",MAX(0,$C131-O$2)))</f>
        <v>0</v>
      </c>
      <c r="P131" s="103" t="n">
        <f aca="false">IF(P$1="P",MAX(0,P$2-$C131),IF(P$1="C",MAX(0,$C131-P$2)))</f>
        <v>0</v>
      </c>
      <c r="Q131" s="103" t="n">
        <f aca="false">IF(Q$1="P",MAX(0,Q$2-$C131),IF(Q$1="C",MAX(0,$C131-Q$2)))</f>
        <v>0</v>
      </c>
      <c r="R131" s="103" t="n">
        <f aca="false">IF(R$1="P",MAX(0,R$2-$C131),IF(R$1="C",MAX(0,$C131-R$2)))</f>
        <v>0</v>
      </c>
      <c r="S131" s="103" t="n">
        <f aca="false">IF(S$1="P",MAX(0,S$2-$C131),IF(S$1="C",MAX(0,$C131-S$2)))</f>
        <v>0</v>
      </c>
      <c r="T131" s="104" t="n">
        <f aca="false">A131</f>
        <v>6</v>
      </c>
      <c r="U131" s="105" t="n">
        <f aca="false">VLOOKUP($B131,Gas!$B$3:$E$2506,2)</f>
        <v>2.12</v>
      </c>
      <c r="V131" s="46" t="n">
        <f aca="false">C131/U131</f>
        <v>10.9056603773585</v>
      </c>
    </row>
    <row r="132" customFormat="false" ht="12.75" hidden="false" customHeight="false" outlineLevel="0" collapsed="false">
      <c r="A132" s="95" t="n">
        <f aca="false">MONTH(B132)+(YEAR(B132)-1998)*12</f>
        <v>6</v>
      </c>
      <c r="B132" s="114" t="n">
        <v>35951</v>
      </c>
      <c r="C132" s="115" t="n">
        <v>21.07</v>
      </c>
      <c r="D132" s="98" t="n">
        <f aca="false">LN(C132/C131)</f>
        <v>-0.0928478159880791</v>
      </c>
      <c r="E132" s="106" t="n">
        <f aca="false">STDEV(D123:D132)*SQRT(trade_day)</f>
        <v>3.33714871587869</v>
      </c>
      <c r="G132" s="103" t="n">
        <f aca="false">IF(G$1="P",MAX(0,G$2-$C132),IF(G$1="C",MAX(0,$C132-G$2)))</f>
        <v>0</v>
      </c>
      <c r="H132" s="103" t="n">
        <f aca="false">IF(H$1="P",MAX(0,H$2-$C132),IF(H$1="C",MAX(0,$C132-H$2)))</f>
        <v>3.93</v>
      </c>
      <c r="I132" s="103" t="n">
        <f aca="false">IF(I$1="P",MAX(0,I$2-$C132),IF(I$1="C",MAX(0,$C132-I$2)))</f>
        <v>8.93</v>
      </c>
      <c r="J132" s="103" t="n">
        <f aca="false">IF(J$1="P",MAX(0,J$2-$C132),IF(J$1="C",MAX(0,$C132-J$2)))</f>
        <v>13.93</v>
      </c>
      <c r="K132" s="103" t="n">
        <f aca="false">IF(K$1="P",MAX(0,K$2-$C132),IF(K$1="C",MAX(0,$C132-K$2)))</f>
        <v>18.93</v>
      </c>
      <c r="L132" s="103" t="n">
        <f aca="false">IF(L$1="P",MAX(0,L$2-$C132),IF(L$1="C",MAX(0,$C132-L$2)))</f>
        <v>28.93</v>
      </c>
      <c r="M132" s="103" t="n">
        <f aca="false">IF(M$1="P",MAX(0,M$2-$C132),IF(M$1="C",MAX(0,$C132-M$2)))</f>
        <v>1.07</v>
      </c>
      <c r="N132" s="103" t="n">
        <f aca="false">IF(N$1="P",MAX(0,N$2-$C132),IF(N$1="C",MAX(0,$C132-N$2)))</f>
        <v>0</v>
      </c>
      <c r="O132" s="103" t="n">
        <f aca="false">IF(O$1="P",MAX(0,O$2-$C132),IF(O$1="C",MAX(0,$C132-O$2)))</f>
        <v>0</v>
      </c>
      <c r="P132" s="103" t="n">
        <f aca="false">IF(P$1="P",MAX(0,P$2-$C132),IF(P$1="C",MAX(0,$C132-P$2)))</f>
        <v>0</v>
      </c>
      <c r="Q132" s="103" t="n">
        <f aca="false">IF(Q$1="P",MAX(0,Q$2-$C132),IF(Q$1="C",MAX(0,$C132-Q$2)))</f>
        <v>0</v>
      </c>
      <c r="R132" s="103" t="n">
        <f aca="false">IF(R$1="P",MAX(0,R$2-$C132),IF(R$1="C",MAX(0,$C132-R$2)))</f>
        <v>0</v>
      </c>
      <c r="S132" s="103" t="n">
        <f aca="false">IF(S$1="P",MAX(0,S$2-$C132),IF(S$1="C",MAX(0,$C132-S$2)))</f>
        <v>0</v>
      </c>
      <c r="T132" s="104" t="n">
        <f aca="false">A132</f>
        <v>6</v>
      </c>
      <c r="U132" s="105" t="n">
        <f aca="false">VLOOKUP($B132,Gas!$B$3:$E$2506,2)</f>
        <v>2.035</v>
      </c>
      <c r="V132" s="46" t="n">
        <f aca="false">C132/U132</f>
        <v>10.3538083538084</v>
      </c>
    </row>
    <row r="133" customFormat="false" ht="12.75" hidden="false" customHeight="false" outlineLevel="0" collapsed="false">
      <c r="A133" s="95" t="n">
        <f aca="false">MONTH(B133)+(YEAR(B133)-1998)*12</f>
        <v>6</v>
      </c>
      <c r="B133" s="114" t="n">
        <v>35954</v>
      </c>
      <c r="C133" s="115" t="n">
        <v>21.07</v>
      </c>
      <c r="D133" s="98" t="n">
        <f aca="false">LN(C133/C132)</f>
        <v>0</v>
      </c>
      <c r="E133" s="106" t="n">
        <f aca="false">STDEV(D124:D133)*SQRT(trade_day)</f>
        <v>3.29236104123702</v>
      </c>
      <c r="G133" s="103" t="n">
        <f aca="false">IF(G$1="P",MAX(0,G$2-$C133),IF(G$1="C",MAX(0,$C133-G$2)))</f>
        <v>0</v>
      </c>
      <c r="H133" s="103" t="n">
        <f aca="false">IF(H$1="P",MAX(0,H$2-$C133),IF(H$1="C",MAX(0,$C133-H$2)))</f>
        <v>3.93</v>
      </c>
      <c r="I133" s="103" t="n">
        <f aca="false">IF(I$1="P",MAX(0,I$2-$C133),IF(I$1="C",MAX(0,$C133-I$2)))</f>
        <v>8.93</v>
      </c>
      <c r="J133" s="103" t="n">
        <f aca="false">IF(J$1="P",MAX(0,J$2-$C133),IF(J$1="C",MAX(0,$C133-J$2)))</f>
        <v>13.93</v>
      </c>
      <c r="K133" s="103" t="n">
        <f aca="false">IF(K$1="P",MAX(0,K$2-$C133),IF(K$1="C",MAX(0,$C133-K$2)))</f>
        <v>18.93</v>
      </c>
      <c r="L133" s="103" t="n">
        <f aca="false">IF(L$1="P",MAX(0,L$2-$C133),IF(L$1="C",MAX(0,$C133-L$2)))</f>
        <v>28.93</v>
      </c>
      <c r="M133" s="103" t="n">
        <f aca="false">IF(M$1="P",MAX(0,M$2-$C133),IF(M$1="C",MAX(0,$C133-M$2)))</f>
        <v>1.07</v>
      </c>
      <c r="N133" s="103" t="n">
        <f aca="false">IF(N$1="P",MAX(0,N$2-$C133),IF(N$1="C",MAX(0,$C133-N$2)))</f>
        <v>0</v>
      </c>
      <c r="O133" s="103" t="n">
        <f aca="false">IF(O$1="P",MAX(0,O$2-$C133),IF(O$1="C",MAX(0,$C133-O$2)))</f>
        <v>0</v>
      </c>
      <c r="P133" s="103" t="n">
        <f aca="false">IF(P$1="P",MAX(0,P$2-$C133),IF(P$1="C",MAX(0,$C133-P$2)))</f>
        <v>0</v>
      </c>
      <c r="Q133" s="103" t="n">
        <f aca="false">IF(Q$1="P",MAX(0,Q$2-$C133),IF(Q$1="C",MAX(0,$C133-Q$2)))</f>
        <v>0</v>
      </c>
      <c r="R133" s="103" t="n">
        <f aca="false">IF(R$1="P",MAX(0,R$2-$C133),IF(R$1="C",MAX(0,$C133-R$2)))</f>
        <v>0</v>
      </c>
      <c r="S133" s="103" t="n">
        <f aca="false">IF(S$1="P",MAX(0,S$2-$C133),IF(S$1="C",MAX(0,$C133-S$2)))</f>
        <v>0</v>
      </c>
      <c r="T133" s="104" t="n">
        <f aca="false">A133</f>
        <v>6</v>
      </c>
      <c r="U133" s="105" t="n">
        <f aca="false">VLOOKUP($B133,Gas!$B$3:$E$2506,2)</f>
        <v>2.01</v>
      </c>
      <c r="V133" s="46" t="n">
        <f aca="false">C133/U133</f>
        <v>10.4825870646766</v>
      </c>
    </row>
    <row r="134" customFormat="false" ht="12.75" hidden="false" customHeight="false" outlineLevel="0" collapsed="false">
      <c r="A134" s="95" t="n">
        <f aca="false">MONTH(B134)+(YEAR(B134)-1998)*12</f>
        <v>6</v>
      </c>
      <c r="B134" s="114" t="n">
        <v>35955</v>
      </c>
      <c r="C134" s="115" t="n">
        <v>20.34</v>
      </c>
      <c r="D134" s="98" t="n">
        <f aca="false">LN(C134/C133)</f>
        <v>-0.0352608371956838</v>
      </c>
      <c r="E134" s="106" t="n">
        <f aca="false">STDEV(D125:D134)*SQRT(trade_day)</f>
        <v>3.2747254521535</v>
      </c>
      <c r="G134" s="103" t="n">
        <f aca="false">IF(G$1="P",MAX(0,G$2-$C134),IF(G$1="C",MAX(0,$C134-G$2)))</f>
        <v>0</v>
      </c>
      <c r="H134" s="103" t="n">
        <f aca="false">IF(H$1="P",MAX(0,H$2-$C134),IF(H$1="C",MAX(0,$C134-H$2)))</f>
        <v>4.66</v>
      </c>
      <c r="I134" s="103" t="n">
        <f aca="false">IF(I$1="P",MAX(0,I$2-$C134),IF(I$1="C",MAX(0,$C134-I$2)))</f>
        <v>9.66</v>
      </c>
      <c r="J134" s="103" t="n">
        <f aca="false">IF(J$1="P",MAX(0,J$2-$C134),IF(J$1="C",MAX(0,$C134-J$2)))</f>
        <v>14.66</v>
      </c>
      <c r="K134" s="103" t="n">
        <f aca="false">IF(K$1="P",MAX(0,K$2-$C134),IF(K$1="C",MAX(0,$C134-K$2)))</f>
        <v>19.66</v>
      </c>
      <c r="L134" s="103" t="n">
        <f aca="false">IF(L$1="P",MAX(0,L$2-$C134),IF(L$1="C",MAX(0,$C134-L$2)))</f>
        <v>29.66</v>
      </c>
      <c r="M134" s="103" t="n">
        <f aca="false">IF(M$1="P",MAX(0,M$2-$C134),IF(M$1="C",MAX(0,$C134-M$2)))</f>
        <v>0.34</v>
      </c>
      <c r="N134" s="103" t="n">
        <f aca="false">IF(N$1="P",MAX(0,N$2-$C134),IF(N$1="C",MAX(0,$C134-N$2)))</f>
        <v>0</v>
      </c>
      <c r="O134" s="103" t="n">
        <f aca="false">IF(O$1="P",MAX(0,O$2-$C134),IF(O$1="C",MAX(0,$C134-O$2)))</f>
        <v>0</v>
      </c>
      <c r="P134" s="103" t="n">
        <f aca="false">IF(P$1="P",MAX(0,P$2-$C134),IF(P$1="C",MAX(0,$C134-P$2)))</f>
        <v>0</v>
      </c>
      <c r="Q134" s="103" t="n">
        <f aca="false">IF(Q$1="P",MAX(0,Q$2-$C134),IF(Q$1="C",MAX(0,$C134-Q$2)))</f>
        <v>0</v>
      </c>
      <c r="R134" s="103" t="n">
        <f aca="false">IF(R$1="P",MAX(0,R$2-$C134),IF(R$1="C",MAX(0,$C134-R$2)))</f>
        <v>0</v>
      </c>
      <c r="S134" s="103" t="n">
        <f aca="false">IF(S$1="P",MAX(0,S$2-$C134),IF(S$1="C",MAX(0,$C134-S$2)))</f>
        <v>0</v>
      </c>
      <c r="T134" s="104" t="n">
        <f aca="false">A134</f>
        <v>6</v>
      </c>
      <c r="U134" s="105" t="n">
        <f aca="false">VLOOKUP($B134,Gas!$B$3:$E$2506,2)</f>
        <v>2</v>
      </c>
      <c r="V134" s="46" t="n">
        <f aca="false">C134/U134</f>
        <v>10.17</v>
      </c>
    </row>
    <row r="135" customFormat="false" ht="12.75" hidden="false" customHeight="false" outlineLevel="0" collapsed="false">
      <c r="A135" s="95" t="n">
        <f aca="false">MONTH(B135)+(YEAR(B135)-1998)*12</f>
        <v>6</v>
      </c>
      <c r="B135" s="114" t="n">
        <v>35956</v>
      </c>
      <c r="C135" s="115" t="n">
        <v>19.77</v>
      </c>
      <c r="D135" s="98" t="n">
        <f aca="false">LN(C135/C134)</f>
        <v>-0.0284237534378884</v>
      </c>
      <c r="E135" s="106" t="n">
        <f aca="false">STDEV(D126:D135)*SQRT(trade_day)</f>
        <v>3.1544036751656</v>
      </c>
      <c r="G135" s="103" t="n">
        <f aca="false">IF(G$1="P",MAX(0,G$2-$C135),IF(G$1="C",MAX(0,$C135-G$2)))</f>
        <v>0.23</v>
      </c>
      <c r="H135" s="103" t="n">
        <f aca="false">IF(H$1="P",MAX(0,H$2-$C135),IF(H$1="C",MAX(0,$C135-H$2)))</f>
        <v>5.23</v>
      </c>
      <c r="I135" s="103" t="n">
        <f aca="false">IF(I$1="P",MAX(0,I$2-$C135),IF(I$1="C",MAX(0,$C135-I$2)))</f>
        <v>10.23</v>
      </c>
      <c r="J135" s="103" t="n">
        <f aca="false">IF(J$1="P",MAX(0,J$2-$C135),IF(J$1="C",MAX(0,$C135-J$2)))</f>
        <v>15.23</v>
      </c>
      <c r="K135" s="103" t="n">
        <f aca="false">IF(K$1="P",MAX(0,K$2-$C135),IF(K$1="C",MAX(0,$C135-K$2)))</f>
        <v>20.23</v>
      </c>
      <c r="L135" s="103" t="n">
        <f aca="false">IF(L$1="P",MAX(0,L$2-$C135),IF(L$1="C",MAX(0,$C135-L$2)))</f>
        <v>30.23</v>
      </c>
      <c r="M135" s="103" t="n">
        <f aca="false">IF(M$1="P",MAX(0,M$2-$C135),IF(M$1="C",MAX(0,$C135-M$2)))</f>
        <v>0</v>
      </c>
      <c r="N135" s="103" t="n">
        <f aca="false">IF(N$1="P",MAX(0,N$2-$C135),IF(N$1="C",MAX(0,$C135-N$2)))</f>
        <v>0</v>
      </c>
      <c r="O135" s="103" t="n">
        <f aca="false">IF(O$1="P",MAX(0,O$2-$C135),IF(O$1="C",MAX(0,$C135-O$2)))</f>
        <v>0</v>
      </c>
      <c r="P135" s="103" t="n">
        <f aca="false">IF(P$1="P",MAX(0,P$2-$C135),IF(P$1="C",MAX(0,$C135-P$2)))</f>
        <v>0</v>
      </c>
      <c r="Q135" s="103" t="n">
        <f aca="false">IF(Q$1="P",MAX(0,Q$2-$C135),IF(Q$1="C",MAX(0,$C135-Q$2)))</f>
        <v>0</v>
      </c>
      <c r="R135" s="103" t="n">
        <f aca="false">IF(R$1="P",MAX(0,R$2-$C135),IF(R$1="C",MAX(0,$C135-R$2)))</f>
        <v>0</v>
      </c>
      <c r="S135" s="103" t="n">
        <f aca="false">IF(S$1="P",MAX(0,S$2-$C135),IF(S$1="C",MAX(0,$C135-S$2)))</f>
        <v>0</v>
      </c>
      <c r="T135" s="104" t="n">
        <f aca="false">A135</f>
        <v>6</v>
      </c>
      <c r="U135" s="105" t="n">
        <f aca="false">VLOOKUP($B135,Gas!$B$3:$E$2506,2)</f>
        <v>2.005</v>
      </c>
      <c r="V135" s="46" t="n">
        <f aca="false">C135/U135</f>
        <v>9.86034912718205</v>
      </c>
    </row>
    <row r="136" customFormat="false" ht="12.75" hidden="false" customHeight="false" outlineLevel="0" collapsed="false">
      <c r="A136" s="95" t="n">
        <f aca="false">MONTH(B136)+(YEAR(B136)-1998)*12</f>
        <v>6</v>
      </c>
      <c r="B136" s="114" t="n">
        <v>35957</v>
      </c>
      <c r="C136" s="115" t="n">
        <v>21.23</v>
      </c>
      <c r="D136" s="98" t="n">
        <f aca="false">LN(C136/C135)</f>
        <v>0.0712496385326392</v>
      </c>
      <c r="E136" s="106" t="n">
        <f aca="false">STDEV(D127:D136)*SQRT(trade_day)</f>
        <v>3.02441206429908</v>
      </c>
      <c r="G136" s="103" t="n">
        <f aca="false">IF(G$1="P",MAX(0,G$2-$C136),IF(G$1="C",MAX(0,$C136-G$2)))</f>
        <v>0</v>
      </c>
      <c r="H136" s="103" t="n">
        <f aca="false">IF(H$1="P",MAX(0,H$2-$C136),IF(H$1="C",MAX(0,$C136-H$2)))</f>
        <v>3.77</v>
      </c>
      <c r="I136" s="103" t="n">
        <f aca="false">IF(I$1="P",MAX(0,I$2-$C136),IF(I$1="C",MAX(0,$C136-I$2)))</f>
        <v>8.77</v>
      </c>
      <c r="J136" s="103" t="n">
        <f aca="false">IF(J$1="P",MAX(0,J$2-$C136),IF(J$1="C",MAX(0,$C136-J$2)))</f>
        <v>13.77</v>
      </c>
      <c r="K136" s="103" t="n">
        <f aca="false">IF(K$1="P",MAX(0,K$2-$C136),IF(K$1="C",MAX(0,$C136-K$2)))</f>
        <v>18.77</v>
      </c>
      <c r="L136" s="103" t="n">
        <f aca="false">IF(L$1="P",MAX(0,L$2-$C136),IF(L$1="C",MAX(0,$C136-L$2)))</f>
        <v>28.77</v>
      </c>
      <c r="M136" s="103" t="n">
        <f aca="false">IF(M$1="P",MAX(0,M$2-$C136),IF(M$1="C",MAX(0,$C136-M$2)))</f>
        <v>1.23</v>
      </c>
      <c r="N136" s="103" t="n">
        <f aca="false">IF(N$1="P",MAX(0,N$2-$C136),IF(N$1="C",MAX(0,$C136-N$2)))</f>
        <v>0</v>
      </c>
      <c r="O136" s="103" t="n">
        <f aca="false">IF(O$1="P",MAX(0,O$2-$C136),IF(O$1="C",MAX(0,$C136-O$2)))</f>
        <v>0</v>
      </c>
      <c r="P136" s="103" t="n">
        <f aca="false">IF(P$1="P",MAX(0,P$2-$C136),IF(P$1="C",MAX(0,$C136-P$2)))</f>
        <v>0</v>
      </c>
      <c r="Q136" s="103" t="n">
        <f aca="false">IF(Q$1="P",MAX(0,Q$2-$C136),IF(Q$1="C",MAX(0,$C136-Q$2)))</f>
        <v>0</v>
      </c>
      <c r="R136" s="103" t="n">
        <f aca="false">IF(R$1="P",MAX(0,R$2-$C136),IF(R$1="C",MAX(0,$C136-R$2)))</f>
        <v>0</v>
      </c>
      <c r="S136" s="103" t="n">
        <f aca="false">IF(S$1="P",MAX(0,S$2-$C136),IF(S$1="C",MAX(0,$C136-S$2)))</f>
        <v>0</v>
      </c>
      <c r="T136" s="104" t="n">
        <f aca="false">A136</f>
        <v>6</v>
      </c>
      <c r="U136" s="105" t="n">
        <f aca="false">VLOOKUP($B136,Gas!$B$3:$E$2506,2)</f>
        <v>1.97</v>
      </c>
      <c r="V136" s="46" t="n">
        <f aca="false">C136/U136</f>
        <v>10.7766497461929</v>
      </c>
    </row>
    <row r="137" customFormat="false" ht="12.75" hidden="false" customHeight="false" outlineLevel="0" collapsed="false">
      <c r="A137" s="95" t="n">
        <f aca="false">MONTH(B137)+(YEAR(B137)-1998)*12</f>
        <v>6</v>
      </c>
      <c r="B137" s="114" t="n">
        <v>35958</v>
      </c>
      <c r="C137" s="115" t="n">
        <v>26.87</v>
      </c>
      <c r="D137" s="98" t="n">
        <f aca="false">LN(C137/C136)</f>
        <v>0.235595146912235</v>
      </c>
      <c r="E137" s="106" t="n">
        <f aca="false">STDEV(D128:D137)*SQRT(trade_day)</f>
        <v>3.02877698833779</v>
      </c>
      <c r="G137" s="103" t="n">
        <f aca="false">IF(G$1="P",MAX(0,G$2-$C137),IF(G$1="C",MAX(0,$C137-G$2)))</f>
        <v>0</v>
      </c>
      <c r="H137" s="103" t="n">
        <f aca="false">IF(H$1="P",MAX(0,H$2-$C137),IF(H$1="C",MAX(0,$C137-H$2)))</f>
        <v>0</v>
      </c>
      <c r="I137" s="103" t="n">
        <f aca="false">IF(I$1="P",MAX(0,I$2-$C137),IF(I$1="C",MAX(0,$C137-I$2)))</f>
        <v>3.13</v>
      </c>
      <c r="J137" s="103" t="n">
        <f aca="false">IF(J$1="P",MAX(0,J$2-$C137),IF(J$1="C",MAX(0,$C137-J$2)))</f>
        <v>8.13</v>
      </c>
      <c r="K137" s="103" t="n">
        <f aca="false">IF(K$1="P",MAX(0,K$2-$C137),IF(K$1="C",MAX(0,$C137-K$2)))</f>
        <v>13.13</v>
      </c>
      <c r="L137" s="103" t="n">
        <f aca="false">IF(L$1="P",MAX(0,L$2-$C137),IF(L$1="C",MAX(0,$C137-L$2)))</f>
        <v>23.13</v>
      </c>
      <c r="M137" s="103" t="n">
        <f aca="false">IF(M$1="P",MAX(0,M$2-$C137),IF(M$1="C",MAX(0,$C137-M$2)))</f>
        <v>6.87</v>
      </c>
      <c r="N137" s="103" t="n">
        <f aca="false">IF(N$1="P",MAX(0,N$2-$C137),IF(N$1="C",MAX(0,$C137-N$2)))</f>
        <v>1.87</v>
      </c>
      <c r="O137" s="103" t="n">
        <f aca="false">IF(O$1="P",MAX(0,O$2-$C137),IF(O$1="C",MAX(0,$C137-O$2)))</f>
        <v>0</v>
      </c>
      <c r="P137" s="103" t="n">
        <f aca="false">IF(P$1="P",MAX(0,P$2-$C137),IF(P$1="C",MAX(0,$C137-P$2)))</f>
        <v>0</v>
      </c>
      <c r="Q137" s="103" t="n">
        <f aca="false">IF(Q$1="P",MAX(0,Q$2-$C137),IF(Q$1="C",MAX(0,$C137-Q$2)))</f>
        <v>0</v>
      </c>
      <c r="R137" s="103" t="n">
        <f aca="false">IF(R$1="P",MAX(0,R$2-$C137),IF(R$1="C",MAX(0,$C137-R$2)))</f>
        <v>0</v>
      </c>
      <c r="S137" s="103" t="n">
        <f aca="false">IF(S$1="P",MAX(0,S$2-$C137),IF(S$1="C",MAX(0,$C137-S$2)))</f>
        <v>0</v>
      </c>
      <c r="T137" s="104" t="n">
        <f aca="false">A137</f>
        <v>6</v>
      </c>
      <c r="U137" s="105" t="n">
        <f aca="false">VLOOKUP($B137,Gas!$B$3:$E$2506,2)</f>
        <v>1.99</v>
      </c>
      <c r="V137" s="46" t="n">
        <f aca="false">C137/U137</f>
        <v>13.5025125628141</v>
      </c>
    </row>
    <row r="138" customFormat="false" ht="12.75" hidden="false" customHeight="false" outlineLevel="0" collapsed="false">
      <c r="A138" s="95" t="n">
        <f aca="false">MONTH(B138)+(YEAR(B138)-1998)*12</f>
        <v>6</v>
      </c>
      <c r="B138" s="114" t="n">
        <v>35961</v>
      </c>
      <c r="C138" s="115" t="n">
        <v>27.48</v>
      </c>
      <c r="D138" s="98" t="n">
        <f aca="false">LN(C138/C137)</f>
        <v>0.0224480447267487</v>
      </c>
      <c r="E138" s="106" t="n">
        <f aca="false">STDEV(D129:D138)*SQRT(trade_day)</f>
        <v>1.98811268485011</v>
      </c>
      <c r="G138" s="103" t="n">
        <f aca="false">IF(G$1="P",MAX(0,G$2-$C138),IF(G$1="C",MAX(0,$C138-G$2)))</f>
        <v>0</v>
      </c>
      <c r="H138" s="103" t="n">
        <f aca="false">IF(H$1="P",MAX(0,H$2-$C138),IF(H$1="C",MAX(0,$C138-H$2)))</f>
        <v>0</v>
      </c>
      <c r="I138" s="103" t="n">
        <f aca="false">IF(I$1="P",MAX(0,I$2-$C138),IF(I$1="C",MAX(0,$C138-I$2)))</f>
        <v>2.52</v>
      </c>
      <c r="J138" s="103" t="n">
        <f aca="false">IF(J$1="P",MAX(0,J$2-$C138),IF(J$1="C",MAX(0,$C138-J$2)))</f>
        <v>7.52</v>
      </c>
      <c r="K138" s="103" t="n">
        <f aca="false">IF(K$1="P",MAX(0,K$2-$C138),IF(K$1="C",MAX(0,$C138-K$2)))</f>
        <v>12.52</v>
      </c>
      <c r="L138" s="103" t="n">
        <f aca="false">IF(L$1="P",MAX(0,L$2-$C138),IF(L$1="C",MAX(0,$C138-L$2)))</f>
        <v>22.52</v>
      </c>
      <c r="M138" s="103" t="n">
        <f aca="false">IF(M$1="P",MAX(0,M$2-$C138),IF(M$1="C",MAX(0,$C138-M$2)))</f>
        <v>7.48</v>
      </c>
      <c r="N138" s="103" t="n">
        <f aca="false">IF(N$1="P",MAX(0,N$2-$C138),IF(N$1="C",MAX(0,$C138-N$2)))</f>
        <v>2.48</v>
      </c>
      <c r="O138" s="103" t="n">
        <f aca="false">IF(O$1="P",MAX(0,O$2-$C138),IF(O$1="C",MAX(0,$C138-O$2)))</f>
        <v>0</v>
      </c>
      <c r="P138" s="103" t="n">
        <f aca="false">IF(P$1="P",MAX(0,P$2-$C138),IF(P$1="C",MAX(0,$C138-P$2)))</f>
        <v>0</v>
      </c>
      <c r="Q138" s="103" t="n">
        <f aca="false">IF(Q$1="P",MAX(0,Q$2-$C138),IF(Q$1="C",MAX(0,$C138-Q$2)))</f>
        <v>0</v>
      </c>
      <c r="R138" s="103" t="n">
        <f aca="false">IF(R$1="P",MAX(0,R$2-$C138),IF(R$1="C",MAX(0,$C138-R$2)))</f>
        <v>0</v>
      </c>
      <c r="S138" s="103" t="n">
        <f aca="false">IF(S$1="P",MAX(0,S$2-$C138),IF(S$1="C",MAX(0,$C138-S$2)))</f>
        <v>0</v>
      </c>
      <c r="T138" s="104" t="n">
        <f aca="false">A138</f>
        <v>6</v>
      </c>
      <c r="U138" s="105" t="n">
        <f aca="false">VLOOKUP($B138,Gas!$B$3:$E$2506,2)</f>
        <v>2.005</v>
      </c>
      <c r="V138" s="46" t="n">
        <f aca="false">C138/U138</f>
        <v>13.7057356608479</v>
      </c>
    </row>
    <row r="139" customFormat="false" ht="12.75" hidden="false" customHeight="false" outlineLevel="0" collapsed="false">
      <c r="A139" s="95" t="n">
        <f aca="false">MONTH(B139)+(YEAR(B139)-1998)*12</f>
        <v>6</v>
      </c>
      <c r="B139" s="114" t="n">
        <v>35962</v>
      </c>
      <c r="C139" s="115" t="n">
        <v>26.97</v>
      </c>
      <c r="D139" s="98" t="n">
        <f aca="false">LN(C139/C138)</f>
        <v>-0.01873333020251</v>
      </c>
      <c r="E139" s="106" t="n">
        <f aca="false">STDEV(D130:D139)*SQRT(trade_day)</f>
        <v>1.97395060863174</v>
      </c>
      <c r="G139" s="103" t="n">
        <f aca="false">IF(G$1="P",MAX(0,G$2-$C139),IF(G$1="C",MAX(0,$C139-G$2)))</f>
        <v>0</v>
      </c>
      <c r="H139" s="103" t="n">
        <f aca="false">IF(H$1="P",MAX(0,H$2-$C139),IF(H$1="C",MAX(0,$C139-H$2)))</f>
        <v>0</v>
      </c>
      <c r="I139" s="103" t="n">
        <f aca="false">IF(I$1="P",MAX(0,I$2-$C139),IF(I$1="C",MAX(0,$C139-I$2)))</f>
        <v>3.03</v>
      </c>
      <c r="J139" s="103" t="n">
        <f aca="false">IF(J$1="P",MAX(0,J$2-$C139),IF(J$1="C",MAX(0,$C139-J$2)))</f>
        <v>8.03</v>
      </c>
      <c r="K139" s="103" t="n">
        <f aca="false">IF(K$1="P",MAX(0,K$2-$C139),IF(K$1="C",MAX(0,$C139-K$2)))</f>
        <v>13.03</v>
      </c>
      <c r="L139" s="103" t="n">
        <f aca="false">IF(L$1="P",MAX(0,L$2-$C139),IF(L$1="C",MAX(0,$C139-L$2)))</f>
        <v>23.03</v>
      </c>
      <c r="M139" s="103" t="n">
        <f aca="false">IF(M$1="P",MAX(0,M$2-$C139),IF(M$1="C",MAX(0,$C139-M$2)))</f>
        <v>6.97</v>
      </c>
      <c r="N139" s="103" t="n">
        <f aca="false">IF(N$1="P",MAX(0,N$2-$C139),IF(N$1="C",MAX(0,$C139-N$2)))</f>
        <v>1.97</v>
      </c>
      <c r="O139" s="103" t="n">
        <f aca="false">IF(O$1="P",MAX(0,O$2-$C139),IF(O$1="C",MAX(0,$C139-O$2)))</f>
        <v>0</v>
      </c>
      <c r="P139" s="103" t="n">
        <f aca="false">IF(P$1="P",MAX(0,P$2-$C139),IF(P$1="C",MAX(0,$C139-P$2)))</f>
        <v>0</v>
      </c>
      <c r="Q139" s="103" t="n">
        <f aca="false">IF(Q$1="P",MAX(0,Q$2-$C139),IF(Q$1="C",MAX(0,$C139-Q$2)))</f>
        <v>0</v>
      </c>
      <c r="R139" s="103" t="n">
        <f aca="false">IF(R$1="P",MAX(0,R$2-$C139),IF(R$1="C",MAX(0,$C139-R$2)))</f>
        <v>0</v>
      </c>
      <c r="S139" s="103" t="n">
        <f aca="false">IF(S$1="P",MAX(0,S$2-$C139),IF(S$1="C",MAX(0,$C139-S$2)))</f>
        <v>0</v>
      </c>
      <c r="T139" s="104" t="n">
        <f aca="false">A139</f>
        <v>6</v>
      </c>
      <c r="U139" s="105" t="n">
        <f aca="false">VLOOKUP($B139,Gas!$B$3:$E$2506,2)</f>
        <v>2.085</v>
      </c>
      <c r="V139" s="46" t="n">
        <f aca="false">C139/U139</f>
        <v>12.9352517985612</v>
      </c>
    </row>
    <row r="140" customFormat="false" ht="12.75" hidden="false" customHeight="false" outlineLevel="0" collapsed="false">
      <c r="A140" s="95" t="n">
        <f aca="false">MONTH(B140)+(YEAR(B140)-1998)*12</f>
        <v>6</v>
      </c>
      <c r="B140" s="114" t="n">
        <v>35963</v>
      </c>
      <c r="C140" s="115" t="n">
        <v>28.93</v>
      </c>
      <c r="D140" s="98" t="n">
        <f aca="false">LN(C140/C139)</f>
        <v>0.0701539818364051</v>
      </c>
      <c r="E140" s="106" t="n">
        <f aca="false">STDEV(D131:D140)*SQRT(trade_day)</f>
        <v>1.5098269121395</v>
      </c>
      <c r="G140" s="103" t="n">
        <f aca="false">IF(G$1="P",MAX(0,G$2-$C140),IF(G$1="C",MAX(0,$C140-G$2)))</f>
        <v>0</v>
      </c>
      <c r="H140" s="103" t="n">
        <f aca="false">IF(H$1="P",MAX(0,H$2-$C140),IF(H$1="C",MAX(0,$C140-H$2)))</f>
        <v>0</v>
      </c>
      <c r="I140" s="103" t="n">
        <f aca="false">IF(I$1="P",MAX(0,I$2-$C140),IF(I$1="C",MAX(0,$C140-I$2)))</f>
        <v>1.07</v>
      </c>
      <c r="J140" s="103" t="n">
        <f aca="false">IF(J$1="P",MAX(0,J$2-$C140),IF(J$1="C",MAX(0,$C140-J$2)))</f>
        <v>6.07</v>
      </c>
      <c r="K140" s="103" t="n">
        <f aca="false">IF(K$1="P",MAX(0,K$2-$C140),IF(K$1="C",MAX(0,$C140-K$2)))</f>
        <v>11.07</v>
      </c>
      <c r="L140" s="103" t="n">
        <f aca="false">IF(L$1="P",MAX(0,L$2-$C140),IF(L$1="C",MAX(0,$C140-L$2)))</f>
        <v>21.07</v>
      </c>
      <c r="M140" s="103" t="n">
        <f aca="false">IF(M$1="P",MAX(0,M$2-$C140),IF(M$1="C",MAX(0,$C140-M$2)))</f>
        <v>8.93</v>
      </c>
      <c r="N140" s="103" t="n">
        <f aca="false">IF(N$1="P",MAX(0,N$2-$C140),IF(N$1="C",MAX(0,$C140-N$2)))</f>
        <v>3.93</v>
      </c>
      <c r="O140" s="103" t="n">
        <f aca="false">IF(O$1="P",MAX(0,O$2-$C140),IF(O$1="C",MAX(0,$C140-O$2)))</f>
        <v>0</v>
      </c>
      <c r="P140" s="103" t="n">
        <f aca="false">IF(P$1="P",MAX(0,P$2-$C140),IF(P$1="C",MAX(0,$C140-P$2)))</f>
        <v>0</v>
      </c>
      <c r="Q140" s="103" t="n">
        <f aca="false">IF(Q$1="P",MAX(0,Q$2-$C140),IF(Q$1="C",MAX(0,$C140-Q$2)))</f>
        <v>0</v>
      </c>
      <c r="R140" s="103" t="n">
        <f aca="false">IF(R$1="P",MAX(0,R$2-$C140),IF(R$1="C",MAX(0,$C140-R$2)))</f>
        <v>0</v>
      </c>
      <c r="S140" s="103" t="n">
        <f aca="false">IF(S$1="P",MAX(0,S$2-$C140),IF(S$1="C",MAX(0,$C140-S$2)))</f>
        <v>0</v>
      </c>
      <c r="T140" s="104" t="n">
        <f aca="false">A140</f>
        <v>6</v>
      </c>
      <c r="U140" s="105" t="n">
        <f aca="false">VLOOKUP($B140,Gas!$B$3:$E$2506,2)</f>
        <v>2.09</v>
      </c>
      <c r="V140" s="46" t="n">
        <f aca="false">C140/U140</f>
        <v>13.8421052631579</v>
      </c>
    </row>
    <row r="141" customFormat="false" ht="12.75" hidden="false" customHeight="false" outlineLevel="0" collapsed="false">
      <c r="A141" s="95" t="n">
        <f aca="false">MONTH(B141)+(YEAR(B141)-1998)*12</f>
        <v>6</v>
      </c>
      <c r="B141" s="114" t="n">
        <v>35964</v>
      </c>
      <c r="C141" s="115" t="n">
        <v>41.76</v>
      </c>
      <c r="D141" s="98" t="n">
        <f aca="false">LN(C141/C140)</f>
        <v>0.36705982458634</v>
      </c>
      <c r="E141" s="106" t="n">
        <f aca="false">STDEV(D132:D141)*SQRT(trade_day)</f>
        <v>2.21614220476023</v>
      </c>
      <c r="G141" s="103" t="n">
        <f aca="false">IF(G$1="P",MAX(0,G$2-$C141),IF(G$1="C",MAX(0,$C141-G$2)))</f>
        <v>0</v>
      </c>
      <c r="H141" s="103" t="n">
        <f aca="false">IF(H$1="P",MAX(0,H$2-$C141),IF(H$1="C",MAX(0,$C141-H$2)))</f>
        <v>0</v>
      </c>
      <c r="I141" s="103" t="n">
        <f aca="false">IF(I$1="P",MAX(0,I$2-$C141),IF(I$1="C",MAX(0,$C141-I$2)))</f>
        <v>0</v>
      </c>
      <c r="J141" s="103" t="n">
        <f aca="false">IF(J$1="P",MAX(0,J$2-$C141),IF(J$1="C",MAX(0,$C141-J$2)))</f>
        <v>0</v>
      </c>
      <c r="K141" s="103" t="n">
        <f aca="false">IF(K$1="P",MAX(0,K$2-$C141),IF(K$1="C",MAX(0,$C141-K$2)))</f>
        <v>0</v>
      </c>
      <c r="L141" s="103" t="n">
        <f aca="false">IF(L$1="P",MAX(0,L$2-$C141),IF(L$1="C",MAX(0,$C141-L$2)))</f>
        <v>8.24</v>
      </c>
      <c r="M141" s="103" t="n">
        <f aca="false">IF(M$1="P",MAX(0,M$2-$C141),IF(M$1="C",MAX(0,$C141-M$2)))</f>
        <v>21.76</v>
      </c>
      <c r="N141" s="103" t="n">
        <f aca="false">IF(N$1="P",MAX(0,N$2-$C141),IF(N$1="C",MAX(0,$C141-N$2)))</f>
        <v>16.76</v>
      </c>
      <c r="O141" s="103" t="n">
        <f aca="false">IF(O$1="P",MAX(0,O$2-$C141),IF(O$1="C",MAX(0,$C141-O$2)))</f>
        <v>11.76</v>
      </c>
      <c r="P141" s="103" t="n">
        <f aca="false">IF(P$1="P",MAX(0,P$2-$C141),IF(P$1="C",MAX(0,$C141-P$2)))</f>
        <v>6.76</v>
      </c>
      <c r="Q141" s="103" t="n">
        <f aca="false">IF(Q$1="P",MAX(0,Q$2-$C141),IF(Q$1="C",MAX(0,$C141-Q$2)))</f>
        <v>1.76</v>
      </c>
      <c r="R141" s="103" t="n">
        <f aca="false">IF(R$1="P",MAX(0,R$2-$C141),IF(R$1="C",MAX(0,$C141-R$2)))</f>
        <v>0</v>
      </c>
      <c r="S141" s="103" t="n">
        <f aca="false">IF(S$1="P",MAX(0,S$2-$C141),IF(S$1="C",MAX(0,$C141-S$2)))</f>
        <v>0</v>
      </c>
      <c r="T141" s="104" t="n">
        <f aca="false">A141</f>
        <v>6</v>
      </c>
      <c r="U141" s="105" t="n">
        <f aca="false">VLOOKUP($B141,Gas!$B$3:$E$2506,2)</f>
        <v>2.025</v>
      </c>
      <c r="V141" s="46" t="n">
        <f aca="false">C141/U141</f>
        <v>20.6222222222222</v>
      </c>
    </row>
    <row r="142" customFormat="false" ht="12.75" hidden="false" customHeight="false" outlineLevel="0" collapsed="false">
      <c r="A142" s="95" t="n">
        <f aca="false">MONTH(B142)+(YEAR(B142)-1998)*12</f>
        <v>6</v>
      </c>
      <c r="B142" s="114" t="n">
        <v>35965</v>
      </c>
      <c r="C142" s="115" t="n">
        <v>36.53</v>
      </c>
      <c r="D142" s="98" t="n">
        <f aca="false">LN(C142/C141)</f>
        <v>-0.133805102767192</v>
      </c>
      <c r="E142" s="106" t="n">
        <f aca="false">STDEV(D133:D142)*SQRT(trade_day)</f>
        <v>2.30196033039801</v>
      </c>
      <c r="G142" s="103" t="n">
        <f aca="false">IF(G$1="P",MAX(0,G$2-$C142),IF(G$1="C",MAX(0,$C142-G$2)))</f>
        <v>0</v>
      </c>
      <c r="H142" s="103" t="n">
        <f aca="false">IF(H$1="P",MAX(0,H$2-$C142),IF(H$1="C",MAX(0,$C142-H$2)))</f>
        <v>0</v>
      </c>
      <c r="I142" s="103" t="n">
        <f aca="false">IF(I$1="P",MAX(0,I$2-$C142),IF(I$1="C",MAX(0,$C142-I$2)))</f>
        <v>0</v>
      </c>
      <c r="J142" s="103" t="n">
        <f aca="false">IF(J$1="P",MAX(0,J$2-$C142),IF(J$1="C",MAX(0,$C142-J$2)))</f>
        <v>0</v>
      </c>
      <c r="K142" s="103" t="n">
        <f aca="false">IF(K$1="P",MAX(0,K$2-$C142),IF(K$1="C",MAX(0,$C142-K$2)))</f>
        <v>3.47</v>
      </c>
      <c r="L142" s="103" t="n">
        <f aca="false">IF(L$1="P",MAX(0,L$2-$C142),IF(L$1="C",MAX(0,$C142-L$2)))</f>
        <v>13.47</v>
      </c>
      <c r="M142" s="103" t="n">
        <f aca="false">IF(M$1="P",MAX(0,M$2-$C142),IF(M$1="C",MAX(0,$C142-M$2)))</f>
        <v>16.53</v>
      </c>
      <c r="N142" s="103" t="n">
        <f aca="false">IF(N$1="P",MAX(0,N$2-$C142),IF(N$1="C",MAX(0,$C142-N$2)))</f>
        <v>11.53</v>
      </c>
      <c r="O142" s="103" t="n">
        <f aca="false">IF(O$1="P",MAX(0,O$2-$C142),IF(O$1="C",MAX(0,$C142-O$2)))</f>
        <v>6.53</v>
      </c>
      <c r="P142" s="103" t="n">
        <f aca="false">IF(P$1="P",MAX(0,P$2-$C142),IF(P$1="C",MAX(0,$C142-P$2)))</f>
        <v>1.53</v>
      </c>
      <c r="Q142" s="103" t="n">
        <f aca="false">IF(Q$1="P",MAX(0,Q$2-$C142),IF(Q$1="C",MAX(0,$C142-Q$2)))</f>
        <v>0</v>
      </c>
      <c r="R142" s="103" t="n">
        <f aca="false">IF(R$1="P",MAX(0,R$2-$C142),IF(R$1="C",MAX(0,$C142-R$2)))</f>
        <v>0</v>
      </c>
      <c r="S142" s="103" t="n">
        <f aca="false">IF(S$1="P",MAX(0,S$2-$C142),IF(S$1="C",MAX(0,$C142-S$2)))</f>
        <v>0</v>
      </c>
      <c r="T142" s="104" t="n">
        <f aca="false">A142</f>
        <v>6</v>
      </c>
      <c r="U142" s="105" t="n">
        <f aca="false">VLOOKUP($B142,Gas!$B$3:$E$2506,2)</f>
        <v>2.15</v>
      </c>
      <c r="V142" s="46" t="n">
        <f aca="false">C142/U142</f>
        <v>16.9906976744186</v>
      </c>
    </row>
    <row r="143" customFormat="false" ht="12.75" hidden="false" customHeight="false" outlineLevel="0" collapsed="false">
      <c r="A143" s="95" t="n">
        <f aca="false">MONTH(B143)+(YEAR(B143)-1998)*12</f>
        <v>6</v>
      </c>
      <c r="B143" s="114" t="n">
        <v>35968</v>
      </c>
      <c r="C143" s="115" t="n">
        <v>42.63</v>
      </c>
      <c r="D143" s="98" t="n">
        <f aca="false">LN(C143/C142)</f>
        <v>0.154424389969928</v>
      </c>
      <c r="E143" s="106" t="n">
        <f aca="false">STDEV(D134:D143)*SQRT(trade_day)</f>
        <v>2.32875461354972</v>
      </c>
      <c r="G143" s="103" t="n">
        <f aca="false">IF(G$1="P",MAX(0,G$2-$C143),IF(G$1="C",MAX(0,$C143-G$2)))</f>
        <v>0</v>
      </c>
      <c r="H143" s="103" t="n">
        <f aca="false">IF(H$1="P",MAX(0,H$2-$C143),IF(H$1="C",MAX(0,$C143-H$2)))</f>
        <v>0</v>
      </c>
      <c r="I143" s="103" t="n">
        <f aca="false">IF(I$1="P",MAX(0,I$2-$C143),IF(I$1="C",MAX(0,$C143-I$2)))</f>
        <v>0</v>
      </c>
      <c r="J143" s="103" t="n">
        <f aca="false">IF(J$1="P",MAX(0,J$2-$C143),IF(J$1="C",MAX(0,$C143-J$2)))</f>
        <v>0</v>
      </c>
      <c r="K143" s="103" t="n">
        <f aca="false">IF(K$1="P",MAX(0,K$2-$C143),IF(K$1="C",MAX(0,$C143-K$2)))</f>
        <v>0</v>
      </c>
      <c r="L143" s="103" t="n">
        <f aca="false">IF(L$1="P",MAX(0,L$2-$C143),IF(L$1="C",MAX(0,$C143-L$2)))</f>
        <v>7.37</v>
      </c>
      <c r="M143" s="103" t="n">
        <f aca="false">IF(M$1="P",MAX(0,M$2-$C143),IF(M$1="C",MAX(0,$C143-M$2)))</f>
        <v>22.63</v>
      </c>
      <c r="N143" s="103" t="n">
        <f aca="false">IF(N$1="P",MAX(0,N$2-$C143),IF(N$1="C",MAX(0,$C143-N$2)))</f>
        <v>17.63</v>
      </c>
      <c r="O143" s="103" t="n">
        <f aca="false">IF(O$1="P",MAX(0,O$2-$C143),IF(O$1="C",MAX(0,$C143-O$2)))</f>
        <v>12.63</v>
      </c>
      <c r="P143" s="103" t="n">
        <f aca="false">IF(P$1="P",MAX(0,P$2-$C143),IF(P$1="C",MAX(0,$C143-P$2)))</f>
        <v>7.63</v>
      </c>
      <c r="Q143" s="103" t="n">
        <f aca="false">IF(Q$1="P",MAX(0,Q$2-$C143),IF(Q$1="C",MAX(0,$C143-Q$2)))</f>
        <v>2.63</v>
      </c>
      <c r="R143" s="103" t="n">
        <f aca="false">IF(R$1="P",MAX(0,R$2-$C143),IF(R$1="C",MAX(0,$C143-R$2)))</f>
        <v>0</v>
      </c>
      <c r="S143" s="103" t="n">
        <f aca="false">IF(S$1="P",MAX(0,S$2-$C143),IF(S$1="C",MAX(0,$C143-S$2)))</f>
        <v>0</v>
      </c>
      <c r="T143" s="104" t="n">
        <f aca="false">A143</f>
        <v>6</v>
      </c>
      <c r="U143" s="105" t="n">
        <f aca="false">VLOOKUP($B143,Gas!$B$3:$E$2506,2)</f>
        <v>2.195</v>
      </c>
      <c r="V143" s="46" t="n">
        <f aca="false">C143/U143</f>
        <v>19.4214123006834</v>
      </c>
    </row>
    <row r="144" customFormat="false" ht="12.75" hidden="false" customHeight="false" outlineLevel="0" collapsed="false">
      <c r="A144" s="95" t="n">
        <f aca="false">MONTH(B144)+(YEAR(B144)-1998)*12</f>
        <v>6</v>
      </c>
      <c r="B144" s="114" t="n">
        <v>35969</v>
      </c>
      <c r="C144" s="115" t="n">
        <v>53.92</v>
      </c>
      <c r="D144" s="98" t="n">
        <f aca="false">LN(C144/C143)</f>
        <v>0.234943235826933</v>
      </c>
      <c r="E144" s="106" t="n">
        <f aca="false">STDEV(D135:D144)*SQRT(trade_day)</f>
        <v>2.37932360007579</v>
      </c>
      <c r="G144" s="103" t="n">
        <f aca="false">IF(G$1="P",MAX(0,G$2-$C144),IF(G$1="C",MAX(0,$C144-G$2)))</f>
        <v>0</v>
      </c>
      <c r="H144" s="103" t="n">
        <f aca="false">IF(H$1="P",MAX(0,H$2-$C144),IF(H$1="C",MAX(0,$C144-H$2)))</f>
        <v>0</v>
      </c>
      <c r="I144" s="103" t="n">
        <f aca="false">IF(I$1="P",MAX(0,I$2-$C144),IF(I$1="C",MAX(0,$C144-I$2)))</f>
        <v>0</v>
      </c>
      <c r="J144" s="103" t="n">
        <f aca="false">IF(J$1="P",MAX(0,J$2-$C144),IF(J$1="C",MAX(0,$C144-J$2)))</f>
        <v>0</v>
      </c>
      <c r="K144" s="103" t="n">
        <f aca="false">IF(K$1="P",MAX(0,K$2-$C144),IF(K$1="C",MAX(0,$C144-K$2)))</f>
        <v>0</v>
      </c>
      <c r="L144" s="103" t="n">
        <f aca="false">IF(L$1="P",MAX(0,L$2-$C144),IF(L$1="C",MAX(0,$C144-L$2)))</f>
        <v>0</v>
      </c>
      <c r="M144" s="103" t="n">
        <f aca="false">IF(M$1="P",MAX(0,M$2-$C144),IF(M$1="C",MAX(0,$C144-M$2)))</f>
        <v>33.92</v>
      </c>
      <c r="N144" s="103" t="n">
        <f aca="false">IF(N$1="P",MAX(0,N$2-$C144),IF(N$1="C",MAX(0,$C144-N$2)))</f>
        <v>28.92</v>
      </c>
      <c r="O144" s="103" t="n">
        <f aca="false">IF(O$1="P",MAX(0,O$2-$C144),IF(O$1="C",MAX(0,$C144-O$2)))</f>
        <v>23.92</v>
      </c>
      <c r="P144" s="103" t="n">
        <f aca="false">IF(P$1="P",MAX(0,P$2-$C144),IF(P$1="C",MAX(0,$C144-P$2)))</f>
        <v>18.92</v>
      </c>
      <c r="Q144" s="103" t="n">
        <f aca="false">IF(Q$1="P",MAX(0,Q$2-$C144),IF(Q$1="C",MAX(0,$C144-Q$2)))</f>
        <v>13.92</v>
      </c>
      <c r="R144" s="103" t="n">
        <f aca="false">IF(R$1="P",MAX(0,R$2-$C144),IF(R$1="C",MAX(0,$C144-R$2)))</f>
        <v>3.92</v>
      </c>
      <c r="S144" s="103" t="n">
        <f aca="false">IF(S$1="P",MAX(0,S$2-$C144),IF(S$1="C",MAX(0,$C144-S$2)))</f>
        <v>0</v>
      </c>
      <c r="T144" s="104" t="n">
        <f aca="false">A144</f>
        <v>6</v>
      </c>
      <c r="U144" s="105" t="n">
        <f aca="false">VLOOKUP($B144,Gas!$B$3:$E$2506,2)</f>
        <v>2.345</v>
      </c>
      <c r="V144" s="46" t="n">
        <f aca="false">C144/U144</f>
        <v>22.9936034115139</v>
      </c>
    </row>
    <row r="145" customFormat="false" ht="12.75" hidden="false" customHeight="false" outlineLevel="0" collapsed="false">
      <c r="A145" s="95" t="n">
        <f aca="false">MONTH(B145)+(YEAR(B145)-1998)*12</f>
        <v>6</v>
      </c>
      <c r="B145" s="114" t="n">
        <v>35970</v>
      </c>
      <c r="C145" s="115" t="n">
        <v>60.32</v>
      </c>
      <c r="D145" s="98" t="n">
        <f aca="false">LN(C145/C144)</f>
        <v>0.112162257095649</v>
      </c>
      <c r="E145" s="106" t="n">
        <f aca="false">STDEV(D136:D145)*SQRT(trade_day)</f>
        <v>2.27417096142511</v>
      </c>
      <c r="G145" s="103" t="n">
        <f aca="false">IF(G$1="P",MAX(0,G$2-$C145),IF(G$1="C",MAX(0,$C145-G$2)))</f>
        <v>0</v>
      </c>
      <c r="H145" s="103" t="n">
        <f aca="false">IF(H$1="P",MAX(0,H$2-$C145),IF(H$1="C",MAX(0,$C145-H$2)))</f>
        <v>0</v>
      </c>
      <c r="I145" s="103" t="n">
        <f aca="false">IF(I$1="P",MAX(0,I$2-$C145),IF(I$1="C",MAX(0,$C145-I$2)))</f>
        <v>0</v>
      </c>
      <c r="J145" s="103" t="n">
        <f aca="false">IF(J$1="P",MAX(0,J$2-$C145),IF(J$1="C",MAX(0,$C145-J$2)))</f>
        <v>0</v>
      </c>
      <c r="K145" s="103" t="n">
        <f aca="false">IF(K$1="P",MAX(0,K$2-$C145),IF(K$1="C",MAX(0,$C145-K$2)))</f>
        <v>0</v>
      </c>
      <c r="L145" s="103" t="n">
        <f aca="false">IF(L$1="P",MAX(0,L$2-$C145),IF(L$1="C",MAX(0,$C145-L$2)))</f>
        <v>0</v>
      </c>
      <c r="M145" s="103" t="n">
        <f aca="false">IF(M$1="P",MAX(0,M$2-$C145),IF(M$1="C",MAX(0,$C145-M$2)))</f>
        <v>40.32</v>
      </c>
      <c r="N145" s="103" t="n">
        <f aca="false">IF(N$1="P",MAX(0,N$2-$C145),IF(N$1="C",MAX(0,$C145-N$2)))</f>
        <v>35.32</v>
      </c>
      <c r="O145" s="103" t="n">
        <f aca="false">IF(O$1="P",MAX(0,O$2-$C145),IF(O$1="C",MAX(0,$C145-O$2)))</f>
        <v>30.32</v>
      </c>
      <c r="P145" s="103" t="n">
        <f aca="false">IF(P$1="P",MAX(0,P$2-$C145),IF(P$1="C",MAX(0,$C145-P$2)))</f>
        <v>25.32</v>
      </c>
      <c r="Q145" s="103" t="n">
        <f aca="false">IF(Q$1="P",MAX(0,Q$2-$C145),IF(Q$1="C",MAX(0,$C145-Q$2)))</f>
        <v>20.32</v>
      </c>
      <c r="R145" s="103" t="n">
        <f aca="false">IF(R$1="P",MAX(0,R$2-$C145),IF(R$1="C",MAX(0,$C145-R$2)))</f>
        <v>10.32</v>
      </c>
      <c r="S145" s="103" t="n">
        <f aca="false">IF(S$1="P",MAX(0,S$2-$C145),IF(S$1="C",MAX(0,$C145-S$2)))</f>
        <v>0</v>
      </c>
      <c r="T145" s="104" t="n">
        <f aca="false">A145</f>
        <v>6</v>
      </c>
      <c r="U145" s="105" t="n">
        <f aca="false">VLOOKUP($B145,Gas!$B$3:$E$2506,2)</f>
        <v>2.37</v>
      </c>
      <c r="V145" s="46" t="n">
        <f aca="false">C145/U145</f>
        <v>25.4514767932489</v>
      </c>
    </row>
    <row r="146" customFormat="false" ht="12.75" hidden="false" customHeight="false" outlineLevel="0" collapsed="false">
      <c r="A146" s="95" t="n">
        <f aca="false">MONTH(B146)+(YEAR(B146)-1998)*12</f>
        <v>6</v>
      </c>
      <c r="B146" s="114" t="n">
        <v>35971</v>
      </c>
      <c r="C146" s="115" t="n">
        <v>73.61</v>
      </c>
      <c r="D146" s="98" t="n">
        <f aca="false">LN(C146/C145)</f>
        <v>0.199117162370914</v>
      </c>
      <c r="E146" s="106" t="n">
        <f aca="false">STDEV(D137:D146)*SQRT(trade_day)</f>
        <v>2.30093975719653</v>
      </c>
      <c r="G146" s="103" t="n">
        <f aca="false">IF(G$1="P",MAX(0,G$2-$C146),IF(G$1="C",MAX(0,$C146-G$2)))</f>
        <v>0</v>
      </c>
      <c r="H146" s="103" t="n">
        <f aca="false">IF(H$1="P",MAX(0,H$2-$C146),IF(H$1="C",MAX(0,$C146-H$2)))</f>
        <v>0</v>
      </c>
      <c r="I146" s="103" t="n">
        <f aca="false">IF(I$1="P",MAX(0,I$2-$C146),IF(I$1="C",MAX(0,$C146-I$2)))</f>
        <v>0</v>
      </c>
      <c r="J146" s="103" t="n">
        <f aca="false">IF(J$1="P",MAX(0,J$2-$C146),IF(J$1="C",MAX(0,$C146-J$2)))</f>
        <v>0</v>
      </c>
      <c r="K146" s="103" t="n">
        <f aca="false">IF(K$1="P",MAX(0,K$2-$C146),IF(K$1="C",MAX(0,$C146-K$2)))</f>
        <v>0</v>
      </c>
      <c r="L146" s="103" t="n">
        <f aca="false">IF(L$1="P",MAX(0,L$2-$C146),IF(L$1="C",MAX(0,$C146-L$2)))</f>
        <v>0</v>
      </c>
      <c r="M146" s="103" t="n">
        <f aca="false">IF(M$1="P",MAX(0,M$2-$C146),IF(M$1="C",MAX(0,$C146-M$2)))</f>
        <v>53.61</v>
      </c>
      <c r="N146" s="103" t="n">
        <f aca="false">IF(N$1="P",MAX(0,N$2-$C146),IF(N$1="C",MAX(0,$C146-N$2)))</f>
        <v>48.61</v>
      </c>
      <c r="O146" s="103" t="n">
        <f aca="false">IF(O$1="P",MAX(0,O$2-$C146),IF(O$1="C",MAX(0,$C146-O$2)))</f>
        <v>43.61</v>
      </c>
      <c r="P146" s="103" t="n">
        <f aca="false">IF(P$1="P",MAX(0,P$2-$C146),IF(P$1="C",MAX(0,$C146-P$2)))</f>
        <v>38.61</v>
      </c>
      <c r="Q146" s="103" t="n">
        <f aca="false">IF(Q$1="P",MAX(0,Q$2-$C146),IF(Q$1="C",MAX(0,$C146-Q$2)))</f>
        <v>33.61</v>
      </c>
      <c r="R146" s="103" t="n">
        <f aca="false">IF(R$1="P",MAX(0,R$2-$C146),IF(R$1="C",MAX(0,$C146-R$2)))</f>
        <v>23.61</v>
      </c>
      <c r="S146" s="103" t="n">
        <f aca="false">IF(S$1="P",MAX(0,S$2-$C146),IF(S$1="C",MAX(0,$C146-S$2)))</f>
        <v>0</v>
      </c>
      <c r="T146" s="104" t="n">
        <f aca="false">A146</f>
        <v>6</v>
      </c>
      <c r="U146" s="105" t="n">
        <f aca="false">VLOOKUP($B146,Gas!$B$3:$E$2506,2)</f>
        <v>2.405</v>
      </c>
      <c r="V146" s="46" t="n">
        <f aca="false">C146/U146</f>
        <v>30.6070686070686</v>
      </c>
    </row>
    <row r="147" customFormat="false" ht="12.75" hidden="false" customHeight="false" outlineLevel="0" collapsed="false">
      <c r="A147" s="95" t="n">
        <f aca="false">MONTH(B147)+(YEAR(B147)-1998)*12</f>
        <v>6</v>
      </c>
      <c r="B147" s="114" t="n">
        <v>35972</v>
      </c>
      <c r="C147" s="115" t="n">
        <v>102.24</v>
      </c>
      <c r="D147" s="98" t="n">
        <f aca="false">LN(C147/C146)</f>
        <v>0.32854210455861</v>
      </c>
      <c r="E147" s="106" t="n">
        <f aca="false">STDEV(D138:D147)*SQRT(trade_day)</f>
        <v>2.46674083765521</v>
      </c>
      <c r="G147" s="103" t="n">
        <f aca="false">IF(G$1="P",MAX(0,G$2-$C147),IF(G$1="C",MAX(0,$C147-G$2)))</f>
        <v>0</v>
      </c>
      <c r="H147" s="103" t="n">
        <f aca="false">IF(H$1="P",MAX(0,H$2-$C147),IF(H$1="C",MAX(0,$C147-H$2)))</f>
        <v>0</v>
      </c>
      <c r="I147" s="103" t="n">
        <f aca="false">IF(I$1="P",MAX(0,I$2-$C147),IF(I$1="C",MAX(0,$C147-I$2)))</f>
        <v>0</v>
      </c>
      <c r="J147" s="103" t="n">
        <f aca="false">IF(J$1="P",MAX(0,J$2-$C147),IF(J$1="C",MAX(0,$C147-J$2)))</f>
        <v>0</v>
      </c>
      <c r="K147" s="103" t="n">
        <f aca="false">IF(K$1="P",MAX(0,K$2-$C147),IF(K$1="C",MAX(0,$C147-K$2)))</f>
        <v>0</v>
      </c>
      <c r="L147" s="103" t="n">
        <f aca="false">IF(L$1="P",MAX(0,L$2-$C147),IF(L$1="C",MAX(0,$C147-L$2)))</f>
        <v>0</v>
      </c>
      <c r="M147" s="103" t="n">
        <f aca="false">IF(M$1="P",MAX(0,M$2-$C147),IF(M$1="C",MAX(0,$C147-M$2)))</f>
        <v>82.24</v>
      </c>
      <c r="N147" s="103" t="n">
        <f aca="false">IF(N$1="P",MAX(0,N$2-$C147),IF(N$1="C",MAX(0,$C147-N$2)))</f>
        <v>77.24</v>
      </c>
      <c r="O147" s="103" t="n">
        <f aca="false">IF(O$1="P",MAX(0,O$2-$C147),IF(O$1="C",MAX(0,$C147-O$2)))</f>
        <v>72.24</v>
      </c>
      <c r="P147" s="103" t="n">
        <f aca="false">IF(P$1="P",MAX(0,P$2-$C147),IF(P$1="C",MAX(0,$C147-P$2)))</f>
        <v>67.24</v>
      </c>
      <c r="Q147" s="103" t="n">
        <f aca="false">IF(Q$1="P",MAX(0,Q$2-$C147),IF(Q$1="C",MAX(0,$C147-Q$2)))</f>
        <v>62.24</v>
      </c>
      <c r="R147" s="103" t="n">
        <f aca="false">IF(R$1="P",MAX(0,R$2-$C147),IF(R$1="C",MAX(0,$C147-R$2)))</f>
        <v>52.24</v>
      </c>
      <c r="S147" s="103" t="n">
        <f aca="false">IF(S$1="P",MAX(0,S$2-$C147),IF(S$1="C",MAX(0,$C147-S$2)))</f>
        <v>2.23998999999999</v>
      </c>
      <c r="T147" s="104" t="n">
        <f aca="false">A147</f>
        <v>6</v>
      </c>
      <c r="U147" s="105" t="n">
        <f aca="false">VLOOKUP($B147,Gas!$B$3:$E$2506,2)</f>
        <v>2.38</v>
      </c>
      <c r="V147" s="46" t="n">
        <f aca="false">C147/U147</f>
        <v>42.9579831932773</v>
      </c>
    </row>
    <row r="148" customFormat="false" ht="12.75" hidden="false" customHeight="false" outlineLevel="0" collapsed="false">
      <c r="A148" s="95" t="n">
        <f aca="false">MONTH(B148)+(YEAR(B148)-1998)*12</f>
        <v>6</v>
      </c>
      <c r="B148" s="114" t="n">
        <v>35975</v>
      </c>
      <c r="C148" s="115" t="n">
        <v>83.56</v>
      </c>
      <c r="D148" s="98" t="n">
        <f aca="false">LN(C148/C147)</f>
        <v>-0.20175805394086</v>
      </c>
      <c r="E148" s="106" t="n">
        <f aca="false">STDEV(D139:D148)*SQRT(trade_day)</f>
        <v>2.95404909784869</v>
      </c>
      <c r="G148" s="103" t="n">
        <f aca="false">IF(G$1="P",MAX(0,G$2-$C148),IF(G$1="C",MAX(0,$C148-G$2)))</f>
        <v>0</v>
      </c>
      <c r="H148" s="103" t="n">
        <f aca="false">IF(H$1="P",MAX(0,H$2-$C148),IF(H$1="C",MAX(0,$C148-H$2)))</f>
        <v>0</v>
      </c>
      <c r="I148" s="103" t="n">
        <f aca="false">IF(I$1="P",MAX(0,I$2-$C148),IF(I$1="C",MAX(0,$C148-I$2)))</f>
        <v>0</v>
      </c>
      <c r="J148" s="103" t="n">
        <f aca="false">IF(J$1="P",MAX(0,J$2-$C148),IF(J$1="C",MAX(0,$C148-J$2)))</f>
        <v>0</v>
      </c>
      <c r="K148" s="103" t="n">
        <f aca="false">IF(K$1="P",MAX(0,K$2-$C148),IF(K$1="C",MAX(0,$C148-K$2)))</f>
        <v>0</v>
      </c>
      <c r="L148" s="103" t="n">
        <f aca="false">IF(L$1="P",MAX(0,L$2-$C148),IF(L$1="C",MAX(0,$C148-L$2)))</f>
        <v>0</v>
      </c>
      <c r="M148" s="103" t="n">
        <f aca="false">IF(M$1="P",MAX(0,M$2-$C148),IF(M$1="C",MAX(0,$C148-M$2)))</f>
        <v>63.56</v>
      </c>
      <c r="N148" s="103" t="n">
        <f aca="false">IF(N$1="P",MAX(0,N$2-$C148),IF(N$1="C",MAX(0,$C148-N$2)))</f>
        <v>58.56</v>
      </c>
      <c r="O148" s="103" t="n">
        <f aca="false">IF(O$1="P",MAX(0,O$2-$C148),IF(O$1="C",MAX(0,$C148-O$2)))</f>
        <v>53.56</v>
      </c>
      <c r="P148" s="103" t="n">
        <f aca="false">IF(P$1="P",MAX(0,P$2-$C148),IF(P$1="C",MAX(0,$C148-P$2)))</f>
        <v>48.56</v>
      </c>
      <c r="Q148" s="103" t="n">
        <f aca="false">IF(Q$1="P",MAX(0,Q$2-$C148),IF(Q$1="C",MAX(0,$C148-Q$2)))</f>
        <v>43.56</v>
      </c>
      <c r="R148" s="103" t="n">
        <f aca="false">IF(R$1="P",MAX(0,R$2-$C148),IF(R$1="C",MAX(0,$C148-R$2)))</f>
        <v>33.56</v>
      </c>
      <c r="S148" s="103" t="n">
        <f aca="false">IF(S$1="P",MAX(0,S$2-$C148),IF(S$1="C",MAX(0,$C148-S$2)))</f>
        <v>0</v>
      </c>
      <c r="T148" s="104" t="n">
        <f aca="false">A148</f>
        <v>6</v>
      </c>
      <c r="U148" s="105" t="n">
        <f aca="false">VLOOKUP($B148,Gas!$B$3:$E$2506,2)</f>
        <v>2.405</v>
      </c>
      <c r="V148" s="46" t="n">
        <f aca="false">C148/U148</f>
        <v>34.7442827442828</v>
      </c>
    </row>
    <row r="149" customFormat="false" ht="12.75" hidden="false" customHeight="false" outlineLevel="0" collapsed="false">
      <c r="A149" s="95" t="n">
        <f aca="false">MONTH(B149)+(YEAR(B149)-1998)*12</f>
        <v>6</v>
      </c>
      <c r="B149" s="114" t="n">
        <v>35976</v>
      </c>
      <c r="C149" s="115" t="n">
        <v>51.61</v>
      </c>
      <c r="D149" s="98" t="n">
        <f aca="false">LN(C149/C148)</f>
        <v>-0.481849484527729</v>
      </c>
      <c r="E149" s="106" t="n">
        <f aca="false">STDEV(D140:D149)*SQRT(trade_day)</f>
        <v>4.1751175755405</v>
      </c>
      <c r="G149" s="103" t="n">
        <f aca="false">IF(G$1="P",MAX(0,G$2-$C149),IF(G$1="C",MAX(0,$C149-G$2)))</f>
        <v>0</v>
      </c>
      <c r="H149" s="103" t="n">
        <f aca="false">IF(H$1="P",MAX(0,H$2-$C149),IF(H$1="C",MAX(0,$C149-H$2)))</f>
        <v>0</v>
      </c>
      <c r="I149" s="103" t="n">
        <f aca="false">IF(I$1="P",MAX(0,I$2-$C149),IF(I$1="C",MAX(0,$C149-I$2)))</f>
        <v>0</v>
      </c>
      <c r="J149" s="103" t="n">
        <f aca="false">IF(J$1="P",MAX(0,J$2-$C149),IF(J$1="C",MAX(0,$C149-J$2)))</f>
        <v>0</v>
      </c>
      <c r="K149" s="103" t="n">
        <f aca="false">IF(K$1="P",MAX(0,K$2-$C149),IF(K$1="C",MAX(0,$C149-K$2)))</f>
        <v>0</v>
      </c>
      <c r="L149" s="103" t="n">
        <f aca="false">IF(L$1="P",MAX(0,L$2-$C149),IF(L$1="C",MAX(0,$C149-L$2)))</f>
        <v>0</v>
      </c>
      <c r="M149" s="103" t="n">
        <f aca="false">IF(M$1="P",MAX(0,M$2-$C149),IF(M$1="C",MAX(0,$C149-M$2)))</f>
        <v>31.61</v>
      </c>
      <c r="N149" s="103" t="n">
        <f aca="false">IF(N$1="P",MAX(0,N$2-$C149),IF(N$1="C",MAX(0,$C149-N$2)))</f>
        <v>26.61</v>
      </c>
      <c r="O149" s="103" t="n">
        <f aca="false">IF(O$1="P",MAX(0,O$2-$C149),IF(O$1="C",MAX(0,$C149-O$2)))</f>
        <v>21.61</v>
      </c>
      <c r="P149" s="103" t="n">
        <f aca="false">IF(P$1="P",MAX(0,P$2-$C149),IF(P$1="C",MAX(0,$C149-P$2)))</f>
        <v>16.61</v>
      </c>
      <c r="Q149" s="103" t="n">
        <f aca="false">IF(Q$1="P",MAX(0,Q$2-$C149),IF(Q$1="C",MAX(0,$C149-Q$2)))</f>
        <v>11.61</v>
      </c>
      <c r="R149" s="103" t="n">
        <f aca="false">IF(R$1="P",MAX(0,R$2-$C149),IF(R$1="C",MAX(0,$C149-R$2)))</f>
        <v>1.61</v>
      </c>
      <c r="S149" s="103" t="n">
        <f aca="false">IF(S$1="P",MAX(0,S$2-$C149),IF(S$1="C",MAX(0,$C149-S$2)))</f>
        <v>0</v>
      </c>
      <c r="T149" s="104" t="n">
        <f aca="false">A149</f>
        <v>6</v>
      </c>
      <c r="U149" s="105" t="n">
        <f aca="false">VLOOKUP($B149,Gas!$B$3:$E$2506,2)</f>
        <v>2.38</v>
      </c>
      <c r="V149" s="46" t="n">
        <f aca="false">C149/U149</f>
        <v>21.6848739495798</v>
      </c>
    </row>
    <row r="150" customFormat="false" ht="12.75" hidden="false" customHeight="false" outlineLevel="0" collapsed="false">
      <c r="A150" s="95" t="n">
        <f aca="false">MONTH(B150)+(YEAR(B150)-1998)*12</f>
        <v>7</v>
      </c>
      <c r="B150" s="114" t="n">
        <v>35977</v>
      </c>
      <c r="C150" s="115" t="n">
        <v>36.17</v>
      </c>
      <c r="D150" s="98" t="n">
        <f aca="false">LN(C150/C149)</f>
        <v>-0.355485406196629</v>
      </c>
      <c r="E150" s="106" t="n">
        <f aca="false">STDEV(D141:D150)*SQRT(trade_day)</f>
        <v>4.6729612779736</v>
      </c>
      <c r="G150" s="103" t="n">
        <f aca="false">IF(G$1="P",MAX(0,G$2-$C150),IF(G$1="C",MAX(0,$C150-G$2)))</f>
        <v>0</v>
      </c>
      <c r="H150" s="103" t="n">
        <f aca="false">IF(H$1="P",MAX(0,H$2-$C150),IF(H$1="C",MAX(0,$C150-H$2)))</f>
        <v>0</v>
      </c>
      <c r="I150" s="103" t="n">
        <f aca="false">IF(I$1="P",MAX(0,I$2-$C150),IF(I$1="C",MAX(0,$C150-I$2)))</f>
        <v>0</v>
      </c>
      <c r="J150" s="103" t="n">
        <f aca="false">IF(J$1="P",MAX(0,J$2-$C150),IF(J$1="C",MAX(0,$C150-J$2)))</f>
        <v>0</v>
      </c>
      <c r="K150" s="103" t="n">
        <f aca="false">IF(K$1="P",MAX(0,K$2-$C150),IF(K$1="C",MAX(0,$C150-K$2)))</f>
        <v>3.83</v>
      </c>
      <c r="L150" s="103" t="n">
        <f aca="false">IF(L$1="P",MAX(0,L$2-$C150),IF(L$1="C",MAX(0,$C150-L$2)))</f>
        <v>13.83</v>
      </c>
      <c r="M150" s="103" t="n">
        <f aca="false">IF(M$1="P",MAX(0,M$2-$C150),IF(M$1="C",MAX(0,$C150-M$2)))</f>
        <v>16.17</v>
      </c>
      <c r="N150" s="103" t="n">
        <f aca="false">IF(N$1="P",MAX(0,N$2-$C150),IF(N$1="C",MAX(0,$C150-N$2)))</f>
        <v>11.17</v>
      </c>
      <c r="O150" s="103" t="n">
        <f aca="false">IF(O$1="P",MAX(0,O$2-$C150),IF(O$1="C",MAX(0,$C150-O$2)))</f>
        <v>6.17</v>
      </c>
      <c r="P150" s="103" t="n">
        <f aca="false">IF(P$1="P",MAX(0,P$2-$C150),IF(P$1="C",MAX(0,$C150-P$2)))</f>
        <v>1.17</v>
      </c>
      <c r="Q150" s="103" t="n">
        <f aca="false">IF(Q$1="P",MAX(0,Q$2-$C150),IF(Q$1="C",MAX(0,$C150-Q$2)))</f>
        <v>0</v>
      </c>
      <c r="R150" s="103" t="n">
        <f aca="false">IF(R$1="P",MAX(0,R$2-$C150),IF(R$1="C",MAX(0,$C150-R$2)))</f>
        <v>0</v>
      </c>
      <c r="S150" s="103" t="n">
        <f aca="false">IF(S$1="P",MAX(0,S$2-$C150),IF(S$1="C",MAX(0,$C150-S$2)))</f>
        <v>0</v>
      </c>
      <c r="T150" s="104" t="n">
        <f aca="false">A150</f>
        <v>7</v>
      </c>
      <c r="U150" s="105" t="n">
        <f aca="false">VLOOKUP($B150,Gas!$B$3:$E$2506,2)</f>
        <v>2.365</v>
      </c>
      <c r="V150" s="46" t="n">
        <f aca="false">C150/U150</f>
        <v>15.2938689217759</v>
      </c>
    </row>
    <row r="151" customFormat="false" ht="12.75" hidden="false" customHeight="false" outlineLevel="0" collapsed="false">
      <c r="A151" s="95" t="n">
        <f aca="false">MONTH(B151)+(YEAR(B151)-1998)*12</f>
        <v>7</v>
      </c>
      <c r="B151" s="114" t="n">
        <v>35978</v>
      </c>
      <c r="C151" s="115" t="n">
        <v>26.2</v>
      </c>
      <c r="D151" s="98" t="n">
        <f aca="false">LN(C151/C150)</f>
        <v>-0.322470635196955</v>
      </c>
      <c r="E151" s="106" t="n">
        <f aca="false">STDEV(D142:D151)*SQRT(trade_day)</f>
        <v>4.52961563095864</v>
      </c>
      <c r="G151" s="103" t="n">
        <f aca="false">IF(G$1="P",MAX(0,G$2-$C151),IF(G$1="C",MAX(0,$C151-G$2)))</f>
        <v>0</v>
      </c>
      <c r="H151" s="103" t="n">
        <f aca="false">IF(H$1="P",MAX(0,H$2-$C151),IF(H$1="C",MAX(0,$C151-H$2)))</f>
        <v>0</v>
      </c>
      <c r="I151" s="103" t="n">
        <f aca="false">IF(I$1="P",MAX(0,I$2-$C151),IF(I$1="C",MAX(0,$C151-I$2)))</f>
        <v>3.8</v>
      </c>
      <c r="J151" s="103" t="n">
        <f aca="false">IF(J$1="P",MAX(0,J$2-$C151),IF(J$1="C",MAX(0,$C151-J$2)))</f>
        <v>8.8</v>
      </c>
      <c r="K151" s="103" t="n">
        <f aca="false">IF(K$1="P",MAX(0,K$2-$C151),IF(K$1="C",MAX(0,$C151-K$2)))</f>
        <v>13.8</v>
      </c>
      <c r="L151" s="103" t="n">
        <f aca="false">IF(L$1="P",MAX(0,L$2-$C151),IF(L$1="C",MAX(0,$C151-L$2)))</f>
        <v>23.8</v>
      </c>
      <c r="M151" s="103" t="n">
        <f aca="false">IF(M$1="P",MAX(0,M$2-$C151),IF(M$1="C",MAX(0,$C151-M$2)))</f>
        <v>6.2</v>
      </c>
      <c r="N151" s="103" t="n">
        <f aca="false">IF(N$1="P",MAX(0,N$2-$C151),IF(N$1="C",MAX(0,$C151-N$2)))</f>
        <v>1.2</v>
      </c>
      <c r="O151" s="103" t="n">
        <f aca="false">IF(O$1="P",MAX(0,O$2-$C151),IF(O$1="C",MAX(0,$C151-O$2)))</f>
        <v>0</v>
      </c>
      <c r="P151" s="103" t="n">
        <f aca="false">IF(P$1="P",MAX(0,P$2-$C151),IF(P$1="C",MAX(0,$C151-P$2)))</f>
        <v>0</v>
      </c>
      <c r="Q151" s="103" t="n">
        <f aca="false">IF(Q$1="P",MAX(0,Q$2-$C151),IF(Q$1="C",MAX(0,$C151-Q$2)))</f>
        <v>0</v>
      </c>
      <c r="R151" s="103" t="n">
        <f aca="false">IF(R$1="P",MAX(0,R$2-$C151),IF(R$1="C",MAX(0,$C151-R$2)))</f>
        <v>0</v>
      </c>
      <c r="S151" s="103" t="n">
        <f aca="false">IF(S$1="P",MAX(0,S$2-$C151),IF(S$1="C",MAX(0,$C151-S$2)))</f>
        <v>0</v>
      </c>
      <c r="T151" s="104" t="n">
        <f aca="false">A151</f>
        <v>7</v>
      </c>
      <c r="U151" s="105" t="n">
        <f aca="false">VLOOKUP($B151,Gas!$B$3:$E$2506,2)</f>
        <v>2.465</v>
      </c>
      <c r="V151" s="46" t="n">
        <f aca="false">C151/U151</f>
        <v>10.6288032454361</v>
      </c>
    </row>
    <row r="152" customFormat="false" ht="12.75" hidden="false" customHeight="false" outlineLevel="0" collapsed="false">
      <c r="A152" s="95" t="n">
        <f aca="false">MONTH(B152)+(YEAR(B152)-1998)*12</f>
        <v>7</v>
      </c>
      <c r="B152" s="114" t="n">
        <v>35979</v>
      </c>
      <c r="C152" s="115" t="n">
        <v>24.25</v>
      </c>
      <c r="D152" s="98" t="n">
        <f aca="false">LN(C152/C151)</f>
        <v>-0.0773427933835589</v>
      </c>
      <c r="E152" s="106" t="n">
        <f aca="false">STDEV(D143:D152)*SQRT(trade_day)</f>
        <v>4.50817361712704</v>
      </c>
      <c r="G152" s="103" t="n">
        <f aca="false">IF(G$1="P",MAX(0,G$2-$C152),IF(G$1="C",MAX(0,$C152-G$2)))</f>
        <v>0</v>
      </c>
      <c r="H152" s="103" t="n">
        <f aca="false">IF(H$1="P",MAX(0,H$2-$C152),IF(H$1="C",MAX(0,$C152-H$2)))</f>
        <v>0.75</v>
      </c>
      <c r="I152" s="103" t="n">
        <f aca="false">IF(I$1="P",MAX(0,I$2-$C152),IF(I$1="C",MAX(0,$C152-I$2)))</f>
        <v>5.75</v>
      </c>
      <c r="J152" s="103" t="n">
        <f aca="false">IF(J$1="P",MAX(0,J$2-$C152),IF(J$1="C",MAX(0,$C152-J$2)))</f>
        <v>10.75</v>
      </c>
      <c r="K152" s="103" t="n">
        <f aca="false">IF(K$1="P",MAX(0,K$2-$C152),IF(K$1="C",MAX(0,$C152-K$2)))</f>
        <v>15.75</v>
      </c>
      <c r="L152" s="103" t="n">
        <f aca="false">IF(L$1="P",MAX(0,L$2-$C152),IF(L$1="C",MAX(0,$C152-L$2)))</f>
        <v>25.75</v>
      </c>
      <c r="M152" s="103" t="n">
        <f aca="false">IF(M$1="P",MAX(0,M$2-$C152),IF(M$1="C",MAX(0,$C152-M$2)))</f>
        <v>4.25</v>
      </c>
      <c r="N152" s="103" t="n">
        <f aca="false">IF(N$1="P",MAX(0,N$2-$C152),IF(N$1="C",MAX(0,$C152-N$2)))</f>
        <v>0</v>
      </c>
      <c r="O152" s="103" t="n">
        <f aca="false">IF(O$1="P",MAX(0,O$2-$C152),IF(O$1="C",MAX(0,$C152-O$2)))</f>
        <v>0</v>
      </c>
      <c r="P152" s="103" t="n">
        <f aca="false">IF(P$1="P",MAX(0,P$2-$C152),IF(P$1="C",MAX(0,$C152-P$2)))</f>
        <v>0</v>
      </c>
      <c r="Q152" s="103" t="n">
        <f aca="false">IF(Q$1="P",MAX(0,Q$2-$C152),IF(Q$1="C",MAX(0,$C152-Q$2)))</f>
        <v>0</v>
      </c>
      <c r="R152" s="103" t="n">
        <f aca="false">IF(R$1="P",MAX(0,R$2-$C152),IF(R$1="C",MAX(0,$C152-R$2)))</f>
        <v>0</v>
      </c>
      <c r="S152" s="103" t="n">
        <f aca="false">IF(S$1="P",MAX(0,S$2-$C152),IF(S$1="C",MAX(0,$C152-S$2)))</f>
        <v>0</v>
      </c>
      <c r="T152" s="104" t="n">
        <f aca="false">A152</f>
        <v>7</v>
      </c>
      <c r="U152" s="105" t="n">
        <f aca="false">VLOOKUP($B152,Gas!$B$3:$E$2506,2)</f>
        <v>2.36</v>
      </c>
      <c r="V152" s="46" t="n">
        <f aca="false">C152/U152</f>
        <v>10.2754237288136</v>
      </c>
    </row>
    <row r="153" customFormat="false" ht="12.75" hidden="false" customHeight="false" outlineLevel="0" collapsed="false">
      <c r="A153" s="95" t="n">
        <f aca="false">MONTH(B153)+(YEAR(B153)-1998)*12</f>
        <v>7</v>
      </c>
      <c r="B153" s="114" t="n">
        <v>35982</v>
      </c>
      <c r="C153" s="115" t="n">
        <v>40.43</v>
      </c>
      <c r="D153" s="98" t="n">
        <f aca="false">LN(C153/C152)</f>
        <v>0.511155466269187</v>
      </c>
      <c r="E153" s="106" t="n">
        <f aca="false">STDEV(D144:D153)*SQRT(trade_day)</f>
        <v>5.23235060479872</v>
      </c>
      <c r="G153" s="103" t="n">
        <f aca="false">IF(G$1="P",MAX(0,G$2-$C153),IF(G$1="C",MAX(0,$C153-G$2)))</f>
        <v>0</v>
      </c>
      <c r="H153" s="103" t="n">
        <f aca="false">IF(H$1="P",MAX(0,H$2-$C153),IF(H$1="C",MAX(0,$C153-H$2)))</f>
        <v>0</v>
      </c>
      <c r="I153" s="103" t="n">
        <f aca="false">IF(I$1="P",MAX(0,I$2-$C153),IF(I$1="C",MAX(0,$C153-I$2)))</f>
        <v>0</v>
      </c>
      <c r="J153" s="103" t="n">
        <f aca="false">IF(J$1="P",MAX(0,J$2-$C153),IF(J$1="C",MAX(0,$C153-J$2)))</f>
        <v>0</v>
      </c>
      <c r="K153" s="103" t="n">
        <f aca="false">IF(K$1="P",MAX(0,K$2-$C153),IF(K$1="C",MAX(0,$C153-K$2)))</f>
        <v>0</v>
      </c>
      <c r="L153" s="103" t="n">
        <f aca="false">IF(L$1="P",MAX(0,L$2-$C153),IF(L$1="C",MAX(0,$C153-L$2)))</f>
        <v>9.57</v>
      </c>
      <c r="M153" s="103" t="n">
        <f aca="false">IF(M$1="P",MAX(0,M$2-$C153),IF(M$1="C",MAX(0,$C153-M$2)))</f>
        <v>20.43</v>
      </c>
      <c r="N153" s="103" t="n">
        <f aca="false">IF(N$1="P",MAX(0,N$2-$C153),IF(N$1="C",MAX(0,$C153-N$2)))</f>
        <v>15.43</v>
      </c>
      <c r="O153" s="103" t="n">
        <f aca="false">IF(O$1="P",MAX(0,O$2-$C153),IF(O$1="C",MAX(0,$C153-O$2)))</f>
        <v>10.43</v>
      </c>
      <c r="P153" s="103" t="n">
        <f aca="false">IF(P$1="P",MAX(0,P$2-$C153),IF(P$1="C",MAX(0,$C153-P$2)))</f>
        <v>5.43</v>
      </c>
      <c r="Q153" s="103" t="n">
        <f aca="false">IF(Q$1="P",MAX(0,Q$2-$C153),IF(Q$1="C",MAX(0,$C153-Q$2)))</f>
        <v>0.43</v>
      </c>
      <c r="R153" s="103" t="n">
        <f aca="false">IF(R$1="P",MAX(0,R$2-$C153),IF(R$1="C",MAX(0,$C153-R$2)))</f>
        <v>0</v>
      </c>
      <c r="S153" s="103" t="n">
        <f aca="false">IF(S$1="P",MAX(0,S$2-$C153),IF(S$1="C",MAX(0,$C153-S$2)))</f>
        <v>0</v>
      </c>
      <c r="T153" s="104" t="n">
        <f aca="false">A153</f>
        <v>7</v>
      </c>
      <c r="U153" s="105" t="n">
        <f aca="false">VLOOKUP($B153,Gas!$B$3:$E$2506,2)</f>
        <v>2.36</v>
      </c>
      <c r="V153" s="46" t="n">
        <f aca="false">C153/U153</f>
        <v>17.1313559322034</v>
      </c>
    </row>
    <row r="154" customFormat="false" ht="12.75" hidden="false" customHeight="false" outlineLevel="0" collapsed="false">
      <c r="A154" s="95" t="n">
        <f aca="false">MONTH(B154)+(YEAR(B154)-1998)*12</f>
        <v>7</v>
      </c>
      <c r="B154" s="114" t="n">
        <v>35983</v>
      </c>
      <c r="C154" s="115" t="n">
        <v>32.65</v>
      </c>
      <c r="D154" s="98" t="n">
        <f aca="false">LN(C154/C153)</f>
        <v>-0.21372722793024</v>
      </c>
      <c r="E154" s="106" t="n">
        <f aca="false">STDEV(D145:D154)*SQRT(trade_day)</f>
        <v>5.14021606822086</v>
      </c>
      <c r="G154" s="103" t="n">
        <f aca="false">IF(G$1="P",MAX(0,G$2-$C154),IF(G$1="C",MAX(0,$C154-G$2)))</f>
        <v>0</v>
      </c>
      <c r="H154" s="103" t="n">
        <f aca="false">IF(H$1="P",MAX(0,H$2-$C154),IF(H$1="C",MAX(0,$C154-H$2)))</f>
        <v>0</v>
      </c>
      <c r="I154" s="103" t="n">
        <f aca="false">IF(I$1="P",MAX(0,I$2-$C154),IF(I$1="C",MAX(0,$C154-I$2)))</f>
        <v>0</v>
      </c>
      <c r="J154" s="103" t="n">
        <f aca="false">IF(J$1="P",MAX(0,J$2-$C154),IF(J$1="C",MAX(0,$C154-J$2)))</f>
        <v>2.35</v>
      </c>
      <c r="K154" s="103" t="n">
        <f aca="false">IF(K$1="P",MAX(0,K$2-$C154),IF(K$1="C",MAX(0,$C154-K$2)))</f>
        <v>7.35</v>
      </c>
      <c r="L154" s="103" t="n">
        <f aca="false">IF(L$1="P",MAX(0,L$2-$C154),IF(L$1="C",MAX(0,$C154-L$2)))</f>
        <v>17.35</v>
      </c>
      <c r="M154" s="103" t="n">
        <f aca="false">IF(M$1="P",MAX(0,M$2-$C154),IF(M$1="C",MAX(0,$C154-M$2)))</f>
        <v>12.65</v>
      </c>
      <c r="N154" s="103" t="n">
        <f aca="false">IF(N$1="P",MAX(0,N$2-$C154),IF(N$1="C",MAX(0,$C154-N$2)))</f>
        <v>7.65</v>
      </c>
      <c r="O154" s="103" t="n">
        <f aca="false">IF(O$1="P",MAX(0,O$2-$C154),IF(O$1="C",MAX(0,$C154-O$2)))</f>
        <v>2.65</v>
      </c>
      <c r="P154" s="103" t="n">
        <f aca="false">IF(P$1="P",MAX(0,P$2-$C154),IF(P$1="C",MAX(0,$C154-P$2)))</f>
        <v>0</v>
      </c>
      <c r="Q154" s="103" t="n">
        <f aca="false">IF(Q$1="P",MAX(0,Q$2-$C154),IF(Q$1="C",MAX(0,$C154-Q$2)))</f>
        <v>0</v>
      </c>
      <c r="R154" s="103" t="n">
        <f aca="false">IF(R$1="P",MAX(0,R$2-$C154),IF(R$1="C",MAX(0,$C154-R$2)))</f>
        <v>0</v>
      </c>
      <c r="S154" s="103" t="n">
        <f aca="false">IF(S$1="P",MAX(0,S$2-$C154),IF(S$1="C",MAX(0,$C154-S$2)))</f>
        <v>0</v>
      </c>
      <c r="T154" s="104" t="n">
        <f aca="false">A154</f>
        <v>7</v>
      </c>
      <c r="U154" s="105" t="n">
        <f aca="false">VLOOKUP($B154,Gas!$B$3:$E$2506,2)</f>
        <v>2.37</v>
      </c>
      <c r="V154" s="46" t="n">
        <f aca="false">C154/U154</f>
        <v>13.7763713080169</v>
      </c>
    </row>
    <row r="155" customFormat="false" ht="12.75" hidden="false" customHeight="false" outlineLevel="0" collapsed="false">
      <c r="A155" s="95" t="n">
        <f aca="false">MONTH(B155)+(YEAR(B155)-1998)*12</f>
        <v>7</v>
      </c>
      <c r="B155" s="114" t="n">
        <v>35984</v>
      </c>
      <c r="C155" s="115" t="n">
        <v>32.66</v>
      </c>
      <c r="D155" s="98" t="n">
        <f aca="false">LN(C155/C154)</f>
        <v>0.000306231819879009</v>
      </c>
      <c r="E155" s="106" t="n">
        <f aca="false">STDEV(D146:D155)*SQRT(trade_day)</f>
        <v>5.0720679710894</v>
      </c>
      <c r="G155" s="103" t="n">
        <f aca="false">IF(G$1="P",MAX(0,G$2-$C155),IF(G$1="C",MAX(0,$C155-G$2)))</f>
        <v>0</v>
      </c>
      <c r="H155" s="103" t="n">
        <f aca="false">IF(H$1="P",MAX(0,H$2-$C155),IF(H$1="C",MAX(0,$C155-H$2)))</f>
        <v>0</v>
      </c>
      <c r="I155" s="103" t="n">
        <f aca="false">IF(I$1="P",MAX(0,I$2-$C155),IF(I$1="C",MAX(0,$C155-I$2)))</f>
        <v>0</v>
      </c>
      <c r="J155" s="103" t="n">
        <f aca="false">IF(J$1="P",MAX(0,J$2-$C155),IF(J$1="C",MAX(0,$C155-J$2)))</f>
        <v>2.34</v>
      </c>
      <c r="K155" s="103" t="n">
        <f aca="false">IF(K$1="P",MAX(0,K$2-$C155),IF(K$1="C",MAX(0,$C155-K$2)))</f>
        <v>7.34</v>
      </c>
      <c r="L155" s="103" t="n">
        <f aca="false">IF(L$1="P",MAX(0,L$2-$C155),IF(L$1="C",MAX(0,$C155-L$2)))</f>
        <v>17.34</v>
      </c>
      <c r="M155" s="103" t="n">
        <f aca="false">IF(M$1="P",MAX(0,M$2-$C155),IF(M$1="C",MAX(0,$C155-M$2)))</f>
        <v>12.66</v>
      </c>
      <c r="N155" s="103" t="n">
        <f aca="false">IF(N$1="P",MAX(0,N$2-$C155),IF(N$1="C",MAX(0,$C155-N$2)))</f>
        <v>7.66</v>
      </c>
      <c r="O155" s="103" t="n">
        <f aca="false">IF(O$1="P",MAX(0,O$2-$C155),IF(O$1="C",MAX(0,$C155-O$2)))</f>
        <v>2.66</v>
      </c>
      <c r="P155" s="103" t="n">
        <f aca="false">IF(P$1="P",MAX(0,P$2-$C155),IF(P$1="C",MAX(0,$C155-P$2)))</f>
        <v>0</v>
      </c>
      <c r="Q155" s="103" t="n">
        <f aca="false">IF(Q$1="P",MAX(0,Q$2-$C155),IF(Q$1="C",MAX(0,$C155-Q$2)))</f>
        <v>0</v>
      </c>
      <c r="R155" s="103" t="n">
        <f aca="false">IF(R$1="P",MAX(0,R$2-$C155),IF(R$1="C",MAX(0,$C155-R$2)))</f>
        <v>0</v>
      </c>
      <c r="S155" s="103" t="n">
        <f aca="false">IF(S$1="P",MAX(0,S$2-$C155),IF(S$1="C",MAX(0,$C155-S$2)))</f>
        <v>0</v>
      </c>
      <c r="T155" s="104" t="n">
        <f aca="false">A155</f>
        <v>7</v>
      </c>
      <c r="U155" s="105" t="n">
        <f aca="false">VLOOKUP($B155,Gas!$B$3:$E$2506,2)</f>
        <v>2.34</v>
      </c>
      <c r="V155" s="46" t="n">
        <f aca="false">C155/U155</f>
        <v>13.957264957265</v>
      </c>
    </row>
    <row r="156" customFormat="false" ht="12.75" hidden="false" customHeight="false" outlineLevel="0" collapsed="false">
      <c r="A156" s="95" t="n">
        <f aca="false">MONTH(B156)+(YEAR(B156)-1998)*12</f>
        <v>7</v>
      </c>
      <c r="B156" s="114" t="n">
        <v>35985</v>
      </c>
      <c r="C156" s="115" t="n">
        <v>33.33</v>
      </c>
      <c r="D156" s="98" t="n">
        <f aca="false">LN(C156/C155)</f>
        <v>0.0203068047773293</v>
      </c>
      <c r="E156" s="106" t="n">
        <f aca="false">STDEV(D147:D156)*SQRT(trade_day)</f>
        <v>4.89262021063947</v>
      </c>
      <c r="G156" s="103" t="n">
        <f aca="false">IF(G$1="P",MAX(0,G$2-$C156),IF(G$1="C",MAX(0,$C156-G$2)))</f>
        <v>0</v>
      </c>
      <c r="H156" s="103" t="n">
        <f aca="false">IF(H$1="P",MAX(0,H$2-$C156),IF(H$1="C",MAX(0,$C156-H$2)))</f>
        <v>0</v>
      </c>
      <c r="I156" s="103" t="n">
        <f aca="false">IF(I$1="P",MAX(0,I$2-$C156),IF(I$1="C",MAX(0,$C156-I$2)))</f>
        <v>0</v>
      </c>
      <c r="J156" s="103" t="n">
        <f aca="false">IF(J$1="P",MAX(0,J$2-$C156),IF(J$1="C",MAX(0,$C156-J$2)))</f>
        <v>1.67</v>
      </c>
      <c r="K156" s="103" t="n">
        <f aca="false">IF(K$1="P",MAX(0,K$2-$C156),IF(K$1="C",MAX(0,$C156-K$2)))</f>
        <v>6.67</v>
      </c>
      <c r="L156" s="103" t="n">
        <f aca="false">IF(L$1="P",MAX(0,L$2-$C156),IF(L$1="C",MAX(0,$C156-L$2)))</f>
        <v>16.67</v>
      </c>
      <c r="M156" s="103" t="n">
        <f aca="false">IF(M$1="P",MAX(0,M$2-$C156),IF(M$1="C",MAX(0,$C156-M$2)))</f>
        <v>13.33</v>
      </c>
      <c r="N156" s="103" t="n">
        <f aca="false">IF(N$1="P",MAX(0,N$2-$C156),IF(N$1="C",MAX(0,$C156-N$2)))</f>
        <v>8.33</v>
      </c>
      <c r="O156" s="103" t="n">
        <f aca="false">IF(O$1="P",MAX(0,O$2-$C156),IF(O$1="C",MAX(0,$C156-O$2)))</f>
        <v>3.33</v>
      </c>
      <c r="P156" s="103" t="n">
        <f aca="false">IF(P$1="P",MAX(0,P$2-$C156),IF(P$1="C",MAX(0,$C156-P$2)))</f>
        <v>0</v>
      </c>
      <c r="Q156" s="103" t="n">
        <f aca="false">IF(Q$1="P",MAX(0,Q$2-$C156),IF(Q$1="C",MAX(0,$C156-Q$2)))</f>
        <v>0</v>
      </c>
      <c r="R156" s="103" t="n">
        <f aca="false">IF(R$1="P",MAX(0,R$2-$C156),IF(R$1="C",MAX(0,$C156-R$2)))</f>
        <v>0</v>
      </c>
      <c r="S156" s="103" t="n">
        <f aca="false">IF(S$1="P",MAX(0,S$2-$C156),IF(S$1="C",MAX(0,$C156-S$2)))</f>
        <v>0</v>
      </c>
      <c r="T156" s="104" t="n">
        <f aca="false">A156</f>
        <v>7</v>
      </c>
      <c r="U156" s="105" t="n">
        <f aca="false">VLOOKUP($B156,Gas!$B$3:$E$2506,2)</f>
        <v>2.38</v>
      </c>
      <c r="V156" s="46" t="n">
        <f aca="false">C156/U156</f>
        <v>14.0042016806723</v>
      </c>
    </row>
    <row r="157" customFormat="false" ht="12.75" hidden="false" customHeight="false" outlineLevel="0" collapsed="false">
      <c r="A157" s="95" t="n">
        <f aca="false">MONTH(B157)+(YEAR(B157)-1998)*12</f>
        <v>7</v>
      </c>
      <c r="B157" s="114" t="n">
        <v>35986</v>
      </c>
      <c r="C157" s="115" t="n">
        <v>26.3</v>
      </c>
      <c r="D157" s="98" t="n">
        <f aca="false">LN(C157/C156)</f>
        <v>-0.236888953135929</v>
      </c>
      <c r="E157" s="106" t="n">
        <f aca="false">STDEV(D148:D157)*SQRT(trade_day)</f>
        <v>4.37277816214227</v>
      </c>
      <c r="G157" s="103" t="n">
        <f aca="false">IF(G$1="P",MAX(0,G$2-$C157),IF(G$1="C",MAX(0,$C157-G$2)))</f>
        <v>0</v>
      </c>
      <c r="H157" s="103" t="n">
        <f aca="false">IF(H$1="P",MAX(0,H$2-$C157),IF(H$1="C",MAX(0,$C157-H$2)))</f>
        <v>0</v>
      </c>
      <c r="I157" s="103" t="n">
        <f aca="false">IF(I$1="P",MAX(0,I$2-$C157),IF(I$1="C",MAX(0,$C157-I$2)))</f>
        <v>3.7</v>
      </c>
      <c r="J157" s="103" t="n">
        <f aca="false">IF(J$1="P",MAX(0,J$2-$C157),IF(J$1="C",MAX(0,$C157-J$2)))</f>
        <v>8.7</v>
      </c>
      <c r="K157" s="103" t="n">
        <f aca="false">IF(K$1="P",MAX(0,K$2-$C157),IF(K$1="C",MAX(0,$C157-K$2)))</f>
        <v>13.7</v>
      </c>
      <c r="L157" s="103" t="n">
        <f aca="false">IF(L$1="P",MAX(0,L$2-$C157),IF(L$1="C",MAX(0,$C157-L$2)))</f>
        <v>23.7</v>
      </c>
      <c r="M157" s="103" t="n">
        <f aca="false">IF(M$1="P",MAX(0,M$2-$C157),IF(M$1="C",MAX(0,$C157-M$2)))</f>
        <v>6.3</v>
      </c>
      <c r="N157" s="103" t="n">
        <f aca="false">IF(N$1="P",MAX(0,N$2-$C157),IF(N$1="C",MAX(0,$C157-N$2)))</f>
        <v>1.3</v>
      </c>
      <c r="O157" s="103" t="n">
        <f aca="false">IF(O$1="P",MAX(0,O$2-$C157),IF(O$1="C",MAX(0,$C157-O$2)))</f>
        <v>0</v>
      </c>
      <c r="P157" s="103" t="n">
        <f aca="false">IF(P$1="P",MAX(0,P$2-$C157),IF(P$1="C",MAX(0,$C157-P$2)))</f>
        <v>0</v>
      </c>
      <c r="Q157" s="103" t="n">
        <f aca="false">IF(Q$1="P",MAX(0,Q$2-$C157),IF(Q$1="C",MAX(0,$C157-Q$2)))</f>
        <v>0</v>
      </c>
      <c r="R157" s="103" t="n">
        <f aca="false">IF(R$1="P",MAX(0,R$2-$C157),IF(R$1="C",MAX(0,$C157-R$2)))</f>
        <v>0</v>
      </c>
      <c r="S157" s="103" t="n">
        <f aca="false">IF(S$1="P",MAX(0,S$2-$C157),IF(S$1="C",MAX(0,$C157-S$2)))</f>
        <v>0</v>
      </c>
      <c r="T157" s="104" t="n">
        <f aca="false">A157</f>
        <v>7</v>
      </c>
      <c r="U157" s="105" t="n">
        <f aca="false">VLOOKUP($B157,Gas!$B$3:$E$2506,2)</f>
        <v>2.37</v>
      </c>
      <c r="V157" s="46" t="n">
        <f aca="false">C157/U157</f>
        <v>11.0970464135021</v>
      </c>
    </row>
    <row r="158" customFormat="false" ht="12.75" hidden="false" customHeight="false" outlineLevel="0" collapsed="false">
      <c r="A158" s="95" t="n">
        <f aca="false">MONTH(B158)+(YEAR(B158)-1998)*12</f>
        <v>7</v>
      </c>
      <c r="B158" s="114" t="n">
        <v>35989</v>
      </c>
      <c r="C158" s="115" t="n">
        <v>39.58</v>
      </c>
      <c r="D158" s="98" t="n">
        <f aca="false">LN(C158/C157)</f>
        <v>0.408755000990701</v>
      </c>
      <c r="E158" s="106" t="n">
        <f aca="false">STDEV(D149:D158)*SQRT(trade_day)</f>
        <v>5.11872877293267</v>
      </c>
      <c r="G158" s="103" t="n">
        <f aca="false">IF(G$1="P",MAX(0,G$2-$C158),IF(G$1="C",MAX(0,$C158-G$2)))</f>
        <v>0</v>
      </c>
      <c r="H158" s="103" t="n">
        <f aca="false">IF(H$1="P",MAX(0,H$2-$C158),IF(H$1="C",MAX(0,$C158-H$2)))</f>
        <v>0</v>
      </c>
      <c r="I158" s="103" t="n">
        <f aca="false">IF(I$1="P",MAX(0,I$2-$C158),IF(I$1="C",MAX(0,$C158-I$2)))</f>
        <v>0</v>
      </c>
      <c r="J158" s="103" t="n">
        <f aca="false">IF(J$1="P",MAX(0,J$2-$C158),IF(J$1="C",MAX(0,$C158-J$2)))</f>
        <v>0</v>
      </c>
      <c r="K158" s="103" t="n">
        <f aca="false">IF(K$1="P",MAX(0,K$2-$C158),IF(K$1="C",MAX(0,$C158-K$2)))</f>
        <v>0.420000000000002</v>
      </c>
      <c r="L158" s="103" t="n">
        <f aca="false">IF(L$1="P",MAX(0,L$2-$C158),IF(L$1="C",MAX(0,$C158-L$2)))</f>
        <v>10.42</v>
      </c>
      <c r="M158" s="103" t="n">
        <f aca="false">IF(M$1="P",MAX(0,M$2-$C158),IF(M$1="C",MAX(0,$C158-M$2)))</f>
        <v>19.58</v>
      </c>
      <c r="N158" s="103" t="n">
        <f aca="false">IF(N$1="P",MAX(0,N$2-$C158),IF(N$1="C",MAX(0,$C158-N$2)))</f>
        <v>14.58</v>
      </c>
      <c r="O158" s="103" t="n">
        <f aca="false">IF(O$1="P",MAX(0,O$2-$C158),IF(O$1="C",MAX(0,$C158-O$2)))</f>
        <v>9.58</v>
      </c>
      <c r="P158" s="103" t="n">
        <f aca="false">IF(P$1="P",MAX(0,P$2-$C158),IF(P$1="C",MAX(0,$C158-P$2)))</f>
        <v>4.58</v>
      </c>
      <c r="Q158" s="103" t="n">
        <f aca="false">IF(Q$1="P",MAX(0,Q$2-$C158),IF(Q$1="C",MAX(0,$C158-Q$2)))</f>
        <v>0</v>
      </c>
      <c r="R158" s="103" t="n">
        <f aca="false">IF(R$1="P",MAX(0,R$2-$C158),IF(R$1="C",MAX(0,$C158-R$2)))</f>
        <v>0</v>
      </c>
      <c r="S158" s="103" t="n">
        <f aca="false">IF(S$1="P",MAX(0,S$2-$C158),IF(S$1="C",MAX(0,$C158-S$2)))</f>
        <v>0</v>
      </c>
      <c r="T158" s="104" t="n">
        <f aca="false">A158</f>
        <v>7</v>
      </c>
      <c r="U158" s="105" t="n">
        <f aca="false">VLOOKUP($B158,Gas!$B$3:$E$2506,2)</f>
        <v>2.315</v>
      </c>
      <c r="V158" s="46" t="n">
        <f aca="false">C158/U158</f>
        <v>17.097192224622</v>
      </c>
    </row>
    <row r="159" customFormat="false" ht="12.75" hidden="false" customHeight="false" outlineLevel="0" collapsed="false">
      <c r="A159" s="95" t="n">
        <f aca="false">MONTH(B159)+(YEAR(B159)-1998)*12</f>
        <v>7</v>
      </c>
      <c r="B159" s="114" t="n">
        <v>35990</v>
      </c>
      <c r="C159" s="115" t="n">
        <v>50.04</v>
      </c>
      <c r="D159" s="98" t="n">
        <f aca="false">LN(C159/C158)</f>
        <v>0.234498745424291</v>
      </c>
      <c r="E159" s="106" t="n">
        <f aca="false">STDEV(D150:D159)*SQRT(trade_day)</f>
        <v>4.77784831651066</v>
      </c>
      <c r="G159" s="103" t="n">
        <f aca="false">IF(G$1="P",MAX(0,G$2-$C159),IF(G$1="C",MAX(0,$C159-G$2)))</f>
        <v>0</v>
      </c>
      <c r="H159" s="103" t="n">
        <f aca="false">IF(H$1="P",MAX(0,H$2-$C159),IF(H$1="C",MAX(0,$C159-H$2)))</f>
        <v>0</v>
      </c>
      <c r="I159" s="103" t="n">
        <f aca="false">IF(I$1="P",MAX(0,I$2-$C159),IF(I$1="C",MAX(0,$C159-I$2)))</f>
        <v>0</v>
      </c>
      <c r="J159" s="103" t="n">
        <f aca="false">IF(J$1="P",MAX(0,J$2-$C159),IF(J$1="C",MAX(0,$C159-J$2)))</f>
        <v>0</v>
      </c>
      <c r="K159" s="103" t="n">
        <f aca="false">IF(K$1="P",MAX(0,K$2-$C159),IF(K$1="C",MAX(0,$C159-K$2)))</f>
        <v>0</v>
      </c>
      <c r="L159" s="103" t="n">
        <f aca="false">IF(L$1="P",MAX(0,L$2-$C159),IF(L$1="C",MAX(0,$C159-L$2)))</f>
        <v>0</v>
      </c>
      <c r="M159" s="103" t="n">
        <f aca="false">IF(M$1="P",MAX(0,M$2-$C159),IF(M$1="C",MAX(0,$C159-M$2)))</f>
        <v>30.04</v>
      </c>
      <c r="N159" s="103" t="n">
        <f aca="false">IF(N$1="P",MAX(0,N$2-$C159),IF(N$1="C",MAX(0,$C159-N$2)))</f>
        <v>25.04</v>
      </c>
      <c r="O159" s="103" t="n">
        <f aca="false">IF(O$1="P",MAX(0,O$2-$C159),IF(O$1="C",MAX(0,$C159-O$2)))</f>
        <v>20.04</v>
      </c>
      <c r="P159" s="103" t="n">
        <f aca="false">IF(P$1="P",MAX(0,P$2-$C159),IF(P$1="C",MAX(0,$C159-P$2)))</f>
        <v>15.04</v>
      </c>
      <c r="Q159" s="103" t="n">
        <f aca="false">IF(Q$1="P",MAX(0,Q$2-$C159),IF(Q$1="C",MAX(0,$C159-Q$2)))</f>
        <v>10.04</v>
      </c>
      <c r="R159" s="103" t="n">
        <f aca="false">IF(R$1="P",MAX(0,R$2-$C159),IF(R$1="C",MAX(0,$C159-R$2)))</f>
        <v>0.0399999999999992</v>
      </c>
      <c r="S159" s="103" t="n">
        <f aca="false">IF(S$1="P",MAX(0,S$2-$C159),IF(S$1="C",MAX(0,$C159-S$2)))</f>
        <v>0</v>
      </c>
      <c r="T159" s="104" t="n">
        <f aca="false">A159</f>
        <v>7</v>
      </c>
      <c r="U159" s="105" t="n">
        <f aca="false">VLOOKUP($B159,Gas!$B$3:$E$2506,2)</f>
        <v>2.275</v>
      </c>
      <c r="V159" s="46" t="n">
        <f aca="false">C159/U159</f>
        <v>21.9956043956044</v>
      </c>
    </row>
    <row r="160" customFormat="false" ht="12.75" hidden="false" customHeight="false" outlineLevel="0" collapsed="false">
      <c r="A160" s="95" t="n">
        <f aca="false">MONTH(B160)+(YEAR(B160)-1998)*12</f>
        <v>7</v>
      </c>
      <c r="B160" s="114" t="n">
        <v>35991</v>
      </c>
      <c r="C160" s="115" t="n">
        <v>66.4</v>
      </c>
      <c r="D160" s="98" t="n">
        <f aca="false">LN(C160/C159)</f>
        <v>0.282874370883678</v>
      </c>
      <c r="E160" s="106" t="n">
        <f aca="false">STDEV(D151:D160)*SQRT(trade_day)</f>
        <v>4.52966732400233</v>
      </c>
      <c r="G160" s="103" t="n">
        <f aca="false">IF(G$1="P",MAX(0,G$2-$C160),IF(G$1="C",MAX(0,$C160-G$2)))</f>
        <v>0</v>
      </c>
      <c r="H160" s="103" t="n">
        <f aca="false">IF(H$1="P",MAX(0,H$2-$C160),IF(H$1="C",MAX(0,$C160-H$2)))</f>
        <v>0</v>
      </c>
      <c r="I160" s="103" t="n">
        <f aca="false">IF(I$1="P",MAX(0,I$2-$C160),IF(I$1="C",MAX(0,$C160-I$2)))</f>
        <v>0</v>
      </c>
      <c r="J160" s="103" t="n">
        <f aca="false">IF(J$1="P",MAX(0,J$2-$C160),IF(J$1="C",MAX(0,$C160-J$2)))</f>
        <v>0</v>
      </c>
      <c r="K160" s="103" t="n">
        <f aca="false">IF(K$1="P",MAX(0,K$2-$C160),IF(K$1="C",MAX(0,$C160-K$2)))</f>
        <v>0</v>
      </c>
      <c r="L160" s="103" t="n">
        <f aca="false">IF(L$1="P",MAX(0,L$2-$C160),IF(L$1="C",MAX(0,$C160-L$2)))</f>
        <v>0</v>
      </c>
      <c r="M160" s="103" t="n">
        <f aca="false">IF(M$1="P",MAX(0,M$2-$C160),IF(M$1="C",MAX(0,$C160-M$2)))</f>
        <v>46.4</v>
      </c>
      <c r="N160" s="103" t="n">
        <f aca="false">IF(N$1="P",MAX(0,N$2-$C160),IF(N$1="C",MAX(0,$C160-N$2)))</f>
        <v>41.4</v>
      </c>
      <c r="O160" s="103" t="n">
        <f aca="false">IF(O$1="P",MAX(0,O$2-$C160),IF(O$1="C",MAX(0,$C160-O$2)))</f>
        <v>36.4</v>
      </c>
      <c r="P160" s="103" t="n">
        <f aca="false">IF(P$1="P",MAX(0,P$2-$C160),IF(P$1="C",MAX(0,$C160-P$2)))</f>
        <v>31.4</v>
      </c>
      <c r="Q160" s="103" t="n">
        <f aca="false">IF(Q$1="P",MAX(0,Q$2-$C160),IF(Q$1="C",MAX(0,$C160-Q$2)))</f>
        <v>26.4</v>
      </c>
      <c r="R160" s="103" t="n">
        <f aca="false">IF(R$1="P",MAX(0,R$2-$C160),IF(R$1="C",MAX(0,$C160-R$2)))</f>
        <v>16.4</v>
      </c>
      <c r="S160" s="103" t="n">
        <f aca="false">IF(S$1="P",MAX(0,S$2-$C160),IF(S$1="C",MAX(0,$C160-S$2)))</f>
        <v>0</v>
      </c>
      <c r="T160" s="104" t="n">
        <f aca="false">A160</f>
        <v>7</v>
      </c>
      <c r="U160" s="105" t="n">
        <f aca="false">VLOOKUP($B160,Gas!$B$3:$E$2506,2)</f>
        <v>2.235</v>
      </c>
      <c r="V160" s="46" t="n">
        <f aca="false">C160/U160</f>
        <v>29.7091722595078</v>
      </c>
    </row>
    <row r="161" customFormat="false" ht="12.75" hidden="false" customHeight="false" outlineLevel="0" collapsed="false">
      <c r="A161" s="95" t="n">
        <f aca="false">MONTH(B161)+(YEAR(B161)-1998)*12</f>
        <v>7</v>
      </c>
      <c r="B161" s="114" t="n">
        <v>35992</v>
      </c>
      <c r="C161" s="115" t="n">
        <v>47.1</v>
      </c>
      <c r="D161" s="98" t="n">
        <f aca="false">LN(C161/C160)</f>
        <v>-0.343424055460016</v>
      </c>
      <c r="E161" s="106" t="n">
        <f aca="false">STDEV(D152:D161)*SQRT(trade_day)</f>
        <v>4.57984251129189</v>
      </c>
      <c r="G161" s="103" t="n">
        <f aca="false">IF(G$1="P",MAX(0,G$2-$C161),IF(G$1="C",MAX(0,$C161-G$2)))</f>
        <v>0</v>
      </c>
      <c r="H161" s="103" t="n">
        <f aca="false">IF(H$1="P",MAX(0,H$2-$C161),IF(H$1="C",MAX(0,$C161-H$2)))</f>
        <v>0</v>
      </c>
      <c r="I161" s="103" t="n">
        <f aca="false">IF(I$1="P",MAX(0,I$2-$C161),IF(I$1="C",MAX(0,$C161-I$2)))</f>
        <v>0</v>
      </c>
      <c r="J161" s="103" t="n">
        <f aca="false">IF(J$1="P",MAX(0,J$2-$C161),IF(J$1="C",MAX(0,$C161-J$2)))</f>
        <v>0</v>
      </c>
      <c r="K161" s="103" t="n">
        <f aca="false">IF(K$1="P",MAX(0,K$2-$C161),IF(K$1="C",MAX(0,$C161-K$2)))</f>
        <v>0</v>
      </c>
      <c r="L161" s="103" t="n">
        <f aca="false">IF(L$1="P",MAX(0,L$2-$C161),IF(L$1="C",MAX(0,$C161-L$2)))</f>
        <v>2.9</v>
      </c>
      <c r="M161" s="103" t="n">
        <f aca="false">IF(M$1="P",MAX(0,M$2-$C161),IF(M$1="C",MAX(0,$C161-M$2)))</f>
        <v>27.1</v>
      </c>
      <c r="N161" s="103" t="n">
        <f aca="false">IF(N$1="P",MAX(0,N$2-$C161),IF(N$1="C",MAX(0,$C161-N$2)))</f>
        <v>22.1</v>
      </c>
      <c r="O161" s="103" t="n">
        <f aca="false">IF(O$1="P",MAX(0,O$2-$C161),IF(O$1="C",MAX(0,$C161-O$2)))</f>
        <v>17.1</v>
      </c>
      <c r="P161" s="103" t="n">
        <f aca="false">IF(P$1="P",MAX(0,P$2-$C161),IF(P$1="C",MAX(0,$C161-P$2)))</f>
        <v>12.1</v>
      </c>
      <c r="Q161" s="103" t="n">
        <f aca="false">IF(Q$1="P",MAX(0,Q$2-$C161),IF(Q$1="C",MAX(0,$C161-Q$2)))</f>
        <v>7.1</v>
      </c>
      <c r="R161" s="103" t="n">
        <f aca="false">IF(R$1="P",MAX(0,R$2-$C161),IF(R$1="C",MAX(0,$C161-R$2)))</f>
        <v>0</v>
      </c>
      <c r="S161" s="103" t="n">
        <f aca="false">IF(S$1="P",MAX(0,S$2-$C161),IF(S$1="C",MAX(0,$C161-S$2)))</f>
        <v>0</v>
      </c>
      <c r="T161" s="104" t="n">
        <f aca="false">A161</f>
        <v>7</v>
      </c>
      <c r="U161" s="105" t="n">
        <f aca="false">VLOOKUP($B161,Gas!$B$3:$E$2506,2)</f>
        <v>2.215</v>
      </c>
      <c r="V161" s="46" t="n">
        <f aca="false">C161/U161</f>
        <v>21.2641083521445</v>
      </c>
    </row>
    <row r="162" customFormat="false" ht="12.75" hidden="false" customHeight="false" outlineLevel="0" collapsed="false">
      <c r="A162" s="95" t="n">
        <f aca="false">MONTH(B162)+(YEAR(B162)-1998)*12</f>
        <v>7</v>
      </c>
      <c r="B162" s="114" t="n">
        <v>35993</v>
      </c>
      <c r="C162" s="115" t="n">
        <v>31.8</v>
      </c>
      <c r="D162" s="98" t="n">
        <f aca="false">LN(C162/C161)</f>
        <v>-0.392806711236241</v>
      </c>
      <c r="E162" s="106" t="n">
        <f aca="false">STDEV(D153:D162)*SQRT(trade_day)</f>
        <v>5.08392537203956</v>
      </c>
      <c r="G162" s="103" t="n">
        <f aca="false">IF(G$1="P",MAX(0,G$2-$C162),IF(G$1="C",MAX(0,$C162-G$2)))</f>
        <v>0</v>
      </c>
      <c r="H162" s="103" t="n">
        <f aca="false">IF(H$1="P",MAX(0,H$2-$C162),IF(H$1="C",MAX(0,$C162-H$2)))</f>
        <v>0</v>
      </c>
      <c r="I162" s="103" t="n">
        <f aca="false">IF(I$1="P",MAX(0,I$2-$C162),IF(I$1="C",MAX(0,$C162-I$2)))</f>
        <v>0</v>
      </c>
      <c r="J162" s="103" t="n">
        <f aca="false">IF(J$1="P",MAX(0,J$2-$C162),IF(J$1="C",MAX(0,$C162-J$2)))</f>
        <v>3.2</v>
      </c>
      <c r="K162" s="103" t="n">
        <f aca="false">IF(K$1="P",MAX(0,K$2-$C162),IF(K$1="C",MAX(0,$C162-K$2)))</f>
        <v>8.2</v>
      </c>
      <c r="L162" s="103" t="n">
        <f aca="false">IF(L$1="P",MAX(0,L$2-$C162),IF(L$1="C",MAX(0,$C162-L$2)))</f>
        <v>18.2</v>
      </c>
      <c r="M162" s="103" t="n">
        <f aca="false">IF(M$1="P",MAX(0,M$2-$C162),IF(M$1="C",MAX(0,$C162-M$2)))</f>
        <v>11.8</v>
      </c>
      <c r="N162" s="103" t="n">
        <f aca="false">IF(N$1="P",MAX(0,N$2-$C162),IF(N$1="C",MAX(0,$C162-N$2)))</f>
        <v>6.8</v>
      </c>
      <c r="O162" s="103" t="n">
        <f aca="false">IF(O$1="P",MAX(0,O$2-$C162),IF(O$1="C",MAX(0,$C162-O$2)))</f>
        <v>1.8</v>
      </c>
      <c r="P162" s="103" t="n">
        <f aca="false">IF(P$1="P",MAX(0,P$2-$C162),IF(P$1="C",MAX(0,$C162-P$2)))</f>
        <v>0</v>
      </c>
      <c r="Q162" s="103" t="n">
        <f aca="false">IF(Q$1="P",MAX(0,Q$2-$C162),IF(Q$1="C",MAX(0,$C162-Q$2)))</f>
        <v>0</v>
      </c>
      <c r="R162" s="103" t="n">
        <f aca="false">IF(R$1="P",MAX(0,R$2-$C162),IF(R$1="C",MAX(0,$C162-R$2)))</f>
        <v>0</v>
      </c>
      <c r="S162" s="103" t="n">
        <f aca="false">IF(S$1="P",MAX(0,S$2-$C162),IF(S$1="C",MAX(0,$C162-S$2)))</f>
        <v>0</v>
      </c>
      <c r="T162" s="104" t="n">
        <f aca="false">A162</f>
        <v>7</v>
      </c>
      <c r="U162" s="105" t="n">
        <f aca="false">VLOOKUP($B162,Gas!$B$3:$E$2506,2)</f>
        <v>2.145</v>
      </c>
      <c r="V162" s="46" t="n">
        <f aca="false">C162/U162</f>
        <v>14.8251748251748</v>
      </c>
    </row>
    <row r="163" customFormat="false" ht="12.75" hidden="false" customHeight="false" outlineLevel="0" collapsed="false">
      <c r="A163" s="95" t="n">
        <f aca="false">MONTH(B163)+(YEAR(B163)-1998)*12</f>
        <v>7</v>
      </c>
      <c r="B163" s="114" t="n">
        <v>35996</v>
      </c>
      <c r="C163" s="115" t="n">
        <v>98.83</v>
      </c>
      <c r="D163" s="98" t="n">
        <f aca="false">LN(C163/C162)</f>
        <v>1.13393491260196</v>
      </c>
      <c r="E163" s="106" t="n">
        <f aca="false">STDEV(D154:D163)*SQRT(trade_day)</f>
        <v>7.23119960319825</v>
      </c>
      <c r="G163" s="103" t="n">
        <f aca="false">IF(G$1="P",MAX(0,G$2-$C163),IF(G$1="C",MAX(0,$C163-G$2)))</f>
        <v>0</v>
      </c>
      <c r="H163" s="103" t="n">
        <f aca="false">IF(H$1="P",MAX(0,H$2-$C163),IF(H$1="C",MAX(0,$C163-H$2)))</f>
        <v>0</v>
      </c>
      <c r="I163" s="103" t="n">
        <f aca="false">IF(I$1="P",MAX(0,I$2-$C163),IF(I$1="C",MAX(0,$C163-I$2)))</f>
        <v>0</v>
      </c>
      <c r="J163" s="103" t="n">
        <f aca="false">IF(J$1="P",MAX(0,J$2-$C163),IF(J$1="C",MAX(0,$C163-J$2)))</f>
        <v>0</v>
      </c>
      <c r="K163" s="103" t="n">
        <f aca="false">IF(K$1="P",MAX(0,K$2-$C163),IF(K$1="C",MAX(0,$C163-K$2)))</f>
        <v>0</v>
      </c>
      <c r="L163" s="103" t="n">
        <f aca="false">IF(L$1="P",MAX(0,L$2-$C163),IF(L$1="C",MAX(0,$C163-L$2)))</f>
        <v>0</v>
      </c>
      <c r="M163" s="103" t="n">
        <f aca="false">IF(M$1="P",MAX(0,M$2-$C163),IF(M$1="C",MAX(0,$C163-M$2)))</f>
        <v>78.83</v>
      </c>
      <c r="N163" s="103" t="n">
        <f aca="false">IF(N$1="P",MAX(0,N$2-$C163),IF(N$1="C",MAX(0,$C163-N$2)))</f>
        <v>73.83</v>
      </c>
      <c r="O163" s="103" t="n">
        <f aca="false">IF(O$1="P",MAX(0,O$2-$C163),IF(O$1="C",MAX(0,$C163-O$2)))</f>
        <v>68.83</v>
      </c>
      <c r="P163" s="103" t="n">
        <f aca="false">IF(P$1="P",MAX(0,P$2-$C163),IF(P$1="C",MAX(0,$C163-P$2)))</f>
        <v>63.83</v>
      </c>
      <c r="Q163" s="103" t="n">
        <f aca="false">IF(Q$1="P",MAX(0,Q$2-$C163),IF(Q$1="C",MAX(0,$C163-Q$2)))</f>
        <v>58.83</v>
      </c>
      <c r="R163" s="103" t="n">
        <f aca="false">IF(R$1="P",MAX(0,R$2-$C163),IF(R$1="C",MAX(0,$C163-R$2)))</f>
        <v>48.83</v>
      </c>
      <c r="S163" s="103" t="n">
        <f aca="false">IF(S$1="P",MAX(0,S$2-$C163),IF(S$1="C",MAX(0,$C163-S$2)))</f>
        <v>0</v>
      </c>
      <c r="T163" s="104" t="n">
        <f aca="false">A163</f>
        <v>7</v>
      </c>
      <c r="U163" s="105" t="n">
        <f aca="false">VLOOKUP($B163,Gas!$B$3:$E$2506,2)</f>
        <v>2.155</v>
      </c>
      <c r="V163" s="46" t="n">
        <f aca="false">C163/U163</f>
        <v>45.8607888631091</v>
      </c>
    </row>
    <row r="164" customFormat="false" ht="12.75" hidden="false" customHeight="false" outlineLevel="0" collapsed="false">
      <c r="A164" s="95" t="n">
        <f aca="false">MONTH(B164)+(YEAR(B164)-1998)*12</f>
        <v>7</v>
      </c>
      <c r="B164" s="114" t="n">
        <v>35997</v>
      </c>
      <c r="C164" s="115" t="n">
        <v>194.44</v>
      </c>
      <c r="D164" s="98" t="n">
        <f aca="false">LN(C164/C163)</f>
        <v>0.676722429789162</v>
      </c>
      <c r="E164" s="106" t="n">
        <f aca="false">STDEV(D155:D164)*SQRT(trade_day)</f>
        <v>7.55765030064612</v>
      </c>
      <c r="G164" s="103" t="n">
        <f aca="false">IF(G$1="P",MAX(0,G$2-$C164),IF(G$1="C",MAX(0,$C164-G$2)))</f>
        <v>0</v>
      </c>
      <c r="H164" s="103" t="n">
        <f aca="false">IF(H$1="P",MAX(0,H$2-$C164),IF(H$1="C",MAX(0,$C164-H$2)))</f>
        <v>0</v>
      </c>
      <c r="I164" s="103" t="n">
        <f aca="false">IF(I$1="P",MAX(0,I$2-$C164),IF(I$1="C",MAX(0,$C164-I$2)))</f>
        <v>0</v>
      </c>
      <c r="J164" s="103" t="n">
        <f aca="false">IF(J$1="P",MAX(0,J$2-$C164),IF(J$1="C",MAX(0,$C164-J$2)))</f>
        <v>0</v>
      </c>
      <c r="K164" s="103" t="n">
        <f aca="false">IF(K$1="P",MAX(0,K$2-$C164),IF(K$1="C",MAX(0,$C164-K$2)))</f>
        <v>0</v>
      </c>
      <c r="L164" s="103" t="n">
        <f aca="false">IF(L$1="P",MAX(0,L$2-$C164),IF(L$1="C",MAX(0,$C164-L$2)))</f>
        <v>0</v>
      </c>
      <c r="M164" s="103" t="n">
        <f aca="false">IF(M$1="P",MAX(0,M$2-$C164),IF(M$1="C",MAX(0,$C164-M$2)))</f>
        <v>174.44</v>
      </c>
      <c r="N164" s="103" t="n">
        <f aca="false">IF(N$1="P",MAX(0,N$2-$C164),IF(N$1="C",MAX(0,$C164-N$2)))</f>
        <v>169.44</v>
      </c>
      <c r="O164" s="103" t="n">
        <f aca="false">IF(O$1="P",MAX(0,O$2-$C164),IF(O$1="C",MAX(0,$C164-O$2)))</f>
        <v>164.44</v>
      </c>
      <c r="P164" s="103" t="n">
        <f aca="false">IF(P$1="P",MAX(0,P$2-$C164),IF(P$1="C",MAX(0,$C164-P$2)))</f>
        <v>159.44</v>
      </c>
      <c r="Q164" s="103" t="n">
        <f aca="false">IF(Q$1="P",MAX(0,Q$2-$C164),IF(Q$1="C",MAX(0,$C164-Q$2)))</f>
        <v>154.44</v>
      </c>
      <c r="R164" s="103" t="n">
        <f aca="false">IF(R$1="P",MAX(0,R$2-$C164),IF(R$1="C",MAX(0,$C164-R$2)))</f>
        <v>144.44</v>
      </c>
      <c r="S164" s="103" t="n">
        <f aca="false">IF(S$1="P",MAX(0,S$2-$C164),IF(S$1="C",MAX(0,$C164-S$2)))</f>
        <v>94.43999</v>
      </c>
      <c r="T164" s="104" t="n">
        <f aca="false">A164</f>
        <v>7</v>
      </c>
      <c r="U164" s="105" t="n">
        <f aca="false">VLOOKUP($B164,Gas!$B$3:$E$2506,2)</f>
        <v>2.18</v>
      </c>
      <c r="V164" s="46" t="n">
        <f aca="false">C164/U164</f>
        <v>89.1926605504587</v>
      </c>
    </row>
    <row r="165" customFormat="false" ht="12.75" hidden="false" customHeight="false" outlineLevel="0" collapsed="false">
      <c r="A165" s="95" t="n">
        <f aca="false">MONTH(B165)+(YEAR(B165)-1998)*12</f>
        <v>7</v>
      </c>
      <c r="B165" s="114" t="n">
        <v>35998</v>
      </c>
      <c r="C165" s="115" t="n">
        <v>192.29</v>
      </c>
      <c r="D165" s="98" t="n">
        <f aca="false">LN(C165/C164)</f>
        <v>-0.0111189830147589</v>
      </c>
      <c r="E165" s="106" t="n">
        <f aca="false">STDEV(D156:D165)*SQRT(trade_day)</f>
        <v>7.56534211704923</v>
      </c>
      <c r="G165" s="103" t="n">
        <f aca="false">IF(G$1="P",MAX(0,G$2-$C165),IF(G$1="C",MAX(0,$C165-G$2)))</f>
        <v>0</v>
      </c>
      <c r="H165" s="103" t="n">
        <f aca="false">IF(H$1="P",MAX(0,H$2-$C165),IF(H$1="C",MAX(0,$C165-H$2)))</f>
        <v>0</v>
      </c>
      <c r="I165" s="103" t="n">
        <f aca="false">IF(I$1="P",MAX(0,I$2-$C165),IF(I$1="C",MAX(0,$C165-I$2)))</f>
        <v>0</v>
      </c>
      <c r="J165" s="103" t="n">
        <f aca="false">IF(J$1="P",MAX(0,J$2-$C165),IF(J$1="C",MAX(0,$C165-J$2)))</f>
        <v>0</v>
      </c>
      <c r="K165" s="103" t="n">
        <f aca="false">IF(K$1="P",MAX(0,K$2-$C165),IF(K$1="C",MAX(0,$C165-K$2)))</f>
        <v>0</v>
      </c>
      <c r="L165" s="103" t="n">
        <f aca="false">IF(L$1="P",MAX(0,L$2-$C165),IF(L$1="C",MAX(0,$C165-L$2)))</f>
        <v>0</v>
      </c>
      <c r="M165" s="103" t="n">
        <f aca="false">IF(M$1="P",MAX(0,M$2-$C165),IF(M$1="C",MAX(0,$C165-M$2)))</f>
        <v>172.29</v>
      </c>
      <c r="N165" s="103" t="n">
        <f aca="false">IF(N$1="P",MAX(0,N$2-$C165),IF(N$1="C",MAX(0,$C165-N$2)))</f>
        <v>167.29</v>
      </c>
      <c r="O165" s="103" t="n">
        <f aca="false">IF(O$1="P",MAX(0,O$2-$C165),IF(O$1="C",MAX(0,$C165-O$2)))</f>
        <v>162.29</v>
      </c>
      <c r="P165" s="103" t="n">
        <f aca="false">IF(P$1="P",MAX(0,P$2-$C165),IF(P$1="C",MAX(0,$C165-P$2)))</f>
        <v>157.29</v>
      </c>
      <c r="Q165" s="103" t="n">
        <f aca="false">IF(Q$1="P",MAX(0,Q$2-$C165),IF(Q$1="C",MAX(0,$C165-Q$2)))</f>
        <v>152.29</v>
      </c>
      <c r="R165" s="103" t="n">
        <f aca="false">IF(R$1="P",MAX(0,R$2-$C165),IF(R$1="C",MAX(0,$C165-R$2)))</f>
        <v>142.29</v>
      </c>
      <c r="S165" s="103" t="n">
        <f aca="false">IF(S$1="P",MAX(0,S$2-$C165),IF(S$1="C",MAX(0,$C165-S$2)))</f>
        <v>92.28999</v>
      </c>
      <c r="T165" s="104" t="n">
        <f aca="false">A165</f>
        <v>7</v>
      </c>
      <c r="U165" s="105" t="n">
        <f aca="false">VLOOKUP($B165,Gas!$B$3:$E$2506,2)</f>
        <v>2.07</v>
      </c>
      <c r="V165" s="46" t="n">
        <f aca="false">C165/U165</f>
        <v>92.8937198067633</v>
      </c>
    </row>
    <row r="166" customFormat="false" ht="12.75" hidden="false" customHeight="false" outlineLevel="0" collapsed="false">
      <c r="A166" s="95" t="n">
        <f aca="false">MONTH(B166)+(YEAR(B166)-1998)*12</f>
        <v>7</v>
      </c>
      <c r="B166" s="114" t="n">
        <v>35999</v>
      </c>
      <c r="C166" s="115" t="n">
        <v>86.2</v>
      </c>
      <c r="D166" s="98" t="n">
        <f aca="false">LN(C166/C165)</f>
        <v>-0.802334471492848</v>
      </c>
      <c r="E166" s="106" t="n">
        <f aca="false">STDEV(D157:D166)*SQRT(trade_day)</f>
        <v>9.01815656625463</v>
      </c>
      <c r="G166" s="103" t="n">
        <f aca="false">IF(G$1="P",MAX(0,G$2-$C166),IF(G$1="C",MAX(0,$C166-G$2)))</f>
        <v>0</v>
      </c>
      <c r="H166" s="103" t="n">
        <f aca="false">IF(H$1="P",MAX(0,H$2-$C166),IF(H$1="C",MAX(0,$C166-H$2)))</f>
        <v>0</v>
      </c>
      <c r="I166" s="103" t="n">
        <f aca="false">IF(I$1="P",MAX(0,I$2-$C166),IF(I$1="C",MAX(0,$C166-I$2)))</f>
        <v>0</v>
      </c>
      <c r="J166" s="103" t="n">
        <f aca="false">IF(J$1="P",MAX(0,J$2-$C166),IF(J$1="C",MAX(0,$C166-J$2)))</f>
        <v>0</v>
      </c>
      <c r="K166" s="103" t="n">
        <f aca="false">IF(K$1="P",MAX(0,K$2-$C166),IF(K$1="C",MAX(0,$C166-K$2)))</f>
        <v>0</v>
      </c>
      <c r="L166" s="103" t="n">
        <f aca="false">IF(L$1="P",MAX(0,L$2-$C166),IF(L$1="C",MAX(0,$C166-L$2)))</f>
        <v>0</v>
      </c>
      <c r="M166" s="103" t="n">
        <f aca="false">IF(M$1="P",MAX(0,M$2-$C166),IF(M$1="C",MAX(0,$C166-M$2)))</f>
        <v>66.2</v>
      </c>
      <c r="N166" s="103" t="n">
        <f aca="false">IF(N$1="P",MAX(0,N$2-$C166),IF(N$1="C",MAX(0,$C166-N$2)))</f>
        <v>61.2</v>
      </c>
      <c r="O166" s="103" t="n">
        <f aca="false">IF(O$1="P",MAX(0,O$2-$C166),IF(O$1="C",MAX(0,$C166-O$2)))</f>
        <v>56.2</v>
      </c>
      <c r="P166" s="103" t="n">
        <f aca="false">IF(P$1="P",MAX(0,P$2-$C166),IF(P$1="C",MAX(0,$C166-P$2)))</f>
        <v>51.2</v>
      </c>
      <c r="Q166" s="103" t="n">
        <f aca="false">IF(Q$1="P",MAX(0,Q$2-$C166),IF(Q$1="C",MAX(0,$C166-Q$2)))</f>
        <v>46.2</v>
      </c>
      <c r="R166" s="103" t="n">
        <f aca="false">IF(R$1="P",MAX(0,R$2-$C166),IF(R$1="C",MAX(0,$C166-R$2)))</f>
        <v>36.2</v>
      </c>
      <c r="S166" s="103" t="n">
        <f aca="false">IF(S$1="P",MAX(0,S$2-$C166),IF(S$1="C",MAX(0,$C166-S$2)))</f>
        <v>0</v>
      </c>
      <c r="T166" s="104" t="n">
        <f aca="false">A166</f>
        <v>7</v>
      </c>
      <c r="U166" s="105" t="n">
        <f aca="false">VLOOKUP($B166,Gas!$B$3:$E$2506,2)</f>
        <v>2.005</v>
      </c>
      <c r="V166" s="46" t="n">
        <f aca="false">C166/U166</f>
        <v>42.9925187032419</v>
      </c>
    </row>
    <row r="167" customFormat="false" ht="12.75" hidden="false" customHeight="false" outlineLevel="0" collapsed="false">
      <c r="A167" s="95" t="n">
        <f aca="false">MONTH(B167)+(YEAR(B167)-1998)*12</f>
        <v>7</v>
      </c>
      <c r="B167" s="114" t="n">
        <v>36000</v>
      </c>
      <c r="C167" s="115" t="n">
        <v>28.66</v>
      </c>
      <c r="D167" s="98" t="n">
        <f aca="false">LN(C167/C166)</f>
        <v>-1.10116775526962</v>
      </c>
      <c r="E167" s="106" t="n">
        <f aca="false">STDEV(D158:D167)*SQRT(trade_day)</f>
        <v>10.767470628165</v>
      </c>
      <c r="G167" s="103" t="n">
        <f aca="false">IF(G$1="P",MAX(0,G$2-$C167),IF(G$1="C",MAX(0,$C167-G$2)))</f>
        <v>0</v>
      </c>
      <c r="H167" s="103" t="n">
        <f aca="false">IF(H$1="P",MAX(0,H$2-$C167),IF(H$1="C",MAX(0,$C167-H$2)))</f>
        <v>0</v>
      </c>
      <c r="I167" s="103" t="n">
        <f aca="false">IF(I$1="P",MAX(0,I$2-$C167),IF(I$1="C",MAX(0,$C167-I$2)))</f>
        <v>1.34</v>
      </c>
      <c r="J167" s="103" t="n">
        <f aca="false">IF(J$1="P",MAX(0,J$2-$C167),IF(J$1="C",MAX(0,$C167-J$2)))</f>
        <v>6.34</v>
      </c>
      <c r="K167" s="103" t="n">
        <f aca="false">IF(K$1="P",MAX(0,K$2-$C167),IF(K$1="C",MAX(0,$C167-K$2)))</f>
        <v>11.34</v>
      </c>
      <c r="L167" s="103" t="n">
        <f aca="false">IF(L$1="P",MAX(0,L$2-$C167),IF(L$1="C",MAX(0,$C167-L$2)))</f>
        <v>21.34</v>
      </c>
      <c r="M167" s="103" t="n">
        <f aca="false">IF(M$1="P",MAX(0,M$2-$C167),IF(M$1="C",MAX(0,$C167-M$2)))</f>
        <v>8.66</v>
      </c>
      <c r="N167" s="103" t="n">
        <f aca="false">IF(N$1="P",MAX(0,N$2-$C167),IF(N$1="C",MAX(0,$C167-N$2)))</f>
        <v>3.66</v>
      </c>
      <c r="O167" s="103" t="n">
        <f aca="false">IF(O$1="P",MAX(0,O$2-$C167),IF(O$1="C",MAX(0,$C167-O$2)))</f>
        <v>0</v>
      </c>
      <c r="P167" s="103" t="n">
        <f aca="false">IF(P$1="P",MAX(0,P$2-$C167),IF(P$1="C",MAX(0,$C167-P$2)))</f>
        <v>0</v>
      </c>
      <c r="Q167" s="103" t="n">
        <f aca="false">IF(Q$1="P",MAX(0,Q$2-$C167),IF(Q$1="C",MAX(0,$C167-Q$2)))</f>
        <v>0</v>
      </c>
      <c r="R167" s="103" t="n">
        <f aca="false">IF(R$1="P",MAX(0,R$2-$C167),IF(R$1="C",MAX(0,$C167-R$2)))</f>
        <v>0</v>
      </c>
      <c r="S167" s="103" t="n">
        <f aca="false">IF(S$1="P",MAX(0,S$2-$C167),IF(S$1="C",MAX(0,$C167-S$2)))</f>
        <v>0</v>
      </c>
      <c r="T167" s="104" t="n">
        <f aca="false">A167</f>
        <v>7</v>
      </c>
      <c r="U167" s="105" t="n">
        <f aca="false">VLOOKUP($B167,Gas!$B$3:$E$2506,2)</f>
        <v>1.985</v>
      </c>
      <c r="V167" s="46" t="n">
        <f aca="false">C167/U167</f>
        <v>14.4382871536524</v>
      </c>
    </row>
    <row r="168" customFormat="false" ht="12.75" hidden="false" customHeight="false" outlineLevel="0" collapsed="false">
      <c r="A168" s="95" t="n">
        <f aca="false">MONTH(B168)+(YEAR(B168)-1998)*12</f>
        <v>7</v>
      </c>
      <c r="B168" s="114" t="n">
        <v>36003</v>
      </c>
      <c r="C168" s="115" t="n">
        <v>36.28</v>
      </c>
      <c r="D168" s="98" t="n">
        <f aca="false">LN(C168/C167)</f>
        <v>0.23576420284691</v>
      </c>
      <c r="E168" s="106" t="n">
        <f aca="false">STDEV(D159:D168)*SQRT(trade_day)</f>
        <v>10.6226538866981</v>
      </c>
      <c r="G168" s="103" t="n">
        <f aca="false">IF(G$1="P",MAX(0,G$2-$C168),IF(G$1="C",MAX(0,$C168-G$2)))</f>
        <v>0</v>
      </c>
      <c r="H168" s="103" t="n">
        <f aca="false">IF(H$1="P",MAX(0,H$2-$C168),IF(H$1="C",MAX(0,$C168-H$2)))</f>
        <v>0</v>
      </c>
      <c r="I168" s="103" t="n">
        <f aca="false">IF(I$1="P",MAX(0,I$2-$C168),IF(I$1="C",MAX(0,$C168-I$2)))</f>
        <v>0</v>
      </c>
      <c r="J168" s="103" t="n">
        <f aca="false">IF(J$1="P",MAX(0,J$2-$C168),IF(J$1="C",MAX(0,$C168-J$2)))</f>
        <v>0</v>
      </c>
      <c r="K168" s="103" t="n">
        <f aca="false">IF(K$1="P",MAX(0,K$2-$C168),IF(K$1="C",MAX(0,$C168-K$2)))</f>
        <v>3.72</v>
      </c>
      <c r="L168" s="103" t="n">
        <f aca="false">IF(L$1="P",MAX(0,L$2-$C168),IF(L$1="C",MAX(0,$C168-L$2)))</f>
        <v>13.72</v>
      </c>
      <c r="M168" s="103" t="n">
        <f aca="false">IF(M$1="P",MAX(0,M$2-$C168),IF(M$1="C",MAX(0,$C168-M$2)))</f>
        <v>16.28</v>
      </c>
      <c r="N168" s="103" t="n">
        <f aca="false">IF(N$1="P",MAX(0,N$2-$C168),IF(N$1="C",MAX(0,$C168-N$2)))</f>
        <v>11.28</v>
      </c>
      <c r="O168" s="103" t="n">
        <f aca="false">IF(O$1="P",MAX(0,O$2-$C168),IF(O$1="C",MAX(0,$C168-O$2)))</f>
        <v>6.28</v>
      </c>
      <c r="P168" s="103" t="n">
        <f aca="false">IF(P$1="P",MAX(0,P$2-$C168),IF(P$1="C",MAX(0,$C168-P$2)))</f>
        <v>1.28</v>
      </c>
      <c r="Q168" s="103" t="n">
        <f aca="false">IF(Q$1="P",MAX(0,Q$2-$C168),IF(Q$1="C",MAX(0,$C168-Q$2)))</f>
        <v>0</v>
      </c>
      <c r="R168" s="103" t="n">
        <f aca="false">IF(R$1="P",MAX(0,R$2-$C168),IF(R$1="C",MAX(0,$C168-R$2)))</f>
        <v>0</v>
      </c>
      <c r="S168" s="103" t="n">
        <f aca="false">IF(S$1="P",MAX(0,S$2-$C168),IF(S$1="C",MAX(0,$C168-S$2)))</f>
        <v>0</v>
      </c>
      <c r="T168" s="104" t="n">
        <f aca="false">A168</f>
        <v>7</v>
      </c>
      <c r="U168" s="105" t="n">
        <f aca="false">VLOOKUP($B168,Gas!$B$3:$E$2506,2)</f>
        <v>1.965</v>
      </c>
      <c r="V168" s="46" t="n">
        <f aca="false">C168/U168</f>
        <v>18.4631043256997</v>
      </c>
    </row>
    <row r="169" customFormat="false" ht="12.75" hidden="false" customHeight="false" outlineLevel="0" collapsed="false">
      <c r="A169" s="95" t="n">
        <f aca="false">MONTH(B169)+(YEAR(B169)-1998)*12</f>
        <v>7</v>
      </c>
      <c r="B169" s="114" t="n">
        <v>36004</v>
      </c>
      <c r="C169" s="115" t="n">
        <v>36.33</v>
      </c>
      <c r="D169" s="98" t="n">
        <f aca="false">LN(C169/C168)</f>
        <v>0.00137722098617472</v>
      </c>
      <c r="E169" s="106" t="n">
        <f aca="false">STDEV(D160:D169)*SQRT(trade_day)</f>
        <v>10.5380087267465</v>
      </c>
      <c r="G169" s="103" t="n">
        <f aca="false">IF(G$1="P",MAX(0,G$2-$C169),IF(G$1="C",MAX(0,$C169-G$2)))</f>
        <v>0</v>
      </c>
      <c r="H169" s="103" t="n">
        <f aca="false">IF(H$1="P",MAX(0,H$2-$C169),IF(H$1="C",MAX(0,$C169-H$2)))</f>
        <v>0</v>
      </c>
      <c r="I169" s="103" t="n">
        <f aca="false">IF(I$1="P",MAX(0,I$2-$C169),IF(I$1="C",MAX(0,$C169-I$2)))</f>
        <v>0</v>
      </c>
      <c r="J169" s="103" t="n">
        <f aca="false">IF(J$1="P",MAX(0,J$2-$C169),IF(J$1="C",MAX(0,$C169-J$2)))</f>
        <v>0</v>
      </c>
      <c r="K169" s="103" t="n">
        <f aca="false">IF(K$1="P",MAX(0,K$2-$C169),IF(K$1="C",MAX(0,$C169-K$2)))</f>
        <v>3.67</v>
      </c>
      <c r="L169" s="103" t="n">
        <f aca="false">IF(L$1="P",MAX(0,L$2-$C169),IF(L$1="C",MAX(0,$C169-L$2)))</f>
        <v>13.67</v>
      </c>
      <c r="M169" s="103" t="n">
        <f aca="false">IF(M$1="P",MAX(0,M$2-$C169),IF(M$1="C",MAX(0,$C169-M$2)))</f>
        <v>16.33</v>
      </c>
      <c r="N169" s="103" t="n">
        <f aca="false">IF(N$1="P",MAX(0,N$2-$C169),IF(N$1="C",MAX(0,$C169-N$2)))</f>
        <v>11.33</v>
      </c>
      <c r="O169" s="103" t="n">
        <f aca="false">IF(O$1="P",MAX(0,O$2-$C169),IF(O$1="C",MAX(0,$C169-O$2)))</f>
        <v>6.33</v>
      </c>
      <c r="P169" s="103" t="n">
        <f aca="false">IF(P$1="P",MAX(0,P$2-$C169),IF(P$1="C",MAX(0,$C169-P$2)))</f>
        <v>1.33</v>
      </c>
      <c r="Q169" s="103" t="n">
        <f aca="false">IF(Q$1="P",MAX(0,Q$2-$C169),IF(Q$1="C",MAX(0,$C169-Q$2)))</f>
        <v>0</v>
      </c>
      <c r="R169" s="103" t="n">
        <f aca="false">IF(R$1="P",MAX(0,R$2-$C169),IF(R$1="C",MAX(0,$C169-R$2)))</f>
        <v>0</v>
      </c>
      <c r="S169" s="103" t="n">
        <f aca="false">IF(S$1="P",MAX(0,S$2-$C169),IF(S$1="C",MAX(0,$C169-S$2)))</f>
        <v>0</v>
      </c>
      <c r="T169" s="104" t="n">
        <f aca="false">A169</f>
        <v>7</v>
      </c>
      <c r="U169" s="105" t="n">
        <f aca="false">VLOOKUP($B169,Gas!$B$3:$E$2506,2)</f>
        <v>2.005</v>
      </c>
      <c r="V169" s="46" t="n">
        <f aca="false">C169/U169</f>
        <v>18.1197007481297</v>
      </c>
    </row>
    <row r="170" customFormat="false" ht="12.75" hidden="false" customHeight="false" outlineLevel="0" collapsed="false">
      <c r="A170" s="95" t="n">
        <f aca="false">MONTH(B170)+(YEAR(B170)-1998)*12</f>
        <v>7</v>
      </c>
      <c r="B170" s="114" t="n">
        <v>36005</v>
      </c>
      <c r="C170" s="115" t="n">
        <v>44.93</v>
      </c>
      <c r="D170" s="98" t="n">
        <f aca="false">LN(C170/C169)</f>
        <v>0.212461876848958</v>
      </c>
      <c r="E170" s="106" t="n">
        <f aca="false">STDEV(D161:D170)*SQRT(trade_day)</f>
        <v>10.4853125246909</v>
      </c>
      <c r="G170" s="103" t="n">
        <f aca="false">IF(G$1="P",MAX(0,G$2-$C170),IF(G$1="C",MAX(0,$C170-G$2)))</f>
        <v>0</v>
      </c>
      <c r="H170" s="103" t="n">
        <f aca="false">IF(H$1="P",MAX(0,H$2-$C170),IF(H$1="C",MAX(0,$C170-H$2)))</f>
        <v>0</v>
      </c>
      <c r="I170" s="103" t="n">
        <f aca="false">IF(I$1="P",MAX(0,I$2-$C170),IF(I$1="C",MAX(0,$C170-I$2)))</f>
        <v>0</v>
      </c>
      <c r="J170" s="103" t="n">
        <f aca="false">IF(J$1="P",MAX(0,J$2-$C170),IF(J$1="C",MAX(0,$C170-J$2)))</f>
        <v>0</v>
      </c>
      <c r="K170" s="103" t="n">
        <f aca="false">IF(K$1="P",MAX(0,K$2-$C170),IF(K$1="C",MAX(0,$C170-K$2)))</f>
        <v>0</v>
      </c>
      <c r="L170" s="103" t="n">
        <f aca="false">IF(L$1="P",MAX(0,L$2-$C170),IF(L$1="C",MAX(0,$C170-L$2)))</f>
        <v>5.07</v>
      </c>
      <c r="M170" s="103" t="n">
        <f aca="false">IF(M$1="P",MAX(0,M$2-$C170),IF(M$1="C",MAX(0,$C170-M$2)))</f>
        <v>24.93</v>
      </c>
      <c r="N170" s="103" t="n">
        <f aca="false">IF(N$1="P",MAX(0,N$2-$C170),IF(N$1="C",MAX(0,$C170-N$2)))</f>
        <v>19.93</v>
      </c>
      <c r="O170" s="103" t="n">
        <f aca="false">IF(O$1="P",MAX(0,O$2-$C170),IF(O$1="C",MAX(0,$C170-O$2)))</f>
        <v>14.93</v>
      </c>
      <c r="P170" s="103" t="n">
        <f aca="false">IF(P$1="P",MAX(0,P$2-$C170),IF(P$1="C",MAX(0,$C170-P$2)))</f>
        <v>9.93</v>
      </c>
      <c r="Q170" s="103" t="n">
        <f aca="false">IF(Q$1="P",MAX(0,Q$2-$C170),IF(Q$1="C",MAX(0,$C170-Q$2)))</f>
        <v>4.93</v>
      </c>
      <c r="R170" s="103" t="n">
        <f aca="false">IF(R$1="P",MAX(0,R$2-$C170),IF(R$1="C",MAX(0,$C170-R$2)))</f>
        <v>0</v>
      </c>
      <c r="S170" s="103" t="n">
        <f aca="false">IF(S$1="P",MAX(0,S$2-$C170),IF(S$1="C",MAX(0,$C170-S$2)))</f>
        <v>0</v>
      </c>
      <c r="T170" s="104" t="n">
        <f aca="false">A170</f>
        <v>7</v>
      </c>
      <c r="U170" s="105" t="n">
        <f aca="false">VLOOKUP($B170,Gas!$B$3:$E$2506,2)</f>
        <v>1.955</v>
      </c>
      <c r="V170" s="46" t="n">
        <f aca="false">C170/U170</f>
        <v>22.9820971867008</v>
      </c>
    </row>
    <row r="171" customFormat="false" ht="12.75" hidden="false" customHeight="false" outlineLevel="0" collapsed="false">
      <c r="A171" s="95" t="n">
        <f aca="false">MONTH(B171)+(YEAR(B171)-1998)*12</f>
        <v>7</v>
      </c>
      <c r="B171" s="114" t="n">
        <v>36006</v>
      </c>
      <c r="C171" s="115" t="n">
        <v>38.41</v>
      </c>
      <c r="D171" s="98" t="n">
        <f aca="false">LN(C171/C170)</f>
        <v>-0.156787880724255</v>
      </c>
      <c r="E171" s="106" t="n">
        <f aca="false">STDEV(D162:D171)*SQRT(trade_day)</f>
        <v>10.3757767856829</v>
      </c>
      <c r="G171" s="103" t="n">
        <f aca="false">IF(G$1="P",MAX(0,G$2-$C171),IF(G$1="C",MAX(0,$C171-G$2)))</f>
        <v>0</v>
      </c>
      <c r="H171" s="103" t="n">
        <f aca="false">IF(H$1="P",MAX(0,H$2-$C171),IF(H$1="C",MAX(0,$C171-H$2)))</f>
        <v>0</v>
      </c>
      <c r="I171" s="103" t="n">
        <f aca="false">IF(I$1="P",MAX(0,I$2-$C171),IF(I$1="C",MAX(0,$C171-I$2)))</f>
        <v>0</v>
      </c>
      <c r="J171" s="103" t="n">
        <f aca="false">IF(J$1="P",MAX(0,J$2-$C171),IF(J$1="C",MAX(0,$C171-J$2)))</f>
        <v>0</v>
      </c>
      <c r="K171" s="103" t="n">
        <f aca="false">IF(K$1="P",MAX(0,K$2-$C171),IF(K$1="C",MAX(0,$C171-K$2)))</f>
        <v>1.59</v>
      </c>
      <c r="L171" s="103" t="n">
        <f aca="false">IF(L$1="P",MAX(0,L$2-$C171),IF(L$1="C",MAX(0,$C171-L$2)))</f>
        <v>11.59</v>
      </c>
      <c r="M171" s="103" t="n">
        <f aca="false">IF(M$1="P",MAX(0,M$2-$C171),IF(M$1="C",MAX(0,$C171-M$2)))</f>
        <v>18.41</v>
      </c>
      <c r="N171" s="103" t="n">
        <f aca="false">IF(N$1="P",MAX(0,N$2-$C171),IF(N$1="C",MAX(0,$C171-N$2)))</f>
        <v>13.41</v>
      </c>
      <c r="O171" s="103" t="n">
        <f aca="false">IF(O$1="P",MAX(0,O$2-$C171),IF(O$1="C",MAX(0,$C171-O$2)))</f>
        <v>8.41</v>
      </c>
      <c r="P171" s="103" t="n">
        <f aca="false">IF(P$1="P",MAX(0,P$2-$C171),IF(P$1="C",MAX(0,$C171-P$2)))</f>
        <v>3.41</v>
      </c>
      <c r="Q171" s="103" t="n">
        <f aca="false">IF(Q$1="P",MAX(0,Q$2-$C171),IF(Q$1="C",MAX(0,$C171-Q$2)))</f>
        <v>0</v>
      </c>
      <c r="R171" s="103" t="n">
        <f aca="false">IF(R$1="P",MAX(0,R$2-$C171),IF(R$1="C",MAX(0,$C171-R$2)))</f>
        <v>0</v>
      </c>
      <c r="S171" s="103" t="n">
        <f aca="false">IF(S$1="P",MAX(0,S$2-$C171),IF(S$1="C",MAX(0,$C171-S$2)))</f>
        <v>0</v>
      </c>
      <c r="T171" s="104" t="n">
        <f aca="false">A171</f>
        <v>7</v>
      </c>
      <c r="U171" s="105" t="n">
        <f aca="false">VLOOKUP($B171,Gas!$B$3:$E$2506,2)</f>
        <v>1.99</v>
      </c>
      <c r="V171" s="46" t="n">
        <f aca="false">C171/U171</f>
        <v>19.3015075376884</v>
      </c>
    </row>
    <row r="172" customFormat="false" ht="12.75" hidden="false" customHeight="false" outlineLevel="0" collapsed="false">
      <c r="A172" s="95" t="n">
        <f aca="false">MONTH(B172)+(YEAR(B172)-1998)*12</f>
        <v>7</v>
      </c>
      <c r="B172" s="114" t="n">
        <v>36007</v>
      </c>
      <c r="C172" s="115" t="n">
        <v>30.13</v>
      </c>
      <c r="D172" s="98" t="n">
        <f aca="false">LN(C172/C171)</f>
        <v>-0.242796489215603</v>
      </c>
      <c r="E172" s="106" t="n">
        <f aca="false">STDEV(D163:D172)*SQRT(trade_day)</f>
        <v>10.2525939379942</v>
      </c>
      <c r="G172" s="103" t="n">
        <f aca="false">IF(G$1="P",MAX(0,G$2-$C172),IF(G$1="C",MAX(0,$C172-G$2)))</f>
        <v>0</v>
      </c>
      <c r="H172" s="103" t="n">
        <f aca="false">IF(H$1="P",MAX(0,H$2-$C172),IF(H$1="C",MAX(0,$C172-H$2)))</f>
        <v>0</v>
      </c>
      <c r="I172" s="103" t="n">
        <f aca="false">IF(I$1="P",MAX(0,I$2-$C172),IF(I$1="C",MAX(0,$C172-I$2)))</f>
        <v>0</v>
      </c>
      <c r="J172" s="103" t="n">
        <f aca="false">IF(J$1="P",MAX(0,J$2-$C172),IF(J$1="C",MAX(0,$C172-J$2)))</f>
        <v>4.87</v>
      </c>
      <c r="K172" s="103" t="n">
        <f aca="false">IF(K$1="P",MAX(0,K$2-$C172),IF(K$1="C",MAX(0,$C172-K$2)))</f>
        <v>9.87</v>
      </c>
      <c r="L172" s="103" t="n">
        <f aca="false">IF(L$1="P",MAX(0,L$2-$C172),IF(L$1="C",MAX(0,$C172-L$2)))</f>
        <v>19.87</v>
      </c>
      <c r="M172" s="103" t="n">
        <f aca="false">IF(M$1="P",MAX(0,M$2-$C172),IF(M$1="C",MAX(0,$C172-M$2)))</f>
        <v>10.13</v>
      </c>
      <c r="N172" s="103" t="n">
        <f aca="false">IF(N$1="P",MAX(0,N$2-$C172),IF(N$1="C",MAX(0,$C172-N$2)))</f>
        <v>5.13</v>
      </c>
      <c r="O172" s="103" t="n">
        <f aca="false">IF(O$1="P",MAX(0,O$2-$C172),IF(O$1="C",MAX(0,$C172-O$2)))</f>
        <v>0.129999999999999</v>
      </c>
      <c r="P172" s="103" t="n">
        <f aca="false">IF(P$1="P",MAX(0,P$2-$C172),IF(P$1="C",MAX(0,$C172-P$2)))</f>
        <v>0</v>
      </c>
      <c r="Q172" s="103" t="n">
        <f aca="false">IF(Q$1="P",MAX(0,Q$2-$C172),IF(Q$1="C",MAX(0,$C172-Q$2)))</f>
        <v>0</v>
      </c>
      <c r="R172" s="103" t="n">
        <f aca="false">IF(R$1="P",MAX(0,R$2-$C172),IF(R$1="C",MAX(0,$C172-R$2)))</f>
        <v>0</v>
      </c>
      <c r="S172" s="103" t="n">
        <f aca="false">IF(S$1="P",MAX(0,S$2-$C172),IF(S$1="C",MAX(0,$C172-S$2)))</f>
        <v>0</v>
      </c>
      <c r="T172" s="104" t="n">
        <f aca="false">A172</f>
        <v>7</v>
      </c>
      <c r="U172" s="105" t="n">
        <f aca="false">VLOOKUP($B172,Gas!$B$3:$E$2506,2)</f>
        <v>1.985</v>
      </c>
      <c r="V172" s="46" t="n">
        <f aca="false">C172/U172</f>
        <v>15.1788413098237</v>
      </c>
    </row>
    <row r="173" customFormat="false" ht="12.75" hidden="false" customHeight="false" outlineLevel="0" collapsed="false">
      <c r="A173" s="95" t="n">
        <f aca="false">MONTH(B173)+(YEAR(B173)-1998)*12</f>
        <v>8</v>
      </c>
      <c r="B173" s="114" t="n">
        <v>36010</v>
      </c>
      <c r="C173" s="115" t="n">
        <v>35.12</v>
      </c>
      <c r="D173" s="98" t="n">
        <f aca="false">LN(C173/C172)</f>
        <v>0.153249415624706</v>
      </c>
      <c r="E173" s="106" t="n">
        <f aca="false">STDEV(D164:D173)*SQRT(trade_day)</f>
        <v>8.19058836246309</v>
      </c>
      <c r="G173" s="103" t="n">
        <f aca="false">IF(G$1="P",MAX(0,G$2-$C173),IF(G$1="C",MAX(0,$C173-G$2)))</f>
        <v>0</v>
      </c>
      <c r="H173" s="103" t="n">
        <f aca="false">IF(H$1="P",MAX(0,H$2-$C173),IF(H$1="C",MAX(0,$C173-H$2)))</f>
        <v>0</v>
      </c>
      <c r="I173" s="103" t="n">
        <f aca="false">IF(I$1="P",MAX(0,I$2-$C173),IF(I$1="C",MAX(0,$C173-I$2)))</f>
        <v>0</v>
      </c>
      <c r="J173" s="103" t="n">
        <f aca="false">IF(J$1="P",MAX(0,J$2-$C173),IF(J$1="C",MAX(0,$C173-J$2)))</f>
        <v>0</v>
      </c>
      <c r="K173" s="103" t="n">
        <f aca="false">IF(K$1="P",MAX(0,K$2-$C173),IF(K$1="C",MAX(0,$C173-K$2)))</f>
        <v>4.88</v>
      </c>
      <c r="L173" s="103" t="n">
        <f aca="false">IF(L$1="P",MAX(0,L$2-$C173),IF(L$1="C",MAX(0,$C173-L$2)))</f>
        <v>14.88</v>
      </c>
      <c r="M173" s="103" t="n">
        <f aca="false">IF(M$1="P",MAX(0,M$2-$C173),IF(M$1="C",MAX(0,$C173-M$2)))</f>
        <v>15.12</v>
      </c>
      <c r="N173" s="103" t="n">
        <f aca="false">IF(N$1="P",MAX(0,N$2-$C173),IF(N$1="C",MAX(0,$C173-N$2)))</f>
        <v>10.12</v>
      </c>
      <c r="O173" s="103" t="n">
        <f aca="false">IF(O$1="P",MAX(0,O$2-$C173),IF(O$1="C",MAX(0,$C173-O$2)))</f>
        <v>5.12</v>
      </c>
      <c r="P173" s="103" t="n">
        <f aca="false">IF(P$1="P",MAX(0,P$2-$C173),IF(P$1="C",MAX(0,$C173-P$2)))</f>
        <v>0.119999999999997</v>
      </c>
      <c r="Q173" s="103" t="n">
        <f aca="false">IF(Q$1="P",MAX(0,Q$2-$C173),IF(Q$1="C",MAX(0,$C173-Q$2)))</f>
        <v>0</v>
      </c>
      <c r="R173" s="103" t="n">
        <f aca="false">IF(R$1="P",MAX(0,R$2-$C173),IF(R$1="C",MAX(0,$C173-R$2)))</f>
        <v>0</v>
      </c>
      <c r="S173" s="103" t="n">
        <f aca="false">IF(S$1="P",MAX(0,S$2-$C173),IF(S$1="C",MAX(0,$C173-S$2)))</f>
        <v>0</v>
      </c>
      <c r="T173" s="104" t="n">
        <f aca="false">A173</f>
        <v>8</v>
      </c>
      <c r="U173" s="105" t="n">
        <f aca="false">VLOOKUP($B173,Gas!$B$3:$E$2506,2)</f>
        <v>1.845</v>
      </c>
      <c r="V173" s="46" t="n">
        <f aca="false">C173/U173</f>
        <v>19.0352303523035</v>
      </c>
    </row>
    <row r="174" customFormat="false" ht="12.75" hidden="false" customHeight="false" outlineLevel="0" collapsed="false">
      <c r="A174" s="95" t="n">
        <f aca="false">MONTH(B174)+(YEAR(B174)-1998)*12</f>
        <v>8</v>
      </c>
      <c r="B174" s="114" t="n">
        <v>36011</v>
      </c>
      <c r="C174" s="115" t="n">
        <v>25.66</v>
      </c>
      <c r="D174" s="98" t="n">
        <f aca="false">LN(C174/C173)</f>
        <v>-0.313837409579425</v>
      </c>
      <c r="E174" s="106" t="n">
        <f aca="false">STDEV(D165:D174)*SQRT(trade_day)</f>
        <v>6.97721227351229</v>
      </c>
      <c r="G174" s="103" t="n">
        <f aca="false">IF(G$1="P",MAX(0,G$2-$C174),IF(G$1="C",MAX(0,$C174-G$2)))</f>
        <v>0</v>
      </c>
      <c r="H174" s="103" t="n">
        <f aca="false">IF(H$1="P",MAX(0,H$2-$C174),IF(H$1="C",MAX(0,$C174-H$2)))</f>
        <v>0</v>
      </c>
      <c r="I174" s="103" t="n">
        <f aca="false">IF(I$1="P",MAX(0,I$2-$C174),IF(I$1="C",MAX(0,$C174-I$2)))</f>
        <v>4.34</v>
      </c>
      <c r="J174" s="103" t="n">
        <f aca="false">IF(J$1="P",MAX(0,J$2-$C174),IF(J$1="C",MAX(0,$C174-J$2)))</f>
        <v>9.34</v>
      </c>
      <c r="K174" s="103" t="n">
        <f aca="false">IF(K$1="P",MAX(0,K$2-$C174),IF(K$1="C",MAX(0,$C174-K$2)))</f>
        <v>14.34</v>
      </c>
      <c r="L174" s="103" t="n">
        <f aca="false">IF(L$1="P",MAX(0,L$2-$C174),IF(L$1="C",MAX(0,$C174-L$2)))</f>
        <v>24.34</v>
      </c>
      <c r="M174" s="103" t="n">
        <f aca="false">IF(M$1="P",MAX(0,M$2-$C174),IF(M$1="C",MAX(0,$C174-M$2)))</f>
        <v>5.66</v>
      </c>
      <c r="N174" s="103" t="n">
        <f aca="false">IF(N$1="P",MAX(0,N$2-$C174),IF(N$1="C",MAX(0,$C174-N$2)))</f>
        <v>0.66</v>
      </c>
      <c r="O174" s="103" t="n">
        <f aca="false">IF(O$1="P",MAX(0,O$2-$C174),IF(O$1="C",MAX(0,$C174-O$2)))</f>
        <v>0</v>
      </c>
      <c r="P174" s="103" t="n">
        <f aca="false">IF(P$1="P",MAX(0,P$2-$C174),IF(P$1="C",MAX(0,$C174-P$2)))</f>
        <v>0</v>
      </c>
      <c r="Q174" s="103" t="n">
        <f aca="false">IF(Q$1="P",MAX(0,Q$2-$C174),IF(Q$1="C",MAX(0,$C174-Q$2)))</f>
        <v>0</v>
      </c>
      <c r="R174" s="103" t="n">
        <f aca="false">IF(R$1="P",MAX(0,R$2-$C174),IF(R$1="C",MAX(0,$C174-R$2)))</f>
        <v>0</v>
      </c>
      <c r="S174" s="103" t="n">
        <f aca="false">IF(S$1="P",MAX(0,S$2-$C174),IF(S$1="C",MAX(0,$C174-S$2)))</f>
        <v>0</v>
      </c>
      <c r="T174" s="104" t="n">
        <f aca="false">A174</f>
        <v>8</v>
      </c>
      <c r="U174" s="105" t="n">
        <f aca="false">VLOOKUP($B174,Gas!$B$3:$E$2506,2)</f>
        <v>1.825</v>
      </c>
      <c r="V174" s="46" t="n">
        <f aca="false">C174/U174</f>
        <v>14.0602739726027</v>
      </c>
    </row>
    <row r="175" customFormat="false" ht="12.75" hidden="false" customHeight="false" outlineLevel="0" collapsed="false">
      <c r="A175" s="95" t="n">
        <f aca="false">MONTH(B175)+(YEAR(B175)-1998)*12</f>
        <v>8</v>
      </c>
      <c r="B175" s="114" t="n">
        <v>36012</v>
      </c>
      <c r="C175" s="115" t="n">
        <v>26.38</v>
      </c>
      <c r="D175" s="98" t="n">
        <f aca="false">LN(C175/C174)</f>
        <v>0.0276727881016781</v>
      </c>
      <c r="E175" s="106" t="n">
        <f aca="false">STDEV(D166:D175)*SQRT(trade_day)</f>
        <v>7.00939348842806</v>
      </c>
      <c r="G175" s="103" t="n">
        <f aca="false">IF(G$1="P",MAX(0,G$2-$C175),IF(G$1="C",MAX(0,$C175-G$2)))</f>
        <v>0</v>
      </c>
      <c r="H175" s="103" t="n">
        <f aca="false">IF(H$1="P",MAX(0,H$2-$C175),IF(H$1="C",MAX(0,$C175-H$2)))</f>
        <v>0</v>
      </c>
      <c r="I175" s="103" t="n">
        <f aca="false">IF(I$1="P",MAX(0,I$2-$C175),IF(I$1="C",MAX(0,$C175-I$2)))</f>
        <v>3.62</v>
      </c>
      <c r="J175" s="103" t="n">
        <f aca="false">IF(J$1="P",MAX(0,J$2-$C175),IF(J$1="C",MAX(0,$C175-J$2)))</f>
        <v>8.62</v>
      </c>
      <c r="K175" s="103" t="n">
        <f aca="false">IF(K$1="P",MAX(0,K$2-$C175),IF(K$1="C",MAX(0,$C175-K$2)))</f>
        <v>13.62</v>
      </c>
      <c r="L175" s="103" t="n">
        <f aca="false">IF(L$1="P",MAX(0,L$2-$C175),IF(L$1="C",MAX(0,$C175-L$2)))</f>
        <v>23.62</v>
      </c>
      <c r="M175" s="103" t="n">
        <f aca="false">IF(M$1="P",MAX(0,M$2-$C175),IF(M$1="C",MAX(0,$C175-M$2)))</f>
        <v>6.38</v>
      </c>
      <c r="N175" s="103" t="n">
        <f aca="false">IF(N$1="P",MAX(0,N$2-$C175),IF(N$1="C",MAX(0,$C175-N$2)))</f>
        <v>1.38</v>
      </c>
      <c r="O175" s="103" t="n">
        <f aca="false">IF(O$1="P",MAX(0,O$2-$C175),IF(O$1="C",MAX(0,$C175-O$2)))</f>
        <v>0</v>
      </c>
      <c r="P175" s="103" t="n">
        <f aca="false">IF(P$1="P",MAX(0,P$2-$C175),IF(P$1="C",MAX(0,$C175-P$2)))</f>
        <v>0</v>
      </c>
      <c r="Q175" s="103" t="n">
        <f aca="false">IF(Q$1="P",MAX(0,Q$2-$C175),IF(Q$1="C",MAX(0,$C175-Q$2)))</f>
        <v>0</v>
      </c>
      <c r="R175" s="103" t="n">
        <f aca="false">IF(R$1="P",MAX(0,R$2-$C175),IF(R$1="C",MAX(0,$C175-R$2)))</f>
        <v>0</v>
      </c>
      <c r="S175" s="103" t="n">
        <f aca="false">IF(S$1="P",MAX(0,S$2-$C175),IF(S$1="C",MAX(0,$C175-S$2)))</f>
        <v>0</v>
      </c>
      <c r="T175" s="104" t="n">
        <f aca="false">A175</f>
        <v>8</v>
      </c>
      <c r="U175" s="105" t="n">
        <f aca="false">VLOOKUP($B175,Gas!$B$3:$E$2506,2)</f>
        <v>1.9</v>
      </c>
      <c r="V175" s="46" t="n">
        <f aca="false">C175/U175</f>
        <v>13.8842105263158</v>
      </c>
    </row>
    <row r="176" customFormat="false" ht="12.75" hidden="false" customHeight="false" outlineLevel="0" collapsed="false">
      <c r="A176" s="95" t="n">
        <f aca="false">MONTH(B176)+(YEAR(B176)-1998)*12</f>
        <v>8</v>
      </c>
      <c r="B176" s="114" t="n">
        <v>36013</v>
      </c>
      <c r="C176" s="115" t="n">
        <v>28.54</v>
      </c>
      <c r="D176" s="98" t="n">
        <f aca="false">LN(C176/C175)</f>
        <v>0.0787004647595219</v>
      </c>
      <c r="E176" s="106" t="n">
        <f aca="false">STDEV(D167:D176)*SQRT(trade_day)</f>
        <v>6.244076511503</v>
      </c>
      <c r="G176" s="103" t="n">
        <f aca="false">IF(G$1="P",MAX(0,G$2-$C176),IF(G$1="C",MAX(0,$C176-G$2)))</f>
        <v>0</v>
      </c>
      <c r="H176" s="103" t="n">
        <f aca="false">IF(H$1="P",MAX(0,H$2-$C176),IF(H$1="C",MAX(0,$C176-H$2)))</f>
        <v>0</v>
      </c>
      <c r="I176" s="103" t="n">
        <f aca="false">IF(I$1="P",MAX(0,I$2-$C176),IF(I$1="C",MAX(0,$C176-I$2)))</f>
        <v>1.46</v>
      </c>
      <c r="J176" s="103" t="n">
        <f aca="false">IF(J$1="P",MAX(0,J$2-$C176),IF(J$1="C",MAX(0,$C176-J$2)))</f>
        <v>6.46</v>
      </c>
      <c r="K176" s="103" t="n">
        <f aca="false">IF(K$1="P",MAX(0,K$2-$C176),IF(K$1="C",MAX(0,$C176-K$2)))</f>
        <v>11.46</v>
      </c>
      <c r="L176" s="103" t="n">
        <f aca="false">IF(L$1="P",MAX(0,L$2-$C176),IF(L$1="C",MAX(0,$C176-L$2)))</f>
        <v>21.46</v>
      </c>
      <c r="M176" s="103" t="n">
        <f aca="false">IF(M$1="P",MAX(0,M$2-$C176),IF(M$1="C",MAX(0,$C176-M$2)))</f>
        <v>8.54</v>
      </c>
      <c r="N176" s="103" t="n">
        <f aca="false">IF(N$1="P",MAX(0,N$2-$C176),IF(N$1="C",MAX(0,$C176-N$2)))</f>
        <v>3.54</v>
      </c>
      <c r="O176" s="103" t="n">
        <f aca="false">IF(O$1="P",MAX(0,O$2-$C176),IF(O$1="C",MAX(0,$C176-O$2)))</f>
        <v>0</v>
      </c>
      <c r="P176" s="103" t="n">
        <f aca="false">IF(P$1="P",MAX(0,P$2-$C176),IF(P$1="C",MAX(0,$C176-P$2)))</f>
        <v>0</v>
      </c>
      <c r="Q176" s="103" t="n">
        <f aca="false">IF(Q$1="P",MAX(0,Q$2-$C176),IF(Q$1="C",MAX(0,$C176-Q$2)))</f>
        <v>0</v>
      </c>
      <c r="R176" s="103" t="n">
        <f aca="false">IF(R$1="P",MAX(0,R$2-$C176),IF(R$1="C",MAX(0,$C176-R$2)))</f>
        <v>0</v>
      </c>
      <c r="S176" s="103" t="n">
        <f aca="false">IF(S$1="P",MAX(0,S$2-$C176),IF(S$1="C",MAX(0,$C176-S$2)))</f>
        <v>0</v>
      </c>
      <c r="T176" s="104" t="n">
        <f aca="false">A176</f>
        <v>8</v>
      </c>
      <c r="U176" s="105" t="n">
        <f aca="false">VLOOKUP($B176,Gas!$B$3:$E$2506,2)</f>
        <v>1.91</v>
      </c>
      <c r="V176" s="46" t="n">
        <f aca="false">C176/U176</f>
        <v>14.9424083769634</v>
      </c>
    </row>
    <row r="177" customFormat="false" ht="12.75" hidden="false" customHeight="false" outlineLevel="0" collapsed="false">
      <c r="A177" s="95" t="n">
        <f aca="false">MONTH(B177)+(YEAR(B177)-1998)*12</f>
        <v>8</v>
      </c>
      <c r="B177" s="114" t="n">
        <v>36014</v>
      </c>
      <c r="C177" s="115" t="n">
        <v>28.43</v>
      </c>
      <c r="D177" s="98" t="n">
        <f aca="false">LN(C177/C176)</f>
        <v>-0.00386168638578192</v>
      </c>
      <c r="E177" s="106" t="n">
        <f aca="false">STDEV(D168:D177)*SQRT(trade_day)</f>
        <v>2.94960708120209</v>
      </c>
      <c r="G177" s="103" t="n">
        <f aca="false">IF(G$1="P",MAX(0,G$2-$C177),IF(G$1="C",MAX(0,$C177-G$2)))</f>
        <v>0</v>
      </c>
      <c r="H177" s="103" t="n">
        <f aca="false">IF(H$1="P",MAX(0,H$2-$C177),IF(H$1="C",MAX(0,$C177-H$2)))</f>
        <v>0</v>
      </c>
      <c r="I177" s="103" t="n">
        <f aca="false">IF(I$1="P",MAX(0,I$2-$C177),IF(I$1="C",MAX(0,$C177-I$2)))</f>
        <v>1.57</v>
      </c>
      <c r="J177" s="103" t="n">
        <f aca="false">IF(J$1="P",MAX(0,J$2-$C177),IF(J$1="C",MAX(0,$C177-J$2)))</f>
        <v>6.57</v>
      </c>
      <c r="K177" s="103" t="n">
        <f aca="false">IF(K$1="P",MAX(0,K$2-$C177),IF(K$1="C",MAX(0,$C177-K$2)))</f>
        <v>11.57</v>
      </c>
      <c r="L177" s="103" t="n">
        <f aca="false">IF(L$1="P",MAX(0,L$2-$C177),IF(L$1="C",MAX(0,$C177-L$2)))</f>
        <v>21.57</v>
      </c>
      <c r="M177" s="103" t="n">
        <f aca="false">IF(M$1="P",MAX(0,M$2-$C177),IF(M$1="C",MAX(0,$C177-M$2)))</f>
        <v>8.43</v>
      </c>
      <c r="N177" s="103" t="n">
        <f aca="false">IF(N$1="P",MAX(0,N$2-$C177),IF(N$1="C",MAX(0,$C177-N$2)))</f>
        <v>3.43</v>
      </c>
      <c r="O177" s="103" t="n">
        <f aca="false">IF(O$1="P",MAX(0,O$2-$C177),IF(O$1="C",MAX(0,$C177-O$2)))</f>
        <v>0</v>
      </c>
      <c r="P177" s="103" t="n">
        <f aca="false">IF(P$1="P",MAX(0,P$2-$C177),IF(P$1="C",MAX(0,$C177-P$2)))</f>
        <v>0</v>
      </c>
      <c r="Q177" s="103" t="n">
        <f aca="false">IF(Q$1="P",MAX(0,Q$2-$C177),IF(Q$1="C",MAX(0,$C177-Q$2)))</f>
        <v>0</v>
      </c>
      <c r="R177" s="103" t="n">
        <f aca="false">IF(R$1="P",MAX(0,R$2-$C177),IF(R$1="C",MAX(0,$C177-R$2)))</f>
        <v>0</v>
      </c>
      <c r="S177" s="103" t="n">
        <f aca="false">IF(S$1="P",MAX(0,S$2-$C177),IF(S$1="C",MAX(0,$C177-S$2)))</f>
        <v>0</v>
      </c>
      <c r="T177" s="104" t="n">
        <f aca="false">A177</f>
        <v>8</v>
      </c>
      <c r="U177" s="105" t="n">
        <f aca="false">VLOOKUP($B177,Gas!$B$3:$E$2506,2)</f>
        <v>1.845</v>
      </c>
      <c r="V177" s="46" t="n">
        <f aca="false">C177/U177</f>
        <v>15.4092140921409</v>
      </c>
    </row>
    <row r="178" customFormat="false" ht="12.75" hidden="false" customHeight="false" outlineLevel="0" collapsed="false">
      <c r="A178" s="95" t="n">
        <f aca="false">MONTH(B178)+(YEAR(B178)-1998)*12</f>
        <v>8</v>
      </c>
      <c r="B178" s="114" t="n">
        <v>36017</v>
      </c>
      <c r="C178" s="115" t="n">
        <v>42.42</v>
      </c>
      <c r="D178" s="98" t="n">
        <f aca="false">LN(C178/C177)</f>
        <v>0.400175023473628</v>
      </c>
      <c r="E178" s="106" t="n">
        <f aca="false">STDEV(D169:D178)*SQRT(trade_day)</f>
        <v>3.39658200667108</v>
      </c>
      <c r="G178" s="103" t="n">
        <f aca="false">IF(G$1="P",MAX(0,G$2-$C178),IF(G$1="C",MAX(0,$C178-G$2)))</f>
        <v>0</v>
      </c>
      <c r="H178" s="103" t="n">
        <f aca="false">IF(H$1="P",MAX(0,H$2-$C178),IF(H$1="C",MAX(0,$C178-H$2)))</f>
        <v>0</v>
      </c>
      <c r="I178" s="103" t="n">
        <f aca="false">IF(I$1="P",MAX(0,I$2-$C178),IF(I$1="C",MAX(0,$C178-I$2)))</f>
        <v>0</v>
      </c>
      <c r="J178" s="103" t="n">
        <f aca="false">IF(J$1="P",MAX(0,J$2-$C178),IF(J$1="C",MAX(0,$C178-J$2)))</f>
        <v>0</v>
      </c>
      <c r="K178" s="103" t="n">
        <f aca="false">IF(K$1="P",MAX(0,K$2-$C178),IF(K$1="C",MAX(0,$C178-K$2)))</f>
        <v>0</v>
      </c>
      <c r="L178" s="103" t="n">
        <f aca="false">IF(L$1="P",MAX(0,L$2-$C178),IF(L$1="C",MAX(0,$C178-L$2)))</f>
        <v>7.58</v>
      </c>
      <c r="M178" s="103" t="n">
        <f aca="false">IF(M$1="P",MAX(0,M$2-$C178),IF(M$1="C",MAX(0,$C178-M$2)))</f>
        <v>22.42</v>
      </c>
      <c r="N178" s="103" t="n">
        <f aca="false">IF(N$1="P",MAX(0,N$2-$C178),IF(N$1="C",MAX(0,$C178-N$2)))</f>
        <v>17.42</v>
      </c>
      <c r="O178" s="103" t="n">
        <f aca="false">IF(O$1="P",MAX(0,O$2-$C178),IF(O$1="C",MAX(0,$C178-O$2)))</f>
        <v>12.42</v>
      </c>
      <c r="P178" s="103" t="n">
        <f aca="false">IF(P$1="P",MAX(0,P$2-$C178),IF(P$1="C",MAX(0,$C178-P$2)))</f>
        <v>7.42</v>
      </c>
      <c r="Q178" s="103" t="n">
        <f aca="false">IF(Q$1="P",MAX(0,Q$2-$C178),IF(Q$1="C",MAX(0,$C178-Q$2)))</f>
        <v>2.42</v>
      </c>
      <c r="R178" s="103" t="n">
        <f aca="false">IF(R$1="P",MAX(0,R$2-$C178),IF(R$1="C",MAX(0,$C178-R$2)))</f>
        <v>0</v>
      </c>
      <c r="S178" s="103" t="n">
        <f aca="false">IF(S$1="P",MAX(0,S$2-$C178),IF(S$1="C",MAX(0,$C178-S$2)))</f>
        <v>0</v>
      </c>
      <c r="T178" s="104" t="n">
        <f aca="false">A178</f>
        <v>8</v>
      </c>
      <c r="U178" s="105" t="n">
        <f aca="false">VLOOKUP($B178,Gas!$B$3:$E$2506,2)</f>
        <v>1.815</v>
      </c>
      <c r="V178" s="46" t="n">
        <f aca="false">C178/U178</f>
        <v>23.3719008264463</v>
      </c>
    </row>
    <row r="179" customFormat="false" ht="12.75" hidden="false" customHeight="false" outlineLevel="0" collapsed="false">
      <c r="A179" s="95" t="n">
        <f aca="false">MONTH(B179)+(YEAR(B179)-1998)*12</f>
        <v>8</v>
      </c>
      <c r="B179" s="114" t="n">
        <v>36018</v>
      </c>
      <c r="C179" s="115" t="n">
        <v>32.04</v>
      </c>
      <c r="D179" s="98" t="n">
        <f aca="false">LN(C179/C178)</f>
        <v>-0.280634826936378</v>
      </c>
      <c r="E179" s="106" t="n">
        <f aca="false">STDEV(D170:D179)*SQRT(trade_day)</f>
        <v>3.70788697635056</v>
      </c>
      <c r="G179" s="103" t="n">
        <f aca="false">IF(G$1="P",MAX(0,G$2-$C179),IF(G$1="C",MAX(0,$C179-G$2)))</f>
        <v>0</v>
      </c>
      <c r="H179" s="103" t="n">
        <f aca="false">IF(H$1="P",MAX(0,H$2-$C179),IF(H$1="C",MAX(0,$C179-H$2)))</f>
        <v>0</v>
      </c>
      <c r="I179" s="103" t="n">
        <f aca="false">IF(I$1="P",MAX(0,I$2-$C179),IF(I$1="C",MAX(0,$C179-I$2)))</f>
        <v>0</v>
      </c>
      <c r="J179" s="103" t="n">
        <f aca="false">IF(J$1="P",MAX(0,J$2-$C179),IF(J$1="C",MAX(0,$C179-J$2)))</f>
        <v>2.96</v>
      </c>
      <c r="K179" s="103" t="n">
        <f aca="false">IF(K$1="P",MAX(0,K$2-$C179),IF(K$1="C",MAX(0,$C179-K$2)))</f>
        <v>7.96</v>
      </c>
      <c r="L179" s="103" t="n">
        <f aca="false">IF(L$1="P",MAX(0,L$2-$C179),IF(L$1="C",MAX(0,$C179-L$2)))</f>
        <v>17.96</v>
      </c>
      <c r="M179" s="103" t="n">
        <f aca="false">IF(M$1="P",MAX(0,M$2-$C179),IF(M$1="C",MAX(0,$C179-M$2)))</f>
        <v>12.04</v>
      </c>
      <c r="N179" s="103" t="n">
        <f aca="false">IF(N$1="P",MAX(0,N$2-$C179),IF(N$1="C",MAX(0,$C179-N$2)))</f>
        <v>7.04</v>
      </c>
      <c r="O179" s="103" t="n">
        <f aca="false">IF(O$1="P",MAX(0,O$2-$C179),IF(O$1="C",MAX(0,$C179-O$2)))</f>
        <v>2.04</v>
      </c>
      <c r="P179" s="103" t="n">
        <f aca="false">IF(P$1="P",MAX(0,P$2-$C179),IF(P$1="C",MAX(0,$C179-P$2)))</f>
        <v>0</v>
      </c>
      <c r="Q179" s="103" t="n">
        <f aca="false">IF(Q$1="P",MAX(0,Q$2-$C179),IF(Q$1="C",MAX(0,$C179-Q$2)))</f>
        <v>0</v>
      </c>
      <c r="R179" s="103" t="n">
        <f aca="false">IF(R$1="P",MAX(0,R$2-$C179),IF(R$1="C",MAX(0,$C179-R$2)))</f>
        <v>0</v>
      </c>
      <c r="S179" s="103" t="n">
        <f aca="false">IF(S$1="P",MAX(0,S$2-$C179),IF(S$1="C",MAX(0,$C179-S$2)))</f>
        <v>0</v>
      </c>
      <c r="T179" s="104" t="n">
        <f aca="false">A179</f>
        <v>8</v>
      </c>
      <c r="U179" s="105" t="n">
        <f aca="false">VLOOKUP($B179,Gas!$B$3:$E$2506,2)</f>
        <v>1.855</v>
      </c>
      <c r="V179" s="46" t="n">
        <f aca="false">C179/U179</f>
        <v>17.2722371967655</v>
      </c>
    </row>
    <row r="180" customFormat="false" ht="12.75" hidden="false" customHeight="false" outlineLevel="0" collapsed="false">
      <c r="A180" s="95" t="n">
        <f aca="false">MONTH(B180)+(YEAR(B180)-1998)*12</f>
        <v>8</v>
      </c>
      <c r="B180" s="114" t="n">
        <v>36019</v>
      </c>
      <c r="C180" s="115" t="n">
        <v>29.78</v>
      </c>
      <c r="D180" s="98" t="n">
        <f aca="false">LN(C180/C179)</f>
        <v>-0.0731480949442955</v>
      </c>
      <c r="E180" s="106" t="n">
        <f aca="false">STDEV(D171:D180)*SQRT(trade_day)</f>
        <v>3.49530932510407</v>
      </c>
      <c r="G180" s="103" t="n">
        <f aca="false">IF(G$1="P",MAX(0,G$2-$C180),IF(G$1="C",MAX(0,$C180-G$2)))</f>
        <v>0</v>
      </c>
      <c r="H180" s="103" t="n">
        <f aca="false">IF(H$1="P",MAX(0,H$2-$C180),IF(H$1="C",MAX(0,$C180-H$2)))</f>
        <v>0</v>
      </c>
      <c r="I180" s="103" t="n">
        <f aca="false">IF(I$1="P",MAX(0,I$2-$C180),IF(I$1="C",MAX(0,$C180-I$2)))</f>
        <v>0.219999999999999</v>
      </c>
      <c r="J180" s="103" t="n">
        <f aca="false">IF(J$1="P",MAX(0,J$2-$C180),IF(J$1="C",MAX(0,$C180-J$2)))</f>
        <v>5.22</v>
      </c>
      <c r="K180" s="103" t="n">
        <f aca="false">IF(K$1="P",MAX(0,K$2-$C180),IF(K$1="C",MAX(0,$C180-K$2)))</f>
        <v>10.22</v>
      </c>
      <c r="L180" s="103" t="n">
        <f aca="false">IF(L$1="P",MAX(0,L$2-$C180),IF(L$1="C",MAX(0,$C180-L$2)))</f>
        <v>20.22</v>
      </c>
      <c r="M180" s="103" t="n">
        <f aca="false">IF(M$1="P",MAX(0,M$2-$C180),IF(M$1="C",MAX(0,$C180-M$2)))</f>
        <v>9.78</v>
      </c>
      <c r="N180" s="103" t="n">
        <f aca="false">IF(N$1="P",MAX(0,N$2-$C180),IF(N$1="C",MAX(0,$C180-N$2)))</f>
        <v>4.78</v>
      </c>
      <c r="O180" s="103" t="n">
        <f aca="false">IF(O$1="P",MAX(0,O$2-$C180),IF(O$1="C",MAX(0,$C180-O$2)))</f>
        <v>0</v>
      </c>
      <c r="P180" s="103" t="n">
        <f aca="false">IF(P$1="P",MAX(0,P$2-$C180),IF(P$1="C",MAX(0,$C180-P$2)))</f>
        <v>0</v>
      </c>
      <c r="Q180" s="103" t="n">
        <f aca="false">IF(Q$1="P",MAX(0,Q$2-$C180),IF(Q$1="C",MAX(0,$C180-Q$2)))</f>
        <v>0</v>
      </c>
      <c r="R180" s="103" t="n">
        <f aca="false">IF(R$1="P",MAX(0,R$2-$C180),IF(R$1="C",MAX(0,$C180-R$2)))</f>
        <v>0</v>
      </c>
      <c r="S180" s="103" t="n">
        <f aca="false">IF(S$1="P",MAX(0,S$2-$C180),IF(S$1="C",MAX(0,$C180-S$2)))</f>
        <v>0</v>
      </c>
      <c r="T180" s="104" t="n">
        <f aca="false">A180</f>
        <v>8</v>
      </c>
      <c r="U180" s="105" t="n">
        <f aca="false">VLOOKUP($B180,Gas!$B$3:$E$2506,2)</f>
        <v>1.87</v>
      </c>
      <c r="V180" s="46" t="n">
        <f aca="false">C180/U180</f>
        <v>15.9251336898396</v>
      </c>
    </row>
    <row r="181" customFormat="false" ht="12.75" hidden="false" customHeight="false" outlineLevel="0" collapsed="false">
      <c r="A181" s="95" t="n">
        <f aca="false">MONTH(B181)+(YEAR(B181)-1998)*12</f>
        <v>8</v>
      </c>
      <c r="B181" s="114" t="n">
        <v>36020</v>
      </c>
      <c r="C181" s="115" t="n">
        <v>27.59</v>
      </c>
      <c r="D181" s="98" t="n">
        <f aca="false">LN(C181/C180)</f>
        <v>-0.0763836390266682</v>
      </c>
      <c r="E181" s="106" t="n">
        <f aca="false">STDEV(D172:D181)*SQRT(trade_day)</f>
        <v>3.44414893575068</v>
      </c>
      <c r="G181" s="103" t="n">
        <f aca="false">IF(G$1="P",MAX(0,G$2-$C181),IF(G$1="C",MAX(0,$C181-G$2)))</f>
        <v>0</v>
      </c>
      <c r="H181" s="103" t="n">
        <f aca="false">IF(H$1="P",MAX(0,H$2-$C181),IF(H$1="C",MAX(0,$C181-H$2)))</f>
        <v>0</v>
      </c>
      <c r="I181" s="103" t="n">
        <f aca="false">IF(I$1="P",MAX(0,I$2-$C181),IF(I$1="C",MAX(0,$C181-I$2)))</f>
        <v>2.41</v>
      </c>
      <c r="J181" s="103" t="n">
        <f aca="false">IF(J$1="P",MAX(0,J$2-$C181),IF(J$1="C",MAX(0,$C181-J$2)))</f>
        <v>7.41</v>
      </c>
      <c r="K181" s="103" t="n">
        <f aca="false">IF(K$1="P",MAX(0,K$2-$C181),IF(K$1="C",MAX(0,$C181-K$2)))</f>
        <v>12.41</v>
      </c>
      <c r="L181" s="103" t="n">
        <f aca="false">IF(L$1="P",MAX(0,L$2-$C181),IF(L$1="C",MAX(0,$C181-L$2)))</f>
        <v>22.41</v>
      </c>
      <c r="M181" s="103" t="n">
        <f aca="false">IF(M$1="P",MAX(0,M$2-$C181),IF(M$1="C",MAX(0,$C181-M$2)))</f>
        <v>7.59</v>
      </c>
      <c r="N181" s="103" t="n">
        <f aca="false">IF(N$1="P",MAX(0,N$2-$C181),IF(N$1="C",MAX(0,$C181-N$2)))</f>
        <v>2.59</v>
      </c>
      <c r="O181" s="103" t="n">
        <f aca="false">IF(O$1="P",MAX(0,O$2-$C181),IF(O$1="C",MAX(0,$C181-O$2)))</f>
        <v>0</v>
      </c>
      <c r="P181" s="103" t="n">
        <f aca="false">IF(P$1="P",MAX(0,P$2-$C181),IF(P$1="C",MAX(0,$C181-P$2)))</f>
        <v>0</v>
      </c>
      <c r="Q181" s="103" t="n">
        <f aca="false">IF(Q$1="P",MAX(0,Q$2-$C181),IF(Q$1="C",MAX(0,$C181-Q$2)))</f>
        <v>0</v>
      </c>
      <c r="R181" s="103" t="n">
        <f aca="false">IF(R$1="P",MAX(0,R$2-$C181),IF(R$1="C",MAX(0,$C181-R$2)))</f>
        <v>0</v>
      </c>
      <c r="S181" s="103" t="n">
        <f aca="false">IF(S$1="P",MAX(0,S$2-$C181),IF(S$1="C",MAX(0,$C181-S$2)))</f>
        <v>0</v>
      </c>
      <c r="T181" s="104" t="n">
        <f aca="false">A181</f>
        <v>8</v>
      </c>
      <c r="U181" s="105" t="n">
        <f aca="false">VLOOKUP($B181,Gas!$B$3:$E$2506,2)</f>
        <v>1.835</v>
      </c>
      <c r="V181" s="46" t="n">
        <f aca="false">C181/U181</f>
        <v>15.0354223433243</v>
      </c>
    </row>
    <row r="182" customFormat="false" ht="12.75" hidden="false" customHeight="false" outlineLevel="0" collapsed="false">
      <c r="A182" s="95" t="n">
        <f aca="false">MONTH(B182)+(YEAR(B182)-1998)*12</f>
        <v>8</v>
      </c>
      <c r="B182" s="114" t="n">
        <v>36021</v>
      </c>
      <c r="C182" s="115" t="n">
        <v>24.53</v>
      </c>
      <c r="D182" s="98" t="n">
        <f aca="false">LN(C182/C181)</f>
        <v>-0.117556529958797</v>
      </c>
      <c r="E182" s="106" t="n">
        <f aca="false">STDEV(D173:D182)*SQRT(trade_day)</f>
        <v>3.28560080786332</v>
      </c>
      <c r="G182" s="103" t="n">
        <f aca="false">IF(G$1="P",MAX(0,G$2-$C182),IF(G$1="C",MAX(0,$C182-G$2)))</f>
        <v>0</v>
      </c>
      <c r="H182" s="103" t="n">
        <f aca="false">IF(H$1="P",MAX(0,H$2-$C182),IF(H$1="C",MAX(0,$C182-H$2)))</f>
        <v>0.469999999999999</v>
      </c>
      <c r="I182" s="103" t="n">
        <f aca="false">IF(I$1="P",MAX(0,I$2-$C182),IF(I$1="C",MAX(0,$C182-I$2)))</f>
        <v>5.47</v>
      </c>
      <c r="J182" s="103" t="n">
        <f aca="false">IF(J$1="P",MAX(0,J$2-$C182),IF(J$1="C",MAX(0,$C182-J$2)))</f>
        <v>10.47</v>
      </c>
      <c r="K182" s="103" t="n">
        <f aca="false">IF(K$1="P",MAX(0,K$2-$C182),IF(K$1="C",MAX(0,$C182-K$2)))</f>
        <v>15.47</v>
      </c>
      <c r="L182" s="103" t="n">
        <f aca="false">IF(L$1="P",MAX(0,L$2-$C182),IF(L$1="C",MAX(0,$C182-L$2)))</f>
        <v>25.47</v>
      </c>
      <c r="M182" s="103" t="n">
        <f aca="false">IF(M$1="P",MAX(0,M$2-$C182),IF(M$1="C",MAX(0,$C182-M$2)))</f>
        <v>4.53</v>
      </c>
      <c r="N182" s="103" t="n">
        <f aca="false">IF(N$1="P",MAX(0,N$2-$C182),IF(N$1="C",MAX(0,$C182-N$2)))</f>
        <v>0</v>
      </c>
      <c r="O182" s="103" t="n">
        <f aca="false">IF(O$1="P",MAX(0,O$2-$C182),IF(O$1="C",MAX(0,$C182-O$2)))</f>
        <v>0</v>
      </c>
      <c r="P182" s="103" t="n">
        <f aca="false">IF(P$1="P",MAX(0,P$2-$C182),IF(P$1="C",MAX(0,$C182-P$2)))</f>
        <v>0</v>
      </c>
      <c r="Q182" s="103" t="n">
        <f aca="false">IF(Q$1="P",MAX(0,Q$2-$C182),IF(Q$1="C",MAX(0,$C182-Q$2)))</f>
        <v>0</v>
      </c>
      <c r="R182" s="103" t="n">
        <f aca="false">IF(R$1="P",MAX(0,R$2-$C182),IF(R$1="C",MAX(0,$C182-R$2)))</f>
        <v>0</v>
      </c>
      <c r="S182" s="103" t="n">
        <f aca="false">IF(S$1="P",MAX(0,S$2-$C182),IF(S$1="C",MAX(0,$C182-S$2)))</f>
        <v>0</v>
      </c>
      <c r="T182" s="104" t="n">
        <f aca="false">A182</f>
        <v>8</v>
      </c>
      <c r="U182" s="105" t="n">
        <f aca="false">VLOOKUP($B182,Gas!$B$3:$E$2506,2)</f>
        <v>1.825</v>
      </c>
      <c r="V182" s="46" t="n">
        <f aca="false">C182/U182</f>
        <v>13.441095890411</v>
      </c>
    </row>
    <row r="183" customFormat="false" ht="12.75" hidden="false" customHeight="false" outlineLevel="0" collapsed="false">
      <c r="A183" s="95" t="n">
        <f aca="false">MONTH(B183)+(YEAR(B183)-1998)*12</f>
        <v>8</v>
      </c>
      <c r="B183" s="114" t="n">
        <v>36024</v>
      </c>
      <c r="C183" s="115" t="n">
        <v>42.03</v>
      </c>
      <c r="D183" s="98" t="n">
        <f aca="false">LN(C183/C182)</f>
        <v>0.538486790746627</v>
      </c>
      <c r="E183" s="106" t="n">
        <f aca="false">STDEV(D174:D183)*SQRT(trade_day)</f>
        <v>4.26911037149427</v>
      </c>
      <c r="G183" s="103" t="n">
        <f aca="false">IF(G$1="P",MAX(0,G$2-$C183),IF(G$1="C",MAX(0,$C183-G$2)))</f>
        <v>0</v>
      </c>
      <c r="H183" s="103" t="n">
        <f aca="false">IF(H$1="P",MAX(0,H$2-$C183),IF(H$1="C",MAX(0,$C183-H$2)))</f>
        <v>0</v>
      </c>
      <c r="I183" s="103" t="n">
        <f aca="false">IF(I$1="P",MAX(0,I$2-$C183),IF(I$1="C",MAX(0,$C183-I$2)))</f>
        <v>0</v>
      </c>
      <c r="J183" s="103" t="n">
        <f aca="false">IF(J$1="P",MAX(0,J$2-$C183),IF(J$1="C",MAX(0,$C183-J$2)))</f>
        <v>0</v>
      </c>
      <c r="K183" s="103" t="n">
        <f aca="false">IF(K$1="P",MAX(0,K$2-$C183),IF(K$1="C",MAX(0,$C183-K$2)))</f>
        <v>0</v>
      </c>
      <c r="L183" s="103" t="n">
        <f aca="false">IF(L$1="P",MAX(0,L$2-$C183),IF(L$1="C",MAX(0,$C183-L$2)))</f>
        <v>7.97</v>
      </c>
      <c r="M183" s="103" t="n">
        <f aca="false">IF(M$1="P",MAX(0,M$2-$C183),IF(M$1="C",MAX(0,$C183-M$2)))</f>
        <v>22.03</v>
      </c>
      <c r="N183" s="103" t="n">
        <f aca="false">IF(N$1="P",MAX(0,N$2-$C183),IF(N$1="C",MAX(0,$C183-N$2)))</f>
        <v>17.03</v>
      </c>
      <c r="O183" s="103" t="n">
        <f aca="false">IF(O$1="P",MAX(0,O$2-$C183),IF(O$1="C",MAX(0,$C183-O$2)))</f>
        <v>12.03</v>
      </c>
      <c r="P183" s="103" t="n">
        <f aca="false">IF(P$1="P",MAX(0,P$2-$C183),IF(P$1="C",MAX(0,$C183-P$2)))</f>
        <v>7.03</v>
      </c>
      <c r="Q183" s="103" t="n">
        <f aca="false">IF(Q$1="P",MAX(0,Q$2-$C183),IF(Q$1="C",MAX(0,$C183-Q$2)))</f>
        <v>2.03</v>
      </c>
      <c r="R183" s="103" t="n">
        <f aca="false">IF(R$1="P",MAX(0,R$2-$C183),IF(R$1="C",MAX(0,$C183-R$2)))</f>
        <v>0</v>
      </c>
      <c r="S183" s="103" t="n">
        <f aca="false">IF(S$1="P",MAX(0,S$2-$C183),IF(S$1="C",MAX(0,$C183-S$2)))</f>
        <v>0</v>
      </c>
      <c r="T183" s="104" t="n">
        <f aca="false">A183</f>
        <v>8</v>
      </c>
      <c r="U183" s="105" t="n">
        <f aca="false">VLOOKUP($B183,Gas!$B$3:$E$2506,2)</f>
        <v>1.825</v>
      </c>
      <c r="V183" s="46" t="n">
        <f aca="false">C183/U183</f>
        <v>23.0301369863014</v>
      </c>
    </row>
    <row r="184" customFormat="false" ht="12.75" hidden="false" customHeight="false" outlineLevel="0" collapsed="false">
      <c r="A184" s="95" t="n">
        <f aca="false">MONTH(B184)+(YEAR(B184)-1998)*12</f>
        <v>8</v>
      </c>
      <c r="B184" s="114" t="n">
        <v>36025</v>
      </c>
      <c r="C184" s="115" t="n">
        <v>52.24</v>
      </c>
      <c r="D184" s="98" t="n">
        <f aca="false">LN(C184/C183)</f>
        <v>0.21746483595115</v>
      </c>
      <c r="E184" s="106" t="n">
        <f aca="false">STDEV(D175:D184)*SQRT(trade_day)</f>
        <v>3.93557140915653</v>
      </c>
      <c r="G184" s="103" t="n">
        <f aca="false">IF(G$1="P",MAX(0,G$2-$C184),IF(G$1="C",MAX(0,$C184-G$2)))</f>
        <v>0</v>
      </c>
      <c r="H184" s="103" t="n">
        <f aca="false">IF(H$1="P",MAX(0,H$2-$C184),IF(H$1="C",MAX(0,$C184-H$2)))</f>
        <v>0</v>
      </c>
      <c r="I184" s="103" t="n">
        <f aca="false">IF(I$1="P",MAX(0,I$2-$C184),IF(I$1="C",MAX(0,$C184-I$2)))</f>
        <v>0</v>
      </c>
      <c r="J184" s="103" t="n">
        <f aca="false">IF(J$1="P",MAX(0,J$2-$C184),IF(J$1="C",MAX(0,$C184-J$2)))</f>
        <v>0</v>
      </c>
      <c r="K184" s="103" t="n">
        <f aca="false">IF(K$1="P",MAX(0,K$2-$C184),IF(K$1="C",MAX(0,$C184-K$2)))</f>
        <v>0</v>
      </c>
      <c r="L184" s="103" t="n">
        <f aca="false">IF(L$1="P",MAX(0,L$2-$C184),IF(L$1="C",MAX(0,$C184-L$2)))</f>
        <v>0</v>
      </c>
      <c r="M184" s="103" t="n">
        <f aca="false">IF(M$1="P",MAX(0,M$2-$C184),IF(M$1="C",MAX(0,$C184-M$2)))</f>
        <v>32.24</v>
      </c>
      <c r="N184" s="103" t="n">
        <f aca="false">IF(N$1="P",MAX(0,N$2-$C184),IF(N$1="C",MAX(0,$C184-N$2)))</f>
        <v>27.24</v>
      </c>
      <c r="O184" s="103" t="n">
        <f aca="false">IF(O$1="P",MAX(0,O$2-$C184),IF(O$1="C",MAX(0,$C184-O$2)))</f>
        <v>22.24</v>
      </c>
      <c r="P184" s="103" t="n">
        <f aca="false">IF(P$1="P",MAX(0,P$2-$C184),IF(P$1="C",MAX(0,$C184-P$2)))</f>
        <v>17.24</v>
      </c>
      <c r="Q184" s="103" t="n">
        <f aca="false">IF(Q$1="P",MAX(0,Q$2-$C184),IF(Q$1="C",MAX(0,$C184-Q$2)))</f>
        <v>12.24</v>
      </c>
      <c r="R184" s="103" t="n">
        <f aca="false">IF(R$1="P",MAX(0,R$2-$C184),IF(R$1="C",MAX(0,$C184-R$2)))</f>
        <v>2.24</v>
      </c>
      <c r="S184" s="103" t="n">
        <f aca="false">IF(S$1="P",MAX(0,S$2-$C184),IF(S$1="C",MAX(0,$C184-S$2)))</f>
        <v>0</v>
      </c>
      <c r="T184" s="104" t="n">
        <f aca="false">A184</f>
        <v>8</v>
      </c>
      <c r="U184" s="105" t="n">
        <f aca="false">VLOOKUP($B184,Gas!$B$3:$E$2506,2)</f>
        <v>1.895</v>
      </c>
      <c r="V184" s="46" t="n">
        <f aca="false">C184/U184</f>
        <v>27.5672823218997</v>
      </c>
    </row>
    <row r="185" customFormat="false" ht="12.75" hidden="false" customHeight="false" outlineLevel="0" collapsed="false">
      <c r="A185" s="95" t="n">
        <f aca="false">MONTH(B185)+(YEAR(B185)-1998)*12</f>
        <v>8</v>
      </c>
      <c r="B185" s="114" t="n">
        <v>36026</v>
      </c>
      <c r="C185" s="115" t="n">
        <v>27.08</v>
      </c>
      <c r="D185" s="98" t="n">
        <f aca="false">LN(C185/C184)</f>
        <v>-0.657053036924101</v>
      </c>
      <c r="E185" s="106" t="n">
        <f aca="false">STDEV(D176:D185)*SQRT(trade_day)</f>
        <v>5.37230127905416</v>
      </c>
      <c r="G185" s="103" t="n">
        <f aca="false">IF(G$1="P",MAX(0,G$2-$C185),IF(G$1="C",MAX(0,$C185-G$2)))</f>
        <v>0</v>
      </c>
      <c r="H185" s="103" t="n">
        <f aca="false">IF(H$1="P",MAX(0,H$2-$C185),IF(H$1="C",MAX(0,$C185-H$2)))</f>
        <v>0</v>
      </c>
      <c r="I185" s="103" t="n">
        <f aca="false">IF(I$1="P",MAX(0,I$2-$C185),IF(I$1="C",MAX(0,$C185-I$2)))</f>
        <v>2.92</v>
      </c>
      <c r="J185" s="103" t="n">
        <f aca="false">IF(J$1="P",MAX(0,J$2-$C185),IF(J$1="C",MAX(0,$C185-J$2)))</f>
        <v>7.92</v>
      </c>
      <c r="K185" s="103" t="n">
        <f aca="false">IF(K$1="P",MAX(0,K$2-$C185),IF(K$1="C",MAX(0,$C185-K$2)))</f>
        <v>12.92</v>
      </c>
      <c r="L185" s="103" t="n">
        <f aca="false">IF(L$1="P",MAX(0,L$2-$C185),IF(L$1="C",MAX(0,$C185-L$2)))</f>
        <v>22.92</v>
      </c>
      <c r="M185" s="103" t="n">
        <f aca="false">IF(M$1="P",MAX(0,M$2-$C185),IF(M$1="C",MAX(0,$C185-M$2)))</f>
        <v>7.08</v>
      </c>
      <c r="N185" s="103" t="n">
        <f aca="false">IF(N$1="P",MAX(0,N$2-$C185),IF(N$1="C",MAX(0,$C185-N$2)))</f>
        <v>2.08</v>
      </c>
      <c r="O185" s="103" t="n">
        <f aca="false">IF(O$1="P",MAX(0,O$2-$C185),IF(O$1="C",MAX(0,$C185-O$2)))</f>
        <v>0</v>
      </c>
      <c r="P185" s="103" t="n">
        <f aca="false">IF(P$1="P",MAX(0,P$2-$C185),IF(P$1="C",MAX(0,$C185-P$2)))</f>
        <v>0</v>
      </c>
      <c r="Q185" s="103" t="n">
        <f aca="false">IF(Q$1="P",MAX(0,Q$2-$C185),IF(Q$1="C",MAX(0,$C185-Q$2)))</f>
        <v>0</v>
      </c>
      <c r="R185" s="103" t="n">
        <f aca="false">IF(R$1="P",MAX(0,R$2-$C185),IF(R$1="C",MAX(0,$C185-R$2)))</f>
        <v>0</v>
      </c>
      <c r="S185" s="103" t="n">
        <f aca="false">IF(S$1="P",MAX(0,S$2-$C185),IF(S$1="C",MAX(0,$C185-S$2)))</f>
        <v>0</v>
      </c>
      <c r="T185" s="104" t="n">
        <f aca="false">A185</f>
        <v>8</v>
      </c>
      <c r="U185" s="105" t="n">
        <f aca="false">VLOOKUP($B185,Gas!$B$3:$E$2506,2)</f>
        <v>1.94</v>
      </c>
      <c r="V185" s="46" t="n">
        <f aca="false">C185/U185</f>
        <v>13.9587628865979</v>
      </c>
    </row>
    <row r="186" customFormat="false" ht="12.75" hidden="false" customHeight="false" outlineLevel="0" collapsed="false">
      <c r="A186" s="95" t="n">
        <f aca="false">MONTH(B186)+(YEAR(B186)-1998)*12</f>
        <v>8</v>
      </c>
      <c r="B186" s="114" t="n">
        <v>36027</v>
      </c>
      <c r="C186" s="115" t="n">
        <v>24.9</v>
      </c>
      <c r="D186" s="98" t="n">
        <f aca="false">LN(C186/C185)</f>
        <v>-0.0839276445734123</v>
      </c>
      <c r="E186" s="106" t="n">
        <f aca="false">STDEV(D177:D186)*SQRT(trade_day)</f>
        <v>5.36986311809412</v>
      </c>
      <c r="G186" s="103" t="n">
        <f aca="false">IF(G$1="P",MAX(0,G$2-$C186),IF(G$1="C",MAX(0,$C186-G$2)))</f>
        <v>0</v>
      </c>
      <c r="H186" s="103" t="n">
        <f aca="false">IF(H$1="P",MAX(0,H$2-$C186),IF(H$1="C",MAX(0,$C186-H$2)))</f>
        <v>0.100000000000001</v>
      </c>
      <c r="I186" s="103" t="n">
        <f aca="false">IF(I$1="P",MAX(0,I$2-$C186),IF(I$1="C",MAX(0,$C186-I$2)))</f>
        <v>5.1</v>
      </c>
      <c r="J186" s="103" t="n">
        <f aca="false">IF(J$1="P",MAX(0,J$2-$C186),IF(J$1="C",MAX(0,$C186-J$2)))</f>
        <v>10.1</v>
      </c>
      <c r="K186" s="103" t="n">
        <f aca="false">IF(K$1="P",MAX(0,K$2-$C186),IF(K$1="C",MAX(0,$C186-K$2)))</f>
        <v>15.1</v>
      </c>
      <c r="L186" s="103" t="n">
        <f aca="false">IF(L$1="P",MAX(0,L$2-$C186),IF(L$1="C",MAX(0,$C186-L$2)))</f>
        <v>25.1</v>
      </c>
      <c r="M186" s="103" t="n">
        <f aca="false">IF(M$1="P",MAX(0,M$2-$C186),IF(M$1="C",MAX(0,$C186-M$2)))</f>
        <v>4.9</v>
      </c>
      <c r="N186" s="103" t="n">
        <f aca="false">IF(N$1="P",MAX(0,N$2-$C186),IF(N$1="C",MAX(0,$C186-N$2)))</f>
        <v>0</v>
      </c>
      <c r="O186" s="103" t="n">
        <f aca="false">IF(O$1="P",MAX(0,O$2-$C186),IF(O$1="C",MAX(0,$C186-O$2)))</f>
        <v>0</v>
      </c>
      <c r="P186" s="103" t="n">
        <f aca="false">IF(P$1="P",MAX(0,P$2-$C186),IF(P$1="C",MAX(0,$C186-P$2)))</f>
        <v>0</v>
      </c>
      <c r="Q186" s="103" t="n">
        <f aca="false">IF(Q$1="P",MAX(0,Q$2-$C186),IF(Q$1="C",MAX(0,$C186-Q$2)))</f>
        <v>0</v>
      </c>
      <c r="R186" s="103" t="n">
        <f aca="false">IF(R$1="P",MAX(0,R$2-$C186),IF(R$1="C",MAX(0,$C186-R$2)))</f>
        <v>0</v>
      </c>
      <c r="S186" s="103" t="n">
        <f aca="false">IF(S$1="P",MAX(0,S$2-$C186),IF(S$1="C",MAX(0,$C186-S$2)))</f>
        <v>0</v>
      </c>
      <c r="T186" s="104" t="n">
        <f aca="false">A186</f>
        <v>8</v>
      </c>
      <c r="U186" s="105" t="n">
        <f aca="false">VLOOKUP($B186,Gas!$B$3:$E$2506,2)</f>
        <v>1.96</v>
      </c>
      <c r="V186" s="46" t="n">
        <f aca="false">C186/U186</f>
        <v>12.7040816326531</v>
      </c>
    </row>
    <row r="187" customFormat="false" ht="12.75" hidden="false" customHeight="false" outlineLevel="0" collapsed="false">
      <c r="A187" s="95" t="n">
        <f aca="false">MONTH(B187)+(YEAR(B187)-1998)*12</f>
        <v>8</v>
      </c>
      <c r="B187" s="114" t="n">
        <v>36028</v>
      </c>
      <c r="C187" s="115" t="n">
        <v>23.91</v>
      </c>
      <c r="D187" s="98" t="n">
        <f aca="false">LN(C187/C186)</f>
        <v>-0.0405710220004285</v>
      </c>
      <c r="E187" s="106" t="n">
        <f aca="false">STDEV(D178:D187)*SQRT(trade_day)</f>
        <v>5.3711422815815</v>
      </c>
      <c r="G187" s="103" t="n">
        <f aca="false">IF(G$1="P",MAX(0,G$2-$C187),IF(G$1="C",MAX(0,$C187-G$2)))</f>
        <v>0</v>
      </c>
      <c r="H187" s="103" t="n">
        <f aca="false">IF(H$1="P",MAX(0,H$2-$C187),IF(H$1="C",MAX(0,$C187-H$2)))</f>
        <v>1.09</v>
      </c>
      <c r="I187" s="103" t="n">
        <f aca="false">IF(I$1="P",MAX(0,I$2-$C187),IF(I$1="C",MAX(0,$C187-I$2)))</f>
        <v>6.09</v>
      </c>
      <c r="J187" s="103" t="n">
        <f aca="false">IF(J$1="P",MAX(0,J$2-$C187),IF(J$1="C",MAX(0,$C187-J$2)))</f>
        <v>11.09</v>
      </c>
      <c r="K187" s="103" t="n">
        <f aca="false">IF(K$1="P",MAX(0,K$2-$C187),IF(K$1="C",MAX(0,$C187-K$2)))</f>
        <v>16.09</v>
      </c>
      <c r="L187" s="103" t="n">
        <f aca="false">IF(L$1="P",MAX(0,L$2-$C187),IF(L$1="C",MAX(0,$C187-L$2)))</f>
        <v>26.09</v>
      </c>
      <c r="M187" s="103" t="n">
        <f aca="false">IF(M$1="P",MAX(0,M$2-$C187),IF(M$1="C",MAX(0,$C187-M$2)))</f>
        <v>3.91</v>
      </c>
      <c r="N187" s="103" t="n">
        <f aca="false">IF(N$1="P",MAX(0,N$2-$C187),IF(N$1="C",MAX(0,$C187-N$2)))</f>
        <v>0</v>
      </c>
      <c r="O187" s="103" t="n">
        <f aca="false">IF(O$1="P",MAX(0,O$2-$C187),IF(O$1="C",MAX(0,$C187-O$2)))</f>
        <v>0</v>
      </c>
      <c r="P187" s="103" t="n">
        <f aca="false">IF(P$1="P",MAX(0,P$2-$C187),IF(P$1="C",MAX(0,$C187-P$2)))</f>
        <v>0</v>
      </c>
      <c r="Q187" s="103" t="n">
        <f aca="false">IF(Q$1="P",MAX(0,Q$2-$C187),IF(Q$1="C",MAX(0,$C187-Q$2)))</f>
        <v>0</v>
      </c>
      <c r="R187" s="103" t="n">
        <f aca="false">IF(R$1="P",MAX(0,R$2-$C187),IF(R$1="C",MAX(0,$C187-R$2)))</f>
        <v>0</v>
      </c>
      <c r="S187" s="103" t="n">
        <f aca="false">IF(S$1="P",MAX(0,S$2-$C187),IF(S$1="C",MAX(0,$C187-S$2)))</f>
        <v>0</v>
      </c>
      <c r="T187" s="104" t="n">
        <f aca="false">A187</f>
        <v>8</v>
      </c>
      <c r="U187" s="105" t="n">
        <f aca="false">VLOOKUP($B187,Gas!$B$3:$E$2506,2)</f>
        <v>1.895</v>
      </c>
      <c r="V187" s="46" t="n">
        <f aca="false">C187/U187</f>
        <v>12.6174142480211</v>
      </c>
    </row>
    <row r="188" customFormat="false" ht="12.75" hidden="false" customHeight="false" outlineLevel="0" collapsed="false">
      <c r="A188" s="95" t="n">
        <f aca="false">MONTH(B188)+(YEAR(B188)-1998)*12</f>
        <v>8</v>
      </c>
      <c r="B188" s="114" t="n">
        <v>36031</v>
      </c>
      <c r="C188" s="115" t="n">
        <v>25.4</v>
      </c>
      <c r="D188" s="98" t="n">
        <f aca="false">LN(C188/C187)</f>
        <v>0.0604523925542575</v>
      </c>
      <c r="E188" s="106" t="n">
        <f aca="false">STDEV(D179:D188)*SQRT(trade_day)</f>
        <v>4.88415501012224</v>
      </c>
      <c r="G188" s="103" t="n">
        <f aca="false">IF(G$1="P",MAX(0,G$2-$C188),IF(G$1="C",MAX(0,$C188-G$2)))</f>
        <v>0</v>
      </c>
      <c r="H188" s="103" t="n">
        <f aca="false">IF(H$1="P",MAX(0,H$2-$C188),IF(H$1="C",MAX(0,$C188-H$2)))</f>
        <v>0</v>
      </c>
      <c r="I188" s="103" t="n">
        <f aca="false">IF(I$1="P",MAX(0,I$2-$C188),IF(I$1="C",MAX(0,$C188-I$2)))</f>
        <v>4.6</v>
      </c>
      <c r="J188" s="103" t="n">
        <f aca="false">IF(J$1="P",MAX(0,J$2-$C188),IF(J$1="C",MAX(0,$C188-J$2)))</f>
        <v>9.6</v>
      </c>
      <c r="K188" s="103" t="n">
        <f aca="false">IF(K$1="P",MAX(0,K$2-$C188),IF(K$1="C",MAX(0,$C188-K$2)))</f>
        <v>14.6</v>
      </c>
      <c r="L188" s="103" t="n">
        <f aca="false">IF(L$1="P",MAX(0,L$2-$C188),IF(L$1="C",MAX(0,$C188-L$2)))</f>
        <v>24.6</v>
      </c>
      <c r="M188" s="103" t="n">
        <f aca="false">IF(M$1="P",MAX(0,M$2-$C188),IF(M$1="C",MAX(0,$C188-M$2)))</f>
        <v>5.4</v>
      </c>
      <c r="N188" s="103" t="n">
        <f aca="false">IF(N$1="P",MAX(0,N$2-$C188),IF(N$1="C",MAX(0,$C188-N$2)))</f>
        <v>0.399999999999999</v>
      </c>
      <c r="O188" s="103" t="n">
        <f aca="false">IF(O$1="P",MAX(0,O$2-$C188),IF(O$1="C",MAX(0,$C188-O$2)))</f>
        <v>0</v>
      </c>
      <c r="P188" s="103" t="n">
        <f aca="false">IF(P$1="P",MAX(0,P$2-$C188),IF(P$1="C",MAX(0,$C188-P$2)))</f>
        <v>0</v>
      </c>
      <c r="Q188" s="103" t="n">
        <f aca="false">IF(Q$1="P",MAX(0,Q$2-$C188),IF(Q$1="C",MAX(0,$C188-Q$2)))</f>
        <v>0</v>
      </c>
      <c r="R188" s="103" t="n">
        <f aca="false">IF(R$1="P",MAX(0,R$2-$C188),IF(R$1="C",MAX(0,$C188-R$2)))</f>
        <v>0</v>
      </c>
      <c r="S188" s="103" t="n">
        <f aca="false">IF(S$1="P",MAX(0,S$2-$C188),IF(S$1="C",MAX(0,$C188-S$2)))</f>
        <v>0</v>
      </c>
      <c r="T188" s="104" t="n">
        <f aca="false">A188</f>
        <v>8</v>
      </c>
      <c r="U188" s="105" t="n">
        <f aca="false">VLOOKUP($B188,Gas!$B$3:$E$2506,2)</f>
        <v>1.925</v>
      </c>
      <c r="V188" s="46" t="n">
        <f aca="false">C188/U188</f>
        <v>13.1948051948052</v>
      </c>
    </row>
    <row r="189" customFormat="false" ht="12.75" hidden="false" customHeight="false" outlineLevel="0" collapsed="false">
      <c r="A189" s="95" t="n">
        <f aca="false">MONTH(B189)+(YEAR(B189)-1998)*12</f>
        <v>8</v>
      </c>
      <c r="B189" s="114" t="n">
        <v>36032</v>
      </c>
      <c r="C189" s="115" t="n">
        <v>56.74</v>
      </c>
      <c r="D189" s="98" t="n">
        <f aca="false">LN(C189/C188)</f>
        <v>0.803730255356215</v>
      </c>
      <c r="E189" s="106" t="n">
        <f aca="false">STDEV(D180:D189)*SQRT(trade_day)</f>
        <v>6.27970366434653</v>
      </c>
      <c r="G189" s="103" t="n">
        <f aca="false">IF(G$1="P",MAX(0,G$2-$C189),IF(G$1="C",MAX(0,$C189-G$2)))</f>
        <v>0</v>
      </c>
      <c r="H189" s="103" t="n">
        <f aca="false">IF(H$1="P",MAX(0,H$2-$C189),IF(H$1="C",MAX(0,$C189-H$2)))</f>
        <v>0</v>
      </c>
      <c r="I189" s="103" t="n">
        <f aca="false">IF(I$1="P",MAX(0,I$2-$C189),IF(I$1="C",MAX(0,$C189-I$2)))</f>
        <v>0</v>
      </c>
      <c r="J189" s="103" t="n">
        <f aca="false">IF(J$1="P",MAX(0,J$2-$C189),IF(J$1="C",MAX(0,$C189-J$2)))</f>
        <v>0</v>
      </c>
      <c r="K189" s="103" t="n">
        <f aca="false">IF(K$1="P",MAX(0,K$2-$C189),IF(K$1="C",MAX(0,$C189-K$2)))</f>
        <v>0</v>
      </c>
      <c r="L189" s="103" t="n">
        <f aca="false">IF(L$1="P",MAX(0,L$2-$C189),IF(L$1="C",MAX(0,$C189-L$2)))</f>
        <v>0</v>
      </c>
      <c r="M189" s="103" t="n">
        <f aca="false">IF(M$1="P",MAX(0,M$2-$C189),IF(M$1="C",MAX(0,$C189-M$2)))</f>
        <v>36.74</v>
      </c>
      <c r="N189" s="103" t="n">
        <f aca="false">IF(N$1="P",MAX(0,N$2-$C189),IF(N$1="C",MAX(0,$C189-N$2)))</f>
        <v>31.74</v>
      </c>
      <c r="O189" s="103" t="n">
        <f aca="false">IF(O$1="P",MAX(0,O$2-$C189),IF(O$1="C",MAX(0,$C189-O$2)))</f>
        <v>26.74</v>
      </c>
      <c r="P189" s="103" t="n">
        <f aca="false">IF(P$1="P",MAX(0,P$2-$C189),IF(P$1="C",MAX(0,$C189-P$2)))</f>
        <v>21.74</v>
      </c>
      <c r="Q189" s="103" t="n">
        <f aca="false">IF(Q$1="P",MAX(0,Q$2-$C189),IF(Q$1="C",MAX(0,$C189-Q$2)))</f>
        <v>16.74</v>
      </c>
      <c r="R189" s="103" t="n">
        <f aca="false">IF(R$1="P",MAX(0,R$2-$C189),IF(R$1="C",MAX(0,$C189-R$2)))</f>
        <v>6.74</v>
      </c>
      <c r="S189" s="103" t="n">
        <f aca="false">IF(S$1="P",MAX(0,S$2-$C189),IF(S$1="C",MAX(0,$C189-S$2)))</f>
        <v>0</v>
      </c>
      <c r="T189" s="104" t="n">
        <f aca="false">A189</f>
        <v>8</v>
      </c>
      <c r="U189" s="105" t="n">
        <f aca="false">VLOOKUP($B189,Gas!$B$3:$E$2506,2)</f>
        <v>1.895</v>
      </c>
      <c r="V189" s="46" t="n">
        <f aca="false">C189/U189</f>
        <v>29.9419525065963</v>
      </c>
    </row>
    <row r="190" customFormat="false" ht="12.75" hidden="false" customHeight="false" outlineLevel="0" collapsed="false">
      <c r="A190" s="95" t="n">
        <f aca="false">MONTH(B190)+(YEAR(B190)-1998)*12</f>
        <v>8</v>
      </c>
      <c r="B190" s="114" t="n">
        <v>36033</v>
      </c>
      <c r="C190" s="115" t="n">
        <v>70.75</v>
      </c>
      <c r="D190" s="98" t="n">
        <f aca="false">LN(C190/C189)</f>
        <v>0.220673107142642</v>
      </c>
      <c r="E190" s="106" t="n">
        <f aca="false">STDEV(D181:D190)*SQRT(trade_day)</f>
        <v>6.28220120152156</v>
      </c>
      <c r="G190" s="103" t="n">
        <f aca="false">IF(G$1="P",MAX(0,G$2-$C190),IF(G$1="C",MAX(0,$C190-G$2)))</f>
        <v>0</v>
      </c>
      <c r="H190" s="103" t="n">
        <f aca="false">IF(H$1="P",MAX(0,H$2-$C190),IF(H$1="C",MAX(0,$C190-H$2)))</f>
        <v>0</v>
      </c>
      <c r="I190" s="103" t="n">
        <f aca="false">IF(I$1="P",MAX(0,I$2-$C190),IF(I$1="C",MAX(0,$C190-I$2)))</f>
        <v>0</v>
      </c>
      <c r="J190" s="103" t="n">
        <f aca="false">IF(J$1="P",MAX(0,J$2-$C190),IF(J$1="C",MAX(0,$C190-J$2)))</f>
        <v>0</v>
      </c>
      <c r="K190" s="103" t="n">
        <f aca="false">IF(K$1="P",MAX(0,K$2-$C190),IF(K$1="C",MAX(0,$C190-K$2)))</f>
        <v>0</v>
      </c>
      <c r="L190" s="103" t="n">
        <f aca="false">IF(L$1="P",MAX(0,L$2-$C190),IF(L$1="C",MAX(0,$C190-L$2)))</f>
        <v>0</v>
      </c>
      <c r="M190" s="103" t="n">
        <f aca="false">IF(M$1="P",MAX(0,M$2-$C190),IF(M$1="C",MAX(0,$C190-M$2)))</f>
        <v>50.75</v>
      </c>
      <c r="N190" s="103" t="n">
        <f aca="false">IF(N$1="P",MAX(0,N$2-$C190),IF(N$1="C",MAX(0,$C190-N$2)))</f>
        <v>45.75</v>
      </c>
      <c r="O190" s="103" t="n">
        <f aca="false">IF(O$1="P",MAX(0,O$2-$C190),IF(O$1="C",MAX(0,$C190-O$2)))</f>
        <v>40.75</v>
      </c>
      <c r="P190" s="103" t="n">
        <f aca="false">IF(P$1="P",MAX(0,P$2-$C190),IF(P$1="C",MAX(0,$C190-P$2)))</f>
        <v>35.75</v>
      </c>
      <c r="Q190" s="103" t="n">
        <f aca="false">IF(Q$1="P",MAX(0,Q$2-$C190),IF(Q$1="C",MAX(0,$C190-Q$2)))</f>
        <v>30.75</v>
      </c>
      <c r="R190" s="103" t="n">
        <f aca="false">IF(R$1="P",MAX(0,R$2-$C190),IF(R$1="C",MAX(0,$C190-R$2)))</f>
        <v>20.75</v>
      </c>
      <c r="S190" s="103" t="n">
        <f aca="false">IF(S$1="P",MAX(0,S$2-$C190),IF(S$1="C",MAX(0,$C190-S$2)))</f>
        <v>0</v>
      </c>
      <c r="T190" s="104" t="n">
        <f aca="false">A190</f>
        <v>8</v>
      </c>
      <c r="U190" s="105" t="n">
        <f aca="false">VLOOKUP($B190,Gas!$B$3:$E$2506,2)</f>
        <v>1.88</v>
      </c>
      <c r="V190" s="46" t="n">
        <f aca="false">C190/U190</f>
        <v>37.6329787234043</v>
      </c>
    </row>
    <row r="191" customFormat="false" ht="12.75" hidden="false" customHeight="false" outlineLevel="0" collapsed="false">
      <c r="A191" s="95" t="n">
        <f aca="false">MONTH(B191)+(YEAR(B191)-1998)*12</f>
        <v>8</v>
      </c>
      <c r="B191" s="114" t="n">
        <v>36034</v>
      </c>
      <c r="C191" s="115" t="n">
        <v>37.59</v>
      </c>
      <c r="D191" s="98" t="n">
        <f aca="false">LN(C191/C190)</f>
        <v>-0.63241447894726</v>
      </c>
      <c r="E191" s="106" t="n">
        <f aca="false">STDEV(D182:D191)*SQRT(trade_day)</f>
        <v>7.22688436589786</v>
      </c>
      <c r="G191" s="103" t="n">
        <f aca="false">IF(G$1="P",MAX(0,G$2-$C191),IF(G$1="C",MAX(0,$C191-G$2)))</f>
        <v>0</v>
      </c>
      <c r="H191" s="103" t="n">
        <f aca="false">IF(H$1="P",MAX(0,H$2-$C191),IF(H$1="C",MAX(0,$C191-H$2)))</f>
        <v>0</v>
      </c>
      <c r="I191" s="103" t="n">
        <f aca="false">IF(I$1="P",MAX(0,I$2-$C191),IF(I$1="C",MAX(0,$C191-I$2)))</f>
        <v>0</v>
      </c>
      <c r="J191" s="103" t="n">
        <f aca="false">IF(J$1="P",MAX(0,J$2-$C191),IF(J$1="C",MAX(0,$C191-J$2)))</f>
        <v>0</v>
      </c>
      <c r="K191" s="103" t="n">
        <f aca="false">IF(K$1="P",MAX(0,K$2-$C191),IF(K$1="C",MAX(0,$C191-K$2)))</f>
        <v>2.41</v>
      </c>
      <c r="L191" s="103" t="n">
        <f aca="false">IF(L$1="P",MAX(0,L$2-$C191),IF(L$1="C",MAX(0,$C191-L$2)))</f>
        <v>12.41</v>
      </c>
      <c r="M191" s="103" t="n">
        <f aca="false">IF(M$1="P",MAX(0,M$2-$C191),IF(M$1="C",MAX(0,$C191-M$2)))</f>
        <v>17.59</v>
      </c>
      <c r="N191" s="103" t="n">
        <f aca="false">IF(N$1="P",MAX(0,N$2-$C191),IF(N$1="C",MAX(0,$C191-N$2)))</f>
        <v>12.59</v>
      </c>
      <c r="O191" s="103" t="n">
        <f aca="false">IF(O$1="P",MAX(0,O$2-$C191),IF(O$1="C",MAX(0,$C191-O$2)))</f>
        <v>7.59</v>
      </c>
      <c r="P191" s="103" t="n">
        <f aca="false">IF(P$1="P",MAX(0,P$2-$C191),IF(P$1="C",MAX(0,$C191-P$2)))</f>
        <v>2.59</v>
      </c>
      <c r="Q191" s="103" t="n">
        <f aca="false">IF(Q$1="P",MAX(0,Q$2-$C191),IF(Q$1="C",MAX(0,$C191-Q$2)))</f>
        <v>0</v>
      </c>
      <c r="R191" s="103" t="n">
        <f aca="false">IF(R$1="P",MAX(0,R$2-$C191),IF(R$1="C",MAX(0,$C191-R$2)))</f>
        <v>0</v>
      </c>
      <c r="S191" s="103" t="n">
        <f aca="false">IF(S$1="P",MAX(0,S$2-$C191),IF(S$1="C",MAX(0,$C191-S$2)))</f>
        <v>0</v>
      </c>
      <c r="T191" s="104" t="n">
        <f aca="false">A191</f>
        <v>8</v>
      </c>
      <c r="U191" s="105" t="n">
        <f aca="false">VLOOKUP($B191,Gas!$B$3:$E$2506,2)</f>
        <v>1.83</v>
      </c>
      <c r="V191" s="46" t="n">
        <f aca="false">C191/U191</f>
        <v>20.5409836065574</v>
      </c>
    </row>
    <row r="192" customFormat="false" ht="12.75" hidden="false" customHeight="false" outlineLevel="0" collapsed="false">
      <c r="A192" s="95" t="n">
        <f aca="false">MONTH(B192)+(YEAR(B192)-1998)*12</f>
        <v>8</v>
      </c>
      <c r="B192" s="114" t="n">
        <v>36035</v>
      </c>
      <c r="C192" s="115" t="n">
        <v>35.79</v>
      </c>
      <c r="D192" s="98" t="n">
        <f aca="false">LN(C192/C191)</f>
        <v>-0.0490695327981523</v>
      </c>
      <c r="E192" s="106" t="n">
        <f aca="false">STDEV(D183:D192)*SQRT(trade_day)</f>
        <v>7.19584315527396</v>
      </c>
      <c r="G192" s="103" t="n">
        <f aca="false">IF(G$1="P",MAX(0,G$2-$C192),IF(G$1="C",MAX(0,$C192-G$2)))</f>
        <v>0</v>
      </c>
      <c r="H192" s="103" t="n">
        <f aca="false">IF(H$1="P",MAX(0,H$2-$C192),IF(H$1="C",MAX(0,$C192-H$2)))</f>
        <v>0</v>
      </c>
      <c r="I192" s="103" t="n">
        <f aca="false">IF(I$1="P",MAX(0,I$2-$C192),IF(I$1="C",MAX(0,$C192-I$2)))</f>
        <v>0</v>
      </c>
      <c r="J192" s="103" t="n">
        <f aca="false">IF(J$1="P",MAX(0,J$2-$C192),IF(J$1="C",MAX(0,$C192-J$2)))</f>
        <v>0</v>
      </c>
      <c r="K192" s="103" t="n">
        <f aca="false">IF(K$1="P",MAX(0,K$2-$C192),IF(K$1="C",MAX(0,$C192-K$2)))</f>
        <v>4.21</v>
      </c>
      <c r="L192" s="103" t="n">
        <f aca="false">IF(L$1="P",MAX(0,L$2-$C192),IF(L$1="C",MAX(0,$C192-L$2)))</f>
        <v>14.21</v>
      </c>
      <c r="M192" s="103" t="n">
        <f aca="false">IF(M$1="P",MAX(0,M$2-$C192),IF(M$1="C",MAX(0,$C192-M$2)))</f>
        <v>15.79</v>
      </c>
      <c r="N192" s="103" t="n">
        <f aca="false">IF(N$1="P",MAX(0,N$2-$C192),IF(N$1="C",MAX(0,$C192-N$2)))</f>
        <v>10.79</v>
      </c>
      <c r="O192" s="103" t="n">
        <f aca="false">IF(O$1="P",MAX(0,O$2-$C192),IF(O$1="C",MAX(0,$C192-O$2)))</f>
        <v>5.79</v>
      </c>
      <c r="P192" s="103" t="n">
        <f aca="false">IF(P$1="P",MAX(0,P$2-$C192),IF(P$1="C",MAX(0,$C192-P$2)))</f>
        <v>0.789999999999999</v>
      </c>
      <c r="Q192" s="103" t="n">
        <f aca="false">IF(Q$1="P",MAX(0,Q$2-$C192),IF(Q$1="C",MAX(0,$C192-Q$2)))</f>
        <v>0</v>
      </c>
      <c r="R192" s="103" t="n">
        <f aca="false">IF(R$1="P",MAX(0,R$2-$C192),IF(R$1="C",MAX(0,$C192-R$2)))</f>
        <v>0</v>
      </c>
      <c r="S192" s="103" t="n">
        <f aca="false">IF(S$1="P",MAX(0,S$2-$C192),IF(S$1="C",MAX(0,$C192-S$2)))</f>
        <v>0</v>
      </c>
      <c r="T192" s="104" t="n">
        <f aca="false">A192</f>
        <v>8</v>
      </c>
      <c r="U192" s="105" t="n">
        <f aca="false">VLOOKUP($B192,Gas!$B$3:$E$2506,2)</f>
        <v>1.75</v>
      </c>
      <c r="V192" s="46" t="n">
        <f aca="false">C192/U192</f>
        <v>20.4514285714286</v>
      </c>
    </row>
    <row r="193" customFormat="false" ht="12.75" hidden="false" customHeight="false" outlineLevel="0" collapsed="false">
      <c r="A193" s="95" t="n">
        <f aca="false">MONTH(B193)+(YEAR(B193)-1998)*12</f>
        <v>8</v>
      </c>
      <c r="B193" s="114" t="n">
        <v>36038</v>
      </c>
      <c r="C193" s="115" t="n">
        <v>35.63</v>
      </c>
      <c r="D193" s="98" t="n">
        <f aca="false">LN(C193/C192)</f>
        <v>-0.00448054516018963</v>
      </c>
      <c r="E193" s="106" t="n">
        <f aca="false">STDEV(D184:D193)*SQRT(trade_day)</f>
        <v>6.63676617100612</v>
      </c>
      <c r="G193" s="103" t="n">
        <f aca="false">IF(G$1="P",MAX(0,G$2-$C193),IF(G$1="C",MAX(0,$C193-G$2)))</f>
        <v>0</v>
      </c>
      <c r="H193" s="103" t="n">
        <f aca="false">IF(H$1="P",MAX(0,H$2-$C193),IF(H$1="C",MAX(0,$C193-H$2)))</f>
        <v>0</v>
      </c>
      <c r="I193" s="103" t="n">
        <f aca="false">IF(I$1="P",MAX(0,I$2-$C193),IF(I$1="C",MAX(0,$C193-I$2)))</f>
        <v>0</v>
      </c>
      <c r="J193" s="103" t="n">
        <f aca="false">IF(J$1="P",MAX(0,J$2-$C193),IF(J$1="C",MAX(0,$C193-J$2)))</f>
        <v>0</v>
      </c>
      <c r="K193" s="103" t="n">
        <f aca="false">IF(K$1="P",MAX(0,K$2-$C193),IF(K$1="C",MAX(0,$C193-K$2)))</f>
        <v>4.37</v>
      </c>
      <c r="L193" s="103" t="n">
        <f aca="false">IF(L$1="P",MAX(0,L$2-$C193),IF(L$1="C",MAX(0,$C193-L$2)))</f>
        <v>14.37</v>
      </c>
      <c r="M193" s="103" t="n">
        <f aca="false">IF(M$1="P",MAX(0,M$2-$C193),IF(M$1="C",MAX(0,$C193-M$2)))</f>
        <v>15.63</v>
      </c>
      <c r="N193" s="103" t="n">
        <f aca="false">IF(N$1="P",MAX(0,N$2-$C193),IF(N$1="C",MAX(0,$C193-N$2)))</f>
        <v>10.63</v>
      </c>
      <c r="O193" s="103" t="n">
        <f aca="false">IF(O$1="P",MAX(0,O$2-$C193),IF(O$1="C",MAX(0,$C193-O$2)))</f>
        <v>5.63</v>
      </c>
      <c r="P193" s="103" t="n">
        <f aca="false">IF(P$1="P",MAX(0,P$2-$C193),IF(P$1="C",MAX(0,$C193-P$2)))</f>
        <v>0.630000000000003</v>
      </c>
      <c r="Q193" s="103" t="n">
        <f aca="false">IF(Q$1="P",MAX(0,Q$2-$C193),IF(Q$1="C",MAX(0,$C193-Q$2)))</f>
        <v>0</v>
      </c>
      <c r="R193" s="103" t="n">
        <f aca="false">IF(R$1="P",MAX(0,R$2-$C193),IF(R$1="C",MAX(0,$C193-R$2)))</f>
        <v>0</v>
      </c>
      <c r="S193" s="103" t="n">
        <f aca="false">IF(S$1="P",MAX(0,S$2-$C193),IF(S$1="C",MAX(0,$C193-S$2)))</f>
        <v>0</v>
      </c>
      <c r="T193" s="104" t="n">
        <f aca="false">A193</f>
        <v>8</v>
      </c>
      <c r="U193" s="105" t="n">
        <f aca="false">VLOOKUP($B193,Gas!$B$3:$E$2506,2)</f>
        <v>1.64</v>
      </c>
      <c r="V193" s="46" t="n">
        <f aca="false">C193/U193</f>
        <v>21.7256097560976</v>
      </c>
    </row>
    <row r="194" customFormat="false" ht="12.75" hidden="false" customHeight="false" outlineLevel="0" collapsed="false">
      <c r="A194" s="95" t="n">
        <f aca="false">MONTH(B194)+(YEAR(B194)-1998)*12</f>
        <v>9</v>
      </c>
      <c r="B194" s="114" t="n">
        <v>36039</v>
      </c>
      <c r="C194" s="115" t="n">
        <v>29.16</v>
      </c>
      <c r="D194" s="98" t="n">
        <f aca="false">LN(C194/C193)</f>
        <v>-0.200390072477287</v>
      </c>
      <c r="E194" s="106" t="n">
        <f aca="false">STDEV(D185:D194)*SQRT(trade_day)</f>
        <v>6.55591195679835</v>
      </c>
      <c r="G194" s="103" t="n">
        <f aca="false">IF(G$1="P",MAX(0,G$2-$C194),IF(G$1="C",MAX(0,$C194-G$2)))</f>
        <v>0</v>
      </c>
      <c r="H194" s="103" t="n">
        <f aca="false">IF(H$1="P",MAX(0,H$2-$C194),IF(H$1="C",MAX(0,$C194-H$2)))</f>
        <v>0</v>
      </c>
      <c r="I194" s="103" t="n">
        <f aca="false">IF(I$1="P",MAX(0,I$2-$C194),IF(I$1="C",MAX(0,$C194-I$2)))</f>
        <v>0.84</v>
      </c>
      <c r="J194" s="103" t="n">
        <f aca="false">IF(J$1="P",MAX(0,J$2-$C194),IF(J$1="C",MAX(0,$C194-J$2)))</f>
        <v>5.84</v>
      </c>
      <c r="K194" s="103" t="n">
        <f aca="false">IF(K$1="P",MAX(0,K$2-$C194),IF(K$1="C",MAX(0,$C194-K$2)))</f>
        <v>10.84</v>
      </c>
      <c r="L194" s="103" t="n">
        <f aca="false">IF(L$1="P",MAX(0,L$2-$C194),IF(L$1="C",MAX(0,$C194-L$2)))</f>
        <v>20.84</v>
      </c>
      <c r="M194" s="103" t="n">
        <f aca="false">IF(M$1="P",MAX(0,M$2-$C194),IF(M$1="C",MAX(0,$C194-M$2)))</f>
        <v>9.16</v>
      </c>
      <c r="N194" s="103" t="n">
        <f aca="false">IF(N$1="P",MAX(0,N$2-$C194),IF(N$1="C",MAX(0,$C194-N$2)))</f>
        <v>4.16</v>
      </c>
      <c r="O194" s="103" t="n">
        <f aca="false">IF(O$1="P",MAX(0,O$2-$C194),IF(O$1="C",MAX(0,$C194-O$2)))</f>
        <v>0</v>
      </c>
      <c r="P194" s="103" t="n">
        <f aca="false">IF(P$1="P",MAX(0,P$2-$C194),IF(P$1="C",MAX(0,$C194-P$2)))</f>
        <v>0</v>
      </c>
      <c r="Q194" s="103" t="n">
        <f aca="false">IF(Q$1="P",MAX(0,Q$2-$C194),IF(Q$1="C",MAX(0,$C194-Q$2)))</f>
        <v>0</v>
      </c>
      <c r="R194" s="103" t="n">
        <f aca="false">IF(R$1="P",MAX(0,R$2-$C194),IF(R$1="C",MAX(0,$C194-R$2)))</f>
        <v>0</v>
      </c>
      <c r="S194" s="103" t="n">
        <f aca="false">IF(S$1="P",MAX(0,S$2-$C194),IF(S$1="C",MAX(0,$C194-S$2)))</f>
        <v>0</v>
      </c>
      <c r="T194" s="104" t="n">
        <f aca="false">A194</f>
        <v>9</v>
      </c>
      <c r="U194" s="105" t="n">
        <f aca="false">VLOOKUP($B194,Gas!$B$3:$E$2506,2)</f>
        <v>1.57</v>
      </c>
      <c r="V194" s="46" t="n">
        <f aca="false">C194/U194</f>
        <v>18.5732484076433</v>
      </c>
    </row>
    <row r="195" customFormat="false" ht="12.75" hidden="false" customHeight="false" outlineLevel="0" collapsed="false">
      <c r="A195" s="95" t="n">
        <f aca="false">MONTH(B195)+(YEAR(B195)-1998)*12</f>
        <v>9</v>
      </c>
      <c r="B195" s="114" t="n">
        <v>36040</v>
      </c>
      <c r="C195" s="115" t="n">
        <v>26.15</v>
      </c>
      <c r="D195" s="98" t="n">
        <f aca="false">LN(C195/C194)</f>
        <v>-0.108948716629526</v>
      </c>
      <c r="E195" s="106" t="n">
        <f aca="false">STDEV(D186:D195)*SQRT(trade_day)</f>
        <v>5.67964968631551</v>
      </c>
      <c r="G195" s="103" t="n">
        <f aca="false">IF(G$1="P",MAX(0,G$2-$C195),IF(G$1="C",MAX(0,$C195-G$2)))</f>
        <v>0</v>
      </c>
      <c r="H195" s="103" t="n">
        <f aca="false">IF(H$1="P",MAX(0,H$2-$C195),IF(H$1="C",MAX(0,$C195-H$2)))</f>
        <v>0</v>
      </c>
      <c r="I195" s="103" t="n">
        <f aca="false">IF(I$1="P",MAX(0,I$2-$C195),IF(I$1="C",MAX(0,$C195-I$2)))</f>
        <v>3.85</v>
      </c>
      <c r="J195" s="103" t="n">
        <f aca="false">IF(J$1="P",MAX(0,J$2-$C195),IF(J$1="C",MAX(0,$C195-J$2)))</f>
        <v>8.85</v>
      </c>
      <c r="K195" s="103" t="n">
        <f aca="false">IF(K$1="P",MAX(0,K$2-$C195),IF(K$1="C",MAX(0,$C195-K$2)))</f>
        <v>13.85</v>
      </c>
      <c r="L195" s="103" t="n">
        <f aca="false">IF(L$1="P",MAX(0,L$2-$C195),IF(L$1="C",MAX(0,$C195-L$2)))</f>
        <v>23.85</v>
      </c>
      <c r="M195" s="103" t="n">
        <f aca="false">IF(M$1="P",MAX(0,M$2-$C195),IF(M$1="C",MAX(0,$C195-M$2)))</f>
        <v>6.15</v>
      </c>
      <c r="N195" s="103" t="n">
        <f aca="false">IF(N$1="P",MAX(0,N$2-$C195),IF(N$1="C",MAX(0,$C195-N$2)))</f>
        <v>1.15</v>
      </c>
      <c r="O195" s="103" t="n">
        <f aca="false">IF(O$1="P",MAX(0,O$2-$C195),IF(O$1="C",MAX(0,$C195-O$2)))</f>
        <v>0</v>
      </c>
      <c r="P195" s="103" t="n">
        <f aca="false">IF(P$1="P",MAX(0,P$2-$C195),IF(P$1="C",MAX(0,$C195-P$2)))</f>
        <v>0</v>
      </c>
      <c r="Q195" s="103" t="n">
        <f aca="false">IF(Q$1="P",MAX(0,Q$2-$C195),IF(Q$1="C",MAX(0,$C195-Q$2)))</f>
        <v>0</v>
      </c>
      <c r="R195" s="103" t="n">
        <f aca="false">IF(R$1="P",MAX(0,R$2-$C195),IF(R$1="C",MAX(0,$C195-R$2)))</f>
        <v>0</v>
      </c>
      <c r="S195" s="103" t="n">
        <f aca="false">IF(S$1="P",MAX(0,S$2-$C195),IF(S$1="C",MAX(0,$C195-S$2)))</f>
        <v>0</v>
      </c>
      <c r="T195" s="104" t="n">
        <f aca="false">A195</f>
        <v>9</v>
      </c>
      <c r="U195" s="105" t="n">
        <f aca="false">VLOOKUP($B195,Gas!$B$3:$E$2506,2)</f>
        <v>1.84</v>
      </c>
      <c r="V195" s="46" t="n">
        <f aca="false">C195/U195</f>
        <v>14.2119565217391</v>
      </c>
    </row>
    <row r="196" customFormat="false" ht="12.75" hidden="false" customHeight="false" outlineLevel="0" collapsed="false">
      <c r="A196" s="95" t="n">
        <f aca="false">MONTH(B196)+(YEAR(B196)-1998)*12</f>
        <v>9</v>
      </c>
      <c r="B196" s="114" t="n">
        <v>36041</v>
      </c>
      <c r="C196" s="115" t="n">
        <v>24.13</v>
      </c>
      <c r="D196" s="98" t="n">
        <f aca="false">LN(C196/C195)</f>
        <v>-0.0803933108739916</v>
      </c>
      <c r="E196" s="106" t="n">
        <f aca="false">STDEV(D187:D196)*SQRT(trade_day)</f>
        <v>5.67828668466996</v>
      </c>
      <c r="G196" s="103" t="n">
        <f aca="false">IF(G$1="P",MAX(0,G$2-$C196),IF(G$1="C",MAX(0,$C196-G$2)))</f>
        <v>0</v>
      </c>
      <c r="H196" s="103" t="n">
        <f aca="false">IF(H$1="P",MAX(0,H$2-$C196),IF(H$1="C",MAX(0,$C196-H$2)))</f>
        <v>0.870000000000001</v>
      </c>
      <c r="I196" s="103" t="n">
        <f aca="false">IF(I$1="P",MAX(0,I$2-$C196),IF(I$1="C",MAX(0,$C196-I$2)))</f>
        <v>5.87</v>
      </c>
      <c r="J196" s="103" t="n">
        <f aca="false">IF(J$1="P",MAX(0,J$2-$C196),IF(J$1="C",MAX(0,$C196-J$2)))</f>
        <v>10.87</v>
      </c>
      <c r="K196" s="103" t="n">
        <f aca="false">IF(K$1="P",MAX(0,K$2-$C196),IF(K$1="C",MAX(0,$C196-K$2)))</f>
        <v>15.87</v>
      </c>
      <c r="L196" s="103" t="n">
        <f aca="false">IF(L$1="P",MAX(0,L$2-$C196),IF(L$1="C",MAX(0,$C196-L$2)))</f>
        <v>25.87</v>
      </c>
      <c r="M196" s="103" t="n">
        <f aca="false">IF(M$1="P",MAX(0,M$2-$C196),IF(M$1="C",MAX(0,$C196-M$2)))</f>
        <v>4.13</v>
      </c>
      <c r="N196" s="103" t="n">
        <f aca="false">IF(N$1="P",MAX(0,N$2-$C196),IF(N$1="C",MAX(0,$C196-N$2)))</f>
        <v>0</v>
      </c>
      <c r="O196" s="103" t="n">
        <f aca="false">IF(O$1="P",MAX(0,O$2-$C196),IF(O$1="C",MAX(0,$C196-O$2)))</f>
        <v>0</v>
      </c>
      <c r="P196" s="103" t="n">
        <f aca="false">IF(P$1="P",MAX(0,P$2-$C196),IF(P$1="C",MAX(0,$C196-P$2)))</f>
        <v>0</v>
      </c>
      <c r="Q196" s="103" t="n">
        <f aca="false">IF(Q$1="P",MAX(0,Q$2-$C196),IF(Q$1="C",MAX(0,$C196-Q$2)))</f>
        <v>0</v>
      </c>
      <c r="R196" s="103" t="n">
        <f aca="false">IF(R$1="P",MAX(0,R$2-$C196),IF(R$1="C",MAX(0,$C196-R$2)))</f>
        <v>0</v>
      </c>
      <c r="S196" s="103" t="n">
        <f aca="false">IF(S$1="P",MAX(0,S$2-$C196),IF(S$1="C",MAX(0,$C196-S$2)))</f>
        <v>0</v>
      </c>
      <c r="T196" s="104" t="n">
        <f aca="false">A196</f>
        <v>9</v>
      </c>
      <c r="U196" s="105" t="n">
        <f aca="false">VLOOKUP($B196,Gas!$B$3:$E$2506,2)</f>
        <v>1.72</v>
      </c>
      <c r="V196" s="46" t="n">
        <f aca="false">C196/U196</f>
        <v>14.0290697674419</v>
      </c>
    </row>
    <row r="197" customFormat="false" ht="12.75" hidden="false" customHeight="false" outlineLevel="0" collapsed="false">
      <c r="A197" s="95" t="n">
        <f aca="false">MONTH(B197)+(YEAR(B197)-1998)*12</f>
        <v>9</v>
      </c>
      <c r="B197" s="114" t="n">
        <v>36042</v>
      </c>
      <c r="C197" s="115" t="n">
        <v>22.41</v>
      </c>
      <c r="D197" s="98" t="n">
        <f aca="false">LN(C197/C196)</f>
        <v>-0.0739485918241047</v>
      </c>
      <c r="E197" s="106" t="n">
        <f aca="false">STDEV(D188:D197)*SQRT(trade_day)</f>
        <v>5.68684426669833</v>
      </c>
      <c r="G197" s="103" t="n">
        <f aca="false">IF(G$1="P",MAX(0,G$2-$C197),IF(G$1="C",MAX(0,$C197-G$2)))</f>
        <v>0</v>
      </c>
      <c r="H197" s="103" t="n">
        <f aca="false">IF(H$1="P",MAX(0,H$2-$C197),IF(H$1="C",MAX(0,$C197-H$2)))</f>
        <v>2.59</v>
      </c>
      <c r="I197" s="103" t="n">
        <f aca="false">IF(I$1="P",MAX(0,I$2-$C197),IF(I$1="C",MAX(0,$C197-I$2)))</f>
        <v>7.59</v>
      </c>
      <c r="J197" s="103" t="n">
        <f aca="false">IF(J$1="P",MAX(0,J$2-$C197),IF(J$1="C",MAX(0,$C197-J$2)))</f>
        <v>12.59</v>
      </c>
      <c r="K197" s="103" t="n">
        <f aca="false">IF(K$1="P",MAX(0,K$2-$C197),IF(K$1="C",MAX(0,$C197-K$2)))</f>
        <v>17.59</v>
      </c>
      <c r="L197" s="103" t="n">
        <f aca="false">IF(L$1="P",MAX(0,L$2-$C197),IF(L$1="C",MAX(0,$C197-L$2)))</f>
        <v>27.59</v>
      </c>
      <c r="M197" s="103" t="n">
        <f aca="false">IF(M$1="P",MAX(0,M$2-$C197),IF(M$1="C",MAX(0,$C197-M$2)))</f>
        <v>2.41</v>
      </c>
      <c r="N197" s="103" t="n">
        <f aca="false">IF(N$1="P",MAX(0,N$2-$C197),IF(N$1="C",MAX(0,$C197-N$2)))</f>
        <v>0</v>
      </c>
      <c r="O197" s="103" t="n">
        <f aca="false">IF(O$1="P",MAX(0,O$2-$C197),IF(O$1="C",MAX(0,$C197-O$2)))</f>
        <v>0</v>
      </c>
      <c r="P197" s="103" t="n">
        <f aca="false">IF(P$1="P",MAX(0,P$2-$C197),IF(P$1="C",MAX(0,$C197-P$2)))</f>
        <v>0</v>
      </c>
      <c r="Q197" s="103" t="n">
        <f aca="false">IF(Q$1="P",MAX(0,Q$2-$C197),IF(Q$1="C",MAX(0,$C197-Q$2)))</f>
        <v>0</v>
      </c>
      <c r="R197" s="103" t="n">
        <f aca="false">IF(R$1="P",MAX(0,R$2-$C197),IF(R$1="C",MAX(0,$C197-R$2)))</f>
        <v>0</v>
      </c>
      <c r="S197" s="103" t="n">
        <f aca="false">IF(S$1="P",MAX(0,S$2-$C197),IF(S$1="C",MAX(0,$C197-S$2)))</f>
        <v>0</v>
      </c>
      <c r="T197" s="104" t="n">
        <f aca="false">A197</f>
        <v>9</v>
      </c>
      <c r="U197" s="105" t="n">
        <f aca="false">VLOOKUP($B197,Gas!$B$3:$E$2506,2)</f>
        <v>1.685</v>
      </c>
      <c r="V197" s="46" t="n">
        <f aca="false">C197/U197</f>
        <v>13.299703264095</v>
      </c>
    </row>
    <row r="198" customFormat="false" ht="12.75" hidden="false" customHeight="false" outlineLevel="0" collapsed="false">
      <c r="A198" s="95" t="n">
        <f aca="false">MONTH(B198)+(YEAR(B198)-1998)*12</f>
        <v>9</v>
      </c>
      <c r="B198" s="114" t="n">
        <v>36046</v>
      </c>
      <c r="C198" s="115" t="n">
        <v>31.8</v>
      </c>
      <c r="D198" s="98" t="n">
        <f aca="false">LN(C198/C197)</f>
        <v>0.349959001973296</v>
      </c>
      <c r="E198" s="106" t="n">
        <f aca="false">STDEV(D189:D198)*SQRT(trade_day)</f>
        <v>5.95919904812508</v>
      </c>
      <c r="G198" s="103" t="n">
        <f aca="false">IF(G$1="P",MAX(0,G$2-$C198),IF(G$1="C",MAX(0,$C198-G$2)))</f>
        <v>0</v>
      </c>
      <c r="H198" s="103" t="n">
        <f aca="false">IF(H$1="P",MAX(0,H$2-$C198),IF(H$1="C",MAX(0,$C198-H$2)))</f>
        <v>0</v>
      </c>
      <c r="I198" s="103" t="n">
        <f aca="false">IF(I$1="P",MAX(0,I$2-$C198),IF(I$1="C",MAX(0,$C198-I$2)))</f>
        <v>0</v>
      </c>
      <c r="J198" s="103" t="n">
        <f aca="false">IF(J$1="P",MAX(0,J$2-$C198),IF(J$1="C",MAX(0,$C198-J$2)))</f>
        <v>3.2</v>
      </c>
      <c r="K198" s="103" t="n">
        <f aca="false">IF(K$1="P",MAX(0,K$2-$C198),IF(K$1="C",MAX(0,$C198-K$2)))</f>
        <v>8.2</v>
      </c>
      <c r="L198" s="103" t="n">
        <f aca="false">IF(L$1="P",MAX(0,L$2-$C198),IF(L$1="C",MAX(0,$C198-L$2)))</f>
        <v>18.2</v>
      </c>
      <c r="M198" s="103" t="n">
        <f aca="false">IF(M$1="P",MAX(0,M$2-$C198),IF(M$1="C",MAX(0,$C198-M$2)))</f>
        <v>11.8</v>
      </c>
      <c r="N198" s="103" t="n">
        <f aca="false">IF(N$1="P",MAX(0,N$2-$C198),IF(N$1="C",MAX(0,$C198-N$2)))</f>
        <v>6.8</v>
      </c>
      <c r="O198" s="103" t="n">
        <f aca="false">IF(O$1="P",MAX(0,O$2-$C198),IF(O$1="C",MAX(0,$C198-O$2)))</f>
        <v>1.8</v>
      </c>
      <c r="P198" s="103" t="n">
        <f aca="false">IF(P$1="P",MAX(0,P$2-$C198),IF(P$1="C",MAX(0,$C198-P$2)))</f>
        <v>0</v>
      </c>
      <c r="Q198" s="103" t="n">
        <f aca="false">IF(Q$1="P",MAX(0,Q$2-$C198),IF(Q$1="C",MAX(0,$C198-Q$2)))</f>
        <v>0</v>
      </c>
      <c r="R198" s="103" t="n">
        <f aca="false">IF(R$1="P",MAX(0,R$2-$C198),IF(R$1="C",MAX(0,$C198-R$2)))</f>
        <v>0</v>
      </c>
      <c r="S198" s="103" t="n">
        <f aca="false">IF(S$1="P",MAX(0,S$2-$C198),IF(S$1="C",MAX(0,$C198-S$2)))</f>
        <v>0</v>
      </c>
      <c r="T198" s="104" t="n">
        <f aca="false">A198</f>
        <v>9</v>
      </c>
      <c r="U198" s="105" t="n">
        <f aca="false">VLOOKUP($B198,Gas!$B$3:$E$2506,2)</f>
        <v>1.69</v>
      </c>
      <c r="V198" s="46" t="n">
        <f aca="false">C198/U198</f>
        <v>18.8165680473373</v>
      </c>
    </row>
    <row r="199" customFormat="false" ht="12.75" hidden="false" customHeight="false" outlineLevel="0" collapsed="false">
      <c r="A199" s="95" t="n">
        <f aca="false">MONTH(B199)+(YEAR(B199)-1998)*12</f>
        <v>9</v>
      </c>
      <c r="B199" s="114" t="n">
        <v>36047</v>
      </c>
      <c r="C199" s="115" t="n">
        <v>19.23</v>
      </c>
      <c r="D199" s="98" t="n">
        <f aca="false">LN(C199/C198)</f>
        <v>-0.502994730185443</v>
      </c>
      <c r="E199" s="106" t="n">
        <f aca="false">STDEV(D190:D199)*SQRT(trade_day)</f>
        <v>4.63510448471076</v>
      </c>
      <c r="G199" s="103" t="n">
        <f aca="false">IF(G$1="P",MAX(0,G$2-$C199),IF(G$1="C",MAX(0,$C199-G$2)))</f>
        <v>0.77</v>
      </c>
      <c r="H199" s="103" t="n">
        <f aca="false">IF(H$1="P",MAX(0,H$2-$C199),IF(H$1="C",MAX(0,$C199-H$2)))</f>
        <v>5.77</v>
      </c>
      <c r="I199" s="103" t="n">
        <f aca="false">IF(I$1="P",MAX(0,I$2-$C199),IF(I$1="C",MAX(0,$C199-I$2)))</f>
        <v>10.77</v>
      </c>
      <c r="J199" s="103" t="n">
        <f aca="false">IF(J$1="P",MAX(0,J$2-$C199),IF(J$1="C",MAX(0,$C199-J$2)))</f>
        <v>15.77</v>
      </c>
      <c r="K199" s="103" t="n">
        <f aca="false">IF(K$1="P",MAX(0,K$2-$C199),IF(K$1="C",MAX(0,$C199-K$2)))</f>
        <v>20.77</v>
      </c>
      <c r="L199" s="103" t="n">
        <f aca="false">IF(L$1="P",MAX(0,L$2-$C199),IF(L$1="C",MAX(0,$C199-L$2)))</f>
        <v>30.77</v>
      </c>
      <c r="M199" s="103" t="n">
        <f aca="false">IF(M$1="P",MAX(0,M$2-$C199),IF(M$1="C",MAX(0,$C199-M$2)))</f>
        <v>0</v>
      </c>
      <c r="N199" s="103" t="n">
        <f aca="false">IF(N$1="P",MAX(0,N$2-$C199),IF(N$1="C",MAX(0,$C199-N$2)))</f>
        <v>0</v>
      </c>
      <c r="O199" s="103" t="n">
        <f aca="false">IF(O$1="P",MAX(0,O$2-$C199),IF(O$1="C",MAX(0,$C199-O$2)))</f>
        <v>0</v>
      </c>
      <c r="P199" s="103" t="n">
        <f aca="false">IF(P$1="P",MAX(0,P$2-$C199),IF(P$1="C",MAX(0,$C199-P$2)))</f>
        <v>0</v>
      </c>
      <c r="Q199" s="103" t="n">
        <f aca="false">IF(Q$1="P",MAX(0,Q$2-$C199),IF(Q$1="C",MAX(0,$C199-Q$2)))</f>
        <v>0</v>
      </c>
      <c r="R199" s="103" t="n">
        <f aca="false">IF(R$1="P",MAX(0,R$2-$C199),IF(R$1="C",MAX(0,$C199-R$2)))</f>
        <v>0</v>
      </c>
      <c r="S199" s="103" t="n">
        <f aca="false">IF(S$1="P",MAX(0,S$2-$C199),IF(S$1="C",MAX(0,$C199-S$2)))</f>
        <v>0</v>
      </c>
      <c r="T199" s="104" t="n">
        <f aca="false">A199</f>
        <v>9</v>
      </c>
      <c r="U199" s="105" t="n">
        <f aca="false">VLOOKUP($B199,Gas!$B$3:$E$2506,2)</f>
        <v>1.795</v>
      </c>
      <c r="V199" s="46" t="n">
        <f aca="false">C199/U199</f>
        <v>10.7130919220056</v>
      </c>
    </row>
    <row r="200" customFormat="false" ht="12.75" hidden="false" customHeight="false" outlineLevel="0" collapsed="false">
      <c r="A200" s="95" t="n">
        <f aca="false">MONTH(B200)+(YEAR(B200)-1998)*12</f>
        <v>9</v>
      </c>
      <c r="B200" s="114" t="n">
        <v>36048</v>
      </c>
      <c r="C200" s="115" t="n">
        <v>18.2</v>
      </c>
      <c r="D200" s="98" t="n">
        <f aca="false">LN(C200/C199)</f>
        <v>-0.0550499655179387</v>
      </c>
      <c r="E200" s="106" t="n">
        <f aca="false">STDEV(D191:D200)*SQRT(trade_day)</f>
        <v>4.28335155423736</v>
      </c>
      <c r="G200" s="103" t="n">
        <f aca="false">IF(G$1="P",MAX(0,G$2-$C200),IF(G$1="C",MAX(0,$C200-G$2)))</f>
        <v>1.8</v>
      </c>
      <c r="H200" s="103" t="n">
        <f aca="false">IF(H$1="P",MAX(0,H$2-$C200),IF(H$1="C",MAX(0,$C200-H$2)))</f>
        <v>6.8</v>
      </c>
      <c r="I200" s="103" t="n">
        <f aca="false">IF(I$1="P",MAX(0,I$2-$C200),IF(I$1="C",MAX(0,$C200-I$2)))</f>
        <v>11.8</v>
      </c>
      <c r="J200" s="103" t="n">
        <f aca="false">IF(J$1="P",MAX(0,J$2-$C200),IF(J$1="C",MAX(0,$C200-J$2)))</f>
        <v>16.8</v>
      </c>
      <c r="K200" s="103" t="n">
        <f aca="false">IF(K$1="P",MAX(0,K$2-$C200),IF(K$1="C",MAX(0,$C200-K$2)))</f>
        <v>21.8</v>
      </c>
      <c r="L200" s="103" t="n">
        <f aca="false">IF(L$1="P",MAX(0,L$2-$C200),IF(L$1="C",MAX(0,$C200-L$2)))</f>
        <v>31.8</v>
      </c>
      <c r="M200" s="103" t="n">
        <f aca="false">IF(M$1="P",MAX(0,M$2-$C200),IF(M$1="C",MAX(0,$C200-M$2)))</f>
        <v>0</v>
      </c>
      <c r="N200" s="103" t="n">
        <f aca="false">IF(N$1="P",MAX(0,N$2-$C200),IF(N$1="C",MAX(0,$C200-N$2)))</f>
        <v>0</v>
      </c>
      <c r="O200" s="103" t="n">
        <f aca="false">IF(O$1="P",MAX(0,O$2-$C200),IF(O$1="C",MAX(0,$C200-O$2)))</f>
        <v>0</v>
      </c>
      <c r="P200" s="103" t="n">
        <f aca="false">IF(P$1="P",MAX(0,P$2-$C200),IF(P$1="C",MAX(0,$C200-P$2)))</f>
        <v>0</v>
      </c>
      <c r="Q200" s="103" t="n">
        <f aca="false">IF(Q$1="P",MAX(0,Q$2-$C200),IF(Q$1="C",MAX(0,$C200-Q$2)))</f>
        <v>0</v>
      </c>
      <c r="R200" s="103" t="n">
        <f aca="false">IF(R$1="P",MAX(0,R$2-$C200),IF(R$1="C",MAX(0,$C200-R$2)))</f>
        <v>0</v>
      </c>
      <c r="S200" s="103" t="n">
        <f aca="false">IF(S$1="P",MAX(0,S$2-$C200),IF(S$1="C",MAX(0,$C200-S$2)))</f>
        <v>0</v>
      </c>
      <c r="T200" s="104" t="n">
        <f aca="false">A200</f>
        <v>9</v>
      </c>
      <c r="U200" s="105" t="n">
        <f aca="false">VLOOKUP($B200,Gas!$B$3:$E$2506,2)</f>
        <v>1.775</v>
      </c>
      <c r="V200" s="46" t="n">
        <f aca="false">C200/U200</f>
        <v>10.2535211267606</v>
      </c>
    </row>
    <row r="201" customFormat="false" ht="12.75" hidden="false" customHeight="false" outlineLevel="0" collapsed="false">
      <c r="A201" s="95" t="n">
        <f aca="false">MONTH(B201)+(YEAR(B201)-1998)*12</f>
        <v>9</v>
      </c>
      <c r="B201" s="114" t="n">
        <v>36049</v>
      </c>
      <c r="C201" s="115" t="n">
        <v>20.03</v>
      </c>
      <c r="D201" s="98" t="n">
        <f aca="false">LN(C201/C200)</f>
        <v>0.0958095555949773</v>
      </c>
      <c r="E201" s="106" t="n">
        <f aca="false">STDEV(D192:D201)*SQRT(trade_day)</f>
        <v>3.39297662498422</v>
      </c>
      <c r="G201" s="103" t="n">
        <f aca="false">IF(G$1="P",MAX(0,G$2-$C201),IF(G$1="C",MAX(0,$C201-G$2)))</f>
        <v>0</v>
      </c>
      <c r="H201" s="103" t="n">
        <f aca="false">IF(H$1="P",MAX(0,H$2-$C201),IF(H$1="C",MAX(0,$C201-H$2)))</f>
        <v>4.97</v>
      </c>
      <c r="I201" s="103" t="n">
        <f aca="false">IF(I$1="P",MAX(0,I$2-$C201),IF(I$1="C",MAX(0,$C201-I$2)))</f>
        <v>9.97</v>
      </c>
      <c r="J201" s="103" t="n">
        <f aca="false">IF(J$1="P",MAX(0,J$2-$C201),IF(J$1="C",MAX(0,$C201-J$2)))</f>
        <v>14.97</v>
      </c>
      <c r="K201" s="103" t="n">
        <f aca="false">IF(K$1="P",MAX(0,K$2-$C201),IF(K$1="C",MAX(0,$C201-K$2)))</f>
        <v>19.97</v>
      </c>
      <c r="L201" s="103" t="n">
        <f aca="false">IF(L$1="P",MAX(0,L$2-$C201),IF(L$1="C",MAX(0,$C201-L$2)))</f>
        <v>29.97</v>
      </c>
      <c r="M201" s="103" t="n">
        <f aca="false">IF(M$1="P",MAX(0,M$2-$C201),IF(M$1="C",MAX(0,$C201-M$2)))</f>
        <v>0.0300000000000011</v>
      </c>
      <c r="N201" s="103" t="n">
        <f aca="false">IF(N$1="P",MAX(0,N$2-$C201),IF(N$1="C",MAX(0,$C201-N$2)))</f>
        <v>0</v>
      </c>
      <c r="O201" s="103" t="n">
        <f aca="false">IF(O$1="P",MAX(0,O$2-$C201),IF(O$1="C",MAX(0,$C201-O$2)))</f>
        <v>0</v>
      </c>
      <c r="P201" s="103" t="n">
        <f aca="false">IF(P$1="P",MAX(0,P$2-$C201),IF(P$1="C",MAX(0,$C201-P$2)))</f>
        <v>0</v>
      </c>
      <c r="Q201" s="103" t="n">
        <f aca="false">IF(Q$1="P",MAX(0,Q$2-$C201),IF(Q$1="C",MAX(0,$C201-Q$2)))</f>
        <v>0</v>
      </c>
      <c r="R201" s="103" t="n">
        <f aca="false">IF(R$1="P",MAX(0,R$2-$C201),IF(R$1="C",MAX(0,$C201-R$2)))</f>
        <v>0</v>
      </c>
      <c r="S201" s="103" t="n">
        <f aca="false">IF(S$1="P",MAX(0,S$2-$C201),IF(S$1="C",MAX(0,$C201-S$2)))</f>
        <v>0</v>
      </c>
      <c r="T201" s="104" t="n">
        <f aca="false">A201</f>
        <v>9</v>
      </c>
      <c r="U201" s="105" t="n">
        <f aca="false">VLOOKUP($B201,Gas!$B$3:$E$2506,2)</f>
        <v>1.87</v>
      </c>
      <c r="V201" s="46" t="n">
        <f aca="false">C201/U201</f>
        <v>10.7112299465241</v>
      </c>
    </row>
    <row r="202" customFormat="false" ht="12.75" hidden="false" customHeight="false" outlineLevel="0" collapsed="false">
      <c r="A202" s="95" t="n">
        <f aca="false">MONTH(B202)+(YEAR(B202)-1998)*12</f>
        <v>9</v>
      </c>
      <c r="B202" s="114" t="n">
        <v>36052</v>
      </c>
      <c r="C202" s="115" t="n">
        <v>27.6</v>
      </c>
      <c r="D202" s="98" t="n">
        <f aca="false">LN(C202/C201)</f>
        <v>0.320584623045377</v>
      </c>
      <c r="E202" s="106" t="n">
        <f aca="false">STDEV(D193:D202)*SQRT(trade_day)</f>
        <v>3.90044400789855</v>
      </c>
      <c r="G202" s="103" t="n">
        <f aca="false">IF(G$1="P",MAX(0,G$2-$C202),IF(G$1="C",MAX(0,$C202-G$2)))</f>
        <v>0</v>
      </c>
      <c r="H202" s="103" t="n">
        <f aca="false">IF(H$1="P",MAX(0,H$2-$C202),IF(H$1="C",MAX(0,$C202-H$2)))</f>
        <v>0</v>
      </c>
      <c r="I202" s="103" t="n">
        <f aca="false">IF(I$1="P",MAX(0,I$2-$C202),IF(I$1="C",MAX(0,$C202-I$2)))</f>
        <v>2.4</v>
      </c>
      <c r="J202" s="103" t="n">
        <f aca="false">IF(J$1="P",MAX(0,J$2-$C202),IF(J$1="C",MAX(0,$C202-J$2)))</f>
        <v>7.4</v>
      </c>
      <c r="K202" s="103" t="n">
        <f aca="false">IF(K$1="P",MAX(0,K$2-$C202),IF(K$1="C",MAX(0,$C202-K$2)))</f>
        <v>12.4</v>
      </c>
      <c r="L202" s="103" t="n">
        <f aca="false">IF(L$1="P",MAX(0,L$2-$C202),IF(L$1="C",MAX(0,$C202-L$2)))</f>
        <v>22.4</v>
      </c>
      <c r="M202" s="103" t="n">
        <f aca="false">IF(M$1="P",MAX(0,M$2-$C202),IF(M$1="C",MAX(0,$C202-M$2)))</f>
        <v>7.6</v>
      </c>
      <c r="N202" s="103" t="n">
        <f aca="false">IF(N$1="P",MAX(0,N$2-$C202),IF(N$1="C",MAX(0,$C202-N$2)))</f>
        <v>2.6</v>
      </c>
      <c r="O202" s="103" t="n">
        <f aca="false">IF(O$1="P",MAX(0,O$2-$C202),IF(O$1="C",MAX(0,$C202-O$2)))</f>
        <v>0</v>
      </c>
      <c r="P202" s="103" t="n">
        <f aca="false">IF(P$1="P",MAX(0,P$2-$C202),IF(P$1="C",MAX(0,$C202-P$2)))</f>
        <v>0</v>
      </c>
      <c r="Q202" s="103" t="n">
        <f aca="false">IF(Q$1="P",MAX(0,Q$2-$C202),IF(Q$1="C",MAX(0,$C202-Q$2)))</f>
        <v>0</v>
      </c>
      <c r="R202" s="103" t="n">
        <f aca="false">IF(R$1="P",MAX(0,R$2-$C202),IF(R$1="C",MAX(0,$C202-R$2)))</f>
        <v>0</v>
      </c>
      <c r="S202" s="103" t="n">
        <f aca="false">IF(S$1="P",MAX(0,S$2-$C202),IF(S$1="C",MAX(0,$C202-S$2)))</f>
        <v>0</v>
      </c>
      <c r="T202" s="104" t="n">
        <f aca="false">A202</f>
        <v>9</v>
      </c>
      <c r="U202" s="105" t="n">
        <f aca="false">VLOOKUP($B202,Gas!$B$3:$E$2506,2)</f>
        <v>1.845</v>
      </c>
      <c r="V202" s="46" t="n">
        <f aca="false">C202/U202</f>
        <v>14.9593495934959</v>
      </c>
    </row>
    <row r="203" customFormat="false" ht="12.75" hidden="false" customHeight="false" outlineLevel="0" collapsed="false">
      <c r="A203" s="95" t="n">
        <f aca="false">MONTH(B203)+(YEAR(B203)-1998)*12</f>
        <v>9</v>
      </c>
      <c r="B203" s="114" t="n">
        <v>36053</v>
      </c>
      <c r="C203" s="115" t="n">
        <v>45.13</v>
      </c>
      <c r="D203" s="98" t="n">
        <f aca="false">LN(C203/C202)</f>
        <v>0.491731441115806</v>
      </c>
      <c r="E203" s="106" t="n">
        <f aca="false">STDEV(D194:D203)*SQRT(trade_day)</f>
        <v>4.68635784878371</v>
      </c>
      <c r="G203" s="103" t="n">
        <f aca="false">IF(G$1="P",MAX(0,G$2-$C203),IF(G$1="C",MAX(0,$C203-G$2)))</f>
        <v>0</v>
      </c>
      <c r="H203" s="103" t="n">
        <f aca="false">IF(H$1="P",MAX(0,H$2-$C203),IF(H$1="C",MAX(0,$C203-H$2)))</f>
        <v>0</v>
      </c>
      <c r="I203" s="103" t="n">
        <f aca="false">IF(I$1="P",MAX(0,I$2-$C203),IF(I$1="C",MAX(0,$C203-I$2)))</f>
        <v>0</v>
      </c>
      <c r="J203" s="103" t="n">
        <f aca="false">IF(J$1="P",MAX(0,J$2-$C203),IF(J$1="C",MAX(0,$C203-J$2)))</f>
        <v>0</v>
      </c>
      <c r="K203" s="103" t="n">
        <f aca="false">IF(K$1="P",MAX(0,K$2-$C203),IF(K$1="C",MAX(0,$C203-K$2)))</f>
        <v>0</v>
      </c>
      <c r="L203" s="103" t="n">
        <f aca="false">IF(L$1="P",MAX(0,L$2-$C203),IF(L$1="C",MAX(0,$C203-L$2)))</f>
        <v>4.87</v>
      </c>
      <c r="M203" s="103" t="n">
        <f aca="false">IF(M$1="P",MAX(0,M$2-$C203),IF(M$1="C",MAX(0,$C203-M$2)))</f>
        <v>25.13</v>
      </c>
      <c r="N203" s="103" t="n">
        <f aca="false">IF(N$1="P",MAX(0,N$2-$C203),IF(N$1="C",MAX(0,$C203-N$2)))</f>
        <v>20.13</v>
      </c>
      <c r="O203" s="103" t="n">
        <f aca="false">IF(O$1="P",MAX(0,O$2-$C203),IF(O$1="C",MAX(0,$C203-O$2)))</f>
        <v>15.13</v>
      </c>
      <c r="P203" s="103" t="n">
        <f aca="false">IF(P$1="P",MAX(0,P$2-$C203),IF(P$1="C",MAX(0,$C203-P$2)))</f>
        <v>10.13</v>
      </c>
      <c r="Q203" s="103" t="n">
        <f aca="false">IF(Q$1="P",MAX(0,Q$2-$C203),IF(Q$1="C",MAX(0,$C203-Q$2)))</f>
        <v>5.13</v>
      </c>
      <c r="R203" s="103" t="n">
        <f aca="false">IF(R$1="P",MAX(0,R$2-$C203),IF(R$1="C",MAX(0,$C203-R$2)))</f>
        <v>0</v>
      </c>
      <c r="S203" s="103" t="n">
        <f aca="false">IF(S$1="P",MAX(0,S$2-$C203),IF(S$1="C",MAX(0,$C203-S$2)))</f>
        <v>0</v>
      </c>
      <c r="T203" s="104" t="n">
        <f aca="false">A203</f>
        <v>9</v>
      </c>
      <c r="U203" s="105" t="n">
        <f aca="false">VLOOKUP($B203,Gas!$B$3:$E$2506,2)</f>
        <v>1.83</v>
      </c>
      <c r="V203" s="46" t="n">
        <f aca="false">C203/U203</f>
        <v>24.6612021857924</v>
      </c>
    </row>
    <row r="204" customFormat="false" ht="12.75" hidden="false" customHeight="false" outlineLevel="0" collapsed="false">
      <c r="A204" s="95" t="n">
        <f aca="false">MONTH(B204)+(YEAR(B204)-1998)*12</f>
        <v>9</v>
      </c>
      <c r="B204" s="114" t="n">
        <v>36054</v>
      </c>
      <c r="C204" s="115" t="n">
        <v>34.71</v>
      </c>
      <c r="D204" s="98" t="n">
        <f aca="false">LN(C204/C203)</f>
        <v>-0.262519383965215</v>
      </c>
      <c r="E204" s="106" t="n">
        <f aca="false">STDEV(D195:D204)*SQRT(trade_day)</f>
        <v>4.7782534114333</v>
      </c>
      <c r="G204" s="103" t="n">
        <f aca="false">IF(G$1="P",MAX(0,G$2-$C204),IF(G$1="C",MAX(0,$C204-G$2)))</f>
        <v>0</v>
      </c>
      <c r="H204" s="103" t="n">
        <f aca="false">IF(H$1="P",MAX(0,H$2-$C204),IF(H$1="C",MAX(0,$C204-H$2)))</f>
        <v>0</v>
      </c>
      <c r="I204" s="103" t="n">
        <f aca="false">IF(I$1="P",MAX(0,I$2-$C204),IF(I$1="C",MAX(0,$C204-I$2)))</f>
        <v>0</v>
      </c>
      <c r="J204" s="103" t="n">
        <f aca="false">IF(J$1="P",MAX(0,J$2-$C204),IF(J$1="C",MAX(0,$C204-J$2)))</f>
        <v>0.289999999999999</v>
      </c>
      <c r="K204" s="103" t="n">
        <f aca="false">IF(K$1="P",MAX(0,K$2-$C204),IF(K$1="C",MAX(0,$C204-K$2)))</f>
        <v>5.29</v>
      </c>
      <c r="L204" s="103" t="n">
        <f aca="false">IF(L$1="P",MAX(0,L$2-$C204),IF(L$1="C",MAX(0,$C204-L$2)))</f>
        <v>15.29</v>
      </c>
      <c r="M204" s="103" t="n">
        <f aca="false">IF(M$1="P",MAX(0,M$2-$C204),IF(M$1="C",MAX(0,$C204-M$2)))</f>
        <v>14.71</v>
      </c>
      <c r="N204" s="103" t="n">
        <f aca="false">IF(N$1="P",MAX(0,N$2-$C204),IF(N$1="C",MAX(0,$C204-N$2)))</f>
        <v>9.71</v>
      </c>
      <c r="O204" s="103" t="n">
        <f aca="false">IF(O$1="P",MAX(0,O$2-$C204),IF(O$1="C",MAX(0,$C204-O$2)))</f>
        <v>4.71</v>
      </c>
      <c r="P204" s="103" t="n">
        <f aca="false">IF(P$1="P",MAX(0,P$2-$C204),IF(P$1="C",MAX(0,$C204-P$2)))</f>
        <v>0</v>
      </c>
      <c r="Q204" s="103" t="n">
        <f aca="false">IF(Q$1="P",MAX(0,Q$2-$C204),IF(Q$1="C",MAX(0,$C204-Q$2)))</f>
        <v>0</v>
      </c>
      <c r="R204" s="103" t="n">
        <f aca="false">IF(R$1="P",MAX(0,R$2-$C204),IF(R$1="C",MAX(0,$C204-R$2)))</f>
        <v>0</v>
      </c>
      <c r="S204" s="103" t="n">
        <f aca="false">IF(S$1="P",MAX(0,S$2-$C204),IF(S$1="C",MAX(0,$C204-S$2)))</f>
        <v>0</v>
      </c>
      <c r="T204" s="104" t="n">
        <f aca="false">A204</f>
        <v>9</v>
      </c>
      <c r="U204" s="105" t="n">
        <f aca="false">VLOOKUP($B204,Gas!$B$3:$E$2506,2)</f>
        <v>1.935</v>
      </c>
      <c r="V204" s="46" t="n">
        <f aca="false">C204/U204</f>
        <v>17.937984496124</v>
      </c>
    </row>
    <row r="205" customFormat="false" ht="12.75" hidden="false" customHeight="false" outlineLevel="0" collapsed="false">
      <c r="A205" s="95" t="n">
        <f aca="false">MONTH(B205)+(YEAR(B205)-1998)*12</f>
        <v>9</v>
      </c>
      <c r="B205" s="114" t="n">
        <v>36055</v>
      </c>
      <c r="C205" s="115" t="n">
        <v>35.28</v>
      </c>
      <c r="D205" s="98" t="n">
        <f aca="false">LN(C205/C204)</f>
        <v>0.0162884012648957</v>
      </c>
      <c r="E205" s="106" t="n">
        <f aca="false">STDEV(D196:D205)*SQRT(trade_day)</f>
        <v>4.72700412763183</v>
      </c>
      <c r="G205" s="103" t="n">
        <f aca="false">IF(G$1="P",MAX(0,G$2-$C205),IF(G$1="C",MAX(0,$C205-G$2)))</f>
        <v>0</v>
      </c>
      <c r="H205" s="103" t="n">
        <f aca="false">IF(H$1="P",MAX(0,H$2-$C205),IF(H$1="C",MAX(0,$C205-H$2)))</f>
        <v>0</v>
      </c>
      <c r="I205" s="103" t="n">
        <f aca="false">IF(I$1="P",MAX(0,I$2-$C205),IF(I$1="C",MAX(0,$C205-I$2)))</f>
        <v>0</v>
      </c>
      <c r="J205" s="103" t="n">
        <f aca="false">IF(J$1="P",MAX(0,J$2-$C205),IF(J$1="C",MAX(0,$C205-J$2)))</f>
        <v>0</v>
      </c>
      <c r="K205" s="103" t="n">
        <f aca="false">IF(K$1="P",MAX(0,K$2-$C205),IF(K$1="C",MAX(0,$C205-K$2)))</f>
        <v>4.72</v>
      </c>
      <c r="L205" s="103" t="n">
        <f aca="false">IF(L$1="P",MAX(0,L$2-$C205),IF(L$1="C",MAX(0,$C205-L$2)))</f>
        <v>14.72</v>
      </c>
      <c r="M205" s="103" t="n">
        <f aca="false">IF(M$1="P",MAX(0,M$2-$C205),IF(M$1="C",MAX(0,$C205-M$2)))</f>
        <v>15.28</v>
      </c>
      <c r="N205" s="103" t="n">
        <f aca="false">IF(N$1="P",MAX(0,N$2-$C205),IF(N$1="C",MAX(0,$C205-N$2)))</f>
        <v>10.28</v>
      </c>
      <c r="O205" s="103" t="n">
        <f aca="false">IF(O$1="P",MAX(0,O$2-$C205),IF(O$1="C",MAX(0,$C205-O$2)))</f>
        <v>5.28</v>
      </c>
      <c r="P205" s="103" t="n">
        <f aca="false">IF(P$1="P",MAX(0,P$2-$C205),IF(P$1="C",MAX(0,$C205-P$2)))</f>
        <v>0.280000000000001</v>
      </c>
      <c r="Q205" s="103" t="n">
        <f aca="false">IF(Q$1="P",MAX(0,Q$2-$C205),IF(Q$1="C",MAX(0,$C205-Q$2)))</f>
        <v>0</v>
      </c>
      <c r="R205" s="103" t="n">
        <f aca="false">IF(R$1="P",MAX(0,R$2-$C205),IF(R$1="C",MAX(0,$C205-R$2)))</f>
        <v>0</v>
      </c>
      <c r="S205" s="103" t="n">
        <f aca="false">IF(S$1="P",MAX(0,S$2-$C205),IF(S$1="C",MAX(0,$C205-S$2)))</f>
        <v>0</v>
      </c>
      <c r="T205" s="104" t="n">
        <f aca="false">A205</f>
        <v>9</v>
      </c>
      <c r="U205" s="105" t="n">
        <f aca="false">VLOOKUP($B205,Gas!$B$3:$E$2506,2)</f>
        <v>2.12</v>
      </c>
      <c r="V205" s="46" t="n">
        <f aca="false">C205/U205</f>
        <v>16.6415094339623</v>
      </c>
    </row>
    <row r="206" customFormat="false" ht="12.75" hidden="false" customHeight="false" outlineLevel="0" collapsed="false">
      <c r="A206" s="95" t="n">
        <f aca="false">MONTH(B206)+(YEAR(B206)-1998)*12</f>
        <v>9</v>
      </c>
      <c r="B206" s="114" t="n">
        <v>36056</v>
      </c>
      <c r="C206" s="115" t="n">
        <v>35.03</v>
      </c>
      <c r="D206" s="98" t="n">
        <f aca="false">LN(C206/C205)</f>
        <v>-0.00711139392919516</v>
      </c>
      <c r="E206" s="106" t="n">
        <f aca="false">STDEV(D197:D206)*SQRT(trade_day)</f>
        <v>4.69357068709353</v>
      </c>
      <c r="G206" s="103" t="n">
        <f aca="false">IF(G$1="P",MAX(0,G$2-$C206),IF(G$1="C",MAX(0,$C206-G$2)))</f>
        <v>0</v>
      </c>
      <c r="H206" s="103" t="n">
        <f aca="false">IF(H$1="P",MAX(0,H$2-$C206),IF(H$1="C",MAX(0,$C206-H$2)))</f>
        <v>0</v>
      </c>
      <c r="I206" s="103" t="n">
        <f aca="false">IF(I$1="P",MAX(0,I$2-$C206),IF(I$1="C",MAX(0,$C206-I$2)))</f>
        <v>0</v>
      </c>
      <c r="J206" s="103" t="n">
        <f aca="false">IF(J$1="P",MAX(0,J$2-$C206),IF(J$1="C",MAX(0,$C206-J$2)))</f>
        <v>0</v>
      </c>
      <c r="K206" s="103" t="n">
        <f aca="false">IF(K$1="P",MAX(0,K$2-$C206),IF(K$1="C",MAX(0,$C206-K$2)))</f>
        <v>4.97</v>
      </c>
      <c r="L206" s="103" t="n">
        <f aca="false">IF(L$1="P",MAX(0,L$2-$C206),IF(L$1="C",MAX(0,$C206-L$2)))</f>
        <v>14.97</v>
      </c>
      <c r="M206" s="103" t="n">
        <f aca="false">IF(M$1="P",MAX(0,M$2-$C206),IF(M$1="C",MAX(0,$C206-M$2)))</f>
        <v>15.03</v>
      </c>
      <c r="N206" s="103" t="n">
        <f aca="false">IF(N$1="P",MAX(0,N$2-$C206),IF(N$1="C",MAX(0,$C206-N$2)))</f>
        <v>10.03</v>
      </c>
      <c r="O206" s="103" t="n">
        <f aca="false">IF(O$1="P",MAX(0,O$2-$C206),IF(O$1="C",MAX(0,$C206-O$2)))</f>
        <v>5.03</v>
      </c>
      <c r="P206" s="103" t="n">
        <f aca="false">IF(P$1="P",MAX(0,P$2-$C206),IF(P$1="C",MAX(0,$C206-P$2)))</f>
        <v>0.0300000000000011</v>
      </c>
      <c r="Q206" s="103" t="n">
        <f aca="false">IF(Q$1="P",MAX(0,Q$2-$C206),IF(Q$1="C",MAX(0,$C206-Q$2)))</f>
        <v>0</v>
      </c>
      <c r="R206" s="103" t="n">
        <f aca="false">IF(R$1="P",MAX(0,R$2-$C206),IF(R$1="C",MAX(0,$C206-R$2)))</f>
        <v>0</v>
      </c>
      <c r="S206" s="103" t="n">
        <f aca="false">IF(S$1="P",MAX(0,S$2-$C206),IF(S$1="C",MAX(0,$C206-S$2)))</f>
        <v>0</v>
      </c>
      <c r="T206" s="104" t="n">
        <f aca="false">A206</f>
        <v>9</v>
      </c>
      <c r="U206" s="105" t="n">
        <f aca="false">VLOOKUP($B206,Gas!$B$3:$E$2506,2)</f>
        <v>2.115</v>
      </c>
      <c r="V206" s="46" t="n">
        <f aca="false">C206/U206</f>
        <v>16.5626477541371</v>
      </c>
    </row>
    <row r="207" customFormat="false" ht="12.75" hidden="false" customHeight="false" outlineLevel="0" collapsed="false">
      <c r="A207" s="95" t="n">
        <f aca="false">MONTH(B207)+(YEAR(B207)-1998)*12</f>
        <v>9</v>
      </c>
      <c r="B207" s="114" t="n">
        <v>36059</v>
      </c>
      <c r="C207" s="115" t="n">
        <v>30.21</v>
      </c>
      <c r="D207" s="98" t="n">
        <f aca="false">LN(C207/C206)</f>
        <v>-0.148031841810815</v>
      </c>
      <c r="E207" s="106" t="n">
        <f aca="false">STDEV(D198:D207)*SQRT(trade_day)</f>
        <v>4.7565303023442</v>
      </c>
      <c r="G207" s="103" t="n">
        <f aca="false">IF(G$1="P",MAX(0,G$2-$C207),IF(G$1="C",MAX(0,$C207-G$2)))</f>
        <v>0</v>
      </c>
      <c r="H207" s="103" t="n">
        <f aca="false">IF(H$1="P",MAX(0,H$2-$C207),IF(H$1="C",MAX(0,$C207-H$2)))</f>
        <v>0</v>
      </c>
      <c r="I207" s="103" t="n">
        <f aca="false">IF(I$1="P",MAX(0,I$2-$C207),IF(I$1="C",MAX(0,$C207-I$2)))</f>
        <v>0</v>
      </c>
      <c r="J207" s="103" t="n">
        <f aca="false">IF(J$1="P",MAX(0,J$2-$C207),IF(J$1="C",MAX(0,$C207-J$2)))</f>
        <v>4.79</v>
      </c>
      <c r="K207" s="103" t="n">
        <f aca="false">IF(K$1="P",MAX(0,K$2-$C207),IF(K$1="C",MAX(0,$C207-K$2)))</f>
        <v>9.79</v>
      </c>
      <c r="L207" s="103" t="n">
        <f aca="false">IF(L$1="P",MAX(0,L$2-$C207),IF(L$1="C",MAX(0,$C207-L$2)))</f>
        <v>19.79</v>
      </c>
      <c r="M207" s="103" t="n">
        <f aca="false">IF(M$1="P",MAX(0,M$2-$C207),IF(M$1="C",MAX(0,$C207-M$2)))</f>
        <v>10.21</v>
      </c>
      <c r="N207" s="103" t="n">
        <f aca="false">IF(N$1="P",MAX(0,N$2-$C207),IF(N$1="C",MAX(0,$C207-N$2)))</f>
        <v>5.21</v>
      </c>
      <c r="O207" s="103" t="n">
        <f aca="false">IF(O$1="P",MAX(0,O$2-$C207),IF(O$1="C",MAX(0,$C207-O$2)))</f>
        <v>0.210000000000001</v>
      </c>
      <c r="P207" s="103" t="n">
        <f aca="false">IF(P$1="P",MAX(0,P$2-$C207),IF(P$1="C",MAX(0,$C207-P$2)))</f>
        <v>0</v>
      </c>
      <c r="Q207" s="103" t="n">
        <f aca="false">IF(Q$1="P",MAX(0,Q$2-$C207),IF(Q$1="C",MAX(0,$C207-Q$2)))</f>
        <v>0</v>
      </c>
      <c r="R207" s="103" t="n">
        <f aca="false">IF(R$1="P",MAX(0,R$2-$C207),IF(R$1="C",MAX(0,$C207-R$2)))</f>
        <v>0</v>
      </c>
      <c r="S207" s="103" t="n">
        <f aca="false">IF(S$1="P",MAX(0,S$2-$C207),IF(S$1="C",MAX(0,$C207-S$2)))</f>
        <v>0</v>
      </c>
      <c r="T207" s="104" t="n">
        <f aca="false">A207</f>
        <v>9</v>
      </c>
      <c r="U207" s="105" t="n">
        <f aca="false">VLOOKUP($B207,Gas!$B$3:$E$2506,2)</f>
        <v>2.245</v>
      </c>
      <c r="V207" s="46" t="n">
        <f aca="false">C207/U207</f>
        <v>13.456570155902</v>
      </c>
    </row>
    <row r="208" customFormat="false" ht="12.75" hidden="false" customHeight="false" outlineLevel="0" collapsed="false">
      <c r="A208" s="95" t="n">
        <f aca="false">MONTH(B208)+(YEAR(B208)-1998)*12</f>
        <v>9</v>
      </c>
      <c r="B208" s="114" t="n">
        <v>36060</v>
      </c>
      <c r="C208" s="115" t="n">
        <v>25.37</v>
      </c>
      <c r="D208" s="98" t="n">
        <f aca="false">LN(C208/C207)</f>
        <v>-0.17460562178739</v>
      </c>
      <c r="E208" s="106" t="n">
        <f aca="false">STDEV(D199:D208)*SQRT(trade_day)</f>
        <v>4.49171399842023</v>
      </c>
      <c r="G208" s="103" t="n">
        <f aca="false">IF(G$1="P",MAX(0,G$2-$C208),IF(G$1="C",MAX(0,$C208-G$2)))</f>
        <v>0</v>
      </c>
      <c r="H208" s="103" t="n">
        <f aca="false">IF(H$1="P",MAX(0,H$2-$C208),IF(H$1="C",MAX(0,$C208-H$2)))</f>
        <v>0</v>
      </c>
      <c r="I208" s="103" t="n">
        <f aca="false">IF(I$1="P",MAX(0,I$2-$C208),IF(I$1="C",MAX(0,$C208-I$2)))</f>
        <v>4.63</v>
      </c>
      <c r="J208" s="103" t="n">
        <f aca="false">IF(J$1="P",MAX(0,J$2-$C208),IF(J$1="C",MAX(0,$C208-J$2)))</f>
        <v>9.63</v>
      </c>
      <c r="K208" s="103" t="n">
        <f aca="false">IF(K$1="P",MAX(0,K$2-$C208),IF(K$1="C",MAX(0,$C208-K$2)))</f>
        <v>14.63</v>
      </c>
      <c r="L208" s="103" t="n">
        <f aca="false">IF(L$1="P",MAX(0,L$2-$C208),IF(L$1="C",MAX(0,$C208-L$2)))</f>
        <v>24.63</v>
      </c>
      <c r="M208" s="103" t="n">
        <f aca="false">IF(M$1="P",MAX(0,M$2-$C208),IF(M$1="C",MAX(0,$C208-M$2)))</f>
        <v>5.37</v>
      </c>
      <c r="N208" s="103" t="n">
        <f aca="false">IF(N$1="P",MAX(0,N$2-$C208),IF(N$1="C",MAX(0,$C208-N$2)))</f>
        <v>0.370000000000001</v>
      </c>
      <c r="O208" s="103" t="n">
        <f aca="false">IF(O$1="P",MAX(0,O$2-$C208),IF(O$1="C",MAX(0,$C208-O$2)))</f>
        <v>0</v>
      </c>
      <c r="P208" s="103" t="n">
        <f aca="false">IF(P$1="P",MAX(0,P$2-$C208),IF(P$1="C",MAX(0,$C208-P$2)))</f>
        <v>0</v>
      </c>
      <c r="Q208" s="103" t="n">
        <f aca="false">IF(Q$1="P",MAX(0,Q$2-$C208),IF(Q$1="C",MAX(0,$C208-Q$2)))</f>
        <v>0</v>
      </c>
      <c r="R208" s="103" t="n">
        <f aca="false">IF(R$1="P",MAX(0,R$2-$C208),IF(R$1="C",MAX(0,$C208-R$2)))</f>
        <v>0</v>
      </c>
      <c r="S208" s="103" t="n">
        <f aca="false">IF(S$1="P",MAX(0,S$2-$C208),IF(S$1="C",MAX(0,$C208-S$2)))</f>
        <v>0</v>
      </c>
      <c r="T208" s="104" t="n">
        <f aca="false">A208</f>
        <v>9</v>
      </c>
      <c r="U208" s="105" t="n">
        <f aca="false">VLOOKUP($B208,Gas!$B$3:$E$2506,2)</f>
        <v>2.17</v>
      </c>
      <c r="V208" s="46" t="n">
        <f aca="false">C208/U208</f>
        <v>11.6912442396313</v>
      </c>
    </row>
    <row r="209" customFormat="false" ht="12.75" hidden="false" customHeight="false" outlineLevel="0" collapsed="false">
      <c r="A209" s="95" t="n">
        <f aca="false">MONTH(B209)+(YEAR(B209)-1998)*12</f>
        <v>9</v>
      </c>
      <c r="B209" s="114" t="n">
        <v>36061</v>
      </c>
      <c r="C209" s="115" t="n">
        <v>21.9</v>
      </c>
      <c r="D209" s="98" t="n">
        <f aca="false">LN(C209/C208)</f>
        <v>-0.147080736788735</v>
      </c>
      <c r="E209" s="106" t="n">
        <f aca="false">STDEV(D200:D209)*SQRT(trade_day)</f>
        <v>3.72066112595952</v>
      </c>
      <c r="G209" s="103" t="n">
        <f aca="false">IF(G$1="P",MAX(0,G$2-$C209),IF(G$1="C",MAX(0,$C209-G$2)))</f>
        <v>0</v>
      </c>
      <c r="H209" s="103" t="n">
        <f aca="false">IF(H$1="P",MAX(0,H$2-$C209),IF(H$1="C",MAX(0,$C209-H$2)))</f>
        <v>3.1</v>
      </c>
      <c r="I209" s="103" t="n">
        <f aca="false">IF(I$1="P",MAX(0,I$2-$C209),IF(I$1="C",MAX(0,$C209-I$2)))</f>
        <v>8.1</v>
      </c>
      <c r="J209" s="103" t="n">
        <f aca="false">IF(J$1="P",MAX(0,J$2-$C209),IF(J$1="C",MAX(0,$C209-J$2)))</f>
        <v>13.1</v>
      </c>
      <c r="K209" s="103" t="n">
        <f aca="false">IF(K$1="P",MAX(0,K$2-$C209),IF(K$1="C",MAX(0,$C209-K$2)))</f>
        <v>18.1</v>
      </c>
      <c r="L209" s="103" t="n">
        <f aca="false">IF(L$1="P",MAX(0,L$2-$C209),IF(L$1="C",MAX(0,$C209-L$2)))</f>
        <v>28.1</v>
      </c>
      <c r="M209" s="103" t="n">
        <f aca="false">IF(M$1="P",MAX(0,M$2-$C209),IF(M$1="C",MAX(0,$C209-M$2)))</f>
        <v>1.9</v>
      </c>
      <c r="N209" s="103" t="n">
        <f aca="false">IF(N$1="P",MAX(0,N$2-$C209),IF(N$1="C",MAX(0,$C209-N$2)))</f>
        <v>0</v>
      </c>
      <c r="O209" s="103" t="n">
        <f aca="false">IF(O$1="P",MAX(0,O$2-$C209),IF(O$1="C",MAX(0,$C209-O$2)))</f>
        <v>0</v>
      </c>
      <c r="P209" s="103" t="n">
        <f aca="false">IF(P$1="P",MAX(0,P$2-$C209),IF(P$1="C",MAX(0,$C209-P$2)))</f>
        <v>0</v>
      </c>
      <c r="Q209" s="103" t="n">
        <f aca="false">IF(Q$1="P",MAX(0,Q$2-$C209),IF(Q$1="C",MAX(0,$C209-Q$2)))</f>
        <v>0</v>
      </c>
      <c r="R209" s="103" t="n">
        <f aca="false">IF(R$1="P",MAX(0,R$2-$C209),IF(R$1="C",MAX(0,$C209-R$2)))</f>
        <v>0</v>
      </c>
      <c r="S209" s="103" t="n">
        <f aca="false">IF(S$1="P",MAX(0,S$2-$C209),IF(S$1="C",MAX(0,$C209-S$2)))</f>
        <v>0</v>
      </c>
      <c r="T209" s="104" t="n">
        <f aca="false">A209</f>
        <v>9</v>
      </c>
      <c r="U209" s="105" t="n">
        <f aca="false">VLOOKUP($B209,Gas!$B$3:$E$2506,2)</f>
        <v>2.285</v>
      </c>
      <c r="V209" s="46" t="n">
        <f aca="false">C209/U209</f>
        <v>9.58424507658643</v>
      </c>
    </row>
    <row r="210" customFormat="false" ht="12.75" hidden="false" customHeight="false" outlineLevel="0" collapsed="false">
      <c r="A210" s="95" t="n">
        <f aca="false">MONTH(B210)+(YEAR(B210)-1998)*12</f>
        <v>9</v>
      </c>
      <c r="B210" s="114" t="n">
        <v>36062</v>
      </c>
      <c r="C210" s="115" t="n">
        <v>20.78</v>
      </c>
      <c r="D210" s="98" t="n">
        <f aca="false">LN(C210/C209)</f>
        <v>-0.0524956511513737</v>
      </c>
      <c r="E210" s="106" t="n">
        <f aca="false">STDEV(D201:D210)*SQRT(trade_day)</f>
        <v>3.71938508235462</v>
      </c>
      <c r="G210" s="103" t="n">
        <f aca="false">IF(G$1="P",MAX(0,G$2-$C210),IF(G$1="C",MAX(0,$C210-G$2)))</f>
        <v>0</v>
      </c>
      <c r="H210" s="103" t="n">
        <f aca="false">IF(H$1="P",MAX(0,H$2-$C210),IF(H$1="C",MAX(0,$C210-H$2)))</f>
        <v>4.22</v>
      </c>
      <c r="I210" s="103" t="n">
        <f aca="false">IF(I$1="P",MAX(0,I$2-$C210),IF(I$1="C",MAX(0,$C210-I$2)))</f>
        <v>9.22</v>
      </c>
      <c r="J210" s="103" t="n">
        <f aca="false">IF(J$1="P",MAX(0,J$2-$C210),IF(J$1="C",MAX(0,$C210-J$2)))</f>
        <v>14.22</v>
      </c>
      <c r="K210" s="103" t="n">
        <f aca="false">IF(K$1="P",MAX(0,K$2-$C210),IF(K$1="C",MAX(0,$C210-K$2)))</f>
        <v>19.22</v>
      </c>
      <c r="L210" s="103" t="n">
        <f aca="false">IF(L$1="P",MAX(0,L$2-$C210),IF(L$1="C",MAX(0,$C210-L$2)))</f>
        <v>29.22</v>
      </c>
      <c r="M210" s="103" t="n">
        <f aca="false">IF(M$1="P",MAX(0,M$2-$C210),IF(M$1="C",MAX(0,$C210-M$2)))</f>
        <v>0.780000000000001</v>
      </c>
      <c r="N210" s="103" t="n">
        <f aca="false">IF(N$1="P",MAX(0,N$2-$C210),IF(N$1="C",MAX(0,$C210-N$2)))</f>
        <v>0</v>
      </c>
      <c r="O210" s="103" t="n">
        <f aca="false">IF(O$1="P",MAX(0,O$2-$C210),IF(O$1="C",MAX(0,$C210-O$2)))</f>
        <v>0</v>
      </c>
      <c r="P210" s="103" t="n">
        <f aca="false">IF(P$1="P",MAX(0,P$2-$C210),IF(P$1="C",MAX(0,$C210-P$2)))</f>
        <v>0</v>
      </c>
      <c r="Q210" s="103" t="n">
        <f aca="false">IF(Q$1="P",MAX(0,Q$2-$C210),IF(Q$1="C",MAX(0,$C210-Q$2)))</f>
        <v>0</v>
      </c>
      <c r="R210" s="103" t="n">
        <f aca="false">IF(R$1="P",MAX(0,R$2-$C210),IF(R$1="C",MAX(0,$C210-R$2)))</f>
        <v>0</v>
      </c>
      <c r="S210" s="103" t="n">
        <f aca="false">IF(S$1="P",MAX(0,S$2-$C210),IF(S$1="C",MAX(0,$C210-S$2)))</f>
        <v>0</v>
      </c>
      <c r="T210" s="104" t="n">
        <f aca="false">A210</f>
        <v>9</v>
      </c>
      <c r="U210" s="105" t="n">
        <f aca="false">VLOOKUP($B210,Gas!$B$3:$E$2506,2)</f>
        <v>2.185</v>
      </c>
      <c r="V210" s="46" t="n">
        <f aca="false">C210/U210</f>
        <v>9.51029748283753</v>
      </c>
    </row>
    <row r="211" customFormat="false" ht="12.75" hidden="false" customHeight="false" outlineLevel="0" collapsed="false">
      <c r="A211" s="95" t="n">
        <f aca="false">MONTH(B211)+(YEAR(B211)-1998)*12</f>
        <v>9</v>
      </c>
      <c r="B211" s="114" t="n">
        <v>36063</v>
      </c>
      <c r="C211" s="115" t="n">
        <v>21.43</v>
      </c>
      <c r="D211" s="98" t="n">
        <f aca="false">LN(C211/C210)</f>
        <v>0.0308008238144042</v>
      </c>
      <c r="E211" s="106" t="n">
        <f aca="false">STDEV(D202:D211)*SQRT(trade_day)</f>
        <v>3.69341739509443</v>
      </c>
      <c r="G211" s="103" t="n">
        <f aca="false">IF(G$1="P",MAX(0,G$2-$C211),IF(G$1="C",MAX(0,$C211-G$2)))</f>
        <v>0</v>
      </c>
      <c r="H211" s="103" t="n">
        <f aca="false">IF(H$1="P",MAX(0,H$2-$C211),IF(H$1="C",MAX(0,$C211-H$2)))</f>
        <v>3.57</v>
      </c>
      <c r="I211" s="103" t="n">
        <f aca="false">IF(I$1="P",MAX(0,I$2-$C211),IF(I$1="C",MAX(0,$C211-I$2)))</f>
        <v>8.57</v>
      </c>
      <c r="J211" s="103" t="n">
        <f aca="false">IF(J$1="P",MAX(0,J$2-$C211),IF(J$1="C",MAX(0,$C211-J$2)))</f>
        <v>13.57</v>
      </c>
      <c r="K211" s="103" t="n">
        <f aca="false">IF(K$1="P",MAX(0,K$2-$C211),IF(K$1="C",MAX(0,$C211-K$2)))</f>
        <v>18.57</v>
      </c>
      <c r="L211" s="103" t="n">
        <f aca="false">IF(L$1="P",MAX(0,L$2-$C211),IF(L$1="C",MAX(0,$C211-L$2)))</f>
        <v>28.57</v>
      </c>
      <c r="M211" s="103" t="n">
        <f aca="false">IF(M$1="P",MAX(0,M$2-$C211),IF(M$1="C",MAX(0,$C211-M$2)))</f>
        <v>1.43</v>
      </c>
      <c r="N211" s="103" t="n">
        <f aca="false">IF(N$1="P",MAX(0,N$2-$C211),IF(N$1="C",MAX(0,$C211-N$2)))</f>
        <v>0</v>
      </c>
      <c r="O211" s="103" t="n">
        <f aca="false">IF(O$1="P",MAX(0,O$2-$C211),IF(O$1="C",MAX(0,$C211-O$2)))</f>
        <v>0</v>
      </c>
      <c r="P211" s="103" t="n">
        <f aca="false">IF(P$1="P",MAX(0,P$2-$C211),IF(P$1="C",MAX(0,$C211-P$2)))</f>
        <v>0</v>
      </c>
      <c r="Q211" s="103" t="n">
        <f aca="false">IF(Q$1="P",MAX(0,Q$2-$C211),IF(Q$1="C",MAX(0,$C211-Q$2)))</f>
        <v>0</v>
      </c>
      <c r="R211" s="103" t="n">
        <f aca="false">IF(R$1="P",MAX(0,R$2-$C211),IF(R$1="C",MAX(0,$C211-R$2)))</f>
        <v>0</v>
      </c>
      <c r="S211" s="103" t="n">
        <f aca="false">IF(S$1="P",MAX(0,S$2-$C211),IF(S$1="C",MAX(0,$C211-S$2)))</f>
        <v>0</v>
      </c>
      <c r="T211" s="104" t="n">
        <f aca="false">A211</f>
        <v>9</v>
      </c>
      <c r="U211" s="105" t="n">
        <f aca="false">VLOOKUP($B211,Gas!$B$3:$E$2506,2)</f>
        <v>2.165</v>
      </c>
      <c r="V211" s="46" t="n">
        <f aca="false">C211/U211</f>
        <v>9.89838337182448</v>
      </c>
    </row>
    <row r="212" customFormat="false" ht="12.75" hidden="false" customHeight="false" outlineLevel="0" collapsed="false">
      <c r="A212" s="95" t="n">
        <f aca="false">MONTH(B212)+(YEAR(B212)-1998)*12</f>
        <v>9</v>
      </c>
      <c r="B212" s="114" t="n">
        <v>36066</v>
      </c>
      <c r="C212" s="115" t="n">
        <v>35.64</v>
      </c>
      <c r="D212" s="98" t="n">
        <f aca="false">LN(C212/C211)</f>
        <v>0.508676793117123</v>
      </c>
      <c r="E212" s="106" t="n">
        <f aca="false">STDEV(D203:D212)*SQRT(trade_day)</f>
        <v>4.21961734907292</v>
      </c>
      <c r="G212" s="103" t="n">
        <f aca="false">IF(G$1="P",MAX(0,G$2-$C212),IF(G$1="C",MAX(0,$C212-G$2)))</f>
        <v>0</v>
      </c>
      <c r="H212" s="103" t="n">
        <f aca="false">IF(H$1="P",MAX(0,H$2-$C212),IF(H$1="C",MAX(0,$C212-H$2)))</f>
        <v>0</v>
      </c>
      <c r="I212" s="103" t="n">
        <f aca="false">IF(I$1="P",MAX(0,I$2-$C212),IF(I$1="C",MAX(0,$C212-I$2)))</f>
        <v>0</v>
      </c>
      <c r="J212" s="103" t="n">
        <f aca="false">IF(J$1="P",MAX(0,J$2-$C212),IF(J$1="C",MAX(0,$C212-J$2)))</f>
        <v>0</v>
      </c>
      <c r="K212" s="103" t="n">
        <f aca="false">IF(K$1="P",MAX(0,K$2-$C212),IF(K$1="C",MAX(0,$C212-K$2)))</f>
        <v>4.36</v>
      </c>
      <c r="L212" s="103" t="n">
        <f aca="false">IF(L$1="P",MAX(0,L$2-$C212),IF(L$1="C",MAX(0,$C212-L$2)))</f>
        <v>14.36</v>
      </c>
      <c r="M212" s="103" t="n">
        <f aca="false">IF(M$1="P",MAX(0,M$2-$C212),IF(M$1="C",MAX(0,$C212-M$2)))</f>
        <v>15.64</v>
      </c>
      <c r="N212" s="103" t="n">
        <f aca="false">IF(N$1="P",MAX(0,N$2-$C212),IF(N$1="C",MAX(0,$C212-N$2)))</f>
        <v>10.64</v>
      </c>
      <c r="O212" s="103" t="n">
        <f aca="false">IF(O$1="P",MAX(0,O$2-$C212),IF(O$1="C",MAX(0,$C212-O$2)))</f>
        <v>5.64</v>
      </c>
      <c r="P212" s="103" t="n">
        <f aca="false">IF(P$1="P",MAX(0,P$2-$C212),IF(P$1="C",MAX(0,$C212-P$2)))</f>
        <v>0.640000000000001</v>
      </c>
      <c r="Q212" s="103" t="n">
        <f aca="false">IF(Q$1="P",MAX(0,Q$2-$C212),IF(Q$1="C",MAX(0,$C212-Q$2)))</f>
        <v>0</v>
      </c>
      <c r="R212" s="103" t="n">
        <f aca="false">IF(R$1="P",MAX(0,R$2-$C212),IF(R$1="C",MAX(0,$C212-R$2)))</f>
        <v>0</v>
      </c>
      <c r="S212" s="103" t="n">
        <f aca="false">IF(S$1="P",MAX(0,S$2-$C212),IF(S$1="C",MAX(0,$C212-S$2)))</f>
        <v>0</v>
      </c>
      <c r="T212" s="104" t="n">
        <f aca="false">A212</f>
        <v>9</v>
      </c>
      <c r="U212" s="105" t="n">
        <f aca="false">VLOOKUP($B212,Gas!$B$3:$E$2506,2)</f>
        <v>2.385</v>
      </c>
      <c r="V212" s="46" t="n">
        <f aca="false">C212/U212</f>
        <v>14.9433962264151</v>
      </c>
    </row>
    <row r="213" customFormat="false" ht="12.75" hidden="false" customHeight="false" outlineLevel="0" collapsed="false">
      <c r="A213" s="95" t="n">
        <f aca="false">MONTH(B213)+(YEAR(B213)-1998)*12</f>
        <v>9</v>
      </c>
      <c r="B213" s="114" t="n">
        <v>36067</v>
      </c>
      <c r="C213" s="115" t="n">
        <v>36.15</v>
      </c>
      <c r="D213" s="98" t="n">
        <f aca="false">LN(C213/C212)</f>
        <v>0.0142083460021651</v>
      </c>
      <c r="E213" s="106" t="n">
        <f aca="false">STDEV(D204:D213)*SQRT(trade_day)</f>
        <v>3.33750323766311</v>
      </c>
      <c r="G213" s="103" t="n">
        <f aca="false">IF(G$1="P",MAX(0,G$2-$C213),IF(G$1="C",MAX(0,$C213-G$2)))</f>
        <v>0</v>
      </c>
      <c r="H213" s="103" t="n">
        <f aca="false">IF(H$1="P",MAX(0,H$2-$C213),IF(H$1="C",MAX(0,$C213-H$2)))</f>
        <v>0</v>
      </c>
      <c r="I213" s="103" t="n">
        <f aca="false">IF(I$1="P",MAX(0,I$2-$C213),IF(I$1="C",MAX(0,$C213-I$2)))</f>
        <v>0</v>
      </c>
      <c r="J213" s="103" t="n">
        <f aca="false">IF(J$1="P",MAX(0,J$2-$C213),IF(J$1="C",MAX(0,$C213-J$2)))</f>
        <v>0</v>
      </c>
      <c r="K213" s="103" t="n">
        <f aca="false">IF(K$1="P",MAX(0,K$2-$C213),IF(K$1="C",MAX(0,$C213-K$2)))</f>
        <v>3.85</v>
      </c>
      <c r="L213" s="103" t="n">
        <f aca="false">IF(L$1="P",MAX(0,L$2-$C213),IF(L$1="C",MAX(0,$C213-L$2)))</f>
        <v>13.85</v>
      </c>
      <c r="M213" s="103" t="n">
        <f aca="false">IF(M$1="P",MAX(0,M$2-$C213),IF(M$1="C",MAX(0,$C213-M$2)))</f>
        <v>16.15</v>
      </c>
      <c r="N213" s="103" t="n">
        <f aca="false">IF(N$1="P",MAX(0,N$2-$C213),IF(N$1="C",MAX(0,$C213-N$2)))</f>
        <v>11.15</v>
      </c>
      <c r="O213" s="103" t="n">
        <f aca="false">IF(O$1="P",MAX(0,O$2-$C213),IF(O$1="C",MAX(0,$C213-O$2)))</f>
        <v>6.15</v>
      </c>
      <c r="P213" s="103" t="n">
        <f aca="false">IF(P$1="P",MAX(0,P$2-$C213),IF(P$1="C",MAX(0,$C213-P$2)))</f>
        <v>1.15</v>
      </c>
      <c r="Q213" s="103" t="n">
        <f aca="false">IF(Q$1="P",MAX(0,Q$2-$C213),IF(Q$1="C",MAX(0,$C213-Q$2)))</f>
        <v>0</v>
      </c>
      <c r="R213" s="103" t="n">
        <f aca="false">IF(R$1="P",MAX(0,R$2-$C213),IF(R$1="C",MAX(0,$C213-R$2)))</f>
        <v>0</v>
      </c>
      <c r="S213" s="103" t="n">
        <f aca="false">IF(S$1="P",MAX(0,S$2-$C213),IF(S$1="C",MAX(0,$C213-S$2)))</f>
        <v>0</v>
      </c>
      <c r="T213" s="104" t="n">
        <f aca="false">A213</f>
        <v>9</v>
      </c>
      <c r="U213" s="105" t="n">
        <f aca="false">VLOOKUP($B213,Gas!$B$3:$E$2506,2)</f>
        <v>2.235</v>
      </c>
      <c r="V213" s="46" t="n">
        <f aca="false">C213/U213</f>
        <v>16.1744966442953</v>
      </c>
    </row>
    <row r="214" customFormat="false" ht="12.75" hidden="false" customHeight="false" outlineLevel="0" collapsed="false">
      <c r="A214" s="95" t="n">
        <f aca="false">MONTH(B214)+(YEAR(B214)-1998)*12</f>
        <v>9</v>
      </c>
      <c r="B214" s="114" t="n">
        <v>36068</v>
      </c>
      <c r="C214" s="115" t="n">
        <v>38.18</v>
      </c>
      <c r="D214" s="98" t="n">
        <f aca="false">LN(C214/C213)</f>
        <v>0.0546348696928279</v>
      </c>
      <c r="E214" s="106" t="n">
        <f aca="false">STDEV(D205:D214)*SQRT(trade_day)</f>
        <v>3.06904202685739</v>
      </c>
      <c r="G214" s="103" t="n">
        <f aca="false">IF(G$1="P",MAX(0,G$2-$C214),IF(G$1="C",MAX(0,$C214-G$2)))</f>
        <v>0</v>
      </c>
      <c r="H214" s="103" t="n">
        <f aca="false">IF(H$1="P",MAX(0,H$2-$C214),IF(H$1="C",MAX(0,$C214-H$2)))</f>
        <v>0</v>
      </c>
      <c r="I214" s="103" t="n">
        <f aca="false">IF(I$1="P",MAX(0,I$2-$C214),IF(I$1="C",MAX(0,$C214-I$2)))</f>
        <v>0</v>
      </c>
      <c r="J214" s="103" t="n">
        <f aca="false">IF(J$1="P",MAX(0,J$2-$C214),IF(J$1="C",MAX(0,$C214-J$2)))</f>
        <v>0</v>
      </c>
      <c r="K214" s="103" t="n">
        <f aca="false">IF(K$1="P",MAX(0,K$2-$C214),IF(K$1="C",MAX(0,$C214-K$2)))</f>
        <v>1.82</v>
      </c>
      <c r="L214" s="103" t="n">
        <f aca="false">IF(L$1="P",MAX(0,L$2-$C214),IF(L$1="C",MAX(0,$C214-L$2)))</f>
        <v>11.82</v>
      </c>
      <c r="M214" s="103" t="n">
        <f aca="false">IF(M$1="P",MAX(0,M$2-$C214),IF(M$1="C",MAX(0,$C214-M$2)))</f>
        <v>18.18</v>
      </c>
      <c r="N214" s="103" t="n">
        <f aca="false">IF(N$1="P",MAX(0,N$2-$C214),IF(N$1="C",MAX(0,$C214-N$2)))</f>
        <v>13.18</v>
      </c>
      <c r="O214" s="103" t="n">
        <f aca="false">IF(O$1="P",MAX(0,O$2-$C214),IF(O$1="C",MAX(0,$C214-O$2)))</f>
        <v>8.18</v>
      </c>
      <c r="P214" s="103" t="n">
        <f aca="false">IF(P$1="P",MAX(0,P$2-$C214),IF(P$1="C",MAX(0,$C214-P$2)))</f>
        <v>3.18</v>
      </c>
      <c r="Q214" s="103" t="n">
        <f aca="false">IF(Q$1="P",MAX(0,Q$2-$C214),IF(Q$1="C",MAX(0,$C214-Q$2)))</f>
        <v>0</v>
      </c>
      <c r="R214" s="103" t="n">
        <f aca="false">IF(R$1="P",MAX(0,R$2-$C214),IF(R$1="C",MAX(0,$C214-R$2)))</f>
        <v>0</v>
      </c>
      <c r="S214" s="103" t="n">
        <f aca="false">IF(S$1="P",MAX(0,S$2-$C214),IF(S$1="C",MAX(0,$C214-S$2)))</f>
        <v>0</v>
      </c>
      <c r="T214" s="104" t="n">
        <f aca="false">A214</f>
        <v>9</v>
      </c>
      <c r="U214" s="105" t="n">
        <f aca="false">VLOOKUP($B214,Gas!$B$3:$E$2506,2)</f>
        <v>2.17</v>
      </c>
      <c r="V214" s="46" t="n">
        <f aca="false">C214/U214</f>
        <v>17.594470046083</v>
      </c>
    </row>
    <row r="215" customFormat="false" ht="12.75" hidden="false" customHeight="false" outlineLevel="0" collapsed="false">
      <c r="A215" s="95" t="n">
        <f aca="false">MONTH(B215)+(YEAR(B215)-1998)*12</f>
        <v>10</v>
      </c>
      <c r="B215" s="114" t="n">
        <v>36069</v>
      </c>
      <c r="C215" s="115" t="n">
        <v>24.26</v>
      </c>
      <c r="D215" s="98" t="n">
        <f aca="false">LN(C215/C214)</f>
        <v>-0.453482914781697</v>
      </c>
      <c r="E215" s="106" t="n">
        <f aca="false">STDEV(D206:D215)*SQRT(trade_day)</f>
        <v>3.84183821969577</v>
      </c>
      <c r="G215" s="103" t="n">
        <f aca="false">IF(G$1="P",MAX(0,G$2-$C215),IF(G$1="C",MAX(0,$C215-G$2)))</f>
        <v>0</v>
      </c>
      <c r="H215" s="103" t="n">
        <f aca="false">IF(H$1="P",MAX(0,H$2-$C215),IF(H$1="C",MAX(0,$C215-H$2)))</f>
        <v>0.739999999999998</v>
      </c>
      <c r="I215" s="103" t="n">
        <f aca="false">IF(I$1="P",MAX(0,I$2-$C215),IF(I$1="C",MAX(0,$C215-I$2)))</f>
        <v>5.74</v>
      </c>
      <c r="J215" s="103" t="n">
        <f aca="false">IF(J$1="P",MAX(0,J$2-$C215),IF(J$1="C",MAX(0,$C215-J$2)))</f>
        <v>10.74</v>
      </c>
      <c r="K215" s="103" t="n">
        <f aca="false">IF(K$1="P",MAX(0,K$2-$C215),IF(K$1="C",MAX(0,$C215-K$2)))</f>
        <v>15.74</v>
      </c>
      <c r="L215" s="103" t="n">
        <f aca="false">IF(L$1="P",MAX(0,L$2-$C215),IF(L$1="C",MAX(0,$C215-L$2)))</f>
        <v>25.74</v>
      </c>
      <c r="M215" s="103" t="n">
        <f aca="false">IF(M$1="P",MAX(0,M$2-$C215),IF(M$1="C",MAX(0,$C215-M$2)))</f>
        <v>4.26</v>
      </c>
      <c r="N215" s="103" t="n">
        <f aca="false">IF(N$1="P",MAX(0,N$2-$C215),IF(N$1="C",MAX(0,$C215-N$2)))</f>
        <v>0</v>
      </c>
      <c r="O215" s="103" t="n">
        <f aca="false">IF(O$1="P",MAX(0,O$2-$C215),IF(O$1="C",MAX(0,$C215-O$2)))</f>
        <v>0</v>
      </c>
      <c r="P215" s="103" t="n">
        <f aca="false">IF(P$1="P",MAX(0,P$2-$C215),IF(P$1="C",MAX(0,$C215-P$2)))</f>
        <v>0</v>
      </c>
      <c r="Q215" s="103" t="n">
        <f aca="false">IF(Q$1="P",MAX(0,Q$2-$C215),IF(Q$1="C",MAX(0,$C215-Q$2)))</f>
        <v>0</v>
      </c>
      <c r="R215" s="103" t="n">
        <f aca="false">IF(R$1="P",MAX(0,R$2-$C215),IF(R$1="C",MAX(0,$C215-R$2)))</f>
        <v>0</v>
      </c>
      <c r="S215" s="103" t="n">
        <f aca="false">IF(S$1="P",MAX(0,S$2-$C215),IF(S$1="C",MAX(0,$C215-S$2)))</f>
        <v>0</v>
      </c>
      <c r="T215" s="104" t="n">
        <f aca="false">A215</f>
        <v>10</v>
      </c>
      <c r="U215" s="105" t="n">
        <f aca="false">VLOOKUP($B215,Gas!$B$3:$E$2506,2)</f>
        <v>2.175</v>
      </c>
      <c r="V215" s="46" t="n">
        <f aca="false">C215/U215</f>
        <v>11.1540229885058</v>
      </c>
    </row>
    <row r="216" customFormat="false" ht="12.75" hidden="false" customHeight="false" outlineLevel="0" collapsed="false">
      <c r="A216" s="95" t="n">
        <f aca="false">MONTH(B216)+(YEAR(B216)-1998)*12</f>
        <v>10</v>
      </c>
      <c r="B216" s="114" t="n">
        <v>36070</v>
      </c>
      <c r="C216" s="115" t="n">
        <v>25.13</v>
      </c>
      <c r="D216" s="98" t="n">
        <f aca="false">LN(C216/C215)</f>
        <v>0.0352334480395967</v>
      </c>
      <c r="E216" s="106" t="n">
        <f aca="false">STDEV(D207:D216)*SQRT(trade_day)</f>
        <v>3.85693095227371</v>
      </c>
      <c r="G216" s="103" t="n">
        <f aca="false">IF(G$1="P",MAX(0,G$2-$C216),IF(G$1="C",MAX(0,$C216-G$2)))</f>
        <v>0</v>
      </c>
      <c r="H216" s="103" t="n">
        <f aca="false">IF(H$1="P",MAX(0,H$2-$C216),IF(H$1="C",MAX(0,$C216-H$2)))</f>
        <v>0</v>
      </c>
      <c r="I216" s="103" t="n">
        <f aca="false">IF(I$1="P",MAX(0,I$2-$C216),IF(I$1="C",MAX(0,$C216-I$2)))</f>
        <v>4.87</v>
      </c>
      <c r="J216" s="103" t="n">
        <f aca="false">IF(J$1="P",MAX(0,J$2-$C216),IF(J$1="C",MAX(0,$C216-J$2)))</f>
        <v>9.87</v>
      </c>
      <c r="K216" s="103" t="n">
        <f aca="false">IF(K$1="P",MAX(0,K$2-$C216),IF(K$1="C",MAX(0,$C216-K$2)))</f>
        <v>14.87</v>
      </c>
      <c r="L216" s="103" t="n">
        <f aca="false">IF(L$1="P",MAX(0,L$2-$C216),IF(L$1="C",MAX(0,$C216-L$2)))</f>
        <v>24.87</v>
      </c>
      <c r="M216" s="103" t="n">
        <f aca="false">IF(M$1="P",MAX(0,M$2-$C216),IF(M$1="C",MAX(0,$C216-M$2)))</f>
        <v>5.13</v>
      </c>
      <c r="N216" s="103" t="n">
        <f aca="false">IF(N$1="P",MAX(0,N$2-$C216),IF(N$1="C",MAX(0,$C216-N$2)))</f>
        <v>0.129999999999999</v>
      </c>
      <c r="O216" s="103" t="n">
        <f aca="false">IF(O$1="P",MAX(0,O$2-$C216),IF(O$1="C",MAX(0,$C216-O$2)))</f>
        <v>0</v>
      </c>
      <c r="P216" s="103" t="n">
        <f aca="false">IF(P$1="P",MAX(0,P$2-$C216),IF(P$1="C",MAX(0,$C216-P$2)))</f>
        <v>0</v>
      </c>
      <c r="Q216" s="103" t="n">
        <f aca="false">IF(Q$1="P",MAX(0,Q$2-$C216),IF(Q$1="C",MAX(0,$C216-Q$2)))</f>
        <v>0</v>
      </c>
      <c r="R216" s="103" t="n">
        <f aca="false">IF(R$1="P",MAX(0,R$2-$C216),IF(R$1="C",MAX(0,$C216-R$2)))</f>
        <v>0</v>
      </c>
      <c r="S216" s="103" t="n">
        <f aca="false">IF(S$1="P",MAX(0,S$2-$C216),IF(S$1="C",MAX(0,$C216-S$2)))</f>
        <v>0</v>
      </c>
      <c r="T216" s="104" t="n">
        <f aca="false">A216</f>
        <v>10</v>
      </c>
      <c r="U216" s="105" t="n">
        <f aca="false">VLOOKUP($B216,Gas!$B$3:$E$2506,2)</f>
        <v>2.325</v>
      </c>
      <c r="V216" s="46" t="n">
        <f aca="false">C216/U216</f>
        <v>10.8086021505376</v>
      </c>
      <c r="Y216" s="47"/>
      <c r="Z216" s="112" t="n">
        <f aca="false">STDEV($D$215:$D317)*SQRT(trade_day)</f>
        <v>1.65731322422349</v>
      </c>
    </row>
    <row r="217" customFormat="false" ht="12.75" hidden="false" customHeight="false" outlineLevel="0" collapsed="false">
      <c r="A217" s="95" t="n">
        <f aca="false">MONTH(B217)+(YEAR(B217)-1998)*12</f>
        <v>10</v>
      </c>
      <c r="B217" s="114" t="n">
        <v>36073</v>
      </c>
      <c r="C217" s="115" t="n">
        <v>28.07</v>
      </c>
      <c r="D217" s="98" t="n">
        <f aca="false">LN(C217/C216)</f>
        <v>0.11063903881829</v>
      </c>
      <c r="E217" s="106" t="n">
        <f aca="false">STDEV(D208:D217)*SQRT(trade_day)</f>
        <v>3.85988131461796</v>
      </c>
      <c r="G217" s="103" t="n">
        <f aca="false">IF(G$1="P",MAX(0,G$2-$C217),IF(G$1="C",MAX(0,$C217-G$2)))</f>
        <v>0</v>
      </c>
      <c r="H217" s="103" t="n">
        <f aca="false">IF(H$1="P",MAX(0,H$2-$C217),IF(H$1="C",MAX(0,$C217-H$2)))</f>
        <v>0</v>
      </c>
      <c r="I217" s="103" t="n">
        <f aca="false">IF(I$1="P",MAX(0,I$2-$C217),IF(I$1="C",MAX(0,$C217-I$2)))</f>
        <v>1.93</v>
      </c>
      <c r="J217" s="103" t="n">
        <f aca="false">IF(J$1="P",MAX(0,J$2-$C217),IF(J$1="C",MAX(0,$C217-J$2)))</f>
        <v>6.93</v>
      </c>
      <c r="K217" s="103" t="n">
        <f aca="false">IF(K$1="P",MAX(0,K$2-$C217),IF(K$1="C",MAX(0,$C217-K$2)))</f>
        <v>11.93</v>
      </c>
      <c r="L217" s="103" t="n">
        <f aca="false">IF(L$1="P",MAX(0,L$2-$C217),IF(L$1="C",MAX(0,$C217-L$2)))</f>
        <v>21.93</v>
      </c>
      <c r="M217" s="103" t="n">
        <f aca="false">IF(M$1="P",MAX(0,M$2-$C217),IF(M$1="C",MAX(0,$C217-M$2)))</f>
        <v>8.07</v>
      </c>
      <c r="N217" s="103" t="n">
        <f aca="false">IF(N$1="P",MAX(0,N$2-$C217),IF(N$1="C",MAX(0,$C217-N$2)))</f>
        <v>3.07</v>
      </c>
      <c r="O217" s="103" t="n">
        <f aca="false">IF(O$1="P",MAX(0,O$2-$C217),IF(O$1="C",MAX(0,$C217-O$2)))</f>
        <v>0</v>
      </c>
      <c r="P217" s="103" t="n">
        <f aca="false">IF(P$1="P",MAX(0,P$2-$C217),IF(P$1="C",MAX(0,$C217-P$2)))</f>
        <v>0</v>
      </c>
      <c r="Q217" s="103" t="n">
        <f aca="false">IF(Q$1="P",MAX(0,Q$2-$C217),IF(Q$1="C",MAX(0,$C217-Q$2)))</f>
        <v>0</v>
      </c>
      <c r="R217" s="103" t="n">
        <f aca="false">IF(R$1="P",MAX(0,R$2-$C217),IF(R$1="C",MAX(0,$C217-R$2)))</f>
        <v>0</v>
      </c>
      <c r="S217" s="103" t="n">
        <f aca="false">IF(S$1="P",MAX(0,S$2-$C217),IF(S$1="C",MAX(0,$C217-S$2)))</f>
        <v>0</v>
      </c>
      <c r="T217" s="104" t="n">
        <f aca="false">A217</f>
        <v>10</v>
      </c>
      <c r="U217" s="105" t="n">
        <f aca="false">VLOOKUP($B217,Gas!$B$3:$E$2506,2)</f>
        <v>2.125</v>
      </c>
      <c r="V217" s="46" t="n">
        <f aca="false">C217/U217</f>
        <v>13.2094117647059</v>
      </c>
    </row>
    <row r="218" customFormat="false" ht="12.75" hidden="false" customHeight="false" outlineLevel="0" collapsed="false">
      <c r="A218" s="95" t="n">
        <f aca="false">MONTH(B218)+(YEAR(B218)-1998)*12</f>
        <v>10</v>
      </c>
      <c r="B218" s="114" t="n">
        <v>36074</v>
      </c>
      <c r="C218" s="115" t="n">
        <v>23.26</v>
      </c>
      <c r="D218" s="98" t="n">
        <f aca="false">LN(C218/C217)</f>
        <v>-0.187966243283273</v>
      </c>
      <c r="E218" s="106" t="n">
        <f aca="false">STDEV(D209:D218)*SQRT(trade_day)</f>
        <v>3.87650553204182</v>
      </c>
      <c r="G218" s="103" t="n">
        <f aca="false">IF(G$1="P",MAX(0,G$2-$C218),IF(G$1="C",MAX(0,$C218-G$2)))</f>
        <v>0</v>
      </c>
      <c r="H218" s="103" t="n">
        <f aca="false">IF(H$1="P",MAX(0,H$2-$C218),IF(H$1="C",MAX(0,$C218-H$2)))</f>
        <v>1.74</v>
      </c>
      <c r="I218" s="103" t="n">
        <f aca="false">IF(I$1="P",MAX(0,I$2-$C218),IF(I$1="C",MAX(0,$C218-I$2)))</f>
        <v>6.74</v>
      </c>
      <c r="J218" s="103" t="n">
        <f aca="false">IF(J$1="P",MAX(0,J$2-$C218),IF(J$1="C",MAX(0,$C218-J$2)))</f>
        <v>11.74</v>
      </c>
      <c r="K218" s="103" t="n">
        <f aca="false">IF(K$1="P",MAX(0,K$2-$C218),IF(K$1="C",MAX(0,$C218-K$2)))</f>
        <v>16.74</v>
      </c>
      <c r="L218" s="103" t="n">
        <f aca="false">IF(L$1="P",MAX(0,L$2-$C218),IF(L$1="C",MAX(0,$C218-L$2)))</f>
        <v>26.74</v>
      </c>
      <c r="M218" s="103" t="n">
        <f aca="false">IF(M$1="P",MAX(0,M$2-$C218),IF(M$1="C",MAX(0,$C218-M$2)))</f>
        <v>3.26</v>
      </c>
      <c r="N218" s="103" t="n">
        <f aca="false">IF(N$1="P",MAX(0,N$2-$C218),IF(N$1="C",MAX(0,$C218-N$2)))</f>
        <v>0</v>
      </c>
      <c r="O218" s="103" t="n">
        <f aca="false">IF(O$1="P",MAX(0,O$2-$C218),IF(O$1="C",MAX(0,$C218-O$2)))</f>
        <v>0</v>
      </c>
      <c r="P218" s="103" t="n">
        <f aca="false">IF(P$1="P",MAX(0,P$2-$C218),IF(P$1="C",MAX(0,$C218-P$2)))</f>
        <v>0</v>
      </c>
      <c r="Q218" s="103" t="n">
        <f aca="false">IF(Q$1="P",MAX(0,Q$2-$C218),IF(Q$1="C",MAX(0,$C218-Q$2)))</f>
        <v>0</v>
      </c>
      <c r="R218" s="103" t="n">
        <f aca="false">IF(R$1="P",MAX(0,R$2-$C218),IF(R$1="C",MAX(0,$C218-R$2)))</f>
        <v>0</v>
      </c>
      <c r="S218" s="103" t="n">
        <f aca="false">IF(S$1="P",MAX(0,S$2-$C218),IF(S$1="C",MAX(0,$C218-S$2)))</f>
        <v>0</v>
      </c>
      <c r="T218" s="104" t="n">
        <f aca="false">A218</f>
        <v>10</v>
      </c>
      <c r="U218" s="105" t="n">
        <f aca="false">VLOOKUP($B218,Gas!$B$3:$E$2506,2)</f>
        <v>2.07</v>
      </c>
      <c r="V218" s="46" t="n">
        <f aca="false">C218/U218</f>
        <v>11.2367149758454</v>
      </c>
    </row>
    <row r="219" customFormat="false" ht="12.75" hidden="false" customHeight="false" outlineLevel="0" collapsed="false">
      <c r="A219" s="95" t="n">
        <f aca="false">MONTH(B219)+(YEAR(B219)-1998)*12</f>
        <v>10</v>
      </c>
      <c r="B219" s="114" t="n">
        <v>36075</v>
      </c>
      <c r="C219" s="115" t="n">
        <v>26.15</v>
      </c>
      <c r="D219" s="98" t="n">
        <f aca="false">LN(C219/C218)</f>
        <v>0.117114043420413</v>
      </c>
      <c r="E219" s="106" t="n">
        <f aca="false">STDEV(D210:D219)*SQRT(trade_day)</f>
        <v>3.83939309831267</v>
      </c>
      <c r="G219" s="103" t="n">
        <f aca="false">IF(G$1="P",MAX(0,G$2-$C219),IF(G$1="C",MAX(0,$C219-G$2)))</f>
        <v>0</v>
      </c>
      <c r="H219" s="103" t="n">
        <f aca="false">IF(H$1="P",MAX(0,H$2-$C219),IF(H$1="C",MAX(0,$C219-H$2)))</f>
        <v>0</v>
      </c>
      <c r="I219" s="103" t="n">
        <f aca="false">IF(I$1="P",MAX(0,I$2-$C219),IF(I$1="C",MAX(0,$C219-I$2)))</f>
        <v>3.85</v>
      </c>
      <c r="J219" s="103" t="n">
        <f aca="false">IF(J$1="P",MAX(0,J$2-$C219),IF(J$1="C",MAX(0,$C219-J$2)))</f>
        <v>8.85</v>
      </c>
      <c r="K219" s="103" t="n">
        <f aca="false">IF(K$1="P",MAX(0,K$2-$C219),IF(K$1="C",MAX(0,$C219-K$2)))</f>
        <v>13.85</v>
      </c>
      <c r="L219" s="103" t="n">
        <f aca="false">IF(L$1="P",MAX(0,L$2-$C219),IF(L$1="C",MAX(0,$C219-L$2)))</f>
        <v>23.85</v>
      </c>
      <c r="M219" s="103" t="n">
        <f aca="false">IF(M$1="P",MAX(0,M$2-$C219),IF(M$1="C",MAX(0,$C219-M$2)))</f>
        <v>6.15</v>
      </c>
      <c r="N219" s="103" t="n">
        <f aca="false">IF(N$1="P",MAX(0,N$2-$C219),IF(N$1="C",MAX(0,$C219-N$2)))</f>
        <v>1.15</v>
      </c>
      <c r="O219" s="103" t="n">
        <f aca="false">IF(O$1="P",MAX(0,O$2-$C219),IF(O$1="C",MAX(0,$C219-O$2)))</f>
        <v>0</v>
      </c>
      <c r="P219" s="103" t="n">
        <f aca="false">IF(P$1="P",MAX(0,P$2-$C219),IF(P$1="C",MAX(0,$C219-P$2)))</f>
        <v>0</v>
      </c>
      <c r="Q219" s="103" t="n">
        <f aca="false">IF(Q$1="P",MAX(0,Q$2-$C219),IF(Q$1="C",MAX(0,$C219-Q$2)))</f>
        <v>0</v>
      </c>
      <c r="R219" s="103" t="n">
        <f aca="false">IF(R$1="P",MAX(0,R$2-$C219),IF(R$1="C",MAX(0,$C219-R$2)))</f>
        <v>0</v>
      </c>
      <c r="S219" s="103" t="n">
        <f aca="false">IF(S$1="P",MAX(0,S$2-$C219),IF(S$1="C",MAX(0,$C219-S$2)))</f>
        <v>0</v>
      </c>
      <c r="T219" s="104" t="n">
        <f aca="false">A219</f>
        <v>10</v>
      </c>
      <c r="U219" s="105" t="n">
        <f aca="false">VLOOKUP($B219,Gas!$B$3:$E$2506,2)</f>
        <v>1.995</v>
      </c>
      <c r="V219" s="46" t="n">
        <f aca="false">C219/U219</f>
        <v>13.1077694235589</v>
      </c>
    </row>
    <row r="220" customFormat="false" ht="12.75" hidden="false" customHeight="false" outlineLevel="0" collapsed="false">
      <c r="A220" s="95" t="n">
        <f aca="false">MONTH(B220)+(YEAR(B220)-1998)*12</f>
        <v>10</v>
      </c>
      <c r="B220" s="114" t="n">
        <v>36076</v>
      </c>
      <c r="C220" s="115" t="n">
        <v>24.19</v>
      </c>
      <c r="D220" s="98" t="n">
        <f aca="false">LN(C220/C219)</f>
        <v>-0.0779098658889959</v>
      </c>
      <c r="E220" s="106" t="n">
        <f aca="false">STDEV(D211:D220)*SQRT(trade_day)</f>
        <v>3.85438022351947</v>
      </c>
      <c r="G220" s="103" t="n">
        <f aca="false">IF(G$1="P",MAX(0,G$2-$C220),IF(G$1="C",MAX(0,$C220-G$2)))</f>
        <v>0</v>
      </c>
      <c r="H220" s="103" t="n">
        <f aca="false">IF(H$1="P",MAX(0,H$2-$C220),IF(H$1="C",MAX(0,$C220-H$2)))</f>
        <v>0.809999999999999</v>
      </c>
      <c r="I220" s="103" t="n">
        <f aca="false">IF(I$1="P",MAX(0,I$2-$C220),IF(I$1="C",MAX(0,$C220-I$2)))</f>
        <v>5.81</v>
      </c>
      <c r="J220" s="103" t="n">
        <f aca="false">IF(J$1="P",MAX(0,J$2-$C220),IF(J$1="C",MAX(0,$C220-J$2)))</f>
        <v>10.81</v>
      </c>
      <c r="K220" s="103" t="n">
        <f aca="false">IF(K$1="P",MAX(0,K$2-$C220),IF(K$1="C",MAX(0,$C220-K$2)))</f>
        <v>15.81</v>
      </c>
      <c r="L220" s="103" t="n">
        <f aca="false">IF(L$1="P",MAX(0,L$2-$C220),IF(L$1="C",MAX(0,$C220-L$2)))</f>
        <v>25.81</v>
      </c>
      <c r="M220" s="103" t="n">
        <f aca="false">IF(M$1="P",MAX(0,M$2-$C220),IF(M$1="C",MAX(0,$C220-M$2)))</f>
        <v>4.19</v>
      </c>
      <c r="N220" s="103" t="n">
        <f aca="false">IF(N$1="P",MAX(0,N$2-$C220),IF(N$1="C",MAX(0,$C220-N$2)))</f>
        <v>0</v>
      </c>
      <c r="O220" s="103" t="n">
        <f aca="false">IF(O$1="P",MAX(0,O$2-$C220),IF(O$1="C",MAX(0,$C220-O$2)))</f>
        <v>0</v>
      </c>
      <c r="P220" s="103" t="n">
        <f aca="false">IF(P$1="P",MAX(0,P$2-$C220),IF(P$1="C",MAX(0,$C220-P$2)))</f>
        <v>0</v>
      </c>
      <c r="Q220" s="103" t="n">
        <f aca="false">IF(Q$1="P",MAX(0,Q$2-$C220),IF(Q$1="C",MAX(0,$C220-Q$2)))</f>
        <v>0</v>
      </c>
      <c r="R220" s="103" t="n">
        <f aca="false">IF(R$1="P",MAX(0,R$2-$C220),IF(R$1="C",MAX(0,$C220-R$2)))</f>
        <v>0</v>
      </c>
      <c r="S220" s="103" t="n">
        <f aca="false">IF(S$1="P",MAX(0,S$2-$C220),IF(S$1="C",MAX(0,$C220-S$2)))</f>
        <v>0</v>
      </c>
      <c r="T220" s="104" t="n">
        <f aca="false">A220</f>
        <v>10</v>
      </c>
      <c r="U220" s="105" t="n">
        <f aca="false">VLOOKUP($B220,Gas!$B$3:$E$2506,2)</f>
        <v>2.045</v>
      </c>
      <c r="V220" s="46" t="n">
        <f aca="false">C220/U220</f>
        <v>11.8288508557457</v>
      </c>
    </row>
    <row r="221" customFormat="false" ht="12.75" hidden="false" customHeight="false" outlineLevel="0" collapsed="false">
      <c r="A221" s="95" t="n">
        <f aca="false">MONTH(B221)+(YEAR(B221)-1998)*12</f>
        <v>10</v>
      </c>
      <c r="B221" s="114" t="n">
        <v>36077</v>
      </c>
      <c r="C221" s="115" t="n">
        <v>23.39</v>
      </c>
      <c r="D221" s="98" t="n">
        <f aca="false">LN(C221/C220)</f>
        <v>-0.0336307440258483</v>
      </c>
      <c r="E221" s="106" t="n">
        <f aca="false">STDEV(D212:D221)*SQRT(trade_day)</f>
        <v>3.86059198149499</v>
      </c>
      <c r="G221" s="103" t="n">
        <f aca="false">IF(G$1="P",MAX(0,G$2-$C221),IF(G$1="C",MAX(0,$C221-G$2)))</f>
        <v>0</v>
      </c>
      <c r="H221" s="103" t="n">
        <f aca="false">IF(H$1="P",MAX(0,H$2-$C221),IF(H$1="C",MAX(0,$C221-H$2)))</f>
        <v>1.61</v>
      </c>
      <c r="I221" s="103" t="n">
        <f aca="false">IF(I$1="P",MAX(0,I$2-$C221),IF(I$1="C",MAX(0,$C221-I$2)))</f>
        <v>6.61</v>
      </c>
      <c r="J221" s="103" t="n">
        <f aca="false">IF(J$1="P",MAX(0,J$2-$C221),IF(J$1="C",MAX(0,$C221-J$2)))</f>
        <v>11.61</v>
      </c>
      <c r="K221" s="103" t="n">
        <f aca="false">IF(K$1="P",MAX(0,K$2-$C221),IF(K$1="C",MAX(0,$C221-K$2)))</f>
        <v>16.61</v>
      </c>
      <c r="L221" s="103" t="n">
        <f aca="false">IF(L$1="P",MAX(0,L$2-$C221),IF(L$1="C",MAX(0,$C221-L$2)))</f>
        <v>26.61</v>
      </c>
      <c r="M221" s="103" t="n">
        <f aca="false">IF(M$1="P",MAX(0,M$2-$C221),IF(M$1="C",MAX(0,$C221-M$2)))</f>
        <v>3.39</v>
      </c>
      <c r="N221" s="103" t="n">
        <f aca="false">IF(N$1="P",MAX(0,N$2-$C221),IF(N$1="C",MAX(0,$C221-N$2)))</f>
        <v>0</v>
      </c>
      <c r="O221" s="103" t="n">
        <f aca="false">IF(O$1="P",MAX(0,O$2-$C221),IF(O$1="C",MAX(0,$C221-O$2)))</f>
        <v>0</v>
      </c>
      <c r="P221" s="103" t="n">
        <f aca="false">IF(P$1="P",MAX(0,P$2-$C221),IF(P$1="C",MAX(0,$C221-P$2)))</f>
        <v>0</v>
      </c>
      <c r="Q221" s="103" t="n">
        <f aca="false">IF(Q$1="P",MAX(0,Q$2-$C221),IF(Q$1="C",MAX(0,$C221-Q$2)))</f>
        <v>0</v>
      </c>
      <c r="R221" s="103" t="n">
        <f aca="false">IF(R$1="P",MAX(0,R$2-$C221),IF(R$1="C",MAX(0,$C221-R$2)))</f>
        <v>0</v>
      </c>
      <c r="S221" s="103" t="n">
        <f aca="false">IF(S$1="P",MAX(0,S$2-$C221),IF(S$1="C",MAX(0,$C221-S$2)))</f>
        <v>0</v>
      </c>
      <c r="T221" s="104" t="n">
        <f aca="false">A221</f>
        <v>10</v>
      </c>
      <c r="U221" s="105" t="n">
        <f aca="false">VLOOKUP($B221,Gas!$B$3:$E$2506,2)</f>
        <v>2.025</v>
      </c>
      <c r="V221" s="46" t="n">
        <f aca="false">C221/U221</f>
        <v>11.5506172839506</v>
      </c>
    </row>
    <row r="222" customFormat="false" ht="12.75" hidden="false" customHeight="false" outlineLevel="0" collapsed="false">
      <c r="A222" s="95" t="n">
        <f aca="false">MONTH(B222)+(YEAR(B222)-1998)*12</f>
        <v>10</v>
      </c>
      <c r="B222" s="114" t="n">
        <v>36080</v>
      </c>
      <c r="C222" s="115" t="n">
        <v>25.32</v>
      </c>
      <c r="D222" s="98" t="n">
        <f aca="false">LN(C222/C221)</f>
        <v>0.0792860166798878</v>
      </c>
      <c r="E222" s="106" t="n">
        <f aca="false">STDEV(D213:D222)*SQRT(trade_day)</f>
        <v>2.7546045474845</v>
      </c>
      <c r="G222" s="103" t="n">
        <f aca="false">IF(G$1="P",MAX(0,G$2-$C222),IF(G$1="C",MAX(0,$C222-G$2)))</f>
        <v>0</v>
      </c>
      <c r="H222" s="103" t="n">
        <f aca="false">IF(H$1="P",MAX(0,H$2-$C222),IF(H$1="C",MAX(0,$C222-H$2)))</f>
        <v>0</v>
      </c>
      <c r="I222" s="103" t="n">
        <f aca="false">IF(I$1="P",MAX(0,I$2-$C222),IF(I$1="C",MAX(0,$C222-I$2)))</f>
        <v>4.68</v>
      </c>
      <c r="J222" s="103" t="n">
        <f aca="false">IF(J$1="P",MAX(0,J$2-$C222),IF(J$1="C",MAX(0,$C222-J$2)))</f>
        <v>9.68</v>
      </c>
      <c r="K222" s="103" t="n">
        <f aca="false">IF(K$1="P",MAX(0,K$2-$C222),IF(K$1="C",MAX(0,$C222-K$2)))</f>
        <v>14.68</v>
      </c>
      <c r="L222" s="103" t="n">
        <f aca="false">IF(L$1="P",MAX(0,L$2-$C222),IF(L$1="C",MAX(0,$C222-L$2)))</f>
        <v>24.68</v>
      </c>
      <c r="M222" s="103" t="n">
        <f aca="false">IF(M$1="P",MAX(0,M$2-$C222),IF(M$1="C",MAX(0,$C222-M$2)))</f>
        <v>5.32</v>
      </c>
      <c r="N222" s="103" t="n">
        <f aca="false">IF(N$1="P",MAX(0,N$2-$C222),IF(N$1="C",MAX(0,$C222-N$2)))</f>
        <v>0.32</v>
      </c>
      <c r="O222" s="103" t="n">
        <f aca="false">IF(O$1="P",MAX(0,O$2-$C222),IF(O$1="C",MAX(0,$C222-O$2)))</f>
        <v>0</v>
      </c>
      <c r="P222" s="103" t="n">
        <f aca="false">IF(P$1="P",MAX(0,P$2-$C222),IF(P$1="C",MAX(0,$C222-P$2)))</f>
        <v>0</v>
      </c>
      <c r="Q222" s="103" t="n">
        <f aca="false">IF(Q$1="P",MAX(0,Q$2-$C222),IF(Q$1="C",MAX(0,$C222-Q$2)))</f>
        <v>0</v>
      </c>
      <c r="R222" s="103" t="n">
        <f aca="false">IF(R$1="P",MAX(0,R$2-$C222),IF(R$1="C",MAX(0,$C222-R$2)))</f>
        <v>0</v>
      </c>
      <c r="S222" s="103" t="n">
        <f aca="false">IF(S$1="P",MAX(0,S$2-$C222),IF(S$1="C",MAX(0,$C222-S$2)))</f>
        <v>0</v>
      </c>
      <c r="T222" s="104" t="n">
        <f aca="false">A222</f>
        <v>10</v>
      </c>
      <c r="U222" s="105" t="n">
        <f aca="false">VLOOKUP($B222,Gas!$B$3:$E$2506,2)</f>
        <v>1.795</v>
      </c>
      <c r="V222" s="46" t="n">
        <f aca="false">C222/U222</f>
        <v>14.1058495821727</v>
      </c>
    </row>
    <row r="223" customFormat="false" ht="12.75" hidden="false" customHeight="false" outlineLevel="0" collapsed="false">
      <c r="A223" s="95" t="n">
        <f aca="false">MONTH(B223)+(YEAR(B223)-1998)*12</f>
        <v>10</v>
      </c>
      <c r="B223" s="114" t="n">
        <v>36081</v>
      </c>
      <c r="C223" s="115" t="n">
        <v>21.71</v>
      </c>
      <c r="D223" s="98" t="n">
        <f aca="false">LN(C223/C222)</f>
        <v>-0.153821613385775</v>
      </c>
      <c r="E223" s="106" t="n">
        <f aca="false">STDEV(D214:D223)*SQRT(trade_day)</f>
        <v>2.80034349850321</v>
      </c>
      <c r="G223" s="103" t="n">
        <f aca="false">IF(G$1="P",MAX(0,G$2-$C223),IF(G$1="C",MAX(0,$C223-G$2)))</f>
        <v>0</v>
      </c>
      <c r="H223" s="103" t="n">
        <f aca="false">IF(H$1="P",MAX(0,H$2-$C223),IF(H$1="C",MAX(0,$C223-H$2)))</f>
        <v>3.29</v>
      </c>
      <c r="I223" s="103" t="n">
        <f aca="false">IF(I$1="P",MAX(0,I$2-$C223),IF(I$1="C",MAX(0,$C223-I$2)))</f>
        <v>8.29</v>
      </c>
      <c r="J223" s="103" t="n">
        <f aca="false">IF(J$1="P",MAX(0,J$2-$C223),IF(J$1="C",MAX(0,$C223-J$2)))</f>
        <v>13.29</v>
      </c>
      <c r="K223" s="103" t="n">
        <f aca="false">IF(K$1="P",MAX(0,K$2-$C223),IF(K$1="C",MAX(0,$C223-K$2)))</f>
        <v>18.29</v>
      </c>
      <c r="L223" s="103" t="n">
        <f aca="false">IF(L$1="P",MAX(0,L$2-$C223),IF(L$1="C",MAX(0,$C223-L$2)))</f>
        <v>28.29</v>
      </c>
      <c r="M223" s="103" t="n">
        <f aca="false">IF(M$1="P",MAX(0,M$2-$C223),IF(M$1="C",MAX(0,$C223-M$2)))</f>
        <v>1.71</v>
      </c>
      <c r="N223" s="103" t="n">
        <f aca="false">IF(N$1="P",MAX(0,N$2-$C223),IF(N$1="C",MAX(0,$C223-N$2)))</f>
        <v>0</v>
      </c>
      <c r="O223" s="103" t="n">
        <f aca="false">IF(O$1="P",MAX(0,O$2-$C223),IF(O$1="C",MAX(0,$C223-O$2)))</f>
        <v>0</v>
      </c>
      <c r="P223" s="103" t="n">
        <f aca="false">IF(P$1="P",MAX(0,P$2-$C223),IF(P$1="C",MAX(0,$C223-P$2)))</f>
        <v>0</v>
      </c>
      <c r="Q223" s="103" t="n">
        <f aca="false">IF(Q$1="P",MAX(0,Q$2-$C223),IF(Q$1="C",MAX(0,$C223-Q$2)))</f>
        <v>0</v>
      </c>
      <c r="R223" s="103" t="n">
        <f aca="false">IF(R$1="P",MAX(0,R$2-$C223),IF(R$1="C",MAX(0,$C223-R$2)))</f>
        <v>0</v>
      </c>
      <c r="S223" s="103" t="n">
        <f aca="false">IF(S$1="P",MAX(0,S$2-$C223),IF(S$1="C",MAX(0,$C223-S$2)))</f>
        <v>0</v>
      </c>
      <c r="T223" s="104" t="n">
        <f aca="false">A223</f>
        <v>10</v>
      </c>
      <c r="U223" s="105" t="n">
        <f aca="false">VLOOKUP($B223,Gas!$B$3:$E$2506,2)</f>
        <v>1.735</v>
      </c>
      <c r="V223" s="46" t="n">
        <f aca="false">C223/U223</f>
        <v>12.5129682997118</v>
      </c>
    </row>
    <row r="224" customFormat="false" ht="12.75" hidden="false" customHeight="false" outlineLevel="0" collapsed="false">
      <c r="A224" s="95" t="n">
        <f aca="false">MONTH(B224)+(YEAR(B224)-1998)*12</f>
        <v>10</v>
      </c>
      <c r="B224" s="114" t="n">
        <v>36082</v>
      </c>
      <c r="C224" s="115" t="n">
        <v>23.74</v>
      </c>
      <c r="D224" s="98" t="n">
        <f aca="false">LN(C224/C223)</f>
        <v>0.0893884052913214</v>
      </c>
      <c r="E224" s="106" t="n">
        <f aca="false">STDEV(D215:D224)*SQRT(trade_day)</f>
        <v>2.84184009174782</v>
      </c>
      <c r="G224" s="103" t="n">
        <f aca="false">IF(G$1="P",MAX(0,G$2-$C224),IF(G$1="C",MAX(0,$C224-G$2)))</f>
        <v>0</v>
      </c>
      <c r="H224" s="103" t="n">
        <f aca="false">IF(H$1="P",MAX(0,H$2-$C224),IF(H$1="C",MAX(0,$C224-H$2)))</f>
        <v>1.26</v>
      </c>
      <c r="I224" s="103" t="n">
        <f aca="false">IF(I$1="P",MAX(0,I$2-$C224),IF(I$1="C",MAX(0,$C224-I$2)))</f>
        <v>6.26</v>
      </c>
      <c r="J224" s="103" t="n">
        <f aca="false">IF(J$1="P",MAX(0,J$2-$C224),IF(J$1="C",MAX(0,$C224-J$2)))</f>
        <v>11.26</v>
      </c>
      <c r="K224" s="103" t="n">
        <f aca="false">IF(K$1="P",MAX(0,K$2-$C224),IF(K$1="C",MAX(0,$C224-K$2)))</f>
        <v>16.26</v>
      </c>
      <c r="L224" s="103" t="n">
        <f aca="false">IF(L$1="P",MAX(0,L$2-$C224),IF(L$1="C",MAX(0,$C224-L$2)))</f>
        <v>26.26</v>
      </c>
      <c r="M224" s="103" t="n">
        <f aca="false">IF(M$1="P",MAX(0,M$2-$C224),IF(M$1="C",MAX(0,$C224-M$2)))</f>
        <v>3.74</v>
      </c>
      <c r="N224" s="103" t="n">
        <f aca="false">IF(N$1="P",MAX(0,N$2-$C224),IF(N$1="C",MAX(0,$C224-N$2)))</f>
        <v>0</v>
      </c>
      <c r="O224" s="103" t="n">
        <f aca="false">IF(O$1="P",MAX(0,O$2-$C224),IF(O$1="C",MAX(0,$C224-O$2)))</f>
        <v>0</v>
      </c>
      <c r="P224" s="103" t="n">
        <f aca="false">IF(P$1="P",MAX(0,P$2-$C224),IF(P$1="C",MAX(0,$C224-P$2)))</f>
        <v>0</v>
      </c>
      <c r="Q224" s="103" t="n">
        <f aca="false">IF(Q$1="P",MAX(0,Q$2-$C224),IF(Q$1="C",MAX(0,$C224-Q$2)))</f>
        <v>0</v>
      </c>
      <c r="R224" s="103" t="n">
        <f aca="false">IF(R$1="P",MAX(0,R$2-$C224),IF(R$1="C",MAX(0,$C224-R$2)))</f>
        <v>0</v>
      </c>
      <c r="S224" s="103" t="n">
        <f aca="false">IF(S$1="P",MAX(0,S$2-$C224),IF(S$1="C",MAX(0,$C224-S$2)))</f>
        <v>0</v>
      </c>
      <c r="T224" s="104" t="n">
        <f aca="false">A224</f>
        <v>10</v>
      </c>
      <c r="U224" s="105" t="n">
        <f aca="false">VLOOKUP($B224,Gas!$B$3:$E$2506,2)</f>
        <v>1.675</v>
      </c>
      <c r="V224" s="46" t="n">
        <f aca="false">C224/U224</f>
        <v>14.1731343283582</v>
      </c>
    </row>
    <row r="225" customFormat="false" ht="12.75" hidden="false" customHeight="false" outlineLevel="0" collapsed="false">
      <c r="A225" s="95" t="n">
        <f aca="false">MONTH(B225)+(YEAR(B225)-1998)*12</f>
        <v>10</v>
      </c>
      <c r="B225" s="114" t="n">
        <v>36083</v>
      </c>
      <c r="C225" s="115" t="n">
        <v>23.07</v>
      </c>
      <c r="D225" s="98" t="n">
        <f aca="false">LN(C225/C224)</f>
        <v>-0.0286283169958596</v>
      </c>
      <c r="E225" s="106" t="n">
        <f aca="false">STDEV(D216:D225)*SQRT(trade_day)</f>
        <v>1.73393127790146</v>
      </c>
      <c r="G225" s="103" t="n">
        <f aca="false">IF(G$1="P",MAX(0,G$2-$C225),IF(G$1="C",MAX(0,$C225-G$2)))</f>
        <v>0</v>
      </c>
      <c r="H225" s="103" t="n">
        <f aca="false">IF(H$1="P",MAX(0,H$2-$C225),IF(H$1="C",MAX(0,$C225-H$2)))</f>
        <v>1.93</v>
      </c>
      <c r="I225" s="103" t="n">
        <f aca="false">IF(I$1="P",MAX(0,I$2-$C225),IF(I$1="C",MAX(0,$C225-I$2)))</f>
        <v>6.93</v>
      </c>
      <c r="J225" s="103" t="n">
        <f aca="false">IF(J$1="P",MAX(0,J$2-$C225),IF(J$1="C",MAX(0,$C225-J$2)))</f>
        <v>11.93</v>
      </c>
      <c r="K225" s="103" t="n">
        <f aca="false">IF(K$1="P",MAX(0,K$2-$C225),IF(K$1="C",MAX(0,$C225-K$2)))</f>
        <v>16.93</v>
      </c>
      <c r="L225" s="103" t="n">
        <f aca="false">IF(L$1="P",MAX(0,L$2-$C225),IF(L$1="C",MAX(0,$C225-L$2)))</f>
        <v>26.93</v>
      </c>
      <c r="M225" s="103" t="n">
        <f aca="false">IF(M$1="P",MAX(0,M$2-$C225),IF(M$1="C",MAX(0,$C225-M$2)))</f>
        <v>3.07</v>
      </c>
      <c r="N225" s="103" t="n">
        <f aca="false">IF(N$1="P",MAX(0,N$2-$C225),IF(N$1="C",MAX(0,$C225-N$2)))</f>
        <v>0</v>
      </c>
      <c r="O225" s="103" t="n">
        <f aca="false">IF(O$1="P",MAX(0,O$2-$C225),IF(O$1="C",MAX(0,$C225-O$2)))</f>
        <v>0</v>
      </c>
      <c r="P225" s="103" t="n">
        <f aca="false">IF(P$1="P",MAX(0,P$2-$C225),IF(P$1="C",MAX(0,$C225-P$2)))</f>
        <v>0</v>
      </c>
      <c r="Q225" s="103" t="n">
        <f aca="false">IF(Q$1="P",MAX(0,Q$2-$C225),IF(Q$1="C",MAX(0,$C225-Q$2)))</f>
        <v>0</v>
      </c>
      <c r="R225" s="103" t="n">
        <f aca="false">IF(R$1="P",MAX(0,R$2-$C225),IF(R$1="C",MAX(0,$C225-R$2)))</f>
        <v>0</v>
      </c>
      <c r="S225" s="103" t="n">
        <f aca="false">IF(S$1="P",MAX(0,S$2-$C225),IF(S$1="C",MAX(0,$C225-S$2)))</f>
        <v>0</v>
      </c>
      <c r="T225" s="104" t="n">
        <f aca="false">A225</f>
        <v>10</v>
      </c>
      <c r="U225" s="105" t="n">
        <f aca="false">VLOOKUP($B225,Gas!$B$3:$E$2506,2)</f>
        <v>1.795</v>
      </c>
      <c r="V225" s="46" t="n">
        <f aca="false">C225/U225</f>
        <v>12.8523676880223</v>
      </c>
    </row>
    <row r="226" customFormat="false" ht="12.75" hidden="false" customHeight="false" outlineLevel="0" collapsed="false">
      <c r="A226" s="95" t="n">
        <f aca="false">MONTH(B226)+(YEAR(B226)-1998)*12</f>
        <v>10</v>
      </c>
      <c r="B226" s="114" t="n">
        <v>36084</v>
      </c>
      <c r="C226" s="115" t="n">
        <v>22.53</v>
      </c>
      <c r="D226" s="98" t="n">
        <f aca="false">LN(C226/C225)</f>
        <v>-0.0236853177415092</v>
      </c>
      <c r="E226" s="106" t="n">
        <f aca="false">STDEV(D217:D226)*SQRT(trade_day)</f>
        <v>1.72090430855987</v>
      </c>
      <c r="G226" s="103" t="n">
        <f aca="false">IF(G$1="P",MAX(0,G$2-$C226),IF(G$1="C",MAX(0,$C226-G$2)))</f>
        <v>0</v>
      </c>
      <c r="H226" s="103" t="n">
        <f aca="false">IF(H$1="P",MAX(0,H$2-$C226),IF(H$1="C",MAX(0,$C226-H$2)))</f>
        <v>2.47</v>
      </c>
      <c r="I226" s="103" t="n">
        <f aca="false">IF(I$1="P",MAX(0,I$2-$C226),IF(I$1="C",MAX(0,$C226-I$2)))</f>
        <v>7.47</v>
      </c>
      <c r="J226" s="103" t="n">
        <f aca="false">IF(J$1="P",MAX(0,J$2-$C226),IF(J$1="C",MAX(0,$C226-J$2)))</f>
        <v>12.47</v>
      </c>
      <c r="K226" s="103" t="n">
        <f aca="false">IF(K$1="P",MAX(0,K$2-$C226),IF(K$1="C",MAX(0,$C226-K$2)))</f>
        <v>17.47</v>
      </c>
      <c r="L226" s="103" t="n">
        <f aca="false">IF(L$1="P",MAX(0,L$2-$C226),IF(L$1="C",MAX(0,$C226-L$2)))</f>
        <v>27.47</v>
      </c>
      <c r="M226" s="103" t="n">
        <f aca="false">IF(M$1="P",MAX(0,M$2-$C226),IF(M$1="C",MAX(0,$C226-M$2)))</f>
        <v>2.53</v>
      </c>
      <c r="N226" s="103" t="n">
        <f aca="false">IF(N$1="P",MAX(0,N$2-$C226),IF(N$1="C",MAX(0,$C226-N$2)))</f>
        <v>0</v>
      </c>
      <c r="O226" s="103" t="n">
        <f aca="false">IF(O$1="P",MAX(0,O$2-$C226),IF(O$1="C",MAX(0,$C226-O$2)))</f>
        <v>0</v>
      </c>
      <c r="P226" s="103" t="n">
        <f aca="false">IF(P$1="P",MAX(0,P$2-$C226),IF(P$1="C",MAX(0,$C226-P$2)))</f>
        <v>0</v>
      </c>
      <c r="Q226" s="103" t="n">
        <f aca="false">IF(Q$1="P",MAX(0,Q$2-$C226),IF(Q$1="C",MAX(0,$C226-Q$2)))</f>
        <v>0</v>
      </c>
      <c r="R226" s="103" t="n">
        <f aca="false">IF(R$1="P",MAX(0,R$2-$C226),IF(R$1="C",MAX(0,$C226-R$2)))</f>
        <v>0</v>
      </c>
      <c r="S226" s="103" t="n">
        <f aca="false">IF(S$1="P",MAX(0,S$2-$C226),IF(S$1="C",MAX(0,$C226-S$2)))</f>
        <v>0</v>
      </c>
      <c r="T226" s="104" t="n">
        <f aca="false">A226</f>
        <v>10</v>
      </c>
      <c r="U226" s="105" t="n">
        <f aca="false">VLOOKUP($B226,Gas!$B$3:$E$2506,2)</f>
        <v>1.75</v>
      </c>
      <c r="V226" s="46" t="n">
        <f aca="false">C226/U226</f>
        <v>12.8742857142857</v>
      </c>
    </row>
    <row r="227" customFormat="false" ht="12.75" hidden="false" customHeight="false" outlineLevel="0" collapsed="false">
      <c r="A227" s="95" t="n">
        <f aca="false">MONTH(B227)+(YEAR(B227)-1998)*12</f>
        <v>10</v>
      </c>
      <c r="B227" s="114" t="n">
        <v>36087</v>
      </c>
      <c r="C227" s="115" t="n">
        <v>22.69</v>
      </c>
      <c r="D227" s="98" t="n">
        <f aca="false">LN(C227/C226)</f>
        <v>0.00707654434759727</v>
      </c>
      <c r="E227" s="106" t="n">
        <f aca="false">STDEV(D218:D227)*SQRT(trade_day)</f>
        <v>1.59067485096031</v>
      </c>
      <c r="G227" s="103" t="n">
        <f aca="false">IF(G$1="P",MAX(0,G$2-$C227),IF(G$1="C",MAX(0,$C227-G$2)))</f>
        <v>0</v>
      </c>
      <c r="H227" s="103" t="n">
        <f aca="false">IF(H$1="P",MAX(0,H$2-$C227),IF(H$1="C",MAX(0,$C227-H$2)))</f>
        <v>2.31</v>
      </c>
      <c r="I227" s="103" t="n">
        <f aca="false">IF(I$1="P",MAX(0,I$2-$C227),IF(I$1="C",MAX(0,$C227-I$2)))</f>
        <v>7.31</v>
      </c>
      <c r="J227" s="103" t="n">
        <f aca="false">IF(J$1="P",MAX(0,J$2-$C227),IF(J$1="C",MAX(0,$C227-J$2)))</f>
        <v>12.31</v>
      </c>
      <c r="K227" s="103" t="n">
        <f aca="false">IF(K$1="P",MAX(0,K$2-$C227),IF(K$1="C",MAX(0,$C227-K$2)))</f>
        <v>17.31</v>
      </c>
      <c r="L227" s="103" t="n">
        <f aca="false">IF(L$1="P",MAX(0,L$2-$C227),IF(L$1="C",MAX(0,$C227-L$2)))</f>
        <v>27.31</v>
      </c>
      <c r="M227" s="103" t="n">
        <f aca="false">IF(M$1="P",MAX(0,M$2-$C227),IF(M$1="C",MAX(0,$C227-M$2)))</f>
        <v>2.69</v>
      </c>
      <c r="N227" s="103" t="n">
        <f aca="false">IF(N$1="P",MAX(0,N$2-$C227),IF(N$1="C",MAX(0,$C227-N$2)))</f>
        <v>0</v>
      </c>
      <c r="O227" s="103" t="n">
        <f aca="false">IF(O$1="P",MAX(0,O$2-$C227),IF(O$1="C",MAX(0,$C227-O$2)))</f>
        <v>0</v>
      </c>
      <c r="P227" s="103" t="n">
        <f aca="false">IF(P$1="P",MAX(0,P$2-$C227),IF(P$1="C",MAX(0,$C227-P$2)))</f>
        <v>0</v>
      </c>
      <c r="Q227" s="103" t="n">
        <f aca="false">IF(Q$1="P",MAX(0,Q$2-$C227),IF(Q$1="C",MAX(0,$C227-Q$2)))</f>
        <v>0</v>
      </c>
      <c r="R227" s="103" t="n">
        <f aca="false">IF(R$1="P",MAX(0,R$2-$C227),IF(R$1="C",MAX(0,$C227-R$2)))</f>
        <v>0</v>
      </c>
      <c r="S227" s="103" t="n">
        <f aca="false">IF(S$1="P",MAX(0,S$2-$C227),IF(S$1="C",MAX(0,$C227-S$2)))</f>
        <v>0</v>
      </c>
      <c r="T227" s="104" t="n">
        <f aca="false">A227</f>
        <v>10</v>
      </c>
      <c r="U227" s="105" t="n">
        <f aca="false">VLOOKUP($B227,Gas!$B$3:$E$2506,2)</f>
        <v>1.63</v>
      </c>
      <c r="V227" s="46" t="n">
        <f aca="false">C227/U227</f>
        <v>13.920245398773</v>
      </c>
    </row>
    <row r="228" customFormat="false" ht="12.75" hidden="false" customHeight="false" outlineLevel="0" collapsed="false">
      <c r="A228" s="95" t="n">
        <f aca="false">MONTH(B228)+(YEAR(B228)-1998)*12</f>
        <v>10</v>
      </c>
      <c r="B228" s="114" t="n">
        <v>36088</v>
      </c>
      <c r="C228" s="115" t="n">
        <v>22.51</v>
      </c>
      <c r="D228" s="98" t="n">
        <f aca="false">LN(C228/C227)</f>
        <v>-0.00796464387310948</v>
      </c>
      <c r="E228" s="106" t="n">
        <f aca="false">STDEV(D219:D228)*SQRT(trade_day)</f>
        <v>1.29358444783707</v>
      </c>
      <c r="G228" s="103" t="n">
        <f aca="false">IF(G$1="P",MAX(0,G$2-$C228),IF(G$1="C",MAX(0,$C228-G$2)))</f>
        <v>0</v>
      </c>
      <c r="H228" s="103" t="n">
        <f aca="false">IF(H$1="P",MAX(0,H$2-$C228),IF(H$1="C",MAX(0,$C228-H$2)))</f>
        <v>2.49</v>
      </c>
      <c r="I228" s="103" t="n">
        <f aca="false">IF(I$1="P",MAX(0,I$2-$C228),IF(I$1="C",MAX(0,$C228-I$2)))</f>
        <v>7.49</v>
      </c>
      <c r="J228" s="103" t="n">
        <f aca="false">IF(J$1="P",MAX(0,J$2-$C228),IF(J$1="C",MAX(0,$C228-J$2)))</f>
        <v>12.49</v>
      </c>
      <c r="K228" s="103" t="n">
        <f aca="false">IF(K$1="P",MAX(0,K$2-$C228),IF(K$1="C",MAX(0,$C228-K$2)))</f>
        <v>17.49</v>
      </c>
      <c r="L228" s="103" t="n">
        <f aca="false">IF(L$1="P",MAX(0,L$2-$C228),IF(L$1="C",MAX(0,$C228-L$2)))</f>
        <v>27.49</v>
      </c>
      <c r="M228" s="103" t="n">
        <f aca="false">IF(M$1="P",MAX(0,M$2-$C228),IF(M$1="C",MAX(0,$C228-M$2)))</f>
        <v>2.51</v>
      </c>
      <c r="N228" s="103" t="n">
        <f aca="false">IF(N$1="P",MAX(0,N$2-$C228),IF(N$1="C",MAX(0,$C228-N$2)))</f>
        <v>0</v>
      </c>
      <c r="O228" s="103" t="n">
        <f aca="false">IF(O$1="P",MAX(0,O$2-$C228),IF(O$1="C",MAX(0,$C228-O$2)))</f>
        <v>0</v>
      </c>
      <c r="P228" s="103" t="n">
        <f aca="false">IF(P$1="P",MAX(0,P$2-$C228),IF(P$1="C",MAX(0,$C228-P$2)))</f>
        <v>0</v>
      </c>
      <c r="Q228" s="103" t="n">
        <f aca="false">IF(Q$1="P",MAX(0,Q$2-$C228),IF(Q$1="C",MAX(0,$C228-Q$2)))</f>
        <v>0</v>
      </c>
      <c r="R228" s="103" t="n">
        <f aca="false">IF(R$1="P",MAX(0,R$2-$C228),IF(R$1="C",MAX(0,$C228-R$2)))</f>
        <v>0</v>
      </c>
      <c r="S228" s="103" t="n">
        <f aca="false">IF(S$1="P",MAX(0,S$2-$C228),IF(S$1="C",MAX(0,$C228-S$2)))</f>
        <v>0</v>
      </c>
      <c r="T228" s="104" t="n">
        <f aca="false">A228</f>
        <v>10</v>
      </c>
      <c r="U228" s="105" t="n">
        <f aca="false">VLOOKUP($B228,Gas!$B$3:$E$2506,2)</f>
        <v>1.745</v>
      </c>
      <c r="V228" s="46" t="n">
        <f aca="false">C228/U228</f>
        <v>12.8997134670487</v>
      </c>
    </row>
    <row r="229" customFormat="false" ht="12.75" hidden="false" customHeight="false" outlineLevel="0" collapsed="false">
      <c r="A229" s="95" t="n">
        <f aca="false">MONTH(B229)+(YEAR(B229)-1998)*12</f>
        <v>10</v>
      </c>
      <c r="B229" s="114" t="n">
        <v>36089</v>
      </c>
      <c r="C229" s="115" t="n">
        <v>22.77</v>
      </c>
      <c r="D229" s="98" t="n">
        <f aca="false">LN(C229/C228)</f>
        <v>0.0114842251570073</v>
      </c>
      <c r="E229" s="106" t="n">
        <f aca="false">STDEV(D220:D229)*SQRT(trade_day)</f>
        <v>1.1161565328159</v>
      </c>
      <c r="G229" s="103" t="n">
        <f aca="false">IF(G$1="P",MAX(0,G$2-$C229),IF(G$1="C",MAX(0,$C229-G$2)))</f>
        <v>0</v>
      </c>
      <c r="H229" s="103" t="n">
        <f aca="false">IF(H$1="P",MAX(0,H$2-$C229),IF(H$1="C",MAX(0,$C229-H$2)))</f>
        <v>2.23</v>
      </c>
      <c r="I229" s="103" t="n">
        <f aca="false">IF(I$1="P",MAX(0,I$2-$C229),IF(I$1="C",MAX(0,$C229-I$2)))</f>
        <v>7.23</v>
      </c>
      <c r="J229" s="103" t="n">
        <f aca="false">IF(J$1="P",MAX(0,J$2-$C229),IF(J$1="C",MAX(0,$C229-J$2)))</f>
        <v>12.23</v>
      </c>
      <c r="K229" s="103" t="n">
        <f aca="false">IF(K$1="P",MAX(0,K$2-$C229),IF(K$1="C",MAX(0,$C229-K$2)))</f>
        <v>17.23</v>
      </c>
      <c r="L229" s="103" t="n">
        <f aca="false">IF(L$1="P",MAX(0,L$2-$C229),IF(L$1="C",MAX(0,$C229-L$2)))</f>
        <v>27.23</v>
      </c>
      <c r="M229" s="103" t="n">
        <f aca="false">IF(M$1="P",MAX(0,M$2-$C229),IF(M$1="C",MAX(0,$C229-M$2)))</f>
        <v>2.77</v>
      </c>
      <c r="N229" s="103" t="n">
        <f aca="false">IF(N$1="P",MAX(0,N$2-$C229),IF(N$1="C",MAX(0,$C229-N$2)))</f>
        <v>0</v>
      </c>
      <c r="O229" s="103" t="n">
        <f aca="false">IF(O$1="P",MAX(0,O$2-$C229),IF(O$1="C",MAX(0,$C229-O$2)))</f>
        <v>0</v>
      </c>
      <c r="P229" s="103" t="n">
        <f aca="false">IF(P$1="P",MAX(0,P$2-$C229),IF(P$1="C",MAX(0,$C229-P$2)))</f>
        <v>0</v>
      </c>
      <c r="Q229" s="103" t="n">
        <f aca="false">IF(Q$1="P",MAX(0,Q$2-$C229),IF(Q$1="C",MAX(0,$C229-Q$2)))</f>
        <v>0</v>
      </c>
      <c r="R229" s="103" t="n">
        <f aca="false">IF(R$1="P",MAX(0,R$2-$C229),IF(R$1="C",MAX(0,$C229-R$2)))</f>
        <v>0</v>
      </c>
      <c r="S229" s="103" t="n">
        <f aca="false">IF(S$1="P",MAX(0,S$2-$C229),IF(S$1="C",MAX(0,$C229-S$2)))</f>
        <v>0</v>
      </c>
      <c r="T229" s="104" t="n">
        <f aca="false">A229</f>
        <v>10</v>
      </c>
      <c r="U229" s="105" t="n">
        <f aca="false">VLOOKUP($B229,Gas!$B$3:$E$2506,2)</f>
        <v>1.95</v>
      </c>
      <c r="V229" s="46" t="n">
        <f aca="false">C229/U229</f>
        <v>11.6769230769231</v>
      </c>
    </row>
    <row r="230" customFormat="false" ht="12.75" hidden="false" customHeight="false" outlineLevel="0" collapsed="false">
      <c r="A230" s="95" t="n">
        <f aca="false">MONTH(B230)+(YEAR(B230)-1998)*12</f>
        <v>10</v>
      </c>
      <c r="B230" s="114" t="n">
        <v>36090</v>
      </c>
      <c r="C230" s="115" t="n">
        <v>22.88</v>
      </c>
      <c r="D230" s="98" t="n">
        <f aca="false">LN(C230/C229)</f>
        <v>0.00481928643594892</v>
      </c>
      <c r="E230" s="106" t="n">
        <f aca="false">STDEV(D221:D230)*SQRT(trade_day)</f>
        <v>1.05945337665888</v>
      </c>
      <c r="G230" s="103" t="n">
        <f aca="false">IF(G$1="P",MAX(0,G$2-$C230),IF(G$1="C",MAX(0,$C230-G$2)))</f>
        <v>0</v>
      </c>
      <c r="H230" s="103" t="n">
        <f aca="false">IF(H$1="P",MAX(0,H$2-$C230),IF(H$1="C",MAX(0,$C230-H$2)))</f>
        <v>2.12</v>
      </c>
      <c r="I230" s="103" t="n">
        <f aca="false">IF(I$1="P",MAX(0,I$2-$C230),IF(I$1="C",MAX(0,$C230-I$2)))</f>
        <v>7.12</v>
      </c>
      <c r="J230" s="103" t="n">
        <f aca="false">IF(J$1="P",MAX(0,J$2-$C230),IF(J$1="C",MAX(0,$C230-J$2)))</f>
        <v>12.12</v>
      </c>
      <c r="K230" s="103" t="n">
        <f aca="false">IF(K$1="P",MAX(0,K$2-$C230),IF(K$1="C",MAX(0,$C230-K$2)))</f>
        <v>17.12</v>
      </c>
      <c r="L230" s="103" t="n">
        <f aca="false">IF(L$1="P",MAX(0,L$2-$C230),IF(L$1="C",MAX(0,$C230-L$2)))</f>
        <v>27.12</v>
      </c>
      <c r="M230" s="103" t="n">
        <f aca="false">IF(M$1="P",MAX(0,M$2-$C230),IF(M$1="C",MAX(0,$C230-M$2)))</f>
        <v>2.88</v>
      </c>
      <c r="N230" s="103" t="n">
        <f aca="false">IF(N$1="P",MAX(0,N$2-$C230),IF(N$1="C",MAX(0,$C230-N$2)))</f>
        <v>0</v>
      </c>
      <c r="O230" s="103" t="n">
        <f aca="false">IF(O$1="P",MAX(0,O$2-$C230),IF(O$1="C",MAX(0,$C230-O$2)))</f>
        <v>0</v>
      </c>
      <c r="P230" s="103" t="n">
        <f aca="false">IF(P$1="P",MAX(0,P$2-$C230),IF(P$1="C",MAX(0,$C230-P$2)))</f>
        <v>0</v>
      </c>
      <c r="Q230" s="103" t="n">
        <f aca="false">IF(Q$1="P",MAX(0,Q$2-$C230),IF(Q$1="C",MAX(0,$C230-Q$2)))</f>
        <v>0</v>
      </c>
      <c r="R230" s="103" t="n">
        <f aca="false">IF(R$1="P",MAX(0,R$2-$C230),IF(R$1="C",MAX(0,$C230-R$2)))</f>
        <v>0</v>
      </c>
      <c r="S230" s="103" t="n">
        <f aca="false">IF(S$1="P",MAX(0,S$2-$C230),IF(S$1="C",MAX(0,$C230-S$2)))</f>
        <v>0</v>
      </c>
      <c r="T230" s="104" t="n">
        <f aca="false">A230</f>
        <v>10</v>
      </c>
      <c r="U230" s="105" t="n">
        <f aca="false">VLOOKUP($B230,Gas!$B$3:$E$2506,2)</f>
        <v>2.03</v>
      </c>
      <c r="V230" s="46" t="n">
        <f aca="false">C230/U230</f>
        <v>11.2709359605911</v>
      </c>
    </row>
    <row r="231" customFormat="false" ht="12.75" hidden="false" customHeight="false" outlineLevel="0" collapsed="false">
      <c r="A231" s="95" t="n">
        <f aca="false">MONTH(B231)+(YEAR(B231)-1998)*12</f>
        <v>10</v>
      </c>
      <c r="B231" s="114" t="n">
        <v>36091</v>
      </c>
      <c r="C231" s="115" t="n">
        <v>20.56</v>
      </c>
      <c r="D231" s="98" t="n">
        <f aca="false">LN(C231/C230)</f>
        <v>-0.106915725924633</v>
      </c>
      <c r="E231" s="106" t="n">
        <f aca="false">STDEV(D222:D231)*SQRT(trade_day)</f>
        <v>1.17088195467855</v>
      </c>
      <c r="G231" s="103" t="n">
        <f aca="false">IF(G$1="P",MAX(0,G$2-$C231),IF(G$1="C",MAX(0,$C231-G$2)))</f>
        <v>0</v>
      </c>
      <c r="H231" s="103" t="n">
        <f aca="false">IF(H$1="P",MAX(0,H$2-$C231),IF(H$1="C",MAX(0,$C231-H$2)))</f>
        <v>4.44</v>
      </c>
      <c r="I231" s="103" t="n">
        <f aca="false">IF(I$1="P",MAX(0,I$2-$C231),IF(I$1="C",MAX(0,$C231-I$2)))</f>
        <v>9.44</v>
      </c>
      <c r="J231" s="103" t="n">
        <f aca="false">IF(J$1="P",MAX(0,J$2-$C231),IF(J$1="C",MAX(0,$C231-J$2)))</f>
        <v>14.44</v>
      </c>
      <c r="K231" s="103" t="n">
        <f aca="false">IF(K$1="P",MAX(0,K$2-$C231),IF(K$1="C",MAX(0,$C231-K$2)))</f>
        <v>19.44</v>
      </c>
      <c r="L231" s="103" t="n">
        <f aca="false">IF(L$1="P",MAX(0,L$2-$C231),IF(L$1="C",MAX(0,$C231-L$2)))</f>
        <v>29.44</v>
      </c>
      <c r="M231" s="103" t="n">
        <f aca="false">IF(M$1="P",MAX(0,M$2-$C231),IF(M$1="C",MAX(0,$C231-M$2)))</f>
        <v>0.559999999999999</v>
      </c>
      <c r="N231" s="103" t="n">
        <f aca="false">IF(N$1="P",MAX(0,N$2-$C231),IF(N$1="C",MAX(0,$C231-N$2)))</f>
        <v>0</v>
      </c>
      <c r="O231" s="103" t="n">
        <f aca="false">IF(O$1="P",MAX(0,O$2-$C231),IF(O$1="C",MAX(0,$C231-O$2)))</f>
        <v>0</v>
      </c>
      <c r="P231" s="103" t="n">
        <f aca="false">IF(P$1="P",MAX(0,P$2-$C231),IF(P$1="C",MAX(0,$C231-P$2)))</f>
        <v>0</v>
      </c>
      <c r="Q231" s="103" t="n">
        <f aca="false">IF(Q$1="P",MAX(0,Q$2-$C231),IF(Q$1="C",MAX(0,$C231-Q$2)))</f>
        <v>0</v>
      </c>
      <c r="R231" s="103" t="n">
        <f aca="false">IF(R$1="P",MAX(0,R$2-$C231),IF(R$1="C",MAX(0,$C231-R$2)))</f>
        <v>0</v>
      </c>
      <c r="S231" s="103" t="n">
        <f aca="false">IF(S$1="P",MAX(0,S$2-$C231),IF(S$1="C",MAX(0,$C231-S$2)))</f>
        <v>0</v>
      </c>
      <c r="T231" s="104" t="n">
        <f aca="false">A231</f>
        <v>10</v>
      </c>
      <c r="U231" s="105" t="n">
        <f aca="false">VLOOKUP($B231,Gas!$B$3:$E$2506,2)</f>
        <v>1.95</v>
      </c>
      <c r="V231" s="46" t="n">
        <f aca="false">C231/U231</f>
        <v>10.5435897435897</v>
      </c>
    </row>
    <row r="232" customFormat="false" ht="12.75" hidden="false" customHeight="false" outlineLevel="0" collapsed="false">
      <c r="A232" s="95" t="n">
        <f aca="false">MONTH(B232)+(YEAR(B232)-1998)*12</f>
        <v>10</v>
      </c>
      <c r="B232" s="114" t="n">
        <v>36094</v>
      </c>
      <c r="C232" s="115" t="n">
        <v>21.04</v>
      </c>
      <c r="D232" s="98" t="n">
        <f aca="false">LN(C232/C231)</f>
        <v>0.0230779472825447</v>
      </c>
      <c r="E232" s="106" t="n">
        <f aca="false">STDEV(D223:D232)*SQRT(trade_day)</f>
        <v>1.07800454836114</v>
      </c>
      <c r="G232" s="103" t="n">
        <f aca="false">IF(G$1="P",MAX(0,G$2-$C232),IF(G$1="C",MAX(0,$C232-G$2)))</f>
        <v>0</v>
      </c>
      <c r="H232" s="103" t="n">
        <f aca="false">IF(H$1="P",MAX(0,H$2-$C232),IF(H$1="C",MAX(0,$C232-H$2)))</f>
        <v>3.96</v>
      </c>
      <c r="I232" s="103" t="n">
        <f aca="false">IF(I$1="P",MAX(0,I$2-$C232),IF(I$1="C",MAX(0,$C232-I$2)))</f>
        <v>8.96</v>
      </c>
      <c r="J232" s="103" t="n">
        <f aca="false">IF(J$1="P",MAX(0,J$2-$C232),IF(J$1="C",MAX(0,$C232-J$2)))</f>
        <v>13.96</v>
      </c>
      <c r="K232" s="103" t="n">
        <f aca="false">IF(K$1="P",MAX(0,K$2-$C232),IF(K$1="C",MAX(0,$C232-K$2)))</f>
        <v>18.96</v>
      </c>
      <c r="L232" s="103" t="n">
        <f aca="false">IF(L$1="P",MAX(0,L$2-$C232),IF(L$1="C",MAX(0,$C232-L$2)))</f>
        <v>28.96</v>
      </c>
      <c r="M232" s="103" t="n">
        <f aca="false">IF(M$1="P",MAX(0,M$2-$C232),IF(M$1="C",MAX(0,$C232-M$2)))</f>
        <v>1.04</v>
      </c>
      <c r="N232" s="103" t="n">
        <f aca="false">IF(N$1="P",MAX(0,N$2-$C232),IF(N$1="C",MAX(0,$C232-N$2)))</f>
        <v>0</v>
      </c>
      <c r="O232" s="103" t="n">
        <f aca="false">IF(O$1="P",MAX(0,O$2-$C232),IF(O$1="C",MAX(0,$C232-O$2)))</f>
        <v>0</v>
      </c>
      <c r="P232" s="103" t="n">
        <f aca="false">IF(P$1="P",MAX(0,P$2-$C232),IF(P$1="C",MAX(0,$C232-P$2)))</f>
        <v>0</v>
      </c>
      <c r="Q232" s="103" t="n">
        <f aca="false">IF(Q$1="P",MAX(0,Q$2-$C232),IF(Q$1="C",MAX(0,$C232-Q$2)))</f>
        <v>0</v>
      </c>
      <c r="R232" s="103" t="n">
        <f aca="false">IF(R$1="P",MAX(0,R$2-$C232),IF(R$1="C",MAX(0,$C232-R$2)))</f>
        <v>0</v>
      </c>
      <c r="S232" s="103" t="n">
        <f aca="false">IF(S$1="P",MAX(0,S$2-$C232),IF(S$1="C",MAX(0,$C232-S$2)))</f>
        <v>0</v>
      </c>
      <c r="T232" s="104" t="n">
        <f aca="false">A232</f>
        <v>10</v>
      </c>
      <c r="U232" s="105" t="n">
        <f aca="false">VLOOKUP($B232,Gas!$B$3:$E$2506,2)</f>
        <v>1.845</v>
      </c>
      <c r="V232" s="46" t="n">
        <f aca="false">C232/U232</f>
        <v>11.4037940379404</v>
      </c>
    </row>
    <row r="233" customFormat="false" ht="12.75" hidden="false" customHeight="false" outlineLevel="0" collapsed="false">
      <c r="A233" s="95" t="n">
        <f aca="false">MONTH(B233)+(YEAR(B233)-1998)*12</f>
        <v>10</v>
      </c>
      <c r="B233" s="114" t="n">
        <v>36095</v>
      </c>
      <c r="C233" s="115" t="n">
        <v>19.95</v>
      </c>
      <c r="D233" s="98" t="n">
        <f aca="false">LN(C233/C232)</f>
        <v>-0.0531962445336367</v>
      </c>
      <c r="E233" s="106" t="n">
        <f aca="false">STDEV(D224:D233)*SQRT(trade_day)</f>
        <v>0.811687649076443</v>
      </c>
      <c r="G233" s="103" t="n">
        <f aca="false">IF(G$1="P",MAX(0,G$2-$C233),IF(G$1="C",MAX(0,$C233-G$2)))</f>
        <v>0.0500000000000007</v>
      </c>
      <c r="H233" s="103" t="n">
        <f aca="false">IF(H$1="P",MAX(0,H$2-$C233),IF(H$1="C",MAX(0,$C233-H$2)))</f>
        <v>5.05</v>
      </c>
      <c r="I233" s="103" t="n">
        <f aca="false">IF(I$1="P",MAX(0,I$2-$C233),IF(I$1="C",MAX(0,$C233-I$2)))</f>
        <v>10.05</v>
      </c>
      <c r="J233" s="103" t="n">
        <f aca="false">IF(J$1="P",MAX(0,J$2-$C233),IF(J$1="C",MAX(0,$C233-J$2)))</f>
        <v>15.05</v>
      </c>
      <c r="K233" s="103" t="n">
        <f aca="false">IF(K$1="P",MAX(0,K$2-$C233),IF(K$1="C",MAX(0,$C233-K$2)))</f>
        <v>20.05</v>
      </c>
      <c r="L233" s="103" t="n">
        <f aca="false">IF(L$1="P",MAX(0,L$2-$C233),IF(L$1="C",MAX(0,$C233-L$2)))</f>
        <v>30.05</v>
      </c>
      <c r="M233" s="103" t="n">
        <f aca="false">IF(M$1="P",MAX(0,M$2-$C233),IF(M$1="C",MAX(0,$C233-M$2)))</f>
        <v>0</v>
      </c>
      <c r="N233" s="103" t="n">
        <f aca="false">IF(N$1="P",MAX(0,N$2-$C233),IF(N$1="C",MAX(0,$C233-N$2)))</f>
        <v>0</v>
      </c>
      <c r="O233" s="103" t="n">
        <f aca="false">IF(O$1="P",MAX(0,O$2-$C233),IF(O$1="C",MAX(0,$C233-O$2)))</f>
        <v>0</v>
      </c>
      <c r="P233" s="103" t="n">
        <f aca="false">IF(P$1="P",MAX(0,P$2-$C233),IF(P$1="C",MAX(0,$C233-P$2)))</f>
        <v>0</v>
      </c>
      <c r="Q233" s="103" t="n">
        <f aca="false">IF(Q$1="P",MAX(0,Q$2-$C233),IF(Q$1="C",MAX(0,$C233-Q$2)))</f>
        <v>0</v>
      </c>
      <c r="R233" s="103" t="n">
        <f aca="false">IF(R$1="P",MAX(0,R$2-$C233),IF(R$1="C",MAX(0,$C233-R$2)))</f>
        <v>0</v>
      </c>
      <c r="S233" s="103" t="n">
        <f aca="false">IF(S$1="P",MAX(0,S$2-$C233),IF(S$1="C",MAX(0,$C233-S$2)))</f>
        <v>0</v>
      </c>
      <c r="T233" s="104" t="n">
        <f aca="false">A233</f>
        <v>10</v>
      </c>
      <c r="U233" s="105" t="n">
        <f aca="false">VLOOKUP($B233,Gas!$B$3:$E$2506,2)</f>
        <v>1.9</v>
      </c>
      <c r="V233" s="46" t="n">
        <f aca="false">C233/U233</f>
        <v>10.5</v>
      </c>
    </row>
    <row r="234" customFormat="false" ht="12.75" hidden="false" customHeight="false" outlineLevel="0" collapsed="false">
      <c r="A234" s="95" t="n">
        <f aca="false">MONTH(B234)+(YEAR(B234)-1998)*12</f>
        <v>10</v>
      </c>
      <c r="B234" s="114" t="n">
        <v>36096</v>
      </c>
      <c r="C234" s="115" t="n">
        <v>21.28</v>
      </c>
      <c r="D234" s="98" t="n">
        <f aca="false">LN(C234/C233)</f>
        <v>0.0645385211375712</v>
      </c>
      <c r="E234" s="106" t="n">
        <f aca="false">STDEV(D225:D234)*SQRT(trade_day)</f>
        <v>0.734301015611158</v>
      </c>
      <c r="G234" s="103" t="n">
        <f aca="false">IF(G$1="P",MAX(0,G$2-$C234),IF(G$1="C",MAX(0,$C234-G$2)))</f>
        <v>0</v>
      </c>
      <c r="H234" s="103" t="n">
        <f aca="false">IF(H$1="P",MAX(0,H$2-$C234),IF(H$1="C",MAX(0,$C234-H$2)))</f>
        <v>3.72</v>
      </c>
      <c r="I234" s="103" t="n">
        <f aca="false">IF(I$1="P",MAX(0,I$2-$C234),IF(I$1="C",MAX(0,$C234-I$2)))</f>
        <v>8.72</v>
      </c>
      <c r="J234" s="103" t="n">
        <f aca="false">IF(J$1="P",MAX(0,J$2-$C234),IF(J$1="C",MAX(0,$C234-J$2)))</f>
        <v>13.72</v>
      </c>
      <c r="K234" s="103" t="n">
        <f aca="false">IF(K$1="P",MAX(0,K$2-$C234),IF(K$1="C",MAX(0,$C234-K$2)))</f>
        <v>18.72</v>
      </c>
      <c r="L234" s="103" t="n">
        <f aca="false">IF(L$1="P",MAX(0,L$2-$C234),IF(L$1="C",MAX(0,$C234-L$2)))</f>
        <v>28.72</v>
      </c>
      <c r="M234" s="103" t="n">
        <f aca="false">IF(M$1="P",MAX(0,M$2-$C234),IF(M$1="C",MAX(0,$C234-M$2)))</f>
        <v>1.28</v>
      </c>
      <c r="N234" s="103" t="n">
        <f aca="false">IF(N$1="P",MAX(0,N$2-$C234),IF(N$1="C",MAX(0,$C234-N$2)))</f>
        <v>0</v>
      </c>
      <c r="O234" s="103" t="n">
        <f aca="false">IF(O$1="P",MAX(0,O$2-$C234),IF(O$1="C",MAX(0,$C234-O$2)))</f>
        <v>0</v>
      </c>
      <c r="P234" s="103" t="n">
        <f aca="false">IF(P$1="P",MAX(0,P$2-$C234),IF(P$1="C",MAX(0,$C234-P$2)))</f>
        <v>0</v>
      </c>
      <c r="Q234" s="103" t="n">
        <f aca="false">IF(Q$1="P",MAX(0,Q$2-$C234),IF(Q$1="C",MAX(0,$C234-Q$2)))</f>
        <v>0</v>
      </c>
      <c r="R234" s="103" t="n">
        <f aca="false">IF(R$1="P",MAX(0,R$2-$C234),IF(R$1="C",MAX(0,$C234-R$2)))</f>
        <v>0</v>
      </c>
      <c r="S234" s="103" t="n">
        <f aca="false">IF(S$1="P",MAX(0,S$2-$C234),IF(S$1="C",MAX(0,$C234-S$2)))</f>
        <v>0</v>
      </c>
      <c r="T234" s="104" t="n">
        <f aca="false">A234</f>
        <v>10</v>
      </c>
      <c r="U234" s="105" t="n">
        <f aca="false">VLOOKUP($B234,Gas!$B$3:$E$2506,2)</f>
        <v>1.84</v>
      </c>
      <c r="V234" s="46" t="n">
        <f aca="false">C234/U234</f>
        <v>11.5652173913043</v>
      </c>
    </row>
    <row r="235" customFormat="false" ht="12.75" hidden="false" customHeight="false" outlineLevel="0" collapsed="false">
      <c r="A235" s="95" t="n">
        <f aca="false">MONTH(B235)+(YEAR(B235)-1998)*12</f>
        <v>10</v>
      </c>
      <c r="B235" s="114" t="n">
        <v>36097</v>
      </c>
      <c r="C235" s="115" t="n">
        <v>24.04</v>
      </c>
      <c r="D235" s="98" t="n">
        <f aca="false">LN(C235/C234)</f>
        <v>0.121951445193563</v>
      </c>
      <c r="E235" s="106" t="n">
        <f aca="false">STDEV(D226:D235)*SQRT(trade_day)</f>
        <v>0.978814071522627</v>
      </c>
      <c r="G235" s="103" t="n">
        <f aca="false">IF(G$1="P",MAX(0,G$2-$C235),IF(G$1="C",MAX(0,$C235-G$2)))</f>
        <v>0</v>
      </c>
      <c r="H235" s="103" t="n">
        <f aca="false">IF(H$1="P",MAX(0,H$2-$C235),IF(H$1="C",MAX(0,$C235-H$2)))</f>
        <v>0.960000000000001</v>
      </c>
      <c r="I235" s="103" t="n">
        <f aca="false">IF(I$1="P",MAX(0,I$2-$C235),IF(I$1="C",MAX(0,$C235-I$2)))</f>
        <v>5.96</v>
      </c>
      <c r="J235" s="103" t="n">
        <f aca="false">IF(J$1="P",MAX(0,J$2-$C235),IF(J$1="C",MAX(0,$C235-J$2)))</f>
        <v>10.96</v>
      </c>
      <c r="K235" s="103" t="n">
        <f aca="false">IF(K$1="P",MAX(0,K$2-$C235),IF(K$1="C",MAX(0,$C235-K$2)))</f>
        <v>15.96</v>
      </c>
      <c r="L235" s="103" t="n">
        <f aca="false">IF(L$1="P",MAX(0,L$2-$C235),IF(L$1="C",MAX(0,$C235-L$2)))</f>
        <v>25.96</v>
      </c>
      <c r="M235" s="103" t="n">
        <f aca="false">IF(M$1="P",MAX(0,M$2-$C235),IF(M$1="C",MAX(0,$C235-M$2)))</f>
        <v>4.04</v>
      </c>
      <c r="N235" s="103" t="n">
        <f aca="false">IF(N$1="P",MAX(0,N$2-$C235),IF(N$1="C",MAX(0,$C235-N$2)))</f>
        <v>0</v>
      </c>
      <c r="O235" s="103" t="n">
        <f aca="false">IF(O$1="P",MAX(0,O$2-$C235),IF(O$1="C",MAX(0,$C235-O$2)))</f>
        <v>0</v>
      </c>
      <c r="P235" s="103" t="n">
        <f aca="false">IF(P$1="P",MAX(0,P$2-$C235),IF(P$1="C",MAX(0,$C235-P$2)))</f>
        <v>0</v>
      </c>
      <c r="Q235" s="103" t="n">
        <f aca="false">IF(Q$1="P",MAX(0,Q$2-$C235),IF(Q$1="C",MAX(0,$C235-Q$2)))</f>
        <v>0</v>
      </c>
      <c r="R235" s="103" t="n">
        <f aca="false">IF(R$1="P",MAX(0,R$2-$C235),IF(R$1="C",MAX(0,$C235-R$2)))</f>
        <v>0</v>
      </c>
      <c r="S235" s="103" t="n">
        <f aca="false">IF(S$1="P",MAX(0,S$2-$C235),IF(S$1="C",MAX(0,$C235-S$2)))</f>
        <v>0</v>
      </c>
      <c r="T235" s="104" t="n">
        <f aca="false">A235</f>
        <v>10</v>
      </c>
      <c r="U235" s="105" t="n">
        <f aca="false">VLOOKUP($B235,Gas!$B$3:$E$2506,2)</f>
        <v>1.69</v>
      </c>
      <c r="V235" s="46" t="n">
        <f aca="false">C235/U235</f>
        <v>14.2248520710059</v>
      </c>
    </row>
    <row r="236" customFormat="false" ht="12.75" hidden="false" customHeight="false" outlineLevel="0" collapsed="false">
      <c r="A236" s="95" t="n">
        <f aca="false">MONTH(B236)+(YEAR(B236)-1998)*12</f>
        <v>10</v>
      </c>
      <c r="B236" s="114" t="n">
        <v>36098</v>
      </c>
      <c r="C236" s="115" t="n">
        <v>23.3</v>
      </c>
      <c r="D236" s="98" t="n">
        <f aca="false">LN(C236/C235)</f>
        <v>-0.0312657490953519</v>
      </c>
      <c r="E236" s="106" t="n">
        <f aca="false">STDEV(D227:D236)*SQRT(trade_day)</f>
        <v>0.98550635039366</v>
      </c>
      <c r="G236" s="103" t="n">
        <f aca="false">IF(G$1="P",MAX(0,G$2-$C236),IF(G$1="C",MAX(0,$C236-G$2)))</f>
        <v>0</v>
      </c>
      <c r="H236" s="103" t="n">
        <f aca="false">IF(H$1="P",MAX(0,H$2-$C236),IF(H$1="C",MAX(0,$C236-H$2)))</f>
        <v>1.7</v>
      </c>
      <c r="I236" s="103" t="n">
        <f aca="false">IF(I$1="P",MAX(0,I$2-$C236),IF(I$1="C",MAX(0,$C236-I$2)))</f>
        <v>6.7</v>
      </c>
      <c r="J236" s="103" t="n">
        <f aca="false">IF(J$1="P",MAX(0,J$2-$C236),IF(J$1="C",MAX(0,$C236-J$2)))</f>
        <v>11.7</v>
      </c>
      <c r="K236" s="103" t="n">
        <f aca="false">IF(K$1="P",MAX(0,K$2-$C236),IF(K$1="C",MAX(0,$C236-K$2)))</f>
        <v>16.7</v>
      </c>
      <c r="L236" s="103" t="n">
        <f aca="false">IF(L$1="P",MAX(0,L$2-$C236),IF(L$1="C",MAX(0,$C236-L$2)))</f>
        <v>26.7</v>
      </c>
      <c r="M236" s="103" t="n">
        <f aca="false">IF(M$1="P",MAX(0,M$2-$C236),IF(M$1="C",MAX(0,$C236-M$2)))</f>
        <v>3.3</v>
      </c>
      <c r="N236" s="103" t="n">
        <f aca="false">IF(N$1="P",MAX(0,N$2-$C236),IF(N$1="C",MAX(0,$C236-N$2)))</f>
        <v>0</v>
      </c>
      <c r="O236" s="103" t="n">
        <f aca="false">IF(O$1="P",MAX(0,O$2-$C236),IF(O$1="C",MAX(0,$C236-O$2)))</f>
        <v>0</v>
      </c>
      <c r="P236" s="103" t="n">
        <f aca="false">IF(P$1="P",MAX(0,P$2-$C236),IF(P$1="C",MAX(0,$C236-P$2)))</f>
        <v>0</v>
      </c>
      <c r="Q236" s="103" t="n">
        <f aca="false">IF(Q$1="P",MAX(0,Q$2-$C236),IF(Q$1="C",MAX(0,$C236-Q$2)))</f>
        <v>0</v>
      </c>
      <c r="R236" s="103" t="n">
        <f aca="false">IF(R$1="P",MAX(0,R$2-$C236),IF(R$1="C",MAX(0,$C236-R$2)))</f>
        <v>0</v>
      </c>
      <c r="S236" s="103" t="n">
        <f aca="false">IF(S$1="P",MAX(0,S$2-$C236),IF(S$1="C",MAX(0,$C236-S$2)))</f>
        <v>0</v>
      </c>
      <c r="T236" s="104" t="n">
        <f aca="false">A236</f>
        <v>10</v>
      </c>
      <c r="U236" s="105" t="n">
        <f aca="false">VLOOKUP($B236,Gas!$B$3:$E$2506,2)</f>
        <v>1.72</v>
      </c>
      <c r="V236" s="46" t="n">
        <f aca="false">C236/U236</f>
        <v>13.546511627907</v>
      </c>
    </row>
    <row r="237" customFormat="false" ht="12.75" hidden="false" customHeight="false" outlineLevel="0" collapsed="false">
      <c r="A237" s="95" t="n">
        <f aca="false">MONTH(B237)+(YEAR(B237)-1998)*12</f>
        <v>11</v>
      </c>
      <c r="B237" s="114" t="n">
        <v>36101</v>
      </c>
      <c r="C237" s="115" t="n">
        <v>25.24</v>
      </c>
      <c r="D237" s="98" t="n">
        <f aca="false">LN(C237/C236)</f>
        <v>0.0799766771013575</v>
      </c>
      <c r="E237" s="106" t="n">
        <f aca="false">STDEV(D228:D237)*SQRT(trade_day)</f>
        <v>1.05789094999741</v>
      </c>
      <c r="G237" s="103" t="n">
        <f aca="false">IF(G$1="P",MAX(0,G$2-$C237),IF(G$1="C",MAX(0,$C237-G$2)))</f>
        <v>0</v>
      </c>
      <c r="H237" s="103" t="n">
        <f aca="false">IF(H$1="P",MAX(0,H$2-$C237),IF(H$1="C",MAX(0,$C237-H$2)))</f>
        <v>0</v>
      </c>
      <c r="I237" s="103" t="n">
        <f aca="false">IF(I$1="P",MAX(0,I$2-$C237),IF(I$1="C",MAX(0,$C237-I$2)))</f>
        <v>4.76</v>
      </c>
      <c r="J237" s="103" t="n">
        <f aca="false">IF(J$1="P",MAX(0,J$2-$C237),IF(J$1="C",MAX(0,$C237-J$2)))</f>
        <v>9.76</v>
      </c>
      <c r="K237" s="103" t="n">
        <f aca="false">IF(K$1="P",MAX(0,K$2-$C237),IF(K$1="C",MAX(0,$C237-K$2)))</f>
        <v>14.76</v>
      </c>
      <c r="L237" s="103" t="n">
        <f aca="false">IF(L$1="P",MAX(0,L$2-$C237),IF(L$1="C",MAX(0,$C237-L$2)))</f>
        <v>24.76</v>
      </c>
      <c r="M237" s="103" t="n">
        <f aca="false">IF(M$1="P",MAX(0,M$2-$C237),IF(M$1="C",MAX(0,$C237-M$2)))</f>
        <v>5.24</v>
      </c>
      <c r="N237" s="103" t="n">
        <f aca="false">IF(N$1="P",MAX(0,N$2-$C237),IF(N$1="C",MAX(0,$C237-N$2)))</f>
        <v>0.239999999999998</v>
      </c>
      <c r="O237" s="103" t="n">
        <f aca="false">IF(O$1="P",MAX(0,O$2-$C237),IF(O$1="C",MAX(0,$C237-O$2)))</f>
        <v>0</v>
      </c>
      <c r="P237" s="103" t="n">
        <f aca="false">IF(P$1="P",MAX(0,P$2-$C237),IF(P$1="C",MAX(0,$C237-P$2)))</f>
        <v>0</v>
      </c>
      <c r="Q237" s="103" t="n">
        <f aca="false">IF(Q$1="P",MAX(0,Q$2-$C237),IF(Q$1="C",MAX(0,$C237-Q$2)))</f>
        <v>0</v>
      </c>
      <c r="R237" s="103" t="n">
        <f aca="false">IF(R$1="P",MAX(0,R$2-$C237),IF(R$1="C",MAX(0,$C237-R$2)))</f>
        <v>0</v>
      </c>
      <c r="S237" s="103" t="n">
        <f aca="false">IF(S$1="P",MAX(0,S$2-$C237),IF(S$1="C",MAX(0,$C237-S$2)))</f>
        <v>0</v>
      </c>
      <c r="T237" s="104" t="n">
        <f aca="false">A237</f>
        <v>11</v>
      </c>
      <c r="U237" s="105" t="n">
        <f aca="false">VLOOKUP($B237,Gas!$B$3:$E$2506,2)</f>
        <v>1.755</v>
      </c>
      <c r="V237" s="46" t="n">
        <f aca="false">C237/U237</f>
        <v>14.3817663817664</v>
      </c>
    </row>
    <row r="238" customFormat="false" ht="12.75" hidden="false" customHeight="false" outlineLevel="0" collapsed="false">
      <c r="A238" s="95" t="n">
        <f aca="false">MONTH(B238)+(YEAR(B238)-1998)*12</f>
        <v>11</v>
      </c>
      <c r="B238" s="114" t="n">
        <v>36102</v>
      </c>
      <c r="C238" s="115" t="n">
        <v>24.09</v>
      </c>
      <c r="D238" s="98" t="n">
        <f aca="false">LN(C238/C237)</f>
        <v>-0.0466332210462323</v>
      </c>
      <c r="E238" s="106" t="n">
        <f aca="false">STDEV(D229:D238)*SQRT(trade_day)</f>
        <v>1.09384868924712</v>
      </c>
      <c r="G238" s="103" t="n">
        <f aca="false">IF(G$1="P",MAX(0,G$2-$C238),IF(G$1="C",MAX(0,$C238-G$2)))</f>
        <v>0</v>
      </c>
      <c r="H238" s="103" t="n">
        <f aca="false">IF(H$1="P",MAX(0,H$2-$C238),IF(H$1="C",MAX(0,$C238-H$2)))</f>
        <v>0.91</v>
      </c>
      <c r="I238" s="103" t="n">
        <f aca="false">IF(I$1="P",MAX(0,I$2-$C238),IF(I$1="C",MAX(0,$C238-I$2)))</f>
        <v>5.91</v>
      </c>
      <c r="J238" s="103" t="n">
        <f aca="false">IF(J$1="P",MAX(0,J$2-$C238),IF(J$1="C",MAX(0,$C238-J$2)))</f>
        <v>10.91</v>
      </c>
      <c r="K238" s="103" t="n">
        <f aca="false">IF(K$1="P",MAX(0,K$2-$C238),IF(K$1="C",MAX(0,$C238-K$2)))</f>
        <v>15.91</v>
      </c>
      <c r="L238" s="103" t="n">
        <f aca="false">IF(L$1="P",MAX(0,L$2-$C238),IF(L$1="C",MAX(0,$C238-L$2)))</f>
        <v>25.91</v>
      </c>
      <c r="M238" s="103" t="n">
        <f aca="false">IF(M$1="P",MAX(0,M$2-$C238),IF(M$1="C",MAX(0,$C238-M$2)))</f>
        <v>4.09</v>
      </c>
      <c r="N238" s="103" t="n">
        <f aca="false">IF(N$1="P",MAX(0,N$2-$C238),IF(N$1="C",MAX(0,$C238-N$2)))</f>
        <v>0</v>
      </c>
      <c r="O238" s="103" t="n">
        <f aca="false">IF(O$1="P",MAX(0,O$2-$C238),IF(O$1="C",MAX(0,$C238-O$2)))</f>
        <v>0</v>
      </c>
      <c r="P238" s="103" t="n">
        <f aca="false">IF(P$1="P",MAX(0,P$2-$C238),IF(P$1="C",MAX(0,$C238-P$2)))</f>
        <v>0</v>
      </c>
      <c r="Q238" s="103" t="n">
        <f aca="false">IF(Q$1="P",MAX(0,Q$2-$C238),IF(Q$1="C",MAX(0,$C238-Q$2)))</f>
        <v>0</v>
      </c>
      <c r="R238" s="103" t="n">
        <f aca="false">IF(R$1="P",MAX(0,R$2-$C238),IF(R$1="C",MAX(0,$C238-R$2)))</f>
        <v>0</v>
      </c>
      <c r="S238" s="103" t="n">
        <f aca="false">IF(S$1="P",MAX(0,S$2-$C238),IF(S$1="C",MAX(0,$C238-S$2)))</f>
        <v>0</v>
      </c>
      <c r="T238" s="104" t="n">
        <f aca="false">A238</f>
        <v>11</v>
      </c>
      <c r="U238" s="105" t="n">
        <f aca="false">VLOOKUP($B238,Gas!$B$3:$E$2506,2)</f>
        <v>1.8</v>
      </c>
      <c r="V238" s="46" t="n">
        <f aca="false">C238/U238</f>
        <v>13.3833333333333</v>
      </c>
    </row>
    <row r="239" customFormat="false" ht="12.75" hidden="false" customHeight="false" outlineLevel="0" collapsed="false">
      <c r="A239" s="95" t="n">
        <f aca="false">MONTH(B239)+(YEAR(B239)-1998)*12</f>
        <v>11</v>
      </c>
      <c r="B239" s="114" t="n">
        <v>36103</v>
      </c>
      <c r="C239" s="115" t="n">
        <v>25.84</v>
      </c>
      <c r="D239" s="98" t="n">
        <f aca="false">LN(C239/C238)</f>
        <v>0.070126862287621</v>
      </c>
      <c r="E239" s="106" t="n">
        <f aca="false">STDEV(D230:D239)*SQRT(trade_day)</f>
        <v>1.13920710566016</v>
      </c>
      <c r="G239" s="103" t="n">
        <f aca="false">IF(G$1="P",MAX(0,G$2-$C239),IF(G$1="C",MAX(0,$C239-G$2)))</f>
        <v>0</v>
      </c>
      <c r="H239" s="103" t="n">
        <f aca="false">IF(H$1="P",MAX(0,H$2-$C239),IF(H$1="C",MAX(0,$C239-H$2)))</f>
        <v>0</v>
      </c>
      <c r="I239" s="103" t="n">
        <f aca="false">IF(I$1="P",MAX(0,I$2-$C239),IF(I$1="C",MAX(0,$C239-I$2)))</f>
        <v>4.16</v>
      </c>
      <c r="J239" s="103" t="n">
        <f aca="false">IF(J$1="P",MAX(0,J$2-$C239),IF(J$1="C",MAX(0,$C239-J$2)))</f>
        <v>9.16</v>
      </c>
      <c r="K239" s="103" t="n">
        <f aca="false">IF(K$1="P",MAX(0,K$2-$C239),IF(K$1="C",MAX(0,$C239-K$2)))</f>
        <v>14.16</v>
      </c>
      <c r="L239" s="103" t="n">
        <f aca="false">IF(L$1="P",MAX(0,L$2-$C239),IF(L$1="C",MAX(0,$C239-L$2)))</f>
        <v>24.16</v>
      </c>
      <c r="M239" s="103" t="n">
        <f aca="false">IF(M$1="P",MAX(0,M$2-$C239),IF(M$1="C",MAX(0,$C239-M$2)))</f>
        <v>5.84</v>
      </c>
      <c r="N239" s="103" t="n">
        <f aca="false">IF(N$1="P",MAX(0,N$2-$C239),IF(N$1="C",MAX(0,$C239-N$2)))</f>
        <v>0.84</v>
      </c>
      <c r="O239" s="103" t="n">
        <f aca="false">IF(O$1="P",MAX(0,O$2-$C239),IF(O$1="C",MAX(0,$C239-O$2)))</f>
        <v>0</v>
      </c>
      <c r="P239" s="103" t="n">
        <f aca="false">IF(P$1="P",MAX(0,P$2-$C239),IF(P$1="C",MAX(0,$C239-P$2)))</f>
        <v>0</v>
      </c>
      <c r="Q239" s="103" t="n">
        <f aca="false">IF(Q$1="P",MAX(0,Q$2-$C239),IF(Q$1="C",MAX(0,$C239-Q$2)))</f>
        <v>0</v>
      </c>
      <c r="R239" s="103" t="n">
        <f aca="false">IF(R$1="P",MAX(0,R$2-$C239),IF(R$1="C",MAX(0,$C239-R$2)))</f>
        <v>0</v>
      </c>
      <c r="S239" s="103" t="n">
        <f aca="false">IF(S$1="P",MAX(0,S$2-$C239),IF(S$1="C",MAX(0,$C239-S$2)))</f>
        <v>0</v>
      </c>
      <c r="T239" s="104" t="n">
        <f aca="false">A239</f>
        <v>11</v>
      </c>
      <c r="U239" s="105" t="n">
        <f aca="false">VLOOKUP($B239,Gas!$B$3:$E$2506,2)</f>
        <v>2.08</v>
      </c>
      <c r="V239" s="46" t="n">
        <f aca="false">C239/U239</f>
        <v>12.4230769230769</v>
      </c>
    </row>
    <row r="240" customFormat="false" ht="12.75" hidden="false" customHeight="false" outlineLevel="0" collapsed="false">
      <c r="A240" s="95" t="n">
        <f aca="false">MONTH(B240)+(YEAR(B240)-1998)*12</f>
        <v>11</v>
      </c>
      <c r="B240" s="114" t="n">
        <v>36104</v>
      </c>
      <c r="C240" s="115" t="n">
        <v>27.3</v>
      </c>
      <c r="D240" s="98" t="n">
        <f aca="false">LN(C240/C239)</f>
        <v>0.0549630232765129</v>
      </c>
      <c r="E240" s="106" t="n">
        <f aca="false">STDEV(D231:D240)*SQRT(trade_day)</f>
        <v>1.15708418121327</v>
      </c>
      <c r="G240" s="103" t="n">
        <f aca="false">IF(G$1="P",MAX(0,G$2-$C240),IF(G$1="C",MAX(0,$C240-G$2)))</f>
        <v>0</v>
      </c>
      <c r="H240" s="103" t="n">
        <f aca="false">IF(H$1="P",MAX(0,H$2-$C240),IF(H$1="C",MAX(0,$C240-H$2)))</f>
        <v>0</v>
      </c>
      <c r="I240" s="103" t="n">
        <f aca="false">IF(I$1="P",MAX(0,I$2-$C240),IF(I$1="C",MAX(0,$C240-I$2)))</f>
        <v>2.7</v>
      </c>
      <c r="J240" s="103" t="n">
        <f aca="false">IF(J$1="P",MAX(0,J$2-$C240),IF(J$1="C",MAX(0,$C240-J$2)))</f>
        <v>7.7</v>
      </c>
      <c r="K240" s="103" t="n">
        <f aca="false">IF(K$1="P",MAX(0,K$2-$C240),IF(K$1="C",MAX(0,$C240-K$2)))</f>
        <v>12.7</v>
      </c>
      <c r="L240" s="103" t="n">
        <f aca="false">IF(L$1="P",MAX(0,L$2-$C240),IF(L$1="C",MAX(0,$C240-L$2)))</f>
        <v>22.7</v>
      </c>
      <c r="M240" s="103" t="n">
        <f aca="false">IF(M$1="P",MAX(0,M$2-$C240),IF(M$1="C",MAX(0,$C240-M$2)))</f>
        <v>7.3</v>
      </c>
      <c r="N240" s="103" t="n">
        <f aca="false">IF(N$1="P",MAX(0,N$2-$C240),IF(N$1="C",MAX(0,$C240-N$2)))</f>
        <v>2.3</v>
      </c>
      <c r="O240" s="103" t="n">
        <f aca="false">IF(O$1="P",MAX(0,O$2-$C240),IF(O$1="C",MAX(0,$C240-O$2)))</f>
        <v>0</v>
      </c>
      <c r="P240" s="103" t="n">
        <f aca="false">IF(P$1="P",MAX(0,P$2-$C240),IF(P$1="C",MAX(0,$C240-P$2)))</f>
        <v>0</v>
      </c>
      <c r="Q240" s="103" t="n">
        <f aca="false">IF(Q$1="P",MAX(0,Q$2-$C240),IF(Q$1="C",MAX(0,$C240-Q$2)))</f>
        <v>0</v>
      </c>
      <c r="R240" s="103" t="n">
        <f aca="false">IF(R$1="P",MAX(0,R$2-$C240),IF(R$1="C",MAX(0,$C240-R$2)))</f>
        <v>0</v>
      </c>
      <c r="S240" s="103" t="n">
        <f aca="false">IF(S$1="P",MAX(0,S$2-$C240),IF(S$1="C",MAX(0,$C240-S$2)))</f>
        <v>0</v>
      </c>
      <c r="T240" s="104" t="n">
        <f aca="false">A240</f>
        <v>11</v>
      </c>
      <c r="U240" s="105" t="n">
        <f aca="false">VLOOKUP($B240,Gas!$B$3:$E$2506,2)</f>
        <v>2.11</v>
      </c>
      <c r="V240" s="46" t="n">
        <f aca="false">C240/U240</f>
        <v>12.9383886255924</v>
      </c>
    </row>
    <row r="241" customFormat="false" ht="12.75" hidden="false" customHeight="false" outlineLevel="0" collapsed="false">
      <c r="A241" s="95" t="n">
        <f aca="false">MONTH(B241)+(YEAR(B241)-1998)*12</f>
        <v>11</v>
      </c>
      <c r="B241" s="114" t="n">
        <v>36105</v>
      </c>
      <c r="C241" s="115" t="n">
        <v>25.01</v>
      </c>
      <c r="D241" s="98" t="n">
        <f aca="false">LN(C241/C240)</f>
        <v>-0.0876109573013863</v>
      </c>
      <c r="E241" s="106" t="n">
        <f aca="false">STDEV(D232:D241)*SQRT(trade_day)</f>
        <v>1.10206726918445</v>
      </c>
      <c r="G241" s="103" t="n">
        <f aca="false">IF(G$1="P",MAX(0,G$2-$C241),IF(G$1="C",MAX(0,$C241-G$2)))</f>
        <v>0</v>
      </c>
      <c r="H241" s="103" t="n">
        <f aca="false">IF(H$1="P",MAX(0,H$2-$C241),IF(H$1="C",MAX(0,$C241-H$2)))</f>
        <v>0</v>
      </c>
      <c r="I241" s="103" t="n">
        <f aca="false">IF(I$1="P",MAX(0,I$2-$C241),IF(I$1="C",MAX(0,$C241-I$2)))</f>
        <v>4.99</v>
      </c>
      <c r="J241" s="103" t="n">
        <f aca="false">IF(J$1="P",MAX(0,J$2-$C241),IF(J$1="C",MAX(0,$C241-J$2)))</f>
        <v>9.99</v>
      </c>
      <c r="K241" s="103" t="n">
        <f aca="false">IF(K$1="P",MAX(0,K$2-$C241),IF(K$1="C",MAX(0,$C241-K$2)))</f>
        <v>14.99</v>
      </c>
      <c r="L241" s="103" t="n">
        <f aca="false">IF(L$1="P",MAX(0,L$2-$C241),IF(L$1="C",MAX(0,$C241-L$2)))</f>
        <v>24.99</v>
      </c>
      <c r="M241" s="103" t="n">
        <f aca="false">IF(M$1="P",MAX(0,M$2-$C241),IF(M$1="C",MAX(0,$C241-M$2)))</f>
        <v>5.01</v>
      </c>
      <c r="N241" s="103" t="n">
        <f aca="false">IF(N$1="P",MAX(0,N$2-$C241),IF(N$1="C",MAX(0,$C241-N$2)))</f>
        <v>0.0100000000000016</v>
      </c>
      <c r="O241" s="103" t="n">
        <f aca="false">IF(O$1="P",MAX(0,O$2-$C241),IF(O$1="C",MAX(0,$C241-O$2)))</f>
        <v>0</v>
      </c>
      <c r="P241" s="103" t="n">
        <f aca="false">IF(P$1="P",MAX(0,P$2-$C241),IF(P$1="C",MAX(0,$C241-P$2)))</f>
        <v>0</v>
      </c>
      <c r="Q241" s="103" t="n">
        <f aca="false">IF(Q$1="P",MAX(0,Q$2-$C241),IF(Q$1="C",MAX(0,$C241-Q$2)))</f>
        <v>0</v>
      </c>
      <c r="R241" s="103" t="n">
        <f aca="false">IF(R$1="P",MAX(0,R$2-$C241),IF(R$1="C",MAX(0,$C241-R$2)))</f>
        <v>0</v>
      </c>
      <c r="S241" s="103" t="n">
        <f aca="false">IF(S$1="P",MAX(0,S$2-$C241),IF(S$1="C",MAX(0,$C241-S$2)))</f>
        <v>0</v>
      </c>
      <c r="T241" s="104" t="n">
        <f aca="false">A241</f>
        <v>11</v>
      </c>
      <c r="U241" s="105" t="n">
        <f aca="false">VLOOKUP($B241,Gas!$B$3:$E$2506,2)</f>
        <v>2.25</v>
      </c>
      <c r="V241" s="46" t="n">
        <f aca="false">C241/U241</f>
        <v>11.1155555555556</v>
      </c>
    </row>
    <row r="242" customFormat="false" ht="12.75" hidden="false" customHeight="false" outlineLevel="0" collapsed="false">
      <c r="A242" s="95" t="n">
        <f aca="false">MONTH(B242)+(YEAR(B242)-1998)*12</f>
        <v>11</v>
      </c>
      <c r="B242" s="114" t="n">
        <v>36108</v>
      </c>
      <c r="C242" s="115" t="n">
        <v>24.31</v>
      </c>
      <c r="D242" s="98" t="n">
        <f aca="false">LN(C242/C241)</f>
        <v>-0.0283879565614958</v>
      </c>
      <c r="E242" s="106" t="n">
        <f aca="false">STDEV(D233:D242)*SQRT(trade_day)</f>
        <v>1.12730033368936</v>
      </c>
      <c r="G242" s="103" t="n">
        <f aca="false">IF(G$1="P",MAX(0,G$2-$C242),IF(G$1="C",MAX(0,$C242-G$2)))</f>
        <v>0</v>
      </c>
      <c r="H242" s="103" t="n">
        <f aca="false">IF(H$1="P",MAX(0,H$2-$C242),IF(H$1="C",MAX(0,$C242-H$2)))</f>
        <v>0.690000000000001</v>
      </c>
      <c r="I242" s="103" t="n">
        <f aca="false">IF(I$1="P",MAX(0,I$2-$C242),IF(I$1="C",MAX(0,$C242-I$2)))</f>
        <v>5.69</v>
      </c>
      <c r="J242" s="103" t="n">
        <f aca="false">IF(J$1="P",MAX(0,J$2-$C242),IF(J$1="C",MAX(0,$C242-J$2)))</f>
        <v>10.69</v>
      </c>
      <c r="K242" s="103" t="n">
        <f aca="false">IF(K$1="P",MAX(0,K$2-$C242),IF(K$1="C",MAX(0,$C242-K$2)))</f>
        <v>15.69</v>
      </c>
      <c r="L242" s="103" t="n">
        <f aca="false">IF(L$1="P",MAX(0,L$2-$C242),IF(L$1="C",MAX(0,$C242-L$2)))</f>
        <v>25.69</v>
      </c>
      <c r="M242" s="103" t="n">
        <f aca="false">IF(M$1="P",MAX(0,M$2-$C242),IF(M$1="C",MAX(0,$C242-M$2)))</f>
        <v>4.31</v>
      </c>
      <c r="N242" s="103" t="n">
        <f aca="false">IF(N$1="P",MAX(0,N$2-$C242),IF(N$1="C",MAX(0,$C242-N$2)))</f>
        <v>0</v>
      </c>
      <c r="O242" s="103" t="n">
        <f aca="false">IF(O$1="P",MAX(0,O$2-$C242),IF(O$1="C",MAX(0,$C242-O$2)))</f>
        <v>0</v>
      </c>
      <c r="P242" s="103" t="n">
        <f aca="false">IF(P$1="P",MAX(0,P$2-$C242),IF(P$1="C",MAX(0,$C242-P$2)))</f>
        <v>0</v>
      </c>
      <c r="Q242" s="103" t="n">
        <f aca="false">IF(Q$1="P",MAX(0,Q$2-$C242),IF(Q$1="C",MAX(0,$C242-Q$2)))</f>
        <v>0</v>
      </c>
      <c r="R242" s="103" t="n">
        <f aca="false">IF(R$1="P",MAX(0,R$2-$C242),IF(R$1="C",MAX(0,$C242-R$2)))</f>
        <v>0</v>
      </c>
      <c r="S242" s="103" t="n">
        <f aca="false">IF(S$1="P",MAX(0,S$2-$C242),IF(S$1="C",MAX(0,$C242-S$2)))</f>
        <v>0</v>
      </c>
      <c r="T242" s="104" t="n">
        <f aca="false">A242</f>
        <v>11</v>
      </c>
      <c r="U242" s="105" t="n">
        <f aca="false">VLOOKUP($B242,Gas!$B$3:$E$2506,2)</f>
        <v>2.25</v>
      </c>
      <c r="V242" s="46" t="n">
        <f aca="false">C242/U242</f>
        <v>10.8044444444444</v>
      </c>
    </row>
    <row r="243" customFormat="false" ht="12.75" hidden="false" customHeight="false" outlineLevel="0" collapsed="false">
      <c r="A243" s="95" t="n">
        <f aca="false">MONTH(B243)+(YEAR(B243)-1998)*12</f>
        <v>11</v>
      </c>
      <c r="B243" s="114" t="n">
        <v>36109</v>
      </c>
      <c r="C243" s="115" t="n">
        <v>22.79</v>
      </c>
      <c r="D243" s="98" t="n">
        <f aca="false">LN(C243/C242)</f>
        <v>-0.0645659450704391</v>
      </c>
      <c r="E243" s="106" t="n">
        <f aca="false">STDEV(D234:D243)*SQRT(trade_day)</f>
        <v>1.14750345184468</v>
      </c>
      <c r="G243" s="103" t="n">
        <f aca="false">IF(G$1="P",MAX(0,G$2-$C243),IF(G$1="C",MAX(0,$C243-G$2)))</f>
        <v>0</v>
      </c>
      <c r="H243" s="103" t="n">
        <f aca="false">IF(H$1="P",MAX(0,H$2-$C243),IF(H$1="C",MAX(0,$C243-H$2)))</f>
        <v>2.21</v>
      </c>
      <c r="I243" s="103" t="n">
        <f aca="false">IF(I$1="P",MAX(0,I$2-$C243),IF(I$1="C",MAX(0,$C243-I$2)))</f>
        <v>7.21</v>
      </c>
      <c r="J243" s="103" t="n">
        <f aca="false">IF(J$1="P",MAX(0,J$2-$C243),IF(J$1="C",MAX(0,$C243-J$2)))</f>
        <v>12.21</v>
      </c>
      <c r="K243" s="103" t="n">
        <f aca="false">IF(K$1="P",MAX(0,K$2-$C243),IF(K$1="C",MAX(0,$C243-K$2)))</f>
        <v>17.21</v>
      </c>
      <c r="L243" s="103" t="n">
        <f aca="false">IF(L$1="P",MAX(0,L$2-$C243),IF(L$1="C",MAX(0,$C243-L$2)))</f>
        <v>27.21</v>
      </c>
      <c r="M243" s="103" t="n">
        <f aca="false">IF(M$1="P",MAX(0,M$2-$C243),IF(M$1="C",MAX(0,$C243-M$2)))</f>
        <v>2.79</v>
      </c>
      <c r="N243" s="103" t="n">
        <f aca="false">IF(N$1="P",MAX(0,N$2-$C243),IF(N$1="C",MAX(0,$C243-N$2)))</f>
        <v>0</v>
      </c>
      <c r="O243" s="103" t="n">
        <f aca="false">IF(O$1="P",MAX(0,O$2-$C243),IF(O$1="C",MAX(0,$C243-O$2)))</f>
        <v>0</v>
      </c>
      <c r="P243" s="103" t="n">
        <f aca="false">IF(P$1="P",MAX(0,P$2-$C243),IF(P$1="C",MAX(0,$C243-P$2)))</f>
        <v>0</v>
      </c>
      <c r="Q243" s="103" t="n">
        <f aca="false">IF(Q$1="P",MAX(0,Q$2-$C243),IF(Q$1="C",MAX(0,$C243-Q$2)))</f>
        <v>0</v>
      </c>
      <c r="R243" s="103" t="n">
        <f aca="false">IF(R$1="P",MAX(0,R$2-$C243),IF(R$1="C",MAX(0,$C243-R$2)))</f>
        <v>0</v>
      </c>
      <c r="S243" s="103" t="n">
        <f aca="false">IF(S$1="P",MAX(0,S$2-$C243),IF(S$1="C",MAX(0,$C243-S$2)))</f>
        <v>0</v>
      </c>
      <c r="T243" s="104" t="n">
        <f aca="false">A243</f>
        <v>11</v>
      </c>
      <c r="U243" s="105" t="n">
        <f aca="false">VLOOKUP($B243,Gas!$B$3:$E$2506,2)</f>
        <v>2.27</v>
      </c>
      <c r="V243" s="46" t="n">
        <f aca="false">C243/U243</f>
        <v>10.0396475770925</v>
      </c>
    </row>
    <row r="244" customFormat="false" ht="12.75" hidden="false" customHeight="false" outlineLevel="0" collapsed="false">
      <c r="A244" s="95" t="n">
        <f aca="false">MONTH(B244)+(YEAR(B244)-1998)*12</f>
        <v>11</v>
      </c>
      <c r="B244" s="114" t="n">
        <v>36110</v>
      </c>
      <c r="C244" s="115" t="n">
        <v>22.82</v>
      </c>
      <c r="D244" s="98" t="n">
        <f aca="false">LN(C244/C243)</f>
        <v>0.00131550117633673</v>
      </c>
      <c r="E244" s="106" t="n">
        <f aca="false">STDEV(D235:D244)*SQRT(trade_day)</f>
        <v>1.11209523827803</v>
      </c>
      <c r="G244" s="103" t="n">
        <f aca="false">IF(G$1="P",MAX(0,G$2-$C244),IF(G$1="C",MAX(0,$C244-G$2)))</f>
        <v>0</v>
      </c>
      <c r="H244" s="103" t="n">
        <f aca="false">IF(H$1="P",MAX(0,H$2-$C244),IF(H$1="C",MAX(0,$C244-H$2)))</f>
        <v>2.18</v>
      </c>
      <c r="I244" s="103" t="n">
        <f aca="false">IF(I$1="P",MAX(0,I$2-$C244),IF(I$1="C",MAX(0,$C244-I$2)))</f>
        <v>7.18</v>
      </c>
      <c r="J244" s="103" t="n">
        <f aca="false">IF(J$1="P",MAX(0,J$2-$C244),IF(J$1="C",MAX(0,$C244-J$2)))</f>
        <v>12.18</v>
      </c>
      <c r="K244" s="103" t="n">
        <f aca="false">IF(K$1="P",MAX(0,K$2-$C244),IF(K$1="C",MAX(0,$C244-K$2)))</f>
        <v>17.18</v>
      </c>
      <c r="L244" s="103" t="n">
        <f aca="false">IF(L$1="P",MAX(0,L$2-$C244),IF(L$1="C",MAX(0,$C244-L$2)))</f>
        <v>27.18</v>
      </c>
      <c r="M244" s="103" t="n">
        <f aca="false">IF(M$1="P",MAX(0,M$2-$C244),IF(M$1="C",MAX(0,$C244-M$2)))</f>
        <v>2.82</v>
      </c>
      <c r="N244" s="103" t="n">
        <f aca="false">IF(N$1="P",MAX(0,N$2-$C244),IF(N$1="C",MAX(0,$C244-N$2)))</f>
        <v>0</v>
      </c>
      <c r="O244" s="103" t="n">
        <f aca="false">IF(O$1="P",MAX(0,O$2-$C244),IF(O$1="C",MAX(0,$C244-O$2)))</f>
        <v>0</v>
      </c>
      <c r="P244" s="103" t="n">
        <f aca="false">IF(P$1="P",MAX(0,P$2-$C244),IF(P$1="C",MAX(0,$C244-P$2)))</f>
        <v>0</v>
      </c>
      <c r="Q244" s="103" t="n">
        <f aca="false">IF(Q$1="P",MAX(0,Q$2-$C244),IF(Q$1="C",MAX(0,$C244-Q$2)))</f>
        <v>0</v>
      </c>
      <c r="R244" s="103" t="n">
        <f aca="false">IF(R$1="P",MAX(0,R$2-$C244),IF(R$1="C",MAX(0,$C244-R$2)))</f>
        <v>0</v>
      </c>
      <c r="S244" s="103" t="n">
        <f aca="false">IF(S$1="P",MAX(0,S$2-$C244),IF(S$1="C",MAX(0,$C244-S$2)))</f>
        <v>0</v>
      </c>
      <c r="T244" s="104" t="n">
        <f aca="false">A244</f>
        <v>11</v>
      </c>
      <c r="U244" s="105" t="n">
        <f aca="false">VLOOKUP($B244,Gas!$B$3:$E$2506,2)</f>
        <v>2.275</v>
      </c>
      <c r="V244" s="46" t="n">
        <f aca="false">C244/U244</f>
        <v>10.0307692307692</v>
      </c>
    </row>
    <row r="245" customFormat="false" ht="12.75" hidden="false" customHeight="false" outlineLevel="0" collapsed="false">
      <c r="A245" s="95" t="n">
        <f aca="false">MONTH(B245)+(YEAR(B245)-1998)*12</f>
        <v>11</v>
      </c>
      <c r="B245" s="114" t="n">
        <v>36111</v>
      </c>
      <c r="C245" s="115" t="n">
        <v>24.84</v>
      </c>
      <c r="D245" s="98" t="n">
        <f aca="false">LN(C245/C244)</f>
        <v>0.0848179126313484</v>
      </c>
      <c r="E245" s="106" t="n">
        <f aca="false">STDEV(D236:D245)*SQRT(trade_day)</f>
        <v>1.01688719582926</v>
      </c>
      <c r="G245" s="103" t="n">
        <f aca="false">IF(G$1="P",MAX(0,G$2-$C245),IF(G$1="C",MAX(0,$C245-G$2)))</f>
        <v>0</v>
      </c>
      <c r="H245" s="103" t="n">
        <f aca="false">IF(H$1="P",MAX(0,H$2-$C245),IF(H$1="C",MAX(0,$C245-H$2)))</f>
        <v>0.16</v>
      </c>
      <c r="I245" s="103" t="n">
        <f aca="false">IF(I$1="P",MAX(0,I$2-$C245),IF(I$1="C",MAX(0,$C245-I$2)))</f>
        <v>5.16</v>
      </c>
      <c r="J245" s="103" t="n">
        <f aca="false">IF(J$1="P",MAX(0,J$2-$C245),IF(J$1="C",MAX(0,$C245-J$2)))</f>
        <v>10.16</v>
      </c>
      <c r="K245" s="103" t="n">
        <f aca="false">IF(K$1="P",MAX(0,K$2-$C245),IF(K$1="C",MAX(0,$C245-K$2)))</f>
        <v>15.16</v>
      </c>
      <c r="L245" s="103" t="n">
        <f aca="false">IF(L$1="P",MAX(0,L$2-$C245),IF(L$1="C",MAX(0,$C245-L$2)))</f>
        <v>25.16</v>
      </c>
      <c r="M245" s="103" t="n">
        <f aca="false">IF(M$1="P",MAX(0,M$2-$C245),IF(M$1="C",MAX(0,$C245-M$2)))</f>
        <v>4.84</v>
      </c>
      <c r="N245" s="103" t="n">
        <f aca="false">IF(N$1="P",MAX(0,N$2-$C245),IF(N$1="C",MAX(0,$C245-N$2)))</f>
        <v>0</v>
      </c>
      <c r="O245" s="103" t="n">
        <f aca="false">IF(O$1="P",MAX(0,O$2-$C245),IF(O$1="C",MAX(0,$C245-O$2)))</f>
        <v>0</v>
      </c>
      <c r="P245" s="103" t="n">
        <f aca="false">IF(P$1="P",MAX(0,P$2-$C245),IF(P$1="C",MAX(0,$C245-P$2)))</f>
        <v>0</v>
      </c>
      <c r="Q245" s="103" t="n">
        <f aca="false">IF(Q$1="P",MAX(0,Q$2-$C245),IF(Q$1="C",MAX(0,$C245-Q$2)))</f>
        <v>0</v>
      </c>
      <c r="R245" s="103" t="n">
        <f aca="false">IF(R$1="P",MAX(0,R$2-$C245),IF(R$1="C",MAX(0,$C245-R$2)))</f>
        <v>0</v>
      </c>
      <c r="S245" s="103" t="n">
        <f aca="false">IF(S$1="P",MAX(0,S$2-$C245),IF(S$1="C",MAX(0,$C245-S$2)))</f>
        <v>0</v>
      </c>
      <c r="T245" s="104" t="n">
        <f aca="false">A245</f>
        <v>11</v>
      </c>
      <c r="U245" s="105" t="n">
        <f aca="false">VLOOKUP($B245,Gas!$B$3:$E$2506,2)</f>
        <v>2.335</v>
      </c>
      <c r="V245" s="46" t="n">
        <f aca="false">C245/U245</f>
        <v>10.6381156316917</v>
      </c>
    </row>
    <row r="246" customFormat="false" ht="12.75" hidden="false" customHeight="false" outlineLevel="0" collapsed="false">
      <c r="A246" s="95" t="n">
        <f aca="false">MONTH(B246)+(YEAR(B246)-1998)*12</f>
        <v>11</v>
      </c>
      <c r="B246" s="114" t="n">
        <v>36112</v>
      </c>
      <c r="C246" s="115" t="n">
        <v>23.56</v>
      </c>
      <c r="D246" s="98" t="n">
        <f aca="false">LN(C246/C245)</f>
        <v>-0.0529048982818921</v>
      </c>
      <c r="E246" s="106" t="n">
        <f aca="false">STDEV(D237:D246)*SQRT(trade_day)</f>
        <v>1.04273114782147</v>
      </c>
      <c r="G246" s="103" t="n">
        <f aca="false">IF(G$1="P",MAX(0,G$2-$C246),IF(G$1="C",MAX(0,$C246-G$2)))</f>
        <v>0</v>
      </c>
      <c r="H246" s="103" t="n">
        <f aca="false">IF(H$1="P",MAX(0,H$2-$C246),IF(H$1="C",MAX(0,$C246-H$2)))</f>
        <v>1.44</v>
      </c>
      <c r="I246" s="103" t="n">
        <f aca="false">IF(I$1="P",MAX(0,I$2-$C246),IF(I$1="C",MAX(0,$C246-I$2)))</f>
        <v>6.44</v>
      </c>
      <c r="J246" s="103" t="n">
        <f aca="false">IF(J$1="P",MAX(0,J$2-$C246),IF(J$1="C",MAX(0,$C246-J$2)))</f>
        <v>11.44</v>
      </c>
      <c r="K246" s="103" t="n">
        <f aca="false">IF(K$1="P",MAX(0,K$2-$C246),IF(K$1="C",MAX(0,$C246-K$2)))</f>
        <v>16.44</v>
      </c>
      <c r="L246" s="103" t="n">
        <f aca="false">IF(L$1="P",MAX(0,L$2-$C246),IF(L$1="C",MAX(0,$C246-L$2)))</f>
        <v>26.44</v>
      </c>
      <c r="M246" s="103" t="n">
        <f aca="false">IF(M$1="P",MAX(0,M$2-$C246),IF(M$1="C",MAX(0,$C246-M$2)))</f>
        <v>3.56</v>
      </c>
      <c r="N246" s="103" t="n">
        <f aca="false">IF(N$1="P",MAX(0,N$2-$C246),IF(N$1="C",MAX(0,$C246-N$2)))</f>
        <v>0</v>
      </c>
      <c r="O246" s="103" t="n">
        <f aca="false">IF(O$1="P",MAX(0,O$2-$C246),IF(O$1="C",MAX(0,$C246-O$2)))</f>
        <v>0</v>
      </c>
      <c r="P246" s="103" t="n">
        <f aca="false">IF(P$1="P",MAX(0,P$2-$C246),IF(P$1="C",MAX(0,$C246-P$2)))</f>
        <v>0</v>
      </c>
      <c r="Q246" s="103" t="n">
        <f aca="false">IF(Q$1="P",MAX(0,Q$2-$C246),IF(Q$1="C",MAX(0,$C246-Q$2)))</f>
        <v>0</v>
      </c>
      <c r="R246" s="103" t="n">
        <f aca="false">IF(R$1="P",MAX(0,R$2-$C246),IF(R$1="C",MAX(0,$C246-R$2)))</f>
        <v>0</v>
      </c>
      <c r="S246" s="103" t="n">
        <f aca="false">IF(S$1="P",MAX(0,S$2-$C246),IF(S$1="C",MAX(0,$C246-S$2)))</f>
        <v>0</v>
      </c>
      <c r="T246" s="104" t="n">
        <f aca="false">A246</f>
        <v>11</v>
      </c>
      <c r="U246" s="105" t="n">
        <f aca="false">VLOOKUP($B246,Gas!$B$3:$E$2506,2)</f>
        <v>2.23</v>
      </c>
      <c r="V246" s="46" t="n">
        <f aca="false">C246/U246</f>
        <v>10.5650224215247</v>
      </c>
    </row>
    <row r="247" customFormat="false" ht="12.75" hidden="false" customHeight="false" outlineLevel="0" collapsed="false">
      <c r="A247" s="95" t="n">
        <f aca="false">MONTH(B247)+(YEAR(B247)-1998)*12</f>
        <v>11</v>
      </c>
      <c r="B247" s="114" t="n">
        <v>36115</v>
      </c>
      <c r="C247" s="115" t="n">
        <v>22.86</v>
      </c>
      <c r="D247" s="98" t="n">
        <f aca="false">LN(C247/C246)</f>
        <v>-0.0301617004167214</v>
      </c>
      <c r="E247" s="106" t="n">
        <f aca="false">STDEV(D238:D247)*SQRT(trade_day)</f>
        <v>0.952879131693768</v>
      </c>
      <c r="G247" s="103" t="n">
        <f aca="false">IF(G$1="P",MAX(0,G$2-$C247),IF(G$1="C",MAX(0,$C247-G$2)))</f>
        <v>0</v>
      </c>
      <c r="H247" s="103" t="n">
        <f aca="false">IF(H$1="P",MAX(0,H$2-$C247),IF(H$1="C",MAX(0,$C247-H$2)))</f>
        <v>2.14</v>
      </c>
      <c r="I247" s="103" t="n">
        <f aca="false">IF(I$1="P",MAX(0,I$2-$C247),IF(I$1="C",MAX(0,$C247-I$2)))</f>
        <v>7.14</v>
      </c>
      <c r="J247" s="103" t="n">
        <f aca="false">IF(J$1="P",MAX(0,J$2-$C247),IF(J$1="C",MAX(0,$C247-J$2)))</f>
        <v>12.14</v>
      </c>
      <c r="K247" s="103" t="n">
        <f aca="false">IF(K$1="P",MAX(0,K$2-$C247),IF(K$1="C",MAX(0,$C247-K$2)))</f>
        <v>17.14</v>
      </c>
      <c r="L247" s="103" t="n">
        <f aca="false">IF(L$1="P",MAX(0,L$2-$C247),IF(L$1="C",MAX(0,$C247-L$2)))</f>
        <v>27.14</v>
      </c>
      <c r="M247" s="103" t="n">
        <f aca="false">IF(M$1="P",MAX(0,M$2-$C247),IF(M$1="C",MAX(0,$C247-M$2)))</f>
        <v>2.86</v>
      </c>
      <c r="N247" s="103" t="n">
        <f aca="false">IF(N$1="P",MAX(0,N$2-$C247),IF(N$1="C",MAX(0,$C247-N$2)))</f>
        <v>0</v>
      </c>
      <c r="O247" s="103" t="n">
        <f aca="false">IF(O$1="P",MAX(0,O$2-$C247),IF(O$1="C",MAX(0,$C247-O$2)))</f>
        <v>0</v>
      </c>
      <c r="P247" s="103" t="n">
        <f aca="false">IF(P$1="P",MAX(0,P$2-$C247),IF(P$1="C",MAX(0,$C247-P$2)))</f>
        <v>0</v>
      </c>
      <c r="Q247" s="103" t="n">
        <f aca="false">IF(Q$1="P",MAX(0,Q$2-$C247),IF(Q$1="C",MAX(0,$C247-Q$2)))</f>
        <v>0</v>
      </c>
      <c r="R247" s="103" t="n">
        <f aca="false">IF(R$1="P",MAX(0,R$2-$C247),IF(R$1="C",MAX(0,$C247-R$2)))</f>
        <v>0</v>
      </c>
      <c r="S247" s="103" t="n">
        <f aca="false">IF(S$1="P",MAX(0,S$2-$C247),IF(S$1="C",MAX(0,$C247-S$2)))</f>
        <v>0</v>
      </c>
      <c r="T247" s="104" t="n">
        <f aca="false">A247</f>
        <v>11</v>
      </c>
      <c r="U247" s="105" t="n">
        <f aca="false">VLOOKUP($B247,Gas!$B$3:$E$2506,2)</f>
        <v>2.23</v>
      </c>
      <c r="V247" s="46" t="n">
        <f aca="false">C247/U247</f>
        <v>10.2511210762332</v>
      </c>
    </row>
    <row r="248" customFormat="false" ht="12.75" hidden="false" customHeight="false" outlineLevel="0" collapsed="false">
      <c r="A248" s="95" t="n">
        <f aca="false">MONTH(B248)+(YEAR(B248)-1998)*12</f>
        <v>11</v>
      </c>
      <c r="B248" s="114" t="n">
        <v>36116</v>
      </c>
      <c r="C248" s="115" t="n">
        <v>21.64</v>
      </c>
      <c r="D248" s="98" t="n">
        <f aca="false">LN(C248/C247)</f>
        <v>-0.0548452043883838</v>
      </c>
      <c r="E248" s="106" t="n">
        <f aca="false">STDEV(D239:D248)*SQRT(trade_day)</f>
        <v>0.962507738309947</v>
      </c>
      <c r="G248" s="103" t="n">
        <f aca="false">IF(G$1="P",MAX(0,G$2-$C248),IF(G$1="C",MAX(0,$C248-G$2)))</f>
        <v>0</v>
      </c>
      <c r="H248" s="103" t="n">
        <f aca="false">IF(H$1="P",MAX(0,H$2-$C248),IF(H$1="C",MAX(0,$C248-H$2)))</f>
        <v>3.36</v>
      </c>
      <c r="I248" s="103" t="n">
        <f aca="false">IF(I$1="P",MAX(0,I$2-$C248),IF(I$1="C",MAX(0,$C248-I$2)))</f>
        <v>8.36</v>
      </c>
      <c r="J248" s="103" t="n">
        <f aca="false">IF(J$1="P",MAX(0,J$2-$C248),IF(J$1="C",MAX(0,$C248-J$2)))</f>
        <v>13.36</v>
      </c>
      <c r="K248" s="103" t="n">
        <f aca="false">IF(K$1="P",MAX(0,K$2-$C248),IF(K$1="C",MAX(0,$C248-K$2)))</f>
        <v>18.36</v>
      </c>
      <c r="L248" s="103" t="n">
        <f aca="false">IF(L$1="P",MAX(0,L$2-$C248),IF(L$1="C",MAX(0,$C248-L$2)))</f>
        <v>28.36</v>
      </c>
      <c r="M248" s="103" t="n">
        <f aca="false">IF(M$1="P",MAX(0,M$2-$C248),IF(M$1="C",MAX(0,$C248-M$2)))</f>
        <v>1.64</v>
      </c>
      <c r="N248" s="103" t="n">
        <f aca="false">IF(N$1="P",MAX(0,N$2-$C248),IF(N$1="C",MAX(0,$C248-N$2)))</f>
        <v>0</v>
      </c>
      <c r="O248" s="103" t="n">
        <f aca="false">IF(O$1="P",MAX(0,O$2-$C248),IF(O$1="C",MAX(0,$C248-O$2)))</f>
        <v>0</v>
      </c>
      <c r="P248" s="103" t="n">
        <f aca="false">IF(P$1="P",MAX(0,P$2-$C248),IF(P$1="C",MAX(0,$C248-P$2)))</f>
        <v>0</v>
      </c>
      <c r="Q248" s="103" t="n">
        <f aca="false">IF(Q$1="P",MAX(0,Q$2-$C248),IF(Q$1="C",MAX(0,$C248-Q$2)))</f>
        <v>0</v>
      </c>
      <c r="R248" s="103" t="n">
        <f aca="false">IF(R$1="P",MAX(0,R$2-$C248),IF(R$1="C",MAX(0,$C248-R$2)))</f>
        <v>0</v>
      </c>
      <c r="S248" s="103" t="n">
        <f aca="false">IF(S$1="P",MAX(0,S$2-$C248),IF(S$1="C",MAX(0,$C248-S$2)))</f>
        <v>0</v>
      </c>
      <c r="T248" s="104" t="n">
        <f aca="false">A248</f>
        <v>11</v>
      </c>
      <c r="U248" s="105" t="n">
        <f aca="false">VLOOKUP($B248,Gas!$B$3:$E$2506,2)</f>
        <v>2.195</v>
      </c>
      <c r="V248" s="46" t="n">
        <f aca="false">C248/U248</f>
        <v>9.85876993166287</v>
      </c>
    </row>
    <row r="249" customFormat="false" ht="12.75" hidden="false" customHeight="false" outlineLevel="0" collapsed="false">
      <c r="A249" s="95" t="n">
        <f aca="false">MONTH(B249)+(YEAR(B249)-1998)*12</f>
        <v>11</v>
      </c>
      <c r="B249" s="114" t="n">
        <v>36117</v>
      </c>
      <c r="C249" s="115" t="n">
        <v>20.76</v>
      </c>
      <c r="D249" s="98" t="n">
        <f aca="false">LN(C249/C248)</f>
        <v>-0.0415153956805928</v>
      </c>
      <c r="E249" s="106" t="n">
        <f aca="false">STDEV(D240:D249)*SQRT(trade_day)</f>
        <v>0.858223482269361</v>
      </c>
      <c r="G249" s="103" t="n">
        <f aca="false">IF(G$1="P",MAX(0,G$2-$C249),IF(G$1="C",MAX(0,$C249-G$2)))</f>
        <v>0</v>
      </c>
      <c r="H249" s="103" t="n">
        <f aca="false">IF(H$1="P",MAX(0,H$2-$C249),IF(H$1="C",MAX(0,$C249-H$2)))</f>
        <v>4.24</v>
      </c>
      <c r="I249" s="103" t="n">
        <f aca="false">IF(I$1="P",MAX(0,I$2-$C249),IF(I$1="C",MAX(0,$C249-I$2)))</f>
        <v>9.24</v>
      </c>
      <c r="J249" s="103" t="n">
        <f aca="false">IF(J$1="P",MAX(0,J$2-$C249),IF(J$1="C",MAX(0,$C249-J$2)))</f>
        <v>14.24</v>
      </c>
      <c r="K249" s="103" t="n">
        <f aca="false">IF(K$1="P",MAX(0,K$2-$C249),IF(K$1="C",MAX(0,$C249-K$2)))</f>
        <v>19.24</v>
      </c>
      <c r="L249" s="103" t="n">
        <f aca="false">IF(L$1="P",MAX(0,L$2-$C249),IF(L$1="C",MAX(0,$C249-L$2)))</f>
        <v>29.24</v>
      </c>
      <c r="M249" s="103" t="n">
        <f aca="false">IF(M$1="P",MAX(0,M$2-$C249),IF(M$1="C",MAX(0,$C249-M$2)))</f>
        <v>0.760000000000002</v>
      </c>
      <c r="N249" s="103" t="n">
        <f aca="false">IF(N$1="P",MAX(0,N$2-$C249),IF(N$1="C",MAX(0,$C249-N$2)))</f>
        <v>0</v>
      </c>
      <c r="O249" s="103" t="n">
        <f aca="false">IF(O$1="P",MAX(0,O$2-$C249),IF(O$1="C",MAX(0,$C249-O$2)))</f>
        <v>0</v>
      </c>
      <c r="P249" s="103" t="n">
        <f aca="false">IF(P$1="P",MAX(0,P$2-$C249),IF(P$1="C",MAX(0,$C249-P$2)))</f>
        <v>0</v>
      </c>
      <c r="Q249" s="103" t="n">
        <f aca="false">IF(Q$1="P",MAX(0,Q$2-$C249),IF(Q$1="C",MAX(0,$C249-Q$2)))</f>
        <v>0</v>
      </c>
      <c r="R249" s="103" t="n">
        <f aca="false">IF(R$1="P",MAX(0,R$2-$C249),IF(R$1="C",MAX(0,$C249-R$2)))</f>
        <v>0</v>
      </c>
      <c r="S249" s="103" t="n">
        <f aca="false">IF(S$1="P",MAX(0,S$2-$C249),IF(S$1="C",MAX(0,$C249-S$2)))</f>
        <v>0</v>
      </c>
      <c r="T249" s="104" t="n">
        <f aca="false">A249</f>
        <v>11</v>
      </c>
      <c r="U249" s="105" t="n">
        <f aca="false">VLOOKUP($B249,Gas!$B$3:$E$2506,2)</f>
        <v>2.125</v>
      </c>
      <c r="V249" s="46" t="n">
        <f aca="false">C249/U249</f>
        <v>9.76941176470588</v>
      </c>
    </row>
    <row r="250" customFormat="false" ht="12.75" hidden="false" customHeight="false" outlineLevel="0" collapsed="false">
      <c r="A250" s="95" t="n">
        <f aca="false">MONTH(B250)+(YEAR(B250)-1998)*12</f>
        <v>11</v>
      </c>
      <c r="B250" s="114" t="n">
        <v>36118</v>
      </c>
      <c r="C250" s="115" t="n">
        <v>21.5</v>
      </c>
      <c r="D250" s="98" t="n">
        <f aca="false">LN(C250/C249)</f>
        <v>0.0350248768359292</v>
      </c>
      <c r="E250" s="106" t="n">
        <f aca="false">STDEV(D241:D250)*SQRT(trade_day)</f>
        <v>0.813239273116141</v>
      </c>
      <c r="G250" s="103" t="n">
        <f aca="false">IF(G$1="P",MAX(0,G$2-$C250),IF(G$1="C",MAX(0,$C250-G$2)))</f>
        <v>0</v>
      </c>
      <c r="H250" s="103" t="n">
        <f aca="false">IF(H$1="P",MAX(0,H$2-$C250),IF(H$1="C",MAX(0,$C250-H$2)))</f>
        <v>3.5</v>
      </c>
      <c r="I250" s="103" t="n">
        <f aca="false">IF(I$1="P",MAX(0,I$2-$C250),IF(I$1="C",MAX(0,$C250-I$2)))</f>
        <v>8.5</v>
      </c>
      <c r="J250" s="103" t="n">
        <f aca="false">IF(J$1="P",MAX(0,J$2-$C250),IF(J$1="C",MAX(0,$C250-J$2)))</f>
        <v>13.5</v>
      </c>
      <c r="K250" s="103" t="n">
        <f aca="false">IF(K$1="P",MAX(0,K$2-$C250),IF(K$1="C",MAX(0,$C250-K$2)))</f>
        <v>18.5</v>
      </c>
      <c r="L250" s="103" t="n">
        <f aca="false">IF(L$1="P",MAX(0,L$2-$C250),IF(L$1="C",MAX(0,$C250-L$2)))</f>
        <v>28.5</v>
      </c>
      <c r="M250" s="103" t="n">
        <f aca="false">IF(M$1="P",MAX(0,M$2-$C250),IF(M$1="C",MAX(0,$C250-M$2)))</f>
        <v>1.5</v>
      </c>
      <c r="N250" s="103" t="n">
        <f aca="false">IF(N$1="P",MAX(0,N$2-$C250),IF(N$1="C",MAX(0,$C250-N$2)))</f>
        <v>0</v>
      </c>
      <c r="O250" s="103" t="n">
        <f aca="false">IF(O$1="P",MAX(0,O$2-$C250),IF(O$1="C",MAX(0,$C250-O$2)))</f>
        <v>0</v>
      </c>
      <c r="P250" s="103" t="n">
        <f aca="false">IF(P$1="P",MAX(0,P$2-$C250),IF(P$1="C",MAX(0,$C250-P$2)))</f>
        <v>0</v>
      </c>
      <c r="Q250" s="103" t="n">
        <f aca="false">IF(Q$1="P",MAX(0,Q$2-$C250),IF(Q$1="C",MAX(0,$C250-Q$2)))</f>
        <v>0</v>
      </c>
      <c r="R250" s="103" t="n">
        <f aca="false">IF(R$1="P",MAX(0,R$2-$C250),IF(R$1="C",MAX(0,$C250-R$2)))</f>
        <v>0</v>
      </c>
      <c r="S250" s="103" t="n">
        <f aca="false">IF(S$1="P",MAX(0,S$2-$C250),IF(S$1="C",MAX(0,$C250-S$2)))</f>
        <v>0</v>
      </c>
      <c r="T250" s="104" t="n">
        <f aca="false">A250</f>
        <v>11</v>
      </c>
      <c r="U250" s="105" t="n">
        <f aca="false">VLOOKUP($B250,Gas!$B$3:$E$2506,2)</f>
        <v>2.1</v>
      </c>
      <c r="V250" s="46" t="n">
        <f aca="false">C250/U250</f>
        <v>10.2380952380952</v>
      </c>
    </row>
    <row r="251" customFormat="false" ht="12.75" hidden="false" customHeight="false" outlineLevel="0" collapsed="false">
      <c r="A251" s="95" t="n">
        <f aca="false">MONTH(B251)+(YEAR(B251)-1998)*12</f>
        <v>11</v>
      </c>
      <c r="B251" s="114" t="n">
        <v>36119</v>
      </c>
      <c r="C251" s="115" t="n">
        <v>22.33</v>
      </c>
      <c r="D251" s="98" t="n">
        <f aca="false">LN(C251/C250)</f>
        <v>0.0378781307184494</v>
      </c>
      <c r="E251" s="106" t="n">
        <f aca="false">STDEV(D242:D251)*SQRT(trade_day)</f>
        <v>0.78151242795462</v>
      </c>
      <c r="G251" s="103" t="n">
        <f aca="false">IF(G$1="P",MAX(0,G$2-$C251),IF(G$1="C",MAX(0,$C251-G$2)))</f>
        <v>0</v>
      </c>
      <c r="H251" s="103" t="n">
        <f aca="false">IF(H$1="P",MAX(0,H$2-$C251),IF(H$1="C",MAX(0,$C251-H$2)))</f>
        <v>2.67</v>
      </c>
      <c r="I251" s="103" t="n">
        <f aca="false">IF(I$1="P",MAX(0,I$2-$C251),IF(I$1="C",MAX(0,$C251-I$2)))</f>
        <v>7.67</v>
      </c>
      <c r="J251" s="103" t="n">
        <f aca="false">IF(J$1="P",MAX(0,J$2-$C251),IF(J$1="C",MAX(0,$C251-J$2)))</f>
        <v>12.67</v>
      </c>
      <c r="K251" s="103" t="n">
        <f aca="false">IF(K$1="P",MAX(0,K$2-$C251),IF(K$1="C",MAX(0,$C251-K$2)))</f>
        <v>17.67</v>
      </c>
      <c r="L251" s="103" t="n">
        <f aca="false">IF(L$1="P",MAX(0,L$2-$C251),IF(L$1="C",MAX(0,$C251-L$2)))</f>
        <v>27.67</v>
      </c>
      <c r="M251" s="103" t="n">
        <f aca="false">IF(M$1="P",MAX(0,M$2-$C251),IF(M$1="C",MAX(0,$C251-M$2)))</f>
        <v>2.33</v>
      </c>
      <c r="N251" s="103" t="n">
        <f aca="false">IF(N$1="P",MAX(0,N$2-$C251),IF(N$1="C",MAX(0,$C251-N$2)))</f>
        <v>0</v>
      </c>
      <c r="O251" s="103" t="n">
        <f aca="false">IF(O$1="P",MAX(0,O$2-$C251),IF(O$1="C",MAX(0,$C251-O$2)))</f>
        <v>0</v>
      </c>
      <c r="P251" s="103" t="n">
        <f aca="false">IF(P$1="P",MAX(0,P$2-$C251),IF(P$1="C",MAX(0,$C251-P$2)))</f>
        <v>0</v>
      </c>
      <c r="Q251" s="103" t="n">
        <f aca="false">IF(Q$1="P",MAX(0,Q$2-$C251),IF(Q$1="C",MAX(0,$C251-Q$2)))</f>
        <v>0</v>
      </c>
      <c r="R251" s="103" t="n">
        <f aca="false">IF(R$1="P",MAX(0,R$2-$C251),IF(R$1="C",MAX(0,$C251-R$2)))</f>
        <v>0</v>
      </c>
      <c r="S251" s="103" t="n">
        <f aca="false">IF(S$1="P",MAX(0,S$2-$C251),IF(S$1="C",MAX(0,$C251-S$2)))</f>
        <v>0</v>
      </c>
      <c r="T251" s="104" t="n">
        <f aca="false">A251</f>
        <v>11</v>
      </c>
      <c r="U251" s="105" t="n">
        <f aca="false">VLOOKUP($B251,Gas!$B$3:$E$2506,2)</f>
        <v>2.115</v>
      </c>
      <c r="V251" s="46" t="n">
        <f aca="false">C251/U251</f>
        <v>10.5579196217494</v>
      </c>
    </row>
    <row r="252" customFormat="false" ht="12.75" hidden="false" customHeight="false" outlineLevel="0" collapsed="false">
      <c r="A252" s="95" t="n">
        <f aca="false">MONTH(B252)+(YEAR(B252)-1998)*12</f>
        <v>11</v>
      </c>
      <c r="B252" s="114" t="n">
        <v>36122</v>
      </c>
      <c r="C252" s="115" t="n">
        <v>22.58</v>
      </c>
      <c r="D252" s="98" t="n">
        <f aca="false">LN(C252/C251)</f>
        <v>0.0111334928694494</v>
      </c>
      <c r="E252" s="106" t="n">
        <f aca="false">STDEV(D243:D252)*SQRT(trade_day)</f>
        <v>0.782538845168307</v>
      </c>
      <c r="G252" s="103" t="n">
        <f aca="false">IF(G$1="P",MAX(0,G$2-$C252),IF(G$1="C",MAX(0,$C252-G$2)))</f>
        <v>0</v>
      </c>
      <c r="H252" s="103" t="n">
        <f aca="false">IF(H$1="P",MAX(0,H$2-$C252),IF(H$1="C",MAX(0,$C252-H$2)))</f>
        <v>2.42</v>
      </c>
      <c r="I252" s="103" t="n">
        <f aca="false">IF(I$1="P",MAX(0,I$2-$C252),IF(I$1="C",MAX(0,$C252-I$2)))</f>
        <v>7.42</v>
      </c>
      <c r="J252" s="103" t="n">
        <f aca="false">IF(J$1="P",MAX(0,J$2-$C252),IF(J$1="C",MAX(0,$C252-J$2)))</f>
        <v>12.42</v>
      </c>
      <c r="K252" s="103" t="n">
        <f aca="false">IF(K$1="P",MAX(0,K$2-$C252),IF(K$1="C",MAX(0,$C252-K$2)))</f>
        <v>17.42</v>
      </c>
      <c r="L252" s="103" t="n">
        <f aca="false">IF(L$1="P",MAX(0,L$2-$C252),IF(L$1="C",MAX(0,$C252-L$2)))</f>
        <v>27.42</v>
      </c>
      <c r="M252" s="103" t="n">
        <f aca="false">IF(M$1="P",MAX(0,M$2-$C252),IF(M$1="C",MAX(0,$C252-M$2)))</f>
        <v>2.58</v>
      </c>
      <c r="N252" s="103" t="n">
        <f aca="false">IF(N$1="P",MAX(0,N$2-$C252),IF(N$1="C",MAX(0,$C252-N$2)))</f>
        <v>0</v>
      </c>
      <c r="O252" s="103" t="n">
        <f aca="false">IF(O$1="P",MAX(0,O$2-$C252),IF(O$1="C",MAX(0,$C252-O$2)))</f>
        <v>0</v>
      </c>
      <c r="P252" s="103" t="n">
        <f aca="false">IF(P$1="P",MAX(0,P$2-$C252),IF(P$1="C",MAX(0,$C252-P$2)))</f>
        <v>0</v>
      </c>
      <c r="Q252" s="103" t="n">
        <f aca="false">IF(Q$1="P",MAX(0,Q$2-$C252),IF(Q$1="C",MAX(0,$C252-Q$2)))</f>
        <v>0</v>
      </c>
      <c r="R252" s="103" t="n">
        <f aca="false">IF(R$1="P",MAX(0,R$2-$C252),IF(R$1="C",MAX(0,$C252-R$2)))</f>
        <v>0</v>
      </c>
      <c r="S252" s="103" t="n">
        <f aca="false">IF(S$1="P",MAX(0,S$2-$C252),IF(S$1="C",MAX(0,$C252-S$2)))</f>
        <v>0</v>
      </c>
      <c r="T252" s="104" t="n">
        <f aca="false">A252</f>
        <v>11</v>
      </c>
      <c r="U252" s="105" t="n">
        <f aca="false">VLOOKUP($B252,Gas!$B$3:$E$2506,2)</f>
        <v>2.095</v>
      </c>
      <c r="V252" s="46" t="n">
        <f aca="false">C252/U252</f>
        <v>10.7780429594272</v>
      </c>
    </row>
    <row r="253" customFormat="false" ht="12.75" hidden="false" customHeight="false" outlineLevel="0" collapsed="false">
      <c r="A253" s="95" t="n">
        <f aca="false">MONTH(B253)+(YEAR(B253)-1998)*12</f>
        <v>11</v>
      </c>
      <c r="B253" s="114" t="n">
        <v>36123</v>
      </c>
      <c r="C253" s="115" t="n">
        <v>20.58</v>
      </c>
      <c r="D253" s="98" t="n">
        <f aca="false">LN(C253/C252)</f>
        <v>-0.0927448283156124</v>
      </c>
      <c r="E253" s="106" t="n">
        <f aca="false">STDEV(D244:D253)*SQRT(trade_day)</f>
        <v>0.849552158621934</v>
      </c>
      <c r="G253" s="103" t="n">
        <f aca="false">IF(G$1="P",MAX(0,G$2-$C253),IF(G$1="C",MAX(0,$C253-G$2)))</f>
        <v>0</v>
      </c>
      <c r="H253" s="103" t="n">
        <f aca="false">IF(H$1="P",MAX(0,H$2-$C253),IF(H$1="C",MAX(0,$C253-H$2)))</f>
        <v>4.42</v>
      </c>
      <c r="I253" s="103" t="n">
        <f aca="false">IF(I$1="P",MAX(0,I$2-$C253),IF(I$1="C",MAX(0,$C253-I$2)))</f>
        <v>9.42</v>
      </c>
      <c r="J253" s="103" t="n">
        <f aca="false">IF(J$1="P",MAX(0,J$2-$C253),IF(J$1="C",MAX(0,$C253-J$2)))</f>
        <v>14.42</v>
      </c>
      <c r="K253" s="103" t="n">
        <f aca="false">IF(K$1="P",MAX(0,K$2-$C253),IF(K$1="C",MAX(0,$C253-K$2)))</f>
        <v>19.42</v>
      </c>
      <c r="L253" s="103" t="n">
        <f aca="false">IF(L$1="P",MAX(0,L$2-$C253),IF(L$1="C",MAX(0,$C253-L$2)))</f>
        <v>29.42</v>
      </c>
      <c r="M253" s="103" t="n">
        <f aca="false">IF(M$1="P",MAX(0,M$2-$C253),IF(M$1="C",MAX(0,$C253-M$2)))</f>
        <v>0.579999999999998</v>
      </c>
      <c r="N253" s="103" t="n">
        <f aca="false">IF(N$1="P",MAX(0,N$2-$C253),IF(N$1="C",MAX(0,$C253-N$2)))</f>
        <v>0</v>
      </c>
      <c r="O253" s="103" t="n">
        <f aca="false">IF(O$1="P",MAX(0,O$2-$C253),IF(O$1="C",MAX(0,$C253-O$2)))</f>
        <v>0</v>
      </c>
      <c r="P253" s="103" t="n">
        <f aca="false">IF(P$1="P",MAX(0,P$2-$C253),IF(P$1="C",MAX(0,$C253-P$2)))</f>
        <v>0</v>
      </c>
      <c r="Q253" s="103" t="n">
        <f aca="false">IF(Q$1="P",MAX(0,Q$2-$C253),IF(Q$1="C",MAX(0,$C253-Q$2)))</f>
        <v>0</v>
      </c>
      <c r="R253" s="103" t="n">
        <f aca="false">IF(R$1="P",MAX(0,R$2-$C253),IF(R$1="C",MAX(0,$C253-R$2)))</f>
        <v>0</v>
      </c>
      <c r="S253" s="103" t="n">
        <f aca="false">IF(S$1="P",MAX(0,S$2-$C253),IF(S$1="C",MAX(0,$C253-S$2)))</f>
        <v>0</v>
      </c>
      <c r="T253" s="104" t="n">
        <f aca="false">A253</f>
        <v>11</v>
      </c>
      <c r="U253" s="105" t="n">
        <f aca="false">VLOOKUP($B253,Gas!$B$3:$E$2506,2)</f>
        <v>2.035</v>
      </c>
      <c r="V253" s="46" t="n">
        <f aca="false">C253/U253</f>
        <v>10.1130221130221</v>
      </c>
    </row>
    <row r="254" customFormat="false" ht="12.75" hidden="false" customHeight="false" outlineLevel="0" collapsed="false">
      <c r="A254" s="95" t="n">
        <f aca="false">MONTH(B254)+(YEAR(B254)-1998)*12</f>
        <v>11</v>
      </c>
      <c r="B254" s="114" t="n">
        <v>36124</v>
      </c>
      <c r="C254" s="115" t="n">
        <v>17.71</v>
      </c>
      <c r="D254" s="98" t="n">
        <f aca="false">LN(C254/C253)</f>
        <v>-0.150190278611161</v>
      </c>
      <c r="E254" s="106" t="n">
        <f aca="false">STDEV(D245:D254)*SQRT(trade_day)</f>
        <v>1.09483391070961</v>
      </c>
      <c r="G254" s="103" t="n">
        <f aca="false">IF(G$1="P",MAX(0,G$2-$C254),IF(G$1="C",MAX(0,$C254-G$2)))</f>
        <v>2.29</v>
      </c>
      <c r="H254" s="103" t="n">
        <f aca="false">IF(H$1="P",MAX(0,H$2-$C254),IF(H$1="C",MAX(0,$C254-H$2)))</f>
        <v>7.29</v>
      </c>
      <c r="I254" s="103" t="n">
        <f aca="false">IF(I$1="P",MAX(0,I$2-$C254),IF(I$1="C",MAX(0,$C254-I$2)))</f>
        <v>12.29</v>
      </c>
      <c r="J254" s="103" t="n">
        <f aca="false">IF(J$1="P",MAX(0,J$2-$C254),IF(J$1="C",MAX(0,$C254-J$2)))</f>
        <v>17.29</v>
      </c>
      <c r="K254" s="103" t="n">
        <f aca="false">IF(K$1="P",MAX(0,K$2-$C254),IF(K$1="C",MAX(0,$C254-K$2)))</f>
        <v>22.29</v>
      </c>
      <c r="L254" s="103" t="n">
        <f aca="false">IF(L$1="P",MAX(0,L$2-$C254),IF(L$1="C",MAX(0,$C254-L$2)))</f>
        <v>32.29</v>
      </c>
      <c r="M254" s="103" t="n">
        <f aca="false">IF(M$1="P",MAX(0,M$2-$C254),IF(M$1="C",MAX(0,$C254-M$2)))</f>
        <v>0</v>
      </c>
      <c r="N254" s="103" t="n">
        <f aca="false">IF(N$1="P",MAX(0,N$2-$C254),IF(N$1="C",MAX(0,$C254-N$2)))</f>
        <v>0</v>
      </c>
      <c r="O254" s="103" t="n">
        <f aca="false">IF(O$1="P",MAX(0,O$2-$C254),IF(O$1="C",MAX(0,$C254-O$2)))</f>
        <v>0</v>
      </c>
      <c r="P254" s="103" t="n">
        <f aca="false">IF(P$1="P",MAX(0,P$2-$C254),IF(P$1="C",MAX(0,$C254-P$2)))</f>
        <v>0</v>
      </c>
      <c r="Q254" s="103" t="n">
        <f aca="false">IF(Q$1="P",MAX(0,Q$2-$C254),IF(Q$1="C",MAX(0,$C254-Q$2)))</f>
        <v>0</v>
      </c>
      <c r="R254" s="103" t="n">
        <f aca="false">IF(R$1="P",MAX(0,R$2-$C254),IF(R$1="C",MAX(0,$C254-R$2)))</f>
        <v>0</v>
      </c>
      <c r="S254" s="103" t="n">
        <f aca="false">IF(S$1="P",MAX(0,S$2-$C254),IF(S$1="C",MAX(0,$C254-S$2)))</f>
        <v>0</v>
      </c>
      <c r="T254" s="104" t="n">
        <f aca="false">A254</f>
        <v>11</v>
      </c>
      <c r="U254" s="105" t="n">
        <f aca="false">VLOOKUP($B254,Gas!$B$3:$E$2506,2)</f>
        <v>2.015</v>
      </c>
      <c r="V254" s="46" t="n">
        <f aca="false">C254/U254</f>
        <v>8.78908188585608</v>
      </c>
    </row>
    <row r="255" customFormat="false" ht="12.75" hidden="false" customHeight="false" outlineLevel="0" collapsed="false">
      <c r="A255" s="95" t="n">
        <f aca="false">MONTH(B255)+(YEAR(B255)-1998)*12</f>
        <v>11</v>
      </c>
      <c r="B255" s="114" t="n">
        <v>36126</v>
      </c>
      <c r="C255" s="115" t="n">
        <v>17.18</v>
      </c>
      <c r="D255" s="98" t="n">
        <f aca="false">LN(C255/C254)</f>
        <v>-0.030383535238633</v>
      </c>
      <c r="E255" s="106" t="n">
        <f aca="false">STDEV(D246:D255)*SQRT(trade_day)</f>
        <v>0.9084916499502</v>
      </c>
      <c r="G255" s="103" t="n">
        <f aca="false">IF(G$1="P",MAX(0,G$2-$C255),IF(G$1="C",MAX(0,$C255-G$2)))</f>
        <v>2.82</v>
      </c>
      <c r="H255" s="103" t="n">
        <f aca="false">IF(H$1="P",MAX(0,H$2-$C255),IF(H$1="C",MAX(0,$C255-H$2)))</f>
        <v>7.82</v>
      </c>
      <c r="I255" s="103" t="n">
        <f aca="false">IF(I$1="P",MAX(0,I$2-$C255),IF(I$1="C",MAX(0,$C255-I$2)))</f>
        <v>12.82</v>
      </c>
      <c r="J255" s="103" t="n">
        <f aca="false">IF(J$1="P",MAX(0,J$2-$C255),IF(J$1="C",MAX(0,$C255-J$2)))</f>
        <v>17.82</v>
      </c>
      <c r="K255" s="103" t="n">
        <f aca="false">IF(K$1="P",MAX(0,K$2-$C255),IF(K$1="C",MAX(0,$C255-K$2)))</f>
        <v>22.82</v>
      </c>
      <c r="L255" s="103" t="n">
        <f aca="false">IF(L$1="P",MAX(0,L$2-$C255),IF(L$1="C",MAX(0,$C255-L$2)))</f>
        <v>32.82</v>
      </c>
      <c r="M255" s="103" t="n">
        <f aca="false">IF(M$1="P",MAX(0,M$2-$C255),IF(M$1="C",MAX(0,$C255-M$2)))</f>
        <v>0</v>
      </c>
      <c r="N255" s="103" t="n">
        <f aca="false">IF(N$1="P",MAX(0,N$2-$C255),IF(N$1="C",MAX(0,$C255-N$2)))</f>
        <v>0</v>
      </c>
      <c r="O255" s="103" t="n">
        <f aca="false">IF(O$1="P",MAX(0,O$2-$C255),IF(O$1="C",MAX(0,$C255-O$2)))</f>
        <v>0</v>
      </c>
      <c r="P255" s="103" t="n">
        <f aca="false">IF(P$1="P",MAX(0,P$2-$C255),IF(P$1="C",MAX(0,$C255-P$2)))</f>
        <v>0</v>
      </c>
      <c r="Q255" s="103" t="n">
        <f aca="false">IF(Q$1="P",MAX(0,Q$2-$C255),IF(Q$1="C",MAX(0,$C255-Q$2)))</f>
        <v>0</v>
      </c>
      <c r="R255" s="103" t="n">
        <f aca="false">IF(R$1="P",MAX(0,R$2-$C255),IF(R$1="C",MAX(0,$C255-R$2)))</f>
        <v>0</v>
      </c>
      <c r="S255" s="103" t="n">
        <f aca="false">IF(S$1="P",MAX(0,S$2-$C255),IF(S$1="C",MAX(0,$C255-S$2)))</f>
        <v>0</v>
      </c>
      <c r="T255" s="104" t="n">
        <f aca="false">A255</f>
        <v>11</v>
      </c>
      <c r="U255" s="105" t="n">
        <f aca="false">VLOOKUP($B255,Gas!$B$3:$E$2506,2)</f>
        <v>1.87</v>
      </c>
      <c r="V255" s="46" t="n">
        <f aca="false">C255/U255</f>
        <v>9.18716577540107</v>
      </c>
    </row>
    <row r="256" customFormat="false" ht="12.75" hidden="false" customHeight="false" outlineLevel="0" collapsed="false">
      <c r="A256" s="95" t="n">
        <f aca="false">MONTH(B256)+(YEAR(B256)-1998)*12</f>
        <v>11</v>
      </c>
      <c r="B256" s="114" t="n">
        <v>36129</v>
      </c>
      <c r="C256" s="115" t="n">
        <v>20.55</v>
      </c>
      <c r="D256" s="98" t="n">
        <f aca="false">LN(C256/C255)</f>
        <v>0.179115024386134</v>
      </c>
      <c r="E256" s="106" t="n">
        <f aca="false">STDEV(D247:D256)*SQRT(trade_day)</f>
        <v>1.40160995317861</v>
      </c>
      <c r="G256" s="103" t="n">
        <f aca="false">IF(G$1="P",MAX(0,G$2-$C256),IF(G$1="C",MAX(0,$C256-G$2)))</f>
        <v>0</v>
      </c>
      <c r="H256" s="103" t="n">
        <f aca="false">IF(H$1="P",MAX(0,H$2-$C256),IF(H$1="C",MAX(0,$C256-H$2)))</f>
        <v>4.45</v>
      </c>
      <c r="I256" s="103" t="n">
        <f aca="false">IF(I$1="P",MAX(0,I$2-$C256),IF(I$1="C",MAX(0,$C256-I$2)))</f>
        <v>9.45</v>
      </c>
      <c r="J256" s="103" t="n">
        <f aca="false">IF(J$1="P",MAX(0,J$2-$C256),IF(J$1="C",MAX(0,$C256-J$2)))</f>
        <v>14.45</v>
      </c>
      <c r="K256" s="103" t="n">
        <f aca="false">IF(K$1="P",MAX(0,K$2-$C256),IF(K$1="C",MAX(0,$C256-K$2)))</f>
        <v>19.45</v>
      </c>
      <c r="L256" s="103" t="n">
        <f aca="false">IF(L$1="P",MAX(0,L$2-$C256),IF(L$1="C",MAX(0,$C256-L$2)))</f>
        <v>29.45</v>
      </c>
      <c r="M256" s="103" t="n">
        <f aca="false">IF(M$1="P",MAX(0,M$2-$C256),IF(M$1="C",MAX(0,$C256-M$2)))</f>
        <v>0.550000000000001</v>
      </c>
      <c r="N256" s="103" t="n">
        <f aca="false">IF(N$1="P",MAX(0,N$2-$C256),IF(N$1="C",MAX(0,$C256-N$2)))</f>
        <v>0</v>
      </c>
      <c r="O256" s="103" t="n">
        <f aca="false">IF(O$1="P",MAX(0,O$2-$C256),IF(O$1="C",MAX(0,$C256-O$2)))</f>
        <v>0</v>
      </c>
      <c r="P256" s="103" t="n">
        <f aca="false">IF(P$1="P",MAX(0,P$2-$C256),IF(P$1="C",MAX(0,$C256-P$2)))</f>
        <v>0</v>
      </c>
      <c r="Q256" s="103" t="n">
        <f aca="false">IF(Q$1="P",MAX(0,Q$2-$C256),IF(Q$1="C",MAX(0,$C256-Q$2)))</f>
        <v>0</v>
      </c>
      <c r="R256" s="103" t="n">
        <f aca="false">IF(R$1="P",MAX(0,R$2-$C256),IF(R$1="C",MAX(0,$C256-R$2)))</f>
        <v>0</v>
      </c>
      <c r="S256" s="103" t="n">
        <f aca="false">IF(S$1="P",MAX(0,S$2-$C256),IF(S$1="C",MAX(0,$C256-S$2)))</f>
        <v>0</v>
      </c>
      <c r="T256" s="104" t="n">
        <f aca="false">A256</f>
        <v>11</v>
      </c>
      <c r="U256" s="105" t="n">
        <f aca="false">VLOOKUP($B256,Gas!$B$3:$E$2506,2)</f>
        <v>1.87</v>
      </c>
      <c r="V256" s="46" t="n">
        <f aca="false">C256/U256</f>
        <v>10.9893048128342</v>
      </c>
    </row>
    <row r="257" customFormat="false" ht="12.75" hidden="false" customHeight="false" outlineLevel="0" collapsed="false">
      <c r="A257" s="95" t="n">
        <f aca="false">MONTH(B257)+(YEAR(B257)-1998)*12</f>
        <v>12</v>
      </c>
      <c r="B257" s="114" t="n">
        <v>36130</v>
      </c>
      <c r="C257" s="115" t="n">
        <v>19.6</v>
      </c>
      <c r="D257" s="98" t="n">
        <f aca="false">LN(C257/C256)</f>
        <v>-0.047331374705772</v>
      </c>
      <c r="E257" s="106" t="n">
        <f aca="false">STDEV(D248:D257)*SQRT(trade_day)</f>
        <v>1.40982706900477</v>
      </c>
      <c r="F257" s="97"/>
      <c r="G257" s="103" t="n">
        <f aca="false">IF(G$1="P",MAX(0,G$2-$C257),IF(G$1="C",MAX(0,$C257-G$2)))</f>
        <v>0.399999999999999</v>
      </c>
      <c r="H257" s="103" t="n">
        <f aca="false">IF(H$1="P",MAX(0,H$2-$C257),IF(H$1="C",MAX(0,$C257-H$2)))</f>
        <v>5.4</v>
      </c>
      <c r="I257" s="103" t="n">
        <f aca="false">IF(I$1="P",MAX(0,I$2-$C257),IF(I$1="C",MAX(0,$C257-I$2)))</f>
        <v>10.4</v>
      </c>
      <c r="J257" s="103" t="n">
        <f aca="false">IF(J$1="P",MAX(0,J$2-$C257),IF(J$1="C",MAX(0,$C257-J$2)))</f>
        <v>15.4</v>
      </c>
      <c r="K257" s="103" t="n">
        <f aca="false">IF(K$1="P",MAX(0,K$2-$C257),IF(K$1="C",MAX(0,$C257-K$2)))</f>
        <v>20.4</v>
      </c>
      <c r="L257" s="103" t="n">
        <f aca="false">IF(L$1="P",MAX(0,L$2-$C257),IF(L$1="C",MAX(0,$C257-L$2)))</f>
        <v>30.4</v>
      </c>
      <c r="M257" s="103" t="n">
        <f aca="false">IF(M$1="P",MAX(0,M$2-$C257),IF(M$1="C",MAX(0,$C257-M$2)))</f>
        <v>0</v>
      </c>
      <c r="N257" s="103" t="n">
        <f aca="false">IF(N$1="P",MAX(0,N$2-$C257),IF(N$1="C",MAX(0,$C257-N$2)))</f>
        <v>0</v>
      </c>
      <c r="O257" s="103" t="n">
        <f aca="false">IF(O$1="P",MAX(0,O$2-$C257),IF(O$1="C",MAX(0,$C257-O$2)))</f>
        <v>0</v>
      </c>
      <c r="P257" s="103" t="n">
        <f aca="false">IF(P$1="P",MAX(0,P$2-$C257),IF(P$1="C",MAX(0,$C257-P$2)))</f>
        <v>0</v>
      </c>
      <c r="Q257" s="103" t="n">
        <f aca="false">IF(Q$1="P",MAX(0,Q$2-$C257),IF(Q$1="C",MAX(0,$C257-Q$2)))</f>
        <v>0</v>
      </c>
      <c r="R257" s="103" t="n">
        <f aca="false">IF(R$1="P",MAX(0,R$2-$C257),IF(R$1="C",MAX(0,$C257-R$2)))</f>
        <v>0</v>
      </c>
      <c r="S257" s="103" t="n">
        <f aca="false">IF(S$1="P",MAX(0,S$2-$C257),IF(S$1="C",MAX(0,$C257-S$2)))</f>
        <v>0</v>
      </c>
      <c r="T257" s="104" t="n">
        <f aca="false">A257</f>
        <v>12</v>
      </c>
      <c r="U257" s="105" t="n">
        <f aca="false">VLOOKUP($B257,Gas!$B$3:$E$2506,2)</f>
        <v>1.645</v>
      </c>
      <c r="V257" s="46" t="n">
        <f aca="false">C257/U257</f>
        <v>11.9148936170213</v>
      </c>
      <c r="W257" s="99"/>
    </row>
    <row r="258" customFormat="false" ht="12.75" hidden="false" customHeight="false" outlineLevel="0" collapsed="false">
      <c r="A258" s="95" t="n">
        <f aca="false">MONTH(B258)+(YEAR(B258)-1998)*12</f>
        <v>12</v>
      </c>
      <c r="B258" s="114" t="n">
        <v>36131</v>
      </c>
      <c r="C258" s="115" t="n">
        <v>18.78</v>
      </c>
      <c r="D258" s="98" t="n">
        <f aca="false">LN(C258/C257)</f>
        <v>-0.0427370924563548</v>
      </c>
      <c r="E258" s="106" t="n">
        <f aca="false">STDEV(D249:D258)*SQRT(trade_day)</f>
        <v>1.40168981088271</v>
      </c>
      <c r="F258" s="97"/>
      <c r="G258" s="103" t="n">
        <f aca="false">IF(G$1="P",MAX(0,G$2-$C258),IF(G$1="C",MAX(0,$C258-G$2)))</f>
        <v>1.22</v>
      </c>
      <c r="H258" s="103" t="n">
        <f aca="false">IF(H$1="P",MAX(0,H$2-$C258),IF(H$1="C",MAX(0,$C258-H$2)))</f>
        <v>6.22</v>
      </c>
      <c r="I258" s="103" t="n">
        <f aca="false">IF(I$1="P",MAX(0,I$2-$C258),IF(I$1="C",MAX(0,$C258-I$2)))</f>
        <v>11.22</v>
      </c>
      <c r="J258" s="103" t="n">
        <f aca="false">IF(J$1="P",MAX(0,J$2-$C258),IF(J$1="C",MAX(0,$C258-J$2)))</f>
        <v>16.22</v>
      </c>
      <c r="K258" s="103" t="n">
        <f aca="false">IF(K$1="P",MAX(0,K$2-$C258),IF(K$1="C",MAX(0,$C258-K$2)))</f>
        <v>21.22</v>
      </c>
      <c r="L258" s="103" t="n">
        <f aca="false">IF(L$1="P",MAX(0,L$2-$C258),IF(L$1="C",MAX(0,$C258-L$2)))</f>
        <v>31.22</v>
      </c>
      <c r="M258" s="103" t="n">
        <f aca="false">IF(M$1="P",MAX(0,M$2-$C258),IF(M$1="C",MAX(0,$C258-M$2)))</f>
        <v>0</v>
      </c>
      <c r="N258" s="103" t="n">
        <f aca="false">IF(N$1="P",MAX(0,N$2-$C258),IF(N$1="C",MAX(0,$C258-N$2)))</f>
        <v>0</v>
      </c>
      <c r="O258" s="103" t="n">
        <f aca="false">IF(O$1="P",MAX(0,O$2-$C258),IF(O$1="C",MAX(0,$C258-O$2)))</f>
        <v>0</v>
      </c>
      <c r="P258" s="103" t="n">
        <f aca="false">IF(P$1="P",MAX(0,P$2-$C258),IF(P$1="C",MAX(0,$C258-P$2)))</f>
        <v>0</v>
      </c>
      <c r="Q258" s="103" t="n">
        <f aca="false">IF(Q$1="P",MAX(0,Q$2-$C258),IF(Q$1="C",MAX(0,$C258-Q$2)))</f>
        <v>0</v>
      </c>
      <c r="R258" s="103" t="n">
        <f aca="false">IF(R$1="P",MAX(0,R$2-$C258),IF(R$1="C",MAX(0,$C258-R$2)))</f>
        <v>0</v>
      </c>
      <c r="S258" s="103" t="n">
        <f aca="false">IF(S$1="P",MAX(0,S$2-$C258),IF(S$1="C",MAX(0,$C258-S$2)))</f>
        <v>0</v>
      </c>
      <c r="T258" s="104" t="n">
        <f aca="false">A258</f>
        <v>12</v>
      </c>
      <c r="U258" s="105" t="n">
        <f aca="false">VLOOKUP($B258,Gas!$B$3:$E$2506,2)</f>
        <v>1.395</v>
      </c>
      <c r="V258" s="46" t="n">
        <f aca="false">C258/U258</f>
        <v>13.4623655913979</v>
      </c>
      <c r="W258" s="99"/>
    </row>
    <row r="259" customFormat="false" ht="12.75" hidden="false" customHeight="false" outlineLevel="0" collapsed="false">
      <c r="A259" s="95" t="n">
        <f aca="false">MONTH(B259)+(YEAR(B259)-1998)*12</f>
        <v>12</v>
      </c>
      <c r="B259" s="114" t="n">
        <v>36132</v>
      </c>
      <c r="C259" s="115" t="n">
        <v>20.32</v>
      </c>
      <c r="D259" s="98" t="n">
        <f aca="false">LN(C259/C258)</f>
        <v>0.0788131489301642</v>
      </c>
      <c r="E259" s="106" t="n">
        <f aca="false">STDEV(D250:D259)*SQRT(trade_day)</f>
        <v>1.46422013811869</v>
      </c>
      <c r="F259" s="97"/>
      <c r="G259" s="103" t="n">
        <f aca="false">IF(G$1="P",MAX(0,G$2-$C259),IF(G$1="C",MAX(0,$C259-G$2)))</f>
        <v>0</v>
      </c>
      <c r="H259" s="103" t="n">
        <f aca="false">IF(H$1="P",MAX(0,H$2-$C259),IF(H$1="C",MAX(0,$C259-H$2)))</f>
        <v>4.68</v>
      </c>
      <c r="I259" s="103" t="n">
        <f aca="false">IF(I$1="P",MAX(0,I$2-$C259),IF(I$1="C",MAX(0,$C259-I$2)))</f>
        <v>9.68</v>
      </c>
      <c r="J259" s="103" t="n">
        <f aca="false">IF(J$1="P",MAX(0,J$2-$C259),IF(J$1="C",MAX(0,$C259-J$2)))</f>
        <v>14.68</v>
      </c>
      <c r="K259" s="103" t="n">
        <f aca="false">IF(K$1="P",MAX(0,K$2-$C259),IF(K$1="C",MAX(0,$C259-K$2)))</f>
        <v>19.68</v>
      </c>
      <c r="L259" s="103" t="n">
        <f aca="false">IF(L$1="P",MAX(0,L$2-$C259),IF(L$1="C",MAX(0,$C259-L$2)))</f>
        <v>29.68</v>
      </c>
      <c r="M259" s="103" t="n">
        <f aca="false">IF(M$1="P",MAX(0,M$2-$C259),IF(M$1="C",MAX(0,$C259-M$2)))</f>
        <v>0.32</v>
      </c>
      <c r="N259" s="103" t="n">
        <f aca="false">IF(N$1="P",MAX(0,N$2-$C259),IF(N$1="C",MAX(0,$C259-N$2)))</f>
        <v>0</v>
      </c>
      <c r="O259" s="103" t="n">
        <f aca="false">IF(O$1="P",MAX(0,O$2-$C259),IF(O$1="C",MAX(0,$C259-O$2)))</f>
        <v>0</v>
      </c>
      <c r="P259" s="103" t="n">
        <f aca="false">IF(P$1="P",MAX(0,P$2-$C259),IF(P$1="C",MAX(0,$C259-P$2)))</f>
        <v>0</v>
      </c>
      <c r="Q259" s="103" t="n">
        <f aca="false">IF(Q$1="P",MAX(0,Q$2-$C259),IF(Q$1="C",MAX(0,$C259-Q$2)))</f>
        <v>0</v>
      </c>
      <c r="R259" s="103" t="n">
        <f aca="false">IF(R$1="P",MAX(0,R$2-$C259),IF(R$1="C",MAX(0,$C259-R$2)))</f>
        <v>0</v>
      </c>
      <c r="S259" s="103" t="n">
        <f aca="false">IF(S$1="P",MAX(0,S$2-$C259),IF(S$1="C",MAX(0,$C259-S$2)))</f>
        <v>0</v>
      </c>
      <c r="T259" s="104" t="n">
        <f aca="false">A259</f>
        <v>12</v>
      </c>
      <c r="U259" s="105" t="n">
        <f aca="false">VLOOKUP($B259,Gas!$B$3:$E$2506,2)</f>
        <v>1.375</v>
      </c>
      <c r="V259" s="46" t="n">
        <f aca="false">C259/U259</f>
        <v>14.7781818181818</v>
      </c>
      <c r="W259" s="99"/>
    </row>
    <row r="260" customFormat="false" ht="12.75" hidden="false" customHeight="false" outlineLevel="0" collapsed="false">
      <c r="A260" s="95" t="n">
        <f aca="false">MONTH(B260)+(YEAR(B260)-1998)*12</f>
        <v>12</v>
      </c>
      <c r="B260" s="114" t="n">
        <v>36133</v>
      </c>
      <c r="C260" s="115" t="n">
        <v>20.69</v>
      </c>
      <c r="D260" s="98" t="n">
        <f aca="false">LN(C260/C259)</f>
        <v>0.0180448690471706</v>
      </c>
      <c r="E260" s="106" t="n">
        <f aca="false">STDEV(D251:D260)*SQRT(trade_day)</f>
        <v>1.45467784400194</v>
      </c>
      <c r="F260" s="97"/>
      <c r="G260" s="103" t="n">
        <f aca="false">IF(G$1="P",MAX(0,G$2-$C260),IF(G$1="C",MAX(0,$C260-G$2)))</f>
        <v>0</v>
      </c>
      <c r="H260" s="103" t="n">
        <f aca="false">IF(H$1="P",MAX(0,H$2-$C260),IF(H$1="C",MAX(0,$C260-H$2)))</f>
        <v>4.31</v>
      </c>
      <c r="I260" s="103" t="n">
        <f aca="false">IF(I$1="P",MAX(0,I$2-$C260),IF(I$1="C",MAX(0,$C260-I$2)))</f>
        <v>9.31</v>
      </c>
      <c r="J260" s="103" t="n">
        <f aca="false">IF(J$1="P",MAX(0,J$2-$C260),IF(J$1="C",MAX(0,$C260-J$2)))</f>
        <v>14.31</v>
      </c>
      <c r="K260" s="103" t="n">
        <f aca="false">IF(K$1="P",MAX(0,K$2-$C260),IF(K$1="C",MAX(0,$C260-K$2)))</f>
        <v>19.31</v>
      </c>
      <c r="L260" s="103" t="n">
        <f aca="false">IF(L$1="P",MAX(0,L$2-$C260),IF(L$1="C",MAX(0,$C260-L$2)))</f>
        <v>29.31</v>
      </c>
      <c r="M260" s="103" t="n">
        <f aca="false">IF(M$1="P",MAX(0,M$2-$C260),IF(M$1="C",MAX(0,$C260-M$2)))</f>
        <v>0.690000000000001</v>
      </c>
      <c r="N260" s="103" t="n">
        <f aca="false">IF(N$1="P",MAX(0,N$2-$C260),IF(N$1="C",MAX(0,$C260-N$2)))</f>
        <v>0</v>
      </c>
      <c r="O260" s="103" t="n">
        <f aca="false">IF(O$1="P",MAX(0,O$2-$C260),IF(O$1="C",MAX(0,$C260-O$2)))</f>
        <v>0</v>
      </c>
      <c r="P260" s="103" t="n">
        <f aca="false">IF(P$1="P",MAX(0,P$2-$C260),IF(P$1="C",MAX(0,$C260-P$2)))</f>
        <v>0</v>
      </c>
      <c r="Q260" s="103" t="n">
        <f aca="false">IF(Q$1="P",MAX(0,Q$2-$C260),IF(Q$1="C",MAX(0,$C260-Q$2)))</f>
        <v>0</v>
      </c>
      <c r="R260" s="103" t="n">
        <f aca="false">IF(R$1="P",MAX(0,R$2-$C260),IF(R$1="C",MAX(0,$C260-R$2)))</f>
        <v>0</v>
      </c>
      <c r="S260" s="103" t="n">
        <f aca="false">IF(S$1="P",MAX(0,S$2-$C260),IF(S$1="C",MAX(0,$C260-S$2)))</f>
        <v>0</v>
      </c>
      <c r="T260" s="104" t="n">
        <f aca="false">A260</f>
        <v>12</v>
      </c>
      <c r="U260" s="105" t="n">
        <f aca="false">VLOOKUP($B260,Gas!$B$3:$E$2506,2)</f>
        <v>1.185</v>
      </c>
      <c r="V260" s="46" t="n">
        <f aca="false">C260/U260</f>
        <v>17.4599156118143</v>
      </c>
      <c r="W260" s="99"/>
    </row>
    <row r="261" customFormat="false" ht="12.75" hidden="false" customHeight="false" outlineLevel="0" collapsed="false">
      <c r="A261" s="95" t="n">
        <f aca="false">MONTH(B261)+(YEAR(B261)-1998)*12</f>
        <v>12</v>
      </c>
      <c r="B261" s="114" t="n">
        <v>36136</v>
      </c>
      <c r="C261" s="115" t="n">
        <v>22.83</v>
      </c>
      <c r="D261" s="98" t="n">
        <f aca="false">LN(C261/C260)</f>
        <v>0.0984249687842524</v>
      </c>
      <c r="E261" s="106" t="n">
        <f aca="false">STDEV(D252:D261)*SQRT(trade_day)</f>
        <v>1.5323394760178</v>
      </c>
      <c r="F261" s="97"/>
      <c r="G261" s="103" t="n">
        <f aca="false">IF(G$1="P",MAX(0,G$2-$C261),IF(G$1="C",MAX(0,$C261-G$2)))</f>
        <v>0</v>
      </c>
      <c r="H261" s="103" t="n">
        <f aca="false">IF(H$1="P",MAX(0,H$2-$C261),IF(H$1="C",MAX(0,$C261-H$2)))</f>
        <v>2.17</v>
      </c>
      <c r="I261" s="103" t="n">
        <f aca="false">IF(I$1="P",MAX(0,I$2-$C261),IF(I$1="C",MAX(0,$C261-I$2)))</f>
        <v>7.17</v>
      </c>
      <c r="J261" s="103" t="n">
        <f aca="false">IF(J$1="P",MAX(0,J$2-$C261),IF(J$1="C",MAX(0,$C261-J$2)))</f>
        <v>12.17</v>
      </c>
      <c r="K261" s="103" t="n">
        <f aca="false">IF(K$1="P",MAX(0,K$2-$C261),IF(K$1="C",MAX(0,$C261-K$2)))</f>
        <v>17.17</v>
      </c>
      <c r="L261" s="103" t="n">
        <f aca="false">IF(L$1="P",MAX(0,L$2-$C261),IF(L$1="C",MAX(0,$C261-L$2)))</f>
        <v>27.17</v>
      </c>
      <c r="M261" s="103" t="n">
        <f aca="false">IF(M$1="P",MAX(0,M$2-$C261),IF(M$1="C",MAX(0,$C261-M$2)))</f>
        <v>2.83</v>
      </c>
      <c r="N261" s="103" t="n">
        <f aca="false">IF(N$1="P",MAX(0,N$2-$C261),IF(N$1="C",MAX(0,$C261-N$2)))</f>
        <v>0</v>
      </c>
      <c r="O261" s="103" t="n">
        <f aca="false">IF(O$1="P",MAX(0,O$2-$C261),IF(O$1="C",MAX(0,$C261-O$2)))</f>
        <v>0</v>
      </c>
      <c r="P261" s="103" t="n">
        <f aca="false">IF(P$1="P",MAX(0,P$2-$C261),IF(P$1="C",MAX(0,$C261-P$2)))</f>
        <v>0</v>
      </c>
      <c r="Q261" s="103" t="n">
        <f aca="false">IF(Q$1="P",MAX(0,Q$2-$C261),IF(Q$1="C",MAX(0,$C261-Q$2)))</f>
        <v>0</v>
      </c>
      <c r="R261" s="103" t="n">
        <f aca="false">IF(R$1="P",MAX(0,R$2-$C261),IF(R$1="C",MAX(0,$C261-R$2)))</f>
        <v>0</v>
      </c>
      <c r="S261" s="103" t="n">
        <f aca="false">IF(S$1="P",MAX(0,S$2-$C261),IF(S$1="C",MAX(0,$C261-S$2)))</f>
        <v>0</v>
      </c>
      <c r="T261" s="104" t="n">
        <f aca="false">A261</f>
        <v>12</v>
      </c>
      <c r="U261" s="105" t="n">
        <f aca="false">VLOOKUP($B261,Gas!$B$3:$E$2506,2)</f>
        <v>1.01</v>
      </c>
      <c r="V261" s="46" t="n">
        <f aca="false">C261/U261</f>
        <v>22.6039603960396</v>
      </c>
      <c r="W261" s="99"/>
    </row>
    <row r="262" customFormat="false" ht="12.75" hidden="false" customHeight="false" outlineLevel="0" collapsed="false">
      <c r="A262" s="95" t="n">
        <f aca="false">MONTH(B262)+(YEAR(B262)-1998)*12</f>
        <v>12</v>
      </c>
      <c r="B262" s="114" t="n">
        <v>36137</v>
      </c>
      <c r="C262" s="115" t="n">
        <v>20.81</v>
      </c>
      <c r="D262" s="98" t="n">
        <f aca="false">LN(C262/C261)</f>
        <v>-0.0926418201361611</v>
      </c>
      <c r="E262" s="106" t="n">
        <f aca="false">STDEV(D253:D262)*SQRT(trade_day)</f>
        <v>1.60183525496038</v>
      </c>
      <c r="F262" s="97"/>
      <c r="G262" s="103" t="n">
        <f aca="false">IF(G$1="P",MAX(0,G$2-$C262),IF(G$1="C",MAX(0,$C262-G$2)))</f>
        <v>0</v>
      </c>
      <c r="H262" s="103" t="n">
        <f aca="false">IF(H$1="P",MAX(0,H$2-$C262),IF(H$1="C",MAX(0,$C262-H$2)))</f>
        <v>4.19</v>
      </c>
      <c r="I262" s="103" t="n">
        <f aca="false">IF(I$1="P",MAX(0,I$2-$C262),IF(I$1="C",MAX(0,$C262-I$2)))</f>
        <v>9.19</v>
      </c>
      <c r="J262" s="103" t="n">
        <f aca="false">IF(J$1="P",MAX(0,J$2-$C262),IF(J$1="C",MAX(0,$C262-J$2)))</f>
        <v>14.19</v>
      </c>
      <c r="K262" s="103" t="n">
        <f aca="false">IF(K$1="P",MAX(0,K$2-$C262),IF(K$1="C",MAX(0,$C262-K$2)))</f>
        <v>19.19</v>
      </c>
      <c r="L262" s="103" t="n">
        <f aca="false">IF(L$1="P",MAX(0,L$2-$C262),IF(L$1="C",MAX(0,$C262-L$2)))</f>
        <v>29.19</v>
      </c>
      <c r="M262" s="103" t="n">
        <f aca="false">IF(M$1="P",MAX(0,M$2-$C262),IF(M$1="C",MAX(0,$C262-M$2)))</f>
        <v>0.809999999999999</v>
      </c>
      <c r="N262" s="103" t="n">
        <f aca="false">IF(N$1="P",MAX(0,N$2-$C262),IF(N$1="C",MAX(0,$C262-N$2)))</f>
        <v>0</v>
      </c>
      <c r="O262" s="103" t="n">
        <f aca="false">IF(O$1="P",MAX(0,O$2-$C262),IF(O$1="C",MAX(0,$C262-O$2)))</f>
        <v>0</v>
      </c>
      <c r="P262" s="103" t="n">
        <f aca="false">IF(P$1="P",MAX(0,P$2-$C262),IF(P$1="C",MAX(0,$C262-P$2)))</f>
        <v>0</v>
      </c>
      <c r="Q262" s="103" t="n">
        <f aca="false">IF(Q$1="P",MAX(0,Q$2-$C262),IF(Q$1="C",MAX(0,$C262-Q$2)))</f>
        <v>0</v>
      </c>
      <c r="R262" s="103" t="n">
        <f aca="false">IF(R$1="P",MAX(0,R$2-$C262),IF(R$1="C",MAX(0,$C262-R$2)))</f>
        <v>0</v>
      </c>
      <c r="S262" s="103" t="n">
        <f aca="false">IF(S$1="P",MAX(0,S$2-$C262),IF(S$1="C",MAX(0,$C262-S$2)))</f>
        <v>0</v>
      </c>
      <c r="T262" s="104" t="n">
        <f aca="false">A262</f>
        <v>12</v>
      </c>
      <c r="U262" s="105" t="n">
        <f aca="false">VLOOKUP($B262,Gas!$B$3:$E$2506,2)</f>
        <v>1.55</v>
      </c>
      <c r="V262" s="46" t="n">
        <f aca="false">C262/U262</f>
        <v>13.4258064516129</v>
      </c>
      <c r="W262" s="99"/>
    </row>
    <row r="263" customFormat="false" ht="12.75" hidden="false" customHeight="false" outlineLevel="0" collapsed="false">
      <c r="A263" s="95" t="n">
        <f aca="false">MONTH(B263)+(YEAR(B263)-1998)*12</f>
        <v>12</v>
      </c>
      <c r="B263" s="114" t="n">
        <v>36138</v>
      </c>
      <c r="C263" s="115" t="n">
        <v>21.54</v>
      </c>
      <c r="D263" s="98" t="n">
        <f aca="false">LN(C263/C262)</f>
        <v>0.0344780313226995</v>
      </c>
      <c r="E263" s="106" t="n">
        <f aca="false">STDEV(D254:D263)*SQRT(trade_day)</f>
        <v>1.54035685134049</v>
      </c>
      <c r="F263" s="97"/>
      <c r="G263" s="103" t="n">
        <f aca="false">IF(G$1="P",MAX(0,G$2-$C263),IF(G$1="C",MAX(0,$C263-G$2)))</f>
        <v>0</v>
      </c>
      <c r="H263" s="103" t="n">
        <f aca="false">IF(H$1="P",MAX(0,H$2-$C263),IF(H$1="C",MAX(0,$C263-H$2)))</f>
        <v>3.46</v>
      </c>
      <c r="I263" s="103" t="n">
        <f aca="false">IF(I$1="P",MAX(0,I$2-$C263),IF(I$1="C",MAX(0,$C263-I$2)))</f>
        <v>8.46</v>
      </c>
      <c r="J263" s="103" t="n">
        <f aca="false">IF(J$1="P",MAX(0,J$2-$C263),IF(J$1="C",MAX(0,$C263-J$2)))</f>
        <v>13.46</v>
      </c>
      <c r="K263" s="103" t="n">
        <f aca="false">IF(K$1="P",MAX(0,K$2-$C263),IF(K$1="C",MAX(0,$C263-K$2)))</f>
        <v>18.46</v>
      </c>
      <c r="L263" s="103" t="n">
        <f aca="false">IF(L$1="P",MAX(0,L$2-$C263),IF(L$1="C",MAX(0,$C263-L$2)))</f>
        <v>28.46</v>
      </c>
      <c r="M263" s="103" t="n">
        <f aca="false">IF(M$1="P",MAX(0,M$2-$C263),IF(M$1="C",MAX(0,$C263-M$2)))</f>
        <v>1.54</v>
      </c>
      <c r="N263" s="103" t="n">
        <f aca="false">IF(N$1="P",MAX(0,N$2-$C263),IF(N$1="C",MAX(0,$C263-N$2)))</f>
        <v>0</v>
      </c>
      <c r="O263" s="103" t="n">
        <f aca="false">IF(O$1="P",MAX(0,O$2-$C263),IF(O$1="C",MAX(0,$C263-O$2)))</f>
        <v>0</v>
      </c>
      <c r="P263" s="103" t="n">
        <f aca="false">IF(P$1="P",MAX(0,P$2-$C263),IF(P$1="C",MAX(0,$C263-P$2)))</f>
        <v>0</v>
      </c>
      <c r="Q263" s="103" t="n">
        <f aca="false">IF(Q$1="P",MAX(0,Q$2-$C263),IF(Q$1="C",MAX(0,$C263-Q$2)))</f>
        <v>0</v>
      </c>
      <c r="R263" s="103" t="n">
        <f aca="false">IF(R$1="P",MAX(0,R$2-$C263),IF(R$1="C",MAX(0,$C263-R$2)))</f>
        <v>0</v>
      </c>
      <c r="S263" s="103" t="n">
        <f aca="false">IF(S$1="P",MAX(0,S$2-$C263),IF(S$1="C",MAX(0,$C263-S$2)))</f>
        <v>0</v>
      </c>
      <c r="T263" s="104" t="n">
        <f aca="false">A263</f>
        <v>12</v>
      </c>
      <c r="U263" s="105" t="n">
        <f aca="false">VLOOKUP($B263,Gas!$B$3:$E$2506,2)</f>
        <v>1.795</v>
      </c>
      <c r="V263" s="46" t="n">
        <f aca="false">C263/U263</f>
        <v>12</v>
      </c>
      <c r="W263" s="99"/>
    </row>
    <row r="264" customFormat="false" ht="12.75" hidden="false" customHeight="false" outlineLevel="0" collapsed="false">
      <c r="A264" s="95" t="n">
        <f aca="false">MONTH(B264)+(YEAR(B264)-1998)*12</f>
        <v>12</v>
      </c>
      <c r="B264" s="114" t="n">
        <v>36139</v>
      </c>
      <c r="C264" s="115" t="n">
        <v>20.26</v>
      </c>
      <c r="D264" s="98" t="n">
        <f aca="false">LN(C264/C263)</f>
        <v>-0.0612631729077051</v>
      </c>
      <c r="E264" s="106" t="n">
        <f aca="false">STDEV(D255:D264)*SQRT(trade_day)</f>
        <v>1.34382904353029</v>
      </c>
      <c r="F264" s="97"/>
      <c r="G264" s="103" t="n">
        <f aca="false">IF(G$1="P",MAX(0,G$2-$C264),IF(G$1="C",MAX(0,$C264-G$2)))</f>
        <v>0</v>
      </c>
      <c r="H264" s="103" t="n">
        <f aca="false">IF(H$1="P",MAX(0,H$2-$C264),IF(H$1="C",MAX(0,$C264-H$2)))</f>
        <v>4.74</v>
      </c>
      <c r="I264" s="103" t="n">
        <f aca="false">IF(I$1="P",MAX(0,I$2-$C264),IF(I$1="C",MAX(0,$C264-I$2)))</f>
        <v>9.74</v>
      </c>
      <c r="J264" s="103" t="n">
        <f aca="false">IF(J$1="P",MAX(0,J$2-$C264),IF(J$1="C",MAX(0,$C264-J$2)))</f>
        <v>14.74</v>
      </c>
      <c r="K264" s="103" t="n">
        <f aca="false">IF(K$1="P",MAX(0,K$2-$C264),IF(K$1="C",MAX(0,$C264-K$2)))</f>
        <v>19.74</v>
      </c>
      <c r="L264" s="103" t="n">
        <f aca="false">IF(L$1="P",MAX(0,L$2-$C264),IF(L$1="C",MAX(0,$C264-L$2)))</f>
        <v>29.74</v>
      </c>
      <c r="M264" s="103" t="n">
        <f aca="false">IF(M$1="P",MAX(0,M$2-$C264),IF(M$1="C",MAX(0,$C264-M$2)))</f>
        <v>0.260000000000002</v>
      </c>
      <c r="N264" s="103" t="n">
        <f aca="false">IF(N$1="P",MAX(0,N$2-$C264),IF(N$1="C",MAX(0,$C264-N$2)))</f>
        <v>0</v>
      </c>
      <c r="O264" s="103" t="n">
        <f aca="false">IF(O$1="P",MAX(0,O$2-$C264),IF(O$1="C",MAX(0,$C264-O$2)))</f>
        <v>0</v>
      </c>
      <c r="P264" s="103" t="n">
        <f aca="false">IF(P$1="P",MAX(0,P$2-$C264),IF(P$1="C",MAX(0,$C264-P$2)))</f>
        <v>0</v>
      </c>
      <c r="Q264" s="103" t="n">
        <f aca="false">IF(Q$1="P",MAX(0,Q$2-$C264),IF(Q$1="C",MAX(0,$C264-Q$2)))</f>
        <v>0</v>
      </c>
      <c r="R264" s="103" t="n">
        <f aca="false">IF(R$1="P",MAX(0,R$2-$C264),IF(R$1="C",MAX(0,$C264-R$2)))</f>
        <v>0</v>
      </c>
      <c r="S264" s="103" t="n">
        <f aca="false">IF(S$1="P",MAX(0,S$2-$C264),IF(S$1="C",MAX(0,$C264-S$2)))</f>
        <v>0</v>
      </c>
      <c r="T264" s="104" t="n">
        <f aca="false">A264</f>
        <v>12</v>
      </c>
      <c r="U264" s="105" t="n">
        <f aca="false">VLOOKUP($B264,Gas!$B$3:$E$2506,2)</f>
        <v>1.64</v>
      </c>
      <c r="V264" s="46" t="n">
        <f aca="false">C264/U264</f>
        <v>12.3536585365854</v>
      </c>
      <c r="W264" s="99"/>
    </row>
    <row r="265" customFormat="false" ht="12.75" hidden="false" customHeight="false" outlineLevel="0" collapsed="false">
      <c r="A265" s="95" t="n">
        <f aca="false">MONTH(B265)+(YEAR(B265)-1998)*12</f>
        <v>12</v>
      </c>
      <c r="B265" s="114" t="n">
        <v>36140</v>
      </c>
      <c r="C265" s="115" t="n">
        <v>21.03</v>
      </c>
      <c r="D265" s="98" t="n">
        <f aca="false">LN(C265/C264)</f>
        <v>0.037301490894071</v>
      </c>
      <c r="E265" s="106" t="n">
        <f aca="false">STDEV(D256:D265)*SQRT(trade_day)</f>
        <v>1.32498097079508</v>
      </c>
      <c r="F265" s="97"/>
      <c r="G265" s="103" t="n">
        <f aca="false">IF(G$1="P",MAX(0,G$2-$C265),IF(G$1="C",MAX(0,$C265-G$2)))</f>
        <v>0</v>
      </c>
      <c r="H265" s="103" t="n">
        <f aca="false">IF(H$1="P",MAX(0,H$2-$C265),IF(H$1="C",MAX(0,$C265-H$2)))</f>
        <v>3.97</v>
      </c>
      <c r="I265" s="103" t="n">
        <f aca="false">IF(I$1="P",MAX(0,I$2-$C265),IF(I$1="C",MAX(0,$C265-I$2)))</f>
        <v>8.97</v>
      </c>
      <c r="J265" s="103" t="n">
        <f aca="false">IF(J$1="P",MAX(0,J$2-$C265),IF(J$1="C",MAX(0,$C265-J$2)))</f>
        <v>13.97</v>
      </c>
      <c r="K265" s="103" t="n">
        <f aca="false">IF(K$1="P",MAX(0,K$2-$C265),IF(K$1="C",MAX(0,$C265-K$2)))</f>
        <v>18.97</v>
      </c>
      <c r="L265" s="103" t="n">
        <f aca="false">IF(L$1="P",MAX(0,L$2-$C265),IF(L$1="C",MAX(0,$C265-L$2)))</f>
        <v>28.97</v>
      </c>
      <c r="M265" s="103" t="n">
        <f aca="false">IF(M$1="P",MAX(0,M$2-$C265),IF(M$1="C",MAX(0,$C265-M$2)))</f>
        <v>1.03</v>
      </c>
      <c r="N265" s="103" t="n">
        <f aca="false">IF(N$1="P",MAX(0,N$2-$C265),IF(N$1="C",MAX(0,$C265-N$2)))</f>
        <v>0</v>
      </c>
      <c r="O265" s="103" t="n">
        <f aca="false">IF(O$1="P",MAX(0,O$2-$C265),IF(O$1="C",MAX(0,$C265-O$2)))</f>
        <v>0</v>
      </c>
      <c r="P265" s="103" t="n">
        <f aca="false">IF(P$1="P",MAX(0,P$2-$C265),IF(P$1="C",MAX(0,$C265-P$2)))</f>
        <v>0</v>
      </c>
      <c r="Q265" s="103" t="n">
        <f aca="false">IF(Q$1="P",MAX(0,Q$2-$C265),IF(Q$1="C",MAX(0,$C265-Q$2)))</f>
        <v>0</v>
      </c>
      <c r="R265" s="103" t="n">
        <f aca="false">IF(R$1="P",MAX(0,R$2-$C265),IF(R$1="C",MAX(0,$C265-R$2)))</f>
        <v>0</v>
      </c>
      <c r="S265" s="103" t="n">
        <f aca="false">IF(S$1="P",MAX(0,S$2-$C265),IF(S$1="C",MAX(0,$C265-S$2)))</f>
        <v>0</v>
      </c>
      <c r="T265" s="104" t="n">
        <f aca="false">A265</f>
        <v>12</v>
      </c>
      <c r="U265" s="105" t="n">
        <f aca="false">VLOOKUP($B265,Gas!$B$3:$E$2506,2)</f>
        <v>1.575</v>
      </c>
      <c r="V265" s="46" t="n">
        <f aca="false">C265/U265</f>
        <v>13.352380952381</v>
      </c>
      <c r="W265" s="99" t="n">
        <f aca="false">VLOOKUP($B265,Gas!$B$3:$E$2506,4)</f>
        <v>3.4271631764768</v>
      </c>
    </row>
    <row r="266" customFormat="false" ht="12.75" hidden="false" customHeight="false" outlineLevel="0" collapsed="false">
      <c r="A266" s="95" t="n">
        <f aca="false">MONTH(B266)+(YEAR(B266)-1998)*12</f>
        <v>12</v>
      </c>
      <c r="B266" s="114" t="n">
        <v>36143</v>
      </c>
      <c r="C266" s="115" t="n">
        <v>20.27</v>
      </c>
      <c r="D266" s="98" t="n">
        <f aca="false">LN(C266/C265)</f>
        <v>-0.0368080292506998</v>
      </c>
      <c r="E266" s="106" t="n">
        <f aca="false">STDEV(D257:D266)*SQRT(trade_day)</f>
        <v>1.00751552732746</v>
      </c>
      <c r="F266" s="97"/>
      <c r="G266" s="103" t="n">
        <f aca="false">IF(G$1="P",MAX(0,G$2-$C266),IF(G$1="C",MAX(0,$C266-G$2)))</f>
        <v>0</v>
      </c>
      <c r="H266" s="103" t="n">
        <f aca="false">IF(H$1="P",MAX(0,H$2-$C266),IF(H$1="C",MAX(0,$C266-H$2)))</f>
        <v>4.73</v>
      </c>
      <c r="I266" s="103" t="n">
        <f aca="false">IF(I$1="P",MAX(0,I$2-$C266),IF(I$1="C",MAX(0,$C266-I$2)))</f>
        <v>9.73</v>
      </c>
      <c r="J266" s="103" t="n">
        <f aca="false">IF(J$1="P",MAX(0,J$2-$C266),IF(J$1="C",MAX(0,$C266-J$2)))</f>
        <v>14.73</v>
      </c>
      <c r="K266" s="103" t="n">
        <f aca="false">IF(K$1="P",MAX(0,K$2-$C266),IF(K$1="C",MAX(0,$C266-K$2)))</f>
        <v>19.73</v>
      </c>
      <c r="L266" s="103" t="n">
        <f aca="false">IF(L$1="P",MAX(0,L$2-$C266),IF(L$1="C",MAX(0,$C266-L$2)))</f>
        <v>29.73</v>
      </c>
      <c r="M266" s="103" t="n">
        <f aca="false">IF(M$1="P",MAX(0,M$2-$C266),IF(M$1="C",MAX(0,$C266-M$2)))</f>
        <v>0.27</v>
      </c>
      <c r="N266" s="103" t="n">
        <f aca="false">IF(N$1="P",MAX(0,N$2-$C266),IF(N$1="C",MAX(0,$C266-N$2)))</f>
        <v>0</v>
      </c>
      <c r="O266" s="103" t="n">
        <f aca="false">IF(O$1="P",MAX(0,O$2-$C266),IF(O$1="C",MAX(0,$C266-O$2)))</f>
        <v>0</v>
      </c>
      <c r="P266" s="103" t="n">
        <f aca="false">IF(P$1="P",MAX(0,P$2-$C266),IF(P$1="C",MAX(0,$C266-P$2)))</f>
        <v>0</v>
      </c>
      <c r="Q266" s="103" t="n">
        <f aca="false">IF(Q$1="P",MAX(0,Q$2-$C266),IF(Q$1="C",MAX(0,$C266-Q$2)))</f>
        <v>0</v>
      </c>
      <c r="R266" s="103" t="n">
        <f aca="false">IF(R$1="P",MAX(0,R$2-$C266),IF(R$1="C",MAX(0,$C266-R$2)))</f>
        <v>0</v>
      </c>
      <c r="S266" s="103" t="n">
        <f aca="false">IF(S$1="P",MAX(0,S$2-$C266),IF(S$1="C",MAX(0,$C266-S$2)))</f>
        <v>0</v>
      </c>
      <c r="T266" s="104" t="n">
        <f aca="false">A266</f>
        <v>12</v>
      </c>
      <c r="U266" s="105" t="n">
        <f aca="false">VLOOKUP($B266,Gas!$B$3:$E$2506,2)</f>
        <v>1.53</v>
      </c>
      <c r="V266" s="46" t="n">
        <f aca="false">C266/U266</f>
        <v>13.2483660130719</v>
      </c>
      <c r="W266" s="99" t="n">
        <f aca="false">VLOOKUP($B266,Gas!$B$3:$E$2506,4)</f>
        <v>3.08463759399055</v>
      </c>
    </row>
    <row r="267" customFormat="false" ht="12.75" hidden="false" customHeight="false" outlineLevel="0" collapsed="false">
      <c r="A267" s="95" t="n">
        <f aca="false">MONTH(B267)+(YEAR(B267)-1998)*12</f>
        <v>12</v>
      </c>
      <c r="B267" s="114" t="n">
        <v>36144</v>
      </c>
      <c r="C267" s="115" t="n">
        <v>19.82</v>
      </c>
      <c r="D267" s="98" t="n">
        <f aca="false">LN(C267/C266)</f>
        <v>-0.0224504315620667</v>
      </c>
      <c r="E267" s="106" t="n">
        <f aca="false">STDEV(D258:D267)*SQRT(trade_day)</f>
        <v>0.983379607785211</v>
      </c>
      <c r="F267" s="99"/>
      <c r="G267" s="103" t="n">
        <f aca="false">IF(G$1="P",MAX(0,G$2-$C267),IF(G$1="C",MAX(0,$C267-G$2)))</f>
        <v>0.18</v>
      </c>
      <c r="H267" s="103" t="n">
        <f aca="false">IF(H$1="P",MAX(0,H$2-$C267),IF(H$1="C",MAX(0,$C267-H$2)))</f>
        <v>5.18</v>
      </c>
      <c r="I267" s="103" t="n">
        <f aca="false">IF(I$1="P",MAX(0,I$2-$C267),IF(I$1="C",MAX(0,$C267-I$2)))</f>
        <v>10.18</v>
      </c>
      <c r="J267" s="103" t="n">
        <f aca="false">IF(J$1="P",MAX(0,J$2-$C267),IF(J$1="C",MAX(0,$C267-J$2)))</f>
        <v>15.18</v>
      </c>
      <c r="K267" s="103" t="n">
        <f aca="false">IF(K$1="P",MAX(0,K$2-$C267),IF(K$1="C",MAX(0,$C267-K$2)))</f>
        <v>20.18</v>
      </c>
      <c r="L267" s="103" t="n">
        <f aca="false">IF(L$1="P",MAX(0,L$2-$C267),IF(L$1="C",MAX(0,$C267-L$2)))</f>
        <v>30.18</v>
      </c>
      <c r="M267" s="103" t="n">
        <f aca="false">IF(M$1="P",MAX(0,M$2-$C267),IF(M$1="C",MAX(0,$C267-M$2)))</f>
        <v>0</v>
      </c>
      <c r="N267" s="103" t="n">
        <f aca="false">IF(N$1="P",MAX(0,N$2-$C267),IF(N$1="C",MAX(0,$C267-N$2)))</f>
        <v>0</v>
      </c>
      <c r="O267" s="103" t="n">
        <f aca="false">IF(O$1="P",MAX(0,O$2-$C267),IF(O$1="C",MAX(0,$C267-O$2)))</f>
        <v>0</v>
      </c>
      <c r="P267" s="103" t="n">
        <f aca="false">IF(P$1="P",MAX(0,P$2-$C267),IF(P$1="C",MAX(0,$C267-P$2)))</f>
        <v>0</v>
      </c>
      <c r="Q267" s="103" t="n">
        <f aca="false">IF(Q$1="P",MAX(0,Q$2-$C267),IF(Q$1="C",MAX(0,$C267-Q$2)))</f>
        <v>0</v>
      </c>
      <c r="R267" s="103" t="n">
        <f aca="false">IF(R$1="P",MAX(0,R$2-$C267),IF(R$1="C",MAX(0,$C267-R$2)))</f>
        <v>0</v>
      </c>
      <c r="S267" s="103" t="n">
        <f aca="false">IF(S$1="P",MAX(0,S$2-$C267),IF(S$1="C",MAX(0,$C267-S$2)))</f>
        <v>0</v>
      </c>
      <c r="T267" s="104" t="n">
        <f aca="false">A267</f>
        <v>12</v>
      </c>
      <c r="U267" s="105" t="n">
        <f aca="false">VLOOKUP($B267,Gas!$B$3:$E$2506,2)</f>
        <v>1.81</v>
      </c>
      <c r="V267" s="46" t="n">
        <f aca="false">C267/U267</f>
        <v>10.9502762430939</v>
      </c>
      <c r="W267" s="99" t="n">
        <f aca="false">VLOOKUP($B267,Gas!$B$3:$E$2506,4)</f>
        <v>2.9171019882184</v>
      </c>
    </row>
    <row r="268" customFormat="false" ht="12.75" hidden="false" customHeight="false" outlineLevel="0" collapsed="false">
      <c r="A268" s="95" t="n">
        <f aca="false">MONTH(B268)+(YEAR(B268)-1998)*12</f>
        <v>12</v>
      </c>
      <c r="B268" s="114" t="n">
        <v>36145</v>
      </c>
      <c r="C268" s="115" t="n">
        <v>22.74</v>
      </c>
      <c r="D268" s="98" t="n">
        <f aca="false">LN(C268/C267)</f>
        <v>0.137433959420548</v>
      </c>
      <c r="E268" s="106" t="n">
        <f aca="false">STDEV(D259:D268)*SQRT(trade_day)</f>
        <v>1.15742214922187</v>
      </c>
      <c r="F268" s="99"/>
      <c r="G268" s="103" t="n">
        <f aca="false">IF(G$1="P",MAX(0,G$2-$C268),IF(G$1="C",MAX(0,$C268-G$2)))</f>
        <v>0</v>
      </c>
      <c r="H268" s="103" t="n">
        <f aca="false">IF(H$1="P",MAX(0,H$2-$C268),IF(H$1="C",MAX(0,$C268-H$2)))</f>
        <v>2.26</v>
      </c>
      <c r="I268" s="103" t="n">
        <f aca="false">IF(I$1="P",MAX(0,I$2-$C268),IF(I$1="C",MAX(0,$C268-I$2)))</f>
        <v>7.26</v>
      </c>
      <c r="J268" s="103" t="n">
        <f aca="false">IF(J$1="P",MAX(0,J$2-$C268),IF(J$1="C",MAX(0,$C268-J$2)))</f>
        <v>12.26</v>
      </c>
      <c r="K268" s="103" t="n">
        <f aca="false">IF(K$1="P",MAX(0,K$2-$C268),IF(K$1="C",MAX(0,$C268-K$2)))</f>
        <v>17.26</v>
      </c>
      <c r="L268" s="103" t="n">
        <f aca="false">IF(L$1="P",MAX(0,L$2-$C268),IF(L$1="C",MAX(0,$C268-L$2)))</f>
        <v>27.26</v>
      </c>
      <c r="M268" s="103" t="n">
        <f aca="false">IF(M$1="P",MAX(0,M$2-$C268),IF(M$1="C",MAX(0,$C268-M$2)))</f>
        <v>2.74</v>
      </c>
      <c r="N268" s="103" t="n">
        <f aca="false">IF(N$1="P",MAX(0,N$2-$C268),IF(N$1="C",MAX(0,$C268-N$2)))</f>
        <v>0</v>
      </c>
      <c r="O268" s="103" t="n">
        <f aca="false">IF(O$1="P",MAX(0,O$2-$C268),IF(O$1="C",MAX(0,$C268-O$2)))</f>
        <v>0</v>
      </c>
      <c r="P268" s="103" t="n">
        <f aca="false">IF(P$1="P",MAX(0,P$2-$C268),IF(P$1="C",MAX(0,$C268-P$2)))</f>
        <v>0</v>
      </c>
      <c r="Q268" s="103" t="n">
        <f aca="false">IF(Q$1="P",MAX(0,Q$2-$C268),IF(Q$1="C",MAX(0,$C268-Q$2)))</f>
        <v>0</v>
      </c>
      <c r="R268" s="103" t="n">
        <f aca="false">IF(R$1="P",MAX(0,R$2-$C268),IF(R$1="C",MAX(0,$C268-R$2)))</f>
        <v>0</v>
      </c>
      <c r="S268" s="103" t="n">
        <f aca="false">IF(S$1="P",MAX(0,S$2-$C268),IF(S$1="C",MAX(0,$C268-S$2)))</f>
        <v>0</v>
      </c>
      <c r="T268" s="104" t="n">
        <f aca="false">A268</f>
        <v>12</v>
      </c>
      <c r="U268" s="105" t="n">
        <f aca="false">VLOOKUP($B268,Gas!$B$3:$E$2506,2)</f>
        <v>1.855</v>
      </c>
      <c r="V268" s="46" t="n">
        <f aca="false">C268/U268</f>
        <v>12.2587601078167</v>
      </c>
      <c r="W268" s="99" t="n">
        <f aca="false">VLOOKUP($B268,Gas!$B$3:$E$2506,4)</f>
        <v>2.90091246083761</v>
      </c>
    </row>
    <row r="269" customFormat="false" ht="12.75" hidden="false" customHeight="false" outlineLevel="0" collapsed="false">
      <c r="A269" s="95" t="n">
        <f aca="false">MONTH(B269)+(YEAR(B269)-1998)*12</f>
        <v>12</v>
      </c>
      <c r="B269" s="114" t="n">
        <v>36146</v>
      </c>
      <c r="C269" s="115" t="n">
        <v>21.02</v>
      </c>
      <c r="D269" s="98" t="n">
        <f aca="false">LN(C269/C268)</f>
        <v>-0.0786511228735849</v>
      </c>
      <c r="E269" s="106" t="n">
        <f aca="false">STDEV(D260:D269)*SQRT(trade_day)</f>
        <v>1.1989248295781</v>
      </c>
      <c r="F269" s="99"/>
      <c r="G269" s="103" t="n">
        <f aca="false">IF(G$1="P",MAX(0,G$2-$C269),IF(G$1="C",MAX(0,$C269-G$2)))</f>
        <v>0</v>
      </c>
      <c r="H269" s="103" t="n">
        <f aca="false">IF(H$1="P",MAX(0,H$2-$C269),IF(H$1="C",MAX(0,$C269-H$2)))</f>
        <v>3.98</v>
      </c>
      <c r="I269" s="103" t="n">
        <f aca="false">IF(I$1="P",MAX(0,I$2-$C269),IF(I$1="C",MAX(0,$C269-I$2)))</f>
        <v>8.98</v>
      </c>
      <c r="J269" s="103" t="n">
        <f aca="false">IF(J$1="P",MAX(0,J$2-$C269),IF(J$1="C",MAX(0,$C269-J$2)))</f>
        <v>13.98</v>
      </c>
      <c r="K269" s="103" t="n">
        <f aca="false">IF(K$1="P",MAX(0,K$2-$C269),IF(K$1="C",MAX(0,$C269-K$2)))</f>
        <v>18.98</v>
      </c>
      <c r="L269" s="103" t="n">
        <f aca="false">IF(L$1="P",MAX(0,L$2-$C269),IF(L$1="C",MAX(0,$C269-L$2)))</f>
        <v>28.98</v>
      </c>
      <c r="M269" s="103" t="n">
        <f aca="false">IF(M$1="P",MAX(0,M$2-$C269),IF(M$1="C",MAX(0,$C269-M$2)))</f>
        <v>1.02</v>
      </c>
      <c r="N269" s="103" t="n">
        <f aca="false">IF(N$1="P",MAX(0,N$2-$C269),IF(N$1="C",MAX(0,$C269-N$2)))</f>
        <v>0</v>
      </c>
      <c r="O269" s="103" t="n">
        <f aca="false">IF(O$1="P",MAX(0,O$2-$C269),IF(O$1="C",MAX(0,$C269-O$2)))</f>
        <v>0</v>
      </c>
      <c r="P269" s="103" t="n">
        <f aca="false">IF(P$1="P",MAX(0,P$2-$C269),IF(P$1="C",MAX(0,$C269-P$2)))</f>
        <v>0</v>
      </c>
      <c r="Q269" s="103" t="n">
        <f aca="false">IF(Q$1="P",MAX(0,Q$2-$C269),IF(Q$1="C",MAX(0,$C269-Q$2)))</f>
        <v>0</v>
      </c>
      <c r="R269" s="103" t="n">
        <f aca="false">IF(R$1="P",MAX(0,R$2-$C269),IF(R$1="C",MAX(0,$C269-R$2)))</f>
        <v>0</v>
      </c>
      <c r="S269" s="103" t="n">
        <f aca="false">IF(S$1="P",MAX(0,S$2-$C269),IF(S$1="C",MAX(0,$C269-S$2)))</f>
        <v>0</v>
      </c>
      <c r="T269" s="104" t="n">
        <f aca="false">A269</f>
        <v>12</v>
      </c>
      <c r="U269" s="105" t="n">
        <f aca="false">VLOOKUP($B269,Gas!$B$3:$E$2506,2)</f>
        <v>1.965</v>
      </c>
      <c r="V269" s="46" t="n">
        <f aca="false">C269/U269</f>
        <v>10.6972010178117</v>
      </c>
      <c r="W269" s="99" t="n">
        <f aca="false">VLOOKUP($B269,Gas!$B$3:$E$2506,4)</f>
        <v>2.87269193086376</v>
      </c>
    </row>
    <row r="270" customFormat="false" ht="12.75" hidden="false" customHeight="false" outlineLevel="0" collapsed="false">
      <c r="A270" s="95" t="n">
        <f aca="false">MONTH(B270)+(YEAR(B270)-1998)*12</f>
        <v>12</v>
      </c>
      <c r="B270" s="114" t="n">
        <v>36147</v>
      </c>
      <c r="C270" s="115" t="n">
        <v>22.01</v>
      </c>
      <c r="D270" s="98" t="n">
        <f aca="false">LN(C270/C269)</f>
        <v>0.0460225300895653</v>
      </c>
      <c r="E270" s="106" t="n">
        <f aca="false">STDEV(D261:D270)*SQRT(trade_day)</f>
        <v>1.21645904935825</v>
      </c>
      <c r="F270" s="99"/>
      <c r="G270" s="103" t="n">
        <f aca="false">IF(G$1="P",MAX(0,G$2-$C270),IF(G$1="C",MAX(0,$C270-G$2)))</f>
        <v>0</v>
      </c>
      <c r="H270" s="103" t="n">
        <f aca="false">IF(H$1="P",MAX(0,H$2-$C270),IF(H$1="C",MAX(0,$C270-H$2)))</f>
        <v>2.99</v>
      </c>
      <c r="I270" s="103" t="n">
        <f aca="false">IF(I$1="P",MAX(0,I$2-$C270),IF(I$1="C",MAX(0,$C270-I$2)))</f>
        <v>7.99</v>
      </c>
      <c r="J270" s="103" t="n">
        <f aca="false">IF(J$1="P",MAX(0,J$2-$C270),IF(J$1="C",MAX(0,$C270-J$2)))</f>
        <v>12.99</v>
      </c>
      <c r="K270" s="103" t="n">
        <f aca="false">IF(K$1="P",MAX(0,K$2-$C270),IF(K$1="C",MAX(0,$C270-K$2)))</f>
        <v>17.99</v>
      </c>
      <c r="L270" s="103" t="n">
        <f aca="false">IF(L$1="P",MAX(0,L$2-$C270),IF(L$1="C",MAX(0,$C270-L$2)))</f>
        <v>27.99</v>
      </c>
      <c r="M270" s="103" t="n">
        <f aca="false">IF(M$1="P",MAX(0,M$2-$C270),IF(M$1="C",MAX(0,$C270-M$2)))</f>
        <v>2.01</v>
      </c>
      <c r="N270" s="103" t="n">
        <f aca="false">IF(N$1="P",MAX(0,N$2-$C270),IF(N$1="C",MAX(0,$C270-N$2)))</f>
        <v>0</v>
      </c>
      <c r="O270" s="103" t="n">
        <f aca="false">IF(O$1="P",MAX(0,O$2-$C270),IF(O$1="C",MAX(0,$C270-O$2)))</f>
        <v>0</v>
      </c>
      <c r="P270" s="103" t="n">
        <f aca="false">IF(P$1="P",MAX(0,P$2-$C270),IF(P$1="C",MAX(0,$C270-P$2)))</f>
        <v>0</v>
      </c>
      <c r="Q270" s="103" t="n">
        <f aca="false">IF(Q$1="P",MAX(0,Q$2-$C270),IF(Q$1="C",MAX(0,$C270-Q$2)))</f>
        <v>0</v>
      </c>
      <c r="R270" s="103" t="n">
        <f aca="false">IF(R$1="P",MAX(0,R$2-$C270),IF(R$1="C",MAX(0,$C270-R$2)))</f>
        <v>0</v>
      </c>
      <c r="S270" s="103" t="n">
        <f aca="false">IF(S$1="P",MAX(0,S$2-$C270),IF(S$1="C",MAX(0,$C270-S$2)))</f>
        <v>0</v>
      </c>
      <c r="T270" s="104" t="n">
        <f aca="false">A270</f>
        <v>12</v>
      </c>
      <c r="U270" s="105" t="n">
        <f aca="false">VLOOKUP($B270,Gas!$B$3:$E$2506,2)</f>
        <v>1.99</v>
      </c>
      <c r="V270" s="46" t="n">
        <f aca="false">C270/U270</f>
        <v>11.0603015075377</v>
      </c>
      <c r="W270" s="99" t="n">
        <f aca="false">VLOOKUP($B270,Gas!$B$3:$E$2506,4)</f>
        <v>1.53697684885325</v>
      </c>
    </row>
    <row r="271" customFormat="false" ht="12.75" hidden="false" customHeight="false" outlineLevel="0" collapsed="false">
      <c r="A271" s="95" t="n">
        <f aca="false">MONTH(B271)+(YEAR(B271)-1998)*12</f>
        <v>12</v>
      </c>
      <c r="B271" s="114" t="n">
        <v>36150</v>
      </c>
      <c r="C271" s="115" t="n">
        <v>21.57</v>
      </c>
      <c r="D271" s="98" t="n">
        <f aca="false">LN(C271/C270)</f>
        <v>-0.0201934351373053</v>
      </c>
      <c r="E271" s="106" t="n">
        <f aca="false">STDEV(D262:D271)*SQRT(trade_day)</f>
        <v>1.1061985252819</v>
      </c>
      <c r="F271" s="99"/>
      <c r="G271" s="103" t="n">
        <f aca="false">IF(G$1="P",MAX(0,G$2-$C271),IF(G$1="C",MAX(0,$C271-G$2)))</f>
        <v>0</v>
      </c>
      <c r="H271" s="103" t="n">
        <f aca="false">IF(H$1="P",MAX(0,H$2-$C271),IF(H$1="C",MAX(0,$C271-H$2)))</f>
        <v>3.43</v>
      </c>
      <c r="I271" s="103" t="n">
        <f aca="false">IF(I$1="P",MAX(0,I$2-$C271),IF(I$1="C",MAX(0,$C271-I$2)))</f>
        <v>8.43</v>
      </c>
      <c r="J271" s="103" t="n">
        <f aca="false">IF(J$1="P",MAX(0,J$2-$C271),IF(J$1="C",MAX(0,$C271-J$2)))</f>
        <v>13.43</v>
      </c>
      <c r="K271" s="103" t="n">
        <f aca="false">IF(K$1="P",MAX(0,K$2-$C271),IF(K$1="C",MAX(0,$C271-K$2)))</f>
        <v>18.43</v>
      </c>
      <c r="L271" s="103" t="n">
        <f aca="false">IF(L$1="P",MAX(0,L$2-$C271),IF(L$1="C",MAX(0,$C271-L$2)))</f>
        <v>28.43</v>
      </c>
      <c r="M271" s="103" t="n">
        <f aca="false">IF(M$1="P",MAX(0,M$2-$C271),IF(M$1="C",MAX(0,$C271-M$2)))</f>
        <v>1.57</v>
      </c>
      <c r="N271" s="103" t="n">
        <f aca="false">IF(N$1="P",MAX(0,N$2-$C271),IF(N$1="C",MAX(0,$C271-N$2)))</f>
        <v>0</v>
      </c>
      <c r="O271" s="103" t="n">
        <f aca="false">IF(O$1="P",MAX(0,O$2-$C271),IF(O$1="C",MAX(0,$C271-O$2)))</f>
        <v>0</v>
      </c>
      <c r="P271" s="103" t="n">
        <f aca="false">IF(P$1="P",MAX(0,P$2-$C271),IF(P$1="C",MAX(0,$C271-P$2)))</f>
        <v>0</v>
      </c>
      <c r="Q271" s="103" t="n">
        <f aca="false">IF(Q$1="P",MAX(0,Q$2-$C271),IF(Q$1="C",MAX(0,$C271-Q$2)))</f>
        <v>0</v>
      </c>
      <c r="R271" s="103" t="n">
        <f aca="false">IF(R$1="P",MAX(0,R$2-$C271),IF(R$1="C",MAX(0,$C271-R$2)))</f>
        <v>0</v>
      </c>
      <c r="S271" s="103" t="n">
        <f aca="false">IF(S$1="P",MAX(0,S$2-$C271),IF(S$1="C",MAX(0,$C271-S$2)))</f>
        <v>0</v>
      </c>
      <c r="T271" s="104" t="n">
        <f aca="false">A271</f>
        <v>12</v>
      </c>
      <c r="U271" s="105" t="n">
        <f aca="false">VLOOKUP($B271,Gas!$B$3:$E$2506,2)</f>
        <v>2.01</v>
      </c>
      <c r="V271" s="46" t="n">
        <f aca="false">C271/U271</f>
        <v>10.7313432835821</v>
      </c>
      <c r="W271" s="99" t="n">
        <f aca="false">VLOOKUP($B271,Gas!$B$3:$E$2506,4)</f>
        <v>1.05256617718715</v>
      </c>
    </row>
    <row r="272" customFormat="false" ht="12.75" hidden="false" customHeight="false" outlineLevel="0" collapsed="false">
      <c r="A272" s="95" t="n">
        <f aca="false">MONTH(B272)+(YEAR(B272)-1998)*12</f>
        <v>12</v>
      </c>
      <c r="B272" s="114" t="n">
        <v>36151</v>
      </c>
      <c r="C272" s="115" t="n">
        <v>22.24</v>
      </c>
      <c r="D272" s="98" t="n">
        <f aca="false">LN(C272/C271)</f>
        <v>0.0305890089813166</v>
      </c>
      <c r="E272" s="106" t="n">
        <f aca="false">STDEV(D263:D272)*SQRT(trade_day)</f>
        <v>1.00396596087589</v>
      </c>
      <c r="F272" s="99"/>
      <c r="G272" s="103" t="n">
        <f aca="false">IF(G$1="P",MAX(0,G$2-$C272),IF(G$1="C",MAX(0,$C272-G$2)))</f>
        <v>0</v>
      </c>
      <c r="H272" s="103" t="n">
        <f aca="false">IF(H$1="P",MAX(0,H$2-$C272),IF(H$1="C",MAX(0,$C272-H$2)))</f>
        <v>2.76</v>
      </c>
      <c r="I272" s="103" t="n">
        <f aca="false">IF(I$1="P",MAX(0,I$2-$C272),IF(I$1="C",MAX(0,$C272-I$2)))</f>
        <v>7.76</v>
      </c>
      <c r="J272" s="103" t="n">
        <f aca="false">IF(J$1="P",MAX(0,J$2-$C272),IF(J$1="C",MAX(0,$C272-J$2)))</f>
        <v>12.76</v>
      </c>
      <c r="K272" s="103" t="n">
        <f aca="false">IF(K$1="P",MAX(0,K$2-$C272),IF(K$1="C",MAX(0,$C272-K$2)))</f>
        <v>17.76</v>
      </c>
      <c r="L272" s="103" t="n">
        <f aca="false">IF(L$1="P",MAX(0,L$2-$C272),IF(L$1="C",MAX(0,$C272-L$2)))</f>
        <v>27.76</v>
      </c>
      <c r="M272" s="103" t="n">
        <f aca="false">IF(M$1="P",MAX(0,M$2-$C272),IF(M$1="C",MAX(0,$C272-M$2)))</f>
        <v>2.24</v>
      </c>
      <c r="N272" s="103" t="n">
        <f aca="false">IF(N$1="P",MAX(0,N$2-$C272),IF(N$1="C",MAX(0,$C272-N$2)))</f>
        <v>0</v>
      </c>
      <c r="O272" s="103" t="n">
        <f aca="false">IF(O$1="P",MAX(0,O$2-$C272),IF(O$1="C",MAX(0,$C272-O$2)))</f>
        <v>0</v>
      </c>
      <c r="P272" s="103" t="n">
        <f aca="false">IF(P$1="P",MAX(0,P$2-$C272),IF(P$1="C",MAX(0,$C272-P$2)))</f>
        <v>0</v>
      </c>
      <c r="Q272" s="103" t="n">
        <f aca="false">IF(Q$1="P",MAX(0,Q$2-$C272),IF(Q$1="C",MAX(0,$C272-Q$2)))</f>
        <v>0</v>
      </c>
      <c r="R272" s="103" t="n">
        <f aca="false">IF(R$1="P",MAX(0,R$2-$C272),IF(R$1="C",MAX(0,$C272-R$2)))</f>
        <v>0</v>
      </c>
      <c r="S272" s="103" t="n">
        <f aca="false">IF(S$1="P",MAX(0,S$2-$C272),IF(S$1="C",MAX(0,$C272-S$2)))</f>
        <v>0</v>
      </c>
      <c r="T272" s="104" t="n">
        <f aca="false">A272</f>
        <v>12</v>
      </c>
      <c r="U272" s="105" t="n">
        <f aca="false">VLOOKUP($B272,Gas!$B$3:$E$2506,2)</f>
        <v>2.045</v>
      </c>
      <c r="V272" s="46" t="n">
        <f aca="false">C272/U272</f>
        <v>10.8753056234719</v>
      </c>
      <c r="W272" s="99" t="n">
        <f aca="false">VLOOKUP($B272,Gas!$B$3:$E$2506,4)</f>
        <v>0.992843680096993</v>
      </c>
    </row>
    <row r="273" customFormat="false" ht="12.75" hidden="false" customHeight="false" outlineLevel="0" collapsed="false">
      <c r="A273" s="95" t="n">
        <f aca="false">MONTH(B273)+(YEAR(B273)-1998)*12</f>
        <v>12</v>
      </c>
      <c r="B273" s="114" t="n">
        <v>36152</v>
      </c>
      <c r="C273" s="115" t="n">
        <v>25.22</v>
      </c>
      <c r="D273" s="98" t="n">
        <f aca="false">LN(C273/C272)</f>
        <v>0.125744861154392</v>
      </c>
      <c r="E273" s="106" t="n">
        <f aca="false">STDEV(D264:D273)*SQRT(trade_day)</f>
        <v>1.16503564722042</v>
      </c>
      <c r="F273" s="99"/>
      <c r="G273" s="103" t="n">
        <f aca="false">IF(G$1="P",MAX(0,G$2-$C273),IF(G$1="C",MAX(0,$C273-G$2)))</f>
        <v>0</v>
      </c>
      <c r="H273" s="103" t="n">
        <f aca="false">IF(H$1="P",MAX(0,H$2-$C273),IF(H$1="C",MAX(0,$C273-H$2)))</f>
        <v>0</v>
      </c>
      <c r="I273" s="103" t="n">
        <f aca="false">IF(I$1="P",MAX(0,I$2-$C273),IF(I$1="C",MAX(0,$C273-I$2)))</f>
        <v>4.78</v>
      </c>
      <c r="J273" s="103" t="n">
        <f aca="false">IF(J$1="P",MAX(0,J$2-$C273),IF(J$1="C",MAX(0,$C273-J$2)))</f>
        <v>9.78</v>
      </c>
      <c r="K273" s="103" t="n">
        <f aca="false">IF(K$1="P",MAX(0,K$2-$C273),IF(K$1="C",MAX(0,$C273-K$2)))</f>
        <v>14.78</v>
      </c>
      <c r="L273" s="103" t="n">
        <f aca="false">IF(L$1="P",MAX(0,L$2-$C273),IF(L$1="C",MAX(0,$C273-L$2)))</f>
        <v>24.78</v>
      </c>
      <c r="M273" s="103" t="n">
        <f aca="false">IF(M$1="P",MAX(0,M$2-$C273),IF(M$1="C",MAX(0,$C273-M$2)))</f>
        <v>5.22</v>
      </c>
      <c r="N273" s="103" t="n">
        <f aca="false">IF(N$1="P",MAX(0,N$2-$C273),IF(N$1="C",MAX(0,$C273-N$2)))</f>
        <v>0.219999999999999</v>
      </c>
      <c r="O273" s="103" t="n">
        <f aca="false">IF(O$1="P",MAX(0,O$2-$C273),IF(O$1="C",MAX(0,$C273-O$2)))</f>
        <v>0</v>
      </c>
      <c r="P273" s="103" t="n">
        <f aca="false">IF(P$1="P",MAX(0,P$2-$C273),IF(P$1="C",MAX(0,$C273-P$2)))</f>
        <v>0</v>
      </c>
      <c r="Q273" s="103" t="n">
        <f aca="false">IF(Q$1="P",MAX(0,Q$2-$C273),IF(Q$1="C",MAX(0,$C273-Q$2)))</f>
        <v>0</v>
      </c>
      <c r="R273" s="103" t="n">
        <f aca="false">IF(R$1="P",MAX(0,R$2-$C273),IF(R$1="C",MAX(0,$C273-R$2)))</f>
        <v>0</v>
      </c>
      <c r="S273" s="103" t="n">
        <f aca="false">IF(S$1="P",MAX(0,S$2-$C273),IF(S$1="C",MAX(0,$C273-S$2)))</f>
        <v>0</v>
      </c>
      <c r="T273" s="104" t="n">
        <f aca="false">A273</f>
        <v>12</v>
      </c>
      <c r="U273" s="105" t="n">
        <f aca="false">VLOOKUP($B273,Gas!$B$3:$E$2506,2)</f>
        <v>1.945</v>
      </c>
      <c r="V273" s="46" t="n">
        <f aca="false">C273/U273</f>
        <v>12.9665809768638</v>
      </c>
      <c r="W273" s="99" t="n">
        <f aca="false">VLOOKUP($B273,Gas!$B$3:$E$2506,4)</f>
        <v>1.09337478535008</v>
      </c>
    </row>
    <row r="274" customFormat="false" ht="12.75" hidden="false" customHeight="false" outlineLevel="0" collapsed="false">
      <c r="A274" s="95" t="n">
        <f aca="false">MONTH(B274)+(YEAR(B274)-1998)*12</f>
        <v>12</v>
      </c>
      <c r="B274" s="114" t="n">
        <v>36153</v>
      </c>
      <c r="C274" s="115" t="n">
        <v>20.45</v>
      </c>
      <c r="D274" s="98" t="n">
        <f aca="false">LN(C274/C273)</f>
        <v>-0.209654448047963</v>
      </c>
      <c r="E274" s="106" t="n">
        <f aca="false">STDEV(D265:D274)*SQRT(trade_day)</f>
        <v>1.59464317359178</v>
      </c>
      <c r="F274" s="99"/>
      <c r="G274" s="103" t="n">
        <f aca="false">IF(G$1="P",MAX(0,G$2-$C274),IF(G$1="C",MAX(0,$C274-G$2)))</f>
        <v>0</v>
      </c>
      <c r="H274" s="103" t="n">
        <f aca="false">IF(H$1="P",MAX(0,H$2-$C274),IF(H$1="C",MAX(0,$C274-H$2)))</f>
        <v>4.55</v>
      </c>
      <c r="I274" s="103" t="n">
        <f aca="false">IF(I$1="P",MAX(0,I$2-$C274),IF(I$1="C",MAX(0,$C274-I$2)))</f>
        <v>9.55</v>
      </c>
      <c r="J274" s="103" t="n">
        <f aca="false">IF(J$1="P",MAX(0,J$2-$C274),IF(J$1="C",MAX(0,$C274-J$2)))</f>
        <v>14.55</v>
      </c>
      <c r="K274" s="103" t="n">
        <f aca="false">IF(K$1="P",MAX(0,K$2-$C274),IF(K$1="C",MAX(0,$C274-K$2)))</f>
        <v>19.55</v>
      </c>
      <c r="L274" s="103" t="n">
        <f aca="false">IF(L$1="P",MAX(0,L$2-$C274),IF(L$1="C",MAX(0,$C274-L$2)))</f>
        <v>29.55</v>
      </c>
      <c r="M274" s="103" t="n">
        <f aca="false">IF(M$1="P",MAX(0,M$2-$C274),IF(M$1="C",MAX(0,$C274-M$2)))</f>
        <v>0.449999999999999</v>
      </c>
      <c r="N274" s="103" t="n">
        <f aca="false">IF(N$1="P",MAX(0,N$2-$C274),IF(N$1="C",MAX(0,$C274-N$2)))</f>
        <v>0</v>
      </c>
      <c r="O274" s="103" t="n">
        <f aca="false">IF(O$1="P",MAX(0,O$2-$C274),IF(O$1="C",MAX(0,$C274-O$2)))</f>
        <v>0</v>
      </c>
      <c r="P274" s="103" t="n">
        <f aca="false">IF(P$1="P",MAX(0,P$2-$C274),IF(P$1="C",MAX(0,$C274-P$2)))</f>
        <v>0</v>
      </c>
      <c r="Q274" s="103" t="n">
        <f aca="false">IF(Q$1="P",MAX(0,Q$2-$C274),IF(Q$1="C",MAX(0,$C274-Q$2)))</f>
        <v>0</v>
      </c>
      <c r="R274" s="103" t="n">
        <f aca="false">IF(R$1="P",MAX(0,R$2-$C274),IF(R$1="C",MAX(0,$C274-R$2)))</f>
        <v>0</v>
      </c>
      <c r="S274" s="103" t="n">
        <f aca="false">IF(S$1="P",MAX(0,S$2-$C274),IF(S$1="C",MAX(0,$C274-S$2)))</f>
        <v>0</v>
      </c>
      <c r="T274" s="104" t="n">
        <f aca="false">A274</f>
        <v>12</v>
      </c>
      <c r="U274" s="105" t="n">
        <f aca="false">VLOOKUP($B274,Gas!$B$3:$E$2506,2)</f>
        <v>1.865</v>
      </c>
      <c r="V274" s="46" t="n">
        <f aca="false">C274/U274</f>
        <v>10.9651474530831</v>
      </c>
      <c r="W274" s="99" t="n">
        <f aca="false">VLOOKUP($B274,Gas!$B$3:$E$2506,4)</f>
        <v>1.15828195666329</v>
      </c>
    </row>
    <row r="275" customFormat="false" ht="12.75" hidden="false" customHeight="false" outlineLevel="0" collapsed="false">
      <c r="A275" s="95" t="n">
        <f aca="false">MONTH(B275)+(YEAR(B275)-1998)*12</f>
        <v>12</v>
      </c>
      <c r="B275" s="114" t="n">
        <v>36157</v>
      </c>
      <c r="C275" s="115" t="n">
        <v>18.8</v>
      </c>
      <c r="D275" s="98" t="n">
        <f aca="false">LN(C275/C274)</f>
        <v>-0.0841260126529072</v>
      </c>
      <c r="E275" s="106" t="n">
        <f aca="false">STDEV(D266:D275)*SQRT(trade_day)</f>
        <v>1.632839531991</v>
      </c>
      <c r="F275" s="99"/>
      <c r="G275" s="103" t="n">
        <f aca="false">IF(G$1="P",MAX(0,G$2-$C275),IF(G$1="C",MAX(0,$C275-G$2)))</f>
        <v>1.2</v>
      </c>
      <c r="H275" s="103" t="n">
        <f aca="false">IF(H$1="P",MAX(0,H$2-$C275),IF(H$1="C",MAX(0,$C275-H$2)))</f>
        <v>6.2</v>
      </c>
      <c r="I275" s="103" t="n">
        <f aca="false">IF(I$1="P",MAX(0,I$2-$C275),IF(I$1="C",MAX(0,$C275-I$2)))</f>
        <v>11.2</v>
      </c>
      <c r="J275" s="103" t="n">
        <f aca="false">IF(J$1="P",MAX(0,J$2-$C275),IF(J$1="C",MAX(0,$C275-J$2)))</f>
        <v>16.2</v>
      </c>
      <c r="K275" s="103" t="n">
        <f aca="false">IF(K$1="P",MAX(0,K$2-$C275),IF(K$1="C",MAX(0,$C275-K$2)))</f>
        <v>21.2</v>
      </c>
      <c r="L275" s="103" t="n">
        <f aca="false">IF(L$1="P",MAX(0,L$2-$C275),IF(L$1="C",MAX(0,$C275-L$2)))</f>
        <v>31.2</v>
      </c>
      <c r="M275" s="103" t="n">
        <f aca="false">IF(M$1="P",MAX(0,M$2-$C275),IF(M$1="C",MAX(0,$C275-M$2)))</f>
        <v>0</v>
      </c>
      <c r="N275" s="103" t="n">
        <f aca="false">IF(N$1="P",MAX(0,N$2-$C275),IF(N$1="C",MAX(0,$C275-N$2)))</f>
        <v>0</v>
      </c>
      <c r="O275" s="103" t="n">
        <f aca="false">IF(O$1="P",MAX(0,O$2-$C275),IF(O$1="C",MAX(0,$C275-O$2)))</f>
        <v>0</v>
      </c>
      <c r="P275" s="103" t="n">
        <f aca="false">IF(P$1="P",MAX(0,P$2-$C275),IF(P$1="C",MAX(0,$C275-P$2)))</f>
        <v>0</v>
      </c>
      <c r="Q275" s="103" t="n">
        <f aca="false">IF(Q$1="P",MAX(0,Q$2-$C275),IF(Q$1="C",MAX(0,$C275-Q$2)))</f>
        <v>0</v>
      </c>
      <c r="R275" s="103" t="n">
        <f aca="false">IF(R$1="P",MAX(0,R$2-$C275),IF(R$1="C",MAX(0,$C275-R$2)))</f>
        <v>0</v>
      </c>
      <c r="S275" s="103" t="n">
        <f aca="false">IF(S$1="P",MAX(0,S$2-$C275),IF(S$1="C",MAX(0,$C275-S$2)))</f>
        <v>0</v>
      </c>
      <c r="T275" s="104" t="n">
        <f aca="false">A275</f>
        <v>12</v>
      </c>
      <c r="U275" s="105" t="n">
        <f aca="false">VLOOKUP($B275,Gas!$B$3:$E$2506,2)</f>
        <v>1.865</v>
      </c>
      <c r="V275" s="46" t="n">
        <f aca="false">C275/U275</f>
        <v>10.0804289544236</v>
      </c>
      <c r="W275" s="99" t="n">
        <f aca="false">VLOOKUP($B275,Gas!$B$3:$E$2506,4)</f>
        <v>0.415400008404518</v>
      </c>
    </row>
    <row r="276" customFormat="false" ht="12.75" hidden="false" customHeight="false" outlineLevel="0" collapsed="false">
      <c r="A276" s="95" t="n">
        <f aca="false">MONTH(B276)+(YEAR(B276)-1998)*12</f>
        <v>12</v>
      </c>
      <c r="B276" s="114" t="n">
        <v>36158</v>
      </c>
      <c r="C276" s="115" t="n">
        <v>18.18</v>
      </c>
      <c r="D276" s="98" t="n">
        <f aca="false">LN(C276/C275)</f>
        <v>-0.0335347810865708</v>
      </c>
      <c r="E276" s="106" t="n">
        <f aca="false">STDEV(D267:D276)*SQRT(trade_day)</f>
        <v>1.6314955525699</v>
      </c>
      <c r="F276" s="99"/>
      <c r="G276" s="103" t="n">
        <f aca="false">IF(G$1="P",MAX(0,G$2-$C276),IF(G$1="C",MAX(0,$C276-G$2)))</f>
        <v>1.82</v>
      </c>
      <c r="H276" s="103" t="n">
        <f aca="false">IF(H$1="P",MAX(0,H$2-$C276),IF(H$1="C",MAX(0,$C276-H$2)))</f>
        <v>6.82</v>
      </c>
      <c r="I276" s="103" t="n">
        <f aca="false">IF(I$1="P",MAX(0,I$2-$C276),IF(I$1="C",MAX(0,$C276-I$2)))</f>
        <v>11.82</v>
      </c>
      <c r="J276" s="103" t="n">
        <f aca="false">IF(J$1="P",MAX(0,J$2-$C276),IF(J$1="C",MAX(0,$C276-J$2)))</f>
        <v>16.82</v>
      </c>
      <c r="K276" s="103" t="n">
        <f aca="false">IF(K$1="P",MAX(0,K$2-$C276),IF(K$1="C",MAX(0,$C276-K$2)))</f>
        <v>21.82</v>
      </c>
      <c r="L276" s="103" t="n">
        <f aca="false">IF(L$1="P",MAX(0,L$2-$C276),IF(L$1="C",MAX(0,$C276-L$2)))</f>
        <v>31.82</v>
      </c>
      <c r="M276" s="103" t="n">
        <f aca="false">IF(M$1="P",MAX(0,M$2-$C276),IF(M$1="C",MAX(0,$C276-M$2)))</f>
        <v>0</v>
      </c>
      <c r="N276" s="103" t="n">
        <f aca="false">IF(N$1="P",MAX(0,N$2-$C276),IF(N$1="C",MAX(0,$C276-N$2)))</f>
        <v>0</v>
      </c>
      <c r="O276" s="103" t="n">
        <f aca="false">IF(O$1="P",MAX(0,O$2-$C276),IF(O$1="C",MAX(0,$C276-O$2)))</f>
        <v>0</v>
      </c>
      <c r="P276" s="103" t="n">
        <f aca="false">IF(P$1="P",MAX(0,P$2-$C276),IF(P$1="C",MAX(0,$C276-P$2)))</f>
        <v>0</v>
      </c>
      <c r="Q276" s="103" t="n">
        <f aca="false">IF(Q$1="P",MAX(0,Q$2-$C276),IF(Q$1="C",MAX(0,$C276-Q$2)))</f>
        <v>0</v>
      </c>
      <c r="R276" s="103" t="n">
        <f aca="false">IF(R$1="P",MAX(0,R$2-$C276),IF(R$1="C",MAX(0,$C276-R$2)))</f>
        <v>0</v>
      </c>
      <c r="S276" s="103" t="n">
        <f aca="false">IF(S$1="P",MAX(0,S$2-$C276),IF(S$1="C",MAX(0,$C276-S$2)))</f>
        <v>0</v>
      </c>
      <c r="T276" s="104" t="n">
        <f aca="false">A276</f>
        <v>12</v>
      </c>
      <c r="U276" s="105" t="n">
        <f aca="false">VLOOKUP($B276,Gas!$B$3:$E$2506,2)</f>
        <v>1.785</v>
      </c>
      <c r="V276" s="46" t="n">
        <f aca="false">C276/U276</f>
        <v>10.1848739495798</v>
      </c>
      <c r="W276" s="99" t="n">
        <f aca="false">VLOOKUP($B276,Gas!$B$3:$E$2506,4)</f>
        <v>0.454276801715089</v>
      </c>
    </row>
    <row r="277" customFormat="false" ht="12.75" hidden="false" customHeight="false" outlineLevel="0" collapsed="false">
      <c r="A277" s="95" t="n">
        <f aca="false">MONTH(B277)+(YEAR(B277)-1998)*12</f>
        <v>12</v>
      </c>
      <c r="B277" s="114" t="n">
        <v>36159</v>
      </c>
      <c r="C277" s="115" t="n">
        <v>18.58</v>
      </c>
      <c r="D277" s="98" t="n">
        <f aca="false">LN(C277/C276)</f>
        <v>0.0217636446363597</v>
      </c>
      <c r="E277" s="106" t="n">
        <f aca="false">STDEV(D268:D277)*SQRT(trade_day)</f>
        <v>1.63775268183686</v>
      </c>
      <c r="F277" s="99"/>
      <c r="G277" s="103" t="n">
        <f aca="false">IF(G$1="P",MAX(0,G$2-$C277),IF(G$1="C",MAX(0,$C277-G$2)))</f>
        <v>1.42</v>
      </c>
      <c r="H277" s="103" t="n">
        <f aca="false">IF(H$1="P",MAX(0,H$2-$C277),IF(H$1="C",MAX(0,$C277-H$2)))</f>
        <v>6.42</v>
      </c>
      <c r="I277" s="103" t="n">
        <f aca="false">IF(I$1="P",MAX(0,I$2-$C277),IF(I$1="C",MAX(0,$C277-I$2)))</f>
        <v>11.42</v>
      </c>
      <c r="J277" s="103" t="n">
        <f aca="false">IF(J$1="P",MAX(0,J$2-$C277),IF(J$1="C",MAX(0,$C277-J$2)))</f>
        <v>16.42</v>
      </c>
      <c r="K277" s="103" t="n">
        <f aca="false">IF(K$1="P",MAX(0,K$2-$C277),IF(K$1="C",MAX(0,$C277-K$2)))</f>
        <v>21.42</v>
      </c>
      <c r="L277" s="103" t="n">
        <f aca="false">IF(L$1="P",MAX(0,L$2-$C277),IF(L$1="C",MAX(0,$C277-L$2)))</f>
        <v>31.42</v>
      </c>
      <c r="M277" s="103" t="n">
        <f aca="false">IF(M$1="P",MAX(0,M$2-$C277),IF(M$1="C",MAX(0,$C277-M$2)))</f>
        <v>0</v>
      </c>
      <c r="N277" s="103" t="n">
        <f aca="false">IF(N$1="P",MAX(0,N$2-$C277),IF(N$1="C",MAX(0,$C277-N$2)))</f>
        <v>0</v>
      </c>
      <c r="O277" s="103" t="n">
        <f aca="false">IF(O$1="P",MAX(0,O$2-$C277),IF(O$1="C",MAX(0,$C277-O$2)))</f>
        <v>0</v>
      </c>
      <c r="P277" s="103" t="n">
        <f aca="false">IF(P$1="P",MAX(0,P$2-$C277),IF(P$1="C",MAX(0,$C277-P$2)))</f>
        <v>0</v>
      </c>
      <c r="Q277" s="103" t="n">
        <f aca="false">IF(Q$1="P",MAX(0,Q$2-$C277),IF(Q$1="C",MAX(0,$C277-Q$2)))</f>
        <v>0</v>
      </c>
      <c r="R277" s="103" t="n">
        <f aca="false">IF(R$1="P",MAX(0,R$2-$C277),IF(R$1="C",MAX(0,$C277-R$2)))</f>
        <v>0</v>
      </c>
      <c r="S277" s="103" t="n">
        <f aca="false">IF(S$1="P",MAX(0,S$2-$C277),IF(S$1="C",MAX(0,$C277-S$2)))</f>
        <v>0</v>
      </c>
      <c r="T277" s="104" t="n">
        <f aca="false">A277</f>
        <v>12</v>
      </c>
      <c r="U277" s="105" t="n">
        <f aca="false">VLOOKUP($B277,Gas!$B$3:$E$2506,2)</f>
        <v>1.81</v>
      </c>
      <c r="V277" s="46" t="n">
        <f aca="false">C277/U277</f>
        <v>10.2651933701657</v>
      </c>
      <c r="W277" s="99" t="n">
        <f aca="false">VLOOKUP($B277,Gas!$B$3:$E$2506,4)</f>
        <v>0.476257131882624</v>
      </c>
    </row>
    <row r="278" customFormat="false" ht="12.75" hidden="false" customHeight="false" outlineLevel="0" collapsed="false">
      <c r="A278" s="95" t="n">
        <f aca="false">MONTH(B278)+(YEAR(B278)-1998)*12</f>
        <v>12</v>
      </c>
      <c r="B278" s="114" t="n">
        <v>36160</v>
      </c>
      <c r="C278" s="115" t="n">
        <v>18.85</v>
      </c>
      <c r="D278" s="98" t="n">
        <f aca="false">LN(C278/C277)</f>
        <v>0.0144271805083275</v>
      </c>
      <c r="E278" s="106" t="n">
        <f aca="false">STDEV(D269:D278)*SQRT(trade_day)</f>
        <v>1.44123800848411</v>
      </c>
      <c r="F278" s="99"/>
      <c r="G278" s="103" t="n">
        <f aca="false">IF(G$1="P",MAX(0,G$2-$C278),IF(G$1="C",MAX(0,$C278-G$2)))</f>
        <v>1.15</v>
      </c>
      <c r="H278" s="103" t="n">
        <f aca="false">IF(H$1="P",MAX(0,H$2-$C278),IF(H$1="C",MAX(0,$C278-H$2)))</f>
        <v>6.15</v>
      </c>
      <c r="I278" s="103" t="n">
        <f aca="false">IF(I$1="P",MAX(0,I$2-$C278),IF(I$1="C",MAX(0,$C278-I$2)))</f>
        <v>11.15</v>
      </c>
      <c r="J278" s="103" t="n">
        <f aca="false">IF(J$1="P",MAX(0,J$2-$C278),IF(J$1="C",MAX(0,$C278-J$2)))</f>
        <v>16.15</v>
      </c>
      <c r="K278" s="103" t="n">
        <f aca="false">IF(K$1="P",MAX(0,K$2-$C278),IF(K$1="C",MAX(0,$C278-K$2)))</f>
        <v>21.15</v>
      </c>
      <c r="L278" s="103" t="n">
        <f aca="false">IF(L$1="P",MAX(0,L$2-$C278),IF(L$1="C",MAX(0,$C278-L$2)))</f>
        <v>31.15</v>
      </c>
      <c r="M278" s="103" t="n">
        <f aca="false">IF(M$1="P",MAX(0,M$2-$C278),IF(M$1="C",MAX(0,$C278-M$2)))</f>
        <v>0</v>
      </c>
      <c r="N278" s="103" t="n">
        <f aca="false">IF(N$1="P",MAX(0,N$2-$C278),IF(N$1="C",MAX(0,$C278-N$2)))</f>
        <v>0</v>
      </c>
      <c r="O278" s="103" t="n">
        <f aca="false">IF(O$1="P",MAX(0,O$2-$C278),IF(O$1="C",MAX(0,$C278-O$2)))</f>
        <v>0</v>
      </c>
      <c r="P278" s="103" t="n">
        <f aca="false">IF(P$1="P",MAX(0,P$2-$C278),IF(P$1="C",MAX(0,$C278-P$2)))</f>
        <v>0</v>
      </c>
      <c r="Q278" s="103" t="n">
        <f aca="false">IF(Q$1="P",MAX(0,Q$2-$C278),IF(Q$1="C",MAX(0,$C278-Q$2)))</f>
        <v>0</v>
      </c>
      <c r="R278" s="103" t="n">
        <f aca="false">IF(R$1="P",MAX(0,R$2-$C278),IF(R$1="C",MAX(0,$C278-R$2)))</f>
        <v>0</v>
      </c>
      <c r="S278" s="103" t="n">
        <f aca="false">IF(S$1="P",MAX(0,S$2-$C278),IF(S$1="C",MAX(0,$C278-S$2)))</f>
        <v>0</v>
      </c>
      <c r="T278" s="104" t="n">
        <f aca="false">A278</f>
        <v>12</v>
      </c>
      <c r="U278" s="105" t="n">
        <f aca="false">VLOOKUP($B278,Gas!$B$3:$E$2506,2)</f>
        <v>1.835</v>
      </c>
      <c r="V278" s="46" t="n">
        <f aca="false">C278/U278</f>
        <v>10.2724795640327</v>
      </c>
      <c r="W278" s="99" t="n">
        <f aca="false">VLOOKUP($B278,Gas!$B$3:$E$2506,4)</f>
        <v>0.49532884722683</v>
      </c>
    </row>
    <row r="279" customFormat="false" ht="12.75" hidden="false" customHeight="false" outlineLevel="0" collapsed="false">
      <c r="A279" s="95" t="n">
        <f aca="false">MONTH(B279)+(YEAR(B279)-1998)*12</f>
        <v>13</v>
      </c>
      <c r="B279" s="114" t="n">
        <v>36164</v>
      </c>
      <c r="C279" s="115" t="n">
        <v>26.49</v>
      </c>
      <c r="D279" s="98" t="n">
        <f aca="false">LN(C279/C278)</f>
        <v>0.340254389389958</v>
      </c>
      <c r="E279" s="106" t="n">
        <f aca="false">STDEV(D270:D279)*SQRT(trade_day)</f>
        <v>2.25176022359639</v>
      </c>
      <c r="F279" s="99"/>
      <c r="G279" s="103" t="n">
        <f aca="false">IF(G$1="P",MAX(0,G$2-$C279),IF(G$1="C",MAX(0,$C279-G$2)))</f>
        <v>0</v>
      </c>
      <c r="H279" s="103" t="n">
        <f aca="false">IF(H$1="P",MAX(0,H$2-$C279),IF(H$1="C",MAX(0,$C279-H$2)))</f>
        <v>0</v>
      </c>
      <c r="I279" s="103" t="n">
        <f aca="false">IF(I$1="P",MAX(0,I$2-$C279),IF(I$1="C",MAX(0,$C279-I$2)))</f>
        <v>3.51</v>
      </c>
      <c r="J279" s="103" t="n">
        <f aca="false">IF(J$1="P",MAX(0,J$2-$C279),IF(J$1="C",MAX(0,$C279-J$2)))</f>
        <v>8.51</v>
      </c>
      <c r="K279" s="103" t="n">
        <f aca="false">IF(K$1="P",MAX(0,K$2-$C279),IF(K$1="C",MAX(0,$C279-K$2)))</f>
        <v>13.51</v>
      </c>
      <c r="L279" s="103" t="n">
        <f aca="false">IF(L$1="P",MAX(0,L$2-$C279),IF(L$1="C",MAX(0,$C279-L$2)))</f>
        <v>23.51</v>
      </c>
      <c r="M279" s="103" t="n">
        <f aca="false">IF(M$1="P",MAX(0,M$2-$C279),IF(M$1="C",MAX(0,$C279-M$2)))</f>
        <v>6.49</v>
      </c>
      <c r="N279" s="103" t="n">
        <f aca="false">IF(N$1="P",MAX(0,N$2-$C279),IF(N$1="C",MAX(0,$C279-N$2)))</f>
        <v>1.49</v>
      </c>
      <c r="O279" s="103" t="n">
        <f aca="false">IF(O$1="P",MAX(0,O$2-$C279),IF(O$1="C",MAX(0,$C279-O$2)))</f>
        <v>0</v>
      </c>
      <c r="P279" s="103" t="n">
        <f aca="false">IF(P$1="P",MAX(0,P$2-$C279),IF(P$1="C",MAX(0,$C279-P$2)))</f>
        <v>0</v>
      </c>
      <c r="Q279" s="103" t="n">
        <f aca="false">IF(Q$1="P",MAX(0,Q$2-$C279),IF(Q$1="C",MAX(0,$C279-Q$2)))</f>
        <v>0</v>
      </c>
      <c r="R279" s="103" t="n">
        <f aca="false">IF(R$1="P",MAX(0,R$2-$C279),IF(R$1="C",MAX(0,$C279-R$2)))</f>
        <v>0</v>
      </c>
      <c r="S279" s="103" t="n">
        <f aca="false">IF(S$1="P",MAX(0,S$2-$C279),IF(S$1="C",MAX(0,$C279-S$2)))</f>
        <v>0</v>
      </c>
      <c r="T279" s="104" t="n">
        <f aca="false">A279</f>
        <v>13</v>
      </c>
      <c r="U279" s="105" t="n">
        <f aca="false">VLOOKUP($B279,Gas!$B$3:$E$2506,2)</f>
        <v>1.875</v>
      </c>
      <c r="V279" s="46" t="n">
        <f aca="false">C279/U279</f>
        <v>14.128</v>
      </c>
      <c r="W279" s="99" t="n">
        <f aca="false">VLOOKUP($B279,Gas!$B$3:$E$2506,4)</f>
        <v>0.334924761840818</v>
      </c>
    </row>
    <row r="280" customFormat="false" ht="12.75" hidden="false" customHeight="false" outlineLevel="0" collapsed="false">
      <c r="A280" s="95" t="n">
        <f aca="false">MONTH(B280)+(YEAR(B280)-1998)*12</f>
        <v>13</v>
      </c>
      <c r="B280" s="114" t="n">
        <v>36165</v>
      </c>
      <c r="C280" s="115" t="n">
        <v>34.55</v>
      </c>
      <c r="D280" s="98" t="n">
        <f aca="false">LN(C280/C279)</f>
        <v>0.265640246929701</v>
      </c>
      <c r="E280" s="106" t="n">
        <f aca="false">STDEV(D271:D280)*SQRT(trade_day)</f>
        <v>2.56037939754188</v>
      </c>
      <c r="F280" s="99"/>
      <c r="G280" s="103" t="n">
        <f aca="false">IF(G$1="P",MAX(0,G$2-$C280),IF(G$1="C",MAX(0,$C280-G$2)))</f>
        <v>0</v>
      </c>
      <c r="H280" s="103" t="n">
        <f aca="false">IF(H$1="P",MAX(0,H$2-$C280),IF(H$1="C",MAX(0,$C280-H$2)))</f>
        <v>0</v>
      </c>
      <c r="I280" s="103" t="n">
        <f aca="false">IF(I$1="P",MAX(0,I$2-$C280),IF(I$1="C",MAX(0,$C280-I$2)))</f>
        <v>0</v>
      </c>
      <c r="J280" s="103" t="n">
        <f aca="false">IF(J$1="P",MAX(0,J$2-$C280),IF(J$1="C",MAX(0,$C280-J$2)))</f>
        <v>0.450000000000003</v>
      </c>
      <c r="K280" s="103" t="n">
        <f aca="false">IF(K$1="P",MAX(0,K$2-$C280),IF(K$1="C",MAX(0,$C280-K$2)))</f>
        <v>5.45</v>
      </c>
      <c r="L280" s="103" t="n">
        <f aca="false">IF(L$1="P",MAX(0,L$2-$C280),IF(L$1="C",MAX(0,$C280-L$2)))</f>
        <v>15.45</v>
      </c>
      <c r="M280" s="103" t="n">
        <f aca="false">IF(M$1="P",MAX(0,M$2-$C280),IF(M$1="C",MAX(0,$C280-M$2)))</f>
        <v>14.55</v>
      </c>
      <c r="N280" s="103" t="n">
        <f aca="false">IF(N$1="P",MAX(0,N$2-$C280),IF(N$1="C",MAX(0,$C280-N$2)))</f>
        <v>9.55</v>
      </c>
      <c r="O280" s="103" t="n">
        <f aca="false">IF(O$1="P",MAX(0,O$2-$C280),IF(O$1="C",MAX(0,$C280-O$2)))</f>
        <v>4.55</v>
      </c>
      <c r="P280" s="103" t="n">
        <f aca="false">IF(P$1="P",MAX(0,P$2-$C280),IF(P$1="C",MAX(0,$C280-P$2)))</f>
        <v>0</v>
      </c>
      <c r="Q280" s="103" t="n">
        <f aca="false">IF(Q$1="P",MAX(0,Q$2-$C280),IF(Q$1="C",MAX(0,$C280-Q$2)))</f>
        <v>0</v>
      </c>
      <c r="R280" s="103" t="n">
        <f aca="false">IF(R$1="P",MAX(0,R$2-$C280),IF(R$1="C",MAX(0,$C280-R$2)))</f>
        <v>0</v>
      </c>
      <c r="S280" s="103" t="n">
        <f aca="false">IF(S$1="P",MAX(0,S$2-$C280),IF(S$1="C",MAX(0,$C280-S$2)))</f>
        <v>0</v>
      </c>
      <c r="T280" s="104" t="n">
        <f aca="false">A280</f>
        <v>13</v>
      </c>
      <c r="U280" s="105" t="n">
        <f aca="false">VLOOKUP($B280,Gas!$B$3:$E$2506,2)</f>
        <v>2.1</v>
      </c>
      <c r="V280" s="46" t="n">
        <f aca="false">C280/U280</f>
        <v>16.452380952381</v>
      </c>
      <c r="W280" s="99" t="n">
        <f aca="false">VLOOKUP($B280,Gas!$B$3:$E$2506,4)</f>
        <v>0.758974788389847</v>
      </c>
    </row>
    <row r="281" customFormat="false" ht="12.75" hidden="false" customHeight="false" outlineLevel="0" collapsed="false">
      <c r="A281" s="95" t="n">
        <f aca="false">MONTH(B281)+(YEAR(B281)-1998)*12</f>
        <v>13</v>
      </c>
      <c r="B281" s="114" t="n">
        <v>36166</v>
      </c>
      <c r="C281" s="115" t="n">
        <v>34.08</v>
      </c>
      <c r="D281" s="98" t="n">
        <f aca="false">LN(C281/C280)</f>
        <v>-0.0136968482525639</v>
      </c>
      <c r="E281" s="106" t="n">
        <f aca="false">STDEV(D272:D281)*SQRT(trade_day)</f>
        <v>2.55598028570619</v>
      </c>
      <c r="F281" s="99"/>
      <c r="G281" s="103" t="n">
        <f aca="false">IF(G$1="P",MAX(0,G$2-$C281),IF(G$1="C",MAX(0,$C281-G$2)))</f>
        <v>0</v>
      </c>
      <c r="H281" s="103" t="n">
        <f aca="false">IF(H$1="P",MAX(0,H$2-$C281),IF(H$1="C",MAX(0,$C281-H$2)))</f>
        <v>0</v>
      </c>
      <c r="I281" s="103" t="n">
        <f aca="false">IF(I$1="P",MAX(0,I$2-$C281),IF(I$1="C",MAX(0,$C281-I$2)))</f>
        <v>0</v>
      </c>
      <c r="J281" s="103" t="n">
        <f aca="false">IF(J$1="P",MAX(0,J$2-$C281),IF(J$1="C",MAX(0,$C281-J$2)))</f>
        <v>0.920000000000002</v>
      </c>
      <c r="K281" s="103" t="n">
        <f aca="false">IF(K$1="P",MAX(0,K$2-$C281),IF(K$1="C",MAX(0,$C281-K$2)))</f>
        <v>5.92</v>
      </c>
      <c r="L281" s="103" t="n">
        <f aca="false">IF(L$1="P",MAX(0,L$2-$C281),IF(L$1="C",MAX(0,$C281-L$2)))</f>
        <v>15.92</v>
      </c>
      <c r="M281" s="103" t="n">
        <f aca="false">IF(M$1="P",MAX(0,M$2-$C281),IF(M$1="C",MAX(0,$C281-M$2)))</f>
        <v>14.08</v>
      </c>
      <c r="N281" s="103" t="n">
        <f aca="false">IF(N$1="P",MAX(0,N$2-$C281),IF(N$1="C",MAX(0,$C281-N$2)))</f>
        <v>9.08</v>
      </c>
      <c r="O281" s="103" t="n">
        <f aca="false">IF(O$1="P",MAX(0,O$2-$C281),IF(O$1="C",MAX(0,$C281-O$2)))</f>
        <v>4.08</v>
      </c>
      <c r="P281" s="103" t="n">
        <f aca="false">IF(P$1="P",MAX(0,P$2-$C281),IF(P$1="C",MAX(0,$C281-P$2)))</f>
        <v>0</v>
      </c>
      <c r="Q281" s="103" t="n">
        <f aca="false">IF(Q$1="P",MAX(0,Q$2-$C281),IF(Q$1="C",MAX(0,$C281-Q$2)))</f>
        <v>0</v>
      </c>
      <c r="R281" s="103" t="n">
        <f aca="false">IF(R$1="P",MAX(0,R$2-$C281),IF(R$1="C",MAX(0,$C281-R$2)))</f>
        <v>0</v>
      </c>
      <c r="S281" s="103" t="n">
        <f aca="false">IF(S$1="P",MAX(0,S$2-$C281),IF(S$1="C",MAX(0,$C281-S$2)))</f>
        <v>0</v>
      </c>
      <c r="T281" s="104" t="n">
        <f aca="false">A281</f>
        <v>13</v>
      </c>
      <c r="U281" s="105" t="n">
        <f aca="false">VLOOKUP($B281,Gas!$B$3:$E$2506,2)</f>
        <v>2.04</v>
      </c>
      <c r="V281" s="46" t="n">
        <f aca="false">C281/U281</f>
        <v>16.7058823529412</v>
      </c>
      <c r="W281" s="99" t="n">
        <f aca="false">VLOOKUP($B281,Gas!$B$3:$E$2506,4)</f>
        <v>0.796627990169492</v>
      </c>
    </row>
    <row r="282" customFormat="false" ht="12.75" hidden="false" customHeight="false" outlineLevel="0" collapsed="false">
      <c r="A282" s="95" t="n">
        <f aca="false">MONTH(B282)+(YEAR(B282)-1998)*12</f>
        <v>13</v>
      </c>
      <c r="B282" s="114" t="n">
        <v>36167</v>
      </c>
      <c r="C282" s="115" t="n">
        <v>30.24</v>
      </c>
      <c r="D282" s="98" t="n">
        <f aca="false">LN(C282/C281)</f>
        <v>-0.119545150649783</v>
      </c>
      <c r="E282" s="106" t="n">
        <f aca="false">STDEV(D273:D282)*SQRT(trade_day)</f>
        <v>2.68754890033982</v>
      </c>
      <c r="F282" s="99"/>
      <c r="G282" s="103" t="n">
        <f aca="false">IF(G$1="P",MAX(0,G$2-$C282),IF(G$1="C",MAX(0,$C282-G$2)))</f>
        <v>0</v>
      </c>
      <c r="H282" s="103" t="n">
        <f aca="false">IF(H$1="P",MAX(0,H$2-$C282),IF(H$1="C",MAX(0,$C282-H$2)))</f>
        <v>0</v>
      </c>
      <c r="I282" s="103" t="n">
        <f aca="false">IF(I$1="P",MAX(0,I$2-$C282),IF(I$1="C",MAX(0,$C282-I$2)))</f>
        <v>0</v>
      </c>
      <c r="J282" s="103" t="n">
        <f aca="false">IF(J$1="P",MAX(0,J$2-$C282),IF(J$1="C",MAX(0,$C282-J$2)))</f>
        <v>4.76</v>
      </c>
      <c r="K282" s="103" t="n">
        <f aca="false">IF(K$1="P",MAX(0,K$2-$C282),IF(K$1="C",MAX(0,$C282-K$2)))</f>
        <v>9.76</v>
      </c>
      <c r="L282" s="103" t="n">
        <f aca="false">IF(L$1="P",MAX(0,L$2-$C282),IF(L$1="C",MAX(0,$C282-L$2)))</f>
        <v>19.76</v>
      </c>
      <c r="M282" s="103" t="n">
        <f aca="false">IF(M$1="P",MAX(0,M$2-$C282),IF(M$1="C",MAX(0,$C282-M$2)))</f>
        <v>10.24</v>
      </c>
      <c r="N282" s="103" t="n">
        <f aca="false">IF(N$1="P",MAX(0,N$2-$C282),IF(N$1="C",MAX(0,$C282-N$2)))</f>
        <v>5.24</v>
      </c>
      <c r="O282" s="103" t="n">
        <f aca="false">IF(O$1="P",MAX(0,O$2-$C282),IF(O$1="C",MAX(0,$C282-O$2)))</f>
        <v>0.239999999999998</v>
      </c>
      <c r="P282" s="103" t="n">
        <f aca="false">IF(P$1="P",MAX(0,P$2-$C282),IF(P$1="C",MAX(0,$C282-P$2)))</f>
        <v>0</v>
      </c>
      <c r="Q282" s="103" t="n">
        <f aca="false">IF(Q$1="P",MAX(0,Q$2-$C282),IF(Q$1="C",MAX(0,$C282-Q$2)))</f>
        <v>0</v>
      </c>
      <c r="R282" s="103" t="n">
        <f aca="false">IF(R$1="P",MAX(0,R$2-$C282),IF(R$1="C",MAX(0,$C282-R$2)))</f>
        <v>0</v>
      </c>
      <c r="S282" s="103" t="n">
        <f aca="false">IF(S$1="P",MAX(0,S$2-$C282),IF(S$1="C",MAX(0,$C282-S$2)))</f>
        <v>0</v>
      </c>
      <c r="T282" s="104" t="n">
        <f aca="false">A282</f>
        <v>13</v>
      </c>
      <c r="U282" s="105" t="n">
        <f aca="false">VLOOKUP($B282,Gas!$B$3:$E$2506,2)</f>
        <v>2.035</v>
      </c>
      <c r="V282" s="46" t="n">
        <f aca="false">C282/U282</f>
        <v>14.8599508599509</v>
      </c>
      <c r="W282" s="99" t="n">
        <f aca="false">VLOOKUP($B282,Gas!$B$3:$E$2506,4)</f>
        <v>0.797885440846683</v>
      </c>
    </row>
    <row r="283" customFormat="false" ht="12.75" hidden="false" customHeight="false" outlineLevel="0" collapsed="false">
      <c r="A283" s="95" t="n">
        <f aca="false">MONTH(B283)+(YEAR(B283)-1998)*12</f>
        <v>13</v>
      </c>
      <c r="B283" s="114" t="n">
        <v>36168</v>
      </c>
      <c r="C283" s="115" t="n">
        <v>25.2</v>
      </c>
      <c r="D283" s="98" t="n">
        <f aca="false">LN(C283/C282)</f>
        <v>-0.182321556793955</v>
      </c>
      <c r="E283" s="106" t="n">
        <f aca="false">STDEV(D274:D283)*SQRT(trade_day)</f>
        <v>2.82300115625828</v>
      </c>
      <c r="F283" s="99"/>
      <c r="G283" s="103" t="n">
        <f aca="false">IF(G$1="P",MAX(0,G$2-$C283),IF(G$1="C",MAX(0,$C283-G$2)))</f>
        <v>0</v>
      </c>
      <c r="H283" s="103" t="n">
        <f aca="false">IF(H$1="P",MAX(0,H$2-$C283),IF(H$1="C",MAX(0,$C283-H$2)))</f>
        <v>0</v>
      </c>
      <c r="I283" s="103" t="n">
        <f aca="false">IF(I$1="P",MAX(0,I$2-$C283),IF(I$1="C",MAX(0,$C283-I$2)))</f>
        <v>4.8</v>
      </c>
      <c r="J283" s="103" t="n">
        <f aca="false">IF(J$1="P",MAX(0,J$2-$C283),IF(J$1="C",MAX(0,$C283-J$2)))</f>
        <v>9.8</v>
      </c>
      <c r="K283" s="103" t="n">
        <f aca="false">IF(K$1="P",MAX(0,K$2-$C283),IF(K$1="C",MAX(0,$C283-K$2)))</f>
        <v>14.8</v>
      </c>
      <c r="L283" s="103" t="n">
        <f aca="false">IF(L$1="P",MAX(0,L$2-$C283),IF(L$1="C",MAX(0,$C283-L$2)))</f>
        <v>24.8</v>
      </c>
      <c r="M283" s="103" t="n">
        <f aca="false">IF(M$1="P",MAX(0,M$2-$C283),IF(M$1="C",MAX(0,$C283-M$2)))</f>
        <v>5.2</v>
      </c>
      <c r="N283" s="103" t="n">
        <f aca="false">IF(N$1="P",MAX(0,N$2-$C283),IF(N$1="C",MAX(0,$C283-N$2)))</f>
        <v>0.199999999999999</v>
      </c>
      <c r="O283" s="103" t="n">
        <f aca="false">IF(O$1="P",MAX(0,O$2-$C283),IF(O$1="C",MAX(0,$C283-O$2)))</f>
        <v>0</v>
      </c>
      <c r="P283" s="103" t="n">
        <f aca="false">IF(P$1="P",MAX(0,P$2-$C283),IF(P$1="C",MAX(0,$C283-P$2)))</f>
        <v>0</v>
      </c>
      <c r="Q283" s="103" t="n">
        <f aca="false">IF(Q$1="P",MAX(0,Q$2-$C283),IF(Q$1="C",MAX(0,$C283-Q$2)))</f>
        <v>0</v>
      </c>
      <c r="R283" s="103" t="n">
        <f aca="false">IF(R$1="P",MAX(0,R$2-$C283),IF(R$1="C",MAX(0,$C283-R$2)))</f>
        <v>0</v>
      </c>
      <c r="S283" s="103" t="n">
        <f aca="false">IF(S$1="P",MAX(0,S$2-$C283),IF(S$1="C",MAX(0,$C283-S$2)))</f>
        <v>0</v>
      </c>
      <c r="T283" s="104" t="n">
        <f aca="false">A283</f>
        <v>13</v>
      </c>
      <c r="U283" s="105" t="n">
        <f aca="false">VLOOKUP($B283,Gas!$B$3:$E$2506,2)</f>
        <v>1.895</v>
      </c>
      <c r="V283" s="46" t="n">
        <f aca="false">C283/U283</f>
        <v>13.2981530343008</v>
      </c>
      <c r="W283" s="99" t="n">
        <f aca="false">VLOOKUP($B283,Gas!$B$3:$E$2506,4)</f>
        <v>0.88377844881917</v>
      </c>
    </row>
    <row r="284" customFormat="false" ht="12.75" hidden="false" customHeight="false" outlineLevel="0" collapsed="false">
      <c r="A284" s="95" t="n">
        <f aca="false">MONTH(B284)+(YEAR(B284)-1998)*12</f>
        <v>13</v>
      </c>
      <c r="B284" s="114" t="n">
        <v>36171</v>
      </c>
      <c r="C284" s="115" t="n">
        <v>32.06</v>
      </c>
      <c r="D284" s="98" t="n">
        <f aca="false">LN(C284/C283)</f>
        <v>0.240765152664029</v>
      </c>
      <c r="E284" s="106" t="n">
        <f aca="false">STDEV(D275:D284)*SQRT(trade_day)</f>
        <v>2.79231403098846</v>
      </c>
      <c r="F284" s="99"/>
      <c r="G284" s="103" t="n">
        <f aca="false">IF(G$1="P",MAX(0,G$2-$C284),IF(G$1="C",MAX(0,$C284-G$2)))</f>
        <v>0</v>
      </c>
      <c r="H284" s="103" t="n">
        <f aca="false">IF(H$1="P",MAX(0,H$2-$C284),IF(H$1="C",MAX(0,$C284-H$2)))</f>
        <v>0</v>
      </c>
      <c r="I284" s="103" t="n">
        <f aca="false">IF(I$1="P",MAX(0,I$2-$C284),IF(I$1="C",MAX(0,$C284-I$2)))</f>
        <v>0</v>
      </c>
      <c r="J284" s="103" t="n">
        <f aca="false">IF(J$1="P",MAX(0,J$2-$C284),IF(J$1="C",MAX(0,$C284-J$2)))</f>
        <v>2.94</v>
      </c>
      <c r="K284" s="103" t="n">
        <f aca="false">IF(K$1="P",MAX(0,K$2-$C284),IF(K$1="C",MAX(0,$C284-K$2)))</f>
        <v>7.94</v>
      </c>
      <c r="L284" s="103" t="n">
        <f aca="false">IF(L$1="P",MAX(0,L$2-$C284),IF(L$1="C",MAX(0,$C284-L$2)))</f>
        <v>17.94</v>
      </c>
      <c r="M284" s="103" t="n">
        <f aca="false">IF(M$1="P",MAX(0,M$2-$C284),IF(M$1="C",MAX(0,$C284-M$2)))</f>
        <v>12.06</v>
      </c>
      <c r="N284" s="103" t="n">
        <f aca="false">IF(N$1="P",MAX(0,N$2-$C284),IF(N$1="C",MAX(0,$C284-N$2)))</f>
        <v>7.06</v>
      </c>
      <c r="O284" s="103" t="n">
        <f aca="false">IF(O$1="P",MAX(0,O$2-$C284),IF(O$1="C",MAX(0,$C284-O$2)))</f>
        <v>2.06</v>
      </c>
      <c r="P284" s="103" t="n">
        <f aca="false">IF(P$1="P",MAX(0,P$2-$C284),IF(P$1="C",MAX(0,$C284-P$2)))</f>
        <v>0</v>
      </c>
      <c r="Q284" s="103" t="n">
        <f aca="false">IF(Q$1="P",MAX(0,Q$2-$C284),IF(Q$1="C",MAX(0,$C284-Q$2)))</f>
        <v>0</v>
      </c>
      <c r="R284" s="103" t="n">
        <f aca="false">IF(R$1="P",MAX(0,R$2-$C284),IF(R$1="C",MAX(0,$C284-R$2)))</f>
        <v>0</v>
      </c>
      <c r="S284" s="103" t="n">
        <f aca="false">IF(S$1="P",MAX(0,S$2-$C284),IF(S$1="C",MAX(0,$C284-S$2)))</f>
        <v>0</v>
      </c>
      <c r="T284" s="104" t="n">
        <f aca="false">A284</f>
        <v>13</v>
      </c>
      <c r="U284" s="105" t="n">
        <f aca="false">VLOOKUP($B284,Gas!$B$3:$E$2506,2)</f>
        <v>1.875</v>
      </c>
      <c r="V284" s="46" t="n">
        <f aca="false">C284/U284</f>
        <v>17.0986666666667</v>
      </c>
      <c r="W284" s="99" t="n">
        <f aca="false">VLOOKUP($B284,Gas!$B$3:$E$2506,4)</f>
        <v>0.875098473584732</v>
      </c>
    </row>
    <row r="285" customFormat="false" ht="12.75" hidden="false" customHeight="false" outlineLevel="0" collapsed="false">
      <c r="A285" s="95" t="n">
        <f aca="false">MONTH(B285)+(YEAR(B285)-1998)*12</f>
        <v>13</v>
      </c>
      <c r="B285" s="114" t="n">
        <v>36172</v>
      </c>
      <c r="C285" s="115" t="n">
        <v>25.68</v>
      </c>
      <c r="D285" s="98" t="n">
        <f aca="false">LN(C285/C284)</f>
        <v>-0.221896668359647</v>
      </c>
      <c r="E285" s="106" t="n">
        <f aca="false">STDEV(D276:D285)*SQRT(trade_day)</f>
        <v>3.04295436872149</v>
      </c>
      <c r="F285" s="99"/>
      <c r="G285" s="103" t="n">
        <f aca="false">IF(G$1="P",MAX(0,G$2-$C285),IF(G$1="C",MAX(0,$C285-G$2)))</f>
        <v>0</v>
      </c>
      <c r="H285" s="103" t="n">
        <f aca="false">IF(H$1="P",MAX(0,H$2-$C285),IF(H$1="C",MAX(0,$C285-H$2)))</f>
        <v>0</v>
      </c>
      <c r="I285" s="103" t="n">
        <f aca="false">IF(I$1="P",MAX(0,I$2-$C285),IF(I$1="C",MAX(0,$C285-I$2)))</f>
        <v>4.32</v>
      </c>
      <c r="J285" s="103" t="n">
        <f aca="false">IF(J$1="P",MAX(0,J$2-$C285),IF(J$1="C",MAX(0,$C285-J$2)))</f>
        <v>9.32</v>
      </c>
      <c r="K285" s="103" t="n">
        <f aca="false">IF(K$1="P",MAX(0,K$2-$C285),IF(K$1="C",MAX(0,$C285-K$2)))</f>
        <v>14.32</v>
      </c>
      <c r="L285" s="103" t="n">
        <f aca="false">IF(L$1="P",MAX(0,L$2-$C285),IF(L$1="C",MAX(0,$C285-L$2)))</f>
        <v>24.32</v>
      </c>
      <c r="M285" s="103" t="n">
        <f aca="false">IF(M$1="P",MAX(0,M$2-$C285),IF(M$1="C",MAX(0,$C285-M$2)))</f>
        <v>5.68</v>
      </c>
      <c r="N285" s="103" t="n">
        <f aca="false">IF(N$1="P",MAX(0,N$2-$C285),IF(N$1="C",MAX(0,$C285-N$2)))</f>
        <v>0.68</v>
      </c>
      <c r="O285" s="103" t="n">
        <f aca="false">IF(O$1="P",MAX(0,O$2-$C285),IF(O$1="C",MAX(0,$C285-O$2)))</f>
        <v>0</v>
      </c>
      <c r="P285" s="103" t="n">
        <f aca="false">IF(P$1="P",MAX(0,P$2-$C285),IF(P$1="C",MAX(0,$C285-P$2)))</f>
        <v>0</v>
      </c>
      <c r="Q285" s="103" t="n">
        <f aca="false">IF(Q$1="P",MAX(0,Q$2-$C285),IF(Q$1="C",MAX(0,$C285-Q$2)))</f>
        <v>0</v>
      </c>
      <c r="R285" s="103" t="n">
        <f aca="false">IF(R$1="P",MAX(0,R$2-$C285),IF(R$1="C",MAX(0,$C285-R$2)))</f>
        <v>0</v>
      </c>
      <c r="S285" s="103" t="n">
        <f aca="false">IF(S$1="P",MAX(0,S$2-$C285),IF(S$1="C",MAX(0,$C285-S$2)))</f>
        <v>0</v>
      </c>
      <c r="T285" s="104" t="n">
        <f aca="false">A285</f>
        <v>13</v>
      </c>
      <c r="U285" s="105" t="n">
        <f aca="false">VLOOKUP($B285,Gas!$B$3:$E$2506,2)</f>
        <v>1.82</v>
      </c>
      <c r="V285" s="46" t="n">
        <f aca="false">C285/U285</f>
        <v>14.1098901098901</v>
      </c>
      <c r="W285" s="99" t="n">
        <f aca="false">VLOOKUP($B285,Gas!$B$3:$E$2506,4)</f>
        <v>0.893392556496121</v>
      </c>
    </row>
    <row r="286" customFormat="false" ht="12.75" hidden="false" customHeight="false" outlineLevel="0" collapsed="false">
      <c r="A286" s="95" t="n">
        <f aca="false">MONTH(B286)+(YEAR(B286)-1998)*12</f>
        <v>13</v>
      </c>
      <c r="B286" s="114" t="n">
        <v>36173</v>
      </c>
      <c r="C286" s="115" t="n">
        <v>24.12</v>
      </c>
      <c r="D286" s="98" t="n">
        <f aca="false">LN(C286/C285)</f>
        <v>-0.0626711069627757</v>
      </c>
      <c r="E286" s="106" t="n">
        <f aca="false">STDEV(D277:D286)*SQRT(trade_day)</f>
        <v>3.06358552340213</v>
      </c>
      <c r="F286" s="99"/>
      <c r="G286" s="103" t="n">
        <f aca="false">IF(G$1="P",MAX(0,G$2-$C286),IF(G$1="C",MAX(0,$C286-G$2)))</f>
        <v>0</v>
      </c>
      <c r="H286" s="103" t="n">
        <f aca="false">IF(H$1="P",MAX(0,H$2-$C286),IF(H$1="C",MAX(0,$C286-H$2)))</f>
        <v>0.879999999999999</v>
      </c>
      <c r="I286" s="103" t="n">
        <f aca="false">IF(I$1="P",MAX(0,I$2-$C286),IF(I$1="C",MAX(0,$C286-I$2)))</f>
        <v>5.88</v>
      </c>
      <c r="J286" s="103" t="n">
        <f aca="false">IF(J$1="P",MAX(0,J$2-$C286),IF(J$1="C",MAX(0,$C286-J$2)))</f>
        <v>10.88</v>
      </c>
      <c r="K286" s="103" t="n">
        <f aca="false">IF(K$1="P",MAX(0,K$2-$C286),IF(K$1="C",MAX(0,$C286-K$2)))</f>
        <v>15.88</v>
      </c>
      <c r="L286" s="103" t="n">
        <f aca="false">IF(L$1="P",MAX(0,L$2-$C286),IF(L$1="C",MAX(0,$C286-L$2)))</f>
        <v>25.88</v>
      </c>
      <c r="M286" s="103" t="n">
        <f aca="false">IF(M$1="P",MAX(0,M$2-$C286),IF(M$1="C",MAX(0,$C286-M$2)))</f>
        <v>4.12</v>
      </c>
      <c r="N286" s="103" t="n">
        <f aca="false">IF(N$1="P",MAX(0,N$2-$C286),IF(N$1="C",MAX(0,$C286-N$2)))</f>
        <v>0</v>
      </c>
      <c r="O286" s="103" t="n">
        <f aca="false">IF(O$1="P",MAX(0,O$2-$C286),IF(O$1="C",MAX(0,$C286-O$2)))</f>
        <v>0</v>
      </c>
      <c r="P286" s="103" t="n">
        <f aca="false">IF(P$1="P",MAX(0,P$2-$C286),IF(P$1="C",MAX(0,$C286-P$2)))</f>
        <v>0</v>
      </c>
      <c r="Q286" s="103" t="n">
        <f aca="false">IF(Q$1="P",MAX(0,Q$2-$C286),IF(Q$1="C",MAX(0,$C286-Q$2)))</f>
        <v>0</v>
      </c>
      <c r="R286" s="103" t="n">
        <f aca="false">IF(R$1="P",MAX(0,R$2-$C286),IF(R$1="C",MAX(0,$C286-R$2)))</f>
        <v>0</v>
      </c>
      <c r="S286" s="103" t="n">
        <f aca="false">IF(S$1="P",MAX(0,S$2-$C286),IF(S$1="C",MAX(0,$C286-S$2)))</f>
        <v>0</v>
      </c>
      <c r="T286" s="104" t="n">
        <f aca="false">A286</f>
        <v>13</v>
      </c>
      <c r="U286" s="105" t="n">
        <f aca="false">VLOOKUP($B286,Gas!$B$3:$E$2506,2)</f>
        <v>1.82</v>
      </c>
      <c r="V286" s="46" t="n">
        <f aca="false">C286/U286</f>
        <v>13.2527472527473</v>
      </c>
      <c r="W286" s="99" t="n">
        <f aca="false">VLOOKUP($B286,Gas!$B$3:$E$2506,4)</f>
        <v>0.893392556496121</v>
      </c>
    </row>
    <row r="287" customFormat="false" ht="12.75" hidden="false" customHeight="false" outlineLevel="0" collapsed="false">
      <c r="A287" s="95" t="n">
        <f aca="false">MONTH(B287)+(YEAR(B287)-1998)*12</f>
        <v>13</v>
      </c>
      <c r="B287" s="114" t="n">
        <v>36174</v>
      </c>
      <c r="C287" s="115" t="n">
        <v>23.17</v>
      </c>
      <c r="D287" s="98" t="n">
        <f aca="false">LN(C287/C286)</f>
        <v>-0.0401830334146998</v>
      </c>
      <c r="E287" s="106" t="n">
        <f aca="false">STDEV(D278:D287)*SQRT(trade_day)</f>
        <v>3.08283784427543</v>
      </c>
      <c r="F287" s="99"/>
      <c r="G287" s="103" t="n">
        <f aca="false">IF(G$1="P",MAX(0,G$2-$C287),IF(G$1="C",MAX(0,$C287-G$2)))</f>
        <v>0</v>
      </c>
      <c r="H287" s="103" t="n">
        <f aca="false">IF(H$1="P",MAX(0,H$2-$C287),IF(H$1="C",MAX(0,$C287-H$2)))</f>
        <v>1.83</v>
      </c>
      <c r="I287" s="103" t="n">
        <f aca="false">IF(I$1="P",MAX(0,I$2-$C287),IF(I$1="C",MAX(0,$C287-I$2)))</f>
        <v>6.83</v>
      </c>
      <c r="J287" s="103" t="n">
        <f aca="false">IF(J$1="P",MAX(0,J$2-$C287),IF(J$1="C",MAX(0,$C287-J$2)))</f>
        <v>11.83</v>
      </c>
      <c r="K287" s="103" t="n">
        <f aca="false">IF(K$1="P",MAX(0,K$2-$C287),IF(K$1="C",MAX(0,$C287-K$2)))</f>
        <v>16.83</v>
      </c>
      <c r="L287" s="103" t="n">
        <f aca="false">IF(L$1="P",MAX(0,L$2-$C287),IF(L$1="C",MAX(0,$C287-L$2)))</f>
        <v>26.83</v>
      </c>
      <c r="M287" s="103" t="n">
        <f aca="false">IF(M$1="P",MAX(0,M$2-$C287),IF(M$1="C",MAX(0,$C287-M$2)))</f>
        <v>3.17</v>
      </c>
      <c r="N287" s="103" t="n">
        <f aca="false">IF(N$1="P",MAX(0,N$2-$C287),IF(N$1="C",MAX(0,$C287-N$2)))</f>
        <v>0</v>
      </c>
      <c r="O287" s="103" t="n">
        <f aca="false">IF(O$1="P",MAX(0,O$2-$C287),IF(O$1="C",MAX(0,$C287-O$2)))</f>
        <v>0</v>
      </c>
      <c r="P287" s="103" t="n">
        <f aca="false">IF(P$1="P",MAX(0,P$2-$C287),IF(P$1="C",MAX(0,$C287-P$2)))</f>
        <v>0</v>
      </c>
      <c r="Q287" s="103" t="n">
        <f aca="false">IF(Q$1="P",MAX(0,Q$2-$C287),IF(Q$1="C",MAX(0,$C287-Q$2)))</f>
        <v>0</v>
      </c>
      <c r="R287" s="103" t="n">
        <f aca="false">IF(R$1="P",MAX(0,R$2-$C287),IF(R$1="C",MAX(0,$C287-R$2)))</f>
        <v>0</v>
      </c>
      <c r="S287" s="103" t="n">
        <f aca="false">IF(S$1="P",MAX(0,S$2-$C287),IF(S$1="C",MAX(0,$C287-S$2)))</f>
        <v>0</v>
      </c>
      <c r="T287" s="104" t="n">
        <f aca="false">A287</f>
        <v>13</v>
      </c>
      <c r="U287" s="105" t="n">
        <f aca="false">VLOOKUP($B287,Gas!$B$3:$E$2506,2)</f>
        <v>1.865</v>
      </c>
      <c r="V287" s="46" t="n">
        <f aca="false">C287/U287</f>
        <v>12.4235924932976</v>
      </c>
      <c r="W287" s="99" t="n">
        <f aca="false">VLOOKUP($B287,Gas!$B$3:$E$2506,4)</f>
        <v>0.908747943009675</v>
      </c>
    </row>
    <row r="288" customFormat="false" ht="12.75" hidden="false" customHeight="false" outlineLevel="0" collapsed="false">
      <c r="A288" s="95" t="n">
        <f aca="false">MONTH(B288)+(YEAR(B288)-1998)*12</f>
        <v>13</v>
      </c>
      <c r="B288" s="114" t="n">
        <v>36175</v>
      </c>
      <c r="C288" s="115" t="n">
        <v>23.06</v>
      </c>
      <c r="D288" s="98" t="n">
        <f aca="false">LN(C288/C287)</f>
        <v>-0.00475882360337197</v>
      </c>
      <c r="E288" s="106" t="n">
        <f aca="false">STDEV(D279:D288)*SQRT(trade_day)</f>
        <v>3.08565161351004</v>
      </c>
      <c r="F288" s="99"/>
      <c r="G288" s="103" t="n">
        <f aca="false">IF(G$1="P",MAX(0,G$2-$C288),IF(G$1="C",MAX(0,$C288-G$2)))</f>
        <v>0</v>
      </c>
      <c r="H288" s="103" t="n">
        <f aca="false">IF(H$1="P",MAX(0,H$2-$C288),IF(H$1="C",MAX(0,$C288-H$2)))</f>
        <v>1.94</v>
      </c>
      <c r="I288" s="103" t="n">
        <f aca="false">IF(I$1="P",MAX(0,I$2-$C288),IF(I$1="C",MAX(0,$C288-I$2)))</f>
        <v>6.94</v>
      </c>
      <c r="J288" s="103" t="n">
        <f aca="false">IF(J$1="P",MAX(0,J$2-$C288),IF(J$1="C",MAX(0,$C288-J$2)))</f>
        <v>11.94</v>
      </c>
      <c r="K288" s="103" t="n">
        <f aca="false">IF(K$1="P",MAX(0,K$2-$C288),IF(K$1="C",MAX(0,$C288-K$2)))</f>
        <v>16.94</v>
      </c>
      <c r="L288" s="103" t="n">
        <f aca="false">IF(L$1="P",MAX(0,L$2-$C288),IF(L$1="C",MAX(0,$C288-L$2)))</f>
        <v>26.94</v>
      </c>
      <c r="M288" s="103" t="n">
        <f aca="false">IF(M$1="P",MAX(0,M$2-$C288),IF(M$1="C",MAX(0,$C288-M$2)))</f>
        <v>3.06</v>
      </c>
      <c r="N288" s="103" t="n">
        <f aca="false">IF(N$1="P",MAX(0,N$2-$C288),IF(N$1="C",MAX(0,$C288-N$2)))</f>
        <v>0</v>
      </c>
      <c r="O288" s="103" t="n">
        <f aca="false">IF(O$1="P",MAX(0,O$2-$C288),IF(O$1="C",MAX(0,$C288-O$2)))</f>
        <v>0</v>
      </c>
      <c r="P288" s="103" t="n">
        <f aca="false">IF(P$1="P",MAX(0,P$2-$C288),IF(P$1="C",MAX(0,$C288-P$2)))</f>
        <v>0</v>
      </c>
      <c r="Q288" s="103" t="n">
        <f aca="false">IF(Q$1="P",MAX(0,Q$2-$C288),IF(Q$1="C",MAX(0,$C288-Q$2)))</f>
        <v>0</v>
      </c>
      <c r="R288" s="103" t="n">
        <f aca="false">IF(R$1="P",MAX(0,R$2-$C288),IF(R$1="C",MAX(0,$C288-R$2)))</f>
        <v>0</v>
      </c>
      <c r="S288" s="103" t="n">
        <f aca="false">IF(S$1="P",MAX(0,S$2-$C288),IF(S$1="C",MAX(0,$C288-S$2)))</f>
        <v>0</v>
      </c>
      <c r="T288" s="104" t="n">
        <f aca="false">A288</f>
        <v>13</v>
      </c>
      <c r="U288" s="105" t="n">
        <f aca="false">VLOOKUP($B288,Gas!$B$3:$E$2506,2)</f>
        <v>1.78</v>
      </c>
      <c r="V288" s="46" t="n">
        <f aca="false">C288/U288</f>
        <v>12.9550561797753</v>
      </c>
      <c r="W288" s="99" t="n">
        <f aca="false">VLOOKUP($B288,Gas!$B$3:$E$2506,4)</f>
        <v>0.531479627555372</v>
      </c>
    </row>
    <row r="289" customFormat="false" ht="12.75" hidden="false" customHeight="false" outlineLevel="0" collapsed="false">
      <c r="A289" s="95" t="n">
        <f aca="false">MONTH(B289)+(YEAR(B289)-1998)*12</f>
        <v>13</v>
      </c>
      <c r="B289" s="114" t="n">
        <v>36178</v>
      </c>
      <c r="C289" s="115" t="n">
        <v>20.74</v>
      </c>
      <c r="D289" s="98" t="n">
        <f aca="false">LN(C289/C288)</f>
        <v>-0.106035312039532</v>
      </c>
      <c r="E289" s="106" t="n">
        <f aca="false">STDEV(D280:D289)*SQRT(trade_day)</f>
        <v>2.56206863365543</v>
      </c>
      <c r="F289" s="99"/>
      <c r="G289" s="103" t="n">
        <f aca="false">IF(G$1="P",MAX(0,G$2-$C289),IF(G$1="C",MAX(0,$C289-G$2)))</f>
        <v>0</v>
      </c>
      <c r="H289" s="103" t="n">
        <f aca="false">IF(H$1="P",MAX(0,H$2-$C289),IF(H$1="C",MAX(0,$C289-H$2)))</f>
        <v>4.26</v>
      </c>
      <c r="I289" s="103" t="n">
        <f aca="false">IF(I$1="P",MAX(0,I$2-$C289),IF(I$1="C",MAX(0,$C289-I$2)))</f>
        <v>9.26</v>
      </c>
      <c r="J289" s="103" t="n">
        <f aca="false">IF(J$1="P",MAX(0,J$2-$C289),IF(J$1="C",MAX(0,$C289-J$2)))</f>
        <v>14.26</v>
      </c>
      <c r="K289" s="103" t="n">
        <f aca="false">IF(K$1="P",MAX(0,K$2-$C289),IF(K$1="C",MAX(0,$C289-K$2)))</f>
        <v>19.26</v>
      </c>
      <c r="L289" s="103" t="n">
        <f aca="false">IF(L$1="P",MAX(0,L$2-$C289),IF(L$1="C",MAX(0,$C289-L$2)))</f>
        <v>29.26</v>
      </c>
      <c r="M289" s="103" t="n">
        <f aca="false">IF(M$1="P",MAX(0,M$2-$C289),IF(M$1="C",MAX(0,$C289-M$2)))</f>
        <v>0.739999999999998</v>
      </c>
      <c r="N289" s="103" t="n">
        <f aca="false">IF(N$1="P",MAX(0,N$2-$C289),IF(N$1="C",MAX(0,$C289-N$2)))</f>
        <v>0</v>
      </c>
      <c r="O289" s="103" t="n">
        <f aca="false">IF(O$1="P",MAX(0,O$2-$C289),IF(O$1="C",MAX(0,$C289-O$2)))</f>
        <v>0</v>
      </c>
      <c r="P289" s="103" t="n">
        <f aca="false">IF(P$1="P",MAX(0,P$2-$C289),IF(P$1="C",MAX(0,$C289-P$2)))</f>
        <v>0</v>
      </c>
      <c r="Q289" s="103" t="n">
        <f aca="false">IF(Q$1="P",MAX(0,Q$2-$C289),IF(Q$1="C",MAX(0,$C289-Q$2)))</f>
        <v>0</v>
      </c>
      <c r="R289" s="103" t="n">
        <f aca="false">IF(R$1="P",MAX(0,R$2-$C289),IF(R$1="C",MAX(0,$C289-R$2)))</f>
        <v>0</v>
      </c>
      <c r="S289" s="103" t="n">
        <f aca="false">IF(S$1="P",MAX(0,S$2-$C289),IF(S$1="C",MAX(0,$C289-S$2)))</f>
        <v>0</v>
      </c>
      <c r="T289" s="104" t="n">
        <f aca="false">A289</f>
        <v>13</v>
      </c>
      <c r="U289" s="105" t="n">
        <f aca="false">VLOOKUP($B289,Gas!$B$3:$E$2506,2)</f>
        <v>1.795</v>
      </c>
      <c r="V289" s="46" t="n">
        <f aca="false">C289/U289</f>
        <v>11.5543175487465</v>
      </c>
      <c r="W289" s="99" t="n">
        <f aca="false">VLOOKUP($B289,Gas!$B$3:$E$2506,4)</f>
        <v>0.379331371292071</v>
      </c>
    </row>
    <row r="290" customFormat="false" ht="12.75" hidden="false" customHeight="false" outlineLevel="0" collapsed="false">
      <c r="A290" s="95" t="n">
        <f aca="false">MONTH(B290)+(YEAR(B290)-1998)*12</f>
        <v>13</v>
      </c>
      <c r="B290" s="114" t="n">
        <v>36179</v>
      </c>
      <c r="C290" s="115" t="n">
        <v>21.13</v>
      </c>
      <c r="D290" s="98" t="n">
        <f aca="false">LN(C290/C289)</f>
        <v>0.0186296288265842</v>
      </c>
      <c r="E290" s="106" t="n">
        <f aca="false">STDEV(D281:D290)*SQRT(trade_day)</f>
        <v>2.02692356872005</v>
      </c>
      <c r="F290" s="99"/>
      <c r="G290" s="103" t="n">
        <f aca="false">IF(G$1="P",MAX(0,G$2-$C290),IF(G$1="C",MAX(0,$C290-G$2)))</f>
        <v>0</v>
      </c>
      <c r="H290" s="103" t="n">
        <f aca="false">IF(H$1="P",MAX(0,H$2-$C290),IF(H$1="C",MAX(0,$C290-H$2)))</f>
        <v>3.87</v>
      </c>
      <c r="I290" s="103" t="n">
        <f aca="false">IF(I$1="P",MAX(0,I$2-$C290),IF(I$1="C",MAX(0,$C290-I$2)))</f>
        <v>8.87</v>
      </c>
      <c r="J290" s="103" t="n">
        <f aca="false">IF(J$1="P",MAX(0,J$2-$C290),IF(J$1="C",MAX(0,$C290-J$2)))</f>
        <v>13.87</v>
      </c>
      <c r="K290" s="103" t="n">
        <f aca="false">IF(K$1="P",MAX(0,K$2-$C290),IF(K$1="C",MAX(0,$C290-K$2)))</f>
        <v>18.87</v>
      </c>
      <c r="L290" s="103" t="n">
        <f aca="false">IF(L$1="P",MAX(0,L$2-$C290),IF(L$1="C",MAX(0,$C290-L$2)))</f>
        <v>28.87</v>
      </c>
      <c r="M290" s="103" t="n">
        <f aca="false">IF(M$1="P",MAX(0,M$2-$C290),IF(M$1="C",MAX(0,$C290-M$2)))</f>
        <v>1.13</v>
      </c>
      <c r="N290" s="103" t="n">
        <f aca="false">IF(N$1="P",MAX(0,N$2-$C290),IF(N$1="C",MAX(0,$C290-N$2)))</f>
        <v>0</v>
      </c>
      <c r="O290" s="103" t="n">
        <f aca="false">IF(O$1="P",MAX(0,O$2-$C290),IF(O$1="C",MAX(0,$C290-O$2)))</f>
        <v>0</v>
      </c>
      <c r="P290" s="103" t="n">
        <f aca="false">IF(P$1="P",MAX(0,P$2-$C290),IF(P$1="C",MAX(0,$C290-P$2)))</f>
        <v>0</v>
      </c>
      <c r="Q290" s="103" t="n">
        <f aca="false">IF(Q$1="P",MAX(0,Q$2-$C290),IF(Q$1="C",MAX(0,$C290-Q$2)))</f>
        <v>0</v>
      </c>
      <c r="R290" s="103" t="n">
        <f aca="false">IF(R$1="P",MAX(0,R$2-$C290),IF(R$1="C",MAX(0,$C290-R$2)))</f>
        <v>0</v>
      </c>
      <c r="S290" s="103" t="n">
        <f aca="false">IF(S$1="P",MAX(0,S$2-$C290),IF(S$1="C",MAX(0,$C290-S$2)))</f>
        <v>0</v>
      </c>
      <c r="T290" s="104" t="n">
        <f aca="false">A290</f>
        <v>13</v>
      </c>
      <c r="U290" s="105" t="n">
        <f aca="false">VLOOKUP($B290,Gas!$B$3:$E$2506,2)</f>
        <v>1.795</v>
      </c>
      <c r="V290" s="46" t="n">
        <f aca="false">C290/U290</f>
        <v>11.7715877437326</v>
      </c>
      <c r="W290" s="99" t="n">
        <f aca="false">VLOOKUP($B290,Gas!$B$3:$E$2506,4)</f>
        <v>0.378861205203175</v>
      </c>
    </row>
    <row r="291" customFormat="false" ht="12.75" hidden="false" customHeight="false" outlineLevel="0" collapsed="false">
      <c r="A291" s="95" t="n">
        <f aca="false">MONTH(B291)+(YEAR(B291)-1998)*12</f>
        <v>13</v>
      </c>
      <c r="B291" s="114" t="n">
        <v>36180</v>
      </c>
      <c r="C291" s="115" t="n">
        <v>21.61</v>
      </c>
      <c r="D291" s="98" t="n">
        <f aca="false">LN(C291/C290)</f>
        <v>0.0224623388908293</v>
      </c>
      <c r="E291" s="106" t="n">
        <f aca="false">STDEV(D282:D291)*SQRT(trade_day)</f>
        <v>2.05240568556315</v>
      </c>
      <c r="F291" s="99"/>
      <c r="G291" s="103" t="n">
        <f aca="false">IF(G$1="P",MAX(0,G$2-$C291),IF(G$1="C",MAX(0,$C291-G$2)))</f>
        <v>0</v>
      </c>
      <c r="H291" s="103" t="n">
        <f aca="false">IF(H$1="P",MAX(0,H$2-$C291),IF(H$1="C",MAX(0,$C291-H$2)))</f>
        <v>3.39</v>
      </c>
      <c r="I291" s="103" t="n">
        <f aca="false">IF(I$1="P",MAX(0,I$2-$C291),IF(I$1="C",MAX(0,$C291-I$2)))</f>
        <v>8.39</v>
      </c>
      <c r="J291" s="103" t="n">
        <f aca="false">IF(J$1="P",MAX(0,J$2-$C291),IF(J$1="C",MAX(0,$C291-J$2)))</f>
        <v>13.39</v>
      </c>
      <c r="K291" s="103" t="n">
        <f aca="false">IF(K$1="P",MAX(0,K$2-$C291),IF(K$1="C",MAX(0,$C291-K$2)))</f>
        <v>18.39</v>
      </c>
      <c r="L291" s="103" t="n">
        <f aca="false">IF(L$1="P",MAX(0,L$2-$C291),IF(L$1="C",MAX(0,$C291-L$2)))</f>
        <v>28.39</v>
      </c>
      <c r="M291" s="103" t="n">
        <f aca="false">IF(M$1="P",MAX(0,M$2-$C291),IF(M$1="C",MAX(0,$C291-M$2)))</f>
        <v>1.61</v>
      </c>
      <c r="N291" s="103" t="n">
        <f aca="false">IF(N$1="P",MAX(0,N$2-$C291),IF(N$1="C",MAX(0,$C291-N$2)))</f>
        <v>0</v>
      </c>
      <c r="O291" s="103" t="n">
        <f aca="false">IF(O$1="P",MAX(0,O$2-$C291),IF(O$1="C",MAX(0,$C291-O$2)))</f>
        <v>0</v>
      </c>
      <c r="P291" s="103" t="n">
        <f aca="false">IF(P$1="P",MAX(0,P$2-$C291),IF(P$1="C",MAX(0,$C291-P$2)))</f>
        <v>0</v>
      </c>
      <c r="Q291" s="103" t="n">
        <f aca="false">IF(Q$1="P",MAX(0,Q$2-$C291),IF(Q$1="C",MAX(0,$C291-Q$2)))</f>
        <v>0</v>
      </c>
      <c r="R291" s="103" t="n">
        <f aca="false">IF(R$1="P",MAX(0,R$2-$C291),IF(R$1="C",MAX(0,$C291-R$2)))</f>
        <v>0</v>
      </c>
      <c r="S291" s="103" t="n">
        <f aca="false">IF(S$1="P",MAX(0,S$2-$C291),IF(S$1="C",MAX(0,$C291-S$2)))</f>
        <v>0</v>
      </c>
      <c r="T291" s="104" t="n">
        <f aca="false">A291</f>
        <v>13</v>
      </c>
      <c r="U291" s="105" t="n">
        <f aca="false">VLOOKUP($B291,Gas!$B$3:$E$2506,2)</f>
        <v>1.77</v>
      </c>
      <c r="V291" s="46" t="n">
        <f aca="false">C291/U291</f>
        <v>12.2090395480226</v>
      </c>
      <c r="W291" s="99" t="n">
        <f aca="false">VLOOKUP($B291,Gas!$B$3:$E$2506,4)</f>
        <v>0.381779291031916</v>
      </c>
    </row>
    <row r="292" customFormat="false" ht="12.75" hidden="false" customHeight="false" outlineLevel="0" collapsed="false">
      <c r="A292" s="95" t="n">
        <f aca="false">MONTH(B292)+(YEAR(B292)-1998)*12</f>
        <v>13</v>
      </c>
      <c r="B292" s="114" t="n">
        <v>36181</v>
      </c>
      <c r="C292" s="115" t="n">
        <v>20.8</v>
      </c>
      <c r="D292" s="98" t="n">
        <f aca="false">LN(C292/C291)</f>
        <v>-0.0382031838115222</v>
      </c>
      <c r="E292" s="106" t="n">
        <f aca="false">STDEV(D283:D292)*SQRT(trade_day)</f>
        <v>2.01082636760236</v>
      </c>
      <c r="F292" s="99"/>
      <c r="G292" s="103" t="n">
        <f aca="false">IF(G$1="P",MAX(0,G$2-$C292),IF(G$1="C",MAX(0,$C292-G$2)))</f>
        <v>0</v>
      </c>
      <c r="H292" s="103" t="n">
        <f aca="false">IF(H$1="P",MAX(0,H$2-$C292),IF(H$1="C",MAX(0,$C292-H$2)))</f>
        <v>4.2</v>
      </c>
      <c r="I292" s="103" t="n">
        <f aca="false">IF(I$1="P",MAX(0,I$2-$C292),IF(I$1="C",MAX(0,$C292-I$2)))</f>
        <v>9.2</v>
      </c>
      <c r="J292" s="103" t="n">
        <f aca="false">IF(J$1="P",MAX(0,J$2-$C292),IF(J$1="C",MAX(0,$C292-J$2)))</f>
        <v>14.2</v>
      </c>
      <c r="K292" s="103" t="n">
        <f aca="false">IF(K$1="P",MAX(0,K$2-$C292),IF(K$1="C",MAX(0,$C292-K$2)))</f>
        <v>19.2</v>
      </c>
      <c r="L292" s="103" t="n">
        <f aca="false">IF(L$1="P",MAX(0,L$2-$C292),IF(L$1="C",MAX(0,$C292-L$2)))</f>
        <v>29.2</v>
      </c>
      <c r="M292" s="103" t="n">
        <f aca="false">IF(M$1="P",MAX(0,M$2-$C292),IF(M$1="C",MAX(0,$C292-M$2)))</f>
        <v>0.800000000000001</v>
      </c>
      <c r="N292" s="103" t="n">
        <f aca="false">IF(N$1="P",MAX(0,N$2-$C292),IF(N$1="C",MAX(0,$C292-N$2)))</f>
        <v>0</v>
      </c>
      <c r="O292" s="103" t="n">
        <f aca="false">IF(O$1="P",MAX(0,O$2-$C292),IF(O$1="C",MAX(0,$C292-O$2)))</f>
        <v>0</v>
      </c>
      <c r="P292" s="103" t="n">
        <f aca="false">IF(P$1="P",MAX(0,P$2-$C292),IF(P$1="C",MAX(0,$C292-P$2)))</f>
        <v>0</v>
      </c>
      <c r="Q292" s="103" t="n">
        <f aca="false">IF(Q$1="P",MAX(0,Q$2-$C292),IF(Q$1="C",MAX(0,$C292-Q$2)))</f>
        <v>0</v>
      </c>
      <c r="R292" s="103" t="n">
        <f aca="false">IF(R$1="P",MAX(0,R$2-$C292),IF(R$1="C",MAX(0,$C292-R$2)))</f>
        <v>0</v>
      </c>
      <c r="S292" s="103" t="n">
        <f aca="false">IF(S$1="P",MAX(0,S$2-$C292),IF(S$1="C",MAX(0,$C292-S$2)))</f>
        <v>0</v>
      </c>
      <c r="T292" s="104" t="n">
        <f aca="false">A292</f>
        <v>13</v>
      </c>
      <c r="U292" s="105" t="n">
        <f aca="false">VLOOKUP($B292,Gas!$B$3:$E$2506,2)</f>
        <v>1.8</v>
      </c>
      <c r="V292" s="46" t="n">
        <f aca="false">C292/U292</f>
        <v>11.5555555555556</v>
      </c>
      <c r="W292" s="99" t="n">
        <f aca="false">VLOOKUP($B292,Gas!$B$3:$E$2506,4)</f>
        <v>0.404873033531542</v>
      </c>
    </row>
    <row r="293" customFormat="false" ht="12.75" hidden="false" customHeight="false" outlineLevel="0" collapsed="false">
      <c r="A293" s="95" t="n">
        <f aca="false">MONTH(B293)+(YEAR(B293)-1998)*12</f>
        <v>13</v>
      </c>
      <c r="B293" s="114" t="n">
        <v>36182</v>
      </c>
      <c r="C293" s="115" t="n">
        <v>20.37</v>
      </c>
      <c r="D293" s="98" t="n">
        <f aca="false">LN(C293/C292)</f>
        <v>-0.0208897564685579</v>
      </c>
      <c r="E293" s="106" t="n">
        <f aca="false">STDEV(D284:D293)*SQRT(trade_day)</f>
        <v>1.84266102374026</v>
      </c>
      <c r="F293" s="99"/>
      <c r="G293" s="103" t="n">
        <f aca="false">IF(G$1="P",MAX(0,G$2-$C293),IF(G$1="C",MAX(0,$C293-G$2)))</f>
        <v>0</v>
      </c>
      <c r="H293" s="103" t="n">
        <f aca="false">IF(H$1="P",MAX(0,H$2-$C293),IF(H$1="C",MAX(0,$C293-H$2)))</f>
        <v>4.63</v>
      </c>
      <c r="I293" s="103" t="n">
        <f aca="false">IF(I$1="P",MAX(0,I$2-$C293),IF(I$1="C",MAX(0,$C293-I$2)))</f>
        <v>9.63</v>
      </c>
      <c r="J293" s="103" t="n">
        <f aca="false">IF(J$1="P",MAX(0,J$2-$C293),IF(J$1="C",MAX(0,$C293-J$2)))</f>
        <v>14.63</v>
      </c>
      <c r="K293" s="103" t="n">
        <f aca="false">IF(K$1="P",MAX(0,K$2-$C293),IF(K$1="C",MAX(0,$C293-K$2)))</f>
        <v>19.63</v>
      </c>
      <c r="L293" s="103" t="n">
        <f aca="false">IF(L$1="P",MAX(0,L$2-$C293),IF(L$1="C",MAX(0,$C293-L$2)))</f>
        <v>29.63</v>
      </c>
      <c r="M293" s="103" t="n">
        <f aca="false">IF(M$1="P",MAX(0,M$2-$C293),IF(M$1="C",MAX(0,$C293-M$2)))</f>
        <v>0.370000000000001</v>
      </c>
      <c r="N293" s="103" t="n">
        <f aca="false">IF(N$1="P",MAX(0,N$2-$C293),IF(N$1="C",MAX(0,$C293-N$2)))</f>
        <v>0</v>
      </c>
      <c r="O293" s="103" t="n">
        <f aca="false">IF(O$1="P",MAX(0,O$2-$C293),IF(O$1="C",MAX(0,$C293-O$2)))</f>
        <v>0</v>
      </c>
      <c r="P293" s="103" t="n">
        <f aca="false">IF(P$1="P",MAX(0,P$2-$C293),IF(P$1="C",MAX(0,$C293-P$2)))</f>
        <v>0</v>
      </c>
      <c r="Q293" s="103" t="n">
        <f aca="false">IF(Q$1="P",MAX(0,Q$2-$C293),IF(Q$1="C",MAX(0,$C293-Q$2)))</f>
        <v>0</v>
      </c>
      <c r="R293" s="103" t="n">
        <f aca="false">IF(R$1="P",MAX(0,R$2-$C293),IF(R$1="C",MAX(0,$C293-R$2)))</f>
        <v>0</v>
      </c>
      <c r="S293" s="103" t="n">
        <f aca="false">IF(S$1="P",MAX(0,S$2-$C293),IF(S$1="C",MAX(0,$C293-S$2)))</f>
        <v>0</v>
      </c>
      <c r="T293" s="104" t="n">
        <f aca="false">A293</f>
        <v>13</v>
      </c>
      <c r="U293" s="105" t="n">
        <f aca="false">VLOOKUP($B293,Gas!$B$3:$E$2506,2)</f>
        <v>1.845</v>
      </c>
      <c r="V293" s="46" t="n">
        <f aca="false">C293/U293</f>
        <v>11.0406504065041</v>
      </c>
      <c r="W293" s="99" t="n">
        <f aca="false">VLOOKUP($B293,Gas!$B$3:$E$2506,4)</f>
        <v>0.398378842961829</v>
      </c>
    </row>
    <row r="294" customFormat="false" ht="12.75" hidden="false" customHeight="false" outlineLevel="0" collapsed="false">
      <c r="A294" s="95" t="n">
        <f aca="false">MONTH(B294)+(YEAR(B294)-1998)*12</f>
        <v>13</v>
      </c>
      <c r="B294" s="114" t="n">
        <v>36185</v>
      </c>
      <c r="C294" s="115" t="n">
        <v>22.53</v>
      </c>
      <c r="D294" s="98" t="n">
        <f aca="false">LN(C294/C293)</f>
        <v>0.100784524205439</v>
      </c>
      <c r="E294" s="106" t="n">
        <f aca="false">STDEV(D285:D294)*SQRT(trade_day)</f>
        <v>1.35920273065689</v>
      </c>
      <c r="F294" s="99"/>
      <c r="G294" s="103" t="n">
        <f aca="false">IF(G$1="P",MAX(0,G$2-$C294),IF(G$1="C",MAX(0,$C294-G$2)))</f>
        <v>0</v>
      </c>
      <c r="H294" s="103" t="n">
        <f aca="false">IF(H$1="P",MAX(0,H$2-$C294),IF(H$1="C",MAX(0,$C294-H$2)))</f>
        <v>2.47</v>
      </c>
      <c r="I294" s="103" t="n">
        <f aca="false">IF(I$1="P",MAX(0,I$2-$C294),IF(I$1="C",MAX(0,$C294-I$2)))</f>
        <v>7.47</v>
      </c>
      <c r="J294" s="103" t="n">
        <f aca="false">IF(J$1="P",MAX(0,J$2-$C294),IF(J$1="C",MAX(0,$C294-J$2)))</f>
        <v>12.47</v>
      </c>
      <c r="K294" s="103" t="n">
        <f aca="false">IF(K$1="P",MAX(0,K$2-$C294),IF(K$1="C",MAX(0,$C294-K$2)))</f>
        <v>17.47</v>
      </c>
      <c r="L294" s="103" t="n">
        <f aca="false">IF(L$1="P",MAX(0,L$2-$C294),IF(L$1="C",MAX(0,$C294-L$2)))</f>
        <v>27.47</v>
      </c>
      <c r="M294" s="103" t="n">
        <f aca="false">IF(M$1="P",MAX(0,M$2-$C294),IF(M$1="C",MAX(0,$C294-M$2)))</f>
        <v>2.53</v>
      </c>
      <c r="N294" s="103" t="n">
        <f aca="false">IF(N$1="P",MAX(0,N$2-$C294),IF(N$1="C",MAX(0,$C294-N$2)))</f>
        <v>0</v>
      </c>
      <c r="O294" s="103" t="n">
        <f aca="false">IF(O$1="P",MAX(0,O$2-$C294),IF(O$1="C",MAX(0,$C294-O$2)))</f>
        <v>0</v>
      </c>
      <c r="P294" s="103" t="n">
        <f aca="false">IF(P$1="P",MAX(0,P$2-$C294),IF(P$1="C",MAX(0,$C294-P$2)))</f>
        <v>0</v>
      </c>
      <c r="Q294" s="103" t="n">
        <f aca="false">IF(Q$1="P",MAX(0,Q$2-$C294),IF(Q$1="C",MAX(0,$C294-Q$2)))</f>
        <v>0</v>
      </c>
      <c r="R294" s="103" t="n">
        <f aca="false">IF(R$1="P",MAX(0,R$2-$C294),IF(R$1="C",MAX(0,$C294-R$2)))</f>
        <v>0</v>
      </c>
      <c r="S294" s="103" t="n">
        <f aca="false">IF(S$1="P",MAX(0,S$2-$C294),IF(S$1="C",MAX(0,$C294-S$2)))</f>
        <v>0</v>
      </c>
      <c r="T294" s="104" t="n">
        <f aca="false">A294</f>
        <v>13</v>
      </c>
      <c r="U294" s="105" t="n">
        <f aca="false">VLOOKUP($B294,Gas!$B$3:$E$2506,2)</f>
        <v>1.81</v>
      </c>
      <c r="V294" s="46" t="n">
        <f aca="false">C294/U294</f>
        <v>12.4475138121547</v>
      </c>
      <c r="W294" s="99" t="n">
        <f aca="false">VLOOKUP($B294,Gas!$B$3:$E$2506,4)</f>
        <v>0.246497743873731</v>
      </c>
    </row>
    <row r="295" customFormat="false" ht="12.75" hidden="false" customHeight="false" outlineLevel="0" collapsed="false">
      <c r="A295" s="95" t="n">
        <f aca="false">MONTH(B295)+(YEAR(B295)-1998)*12</f>
        <v>13</v>
      </c>
      <c r="B295" s="114" t="n">
        <v>36186</v>
      </c>
      <c r="C295" s="115" t="n">
        <v>20.7</v>
      </c>
      <c r="D295" s="98" t="n">
        <f aca="false">LN(C295/C294)</f>
        <v>-0.0847140541728298</v>
      </c>
      <c r="E295" s="106" t="n">
        <f aca="false">STDEV(D286:D295)*SQRT(trade_day)</f>
        <v>0.946375143767211</v>
      </c>
      <c r="F295" s="99"/>
      <c r="G295" s="103" t="n">
        <f aca="false">IF(G$1="P",MAX(0,G$2-$C295),IF(G$1="C",MAX(0,$C295-G$2)))</f>
        <v>0</v>
      </c>
      <c r="H295" s="103" t="n">
        <f aca="false">IF(H$1="P",MAX(0,H$2-$C295),IF(H$1="C",MAX(0,$C295-H$2)))</f>
        <v>4.3</v>
      </c>
      <c r="I295" s="103" t="n">
        <f aca="false">IF(I$1="P",MAX(0,I$2-$C295),IF(I$1="C",MAX(0,$C295-I$2)))</f>
        <v>9.3</v>
      </c>
      <c r="J295" s="103" t="n">
        <f aca="false">IF(J$1="P",MAX(0,J$2-$C295),IF(J$1="C",MAX(0,$C295-J$2)))</f>
        <v>14.3</v>
      </c>
      <c r="K295" s="103" t="n">
        <f aca="false">IF(K$1="P",MAX(0,K$2-$C295),IF(K$1="C",MAX(0,$C295-K$2)))</f>
        <v>19.3</v>
      </c>
      <c r="L295" s="103" t="n">
        <f aca="false">IF(L$1="P",MAX(0,L$2-$C295),IF(L$1="C",MAX(0,$C295-L$2)))</f>
        <v>29.3</v>
      </c>
      <c r="M295" s="103" t="n">
        <f aca="false">IF(M$1="P",MAX(0,M$2-$C295),IF(M$1="C",MAX(0,$C295-M$2)))</f>
        <v>0.699999999999999</v>
      </c>
      <c r="N295" s="103" t="n">
        <f aca="false">IF(N$1="P",MAX(0,N$2-$C295),IF(N$1="C",MAX(0,$C295-N$2)))</f>
        <v>0</v>
      </c>
      <c r="O295" s="103" t="n">
        <f aca="false">IF(O$1="P",MAX(0,O$2-$C295),IF(O$1="C",MAX(0,$C295-O$2)))</f>
        <v>0</v>
      </c>
      <c r="P295" s="103" t="n">
        <f aca="false">IF(P$1="P",MAX(0,P$2-$C295),IF(P$1="C",MAX(0,$C295-P$2)))</f>
        <v>0</v>
      </c>
      <c r="Q295" s="103" t="n">
        <f aca="false">IF(Q$1="P",MAX(0,Q$2-$C295),IF(Q$1="C",MAX(0,$C295-Q$2)))</f>
        <v>0</v>
      </c>
      <c r="R295" s="103" t="n">
        <f aca="false">IF(R$1="P",MAX(0,R$2-$C295),IF(R$1="C",MAX(0,$C295-R$2)))</f>
        <v>0</v>
      </c>
      <c r="S295" s="103" t="n">
        <f aca="false">IF(S$1="P",MAX(0,S$2-$C295),IF(S$1="C",MAX(0,$C295-S$2)))</f>
        <v>0</v>
      </c>
      <c r="T295" s="104" t="n">
        <f aca="false">A295</f>
        <v>13</v>
      </c>
      <c r="U295" s="105" t="n">
        <f aca="false">VLOOKUP($B295,Gas!$B$3:$E$2506,2)</f>
        <v>1.75</v>
      </c>
      <c r="V295" s="46" t="n">
        <f aca="false">C295/U295</f>
        <v>11.8285714285714</v>
      </c>
      <c r="W295" s="99" t="n">
        <f aca="false">VLOOKUP($B295,Gas!$B$3:$E$2506,4)</f>
        <v>0.320175894410992</v>
      </c>
    </row>
    <row r="296" customFormat="false" ht="12.75" hidden="false" customHeight="false" outlineLevel="0" collapsed="false">
      <c r="A296" s="95" t="n">
        <f aca="false">MONTH(B296)+(YEAR(B296)-1998)*12</f>
        <v>13</v>
      </c>
      <c r="B296" s="114" t="n">
        <v>36187</v>
      </c>
      <c r="C296" s="115" t="n">
        <v>20</v>
      </c>
      <c r="D296" s="98" t="n">
        <f aca="false">LN(C296/C295)</f>
        <v>-0.0344014267173323</v>
      </c>
      <c r="E296" s="106" t="n">
        <f aca="false">STDEV(D287:D296)*SQRT(trade_day)</f>
        <v>0.922515801072895</v>
      </c>
      <c r="F296" s="99"/>
      <c r="G296" s="103" t="n">
        <f aca="false">IF(G$1="P",MAX(0,G$2-$C296),IF(G$1="C",MAX(0,$C296-G$2)))</f>
        <v>0</v>
      </c>
      <c r="H296" s="103" t="n">
        <f aca="false">IF(H$1="P",MAX(0,H$2-$C296),IF(H$1="C",MAX(0,$C296-H$2)))</f>
        <v>5</v>
      </c>
      <c r="I296" s="103" t="n">
        <f aca="false">IF(I$1="P",MAX(0,I$2-$C296),IF(I$1="C",MAX(0,$C296-I$2)))</f>
        <v>10</v>
      </c>
      <c r="J296" s="103" t="n">
        <f aca="false">IF(J$1="P",MAX(0,J$2-$C296),IF(J$1="C",MAX(0,$C296-J$2)))</f>
        <v>15</v>
      </c>
      <c r="K296" s="103" t="n">
        <f aca="false">IF(K$1="P",MAX(0,K$2-$C296),IF(K$1="C",MAX(0,$C296-K$2)))</f>
        <v>20</v>
      </c>
      <c r="L296" s="103" t="n">
        <f aca="false">IF(L$1="P",MAX(0,L$2-$C296),IF(L$1="C",MAX(0,$C296-L$2)))</f>
        <v>30</v>
      </c>
      <c r="M296" s="103" t="n">
        <f aca="false">IF(M$1="P",MAX(0,M$2-$C296),IF(M$1="C",MAX(0,$C296-M$2)))</f>
        <v>0</v>
      </c>
      <c r="N296" s="103" t="n">
        <f aca="false">IF(N$1="P",MAX(0,N$2-$C296),IF(N$1="C",MAX(0,$C296-N$2)))</f>
        <v>0</v>
      </c>
      <c r="O296" s="103" t="n">
        <f aca="false">IF(O$1="P",MAX(0,O$2-$C296),IF(O$1="C",MAX(0,$C296-O$2)))</f>
        <v>0</v>
      </c>
      <c r="P296" s="103" t="n">
        <f aca="false">IF(P$1="P",MAX(0,P$2-$C296),IF(P$1="C",MAX(0,$C296-P$2)))</f>
        <v>0</v>
      </c>
      <c r="Q296" s="103" t="n">
        <f aca="false">IF(Q$1="P",MAX(0,Q$2-$C296),IF(Q$1="C",MAX(0,$C296-Q$2)))</f>
        <v>0</v>
      </c>
      <c r="R296" s="103" t="n">
        <f aca="false">IF(R$1="P",MAX(0,R$2-$C296),IF(R$1="C",MAX(0,$C296-R$2)))</f>
        <v>0</v>
      </c>
      <c r="S296" s="103" t="n">
        <f aca="false">IF(S$1="P",MAX(0,S$2-$C296),IF(S$1="C",MAX(0,$C296-S$2)))</f>
        <v>0</v>
      </c>
      <c r="T296" s="104" t="n">
        <f aca="false">A296</f>
        <v>13</v>
      </c>
      <c r="U296" s="105" t="n">
        <f aca="false">VLOOKUP($B296,Gas!$B$3:$E$2506,2)</f>
        <v>1.72</v>
      </c>
      <c r="V296" s="46" t="n">
        <f aca="false">C296/U296</f>
        <v>11.6279069767442</v>
      </c>
      <c r="W296" s="99" t="n">
        <f aca="false">VLOOKUP($B296,Gas!$B$3:$E$2506,4)</f>
        <v>0.331458941660637</v>
      </c>
    </row>
    <row r="297" customFormat="false" ht="12.75" hidden="false" customHeight="false" outlineLevel="0" collapsed="false">
      <c r="A297" s="95" t="n">
        <f aca="false">MONTH(B297)+(YEAR(B297)-1998)*12</f>
        <v>13</v>
      </c>
      <c r="B297" s="114" t="n">
        <v>36188</v>
      </c>
      <c r="C297" s="115" t="n">
        <v>19.11</v>
      </c>
      <c r="D297" s="98" t="n">
        <f aca="false">LN(C297/C296)</f>
        <v>-0.0455205153018093</v>
      </c>
      <c r="E297" s="106" t="n">
        <f aca="false">STDEV(D288:D297)*SQRT(trade_day)</f>
        <v>0.92634159466145</v>
      </c>
      <c r="F297" s="99"/>
      <c r="G297" s="103" t="n">
        <f aca="false">IF(G$1="P",MAX(0,G$2-$C297),IF(G$1="C",MAX(0,$C297-G$2)))</f>
        <v>0.890000000000001</v>
      </c>
      <c r="H297" s="103" t="n">
        <f aca="false">IF(H$1="P",MAX(0,H$2-$C297),IF(H$1="C",MAX(0,$C297-H$2)))</f>
        <v>5.89</v>
      </c>
      <c r="I297" s="103" t="n">
        <f aca="false">IF(I$1="P",MAX(0,I$2-$C297),IF(I$1="C",MAX(0,$C297-I$2)))</f>
        <v>10.89</v>
      </c>
      <c r="J297" s="103" t="n">
        <f aca="false">IF(J$1="P",MAX(0,J$2-$C297),IF(J$1="C",MAX(0,$C297-J$2)))</f>
        <v>15.89</v>
      </c>
      <c r="K297" s="103" t="n">
        <f aca="false">IF(K$1="P",MAX(0,K$2-$C297),IF(K$1="C",MAX(0,$C297-K$2)))</f>
        <v>20.89</v>
      </c>
      <c r="L297" s="103" t="n">
        <f aca="false">IF(L$1="P",MAX(0,L$2-$C297),IF(L$1="C",MAX(0,$C297-L$2)))</f>
        <v>30.89</v>
      </c>
      <c r="M297" s="103" t="n">
        <f aca="false">IF(M$1="P",MAX(0,M$2-$C297),IF(M$1="C",MAX(0,$C297-M$2)))</f>
        <v>0</v>
      </c>
      <c r="N297" s="103" t="n">
        <f aca="false">IF(N$1="P",MAX(0,N$2-$C297),IF(N$1="C",MAX(0,$C297-N$2)))</f>
        <v>0</v>
      </c>
      <c r="O297" s="103" t="n">
        <f aca="false">IF(O$1="P",MAX(0,O$2-$C297),IF(O$1="C",MAX(0,$C297-O$2)))</f>
        <v>0</v>
      </c>
      <c r="P297" s="103" t="n">
        <f aca="false">IF(P$1="P",MAX(0,P$2-$C297),IF(P$1="C",MAX(0,$C297-P$2)))</f>
        <v>0</v>
      </c>
      <c r="Q297" s="103" t="n">
        <f aca="false">IF(Q$1="P",MAX(0,Q$2-$C297),IF(Q$1="C",MAX(0,$C297-Q$2)))</f>
        <v>0</v>
      </c>
      <c r="R297" s="103" t="n">
        <f aca="false">IF(R$1="P",MAX(0,R$2-$C297),IF(R$1="C",MAX(0,$C297-R$2)))</f>
        <v>0</v>
      </c>
      <c r="S297" s="103" t="n">
        <f aca="false">IF(S$1="P",MAX(0,S$2-$C297),IF(S$1="C",MAX(0,$C297-S$2)))</f>
        <v>0</v>
      </c>
      <c r="T297" s="104" t="n">
        <f aca="false">A297</f>
        <v>13</v>
      </c>
      <c r="U297" s="105" t="n">
        <f aca="false">VLOOKUP($B297,Gas!$B$3:$E$2506,2)</f>
        <v>1.75</v>
      </c>
      <c r="V297" s="46" t="n">
        <f aca="false">C297/U297</f>
        <v>10.92</v>
      </c>
      <c r="W297" s="99" t="n">
        <f aca="false">VLOOKUP($B297,Gas!$B$3:$E$2506,4)</f>
        <v>0.356040012895118</v>
      </c>
    </row>
    <row r="298" customFormat="false" ht="12.75" hidden="false" customHeight="false" outlineLevel="0" collapsed="false">
      <c r="A298" s="95" t="n">
        <f aca="false">MONTH(B298)+(YEAR(B298)-1998)*12</f>
        <v>13</v>
      </c>
      <c r="B298" s="114" t="n">
        <v>36189</v>
      </c>
      <c r="C298" s="115" t="n">
        <v>18.92</v>
      </c>
      <c r="D298" s="98" t="n">
        <f aca="false">LN(C298/C297)</f>
        <v>-0.00999219462844937</v>
      </c>
      <c r="E298" s="106" t="n">
        <f aca="false">STDEV(D289:D298)*SQRT(trade_day)</f>
        <v>0.92443279198054</v>
      </c>
      <c r="F298" s="99"/>
      <c r="G298" s="103" t="n">
        <f aca="false">IF(G$1="P",MAX(0,G$2-$C298),IF(G$1="C",MAX(0,$C298-G$2)))</f>
        <v>1.08</v>
      </c>
      <c r="H298" s="103" t="n">
        <f aca="false">IF(H$1="P",MAX(0,H$2-$C298),IF(H$1="C",MAX(0,$C298-H$2)))</f>
        <v>6.08</v>
      </c>
      <c r="I298" s="103" t="n">
        <f aca="false">IF(I$1="P",MAX(0,I$2-$C298),IF(I$1="C",MAX(0,$C298-I$2)))</f>
        <v>11.08</v>
      </c>
      <c r="J298" s="103" t="n">
        <f aca="false">IF(J$1="P",MAX(0,J$2-$C298),IF(J$1="C",MAX(0,$C298-J$2)))</f>
        <v>16.08</v>
      </c>
      <c r="K298" s="103" t="n">
        <f aca="false">IF(K$1="P",MAX(0,K$2-$C298),IF(K$1="C",MAX(0,$C298-K$2)))</f>
        <v>21.08</v>
      </c>
      <c r="L298" s="103" t="n">
        <f aca="false">IF(L$1="P",MAX(0,L$2-$C298),IF(L$1="C",MAX(0,$C298-L$2)))</f>
        <v>31.08</v>
      </c>
      <c r="M298" s="103" t="n">
        <f aca="false">IF(M$1="P",MAX(0,M$2-$C298),IF(M$1="C",MAX(0,$C298-M$2)))</f>
        <v>0</v>
      </c>
      <c r="N298" s="103" t="n">
        <f aca="false">IF(N$1="P",MAX(0,N$2-$C298),IF(N$1="C",MAX(0,$C298-N$2)))</f>
        <v>0</v>
      </c>
      <c r="O298" s="103" t="n">
        <f aca="false">IF(O$1="P",MAX(0,O$2-$C298),IF(O$1="C",MAX(0,$C298-O$2)))</f>
        <v>0</v>
      </c>
      <c r="P298" s="103" t="n">
        <f aca="false">IF(P$1="P",MAX(0,P$2-$C298),IF(P$1="C",MAX(0,$C298-P$2)))</f>
        <v>0</v>
      </c>
      <c r="Q298" s="103" t="n">
        <f aca="false">IF(Q$1="P",MAX(0,Q$2-$C298),IF(Q$1="C",MAX(0,$C298-Q$2)))</f>
        <v>0</v>
      </c>
      <c r="R298" s="103" t="n">
        <f aca="false">IF(R$1="P",MAX(0,R$2-$C298),IF(R$1="C",MAX(0,$C298-R$2)))</f>
        <v>0</v>
      </c>
      <c r="S298" s="103" t="n">
        <f aca="false">IF(S$1="P",MAX(0,S$2-$C298),IF(S$1="C",MAX(0,$C298-S$2)))</f>
        <v>0</v>
      </c>
      <c r="T298" s="104" t="n">
        <f aca="false">A298</f>
        <v>13</v>
      </c>
      <c r="U298" s="105" t="n">
        <f aca="false">VLOOKUP($B298,Gas!$B$3:$E$2506,2)</f>
        <v>1.805</v>
      </c>
      <c r="V298" s="46" t="n">
        <f aca="false">C298/U298</f>
        <v>10.4819944598338</v>
      </c>
      <c r="W298" s="99" t="n">
        <f aca="false">VLOOKUP($B298,Gas!$B$3:$E$2506,4)</f>
        <v>0.40998635113942</v>
      </c>
    </row>
    <row r="299" customFormat="false" ht="12.75" hidden="false" customHeight="false" outlineLevel="0" collapsed="false">
      <c r="A299" s="95" t="n">
        <f aca="false">MONTH(B299)+(YEAR(B299)-1998)*12</f>
        <v>14</v>
      </c>
      <c r="B299" s="114" t="n">
        <v>36192</v>
      </c>
      <c r="C299" s="115" t="n">
        <v>20.22</v>
      </c>
      <c r="D299" s="98" t="n">
        <f aca="false">LN(C299/C298)</f>
        <v>0.0664526499685929</v>
      </c>
      <c r="E299" s="106" t="n">
        <f aca="false">STDEV(D290:D299)*SQRT(trade_day)</f>
        <v>0.878578002201747</v>
      </c>
      <c r="F299" s="99"/>
      <c r="G299" s="103" t="n">
        <f aca="false">IF(G$1="P",MAX(0,G$2-$C299),IF(G$1="C",MAX(0,$C299-G$2)))</f>
        <v>0</v>
      </c>
      <c r="H299" s="103" t="n">
        <f aca="false">IF(H$1="P",MAX(0,H$2-$C299),IF(H$1="C",MAX(0,$C299-H$2)))</f>
        <v>4.78</v>
      </c>
      <c r="I299" s="103" t="n">
        <f aca="false">IF(I$1="P",MAX(0,I$2-$C299),IF(I$1="C",MAX(0,$C299-I$2)))</f>
        <v>9.78</v>
      </c>
      <c r="J299" s="103" t="n">
        <f aca="false">IF(J$1="P",MAX(0,J$2-$C299),IF(J$1="C",MAX(0,$C299-J$2)))</f>
        <v>14.78</v>
      </c>
      <c r="K299" s="103" t="n">
        <f aca="false">IF(K$1="P",MAX(0,K$2-$C299),IF(K$1="C",MAX(0,$C299-K$2)))</f>
        <v>19.78</v>
      </c>
      <c r="L299" s="103" t="n">
        <f aca="false">IF(L$1="P",MAX(0,L$2-$C299),IF(L$1="C",MAX(0,$C299-L$2)))</f>
        <v>29.78</v>
      </c>
      <c r="M299" s="103" t="n">
        <f aca="false">IF(M$1="P",MAX(0,M$2-$C299),IF(M$1="C",MAX(0,$C299-M$2)))</f>
        <v>0.219999999999999</v>
      </c>
      <c r="N299" s="103" t="n">
        <f aca="false">IF(N$1="P",MAX(0,N$2-$C299),IF(N$1="C",MAX(0,$C299-N$2)))</f>
        <v>0</v>
      </c>
      <c r="O299" s="103" t="n">
        <f aca="false">IF(O$1="P",MAX(0,O$2-$C299),IF(O$1="C",MAX(0,$C299-O$2)))</f>
        <v>0</v>
      </c>
      <c r="P299" s="103" t="n">
        <f aca="false">IF(P$1="P",MAX(0,P$2-$C299),IF(P$1="C",MAX(0,$C299-P$2)))</f>
        <v>0</v>
      </c>
      <c r="Q299" s="103" t="n">
        <f aca="false">IF(Q$1="P",MAX(0,Q$2-$C299),IF(Q$1="C",MAX(0,$C299-Q$2)))</f>
        <v>0</v>
      </c>
      <c r="R299" s="103" t="n">
        <f aca="false">IF(R$1="P",MAX(0,R$2-$C299),IF(R$1="C",MAX(0,$C299-R$2)))</f>
        <v>0</v>
      </c>
      <c r="S299" s="103" t="n">
        <f aca="false">IF(S$1="P",MAX(0,S$2-$C299),IF(S$1="C",MAX(0,$C299-S$2)))</f>
        <v>0</v>
      </c>
      <c r="T299" s="104" t="n">
        <f aca="false">A299</f>
        <v>14</v>
      </c>
      <c r="U299" s="105" t="n">
        <f aca="false">VLOOKUP($B299,Gas!$B$3:$E$2506,2)</f>
        <v>1.805</v>
      </c>
      <c r="V299" s="46" t="n">
        <f aca="false">C299/U299</f>
        <v>11.202216066482</v>
      </c>
      <c r="W299" s="99" t="n">
        <f aca="false">VLOOKUP($B299,Gas!$B$3:$E$2506,4)</f>
        <v>0.352958558616059</v>
      </c>
    </row>
    <row r="300" customFormat="false" ht="12.75" hidden="false" customHeight="false" outlineLevel="0" collapsed="false">
      <c r="A300" s="95" t="n">
        <f aca="false">MONTH(B300)+(YEAR(B300)-1998)*12</f>
        <v>14</v>
      </c>
      <c r="B300" s="114" t="n">
        <v>36193</v>
      </c>
      <c r="C300" s="115" t="n">
        <v>19.6</v>
      </c>
      <c r="D300" s="98" t="n">
        <f aca="false">LN(C300/C299)</f>
        <v>-0.0311426473558537</v>
      </c>
      <c r="E300" s="106" t="n">
        <f aca="false">STDEV(D291:D300)*SQRT(trade_day)</f>
        <v>0.880509402133394</v>
      </c>
      <c r="F300" s="99"/>
      <c r="G300" s="103" t="n">
        <f aca="false">IF(G$1="P",MAX(0,G$2-$C300),IF(G$1="C",MAX(0,$C300-G$2)))</f>
        <v>0.399999999999999</v>
      </c>
      <c r="H300" s="103" t="n">
        <f aca="false">IF(H$1="P",MAX(0,H$2-$C300),IF(H$1="C",MAX(0,$C300-H$2)))</f>
        <v>5.4</v>
      </c>
      <c r="I300" s="103" t="n">
        <f aca="false">IF(I$1="P",MAX(0,I$2-$C300),IF(I$1="C",MAX(0,$C300-I$2)))</f>
        <v>10.4</v>
      </c>
      <c r="J300" s="103" t="n">
        <f aca="false">IF(J$1="P",MAX(0,J$2-$C300),IF(J$1="C",MAX(0,$C300-J$2)))</f>
        <v>15.4</v>
      </c>
      <c r="K300" s="103" t="n">
        <f aca="false">IF(K$1="P",MAX(0,K$2-$C300),IF(K$1="C",MAX(0,$C300-K$2)))</f>
        <v>20.4</v>
      </c>
      <c r="L300" s="103" t="n">
        <f aca="false">IF(L$1="P",MAX(0,L$2-$C300),IF(L$1="C",MAX(0,$C300-L$2)))</f>
        <v>30.4</v>
      </c>
      <c r="M300" s="103" t="n">
        <f aca="false">IF(M$1="P",MAX(0,M$2-$C300),IF(M$1="C",MAX(0,$C300-M$2)))</f>
        <v>0</v>
      </c>
      <c r="N300" s="103" t="n">
        <f aca="false">IF(N$1="P",MAX(0,N$2-$C300),IF(N$1="C",MAX(0,$C300-N$2)))</f>
        <v>0</v>
      </c>
      <c r="O300" s="103" t="n">
        <f aca="false">IF(O$1="P",MAX(0,O$2-$C300),IF(O$1="C",MAX(0,$C300-O$2)))</f>
        <v>0</v>
      </c>
      <c r="P300" s="103" t="n">
        <f aca="false">IF(P$1="P",MAX(0,P$2-$C300),IF(P$1="C",MAX(0,$C300-P$2)))</f>
        <v>0</v>
      </c>
      <c r="Q300" s="103" t="n">
        <f aca="false">IF(Q$1="P",MAX(0,Q$2-$C300),IF(Q$1="C",MAX(0,$C300-Q$2)))</f>
        <v>0</v>
      </c>
      <c r="R300" s="103" t="n">
        <f aca="false">IF(R$1="P",MAX(0,R$2-$C300),IF(R$1="C",MAX(0,$C300-R$2)))</f>
        <v>0</v>
      </c>
      <c r="S300" s="103" t="n">
        <f aca="false">IF(S$1="P",MAX(0,S$2-$C300),IF(S$1="C",MAX(0,$C300-S$2)))</f>
        <v>0</v>
      </c>
      <c r="T300" s="104" t="n">
        <f aca="false">A300</f>
        <v>14</v>
      </c>
      <c r="U300" s="105" t="n">
        <f aca="false">VLOOKUP($B300,Gas!$B$3:$E$2506,2)</f>
        <v>1.745</v>
      </c>
      <c r="V300" s="46" t="n">
        <f aca="false">C300/U300</f>
        <v>11.2320916905444</v>
      </c>
      <c r="W300" s="99" t="n">
        <f aca="false">VLOOKUP($B300,Gas!$B$3:$E$2506,4)</f>
        <v>0.390609957348952</v>
      </c>
    </row>
    <row r="301" customFormat="false" ht="12.75" hidden="false" customHeight="false" outlineLevel="0" collapsed="false">
      <c r="A301" s="95" t="n">
        <f aca="false">MONTH(B301)+(YEAR(B301)-1998)*12</f>
        <v>14</v>
      </c>
      <c r="B301" s="114" t="n">
        <v>36194</v>
      </c>
      <c r="C301" s="115" t="n">
        <v>18.05</v>
      </c>
      <c r="D301" s="98" t="n">
        <f aca="false">LN(C301/C300)</f>
        <v>-0.0823838814575816</v>
      </c>
      <c r="E301" s="106" t="n">
        <f aca="false">STDEV(D292:D301)*SQRT(trade_day)</f>
        <v>0.935678920148272</v>
      </c>
      <c r="F301" s="99"/>
      <c r="G301" s="103" t="n">
        <f aca="false">IF(G$1="P",MAX(0,G$2-$C301),IF(G$1="C",MAX(0,$C301-G$2)))</f>
        <v>1.95</v>
      </c>
      <c r="H301" s="103" t="n">
        <f aca="false">IF(H$1="P",MAX(0,H$2-$C301),IF(H$1="C",MAX(0,$C301-H$2)))</f>
        <v>6.95</v>
      </c>
      <c r="I301" s="103" t="n">
        <f aca="false">IF(I$1="P",MAX(0,I$2-$C301),IF(I$1="C",MAX(0,$C301-I$2)))</f>
        <v>11.95</v>
      </c>
      <c r="J301" s="103" t="n">
        <f aca="false">IF(J$1="P",MAX(0,J$2-$C301),IF(J$1="C",MAX(0,$C301-J$2)))</f>
        <v>16.95</v>
      </c>
      <c r="K301" s="103" t="n">
        <f aca="false">IF(K$1="P",MAX(0,K$2-$C301),IF(K$1="C",MAX(0,$C301-K$2)))</f>
        <v>21.95</v>
      </c>
      <c r="L301" s="103" t="n">
        <f aca="false">IF(L$1="P",MAX(0,L$2-$C301),IF(L$1="C",MAX(0,$C301-L$2)))</f>
        <v>31.95</v>
      </c>
      <c r="M301" s="103" t="n">
        <f aca="false">IF(M$1="P",MAX(0,M$2-$C301),IF(M$1="C",MAX(0,$C301-M$2)))</f>
        <v>0</v>
      </c>
      <c r="N301" s="103" t="n">
        <f aca="false">IF(N$1="P",MAX(0,N$2-$C301),IF(N$1="C",MAX(0,$C301-N$2)))</f>
        <v>0</v>
      </c>
      <c r="O301" s="103" t="n">
        <f aca="false">IF(O$1="P",MAX(0,O$2-$C301),IF(O$1="C",MAX(0,$C301-O$2)))</f>
        <v>0</v>
      </c>
      <c r="P301" s="103" t="n">
        <f aca="false">IF(P$1="P",MAX(0,P$2-$C301),IF(P$1="C",MAX(0,$C301-P$2)))</f>
        <v>0</v>
      </c>
      <c r="Q301" s="103" t="n">
        <f aca="false">IF(Q$1="P",MAX(0,Q$2-$C301),IF(Q$1="C",MAX(0,$C301-Q$2)))</f>
        <v>0</v>
      </c>
      <c r="R301" s="103" t="n">
        <f aca="false">IF(R$1="P",MAX(0,R$2-$C301),IF(R$1="C",MAX(0,$C301-R$2)))</f>
        <v>0</v>
      </c>
      <c r="S301" s="103" t="n">
        <f aca="false">IF(S$1="P",MAX(0,S$2-$C301),IF(S$1="C",MAX(0,$C301-S$2)))</f>
        <v>0</v>
      </c>
      <c r="T301" s="104" t="n">
        <f aca="false">A301</f>
        <v>14</v>
      </c>
      <c r="U301" s="105" t="n">
        <f aca="false">VLOOKUP($B301,Gas!$B$3:$E$2506,2)</f>
        <v>1.77</v>
      </c>
      <c r="V301" s="46" t="n">
        <f aca="false">C301/U301</f>
        <v>10.1977401129944</v>
      </c>
      <c r="W301" s="99" t="n">
        <f aca="false">VLOOKUP($B301,Gas!$B$3:$E$2506,4)</f>
        <v>0.405193355794582</v>
      </c>
    </row>
    <row r="302" customFormat="false" ht="12.75" hidden="false" customHeight="false" outlineLevel="0" collapsed="false">
      <c r="A302" s="95" t="n">
        <f aca="false">MONTH(B302)+(YEAR(B302)-1998)*12</f>
        <v>14</v>
      </c>
      <c r="B302" s="114" t="n">
        <v>36195</v>
      </c>
      <c r="C302" s="115" t="n">
        <v>17.64</v>
      </c>
      <c r="D302" s="98" t="n">
        <f aca="false">LN(C302/C301)</f>
        <v>-0.0229766342002447</v>
      </c>
      <c r="E302" s="106" t="n">
        <f aca="false">STDEV(D293:D302)*SQRT(trade_day)</f>
        <v>0.929624579255523</v>
      </c>
      <c r="F302" s="99"/>
      <c r="G302" s="103" t="n">
        <f aca="false">IF(G$1="P",MAX(0,G$2-$C302),IF(G$1="C",MAX(0,$C302-G$2)))</f>
        <v>2.36</v>
      </c>
      <c r="H302" s="103" t="n">
        <f aca="false">IF(H$1="P",MAX(0,H$2-$C302),IF(H$1="C",MAX(0,$C302-H$2)))</f>
        <v>7.36</v>
      </c>
      <c r="I302" s="103" t="n">
        <f aca="false">IF(I$1="P",MAX(0,I$2-$C302),IF(I$1="C",MAX(0,$C302-I$2)))</f>
        <v>12.36</v>
      </c>
      <c r="J302" s="103" t="n">
        <f aca="false">IF(J$1="P",MAX(0,J$2-$C302),IF(J$1="C",MAX(0,$C302-J$2)))</f>
        <v>17.36</v>
      </c>
      <c r="K302" s="103" t="n">
        <f aca="false">IF(K$1="P",MAX(0,K$2-$C302),IF(K$1="C",MAX(0,$C302-K$2)))</f>
        <v>22.36</v>
      </c>
      <c r="L302" s="103" t="n">
        <f aca="false">IF(L$1="P",MAX(0,L$2-$C302),IF(L$1="C",MAX(0,$C302-L$2)))</f>
        <v>32.36</v>
      </c>
      <c r="M302" s="103" t="n">
        <f aca="false">IF(M$1="P",MAX(0,M$2-$C302),IF(M$1="C",MAX(0,$C302-M$2)))</f>
        <v>0</v>
      </c>
      <c r="N302" s="103" t="n">
        <f aca="false">IF(N$1="P",MAX(0,N$2-$C302),IF(N$1="C",MAX(0,$C302-N$2)))</f>
        <v>0</v>
      </c>
      <c r="O302" s="103" t="n">
        <f aca="false">IF(O$1="P",MAX(0,O$2-$C302),IF(O$1="C",MAX(0,$C302-O$2)))</f>
        <v>0</v>
      </c>
      <c r="P302" s="103" t="n">
        <f aca="false">IF(P$1="P",MAX(0,P$2-$C302),IF(P$1="C",MAX(0,$C302-P$2)))</f>
        <v>0</v>
      </c>
      <c r="Q302" s="103" t="n">
        <f aca="false">IF(Q$1="P",MAX(0,Q$2-$C302),IF(Q$1="C",MAX(0,$C302-Q$2)))</f>
        <v>0</v>
      </c>
      <c r="R302" s="103" t="n">
        <f aca="false">IF(R$1="P",MAX(0,R$2-$C302),IF(R$1="C",MAX(0,$C302-R$2)))</f>
        <v>0</v>
      </c>
      <c r="S302" s="103" t="n">
        <f aca="false">IF(S$1="P",MAX(0,S$2-$C302),IF(S$1="C",MAX(0,$C302-S$2)))</f>
        <v>0</v>
      </c>
      <c r="T302" s="104" t="n">
        <f aca="false">A302</f>
        <v>14</v>
      </c>
      <c r="U302" s="105" t="n">
        <f aca="false">VLOOKUP($B302,Gas!$B$3:$E$2506,2)</f>
        <v>1.8</v>
      </c>
      <c r="V302" s="46" t="n">
        <f aca="false">C302/U302</f>
        <v>9.8</v>
      </c>
      <c r="W302" s="99" t="n">
        <f aca="false">VLOOKUP($B302,Gas!$B$3:$E$2506,4)</f>
        <v>0.421353330959508</v>
      </c>
    </row>
    <row r="303" customFormat="false" ht="12.75" hidden="false" customHeight="false" outlineLevel="0" collapsed="false">
      <c r="A303" s="95" t="n">
        <f aca="false">MONTH(B303)+(YEAR(B303)-1998)*12</f>
        <v>14</v>
      </c>
      <c r="B303" s="114" t="n">
        <v>36196</v>
      </c>
      <c r="C303" s="115" t="n">
        <v>18.6</v>
      </c>
      <c r="D303" s="98" t="n">
        <f aca="false">LN(C303/C302)</f>
        <v>0.0529925301405104</v>
      </c>
      <c r="E303" s="106" t="n">
        <f aca="false">STDEV(D294:D303)*SQRT(trade_day)</f>
        <v>0.991241600752704</v>
      </c>
      <c r="F303" s="99"/>
      <c r="G303" s="103" t="n">
        <f aca="false">IF(G$1="P",MAX(0,G$2-$C303),IF(G$1="C",MAX(0,$C303-G$2)))</f>
        <v>1.4</v>
      </c>
      <c r="H303" s="103" t="n">
        <f aca="false">IF(H$1="P",MAX(0,H$2-$C303),IF(H$1="C",MAX(0,$C303-H$2)))</f>
        <v>6.4</v>
      </c>
      <c r="I303" s="103" t="n">
        <f aca="false">IF(I$1="P",MAX(0,I$2-$C303),IF(I$1="C",MAX(0,$C303-I$2)))</f>
        <v>11.4</v>
      </c>
      <c r="J303" s="103" t="n">
        <f aca="false">IF(J$1="P",MAX(0,J$2-$C303),IF(J$1="C",MAX(0,$C303-J$2)))</f>
        <v>16.4</v>
      </c>
      <c r="K303" s="103" t="n">
        <f aca="false">IF(K$1="P",MAX(0,K$2-$C303),IF(K$1="C",MAX(0,$C303-K$2)))</f>
        <v>21.4</v>
      </c>
      <c r="L303" s="103" t="n">
        <f aca="false">IF(L$1="P",MAX(0,L$2-$C303),IF(L$1="C",MAX(0,$C303-L$2)))</f>
        <v>31.4</v>
      </c>
      <c r="M303" s="103" t="n">
        <f aca="false">IF(M$1="P",MAX(0,M$2-$C303),IF(M$1="C",MAX(0,$C303-M$2)))</f>
        <v>0</v>
      </c>
      <c r="N303" s="103" t="n">
        <f aca="false">IF(N$1="P",MAX(0,N$2-$C303),IF(N$1="C",MAX(0,$C303-N$2)))</f>
        <v>0</v>
      </c>
      <c r="O303" s="103" t="n">
        <f aca="false">IF(O$1="P",MAX(0,O$2-$C303),IF(O$1="C",MAX(0,$C303-O$2)))</f>
        <v>0</v>
      </c>
      <c r="P303" s="103" t="n">
        <f aca="false">IF(P$1="P",MAX(0,P$2-$C303),IF(P$1="C",MAX(0,$C303-P$2)))</f>
        <v>0</v>
      </c>
      <c r="Q303" s="103" t="n">
        <f aca="false">IF(Q$1="P",MAX(0,Q$2-$C303),IF(Q$1="C",MAX(0,$C303-Q$2)))</f>
        <v>0</v>
      </c>
      <c r="R303" s="103" t="n">
        <f aca="false">IF(R$1="P",MAX(0,R$2-$C303),IF(R$1="C",MAX(0,$C303-R$2)))</f>
        <v>0</v>
      </c>
      <c r="S303" s="103" t="n">
        <f aca="false">IF(S$1="P",MAX(0,S$2-$C303),IF(S$1="C",MAX(0,$C303-S$2)))</f>
        <v>0</v>
      </c>
      <c r="T303" s="104" t="n">
        <f aca="false">A303</f>
        <v>14</v>
      </c>
      <c r="U303" s="105" t="n">
        <f aca="false">VLOOKUP($B303,Gas!$B$3:$E$2506,2)</f>
        <v>1.785</v>
      </c>
      <c r="V303" s="46" t="n">
        <f aca="false">C303/U303</f>
        <v>10.4201680672269</v>
      </c>
      <c r="W303" s="99" t="n">
        <f aca="false">VLOOKUP($B303,Gas!$B$3:$E$2506,4)</f>
        <v>0.364450253094239</v>
      </c>
    </row>
    <row r="304" customFormat="false" ht="12.75" hidden="false" customHeight="false" outlineLevel="0" collapsed="false">
      <c r="A304" s="95" t="n">
        <f aca="false">MONTH(B304)+(YEAR(B304)-1998)*12</f>
        <v>14</v>
      </c>
      <c r="B304" s="114" t="n">
        <v>36199</v>
      </c>
      <c r="C304" s="115" t="n">
        <v>19.24</v>
      </c>
      <c r="D304" s="98" t="n">
        <f aca="false">LN(C304/C303)</f>
        <v>0.0338298645184047</v>
      </c>
      <c r="E304" s="106" t="n">
        <f aca="false">STDEV(D295:D304)*SQRT(trade_day)</f>
        <v>0.828210013710661</v>
      </c>
      <c r="F304" s="99"/>
      <c r="G304" s="103" t="n">
        <f aca="false">IF(G$1="P",MAX(0,G$2-$C304),IF(G$1="C",MAX(0,$C304-G$2)))</f>
        <v>0.760000000000002</v>
      </c>
      <c r="H304" s="103" t="n">
        <f aca="false">IF(H$1="P",MAX(0,H$2-$C304),IF(H$1="C",MAX(0,$C304-H$2)))</f>
        <v>5.76</v>
      </c>
      <c r="I304" s="103" t="n">
        <f aca="false">IF(I$1="P",MAX(0,I$2-$C304),IF(I$1="C",MAX(0,$C304-I$2)))</f>
        <v>10.76</v>
      </c>
      <c r="J304" s="103" t="n">
        <f aca="false">IF(J$1="P",MAX(0,J$2-$C304),IF(J$1="C",MAX(0,$C304-J$2)))</f>
        <v>15.76</v>
      </c>
      <c r="K304" s="103" t="n">
        <f aca="false">IF(K$1="P",MAX(0,K$2-$C304),IF(K$1="C",MAX(0,$C304-K$2)))</f>
        <v>20.76</v>
      </c>
      <c r="L304" s="103" t="n">
        <f aca="false">IF(L$1="P",MAX(0,L$2-$C304),IF(L$1="C",MAX(0,$C304-L$2)))</f>
        <v>30.76</v>
      </c>
      <c r="M304" s="103" t="n">
        <f aca="false">IF(M$1="P",MAX(0,M$2-$C304),IF(M$1="C",MAX(0,$C304-M$2)))</f>
        <v>0</v>
      </c>
      <c r="N304" s="103" t="n">
        <f aca="false">IF(N$1="P",MAX(0,N$2-$C304),IF(N$1="C",MAX(0,$C304-N$2)))</f>
        <v>0</v>
      </c>
      <c r="O304" s="103" t="n">
        <f aca="false">IF(O$1="P",MAX(0,O$2-$C304),IF(O$1="C",MAX(0,$C304-O$2)))</f>
        <v>0</v>
      </c>
      <c r="P304" s="103" t="n">
        <f aca="false">IF(P$1="P",MAX(0,P$2-$C304),IF(P$1="C",MAX(0,$C304-P$2)))</f>
        <v>0</v>
      </c>
      <c r="Q304" s="103" t="n">
        <f aca="false">IF(Q$1="P",MAX(0,Q$2-$C304),IF(Q$1="C",MAX(0,$C304-Q$2)))</f>
        <v>0</v>
      </c>
      <c r="R304" s="103" t="n">
        <f aca="false">IF(R$1="P",MAX(0,R$2-$C304),IF(R$1="C",MAX(0,$C304-R$2)))</f>
        <v>0</v>
      </c>
      <c r="S304" s="103" t="n">
        <f aca="false">IF(S$1="P",MAX(0,S$2-$C304),IF(S$1="C",MAX(0,$C304-S$2)))</f>
        <v>0</v>
      </c>
      <c r="T304" s="104" t="n">
        <f aca="false">A304</f>
        <v>14</v>
      </c>
      <c r="U304" s="105" t="n">
        <f aca="false">VLOOKUP($B304,Gas!$B$3:$E$2506,2)</f>
        <v>1.805</v>
      </c>
      <c r="V304" s="46" t="n">
        <f aca="false">C304/U304</f>
        <v>10.6592797783934</v>
      </c>
      <c r="W304" s="99" t="n">
        <f aca="false">VLOOKUP($B304,Gas!$B$3:$E$2506,4)</f>
        <v>0.276336989632861</v>
      </c>
    </row>
    <row r="305" customFormat="false" ht="12.75" hidden="false" customHeight="false" outlineLevel="0" collapsed="false">
      <c r="A305" s="95" t="n">
        <f aca="false">MONTH(B305)+(YEAR(B305)-1998)*12</f>
        <v>14</v>
      </c>
      <c r="B305" s="114" t="n">
        <v>36200</v>
      </c>
      <c r="C305" s="115" t="n">
        <v>17.74</v>
      </c>
      <c r="D305" s="98" t="n">
        <f aca="false">LN(C305/C304)</f>
        <v>-0.081169468356127</v>
      </c>
      <c r="E305" s="106" t="n">
        <f aca="false">STDEV(D296:D305)*SQRT(trade_day)</f>
        <v>0.820166108210848</v>
      </c>
      <c r="F305" s="99"/>
      <c r="G305" s="103" t="n">
        <f aca="false">IF(G$1="P",MAX(0,G$2-$C305),IF(G$1="C",MAX(0,$C305-G$2)))</f>
        <v>2.26</v>
      </c>
      <c r="H305" s="103" t="n">
        <f aca="false">IF(H$1="P",MAX(0,H$2-$C305),IF(H$1="C",MAX(0,$C305-H$2)))</f>
        <v>7.26</v>
      </c>
      <c r="I305" s="103" t="n">
        <f aca="false">IF(I$1="P",MAX(0,I$2-$C305),IF(I$1="C",MAX(0,$C305-I$2)))</f>
        <v>12.26</v>
      </c>
      <c r="J305" s="103" t="n">
        <f aca="false">IF(J$1="P",MAX(0,J$2-$C305),IF(J$1="C",MAX(0,$C305-J$2)))</f>
        <v>17.26</v>
      </c>
      <c r="K305" s="103" t="n">
        <f aca="false">IF(K$1="P",MAX(0,K$2-$C305),IF(K$1="C",MAX(0,$C305-K$2)))</f>
        <v>22.26</v>
      </c>
      <c r="L305" s="103" t="n">
        <f aca="false">IF(L$1="P",MAX(0,L$2-$C305),IF(L$1="C",MAX(0,$C305-L$2)))</f>
        <v>32.26</v>
      </c>
      <c r="M305" s="103" t="n">
        <f aca="false">IF(M$1="P",MAX(0,M$2-$C305),IF(M$1="C",MAX(0,$C305-M$2)))</f>
        <v>0</v>
      </c>
      <c r="N305" s="103" t="n">
        <f aca="false">IF(N$1="P",MAX(0,N$2-$C305),IF(N$1="C",MAX(0,$C305-N$2)))</f>
        <v>0</v>
      </c>
      <c r="O305" s="103" t="n">
        <f aca="false">IF(O$1="P",MAX(0,O$2-$C305),IF(O$1="C",MAX(0,$C305-O$2)))</f>
        <v>0</v>
      </c>
      <c r="P305" s="103" t="n">
        <f aca="false">IF(P$1="P",MAX(0,P$2-$C305),IF(P$1="C",MAX(0,$C305-P$2)))</f>
        <v>0</v>
      </c>
      <c r="Q305" s="103" t="n">
        <f aca="false">IF(Q$1="P",MAX(0,Q$2-$C305),IF(Q$1="C",MAX(0,$C305-Q$2)))</f>
        <v>0</v>
      </c>
      <c r="R305" s="103" t="n">
        <f aca="false">IF(R$1="P",MAX(0,R$2-$C305),IF(R$1="C",MAX(0,$C305-R$2)))</f>
        <v>0</v>
      </c>
      <c r="S305" s="103" t="n">
        <f aca="false">IF(S$1="P",MAX(0,S$2-$C305),IF(S$1="C",MAX(0,$C305-S$2)))</f>
        <v>0</v>
      </c>
      <c r="T305" s="104" t="n">
        <f aca="false">A305</f>
        <v>14</v>
      </c>
      <c r="U305" s="105" t="n">
        <f aca="false">VLOOKUP($B305,Gas!$B$3:$E$2506,2)</f>
        <v>1.805</v>
      </c>
      <c r="V305" s="46" t="n">
        <f aca="false">C305/U305</f>
        <v>9.82825484764543</v>
      </c>
      <c r="W305" s="99" t="n">
        <f aca="false">VLOOKUP($B305,Gas!$B$3:$E$2506,4)</f>
        <v>0.273862029039687</v>
      </c>
    </row>
    <row r="306" customFormat="false" ht="12.75" hidden="false" customHeight="false" outlineLevel="0" collapsed="false">
      <c r="A306" s="95" t="n">
        <f aca="false">MONTH(B306)+(YEAR(B306)-1998)*12</f>
        <v>14</v>
      </c>
      <c r="B306" s="114" t="n">
        <v>36201</v>
      </c>
      <c r="C306" s="115" t="n">
        <v>17.58</v>
      </c>
      <c r="D306" s="98" t="n">
        <f aca="false">LN(C306/C305)</f>
        <v>-0.00906008462440247</v>
      </c>
      <c r="E306" s="106" t="n">
        <f aca="false">STDEV(D297:D306)*SQRT(trade_day)</f>
        <v>0.813645941762191</v>
      </c>
      <c r="F306" s="99"/>
      <c r="G306" s="103" t="n">
        <f aca="false">IF(G$1="P",MAX(0,G$2-$C306),IF(G$1="C",MAX(0,$C306-G$2)))</f>
        <v>2.42</v>
      </c>
      <c r="H306" s="103" t="n">
        <f aca="false">IF(H$1="P",MAX(0,H$2-$C306),IF(H$1="C",MAX(0,$C306-H$2)))</f>
        <v>7.42</v>
      </c>
      <c r="I306" s="103" t="n">
        <f aca="false">IF(I$1="P",MAX(0,I$2-$C306),IF(I$1="C",MAX(0,$C306-I$2)))</f>
        <v>12.42</v>
      </c>
      <c r="J306" s="103" t="n">
        <f aca="false">IF(J$1="P",MAX(0,J$2-$C306),IF(J$1="C",MAX(0,$C306-J$2)))</f>
        <v>17.42</v>
      </c>
      <c r="K306" s="103" t="n">
        <f aca="false">IF(K$1="P",MAX(0,K$2-$C306),IF(K$1="C",MAX(0,$C306-K$2)))</f>
        <v>22.42</v>
      </c>
      <c r="L306" s="103" t="n">
        <f aca="false">IF(L$1="P",MAX(0,L$2-$C306),IF(L$1="C",MAX(0,$C306-L$2)))</f>
        <v>32.42</v>
      </c>
      <c r="M306" s="103" t="n">
        <f aca="false">IF(M$1="P",MAX(0,M$2-$C306),IF(M$1="C",MAX(0,$C306-M$2)))</f>
        <v>0</v>
      </c>
      <c r="N306" s="103" t="n">
        <f aca="false">IF(N$1="P",MAX(0,N$2-$C306),IF(N$1="C",MAX(0,$C306-N$2)))</f>
        <v>0</v>
      </c>
      <c r="O306" s="103" t="n">
        <f aca="false">IF(O$1="P",MAX(0,O$2-$C306),IF(O$1="C",MAX(0,$C306-O$2)))</f>
        <v>0</v>
      </c>
      <c r="P306" s="103" t="n">
        <f aca="false">IF(P$1="P",MAX(0,P$2-$C306),IF(P$1="C",MAX(0,$C306-P$2)))</f>
        <v>0</v>
      </c>
      <c r="Q306" s="103" t="n">
        <f aca="false">IF(Q$1="P",MAX(0,Q$2-$C306),IF(Q$1="C",MAX(0,$C306-Q$2)))</f>
        <v>0</v>
      </c>
      <c r="R306" s="103" t="n">
        <f aca="false">IF(R$1="P",MAX(0,R$2-$C306),IF(R$1="C",MAX(0,$C306-R$2)))</f>
        <v>0</v>
      </c>
      <c r="S306" s="103" t="n">
        <f aca="false">IF(S$1="P",MAX(0,S$2-$C306),IF(S$1="C",MAX(0,$C306-S$2)))</f>
        <v>0</v>
      </c>
      <c r="T306" s="104" t="n">
        <f aca="false">A306</f>
        <v>14</v>
      </c>
      <c r="U306" s="105" t="n">
        <f aca="false">VLOOKUP($B306,Gas!$B$3:$E$2506,2)</f>
        <v>1.825</v>
      </c>
      <c r="V306" s="46" t="n">
        <f aca="false">C306/U306</f>
        <v>9.63287671232877</v>
      </c>
      <c r="W306" s="99" t="n">
        <f aca="false">VLOOKUP($B306,Gas!$B$3:$E$2506,4)</f>
        <v>0.282712415593621</v>
      </c>
    </row>
    <row r="307" customFormat="false" ht="12.75" hidden="false" customHeight="false" outlineLevel="0" collapsed="false">
      <c r="A307" s="95" t="n">
        <f aca="false">MONTH(B307)+(YEAR(B307)-1998)*12</f>
        <v>14</v>
      </c>
      <c r="B307" s="114" t="n">
        <v>36202</v>
      </c>
      <c r="C307" s="115" t="n">
        <v>17.15</v>
      </c>
      <c r="D307" s="98" t="n">
        <f aca="false">LN(C307/C306)</f>
        <v>-0.024763718645082</v>
      </c>
      <c r="E307" s="106" t="n">
        <f aca="false">STDEV(D298:D307)*SQRT(trade_day)</f>
        <v>0.796976094904445</v>
      </c>
      <c r="F307" s="99"/>
      <c r="G307" s="103" t="n">
        <f aca="false">IF(G$1="P",MAX(0,G$2-$C307),IF(G$1="C",MAX(0,$C307-G$2)))</f>
        <v>2.85</v>
      </c>
      <c r="H307" s="103" t="n">
        <f aca="false">IF(H$1="P",MAX(0,H$2-$C307),IF(H$1="C",MAX(0,$C307-H$2)))</f>
        <v>7.85</v>
      </c>
      <c r="I307" s="103" t="n">
        <f aca="false">IF(I$1="P",MAX(0,I$2-$C307),IF(I$1="C",MAX(0,$C307-I$2)))</f>
        <v>12.85</v>
      </c>
      <c r="J307" s="103" t="n">
        <f aca="false">IF(J$1="P",MAX(0,J$2-$C307),IF(J$1="C",MAX(0,$C307-J$2)))</f>
        <v>17.85</v>
      </c>
      <c r="K307" s="103" t="n">
        <f aca="false">IF(K$1="P",MAX(0,K$2-$C307),IF(K$1="C",MAX(0,$C307-K$2)))</f>
        <v>22.85</v>
      </c>
      <c r="L307" s="103" t="n">
        <f aca="false">IF(L$1="P",MAX(0,L$2-$C307),IF(L$1="C",MAX(0,$C307-L$2)))</f>
        <v>32.85</v>
      </c>
      <c r="M307" s="103" t="n">
        <f aca="false">IF(M$1="P",MAX(0,M$2-$C307),IF(M$1="C",MAX(0,$C307-M$2)))</f>
        <v>0</v>
      </c>
      <c r="N307" s="103" t="n">
        <f aca="false">IF(N$1="P",MAX(0,N$2-$C307),IF(N$1="C",MAX(0,$C307-N$2)))</f>
        <v>0</v>
      </c>
      <c r="O307" s="103" t="n">
        <f aca="false">IF(O$1="P",MAX(0,O$2-$C307),IF(O$1="C",MAX(0,$C307-O$2)))</f>
        <v>0</v>
      </c>
      <c r="P307" s="103" t="n">
        <f aca="false">IF(P$1="P",MAX(0,P$2-$C307),IF(P$1="C",MAX(0,$C307-P$2)))</f>
        <v>0</v>
      </c>
      <c r="Q307" s="103" t="n">
        <f aca="false">IF(Q$1="P",MAX(0,Q$2-$C307),IF(Q$1="C",MAX(0,$C307-Q$2)))</f>
        <v>0</v>
      </c>
      <c r="R307" s="103" t="n">
        <f aca="false">IF(R$1="P",MAX(0,R$2-$C307),IF(R$1="C",MAX(0,$C307-R$2)))</f>
        <v>0</v>
      </c>
      <c r="S307" s="103" t="n">
        <f aca="false">IF(S$1="P",MAX(0,S$2-$C307),IF(S$1="C",MAX(0,$C307-S$2)))</f>
        <v>0</v>
      </c>
      <c r="T307" s="104" t="n">
        <f aca="false">A307</f>
        <v>14</v>
      </c>
      <c r="U307" s="105" t="n">
        <f aca="false">VLOOKUP($B307,Gas!$B$3:$E$2506,2)</f>
        <v>1.81</v>
      </c>
      <c r="V307" s="46" t="n">
        <f aca="false">C307/U307</f>
        <v>9.47513812154696</v>
      </c>
      <c r="W307" s="99" t="n">
        <f aca="false">VLOOKUP($B307,Gas!$B$3:$E$2506,4)</f>
        <v>0.285555948166167</v>
      </c>
    </row>
    <row r="308" customFormat="false" ht="12.75" hidden="false" customHeight="false" outlineLevel="0" collapsed="false">
      <c r="A308" s="95" t="n">
        <f aca="false">MONTH(B308)+(YEAR(B308)-1998)*12</f>
        <v>14</v>
      </c>
      <c r="B308" s="114" t="n">
        <v>36203</v>
      </c>
      <c r="C308" s="115" t="n">
        <v>18.48</v>
      </c>
      <c r="D308" s="98" t="n">
        <f aca="false">LN(C308/C307)</f>
        <v>0.0746908926015892</v>
      </c>
      <c r="E308" s="106" t="n">
        <f aca="false">STDEV(D299:D308)*SQRT(trade_day)</f>
        <v>0.904628335191525</v>
      </c>
      <c r="F308" s="99"/>
      <c r="G308" s="103" t="n">
        <f aca="false">IF(G$1="P",MAX(0,G$2-$C308),IF(G$1="C",MAX(0,$C308-G$2)))</f>
        <v>1.52</v>
      </c>
      <c r="H308" s="103" t="n">
        <f aca="false">IF(H$1="P",MAX(0,H$2-$C308),IF(H$1="C",MAX(0,$C308-H$2)))</f>
        <v>6.52</v>
      </c>
      <c r="I308" s="103" t="n">
        <f aca="false">IF(I$1="P",MAX(0,I$2-$C308),IF(I$1="C",MAX(0,$C308-I$2)))</f>
        <v>11.52</v>
      </c>
      <c r="J308" s="103" t="n">
        <f aca="false">IF(J$1="P",MAX(0,J$2-$C308),IF(J$1="C",MAX(0,$C308-J$2)))</f>
        <v>16.52</v>
      </c>
      <c r="K308" s="103" t="n">
        <f aca="false">IF(K$1="P",MAX(0,K$2-$C308),IF(K$1="C",MAX(0,$C308-K$2)))</f>
        <v>21.52</v>
      </c>
      <c r="L308" s="103" t="n">
        <f aca="false">IF(L$1="P",MAX(0,L$2-$C308),IF(L$1="C",MAX(0,$C308-L$2)))</f>
        <v>31.52</v>
      </c>
      <c r="M308" s="103" t="n">
        <f aca="false">IF(M$1="P",MAX(0,M$2-$C308),IF(M$1="C",MAX(0,$C308-M$2)))</f>
        <v>0</v>
      </c>
      <c r="N308" s="103" t="n">
        <f aca="false">IF(N$1="P",MAX(0,N$2-$C308),IF(N$1="C",MAX(0,$C308-N$2)))</f>
        <v>0</v>
      </c>
      <c r="O308" s="103" t="n">
        <f aca="false">IF(O$1="P",MAX(0,O$2-$C308),IF(O$1="C",MAX(0,$C308-O$2)))</f>
        <v>0</v>
      </c>
      <c r="P308" s="103" t="n">
        <f aca="false">IF(P$1="P",MAX(0,P$2-$C308),IF(P$1="C",MAX(0,$C308-P$2)))</f>
        <v>0</v>
      </c>
      <c r="Q308" s="103" t="n">
        <f aca="false">IF(Q$1="P",MAX(0,Q$2-$C308),IF(Q$1="C",MAX(0,$C308-Q$2)))</f>
        <v>0</v>
      </c>
      <c r="R308" s="103" t="n">
        <f aca="false">IF(R$1="P",MAX(0,R$2-$C308),IF(R$1="C",MAX(0,$C308-R$2)))</f>
        <v>0</v>
      </c>
      <c r="S308" s="103" t="n">
        <f aca="false">IF(S$1="P",MAX(0,S$2-$C308),IF(S$1="C",MAX(0,$C308-S$2)))</f>
        <v>0</v>
      </c>
      <c r="T308" s="104" t="n">
        <f aca="false">A308</f>
        <v>14</v>
      </c>
      <c r="U308" s="105" t="n">
        <f aca="false">VLOOKUP($B308,Gas!$B$3:$E$2506,2)</f>
        <v>1.78</v>
      </c>
      <c r="V308" s="46" t="n">
        <f aca="false">C308/U308</f>
        <v>10.3820224719101</v>
      </c>
      <c r="W308" s="99" t="n">
        <f aca="false">VLOOKUP($B308,Gas!$B$3:$E$2506,4)</f>
        <v>0.212023118610059</v>
      </c>
    </row>
    <row r="309" customFormat="false" ht="12.75" hidden="false" customHeight="false" outlineLevel="0" collapsed="false">
      <c r="A309" s="95" t="n">
        <f aca="false">MONTH(B309)+(YEAR(B309)-1998)*12</f>
        <v>14</v>
      </c>
      <c r="B309" s="114" t="n">
        <v>36207</v>
      </c>
      <c r="C309" s="115" t="n">
        <v>18.48</v>
      </c>
      <c r="D309" s="98" t="n">
        <f aca="false">LN(C309/C308)</f>
        <v>0</v>
      </c>
      <c r="E309" s="106" t="n">
        <f aca="false">STDEV(D300:D309)*SQRT(trade_day)</f>
        <v>0.821421605708657</v>
      </c>
      <c r="F309" s="99"/>
      <c r="G309" s="103" t="n">
        <f aca="false">IF(G$1="P",MAX(0,G$2-$C309),IF(G$1="C",MAX(0,$C309-G$2)))</f>
        <v>1.52</v>
      </c>
      <c r="H309" s="103" t="n">
        <f aca="false">IF(H$1="P",MAX(0,H$2-$C309),IF(H$1="C",MAX(0,$C309-H$2)))</f>
        <v>6.52</v>
      </c>
      <c r="I309" s="103" t="n">
        <f aca="false">IF(I$1="P",MAX(0,I$2-$C309),IF(I$1="C",MAX(0,$C309-I$2)))</f>
        <v>11.52</v>
      </c>
      <c r="J309" s="103" t="n">
        <f aca="false">IF(J$1="P",MAX(0,J$2-$C309),IF(J$1="C",MAX(0,$C309-J$2)))</f>
        <v>16.52</v>
      </c>
      <c r="K309" s="103" t="n">
        <f aca="false">IF(K$1="P",MAX(0,K$2-$C309),IF(K$1="C",MAX(0,$C309-K$2)))</f>
        <v>21.52</v>
      </c>
      <c r="L309" s="103" t="n">
        <f aca="false">IF(L$1="P",MAX(0,L$2-$C309),IF(L$1="C",MAX(0,$C309-L$2)))</f>
        <v>31.52</v>
      </c>
      <c r="M309" s="103" t="n">
        <f aca="false">IF(M$1="P",MAX(0,M$2-$C309),IF(M$1="C",MAX(0,$C309-M$2)))</f>
        <v>0</v>
      </c>
      <c r="N309" s="103" t="n">
        <f aca="false">IF(N$1="P",MAX(0,N$2-$C309),IF(N$1="C",MAX(0,$C309-N$2)))</f>
        <v>0</v>
      </c>
      <c r="O309" s="103" t="n">
        <f aca="false">IF(O$1="P",MAX(0,O$2-$C309),IF(O$1="C",MAX(0,$C309-O$2)))</f>
        <v>0</v>
      </c>
      <c r="P309" s="103" t="n">
        <f aca="false">IF(P$1="P",MAX(0,P$2-$C309),IF(P$1="C",MAX(0,$C309-P$2)))</f>
        <v>0</v>
      </c>
      <c r="Q309" s="103" t="n">
        <f aca="false">IF(Q$1="P",MAX(0,Q$2-$C309),IF(Q$1="C",MAX(0,$C309-Q$2)))</f>
        <v>0</v>
      </c>
      <c r="R309" s="103" t="n">
        <f aca="false">IF(R$1="P",MAX(0,R$2-$C309),IF(R$1="C",MAX(0,$C309-R$2)))</f>
        <v>0</v>
      </c>
      <c r="S309" s="103" t="n">
        <f aca="false">IF(S$1="P",MAX(0,S$2-$C309),IF(S$1="C",MAX(0,$C309-S$2)))</f>
        <v>0</v>
      </c>
      <c r="T309" s="104" t="n">
        <f aca="false">A309</f>
        <v>14</v>
      </c>
      <c r="U309" s="105" t="n">
        <f aca="false">VLOOKUP($B309,Gas!$B$3:$E$2506,2)</f>
        <v>1.815</v>
      </c>
      <c r="V309" s="46" t="n">
        <f aca="false">C309/U309</f>
        <v>10.1818181818182</v>
      </c>
      <c r="W309" s="99" t="n">
        <f aca="false">VLOOKUP($B309,Gas!$B$3:$E$2506,4)</f>
        <v>0.185119232518518</v>
      </c>
    </row>
    <row r="310" customFormat="false" ht="12.75" hidden="false" customHeight="false" outlineLevel="0" collapsed="false">
      <c r="A310" s="95" t="n">
        <f aca="false">MONTH(B310)+(YEAR(B310)-1998)*12</f>
        <v>14</v>
      </c>
      <c r="B310" s="114" t="n">
        <v>36208</v>
      </c>
      <c r="C310" s="115" t="n">
        <v>17.77</v>
      </c>
      <c r="D310" s="98" t="n">
        <f aca="false">LN(C310/C309)</f>
        <v>-0.0391774240469782</v>
      </c>
      <c r="E310" s="106" t="n">
        <f aca="false">STDEV(D301:D310)*SQRT(trade_day)</f>
        <v>0.828391275029953</v>
      </c>
      <c r="F310" s="99"/>
      <c r="G310" s="103" t="n">
        <f aca="false">IF(G$1="P",MAX(0,G$2-$C310),IF(G$1="C",MAX(0,$C310-G$2)))</f>
        <v>2.23</v>
      </c>
      <c r="H310" s="103" t="n">
        <f aca="false">IF(H$1="P",MAX(0,H$2-$C310),IF(H$1="C",MAX(0,$C310-H$2)))</f>
        <v>7.23</v>
      </c>
      <c r="I310" s="103" t="n">
        <f aca="false">IF(I$1="P",MAX(0,I$2-$C310),IF(I$1="C",MAX(0,$C310-I$2)))</f>
        <v>12.23</v>
      </c>
      <c r="J310" s="103" t="n">
        <f aca="false">IF(J$1="P",MAX(0,J$2-$C310),IF(J$1="C",MAX(0,$C310-J$2)))</f>
        <v>17.23</v>
      </c>
      <c r="K310" s="103" t="n">
        <f aca="false">IF(K$1="P",MAX(0,K$2-$C310),IF(K$1="C",MAX(0,$C310-K$2)))</f>
        <v>22.23</v>
      </c>
      <c r="L310" s="103" t="n">
        <f aca="false">IF(L$1="P",MAX(0,L$2-$C310),IF(L$1="C",MAX(0,$C310-L$2)))</f>
        <v>32.23</v>
      </c>
      <c r="M310" s="103" t="n">
        <f aca="false">IF(M$1="P",MAX(0,M$2-$C310),IF(M$1="C",MAX(0,$C310-M$2)))</f>
        <v>0</v>
      </c>
      <c r="N310" s="103" t="n">
        <f aca="false">IF(N$1="P",MAX(0,N$2-$C310),IF(N$1="C",MAX(0,$C310-N$2)))</f>
        <v>0</v>
      </c>
      <c r="O310" s="103" t="n">
        <f aca="false">IF(O$1="P",MAX(0,O$2-$C310),IF(O$1="C",MAX(0,$C310-O$2)))</f>
        <v>0</v>
      </c>
      <c r="P310" s="103" t="n">
        <f aca="false">IF(P$1="P",MAX(0,P$2-$C310),IF(P$1="C",MAX(0,$C310-P$2)))</f>
        <v>0</v>
      </c>
      <c r="Q310" s="103" t="n">
        <f aca="false">IF(Q$1="P",MAX(0,Q$2-$C310),IF(Q$1="C",MAX(0,$C310-Q$2)))</f>
        <v>0</v>
      </c>
      <c r="R310" s="103" t="n">
        <f aca="false">IF(R$1="P",MAX(0,R$2-$C310),IF(R$1="C",MAX(0,$C310-R$2)))</f>
        <v>0</v>
      </c>
      <c r="S310" s="103" t="n">
        <f aca="false">IF(S$1="P",MAX(0,S$2-$C310),IF(S$1="C",MAX(0,$C310-S$2)))</f>
        <v>0</v>
      </c>
      <c r="T310" s="104" t="n">
        <f aca="false">A310</f>
        <v>14</v>
      </c>
      <c r="U310" s="105" t="n">
        <f aca="false">VLOOKUP($B310,Gas!$B$3:$E$2506,2)</f>
        <v>1.795</v>
      </c>
      <c r="V310" s="46" t="n">
        <f aca="false">C310/U310</f>
        <v>9.89972144846797</v>
      </c>
      <c r="W310" s="99" t="n">
        <f aca="false">VLOOKUP($B310,Gas!$B$3:$E$2506,4)</f>
        <v>0.198108584197432</v>
      </c>
    </row>
    <row r="311" customFormat="false" ht="12.75" hidden="false" customHeight="false" outlineLevel="0" collapsed="false">
      <c r="A311" s="95" t="n">
        <f aca="false">MONTH(B311)+(YEAR(B311)-1998)*12</f>
        <v>14</v>
      </c>
      <c r="B311" s="114" t="n">
        <v>36209</v>
      </c>
      <c r="C311" s="115" t="n">
        <v>18.22</v>
      </c>
      <c r="D311" s="98" t="n">
        <f aca="false">LN(C311/C310)</f>
        <v>0.0250082496652523</v>
      </c>
      <c r="E311" s="106" t="n">
        <f aca="false">STDEV(D302:D311)*SQRT(trade_day)</f>
        <v>0.735878691676</v>
      </c>
      <c r="F311" s="99"/>
      <c r="G311" s="103" t="n">
        <f aca="false">IF(G$1="P",MAX(0,G$2-$C311),IF(G$1="C",MAX(0,$C311-G$2)))</f>
        <v>1.78</v>
      </c>
      <c r="H311" s="103" t="n">
        <f aca="false">IF(H$1="P",MAX(0,H$2-$C311),IF(H$1="C",MAX(0,$C311-H$2)))</f>
        <v>6.78</v>
      </c>
      <c r="I311" s="103" t="n">
        <f aca="false">IF(I$1="P",MAX(0,I$2-$C311),IF(I$1="C",MAX(0,$C311-I$2)))</f>
        <v>11.78</v>
      </c>
      <c r="J311" s="103" t="n">
        <f aca="false">IF(J$1="P",MAX(0,J$2-$C311),IF(J$1="C",MAX(0,$C311-J$2)))</f>
        <v>16.78</v>
      </c>
      <c r="K311" s="103" t="n">
        <f aca="false">IF(K$1="P",MAX(0,K$2-$C311),IF(K$1="C",MAX(0,$C311-K$2)))</f>
        <v>21.78</v>
      </c>
      <c r="L311" s="103" t="n">
        <f aca="false">IF(L$1="P",MAX(0,L$2-$C311),IF(L$1="C",MAX(0,$C311-L$2)))</f>
        <v>31.78</v>
      </c>
      <c r="M311" s="103" t="n">
        <f aca="false">IF(M$1="P",MAX(0,M$2-$C311),IF(M$1="C",MAX(0,$C311-M$2)))</f>
        <v>0</v>
      </c>
      <c r="N311" s="103" t="n">
        <f aca="false">IF(N$1="P",MAX(0,N$2-$C311),IF(N$1="C",MAX(0,$C311-N$2)))</f>
        <v>0</v>
      </c>
      <c r="O311" s="103" t="n">
        <f aca="false">IF(O$1="P",MAX(0,O$2-$C311),IF(O$1="C",MAX(0,$C311-O$2)))</f>
        <v>0</v>
      </c>
      <c r="P311" s="103" t="n">
        <f aca="false">IF(P$1="P",MAX(0,P$2-$C311),IF(P$1="C",MAX(0,$C311-P$2)))</f>
        <v>0</v>
      </c>
      <c r="Q311" s="103" t="n">
        <f aca="false">IF(Q$1="P",MAX(0,Q$2-$C311),IF(Q$1="C",MAX(0,$C311-Q$2)))</f>
        <v>0</v>
      </c>
      <c r="R311" s="103" t="n">
        <f aca="false">IF(R$1="P",MAX(0,R$2-$C311),IF(R$1="C",MAX(0,$C311-R$2)))</f>
        <v>0</v>
      </c>
      <c r="S311" s="103" t="n">
        <f aca="false">IF(S$1="P",MAX(0,S$2-$C311),IF(S$1="C",MAX(0,$C311-S$2)))</f>
        <v>0</v>
      </c>
      <c r="T311" s="104" t="n">
        <f aca="false">A311</f>
        <v>14</v>
      </c>
      <c r="U311" s="105" t="n">
        <f aca="false">VLOOKUP($B311,Gas!$B$3:$E$2506,2)</f>
        <v>1.79</v>
      </c>
      <c r="V311" s="46" t="n">
        <f aca="false">C311/U311</f>
        <v>10.1787709497207</v>
      </c>
      <c r="W311" s="99" t="n">
        <f aca="false">VLOOKUP($B311,Gas!$B$3:$E$2506,4)</f>
        <v>0.198507716264104</v>
      </c>
    </row>
    <row r="312" customFormat="false" ht="12.75" hidden="false" customHeight="false" outlineLevel="0" collapsed="false">
      <c r="A312" s="95" t="n">
        <f aca="false">MONTH(B312)+(YEAR(B312)-1998)*12</f>
        <v>14</v>
      </c>
      <c r="B312" s="114" t="n">
        <v>36210</v>
      </c>
      <c r="C312" s="115" t="n">
        <v>18.7</v>
      </c>
      <c r="D312" s="98" t="n">
        <f aca="false">LN(C312/C311)</f>
        <v>0.0260036320287286</v>
      </c>
      <c r="E312" s="106" t="n">
        <f aca="false">STDEV(D303:D312)*SQRT(trade_day)</f>
        <v>0.732407643763593</v>
      </c>
      <c r="F312" s="99"/>
      <c r="G312" s="103" t="n">
        <f aca="false">IF(G$1="P",MAX(0,G$2-$C312),IF(G$1="C",MAX(0,$C312-G$2)))</f>
        <v>1.3</v>
      </c>
      <c r="H312" s="103" t="n">
        <f aca="false">IF(H$1="P",MAX(0,H$2-$C312),IF(H$1="C",MAX(0,$C312-H$2)))</f>
        <v>6.3</v>
      </c>
      <c r="I312" s="103" t="n">
        <f aca="false">IF(I$1="P",MAX(0,I$2-$C312),IF(I$1="C",MAX(0,$C312-I$2)))</f>
        <v>11.3</v>
      </c>
      <c r="J312" s="103" t="n">
        <f aca="false">IF(J$1="P",MAX(0,J$2-$C312),IF(J$1="C",MAX(0,$C312-J$2)))</f>
        <v>16.3</v>
      </c>
      <c r="K312" s="103" t="n">
        <f aca="false">IF(K$1="P",MAX(0,K$2-$C312),IF(K$1="C",MAX(0,$C312-K$2)))</f>
        <v>21.3</v>
      </c>
      <c r="L312" s="103" t="n">
        <f aca="false">IF(L$1="P",MAX(0,L$2-$C312),IF(L$1="C",MAX(0,$C312-L$2)))</f>
        <v>31.3</v>
      </c>
      <c r="M312" s="103" t="n">
        <f aca="false">IF(M$1="P",MAX(0,M$2-$C312),IF(M$1="C",MAX(0,$C312-M$2)))</f>
        <v>0</v>
      </c>
      <c r="N312" s="103" t="n">
        <f aca="false">IF(N$1="P",MAX(0,N$2-$C312),IF(N$1="C",MAX(0,$C312-N$2)))</f>
        <v>0</v>
      </c>
      <c r="O312" s="103" t="n">
        <f aca="false">IF(O$1="P",MAX(0,O$2-$C312),IF(O$1="C",MAX(0,$C312-O$2)))</f>
        <v>0</v>
      </c>
      <c r="P312" s="103" t="n">
        <f aca="false">IF(P$1="P",MAX(0,P$2-$C312),IF(P$1="C",MAX(0,$C312-P$2)))</f>
        <v>0</v>
      </c>
      <c r="Q312" s="103" t="n">
        <f aca="false">IF(Q$1="P",MAX(0,Q$2-$C312),IF(Q$1="C",MAX(0,$C312-Q$2)))</f>
        <v>0</v>
      </c>
      <c r="R312" s="103" t="n">
        <f aca="false">IF(R$1="P",MAX(0,R$2-$C312),IF(R$1="C",MAX(0,$C312-R$2)))</f>
        <v>0</v>
      </c>
      <c r="S312" s="103" t="n">
        <f aca="false">IF(S$1="P",MAX(0,S$2-$C312),IF(S$1="C",MAX(0,$C312-S$2)))</f>
        <v>0</v>
      </c>
      <c r="T312" s="104" t="n">
        <f aca="false">A312</f>
        <v>14</v>
      </c>
      <c r="U312" s="105" t="n">
        <f aca="false">VLOOKUP($B312,Gas!$B$3:$E$2506,2)</f>
        <v>1.805</v>
      </c>
      <c r="V312" s="46" t="n">
        <f aca="false">C312/U312</f>
        <v>10.3601108033241</v>
      </c>
      <c r="W312" s="99" t="n">
        <f aca="false">VLOOKUP($B312,Gas!$B$3:$E$2506,4)</f>
        <v>0.206184302991788</v>
      </c>
    </row>
    <row r="313" customFormat="false" ht="12.75" hidden="false" customHeight="false" outlineLevel="0" collapsed="false">
      <c r="A313" s="95" t="n">
        <f aca="false">MONTH(B313)+(YEAR(B313)-1998)*12</f>
        <v>14</v>
      </c>
      <c r="B313" s="114" t="n">
        <v>36213</v>
      </c>
      <c r="C313" s="115" t="n">
        <v>24.19</v>
      </c>
      <c r="D313" s="98" t="n">
        <f aca="false">LN(C313/C312)</f>
        <v>0.257415800761395</v>
      </c>
      <c r="E313" s="106" t="n">
        <f aca="false">STDEV(D304:D313)*SQRT(trade_day)</f>
        <v>1.45488784272033</v>
      </c>
      <c r="F313" s="99"/>
      <c r="G313" s="103" t="n">
        <f aca="false">IF(G$1="P",MAX(0,G$2-$C313),IF(G$1="C",MAX(0,$C313-G$2)))</f>
        <v>0</v>
      </c>
      <c r="H313" s="103" t="n">
        <f aca="false">IF(H$1="P",MAX(0,H$2-$C313),IF(H$1="C",MAX(0,$C313-H$2)))</f>
        <v>0.809999999999999</v>
      </c>
      <c r="I313" s="103" t="n">
        <f aca="false">IF(I$1="P",MAX(0,I$2-$C313),IF(I$1="C",MAX(0,$C313-I$2)))</f>
        <v>5.81</v>
      </c>
      <c r="J313" s="103" t="n">
        <f aca="false">IF(J$1="P",MAX(0,J$2-$C313),IF(J$1="C",MAX(0,$C313-J$2)))</f>
        <v>10.81</v>
      </c>
      <c r="K313" s="103" t="n">
        <f aca="false">IF(K$1="P",MAX(0,K$2-$C313),IF(K$1="C",MAX(0,$C313-K$2)))</f>
        <v>15.81</v>
      </c>
      <c r="L313" s="103" t="n">
        <f aca="false">IF(L$1="P",MAX(0,L$2-$C313),IF(L$1="C",MAX(0,$C313-L$2)))</f>
        <v>25.81</v>
      </c>
      <c r="M313" s="103" t="n">
        <f aca="false">IF(M$1="P",MAX(0,M$2-$C313),IF(M$1="C",MAX(0,$C313-M$2)))</f>
        <v>4.19</v>
      </c>
      <c r="N313" s="103" t="n">
        <f aca="false">IF(N$1="P",MAX(0,N$2-$C313),IF(N$1="C",MAX(0,$C313-N$2)))</f>
        <v>0</v>
      </c>
      <c r="O313" s="103" t="n">
        <f aca="false">IF(O$1="P",MAX(0,O$2-$C313),IF(O$1="C",MAX(0,$C313-O$2)))</f>
        <v>0</v>
      </c>
      <c r="P313" s="103" t="n">
        <f aca="false">IF(P$1="P",MAX(0,P$2-$C313),IF(P$1="C",MAX(0,$C313-P$2)))</f>
        <v>0</v>
      </c>
      <c r="Q313" s="103" t="n">
        <f aca="false">IF(Q$1="P",MAX(0,Q$2-$C313),IF(Q$1="C",MAX(0,$C313-Q$2)))</f>
        <v>0</v>
      </c>
      <c r="R313" s="103" t="n">
        <f aca="false">IF(R$1="P",MAX(0,R$2-$C313),IF(R$1="C",MAX(0,$C313-R$2)))</f>
        <v>0</v>
      </c>
      <c r="S313" s="103" t="n">
        <f aca="false">IF(S$1="P",MAX(0,S$2-$C313),IF(S$1="C",MAX(0,$C313-S$2)))</f>
        <v>0</v>
      </c>
      <c r="T313" s="104" t="n">
        <f aca="false">A313</f>
        <v>14</v>
      </c>
      <c r="U313" s="105" t="n">
        <f aca="false">VLOOKUP($B313,Gas!$B$3:$E$2506,2)</f>
        <v>1.785</v>
      </c>
      <c r="V313" s="46" t="n">
        <f aca="false">C313/U313</f>
        <v>13.5518207282913</v>
      </c>
      <c r="W313" s="99" t="n">
        <f aca="false">VLOOKUP($B313,Gas!$B$3:$E$2506,4)</f>
        <v>0.168817022042154</v>
      </c>
    </row>
    <row r="314" customFormat="false" ht="12.75" hidden="false" customHeight="false" outlineLevel="0" collapsed="false">
      <c r="A314" s="95" t="n">
        <f aca="false">MONTH(B314)+(YEAR(B314)-1998)*12</f>
        <v>14</v>
      </c>
      <c r="B314" s="114" t="n">
        <v>36214</v>
      </c>
      <c r="C314" s="115" t="n">
        <v>25.93</v>
      </c>
      <c r="D314" s="98" t="n">
        <f aca="false">LN(C314/C313)</f>
        <v>0.0694612749286371</v>
      </c>
      <c r="E314" s="106" t="n">
        <f aca="false">STDEV(D305:D314)*SQRT(trade_day)</f>
        <v>1.47084605064281</v>
      </c>
      <c r="F314" s="99"/>
      <c r="G314" s="103" t="n">
        <f aca="false">IF(G$1="P",MAX(0,G$2-$C314),IF(G$1="C",MAX(0,$C314-G$2)))</f>
        <v>0</v>
      </c>
      <c r="H314" s="103" t="n">
        <f aca="false">IF(H$1="P",MAX(0,H$2-$C314),IF(H$1="C",MAX(0,$C314-H$2)))</f>
        <v>0</v>
      </c>
      <c r="I314" s="103" t="n">
        <f aca="false">IF(I$1="P",MAX(0,I$2-$C314),IF(I$1="C",MAX(0,$C314-I$2)))</f>
        <v>4.07</v>
      </c>
      <c r="J314" s="103" t="n">
        <f aca="false">IF(J$1="P",MAX(0,J$2-$C314),IF(J$1="C",MAX(0,$C314-J$2)))</f>
        <v>9.07</v>
      </c>
      <c r="K314" s="103" t="n">
        <f aca="false">IF(K$1="P",MAX(0,K$2-$C314),IF(K$1="C",MAX(0,$C314-K$2)))</f>
        <v>14.07</v>
      </c>
      <c r="L314" s="103" t="n">
        <f aca="false">IF(L$1="P",MAX(0,L$2-$C314),IF(L$1="C",MAX(0,$C314-L$2)))</f>
        <v>24.07</v>
      </c>
      <c r="M314" s="103" t="n">
        <f aca="false">IF(M$1="P",MAX(0,M$2-$C314),IF(M$1="C",MAX(0,$C314-M$2)))</f>
        <v>5.93</v>
      </c>
      <c r="N314" s="103" t="n">
        <f aca="false">IF(N$1="P",MAX(0,N$2-$C314),IF(N$1="C",MAX(0,$C314-N$2)))</f>
        <v>0.93</v>
      </c>
      <c r="O314" s="103" t="n">
        <f aca="false">IF(O$1="P",MAX(0,O$2-$C314),IF(O$1="C",MAX(0,$C314-O$2)))</f>
        <v>0</v>
      </c>
      <c r="P314" s="103" t="n">
        <f aca="false">IF(P$1="P",MAX(0,P$2-$C314),IF(P$1="C",MAX(0,$C314-P$2)))</f>
        <v>0</v>
      </c>
      <c r="Q314" s="103" t="n">
        <f aca="false">IF(Q$1="P",MAX(0,Q$2-$C314),IF(Q$1="C",MAX(0,$C314-Q$2)))</f>
        <v>0</v>
      </c>
      <c r="R314" s="103" t="n">
        <f aca="false">IF(R$1="P",MAX(0,R$2-$C314),IF(R$1="C",MAX(0,$C314-R$2)))</f>
        <v>0</v>
      </c>
      <c r="S314" s="103" t="n">
        <f aca="false">IF(S$1="P",MAX(0,S$2-$C314),IF(S$1="C",MAX(0,$C314-S$2)))</f>
        <v>0</v>
      </c>
      <c r="T314" s="104" t="n">
        <f aca="false">A314</f>
        <v>14</v>
      </c>
      <c r="U314" s="105" t="n">
        <f aca="false">VLOOKUP($B314,Gas!$B$3:$E$2506,2)</f>
        <v>1.78</v>
      </c>
      <c r="V314" s="46" t="n">
        <f aca="false">C314/U314</f>
        <v>14.5674157303371</v>
      </c>
      <c r="W314" s="99" t="n">
        <f aca="false">VLOOKUP($B314,Gas!$B$3:$E$2506,4)</f>
        <v>0.109248920861425</v>
      </c>
    </row>
    <row r="315" customFormat="false" ht="12.75" hidden="false" customHeight="false" outlineLevel="0" collapsed="false">
      <c r="A315" s="95" t="n">
        <f aca="false">MONTH(B315)+(YEAR(B315)-1998)*12</f>
        <v>14</v>
      </c>
      <c r="B315" s="114" t="n">
        <v>36215</v>
      </c>
      <c r="C315" s="115" t="n">
        <v>21.51</v>
      </c>
      <c r="D315" s="98" t="n">
        <f aca="false">LN(C315/C314)</f>
        <v>-0.186882656270934</v>
      </c>
      <c r="E315" s="106" t="n">
        <f aca="false">STDEV(D306:D315)*SQRT(trade_day)</f>
        <v>1.75918419525237</v>
      </c>
      <c r="F315" s="99"/>
      <c r="G315" s="103" t="n">
        <f aca="false">IF(G$1="P",MAX(0,G$2-$C315),IF(G$1="C",MAX(0,$C315-G$2)))</f>
        <v>0</v>
      </c>
      <c r="H315" s="103" t="n">
        <f aca="false">IF(H$1="P",MAX(0,H$2-$C315),IF(H$1="C",MAX(0,$C315-H$2)))</f>
        <v>3.49</v>
      </c>
      <c r="I315" s="103" t="n">
        <f aca="false">IF(I$1="P",MAX(0,I$2-$C315),IF(I$1="C",MAX(0,$C315-I$2)))</f>
        <v>8.49</v>
      </c>
      <c r="J315" s="103" t="n">
        <f aca="false">IF(J$1="P",MAX(0,J$2-$C315),IF(J$1="C",MAX(0,$C315-J$2)))</f>
        <v>13.49</v>
      </c>
      <c r="K315" s="103" t="n">
        <f aca="false">IF(K$1="P",MAX(0,K$2-$C315),IF(K$1="C",MAX(0,$C315-K$2)))</f>
        <v>18.49</v>
      </c>
      <c r="L315" s="103" t="n">
        <f aca="false">IF(L$1="P",MAX(0,L$2-$C315),IF(L$1="C",MAX(0,$C315-L$2)))</f>
        <v>28.49</v>
      </c>
      <c r="M315" s="103" t="n">
        <f aca="false">IF(M$1="P",MAX(0,M$2-$C315),IF(M$1="C",MAX(0,$C315-M$2)))</f>
        <v>1.51</v>
      </c>
      <c r="N315" s="103" t="n">
        <f aca="false">IF(N$1="P",MAX(0,N$2-$C315),IF(N$1="C",MAX(0,$C315-N$2)))</f>
        <v>0</v>
      </c>
      <c r="O315" s="103" t="n">
        <f aca="false">IF(O$1="P",MAX(0,O$2-$C315),IF(O$1="C",MAX(0,$C315-O$2)))</f>
        <v>0</v>
      </c>
      <c r="P315" s="103" t="n">
        <f aca="false">IF(P$1="P",MAX(0,P$2-$C315),IF(P$1="C",MAX(0,$C315-P$2)))</f>
        <v>0</v>
      </c>
      <c r="Q315" s="103" t="n">
        <f aca="false">IF(Q$1="P",MAX(0,Q$2-$C315),IF(Q$1="C",MAX(0,$C315-Q$2)))</f>
        <v>0</v>
      </c>
      <c r="R315" s="103" t="n">
        <f aca="false">IF(R$1="P",MAX(0,R$2-$C315),IF(R$1="C",MAX(0,$C315-R$2)))</f>
        <v>0</v>
      </c>
      <c r="S315" s="103" t="n">
        <f aca="false">IF(S$1="P",MAX(0,S$2-$C315),IF(S$1="C",MAX(0,$C315-S$2)))</f>
        <v>0</v>
      </c>
      <c r="T315" s="104" t="n">
        <f aca="false">A315</f>
        <v>14</v>
      </c>
      <c r="U315" s="105" t="n">
        <f aca="false">VLOOKUP($B315,Gas!$B$3:$E$2506,2)</f>
        <v>1.735</v>
      </c>
      <c r="V315" s="46" t="n">
        <f aca="false">C315/U315</f>
        <v>12.3976945244957</v>
      </c>
      <c r="W315" s="99" t="n">
        <f aca="false">VLOOKUP($B315,Gas!$B$3:$E$2506,4)</f>
        <v>0.178389671982223</v>
      </c>
    </row>
    <row r="316" customFormat="false" ht="12.75" hidden="false" customHeight="false" outlineLevel="0" collapsed="false">
      <c r="A316" s="95" t="n">
        <f aca="false">MONTH(B316)+(YEAR(B316)-1998)*12</f>
        <v>14</v>
      </c>
      <c r="B316" s="114" t="n">
        <v>36216</v>
      </c>
      <c r="C316" s="115" t="n">
        <v>19.68</v>
      </c>
      <c r="D316" s="98" t="n">
        <f aca="false">LN(C316/C315)</f>
        <v>-0.0889150516555314</v>
      </c>
      <c r="E316" s="106" t="n">
        <f aca="false">STDEV(D307:D316)*SQRT(trade_day)</f>
        <v>1.83843162998027</v>
      </c>
      <c r="F316" s="99"/>
      <c r="G316" s="103" t="n">
        <f aca="false">IF(G$1="P",MAX(0,G$2-$C316),IF(G$1="C",MAX(0,$C316-G$2)))</f>
        <v>0.32</v>
      </c>
      <c r="H316" s="103" t="n">
        <f aca="false">IF(H$1="P",MAX(0,H$2-$C316),IF(H$1="C",MAX(0,$C316-H$2)))</f>
        <v>5.32</v>
      </c>
      <c r="I316" s="103" t="n">
        <f aca="false">IF(I$1="P",MAX(0,I$2-$C316),IF(I$1="C",MAX(0,$C316-I$2)))</f>
        <v>10.32</v>
      </c>
      <c r="J316" s="103" t="n">
        <f aca="false">IF(J$1="P",MAX(0,J$2-$C316),IF(J$1="C",MAX(0,$C316-J$2)))</f>
        <v>15.32</v>
      </c>
      <c r="K316" s="103" t="n">
        <f aca="false">IF(K$1="P",MAX(0,K$2-$C316),IF(K$1="C",MAX(0,$C316-K$2)))</f>
        <v>20.32</v>
      </c>
      <c r="L316" s="103" t="n">
        <f aca="false">IF(L$1="P",MAX(0,L$2-$C316),IF(L$1="C",MAX(0,$C316-L$2)))</f>
        <v>30.32</v>
      </c>
      <c r="M316" s="103" t="n">
        <f aca="false">IF(M$1="P",MAX(0,M$2-$C316),IF(M$1="C",MAX(0,$C316-M$2)))</f>
        <v>0</v>
      </c>
      <c r="N316" s="103" t="n">
        <f aca="false">IF(N$1="P",MAX(0,N$2-$C316),IF(N$1="C",MAX(0,$C316-N$2)))</f>
        <v>0</v>
      </c>
      <c r="O316" s="103" t="n">
        <f aca="false">IF(O$1="P",MAX(0,O$2-$C316),IF(O$1="C",MAX(0,$C316-O$2)))</f>
        <v>0</v>
      </c>
      <c r="P316" s="103" t="n">
        <f aca="false">IF(P$1="P",MAX(0,P$2-$C316),IF(P$1="C",MAX(0,$C316-P$2)))</f>
        <v>0</v>
      </c>
      <c r="Q316" s="103" t="n">
        <f aca="false">IF(Q$1="P",MAX(0,Q$2-$C316),IF(Q$1="C",MAX(0,$C316-Q$2)))</f>
        <v>0</v>
      </c>
      <c r="R316" s="103" t="n">
        <f aca="false">IF(R$1="P",MAX(0,R$2-$C316),IF(R$1="C",MAX(0,$C316-R$2)))</f>
        <v>0</v>
      </c>
      <c r="S316" s="103" t="n">
        <f aca="false">IF(S$1="P",MAX(0,S$2-$C316),IF(S$1="C",MAX(0,$C316-S$2)))</f>
        <v>0</v>
      </c>
      <c r="T316" s="104" t="n">
        <f aca="false">A316</f>
        <v>14</v>
      </c>
      <c r="U316" s="105" t="n">
        <f aca="false">VLOOKUP($B316,Gas!$B$3:$E$2506,2)</f>
        <v>1.73</v>
      </c>
      <c r="V316" s="46" t="n">
        <f aca="false">C316/U316</f>
        <v>11.3757225433526</v>
      </c>
      <c r="W316" s="99" t="n">
        <f aca="false">VLOOKUP($B316,Gas!$B$3:$E$2506,4)</f>
        <v>0.176271567528112</v>
      </c>
    </row>
    <row r="317" customFormat="false" ht="12.75" hidden="false" customHeight="false" outlineLevel="0" collapsed="false">
      <c r="A317" s="95" t="n">
        <f aca="false">MONTH(B317)+(YEAR(B317)-1998)*12</f>
        <v>14</v>
      </c>
      <c r="B317" s="114" t="n">
        <v>36217</v>
      </c>
      <c r="C317" s="115" t="n">
        <v>18.83</v>
      </c>
      <c r="D317" s="98" t="n">
        <f aca="false">LN(C317/C316)</f>
        <v>-0.0441515489550463</v>
      </c>
      <c r="E317" s="106" t="n">
        <f aca="false">STDEV(D308:D317)*SQRT(trade_day)</f>
        <v>1.85150080294609</v>
      </c>
      <c r="F317" s="99"/>
      <c r="G317" s="103" t="n">
        <f aca="false">IF(G$1="P",MAX(0,G$2-$C317),IF(G$1="C",MAX(0,$C317-G$2)))</f>
        <v>1.17</v>
      </c>
      <c r="H317" s="103" t="n">
        <f aca="false">IF(H$1="P",MAX(0,H$2-$C317),IF(H$1="C",MAX(0,$C317-H$2)))</f>
        <v>6.17</v>
      </c>
      <c r="I317" s="103" t="n">
        <f aca="false">IF(I$1="P",MAX(0,I$2-$C317),IF(I$1="C",MAX(0,$C317-I$2)))</f>
        <v>11.17</v>
      </c>
      <c r="J317" s="103" t="n">
        <f aca="false">IF(J$1="P",MAX(0,J$2-$C317),IF(J$1="C",MAX(0,$C317-J$2)))</f>
        <v>16.17</v>
      </c>
      <c r="K317" s="103" t="n">
        <f aca="false">IF(K$1="P",MAX(0,K$2-$C317),IF(K$1="C",MAX(0,$C317-K$2)))</f>
        <v>21.17</v>
      </c>
      <c r="L317" s="103" t="n">
        <f aca="false">IF(L$1="P",MAX(0,L$2-$C317),IF(L$1="C",MAX(0,$C317-L$2)))</f>
        <v>31.17</v>
      </c>
      <c r="M317" s="103" t="n">
        <f aca="false">IF(M$1="P",MAX(0,M$2-$C317),IF(M$1="C",MAX(0,$C317-M$2)))</f>
        <v>0</v>
      </c>
      <c r="N317" s="103" t="n">
        <f aca="false">IF(N$1="P",MAX(0,N$2-$C317),IF(N$1="C",MAX(0,$C317-N$2)))</f>
        <v>0</v>
      </c>
      <c r="O317" s="103" t="n">
        <f aca="false">IF(O$1="P",MAX(0,O$2-$C317),IF(O$1="C",MAX(0,$C317-O$2)))</f>
        <v>0</v>
      </c>
      <c r="P317" s="103" t="n">
        <f aca="false">IF(P$1="P",MAX(0,P$2-$C317),IF(P$1="C",MAX(0,$C317-P$2)))</f>
        <v>0</v>
      </c>
      <c r="Q317" s="103" t="n">
        <f aca="false">IF(Q$1="P",MAX(0,Q$2-$C317),IF(Q$1="C",MAX(0,$C317-Q$2)))</f>
        <v>0</v>
      </c>
      <c r="R317" s="103" t="n">
        <f aca="false">IF(R$1="P",MAX(0,R$2-$C317),IF(R$1="C",MAX(0,$C317-R$2)))</f>
        <v>0</v>
      </c>
      <c r="S317" s="103" t="n">
        <f aca="false">IF(S$1="P",MAX(0,S$2-$C317),IF(S$1="C",MAX(0,$C317-S$2)))</f>
        <v>0</v>
      </c>
      <c r="T317" s="104" t="n">
        <f aca="false">A317</f>
        <v>14</v>
      </c>
      <c r="U317" s="105" t="n">
        <f aca="false">VLOOKUP($B317,Gas!$B$3:$E$2506,2)</f>
        <v>1.695</v>
      </c>
      <c r="V317" s="46" t="n">
        <f aca="false">C317/U317</f>
        <v>11.1091445427729</v>
      </c>
      <c r="W317" s="99" t="n">
        <f aca="false">VLOOKUP($B317,Gas!$B$3:$E$2506,4)</f>
        <v>0.19587661335168</v>
      </c>
    </row>
    <row r="318" customFormat="false" ht="12.75" hidden="false" customHeight="false" outlineLevel="0" collapsed="false">
      <c r="A318" s="95" t="n">
        <f aca="false">MONTH(B318)+(YEAR(B318)-1998)*12</f>
        <v>15</v>
      </c>
      <c r="B318" s="114" t="n">
        <v>36220</v>
      </c>
      <c r="C318" s="115" t="n">
        <v>18.68</v>
      </c>
      <c r="D318" s="98" t="n">
        <f aca="false">LN(C318/C317)</f>
        <v>-0.00799790986836444</v>
      </c>
      <c r="E318" s="106" t="n">
        <f aca="false">STDEV(D309:D318)*SQRT(trade_day)</f>
        <v>1.81626132699443</v>
      </c>
      <c r="F318" s="99"/>
      <c r="G318" s="103" t="n">
        <f aca="false">IF(G$1="P",MAX(0,G$2-$C318),IF(G$1="C",MAX(0,$C318-G$2)))</f>
        <v>1.32</v>
      </c>
      <c r="H318" s="103" t="n">
        <f aca="false">IF(H$1="P",MAX(0,H$2-$C318),IF(H$1="C",MAX(0,$C318-H$2)))</f>
        <v>6.32</v>
      </c>
      <c r="I318" s="103" t="n">
        <f aca="false">IF(I$1="P",MAX(0,I$2-$C318),IF(I$1="C",MAX(0,$C318-I$2)))</f>
        <v>11.32</v>
      </c>
      <c r="J318" s="103" t="n">
        <f aca="false">IF(J$1="P",MAX(0,J$2-$C318),IF(J$1="C",MAX(0,$C318-J$2)))</f>
        <v>16.32</v>
      </c>
      <c r="K318" s="103" t="n">
        <f aca="false">IF(K$1="P",MAX(0,K$2-$C318),IF(K$1="C",MAX(0,$C318-K$2)))</f>
        <v>21.32</v>
      </c>
      <c r="L318" s="103" t="n">
        <f aca="false">IF(L$1="P",MAX(0,L$2-$C318),IF(L$1="C",MAX(0,$C318-L$2)))</f>
        <v>31.32</v>
      </c>
      <c r="M318" s="103" t="n">
        <f aca="false">IF(M$1="P",MAX(0,M$2-$C318),IF(M$1="C",MAX(0,$C318-M$2)))</f>
        <v>0</v>
      </c>
      <c r="N318" s="103" t="n">
        <f aca="false">IF(N$1="P",MAX(0,N$2-$C318),IF(N$1="C",MAX(0,$C318-N$2)))</f>
        <v>0</v>
      </c>
      <c r="O318" s="103" t="n">
        <f aca="false">IF(O$1="P",MAX(0,O$2-$C318),IF(O$1="C",MAX(0,$C318-O$2)))</f>
        <v>0</v>
      </c>
      <c r="P318" s="103" t="n">
        <f aca="false">IF(P$1="P",MAX(0,P$2-$C318),IF(P$1="C",MAX(0,$C318-P$2)))</f>
        <v>0</v>
      </c>
      <c r="Q318" s="103" t="n">
        <f aca="false">IF(Q$1="P",MAX(0,Q$2-$C318),IF(Q$1="C",MAX(0,$C318-Q$2)))</f>
        <v>0</v>
      </c>
      <c r="R318" s="103" t="n">
        <f aca="false">IF(R$1="P",MAX(0,R$2-$C318),IF(R$1="C",MAX(0,$C318-R$2)))</f>
        <v>0</v>
      </c>
      <c r="S318" s="103" t="n">
        <f aca="false">IF(S$1="P",MAX(0,S$2-$C318),IF(S$1="C",MAX(0,$C318-S$2)))</f>
        <v>0</v>
      </c>
      <c r="T318" s="104" t="n">
        <f aca="false">A318</f>
        <v>15</v>
      </c>
      <c r="U318" s="105" t="n">
        <f aca="false">VLOOKUP($B318,Gas!$B$3:$E$2506,2)</f>
        <v>1.615</v>
      </c>
      <c r="V318" s="46" t="n">
        <f aca="false">C318/U318</f>
        <v>11.5665634674923</v>
      </c>
      <c r="W318" s="99" t="n">
        <f aca="false">VLOOKUP($B318,Gas!$B$3:$E$2506,4)</f>
        <v>0.242346467793976</v>
      </c>
    </row>
    <row r="319" customFormat="false" ht="12.75" hidden="false" customHeight="false" outlineLevel="0" collapsed="false">
      <c r="A319" s="95" t="n">
        <f aca="false">MONTH(B319)+(YEAR(B319)-1998)*12</f>
        <v>15</v>
      </c>
      <c r="B319" s="114" t="n">
        <v>36221</v>
      </c>
      <c r="C319" s="115" t="n">
        <v>18.37</v>
      </c>
      <c r="D319" s="98" t="n">
        <f aca="false">LN(C319/C318)</f>
        <v>-0.0167345335736622</v>
      </c>
      <c r="E319" s="106" t="n">
        <f aca="false">STDEV(D310:D319)*SQRT(trade_day)</f>
        <v>1.81846283505408</v>
      </c>
      <c r="F319" s="99"/>
      <c r="G319" s="103" t="n">
        <f aca="false">IF(G$1="P",MAX(0,G$2-$C319),IF(G$1="C",MAX(0,$C319-G$2)))</f>
        <v>1.63</v>
      </c>
      <c r="H319" s="103" t="n">
        <f aca="false">IF(H$1="P",MAX(0,H$2-$C319),IF(H$1="C",MAX(0,$C319-H$2)))</f>
        <v>6.63</v>
      </c>
      <c r="I319" s="103" t="n">
        <f aca="false">IF(I$1="P",MAX(0,I$2-$C319),IF(I$1="C",MAX(0,$C319-I$2)))</f>
        <v>11.63</v>
      </c>
      <c r="J319" s="103" t="n">
        <f aca="false">IF(J$1="P",MAX(0,J$2-$C319),IF(J$1="C",MAX(0,$C319-J$2)))</f>
        <v>16.63</v>
      </c>
      <c r="K319" s="103" t="n">
        <f aca="false">IF(K$1="P",MAX(0,K$2-$C319),IF(K$1="C",MAX(0,$C319-K$2)))</f>
        <v>21.63</v>
      </c>
      <c r="L319" s="103" t="n">
        <f aca="false">IF(L$1="P",MAX(0,L$2-$C319),IF(L$1="C",MAX(0,$C319-L$2)))</f>
        <v>31.63</v>
      </c>
      <c r="M319" s="103" t="n">
        <f aca="false">IF(M$1="P",MAX(0,M$2-$C319),IF(M$1="C",MAX(0,$C319-M$2)))</f>
        <v>0</v>
      </c>
      <c r="N319" s="103" t="n">
        <f aca="false">IF(N$1="P",MAX(0,N$2-$C319),IF(N$1="C",MAX(0,$C319-N$2)))</f>
        <v>0</v>
      </c>
      <c r="O319" s="103" t="n">
        <f aca="false">IF(O$1="P",MAX(0,O$2-$C319),IF(O$1="C",MAX(0,$C319-O$2)))</f>
        <v>0</v>
      </c>
      <c r="P319" s="103" t="n">
        <f aca="false">IF(P$1="P",MAX(0,P$2-$C319),IF(P$1="C",MAX(0,$C319-P$2)))</f>
        <v>0</v>
      </c>
      <c r="Q319" s="103" t="n">
        <f aca="false">IF(Q$1="P",MAX(0,Q$2-$C319),IF(Q$1="C",MAX(0,$C319-Q$2)))</f>
        <v>0</v>
      </c>
      <c r="R319" s="103" t="n">
        <f aca="false">IF(R$1="P",MAX(0,R$2-$C319),IF(R$1="C",MAX(0,$C319-R$2)))</f>
        <v>0</v>
      </c>
      <c r="S319" s="103" t="n">
        <f aca="false">IF(S$1="P",MAX(0,S$2-$C319),IF(S$1="C",MAX(0,$C319-S$2)))</f>
        <v>0</v>
      </c>
      <c r="T319" s="104" t="n">
        <f aca="false">A319</f>
        <v>15</v>
      </c>
      <c r="U319" s="105" t="n">
        <f aca="false">VLOOKUP($B319,Gas!$B$3:$E$2506,2)</f>
        <v>1.65</v>
      </c>
      <c r="V319" s="46" t="n">
        <f aca="false">C319/U319</f>
        <v>11.1333333333333</v>
      </c>
      <c r="W319" s="99" t="n">
        <f aca="false">VLOOKUP($B319,Gas!$B$3:$E$2506,4)</f>
        <v>0.312136348807416</v>
      </c>
    </row>
    <row r="320" customFormat="false" ht="12.75" hidden="false" customHeight="false" outlineLevel="0" collapsed="false">
      <c r="A320" s="95" t="n">
        <f aca="false">MONTH(B320)+(YEAR(B320)-1998)*12</f>
        <v>15</v>
      </c>
      <c r="B320" s="114" t="n">
        <v>36222</v>
      </c>
      <c r="C320" s="115" t="n">
        <v>18.64</v>
      </c>
      <c r="D320" s="98" t="n">
        <f aca="false">LN(C320/C319)</f>
        <v>0.0145909100304109</v>
      </c>
      <c r="E320" s="106" t="n">
        <f aca="false">STDEV(D311:D320)*SQRT(trade_day)</f>
        <v>1.8066095999693</v>
      </c>
      <c r="F320" s="99"/>
      <c r="G320" s="103" t="n">
        <f aca="false">IF(G$1="P",MAX(0,G$2-$C320),IF(G$1="C",MAX(0,$C320-G$2)))</f>
        <v>1.36</v>
      </c>
      <c r="H320" s="103" t="n">
        <f aca="false">IF(H$1="P",MAX(0,H$2-$C320),IF(H$1="C",MAX(0,$C320-H$2)))</f>
        <v>6.36</v>
      </c>
      <c r="I320" s="103" t="n">
        <f aca="false">IF(I$1="P",MAX(0,I$2-$C320),IF(I$1="C",MAX(0,$C320-I$2)))</f>
        <v>11.36</v>
      </c>
      <c r="J320" s="103" t="n">
        <f aca="false">IF(J$1="P",MAX(0,J$2-$C320),IF(J$1="C",MAX(0,$C320-J$2)))</f>
        <v>16.36</v>
      </c>
      <c r="K320" s="103" t="n">
        <f aca="false">IF(K$1="P",MAX(0,K$2-$C320),IF(K$1="C",MAX(0,$C320-K$2)))</f>
        <v>21.36</v>
      </c>
      <c r="L320" s="103" t="n">
        <f aca="false">IF(L$1="P",MAX(0,L$2-$C320),IF(L$1="C",MAX(0,$C320-L$2)))</f>
        <v>31.36</v>
      </c>
      <c r="M320" s="103" t="n">
        <f aca="false">IF(M$1="P",MAX(0,M$2-$C320),IF(M$1="C",MAX(0,$C320-M$2)))</f>
        <v>0</v>
      </c>
      <c r="N320" s="103" t="n">
        <f aca="false">IF(N$1="P",MAX(0,N$2-$C320),IF(N$1="C",MAX(0,$C320-N$2)))</f>
        <v>0</v>
      </c>
      <c r="O320" s="103" t="n">
        <f aca="false">IF(O$1="P",MAX(0,O$2-$C320),IF(O$1="C",MAX(0,$C320-O$2)))</f>
        <v>0</v>
      </c>
      <c r="P320" s="103" t="n">
        <f aca="false">IF(P$1="P",MAX(0,P$2-$C320),IF(P$1="C",MAX(0,$C320-P$2)))</f>
        <v>0</v>
      </c>
      <c r="Q320" s="103" t="n">
        <f aca="false">IF(Q$1="P",MAX(0,Q$2-$C320),IF(Q$1="C",MAX(0,$C320-Q$2)))</f>
        <v>0</v>
      </c>
      <c r="R320" s="103" t="n">
        <f aca="false">IF(R$1="P",MAX(0,R$2-$C320),IF(R$1="C",MAX(0,$C320-R$2)))</f>
        <v>0</v>
      </c>
      <c r="S320" s="103" t="n">
        <f aca="false">IF(S$1="P",MAX(0,S$2-$C320),IF(S$1="C",MAX(0,$C320-S$2)))</f>
        <v>0</v>
      </c>
      <c r="T320" s="104" t="n">
        <f aca="false">A320</f>
        <v>15</v>
      </c>
      <c r="U320" s="105" t="n">
        <f aca="false">VLOOKUP($B320,Gas!$B$3:$E$2506,2)</f>
        <v>1.675</v>
      </c>
      <c r="V320" s="46" t="n">
        <f aca="false">C320/U320</f>
        <v>11.1283582089552</v>
      </c>
      <c r="W320" s="99" t="n">
        <f aca="false">VLOOKUP($B320,Gas!$B$3:$E$2506,4)</f>
        <v>0.33952251297504</v>
      </c>
    </row>
    <row r="321" customFormat="false" ht="12.75" hidden="false" customHeight="false" outlineLevel="0" collapsed="false">
      <c r="A321" s="95" t="n">
        <f aca="false">MONTH(B321)+(YEAR(B321)-1998)*12</f>
        <v>15</v>
      </c>
      <c r="B321" s="114" t="n">
        <v>36223</v>
      </c>
      <c r="C321" s="115" t="n">
        <v>18.83</v>
      </c>
      <c r="D321" s="98" t="n">
        <f aca="false">LN(C321/C320)</f>
        <v>0.0101415334116159</v>
      </c>
      <c r="E321" s="106" t="n">
        <f aca="false">STDEV(D312:D321)*SQRT(trade_day)</f>
        <v>1.80351226362897</v>
      </c>
      <c r="F321" s="99"/>
      <c r="G321" s="103" t="n">
        <f aca="false">IF(G$1="P",MAX(0,G$2-$C321),IF(G$1="C",MAX(0,$C321-G$2)))</f>
        <v>1.17</v>
      </c>
      <c r="H321" s="103" t="n">
        <f aca="false">IF(H$1="P",MAX(0,H$2-$C321),IF(H$1="C",MAX(0,$C321-H$2)))</f>
        <v>6.17</v>
      </c>
      <c r="I321" s="103" t="n">
        <f aca="false">IF(I$1="P",MAX(0,I$2-$C321),IF(I$1="C",MAX(0,$C321-I$2)))</f>
        <v>11.17</v>
      </c>
      <c r="J321" s="103" t="n">
        <f aca="false">IF(J$1="P",MAX(0,J$2-$C321),IF(J$1="C",MAX(0,$C321-J$2)))</f>
        <v>16.17</v>
      </c>
      <c r="K321" s="103" t="n">
        <f aca="false">IF(K$1="P",MAX(0,K$2-$C321),IF(K$1="C",MAX(0,$C321-K$2)))</f>
        <v>21.17</v>
      </c>
      <c r="L321" s="103" t="n">
        <f aca="false">IF(L$1="P",MAX(0,L$2-$C321),IF(L$1="C",MAX(0,$C321-L$2)))</f>
        <v>31.17</v>
      </c>
      <c r="M321" s="103" t="n">
        <f aca="false">IF(M$1="P",MAX(0,M$2-$C321),IF(M$1="C",MAX(0,$C321-M$2)))</f>
        <v>0</v>
      </c>
      <c r="N321" s="103" t="n">
        <f aca="false">IF(N$1="P",MAX(0,N$2-$C321),IF(N$1="C",MAX(0,$C321-N$2)))</f>
        <v>0</v>
      </c>
      <c r="O321" s="103" t="n">
        <f aca="false">IF(O$1="P",MAX(0,O$2-$C321),IF(O$1="C",MAX(0,$C321-O$2)))</f>
        <v>0</v>
      </c>
      <c r="P321" s="103" t="n">
        <f aca="false">IF(P$1="P",MAX(0,P$2-$C321),IF(P$1="C",MAX(0,$C321-P$2)))</f>
        <v>0</v>
      </c>
      <c r="Q321" s="103" t="n">
        <f aca="false">IF(Q$1="P",MAX(0,Q$2-$C321),IF(Q$1="C",MAX(0,$C321-Q$2)))</f>
        <v>0</v>
      </c>
      <c r="R321" s="103" t="n">
        <f aca="false">IF(R$1="P",MAX(0,R$2-$C321),IF(R$1="C",MAX(0,$C321-R$2)))</f>
        <v>0</v>
      </c>
      <c r="S321" s="103" t="n">
        <f aca="false">IF(S$1="P",MAX(0,S$2-$C321),IF(S$1="C",MAX(0,$C321-S$2)))</f>
        <v>0</v>
      </c>
      <c r="T321" s="104" t="n">
        <f aca="false">A321</f>
        <v>15</v>
      </c>
      <c r="U321" s="105" t="n">
        <f aca="false">VLOOKUP($B321,Gas!$B$3:$E$2506,2)</f>
        <v>1.67</v>
      </c>
      <c r="V321" s="46" t="n">
        <f aca="false">C321/U321</f>
        <v>11.2754491017964</v>
      </c>
      <c r="W321" s="99" t="n">
        <f aca="false">VLOOKUP($B321,Gas!$B$3:$E$2506,4)</f>
        <v>0.337726840915963</v>
      </c>
    </row>
    <row r="322" customFormat="false" ht="12.75" hidden="false" customHeight="false" outlineLevel="0" collapsed="false">
      <c r="A322" s="95" t="n">
        <f aca="false">MONTH(B322)+(YEAR(B322)-1998)*12</f>
        <v>15</v>
      </c>
      <c r="B322" s="114" t="n">
        <v>36224</v>
      </c>
      <c r="C322" s="115" t="n">
        <v>21.82</v>
      </c>
      <c r="D322" s="98" t="n">
        <f aca="false">LN(C322/C321)</f>
        <v>0.147375637735864</v>
      </c>
      <c r="E322" s="106" t="n">
        <f aca="false">STDEV(D313:D322)*SQRT(trade_day)</f>
        <v>1.94269654773405</v>
      </c>
      <c r="F322" s="99"/>
      <c r="G322" s="103" t="n">
        <f aca="false">IF(G$1="P",MAX(0,G$2-$C322),IF(G$1="C",MAX(0,$C322-G$2)))</f>
        <v>0</v>
      </c>
      <c r="H322" s="103" t="n">
        <f aca="false">IF(H$1="P",MAX(0,H$2-$C322),IF(H$1="C",MAX(0,$C322-H$2)))</f>
        <v>3.18</v>
      </c>
      <c r="I322" s="103" t="n">
        <f aca="false">IF(I$1="P",MAX(0,I$2-$C322),IF(I$1="C",MAX(0,$C322-I$2)))</f>
        <v>8.18</v>
      </c>
      <c r="J322" s="103" t="n">
        <f aca="false">IF(J$1="P",MAX(0,J$2-$C322),IF(J$1="C",MAX(0,$C322-J$2)))</f>
        <v>13.18</v>
      </c>
      <c r="K322" s="103" t="n">
        <f aca="false">IF(K$1="P",MAX(0,K$2-$C322),IF(K$1="C",MAX(0,$C322-K$2)))</f>
        <v>18.18</v>
      </c>
      <c r="L322" s="103" t="n">
        <f aca="false">IF(L$1="P",MAX(0,L$2-$C322),IF(L$1="C",MAX(0,$C322-L$2)))</f>
        <v>28.18</v>
      </c>
      <c r="M322" s="103" t="n">
        <f aca="false">IF(M$1="P",MAX(0,M$2-$C322),IF(M$1="C",MAX(0,$C322-M$2)))</f>
        <v>1.82</v>
      </c>
      <c r="N322" s="103" t="n">
        <f aca="false">IF(N$1="P",MAX(0,N$2-$C322),IF(N$1="C",MAX(0,$C322-N$2)))</f>
        <v>0</v>
      </c>
      <c r="O322" s="103" t="n">
        <f aca="false">IF(O$1="P",MAX(0,O$2-$C322),IF(O$1="C",MAX(0,$C322-O$2)))</f>
        <v>0</v>
      </c>
      <c r="P322" s="103" t="n">
        <f aca="false">IF(P$1="P",MAX(0,P$2-$C322),IF(P$1="C",MAX(0,$C322-P$2)))</f>
        <v>0</v>
      </c>
      <c r="Q322" s="103" t="n">
        <f aca="false">IF(Q$1="P",MAX(0,Q$2-$C322),IF(Q$1="C",MAX(0,$C322-Q$2)))</f>
        <v>0</v>
      </c>
      <c r="R322" s="103" t="n">
        <f aca="false">IF(R$1="P",MAX(0,R$2-$C322),IF(R$1="C",MAX(0,$C322-R$2)))</f>
        <v>0</v>
      </c>
      <c r="S322" s="103" t="n">
        <f aca="false">IF(S$1="P",MAX(0,S$2-$C322),IF(S$1="C",MAX(0,$C322-S$2)))</f>
        <v>0</v>
      </c>
      <c r="T322" s="104" t="n">
        <f aca="false">A322</f>
        <v>15</v>
      </c>
      <c r="U322" s="105" t="n">
        <f aca="false">VLOOKUP($B322,Gas!$B$3:$E$2506,2)</f>
        <v>1.715</v>
      </c>
      <c r="V322" s="46" t="n">
        <f aca="false">C322/U322</f>
        <v>12.7230320699708</v>
      </c>
      <c r="W322" s="99" t="n">
        <f aca="false">VLOOKUP($B322,Gas!$B$3:$E$2506,4)</f>
        <v>0.393429250327608</v>
      </c>
    </row>
    <row r="323" customFormat="false" ht="12.75" hidden="false" customHeight="false" outlineLevel="0" collapsed="false">
      <c r="A323" s="95" t="n">
        <f aca="false">MONTH(B323)+(YEAR(B323)-1998)*12</f>
        <v>15</v>
      </c>
      <c r="B323" s="114" t="n">
        <v>36227</v>
      </c>
      <c r="C323" s="115" t="n">
        <v>24.53</v>
      </c>
      <c r="D323" s="98" t="n">
        <f aca="false">LN(C323/C322)</f>
        <v>0.117069877865473</v>
      </c>
      <c r="E323" s="106" t="n">
        <f aca="false">STDEV(D314:D323)*SQRT(trade_day)</f>
        <v>1.54263889861035</v>
      </c>
      <c r="F323" s="99"/>
      <c r="G323" s="103" t="n">
        <f aca="false">IF(G$1="P",MAX(0,G$2-$C323),IF(G$1="C",MAX(0,$C323-G$2)))</f>
        <v>0</v>
      </c>
      <c r="H323" s="103" t="n">
        <f aca="false">IF(H$1="P",MAX(0,H$2-$C323),IF(H$1="C",MAX(0,$C323-H$2)))</f>
        <v>0.469999999999999</v>
      </c>
      <c r="I323" s="103" t="n">
        <f aca="false">IF(I$1="P",MAX(0,I$2-$C323),IF(I$1="C",MAX(0,$C323-I$2)))</f>
        <v>5.47</v>
      </c>
      <c r="J323" s="103" t="n">
        <f aca="false">IF(J$1="P",MAX(0,J$2-$C323),IF(J$1="C",MAX(0,$C323-J$2)))</f>
        <v>10.47</v>
      </c>
      <c r="K323" s="103" t="n">
        <f aca="false">IF(K$1="P",MAX(0,K$2-$C323),IF(K$1="C",MAX(0,$C323-K$2)))</f>
        <v>15.47</v>
      </c>
      <c r="L323" s="103" t="n">
        <f aca="false">IF(L$1="P",MAX(0,L$2-$C323),IF(L$1="C",MAX(0,$C323-L$2)))</f>
        <v>25.47</v>
      </c>
      <c r="M323" s="103" t="n">
        <f aca="false">IF(M$1="P",MAX(0,M$2-$C323),IF(M$1="C",MAX(0,$C323-M$2)))</f>
        <v>4.53</v>
      </c>
      <c r="N323" s="103" t="n">
        <f aca="false">IF(N$1="P",MAX(0,N$2-$C323),IF(N$1="C",MAX(0,$C323-N$2)))</f>
        <v>0</v>
      </c>
      <c r="O323" s="103" t="n">
        <f aca="false">IF(O$1="P",MAX(0,O$2-$C323),IF(O$1="C",MAX(0,$C323-O$2)))</f>
        <v>0</v>
      </c>
      <c r="P323" s="103" t="n">
        <f aca="false">IF(P$1="P",MAX(0,P$2-$C323),IF(P$1="C",MAX(0,$C323-P$2)))</f>
        <v>0</v>
      </c>
      <c r="Q323" s="103" t="n">
        <f aca="false">IF(Q$1="P",MAX(0,Q$2-$C323),IF(Q$1="C",MAX(0,$C323-Q$2)))</f>
        <v>0</v>
      </c>
      <c r="R323" s="103" t="n">
        <f aca="false">IF(R$1="P",MAX(0,R$2-$C323),IF(R$1="C",MAX(0,$C323-R$2)))</f>
        <v>0</v>
      </c>
      <c r="S323" s="103" t="n">
        <f aca="false">IF(S$1="P",MAX(0,S$2-$C323),IF(S$1="C",MAX(0,$C323-S$2)))</f>
        <v>0</v>
      </c>
      <c r="T323" s="104" t="n">
        <f aca="false">A323</f>
        <v>15</v>
      </c>
      <c r="U323" s="105" t="n">
        <f aca="false">VLOOKUP($B323,Gas!$B$3:$E$2506,2)</f>
        <v>1.73</v>
      </c>
      <c r="V323" s="46" t="n">
        <f aca="false">C323/U323</f>
        <v>14.1791907514451</v>
      </c>
      <c r="W323" s="99" t="n">
        <f aca="false">VLOOKUP($B323,Gas!$B$3:$E$2506,4)</f>
        <v>0.343380238009695</v>
      </c>
    </row>
    <row r="324" customFormat="false" ht="12.75" hidden="false" customHeight="false" outlineLevel="0" collapsed="false">
      <c r="A324" s="95" t="n">
        <f aca="false">MONTH(B324)+(YEAR(B324)-1998)*12</f>
        <v>15</v>
      </c>
      <c r="B324" s="114" t="n">
        <v>36228</v>
      </c>
      <c r="C324" s="115" t="n">
        <v>21.94</v>
      </c>
      <c r="D324" s="98" t="n">
        <f aca="false">LN(C324/C323)</f>
        <v>-0.111585403423314</v>
      </c>
      <c r="E324" s="106" t="n">
        <f aca="false">STDEV(D315:D324)*SQRT(trade_day)</f>
        <v>1.58573929799513</v>
      </c>
      <c r="F324" s="99"/>
      <c r="G324" s="103" t="n">
        <f aca="false">IF(G$1="P",MAX(0,G$2-$C324),IF(G$1="C",MAX(0,$C324-G$2)))</f>
        <v>0</v>
      </c>
      <c r="H324" s="103" t="n">
        <f aca="false">IF(H$1="P",MAX(0,H$2-$C324),IF(H$1="C",MAX(0,$C324-H$2)))</f>
        <v>3.06</v>
      </c>
      <c r="I324" s="103" t="n">
        <f aca="false">IF(I$1="P",MAX(0,I$2-$C324),IF(I$1="C",MAX(0,$C324-I$2)))</f>
        <v>8.06</v>
      </c>
      <c r="J324" s="103" t="n">
        <f aca="false">IF(J$1="P",MAX(0,J$2-$C324),IF(J$1="C",MAX(0,$C324-J$2)))</f>
        <v>13.06</v>
      </c>
      <c r="K324" s="103" t="n">
        <f aca="false">IF(K$1="P",MAX(0,K$2-$C324),IF(K$1="C",MAX(0,$C324-K$2)))</f>
        <v>18.06</v>
      </c>
      <c r="L324" s="103" t="n">
        <f aca="false">IF(L$1="P",MAX(0,L$2-$C324),IF(L$1="C",MAX(0,$C324-L$2)))</f>
        <v>28.06</v>
      </c>
      <c r="M324" s="103" t="n">
        <f aca="false">IF(M$1="P",MAX(0,M$2-$C324),IF(M$1="C",MAX(0,$C324-M$2)))</f>
        <v>1.94</v>
      </c>
      <c r="N324" s="103" t="n">
        <f aca="false">IF(N$1="P",MAX(0,N$2-$C324),IF(N$1="C",MAX(0,$C324-N$2)))</f>
        <v>0</v>
      </c>
      <c r="O324" s="103" t="n">
        <f aca="false">IF(O$1="P",MAX(0,O$2-$C324),IF(O$1="C",MAX(0,$C324-O$2)))</f>
        <v>0</v>
      </c>
      <c r="P324" s="103" t="n">
        <f aca="false">IF(P$1="P",MAX(0,P$2-$C324),IF(P$1="C",MAX(0,$C324-P$2)))</f>
        <v>0</v>
      </c>
      <c r="Q324" s="103" t="n">
        <f aca="false">IF(Q$1="P",MAX(0,Q$2-$C324),IF(Q$1="C",MAX(0,$C324-Q$2)))</f>
        <v>0</v>
      </c>
      <c r="R324" s="103" t="n">
        <f aca="false">IF(R$1="P",MAX(0,R$2-$C324),IF(R$1="C",MAX(0,$C324-R$2)))</f>
        <v>0</v>
      </c>
      <c r="S324" s="103" t="n">
        <f aca="false">IF(S$1="P",MAX(0,S$2-$C324),IF(S$1="C",MAX(0,$C324-S$2)))</f>
        <v>0</v>
      </c>
      <c r="T324" s="104" t="n">
        <f aca="false">A324</f>
        <v>15</v>
      </c>
      <c r="U324" s="105" t="n">
        <f aca="false">VLOOKUP($B324,Gas!$B$3:$E$2506,2)</f>
        <v>1.875</v>
      </c>
      <c r="V324" s="46" t="n">
        <f aca="false">C324/U324</f>
        <v>11.7013333333333</v>
      </c>
      <c r="W324" s="99" t="n">
        <f aca="false">VLOOKUP($B324,Gas!$B$3:$E$2506,4)</f>
        <v>0.570104544988452</v>
      </c>
    </row>
    <row r="325" customFormat="false" ht="12.75" hidden="false" customHeight="false" outlineLevel="0" collapsed="false">
      <c r="A325" s="95" t="n">
        <f aca="false">MONTH(B325)+(YEAR(B325)-1998)*12</f>
        <v>15</v>
      </c>
      <c r="B325" s="114" t="n">
        <v>36229</v>
      </c>
      <c r="C325" s="115" t="n">
        <v>22.78</v>
      </c>
      <c r="D325" s="98" t="n">
        <f aca="false">LN(C325/C324)</f>
        <v>0.037571503171952</v>
      </c>
      <c r="E325" s="106" t="n">
        <f aca="false">STDEV(D316:D325)*SQRT(trade_day)</f>
        <v>1.28532078502809</v>
      </c>
      <c r="F325" s="99"/>
      <c r="G325" s="103" t="n">
        <f aca="false">IF(G$1="P",MAX(0,G$2-$C325),IF(G$1="C",MAX(0,$C325-G$2)))</f>
        <v>0</v>
      </c>
      <c r="H325" s="103" t="n">
        <f aca="false">IF(H$1="P",MAX(0,H$2-$C325),IF(H$1="C",MAX(0,$C325-H$2)))</f>
        <v>2.22</v>
      </c>
      <c r="I325" s="103" t="n">
        <f aca="false">IF(I$1="P",MAX(0,I$2-$C325),IF(I$1="C",MAX(0,$C325-I$2)))</f>
        <v>7.22</v>
      </c>
      <c r="J325" s="103" t="n">
        <f aca="false">IF(J$1="P",MAX(0,J$2-$C325),IF(J$1="C",MAX(0,$C325-J$2)))</f>
        <v>12.22</v>
      </c>
      <c r="K325" s="103" t="n">
        <f aca="false">IF(K$1="P",MAX(0,K$2-$C325),IF(K$1="C",MAX(0,$C325-K$2)))</f>
        <v>17.22</v>
      </c>
      <c r="L325" s="103" t="n">
        <f aca="false">IF(L$1="P",MAX(0,L$2-$C325),IF(L$1="C",MAX(0,$C325-L$2)))</f>
        <v>27.22</v>
      </c>
      <c r="M325" s="103" t="n">
        <f aca="false">IF(M$1="P",MAX(0,M$2-$C325),IF(M$1="C",MAX(0,$C325-M$2)))</f>
        <v>2.78</v>
      </c>
      <c r="N325" s="103" t="n">
        <f aca="false">IF(N$1="P",MAX(0,N$2-$C325),IF(N$1="C",MAX(0,$C325-N$2)))</f>
        <v>0</v>
      </c>
      <c r="O325" s="103" t="n">
        <f aca="false">IF(O$1="P",MAX(0,O$2-$C325),IF(O$1="C",MAX(0,$C325-O$2)))</f>
        <v>0</v>
      </c>
      <c r="P325" s="103" t="n">
        <f aca="false">IF(P$1="P",MAX(0,P$2-$C325),IF(P$1="C",MAX(0,$C325-P$2)))</f>
        <v>0</v>
      </c>
      <c r="Q325" s="103" t="n">
        <f aca="false">IF(Q$1="P",MAX(0,Q$2-$C325),IF(Q$1="C",MAX(0,$C325-Q$2)))</f>
        <v>0</v>
      </c>
      <c r="R325" s="103" t="n">
        <f aca="false">IF(R$1="P",MAX(0,R$2-$C325),IF(R$1="C",MAX(0,$C325-R$2)))</f>
        <v>0</v>
      </c>
      <c r="S325" s="103" t="n">
        <f aca="false">IF(S$1="P",MAX(0,S$2-$C325),IF(S$1="C",MAX(0,$C325-S$2)))</f>
        <v>0</v>
      </c>
      <c r="T325" s="104" t="n">
        <f aca="false">A325</f>
        <v>15</v>
      </c>
      <c r="U325" s="105" t="n">
        <f aca="false">VLOOKUP($B325,Gas!$B$3:$E$2506,2)</f>
        <v>1.845</v>
      </c>
      <c r="V325" s="46" t="n">
        <f aca="false">C325/U325</f>
        <v>12.3468834688347</v>
      </c>
      <c r="W325" s="99" t="n">
        <f aca="false">VLOOKUP($B325,Gas!$B$3:$E$2506,4)</f>
        <v>0.590992082006501</v>
      </c>
    </row>
    <row r="326" customFormat="false" ht="12.75" hidden="false" customHeight="false" outlineLevel="0" collapsed="false">
      <c r="A326" s="95" t="n">
        <f aca="false">MONTH(B326)+(YEAR(B326)-1998)*12</f>
        <v>15</v>
      </c>
      <c r="B326" s="114" t="n">
        <v>36230</v>
      </c>
      <c r="C326" s="115" t="n">
        <v>24.23</v>
      </c>
      <c r="D326" s="98" t="n">
        <f aca="false">LN(C326/C325)</f>
        <v>0.0617085768093982</v>
      </c>
      <c r="E326" s="106" t="n">
        <f aca="false">STDEV(D317:D326)*SQRT(trade_day)</f>
        <v>1.19465234014907</v>
      </c>
      <c r="F326" s="99"/>
      <c r="G326" s="103" t="n">
        <f aca="false">IF(G$1="P",MAX(0,G$2-$C326),IF(G$1="C",MAX(0,$C326-G$2)))</f>
        <v>0</v>
      </c>
      <c r="H326" s="103" t="n">
        <f aca="false">IF(H$1="P",MAX(0,H$2-$C326),IF(H$1="C",MAX(0,$C326-H$2)))</f>
        <v>0.77</v>
      </c>
      <c r="I326" s="103" t="n">
        <f aca="false">IF(I$1="P",MAX(0,I$2-$C326),IF(I$1="C",MAX(0,$C326-I$2)))</f>
        <v>5.77</v>
      </c>
      <c r="J326" s="103" t="n">
        <f aca="false">IF(J$1="P",MAX(0,J$2-$C326),IF(J$1="C",MAX(0,$C326-J$2)))</f>
        <v>10.77</v>
      </c>
      <c r="K326" s="103" t="n">
        <f aca="false">IF(K$1="P",MAX(0,K$2-$C326),IF(K$1="C",MAX(0,$C326-K$2)))</f>
        <v>15.77</v>
      </c>
      <c r="L326" s="103" t="n">
        <f aca="false">IF(L$1="P",MAX(0,L$2-$C326),IF(L$1="C",MAX(0,$C326-L$2)))</f>
        <v>25.77</v>
      </c>
      <c r="M326" s="103" t="n">
        <f aca="false">IF(M$1="P",MAX(0,M$2-$C326),IF(M$1="C",MAX(0,$C326-M$2)))</f>
        <v>4.23</v>
      </c>
      <c r="N326" s="103" t="n">
        <f aca="false">IF(N$1="P",MAX(0,N$2-$C326),IF(N$1="C",MAX(0,$C326-N$2)))</f>
        <v>0</v>
      </c>
      <c r="O326" s="103" t="n">
        <f aca="false">IF(O$1="P",MAX(0,O$2-$C326),IF(O$1="C",MAX(0,$C326-O$2)))</f>
        <v>0</v>
      </c>
      <c r="P326" s="103" t="n">
        <f aca="false">IF(P$1="P",MAX(0,P$2-$C326),IF(P$1="C",MAX(0,$C326-P$2)))</f>
        <v>0</v>
      </c>
      <c r="Q326" s="103" t="n">
        <f aca="false">IF(Q$1="P",MAX(0,Q$2-$C326),IF(Q$1="C",MAX(0,$C326-Q$2)))</f>
        <v>0</v>
      </c>
      <c r="R326" s="103" t="n">
        <f aca="false">IF(R$1="P",MAX(0,R$2-$C326),IF(R$1="C",MAX(0,$C326-R$2)))</f>
        <v>0</v>
      </c>
      <c r="S326" s="103" t="n">
        <f aca="false">IF(S$1="P",MAX(0,S$2-$C326),IF(S$1="C",MAX(0,$C326-S$2)))</f>
        <v>0</v>
      </c>
      <c r="T326" s="104" t="n">
        <f aca="false">A326</f>
        <v>15</v>
      </c>
      <c r="U326" s="105" t="n">
        <f aca="false">VLOOKUP($B326,Gas!$B$3:$E$2506,2)</f>
        <v>1.94</v>
      </c>
      <c r="V326" s="46" t="n">
        <f aca="false">C326/U326</f>
        <v>12.4896907216495</v>
      </c>
      <c r="W326" s="99" t="n">
        <f aca="false">VLOOKUP($B326,Gas!$B$3:$E$2506,4)</f>
        <v>0.546898993136729</v>
      </c>
    </row>
    <row r="327" customFormat="false" ht="12.75" hidden="false" customHeight="false" outlineLevel="0" collapsed="false">
      <c r="A327" s="95" t="n">
        <f aca="false">MONTH(B327)+(YEAR(B327)-1998)*12</f>
        <v>15</v>
      </c>
      <c r="B327" s="114" t="n">
        <v>36231</v>
      </c>
      <c r="C327" s="115" t="n">
        <v>25.1</v>
      </c>
      <c r="D327" s="98" t="n">
        <f aca="false">LN(C327/C326)</f>
        <v>0.0352763113093038</v>
      </c>
      <c r="E327" s="106" t="n">
        <f aca="false">STDEV(D318:D327)*SQRT(trade_day)</f>
        <v>1.13943399064933</v>
      </c>
      <c r="F327" s="99"/>
      <c r="G327" s="103" t="n">
        <f aca="false">IF(G$1="P",MAX(0,G$2-$C327),IF(G$1="C",MAX(0,$C327-G$2)))</f>
        <v>0</v>
      </c>
      <c r="H327" s="103" t="n">
        <f aca="false">IF(H$1="P",MAX(0,H$2-$C327),IF(H$1="C",MAX(0,$C327-H$2)))</f>
        <v>0</v>
      </c>
      <c r="I327" s="103" t="n">
        <f aca="false">IF(I$1="P",MAX(0,I$2-$C327),IF(I$1="C",MAX(0,$C327-I$2)))</f>
        <v>4.9</v>
      </c>
      <c r="J327" s="103" t="n">
        <f aca="false">IF(J$1="P",MAX(0,J$2-$C327),IF(J$1="C",MAX(0,$C327-J$2)))</f>
        <v>9.9</v>
      </c>
      <c r="K327" s="103" t="n">
        <f aca="false">IF(K$1="P",MAX(0,K$2-$C327),IF(K$1="C",MAX(0,$C327-K$2)))</f>
        <v>14.9</v>
      </c>
      <c r="L327" s="103" t="n">
        <f aca="false">IF(L$1="P",MAX(0,L$2-$C327),IF(L$1="C",MAX(0,$C327-L$2)))</f>
        <v>24.9</v>
      </c>
      <c r="M327" s="103" t="n">
        <f aca="false">IF(M$1="P",MAX(0,M$2-$C327),IF(M$1="C",MAX(0,$C327-M$2)))</f>
        <v>5.1</v>
      </c>
      <c r="N327" s="103" t="n">
        <f aca="false">IF(N$1="P",MAX(0,N$2-$C327),IF(N$1="C",MAX(0,$C327-N$2)))</f>
        <v>0.100000000000001</v>
      </c>
      <c r="O327" s="103" t="n">
        <f aca="false">IF(O$1="P",MAX(0,O$2-$C327),IF(O$1="C",MAX(0,$C327-O$2)))</f>
        <v>0</v>
      </c>
      <c r="P327" s="103" t="n">
        <f aca="false">IF(P$1="P",MAX(0,P$2-$C327),IF(P$1="C",MAX(0,$C327-P$2)))</f>
        <v>0</v>
      </c>
      <c r="Q327" s="103" t="n">
        <f aca="false">IF(Q$1="P",MAX(0,Q$2-$C327),IF(Q$1="C",MAX(0,$C327-Q$2)))</f>
        <v>0</v>
      </c>
      <c r="R327" s="103" t="n">
        <f aca="false">IF(R$1="P",MAX(0,R$2-$C327),IF(R$1="C",MAX(0,$C327-R$2)))</f>
        <v>0</v>
      </c>
      <c r="S327" s="103" t="n">
        <f aca="false">IF(S$1="P",MAX(0,S$2-$C327),IF(S$1="C",MAX(0,$C327-S$2)))</f>
        <v>0</v>
      </c>
      <c r="T327" s="104" t="n">
        <f aca="false">A327</f>
        <v>15</v>
      </c>
      <c r="U327" s="105" t="n">
        <f aca="false">VLOOKUP($B327,Gas!$B$3:$E$2506,2)</f>
        <v>1.87</v>
      </c>
      <c r="V327" s="46" t="n">
        <f aca="false">C327/U327</f>
        <v>13.4224598930481</v>
      </c>
      <c r="W327" s="99" t="n">
        <f aca="false">VLOOKUP($B327,Gas!$B$3:$E$2506,4)</f>
        <v>0.638775773990846</v>
      </c>
    </row>
    <row r="328" customFormat="false" ht="12.75" hidden="false" customHeight="false" outlineLevel="0" collapsed="false">
      <c r="A328" s="95" t="n">
        <f aca="false">MONTH(B328)+(YEAR(B328)-1998)*12</f>
        <v>15</v>
      </c>
      <c r="B328" s="114" t="n">
        <v>36234</v>
      </c>
      <c r="C328" s="115" t="n">
        <v>24.89</v>
      </c>
      <c r="D328" s="98" t="n">
        <f aca="false">LN(C328/C327)</f>
        <v>-0.00840172975823763</v>
      </c>
      <c r="E328" s="106" t="n">
        <f aca="false">STDEV(D319:D328)*SQRT(trade_day)</f>
        <v>1.13979740621193</v>
      </c>
      <c r="F328" s="99"/>
      <c r="G328" s="103" t="n">
        <f aca="false">IF(G$1="P",MAX(0,G$2-$C328),IF(G$1="C",MAX(0,$C328-G$2)))</f>
        <v>0</v>
      </c>
      <c r="H328" s="103" t="n">
        <f aca="false">IF(H$1="P",MAX(0,H$2-$C328),IF(H$1="C",MAX(0,$C328-H$2)))</f>
        <v>0.109999999999999</v>
      </c>
      <c r="I328" s="103" t="n">
        <f aca="false">IF(I$1="P",MAX(0,I$2-$C328),IF(I$1="C",MAX(0,$C328-I$2)))</f>
        <v>5.11</v>
      </c>
      <c r="J328" s="103" t="n">
        <f aca="false">IF(J$1="P",MAX(0,J$2-$C328),IF(J$1="C",MAX(0,$C328-J$2)))</f>
        <v>10.11</v>
      </c>
      <c r="K328" s="103" t="n">
        <f aca="false">IF(K$1="P",MAX(0,K$2-$C328),IF(K$1="C",MAX(0,$C328-K$2)))</f>
        <v>15.11</v>
      </c>
      <c r="L328" s="103" t="n">
        <f aca="false">IF(L$1="P",MAX(0,L$2-$C328),IF(L$1="C",MAX(0,$C328-L$2)))</f>
        <v>25.11</v>
      </c>
      <c r="M328" s="103" t="n">
        <f aca="false">IF(M$1="P",MAX(0,M$2-$C328),IF(M$1="C",MAX(0,$C328-M$2)))</f>
        <v>4.89</v>
      </c>
      <c r="N328" s="103" t="n">
        <f aca="false">IF(N$1="P",MAX(0,N$2-$C328),IF(N$1="C",MAX(0,$C328-N$2)))</f>
        <v>0</v>
      </c>
      <c r="O328" s="103" t="n">
        <f aca="false">IF(O$1="P",MAX(0,O$2-$C328),IF(O$1="C",MAX(0,$C328-O$2)))</f>
        <v>0</v>
      </c>
      <c r="P328" s="103" t="n">
        <f aca="false">IF(P$1="P",MAX(0,P$2-$C328),IF(P$1="C",MAX(0,$C328-P$2)))</f>
        <v>0</v>
      </c>
      <c r="Q328" s="103" t="n">
        <f aca="false">IF(Q$1="P",MAX(0,Q$2-$C328),IF(Q$1="C",MAX(0,$C328-Q$2)))</f>
        <v>0</v>
      </c>
      <c r="R328" s="103" t="n">
        <f aca="false">IF(R$1="P",MAX(0,R$2-$C328),IF(R$1="C",MAX(0,$C328-R$2)))</f>
        <v>0</v>
      </c>
      <c r="S328" s="103" t="n">
        <f aca="false">IF(S$1="P",MAX(0,S$2-$C328),IF(S$1="C",MAX(0,$C328-S$2)))</f>
        <v>0</v>
      </c>
      <c r="T328" s="104" t="n">
        <f aca="false">A328</f>
        <v>15</v>
      </c>
      <c r="U328" s="105" t="n">
        <f aca="false">VLOOKUP($B328,Gas!$B$3:$E$2506,2)</f>
        <v>1.815</v>
      </c>
      <c r="V328" s="46" t="n">
        <f aca="false">C328/U328</f>
        <v>13.7134986225895</v>
      </c>
      <c r="W328" s="99" t="n">
        <f aca="false">VLOOKUP($B328,Gas!$B$3:$E$2506,4)</f>
        <v>0.675632546987843</v>
      </c>
    </row>
    <row r="329" customFormat="false" ht="12.75" hidden="false" customHeight="false" outlineLevel="0" collapsed="false">
      <c r="A329" s="95" t="n">
        <f aca="false">MONTH(B329)+(YEAR(B329)-1998)*12</f>
        <v>15</v>
      </c>
      <c r="B329" s="114" t="n">
        <v>36235</v>
      </c>
      <c r="C329" s="115" t="n">
        <v>22.29</v>
      </c>
      <c r="D329" s="98" t="n">
        <f aca="false">LN(C329/C328)</f>
        <v>-0.110327968981723</v>
      </c>
      <c r="E329" s="106" t="n">
        <f aca="false">STDEV(D320:D329)*SQRT(trade_day)</f>
        <v>1.32453048497266</v>
      </c>
      <c r="F329" s="99"/>
      <c r="G329" s="103" t="n">
        <f aca="false">IF(G$1="P",MAX(0,G$2-$C329),IF(G$1="C",MAX(0,$C329-G$2)))</f>
        <v>0</v>
      </c>
      <c r="H329" s="103" t="n">
        <f aca="false">IF(H$1="P",MAX(0,H$2-$C329),IF(H$1="C",MAX(0,$C329-H$2)))</f>
        <v>2.71</v>
      </c>
      <c r="I329" s="103" t="n">
        <f aca="false">IF(I$1="P",MAX(0,I$2-$C329),IF(I$1="C",MAX(0,$C329-I$2)))</f>
        <v>7.71</v>
      </c>
      <c r="J329" s="103" t="n">
        <f aca="false">IF(J$1="P",MAX(0,J$2-$C329),IF(J$1="C",MAX(0,$C329-J$2)))</f>
        <v>12.71</v>
      </c>
      <c r="K329" s="103" t="n">
        <f aca="false">IF(K$1="P",MAX(0,K$2-$C329),IF(K$1="C",MAX(0,$C329-K$2)))</f>
        <v>17.71</v>
      </c>
      <c r="L329" s="103" t="n">
        <f aca="false">IF(L$1="P",MAX(0,L$2-$C329),IF(L$1="C",MAX(0,$C329-L$2)))</f>
        <v>27.71</v>
      </c>
      <c r="M329" s="103" t="n">
        <f aca="false">IF(M$1="P",MAX(0,M$2-$C329),IF(M$1="C",MAX(0,$C329-M$2)))</f>
        <v>2.29</v>
      </c>
      <c r="N329" s="103" t="n">
        <f aca="false">IF(N$1="P",MAX(0,N$2-$C329),IF(N$1="C",MAX(0,$C329-N$2)))</f>
        <v>0</v>
      </c>
      <c r="O329" s="103" t="n">
        <f aca="false">IF(O$1="P",MAX(0,O$2-$C329),IF(O$1="C",MAX(0,$C329-O$2)))</f>
        <v>0</v>
      </c>
      <c r="P329" s="103" t="n">
        <f aca="false">IF(P$1="P",MAX(0,P$2-$C329),IF(P$1="C",MAX(0,$C329-P$2)))</f>
        <v>0</v>
      </c>
      <c r="Q329" s="103" t="n">
        <f aca="false">IF(Q$1="P",MAX(0,Q$2-$C329),IF(Q$1="C",MAX(0,$C329-Q$2)))</f>
        <v>0</v>
      </c>
      <c r="R329" s="103" t="n">
        <f aca="false">IF(R$1="P",MAX(0,R$2-$C329),IF(R$1="C",MAX(0,$C329-R$2)))</f>
        <v>0</v>
      </c>
      <c r="S329" s="103" t="n">
        <f aca="false">IF(S$1="P",MAX(0,S$2-$C329),IF(S$1="C",MAX(0,$C329-S$2)))</f>
        <v>0</v>
      </c>
      <c r="T329" s="104" t="n">
        <f aca="false">A329</f>
        <v>15</v>
      </c>
      <c r="U329" s="105" t="n">
        <f aca="false">VLOOKUP($B329,Gas!$B$3:$E$2506,2)</f>
        <v>1.75</v>
      </c>
      <c r="V329" s="46" t="n">
        <f aca="false">C329/U329</f>
        <v>12.7371428571429</v>
      </c>
      <c r="W329" s="99" t="n">
        <f aca="false">VLOOKUP($B329,Gas!$B$3:$E$2506,4)</f>
        <v>0.720995052926812</v>
      </c>
    </row>
    <row r="330" customFormat="false" ht="12.75" hidden="false" customHeight="false" outlineLevel="0" collapsed="false">
      <c r="A330" s="95" t="n">
        <f aca="false">MONTH(B330)+(YEAR(B330)-1998)*12</f>
        <v>15</v>
      </c>
      <c r="B330" s="114" t="n">
        <v>36236</v>
      </c>
      <c r="C330" s="115" t="n">
        <v>20.35</v>
      </c>
      <c r="D330" s="98" t="n">
        <f aca="false">LN(C330/C329)</f>
        <v>-0.0910572355091734</v>
      </c>
      <c r="E330" s="106" t="n">
        <f aca="false">STDEV(D321:D330)*SQRT(trade_day)</f>
        <v>1.43572441641485</v>
      </c>
      <c r="F330" s="99"/>
      <c r="G330" s="103" t="n">
        <f aca="false">IF(G$1="P",MAX(0,G$2-$C330),IF(G$1="C",MAX(0,$C330-G$2)))</f>
        <v>0</v>
      </c>
      <c r="H330" s="103" t="n">
        <f aca="false">IF(H$1="P",MAX(0,H$2-$C330),IF(H$1="C",MAX(0,$C330-H$2)))</f>
        <v>4.65</v>
      </c>
      <c r="I330" s="103" t="n">
        <f aca="false">IF(I$1="P",MAX(0,I$2-$C330),IF(I$1="C",MAX(0,$C330-I$2)))</f>
        <v>9.65</v>
      </c>
      <c r="J330" s="103" t="n">
        <f aca="false">IF(J$1="P",MAX(0,J$2-$C330),IF(J$1="C",MAX(0,$C330-J$2)))</f>
        <v>14.65</v>
      </c>
      <c r="K330" s="103" t="n">
        <f aca="false">IF(K$1="P",MAX(0,K$2-$C330),IF(K$1="C",MAX(0,$C330-K$2)))</f>
        <v>19.65</v>
      </c>
      <c r="L330" s="103" t="n">
        <f aca="false">IF(L$1="P",MAX(0,L$2-$C330),IF(L$1="C",MAX(0,$C330-L$2)))</f>
        <v>29.65</v>
      </c>
      <c r="M330" s="103" t="n">
        <f aca="false">IF(M$1="P",MAX(0,M$2-$C330),IF(M$1="C",MAX(0,$C330-M$2)))</f>
        <v>0.350000000000001</v>
      </c>
      <c r="N330" s="103" t="n">
        <f aca="false">IF(N$1="P",MAX(0,N$2-$C330),IF(N$1="C",MAX(0,$C330-N$2)))</f>
        <v>0</v>
      </c>
      <c r="O330" s="103" t="n">
        <f aca="false">IF(O$1="P",MAX(0,O$2-$C330),IF(O$1="C",MAX(0,$C330-O$2)))</f>
        <v>0</v>
      </c>
      <c r="P330" s="103" t="n">
        <f aca="false">IF(P$1="P",MAX(0,P$2-$C330),IF(P$1="C",MAX(0,$C330-P$2)))</f>
        <v>0</v>
      </c>
      <c r="Q330" s="103" t="n">
        <f aca="false">IF(Q$1="P",MAX(0,Q$2-$C330),IF(Q$1="C",MAX(0,$C330-Q$2)))</f>
        <v>0</v>
      </c>
      <c r="R330" s="103" t="n">
        <f aca="false">IF(R$1="P",MAX(0,R$2-$C330),IF(R$1="C",MAX(0,$C330-R$2)))</f>
        <v>0</v>
      </c>
      <c r="S330" s="103" t="n">
        <f aca="false">IF(S$1="P",MAX(0,S$2-$C330),IF(S$1="C",MAX(0,$C330-S$2)))</f>
        <v>0</v>
      </c>
      <c r="T330" s="104" t="n">
        <f aca="false">A330</f>
        <v>15</v>
      </c>
      <c r="U330" s="105" t="n">
        <f aca="false">VLOOKUP($B330,Gas!$B$3:$E$2506,2)</f>
        <v>1.745</v>
      </c>
      <c r="V330" s="46" t="n">
        <f aca="false">C330/U330</f>
        <v>11.6618911174785</v>
      </c>
      <c r="W330" s="99" t="n">
        <f aca="false">VLOOKUP($B330,Gas!$B$3:$E$2506,4)</f>
        <v>0.721387162364195</v>
      </c>
    </row>
    <row r="331" customFormat="false" ht="12.75" hidden="false" customHeight="false" outlineLevel="0" collapsed="false">
      <c r="A331" s="95" t="n">
        <f aca="false">MONTH(B331)+(YEAR(B331)-1998)*12</f>
        <v>15</v>
      </c>
      <c r="B331" s="114" t="n">
        <v>36237</v>
      </c>
      <c r="C331" s="115" t="n">
        <v>19.11</v>
      </c>
      <c r="D331" s="98" t="n">
        <f aca="false">LN(C331/C330)</f>
        <v>-0.0628691536364224</v>
      </c>
      <c r="E331" s="106" t="n">
        <f aca="false">STDEV(D322:D331)*SQRT(trade_day)</f>
        <v>1.47953854512088</v>
      </c>
      <c r="F331" s="99"/>
      <c r="G331" s="103" t="n">
        <f aca="false">IF(G$1="P",MAX(0,G$2-$C331),IF(G$1="C",MAX(0,$C331-G$2)))</f>
        <v>0.890000000000001</v>
      </c>
      <c r="H331" s="103" t="n">
        <f aca="false">IF(H$1="P",MAX(0,H$2-$C331),IF(H$1="C",MAX(0,$C331-H$2)))</f>
        <v>5.89</v>
      </c>
      <c r="I331" s="103" t="n">
        <f aca="false">IF(I$1="P",MAX(0,I$2-$C331),IF(I$1="C",MAX(0,$C331-I$2)))</f>
        <v>10.89</v>
      </c>
      <c r="J331" s="103" t="n">
        <f aca="false">IF(J$1="P",MAX(0,J$2-$C331),IF(J$1="C",MAX(0,$C331-J$2)))</f>
        <v>15.89</v>
      </c>
      <c r="K331" s="103" t="n">
        <f aca="false">IF(K$1="P",MAX(0,K$2-$C331),IF(K$1="C",MAX(0,$C331-K$2)))</f>
        <v>20.89</v>
      </c>
      <c r="L331" s="103" t="n">
        <f aca="false">IF(L$1="P",MAX(0,L$2-$C331),IF(L$1="C",MAX(0,$C331-L$2)))</f>
        <v>30.89</v>
      </c>
      <c r="M331" s="103" t="n">
        <f aca="false">IF(M$1="P",MAX(0,M$2-$C331),IF(M$1="C",MAX(0,$C331-M$2)))</f>
        <v>0</v>
      </c>
      <c r="N331" s="103" t="n">
        <f aca="false">IF(N$1="P",MAX(0,N$2-$C331),IF(N$1="C",MAX(0,$C331-N$2)))</f>
        <v>0</v>
      </c>
      <c r="O331" s="103" t="n">
        <f aca="false">IF(O$1="P",MAX(0,O$2-$C331),IF(O$1="C",MAX(0,$C331-O$2)))</f>
        <v>0</v>
      </c>
      <c r="P331" s="103" t="n">
        <f aca="false">IF(P$1="P",MAX(0,P$2-$C331),IF(P$1="C",MAX(0,$C331-P$2)))</f>
        <v>0</v>
      </c>
      <c r="Q331" s="103" t="n">
        <f aca="false">IF(Q$1="P",MAX(0,Q$2-$C331),IF(Q$1="C",MAX(0,$C331-Q$2)))</f>
        <v>0</v>
      </c>
      <c r="R331" s="103" t="n">
        <f aca="false">IF(R$1="P",MAX(0,R$2-$C331),IF(R$1="C",MAX(0,$C331-R$2)))</f>
        <v>0</v>
      </c>
      <c r="S331" s="103" t="n">
        <f aca="false">IF(S$1="P",MAX(0,S$2-$C331),IF(S$1="C",MAX(0,$C331-S$2)))</f>
        <v>0</v>
      </c>
      <c r="T331" s="104" t="n">
        <f aca="false">A331</f>
        <v>15</v>
      </c>
      <c r="U331" s="105" t="n">
        <f aca="false">VLOOKUP($B331,Gas!$B$3:$E$2506,2)</f>
        <v>1.75</v>
      </c>
      <c r="V331" s="46" t="n">
        <f aca="false">C331/U331</f>
        <v>10.92</v>
      </c>
      <c r="W331" s="99" t="n">
        <f aca="false">VLOOKUP($B331,Gas!$B$3:$E$2506,4)</f>
        <v>0.721455400309804</v>
      </c>
    </row>
    <row r="332" customFormat="false" ht="12.75" hidden="false" customHeight="false" outlineLevel="0" collapsed="false">
      <c r="A332" s="95" t="n">
        <f aca="false">MONTH(B332)+(YEAR(B332)-1998)*12</f>
        <v>15</v>
      </c>
      <c r="B332" s="114" t="n">
        <v>36238</v>
      </c>
      <c r="C332" s="115" t="n">
        <v>19.09</v>
      </c>
      <c r="D332" s="98" t="n">
        <f aca="false">LN(C332/C331)</f>
        <v>-0.00104712051452536</v>
      </c>
      <c r="E332" s="106" t="n">
        <f aca="false">STDEV(D323:D332)*SQRT(trade_day)</f>
        <v>1.23964575696435</v>
      </c>
      <c r="F332" s="99"/>
      <c r="G332" s="103" t="n">
        <f aca="false">IF(G$1="P",MAX(0,G$2-$C332),IF(G$1="C",MAX(0,$C332-G$2)))</f>
        <v>0.91</v>
      </c>
      <c r="H332" s="103" t="n">
        <f aca="false">IF(H$1="P",MAX(0,H$2-$C332),IF(H$1="C",MAX(0,$C332-H$2)))</f>
        <v>5.91</v>
      </c>
      <c r="I332" s="103" t="n">
        <f aca="false">IF(I$1="P",MAX(0,I$2-$C332),IF(I$1="C",MAX(0,$C332-I$2)))</f>
        <v>10.91</v>
      </c>
      <c r="J332" s="103" t="n">
        <f aca="false">IF(J$1="P",MAX(0,J$2-$C332),IF(J$1="C",MAX(0,$C332-J$2)))</f>
        <v>15.91</v>
      </c>
      <c r="K332" s="103" t="n">
        <f aca="false">IF(K$1="P",MAX(0,K$2-$C332),IF(K$1="C",MAX(0,$C332-K$2)))</f>
        <v>20.91</v>
      </c>
      <c r="L332" s="103" t="n">
        <f aca="false">IF(L$1="P",MAX(0,L$2-$C332),IF(L$1="C",MAX(0,$C332-L$2)))</f>
        <v>30.91</v>
      </c>
      <c r="M332" s="103" t="n">
        <f aca="false">IF(M$1="P",MAX(0,M$2-$C332),IF(M$1="C",MAX(0,$C332-M$2)))</f>
        <v>0</v>
      </c>
      <c r="N332" s="103" t="n">
        <f aca="false">IF(N$1="P",MAX(0,N$2-$C332),IF(N$1="C",MAX(0,$C332-N$2)))</f>
        <v>0</v>
      </c>
      <c r="O332" s="103" t="n">
        <f aca="false">IF(O$1="P",MAX(0,O$2-$C332),IF(O$1="C",MAX(0,$C332-O$2)))</f>
        <v>0</v>
      </c>
      <c r="P332" s="103" t="n">
        <f aca="false">IF(P$1="P",MAX(0,P$2-$C332),IF(P$1="C",MAX(0,$C332-P$2)))</f>
        <v>0</v>
      </c>
      <c r="Q332" s="103" t="n">
        <f aca="false">IF(Q$1="P",MAX(0,Q$2-$C332),IF(Q$1="C",MAX(0,$C332-Q$2)))</f>
        <v>0</v>
      </c>
      <c r="R332" s="103" t="n">
        <f aca="false">IF(R$1="P",MAX(0,R$2-$C332),IF(R$1="C",MAX(0,$C332-R$2)))</f>
        <v>0</v>
      </c>
      <c r="S332" s="103" t="n">
        <f aca="false">IF(S$1="P",MAX(0,S$2-$C332),IF(S$1="C",MAX(0,$C332-S$2)))</f>
        <v>0</v>
      </c>
      <c r="T332" s="104" t="n">
        <f aca="false">A332</f>
        <v>15</v>
      </c>
      <c r="U332" s="105" t="n">
        <f aca="false">VLOOKUP($B332,Gas!$B$3:$E$2506,2)</f>
        <v>1.755</v>
      </c>
      <c r="V332" s="46" t="n">
        <f aca="false">C332/U332</f>
        <v>10.8774928774929</v>
      </c>
      <c r="W332" s="99" t="n">
        <f aca="false">VLOOKUP($B332,Gas!$B$3:$E$2506,4)</f>
        <v>0.49081159196914</v>
      </c>
    </row>
    <row r="333" customFormat="false" ht="12.75" hidden="false" customHeight="false" outlineLevel="0" collapsed="false">
      <c r="A333" s="95" t="n">
        <f aca="false">MONTH(B333)+(YEAR(B333)-1998)*12</f>
        <v>15</v>
      </c>
      <c r="B333" s="114" t="n">
        <v>36241</v>
      </c>
      <c r="C333" s="115" t="n">
        <v>22.98</v>
      </c>
      <c r="D333" s="98" t="n">
        <f aca="false">LN(C333/C332)</f>
        <v>0.185459634682953</v>
      </c>
      <c r="E333" s="106" t="n">
        <f aca="false">STDEV(D324:D333)*SQRT(trade_day)</f>
        <v>1.46602645715692</v>
      </c>
      <c r="F333" s="99"/>
      <c r="G333" s="103" t="n">
        <f aca="false">IF(G$1="P",MAX(0,G$2-$C333),IF(G$1="C",MAX(0,$C333-G$2)))</f>
        <v>0</v>
      </c>
      <c r="H333" s="103" t="n">
        <f aca="false">IF(H$1="P",MAX(0,H$2-$C333),IF(H$1="C",MAX(0,$C333-H$2)))</f>
        <v>2.02</v>
      </c>
      <c r="I333" s="103" t="n">
        <f aca="false">IF(I$1="P",MAX(0,I$2-$C333),IF(I$1="C",MAX(0,$C333-I$2)))</f>
        <v>7.02</v>
      </c>
      <c r="J333" s="103" t="n">
        <f aca="false">IF(J$1="P",MAX(0,J$2-$C333),IF(J$1="C",MAX(0,$C333-J$2)))</f>
        <v>12.02</v>
      </c>
      <c r="K333" s="103" t="n">
        <f aca="false">IF(K$1="P",MAX(0,K$2-$C333),IF(K$1="C",MAX(0,$C333-K$2)))</f>
        <v>17.02</v>
      </c>
      <c r="L333" s="103" t="n">
        <f aca="false">IF(L$1="P",MAX(0,L$2-$C333),IF(L$1="C",MAX(0,$C333-L$2)))</f>
        <v>27.02</v>
      </c>
      <c r="M333" s="103" t="n">
        <f aca="false">IF(M$1="P",MAX(0,M$2-$C333),IF(M$1="C",MAX(0,$C333-M$2)))</f>
        <v>2.98</v>
      </c>
      <c r="N333" s="103" t="n">
        <f aca="false">IF(N$1="P",MAX(0,N$2-$C333),IF(N$1="C",MAX(0,$C333-N$2)))</f>
        <v>0</v>
      </c>
      <c r="O333" s="103" t="n">
        <f aca="false">IF(O$1="P",MAX(0,O$2-$C333),IF(O$1="C",MAX(0,$C333-O$2)))</f>
        <v>0</v>
      </c>
      <c r="P333" s="103" t="n">
        <f aca="false">IF(P$1="P",MAX(0,P$2-$C333),IF(P$1="C",MAX(0,$C333-P$2)))</f>
        <v>0</v>
      </c>
      <c r="Q333" s="103" t="n">
        <f aca="false">IF(Q$1="P",MAX(0,Q$2-$C333),IF(Q$1="C",MAX(0,$C333-Q$2)))</f>
        <v>0</v>
      </c>
      <c r="R333" s="103" t="n">
        <f aca="false">IF(R$1="P",MAX(0,R$2-$C333),IF(R$1="C",MAX(0,$C333-R$2)))</f>
        <v>0</v>
      </c>
      <c r="S333" s="103" t="n">
        <f aca="false">IF(S$1="P",MAX(0,S$2-$C333),IF(S$1="C",MAX(0,$C333-S$2)))</f>
        <v>0</v>
      </c>
      <c r="T333" s="104" t="n">
        <f aca="false">A333</f>
        <v>15</v>
      </c>
      <c r="U333" s="105" t="n">
        <f aca="false">VLOOKUP($B333,Gas!$B$3:$E$2506,2)</f>
        <v>1.725</v>
      </c>
      <c r="V333" s="46" t="n">
        <f aca="false">C333/U333</f>
        <v>13.3217391304348</v>
      </c>
      <c r="W333" s="99" t="n">
        <f aca="false">VLOOKUP($B333,Gas!$B$3:$E$2506,4)</f>
        <v>0.276974340959249</v>
      </c>
    </row>
    <row r="334" customFormat="false" ht="12.75" hidden="false" customHeight="false" outlineLevel="0" collapsed="false">
      <c r="A334" s="95" t="n">
        <f aca="false">MONTH(B334)+(YEAR(B334)-1998)*12</f>
        <v>15</v>
      </c>
      <c r="B334" s="114" t="n">
        <v>36242</v>
      </c>
      <c r="C334" s="115" t="n">
        <v>21.7</v>
      </c>
      <c r="D334" s="98" t="n">
        <f aca="false">LN(C334/C333)</f>
        <v>-0.0573120118741958</v>
      </c>
      <c r="E334" s="106" t="n">
        <f aca="false">STDEV(D325:D334)*SQRT(trade_day)</f>
        <v>1.38061707115349</v>
      </c>
      <c r="F334" s="99"/>
      <c r="G334" s="103" t="n">
        <f aca="false">IF(G$1="P",MAX(0,G$2-$C334),IF(G$1="C",MAX(0,$C334-G$2)))</f>
        <v>0</v>
      </c>
      <c r="H334" s="103" t="n">
        <f aca="false">IF(H$1="P",MAX(0,H$2-$C334),IF(H$1="C",MAX(0,$C334-H$2)))</f>
        <v>3.3</v>
      </c>
      <c r="I334" s="103" t="n">
        <f aca="false">IF(I$1="P",MAX(0,I$2-$C334),IF(I$1="C",MAX(0,$C334-I$2)))</f>
        <v>8.3</v>
      </c>
      <c r="J334" s="103" t="n">
        <f aca="false">IF(J$1="P",MAX(0,J$2-$C334),IF(J$1="C",MAX(0,$C334-J$2)))</f>
        <v>13.3</v>
      </c>
      <c r="K334" s="103" t="n">
        <f aca="false">IF(K$1="P",MAX(0,K$2-$C334),IF(K$1="C",MAX(0,$C334-K$2)))</f>
        <v>18.3</v>
      </c>
      <c r="L334" s="103" t="n">
        <f aca="false">IF(L$1="P",MAX(0,L$2-$C334),IF(L$1="C",MAX(0,$C334-L$2)))</f>
        <v>28.3</v>
      </c>
      <c r="M334" s="103" t="n">
        <f aca="false">IF(M$1="P",MAX(0,M$2-$C334),IF(M$1="C",MAX(0,$C334-M$2)))</f>
        <v>1.7</v>
      </c>
      <c r="N334" s="103" t="n">
        <f aca="false">IF(N$1="P",MAX(0,N$2-$C334),IF(N$1="C",MAX(0,$C334-N$2)))</f>
        <v>0</v>
      </c>
      <c r="O334" s="103" t="n">
        <f aca="false">IF(O$1="P",MAX(0,O$2-$C334),IF(O$1="C",MAX(0,$C334-O$2)))</f>
        <v>0</v>
      </c>
      <c r="P334" s="103" t="n">
        <f aca="false">IF(P$1="P",MAX(0,P$2-$C334),IF(P$1="C",MAX(0,$C334-P$2)))</f>
        <v>0</v>
      </c>
      <c r="Q334" s="103" t="n">
        <f aca="false">IF(Q$1="P",MAX(0,Q$2-$C334),IF(Q$1="C",MAX(0,$C334-Q$2)))</f>
        <v>0</v>
      </c>
      <c r="R334" s="103" t="n">
        <f aca="false">IF(R$1="P",MAX(0,R$2-$C334),IF(R$1="C",MAX(0,$C334-R$2)))</f>
        <v>0</v>
      </c>
      <c r="S334" s="103" t="n">
        <f aca="false">IF(S$1="P",MAX(0,S$2-$C334),IF(S$1="C",MAX(0,$C334-S$2)))</f>
        <v>0</v>
      </c>
      <c r="T334" s="104" t="n">
        <f aca="false">A334</f>
        <v>15</v>
      </c>
      <c r="U334" s="105" t="n">
        <f aca="false">VLOOKUP($B334,Gas!$B$3:$E$2506,2)</f>
        <v>1.75</v>
      </c>
      <c r="V334" s="46" t="n">
        <f aca="false">C334/U334</f>
        <v>12.4</v>
      </c>
      <c r="W334" s="99" t="n">
        <f aca="false">VLOOKUP($B334,Gas!$B$3:$E$2506,4)</f>
        <v>0.264562511515658</v>
      </c>
    </row>
    <row r="335" customFormat="false" ht="12.75" hidden="false" customHeight="false" outlineLevel="0" collapsed="false">
      <c r="A335" s="95" t="n">
        <f aca="false">MONTH(B335)+(YEAR(B335)-1998)*12</f>
        <v>15</v>
      </c>
      <c r="B335" s="114" t="n">
        <v>36243</v>
      </c>
      <c r="C335" s="115" t="n">
        <v>21.36</v>
      </c>
      <c r="D335" s="98" t="n">
        <f aca="false">LN(C335/C334)</f>
        <v>-0.0157922464544198</v>
      </c>
      <c r="E335" s="106" t="n">
        <f aca="false">STDEV(D326:D335)*SQRT(trade_day)</f>
        <v>1.36478877555471</v>
      </c>
      <c r="F335" s="99"/>
      <c r="G335" s="103" t="n">
        <f aca="false">IF(G$1="P",MAX(0,G$2-$C335),IF(G$1="C",MAX(0,$C335-G$2)))</f>
        <v>0</v>
      </c>
      <c r="H335" s="103" t="n">
        <f aca="false">IF(H$1="P",MAX(0,H$2-$C335),IF(H$1="C",MAX(0,$C335-H$2)))</f>
        <v>3.64</v>
      </c>
      <c r="I335" s="103" t="n">
        <f aca="false">IF(I$1="P",MAX(0,I$2-$C335),IF(I$1="C",MAX(0,$C335-I$2)))</f>
        <v>8.64</v>
      </c>
      <c r="J335" s="103" t="n">
        <f aca="false">IF(J$1="P",MAX(0,J$2-$C335),IF(J$1="C",MAX(0,$C335-J$2)))</f>
        <v>13.64</v>
      </c>
      <c r="K335" s="103" t="n">
        <f aca="false">IF(K$1="P",MAX(0,K$2-$C335),IF(K$1="C",MAX(0,$C335-K$2)))</f>
        <v>18.64</v>
      </c>
      <c r="L335" s="103" t="n">
        <f aca="false">IF(L$1="P",MAX(0,L$2-$C335),IF(L$1="C",MAX(0,$C335-L$2)))</f>
        <v>28.64</v>
      </c>
      <c r="M335" s="103" t="n">
        <f aca="false">IF(M$1="P",MAX(0,M$2-$C335),IF(M$1="C",MAX(0,$C335-M$2)))</f>
        <v>1.36</v>
      </c>
      <c r="N335" s="103" t="n">
        <f aca="false">IF(N$1="P",MAX(0,N$2-$C335),IF(N$1="C",MAX(0,$C335-N$2)))</f>
        <v>0</v>
      </c>
      <c r="O335" s="103" t="n">
        <f aca="false">IF(O$1="P",MAX(0,O$2-$C335),IF(O$1="C",MAX(0,$C335-O$2)))</f>
        <v>0</v>
      </c>
      <c r="P335" s="103" t="n">
        <f aca="false">IF(P$1="P",MAX(0,P$2-$C335),IF(P$1="C",MAX(0,$C335-P$2)))</f>
        <v>0</v>
      </c>
      <c r="Q335" s="103" t="n">
        <f aca="false">IF(Q$1="P",MAX(0,Q$2-$C335),IF(Q$1="C",MAX(0,$C335-Q$2)))</f>
        <v>0</v>
      </c>
      <c r="R335" s="103" t="n">
        <f aca="false">IF(R$1="P",MAX(0,R$2-$C335),IF(R$1="C",MAX(0,$C335-R$2)))</f>
        <v>0</v>
      </c>
      <c r="S335" s="103" t="n">
        <f aca="false">IF(S$1="P",MAX(0,S$2-$C335),IF(S$1="C",MAX(0,$C335-S$2)))</f>
        <v>0</v>
      </c>
      <c r="T335" s="104" t="n">
        <f aca="false">A335</f>
        <v>15</v>
      </c>
      <c r="U335" s="105" t="n">
        <f aca="false">VLOOKUP($B335,Gas!$B$3:$E$2506,2)</f>
        <v>1.805</v>
      </c>
      <c r="V335" s="46" t="n">
        <f aca="false">C335/U335</f>
        <v>11.8337950138504</v>
      </c>
      <c r="W335" s="99" t="n">
        <f aca="false">VLOOKUP($B335,Gas!$B$3:$E$2506,4)</f>
        <v>0.337785132341941</v>
      </c>
    </row>
    <row r="336" customFormat="false" ht="12.75" hidden="false" customHeight="false" outlineLevel="0" collapsed="false">
      <c r="A336" s="95" t="n">
        <f aca="false">MONTH(B336)+(YEAR(B336)-1998)*12</f>
        <v>15</v>
      </c>
      <c r="B336" s="114" t="n">
        <v>36244</v>
      </c>
      <c r="C336" s="115" t="n">
        <v>21.11</v>
      </c>
      <c r="D336" s="98" t="n">
        <f aca="false">LN(C336/C335)</f>
        <v>-0.0117731522317648</v>
      </c>
      <c r="E336" s="106" t="n">
        <f aca="false">STDEV(D327:D336)*SQRT(trade_day)</f>
        <v>1.31127741574813</v>
      </c>
      <c r="F336" s="99"/>
      <c r="G336" s="103" t="n">
        <f aca="false">IF(G$1="P",MAX(0,G$2-$C336),IF(G$1="C",MAX(0,$C336-G$2)))</f>
        <v>0</v>
      </c>
      <c r="H336" s="103" t="n">
        <f aca="false">IF(H$1="P",MAX(0,H$2-$C336),IF(H$1="C",MAX(0,$C336-H$2)))</f>
        <v>3.89</v>
      </c>
      <c r="I336" s="103" t="n">
        <f aca="false">IF(I$1="P",MAX(0,I$2-$C336),IF(I$1="C",MAX(0,$C336-I$2)))</f>
        <v>8.89</v>
      </c>
      <c r="J336" s="103" t="n">
        <f aca="false">IF(J$1="P",MAX(0,J$2-$C336),IF(J$1="C",MAX(0,$C336-J$2)))</f>
        <v>13.89</v>
      </c>
      <c r="K336" s="103" t="n">
        <f aca="false">IF(K$1="P",MAX(0,K$2-$C336),IF(K$1="C",MAX(0,$C336-K$2)))</f>
        <v>18.89</v>
      </c>
      <c r="L336" s="103" t="n">
        <f aca="false">IF(L$1="P",MAX(0,L$2-$C336),IF(L$1="C",MAX(0,$C336-L$2)))</f>
        <v>28.89</v>
      </c>
      <c r="M336" s="103" t="n">
        <f aca="false">IF(M$1="P",MAX(0,M$2-$C336),IF(M$1="C",MAX(0,$C336-M$2)))</f>
        <v>1.11</v>
      </c>
      <c r="N336" s="103" t="n">
        <f aca="false">IF(N$1="P",MAX(0,N$2-$C336),IF(N$1="C",MAX(0,$C336-N$2)))</f>
        <v>0</v>
      </c>
      <c r="O336" s="103" t="n">
        <f aca="false">IF(O$1="P",MAX(0,O$2-$C336),IF(O$1="C",MAX(0,$C336-O$2)))</f>
        <v>0</v>
      </c>
      <c r="P336" s="103" t="n">
        <f aca="false">IF(P$1="P",MAX(0,P$2-$C336),IF(P$1="C",MAX(0,$C336-P$2)))</f>
        <v>0</v>
      </c>
      <c r="Q336" s="103" t="n">
        <f aca="false">IF(Q$1="P",MAX(0,Q$2-$C336),IF(Q$1="C",MAX(0,$C336-Q$2)))</f>
        <v>0</v>
      </c>
      <c r="R336" s="103" t="n">
        <f aca="false">IF(R$1="P",MAX(0,R$2-$C336),IF(R$1="C",MAX(0,$C336-R$2)))</f>
        <v>0</v>
      </c>
      <c r="S336" s="103" t="n">
        <f aca="false">IF(S$1="P",MAX(0,S$2-$C336),IF(S$1="C",MAX(0,$C336-S$2)))</f>
        <v>0</v>
      </c>
      <c r="T336" s="104" t="n">
        <f aca="false">A336</f>
        <v>15</v>
      </c>
      <c r="U336" s="105" t="n">
        <f aca="false">VLOOKUP($B336,Gas!$B$3:$E$2506,2)</f>
        <v>1.78</v>
      </c>
      <c r="V336" s="46" t="n">
        <f aca="false">C336/U336</f>
        <v>11.8595505617978</v>
      </c>
      <c r="W336" s="99" t="n">
        <f aca="false">VLOOKUP($B336,Gas!$B$3:$E$2506,4)</f>
        <v>0.347237596322504</v>
      </c>
    </row>
    <row r="337" customFormat="false" ht="12.75" hidden="false" customHeight="false" outlineLevel="0" collapsed="false">
      <c r="A337" s="95" t="n">
        <f aca="false">MONTH(B337)+(YEAR(B337)-1998)*12</f>
        <v>15</v>
      </c>
      <c r="B337" s="114" t="n">
        <v>36245</v>
      </c>
      <c r="C337" s="115" t="n">
        <v>20.38</v>
      </c>
      <c r="D337" s="98" t="n">
        <f aca="false">LN(C337/C336)</f>
        <v>-0.0351928340656505</v>
      </c>
      <c r="E337" s="106" t="n">
        <f aca="false">STDEV(D328:D337)*SQRT(trade_day)</f>
        <v>1.28511686372098</v>
      </c>
      <c r="F337" s="99"/>
      <c r="G337" s="103" t="n">
        <f aca="false">IF(G$1="P",MAX(0,G$2-$C337),IF(G$1="C",MAX(0,$C337-G$2)))</f>
        <v>0</v>
      </c>
      <c r="H337" s="103" t="n">
        <f aca="false">IF(H$1="P",MAX(0,H$2-$C337),IF(H$1="C",MAX(0,$C337-H$2)))</f>
        <v>4.62</v>
      </c>
      <c r="I337" s="103" t="n">
        <f aca="false">IF(I$1="P",MAX(0,I$2-$C337),IF(I$1="C",MAX(0,$C337-I$2)))</f>
        <v>9.62</v>
      </c>
      <c r="J337" s="103" t="n">
        <f aca="false">IF(J$1="P",MAX(0,J$2-$C337),IF(J$1="C",MAX(0,$C337-J$2)))</f>
        <v>14.62</v>
      </c>
      <c r="K337" s="103" t="n">
        <f aca="false">IF(K$1="P",MAX(0,K$2-$C337),IF(K$1="C",MAX(0,$C337-K$2)))</f>
        <v>19.62</v>
      </c>
      <c r="L337" s="103" t="n">
        <f aca="false">IF(L$1="P",MAX(0,L$2-$C337),IF(L$1="C",MAX(0,$C337-L$2)))</f>
        <v>29.62</v>
      </c>
      <c r="M337" s="103" t="n">
        <f aca="false">IF(M$1="P",MAX(0,M$2-$C337),IF(M$1="C",MAX(0,$C337-M$2)))</f>
        <v>0.379999999999999</v>
      </c>
      <c r="N337" s="103" t="n">
        <f aca="false">IF(N$1="P",MAX(0,N$2-$C337),IF(N$1="C",MAX(0,$C337-N$2)))</f>
        <v>0</v>
      </c>
      <c r="O337" s="103" t="n">
        <f aca="false">IF(O$1="P",MAX(0,O$2-$C337),IF(O$1="C",MAX(0,$C337-O$2)))</f>
        <v>0</v>
      </c>
      <c r="P337" s="103" t="n">
        <f aca="false">IF(P$1="P",MAX(0,P$2-$C337),IF(P$1="C",MAX(0,$C337-P$2)))</f>
        <v>0</v>
      </c>
      <c r="Q337" s="103" t="n">
        <f aca="false">IF(Q$1="P",MAX(0,Q$2-$C337),IF(Q$1="C",MAX(0,$C337-Q$2)))</f>
        <v>0</v>
      </c>
      <c r="R337" s="103" t="n">
        <f aca="false">IF(R$1="P",MAX(0,R$2-$C337),IF(R$1="C",MAX(0,$C337-R$2)))</f>
        <v>0</v>
      </c>
      <c r="S337" s="103" t="n">
        <f aca="false">IF(S$1="P",MAX(0,S$2-$C337),IF(S$1="C",MAX(0,$C337-S$2)))</f>
        <v>0</v>
      </c>
      <c r="T337" s="104" t="n">
        <f aca="false">A337</f>
        <v>15</v>
      </c>
      <c r="U337" s="105" t="n">
        <f aca="false">VLOOKUP($B337,Gas!$B$3:$E$2506,2)</f>
        <v>1.805</v>
      </c>
      <c r="V337" s="46" t="n">
        <f aca="false">C337/U337</f>
        <v>11.2908587257618</v>
      </c>
      <c r="W337" s="99" t="n">
        <f aca="false">VLOOKUP($B337,Gas!$B$3:$E$2506,4)</f>
        <v>0.268657413618679</v>
      </c>
    </row>
    <row r="338" customFormat="false" ht="12.75" hidden="false" customHeight="false" outlineLevel="0" collapsed="false">
      <c r="A338" s="95" t="n">
        <f aca="false">MONTH(B338)+(YEAR(B338)-1998)*12</f>
        <v>15</v>
      </c>
      <c r="B338" s="114" t="n">
        <v>36248</v>
      </c>
      <c r="C338" s="115" t="n">
        <v>20.5</v>
      </c>
      <c r="D338" s="98" t="n">
        <f aca="false">LN(C338/C337)</f>
        <v>0.00587085834978383</v>
      </c>
      <c r="E338" s="106" t="n">
        <f aca="false">STDEV(D329:D338)*SQRT(trade_day)</f>
        <v>1.29091973485432</v>
      </c>
      <c r="F338" s="99"/>
      <c r="G338" s="103" t="n">
        <f aca="false">IF(G$1="P",MAX(0,G$2-$C338),IF(G$1="C",MAX(0,$C338-G$2)))</f>
        <v>0</v>
      </c>
      <c r="H338" s="103" t="n">
        <f aca="false">IF(H$1="P",MAX(0,H$2-$C338),IF(H$1="C",MAX(0,$C338-H$2)))</f>
        <v>4.5</v>
      </c>
      <c r="I338" s="103" t="n">
        <f aca="false">IF(I$1="P",MAX(0,I$2-$C338),IF(I$1="C",MAX(0,$C338-I$2)))</f>
        <v>9.5</v>
      </c>
      <c r="J338" s="103" t="n">
        <f aca="false">IF(J$1="P",MAX(0,J$2-$C338),IF(J$1="C",MAX(0,$C338-J$2)))</f>
        <v>14.5</v>
      </c>
      <c r="K338" s="103" t="n">
        <f aca="false">IF(K$1="P",MAX(0,K$2-$C338),IF(K$1="C",MAX(0,$C338-K$2)))</f>
        <v>19.5</v>
      </c>
      <c r="L338" s="103" t="n">
        <f aca="false">IF(L$1="P",MAX(0,L$2-$C338),IF(L$1="C",MAX(0,$C338-L$2)))</f>
        <v>29.5</v>
      </c>
      <c r="M338" s="103" t="n">
        <f aca="false">IF(M$1="P",MAX(0,M$2-$C338),IF(M$1="C",MAX(0,$C338-M$2)))</f>
        <v>0.5</v>
      </c>
      <c r="N338" s="103" t="n">
        <f aca="false">IF(N$1="P",MAX(0,N$2-$C338),IF(N$1="C",MAX(0,$C338-N$2)))</f>
        <v>0</v>
      </c>
      <c r="O338" s="103" t="n">
        <f aca="false">IF(O$1="P",MAX(0,O$2-$C338),IF(O$1="C",MAX(0,$C338-O$2)))</f>
        <v>0</v>
      </c>
      <c r="P338" s="103" t="n">
        <f aca="false">IF(P$1="P",MAX(0,P$2-$C338),IF(P$1="C",MAX(0,$C338-P$2)))</f>
        <v>0</v>
      </c>
      <c r="Q338" s="103" t="n">
        <f aca="false">IF(Q$1="P",MAX(0,Q$2-$C338),IF(Q$1="C",MAX(0,$C338-Q$2)))</f>
        <v>0</v>
      </c>
      <c r="R338" s="103" t="n">
        <f aca="false">IF(R$1="P",MAX(0,R$2-$C338),IF(R$1="C",MAX(0,$C338-R$2)))</f>
        <v>0</v>
      </c>
      <c r="S338" s="103" t="n">
        <f aca="false">IF(S$1="P",MAX(0,S$2-$C338),IF(S$1="C",MAX(0,$C338-S$2)))</f>
        <v>0</v>
      </c>
      <c r="T338" s="104" t="n">
        <f aca="false">A338</f>
        <v>15</v>
      </c>
      <c r="U338" s="105" t="n">
        <f aca="false">VLOOKUP($B338,Gas!$B$3:$E$2506,2)</f>
        <v>1.835</v>
      </c>
      <c r="V338" s="46" t="n">
        <f aca="false">C338/U338</f>
        <v>11.1716621253406</v>
      </c>
      <c r="W338" s="99" t="n">
        <f aca="false">VLOOKUP($B338,Gas!$B$3:$E$2506,4)</f>
        <v>0.27933410818782</v>
      </c>
    </row>
    <row r="339" customFormat="false" ht="12.75" hidden="false" customHeight="false" outlineLevel="0" collapsed="false">
      <c r="A339" s="95" t="n">
        <f aca="false">MONTH(B339)+(YEAR(B339)-1998)*12</f>
        <v>15</v>
      </c>
      <c r="B339" s="114" t="n">
        <v>36249</v>
      </c>
      <c r="C339" s="115" t="n">
        <v>20.31</v>
      </c>
      <c r="D339" s="98" t="n">
        <f aca="false">LN(C339/C338)</f>
        <v>-0.00931151055206919</v>
      </c>
      <c r="E339" s="106" t="n">
        <f aca="false">STDEV(D330:D339)*SQRT(trade_day)</f>
        <v>1.18798777118435</v>
      </c>
      <c r="F339" s="99"/>
      <c r="G339" s="103" t="n">
        <f aca="false">IF(G$1="P",MAX(0,G$2-$C339),IF(G$1="C",MAX(0,$C339-G$2)))</f>
        <v>0</v>
      </c>
      <c r="H339" s="103" t="n">
        <f aca="false">IF(H$1="P",MAX(0,H$2-$C339),IF(H$1="C",MAX(0,$C339-H$2)))</f>
        <v>4.69</v>
      </c>
      <c r="I339" s="103" t="n">
        <f aca="false">IF(I$1="P",MAX(0,I$2-$C339),IF(I$1="C",MAX(0,$C339-I$2)))</f>
        <v>9.69</v>
      </c>
      <c r="J339" s="103" t="n">
        <f aca="false">IF(J$1="P",MAX(0,J$2-$C339),IF(J$1="C",MAX(0,$C339-J$2)))</f>
        <v>14.69</v>
      </c>
      <c r="K339" s="103" t="n">
        <f aca="false">IF(K$1="P",MAX(0,K$2-$C339),IF(K$1="C",MAX(0,$C339-K$2)))</f>
        <v>19.69</v>
      </c>
      <c r="L339" s="103" t="n">
        <f aca="false">IF(L$1="P",MAX(0,L$2-$C339),IF(L$1="C",MAX(0,$C339-L$2)))</f>
        <v>29.69</v>
      </c>
      <c r="M339" s="103" t="n">
        <f aca="false">IF(M$1="P",MAX(0,M$2-$C339),IF(M$1="C",MAX(0,$C339-M$2)))</f>
        <v>0.309999999999999</v>
      </c>
      <c r="N339" s="103" t="n">
        <f aca="false">IF(N$1="P",MAX(0,N$2-$C339),IF(N$1="C",MAX(0,$C339-N$2)))</f>
        <v>0</v>
      </c>
      <c r="O339" s="103" t="n">
        <f aca="false">IF(O$1="P",MAX(0,O$2-$C339),IF(O$1="C",MAX(0,$C339-O$2)))</f>
        <v>0</v>
      </c>
      <c r="P339" s="103" t="n">
        <f aca="false">IF(P$1="P",MAX(0,P$2-$C339),IF(P$1="C",MAX(0,$C339-P$2)))</f>
        <v>0</v>
      </c>
      <c r="Q339" s="103" t="n">
        <f aca="false">IF(Q$1="P",MAX(0,Q$2-$C339),IF(Q$1="C",MAX(0,$C339-Q$2)))</f>
        <v>0</v>
      </c>
      <c r="R339" s="103" t="n">
        <f aca="false">IF(R$1="P",MAX(0,R$2-$C339),IF(R$1="C",MAX(0,$C339-R$2)))</f>
        <v>0</v>
      </c>
      <c r="S339" s="103" t="n">
        <f aca="false">IF(S$1="P",MAX(0,S$2-$C339),IF(S$1="C",MAX(0,$C339-S$2)))</f>
        <v>0</v>
      </c>
      <c r="T339" s="104" t="n">
        <f aca="false">A339</f>
        <v>15</v>
      </c>
      <c r="U339" s="105" t="n">
        <f aca="false">VLOOKUP($B339,Gas!$B$3:$E$2506,2)</f>
        <v>1.805</v>
      </c>
      <c r="V339" s="46" t="n">
        <f aca="false">C339/U339</f>
        <v>11.2520775623269</v>
      </c>
      <c r="W339" s="99" t="n">
        <f aca="false">VLOOKUP($B339,Gas!$B$3:$E$2506,4)</f>
        <v>0.276973883506683</v>
      </c>
    </row>
    <row r="340" customFormat="false" ht="12.75" hidden="false" customHeight="false" outlineLevel="0" collapsed="false">
      <c r="A340" s="95" t="n">
        <f aca="false">MONTH(B340)+(YEAR(B340)-1998)*12</f>
        <v>15</v>
      </c>
      <c r="B340" s="114" t="n">
        <v>36250</v>
      </c>
      <c r="C340" s="115" t="n">
        <v>21.23</v>
      </c>
      <c r="D340" s="98" t="n">
        <f aca="false">LN(C340/C339)</f>
        <v>0.0443019001228714</v>
      </c>
      <c r="E340" s="106" t="n">
        <f aca="false">STDEV(D331:D340)*SQRT(trade_day)</f>
        <v>1.12007833553206</v>
      </c>
      <c r="F340" s="99"/>
      <c r="G340" s="103" t="n">
        <f aca="false">IF(G$1="P",MAX(0,G$2-$C340),IF(G$1="C",MAX(0,$C340-G$2)))</f>
        <v>0</v>
      </c>
      <c r="H340" s="103" t="n">
        <f aca="false">IF(H$1="P",MAX(0,H$2-$C340),IF(H$1="C",MAX(0,$C340-H$2)))</f>
        <v>3.77</v>
      </c>
      <c r="I340" s="103" t="n">
        <f aca="false">IF(I$1="P",MAX(0,I$2-$C340),IF(I$1="C",MAX(0,$C340-I$2)))</f>
        <v>8.77</v>
      </c>
      <c r="J340" s="103" t="n">
        <f aca="false">IF(J$1="P",MAX(0,J$2-$C340),IF(J$1="C",MAX(0,$C340-J$2)))</f>
        <v>13.77</v>
      </c>
      <c r="K340" s="103" t="n">
        <f aca="false">IF(K$1="P",MAX(0,K$2-$C340),IF(K$1="C",MAX(0,$C340-K$2)))</f>
        <v>18.77</v>
      </c>
      <c r="L340" s="103" t="n">
        <f aca="false">IF(L$1="P",MAX(0,L$2-$C340),IF(L$1="C",MAX(0,$C340-L$2)))</f>
        <v>28.77</v>
      </c>
      <c r="M340" s="103" t="n">
        <f aca="false">IF(M$1="P",MAX(0,M$2-$C340),IF(M$1="C",MAX(0,$C340-M$2)))</f>
        <v>1.23</v>
      </c>
      <c r="N340" s="103" t="n">
        <f aca="false">IF(N$1="P",MAX(0,N$2-$C340),IF(N$1="C",MAX(0,$C340-N$2)))</f>
        <v>0</v>
      </c>
      <c r="O340" s="103" t="n">
        <f aca="false">IF(O$1="P",MAX(0,O$2-$C340),IF(O$1="C",MAX(0,$C340-O$2)))</f>
        <v>0</v>
      </c>
      <c r="P340" s="103" t="n">
        <f aca="false">IF(P$1="P",MAX(0,P$2-$C340),IF(P$1="C",MAX(0,$C340-P$2)))</f>
        <v>0</v>
      </c>
      <c r="Q340" s="103" t="n">
        <f aca="false">IF(Q$1="P",MAX(0,Q$2-$C340),IF(Q$1="C",MAX(0,$C340-Q$2)))</f>
        <v>0</v>
      </c>
      <c r="R340" s="103" t="n">
        <f aca="false">IF(R$1="P",MAX(0,R$2-$C340),IF(R$1="C",MAX(0,$C340-R$2)))</f>
        <v>0</v>
      </c>
      <c r="S340" s="103" t="n">
        <f aca="false">IF(S$1="P",MAX(0,S$2-$C340),IF(S$1="C",MAX(0,$C340-S$2)))</f>
        <v>0</v>
      </c>
      <c r="T340" s="104" t="n">
        <f aca="false">A340</f>
        <v>15</v>
      </c>
      <c r="U340" s="105" t="n">
        <f aca="false">VLOOKUP($B340,Gas!$B$3:$E$2506,2)</f>
        <v>1.885</v>
      </c>
      <c r="V340" s="46" t="n">
        <f aca="false">C340/U340</f>
        <v>11.262599469496</v>
      </c>
      <c r="W340" s="99" t="n">
        <f aca="false">VLOOKUP($B340,Gas!$B$3:$E$2506,4)</f>
        <v>0.359742022436442</v>
      </c>
    </row>
    <row r="341" customFormat="false" ht="12.75" hidden="false" customHeight="false" outlineLevel="0" collapsed="false">
      <c r="A341" s="95" t="n">
        <f aca="false">MONTH(B341)+(YEAR(B341)-1998)*12</f>
        <v>16</v>
      </c>
      <c r="B341" s="114" t="n">
        <v>36251</v>
      </c>
      <c r="C341" s="115" t="n">
        <v>20.2</v>
      </c>
      <c r="D341" s="98" t="n">
        <f aca="false">LN(C341/C340)</f>
        <v>-0.0497326713080057</v>
      </c>
      <c r="E341" s="106" t="n">
        <f aca="false">STDEV(D332:D341)*SQRT(trade_day)</f>
        <v>1.099962672011</v>
      </c>
      <c r="F341" s="99"/>
      <c r="G341" s="103" t="n">
        <f aca="false">IF(G$1="P",MAX(0,G$2-$C341),IF(G$1="C",MAX(0,$C341-G$2)))</f>
        <v>0</v>
      </c>
      <c r="H341" s="103" t="n">
        <f aca="false">IF(H$1="P",MAX(0,H$2-$C341),IF(H$1="C",MAX(0,$C341-H$2)))</f>
        <v>4.8</v>
      </c>
      <c r="I341" s="103" t="n">
        <f aca="false">IF(I$1="P",MAX(0,I$2-$C341),IF(I$1="C",MAX(0,$C341-I$2)))</f>
        <v>9.8</v>
      </c>
      <c r="J341" s="103" t="n">
        <f aca="false">IF(J$1="P",MAX(0,J$2-$C341),IF(J$1="C",MAX(0,$C341-J$2)))</f>
        <v>14.8</v>
      </c>
      <c r="K341" s="103" t="n">
        <f aca="false">IF(K$1="P",MAX(0,K$2-$C341),IF(K$1="C",MAX(0,$C341-K$2)))</f>
        <v>19.8</v>
      </c>
      <c r="L341" s="103" t="n">
        <f aca="false">IF(L$1="P",MAX(0,L$2-$C341),IF(L$1="C",MAX(0,$C341-L$2)))</f>
        <v>29.8</v>
      </c>
      <c r="M341" s="103" t="n">
        <f aca="false">IF(M$1="P",MAX(0,M$2-$C341),IF(M$1="C",MAX(0,$C341-M$2)))</f>
        <v>0.199999999999999</v>
      </c>
      <c r="N341" s="103" t="n">
        <f aca="false">IF(N$1="P",MAX(0,N$2-$C341),IF(N$1="C",MAX(0,$C341-N$2)))</f>
        <v>0</v>
      </c>
      <c r="O341" s="103" t="n">
        <f aca="false">IF(O$1="P",MAX(0,O$2-$C341),IF(O$1="C",MAX(0,$C341-O$2)))</f>
        <v>0</v>
      </c>
      <c r="P341" s="103" t="n">
        <f aca="false">IF(P$1="P",MAX(0,P$2-$C341),IF(P$1="C",MAX(0,$C341-P$2)))</f>
        <v>0</v>
      </c>
      <c r="Q341" s="103" t="n">
        <f aca="false">IF(Q$1="P",MAX(0,Q$2-$C341),IF(Q$1="C",MAX(0,$C341-Q$2)))</f>
        <v>0</v>
      </c>
      <c r="R341" s="103" t="n">
        <f aca="false">IF(R$1="P",MAX(0,R$2-$C341),IF(R$1="C",MAX(0,$C341-R$2)))</f>
        <v>0</v>
      </c>
      <c r="S341" s="103" t="n">
        <f aca="false">IF(S$1="P",MAX(0,S$2-$C341),IF(S$1="C",MAX(0,$C341-S$2)))</f>
        <v>0</v>
      </c>
      <c r="T341" s="104" t="n">
        <f aca="false">A341</f>
        <v>16</v>
      </c>
      <c r="U341" s="105" t="n">
        <f aca="false">VLOOKUP($B341,Gas!$B$3:$E$2506,2)</f>
        <v>1.995</v>
      </c>
      <c r="V341" s="46" t="n">
        <f aca="false">C341/U341</f>
        <v>10.125313283208</v>
      </c>
      <c r="W341" s="99" t="n">
        <f aca="false">VLOOKUP($B341,Gas!$B$3:$E$2506,4)</f>
        <v>0.453894075556406</v>
      </c>
    </row>
    <row r="342" customFormat="false" ht="12.75" hidden="false" customHeight="false" outlineLevel="0" collapsed="false">
      <c r="A342" s="95" t="n">
        <f aca="false">MONTH(B342)+(YEAR(B342)-1998)*12</f>
        <v>16</v>
      </c>
      <c r="B342" s="114" t="n">
        <v>36252</v>
      </c>
      <c r="C342" s="115" t="n">
        <v>18.82</v>
      </c>
      <c r="D342" s="98" t="n">
        <f aca="false">LN(C342/C341)</f>
        <v>-0.0707624702499255</v>
      </c>
      <c r="E342" s="106" t="n">
        <f aca="false">STDEV(D333:D342)*SQRT(trade_day)</f>
        <v>1.16488775445226</v>
      </c>
      <c r="F342" s="99"/>
      <c r="G342" s="103" t="n">
        <f aca="false">IF(G$1="P",MAX(0,G$2-$C342),IF(G$1="C",MAX(0,$C342-G$2)))</f>
        <v>1.18</v>
      </c>
      <c r="H342" s="103" t="n">
        <f aca="false">IF(H$1="P",MAX(0,H$2-$C342),IF(H$1="C",MAX(0,$C342-H$2)))</f>
        <v>6.18</v>
      </c>
      <c r="I342" s="103" t="n">
        <f aca="false">IF(I$1="P",MAX(0,I$2-$C342),IF(I$1="C",MAX(0,$C342-I$2)))</f>
        <v>11.18</v>
      </c>
      <c r="J342" s="103" t="n">
        <f aca="false">IF(J$1="P",MAX(0,J$2-$C342),IF(J$1="C",MAX(0,$C342-J$2)))</f>
        <v>16.18</v>
      </c>
      <c r="K342" s="103" t="n">
        <f aca="false">IF(K$1="P",MAX(0,K$2-$C342),IF(K$1="C",MAX(0,$C342-K$2)))</f>
        <v>21.18</v>
      </c>
      <c r="L342" s="103" t="n">
        <f aca="false">IF(L$1="P",MAX(0,L$2-$C342),IF(L$1="C",MAX(0,$C342-L$2)))</f>
        <v>31.18</v>
      </c>
      <c r="M342" s="103" t="n">
        <f aca="false">IF(M$1="P",MAX(0,M$2-$C342),IF(M$1="C",MAX(0,$C342-M$2)))</f>
        <v>0</v>
      </c>
      <c r="N342" s="103" t="n">
        <f aca="false">IF(N$1="P",MAX(0,N$2-$C342),IF(N$1="C",MAX(0,$C342-N$2)))</f>
        <v>0</v>
      </c>
      <c r="O342" s="103" t="n">
        <f aca="false">IF(O$1="P",MAX(0,O$2-$C342),IF(O$1="C",MAX(0,$C342-O$2)))</f>
        <v>0</v>
      </c>
      <c r="P342" s="103" t="n">
        <f aca="false">IF(P$1="P",MAX(0,P$2-$C342),IF(P$1="C",MAX(0,$C342-P$2)))</f>
        <v>0</v>
      </c>
      <c r="Q342" s="103" t="n">
        <f aca="false">IF(Q$1="P",MAX(0,Q$2-$C342),IF(Q$1="C",MAX(0,$C342-Q$2)))</f>
        <v>0</v>
      </c>
      <c r="R342" s="103" t="n">
        <f aca="false">IF(R$1="P",MAX(0,R$2-$C342),IF(R$1="C",MAX(0,$C342-R$2)))</f>
        <v>0</v>
      </c>
      <c r="S342" s="103" t="n">
        <f aca="false">IF(S$1="P",MAX(0,S$2-$C342),IF(S$1="C",MAX(0,$C342-S$2)))</f>
        <v>0</v>
      </c>
      <c r="T342" s="104" t="n">
        <f aca="false">A342</f>
        <v>16</v>
      </c>
      <c r="U342" s="105" t="n">
        <f aca="false">VLOOKUP($B342,Gas!$B$3:$E$2506,2)</f>
        <v>1.94</v>
      </c>
      <c r="V342" s="46" t="n">
        <f aca="false">C342/U342</f>
        <v>9.70103092783505</v>
      </c>
      <c r="W342" s="99" t="n">
        <f aca="false">VLOOKUP($B342,Gas!$B$3:$E$2506,4)</f>
        <v>0.521529235966613</v>
      </c>
    </row>
    <row r="343" customFormat="false" ht="12.75" hidden="false" customHeight="false" outlineLevel="0" collapsed="false">
      <c r="A343" s="95" t="n">
        <f aca="false">MONTH(B343)+(YEAR(B343)-1998)*12</f>
        <v>16</v>
      </c>
      <c r="B343" s="114" t="n">
        <v>36255</v>
      </c>
      <c r="C343" s="115" t="n">
        <v>22</v>
      </c>
      <c r="D343" s="98" t="n">
        <f aca="false">LN(C343/C342)</f>
        <v>0.156122319201082</v>
      </c>
      <c r="E343" s="106" t="n">
        <f aca="false">STDEV(D334:D343)*SQRT(trade_day)</f>
        <v>1.03628531096465</v>
      </c>
      <c r="F343" s="99"/>
      <c r="G343" s="103" t="n">
        <f aca="false">IF(G$1="P",MAX(0,G$2-$C343),IF(G$1="C",MAX(0,$C343-G$2)))</f>
        <v>0</v>
      </c>
      <c r="H343" s="103" t="n">
        <f aca="false">IF(H$1="P",MAX(0,H$2-$C343),IF(H$1="C",MAX(0,$C343-H$2)))</f>
        <v>3</v>
      </c>
      <c r="I343" s="103" t="n">
        <f aca="false">IF(I$1="P",MAX(0,I$2-$C343),IF(I$1="C",MAX(0,$C343-I$2)))</f>
        <v>8</v>
      </c>
      <c r="J343" s="103" t="n">
        <f aca="false">IF(J$1="P",MAX(0,J$2-$C343),IF(J$1="C",MAX(0,$C343-J$2)))</f>
        <v>13</v>
      </c>
      <c r="K343" s="103" t="n">
        <f aca="false">IF(K$1="P",MAX(0,K$2-$C343),IF(K$1="C",MAX(0,$C343-K$2)))</f>
        <v>18</v>
      </c>
      <c r="L343" s="103" t="n">
        <f aca="false">IF(L$1="P",MAX(0,L$2-$C343),IF(L$1="C",MAX(0,$C343-L$2)))</f>
        <v>28</v>
      </c>
      <c r="M343" s="103" t="n">
        <f aca="false">IF(M$1="P",MAX(0,M$2-$C343),IF(M$1="C",MAX(0,$C343-M$2)))</f>
        <v>2</v>
      </c>
      <c r="N343" s="103" t="n">
        <f aca="false">IF(N$1="P",MAX(0,N$2-$C343),IF(N$1="C",MAX(0,$C343-N$2)))</f>
        <v>0</v>
      </c>
      <c r="O343" s="103" t="n">
        <f aca="false">IF(O$1="P",MAX(0,O$2-$C343),IF(O$1="C",MAX(0,$C343-O$2)))</f>
        <v>0</v>
      </c>
      <c r="P343" s="103" t="n">
        <f aca="false">IF(P$1="P",MAX(0,P$2-$C343),IF(P$1="C",MAX(0,$C343-P$2)))</f>
        <v>0</v>
      </c>
      <c r="Q343" s="103" t="n">
        <f aca="false">IF(Q$1="P",MAX(0,Q$2-$C343),IF(Q$1="C",MAX(0,$C343-Q$2)))</f>
        <v>0</v>
      </c>
      <c r="R343" s="103" t="n">
        <f aca="false">IF(R$1="P",MAX(0,R$2-$C343),IF(R$1="C",MAX(0,$C343-R$2)))</f>
        <v>0</v>
      </c>
      <c r="S343" s="103" t="n">
        <f aca="false">IF(S$1="P",MAX(0,S$2-$C343),IF(S$1="C",MAX(0,$C343-S$2)))</f>
        <v>0</v>
      </c>
      <c r="T343" s="104" t="n">
        <f aca="false">A343</f>
        <v>16</v>
      </c>
      <c r="U343" s="105" t="n">
        <f aca="false">VLOOKUP($B343,Gas!$B$3:$E$2506,2)</f>
        <v>1.94</v>
      </c>
      <c r="V343" s="46" t="n">
        <f aca="false">C343/U343</f>
        <v>11.340206185567</v>
      </c>
      <c r="W343" s="99" t="n">
        <f aca="false">VLOOKUP($B343,Gas!$B$3:$E$2506,4)</f>
        <v>0.489251088889499</v>
      </c>
    </row>
    <row r="344" customFormat="false" ht="12.75" hidden="false" customHeight="false" outlineLevel="0" collapsed="false">
      <c r="A344" s="95" t="n">
        <f aca="false">MONTH(B344)+(YEAR(B344)-1998)*12</f>
        <v>16</v>
      </c>
      <c r="B344" s="114" t="n">
        <v>36256</v>
      </c>
      <c r="C344" s="115" t="n">
        <v>20.15</v>
      </c>
      <c r="D344" s="98" t="n">
        <f aca="false">LN(C344/C343)</f>
        <v>-0.0878381649656239</v>
      </c>
      <c r="E344" s="106" t="n">
        <f aca="false">STDEV(D335:D344)*SQRT(trade_day)</f>
        <v>1.08948963213444</v>
      </c>
      <c r="F344" s="99"/>
      <c r="G344" s="103" t="n">
        <f aca="false">IF(G$1="P",MAX(0,G$2-$C344),IF(G$1="C",MAX(0,$C344-G$2)))</f>
        <v>0</v>
      </c>
      <c r="H344" s="103" t="n">
        <f aca="false">IF(H$1="P",MAX(0,H$2-$C344),IF(H$1="C",MAX(0,$C344-H$2)))</f>
        <v>4.85</v>
      </c>
      <c r="I344" s="103" t="n">
        <f aca="false">IF(I$1="P",MAX(0,I$2-$C344),IF(I$1="C",MAX(0,$C344-I$2)))</f>
        <v>9.85</v>
      </c>
      <c r="J344" s="103" t="n">
        <f aca="false">IF(J$1="P",MAX(0,J$2-$C344),IF(J$1="C",MAX(0,$C344-J$2)))</f>
        <v>14.85</v>
      </c>
      <c r="K344" s="103" t="n">
        <f aca="false">IF(K$1="P",MAX(0,K$2-$C344),IF(K$1="C",MAX(0,$C344-K$2)))</f>
        <v>19.85</v>
      </c>
      <c r="L344" s="103" t="n">
        <f aca="false">IF(L$1="P",MAX(0,L$2-$C344),IF(L$1="C",MAX(0,$C344-L$2)))</f>
        <v>29.85</v>
      </c>
      <c r="M344" s="103" t="n">
        <f aca="false">IF(M$1="P",MAX(0,M$2-$C344),IF(M$1="C",MAX(0,$C344-M$2)))</f>
        <v>0.149999999999999</v>
      </c>
      <c r="N344" s="103" t="n">
        <f aca="false">IF(N$1="P",MAX(0,N$2-$C344),IF(N$1="C",MAX(0,$C344-N$2)))</f>
        <v>0</v>
      </c>
      <c r="O344" s="103" t="n">
        <f aca="false">IF(O$1="P",MAX(0,O$2-$C344),IF(O$1="C",MAX(0,$C344-O$2)))</f>
        <v>0</v>
      </c>
      <c r="P344" s="103" t="n">
        <f aca="false">IF(P$1="P",MAX(0,P$2-$C344),IF(P$1="C",MAX(0,$C344-P$2)))</f>
        <v>0</v>
      </c>
      <c r="Q344" s="103" t="n">
        <f aca="false">IF(Q$1="P",MAX(0,Q$2-$C344),IF(Q$1="C",MAX(0,$C344-Q$2)))</f>
        <v>0</v>
      </c>
      <c r="R344" s="103" t="n">
        <f aca="false">IF(R$1="P",MAX(0,R$2-$C344),IF(R$1="C",MAX(0,$C344-R$2)))</f>
        <v>0</v>
      </c>
      <c r="S344" s="103" t="n">
        <f aca="false">IF(S$1="P",MAX(0,S$2-$C344),IF(S$1="C",MAX(0,$C344-S$2)))</f>
        <v>0</v>
      </c>
      <c r="T344" s="104" t="n">
        <f aca="false">A344</f>
        <v>16</v>
      </c>
      <c r="U344" s="105" t="n">
        <f aca="false">VLOOKUP($B344,Gas!$B$3:$E$2506,2)</f>
        <v>2.035</v>
      </c>
      <c r="V344" s="46" t="n">
        <f aca="false">C344/U344</f>
        <v>9.9017199017199</v>
      </c>
      <c r="W344" s="99" t="n">
        <f aca="false">VLOOKUP($B344,Gas!$B$3:$E$2506,4)</f>
        <v>0.546566994685463</v>
      </c>
    </row>
    <row r="345" customFormat="false" ht="12.75" hidden="false" customHeight="false" outlineLevel="0" collapsed="false">
      <c r="A345" s="95" t="n">
        <f aca="false">MONTH(B345)+(YEAR(B345)-1998)*12</f>
        <v>16</v>
      </c>
      <c r="B345" s="114" t="n">
        <v>36257</v>
      </c>
      <c r="C345" s="115" t="n">
        <v>22.2</v>
      </c>
      <c r="D345" s="98" t="n">
        <f aca="false">LN(C345/C344)</f>
        <v>0.0968880004855417</v>
      </c>
      <c r="E345" s="106" t="n">
        <f aca="false">STDEV(D336:D345)*SQRT(trade_day)</f>
        <v>1.20496498810925</v>
      </c>
      <c r="F345" s="99"/>
      <c r="G345" s="103" t="n">
        <f aca="false">IF(G$1="P",MAX(0,G$2-$C345),IF(G$1="C",MAX(0,$C345-G$2)))</f>
        <v>0</v>
      </c>
      <c r="H345" s="103" t="n">
        <f aca="false">IF(H$1="P",MAX(0,H$2-$C345),IF(H$1="C",MAX(0,$C345-H$2)))</f>
        <v>2.8</v>
      </c>
      <c r="I345" s="103" t="n">
        <f aca="false">IF(I$1="P",MAX(0,I$2-$C345),IF(I$1="C",MAX(0,$C345-I$2)))</f>
        <v>7.8</v>
      </c>
      <c r="J345" s="103" t="n">
        <f aca="false">IF(J$1="P",MAX(0,J$2-$C345),IF(J$1="C",MAX(0,$C345-J$2)))</f>
        <v>12.8</v>
      </c>
      <c r="K345" s="103" t="n">
        <f aca="false">IF(K$1="P",MAX(0,K$2-$C345),IF(K$1="C",MAX(0,$C345-K$2)))</f>
        <v>17.8</v>
      </c>
      <c r="L345" s="103" t="n">
        <f aca="false">IF(L$1="P",MAX(0,L$2-$C345),IF(L$1="C",MAX(0,$C345-L$2)))</f>
        <v>27.8</v>
      </c>
      <c r="M345" s="103" t="n">
        <f aca="false">IF(M$1="P",MAX(0,M$2-$C345),IF(M$1="C",MAX(0,$C345-M$2)))</f>
        <v>2.2</v>
      </c>
      <c r="N345" s="103" t="n">
        <f aca="false">IF(N$1="P",MAX(0,N$2-$C345),IF(N$1="C",MAX(0,$C345-N$2)))</f>
        <v>0</v>
      </c>
      <c r="O345" s="103" t="n">
        <f aca="false">IF(O$1="P",MAX(0,O$2-$C345),IF(O$1="C",MAX(0,$C345-O$2)))</f>
        <v>0</v>
      </c>
      <c r="P345" s="103" t="n">
        <f aca="false">IF(P$1="P",MAX(0,P$2-$C345),IF(P$1="C",MAX(0,$C345-P$2)))</f>
        <v>0</v>
      </c>
      <c r="Q345" s="103" t="n">
        <f aca="false">IF(Q$1="P",MAX(0,Q$2-$C345),IF(Q$1="C",MAX(0,$C345-Q$2)))</f>
        <v>0</v>
      </c>
      <c r="R345" s="103" t="n">
        <f aca="false">IF(R$1="P",MAX(0,R$2-$C345),IF(R$1="C",MAX(0,$C345-R$2)))</f>
        <v>0</v>
      </c>
      <c r="S345" s="103" t="n">
        <f aca="false">IF(S$1="P",MAX(0,S$2-$C345),IF(S$1="C",MAX(0,$C345-S$2)))</f>
        <v>0</v>
      </c>
      <c r="T345" s="104" t="n">
        <f aca="false">A345</f>
        <v>16</v>
      </c>
      <c r="U345" s="105" t="n">
        <f aca="false">VLOOKUP($B345,Gas!$B$3:$E$2506,2)</f>
        <v>1.98</v>
      </c>
      <c r="V345" s="46" t="n">
        <f aca="false">C345/U345</f>
        <v>11.2121212121212</v>
      </c>
      <c r="W345" s="99" t="n">
        <f aca="false">VLOOKUP($B345,Gas!$B$3:$E$2506,4)</f>
        <v>0.590869522085568</v>
      </c>
    </row>
    <row r="346" customFormat="false" ht="12.75" hidden="false" customHeight="false" outlineLevel="0" collapsed="false">
      <c r="A346" s="95" t="n">
        <f aca="false">MONTH(B346)+(YEAR(B346)-1998)*12</f>
        <v>16</v>
      </c>
      <c r="B346" s="114" t="n">
        <v>36258</v>
      </c>
      <c r="C346" s="115" t="n">
        <v>21.69</v>
      </c>
      <c r="D346" s="98" t="n">
        <f aca="false">LN(C346/C345)</f>
        <v>-0.0232409640394506</v>
      </c>
      <c r="E346" s="106" t="n">
        <f aca="false">STDEV(D337:D346)*SQRT(trade_day)</f>
        <v>1.21044889005165</v>
      </c>
      <c r="F346" s="99"/>
      <c r="G346" s="103" t="n">
        <f aca="false">IF(G$1="P",MAX(0,G$2-$C346),IF(G$1="C",MAX(0,$C346-G$2)))</f>
        <v>0</v>
      </c>
      <c r="H346" s="103" t="n">
        <f aca="false">IF(H$1="P",MAX(0,H$2-$C346),IF(H$1="C",MAX(0,$C346-H$2)))</f>
        <v>3.31</v>
      </c>
      <c r="I346" s="103" t="n">
        <f aca="false">IF(I$1="P",MAX(0,I$2-$C346),IF(I$1="C",MAX(0,$C346-I$2)))</f>
        <v>8.31</v>
      </c>
      <c r="J346" s="103" t="n">
        <f aca="false">IF(J$1="P",MAX(0,J$2-$C346),IF(J$1="C",MAX(0,$C346-J$2)))</f>
        <v>13.31</v>
      </c>
      <c r="K346" s="103" t="n">
        <f aca="false">IF(K$1="P",MAX(0,K$2-$C346),IF(K$1="C",MAX(0,$C346-K$2)))</f>
        <v>18.31</v>
      </c>
      <c r="L346" s="103" t="n">
        <f aca="false">IF(L$1="P",MAX(0,L$2-$C346),IF(L$1="C",MAX(0,$C346-L$2)))</f>
        <v>28.31</v>
      </c>
      <c r="M346" s="103" t="n">
        <f aca="false">IF(M$1="P",MAX(0,M$2-$C346),IF(M$1="C",MAX(0,$C346-M$2)))</f>
        <v>1.69</v>
      </c>
      <c r="N346" s="103" t="n">
        <f aca="false">IF(N$1="P",MAX(0,N$2-$C346),IF(N$1="C",MAX(0,$C346-N$2)))</f>
        <v>0</v>
      </c>
      <c r="O346" s="103" t="n">
        <f aca="false">IF(O$1="P",MAX(0,O$2-$C346),IF(O$1="C",MAX(0,$C346-O$2)))</f>
        <v>0</v>
      </c>
      <c r="P346" s="103" t="n">
        <f aca="false">IF(P$1="P",MAX(0,P$2-$C346),IF(P$1="C",MAX(0,$C346-P$2)))</f>
        <v>0</v>
      </c>
      <c r="Q346" s="103" t="n">
        <f aca="false">IF(Q$1="P",MAX(0,Q$2-$C346),IF(Q$1="C",MAX(0,$C346-Q$2)))</f>
        <v>0</v>
      </c>
      <c r="R346" s="103" t="n">
        <f aca="false">IF(R$1="P",MAX(0,R$2-$C346),IF(R$1="C",MAX(0,$C346-R$2)))</f>
        <v>0</v>
      </c>
      <c r="S346" s="103" t="n">
        <f aca="false">IF(S$1="P",MAX(0,S$2-$C346),IF(S$1="C",MAX(0,$C346-S$2)))</f>
        <v>0</v>
      </c>
      <c r="T346" s="104" t="n">
        <f aca="false">A346</f>
        <v>16</v>
      </c>
      <c r="U346" s="105" t="n">
        <f aca="false">VLOOKUP($B346,Gas!$B$3:$E$2506,2)</f>
        <v>2.035</v>
      </c>
      <c r="V346" s="46" t="n">
        <f aca="false">C346/U346</f>
        <v>10.6584766584767</v>
      </c>
      <c r="W346" s="99" t="n">
        <f aca="false">VLOOKUP($B346,Gas!$B$3:$E$2506,4)</f>
        <v>0.59968816723592</v>
      </c>
    </row>
    <row r="347" customFormat="false" ht="12.75" hidden="false" customHeight="false" outlineLevel="0" collapsed="false">
      <c r="A347" s="95" t="n">
        <f aca="false">MONTH(B347)+(YEAR(B347)-1998)*12</f>
        <v>16</v>
      </c>
      <c r="B347" s="114" t="n">
        <v>36259</v>
      </c>
      <c r="C347" s="115" t="n">
        <v>23.15</v>
      </c>
      <c r="D347" s="98" t="n">
        <f aca="false">LN(C347/C346)</f>
        <v>0.0651434556934599</v>
      </c>
      <c r="E347" s="106" t="n">
        <f aca="false">STDEV(D338:D347)*SQRT(trade_day)</f>
        <v>1.22702439814325</v>
      </c>
      <c r="F347" s="99"/>
      <c r="G347" s="103" t="n">
        <f aca="false">IF(G$1="P",MAX(0,G$2-$C347),IF(G$1="C",MAX(0,$C347-G$2)))</f>
        <v>0</v>
      </c>
      <c r="H347" s="103" t="n">
        <f aca="false">IF(H$1="P",MAX(0,H$2-$C347),IF(H$1="C",MAX(0,$C347-H$2)))</f>
        <v>1.85</v>
      </c>
      <c r="I347" s="103" t="n">
        <f aca="false">IF(I$1="P",MAX(0,I$2-$C347),IF(I$1="C",MAX(0,$C347-I$2)))</f>
        <v>6.85</v>
      </c>
      <c r="J347" s="103" t="n">
        <f aca="false">IF(J$1="P",MAX(0,J$2-$C347),IF(J$1="C",MAX(0,$C347-J$2)))</f>
        <v>11.85</v>
      </c>
      <c r="K347" s="103" t="n">
        <f aca="false">IF(K$1="P",MAX(0,K$2-$C347),IF(K$1="C",MAX(0,$C347-K$2)))</f>
        <v>16.85</v>
      </c>
      <c r="L347" s="103" t="n">
        <f aca="false">IF(L$1="P",MAX(0,L$2-$C347),IF(L$1="C",MAX(0,$C347-L$2)))</f>
        <v>26.85</v>
      </c>
      <c r="M347" s="103" t="n">
        <f aca="false">IF(M$1="P",MAX(0,M$2-$C347),IF(M$1="C",MAX(0,$C347-M$2)))</f>
        <v>3.15</v>
      </c>
      <c r="N347" s="103" t="n">
        <f aca="false">IF(N$1="P",MAX(0,N$2-$C347),IF(N$1="C",MAX(0,$C347-N$2)))</f>
        <v>0</v>
      </c>
      <c r="O347" s="103" t="n">
        <f aca="false">IF(O$1="P",MAX(0,O$2-$C347),IF(O$1="C",MAX(0,$C347-O$2)))</f>
        <v>0</v>
      </c>
      <c r="P347" s="103" t="n">
        <f aca="false">IF(P$1="P",MAX(0,P$2-$C347),IF(P$1="C",MAX(0,$C347-P$2)))</f>
        <v>0</v>
      </c>
      <c r="Q347" s="103" t="n">
        <f aca="false">IF(Q$1="P",MAX(0,Q$2-$C347),IF(Q$1="C",MAX(0,$C347-Q$2)))</f>
        <v>0</v>
      </c>
      <c r="R347" s="103" t="n">
        <f aca="false">IF(R$1="P",MAX(0,R$2-$C347),IF(R$1="C",MAX(0,$C347-R$2)))</f>
        <v>0</v>
      </c>
      <c r="S347" s="103" t="n">
        <f aca="false">IF(S$1="P",MAX(0,S$2-$C347),IF(S$1="C",MAX(0,$C347-S$2)))</f>
        <v>0</v>
      </c>
      <c r="T347" s="104" t="n">
        <f aca="false">A347</f>
        <v>16</v>
      </c>
      <c r="U347" s="105" t="n">
        <f aca="false">VLOOKUP($B347,Gas!$B$3:$E$2506,2)</f>
        <v>2.07</v>
      </c>
      <c r="V347" s="46" t="n">
        <f aca="false">C347/U347</f>
        <v>11.1835748792271</v>
      </c>
      <c r="W347" s="99" t="n">
        <f aca="false">VLOOKUP($B347,Gas!$B$3:$E$2506,4)</f>
        <v>0.572448716645813</v>
      </c>
    </row>
    <row r="348" customFormat="false" ht="12.75" hidden="false" customHeight="false" outlineLevel="0" collapsed="false">
      <c r="A348" s="95" t="n">
        <f aca="false">MONTH(B348)+(YEAR(B348)-1998)*12</f>
        <v>16</v>
      </c>
      <c r="B348" s="114" t="n">
        <v>36262</v>
      </c>
      <c r="C348" s="115" t="n">
        <v>24.19</v>
      </c>
      <c r="D348" s="98" t="n">
        <f aca="false">LN(C348/C347)</f>
        <v>0.0439445440896928</v>
      </c>
      <c r="E348" s="106" t="n">
        <f aca="false">STDEV(D339:D348)*SQRT(trade_day)</f>
        <v>1.23583605349065</v>
      </c>
      <c r="F348" s="99"/>
      <c r="G348" s="103" t="n">
        <f aca="false">IF(G$1="P",MAX(0,G$2-$C348),IF(G$1="C",MAX(0,$C348-G$2)))</f>
        <v>0</v>
      </c>
      <c r="H348" s="103" t="n">
        <f aca="false">IF(H$1="P",MAX(0,H$2-$C348),IF(H$1="C",MAX(0,$C348-H$2)))</f>
        <v>0.809999999999999</v>
      </c>
      <c r="I348" s="103" t="n">
        <f aca="false">IF(I$1="P",MAX(0,I$2-$C348),IF(I$1="C",MAX(0,$C348-I$2)))</f>
        <v>5.81</v>
      </c>
      <c r="J348" s="103" t="n">
        <f aca="false">IF(J$1="P",MAX(0,J$2-$C348),IF(J$1="C",MAX(0,$C348-J$2)))</f>
        <v>10.81</v>
      </c>
      <c r="K348" s="103" t="n">
        <f aca="false">IF(K$1="P",MAX(0,K$2-$C348),IF(K$1="C",MAX(0,$C348-K$2)))</f>
        <v>15.81</v>
      </c>
      <c r="L348" s="103" t="n">
        <f aca="false">IF(L$1="P",MAX(0,L$2-$C348),IF(L$1="C",MAX(0,$C348-L$2)))</f>
        <v>25.81</v>
      </c>
      <c r="M348" s="103" t="n">
        <f aca="false">IF(M$1="P",MAX(0,M$2-$C348),IF(M$1="C",MAX(0,$C348-M$2)))</f>
        <v>4.19</v>
      </c>
      <c r="N348" s="103" t="n">
        <f aca="false">IF(N$1="P",MAX(0,N$2-$C348),IF(N$1="C",MAX(0,$C348-N$2)))</f>
        <v>0</v>
      </c>
      <c r="O348" s="103" t="n">
        <f aca="false">IF(O$1="P",MAX(0,O$2-$C348),IF(O$1="C",MAX(0,$C348-O$2)))</f>
        <v>0</v>
      </c>
      <c r="P348" s="103" t="n">
        <f aca="false">IF(P$1="P",MAX(0,P$2-$C348),IF(P$1="C",MAX(0,$C348-P$2)))</f>
        <v>0</v>
      </c>
      <c r="Q348" s="103" t="n">
        <f aca="false">IF(Q$1="P",MAX(0,Q$2-$C348),IF(Q$1="C",MAX(0,$C348-Q$2)))</f>
        <v>0</v>
      </c>
      <c r="R348" s="103" t="n">
        <f aca="false">IF(R$1="P",MAX(0,R$2-$C348),IF(R$1="C",MAX(0,$C348-R$2)))</f>
        <v>0</v>
      </c>
      <c r="S348" s="103" t="n">
        <f aca="false">IF(S$1="P",MAX(0,S$2-$C348),IF(S$1="C",MAX(0,$C348-S$2)))</f>
        <v>0</v>
      </c>
      <c r="T348" s="104" t="n">
        <f aca="false">A348</f>
        <v>16</v>
      </c>
      <c r="U348" s="105" t="n">
        <f aca="false">VLOOKUP($B348,Gas!$B$3:$E$2506,2)</f>
        <v>2.105</v>
      </c>
      <c r="V348" s="46" t="n">
        <f aca="false">C348/U348</f>
        <v>11.4916864608076</v>
      </c>
      <c r="W348" s="99" t="n">
        <f aca="false">VLOOKUP($B348,Gas!$B$3:$E$2506,4)</f>
        <v>0.38698343426695</v>
      </c>
    </row>
    <row r="349" customFormat="false" ht="12.75" hidden="false" customHeight="false" outlineLevel="0" collapsed="false">
      <c r="A349" s="95" t="n">
        <f aca="false">MONTH(B349)+(YEAR(B349)-1998)*12</f>
        <v>16</v>
      </c>
      <c r="B349" s="114" t="n">
        <v>36263</v>
      </c>
      <c r="C349" s="115" t="n">
        <v>24.42</v>
      </c>
      <c r="D349" s="98" t="n">
        <f aca="false">LN(C349/C348)</f>
        <v>0.00946314406062284</v>
      </c>
      <c r="E349" s="106" t="n">
        <f aca="false">STDEV(D340:D349)*SQRT(trade_day)</f>
        <v>1.2284652785066</v>
      </c>
      <c r="F349" s="99"/>
      <c r="G349" s="103" t="n">
        <f aca="false">IF(G$1="P",MAX(0,G$2-$C349),IF(G$1="C",MAX(0,$C349-G$2)))</f>
        <v>0</v>
      </c>
      <c r="H349" s="103" t="n">
        <f aca="false">IF(H$1="P",MAX(0,H$2-$C349),IF(H$1="C",MAX(0,$C349-H$2)))</f>
        <v>0.579999999999998</v>
      </c>
      <c r="I349" s="103" t="n">
        <f aca="false">IF(I$1="P",MAX(0,I$2-$C349),IF(I$1="C",MAX(0,$C349-I$2)))</f>
        <v>5.58</v>
      </c>
      <c r="J349" s="103" t="n">
        <f aca="false">IF(J$1="P",MAX(0,J$2-$C349),IF(J$1="C",MAX(0,$C349-J$2)))</f>
        <v>10.58</v>
      </c>
      <c r="K349" s="103" t="n">
        <f aca="false">IF(K$1="P",MAX(0,K$2-$C349),IF(K$1="C",MAX(0,$C349-K$2)))</f>
        <v>15.58</v>
      </c>
      <c r="L349" s="103" t="n">
        <f aca="false">IF(L$1="P",MAX(0,L$2-$C349),IF(L$1="C",MAX(0,$C349-L$2)))</f>
        <v>25.58</v>
      </c>
      <c r="M349" s="103" t="n">
        <f aca="false">IF(M$1="P",MAX(0,M$2-$C349),IF(M$1="C",MAX(0,$C349-M$2)))</f>
        <v>4.42</v>
      </c>
      <c r="N349" s="103" t="n">
        <f aca="false">IF(N$1="P",MAX(0,N$2-$C349),IF(N$1="C",MAX(0,$C349-N$2)))</f>
        <v>0</v>
      </c>
      <c r="O349" s="103" t="n">
        <f aca="false">IF(O$1="P",MAX(0,O$2-$C349),IF(O$1="C",MAX(0,$C349-O$2)))</f>
        <v>0</v>
      </c>
      <c r="P349" s="103" t="n">
        <f aca="false">IF(P$1="P",MAX(0,P$2-$C349),IF(P$1="C",MAX(0,$C349-P$2)))</f>
        <v>0</v>
      </c>
      <c r="Q349" s="103" t="n">
        <f aca="false">IF(Q$1="P",MAX(0,Q$2-$C349),IF(Q$1="C",MAX(0,$C349-Q$2)))</f>
        <v>0</v>
      </c>
      <c r="R349" s="103" t="n">
        <f aca="false">IF(R$1="P",MAX(0,R$2-$C349),IF(R$1="C",MAX(0,$C349-R$2)))</f>
        <v>0</v>
      </c>
      <c r="S349" s="103" t="n">
        <f aca="false">IF(S$1="P",MAX(0,S$2-$C349),IF(S$1="C",MAX(0,$C349-S$2)))</f>
        <v>0</v>
      </c>
      <c r="T349" s="104" t="n">
        <f aca="false">A349</f>
        <v>16</v>
      </c>
      <c r="U349" s="105" t="n">
        <f aca="false">VLOOKUP($B349,Gas!$B$3:$E$2506,2)</f>
        <v>2.06</v>
      </c>
      <c r="V349" s="46" t="n">
        <f aca="false">C349/U349</f>
        <v>11.8543689320388</v>
      </c>
      <c r="W349" s="99" t="n">
        <f aca="false">VLOOKUP($B349,Gas!$B$3:$E$2506,4)</f>
        <v>0.42556784772156</v>
      </c>
    </row>
    <row r="350" customFormat="false" ht="12.75" hidden="false" customHeight="false" outlineLevel="0" collapsed="false">
      <c r="A350" s="95" t="n">
        <f aca="false">MONTH(B350)+(YEAR(B350)-1998)*12</f>
        <v>16</v>
      </c>
      <c r="B350" s="114" t="n">
        <v>36264</v>
      </c>
      <c r="C350" s="115" t="n">
        <v>23.97</v>
      </c>
      <c r="D350" s="98" t="n">
        <f aca="false">LN(C350/C349)</f>
        <v>-0.0185994202362658</v>
      </c>
      <c r="E350" s="106" t="n">
        <f aca="false">STDEV(D341:D350)*SQRT(trade_day)</f>
        <v>1.23192033678719</v>
      </c>
      <c r="F350" s="99"/>
      <c r="G350" s="103" t="n">
        <f aca="false">IF(G$1="P",MAX(0,G$2-$C350),IF(G$1="C",MAX(0,$C350-G$2)))</f>
        <v>0</v>
      </c>
      <c r="H350" s="103" t="n">
        <f aca="false">IF(H$1="P",MAX(0,H$2-$C350),IF(H$1="C",MAX(0,$C350-H$2)))</f>
        <v>1.03</v>
      </c>
      <c r="I350" s="103" t="n">
        <f aca="false">IF(I$1="P",MAX(0,I$2-$C350),IF(I$1="C",MAX(0,$C350-I$2)))</f>
        <v>6.03</v>
      </c>
      <c r="J350" s="103" t="n">
        <f aca="false">IF(J$1="P",MAX(0,J$2-$C350),IF(J$1="C",MAX(0,$C350-J$2)))</f>
        <v>11.03</v>
      </c>
      <c r="K350" s="103" t="n">
        <f aca="false">IF(K$1="P",MAX(0,K$2-$C350),IF(K$1="C",MAX(0,$C350-K$2)))</f>
        <v>16.03</v>
      </c>
      <c r="L350" s="103" t="n">
        <f aca="false">IF(L$1="P",MAX(0,L$2-$C350),IF(L$1="C",MAX(0,$C350-L$2)))</f>
        <v>26.03</v>
      </c>
      <c r="M350" s="103" t="n">
        <f aca="false">IF(M$1="P",MAX(0,M$2-$C350),IF(M$1="C",MAX(0,$C350-M$2)))</f>
        <v>3.97</v>
      </c>
      <c r="N350" s="103" t="n">
        <f aca="false">IF(N$1="P",MAX(0,N$2-$C350),IF(N$1="C",MAX(0,$C350-N$2)))</f>
        <v>0</v>
      </c>
      <c r="O350" s="103" t="n">
        <f aca="false">IF(O$1="P",MAX(0,O$2-$C350),IF(O$1="C",MAX(0,$C350-O$2)))</f>
        <v>0</v>
      </c>
      <c r="P350" s="103" t="n">
        <f aca="false">IF(P$1="P",MAX(0,P$2-$C350),IF(P$1="C",MAX(0,$C350-P$2)))</f>
        <v>0</v>
      </c>
      <c r="Q350" s="103" t="n">
        <f aca="false">IF(Q$1="P",MAX(0,Q$2-$C350),IF(Q$1="C",MAX(0,$C350-Q$2)))</f>
        <v>0</v>
      </c>
      <c r="R350" s="103" t="n">
        <f aca="false">IF(R$1="P",MAX(0,R$2-$C350),IF(R$1="C",MAX(0,$C350-R$2)))</f>
        <v>0</v>
      </c>
      <c r="S350" s="103" t="n">
        <f aca="false">IF(S$1="P",MAX(0,S$2-$C350),IF(S$1="C",MAX(0,$C350-S$2)))</f>
        <v>0</v>
      </c>
      <c r="T350" s="104" t="n">
        <f aca="false">A350</f>
        <v>16</v>
      </c>
      <c r="U350" s="105" t="n">
        <f aca="false">VLOOKUP($B350,Gas!$B$3:$E$2506,2)</f>
        <v>2.14</v>
      </c>
      <c r="V350" s="46" t="n">
        <f aca="false">C350/U350</f>
        <v>11.2009345794393</v>
      </c>
      <c r="W350" s="99" t="n">
        <f aca="false">VLOOKUP($B350,Gas!$B$3:$E$2506,4)</f>
        <v>0.464266991709934</v>
      </c>
    </row>
    <row r="351" customFormat="false" ht="12.75" hidden="false" customHeight="false" outlineLevel="0" collapsed="false">
      <c r="A351" s="95" t="n">
        <f aca="false">MONTH(B351)+(YEAR(B351)-1998)*12</f>
        <v>16</v>
      </c>
      <c r="B351" s="114" t="n">
        <v>36265</v>
      </c>
      <c r="C351" s="115" t="n">
        <v>24.21</v>
      </c>
      <c r="D351" s="98" t="n">
        <f aca="false">LN(C351/C350)</f>
        <v>0.00996272250367429</v>
      </c>
      <c r="E351" s="106" t="n">
        <f aca="false">STDEV(D342:D351)*SQRT(trade_day)</f>
        <v>1.18386024470135</v>
      </c>
      <c r="F351" s="99"/>
      <c r="G351" s="103" t="n">
        <f aca="false">IF(G$1="P",MAX(0,G$2-$C351),IF(G$1="C",MAX(0,$C351-G$2)))</f>
        <v>0</v>
      </c>
      <c r="H351" s="103" t="n">
        <f aca="false">IF(H$1="P",MAX(0,H$2-$C351),IF(H$1="C",MAX(0,$C351-H$2)))</f>
        <v>0.789999999999999</v>
      </c>
      <c r="I351" s="103" t="n">
        <f aca="false">IF(I$1="P",MAX(0,I$2-$C351),IF(I$1="C",MAX(0,$C351-I$2)))</f>
        <v>5.79</v>
      </c>
      <c r="J351" s="103" t="n">
        <f aca="false">IF(J$1="P",MAX(0,J$2-$C351),IF(J$1="C",MAX(0,$C351-J$2)))</f>
        <v>10.79</v>
      </c>
      <c r="K351" s="103" t="n">
        <f aca="false">IF(K$1="P",MAX(0,K$2-$C351),IF(K$1="C",MAX(0,$C351-K$2)))</f>
        <v>15.79</v>
      </c>
      <c r="L351" s="103" t="n">
        <f aca="false">IF(L$1="P",MAX(0,L$2-$C351),IF(L$1="C",MAX(0,$C351-L$2)))</f>
        <v>25.79</v>
      </c>
      <c r="M351" s="103" t="n">
        <f aca="false">IF(M$1="P",MAX(0,M$2-$C351),IF(M$1="C",MAX(0,$C351-M$2)))</f>
        <v>4.21</v>
      </c>
      <c r="N351" s="103" t="n">
        <f aca="false">IF(N$1="P",MAX(0,N$2-$C351),IF(N$1="C",MAX(0,$C351-N$2)))</f>
        <v>0</v>
      </c>
      <c r="O351" s="103" t="n">
        <f aca="false">IF(O$1="P",MAX(0,O$2-$C351),IF(O$1="C",MAX(0,$C351-O$2)))</f>
        <v>0</v>
      </c>
      <c r="P351" s="103" t="n">
        <f aca="false">IF(P$1="P",MAX(0,P$2-$C351),IF(P$1="C",MAX(0,$C351-P$2)))</f>
        <v>0</v>
      </c>
      <c r="Q351" s="103" t="n">
        <f aca="false">IF(Q$1="P",MAX(0,Q$2-$C351),IF(Q$1="C",MAX(0,$C351-Q$2)))</f>
        <v>0</v>
      </c>
      <c r="R351" s="103" t="n">
        <f aca="false">IF(R$1="P",MAX(0,R$2-$C351),IF(R$1="C",MAX(0,$C351-R$2)))</f>
        <v>0</v>
      </c>
      <c r="S351" s="103" t="n">
        <f aca="false">IF(S$1="P",MAX(0,S$2-$C351),IF(S$1="C",MAX(0,$C351-S$2)))</f>
        <v>0</v>
      </c>
      <c r="T351" s="104" t="n">
        <f aca="false">A351</f>
        <v>16</v>
      </c>
      <c r="U351" s="105" t="n">
        <f aca="false">VLOOKUP($B351,Gas!$B$3:$E$2506,2)</f>
        <v>2.12</v>
      </c>
      <c r="V351" s="46" t="n">
        <f aca="false">C351/U351</f>
        <v>11.4198113207547</v>
      </c>
      <c r="W351" s="99" t="n">
        <f aca="false">VLOOKUP($B351,Gas!$B$3:$E$2506,4)</f>
        <v>0.475641377078928</v>
      </c>
    </row>
    <row r="352" customFormat="false" ht="12.75" hidden="false" customHeight="false" outlineLevel="0" collapsed="false">
      <c r="A352" s="95" t="n">
        <f aca="false">MONTH(B352)+(YEAR(B352)-1998)*12</f>
        <v>16</v>
      </c>
      <c r="B352" s="114" t="n">
        <v>36266</v>
      </c>
      <c r="C352" s="115" t="n">
        <v>25.88</v>
      </c>
      <c r="D352" s="98" t="n">
        <f aca="false">LN(C352/C351)</f>
        <v>0.0667046986827327</v>
      </c>
      <c r="E352" s="106" t="n">
        <f aca="false">STDEV(D343:D352)*SQRT(trade_day)</f>
        <v>1.09327200248818</v>
      </c>
      <c r="F352" s="99"/>
      <c r="G352" s="103" t="n">
        <f aca="false">IF(G$1="P",MAX(0,G$2-$C352),IF(G$1="C",MAX(0,$C352-G$2)))</f>
        <v>0</v>
      </c>
      <c r="H352" s="103" t="n">
        <f aca="false">IF(H$1="P",MAX(0,H$2-$C352),IF(H$1="C",MAX(0,$C352-H$2)))</f>
        <v>0</v>
      </c>
      <c r="I352" s="103" t="n">
        <f aca="false">IF(I$1="P",MAX(0,I$2-$C352),IF(I$1="C",MAX(0,$C352-I$2)))</f>
        <v>4.12</v>
      </c>
      <c r="J352" s="103" t="n">
        <f aca="false">IF(J$1="P",MAX(0,J$2-$C352),IF(J$1="C",MAX(0,$C352-J$2)))</f>
        <v>9.12</v>
      </c>
      <c r="K352" s="103" t="n">
        <f aca="false">IF(K$1="P",MAX(0,K$2-$C352),IF(K$1="C",MAX(0,$C352-K$2)))</f>
        <v>14.12</v>
      </c>
      <c r="L352" s="103" t="n">
        <f aca="false">IF(L$1="P",MAX(0,L$2-$C352),IF(L$1="C",MAX(0,$C352-L$2)))</f>
        <v>24.12</v>
      </c>
      <c r="M352" s="103" t="n">
        <f aca="false">IF(M$1="P",MAX(0,M$2-$C352),IF(M$1="C",MAX(0,$C352-M$2)))</f>
        <v>5.88</v>
      </c>
      <c r="N352" s="103" t="n">
        <f aca="false">IF(N$1="P",MAX(0,N$2-$C352),IF(N$1="C",MAX(0,$C352-N$2)))</f>
        <v>0.879999999999999</v>
      </c>
      <c r="O352" s="103" t="n">
        <f aca="false">IF(O$1="P",MAX(0,O$2-$C352),IF(O$1="C",MAX(0,$C352-O$2)))</f>
        <v>0</v>
      </c>
      <c r="P352" s="103" t="n">
        <f aca="false">IF(P$1="P",MAX(0,P$2-$C352),IF(P$1="C",MAX(0,$C352-P$2)))</f>
        <v>0</v>
      </c>
      <c r="Q352" s="103" t="n">
        <f aca="false">IF(Q$1="P",MAX(0,Q$2-$C352),IF(Q$1="C",MAX(0,$C352-Q$2)))</f>
        <v>0</v>
      </c>
      <c r="R352" s="103" t="n">
        <f aca="false">IF(R$1="P",MAX(0,R$2-$C352),IF(R$1="C",MAX(0,$C352-R$2)))</f>
        <v>0</v>
      </c>
      <c r="S352" s="103" t="n">
        <f aca="false">IF(S$1="P",MAX(0,S$2-$C352),IF(S$1="C",MAX(0,$C352-S$2)))</f>
        <v>0</v>
      </c>
      <c r="T352" s="104" t="n">
        <f aca="false">A352</f>
        <v>16</v>
      </c>
      <c r="U352" s="105" t="n">
        <f aca="false">VLOOKUP($B352,Gas!$B$3:$E$2506,2)</f>
        <v>2.14</v>
      </c>
      <c r="V352" s="46" t="n">
        <f aca="false">C352/U352</f>
        <v>12.0934579439252</v>
      </c>
      <c r="W352" s="99" t="n">
        <f aca="false">VLOOKUP($B352,Gas!$B$3:$E$2506,4)</f>
        <v>0.398472198787914</v>
      </c>
    </row>
    <row r="353" customFormat="false" ht="12.75" hidden="false" customHeight="false" outlineLevel="0" collapsed="false">
      <c r="A353" s="95" t="n">
        <f aca="false">MONTH(B353)+(YEAR(B353)-1998)*12</f>
        <v>16</v>
      </c>
      <c r="B353" s="114" t="n">
        <v>36269</v>
      </c>
      <c r="C353" s="115" t="n">
        <v>29.14</v>
      </c>
      <c r="D353" s="98" t="n">
        <f aca="false">LN(C353/C352)</f>
        <v>0.118641331134359</v>
      </c>
      <c r="E353" s="106" t="n">
        <f aca="false">STDEV(D344:D353)*SQRT(trade_day)</f>
        <v>0.98570044032102</v>
      </c>
      <c r="F353" s="99"/>
      <c r="G353" s="103" t="n">
        <f aca="false">IF(G$1="P",MAX(0,G$2-$C353),IF(G$1="C",MAX(0,$C353-G$2)))</f>
        <v>0</v>
      </c>
      <c r="H353" s="103" t="n">
        <f aca="false">IF(H$1="P",MAX(0,H$2-$C353),IF(H$1="C",MAX(0,$C353-H$2)))</f>
        <v>0</v>
      </c>
      <c r="I353" s="103" t="n">
        <f aca="false">IF(I$1="P",MAX(0,I$2-$C353),IF(I$1="C",MAX(0,$C353-I$2)))</f>
        <v>0.859999999999999</v>
      </c>
      <c r="J353" s="103" t="n">
        <f aca="false">IF(J$1="P",MAX(0,J$2-$C353),IF(J$1="C",MAX(0,$C353-J$2)))</f>
        <v>5.86</v>
      </c>
      <c r="K353" s="103" t="n">
        <f aca="false">IF(K$1="P",MAX(0,K$2-$C353),IF(K$1="C",MAX(0,$C353-K$2)))</f>
        <v>10.86</v>
      </c>
      <c r="L353" s="103" t="n">
        <f aca="false">IF(L$1="P",MAX(0,L$2-$C353),IF(L$1="C",MAX(0,$C353-L$2)))</f>
        <v>20.86</v>
      </c>
      <c r="M353" s="103" t="n">
        <f aca="false">IF(M$1="P",MAX(0,M$2-$C353),IF(M$1="C",MAX(0,$C353-M$2)))</f>
        <v>9.14</v>
      </c>
      <c r="N353" s="103" t="n">
        <f aca="false">IF(N$1="P",MAX(0,N$2-$C353),IF(N$1="C",MAX(0,$C353-N$2)))</f>
        <v>4.14</v>
      </c>
      <c r="O353" s="103" t="n">
        <f aca="false">IF(O$1="P",MAX(0,O$2-$C353),IF(O$1="C",MAX(0,$C353-O$2)))</f>
        <v>0</v>
      </c>
      <c r="P353" s="103" t="n">
        <f aca="false">IF(P$1="P",MAX(0,P$2-$C353),IF(P$1="C",MAX(0,$C353-P$2)))</f>
        <v>0</v>
      </c>
      <c r="Q353" s="103" t="n">
        <f aca="false">IF(Q$1="P",MAX(0,Q$2-$C353),IF(Q$1="C",MAX(0,$C353-Q$2)))</f>
        <v>0</v>
      </c>
      <c r="R353" s="103" t="n">
        <f aca="false">IF(R$1="P",MAX(0,R$2-$C353),IF(R$1="C",MAX(0,$C353-R$2)))</f>
        <v>0</v>
      </c>
      <c r="S353" s="103" t="n">
        <f aca="false">IF(S$1="P",MAX(0,S$2-$C353),IF(S$1="C",MAX(0,$C353-S$2)))</f>
        <v>0</v>
      </c>
      <c r="T353" s="104" t="n">
        <f aca="false">A353</f>
        <v>16</v>
      </c>
      <c r="U353" s="105" t="n">
        <f aca="false">VLOOKUP($B353,Gas!$B$3:$E$2506,2)</f>
        <v>2.15</v>
      </c>
      <c r="V353" s="46" t="n">
        <f aca="false">C353/U353</f>
        <v>13.553488372093</v>
      </c>
      <c r="W353" s="99" t="n">
        <f aca="false">VLOOKUP($B353,Gas!$B$3:$E$2506,4)</f>
        <v>0.302343044070669</v>
      </c>
    </row>
    <row r="354" customFormat="false" ht="12.75" hidden="false" customHeight="false" outlineLevel="0" collapsed="false">
      <c r="A354" s="95" t="n">
        <f aca="false">MONTH(B354)+(YEAR(B354)-1998)*12</f>
        <v>16</v>
      </c>
      <c r="B354" s="114" t="n">
        <v>36270</v>
      </c>
      <c r="C354" s="115" t="n">
        <v>27.7</v>
      </c>
      <c r="D354" s="98" t="n">
        <f aca="false">LN(C354/C353)</f>
        <v>-0.050679387573766</v>
      </c>
      <c r="E354" s="106" t="n">
        <f aca="false">STDEV(D345:D354)*SQRT(trade_day)</f>
        <v>0.87565426101409</v>
      </c>
      <c r="F354" s="99"/>
      <c r="G354" s="103" t="n">
        <f aca="false">IF(G$1="P",MAX(0,G$2-$C354),IF(G$1="C",MAX(0,$C354-G$2)))</f>
        <v>0</v>
      </c>
      <c r="H354" s="103" t="n">
        <f aca="false">IF(H$1="P",MAX(0,H$2-$C354),IF(H$1="C",MAX(0,$C354-H$2)))</f>
        <v>0</v>
      </c>
      <c r="I354" s="103" t="n">
        <f aca="false">IF(I$1="P",MAX(0,I$2-$C354),IF(I$1="C",MAX(0,$C354-I$2)))</f>
        <v>2.3</v>
      </c>
      <c r="J354" s="103" t="n">
        <f aca="false">IF(J$1="P",MAX(0,J$2-$C354),IF(J$1="C",MAX(0,$C354-J$2)))</f>
        <v>7.3</v>
      </c>
      <c r="K354" s="103" t="n">
        <f aca="false">IF(K$1="P",MAX(0,K$2-$C354),IF(K$1="C",MAX(0,$C354-K$2)))</f>
        <v>12.3</v>
      </c>
      <c r="L354" s="103" t="n">
        <f aca="false">IF(L$1="P",MAX(0,L$2-$C354),IF(L$1="C",MAX(0,$C354-L$2)))</f>
        <v>22.3</v>
      </c>
      <c r="M354" s="103" t="n">
        <f aca="false">IF(M$1="P",MAX(0,M$2-$C354),IF(M$1="C",MAX(0,$C354-M$2)))</f>
        <v>7.7</v>
      </c>
      <c r="N354" s="103" t="n">
        <f aca="false">IF(N$1="P",MAX(0,N$2-$C354),IF(N$1="C",MAX(0,$C354-N$2)))</f>
        <v>2.7</v>
      </c>
      <c r="O354" s="103" t="n">
        <f aca="false">IF(O$1="P",MAX(0,O$2-$C354),IF(O$1="C",MAX(0,$C354-O$2)))</f>
        <v>0</v>
      </c>
      <c r="P354" s="103" t="n">
        <f aca="false">IF(P$1="P",MAX(0,P$2-$C354),IF(P$1="C",MAX(0,$C354-P$2)))</f>
        <v>0</v>
      </c>
      <c r="Q354" s="103" t="n">
        <f aca="false">IF(Q$1="P",MAX(0,Q$2-$C354),IF(Q$1="C",MAX(0,$C354-Q$2)))</f>
        <v>0</v>
      </c>
      <c r="R354" s="103" t="n">
        <f aca="false">IF(R$1="P",MAX(0,R$2-$C354),IF(R$1="C",MAX(0,$C354-R$2)))</f>
        <v>0</v>
      </c>
      <c r="S354" s="103" t="n">
        <f aca="false">IF(S$1="P",MAX(0,S$2-$C354),IF(S$1="C",MAX(0,$C354-S$2)))</f>
        <v>0</v>
      </c>
      <c r="T354" s="104" t="n">
        <f aca="false">A354</f>
        <v>16</v>
      </c>
      <c r="U354" s="105" t="n">
        <f aca="false">VLOOKUP($B354,Gas!$B$3:$E$2506,2)</f>
        <v>2.115</v>
      </c>
      <c r="V354" s="46" t="n">
        <f aca="false">C354/U354</f>
        <v>13.096926713948</v>
      </c>
      <c r="W354" s="99" t="n">
        <f aca="false">VLOOKUP($B354,Gas!$B$3:$E$2506,4)</f>
        <v>0.31092676595014</v>
      </c>
    </row>
    <row r="355" customFormat="false" ht="12.75" hidden="false" customHeight="false" outlineLevel="0" collapsed="false">
      <c r="A355" s="95" t="n">
        <f aca="false">MONTH(B355)+(YEAR(B355)-1998)*12</f>
        <v>16</v>
      </c>
      <c r="B355" s="114" t="n">
        <v>36271</v>
      </c>
      <c r="C355" s="115" t="n">
        <v>28.01</v>
      </c>
      <c r="D355" s="98" t="n">
        <f aca="false">LN(C355/C354)</f>
        <v>0.0111291760787245</v>
      </c>
      <c r="E355" s="106" t="n">
        <f aca="false">STDEV(D346:D355)*SQRT(trade_day)</f>
        <v>0.800399625099078</v>
      </c>
      <c r="F355" s="99"/>
      <c r="G355" s="103" t="n">
        <f aca="false">IF(G$1="P",MAX(0,G$2-$C355),IF(G$1="C",MAX(0,$C355-G$2)))</f>
        <v>0</v>
      </c>
      <c r="H355" s="103" t="n">
        <f aca="false">IF(H$1="P",MAX(0,H$2-$C355),IF(H$1="C",MAX(0,$C355-H$2)))</f>
        <v>0</v>
      </c>
      <c r="I355" s="103" t="n">
        <f aca="false">IF(I$1="P",MAX(0,I$2-$C355),IF(I$1="C",MAX(0,$C355-I$2)))</f>
        <v>1.99</v>
      </c>
      <c r="J355" s="103" t="n">
        <f aca="false">IF(J$1="P",MAX(0,J$2-$C355),IF(J$1="C",MAX(0,$C355-J$2)))</f>
        <v>6.99</v>
      </c>
      <c r="K355" s="103" t="n">
        <f aca="false">IF(K$1="P",MAX(0,K$2-$C355),IF(K$1="C",MAX(0,$C355-K$2)))</f>
        <v>11.99</v>
      </c>
      <c r="L355" s="103" t="n">
        <f aca="false">IF(L$1="P",MAX(0,L$2-$C355),IF(L$1="C",MAX(0,$C355-L$2)))</f>
        <v>21.99</v>
      </c>
      <c r="M355" s="103" t="n">
        <f aca="false">IF(M$1="P",MAX(0,M$2-$C355),IF(M$1="C",MAX(0,$C355-M$2)))</f>
        <v>8.01</v>
      </c>
      <c r="N355" s="103" t="n">
        <f aca="false">IF(N$1="P",MAX(0,N$2-$C355),IF(N$1="C",MAX(0,$C355-N$2)))</f>
        <v>3.01</v>
      </c>
      <c r="O355" s="103" t="n">
        <f aca="false">IF(O$1="P",MAX(0,O$2-$C355),IF(O$1="C",MAX(0,$C355-O$2)))</f>
        <v>0</v>
      </c>
      <c r="P355" s="103" t="n">
        <f aca="false">IF(P$1="P",MAX(0,P$2-$C355),IF(P$1="C",MAX(0,$C355-P$2)))</f>
        <v>0</v>
      </c>
      <c r="Q355" s="103" t="n">
        <f aca="false">IF(Q$1="P",MAX(0,Q$2-$C355),IF(Q$1="C",MAX(0,$C355-Q$2)))</f>
        <v>0</v>
      </c>
      <c r="R355" s="103" t="n">
        <f aca="false">IF(R$1="P",MAX(0,R$2-$C355),IF(R$1="C",MAX(0,$C355-R$2)))</f>
        <v>0</v>
      </c>
      <c r="S355" s="103" t="n">
        <f aca="false">IF(S$1="P",MAX(0,S$2-$C355),IF(S$1="C",MAX(0,$C355-S$2)))</f>
        <v>0</v>
      </c>
      <c r="T355" s="104" t="n">
        <f aca="false">A355</f>
        <v>16</v>
      </c>
      <c r="U355" s="105" t="n">
        <f aca="false">VLOOKUP($B355,Gas!$B$3:$E$2506,2)</f>
        <v>2.18</v>
      </c>
      <c r="V355" s="46" t="n">
        <f aca="false">C355/U355</f>
        <v>12.848623853211</v>
      </c>
      <c r="W355" s="99" t="n">
        <f aca="false">VLOOKUP($B355,Gas!$B$3:$E$2506,4)</f>
        <v>0.359104350267942</v>
      </c>
    </row>
    <row r="356" customFormat="false" ht="12.75" hidden="false" customHeight="false" outlineLevel="0" collapsed="false">
      <c r="A356" s="95" t="n">
        <f aca="false">MONTH(B356)+(YEAR(B356)-1998)*12</f>
        <v>16</v>
      </c>
      <c r="B356" s="114" t="n">
        <v>36272</v>
      </c>
      <c r="C356" s="115" t="n">
        <v>31.25</v>
      </c>
      <c r="D356" s="98" t="n">
        <f aca="false">LN(C356/C355)</f>
        <v>0.109457786910393</v>
      </c>
      <c r="E356" s="106" t="n">
        <f aca="false">STDEV(D347:D356)*SQRT(trade_day)</f>
        <v>0.859155202818769</v>
      </c>
      <c r="F356" s="99"/>
      <c r="G356" s="103" t="n">
        <f aca="false">IF(G$1="P",MAX(0,G$2-$C356),IF(G$1="C",MAX(0,$C356-G$2)))</f>
        <v>0</v>
      </c>
      <c r="H356" s="103" t="n">
        <f aca="false">IF(H$1="P",MAX(0,H$2-$C356),IF(H$1="C",MAX(0,$C356-H$2)))</f>
        <v>0</v>
      </c>
      <c r="I356" s="103" t="n">
        <f aca="false">IF(I$1="P",MAX(0,I$2-$C356),IF(I$1="C",MAX(0,$C356-I$2)))</f>
        <v>0</v>
      </c>
      <c r="J356" s="103" t="n">
        <f aca="false">IF(J$1="P",MAX(0,J$2-$C356),IF(J$1="C",MAX(0,$C356-J$2)))</f>
        <v>3.75</v>
      </c>
      <c r="K356" s="103" t="n">
        <f aca="false">IF(K$1="P",MAX(0,K$2-$C356),IF(K$1="C",MAX(0,$C356-K$2)))</f>
        <v>8.75</v>
      </c>
      <c r="L356" s="103" t="n">
        <f aca="false">IF(L$1="P",MAX(0,L$2-$C356),IF(L$1="C",MAX(0,$C356-L$2)))</f>
        <v>18.75</v>
      </c>
      <c r="M356" s="103" t="n">
        <f aca="false">IF(M$1="P",MAX(0,M$2-$C356),IF(M$1="C",MAX(0,$C356-M$2)))</f>
        <v>11.25</v>
      </c>
      <c r="N356" s="103" t="n">
        <f aca="false">IF(N$1="P",MAX(0,N$2-$C356),IF(N$1="C",MAX(0,$C356-N$2)))</f>
        <v>6.25</v>
      </c>
      <c r="O356" s="103" t="n">
        <f aca="false">IF(O$1="P",MAX(0,O$2-$C356),IF(O$1="C",MAX(0,$C356-O$2)))</f>
        <v>1.25</v>
      </c>
      <c r="P356" s="103" t="n">
        <f aca="false">IF(P$1="P",MAX(0,P$2-$C356),IF(P$1="C",MAX(0,$C356-P$2)))</f>
        <v>0</v>
      </c>
      <c r="Q356" s="103" t="n">
        <f aca="false">IF(Q$1="P",MAX(0,Q$2-$C356),IF(Q$1="C",MAX(0,$C356-Q$2)))</f>
        <v>0</v>
      </c>
      <c r="R356" s="103" t="n">
        <f aca="false">IF(R$1="P",MAX(0,R$2-$C356),IF(R$1="C",MAX(0,$C356-R$2)))</f>
        <v>0</v>
      </c>
      <c r="S356" s="103" t="n">
        <f aca="false">IF(S$1="P",MAX(0,S$2-$C356),IF(S$1="C",MAX(0,$C356-S$2)))</f>
        <v>0</v>
      </c>
      <c r="T356" s="104" t="n">
        <f aca="false">A356</f>
        <v>16</v>
      </c>
      <c r="U356" s="105" t="n">
        <f aca="false">VLOOKUP($B356,Gas!$B$3:$E$2506,2)</f>
        <v>2.175</v>
      </c>
      <c r="V356" s="46" t="n">
        <f aca="false">C356/U356</f>
        <v>14.367816091954</v>
      </c>
      <c r="W356" s="99" t="n">
        <f aca="false">VLOOKUP($B356,Gas!$B$3:$E$2506,4)</f>
        <v>0.360278265156601</v>
      </c>
    </row>
    <row r="357" customFormat="false" ht="12.75" hidden="false" customHeight="false" outlineLevel="0" collapsed="false">
      <c r="A357" s="95" t="n">
        <f aca="false">MONTH(B357)+(YEAR(B357)-1998)*12</f>
        <v>16</v>
      </c>
      <c r="B357" s="114" t="n">
        <v>36273</v>
      </c>
      <c r="C357" s="115" t="n">
        <v>29.62</v>
      </c>
      <c r="D357" s="98" t="n">
        <f aca="false">LN(C357/C356)</f>
        <v>-0.0535695673427578</v>
      </c>
      <c r="E357" s="106" t="n">
        <f aca="false">STDEV(D348:D357)*SQRT(trade_day)</f>
        <v>0.949562868012818</v>
      </c>
      <c r="F357" s="99"/>
      <c r="G357" s="103" t="n">
        <f aca="false">IF(G$1="P",MAX(0,G$2-$C357),IF(G$1="C",MAX(0,$C357-G$2)))</f>
        <v>0</v>
      </c>
      <c r="H357" s="103" t="n">
        <f aca="false">IF(H$1="P",MAX(0,H$2-$C357),IF(H$1="C",MAX(0,$C357-H$2)))</f>
        <v>0</v>
      </c>
      <c r="I357" s="103" t="n">
        <f aca="false">IF(I$1="P",MAX(0,I$2-$C357),IF(I$1="C",MAX(0,$C357-I$2)))</f>
        <v>0.379999999999999</v>
      </c>
      <c r="J357" s="103" t="n">
        <f aca="false">IF(J$1="P",MAX(0,J$2-$C357),IF(J$1="C",MAX(0,$C357-J$2)))</f>
        <v>5.38</v>
      </c>
      <c r="K357" s="103" t="n">
        <f aca="false">IF(K$1="P",MAX(0,K$2-$C357),IF(K$1="C",MAX(0,$C357-K$2)))</f>
        <v>10.38</v>
      </c>
      <c r="L357" s="103" t="n">
        <f aca="false">IF(L$1="P",MAX(0,L$2-$C357),IF(L$1="C",MAX(0,$C357-L$2)))</f>
        <v>20.38</v>
      </c>
      <c r="M357" s="103" t="n">
        <f aca="false">IF(M$1="P",MAX(0,M$2-$C357),IF(M$1="C",MAX(0,$C357-M$2)))</f>
        <v>9.62</v>
      </c>
      <c r="N357" s="103" t="n">
        <f aca="false">IF(N$1="P",MAX(0,N$2-$C357),IF(N$1="C",MAX(0,$C357-N$2)))</f>
        <v>4.62</v>
      </c>
      <c r="O357" s="103" t="n">
        <f aca="false">IF(O$1="P",MAX(0,O$2-$C357),IF(O$1="C",MAX(0,$C357-O$2)))</f>
        <v>0</v>
      </c>
      <c r="P357" s="103" t="n">
        <f aca="false">IF(P$1="P",MAX(0,P$2-$C357),IF(P$1="C",MAX(0,$C357-P$2)))</f>
        <v>0</v>
      </c>
      <c r="Q357" s="103" t="n">
        <f aca="false">IF(Q$1="P",MAX(0,Q$2-$C357),IF(Q$1="C",MAX(0,$C357-Q$2)))</f>
        <v>0</v>
      </c>
      <c r="R357" s="103" t="n">
        <f aca="false">IF(R$1="P",MAX(0,R$2-$C357),IF(R$1="C",MAX(0,$C357-R$2)))</f>
        <v>0</v>
      </c>
      <c r="S357" s="103" t="n">
        <f aca="false">IF(S$1="P",MAX(0,S$2-$C357),IF(S$1="C",MAX(0,$C357-S$2)))</f>
        <v>0</v>
      </c>
      <c r="T357" s="104" t="n">
        <f aca="false">A357</f>
        <v>16</v>
      </c>
      <c r="U357" s="105" t="n">
        <f aca="false">VLOOKUP($B357,Gas!$B$3:$E$2506,2)</f>
        <v>2.25</v>
      </c>
      <c r="V357" s="46" t="n">
        <f aca="false">C357/U357</f>
        <v>13.1644444444444</v>
      </c>
      <c r="W357" s="99" t="n">
        <f aca="false">VLOOKUP($B357,Gas!$B$3:$E$2506,4)</f>
        <v>0.360897370405145</v>
      </c>
    </row>
    <row r="358" customFormat="false" ht="12.75" hidden="false" customHeight="false" outlineLevel="0" collapsed="false">
      <c r="A358" s="95" t="n">
        <f aca="false">MONTH(B358)+(YEAR(B358)-1998)*12</f>
        <v>16</v>
      </c>
      <c r="B358" s="114" t="n">
        <v>36276</v>
      </c>
      <c r="C358" s="115" t="n">
        <v>28.87</v>
      </c>
      <c r="D358" s="98" t="n">
        <f aca="false">LN(C358/C357)</f>
        <v>-0.025646815164809</v>
      </c>
      <c r="E358" s="106" t="n">
        <f aca="false">STDEV(D349:D358)*SQRT(trade_day)</f>
        <v>0.97371960912033</v>
      </c>
      <c r="F358" s="99"/>
      <c r="G358" s="103" t="n">
        <f aca="false">IF(G$1="P",MAX(0,G$2-$C358),IF(G$1="C",MAX(0,$C358-G$2)))</f>
        <v>0</v>
      </c>
      <c r="H358" s="103" t="n">
        <f aca="false">IF(H$1="P",MAX(0,H$2-$C358),IF(H$1="C",MAX(0,$C358-H$2)))</f>
        <v>0</v>
      </c>
      <c r="I358" s="103" t="n">
        <f aca="false">IF(I$1="P",MAX(0,I$2-$C358),IF(I$1="C",MAX(0,$C358-I$2)))</f>
        <v>1.13</v>
      </c>
      <c r="J358" s="103" t="n">
        <f aca="false">IF(J$1="P",MAX(0,J$2-$C358),IF(J$1="C",MAX(0,$C358-J$2)))</f>
        <v>6.13</v>
      </c>
      <c r="K358" s="103" t="n">
        <f aca="false">IF(K$1="P",MAX(0,K$2-$C358),IF(K$1="C",MAX(0,$C358-K$2)))</f>
        <v>11.13</v>
      </c>
      <c r="L358" s="103" t="n">
        <f aca="false">IF(L$1="P",MAX(0,L$2-$C358),IF(L$1="C",MAX(0,$C358-L$2)))</f>
        <v>21.13</v>
      </c>
      <c r="M358" s="103" t="n">
        <f aca="false">IF(M$1="P",MAX(0,M$2-$C358),IF(M$1="C",MAX(0,$C358-M$2)))</f>
        <v>8.87</v>
      </c>
      <c r="N358" s="103" t="n">
        <f aca="false">IF(N$1="P",MAX(0,N$2-$C358),IF(N$1="C",MAX(0,$C358-N$2)))</f>
        <v>3.87</v>
      </c>
      <c r="O358" s="103" t="n">
        <f aca="false">IF(O$1="P",MAX(0,O$2-$C358),IF(O$1="C",MAX(0,$C358-O$2)))</f>
        <v>0</v>
      </c>
      <c r="P358" s="103" t="n">
        <f aca="false">IF(P$1="P",MAX(0,P$2-$C358),IF(P$1="C",MAX(0,$C358-P$2)))</f>
        <v>0</v>
      </c>
      <c r="Q358" s="103" t="n">
        <f aca="false">IF(Q$1="P",MAX(0,Q$2-$C358),IF(Q$1="C",MAX(0,$C358-Q$2)))</f>
        <v>0</v>
      </c>
      <c r="R358" s="103" t="n">
        <f aca="false">IF(R$1="P",MAX(0,R$2-$C358),IF(R$1="C",MAX(0,$C358-R$2)))</f>
        <v>0</v>
      </c>
      <c r="S358" s="103" t="n">
        <f aca="false">IF(S$1="P",MAX(0,S$2-$C358),IF(S$1="C",MAX(0,$C358-S$2)))</f>
        <v>0</v>
      </c>
      <c r="T358" s="104" t="n">
        <f aca="false">A358</f>
        <v>16</v>
      </c>
      <c r="U358" s="105" t="n">
        <f aca="false">VLOOKUP($B358,Gas!$B$3:$E$2506,2)</f>
        <v>2.235</v>
      </c>
      <c r="V358" s="46" t="n">
        <f aca="false">C358/U358</f>
        <v>12.917225950783</v>
      </c>
      <c r="W358" s="99" t="n">
        <f aca="false">VLOOKUP($B358,Gas!$B$3:$E$2506,4)</f>
        <v>0.299924799848086</v>
      </c>
    </row>
    <row r="359" customFormat="false" ht="12.75" hidden="false" customHeight="false" outlineLevel="0" collapsed="false">
      <c r="A359" s="95" t="n">
        <f aca="false">MONTH(B359)+(YEAR(B359)-1998)*12</f>
        <v>16</v>
      </c>
      <c r="B359" s="114" t="n">
        <v>36277</v>
      </c>
      <c r="C359" s="115" t="n">
        <v>26.78</v>
      </c>
      <c r="D359" s="98" t="n">
        <f aca="false">LN(C359/C358)</f>
        <v>-0.0751476534118173</v>
      </c>
      <c r="E359" s="106" t="n">
        <f aca="false">STDEV(D350:D359)*SQRT(trade_day)</f>
        <v>1.07970303026223</v>
      </c>
      <c r="F359" s="99"/>
      <c r="G359" s="103" t="n">
        <f aca="false">IF(G$1="P",MAX(0,G$2-$C359),IF(G$1="C",MAX(0,$C359-G$2)))</f>
        <v>0</v>
      </c>
      <c r="H359" s="103" t="n">
        <f aca="false">IF(H$1="P",MAX(0,H$2-$C359),IF(H$1="C",MAX(0,$C359-H$2)))</f>
        <v>0</v>
      </c>
      <c r="I359" s="103" t="n">
        <f aca="false">IF(I$1="P",MAX(0,I$2-$C359),IF(I$1="C",MAX(0,$C359-I$2)))</f>
        <v>3.22</v>
      </c>
      <c r="J359" s="103" t="n">
        <f aca="false">IF(J$1="P",MAX(0,J$2-$C359),IF(J$1="C",MAX(0,$C359-J$2)))</f>
        <v>8.22</v>
      </c>
      <c r="K359" s="103" t="n">
        <f aca="false">IF(K$1="P",MAX(0,K$2-$C359),IF(K$1="C",MAX(0,$C359-K$2)))</f>
        <v>13.22</v>
      </c>
      <c r="L359" s="103" t="n">
        <f aca="false">IF(L$1="P",MAX(0,L$2-$C359),IF(L$1="C",MAX(0,$C359-L$2)))</f>
        <v>23.22</v>
      </c>
      <c r="M359" s="103" t="n">
        <f aca="false">IF(M$1="P",MAX(0,M$2-$C359),IF(M$1="C",MAX(0,$C359-M$2)))</f>
        <v>6.78</v>
      </c>
      <c r="N359" s="103" t="n">
        <f aca="false">IF(N$1="P",MAX(0,N$2-$C359),IF(N$1="C",MAX(0,$C359-N$2)))</f>
        <v>1.78</v>
      </c>
      <c r="O359" s="103" t="n">
        <f aca="false">IF(O$1="P",MAX(0,O$2-$C359),IF(O$1="C",MAX(0,$C359-O$2)))</f>
        <v>0</v>
      </c>
      <c r="P359" s="103" t="n">
        <f aca="false">IF(P$1="P",MAX(0,P$2-$C359),IF(P$1="C",MAX(0,$C359-P$2)))</f>
        <v>0</v>
      </c>
      <c r="Q359" s="103" t="n">
        <f aca="false">IF(Q$1="P",MAX(0,Q$2-$C359),IF(Q$1="C",MAX(0,$C359-Q$2)))</f>
        <v>0</v>
      </c>
      <c r="R359" s="103" t="n">
        <f aca="false">IF(R$1="P",MAX(0,R$2-$C359),IF(R$1="C",MAX(0,$C359-R$2)))</f>
        <v>0</v>
      </c>
      <c r="S359" s="103" t="n">
        <f aca="false">IF(S$1="P",MAX(0,S$2-$C359),IF(S$1="C",MAX(0,$C359-S$2)))</f>
        <v>0</v>
      </c>
      <c r="T359" s="104" t="n">
        <f aca="false">A359</f>
        <v>16</v>
      </c>
      <c r="U359" s="105" t="n">
        <f aca="false">VLOOKUP($B359,Gas!$B$3:$E$2506,2)</f>
        <v>2.23</v>
      </c>
      <c r="V359" s="46" t="n">
        <f aca="false">C359/U359</f>
        <v>12.0089686098655</v>
      </c>
      <c r="W359" s="99" t="n">
        <f aca="false">VLOOKUP($B359,Gas!$B$3:$E$2506,4)</f>
        <v>0.302514798042054</v>
      </c>
    </row>
    <row r="360" customFormat="false" ht="12.75" hidden="false" customHeight="false" outlineLevel="0" collapsed="false">
      <c r="A360" s="95" t="n">
        <f aca="false">MONTH(B360)+(YEAR(B360)-1998)*12</f>
        <v>16</v>
      </c>
      <c r="B360" s="114" t="n">
        <v>36278</v>
      </c>
      <c r="C360" s="115" t="n">
        <v>24.68</v>
      </c>
      <c r="D360" s="98" t="n">
        <f aca="false">LN(C360/C359)</f>
        <v>-0.0816621412258395</v>
      </c>
      <c r="E360" s="106" t="n">
        <f aca="false">STDEV(D351:D360)*SQRT(trade_day)</f>
        <v>1.16733231518688</v>
      </c>
      <c r="F360" s="99"/>
      <c r="G360" s="103" t="n">
        <f aca="false">IF(G$1="P",MAX(0,G$2-$C360),IF(G$1="C",MAX(0,$C360-G$2)))</f>
        <v>0</v>
      </c>
      <c r="H360" s="103" t="n">
        <f aca="false">IF(H$1="P",MAX(0,H$2-$C360),IF(H$1="C",MAX(0,$C360-H$2)))</f>
        <v>0.32</v>
      </c>
      <c r="I360" s="103" t="n">
        <f aca="false">IF(I$1="P",MAX(0,I$2-$C360),IF(I$1="C",MAX(0,$C360-I$2)))</f>
        <v>5.32</v>
      </c>
      <c r="J360" s="103" t="n">
        <f aca="false">IF(J$1="P",MAX(0,J$2-$C360),IF(J$1="C",MAX(0,$C360-J$2)))</f>
        <v>10.32</v>
      </c>
      <c r="K360" s="103" t="n">
        <f aca="false">IF(K$1="P",MAX(0,K$2-$C360),IF(K$1="C",MAX(0,$C360-K$2)))</f>
        <v>15.32</v>
      </c>
      <c r="L360" s="103" t="n">
        <f aca="false">IF(L$1="P",MAX(0,L$2-$C360),IF(L$1="C",MAX(0,$C360-L$2)))</f>
        <v>25.32</v>
      </c>
      <c r="M360" s="103" t="n">
        <f aca="false">IF(M$1="P",MAX(0,M$2-$C360),IF(M$1="C",MAX(0,$C360-M$2)))</f>
        <v>4.68</v>
      </c>
      <c r="N360" s="103" t="n">
        <f aca="false">IF(N$1="P",MAX(0,N$2-$C360),IF(N$1="C",MAX(0,$C360-N$2)))</f>
        <v>0</v>
      </c>
      <c r="O360" s="103" t="n">
        <f aca="false">IF(O$1="P",MAX(0,O$2-$C360),IF(O$1="C",MAX(0,$C360-O$2)))</f>
        <v>0</v>
      </c>
      <c r="P360" s="103" t="n">
        <f aca="false">IF(P$1="P",MAX(0,P$2-$C360),IF(P$1="C",MAX(0,$C360-P$2)))</f>
        <v>0</v>
      </c>
      <c r="Q360" s="103" t="n">
        <f aca="false">IF(Q$1="P",MAX(0,Q$2-$C360),IF(Q$1="C",MAX(0,$C360-Q$2)))</f>
        <v>0</v>
      </c>
      <c r="R360" s="103" t="n">
        <f aca="false">IF(R$1="P",MAX(0,R$2-$C360),IF(R$1="C",MAX(0,$C360-R$2)))</f>
        <v>0</v>
      </c>
      <c r="S360" s="103" t="n">
        <f aca="false">IF(S$1="P",MAX(0,S$2-$C360),IF(S$1="C",MAX(0,$C360-S$2)))</f>
        <v>0</v>
      </c>
      <c r="T360" s="104" t="n">
        <f aca="false">A360</f>
        <v>16</v>
      </c>
      <c r="U360" s="105" t="n">
        <f aca="false">VLOOKUP($B360,Gas!$B$3:$E$2506,2)</f>
        <v>2.33</v>
      </c>
      <c r="V360" s="46" t="n">
        <f aca="false">C360/U360</f>
        <v>10.5922746781116</v>
      </c>
      <c r="W360" s="99" t="n">
        <f aca="false">VLOOKUP($B360,Gas!$B$3:$E$2506,4)</f>
        <v>0.385684655675032</v>
      </c>
    </row>
    <row r="361" customFormat="false" ht="12.75" hidden="false" customHeight="false" outlineLevel="0" collapsed="false">
      <c r="A361" s="95" t="n">
        <f aca="false">MONTH(B361)+(YEAR(B361)-1998)*12</f>
        <v>16</v>
      </c>
      <c r="B361" s="114" t="n">
        <v>36279</v>
      </c>
      <c r="C361" s="115" t="n">
        <v>28.72</v>
      </c>
      <c r="D361" s="98" t="n">
        <f aca="false">LN(C361/C360)</f>
        <v>0.151600545142836</v>
      </c>
      <c r="E361" s="106" t="n">
        <f aca="false">STDEV(D352:D361)*SQRT(trade_day)</f>
        <v>1.38550418741244</v>
      </c>
      <c r="F361" s="99"/>
      <c r="G361" s="103" t="n">
        <f aca="false">IF(G$1="P",MAX(0,G$2-$C361),IF(G$1="C",MAX(0,$C361-G$2)))</f>
        <v>0</v>
      </c>
      <c r="H361" s="103" t="n">
        <f aca="false">IF(H$1="P",MAX(0,H$2-$C361),IF(H$1="C",MAX(0,$C361-H$2)))</f>
        <v>0</v>
      </c>
      <c r="I361" s="103" t="n">
        <f aca="false">IF(I$1="P",MAX(0,I$2-$C361),IF(I$1="C",MAX(0,$C361-I$2)))</f>
        <v>1.28</v>
      </c>
      <c r="J361" s="103" t="n">
        <f aca="false">IF(J$1="P",MAX(0,J$2-$C361),IF(J$1="C",MAX(0,$C361-J$2)))</f>
        <v>6.28</v>
      </c>
      <c r="K361" s="103" t="n">
        <f aca="false">IF(K$1="P",MAX(0,K$2-$C361),IF(K$1="C",MAX(0,$C361-K$2)))</f>
        <v>11.28</v>
      </c>
      <c r="L361" s="103" t="n">
        <f aca="false">IF(L$1="P",MAX(0,L$2-$C361),IF(L$1="C",MAX(0,$C361-L$2)))</f>
        <v>21.28</v>
      </c>
      <c r="M361" s="103" t="n">
        <f aca="false">IF(M$1="P",MAX(0,M$2-$C361),IF(M$1="C",MAX(0,$C361-M$2)))</f>
        <v>8.72</v>
      </c>
      <c r="N361" s="103" t="n">
        <f aca="false">IF(N$1="P",MAX(0,N$2-$C361),IF(N$1="C",MAX(0,$C361-N$2)))</f>
        <v>3.72</v>
      </c>
      <c r="O361" s="103" t="n">
        <f aca="false">IF(O$1="P",MAX(0,O$2-$C361),IF(O$1="C",MAX(0,$C361-O$2)))</f>
        <v>0</v>
      </c>
      <c r="P361" s="103" t="n">
        <f aca="false">IF(P$1="P",MAX(0,P$2-$C361),IF(P$1="C",MAX(0,$C361-P$2)))</f>
        <v>0</v>
      </c>
      <c r="Q361" s="103" t="n">
        <f aca="false">IF(Q$1="P",MAX(0,Q$2-$C361),IF(Q$1="C",MAX(0,$C361-Q$2)))</f>
        <v>0</v>
      </c>
      <c r="R361" s="103" t="n">
        <f aca="false">IF(R$1="P",MAX(0,R$2-$C361),IF(R$1="C",MAX(0,$C361-R$2)))</f>
        <v>0</v>
      </c>
      <c r="S361" s="103" t="n">
        <f aca="false">IF(S$1="P",MAX(0,S$2-$C361),IF(S$1="C",MAX(0,$C361-S$2)))</f>
        <v>0</v>
      </c>
      <c r="T361" s="104" t="n">
        <f aca="false">A361</f>
        <v>16</v>
      </c>
      <c r="U361" s="105" t="n">
        <f aca="false">VLOOKUP($B361,Gas!$B$3:$E$2506,2)</f>
        <v>2.31</v>
      </c>
      <c r="V361" s="46" t="n">
        <f aca="false">C361/U361</f>
        <v>12.4329004329004</v>
      </c>
      <c r="W361" s="99" t="n">
        <f aca="false">VLOOKUP($B361,Gas!$B$3:$E$2506,4)</f>
        <v>0.396342194897804</v>
      </c>
    </row>
    <row r="362" customFormat="false" ht="12.75" hidden="false" customHeight="false" outlineLevel="0" collapsed="false">
      <c r="A362" s="95" t="n">
        <f aca="false">MONTH(B362)+(YEAR(B362)-1998)*12</f>
        <v>16</v>
      </c>
      <c r="B362" s="114" t="n">
        <v>36280</v>
      </c>
      <c r="C362" s="115" t="n">
        <v>25.35</v>
      </c>
      <c r="D362" s="98" t="n">
        <f aca="false">LN(C362/C361)</f>
        <v>-0.124815014142831</v>
      </c>
      <c r="E362" s="106" t="n">
        <f aca="false">STDEV(D353:D362)*SQRT(trade_day)</f>
        <v>1.51942114785997</v>
      </c>
      <c r="F362" s="99"/>
      <c r="G362" s="103" t="n">
        <f aca="false">IF(G$1="P",MAX(0,G$2-$C362),IF(G$1="C",MAX(0,$C362-G$2)))</f>
        <v>0</v>
      </c>
      <c r="H362" s="103" t="n">
        <f aca="false">IF(H$1="P",MAX(0,H$2-$C362),IF(H$1="C",MAX(0,$C362-H$2)))</f>
        <v>0</v>
      </c>
      <c r="I362" s="103" t="n">
        <f aca="false">IF(I$1="P",MAX(0,I$2-$C362),IF(I$1="C",MAX(0,$C362-I$2)))</f>
        <v>4.65</v>
      </c>
      <c r="J362" s="103" t="n">
        <f aca="false">IF(J$1="P",MAX(0,J$2-$C362),IF(J$1="C",MAX(0,$C362-J$2)))</f>
        <v>9.65</v>
      </c>
      <c r="K362" s="103" t="n">
        <f aca="false">IF(K$1="P",MAX(0,K$2-$C362),IF(K$1="C",MAX(0,$C362-K$2)))</f>
        <v>14.65</v>
      </c>
      <c r="L362" s="103" t="n">
        <f aca="false">IF(L$1="P",MAX(0,L$2-$C362),IF(L$1="C",MAX(0,$C362-L$2)))</f>
        <v>24.65</v>
      </c>
      <c r="M362" s="103" t="n">
        <f aca="false">IF(M$1="P",MAX(0,M$2-$C362),IF(M$1="C",MAX(0,$C362-M$2)))</f>
        <v>5.35</v>
      </c>
      <c r="N362" s="103" t="n">
        <f aca="false">IF(N$1="P",MAX(0,N$2-$C362),IF(N$1="C",MAX(0,$C362-N$2)))</f>
        <v>0.350000000000001</v>
      </c>
      <c r="O362" s="103" t="n">
        <f aca="false">IF(O$1="P",MAX(0,O$2-$C362),IF(O$1="C",MAX(0,$C362-O$2)))</f>
        <v>0</v>
      </c>
      <c r="P362" s="103" t="n">
        <f aca="false">IF(P$1="P",MAX(0,P$2-$C362),IF(P$1="C",MAX(0,$C362-P$2)))</f>
        <v>0</v>
      </c>
      <c r="Q362" s="103" t="n">
        <f aca="false">IF(Q$1="P",MAX(0,Q$2-$C362),IF(Q$1="C",MAX(0,$C362-Q$2)))</f>
        <v>0</v>
      </c>
      <c r="R362" s="103" t="n">
        <f aca="false">IF(R$1="P",MAX(0,R$2-$C362),IF(R$1="C",MAX(0,$C362-R$2)))</f>
        <v>0</v>
      </c>
      <c r="S362" s="103" t="n">
        <f aca="false">IF(S$1="P",MAX(0,S$2-$C362),IF(S$1="C",MAX(0,$C362-S$2)))</f>
        <v>0</v>
      </c>
      <c r="T362" s="104" t="n">
        <f aca="false">A362</f>
        <v>16</v>
      </c>
      <c r="U362" s="105" t="n">
        <f aca="false">VLOOKUP($B362,Gas!$B$3:$E$2506,2)</f>
        <v>2.34</v>
      </c>
      <c r="V362" s="46" t="n">
        <f aca="false">C362/U362</f>
        <v>10.8333333333333</v>
      </c>
      <c r="W362" s="99" t="n">
        <f aca="false">VLOOKUP($B362,Gas!$B$3:$E$2506,4)</f>
        <v>0.36381371291089</v>
      </c>
    </row>
    <row r="363" customFormat="false" ht="12.75" hidden="false" customHeight="false" outlineLevel="0" collapsed="false">
      <c r="A363" s="95" t="n">
        <f aca="false">MONTH(B363)+(YEAR(B363)-1998)*12</f>
        <v>17</v>
      </c>
      <c r="B363" s="114" t="n">
        <v>36283</v>
      </c>
      <c r="C363" s="115" t="n">
        <v>29.5</v>
      </c>
      <c r="D363" s="98" t="n">
        <f aca="false">LN(C363/C362)</f>
        <v>0.151611533308582</v>
      </c>
      <c r="E363" s="106" t="n">
        <f aca="false">STDEV(D354:D363)*SQRT(trade_day)</f>
        <v>1.59903697413626</v>
      </c>
      <c r="F363" s="99"/>
      <c r="G363" s="103" t="n">
        <f aca="false">IF(G$1="P",MAX(0,G$2-$C363),IF(G$1="C",MAX(0,$C363-G$2)))</f>
        <v>0</v>
      </c>
      <c r="H363" s="103" t="n">
        <f aca="false">IF(H$1="P",MAX(0,H$2-$C363),IF(H$1="C",MAX(0,$C363-H$2)))</f>
        <v>0</v>
      </c>
      <c r="I363" s="103" t="n">
        <f aca="false">IF(I$1="P",MAX(0,I$2-$C363),IF(I$1="C",MAX(0,$C363-I$2)))</f>
        <v>0.5</v>
      </c>
      <c r="J363" s="103" t="n">
        <f aca="false">IF(J$1="P",MAX(0,J$2-$C363),IF(J$1="C",MAX(0,$C363-J$2)))</f>
        <v>5.5</v>
      </c>
      <c r="K363" s="103" t="n">
        <f aca="false">IF(K$1="P",MAX(0,K$2-$C363),IF(K$1="C",MAX(0,$C363-K$2)))</f>
        <v>10.5</v>
      </c>
      <c r="L363" s="103" t="n">
        <f aca="false">IF(L$1="P",MAX(0,L$2-$C363),IF(L$1="C",MAX(0,$C363-L$2)))</f>
        <v>20.5</v>
      </c>
      <c r="M363" s="103" t="n">
        <f aca="false">IF(M$1="P",MAX(0,M$2-$C363),IF(M$1="C",MAX(0,$C363-M$2)))</f>
        <v>9.5</v>
      </c>
      <c r="N363" s="103" t="n">
        <f aca="false">IF(N$1="P",MAX(0,N$2-$C363),IF(N$1="C",MAX(0,$C363-N$2)))</f>
        <v>4.5</v>
      </c>
      <c r="O363" s="103" t="n">
        <f aca="false">IF(O$1="P",MAX(0,O$2-$C363),IF(O$1="C",MAX(0,$C363-O$2)))</f>
        <v>0</v>
      </c>
      <c r="P363" s="103" t="n">
        <f aca="false">IF(P$1="P",MAX(0,P$2-$C363),IF(P$1="C",MAX(0,$C363-P$2)))</f>
        <v>0</v>
      </c>
      <c r="Q363" s="103" t="n">
        <f aca="false">IF(Q$1="P",MAX(0,Q$2-$C363),IF(Q$1="C",MAX(0,$C363-Q$2)))</f>
        <v>0</v>
      </c>
      <c r="R363" s="103" t="n">
        <f aca="false">IF(R$1="P",MAX(0,R$2-$C363),IF(R$1="C",MAX(0,$C363-R$2)))</f>
        <v>0</v>
      </c>
      <c r="S363" s="103" t="n">
        <f aca="false">IF(S$1="P",MAX(0,S$2-$C363),IF(S$1="C",MAX(0,$C363-S$2)))</f>
        <v>0</v>
      </c>
      <c r="T363" s="104" t="n">
        <f aca="false">A363</f>
        <v>17</v>
      </c>
      <c r="U363" s="105" t="n">
        <f aca="false">VLOOKUP($B363,Gas!$B$3:$E$2506,2)</f>
        <v>2.27</v>
      </c>
      <c r="V363" s="46" t="n">
        <f aca="false">C363/U363</f>
        <v>12.9955947136564</v>
      </c>
      <c r="W363" s="99" t="n">
        <f aca="false">VLOOKUP($B363,Gas!$B$3:$E$2506,4)</f>
        <v>0.356252481823989</v>
      </c>
    </row>
    <row r="364" customFormat="false" ht="12.75" hidden="false" customHeight="false" outlineLevel="0" collapsed="false">
      <c r="A364" s="95" t="n">
        <f aca="false">MONTH(B364)+(YEAR(B364)-1998)*12</f>
        <v>17</v>
      </c>
      <c r="B364" s="114" t="n">
        <v>36284</v>
      </c>
      <c r="C364" s="115" t="n">
        <v>28.49</v>
      </c>
      <c r="D364" s="98" t="n">
        <f aca="false">LN(C364/C363)</f>
        <v>-0.0348371148359572</v>
      </c>
      <c r="E364" s="106" t="n">
        <f aca="false">STDEV(D355:D364)*SQRT(trade_day)</f>
        <v>1.58666592736039</v>
      </c>
      <c r="F364" s="99"/>
      <c r="G364" s="103" t="n">
        <f aca="false">IF(G$1="P",MAX(0,G$2-$C364),IF(G$1="C",MAX(0,$C364-G$2)))</f>
        <v>0</v>
      </c>
      <c r="H364" s="103" t="n">
        <f aca="false">IF(H$1="P",MAX(0,H$2-$C364),IF(H$1="C",MAX(0,$C364-H$2)))</f>
        <v>0</v>
      </c>
      <c r="I364" s="103" t="n">
        <f aca="false">IF(I$1="P",MAX(0,I$2-$C364),IF(I$1="C",MAX(0,$C364-I$2)))</f>
        <v>1.51</v>
      </c>
      <c r="J364" s="103" t="n">
        <f aca="false">IF(J$1="P",MAX(0,J$2-$C364),IF(J$1="C",MAX(0,$C364-J$2)))</f>
        <v>6.51</v>
      </c>
      <c r="K364" s="103" t="n">
        <f aca="false">IF(K$1="P",MAX(0,K$2-$C364),IF(K$1="C",MAX(0,$C364-K$2)))</f>
        <v>11.51</v>
      </c>
      <c r="L364" s="103" t="n">
        <f aca="false">IF(L$1="P",MAX(0,L$2-$C364),IF(L$1="C",MAX(0,$C364-L$2)))</f>
        <v>21.51</v>
      </c>
      <c r="M364" s="103" t="n">
        <f aca="false">IF(M$1="P",MAX(0,M$2-$C364),IF(M$1="C",MAX(0,$C364-M$2)))</f>
        <v>8.49</v>
      </c>
      <c r="N364" s="103" t="n">
        <f aca="false">IF(N$1="P",MAX(0,N$2-$C364),IF(N$1="C",MAX(0,$C364-N$2)))</f>
        <v>3.49</v>
      </c>
      <c r="O364" s="103" t="n">
        <f aca="false">IF(O$1="P",MAX(0,O$2-$C364),IF(O$1="C",MAX(0,$C364-O$2)))</f>
        <v>0</v>
      </c>
      <c r="P364" s="103" t="n">
        <f aca="false">IF(P$1="P",MAX(0,P$2-$C364),IF(P$1="C",MAX(0,$C364-P$2)))</f>
        <v>0</v>
      </c>
      <c r="Q364" s="103" t="n">
        <f aca="false">IF(Q$1="P",MAX(0,Q$2-$C364),IF(Q$1="C",MAX(0,$C364-Q$2)))</f>
        <v>0</v>
      </c>
      <c r="R364" s="103" t="n">
        <f aca="false">IF(R$1="P",MAX(0,R$2-$C364),IF(R$1="C",MAX(0,$C364-R$2)))</f>
        <v>0</v>
      </c>
      <c r="S364" s="103" t="n">
        <f aca="false">IF(S$1="P",MAX(0,S$2-$C364),IF(S$1="C",MAX(0,$C364-S$2)))</f>
        <v>0</v>
      </c>
      <c r="T364" s="104" t="n">
        <f aca="false">A364</f>
        <v>17</v>
      </c>
      <c r="U364" s="105" t="n">
        <f aca="false">VLOOKUP($B364,Gas!$B$3:$E$2506,2)</f>
        <v>2.22</v>
      </c>
      <c r="V364" s="46" t="n">
        <f aca="false">C364/U364</f>
        <v>12.8333333333333</v>
      </c>
      <c r="W364" s="99" t="n">
        <f aca="false">VLOOKUP($B364,Gas!$B$3:$E$2506,4)</f>
        <v>0.381252388063024</v>
      </c>
    </row>
    <row r="365" customFormat="false" ht="12.75" hidden="false" customHeight="false" outlineLevel="0" collapsed="false">
      <c r="A365" s="95" t="n">
        <f aca="false">MONTH(B365)+(YEAR(B365)-1998)*12</f>
        <v>17</v>
      </c>
      <c r="B365" s="114" t="n">
        <v>36285</v>
      </c>
      <c r="C365" s="115" t="n">
        <v>28.28</v>
      </c>
      <c r="D365" s="98" t="n">
        <f aca="false">LN(C365/C364)</f>
        <v>-0.00739830748144481</v>
      </c>
      <c r="E365" s="106" t="n">
        <f aca="false">STDEV(D356:D365)*SQRT(trade_day)</f>
        <v>1.5866725005374</v>
      </c>
      <c r="F365" s="99"/>
      <c r="G365" s="103" t="n">
        <f aca="false">IF(G$1="P",MAX(0,G$2-$C365),IF(G$1="C",MAX(0,$C365-G$2)))</f>
        <v>0</v>
      </c>
      <c r="H365" s="103" t="n">
        <f aca="false">IF(H$1="P",MAX(0,H$2-$C365),IF(H$1="C",MAX(0,$C365-H$2)))</f>
        <v>0</v>
      </c>
      <c r="I365" s="103" t="n">
        <f aca="false">IF(I$1="P",MAX(0,I$2-$C365),IF(I$1="C",MAX(0,$C365-I$2)))</f>
        <v>1.72</v>
      </c>
      <c r="J365" s="103" t="n">
        <f aca="false">IF(J$1="P",MAX(0,J$2-$C365),IF(J$1="C",MAX(0,$C365-J$2)))</f>
        <v>6.72</v>
      </c>
      <c r="K365" s="103" t="n">
        <f aca="false">IF(K$1="P",MAX(0,K$2-$C365),IF(K$1="C",MAX(0,$C365-K$2)))</f>
        <v>11.72</v>
      </c>
      <c r="L365" s="103" t="n">
        <f aca="false">IF(L$1="P",MAX(0,L$2-$C365),IF(L$1="C",MAX(0,$C365-L$2)))</f>
        <v>21.72</v>
      </c>
      <c r="M365" s="103" t="n">
        <f aca="false">IF(M$1="P",MAX(0,M$2-$C365),IF(M$1="C",MAX(0,$C365-M$2)))</f>
        <v>8.28</v>
      </c>
      <c r="N365" s="103" t="n">
        <f aca="false">IF(N$1="P",MAX(0,N$2-$C365),IF(N$1="C",MAX(0,$C365-N$2)))</f>
        <v>3.28</v>
      </c>
      <c r="O365" s="103" t="n">
        <f aca="false">IF(O$1="P",MAX(0,O$2-$C365),IF(O$1="C",MAX(0,$C365-O$2)))</f>
        <v>0</v>
      </c>
      <c r="P365" s="103" t="n">
        <f aca="false">IF(P$1="P",MAX(0,P$2-$C365),IF(P$1="C",MAX(0,$C365-P$2)))</f>
        <v>0</v>
      </c>
      <c r="Q365" s="103" t="n">
        <f aca="false">IF(Q$1="P",MAX(0,Q$2-$C365),IF(Q$1="C",MAX(0,$C365-Q$2)))</f>
        <v>0</v>
      </c>
      <c r="R365" s="103" t="n">
        <f aca="false">IF(R$1="P",MAX(0,R$2-$C365),IF(R$1="C",MAX(0,$C365-R$2)))</f>
        <v>0</v>
      </c>
      <c r="S365" s="103" t="n">
        <f aca="false">IF(S$1="P",MAX(0,S$2-$C365),IF(S$1="C",MAX(0,$C365-S$2)))</f>
        <v>0</v>
      </c>
      <c r="T365" s="104" t="n">
        <f aca="false">A365</f>
        <v>17</v>
      </c>
      <c r="U365" s="105" t="n">
        <f aca="false">VLOOKUP($B365,Gas!$B$3:$E$2506,2)</f>
        <v>2.315</v>
      </c>
      <c r="V365" s="46" t="n">
        <f aca="false">C365/U365</f>
        <v>12.2159827213823</v>
      </c>
      <c r="W365" s="99" t="n">
        <f aca="false">VLOOKUP($B365,Gas!$B$3:$E$2506,4)</f>
        <v>0.460140743899024</v>
      </c>
    </row>
    <row r="366" customFormat="false" ht="12.75" hidden="false" customHeight="false" outlineLevel="0" collapsed="false">
      <c r="A366" s="95" t="n">
        <f aca="false">MONTH(B366)+(YEAR(B366)-1998)*12</f>
        <v>17</v>
      </c>
      <c r="B366" s="114" t="n">
        <v>36286</v>
      </c>
      <c r="C366" s="115" t="n">
        <v>28.35</v>
      </c>
      <c r="D366" s="98" t="n">
        <f aca="false">LN(C366/C365)</f>
        <v>0.00247218914538907</v>
      </c>
      <c r="E366" s="106" t="n">
        <f aca="false">STDEV(D357:D366)*SQRT(trade_day)</f>
        <v>1.46928598691381</v>
      </c>
      <c r="F366" s="99"/>
      <c r="G366" s="103" t="n">
        <f aca="false">IF(G$1="P",MAX(0,G$2-$C366),IF(G$1="C",MAX(0,$C366-G$2)))</f>
        <v>0</v>
      </c>
      <c r="H366" s="103" t="n">
        <f aca="false">IF(H$1="P",MAX(0,H$2-$C366),IF(H$1="C",MAX(0,$C366-H$2)))</f>
        <v>0</v>
      </c>
      <c r="I366" s="103" t="n">
        <f aca="false">IF(I$1="P",MAX(0,I$2-$C366),IF(I$1="C",MAX(0,$C366-I$2)))</f>
        <v>1.65</v>
      </c>
      <c r="J366" s="103" t="n">
        <f aca="false">IF(J$1="P",MAX(0,J$2-$C366),IF(J$1="C",MAX(0,$C366-J$2)))</f>
        <v>6.65</v>
      </c>
      <c r="K366" s="103" t="n">
        <f aca="false">IF(K$1="P",MAX(0,K$2-$C366),IF(K$1="C",MAX(0,$C366-K$2)))</f>
        <v>11.65</v>
      </c>
      <c r="L366" s="103" t="n">
        <f aca="false">IF(L$1="P",MAX(0,L$2-$C366),IF(L$1="C",MAX(0,$C366-L$2)))</f>
        <v>21.65</v>
      </c>
      <c r="M366" s="103" t="n">
        <f aca="false">IF(M$1="P",MAX(0,M$2-$C366),IF(M$1="C",MAX(0,$C366-M$2)))</f>
        <v>8.35</v>
      </c>
      <c r="N366" s="103" t="n">
        <f aca="false">IF(N$1="P",MAX(0,N$2-$C366),IF(N$1="C",MAX(0,$C366-N$2)))</f>
        <v>3.35</v>
      </c>
      <c r="O366" s="103" t="n">
        <f aca="false">IF(O$1="P",MAX(0,O$2-$C366),IF(O$1="C",MAX(0,$C366-O$2)))</f>
        <v>0</v>
      </c>
      <c r="P366" s="103" t="n">
        <f aca="false">IF(P$1="P",MAX(0,P$2-$C366),IF(P$1="C",MAX(0,$C366-P$2)))</f>
        <v>0</v>
      </c>
      <c r="Q366" s="103" t="n">
        <f aca="false">IF(Q$1="P",MAX(0,Q$2-$C366),IF(Q$1="C",MAX(0,$C366-Q$2)))</f>
        <v>0</v>
      </c>
      <c r="R366" s="103" t="n">
        <f aca="false">IF(R$1="P",MAX(0,R$2-$C366),IF(R$1="C",MAX(0,$C366-R$2)))</f>
        <v>0</v>
      </c>
      <c r="S366" s="103" t="n">
        <f aca="false">IF(S$1="P",MAX(0,S$2-$C366),IF(S$1="C",MAX(0,$C366-S$2)))</f>
        <v>0</v>
      </c>
      <c r="T366" s="104" t="n">
        <f aca="false">A366</f>
        <v>17</v>
      </c>
      <c r="U366" s="105" t="n">
        <f aca="false">VLOOKUP($B366,Gas!$B$3:$E$2506,2)</f>
        <v>2.365</v>
      </c>
      <c r="V366" s="46" t="n">
        <f aca="false">C366/U366</f>
        <v>11.9873150105708</v>
      </c>
      <c r="W366" s="99" t="n">
        <f aca="false">VLOOKUP($B366,Gas!$B$3:$E$2506,4)</f>
        <v>0.471487202942297</v>
      </c>
    </row>
    <row r="367" customFormat="false" ht="12.75" hidden="false" customHeight="false" outlineLevel="0" collapsed="false">
      <c r="A367" s="95" t="n">
        <f aca="false">MONTH(B367)+(YEAR(B367)-1998)*12</f>
        <v>17</v>
      </c>
      <c r="B367" s="114" t="n">
        <v>36287</v>
      </c>
      <c r="C367" s="115" t="n">
        <v>32.68</v>
      </c>
      <c r="D367" s="98" t="n">
        <f aca="false">LN(C367/C366)</f>
        <v>0.142136239818041</v>
      </c>
      <c r="E367" s="106" t="n">
        <f aca="false">STDEV(D358:D367)*SQRT(trade_day)</f>
        <v>1.62473786410765</v>
      </c>
      <c r="F367" s="99"/>
      <c r="G367" s="103" t="n">
        <f aca="false">IF(G$1="P",MAX(0,G$2-$C367),IF(G$1="C",MAX(0,$C367-G$2)))</f>
        <v>0</v>
      </c>
      <c r="H367" s="103" t="n">
        <f aca="false">IF(H$1="P",MAX(0,H$2-$C367),IF(H$1="C",MAX(0,$C367-H$2)))</f>
        <v>0</v>
      </c>
      <c r="I367" s="103" t="n">
        <f aca="false">IF(I$1="P",MAX(0,I$2-$C367),IF(I$1="C",MAX(0,$C367-I$2)))</f>
        <v>0</v>
      </c>
      <c r="J367" s="103" t="n">
        <f aca="false">IF(J$1="P",MAX(0,J$2-$C367),IF(J$1="C",MAX(0,$C367-J$2)))</f>
        <v>2.32</v>
      </c>
      <c r="K367" s="103" t="n">
        <f aca="false">IF(K$1="P",MAX(0,K$2-$C367),IF(K$1="C",MAX(0,$C367-K$2)))</f>
        <v>7.32</v>
      </c>
      <c r="L367" s="103" t="n">
        <f aca="false">IF(L$1="P",MAX(0,L$2-$C367),IF(L$1="C",MAX(0,$C367-L$2)))</f>
        <v>17.32</v>
      </c>
      <c r="M367" s="103" t="n">
        <f aca="false">IF(M$1="P",MAX(0,M$2-$C367),IF(M$1="C",MAX(0,$C367-M$2)))</f>
        <v>12.68</v>
      </c>
      <c r="N367" s="103" t="n">
        <f aca="false">IF(N$1="P",MAX(0,N$2-$C367),IF(N$1="C",MAX(0,$C367-N$2)))</f>
        <v>7.68</v>
      </c>
      <c r="O367" s="103" t="n">
        <f aca="false">IF(O$1="P",MAX(0,O$2-$C367),IF(O$1="C",MAX(0,$C367-O$2)))</f>
        <v>2.68</v>
      </c>
      <c r="P367" s="103" t="n">
        <f aca="false">IF(P$1="P",MAX(0,P$2-$C367),IF(P$1="C",MAX(0,$C367-P$2)))</f>
        <v>0</v>
      </c>
      <c r="Q367" s="103" t="n">
        <f aca="false">IF(Q$1="P",MAX(0,Q$2-$C367),IF(Q$1="C",MAX(0,$C367-Q$2)))</f>
        <v>0</v>
      </c>
      <c r="R367" s="103" t="n">
        <f aca="false">IF(R$1="P",MAX(0,R$2-$C367),IF(R$1="C",MAX(0,$C367-R$2)))</f>
        <v>0</v>
      </c>
      <c r="S367" s="103" t="n">
        <f aca="false">IF(S$1="P",MAX(0,S$2-$C367),IF(S$1="C",MAX(0,$C367-S$2)))</f>
        <v>0</v>
      </c>
      <c r="T367" s="104" t="n">
        <f aca="false">A367</f>
        <v>17</v>
      </c>
      <c r="U367" s="105" t="n">
        <f aca="false">VLOOKUP($B367,Gas!$B$3:$E$2506,2)</f>
        <v>2.335</v>
      </c>
      <c r="V367" s="46" t="n">
        <f aca="false">C367/U367</f>
        <v>13.9957173447537</v>
      </c>
      <c r="W367" s="99" t="n">
        <f aca="false">VLOOKUP($B367,Gas!$B$3:$E$2506,4)</f>
        <v>0.482787815005333</v>
      </c>
    </row>
    <row r="368" customFormat="false" ht="12.75" hidden="false" customHeight="false" outlineLevel="0" collapsed="false">
      <c r="A368" s="95" t="n">
        <f aca="false">MONTH(B368)+(YEAR(B368)-1998)*12</f>
        <v>17</v>
      </c>
      <c r="B368" s="114" t="n">
        <v>36290</v>
      </c>
      <c r="C368" s="115" t="n">
        <v>32.78</v>
      </c>
      <c r="D368" s="98" t="n">
        <f aca="false">LN(C368/C367)</f>
        <v>0.00305530332388153</v>
      </c>
      <c r="E368" s="106" t="n">
        <f aca="false">STDEV(D359:D368)*SQRT(trade_day)</f>
        <v>1.61362829812083</v>
      </c>
      <c r="F368" s="99"/>
      <c r="G368" s="103" t="n">
        <f aca="false">IF(G$1="P",MAX(0,G$2-$C368),IF(G$1="C",MAX(0,$C368-G$2)))</f>
        <v>0</v>
      </c>
      <c r="H368" s="103" t="n">
        <f aca="false">IF(H$1="P",MAX(0,H$2-$C368),IF(H$1="C",MAX(0,$C368-H$2)))</f>
        <v>0</v>
      </c>
      <c r="I368" s="103" t="n">
        <f aca="false">IF(I$1="P",MAX(0,I$2-$C368),IF(I$1="C",MAX(0,$C368-I$2)))</f>
        <v>0</v>
      </c>
      <c r="J368" s="103" t="n">
        <f aca="false">IF(J$1="P",MAX(0,J$2-$C368),IF(J$1="C",MAX(0,$C368-J$2)))</f>
        <v>2.22</v>
      </c>
      <c r="K368" s="103" t="n">
        <f aca="false">IF(K$1="P",MAX(0,K$2-$C368),IF(K$1="C",MAX(0,$C368-K$2)))</f>
        <v>7.22</v>
      </c>
      <c r="L368" s="103" t="n">
        <f aca="false">IF(L$1="P",MAX(0,L$2-$C368),IF(L$1="C",MAX(0,$C368-L$2)))</f>
        <v>17.22</v>
      </c>
      <c r="M368" s="103" t="n">
        <f aca="false">IF(M$1="P",MAX(0,M$2-$C368),IF(M$1="C",MAX(0,$C368-M$2)))</f>
        <v>12.78</v>
      </c>
      <c r="N368" s="103" t="n">
        <f aca="false">IF(N$1="P",MAX(0,N$2-$C368),IF(N$1="C",MAX(0,$C368-N$2)))</f>
        <v>7.78</v>
      </c>
      <c r="O368" s="103" t="n">
        <f aca="false">IF(O$1="P",MAX(0,O$2-$C368),IF(O$1="C",MAX(0,$C368-O$2)))</f>
        <v>2.78</v>
      </c>
      <c r="P368" s="103" t="n">
        <f aca="false">IF(P$1="P",MAX(0,P$2-$C368),IF(P$1="C",MAX(0,$C368-P$2)))</f>
        <v>0</v>
      </c>
      <c r="Q368" s="103" t="n">
        <f aca="false">IF(Q$1="P",MAX(0,Q$2-$C368),IF(Q$1="C",MAX(0,$C368-Q$2)))</f>
        <v>0</v>
      </c>
      <c r="R368" s="103" t="n">
        <f aca="false">IF(R$1="P",MAX(0,R$2-$C368),IF(R$1="C",MAX(0,$C368-R$2)))</f>
        <v>0</v>
      </c>
      <c r="S368" s="103" t="n">
        <f aca="false">IF(S$1="P",MAX(0,S$2-$C368),IF(S$1="C",MAX(0,$C368-S$2)))</f>
        <v>0</v>
      </c>
      <c r="T368" s="104" t="n">
        <f aca="false">A368</f>
        <v>17</v>
      </c>
      <c r="U368" s="105" t="n">
        <f aca="false">VLOOKUP($B368,Gas!$B$3:$E$2506,2)</f>
        <v>2.255</v>
      </c>
      <c r="V368" s="46" t="n">
        <f aca="false">C368/U368</f>
        <v>14.5365853658537</v>
      </c>
      <c r="W368" s="99" t="n">
        <f aca="false">VLOOKUP($B368,Gas!$B$3:$E$2506,4)</f>
        <v>0.44452175901982</v>
      </c>
    </row>
    <row r="369" customFormat="false" ht="12.75" hidden="false" customHeight="false" outlineLevel="0" collapsed="false">
      <c r="A369" s="95" t="n">
        <f aca="false">MONTH(B369)+(YEAR(B369)-1998)*12</f>
        <v>17</v>
      </c>
      <c r="B369" s="114" t="n">
        <v>36291</v>
      </c>
      <c r="C369" s="115" t="n">
        <v>32.4</v>
      </c>
      <c r="D369" s="98" t="n">
        <f aca="false">LN(C369/C368)</f>
        <v>-0.0116601505174001</v>
      </c>
      <c r="E369" s="106" t="n">
        <f aca="false">STDEV(D360:D369)*SQRT(trade_day)</f>
        <v>1.54748549481858</v>
      </c>
      <c r="F369" s="99"/>
      <c r="G369" s="103" t="n">
        <f aca="false">IF(G$1="P",MAX(0,G$2-$C369),IF(G$1="C",MAX(0,$C369-G$2)))</f>
        <v>0</v>
      </c>
      <c r="H369" s="103" t="n">
        <f aca="false">IF(H$1="P",MAX(0,H$2-$C369),IF(H$1="C",MAX(0,$C369-H$2)))</f>
        <v>0</v>
      </c>
      <c r="I369" s="103" t="n">
        <f aca="false">IF(I$1="P",MAX(0,I$2-$C369),IF(I$1="C",MAX(0,$C369-I$2)))</f>
        <v>0</v>
      </c>
      <c r="J369" s="103" t="n">
        <f aca="false">IF(J$1="P",MAX(0,J$2-$C369),IF(J$1="C",MAX(0,$C369-J$2)))</f>
        <v>2.6</v>
      </c>
      <c r="K369" s="103" t="n">
        <f aca="false">IF(K$1="P",MAX(0,K$2-$C369),IF(K$1="C",MAX(0,$C369-K$2)))</f>
        <v>7.6</v>
      </c>
      <c r="L369" s="103" t="n">
        <f aca="false">IF(L$1="P",MAX(0,L$2-$C369),IF(L$1="C",MAX(0,$C369-L$2)))</f>
        <v>17.6</v>
      </c>
      <c r="M369" s="103" t="n">
        <f aca="false">IF(M$1="P",MAX(0,M$2-$C369),IF(M$1="C",MAX(0,$C369-M$2)))</f>
        <v>12.4</v>
      </c>
      <c r="N369" s="103" t="n">
        <f aca="false">IF(N$1="P",MAX(0,N$2-$C369),IF(N$1="C",MAX(0,$C369-N$2)))</f>
        <v>7.4</v>
      </c>
      <c r="O369" s="103" t="n">
        <f aca="false">IF(O$1="P",MAX(0,O$2-$C369),IF(O$1="C",MAX(0,$C369-O$2)))</f>
        <v>2.4</v>
      </c>
      <c r="P369" s="103" t="n">
        <f aca="false">IF(P$1="P",MAX(0,P$2-$C369),IF(P$1="C",MAX(0,$C369-P$2)))</f>
        <v>0</v>
      </c>
      <c r="Q369" s="103" t="n">
        <f aca="false">IF(Q$1="P",MAX(0,Q$2-$C369),IF(Q$1="C",MAX(0,$C369-Q$2)))</f>
        <v>0</v>
      </c>
      <c r="R369" s="103" t="n">
        <f aca="false">IF(R$1="P",MAX(0,R$2-$C369),IF(R$1="C",MAX(0,$C369-R$2)))</f>
        <v>0</v>
      </c>
      <c r="S369" s="103" t="n">
        <f aca="false">IF(S$1="P",MAX(0,S$2-$C369),IF(S$1="C",MAX(0,$C369-S$2)))</f>
        <v>0</v>
      </c>
      <c r="T369" s="104" t="n">
        <f aca="false">A369</f>
        <v>17</v>
      </c>
      <c r="U369" s="105" t="n">
        <f aca="false">VLOOKUP($B369,Gas!$B$3:$E$2506,2)</f>
        <v>2.26</v>
      </c>
      <c r="V369" s="46" t="n">
        <f aca="false">C369/U369</f>
        <v>14.3362831858407</v>
      </c>
      <c r="W369" s="99" t="n">
        <f aca="false">VLOOKUP($B369,Gas!$B$3:$E$2506,4)</f>
        <v>0.407263109658114</v>
      </c>
    </row>
    <row r="370" customFormat="false" ht="12.75" hidden="false" customHeight="false" outlineLevel="0" collapsed="false">
      <c r="A370" s="95" t="n">
        <f aca="false">MONTH(B370)+(YEAR(B370)-1998)*12</f>
        <v>17</v>
      </c>
      <c r="B370" s="114" t="n">
        <v>36292</v>
      </c>
      <c r="C370" s="115" t="n">
        <v>28.27</v>
      </c>
      <c r="D370" s="98" t="n">
        <f aca="false">LN(C370/C369)</f>
        <v>-0.136357251092785</v>
      </c>
      <c r="E370" s="106" t="n">
        <f aca="false">STDEV(D361:D370)*SQRT(trade_day)</f>
        <v>1.6659912411215</v>
      </c>
      <c r="F370" s="99"/>
      <c r="G370" s="103" t="n">
        <f aca="false">IF(G$1="P",MAX(0,G$2-$C370),IF(G$1="C",MAX(0,$C370-G$2)))</f>
        <v>0</v>
      </c>
      <c r="H370" s="103" t="n">
        <f aca="false">IF(H$1="P",MAX(0,H$2-$C370),IF(H$1="C",MAX(0,$C370-H$2)))</f>
        <v>0</v>
      </c>
      <c r="I370" s="103" t="n">
        <f aca="false">IF(I$1="P",MAX(0,I$2-$C370),IF(I$1="C",MAX(0,$C370-I$2)))</f>
        <v>1.73</v>
      </c>
      <c r="J370" s="103" t="n">
        <f aca="false">IF(J$1="P",MAX(0,J$2-$C370),IF(J$1="C",MAX(0,$C370-J$2)))</f>
        <v>6.73</v>
      </c>
      <c r="K370" s="103" t="n">
        <f aca="false">IF(K$1="P",MAX(0,K$2-$C370),IF(K$1="C",MAX(0,$C370-K$2)))</f>
        <v>11.73</v>
      </c>
      <c r="L370" s="103" t="n">
        <f aca="false">IF(L$1="P",MAX(0,L$2-$C370),IF(L$1="C",MAX(0,$C370-L$2)))</f>
        <v>21.73</v>
      </c>
      <c r="M370" s="103" t="n">
        <f aca="false">IF(M$1="P",MAX(0,M$2-$C370),IF(M$1="C",MAX(0,$C370-M$2)))</f>
        <v>8.27</v>
      </c>
      <c r="N370" s="103" t="n">
        <f aca="false">IF(N$1="P",MAX(0,N$2-$C370),IF(N$1="C",MAX(0,$C370-N$2)))</f>
        <v>3.27</v>
      </c>
      <c r="O370" s="103" t="n">
        <f aca="false">IF(O$1="P",MAX(0,O$2-$C370),IF(O$1="C",MAX(0,$C370-O$2)))</f>
        <v>0</v>
      </c>
      <c r="P370" s="103" t="n">
        <f aca="false">IF(P$1="P",MAX(0,P$2-$C370),IF(P$1="C",MAX(0,$C370-P$2)))</f>
        <v>0</v>
      </c>
      <c r="Q370" s="103" t="n">
        <f aca="false">IF(Q$1="P",MAX(0,Q$2-$C370),IF(Q$1="C",MAX(0,$C370-Q$2)))</f>
        <v>0</v>
      </c>
      <c r="R370" s="103" t="n">
        <f aca="false">IF(R$1="P",MAX(0,R$2-$C370),IF(R$1="C",MAX(0,$C370-R$2)))</f>
        <v>0</v>
      </c>
      <c r="S370" s="103" t="n">
        <f aca="false">IF(S$1="P",MAX(0,S$2-$C370),IF(S$1="C",MAX(0,$C370-S$2)))</f>
        <v>0</v>
      </c>
      <c r="T370" s="104" t="n">
        <f aca="false">A370</f>
        <v>17</v>
      </c>
      <c r="U370" s="105" t="n">
        <f aca="false">VLOOKUP($B370,Gas!$B$3:$E$2506,2)</f>
        <v>2.29</v>
      </c>
      <c r="V370" s="46" t="n">
        <f aca="false">C370/U370</f>
        <v>12.3449781659389</v>
      </c>
      <c r="W370" s="99" t="n">
        <f aca="false">VLOOKUP($B370,Gas!$B$3:$E$2506,4)</f>
        <v>0.415551103807998</v>
      </c>
    </row>
    <row r="371" customFormat="false" ht="12.75" hidden="false" customHeight="false" outlineLevel="0" collapsed="false">
      <c r="A371" s="95" t="n">
        <f aca="false">MONTH(B371)+(YEAR(B371)-1998)*12</f>
        <v>17</v>
      </c>
      <c r="B371" s="114" t="n">
        <v>36293</v>
      </c>
      <c r="C371" s="115" t="n">
        <v>28.52</v>
      </c>
      <c r="D371" s="98" t="n">
        <f aca="false">LN(C371/C370)</f>
        <v>0.00880442384059614</v>
      </c>
      <c r="E371" s="106" t="n">
        <f aca="false">STDEV(D362:D371)*SQRT(trade_day)</f>
        <v>1.47998925550926</v>
      </c>
      <c r="F371" s="99"/>
      <c r="G371" s="103" t="n">
        <f aca="false">IF(G$1="P",MAX(0,G$2-$C371),IF(G$1="C",MAX(0,$C371-G$2)))</f>
        <v>0</v>
      </c>
      <c r="H371" s="103" t="n">
        <f aca="false">IF(H$1="P",MAX(0,H$2-$C371),IF(H$1="C",MAX(0,$C371-H$2)))</f>
        <v>0</v>
      </c>
      <c r="I371" s="103" t="n">
        <f aca="false">IF(I$1="P",MAX(0,I$2-$C371),IF(I$1="C",MAX(0,$C371-I$2)))</f>
        <v>1.48</v>
      </c>
      <c r="J371" s="103" t="n">
        <f aca="false">IF(J$1="P",MAX(0,J$2-$C371),IF(J$1="C",MAX(0,$C371-J$2)))</f>
        <v>6.48</v>
      </c>
      <c r="K371" s="103" t="n">
        <f aca="false">IF(K$1="P",MAX(0,K$2-$C371),IF(K$1="C",MAX(0,$C371-K$2)))</f>
        <v>11.48</v>
      </c>
      <c r="L371" s="103" t="n">
        <f aca="false">IF(L$1="P",MAX(0,L$2-$C371),IF(L$1="C",MAX(0,$C371-L$2)))</f>
        <v>21.48</v>
      </c>
      <c r="M371" s="103" t="n">
        <f aca="false">IF(M$1="P",MAX(0,M$2-$C371),IF(M$1="C",MAX(0,$C371-M$2)))</f>
        <v>8.52</v>
      </c>
      <c r="N371" s="103" t="n">
        <f aca="false">IF(N$1="P",MAX(0,N$2-$C371),IF(N$1="C",MAX(0,$C371-N$2)))</f>
        <v>3.52</v>
      </c>
      <c r="O371" s="103" t="n">
        <f aca="false">IF(O$1="P",MAX(0,O$2-$C371),IF(O$1="C",MAX(0,$C371-O$2)))</f>
        <v>0</v>
      </c>
      <c r="P371" s="103" t="n">
        <f aca="false">IF(P$1="P",MAX(0,P$2-$C371),IF(P$1="C",MAX(0,$C371-P$2)))</f>
        <v>0</v>
      </c>
      <c r="Q371" s="103" t="n">
        <f aca="false">IF(Q$1="P",MAX(0,Q$2-$C371),IF(Q$1="C",MAX(0,$C371-Q$2)))</f>
        <v>0</v>
      </c>
      <c r="R371" s="103" t="n">
        <f aca="false">IF(R$1="P",MAX(0,R$2-$C371),IF(R$1="C",MAX(0,$C371-R$2)))</f>
        <v>0</v>
      </c>
      <c r="S371" s="103" t="n">
        <f aca="false">IF(S$1="P",MAX(0,S$2-$C371),IF(S$1="C",MAX(0,$C371-S$2)))</f>
        <v>0</v>
      </c>
      <c r="T371" s="104" t="n">
        <f aca="false">A371</f>
        <v>17</v>
      </c>
      <c r="U371" s="105" t="n">
        <f aca="false">VLOOKUP($B371,Gas!$B$3:$E$2506,2)</f>
        <v>2.19</v>
      </c>
      <c r="V371" s="46" t="n">
        <f aca="false">C371/U371</f>
        <v>13.0228310502283</v>
      </c>
      <c r="W371" s="99" t="n">
        <f aca="false">VLOOKUP($B371,Gas!$B$3:$E$2506,4)</f>
        <v>0.498625836737964</v>
      </c>
    </row>
    <row r="372" customFormat="false" ht="12.75" hidden="false" customHeight="false" outlineLevel="0" collapsed="false">
      <c r="A372" s="95" t="n">
        <f aca="false">MONTH(B372)+(YEAR(B372)-1998)*12</f>
        <v>17</v>
      </c>
      <c r="B372" s="114" t="n">
        <v>36294</v>
      </c>
      <c r="C372" s="115" t="n">
        <v>29.36</v>
      </c>
      <c r="D372" s="98" t="n">
        <f aca="false">LN(C372/C371)</f>
        <v>0.0290276082002196</v>
      </c>
      <c r="E372" s="106" t="n">
        <f aca="false">STDEV(D363:D372)*SQRT(trade_day)</f>
        <v>1.31196766062434</v>
      </c>
      <c r="F372" s="99"/>
      <c r="G372" s="103" t="n">
        <f aca="false">IF(G$1="P",MAX(0,G$2-$C372),IF(G$1="C",MAX(0,$C372-G$2)))</f>
        <v>0</v>
      </c>
      <c r="H372" s="103" t="n">
        <f aca="false">IF(H$1="P",MAX(0,H$2-$C372),IF(H$1="C",MAX(0,$C372-H$2)))</f>
        <v>0</v>
      </c>
      <c r="I372" s="103" t="n">
        <f aca="false">IF(I$1="P",MAX(0,I$2-$C372),IF(I$1="C",MAX(0,$C372-I$2)))</f>
        <v>0.640000000000001</v>
      </c>
      <c r="J372" s="103" t="n">
        <f aca="false">IF(J$1="P",MAX(0,J$2-$C372),IF(J$1="C",MAX(0,$C372-J$2)))</f>
        <v>5.64</v>
      </c>
      <c r="K372" s="103" t="n">
        <f aca="false">IF(K$1="P",MAX(0,K$2-$C372),IF(K$1="C",MAX(0,$C372-K$2)))</f>
        <v>10.64</v>
      </c>
      <c r="L372" s="103" t="n">
        <f aca="false">IF(L$1="P",MAX(0,L$2-$C372),IF(L$1="C",MAX(0,$C372-L$2)))</f>
        <v>20.64</v>
      </c>
      <c r="M372" s="103" t="n">
        <f aca="false">IF(M$1="P",MAX(0,M$2-$C372),IF(M$1="C",MAX(0,$C372-M$2)))</f>
        <v>9.36</v>
      </c>
      <c r="N372" s="103" t="n">
        <f aca="false">IF(N$1="P",MAX(0,N$2-$C372),IF(N$1="C",MAX(0,$C372-N$2)))</f>
        <v>4.36</v>
      </c>
      <c r="O372" s="103" t="n">
        <f aca="false">IF(O$1="P",MAX(0,O$2-$C372),IF(O$1="C",MAX(0,$C372-O$2)))</f>
        <v>0</v>
      </c>
      <c r="P372" s="103" t="n">
        <f aca="false">IF(P$1="P",MAX(0,P$2-$C372),IF(P$1="C",MAX(0,$C372-P$2)))</f>
        <v>0</v>
      </c>
      <c r="Q372" s="103" t="n">
        <f aca="false">IF(Q$1="P",MAX(0,Q$2-$C372),IF(Q$1="C",MAX(0,$C372-Q$2)))</f>
        <v>0</v>
      </c>
      <c r="R372" s="103" t="n">
        <f aca="false">IF(R$1="P",MAX(0,R$2-$C372),IF(R$1="C",MAX(0,$C372-R$2)))</f>
        <v>0</v>
      </c>
      <c r="S372" s="103" t="n">
        <f aca="false">IF(S$1="P",MAX(0,S$2-$C372),IF(S$1="C",MAX(0,$C372-S$2)))</f>
        <v>0</v>
      </c>
      <c r="T372" s="104" t="n">
        <f aca="false">A372</f>
        <v>17</v>
      </c>
      <c r="U372" s="105" t="n">
        <f aca="false">VLOOKUP($B372,Gas!$B$3:$E$2506,2)</f>
        <v>2.21</v>
      </c>
      <c r="V372" s="46" t="n">
        <f aca="false">C372/U372</f>
        <v>13.2850678733032</v>
      </c>
      <c r="W372" s="99" t="n">
        <f aca="false">VLOOKUP($B372,Gas!$B$3:$E$2506,4)</f>
        <v>0.486825350528821</v>
      </c>
    </row>
    <row r="373" customFormat="false" ht="12.75" hidden="false" customHeight="false" outlineLevel="0" collapsed="false">
      <c r="A373" s="95" t="n">
        <f aca="false">MONTH(B373)+(YEAR(B373)-1998)*12</f>
        <v>17</v>
      </c>
      <c r="B373" s="114" t="n">
        <v>36297</v>
      </c>
      <c r="C373" s="115" t="n">
        <v>33.59</v>
      </c>
      <c r="D373" s="98" t="n">
        <f aca="false">LN(C373/C372)</f>
        <v>0.134595199877887</v>
      </c>
      <c r="E373" s="106" t="n">
        <f aca="false">STDEV(D364:D373)*SQRT(trade_day)</f>
        <v>1.2645373473967</v>
      </c>
      <c r="F373" s="99"/>
      <c r="G373" s="103" t="n">
        <f aca="false">IF(G$1="P",MAX(0,G$2-$C373),IF(G$1="C",MAX(0,$C373-G$2)))</f>
        <v>0</v>
      </c>
      <c r="H373" s="103" t="n">
        <f aca="false">IF(H$1="P",MAX(0,H$2-$C373),IF(H$1="C",MAX(0,$C373-H$2)))</f>
        <v>0</v>
      </c>
      <c r="I373" s="103" t="n">
        <f aca="false">IF(I$1="P",MAX(0,I$2-$C373),IF(I$1="C",MAX(0,$C373-I$2)))</f>
        <v>0</v>
      </c>
      <c r="J373" s="103" t="n">
        <f aca="false">IF(J$1="P",MAX(0,J$2-$C373),IF(J$1="C",MAX(0,$C373-J$2)))</f>
        <v>1.41</v>
      </c>
      <c r="K373" s="103" t="n">
        <f aca="false">IF(K$1="P",MAX(0,K$2-$C373),IF(K$1="C",MAX(0,$C373-K$2)))</f>
        <v>6.41</v>
      </c>
      <c r="L373" s="103" t="n">
        <f aca="false">IF(L$1="P",MAX(0,L$2-$C373),IF(L$1="C",MAX(0,$C373-L$2)))</f>
        <v>16.41</v>
      </c>
      <c r="M373" s="103" t="n">
        <f aca="false">IF(M$1="P",MAX(0,M$2-$C373),IF(M$1="C",MAX(0,$C373-M$2)))</f>
        <v>13.59</v>
      </c>
      <c r="N373" s="103" t="n">
        <f aca="false">IF(N$1="P",MAX(0,N$2-$C373),IF(N$1="C",MAX(0,$C373-N$2)))</f>
        <v>8.59</v>
      </c>
      <c r="O373" s="103" t="n">
        <f aca="false">IF(O$1="P",MAX(0,O$2-$C373),IF(O$1="C",MAX(0,$C373-O$2)))</f>
        <v>3.59</v>
      </c>
      <c r="P373" s="103" t="n">
        <f aca="false">IF(P$1="P",MAX(0,P$2-$C373),IF(P$1="C",MAX(0,$C373-P$2)))</f>
        <v>0</v>
      </c>
      <c r="Q373" s="103" t="n">
        <f aca="false">IF(Q$1="P",MAX(0,Q$2-$C373),IF(Q$1="C",MAX(0,$C373-Q$2)))</f>
        <v>0</v>
      </c>
      <c r="R373" s="103" t="n">
        <f aca="false">IF(R$1="P",MAX(0,R$2-$C373),IF(R$1="C",MAX(0,$C373-R$2)))</f>
        <v>0</v>
      </c>
      <c r="S373" s="103" t="n">
        <f aca="false">IF(S$1="P",MAX(0,S$2-$C373),IF(S$1="C",MAX(0,$C373-S$2)))</f>
        <v>0</v>
      </c>
      <c r="T373" s="104" t="n">
        <f aca="false">A373</f>
        <v>17</v>
      </c>
      <c r="U373" s="105" t="n">
        <f aca="false">VLOOKUP($B373,Gas!$B$3:$E$2506,2)</f>
        <v>2.275</v>
      </c>
      <c r="V373" s="46" t="n">
        <f aca="false">C373/U373</f>
        <v>14.7648351648352</v>
      </c>
      <c r="W373" s="99" t="n">
        <f aca="false">VLOOKUP($B373,Gas!$B$3:$E$2506,4)</f>
        <v>0.414819974656157</v>
      </c>
    </row>
    <row r="374" customFormat="false" ht="12.75" hidden="false" customHeight="false" outlineLevel="0" collapsed="false">
      <c r="A374" s="95" t="n">
        <f aca="false">MONTH(B374)+(YEAR(B374)-1998)*12</f>
        <v>17</v>
      </c>
      <c r="B374" s="114" t="n">
        <v>36298</v>
      </c>
      <c r="C374" s="115" t="n">
        <v>28.24</v>
      </c>
      <c r="D374" s="98" t="n">
        <f aca="false">LN(C374/C373)</f>
        <v>-0.17348899099916</v>
      </c>
      <c r="E374" s="106" t="n">
        <f aca="false">STDEV(D365:D374)*SQRT(trade_day)</f>
        <v>1.56461568592811</v>
      </c>
      <c r="F374" s="99"/>
      <c r="G374" s="103" t="n">
        <f aca="false">IF(G$1="P",MAX(0,G$2-$C374),IF(G$1="C",MAX(0,$C374-G$2)))</f>
        <v>0</v>
      </c>
      <c r="H374" s="103" t="n">
        <f aca="false">IF(H$1="P",MAX(0,H$2-$C374),IF(H$1="C",MAX(0,$C374-H$2)))</f>
        <v>0</v>
      </c>
      <c r="I374" s="103" t="n">
        <f aca="false">IF(I$1="P",MAX(0,I$2-$C374),IF(I$1="C",MAX(0,$C374-I$2)))</f>
        <v>1.76</v>
      </c>
      <c r="J374" s="103" t="n">
        <f aca="false">IF(J$1="P",MAX(0,J$2-$C374),IF(J$1="C",MAX(0,$C374-J$2)))</f>
        <v>6.76</v>
      </c>
      <c r="K374" s="103" t="n">
        <f aca="false">IF(K$1="P",MAX(0,K$2-$C374),IF(K$1="C",MAX(0,$C374-K$2)))</f>
        <v>11.76</v>
      </c>
      <c r="L374" s="103" t="n">
        <f aca="false">IF(L$1="P",MAX(0,L$2-$C374),IF(L$1="C",MAX(0,$C374-L$2)))</f>
        <v>21.76</v>
      </c>
      <c r="M374" s="103" t="n">
        <f aca="false">IF(M$1="P",MAX(0,M$2-$C374),IF(M$1="C",MAX(0,$C374-M$2)))</f>
        <v>8.24</v>
      </c>
      <c r="N374" s="103" t="n">
        <f aca="false">IF(N$1="P",MAX(0,N$2-$C374),IF(N$1="C",MAX(0,$C374-N$2)))</f>
        <v>3.24</v>
      </c>
      <c r="O374" s="103" t="n">
        <f aca="false">IF(O$1="P",MAX(0,O$2-$C374),IF(O$1="C",MAX(0,$C374-O$2)))</f>
        <v>0</v>
      </c>
      <c r="P374" s="103" t="n">
        <f aca="false">IF(P$1="P",MAX(0,P$2-$C374),IF(P$1="C",MAX(0,$C374-P$2)))</f>
        <v>0</v>
      </c>
      <c r="Q374" s="103" t="n">
        <f aca="false">IF(Q$1="P",MAX(0,Q$2-$C374),IF(Q$1="C",MAX(0,$C374-Q$2)))</f>
        <v>0</v>
      </c>
      <c r="R374" s="103" t="n">
        <f aca="false">IF(R$1="P",MAX(0,R$2-$C374),IF(R$1="C",MAX(0,$C374-R$2)))</f>
        <v>0</v>
      </c>
      <c r="S374" s="103" t="n">
        <f aca="false">IF(S$1="P",MAX(0,S$2-$C374),IF(S$1="C",MAX(0,$C374-S$2)))</f>
        <v>0</v>
      </c>
      <c r="T374" s="104" t="n">
        <f aca="false">A374</f>
        <v>17</v>
      </c>
      <c r="U374" s="105" t="n">
        <f aca="false">VLOOKUP($B374,Gas!$B$3:$E$2506,2)</f>
        <v>2.305</v>
      </c>
      <c r="V374" s="46" t="n">
        <f aca="false">C374/U374</f>
        <v>12.2516268980477</v>
      </c>
      <c r="W374" s="99" t="n">
        <f aca="false">VLOOKUP($B374,Gas!$B$3:$E$2506,4)</f>
        <v>0.361309306335817</v>
      </c>
    </row>
    <row r="375" customFormat="false" ht="12.75" hidden="false" customHeight="false" outlineLevel="0" collapsed="false">
      <c r="A375" s="95" t="n">
        <f aca="false">MONTH(B375)+(YEAR(B375)-1998)*12</f>
        <v>17</v>
      </c>
      <c r="B375" s="114" t="n">
        <v>36299</v>
      </c>
      <c r="C375" s="115" t="n">
        <v>28.41</v>
      </c>
      <c r="D375" s="98" t="n">
        <f aca="false">LN(C375/C374)</f>
        <v>0.00600178324105536</v>
      </c>
      <c r="E375" s="106" t="n">
        <f aca="false">STDEV(D366:D375)*SQRT(trade_day)</f>
        <v>1.56449984894819</v>
      </c>
      <c r="F375" s="99"/>
      <c r="G375" s="103" t="n">
        <f aca="false">IF(G$1="P",MAX(0,G$2-$C375),IF(G$1="C",MAX(0,$C375-G$2)))</f>
        <v>0</v>
      </c>
      <c r="H375" s="103" t="n">
        <f aca="false">IF(H$1="P",MAX(0,H$2-$C375),IF(H$1="C",MAX(0,$C375-H$2)))</f>
        <v>0</v>
      </c>
      <c r="I375" s="103" t="n">
        <f aca="false">IF(I$1="P",MAX(0,I$2-$C375),IF(I$1="C",MAX(0,$C375-I$2)))</f>
        <v>1.59</v>
      </c>
      <c r="J375" s="103" t="n">
        <f aca="false">IF(J$1="P",MAX(0,J$2-$C375),IF(J$1="C",MAX(0,$C375-J$2)))</f>
        <v>6.59</v>
      </c>
      <c r="K375" s="103" t="n">
        <f aca="false">IF(K$1="P",MAX(0,K$2-$C375),IF(K$1="C",MAX(0,$C375-K$2)))</f>
        <v>11.59</v>
      </c>
      <c r="L375" s="103" t="n">
        <f aca="false">IF(L$1="P",MAX(0,L$2-$C375),IF(L$1="C",MAX(0,$C375-L$2)))</f>
        <v>21.59</v>
      </c>
      <c r="M375" s="103" t="n">
        <f aca="false">IF(M$1="P",MAX(0,M$2-$C375),IF(M$1="C",MAX(0,$C375-M$2)))</f>
        <v>8.41</v>
      </c>
      <c r="N375" s="103" t="n">
        <f aca="false">IF(N$1="P",MAX(0,N$2-$C375),IF(N$1="C",MAX(0,$C375-N$2)))</f>
        <v>3.41</v>
      </c>
      <c r="O375" s="103" t="n">
        <f aca="false">IF(O$1="P",MAX(0,O$2-$C375),IF(O$1="C",MAX(0,$C375-O$2)))</f>
        <v>0</v>
      </c>
      <c r="P375" s="103" t="n">
        <f aca="false">IF(P$1="P",MAX(0,P$2-$C375),IF(P$1="C",MAX(0,$C375-P$2)))</f>
        <v>0</v>
      </c>
      <c r="Q375" s="103" t="n">
        <f aca="false">IF(Q$1="P",MAX(0,Q$2-$C375),IF(Q$1="C",MAX(0,$C375-Q$2)))</f>
        <v>0</v>
      </c>
      <c r="R375" s="103" t="n">
        <f aca="false">IF(R$1="P",MAX(0,R$2-$C375),IF(R$1="C",MAX(0,$C375-R$2)))</f>
        <v>0</v>
      </c>
      <c r="S375" s="103" t="n">
        <f aca="false">IF(S$1="P",MAX(0,S$2-$C375),IF(S$1="C",MAX(0,$C375-S$2)))</f>
        <v>0</v>
      </c>
      <c r="T375" s="104" t="n">
        <f aca="false">A375</f>
        <v>17</v>
      </c>
      <c r="U375" s="105" t="n">
        <f aca="false">VLOOKUP($B375,Gas!$B$3:$E$2506,2)</f>
        <v>2.295</v>
      </c>
      <c r="V375" s="46" t="n">
        <f aca="false">C375/U375</f>
        <v>12.3790849673203</v>
      </c>
      <c r="W375" s="99" t="n">
        <f aca="false">VLOOKUP($B375,Gas!$B$3:$E$2506,4)</f>
        <v>0.363328778043088</v>
      </c>
    </row>
    <row r="376" customFormat="false" ht="12.75" hidden="false" customHeight="false" outlineLevel="0" collapsed="false">
      <c r="A376" s="95" t="n">
        <f aca="false">MONTH(B376)+(YEAR(B376)-1998)*12</f>
        <v>17</v>
      </c>
      <c r="B376" s="114" t="n">
        <v>36300</v>
      </c>
      <c r="C376" s="115" t="n">
        <v>29.04</v>
      </c>
      <c r="D376" s="98" t="n">
        <f aca="false">LN(C376/C375)</f>
        <v>0.0219329940904988</v>
      </c>
      <c r="E376" s="106" t="n">
        <f aca="false">STDEV(D367:D376)*SQRT(trade_day)</f>
        <v>1.56821708186958</v>
      </c>
      <c r="F376" s="99"/>
      <c r="G376" s="103" t="n">
        <f aca="false">IF(G$1="P",MAX(0,G$2-$C376),IF(G$1="C",MAX(0,$C376-G$2)))</f>
        <v>0</v>
      </c>
      <c r="H376" s="103" t="n">
        <f aca="false">IF(H$1="P",MAX(0,H$2-$C376),IF(H$1="C",MAX(0,$C376-H$2)))</f>
        <v>0</v>
      </c>
      <c r="I376" s="103" t="n">
        <f aca="false">IF(I$1="P",MAX(0,I$2-$C376),IF(I$1="C",MAX(0,$C376-I$2)))</f>
        <v>0.960000000000001</v>
      </c>
      <c r="J376" s="103" t="n">
        <f aca="false">IF(J$1="P",MAX(0,J$2-$C376),IF(J$1="C",MAX(0,$C376-J$2)))</f>
        <v>5.96</v>
      </c>
      <c r="K376" s="103" t="n">
        <f aca="false">IF(K$1="P",MAX(0,K$2-$C376),IF(K$1="C",MAX(0,$C376-K$2)))</f>
        <v>10.96</v>
      </c>
      <c r="L376" s="103" t="n">
        <f aca="false">IF(L$1="P",MAX(0,L$2-$C376),IF(L$1="C",MAX(0,$C376-L$2)))</f>
        <v>20.96</v>
      </c>
      <c r="M376" s="103" t="n">
        <f aca="false">IF(M$1="P",MAX(0,M$2-$C376),IF(M$1="C",MAX(0,$C376-M$2)))</f>
        <v>9.04</v>
      </c>
      <c r="N376" s="103" t="n">
        <f aca="false">IF(N$1="P",MAX(0,N$2-$C376),IF(N$1="C",MAX(0,$C376-N$2)))</f>
        <v>4.04</v>
      </c>
      <c r="O376" s="103" t="n">
        <f aca="false">IF(O$1="P",MAX(0,O$2-$C376),IF(O$1="C",MAX(0,$C376-O$2)))</f>
        <v>0</v>
      </c>
      <c r="P376" s="103" t="n">
        <f aca="false">IF(P$1="P",MAX(0,P$2-$C376),IF(P$1="C",MAX(0,$C376-P$2)))</f>
        <v>0</v>
      </c>
      <c r="Q376" s="103" t="n">
        <f aca="false">IF(Q$1="P",MAX(0,Q$2-$C376),IF(Q$1="C",MAX(0,$C376-Q$2)))</f>
        <v>0</v>
      </c>
      <c r="R376" s="103" t="n">
        <f aca="false">IF(R$1="P",MAX(0,R$2-$C376),IF(R$1="C",MAX(0,$C376-R$2)))</f>
        <v>0</v>
      </c>
      <c r="S376" s="103" t="n">
        <f aca="false">IF(S$1="P",MAX(0,S$2-$C376),IF(S$1="C",MAX(0,$C376-S$2)))</f>
        <v>0</v>
      </c>
      <c r="T376" s="104" t="n">
        <f aca="false">A376</f>
        <v>17</v>
      </c>
      <c r="U376" s="105" t="n">
        <f aca="false">VLOOKUP($B376,Gas!$B$3:$E$2506,2)</f>
        <v>2.26</v>
      </c>
      <c r="V376" s="46" t="n">
        <f aca="false">C376/U376</f>
        <v>12.8495575221239</v>
      </c>
      <c r="W376" s="99" t="n">
        <f aca="false">VLOOKUP($B376,Gas!$B$3:$E$2506,4)</f>
        <v>0.377915300457131</v>
      </c>
    </row>
    <row r="377" customFormat="false" ht="12.75" hidden="false" customHeight="false" outlineLevel="0" collapsed="false">
      <c r="A377" s="95" t="n">
        <f aca="false">MONTH(B377)+(YEAR(B377)-1998)*12</f>
        <v>17</v>
      </c>
      <c r="B377" s="114" t="n">
        <v>36301</v>
      </c>
      <c r="C377" s="115" t="n">
        <v>27.68</v>
      </c>
      <c r="D377" s="98" t="n">
        <f aca="false">LN(C377/C376)</f>
        <v>-0.0479640592071266</v>
      </c>
      <c r="E377" s="106" t="n">
        <f aca="false">STDEV(D368:D377)*SQRT(trade_day)</f>
        <v>1.37369408450943</v>
      </c>
      <c r="F377" s="99"/>
      <c r="G377" s="103" t="n">
        <f aca="false">IF(G$1="P",MAX(0,G$2-$C377),IF(G$1="C",MAX(0,$C377-G$2)))</f>
        <v>0</v>
      </c>
      <c r="H377" s="103" t="n">
        <f aca="false">IF(H$1="P",MAX(0,H$2-$C377),IF(H$1="C",MAX(0,$C377-H$2)))</f>
        <v>0</v>
      </c>
      <c r="I377" s="103" t="n">
        <f aca="false">IF(I$1="P",MAX(0,I$2-$C377),IF(I$1="C",MAX(0,$C377-I$2)))</f>
        <v>2.32</v>
      </c>
      <c r="J377" s="103" t="n">
        <f aca="false">IF(J$1="P",MAX(0,J$2-$C377),IF(J$1="C",MAX(0,$C377-J$2)))</f>
        <v>7.32</v>
      </c>
      <c r="K377" s="103" t="n">
        <f aca="false">IF(K$1="P",MAX(0,K$2-$C377),IF(K$1="C",MAX(0,$C377-K$2)))</f>
        <v>12.32</v>
      </c>
      <c r="L377" s="103" t="n">
        <f aca="false">IF(L$1="P",MAX(0,L$2-$C377),IF(L$1="C",MAX(0,$C377-L$2)))</f>
        <v>22.32</v>
      </c>
      <c r="M377" s="103" t="n">
        <f aca="false">IF(M$1="P",MAX(0,M$2-$C377),IF(M$1="C",MAX(0,$C377-M$2)))</f>
        <v>7.68</v>
      </c>
      <c r="N377" s="103" t="n">
        <f aca="false">IF(N$1="P",MAX(0,N$2-$C377),IF(N$1="C",MAX(0,$C377-N$2)))</f>
        <v>2.68</v>
      </c>
      <c r="O377" s="103" t="n">
        <f aca="false">IF(O$1="P",MAX(0,O$2-$C377),IF(O$1="C",MAX(0,$C377-O$2)))</f>
        <v>0</v>
      </c>
      <c r="P377" s="103" t="n">
        <f aca="false">IF(P$1="P",MAX(0,P$2-$C377),IF(P$1="C",MAX(0,$C377-P$2)))</f>
        <v>0</v>
      </c>
      <c r="Q377" s="103" t="n">
        <f aca="false">IF(Q$1="P",MAX(0,Q$2-$C377),IF(Q$1="C",MAX(0,$C377-Q$2)))</f>
        <v>0</v>
      </c>
      <c r="R377" s="103" t="n">
        <f aca="false">IF(R$1="P",MAX(0,R$2-$C377),IF(R$1="C",MAX(0,$C377-R$2)))</f>
        <v>0</v>
      </c>
      <c r="S377" s="103" t="n">
        <f aca="false">IF(S$1="P",MAX(0,S$2-$C377),IF(S$1="C",MAX(0,$C377-S$2)))</f>
        <v>0</v>
      </c>
      <c r="T377" s="104" t="n">
        <f aca="false">A377</f>
        <v>17</v>
      </c>
      <c r="U377" s="105" t="n">
        <f aca="false">VLOOKUP($B377,Gas!$B$3:$E$2506,2)</f>
        <v>2.26</v>
      </c>
      <c r="V377" s="46" t="n">
        <f aca="false">C377/U377</f>
        <v>12.2477876106195</v>
      </c>
      <c r="W377" s="99" t="n">
        <f aca="false">VLOOKUP($B377,Gas!$B$3:$E$2506,4)</f>
        <v>0.377678332611346</v>
      </c>
    </row>
    <row r="378" customFormat="false" ht="12.75" hidden="false" customHeight="false" outlineLevel="0" collapsed="false">
      <c r="A378" s="95" t="n">
        <f aca="false">MONTH(B378)+(YEAR(B378)-1998)*12</f>
        <v>17</v>
      </c>
      <c r="B378" s="114" t="n">
        <v>36304</v>
      </c>
      <c r="C378" s="115" t="n">
        <v>27.63</v>
      </c>
      <c r="D378" s="98" t="n">
        <f aca="false">LN(C378/C377)</f>
        <v>-0.00180799181414365</v>
      </c>
      <c r="E378" s="106" t="n">
        <f aca="false">STDEV(D369:D378)*SQRT(trade_day)</f>
        <v>1.37197476762994</v>
      </c>
      <c r="F378" s="99"/>
      <c r="G378" s="103" t="n">
        <f aca="false">IF(G$1="P",MAX(0,G$2-$C378),IF(G$1="C",MAX(0,$C378-G$2)))</f>
        <v>0</v>
      </c>
      <c r="H378" s="103" t="n">
        <f aca="false">IF(H$1="P",MAX(0,H$2-$C378),IF(H$1="C",MAX(0,$C378-H$2)))</f>
        <v>0</v>
      </c>
      <c r="I378" s="103" t="n">
        <f aca="false">IF(I$1="P",MAX(0,I$2-$C378),IF(I$1="C",MAX(0,$C378-I$2)))</f>
        <v>2.37</v>
      </c>
      <c r="J378" s="103" t="n">
        <f aca="false">IF(J$1="P",MAX(0,J$2-$C378),IF(J$1="C",MAX(0,$C378-J$2)))</f>
        <v>7.37</v>
      </c>
      <c r="K378" s="103" t="n">
        <f aca="false">IF(K$1="P",MAX(0,K$2-$C378),IF(K$1="C",MAX(0,$C378-K$2)))</f>
        <v>12.37</v>
      </c>
      <c r="L378" s="103" t="n">
        <f aca="false">IF(L$1="P",MAX(0,L$2-$C378),IF(L$1="C",MAX(0,$C378-L$2)))</f>
        <v>22.37</v>
      </c>
      <c r="M378" s="103" t="n">
        <f aca="false">IF(M$1="P",MAX(0,M$2-$C378),IF(M$1="C",MAX(0,$C378-M$2)))</f>
        <v>7.63</v>
      </c>
      <c r="N378" s="103" t="n">
        <f aca="false">IF(N$1="P",MAX(0,N$2-$C378),IF(N$1="C",MAX(0,$C378-N$2)))</f>
        <v>2.63</v>
      </c>
      <c r="O378" s="103" t="n">
        <f aca="false">IF(O$1="P",MAX(0,O$2-$C378),IF(O$1="C",MAX(0,$C378-O$2)))</f>
        <v>0</v>
      </c>
      <c r="P378" s="103" t="n">
        <f aca="false">IF(P$1="P",MAX(0,P$2-$C378),IF(P$1="C",MAX(0,$C378-P$2)))</f>
        <v>0</v>
      </c>
      <c r="Q378" s="103" t="n">
        <f aca="false">IF(Q$1="P",MAX(0,Q$2-$C378),IF(Q$1="C",MAX(0,$C378-Q$2)))</f>
        <v>0</v>
      </c>
      <c r="R378" s="103" t="n">
        <f aca="false">IF(R$1="P",MAX(0,R$2-$C378),IF(R$1="C",MAX(0,$C378-R$2)))</f>
        <v>0</v>
      </c>
      <c r="S378" s="103" t="n">
        <f aca="false">IF(S$1="P",MAX(0,S$2-$C378),IF(S$1="C",MAX(0,$C378-S$2)))</f>
        <v>0</v>
      </c>
      <c r="T378" s="104" t="n">
        <f aca="false">A378</f>
        <v>17</v>
      </c>
      <c r="U378" s="105" t="n">
        <f aca="false">VLOOKUP($B378,Gas!$B$3:$E$2506,2)</f>
        <v>2.22</v>
      </c>
      <c r="V378" s="46" t="n">
        <f aca="false">C378/U378</f>
        <v>12.4459459459459</v>
      </c>
      <c r="W378" s="99" t="n">
        <f aca="false">VLOOKUP($B378,Gas!$B$3:$E$2506,4)</f>
        <v>0.253443302584388</v>
      </c>
    </row>
    <row r="379" customFormat="false" ht="12.75" hidden="false" customHeight="false" outlineLevel="0" collapsed="false">
      <c r="A379" s="95" t="n">
        <f aca="false">MONTH(B379)+(YEAR(B379)-1998)*12</f>
        <v>17</v>
      </c>
      <c r="B379" s="114" t="n">
        <v>36305</v>
      </c>
      <c r="C379" s="115" t="n">
        <v>26.99</v>
      </c>
      <c r="D379" s="98" t="n">
        <f aca="false">LN(C379/C378)</f>
        <v>-0.0234357119054119</v>
      </c>
      <c r="E379" s="106" t="n">
        <f aca="false">STDEV(D370:D379)*SQRT(trade_day)</f>
        <v>1.37194317963455</v>
      </c>
      <c r="F379" s="99"/>
      <c r="G379" s="103" t="n">
        <f aca="false">IF(G$1="P",MAX(0,G$2-$C379),IF(G$1="C",MAX(0,$C379-G$2)))</f>
        <v>0</v>
      </c>
      <c r="H379" s="103" t="n">
        <f aca="false">IF(H$1="P",MAX(0,H$2-$C379),IF(H$1="C",MAX(0,$C379-H$2)))</f>
        <v>0</v>
      </c>
      <c r="I379" s="103" t="n">
        <f aca="false">IF(I$1="P",MAX(0,I$2-$C379),IF(I$1="C",MAX(0,$C379-I$2)))</f>
        <v>3.01</v>
      </c>
      <c r="J379" s="103" t="n">
        <f aca="false">IF(J$1="P",MAX(0,J$2-$C379),IF(J$1="C",MAX(0,$C379-J$2)))</f>
        <v>8.01</v>
      </c>
      <c r="K379" s="103" t="n">
        <f aca="false">IF(K$1="P",MAX(0,K$2-$C379),IF(K$1="C",MAX(0,$C379-K$2)))</f>
        <v>13.01</v>
      </c>
      <c r="L379" s="103" t="n">
        <f aca="false">IF(L$1="P",MAX(0,L$2-$C379),IF(L$1="C",MAX(0,$C379-L$2)))</f>
        <v>23.01</v>
      </c>
      <c r="M379" s="103" t="n">
        <f aca="false">IF(M$1="P",MAX(0,M$2-$C379),IF(M$1="C",MAX(0,$C379-M$2)))</f>
        <v>6.99</v>
      </c>
      <c r="N379" s="103" t="n">
        <f aca="false">IF(N$1="P",MAX(0,N$2-$C379),IF(N$1="C",MAX(0,$C379-N$2)))</f>
        <v>1.99</v>
      </c>
      <c r="O379" s="103" t="n">
        <f aca="false">IF(O$1="P",MAX(0,O$2-$C379),IF(O$1="C",MAX(0,$C379-O$2)))</f>
        <v>0</v>
      </c>
      <c r="P379" s="103" t="n">
        <f aca="false">IF(P$1="P",MAX(0,P$2-$C379),IF(P$1="C",MAX(0,$C379-P$2)))</f>
        <v>0</v>
      </c>
      <c r="Q379" s="103" t="n">
        <f aca="false">IF(Q$1="P",MAX(0,Q$2-$C379),IF(Q$1="C",MAX(0,$C379-Q$2)))</f>
        <v>0</v>
      </c>
      <c r="R379" s="103" t="n">
        <f aca="false">IF(R$1="P",MAX(0,R$2-$C379),IF(R$1="C",MAX(0,$C379-R$2)))</f>
        <v>0</v>
      </c>
      <c r="S379" s="103" t="n">
        <f aca="false">IF(S$1="P",MAX(0,S$2-$C379),IF(S$1="C",MAX(0,$C379-S$2)))</f>
        <v>0</v>
      </c>
      <c r="T379" s="104" t="n">
        <f aca="false">A379</f>
        <v>17</v>
      </c>
      <c r="U379" s="105" t="n">
        <f aca="false">VLOOKUP($B379,Gas!$B$3:$E$2506,2)</f>
        <v>2.195</v>
      </c>
      <c r="V379" s="46" t="n">
        <f aca="false">C379/U379</f>
        <v>12.2961275626424</v>
      </c>
      <c r="W379" s="99" t="n">
        <f aca="false">VLOOKUP($B379,Gas!$B$3:$E$2506,4)</f>
        <v>0.173904252356457</v>
      </c>
    </row>
    <row r="380" customFormat="false" ht="12.75" hidden="false" customHeight="false" outlineLevel="0" collapsed="false">
      <c r="A380" s="95" t="n">
        <f aca="false">MONTH(B380)+(YEAR(B380)-1998)*12</f>
        <v>17</v>
      </c>
      <c r="B380" s="114" t="n">
        <v>36306</v>
      </c>
      <c r="C380" s="115" t="n">
        <v>26.65</v>
      </c>
      <c r="D380" s="98" t="n">
        <f aca="false">LN(C380/C379)</f>
        <v>-0.0126772764180597</v>
      </c>
      <c r="E380" s="106" t="n">
        <f aca="false">STDEV(D371:D380)*SQRT(trade_day)</f>
        <v>1.20550841341681</v>
      </c>
      <c r="F380" s="99"/>
      <c r="G380" s="103" t="n">
        <f aca="false">IF(G$1="P",MAX(0,G$2-$C380),IF(G$1="C",MAX(0,$C380-G$2)))</f>
        <v>0</v>
      </c>
      <c r="H380" s="103" t="n">
        <f aca="false">IF(H$1="P",MAX(0,H$2-$C380),IF(H$1="C",MAX(0,$C380-H$2)))</f>
        <v>0</v>
      </c>
      <c r="I380" s="103" t="n">
        <f aca="false">IF(I$1="P",MAX(0,I$2-$C380),IF(I$1="C",MAX(0,$C380-I$2)))</f>
        <v>3.35</v>
      </c>
      <c r="J380" s="103" t="n">
        <f aca="false">IF(J$1="P",MAX(0,J$2-$C380),IF(J$1="C",MAX(0,$C380-J$2)))</f>
        <v>8.35</v>
      </c>
      <c r="K380" s="103" t="n">
        <f aca="false">IF(K$1="P",MAX(0,K$2-$C380),IF(K$1="C",MAX(0,$C380-K$2)))</f>
        <v>13.35</v>
      </c>
      <c r="L380" s="103" t="n">
        <f aca="false">IF(L$1="P",MAX(0,L$2-$C380),IF(L$1="C",MAX(0,$C380-L$2)))</f>
        <v>23.35</v>
      </c>
      <c r="M380" s="103" t="n">
        <f aca="false">IF(M$1="P",MAX(0,M$2-$C380),IF(M$1="C",MAX(0,$C380-M$2)))</f>
        <v>6.65</v>
      </c>
      <c r="N380" s="103" t="n">
        <f aca="false">IF(N$1="P",MAX(0,N$2-$C380),IF(N$1="C",MAX(0,$C380-N$2)))</f>
        <v>1.65</v>
      </c>
      <c r="O380" s="103" t="n">
        <f aca="false">IF(O$1="P",MAX(0,O$2-$C380),IF(O$1="C",MAX(0,$C380-O$2)))</f>
        <v>0</v>
      </c>
      <c r="P380" s="103" t="n">
        <f aca="false">IF(P$1="P",MAX(0,P$2-$C380),IF(P$1="C",MAX(0,$C380-P$2)))</f>
        <v>0</v>
      </c>
      <c r="Q380" s="103" t="n">
        <f aca="false">IF(Q$1="P",MAX(0,Q$2-$C380),IF(Q$1="C",MAX(0,$C380-Q$2)))</f>
        <v>0</v>
      </c>
      <c r="R380" s="103" t="n">
        <f aca="false">IF(R$1="P",MAX(0,R$2-$C380),IF(R$1="C",MAX(0,$C380-R$2)))</f>
        <v>0</v>
      </c>
      <c r="S380" s="103" t="n">
        <f aca="false">IF(S$1="P",MAX(0,S$2-$C380),IF(S$1="C",MAX(0,$C380-S$2)))</f>
        <v>0</v>
      </c>
      <c r="T380" s="104" t="n">
        <f aca="false">A380</f>
        <v>17</v>
      </c>
      <c r="U380" s="105" t="n">
        <f aca="false">VLOOKUP($B380,Gas!$B$3:$E$2506,2)</f>
        <v>2.175</v>
      </c>
      <c r="V380" s="46" t="n">
        <f aca="false">C380/U380</f>
        <v>12.2528735632184</v>
      </c>
      <c r="W380" s="99" t="n">
        <f aca="false">VLOOKUP($B380,Gas!$B$3:$E$2506,4)</f>
        <v>0.17505150380554</v>
      </c>
    </row>
    <row r="381" customFormat="false" ht="12.75" hidden="false" customHeight="false" outlineLevel="0" collapsed="false">
      <c r="A381" s="95" t="n">
        <f aca="false">MONTH(B381)+(YEAR(B381)-1998)*12</f>
        <v>17</v>
      </c>
      <c r="B381" s="114" t="n">
        <v>36307</v>
      </c>
      <c r="C381" s="115" t="n">
        <v>25.48</v>
      </c>
      <c r="D381" s="98" t="n">
        <f aca="false">LN(C381/C380)</f>
        <v>-0.0448953199078909</v>
      </c>
      <c r="E381" s="106" t="n">
        <f aca="false">STDEV(D372:D381)*SQRT(trade_day)</f>
        <v>1.21715673684746</v>
      </c>
      <c r="F381" s="99"/>
      <c r="G381" s="103" t="n">
        <f aca="false">IF(G$1="P",MAX(0,G$2-$C381),IF(G$1="C",MAX(0,$C381-G$2)))</f>
        <v>0</v>
      </c>
      <c r="H381" s="103" t="n">
        <f aca="false">IF(H$1="P",MAX(0,H$2-$C381),IF(H$1="C",MAX(0,$C381-H$2)))</f>
        <v>0</v>
      </c>
      <c r="I381" s="103" t="n">
        <f aca="false">IF(I$1="P",MAX(0,I$2-$C381),IF(I$1="C",MAX(0,$C381-I$2)))</f>
        <v>4.52</v>
      </c>
      <c r="J381" s="103" t="n">
        <f aca="false">IF(J$1="P",MAX(0,J$2-$C381),IF(J$1="C",MAX(0,$C381-J$2)))</f>
        <v>9.52</v>
      </c>
      <c r="K381" s="103" t="n">
        <f aca="false">IF(K$1="P",MAX(0,K$2-$C381),IF(K$1="C",MAX(0,$C381-K$2)))</f>
        <v>14.52</v>
      </c>
      <c r="L381" s="103" t="n">
        <f aca="false">IF(L$1="P",MAX(0,L$2-$C381),IF(L$1="C",MAX(0,$C381-L$2)))</f>
        <v>24.52</v>
      </c>
      <c r="M381" s="103" t="n">
        <f aca="false">IF(M$1="P",MAX(0,M$2-$C381),IF(M$1="C",MAX(0,$C381-M$2)))</f>
        <v>5.48</v>
      </c>
      <c r="N381" s="103" t="n">
        <f aca="false">IF(N$1="P",MAX(0,N$2-$C381),IF(N$1="C",MAX(0,$C381-N$2)))</f>
        <v>0.48</v>
      </c>
      <c r="O381" s="103" t="n">
        <f aca="false">IF(O$1="P",MAX(0,O$2-$C381),IF(O$1="C",MAX(0,$C381-O$2)))</f>
        <v>0</v>
      </c>
      <c r="P381" s="103" t="n">
        <f aca="false">IF(P$1="P",MAX(0,P$2-$C381),IF(P$1="C",MAX(0,$C381-P$2)))</f>
        <v>0</v>
      </c>
      <c r="Q381" s="103" t="n">
        <f aca="false">IF(Q$1="P",MAX(0,Q$2-$C381),IF(Q$1="C",MAX(0,$C381-Q$2)))</f>
        <v>0</v>
      </c>
      <c r="R381" s="103" t="n">
        <f aca="false">IF(R$1="P",MAX(0,R$2-$C381),IF(R$1="C",MAX(0,$C381-R$2)))</f>
        <v>0</v>
      </c>
      <c r="S381" s="103" t="n">
        <f aca="false">IF(S$1="P",MAX(0,S$2-$C381),IF(S$1="C",MAX(0,$C381-S$2)))</f>
        <v>0</v>
      </c>
      <c r="T381" s="104" t="n">
        <f aca="false">A381</f>
        <v>17</v>
      </c>
      <c r="U381" s="105" t="n">
        <f aca="false">VLOOKUP($B381,Gas!$B$3:$E$2506,2)</f>
        <v>2.215</v>
      </c>
      <c r="V381" s="46" t="n">
        <f aca="false">C381/U381</f>
        <v>11.5033860045147</v>
      </c>
      <c r="W381" s="99" t="n">
        <f aca="false">VLOOKUP($B381,Gas!$B$3:$E$2506,4)</f>
        <v>0.222282091627583</v>
      </c>
    </row>
    <row r="382" customFormat="false" ht="12.75" hidden="false" customHeight="false" outlineLevel="0" collapsed="false">
      <c r="A382" s="95" t="n">
        <f aca="false">MONTH(B382)+(YEAR(B382)-1998)*12</f>
        <v>17</v>
      </c>
      <c r="B382" s="114" t="n">
        <v>36308</v>
      </c>
      <c r="C382" s="115" t="n">
        <v>24.51</v>
      </c>
      <c r="D382" s="98" t="n">
        <f aca="false">LN(C382/C381)</f>
        <v>-0.0388126331639413</v>
      </c>
      <c r="E382" s="106" t="n">
        <f aca="false">STDEV(D373:D382)*SQRT(trade_day)</f>
        <v>1.20193419061017</v>
      </c>
      <c r="F382" s="99"/>
      <c r="G382" s="103" t="n">
        <f aca="false">IF(G$1="P",MAX(0,G$2-$C382),IF(G$1="C",MAX(0,$C382-G$2)))</f>
        <v>0</v>
      </c>
      <c r="H382" s="103" t="n">
        <f aca="false">IF(H$1="P",MAX(0,H$2-$C382),IF(H$1="C",MAX(0,$C382-H$2)))</f>
        <v>0.489999999999998</v>
      </c>
      <c r="I382" s="103" t="n">
        <f aca="false">IF(I$1="P",MAX(0,I$2-$C382),IF(I$1="C",MAX(0,$C382-I$2)))</f>
        <v>5.49</v>
      </c>
      <c r="J382" s="103" t="n">
        <f aca="false">IF(J$1="P",MAX(0,J$2-$C382),IF(J$1="C",MAX(0,$C382-J$2)))</f>
        <v>10.49</v>
      </c>
      <c r="K382" s="103" t="n">
        <f aca="false">IF(K$1="P",MAX(0,K$2-$C382),IF(K$1="C",MAX(0,$C382-K$2)))</f>
        <v>15.49</v>
      </c>
      <c r="L382" s="103" t="n">
        <f aca="false">IF(L$1="P",MAX(0,L$2-$C382),IF(L$1="C",MAX(0,$C382-L$2)))</f>
        <v>25.49</v>
      </c>
      <c r="M382" s="103" t="n">
        <f aca="false">IF(M$1="P",MAX(0,M$2-$C382),IF(M$1="C",MAX(0,$C382-M$2)))</f>
        <v>4.51</v>
      </c>
      <c r="N382" s="103" t="n">
        <f aca="false">IF(N$1="P",MAX(0,N$2-$C382),IF(N$1="C",MAX(0,$C382-N$2)))</f>
        <v>0</v>
      </c>
      <c r="O382" s="103" t="n">
        <f aca="false">IF(O$1="P",MAX(0,O$2-$C382),IF(O$1="C",MAX(0,$C382-O$2)))</f>
        <v>0</v>
      </c>
      <c r="P382" s="103" t="n">
        <f aca="false">IF(P$1="P",MAX(0,P$2-$C382),IF(P$1="C",MAX(0,$C382-P$2)))</f>
        <v>0</v>
      </c>
      <c r="Q382" s="103" t="n">
        <f aca="false">IF(Q$1="P",MAX(0,Q$2-$C382),IF(Q$1="C",MAX(0,$C382-Q$2)))</f>
        <v>0</v>
      </c>
      <c r="R382" s="103" t="n">
        <f aca="false">IF(R$1="P",MAX(0,R$2-$C382),IF(R$1="C",MAX(0,$C382-R$2)))</f>
        <v>0</v>
      </c>
      <c r="S382" s="103" t="n">
        <f aca="false">IF(S$1="P",MAX(0,S$2-$C382),IF(S$1="C",MAX(0,$C382-S$2)))</f>
        <v>0</v>
      </c>
      <c r="T382" s="104" t="n">
        <f aca="false">A382</f>
        <v>17</v>
      </c>
      <c r="U382" s="105" t="n">
        <f aca="false">VLOOKUP($B382,Gas!$B$3:$E$2506,2)</f>
        <v>2.26</v>
      </c>
      <c r="V382" s="46" t="n">
        <f aca="false">C382/U382</f>
        <v>10.8451327433628</v>
      </c>
      <c r="W382" s="99" t="n">
        <f aca="false">VLOOKUP($B382,Gas!$B$3:$E$2506,4)</f>
        <v>0.245305348909953</v>
      </c>
    </row>
    <row r="383" customFormat="false" ht="12.75" hidden="false" customHeight="false" outlineLevel="0" collapsed="false">
      <c r="A383" s="95" t="n">
        <f aca="false">MONTH(B383)+(YEAR(B383)-1998)*12</f>
        <v>18</v>
      </c>
      <c r="B383" s="114" t="n">
        <v>36312</v>
      </c>
      <c r="C383" s="115" t="n">
        <v>33.52</v>
      </c>
      <c r="D383" s="98" t="n">
        <f aca="false">LN(C383/C382)</f>
        <v>0.313061078073861</v>
      </c>
      <c r="E383" s="106" t="n">
        <f aca="false">STDEV(D374:D383)*SQRT(trade_day)</f>
        <v>1.93762517175724</v>
      </c>
      <c r="F383" s="99"/>
      <c r="G383" s="103" t="n">
        <f aca="false">IF(G$1="P",MAX(0,G$2-$C383),IF(G$1="C",MAX(0,$C383-G$2)))</f>
        <v>0</v>
      </c>
      <c r="H383" s="103" t="n">
        <f aca="false">IF(H$1="P",MAX(0,H$2-$C383),IF(H$1="C",MAX(0,$C383-H$2)))</f>
        <v>0</v>
      </c>
      <c r="I383" s="103" t="n">
        <f aca="false">IF(I$1="P",MAX(0,I$2-$C383),IF(I$1="C",MAX(0,$C383-I$2)))</f>
        <v>0</v>
      </c>
      <c r="J383" s="103" t="n">
        <f aca="false">IF(J$1="P",MAX(0,J$2-$C383),IF(J$1="C",MAX(0,$C383-J$2)))</f>
        <v>1.48</v>
      </c>
      <c r="K383" s="103" t="n">
        <f aca="false">IF(K$1="P",MAX(0,K$2-$C383),IF(K$1="C",MAX(0,$C383-K$2)))</f>
        <v>6.48</v>
      </c>
      <c r="L383" s="103" t="n">
        <f aca="false">IF(L$1="P",MAX(0,L$2-$C383),IF(L$1="C",MAX(0,$C383-L$2)))</f>
        <v>16.48</v>
      </c>
      <c r="M383" s="103" t="n">
        <f aca="false">IF(M$1="P",MAX(0,M$2-$C383),IF(M$1="C",MAX(0,$C383-M$2)))</f>
        <v>13.52</v>
      </c>
      <c r="N383" s="103" t="n">
        <f aca="false">IF(N$1="P",MAX(0,N$2-$C383),IF(N$1="C",MAX(0,$C383-N$2)))</f>
        <v>8.52</v>
      </c>
      <c r="O383" s="103" t="n">
        <f aca="false">IF(O$1="P",MAX(0,O$2-$C383),IF(O$1="C",MAX(0,$C383-O$2)))</f>
        <v>3.52</v>
      </c>
      <c r="P383" s="103" t="n">
        <f aca="false">IF(P$1="P",MAX(0,P$2-$C383),IF(P$1="C",MAX(0,$C383-P$2)))</f>
        <v>0</v>
      </c>
      <c r="Q383" s="103" t="n">
        <f aca="false">IF(Q$1="P",MAX(0,Q$2-$C383),IF(Q$1="C",MAX(0,$C383-Q$2)))</f>
        <v>0</v>
      </c>
      <c r="R383" s="103" t="n">
        <f aca="false">IF(R$1="P",MAX(0,R$2-$C383),IF(R$1="C",MAX(0,$C383-R$2)))</f>
        <v>0</v>
      </c>
      <c r="S383" s="103" t="n">
        <f aca="false">IF(S$1="P",MAX(0,S$2-$C383),IF(S$1="C",MAX(0,$C383-S$2)))</f>
        <v>0</v>
      </c>
      <c r="T383" s="104" t="n">
        <f aca="false">A383</f>
        <v>18</v>
      </c>
      <c r="U383" s="105" t="n">
        <f aca="false">VLOOKUP($B383,Gas!$B$3:$E$2506,2)</f>
        <v>2.275</v>
      </c>
      <c r="V383" s="46" t="n">
        <f aca="false">C383/U383</f>
        <v>14.7340659340659</v>
      </c>
      <c r="W383" s="99" t="n">
        <f aca="false">VLOOKUP($B383,Gas!$B$3:$E$2506,4)</f>
        <v>0.243872737692758</v>
      </c>
    </row>
    <row r="384" customFormat="false" ht="12.75" hidden="false" customHeight="false" outlineLevel="0" collapsed="false">
      <c r="A384" s="95" t="n">
        <f aca="false">MONTH(B384)+(YEAR(B384)-1998)*12</f>
        <v>18</v>
      </c>
      <c r="B384" s="114" t="n">
        <v>36313</v>
      </c>
      <c r="C384" s="115" t="n">
        <v>32.46</v>
      </c>
      <c r="D384" s="98" t="n">
        <f aca="false">LN(C384/C383)</f>
        <v>-0.0321337135274372</v>
      </c>
      <c r="E384" s="106" t="n">
        <f aca="false">STDEV(D375:D384)*SQRT(trade_day)</f>
        <v>1.70092359033079</v>
      </c>
      <c r="F384" s="99"/>
      <c r="G384" s="103" t="n">
        <f aca="false">IF(G$1="P",MAX(0,G$2-$C384),IF(G$1="C",MAX(0,$C384-G$2)))</f>
        <v>0</v>
      </c>
      <c r="H384" s="103" t="n">
        <f aca="false">IF(H$1="P",MAX(0,H$2-$C384),IF(H$1="C",MAX(0,$C384-H$2)))</f>
        <v>0</v>
      </c>
      <c r="I384" s="103" t="n">
        <f aca="false">IF(I$1="P",MAX(0,I$2-$C384),IF(I$1="C",MAX(0,$C384-I$2)))</f>
        <v>0</v>
      </c>
      <c r="J384" s="103" t="n">
        <f aca="false">IF(J$1="P",MAX(0,J$2-$C384),IF(J$1="C",MAX(0,$C384-J$2)))</f>
        <v>2.54</v>
      </c>
      <c r="K384" s="103" t="n">
        <f aca="false">IF(K$1="P",MAX(0,K$2-$C384),IF(K$1="C",MAX(0,$C384-K$2)))</f>
        <v>7.54</v>
      </c>
      <c r="L384" s="103" t="n">
        <f aca="false">IF(L$1="P",MAX(0,L$2-$C384),IF(L$1="C",MAX(0,$C384-L$2)))</f>
        <v>17.54</v>
      </c>
      <c r="M384" s="103" t="n">
        <f aca="false">IF(M$1="P",MAX(0,M$2-$C384),IF(M$1="C",MAX(0,$C384-M$2)))</f>
        <v>12.46</v>
      </c>
      <c r="N384" s="103" t="n">
        <f aca="false">IF(N$1="P",MAX(0,N$2-$C384),IF(N$1="C",MAX(0,$C384-N$2)))</f>
        <v>7.46</v>
      </c>
      <c r="O384" s="103" t="n">
        <f aca="false">IF(O$1="P",MAX(0,O$2-$C384),IF(O$1="C",MAX(0,$C384-O$2)))</f>
        <v>2.46</v>
      </c>
      <c r="P384" s="103" t="n">
        <f aca="false">IF(P$1="P",MAX(0,P$2-$C384),IF(P$1="C",MAX(0,$C384-P$2)))</f>
        <v>0</v>
      </c>
      <c r="Q384" s="103" t="n">
        <f aca="false">IF(Q$1="P",MAX(0,Q$2-$C384),IF(Q$1="C",MAX(0,$C384-Q$2)))</f>
        <v>0</v>
      </c>
      <c r="R384" s="103" t="n">
        <f aca="false">IF(R$1="P",MAX(0,R$2-$C384),IF(R$1="C",MAX(0,$C384-R$2)))</f>
        <v>0</v>
      </c>
      <c r="S384" s="103" t="n">
        <f aca="false">IF(S$1="P",MAX(0,S$2-$C384),IF(S$1="C",MAX(0,$C384-S$2)))</f>
        <v>0</v>
      </c>
      <c r="T384" s="104" t="n">
        <f aca="false">A384</f>
        <v>18</v>
      </c>
      <c r="U384" s="105" t="n">
        <f aca="false">VLOOKUP($B384,Gas!$B$3:$E$2506,2)</f>
        <v>2.345</v>
      </c>
      <c r="V384" s="46" t="n">
        <f aca="false">C384/U384</f>
        <v>13.8422174840085</v>
      </c>
      <c r="W384" s="99" t="n">
        <f aca="false">VLOOKUP($B384,Gas!$B$3:$E$2506,4)</f>
        <v>0.294924323389493</v>
      </c>
    </row>
    <row r="385" customFormat="false" ht="12.75" hidden="false" customHeight="false" outlineLevel="0" collapsed="false">
      <c r="A385" s="95" t="n">
        <f aca="false">MONTH(B385)+(YEAR(B385)-1998)*12</f>
        <v>18</v>
      </c>
      <c r="B385" s="114" t="n">
        <v>36314</v>
      </c>
      <c r="C385" s="115" t="n">
        <v>33.21</v>
      </c>
      <c r="D385" s="98" t="n">
        <f aca="false">LN(C385/C384)</f>
        <v>0.02284247330221</v>
      </c>
      <c r="E385" s="106" t="n">
        <f aca="false">STDEV(D376:D385)*SQRT(trade_day)</f>
        <v>1.70082820307295</v>
      </c>
      <c r="F385" s="99"/>
      <c r="G385" s="103" t="n">
        <f aca="false">IF(G$1="P",MAX(0,G$2-$C385),IF(G$1="C",MAX(0,$C385-G$2)))</f>
        <v>0</v>
      </c>
      <c r="H385" s="103" t="n">
        <f aca="false">IF(H$1="P",MAX(0,H$2-$C385),IF(H$1="C",MAX(0,$C385-H$2)))</f>
        <v>0</v>
      </c>
      <c r="I385" s="103" t="n">
        <f aca="false">IF(I$1="P",MAX(0,I$2-$C385),IF(I$1="C",MAX(0,$C385-I$2)))</f>
        <v>0</v>
      </c>
      <c r="J385" s="103" t="n">
        <f aca="false">IF(J$1="P",MAX(0,J$2-$C385),IF(J$1="C",MAX(0,$C385-J$2)))</f>
        <v>1.79</v>
      </c>
      <c r="K385" s="103" t="n">
        <f aca="false">IF(K$1="P",MAX(0,K$2-$C385),IF(K$1="C",MAX(0,$C385-K$2)))</f>
        <v>6.79</v>
      </c>
      <c r="L385" s="103" t="n">
        <f aca="false">IF(L$1="P",MAX(0,L$2-$C385),IF(L$1="C",MAX(0,$C385-L$2)))</f>
        <v>16.79</v>
      </c>
      <c r="M385" s="103" t="n">
        <f aca="false">IF(M$1="P",MAX(0,M$2-$C385),IF(M$1="C",MAX(0,$C385-M$2)))</f>
        <v>13.21</v>
      </c>
      <c r="N385" s="103" t="n">
        <f aca="false">IF(N$1="P",MAX(0,N$2-$C385),IF(N$1="C",MAX(0,$C385-N$2)))</f>
        <v>8.21</v>
      </c>
      <c r="O385" s="103" t="n">
        <f aca="false">IF(O$1="P",MAX(0,O$2-$C385),IF(O$1="C",MAX(0,$C385-O$2)))</f>
        <v>3.21</v>
      </c>
      <c r="P385" s="103" t="n">
        <f aca="false">IF(P$1="P",MAX(0,P$2-$C385),IF(P$1="C",MAX(0,$C385-P$2)))</f>
        <v>0</v>
      </c>
      <c r="Q385" s="103" t="n">
        <f aca="false">IF(Q$1="P",MAX(0,Q$2-$C385),IF(Q$1="C",MAX(0,$C385-Q$2)))</f>
        <v>0</v>
      </c>
      <c r="R385" s="103" t="n">
        <f aca="false">IF(R$1="P",MAX(0,R$2-$C385),IF(R$1="C",MAX(0,$C385-R$2)))</f>
        <v>0</v>
      </c>
      <c r="S385" s="103" t="n">
        <f aca="false">IF(S$1="P",MAX(0,S$2-$C385),IF(S$1="C",MAX(0,$C385-S$2)))</f>
        <v>0</v>
      </c>
      <c r="T385" s="104" t="n">
        <f aca="false">A385</f>
        <v>18</v>
      </c>
      <c r="U385" s="105" t="n">
        <f aca="false">VLOOKUP($B385,Gas!$B$3:$E$2506,2)</f>
        <v>2.35</v>
      </c>
      <c r="V385" s="46" t="n">
        <f aca="false">C385/U385</f>
        <v>14.131914893617</v>
      </c>
      <c r="W385" s="99" t="n">
        <f aca="false">VLOOKUP($B385,Gas!$B$3:$E$2506,4)</f>
        <v>0.293597666662079</v>
      </c>
    </row>
    <row r="386" customFormat="false" ht="12.75" hidden="false" customHeight="false" outlineLevel="0" collapsed="false">
      <c r="A386" s="95" t="n">
        <f aca="false">MONTH(B386)+(YEAR(B386)-1998)*12</f>
        <v>18</v>
      </c>
      <c r="B386" s="114" t="n">
        <v>36315</v>
      </c>
      <c r="C386" s="115" t="n">
        <v>32.88</v>
      </c>
      <c r="D386" s="98" t="n">
        <f aca="false">LN(C386/C385)</f>
        <v>-0.00998646520067594</v>
      </c>
      <c r="E386" s="106" t="n">
        <f aca="false">STDEV(D377:D386)*SQRT(trade_day)</f>
        <v>1.70501525858328</v>
      </c>
      <c r="F386" s="99"/>
      <c r="G386" s="103" t="n">
        <f aca="false">IF(G$1="P",MAX(0,G$2-$C386),IF(G$1="C",MAX(0,$C386-G$2)))</f>
        <v>0</v>
      </c>
      <c r="H386" s="103" t="n">
        <f aca="false">IF(H$1="P",MAX(0,H$2-$C386),IF(H$1="C",MAX(0,$C386-H$2)))</f>
        <v>0</v>
      </c>
      <c r="I386" s="103" t="n">
        <f aca="false">IF(I$1="P",MAX(0,I$2-$C386),IF(I$1="C",MAX(0,$C386-I$2)))</f>
        <v>0</v>
      </c>
      <c r="J386" s="103" t="n">
        <f aca="false">IF(J$1="P",MAX(0,J$2-$C386),IF(J$1="C",MAX(0,$C386-J$2)))</f>
        <v>2.12</v>
      </c>
      <c r="K386" s="103" t="n">
        <f aca="false">IF(K$1="P",MAX(0,K$2-$C386),IF(K$1="C",MAX(0,$C386-K$2)))</f>
        <v>7.12</v>
      </c>
      <c r="L386" s="103" t="n">
        <f aca="false">IF(L$1="P",MAX(0,L$2-$C386),IF(L$1="C",MAX(0,$C386-L$2)))</f>
        <v>17.12</v>
      </c>
      <c r="M386" s="103" t="n">
        <f aca="false">IF(M$1="P",MAX(0,M$2-$C386),IF(M$1="C",MAX(0,$C386-M$2)))</f>
        <v>12.88</v>
      </c>
      <c r="N386" s="103" t="n">
        <f aca="false">IF(N$1="P",MAX(0,N$2-$C386),IF(N$1="C",MAX(0,$C386-N$2)))</f>
        <v>7.88</v>
      </c>
      <c r="O386" s="103" t="n">
        <f aca="false">IF(O$1="P",MAX(0,O$2-$C386),IF(O$1="C",MAX(0,$C386-O$2)))</f>
        <v>2.88</v>
      </c>
      <c r="P386" s="103" t="n">
        <f aca="false">IF(P$1="P",MAX(0,P$2-$C386),IF(P$1="C",MAX(0,$C386-P$2)))</f>
        <v>0</v>
      </c>
      <c r="Q386" s="103" t="n">
        <f aca="false">IF(Q$1="P",MAX(0,Q$2-$C386),IF(Q$1="C",MAX(0,$C386-Q$2)))</f>
        <v>0</v>
      </c>
      <c r="R386" s="103" t="n">
        <f aca="false">IF(R$1="P",MAX(0,R$2-$C386),IF(R$1="C",MAX(0,$C386-R$2)))</f>
        <v>0</v>
      </c>
      <c r="S386" s="103" t="n">
        <f aca="false">IF(S$1="P",MAX(0,S$2-$C386),IF(S$1="C",MAX(0,$C386-S$2)))</f>
        <v>0</v>
      </c>
      <c r="T386" s="104" t="n">
        <f aca="false">A386</f>
        <v>18</v>
      </c>
      <c r="U386" s="105" t="n">
        <f aca="false">VLOOKUP($B386,Gas!$B$3:$E$2506,2)</f>
        <v>2.36</v>
      </c>
      <c r="V386" s="46" t="n">
        <f aca="false">C386/U386</f>
        <v>13.9322033898305</v>
      </c>
      <c r="W386" s="99" t="n">
        <f aca="false">VLOOKUP($B386,Gas!$B$3:$E$2506,4)</f>
        <v>0.271216313748577</v>
      </c>
    </row>
    <row r="387" customFormat="false" ht="12.75" hidden="false" customHeight="false" outlineLevel="0" collapsed="false">
      <c r="A387" s="95" t="n">
        <f aca="false">MONTH(B387)+(YEAR(B387)-1998)*12</f>
        <v>18</v>
      </c>
      <c r="B387" s="114" t="n">
        <v>36318</v>
      </c>
      <c r="C387" s="115" t="n">
        <v>72.92</v>
      </c>
      <c r="D387" s="98" t="n">
        <f aca="false">LN(C387/C386)</f>
        <v>0.796498379622483</v>
      </c>
      <c r="E387" s="106" t="n">
        <f aca="false">STDEV(D378:D387)*SQRT(trade_day)</f>
        <v>4.23109319858619</v>
      </c>
      <c r="F387" s="99"/>
      <c r="G387" s="103" t="n">
        <f aca="false">IF(G$1="P",MAX(0,G$2-$C387),IF(G$1="C",MAX(0,$C387-G$2)))</f>
        <v>0</v>
      </c>
      <c r="H387" s="103" t="n">
        <f aca="false">IF(H$1="P",MAX(0,H$2-$C387),IF(H$1="C",MAX(0,$C387-H$2)))</f>
        <v>0</v>
      </c>
      <c r="I387" s="103" t="n">
        <f aca="false">IF(I$1="P",MAX(0,I$2-$C387),IF(I$1="C",MAX(0,$C387-I$2)))</f>
        <v>0</v>
      </c>
      <c r="J387" s="103" t="n">
        <f aca="false">IF(J$1="P",MAX(0,J$2-$C387),IF(J$1="C",MAX(0,$C387-J$2)))</f>
        <v>0</v>
      </c>
      <c r="K387" s="103" t="n">
        <f aca="false">IF(K$1="P",MAX(0,K$2-$C387),IF(K$1="C",MAX(0,$C387-K$2)))</f>
        <v>0</v>
      </c>
      <c r="L387" s="103" t="n">
        <f aca="false">IF(L$1="P",MAX(0,L$2-$C387),IF(L$1="C",MAX(0,$C387-L$2)))</f>
        <v>0</v>
      </c>
      <c r="M387" s="103" t="n">
        <f aca="false">IF(M$1="P",MAX(0,M$2-$C387),IF(M$1="C",MAX(0,$C387-M$2)))</f>
        <v>52.92</v>
      </c>
      <c r="N387" s="103" t="n">
        <f aca="false">IF(N$1="P",MAX(0,N$2-$C387),IF(N$1="C",MAX(0,$C387-N$2)))</f>
        <v>47.92</v>
      </c>
      <c r="O387" s="103" t="n">
        <f aca="false">IF(O$1="P",MAX(0,O$2-$C387),IF(O$1="C",MAX(0,$C387-O$2)))</f>
        <v>42.92</v>
      </c>
      <c r="P387" s="103" t="n">
        <f aca="false">IF(P$1="P",MAX(0,P$2-$C387),IF(P$1="C",MAX(0,$C387-P$2)))</f>
        <v>37.92</v>
      </c>
      <c r="Q387" s="103" t="n">
        <f aca="false">IF(Q$1="P",MAX(0,Q$2-$C387),IF(Q$1="C",MAX(0,$C387-Q$2)))</f>
        <v>32.92</v>
      </c>
      <c r="R387" s="103" t="n">
        <f aca="false">IF(R$1="P",MAX(0,R$2-$C387),IF(R$1="C",MAX(0,$C387-R$2)))</f>
        <v>22.92</v>
      </c>
      <c r="S387" s="103" t="n">
        <f aca="false">IF(S$1="P",MAX(0,S$2-$C387),IF(S$1="C",MAX(0,$C387-S$2)))</f>
        <v>0</v>
      </c>
      <c r="T387" s="104" t="n">
        <f aca="false">A387</f>
        <v>18</v>
      </c>
      <c r="U387" s="105" t="n">
        <f aca="false">VLOOKUP($B387,Gas!$B$3:$E$2506,2)</f>
        <v>2.32</v>
      </c>
      <c r="V387" s="46" t="n">
        <f aca="false">C387/U387</f>
        <v>31.4310344827586</v>
      </c>
      <c r="W387" s="99" t="n">
        <f aca="false">VLOOKUP($B387,Gas!$B$3:$E$2506,4)</f>
        <v>0.265816331636717</v>
      </c>
    </row>
    <row r="388" customFormat="false" ht="12.75" hidden="false" customHeight="false" outlineLevel="0" collapsed="false">
      <c r="A388" s="95" t="n">
        <f aca="false">MONTH(B388)+(YEAR(B388)-1998)*12</f>
        <v>18</v>
      </c>
      <c r="B388" s="114" t="n">
        <v>36319</v>
      </c>
      <c r="C388" s="115" t="n">
        <v>210</v>
      </c>
      <c r="D388" s="98" t="n">
        <f aca="false">LN(C388/C387)</f>
        <v>1.05774458090701</v>
      </c>
      <c r="E388" s="106" t="n">
        <f aca="false">STDEV(D379:D388)*SQRT(trade_day)</f>
        <v>6.3372024025025</v>
      </c>
      <c r="F388" s="99"/>
      <c r="G388" s="103" t="n">
        <f aca="false">IF(G$1="P",MAX(0,G$2-$C388),IF(G$1="C",MAX(0,$C388-G$2)))</f>
        <v>0</v>
      </c>
      <c r="H388" s="103" t="n">
        <f aca="false">IF(H$1="P",MAX(0,H$2-$C388),IF(H$1="C",MAX(0,$C388-H$2)))</f>
        <v>0</v>
      </c>
      <c r="I388" s="103" t="n">
        <f aca="false">IF(I$1="P",MAX(0,I$2-$C388),IF(I$1="C",MAX(0,$C388-I$2)))</f>
        <v>0</v>
      </c>
      <c r="J388" s="103" t="n">
        <f aca="false">IF(J$1="P",MAX(0,J$2-$C388),IF(J$1="C",MAX(0,$C388-J$2)))</f>
        <v>0</v>
      </c>
      <c r="K388" s="103" t="n">
        <f aca="false">IF(K$1="P",MAX(0,K$2-$C388),IF(K$1="C",MAX(0,$C388-K$2)))</f>
        <v>0</v>
      </c>
      <c r="L388" s="103" t="n">
        <f aca="false">IF(L$1="P",MAX(0,L$2-$C388),IF(L$1="C",MAX(0,$C388-L$2)))</f>
        <v>0</v>
      </c>
      <c r="M388" s="103" t="n">
        <f aca="false">IF(M$1="P",MAX(0,M$2-$C388),IF(M$1="C",MAX(0,$C388-M$2)))</f>
        <v>190</v>
      </c>
      <c r="N388" s="103" t="n">
        <f aca="false">IF(N$1="P",MAX(0,N$2-$C388),IF(N$1="C",MAX(0,$C388-N$2)))</f>
        <v>185</v>
      </c>
      <c r="O388" s="103" t="n">
        <f aca="false">IF(O$1="P",MAX(0,O$2-$C388),IF(O$1="C",MAX(0,$C388-O$2)))</f>
        <v>180</v>
      </c>
      <c r="P388" s="103" t="n">
        <f aca="false">IF(P$1="P",MAX(0,P$2-$C388),IF(P$1="C",MAX(0,$C388-P$2)))</f>
        <v>175</v>
      </c>
      <c r="Q388" s="103" t="n">
        <f aca="false">IF(Q$1="P",MAX(0,Q$2-$C388),IF(Q$1="C",MAX(0,$C388-Q$2)))</f>
        <v>170</v>
      </c>
      <c r="R388" s="103" t="n">
        <f aca="false">IF(R$1="P",MAX(0,R$2-$C388),IF(R$1="C",MAX(0,$C388-R$2)))</f>
        <v>160</v>
      </c>
      <c r="S388" s="103" t="n">
        <f aca="false">IF(S$1="P",MAX(0,S$2-$C388),IF(S$1="C",MAX(0,$C388-S$2)))</f>
        <v>109.99999</v>
      </c>
      <c r="T388" s="104" t="n">
        <f aca="false">A388</f>
        <v>18</v>
      </c>
      <c r="U388" s="105" t="n">
        <f aca="false">VLOOKUP($B388,Gas!$B$3:$E$2506,2)</f>
        <v>2.415</v>
      </c>
      <c r="V388" s="46" t="n">
        <f aca="false">C388/U388</f>
        <v>86.9565217391304</v>
      </c>
      <c r="W388" s="99" t="n">
        <f aca="false">VLOOKUP($B388,Gas!$B$3:$E$2506,4)</f>
        <v>0.325205939409486</v>
      </c>
    </row>
    <row r="389" customFormat="false" ht="12.75" hidden="false" customHeight="false" outlineLevel="0" collapsed="false">
      <c r="A389" s="95" t="n">
        <f aca="false">MONTH(B389)+(YEAR(B389)-1998)*12</f>
        <v>18</v>
      </c>
      <c r="B389" s="114" t="n">
        <v>36320</v>
      </c>
      <c r="C389" s="115" t="n">
        <v>136.74</v>
      </c>
      <c r="D389" s="98" t="n">
        <f aca="false">LN(C389/C388)</f>
        <v>-0.429026218231821</v>
      </c>
      <c r="E389" s="106" t="n">
        <f aca="false">STDEV(D380:D389)*SQRT(trade_day)</f>
        <v>7.02644390511689</v>
      </c>
      <c r="F389" s="99"/>
      <c r="G389" s="103" t="n">
        <f aca="false">IF(G$1="P",MAX(0,G$2-$C389),IF(G$1="C",MAX(0,$C389-G$2)))</f>
        <v>0</v>
      </c>
      <c r="H389" s="103" t="n">
        <f aca="false">IF(H$1="P",MAX(0,H$2-$C389),IF(H$1="C",MAX(0,$C389-H$2)))</f>
        <v>0</v>
      </c>
      <c r="I389" s="103" t="n">
        <f aca="false">IF(I$1="P",MAX(0,I$2-$C389),IF(I$1="C",MAX(0,$C389-I$2)))</f>
        <v>0</v>
      </c>
      <c r="J389" s="103" t="n">
        <f aca="false">IF(J$1="P",MAX(0,J$2-$C389),IF(J$1="C",MAX(0,$C389-J$2)))</f>
        <v>0</v>
      </c>
      <c r="K389" s="103" t="n">
        <f aca="false">IF(K$1="P",MAX(0,K$2-$C389),IF(K$1="C",MAX(0,$C389-K$2)))</f>
        <v>0</v>
      </c>
      <c r="L389" s="103" t="n">
        <f aca="false">IF(L$1="P",MAX(0,L$2-$C389),IF(L$1="C",MAX(0,$C389-L$2)))</f>
        <v>0</v>
      </c>
      <c r="M389" s="103" t="n">
        <f aca="false">IF(M$1="P",MAX(0,M$2-$C389),IF(M$1="C",MAX(0,$C389-M$2)))</f>
        <v>116.74</v>
      </c>
      <c r="N389" s="103" t="n">
        <f aca="false">IF(N$1="P",MAX(0,N$2-$C389),IF(N$1="C",MAX(0,$C389-N$2)))</f>
        <v>111.74</v>
      </c>
      <c r="O389" s="103" t="n">
        <f aca="false">IF(O$1="P",MAX(0,O$2-$C389),IF(O$1="C",MAX(0,$C389-O$2)))</f>
        <v>106.74</v>
      </c>
      <c r="P389" s="103" t="n">
        <f aca="false">IF(P$1="P",MAX(0,P$2-$C389),IF(P$1="C",MAX(0,$C389-P$2)))</f>
        <v>101.74</v>
      </c>
      <c r="Q389" s="103" t="n">
        <f aca="false">IF(Q$1="P",MAX(0,Q$2-$C389),IF(Q$1="C",MAX(0,$C389-Q$2)))</f>
        <v>96.74</v>
      </c>
      <c r="R389" s="103" t="n">
        <f aca="false">IF(R$1="P",MAX(0,R$2-$C389),IF(R$1="C",MAX(0,$C389-R$2)))</f>
        <v>86.74</v>
      </c>
      <c r="S389" s="103" t="n">
        <f aca="false">IF(S$1="P",MAX(0,S$2-$C389),IF(S$1="C",MAX(0,$C389-S$2)))</f>
        <v>36.73999</v>
      </c>
      <c r="T389" s="104" t="n">
        <f aca="false">A389</f>
        <v>18</v>
      </c>
      <c r="U389" s="105" t="n">
        <f aca="false">VLOOKUP($B389,Gas!$B$3:$E$2506,2)</f>
        <v>2.38</v>
      </c>
      <c r="V389" s="46" t="n">
        <f aca="false">C389/U389</f>
        <v>57.4537815126051</v>
      </c>
      <c r="W389" s="99" t="n">
        <f aca="false">VLOOKUP($B389,Gas!$B$3:$E$2506,4)</f>
        <v>0.350678152067851</v>
      </c>
    </row>
    <row r="390" customFormat="false" ht="12.75" hidden="false" customHeight="false" outlineLevel="0" collapsed="false">
      <c r="A390" s="95" t="n">
        <f aca="false">MONTH(B390)+(YEAR(B390)-1998)*12</f>
        <v>18</v>
      </c>
      <c r="B390" s="114" t="n">
        <v>36321</v>
      </c>
      <c r="C390" s="115" t="n">
        <v>57.08</v>
      </c>
      <c r="D390" s="98" t="n">
        <f aca="false">LN(C390/C389)</f>
        <v>-0.873627519877012</v>
      </c>
      <c r="E390" s="106" t="n">
        <f aca="false">STDEV(D381:D390)*SQRT(trade_day)</f>
        <v>8.73322492995011</v>
      </c>
      <c r="F390" s="99"/>
      <c r="G390" s="103" t="n">
        <f aca="false">IF(G$1="P",MAX(0,G$2-$C390),IF(G$1="C",MAX(0,$C390-G$2)))</f>
        <v>0</v>
      </c>
      <c r="H390" s="103" t="n">
        <f aca="false">IF(H$1="P",MAX(0,H$2-$C390),IF(H$1="C",MAX(0,$C390-H$2)))</f>
        <v>0</v>
      </c>
      <c r="I390" s="103" t="n">
        <f aca="false">IF(I$1="P",MAX(0,I$2-$C390),IF(I$1="C",MAX(0,$C390-I$2)))</f>
        <v>0</v>
      </c>
      <c r="J390" s="103" t="n">
        <f aca="false">IF(J$1="P",MAX(0,J$2-$C390),IF(J$1="C",MAX(0,$C390-J$2)))</f>
        <v>0</v>
      </c>
      <c r="K390" s="103" t="n">
        <f aca="false">IF(K$1="P",MAX(0,K$2-$C390),IF(K$1="C",MAX(0,$C390-K$2)))</f>
        <v>0</v>
      </c>
      <c r="L390" s="103" t="n">
        <f aca="false">IF(L$1="P",MAX(0,L$2-$C390),IF(L$1="C",MAX(0,$C390-L$2)))</f>
        <v>0</v>
      </c>
      <c r="M390" s="103" t="n">
        <f aca="false">IF(M$1="P",MAX(0,M$2-$C390),IF(M$1="C",MAX(0,$C390-M$2)))</f>
        <v>37.08</v>
      </c>
      <c r="N390" s="103" t="n">
        <f aca="false">IF(N$1="P",MAX(0,N$2-$C390),IF(N$1="C",MAX(0,$C390-N$2)))</f>
        <v>32.08</v>
      </c>
      <c r="O390" s="103" t="n">
        <f aca="false">IF(O$1="P",MAX(0,O$2-$C390),IF(O$1="C",MAX(0,$C390-O$2)))</f>
        <v>27.08</v>
      </c>
      <c r="P390" s="103" t="n">
        <f aca="false">IF(P$1="P",MAX(0,P$2-$C390),IF(P$1="C",MAX(0,$C390-P$2)))</f>
        <v>22.08</v>
      </c>
      <c r="Q390" s="103" t="n">
        <f aca="false">IF(Q$1="P",MAX(0,Q$2-$C390),IF(Q$1="C",MAX(0,$C390-Q$2)))</f>
        <v>17.08</v>
      </c>
      <c r="R390" s="103" t="n">
        <f aca="false">IF(R$1="P",MAX(0,R$2-$C390),IF(R$1="C",MAX(0,$C390-R$2)))</f>
        <v>7.08</v>
      </c>
      <c r="S390" s="103" t="n">
        <f aca="false">IF(S$1="P",MAX(0,S$2-$C390),IF(S$1="C",MAX(0,$C390-S$2)))</f>
        <v>0</v>
      </c>
      <c r="T390" s="104" t="n">
        <f aca="false">A390</f>
        <v>18</v>
      </c>
      <c r="U390" s="105" t="n">
        <f aca="false">VLOOKUP($B390,Gas!$B$3:$E$2506,2)</f>
        <v>2.375</v>
      </c>
      <c r="V390" s="46" t="n">
        <f aca="false">C390/U390</f>
        <v>24.0336842105263</v>
      </c>
      <c r="W390" s="99" t="n">
        <f aca="false">VLOOKUP($B390,Gas!$B$3:$E$2506,4)</f>
        <v>0.352486965931914</v>
      </c>
    </row>
    <row r="391" customFormat="false" ht="12.75" hidden="false" customHeight="false" outlineLevel="0" collapsed="false">
      <c r="A391" s="95" t="n">
        <f aca="false">MONTH(B391)+(YEAR(B391)-1998)*12</f>
        <v>18</v>
      </c>
      <c r="B391" s="114" t="n">
        <v>36322</v>
      </c>
      <c r="C391" s="115" t="n">
        <v>30</v>
      </c>
      <c r="D391" s="98" t="n">
        <f aca="false">LN(C391/C390)</f>
        <v>-0.64325641094648</v>
      </c>
      <c r="E391" s="106" t="n">
        <f aca="false">STDEV(D382:D391)*SQRT(trade_day)</f>
        <v>9.44693006360774</v>
      </c>
      <c r="F391" s="99"/>
      <c r="G391" s="103" t="n">
        <f aca="false">IF(G$1="P",MAX(0,G$2-$C391),IF(G$1="C",MAX(0,$C391-G$2)))</f>
        <v>0</v>
      </c>
      <c r="H391" s="103" t="n">
        <f aca="false">IF(H$1="P",MAX(0,H$2-$C391),IF(H$1="C",MAX(0,$C391-H$2)))</f>
        <v>0</v>
      </c>
      <c r="I391" s="103" t="n">
        <f aca="false">IF(I$1="P",MAX(0,I$2-$C391),IF(I$1="C",MAX(0,$C391-I$2)))</f>
        <v>0</v>
      </c>
      <c r="J391" s="103" t="n">
        <f aca="false">IF(J$1="P",MAX(0,J$2-$C391),IF(J$1="C",MAX(0,$C391-J$2)))</f>
        <v>5</v>
      </c>
      <c r="K391" s="103" t="n">
        <f aca="false">IF(K$1="P",MAX(0,K$2-$C391),IF(K$1="C",MAX(0,$C391-K$2)))</f>
        <v>10</v>
      </c>
      <c r="L391" s="103" t="n">
        <f aca="false">IF(L$1="P",MAX(0,L$2-$C391),IF(L$1="C",MAX(0,$C391-L$2)))</f>
        <v>20</v>
      </c>
      <c r="M391" s="103" t="n">
        <f aca="false">IF(M$1="P",MAX(0,M$2-$C391),IF(M$1="C",MAX(0,$C391-M$2)))</f>
        <v>10</v>
      </c>
      <c r="N391" s="103" t="n">
        <f aca="false">IF(N$1="P",MAX(0,N$2-$C391),IF(N$1="C",MAX(0,$C391-N$2)))</f>
        <v>5</v>
      </c>
      <c r="O391" s="103" t="n">
        <f aca="false">IF(O$1="P",MAX(0,O$2-$C391),IF(O$1="C",MAX(0,$C391-O$2)))</f>
        <v>0</v>
      </c>
      <c r="P391" s="103" t="n">
        <f aca="false">IF(P$1="P",MAX(0,P$2-$C391),IF(P$1="C",MAX(0,$C391-P$2)))</f>
        <v>0</v>
      </c>
      <c r="Q391" s="103" t="n">
        <f aca="false">IF(Q$1="P",MAX(0,Q$2-$C391),IF(Q$1="C",MAX(0,$C391-Q$2)))</f>
        <v>0</v>
      </c>
      <c r="R391" s="103" t="n">
        <f aca="false">IF(R$1="P",MAX(0,R$2-$C391),IF(R$1="C",MAX(0,$C391-R$2)))</f>
        <v>0</v>
      </c>
      <c r="S391" s="103" t="n">
        <f aca="false">IF(S$1="P",MAX(0,S$2-$C391),IF(S$1="C",MAX(0,$C391-S$2)))</f>
        <v>0</v>
      </c>
      <c r="T391" s="104" t="n">
        <f aca="false">A391</f>
        <v>18</v>
      </c>
      <c r="U391" s="105" t="n">
        <f aca="false">VLOOKUP($B391,Gas!$B$3:$E$2506,2)</f>
        <v>2.37</v>
      </c>
      <c r="V391" s="46" t="n">
        <f aca="false">C391/U391</f>
        <v>12.6582278481013</v>
      </c>
      <c r="W391" s="99" t="n">
        <f aca="false">VLOOKUP($B391,Gas!$B$3:$E$2506,4)</f>
        <v>0.34285098700896</v>
      </c>
    </row>
    <row r="392" customFormat="false" ht="12.75" hidden="false" customHeight="false" outlineLevel="0" collapsed="false">
      <c r="A392" s="95" t="n">
        <f aca="false">MONTH(B392)+(YEAR(B392)-1998)*12</f>
        <v>18</v>
      </c>
      <c r="B392" s="114" t="n">
        <v>36325</v>
      </c>
      <c r="C392" s="115" t="n">
        <v>28.04</v>
      </c>
      <c r="D392" s="98" t="n">
        <f aca="false">LN(C392/C391)</f>
        <v>-0.0675653194957661</v>
      </c>
      <c r="E392" s="106" t="n">
        <f aca="false">STDEV(D383:D392)*SQRT(trade_day)</f>
        <v>9.45268424241507</v>
      </c>
      <c r="F392" s="99"/>
      <c r="G392" s="103" t="n">
        <f aca="false">IF(G$1="P",MAX(0,G$2-$C392),IF(G$1="C",MAX(0,$C392-G$2)))</f>
        <v>0</v>
      </c>
      <c r="H392" s="103" t="n">
        <f aca="false">IF(H$1="P",MAX(0,H$2-$C392),IF(H$1="C",MAX(0,$C392-H$2)))</f>
        <v>0</v>
      </c>
      <c r="I392" s="103" t="n">
        <f aca="false">IF(I$1="P",MAX(0,I$2-$C392),IF(I$1="C",MAX(0,$C392-I$2)))</f>
        <v>1.96</v>
      </c>
      <c r="J392" s="103" t="n">
        <f aca="false">IF(J$1="P",MAX(0,J$2-$C392),IF(J$1="C",MAX(0,$C392-J$2)))</f>
        <v>6.96</v>
      </c>
      <c r="K392" s="103" t="n">
        <f aca="false">IF(K$1="P",MAX(0,K$2-$C392),IF(K$1="C",MAX(0,$C392-K$2)))</f>
        <v>11.96</v>
      </c>
      <c r="L392" s="103" t="n">
        <f aca="false">IF(L$1="P",MAX(0,L$2-$C392),IF(L$1="C",MAX(0,$C392-L$2)))</f>
        <v>21.96</v>
      </c>
      <c r="M392" s="103" t="n">
        <f aca="false">IF(M$1="P",MAX(0,M$2-$C392),IF(M$1="C",MAX(0,$C392-M$2)))</f>
        <v>8.04</v>
      </c>
      <c r="N392" s="103" t="n">
        <f aca="false">IF(N$1="P",MAX(0,N$2-$C392),IF(N$1="C",MAX(0,$C392-N$2)))</f>
        <v>3.04</v>
      </c>
      <c r="O392" s="103" t="n">
        <f aca="false">IF(O$1="P",MAX(0,O$2-$C392),IF(O$1="C",MAX(0,$C392-O$2)))</f>
        <v>0</v>
      </c>
      <c r="P392" s="103" t="n">
        <f aca="false">IF(P$1="P",MAX(0,P$2-$C392),IF(P$1="C",MAX(0,$C392-P$2)))</f>
        <v>0</v>
      </c>
      <c r="Q392" s="103" t="n">
        <f aca="false">IF(Q$1="P",MAX(0,Q$2-$C392),IF(Q$1="C",MAX(0,$C392-Q$2)))</f>
        <v>0</v>
      </c>
      <c r="R392" s="103" t="n">
        <f aca="false">IF(R$1="P",MAX(0,R$2-$C392),IF(R$1="C",MAX(0,$C392-R$2)))</f>
        <v>0</v>
      </c>
      <c r="S392" s="103" t="n">
        <f aca="false">IF(S$1="P",MAX(0,S$2-$C392),IF(S$1="C",MAX(0,$C392-S$2)))</f>
        <v>0</v>
      </c>
      <c r="T392" s="104" t="n">
        <f aca="false">A392</f>
        <v>18</v>
      </c>
      <c r="U392" s="105" t="n">
        <f aca="false">VLOOKUP($B392,Gas!$B$3:$E$2506,2)</f>
        <v>2.305</v>
      </c>
      <c r="V392" s="46" t="n">
        <f aca="false">C392/U392</f>
        <v>12.1648590021692</v>
      </c>
      <c r="W392" s="99" t="n">
        <f aca="false">VLOOKUP($B392,Gas!$B$3:$E$2506,4)</f>
        <v>0.339530507755049</v>
      </c>
    </row>
    <row r="393" customFormat="false" ht="12.75" hidden="false" customHeight="false" outlineLevel="0" collapsed="false">
      <c r="A393" s="95" t="n">
        <f aca="false">MONTH(B393)+(YEAR(B393)-1998)*12</f>
        <v>18</v>
      </c>
      <c r="B393" s="114" t="n">
        <v>36326</v>
      </c>
      <c r="C393" s="115" t="n">
        <v>25</v>
      </c>
      <c r="D393" s="98" t="n">
        <f aca="false">LN(C393/C392)</f>
        <v>-0.114756237298189</v>
      </c>
      <c r="E393" s="106" t="n">
        <f aca="false">STDEV(D384:D393)*SQRT(trade_day)</f>
        <v>9.31708145427708</v>
      </c>
      <c r="F393" s="99"/>
      <c r="G393" s="103" t="n">
        <f aca="false">IF(G$1="P",MAX(0,G$2-$C393),IF(G$1="C",MAX(0,$C393-G$2)))</f>
        <v>0</v>
      </c>
      <c r="H393" s="103" t="n">
        <f aca="false">IF(H$1="P",MAX(0,H$2-$C393),IF(H$1="C",MAX(0,$C393-H$2)))</f>
        <v>0</v>
      </c>
      <c r="I393" s="103" t="n">
        <f aca="false">IF(I$1="P",MAX(0,I$2-$C393),IF(I$1="C",MAX(0,$C393-I$2)))</f>
        <v>5</v>
      </c>
      <c r="J393" s="103" t="n">
        <f aca="false">IF(J$1="P",MAX(0,J$2-$C393),IF(J$1="C",MAX(0,$C393-J$2)))</f>
        <v>10</v>
      </c>
      <c r="K393" s="103" t="n">
        <f aca="false">IF(K$1="P",MAX(0,K$2-$C393),IF(K$1="C",MAX(0,$C393-K$2)))</f>
        <v>15</v>
      </c>
      <c r="L393" s="103" t="n">
        <f aca="false">IF(L$1="P",MAX(0,L$2-$C393),IF(L$1="C",MAX(0,$C393-L$2)))</f>
        <v>25</v>
      </c>
      <c r="M393" s="103" t="n">
        <f aca="false">IF(M$1="P",MAX(0,M$2-$C393),IF(M$1="C",MAX(0,$C393-M$2)))</f>
        <v>5</v>
      </c>
      <c r="N393" s="103" t="n">
        <f aca="false">IF(N$1="P",MAX(0,N$2-$C393),IF(N$1="C",MAX(0,$C393-N$2)))</f>
        <v>0</v>
      </c>
      <c r="O393" s="103" t="n">
        <f aca="false">IF(O$1="P",MAX(0,O$2-$C393),IF(O$1="C",MAX(0,$C393-O$2)))</f>
        <v>0</v>
      </c>
      <c r="P393" s="103" t="n">
        <f aca="false">IF(P$1="P",MAX(0,P$2-$C393),IF(P$1="C",MAX(0,$C393-P$2)))</f>
        <v>0</v>
      </c>
      <c r="Q393" s="103" t="n">
        <f aca="false">IF(Q$1="P",MAX(0,Q$2-$C393),IF(Q$1="C",MAX(0,$C393-Q$2)))</f>
        <v>0</v>
      </c>
      <c r="R393" s="103" t="n">
        <f aca="false">IF(R$1="P",MAX(0,R$2-$C393),IF(R$1="C",MAX(0,$C393-R$2)))</f>
        <v>0</v>
      </c>
      <c r="S393" s="103" t="n">
        <f aca="false">IF(S$1="P",MAX(0,S$2-$C393),IF(S$1="C",MAX(0,$C393-S$2)))</f>
        <v>0</v>
      </c>
      <c r="T393" s="104" t="n">
        <f aca="false">A393</f>
        <v>18</v>
      </c>
      <c r="U393" s="105" t="n">
        <f aca="false">VLOOKUP($B393,Gas!$B$3:$E$2506,2)</f>
        <v>2.3</v>
      </c>
      <c r="V393" s="46" t="n">
        <f aca="false">C393/U393</f>
        <v>10.8695652173913</v>
      </c>
      <c r="W393" s="99" t="n">
        <f aca="false">VLOOKUP($B393,Gas!$B$3:$E$2506,4)</f>
        <v>0.324918765051131</v>
      </c>
    </row>
    <row r="394" customFormat="false" ht="12.75" hidden="false" customHeight="false" outlineLevel="0" collapsed="false">
      <c r="A394" s="95" t="n">
        <f aca="false">MONTH(B394)+(YEAR(B394)-1998)*12</f>
        <v>18</v>
      </c>
      <c r="B394" s="114" t="n">
        <v>36327</v>
      </c>
      <c r="C394" s="115" t="n">
        <v>22.87</v>
      </c>
      <c r="D394" s="98" t="n">
        <f aca="false">LN(C394/C393)</f>
        <v>-0.0890498168335109</v>
      </c>
      <c r="E394" s="106" t="n">
        <f aca="false">STDEV(D385:D394)*SQRT(trade_day)</f>
        <v>9.32190264176691</v>
      </c>
      <c r="F394" s="99"/>
      <c r="G394" s="103" t="n">
        <f aca="false">IF(G$1="P",MAX(0,G$2-$C394),IF(G$1="C",MAX(0,$C394-G$2)))</f>
        <v>0</v>
      </c>
      <c r="H394" s="103" t="n">
        <f aca="false">IF(H$1="P",MAX(0,H$2-$C394),IF(H$1="C",MAX(0,$C394-H$2)))</f>
        <v>2.13</v>
      </c>
      <c r="I394" s="103" t="n">
        <f aca="false">IF(I$1="P",MAX(0,I$2-$C394),IF(I$1="C",MAX(0,$C394-I$2)))</f>
        <v>7.13</v>
      </c>
      <c r="J394" s="103" t="n">
        <f aca="false">IF(J$1="P",MAX(0,J$2-$C394),IF(J$1="C",MAX(0,$C394-J$2)))</f>
        <v>12.13</v>
      </c>
      <c r="K394" s="103" t="n">
        <f aca="false">IF(K$1="P",MAX(0,K$2-$C394),IF(K$1="C",MAX(0,$C394-K$2)))</f>
        <v>17.13</v>
      </c>
      <c r="L394" s="103" t="n">
        <f aca="false">IF(L$1="P",MAX(0,L$2-$C394),IF(L$1="C",MAX(0,$C394-L$2)))</f>
        <v>27.13</v>
      </c>
      <c r="M394" s="103" t="n">
        <f aca="false">IF(M$1="P",MAX(0,M$2-$C394),IF(M$1="C",MAX(0,$C394-M$2)))</f>
        <v>2.87</v>
      </c>
      <c r="N394" s="103" t="n">
        <f aca="false">IF(N$1="P",MAX(0,N$2-$C394),IF(N$1="C",MAX(0,$C394-N$2)))</f>
        <v>0</v>
      </c>
      <c r="O394" s="103" t="n">
        <f aca="false">IF(O$1="P",MAX(0,O$2-$C394),IF(O$1="C",MAX(0,$C394-O$2)))</f>
        <v>0</v>
      </c>
      <c r="P394" s="103" t="n">
        <f aca="false">IF(P$1="P",MAX(0,P$2-$C394),IF(P$1="C",MAX(0,$C394-P$2)))</f>
        <v>0</v>
      </c>
      <c r="Q394" s="103" t="n">
        <f aca="false">IF(Q$1="P",MAX(0,Q$2-$C394),IF(Q$1="C",MAX(0,$C394-Q$2)))</f>
        <v>0</v>
      </c>
      <c r="R394" s="103" t="n">
        <f aca="false">IF(R$1="P",MAX(0,R$2-$C394),IF(R$1="C",MAX(0,$C394-R$2)))</f>
        <v>0</v>
      </c>
      <c r="S394" s="103" t="n">
        <f aca="false">IF(S$1="P",MAX(0,S$2-$C394),IF(S$1="C",MAX(0,$C394-S$2)))</f>
        <v>0</v>
      </c>
      <c r="T394" s="104" t="n">
        <f aca="false">A394</f>
        <v>18</v>
      </c>
      <c r="U394" s="105" t="n">
        <f aca="false">VLOOKUP($B394,Gas!$B$3:$E$2506,2)</f>
        <v>2.28</v>
      </c>
      <c r="V394" s="46" t="n">
        <f aca="false">C394/U394</f>
        <v>10.030701754386</v>
      </c>
      <c r="W394" s="99" t="n">
        <f aca="false">VLOOKUP($B394,Gas!$B$3:$E$2506,4)</f>
        <v>0.328242265072203</v>
      </c>
    </row>
    <row r="395" customFormat="false" ht="12.75" hidden="false" customHeight="false" outlineLevel="0" collapsed="false">
      <c r="A395" s="95" t="n">
        <f aca="false">MONTH(B395)+(YEAR(B395)-1998)*12</f>
        <v>18</v>
      </c>
      <c r="B395" s="114" t="n">
        <v>36328</v>
      </c>
      <c r="C395" s="115" t="n">
        <v>21.51</v>
      </c>
      <c r="D395" s="98" t="n">
        <f aca="false">LN(C395/C394)</f>
        <v>-0.0613080647550511</v>
      </c>
      <c r="E395" s="106" t="n">
        <f aca="false">STDEV(D386:D395)*SQRT(trade_day)</f>
        <v>9.31688794891729</v>
      </c>
      <c r="F395" s="99"/>
      <c r="G395" s="103" t="n">
        <f aca="false">IF(G$1="P",MAX(0,G$2-$C395),IF(G$1="C",MAX(0,$C395-G$2)))</f>
        <v>0</v>
      </c>
      <c r="H395" s="103" t="n">
        <f aca="false">IF(H$1="P",MAX(0,H$2-$C395),IF(H$1="C",MAX(0,$C395-H$2)))</f>
        <v>3.49</v>
      </c>
      <c r="I395" s="103" t="n">
        <f aca="false">IF(I$1="P",MAX(0,I$2-$C395),IF(I$1="C",MAX(0,$C395-I$2)))</f>
        <v>8.49</v>
      </c>
      <c r="J395" s="103" t="n">
        <f aca="false">IF(J$1="P",MAX(0,J$2-$C395),IF(J$1="C",MAX(0,$C395-J$2)))</f>
        <v>13.49</v>
      </c>
      <c r="K395" s="103" t="n">
        <f aca="false">IF(K$1="P",MAX(0,K$2-$C395),IF(K$1="C",MAX(0,$C395-K$2)))</f>
        <v>18.49</v>
      </c>
      <c r="L395" s="103" t="n">
        <f aca="false">IF(L$1="P",MAX(0,L$2-$C395),IF(L$1="C",MAX(0,$C395-L$2)))</f>
        <v>28.49</v>
      </c>
      <c r="M395" s="103" t="n">
        <f aca="false">IF(M$1="P",MAX(0,M$2-$C395),IF(M$1="C",MAX(0,$C395-M$2)))</f>
        <v>1.51</v>
      </c>
      <c r="N395" s="103" t="n">
        <f aca="false">IF(N$1="P",MAX(0,N$2-$C395),IF(N$1="C",MAX(0,$C395-N$2)))</f>
        <v>0</v>
      </c>
      <c r="O395" s="103" t="n">
        <f aca="false">IF(O$1="P",MAX(0,O$2-$C395),IF(O$1="C",MAX(0,$C395-O$2)))</f>
        <v>0</v>
      </c>
      <c r="P395" s="103" t="n">
        <f aca="false">IF(P$1="P",MAX(0,P$2-$C395),IF(P$1="C",MAX(0,$C395-P$2)))</f>
        <v>0</v>
      </c>
      <c r="Q395" s="103" t="n">
        <f aca="false">IF(Q$1="P",MAX(0,Q$2-$C395),IF(Q$1="C",MAX(0,$C395-Q$2)))</f>
        <v>0</v>
      </c>
      <c r="R395" s="103" t="n">
        <f aca="false">IF(R$1="P",MAX(0,R$2-$C395),IF(R$1="C",MAX(0,$C395-R$2)))</f>
        <v>0</v>
      </c>
      <c r="S395" s="103" t="n">
        <f aca="false">IF(S$1="P",MAX(0,S$2-$C395),IF(S$1="C",MAX(0,$C395-S$2)))</f>
        <v>0</v>
      </c>
      <c r="T395" s="104" t="n">
        <f aca="false">A395</f>
        <v>18</v>
      </c>
      <c r="U395" s="105" t="n">
        <f aca="false">VLOOKUP($B395,Gas!$B$3:$E$2506,2)</f>
        <v>2.275</v>
      </c>
      <c r="V395" s="46" t="n">
        <f aca="false">C395/U395</f>
        <v>9.45494505494506</v>
      </c>
      <c r="W395" s="99" t="n">
        <f aca="false">VLOOKUP($B395,Gas!$B$3:$E$2506,4)</f>
        <v>0.328038426605089</v>
      </c>
    </row>
    <row r="396" customFormat="false" ht="12.75" hidden="false" customHeight="false" outlineLevel="0" collapsed="false">
      <c r="A396" s="95" t="n">
        <f aca="false">MONTH(B396)+(YEAR(B396)-1998)*12</f>
        <v>18</v>
      </c>
      <c r="B396" s="114" t="n">
        <v>36329</v>
      </c>
      <c r="C396" s="115" t="n">
        <v>19.73</v>
      </c>
      <c r="D396" s="98" t="n">
        <f aca="false">LN(C396/C395)</f>
        <v>-0.0863776232451148</v>
      </c>
      <c r="E396" s="106" t="n">
        <f aca="false">STDEV(D387:D396)*SQRT(trade_day)</f>
        <v>9.31709957212391</v>
      </c>
      <c r="F396" s="99"/>
      <c r="G396" s="103" t="n">
        <f aca="false">IF(G$1="P",MAX(0,G$2-$C396),IF(G$1="C",MAX(0,$C396-G$2)))</f>
        <v>0.27</v>
      </c>
      <c r="H396" s="103" t="n">
        <f aca="false">IF(H$1="P",MAX(0,H$2-$C396),IF(H$1="C",MAX(0,$C396-H$2)))</f>
        <v>5.27</v>
      </c>
      <c r="I396" s="103" t="n">
        <f aca="false">IF(I$1="P",MAX(0,I$2-$C396),IF(I$1="C",MAX(0,$C396-I$2)))</f>
        <v>10.27</v>
      </c>
      <c r="J396" s="103" t="n">
        <f aca="false">IF(J$1="P",MAX(0,J$2-$C396),IF(J$1="C",MAX(0,$C396-J$2)))</f>
        <v>15.27</v>
      </c>
      <c r="K396" s="103" t="n">
        <f aca="false">IF(K$1="P",MAX(0,K$2-$C396),IF(K$1="C",MAX(0,$C396-K$2)))</f>
        <v>20.27</v>
      </c>
      <c r="L396" s="103" t="n">
        <f aca="false">IF(L$1="P",MAX(0,L$2-$C396),IF(L$1="C",MAX(0,$C396-L$2)))</f>
        <v>30.27</v>
      </c>
      <c r="M396" s="103" t="n">
        <f aca="false">IF(M$1="P",MAX(0,M$2-$C396),IF(M$1="C",MAX(0,$C396-M$2)))</f>
        <v>0</v>
      </c>
      <c r="N396" s="103" t="n">
        <f aca="false">IF(N$1="P",MAX(0,N$2-$C396),IF(N$1="C",MAX(0,$C396-N$2)))</f>
        <v>0</v>
      </c>
      <c r="O396" s="103" t="n">
        <f aca="false">IF(O$1="P",MAX(0,O$2-$C396),IF(O$1="C",MAX(0,$C396-O$2)))</f>
        <v>0</v>
      </c>
      <c r="P396" s="103" t="n">
        <f aca="false">IF(P$1="P",MAX(0,P$2-$C396),IF(P$1="C",MAX(0,$C396-P$2)))</f>
        <v>0</v>
      </c>
      <c r="Q396" s="103" t="n">
        <f aca="false">IF(Q$1="P",MAX(0,Q$2-$C396),IF(Q$1="C",MAX(0,$C396-Q$2)))</f>
        <v>0</v>
      </c>
      <c r="R396" s="103" t="n">
        <f aca="false">IF(R$1="P",MAX(0,R$2-$C396),IF(R$1="C",MAX(0,$C396-R$2)))</f>
        <v>0</v>
      </c>
      <c r="S396" s="103" t="n">
        <f aca="false">IF(S$1="P",MAX(0,S$2-$C396),IF(S$1="C",MAX(0,$C396-S$2)))</f>
        <v>0</v>
      </c>
      <c r="T396" s="104" t="n">
        <f aca="false">A396</f>
        <v>18</v>
      </c>
      <c r="U396" s="105" t="n">
        <f aca="false">VLOOKUP($B396,Gas!$B$3:$E$2506,2)</f>
        <v>2.24</v>
      </c>
      <c r="V396" s="46" t="n">
        <f aca="false">C396/U396</f>
        <v>8.80803571428571</v>
      </c>
      <c r="W396" s="99" t="n">
        <f aca="false">VLOOKUP($B396,Gas!$B$3:$E$2506,4)</f>
        <v>0.175063056232424</v>
      </c>
    </row>
    <row r="397" customFormat="false" ht="12.75" hidden="false" customHeight="false" outlineLevel="0" collapsed="false">
      <c r="A397" s="95" t="n">
        <f aca="false">MONTH(B397)+(YEAR(B397)-1998)*12</f>
        <v>18</v>
      </c>
      <c r="B397" s="114" t="n">
        <v>36332</v>
      </c>
      <c r="C397" s="115" t="n">
        <v>24.67</v>
      </c>
      <c r="D397" s="98" t="n">
        <f aca="false">LN(C397/C396)</f>
        <v>0.223447610506741</v>
      </c>
      <c r="E397" s="106" t="n">
        <f aca="false">STDEV(D388:D397)*SQRT(trade_day)</f>
        <v>8.2483107064376</v>
      </c>
      <c r="F397" s="99"/>
      <c r="G397" s="103" t="n">
        <f aca="false">IF(G$1="P",MAX(0,G$2-$C397),IF(G$1="C",MAX(0,$C397-G$2)))</f>
        <v>0</v>
      </c>
      <c r="H397" s="103" t="n">
        <f aca="false">IF(H$1="P",MAX(0,H$2-$C397),IF(H$1="C",MAX(0,$C397-H$2)))</f>
        <v>0.329999999999998</v>
      </c>
      <c r="I397" s="103" t="n">
        <f aca="false">IF(I$1="P",MAX(0,I$2-$C397),IF(I$1="C",MAX(0,$C397-I$2)))</f>
        <v>5.33</v>
      </c>
      <c r="J397" s="103" t="n">
        <f aca="false">IF(J$1="P",MAX(0,J$2-$C397),IF(J$1="C",MAX(0,$C397-J$2)))</f>
        <v>10.33</v>
      </c>
      <c r="K397" s="103" t="n">
        <f aca="false">IF(K$1="P",MAX(0,K$2-$C397),IF(K$1="C",MAX(0,$C397-K$2)))</f>
        <v>15.33</v>
      </c>
      <c r="L397" s="103" t="n">
        <f aca="false">IF(L$1="P",MAX(0,L$2-$C397),IF(L$1="C",MAX(0,$C397-L$2)))</f>
        <v>25.33</v>
      </c>
      <c r="M397" s="103" t="n">
        <f aca="false">IF(M$1="P",MAX(0,M$2-$C397),IF(M$1="C",MAX(0,$C397-M$2)))</f>
        <v>4.67</v>
      </c>
      <c r="N397" s="103" t="n">
        <f aca="false">IF(N$1="P",MAX(0,N$2-$C397),IF(N$1="C",MAX(0,$C397-N$2)))</f>
        <v>0</v>
      </c>
      <c r="O397" s="103" t="n">
        <f aca="false">IF(O$1="P",MAX(0,O$2-$C397),IF(O$1="C",MAX(0,$C397-O$2)))</f>
        <v>0</v>
      </c>
      <c r="P397" s="103" t="n">
        <f aca="false">IF(P$1="P",MAX(0,P$2-$C397),IF(P$1="C",MAX(0,$C397-P$2)))</f>
        <v>0</v>
      </c>
      <c r="Q397" s="103" t="n">
        <f aca="false">IF(Q$1="P",MAX(0,Q$2-$C397),IF(Q$1="C",MAX(0,$C397-Q$2)))</f>
        <v>0</v>
      </c>
      <c r="R397" s="103" t="n">
        <f aca="false">IF(R$1="P",MAX(0,R$2-$C397),IF(R$1="C",MAX(0,$C397-R$2)))</f>
        <v>0</v>
      </c>
      <c r="S397" s="103" t="n">
        <f aca="false">IF(S$1="P",MAX(0,S$2-$C397),IF(S$1="C",MAX(0,$C397-S$2)))</f>
        <v>0</v>
      </c>
      <c r="T397" s="104" t="n">
        <f aca="false">A397</f>
        <v>18</v>
      </c>
      <c r="U397" s="105" t="n">
        <f aca="false">VLOOKUP($B397,Gas!$B$3:$E$2506,2)</f>
        <v>2.235</v>
      </c>
      <c r="V397" s="46" t="n">
        <f aca="false">C397/U397</f>
        <v>11.0380313199105</v>
      </c>
      <c r="W397" s="99" t="n">
        <f aca="false">VLOOKUP($B397,Gas!$B$3:$E$2506,4)</f>
        <v>0.175628944733889</v>
      </c>
    </row>
    <row r="398" customFormat="false" ht="12.75" hidden="false" customHeight="false" outlineLevel="0" collapsed="false">
      <c r="A398" s="95" t="n">
        <f aca="false">MONTH(B398)+(YEAR(B398)-1998)*12</f>
        <v>18</v>
      </c>
      <c r="B398" s="114" t="n">
        <v>36333</v>
      </c>
      <c r="C398" s="115" t="n">
        <v>23.62</v>
      </c>
      <c r="D398" s="98" t="n">
        <f aca="false">LN(C398/C397)</f>
        <v>-0.0434941197720491</v>
      </c>
      <c r="E398" s="106" t="n">
        <f aca="false">STDEV(D389:D398)*SQRT(trade_day)</f>
        <v>5.19706951607555</v>
      </c>
      <c r="F398" s="99"/>
      <c r="G398" s="103" t="n">
        <f aca="false">IF(G$1="P",MAX(0,G$2-$C398),IF(G$1="C",MAX(0,$C398-G$2)))</f>
        <v>0</v>
      </c>
      <c r="H398" s="103" t="n">
        <f aca="false">IF(H$1="P",MAX(0,H$2-$C398),IF(H$1="C",MAX(0,$C398-H$2)))</f>
        <v>1.38</v>
      </c>
      <c r="I398" s="103" t="n">
        <f aca="false">IF(I$1="P",MAX(0,I$2-$C398),IF(I$1="C",MAX(0,$C398-I$2)))</f>
        <v>6.38</v>
      </c>
      <c r="J398" s="103" t="n">
        <f aca="false">IF(J$1="P",MAX(0,J$2-$C398),IF(J$1="C",MAX(0,$C398-J$2)))</f>
        <v>11.38</v>
      </c>
      <c r="K398" s="103" t="n">
        <f aca="false">IF(K$1="P",MAX(0,K$2-$C398),IF(K$1="C",MAX(0,$C398-K$2)))</f>
        <v>16.38</v>
      </c>
      <c r="L398" s="103" t="n">
        <f aca="false">IF(L$1="P",MAX(0,L$2-$C398),IF(L$1="C",MAX(0,$C398-L$2)))</f>
        <v>26.38</v>
      </c>
      <c r="M398" s="103" t="n">
        <f aca="false">IF(M$1="P",MAX(0,M$2-$C398),IF(M$1="C",MAX(0,$C398-M$2)))</f>
        <v>3.62</v>
      </c>
      <c r="N398" s="103" t="n">
        <f aca="false">IF(N$1="P",MAX(0,N$2-$C398),IF(N$1="C",MAX(0,$C398-N$2)))</f>
        <v>0</v>
      </c>
      <c r="O398" s="103" t="n">
        <f aca="false">IF(O$1="P",MAX(0,O$2-$C398),IF(O$1="C",MAX(0,$C398-O$2)))</f>
        <v>0</v>
      </c>
      <c r="P398" s="103" t="n">
        <f aca="false">IF(P$1="P",MAX(0,P$2-$C398),IF(P$1="C",MAX(0,$C398-P$2)))</f>
        <v>0</v>
      </c>
      <c r="Q398" s="103" t="n">
        <f aca="false">IF(Q$1="P",MAX(0,Q$2-$C398),IF(Q$1="C",MAX(0,$C398-Q$2)))</f>
        <v>0</v>
      </c>
      <c r="R398" s="103" t="n">
        <f aca="false">IF(R$1="P",MAX(0,R$2-$C398),IF(R$1="C",MAX(0,$C398-R$2)))</f>
        <v>0</v>
      </c>
      <c r="S398" s="103" t="n">
        <f aca="false">IF(S$1="P",MAX(0,S$2-$C398),IF(S$1="C",MAX(0,$C398-S$2)))</f>
        <v>0</v>
      </c>
      <c r="T398" s="104" t="n">
        <f aca="false">A398</f>
        <v>18</v>
      </c>
      <c r="U398" s="105" t="n">
        <f aca="false">VLOOKUP($B398,Gas!$B$3:$E$2506,2)</f>
        <v>2.215</v>
      </c>
      <c r="V398" s="46" t="n">
        <f aca="false">C398/U398</f>
        <v>10.6636568848758</v>
      </c>
      <c r="W398" s="99" t="n">
        <f aca="false">VLOOKUP($B398,Gas!$B$3:$E$2506,4)</f>
        <v>0.10136559995417</v>
      </c>
    </row>
    <row r="399" customFormat="false" ht="12.75" hidden="false" customHeight="false" outlineLevel="0" collapsed="false">
      <c r="A399" s="95" t="n">
        <f aca="false">MONTH(B399)+(YEAR(B399)-1998)*12</f>
        <v>18</v>
      </c>
      <c r="B399" s="114" t="n">
        <v>36334</v>
      </c>
      <c r="C399" s="115" t="n">
        <v>27.03</v>
      </c>
      <c r="D399" s="98" t="n">
        <f aca="false">LN(C399/C398)</f>
        <v>0.13485354951914</v>
      </c>
      <c r="E399" s="106" t="n">
        <f aca="false">STDEV(D390:D399)*SQRT(trade_day)</f>
        <v>5.32573961061937</v>
      </c>
      <c r="F399" s="99"/>
      <c r="G399" s="103" t="n">
        <f aca="false">IF(G$1="P",MAX(0,G$2-$C399),IF(G$1="C",MAX(0,$C399-G$2)))</f>
        <v>0</v>
      </c>
      <c r="H399" s="103" t="n">
        <f aca="false">IF(H$1="P",MAX(0,H$2-$C399),IF(H$1="C",MAX(0,$C399-H$2)))</f>
        <v>0</v>
      </c>
      <c r="I399" s="103" t="n">
        <f aca="false">IF(I$1="P",MAX(0,I$2-$C399),IF(I$1="C",MAX(0,$C399-I$2)))</f>
        <v>2.97</v>
      </c>
      <c r="J399" s="103" t="n">
        <f aca="false">IF(J$1="P",MAX(0,J$2-$C399),IF(J$1="C",MAX(0,$C399-J$2)))</f>
        <v>7.97</v>
      </c>
      <c r="K399" s="103" t="n">
        <f aca="false">IF(K$1="P",MAX(0,K$2-$C399),IF(K$1="C",MAX(0,$C399-K$2)))</f>
        <v>12.97</v>
      </c>
      <c r="L399" s="103" t="n">
        <f aca="false">IF(L$1="P",MAX(0,L$2-$C399),IF(L$1="C",MAX(0,$C399-L$2)))</f>
        <v>22.97</v>
      </c>
      <c r="M399" s="103" t="n">
        <f aca="false">IF(M$1="P",MAX(0,M$2-$C399),IF(M$1="C",MAX(0,$C399-M$2)))</f>
        <v>7.03</v>
      </c>
      <c r="N399" s="103" t="n">
        <f aca="false">IF(N$1="P",MAX(0,N$2-$C399),IF(N$1="C",MAX(0,$C399-N$2)))</f>
        <v>2.03</v>
      </c>
      <c r="O399" s="103" t="n">
        <f aca="false">IF(O$1="P",MAX(0,O$2-$C399),IF(O$1="C",MAX(0,$C399-O$2)))</f>
        <v>0</v>
      </c>
      <c r="P399" s="103" t="n">
        <f aca="false">IF(P$1="P",MAX(0,P$2-$C399),IF(P$1="C",MAX(0,$C399-P$2)))</f>
        <v>0</v>
      </c>
      <c r="Q399" s="103" t="n">
        <f aca="false">IF(Q$1="P",MAX(0,Q$2-$C399),IF(Q$1="C",MAX(0,$C399-Q$2)))</f>
        <v>0</v>
      </c>
      <c r="R399" s="103" t="n">
        <f aca="false">IF(R$1="P",MAX(0,R$2-$C399),IF(R$1="C",MAX(0,$C399-R$2)))</f>
        <v>0</v>
      </c>
      <c r="S399" s="103" t="n">
        <f aca="false">IF(S$1="P",MAX(0,S$2-$C399),IF(S$1="C",MAX(0,$C399-S$2)))</f>
        <v>0</v>
      </c>
      <c r="T399" s="104" t="n">
        <f aca="false">A399</f>
        <v>18</v>
      </c>
      <c r="U399" s="105" t="n">
        <f aca="false">VLOOKUP($B399,Gas!$B$3:$E$2506,2)</f>
        <v>2.22</v>
      </c>
      <c r="V399" s="46" t="n">
        <f aca="false">C399/U399</f>
        <v>12.1756756756757</v>
      </c>
      <c r="W399" s="99" t="n">
        <f aca="false">VLOOKUP($B399,Gas!$B$3:$E$2506,4)</f>
        <v>0.105777919536036</v>
      </c>
    </row>
    <row r="400" customFormat="false" ht="12.75" hidden="false" customHeight="false" outlineLevel="0" collapsed="false">
      <c r="A400" s="95" t="n">
        <f aca="false">MONTH(B400)+(YEAR(B400)-1998)*12</f>
        <v>18</v>
      </c>
      <c r="B400" s="114" t="n">
        <v>36335</v>
      </c>
      <c r="C400" s="115" t="n">
        <v>29.52</v>
      </c>
      <c r="D400" s="98" t="n">
        <f aca="false">LN(C400/C399)</f>
        <v>0.0881206394439155</v>
      </c>
      <c r="E400" s="106" t="n">
        <f aca="false">STDEV(D391:D400)*SQRT(trade_day)</f>
        <v>3.67028176607521</v>
      </c>
      <c r="F400" s="99"/>
      <c r="G400" s="103" t="n">
        <f aca="false">IF(G$1="P",MAX(0,G$2-$C400),IF(G$1="C",MAX(0,$C400-G$2)))</f>
        <v>0</v>
      </c>
      <c r="H400" s="103" t="n">
        <f aca="false">IF(H$1="P",MAX(0,H$2-$C400),IF(H$1="C",MAX(0,$C400-H$2)))</f>
        <v>0</v>
      </c>
      <c r="I400" s="103" t="n">
        <f aca="false">IF(I$1="P",MAX(0,I$2-$C400),IF(I$1="C",MAX(0,$C400-I$2)))</f>
        <v>0.48</v>
      </c>
      <c r="J400" s="103" t="n">
        <f aca="false">IF(J$1="P",MAX(0,J$2-$C400),IF(J$1="C",MAX(0,$C400-J$2)))</f>
        <v>5.48</v>
      </c>
      <c r="K400" s="103" t="n">
        <f aca="false">IF(K$1="P",MAX(0,K$2-$C400),IF(K$1="C",MAX(0,$C400-K$2)))</f>
        <v>10.48</v>
      </c>
      <c r="L400" s="103" t="n">
        <f aca="false">IF(L$1="P",MAX(0,L$2-$C400),IF(L$1="C",MAX(0,$C400-L$2)))</f>
        <v>20.48</v>
      </c>
      <c r="M400" s="103" t="n">
        <f aca="false">IF(M$1="P",MAX(0,M$2-$C400),IF(M$1="C",MAX(0,$C400-M$2)))</f>
        <v>9.52</v>
      </c>
      <c r="N400" s="103" t="n">
        <f aca="false">IF(N$1="P",MAX(0,N$2-$C400),IF(N$1="C",MAX(0,$C400-N$2)))</f>
        <v>4.52</v>
      </c>
      <c r="O400" s="103" t="n">
        <f aca="false">IF(O$1="P",MAX(0,O$2-$C400),IF(O$1="C",MAX(0,$C400-O$2)))</f>
        <v>0</v>
      </c>
      <c r="P400" s="103" t="n">
        <f aca="false">IF(P$1="P",MAX(0,P$2-$C400),IF(P$1="C",MAX(0,$C400-P$2)))</f>
        <v>0</v>
      </c>
      <c r="Q400" s="103" t="n">
        <f aca="false">IF(Q$1="P",MAX(0,Q$2-$C400),IF(Q$1="C",MAX(0,$C400-Q$2)))</f>
        <v>0</v>
      </c>
      <c r="R400" s="103" t="n">
        <f aca="false">IF(R$1="P",MAX(0,R$2-$C400),IF(R$1="C",MAX(0,$C400-R$2)))</f>
        <v>0</v>
      </c>
      <c r="S400" s="103" t="n">
        <f aca="false">IF(S$1="P",MAX(0,S$2-$C400),IF(S$1="C",MAX(0,$C400-S$2)))</f>
        <v>0</v>
      </c>
      <c r="T400" s="104" t="n">
        <f aca="false">A400</f>
        <v>18</v>
      </c>
      <c r="U400" s="105" t="n">
        <f aca="false">VLOOKUP($B400,Gas!$B$3:$E$2506,2)</f>
        <v>2.245</v>
      </c>
      <c r="V400" s="46" t="n">
        <f aca="false">C400/U400</f>
        <v>13.1492204899777</v>
      </c>
      <c r="W400" s="99" t="n">
        <f aca="false">VLOOKUP($B400,Gas!$B$3:$E$2506,4)</f>
        <v>0.138488233153372</v>
      </c>
    </row>
    <row r="401" customFormat="false" ht="12.75" hidden="false" customHeight="false" outlineLevel="0" collapsed="false">
      <c r="A401" s="95" t="n">
        <f aca="false">MONTH(B401)+(YEAR(B401)-1998)*12</f>
        <v>18</v>
      </c>
      <c r="B401" s="114" t="n">
        <v>36336</v>
      </c>
      <c r="C401" s="115" t="n">
        <v>29.54</v>
      </c>
      <c r="D401" s="98" t="n">
        <f aca="false">LN(C401/C400)</f>
        <v>0.000677277370961971</v>
      </c>
      <c r="E401" s="106" t="n">
        <f aca="false">STDEV(D392:D401)*SQRT(trade_day)</f>
        <v>1.78443572498665</v>
      </c>
      <c r="F401" s="99"/>
      <c r="G401" s="103" t="n">
        <f aca="false">IF(G$1="P",MAX(0,G$2-$C401),IF(G$1="C",MAX(0,$C401-G$2)))</f>
        <v>0</v>
      </c>
      <c r="H401" s="103" t="n">
        <f aca="false">IF(H$1="P",MAX(0,H$2-$C401),IF(H$1="C",MAX(0,$C401-H$2)))</f>
        <v>0</v>
      </c>
      <c r="I401" s="103" t="n">
        <f aca="false">IF(I$1="P",MAX(0,I$2-$C401),IF(I$1="C",MAX(0,$C401-I$2)))</f>
        <v>0.460000000000001</v>
      </c>
      <c r="J401" s="103" t="n">
        <f aca="false">IF(J$1="P",MAX(0,J$2-$C401),IF(J$1="C",MAX(0,$C401-J$2)))</f>
        <v>5.46</v>
      </c>
      <c r="K401" s="103" t="n">
        <f aca="false">IF(K$1="P",MAX(0,K$2-$C401),IF(K$1="C",MAX(0,$C401-K$2)))</f>
        <v>10.46</v>
      </c>
      <c r="L401" s="103" t="n">
        <f aca="false">IF(L$1="P",MAX(0,L$2-$C401),IF(L$1="C",MAX(0,$C401-L$2)))</f>
        <v>20.46</v>
      </c>
      <c r="M401" s="103" t="n">
        <f aca="false">IF(M$1="P",MAX(0,M$2-$C401),IF(M$1="C",MAX(0,$C401-M$2)))</f>
        <v>9.54</v>
      </c>
      <c r="N401" s="103" t="n">
        <f aca="false">IF(N$1="P",MAX(0,N$2-$C401),IF(N$1="C",MAX(0,$C401-N$2)))</f>
        <v>4.54</v>
      </c>
      <c r="O401" s="103" t="n">
        <f aca="false">IF(O$1="P",MAX(0,O$2-$C401),IF(O$1="C",MAX(0,$C401-O$2)))</f>
        <v>0</v>
      </c>
      <c r="P401" s="103" t="n">
        <f aca="false">IF(P$1="P",MAX(0,P$2-$C401),IF(P$1="C",MAX(0,$C401-P$2)))</f>
        <v>0</v>
      </c>
      <c r="Q401" s="103" t="n">
        <f aca="false">IF(Q$1="P",MAX(0,Q$2-$C401),IF(Q$1="C",MAX(0,$C401-Q$2)))</f>
        <v>0</v>
      </c>
      <c r="R401" s="103" t="n">
        <f aca="false">IF(R$1="P",MAX(0,R$2-$C401),IF(R$1="C",MAX(0,$C401-R$2)))</f>
        <v>0</v>
      </c>
      <c r="S401" s="103" t="n">
        <f aca="false">IF(S$1="P",MAX(0,S$2-$C401),IF(S$1="C",MAX(0,$C401-S$2)))</f>
        <v>0</v>
      </c>
      <c r="T401" s="104" t="n">
        <f aca="false">A401</f>
        <v>18</v>
      </c>
      <c r="U401" s="105" t="n">
        <f aca="false">VLOOKUP($B401,Gas!$B$3:$E$2506,2)</f>
        <v>2.255</v>
      </c>
      <c r="V401" s="46" t="n">
        <f aca="false">C401/U401</f>
        <v>13.09977827051</v>
      </c>
      <c r="W401" s="99" t="n">
        <f aca="false">VLOOKUP($B401,Gas!$B$3:$E$2506,4)</f>
        <v>0.145005866517907</v>
      </c>
    </row>
    <row r="402" customFormat="false" ht="12.75" hidden="false" customHeight="false" outlineLevel="0" collapsed="false">
      <c r="A402" s="95" t="n">
        <f aca="false">MONTH(B402)+(YEAR(B402)-1998)*12</f>
        <v>18</v>
      </c>
      <c r="B402" s="114" t="n">
        <v>36339</v>
      </c>
      <c r="C402" s="115" t="n">
        <v>91.66</v>
      </c>
      <c r="D402" s="98" t="n">
        <f aca="false">LN(C402/C401)</f>
        <v>1.13234080197774</v>
      </c>
      <c r="E402" s="106" t="n">
        <f aca="false">STDEV(D393:D402)*SQRT(trade_day)</f>
        <v>5.89725207947162</v>
      </c>
      <c r="F402" s="99"/>
      <c r="G402" s="103" t="n">
        <f aca="false">IF(G$1="P",MAX(0,G$2-$C402),IF(G$1="C",MAX(0,$C402-G$2)))</f>
        <v>0</v>
      </c>
      <c r="H402" s="103" t="n">
        <f aca="false">IF(H$1="P",MAX(0,H$2-$C402),IF(H$1="C",MAX(0,$C402-H$2)))</f>
        <v>0</v>
      </c>
      <c r="I402" s="103" t="n">
        <f aca="false">IF(I$1="P",MAX(0,I$2-$C402),IF(I$1="C",MAX(0,$C402-I$2)))</f>
        <v>0</v>
      </c>
      <c r="J402" s="103" t="n">
        <f aca="false">IF(J$1="P",MAX(0,J$2-$C402),IF(J$1="C",MAX(0,$C402-J$2)))</f>
        <v>0</v>
      </c>
      <c r="K402" s="103" t="n">
        <f aca="false">IF(K$1="P",MAX(0,K$2-$C402),IF(K$1="C",MAX(0,$C402-K$2)))</f>
        <v>0</v>
      </c>
      <c r="L402" s="103" t="n">
        <f aca="false">IF(L$1="P",MAX(0,L$2-$C402),IF(L$1="C",MAX(0,$C402-L$2)))</f>
        <v>0</v>
      </c>
      <c r="M402" s="103" t="n">
        <f aca="false">IF(M$1="P",MAX(0,M$2-$C402),IF(M$1="C",MAX(0,$C402-M$2)))</f>
        <v>71.66</v>
      </c>
      <c r="N402" s="103" t="n">
        <f aca="false">IF(N$1="P",MAX(0,N$2-$C402),IF(N$1="C",MAX(0,$C402-N$2)))</f>
        <v>66.66</v>
      </c>
      <c r="O402" s="103" t="n">
        <f aca="false">IF(O$1="P",MAX(0,O$2-$C402),IF(O$1="C",MAX(0,$C402-O$2)))</f>
        <v>61.66</v>
      </c>
      <c r="P402" s="103" t="n">
        <f aca="false">IF(P$1="P",MAX(0,P$2-$C402),IF(P$1="C",MAX(0,$C402-P$2)))</f>
        <v>56.66</v>
      </c>
      <c r="Q402" s="103" t="n">
        <f aca="false">IF(Q$1="P",MAX(0,Q$2-$C402),IF(Q$1="C",MAX(0,$C402-Q$2)))</f>
        <v>51.66</v>
      </c>
      <c r="R402" s="103" t="n">
        <f aca="false">IF(R$1="P",MAX(0,R$2-$C402),IF(R$1="C",MAX(0,$C402-R$2)))</f>
        <v>41.66</v>
      </c>
      <c r="S402" s="103" t="n">
        <f aca="false">IF(S$1="P",MAX(0,S$2-$C402),IF(S$1="C",MAX(0,$C402-S$2)))</f>
        <v>0</v>
      </c>
      <c r="T402" s="104" t="n">
        <f aca="false">A402</f>
        <v>18</v>
      </c>
      <c r="U402" s="105" t="n">
        <f aca="false">VLOOKUP($B402,Gas!$B$3:$E$2506,2)</f>
        <v>2.27</v>
      </c>
      <c r="V402" s="46" t="n">
        <f aca="false">C402/U402</f>
        <v>40.3788546255507</v>
      </c>
      <c r="W402" s="99" t="n">
        <f aca="false">VLOOKUP($B402,Gas!$B$3:$E$2506,4)</f>
        <v>0.103136930928441</v>
      </c>
    </row>
    <row r="403" customFormat="false" ht="12.75" hidden="false" customHeight="false" outlineLevel="0" collapsed="false">
      <c r="A403" s="95" t="n">
        <f aca="false">MONTH(B403)+(YEAR(B403)-1998)*12</f>
        <v>18</v>
      </c>
      <c r="B403" s="114" t="n">
        <v>36340</v>
      </c>
      <c r="C403" s="115" t="n">
        <v>45.4</v>
      </c>
      <c r="D403" s="98" t="n">
        <f aca="false">LN(C403/C402)</f>
        <v>-0.702573974033676</v>
      </c>
      <c r="E403" s="106" t="n">
        <f aca="false">STDEV(D394:D403)*SQRT(trade_day)</f>
        <v>7.14362535747104</v>
      </c>
      <c r="F403" s="97"/>
      <c r="G403" s="103" t="n">
        <f aca="false">IF(G$1="P",MAX(0,G$2-$C403),IF(G$1="C",MAX(0,$C403-G$2)))</f>
        <v>0</v>
      </c>
      <c r="H403" s="103" t="n">
        <f aca="false">IF(H$1="P",MAX(0,H$2-$C403),IF(H$1="C",MAX(0,$C403-H$2)))</f>
        <v>0</v>
      </c>
      <c r="I403" s="103" t="n">
        <f aca="false">IF(I$1="P",MAX(0,I$2-$C403),IF(I$1="C",MAX(0,$C403-I$2)))</f>
        <v>0</v>
      </c>
      <c r="J403" s="103" t="n">
        <f aca="false">IF(J$1="P",MAX(0,J$2-$C403),IF(J$1="C",MAX(0,$C403-J$2)))</f>
        <v>0</v>
      </c>
      <c r="K403" s="103" t="n">
        <f aca="false">IF(K$1="P",MAX(0,K$2-$C403),IF(K$1="C",MAX(0,$C403-K$2)))</f>
        <v>0</v>
      </c>
      <c r="L403" s="103" t="n">
        <f aca="false">IF(L$1="P",MAX(0,L$2-$C403),IF(L$1="C",MAX(0,$C403-L$2)))</f>
        <v>4.6</v>
      </c>
      <c r="M403" s="103" t="n">
        <f aca="false">IF(M$1="P",MAX(0,M$2-$C403),IF(M$1="C",MAX(0,$C403-M$2)))</f>
        <v>25.4</v>
      </c>
      <c r="N403" s="103" t="n">
        <f aca="false">IF(N$1="P",MAX(0,N$2-$C403),IF(N$1="C",MAX(0,$C403-N$2)))</f>
        <v>20.4</v>
      </c>
      <c r="O403" s="103" t="n">
        <f aca="false">IF(O$1="P",MAX(0,O$2-$C403),IF(O$1="C",MAX(0,$C403-O$2)))</f>
        <v>15.4</v>
      </c>
      <c r="P403" s="103" t="n">
        <f aca="false">IF(P$1="P",MAX(0,P$2-$C403),IF(P$1="C",MAX(0,$C403-P$2)))</f>
        <v>10.4</v>
      </c>
      <c r="Q403" s="103" t="n">
        <f aca="false">IF(Q$1="P",MAX(0,Q$2-$C403),IF(Q$1="C",MAX(0,$C403-Q$2)))</f>
        <v>5.4</v>
      </c>
      <c r="R403" s="103" t="n">
        <f aca="false">IF(R$1="P",MAX(0,R$2-$C403),IF(R$1="C",MAX(0,$C403-R$2)))</f>
        <v>0</v>
      </c>
      <c r="S403" s="103" t="n">
        <f aca="false">IF(S$1="P",MAX(0,S$2-$C403),IF(S$1="C",MAX(0,$C403-S$2)))</f>
        <v>0</v>
      </c>
      <c r="T403" s="104" t="n">
        <f aca="false">A403</f>
        <v>18</v>
      </c>
      <c r="U403" s="105" t="n">
        <f aca="false">VLOOKUP($B403,Gas!$B$3:$E$2506,2)</f>
        <v>2.25</v>
      </c>
      <c r="V403" s="46" t="n">
        <f aca="false">C403/U403</f>
        <v>20.1777777777778</v>
      </c>
      <c r="W403" s="99" t="n">
        <f aca="false">VLOOKUP($B403,Gas!$B$3:$E$2506,4)</f>
        <v>0.11894201751988</v>
      </c>
    </row>
    <row r="404" customFormat="false" ht="12.75" hidden="false" customHeight="false" outlineLevel="0" collapsed="false">
      <c r="A404" s="95" t="n">
        <f aca="false">MONTH(B404)+(YEAR(B404)-1998)*12</f>
        <v>18</v>
      </c>
      <c r="B404" s="114" t="n">
        <v>36341</v>
      </c>
      <c r="C404" s="115" t="n">
        <v>34.86</v>
      </c>
      <c r="D404" s="98" t="n">
        <f aca="false">LN(C404/C403)</f>
        <v>-0.264172064955427</v>
      </c>
      <c r="E404" s="106" t="n">
        <f aca="false">STDEV(D395:D404)*SQRT(trade_day)</f>
        <v>7.29691122650485</v>
      </c>
      <c r="F404" s="97"/>
      <c r="G404" s="103" t="n">
        <f aca="false">IF(G$1="P",MAX(0,G$2-$C404),IF(G$1="C",MAX(0,$C404-G$2)))</f>
        <v>0</v>
      </c>
      <c r="H404" s="103" t="n">
        <f aca="false">IF(H$1="P",MAX(0,H$2-$C404),IF(H$1="C",MAX(0,$C404-H$2)))</f>
        <v>0</v>
      </c>
      <c r="I404" s="103" t="n">
        <f aca="false">IF(I$1="P",MAX(0,I$2-$C404),IF(I$1="C",MAX(0,$C404-I$2)))</f>
        <v>0</v>
      </c>
      <c r="J404" s="103" t="n">
        <f aca="false">IF(J$1="P",MAX(0,J$2-$C404),IF(J$1="C",MAX(0,$C404-J$2)))</f>
        <v>0.140000000000001</v>
      </c>
      <c r="K404" s="103" t="n">
        <f aca="false">IF(K$1="P",MAX(0,K$2-$C404),IF(K$1="C",MAX(0,$C404-K$2)))</f>
        <v>5.14</v>
      </c>
      <c r="L404" s="103" t="n">
        <f aca="false">IF(L$1="P",MAX(0,L$2-$C404),IF(L$1="C",MAX(0,$C404-L$2)))</f>
        <v>15.14</v>
      </c>
      <c r="M404" s="103" t="n">
        <f aca="false">IF(M$1="P",MAX(0,M$2-$C404),IF(M$1="C",MAX(0,$C404-M$2)))</f>
        <v>14.86</v>
      </c>
      <c r="N404" s="103" t="n">
        <f aca="false">IF(N$1="P",MAX(0,N$2-$C404),IF(N$1="C",MAX(0,$C404-N$2)))</f>
        <v>9.86</v>
      </c>
      <c r="O404" s="103" t="n">
        <f aca="false">IF(O$1="P",MAX(0,O$2-$C404),IF(O$1="C",MAX(0,$C404-O$2)))</f>
        <v>4.86</v>
      </c>
      <c r="P404" s="103" t="n">
        <f aca="false">IF(P$1="P",MAX(0,P$2-$C404),IF(P$1="C",MAX(0,$C404-P$2)))</f>
        <v>0</v>
      </c>
      <c r="Q404" s="103" t="n">
        <f aca="false">IF(Q$1="P",MAX(0,Q$2-$C404),IF(Q$1="C",MAX(0,$C404-Q$2)))</f>
        <v>0</v>
      </c>
      <c r="R404" s="103" t="n">
        <f aca="false">IF(R$1="P",MAX(0,R$2-$C404),IF(R$1="C",MAX(0,$C404-R$2)))</f>
        <v>0</v>
      </c>
      <c r="S404" s="103" t="n">
        <f aca="false">IF(S$1="P",MAX(0,S$2-$C404),IF(S$1="C",MAX(0,$C404-S$2)))</f>
        <v>0</v>
      </c>
      <c r="T404" s="104" t="n">
        <f aca="false">A404</f>
        <v>18</v>
      </c>
      <c r="U404" s="105" t="n">
        <f aca="false">VLOOKUP($B404,Gas!$B$3:$E$2506,2)</f>
        <v>2.315</v>
      </c>
      <c r="V404" s="46" t="n">
        <f aca="false">C404/U404</f>
        <v>15.0583153347732</v>
      </c>
      <c r="W404" s="99" t="n">
        <f aca="false">VLOOKUP($B404,Gas!$B$3:$E$2506,4)</f>
        <v>0.205442149255569</v>
      </c>
    </row>
    <row r="405" customFormat="false" ht="12.75" hidden="false" customHeight="false" outlineLevel="0" collapsed="false">
      <c r="A405" s="95" t="n">
        <f aca="false">MONTH(B405)+(YEAR(B405)-1998)*12</f>
        <v>19</v>
      </c>
      <c r="B405" s="114" t="n">
        <v>36342</v>
      </c>
      <c r="C405" s="115" t="n">
        <v>33.76</v>
      </c>
      <c r="D405" s="98" t="n">
        <f aca="false">LN(C405/C404)</f>
        <v>-0.0320633703641186</v>
      </c>
      <c r="E405" s="106" t="n">
        <f aca="false">STDEV(D396:D405)*SQRT(trade_day)</f>
        <v>7.28685141958527</v>
      </c>
      <c r="F405" s="97"/>
      <c r="G405" s="103" t="n">
        <f aca="false">IF(G$1="P",MAX(0,G$2-$C405),IF(G$1="C",MAX(0,$C405-G$2)))</f>
        <v>0</v>
      </c>
      <c r="H405" s="103" t="n">
        <f aca="false">IF(H$1="P",MAX(0,H$2-$C405),IF(H$1="C",MAX(0,$C405-H$2)))</f>
        <v>0</v>
      </c>
      <c r="I405" s="103" t="n">
        <f aca="false">IF(I$1="P",MAX(0,I$2-$C405),IF(I$1="C",MAX(0,$C405-I$2)))</f>
        <v>0</v>
      </c>
      <c r="J405" s="103" t="n">
        <f aca="false">IF(J$1="P",MAX(0,J$2-$C405),IF(J$1="C",MAX(0,$C405-J$2)))</f>
        <v>1.24</v>
      </c>
      <c r="K405" s="103" t="n">
        <f aca="false">IF(K$1="P",MAX(0,K$2-$C405),IF(K$1="C",MAX(0,$C405-K$2)))</f>
        <v>6.24</v>
      </c>
      <c r="L405" s="103" t="n">
        <f aca="false">IF(L$1="P",MAX(0,L$2-$C405),IF(L$1="C",MAX(0,$C405-L$2)))</f>
        <v>16.24</v>
      </c>
      <c r="M405" s="103" t="n">
        <f aca="false">IF(M$1="P",MAX(0,M$2-$C405),IF(M$1="C",MAX(0,$C405-M$2)))</f>
        <v>13.76</v>
      </c>
      <c r="N405" s="103" t="n">
        <f aca="false">IF(N$1="P",MAX(0,N$2-$C405),IF(N$1="C",MAX(0,$C405-N$2)))</f>
        <v>8.76</v>
      </c>
      <c r="O405" s="103" t="n">
        <f aca="false">IF(O$1="P",MAX(0,O$2-$C405),IF(O$1="C",MAX(0,$C405-O$2)))</f>
        <v>3.76</v>
      </c>
      <c r="P405" s="103" t="n">
        <f aca="false">IF(P$1="P",MAX(0,P$2-$C405),IF(P$1="C",MAX(0,$C405-P$2)))</f>
        <v>0</v>
      </c>
      <c r="Q405" s="103" t="n">
        <f aca="false">IF(Q$1="P",MAX(0,Q$2-$C405),IF(Q$1="C",MAX(0,$C405-Q$2)))</f>
        <v>0</v>
      </c>
      <c r="R405" s="103" t="n">
        <f aca="false">IF(R$1="P",MAX(0,R$2-$C405),IF(R$1="C",MAX(0,$C405-R$2)))</f>
        <v>0</v>
      </c>
      <c r="S405" s="103" t="n">
        <f aca="false">IF(S$1="P",MAX(0,S$2-$C405),IF(S$1="C",MAX(0,$C405-S$2)))</f>
        <v>0</v>
      </c>
      <c r="T405" s="104" t="n">
        <f aca="false">A405</f>
        <v>19</v>
      </c>
      <c r="U405" s="105" t="n">
        <f aca="false">VLOOKUP($B405,Gas!$B$3:$E$2506,2)</f>
        <v>2.315</v>
      </c>
      <c r="V405" s="46" t="n">
        <f aca="false">C405/U405</f>
        <v>14.5831533477322</v>
      </c>
      <c r="W405" s="99" t="n">
        <f aca="false">VLOOKUP($B405,Gas!$B$3:$E$2506,4)</f>
        <v>0.205442149255569</v>
      </c>
    </row>
    <row r="406" customFormat="false" ht="12.75" hidden="false" customHeight="false" outlineLevel="0" collapsed="false">
      <c r="A406" s="95" t="n">
        <f aca="false">MONTH(B406)+(YEAR(B406)-1998)*12</f>
        <v>19</v>
      </c>
      <c r="B406" s="114" t="n">
        <v>36343</v>
      </c>
      <c r="C406" s="115" t="n">
        <v>37.42</v>
      </c>
      <c r="D406" s="98" t="n">
        <f aca="false">LN(C406/C405)</f>
        <v>0.102928651118187</v>
      </c>
      <c r="E406" s="106" t="n">
        <f aca="false">STDEV(D397:D406)*SQRT(trade_day)</f>
        <v>7.2533872658919</v>
      </c>
      <c r="F406" s="97"/>
      <c r="G406" s="103" t="n">
        <f aca="false">IF(G$1="P",MAX(0,G$2-$C406),IF(G$1="C",MAX(0,$C406-G$2)))</f>
        <v>0</v>
      </c>
      <c r="H406" s="103" t="n">
        <f aca="false">IF(H$1="P",MAX(0,H$2-$C406),IF(H$1="C",MAX(0,$C406-H$2)))</f>
        <v>0</v>
      </c>
      <c r="I406" s="103" t="n">
        <f aca="false">IF(I$1="P",MAX(0,I$2-$C406),IF(I$1="C",MAX(0,$C406-I$2)))</f>
        <v>0</v>
      </c>
      <c r="J406" s="103" t="n">
        <f aca="false">IF(J$1="P",MAX(0,J$2-$C406),IF(J$1="C",MAX(0,$C406-J$2)))</f>
        <v>0</v>
      </c>
      <c r="K406" s="103" t="n">
        <f aca="false">IF(K$1="P",MAX(0,K$2-$C406),IF(K$1="C",MAX(0,$C406-K$2)))</f>
        <v>2.58</v>
      </c>
      <c r="L406" s="103" t="n">
        <f aca="false">IF(L$1="P",MAX(0,L$2-$C406),IF(L$1="C",MAX(0,$C406-L$2)))</f>
        <v>12.58</v>
      </c>
      <c r="M406" s="103" t="n">
        <f aca="false">IF(M$1="P",MAX(0,M$2-$C406),IF(M$1="C",MAX(0,$C406-M$2)))</f>
        <v>17.42</v>
      </c>
      <c r="N406" s="103" t="n">
        <f aca="false">IF(N$1="P",MAX(0,N$2-$C406),IF(N$1="C",MAX(0,$C406-N$2)))</f>
        <v>12.42</v>
      </c>
      <c r="O406" s="103" t="n">
        <f aca="false">IF(O$1="P",MAX(0,O$2-$C406),IF(O$1="C",MAX(0,$C406-O$2)))</f>
        <v>7.42</v>
      </c>
      <c r="P406" s="103" t="n">
        <f aca="false">IF(P$1="P",MAX(0,P$2-$C406),IF(P$1="C",MAX(0,$C406-P$2)))</f>
        <v>2.42</v>
      </c>
      <c r="Q406" s="103" t="n">
        <f aca="false">IF(Q$1="P",MAX(0,Q$2-$C406),IF(Q$1="C",MAX(0,$C406-Q$2)))</f>
        <v>0</v>
      </c>
      <c r="R406" s="103" t="n">
        <f aca="false">IF(R$1="P",MAX(0,R$2-$C406),IF(R$1="C",MAX(0,$C406-R$2)))</f>
        <v>0</v>
      </c>
      <c r="S406" s="103" t="n">
        <f aca="false">IF(S$1="P",MAX(0,S$2-$C406),IF(S$1="C",MAX(0,$C406-S$2)))</f>
        <v>0</v>
      </c>
      <c r="T406" s="104" t="n">
        <f aca="false">A406</f>
        <v>19</v>
      </c>
      <c r="U406" s="105" t="n">
        <f aca="false">VLOOKUP($B406,Gas!$B$3:$E$2506,2)</f>
        <v>2.285</v>
      </c>
      <c r="V406" s="46" t="n">
        <f aca="false">C406/U406</f>
        <v>16.3763676148797</v>
      </c>
      <c r="W406" s="99" t="n">
        <f aca="false">VLOOKUP($B406,Gas!$B$3:$E$2506,4)</f>
        <v>0.216609372260196</v>
      </c>
    </row>
    <row r="407" customFormat="false" ht="12.75" hidden="false" customHeight="false" outlineLevel="0" collapsed="false">
      <c r="A407" s="95" t="n">
        <f aca="false">MONTH(B407)+(YEAR(B407)-1998)*12</f>
        <v>19</v>
      </c>
      <c r="B407" s="114" t="n">
        <v>36347</v>
      </c>
      <c r="C407" s="115" t="n">
        <v>198.06</v>
      </c>
      <c r="D407" s="98" t="n">
        <f aca="false">LN(C407/C406)</f>
        <v>1.66636469424721</v>
      </c>
      <c r="E407" s="106" t="n">
        <f aca="false">STDEV(D398:D407)*SQRT(trade_day)</f>
        <v>10.8371120454802</v>
      </c>
      <c r="F407" s="97"/>
      <c r="G407" s="103" t="n">
        <f aca="false">IF(G$1="P",MAX(0,G$2-$C407),IF(G$1="C",MAX(0,$C407-G$2)))</f>
        <v>0</v>
      </c>
      <c r="H407" s="103" t="n">
        <f aca="false">IF(H$1="P",MAX(0,H$2-$C407),IF(H$1="C",MAX(0,$C407-H$2)))</f>
        <v>0</v>
      </c>
      <c r="I407" s="103" t="n">
        <f aca="false">IF(I$1="P",MAX(0,I$2-$C407),IF(I$1="C",MAX(0,$C407-I$2)))</f>
        <v>0</v>
      </c>
      <c r="J407" s="103" t="n">
        <f aca="false">IF(J$1="P",MAX(0,J$2-$C407),IF(J$1="C",MAX(0,$C407-J$2)))</f>
        <v>0</v>
      </c>
      <c r="K407" s="103" t="n">
        <f aca="false">IF(K$1="P",MAX(0,K$2-$C407),IF(K$1="C",MAX(0,$C407-K$2)))</f>
        <v>0</v>
      </c>
      <c r="L407" s="103" t="n">
        <f aca="false">IF(L$1="P",MAX(0,L$2-$C407),IF(L$1="C",MAX(0,$C407-L$2)))</f>
        <v>0</v>
      </c>
      <c r="M407" s="103" t="n">
        <f aca="false">IF(M$1="P",MAX(0,M$2-$C407),IF(M$1="C",MAX(0,$C407-M$2)))</f>
        <v>178.06</v>
      </c>
      <c r="N407" s="103" t="n">
        <f aca="false">IF(N$1="P",MAX(0,N$2-$C407),IF(N$1="C",MAX(0,$C407-N$2)))</f>
        <v>173.06</v>
      </c>
      <c r="O407" s="103" t="n">
        <f aca="false">IF(O$1="P",MAX(0,O$2-$C407),IF(O$1="C",MAX(0,$C407-O$2)))</f>
        <v>168.06</v>
      </c>
      <c r="P407" s="103" t="n">
        <f aca="false">IF(P$1="P",MAX(0,P$2-$C407),IF(P$1="C",MAX(0,$C407-P$2)))</f>
        <v>163.06</v>
      </c>
      <c r="Q407" s="103" t="n">
        <f aca="false">IF(Q$1="P",MAX(0,Q$2-$C407),IF(Q$1="C",MAX(0,$C407-Q$2)))</f>
        <v>158.06</v>
      </c>
      <c r="R407" s="103" t="n">
        <f aca="false">IF(R$1="P",MAX(0,R$2-$C407),IF(R$1="C",MAX(0,$C407-R$2)))</f>
        <v>148.06</v>
      </c>
      <c r="S407" s="103" t="n">
        <f aca="false">IF(S$1="P",MAX(0,S$2-$C407),IF(S$1="C",MAX(0,$C407-S$2)))</f>
        <v>98.05999</v>
      </c>
      <c r="T407" s="104" t="n">
        <f aca="false">A407</f>
        <v>19</v>
      </c>
      <c r="U407" s="105" t="n">
        <f aca="false">VLOOKUP($B407,Gas!$B$3:$E$2506,2)</f>
        <v>2.265</v>
      </c>
      <c r="V407" s="46" t="n">
        <f aca="false">C407/U407</f>
        <v>87.4437086092715</v>
      </c>
      <c r="W407" s="99" t="n">
        <f aca="false">VLOOKUP($B407,Gas!$B$3:$E$2506,4)</f>
        <v>0.214673300242986</v>
      </c>
    </row>
    <row r="408" customFormat="false" ht="12.75" hidden="false" customHeight="false" outlineLevel="0" collapsed="false">
      <c r="A408" s="95" t="n">
        <f aca="false">MONTH(B408)+(YEAR(B408)-1998)*12</f>
        <v>19</v>
      </c>
      <c r="B408" s="114" t="n">
        <v>36348</v>
      </c>
      <c r="C408" s="115" t="n">
        <v>129.5</v>
      </c>
      <c r="D408" s="98" t="n">
        <f aca="false">LN(C408/C407)</f>
        <v>-0.424889133953564</v>
      </c>
      <c r="E408" s="106" t="n">
        <f aca="false">STDEV(D399:D408)*SQRT(trade_day)</f>
        <v>11.2434283619055</v>
      </c>
      <c r="F408" s="97"/>
      <c r="G408" s="103" t="n">
        <f aca="false">IF(G$1="P",MAX(0,G$2-$C408),IF(G$1="C",MAX(0,$C408-G$2)))</f>
        <v>0</v>
      </c>
      <c r="H408" s="103" t="n">
        <f aca="false">IF(H$1="P",MAX(0,H$2-$C408),IF(H$1="C",MAX(0,$C408-H$2)))</f>
        <v>0</v>
      </c>
      <c r="I408" s="103" t="n">
        <f aca="false">IF(I$1="P",MAX(0,I$2-$C408),IF(I$1="C",MAX(0,$C408-I$2)))</f>
        <v>0</v>
      </c>
      <c r="J408" s="103" t="n">
        <f aca="false">IF(J$1="P",MAX(0,J$2-$C408),IF(J$1="C",MAX(0,$C408-J$2)))</f>
        <v>0</v>
      </c>
      <c r="K408" s="103" t="n">
        <f aca="false">IF(K$1="P",MAX(0,K$2-$C408),IF(K$1="C",MAX(0,$C408-K$2)))</f>
        <v>0</v>
      </c>
      <c r="L408" s="103" t="n">
        <f aca="false">IF(L$1="P",MAX(0,L$2-$C408),IF(L$1="C",MAX(0,$C408-L$2)))</f>
        <v>0</v>
      </c>
      <c r="M408" s="103" t="n">
        <f aca="false">IF(M$1="P",MAX(0,M$2-$C408),IF(M$1="C",MAX(0,$C408-M$2)))</f>
        <v>109.5</v>
      </c>
      <c r="N408" s="103" t="n">
        <f aca="false">IF(N$1="P",MAX(0,N$2-$C408),IF(N$1="C",MAX(0,$C408-N$2)))</f>
        <v>104.5</v>
      </c>
      <c r="O408" s="103" t="n">
        <f aca="false">IF(O$1="P",MAX(0,O$2-$C408),IF(O$1="C",MAX(0,$C408-O$2)))</f>
        <v>99.5</v>
      </c>
      <c r="P408" s="103" t="n">
        <f aca="false">IF(P$1="P",MAX(0,P$2-$C408),IF(P$1="C",MAX(0,$C408-P$2)))</f>
        <v>94.5</v>
      </c>
      <c r="Q408" s="103" t="n">
        <f aca="false">IF(Q$1="P",MAX(0,Q$2-$C408),IF(Q$1="C",MAX(0,$C408-Q$2)))</f>
        <v>89.5</v>
      </c>
      <c r="R408" s="103" t="n">
        <f aca="false">IF(R$1="P",MAX(0,R$2-$C408),IF(R$1="C",MAX(0,$C408-R$2)))</f>
        <v>79.5</v>
      </c>
      <c r="S408" s="103" t="n">
        <f aca="false">IF(S$1="P",MAX(0,S$2-$C408),IF(S$1="C",MAX(0,$C408-S$2)))</f>
        <v>29.49999</v>
      </c>
      <c r="T408" s="104" t="n">
        <f aca="false">A408</f>
        <v>19</v>
      </c>
      <c r="U408" s="105" t="n">
        <f aca="false">VLOOKUP($B408,Gas!$B$3:$E$2506,2)</f>
        <v>2.28</v>
      </c>
      <c r="V408" s="46" t="n">
        <f aca="false">C408/U408</f>
        <v>56.7982456140351</v>
      </c>
      <c r="W408" s="99" t="n">
        <f aca="false">VLOOKUP($B408,Gas!$B$3:$E$2506,4)</f>
        <v>0.218615993328921</v>
      </c>
    </row>
    <row r="409" customFormat="false" ht="12.75" hidden="false" customHeight="false" outlineLevel="0" collapsed="false">
      <c r="A409" s="95" t="n">
        <f aca="false">MONTH(B409)+(YEAR(B409)-1998)*12</f>
        <v>19</v>
      </c>
      <c r="B409" s="114" t="n">
        <v>36349</v>
      </c>
      <c r="C409" s="115" t="n">
        <v>42.31</v>
      </c>
      <c r="D409" s="98" t="n">
        <f aca="false">LN(C409/C408)</f>
        <v>-1.11865741640762</v>
      </c>
      <c r="E409" s="106" t="n">
        <f aca="false">STDEV(D400:D409)*SQRT(trade_day)</f>
        <v>12.9674808009074</v>
      </c>
      <c r="F409" s="97"/>
      <c r="G409" s="103" t="n">
        <f aca="false">IF(G$1="P",MAX(0,G$2-$C409),IF(G$1="C",MAX(0,$C409-G$2)))</f>
        <v>0</v>
      </c>
      <c r="H409" s="103" t="n">
        <f aca="false">IF(H$1="P",MAX(0,H$2-$C409),IF(H$1="C",MAX(0,$C409-H$2)))</f>
        <v>0</v>
      </c>
      <c r="I409" s="103" t="n">
        <f aca="false">IF(I$1="P",MAX(0,I$2-$C409),IF(I$1="C",MAX(0,$C409-I$2)))</f>
        <v>0</v>
      </c>
      <c r="J409" s="103" t="n">
        <f aca="false">IF(J$1="P",MAX(0,J$2-$C409),IF(J$1="C",MAX(0,$C409-J$2)))</f>
        <v>0</v>
      </c>
      <c r="K409" s="103" t="n">
        <f aca="false">IF(K$1="P",MAX(0,K$2-$C409),IF(K$1="C",MAX(0,$C409-K$2)))</f>
        <v>0</v>
      </c>
      <c r="L409" s="103" t="n">
        <f aca="false">IF(L$1="P",MAX(0,L$2-$C409),IF(L$1="C",MAX(0,$C409-L$2)))</f>
        <v>7.69</v>
      </c>
      <c r="M409" s="103" t="n">
        <f aca="false">IF(M$1="P",MAX(0,M$2-$C409),IF(M$1="C",MAX(0,$C409-M$2)))</f>
        <v>22.31</v>
      </c>
      <c r="N409" s="103" t="n">
        <f aca="false">IF(N$1="P",MAX(0,N$2-$C409),IF(N$1="C",MAX(0,$C409-N$2)))</f>
        <v>17.31</v>
      </c>
      <c r="O409" s="103" t="n">
        <f aca="false">IF(O$1="P",MAX(0,O$2-$C409),IF(O$1="C",MAX(0,$C409-O$2)))</f>
        <v>12.31</v>
      </c>
      <c r="P409" s="103" t="n">
        <f aca="false">IF(P$1="P",MAX(0,P$2-$C409),IF(P$1="C",MAX(0,$C409-P$2)))</f>
        <v>7.31</v>
      </c>
      <c r="Q409" s="103" t="n">
        <f aca="false">IF(Q$1="P",MAX(0,Q$2-$C409),IF(Q$1="C",MAX(0,$C409-Q$2)))</f>
        <v>2.31</v>
      </c>
      <c r="R409" s="103" t="n">
        <f aca="false">IF(R$1="P",MAX(0,R$2-$C409),IF(R$1="C",MAX(0,$C409-R$2)))</f>
        <v>0</v>
      </c>
      <c r="S409" s="103" t="n">
        <f aca="false">IF(S$1="P",MAX(0,S$2-$C409),IF(S$1="C",MAX(0,$C409-S$2)))</f>
        <v>0</v>
      </c>
      <c r="T409" s="104" t="n">
        <f aca="false">A409</f>
        <v>19</v>
      </c>
      <c r="U409" s="105" t="n">
        <f aca="false">VLOOKUP($B409,Gas!$B$3:$E$2506,2)</f>
        <v>2.195</v>
      </c>
      <c r="V409" s="46" t="n">
        <f aca="false">C409/U409</f>
        <v>19.2756264236902</v>
      </c>
      <c r="W409" s="99" t="n">
        <f aca="false">VLOOKUP($B409,Gas!$B$3:$E$2506,4)</f>
        <v>0.319116319781339</v>
      </c>
    </row>
    <row r="410" customFormat="false" ht="12.75" hidden="false" customHeight="false" outlineLevel="0" collapsed="false">
      <c r="A410" s="95" t="n">
        <f aca="false">MONTH(B410)+(YEAR(B410)-1998)*12</f>
        <v>19</v>
      </c>
      <c r="B410" s="114" t="n">
        <v>36350</v>
      </c>
      <c r="C410" s="115" t="n">
        <v>33.77</v>
      </c>
      <c r="D410" s="98" t="n">
        <f aca="false">LN(C410/C409)</f>
        <v>-0.2254506303345</v>
      </c>
      <c r="E410" s="106" t="n">
        <f aca="false">STDEV(D401:D410)*SQRT(trade_day)</f>
        <v>13.0330039426548</v>
      </c>
      <c r="F410" s="97"/>
      <c r="G410" s="103" t="n">
        <f aca="false">IF(G$1="P",MAX(0,G$2-$C410),IF(G$1="C",MAX(0,$C410-G$2)))</f>
        <v>0</v>
      </c>
      <c r="H410" s="103" t="n">
        <f aca="false">IF(H$1="P",MAX(0,H$2-$C410),IF(H$1="C",MAX(0,$C410-H$2)))</f>
        <v>0</v>
      </c>
      <c r="I410" s="103" t="n">
        <f aca="false">IF(I$1="P",MAX(0,I$2-$C410),IF(I$1="C",MAX(0,$C410-I$2)))</f>
        <v>0</v>
      </c>
      <c r="J410" s="103" t="n">
        <f aca="false">IF(J$1="P",MAX(0,J$2-$C410),IF(J$1="C",MAX(0,$C410-J$2)))</f>
        <v>1.23</v>
      </c>
      <c r="K410" s="103" t="n">
        <f aca="false">IF(K$1="P",MAX(0,K$2-$C410),IF(K$1="C",MAX(0,$C410-K$2)))</f>
        <v>6.23</v>
      </c>
      <c r="L410" s="103" t="n">
        <f aca="false">IF(L$1="P",MAX(0,L$2-$C410),IF(L$1="C",MAX(0,$C410-L$2)))</f>
        <v>16.23</v>
      </c>
      <c r="M410" s="103" t="n">
        <f aca="false">IF(M$1="P",MAX(0,M$2-$C410),IF(M$1="C",MAX(0,$C410-M$2)))</f>
        <v>13.77</v>
      </c>
      <c r="N410" s="103" t="n">
        <f aca="false">IF(N$1="P",MAX(0,N$2-$C410),IF(N$1="C",MAX(0,$C410-N$2)))</f>
        <v>8.77</v>
      </c>
      <c r="O410" s="103" t="n">
        <f aca="false">IF(O$1="P",MAX(0,O$2-$C410),IF(O$1="C",MAX(0,$C410-O$2)))</f>
        <v>3.77</v>
      </c>
      <c r="P410" s="103" t="n">
        <f aca="false">IF(P$1="P",MAX(0,P$2-$C410),IF(P$1="C",MAX(0,$C410-P$2)))</f>
        <v>0</v>
      </c>
      <c r="Q410" s="103" t="n">
        <f aca="false">IF(Q$1="P",MAX(0,Q$2-$C410),IF(Q$1="C",MAX(0,$C410-Q$2)))</f>
        <v>0</v>
      </c>
      <c r="R410" s="103" t="n">
        <f aca="false">IF(R$1="P",MAX(0,R$2-$C410),IF(R$1="C",MAX(0,$C410-R$2)))</f>
        <v>0</v>
      </c>
      <c r="S410" s="103" t="n">
        <f aca="false">IF(S$1="P",MAX(0,S$2-$C410),IF(S$1="C",MAX(0,$C410-S$2)))</f>
        <v>0</v>
      </c>
      <c r="T410" s="104" t="n">
        <f aca="false">A410</f>
        <v>19</v>
      </c>
      <c r="U410" s="105" t="n">
        <f aca="false">VLOOKUP($B410,Gas!$B$3:$E$2506,2)</f>
        <v>2.19</v>
      </c>
      <c r="V410" s="46" t="n">
        <f aca="false">C410/U410</f>
        <v>15.4200913242009</v>
      </c>
      <c r="W410" s="99" t="n">
        <f aca="false">VLOOKUP($B410,Gas!$B$3:$E$2506,4)</f>
        <v>0.316993974627413</v>
      </c>
    </row>
    <row r="411" customFormat="false" ht="12.75" hidden="false" customHeight="false" outlineLevel="0" collapsed="false">
      <c r="A411" s="95" t="n">
        <f aca="false">MONTH(B411)+(YEAR(B411)-1998)*12</f>
        <v>19</v>
      </c>
      <c r="B411" s="114" t="n">
        <v>36353</v>
      </c>
      <c r="C411" s="115" t="n">
        <v>29.13</v>
      </c>
      <c r="D411" s="98" t="n">
        <f aca="false">LN(C411/C410)</f>
        <v>-0.147804263426133</v>
      </c>
      <c r="E411" s="106" t="n">
        <f aca="false">STDEV(D402:D411)*SQRT(trade_day)</f>
        <v>13.0581670543539</v>
      </c>
      <c r="F411" s="97"/>
      <c r="G411" s="103" t="n">
        <f aca="false">IF(G$1="P",MAX(0,G$2-$C411),IF(G$1="C",MAX(0,$C411-G$2)))</f>
        <v>0</v>
      </c>
      <c r="H411" s="103" t="n">
        <f aca="false">IF(H$1="P",MAX(0,H$2-$C411),IF(H$1="C",MAX(0,$C411-H$2)))</f>
        <v>0</v>
      </c>
      <c r="I411" s="103" t="n">
        <f aca="false">IF(I$1="P",MAX(0,I$2-$C411),IF(I$1="C",MAX(0,$C411-I$2)))</f>
        <v>0.870000000000001</v>
      </c>
      <c r="J411" s="103" t="n">
        <f aca="false">IF(J$1="P",MAX(0,J$2-$C411),IF(J$1="C",MAX(0,$C411-J$2)))</f>
        <v>5.87</v>
      </c>
      <c r="K411" s="103" t="n">
        <f aca="false">IF(K$1="P",MAX(0,K$2-$C411),IF(K$1="C",MAX(0,$C411-K$2)))</f>
        <v>10.87</v>
      </c>
      <c r="L411" s="103" t="n">
        <f aca="false">IF(L$1="P",MAX(0,L$2-$C411),IF(L$1="C",MAX(0,$C411-L$2)))</f>
        <v>20.87</v>
      </c>
      <c r="M411" s="103" t="n">
        <f aca="false">IF(M$1="P",MAX(0,M$2-$C411),IF(M$1="C",MAX(0,$C411-M$2)))</f>
        <v>9.13</v>
      </c>
      <c r="N411" s="103" t="n">
        <f aca="false">IF(N$1="P",MAX(0,N$2-$C411),IF(N$1="C",MAX(0,$C411-N$2)))</f>
        <v>4.13</v>
      </c>
      <c r="O411" s="103" t="n">
        <f aca="false">IF(O$1="P",MAX(0,O$2-$C411),IF(O$1="C",MAX(0,$C411-O$2)))</f>
        <v>0</v>
      </c>
      <c r="P411" s="103" t="n">
        <f aca="false">IF(P$1="P",MAX(0,P$2-$C411),IF(P$1="C",MAX(0,$C411-P$2)))</f>
        <v>0</v>
      </c>
      <c r="Q411" s="103" t="n">
        <f aca="false">IF(Q$1="P",MAX(0,Q$2-$C411),IF(Q$1="C",MAX(0,$C411-Q$2)))</f>
        <v>0</v>
      </c>
      <c r="R411" s="103" t="n">
        <f aca="false">IF(R$1="P",MAX(0,R$2-$C411),IF(R$1="C",MAX(0,$C411-R$2)))</f>
        <v>0</v>
      </c>
      <c r="S411" s="103" t="n">
        <f aca="false">IF(S$1="P",MAX(0,S$2-$C411),IF(S$1="C",MAX(0,$C411-S$2)))</f>
        <v>0</v>
      </c>
      <c r="T411" s="104" t="n">
        <f aca="false">A411</f>
        <v>19</v>
      </c>
      <c r="U411" s="105" t="n">
        <f aca="false">VLOOKUP($B411,Gas!$B$3:$E$2506,2)</f>
        <v>2.15</v>
      </c>
      <c r="V411" s="46" t="n">
        <f aca="false">C411/U411</f>
        <v>13.5488372093023</v>
      </c>
      <c r="W411" s="99" t="n">
        <f aca="false">VLOOKUP($B411,Gas!$B$3:$E$2506,4)</f>
        <v>0.249789091146672</v>
      </c>
    </row>
    <row r="412" customFormat="false" ht="12.75" hidden="false" customHeight="false" outlineLevel="0" collapsed="false">
      <c r="A412" s="95" t="n">
        <f aca="false">MONTH(B412)+(YEAR(B412)-1998)*12</f>
        <v>19</v>
      </c>
      <c r="B412" s="114" t="n">
        <v>36354</v>
      </c>
      <c r="C412" s="115" t="n">
        <v>24.1</v>
      </c>
      <c r="D412" s="98" t="n">
        <f aca="false">LN(C412/C411)</f>
        <v>-0.189556730474734</v>
      </c>
      <c r="E412" s="106" t="n">
        <f aca="false">STDEV(D403:D412)*SQRT(trade_day)</f>
        <v>11.442933001595</v>
      </c>
      <c r="F412" s="97"/>
      <c r="G412" s="103" t="n">
        <f aca="false">IF(G$1="P",MAX(0,G$2-$C412),IF(G$1="C",MAX(0,$C412-G$2)))</f>
        <v>0</v>
      </c>
      <c r="H412" s="103" t="n">
        <f aca="false">IF(H$1="P",MAX(0,H$2-$C412),IF(H$1="C",MAX(0,$C412-H$2)))</f>
        <v>0.899999999999999</v>
      </c>
      <c r="I412" s="103" t="n">
        <f aca="false">IF(I$1="P",MAX(0,I$2-$C412),IF(I$1="C",MAX(0,$C412-I$2)))</f>
        <v>5.9</v>
      </c>
      <c r="J412" s="103" t="n">
        <f aca="false">IF(J$1="P",MAX(0,J$2-$C412),IF(J$1="C",MAX(0,$C412-J$2)))</f>
        <v>10.9</v>
      </c>
      <c r="K412" s="103" t="n">
        <f aca="false">IF(K$1="P",MAX(0,K$2-$C412),IF(K$1="C",MAX(0,$C412-K$2)))</f>
        <v>15.9</v>
      </c>
      <c r="L412" s="103" t="n">
        <f aca="false">IF(L$1="P",MAX(0,L$2-$C412),IF(L$1="C",MAX(0,$C412-L$2)))</f>
        <v>25.9</v>
      </c>
      <c r="M412" s="103" t="n">
        <f aca="false">IF(M$1="P",MAX(0,M$2-$C412),IF(M$1="C",MAX(0,$C412-M$2)))</f>
        <v>4.1</v>
      </c>
      <c r="N412" s="103" t="n">
        <f aca="false">IF(N$1="P",MAX(0,N$2-$C412),IF(N$1="C",MAX(0,$C412-N$2)))</f>
        <v>0</v>
      </c>
      <c r="O412" s="103" t="n">
        <f aca="false">IF(O$1="P",MAX(0,O$2-$C412),IF(O$1="C",MAX(0,$C412-O$2)))</f>
        <v>0</v>
      </c>
      <c r="P412" s="103" t="n">
        <f aca="false">IF(P$1="P",MAX(0,P$2-$C412),IF(P$1="C",MAX(0,$C412-P$2)))</f>
        <v>0</v>
      </c>
      <c r="Q412" s="103" t="n">
        <f aca="false">IF(Q$1="P",MAX(0,Q$2-$C412),IF(Q$1="C",MAX(0,$C412-Q$2)))</f>
        <v>0</v>
      </c>
      <c r="R412" s="103" t="n">
        <f aca="false">IF(R$1="P",MAX(0,R$2-$C412),IF(R$1="C",MAX(0,$C412-R$2)))</f>
        <v>0</v>
      </c>
      <c r="S412" s="103" t="n">
        <f aca="false">IF(S$1="P",MAX(0,S$2-$C412),IF(S$1="C",MAX(0,$C412-S$2)))</f>
        <v>0</v>
      </c>
      <c r="T412" s="104" t="n">
        <f aca="false">A412</f>
        <v>19</v>
      </c>
      <c r="U412" s="105" t="n">
        <f aca="false">VLOOKUP($B412,Gas!$B$3:$E$2506,2)</f>
        <v>2.115</v>
      </c>
      <c r="V412" s="46" t="n">
        <f aca="false">C412/U412</f>
        <v>11.3947990543735</v>
      </c>
      <c r="W412" s="99" t="n">
        <f aca="false">VLOOKUP($B412,Gas!$B$3:$E$2506,4)</f>
        <v>0.257264422674155</v>
      </c>
    </row>
    <row r="413" customFormat="false" ht="12.75" hidden="false" customHeight="false" outlineLevel="0" collapsed="false">
      <c r="A413" s="95" t="n">
        <f aca="false">MONTH(B413)+(YEAR(B413)-1998)*12</f>
        <v>19</v>
      </c>
      <c r="B413" s="114" t="n">
        <v>36355</v>
      </c>
      <c r="C413" s="115" t="n">
        <v>23.16</v>
      </c>
      <c r="D413" s="98" t="n">
        <f aca="false">LN(C413/C412)</f>
        <v>-0.0397851877918149</v>
      </c>
      <c r="E413" s="106" t="n">
        <f aca="false">STDEV(D404:D413)*SQRT(trade_day)</f>
        <v>10.9987247141274</v>
      </c>
      <c r="F413" s="97"/>
      <c r="G413" s="103" t="n">
        <f aca="false">IF(G$1="P",MAX(0,G$2-$C413),IF(G$1="C",MAX(0,$C413-G$2)))</f>
        <v>0</v>
      </c>
      <c r="H413" s="103" t="n">
        <f aca="false">IF(H$1="P",MAX(0,H$2-$C413),IF(H$1="C",MAX(0,$C413-H$2)))</f>
        <v>1.84</v>
      </c>
      <c r="I413" s="103" t="n">
        <f aca="false">IF(I$1="P",MAX(0,I$2-$C413),IF(I$1="C",MAX(0,$C413-I$2)))</f>
        <v>6.84</v>
      </c>
      <c r="J413" s="103" t="n">
        <f aca="false">IF(J$1="P",MAX(0,J$2-$C413),IF(J$1="C",MAX(0,$C413-J$2)))</f>
        <v>11.84</v>
      </c>
      <c r="K413" s="103" t="n">
        <f aca="false">IF(K$1="P",MAX(0,K$2-$C413),IF(K$1="C",MAX(0,$C413-K$2)))</f>
        <v>16.84</v>
      </c>
      <c r="L413" s="103" t="n">
        <f aca="false">IF(L$1="P",MAX(0,L$2-$C413),IF(L$1="C",MAX(0,$C413-L$2)))</f>
        <v>26.84</v>
      </c>
      <c r="M413" s="103" t="n">
        <f aca="false">IF(M$1="P",MAX(0,M$2-$C413),IF(M$1="C",MAX(0,$C413-M$2)))</f>
        <v>3.16</v>
      </c>
      <c r="N413" s="103" t="n">
        <f aca="false">IF(N$1="P",MAX(0,N$2-$C413),IF(N$1="C",MAX(0,$C413-N$2)))</f>
        <v>0</v>
      </c>
      <c r="O413" s="103" t="n">
        <f aca="false">IF(O$1="P",MAX(0,O$2-$C413),IF(O$1="C",MAX(0,$C413-O$2)))</f>
        <v>0</v>
      </c>
      <c r="P413" s="103" t="n">
        <f aca="false">IF(P$1="P",MAX(0,P$2-$C413),IF(P$1="C",MAX(0,$C413-P$2)))</f>
        <v>0</v>
      </c>
      <c r="Q413" s="103" t="n">
        <f aca="false">IF(Q$1="P",MAX(0,Q$2-$C413),IF(Q$1="C",MAX(0,$C413-Q$2)))</f>
        <v>0</v>
      </c>
      <c r="R413" s="103" t="n">
        <f aca="false">IF(R$1="P",MAX(0,R$2-$C413),IF(R$1="C",MAX(0,$C413-R$2)))</f>
        <v>0</v>
      </c>
      <c r="S413" s="103" t="n">
        <f aca="false">IF(S$1="P",MAX(0,S$2-$C413),IF(S$1="C",MAX(0,$C413-S$2)))</f>
        <v>0</v>
      </c>
      <c r="T413" s="104" t="n">
        <f aca="false">A413</f>
        <v>19</v>
      </c>
      <c r="U413" s="105" t="n">
        <f aca="false">VLOOKUP($B413,Gas!$B$3:$E$2506,2)</f>
        <v>2.135</v>
      </c>
      <c r="V413" s="46" t="n">
        <f aca="false">C413/U413</f>
        <v>10.847775175644</v>
      </c>
      <c r="W413" s="99" t="n">
        <f aca="false">VLOOKUP($B413,Gas!$B$3:$E$2506,4)</f>
        <v>0.273219858847782</v>
      </c>
    </row>
    <row r="414" customFormat="false" ht="12.75" hidden="false" customHeight="false" outlineLevel="0" collapsed="false">
      <c r="A414" s="95" t="n">
        <f aca="false">MONTH(B414)+(YEAR(B414)-1998)*12</f>
        <v>19</v>
      </c>
      <c r="B414" s="114" t="n">
        <v>36356</v>
      </c>
      <c r="C414" s="115" t="n">
        <v>30.34</v>
      </c>
      <c r="D414" s="98" t="n">
        <f aca="false">LN(C414/C413)</f>
        <v>0.270040321215592</v>
      </c>
      <c r="E414" s="106" t="n">
        <f aca="false">STDEV(D405:D414)*SQRT(trade_day)</f>
        <v>11.0573012041338</v>
      </c>
      <c r="F414" s="97"/>
      <c r="G414" s="103" t="n">
        <f aca="false">IF(G$1="P",MAX(0,G$2-$C414),IF(G$1="C",MAX(0,$C414-G$2)))</f>
        <v>0</v>
      </c>
      <c r="H414" s="103" t="n">
        <f aca="false">IF(H$1="P",MAX(0,H$2-$C414),IF(H$1="C",MAX(0,$C414-H$2)))</f>
        <v>0</v>
      </c>
      <c r="I414" s="103" t="n">
        <f aca="false">IF(I$1="P",MAX(0,I$2-$C414),IF(I$1="C",MAX(0,$C414-I$2)))</f>
        <v>0</v>
      </c>
      <c r="J414" s="103" t="n">
        <f aca="false">IF(J$1="P",MAX(0,J$2-$C414),IF(J$1="C",MAX(0,$C414-J$2)))</f>
        <v>4.66</v>
      </c>
      <c r="K414" s="103" t="n">
        <f aca="false">IF(K$1="P",MAX(0,K$2-$C414),IF(K$1="C",MAX(0,$C414-K$2)))</f>
        <v>9.66</v>
      </c>
      <c r="L414" s="103" t="n">
        <f aca="false">IF(L$1="P",MAX(0,L$2-$C414),IF(L$1="C",MAX(0,$C414-L$2)))</f>
        <v>19.66</v>
      </c>
      <c r="M414" s="103" t="n">
        <f aca="false">IF(M$1="P",MAX(0,M$2-$C414),IF(M$1="C",MAX(0,$C414-M$2)))</f>
        <v>10.34</v>
      </c>
      <c r="N414" s="103" t="n">
        <f aca="false">IF(N$1="P",MAX(0,N$2-$C414),IF(N$1="C",MAX(0,$C414-N$2)))</f>
        <v>5.34</v>
      </c>
      <c r="O414" s="103" t="n">
        <f aca="false">IF(O$1="P",MAX(0,O$2-$C414),IF(O$1="C",MAX(0,$C414-O$2)))</f>
        <v>0.34</v>
      </c>
      <c r="P414" s="103" t="n">
        <f aca="false">IF(P$1="P",MAX(0,P$2-$C414),IF(P$1="C",MAX(0,$C414-P$2)))</f>
        <v>0</v>
      </c>
      <c r="Q414" s="103" t="n">
        <f aca="false">IF(Q$1="P",MAX(0,Q$2-$C414),IF(Q$1="C",MAX(0,$C414-Q$2)))</f>
        <v>0</v>
      </c>
      <c r="R414" s="103" t="n">
        <f aca="false">IF(R$1="P",MAX(0,R$2-$C414),IF(R$1="C",MAX(0,$C414-R$2)))</f>
        <v>0</v>
      </c>
      <c r="S414" s="103" t="n">
        <f aca="false">IF(S$1="P",MAX(0,S$2-$C414),IF(S$1="C",MAX(0,$C414-S$2)))</f>
        <v>0</v>
      </c>
      <c r="T414" s="104" t="n">
        <f aca="false">A414</f>
        <v>19</v>
      </c>
      <c r="U414" s="105" t="n">
        <f aca="false">VLOOKUP($B414,Gas!$B$3:$E$2506,2)</f>
        <v>2.15</v>
      </c>
      <c r="V414" s="46" t="n">
        <f aca="false">C414/U414</f>
        <v>14.1116279069767</v>
      </c>
      <c r="W414" s="99" t="n">
        <f aca="false">VLOOKUP($B414,Gas!$B$3:$E$2506,4)</f>
        <v>0.282479738396931</v>
      </c>
    </row>
    <row r="415" customFormat="false" ht="12.75" hidden="false" customHeight="false" outlineLevel="0" collapsed="false">
      <c r="A415" s="95" t="n">
        <f aca="false">MONTH(B415)+(YEAR(B415)-1998)*12</f>
        <v>19</v>
      </c>
      <c r="B415" s="114" t="n">
        <v>36357</v>
      </c>
      <c r="C415" s="115" t="n">
        <v>58.45</v>
      </c>
      <c r="D415" s="98" t="n">
        <f aca="false">LN(C415/C414)</f>
        <v>0.655704713997691</v>
      </c>
      <c r="E415" s="106" t="n">
        <f aca="false">STDEV(D406:D415)*SQRT(trade_day)</f>
        <v>11.5496769652672</v>
      </c>
      <c r="F415" s="97"/>
      <c r="G415" s="103" t="n">
        <f aca="false">IF(G$1="P",MAX(0,G$2-$C415),IF(G$1="C",MAX(0,$C415-G$2)))</f>
        <v>0</v>
      </c>
      <c r="H415" s="103" t="n">
        <f aca="false">IF(H$1="P",MAX(0,H$2-$C415),IF(H$1="C",MAX(0,$C415-H$2)))</f>
        <v>0</v>
      </c>
      <c r="I415" s="103" t="n">
        <f aca="false">IF(I$1="P",MAX(0,I$2-$C415),IF(I$1="C",MAX(0,$C415-I$2)))</f>
        <v>0</v>
      </c>
      <c r="J415" s="103" t="n">
        <f aca="false">IF(J$1="P",MAX(0,J$2-$C415),IF(J$1="C",MAX(0,$C415-J$2)))</f>
        <v>0</v>
      </c>
      <c r="K415" s="103" t="n">
        <f aca="false">IF(K$1="P",MAX(0,K$2-$C415),IF(K$1="C",MAX(0,$C415-K$2)))</f>
        <v>0</v>
      </c>
      <c r="L415" s="103" t="n">
        <f aca="false">IF(L$1="P",MAX(0,L$2-$C415),IF(L$1="C",MAX(0,$C415-L$2)))</f>
        <v>0</v>
      </c>
      <c r="M415" s="103" t="n">
        <f aca="false">IF(M$1="P",MAX(0,M$2-$C415),IF(M$1="C",MAX(0,$C415-M$2)))</f>
        <v>38.45</v>
      </c>
      <c r="N415" s="103" t="n">
        <f aca="false">IF(N$1="P",MAX(0,N$2-$C415),IF(N$1="C",MAX(0,$C415-N$2)))</f>
        <v>33.45</v>
      </c>
      <c r="O415" s="103" t="n">
        <f aca="false">IF(O$1="P",MAX(0,O$2-$C415),IF(O$1="C",MAX(0,$C415-O$2)))</f>
        <v>28.45</v>
      </c>
      <c r="P415" s="103" t="n">
        <f aca="false">IF(P$1="P",MAX(0,P$2-$C415),IF(P$1="C",MAX(0,$C415-P$2)))</f>
        <v>23.45</v>
      </c>
      <c r="Q415" s="103" t="n">
        <f aca="false">IF(Q$1="P",MAX(0,Q$2-$C415),IF(Q$1="C",MAX(0,$C415-Q$2)))</f>
        <v>18.45</v>
      </c>
      <c r="R415" s="103" t="n">
        <f aca="false">IF(R$1="P",MAX(0,R$2-$C415),IF(R$1="C",MAX(0,$C415-R$2)))</f>
        <v>8.45</v>
      </c>
      <c r="S415" s="103" t="n">
        <f aca="false">IF(S$1="P",MAX(0,S$2-$C415),IF(S$1="C",MAX(0,$C415-S$2)))</f>
        <v>0</v>
      </c>
      <c r="T415" s="104" t="n">
        <f aca="false">A415</f>
        <v>19</v>
      </c>
      <c r="U415" s="105" t="n">
        <f aca="false">VLOOKUP($B415,Gas!$B$3:$E$2506,2)</f>
        <v>2.13</v>
      </c>
      <c r="V415" s="46" t="n">
        <f aca="false">C415/U415</f>
        <v>27.4413145539906</v>
      </c>
      <c r="W415" s="99" t="n">
        <f aca="false">VLOOKUP($B415,Gas!$B$3:$E$2506,4)</f>
        <v>0.28112793960802</v>
      </c>
    </row>
    <row r="416" customFormat="false" ht="12.75" hidden="false" customHeight="false" outlineLevel="0" collapsed="false">
      <c r="A416" s="95" t="n">
        <f aca="false">MONTH(B416)+(YEAR(B416)-1998)*12</f>
        <v>19</v>
      </c>
      <c r="B416" s="114" t="n">
        <v>36360</v>
      </c>
      <c r="C416" s="115" t="n">
        <v>124.86</v>
      </c>
      <c r="D416" s="98" t="n">
        <f aca="false">LN(C416/C415)</f>
        <v>0.759021421715521</v>
      </c>
      <c r="E416" s="106" t="n">
        <f aca="false">STDEV(D407:D416)*SQRT(trade_day)</f>
        <v>12.079217225905</v>
      </c>
      <c r="F416" s="97"/>
      <c r="G416" s="103" t="n">
        <f aca="false">IF(G$1="P",MAX(0,G$2-$C416),IF(G$1="C",MAX(0,$C416-G$2)))</f>
        <v>0</v>
      </c>
      <c r="H416" s="103" t="n">
        <f aca="false">IF(H$1="P",MAX(0,H$2-$C416),IF(H$1="C",MAX(0,$C416-H$2)))</f>
        <v>0</v>
      </c>
      <c r="I416" s="103" t="n">
        <f aca="false">IF(I$1="P",MAX(0,I$2-$C416),IF(I$1="C",MAX(0,$C416-I$2)))</f>
        <v>0</v>
      </c>
      <c r="J416" s="103" t="n">
        <f aca="false">IF(J$1="P",MAX(0,J$2-$C416),IF(J$1="C",MAX(0,$C416-J$2)))</f>
        <v>0</v>
      </c>
      <c r="K416" s="103" t="n">
        <f aca="false">IF(K$1="P",MAX(0,K$2-$C416),IF(K$1="C",MAX(0,$C416-K$2)))</f>
        <v>0</v>
      </c>
      <c r="L416" s="103" t="n">
        <f aca="false">IF(L$1="P",MAX(0,L$2-$C416),IF(L$1="C",MAX(0,$C416-L$2)))</f>
        <v>0</v>
      </c>
      <c r="M416" s="103" t="n">
        <f aca="false">IF(M$1="P",MAX(0,M$2-$C416),IF(M$1="C",MAX(0,$C416-M$2)))</f>
        <v>104.86</v>
      </c>
      <c r="N416" s="103" t="n">
        <f aca="false">IF(N$1="P",MAX(0,N$2-$C416),IF(N$1="C",MAX(0,$C416-N$2)))</f>
        <v>99.86</v>
      </c>
      <c r="O416" s="103" t="n">
        <f aca="false">IF(O$1="P",MAX(0,O$2-$C416),IF(O$1="C",MAX(0,$C416-O$2)))</f>
        <v>94.86</v>
      </c>
      <c r="P416" s="103" t="n">
        <f aca="false">IF(P$1="P",MAX(0,P$2-$C416),IF(P$1="C",MAX(0,$C416-P$2)))</f>
        <v>89.86</v>
      </c>
      <c r="Q416" s="103" t="n">
        <f aca="false">IF(Q$1="P",MAX(0,Q$2-$C416),IF(Q$1="C",MAX(0,$C416-Q$2)))</f>
        <v>84.86</v>
      </c>
      <c r="R416" s="103" t="n">
        <f aca="false">IF(R$1="P",MAX(0,R$2-$C416),IF(R$1="C",MAX(0,$C416-R$2)))</f>
        <v>74.86</v>
      </c>
      <c r="S416" s="103" t="n">
        <f aca="false">IF(S$1="P",MAX(0,S$2-$C416),IF(S$1="C",MAX(0,$C416-S$2)))</f>
        <v>24.85999</v>
      </c>
      <c r="T416" s="104" t="n">
        <f aca="false">A416</f>
        <v>19</v>
      </c>
      <c r="U416" s="105" t="n">
        <f aca="false">VLOOKUP($B416,Gas!$B$3:$E$2506,2)</f>
        <v>2.175</v>
      </c>
      <c r="V416" s="46" t="n">
        <f aca="false">C416/U416</f>
        <v>57.4068965517241</v>
      </c>
      <c r="W416" s="99" t="n">
        <f aca="false">VLOOKUP($B416,Gas!$B$3:$E$2506,4)</f>
        <v>0.226635345438521</v>
      </c>
    </row>
    <row r="417" customFormat="false" ht="12.75" hidden="false" customHeight="false" outlineLevel="0" collapsed="false">
      <c r="A417" s="95" t="n">
        <f aca="false">MONTH(B417)+(YEAR(B417)-1998)*12</f>
        <v>19</v>
      </c>
      <c r="B417" s="114" t="n">
        <v>36361</v>
      </c>
      <c r="C417" s="115" t="n">
        <v>62.67</v>
      </c>
      <c r="D417" s="98" t="n">
        <f aca="false">LN(C417/C416)</f>
        <v>-0.689310245397014</v>
      </c>
      <c r="E417" s="106" t="n">
        <f aca="false">STDEV(D408:D417)*SQRT(trade_day)</f>
        <v>9.0735243395205</v>
      </c>
      <c r="F417" s="97"/>
      <c r="G417" s="103" t="n">
        <f aca="false">IF(G$1="P",MAX(0,G$2-$C417),IF(G$1="C",MAX(0,$C417-G$2)))</f>
        <v>0</v>
      </c>
      <c r="H417" s="103" t="n">
        <f aca="false">IF(H$1="P",MAX(0,H$2-$C417),IF(H$1="C",MAX(0,$C417-H$2)))</f>
        <v>0</v>
      </c>
      <c r="I417" s="103" t="n">
        <f aca="false">IF(I$1="P",MAX(0,I$2-$C417),IF(I$1="C",MAX(0,$C417-I$2)))</f>
        <v>0</v>
      </c>
      <c r="J417" s="103" t="n">
        <f aca="false">IF(J$1="P",MAX(0,J$2-$C417),IF(J$1="C",MAX(0,$C417-J$2)))</f>
        <v>0</v>
      </c>
      <c r="K417" s="103" t="n">
        <f aca="false">IF(K$1="P",MAX(0,K$2-$C417),IF(K$1="C",MAX(0,$C417-K$2)))</f>
        <v>0</v>
      </c>
      <c r="L417" s="103" t="n">
        <f aca="false">IF(L$1="P",MAX(0,L$2-$C417),IF(L$1="C",MAX(0,$C417-L$2)))</f>
        <v>0</v>
      </c>
      <c r="M417" s="103" t="n">
        <f aca="false">IF(M$1="P",MAX(0,M$2-$C417),IF(M$1="C",MAX(0,$C417-M$2)))</f>
        <v>42.67</v>
      </c>
      <c r="N417" s="103" t="n">
        <f aca="false">IF(N$1="P",MAX(0,N$2-$C417),IF(N$1="C",MAX(0,$C417-N$2)))</f>
        <v>37.67</v>
      </c>
      <c r="O417" s="103" t="n">
        <f aca="false">IF(O$1="P",MAX(0,O$2-$C417),IF(O$1="C",MAX(0,$C417-O$2)))</f>
        <v>32.67</v>
      </c>
      <c r="P417" s="103" t="n">
        <f aca="false">IF(P$1="P",MAX(0,P$2-$C417),IF(P$1="C",MAX(0,$C417-P$2)))</f>
        <v>27.67</v>
      </c>
      <c r="Q417" s="103" t="n">
        <f aca="false">IF(Q$1="P",MAX(0,Q$2-$C417),IF(Q$1="C",MAX(0,$C417-Q$2)))</f>
        <v>22.67</v>
      </c>
      <c r="R417" s="103" t="n">
        <f aca="false">IF(R$1="P",MAX(0,R$2-$C417),IF(R$1="C",MAX(0,$C417-R$2)))</f>
        <v>12.67</v>
      </c>
      <c r="S417" s="103" t="n">
        <f aca="false">IF(S$1="P",MAX(0,S$2-$C417),IF(S$1="C",MAX(0,$C417-S$2)))</f>
        <v>0</v>
      </c>
      <c r="T417" s="104" t="n">
        <f aca="false">A417</f>
        <v>19</v>
      </c>
      <c r="U417" s="105" t="n">
        <f aca="false">VLOOKUP($B417,Gas!$B$3:$E$2506,2)</f>
        <v>2.185</v>
      </c>
      <c r="V417" s="46" t="n">
        <f aca="false">C417/U417</f>
        <v>28.6819221967963</v>
      </c>
      <c r="W417" s="99" t="n">
        <f aca="false">VLOOKUP($B417,Gas!$B$3:$E$2506,4)</f>
        <v>0.19383027028522</v>
      </c>
    </row>
    <row r="418" customFormat="false" ht="12.75" hidden="false" customHeight="false" outlineLevel="0" collapsed="false">
      <c r="A418" s="95" t="n">
        <f aca="false">MONTH(B418)+(YEAR(B418)-1998)*12</f>
        <v>19</v>
      </c>
      <c r="B418" s="114" t="n">
        <v>36362</v>
      </c>
      <c r="C418" s="115" t="n">
        <v>50.83</v>
      </c>
      <c r="D418" s="98" t="n">
        <f aca="false">LN(C418/C417)</f>
        <v>-0.209396132777773</v>
      </c>
      <c r="E418" s="106" t="n">
        <f aca="false">STDEV(D409:D418)*SQRT(trade_day)</f>
        <v>8.93200181037692</v>
      </c>
      <c r="F418" s="97"/>
      <c r="G418" s="103" t="n">
        <f aca="false">IF(G$1="P",MAX(0,G$2-$C418),IF(G$1="C",MAX(0,$C418-G$2)))</f>
        <v>0</v>
      </c>
      <c r="H418" s="103" t="n">
        <f aca="false">IF(H$1="P",MAX(0,H$2-$C418),IF(H$1="C",MAX(0,$C418-H$2)))</f>
        <v>0</v>
      </c>
      <c r="I418" s="103" t="n">
        <f aca="false">IF(I$1="P",MAX(0,I$2-$C418),IF(I$1="C",MAX(0,$C418-I$2)))</f>
        <v>0</v>
      </c>
      <c r="J418" s="103" t="n">
        <f aca="false">IF(J$1="P",MAX(0,J$2-$C418),IF(J$1="C",MAX(0,$C418-J$2)))</f>
        <v>0</v>
      </c>
      <c r="K418" s="103" t="n">
        <f aca="false">IF(K$1="P",MAX(0,K$2-$C418),IF(K$1="C",MAX(0,$C418-K$2)))</f>
        <v>0</v>
      </c>
      <c r="L418" s="103" t="n">
        <f aca="false">IF(L$1="P",MAX(0,L$2-$C418),IF(L$1="C",MAX(0,$C418-L$2)))</f>
        <v>0</v>
      </c>
      <c r="M418" s="103" t="n">
        <f aca="false">IF(M$1="P",MAX(0,M$2-$C418),IF(M$1="C",MAX(0,$C418-M$2)))</f>
        <v>30.83</v>
      </c>
      <c r="N418" s="103" t="n">
        <f aca="false">IF(N$1="P",MAX(0,N$2-$C418),IF(N$1="C",MAX(0,$C418-N$2)))</f>
        <v>25.83</v>
      </c>
      <c r="O418" s="103" t="n">
        <f aca="false">IF(O$1="P",MAX(0,O$2-$C418),IF(O$1="C",MAX(0,$C418-O$2)))</f>
        <v>20.83</v>
      </c>
      <c r="P418" s="103" t="n">
        <f aca="false">IF(P$1="P",MAX(0,P$2-$C418),IF(P$1="C",MAX(0,$C418-P$2)))</f>
        <v>15.83</v>
      </c>
      <c r="Q418" s="103" t="n">
        <f aca="false">IF(Q$1="P",MAX(0,Q$2-$C418),IF(Q$1="C",MAX(0,$C418-Q$2)))</f>
        <v>10.83</v>
      </c>
      <c r="R418" s="103" t="n">
        <f aca="false">IF(R$1="P",MAX(0,R$2-$C418),IF(R$1="C",MAX(0,$C418-R$2)))</f>
        <v>0.829999999999998</v>
      </c>
      <c r="S418" s="103" t="n">
        <f aca="false">IF(S$1="P",MAX(0,S$2-$C418),IF(S$1="C",MAX(0,$C418-S$2)))</f>
        <v>0</v>
      </c>
      <c r="T418" s="104" t="n">
        <f aca="false">A418</f>
        <v>19</v>
      </c>
      <c r="U418" s="105" t="n">
        <f aca="false">VLOOKUP($B418,Gas!$B$3:$E$2506,2)</f>
        <v>2.23</v>
      </c>
      <c r="V418" s="46" t="n">
        <f aca="false">C418/U418</f>
        <v>22.7937219730942</v>
      </c>
      <c r="W418" s="99" t="n">
        <f aca="false">VLOOKUP($B418,Gas!$B$3:$E$2506,4)</f>
        <v>0.22376041281286</v>
      </c>
    </row>
    <row r="419" customFormat="false" ht="12.75" hidden="false" customHeight="false" outlineLevel="0" collapsed="false">
      <c r="A419" s="95" t="n">
        <f aca="false">MONTH(B419)+(YEAR(B419)-1998)*12</f>
        <v>19</v>
      </c>
      <c r="B419" s="114" t="n">
        <v>36363</v>
      </c>
      <c r="C419" s="115" t="n">
        <v>126.09</v>
      </c>
      <c r="D419" s="98" t="n">
        <f aca="false">LN(C419/C418)</f>
        <v>0.908509206226324</v>
      </c>
      <c r="E419" s="106" t="n">
        <f aca="false">STDEV(D410:D419)*SQRT(trade_day)</f>
        <v>8.18928265133758</v>
      </c>
      <c r="F419" s="97"/>
      <c r="G419" s="103" t="n">
        <f aca="false">IF(G$1="P",MAX(0,G$2-$C419),IF(G$1="C",MAX(0,$C419-G$2)))</f>
        <v>0</v>
      </c>
      <c r="H419" s="103" t="n">
        <f aca="false">IF(H$1="P",MAX(0,H$2-$C419),IF(H$1="C",MAX(0,$C419-H$2)))</f>
        <v>0</v>
      </c>
      <c r="I419" s="103" t="n">
        <f aca="false">IF(I$1="P",MAX(0,I$2-$C419),IF(I$1="C",MAX(0,$C419-I$2)))</f>
        <v>0</v>
      </c>
      <c r="J419" s="103" t="n">
        <f aca="false">IF(J$1="P",MAX(0,J$2-$C419),IF(J$1="C",MAX(0,$C419-J$2)))</f>
        <v>0</v>
      </c>
      <c r="K419" s="103" t="n">
        <f aca="false">IF(K$1="P",MAX(0,K$2-$C419),IF(K$1="C",MAX(0,$C419-K$2)))</f>
        <v>0</v>
      </c>
      <c r="L419" s="103" t="n">
        <f aca="false">IF(L$1="P",MAX(0,L$2-$C419),IF(L$1="C",MAX(0,$C419-L$2)))</f>
        <v>0</v>
      </c>
      <c r="M419" s="103" t="n">
        <f aca="false">IF(M$1="P",MAX(0,M$2-$C419),IF(M$1="C",MAX(0,$C419-M$2)))</f>
        <v>106.09</v>
      </c>
      <c r="N419" s="103" t="n">
        <f aca="false">IF(N$1="P",MAX(0,N$2-$C419),IF(N$1="C",MAX(0,$C419-N$2)))</f>
        <v>101.09</v>
      </c>
      <c r="O419" s="103" t="n">
        <f aca="false">IF(O$1="P",MAX(0,O$2-$C419),IF(O$1="C",MAX(0,$C419-O$2)))</f>
        <v>96.09</v>
      </c>
      <c r="P419" s="103" t="n">
        <f aca="false">IF(P$1="P",MAX(0,P$2-$C419),IF(P$1="C",MAX(0,$C419-P$2)))</f>
        <v>91.09</v>
      </c>
      <c r="Q419" s="103" t="n">
        <f aca="false">IF(Q$1="P",MAX(0,Q$2-$C419),IF(Q$1="C",MAX(0,$C419-Q$2)))</f>
        <v>86.09</v>
      </c>
      <c r="R419" s="103" t="n">
        <f aca="false">IF(R$1="P",MAX(0,R$2-$C419),IF(R$1="C",MAX(0,$C419-R$2)))</f>
        <v>76.09</v>
      </c>
      <c r="S419" s="103" t="n">
        <f aca="false">IF(S$1="P",MAX(0,S$2-$C419),IF(S$1="C",MAX(0,$C419-S$2)))</f>
        <v>26.08999</v>
      </c>
      <c r="T419" s="104" t="n">
        <f aca="false">A419</f>
        <v>19</v>
      </c>
      <c r="U419" s="105" t="n">
        <f aca="false">VLOOKUP($B419,Gas!$B$3:$E$2506,2)</f>
        <v>2.245</v>
      </c>
      <c r="V419" s="46" t="n">
        <f aca="false">C419/U419</f>
        <v>56.1648106904232</v>
      </c>
      <c r="W419" s="99" t="n">
        <f aca="false">VLOOKUP($B419,Gas!$B$3:$E$2506,4)</f>
        <v>0.222985561449161</v>
      </c>
    </row>
    <row r="420" customFormat="false" ht="12.75" hidden="false" customHeight="false" outlineLevel="0" collapsed="false">
      <c r="A420" s="95" t="n">
        <f aca="false">MONTH(B420)+(YEAR(B420)-1998)*12</f>
        <v>19</v>
      </c>
      <c r="B420" s="114" t="n">
        <v>36364</v>
      </c>
      <c r="C420" s="115" t="n">
        <v>338.75</v>
      </c>
      <c r="D420" s="98" t="n">
        <f aca="false">LN(C420/C419)</f>
        <v>0.988266434508776</v>
      </c>
      <c r="E420" s="106" t="n">
        <f aca="false">STDEV(D411:D420)*SQRT(trade_day)</f>
        <v>9.01815935722468</v>
      </c>
      <c r="F420" s="97"/>
      <c r="G420" s="103" t="n">
        <f aca="false">IF(G$1="P",MAX(0,G$2-$C420),IF(G$1="C",MAX(0,$C420-G$2)))</f>
        <v>0</v>
      </c>
      <c r="H420" s="103" t="n">
        <f aca="false">IF(H$1="P",MAX(0,H$2-$C420),IF(H$1="C",MAX(0,$C420-H$2)))</f>
        <v>0</v>
      </c>
      <c r="I420" s="103" t="n">
        <f aca="false">IF(I$1="P",MAX(0,I$2-$C420),IF(I$1="C",MAX(0,$C420-I$2)))</f>
        <v>0</v>
      </c>
      <c r="J420" s="103" t="n">
        <f aca="false">IF(J$1="P",MAX(0,J$2-$C420),IF(J$1="C",MAX(0,$C420-J$2)))</f>
        <v>0</v>
      </c>
      <c r="K420" s="103" t="n">
        <f aca="false">IF(K$1="P",MAX(0,K$2-$C420),IF(K$1="C",MAX(0,$C420-K$2)))</f>
        <v>0</v>
      </c>
      <c r="L420" s="103" t="n">
        <f aca="false">IF(L$1="P",MAX(0,L$2-$C420),IF(L$1="C",MAX(0,$C420-L$2)))</f>
        <v>0</v>
      </c>
      <c r="M420" s="103" t="n">
        <f aca="false">IF(M$1="P",MAX(0,M$2-$C420),IF(M$1="C",MAX(0,$C420-M$2)))</f>
        <v>318.75</v>
      </c>
      <c r="N420" s="103" t="n">
        <f aca="false">IF(N$1="P",MAX(0,N$2-$C420),IF(N$1="C",MAX(0,$C420-N$2)))</f>
        <v>313.75</v>
      </c>
      <c r="O420" s="103" t="n">
        <f aca="false">IF(O$1="P",MAX(0,O$2-$C420),IF(O$1="C",MAX(0,$C420-O$2)))</f>
        <v>308.75</v>
      </c>
      <c r="P420" s="103" t="n">
        <f aca="false">IF(P$1="P",MAX(0,P$2-$C420),IF(P$1="C",MAX(0,$C420-P$2)))</f>
        <v>303.75</v>
      </c>
      <c r="Q420" s="103" t="n">
        <f aca="false">IF(Q$1="P",MAX(0,Q$2-$C420),IF(Q$1="C",MAX(0,$C420-Q$2)))</f>
        <v>298.75</v>
      </c>
      <c r="R420" s="103" t="n">
        <f aca="false">IF(R$1="P",MAX(0,R$2-$C420),IF(R$1="C",MAX(0,$C420-R$2)))</f>
        <v>288.75</v>
      </c>
      <c r="S420" s="103" t="n">
        <f aca="false">IF(S$1="P",MAX(0,S$2-$C420),IF(S$1="C",MAX(0,$C420-S$2)))</f>
        <v>238.74999</v>
      </c>
      <c r="T420" s="104" t="n">
        <f aca="false">A420</f>
        <v>19</v>
      </c>
      <c r="U420" s="105" t="n">
        <f aca="false">VLOOKUP($B420,Gas!$B$3:$E$2506,2)</f>
        <v>2.315</v>
      </c>
      <c r="V420" s="46" t="n">
        <f aca="false">C420/U420</f>
        <v>146.328293736501</v>
      </c>
      <c r="W420" s="99" t="n">
        <f aca="false">VLOOKUP($B420,Gas!$B$3:$E$2506,4)</f>
        <v>0.226943294868089</v>
      </c>
    </row>
    <row r="421" customFormat="false" ht="12.75" hidden="false" customHeight="false" outlineLevel="0" collapsed="false">
      <c r="A421" s="95" t="n">
        <f aca="false">MONTH(B421)+(YEAR(B421)-1998)*12</f>
        <v>19</v>
      </c>
      <c r="B421" s="114" t="n">
        <v>36367</v>
      </c>
      <c r="C421" s="115" t="n">
        <v>272.64</v>
      </c>
      <c r="D421" s="98" t="n">
        <f aca="false">LN(C421/C420)</f>
        <v>-0.21711012855296</v>
      </c>
      <c r="E421" s="106" t="n">
        <f aca="false">STDEV(D412:D421)*SQRT(trade_day)</f>
        <v>9.10517110994287</v>
      </c>
      <c r="F421" s="97"/>
      <c r="G421" s="103" t="n">
        <f aca="false">IF(G$1="P",MAX(0,G$2-$C421),IF(G$1="C",MAX(0,$C421-G$2)))</f>
        <v>0</v>
      </c>
      <c r="H421" s="103" t="n">
        <f aca="false">IF(H$1="P",MAX(0,H$2-$C421),IF(H$1="C",MAX(0,$C421-H$2)))</f>
        <v>0</v>
      </c>
      <c r="I421" s="103" t="n">
        <f aca="false">IF(I$1="P",MAX(0,I$2-$C421),IF(I$1="C",MAX(0,$C421-I$2)))</f>
        <v>0</v>
      </c>
      <c r="J421" s="103" t="n">
        <f aca="false">IF(J$1="P",MAX(0,J$2-$C421),IF(J$1="C",MAX(0,$C421-J$2)))</f>
        <v>0</v>
      </c>
      <c r="K421" s="103" t="n">
        <f aca="false">IF(K$1="P",MAX(0,K$2-$C421),IF(K$1="C",MAX(0,$C421-K$2)))</f>
        <v>0</v>
      </c>
      <c r="L421" s="103" t="n">
        <f aca="false">IF(L$1="P",MAX(0,L$2-$C421),IF(L$1="C",MAX(0,$C421-L$2)))</f>
        <v>0</v>
      </c>
      <c r="M421" s="103" t="n">
        <f aca="false">IF(M$1="P",MAX(0,M$2-$C421),IF(M$1="C",MAX(0,$C421-M$2)))</f>
        <v>252.64</v>
      </c>
      <c r="N421" s="103" t="n">
        <f aca="false">IF(N$1="P",MAX(0,N$2-$C421),IF(N$1="C",MAX(0,$C421-N$2)))</f>
        <v>247.64</v>
      </c>
      <c r="O421" s="103" t="n">
        <f aca="false">IF(O$1="P",MAX(0,O$2-$C421),IF(O$1="C",MAX(0,$C421-O$2)))</f>
        <v>242.64</v>
      </c>
      <c r="P421" s="103" t="n">
        <f aca="false">IF(P$1="P",MAX(0,P$2-$C421),IF(P$1="C",MAX(0,$C421-P$2)))</f>
        <v>237.64</v>
      </c>
      <c r="Q421" s="103" t="n">
        <f aca="false">IF(Q$1="P",MAX(0,Q$2-$C421),IF(Q$1="C",MAX(0,$C421-Q$2)))</f>
        <v>232.64</v>
      </c>
      <c r="R421" s="103" t="n">
        <f aca="false">IF(R$1="P",MAX(0,R$2-$C421),IF(R$1="C",MAX(0,$C421-R$2)))</f>
        <v>222.64</v>
      </c>
      <c r="S421" s="103" t="n">
        <f aca="false">IF(S$1="P",MAX(0,S$2-$C421),IF(S$1="C",MAX(0,$C421-S$2)))</f>
        <v>172.63999</v>
      </c>
      <c r="T421" s="104" t="n">
        <f aca="false">A421</f>
        <v>19</v>
      </c>
      <c r="U421" s="105" t="n">
        <f aca="false">VLOOKUP($B421,Gas!$B$3:$E$2506,2)</f>
        <v>2.43</v>
      </c>
      <c r="V421" s="46" t="n">
        <f aca="false">C421/U421</f>
        <v>112.197530864198</v>
      </c>
      <c r="W421" s="99" t="n">
        <f aca="false">VLOOKUP($B421,Gas!$B$3:$E$2506,4)</f>
        <v>0.316855183216829</v>
      </c>
    </row>
    <row r="422" customFormat="false" ht="12.75" hidden="false" customHeight="false" outlineLevel="0" collapsed="false">
      <c r="A422" s="95" t="n">
        <f aca="false">MONTH(B422)+(YEAR(B422)-1998)*12</f>
        <v>19</v>
      </c>
      <c r="B422" s="114" t="n">
        <v>36368</v>
      </c>
      <c r="C422" s="115" t="n">
        <v>268.18</v>
      </c>
      <c r="D422" s="98" t="n">
        <f aca="false">LN(C422/C421)</f>
        <v>-0.0164938467894548</v>
      </c>
      <c r="E422" s="106" t="n">
        <f aca="false">STDEV(D413:D422)*SQRT(trade_day)</f>
        <v>8.92637678323676</v>
      </c>
      <c r="F422" s="97"/>
      <c r="G422" s="103" t="n">
        <f aca="false">IF(G$1="P",MAX(0,G$2-$C422),IF(G$1="C",MAX(0,$C422-G$2)))</f>
        <v>0</v>
      </c>
      <c r="H422" s="103" t="n">
        <f aca="false">IF(H$1="P",MAX(0,H$2-$C422),IF(H$1="C",MAX(0,$C422-H$2)))</f>
        <v>0</v>
      </c>
      <c r="I422" s="103" t="n">
        <f aca="false">IF(I$1="P",MAX(0,I$2-$C422),IF(I$1="C",MAX(0,$C422-I$2)))</f>
        <v>0</v>
      </c>
      <c r="J422" s="103" t="n">
        <f aca="false">IF(J$1="P",MAX(0,J$2-$C422),IF(J$1="C",MAX(0,$C422-J$2)))</f>
        <v>0</v>
      </c>
      <c r="K422" s="103" t="n">
        <f aca="false">IF(K$1="P",MAX(0,K$2-$C422),IF(K$1="C",MAX(0,$C422-K$2)))</f>
        <v>0</v>
      </c>
      <c r="L422" s="103" t="n">
        <f aca="false">IF(L$1="P",MAX(0,L$2-$C422),IF(L$1="C",MAX(0,$C422-L$2)))</f>
        <v>0</v>
      </c>
      <c r="M422" s="103" t="n">
        <f aca="false">IF(M$1="P",MAX(0,M$2-$C422),IF(M$1="C",MAX(0,$C422-M$2)))</f>
        <v>248.18</v>
      </c>
      <c r="N422" s="103" t="n">
        <f aca="false">IF(N$1="P",MAX(0,N$2-$C422),IF(N$1="C",MAX(0,$C422-N$2)))</f>
        <v>243.18</v>
      </c>
      <c r="O422" s="103" t="n">
        <f aca="false">IF(O$1="P",MAX(0,O$2-$C422),IF(O$1="C",MAX(0,$C422-O$2)))</f>
        <v>238.18</v>
      </c>
      <c r="P422" s="103" t="n">
        <f aca="false">IF(P$1="P",MAX(0,P$2-$C422),IF(P$1="C",MAX(0,$C422-P$2)))</f>
        <v>233.18</v>
      </c>
      <c r="Q422" s="103" t="n">
        <f aca="false">IF(Q$1="P",MAX(0,Q$2-$C422),IF(Q$1="C",MAX(0,$C422-Q$2)))</f>
        <v>228.18</v>
      </c>
      <c r="R422" s="103" t="n">
        <f aca="false">IF(R$1="P",MAX(0,R$2-$C422),IF(R$1="C",MAX(0,$C422-R$2)))</f>
        <v>218.18</v>
      </c>
      <c r="S422" s="103" t="n">
        <f aca="false">IF(S$1="P",MAX(0,S$2-$C422),IF(S$1="C",MAX(0,$C422-S$2)))</f>
        <v>168.17999</v>
      </c>
      <c r="T422" s="104" t="n">
        <f aca="false">A422</f>
        <v>19</v>
      </c>
      <c r="U422" s="105" t="n">
        <f aca="false">VLOOKUP($B422,Gas!$B$3:$E$2506,2)</f>
        <v>2.54</v>
      </c>
      <c r="V422" s="46" t="n">
        <f aca="false">C422/U422</f>
        <v>105.582677165354</v>
      </c>
      <c r="W422" s="99" t="n">
        <f aca="false">VLOOKUP($B422,Gas!$B$3:$E$2506,4)</f>
        <v>0.367389706415895</v>
      </c>
    </row>
    <row r="423" customFormat="false" ht="12.75" hidden="false" customHeight="false" outlineLevel="0" collapsed="false">
      <c r="A423" s="95" t="n">
        <f aca="false">MONTH(B423)+(YEAR(B423)-1998)*12</f>
        <v>19</v>
      </c>
      <c r="B423" s="114" t="n">
        <v>36369</v>
      </c>
      <c r="C423" s="115" t="n">
        <v>127.38</v>
      </c>
      <c r="D423" s="98" t="n">
        <f aca="false">LN(C423/C422)</f>
        <v>-0.744483651908276</v>
      </c>
      <c r="E423" s="106" t="n">
        <f aca="false">STDEV(D414:D423)*SQRT(trade_day)</f>
        <v>10.1531152867429</v>
      </c>
      <c r="F423" s="97"/>
      <c r="G423" s="103" t="n">
        <f aca="false">IF(G$1="P",MAX(0,G$2-$C423),IF(G$1="C",MAX(0,$C423-G$2)))</f>
        <v>0</v>
      </c>
      <c r="H423" s="103" t="n">
        <f aca="false">IF(H$1="P",MAX(0,H$2-$C423),IF(H$1="C",MAX(0,$C423-H$2)))</f>
        <v>0</v>
      </c>
      <c r="I423" s="103" t="n">
        <f aca="false">IF(I$1="P",MAX(0,I$2-$C423),IF(I$1="C",MAX(0,$C423-I$2)))</f>
        <v>0</v>
      </c>
      <c r="J423" s="103" t="n">
        <f aca="false">IF(J$1="P",MAX(0,J$2-$C423),IF(J$1="C",MAX(0,$C423-J$2)))</f>
        <v>0</v>
      </c>
      <c r="K423" s="103" t="n">
        <f aca="false">IF(K$1="P",MAX(0,K$2-$C423),IF(K$1="C",MAX(0,$C423-K$2)))</f>
        <v>0</v>
      </c>
      <c r="L423" s="103" t="n">
        <f aca="false">IF(L$1="P",MAX(0,L$2-$C423),IF(L$1="C",MAX(0,$C423-L$2)))</f>
        <v>0</v>
      </c>
      <c r="M423" s="103" t="n">
        <f aca="false">IF(M$1="P",MAX(0,M$2-$C423),IF(M$1="C",MAX(0,$C423-M$2)))</f>
        <v>107.38</v>
      </c>
      <c r="N423" s="103" t="n">
        <f aca="false">IF(N$1="P",MAX(0,N$2-$C423),IF(N$1="C",MAX(0,$C423-N$2)))</f>
        <v>102.38</v>
      </c>
      <c r="O423" s="103" t="n">
        <f aca="false">IF(O$1="P",MAX(0,O$2-$C423),IF(O$1="C",MAX(0,$C423-O$2)))</f>
        <v>97.38</v>
      </c>
      <c r="P423" s="103" t="n">
        <f aca="false">IF(P$1="P",MAX(0,P$2-$C423),IF(P$1="C",MAX(0,$C423-P$2)))</f>
        <v>92.38</v>
      </c>
      <c r="Q423" s="103" t="n">
        <f aca="false">IF(Q$1="P",MAX(0,Q$2-$C423),IF(Q$1="C",MAX(0,$C423-Q$2)))</f>
        <v>87.38</v>
      </c>
      <c r="R423" s="103" t="n">
        <f aca="false">IF(R$1="P",MAX(0,R$2-$C423),IF(R$1="C",MAX(0,$C423-R$2)))</f>
        <v>77.38</v>
      </c>
      <c r="S423" s="103" t="n">
        <f aca="false">IF(S$1="P",MAX(0,S$2-$C423),IF(S$1="C",MAX(0,$C423-S$2)))</f>
        <v>27.37999</v>
      </c>
      <c r="T423" s="104" t="n">
        <f aca="false">A423</f>
        <v>19</v>
      </c>
      <c r="U423" s="105" t="n">
        <f aca="false">VLOOKUP($B423,Gas!$B$3:$E$2506,2)</f>
        <v>2.545</v>
      </c>
      <c r="V423" s="46" t="n">
        <f aca="false">C423/U423</f>
        <v>50.0510805500982</v>
      </c>
      <c r="W423" s="99" t="n">
        <f aca="false">VLOOKUP($B423,Gas!$B$3:$E$2506,4)</f>
        <v>0.364200194939874</v>
      </c>
    </row>
    <row r="424" customFormat="false" ht="12.75" hidden="false" customHeight="false" outlineLevel="0" collapsed="false">
      <c r="A424" s="95" t="n">
        <f aca="false">MONTH(B424)+(YEAR(B424)-1998)*12</f>
        <v>19</v>
      </c>
      <c r="B424" s="114" t="n">
        <v>36370</v>
      </c>
      <c r="C424" s="115" t="n">
        <v>434.21</v>
      </c>
      <c r="D424" s="98" t="n">
        <f aca="false">LN(C424/C423)</f>
        <v>1.22635354309712</v>
      </c>
      <c r="E424" s="106" t="n">
        <f aca="false">STDEV(D415:D424)*SQRT(trade_day)</f>
        <v>11.4559544349522</v>
      </c>
      <c r="F424" s="97"/>
      <c r="G424" s="103" t="n">
        <f aca="false">IF(G$1="P",MAX(0,G$2-$C424),IF(G$1="C",MAX(0,$C424-G$2)))</f>
        <v>0</v>
      </c>
      <c r="H424" s="103" t="n">
        <f aca="false">IF(H$1="P",MAX(0,H$2-$C424),IF(H$1="C",MAX(0,$C424-H$2)))</f>
        <v>0</v>
      </c>
      <c r="I424" s="103" t="n">
        <f aca="false">IF(I$1="P",MAX(0,I$2-$C424),IF(I$1="C",MAX(0,$C424-I$2)))</f>
        <v>0</v>
      </c>
      <c r="J424" s="103" t="n">
        <f aca="false">IF(J$1="P",MAX(0,J$2-$C424),IF(J$1="C",MAX(0,$C424-J$2)))</f>
        <v>0</v>
      </c>
      <c r="K424" s="103" t="n">
        <f aca="false">IF(K$1="P",MAX(0,K$2-$C424),IF(K$1="C",MAX(0,$C424-K$2)))</f>
        <v>0</v>
      </c>
      <c r="L424" s="103" t="n">
        <f aca="false">IF(L$1="P",MAX(0,L$2-$C424),IF(L$1="C",MAX(0,$C424-L$2)))</f>
        <v>0</v>
      </c>
      <c r="M424" s="103" t="n">
        <f aca="false">IF(M$1="P",MAX(0,M$2-$C424),IF(M$1="C",MAX(0,$C424-M$2)))</f>
        <v>414.21</v>
      </c>
      <c r="N424" s="103" t="n">
        <f aca="false">IF(N$1="P",MAX(0,N$2-$C424),IF(N$1="C",MAX(0,$C424-N$2)))</f>
        <v>409.21</v>
      </c>
      <c r="O424" s="103" t="n">
        <f aca="false">IF(O$1="P",MAX(0,O$2-$C424),IF(O$1="C",MAX(0,$C424-O$2)))</f>
        <v>404.21</v>
      </c>
      <c r="P424" s="103" t="n">
        <f aca="false">IF(P$1="P",MAX(0,P$2-$C424),IF(P$1="C",MAX(0,$C424-P$2)))</f>
        <v>399.21</v>
      </c>
      <c r="Q424" s="103" t="n">
        <f aca="false">IF(Q$1="P",MAX(0,Q$2-$C424),IF(Q$1="C",MAX(0,$C424-Q$2)))</f>
        <v>394.21</v>
      </c>
      <c r="R424" s="103" t="n">
        <f aca="false">IF(R$1="P",MAX(0,R$2-$C424),IF(R$1="C",MAX(0,$C424-R$2)))</f>
        <v>384.21</v>
      </c>
      <c r="S424" s="103" t="n">
        <f aca="false">IF(S$1="P",MAX(0,S$2-$C424),IF(S$1="C",MAX(0,$C424-S$2)))</f>
        <v>334.20999</v>
      </c>
      <c r="T424" s="104" t="n">
        <f aca="false">A424</f>
        <v>19</v>
      </c>
      <c r="U424" s="105" t="n">
        <f aca="false">VLOOKUP($B424,Gas!$B$3:$E$2506,2)</f>
        <v>2.575</v>
      </c>
      <c r="V424" s="46" t="n">
        <f aca="false">C424/U424</f>
        <v>168.625242718447</v>
      </c>
      <c r="W424" s="99" t="n">
        <f aca="false">VLOOKUP($B424,Gas!$B$3:$E$2506,4)</f>
        <v>0.3503160958634</v>
      </c>
    </row>
    <row r="425" customFormat="false" ht="12.75" hidden="false" customHeight="false" outlineLevel="0" collapsed="false">
      <c r="A425" s="95" t="n">
        <f aca="false">MONTH(B425)+(YEAR(B425)-1998)*12</f>
        <v>19</v>
      </c>
      <c r="B425" s="114" t="n">
        <v>36371</v>
      </c>
      <c r="C425" s="115" t="n">
        <v>367.5</v>
      </c>
      <c r="D425" s="98" t="n">
        <f aca="false">LN(C425/C424)</f>
        <v>-0.166804969387448</v>
      </c>
      <c r="E425" s="106" t="n">
        <f aca="false">STDEV(D416:D425)*SQRT(trade_day)</f>
        <v>11.4170594339757</v>
      </c>
      <c r="F425" s="97"/>
      <c r="G425" s="103" t="n">
        <f aca="false">IF(G$1="P",MAX(0,G$2-$C425),IF(G$1="C",MAX(0,$C425-G$2)))</f>
        <v>0</v>
      </c>
      <c r="H425" s="103" t="n">
        <f aca="false">IF(H$1="P",MAX(0,H$2-$C425),IF(H$1="C",MAX(0,$C425-H$2)))</f>
        <v>0</v>
      </c>
      <c r="I425" s="103" t="n">
        <f aca="false">IF(I$1="P",MAX(0,I$2-$C425),IF(I$1="C",MAX(0,$C425-I$2)))</f>
        <v>0</v>
      </c>
      <c r="J425" s="103" t="n">
        <f aca="false">IF(J$1="P",MAX(0,J$2-$C425),IF(J$1="C",MAX(0,$C425-J$2)))</f>
        <v>0</v>
      </c>
      <c r="K425" s="103" t="n">
        <f aca="false">IF(K$1="P",MAX(0,K$2-$C425),IF(K$1="C",MAX(0,$C425-K$2)))</f>
        <v>0</v>
      </c>
      <c r="L425" s="103" t="n">
        <f aca="false">IF(L$1="P",MAX(0,L$2-$C425),IF(L$1="C",MAX(0,$C425-L$2)))</f>
        <v>0</v>
      </c>
      <c r="M425" s="103" t="n">
        <f aca="false">IF(M$1="P",MAX(0,M$2-$C425),IF(M$1="C",MAX(0,$C425-M$2)))</f>
        <v>347.5</v>
      </c>
      <c r="N425" s="103" t="n">
        <f aca="false">IF(N$1="P",MAX(0,N$2-$C425),IF(N$1="C",MAX(0,$C425-N$2)))</f>
        <v>342.5</v>
      </c>
      <c r="O425" s="103" t="n">
        <f aca="false">IF(O$1="P",MAX(0,O$2-$C425),IF(O$1="C",MAX(0,$C425-O$2)))</f>
        <v>337.5</v>
      </c>
      <c r="P425" s="103" t="n">
        <f aca="false">IF(P$1="P",MAX(0,P$2-$C425),IF(P$1="C",MAX(0,$C425-P$2)))</f>
        <v>332.5</v>
      </c>
      <c r="Q425" s="103" t="n">
        <f aca="false">IF(Q$1="P",MAX(0,Q$2-$C425),IF(Q$1="C",MAX(0,$C425-Q$2)))</f>
        <v>327.5</v>
      </c>
      <c r="R425" s="103" t="n">
        <f aca="false">IF(R$1="P",MAX(0,R$2-$C425),IF(R$1="C",MAX(0,$C425-R$2)))</f>
        <v>317.5</v>
      </c>
      <c r="S425" s="103" t="n">
        <f aca="false">IF(S$1="P",MAX(0,S$2-$C425),IF(S$1="C",MAX(0,$C425-S$2)))</f>
        <v>267.49999</v>
      </c>
      <c r="T425" s="104" t="n">
        <f aca="false">A425</f>
        <v>19</v>
      </c>
      <c r="U425" s="105" t="n">
        <f aca="false">VLOOKUP($B425,Gas!$B$3:$E$2506,2)</f>
        <v>2.665</v>
      </c>
      <c r="V425" s="46" t="n">
        <f aca="false">C425/U425</f>
        <v>137.898686679175</v>
      </c>
      <c r="W425" s="99" t="n">
        <f aca="false">VLOOKUP($B425,Gas!$B$3:$E$2506,4)</f>
        <v>0.354087864494078</v>
      </c>
    </row>
    <row r="426" customFormat="false" ht="12.75" hidden="false" customHeight="false" outlineLevel="0" collapsed="false">
      <c r="A426" s="95" t="n">
        <f aca="false">MONTH(B426)+(YEAR(B426)-1998)*12</f>
        <v>20</v>
      </c>
      <c r="B426" s="114" t="n">
        <v>36374</v>
      </c>
      <c r="C426" s="115" t="n">
        <v>178.44</v>
      </c>
      <c r="D426" s="98" t="n">
        <f aca="false">LN(C426/C425)</f>
        <v>-0.722470908392827</v>
      </c>
      <c r="E426" s="106" t="n">
        <f aca="false">STDEV(D417:D426)*SQRT(trade_day)</f>
        <v>11.742257059446</v>
      </c>
      <c r="F426" s="97"/>
      <c r="G426" s="103" t="n">
        <f aca="false">IF(G$1="P",MAX(0,G$2-$C426),IF(G$1="C",MAX(0,$C426-G$2)))</f>
        <v>0</v>
      </c>
      <c r="H426" s="103" t="n">
        <f aca="false">IF(H$1="P",MAX(0,H$2-$C426),IF(H$1="C",MAX(0,$C426-H$2)))</f>
        <v>0</v>
      </c>
      <c r="I426" s="103" t="n">
        <f aca="false">IF(I$1="P",MAX(0,I$2-$C426),IF(I$1="C",MAX(0,$C426-I$2)))</f>
        <v>0</v>
      </c>
      <c r="J426" s="103" t="n">
        <f aca="false">IF(J$1="P",MAX(0,J$2-$C426),IF(J$1="C",MAX(0,$C426-J$2)))</f>
        <v>0</v>
      </c>
      <c r="K426" s="103" t="n">
        <f aca="false">IF(K$1="P",MAX(0,K$2-$C426),IF(K$1="C",MAX(0,$C426-K$2)))</f>
        <v>0</v>
      </c>
      <c r="L426" s="103" t="n">
        <f aca="false">IF(L$1="P",MAX(0,L$2-$C426),IF(L$1="C",MAX(0,$C426-L$2)))</f>
        <v>0</v>
      </c>
      <c r="M426" s="103" t="n">
        <f aca="false">IF(M$1="P",MAX(0,M$2-$C426),IF(M$1="C",MAX(0,$C426-M$2)))</f>
        <v>158.44</v>
      </c>
      <c r="N426" s="103" t="n">
        <f aca="false">IF(N$1="P",MAX(0,N$2-$C426),IF(N$1="C",MAX(0,$C426-N$2)))</f>
        <v>153.44</v>
      </c>
      <c r="O426" s="103" t="n">
        <f aca="false">IF(O$1="P",MAX(0,O$2-$C426),IF(O$1="C",MAX(0,$C426-O$2)))</f>
        <v>148.44</v>
      </c>
      <c r="P426" s="103" t="n">
        <f aca="false">IF(P$1="P",MAX(0,P$2-$C426),IF(P$1="C",MAX(0,$C426-P$2)))</f>
        <v>143.44</v>
      </c>
      <c r="Q426" s="103" t="n">
        <f aca="false">IF(Q$1="P",MAX(0,Q$2-$C426),IF(Q$1="C",MAX(0,$C426-Q$2)))</f>
        <v>138.44</v>
      </c>
      <c r="R426" s="103" t="n">
        <f aca="false">IF(R$1="P",MAX(0,R$2-$C426),IF(R$1="C",MAX(0,$C426-R$2)))</f>
        <v>128.44</v>
      </c>
      <c r="S426" s="103" t="n">
        <f aca="false">IF(S$1="P",MAX(0,S$2-$C426),IF(S$1="C",MAX(0,$C426-S$2)))</f>
        <v>78.43999</v>
      </c>
      <c r="T426" s="104" t="n">
        <f aca="false">A426</f>
        <v>20</v>
      </c>
      <c r="U426" s="105" t="n">
        <f aca="false">VLOOKUP($B426,Gas!$B$3:$E$2506,2)</f>
        <v>2.57</v>
      </c>
      <c r="V426" s="46" t="n">
        <f aca="false">C426/U426</f>
        <v>69.431906614786</v>
      </c>
      <c r="W426" s="99" t="n">
        <f aca="false">VLOOKUP($B426,Gas!$B$3:$E$2506,4)</f>
        <v>0.515276632974201</v>
      </c>
    </row>
    <row r="427" customFormat="false" ht="12.75" hidden="false" customHeight="false" outlineLevel="0" collapsed="false">
      <c r="A427" s="95" t="n">
        <f aca="false">MONTH(B427)+(YEAR(B427)-1998)*12</f>
        <v>20</v>
      </c>
      <c r="B427" s="114" t="n">
        <v>36375</v>
      </c>
      <c r="C427" s="115" t="n">
        <v>38.35</v>
      </c>
      <c r="D427" s="98" t="n">
        <f aca="false">LN(C427/C426)</f>
        <v>-1.5374978824468</v>
      </c>
      <c r="E427" s="106" t="n">
        <f aca="false">STDEV(D418:D427)*SQRT(trade_day)</f>
        <v>13.7851381172862</v>
      </c>
      <c r="F427" s="97"/>
      <c r="G427" s="103" t="n">
        <f aca="false">IF(G$1="P",MAX(0,G$2-$C427),IF(G$1="C",MAX(0,$C427-G$2)))</f>
        <v>0</v>
      </c>
      <c r="H427" s="103" t="n">
        <f aca="false">IF(H$1="P",MAX(0,H$2-$C427),IF(H$1="C",MAX(0,$C427-H$2)))</f>
        <v>0</v>
      </c>
      <c r="I427" s="103" t="n">
        <f aca="false">IF(I$1="P",MAX(0,I$2-$C427),IF(I$1="C",MAX(0,$C427-I$2)))</f>
        <v>0</v>
      </c>
      <c r="J427" s="103" t="n">
        <f aca="false">IF(J$1="P",MAX(0,J$2-$C427),IF(J$1="C",MAX(0,$C427-J$2)))</f>
        <v>0</v>
      </c>
      <c r="K427" s="103" t="n">
        <f aca="false">IF(K$1="P",MAX(0,K$2-$C427),IF(K$1="C",MAX(0,$C427-K$2)))</f>
        <v>1.65</v>
      </c>
      <c r="L427" s="103" t="n">
        <f aca="false">IF(L$1="P",MAX(0,L$2-$C427),IF(L$1="C",MAX(0,$C427-L$2)))</f>
        <v>11.65</v>
      </c>
      <c r="M427" s="103" t="n">
        <f aca="false">IF(M$1="P",MAX(0,M$2-$C427),IF(M$1="C",MAX(0,$C427-M$2)))</f>
        <v>18.35</v>
      </c>
      <c r="N427" s="103" t="n">
        <f aca="false">IF(N$1="P",MAX(0,N$2-$C427),IF(N$1="C",MAX(0,$C427-N$2)))</f>
        <v>13.35</v>
      </c>
      <c r="O427" s="103" t="n">
        <f aca="false">IF(O$1="P",MAX(0,O$2-$C427),IF(O$1="C",MAX(0,$C427-O$2)))</f>
        <v>8.35</v>
      </c>
      <c r="P427" s="103" t="n">
        <f aca="false">IF(P$1="P",MAX(0,P$2-$C427),IF(P$1="C",MAX(0,$C427-P$2)))</f>
        <v>3.35</v>
      </c>
      <c r="Q427" s="103" t="n">
        <f aca="false">IF(Q$1="P",MAX(0,Q$2-$C427),IF(Q$1="C",MAX(0,$C427-Q$2)))</f>
        <v>0</v>
      </c>
      <c r="R427" s="103" t="n">
        <f aca="false">IF(R$1="P",MAX(0,R$2-$C427),IF(R$1="C",MAX(0,$C427-R$2)))</f>
        <v>0</v>
      </c>
      <c r="S427" s="103" t="n">
        <f aca="false">IF(S$1="P",MAX(0,S$2-$C427),IF(S$1="C",MAX(0,$C427-S$2)))</f>
        <v>0</v>
      </c>
      <c r="T427" s="104" t="n">
        <f aca="false">A427</f>
        <v>20</v>
      </c>
      <c r="U427" s="105" t="n">
        <f aca="false">VLOOKUP($B427,Gas!$B$3:$E$2506,2)</f>
        <v>2.515</v>
      </c>
      <c r="V427" s="46" t="n">
        <f aca="false">C427/U427</f>
        <v>15.2485089463221</v>
      </c>
      <c r="W427" s="99" t="n">
        <f aca="false">VLOOKUP($B427,Gas!$B$3:$E$2506,4)</f>
        <v>0.478179624920877</v>
      </c>
    </row>
    <row r="428" customFormat="false" ht="12.75" hidden="false" customHeight="false" outlineLevel="0" collapsed="false">
      <c r="A428" s="95" t="n">
        <f aca="false">MONTH(B428)+(YEAR(B428)-1998)*12</f>
        <v>20</v>
      </c>
      <c r="B428" s="114" t="n">
        <v>36376</v>
      </c>
      <c r="C428" s="115" t="n">
        <v>37.25</v>
      </c>
      <c r="D428" s="98" t="n">
        <f aca="false">LN(C428/C427)</f>
        <v>-0.0291025829876967</v>
      </c>
      <c r="E428" s="106" t="n">
        <f aca="false">STDEV(D419:D428)*SQRT(trade_day)</f>
        <v>13.7563523534438</v>
      </c>
      <c r="F428" s="97"/>
      <c r="G428" s="103" t="n">
        <f aca="false">IF(G$1="P",MAX(0,G$2-$C428),IF(G$1="C",MAX(0,$C428-G$2)))</f>
        <v>0</v>
      </c>
      <c r="H428" s="103" t="n">
        <f aca="false">IF(H$1="P",MAX(0,H$2-$C428),IF(H$1="C",MAX(0,$C428-H$2)))</f>
        <v>0</v>
      </c>
      <c r="I428" s="103" t="n">
        <f aca="false">IF(I$1="P",MAX(0,I$2-$C428),IF(I$1="C",MAX(0,$C428-I$2)))</f>
        <v>0</v>
      </c>
      <c r="J428" s="103" t="n">
        <f aca="false">IF(J$1="P",MAX(0,J$2-$C428),IF(J$1="C",MAX(0,$C428-J$2)))</f>
        <v>0</v>
      </c>
      <c r="K428" s="103" t="n">
        <f aca="false">IF(K$1="P",MAX(0,K$2-$C428),IF(K$1="C",MAX(0,$C428-K$2)))</f>
        <v>2.75</v>
      </c>
      <c r="L428" s="103" t="n">
        <f aca="false">IF(L$1="P",MAX(0,L$2-$C428),IF(L$1="C",MAX(0,$C428-L$2)))</f>
        <v>12.75</v>
      </c>
      <c r="M428" s="103" t="n">
        <f aca="false">IF(M$1="P",MAX(0,M$2-$C428),IF(M$1="C",MAX(0,$C428-M$2)))</f>
        <v>17.25</v>
      </c>
      <c r="N428" s="103" t="n">
        <f aca="false">IF(N$1="P",MAX(0,N$2-$C428),IF(N$1="C",MAX(0,$C428-N$2)))</f>
        <v>12.25</v>
      </c>
      <c r="O428" s="103" t="n">
        <f aca="false">IF(O$1="P",MAX(0,O$2-$C428),IF(O$1="C",MAX(0,$C428-O$2)))</f>
        <v>7.25</v>
      </c>
      <c r="P428" s="103" t="n">
        <f aca="false">IF(P$1="P",MAX(0,P$2-$C428),IF(P$1="C",MAX(0,$C428-P$2)))</f>
        <v>2.25</v>
      </c>
      <c r="Q428" s="103" t="n">
        <f aca="false">IF(Q$1="P",MAX(0,Q$2-$C428),IF(Q$1="C",MAX(0,$C428-Q$2)))</f>
        <v>0</v>
      </c>
      <c r="R428" s="103" t="n">
        <f aca="false">IF(R$1="P",MAX(0,R$2-$C428),IF(R$1="C",MAX(0,$C428-R$2)))</f>
        <v>0</v>
      </c>
      <c r="S428" s="103" t="n">
        <f aca="false">IF(S$1="P",MAX(0,S$2-$C428),IF(S$1="C",MAX(0,$C428-S$2)))</f>
        <v>0</v>
      </c>
      <c r="T428" s="104" t="n">
        <f aca="false">A428</f>
        <v>20</v>
      </c>
      <c r="U428" s="105" t="n">
        <f aca="false">VLOOKUP($B428,Gas!$B$3:$E$2506,2)</f>
        <v>2.6</v>
      </c>
      <c r="V428" s="46" t="n">
        <f aca="false">C428/U428</f>
        <v>14.3269230769231</v>
      </c>
      <c r="W428" s="99" t="n">
        <f aca="false">VLOOKUP($B428,Gas!$B$3:$E$2506,4)</f>
        <v>0.509619343480714</v>
      </c>
    </row>
    <row r="429" customFormat="false" ht="12.75" hidden="false" customHeight="false" outlineLevel="0" collapsed="false">
      <c r="A429" s="95" t="n">
        <f aca="false">MONTH(B429)+(YEAR(B429)-1998)*12</f>
        <v>20</v>
      </c>
      <c r="B429" s="114" t="n">
        <v>36377</v>
      </c>
      <c r="C429" s="115" t="n">
        <v>34.38</v>
      </c>
      <c r="D429" s="98" t="n">
        <f aca="false">LN(C429/C428)</f>
        <v>-0.0801769448708652</v>
      </c>
      <c r="E429" s="106" t="n">
        <f aca="false">STDEV(D420:D429)*SQRT(trade_day)</f>
        <v>12.730503619898</v>
      </c>
      <c r="F429" s="97"/>
      <c r="G429" s="103" t="n">
        <f aca="false">IF(G$1="P",MAX(0,G$2-$C429),IF(G$1="C",MAX(0,$C429-G$2)))</f>
        <v>0</v>
      </c>
      <c r="H429" s="103" t="n">
        <f aca="false">IF(H$1="P",MAX(0,H$2-$C429),IF(H$1="C",MAX(0,$C429-H$2)))</f>
        <v>0</v>
      </c>
      <c r="I429" s="103" t="n">
        <f aca="false">IF(I$1="P",MAX(0,I$2-$C429),IF(I$1="C",MAX(0,$C429-I$2)))</f>
        <v>0</v>
      </c>
      <c r="J429" s="103" t="n">
        <f aca="false">IF(J$1="P",MAX(0,J$2-$C429),IF(J$1="C",MAX(0,$C429-J$2)))</f>
        <v>0.619999999999997</v>
      </c>
      <c r="K429" s="103" t="n">
        <f aca="false">IF(K$1="P",MAX(0,K$2-$C429),IF(K$1="C",MAX(0,$C429-K$2)))</f>
        <v>5.62</v>
      </c>
      <c r="L429" s="103" t="n">
        <f aca="false">IF(L$1="P",MAX(0,L$2-$C429),IF(L$1="C",MAX(0,$C429-L$2)))</f>
        <v>15.62</v>
      </c>
      <c r="M429" s="103" t="n">
        <f aca="false">IF(M$1="P",MAX(0,M$2-$C429),IF(M$1="C",MAX(0,$C429-M$2)))</f>
        <v>14.38</v>
      </c>
      <c r="N429" s="103" t="n">
        <f aca="false">IF(N$1="P",MAX(0,N$2-$C429),IF(N$1="C",MAX(0,$C429-N$2)))</f>
        <v>9.38</v>
      </c>
      <c r="O429" s="103" t="n">
        <f aca="false">IF(O$1="P",MAX(0,O$2-$C429),IF(O$1="C",MAX(0,$C429-O$2)))</f>
        <v>4.38</v>
      </c>
      <c r="P429" s="103" t="n">
        <f aca="false">IF(P$1="P",MAX(0,P$2-$C429),IF(P$1="C",MAX(0,$C429-P$2)))</f>
        <v>0</v>
      </c>
      <c r="Q429" s="103" t="n">
        <f aca="false">IF(Q$1="P",MAX(0,Q$2-$C429),IF(Q$1="C",MAX(0,$C429-Q$2)))</f>
        <v>0</v>
      </c>
      <c r="R429" s="103" t="n">
        <f aca="false">IF(R$1="P",MAX(0,R$2-$C429),IF(R$1="C",MAX(0,$C429-R$2)))</f>
        <v>0</v>
      </c>
      <c r="S429" s="103" t="n">
        <f aca="false">IF(S$1="P",MAX(0,S$2-$C429),IF(S$1="C",MAX(0,$C429-S$2)))</f>
        <v>0</v>
      </c>
      <c r="T429" s="104" t="n">
        <f aca="false">A429</f>
        <v>20</v>
      </c>
      <c r="U429" s="105" t="n">
        <f aca="false">VLOOKUP($B429,Gas!$B$3:$E$2506,2)</f>
        <v>2.635</v>
      </c>
      <c r="V429" s="46" t="n">
        <f aca="false">C429/U429</f>
        <v>13.0474383301708</v>
      </c>
      <c r="W429" s="99" t="n">
        <f aca="false">VLOOKUP($B429,Gas!$B$3:$E$2506,4)</f>
        <v>0.508826233604965</v>
      </c>
    </row>
    <row r="430" customFormat="false" ht="12.75" hidden="false" customHeight="false" outlineLevel="0" collapsed="false">
      <c r="A430" s="95" t="n">
        <f aca="false">MONTH(B430)+(YEAR(B430)-1998)*12</f>
        <v>20</v>
      </c>
      <c r="B430" s="114" t="n">
        <v>36378</v>
      </c>
      <c r="C430" s="115" t="n">
        <v>40.82</v>
      </c>
      <c r="D430" s="98" t="n">
        <f aca="false">LN(C430/C429)</f>
        <v>0.171697157426996</v>
      </c>
      <c r="E430" s="106" t="n">
        <f aca="false">STDEV(D421:D430)*SQRT(trade_day)</f>
        <v>11.3140363441881</v>
      </c>
      <c r="F430" s="97"/>
      <c r="G430" s="103" t="n">
        <f aca="false">IF(G$1="P",MAX(0,G$2-$C430),IF(G$1="C",MAX(0,$C430-G$2)))</f>
        <v>0</v>
      </c>
      <c r="H430" s="103" t="n">
        <f aca="false">IF(H$1="P",MAX(0,H$2-$C430),IF(H$1="C",MAX(0,$C430-H$2)))</f>
        <v>0</v>
      </c>
      <c r="I430" s="103" t="n">
        <f aca="false">IF(I$1="P",MAX(0,I$2-$C430),IF(I$1="C",MAX(0,$C430-I$2)))</f>
        <v>0</v>
      </c>
      <c r="J430" s="103" t="n">
        <f aca="false">IF(J$1="P",MAX(0,J$2-$C430),IF(J$1="C",MAX(0,$C430-J$2)))</f>
        <v>0</v>
      </c>
      <c r="K430" s="103" t="n">
        <f aca="false">IF(K$1="P",MAX(0,K$2-$C430),IF(K$1="C",MAX(0,$C430-K$2)))</f>
        <v>0</v>
      </c>
      <c r="L430" s="103" t="n">
        <f aca="false">IF(L$1="P",MAX(0,L$2-$C430),IF(L$1="C",MAX(0,$C430-L$2)))</f>
        <v>9.18</v>
      </c>
      <c r="M430" s="103" t="n">
        <f aca="false">IF(M$1="P",MAX(0,M$2-$C430),IF(M$1="C",MAX(0,$C430-M$2)))</f>
        <v>20.82</v>
      </c>
      <c r="N430" s="103" t="n">
        <f aca="false">IF(N$1="P",MAX(0,N$2-$C430),IF(N$1="C",MAX(0,$C430-N$2)))</f>
        <v>15.82</v>
      </c>
      <c r="O430" s="103" t="n">
        <f aca="false">IF(O$1="P",MAX(0,O$2-$C430),IF(O$1="C",MAX(0,$C430-O$2)))</f>
        <v>10.82</v>
      </c>
      <c r="P430" s="103" t="n">
        <f aca="false">IF(P$1="P",MAX(0,P$2-$C430),IF(P$1="C",MAX(0,$C430-P$2)))</f>
        <v>5.82</v>
      </c>
      <c r="Q430" s="103" t="n">
        <f aca="false">IF(Q$1="P",MAX(0,Q$2-$C430),IF(Q$1="C",MAX(0,$C430-Q$2)))</f>
        <v>0.82</v>
      </c>
      <c r="R430" s="103" t="n">
        <f aca="false">IF(R$1="P",MAX(0,R$2-$C430),IF(R$1="C",MAX(0,$C430-R$2)))</f>
        <v>0</v>
      </c>
      <c r="S430" s="103" t="n">
        <f aca="false">IF(S$1="P",MAX(0,S$2-$C430),IF(S$1="C",MAX(0,$C430-S$2)))</f>
        <v>0</v>
      </c>
      <c r="T430" s="104" t="n">
        <f aca="false">A430</f>
        <v>20</v>
      </c>
      <c r="U430" s="105" t="n">
        <f aca="false">VLOOKUP($B430,Gas!$B$3:$E$2506,2)</f>
        <v>2.655</v>
      </c>
      <c r="V430" s="46" t="n">
        <f aca="false">C430/U430</f>
        <v>15.3747645951036</v>
      </c>
      <c r="W430" s="99" t="n">
        <f aca="false">VLOOKUP($B430,Gas!$B$3:$E$2506,4)</f>
        <v>0.447640335377999</v>
      </c>
    </row>
    <row r="431" customFormat="false" ht="12.75" hidden="false" customHeight="false" outlineLevel="0" collapsed="false">
      <c r="A431" s="95" t="n">
        <f aca="false">MONTH(B431)+(YEAR(B431)-1998)*12</f>
        <v>20</v>
      </c>
      <c r="B431" s="114" t="n">
        <v>36381</v>
      </c>
      <c r="C431" s="115" t="n">
        <v>41.53</v>
      </c>
      <c r="D431" s="98" t="n">
        <f aca="false">LN(C431/C430)</f>
        <v>0.0172439002609634</v>
      </c>
      <c r="E431" s="106" t="n">
        <f aca="false">STDEV(D422:D431)*SQRT(trade_day)</f>
        <v>11.3714045341358</v>
      </c>
      <c r="F431" s="97"/>
      <c r="G431" s="103" t="n">
        <f aca="false">IF(G$1="P",MAX(0,G$2-$C431),IF(G$1="C",MAX(0,$C431-G$2)))</f>
        <v>0</v>
      </c>
      <c r="H431" s="103" t="n">
        <f aca="false">IF(H$1="P",MAX(0,H$2-$C431),IF(H$1="C",MAX(0,$C431-H$2)))</f>
        <v>0</v>
      </c>
      <c r="I431" s="103" t="n">
        <f aca="false">IF(I$1="P",MAX(0,I$2-$C431),IF(I$1="C",MAX(0,$C431-I$2)))</f>
        <v>0</v>
      </c>
      <c r="J431" s="103" t="n">
        <f aca="false">IF(J$1="P",MAX(0,J$2-$C431),IF(J$1="C",MAX(0,$C431-J$2)))</f>
        <v>0</v>
      </c>
      <c r="K431" s="103" t="n">
        <f aca="false">IF(K$1="P",MAX(0,K$2-$C431),IF(K$1="C",MAX(0,$C431-K$2)))</f>
        <v>0</v>
      </c>
      <c r="L431" s="103" t="n">
        <f aca="false">IF(L$1="P",MAX(0,L$2-$C431),IF(L$1="C",MAX(0,$C431-L$2)))</f>
        <v>8.47</v>
      </c>
      <c r="M431" s="103" t="n">
        <f aca="false">IF(M$1="P",MAX(0,M$2-$C431),IF(M$1="C",MAX(0,$C431-M$2)))</f>
        <v>21.53</v>
      </c>
      <c r="N431" s="103" t="n">
        <f aca="false">IF(N$1="P",MAX(0,N$2-$C431),IF(N$1="C",MAX(0,$C431-N$2)))</f>
        <v>16.53</v>
      </c>
      <c r="O431" s="103" t="n">
        <f aca="false">IF(O$1="P",MAX(0,O$2-$C431),IF(O$1="C",MAX(0,$C431-O$2)))</f>
        <v>11.53</v>
      </c>
      <c r="P431" s="103" t="n">
        <f aca="false">IF(P$1="P",MAX(0,P$2-$C431),IF(P$1="C",MAX(0,$C431-P$2)))</f>
        <v>6.53</v>
      </c>
      <c r="Q431" s="103" t="n">
        <f aca="false">IF(Q$1="P",MAX(0,Q$2-$C431),IF(Q$1="C",MAX(0,$C431-Q$2)))</f>
        <v>1.53</v>
      </c>
      <c r="R431" s="103" t="n">
        <f aca="false">IF(R$1="P",MAX(0,R$2-$C431),IF(R$1="C",MAX(0,$C431-R$2)))</f>
        <v>0</v>
      </c>
      <c r="S431" s="103" t="n">
        <f aca="false">IF(S$1="P",MAX(0,S$2-$C431),IF(S$1="C",MAX(0,$C431-S$2)))</f>
        <v>0</v>
      </c>
      <c r="T431" s="104" t="n">
        <f aca="false">A431</f>
        <v>20</v>
      </c>
      <c r="U431" s="105" t="n">
        <f aca="false">VLOOKUP($B431,Gas!$B$3:$E$2506,2)</f>
        <v>2.685</v>
      </c>
      <c r="V431" s="46" t="n">
        <f aca="false">C431/U431</f>
        <v>15.4674115456238</v>
      </c>
      <c r="W431" s="99" t="n">
        <f aca="false">VLOOKUP($B431,Gas!$B$3:$E$2506,4)</f>
        <v>0.399544535930179</v>
      </c>
    </row>
    <row r="432" customFormat="false" ht="12.75" hidden="false" customHeight="false" outlineLevel="0" collapsed="false">
      <c r="A432" s="95" t="n">
        <f aca="false">MONTH(B432)+(YEAR(B432)-1998)*12</f>
        <v>20</v>
      </c>
      <c r="B432" s="114" t="n">
        <v>36382</v>
      </c>
      <c r="C432" s="115" t="n">
        <v>32.27</v>
      </c>
      <c r="D432" s="98" t="n">
        <f aca="false">LN(C432/C431)</f>
        <v>-0.252278051578792</v>
      </c>
      <c r="E432" s="106" t="n">
        <f aca="false">STDEV(D423:D432)*SQRT(trade_day)</f>
        <v>11.3335714362226</v>
      </c>
      <c r="F432" s="97"/>
      <c r="G432" s="103" t="n">
        <f aca="false">IF(G$1="P",MAX(0,G$2-$C432),IF(G$1="C",MAX(0,$C432-G$2)))</f>
        <v>0</v>
      </c>
      <c r="H432" s="103" t="n">
        <f aca="false">IF(H$1="P",MAX(0,H$2-$C432),IF(H$1="C",MAX(0,$C432-H$2)))</f>
        <v>0</v>
      </c>
      <c r="I432" s="103" t="n">
        <f aca="false">IF(I$1="P",MAX(0,I$2-$C432),IF(I$1="C",MAX(0,$C432-I$2)))</f>
        <v>0</v>
      </c>
      <c r="J432" s="103" t="n">
        <f aca="false">IF(J$1="P",MAX(0,J$2-$C432),IF(J$1="C",MAX(0,$C432-J$2)))</f>
        <v>2.73</v>
      </c>
      <c r="K432" s="103" t="n">
        <f aca="false">IF(K$1="P",MAX(0,K$2-$C432),IF(K$1="C",MAX(0,$C432-K$2)))</f>
        <v>7.73</v>
      </c>
      <c r="L432" s="103" t="n">
        <f aca="false">IF(L$1="P",MAX(0,L$2-$C432),IF(L$1="C",MAX(0,$C432-L$2)))</f>
        <v>17.73</v>
      </c>
      <c r="M432" s="103" t="n">
        <f aca="false">IF(M$1="P",MAX(0,M$2-$C432),IF(M$1="C",MAX(0,$C432-M$2)))</f>
        <v>12.27</v>
      </c>
      <c r="N432" s="103" t="n">
        <f aca="false">IF(N$1="P",MAX(0,N$2-$C432),IF(N$1="C",MAX(0,$C432-N$2)))</f>
        <v>7.27</v>
      </c>
      <c r="O432" s="103" t="n">
        <f aca="false">IF(O$1="P",MAX(0,O$2-$C432),IF(O$1="C",MAX(0,$C432-O$2)))</f>
        <v>2.27</v>
      </c>
      <c r="P432" s="103" t="n">
        <f aca="false">IF(P$1="P",MAX(0,P$2-$C432),IF(P$1="C",MAX(0,$C432-P$2)))</f>
        <v>0</v>
      </c>
      <c r="Q432" s="103" t="n">
        <f aca="false">IF(Q$1="P",MAX(0,Q$2-$C432),IF(Q$1="C",MAX(0,$C432-Q$2)))</f>
        <v>0</v>
      </c>
      <c r="R432" s="103" t="n">
        <f aca="false">IF(R$1="P",MAX(0,R$2-$C432),IF(R$1="C",MAX(0,$C432-R$2)))</f>
        <v>0</v>
      </c>
      <c r="S432" s="103" t="n">
        <f aca="false">IF(S$1="P",MAX(0,S$2-$C432),IF(S$1="C",MAX(0,$C432-S$2)))</f>
        <v>0</v>
      </c>
      <c r="T432" s="104" t="n">
        <f aca="false">A432</f>
        <v>20</v>
      </c>
      <c r="U432" s="105" t="n">
        <f aca="false">VLOOKUP($B432,Gas!$B$3:$E$2506,2)</f>
        <v>2.72</v>
      </c>
      <c r="V432" s="46" t="n">
        <f aca="false">C432/U432</f>
        <v>11.8639705882353</v>
      </c>
      <c r="W432" s="99" t="n">
        <f aca="false">VLOOKUP($B432,Gas!$B$3:$E$2506,4)</f>
        <v>0.266198451758475</v>
      </c>
    </row>
    <row r="433" customFormat="false" ht="12.75" hidden="false" customHeight="false" outlineLevel="0" collapsed="false">
      <c r="A433" s="95" t="n">
        <f aca="false">MONTH(B433)+(YEAR(B433)-1998)*12</f>
        <v>20</v>
      </c>
      <c r="B433" s="114" t="n">
        <v>36383</v>
      </c>
      <c r="C433" s="115" t="n">
        <v>34.21</v>
      </c>
      <c r="D433" s="98" t="n">
        <f aca="false">LN(C433/C432)</f>
        <v>0.0583799929256428</v>
      </c>
      <c r="E433" s="106" t="n">
        <f aca="false">STDEV(D424:D433)*SQRT(trade_day)</f>
        <v>10.9910362899676</v>
      </c>
      <c r="F433" s="97"/>
      <c r="G433" s="103" t="n">
        <f aca="false">IF(G$1="P",MAX(0,G$2-$C433),IF(G$1="C",MAX(0,$C433-G$2)))</f>
        <v>0</v>
      </c>
      <c r="H433" s="103" t="n">
        <f aca="false">IF(H$1="P",MAX(0,H$2-$C433),IF(H$1="C",MAX(0,$C433-H$2)))</f>
        <v>0</v>
      </c>
      <c r="I433" s="103" t="n">
        <f aca="false">IF(I$1="P",MAX(0,I$2-$C433),IF(I$1="C",MAX(0,$C433-I$2)))</f>
        <v>0</v>
      </c>
      <c r="J433" s="103" t="n">
        <f aca="false">IF(J$1="P",MAX(0,J$2-$C433),IF(J$1="C",MAX(0,$C433-J$2)))</f>
        <v>0.789999999999999</v>
      </c>
      <c r="K433" s="103" t="n">
        <f aca="false">IF(K$1="P",MAX(0,K$2-$C433),IF(K$1="C",MAX(0,$C433-K$2)))</f>
        <v>5.79</v>
      </c>
      <c r="L433" s="103" t="n">
        <f aca="false">IF(L$1="P",MAX(0,L$2-$C433),IF(L$1="C",MAX(0,$C433-L$2)))</f>
        <v>15.79</v>
      </c>
      <c r="M433" s="103" t="n">
        <f aca="false">IF(M$1="P",MAX(0,M$2-$C433),IF(M$1="C",MAX(0,$C433-M$2)))</f>
        <v>14.21</v>
      </c>
      <c r="N433" s="103" t="n">
        <f aca="false">IF(N$1="P",MAX(0,N$2-$C433),IF(N$1="C",MAX(0,$C433-N$2)))</f>
        <v>9.21</v>
      </c>
      <c r="O433" s="103" t="n">
        <f aca="false">IF(O$1="P",MAX(0,O$2-$C433),IF(O$1="C",MAX(0,$C433-O$2)))</f>
        <v>4.21</v>
      </c>
      <c r="P433" s="103" t="n">
        <f aca="false">IF(P$1="P",MAX(0,P$2-$C433),IF(P$1="C",MAX(0,$C433-P$2)))</f>
        <v>0</v>
      </c>
      <c r="Q433" s="103" t="n">
        <f aca="false">IF(Q$1="P",MAX(0,Q$2-$C433),IF(Q$1="C",MAX(0,$C433-Q$2)))</f>
        <v>0</v>
      </c>
      <c r="R433" s="103" t="n">
        <f aca="false">IF(R$1="P",MAX(0,R$2-$C433),IF(R$1="C",MAX(0,$C433-R$2)))</f>
        <v>0</v>
      </c>
      <c r="S433" s="103" t="n">
        <f aca="false">IF(S$1="P",MAX(0,S$2-$C433),IF(S$1="C",MAX(0,$C433-S$2)))</f>
        <v>0</v>
      </c>
      <c r="T433" s="104" t="n">
        <f aca="false">A433</f>
        <v>20</v>
      </c>
      <c r="U433" s="105" t="n">
        <f aca="false">VLOOKUP($B433,Gas!$B$3:$E$2506,2)</f>
        <v>2.77</v>
      </c>
      <c r="V433" s="46" t="n">
        <f aca="false">C433/U433</f>
        <v>12.3501805054152</v>
      </c>
      <c r="W433" s="99" t="n">
        <f aca="false">VLOOKUP($B433,Gas!$B$3:$E$2506,4)</f>
        <v>0.275604981678797</v>
      </c>
    </row>
    <row r="434" customFormat="false" ht="12.75" hidden="false" customHeight="false" outlineLevel="0" collapsed="false">
      <c r="A434" s="95" t="n">
        <f aca="false">MONTH(B434)+(YEAR(B434)-1998)*12</f>
        <v>20</v>
      </c>
      <c r="B434" s="114" t="n">
        <v>36384</v>
      </c>
      <c r="C434" s="115" t="n">
        <v>56.06</v>
      </c>
      <c r="D434" s="98" t="n">
        <f aca="false">LN(C434/C433)</f>
        <v>0.493904546747129</v>
      </c>
      <c r="E434" s="106" t="n">
        <f aca="false">STDEV(D425:D434)*SQRT(trade_day)</f>
        <v>8.88611646016069</v>
      </c>
      <c r="F434" s="97"/>
      <c r="G434" s="103" t="n">
        <f aca="false">IF(G$1="P",MAX(0,G$2-$C434),IF(G$1="C",MAX(0,$C434-G$2)))</f>
        <v>0</v>
      </c>
      <c r="H434" s="103" t="n">
        <f aca="false">IF(H$1="P",MAX(0,H$2-$C434),IF(H$1="C",MAX(0,$C434-H$2)))</f>
        <v>0</v>
      </c>
      <c r="I434" s="103" t="n">
        <f aca="false">IF(I$1="P",MAX(0,I$2-$C434),IF(I$1="C",MAX(0,$C434-I$2)))</f>
        <v>0</v>
      </c>
      <c r="J434" s="103" t="n">
        <f aca="false">IF(J$1="P",MAX(0,J$2-$C434),IF(J$1="C",MAX(0,$C434-J$2)))</f>
        <v>0</v>
      </c>
      <c r="K434" s="103" t="n">
        <f aca="false">IF(K$1="P",MAX(0,K$2-$C434),IF(K$1="C",MAX(0,$C434-K$2)))</f>
        <v>0</v>
      </c>
      <c r="L434" s="103" t="n">
        <f aca="false">IF(L$1="P",MAX(0,L$2-$C434),IF(L$1="C",MAX(0,$C434-L$2)))</f>
        <v>0</v>
      </c>
      <c r="M434" s="103" t="n">
        <f aca="false">IF(M$1="P",MAX(0,M$2-$C434),IF(M$1="C",MAX(0,$C434-M$2)))</f>
        <v>36.06</v>
      </c>
      <c r="N434" s="103" t="n">
        <f aca="false">IF(N$1="P",MAX(0,N$2-$C434),IF(N$1="C",MAX(0,$C434-N$2)))</f>
        <v>31.06</v>
      </c>
      <c r="O434" s="103" t="n">
        <f aca="false">IF(O$1="P",MAX(0,O$2-$C434),IF(O$1="C",MAX(0,$C434-O$2)))</f>
        <v>26.06</v>
      </c>
      <c r="P434" s="103" t="n">
        <f aca="false">IF(P$1="P",MAX(0,P$2-$C434),IF(P$1="C",MAX(0,$C434-P$2)))</f>
        <v>21.06</v>
      </c>
      <c r="Q434" s="103" t="n">
        <f aca="false">IF(Q$1="P",MAX(0,Q$2-$C434),IF(Q$1="C",MAX(0,$C434-Q$2)))</f>
        <v>16.06</v>
      </c>
      <c r="R434" s="103" t="n">
        <f aca="false">IF(R$1="P",MAX(0,R$2-$C434),IF(R$1="C",MAX(0,$C434-R$2)))</f>
        <v>6.06</v>
      </c>
      <c r="S434" s="103" t="n">
        <f aca="false">IF(S$1="P",MAX(0,S$2-$C434),IF(S$1="C",MAX(0,$C434-S$2)))</f>
        <v>0</v>
      </c>
      <c r="T434" s="104" t="n">
        <f aca="false">A434</f>
        <v>20</v>
      </c>
      <c r="U434" s="105" t="n">
        <f aca="false">VLOOKUP($B434,Gas!$B$3:$E$2506,2)</f>
        <v>2.785</v>
      </c>
      <c r="V434" s="46" t="n">
        <f aca="false">C434/U434</f>
        <v>20.1292639138241</v>
      </c>
      <c r="W434" s="99" t="n">
        <f aca="false">VLOOKUP($B434,Gas!$B$3:$E$2506,4)</f>
        <v>0.271550904055398</v>
      </c>
    </row>
    <row r="435" customFormat="false" ht="12.75" hidden="false" customHeight="false" outlineLevel="0" collapsed="false">
      <c r="A435" s="95" t="n">
        <f aca="false">MONTH(B435)+(YEAR(B435)-1998)*12</f>
        <v>20</v>
      </c>
      <c r="B435" s="114" t="n">
        <v>36385</v>
      </c>
      <c r="C435" s="115" t="n">
        <v>201.38</v>
      </c>
      <c r="D435" s="98" t="n">
        <f aca="false">LN(C435/C434)</f>
        <v>1.27877112475083</v>
      </c>
      <c r="E435" s="106" t="n">
        <f aca="false">STDEV(D426:D435)*SQRT(trade_day)</f>
        <v>11.5866091994962</v>
      </c>
      <c r="F435" s="97"/>
      <c r="G435" s="103" t="n">
        <f aca="false">IF(G$1="P",MAX(0,G$2-$C435),IF(G$1="C",MAX(0,$C435-G$2)))</f>
        <v>0</v>
      </c>
      <c r="H435" s="103" t="n">
        <f aca="false">IF(H$1="P",MAX(0,H$2-$C435),IF(H$1="C",MAX(0,$C435-H$2)))</f>
        <v>0</v>
      </c>
      <c r="I435" s="103" t="n">
        <f aca="false">IF(I$1="P",MAX(0,I$2-$C435),IF(I$1="C",MAX(0,$C435-I$2)))</f>
        <v>0</v>
      </c>
      <c r="J435" s="103" t="n">
        <f aca="false">IF(J$1="P",MAX(0,J$2-$C435),IF(J$1="C",MAX(0,$C435-J$2)))</f>
        <v>0</v>
      </c>
      <c r="K435" s="103" t="n">
        <f aca="false">IF(K$1="P",MAX(0,K$2-$C435),IF(K$1="C",MAX(0,$C435-K$2)))</f>
        <v>0</v>
      </c>
      <c r="L435" s="103" t="n">
        <f aca="false">IF(L$1="P",MAX(0,L$2-$C435),IF(L$1="C",MAX(0,$C435-L$2)))</f>
        <v>0</v>
      </c>
      <c r="M435" s="103" t="n">
        <f aca="false">IF(M$1="P",MAX(0,M$2-$C435),IF(M$1="C",MAX(0,$C435-M$2)))</f>
        <v>181.38</v>
      </c>
      <c r="N435" s="103" t="n">
        <f aca="false">IF(N$1="P",MAX(0,N$2-$C435),IF(N$1="C",MAX(0,$C435-N$2)))</f>
        <v>176.38</v>
      </c>
      <c r="O435" s="103" t="n">
        <f aca="false">IF(O$1="P",MAX(0,O$2-$C435),IF(O$1="C",MAX(0,$C435-O$2)))</f>
        <v>171.38</v>
      </c>
      <c r="P435" s="103" t="n">
        <f aca="false">IF(P$1="P",MAX(0,P$2-$C435),IF(P$1="C",MAX(0,$C435-P$2)))</f>
        <v>166.38</v>
      </c>
      <c r="Q435" s="103" t="n">
        <f aca="false">IF(Q$1="P",MAX(0,Q$2-$C435),IF(Q$1="C",MAX(0,$C435-Q$2)))</f>
        <v>161.38</v>
      </c>
      <c r="R435" s="103" t="n">
        <f aca="false">IF(R$1="P",MAX(0,R$2-$C435),IF(R$1="C",MAX(0,$C435-R$2)))</f>
        <v>151.38</v>
      </c>
      <c r="S435" s="103" t="n">
        <f aca="false">IF(S$1="P",MAX(0,S$2-$C435),IF(S$1="C",MAX(0,$C435-S$2)))</f>
        <v>101.37999</v>
      </c>
      <c r="T435" s="104" t="n">
        <f aca="false">A435</f>
        <v>20</v>
      </c>
      <c r="U435" s="105" t="n">
        <f aca="false">VLOOKUP($B435,Gas!$B$3:$E$2506,2)</f>
        <v>2.75</v>
      </c>
      <c r="V435" s="46" t="n">
        <f aca="false">C435/U435</f>
        <v>73.2290909090909</v>
      </c>
      <c r="W435" s="99" t="n">
        <f aca="false">VLOOKUP($B435,Gas!$B$3:$E$2506,4)</f>
        <v>0.234656203447105</v>
      </c>
    </row>
    <row r="436" customFormat="false" ht="12.75" hidden="false" customHeight="false" outlineLevel="0" collapsed="false">
      <c r="A436" s="95" t="n">
        <f aca="false">MONTH(B436)+(YEAR(B436)-1998)*12</f>
        <v>20</v>
      </c>
      <c r="B436" s="114" t="n">
        <v>36388</v>
      </c>
      <c r="C436" s="115" t="n">
        <v>135.83</v>
      </c>
      <c r="D436" s="98" t="n">
        <f aca="false">LN(C436/C435)</f>
        <v>-0.393789566653069</v>
      </c>
      <c r="E436" s="106" t="n">
        <f aca="false">STDEV(D427:D436)*SQRT(trade_day)</f>
        <v>11.1739126241634</v>
      </c>
      <c r="F436" s="97"/>
      <c r="G436" s="103" t="n">
        <f aca="false">IF(G$1="P",MAX(0,G$2-$C436),IF(G$1="C",MAX(0,$C436-G$2)))</f>
        <v>0</v>
      </c>
      <c r="H436" s="103" t="n">
        <f aca="false">IF(H$1="P",MAX(0,H$2-$C436),IF(H$1="C",MAX(0,$C436-H$2)))</f>
        <v>0</v>
      </c>
      <c r="I436" s="103" t="n">
        <f aca="false">IF(I$1="P",MAX(0,I$2-$C436),IF(I$1="C",MAX(0,$C436-I$2)))</f>
        <v>0</v>
      </c>
      <c r="J436" s="103" t="n">
        <f aca="false">IF(J$1="P",MAX(0,J$2-$C436),IF(J$1="C",MAX(0,$C436-J$2)))</f>
        <v>0</v>
      </c>
      <c r="K436" s="103" t="n">
        <f aca="false">IF(K$1="P",MAX(0,K$2-$C436),IF(K$1="C",MAX(0,$C436-K$2)))</f>
        <v>0</v>
      </c>
      <c r="L436" s="103" t="n">
        <f aca="false">IF(L$1="P",MAX(0,L$2-$C436),IF(L$1="C",MAX(0,$C436-L$2)))</f>
        <v>0</v>
      </c>
      <c r="M436" s="103" t="n">
        <f aca="false">IF(M$1="P",MAX(0,M$2-$C436),IF(M$1="C",MAX(0,$C436-M$2)))</f>
        <v>115.83</v>
      </c>
      <c r="N436" s="103" t="n">
        <f aca="false">IF(N$1="P",MAX(0,N$2-$C436),IF(N$1="C",MAX(0,$C436-N$2)))</f>
        <v>110.83</v>
      </c>
      <c r="O436" s="103" t="n">
        <f aca="false">IF(O$1="P",MAX(0,O$2-$C436),IF(O$1="C",MAX(0,$C436-O$2)))</f>
        <v>105.83</v>
      </c>
      <c r="P436" s="103" t="n">
        <f aca="false">IF(P$1="P",MAX(0,P$2-$C436),IF(P$1="C",MAX(0,$C436-P$2)))</f>
        <v>100.83</v>
      </c>
      <c r="Q436" s="103" t="n">
        <f aca="false">IF(Q$1="P",MAX(0,Q$2-$C436),IF(Q$1="C",MAX(0,$C436-Q$2)))</f>
        <v>95.83</v>
      </c>
      <c r="R436" s="103" t="n">
        <f aca="false">IF(R$1="P",MAX(0,R$2-$C436),IF(R$1="C",MAX(0,$C436-R$2)))</f>
        <v>85.83</v>
      </c>
      <c r="S436" s="103" t="n">
        <f aca="false">IF(S$1="P",MAX(0,S$2-$C436),IF(S$1="C",MAX(0,$C436-S$2)))</f>
        <v>35.82999</v>
      </c>
      <c r="T436" s="104" t="n">
        <f aca="false">A436</f>
        <v>20</v>
      </c>
      <c r="U436" s="105" t="n">
        <f aca="false">VLOOKUP($B436,Gas!$B$3:$E$2506,2)</f>
        <v>2.71</v>
      </c>
      <c r="V436" s="46" t="n">
        <f aca="false">C436/U436</f>
        <v>50.1217712177122</v>
      </c>
      <c r="W436" s="99" t="n">
        <f aca="false">VLOOKUP($B436,Gas!$B$3:$E$2506,4)</f>
        <v>0.200125893458188</v>
      </c>
    </row>
    <row r="437" customFormat="false" ht="12.75" hidden="false" customHeight="false" outlineLevel="0" collapsed="false">
      <c r="A437" s="95" t="n">
        <f aca="false">MONTH(B437)+(YEAR(B437)-1998)*12</f>
        <v>20</v>
      </c>
      <c r="B437" s="114" t="n">
        <v>36389</v>
      </c>
      <c r="C437" s="115" t="n">
        <v>115.58</v>
      </c>
      <c r="D437" s="98" t="n">
        <f aca="false">LN(C437/C436)</f>
        <v>-0.161441172944768</v>
      </c>
      <c r="E437" s="106" t="n">
        <f aca="false">STDEV(D428:D437)*SQRT(trade_day)</f>
        <v>7.53275974131076</v>
      </c>
      <c r="F437" s="97"/>
      <c r="G437" s="103" t="n">
        <f aca="false">IF(G$1="P",MAX(0,G$2-$C437),IF(G$1="C",MAX(0,$C437-G$2)))</f>
        <v>0</v>
      </c>
      <c r="H437" s="103" t="n">
        <f aca="false">IF(H$1="P",MAX(0,H$2-$C437),IF(H$1="C",MAX(0,$C437-H$2)))</f>
        <v>0</v>
      </c>
      <c r="I437" s="103" t="n">
        <f aca="false">IF(I$1="P",MAX(0,I$2-$C437),IF(I$1="C",MAX(0,$C437-I$2)))</f>
        <v>0</v>
      </c>
      <c r="J437" s="103" t="n">
        <f aca="false">IF(J$1="P",MAX(0,J$2-$C437),IF(J$1="C",MAX(0,$C437-J$2)))</f>
        <v>0</v>
      </c>
      <c r="K437" s="103" t="n">
        <f aca="false">IF(K$1="P",MAX(0,K$2-$C437),IF(K$1="C",MAX(0,$C437-K$2)))</f>
        <v>0</v>
      </c>
      <c r="L437" s="103" t="n">
        <f aca="false">IF(L$1="P",MAX(0,L$2-$C437),IF(L$1="C",MAX(0,$C437-L$2)))</f>
        <v>0</v>
      </c>
      <c r="M437" s="103" t="n">
        <f aca="false">IF(M$1="P",MAX(0,M$2-$C437),IF(M$1="C",MAX(0,$C437-M$2)))</f>
        <v>95.58</v>
      </c>
      <c r="N437" s="103" t="n">
        <f aca="false">IF(N$1="P",MAX(0,N$2-$C437),IF(N$1="C",MAX(0,$C437-N$2)))</f>
        <v>90.58</v>
      </c>
      <c r="O437" s="103" t="n">
        <f aca="false">IF(O$1="P",MAX(0,O$2-$C437),IF(O$1="C",MAX(0,$C437-O$2)))</f>
        <v>85.58</v>
      </c>
      <c r="P437" s="103" t="n">
        <f aca="false">IF(P$1="P",MAX(0,P$2-$C437),IF(P$1="C",MAX(0,$C437-P$2)))</f>
        <v>80.58</v>
      </c>
      <c r="Q437" s="103" t="n">
        <f aca="false">IF(Q$1="P",MAX(0,Q$2-$C437),IF(Q$1="C",MAX(0,$C437-Q$2)))</f>
        <v>75.58</v>
      </c>
      <c r="R437" s="103" t="n">
        <f aca="false">IF(R$1="P",MAX(0,R$2-$C437),IF(R$1="C",MAX(0,$C437-R$2)))</f>
        <v>65.58</v>
      </c>
      <c r="S437" s="103" t="n">
        <f aca="false">IF(S$1="P",MAX(0,S$2-$C437),IF(S$1="C",MAX(0,$C437-S$2)))</f>
        <v>15.57999</v>
      </c>
      <c r="T437" s="104" t="n">
        <f aca="false">A437</f>
        <v>20</v>
      </c>
      <c r="U437" s="105" t="n">
        <f aca="false">VLOOKUP($B437,Gas!$B$3:$E$2506,2)</f>
        <v>2.73</v>
      </c>
      <c r="V437" s="46" t="n">
        <f aca="false">C437/U437</f>
        <v>42.3369963369963</v>
      </c>
      <c r="W437" s="99" t="n">
        <f aca="false">VLOOKUP($B437,Gas!$B$3:$E$2506,4)</f>
        <v>0.194184432836785</v>
      </c>
    </row>
    <row r="438" customFormat="false" ht="12.75" hidden="false" customHeight="false" outlineLevel="0" collapsed="false">
      <c r="A438" s="95" t="n">
        <f aca="false">MONTH(B438)+(YEAR(B438)-1998)*12</f>
        <v>20</v>
      </c>
      <c r="B438" s="114" t="n">
        <v>36390</v>
      </c>
      <c r="C438" s="115" t="n">
        <v>51.44</v>
      </c>
      <c r="D438" s="98" t="n">
        <f aca="false">LN(C438/C437)</f>
        <v>-0.809546850960268</v>
      </c>
      <c r="E438" s="106" t="n">
        <f aca="false">STDEV(D429:D438)*SQRT(trade_day)</f>
        <v>8.83260570661227</v>
      </c>
      <c r="F438" s="97"/>
      <c r="G438" s="103" t="n">
        <f aca="false">IF(G$1="P",MAX(0,G$2-$C438),IF(G$1="C",MAX(0,$C438-G$2)))</f>
        <v>0</v>
      </c>
      <c r="H438" s="103" t="n">
        <f aca="false">IF(H$1="P",MAX(0,H$2-$C438),IF(H$1="C",MAX(0,$C438-H$2)))</f>
        <v>0</v>
      </c>
      <c r="I438" s="103" t="n">
        <f aca="false">IF(I$1="P",MAX(0,I$2-$C438),IF(I$1="C",MAX(0,$C438-I$2)))</f>
        <v>0</v>
      </c>
      <c r="J438" s="103" t="n">
        <f aca="false">IF(J$1="P",MAX(0,J$2-$C438),IF(J$1="C",MAX(0,$C438-J$2)))</f>
        <v>0</v>
      </c>
      <c r="K438" s="103" t="n">
        <f aca="false">IF(K$1="P",MAX(0,K$2-$C438),IF(K$1="C",MAX(0,$C438-K$2)))</f>
        <v>0</v>
      </c>
      <c r="L438" s="103" t="n">
        <f aca="false">IF(L$1="P",MAX(0,L$2-$C438),IF(L$1="C",MAX(0,$C438-L$2)))</f>
        <v>0</v>
      </c>
      <c r="M438" s="103" t="n">
        <f aca="false">IF(M$1="P",MAX(0,M$2-$C438),IF(M$1="C",MAX(0,$C438-M$2)))</f>
        <v>31.44</v>
      </c>
      <c r="N438" s="103" t="n">
        <f aca="false">IF(N$1="P",MAX(0,N$2-$C438),IF(N$1="C",MAX(0,$C438-N$2)))</f>
        <v>26.44</v>
      </c>
      <c r="O438" s="103" t="n">
        <f aca="false">IF(O$1="P",MAX(0,O$2-$C438),IF(O$1="C",MAX(0,$C438-O$2)))</f>
        <v>21.44</v>
      </c>
      <c r="P438" s="103" t="n">
        <f aca="false">IF(P$1="P",MAX(0,P$2-$C438),IF(P$1="C",MAX(0,$C438-P$2)))</f>
        <v>16.44</v>
      </c>
      <c r="Q438" s="103" t="n">
        <f aca="false">IF(Q$1="P",MAX(0,Q$2-$C438),IF(Q$1="C",MAX(0,$C438-Q$2)))</f>
        <v>11.44</v>
      </c>
      <c r="R438" s="103" t="n">
        <f aca="false">IF(R$1="P",MAX(0,R$2-$C438),IF(R$1="C",MAX(0,$C438-R$2)))</f>
        <v>1.44</v>
      </c>
      <c r="S438" s="103" t="n">
        <f aca="false">IF(S$1="P",MAX(0,S$2-$C438),IF(S$1="C",MAX(0,$C438-S$2)))</f>
        <v>0</v>
      </c>
      <c r="T438" s="104" t="n">
        <f aca="false">A438</f>
        <v>20</v>
      </c>
      <c r="U438" s="105" t="n">
        <f aca="false">VLOOKUP($B438,Gas!$B$3:$E$2506,2)</f>
        <v>2.7</v>
      </c>
      <c r="V438" s="46" t="n">
        <f aca="false">C438/U438</f>
        <v>19.0518518518519</v>
      </c>
      <c r="W438" s="99" t="n">
        <f aca="false">VLOOKUP($B438,Gas!$B$3:$E$2506,4)</f>
        <v>0.2089350943059</v>
      </c>
    </row>
    <row r="439" customFormat="false" ht="12.75" hidden="false" customHeight="false" outlineLevel="0" collapsed="false">
      <c r="A439" s="95" t="n">
        <f aca="false">MONTH(B439)+(YEAR(B439)-1998)*12</f>
        <v>20</v>
      </c>
      <c r="B439" s="114" t="n">
        <v>36391</v>
      </c>
      <c r="C439" s="115" t="n">
        <v>34.81</v>
      </c>
      <c r="D439" s="98" t="n">
        <f aca="false">LN(C439/C438)</f>
        <v>-0.390511378106016</v>
      </c>
      <c r="E439" s="106" t="n">
        <f aca="false">STDEV(D430:D439)*SQRT(trade_day)</f>
        <v>9.07531796404827</v>
      </c>
      <c r="F439" s="97"/>
      <c r="G439" s="103" t="n">
        <f aca="false">IF(G$1="P",MAX(0,G$2-$C439),IF(G$1="C",MAX(0,$C439-G$2)))</f>
        <v>0</v>
      </c>
      <c r="H439" s="103" t="n">
        <f aca="false">IF(H$1="P",MAX(0,H$2-$C439),IF(H$1="C",MAX(0,$C439-H$2)))</f>
        <v>0</v>
      </c>
      <c r="I439" s="103" t="n">
        <f aca="false">IF(I$1="P",MAX(0,I$2-$C439),IF(I$1="C",MAX(0,$C439-I$2)))</f>
        <v>0</v>
      </c>
      <c r="J439" s="103" t="n">
        <f aca="false">IF(J$1="P",MAX(0,J$2-$C439),IF(J$1="C",MAX(0,$C439-J$2)))</f>
        <v>0.189999999999998</v>
      </c>
      <c r="K439" s="103" t="n">
        <f aca="false">IF(K$1="P",MAX(0,K$2-$C439),IF(K$1="C",MAX(0,$C439-K$2)))</f>
        <v>5.19</v>
      </c>
      <c r="L439" s="103" t="n">
        <f aca="false">IF(L$1="P",MAX(0,L$2-$C439),IF(L$1="C",MAX(0,$C439-L$2)))</f>
        <v>15.19</v>
      </c>
      <c r="M439" s="103" t="n">
        <f aca="false">IF(M$1="P",MAX(0,M$2-$C439),IF(M$1="C",MAX(0,$C439-M$2)))</f>
        <v>14.81</v>
      </c>
      <c r="N439" s="103" t="n">
        <f aca="false">IF(N$1="P",MAX(0,N$2-$C439),IF(N$1="C",MAX(0,$C439-N$2)))</f>
        <v>9.81</v>
      </c>
      <c r="O439" s="103" t="n">
        <f aca="false">IF(O$1="P",MAX(0,O$2-$C439),IF(O$1="C",MAX(0,$C439-O$2)))</f>
        <v>4.81</v>
      </c>
      <c r="P439" s="103" t="n">
        <f aca="false">IF(P$1="P",MAX(0,P$2-$C439),IF(P$1="C",MAX(0,$C439-P$2)))</f>
        <v>0</v>
      </c>
      <c r="Q439" s="103" t="n">
        <f aca="false">IF(Q$1="P",MAX(0,Q$2-$C439),IF(Q$1="C",MAX(0,$C439-Q$2)))</f>
        <v>0</v>
      </c>
      <c r="R439" s="103" t="n">
        <f aca="false">IF(R$1="P",MAX(0,R$2-$C439),IF(R$1="C",MAX(0,$C439-R$2)))</f>
        <v>0</v>
      </c>
      <c r="S439" s="103" t="n">
        <f aca="false">IF(S$1="P",MAX(0,S$2-$C439),IF(S$1="C",MAX(0,$C439-S$2)))</f>
        <v>0</v>
      </c>
      <c r="T439" s="104" t="n">
        <f aca="false">A439</f>
        <v>20</v>
      </c>
      <c r="U439" s="105" t="n">
        <f aca="false">VLOOKUP($B439,Gas!$B$3:$E$2506,2)</f>
        <v>2.745</v>
      </c>
      <c r="V439" s="46" t="n">
        <f aca="false">C439/U439</f>
        <v>12.6812386156648</v>
      </c>
      <c r="W439" s="99" t="n">
        <f aca="false">VLOOKUP($B439,Gas!$B$3:$E$2506,4)</f>
        <v>0.229955231653494</v>
      </c>
    </row>
    <row r="440" customFormat="false" ht="12.75" hidden="false" customHeight="false" outlineLevel="0" collapsed="false">
      <c r="A440" s="95" t="n">
        <f aca="false">MONTH(B440)+(YEAR(B440)-1998)*12</f>
        <v>20</v>
      </c>
      <c r="B440" s="114" t="n">
        <v>36392</v>
      </c>
      <c r="C440" s="115" t="n">
        <v>32.93</v>
      </c>
      <c r="D440" s="98" t="n">
        <f aca="false">LN(C440/C439)</f>
        <v>-0.0555206054350748</v>
      </c>
      <c r="E440" s="106" t="n">
        <f aca="false">STDEV(D431:D440)*SQRT(trade_day)</f>
        <v>9.02775803308648</v>
      </c>
      <c r="F440" s="97"/>
      <c r="G440" s="103" t="n">
        <f aca="false">IF(G$1="P",MAX(0,G$2-$C440),IF(G$1="C",MAX(0,$C440-G$2)))</f>
        <v>0</v>
      </c>
      <c r="H440" s="103" t="n">
        <f aca="false">IF(H$1="P",MAX(0,H$2-$C440),IF(H$1="C",MAX(0,$C440-H$2)))</f>
        <v>0</v>
      </c>
      <c r="I440" s="103" t="n">
        <f aca="false">IF(I$1="P",MAX(0,I$2-$C440),IF(I$1="C",MAX(0,$C440-I$2)))</f>
        <v>0</v>
      </c>
      <c r="J440" s="103" t="n">
        <f aca="false">IF(J$1="P",MAX(0,J$2-$C440),IF(J$1="C",MAX(0,$C440-J$2)))</f>
        <v>2.07</v>
      </c>
      <c r="K440" s="103" t="n">
        <f aca="false">IF(K$1="P",MAX(0,K$2-$C440),IF(K$1="C",MAX(0,$C440-K$2)))</f>
        <v>7.07</v>
      </c>
      <c r="L440" s="103" t="n">
        <f aca="false">IF(L$1="P",MAX(0,L$2-$C440),IF(L$1="C",MAX(0,$C440-L$2)))</f>
        <v>17.07</v>
      </c>
      <c r="M440" s="103" t="n">
        <f aca="false">IF(M$1="P",MAX(0,M$2-$C440),IF(M$1="C",MAX(0,$C440-M$2)))</f>
        <v>12.93</v>
      </c>
      <c r="N440" s="103" t="n">
        <f aca="false">IF(N$1="P",MAX(0,N$2-$C440),IF(N$1="C",MAX(0,$C440-N$2)))</f>
        <v>7.93</v>
      </c>
      <c r="O440" s="103" t="n">
        <f aca="false">IF(O$1="P",MAX(0,O$2-$C440),IF(O$1="C",MAX(0,$C440-O$2)))</f>
        <v>2.93</v>
      </c>
      <c r="P440" s="103" t="n">
        <f aca="false">IF(P$1="P",MAX(0,P$2-$C440),IF(P$1="C",MAX(0,$C440-P$2)))</f>
        <v>0</v>
      </c>
      <c r="Q440" s="103" t="n">
        <f aca="false">IF(Q$1="P",MAX(0,Q$2-$C440),IF(Q$1="C",MAX(0,$C440-Q$2)))</f>
        <v>0</v>
      </c>
      <c r="R440" s="103" t="n">
        <f aca="false">IF(R$1="P",MAX(0,R$2-$C440),IF(R$1="C",MAX(0,$C440-R$2)))</f>
        <v>0</v>
      </c>
      <c r="S440" s="103" t="n">
        <f aca="false">IF(S$1="P",MAX(0,S$2-$C440),IF(S$1="C",MAX(0,$C440-S$2)))</f>
        <v>0</v>
      </c>
      <c r="T440" s="104" t="n">
        <f aca="false">A440</f>
        <v>20</v>
      </c>
      <c r="U440" s="105" t="n">
        <f aca="false">VLOOKUP($B440,Gas!$B$3:$E$2506,2)</f>
        <v>2.87</v>
      </c>
      <c r="V440" s="46" t="n">
        <f aca="false">C440/U440</f>
        <v>11.4738675958188</v>
      </c>
      <c r="W440" s="99" t="n">
        <f aca="false">VLOOKUP($B440,Gas!$B$3:$E$2506,4)</f>
        <v>0.341750425287592</v>
      </c>
    </row>
    <row r="441" customFormat="false" ht="12.75" hidden="false" customHeight="false" outlineLevel="0" collapsed="false">
      <c r="A441" s="95" t="n">
        <f aca="false">MONTH(B441)+(YEAR(B441)-1998)*12</f>
        <v>20</v>
      </c>
      <c r="B441" s="114" t="n">
        <v>36395</v>
      </c>
      <c r="C441" s="115" t="n">
        <v>36.83</v>
      </c>
      <c r="D441" s="98" t="n">
        <f aca="false">LN(C441/C440)</f>
        <v>0.111928634068701</v>
      </c>
      <c r="E441" s="106" t="n">
        <f aca="false">STDEV(D432:D441)*SQRT(trade_day)</f>
        <v>9.05142180507995</v>
      </c>
      <c r="F441" s="97"/>
      <c r="G441" s="103" t="n">
        <f aca="false">IF(G$1="P",MAX(0,G$2-$C441),IF(G$1="C",MAX(0,$C441-G$2)))</f>
        <v>0</v>
      </c>
      <c r="H441" s="103" t="n">
        <f aca="false">IF(H$1="P",MAX(0,H$2-$C441),IF(H$1="C",MAX(0,$C441-H$2)))</f>
        <v>0</v>
      </c>
      <c r="I441" s="103" t="n">
        <f aca="false">IF(I$1="P",MAX(0,I$2-$C441),IF(I$1="C",MAX(0,$C441-I$2)))</f>
        <v>0</v>
      </c>
      <c r="J441" s="103" t="n">
        <f aca="false">IF(J$1="P",MAX(0,J$2-$C441),IF(J$1="C",MAX(0,$C441-J$2)))</f>
        <v>0</v>
      </c>
      <c r="K441" s="103" t="n">
        <f aca="false">IF(K$1="P",MAX(0,K$2-$C441),IF(K$1="C",MAX(0,$C441-K$2)))</f>
        <v>3.17</v>
      </c>
      <c r="L441" s="103" t="n">
        <f aca="false">IF(L$1="P",MAX(0,L$2-$C441),IF(L$1="C",MAX(0,$C441-L$2)))</f>
        <v>13.17</v>
      </c>
      <c r="M441" s="103" t="n">
        <f aca="false">IF(M$1="P",MAX(0,M$2-$C441),IF(M$1="C",MAX(0,$C441-M$2)))</f>
        <v>16.83</v>
      </c>
      <c r="N441" s="103" t="n">
        <f aca="false">IF(N$1="P",MAX(0,N$2-$C441),IF(N$1="C",MAX(0,$C441-N$2)))</f>
        <v>11.83</v>
      </c>
      <c r="O441" s="103" t="n">
        <f aca="false">IF(O$1="P",MAX(0,O$2-$C441),IF(O$1="C",MAX(0,$C441-O$2)))</f>
        <v>6.83</v>
      </c>
      <c r="P441" s="103" t="n">
        <f aca="false">IF(P$1="P",MAX(0,P$2-$C441),IF(P$1="C",MAX(0,$C441-P$2)))</f>
        <v>1.83</v>
      </c>
      <c r="Q441" s="103" t="n">
        <f aca="false">IF(Q$1="P",MAX(0,Q$2-$C441),IF(Q$1="C",MAX(0,$C441-Q$2)))</f>
        <v>0</v>
      </c>
      <c r="R441" s="103" t="n">
        <f aca="false">IF(R$1="P",MAX(0,R$2-$C441),IF(R$1="C",MAX(0,$C441-R$2)))</f>
        <v>0</v>
      </c>
      <c r="S441" s="103" t="n">
        <f aca="false">IF(S$1="P",MAX(0,S$2-$C441),IF(S$1="C",MAX(0,$C441-S$2)))</f>
        <v>0</v>
      </c>
      <c r="T441" s="104" t="n">
        <f aca="false">A441</f>
        <v>20</v>
      </c>
      <c r="U441" s="105" t="n">
        <f aca="false">VLOOKUP($B441,Gas!$B$3:$E$2506,2)</f>
        <v>2.96</v>
      </c>
      <c r="V441" s="46" t="n">
        <f aca="false">C441/U441</f>
        <v>12.4425675675676</v>
      </c>
      <c r="W441" s="99" t="n">
        <f aca="false">VLOOKUP($B441,Gas!$B$3:$E$2506,4)</f>
        <v>0.352218275584704</v>
      </c>
    </row>
    <row r="442" customFormat="false" ht="12.75" hidden="false" customHeight="false" outlineLevel="0" collapsed="false">
      <c r="A442" s="95" t="n">
        <f aca="false">MONTH(B442)+(YEAR(B442)-1998)*12</f>
        <v>20</v>
      </c>
      <c r="B442" s="114" t="n">
        <v>36396</v>
      </c>
      <c r="C442" s="115" t="n">
        <v>31.67</v>
      </c>
      <c r="D442" s="98" t="n">
        <f aca="false">LN(C442/C441)</f>
        <v>-0.150942869906425</v>
      </c>
      <c r="E442" s="106" t="n">
        <f aca="false">STDEV(D433:D442)*SQRT(trade_day)</f>
        <v>8.99067929738575</v>
      </c>
      <c r="F442" s="97"/>
      <c r="G442" s="103" t="n">
        <f aca="false">IF(G$1="P",MAX(0,G$2-$C442),IF(G$1="C",MAX(0,$C442-G$2)))</f>
        <v>0</v>
      </c>
      <c r="H442" s="103" t="n">
        <f aca="false">IF(H$1="P",MAX(0,H$2-$C442),IF(H$1="C",MAX(0,$C442-H$2)))</f>
        <v>0</v>
      </c>
      <c r="I442" s="103" t="n">
        <f aca="false">IF(I$1="P",MAX(0,I$2-$C442),IF(I$1="C",MAX(0,$C442-I$2)))</f>
        <v>0</v>
      </c>
      <c r="J442" s="103" t="n">
        <f aca="false">IF(J$1="P",MAX(0,J$2-$C442),IF(J$1="C",MAX(0,$C442-J$2)))</f>
        <v>3.33</v>
      </c>
      <c r="K442" s="103" t="n">
        <f aca="false">IF(K$1="P",MAX(0,K$2-$C442),IF(K$1="C",MAX(0,$C442-K$2)))</f>
        <v>8.33</v>
      </c>
      <c r="L442" s="103" t="n">
        <f aca="false">IF(L$1="P",MAX(0,L$2-$C442),IF(L$1="C",MAX(0,$C442-L$2)))</f>
        <v>18.33</v>
      </c>
      <c r="M442" s="103" t="n">
        <f aca="false">IF(M$1="P",MAX(0,M$2-$C442),IF(M$1="C",MAX(0,$C442-M$2)))</f>
        <v>11.67</v>
      </c>
      <c r="N442" s="103" t="n">
        <f aca="false">IF(N$1="P",MAX(0,N$2-$C442),IF(N$1="C",MAX(0,$C442-N$2)))</f>
        <v>6.67</v>
      </c>
      <c r="O442" s="103" t="n">
        <f aca="false">IF(O$1="P",MAX(0,O$2-$C442),IF(O$1="C",MAX(0,$C442-O$2)))</f>
        <v>1.67</v>
      </c>
      <c r="P442" s="103" t="n">
        <f aca="false">IF(P$1="P",MAX(0,P$2-$C442),IF(P$1="C",MAX(0,$C442-P$2)))</f>
        <v>0</v>
      </c>
      <c r="Q442" s="103" t="n">
        <f aca="false">IF(Q$1="P",MAX(0,Q$2-$C442),IF(Q$1="C",MAX(0,$C442-Q$2)))</f>
        <v>0</v>
      </c>
      <c r="R442" s="103" t="n">
        <f aca="false">IF(R$1="P",MAX(0,R$2-$C442),IF(R$1="C",MAX(0,$C442-R$2)))</f>
        <v>0</v>
      </c>
      <c r="S442" s="103" t="n">
        <f aca="false">IF(S$1="P",MAX(0,S$2-$C442),IF(S$1="C",MAX(0,$C442-S$2)))</f>
        <v>0</v>
      </c>
      <c r="T442" s="104" t="n">
        <f aca="false">A442</f>
        <v>20</v>
      </c>
      <c r="U442" s="105" t="n">
        <f aca="false">VLOOKUP($B442,Gas!$B$3:$E$2506,2)</f>
        <v>2.95</v>
      </c>
      <c r="V442" s="46" t="n">
        <f aca="false">C442/U442</f>
        <v>10.735593220339</v>
      </c>
      <c r="W442" s="99" t="n">
        <f aca="false">VLOOKUP($B442,Gas!$B$3:$E$2506,4)</f>
        <v>0.329506586805056</v>
      </c>
    </row>
    <row r="443" customFormat="false" ht="12.75" hidden="false" customHeight="false" outlineLevel="0" collapsed="false">
      <c r="A443" s="95" t="n">
        <f aca="false">MONTH(B443)+(YEAR(B443)-1998)*12</f>
        <v>20</v>
      </c>
      <c r="B443" s="114" t="n">
        <v>36397</v>
      </c>
      <c r="C443" s="115" t="n">
        <v>29.14</v>
      </c>
      <c r="D443" s="98" t="n">
        <f aca="false">LN(C443/C442)</f>
        <v>-0.0832580597834897</v>
      </c>
      <c r="E443" s="106" t="n">
        <f aca="false">STDEV(D434:D443)*SQRT(trade_day)</f>
        <v>8.99220218154251</v>
      </c>
      <c r="F443" s="97"/>
      <c r="G443" s="103" t="n">
        <f aca="false">IF(G$1="P",MAX(0,G$2-$C443),IF(G$1="C",MAX(0,$C443-G$2)))</f>
        <v>0</v>
      </c>
      <c r="H443" s="103" t="n">
        <f aca="false">IF(H$1="P",MAX(0,H$2-$C443),IF(H$1="C",MAX(0,$C443-H$2)))</f>
        <v>0</v>
      </c>
      <c r="I443" s="103" t="n">
        <f aca="false">IF(I$1="P",MAX(0,I$2-$C443),IF(I$1="C",MAX(0,$C443-I$2)))</f>
        <v>0.859999999999999</v>
      </c>
      <c r="J443" s="103" t="n">
        <f aca="false">IF(J$1="P",MAX(0,J$2-$C443),IF(J$1="C",MAX(0,$C443-J$2)))</f>
        <v>5.86</v>
      </c>
      <c r="K443" s="103" t="n">
        <f aca="false">IF(K$1="P",MAX(0,K$2-$C443),IF(K$1="C",MAX(0,$C443-K$2)))</f>
        <v>10.86</v>
      </c>
      <c r="L443" s="103" t="n">
        <f aca="false">IF(L$1="P",MAX(0,L$2-$C443),IF(L$1="C",MAX(0,$C443-L$2)))</f>
        <v>20.86</v>
      </c>
      <c r="M443" s="103" t="n">
        <f aca="false">IF(M$1="P",MAX(0,M$2-$C443),IF(M$1="C",MAX(0,$C443-M$2)))</f>
        <v>9.14</v>
      </c>
      <c r="N443" s="103" t="n">
        <f aca="false">IF(N$1="P",MAX(0,N$2-$C443),IF(N$1="C",MAX(0,$C443-N$2)))</f>
        <v>4.14</v>
      </c>
      <c r="O443" s="103" t="n">
        <f aca="false">IF(O$1="P",MAX(0,O$2-$C443),IF(O$1="C",MAX(0,$C443-O$2)))</f>
        <v>0</v>
      </c>
      <c r="P443" s="103" t="n">
        <f aca="false">IF(P$1="P",MAX(0,P$2-$C443),IF(P$1="C",MAX(0,$C443-P$2)))</f>
        <v>0</v>
      </c>
      <c r="Q443" s="103" t="n">
        <f aca="false">IF(Q$1="P",MAX(0,Q$2-$C443),IF(Q$1="C",MAX(0,$C443-Q$2)))</f>
        <v>0</v>
      </c>
      <c r="R443" s="103" t="n">
        <f aca="false">IF(R$1="P",MAX(0,R$2-$C443),IF(R$1="C",MAX(0,$C443-R$2)))</f>
        <v>0</v>
      </c>
      <c r="S443" s="103" t="n">
        <f aca="false">IF(S$1="P",MAX(0,S$2-$C443),IF(S$1="C",MAX(0,$C443-S$2)))</f>
        <v>0</v>
      </c>
      <c r="T443" s="104" t="n">
        <f aca="false">A443</f>
        <v>20</v>
      </c>
      <c r="U443" s="105" t="n">
        <f aca="false">VLOOKUP($B443,Gas!$B$3:$E$2506,2)</f>
        <v>3.02</v>
      </c>
      <c r="V443" s="46" t="n">
        <f aca="false">C443/U443</f>
        <v>9.64900662251656</v>
      </c>
      <c r="W443" s="99" t="n">
        <f aca="false">VLOOKUP($B443,Gas!$B$3:$E$2506,4)</f>
        <v>0.335421448051923</v>
      </c>
    </row>
    <row r="444" customFormat="false" ht="12.75" hidden="false" customHeight="false" outlineLevel="0" collapsed="false">
      <c r="A444" s="95" t="n">
        <f aca="false">MONTH(B444)+(YEAR(B444)-1998)*12</f>
        <v>20</v>
      </c>
      <c r="B444" s="114" t="n">
        <v>36398</v>
      </c>
      <c r="C444" s="115" t="n">
        <v>28.91</v>
      </c>
      <c r="D444" s="98" t="n">
        <f aca="false">LN(C444/C443)</f>
        <v>-0.00792424473880408</v>
      </c>
      <c r="E444" s="106" t="n">
        <f aca="false">STDEV(D435:D444)*SQRT(trade_day)</f>
        <v>8.54040688546572</v>
      </c>
      <c r="F444" s="97"/>
      <c r="G444" s="103" t="n">
        <f aca="false">IF(G$1="P",MAX(0,G$2-$C444),IF(G$1="C",MAX(0,$C444-G$2)))</f>
        <v>0</v>
      </c>
      <c r="H444" s="103" t="n">
        <f aca="false">IF(H$1="P",MAX(0,H$2-$C444),IF(H$1="C",MAX(0,$C444-H$2)))</f>
        <v>0</v>
      </c>
      <c r="I444" s="103" t="n">
        <f aca="false">IF(I$1="P",MAX(0,I$2-$C444),IF(I$1="C",MAX(0,$C444-I$2)))</f>
        <v>1.09</v>
      </c>
      <c r="J444" s="103" t="n">
        <f aca="false">IF(J$1="P",MAX(0,J$2-$C444),IF(J$1="C",MAX(0,$C444-J$2)))</f>
        <v>6.09</v>
      </c>
      <c r="K444" s="103" t="n">
        <f aca="false">IF(K$1="P",MAX(0,K$2-$C444),IF(K$1="C",MAX(0,$C444-K$2)))</f>
        <v>11.09</v>
      </c>
      <c r="L444" s="103" t="n">
        <f aca="false">IF(L$1="P",MAX(0,L$2-$C444),IF(L$1="C",MAX(0,$C444-L$2)))</f>
        <v>21.09</v>
      </c>
      <c r="M444" s="103" t="n">
        <f aca="false">IF(M$1="P",MAX(0,M$2-$C444),IF(M$1="C",MAX(0,$C444-M$2)))</f>
        <v>8.91</v>
      </c>
      <c r="N444" s="103" t="n">
        <f aca="false">IF(N$1="P",MAX(0,N$2-$C444),IF(N$1="C",MAX(0,$C444-N$2)))</f>
        <v>3.91</v>
      </c>
      <c r="O444" s="103" t="n">
        <f aca="false">IF(O$1="P",MAX(0,O$2-$C444),IF(O$1="C",MAX(0,$C444-O$2)))</f>
        <v>0</v>
      </c>
      <c r="P444" s="103" t="n">
        <f aca="false">IF(P$1="P",MAX(0,P$2-$C444),IF(P$1="C",MAX(0,$C444-P$2)))</f>
        <v>0</v>
      </c>
      <c r="Q444" s="103" t="n">
        <f aca="false">IF(Q$1="P",MAX(0,Q$2-$C444),IF(Q$1="C",MAX(0,$C444-Q$2)))</f>
        <v>0</v>
      </c>
      <c r="R444" s="103" t="n">
        <f aca="false">IF(R$1="P",MAX(0,R$2-$C444),IF(R$1="C",MAX(0,$C444-R$2)))</f>
        <v>0</v>
      </c>
      <c r="S444" s="103" t="n">
        <f aca="false">IF(S$1="P",MAX(0,S$2-$C444),IF(S$1="C",MAX(0,$C444-S$2)))</f>
        <v>0</v>
      </c>
      <c r="T444" s="104" t="n">
        <f aca="false">A444</f>
        <v>20</v>
      </c>
      <c r="U444" s="105" t="n">
        <f aca="false">VLOOKUP($B444,Gas!$B$3:$E$2506,2)</f>
        <v>3.08</v>
      </c>
      <c r="V444" s="46" t="n">
        <f aca="false">C444/U444</f>
        <v>9.38636363636364</v>
      </c>
      <c r="W444" s="99" t="n">
        <f aca="false">VLOOKUP($B444,Gas!$B$3:$E$2506,4)</f>
        <v>0.330682889085996</v>
      </c>
    </row>
    <row r="445" customFormat="false" ht="12.75" hidden="false" customHeight="false" outlineLevel="0" collapsed="false">
      <c r="A445" s="95" t="n">
        <f aca="false">MONTH(B445)+(YEAR(B445)-1998)*12</f>
        <v>20</v>
      </c>
      <c r="B445" s="114" t="n">
        <v>36399</v>
      </c>
      <c r="C445" s="115" t="n">
        <v>30.72</v>
      </c>
      <c r="D445" s="98" t="n">
        <f aca="false">LN(C445/C444)</f>
        <v>0.0607263522512168</v>
      </c>
      <c r="E445" s="106" t="n">
        <f aca="false">STDEV(D436:D445)*SQRT(trade_day)</f>
        <v>4.36058804584034</v>
      </c>
      <c r="F445" s="97"/>
      <c r="G445" s="103" t="n">
        <f aca="false">IF(G$1="P",MAX(0,G$2-$C445),IF(G$1="C",MAX(0,$C445-G$2)))</f>
        <v>0</v>
      </c>
      <c r="H445" s="103" t="n">
        <f aca="false">IF(H$1="P",MAX(0,H$2-$C445),IF(H$1="C",MAX(0,$C445-H$2)))</f>
        <v>0</v>
      </c>
      <c r="I445" s="103" t="n">
        <f aca="false">IF(I$1="P",MAX(0,I$2-$C445),IF(I$1="C",MAX(0,$C445-I$2)))</f>
        <v>0</v>
      </c>
      <c r="J445" s="103" t="n">
        <f aca="false">IF(J$1="P",MAX(0,J$2-$C445),IF(J$1="C",MAX(0,$C445-J$2)))</f>
        <v>4.28</v>
      </c>
      <c r="K445" s="103" t="n">
        <f aca="false">IF(K$1="P",MAX(0,K$2-$C445),IF(K$1="C",MAX(0,$C445-K$2)))</f>
        <v>9.28</v>
      </c>
      <c r="L445" s="103" t="n">
        <f aca="false">IF(L$1="P",MAX(0,L$2-$C445),IF(L$1="C",MAX(0,$C445-L$2)))</f>
        <v>19.28</v>
      </c>
      <c r="M445" s="103" t="n">
        <f aca="false">IF(M$1="P",MAX(0,M$2-$C445),IF(M$1="C",MAX(0,$C445-M$2)))</f>
        <v>10.72</v>
      </c>
      <c r="N445" s="103" t="n">
        <f aca="false">IF(N$1="P",MAX(0,N$2-$C445),IF(N$1="C",MAX(0,$C445-N$2)))</f>
        <v>5.72</v>
      </c>
      <c r="O445" s="103" t="n">
        <f aca="false">IF(O$1="P",MAX(0,O$2-$C445),IF(O$1="C",MAX(0,$C445-O$2)))</f>
        <v>0.719999999999999</v>
      </c>
      <c r="P445" s="103" t="n">
        <f aca="false">IF(P$1="P",MAX(0,P$2-$C445),IF(P$1="C",MAX(0,$C445-P$2)))</f>
        <v>0</v>
      </c>
      <c r="Q445" s="103" t="n">
        <f aca="false">IF(Q$1="P",MAX(0,Q$2-$C445),IF(Q$1="C",MAX(0,$C445-Q$2)))</f>
        <v>0</v>
      </c>
      <c r="R445" s="103" t="n">
        <f aca="false">IF(R$1="P",MAX(0,R$2-$C445),IF(R$1="C",MAX(0,$C445-R$2)))</f>
        <v>0</v>
      </c>
      <c r="S445" s="103" t="n">
        <f aca="false">IF(S$1="P",MAX(0,S$2-$C445),IF(S$1="C",MAX(0,$C445-S$2)))</f>
        <v>0</v>
      </c>
      <c r="T445" s="104" t="n">
        <f aca="false">A445</f>
        <v>20</v>
      </c>
      <c r="U445" s="105" t="n">
        <f aca="false">VLOOKUP($B445,Gas!$B$3:$E$2506,2)</f>
        <v>2.985</v>
      </c>
      <c r="V445" s="46" t="n">
        <f aca="false">C445/U445</f>
        <v>10.2914572864322</v>
      </c>
      <c r="W445" s="99" t="n">
        <f aca="false">VLOOKUP($B445,Gas!$B$3:$E$2506,4)</f>
        <v>0.425503229304464</v>
      </c>
    </row>
    <row r="446" customFormat="false" ht="12.75" hidden="false" customHeight="false" outlineLevel="0" collapsed="false">
      <c r="A446" s="95" t="n">
        <f aca="false">MONTH(B446)+(YEAR(B446)-1998)*12</f>
        <v>20</v>
      </c>
      <c r="B446" s="114" t="n">
        <v>36402</v>
      </c>
      <c r="C446" s="115" t="n">
        <v>34.99</v>
      </c>
      <c r="D446" s="98" t="n">
        <f aca="false">LN(C446/C445)</f>
        <v>0.130148398100125</v>
      </c>
      <c r="E446" s="106" t="n">
        <f aca="false">STDEV(D437:D446)*SQRT(trade_day)</f>
        <v>4.45962593656422</v>
      </c>
      <c r="F446" s="97"/>
      <c r="G446" s="103" t="n">
        <f aca="false">IF(G$1="P",MAX(0,G$2-$C446),IF(G$1="C",MAX(0,$C446-G$2)))</f>
        <v>0</v>
      </c>
      <c r="H446" s="103" t="n">
        <f aca="false">IF(H$1="P",MAX(0,H$2-$C446),IF(H$1="C",MAX(0,$C446-H$2)))</f>
        <v>0</v>
      </c>
      <c r="I446" s="103" t="n">
        <f aca="false">IF(I$1="P",MAX(0,I$2-$C446),IF(I$1="C",MAX(0,$C446-I$2)))</f>
        <v>0</v>
      </c>
      <c r="J446" s="103" t="n">
        <f aca="false">IF(J$1="P",MAX(0,J$2-$C446),IF(J$1="C",MAX(0,$C446-J$2)))</f>
        <v>0.00999999999999801</v>
      </c>
      <c r="K446" s="103" t="n">
        <f aca="false">IF(K$1="P",MAX(0,K$2-$C446),IF(K$1="C",MAX(0,$C446-K$2)))</f>
        <v>5.01</v>
      </c>
      <c r="L446" s="103" t="n">
        <f aca="false">IF(L$1="P",MAX(0,L$2-$C446),IF(L$1="C",MAX(0,$C446-L$2)))</f>
        <v>15.01</v>
      </c>
      <c r="M446" s="103" t="n">
        <f aca="false">IF(M$1="P",MAX(0,M$2-$C446),IF(M$1="C",MAX(0,$C446-M$2)))</f>
        <v>14.99</v>
      </c>
      <c r="N446" s="103" t="n">
        <f aca="false">IF(N$1="P",MAX(0,N$2-$C446),IF(N$1="C",MAX(0,$C446-N$2)))</f>
        <v>9.99</v>
      </c>
      <c r="O446" s="103" t="n">
        <f aca="false">IF(O$1="P",MAX(0,O$2-$C446),IF(O$1="C",MAX(0,$C446-O$2)))</f>
        <v>4.99</v>
      </c>
      <c r="P446" s="103" t="n">
        <f aca="false">IF(P$1="P",MAX(0,P$2-$C446),IF(P$1="C",MAX(0,$C446-P$2)))</f>
        <v>0</v>
      </c>
      <c r="Q446" s="103" t="n">
        <f aca="false">IF(Q$1="P",MAX(0,Q$2-$C446),IF(Q$1="C",MAX(0,$C446-Q$2)))</f>
        <v>0</v>
      </c>
      <c r="R446" s="103" t="n">
        <f aca="false">IF(R$1="P",MAX(0,R$2-$C446),IF(R$1="C",MAX(0,$C446-R$2)))</f>
        <v>0</v>
      </c>
      <c r="S446" s="103" t="n">
        <f aca="false">IF(S$1="P",MAX(0,S$2-$C446),IF(S$1="C",MAX(0,$C446-S$2)))</f>
        <v>0</v>
      </c>
      <c r="T446" s="104" t="n">
        <f aca="false">A446</f>
        <v>20</v>
      </c>
      <c r="U446" s="105" t="n">
        <f aca="false">VLOOKUP($B446,Gas!$B$3:$E$2506,2)</f>
        <v>2.87</v>
      </c>
      <c r="V446" s="46" t="n">
        <f aca="false">C446/U446</f>
        <v>12.191637630662</v>
      </c>
      <c r="W446" s="99" t="n">
        <f aca="false">VLOOKUP($B446,Gas!$B$3:$E$2506,4)</f>
        <v>0.423717999106583</v>
      </c>
    </row>
    <row r="447" customFormat="false" ht="12.75" hidden="false" customHeight="false" outlineLevel="0" collapsed="false">
      <c r="A447" s="95" t="n">
        <f aca="false">MONTH(B447)+(YEAR(B447)-1998)*12</f>
        <v>20</v>
      </c>
      <c r="B447" s="114" t="n">
        <v>36403</v>
      </c>
      <c r="C447" s="115" t="n">
        <v>26.95</v>
      </c>
      <c r="D447" s="98" t="n">
        <f aca="false">LN(C447/C446)</f>
        <v>-0.261079009024591</v>
      </c>
      <c r="E447" s="106" t="n">
        <f aca="false">STDEV(D438:D447)*SQRT(trade_day)</f>
        <v>4.50325536647211</v>
      </c>
      <c r="F447" s="97"/>
      <c r="G447" s="103" t="n">
        <f aca="false">IF(G$1="P",MAX(0,G$2-$C447),IF(G$1="C",MAX(0,$C447-G$2)))</f>
        <v>0</v>
      </c>
      <c r="H447" s="103" t="n">
        <f aca="false">IF(H$1="P",MAX(0,H$2-$C447),IF(H$1="C",MAX(0,$C447-H$2)))</f>
        <v>0</v>
      </c>
      <c r="I447" s="103" t="n">
        <f aca="false">IF(I$1="P",MAX(0,I$2-$C447),IF(I$1="C",MAX(0,$C447-I$2)))</f>
        <v>3.05</v>
      </c>
      <c r="J447" s="103" t="n">
        <f aca="false">IF(J$1="P",MAX(0,J$2-$C447),IF(J$1="C",MAX(0,$C447-J$2)))</f>
        <v>8.05</v>
      </c>
      <c r="K447" s="103" t="n">
        <f aca="false">IF(K$1="P",MAX(0,K$2-$C447),IF(K$1="C",MAX(0,$C447-K$2)))</f>
        <v>13.05</v>
      </c>
      <c r="L447" s="103" t="n">
        <f aca="false">IF(L$1="P",MAX(0,L$2-$C447),IF(L$1="C",MAX(0,$C447-L$2)))</f>
        <v>23.05</v>
      </c>
      <c r="M447" s="103" t="n">
        <f aca="false">IF(M$1="P",MAX(0,M$2-$C447),IF(M$1="C",MAX(0,$C447-M$2)))</f>
        <v>6.95</v>
      </c>
      <c r="N447" s="103" t="n">
        <f aca="false">IF(N$1="P",MAX(0,N$2-$C447),IF(N$1="C",MAX(0,$C447-N$2)))</f>
        <v>1.95</v>
      </c>
      <c r="O447" s="103" t="n">
        <f aca="false">IF(O$1="P",MAX(0,O$2-$C447),IF(O$1="C",MAX(0,$C447-O$2)))</f>
        <v>0</v>
      </c>
      <c r="P447" s="103" t="n">
        <f aca="false">IF(P$1="P",MAX(0,P$2-$C447),IF(P$1="C",MAX(0,$C447-P$2)))</f>
        <v>0</v>
      </c>
      <c r="Q447" s="103" t="n">
        <f aca="false">IF(Q$1="P",MAX(0,Q$2-$C447),IF(Q$1="C",MAX(0,$C447-Q$2)))</f>
        <v>0</v>
      </c>
      <c r="R447" s="103" t="n">
        <f aca="false">IF(R$1="P",MAX(0,R$2-$C447),IF(R$1="C",MAX(0,$C447-R$2)))</f>
        <v>0</v>
      </c>
      <c r="S447" s="103" t="n">
        <f aca="false">IF(S$1="P",MAX(0,S$2-$C447),IF(S$1="C",MAX(0,$C447-S$2)))</f>
        <v>0</v>
      </c>
      <c r="T447" s="104" t="n">
        <f aca="false">A447</f>
        <v>20</v>
      </c>
      <c r="U447" s="105" t="n">
        <f aca="false">VLOOKUP($B447,Gas!$B$3:$E$2506,2)</f>
        <v>2.845</v>
      </c>
      <c r="V447" s="46" t="n">
        <f aca="false">C447/U447</f>
        <v>9.47275922671353</v>
      </c>
      <c r="W447" s="99" t="n">
        <f aca="false">VLOOKUP($B447,Gas!$B$3:$E$2506,4)</f>
        <v>0.370954497538934</v>
      </c>
    </row>
    <row r="448" customFormat="false" ht="12.75" hidden="false" customHeight="false" outlineLevel="0" collapsed="false">
      <c r="A448" s="95" t="n">
        <f aca="false">MONTH(B448)+(YEAR(B448)-1998)*12</f>
        <v>21</v>
      </c>
      <c r="B448" s="114" t="n">
        <v>36404</v>
      </c>
      <c r="C448" s="115" t="n">
        <v>25.16</v>
      </c>
      <c r="D448" s="98" t="n">
        <f aca="false">LN(C448/C447)</f>
        <v>-0.0687278655227663</v>
      </c>
      <c r="E448" s="106" t="n">
        <f aca="false">STDEV(D439:D448)*SQRT(trade_day)</f>
        <v>2.58335876283977</v>
      </c>
      <c r="F448" s="97"/>
      <c r="G448" s="103" t="n">
        <f aca="false">IF(G$1="P",MAX(0,G$2-$C448),IF(G$1="C",MAX(0,$C448-G$2)))</f>
        <v>0</v>
      </c>
      <c r="H448" s="103" t="n">
        <f aca="false">IF(H$1="P",MAX(0,H$2-$C448),IF(H$1="C",MAX(0,$C448-H$2)))</f>
        <v>0</v>
      </c>
      <c r="I448" s="103" t="n">
        <f aca="false">IF(I$1="P",MAX(0,I$2-$C448),IF(I$1="C",MAX(0,$C448-I$2)))</f>
        <v>4.84</v>
      </c>
      <c r="J448" s="103" t="n">
        <f aca="false">IF(J$1="P",MAX(0,J$2-$C448),IF(J$1="C",MAX(0,$C448-J$2)))</f>
        <v>9.84</v>
      </c>
      <c r="K448" s="103" t="n">
        <f aca="false">IF(K$1="P",MAX(0,K$2-$C448),IF(K$1="C",MAX(0,$C448-K$2)))</f>
        <v>14.84</v>
      </c>
      <c r="L448" s="103" t="n">
        <f aca="false">IF(L$1="P",MAX(0,L$2-$C448),IF(L$1="C",MAX(0,$C448-L$2)))</f>
        <v>24.84</v>
      </c>
      <c r="M448" s="103" t="n">
        <f aca="false">IF(M$1="P",MAX(0,M$2-$C448),IF(M$1="C",MAX(0,$C448-M$2)))</f>
        <v>5.16</v>
      </c>
      <c r="N448" s="103" t="n">
        <f aca="false">IF(N$1="P",MAX(0,N$2-$C448),IF(N$1="C",MAX(0,$C448-N$2)))</f>
        <v>0.16</v>
      </c>
      <c r="O448" s="103" t="n">
        <f aca="false">IF(O$1="P",MAX(0,O$2-$C448),IF(O$1="C",MAX(0,$C448-O$2)))</f>
        <v>0</v>
      </c>
      <c r="P448" s="103" t="n">
        <f aca="false">IF(P$1="P",MAX(0,P$2-$C448),IF(P$1="C",MAX(0,$C448-P$2)))</f>
        <v>0</v>
      </c>
      <c r="Q448" s="103" t="n">
        <f aca="false">IF(Q$1="P",MAX(0,Q$2-$C448),IF(Q$1="C",MAX(0,$C448-Q$2)))</f>
        <v>0</v>
      </c>
      <c r="R448" s="103" t="n">
        <f aca="false">IF(R$1="P",MAX(0,R$2-$C448),IF(R$1="C",MAX(0,$C448-R$2)))</f>
        <v>0</v>
      </c>
      <c r="S448" s="103" t="n">
        <f aca="false">IF(S$1="P",MAX(0,S$2-$C448),IF(S$1="C",MAX(0,$C448-S$2)))</f>
        <v>0</v>
      </c>
      <c r="T448" s="104" t="n">
        <f aca="false">A448</f>
        <v>21</v>
      </c>
      <c r="U448" s="105" t="n">
        <f aca="false">VLOOKUP($B448,Gas!$B$3:$E$2506,2)</f>
        <v>2.875</v>
      </c>
      <c r="V448" s="46" t="n">
        <f aca="false">C448/U448</f>
        <v>8.75130434782609</v>
      </c>
      <c r="W448" s="99" t="n">
        <f aca="false">VLOOKUP($B448,Gas!$B$3:$E$2506,4)</f>
        <v>0.380781948870533</v>
      </c>
    </row>
    <row r="449" customFormat="false" ht="12.75" hidden="false" customHeight="false" outlineLevel="0" collapsed="false">
      <c r="A449" s="95" t="n">
        <f aca="false">MONTH(B449)+(YEAR(B449)-1998)*12</f>
        <v>21</v>
      </c>
      <c r="B449" s="114" t="n">
        <v>36405</v>
      </c>
      <c r="C449" s="115" t="n">
        <v>26.44</v>
      </c>
      <c r="D449" s="98" t="n">
        <f aca="false">LN(C449/C448)</f>
        <v>0.0496225831512459</v>
      </c>
      <c r="E449" s="106" t="n">
        <f aca="false">STDEV(D440:D449)*SQRT(trade_day)</f>
        <v>1.92786224187338</v>
      </c>
      <c r="F449" s="97"/>
      <c r="G449" s="103" t="n">
        <f aca="false">IF(G$1="P",MAX(0,G$2-$C449),IF(G$1="C",MAX(0,$C449-G$2)))</f>
        <v>0</v>
      </c>
      <c r="H449" s="103" t="n">
        <f aca="false">IF(H$1="P",MAX(0,H$2-$C449),IF(H$1="C",MAX(0,$C449-H$2)))</f>
        <v>0</v>
      </c>
      <c r="I449" s="103" t="n">
        <f aca="false">IF(I$1="P",MAX(0,I$2-$C449),IF(I$1="C",MAX(0,$C449-I$2)))</f>
        <v>3.56</v>
      </c>
      <c r="J449" s="103" t="n">
        <f aca="false">IF(J$1="P",MAX(0,J$2-$C449),IF(J$1="C",MAX(0,$C449-J$2)))</f>
        <v>8.56</v>
      </c>
      <c r="K449" s="103" t="n">
        <f aca="false">IF(K$1="P",MAX(0,K$2-$C449),IF(K$1="C",MAX(0,$C449-K$2)))</f>
        <v>13.56</v>
      </c>
      <c r="L449" s="103" t="n">
        <f aca="false">IF(L$1="P",MAX(0,L$2-$C449),IF(L$1="C",MAX(0,$C449-L$2)))</f>
        <v>23.56</v>
      </c>
      <c r="M449" s="103" t="n">
        <f aca="false">IF(M$1="P",MAX(0,M$2-$C449),IF(M$1="C",MAX(0,$C449-M$2)))</f>
        <v>6.44</v>
      </c>
      <c r="N449" s="103" t="n">
        <f aca="false">IF(N$1="P",MAX(0,N$2-$C449),IF(N$1="C",MAX(0,$C449-N$2)))</f>
        <v>1.44</v>
      </c>
      <c r="O449" s="103" t="n">
        <f aca="false">IF(O$1="P",MAX(0,O$2-$C449),IF(O$1="C",MAX(0,$C449-O$2)))</f>
        <v>0</v>
      </c>
      <c r="P449" s="103" t="n">
        <f aca="false">IF(P$1="P",MAX(0,P$2-$C449),IF(P$1="C",MAX(0,$C449-P$2)))</f>
        <v>0</v>
      </c>
      <c r="Q449" s="103" t="n">
        <f aca="false">IF(Q$1="P",MAX(0,Q$2-$C449),IF(Q$1="C",MAX(0,$C449-Q$2)))</f>
        <v>0</v>
      </c>
      <c r="R449" s="103" t="n">
        <f aca="false">IF(R$1="P",MAX(0,R$2-$C449),IF(R$1="C",MAX(0,$C449-R$2)))</f>
        <v>0</v>
      </c>
      <c r="S449" s="103" t="n">
        <f aca="false">IF(S$1="P",MAX(0,S$2-$C449),IF(S$1="C",MAX(0,$C449-S$2)))</f>
        <v>0</v>
      </c>
      <c r="T449" s="104" t="n">
        <f aca="false">A449</f>
        <v>21</v>
      </c>
      <c r="U449" s="105" t="n">
        <f aca="false">VLOOKUP($B449,Gas!$B$3:$E$2506,2)</f>
        <v>2.715</v>
      </c>
      <c r="V449" s="46" t="n">
        <f aca="false">C449/U449</f>
        <v>9.73848987108656</v>
      </c>
      <c r="W449" s="99" t="n">
        <f aca="false">VLOOKUP($B449,Gas!$B$3:$E$2506,4)</f>
        <v>0.501137005550291</v>
      </c>
    </row>
    <row r="450" customFormat="false" ht="12.75" hidden="false" customHeight="false" outlineLevel="0" collapsed="false">
      <c r="A450" s="95" t="n">
        <f aca="false">MONTH(B450)+(YEAR(B450)-1998)*12</f>
        <v>21</v>
      </c>
      <c r="B450" s="114" t="n">
        <v>36406</v>
      </c>
      <c r="C450" s="115" t="n">
        <v>28.75</v>
      </c>
      <c r="D450" s="98" t="n">
        <f aca="false">LN(C450/C449)</f>
        <v>0.0837597522598739</v>
      </c>
      <c r="E450" s="106" t="n">
        <f aca="false">STDEV(D441:D450)*SQRT(trade_day)</f>
        <v>1.99620418532006</v>
      </c>
      <c r="F450" s="97"/>
      <c r="G450" s="103" t="n">
        <f aca="false">IF(G$1="P",MAX(0,G$2-$C450),IF(G$1="C",MAX(0,$C450-G$2)))</f>
        <v>0</v>
      </c>
      <c r="H450" s="103" t="n">
        <f aca="false">IF(H$1="P",MAX(0,H$2-$C450),IF(H$1="C",MAX(0,$C450-H$2)))</f>
        <v>0</v>
      </c>
      <c r="I450" s="103" t="n">
        <f aca="false">IF(I$1="P",MAX(0,I$2-$C450),IF(I$1="C",MAX(0,$C450-I$2)))</f>
        <v>1.25</v>
      </c>
      <c r="J450" s="103" t="n">
        <f aca="false">IF(J$1="P",MAX(0,J$2-$C450),IF(J$1="C",MAX(0,$C450-J$2)))</f>
        <v>6.25</v>
      </c>
      <c r="K450" s="103" t="n">
        <f aca="false">IF(K$1="P",MAX(0,K$2-$C450),IF(K$1="C",MAX(0,$C450-K$2)))</f>
        <v>11.25</v>
      </c>
      <c r="L450" s="103" t="n">
        <f aca="false">IF(L$1="P",MAX(0,L$2-$C450),IF(L$1="C",MAX(0,$C450-L$2)))</f>
        <v>21.25</v>
      </c>
      <c r="M450" s="103" t="n">
        <f aca="false">IF(M$1="P",MAX(0,M$2-$C450),IF(M$1="C",MAX(0,$C450-M$2)))</f>
        <v>8.75</v>
      </c>
      <c r="N450" s="103" t="n">
        <f aca="false">IF(N$1="P",MAX(0,N$2-$C450),IF(N$1="C",MAX(0,$C450-N$2)))</f>
        <v>3.75</v>
      </c>
      <c r="O450" s="103" t="n">
        <f aca="false">IF(O$1="P",MAX(0,O$2-$C450),IF(O$1="C",MAX(0,$C450-O$2)))</f>
        <v>0</v>
      </c>
      <c r="P450" s="103" t="n">
        <f aca="false">IF(P$1="P",MAX(0,P$2-$C450),IF(P$1="C",MAX(0,$C450-P$2)))</f>
        <v>0</v>
      </c>
      <c r="Q450" s="103" t="n">
        <f aca="false">IF(Q$1="P",MAX(0,Q$2-$C450),IF(Q$1="C",MAX(0,$C450-Q$2)))</f>
        <v>0</v>
      </c>
      <c r="R450" s="103" t="n">
        <f aca="false">IF(R$1="P",MAX(0,R$2-$C450),IF(R$1="C",MAX(0,$C450-R$2)))</f>
        <v>0</v>
      </c>
      <c r="S450" s="103" t="n">
        <f aca="false">IF(S$1="P",MAX(0,S$2-$C450),IF(S$1="C",MAX(0,$C450-S$2)))</f>
        <v>0</v>
      </c>
      <c r="T450" s="104" t="n">
        <f aca="false">A450</f>
        <v>21</v>
      </c>
      <c r="U450" s="105" t="n">
        <f aca="false">VLOOKUP($B450,Gas!$B$3:$E$2506,2)</f>
        <v>2.56</v>
      </c>
      <c r="V450" s="46" t="n">
        <f aca="false">C450/U450</f>
        <v>11.23046875</v>
      </c>
      <c r="W450" s="99" t="n">
        <f aca="false">VLOOKUP($B450,Gas!$B$3:$E$2506,4)</f>
        <v>0.582707745573903</v>
      </c>
    </row>
    <row r="451" customFormat="false" ht="12.75" hidden="false" customHeight="false" outlineLevel="0" collapsed="false">
      <c r="A451" s="95" t="n">
        <f aca="false">MONTH(B451)+(YEAR(B451)-1998)*12</f>
        <v>21</v>
      </c>
      <c r="B451" s="114" t="n">
        <v>36410</v>
      </c>
      <c r="C451" s="115" t="n">
        <v>29.16</v>
      </c>
      <c r="D451" s="98" t="n">
        <f aca="false">LN(C451/C450)</f>
        <v>0.0141601398970979</v>
      </c>
      <c r="E451" s="106" t="n">
        <f aca="false">STDEV(D442:D451)*SQRT(trade_day)</f>
        <v>1.88205119436668</v>
      </c>
      <c r="F451" s="97"/>
      <c r="G451" s="103" t="n">
        <f aca="false">IF(G$1="P",MAX(0,G$2-$C451),IF(G$1="C",MAX(0,$C451-G$2)))</f>
        <v>0</v>
      </c>
      <c r="H451" s="103" t="n">
        <f aca="false">IF(H$1="P",MAX(0,H$2-$C451),IF(H$1="C",MAX(0,$C451-H$2)))</f>
        <v>0</v>
      </c>
      <c r="I451" s="103" t="n">
        <f aca="false">IF(I$1="P",MAX(0,I$2-$C451),IF(I$1="C",MAX(0,$C451-I$2)))</f>
        <v>0.84</v>
      </c>
      <c r="J451" s="103" t="n">
        <f aca="false">IF(J$1="P",MAX(0,J$2-$C451),IF(J$1="C",MAX(0,$C451-J$2)))</f>
        <v>5.84</v>
      </c>
      <c r="K451" s="103" t="n">
        <f aca="false">IF(K$1="P",MAX(0,K$2-$C451),IF(K$1="C",MAX(0,$C451-K$2)))</f>
        <v>10.84</v>
      </c>
      <c r="L451" s="103" t="n">
        <f aca="false">IF(L$1="P",MAX(0,L$2-$C451),IF(L$1="C",MAX(0,$C451-L$2)))</f>
        <v>20.84</v>
      </c>
      <c r="M451" s="103" t="n">
        <f aca="false">IF(M$1="P",MAX(0,M$2-$C451),IF(M$1="C",MAX(0,$C451-M$2)))</f>
        <v>9.16</v>
      </c>
      <c r="N451" s="103" t="n">
        <f aca="false">IF(N$1="P",MAX(0,N$2-$C451),IF(N$1="C",MAX(0,$C451-N$2)))</f>
        <v>4.16</v>
      </c>
      <c r="O451" s="103" t="n">
        <f aca="false">IF(O$1="P",MAX(0,O$2-$C451),IF(O$1="C",MAX(0,$C451-O$2)))</f>
        <v>0</v>
      </c>
      <c r="P451" s="103" t="n">
        <f aca="false">IF(P$1="P",MAX(0,P$2-$C451),IF(P$1="C",MAX(0,$C451-P$2)))</f>
        <v>0</v>
      </c>
      <c r="Q451" s="103" t="n">
        <f aca="false">IF(Q$1="P",MAX(0,Q$2-$C451),IF(Q$1="C",MAX(0,$C451-Q$2)))</f>
        <v>0</v>
      </c>
      <c r="R451" s="103" t="n">
        <f aca="false">IF(R$1="P",MAX(0,R$2-$C451),IF(R$1="C",MAX(0,$C451-R$2)))</f>
        <v>0</v>
      </c>
      <c r="S451" s="103" t="n">
        <f aca="false">IF(S$1="P",MAX(0,S$2-$C451),IF(S$1="C",MAX(0,$C451-S$2)))</f>
        <v>0</v>
      </c>
      <c r="T451" s="104" t="n">
        <f aca="false">A451</f>
        <v>21</v>
      </c>
      <c r="U451" s="105" t="n">
        <f aca="false">VLOOKUP($B451,Gas!$B$3:$E$2506,2)</f>
        <v>2.465</v>
      </c>
      <c r="V451" s="46" t="n">
        <f aca="false">C451/U451</f>
        <v>11.8296146044625</v>
      </c>
      <c r="W451" s="99" t="n">
        <f aca="false">VLOOKUP($B451,Gas!$B$3:$E$2506,4)</f>
        <v>0.494805233485164</v>
      </c>
    </row>
    <row r="452" customFormat="false" ht="12.75" hidden="false" customHeight="false" outlineLevel="0" collapsed="false">
      <c r="A452" s="95" t="n">
        <f aca="false">MONTH(B452)+(YEAR(B452)-1998)*12</f>
        <v>21</v>
      </c>
      <c r="B452" s="114" t="n">
        <v>36411</v>
      </c>
      <c r="C452" s="115" t="n">
        <v>34.97</v>
      </c>
      <c r="D452" s="98" t="n">
        <f aca="false">LN(C452/C451)</f>
        <v>0.181692643934827</v>
      </c>
      <c r="E452" s="106" t="n">
        <f aca="false">STDEV(D443:D452)*SQRT(trade_day)</f>
        <v>1.98756617054137</v>
      </c>
      <c r="F452" s="97"/>
      <c r="G452" s="103" t="n">
        <f aca="false">IF(G$1="P",MAX(0,G$2-$C452),IF(G$1="C",MAX(0,$C452-G$2)))</f>
        <v>0</v>
      </c>
      <c r="H452" s="103" t="n">
        <f aca="false">IF(H$1="P",MAX(0,H$2-$C452),IF(H$1="C",MAX(0,$C452-H$2)))</f>
        <v>0</v>
      </c>
      <c r="I452" s="103" t="n">
        <f aca="false">IF(I$1="P",MAX(0,I$2-$C452),IF(I$1="C",MAX(0,$C452-I$2)))</f>
        <v>0</v>
      </c>
      <c r="J452" s="103" t="n">
        <f aca="false">IF(J$1="P",MAX(0,J$2-$C452),IF(J$1="C",MAX(0,$C452-J$2)))</f>
        <v>0.0300000000000011</v>
      </c>
      <c r="K452" s="103" t="n">
        <f aca="false">IF(K$1="P",MAX(0,K$2-$C452),IF(K$1="C",MAX(0,$C452-K$2)))</f>
        <v>5.03</v>
      </c>
      <c r="L452" s="103" t="n">
        <f aca="false">IF(L$1="P",MAX(0,L$2-$C452),IF(L$1="C",MAX(0,$C452-L$2)))</f>
        <v>15.03</v>
      </c>
      <c r="M452" s="103" t="n">
        <f aca="false">IF(M$1="P",MAX(0,M$2-$C452),IF(M$1="C",MAX(0,$C452-M$2)))</f>
        <v>14.97</v>
      </c>
      <c r="N452" s="103" t="n">
        <f aca="false">IF(N$1="P",MAX(0,N$2-$C452),IF(N$1="C",MAX(0,$C452-N$2)))</f>
        <v>9.97</v>
      </c>
      <c r="O452" s="103" t="n">
        <f aca="false">IF(O$1="P",MAX(0,O$2-$C452),IF(O$1="C",MAX(0,$C452-O$2)))</f>
        <v>4.97</v>
      </c>
      <c r="P452" s="103" t="n">
        <f aca="false">IF(P$1="P",MAX(0,P$2-$C452),IF(P$1="C",MAX(0,$C452-P$2)))</f>
        <v>0</v>
      </c>
      <c r="Q452" s="103" t="n">
        <f aca="false">IF(Q$1="P",MAX(0,Q$2-$C452),IF(Q$1="C",MAX(0,$C452-Q$2)))</f>
        <v>0</v>
      </c>
      <c r="R452" s="103" t="n">
        <f aca="false">IF(R$1="P",MAX(0,R$2-$C452),IF(R$1="C",MAX(0,$C452-R$2)))</f>
        <v>0</v>
      </c>
      <c r="S452" s="103" t="n">
        <f aca="false">IF(S$1="P",MAX(0,S$2-$C452),IF(S$1="C",MAX(0,$C452-S$2)))</f>
        <v>0</v>
      </c>
      <c r="T452" s="104" t="n">
        <f aca="false">A452</f>
        <v>21</v>
      </c>
      <c r="U452" s="105" t="n">
        <f aca="false">VLOOKUP($B452,Gas!$B$3:$E$2506,2)</f>
        <v>2.565</v>
      </c>
      <c r="V452" s="46" t="n">
        <f aca="false">C452/U452</f>
        <v>13.6335282651072</v>
      </c>
      <c r="W452" s="99" t="n">
        <f aca="false">VLOOKUP($B452,Gas!$B$3:$E$2506,4)</f>
        <v>0.592975168813019</v>
      </c>
    </row>
    <row r="453" customFormat="false" ht="12.75" hidden="false" customHeight="false" outlineLevel="0" collapsed="false">
      <c r="A453" s="95" t="n">
        <f aca="false">MONTH(B453)+(YEAR(B453)-1998)*12</f>
        <v>21</v>
      </c>
      <c r="B453" s="114" t="n">
        <v>36412</v>
      </c>
      <c r="C453" s="115" t="n">
        <v>43.2</v>
      </c>
      <c r="D453" s="98" t="n">
        <f aca="false">LN(C453/C452)</f>
        <v>0.21134994417478</v>
      </c>
      <c r="E453" s="106" t="n">
        <f aca="false">STDEV(D444:D453)*SQRT(trade_day)</f>
        <v>2.14367448807047</v>
      </c>
      <c r="F453" s="97"/>
      <c r="G453" s="103" t="n">
        <f aca="false">IF(G$1="P",MAX(0,G$2-$C453),IF(G$1="C",MAX(0,$C453-G$2)))</f>
        <v>0</v>
      </c>
      <c r="H453" s="103" t="n">
        <f aca="false">IF(H$1="P",MAX(0,H$2-$C453),IF(H$1="C",MAX(0,$C453-H$2)))</f>
        <v>0</v>
      </c>
      <c r="I453" s="103" t="n">
        <f aca="false">IF(I$1="P",MAX(0,I$2-$C453),IF(I$1="C",MAX(0,$C453-I$2)))</f>
        <v>0</v>
      </c>
      <c r="J453" s="103" t="n">
        <f aca="false">IF(J$1="P",MAX(0,J$2-$C453),IF(J$1="C",MAX(0,$C453-J$2)))</f>
        <v>0</v>
      </c>
      <c r="K453" s="103" t="n">
        <f aca="false">IF(K$1="P",MAX(0,K$2-$C453),IF(K$1="C",MAX(0,$C453-K$2)))</f>
        <v>0</v>
      </c>
      <c r="L453" s="103" t="n">
        <f aca="false">IF(L$1="P",MAX(0,L$2-$C453),IF(L$1="C",MAX(0,$C453-L$2)))</f>
        <v>6.8</v>
      </c>
      <c r="M453" s="103" t="n">
        <f aca="false">IF(M$1="P",MAX(0,M$2-$C453),IF(M$1="C",MAX(0,$C453-M$2)))</f>
        <v>23.2</v>
      </c>
      <c r="N453" s="103" t="n">
        <f aca="false">IF(N$1="P",MAX(0,N$2-$C453),IF(N$1="C",MAX(0,$C453-N$2)))</f>
        <v>18.2</v>
      </c>
      <c r="O453" s="103" t="n">
        <f aca="false">IF(O$1="P",MAX(0,O$2-$C453),IF(O$1="C",MAX(0,$C453-O$2)))</f>
        <v>13.2</v>
      </c>
      <c r="P453" s="103" t="n">
        <f aca="false">IF(P$1="P",MAX(0,P$2-$C453),IF(P$1="C",MAX(0,$C453-P$2)))</f>
        <v>8.2</v>
      </c>
      <c r="Q453" s="103" t="n">
        <f aca="false">IF(Q$1="P",MAX(0,Q$2-$C453),IF(Q$1="C",MAX(0,$C453-Q$2)))</f>
        <v>3.2</v>
      </c>
      <c r="R453" s="103" t="n">
        <f aca="false">IF(R$1="P",MAX(0,R$2-$C453),IF(R$1="C",MAX(0,$C453-R$2)))</f>
        <v>0</v>
      </c>
      <c r="S453" s="103" t="n">
        <f aca="false">IF(S$1="P",MAX(0,S$2-$C453),IF(S$1="C",MAX(0,$C453-S$2)))</f>
        <v>0</v>
      </c>
      <c r="T453" s="104" t="n">
        <f aca="false">A453</f>
        <v>21</v>
      </c>
      <c r="U453" s="105" t="n">
        <f aca="false">VLOOKUP($B453,Gas!$B$3:$E$2506,2)</f>
        <v>2.665</v>
      </c>
      <c r="V453" s="46" t="n">
        <f aca="false">C453/U453</f>
        <v>16.2101313320826</v>
      </c>
      <c r="W453" s="99" t="n">
        <f aca="false">VLOOKUP($B453,Gas!$B$3:$E$2506,4)</f>
        <v>0.663221417454003</v>
      </c>
    </row>
    <row r="454" customFormat="false" ht="12.75" hidden="false" customHeight="false" outlineLevel="0" collapsed="false">
      <c r="A454" s="95" t="n">
        <f aca="false">MONTH(B454)+(YEAR(B454)-1998)*12</f>
        <v>21</v>
      </c>
      <c r="B454" s="114" t="n">
        <v>36413</v>
      </c>
      <c r="C454" s="115" t="n">
        <v>28.32</v>
      </c>
      <c r="D454" s="98" t="n">
        <f aca="false">LN(C454/C453)</f>
        <v>-0.422272226424546</v>
      </c>
      <c r="E454" s="106" t="n">
        <f aca="false">STDEV(D445:D454)*SQRT(trade_day)</f>
        <v>3.15851144497455</v>
      </c>
      <c r="F454" s="97"/>
      <c r="G454" s="103" t="n">
        <f aca="false">IF(G$1="P",MAX(0,G$2-$C454),IF(G$1="C",MAX(0,$C454-G$2)))</f>
        <v>0</v>
      </c>
      <c r="H454" s="103" t="n">
        <f aca="false">IF(H$1="P",MAX(0,H$2-$C454),IF(H$1="C",MAX(0,$C454-H$2)))</f>
        <v>0</v>
      </c>
      <c r="I454" s="103" t="n">
        <f aca="false">IF(I$1="P",MAX(0,I$2-$C454),IF(I$1="C",MAX(0,$C454-I$2)))</f>
        <v>1.68</v>
      </c>
      <c r="J454" s="103" t="n">
        <f aca="false">IF(J$1="P",MAX(0,J$2-$C454),IF(J$1="C",MAX(0,$C454-J$2)))</f>
        <v>6.68</v>
      </c>
      <c r="K454" s="103" t="n">
        <f aca="false">IF(K$1="P",MAX(0,K$2-$C454),IF(K$1="C",MAX(0,$C454-K$2)))</f>
        <v>11.68</v>
      </c>
      <c r="L454" s="103" t="n">
        <f aca="false">IF(L$1="P",MAX(0,L$2-$C454),IF(L$1="C",MAX(0,$C454-L$2)))</f>
        <v>21.68</v>
      </c>
      <c r="M454" s="103" t="n">
        <f aca="false">IF(M$1="P",MAX(0,M$2-$C454),IF(M$1="C",MAX(0,$C454-M$2)))</f>
        <v>8.32</v>
      </c>
      <c r="N454" s="103" t="n">
        <f aca="false">IF(N$1="P",MAX(0,N$2-$C454),IF(N$1="C",MAX(0,$C454-N$2)))</f>
        <v>3.32</v>
      </c>
      <c r="O454" s="103" t="n">
        <f aca="false">IF(O$1="P",MAX(0,O$2-$C454),IF(O$1="C",MAX(0,$C454-O$2)))</f>
        <v>0</v>
      </c>
      <c r="P454" s="103" t="n">
        <f aca="false">IF(P$1="P",MAX(0,P$2-$C454),IF(P$1="C",MAX(0,$C454-P$2)))</f>
        <v>0</v>
      </c>
      <c r="Q454" s="103" t="n">
        <f aca="false">IF(Q$1="P",MAX(0,Q$2-$C454),IF(Q$1="C",MAX(0,$C454-Q$2)))</f>
        <v>0</v>
      </c>
      <c r="R454" s="103" t="n">
        <f aca="false">IF(R$1="P",MAX(0,R$2-$C454),IF(R$1="C",MAX(0,$C454-R$2)))</f>
        <v>0</v>
      </c>
      <c r="S454" s="103" t="n">
        <f aca="false">IF(S$1="P",MAX(0,S$2-$C454),IF(S$1="C",MAX(0,$C454-S$2)))</f>
        <v>0</v>
      </c>
      <c r="T454" s="104" t="n">
        <f aca="false">A454</f>
        <v>21</v>
      </c>
      <c r="U454" s="105" t="n">
        <f aca="false">VLOOKUP($B454,Gas!$B$3:$E$2506,2)</f>
        <v>2.75</v>
      </c>
      <c r="V454" s="46" t="n">
        <f aca="false">C454/U454</f>
        <v>10.2981818181818</v>
      </c>
      <c r="W454" s="99" t="n">
        <f aca="false">VLOOKUP($B454,Gas!$B$3:$E$2506,4)</f>
        <v>0.703087319809259</v>
      </c>
    </row>
    <row r="455" customFormat="false" ht="12.75" hidden="false" customHeight="false" outlineLevel="0" collapsed="false">
      <c r="A455" s="95" t="n">
        <f aca="false">MONTH(B455)+(YEAR(B455)-1998)*12</f>
        <v>21</v>
      </c>
      <c r="B455" s="114" t="n">
        <v>36416</v>
      </c>
      <c r="C455" s="115" t="n">
        <v>27.12</v>
      </c>
      <c r="D455" s="98" t="n">
        <f aca="false">LN(C455/C454)</f>
        <v>-0.0432968057533242</v>
      </c>
      <c r="E455" s="106" t="n">
        <f aca="false">STDEV(D446:D455)*SQRT(trade_day)</f>
        <v>3.14386028123653</v>
      </c>
      <c r="F455" s="97"/>
      <c r="G455" s="103" t="n">
        <f aca="false">IF(G$1="P",MAX(0,G$2-$C455),IF(G$1="C",MAX(0,$C455-G$2)))</f>
        <v>0</v>
      </c>
      <c r="H455" s="103" t="n">
        <f aca="false">IF(H$1="P",MAX(0,H$2-$C455),IF(H$1="C",MAX(0,$C455-H$2)))</f>
        <v>0</v>
      </c>
      <c r="I455" s="103" t="n">
        <f aca="false">IF(I$1="P",MAX(0,I$2-$C455),IF(I$1="C",MAX(0,$C455-I$2)))</f>
        <v>2.88</v>
      </c>
      <c r="J455" s="103" t="n">
        <f aca="false">IF(J$1="P",MAX(0,J$2-$C455),IF(J$1="C",MAX(0,$C455-J$2)))</f>
        <v>7.88</v>
      </c>
      <c r="K455" s="103" t="n">
        <f aca="false">IF(K$1="P",MAX(0,K$2-$C455),IF(K$1="C",MAX(0,$C455-K$2)))</f>
        <v>12.88</v>
      </c>
      <c r="L455" s="103" t="n">
        <f aca="false">IF(L$1="P",MAX(0,L$2-$C455),IF(L$1="C",MAX(0,$C455-L$2)))</f>
        <v>22.88</v>
      </c>
      <c r="M455" s="103" t="n">
        <f aca="false">IF(M$1="P",MAX(0,M$2-$C455),IF(M$1="C",MAX(0,$C455-M$2)))</f>
        <v>7.12</v>
      </c>
      <c r="N455" s="103" t="n">
        <f aca="false">IF(N$1="P",MAX(0,N$2-$C455),IF(N$1="C",MAX(0,$C455-N$2)))</f>
        <v>2.12</v>
      </c>
      <c r="O455" s="103" t="n">
        <f aca="false">IF(O$1="P",MAX(0,O$2-$C455),IF(O$1="C",MAX(0,$C455-O$2)))</f>
        <v>0</v>
      </c>
      <c r="P455" s="103" t="n">
        <f aca="false">IF(P$1="P",MAX(0,P$2-$C455),IF(P$1="C",MAX(0,$C455-P$2)))</f>
        <v>0</v>
      </c>
      <c r="Q455" s="103" t="n">
        <f aca="false">IF(Q$1="P",MAX(0,Q$2-$C455),IF(Q$1="C",MAX(0,$C455-Q$2)))</f>
        <v>0</v>
      </c>
      <c r="R455" s="103" t="n">
        <f aca="false">IF(R$1="P",MAX(0,R$2-$C455),IF(R$1="C",MAX(0,$C455-R$2)))</f>
        <v>0</v>
      </c>
      <c r="S455" s="103" t="n">
        <f aca="false">IF(S$1="P",MAX(0,S$2-$C455),IF(S$1="C",MAX(0,$C455-S$2)))</f>
        <v>0</v>
      </c>
      <c r="T455" s="104" t="n">
        <f aca="false">A455</f>
        <v>21</v>
      </c>
      <c r="U455" s="105" t="n">
        <f aca="false">VLOOKUP($B455,Gas!$B$3:$E$2506,2)</f>
        <v>2.84</v>
      </c>
      <c r="V455" s="46" t="n">
        <f aca="false">C455/U455</f>
        <v>9.54929577464789</v>
      </c>
      <c r="W455" s="99" t="n">
        <f aca="false">VLOOKUP($B455,Gas!$B$3:$E$2506,4)</f>
        <v>0.468820628588309</v>
      </c>
    </row>
    <row r="456" customFormat="false" ht="12.75" hidden="false" customHeight="false" outlineLevel="0" collapsed="false">
      <c r="A456" s="95" t="n">
        <f aca="false">MONTH(B456)+(YEAR(B456)-1998)*12</f>
        <v>21</v>
      </c>
      <c r="B456" s="114" t="n">
        <v>36417</v>
      </c>
      <c r="C456" s="115" t="n">
        <v>26.42</v>
      </c>
      <c r="D456" s="98" t="n">
        <f aca="false">LN(C456/C455)</f>
        <v>-0.0261501639780155</v>
      </c>
      <c r="E456" s="106" t="n">
        <f aca="false">STDEV(D447:D456)*SQRT(trade_day)</f>
        <v>3.04240805280144</v>
      </c>
      <c r="F456" s="97"/>
      <c r="G456" s="103" t="n">
        <f aca="false">IF(G$1="P",MAX(0,G$2-$C456),IF(G$1="C",MAX(0,$C456-G$2)))</f>
        <v>0</v>
      </c>
      <c r="H456" s="103" t="n">
        <f aca="false">IF(H$1="P",MAX(0,H$2-$C456),IF(H$1="C",MAX(0,$C456-H$2)))</f>
        <v>0</v>
      </c>
      <c r="I456" s="103" t="n">
        <f aca="false">IF(I$1="P",MAX(0,I$2-$C456),IF(I$1="C",MAX(0,$C456-I$2)))</f>
        <v>3.58</v>
      </c>
      <c r="J456" s="103" t="n">
        <f aca="false">IF(J$1="P",MAX(0,J$2-$C456),IF(J$1="C",MAX(0,$C456-J$2)))</f>
        <v>8.58</v>
      </c>
      <c r="K456" s="103" t="n">
        <f aca="false">IF(K$1="P",MAX(0,K$2-$C456),IF(K$1="C",MAX(0,$C456-K$2)))</f>
        <v>13.58</v>
      </c>
      <c r="L456" s="103" t="n">
        <f aca="false">IF(L$1="P",MAX(0,L$2-$C456),IF(L$1="C",MAX(0,$C456-L$2)))</f>
        <v>23.58</v>
      </c>
      <c r="M456" s="103" t="n">
        <f aca="false">IF(M$1="P",MAX(0,M$2-$C456),IF(M$1="C",MAX(0,$C456-M$2)))</f>
        <v>6.42</v>
      </c>
      <c r="N456" s="103" t="n">
        <f aca="false">IF(N$1="P",MAX(0,N$2-$C456),IF(N$1="C",MAX(0,$C456-N$2)))</f>
        <v>1.42</v>
      </c>
      <c r="O456" s="103" t="n">
        <f aca="false">IF(O$1="P",MAX(0,O$2-$C456),IF(O$1="C",MAX(0,$C456-O$2)))</f>
        <v>0</v>
      </c>
      <c r="P456" s="103" t="n">
        <f aca="false">IF(P$1="P",MAX(0,P$2-$C456),IF(P$1="C",MAX(0,$C456-P$2)))</f>
        <v>0</v>
      </c>
      <c r="Q456" s="103" t="n">
        <f aca="false">IF(Q$1="P",MAX(0,Q$2-$C456),IF(Q$1="C",MAX(0,$C456-Q$2)))</f>
        <v>0</v>
      </c>
      <c r="R456" s="103" t="n">
        <f aca="false">IF(R$1="P",MAX(0,R$2-$C456),IF(R$1="C",MAX(0,$C456-R$2)))</f>
        <v>0</v>
      </c>
      <c r="S456" s="103" t="n">
        <f aca="false">IF(S$1="P",MAX(0,S$2-$C456),IF(S$1="C",MAX(0,$C456-S$2)))</f>
        <v>0</v>
      </c>
      <c r="T456" s="104" t="n">
        <f aca="false">A456</f>
        <v>21</v>
      </c>
      <c r="U456" s="105" t="n">
        <f aca="false">VLOOKUP($B456,Gas!$B$3:$E$2506,2)</f>
        <v>2.805</v>
      </c>
      <c r="V456" s="46" t="n">
        <f aca="false">C456/U456</f>
        <v>9.41889483065954</v>
      </c>
      <c r="W456" s="99" t="n">
        <f aca="false">VLOOKUP($B456,Gas!$B$3:$E$2506,4)</f>
        <v>0.379496712458666</v>
      </c>
    </row>
    <row r="457" customFormat="false" ht="12.75" hidden="false" customHeight="false" outlineLevel="0" collapsed="false">
      <c r="A457" s="95" t="n">
        <f aca="false">MONTH(B457)+(YEAR(B457)-1998)*12</f>
        <v>21</v>
      </c>
      <c r="B457" s="114" t="n">
        <v>36418</v>
      </c>
      <c r="C457" s="115" t="n">
        <v>25.98</v>
      </c>
      <c r="D457" s="98" t="n">
        <f aca="false">LN(C457/C456)</f>
        <v>-0.0167942878517258</v>
      </c>
      <c r="E457" s="106" t="n">
        <f aca="false">STDEV(D448:D457)*SQRT(trade_day)</f>
        <v>2.75430521148518</v>
      </c>
      <c r="F457" s="97"/>
      <c r="G457" s="103" t="n">
        <f aca="false">IF(G$1="P",MAX(0,G$2-$C457),IF(G$1="C",MAX(0,$C457-G$2)))</f>
        <v>0</v>
      </c>
      <c r="H457" s="103" t="n">
        <f aca="false">IF(H$1="P",MAX(0,H$2-$C457),IF(H$1="C",MAX(0,$C457-H$2)))</f>
        <v>0</v>
      </c>
      <c r="I457" s="103" t="n">
        <f aca="false">IF(I$1="P",MAX(0,I$2-$C457),IF(I$1="C",MAX(0,$C457-I$2)))</f>
        <v>4.02</v>
      </c>
      <c r="J457" s="103" t="n">
        <f aca="false">IF(J$1="P",MAX(0,J$2-$C457),IF(J$1="C",MAX(0,$C457-J$2)))</f>
        <v>9.02</v>
      </c>
      <c r="K457" s="103" t="n">
        <f aca="false">IF(K$1="P",MAX(0,K$2-$C457),IF(K$1="C",MAX(0,$C457-K$2)))</f>
        <v>14.02</v>
      </c>
      <c r="L457" s="103" t="n">
        <f aca="false">IF(L$1="P",MAX(0,L$2-$C457),IF(L$1="C",MAX(0,$C457-L$2)))</f>
        <v>24.02</v>
      </c>
      <c r="M457" s="103" t="n">
        <f aca="false">IF(M$1="P",MAX(0,M$2-$C457),IF(M$1="C",MAX(0,$C457-M$2)))</f>
        <v>5.98</v>
      </c>
      <c r="N457" s="103" t="n">
        <f aca="false">IF(N$1="P",MAX(0,N$2-$C457),IF(N$1="C",MAX(0,$C457-N$2)))</f>
        <v>0.98</v>
      </c>
      <c r="O457" s="103" t="n">
        <f aca="false">IF(O$1="P",MAX(0,O$2-$C457),IF(O$1="C",MAX(0,$C457-O$2)))</f>
        <v>0</v>
      </c>
      <c r="P457" s="103" t="n">
        <f aca="false">IF(P$1="P",MAX(0,P$2-$C457),IF(P$1="C",MAX(0,$C457-P$2)))</f>
        <v>0</v>
      </c>
      <c r="Q457" s="103" t="n">
        <f aca="false">IF(Q$1="P",MAX(0,Q$2-$C457),IF(Q$1="C",MAX(0,$C457-Q$2)))</f>
        <v>0</v>
      </c>
      <c r="R457" s="103" t="n">
        <f aca="false">IF(R$1="P",MAX(0,R$2-$C457),IF(R$1="C",MAX(0,$C457-R$2)))</f>
        <v>0</v>
      </c>
      <c r="S457" s="103" t="n">
        <f aca="false">IF(S$1="P",MAX(0,S$2-$C457),IF(S$1="C",MAX(0,$C457-S$2)))</f>
        <v>0</v>
      </c>
      <c r="T457" s="104" t="n">
        <f aca="false">A457</f>
        <v>21</v>
      </c>
      <c r="U457" s="105" t="n">
        <f aca="false">VLOOKUP($B457,Gas!$B$3:$E$2506,2)</f>
        <v>2.645</v>
      </c>
      <c r="V457" s="46" t="n">
        <f aca="false">C457/U457</f>
        <v>9.82230623818526</v>
      </c>
      <c r="W457" s="99" t="n">
        <f aca="false">VLOOKUP($B457,Gas!$B$3:$E$2506,4)</f>
        <v>0.57574233988253</v>
      </c>
    </row>
    <row r="458" customFormat="false" ht="12.75" hidden="false" customHeight="false" outlineLevel="0" collapsed="false">
      <c r="A458" s="95" t="n">
        <f aca="false">MONTH(B458)+(YEAR(B458)-1998)*12</f>
        <v>21</v>
      </c>
      <c r="B458" s="114" t="n">
        <v>36419</v>
      </c>
      <c r="C458" s="115" t="n">
        <v>28.26</v>
      </c>
      <c r="D458" s="98" t="n">
        <f aca="false">LN(C458/C457)</f>
        <v>0.084120366013928</v>
      </c>
      <c r="E458" s="106" t="n">
        <f aca="false">STDEV(D449:D458)*SQRT(trade_day)</f>
        <v>2.76003284562045</v>
      </c>
      <c r="F458" s="97"/>
      <c r="G458" s="103" t="n">
        <f aca="false">IF(G$1="P",MAX(0,G$2-$C458),IF(G$1="C",MAX(0,$C458-G$2)))</f>
        <v>0</v>
      </c>
      <c r="H458" s="103" t="n">
        <f aca="false">IF(H$1="P",MAX(0,H$2-$C458),IF(H$1="C",MAX(0,$C458-H$2)))</f>
        <v>0</v>
      </c>
      <c r="I458" s="103" t="n">
        <f aca="false">IF(I$1="P",MAX(0,I$2-$C458),IF(I$1="C",MAX(0,$C458-I$2)))</f>
        <v>1.74</v>
      </c>
      <c r="J458" s="103" t="n">
        <f aca="false">IF(J$1="P",MAX(0,J$2-$C458),IF(J$1="C",MAX(0,$C458-J$2)))</f>
        <v>6.74</v>
      </c>
      <c r="K458" s="103" t="n">
        <f aca="false">IF(K$1="P",MAX(0,K$2-$C458),IF(K$1="C",MAX(0,$C458-K$2)))</f>
        <v>11.74</v>
      </c>
      <c r="L458" s="103" t="n">
        <f aca="false">IF(L$1="P",MAX(0,L$2-$C458),IF(L$1="C",MAX(0,$C458-L$2)))</f>
        <v>21.74</v>
      </c>
      <c r="M458" s="103" t="n">
        <f aca="false">IF(M$1="P",MAX(0,M$2-$C458),IF(M$1="C",MAX(0,$C458-M$2)))</f>
        <v>8.26</v>
      </c>
      <c r="N458" s="103" t="n">
        <f aca="false">IF(N$1="P",MAX(0,N$2-$C458),IF(N$1="C",MAX(0,$C458-N$2)))</f>
        <v>3.26</v>
      </c>
      <c r="O458" s="103" t="n">
        <f aca="false">IF(O$1="P",MAX(0,O$2-$C458),IF(O$1="C",MAX(0,$C458-O$2)))</f>
        <v>0</v>
      </c>
      <c r="P458" s="103" t="n">
        <f aca="false">IF(P$1="P",MAX(0,P$2-$C458),IF(P$1="C",MAX(0,$C458-P$2)))</f>
        <v>0</v>
      </c>
      <c r="Q458" s="103" t="n">
        <f aca="false">IF(Q$1="P",MAX(0,Q$2-$C458),IF(Q$1="C",MAX(0,$C458-Q$2)))</f>
        <v>0</v>
      </c>
      <c r="R458" s="103" t="n">
        <f aca="false">IF(R$1="P",MAX(0,R$2-$C458),IF(R$1="C",MAX(0,$C458-R$2)))</f>
        <v>0</v>
      </c>
      <c r="S458" s="103" t="n">
        <f aca="false">IF(S$1="P",MAX(0,S$2-$C458),IF(S$1="C",MAX(0,$C458-S$2)))</f>
        <v>0</v>
      </c>
      <c r="T458" s="104" t="n">
        <f aca="false">A458</f>
        <v>21</v>
      </c>
      <c r="U458" s="105" t="n">
        <f aca="false">VLOOKUP($B458,Gas!$B$3:$E$2506,2)</f>
        <v>2.53</v>
      </c>
      <c r="V458" s="46" t="n">
        <f aca="false">C458/U458</f>
        <v>11.1699604743083</v>
      </c>
      <c r="W458" s="99" t="n">
        <f aca="false">VLOOKUP($B458,Gas!$B$3:$E$2506,4)</f>
        <v>0.654991048394972</v>
      </c>
    </row>
    <row r="459" customFormat="false" ht="12.75" hidden="false" customHeight="false" outlineLevel="0" collapsed="false">
      <c r="A459" s="95" t="n">
        <f aca="false">MONTH(B459)+(YEAR(B459)-1998)*12</f>
        <v>21</v>
      </c>
      <c r="B459" s="114" t="n">
        <v>36420</v>
      </c>
      <c r="C459" s="115" t="n">
        <v>27.11</v>
      </c>
      <c r="D459" s="98" t="n">
        <f aca="false">LN(C459/C458)</f>
        <v>-0.0415447137458073</v>
      </c>
      <c r="E459" s="106" t="n">
        <f aca="false">STDEV(D450:D459)*SQRT(trade_day)</f>
        <v>2.76280414674066</v>
      </c>
      <c r="F459" s="97"/>
      <c r="G459" s="103" t="n">
        <f aca="false">IF(G$1="P",MAX(0,G$2-$C459),IF(G$1="C",MAX(0,$C459-G$2)))</f>
        <v>0</v>
      </c>
      <c r="H459" s="103" t="n">
        <f aca="false">IF(H$1="P",MAX(0,H$2-$C459),IF(H$1="C",MAX(0,$C459-H$2)))</f>
        <v>0</v>
      </c>
      <c r="I459" s="103" t="n">
        <f aca="false">IF(I$1="P",MAX(0,I$2-$C459),IF(I$1="C",MAX(0,$C459-I$2)))</f>
        <v>2.89</v>
      </c>
      <c r="J459" s="103" t="n">
        <f aca="false">IF(J$1="P",MAX(0,J$2-$C459),IF(J$1="C",MAX(0,$C459-J$2)))</f>
        <v>7.89</v>
      </c>
      <c r="K459" s="103" t="n">
        <f aca="false">IF(K$1="P",MAX(0,K$2-$C459),IF(K$1="C",MAX(0,$C459-K$2)))</f>
        <v>12.89</v>
      </c>
      <c r="L459" s="103" t="n">
        <f aca="false">IF(L$1="P",MAX(0,L$2-$C459),IF(L$1="C",MAX(0,$C459-L$2)))</f>
        <v>22.89</v>
      </c>
      <c r="M459" s="103" t="n">
        <f aca="false">IF(M$1="P",MAX(0,M$2-$C459),IF(M$1="C",MAX(0,$C459-M$2)))</f>
        <v>7.11</v>
      </c>
      <c r="N459" s="103" t="n">
        <f aca="false">IF(N$1="P",MAX(0,N$2-$C459),IF(N$1="C",MAX(0,$C459-N$2)))</f>
        <v>2.11</v>
      </c>
      <c r="O459" s="103" t="n">
        <f aca="false">IF(O$1="P",MAX(0,O$2-$C459),IF(O$1="C",MAX(0,$C459-O$2)))</f>
        <v>0</v>
      </c>
      <c r="P459" s="103" t="n">
        <f aca="false">IF(P$1="P",MAX(0,P$2-$C459),IF(P$1="C",MAX(0,$C459-P$2)))</f>
        <v>0</v>
      </c>
      <c r="Q459" s="103" t="n">
        <f aca="false">IF(Q$1="P",MAX(0,Q$2-$C459),IF(Q$1="C",MAX(0,$C459-Q$2)))</f>
        <v>0</v>
      </c>
      <c r="R459" s="103" t="n">
        <f aca="false">IF(R$1="P",MAX(0,R$2-$C459),IF(R$1="C",MAX(0,$C459-R$2)))</f>
        <v>0</v>
      </c>
      <c r="S459" s="103" t="n">
        <f aca="false">IF(S$1="P",MAX(0,S$2-$C459),IF(S$1="C",MAX(0,$C459-S$2)))</f>
        <v>0</v>
      </c>
      <c r="T459" s="104" t="n">
        <f aca="false">A459</f>
        <v>21</v>
      </c>
      <c r="U459" s="105" t="n">
        <f aca="false">VLOOKUP($B459,Gas!$B$3:$E$2506,2)</f>
        <v>2.485</v>
      </c>
      <c r="V459" s="46" t="n">
        <f aca="false">C459/U459</f>
        <v>10.9094567404427</v>
      </c>
      <c r="W459" s="99" t="n">
        <f aca="false">VLOOKUP($B459,Gas!$B$3:$E$2506,4)</f>
        <v>0.666751840336424</v>
      </c>
    </row>
    <row r="460" customFormat="false" ht="12.75" hidden="false" customHeight="false" outlineLevel="0" collapsed="false">
      <c r="A460" s="95" t="n">
        <f aca="false">MONTH(B460)+(YEAR(B460)-1998)*12</f>
        <v>21</v>
      </c>
      <c r="B460" s="114" t="n">
        <v>36423</v>
      </c>
      <c r="C460" s="115" t="n">
        <v>26.52</v>
      </c>
      <c r="D460" s="98" t="n">
        <f aca="false">LN(C460/C459)</f>
        <v>-0.0220034981929124</v>
      </c>
      <c r="E460" s="106" t="n">
        <f aca="false">STDEV(D451:D460)*SQRT(trade_day)</f>
        <v>2.72677226807679</v>
      </c>
      <c r="F460" s="97"/>
      <c r="G460" s="103" t="n">
        <f aca="false">IF(G$1="P",MAX(0,G$2-$C460),IF(G$1="C",MAX(0,$C460-G$2)))</f>
        <v>0</v>
      </c>
      <c r="H460" s="103" t="n">
        <f aca="false">IF(H$1="P",MAX(0,H$2-$C460),IF(H$1="C",MAX(0,$C460-H$2)))</f>
        <v>0</v>
      </c>
      <c r="I460" s="103" t="n">
        <f aca="false">IF(I$1="P",MAX(0,I$2-$C460),IF(I$1="C",MAX(0,$C460-I$2)))</f>
        <v>3.48</v>
      </c>
      <c r="J460" s="103" t="n">
        <f aca="false">IF(J$1="P",MAX(0,J$2-$C460),IF(J$1="C",MAX(0,$C460-J$2)))</f>
        <v>8.48</v>
      </c>
      <c r="K460" s="103" t="n">
        <f aca="false">IF(K$1="P",MAX(0,K$2-$C460),IF(K$1="C",MAX(0,$C460-K$2)))</f>
        <v>13.48</v>
      </c>
      <c r="L460" s="103" t="n">
        <f aca="false">IF(L$1="P",MAX(0,L$2-$C460),IF(L$1="C",MAX(0,$C460-L$2)))</f>
        <v>23.48</v>
      </c>
      <c r="M460" s="103" t="n">
        <f aca="false">IF(M$1="P",MAX(0,M$2-$C460),IF(M$1="C",MAX(0,$C460-M$2)))</f>
        <v>6.52</v>
      </c>
      <c r="N460" s="103" t="n">
        <f aca="false">IF(N$1="P",MAX(0,N$2-$C460),IF(N$1="C",MAX(0,$C460-N$2)))</f>
        <v>1.52</v>
      </c>
      <c r="O460" s="103" t="n">
        <f aca="false">IF(O$1="P",MAX(0,O$2-$C460),IF(O$1="C",MAX(0,$C460-O$2)))</f>
        <v>0</v>
      </c>
      <c r="P460" s="103" t="n">
        <f aca="false">IF(P$1="P",MAX(0,P$2-$C460),IF(P$1="C",MAX(0,$C460-P$2)))</f>
        <v>0</v>
      </c>
      <c r="Q460" s="103" t="n">
        <f aca="false">IF(Q$1="P",MAX(0,Q$2-$C460),IF(Q$1="C",MAX(0,$C460-Q$2)))</f>
        <v>0</v>
      </c>
      <c r="R460" s="103" t="n">
        <f aca="false">IF(R$1="P",MAX(0,R$2-$C460),IF(R$1="C",MAX(0,$C460-R$2)))</f>
        <v>0</v>
      </c>
      <c r="S460" s="103" t="n">
        <f aca="false">IF(S$1="P",MAX(0,S$2-$C460),IF(S$1="C",MAX(0,$C460-S$2)))</f>
        <v>0</v>
      </c>
      <c r="T460" s="104" t="n">
        <f aca="false">A460</f>
        <v>21</v>
      </c>
      <c r="U460" s="105" t="n">
        <f aca="false">VLOOKUP($B460,Gas!$B$3:$E$2506,2)</f>
        <v>2.46</v>
      </c>
      <c r="V460" s="46" t="n">
        <f aca="false">C460/U460</f>
        <v>10.7804878048781</v>
      </c>
      <c r="W460" s="99" t="n">
        <f aca="false">VLOOKUP($B460,Gas!$B$3:$E$2506,4)</f>
        <v>0.484943642997054</v>
      </c>
    </row>
    <row r="461" customFormat="false" ht="12.75" hidden="false" customHeight="false" outlineLevel="0" collapsed="false">
      <c r="A461" s="95" t="n">
        <f aca="false">MONTH(B461)+(YEAR(B461)-1998)*12</f>
        <v>21</v>
      </c>
      <c r="B461" s="114" t="n">
        <v>36424</v>
      </c>
      <c r="C461" s="115" t="n">
        <v>24.25</v>
      </c>
      <c r="D461" s="98" t="n">
        <f aca="false">LN(C461/C460)</f>
        <v>-0.0894825479341696</v>
      </c>
      <c r="E461" s="106" t="n">
        <f aca="false">STDEV(D452:D461)*SQRT(trade_day)</f>
        <v>2.75241901221064</v>
      </c>
      <c r="F461" s="97"/>
      <c r="G461" s="103" t="n">
        <f aca="false">IF(G$1="P",MAX(0,G$2-$C461),IF(G$1="C",MAX(0,$C461-G$2)))</f>
        <v>0</v>
      </c>
      <c r="H461" s="103" t="n">
        <f aca="false">IF(H$1="P",MAX(0,H$2-$C461),IF(H$1="C",MAX(0,$C461-H$2)))</f>
        <v>0.75</v>
      </c>
      <c r="I461" s="103" t="n">
        <f aca="false">IF(I$1="P",MAX(0,I$2-$C461),IF(I$1="C",MAX(0,$C461-I$2)))</f>
        <v>5.75</v>
      </c>
      <c r="J461" s="103" t="n">
        <f aca="false">IF(J$1="P",MAX(0,J$2-$C461),IF(J$1="C",MAX(0,$C461-J$2)))</f>
        <v>10.75</v>
      </c>
      <c r="K461" s="103" t="n">
        <f aca="false">IF(K$1="P",MAX(0,K$2-$C461),IF(K$1="C",MAX(0,$C461-K$2)))</f>
        <v>15.75</v>
      </c>
      <c r="L461" s="103" t="n">
        <f aca="false">IF(L$1="P",MAX(0,L$2-$C461),IF(L$1="C",MAX(0,$C461-L$2)))</f>
        <v>25.75</v>
      </c>
      <c r="M461" s="103" t="n">
        <f aca="false">IF(M$1="P",MAX(0,M$2-$C461),IF(M$1="C",MAX(0,$C461-M$2)))</f>
        <v>4.25</v>
      </c>
      <c r="N461" s="103" t="n">
        <f aca="false">IF(N$1="P",MAX(0,N$2-$C461),IF(N$1="C",MAX(0,$C461-N$2)))</f>
        <v>0</v>
      </c>
      <c r="O461" s="103" t="n">
        <f aca="false">IF(O$1="P",MAX(0,O$2-$C461),IF(O$1="C",MAX(0,$C461-O$2)))</f>
        <v>0</v>
      </c>
      <c r="P461" s="103" t="n">
        <f aca="false">IF(P$1="P",MAX(0,P$2-$C461),IF(P$1="C",MAX(0,$C461-P$2)))</f>
        <v>0</v>
      </c>
      <c r="Q461" s="103" t="n">
        <f aca="false">IF(Q$1="P",MAX(0,Q$2-$C461),IF(Q$1="C",MAX(0,$C461-Q$2)))</f>
        <v>0</v>
      </c>
      <c r="R461" s="103" t="n">
        <f aca="false">IF(R$1="P",MAX(0,R$2-$C461),IF(R$1="C",MAX(0,$C461-R$2)))</f>
        <v>0</v>
      </c>
      <c r="S461" s="103" t="n">
        <f aca="false">IF(S$1="P",MAX(0,S$2-$C461),IF(S$1="C",MAX(0,$C461-S$2)))</f>
        <v>0</v>
      </c>
      <c r="T461" s="104" t="n">
        <f aca="false">A461</f>
        <v>21</v>
      </c>
      <c r="U461" s="105" t="n">
        <f aca="false">VLOOKUP($B461,Gas!$B$3:$E$2506,2)</f>
        <v>2.495</v>
      </c>
      <c r="V461" s="46" t="n">
        <f aca="false">C461/U461</f>
        <v>9.71943887775551</v>
      </c>
      <c r="W461" s="99" t="n">
        <f aca="false">VLOOKUP($B461,Gas!$B$3:$E$2506,4)</f>
        <v>0.428419145490994</v>
      </c>
    </row>
    <row r="462" customFormat="false" ht="12.75" hidden="false" customHeight="false" outlineLevel="0" collapsed="false">
      <c r="A462" s="95" t="n">
        <f aca="false">MONTH(B462)+(YEAR(B462)-1998)*12</f>
        <v>21</v>
      </c>
      <c r="B462" s="114" t="n">
        <v>36425</v>
      </c>
      <c r="C462" s="115" t="n">
        <v>24.87</v>
      </c>
      <c r="D462" s="98" t="n">
        <f aca="false">LN(C462/C461)</f>
        <v>0.0252456404318212</v>
      </c>
      <c r="E462" s="106" t="n">
        <f aca="false">STDEV(D453:D462)*SQRT(trade_day)</f>
        <v>2.53934349580866</v>
      </c>
      <c r="F462" s="97"/>
      <c r="G462" s="103" t="n">
        <f aca="false">IF(G$1="P",MAX(0,G$2-$C462),IF(G$1="C",MAX(0,$C462-G$2)))</f>
        <v>0</v>
      </c>
      <c r="H462" s="103" t="n">
        <f aca="false">IF(H$1="P",MAX(0,H$2-$C462),IF(H$1="C",MAX(0,$C462-H$2)))</f>
        <v>0.129999999999999</v>
      </c>
      <c r="I462" s="103" t="n">
        <f aca="false">IF(I$1="P",MAX(0,I$2-$C462),IF(I$1="C",MAX(0,$C462-I$2)))</f>
        <v>5.13</v>
      </c>
      <c r="J462" s="103" t="n">
        <f aca="false">IF(J$1="P",MAX(0,J$2-$C462),IF(J$1="C",MAX(0,$C462-J$2)))</f>
        <v>10.13</v>
      </c>
      <c r="K462" s="103" t="n">
        <f aca="false">IF(K$1="P",MAX(0,K$2-$C462),IF(K$1="C",MAX(0,$C462-K$2)))</f>
        <v>15.13</v>
      </c>
      <c r="L462" s="103" t="n">
        <f aca="false">IF(L$1="P",MAX(0,L$2-$C462),IF(L$1="C",MAX(0,$C462-L$2)))</f>
        <v>25.13</v>
      </c>
      <c r="M462" s="103" t="n">
        <f aca="false">IF(M$1="P",MAX(0,M$2-$C462),IF(M$1="C",MAX(0,$C462-M$2)))</f>
        <v>4.87</v>
      </c>
      <c r="N462" s="103" t="n">
        <f aca="false">IF(N$1="P",MAX(0,N$2-$C462),IF(N$1="C",MAX(0,$C462-N$2)))</f>
        <v>0</v>
      </c>
      <c r="O462" s="103" t="n">
        <f aca="false">IF(O$1="P",MAX(0,O$2-$C462),IF(O$1="C",MAX(0,$C462-O$2)))</f>
        <v>0</v>
      </c>
      <c r="P462" s="103" t="n">
        <f aca="false">IF(P$1="P",MAX(0,P$2-$C462),IF(P$1="C",MAX(0,$C462-P$2)))</f>
        <v>0</v>
      </c>
      <c r="Q462" s="103" t="n">
        <f aca="false">IF(Q$1="P",MAX(0,Q$2-$C462),IF(Q$1="C",MAX(0,$C462-Q$2)))</f>
        <v>0</v>
      </c>
      <c r="R462" s="103" t="n">
        <f aca="false">IF(R$1="P",MAX(0,R$2-$C462),IF(R$1="C",MAX(0,$C462-R$2)))</f>
        <v>0</v>
      </c>
      <c r="S462" s="103" t="n">
        <f aca="false">IF(S$1="P",MAX(0,S$2-$C462),IF(S$1="C",MAX(0,$C462-S$2)))</f>
        <v>0</v>
      </c>
      <c r="T462" s="104" t="n">
        <f aca="false">A462</f>
        <v>21</v>
      </c>
      <c r="U462" s="105" t="n">
        <f aca="false">VLOOKUP($B462,Gas!$B$3:$E$2506,2)</f>
        <v>2.305</v>
      </c>
      <c r="V462" s="46" t="n">
        <f aca="false">C462/U462</f>
        <v>10.7895878524946</v>
      </c>
      <c r="W462" s="99" t="n">
        <f aca="false">VLOOKUP($B462,Gas!$B$3:$E$2506,4)</f>
        <v>0.573874360288836</v>
      </c>
    </row>
    <row r="463" customFormat="false" ht="12.75" hidden="false" customHeight="false" outlineLevel="0" collapsed="false">
      <c r="A463" s="95" t="n">
        <f aca="false">MONTH(B463)+(YEAR(B463)-1998)*12</f>
        <v>21</v>
      </c>
      <c r="B463" s="114" t="n">
        <v>36426</v>
      </c>
      <c r="C463" s="115" t="n">
        <v>24.43</v>
      </c>
      <c r="D463" s="98" t="n">
        <f aca="false">LN(C463/C462)</f>
        <v>-0.0178503725456643</v>
      </c>
      <c r="E463" s="106" t="n">
        <f aca="false">STDEV(D454:D463)*SQRT(trade_day)</f>
        <v>2.15323091768686</v>
      </c>
      <c r="F463" s="97"/>
      <c r="G463" s="103" t="n">
        <f aca="false">IF(G$1="P",MAX(0,G$2-$C463),IF(G$1="C",MAX(0,$C463-G$2)))</f>
        <v>0</v>
      </c>
      <c r="H463" s="103" t="n">
        <f aca="false">IF(H$1="P",MAX(0,H$2-$C463),IF(H$1="C",MAX(0,$C463-H$2)))</f>
        <v>0.57</v>
      </c>
      <c r="I463" s="103" t="n">
        <f aca="false">IF(I$1="P",MAX(0,I$2-$C463),IF(I$1="C",MAX(0,$C463-I$2)))</f>
        <v>5.57</v>
      </c>
      <c r="J463" s="103" t="n">
        <f aca="false">IF(J$1="P",MAX(0,J$2-$C463),IF(J$1="C",MAX(0,$C463-J$2)))</f>
        <v>10.57</v>
      </c>
      <c r="K463" s="103" t="n">
        <f aca="false">IF(K$1="P",MAX(0,K$2-$C463),IF(K$1="C",MAX(0,$C463-K$2)))</f>
        <v>15.57</v>
      </c>
      <c r="L463" s="103" t="n">
        <f aca="false">IF(L$1="P",MAX(0,L$2-$C463),IF(L$1="C",MAX(0,$C463-L$2)))</f>
        <v>25.57</v>
      </c>
      <c r="M463" s="103" t="n">
        <f aca="false">IF(M$1="P",MAX(0,M$2-$C463),IF(M$1="C",MAX(0,$C463-M$2)))</f>
        <v>4.43</v>
      </c>
      <c r="N463" s="103" t="n">
        <f aca="false">IF(N$1="P",MAX(0,N$2-$C463),IF(N$1="C",MAX(0,$C463-N$2)))</f>
        <v>0</v>
      </c>
      <c r="O463" s="103" t="n">
        <f aca="false">IF(O$1="P",MAX(0,O$2-$C463),IF(O$1="C",MAX(0,$C463-O$2)))</f>
        <v>0</v>
      </c>
      <c r="P463" s="103" t="n">
        <f aca="false">IF(P$1="P",MAX(0,P$2-$C463),IF(P$1="C",MAX(0,$C463-P$2)))</f>
        <v>0</v>
      </c>
      <c r="Q463" s="103" t="n">
        <f aca="false">IF(Q$1="P",MAX(0,Q$2-$C463),IF(Q$1="C",MAX(0,$C463-Q$2)))</f>
        <v>0</v>
      </c>
      <c r="R463" s="103" t="n">
        <f aca="false">IF(R$1="P",MAX(0,R$2-$C463),IF(R$1="C",MAX(0,$C463-R$2)))</f>
        <v>0</v>
      </c>
      <c r="S463" s="103" t="n">
        <f aca="false">IF(S$1="P",MAX(0,S$2-$C463),IF(S$1="C",MAX(0,$C463-S$2)))</f>
        <v>0</v>
      </c>
      <c r="T463" s="104" t="n">
        <f aca="false">A463</f>
        <v>21</v>
      </c>
      <c r="U463" s="105" t="n">
        <f aca="false">VLOOKUP($B463,Gas!$B$3:$E$2506,2)</f>
        <v>2.295</v>
      </c>
      <c r="V463" s="46" t="n">
        <f aca="false">C463/U463</f>
        <v>10.6448801742919</v>
      </c>
      <c r="W463" s="99" t="n">
        <f aca="false">VLOOKUP($B463,Gas!$B$3:$E$2506,4)</f>
        <v>0.568032549260702</v>
      </c>
    </row>
    <row r="464" customFormat="false" ht="12.75" hidden="false" customHeight="false" outlineLevel="0" collapsed="false">
      <c r="A464" s="95" t="n">
        <f aca="false">MONTH(B464)+(YEAR(B464)-1998)*12</f>
        <v>21</v>
      </c>
      <c r="B464" s="114" t="n">
        <v>36427</v>
      </c>
      <c r="C464" s="115" t="n">
        <v>23.15</v>
      </c>
      <c r="D464" s="98" t="n">
        <f aca="false">LN(C464/C463)</f>
        <v>-0.053817104737406</v>
      </c>
      <c r="E464" s="106" t="n">
        <f aca="false">STDEV(D455:D464)*SQRT(trade_day)</f>
        <v>0.743920618336399</v>
      </c>
      <c r="F464" s="97"/>
      <c r="G464" s="103" t="n">
        <f aca="false">IF(G$1="P",MAX(0,G$2-$C464),IF(G$1="C",MAX(0,$C464-G$2)))</f>
        <v>0</v>
      </c>
      <c r="H464" s="103" t="n">
        <f aca="false">IF(H$1="P",MAX(0,H$2-$C464),IF(H$1="C",MAX(0,$C464-H$2)))</f>
        <v>1.85</v>
      </c>
      <c r="I464" s="103" t="n">
        <f aca="false">IF(I$1="P",MAX(0,I$2-$C464),IF(I$1="C",MAX(0,$C464-I$2)))</f>
        <v>6.85</v>
      </c>
      <c r="J464" s="103" t="n">
        <f aca="false">IF(J$1="P",MAX(0,J$2-$C464),IF(J$1="C",MAX(0,$C464-J$2)))</f>
        <v>11.85</v>
      </c>
      <c r="K464" s="103" t="n">
        <f aca="false">IF(K$1="P",MAX(0,K$2-$C464),IF(K$1="C",MAX(0,$C464-K$2)))</f>
        <v>16.85</v>
      </c>
      <c r="L464" s="103" t="n">
        <f aca="false">IF(L$1="P",MAX(0,L$2-$C464),IF(L$1="C",MAX(0,$C464-L$2)))</f>
        <v>26.85</v>
      </c>
      <c r="M464" s="103" t="n">
        <f aca="false">IF(M$1="P",MAX(0,M$2-$C464),IF(M$1="C",MAX(0,$C464-M$2)))</f>
        <v>3.15</v>
      </c>
      <c r="N464" s="103" t="n">
        <f aca="false">IF(N$1="P",MAX(0,N$2-$C464),IF(N$1="C",MAX(0,$C464-N$2)))</f>
        <v>0</v>
      </c>
      <c r="O464" s="103" t="n">
        <f aca="false">IF(O$1="P",MAX(0,O$2-$C464),IF(O$1="C",MAX(0,$C464-O$2)))</f>
        <v>0</v>
      </c>
      <c r="P464" s="103" t="n">
        <f aca="false">IF(P$1="P",MAX(0,P$2-$C464),IF(P$1="C",MAX(0,$C464-P$2)))</f>
        <v>0</v>
      </c>
      <c r="Q464" s="103" t="n">
        <f aca="false">IF(Q$1="P",MAX(0,Q$2-$C464),IF(Q$1="C",MAX(0,$C464-Q$2)))</f>
        <v>0</v>
      </c>
      <c r="R464" s="103" t="n">
        <f aca="false">IF(R$1="P",MAX(0,R$2-$C464),IF(R$1="C",MAX(0,$C464-R$2)))</f>
        <v>0</v>
      </c>
      <c r="S464" s="103" t="n">
        <f aca="false">IF(S$1="P",MAX(0,S$2-$C464),IF(S$1="C",MAX(0,$C464-S$2)))</f>
        <v>0</v>
      </c>
      <c r="T464" s="104" t="n">
        <f aca="false">A464</f>
        <v>21</v>
      </c>
      <c r="U464" s="105" t="n">
        <f aca="false">VLOOKUP($B464,Gas!$B$3:$E$2506,2)</f>
        <v>2.47</v>
      </c>
      <c r="V464" s="46" t="n">
        <f aca="false">C464/U464</f>
        <v>9.37246963562753</v>
      </c>
      <c r="W464" s="99" t="n">
        <f aca="false">VLOOKUP($B464,Gas!$B$3:$E$2506,4)</f>
        <v>0.80866846311651</v>
      </c>
    </row>
    <row r="465" customFormat="false" ht="12.75" hidden="false" customHeight="false" outlineLevel="0" collapsed="false">
      <c r="A465" s="95" t="n">
        <f aca="false">MONTH(B465)+(YEAR(B465)-1998)*12</f>
        <v>21</v>
      </c>
      <c r="B465" s="114" t="n">
        <v>36430</v>
      </c>
      <c r="C465" s="115" t="n">
        <v>29.07</v>
      </c>
      <c r="D465" s="98" t="n">
        <f aca="false">LN(C465/C464)</f>
        <v>0.227711934038542</v>
      </c>
      <c r="E465" s="106" t="n">
        <f aca="false">STDEV(D456:D465)*SQRT(trade_day)</f>
        <v>1.4286961531433</v>
      </c>
      <c r="F465" s="97"/>
      <c r="G465" s="103" t="n">
        <f aca="false">IF(G$1="P",MAX(0,G$2-$C465),IF(G$1="C",MAX(0,$C465-G$2)))</f>
        <v>0</v>
      </c>
      <c r="H465" s="103" t="n">
        <f aca="false">IF(H$1="P",MAX(0,H$2-$C465),IF(H$1="C",MAX(0,$C465-H$2)))</f>
        <v>0</v>
      </c>
      <c r="I465" s="103" t="n">
        <f aca="false">IF(I$1="P",MAX(0,I$2-$C465),IF(I$1="C",MAX(0,$C465-I$2)))</f>
        <v>0.93</v>
      </c>
      <c r="J465" s="103" t="n">
        <f aca="false">IF(J$1="P",MAX(0,J$2-$C465),IF(J$1="C",MAX(0,$C465-J$2)))</f>
        <v>5.93</v>
      </c>
      <c r="K465" s="103" t="n">
        <f aca="false">IF(K$1="P",MAX(0,K$2-$C465),IF(K$1="C",MAX(0,$C465-K$2)))</f>
        <v>10.93</v>
      </c>
      <c r="L465" s="103" t="n">
        <f aca="false">IF(L$1="P",MAX(0,L$2-$C465),IF(L$1="C",MAX(0,$C465-L$2)))</f>
        <v>20.93</v>
      </c>
      <c r="M465" s="103" t="n">
        <f aca="false">IF(M$1="P",MAX(0,M$2-$C465),IF(M$1="C",MAX(0,$C465-M$2)))</f>
        <v>9.07</v>
      </c>
      <c r="N465" s="103" t="n">
        <f aca="false">IF(N$1="P",MAX(0,N$2-$C465),IF(N$1="C",MAX(0,$C465-N$2)))</f>
        <v>4.07</v>
      </c>
      <c r="O465" s="103" t="n">
        <f aca="false">IF(O$1="P",MAX(0,O$2-$C465),IF(O$1="C",MAX(0,$C465-O$2)))</f>
        <v>0</v>
      </c>
      <c r="P465" s="103" t="n">
        <f aca="false">IF(P$1="P",MAX(0,P$2-$C465),IF(P$1="C",MAX(0,$C465-P$2)))</f>
        <v>0</v>
      </c>
      <c r="Q465" s="103" t="n">
        <f aca="false">IF(Q$1="P",MAX(0,Q$2-$C465),IF(Q$1="C",MAX(0,$C465-Q$2)))</f>
        <v>0</v>
      </c>
      <c r="R465" s="103" t="n">
        <f aca="false">IF(R$1="P",MAX(0,R$2-$C465),IF(R$1="C",MAX(0,$C465-R$2)))</f>
        <v>0</v>
      </c>
      <c r="S465" s="103" t="n">
        <f aca="false">IF(S$1="P",MAX(0,S$2-$C465),IF(S$1="C",MAX(0,$C465-S$2)))</f>
        <v>0</v>
      </c>
      <c r="T465" s="104" t="n">
        <f aca="false">A465</f>
        <v>21</v>
      </c>
      <c r="U465" s="105" t="n">
        <f aca="false">VLOOKUP($B465,Gas!$B$3:$E$2506,2)</f>
        <v>2.57</v>
      </c>
      <c r="V465" s="46" t="n">
        <f aca="false">C465/U465</f>
        <v>11.3112840466926</v>
      </c>
      <c r="W465" s="99" t="n">
        <f aca="false">VLOOKUP($B465,Gas!$B$3:$E$2506,4)</f>
        <v>0.738745638481966</v>
      </c>
    </row>
    <row r="466" customFormat="false" ht="12.75" hidden="false" customHeight="false" outlineLevel="0" collapsed="false">
      <c r="A466" s="95" t="n">
        <f aca="false">MONTH(B466)+(YEAR(B466)-1998)*12</f>
        <v>21</v>
      </c>
      <c r="B466" s="114" t="n">
        <v>36431</v>
      </c>
      <c r="C466" s="115" t="n">
        <v>25.35</v>
      </c>
      <c r="D466" s="98" t="n">
        <f aca="false">LN(C466/C465)</f>
        <v>-0.136927984533592</v>
      </c>
      <c r="E466" s="106" t="n">
        <f aca="false">STDEV(D457:D466)*SQRT(trade_day)</f>
        <v>1.59738383001387</v>
      </c>
      <c r="F466" s="97"/>
      <c r="G466" s="103" t="n">
        <f aca="false">IF(G$1="P",MAX(0,G$2-$C466),IF(G$1="C",MAX(0,$C466-G$2)))</f>
        <v>0</v>
      </c>
      <c r="H466" s="103" t="n">
        <f aca="false">IF(H$1="P",MAX(0,H$2-$C466),IF(H$1="C",MAX(0,$C466-H$2)))</f>
        <v>0</v>
      </c>
      <c r="I466" s="103" t="n">
        <f aca="false">IF(I$1="P",MAX(0,I$2-$C466),IF(I$1="C",MAX(0,$C466-I$2)))</f>
        <v>4.65</v>
      </c>
      <c r="J466" s="103" t="n">
        <f aca="false">IF(J$1="P",MAX(0,J$2-$C466),IF(J$1="C",MAX(0,$C466-J$2)))</f>
        <v>9.65</v>
      </c>
      <c r="K466" s="103" t="n">
        <f aca="false">IF(K$1="P",MAX(0,K$2-$C466),IF(K$1="C",MAX(0,$C466-K$2)))</f>
        <v>14.65</v>
      </c>
      <c r="L466" s="103" t="n">
        <f aca="false">IF(L$1="P",MAX(0,L$2-$C466),IF(L$1="C",MAX(0,$C466-L$2)))</f>
        <v>24.65</v>
      </c>
      <c r="M466" s="103" t="n">
        <f aca="false">IF(M$1="P",MAX(0,M$2-$C466),IF(M$1="C",MAX(0,$C466-M$2)))</f>
        <v>5.35</v>
      </c>
      <c r="N466" s="103" t="n">
        <f aca="false">IF(N$1="P",MAX(0,N$2-$C466),IF(N$1="C",MAX(0,$C466-N$2)))</f>
        <v>0.350000000000001</v>
      </c>
      <c r="O466" s="103" t="n">
        <f aca="false">IF(O$1="P",MAX(0,O$2-$C466),IF(O$1="C",MAX(0,$C466-O$2)))</f>
        <v>0</v>
      </c>
      <c r="P466" s="103" t="n">
        <f aca="false">IF(P$1="P",MAX(0,P$2-$C466),IF(P$1="C",MAX(0,$C466-P$2)))</f>
        <v>0</v>
      </c>
      <c r="Q466" s="103" t="n">
        <f aca="false">IF(Q$1="P",MAX(0,Q$2-$C466),IF(Q$1="C",MAX(0,$C466-Q$2)))</f>
        <v>0</v>
      </c>
      <c r="R466" s="103" t="n">
        <f aca="false">IF(R$1="P",MAX(0,R$2-$C466),IF(R$1="C",MAX(0,$C466-R$2)))</f>
        <v>0</v>
      </c>
      <c r="S466" s="103" t="n">
        <f aca="false">IF(S$1="P",MAX(0,S$2-$C466),IF(S$1="C",MAX(0,$C466-S$2)))</f>
        <v>0</v>
      </c>
      <c r="T466" s="104" t="n">
        <f aca="false">A466</f>
        <v>21</v>
      </c>
      <c r="U466" s="105" t="n">
        <f aca="false">VLOOKUP($B466,Gas!$B$3:$E$2506,2)</f>
        <v>2.5</v>
      </c>
      <c r="V466" s="46" t="n">
        <f aca="false">C466/U466</f>
        <v>10.14</v>
      </c>
      <c r="W466" s="99" t="n">
        <f aca="false">VLOOKUP($B466,Gas!$B$3:$E$2506,4)</f>
        <v>0.758985429011372</v>
      </c>
    </row>
    <row r="467" customFormat="false" ht="12.75" hidden="false" customHeight="false" outlineLevel="0" collapsed="false">
      <c r="A467" s="95" t="n">
        <f aca="false">MONTH(B467)+(YEAR(B467)-1998)*12</f>
        <v>21</v>
      </c>
      <c r="B467" s="114" t="n">
        <v>36432</v>
      </c>
      <c r="C467" s="115" t="n">
        <v>28.88</v>
      </c>
      <c r="D467" s="98" t="n">
        <f aca="false">LN(C467/C466)</f>
        <v>0.130370583987433</v>
      </c>
      <c r="E467" s="106" t="n">
        <f aca="false">STDEV(D458:D467)*SQRT(trade_day)</f>
        <v>1.72903625615721</v>
      </c>
      <c r="F467" s="97"/>
      <c r="G467" s="103" t="n">
        <f aca="false">IF(G$1="P",MAX(0,G$2-$C467),IF(G$1="C",MAX(0,$C467-G$2)))</f>
        <v>0</v>
      </c>
      <c r="H467" s="103" t="n">
        <f aca="false">IF(H$1="P",MAX(0,H$2-$C467),IF(H$1="C",MAX(0,$C467-H$2)))</f>
        <v>0</v>
      </c>
      <c r="I467" s="103" t="n">
        <f aca="false">IF(I$1="P",MAX(0,I$2-$C467),IF(I$1="C",MAX(0,$C467-I$2)))</f>
        <v>1.12</v>
      </c>
      <c r="J467" s="103" t="n">
        <f aca="false">IF(J$1="P",MAX(0,J$2-$C467),IF(J$1="C",MAX(0,$C467-J$2)))</f>
        <v>6.12</v>
      </c>
      <c r="K467" s="103" t="n">
        <f aca="false">IF(K$1="P",MAX(0,K$2-$C467),IF(K$1="C",MAX(0,$C467-K$2)))</f>
        <v>11.12</v>
      </c>
      <c r="L467" s="103" t="n">
        <f aca="false">IF(L$1="P",MAX(0,L$2-$C467),IF(L$1="C",MAX(0,$C467-L$2)))</f>
        <v>21.12</v>
      </c>
      <c r="M467" s="103" t="n">
        <f aca="false">IF(M$1="P",MAX(0,M$2-$C467),IF(M$1="C",MAX(0,$C467-M$2)))</f>
        <v>8.88</v>
      </c>
      <c r="N467" s="103" t="n">
        <f aca="false">IF(N$1="P",MAX(0,N$2-$C467),IF(N$1="C",MAX(0,$C467-N$2)))</f>
        <v>3.88</v>
      </c>
      <c r="O467" s="103" t="n">
        <f aca="false">IF(O$1="P",MAX(0,O$2-$C467),IF(O$1="C",MAX(0,$C467-O$2)))</f>
        <v>0</v>
      </c>
      <c r="P467" s="103" t="n">
        <f aca="false">IF(P$1="P",MAX(0,P$2-$C467),IF(P$1="C",MAX(0,$C467-P$2)))</f>
        <v>0</v>
      </c>
      <c r="Q467" s="103" t="n">
        <f aca="false">IF(Q$1="P",MAX(0,Q$2-$C467),IF(Q$1="C",MAX(0,$C467-Q$2)))</f>
        <v>0</v>
      </c>
      <c r="R467" s="103" t="n">
        <f aca="false">IF(R$1="P",MAX(0,R$2-$C467),IF(R$1="C",MAX(0,$C467-R$2)))</f>
        <v>0</v>
      </c>
      <c r="S467" s="103" t="n">
        <f aca="false">IF(S$1="P",MAX(0,S$2-$C467),IF(S$1="C",MAX(0,$C467-S$2)))</f>
        <v>0</v>
      </c>
      <c r="T467" s="104" t="n">
        <f aca="false">A467</f>
        <v>21</v>
      </c>
      <c r="U467" s="105" t="n">
        <f aca="false">VLOOKUP($B467,Gas!$B$3:$E$2506,2)</f>
        <v>2.525</v>
      </c>
      <c r="V467" s="46" t="n">
        <f aca="false">C467/U467</f>
        <v>11.4376237623762</v>
      </c>
      <c r="W467" s="99" t="n">
        <f aca="false">VLOOKUP($B467,Gas!$B$3:$E$2506,4)</f>
        <v>0.760507027585383</v>
      </c>
    </row>
    <row r="468" customFormat="false" ht="12.75" hidden="false" customHeight="false" outlineLevel="0" collapsed="false">
      <c r="A468" s="95" t="n">
        <f aca="false">MONTH(B468)+(YEAR(B468)-1998)*12</f>
        <v>21</v>
      </c>
      <c r="B468" s="114" t="n">
        <v>36433</v>
      </c>
      <c r="C468" s="115" t="n">
        <v>29.49</v>
      </c>
      <c r="D468" s="98" t="n">
        <f aca="false">LN(C468/C467)</f>
        <v>0.0209019088025594</v>
      </c>
      <c r="E468" s="106" t="n">
        <f aca="false">STDEV(D459:D468)*SQRT(trade_day)</f>
        <v>1.68261841689906</v>
      </c>
      <c r="F468" s="97"/>
      <c r="G468" s="103" t="n">
        <f aca="false">IF(G$1="P",MAX(0,G$2-$C468),IF(G$1="C",MAX(0,$C468-G$2)))</f>
        <v>0</v>
      </c>
      <c r="H468" s="103" t="n">
        <f aca="false">IF(H$1="P",MAX(0,H$2-$C468),IF(H$1="C",MAX(0,$C468-H$2)))</f>
        <v>0</v>
      </c>
      <c r="I468" s="103" t="n">
        <f aca="false">IF(I$1="P",MAX(0,I$2-$C468),IF(I$1="C",MAX(0,$C468-I$2)))</f>
        <v>0.510000000000002</v>
      </c>
      <c r="J468" s="103" t="n">
        <f aca="false">IF(J$1="P",MAX(0,J$2-$C468),IF(J$1="C",MAX(0,$C468-J$2)))</f>
        <v>5.51</v>
      </c>
      <c r="K468" s="103" t="n">
        <f aca="false">IF(K$1="P",MAX(0,K$2-$C468),IF(K$1="C",MAX(0,$C468-K$2)))</f>
        <v>10.51</v>
      </c>
      <c r="L468" s="103" t="n">
        <f aca="false">IF(L$1="P",MAX(0,L$2-$C468),IF(L$1="C",MAX(0,$C468-L$2)))</f>
        <v>20.51</v>
      </c>
      <c r="M468" s="103" t="n">
        <f aca="false">IF(M$1="P",MAX(0,M$2-$C468),IF(M$1="C",MAX(0,$C468-M$2)))</f>
        <v>9.49</v>
      </c>
      <c r="N468" s="103" t="n">
        <f aca="false">IF(N$1="P",MAX(0,N$2-$C468),IF(N$1="C",MAX(0,$C468-N$2)))</f>
        <v>4.49</v>
      </c>
      <c r="O468" s="103" t="n">
        <f aca="false">IF(O$1="P",MAX(0,O$2-$C468),IF(O$1="C",MAX(0,$C468-O$2)))</f>
        <v>0</v>
      </c>
      <c r="P468" s="103" t="n">
        <f aca="false">IF(P$1="P",MAX(0,P$2-$C468),IF(P$1="C",MAX(0,$C468-P$2)))</f>
        <v>0</v>
      </c>
      <c r="Q468" s="103" t="n">
        <f aca="false">IF(Q$1="P",MAX(0,Q$2-$C468),IF(Q$1="C",MAX(0,$C468-Q$2)))</f>
        <v>0</v>
      </c>
      <c r="R468" s="103" t="n">
        <f aca="false">IF(R$1="P",MAX(0,R$2-$C468),IF(R$1="C",MAX(0,$C468-R$2)))</f>
        <v>0</v>
      </c>
      <c r="S468" s="103" t="n">
        <f aca="false">IF(S$1="P",MAX(0,S$2-$C468),IF(S$1="C",MAX(0,$C468-S$2)))</f>
        <v>0</v>
      </c>
      <c r="T468" s="104" t="n">
        <f aca="false">A468</f>
        <v>21</v>
      </c>
      <c r="U468" s="105" t="n">
        <f aca="false">VLOOKUP($B468,Gas!$B$3:$E$2506,2)</f>
        <v>2.555</v>
      </c>
      <c r="V468" s="46" t="n">
        <f aca="false">C468/U468</f>
        <v>11.5420743639922</v>
      </c>
      <c r="W468" s="99" t="n">
        <f aca="false">VLOOKUP($B468,Gas!$B$3:$E$2506,4)</f>
        <v>0.762210166789448</v>
      </c>
    </row>
    <row r="469" customFormat="false" ht="12.75" hidden="false" customHeight="false" outlineLevel="0" collapsed="false">
      <c r="A469" s="95" t="n">
        <f aca="false">MONTH(B469)+(YEAR(B469)-1998)*12</f>
        <v>22</v>
      </c>
      <c r="B469" s="114" t="n">
        <v>36434</v>
      </c>
      <c r="C469" s="115" t="n">
        <v>25.25</v>
      </c>
      <c r="D469" s="98" t="n">
        <f aca="false">LN(C469/C468)</f>
        <v>-0.155225067105816</v>
      </c>
      <c r="E469" s="106" t="n">
        <f aca="false">STDEV(D460:D469)*SQRT(trade_day)</f>
        <v>1.85568608542875</v>
      </c>
      <c r="F469" s="97"/>
      <c r="G469" s="103" t="n">
        <f aca="false">IF(G$1="P",MAX(0,G$2-$C469),IF(G$1="C",MAX(0,$C469-G$2)))</f>
        <v>0</v>
      </c>
      <c r="H469" s="103" t="n">
        <f aca="false">IF(H$1="P",MAX(0,H$2-$C469),IF(H$1="C",MAX(0,$C469-H$2)))</f>
        <v>0</v>
      </c>
      <c r="I469" s="103" t="n">
        <f aca="false">IF(I$1="P",MAX(0,I$2-$C469),IF(I$1="C",MAX(0,$C469-I$2)))</f>
        <v>4.75</v>
      </c>
      <c r="J469" s="103" t="n">
        <f aca="false">IF(J$1="P",MAX(0,J$2-$C469),IF(J$1="C",MAX(0,$C469-J$2)))</f>
        <v>9.75</v>
      </c>
      <c r="K469" s="103" t="n">
        <f aca="false">IF(K$1="P",MAX(0,K$2-$C469),IF(K$1="C",MAX(0,$C469-K$2)))</f>
        <v>14.75</v>
      </c>
      <c r="L469" s="103" t="n">
        <f aca="false">IF(L$1="P",MAX(0,L$2-$C469),IF(L$1="C",MAX(0,$C469-L$2)))</f>
        <v>24.75</v>
      </c>
      <c r="M469" s="103" t="n">
        <f aca="false">IF(M$1="P",MAX(0,M$2-$C469),IF(M$1="C",MAX(0,$C469-M$2)))</f>
        <v>5.25</v>
      </c>
      <c r="N469" s="103" t="n">
        <f aca="false">IF(N$1="P",MAX(0,N$2-$C469),IF(N$1="C",MAX(0,$C469-N$2)))</f>
        <v>0.25</v>
      </c>
      <c r="O469" s="103" t="n">
        <f aca="false">IF(O$1="P",MAX(0,O$2-$C469),IF(O$1="C",MAX(0,$C469-O$2)))</f>
        <v>0</v>
      </c>
      <c r="P469" s="103" t="n">
        <f aca="false">IF(P$1="P",MAX(0,P$2-$C469),IF(P$1="C",MAX(0,$C469-P$2)))</f>
        <v>0</v>
      </c>
      <c r="Q469" s="103" t="n">
        <f aca="false">IF(Q$1="P",MAX(0,Q$2-$C469),IF(Q$1="C",MAX(0,$C469-Q$2)))</f>
        <v>0</v>
      </c>
      <c r="R469" s="103" t="n">
        <f aca="false">IF(R$1="P",MAX(0,R$2-$C469),IF(R$1="C",MAX(0,$C469-R$2)))</f>
        <v>0</v>
      </c>
      <c r="S469" s="103" t="n">
        <f aca="false">IF(S$1="P",MAX(0,S$2-$C469),IF(S$1="C",MAX(0,$C469-S$2)))</f>
        <v>0</v>
      </c>
      <c r="T469" s="104" t="n">
        <f aca="false">A469</f>
        <v>22</v>
      </c>
      <c r="U469" s="105" t="n">
        <f aca="false">VLOOKUP($B469,Gas!$B$3:$E$2506,2)</f>
        <v>2.35</v>
      </c>
      <c r="V469" s="46" t="n">
        <f aca="false">C469/U469</f>
        <v>10.7446808510638</v>
      </c>
      <c r="W469" s="99" t="n">
        <f aca="false">VLOOKUP($B469,Gas!$B$3:$E$2506,4)</f>
        <v>0.920785383310025</v>
      </c>
    </row>
    <row r="470" customFormat="false" ht="12.75" hidden="false" customHeight="false" outlineLevel="0" collapsed="false">
      <c r="A470" s="95" t="n">
        <f aca="false">MONTH(B470)+(YEAR(B470)-1998)*12</f>
        <v>22</v>
      </c>
      <c r="B470" s="114" t="n">
        <v>36437</v>
      </c>
      <c r="C470" s="115" t="n">
        <v>23.55</v>
      </c>
      <c r="D470" s="98" t="n">
        <f aca="false">LN(C470/C469)</f>
        <v>-0.069700335258942</v>
      </c>
      <c r="E470" s="106" t="n">
        <f aca="false">STDEV(D461:D470)*SQRT(trade_day)</f>
        <v>1.88146669714794</v>
      </c>
      <c r="F470" s="97"/>
      <c r="G470" s="103" t="n">
        <f aca="false">IF(G$1="P",MAX(0,G$2-$C470),IF(G$1="C",MAX(0,$C470-G$2)))</f>
        <v>0</v>
      </c>
      <c r="H470" s="103" t="n">
        <f aca="false">IF(H$1="P",MAX(0,H$2-$C470),IF(H$1="C",MAX(0,$C470-H$2)))</f>
        <v>1.45</v>
      </c>
      <c r="I470" s="103" t="n">
        <f aca="false">IF(I$1="P",MAX(0,I$2-$C470),IF(I$1="C",MAX(0,$C470-I$2)))</f>
        <v>6.45</v>
      </c>
      <c r="J470" s="103" t="n">
        <f aca="false">IF(J$1="P",MAX(0,J$2-$C470),IF(J$1="C",MAX(0,$C470-J$2)))</f>
        <v>11.45</v>
      </c>
      <c r="K470" s="103" t="n">
        <f aca="false">IF(K$1="P",MAX(0,K$2-$C470),IF(K$1="C",MAX(0,$C470-K$2)))</f>
        <v>16.45</v>
      </c>
      <c r="L470" s="103" t="n">
        <f aca="false">IF(L$1="P",MAX(0,L$2-$C470),IF(L$1="C",MAX(0,$C470-L$2)))</f>
        <v>26.45</v>
      </c>
      <c r="M470" s="103" t="n">
        <f aca="false">IF(M$1="P",MAX(0,M$2-$C470),IF(M$1="C",MAX(0,$C470-M$2)))</f>
        <v>3.55</v>
      </c>
      <c r="N470" s="103" t="n">
        <f aca="false">IF(N$1="P",MAX(0,N$2-$C470),IF(N$1="C",MAX(0,$C470-N$2)))</f>
        <v>0</v>
      </c>
      <c r="O470" s="103" t="n">
        <f aca="false">IF(O$1="P",MAX(0,O$2-$C470),IF(O$1="C",MAX(0,$C470-O$2)))</f>
        <v>0</v>
      </c>
      <c r="P470" s="103" t="n">
        <f aca="false">IF(P$1="P",MAX(0,P$2-$C470),IF(P$1="C",MAX(0,$C470-P$2)))</f>
        <v>0</v>
      </c>
      <c r="Q470" s="103" t="n">
        <f aca="false">IF(Q$1="P",MAX(0,Q$2-$C470),IF(Q$1="C",MAX(0,$C470-Q$2)))</f>
        <v>0</v>
      </c>
      <c r="R470" s="103" t="n">
        <f aca="false">IF(R$1="P",MAX(0,R$2-$C470),IF(R$1="C",MAX(0,$C470-R$2)))</f>
        <v>0</v>
      </c>
      <c r="S470" s="103" t="n">
        <f aca="false">IF(S$1="P",MAX(0,S$2-$C470),IF(S$1="C",MAX(0,$C470-S$2)))</f>
        <v>0</v>
      </c>
      <c r="T470" s="104" t="n">
        <f aca="false">A470</f>
        <v>22</v>
      </c>
      <c r="U470" s="105" t="n">
        <f aca="false">VLOOKUP($B470,Gas!$B$3:$E$2506,2)</f>
        <v>2.35</v>
      </c>
      <c r="V470" s="46" t="n">
        <f aca="false">C470/U470</f>
        <v>10.0212765957447</v>
      </c>
      <c r="W470" s="99" t="n">
        <f aca="false">VLOOKUP($B470,Gas!$B$3:$E$2506,4)</f>
        <v>0.614908651059362</v>
      </c>
    </row>
    <row r="471" customFormat="false" ht="12.75" hidden="false" customHeight="false" outlineLevel="0" collapsed="false">
      <c r="A471" s="95" t="n">
        <f aca="false">MONTH(B471)+(YEAR(B471)-1998)*12</f>
        <v>22</v>
      </c>
      <c r="B471" s="114" t="n">
        <v>36438</v>
      </c>
      <c r="C471" s="115" t="n">
        <v>24.07</v>
      </c>
      <c r="D471" s="98" t="n">
        <f aca="false">LN(C471/C470)</f>
        <v>0.0218404313325538</v>
      </c>
      <c r="E471" s="106" t="n">
        <f aca="false">STDEV(D462:D471)*SQRT(trade_day)</f>
        <v>1.83569580794642</v>
      </c>
      <c r="F471" s="97"/>
      <c r="G471" s="103" t="n">
        <f aca="false">IF(G$1="P",MAX(0,G$2-$C471),IF(G$1="C",MAX(0,$C471-G$2)))</f>
        <v>0</v>
      </c>
      <c r="H471" s="103" t="n">
        <f aca="false">IF(H$1="P",MAX(0,H$2-$C471),IF(H$1="C",MAX(0,$C471-H$2)))</f>
        <v>0.93</v>
      </c>
      <c r="I471" s="103" t="n">
        <f aca="false">IF(I$1="P",MAX(0,I$2-$C471),IF(I$1="C",MAX(0,$C471-I$2)))</f>
        <v>5.93</v>
      </c>
      <c r="J471" s="103" t="n">
        <f aca="false">IF(J$1="P",MAX(0,J$2-$C471),IF(J$1="C",MAX(0,$C471-J$2)))</f>
        <v>10.93</v>
      </c>
      <c r="K471" s="103" t="n">
        <f aca="false">IF(K$1="P",MAX(0,K$2-$C471),IF(K$1="C",MAX(0,$C471-K$2)))</f>
        <v>15.93</v>
      </c>
      <c r="L471" s="103" t="n">
        <f aca="false">IF(L$1="P",MAX(0,L$2-$C471),IF(L$1="C",MAX(0,$C471-L$2)))</f>
        <v>25.93</v>
      </c>
      <c r="M471" s="103" t="n">
        <f aca="false">IF(M$1="P",MAX(0,M$2-$C471),IF(M$1="C",MAX(0,$C471-M$2)))</f>
        <v>4.07</v>
      </c>
      <c r="N471" s="103" t="n">
        <f aca="false">IF(N$1="P",MAX(0,N$2-$C471),IF(N$1="C",MAX(0,$C471-N$2)))</f>
        <v>0</v>
      </c>
      <c r="O471" s="103" t="n">
        <f aca="false">IF(O$1="P",MAX(0,O$2-$C471),IF(O$1="C",MAX(0,$C471-O$2)))</f>
        <v>0</v>
      </c>
      <c r="P471" s="103" t="n">
        <f aca="false">IF(P$1="P",MAX(0,P$2-$C471),IF(P$1="C",MAX(0,$C471-P$2)))</f>
        <v>0</v>
      </c>
      <c r="Q471" s="103" t="n">
        <f aca="false">IF(Q$1="P",MAX(0,Q$2-$C471),IF(Q$1="C",MAX(0,$C471-Q$2)))</f>
        <v>0</v>
      </c>
      <c r="R471" s="103" t="n">
        <f aca="false">IF(R$1="P",MAX(0,R$2-$C471),IF(R$1="C",MAX(0,$C471-R$2)))</f>
        <v>0</v>
      </c>
      <c r="S471" s="103" t="n">
        <f aca="false">IF(S$1="P",MAX(0,S$2-$C471),IF(S$1="C",MAX(0,$C471-S$2)))</f>
        <v>0</v>
      </c>
      <c r="T471" s="104" t="n">
        <f aca="false">A471</f>
        <v>22</v>
      </c>
      <c r="U471" s="105" t="n">
        <f aca="false">VLOOKUP($B471,Gas!$B$3:$E$2506,2)</f>
        <v>2.485</v>
      </c>
      <c r="V471" s="46" t="n">
        <f aca="false">C471/U471</f>
        <v>9.68611670020121</v>
      </c>
      <c r="W471" s="99" t="n">
        <f aca="false">VLOOKUP($B471,Gas!$B$3:$E$2506,4)</f>
        <v>0.66801149798717</v>
      </c>
    </row>
    <row r="472" customFormat="false" ht="12.75" hidden="false" customHeight="false" outlineLevel="0" collapsed="false">
      <c r="A472" s="95" t="n">
        <f aca="false">MONTH(B472)+(YEAR(B472)-1998)*12</f>
        <v>22</v>
      </c>
      <c r="B472" s="114" t="n">
        <v>36439</v>
      </c>
      <c r="C472" s="115" t="n">
        <v>24.06</v>
      </c>
      <c r="D472" s="98" t="n">
        <f aca="false">LN(C472/C471)</f>
        <v>-0.000415541248447804</v>
      </c>
      <c r="E472" s="106" t="n">
        <f aca="false">STDEV(D463:D472)*SQRT(trade_day)</f>
        <v>1.83007886311126</v>
      </c>
      <c r="F472" s="97"/>
      <c r="G472" s="103" t="n">
        <f aca="false">IF(G$1="P",MAX(0,G$2-$C472),IF(G$1="C",MAX(0,$C472-G$2)))</f>
        <v>0</v>
      </c>
      <c r="H472" s="103" t="n">
        <f aca="false">IF(H$1="P",MAX(0,H$2-$C472),IF(H$1="C",MAX(0,$C472-H$2)))</f>
        <v>0.940000000000001</v>
      </c>
      <c r="I472" s="103" t="n">
        <f aca="false">IF(I$1="P",MAX(0,I$2-$C472),IF(I$1="C",MAX(0,$C472-I$2)))</f>
        <v>5.94</v>
      </c>
      <c r="J472" s="103" t="n">
        <f aca="false">IF(J$1="P",MAX(0,J$2-$C472),IF(J$1="C",MAX(0,$C472-J$2)))</f>
        <v>10.94</v>
      </c>
      <c r="K472" s="103" t="n">
        <f aca="false">IF(K$1="P",MAX(0,K$2-$C472),IF(K$1="C",MAX(0,$C472-K$2)))</f>
        <v>15.94</v>
      </c>
      <c r="L472" s="103" t="n">
        <f aca="false">IF(L$1="P",MAX(0,L$2-$C472),IF(L$1="C",MAX(0,$C472-L$2)))</f>
        <v>25.94</v>
      </c>
      <c r="M472" s="103" t="n">
        <f aca="false">IF(M$1="P",MAX(0,M$2-$C472),IF(M$1="C",MAX(0,$C472-M$2)))</f>
        <v>4.06</v>
      </c>
      <c r="N472" s="103" t="n">
        <f aca="false">IF(N$1="P",MAX(0,N$2-$C472),IF(N$1="C",MAX(0,$C472-N$2)))</f>
        <v>0</v>
      </c>
      <c r="O472" s="103" t="n">
        <f aca="false">IF(O$1="P",MAX(0,O$2-$C472),IF(O$1="C",MAX(0,$C472-O$2)))</f>
        <v>0</v>
      </c>
      <c r="P472" s="103" t="n">
        <f aca="false">IF(P$1="P",MAX(0,P$2-$C472),IF(P$1="C",MAX(0,$C472-P$2)))</f>
        <v>0</v>
      </c>
      <c r="Q472" s="103" t="n">
        <f aca="false">IF(Q$1="P",MAX(0,Q$2-$C472),IF(Q$1="C",MAX(0,$C472-Q$2)))</f>
        <v>0</v>
      </c>
      <c r="R472" s="103" t="n">
        <f aca="false">IF(R$1="P",MAX(0,R$2-$C472),IF(R$1="C",MAX(0,$C472-R$2)))</f>
        <v>0</v>
      </c>
      <c r="S472" s="103" t="n">
        <f aca="false">IF(S$1="P",MAX(0,S$2-$C472),IF(S$1="C",MAX(0,$C472-S$2)))</f>
        <v>0</v>
      </c>
      <c r="T472" s="104" t="n">
        <f aca="false">A472</f>
        <v>22</v>
      </c>
      <c r="U472" s="105" t="n">
        <f aca="false">VLOOKUP($B472,Gas!$B$3:$E$2506,2)</f>
        <v>2.45</v>
      </c>
      <c r="V472" s="46" t="n">
        <f aca="false">C472/U472</f>
        <v>9.82040816326531</v>
      </c>
      <c r="W472" s="99" t="n">
        <f aca="false">VLOOKUP($B472,Gas!$B$3:$E$2506,4)</f>
        <v>0.670606958317148</v>
      </c>
    </row>
    <row r="473" customFormat="false" ht="12.75" hidden="false" customHeight="false" outlineLevel="0" collapsed="false">
      <c r="A473" s="95" t="n">
        <f aca="false">MONTH(B473)+(YEAR(B473)-1998)*12</f>
        <v>22</v>
      </c>
      <c r="B473" s="114" t="n">
        <v>36440</v>
      </c>
      <c r="C473" s="115" t="n">
        <v>23.79</v>
      </c>
      <c r="D473" s="98" t="n">
        <f aca="false">LN(C473/C472)</f>
        <v>-0.0112853862316665</v>
      </c>
      <c r="E473" s="106" t="n">
        <f aca="false">STDEV(D464:D473)*SQRT(trade_day)</f>
        <v>1.82892409808652</v>
      </c>
      <c r="F473" s="97"/>
      <c r="G473" s="103" t="n">
        <f aca="false">IF(G$1="P",MAX(0,G$2-$C473),IF(G$1="C",MAX(0,$C473-G$2)))</f>
        <v>0</v>
      </c>
      <c r="H473" s="103" t="n">
        <f aca="false">IF(H$1="P",MAX(0,H$2-$C473),IF(H$1="C",MAX(0,$C473-H$2)))</f>
        <v>1.21</v>
      </c>
      <c r="I473" s="103" t="n">
        <f aca="false">IF(I$1="P",MAX(0,I$2-$C473),IF(I$1="C",MAX(0,$C473-I$2)))</f>
        <v>6.21</v>
      </c>
      <c r="J473" s="103" t="n">
        <f aca="false">IF(J$1="P",MAX(0,J$2-$C473),IF(J$1="C",MAX(0,$C473-J$2)))</f>
        <v>11.21</v>
      </c>
      <c r="K473" s="103" t="n">
        <f aca="false">IF(K$1="P",MAX(0,K$2-$C473),IF(K$1="C",MAX(0,$C473-K$2)))</f>
        <v>16.21</v>
      </c>
      <c r="L473" s="103" t="n">
        <f aca="false">IF(L$1="P",MAX(0,L$2-$C473),IF(L$1="C",MAX(0,$C473-L$2)))</f>
        <v>26.21</v>
      </c>
      <c r="M473" s="103" t="n">
        <f aca="false">IF(M$1="P",MAX(0,M$2-$C473),IF(M$1="C",MAX(0,$C473-M$2)))</f>
        <v>3.79</v>
      </c>
      <c r="N473" s="103" t="n">
        <f aca="false">IF(N$1="P",MAX(0,N$2-$C473),IF(N$1="C",MAX(0,$C473-N$2)))</f>
        <v>0</v>
      </c>
      <c r="O473" s="103" t="n">
        <f aca="false">IF(O$1="P",MAX(0,O$2-$C473),IF(O$1="C",MAX(0,$C473-O$2)))</f>
        <v>0</v>
      </c>
      <c r="P473" s="103" t="n">
        <f aca="false">IF(P$1="P",MAX(0,P$2-$C473),IF(P$1="C",MAX(0,$C473-P$2)))</f>
        <v>0</v>
      </c>
      <c r="Q473" s="103" t="n">
        <f aca="false">IF(Q$1="P",MAX(0,Q$2-$C473),IF(Q$1="C",MAX(0,$C473-Q$2)))</f>
        <v>0</v>
      </c>
      <c r="R473" s="103" t="n">
        <f aca="false">IF(R$1="P",MAX(0,R$2-$C473),IF(R$1="C",MAX(0,$C473-R$2)))</f>
        <v>0</v>
      </c>
      <c r="S473" s="103" t="n">
        <f aca="false">IF(S$1="P",MAX(0,S$2-$C473),IF(S$1="C",MAX(0,$C473-S$2)))</f>
        <v>0</v>
      </c>
      <c r="T473" s="104" t="n">
        <f aca="false">A473</f>
        <v>22</v>
      </c>
      <c r="U473" s="105" t="n">
        <f aca="false">VLOOKUP($B473,Gas!$B$3:$E$2506,2)</f>
        <v>2.465</v>
      </c>
      <c r="V473" s="46" t="n">
        <f aca="false">C473/U473</f>
        <v>9.65111561866126</v>
      </c>
      <c r="W473" s="99" t="n">
        <f aca="false">VLOOKUP($B473,Gas!$B$3:$E$2506,4)</f>
        <v>0.673380228403307</v>
      </c>
    </row>
    <row r="474" customFormat="false" ht="12.75" hidden="false" customHeight="false" outlineLevel="0" collapsed="false">
      <c r="A474" s="95" t="n">
        <f aca="false">MONTH(B474)+(YEAR(B474)-1998)*12</f>
        <v>22</v>
      </c>
      <c r="B474" s="114" t="n">
        <v>36441</v>
      </c>
      <c r="C474" s="115" t="n">
        <v>24.27</v>
      </c>
      <c r="D474" s="98" t="n">
        <f aca="false">LN(C474/C473)</f>
        <v>0.0199756954236438</v>
      </c>
      <c r="E474" s="106" t="n">
        <f aca="false">STDEV(D465:D474)*SQRT(trade_day)</f>
        <v>1.80868798180935</v>
      </c>
      <c r="F474" s="97"/>
      <c r="G474" s="103" t="n">
        <f aca="false">IF(G$1="P",MAX(0,G$2-$C474),IF(G$1="C",MAX(0,$C474-G$2)))</f>
        <v>0</v>
      </c>
      <c r="H474" s="103" t="n">
        <f aca="false">IF(H$1="P",MAX(0,H$2-$C474),IF(H$1="C",MAX(0,$C474-H$2)))</f>
        <v>0.73</v>
      </c>
      <c r="I474" s="103" t="n">
        <f aca="false">IF(I$1="P",MAX(0,I$2-$C474),IF(I$1="C",MAX(0,$C474-I$2)))</f>
        <v>5.73</v>
      </c>
      <c r="J474" s="103" t="n">
        <f aca="false">IF(J$1="P",MAX(0,J$2-$C474),IF(J$1="C",MAX(0,$C474-J$2)))</f>
        <v>10.73</v>
      </c>
      <c r="K474" s="103" t="n">
        <f aca="false">IF(K$1="P",MAX(0,K$2-$C474),IF(K$1="C",MAX(0,$C474-K$2)))</f>
        <v>15.73</v>
      </c>
      <c r="L474" s="103" t="n">
        <f aca="false">IF(L$1="P",MAX(0,L$2-$C474),IF(L$1="C",MAX(0,$C474-L$2)))</f>
        <v>25.73</v>
      </c>
      <c r="M474" s="103" t="n">
        <f aca="false">IF(M$1="P",MAX(0,M$2-$C474),IF(M$1="C",MAX(0,$C474-M$2)))</f>
        <v>4.27</v>
      </c>
      <c r="N474" s="103" t="n">
        <f aca="false">IF(N$1="P",MAX(0,N$2-$C474),IF(N$1="C",MAX(0,$C474-N$2)))</f>
        <v>0</v>
      </c>
      <c r="O474" s="103" t="n">
        <f aca="false">IF(O$1="P",MAX(0,O$2-$C474),IF(O$1="C",MAX(0,$C474-O$2)))</f>
        <v>0</v>
      </c>
      <c r="P474" s="103" t="n">
        <f aca="false">IF(P$1="P",MAX(0,P$2-$C474),IF(P$1="C",MAX(0,$C474-P$2)))</f>
        <v>0</v>
      </c>
      <c r="Q474" s="103" t="n">
        <f aca="false">IF(Q$1="P",MAX(0,Q$2-$C474),IF(Q$1="C",MAX(0,$C474-Q$2)))</f>
        <v>0</v>
      </c>
      <c r="R474" s="103" t="n">
        <f aca="false">IF(R$1="P",MAX(0,R$2-$C474),IF(R$1="C",MAX(0,$C474-R$2)))</f>
        <v>0</v>
      </c>
      <c r="S474" s="103" t="n">
        <f aca="false">IF(S$1="P",MAX(0,S$2-$C474),IF(S$1="C",MAX(0,$C474-S$2)))</f>
        <v>0</v>
      </c>
      <c r="T474" s="104" t="n">
        <f aca="false">A474</f>
        <v>22</v>
      </c>
      <c r="U474" s="105" t="n">
        <f aca="false">VLOOKUP($B474,Gas!$B$3:$E$2506,2)</f>
        <v>2.49</v>
      </c>
      <c r="V474" s="46" t="n">
        <f aca="false">C474/U474</f>
        <v>9.74698795180723</v>
      </c>
      <c r="W474" s="99" t="n">
        <f aca="false">VLOOKUP($B474,Gas!$B$3:$E$2506,4)</f>
        <v>0.65850950975227</v>
      </c>
    </row>
    <row r="475" customFormat="false" ht="12.75" hidden="false" customHeight="false" outlineLevel="0" collapsed="false">
      <c r="A475" s="95" t="n">
        <f aca="false">MONTH(B475)+(YEAR(B475)-1998)*12</f>
        <v>22</v>
      </c>
      <c r="B475" s="114" t="n">
        <v>36444</v>
      </c>
      <c r="C475" s="115" t="n">
        <v>26.56</v>
      </c>
      <c r="D475" s="98" t="n">
        <f aca="false">LN(C475/C474)</f>
        <v>0.0901653048697231</v>
      </c>
      <c r="E475" s="106" t="n">
        <f aca="false">STDEV(D466:D475)*SQRT(trade_day)</f>
        <v>1.42841736166046</v>
      </c>
      <c r="F475" s="97"/>
      <c r="G475" s="103" t="n">
        <f aca="false">IF(G$1="P",MAX(0,G$2-$C475),IF(G$1="C",MAX(0,$C475-G$2)))</f>
        <v>0</v>
      </c>
      <c r="H475" s="103" t="n">
        <f aca="false">IF(H$1="P",MAX(0,H$2-$C475),IF(H$1="C",MAX(0,$C475-H$2)))</f>
        <v>0</v>
      </c>
      <c r="I475" s="103" t="n">
        <f aca="false">IF(I$1="P",MAX(0,I$2-$C475),IF(I$1="C",MAX(0,$C475-I$2)))</f>
        <v>3.44</v>
      </c>
      <c r="J475" s="103" t="n">
        <f aca="false">IF(J$1="P",MAX(0,J$2-$C475),IF(J$1="C",MAX(0,$C475-J$2)))</f>
        <v>8.44</v>
      </c>
      <c r="K475" s="103" t="n">
        <f aca="false">IF(K$1="P",MAX(0,K$2-$C475),IF(K$1="C",MAX(0,$C475-K$2)))</f>
        <v>13.44</v>
      </c>
      <c r="L475" s="103" t="n">
        <f aca="false">IF(L$1="P",MAX(0,L$2-$C475),IF(L$1="C",MAX(0,$C475-L$2)))</f>
        <v>23.44</v>
      </c>
      <c r="M475" s="103" t="n">
        <f aca="false">IF(M$1="P",MAX(0,M$2-$C475),IF(M$1="C",MAX(0,$C475-M$2)))</f>
        <v>6.56</v>
      </c>
      <c r="N475" s="103" t="n">
        <f aca="false">IF(N$1="P",MAX(0,N$2-$C475),IF(N$1="C",MAX(0,$C475-N$2)))</f>
        <v>1.56</v>
      </c>
      <c r="O475" s="103" t="n">
        <f aca="false">IF(O$1="P",MAX(0,O$2-$C475),IF(O$1="C",MAX(0,$C475-O$2)))</f>
        <v>0</v>
      </c>
      <c r="P475" s="103" t="n">
        <f aca="false">IF(P$1="P",MAX(0,P$2-$C475),IF(P$1="C",MAX(0,$C475-P$2)))</f>
        <v>0</v>
      </c>
      <c r="Q475" s="103" t="n">
        <f aca="false">IF(Q$1="P",MAX(0,Q$2-$C475),IF(Q$1="C",MAX(0,$C475-Q$2)))</f>
        <v>0</v>
      </c>
      <c r="R475" s="103" t="n">
        <f aca="false">IF(R$1="P",MAX(0,R$2-$C475),IF(R$1="C",MAX(0,$C475-R$2)))</f>
        <v>0</v>
      </c>
      <c r="S475" s="103" t="n">
        <f aca="false">IF(S$1="P",MAX(0,S$2-$C475),IF(S$1="C",MAX(0,$C475-S$2)))</f>
        <v>0</v>
      </c>
      <c r="T475" s="104" t="n">
        <f aca="false">A475</f>
        <v>22</v>
      </c>
      <c r="U475" s="105" t="n">
        <f aca="false">VLOOKUP($B475,Gas!$B$3:$E$2506,2)</f>
        <v>2.355</v>
      </c>
      <c r="V475" s="46" t="n">
        <f aca="false">C475/U475</f>
        <v>11.2781316348195</v>
      </c>
      <c r="W475" s="99" t="n">
        <f aca="false">VLOOKUP($B475,Gas!$B$3:$E$2506,4)</f>
        <v>0.516071844682725</v>
      </c>
    </row>
    <row r="476" customFormat="false" ht="12.75" hidden="false" customHeight="false" outlineLevel="0" collapsed="false">
      <c r="A476" s="95" t="n">
        <f aca="false">MONTH(B476)+(YEAR(B476)-1998)*12</f>
        <v>22</v>
      </c>
      <c r="B476" s="114" t="n">
        <v>36445</v>
      </c>
      <c r="C476" s="115" t="n">
        <v>26.5</v>
      </c>
      <c r="D476" s="98" t="n">
        <f aca="false">LN(C476/C475)</f>
        <v>-0.00226159161605649</v>
      </c>
      <c r="E476" s="106" t="n">
        <f aca="false">STDEV(D467:D476)*SQRT(trade_day)</f>
        <v>1.23971284081429</v>
      </c>
      <c r="F476" s="97"/>
      <c r="G476" s="103" t="n">
        <f aca="false">IF(G$1="P",MAX(0,G$2-$C476),IF(G$1="C",MAX(0,$C476-G$2)))</f>
        <v>0</v>
      </c>
      <c r="H476" s="103" t="n">
        <f aca="false">IF(H$1="P",MAX(0,H$2-$C476),IF(H$1="C",MAX(0,$C476-H$2)))</f>
        <v>0</v>
      </c>
      <c r="I476" s="103" t="n">
        <f aca="false">IF(I$1="P",MAX(0,I$2-$C476),IF(I$1="C",MAX(0,$C476-I$2)))</f>
        <v>3.5</v>
      </c>
      <c r="J476" s="103" t="n">
        <f aca="false">IF(J$1="P",MAX(0,J$2-$C476),IF(J$1="C",MAX(0,$C476-J$2)))</f>
        <v>8.5</v>
      </c>
      <c r="K476" s="103" t="n">
        <f aca="false">IF(K$1="P",MAX(0,K$2-$C476),IF(K$1="C",MAX(0,$C476-K$2)))</f>
        <v>13.5</v>
      </c>
      <c r="L476" s="103" t="n">
        <f aca="false">IF(L$1="P",MAX(0,L$2-$C476),IF(L$1="C",MAX(0,$C476-L$2)))</f>
        <v>23.5</v>
      </c>
      <c r="M476" s="103" t="n">
        <f aca="false">IF(M$1="P",MAX(0,M$2-$C476),IF(M$1="C",MAX(0,$C476-M$2)))</f>
        <v>6.5</v>
      </c>
      <c r="N476" s="103" t="n">
        <f aca="false">IF(N$1="P",MAX(0,N$2-$C476),IF(N$1="C",MAX(0,$C476-N$2)))</f>
        <v>1.5</v>
      </c>
      <c r="O476" s="103" t="n">
        <f aca="false">IF(O$1="P",MAX(0,O$2-$C476),IF(O$1="C",MAX(0,$C476-O$2)))</f>
        <v>0</v>
      </c>
      <c r="P476" s="103" t="n">
        <f aca="false">IF(P$1="P",MAX(0,P$2-$C476),IF(P$1="C",MAX(0,$C476-P$2)))</f>
        <v>0</v>
      </c>
      <c r="Q476" s="103" t="n">
        <f aca="false">IF(Q$1="P",MAX(0,Q$2-$C476),IF(Q$1="C",MAX(0,$C476-Q$2)))</f>
        <v>0</v>
      </c>
      <c r="R476" s="103" t="n">
        <f aca="false">IF(R$1="P",MAX(0,R$2-$C476),IF(R$1="C",MAX(0,$C476-R$2)))</f>
        <v>0</v>
      </c>
      <c r="S476" s="103" t="n">
        <f aca="false">IF(S$1="P",MAX(0,S$2-$C476),IF(S$1="C",MAX(0,$C476-S$2)))</f>
        <v>0</v>
      </c>
      <c r="T476" s="104" t="n">
        <f aca="false">A476</f>
        <v>22</v>
      </c>
      <c r="U476" s="105" t="n">
        <f aca="false">VLOOKUP($B476,Gas!$B$3:$E$2506,2)</f>
        <v>2.52</v>
      </c>
      <c r="V476" s="46" t="n">
        <f aca="false">C476/U476</f>
        <v>10.515873015873</v>
      </c>
      <c r="W476" s="99" t="n">
        <f aca="false">VLOOKUP($B476,Gas!$B$3:$E$2506,4)</f>
        <v>0.657679744727353</v>
      </c>
    </row>
    <row r="477" customFormat="false" ht="12.75" hidden="false" customHeight="false" outlineLevel="0" collapsed="false">
      <c r="A477" s="95" t="n">
        <f aca="false">MONTH(B477)+(YEAR(B477)-1998)*12</f>
        <v>22</v>
      </c>
      <c r="B477" s="114" t="n">
        <v>36446</v>
      </c>
      <c r="C477" s="115" t="n">
        <v>26.85</v>
      </c>
      <c r="D477" s="98" t="n">
        <f aca="false">LN(C477/C476)</f>
        <v>0.0131210879626973</v>
      </c>
      <c r="E477" s="106" t="n">
        <f aca="false">STDEV(D468:D477)*SQRT(trade_day)</f>
        <v>1.02968810059419</v>
      </c>
      <c r="F477" s="97"/>
      <c r="G477" s="103" t="n">
        <f aca="false">IF(G$1="P",MAX(0,G$2-$C477),IF(G$1="C",MAX(0,$C477-G$2)))</f>
        <v>0</v>
      </c>
      <c r="H477" s="103" t="n">
        <f aca="false">IF(H$1="P",MAX(0,H$2-$C477),IF(H$1="C",MAX(0,$C477-H$2)))</f>
        <v>0</v>
      </c>
      <c r="I477" s="103" t="n">
        <f aca="false">IF(I$1="P",MAX(0,I$2-$C477),IF(I$1="C",MAX(0,$C477-I$2)))</f>
        <v>3.15</v>
      </c>
      <c r="J477" s="103" t="n">
        <f aca="false">IF(J$1="P",MAX(0,J$2-$C477),IF(J$1="C",MAX(0,$C477-J$2)))</f>
        <v>8.15</v>
      </c>
      <c r="K477" s="103" t="n">
        <f aca="false">IF(K$1="P",MAX(0,K$2-$C477),IF(K$1="C",MAX(0,$C477-K$2)))</f>
        <v>13.15</v>
      </c>
      <c r="L477" s="103" t="n">
        <f aca="false">IF(L$1="P",MAX(0,L$2-$C477),IF(L$1="C",MAX(0,$C477-L$2)))</f>
        <v>23.15</v>
      </c>
      <c r="M477" s="103" t="n">
        <f aca="false">IF(M$1="P",MAX(0,M$2-$C477),IF(M$1="C",MAX(0,$C477-M$2)))</f>
        <v>6.85</v>
      </c>
      <c r="N477" s="103" t="n">
        <f aca="false">IF(N$1="P",MAX(0,N$2-$C477),IF(N$1="C",MAX(0,$C477-N$2)))</f>
        <v>1.85</v>
      </c>
      <c r="O477" s="103" t="n">
        <f aca="false">IF(O$1="P",MAX(0,O$2-$C477),IF(O$1="C",MAX(0,$C477-O$2)))</f>
        <v>0</v>
      </c>
      <c r="P477" s="103" t="n">
        <f aca="false">IF(P$1="P",MAX(0,P$2-$C477),IF(P$1="C",MAX(0,$C477-P$2)))</f>
        <v>0</v>
      </c>
      <c r="Q477" s="103" t="n">
        <f aca="false">IF(Q$1="P",MAX(0,Q$2-$C477),IF(Q$1="C",MAX(0,$C477-Q$2)))</f>
        <v>0</v>
      </c>
      <c r="R477" s="103" t="n">
        <f aca="false">IF(R$1="P",MAX(0,R$2-$C477),IF(R$1="C",MAX(0,$C477-R$2)))</f>
        <v>0</v>
      </c>
      <c r="S477" s="103" t="n">
        <f aca="false">IF(S$1="P",MAX(0,S$2-$C477),IF(S$1="C",MAX(0,$C477-S$2)))</f>
        <v>0</v>
      </c>
      <c r="T477" s="104" t="n">
        <f aca="false">A477</f>
        <v>22</v>
      </c>
      <c r="U477" s="105" t="n">
        <f aca="false">VLOOKUP($B477,Gas!$B$3:$E$2506,2)</f>
        <v>2.655</v>
      </c>
      <c r="V477" s="46" t="n">
        <f aca="false">C477/U477</f>
        <v>10.1129943502825</v>
      </c>
      <c r="W477" s="99" t="n">
        <f aca="false">VLOOKUP($B477,Gas!$B$3:$E$2506,4)</f>
        <v>0.708788633555914</v>
      </c>
    </row>
    <row r="478" customFormat="false" ht="12.75" hidden="false" customHeight="false" outlineLevel="0" collapsed="false">
      <c r="A478" s="95" t="n">
        <f aca="false">MONTH(B478)+(YEAR(B478)-1998)*12</f>
        <v>22</v>
      </c>
      <c r="B478" s="114" t="n">
        <v>36447</v>
      </c>
      <c r="C478" s="115" t="n">
        <v>25.96</v>
      </c>
      <c r="D478" s="98" t="n">
        <f aca="false">LN(C478/C477)</f>
        <v>-0.0337089291189845</v>
      </c>
      <c r="E478" s="106" t="n">
        <f aca="false">STDEV(D469:D478)*SQRT(trade_day)</f>
        <v>1.02434796423086</v>
      </c>
      <c r="F478" s="97"/>
      <c r="G478" s="103" t="n">
        <f aca="false">IF(G$1="P",MAX(0,G$2-$C478),IF(G$1="C",MAX(0,$C478-G$2)))</f>
        <v>0</v>
      </c>
      <c r="H478" s="103" t="n">
        <f aca="false">IF(H$1="P",MAX(0,H$2-$C478),IF(H$1="C",MAX(0,$C478-H$2)))</f>
        <v>0</v>
      </c>
      <c r="I478" s="103" t="n">
        <f aca="false">IF(I$1="P",MAX(0,I$2-$C478),IF(I$1="C",MAX(0,$C478-I$2)))</f>
        <v>4.04</v>
      </c>
      <c r="J478" s="103" t="n">
        <f aca="false">IF(J$1="P",MAX(0,J$2-$C478),IF(J$1="C",MAX(0,$C478-J$2)))</f>
        <v>9.04</v>
      </c>
      <c r="K478" s="103" t="n">
        <f aca="false">IF(K$1="P",MAX(0,K$2-$C478),IF(K$1="C",MAX(0,$C478-K$2)))</f>
        <v>14.04</v>
      </c>
      <c r="L478" s="103" t="n">
        <f aca="false">IF(L$1="P",MAX(0,L$2-$C478),IF(L$1="C",MAX(0,$C478-L$2)))</f>
        <v>24.04</v>
      </c>
      <c r="M478" s="103" t="n">
        <f aca="false">IF(M$1="P",MAX(0,M$2-$C478),IF(M$1="C",MAX(0,$C478-M$2)))</f>
        <v>5.96</v>
      </c>
      <c r="N478" s="103" t="n">
        <f aca="false">IF(N$1="P",MAX(0,N$2-$C478),IF(N$1="C",MAX(0,$C478-N$2)))</f>
        <v>0.960000000000001</v>
      </c>
      <c r="O478" s="103" t="n">
        <f aca="false">IF(O$1="P",MAX(0,O$2-$C478),IF(O$1="C",MAX(0,$C478-O$2)))</f>
        <v>0</v>
      </c>
      <c r="P478" s="103" t="n">
        <f aca="false">IF(P$1="P",MAX(0,P$2-$C478),IF(P$1="C",MAX(0,$C478-P$2)))</f>
        <v>0</v>
      </c>
      <c r="Q478" s="103" t="n">
        <f aca="false">IF(Q$1="P",MAX(0,Q$2-$C478),IF(Q$1="C",MAX(0,$C478-Q$2)))</f>
        <v>0</v>
      </c>
      <c r="R478" s="103" t="n">
        <f aca="false">IF(R$1="P",MAX(0,R$2-$C478),IF(R$1="C",MAX(0,$C478-R$2)))</f>
        <v>0</v>
      </c>
      <c r="S478" s="103" t="n">
        <f aca="false">IF(S$1="P",MAX(0,S$2-$C478),IF(S$1="C",MAX(0,$C478-S$2)))</f>
        <v>0</v>
      </c>
      <c r="T478" s="104" t="n">
        <f aca="false">A478</f>
        <v>22</v>
      </c>
      <c r="U478" s="105" t="n">
        <f aca="false">VLOOKUP($B478,Gas!$B$3:$E$2506,2)</f>
        <v>2.81</v>
      </c>
      <c r="V478" s="46" t="n">
        <f aca="false">C478/U478</f>
        <v>9.23843416370107</v>
      </c>
      <c r="W478" s="99" t="n">
        <f aca="false">VLOOKUP($B478,Gas!$B$3:$E$2506,4)</f>
        <v>0.750818896484916</v>
      </c>
    </row>
    <row r="479" customFormat="false" ht="12.75" hidden="false" customHeight="false" outlineLevel="0" collapsed="false">
      <c r="A479" s="95" t="n">
        <f aca="false">MONTH(B479)+(YEAR(B479)-1998)*12</f>
        <v>22</v>
      </c>
      <c r="B479" s="114" t="n">
        <v>36448</v>
      </c>
      <c r="C479" s="115" t="n">
        <v>26.13</v>
      </c>
      <c r="D479" s="98" t="n">
        <f aca="false">LN(C479/C478)</f>
        <v>0.0065271876966317</v>
      </c>
      <c r="E479" s="106" t="n">
        <f aca="false">STDEV(D470:D479)*SQRT(trade_day)</f>
        <v>0.650433566852604</v>
      </c>
      <c r="F479" s="97"/>
      <c r="G479" s="103" t="n">
        <f aca="false">IF(G$1="P",MAX(0,G$2-$C479),IF(G$1="C",MAX(0,$C479-G$2)))</f>
        <v>0</v>
      </c>
      <c r="H479" s="103" t="n">
        <f aca="false">IF(H$1="P",MAX(0,H$2-$C479),IF(H$1="C",MAX(0,$C479-H$2)))</f>
        <v>0</v>
      </c>
      <c r="I479" s="103" t="n">
        <f aca="false">IF(I$1="P",MAX(0,I$2-$C479),IF(I$1="C",MAX(0,$C479-I$2)))</f>
        <v>3.87</v>
      </c>
      <c r="J479" s="103" t="n">
        <f aca="false">IF(J$1="P",MAX(0,J$2-$C479),IF(J$1="C",MAX(0,$C479-J$2)))</f>
        <v>8.87</v>
      </c>
      <c r="K479" s="103" t="n">
        <f aca="false">IF(K$1="P",MAX(0,K$2-$C479),IF(K$1="C",MAX(0,$C479-K$2)))</f>
        <v>13.87</v>
      </c>
      <c r="L479" s="103" t="n">
        <f aca="false">IF(L$1="P",MAX(0,L$2-$C479),IF(L$1="C",MAX(0,$C479-L$2)))</f>
        <v>23.87</v>
      </c>
      <c r="M479" s="103" t="n">
        <f aca="false">IF(M$1="P",MAX(0,M$2-$C479),IF(M$1="C",MAX(0,$C479-M$2)))</f>
        <v>6.13</v>
      </c>
      <c r="N479" s="103" t="n">
        <f aca="false">IF(N$1="P",MAX(0,N$2-$C479),IF(N$1="C",MAX(0,$C479-N$2)))</f>
        <v>1.13</v>
      </c>
      <c r="O479" s="103" t="n">
        <f aca="false">IF(O$1="P",MAX(0,O$2-$C479),IF(O$1="C",MAX(0,$C479-O$2)))</f>
        <v>0</v>
      </c>
      <c r="P479" s="103" t="n">
        <f aca="false">IF(P$1="P",MAX(0,P$2-$C479),IF(P$1="C",MAX(0,$C479-P$2)))</f>
        <v>0</v>
      </c>
      <c r="Q479" s="103" t="n">
        <f aca="false">IF(Q$1="P",MAX(0,Q$2-$C479),IF(Q$1="C",MAX(0,$C479-Q$2)))</f>
        <v>0</v>
      </c>
      <c r="R479" s="103" t="n">
        <f aca="false">IF(R$1="P",MAX(0,R$2-$C479),IF(R$1="C",MAX(0,$C479-R$2)))</f>
        <v>0</v>
      </c>
      <c r="S479" s="103" t="n">
        <f aca="false">IF(S$1="P",MAX(0,S$2-$C479),IF(S$1="C",MAX(0,$C479-S$2)))</f>
        <v>0</v>
      </c>
      <c r="T479" s="104" t="n">
        <f aca="false">A479</f>
        <v>22</v>
      </c>
      <c r="U479" s="105" t="n">
        <f aca="false">VLOOKUP($B479,Gas!$B$3:$E$2506,2)</f>
        <v>2.705</v>
      </c>
      <c r="V479" s="46" t="n">
        <f aca="false">C479/U479</f>
        <v>9.65988909426987</v>
      </c>
      <c r="W479" s="99" t="n">
        <f aca="false">VLOOKUP($B479,Gas!$B$3:$E$2506,4)</f>
        <v>0.772292901336281</v>
      </c>
    </row>
    <row r="480" customFormat="false" ht="12.75" hidden="false" customHeight="false" outlineLevel="0" collapsed="false">
      <c r="A480" s="95" t="n">
        <f aca="false">MONTH(B480)+(YEAR(B480)-1998)*12</f>
        <v>22</v>
      </c>
      <c r="B480" s="114" t="n">
        <v>36451</v>
      </c>
      <c r="C480" s="115" t="n">
        <v>29.25</v>
      </c>
      <c r="D480" s="98" t="n">
        <f aca="false">LN(C480/C479)</f>
        <v>0.112795494145345</v>
      </c>
      <c r="E480" s="106" t="n">
        <f aca="false">STDEV(D471:D480)*SQRT(trade_day)</f>
        <v>0.717134073187626</v>
      </c>
      <c r="F480" s="97"/>
      <c r="G480" s="103" t="n">
        <f aca="false">IF(G$1="P",MAX(0,G$2-$C480),IF(G$1="C",MAX(0,$C480-G$2)))</f>
        <v>0</v>
      </c>
      <c r="H480" s="103" t="n">
        <f aca="false">IF(H$1="P",MAX(0,H$2-$C480),IF(H$1="C",MAX(0,$C480-H$2)))</f>
        <v>0</v>
      </c>
      <c r="I480" s="103" t="n">
        <f aca="false">IF(I$1="P",MAX(0,I$2-$C480),IF(I$1="C",MAX(0,$C480-I$2)))</f>
        <v>0.75</v>
      </c>
      <c r="J480" s="103" t="n">
        <f aca="false">IF(J$1="P",MAX(0,J$2-$C480),IF(J$1="C",MAX(0,$C480-J$2)))</f>
        <v>5.75</v>
      </c>
      <c r="K480" s="103" t="n">
        <f aca="false">IF(K$1="P",MAX(0,K$2-$C480),IF(K$1="C",MAX(0,$C480-K$2)))</f>
        <v>10.75</v>
      </c>
      <c r="L480" s="103" t="n">
        <f aca="false">IF(L$1="P",MAX(0,L$2-$C480),IF(L$1="C",MAX(0,$C480-L$2)))</f>
        <v>20.75</v>
      </c>
      <c r="M480" s="103" t="n">
        <f aca="false">IF(M$1="P",MAX(0,M$2-$C480),IF(M$1="C",MAX(0,$C480-M$2)))</f>
        <v>9.25</v>
      </c>
      <c r="N480" s="103" t="n">
        <f aca="false">IF(N$1="P",MAX(0,N$2-$C480),IF(N$1="C",MAX(0,$C480-N$2)))</f>
        <v>4.25</v>
      </c>
      <c r="O480" s="103" t="n">
        <f aca="false">IF(O$1="P",MAX(0,O$2-$C480),IF(O$1="C",MAX(0,$C480-O$2)))</f>
        <v>0</v>
      </c>
      <c r="P480" s="103" t="n">
        <f aca="false">IF(P$1="P",MAX(0,P$2-$C480),IF(P$1="C",MAX(0,$C480-P$2)))</f>
        <v>0</v>
      </c>
      <c r="Q480" s="103" t="n">
        <f aca="false">IF(Q$1="P",MAX(0,Q$2-$C480),IF(Q$1="C",MAX(0,$C480-Q$2)))</f>
        <v>0</v>
      </c>
      <c r="R480" s="103" t="n">
        <f aca="false">IF(R$1="P",MAX(0,R$2-$C480),IF(R$1="C",MAX(0,$C480-R$2)))</f>
        <v>0</v>
      </c>
      <c r="S480" s="103" t="n">
        <f aca="false">IF(S$1="P",MAX(0,S$2-$C480),IF(S$1="C",MAX(0,$C480-S$2)))</f>
        <v>0</v>
      </c>
      <c r="T480" s="104" t="n">
        <f aca="false">A480</f>
        <v>22</v>
      </c>
      <c r="U480" s="105" t="n">
        <f aca="false">VLOOKUP($B480,Gas!$B$3:$E$2506,2)</f>
        <v>2.67</v>
      </c>
      <c r="V480" s="46" t="n">
        <f aca="false">C480/U480</f>
        <v>10.9550561797753</v>
      </c>
      <c r="W480" s="99" t="n">
        <f aca="false">VLOOKUP($B480,Gas!$B$3:$E$2506,4)</f>
        <v>0.773913307271788</v>
      </c>
    </row>
    <row r="481" customFormat="false" ht="12.75" hidden="false" customHeight="false" outlineLevel="0" collapsed="false">
      <c r="A481" s="95" t="n">
        <f aca="false">MONTH(B481)+(YEAR(B481)-1998)*12</f>
        <v>22</v>
      </c>
      <c r="B481" s="114" t="n">
        <v>36452</v>
      </c>
      <c r="C481" s="115" t="n">
        <v>27.87</v>
      </c>
      <c r="D481" s="98" t="n">
        <f aca="false">LN(C481/C480)</f>
        <v>-0.0483287321840087</v>
      </c>
      <c r="E481" s="106" t="n">
        <f aca="false">STDEV(D472:D481)*SQRT(trade_day)</f>
        <v>0.797954028101123</v>
      </c>
      <c r="F481" s="97"/>
      <c r="G481" s="103" t="n">
        <f aca="false">IF(G$1="P",MAX(0,G$2-$C481),IF(G$1="C",MAX(0,$C481-G$2)))</f>
        <v>0</v>
      </c>
      <c r="H481" s="103" t="n">
        <f aca="false">IF(H$1="P",MAX(0,H$2-$C481),IF(H$1="C",MAX(0,$C481-H$2)))</f>
        <v>0</v>
      </c>
      <c r="I481" s="103" t="n">
        <f aca="false">IF(I$1="P",MAX(0,I$2-$C481),IF(I$1="C",MAX(0,$C481-I$2)))</f>
        <v>2.13</v>
      </c>
      <c r="J481" s="103" t="n">
        <f aca="false">IF(J$1="P",MAX(0,J$2-$C481),IF(J$1="C",MAX(0,$C481-J$2)))</f>
        <v>7.13</v>
      </c>
      <c r="K481" s="103" t="n">
        <f aca="false">IF(K$1="P",MAX(0,K$2-$C481),IF(K$1="C",MAX(0,$C481-K$2)))</f>
        <v>12.13</v>
      </c>
      <c r="L481" s="103" t="n">
        <f aca="false">IF(L$1="P",MAX(0,L$2-$C481),IF(L$1="C",MAX(0,$C481-L$2)))</f>
        <v>22.13</v>
      </c>
      <c r="M481" s="103" t="n">
        <f aca="false">IF(M$1="P",MAX(0,M$2-$C481),IF(M$1="C",MAX(0,$C481-M$2)))</f>
        <v>7.87</v>
      </c>
      <c r="N481" s="103" t="n">
        <f aca="false">IF(N$1="P",MAX(0,N$2-$C481),IF(N$1="C",MAX(0,$C481-N$2)))</f>
        <v>2.87</v>
      </c>
      <c r="O481" s="103" t="n">
        <f aca="false">IF(O$1="P",MAX(0,O$2-$C481),IF(O$1="C",MAX(0,$C481-O$2)))</f>
        <v>0</v>
      </c>
      <c r="P481" s="103" t="n">
        <f aca="false">IF(P$1="P",MAX(0,P$2-$C481),IF(P$1="C",MAX(0,$C481-P$2)))</f>
        <v>0</v>
      </c>
      <c r="Q481" s="103" t="n">
        <f aca="false">IF(Q$1="P",MAX(0,Q$2-$C481),IF(Q$1="C",MAX(0,$C481-Q$2)))</f>
        <v>0</v>
      </c>
      <c r="R481" s="103" t="n">
        <f aca="false">IF(R$1="P",MAX(0,R$2-$C481),IF(R$1="C",MAX(0,$C481-R$2)))</f>
        <v>0</v>
      </c>
      <c r="S481" s="103" t="n">
        <f aca="false">IF(S$1="P",MAX(0,S$2-$C481),IF(S$1="C",MAX(0,$C481-S$2)))</f>
        <v>0</v>
      </c>
      <c r="T481" s="104" t="n">
        <f aca="false">A481</f>
        <v>22</v>
      </c>
      <c r="U481" s="105" t="n">
        <f aca="false">VLOOKUP($B481,Gas!$B$3:$E$2506,2)</f>
        <v>2.815</v>
      </c>
      <c r="V481" s="46" t="n">
        <f aca="false">C481/U481</f>
        <v>9.90053285968028</v>
      </c>
      <c r="W481" s="99" t="n">
        <f aca="false">VLOOKUP($B481,Gas!$B$3:$E$2506,4)</f>
        <v>0.690652782894513</v>
      </c>
    </row>
    <row r="482" customFormat="false" ht="12.75" hidden="false" customHeight="false" outlineLevel="0" collapsed="false">
      <c r="A482" s="95" t="n">
        <f aca="false">MONTH(B482)+(YEAR(B482)-1998)*12</f>
        <v>22</v>
      </c>
      <c r="B482" s="114" t="n">
        <v>36453</v>
      </c>
      <c r="C482" s="115" t="n">
        <v>27.74</v>
      </c>
      <c r="D482" s="98" t="n">
        <f aca="false">LN(C482/C481)</f>
        <v>-0.00467542660717137</v>
      </c>
      <c r="E482" s="106" t="n">
        <f aca="false">STDEV(D473:D482)*SQRT(trade_day)</f>
        <v>0.800469683325889</v>
      </c>
      <c r="F482" s="97"/>
      <c r="G482" s="103" t="n">
        <f aca="false">IF(G$1="P",MAX(0,G$2-$C482),IF(G$1="C",MAX(0,$C482-G$2)))</f>
        <v>0</v>
      </c>
      <c r="H482" s="103" t="n">
        <f aca="false">IF(H$1="P",MAX(0,H$2-$C482),IF(H$1="C",MAX(0,$C482-H$2)))</f>
        <v>0</v>
      </c>
      <c r="I482" s="103" t="n">
        <f aca="false">IF(I$1="P",MAX(0,I$2-$C482),IF(I$1="C",MAX(0,$C482-I$2)))</f>
        <v>2.26</v>
      </c>
      <c r="J482" s="103" t="n">
        <f aca="false">IF(J$1="P",MAX(0,J$2-$C482),IF(J$1="C",MAX(0,$C482-J$2)))</f>
        <v>7.26</v>
      </c>
      <c r="K482" s="103" t="n">
        <f aca="false">IF(K$1="P",MAX(0,K$2-$C482),IF(K$1="C",MAX(0,$C482-K$2)))</f>
        <v>12.26</v>
      </c>
      <c r="L482" s="103" t="n">
        <f aca="false">IF(L$1="P",MAX(0,L$2-$C482),IF(L$1="C",MAX(0,$C482-L$2)))</f>
        <v>22.26</v>
      </c>
      <c r="M482" s="103" t="n">
        <f aca="false">IF(M$1="P",MAX(0,M$2-$C482),IF(M$1="C",MAX(0,$C482-M$2)))</f>
        <v>7.74</v>
      </c>
      <c r="N482" s="103" t="n">
        <f aca="false">IF(N$1="P",MAX(0,N$2-$C482),IF(N$1="C",MAX(0,$C482-N$2)))</f>
        <v>2.74</v>
      </c>
      <c r="O482" s="103" t="n">
        <f aca="false">IF(O$1="P",MAX(0,O$2-$C482),IF(O$1="C",MAX(0,$C482-O$2)))</f>
        <v>0</v>
      </c>
      <c r="P482" s="103" t="n">
        <f aca="false">IF(P$1="P",MAX(0,P$2-$C482),IF(P$1="C",MAX(0,$C482-P$2)))</f>
        <v>0</v>
      </c>
      <c r="Q482" s="103" t="n">
        <f aca="false">IF(Q$1="P",MAX(0,Q$2-$C482),IF(Q$1="C",MAX(0,$C482-Q$2)))</f>
        <v>0</v>
      </c>
      <c r="R482" s="103" t="n">
        <f aca="false">IF(R$1="P",MAX(0,R$2-$C482),IF(R$1="C",MAX(0,$C482-R$2)))</f>
        <v>0</v>
      </c>
      <c r="S482" s="103" t="n">
        <f aca="false">IF(S$1="P",MAX(0,S$2-$C482),IF(S$1="C",MAX(0,$C482-S$2)))</f>
        <v>0</v>
      </c>
      <c r="T482" s="104" t="n">
        <f aca="false">A482</f>
        <v>22</v>
      </c>
      <c r="U482" s="105" t="n">
        <f aca="false">VLOOKUP($B482,Gas!$B$3:$E$2506,2)</f>
        <v>2.89</v>
      </c>
      <c r="V482" s="46" t="n">
        <f aca="false">C482/U482</f>
        <v>9.59861591695502</v>
      </c>
      <c r="W482" s="99" t="n">
        <f aca="false">VLOOKUP($B482,Gas!$B$3:$E$2506,4)</f>
        <v>0.681310466719172</v>
      </c>
    </row>
    <row r="483" customFormat="false" ht="12.75" hidden="false" customHeight="false" outlineLevel="0" collapsed="false">
      <c r="A483" s="95" t="n">
        <f aca="false">MONTH(B483)+(YEAR(B483)-1998)*12</f>
        <v>22</v>
      </c>
      <c r="B483" s="114" t="n">
        <v>36454</v>
      </c>
      <c r="C483" s="115" t="n">
        <v>27.1</v>
      </c>
      <c r="D483" s="98" t="n">
        <f aca="false">LN(C483/C482)</f>
        <v>-0.0233416870010302</v>
      </c>
      <c r="E483" s="106" t="n">
        <f aca="false">STDEV(D474:D483)*SQRT(trade_day)</f>
        <v>0.813312543460004</v>
      </c>
      <c r="F483" s="97"/>
      <c r="G483" s="103" t="n">
        <f aca="false">IF(G$1="P",MAX(0,G$2-$C483),IF(G$1="C",MAX(0,$C483-G$2)))</f>
        <v>0</v>
      </c>
      <c r="H483" s="103" t="n">
        <f aca="false">IF(H$1="P",MAX(0,H$2-$C483),IF(H$1="C",MAX(0,$C483-H$2)))</f>
        <v>0</v>
      </c>
      <c r="I483" s="103" t="n">
        <f aca="false">IF(I$1="P",MAX(0,I$2-$C483),IF(I$1="C",MAX(0,$C483-I$2)))</f>
        <v>2.9</v>
      </c>
      <c r="J483" s="103" t="n">
        <f aca="false">IF(J$1="P",MAX(0,J$2-$C483),IF(J$1="C",MAX(0,$C483-J$2)))</f>
        <v>7.9</v>
      </c>
      <c r="K483" s="103" t="n">
        <f aca="false">IF(K$1="P",MAX(0,K$2-$C483),IF(K$1="C",MAX(0,$C483-K$2)))</f>
        <v>12.9</v>
      </c>
      <c r="L483" s="103" t="n">
        <f aca="false">IF(L$1="P",MAX(0,L$2-$C483),IF(L$1="C",MAX(0,$C483-L$2)))</f>
        <v>22.9</v>
      </c>
      <c r="M483" s="103" t="n">
        <f aca="false">IF(M$1="P",MAX(0,M$2-$C483),IF(M$1="C",MAX(0,$C483-M$2)))</f>
        <v>7.1</v>
      </c>
      <c r="N483" s="103" t="n">
        <f aca="false">IF(N$1="P",MAX(0,N$2-$C483),IF(N$1="C",MAX(0,$C483-N$2)))</f>
        <v>2.1</v>
      </c>
      <c r="O483" s="103" t="n">
        <f aca="false">IF(O$1="P",MAX(0,O$2-$C483),IF(O$1="C",MAX(0,$C483-O$2)))</f>
        <v>0</v>
      </c>
      <c r="P483" s="103" t="n">
        <f aca="false">IF(P$1="P",MAX(0,P$2-$C483),IF(P$1="C",MAX(0,$C483-P$2)))</f>
        <v>0</v>
      </c>
      <c r="Q483" s="103" t="n">
        <f aca="false">IF(Q$1="P",MAX(0,Q$2-$C483),IF(Q$1="C",MAX(0,$C483-Q$2)))</f>
        <v>0</v>
      </c>
      <c r="R483" s="103" t="n">
        <f aca="false">IF(R$1="P",MAX(0,R$2-$C483),IF(R$1="C",MAX(0,$C483-R$2)))</f>
        <v>0</v>
      </c>
      <c r="S483" s="103" t="n">
        <f aca="false">IF(S$1="P",MAX(0,S$2-$C483),IF(S$1="C",MAX(0,$C483-S$2)))</f>
        <v>0</v>
      </c>
      <c r="T483" s="104" t="n">
        <f aca="false">A483</f>
        <v>22</v>
      </c>
      <c r="U483" s="105" t="n">
        <f aca="false">VLOOKUP($B483,Gas!$B$3:$E$2506,2)</f>
        <v>2.9</v>
      </c>
      <c r="V483" s="46" t="n">
        <f aca="false">C483/U483</f>
        <v>9.3448275862069</v>
      </c>
      <c r="W483" s="99" t="n">
        <f aca="false">VLOOKUP($B483,Gas!$B$3:$E$2506,4)</f>
        <v>0.677409624138067</v>
      </c>
    </row>
    <row r="484" customFormat="false" ht="12.75" hidden="false" customHeight="false" outlineLevel="0" collapsed="false">
      <c r="A484" s="95" t="n">
        <f aca="false">MONTH(B484)+(YEAR(B484)-1998)*12</f>
        <v>22</v>
      </c>
      <c r="B484" s="114" t="n">
        <v>36455</v>
      </c>
      <c r="C484" s="115" t="n">
        <v>26.58</v>
      </c>
      <c r="D484" s="98" t="n">
        <f aca="false">LN(C484/C483)</f>
        <v>-0.019374674600556</v>
      </c>
      <c r="E484" s="106" t="n">
        <f aca="false">STDEV(D475:D484)*SQRT(trade_day)</f>
        <v>0.827645740494072</v>
      </c>
      <c r="F484" s="97"/>
      <c r="G484" s="103" t="n">
        <f aca="false">IF(G$1="P",MAX(0,G$2-$C484),IF(G$1="C",MAX(0,$C484-G$2)))</f>
        <v>0</v>
      </c>
      <c r="H484" s="103" t="n">
        <f aca="false">IF(H$1="P",MAX(0,H$2-$C484),IF(H$1="C",MAX(0,$C484-H$2)))</f>
        <v>0</v>
      </c>
      <c r="I484" s="103" t="n">
        <f aca="false">IF(I$1="P",MAX(0,I$2-$C484),IF(I$1="C",MAX(0,$C484-I$2)))</f>
        <v>3.42</v>
      </c>
      <c r="J484" s="103" t="n">
        <f aca="false">IF(J$1="P",MAX(0,J$2-$C484),IF(J$1="C",MAX(0,$C484-J$2)))</f>
        <v>8.42</v>
      </c>
      <c r="K484" s="103" t="n">
        <f aca="false">IF(K$1="P",MAX(0,K$2-$C484),IF(K$1="C",MAX(0,$C484-K$2)))</f>
        <v>13.42</v>
      </c>
      <c r="L484" s="103" t="n">
        <f aca="false">IF(L$1="P",MAX(0,L$2-$C484),IF(L$1="C",MAX(0,$C484-L$2)))</f>
        <v>23.42</v>
      </c>
      <c r="M484" s="103" t="n">
        <f aca="false">IF(M$1="P",MAX(0,M$2-$C484),IF(M$1="C",MAX(0,$C484-M$2)))</f>
        <v>6.58</v>
      </c>
      <c r="N484" s="103" t="n">
        <f aca="false">IF(N$1="P",MAX(0,N$2-$C484),IF(N$1="C",MAX(0,$C484-N$2)))</f>
        <v>1.58</v>
      </c>
      <c r="O484" s="103" t="n">
        <f aca="false">IF(O$1="P",MAX(0,O$2-$C484),IF(O$1="C",MAX(0,$C484-O$2)))</f>
        <v>0</v>
      </c>
      <c r="P484" s="103" t="n">
        <f aca="false">IF(P$1="P",MAX(0,P$2-$C484),IF(P$1="C",MAX(0,$C484-P$2)))</f>
        <v>0</v>
      </c>
      <c r="Q484" s="103" t="n">
        <f aca="false">IF(Q$1="P",MAX(0,Q$2-$C484),IF(Q$1="C",MAX(0,$C484-Q$2)))</f>
        <v>0</v>
      </c>
      <c r="R484" s="103" t="n">
        <f aca="false">IF(R$1="P",MAX(0,R$2-$C484),IF(R$1="C",MAX(0,$C484-R$2)))</f>
        <v>0</v>
      </c>
      <c r="S484" s="103" t="n">
        <f aca="false">IF(S$1="P",MAX(0,S$2-$C484),IF(S$1="C",MAX(0,$C484-S$2)))</f>
        <v>0</v>
      </c>
      <c r="T484" s="104" t="n">
        <f aca="false">A484</f>
        <v>22</v>
      </c>
      <c r="U484" s="105" t="n">
        <f aca="false">VLOOKUP($B484,Gas!$B$3:$E$2506,2)</f>
        <v>2.995</v>
      </c>
      <c r="V484" s="46" t="n">
        <f aca="false">C484/U484</f>
        <v>8.87479131886477</v>
      </c>
      <c r="W484" s="99" t="n">
        <f aca="false">VLOOKUP($B484,Gas!$B$3:$E$2506,4)</f>
        <v>0.608154741332036</v>
      </c>
    </row>
    <row r="485" customFormat="false" ht="12.75" hidden="false" customHeight="false" outlineLevel="0" collapsed="false">
      <c r="A485" s="95" t="n">
        <f aca="false">MONTH(B485)+(YEAR(B485)-1998)*12</f>
        <v>22</v>
      </c>
      <c r="B485" s="114" t="n">
        <v>36458</v>
      </c>
      <c r="C485" s="115" t="n">
        <v>29.67</v>
      </c>
      <c r="D485" s="98" t="n">
        <f aca="false">LN(C485/C484)</f>
        <v>0.109977381017631</v>
      </c>
      <c r="E485" s="106" t="n">
        <f aca="false">STDEV(D476:D485)*SQRT(trade_day)</f>
        <v>0.885463536479258</v>
      </c>
      <c r="F485" s="97"/>
      <c r="G485" s="103" t="n">
        <f aca="false">IF(G$1="P",MAX(0,G$2-$C485),IF(G$1="C",MAX(0,$C485-G$2)))</f>
        <v>0</v>
      </c>
      <c r="H485" s="103" t="n">
        <f aca="false">IF(H$1="P",MAX(0,H$2-$C485),IF(H$1="C",MAX(0,$C485-H$2)))</f>
        <v>0</v>
      </c>
      <c r="I485" s="103" t="n">
        <f aca="false">IF(I$1="P",MAX(0,I$2-$C485),IF(I$1="C",MAX(0,$C485-I$2)))</f>
        <v>0.329999999999998</v>
      </c>
      <c r="J485" s="103" t="n">
        <f aca="false">IF(J$1="P",MAX(0,J$2-$C485),IF(J$1="C",MAX(0,$C485-J$2)))</f>
        <v>5.33</v>
      </c>
      <c r="K485" s="103" t="n">
        <f aca="false">IF(K$1="P",MAX(0,K$2-$C485),IF(K$1="C",MAX(0,$C485-K$2)))</f>
        <v>10.33</v>
      </c>
      <c r="L485" s="103" t="n">
        <f aca="false">IF(L$1="P",MAX(0,L$2-$C485),IF(L$1="C",MAX(0,$C485-L$2)))</f>
        <v>20.33</v>
      </c>
      <c r="M485" s="103" t="n">
        <f aca="false">IF(M$1="P",MAX(0,M$2-$C485),IF(M$1="C",MAX(0,$C485-M$2)))</f>
        <v>9.67</v>
      </c>
      <c r="N485" s="103" t="n">
        <f aca="false">IF(N$1="P",MAX(0,N$2-$C485),IF(N$1="C",MAX(0,$C485-N$2)))</f>
        <v>4.67</v>
      </c>
      <c r="O485" s="103" t="n">
        <f aca="false">IF(O$1="P",MAX(0,O$2-$C485),IF(O$1="C",MAX(0,$C485-O$2)))</f>
        <v>0</v>
      </c>
      <c r="P485" s="103" t="n">
        <f aca="false">IF(P$1="P",MAX(0,P$2-$C485),IF(P$1="C",MAX(0,$C485-P$2)))</f>
        <v>0</v>
      </c>
      <c r="Q485" s="103" t="n">
        <f aca="false">IF(Q$1="P",MAX(0,Q$2-$C485),IF(Q$1="C",MAX(0,$C485-Q$2)))</f>
        <v>0</v>
      </c>
      <c r="R485" s="103" t="n">
        <f aca="false">IF(R$1="P",MAX(0,R$2-$C485),IF(R$1="C",MAX(0,$C485-R$2)))</f>
        <v>0</v>
      </c>
      <c r="S485" s="103" t="n">
        <f aca="false">IF(S$1="P",MAX(0,S$2-$C485),IF(S$1="C",MAX(0,$C485-S$2)))</f>
        <v>0</v>
      </c>
      <c r="T485" s="104" t="n">
        <f aca="false">A485</f>
        <v>22</v>
      </c>
      <c r="U485" s="105" t="n">
        <f aca="false">VLOOKUP($B485,Gas!$B$3:$E$2506,2)</f>
        <v>3.005</v>
      </c>
      <c r="V485" s="46" t="n">
        <f aca="false">C485/U485</f>
        <v>9.87354409317804</v>
      </c>
      <c r="W485" s="99" t="n">
        <f aca="false">VLOOKUP($B485,Gas!$B$3:$E$2506,4)</f>
        <v>0.382817423462263</v>
      </c>
    </row>
    <row r="486" customFormat="false" ht="12.75" hidden="false" customHeight="false" outlineLevel="0" collapsed="false">
      <c r="A486" s="95" t="n">
        <f aca="false">MONTH(B486)+(YEAR(B486)-1998)*12</f>
        <v>22</v>
      </c>
      <c r="B486" s="114" t="n">
        <v>36459</v>
      </c>
      <c r="C486" s="115" t="n">
        <v>27.42</v>
      </c>
      <c r="D486" s="98" t="n">
        <f aca="false">LN(C486/C485)</f>
        <v>-0.0788637601685621</v>
      </c>
      <c r="E486" s="106" t="n">
        <f aca="false">STDEV(D477:D486)*SQRT(trade_day)</f>
        <v>0.993725680814376</v>
      </c>
      <c r="F486" s="97"/>
      <c r="G486" s="103" t="n">
        <f aca="false">IF(G$1="P",MAX(0,G$2-$C486),IF(G$1="C",MAX(0,$C486-G$2)))</f>
        <v>0</v>
      </c>
      <c r="H486" s="103" t="n">
        <f aca="false">IF(H$1="P",MAX(0,H$2-$C486),IF(H$1="C",MAX(0,$C486-H$2)))</f>
        <v>0</v>
      </c>
      <c r="I486" s="103" t="n">
        <f aca="false">IF(I$1="P",MAX(0,I$2-$C486),IF(I$1="C",MAX(0,$C486-I$2)))</f>
        <v>2.58</v>
      </c>
      <c r="J486" s="103" t="n">
        <f aca="false">IF(J$1="P",MAX(0,J$2-$C486),IF(J$1="C",MAX(0,$C486-J$2)))</f>
        <v>7.58</v>
      </c>
      <c r="K486" s="103" t="n">
        <f aca="false">IF(K$1="P",MAX(0,K$2-$C486),IF(K$1="C",MAX(0,$C486-K$2)))</f>
        <v>12.58</v>
      </c>
      <c r="L486" s="103" t="n">
        <f aca="false">IF(L$1="P",MAX(0,L$2-$C486),IF(L$1="C",MAX(0,$C486-L$2)))</f>
        <v>22.58</v>
      </c>
      <c r="M486" s="103" t="n">
        <f aca="false">IF(M$1="P",MAX(0,M$2-$C486),IF(M$1="C",MAX(0,$C486-M$2)))</f>
        <v>7.42</v>
      </c>
      <c r="N486" s="103" t="n">
        <f aca="false">IF(N$1="P",MAX(0,N$2-$C486),IF(N$1="C",MAX(0,$C486-N$2)))</f>
        <v>2.42</v>
      </c>
      <c r="O486" s="103" t="n">
        <f aca="false">IF(O$1="P",MAX(0,O$2-$C486),IF(O$1="C",MAX(0,$C486-O$2)))</f>
        <v>0</v>
      </c>
      <c r="P486" s="103" t="n">
        <f aca="false">IF(P$1="P",MAX(0,P$2-$C486),IF(P$1="C",MAX(0,$C486-P$2)))</f>
        <v>0</v>
      </c>
      <c r="Q486" s="103" t="n">
        <f aca="false">IF(Q$1="P",MAX(0,Q$2-$C486),IF(Q$1="C",MAX(0,$C486-Q$2)))</f>
        <v>0</v>
      </c>
      <c r="R486" s="103" t="n">
        <f aca="false">IF(R$1="P",MAX(0,R$2-$C486),IF(R$1="C",MAX(0,$C486-R$2)))</f>
        <v>0</v>
      </c>
      <c r="S486" s="103" t="n">
        <f aca="false">IF(S$1="P",MAX(0,S$2-$C486),IF(S$1="C",MAX(0,$C486-S$2)))</f>
        <v>0</v>
      </c>
      <c r="T486" s="104" t="n">
        <f aca="false">A486</f>
        <v>22</v>
      </c>
      <c r="U486" s="105" t="n">
        <f aca="false">VLOOKUP($B486,Gas!$B$3:$E$2506,2)</f>
        <v>2.975</v>
      </c>
      <c r="V486" s="46" t="n">
        <f aca="false">C486/U486</f>
        <v>9.21680672268908</v>
      </c>
      <c r="W486" s="99" t="n">
        <f aca="false">VLOOKUP($B486,Gas!$B$3:$E$2506,4)</f>
        <v>0.375721209261335</v>
      </c>
    </row>
    <row r="487" customFormat="false" ht="12.75" hidden="false" customHeight="false" outlineLevel="0" collapsed="false">
      <c r="A487" s="95" t="n">
        <f aca="false">MONTH(B487)+(YEAR(B487)-1998)*12</f>
        <v>22</v>
      </c>
      <c r="B487" s="114" t="n">
        <v>36460</v>
      </c>
      <c r="C487" s="115" t="n">
        <v>25.59</v>
      </c>
      <c r="D487" s="98" t="n">
        <f aca="false">LN(C487/C486)</f>
        <v>-0.069071023962471</v>
      </c>
      <c r="E487" s="106" t="n">
        <f aca="false">STDEV(D478:D487)*SQRT(trade_day)</f>
        <v>1.05453735012104</v>
      </c>
      <c r="F487" s="97"/>
      <c r="G487" s="103" t="n">
        <f aca="false">IF(G$1="P",MAX(0,G$2-$C487),IF(G$1="C",MAX(0,$C487-G$2)))</f>
        <v>0</v>
      </c>
      <c r="H487" s="103" t="n">
        <f aca="false">IF(H$1="P",MAX(0,H$2-$C487),IF(H$1="C",MAX(0,$C487-H$2)))</f>
        <v>0</v>
      </c>
      <c r="I487" s="103" t="n">
        <f aca="false">IF(I$1="P",MAX(0,I$2-$C487),IF(I$1="C",MAX(0,$C487-I$2)))</f>
        <v>4.41</v>
      </c>
      <c r="J487" s="103" t="n">
        <f aca="false">IF(J$1="P",MAX(0,J$2-$C487),IF(J$1="C",MAX(0,$C487-J$2)))</f>
        <v>9.41</v>
      </c>
      <c r="K487" s="103" t="n">
        <f aca="false">IF(K$1="P",MAX(0,K$2-$C487),IF(K$1="C",MAX(0,$C487-K$2)))</f>
        <v>14.41</v>
      </c>
      <c r="L487" s="103" t="n">
        <f aca="false">IF(L$1="P",MAX(0,L$2-$C487),IF(L$1="C",MAX(0,$C487-L$2)))</f>
        <v>24.41</v>
      </c>
      <c r="M487" s="103" t="n">
        <f aca="false">IF(M$1="P",MAX(0,M$2-$C487),IF(M$1="C",MAX(0,$C487-M$2)))</f>
        <v>5.59</v>
      </c>
      <c r="N487" s="103" t="n">
        <f aca="false">IF(N$1="P",MAX(0,N$2-$C487),IF(N$1="C",MAX(0,$C487-N$2)))</f>
        <v>0.59</v>
      </c>
      <c r="O487" s="103" t="n">
        <f aca="false">IF(O$1="P",MAX(0,O$2-$C487),IF(O$1="C",MAX(0,$C487-O$2)))</f>
        <v>0</v>
      </c>
      <c r="P487" s="103" t="n">
        <f aca="false">IF(P$1="P",MAX(0,P$2-$C487),IF(P$1="C",MAX(0,$C487-P$2)))</f>
        <v>0</v>
      </c>
      <c r="Q487" s="103" t="n">
        <f aca="false">IF(Q$1="P",MAX(0,Q$2-$C487),IF(Q$1="C",MAX(0,$C487-Q$2)))</f>
        <v>0</v>
      </c>
      <c r="R487" s="103" t="n">
        <f aca="false">IF(R$1="P",MAX(0,R$2-$C487),IF(R$1="C",MAX(0,$C487-R$2)))</f>
        <v>0</v>
      </c>
      <c r="S487" s="103" t="n">
        <f aca="false">IF(S$1="P",MAX(0,S$2-$C487),IF(S$1="C",MAX(0,$C487-S$2)))</f>
        <v>0</v>
      </c>
      <c r="T487" s="104" t="n">
        <f aca="false">A487</f>
        <v>22</v>
      </c>
      <c r="U487" s="105" t="n">
        <f aca="false">VLOOKUP($B487,Gas!$B$3:$E$2506,2)</f>
        <v>2.965</v>
      </c>
      <c r="V487" s="46" t="n">
        <f aca="false">C487/U487</f>
        <v>8.63069139966273</v>
      </c>
      <c r="W487" s="99" t="n">
        <f aca="false">VLOOKUP($B487,Gas!$B$3:$E$2506,4)</f>
        <v>0.380176586908399</v>
      </c>
    </row>
    <row r="488" customFormat="false" ht="12.75" hidden="false" customHeight="false" outlineLevel="0" collapsed="false">
      <c r="A488" s="95" t="n">
        <f aca="false">MONTH(B488)+(YEAR(B488)-1998)*12</f>
        <v>22</v>
      </c>
      <c r="B488" s="114" t="n">
        <v>36461</v>
      </c>
      <c r="C488" s="115" t="n">
        <v>24.46</v>
      </c>
      <c r="D488" s="98" t="n">
        <f aca="false">LN(C488/C487)</f>
        <v>-0.0451625199126711</v>
      </c>
      <c r="E488" s="106" t="n">
        <f aca="false">STDEV(D479:D488)*SQRT(trade_day)</f>
        <v>1.06476270413647</v>
      </c>
      <c r="F488" s="97"/>
      <c r="G488" s="103" t="n">
        <f aca="false">IF(G$1="P",MAX(0,G$2-$C488),IF(G$1="C",MAX(0,$C488-G$2)))</f>
        <v>0</v>
      </c>
      <c r="H488" s="103" t="n">
        <f aca="false">IF(H$1="P",MAX(0,H$2-$C488),IF(H$1="C",MAX(0,$C488-H$2)))</f>
        <v>0.539999999999999</v>
      </c>
      <c r="I488" s="103" t="n">
        <f aca="false">IF(I$1="P",MAX(0,I$2-$C488),IF(I$1="C",MAX(0,$C488-I$2)))</f>
        <v>5.54</v>
      </c>
      <c r="J488" s="103" t="n">
        <f aca="false">IF(J$1="P",MAX(0,J$2-$C488),IF(J$1="C",MAX(0,$C488-J$2)))</f>
        <v>10.54</v>
      </c>
      <c r="K488" s="103" t="n">
        <f aca="false">IF(K$1="P",MAX(0,K$2-$C488),IF(K$1="C",MAX(0,$C488-K$2)))</f>
        <v>15.54</v>
      </c>
      <c r="L488" s="103" t="n">
        <f aca="false">IF(L$1="P",MAX(0,L$2-$C488),IF(L$1="C",MAX(0,$C488-L$2)))</f>
        <v>25.54</v>
      </c>
      <c r="M488" s="103" t="n">
        <f aca="false">IF(M$1="P",MAX(0,M$2-$C488),IF(M$1="C",MAX(0,$C488-M$2)))</f>
        <v>4.46</v>
      </c>
      <c r="N488" s="103" t="n">
        <f aca="false">IF(N$1="P",MAX(0,N$2-$C488),IF(N$1="C",MAX(0,$C488-N$2)))</f>
        <v>0</v>
      </c>
      <c r="O488" s="103" t="n">
        <f aca="false">IF(O$1="P",MAX(0,O$2-$C488),IF(O$1="C",MAX(0,$C488-O$2)))</f>
        <v>0</v>
      </c>
      <c r="P488" s="103" t="n">
        <f aca="false">IF(P$1="P",MAX(0,P$2-$C488),IF(P$1="C",MAX(0,$C488-P$2)))</f>
        <v>0</v>
      </c>
      <c r="Q488" s="103" t="n">
        <f aca="false">IF(Q$1="P",MAX(0,Q$2-$C488),IF(Q$1="C",MAX(0,$C488-Q$2)))</f>
        <v>0</v>
      </c>
      <c r="R488" s="103" t="n">
        <f aca="false">IF(R$1="P",MAX(0,R$2-$C488),IF(R$1="C",MAX(0,$C488-R$2)))</f>
        <v>0</v>
      </c>
      <c r="S488" s="103" t="n">
        <f aca="false">IF(S$1="P",MAX(0,S$2-$C488),IF(S$1="C",MAX(0,$C488-S$2)))</f>
        <v>0</v>
      </c>
      <c r="T488" s="104" t="n">
        <f aca="false">A488</f>
        <v>22</v>
      </c>
      <c r="U488" s="105" t="n">
        <f aca="false">VLOOKUP($B488,Gas!$B$3:$E$2506,2)</f>
        <v>3.02</v>
      </c>
      <c r="V488" s="46" t="n">
        <f aca="false">C488/U488</f>
        <v>8.09933774834437</v>
      </c>
      <c r="W488" s="99" t="n">
        <f aca="false">VLOOKUP($B488,Gas!$B$3:$E$2506,4)</f>
        <v>0.375820604483873</v>
      </c>
    </row>
    <row r="489" customFormat="false" ht="12.75" hidden="false" customHeight="false" outlineLevel="0" collapsed="false">
      <c r="A489" s="95" t="n">
        <f aca="false">MONTH(B489)+(YEAR(B489)-1998)*12</f>
        <v>22</v>
      </c>
      <c r="B489" s="114" t="n">
        <v>36462</v>
      </c>
      <c r="C489" s="115" t="n">
        <v>24.61</v>
      </c>
      <c r="D489" s="98" t="n">
        <f aca="false">LN(C489/C488)</f>
        <v>0.00611373414393824</v>
      </c>
      <c r="E489" s="106" t="n">
        <f aca="false">STDEV(D480:D489)*SQRT(trade_day)</f>
        <v>1.06463010120231</v>
      </c>
      <c r="F489" s="97"/>
      <c r="G489" s="103" t="n">
        <f aca="false">IF(G$1="P",MAX(0,G$2-$C489),IF(G$1="C",MAX(0,$C489-G$2)))</f>
        <v>0</v>
      </c>
      <c r="H489" s="103" t="n">
        <f aca="false">IF(H$1="P",MAX(0,H$2-$C489),IF(H$1="C",MAX(0,$C489-H$2)))</f>
        <v>0.390000000000001</v>
      </c>
      <c r="I489" s="103" t="n">
        <f aca="false">IF(I$1="P",MAX(0,I$2-$C489),IF(I$1="C",MAX(0,$C489-I$2)))</f>
        <v>5.39</v>
      </c>
      <c r="J489" s="103" t="n">
        <f aca="false">IF(J$1="P",MAX(0,J$2-$C489),IF(J$1="C",MAX(0,$C489-J$2)))</f>
        <v>10.39</v>
      </c>
      <c r="K489" s="103" t="n">
        <f aca="false">IF(K$1="P",MAX(0,K$2-$C489),IF(K$1="C",MAX(0,$C489-K$2)))</f>
        <v>15.39</v>
      </c>
      <c r="L489" s="103" t="n">
        <f aca="false">IF(L$1="P",MAX(0,L$2-$C489),IF(L$1="C",MAX(0,$C489-L$2)))</f>
        <v>25.39</v>
      </c>
      <c r="M489" s="103" t="n">
        <f aca="false">IF(M$1="P",MAX(0,M$2-$C489),IF(M$1="C",MAX(0,$C489-M$2)))</f>
        <v>4.61</v>
      </c>
      <c r="N489" s="103" t="n">
        <f aca="false">IF(N$1="P",MAX(0,N$2-$C489),IF(N$1="C",MAX(0,$C489-N$2)))</f>
        <v>0</v>
      </c>
      <c r="O489" s="103" t="n">
        <f aca="false">IF(O$1="P",MAX(0,O$2-$C489),IF(O$1="C",MAX(0,$C489-O$2)))</f>
        <v>0</v>
      </c>
      <c r="P489" s="103" t="n">
        <f aca="false">IF(P$1="P",MAX(0,P$2-$C489),IF(P$1="C",MAX(0,$C489-P$2)))</f>
        <v>0</v>
      </c>
      <c r="Q489" s="103" t="n">
        <f aca="false">IF(Q$1="P",MAX(0,Q$2-$C489),IF(Q$1="C",MAX(0,$C489-Q$2)))</f>
        <v>0</v>
      </c>
      <c r="R489" s="103" t="n">
        <f aca="false">IF(R$1="P",MAX(0,R$2-$C489),IF(R$1="C",MAX(0,$C489-R$2)))</f>
        <v>0</v>
      </c>
      <c r="S489" s="103" t="n">
        <f aca="false">IF(S$1="P",MAX(0,S$2-$C489),IF(S$1="C",MAX(0,$C489-S$2)))</f>
        <v>0</v>
      </c>
      <c r="T489" s="104" t="n">
        <f aca="false">A489</f>
        <v>22</v>
      </c>
      <c r="U489" s="105" t="n">
        <f aca="false">VLOOKUP($B489,Gas!$B$3:$E$2506,2)</f>
        <v>2.995</v>
      </c>
      <c r="V489" s="46" t="n">
        <f aca="false">C489/U489</f>
        <v>8.21702838063439</v>
      </c>
      <c r="W489" s="99" t="n">
        <f aca="false">VLOOKUP($B489,Gas!$B$3:$E$2506,4)</f>
        <v>0.276723768559564</v>
      </c>
    </row>
    <row r="490" customFormat="false" ht="12.75" hidden="false" customHeight="false" outlineLevel="0" collapsed="false">
      <c r="A490" s="95" t="n">
        <f aca="false">MONTH(B490)+(YEAR(B490)-1998)*12</f>
        <v>23</v>
      </c>
      <c r="B490" s="114" t="n">
        <v>36465</v>
      </c>
      <c r="C490" s="115" t="n">
        <v>24.2</v>
      </c>
      <c r="D490" s="98" t="n">
        <f aca="false">LN(C490/C489)</f>
        <v>-0.0168002312403238</v>
      </c>
      <c r="E490" s="106" t="n">
        <f aca="false">STDEV(D481:D490)*SQRT(trade_day)</f>
        <v>0.835502082794091</v>
      </c>
      <c r="F490" s="97"/>
      <c r="G490" s="103" t="n">
        <f aca="false">IF(G$1="P",MAX(0,G$2-$C490),IF(G$1="C",MAX(0,$C490-G$2)))</f>
        <v>0</v>
      </c>
      <c r="H490" s="103" t="n">
        <f aca="false">IF(H$1="P",MAX(0,H$2-$C490),IF(H$1="C",MAX(0,$C490-H$2)))</f>
        <v>0.800000000000001</v>
      </c>
      <c r="I490" s="103" t="n">
        <f aca="false">IF(I$1="P",MAX(0,I$2-$C490),IF(I$1="C",MAX(0,$C490-I$2)))</f>
        <v>5.8</v>
      </c>
      <c r="J490" s="103" t="n">
        <f aca="false">IF(J$1="P",MAX(0,J$2-$C490),IF(J$1="C",MAX(0,$C490-J$2)))</f>
        <v>10.8</v>
      </c>
      <c r="K490" s="103" t="n">
        <f aca="false">IF(K$1="P",MAX(0,K$2-$C490),IF(K$1="C",MAX(0,$C490-K$2)))</f>
        <v>15.8</v>
      </c>
      <c r="L490" s="103" t="n">
        <f aca="false">IF(L$1="P",MAX(0,L$2-$C490),IF(L$1="C",MAX(0,$C490-L$2)))</f>
        <v>25.8</v>
      </c>
      <c r="M490" s="103" t="n">
        <f aca="false">IF(M$1="P",MAX(0,M$2-$C490),IF(M$1="C",MAX(0,$C490-M$2)))</f>
        <v>4.2</v>
      </c>
      <c r="N490" s="103" t="n">
        <f aca="false">IF(N$1="P",MAX(0,N$2-$C490),IF(N$1="C",MAX(0,$C490-N$2)))</f>
        <v>0</v>
      </c>
      <c r="O490" s="103" t="n">
        <f aca="false">IF(O$1="P",MAX(0,O$2-$C490),IF(O$1="C",MAX(0,$C490-O$2)))</f>
        <v>0</v>
      </c>
      <c r="P490" s="103" t="n">
        <f aca="false">IF(P$1="P",MAX(0,P$2-$C490),IF(P$1="C",MAX(0,$C490-P$2)))</f>
        <v>0</v>
      </c>
      <c r="Q490" s="103" t="n">
        <f aca="false">IF(Q$1="P",MAX(0,Q$2-$C490),IF(Q$1="C",MAX(0,$C490-Q$2)))</f>
        <v>0</v>
      </c>
      <c r="R490" s="103" t="n">
        <f aca="false">IF(R$1="P",MAX(0,R$2-$C490),IF(R$1="C",MAX(0,$C490-R$2)))</f>
        <v>0</v>
      </c>
      <c r="S490" s="103" t="n">
        <f aca="false">IF(S$1="P",MAX(0,S$2-$C490),IF(S$1="C",MAX(0,$C490-S$2)))</f>
        <v>0</v>
      </c>
      <c r="T490" s="104" t="n">
        <f aca="false">A490</f>
        <v>23</v>
      </c>
      <c r="U490" s="105" t="n">
        <f aca="false">VLOOKUP($B490,Gas!$B$3:$E$2506,2)</f>
        <v>2.795</v>
      </c>
      <c r="V490" s="46" t="n">
        <f aca="false">C490/U490</f>
        <v>8.65831842576029</v>
      </c>
      <c r="W490" s="99" t="n">
        <f aca="false">VLOOKUP($B490,Gas!$B$3:$E$2506,4)</f>
        <v>0.477861881767116</v>
      </c>
    </row>
    <row r="491" customFormat="false" ht="12.75" hidden="false" customHeight="false" outlineLevel="0" collapsed="false">
      <c r="A491" s="95" t="n">
        <f aca="false">MONTH(B491)+(YEAR(B491)-1998)*12</f>
        <v>23</v>
      </c>
      <c r="B491" s="114" t="n">
        <v>36466</v>
      </c>
      <c r="C491" s="115" t="n">
        <v>22.6</v>
      </c>
      <c r="D491" s="98" t="n">
        <f aca="false">LN(C491/C490)</f>
        <v>-0.0684027268844004</v>
      </c>
      <c r="E491" s="106" t="n">
        <f aca="false">STDEV(D482:D491)*SQRT(trade_day)</f>
        <v>0.860754705947794</v>
      </c>
      <c r="F491" s="97"/>
      <c r="G491" s="103" t="n">
        <f aca="false">IF(G$1="P",MAX(0,G$2-$C491),IF(G$1="C",MAX(0,$C491-G$2)))</f>
        <v>0</v>
      </c>
      <c r="H491" s="103" t="n">
        <f aca="false">IF(H$1="P",MAX(0,H$2-$C491),IF(H$1="C",MAX(0,$C491-H$2)))</f>
        <v>2.4</v>
      </c>
      <c r="I491" s="103" t="n">
        <f aca="false">IF(I$1="P",MAX(0,I$2-$C491),IF(I$1="C",MAX(0,$C491-I$2)))</f>
        <v>7.4</v>
      </c>
      <c r="J491" s="103" t="n">
        <f aca="false">IF(J$1="P",MAX(0,J$2-$C491),IF(J$1="C",MAX(0,$C491-J$2)))</f>
        <v>12.4</v>
      </c>
      <c r="K491" s="103" t="n">
        <f aca="false">IF(K$1="P",MAX(0,K$2-$C491),IF(K$1="C",MAX(0,$C491-K$2)))</f>
        <v>17.4</v>
      </c>
      <c r="L491" s="103" t="n">
        <f aca="false">IF(L$1="P",MAX(0,L$2-$C491),IF(L$1="C",MAX(0,$C491-L$2)))</f>
        <v>27.4</v>
      </c>
      <c r="M491" s="103" t="n">
        <f aca="false">IF(M$1="P",MAX(0,M$2-$C491),IF(M$1="C",MAX(0,$C491-M$2)))</f>
        <v>2.6</v>
      </c>
      <c r="N491" s="103" t="n">
        <f aca="false">IF(N$1="P",MAX(0,N$2-$C491),IF(N$1="C",MAX(0,$C491-N$2)))</f>
        <v>0</v>
      </c>
      <c r="O491" s="103" t="n">
        <f aca="false">IF(O$1="P",MAX(0,O$2-$C491),IF(O$1="C",MAX(0,$C491-O$2)))</f>
        <v>0</v>
      </c>
      <c r="P491" s="103" t="n">
        <f aca="false">IF(P$1="P",MAX(0,P$2-$C491),IF(P$1="C",MAX(0,$C491-P$2)))</f>
        <v>0</v>
      </c>
      <c r="Q491" s="103" t="n">
        <f aca="false">IF(Q$1="P",MAX(0,Q$2-$C491),IF(Q$1="C",MAX(0,$C491-Q$2)))</f>
        <v>0</v>
      </c>
      <c r="R491" s="103" t="n">
        <f aca="false">IF(R$1="P",MAX(0,R$2-$C491),IF(R$1="C",MAX(0,$C491-R$2)))</f>
        <v>0</v>
      </c>
      <c r="S491" s="103" t="n">
        <f aca="false">IF(S$1="P",MAX(0,S$2-$C491),IF(S$1="C",MAX(0,$C491-S$2)))</f>
        <v>0</v>
      </c>
      <c r="T491" s="104" t="n">
        <f aca="false">A491</f>
        <v>23</v>
      </c>
      <c r="U491" s="105" t="n">
        <f aca="false">VLOOKUP($B491,Gas!$B$3:$E$2506,2)</f>
        <v>2.73</v>
      </c>
      <c r="V491" s="46" t="n">
        <f aca="false">C491/U491</f>
        <v>8.27838827838828</v>
      </c>
      <c r="W491" s="99" t="n">
        <f aca="false">VLOOKUP($B491,Gas!$B$3:$E$2506,4)</f>
        <v>0.482048084727899</v>
      </c>
    </row>
    <row r="492" customFormat="false" ht="12.75" hidden="false" customHeight="false" outlineLevel="0" collapsed="false">
      <c r="A492" s="95" t="n">
        <f aca="false">MONTH(B492)+(YEAR(B492)-1998)*12</f>
        <v>23</v>
      </c>
      <c r="B492" s="114" t="n">
        <v>36467</v>
      </c>
      <c r="C492" s="115" t="n">
        <v>26.73</v>
      </c>
      <c r="D492" s="98" t="n">
        <f aca="false">LN(C492/C491)</f>
        <v>0.167836623872587</v>
      </c>
      <c r="E492" s="106" t="n">
        <f aca="false">STDEV(D483:D492)*SQRT(trade_day)</f>
        <v>1.28100786344436</v>
      </c>
      <c r="F492" s="97"/>
      <c r="G492" s="103" t="n">
        <f aca="false">IF(G$1="P",MAX(0,G$2-$C492),IF(G$1="C",MAX(0,$C492-G$2)))</f>
        <v>0</v>
      </c>
      <c r="H492" s="103" t="n">
        <f aca="false">IF(H$1="P",MAX(0,H$2-$C492),IF(H$1="C",MAX(0,$C492-H$2)))</f>
        <v>0</v>
      </c>
      <c r="I492" s="103" t="n">
        <f aca="false">IF(I$1="P",MAX(0,I$2-$C492),IF(I$1="C",MAX(0,$C492-I$2)))</f>
        <v>3.27</v>
      </c>
      <c r="J492" s="103" t="n">
        <f aca="false">IF(J$1="P",MAX(0,J$2-$C492),IF(J$1="C",MAX(0,$C492-J$2)))</f>
        <v>8.27</v>
      </c>
      <c r="K492" s="103" t="n">
        <f aca="false">IF(K$1="P",MAX(0,K$2-$C492),IF(K$1="C",MAX(0,$C492-K$2)))</f>
        <v>13.27</v>
      </c>
      <c r="L492" s="103" t="n">
        <f aca="false">IF(L$1="P",MAX(0,L$2-$C492),IF(L$1="C",MAX(0,$C492-L$2)))</f>
        <v>23.27</v>
      </c>
      <c r="M492" s="103" t="n">
        <f aca="false">IF(M$1="P",MAX(0,M$2-$C492),IF(M$1="C",MAX(0,$C492-M$2)))</f>
        <v>6.73</v>
      </c>
      <c r="N492" s="103" t="n">
        <f aca="false">IF(N$1="P",MAX(0,N$2-$C492),IF(N$1="C",MAX(0,$C492-N$2)))</f>
        <v>1.73</v>
      </c>
      <c r="O492" s="103" t="n">
        <f aca="false">IF(O$1="P",MAX(0,O$2-$C492),IF(O$1="C",MAX(0,$C492-O$2)))</f>
        <v>0</v>
      </c>
      <c r="P492" s="103" t="n">
        <f aca="false">IF(P$1="P",MAX(0,P$2-$C492),IF(P$1="C",MAX(0,$C492-P$2)))</f>
        <v>0</v>
      </c>
      <c r="Q492" s="103" t="n">
        <f aca="false">IF(Q$1="P",MAX(0,Q$2-$C492),IF(Q$1="C",MAX(0,$C492-Q$2)))</f>
        <v>0</v>
      </c>
      <c r="R492" s="103" t="n">
        <f aca="false">IF(R$1="P",MAX(0,R$2-$C492),IF(R$1="C",MAX(0,$C492-R$2)))</f>
        <v>0</v>
      </c>
      <c r="S492" s="103" t="n">
        <f aca="false">IF(S$1="P",MAX(0,S$2-$C492),IF(S$1="C",MAX(0,$C492-S$2)))</f>
        <v>0</v>
      </c>
      <c r="T492" s="104" t="n">
        <f aca="false">A492</f>
        <v>23</v>
      </c>
      <c r="U492" s="105" t="n">
        <f aca="false">VLOOKUP($B492,Gas!$B$3:$E$2506,2)</f>
        <v>2.815</v>
      </c>
      <c r="V492" s="46" t="n">
        <f aca="false">C492/U492</f>
        <v>9.4955595026643</v>
      </c>
      <c r="W492" s="99" t="n">
        <f aca="false">VLOOKUP($B492,Gas!$B$3:$E$2506,4)</f>
        <v>0.539028352431376</v>
      </c>
    </row>
    <row r="493" customFormat="false" ht="12.75" hidden="false" customHeight="false" outlineLevel="0" collapsed="false">
      <c r="A493" s="95" t="n">
        <f aca="false">MONTH(B493)+(YEAR(B493)-1998)*12</f>
        <v>23</v>
      </c>
      <c r="B493" s="114" t="n">
        <v>36468</v>
      </c>
      <c r="C493" s="115" t="n">
        <v>30.47</v>
      </c>
      <c r="D493" s="98" t="n">
        <f aca="false">LN(C493/C492)</f>
        <v>0.13095606284679</v>
      </c>
      <c r="E493" s="106" t="n">
        <f aca="false">STDEV(D484:D493)*SQRT(trade_day)</f>
        <v>1.43801313584168</v>
      </c>
      <c r="F493" s="97"/>
      <c r="G493" s="103" t="n">
        <f aca="false">IF(G$1="P",MAX(0,G$2-$C493),IF(G$1="C",MAX(0,$C493-G$2)))</f>
        <v>0</v>
      </c>
      <c r="H493" s="103" t="n">
        <f aca="false">IF(H$1="P",MAX(0,H$2-$C493),IF(H$1="C",MAX(0,$C493-H$2)))</f>
        <v>0</v>
      </c>
      <c r="I493" s="103" t="n">
        <f aca="false">IF(I$1="P",MAX(0,I$2-$C493),IF(I$1="C",MAX(0,$C493-I$2)))</f>
        <v>0</v>
      </c>
      <c r="J493" s="103" t="n">
        <f aca="false">IF(J$1="P",MAX(0,J$2-$C493),IF(J$1="C",MAX(0,$C493-J$2)))</f>
        <v>4.53</v>
      </c>
      <c r="K493" s="103" t="n">
        <f aca="false">IF(K$1="P",MAX(0,K$2-$C493),IF(K$1="C",MAX(0,$C493-K$2)))</f>
        <v>9.53</v>
      </c>
      <c r="L493" s="103" t="n">
        <f aca="false">IF(L$1="P",MAX(0,L$2-$C493),IF(L$1="C",MAX(0,$C493-L$2)))</f>
        <v>19.53</v>
      </c>
      <c r="M493" s="103" t="n">
        <f aca="false">IF(M$1="P",MAX(0,M$2-$C493),IF(M$1="C",MAX(0,$C493-M$2)))</f>
        <v>10.47</v>
      </c>
      <c r="N493" s="103" t="n">
        <f aca="false">IF(N$1="P",MAX(0,N$2-$C493),IF(N$1="C",MAX(0,$C493-N$2)))</f>
        <v>5.47</v>
      </c>
      <c r="O493" s="103" t="n">
        <f aca="false">IF(O$1="P",MAX(0,O$2-$C493),IF(O$1="C",MAX(0,$C493-O$2)))</f>
        <v>0.469999999999999</v>
      </c>
      <c r="P493" s="103" t="n">
        <f aca="false">IF(P$1="P",MAX(0,P$2-$C493),IF(P$1="C",MAX(0,$C493-P$2)))</f>
        <v>0</v>
      </c>
      <c r="Q493" s="103" t="n">
        <f aca="false">IF(Q$1="P",MAX(0,Q$2-$C493),IF(Q$1="C",MAX(0,$C493-Q$2)))</f>
        <v>0</v>
      </c>
      <c r="R493" s="103" t="n">
        <f aca="false">IF(R$1="P",MAX(0,R$2-$C493),IF(R$1="C",MAX(0,$C493-R$2)))</f>
        <v>0</v>
      </c>
      <c r="S493" s="103" t="n">
        <f aca="false">IF(S$1="P",MAX(0,S$2-$C493),IF(S$1="C",MAX(0,$C493-S$2)))</f>
        <v>0</v>
      </c>
      <c r="T493" s="104" t="n">
        <f aca="false">A493</f>
        <v>23</v>
      </c>
      <c r="U493" s="105" t="n">
        <f aca="false">VLOOKUP($B493,Gas!$B$3:$E$2506,2)</f>
        <v>2.835</v>
      </c>
      <c r="V493" s="46" t="n">
        <f aca="false">C493/U493</f>
        <v>10.7477954144621</v>
      </c>
      <c r="W493" s="99" t="n">
        <f aca="false">VLOOKUP($B493,Gas!$B$3:$E$2506,4)</f>
        <v>0.544179822412963</v>
      </c>
    </row>
    <row r="494" customFormat="false" ht="12.75" hidden="false" customHeight="false" outlineLevel="0" collapsed="false">
      <c r="A494" s="95" t="n">
        <f aca="false">MONTH(B494)+(YEAR(B494)-1998)*12</f>
        <v>23</v>
      </c>
      <c r="B494" s="114" t="n">
        <v>36469</v>
      </c>
      <c r="C494" s="115" t="n">
        <v>26.27</v>
      </c>
      <c r="D494" s="98" t="n">
        <f aca="false">LN(C494/C493)</f>
        <v>-0.148314989300169</v>
      </c>
      <c r="E494" s="106" t="n">
        <f aca="false">STDEV(D485:D494)*SQRT(trade_day)</f>
        <v>1.64507456086587</v>
      </c>
      <c r="F494" s="97"/>
      <c r="G494" s="103" t="n">
        <f aca="false">IF(G$1="P",MAX(0,G$2-$C494),IF(G$1="C",MAX(0,$C494-G$2)))</f>
        <v>0</v>
      </c>
      <c r="H494" s="103" t="n">
        <f aca="false">IF(H$1="P",MAX(0,H$2-$C494),IF(H$1="C",MAX(0,$C494-H$2)))</f>
        <v>0</v>
      </c>
      <c r="I494" s="103" t="n">
        <f aca="false">IF(I$1="P",MAX(0,I$2-$C494),IF(I$1="C",MAX(0,$C494-I$2)))</f>
        <v>3.73</v>
      </c>
      <c r="J494" s="103" t="n">
        <f aca="false">IF(J$1="P",MAX(0,J$2-$C494),IF(J$1="C",MAX(0,$C494-J$2)))</f>
        <v>8.73</v>
      </c>
      <c r="K494" s="103" t="n">
        <f aca="false">IF(K$1="P",MAX(0,K$2-$C494),IF(K$1="C",MAX(0,$C494-K$2)))</f>
        <v>13.73</v>
      </c>
      <c r="L494" s="103" t="n">
        <f aca="false">IF(L$1="P",MAX(0,L$2-$C494),IF(L$1="C",MAX(0,$C494-L$2)))</f>
        <v>23.73</v>
      </c>
      <c r="M494" s="103" t="n">
        <f aca="false">IF(M$1="P",MAX(0,M$2-$C494),IF(M$1="C",MAX(0,$C494-M$2)))</f>
        <v>6.27</v>
      </c>
      <c r="N494" s="103" t="n">
        <f aca="false">IF(N$1="P",MAX(0,N$2-$C494),IF(N$1="C",MAX(0,$C494-N$2)))</f>
        <v>1.27</v>
      </c>
      <c r="O494" s="103" t="n">
        <f aca="false">IF(O$1="P",MAX(0,O$2-$C494),IF(O$1="C",MAX(0,$C494-O$2)))</f>
        <v>0</v>
      </c>
      <c r="P494" s="103" t="n">
        <f aca="false">IF(P$1="P",MAX(0,P$2-$C494),IF(P$1="C",MAX(0,$C494-P$2)))</f>
        <v>0</v>
      </c>
      <c r="Q494" s="103" t="n">
        <f aca="false">IF(Q$1="P",MAX(0,Q$2-$C494),IF(Q$1="C",MAX(0,$C494-Q$2)))</f>
        <v>0</v>
      </c>
      <c r="R494" s="103" t="n">
        <f aca="false">IF(R$1="P",MAX(0,R$2-$C494),IF(R$1="C",MAX(0,$C494-R$2)))</f>
        <v>0</v>
      </c>
      <c r="S494" s="103" t="n">
        <f aca="false">IF(S$1="P",MAX(0,S$2-$C494),IF(S$1="C",MAX(0,$C494-S$2)))</f>
        <v>0</v>
      </c>
      <c r="T494" s="104" t="n">
        <f aca="false">A494</f>
        <v>23</v>
      </c>
      <c r="U494" s="105" t="n">
        <f aca="false">VLOOKUP($B494,Gas!$B$3:$E$2506,2)</f>
        <v>2.74</v>
      </c>
      <c r="V494" s="46" t="n">
        <f aca="false">C494/U494</f>
        <v>9.58759124087591</v>
      </c>
      <c r="W494" s="99" t="n">
        <f aca="false">VLOOKUP($B494,Gas!$B$3:$E$2506,4)</f>
        <v>0.570488271036477</v>
      </c>
    </row>
    <row r="495" customFormat="false" ht="12.75" hidden="false" customHeight="false" outlineLevel="0" collapsed="false">
      <c r="A495" s="95" t="n">
        <f aca="false">MONTH(B495)+(YEAR(B495)-1998)*12</f>
        <v>23</v>
      </c>
      <c r="B495" s="114" t="n">
        <v>36472</v>
      </c>
      <c r="C495" s="115" t="n">
        <v>24.05</v>
      </c>
      <c r="D495" s="98" t="n">
        <f aca="false">LN(C495/C494)</f>
        <v>-0.0882926071456783</v>
      </c>
      <c r="E495" s="106" t="n">
        <f aca="false">STDEV(D486:D495)*SQRT(trade_day)</f>
        <v>1.56994332554615</v>
      </c>
      <c r="F495" s="97"/>
      <c r="G495" s="103" t="n">
        <f aca="false">IF(G$1="P",MAX(0,G$2-$C495),IF(G$1="C",MAX(0,$C495-G$2)))</f>
        <v>0</v>
      </c>
      <c r="H495" s="103" t="n">
        <f aca="false">IF(H$1="P",MAX(0,H$2-$C495),IF(H$1="C",MAX(0,$C495-H$2)))</f>
        <v>0.949999999999999</v>
      </c>
      <c r="I495" s="103" t="n">
        <f aca="false">IF(I$1="P",MAX(0,I$2-$C495),IF(I$1="C",MAX(0,$C495-I$2)))</f>
        <v>5.95</v>
      </c>
      <c r="J495" s="103" t="n">
        <f aca="false">IF(J$1="P",MAX(0,J$2-$C495),IF(J$1="C",MAX(0,$C495-J$2)))</f>
        <v>10.95</v>
      </c>
      <c r="K495" s="103" t="n">
        <f aca="false">IF(K$1="P",MAX(0,K$2-$C495),IF(K$1="C",MAX(0,$C495-K$2)))</f>
        <v>15.95</v>
      </c>
      <c r="L495" s="103" t="n">
        <f aca="false">IF(L$1="P",MAX(0,L$2-$C495),IF(L$1="C",MAX(0,$C495-L$2)))</f>
        <v>25.95</v>
      </c>
      <c r="M495" s="103" t="n">
        <f aca="false">IF(M$1="P",MAX(0,M$2-$C495),IF(M$1="C",MAX(0,$C495-M$2)))</f>
        <v>4.05</v>
      </c>
      <c r="N495" s="103" t="n">
        <f aca="false">IF(N$1="P",MAX(0,N$2-$C495),IF(N$1="C",MAX(0,$C495-N$2)))</f>
        <v>0</v>
      </c>
      <c r="O495" s="103" t="n">
        <f aca="false">IF(O$1="P",MAX(0,O$2-$C495),IF(O$1="C",MAX(0,$C495-O$2)))</f>
        <v>0</v>
      </c>
      <c r="P495" s="103" t="n">
        <f aca="false">IF(P$1="P",MAX(0,P$2-$C495),IF(P$1="C",MAX(0,$C495-P$2)))</f>
        <v>0</v>
      </c>
      <c r="Q495" s="103" t="n">
        <f aca="false">IF(Q$1="P",MAX(0,Q$2-$C495),IF(Q$1="C",MAX(0,$C495-Q$2)))</f>
        <v>0</v>
      </c>
      <c r="R495" s="103" t="n">
        <f aca="false">IF(R$1="P",MAX(0,R$2-$C495),IF(R$1="C",MAX(0,$C495-R$2)))</f>
        <v>0</v>
      </c>
      <c r="S495" s="103" t="n">
        <f aca="false">IF(S$1="P",MAX(0,S$2-$C495),IF(S$1="C",MAX(0,$C495-S$2)))</f>
        <v>0</v>
      </c>
      <c r="T495" s="104" t="n">
        <f aca="false">A495</f>
        <v>23</v>
      </c>
      <c r="U495" s="105" t="n">
        <f aca="false">VLOOKUP($B495,Gas!$B$3:$E$2506,2)</f>
        <v>2.625</v>
      </c>
      <c r="V495" s="46" t="n">
        <f aca="false">C495/U495</f>
        <v>9.16190476190476</v>
      </c>
      <c r="W495" s="99" t="n">
        <f aca="false">VLOOKUP($B495,Gas!$B$3:$E$2506,4)</f>
        <v>0.58309153712343</v>
      </c>
    </row>
    <row r="496" customFormat="false" ht="12.75" hidden="false" customHeight="false" outlineLevel="0" collapsed="false">
      <c r="A496" s="95" t="n">
        <f aca="false">MONTH(B496)+(YEAR(B496)-1998)*12</f>
        <v>23</v>
      </c>
      <c r="B496" s="114" t="n">
        <v>36473</v>
      </c>
      <c r="C496" s="115" t="n">
        <v>20.35</v>
      </c>
      <c r="D496" s="98" t="n">
        <f aca="false">LN(C496/C495)</f>
        <v>-0.167054084663166</v>
      </c>
      <c r="E496" s="106" t="n">
        <f aca="false">STDEV(D487:D496)*SQRT(trade_day)</f>
        <v>1.71541860657916</v>
      </c>
      <c r="F496" s="97"/>
      <c r="G496" s="103" t="n">
        <f aca="false">IF(G$1="P",MAX(0,G$2-$C496),IF(G$1="C",MAX(0,$C496-G$2)))</f>
        <v>0</v>
      </c>
      <c r="H496" s="103" t="n">
        <f aca="false">IF(H$1="P",MAX(0,H$2-$C496),IF(H$1="C",MAX(0,$C496-H$2)))</f>
        <v>4.65</v>
      </c>
      <c r="I496" s="103" t="n">
        <f aca="false">IF(I$1="P",MAX(0,I$2-$C496),IF(I$1="C",MAX(0,$C496-I$2)))</f>
        <v>9.65</v>
      </c>
      <c r="J496" s="103" t="n">
        <f aca="false">IF(J$1="P",MAX(0,J$2-$C496),IF(J$1="C",MAX(0,$C496-J$2)))</f>
        <v>14.65</v>
      </c>
      <c r="K496" s="103" t="n">
        <f aca="false">IF(K$1="P",MAX(0,K$2-$C496),IF(K$1="C",MAX(0,$C496-K$2)))</f>
        <v>19.65</v>
      </c>
      <c r="L496" s="103" t="n">
        <f aca="false">IF(L$1="P",MAX(0,L$2-$C496),IF(L$1="C",MAX(0,$C496-L$2)))</f>
        <v>29.65</v>
      </c>
      <c r="M496" s="103" t="n">
        <f aca="false">IF(M$1="P",MAX(0,M$2-$C496),IF(M$1="C",MAX(0,$C496-M$2)))</f>
        <v>0.350000000000001</v>
      </c>
      <c r="N496" s="103" t="n">
        <f aca="false">IF(N$1="P",MAX(0,N$2-$C496),IF(N$1="C",MAX(0,$C496-N$2)))</f>
        <v>0</v>
      </c>
      <c r="O496" s="103" t="n">
        <f aca="false">IF(O$1="P",MAX(0,O$2-$C496),IF(O$1="C",MAX(0,$C496-O$2)))</f>
        <v>0</v>
      </c>
      <c r="P496" s="103" t="n">
        <f aca="false">IF(P$1="P",MAX(0,P$2-$C496),IF(P$1="C",MAX(0,$C496-P$2)))</f>
        <v>0</v>
      </c>
      <c r="Q496" s="103" t="n">
        <f aca="false">IF(Q$1="P",MAX(0,Q$2-$C496),IF(Q$1="C",MAX(0,$C496-Q$2)))</f>
        <v>0</v>
      </c>
      <c r="R496" s="103" t="n">
        <f aca="false">IF(R$1="P",MAX(0,R$2-$C496),IF(R$1="C",MAX(0,$C496-R$2)))</f>
        <v>0</v>
      </c>
      <c r="S496" s="103" t="n">
        <f aca="false">IF(S$1="P",MAX(0,S$2-$C496),IF(S$1="C",MAX(0,$C496-S$2)))</f>
        <v>0</v>
      </c>
      <c r="T496" s="104" t="n">
        <f aca="false">A496</f>
        <v>23</v>
      </c>
      <c r="U496" s="105" t="n">
        <f aca="false">VLOOKUP($B496,Gas!$B$3:$E$2506,2)</f>
        <v>2.59</v>
      </c>
      <c r="V496" s="46" t="n">
        <f aca="false">C496/U496</f>
        <v>7.85714285714286</v>
      </c>
      <c r="W496" s="99" t="n">
        <f aca="false">VLOOKUP($B496,Gas!$B$3:$E$2506,4)</f>
        <v>0.415262123161751</v>
      </c>
    </row>
    <row r="497" customFormat="false" ht="12.75" hidden="false" customHeight="false" outlineLevel="0" collapsed="false">
      <c r="A497" s="95" t="n">
        <f aca="false">MONTH(B497)+(YEAR(B497)-1998)*12</f>
        <v>23</v>
      </c>
      <c r="B497" s="114" t="n">
        <v>36474</v>
      </c>
      <c r="C497" s="115" t="n">
        <v>19.77</v>
      </c>
      <c r="D497" s="98" t="n">
        <f aca="false">LN(C497/C496)</f>
        <v>-0.0289152747060786</v>
      </c>
      <c r="E497" s="106" t="n">
        <f aca="false">STDEV(D488:D497)*SQRT(trade_day)</f>
        <v>1.70158959110468</v>
      </c>
      <c r="F497" s="97"/>
      <c r="G497" s="103" t="n">
        <f aca="false">IF(G$1="P",MAX(0,G$2-$C497),IF(G$1="C",MAX(0,$C497-G$2)))</f>
        <v>0.23</v>
      </c>
      <c r="H497" s="103" t="n">
        <f aca="false">IF(H$1="P",MAX(0,H$2-$C497),IF(H$1="C",MAX(0,$C497-H$2)))</f>
        <v>5.23</v>
      </c>
      <c r="I497" s="103" t="n">
        <f aca="false">IF(I$1="P",MAX(0,I$2-$C497),IF(I$1="C",MAX(0,$C497-I$2)))</f>
        <v>10.23</v>
      </c>
      <c r="J497" s="103" t="n">
        <f aca="false">IF(J$1="P",MAX(0,J$2-$C497),IF(J$1="C",MAX(0,$C497-J$2)))</f>
        <v>15.23</v>
      </c>
      <c r="K497" s="103" t="n">
        <f aca="false">IF(K$1="P",MAX(0,K$2-$C497),IF(K$1="C",MAX(0,$C497-K$2)))</f>
        <v>20.23</v>
      </c>
      <c r="L497" s="103" t="n">
        <f aca="false">IF(L$1="P",MAX(0,L$2-$C497),IF(L$1="C",MAX(0,$C497-L$2)))</f>
        <v>30.23</v>
      </c>
      <c r="M497" s="103" t="n">
        <f aca="false">IF(M$1="P",MAX(0,M$2-$C497),IF(M$1="C",MAX(0,$C497-M$2)))</f>
        <v>0</v>
      </c>
      <c r="N497" s="103" t="n">
        <f aca="false">IF(N$1="P",MAX(0,N$2-$C497),IF(N$1="C",MAX(0,$C497-N$2)))</f>
        <v>0</v>
      </c>
      <c r="O497" s="103" t="n">
        <f aca="false">IF(O$1="P",MAX(0,O$2-$C497),IF(O$1="C",MAX(0,$C497-O$2)))</f>
        <v>0</v>
      </c>
      <c r="P497" s="103" t="n">
        <f aca="false">IF(P$1="P",MAX(0,P$2-$C497),IF(P$1="C",MAX(0,$C497-P$2)))</f>
        <v>0</v>
      </c>
      <c r="Q497" s="103" t="n">
        <f aca="false">IF(Q$1="P",MAX(0,Q$2-$C497),IF(Q$1="C",MAX(0,$C497-Q$2)))</f>
        <v>0</v>
      </c>
      <c r="R497" s="103" t="n">
        <f aca="false">IF(R$1="P",MAX(0,R$2-$C497),IF(R$1="C",MAX(0,$C497-R$2)))</f>
        <v>0</v>
      </c>
      <c r="S497" s="103" t="n">
        <f aca="false">IF(S$1="P",MAX(0,S$2-$C497),IF(S$1="C",MAX(0,$C497-S$2)))</f>
        <v>0</v>
      </c>
      <c r="T497" s="104" t="n">
        <f aca="false">A497</f>
        <v>23</v>
      </c>
      <c r="U497" s="105" t="n">
        <f aca="false">VLOOKUP($B497,Gas!$B$3:$E$2506,2)</f>
        <v>2.44</v>
      </c>
      <c r="V497" s="46" t="n">
        <f aca="false">C497/U497</f>
        <v>8.10245901639344</v>
      </c>
      <c r="W497" s="99" t="n">
        <f aca="false">VLOOKUP($B497,Gas!$B$3:$E$2506,4)</f>
        <v>0.517783395505332</v>
      </c>
    </row>
    <row r="498" customFormat="false" ht="12.75" hidden="false" customHeight="false" outlineLevel="0" collapsed="false">
      <c r="A498" s="95" t="n">
        <f aca="false">MONTH(B498)+(YEAR(B498)-1998)*12</f>
        <v>23</v>
      </c>
      <c r="B498" s="114" t="n">
        <v>36475</v>
      </c>
      <c r="C498" s="115" t="n">
        <v>20.19</v>
      </c>
      <c r="D498" s="98" t="n">
        <f aca="false">LN(C498/C497)</f>
        <v>0.0210217951422206</v>
      </c>
      <c r="E498" s="106" t="n">
        <f aca="false">STDEV(D489:D498)*SQRT(trade_day)</f>
        <v>1.71281502035275</v>
      </c>
      <c r="F498" s="97"/>
      <c r="G498" s="103" t="n">
        <f aca="false">IF(G$1="P",MAX(0,G$2-$C498),IF(G$1="C",MAX(0,$C498-G$2)))</f>
        <v>0</v>
      </c>
      <c r="H498" s="103" t="n">
        <f aca="false">IF(H$1="P",MAX(0,H$2-$C498),IF(H$1="C",MAX(0,$C498-H$2)))</f>
        <v>4.81</v>
      </c>
      <c r="I498" s="103" t="n">
        <f aca="false">IF(I$1="P",MAX(0,I$2-$C498),IF(I$1="C",MAX(0,$C498-I$2)))</f>
        <v>9.81</v>
      </c>
      <c r="J498" s="103" t="n">
        <f aca="false">IF(J$1="P",MAX(0,J$2-$C498),IF(J$1="C",MAX(0,$C498-J$2)))</f>
        <v>14.81</v>
      </c>
      <c r="K498" s="103" t="n">
        <f aca="false">IF(K$1="P",MAX(0,K$2-$C498),IF(K$1="C",MAX(0,$C498-K$2)))</f>
        <v>19.81</v>
      </c>
      <c r="L498" s="103" t="n">
        <f aca="false">IF(L$1="P",MAX(0,L$2-$C498),IF(L$1="C",MAX(0,$C498-L$2)))</f>
        <v>29.81</v>
      </c>
      <c r="M498" s="103" t="n">
        <f aca="false">IF(M$1="P",MAX(0,M$2-$C498),IF(M$1="C",MAX(0,$C498-M$2)))</f>
        <v>0.190000000000001</v>
      </c>
      <c r="N498" s="103" t="n">
        <f aca="false">IF(N$1="P",MAX(0,N$2-$C498),IF(N$1="C",MAX(0,$C498-N$2)))</f>
        <v>0</v>
      </c>
      <c r="O498" s="103" t="n">
        <f aca="false">IF(O$1="P",MAX(0,O$2-$C498),IF(O$1="C",MAX(0,$C498-O$2)))</f>
        <v>0</v>
      </c>
      <c r="P498" s="103" t="n">
        <f aca="false">IF(P$1="P",MAX(0,P$2-$C498),IF(P$1="C",MAX(0,$C498-P$2)))</f>
        <v>0</v>
      </c>
      <c r="Q498" s="103" t="n">
        <f aca="false">IF(Q$1="P",MAX(0,Q$2-$C498),IF(Q$1="C",MAX(0,$C498-Q$2)))</f>
        <v>0</v>
      </c>
      <c r="R498" s="103" t="n">
        <f aca="false">IF(R$1="P",MAX(0,R$2-$C498),IF(R$1="C",MAX(0,$C498-R$2)))</f>
        <v>0</v>
      </c>
      <c r="S498" s="103" t="n">
        <f aca="false">IF(S$1="P",MAX(0,S$2-$C498),IF(S$1="C",MAX(0,$C498-S$2)))</f>
        <v>0</v>
      </c>
      <c r="T498" s="104" t="n">
        <f aca="false">A498</f>
        <v>23</v>
      </c>
      <c r="U498" s="105" t="n">
        <f aca="false">VLOOKUP($B498,Gas!$B$3:$E$2506,2)</f>
        <v>2.395</v>
      </c>
      <c r="V498" s="46" t="n">
        <f aca="false">C498/U498</f>
        <v>8.43006263048017</v>
      </c>
      <c r="W498" s="99" t="n">
        <f aca="false">VLOOKUP($B498,Gas!$B$3:$E$2506,4)</f>
        <v>0.503241911822341</v>
      </c>
    </row>
    <row r="499" customFormat="false" ht="12.75" hidden="false" customHeight="false" outlineLevel="0" collapsed="false">
      <c r="A499" s="95" t="n">
        <f aca="false">MONTH(B499)+(YEAR(B499)-1998)*12</f>
        <v>23</v>
      </c>
      <c r="B499" s="114" t="n">
        <v>36476</v>
      </c>
      <c r="C499" s="115" t="n">
        <v>21.73</v>
      </c>
      <c r="D499" s="98" t="n">
        <f aca="false">LN(C499/C498)</f>
        <v>0.0735063619435921</v>
      </c>
      <c r="E499" s="106" t="n">
        <f aca="false">STDEV(D490:D499)*SQRT(trade_day)</f>
        <v>1.77256859661343</v>
      </c>
      <c r="F499" s="97"/>
      <c r="G499" s="103" t="n">
        <f aca="false">IF(G$1="P",MAX(0,G$2-$C499),IF(G$1="C",MAX(0,$C499-G$2)))</f>
        <v>0</v>
      </c>
      <c r="H499" s="103" t="n">
        <f aca="false">IF(H$1="P",MAX(0,H$2-$C499),IF(H$1="C",MAX(0,$C499-H$2)))</f>
        <v>3.27</v>
      </c>
      <c r="I499" s="103" t="n">
        <f aca="false">IF(I$1="P",MAX(0,I$2-$C499),IF(I$1="C",MAX(0,$C499-I$2)))</f>
        <v>8.27</v>
      </c>
      <c r="J499" s="103" t="n">
        <f aca="false">IF(J$1="P",MAX(0,J$2-$C499),IF(J$1="C",MAX(0,$C499-J$2)))</f>
        <v>13.27</v>
      </c>
      <c r="K499" s="103" t="n">
        <f aca="false">IF(K$1="P",MAX(0,K$2-$C499),IF(K$1="C",MAX(0,$C499-K$2)))</f>
        <v>18.27</v>
      </c>
      <c r="L499" s="103" t="n">
        <f aca="false">IF(L$1="P",MAX(0,L$2-$C499),IF(L$1="C",MAX(0,$C499-L$2)))</f>
        <v>28.27</v>
      </c>
      <c r="M499" s="103" t="n">
        <f aca="false">IF(M$1="P",MAX(0,M$2-$C499),IF(M$1="C",MAX(0,$C499-M$2)))</f>
        <v>1.73</v>
      </c>
      <c r="N499" s="103" t="n">
        <f aca="false">IF(N$1="P",MAX(0,N$2-$C499),IF(N$1="C",MAX(0,$C499-N$2)))</f>
        <v>0</v>
      </c>
      <c r="O499" s="103" t="n">
        <f aca="false">IF(O$1="P",MAX(0,O$2-$C499),IF(O$1="C",MAX(0,$C499-O$2)))</f>
        <v>0</v>
      </c>
      <c r="P499" s="103" t="n">
        <f aca="false">IF(P$1="P",MAX(0,P$2-$C499),IF(P$1="C",MAX(0,$C499-P$2)))</f>
        <v>0</v>
      </c>
      <c r="Q499" s="103" t="n">
        <f aca="false">IF(Q$1="P",MAX(0,Q$2-$C499),IF(Q$1="C",MAX(0,$C499-Q$2)))</f>
        <v>0</v>
      </c>
      <c r="R499" s="103" t="n">
        <f aca="false">IF(R$1="P",MAX(0,R$2-$C499),IF(R$1="C",MAX(0,$C499-R$2)))</f>
        <v>0</v>
      </c>
      <c r="S499" s="103" t="n">
        <f aca="false">IF(S$1="P",MAX(0,S$2-$C499),IF(S$1="C",MAX(0,$C499-S$2)))</f>
        <v>0</v>
      </c>
      <c r="T499" s="104" t="n">
        <f aca="false">A499</f>
        <v>23</v>
      </c>
      <c r="U499" s="105" t="n">
        <f aca="false">VLOOKUP($B499,Gas!$B$3:$E$2506,2)</f>
        <v>2.395</v>
      </c>
      <c r="V499" s="46" t="n">
        <f aca="false">C499/U499</f>
        <v>9.07306889352818</v>
      </c>
      <c r="W499" s="99" t="n">
        <f aca="false">VLOOKUP($B499,Gas!$B$3:$E$2506,4)</f>
        <v>0.507966364162252</v>
      </c>
    </row>
    <row r="500" customFormat="false" ht="12.75" hidden="false" customHeight="false" outlineLevel="0" collapsed="false">
      <c r="A500" s="95" t="n">
        <f aca="false">MONTH(B500)+(YEAR(B500)-1998)*12</f>
        <v>23</v>
      </c>
      <c r="B500" s="114" t="n">
        <v>36479</v>
      </c>
      <c r="C500" s="115" t="n">
        <v>23.23</v>
      </c>
      <c r="D500" s="98" t="n">
        <f aca="false">LN(C500/C499)</f>
        <v>0.0667507525139795</v>
      </c>
      <c r="E500" s="106" t="n">
        <f aca="false">STDEV(D491:D500)*SQRT(trade_day)</f>
        <v>1.81557347476253</v>
      </c>
      <c r="F500" s="97"/>
      <c r="G500" s="103" t="n">
        <f aca="false">IF(G$1="P",MAX(0,G$2-$C500),IF(G$1="C",MAX(0,$C500-G$2)))</f>
        <v>0</v>
      </c>
      <c r="H500" s="103" t="n">
        <f aca="false">IF(H$1="P",MAX(0,H$2-$C500),IF(H$1="C",MAX(0,$C500-H$2)))</f>
        <v>1.77</v>
      </c>
      <c r="I500" s="103" t="n">
        <f aca="false">IF(I$1="P",MAX(0,I$2-$C500),IF(I$1="C",MAX(0,$C500-I$2)))</f>
        <v>6.77</v>
      </c>
      <c r="J500" s="103" t="n">
        <f aca="false">IF(J$1="P",MAX(0,J$2-$C500),IF(J$1="C",MAX(0,$C500-J$2)))</f>
        <v>11.77</v>
      </c>
      <c r="K500" s="103" t="n">
        <f aca="false">IF(K$1="P",MAX(0,K$2-$C500),IF(K$1="C",MAX(0,$C500-K$2)))</f>
        <v>16.77</v>
      </c>
      <c r="L500" s="103" t="n">
        <f aca="false">IF(L$1="P",MAX(0,L$2-$C500),IF(L$1="C",MAX(0,$C500-L$2)))</f>
        <v>26.77</v>
      </c>
      <c r="M500" s="103" t="n">
        <f aca="false">IF(M$1="P",MAX(0,M$2-$C500),IF(M$1="C",MAX(0,$C500-M$2)))</f>
        <v>3.23</v>
      </c>
      <c r="N500" s="103" t="n">
        <f aca="false">IF(N$1="P",MAX(0,N$2-$C500),IF(N$1="C",MAX(0,$C500-N$2)))</f>
        <v>0</v>
      </c>
      <c r="O500" s="103" t="n">
        <f aca="false">IF(O$1="P",MAX(0,O$2-$C500),IF(O$1="C",MAX(0,$C500-O$2)))</f>
        <v>0</v>
      </c>
      <c r="P500" s="103" t="n">
        <f aca="false">IF(P$1="P",MAX(0,P$2-$C500),IF(P$1="C",MAX(0,$C500-P$2)))</f>
        <v>0</v>
      </c>
      <c r="Q500" s="103" t="n">
        <f aca="false">IF(Q$1="P",MAX(0,Q$2-$C500),IF(Q$1="C",MAX(0,$C500-Q$2)))</f>
        <v>0</v>
      </c>
      <c r="R500" s="103" t="n">
        <f aca="false">IF(R$1="P",MAX(0,R$2-$C500),IF(R$1="C",MAX(0,$C500-R$2)))</f>
        <v>0</v>
      </c>
      <c r="S500" s="103" t="n">
        <f aca="false">IF(S$1="P",MAX(0,S$2-$C500),IF(S$1="C",MAX(0,$C500-S$2)))</f>
        <v>0</v>
      </c>
      <c r="T500" s="104" t="n">
        <f aca="false">A500</f>
        <v>23</v>
      </c>
      <c r="U500" s="105" t="n">
        <f aca="false">VLOOKUP($B500,Gas!$B$3:$E$2506,2)</f>
        <v>2.135</v>
      </c>
      <c r="V500" s="46" t="n">
        <f aca="false">C500/U500</f>
        <v>10.8805620608899</v>
      </c>
      <c r="W500" s="99" t="n">
        <f aca="false">VLOOKUP($B500,Gas!$B$3:$E$2506,4)</f>
        <v>0.723461148555247</v>
      </c>
    </row>
    <row r="501" customFormat="false" ht="12.75" hidden="false" customHeight="false" outlineLevel="0" collapsed="false">
      <c r="A501" s="95" t="n">
        <f aca="false">MONTH(B501)+(YEAR(B501)-1998)*12</f>
        <v>23</v>
      </c>
      <c r="B501" s="114" t="n">
        <v>36480</v>
      </c>
      <c r="C501" s="115" t="n">
        <v>25.93</v>
      </c>
      <c r="D501" s="98" t="n">
        <f aca="false">LN(C501/C500)</f>
        <v>0.109956052768255</v>
      </c>
      <c r="E501" s="106" t="n">
        <f aca="false">STDEV(D492:D501)*SQRT(trade_day)</f>
        <v>1.85858766467074</v>
      </c>
      <c r="F501" s="97"/>
      <c r="G501" s="103" t="n">
        <f aca="false">IF(G$1="P",MAX(0,G$2-$C501),IF(G$1="C",MAX(0,$C501-G$2)))</f>
        <v>0</v>
      </c>
      <c r="H501" s="103" t="n">
        <f aca="false">IF(H$1="P",MAX(0,H$2-$C501),IF(H$1="C",MAX(0,$C501-H$2)))</f>
        <v>0</v>
      </c>
      <c r="I501" s="103" t="n">
        <f aca="false">IF(I$1="P",MAX(0,I$2-$C501),IF(I$1="C",MAX(0,$C501-I$2)))</f>
        <v>4.07</v>
      </c>
      <c r="J501" s="103" t="n">
        <f aca="false">IF(J$1="P",MAX(0,J$2-$C501),IF(J$1="C",MAX(0,$C501-J$2)))</f>
        <v>9.07</v>
      </c>
      <c r="K501" s="103" t="n">
        <f aca="false">IF(K$1="P",MAX(0,K$2-$C501),IF(K$1="C",MAX(0,$C501-K$2)))</f>
        <v>14.07</v>
      </c>
      <c r="L501" s="103" t="n">
        <f aca="false">IF(L$1="P",MAX(0,L$2-$C501),IF(L$1="C",MAX(0,$C501-L$2)))</f>
        <v>24.07</v>
      </c>
      <c r="M501" s="103" t="n">
        <f aca="false">IF(M$1="P",MAX(0,M$2-$C501),IF(M$1="C",MAX(0,$C501-M$2)))</f>
        <v>5.93</v>
      </c>
      <c r="N501" s="103" t="n">
        <f aca="false">IF(N$1="P",MAX(0,N$2-$C501),IF(N$1="C",MAX(0,$C501-N$2)))</f>
        <v>0.93</v>
      </c>
      <c r="O501" s="103" t="n">
        <f aca="false">IF(O$1="P",MAX(0,O$2-$C501),IF(O$1="C",MAX(0,$C501-O$2)))</f>
        <v>0</v>
      </c>
      <c r="P501" s="103" t="n">
        <f aca="false">IF(P$1="P",MAX(0,P$2-$C501),IF(P$1="C",MAX(0,$C501-P$2)))</f>
        <v>0</v>
      </c>
      <c r="Q501" s="103" t="n">
        <f aca="false">IF(Q$1="P",MAX(0,Q$2-$C501),IF(Q$1="C",MAX(0,$C501-Q$2)))</f>
        <v>0</v>
      </c>
      <c r="R501" s="103" t="n">
        <f aca="false">IF(R$1="P",MAX(0,R$2-$C501),IF(R$1="C",MAX(0,$C501-R$2)))</f>
        <v>0</v>
      </c>
      <c r="S501" s="103" t="n">
        <f aca="false">IF(S$1="P",MAX(0,S$2-$C501),IF(S$1="C",MAX(0,$C501-S$2)))</f>
        <v>0</v>
      </c>
      <c r="T501" s="104" t="n">
        <f aca="false">A501</f>
        <v>23</v>
      </c>
      <c r="U501" s="105" t="n">
        <f aca="false">VLOOKUP($B501,Gas!$B$3:$E$2506,2)</f>
        <v>2.31</v>
      </c>
      <c r="V501" s="46" t="n">
        <f aca="false">C501/U501</f>
        <v>11.2251082251082</v>
      </c>
      <c r="W501" s="99" t="n">
        <f aca="false">VLOOKUP($B501,Gas!$B$3:$E$2506,4)</f>
        <v>0.941653090917857</v>
      </c>
    </row>
    <row r="502" customFormat="false" ht="12.75" hidden="false" customHeight="false" outlineLevel="0" collapsed="false">
      <c r="A502" s="95" t="n">
        <f aca="false">MONTH(B502)+(YEAR(B502)-1998)*12</f>
        <v>23</v>
      </c>
      <c r="B502" s="114" t="n">
        <v>36481</v>
      </c>
      <c r="C502" s="115" t="n">
        <v>25.07</v>
      </c>
      <c r="D502" s="98" t="n">
        <f aca="false">LN(C502/C501)</f>
        <v>-0.033728687380371</v>
      </c>
      <c r="E502" s="106" t="n">
        <f aca="false">STDEV(D493:D502)*SQRT(trade_day)</f>
        <v>1.65666352100023</v>
      </c>
      <c r="F502" s="97"/>
      <c r="G502" s="103" t="n">
        <f aca="false">IF(G$1="P",MAX(0,G$2-$C502),IF(G$1="C",MAX(0,$C502-G$2)))</f>
        <v>0</v>
      </c>
      <c r="H502" s="103" t="n">
        <f aca="false">IF(H$1="P",MAX(0,H$2-$C502),IF(H$1="C",MAX(0,$C502-H$2)))</f>
        <v>0</v>
      </c>
      <c r="I502" s="103" t="n">
        <f aca="false">IF(I$1="P",MAX(0,I$2-$C502),IF(I$1="C",MAX(0,$C502-I$2)))</f>
        <v>4.93</v>
      </c>
      <c r="J502" s="103" t="n">
        <f aca="false">IF(J$1="P",MAX(0,J$2-$C502),IF(J$1="C",MAX(0,$C502-J$2)))</f>
        <v>9.93</v>
      </c>
      <c r="K502" s="103" t="n">
        <f aca="false">IF(K$1="P",MAX(0,K$2-$C502),IF(K$1="C",MAX(0,$C502-K$2)))</f>
        <v>14.93</v>
      </c>
      <c r="L502" s="103" t="n">
        <f aca="false">IF(L$1="P",MAX(0,L$2-$C502),IF(L$1="C",MAX(0,$C502-L$2)))</f>
        <v>24.93</v>
      </c>
      <c r="M502" s="103" t="n">
        <f aca="false">IF(M$1="P",MAX(0,M$2-$C502),IF(M$1="C",MAX(0,$C502-M$2)))</f>
        <v>5.07</v>
      </c>
      <c r="N502" s="103" t="n">
        <f aca="false">IF(N$1="P",MAX(0,N$2-$C502),IF(N$1="C",MAX(0,$C502-N$2)))</f>
        <v>0.0700000000000003</v>
      </c>
      <c r="O502" s="103" t="n">
        <f aca="false">IF(O$1="P",MAX(0,O$2-$C502),IF(O$1="C",MAX(0,$C502-O$2)))</f>
        <v>0</v>
      </c>
      <c r="P502" s="103" t="n">
        <f aca="false">IF(P$1="P",MAX(0,P$2-$C502),IF(P$1="C",MAX(0,$C502-P$2)))</f>
        <v>0</v>
      </c>
      <c r="Q502" s="103" t="n">
        <f aca="false">IF(Q$1="P",MAX(0,Q$2-$C502),IF(Q$1="C",MAX(0,$C502-Q$2)))</f>
        <v>0</v>
      </c>
      <c r="R502" s="103" t="n">
        <f aca="false">IF(R$1="P",MAX(0,R$2-$C502),IF(R$1="C",MAX(0,$C502-R$2)))</f>
        <v>0</v>
      </c>
      <c r="S502" s="103" t="n">
        <f aca="false">IF(S$1="P",MAX(0,S$2-$C502),IF(S$1="C",MAX(0,$C502-S$2)))</f>
        <v>0</v>
      </c>
      <c r="T502" s="104" t="n">
        <f aca="false">A502</f>
        <v>23</v>
      </c>
      <c r="U502" s="105" t="n">
        <f aca="false">VLOOKUP($B502,Gas!$B$3:$E$2506,2)</f>
        <v>2.23</v>
      </c>
      <c r="V502" s="46" t="n">
        <f aca="false">C502/U502</f>
        <v>11.2421524663677</v>
      </c>
      <c r="W502" s="99" t="n">
        <f aca="false">VLOOKUP($B502,Gas!$B$3:$E$2506,4)</f>
        <v>0.946312921223499</v>
      </c>
    </row>
    <row r="503" customFormat="false" ht="12.75" hidden="false" customHeight="false" outlineLevel="0" collapsed="false">
      <c r="A503" s="95" t="n">
        <f aca="false">MONTH(B503)+(YEAR(B503)-1998)*12</f>
        <v>23</v>
      </c>
      <c r="B503" s="114" t="n">
        <v>36482</v>
      </c>
      <c r="C503" s="115" t="n">
        <v>23.65</v>
      </c>
      <c r="D503" s="98" t="n">
        <f aca="false">LN(C503/C502)</f>
        <v>-0.0583087972322601</v>
      </c>
      <c r="E503" s="106" t="n">
        <f aca="false">STDEV(D494:D503)*SQRT(trade_day)</f>
        <v>1.48178385979445</v>
      </c>
      <c r="F503" s="97"/>
      <c r="G503" s="103" t="n">
        <f aca="false">IF(G$1="P",MAX(0,G$2-$C503),IF(G$1="C",MAX(0,$C503-G$2)))</f>
        <v>0</v>
      </c>
      <c r="H503" s="103" t="n">
        <f aca="false">IF(H$1="P",MAX(0,H$2-$C503),IF(H$1="C",MAX(0,$C503-H$2)))</f>
        <v>1.35</v>
      </c>
      <c r="I503" s="103" t="n">
        <f aca="false">IF(I$1="P",MAX(0,I$2-$C503),IF(I$1="C",MAX(0,$C503-I$2)))</f>
        <v>6.35</v>
      </c>
      <c r="J503" s="103" t="n">
        <f aca="false">IF(J$1="P",MAX(0,J$2-$C503),IF(J$1="C",MAX(0,$C503-J$2)))</f>
        <v>11.35</v>
      </c>
      <c r="K503" s="103" t="n">
        <f aca="false">IF(K$1="P",MAX(0,K$2-$C503),IF(K$1="C",MAX(0,$C503-K$2)))</f>
        <v>16.35</v>
      </c>
      <c r="L503" s="103" t="n">
        <f aca="false">IF(L$1="P",MAX(0,L$2-$C503),IF(L$1="C",MAX(0,$C503-L$2)))</f>
        <v>26.35</v>
      </c>
      <c r="M503" s="103" t="n">
        <f aca="false">IF(M$1="P",MAX(0,M$2-$C503),IF(M$1="C",MAX(0,$C503-M$2)))</f>
        <v>3.65</v>
      </c>
      <c r="N503" s="103" t="n">
        <f aca="false">IF(N$1="P",MAX(0,N$2-$C503),IF(N$1="C",MAX(0,$C503-N$2)))</f>
        <v>0</v>
      </c>
      <c r="O503" s="103" t="n">
        <f aca="false">IF(O$1="P",MAX(0,O$2-$C503),IF(O$1="C",MAX(0,$C503-O$2)))</f>
        <v>0</v>
      </c>
      <c r="P503" s="103" t="n">
        <f aca="false">IF(P$1="P",MAX(0,P$2-$C503),IF(P$1="C",MAX(0,$C503-P$2)))</f>
        <v>0</v>
      </c>
      <c r="Q503" s="103" t="n">
        <f aca="false">IF(Q$1="P",MAX(0,Q$2-$C503),IF(Q$1="C",MAX(0,$C503-Q$2)))</f>
        <v>0</v>
      </c>
      <c r="R503" s="103" t="n">
        <f aca="false">IF(R$1="P",MAX(0,R$2-$C503),IF(R$1="C",MAX(0,$C503-R$2)))</f>
        <v>0</v>
      </c>
      <c r="S503" s="103" t="n">
        <f aca="false">IF(S$1="P",MAX(0,S$2-$C503),IF(S$1="C",MAX(0,$C503-S$2)))</f>
        <v>0</v>
      </c>
      <c r="T503" s="104" t="n">
        <f aca="false">A503</f>
        <v>23</v>
      </c>
      <c r="U503" s="105" t="n">
        <f aca="false">VLOOKUP($B503,Gas!$B$3:$E$2506,2)</f>
        <v>2.24</v>
      </c>
      <c r="V503" s="46" t="n">
        <f aca="false">C503/U503</f>
        <v>10.5580357142857</v>
      </c>
      <c r="W503" s="99" t="n">
        <f aca="false">VLOOKUP($B503,Gas!$B$3:$E$2506,4)</f>
        <v>0.94981957194187</v>
      </c>
    </row>
    <row r="504" customFormat="false" ht="12.75" hidden="false" customHeight="false" outlineLevel="0" collapsed="false">
      <c r="A504" s="95" t="n">
        <f aca="false">MONTH(B504)+(YEAR(B504)-1998)*12</f>
        <v>23</v>
      </c>
      <c r="B504" s="114" t="n">
        <v>36483</v>
      </c>
      <c r="C504" s="115" t="n">
        <v>21.89</v>
      </c>
      <c r="D504" s="98" t="n">
        <f aca="false">LN(C504/C503)</f>
        <v>-0.0773332034031703</v>
      </c>
      <c r="E504" s="106" t="n">
        <f aca="false">STDEV(D495:D504)*SQRT(trade_day)</f>
        <v>1.35524613523341</v>
      </c>
      <c r="F504" s="97"/>
      <c r="G504" s="103" t="n">
        <f aca="false">IF(G$1="P",MAX(0,G$2-$C504),IF(G$1="C",MAX(0,$C504-G$2)))</f>
        <v>0</v>
      </c>
      <c r="H504" s="103" t="n">
        <f aca="false">IF(H$1="P",MAX(0,H$2-$C504),IF(H$1="C",MAX(0,$C504-H$2)))</f>
        <v>3.11</v>
      </c>
      <c r="I504" s="103" t="n">
        <f aca="false">IF(I$1="P",MAX(0,I$2-$C504),IF(I$1="C",MAX(0,$C504-I$2)))</f>
        <v>8.11</v>
      </c>
      <c r="J504" s="103" t="n">
        <f aca="false">IF(J$1="P",MAX(0,J$2-$C504),IF(J$1="C",MAX(0,$C504-J$2)))</f>
        <v>13.11</v>
      </c>
      <c r="K504" s="103" t="n">
        <f aca="false">IF(K$1="P",MAX(0,K$2-$C504),IF(K$1="C",MAX(0,$C504-K$2)))</f>
        <v>18.11</v>
      </c>
      <c r="L504" s="103" t="n">
        <f aca="false">IF(L$1="P",MAX(0,L$2-$C504),IF(L$1="C",MAX(0,$C504-L$2)))</f>
        <v>28.11</v>
      </c>
      <c r="M504" s="103" t="n">
        <f aca="false">IF(M$1="P",MAX(0,M$2-$C504),IF(M$1="C",MAX(0,$C504-M$2)))</f>
        <v>1.89</v>
      </c>
      <c r="N504" s="103" t="n">
        <f aca="false">IF(N$1="P",MAX(0,N$2-$C504),IF(N$1="C",MAX(0,$C504-N$2)))</f>
        <v>0</v>
      </c>
      <c r="O504" s="103" t="n">
        <f aca="false">IF(O$1="P",MAX(0,O$2-$C504),IF(O$1="C",MAX(0,$C504-O$2)))</f>
        <v>0</v>
      </c>
      <c r="P504" s="103" t="n">
        <f aca="false">IF(P$1="P",MAX(0,P$2-$C504),IF(P$1="C",MAX(0,$C504-P$2)))</f>
        <v>0</v>
      </c>
      <c r="Q504" s="103" t="n">
        <f aca="false">IF(Q$1="P",MAX(0,Q$2-$C504),IF(Q$1="C",MAX(0,$C504-Q$2)))</f>
        <v>0</v>
      </c>
      <c r="R504" s="103" t="n">
        <f aca="false">IF(R$1="P",MAX(0,R$2-$C504),IF(R$1="C",MAX(0,$C504-R$2)))</f>
        <v>0</v>
      </c>
      <c r="S504" s="103" t="n">
        <f aca="false">IF(S$1="P",MAX(0,S$2-$C504),IF(S$1="C",MAX(0,$C504-S$2)))</f>
        <v>0</v>
      </c>
      <c r="T504" s="104" t="n">
        <f aca="false">A504</f>
        <v>23</v>
      </c>
      <c r="U504" s="105" t="n">
        <f aca="false">VLOOKUP($B504,Gas!$B$3:$E$2506,2)</f>
        <v>2.22</v>
      </c>
      <c r="V504" s="46" t="n">
        <f aca="false">C504/U504</f>
        <v>9.86036036036036</v>
      </c>
      <c r="W504" s="99" t="n">
        <f aca="false">VLOOKUP($B504,Gas!$B$3:$E$2506,4)</f>
        <v>0.950664020736875</v>
      </c>
    </row>
    <row r="505" customFormat="false" ht="12.75" hidden="false" customHeight="false" outlineLevel="0" collapsed="false">
      <c r="A505" s="95" t="n">
        <f aca="false">MONTH(B505)+(YEAR(B505)-1998)*12</f>
        <v>23</v>
      </c>
      <c r="B505" s="114" t="n">
        <v>36486</v>
      </c>
      <c r="C505" s="115" t="n">
        <v>20.23</v>
      </c>
      <c r="D505" s="98" t="n">
        <f aca="false">LN(C505/C504)</f>
        <v>-0.0788632603551174</v>
      </c>
      <c r="E505" s="106" t="n">
        <f aca="false">STDEV(D496:D505)*SQRT(trade_day)</f>
        <v>1.34246696061302</v>
      </c>
      <c r="F505" s="97"/>
      <c r="G505" s="103" t="n">
        <f aca="false">IF(G$1="P",MAX(0,G$2-$C505),IF(G$1="C",MAX(0,$C505-G$2)))</f>
        <v>0</v>
      </c>
      <c r="H505" s="103" t="n">
        <f aca="false">IF(H$1="P",MAX(0,H$2-$C505),IF(H$1="C",MAX(0,$C505-H$2)))</f>
        <v>4.77</v>
      </c>
      <c r="I505" s="103" t="n">
        <f aca="false">IF(I$1="P",MAX(0,I$2-$C505),IF(I$1="C",MAX(0,$C505-I$2)))</f>
        <v>9.77</v>
      </c>
      <c r="J505" s="103" t="n">
        <f aca="false">IF(J$1="P",MAX(0,J$2-$C505),IF(J$1="C",MAX(0,$C505-J$2)))</f>
        <v>14.77</v>
      </c>
      <c r="K505" s="103" t="n">
        <f aca="false">IF(K$1="P",MAX(0,K$2-$C505),IF(K$1="C",MAX(0,$C505-K$2)))</f>
        <v>19.77</v>
      </c>
      <c r="L505" s="103" t="n">
        <f aca="false">IF(L$1="P",MAX(0,L$2-$C505),IF(L$1="C",MAX(0,$C505-L$2)))</f>
        <v>29.77</v>
      </c>
      <c r="M505" s="103" t="n">
        <f aca="false">IF(M$1="P",MAX(0,M$2-$C505),IF(M$1="C",MAX(0,$C505-M$2)))</f>
        <v>0.23</v>
      </c>
      <c r="N505" s="103" t="n">
        <f aca="false">IF(N$1="P",MAX(0,N$2-$C505),IF(N$1="C",MAX(0,$C505-N$2)))</f>
        <v>0</v>
      </c>
      <c r="O505" s="103" t="n">
        <f aca="false">IF(O$1="P",MAX(0,O$2-$C505),IF(O$1="C",MAX(0,$C505-O$2)))</f>
        <v>0</v>
      </c>
      <c r="P505" s="103" t="n">
        <f aca="false">IF(P$1="P",MAX(0,P$2-$C505),IF(P$1="C",MAX(0,$C505-P$2)))</f>
        <v>0</v>
      </c>
      <c r="Q505" s="103" t="n">
        <f aca="false">IF(Q$1="P",MAX(0,Q$2-$C505),IF(Q$1="C",MAX(0,$C505-Q$2)))</f>
        <v>0</v>
      </c>
      <c r="R505" s="103" t="n">
        <f aca="false">IF(R$1="P",MAX(0,R$2-$C505),IF(R$1="C",MAX(0,$C505-R$2)))</f>
        <v>0</v>
      </c>
      <c r="S505" s="103" t="n">
        <f aca="false">IF(S$1="P",MAX(0,S$2-$C505),IF(S$1="C",MAX(0,$C505-S$2)))</f>
        <v>0</v>
      </c>
      <c r="T505" s="104" t="n">
        <f aca="false">A505</f>
        <v>23</v>
      </c>
      <c r="U505" s="105" t="n">
        <f aca="false">VLOOKUP($B505,Gas!$B$3:$E$2506,2)</f>
        <v>2.15</v>
      </c>
      <c r="V505" s="46" t="n">
        <f aca="false">C505/U505</f>
        <v>9.4093023255814</v>
      </c>
      <c r="W505" s="99" t="n">
        <f aca="false">VLOOKUP($B505,Gas!$B$3:$E$2506,4)</f>
        <v>0.914401963563328</v>
      </c>
    </row>
    <row r="506" customFormat="false" ht="12.75" hidden="false" customHeight="false" outlineLevel="0" collapsed="false">
      <c r="A506" s="95" t="n">
        <f aca="false">MONTH(B506)+(YEAR(B506)-1998)*12</f>
        <v>23</v>
      </c>
      <c r="B506" s="114" t="n">
        <v>36487</v>
      </c>
      <c r="C506" s="115" t="n">
        <v>17.91</v>
      </c>
      <c r="D506" s="98" t="n">
        <f aca="false">LN(C506/C505)</f>
        <v>-0.121807435107034</v>
      </c>
      <c r="E506" s="106" t="n">
        <f aca="false">STDEV(D497:D506)*SQRT(trade_day)</f>
        <v>1.21529988513037</v>
      </c>
      <c r="F506" s="97"/>
      <c r="G506" s="103" t="n">
        <f aca="false">IF(G$1="P",MAX(0,G$2-$C506),IF(G$1="C",MAX(0,$C506-G$2)))</f>
        <v>2.09</v>
      </c>
      <c r="H506" s="103" t="n">
        <f aca="false">IF(H$1="P",MAX(0,H$2-$C506),IF(H$1="C",MAX(0,$C506-H$2)))</f>
        <v>7.09</v>
      </c>
      <c r="I506" s="103" t="n">
        <f aca="false">IF(I$1="P",MAX(0,I$2-$C506),IF(I$1="C",MAX(0,$C506-I$2)))</f>
        <v>12.09</v>
      </c>
      <c r="J506" s="103" t="n">
        <f aca="false">IF(J$1="P",MAX(0,J$2-$C506),IF(J$1="C",MAX(0,$C506-J$2)))</f>
        <v>17.09</v>
      </c>
      <c r="K506" s="103" t="n">
        <f aca="false">IF(K$1="P",MAX(0,K$2-$C506),IF(K$1="C",MAX(0,$C506-K$2)))</f>
        <v>22.09</v>
      </c>
      <c r="L506" s="103" t="n">
        <f aca="false">IF(L$1="P",MAX(0,L$2-$C506),IF(L$1="C",MAX(0,$C506-L$2)))</f>
        <v>32.09</v>
      </c>
      <c r="M506" s="103" t="n">
        <f aca="false">IF(M$1="P",MAX(0,M$2-$C506),IF(M$1="C",MAX(0,$C506-M$2)))</f>
        <v>0</v>
      </c>
      <c r="N506" s="103" t="n">
        <f aca="false">IF(N$1="P",MAX(0,N$2-$C506),IF(N$1="C",MAX(0,$C506-N$2)))</f>
        <v>0</v>
      </c>
      <c r="O506" s="103" t="n">
        <f aca="false">IF(O$1="P",MAX(0,O$2-$C506),IF(O$1="C",MAX(0,$C506-O$2)))</f>
        <v>0</v>
      </c>
      <c r="P506" s="103" t="n">
        <f aca="false">IF(P$1="P",MAX(0,P$2-$C506),IF(P$1="C",MAX(0,$C506-P$2)))</f>
        <v>0</v>
      </c>
      <c r="Q506" s="103" t="n">
        <f aca="false">IF(Q$1="P",MAX(0,Q$2-$C506),IF(Q$1="C",MAX(0,$C506-Q$2)))</f>
        <v>0</v>
      </c>
      <c r="R506" s="103" t="n">
        <f aca="false">IF(R$1="P",MAX(0,R$2-$C506),IF(R$1="C",MAX(0,$C506-R$2)))</f>
        <v>0</v>
      </c>
      <c r="S506" s="103" t="n">
        <f aca="false">IF(S$1="P",MAX(0,S$2-$C506),IF(S$1="C",MAX(0,$C506-S$2)))</f>
        <v>0</v>
      </c>
      <c r="T506" s="104" t="n">
        <f aca="false">A506</f>
        <v>23</v>
      </c>
      <c r="U506" s="105" t="n">
        <f aca="false">VLOOKUP($B506,Gas!$B$3:$E$2506,2)</f>
        <v>2.035</v>
      </c>
      <c r="V506" s="46" t="n">
        <f aca="false">C506/U506</f>
        <v>8.8009828009828</v>
      </c>
      <c r="W506" s="99" t="n">
        <f aca="false">VLOOKUP($B506,Gas!$B$3:$E$2506,4)</f>
        <v>0.67898054056708</v>
      </c>
    </row>
    <row r="507" customFormat="false" ht="12.75" hidden="false" customHeight="false" outlineLevel="0" collapsed="false">
      <c r="A507" s="95" t="n">
        <f aca="false">MONTH(B507)+(YEAR(B507)-1998)*12</f>
        <v>23</v>
      </c>
      <c r="B507" s="114" t="n">
        <v>36488</v>
      </c>
      <c r="C507" s="115" t="n">
        <v>16.69</v>
      </c>
      <c r="D507" s="98" t="n">
        <f aca="false">LN(C507/C506)</f>
        <v>-0.0705494783988766</v>
      </c>
      <c r="E507" s="106" t="n">
        <f aca="false">STDEV(D498:D507)*SQRT(trade_day)</f>
        <v>1.2480497460273</v>
      </c>
      <c r="F507" s="97"/>
      <c r="G507" s="103" t="n">
        <f aca="false">IF(G$1="P",MAX(0,G$2-$C507),IF(G$1="C",MAX(0,$C507-G$2)))</f>
        <v>3.31</v>
      </c>
      <c r="H507" s="103" t="n">
        <f aca="false">IF(H$1="P",MAX(0,H$2-$C507),IF(H$1="C",MAX(0,$C507-H$2)))</f>
        <v>8.31</v>
      </c>
      <c r="I507" s="103" t="n">
        <f aca="false">IF(I$1="P",MAX(0,I$2-$C507),IF(I$1="C",MAX(0,$C507-I$2)))</f>
        <v>13.31</v>
      </c>
      <c r="J507" s="103" t="n">
        <f aca="false">IF(J$1="P",MAX(0,J$2-$C507),IF(J$1="C",MAX(0,$C507-J$2)))</f>
        <v>18.31</v>
      </c>
      <c r="K507" s="103" t="n">
        <f aca="false">IF(K$1="P",MAX(0,K$2-$C507),IF(K$1="C",MAX(0,$C507-K$2)))</f>
        <v>23.31</v>
      </c>
      <c r="L507" s="103" t="n">
        <f aca="false">IF(L$1="P",MAX(0,L$2-$C507),IF(L$1="C",MAX(0,$C507-L$2)))</f>
        <v>33.31</v>
      </c>
      <c r="M507" s="103" t="n">
        <f aca="false">IF(M$1="P",MAX(0,M$2-$C507),IF(M$1="C",MAX(0,$C507-M$2)))</f>
        <v>0</v>
      </c>
      <c r="N507" s="103" t="n">
        <f aca="false">IF(N$1="P",MAX(0,N$2-$C507),IF(N$1="C",MAX(0,$C507-N$2)))</f>
        <v>0</v>
      </c>
      <c r="O507" s="103" t="n">
        <f aca="false">IF(O$1="P",MAX(0,O$2-$C507),IF(O$1="C",MAX(0,$C507-O$2)))</f>
        <v>0</v>
      </c>
      <c r="P507" s="103" t="n">
        <f aca="false">IF(P$1="P",MAX(0,P$2-$C507),IF(P$1="C",MAX(0,$C507-P$2)))</f>
        <v>0</v>
      </c>
      <c r="Q507" s="103" t="n">
        <f aca="false">IF(Q$1="P",MAX(0,Q$2-$C507),IF(Q$1="C",MAX(0,$C507-Q$2)))</f>
        <v>0</v>
      </c>
      <c r="R507" s="103" t="n">
        <f aca="false">IF(R$1="P",MAX(0,R$2-$C507),IF(R$1="C",MAX(0,$C507-R$2)))</f>
        <v>0</v>
      </c>
      <c r="S507" s="103" t="n">
        <f aca="false">IF(S$1="P",MAX(0,S$2-$C507),IF(S$1="C",MAX(0,$C507-S$2)))</f>
        <v>0</v>
      </c>
      <c r="T507" s="104" t="n">
        <f aca="false">A507</f>
        <v>23</v>
      </c>
      <c r="U507" s="105" t="n">
        <f aca="false">VLOOKUP($B507,Gas!$B$3:$E$2506,2)</f>
        <v>1.99</v>
      </c>
      <c r="V507" s="46" t="n">
        <f aca="false">C507/U507</f>
        <v>8.38693467336683</v>
      </c>
      <c r="W507" s="99" t="n">
        <f aca="false">VLOOKUP($B507,Gas!$B$3:$E$2506,4)</f>
        <v>0.685977207742023</v>
      </c>
    </row>
    <row r="508" customFormat="false" ht="12.75" hidden="false" customHeight="false" outlineLevel="0" collapsed="false">
      <c r="A508" s="95" t="n">
        <f aca="false">MONTH(B508)+(YEAR(B508)-1998)*12</f>
        <v>23</v>
      </c>
      <c r="B508" s="114" t="n">
        <v>36490</v>
      </c>
      <c r="C508" s="115" t="n">
        <v>16.53</v>
      </c>
      <c r="D508" s="98" t="n">
        <f aca="false">LN(C508/C507)</f>
        <v>-0.00963282584081096</v>
      </c>
      <c r="E508" s="106" t="n">
        <f aca="false">STDEV(D499:D508)*SQRT(trade_day)</f>
        <v>1.231453643846</v>
      </c>
      <c r="F508" s="97"/>
      <c r="G508" s="103" t="n">
        <f aca="false">IF(G$1="P",MAX(0,G$2-$C508),IF(G$1="C",MAX(0,$C508-G$2)))</f>
        <v>3.47</v>
      </c>
      <c r="H508" s="103" t="n">
        <f aca="false">IF(H$1="P",MAX(0,H$2-$C508),IF(H$1="C",MAX(0,$C508-H$2)))</f>
        <v>8.47</v>
      </c>
      <c r="I508" s="103" t="n">
        <f aca="false">IF(I$1="P",MAX(0,I$2-$C508),IF(I$1="C",MAX(0,$C508-I$2)))</f>
        <v>13.47</v>
      </c>
      <c r="J508" s="103" t="n">
        <f aca="false">IF(J$1="P",MAX(0,J$2-$C508),IF(J$1="C",MAX(0,$C508-J$2)))</f>
        <v>18.47</v>
      </c>
      <c r="K508" s="103" t="n">
        <f aca="false">IF(K$1="P",MAX(0,K$2-$C508),IF(K$1="C",MAX(0,$C508-K$2)))</f>
        <v>23.47</v>
      </c>
      <c r="L508" s="103" t="n">
        <f aca="false">IF(L$1="P",MAX(0,L$2-$C508),IF(L$1="C",MAX(0,$C508-L$2)))</f>
        <v>33.47</v>
      </c>
      <c r="M508" s="103" t="n">
        <f aca="false">IF(M$1="P",MAX(0,M$2-$C508),IF(M$1="C",MAX(0,$C508-M$2)))</f>
        <v>0</v>
      </c>
      <c r="N508" s="103" t="n">
        <f aca="false">IF(N$1="P",MAX(0,N$2-$C508),IF(N$1="C",MAX(0,$C508-N$2)))</f>
        <v>0</v>
      </c>
      <c r="O508" s="103" t="n">
        <f aca="false">IF(O$1="P",MAX(0,O$2-$C508),IF(O$1="C",MAX(0,$C508-O$2)))</f>
        <v>0</v>
      </c>
      <c r="P508" s="103" t="n">
        <f aca="false">IF(P$1="P",MAX(0,P$2-$C508),IF(P$1="C",MAX(0,$C508-P$2)))</f>
        <v>0</v>
      </c>
      <c r="Q508" s="103" t="n">
        <f aca="false">IF(Q$1="P",MAX(0,Q$2-$C508),IF(Q$1="C",MAX(0,$C508-Q$2)))</f>
        <v>0</v>
      </c>
      <c r="R508" s="103" t="n">
        <f aca="false">IF(R$1="P",MAX(0,R$2-$C508),IF(R$1="C",MAX(0,$C508-R$2)))</f>
        <v>0</v>
      </c>
      <c r="S508" s="103" t="n">
        <f aca="false">IF(S$1="P",MAX(0,S$2-$C508),IF(S$1="C",MAX(0,$C508-S$2)))</f>
        <v>0</v>
      </c>
      <c r="T508" s="104" t="n">
        <f aca="false">A508</f>
        <v>23</v>
      </c>
      <c r="U508" s="105" t="n">
        <f aca="false">VLOOKUP($B508,Gas!$B$3:$E$2506,2)</f>
        <v>1.935</v>
      </c>
      <c r="V508" s="46" t="n">
        <f aca="false">C508/U508</f>
        <v>8.54263565891473</v>
      </c>
      <c r="W508" s="99" t="n">
        <f aca="false">VLOOKUP($B508,Gas!$B$3:$E$2506,4)</f>
        <v>0.378841100823064</v>
      </c>
    </row>
    <row r="509" customFormat="false" ht="12.75" hidden="false" customHeight="false" outlineLevel="0" collapsed="false">
      <c r="A509" s="95" t="n">
        <f aca="false">MONTH(B509)+(YEAR(B509)-1998)*12</f>
        <v>23</v>
      </c>
      <c r="B509" s="114" t="n">
        <v>36493</v>
      </c>
      <c r="C509" s="115" t="n">
        <v>24.65</v>
      </c>
      <c r="D509" s="98" t="n">
        <f aca="false">LN(C509/C508)</f>
        <v>0.399599988655766</v>
      </c>
      <c r="E509" s="106" t="n">
        <f aca="false">STDEV(D500:D509)*SQRT(trade_day)</f>
        <v>2.42258414783749</v>
      </c>
      <c r="F509" s="97"/>
      <c r="G509" s="103" t="n">
        <f aca="false">IF(G$1="P",MAX(0,G$2-$C509),IF(G$1="C",MAX(0,$C509-G$2)))</f>
        <v>0</v>
      </c>
      <c r="H509" s="103" t="n">
        <f aca="false">IF(H$1="P",MAX(0,H$2-$C509),IF(H$1="C",MAX(0,$C509-H$2)))</f>
        <v>0.350000000000001</v>
      </c>
      <c r="I509" s="103" t="n">
        <f aca="false">IF(I$1="P",MAX(0,I$2-$C509),IF(I$1="C",MAX(0,$C509-I$2)))</f>
        <v>5.35</v>
      </c>
      <c r="J509" s="103" t="n">
        <f aca="false">IF(J$1="P",MAX(0,J$2-$C509),IF(J$1="C",MAX(0,$C509-J$2)))</f>
        <v>10.35</v>
      </c>
      <c r="K509" s="103" t="n">
        <f aca="false">IF(K$1="P",MAX(0,K$2-$C509),IF(K$1="C",MAX(0,$C509-K$2)))</f>
        <v>15.35</v>
      </c>
      <c r="L509" s="103" t="n">
        <f aca="false">IF(L$1="P",MAX(0,L$2-$C509),IF(L$1="C",MAX(0,$C509-L$2)))</f>
        <v>25.35</v>
      </c>
      <c r="M509" s="103" t="n">
        <f aca="false">IF(M$1="P",MAX(0,M$2-$C509),IF(M$1="C",MAX(0,$C509-M$2)))</f>
        <v>4.65</v>
      </c>
      <c r="N509" s="103" t="n">
        <f aca="false">IF(N$1="P",MAX(0,N$2-$C509),IF(N$1="C",MAX(0,$C509-N$2)))</f>
        <v>0</v>
      </c>
      <c r="O509" s="103" t="n">
        <f aca="false">IF(O$1="P",MAX(0,O$2-$C509),IF(O$1="C",MAX(0,$C509-O$2)))</f>
        <v>0</v>
      </c>
      <c r="P509" s="103" t="n">
        <f aca="false">IF(P$1="P",MAX(0,P$2-$C509),IF(P$1="C",MAX(0,$C509-P$2)))</f>
        <v>0</v>
      </c>
      <c r="Q509" s="103" t="n">
        <f aca="false">IF(Q$1="P",MAX(0,Q$2-$C509),IF(Q$1="C",MAX(0,$C509-Q$2)))</f>
        <v>0</v>
      </c>
      <c r="R509" s="103" t="n">
        <f aca="false">IF(R$1="P",MAX(0,R$2-$C509),IF(R$1="C",MAX(0,$C509-R$2)))</f>
        <v>0</v>
      </c>
      <c r="S509" s="103" t="n">
        <f aca="false">IF(S$1="P",MAX(0,S$2-$C509),IF(S$1="C",MAX(0,$C509-S$2)))</f>
        <v>0</v>
      </c>
      <c r="T509" s="104" t="n">
        <f aca="false">A509</f>
        <v>23</v>
      </c>
      <c r="U509" s="105" t="n">
        <f aca="false">VLOOKUP($B509,Gas!$B$3:$E$2506,2)</f>
        <v>1.935</v>
      </c>
      <c r="V509" s="46" t="n">
        <f aca="false">C509/U509</f>
        <v>12.7390180878553</v>
      </c>
      <c r="W509" s="99" t="n">
        <f aca="false">VLOOKUP($B509,Gas!$B$3:$E$2506,4)</f>
        <v>0.373844168426958</v>
      </c>
    </row>
    <row r="510" customFormat="false" ht="12.75" hidden="false" customHeight="false" outlineLevel="0" collapsed="false">
      <c r="A510" s="95" t="n">
        <f aca="false">MONTH(B510)+(YEAR(B510)-1998)*12</f>
        <v>23</v>
      </c>
      <c r="B510" s="114" t="n">
        <v>36494</v>
      </c>
      <c r="C510" s="115" t="n">
        <v>26.52</v>
      </c>
      <c r="D510" s="98" t="n">
        <f aca="false">LN(C510/C509)</f>
        <v>0.0731222648289628</v>
      </c>
      <c r="E510" s="106" t="n">
        <f aca="false">STDEV(D501:D510)*SQRT(trade_day)</f>
        <v>2.42674551922909</v>
      </c>
      <c r="F510" s="97"/>
      <c r="G510" s="103" t="n">
        <f aca="false">IF(G$1="P",MAX(0,G$2-$C510),IF(G$1="C",MAX(0,$C510-G$2)))</f>
        <v>0</v>
      </c>
      <c r="H510" s="103" t="n">
        <f aca="false">IF(H$1="P",MAX(0,H$2-$C510),IF(H$1="C",MAX(0,$C510-H$2)))</f>
        <v>0</v>
      </c>
      <c r="I510" s="103" t="n">
        <f aca="false">IF(I$1="P",MAX(0,I$2-$C510),IF(I$1="C",MAX(0,$C510-I$2)))</f>
        <v>3.48</v>
      </c>
      <c r="J510" s="103" t="n">
        <f aca="false">IF(J$1="P",MAX(0,J$2-$C510),IF(J$1="C",MAX(0,$C510-J$2)))</f>
        <v>8.48</v>
      </c>
      <c r="K510" s="103" t="n">
        <f aca="false">IF(K$1="P",MAX(0,K$2-$C510),IF(K$1="C",MAX(0,$C510-K$2)))</f>
        <v>13.48</v>
      </c>
      <c r="L510" s="103" t="n">
        <f aca="false">IF(L$1="P",MAX(0,L$2-$C510),IF(L$1="C",MAX(0,$C510-L$2)))</f>
        <v>23.48</v>
      </c>
      <c r="M510" s="103" t="n">
        <f aca="false">IF(M$1="P",MAX(0,M$2-$C510),IF(M$1="C",MAX(0,$C510-M$2)))</f>
        <v>6.52</v>
      </c>
      <c r="N510" s="103" t="n">
        <f aca="false">IF(N$1="P",MAX(0,N$2-$C510),IF(N$1="C",MAX(0,$C510-N$2)))</f>
        <v>1.52</v>
      </c>
      <c r="O510" s="103" t="n">
        <f aca="false">IF(O$1="P",MAX(0,O$2-$C510),IF(O$1="C",MAX(0,$C510-O$2)))</f>
        <v>0</v>
      </c>
      <c r="P510" s="103" t="n">
        <f aca="false">IF(P$1="P",MAX(0,P$2-$C510),IF(P$1="C",MAX(0,$C510-P$2)))</f>
        <v>0</v>
      </c>
      <c r="Q510" s="103" t="n">
        <f aca="false">IF(Q$1="P",MAX(0,Q$2-$C510),IF(Q$1="C",MAX(0,$C510-Q$2)))</f>
        <v>0</v>
      </c>
      <c r="R510" s="103" t="n">
        <f aca="false">IF(R$1="P",MAX(0,R$2-$C510),IF(R$1="C",MAX(0,$C510-R$2)))</f>
        <v>0</v>
      </c>
      <c r="S510" s="103" t="n">
        <f aca="false">IF(S$1="P",MAX(0,S$2-$C510),IF(S$1="C",MAX(0,$C510-S$2)))</f>
        <v>0</v>
      </c>
      <c r="T510" s="104" t="n">
        <f aca="false">A510</f>
        <v>23</v>
      </c>
      <c r="U510" s="105" t="n">
        <f aca="false">VLOOKUP($B510,Gas!$B$3:$E$2506,2)</f>
        <v>2.205</v>
      </c>
      <c r="V510" s="46" t="n">
        <f aca="false">C510/U510</f>
        <v>12.0272108843537</v>
      </c>
      <c r="W510" s="99" t="n">
        <f aca="false">VLOOKUP($B510,Gas!$B$3:$E$2506,4)</f>
        <v>0.929542035913105</v>
      </c>
    </row>
    <row r="511" customFormat="false" ht="12.75" hidden="false" customHeight="false" outlineLevel="0" collapsed="false">
      <c r="A511" s="95" t="n">
        <f aca="false">MONTH(B511)+(YEAR(B511)-1998)*12</f>
        <v>24</v>
      </c>
      <c r="B511" s="114" t="n">
        <v>36495</v>
      </c>
      <c r="C511" s="115" t="n">
        <v>27.26</v>
      </c>
      <c r="D511" s="98" t="n">
        <f aca="false">LN(C511/C510)</f>
        <v>0.0275212609507249</v>
      </c>
      <c r="E511" s="106" t="n">
        <f aca="false">STDEV(D502:D511)*SQRT(trade_day)</f>
        <v>2.36982587204989</v>
      </c>
      <c r="F511" s="97"/>
      <c r="G511" s="103" t="n">
        <f aca="false">IF(G$1="P",MAX(0,G$2-$C511),IF(G$1="C",MAX(0,$C511-G$2)))</f>
        <v>0</v>
      </c>
      <c r="H511" s="103" t="n">
        <f aca="false">IF(H$1="P",MAX(0,H$2-$C511),IF(H$1="C",MAX(0,$C511-H$2)))</f>
        <v>0</v>
      </c>
      <c r="I511" s="103" t="n">
        <f aca="false">IF(I$1="P",MAX(0,I$2-$C511),IF(I$1="C",MAX(0,$C511-I$2)))</f>
        <v>2.74</v>
      </c>
      <c r="J511" s="103" t="n">
        <f aca="false">IF(J$1="P",MAX(0,J$2-$C511),IF(J$1="C",MAX(0,$C511-J$2)))</f>
        <v>7.74</v>
      </c>
      <c r="K511" s="103" t="n">
        <f aca="false">IF(K$1="P",MAX(0,K$2-$C511),IF(K$1="C",MAX(0,$C511-K$2)))</f>
        <v>12.74</v>
      </c>
      <c r="L511" s="103" t="n">
        <f aca="false">IF(L$1="P",MAX(0,L$2-$C511),IF(L$1="C",MAX(0,$C511-L$2)))</f>
        <v>22.74</v>
      </c>
      <c r="M511" s="103" t="n">
        <f aca="false">IF(M$1="P",MAX(0,M$2-$C511),IF(M$1="C",MAX(0,$C511-M$2)))</f>
        <v>7.26</v>
      </c>
      <c r="N511" s="103" t="n">
        <f aca="false">IF(N$1="P",MAX(0,N$2-$C511),IF(N$1="C",MAX(0,$C511-N$2)))</f>
        <v>2.26</v>
      </c>
      <c r="O511" s="103" t="n">
        <f aca="false">IF(O$1="P",MAX(0,O$2-$C511),IF(O$1="C",MAX(0,$C511-O$2)))</f>
        <v>0</v>
      </c>
      <c r="P511" s="103" t="n">
        <f aca="false">IF(P$1="P",MAX(0,P$2-$C511),IF(P$1="C",MAX(0,$C511-P$2)))</f>
        <v>0</v>
      </c>
      <c r="Q511" s="103" t="n">
        <f aca="false">IF(Q$1="P",MAX(0,Q$2-$C511),IF(Q$1="C",MAX(0,$C511-Q$2)))</f>
        <v>0</v>
      </c>
      <c r="R511" s="103" t="n">
        <f aca="false">IF(R$1="P",MAX(0,R$2-$C511),IF(R$1="C",MAX(0,$C511-R$2)))</f>
        <v>0</v>
      </c>
      <c r="S511" s="103" t="n">
        <f aca="false">IF(S$1="P",MAX(0,S$2-$C511),IF(S$1="C",MAX(0,$C511-S$2)))</f>
        <v>0</v>
      </c>
      <c r="T511" s="104" t="n">
        <f aca="false">A511</f>
        <v>24</v>
      </c>
      <c r="U511" s="105" t="n">
        <f aca="false">VLOOKUP($B511,Gas!$B$3:$E$2506,2)</f>
        <v>2.215</v>
      </c>
      <c r="V511" s="46" t="n">
        <f aca="false">C511/U511</f>
        <v>12.3069977426637</v>
      </c>
      <c r="W511" s="99" t="n">
        <f aca="false">VLOOKUP($B511,Gas!$B$3:$E$2506,4)</f>
        <v>0.929445341956632</v>
      </c>
    </row>
    <row r="512" customFormat="false" ht="12.75" hidden="false" customHeight="false" outlineLevel="0" collapsed="false">
      <c r="A512" s="95" t="n">
        <f aca="false">MONTH(B512)+(YEAR(B512)-1998)*12</f>
        <v>24</v>
      </c>
      <c r="B512" s="114" t="n">
        <v>36496</v>
      </c>
      <c r="C512" s="115" t="n">
        <v>25.3</v>
      </c>
      <c r="D512" s="98" t="n">
        <f aca="false">LN(C512/C511)</f>
        <v>-0.074616030534912</v>
      </c>
      <c r="E512" s="106" t="n">
        <f aca="false">STDEV(D503:D512)*SQRT(trade_day)</f>
        <v>2.39704953849172</v>
      </c>
      <c r="F512" s="97"/>
      <c r="G512" s="103" t="n">
        <f aca="false">IF(G$1="P",MAX(0,G$2-$C512),IF(G$1="C",MAX(0,$C512-G$2)))</f>
        <v>0</v>
      </c>
      <c r="H512" s="103" t="n">
        <f aca="false">IF(H$1="P",MAX(0,H$2-$C512),IF(H$1="C",MAX(0,$C512-H$2)))</f>
        <v>0</v>
      </c>
      <c r="I512" s="103" t="n">
        <f aca="false">IF(I$1="P",MAX(0,I$2-$C512),IF(I$1="C",MAX(0,$C512-I$2)))</f>
        <v>4.7</v>
      </c>
      <c r="J512" s="103" t="n">
        <f aca="false">IF(J$1="P",MAX(0,J$2-$C512),IF(J$1="C",MAX(0,$C512-J$2)))</f>
        <v>9.7</v>
      </c>
      <c r="K512" s="103" t="n">
        <f aca="false">IF(K$1="P",MAX(0,K$2-$C512),IF(K$1="C",MAX(0,$C512-K$2)))</f>
        <v>14.7</v>
      </c>
      <c r="L512" s="103" t="n">
        <f aca="false">IF(L$1="P",MAX(0,L$2-$C512),IF(L$1="C",MAX(0,$C512-L$2)))</f>
        <v>24.7</v>
      </c>
      <c r="M512" s="103" t="n">
        <f aca="false">IF(M$1="P",MAX(0,M$2-$C512),IF(M$1="C",MAX(0,$C512-M$2)))</f>
        <v>5.3</v>
      </c>
      <c r="N512" s="103" t="n">
        <f aca="false">IF(N$1="P",MAX(0,N$2-$C512),IF(N$1="C",MAX(0,$C512-N$2)))</f>
        <v>0.300000000000001</v>
      </c>
      <c r="O512" s="103" t="n">
        <f aca="false">IF(O$1="P",MAX(0,O$2-$C512),IF(O$1="C",MAX(0,$C512-O$2)))</f>
        <v>0</v>
      </c>
      <c r="P512" s="103" t="n">
        <f aca="false">IF(P$1="P",MAX(0,P$2-$C512),IF(P$1="C",MAX(0,$C512-P$2)))</f>
        <v>0</v>
      </c>
      <c r="Q512" s="103" t="n">
        <f aca="false">IF(Q$1="P",MAX(0,Q$2-$C512),IF(Q$1="C",MAX(0,$C512-Q$2)))</f>
        <v>0</v>
      </c>
      <c r="R512" s="103" t="n">
        <f aca="false">IF(R$1="P",MAX(0,R$2-$C512),IF(R$1="C",MAX(0,$C512-R$2)))</f>
        <v>0</v>
      </c>
      <c r="S512" s="103" t="n">
        <f aca="false">IF(S$1="P",MAX(0,S$2-$C512),IF(S$1="C",MAX(0,$C512-S$2)))</f>
        <v>0</v>
      </c>
      <c r="T512" s="104" t="n">
        <f aca="false">A512</f>
        <v>24</v>
      </c>
      <c r="U512" s="105" t="n">
        <f aca="false">VLOOKUP($B512,Gas!$B$3:$E$2506,2)</f>
        <v>2.17</v>
      </c>
      <c r="V512" s="46" t="n">
        <f aca="false">C512/U512</f>
        <v>11.6589861751152</v>
      </c>
      <c r="W512" s="99" t="n">
        <f aca="false">VLOOKUP($B512,Gas!$B$3:$E$2506,4)</f>
        <v>0.940321309363984</v>
      </c>
    </row>
    <row r="513" customFormat="false" ht="12.75" hidden="false" customHeight="false" outlineLevel="0" collapsed="false">
      <c r="A513" s="95" t="n">
        <f aca="false">MONTH(B513)+(YEAR(B513)-1998)*12</f>
        <v>24</v>
      </c>
      <c r="B513" s="114" t="n">
        <v>36497</v>
      </c>
      <c r="C513" s="115" t="n">
        <v>21.03</v>
      </c>
      <c r="D513" s="98" t="n">
        <f aca="false">LN(C513/C512)</f>
        <v>-0.184854406018866</v>
      </c>
      <c r="E513" s="106" t="n">
        <f aca="false">STDEV(D504:D513)*SQRT(trade_day)</f>
        <v>2.56174563561565</v>
      </c>
      <c r="F513" s="97"/>
      <c r="G513" s="103" t="n">
        <f aca="false">IF(G$1="P",MAX(0,G$2-$C513),IF(G$1="C",MAX(0,$C513-G$2)))</f>
        <v>0</v>
      </c>
      <c r="H513" s="103" t="n">
        <f aca="false">IF(H$1="P",MAX(0,H$2-$C513),IF(H$1="C",MAX(0,$C513-H$2)))</f>
        <v>3.97</v>
      </c>
      <c r="I513" s="103" t="n">
        <f aca="false">IF(I$1="P",MAX(0,I$2-$C513),IF(I$1="C",MAX(0,$C513-I$2)))</f>
        <v>8.97</v>
      </c>
      <c r="J513" s="103" t="n">
        <f aca="false">IF(J$1="P",MAX(0,J$2-$C513),IF(J$1="C",MAX(0,$C513-J$2)))</f>
        <v>13.97</v>
      </c>
      <c r="K513" s="103" t="n">
        <f aca="false">IF(K$1="P",MAX(0,K$2-$C513),IF(K$1="C",MAX(0,$C513-K$2)))</f>
        <v>18.97</v>
      </c>
      <c r="L513" s="103" t="n">
        <f aca="false">IF(L$1="P",MAX(0,L$2-$C513),IF(L$1="C",MAX(0,$C513-L$2)))</f>
        <v>28.97</v>
      </c>
      <c r="M513" s="103" t="n">
        <f aca="false">IF(M$1="P",MAX(0,M$2-$C513),IF(M$1="C",MAX(0,$C513-M$2)))</f>
        <v>1.03</v>
      </c>
      <c r="N513" s="103" t="n">
        <f aca="false">IF(N$1="P",MAX(0,N$2-$C513),IF(N$1="C",MAX(0,$C513-N$2)))</f>
        <v>0</v>
      </c>
      <c r="O513" s="103" t="n">
        <f aca="false">IF(O$1="P",MAX(0,O$2-$C513),IF(O$1="C",MAX(0,$C513-O$2)))</f>
        <v>0</v>
      </c>
      <c r="P513" s="103" t="n">
        <f aca="false">IF(P$1="P",MAX(0,P$2-$C513),IF(P$1="C",MAX(0,$C513-P$2)))</f>
        <v>0</v>
      </c>
      <c r="Q513" s="103" t="n">
        <f aca="false">IF(Q$1="P",MAX(0,Q$2-$C513),IF(Q$1="C",MAX(0,$C513-Q$2)))</f>
        <v>0</v>
      </c>
      <c r="R513" s="103" t="n">
        <f aca="false">IF(R$1="P",MAX(0,R$2-$C513),IF(R$1="C",MAX(0,$C513-R$2)))</f>
        <v>0</v>
      </c>
      <c r="S513" s="103" t="n">
        <f aca="false">IF(S$1="P",MAX(0,S$2-$C513),IF(S$1="C",MAX(0,$C513-S$2)))</f>
        <v>0</v>
      </c>
      <c r="T513" s="104" t="n">
        <f aca="false">A513</f>
        <v>24</v>
      </c>
      <c r="U513" s="105" t="n">
        <f aca="false">VLOOKUP($B513,Gas!$B$3:$E$2506,2)</f>
        <v>2.175</v>
      </c>
      <c r="V513" s="46" t="n">
        <f aca="false">C513/U513</f>
        <v>9.66896551724138</v>
      </c>
      <c r="W513" s="99" t="n">
        <f aca="false">VLOOKUP($B513,Gas!$B$3:$E$2506,4)</f>
        <v>0.862704181740158</v>
      </c>
    </row>
    <row r="514" customFormat="false" ht="12.75" hidden="false" customHeight="false" outlineLevel="0" collapsed="false">
      <c r="A514" s="95" t="n">
        <f aca="false">MONTH(B514)+(YEAR(B514)-1998)*12</f>
        <v>24</v>
      </c>
      <c r="B514" s="114" t="n">
        <v>36500</v>
      </c>
      <c r="C514" s="115" t="n">
        <v>20.77</v>
      </c>
      <c r="D514" s="98" t="n">
        <f aca="false">LN(C514/C513)</f>
        <v>-0.0124403518265875</v>
      </c>
      <c r="E514" s="106" t="n">
        <f aca="false">STDEV(D505:D514)*SQRT(trade_day)</f>
        <v>2.53601037034278</v>
      </c>
      <c r="F514" s="97"/>
      <c r="G514" s="103" t="n">
        <f aca="false">IF(G$1="P",MAX(0,G$2-$C514),IF(G$1="C",MAX(0,$C514-G$2)))</f>
        <v>0</v>
      </c>
      <c r="H514" s="103" t="n">
        <f aca="false">IF(H$1="P",MAX(0,H$2-$C514),IF(H$1="C",MAX(0,$C514-H$2)))</f>
        <v>4.23</v>
      </c>
      <c r="I514" s="103" t="n">
        <f aca="false">IF(I$1="P",MAX(0,I$2-$C514),IF(I$1="C",MAX(0,$C514-I$2)))</f>
        <v>9.23</v>
      </c>
      <c r="J514" s="103" t="n">
        <f aca="false">IF(J$1="P",MAX(0,J$2-$C514),IF(J$1="C",MAX(0,$C514-J$2)))</f>
        <v>14.23</v>
      </c>
      <c r="K514" s="103" t="n">
        <f aca="false">IF(K$1="P",MAX(0,K$2-$C514),IF(K$1="C",MAX(0,$C514-K$2)))</f>
        <v>19.23</v>
      </c>
      <c r="L514" s="103" t="n">
        <f aca="false">IF(L$1="P",MAX(0,L$2-$C514),IF(L$1="C",MAX(0,$C514-L$2)))</f>
        <v>29.23</v>
      </c>
      <c r="M514" s="103" t="n">
        <f aca="false">IF(M$1="P",MAX(0,M$2-$C514),IF(M$1="C",MAX(0,$C514-M$2)))</f>
        <v>0.77</v>
      </c>
      <c r="N514" s="103" t="n">
        <f aca="false">IF(N$1="P",MAX(0,N$2-$C514),IF(N$1="C",MAX(0,$C514-N$2)))</f>
        <v>0</v>
      </c>
      <c r="O514" s="103" t="n">
        <f aca="false">IF(O$1="P",MAX(0,O$2-$C514),IF(O$1="C",MAX(0,$C514-O$2)))</f>
        <v>0</v>
      </c>
      <c r="P514" s="103" t="n">
        <f aca="false">IF(P$1="P",MAX(0,P$2-$C514),IF(P$1="C",MAX(0,$C514-P$2)))</f>
        <v>0</v>
      </c>
      <c r="Q514" s="103" t="n">
        <f aca="false">IF(Q$1="P",MAX(0,Q$2-$C514),IF(Q$1="C",MAX(0,$C514-Q$2)))</f>
        <v>0</v>
      </c>
      <c r="R514" s="103" t="n">
        <f aca="false">IF(R$1="P",MAX(0,R$2-$C514),IF(R$1="C",MAX(0,$C514-R$2)))</f>
        <v>0</v>
      </c>
      <c r="S514" s="103" t="n">
        <f aca="false">IF(S$1="P",MAX(0,S$2-$C514),IF(S$1="C",MAX(0,$C514-S$2)))</f>
        <v>0</v>
      </c>
      <c r="T514" s="104" t="n">
        <f aca="false">A514</f>
        <v>24</v>
      </c>
      <c r="U514" s="105" t="n">
        <f aca="false">VLOOKUP($B514,Gas!$B$3:$E$2506,2)</f>
        <v>2.17</v>
      </c>
      <c r="V514" s="46" t="n">
        <f aca="false">C514/U514</f>
        <v>9.57142857142857</v>
      </c>
      <c r="W514" s="99" t="n">
        <f aca="false">VLOOKUP($B514,Gas!$B$3:$E$2506,4)</f>
        <v>0.810560744245311</v>
      </c>
    </row>
    <row r="515" customFormat="false" ht="12.75" hidden="false" customHeight="false" outlineLevel="0" collapsed="false">
      <c r="A515" s="95" t="n">
        <f aca="false">MONTH(B515)+(YEAR(B515)-1998)*12</f>
        <v>24</v>
      </c>
      <c r="B515" s="114" t="n">
        <v>36501</v>
      </c>
      <c r="C515" s="115" t="n">
        <v>20.47</v>
      </c>
      <c r="D515" s="98" t="n">
        <f aca="false">LN(C515/C514)</f>
        <v>-0.0145492382148229</v>
      </c>
      <c r="E515" s="106" t="n">
        <f aca="false">STDEV(D506:D515)*SQRT(trade_day)</f>
        <v>2.5043448062447</v>
      </c>
      <c r="F515" s="97"/>
      <c r="G515" s="103" t="n">
        <f aca="false">IF(G$1="P",MAX(0,G$2-$C515),IF(G$1="C",MAX(0,$C515-G$2)))</f>
        <v>0</v>
      </c>
      <c r="H515" s="103" t="n">
        <f aca="false">IF(H$1="P",MAX(0,H$2-$C515),IF(H$1="C",MAX(0,$C515-H$2)))</f>
        <v>4.53</v>
      </c>
      <c r="I515" s="103" t="n">
        <f aca="false">IF(I$1="P",MAX(0,I$2-$C515),IF(I$1="C",MAX(0,$C515-I$2)))</f>
        <v>9.53</v>
      </c>
      <c r="J515" s="103" t="n">
        <f aca="false">IF(J$1="P",MAX(0,J$2-$C515),IF(J$1="C",MAX(0,$C515-J$2)))</f>
        <v>14.53</v>
      </c>
      <c r="K515" s="103" t="n">
        <f aca="false">IF(K$1="P",MAX(0,K$2-$C515),IF(K$1="C",MAX(0,$C515-K$2)))</f>
        <v>19.53</v>
      </c>
      <c r="L515" s="103" t="n">
        <f aca="false">IF(L$1="P",MAX(0,L$2-$C515),IF(L$1="C",MAX(0,$C515-L$2)))</f>
        <v>29.53</v>
      </c>
      <c r="M515" s="103" t="n">
        <f aca="false">IF(M$1="P",MAX(0,M$2-$C515),IF(M$1="C",MAX(0,$C515-M$2)))</f>
        <v>0.469999999999999</v>
      </c>
      <c r="N515" s="103" t="n">
        <f aca="false">IF(N$1="P",MAX(0,N$2-$C515),IF(N$1="C",MAX(0,$C515-N$2)))</f>
        <v>0</v>
      </c>
      <c r="O515" s="103" t="n">
        <f aca="false">IF(O$1="P",MAX(0,O$2-$C515),IF(O$1="C",MAX(0,$C515-O$2)))</f>
        <v>0</v>
      </c>
      <c r="P515" s="103" t="n">
        <f aca="false">IF(P$1="P",MAX(0,P$2-$C515),IF(P$1="C",MAX(0,$C515-P$2)))</f>
        <v>0</v>
      </c>
      <c r="Q515" s="103" t="n">
        <f aca="false">IF(Q$1="P",MAX(0,Q$2-$C515),IF(Q$1="C",MAX(0,$C515-Q$2)))</f>
        <v>0</v>
      </c>
      <c r="R515" s="103" t="n">
        <f aca="false">IF(R$1="P",MAX(0,R$2-$C515),IF(R$1="C",MAX(0,$C515-R$2)))</f>
        <v>0</v>
      </c>
      <c r="S515" s="103" t="n">
        <f aca="false">IF(S$1="P",MAX(0,S$2-$C515),IF(S$1="C",MAX(0,$C515-S$2)))</f>
        <v>0</v>
      </c>
      <c r="T515" s="104" t="n">
        <f aca="false">A515</f>
        <v>24</v>
      </c>
      <c r="U515" s="105" t="n">
        <f aca="false">VLOOKUP($B515,Gas!$B$3:$E$2506,2)</f>
        <v>2.18</v>
      </c>
      <c r="V515" s="46" t="n">
        <f aca="false">C515/U515</f>
        <v>9.38990825688073</v>
      </c>
      <c r="W515" s="99" t="n">
        <f aca="false">VLOOKUP($B515,Gas!$B$3:$E$2506,4)</f>
        <v>0.808397072694742</v>
      </c>
    </row>
    <row r="516" customFormat="false" ht="12.75" hidden="false" customHeight="false" outlineLevel="0" collapsed="false">
      <c r="A516" s="95" t="n">
        <f aca="false">MONTH(B516)+(YEAR(B516)-1998)*12</f>
        <v>24</v>
      </c>
      <c r="B516" s="114" t="n">
        <v>36502</v>
      </c>
      <c r="C516" s="115" t="n">
        <v>24.06</v>
      </c>
      <c r="D516" s="98" t="n">
        <f aca="false">LN(C516/C515)</f>
        <v>0.161590310873335</v>
      </c>
      <c r="E516" s="106" t="n">
        <f aca="false">STDEV(D507:D516)*SQRT(trade_day)</f>
        <v>2.51858221491609</v>
      </c>
      <c r="F516" s="97"/>
      <c r="G516" s="103" t="n">
        <f aca="false">IF(G$1="P",MAX(0,G$2-$C516),IF(G$1="C",MAX(0,$C516-G$2)))</f>
        <v>0</v>
      </c>
      <c r="H516" s="103" t="n">
        <f aca="false">IF(H$1="P",MAX(0,H$2-$C516),IF(H$1="C",MAX(0,$C516-H$2)))</f>
        <v>0.940000000000001</v>
      </c>
      <c r="I516" s="103" t="n">
        <f aca="false">IF(I$1="P",MAX(0,I$2-$C516),IF(I$1="C",MAX(0,$C516-I$2)))</f>
        <v>5.94</v>
      </c>
      <c r="J516" s="103" t="n">
        <f aca="false">IF(J$1="P",MAX(0,J$2-$C516),IF(J$1="C",MAX(0,$C516-J$2)))</f>
        <v>10.94</v>
      </c>
      <c r="K516" s="103" t="n">
        <f aca="false">IF(K$1="P",MAX(0,K$2-$C516),IF(K$1="C",MAX(0,$C516-K$2)))</f>
        <v>15.94</v>
      </c>
      <c r="L516" s="103" t="n">
        <f aca="false">IF(L$1="P",MAX(0,L$2-$C516),IF(L$1="C",MAX(0,$C516-L$2)))</f>
        <v>25.94</v>
      </c>
      <c r="M516" s="103" t="n">
        <f aca="false">IF(M$1="P",MAX(0,M$2-$C516),IF(M$1="C",MAX(0,$C516-M$2)))</f>
        <v>4.06</v>
      </c>
      <c r="N516" s="103" t="n">
        <f aca="false">IF(N$1="P",MAX(0,N$2-$C516),IF(N$1="C",MAX(0,$C516-N$2)))</f>
        <v>0</v>
      </c>
      <c r="O516" s="103" t="n">
        <f aca="false">IF(O$1="P",MAX(0,O$2-$C516),IF(O$1="C",MAX(0,$C516-O$2)))</f>
        <v>0</v>
      </c>
      <c r="P516" s="103" t="n">
        <f aca="false">IF(P$1="P",MAX(0,P$2-$C516),IF(P$1="C",MAX(0,$C516-P$2)))</f>
        <v>0</v>
      </c>
      <c r="Q516" s="103" t="n">
        <f aca="false">IF(Q$1="P",MAX(0,Q$2-$C516),IF(Q$1="C",MAX(0,$C516-Q$2)))</f>
        <v>0</v>
      </c>
      <c r="R516" s="103" t="n">
        <f aca="false">IF(R$1="P",MAX(0,R$2-$C516),IF(R$1="C",MAX(0,$C516-R$2)))</f>
        <v>0</v>
      </c>
      <c r="S516" s="103" t="n">
        <f aca="false">IF(S$1="P",MAX(0,S$2-$C516),IF(S$1="C",MAX(0,$C516-S$2)))</f>
        <v>0</v>
      </c>
      <c r="T516" s="104" t="n">
        <f aca="false">A516</f>
        <v>24</v>
      </c>
      <c r="U516" s="105" t="n">
        <f aca="false">VLOOKUP($B516,Gas!$B$3:$E$2506,2)</f>
        <v>2.165</v>
      </c>
      <c r="V516" s="46" t="n">
        <f aca="false">C516/U516</f>
        <v>11.1131639722864</v>
      </c>
      <c r="W516" s="99" t="n">
        <f aca="false">VLOOKUP($B516,Gas!$B$3:$E$2506,4)</f>
        <v>0.813586161660635</v>
      </c>
    </row>
    <row r="517" customFormat="false" ht="12.75" hidden="false" customHeight="false" outlineLevel="0" collapsed="false">
      <c r="A517" s="95" t="n">
        <f aca="false">MONTH(B517)+(YEAR(B517)-1998)*12</f>
        <v>24</v>
      </c>
      <c r="B517" s="114" t="n">
        <v>36503</v>
      </c>
      <c r="C517" s="115" t="n">
        <v>23.16</v>
      </c>
      <c r="D517" s="98" t="n">
        <f aca="false">LN(C517/C516)</f>
        <v>-0.0381240578417382</v>
      </c>
      <c r="E517" s="106" t="n">
        <f aca="false">STDEV(D508:D517)*SQRT(trade_day)</f>
        <v>2.48782570096635</v>
      </c>
      <c r="F517" s="97"/>
      <c r="G517" s="103" t="n">
        <f aca="false">IF(G$1="P",MAX(0,G$2-$C517),IF(G$1="C",MAX(0,$C517-G$2)))</f>
        <v>0</v>
      </c>
      <c r="H517" s="103" t="n">
        <f aca="false">IF(H$1="P",MAX(0,H$2-$C517),IF(H$1="C",MAX(0,$C517-H$2)))</f>
        <v>1.84</v>
      </c>
      <c r="I517" s="103" t="n">
        <f aca="false">IF(I$1="P",MAX(0,I$2-$C517),IF(I$1="C",MAX(0,$C517-I$2)))</f>
        <v>6.84</v>
      </c>
      <c r="J517" s="103" t="n">
        <f aca="false">IF(J$1="P",MAX(0,J$2-$C517),IF(J$1="C",MAX(0,$C517-J$2)))</f>
        <v>11.84</v>
      </c>
      <c r="K517" s="103" t="n">
        <f aca="false">IF(K$1="P",MAX(0,K$2-$C517),IF(K$1="C",MAX(0,$C517-K$2)))</f>
        <v>16.84</v>
      </c>
      <c r="L517" s="103" t="n">
        <f aca="false">IF(L$1="P",MAX(0,L$2-$C517),IF(L$1="C",MAX(0,$C517-L$2)))</f>
        <v>26.84</v>
      </c>
      <c r="M517" s="103" t="n">
        <f aca="false">IF(M$1="P",MAX(0,M$2-$C517),IF(M$1="C",MAX(0,$C517-M$2)))</f>
        <v>3.16</v>
      </c>
      <c r="N517" s="103" t="n">
        <f aca="false">IF(N$1="P",MAX(0,N$2-$C517),IF(N$1="C",MAX(0,$C517-N$2)))</f>
        <v>0</v>
      </c>
      <c r="O517" s="103" t="n">
        <f aca="false">IF(O$1="P",MAX(0,O$2-$C517),IF(O$1="C",MAX(0,$C517-O$2)))</f>
        <v>0</v>
      </c>
      <c r="P517" s="103" t="n">
        <f aca="false">IF(P$1="P",MAX(0,P$2-$C517),IF(P$1="C",MAX(0,$C517-P$2)))</f>
        <v>0</v>
      </c>
      <c r="Q517" s="103" t="n">
        <f aca="false">IF(Q$1="P",MAX(0,Q$2-$C517),IF(Q$1="C",MAX(0,$C517-Q$2)))</f>
        <v>0</v>
      </c>
      <c r="R517" s="103" t="n">
        <f aca="false">IF(R$1="P",MAX(0,R$2-$C517),IF(R$1="C",MAX(0,$C517-R$2)))</f>
        <v>0</v>
      </c>
      <c r="S517" s="103" t="n">
        <f aca="false">IF(S$1="P",MAX(0,S$2-$C517),IF(S$1="C",MAX(0,$C517-S$2)))</f>
        <v>0</v>
      </c>
      <c r="T517" s="104" t="n">
        <f aca="false">A517</f>
        <v>24</v>
      </c>
      <c r="U517" s="105" t="n">
        <f aca="false">VLOOKUP($B517,Gas!$B$3:$E$2506,2)</f>
        <v>2.23</v>
      </c>
      <c r="V517" s="46" t="n">
        <f aca="false">C517/U517</f>
        <v>10.3856502242152</v>
      </c>
      <c r="W517" s="99" t="n">
        <f aca="false">VLOOKUP($B517,Gas!$B$3:$E$2506,4)</f>
        <v>0.816647853732831</v>
      </c>
    </row>
    <row r="518" customFormat="false" ht="12.75" hidden="false" customHeight="false" outlineLevel="0" collapsed="false">
      <c r="A518" s="95" t="n">
        <f aca="false">MONTH(B518)+(YEAR(B518)-1998)*12</f>
        <v>24</v>
      </c>
      <c r="B518" s="114" t="n">
        <v>36504</v>
      </c>
      <c r="C518" s="115" t="n">
        <v>20.99</v>
      </c>
      <c r="D518" s="98" t="n">
        <f aca="false">LN(C518/C517)</f>
        <v>-0.098380518872253</v>
      </c>
      <c r="E518" s="106" t="n">
        <f aca="false">STDEV(D509:D518)*SQRT(trade_day)</f>
        <v>2.56811285448557</v>
      </c>
      <c r="F518" s="97"/>
      <c r="G518" s="103" t="n">
        <f aca="false">IF(G$1="P",MAX(0,G$2-$C518),IF(G$1="C",MAX(0,$C518-G$2)))</f>
        <v>0</v>
      </c>
      <c r="H518" s="103" t="n">
        <f aca="false">IF(H$1="P",MAX(0,H$2-$C518),IF(H$1="C",MAX(0,$C518-H$2)))</f>
        <v>4.01</v>
      </c>
      <c r="I518" s="103" t="n">
        <f aca="false">IF(I$1="P",MAX(0,I$2-$C518),IF(I$1="C",MAX(0,$C518-I$2)))</f>
        <v>9.01</v>
      </c>
      <c r="J518" s="103" t="n">
        <f aca="false">IF(J$1="P",MAX(0,J$2-$C518),IF(J$1="C",MAX(0,$C518-J$2)))</f>
        <v>14.01</v>
      </c>
      <c r="K518" s="103" t="n">
        <f aca="false">IF(K$1="P",MAX(0,K$2-$C518),IF(K$1="C",MAX(0,$C518-K$2)))</f>
        <v>19.01</v>
      </c>
      <c r="L518" s="103" t="n">
        <f aca="false">IF(L$1="P",MAX(0,L$2-$C518),IF(L$1="C",MAX(0,$C518-L$2)))</f>
        <v>29.01</v>
      </c>
      <c r="M518" s="103" t="n">
        <f aca="false">IF(M$1="P",MAX(0,M$2-$C518),IF(M$1="C",MAX(0,$C518-M$2)))</f>
        <v>0.989999999999998</v>
      </c>
      <c r="N518" s="103" t="n">
        <f aca="false">IF(N$1="P",MAX(0,N$2-$C518),IF(N$1="C",MAX(0,$C518-N$2)))</f>
        <v>0</v>
      </c>
      <c r="O518" s="103" t="n">
        <f aca="false">IF(O$1="P",MAX(0,O$2-$C518),IF(O$1="C",MAX(0,$C518-O$2)))</f>
        <v>0</v>
      </c>
      <c r="P518" s="103" t="n">
        <f aca="false">IF(P$1="P",MAX(0,P$2-$C518),IF(P$1="C",MAX(0,$C518-P$2)))</f>
        <v>0</v>
      </c>
      <c r="Q518" s="103" t="n">
        <f aca="false">IF(Q$1="P",MAX(0,Q$2-$C518),IF(Q$1="C",MAX(0,$C518-Q$2)))</f>
        <v>0</v>
      </c>
      <c r="R518" s="103" t="n">
        <f aca="false">IF(R$1="P",MAX(0,R$2-$C518),IF(R$1="C",MAX(0,$C518-R$2)))</f>
        <v>0</v>
      </c>
      <c r="S518" s="103" t="n">
        <f aca="false">IF(S$1="P",MAX(0,S$2-$C518),IF(S$1="C",MAX(0,$C518-S$2)))</f>
        <v>0</v>
      </c>
      <c r="T518" s="104" t="n">
        <f aca="false">A518</f>
        <v>24</v>
      </c>
      <c r="U518" s="105" t="n">
        <f aca="false">VLOOKUP($B518,Gas!$B$3:$E$2506,2)</f>
        <v>2.205</v>
      </c>
      <c r="V518" s="46" t="n">
        <f aca="false">C518/U518</f>
        <v>9.51927437641723</v>
      </c>
      <c r="W518" s="99" t="n">
        <f aca="false">VLOOKUP($B518,Gas!$B$3:$E$2506,4)</f>
        <v>0.248553884801968</v>
      </c>
    </row>
    <row r="519" customFormat="false" ht="12.75" hidden="false" customHeight="false" outlineLevel="0" collapsed="false">
      <c r="A519" s="95" t="n">
        <f aca="false">MONTH(B519)+(YEAR(B519)-1998)*12</f>
        <v>24</v>
      </c>
      <c r="B519" s="114" t="n">
        <v>36507</v>
      </c>
      <c r="C519" s="115" t="n">
        <v>23.12</v>
      </c>
      <c r="D519" s="98" t="n">
        <f aca="false">LN(C519/C518)</f>
        <v>0.0966519099716352</v>
      </c>
      <c r="E519" s="106" t="n">
        <f aca="false">STDEV(D510:D519)*SQRT(trade_day)</f>
        <v>1.60194336929496</v>
      </c>
      <c r="F519" s="97"/>
      <c r="G519" s="103" t="n">
        <f aca="false">IF(G$1="P",MAX(0,G$2-$C519),IF(G$1="C",MAX(0,$C519-G$2)))</f>
        <v>0</v>
      </c>
      <c r="H519" s="103" t="n">
        <f aca="false">IF(H$1="P",MAX(0,H$2-$C519),IF(H$1="C",MAX(0,$C519-H$2)))</f>
        <v>1.88</v>
      </c>
      <c r="I519" s="103" t="n">
        <f aca="false">IF(I$1="P",MAX(0,I$2-$C519),IF(I$1="C",MAX(0,$C519-I$2)))</f>
        <v>6.88</v>
      </c>
      <c r="J519" s="103" t="n">
        <f aca="false">IF(J$1="P",MAX(0,J$2-$C519),IF(J$1="C",MAX(0,$C519-J$2)))</f>
        <v>11.88</v>
      </c>
      <c r="K519" s="103" t="n">
        <f aca="false">IF(K$1="P",MAX(0,K$2-$C519),IF(K$1="C",MAX(0,$C519-K$2)))</f>
        <v>16.88</v>
      </c>
      <c r="L519" s="103" t="n">
        <f aca="false">IF(L$1="P",MAX(0,L$2-$C519),IF(L$1="C",MAX(0,$C519-L$2)))</f>
        <v>26.88</v>
      </c>
      <c r="M519" s="103" t="n">
        <f aca="false">IF(M$1="P",MAX(0,M$2-$C519),IF(M$1="C",MAX(0,$C519-M$2)))</f>
        <v>3.12</v>
      </c>
      <c r="N519" s="103" t="n">
        <f aca="false">IF(N$1="P",MAX(0,N$2-$C519),IF(N$1="C",MAX(0,$C519-N$2)))</f>
        <v>0</v>
      </c>
      <c r="O519" s="103" t="n">
        <f aca="false">IF(O$1="P",MAX(0,O$2-$C519),IF(O$1="C",MAX(0,$C519-O$2)))</f>
        <v>0</v>
      </c>
      <c r="P519" s="103" t="n">
        <f aca="false">IF(P$1="P",MAX(0,P$2-$C519),IF(P$1="C",MAX(0,$C519-P$2)))</f>
        <v>0</v>
      </c>
      <c r="Q519" s="103" t="n">
        <f aca="false">IF(Q$1="P",MAX(0,Q$2-$C519),IF(Q$1="C",MAX(0,$C519-Q$2)))</f>
        <v>0</v>
      </c>
      <c r="R519" s="103" t="n">
        <f aca="false">IF(R$1="P",MAX(0,R$2-$C519),IF(R$1="C",MAX(0,$C519-R$2)))</f>
        <v>0</v>
      </c>
      <c r="S519" s="103" t="n">
        <f aca="false">IF(S$1="P",MAX(0,S$2-$C519),IF(S$1="C",MAX(0,$C519-S$2)))</f>
        <v>0</v>
      </c>
      <c r="T519" s="104" t="n">
        <f aca="false">A519</f>
        <v>24</v>
      </c>
      <c r="U519" s="105" t="n">
        <f aca="false">VLOOKUP($B519,Gas!$B$3:$E$2506,2)</f>
        <v>2.255</v>
      </c>
      <c r="V519" s="46" t="n">
        <f aca="false">C519/U519</f>
        <v>10.2527716186253</v>
      </c>
      <c r="W519" s="99" t="n">
        <f aca="false">VLOOKUP($B519,Gas!$B$3:$E$2506,4)</f>
        <v>0.242377603948227</v>
      </c>
    </row>
    <row r="520" customFormat="false" ht="12.75" hidden="false" customHeight="false" outlineLevel="0" collapsed="false">
      <c r="A520" s="95" t="n">
        <f aca="false">MONTH(B520)+(YEAR(B520)-1998)*12</f>
        <v>24</v>
      </c>
      <c r="B520" s="114" t="n">
        <v>36508</v>
      </c>
      <c r="C520" s="115" t="n">
        <v>22.52</v>
      </c>
      <c r="D520" s="98" t="n">
        <f aca="false">LN(C520/C519)</f>
        <v>-0.0262942405326872</v>
      </c>
      <c r="E520" s="106" t="n">
        <f aca="false">STDEV(D511:D520)*SQRT(trade_day)</f>
        <v>1.54079768501419</v>
      </c>
      <c r="F520" s="97"/>
      <c r="G520" s="103" t="n">
        <f aca="false">IF(G$1="P",MAX(0,G$2-$C520),IF(G$1="C",MAX(0,$C520-G$2)))</f>
        <v>0</v>
      </c>
      <c r="H520" s="103" t="n">
        <f aca="false">IF(H$1="P",MAX(0,H$2-$C520),IF(H$1="C",MAX(0,$C520-H$2)))</f>
        <v>2.48</v>
      </c>
      <c r="I520" s="103" t="n">
        <f aca="false">IF(I$1="P",MAX(0,I$2-$C520),IF(I$1="C",MAX(0,$C520-I$2)))</f>
        <v>7.48</v>
      </c>
      <c r="J520" s="103" t="n">
        <f aca="false">IF(J$1="P",MAX(0,J$2-$C520),IF(J$1="C",MAX(0,$C520-J$2)))</f>
        <v>12.48</v>
      </c>
      <c r="K520" s="103" t="n">
        <f aca="false">IF(K$1="P",MAX(0,K$2-$C520),IF(K$1="C",MAX(0,$C520-K$2)))</f>
        <v>17.48</v>
      </c>
      <c r="L520" s="103" t="n">
        <f aca="false">IF(L$1="P",MAX(0,L$2-$C520),IF(L$1="C",MAX(0,$C520-L$2)))</f>
        <v>27.48</v>
      </c>
      <c r="M520" s="103" t="n">
        <f aca="false">IF(M$1="P",MAX(0,M$2-$C520),IF(M$1="C",MAX(0,$C520-M$2)))</f>
        <v>2.52</v>
      </c>
      <c r="N520" s="103" t="n">
        <f aca="false">IF(N$1="P",MAX(0,N$2-$C520),IF(N$1="C",MAX(0,$C520-N$2)))</f>
        <v>0</v>
      </c>
      <c r="O520" s="103" t="n">
        <f aca="false">IF(O$1="P",MAX(0,O$2-$C520),IF(O$1="C",MAX(0,$C520-O$2)))</f>
        <v>0</v>
      </c>
      <c r="P520" s="103" t="n">
        <f aca="false">IF(P$1="P",MAX(0,P$2-$C520),IF(P$1="C",MAX(0,$C520-P$2)))</f>
        <v>0</v>
      </c>
      <c r="Q520" s="103" t="n">
        <f aca="false">IF(Q$1="P",MAX(0,Q$2-$C520),IF(Q$1="C",MAX(0,$C520-Q$2)))</f>
        <v>0</v>
      </c>
      <c r="R520" s="103" t="n">
        <f aca="false">IF(R$1="P",MAX(0,R$2-$C520),IF(R$1="C",MAX(0,$C520-R$2)))</f>
        <v>0</v>
      </c>
      <c r="S520" s="103" t="n">
        <f aca="false">IF(S$1="P",MAX(0,S$2-$C520),IF(S$1="C",MAX(0,$C520-S$2)))</f>
        <v>0</v>
      </c>
      <c r="T520" s="104" t="n">
        <f aca="false">A520</f>
        <v>24</v>
      </c>
      <c r="U520" s="105" t="n">
        <f aca="false">VLOOKUP($B520,Gas!$B$3:$E$2506,2)</f>
        <v>2.35</v>
      </c>
      <c r="V520" s="46" t="n">
        <f aca="false">C520/U520</f>
        <v>9.58297872340425</v>
      </c>
      <c r="W520" s="99" t="n">
        <f aca="false">VLOOKUP($B520,Gas!$B$3:$E$2506,4)</f>
        <v>0.327305917415167</v>
      </c>
    </row>
    <row r="521" customFormat="false" ht="12.75" hidden="false" customHeight="false" outlineLevel="0" collapsed="false">
      <c r="A521" s="95" t="n">
        <f aca="false">MONTH(B521)+(YEAR(B521)-1998)*12</f>
        <v>24</v>
      </c>
      <c r="B521" s="114" t="n">
        <v>36509</v>
      </c>
      <c r="C521" s="115" t="n">
        <v>23.94</v>
      </c>
      <c r="D521" s="98" t="n">
        <f aca="false">LN(C521/C520)</f>
        <v>0.0611468968583375</v>
      </c>
      <c r="E521" s="106" t="n">
        <f aca="false">STDEV(D512:D521)*SQRT(trade_day)</f>
        <v>1.57615964519109</v>
      </c>
      <c r="F521" s="97"/>
      <c r="G521" s="103" t="n">
        <f aca="false">IF(G$1="P",MAX(0,G$2-$C521),IF(G$1="C",MAX(0,$C521-G$2)))</f>
        <v>0</v>
      </c>
      <c r="H521" s="103" t="n">
        <f aca="false">IF(H$1="P",MAX(0,H$2-$C521),IF(H$1="C",MAX(0,$C521-H$2)))</f>
        <v>1.06</v>
      </c>
      <c r="I521" s="103" t="n">
        <f aca="false">IF(I$1="P",MAX(0,I$2-$C521),IF(I$1="C",MAX(0,$C521-I$2)))</f>
        <v>6.06</v>
      </c>
      <c r="J521" s="103" t="n">
        <f aca="false">IF(J$1="P",MAX(0,J$2-$C521),IF(J$1="C",MAX(0,$C521-J$2)))</f>
        <v>11.06</v>
      </c>
      <c r="K521" s="103" t="n">
        <f aca="false">IF(K$1="P",MAX(0,K$2-$C521),IF(K$1="C",MAX(0,$C521-K$2)))</f>
        <v>16.06</v>
      </c>
      <c r="L521" s="103" t="n">
        <f aca="false">IF(L$1="P",MAX(0,L$2-$C521),IF(L$1="C",MAX(0,$C521-L$2)))</f>
        <v>26.06</v>
      </c>
      <c r="M521" s="103" t="n">
        <f aca="false">IF(M$1="P",MAX(0,M$2-$C521),IF(M$1="C",MAX(0,$C521-M$2)))</f>
        <v>3.94</v>
      </c>
      <c r="N521" s="103" t="n">
        <f aca="false">IF(N$1="P",MAX(0,N$2-$C521),IF(N$1="C",MAX(0,$C521-N$2)))</f>
        <v>0</v>
      </c>
      <c r="O521" s="103" t="n">
        <f aca="false">IF(O$1="P",MAX(0,O$2-$C521),IF(O$1="C",MAX(0,$C521-O$2)))</f>
        <v>0</v>
      </c>
      <c r="P521" s="103" t="n">
        <f aca="false">IF(P$1="P",MAX(0,P$2-$C521),IF(P$1="C",MAX(0,$C521-P$2)))</f>
        <v>0</v>
      </c>
      <c r="Q521" s="103" t="n">
        <f aca="false">IF(Q$1="P",MAX(0,Q$2-$C521),IF(Q$1="C",MAX(0,$C521-Q$2)))</f>
        <v>0</v>
      </c>
      <c r="R521" s="103" t="n">
        <f aca="false">IF(R$1="P",MAX(0,R$2-$C521),IF(R$1="C",MAX(0,$C521-R$2)))</f>
        <v>0</v>
      </c>
      <c r="S521" s="103" t="n">
        <f aca="false">IF(S$1="P",MAX(0,S$2-$C521),IF(S$1="C",MAX(0,$C521-S$2)))</f>
        <v>0</v>
      </c>
      <c r="T521" s="104" t="n">
        <f aca="false">A521</f>
        <v>24</v>
      </c>
      <c r="U521" s="105" t="n">
        <f aca="false">VLOOKUP($B521,Gas!$B$3:$E$2506,2)</f>
        <v>2.485</v>
      </c>
      <c r="V521" s="46" t="n">
        <f aca="false">C521/U521</f>
        <v>9.63380281690141</v>
      </c>
      <c r="W521" s="99" t="n">
        <f aca="false">VLOOKUP($B521,Gas!$B$3:$E$2506,4)</f>
        <v>0.430007859300103</v>
      </c>
    </row>
    <row r="522" customFormat="false" ht="12.75" hidden="false" customHeight="false" outlineLevel="0" collapsed="false">
      <c r="A522" s="95" t="n">
        <f aca="false">MONTH(B522)+(YEAR(B522)-1998)*12</f>
        <v>24</v>
      </c>
      <c r="B522" s="114" t="n">
        <v>36510</v>
      </c>
      <c r="C522" s="115" t="n">
        <v>26.76</v>
      </c>
      <c r="D522" s="98" t="n">
        <f aca="false">LN(C522/C521)</f>
        <v>0.111357535130201</v>
      </c>
      <c r="E522" s="106" t="n">
        <f aca="false">STDEV(D513:D522)*SQRT(trade_day)</f>
        <v>1.64687288932941</v>
      </c>
      <c r="F522" s="97"/>
      <c r="G522" s="103" t="n">
        <f aca="false">IF(G$1="P",MAX(0,G$2-$C522),IF(G$1="C",MAX(0,$C522-G$2)))</f>
        <v>0</v>
      </c>
      <c r="H522" s="103" t="n">
        <f aca="false">IF(H$1="P",MAX(0,H$2-$C522),IF(H$1="C",MAX(0,$C522-H$2)))</f>
        <v>0</v>
      </c>
      <c r="I522" s="103" t="n">
        <f aca="false">IF(I$1="P",MAX(0,I$2-$C522),IF(I$1="C",MAX(0,$C522-I$2)))</f>
        <v>3.24</v>
      </c>
      <c r="J522" s="103" t="n">
        <f aca="false">IF(J$1="P",MAX(0,J$2-$C522),IF(J$1="C",MAX(0,$C522-J$2)))</f>
        <v>8.24</v>
      </c>
      <c r="K522" s="103" t="n">
        <f aca="false">IF(K$1="P",MAX(0,K$2-$C522),IF(K$1="C",MAX(0,$C522-K$2)))</f>
        <v>13.24</v>
      </c>
      <c r="L522" s="103" t="n">
        <f aca="false">IF(L$1="P",MAX(0,L$2-$C522),IF(L$1="C",MAX(0,$C522-L$2)))</f>
        <v>23.24</v>
      </c>
      <c r="M522" s="103" t="n">
        <f aca="false">IF(M$1="P",MAX(0,M$2-$C522),IF(M$1="C",MAX(0,$C522-M$2)))</f>
        <v>6.76</v>
      </c>
      <c r="N522" s="103" t="n">
        <f aca="false">IF(N$1="P",MAX(0,N$2-$C522),IF(N$1="C",MAX(0,$C522-N$2)))</f>
        <v>1.76</v>
      </c>
      <c r="O522" s="103" t="n">
        <f aca="false">IF(O$1="P",MAX(0,O$2-$C522),IF(O$1="C",MAX(0,$C522-O$2)))</f>
        <v>0</v>
      </c>
      <c r="P522" s="103" t="n">
        <f aca="false">IF(P$1="P",MAX(0,P$2-$C522),IF(P$1="C",MAX(0,$C522-P$2)))</f>
        <v>0</v>
      </c>
      <c r="Q522" s="103" t="n">
        <f aca="false">IF(Q$1="P",MAX(0,Q$2-$C522),IF(Q$1="C",MAX(0,$C522-Q$2)))</f>
        <v>0</v>
      </c>
      <c r="R522" s="103" t="n">
        <f aca="false">IF(R$1="P",MAX(0,R$2-$C522),IF(R$1="C",MAX(0,$C522-R$2)))</f>
        <v>0</v>
      </c>
      <c r="S522" s="103" t="n">
        <f aca="false">IF(S$1="P",MAX(0,S$2-$C522),IF(S$1="C",MAX(0,$C522-S$2)))</f>
        <v>0</v>
      </c>
      <c r="T522" s="104" t="n">
        <f aca="false">A522</f>
        <v>24</v>
      </c>
      <c r="U522" s="105" t="n">
        <f aca="false">VLOOKUP($B522,Gas!$B$3:$E$2506,2)</f>
        <v>2.565</v>
      </c>
      <c r="V522" s="46" t="n">
        <f aca="false">C522/U522</f>
        <v>10.4327485380117</v>
      </c>
      <c r="W522" s="99" t="n">
        <f aca="false">VLOOKUP($B522,Gas!$B$3:$E$2506,4)</f>
        <v>0.432106778543372</v>
      </c>
    </row>
    <row r="523" customFormat="false" ht="12.75" hidden="false" customHeight="false" outlineLevel="0" collapsed="false">
      <c r="A523" s="95" t="n">
        <f aca="false">MONTH(B523)+(YEAR(B523)-1998)*12</f>
        <v>24</v>
      </c>
      <c r="B523" s="114" t="n">
        <v>36511</v>
      </c>
      <c r="C523" s="115" t="n">
        <v>26.59</v>
      </c>
      <c r="D523" s="98" t="n">
        <f aca="false">LN(C523/C522)</f>
        <v>-0.00637303000509937</v>
      </c>
      <c r="E523" s="106" t="n">
        <f aca="false">STDEV(D514:D523)*SQRT(trade_day)</f>
        <v>1.27279282946669</v>
      </c>
      <c r="F523" s="97"/>
      <c r="G523" s="103" t="n">
        <f aca="false">IF(G$1="P",MAX(0,G$2-$C523),IF(G$1="C",MAX(0,$C523-G$2)))</f>
        <v>0</v>
      </c>
      <c r="H523" s="103" t="n">
        <f aca="false">IF(H$1="P",MAX(0,H$2-$C523),IF(H$1="C",MAX(0,$C523-H$2)))</f>
        <v>0</v>
      </c>
      <c r="I523" s="103" t="n">
        <f aca="false">IF(I$1="P",MAX(0,I$2-$C523),IF(I$1="C",MAX(0,$C523-I$2)))</f>
        <v>3.41</v>
      </c>
      <c r="J523" s="103" t="n">
        <f aca="false">IF(J$1="P",MAX(0,J$2-$C523),IF(J$1="C",MAX(0,$C523-J$2)))</f>
        <v>8.41</v>
      </c>
      <c r="K523" s="103" t="n">
        <f aca="false">IF(K$1="P",MAX(0,K$2-$C523),IF(K$1="C",MAX(0,$C523-K$2)))</f>
        <v>13.41</v>
      </c>
      <c r="L523" s="103" t="n">
        <f aca="false">IF(L$1="P",MAX(0,L$2-$C523),IF(L$1="C",MAX(0,$C523-L$2)))</f>
        <v>23.41</v>
      </c>
      <c r="M523" s="103" t="n">
        <f aca="false">IF(M$1="P",MAX(0,M$2-$C523),IF(M$1="C",MAX(0,$C523-M$2)))</f>
        <v>6.59</v>
      </c>
      <c r="N523" s="103" t="n">
        <f aca="false">IF(N$1="P",MAX(0,N$2-$C523),IF(N$1="C",MAX(0,$C523-N$2)))</f>
        <v>1.59</v>
      </c>
      <c r="O523" s="103" t="n">
        <f aca="false">IF(O$1="P",MAX(0,O$2-$C523),IF(O$1="C",MAX(0,$C523-O$2)))</f>
        <v>0</v>
      </c>
      <c r="P523" s="103" t="n">
        <f aca="false">IF(P$1="P",MAX(0,P$2-$C523),IF(P$1="C",MAX(0,$C523-P$2)))</f>
        <v>0</v>
      </c>
      <c r="Q523" s="103" t="n">
        <f aca="false">IF(Q$1="P",MAX(0,Q$2-$C523),IF(Q$1="C",MAX(0,$C523-Q$2)))</f>
        <v>0</v>
      </c>
      <c r="R523" s="103" t="n">
        <f aca="false">IF(R$1="P",MAX(0,R$2-$C523),IF(R$1="C",MAX(0,$C523-R$2)))</f>
        <v>0</v>
      </c>
      <c r="S523" s="103" t="n">
        <f aca="false">IF(S$1="P",MAX(0,S$2-$C523),IF(S$1="C",MAX(0,$C523-S$2)))</f>
        <v>0</v>
      </c>
      <c r="T523" s="104" t="n">
        <f aca="false">A523</f>
        <v>24</v>
      </c>
      <c r="U523" s="105" t="n">
        <f aca="false">VLOOKUP($B523,Gas!$B$3:$E$2506,2)</f>
        <v>2.53</v>
      </c>
      <c r="V523" s="46" t="n">
        <f aca="false">C523/U523</f>
        <v>10.5098814229249</v>
      </c>
      <c r="W523" s="99" t="n">
        <f aca="false">VLOOKUP($B523,Gas!$B$3:$E$2506,4)</f>
        <v>0.465857834730242</v>
      </c>
    </row>
    <row r="524" customFormat="false" ht="12.75" hidden="false" customHeight="false" outlineLevel="0" collapsed="false">
      <c r="A524" s="95" t="n">
        <f aca="false">MONTH(B524)+(YEAR(B524)-1998)*12</f>
        <v>24</v>
      </c>
      <c r="B524" s="114" t="n">
        <v>36514</v>
      </c>
      <c r="C524" s="115" t="n">
        <v>28.96</v>
      </c>
      <c r="D524" s="98" t="n">
        <f aca="false">LN(C524/C523)</f>
        <v>0.0853803622625871</v>
      </c>
      <c r="E524" s="106" t="n">
        <f aca="false">STDEV(D515:D524)*SQRT(trade_day)</f>
        <v>1.29001241551898</v>
      </c>
      <c r="F524" s="97"/>
      <c r="G524" s="103" t="n">
        <f aca="false">IF(G$1="P",MAX(0,G$2-$C524),IF(G$1="C",MAX(0,$C524-G$2)))</f>
        <v>0</v>
      </c>
      <c r="H524" s="103" t="n">
        <f aca="false">IF(H$1="P",MAX(0,H$2-$C524),IF(H$1="C",MAX(0,$C524-H$2)))</f>
        <v>0</v>
      </c>
      <c r="I524" s="103" t="n">
        <f aca="false">IF(I$1="P",MAX(0,I$2-$C524),IF(I$1="C",MAX(0,$C524-I$2)))</f>
        <v>1.04</v>
      </c>
      <c r="J524" s="103" t="n">
        <f aca="false">IF(J$1="P",MAX(0,J$2-$C524),IF(J$1="C",MAX(0,$C524-J$2)))</f>
        <v>6.04</v>
      </c>
      <c r="K524" s="103" t="n">
        <f aca="false">IF(K$1="P",MAX(0,K$2-$C524),IF(K$1="C",MAX(0,$C524-K$2)))</f>
        <v>11.04</v>
      </c>
      <c r="L524" s="103" t="n">
        <f aca="false">IF(L$1="P",MAX(0,L$2-$C524),IF(L$1="C",MAX(0,$C524-L$2)))</f>
        <v>21.04</v>
      </c>
      <c r="M524" s="103" t="n">
        <f aca="false">IF(M$1="P",MAX(0,M$2-$C524),IF(M$1="C",MAX(0,$C524-M$2)))</f>
        <v>8.96</v>
      </c>
      <c r="N524" s="103" t="n">
        <f aca="false">IF(N$1="P",MAX(0,N$2-$C524),IF(N$1="C",MAX(0,$C524-N$2)))</f>
        <v>3.96</v>
      </c>
      <c r="O524" s="103" t="n">
        <f aca="false">IF(O$1="P",MAX(0,O$2-$C524),IF(O$1="C",MAX(0,$C524-O$2)))</f>
        <v>0</v>
      </c>
      <c r="P524" s="103" t="n">
        <f aca="false">IF(P$1="P",MAX(0,P$2-$C524),IF(P$1="C",MAX(0,$C524-P$2)))</f>
        <v>0</v>
      </c>
      <c r="Q524" s="103" t="n">
        <f aca="false">IF(Q$1="P",MAX(0,Q$2-$C524),IF(Q$1="C",MAX(0,$C524-Q$2)))</f>
        <v>0</v>
      </c>
      <c r="R524" s="103" t="n">
        <f aca="false">IF(R$1="P",MAX(0,R$2-$C524),IF(R$1="C",MAX(0,$C524-R$2)))</f>
        <v>0</v>
      </c>
      <c r="S524" s="103" t="n">
        <f aca="false">IF(S$1="P",MAX(0,S$2-$C524),IF(S$1="C",MAX(0,$C524-S$2)))</f>
        <v>0</v>
      </c>
      <c r="T524" s="104" t="n">
        <f aca="false">A524</f>
        <v>24</v>
      </c>
      <c r="U524" s="105" t="n">
        <f aca="false">VLOOKUP($B524,Gas!$B$3:$E$2506,2)</f>
        <v>2.565</v>
      </c>
      <c r="V524" s="46" t="n">
        <f aca="false">C524/U524</f>
        <v>11.2904483430799</v>
      </c>
      <c r="W524" s="99" t="n">
        <f aca="false">VLOOKUP($B524,Gas!$B$3:$E$2506,4)</f>
        <v>0.423389574702556</v>
      </c>
    </row>
    <row r="525" customFormat="false" ht="12.75" hidden="false" customHeight="false" outlineLevel="0" collapsed="false">
      <c r="A525" s="95" t="n">
        <f aca="false">MONTH(B525)+(YEAR(B525)-1998)*12</f>
        <v>24</v>
      </c>
      <c r="B525" s="114" t="n">
        <v>36515</v>
      </c>
      <c r="C525" s="115" t="n">
        <v>28.68</v>
      </c>
      <c r="D525" s="98" t="n">
        <f aca="false">LN(C525/C524)</f>
        <v>-0.00971555178609601</v>
      </c>
      <c r="E525" s="106" t="n">
        <f aca="false">STDEV(D516:D525)*SQRT(trade_day)</f>
        <v>1.28525590960413</v>
      </c>
      <c r="F525" s="97"/>
      <c r="G525" s="103" t="n">
        <f aca="false">IF(G$1="P",MAX(0,G$2-$C525),IF(G$1="C",MAX(0,$C525-G$2)))</f>
        <v>0</v>
      </c>
      <c r="H525" s="103" t="n">
        <f aca="false">IF(H$1="P",MAX(0,H$2-$C525),IF(H$1="C",MAX(0,$C525-H$2)))</f>
        <v>0</v>
      </c>
      <c r="I525" s="103" t="n">
        <f aca="false">IF(I$1="P",MAX(0,I$2-$C525),IF(I$1="C",MAX(0,$C525-I$2)))</f>
        <v>1.32</v>
      </c>
      <c r="J525" s="103" t="n">
        <f aca="false">IF(J$1="P",MAX(0,J$2-$C525),IF(J$1="C",MAX(0,$C525-J$2)))</f>
        <v>6.32</v>
      </c>
      <c r="K525" s="103" t="n">
        <f aca="false">IF(K$1="P",MAX(0,K$2-$C525),IF(K$1="C",MAX(0,$C525-K$2)))</f>
        <v>11.32</v>
      </c>
      <c r="L525" s="103" t="n">
        <f aca="false">IF(L$1="P",MAX(0,L$2-$C525),IF(L$1="C",MAX(0,$C525-L$2)))</f>
        <v>21.32</v>
      </c>
      <c r="M525" s="103" t="n">
        <f aca="false">IF(M$1="P",MAX(0,M$2-$C525),IF(M$1="C",MAX(0,$C525-M$2)))</f>
        <v>8.68</v>
      </c>
      <c r="N525" s="103" t="n">
        <f aca="false">IF(N$1="P",MAX(0,N$2-$C525),IF(N$1="C",MAX(0,$C525-N$2)))</f>
        <v>3.68</v>
      </c>
      <c r="O525" s="103" t="n">
        <f aca="false">IF(O$1="P",MAX(0,O$2-$C525),IF(O$1="C",MAX(0,$C525-O$2)))</f>
        <v>0</v>
      </c>
      <c r="P525" s="103" t="n">
        <f aca="false">IF(P$1="P",MAX(0,P$2-$C525),IF(P$1="C",MAX(0,$C525-P$2)))</f>
        <v>0</v>
      </c>
      <c r="Q525" s="103" t="n">
        <f aca="false">IF(Q$1="P",MAX(0,Q$2-$C525),IF(Q$1="C",MAX(0,$C525-Q$2)))</f>
        <v>0</v>
      </c>
      <c r="R525" s="103" t="n">
        <f aca="false">IF(R$1="P",MAX(0,R$2-$C525),IF(R$1="C",MAX(0,$C525-R$2)))</f>
        <v>0</v>
      </c>
      <c r="S525" s="103" t="n">
        <f aca="false">IF(S$1="P",MAX(0,S$2-$C525),IF(S$1="C",MAX(0,$C525-S$2)))</f>
        <v>0</v>
      </c>
      <c r="T525" s="104" t="n">
        <f aca="false">A525</f>
        <v>24</v>
      </c>
      <c r="U525" s="105" t="n">
        <f aca="false">VLOOKUP($B525,Gas!$B$3:$E$2506,2)</f>
        <v>2.67</v>
      </c>
      <c r="V525" s="46" t="n">
        <f aca="false">C525/U525</f>
        <v>10.7415730337079</v>
      </c>
      <c r="W525" s="99" t="n">
        <f aca="false">VLOOKUP($B525,Gas!$B$3:$E$2506,4)</f>
        <v>0.448518250266814</v>
      </c>
    </row>
    <row r="526" customFormat="false" ht="12.75" hidden="false" customHeight="false" outlineLevel="0" collapsed="false">
      <c r="A526" s="95" t="n">
        <f aca="false">MONTH(B526)+(YEAR(B526)-1998)*12</f>
        <v>24</v>
      </c>
      <c r="B526" s="114" t="n">
        <v>36516</v>
      </c>
      <c r="C526" s="115" t="n">
        <v>31.11</v>
      </c>
      <c r="D526" s="98" t="n">
        <f aca="false">LN(C526/C525)</f>
        <v>0.081329295178126</v>
      </c>
      <c r="E526" s="106" t="n">
        <f aca="false">STDEV(D517:D526)*SQRT(trade_day)</f>
        <v>1.11480018837072</v>
      </c>
      <c r="F526" s="97"/>
      <c r="G526" s="103" t="n">
        <f aca="false">IF(G$1="P",MAX(0,G$2-$C526),IF(G$1="C",MAX(0,$C526-G$2)))</f>
        <v>0</v>
      </c>
      <c r="H526" s="103" t="n">
        <f aca="false">IF(H$1="P",MAX(0,H$2-$C526),IF(H$1="C",MAX(0,$C526-H$2)))</f>
        <v>0</v>
      </c>
      <c r="I526" s="103" t="n">
        <f aca="false">IF(I$1="P",MAX(0,I$2-$C526),IF(I$1="C",MAX(0,$C526-I$2)))</f>
        <v>0</v>
      </c>
      <c r="J526" s="103" t="n">
        <f aca="false">IF(J$1="P",MAX(0,J$2-$C526),IF(J$1="C",MAX(0,$C526-J$2)))</f>
        <v>3.89</v>
      </c>
      <c r="K526" s="103" t="n">
        <f aca="false">IF(K$1="P",MAX(0,K$2-$C526),IF(K$1="C",MAX(0,$C526-K$2)))</f>
        <v>8.89</v>
      </c>
      <c r="L526" s="103" t="n">
        <f aca="false">IF(L$1="P",MAX(0,L$2-$C526),IF(L$1="C",MAX(0,$C526-L$2)))</f>
        <v>18.89</v>
      </c>
      <c r="M526" s="103" t="n">
        <f aca="false">IF(M$1="P",MAX(0,M$2-$C526),IF(M$1="C",MAX(0,$C526-M$2)))</f>
        <v>11.11</v>
      </c>
      <c r="N526" s="103" t="n">
        <f aca="false">IF(N$1="P",MAX(0,N$2-$C526),IF(N$1="C",MAX(0,$C526-N$2)))</f>
        <v>6.11</v>
      </c>
      <c r="O526" s="103" t="n">
        <f aca="false">IF(O$1="P",MAX(0,O$2-$C526),IF(O$1="C",MAX(0,$C526-O$2)))</f>
        <v>1.11</v>
      </c>
      <c r="P526" s="103" t="n">
        <f aca="false">IF(P$1="P",MAX(0,P$2-$C526),IF(P$1="C",MAX(0,$C526-P$2)))</f>
        <v>0</v>
      </c>
      <c r="Q526" s="103" t="n">
        <f aca="false">IF(Q$1="P",MAX(0,Q$2-$C526),IF(Q$1="C",MAX(0,$C526-Q$2)))</f>
        <v>0</v>
      </c>
      <c r="R526" s="103" t="n">
        <f aca="false">IF(R$1="P",MAX(0,R$2-$C526),IF(R$1="C",MAX(0,$C526-R$2)))</f>
        <v>0</v>
      </c>
      <c r="S526" s="103" t="n">
        <f aca="false">IF(S$1="P",MAX(0,S$2-$C526),IF(S$1="C",MAX(0,$C526-S$2)))</f>
        <v>0</v>
      </c>
      <c r="T526" s="104" t="n">
        <f aca="false">A526</f>
        <v>24</v>
      </c>
      <c r="U526" s="105" t="n">
        <f aca="false">VLOOKUP($B526,Gas!$B$3:$E$2506,2)</f>
        <v>2.595</v>
      </c>
      <c r="V526" s="46" t="n">
        <f aca="false">C526/U526</f>
        <v>11.9884393063584</v>
      </c>
      <c r="W526" s="99" t="n">
        <f aca="false">VLOOKUP($B526,Gas!$B$3:$E$2506,4)</f>
        <v>0.519459938961383</v>
      </c>
    </row>
    <row r="527" customFormat="false" ht="12.75" hidden="false" customHeight="false" outlineLevel="0" collapsed="false">
      <c r="A527" s="95" t="n">
        <f aca="false">MONTH(B527)+(YEAR(B527)-1998)*12</f>
        <v>24</v>
      </c>
      <c r="B527" s="114" t="n">
        <v>36517</v>
      </c>
      <c r="C527" s="115" t="n">
        <v>25.77</v>
      </c>
      <c r="D527" s="98" t="n">
        <f aca="false">LN(C527/C526)</f>
        <v>-0.188318286245272</v>
      </c>
      <c r="E527" s="106" t="n">
        <f aca="false">STDEV(D518:D527)*SQRT(trade_day)</f>
        <v>1.52946889477199</v>
      </c>
      <c r="F527" s="97"/>
      <c r="G527" s="103" t="n">
        <f aca="false">IF(G$1="P",MAX(0,G$2-$C527),IF(G$1="C",MAX(0,$C527-G$2)))</f>
        <v>0</v>
      </c>
      <c r="H527" s="103" t="n">
        <f aca="false">IF(H$1="P",MAX(0,H$2-$C527),IF(H$1="C",MAX(0,$C527-H$2)))</f>
        <v>0</v>
      </c>
      <c r="I527" s="103" t="n">
        <f aca="false">IF(I$1="P",MAX(0,I$2-$C527),IF(I$1="C",MAX(0,$C527-I$2)))</f>
        <v>4.23</v>
      </c>
      <c r="J527" s="103" t="n">
        <f aca="false">IF(J$1="P",MAX(0,J$2-$C527),IF(J$1="C",MAX(0,$C527-J$2)))</f>
        <v>9.23</v>
      </c>
      <c r="K527" s="103" t="n">
        <f aca="false">IF(K$1="P",MAX(0,K$2-$C527),IF(K$1="C",MAX(0,$C527-K$2)))</f>
        <v>14.23</v>
      </c>
      <c r="L527" s="103" t="n">
        <f aca="false">IF(L$1="P",MAX(0,L$2-$C527),IF(L$1="C",MAX(0,$C527-L$2)))</f>
        <v>24.23</v>
      </c>
      <c r="M527" s="103" t="n">
        <f aca="false">IF(M$1="P",MAX(0,M$2-$C527),IF(M$1="C",MAX(0,$C527-M$2)))</f>
        <v>5.77</v>
      </c>
      <c r="N527" s="103" t="n">
        <f aca="false">IF(N$1="P",MAX(0,N$2-$C527),IF(N$1="C",MAX(0,$C527-N$2)))</f>
        <v>0.77</v>
      </c>
      <c r="O527" s="103" t="n">
        <f aca="false">IF(O$1="P",MAX(0,O$2-$C527),IF(O$1="C",MAX(0,$C527-O$2)))</f>
        <v>0</v>
      </c>
      <c r="P527" s="103" t="n">
        <f aca="false">IF(P$1="P",MAX(0,P$2-$C527),IF(P$1="C",MAX(0,$C527-P$2)))</f>
        <v>0</v>
      </c>
      <c r="Q527" s="103" t="n">
        <f aca="false">IF(Q$1="P",MAX(0,Q$2-$C527),IF(Q$1="C",MAX(0,$C527-Q$2)))</f>
        <v>0</v>
      </c>
      <c r="R527" s="103" t="n">
        <f aca="false">IF(R$1="P",MAX(0,R$2-$C527),IF(R$1="C",MAX(0,$C527-R$2)))</f>
        <v>0</v>
      </c>
      <c r="S527" s="103" t="n">
        <f aca="false">IF(S$1="P",MAX(0,S$2-$C527),IF(S$1="C",MAX(0,$C527-S$2)))</f>
        <v>0</v>
      </c>
      <c r="T527" s="104" t="n">
        <f aca="false">A527</f>
        <v>24</v>
      </c>
      <c r="U527" s="105" t="n">
        <f aca="false">VLOOKUP($B527,Gas!$B$3:$E$2506,2)</f>
        <v>2.45</v>
      </c>
      <c r="V527" s="46" t="n">
        <f aca="false">C527/U527</f>
        <v>10.5183673469388</v>
      </c>
      <c r="W527" s="99" t="n">
        <f aca="false">VLOOKUP($B527,Gas!$B$3:$E$2506,4)</f>
        <v>0.67528271824958</v>
      </c>
    </row>
    <row r="528" customFormat="false" ht="12.75" hidden="false" customHeight="false" outlineLevel="0" collapsed="false">
      <c r="A528" s="95" t="n">
        <f aca="false">MONTH(B528)+(YEAR(B528)-1998)*12</f>
        <v>24</v>
      </c>
      <c r="B528" s="114" t="n">
        <v>36518</v>
      </c>
      <c r="C528" s="115" t="n">
        <v>20.49</v>
      </c>
      <c r="D528" s="98" t="n">
        <f aca="false">LN(C528/C527)</f>
        <v>-0.229274062413465</v>
      </c>
      <c r="E528" s="106" t="n">
        <f aca="false">STDEV(D519:D528)*SQRT(trade_day)</f>
        <v>1.8869724266279</v>
      </c>
      <c r="F528" s="97"/>
      <c r="G528" s="103" t="n">
        <f aca="false">IF(G$1="P",MAX(0,G$2-$C528),IF(G$1="C",MAX(0,$C528-G$2)))</f>
        <v>0</v>
      </c>
      <c r="H528" s="103" t="n">
        <f aca="false">IF(H$1="P",MAX(0,H$2-$C528),IF(H$1="C",MAX(0,$C528-H$2)))</f>
        <v>4.51</v>
      </c>
      <c r="I528" s="103" t="n">
        <f aca="false">IF(I$1="P",MAX(0,I$2-$C528),IF(I$1="C",MAX(0,$C528-I$2)))</f>
        <v>9.51</v>
      </c>
      <c r="J528" s="103" t="n">
        <f aca="false">IF(J$1="P",MAX(0,J$2-$C528),IF(J$1="C",MAX(0,$C528-J$2)))</f>
        <v>14.51</v>
      </c>
      <c r="K528" s="103" t="n">
        <f aca="false">IF(K$1="P",MAX(0,K$2-$C528),IF(K$1="C",MAX(0,$C528-K$2)))</f>
        <v>19.51</v>
      </c>
      <c r="L528" s="103" t="n">
        <f aca="false">IF(L$1="P",MAX(0,L$2-$C528),IF(L$1="C",MAX(0,$C528-L$2)))</f>
        <v>29.51</v>
      </c>
      <c r="M528" s="103" t="n">
        <f aca="false">IF(M$1="P",MAX(0,M$2-$C528),IF(M$1="C",MAX(0,$C528-M$2)))</f>
        <v>0.489999999999998</v>
      </c>
      <c r="N528" s="103" t="n">
        <f aca="false">IF(N$1="P",MAX(0,N$2-$C528),IF(N$1="C",MAX(0,$C528-N$2)))</f>
        <v>0</v>
      </c>
      <c r="O528" s="103" t="n">
        <f aca="false">IF(O$1="P",MAX(0,O$2-$C528),IF(O$1="C",MAX(0,$C528-O$2)))</f>
        <v>0</v>
      </c>
      <c r="P528" s="103" t="n">
        <f aca="false">IF(P$1="P",MAX(0,P$2-$C528),IF(P$1="C",MAX(0,$C528-P$2)))</f>
        <v>0</v>
      </c>
      <c r="Q528" s="103" t="n">
        <f aca="false">IF(Q$1="P",MAX(0,Q$2-$C528),IF(Q$1="C",MAX(0,$C528-Q$2)))</f>
        <v>0</v>
      </c>
      <c r="R528" s="103" t="n">
        <f aca="false">IF(R$1="P",MAX(0,R$2-$C528),IF(R$1="C",MAX(0,$C528-R$2)))</f>
        <v>0</v>
      </c>
      <c r="S528" s="103" t="n">
        <f aca="false">IF(S$1="P",MAX(0,S$2-$C528),IF(S$1="C",MAX(0,$C528-S$2)))</f>
        <v>0</v>
      </c>
      <c r="T528" s="104" t="n">
        <f aca="false">A528</f>
        <v>24</v>
      </c>
      <c r="U528" s="105" t="n">
        <f aca="false">VLOOKUP($B528,Gas!$B$3:$E$2506,2)</f>
        <v>2.425</v>
      </c>
      <c r="V528" s="46" t="n">
        <f aca="false">C528/U528</f>
        <v>8.44948453608247</v>
      </c>
      <c r="W528" s="99" t="n">
        <f aca="false">VLOOKUP($B528,Gas!$B$3:$E$2506,4)</f>
        <v>0.644288845645314</v>
      </c>
    </row>
    <row r="529" customFormat="false" ht="12.75" hidden="false" customHeight="false" outlineLevel="0" collapsed="false">
      <c r="A529" s="95" t="n">
        <f aca="false">MONTH(B529)+(YEAR(B529)-1998)*12</f>
        <v>24</v>
      </c>
      <c r="B529" s="114" t="n">
        <v>36521</v>
      </c>
      <c r="C529" s="115" t="n">
        <v>23</v>
      </c>
      <c r="D529" s="98" t="n">
        <f aca="false">LN(C529/C528)</f>
        <v>0.115557253678341</v>
      </c>
      <c r="E529" s="106" t="n">
        <f aca="false">STDEV(D520:D529)*SQRT(trade_day)</f>
        <v>1.91667566815451</v>
      </c>
      <c r="F529" s="97"/>
      <c r="G529" s="103" t="n">
        <f aca="false">IF(G$1="P",MAX(0,G$2-$C529),IF(G$1="C",MAX(0,$C529-G$2)))</f>
        <v>0</v>
      </c>
      <c r="H529" s="103" t="n">
        <f aca="false">IF(H$1="P",MAX(0,H$2-$C529),IF(H$1="C",MAX(0,$C529-H$2)))</f>
        <v>2</v>
      </c>
      <c r="I529" s="103" t="n">
        <f aca="false">IF(I$1="P",MAX(0,I$2-$C529),IF(I$1="C",MAX(0,$C529-I$2)))</f>
        <v>7</v>
      </c>
      <c r="J529" s="103" t="n">
        <f aca="false">IF(J$1="P",MAX(0,J$2-$C529),IF(J$1="C",MAX(0,$C529-J$2)))</f>
        <v>12</v>
      </c>
      <c r="K529" s="103" t="n">
        <f aca="false">IF(K$1="P",MAX(0,K$2-$C529),IF(K$1="C",MAX(0,$C529-K$2)))</f>
        <v>17</v>
      </c>
      <c r="L529" s="103" t="n">
        <f aca="false">IF(L$1="P",MAX(0,L$2-$C529),IF(L$1="C",MAX(0,$C529-L$2)))</f>
        <v>27</v>
      </c>
      <c r="M529" s="103" t="n">
        <f aca="false">IF(M$1="P",MAX(0,M$2-$C529),IF(M$1="C",MAX(0,$C529-M$2)))</f>
        <v>3</v>
      </c>
      <c r="N529" s="103" t="n">
        <f aca="false">IF(N$1="P",MAX(0,N$2-$C529),IF(N$1="C",MAX(0,$C529-N$2)))</f>
        <v>0</v>
      </c>
      <c r="O529" s="103" t="n">
        <f aca="false">IF(O$1="P",MAX(0,O$2-$C529),IF(O$1="C",MAX(0,$C529-O$2)))</f>
        <v>0</v>
      </c>
      <c r="P529" s="103" t="n">
        <f aca="false">IF(P$1="P",MAX(0,P$2-$C529),IF(P$1="C",MAX(0,$C529-P$2)))</f>
        <v>0</v>
      </c>
      <c r="Q529" s="103" t="n">
        <f aca="false">IF(Q$1="P",MAX(0,Q$2-$C529),IF(Q$1="C",MAX(0,$C529-Q$2)))</f>
        <v>0</v>
      </c>
      <c r="R529" s="103" t="n">
        <f aca="false">IF(R$1="P",MAX(0,R$2-$C529),IF(R$1="C",MAX(0,$C529-R$2)))</f>
        <v>0</v>
      </c>
      <c r="S529" s="103" t="n">
        <f aca="false">IF(S$1="P",MAX(0,S$2-$C529),IF(S$1="C",MAX(0,$C529-S$2)))</f>
        <v>0</v>
      </c>
      <c r="T529" s="104" t="n">
        <f aca="false">A529</f>
        <v>24</v>
      </c>
      <c r="U529" s="105" t="n">
        <f aca="false">VLOOKUP($B529,Gas!$B$3:$E$2506,2)</f>
        <v>2.425</v>
      </c>
      <c r="V529" s="46" t="n">
        <f aca="false">C529/U529</f>
        <v>9.48453608247423</v>
      </c>
      <c r="W529" s="99" t="n">
        <f aca="false">VLOOKUP($B529,Gas!$B$3:$E$2506,4)</f>
        <v>0.486740428170561</v>
      </c>
    </row>
    <row r="530" customFormat="false" ht="12.75" hidden="false" customHeight="false" outlineLevel="0" collapsed="false">
      <c r="A530" s="95" t="n">
        <f aca="false">MONTH(B530)+(YEAR(B530)-1998)*12</f>
        <v>24</v>
      </c>
      <c r="B530" s="114" t="n">
        <v>36522</v>
      </c>
      <c r="C530" s="115" t="n">
        <v>21.78</v>
      </c>
      <c r="D530" s="98" t="n">
        <f aca="false">LN(C530/C529)</f>
        <v>-0.0545020984243352</v>
      </c>
      <c r="E530" s="106" t="n">
        <f aca="false">STDEV(D521:D530)*SQRT(trade_day)</f>
        <v>1.93233744295163</v>
      </c>
      <c r="F530" s="97"/>
      <c r="G530" s="103" t="n">
        <f aca="false">IF(G$1="P",MAX(0,G$2-$C530),IF(G$1="C",MAX(0,$C530-G$2)))</f>
        <v>0</v>
      </c>
      <c r="H530" s="103" t="n">
        <f aca="false">IF(H$1="P",MAX(0,H$2-$C530),IF(H$1="C",MAX(0,$C530-H$2)))</f>
        <v>3.22</v>
      </c>
      <c r="I530" s="103" t="n">
        <f aca="false">IF(I$1="P",MAX(0,I$2-$C530),IF(I$1="C",MAX(0,$C530-I$2)))</f>
        <v>8.22</v>
      </c>
      <c r="J530" s="103" t="n">
        <f aca="false">IF(J$1="P",MAX(0,J$2-$C530),IF(J$1="C",MAX(0,$C530-J$2)))</f>
        <v>13.22</v>
      </c>
      <c r="K530" s="103" t="n">
        <f aca="false">IF(K$1="P",MAX(0,K$2-$C530),IF(K$1="C",MAX(0,$C530-K$2)))</f>
        <v>18.22</v>
      </c>
      <c r="L530" s="103" t="n">
        <f aca="false">IF(L$1="P",MAX(0,L$2-$C530),IF(L$1="C",MAX(0,$C530-L$2)))</f>
        <v>28.22</v>
      </c>
      <c r="M530" s="103" t="n">
        <f aca="false">IF(M$1="P",MAX(0,M$2-$C530),IF(M$1="C",MAX(0,$C530-M$2)))</f>
        <v>1.78</v>
      </c>
      <c r="N530" s="103" t="n">
        <f aca="false">IF(N$1="P",MAX(0,N$2-$C530),IF(N$1="C",MAX(0,$C530-N$2)))</f>
        <v>0</v>
      </c>
      <c r="O530" s="103" t="n">
        <f aca="false">IF(O$1="P",MAX(0,O$2-$C530),IF(O$1="C",MAX(0,$C530-O$2)))</f>
        <v>0</v>
      </c>
      <c r="P530" s="103" t="n">
        <f aca="false">IF(P$1="P",MAX(0,P$2-$C530),IF(P$1="C",MAX(0,$C530-P$2)))</f>
        <v>0</v>
      </c>
      <c r="Q530" s="103" t="n">
        <f aca="false">IF(Q$1="P",MAX(0,Q$2-$C530),IF(Q$1="C",MAX(0,$C530-Q$2)))</f>
        <v>0</v>
      </c>
      <c r="R530" s="103" t="n">
        <f aca="false">IF(R$1="P",MAX(0,R$2-$C530),IF(R$1="C",MAX(0,$C530-R$2)))</f>
        <v>0</v>
      </c>
      <c r="S530" s="103" t="n">
        <f aca="false">IF(S$1="P",MAX(0,S$2-$C530),IF(S$1="C",MAX(0,$C530-S$2)))</f>
        <v>0</v>
      </c>
      <c r="T530" s="104" t="n">
        <f aca="false">A530</f>
        <v>24</v>
      </c>
      <c r="U530" s="105" t="n">
        <f aca="false">VLOOKUP($B530,Gas!$B$3:$E$2506,2)</f>
        <v>2.36</v>
      </c>
      <c r="V530" s="46" t="n">
        <f aca="false">C530/U530</f>
        <v>9.22881355932204</v>
      </c>
      <c r="W530" s="99" t="n">
        <f aca="false">VLOOKUP($B530,Gas!$B$3:$E$2506,4)</f>
        <v>0.488207764399703</v>
      </c>
    </row>
    <row r="531" customFormat="false" ht="12.75" hidden="false" customHeight="false" outlineLevel="0" collapsed="false">
      <c r="A531" s="95" t="n">
        <f aca="false">MONTH(B531)+(YEAR(B531)-1998)*12</f>
        <v>24</v>
      </c>
      <c r="B531" s="114" t="n">
        <v>36523</v>
      </c>
      <c r="C531" s="115" t="n">
        <v>21.37</v>
      </c>
      <c r="D531" s="98" t="n">
        <f aca="false">LN(C531/C530)</f>
        <v>-0.0190040481737582</v>
      </c>
      <c r="E531" s="106" t="n">
        <f aca="false">STDEV(D522:D531)*SQRT(trade_day)</f>
        <v>1.89930985695647</v>
      </c>
      <c r="F531" s="97"/>
      <c r="G531" s="103" t="n">
        <f aca="false">IF(G$1="P",MAX(0,G$2-$C531),IF(G$1="C",MAX(0,$C531-G$2)))</f>
        <v>0</v>
      </c>
      <c r="H531" s="103" t="n">
        <f aca="false">IF(H$1="P",MAX(0,H$2-$C531),IF(H$1="C",MAX(0,$C531-H$2)))</f>
        <v>3.63</v>
      </c>
      <c r="I531" s="103" t="n">
        <f aca="false">IF(I$1="P",MAX(0,I$2-$C531),IF(I$1="C",MAX(0,$C531-I$2)))</f>
        <v>8.63</v>
      </c>
      <c r="J531" s="103" t="n">
        <f aca="false">IF(J$1="P",MAX(0,J$2-$C531),IF(J$1="C",MAX(0,$C531-J$2)))</f>
        <v>13.63</v>
      </c>
      <c r="K531" s="103" t="n">
        <f aca="false">IF(K$1="P",MAX(0,K$2-$C531),IF(K$1="C",MAX(0,$C531-K$2)))</f>
        <v>18.63</v>
      </c>
      <c r="L531" s="103" t="n">
        <f aca="false">IF(L$1="P",MAX(0,L$2-$C531),IF(L$1="C",MAX(0,$C531-L$2)))</f>
        <v>28.63</v>
      </c>
      <c r="M531" s="103" t="n">
        <f aca="false">IF(M$1="P",MAX(0,M$2-$C531),IF(M$1="C",MAX(0,$C531-M$2)))</f>
        <v>1.37</v>
      </c>
      <c r="N531" s="103" t="n">
        <f aca="false">IF(N$1="P",MAX(0,N$2-$C531),IF(N$1="C",MAX(0,$C531-N$2)))</f>
        <v>0</v>
      </c>
      <c r="O531" s="103" t="n">
        <f aca="false">IF(O$1="P",MAX(0,O$2-$C531),IF(O$1="C",MAX(0,$C531-O$2)))</f>
        <v>0</v>
      </c>
      <c r="P531" s="103" t="n">
        <f aca="false">IF(P$1="P",MAX(0,P$2-$C531),IF(P$1="C",MAX(0,$C531-P$2)))</f>
        <v>0</v>
      </c>
      <c r="Q531" s="103" t="n">
        <f aca="false">IF(Q$1="P",MAX(0,Q$2-$C531),IF(Q$1="C",MAX(0,$C531-Q$2)))</f>
        <v>0</v>
      </c>
      <c r="R531" s="103" t="n">
        <f aca="false">IF(R$1="P",MAX(0,R$2-$C531),IF(R$1="C",MAX(0,$C531-R$2)))</f>
        <v>0</v>
      </c>
      <c r="S531" s="103" t="n">
        <f aca="false">IF(S$1="P",MAX(0,S$2-$C531),IF(S$1="C",MAX(0,$C531-S$2)))</f>
        <v>0</v>
      </c>
      <c r="T531" s="104" t="n">
        <f aca="false">A531</f>
        <v>24</v>
      </c>
      <c r="U531" s="105" t="n">
        <f aca="false">VLOOKUP($B531,Gas!$B$3:$E$2506,2)</f>
        <v>2.32</v>
      </c>
      <c r="V531" s="46" t="n">
        <f aca="false">C531/U531</f>
        <v>9.21120689655173</v>
      </c>
      <c r="W531" s="99" t="n">
        <f aca="false">VLOOKUP($B531,Gas!$B$3:$E$2506,4)</f>
        <v>0.487302088112768</v>
      </c>
    </row>
    <row r="532" customFormat="false" ht="12.75" hidden="false" customHeight="false" outlineLevel="0" collapsed="false">
      <c r="A532" s="95" t="n">
        <f aca="false">MONTH(B532)+(YEAR(B532)-1998)*12</f>
        <v>24</v>
      </c>
      <c r="B532" s="114" t="n">
        <v>36524</v>
      </c>
      <c r="C532" s="115" t="n">
        <v>19.57</v>
      </c>
      <c r="D532" s="98" t="n">
        <f aca="false">LN(C532/C531)</f>
        <v>-0.0879902879230714</v>
      </c>
      <c r="E532" s="106" t="n">
        <f aca="false">STDEV(D523:D532)*SQRT(trade_day)</f>
        <v>1.80050724037598</v>
      </c>
      <c r="F532" s="97"/>
      <c r="G532" s="103" t="n">
        <f aca="false">IF(G$1="P",MAX(0,G$2-$C532),IF(G$1="C",MAX(0,$C532-G$2)))</f>
        <v>0.43</v>
      </c>
      <c r="H532" s="103" t="n">
        <f aca="false">IF(H$1="P",MAX(0,H$2-$C532),IF(H$1="C",MAX(0,$C532-H$2)))</f>
        <v>5.43</v>
      </c>
      <c r="I532" s="103" t="n">
        <f aca="false">IF(I$1="P",MAX(0,I$2-$C532),IF(I$1="C",MAX(0,$C532-I$2)))</f>
        <v>10.43</v>
      </c>
      <c r="J532" s="103" t="n">
        <f aca="false">IF(J$1="P",MAX(0,J$2-$C532),IF(J$1="C",MAX(0,$C532-J$2)))</f>
        <v>15.43</v>
      </c>
      <c r="K532" s="103" t="n">
        <f aca="false">IF(K$1="P",MAX(0,K$2-$C532),IF(K$1="C",MAX(0,$C532-K$2)))</f>
        <v>20.43</v>
      </c>
      <c r="L532" s="103" t="n">
        <f aca="false">IF(L$1="P",MAX(0,L$2-$C532),IF(L$1="C",MAX(0,$C532-L$2)))</f>
        <v>30.43</v>
      </c>
      <c r="M532" s="103" t="n">
        <f aca="false">IF(M$1="P",MAX(0,M$2-$C532),IF(M$1="C",MAX(0,$C532-M$2)))</f>
        <v>0</v>
      </c>
      <c r="N532" s="103" t="n">
        <f aca="false">IF(N$1="P",MAX(0,N$2-$C532),IF(N$1="C",MAX(0,$C532-N$2)))</f>
        <v>0</v>
      </c>
      <c r="O532" s="103" t="n">
        <f aca="false">IF(O$1="P",MAX(0,O$2-$C532),IF(O$1="C",MAX(0,$C532-O$2)))</f>
        <v>0</v>
      </c>
      <c r="P532" s="103" t="n">
        <f aca="false">IF(P$1="P",MAX(0,P$2-$C532),IF(P$1="C",MAX(0,$C532-P$2)))</f>
        <v>0</v>
      </c>
      <c r="Q532" s="103" t="n">
        <f aca="false">IF(Q$1="P",MAX(0,Q$2-$C532),IF(Q$1="C",MAX(0,$C532-Q$2)))</f>
        <v>0</v>
      </c>
      <c r="R532" s="103" t="n">
        <f aca="false">IF(R$1="P",MAX(0,R$2-$C532),IF(R$1="C",MAX(0,$C532-R$2)))</f>
        <v>0</v>
      </c>
      <c r="S532" s="103" t="n">
        <f aca="false">IF(S$1="P",MAX(0,S$2-$C532),IF(S$1="C",MAX(0,$C532-S$2)))</f>
        <v>0</v>
      </c>
      <c r="T532" s="104" t="n">
        <f aca="false">A532</f>
        <v>24</v>
      </c>
      <c r="U532" s="105" t="n">
        <f aca="false">VLOOKUP($B532,Gas!$B$3:$E$2506,2)</f>
        <v>2.34</v>
      </c>
      <c r="V532" s="46" t="n">
        <f aca="false">C532/U532</f>
        <v>8.36324786324786</v>
      </c>
      <c r="W532" s="99" t="n">
        <f aca="false">VLOOKUP($B532,Gas!$B$3:$E$2506,4)</f>
        <v>0.497134068596617</v>
      </c>
    </row>
    <row r="533" customFormat="false" ht="12.75" hidden="false" customHeight="false" outlineLevel="0" collapsed="false">
      <c r="A533" s="95" t="n">
        <f aca="false">MONTH(B533)+(YEAR(B533)-1998)*12</f>
        <v>25</v>
      </c>
      <c r="B533" s="114" t="n">
        <v>36528</v>
      </c>
      <c r="C533" s="115" t="n">
        <v>23.75</v>
      </c>
      <c r="D533" s="98" t="n">
        <f aca="false">LN(C533/C532)</f>
        <v>0.193584749072665</v>
      </c>
      <c r="E533" s="106" t="n">
        <f aca="false">STDEV(D524:D533)*SQRT(trade_day)</f>
        <v>2.1256087475544</v>
      </c>
      <c r="F533" s="97"/>
      <c r="G533" s="103" t="n">
        <f aca="false">IF(G$1="P",MAX(0,G$2-$C533),IF(G$1="C",MAX(0,$C533-G$2)))</f>
        <v>0</v>
      </c>
      <c r="H533" s="103" t="n">
        <f aca="false">IF(H$1="P",MAX(0,H$2-$C533),IF(H$1="C",MAX(0,$C533-H$2)))</f>
        <v>1.25</v>
      </c>
      <c r="I533" s="103" t="n">
        <f aca="false">IF(I$1="P",MAX(0,I$2-$C533),IF(I$1="C",MAX(0,$C533-I$2)))</f>
        <v>6.25</v>
      </c>
      <c r="J533" s="103" t="n">
        <f aca="false">IF(J$1="P",MAX(0,J$2-$C533),IF(J$1="C",MAX(0,$C533-J$2)))</f>
        <v>11.25</v>
      </c>
      <c r="K533" s="103" t="n">
        <f aca="false">IF(K$1="P",MAX(0,K$2-$C533),IF(K$1="C",MAX(0,$C533-K$2)))</f>
        <v>16.25</v>
      </c>
      <c r="L533" s="103" t="n">
        <f aca="false">IF(L$1="P",MAX(0,L$2-$C533),IF(L$1="C",MAX(0,$C533-L$2)))</f>
        <v>26.25</v>
      </c>
      <c r="M533" s="103" t="n">
        <f aca="false">IF(M$1="P",MAX(0,M$2-$C533),IF(M$1="C",MAX(0,$C533-M$2)))</f>
        <v>3.75</v>
      </c>
      <c r="N533" s="103" t="n">
        <f aca="false">IF(N$1="P",MAX(0,N$2-$C533),IF(N$1="C",MAX(0,$C533-N$2)))</f>
        <v>0</v>
      </c>
      <c r="O533" s="103" t="n">
        <f aca="false">IF(O$1="P",MAX(0,O$2-$C533),IF(O$1="C",MAX(0,$C533-O$2)))</f>
        <v>0</v>
      </c>
      <c r="P533" s="103" t="n">
        <f aca="false">IF(P$1="P",MAX(0,P$2-$C533),IF(P$1="C",MAX(0,$C533-P$2)))</f>
        <v>0</v>
      </c>
      <c r="Q533" s="103" t="n">
        <f aca="false">IF(Q$1="P",MAX(0,Q$2-$C533),IF(Q$1="C",MAX(0,$C533-Q$2)))</f>
        <v>0</v>
      </c>
      <c r="R533" s="103" t="n">
        <f aca="false">IF(R$1="P",MAX(0,R$2-$C533),IF(R$1="C",MAX(0,$C533-R$2)))</f>
        <v>0</v>
      </c>
      <c r="S533" s="103" t="n">
        <f aca="false">IF(S$1="P",MAX(0,S$2-$C533),IF(S$1="C",MAX(0,$C533-S$2)))</f>
        <v>0</v>
      </c>
      <c r="T533" s="104" t="n">
        <f aca="false">A533</f>
        <v>25</v>
      </c>
      <c r="U533" s="105" t="n">
        <f aca="false">VLOOKUP($B533,Gas!$B$3:$E$2506,2)</f>
        <v>2.29</v>
      </c>
      <c r="V533" s="46" t="n">
        <f aca="false">C533/U533</f>
        <v>10.3711790393013</v>
      </c>
      <c r="W533" s="99" t="n">
        <f aca="false">VLOOKUP($B533,Gas!$B$3:$E$2506,4)</f>
        <v>0.203297028663164</v>
      </c>
    </row>
    <row r="534" customFormat="false" ht="12.75" hidden="false" customHeight="false" outlineLevel="0" collapsed="false">
      <c r="A534" s="95" t="n">
        <f aca="false">MONTH(B534)+(YEAR(B534)-1998)*12</f>
        <v>25</v>
      </c>
      <c r="B534" s="114" t="n">
        <v>36529</v>
      </c>
      <c r="C534" s="115" t="n">
        <v>20.78</v>
      </c>
      <c r="D534" s="98" t="n">
        <f aca="false">LN(C534/C533)</f>
        <v>-0.133591544809569</v>
      </c>
      <c r="E534" s="106" t="n">
        <f aca="false">STDEV(D525:D534)*SQRT(trade_day)</f>
        <v>2.13092953225335</v>
      </c>
      <c r="F534" s="97"/>
      <c r="G534" s="103" t="n">
        <f aca="false">IF(G$1="P",MAX(0,G$2-$C534),IF(G$1="C",MAX(0,$C534-G$2)))</f>
        <v>0</v>
      </c>
      <c r="H534" s="103" t="n">
        <f aca="false">IF(H$1="P",MAX(0,H$2-$C534),IF(H$1="C",MAX(0,$C534-H$2)))</f>
        <v>4.22</v>
      </c>
      <c r="I534" s="103" t="n">
        <f aca="false">IF(I$1="P",MAX(0,I$2-$C534),IF(I$1="C",MAX(0,$C534-I$2)))</f>
        <v>9.22</v>
      </c>
      <c r="J534" s="103" t="n">
        <f aca="false">IF(J$1="P",MAX(0,J$2-$C534),IF(J$1="C",MAX(0,$C534-J$2)))</f>
        <v>14.22</v>
      </c>
      <c r="K534" s="103" t="n">
        <f aca="false">IF(K$1="P",MAX(0,K$2-$C534),IF(K$1="C",MAX(0,$C534-K$2)))</f>
        <v>19.22</v>
      </c>
      <c r="L534" s="103" t="n">
        <f aca="false">IF(L$1="P",MAX(0,L$2-$C534),IF(L$1="C",MAX(0,$C534-L$2)))</f>
        <v>29.22</v>
      </c>
      <c r="M534" s="103" t="n">
        <f aca="false">IF(M$1="P",MAX(0,M$2-$C534),IF(M$1="C",MAX(0,$C534-M$2)))</f>
        <v>0.780000000000001</v>
      </c>
      <c r="N534" s="103" t="n">
        <f aca="false">IF(N$1="P",MAX(0,N$2-$C534),IF(N$1="C",MAX(0,$C534-N$2)))</f>
        <v>0</v>
      </c>
      <c r="O534" s="103" t="n">
        <f aca="false">IF(O$1="P",MAX(0,O$2-$C534),IF(O$1="C",MAX(0,$C534-O$2)))</f>
        <v>0</v>
      </c>
      <c r="P534" s="103" t="n">
        <f aca="false">IF(P$1="P",MAX(0,P$2-$C534),IF(P$1="C",MAX(0,$C534-P$2)))</f>
        <v>0</v>
      </c>
      <c r="Q534" s="103" t="n">
        <f aca="false">IF(Q$1="P",MAX(0,Q$2-$C534),IF(Q$1="C",MAX(0,$C534-Q$2)))</f>
        <v>0</v>
      </c>
      <c r="R534" s="103" t="n">
        <f aca="false">IF(R$1="P",MAX(0,R$2-$C534),IF(R$1="C",MAX(0,$C534-R$2)))</f>
        <v>0</v>
      </c>
      <c r="S534" s="103" t="n">
        <f aca="false">IF(S$1="P",MAX(0,S$2-$C534),IF(S$1="C",MAX(0,$C534-S$2)))</f>
        <v>0</v>
      </c>
      <c r="T534" s="104" t="n">
        <f aca="false">A534</f>
        <v>25</v>
      </c>
      <c r="U534" s="105" t="n">
        <f aca="false">VLOOKUP($B534,Gas!$B$3:$E$2506,2)</f>
        <v>2.275</v>
      </c>
      <c r="V534" s="46" t="n">
        <f aca="false">C534/U534</f>
        <v>9.13406593406594</v>
      </c>
      <c r="W534" s="99" t="n">
        <f aca="false">VLOOKUP($B534,Gas!$B$3:$E$2506,4)</f>
        <v>0.199631640132111</v>
      </c>
    </row>
    <row r="535" customFormat="false" ht="12.75" hidden="false" customHeight="false" outlineLevel="0" collapsed="false">
      <c r="A535" s="95" t="n">
        <f aca="false">MONTH(B535)+(YEAR(B535)-1998)*12</f>
        <v>25</v>
      </c>
      <c r="B535" s="114" t="n">
        <v>36530</v>
      </c>
      <c r="C535" s="115" t="n">
        <v>21.89</v>
      </c>
      <c r="D535" s="98" t="n">
        <f aca="false">LN(C535/C534)</f>
        <v>0.0520389258636901</v>
      </c>
      <c r="E535" s="106" t="n">
        <f aca="false">STDEV(D526:D535)*SQRT(trade_day)</f>
        <v>2.17180701972414</v>
      </c>
      <c r="F535" s="97"/>
      <c r="G535" s="103" t="n">
        <f aca="false">IF(G$1="P",MAX(0,G$2-$C535),IF(G$1="C",MAX(0,$C535-G$2)))</f>
        <v>0</v>
      </c>
      <c r="H535" s="103" t="n">
        <f aca="false">IF(H$1="P",MAX(0,H$2-$C535),IF(H$1="C",MAX(0,$C535-H$2)))</f>
        <v>3.11</v>
      </c>
      <c r="I535" s="103" t="n">
        <f aca="false">IF(I$1="P",MAX(0,I$2-$C535),IF(I$1="C",MAX(0,$C535-I$2)))</f>
        <v>8.11</v>
      </c>
      <c r="J535" s="103" t="n">
        <f aca="false">IF(J$1="P",MAX(0,J$2-$C535),IF(J$1="C",MAX(0,$C535-J$2)))</f>
        <v>13.11</v>
      </c>
      <c r="K535" s="103" t="n">
        <f aca="false">IF(K$1="P",MAX(0,K$2-$C535),IF(K$1="C",MAX(0,$C535-K$2)))</f>
        <v>18.11</v>
      </c>
      <c r="L535" s="103" t="n">
        <f aca="false">IF(L$1="P",MAX(0,L$2-$C535),IF(L$1="C",MAX(0,$C535-L$2)))</f>
        <v>28.11</v>
      </c>
      <c r="M535" s="103" t="n">
        <f aca="false">IF(M$1="P",MAX(0,M$2-$C535),IF(M$1="C",MAX(0,$C535-M$2)))</f>
        <v>1.89</v>
      </c>
      <c r="N535" s="103" t="n">
        <f aca="false">IF(N$1="P",MAX(0,N$2-$C535),IF(N$1="C",MAX(0,$C535-N$2)))</f>
        <v>0</v>
      </c>
      <c r="O535" s="103" t="n">
        <f aca="false">IF(O$1="P",MAX(0,O$2-$C535),IF(O$1="C",MAX(0,$C535-O$2)))</f>
        <v>0</v>
      </c>
      <c r="P535" s="103" t="n">
        <f aca="false">IF(P$1="P",MAX(0,P$2-$C535),IF(P$1="C",MAX(0,$C535-P$2)))</f>
        <v>0</v>
      </c>
      <c r="Q535" s="103" t="n">
        <f aca="false">IF(Q$1="P",MAX(0,Q$2-$C535),IF(Q$1="C",MAX(0,$C535-Q$2)))</f>
        <v>0</v>
      </c>
      <c r="R535" s="103" t="n">
        <f aca="false">IF(R$1="P",MAX(0,R$2-$C535),IF(R$1="C",MAX(0,$C535-R$2)))</f>
        <v>0</v>
      </c>
      <c r="S535" s="103" t="n">
        <f aca="false">IF(S$1="P",MAX(0,S$2-$C535),IF(S$1="C",MAX(0,$C535-S$2)))</f>
        <v>0</v>
      </c>
      <c r="T535" s="104" t="n">
        <f aca="false">A535</f>
        <v>25</v>
      </c>
      <c r="U535" s="105" t="n">
        <f aca="false">VLOOKUP($B535,Gas!$B$3:$E$2506,2)</f>
        <v>2.145</v>
      </c>
      <c r="V535" s="46" t="n">
        <f aca="false">C535/U535</f>
        <v>10.2051282051282</v>
      </c>
      <c r="W535" s="99" t="n">
        <f aca="false">VLOOKUP($B535,Gas!$B$3:$E$2506,4)</f>
        <v>0.368441831659038</v>
      </c>
    </row>
    <row r="536" customFormat="false" ht="12.75" hidden="false" customHeight="false" outlineLevel="0" collapsed="false">
      <c r="A536" s="95" t="n">
        <f aca="false">MONTH(B536)+(YEAR(B536)-1998)*12</f>
        <v>25</v>
      </c>
      <c r="B536" s="114" t="n">
        <v>36531</v>
      </c>
      <c r="C536" s="115" t="n">
        <v>23.96</v>
      </c>
      <c r="D536" s="98" t="n">
        <f aca="false">LN(C536/C535)</f>
        <v>0.090355861712477</v>
      </c>
      <c r="E536" s="106" t="n">
        <f aca="false">STDEV(D527:D536)*SQRT(trade_day)</f>
        <v>2.18474615610874</v>
      </c>
      <c r="F536" s="97"/>
      <c r="G536" s="103" t="n">
        <f aca="false">IF(G$1="P",MAX(0,G$2-$C536),IF(G$1="C",MAX(0,$C536-G$2)))</f>
        <v>0</v>
      </c>
      <c r="H536" s="103" t="n">
        <f aca="false">IF(H$1="P",MAX(0,H$2-$C536),IF(H$1="C",MAX(0,$C536-H$2)))</f>
        <v>1.04</v>
      </c>
      <c r="I536" s="103" t="n">
        <f aca="false">IF(I$1="P",MAX(0,I$2-$C536),IF(I$1="C",MAX(0,$C536-I$2)))</f>
        <v>6.04</v>
      </c>
      <c r="J536" s="103" t="n">
        <f aca="false">IF(J$1="P",MAX(0,J$2-$C536),IF(J$1="C",MAX(0,$C536-J$2)))</f>
        <v>11.04</v>
      </c>
      <c r="K536" s="103" t="n">
        <f aca="false">IF(K$1="P",MAX(0,K$2-$C536),IF(K$1="C",MAX(0,$C536-K$2)))</f>
        <v>16.04</v>
      </c>
      <c r="L536" s="103" t="n">
        <f aca="false">IF(L$1="P",MAX(0,L$2-$C536),IF(L$1="C",MAX(0,$C536-L$2)))</f>
        <v>26.04</v>
      </c>
      <c r="M536" s="103" t="n">
        <f aca="false">IF(M$1="P",MAX(0,M$2-$C536),IF(M$1="C",MAX(0,$C536-M$2)))</f>
        <v>3.96</v>
      </c>
      <c r="N536" s="103" t="n">
        <f aca="false">IF(N$1="P",MAX(0,N$2-$C536),IF(N$1="C",MAX(0,$C536-N$2)))</f>
        <v>0</v>
      </c>
      <c r="O536" s="103" t="n">
        <f aca="false">IF(O$1="P",MAX(0,O$2-$C536),IF(O$1="C",MAX(0,$C536-O$2)))</f>
        <v>0</v>
      </c>
      <c r="P536" s="103" t="n">
        <f aca="false">IF(P$1="P",MAX(0,P$2-$C536),IF(P$1="C",MAX(0,$C536-P$2)))</f>
        <v>0</v>
      </c>
      <c r="Q536" s="103" t="n">
        <f aca="false">IF(Q$1="P",MAX(0,Q$2-$C536),IF(Q$1="C",MAX(0,$C536-Q$2)))</f>
        <v>0</v>
      </c>
      <c r="R536" s="103" t="n">
        <f aca="false">IF(R$1="P",MAX(0,R$2-$C536),IF(R$1="C",MAX(0,$C536-R$2)))</f>
        <v>0</v>
      </c>
      <c r="S536" s="103" t="n">
        <f aca="false">IF(S$1="P",MAX(0,S$2-$C536),IF(S$1="C",MAX(0,$C536-S$2)))</f>
        <v>0</v>
      </c>
      <c r="T536" s="104" t="n">
        <f aca="false">A536</f>
        <v>25</v>
      </c>
      <c r="U536" s="105" t="n">
        <f aca="false">VLOOKUP($B536,Gas!$B$3:$E$2506,2)</f>
        <v>2.165</v>
      </c>
      <c r="V536" s="46" t="n">
        <f aca="false">C536/U536</f>
        <v>11.066974595843</v>
      </c>
      <c r="W536" s="99" t="n">
        <f aca="false">VLOOKUP($B536,Gas!$B$3:$E$2506,4)</f>
        <v>0.384875589330289</v>
      </c>
    </row>
    <row r="537" customFormat="false" ht="12.75" hidden="false" customHeight="false" outlineLevel="0" collapsed="false">
      <c r="A537" s="95" t="n">
        <f aca="false">MONTH(B537)+(YEAR(B537)-1998)*12</f>
        <v>25</v>
      </c>
      <c r="B537" s="114" t="n">
        <v>36532</v>
      </c>
      <c r="C537" s="115" t="n">
        <v>23.68</v>
      </c>
      <c r="D537" s="98" t="n">
        <f aca="false">LN(C537/C536)</f>
        <v>-0.0117549632314437</v>
      </c>
      <c r="E537" s="106" t="n">
        <f aca="false">STDEV(D528:D537)*SQRT(trade_day)</f>
        <v>1.99032928096671</v>
      </c>
      <c r="F537" s="97"/>
      <c r="G537" s="103" t="n">
        <f aca="false">IF(G$1="P",MAX(0,G$2-$C537),IF(G$1="C",MAX(0,$C537-G$2)))</f>
        <v>0</v>
      </c>
      <c r="H537" s="103" t="n">
        <f aca="false">IF(H$1="P",MAX(0,H$2-$C537),IF(H$1="C",MAX(0,$C537-H$2)))</f>
        <v>1.32</v>
      </c>
      <c r="I537" s="103" t="n">
        <f aca="false">IF(I$1="P",MAX(0,I$2-$C537),IF(I$1="C",MAX(0,$C537-I$2)))</f>
        <v>6.32</v>
      </c>
      <c r="J537" s="103" t="n">
        <f aca="false">IF(J$1="P",MAX(0,J$2-$C537),IF(J$1="C",MAX(0,$C537-J$2)))</f>
        <v>11.32</v>
      </c>
      <c r="K537" s="103" t="n">
        <f aca="false">IF(K$1="P",MAX(0,K$2-$C537),IF(K$1="C",MAX(0,$C537-K$2)))</f>
        <v>16.32</v>
      </c>
      <c r="L537" s="103" t="n">
        <f aca="false">IF(L$1="P",MAX(0,L$2-$C537),IF(L$1="C",MAX(0,$C537-L$2)))</f>
        <v>26.32</v>
      </c>
      <c r="M537" s="103" t="n">
        <f aca="false">IF(M$1="P",MAX(0,M$2-$C537),IF(M$1="C",MAX(0,$C537-M$2)))</f>
        <v>3.68</v>
      </c>
      <c r="N537" s="103" t="n">
        <f aca="false">IF(N$1="P",MAX(0,N$2-$C537),IF(N$1="C",MAX(0,$C537-N$2)))</f>
        <v>0</v>
      </c>
      <c r="O537" s="103" t="n">
        <f aca="false">IF(O$1="P",MAX(0,O$2-$C537),IF(O$1="C",MAX(0,$C537-O$2)))</f>
        <v>0</v>
      </c>
      <c r="P537" s="103" t="n">
        <f aca="false">IF(P$1="P",MAX(0,P$2-$C537),IF(P$1="C",MAX(0,$C537-P$2)))</f>
        <v>0</v>
      </c>
      <c r="Q537" s="103" t="n">
        <f aca="false">IF(Q$1="P",MAX(0,Q$2-$C537),IF(Q$1="C",MAX(0,$C537-Q$2)))</f>
        <v>0</v>
      </c>
      <c r="R537" s="103" t="n">
        <f aca="false">IF(R$1="P",MAX(0,R$2-$C537),IF(R$1="C",MAX(0,$C537-R$2)))</f>
        <v>0</v>
      </c>
      <c r="S537" s="103" t="n">
        <f aca="false">IF(S$1="P",MAX(0,S$2-$C537),IF(S$1="C",MAX(0,$C537-S$2)))</f>
        <v>0</v>
      </c>
      <c r="T537" s="104" t="n">
        <f aca="false">A537</f>
        <v>25</v>
      </c>
      <c r="U537" s="105" t="n">
        <f aca="false">VLOOKUP($B537,Gas!$B$3:$E$2506,2)</f>
        <v>2.18</v>
      </c>
      <c r="V537" s="46" t="n">
        <f aca="false">C537/U537</f>
        <v>10.8623853211009</v>
      </c>
      <c r="W537" s="99" t="n">
        <f aca="false">VLOOKUP($B537,Gas!$B$3:$E$2506,4)</f>
        <v>0.383093073331107</v>
      </c>
    </row>
    <row r="538" customFormat="false" ht="12.75" hidden="false" customHeight="false" outlineLevel="0" collapsed="false">
      <c r="A538" s="95" t="n">
        <f aca="false">MONTH(B538)+(YEAR(B538)-1998)*12</f>
        <v>25</v>
      </c>
      <c r="B538" s="114" t="n">
        <v>36536</v>
      </c>
      <c r="C538" s="115" t="n">
        <v>21.6</v>
      </c>
      <c r="D538" s="98" t="n">
        <f aca="false">LN(C538/C537)</f>
        <v>-0.0919374953256855</v>
      </c>
      <c r="E538" s="106" t="n">
        <f aca="false">STDEV(D529:D538)*SQRT(trade_day)</f>
        <v>1.65775742621504</v>
      </c>
      <c r="F538" s="97"/>
      <c r="G538" s="103" t="n">
        <f aca="false">IF(G$1="P",MAX(0,G$2-$C538),IF(G$1="C",MAX(0,$C538-G$2)))</f>
        <v>0</v>
      </c>
      <c r="H538" s="103" t="n">
        <f aca="false">IF(H$1="P",MAX(0,H$2-$C538),IF(H$1="C",MAX(0,$C538-H$2)))</f>
        <v>3.4</v>
      </c>
      <c r="I538" s="103" t="n">
        <f aca="false">IF(I$1="P",MAX(0,I$2-$C538),IF(I$1="C",MAX(0,$C538-I$2)))</f>
        <v>8.4</v>
      </c>
      <c r="J538" s="103" t="n">
        <f aca="false">IF(J$1="P",MAX(0,J$2-$C538),IF(J$1="C",MAX(0,$C538-J$2)))</f>
        <v>13.4</v>
      </c>
      <c r="K538" s="103" t="n">
        <f aca="false">IF(K$1="P",MAX(0,K$2-$C538),IF(K$1="C",MAX(0,$C538-K$2)))</f>
        <v>18.4</v>
      </c>
      <c r="L538" s="103" t="n">
        <f aca="false">IF(L$1="P",MAX(0,L$2-$C538),IF(L$1="C",MAX(0,$C538-L$2)))</f>
        <v>28.4</v>
      </c>
      <c r="M538" s="103" t="n">
        <f aca="false">IF(M$1="P",MAX(0,M$2-$C538),IF(M$1="C",MAX(0,$C538-M$2)))</f>
        <v>1.6</v>
      </c>
      <c r="N538" s="103" t="n">
        <f aca="false">IF(N$1="P",MAX(0,N$2-$C538),IF(N$1="C",MAX(0,$C538-N$2)))</f>
        <v>0</v>
      </c>
      <c r="O538" s="103" t="n">
        <f aca="false">IF(O$1="P",MAX(0,O$2-$C538),IF(O$1="C",MAX(0,$C538-O$2)))</f>
        <v>0</v>
      </c>
      <c r="P538" s="103" t="n">
        <f aca="false">IF(P$1="P",MAX(0,P$2-$C538),IF(P$1="C",MAX(0,$C538-P$2)))</f>
        <v>0</v>
      </c>
      <c r="Q538" s="103" t="n">
        <f aca="false">IF(Q$1="P",MAX(0,Q$2-$C538),IF(Q$1="C",MAX(0,$C538-Q$2)))</f>
        <v>0</v>
      </c>
      <c r="R538" s="103" t="n">
        <f aca="false">IF(R$1="P",MAX(0,R$2-$C538),IF(R$1="C",MAX(0,$C538-R$2)))</f>
        <v>0</v>
      </c>
      <c r="S538" s="103" t="n">
        <f aca="false">IF(S$1="P",MAX(0,S$2-$C538),IF(S$1="C",MAX(0,$C538-S$2)))</f>
        <v>0</v>
      </c>
      <c r="T538" s="104" t="n">
        <f aca="false">A538</f>
        <v>25</v>
      </c>
      <c r="U538" s="105" t="n">
        <f aca="false">VLOOKUP($B538,Gas!$B$3:$E$2506,2)</f>
        <v>2.195</v>
      </c>
      <c r="V538" s="46" t="n">
        <f aca="false">C538/U538</f>
        <v>9.84054669703873</v>
      </c>
      <c r="W538" s="99" t="n">
        <f aca="false">VLOOKUP($B538,Gas!$B$3:$E$2506,4)</f>
        <v>0.377115551182537</v>
      </c>
    </row>
    <row r="539" customFormat="false" ht="12.75" hidden="false" customHeight="false" outlineLevel="0" collapsed="false">
      <c r="A539" s="95" t="n">
        <f aca="false">MONTH(B539)+(YEAR(B539)-1998)*12</f>
        <v>25</v>
      </c>
      <c r="B539" s="114" t="n">
        <v>36537</v>
      </c>
      <c r="C539" s="115" t="n">
        <v>21.35</v>
      </c>
      <c r="D539" s="98" t="n">
        <f aca="false">LN(C539/C538)</f>
        <v>-0.0116415750154858</v>
      </c>
      <c r="E539" s="106" t="n">
        <f aca="false">STDEV(D530:D539)*SQRT(trade_day)</f>
        <v>1.54056222661386</v>
      </c>
      <c r="F539" s="97"/>
      <c r="G539" s="103" t="n">
        <f aca="false">IF(G$1="P",MAX(0,G$2-$C539),IF(G$1="C",MAX(0,$C539-G$2)))</f>
        <v>0</v>
      </c>
      <c r="H539" s="103" t="n">
        <f aca="false">IF(H$1="P",MAX(0,H$2-$C539),IF(H$1="C",MAX(0,$C539-H$2)))</f>
        <v>3.65</v>
      </c>
      <c r="I539" s="103" t="n">
        <f aca="false">IF(I$1="P",MAX(0,I$2-$C539),IF(I$1="C",MAX(0,$C539-I$2)))</f>
        <v>8.65</v>
      </c>
      <c r="J539" s="103" t="n">
        <f aca="false">IF(J$1="P",MAX(0,J$2-$C539),IF(J$1="C",MAX(0,$C539-J$2)))</f>
        <v>13.65</v>
      </c>
      <c r="K539" s="103" t="n">
        <f aca="false">IF(K$1="P",MAX(0,K$2-$C539),IF(K$1="C",MAX(0,$C539-K$2)))</f>
        <v>18.65</v>
      </c>
      <c r="L539" s="103" t="n">
        <f aca="false">IF(L$1="P",MAX(0,L$2-$C539),IF(L$1="C",MAX(0,$C539-L$2)))</f>
        <v>28.65</v>
      </c>
      <c r="M539" s="103" t="n">
        <f aca="false">IF(M$1="P",MAX(0,M$2-$C539),IF(M$1="C",MAX(0,$C539-M$2)))</f>
        <v>1.35</v>
      </c>
      <c r="N539" s="103" t="n">
        <f aca="false">IF(N$1="P",MAX(0,N$2-$C539),IF(N$1="C",MAX(0,$C539-N$2)))</f>
        <v>0</v>
      </c>
      <c r="O539" s="103" t="n">
        <f aca="false">IF(O$1="P",MAX(0,O$2-$C539),IF(O$1="C",MAX(0,$C539-O$2)))</f>
        <v>0</v>
      </c>
      <c r="P539" s="103" t="n">
        <f aca="false">IF(P$1="P",MAX(0,P$2-$C539),IF(P$1="C",MAX(0,$C539-P$2)))</f>
        <v>0</v>
      </c>
      <c r="Q539" s="103" t="n">
        <f aca="false">IF(Q$1="P",MAX(0,Q$2-$C539),IF(Q$1="C",MAX(0,$C539-Q$2)))</f>
        <v>0</v>
      </c>
      <c r="R539" s="103" t="n">
        <f aca="false">IF(R$1="P",MAX(0,R$2-$C539),IF(R$1="C",MAX(0,$C539-R$2)))</f>
        <v>0</v>
      </c>
      <c r="S539" s="103" t="n">
        <f aca="false">IF(S$1="P",MAX(0,S$2-$C539),IF(S$1="C",MAX(0,$C539-S$2)))</f>
        <v>0</v>
      </c>
      <c r="T539" s="104" t="n">
        <f aca="false">A539</f>
        <v>25</v>
      </c>
      <c r="U539" s="105" t="n">
        <f aca="false">VLOOKUP($B539,Gas!$B$3:$E$2506,2)</f>
        <v>2.23</v>
      </c>
      <c r="V539" s="46" t="n">
        <f aca="false">C539/U539</f>
        <v>9.57399103139013</v>
      </c>
      <c r="W539" s="99" t="n">
        <f aca="false">VLOOKUP($B539,Gas!$B$3:$E$2506,4)</f>
        <v>0.395963616400697</v>
      </c>
    </row>
    <row r="540" customFormat="false" ht="12.75" hidden="false" customHeight="false" outlineLevel="0" collapsed="false">
      <c r="A540" s="95" t="n">
        <f aca="false">MONTH(B540)+(YEAR(B540)-1998)*12</f>
        <v>25</v>
      </c>
      <c r="B540" s="114" t="n">
        <v>36538</v>
      </c>
      <c r="C540" s="115" t="n">
        <v>22.63</v>
      </c>
      <c r="D540" s="98" t="n">
        <f aca="false">LN(C540/C539)</f>
        <v>0.0582247199708123</v>
      </c>
      <c r="E540" s="106" t="n">
        <f aca="false">STDEV(D531:D540)*SQRT(trade_day)</f>
        <v>1.54800220258331</v>
      </c>
      <c r="F540" s="97"/>
      <c r="G540" s="103" t="n">
        <f aca="false">IF(G$1="P",MAX(0,G$2-$C540),IF(G$1="C",MAX(0,$C540-G$2)))</f>
        <v>0</v>
      </c>
      <c r="H540" s="103" t="n">
        <f aca="false">IF(H$1="P",MAX(0,H$2-$C540),IF(H$1="C",MAX(0,$C540-H$2)))</f>
        <v>2.37</v>
      </c>
      <c r="I540" s="103" t="n">
        <f aca="false">IF(I$1="P",MAX(0,I$2-$C540),IF(I$1="C",MAX(0,$C540-I$2)))</f>
        <v>7.37</v>
      </c>
      <c r="J540" s="103" t="n">
        <f aca="false">IF(J$1="P",MAX(0,J$2-$C540),IF(J$1="C",MAX(0,$C540-J$2)))</f>
        <v>12.37</v>
      </c>
      <c r="K540" s="103" t="n">
        <f aca="false">IF(K$1="P",MAX(0,K$2-$C540),IF(K$1="C",MAX(0,$C540-K$2)))</f>
        <v>17.37</v>
      </c>
      <c r="L540" s="103" t="n">
        <f aca="false">IF(L$1="P",MAX(0,L$2-$C540),IF(L$1="C",MAX(0,$C540-L$2)))</f>
        <v>27.37</v>
      </c>
      <c r="M540" s="103" t="n">
        <f aca="false">IF(M$1="P",MAX(0,M$2-$C540),IF(M$1="C",MAX(0,$C540-M$2)))</f>
        <v>2.63</v>
      </c>
      <c r="N540" s="103" t="n">
        <f aca="false">IF(N$1="P",MAX(0,N$2-$C540),IF(N$1="C",MAX(0,$C540-N$2)))</f>
        <v>0</v>
      </c>
      <c r="O540" s="103" t="n">
        <f aca="false">IF(O$1="P",MAX(0,O$2-$C540),IF(O$1="C",MAX(0,$C540-O$2)))</f>
        <v>0</v>
      </c>
      <c r="P540" s="103" t="n">
        <f aca="false">IF(P$1="P",MAX(0,P$2-$C540),IF(P$1="C",MAX(0,$C540-P$2)))</f>
        <v>0</v>
      </c>
      <c r="Q540" s="103" t="n">
        <f aca="false">IF(Q$1="P",MAX(0,Q$2-$C540),IF(Q$1="C",MAX(0,$C540-Q$2)))</f>
        <v>0</v>
      </c>
      <c r="R540" s="103" t="n">
        <f aca="false">IF(R$1="P",MAX(0,R$2-$C540),IF(R$1="C",MAX(0,$C540-R$2)))</f>
        <v>0</v>
      </c>
      <c r="S540" s="103" t="n">
        <f aca="false">IF(S$1="P",MAX(0,S$2-$C540),IF(S$1="C",MAX(0,$C540-S$2)))</f>
        <v>0</v>
      </c>
      <c r="T540" s="104" t="n">
        <f aca="false">A540</f>
        <v>25</v>
      </c>
      <c r="U540" s="105" t="n">
        <f aca="false">VLOOKUP($B540,Gas!$B$3:$E$2506,2)</f>
        <v>2.25</v>
      </c>
      <c r="V540" s="46" t="n">
        <f aca="false">C540/U540</f>
        <v>10.0577777777778</v>
      </c>
      <c r="W540" s="99" t="n">
        <f aca="false">VLOOKUP($B540,Gas!$B$3:$E$2506,4)</f>
        <v>0.40201962547462</v>
      </c>
    </row>
    <row r="541" customFormat="false" ht="12.75" hidden="false" customHeight="false" outlineLevel="0" collapsed="false">
      <c r="A541" s="95" t="n">
        <f aca="false">MONTH(B541)+(YEAR(B541)-1998)*12</f>
        <v>25</v>
      </c>
      <c r="B541" s="114" t="n">
        <v>36539</v>
      </c>
      <c r="C541" s="115" t="n">
        <v>28.7</v>
      </c>
      <c r="D541" s="98" t="n">
        <f aca="false">LN(C541/C540)</f>
        <v>0.237620663120129</v>
      </c>
      <c r="E541" s="106" t="n">
        <f aca="false">STDEV(D532:D541)*SQRT(trade_day)</f>
        <v>1.92800306370426</v>
      </c>
      <c r="F541" s="97"/>
      <c r="G541" s="103" t="n">
        <f aca="false">IF(G$1="P",MAX(0,G$2-$C541),IF(G$1="C",MAX(0,$C541-G$2)))</f>
        <v>0</v>
      </c>
      <c r="H541" s="103" t="n">
        <f aca="false">IF(H$1="P",MAX(0,H$2-$C541),IF(H$1="C",MAX(0,$C541-H$2)))</f>
        <v>0</v>
      </c>
      <c r="I541" s="103" t="n">
        <f aca="false">IF(I$1="P",MAX(0,I$2-$C541),IF(I$1="C",MAX(0,$C541-I$2)))</f>
        <v>1.3</v>
      </c>
      <c r="J541" s="103" t="n">
        <f aca="false">IF(J$1="P",MAX(0,J$2-$C541),IF(J$1="C",MAX(0,$C541-J$2)))</f>
        <v>6.3</v>
      </c>
      <c r="K541" s="103" t="n">
        <f aca="false">IF(K$1="P",MAX(0,K$2-$C541),IF(K$1="C",MAX(0,$C541-K$2)))</f>
        <v>11.3</v>
      </c>
      <c r="L541" s="103" t="n">
        <f aca="false">IF(L$1="P",MAX(0,L$2-$C541),IF(L$1="C",MAX(0,$C541-L$2)))</f>
        <v>21.3</v>
      </c>
      <c r="M541" s="103" t="n">
        <f aca="false">IF(M$1="P",MAX(0,M$2-$C541),IF(M$1="C",MAX(0,$C541-M$2)))</f>
        <v>8.7</v>
      </c>
      <c r="N541" s="103" t="n">
        <f aca="false">IF(N$1="P",MAX(0,N$2-$C541),IF(N$1="C",MAX(0,$C541-N$2)))</f>
        <v>3.7</v>
      </c>
      <c r="O541" s="103" t="n">
        <f aca="false">IF(O$1="P",MAX(0,O$2-$C541),IF(O$1="C",MAX(0,$C541-O$2)))</f>
        <v>0</v>
      </c>
      <c r="P541" s="103" t="n">
        <f aca="false">IF(P$1="P",MAX(0,P$2-$C541),IF(P$1="C",MAX(0,$C541-P$2)))</f>
        <v>0</v>
      </c>
      <c r="Q541" s="103" t="n">
        <f aca="false">IF(Q$1="P",MAX(0,Q$2-$C541),IF(Q$1="C",MAX(0,$C541-Q$2)))</f>
        <v>0</v>
      </c>
      <c r="R541" s="103" t="n">
        <f aca="false">IF(R$1="P",MAX(0,R$2-$C541),IF(R$1="C",MAX(0,$C541-R$2)))</f>
        <v>0</v>
      </c>
      <c r="S541" s="103" t="n">
        <f aca="false">IF(S$1="P",MAX(0,S$2-$C541),IF(S$1="C",MAX(0,$C541-S$2)))</f>
        <v>0</v>
      </c>
      <c r="T541" s="104" t="n">
        <f aca="false">A541</f>
        <v>25</v>
      </c>
      <c r="U541" s="105" t="n">
        <f aca="false">VLOOKUP($B541,Gas!$B$3:$E$2506,2)</f>
        <v>2.28</v>
      </c>
      <c r="V541" s="46" t="n">
        <f aca="false">C541/U541</f>
        <v>12.5877192982456</v>
      </c>
      <c r="W541" s="99" t="n">
        <f aca="false">VLOOKUP($B541,Gas!$B$3:$E$2506,4)</f>
        <v>0.410149918304358</v>
      </c>
    </row>
    <row r="542" customFormat="false" ht="12.75" hidden="false" customHeight="false" outlineLevel="0" collapsed="false">
      <c r="A542" s="95" t="n">
        <f aca="false">MONTH(B542)+(YEAR(B542)-1998)*12</f>
        <v>25</v>
      </c>
      <c r="B542" s="114" t="n">
        <v>36543</v>
      </c>
      <c r="C542" s="115" t="n">
        <v>38.31</v>
      </c>
      <c r="D542" s="98" t="n">
        <f aca="false">LN(C542/C541)</f>
        <v>0.288813835946982</v>
      </c>
      <c r="E542" s="106" t="n">
        <f aca="false">STDEV(D533:D542)*SQRT(trade_day)</f>
        <v>2.19258514392156</v>
      </c>
      <c r="F542" s="97"/>
      <c r="G542" s="103" t="n">
        <f aca="false">IF(G$1="P",MAX(0,G$2-$C542),IF(G$1="C",MAX(0,$C542-G$2)))</f>
        <v>0</v>
      </c>
      <c r="H542" s="103" t="n">
        <f aca="false">IF(H$1="P",MAX(0,H$2-$C542),IF(H$1="C",MAX(0,$C542-H$2)))</f>
        <v>0</v>
      </c>
      <c r="I542" s="103" t="n">
        <f aca="false">IF(I$1="P",MAX(0,I$2-$C542),IF(I$1="C",MAX(0,$C542-I$2)))</f>
        <v>0</v>
      </c>
      <c r="J542" s="103" t="n">
        <f aca="false">IF(J$1="P",MAX(0,J$2-$C542),IF(J$1="C",MAX(0,$C542-J$2)))</f>
        <v>0</v>
      </c>
      <c r="K542" s="103" t="n">
        <f aca="false">IF(K$1="P",MAX(0,K$2-$C542),IF(K$1="C",MAX(0,$C542-K$2)))</f>
        <v>1.69</v>
      </c>
      <c r="L542" s="103" t="n">
        <f aca="false">IF(L$1="P",MAX(0,L$2-$C542),IF(L$1="C",MAX(0,$C542-L$2)))</f>
        <v>11.69</v>
      </c>
      <c r="M542" s="103" t="n">
        <f aca="false">IF(M$1="P",MAX(0,M$2-$C542),IF(M$1="C",MAX(0,$C542-M$2)))</f>
        <v>18.31</v>
      </c>
      <c r="N542" s="103" t="n">
        <f aca="false">IF(N$1="P",MAX(0,N$2-$C542),IF(N$1="C",MAX(0,$C542-N$2)))</f>
        <v>13.31</v>
      </c>
      <c r="O542" s="103" t="n">
        <f aca="false">IF(O$1="P",MAX(0,O$2-$C542),IF(O$1="C",MAX(0,$C542-O$2)))</f>
        <v>8.31</v>
      </c>
      <c r="P542" s="103" t="n">
        <f aca="false">IF(P$1="P",MAX(0,P$2-$C542),IF(P$1="C",MAX(0,$C542-P$2)))</f>
        <v>3.31</v>
      </c>
      <c r="Q542" s="103" t="n">
        <f aca="false">IF(Q$1="P",MAX(0,Q$2-$C542),IF(Q$1="C",MAX(0,$C542-Q$2)))</f>
        <v>0</v>
      </c>
      <c r="R542" s="103" t="n">
        <f aca="false">IF(R$1="P",MAX(0,R$2-$C542),IF(R$1="C",MAX(0,$C542-R$2)))</f>
        <v>0</v>
      </c>
      <c r="S542" s="103" t="n">
        <f aca="false">IF(S$1="P",MAX(0,S$2-$C542),IF(S$1="C",MAX(0,$C542-S$2)))</f>
        <v>0</v>
      </c>
      <c r="T542" s="104" t="n">
        <f aca="false">A542</f>
        <v>25</v>
      </c>
      <c r="U542" s="105" t="n">
        <f aca="false">VLOOKUP($B542,Gas!$B$3:$E$2506,2)</f>
        <v>2.27</v>
      </c>
      <c r="V542" s="46" t="n">
        <f aca="false">C542/U542</f>
        <v>16.8766519823789</v>
      </c>
      <c r="W542" s="99" t="n">
        <f aca="false">VLOOKUP($B542,Gas!$B$3:$E$2506,4)</f>
        <v>0.129240052345541</v>
      </c>
    </row>
    <row r="543" customFormat="false" ht="12.75" hidden="false" customHeight="false" outlineLevel="0" collapsed="false">
      <c r="A543" s="95" t="n">
        <f aca="false">MONTH(B543)+(YEAR(B543)-1998)*12</f>
        <v>25</v>
      </c>
      <c r="B543" s="114" t="n">
        <v>36544</v>
      </c>
      <c r="C543" s="115" t="n">
        <v>39.67</v>
      </c>
      <c r="D543" s="98" t="n">
        <f aca="false">LN(C543/C542)</f>
        <v>0.0348842758136812</v>
      </c>
      <c r="E543" s="106" t="n">
        <f aca="false">STDEV(D534:D543)*SQRT(trade_day)</f>
        <v>2.07906883210837</v>
      </c>
      <c r="F543" s="97"/>
      <c r="G543" s="103" t="n">
        <f aca="false">IF(G$1="P",MAX(0,G$2-$C543),IF(G$1="C",MAX(0,$C543-G$2)))</f>
        <v>0</v>
      </c>
      <c r="H543" s="103" t="n">
        <f aca="false">IF(H$1="P",MAX(0,H$2-$C543),IF(H$1="C",MAX(0,$C543-H$2)))</f>
        <v>0</v>
      </c>
      <c r="I543" s="103" t="n">
        <f aca="false">IF(I$1="P",MAX(0,I$2-$C543),IF(I$1="C",MAX(0,$C543-I$2)))</f>
        <v>0</v>
      </c>
      <c r="J543" s="103" t="n">
        <f aca="false">IF(J$1="P",MAX(0,J$2-$C543),IF(J$1="C",MAX(0,$C543-J$2)))</f>
        <v>0</v>
      </c>
      <c r="K543" s="103" t="n">
        <f aca="false">IF(K$1="P",MAX(0,K$2-$C543),IF(K$1="C",MAX(0,$C543-K$2)))</f>
        <v>0.329999999999998</v>
      </c>
      <c r="L543" s="103" t="n">
        <f aca="false">IF(L$1="P",MAX(0,L$2-$C543),IF(L$1="C",MAX(0,$C543-L$2)))</f>
        <v>10.33</v>
      </c>
      <c r="M543" s="103" t="n">
        <f aca="false">IF(M$1="P",MAX(0,M$2-$C543),IF(M$1="C",MAX(0,$C543-M$2)))</f>
        <v>19.67</v>
      </c>
      <c r="N543" s="103" t="n">
        <f aca="false">IF(N$1="P",MAX(0,N$2-$C543),IF(N$1="C",MAX(0,$C543-N$2)))</f>
        <v>14.67</v>
      </c>
      <c r="O543" s="103" t="n">
        <f aca="false">IF(O$1="P",MAX(0,O$2-$C543),IF(O$1="C",MAX(0,$C543-O$2)))</f>
        <v>9.67</v>
      </c>
      <c r="P543" s="103" t="n">
        <f aca="false">IF(P$1="P",MAX(0,P$2-$C543),IF(P$1="C",MAX(0,$C543-P$2)))</f>
        <v>4.67</v>
      </c>
      <c r="Q543" s="103" t="n">
        <f aca="false">IF(Q$1="P",MAX(0,Q$2-$C543),IF(Q$1="C",MAX(0,$C543-Q$2)))</f>
        <v>0</v>
      </c>
      <c r="R543" s="103" t="n">
        <f aca="false">IF(R$1="P",MAX(0,R$2-$C543),IF(R$1="C",MAX(0,$C543-R$2)))</f>
        <v>0</v>
      </c>
      <c r="S543" s="103" t="n">
        <f aca="false">IF(S$1="P",MAX(0,S$2-$C543),IF(S$1="C",MAX(0,$C543-S$2)))</f>
        <v>0</v>
      </c>
      <c r="T543" s="104" t="n">
        <f aca="false">A543</f>
        <v>25</v>
      </c>
      <c r="U543" s="105" t="n">
        <f aca="false">VLOOKUP($B543,Gas!$B$3:$E$2506,2)</f>
        <v>2.345</v>
      </c>
      <c r="V543" s="46" t="n">
        <f aca="false">C543/U543</f>
        <v>16.9168443496802</v>
      </c>
      <c r="W543" s="99" t="n">
        <f aca="false">VLOOKUP($B543,Gas!$B$3:$E$2506,4)</f>
        <v>0.215432276137541</v>
      </c>
    </row>
    <row r="544" customFormat="false" ht="12.75" hidden="false" customHeight="false" outlineLevel="0" collapsed="false">
      <c r="A544" s="95" t="n">
        <f aca="false">MONTH(B544)+(YEAR(B544)-1998)*12</f>
        <v>25</v>
      </c>
      <c r="B544" s="114" t="n">
        <v>36545</v>
      </c>
      <c r="C544" s="115" t="n">
        <v>36.61</v>
      </c>
      <c r="D544" s="98" t="n">
        <f aca="false">LN(C544/C543)</f>
        <v>-0.080273807394094</v>
      </c>
      <c r="E544" s="106" t="n">
        <f aca="false">STDEV(D535:D544)*SQRT(trade_day)</f>
        <v>1.96110335567341</v>
      </c>
      <c r="F544" s="97"/>
      <c r="G544" s="103" t="n">
        <f aca="false">IF(G$1="P",MAX(0,G$2-$C544),IF(G$1="C",MAX(0,$C544-G$2)))</f>
        <v>0</v>
      </c>
      <c r="H544" s="103" t="n">
        <f aca="false">IF(H$1="P",MAX(0,H$2-$C544),IF(H$1="C",MAX(0,$C544-H$2)))</f>
        <v>0</v>
      </c>
      <c r="I544" s="103" t="n">
        <f aca="false">IF(I$1="P",MAX(0,I$2-$C544),IF(I$1="C",MAX(0,$C544-I$2)))</f>
        <v>0</v>
      </c>
      <c r="J544" s="103" t="n">
        <f aca="false">IF(J$1="P",MAX(0,J$2-$C544),IF(J$1="C",MAX(0,$C544-J$2)))</f>
        <v>0</v>
      </c>
      <c r="K544" s="103" t="n">
        <f aca="false">IF(K$1="P",MAX(0,K$2-$C544),IF(K$1="C",MAX(0,$C544-K$2)))</f>
        <v>3.39</v>
      </c>
      <c r="L544" s="103" t="n">
        <f aca="false">IF(L$1="P",MAX(0,L$2-$C544),IF(L$1="C",MAX(0,$C544-L$2)))</f>
        <v>13.39</v>
      </c>
      <c r="M544" s="103" t="n">
        <f aca="false">IF(M$1="P",MAX(0,M$2-$C544),IF(M$1="C",MAX(0,$C544-M$2)))</f>
        <v>16.61</v>
      </c>
      <c r="N544" s="103" t="n">
        <f aca="false">IF(N$1="P",MAX(0,N$2-$C544),IF(N$1="C",MAX(0,$C544-N$2)))</f>
        <v>11.61</v>
      </c>
      <c r="O544" s="103" t="n">
        <f aca="false">IF(O$1="P",MAX(0,O$2-$C544),IF(O$1="C",MAX(0,$C544-O$2)))</f>
        <v>6.61</v>
      </c>
      <c r="P544" s="103" t="n">
        <f aca="false">IF(P$1="P",MAX(0,P$2-$C544),IF(P$1="C",MAX(0,$C544-P$2)))</f>
        <v>1.61</v>
      </c>
      <c r="Q544" s="103" t="n">
        <f aca="false">IF(Q$1="P",MAX(0,Q$2-$C544),IF(Q$1="C",MAX(0,$C544-Q$2)))</f>
        <v>0</v>
      </c>
      <c r="R544" s="103" t="n">
        <f aca="false">IF(R$1="P",MAX(0,R$2-$C544),IF(R$1="C",MAX(0,$C544-R$2)))</f>
        <v>0</v>
      </c>
      <c r="S544" s="103" t="n">
        <f aca="false">IF(S$1="P",MAX(0,S$2-$C544),IF(S$1="C",MAX(0,$C544-S$2)))</f>
        <v>0</v>
      </c>
      <c r="T544" s="104" t="n">
        <f aca="false">A544</f>
        <v>25</v>
      </c>
      <c r="U544" s="105" t="n">
        <f aca="false">VLOOKUP($B544,Gas!$B$3:$E$2506,2)</f>
        <v>2.405</v>
      </c>
      <c r="V544" s="46" t="n">
        <f aca="false">C544/U544</f>
        <v>15.2224532224532</v>
      </c>
      <c r="W544" s="99" t="n">
        <f aca="false">VLOOKUP($B544,Gas!$B$3:$E$2506,4)</f>
        <v>0.236986761047567</v>
      </c>
    </row>
    <row r="545" customFormat="false" ht="12.75" hidden="false" customHeight="false" outlineLevel="0" collapsed="false">
      <c r="A545" s="95" t="n">
        <f aca="false">MONTH(B545)+(YEAR(B545)-1998)*12</f>
        <v>25</v>
      </c>
      <c r="B545" s="114" t="n">
        <v>36546</v>
      </c>
      <c r="C545" s="115" t="n">
        <v>44.85</v>
      </c>
      <c r="D545" s="98" t="n">
        <f aca="false">LN(C545/C544)</f>
        <v>0.20300216137266</v>
      </c>
      <c r="E545" s="106" t="n">
        <f aca="false">STDEV(D536:D545)*SQRT(trade_day)</f>
        <v>2.09216243849755</v>
      </c>
      <c r="F545" s="97"/>
      <c r="G545" s="103" t="n">
        <f aca="false">IF(G$1="P",MAX(0,G$2-$C545),IF(G$1="C",MAX(0,$C545-G$2)))</f>
        <v>0</v>
      </c>
      <c r="H545" s="103" t="n">
        <f aca="false">IF(H$1="P",MAX(0,H$2-$C545),IF(H$1="C",MAX(0,$C545-H$2)))</f>
        <v>0</v>
      </c>
      <c r="I545" s="103" t="n">
        <f aca="false">IF(I$1="P",MAX(0,I$2-$C545),IF(I$1="C",MAX(0,$C545-I$2)))</f>
        <v>0</v>
      </c>
      <c r="J545" s="103" t="n">
        <f aca="false">IF(J$1="P",MAX(0,J$2-$C545),IF(J$1="C",MAX(0,$C545-J$2)))</f>
        <v>0</v>
      </c>
      <c r="K545" s="103" t="n">
        <f aca="false">IF(K$1="P",MAX(0,K$2-$C545),IF(K$1="C",MAX(0,$C545-K$2)))</f>
        <v>0</v>
      </c>
      <c r="L545" s="103" t="n">
        <f aca="false">IF(L$1="P",MAX(0,L$2-$C545),IF(L$1="C",MAX(0,$C545-L$2)))</f>
        <v>5.15</v>
      </c>
      <c r="M545" s="103" t="n">
        <f aca="false">IF(M$1="P",MAX(0,M$2-$C545),IF(M$1="C",MAX(0,$C545-M$2)))</f>
        <v>24.85</v>
      </c>
      <c r="N545" s="103" t="n">
        <f aca="false">IF(N$1="P",MAX(0,N$2-$C545),IF(N$1="C",MAX(0,$C545-N$2)))</f>
        <v>19.85</v>
      </c>
      <c r="O545" s="103" t="n">
        <f aca="false">IF(O$1="P",MAX(0,O$2-$C545),IF(O$1="C",MAX(0,$C545-O$2)))</f>
        <v>14.85</v>
      </c>
      <c r="P545" s="103" t="n">
        <f aca="false">IF(P$1="P",MAX(0,P$2-$C545),IF(P$1="C",MAX(0,$C545-P$2)))</f>
        <v>9.85</v>
      </c>
      <c r="Q545" s="103" t="n">
        <f aca="false">IF(Q$1="P",MAX(0,Q$2-$C545),IF(Q$1="C",MAX(0,$C545-Q$2)))</f>
        <v>4.85</v>
      </c>
      <c r="R545" s="103" t="n">
        <f aca="false">IF(R$1="P",MAX(0,R$2-$C545),IF(R$1="C",MAX(0,$C545-R$2)))</f>
        <v>0</v>
      </c>
      <c r="S545" s="103" t="n">
        <f aca="false">IF(S$1="P",MAX(0,S$2-$C545),IF(S$1="C",MAX(0,$C545-S$2)))</f>
        <v>0</v>
      </c>
      <c r="T545" s="104" t="n">
        <f aca="false">A545</f>
        <v>25</v>
      </c>
      <c r="U545" s="105" t="n">
        <f aca="false">VLOOKUP($B545,Gas!$B$3:$E$2506,2)</f>
        <v>2.525</v>
      </c>
      <c r="V545" s="46" t="n">
        <f aca="false">C545/U545</f>
        <v>17.7623762376238</v>
      </c>
      <c r="W545" s="99" t="n">
        <f aca="false">VLOOKUP($B545,Gas!$B$3:$E$2506,4)</f>
        <v>0.326516792671996</v>
      </c>
    </row>
    <row r="546" customFormat="false" ht="12.75" hidden="false" customHeight="false" outlineLevel="0" collapsed="false">
      <c r="A546" s="95" t="n">
        <f aca="false">MONTH(B546)+(YEAR(B546)-1998)*12</f>
        <v>25</v>
      </c>
      <c r="B546" s="114" t="n">
        <v>36549</v>
      </c>
      <c r="C546" s="115" t="n">
        <v>38.81</v>
      </c>
      <c r="D546" s="98" t="n">
        <f aca="false">LN(C546/C545)</f>
        <v>-0.14464564312399</v>
      </c>
      <c r="E546" s="106" t="n">
        <f aca="false">STDEV(D537:D546)*SQRT(trade_day)</f>
        <v>2.34831973255522</v>
      </c>
      <c r="F546" s="97"/>
      <c r="G546" s="103" t="n">
        <f aca="false">IF(G$1="P",MAX(0,G$2-$C546),IF(G$1="C",MAX(0,$C546-G$2)))</f>
        <v>0</v>
      </c>
      <c r="H546" s="103" t="n">
        <f aca="false">IF(H$1="P",MAX(0,H$2-$C546),IF(H$1="C",MAX(0,$C546-H$2)))</f>
        <v>0</v>
      </c>
      <c r="I546" s="103" t="n">
        <f aca="false">IF(I$1="P",MAX(0,I$2-$C546),IF(I$1="C",MAX(0,$C546-I$2)))</f>
        <v>0</v>
      </c>
      <c r="J546" s="103" t="n">
        <f aca="false">IF(J$1="P",MAX(0,J$2-$C546),IF(J$1="C",MAX(0,$C546-J$2)))</f>
        <v>0</v>
      </c>
      <c r="K546" s="103" t="n">
        <f aca="false">IF(K$1="P",MAX(0,K$2-$C546),IF(K$1="C",MAX(0,$C546-K$2)))</f>
        <v>1.19</v>
      </c>
      <c r="L546" s="103" t="n">
        <f aca="false">IF(L$1="P",MAX(0,L$2-$C546),IF(L$1="C",MAX(0,$C546-L$2)))</f>
        <v>11.19</v>
      </c>
      <c r="M546" s="103" t="n">
        <f aca="false">IF(M$1="P",MAX(0,M$2-$C546),IF(M$1="C",MAX(0,$C546-M$2)))</f>
        <v>18.81</v>
      </c>
      <c r="N546" s="103" t="n">
        <f aca="false">IF(N$1="P",MAX(0,N$2-$C546),IF(N$1="C",MAX(0,$C546-N$2)))</f>
        <v>13.81</v>
      </c>
      <c r="O546" s="103" t="n">
        <f aca="false">IF(O$1="P",MAX(0,O$2-$C546),IF(O$1="C",MAX(0,$C546-O$2)))</f>
        <v>8.81</v>
      </c>
      <c r="P546" s="103" t="n">
        <f aca="false">IF(P$1="P",MAX(0,P$2-$C546),IF(P$1="C",MAX(0,$C546-P$2)))</f>
        <v>3.81</v>
      </c>
      <c r="Q546" s="103" t="n">
        <f aca="false">IF(Q$1="P",MAX(0,Q$2-$C546),IF(Q$1="C",MAX(0,$C546-Q$2)))</f>
        <v>0</v>
      </c>
      <c r="R546" s="103" t="n">
        <f aca="false">IF(R$1="P",MAX(0,R$2-$C546),IF(R$1="C",MAX(0,$C546-R$2)))</f>
        <v>0</v>
      </c>
      <c r="S546" s="103" t="n">
        <f aca="false">IF(S$1="P",MAX(0,S$2-$C546),IF(S$1="C",MAX(0,$C546-S$2)))</f>
        <v>0</v>
      </c>
      <c r="T546" s="104" t="n">
        <f aca="false">A546</f>
        <v>25</v>
      </c>
      <c r="U546" s="105" t="n">
        <f aca="false">VLOOKUP($B546,Gas!$B$3:$E$2506,2)</f>
        <v>2.555</v>
      </c>
      <c r="V546" s="46" t="n">
        <f aca="false">C546/U546</f>
        <v>15.1898238747554</v>
      </c>
      <c r="W546" s="99" t="n">
        <f aca="false">VLOOKUP($B546,Gas!$B$3:$E$2506,4)</f>
        <v>0.34458278511127</v>
      </c>
    </row>
    <row r="547" customFormat="false" ht="12.75" hidden="false" customHeight="false" outlineLevel="0" collapsed="false">
      <c r="A547" s="95" t="n">
        <f aca="false">MONTH(B547)+(YEAR(B547)-1998)*12</f>
        <v>25</v>
      </c>
      <c r="B547" s="114" t="n">
        <v>36550</v>
      </c>
      <c r="C547" s="115" t="n">
        <v>35.93</v>
      </c>
      <c r="D547" s="98" t="n">
        <f aca="false">LN(C547/C546)</f>
        <v>-0.0771053442553876</v>
      </c>
      <c r="E547" s="106" t="n">
        <f aca="false">STDEV(D538:D547)*SQRT(trade_day)</f>
        <v>2.41643322753017</v>
      </c>
      <c r="F547" s="97"/>
      <c r="G547" s="103" t="n">
        <f aca="false">IF(G$1="P",MAX(0,G$2-$C547),IF(G$1="C",MAX(0,$C547-G$2)))</f>
        <v>0</v>
      </c>
      <c r="H547" s="103" t="n">
        <f aca="false">IF(H$1="P",MAX(0,H$2-$C547),IF(H$1="C",MAX(0,$C547-H$2)))</f>
        <v>0</v>
      </c>
      <c r="I547" s="103" t="n">
        <f aca="false">IF(I$1="P",MAX(0,I$2-$C547),IF(I$1="C",MAX(0,$C547-I$2)))</f>
        <v>0</v>
      </c>
      <c r="J547" s="103" t="n">
        <f aca="false">IF(J$1="P",MAX(0,J$2-$C547),IF(J$1="C",MAX(0,$C547-J$2)))</f>
        <v>0</v>
      </c>
      <c r="K547" s="103" t="n">
        <f aca="false">IF(K$1="P",MAX(0,K$2-$C547),IF(K$1="C",MAX(0,$C547-K$2)))</f>
        <v>4.07</v>
      </c>
      <c r="L547" s="103" t="n">
        <f aca="false">IF(L$1="P",MAX(0,L$2-$C547),IF(L$1="C",MAX(0,$C547-L$2)))</f>
        <v>14.07</v>
      </c>
      <c r="M547" s="103" t="n">
        <f aca="false">IF(M$1="P",MAX(0,M$2-$C547),IF(M$1="C",MAX(0,$C547-M$2)))</f>
        <v>15.93</v>
      </c>
      <c r="N547" s="103" t="n">
        <f aca="false">IF(N$1="P",MAX(0,N$2-$C547),IF(N$1="C",MAX(0,$C547-N$2)))</f>
        <v>10.93</v>
      </c>
      <c r="O547" s="103" t="n">
        <f aca="false">IF(O$1="P",MAX(0,O$2-$C547),IF(O$1="C",MAX(0,$C547-O$2)))</f>
        <v>5.93</v>
      </c>
      <c r="P547" s="103" t="n">
        <f aca="false">IF(P$1="P",MAX(0,P$2-$C547),IF(P$1="C",MAX(0,$C547-P$2)))</f>
        <v>0.93</v>
      </c>
      <c r="Q547" s="103" t="n">
        <f aca="false">IF(Q$1="P",MAX(0,Q$2-$C547),IF(Q$1="C",MAX(0,$C547-Q$2)))</f>
        <v>0</v>
      </c>
      <c r="R547" s="103" t="n">
        <f aca="false">IF(R$1="P",MAX(0,R$2-$C547),IF(R$1="C",MAX(0,$C547-R$2)))</f>
        <v>0</v>
      </c>
      <c r="S547" s="103" t="n">
        <f aca="false">IF(S$1="P",MAX(0,S$2-$C547),IF(S$1="C",MAX(0,$C547-S$2)))</f>
        <v>0</v>
      </c>
      <c r="T547" s="104" t="n">
        <f aca="false">A547</f>
        <v>25</v>
      </c>
      <c r="U547" s="105" t="n">
        <f aca="false">VLOOKUP($B547,Gas!$B$3:$E$2506,2)</f>
        <v>2.535</v>
      </c>
      <c r="V547" s="46" t="n">
        <f aca="false">C547/U547</f>
        <v>14.1735700197239</v>
      </c>
      <c r="W547" s="99" t="n">
        <f aca="false">VLOOKUP($B547,Gas!$B$3:$E$2506,4)</f>
        <v>0.351579738150364</v>
      </c>
    </row>
    <row r="548" customFormat="false" ht="12.75" hidden="false" customHeight="false" outlineLevel="0" collapsed="false">
      <c r="A548" s="95" t="n">
        <f aca="false">MONTH(B548)+(YEAR(B548)-1998)*12</f>
        <v>25</v>
      </c>
      <c r="B548" s="114" t="n">
        <v>36551</v>
      </c>
      <c r="C548" s="115" t="n">
        <v>46.74</v>
      </c>
      <c r="D548" s="98" t="n">
        <f aca="false">LN(C548/C547)</f>
        <v>0.263027727985285</v>
      </c>
      <c r="E548" s="106" t="n">
        <f aca="false">STDEV(D539:D548)*SQRT(trade_day)</f>
        <v>2.52069472357526</v>
      </c>
      <c r="F548" s="97"/>
      <c r="G548" s="103" t="n">
        <f aca="false">IF(G$1="P",MAX(0,G$2-$C548),IF(G$1="C",MAX(0,$C548-G$2)))</f>
        <v>0</v>
      </c>
      <c r="H548" s="103" t="n">
        <f aca="false">IF(H$1="P",MAX(0,H$2-$C548),IF(H$1="C",MAX(0,$C548-H$2)))</f>
        <v>0</v>
      </c>
      <c r="I548" s="103" t="n">
        <f aca="false">IF(I$1="P",MAX(0,I$2-$C548),IF(I$1="C",MAX(0,$C548-I$2)))</f>
        <v>0</v>
      </c>
      <c r="J548" s="103" t="n">
        <f aca="false">IF(J$1="P",MAX(0,J$2-$C548),IF(J$1="C",MAX(0,$C548-J$2)))</f>
        <v>0</v>
      </c>
      <c r="K548" s="103" t="n">
        <f aca="false">IF(K$1="P",MAX(0,K$2-$C548),IF(K$1="C",MAX(0,$C548-K$2)))</f>
        <v>0</v>
      </c>
      <c r="L548" s="103" t="n">
        <f aca="false">IF(L$1="P",MAX(0,L$2-$C548),IF(L$1="C",MAX(0,$C548-L$2)))</f>
        <v>3.26</v>
      </c>
      <c r="M548" s="103" t="n">
        <f aca="false">IF(M$1="P",MAX(0,M$2-$C548),IF(M$1="C",MAX(0,$C548-M$2)))</f>
        <v>26.74</v>
      </c>
      <c r="N548" s="103" t="n">
        <f aca="false">IF(N$1="P",MAX(0,N$2-$C548),IF(N$1="C",MAX(0,$C548-N$2)))</f>
        <v>21.74</v>
      </c>
      <c r="O548" s="103" t="n">
        <f aca="false">IF(O$1="P",MAX(0,O$2-$C548),IF(O$1="C",MAX(0,$C548-O$2)))</f>
        <v>16.74</v>
      </c>
      <c r="P548" s="103" t="n">
        <f aca="false">IF(P$1="P",MAX(0,P$2-$C548),IF(P$1="C",MAX(0,$C548-P$2)))</f>
        <v>11.74</v>
      </c>
      <c r="Q548" s="103" t="n">
        <f aca="false">IF(Q$1="P",MAX(0,Q$2-$C548),IF(Q$1="C",MAX(0,$C548-Q$2)))</f>
        <v>6.74</v>
      </c>
      <c r="R548" s="103" t="n">
        <f aca="false">IF(R$1="P",MAX(0,R$2-$C548),IF(R$1="C",MAX(0,$C548-R$2)))</f>
        <v>0</v>
      </c>
      <c r="S548" s="103" t="n">
        <f aca="false">IF(S$1="P",MAX(0,S$2-$C548),IF(S$1="C",MAX(0,$C548-S$2)))</f>
        <v>0</v>
      </c>
      <c r="T548" s="104" t="n">
        <f aca="false">A548</f>
        <v>25</v>
      </c>
      <c r="U548" s="105" t="n">
        <f aca="false">VLOOKUP($B548,Gas!$B$3:$E$2506,2)</f>
        <v>2.65</v>
      </c>
      <c r="V548" s="46" t="n">
        <f aca="false">C548/U548</f>
        <v>17.6377358490566</v>
      </c>
      <c r="W548" s="99" t="n">
        <f aca="false">VLOOKUP($B548,Gas!$B$3:$E$2506,4)</f>
        <v>0.394613175693703</v>
      </c>
    </row>
    <row r="549" customFormat="false" ht="12.75" hidden="false" customHeight="false" outlineLevel="0" collapsed="false">
      <c r="A549" s="95" t="n">
        <f aca="false">MONTH(B549)+(YEAR(B549)-1998)*12</f>
        <v>25</v>
      </c>
      <c r="B549" s="114" t="n">
        <v>36552</v>
      </c>
      <c r="C549" s="115" t="n">
        <v>45.23</v>
      </c>
      <c r="D549" s="98" t="n">
        <f aca="false">LN(C549/C548)</f>
        <v>-0.0328397456209602</v>
      </c>
      <c r="E549" s="106" t="n">
        <f aca="false">STDEV(D540:D549)*SQRT(trade_day)</f>
        <v>2.54357064050783</v>
      </c>
      <c r="F549" s="97"/>
      <c r="G549" s="103" t="n">
        <f aca="false">IF(G$1="P",MAX(0,G$2-$C549),IF(G$1="C",MAX(0,$C549-G$2)))</f>
        <v>0</v>
      </c>
      <c r="H549" s="103" t="n">
        <f aca="false">IF(H$1="P",MAX(0,H$2-$C549),IF(H$1="C",MAX(0,$C549-H$2)))</f>
        <v>0</v>
      </c>
      <c r="I549" s="103" t="n">
        <f aca="false">IF(I$1="P",MAX(0,I$2-$C549),IF(I$1="C",MAX(0,$C549-I$2)))</f>
        <v>0</v>
      </c>
      <c r="J549" s="103" t="n">
        <f aca="false">IF(J$1="P",MAX(0,J$2-$C549),IF(J$1="C",MAX(0,$C549-J$2)))</f>
        <v>0</v>
      </c>
      <c r="K549" s="103" t="n">
        <f aca="false">IF(K$1="P",MAX(0,K$2-$C549),IF(K$1="C",MAX(0,$C549-K$2)))</f>
        <v>0</v>
      </c>
      <c r="L549" s="103" t="n">
        <f aca="false">IF(L$1="P",MAX(0,L$2-$C549),IF(L$1="C",MAX(0,$C549-L$2)))</f>
        <v>4.77</v>
      </c>
      <c r="M549" s="103" t="n">
        <f aca="false">IF(M$1="P",MAX(0,M$2-$C549),IF(M$1="C",MAX(0,$C549-M$2)))</f>
        <v>25.23</v>
      </c>
      <c r="N549" s="103" t="n">
        <f aca="false">IF(N$1="P",MAX(0,N$2-$C549),IF(N$1="C",MAX(0,$C549-N$2)))</f>
        <v>20.23</v>
      </c>
      <c r="O549" s="103" t="n">
        <f aca="false">IF(O$1="P",MAX(0,O$2-$C549),IF(O$1="C",MAX(0,$C549-O$2)))</f>
        <v>15.23</v>
      </c>
      <c r="P549" s="103" t="n">
        <f aca="false">IF(P$1="P",MAX(0,P$2-$C549),IF(P$1="C",MAX(0,$C549-P$2)))</f>
        <v>10.23</v>
      </c>
      <c r="Q549" s="103" t="n">
        <f aca="false">IF(Q$1="P",MAX(0,Q$2-$C549),IF(Q$1="C",MAX(0,$C549-Q$2)))</f>
        <v>5.23</v>
      </c>
      <c r="R549" s="103" t="n">
        <f aca="false">IF(R$1="P",MAX(0,R$2-$C549),IF(R$1="C",MAX(0,$C549-R$2)))</f>
        <v>0</v>
      </c>
      <c r="S549" s="103" t="n">
        <f aca="false">IF(S$1="P",MAX(0,S$2-$C549),IF(S$1="C",MAX(0,$C549-S$2)))</f>
        <v>0</v>
      </c>
      <c r="T549" s="104" t="n">
        <f aca="false">A549</f>
        <v>25</v>
      </c>
      <c r="U549" s="105" t="n">
        <f aca="false">VLOOKUP($B549,Gas!$B$3:$E$2506,2)</f>
        <v>2.73</v>
      </c>
      <c r="V549" s="46" t="n">
        <f aca="false">C549/U549</f>
        <v>16.5677655677656</v>
      </c>
      <c r="W549" s="99" t="n">
        <f aca="false">VLOOKUP($B549,Gas!$B$3:$E$2506,4)</f>
        <v>0.388159446131649</v>
      </c>
    </row>
    <row r="550" customFormat="false" ht="12.75" hidden="false" customHeight="false" outlineLevel="0" collapsed="false">
      <c r="A550" s="95" t="n">
        <f aca="false">MONTH(B550)+(YEAR(B550)-1998)*12</f>
        <v>25</v>
      </c>
      <c r="B550" s="114" t="n">
        <v>36553</v>
      </c>
      <c r="C550" s="115" t="n">
        <v>48.72</v>
      </c>
      <c r="D550" s="98" t="n">
        <f aca="false">LN(C550/C549)</f>
        <v>0.0743290399118898</v>
      </c>
      <c r="E550" s="106" t="n">
        <f aca="false">STDEV(D541:D550)*SQRT(trade_day)</f>
        <v>2.54188184817486</v>
      </c>
      <c r="F550" s="97"/>
      <c r="G550" s="103" t="n">
        <f aca="false">IF(G$1="P",MAX(0,G$2-$C550),IF(G$1="C",MAX(0,$C550-G$2)))</f>
        <v>0</v>
      </c>
      <c r="H550" s="103" t="n">
        <f aca="false">IF(H$1="P",MAX(0,H$2-$C550),IF(H$1="C",MAX(0,$C550-H$2)))</f>
        <v>0</v>
      </c>
      <c r="I550" s="103" t="n">
        <f aca="false">IF(I$1="P",MAX(0,I$2-$C550),IF(I$1="C",MAX(0,$C550-I$2)))</f>
        <v>0</v>
      </c>
      <c r="J550" s="103" t="n">
        <f aca="false">IF(J$1="P",MAX(0,J$2-$C550),IF(J$1="C",MAX(0,$C550-J$2)))</f>
        <v>0</v>
      </c>
      <c r="K550" s="103" t="n">
        <f aca="false">IF(K$1="P",MAX(0,K$2-$C550),IF(K$1="C",MAX(0,$C550-K$2)))</f>
        <v>0</v>
      </c>
      <c r="L550" s="103" t="n">
        <f aca="false">IF(L$1="P",MAX(0,L$2-$C550),IF(L$1="C",MAX(0,$C550-L$2)))</f>
        <v>1.28</v>
      </c>
      <c r="M550" s="103" t="n">
        <f aca="false">IF(M$1="P",MAX(0,M$2-$C550),IF(M$1="C",MAX(0,$C550-M$2)))</f>
        <v>28.72</v>
      </c>
      <c r="N550" s="103" t="n">
        <f aca="false">IF(N$1="P",MAX(0,N$2-$C550),IF(N$1="C",MAX(0,$C550-N$2)))</f>
        <v>23.72</v>
      </c>
      <c r="O550" s="103" t="n">
        <f aca="false">IF(O$1="P",MAX(0,O$2-$C550),IF(O$1="C",MAX(0,$C550-O$2)))</f>
        <v>18.72</v>
      </c>
      <c r="P550" s="103" t="n">
        <f aca="false">IF(P$1="P",MAX(0,P$2-$C550),IF(P$1="C",MAX(0,$C550-P$2)))</f>
        <v>13.72</v>
      </c>
      <c r="Q550" s="103" t="n">
        <f aca="false">IF(Q$1="P",MAX(0,Q$2-$C550),IF(Q$1="C",MAX(0,$C550-Q$2)))</f>
        <v>8.72</v>
      </c>
      <c r="R550" s="103" t="n">
        <f aca="false">IF(R$1="P",MAX(0,R$2-$C550),IF(R$1="C",MAX(0,$C550-R$2)))</f>
        <v>0</v>
      </c>
      <c r="S550" s="103" t="n">
        <f aca="false">IF(S$1="P",MAX(0,S$2-$C550),IF(S$1="C",MAX(0,$C550-S$2)))</f>
        <v>0</v>
      </c>
      <c r="T550" s="104" t="n">
        <f aca="false">A550</f>
        <v>25</v>
      </c>
      <c r="U550" s="105" t="n">
        <f aca="false">VLOOKUP($B550,Gas!$B$3:$E$2506,2)</f>
        <v>2.745</v>
      </c>
      <c r="V550" s="46" t="n">
        <f aca="false">C550/U550</f>
        <v>17.7486338797814</v>
      </c>
      <c r="W550" s="99" t="n">
        <f aca="false">VLOOKUP($B550,Gas!$B$3:$E$2506,4)</f>
        <v>0.378896639070614</v>
      </c>
    </row>
    <row r="551" customFormat="false" ht="12.75" hidden="false" customHeight="false" outlineLevel="0" collapsed="false">
      <c r="A551" s="95" t="n">
        <f aca="false">MONTH(B551)+(YEAR(B551)-1998)*12</f>
        <v>25</v>
      </c>
      <c r="B551" s="114" t="n">
        <v>36556</v>
      </c>
      <c r="C551" s="115" t="n">
        <v>33.99</v>
      </c>
      <c r="D551" s="98" t="n">
        <f aca="false">LN(C551/C550)</f>
        <v>-0.360023259693617</v>
      </c>
      <c r="E551" s="106" t="n">
        <f aca="false">STDEV(D542:D551)*SQRT(trade_day)</f>
        <v>3.16970673137188</v>
      </c>
      <c r="F551" s="97"/>
      <c r="G551" s="103" t="n">
        <f aca="false">IF(G$1="P",MAX(0,G$2-$C551),IF(G$1="C",MAX(0,$C551-G$2)))</f>
        <v>0</v>
      </c>
      <c r="H551" s="103" t="n">
        <f aca="false">IF(H$1="P",MAX(0,H$2-$C551),IF(H$1="C",MAX(0,$C551-H$2)))</f>
        <v>0</v>
      </c>
      <c r="I551" s="103" t="n">
        <f aca="false">IF(I$1="P",MAX(0,I$2-$C551),IF(I$1="C",MAX(0,$C551-I$2)))</f>
        <v>0</v>
      </c>
      <c r="J551" s="103" t="n">
        <f aca="false">IF(J$1="P",MAX(0,J$2-$C551),IF(J$1="C",MAX(0,$C551-J$2)))</f>
        <v>1.01</v>
      </c>
      <c r="K551" s="103" t="n">
        <f aca="false">IF(K$1="P",MAX(0,K$2-$C551),IF(K$1="C",MAX(0,$C551-K$2)))</f>
        <v>6.01</v>
      </c>
      <c r="L551" s="103" t="n">
        <f aca="false">IF(L$1="P",MAX(0,L$2-$C551),IF(L$1="C",MAX(0,$C551-L$2)))</f>
        <v>16.01</v>
      </c>
      <c r="M551" s="103" t="n">
        <f aca="false">IF(M$1="P",MAX(0,M$2-$C551),IF(M$1="C",MAX(0,$C551-M$2)))</f>
        <v>13.99</v>
      </c>
      <c r="N551" s="103" t="n">
        <f aca="false">IF(N$1="P",MAX(0,N$2-$C551),IF(N$1="C",MAX(0,$C551-N$2)))</f>
        <v>8.99</v>
      </c>
      <c r="O551" s="103" t="n">
        <f aca="false">IF(O$1="P",MAX(0,O$2-$C551),IF(O$1="C",MAX(0,$C551-O$2)))</f>
        <v>3.99</v>
      </c>
      <c r="P551" s="103" t="n">
        <f aca="false">IF(P$1="P",MAX(0,P$2-$C551),IF(P$1="C",MAX(0,$C551-P$2)))</f>
        <v>0</v>
      </c>
      <c r="Q551" s="103" t="n">
        <f aca="false">IF(Q$1="P",MAX(0,Q$2-$C551),IF(Q$1="C",MAX(0,$C551-Q$2)))</f>
        <v>0</v>
      </c>
      <c r="R551" s="103" t="n">
        <f aca="false">IF(R$1="P",MAX(0,R$2-$C551),IF(R$1="C",MAX(0,$C551-R$2)))</f>
        <v>0</v>
      </c>
      <c r="S551" s="103" t="n">
        <f aca="false">IF(S$1="P",MAX(0,S$2-$C551),IF(S$1="C",MAX(0,$C551-S$2)))</f>
        <v>0</v>
      </c>
      <c r="T551" s="104" t="n">
        <f aca="false">A551</f>
        <v>25</v>
      </c>
      <c r="U551" s="105" t="n">
        <f aca="false">VLOOKUP($B551,Gas!$B$3:$E$2506,2)</f>
        <v>2.835</v>
      </c>
      <c r="V551" s="46" t="n">
        <f aca="false">C551/U551</f>
        <v>11.989417989418</v>
      </c>
      <c r="W551" s="99" t="n">
        <f aca="false">VLOOKUP($B551,Gas!$B$3:$E$2506,4)</f>
        <v>0.336015352430113</v>
      </c>
    </row>
    <row r="552" customFormat="false" ht="12.75" hidden="false" customHeight="false" outlineLevel="0" collapsed="false">
      <c r="A552" s="95" t="n">
        <f aca="false">MONTH(B552)+(YEAR(B552)-1998)*12</f>
        <v>26</v>
      </c>
      <c r="B552" s="114" t="n">
        <v>36557</v>
      </c>
      <c r="C552" s="115" t="n">
        <v>26.73</v>
      </c>
      <c r="D552" s="98" t="n">
        <f aca="false">LN(C552/C551)</f>
        <v>-0.240279833557197</v>
      </c>
      <c r="E552" s="106" t="n">
        <f aca="false">STDEV(D543:D552)*SQRT(trade_day)</f>
        <v>3.00888359614295</v>
      </c>
      <c r="F552" s="97"/>
      <c r="G552" s="103" t="n">
        <f aca="false">IF(G$1="P",MAX(0,G$2-$C552),IF(G$1="C",MAX(0,$C552-G$2)))</f>
        <v>0</v>
      </c>
      <c r="H552" s="103" t="n">
        <f aca="false">IF(H$1="P",MAX(0,H$2-$C552),IF(H$1="C",MAX(0,$C552-H$2)))</f>
        <v>0</v>
      </c>
      <c r="I552" s="103" t="n">
        <f aca="false">IF(I$1="P",MAX(0,I$2-$C552),IF(I$1="C",MAX(0,$C552-I$2)))</f>
        <v>3.27</v>
      </c>
      <c r="J552" s="103" t="n">
        <f aca="false">IF(J$1="P",MAX(0,J$2-$C552),IF(J$1="C",MAX(0,$C552-J$2)))</f>
        <v>8.27</v>
      </c>
      <c r="K552" s="103" t="n">
        <f aca="false">IF(K$1="P",MAX(0,K$2-$C552),IF(K$1="C",MAX(0,$C552-K$2)))</f>
        <v>13.27</v>
      </c>
      <c r="L552" s="103" t="n">
        <f aca="false">IF(L$1="P",MAX(0,L$2-$C552),IF(L$1="C",MAX(0,$C552-L$2)))</f>
        <v>23.27</v>
      </c>
      <c r="M552" s="103" t="n">
        <f aca="false">IF(M$1="P",MAX(0,M$2-$C552),IF(M$1="C",MAX(0,$C552-M$2)))</f>
        <v>6.73</v>
      </c>
      <c r="N552" s="103" t="n">
        <f aca="false">IF(N$1="P",MAX(0,N$2-$C552),IF(N$1="C",MAX(0,$C552-N$2)))</f>
        <v>1.73</v>
      </c>
      <c r="O552" s="103" t="n">
        <f aca="false">IF(O$1="P",MAX(0,O$2-$C552),IF(O$1="C",MAX(0,$C552-O$2)))</f>
        <v>0</v>
      </c>
      <c r="P552" s="103" t="n">
        <f aca="false">IF(P$1="P",MAX(0,P$2-$C552),IF(P$1="C",MAX(0,$C552-P$2)))</f>
        <v>0</v>
      </c>
      <c r="Q552" s="103" t="n">
        <f aca="false">IF(Q$1="P",MAX(0,Q$2-$C552),IF(Q$1="C",MAX(0,$C552-Q$2)))</f>
        <v>0</v>
      </c>
      <c r="R552" s="103" t="n">
        <f aca="false">IF(R$1="P",MAX(0,R$2-$C552),IF(R$1="C",MAX(0,$C552-R$2)))</f>
        <v>0</v>
      </c>
      <c r="S552" s="103" t="n">
        <f aca="false">IF(S$1="P",MAX(0,S$2-$C552),IF(S$1="C",MAX(0,$C552-S$2)))</f>
        <v>0</v>
      </c>
      <c r="T552" s="104" t="n">
        <f aca="false">A552</f>
        <v>26</v>
      </c>
      <c r="U552" s="105" t="n">
        <f aca="false">VLOOKUP($B552,Gas!$B$3:$E$2506,2)</f>
        <v>2.7</v>
      </c>
      <c r="V552" s="46" t="n">
        <f aca="false">C552/U552</f>
        <v>9.9</v>
      </c>
      <c r="W552" s="99" t="n">
        <f aca="false">VLOOKUP($B552,Gas!$B$3:$E$2506,4)</f>
        <v>0.495799849808969</v>
      </c>
    </row>
    <row r="553" customFormat="false" ht="12.75" hidden="false" customHeight="false" outlineLevel="0" collapsed="false">
      <c r="A553" s="95" t="n">
        <f aca="false">MONTH(B553)+(YEAR(B553)-1998)*12</f>
        <v>26</v>
      </c>
      <c r="B553" s="114" t="n">
        <v>36558</v>
      </c>
      <c r="C553" s="115" t="n">
        <v>32.32</v>
      </c>
      <c r="D553" s="98" t="n">
        <f aca="false">LN(C553/C552)</f>
        <v>0.189899703502067</v>
      </c>
      <c r="E553" s="106" t="n">
        <f aca="false">STDEV(D544:D553)*SQRT(trade_day)</f>
        <v>3.20382788447298</v>
      </c>
      <c r="F553" s="97"/>
      <c r="G553" s="103" t="n">
        <f aca="false">IF(G$1="P",MAX(0,G$2-$C553),IF(G$1="C",MAX(0,$C553-G$2)))</f>
        <v>0</v>
      </c>
      <c r="H553" s="103" t="n">
        <f aca="false">IF(H$1="P",MAX(0,H$2-$C553),IF(H$1="C",MAX(0,$C553-H$2)))</f>
        <v>0</v>
      </c>
      <c r="I553" s="103" t="n">
        <f aca="false">IF(I$1="P",MAX(0,I$2-$C553),IF(I$1="C",MAX(0,$C553-I$2)))</f>
        <v>0</v>
      </c>
      <c r="J553" s="103" t="n">
        <f aca="false">IF(J$1="P",MAX(0,J$2-$C553),IF(J$1="C",MAX(0,$C553-J$2)))</f>
        <v>2.68</v>
      </c>
      <c r="K553" s="103" t="n">
        <f aca="false">IF(K$1="P",MAX(0,K$2-$C553),IF(K$1="C",MAX(0,$C553-K$2)))</f>
        <v>7.68</v>
      </c>
      <c r="L553" s="103" t="n">
        <f aca="false">IF(L$1="P",MAX(0,L$2-$C553),IF(L$1="C",MAX(0,$C553-L$2)))</f>
        <v>17.68</v>
      </c>
      <c r="M553" s="103" t="n">
        <f aca="false">IF(M$1="P",MAX(0,M$2-$C553),IF(M$1="C",MAX(0,$C553-M$2)))</f>
        <v>12.32</v>
      </c>
      <c r="N553" s="103" t="n">
        <f aca="false">IF(N$1="P",MAX(0,N$2-$C553),IF(N$1="C",MAX(0,$C553-N$2)))</f>
        <v>7.32</v>
      </c>
      <c r="O553" s="103" t="n">
        <f aca="false">IF(O$1="P",MAX(0,O$2-$C553),IF(O$1="C",MAX(0,$C553-O$2)))</f>
        <v>2.32</v>
      </c>
      <c r="P553" s="103" t="n">
        <f aca="false">IF(P$1="P",MAX(0,P$2-$C553),IF(P$1="C",MAX(0,$C553-P$2)))</f>
        <v>0</v>
      </c>
      <c r="Q553" s="103" t="n">
        <f aca="false">IF(Q$1="P",MAX(0,Q$2-$C553),IF(Q$1="C",MAX(0,$C553-Q$2)))</f>
        <v>0</v>
      </c>
      <c r="R553" s="103" t="n">
        <f aca="false">IF(R$1="P",MAX(0,R$2-$C553),IF(R$1="C",MAX(0,$C553-R$2)))</f>
        <v>0</v>
      </c>
      <c r="S553" s="103" t="n">
        <f aca="false">IF(S$1="P",MAX(0,S$2-$C553),IF(S$1="C",MAX(0,$C553-S$2)))</f>
        <v>0</v>
      </c>
      <c r="T553" s="104" t="n">
        <f aca="false">A553</f>
        <v>26</v>
      </c>
      <c r="U553" s="105" t="n">
        <f aca="false">VLOOKUP($B553,Gas!$B$3:$E$2506,2)</f>
        <v>2.815</v>
      </c>
      <c r="V553" s="46" t="n">
        <f aca="false">C553/U553</f>
        <v>11.4813499111901</v>
      </c>
      <c r="W553" s="99" t="n">
        <f aca="false">VLOOKUP($B553,Gas!$B$3:$E$2506,4)</f>
        <v>0.5391139812235</v>
      </c>
    </row>
    <row r="554" customFormat="false" ht="12.75" hidden="false" customHeight="false" outlineLevel="0" collapsed="false">
      <c r="A554" s="95" t="n">
        <f aca="false">MONTH(B554)+(YEAR(B554)-1998)*12</f>
        <v>26</v>
      </c>
      <c r="B554" s="114" t="n">
        <v>36559</v>
      </c>
      <c r="C554" s="115" t="n">
        <v>37.76</v>
      </c>
      <c r="D554" s="98" t="n">
        <f aca="false">LN(C554/C553)</f>
        <v>0.155564107624405</v>
      </c>
      <c r="E554" s="106" t="n">
        <f aca="false">STDEV(D545:D554)*SQRT(trade_day)</f>
        <v>3.29722901168568</v>
      </c>
      <c r="F554" s="97"/>
      <c r="G554" s="103" t="n">
        <f aca="false">IF(G$1="P",MAX(0,G$2-$C554),IF(G$1="C",MAX(0,$C554-G$2)))</f>
        <v>0</v>
      </c>
      <c r="H554" s="103" t="n">
        <f aca="false">IF(H$1="P",MAX(0,H$2-$C554),IF(H$1="C",MAX(0,$C554-H$2)))</f>
        <v>0</v>
      </c>
      <c r="I554" s="103" t="n">
        <f aca="false">IF(I$1="P",MAX(0,I$2-$C554),IF(I$1="C",MAX(0,$C554-I$2)))</f>
        <v>0</v>
      </c>
      <c r="J554" s="103" t="n">
        <f aca="false">IF(J$1="P",MAX(0,J$2-$C554),IF(J$1="C",MAX(0,$C554-J$2)))</f>
        <v>0</v>
      </c>
      <c r="K554" s="103" t="n">
        <f aca="false">IF(K$1="P",MAX(0,K$2-$C554),IF(K$1="C",MAX(0,$C554-K$2)))</f>
        <v>2.24</v>
      </c>
      <c r="L554" s="103" t="n">
        <f aca="false">IF(L$1="P",MAX(0,L$2-$C554),IF(L$1="C",MAX(0,$C554-L$2)))</f>
        <v>12.24</v>
      </c>
      <c r="M554" s="103" t="n">
        <f aca="false">IF(M$1="P",MAX(0,M$2-$C554),IF(M$1="C",MAX(0,$C554-M$2)))</f>
        <v>17.76</v>
      </c>
      <c r="N554" s="103" t="n">
        <f aca="false">IF(N$1="P",MAX(0,N$2-$C554),IF(N$1="C",MAX(0,$C554-N$2)))</f>
        <v>12.76</v>
      </c>
      <c r="O554" s="103" t="n">
        <f aca="false">IF(O$1="P",MAX(0,O$2-$C554),IF(O$1="C",MAX(0,$C554-O$2)))</f>
        <v>7.76</v>
      </c>
      <c r="P554" s="103" t="n">
        <f aca="false">IF(P$1="P",MAX(0,P$2-$C554),IF(P$1="C",MAX(0,$C554-P$2)))</f>
        <v>2.76</v>
      </c>
      <c r="Q554" s="103" t="n">
        <f aca="false">IF(Q$1="P",MAX(0,Q$2-$C554),IF(Q$1="C",MAX(0,$C554-Q$2)))</f>
        <v>0</v>
      </c>
      <c r="R554" s="103" t="n">
        <f aca="false">IF(R$1="P",MAX(0,R$2-$C554),IF(R$1="C",MAX(0,$C554-R$2)))</f>
        <v>0</v>
      </c>
      <c r="S554" s="103" t="n">
        <f aca="false">IF(S$1="P",MAX(0,S$2-$C554),IF(S$1="C",MAX(0,$C554-S$2)))</f>
        <v>0</v>
      </c>
      <c r="T554" s="104" t="n">
        <f aca="false">A554</f>
        <v>26</v>
      </c>
      <c r="U554" s="105" t="n">
        <f aca="false">VLOOKUP($B554,Gas!$B$3:$E$2506,2)</f>
        <v>2.915</v>
      </c>
      <c r="V554" s="46" t="n">
        <f aca="false">C554/U554</f>
        <v>12.9536878216123</v>
      </c>
      <c r="W554" s="99" t="n">
        <f aca="false">VLOOKUP($B554,Gas!$B$3:$E$2506,4)</f>
        <v>0.554690443931588</v>
      </c>
    </row>
    <row r="555" customFormat="false" ht="12.75" hidden="false" customHeight="false" outlineLevel="0" collapsed="false">
      <c r="A555" s="95" t="n">
        <f aca="false">MONTH(B555)+(YEAR(B555)-1998)*12</f>
        <v>26</v>
      </c>
      <c r="B555" s="114" t="n">
        <v>36560</v>
      </c>
      <c r="C555" s="115" t="n">
        <v>34.07</v>
      </c>
      <c r="D555" s="98" t="n">
        <f aca="false">LN(C555/C554)</f>
        <v>-0.102833109604425</v>
      </c>
      <c r="E555" s="106" t="n">
        <f aca="false">STDEV(D546:D555)*SQRT(trade_day)</f>
        <v>3.13264606725762</v>
      </c>
      <c r="F555" s="97"/>
      <c r="G555" s="103" t="n">
        <f aca="false">IF(G$1="P",MAX(0,G$2-$C555),IF(G$1="C",MAX(0,$C555-G$2)))</f>
        <v>0</v>
      </c>
      <c r="H555" s="103" t="n">
        <f aca="false">IF(H$1="P",MAX(0,H$2-$C555),IF(H$1="C",MAX(0,$C555-H$2)))</f>
        <v>0</v>
      </c>
      <c r="I555" s="103" t="n">
        <f aca="false">IF(I$1="P",MAX(0,I$2-$C555),IF(I$1="C",MAX(0,$C555-I$2)))</f>
        <v>0</v>
      </c>
      <c r="J555" s="103" t="n">
        <f aca="false">IF(J$1="P",MAX(0,J$2-$C555),IF(J$1="C",MAX(0,$C555-J$2)))</f>
        <v>0.93</v>
      </c>
      <c r="K555" s="103" t="n">
        <f aca="false">IF(K$1="P",MAX(0,K$2-$C555),IF(K$1="C",MAX(0,$C555-K$2)))</f>
        <v>5.93</v>
      </c>
      <c r="L555" s="103" t="n">
        <f aca="false">IF(L$1="P",MAX(0,L$2-$C555),IF(L$1="C",MAX(0,$C555-L$2)))</f>
        <v>15.93</v>
      </c>
      <c r="M555" s="103" t="n">
        <f aca="false">IF(M$1="P",MAX(0,M$2-$C555),IF(M$1="C",MAX(0,$C555-M$2)))</f>
        <v>14.07</v>
      </c>
      <c r="N555" s="103" t="n">
        <f aca="false">IF(N$1="P",MAX(0,N$2-$C555),IF(N$1="C",MAX(0,$C555-N$2)))</f>
        <v>9.07</v>
      </c>
      <c r="O555" s="103" t="n">
        <f aca="false">IF(O$1="P",MAX(0,O$2-$C555),IF(O$1="C",MAX(0,$C555-O$2)))</f>
        <v>4.07</v>
      </c>
      <c r="P555" s="103" t="n">
        <f aca="false">IF(P$1="P",MAX(0,P$2-$C555),IF(P$1="C",MAX(0,$C555-P$2)))</f>
        <v>0</v>
      </c>
      <c r="Q555" s="103" t="n">
        <f aca="false">IF(Q$1="P",MAX(0,Q$2-$C555),IF(Q$1="C",MAX(0,$C555-Q$2)))</f>
        <v>0</v>
      </c>
      <c r="R555" s="103" t="n">
        <f aca="false">IF(R$1="P",MAX(0,R$2-$C555),IF(R$1="C",MAX(0,$C555-R$2)))</f>
        <v>0</v>
      </c>
      <c r="S555" s="103" t="n">
        <f aca="false">IF(S$1="P",MAX(0,S$2-$C555),IF(S$1="C",MAX(0,$C555-S$2)))</f>
        <v>0</v>
      </c>
      <c r="T555" s="104" t="n">
        <f aca="false">A555</f>
        <v>26</v>
      </c>
      <c r="U555" s="105" t="n">
        <f aca="false">VLOOKUP($B555,Gas!$B$3:$E$2506,2)</f>
        <v>2.855</v>
      </c>
      <c r="V555" s="46" t="n">
        <f aca="false">C555/U555</f>
        <v>11.9334500875657</v>
      </c>
      <c r="W555" s="99" t="n">
        <f aca="false">VLOOKUP($B555,Gas!$B$3:$E$2506,4)</f>
        <v>0.579547274006998</v>
      </c>
    </row>
    <row r="556" customFormat="false" ht="12.75" hidden="false" customHeight="false" outlineLevel="0" collapsed="false">
      <c r="A556" s="95" t="n">
        <f aca="false">MONTH(B556)+(YEAR(B556)-1998)*12</f>
        <v>26</v>
      </c>
      <c r="B556" s="114" t="n">
        <v>36563</v>
      </c>
      <c r="C556" s="115" t="n">
        <v>34.89</v>
      </c>
      <c r="D556" s="98" t="n">
        <f aca="false">LN(C556/C555)</f>
        <v>0.0237830235258075</v>
      </c>
      <c r="E556" s="106" t="n">
        <f aca="false">STDEV(D547:D556)*SQRT(trade_day)</f>
        <v>3.07025080663277</v>
      </c>
      <c r="F556" s="97"/>
      <c r="G556" s="103" t="n">
        <f aca="false">IF(G$1="P",MAX(0,G$2-$C556),IF(G$1="C",MAX(0,$C556-G$2)))</f>
        <v>0</v>
      </c>
      <c r="H556" s="103" t="n">
        <f aca="false">IF(H$1="P",MAX(0,H$2-$C556),IF(H$1="C",MAX(0,$C556-H$2)))</f>
        <v>0</v>
      </c>
      <c r="I556" s="103" t="n">
        <f aca="false">IF(I$1="P",MAX(0,I$2-$C556),IF(I$1="C",MAX(0,$C556-I$2)))</f>
        <v>0</v>
      </c>
      <c r="J556" s="103" t="n">
        <f aca="false">IF(J$1="P",MAX(0,J$2-$C556),IF(J$1="C",MAX(0,$C556-J$2)))</f>
        <v>0.109999999999999</v>
      </c>
      <c r="K556" s="103" t="n">
        <f aca="false">IF(K$1="P",MAX(0,K$2-$C556),IF(K$1="C",MAX(0,$C556-K$2)))</f>
        <v>5.11</v>
      </c>
      <c r="L556" s="103" t="n">
        <f aca="false">IF(L$1="P",MAX(0,L$2-$C556),IF(L$1="C",MAX(0,$C556-L$2)))</f>
        <v>15.11</v>
      </c>
      <c r="M556" s="103" t="n">
        <f aca="false">IF(M$1="P",MAX(0,M$2-$C556),IF(M$1="C",MAX(0,$C556-M$2)))</f>
        <v>14.89</v>
      </c>
      <c r="N556" s="103" t="n">
        <f aca="false">IF(N$1="P",MAX(0,N$2-$C556),IF(N$1="C",MAX(0,$C556-N$2)))</f>
        <v>9.89</v>
      </c>
      <c r="O556" s="103" t="n">
        <f aca="false">IF(O$1="P",MAX(0,O$2-$C556),IF(O$1="C",MAX(0,$C556-O$2)))</f>
        <v>4.89</v>
      </c>
      <c r="P556" s="103" t="n">
        <f aca="false">IF(P$1="P",MAX(0,P$2-$C556),IF(P$1="C",MAX(0,$C556-P$2)))</f>
        <v>0</v>
      </c>
      <c r="Q556" s="103" t="n">
        <f aca="false">IF(Q$1="P",MAX(0,Q$2-$C556),IF(Q$1="C",MAX(0,$C556-Q$2)))</f>
        <v>0</v>
      </c>
      <c r="R556" s="103" t="n">
        <f aca="false">IF(R$1="P",MAX(0,R$2-$C556),IF(R$1="C",MAX(0,$C556-R$2)))</f>
        <v>0</v>
      </c>
      <c r="S556" s="103" t="n">
        <f aca="false">IF(S$1="P",MAX(0,S$2-$C556),IF(S$1="C",MAX(0,$C556-S$2)))</f>
        <v>0</v>
      </c>
      <c r="T556" s="104" t="n">
        <f aca="false">A556</f>
        <v>26</v>
      </c>
      <c r="U556" s="105" t="n">
        <f aca="false">VLOOKUP($B556,Gas!$B$3:$E$2506,2)</f>
        <v>2.78</v>
      </c>
      <c r="V556" s="46" t="n">
        <f aca="false">C556/U556</f>
        <v>12.5503597122302</v>
      </c>
      <c r="W556" s="99" t="n">
        <f aca="false">VLOOKUP($B556,Gas!$B$3:$E$2506,4)</f>
        <v>0.551686669673146</v>
      </c>
    </row>
    <row r="557" customFormat="false" ht="12.75" hidden="false" customHeight="false" outlineLevel="0" collapsed="false">
      <c r="A557" s="95" t="n">
        <f aca="false">MONTH(B557)+(YEAR(B557)-1998)*12</f>
        <v>26</v>
      </c>
      <c r="B557" s="114" t="n">
        <v>36564</v>
      </c>
      <c r="C557" s="115" t="n">
        <v>33.5</v>
      </c>
      <c r="D557" s="98" t="n">
        <f aca="false">LN(C557/C556)</f>
        <v>-0.040654816367662</v>
      </c>
      <c r="E557" s="106" t="n">
        <f aca="false">STDEV(D548:D557)*SQRT(trade_day)</f>
        <v>3.05369898669606</v>
      </c>
      <c r="F557" s="97"/>
      <c r="G557" s="103" t="n">
        <f aca="false">IF(G$1="P",MAX(0,G$2-$C557),IF(G$1="C",MAX(0,$C557-G$2)))</f>
        <v>0</v>
      </c>
      <c r="H557" s="103" t="n">
        <f aca="false">IF(H$1="P",MAX(0,H$2-$C557),IF(H$1="C",MAX(0,$C557-H$2)))</f>
        <v>0</v>
      </c>
      <c r="I557" s="103" t="n">
        <f aca="false">IF(I$1="P",MAX(0,I$2-$C557),IF(I$1="C",MAX(0,$C557-I$2)))</f>
        <v>0</v>
      </c>
      <c r="J557" s="103" t="n">
        <f aca="false">IF(J$1="P",MAX(0,J$2-$C557),IF(J$1="C",MAX(0,$C557-J$2)))</f>
        <v>1.5</v>
      </c>
      <c r="K557" s="103" t="n">
        <f aca="false">IF(K$1="P",MAX(0,K$2-$C557),IF(K$1="C",MAX(0,$C557-K$2)))</f>
        <v>6.5</v>
      </c>
      <c r="L557" s="103" t="n">
        <f aca="false">IF(L$1="P",MAX(0,L$2-$C557),IF(L$1="C",MAX(0,$C557-L$2)))</f>
        <v>16.5</v>
      </c>
      <c r="M557" s="103" t="n">
        <f aca="false">IF(M$1="P",MAX(0,M$2-$C557),IF(M$1="C",MAX(0,$C557-M$2)))</f>
        <v>13.5</v>
      </c>
      <c r="N557" s="103" t="n">
        <f aca="false">IF(N$1="P",MAX(0,N$2-$C557),IF(N$1="C",MAX(0,$C557-N$2)))</f>
        <v>8.5</v>
      </c>
      <c r="O557" s="103" t="n">
        <f aca="false">IF(O$1="P",MAX(0,O$2-$C557),IF(O$1="C",MAX(0,$C557-O$2)))</f>
        <v>3.5</v>
      </c>
      <c r="P557" s="103" t="n">
        <f aca="false">IF(P$1="P",MAX(0,P$2-$C557),IF(P$1="C",MAX(0,$C557-P$2)))</f>
        <v>0</v>
      </c>
      <c r="Q557" s="103" t="n">
        <f aca="false">IF(Q$1="P",MAX(0,Q$2-$C557),IF(Q$1="C",MAX(0,$C557-Q$2)))</f>
        <v>0</v>
      </c>
      <c r="R557" s="103" t="n">
        <f aca="false">IF(R$1="P",MAX(0,R$2-$C557),IF(R$1="C",MAX(0,$C557-R$2)))</f>
        <v>0</v>
      </c>
      <c r="S557" s="103" t="n">
        <f aca="false">IF(S$1="P",MAX(0,S$2-$C557),IF(S$1="C",MAX(0,$C557-S$2)))</f>
        <v>0</v>
      </c>
      <c r="T557" s="104" t="n">
        <f aca="false">A557</f>
        <v>26</v>
      </c>
      <c r="U557" s="105" t="n">
        <f aca="false">VLOOKUP($B557,Gas!$B$3:$E$2506,2)</f>
        <v>2.81</v>
      </c>
      <c r="V557" s="46" t="n">
        <f aca="false">C557/U557</f>
        <v>11.9217081850534</v>
      </c>
      <c r="W557" s="99" t="n">
        <f aca="false">VLOOKUP($B557,Gas!$B$3:$E$2506,4)</f>
        <v>0.516870067280072</v>
      </c>
    </row>
    <row r="558" customFormat="false" ht="12.75" hidden="false" customHeight="false" outlineLevel="0" collapsed="false">
      <c r="A558" s="95" t="n">
        <f aca="false">MONTH(B558)+(YEAR(B558)-1998)*12</f>
        <v>26</v>
      </c>
      <c r="B558" s="114" t="n">
        <v>36565</v>
      </c>
      <c r="C558" s="115" t="n">
        <v>24.05</v>
      </c>
      <c r="D558" s="98" t="n">
        <f aca="false">LN(C558/C557)</f>
        <v>-0.331410442279251</v>
      </c>
      <c r="E558" s="106" t="n">
        <f aca="false">STDEV(D549:D558)*SQRT(trade_day)</f>
        <v>3.03997006628085</v>
      </c>
      <c r="F558" s="97"/>
      <c r="G558" s="103" t="n">
        <f aca="false">IF(G$1="P",MAX(0,G$2-$C558),IF(G$1="C",MAX(0,$C558-G$2)))</f>
        <v>0</v>
      </c>
      <c r="H558" s="103" t="n">
        <f aca="false">IF(H$1="P",MAX(0,H$2-$C558),IF(H$1="C",MAX(0,$C558-H$2)))</f>
        <v>0.949999999999999</v>
      </c>
      <c r="I558" s="103" t="n">
        <f aca="false">IF(I$1="P",MAX(0,I$2-$C558),IF(I$1="C",MAX(0,$C558-I$2)))</f>
        <v>5.95</v>
      </c>
      <c r="J558" s="103" t="n">
        <f aca="false">IF(J$1="P",MAX(0,J$2-$C558),IF(J$1="C",MAX(0,$C558-J$2)))</f>
        <v>10.95</v>
      </c>
      <c r="K558" s="103" t="n">
        <f aca="false">IF(K$1="P",MAX(0,K$2-$C558),IF(K$1="C",MAX(0,$C558-K$2)))</f>
        <v>15.95</v>
      </c>
      <c r="L558" s="103" t="n">
        <f aca="false">IF(L$1="P",MAX(0,L$2-$C558),IF(L$1="C",MAX(0,$C558-L$2)))</f>
        <v>25.95</v>
      </c>
      <c r="M558" s="103" t="n">
        <f aca="false">IF(M$1="P",MAX(0,M$2-$C558),IF(M$1="C",MAX(0,$C558-M$2)))</f>
        <v>4.05</v>
      </c>
      <c r="N558" s="103" t="n">
        <f aca="false">IF(N$1="P",MAX(0,N$2-$C558),IF(N$1="C",MAX(0,$C558-N$2)))</f>
        <v>0</v>
      </c>
      <c r="O558" s="103" t="n">
        <f aca="false">IF(O$1="P",MAX(0,O$2-$C558),IF(O$1="C",MAX(0,$C558-O$2)))</f>
        <v>0</v>
      </c>
      <c r="P558" s="103" t="n">
        <f aca="false">IF(P$1="P",MAX(0,P$2-$C558),IF(P$1="C",MAX(0,$C558-P$2)))</f>
        <v>0</v>
      </c>
      <c r="Q558" s="103" t="n">
        <f aca="false">IF(Q$1="P",MAX(0,Q$2-$C558),IF(Q$1="C",MAX(0,$C558-Q$2)))</f>
        <v>0</v>
      </c>
      <c r="R558" s="103" t="n">
        <f aca="false">IF(R$1="P",MAX(0,R$2-$C558),IF(R$1="C",MAX(0,$C558-R$2)))</f>
        <v>0</v>
      </c>
      <c r="S558" s="103" t="n">
        <f aca="false">IF(S$1="P",MAX(0,S$2-$C558),IF(S$1="C",MAX(0,$C558-S$2)))</f>
        <v>0</v>
      </c>
      <c r="T558" s="104" t="n">
        <f aca="false">A558</f>
        <v>26</v>
      </c>
      <c r="U558" s="105" t="n">
        <f aca="false">VLOOKUP($B558,Gas!$B$3:$E$2506,2)</f>
        <v>2.6</v>
      </c>
      <c r="V558" s="46" t="n">
        <f aca="false">C558/U558</f>
        <v>9.25</v>
      </c>
      <c r="W558" s="99" t="n">
        <f aca="false">VLOOKUP($B558,Gas!$B$3:$E$2506,4)</f>
        <v>0.694105556095523</v>
      </c>
    </row>
    <row r="559" customFormat="false" ht="12.75" hidden="false" customHeight="false" outlineLevel="0" collapsed="false">
      <c r="A559" s="95" t="n">
        <f aca="false">MONTH(B559)+(YEAR(B559)-1998)*12</f>
        <v>26</v>
      </c>
      <c r="B559" s="114" t="n">
        <v>36566</v>
      </c>
      <c r="C559" s="115" t="n">
        <v>24.99</v>
      </c>
      <c r="D559" s="98" t="n">
        <f aca="false">LN(C559/C558)</f>
        <v>0.0383407482950907</v>
      </c>
      <c r="E559" s="106" t="n">
        <f aca="false">STDEV(D550:D559)*SQRT(trade_day)</f>
        <v>3.08236624503942</v>
      </c>
      <c r="F559" s="97"/>
      <c r="G559" s="103" t="n">
        <f aca="false">IF(G$1="P",MAX(0,G$2-$C559),IF(G$1="C",MAX(0,$C559-G$2)))</f>
        <v>0</v>
      </c>
      <c r="H559" s="103" t="n">
        <f aca="false">IF(H$1="P",MAX(0,H$2-$C559),IF(H$1="C",MAX(0,$C559-H$2)))</f>
        <v>0.0100000000000016</v>
      </c>
      <c r="I559" s="103" t="n">
        <f aca="false">IF(I$1="P",MAX(0,I$2-$C559),IF(I$1="C",MAX(0,$C559-I$2)))</f>
        <v>5.01</v>
      </c>
      <c r="J559" s="103" t="n">
        <f aca="false">IF(J$1="P",MAX(0,J$2-$C559),IF(J$1="C",MAX(0,$C559-J$2)))</f>
        <v>10.01</v>
      </c>
      <c r="K559" s="103" t="n">
        <f aca="false">IF(K$1="P",MAX(0,K$2-$C559),IF(K$1="C",MAX(0,$C559-K$2)))</f>
        <v>15.01</v>
      </c>
      <c r="L559" s="103" t="n">
        <f aca="false">IF(L$1="P",MAX(0,L$2-$C559),IF(L$1="C",MAX(0,$C559-L$2)))</f>
        <v>25.01</v>
      </c>
      <c r="M559" s="103" t="n">
        <f aca="false">IF(M$1="P",MAX(0,M$2-$C559),IF(M$1="C",MAX(0,$C559-M$2)))</f>
        <v>4.99</v>
      </c>
      <c r="N559" s="103" t="n">
        <f aca="false">IF(N$1="P",MAX(0,N$2-$C559),IF(N$1="C",MAX(0,$C559-N$2)))</f>
        <v>0</v>
      </c>
      <c r="O559" s="103" t="n">
        <f aca="false">IF(O$1="P",MAX(0,O$2-$C559),IF(O$1="C",MAX(0,$C559-O$2)))</f>
        <v>0</v>
      </c>
      <c r="P559" s="103" t="n">
        <f aca="false">IF(P$1="P",MAX(0,P$2-$C559),IF(P$1="C",MAX(0,$C559-P$2)))</f>
        <v>0</v>
      </c>
      <c r="Q559" s="103" t="n">
        <f aca="false">IF(Q$1="P",MAX(0,Q$2-$C559),IF(Q$1="C",MAX(0,$C559-Q$2)))</f>
        <v>0</v>
      </c>
      <c r="R559" s="103" t="n">
        <f aca="false">IF(R$1="P",MAX(0,R$2-$C559),IF(R$1="C",MAX(0,$C559-R$2)))</f>
        <v>0</v>
      </c>
      <c r="S559" s="103" t="n">
        <f aca="false">IF(S$1="P",MAX(0,S$2-$C559),IF(S$1="C",MAX(0,$C559-S$2)))</f>
        <v>0</v>
      </c>
      <c r="T559" s="104" t="n">
        <f aca="false">A559</f>
        <v>26</v>
      </c>
      <c r="U559" s="105" t="n">
        <f aca="false">VLOOKUP($B559,Gas!$B$3:$E$2506,2)</f>
        <v>2.615</v>
      </c>
      <c r="V559" s="46" t="n">
        <f aca="false">C559/U559</f>
        <v>9.55640535372849</v>
      </c>
      <c r="W559" s="99" t="n">
        <f aca="false">VLOOKUP($B559,Gas!$B$3:$E$2506,4)</f>
        <v>0.69787388944781</v>
      </c>
    </row>
    <row r="560" customFormat="false" ht="12.75" hidden="false" customHeight="false" outlineLevel="0" collapsed="false">
      <c r="A560" s="95" t="n">
        <f aca="false">MONTH(B560)+(YEAR(B560)-1998)*12</f>
        <v>26</v>
      </c>
      <c r="B560" s="114" t="n">
        <v>36567</v>
      </c>
      <c r="C560" s="115" t="n">
        <v>24.56</v>
      </c>
      <c r="D560" s="98" t="n">
        <f aca="false">LN(C560/C559)</f>
        <v>-0.0173566415679193</v>
      </c>
      <c r="E560" s="106" t="n">
        <f aca="false">STDEV(D551:D560)*SQRT(trade_day)</f>
        <v>3.00505137473662</v>
      </c>
      <c r="F560" s="97"/>
      <c r="G560" s="103" t="n">
        <f aca="false">IF(G$1="P",MAX(0,G$2-$C560),IF(G$1="C",MAX(0,$C560-G$2)))</f>
        <v>0</v>
      </c>
      <c r="H560" s="103" t="n">
        <f aca="false">IF(H$1="P",MAX(0,H$2-$C560),IF(H$1="C",MAX(0,$C560-H$2)))</f>
        <v>0.440000000000001</v>
      </c>
      <c r="I560" s="103" t="n">
        <f aca="false">IF(I$1="P",MAX(0,I$2-$C560),IF(I$1="C",MAX(0,$C560-I$2)))</f>
        <v>5.44</v>
      </c>
      <c r="J560" s="103" t="n">
        <f aca="false">IF(J$1="P",MAX(0,J$2-$C560),IF(J$1="C",MAX(0,$C560-J$2)))</f>
        <v>10.44</v>
      </c>
      <c r="K560" s="103" t="n">
        <f aca="false">IF(K$1="P",MAX(0,K$2-$C560),IF(K$1="C",MAX(0,$C560-K$2)))</f>
        <v>15.44</v>
      </c>
      <c r="L560" s="103" t="n">
        <f aca="false">IF(L$1="P",MAX(0,L$2-$C560),IF(L$1="C",MAX(0,$C560-L$2)))</f>
        <v>25.44</v>
      </c>
      <c r="M560" s="103" t="n">
        <f aca="false">IF(M$1="P",MAX(0,M$2-$C560),IF(M$1="C",MAX(0,$C560-M$2)))</f>
        <v>4.56</v>
      </c>
      <c r="N560" s="103" t="n">
        <f aca="false">IF(N$1="P",MAX(0,N$2-$C560),IF(N$1="C",MAX(0,$C560-N$2)))</f>
        <v>0</v>
      </c>
      <c r="O560" s="103" t="n">
        <f aca="false">IF(O$1="P",MAX(0,O$2-$C560),IF(O$1="C",MAX(0,$C560-O$2)))</f>
        <v>0</v>
      </c>
      <c r="P560" s="103" t="n">
        <f aca="false">IF(P$1="P",MAX(0,P$2-$C560),IF(P$1="C",MAX(0,$C560-P$2)))</f>
        <v>0</v>
      </c>
      <c r="Q560" s="103" t="n">
        <f aca="false">IF(Q$1="P",MAX(0,Q$2-$C560),IF(Q$1="C",MAX(0,$C560-Q$2)))</f>
        <v>0</v>
      </c>
      <c r="R560" s="103" t="n">
        <f aca="false">IF(R$1="P",MAX(0,R$2-$C560),IF(R$1="C",MAX(0,$C560-R$2)))</f>
        <v>0</v>
      </c>
      <c r="S560" s="103" t="n">
        <f aca="false">IF(S$1="P",MAX(0,S$2-$C560),IF(S$1="C",MAX(0,$C560-S$2)))</f>
        <v>0</v>
      </c>
      <c r="T560" s="104" t="n">
        <f aca="false">A560</f>
        <v>26</v>
      </c>
      <c r="U560" s="105" t="n">
        <f aca="false">VLOOKUP($B560,Gas!$B$3:$E$2506,2)</f>
        <v>2.64</v>
      </c>
      <c r="V560" s="46" t="n">
        <f aca="false">C560/U560</f>
        <v>9.3030303030303</v>
      </c>
      <c r="W560" s="99" t="n">
        <f aca="false">VLOOKUP($B560,Gas!$B$3:$E$2506,4)</f>
        <v>0.646971719338111</v>
      </c>
    </row>
    <row r="561" customFormat="false" ht="12.75" hidden="false" customHeight="false" outlineLevel="0" collapsed="false">
      <c r="A561" s="95" t="n">
        <f aca="false">MONTH(B561)+(YEAR(B561)-1998)*12</f>
        <v>26</v>
      </c>
      <c r="B561" s="114" t="n">
        <v>36570</v>
      </c>
      <c r="C561" s="115" t="n">
        <v>26.08</v>
      </c>
      <c r="D561" s="98" t="n">
        <f aca="false">LN(C561/C560)</f>
        <v>0.0600496337795105</v>
      </c>
      <c r="E561" s="106" t="n">
        <f aca="false">STDEV(D552:D561)*SQRT(trade_day)</f>
        <v>2.57651041253759</v>
      </c>
      <c r="F561" s="97"/>
      <c r="G561" s="103" t="n">
        <f aca="false">IF(G$1="P",MAX(0,G$2-$C561),IF(G$1="C",MAX(0,$C561-G$2)))</f>
        <v>0</v>
      </c>
      <c r="H561" s="103" t="n">
        <f aca="false">IF(H$1="P",MAX(0,H$2-$C561),IF(H$1="C",MAX(0,$C561-H$2)))</f>
        <v>0</v>
      </c>
      <c r="I561" s="103" t="n">
        <f aca="false">IF(I$1="P",MAX(0,I$2-$C561),IF(I$1="C",MAX(0,$C561-I$2)))</f>
        <v>3.92</v>
      </c>
      <c r="J561" s="103" t="n">
        <f aca="false">IF(J$1="P",MAX(0,J$2-$C561),IF(J$1="C",MAX(0,$C561-J$2)))</f>
        <v>8.92</v>
      </c>
      <c r="K561" s="103" t="n">
        <f aca="false">IF(K$1="P",MAX(0,K$2-$C561),IF(K$1="C",MAX(0,$C561-K$2)))</f>
        <v>13.92</v>
      </c>
      <c r="L561" s="103" t="n">
        <f aca="false">IF(L$1="P",MAX(0,L$2-$C561),IF(L$1="C",MAX(0,$C561-L$2)))</f>
        <v>23.92</v>
      </c>
      <c r="M561" s="103" t="n">
        <f aca="false">IF(M$1="P",MAX(0,M$2-$C561),IF(M$1="C",MAX(0,$C561-M$2)))</f>
        <v>6.08</v>
      </c>
      <c r="N561" s="103" t="n">
        <f aca="false">IF(N$1="P",MAX(0,N$2-$C561),IF(N$1="C",MAX(0,$C561-N$2)))</f>
        <v>1.08</v>
      </c>
      <c r="O561" s="103" t="n">
        <f aca="false">IF(O$1="P",MAX(0,O$2-$C561),IF(O$1="C",MAX(0,$C561-O$2)))</f>
        <v>0</v>
      </c>
      <c r="P561" s="103" t="n">
        <f aca="false">IF(P$1="P",MAX(0,P$2-$C561),IF(P$1="C",MAX(0,$C561-P$2)))</f>
        <v>0</v>
      </c>
      <c r="Q561" s="103" t="n">
        <f aca="false">IF(Q$1="P",MAX(0,Q$2-$C561),IF(Q$1="C",MAX(0,$C561-Q$2)))</f>
        <v>0</v>
      </c>
      <c r="R561" s="103" t="n">
        <f aca="false">IF(R$1="P",MAX(0,R$2-$C561),IF(R$1="C",MAX(0,$C561-R$2)))</f>
        <v>0</v>
      </c>
      <c r="S561" s="103" t="n">
        <f aca="false">IF(S$1="P",MAX(0,S$2-$C561),IF(S$1="C",MAX(0,$C561-S$2)))</f>
        <v>0</v>
      </c>
      <c r="T561" s="104" t="n">
        <f aca="false">A561</f>
        <v>26</v>
      </c>
      <c r="U561" s="105" t="n">
        <f aca="false">VLOOKUP($B561,Gas!$B$3:$E$2506,2)</f>
        <v>2.65</v>
      </c>
      <c r="V561" s="46" t="n">
        <f aca="false">C561/U561</f>
        <v>9.84150943396226</v>
      </c>
      <c r="W561" s="99" t="n">
        <f aca="false">VLOOKUP($B561,Gas!$B$3:$E$2506,4)</f>
        <v>0.511043453024922</v>
      </c>
    </row>
    <row r="562" customFormat="false" ht="12.75" hidden="false" customHeight="false" outlineLevel="0" collapsed="false">
      <c r="A562" s="95" t="n">
        <f aca="false">MONTH(B562)+(YEAR(B562)-1998)*12</f>
        <v>26</v>
      </c>
      <c r="B562" s="114" t="n">
        <v>36571</v>
      </c>
      <c r="C562" s="115" t="n">
        <v>26.25</v>
      </c>
      <c r="D562" s="98" t="n">
        <f aca="false">LN(C562/C561)</f>
        <v>0.0064972519791807</v>
      </c>
      <c r="E562" s="106" t="n">
        <f aca="false">STDEV(D553:D562)*SQRT(trade_day)</f>
        <v>2.28688694481632</v>
      </c>
      <c r="F562" s="97"/>
      <c r="G562" s="103" t="n">
        <f aca="false">IF(G$1="P",MAX(0,G$2-$C562),IF(G$1="C",MAX(0,$C562-G$2)))</f>
        <v>0</v>
      </c>
      <c r="H562" s="103" t="n">
        <f aca="false">IF(H$1="P",MAX(0,H$2-$C562),IF(H$1="C",MAX(0,$C562-H$2)))</f>
        <v>0</v>
      </c>
      <c r="I562" s="103" t="n">
        <f aca="false">IF(I$1="P",MAX(0,I$2-$C562),IF(I$1="C",MAX(0,$C562-I$2)))</f>
        <v>3.75</v>
      </c>
      <c r="J562" s="103" t="n">
        <f aca="false">IF(J$1="P",MAX(0,J$2-$C562),IF(J$1="C",MAX(0,$C562-J$2)))</f>
        <v>8.75</v>
      </c>
      <c r="K562" s="103" t="n">
        <f aca="false">IF(K$1="P",MAX(0,K$2-$C562),IF(K$1="C",MAX(0,$C562-K$2)))</f>
        <v>13.75</v>
      </c>
      <c r="L562" s="103" t="n">
        <f aca="false">IF(L$1="P",MAX(0,L$2-$C562),IF(L$1="C",MAX(0,$C562-L$2)))</f>
        <v>23.75</v>
      </c>
      <c r="M562" s="103" t="n">
        <f aca="false">IF(M$1="P",MAX(0,M$2-$C562),IF(M$1="C",MAX(0,$C562-M$2)))</f>
        <v>6.25</v>
      </c>
      <c r="N562" s="103" t="n">
        <f aca="false">IF(N$1="P",MAX(0,N$2-$C562),IF(N$1="C",MAX(0,$C562-N$2)))</f>
        <v>1.25</v>
      </c>
      <c r="O562" s="103" t="n">
        <f aca="false">IF(O$1="P",MAX(0,O$2-$C562),IF(O$1="C",MAX(0,$C562-O$2)))</f>
        <v>0</v>
      </c>
      <c r="P562" s="103" t="n">
        <f aca="false">IF(P$1="P",MAX(0,P$2-$C562),IF(P$1="C",MAX(0,$C562-P$2)))</f>
        <v>0</v>
      </c>
      <c r="Q562" s="103" t="n">
        <f aca="false">IF(Q$1="P",MAX(0,Q$2-$C562),IF(Q$1="C",MAX(0,$C562-Q$2)))</f>
        <v>0</v>
      </c>
      <c r="R562" s="103" t="n">
        <f aca="false">IF(R$1="P",MAX(0,R$2-$C562),IF(R$1="C",MAX(0,$C562-R$2)))</f>
        <v>0</v>
      </c>
      <c r="S562" s="103" t="n">
        <f aca="false">IF(S$1="P",MAX(0,S$2-$C562),IF(S$1="C",MAX(0,$C562-S$2)))</f>
        <v>0</v>
      </c>
      <c r="T562" s="104" t="n">
        <f aca="false">A562</f>
        <v>26</v>
      </c>
      <c r="U562" s="105" t="n">
        <f aca="false">VLOOKUP($B562,Gas!$B$3:$E$2506,2)</f>
        <v>2.61</v>
      </c>
      <c r="V562" s="46" t="n">
        <f aca="false">C562/U562</f>
        <v>10.0574712643678</v>
      </c>
      <c r="W562" s="99" t="n">
        <f aca="false">VLOOKUP($B562,Gas!$B$3:$E$2506,4)</f>
        <v>0.49817172664553</v>
      </c>
    </row>
    <row r="563" customFormat="false" ht="12.75" hidden="false" customHeight="false" outlineLevel="0" collapsed="false">
      <c r="A563" s="95" t="n">
        <f aca="false">MONTH(B563)+(YEAR(B563)-1998)*12</f>
        <v>26</v>
      </c>
      <c r="B563" s="114" t="n">
        <v>36572</v>
      </c>
      <c r="C563" s="115" t="n">
        <v>26.95</v>
      </c>
      <c r="D563" s="98" t="n">
        <f aca="false">LN(C563/C562)</f>
        <v>0.0263173083173734</v>
      </c>
      <c r="E563" s="106" t="n">
        <f aca="false">STDEV(D554:D563)*SQRT(trade_day)</f>
        <v>2.0387674065158</v>
      </c>
      <c r="F563" s="97"/>
      <c r="G563" s="103" t="n">
        <f aca="false">IF(G$1="P",MAX(0,G$2-$C563),IF(G$1="C",MAX(0,$C563-G$2)))</f>
        <v>0</v>
      </c>
      <c r="H563" s="103" t="n">
        <f aca="false">IF(H$1="P",MAX(0,H$2-$C563),IF(H$1="C",MAX(0,$C563-H$2)))</f>
        <v>0</v>
      </c>
      <c r="I563" s="103" t="n">
        <f aca="false">IF(I$1="P",MAX(0,I$2-$C563),IF(I$1="C",MAX(0,$C563-I$2)))</f>
        <v>3.05</v>
      </c>
      <c r="J563" s="103" t="n">
        <f aca="false">IF(J$1="P",MAX(0,J$2-$C563),IF(J$1="C",MAX(0,$C563-J$2)))</f>
        <v>8.05</v>
      </c>
      <c r="K563" s="103" t="n">
        <f aca="false">IF(K$1="P",MAX(0,K$2-$C563),IF(K$1="C",MAX(0,$C563-K$2)))</f>
        <v>13.05</v>
      </c>
      <c r="L563" s="103" t="n">
        <f aca="false">IF(L$1="P",MAX(0,L$2-$C563),IF(L$1="C",MAX(0,$C563-L$2)))</f>
        <v>23.05</v>
      </c>
      <c r="M563" s="103" t="n">
        <f aca="false">IF(M$1="P",MAX(0,M$2-$C563),IF(M$1="C",MAX(0,$C563-M$2)))</f>
        <v>6.95</v>
      </c>
      <c r="N563" s="103" t="n">
        <f aca="false">IF(N$1="P",MAX(0,N$2-$C563),IF(N$1="C",MAX(0,$C563-N$2)))</f>
        <v>1.95</v>
      </c>
      <c r="O563" s="103" t="n">
        <f aca="false">IF(O$1="P",MAX(0,O$2-$C563),IF(O$1="C",MAX(0,$C563-O$2)))</f>
        <v>0</v>
      </c>
      <c r="P563" s="103" t="n">
        <f aca="false">IF(P$1="P",MAX(0,P$2-$C563),IF(P$1="C",MAX(0,$C563-P$2)))</f>
        <v>0</v>
      </c>
      <c r="Q563" s="103" t="n">
        <f aca="false">IF(Q$1="P",MAX(0,Q$2-$C563),IF(Q$1="C",MAX(0,$C563-Q$2)))</f>
        <v>0</v>
      </c>
      <c r="R563" s="103" t="n">
        <f aca="false">IF(R$1="P",MAX(0,R$2-$C563),IF(R$1="C",MAX(0,$C563-R$2)))</f>
        <v>0</v>
      </c>
      <c r="S563" s="103" t="n">
        <f aca="false">IF(S$1="P",MAX(0,S$2-$C563),IF(S$1="C",MAX(0,$C563-S$2)))</f>
        <v>0</v>
      </c>
      <c r="T563" s="104" t="n">
        <f aca="false">A563</f>
        <v>26</v>
      </c>
      <c r="U563" s="105" t="n">
        <f aca="false">VLOOKUP($B563,Gas!$B$3:$E$2506,2)</f>
        <v>2.61</v>
      </c>
      <c r="V563" s="46" t="n">
        <f aca="false">C563/U563</f>
        <v>10.3256704980843</v>
      </c>
      <c r="W563" s="99" t="n">
        <f aca="false">VLOOKUP($B563,Gas!$B$3:$E$2506,4)</f>
        <v>0.49817172664553</v>
      </c>
    </row>
    <row r="564" customFormat="false" ht="12.75" hidden="false" customHeight="false" outlineLevel="0" collapsed="false">
      <c r="A564" s="95" t="n">
        <f aca="false">MONTH(B564)+(YEAR(B564)-1998)*12</f>
        <v>26</v>
      </c>
      <c r="B564" s="114" t="n">
        <v>36573</v>
      </c>
      <c r="C564" s="115" t="n">
        <v>28.83</v>
      </c>
      <c r="D564" s="98" t="n">
        <f aca="false">LN(C564/C563)</f>
        <v>0.0674332142953046</v>
      </c>
      <c r="E564" s="106" t="n">
        <f aca="false">STDEV(D555:D564)*SQRT(trade_day)</f>
        <v>1.8708600541328</v>
      </c>
      <c r="F564" s="97"/>
      <c r="G564" s="103" t="n">
        <f aca="false">IF(G$1="P",MAX(0,G$2-$C564),IF(G$1="C",MAX(0,$C564-G$2)))</f>
        <v>0</v>
      </c>
      <c r="H564" s="103" t="n">
        <f aca="false">IF(H$1="P",MAX(0,H$2-$C564),IF(H$1="C",MAX(0,$C564-H$2)))</f>
        <v>0</v>
      </c>
      <c r="I564" s="103" t="n">
        <f aca="false">IF(I$1="P",MAX(0,I$2-$C564),IF(I$1="C",MAX(0,$C564-I$2)))</f>
        <v>1.17</v>
      </c>
      <c r="J564" s="103" t="n">
        <f aca="false">IF(J$1="P",MAX(0,J$2-$C564),IF(J$1="C",MAX(0,$C564-J$2)))</f>
        <v>6.17</v>
      </c>
      <c r="K564" s="103" t="n">
        <f aca="false">IF(K$1="P",MAX(0,K$2-$C564),IF(K$1="C",MAX(0,$C564-K$2)))</f>
        <v>11.17</v>
      </c>
      <c r="L564" s="103" t="n">
        <f aca="false">IF(L$1="P",MAX(0,L$2-$C564),IF(L$1="C",MAX(0,$C564-L$2)))</f>
        <v>21.17</v>
      </c>
      <c r="M564" s="103" t="n">
        <f aca="false">IF(M$1="P",MAX(0,M$2-$C564),IF(M$1="C",MAX(0,$C564-M$2)))</f>
        <v>8.83</v>
      </c>
      <c r="N564" s="103" t="n">
        <f aca="false">IF(N$1="P",MAX(0,N$2-$C564),IF(N$1="C",MAX(0,$C564-N$2)))</f>
        <v>3.83</v>
      </c>
      <c r="O564" s="103" t="n">
        <f aca="false">IF(O$1="P",MAX(0,O$2-$C564),IF(O$1="C",MAX(0,$C564-O$2)))</f>
        <v>0</v>
      </c>
      <c r="P564" s="103" t="n">
        <f aca="false">IF(P$1="P",MAX(0,P$2-$C564),IF(P$1="C",MAX(0,$C564-P$2)))</f>
        <v>0</v>
      </c>
      <c r="Q564" s="103" t="n">
        <f aca="false">IF(Q$1="P",MAX(0,Q$2-$C564),IF(Q$1="C",MAX(0,$C564-Q$2)))</f>
        <v>0</v>
      </c>
      <c r="R564" s="103" t="n">
        <f aca="false">IF(R$1="P",MAX(0,R$2-$C564),IF(R$1="C",MAX(0,$C564-R$2)))</f>
        <v>0</v>
      </c>
      <c r="S564" s="103" t="n">
        <f aca="false">IF(S$1="P",MAX(0,S$2-$C564),IF(S$1="C",MAX(0,$C564-S$2)))</f>
        <v>0</v>
      </c>
      <c r="T564" s="104" t="n">
        <f aca="false">A564</f>
        <v>26</v>
      </c>
      <c r="U564" s="105" t="n">
        <f aca="false">VLOOKUP($B564,Gas!$B$3:$E$2506,2)</f>
        <v>2.645</v>
      </c>
      <c r="V564" s="46" t="n">
        <f aca="false">C564/U564</f>
        <v>10.8998109640832</v>
      </c>
      <c r="W564" s="99" t="n">
        <f aca="false">VLOOKUP($B564,Gas!$B$3:$E$2506,4)</f>
        <v>0.511341021022282</v>
      </c>
    </row>
    <row r="565" customFormat="false" ht="12.75" hidden="false" customHeight="false" outlineLevel="0" collapsed="false">
      <c r="A565" s="95" t="n">
        <f aca="false">MONTH(B565)+(YEAR(B565)-1998)*12</f>
        <v>26</v>
      </c>
      <c r="B565" s="114" t="n">
        <v>36574</v>
      </c>
      <c r="C565" s="115" t="n">
        <v>27.62</v>
      </c>
      <c r="D565" s="98" t="n">
        <f aca="false">LN(C565/C564)</f>
        <v>-0.0428763636691647</v>
      </c>
      <c r="E565" s="106" t="n">
        <f aca="false">STDEV(D556:D565)*SQRT(trade_day)</f>
        <v>1.82683810770283</v>
      </c>
      <c r="F565" s="97"/>
      <c r="G565" s="103" t="n">
        <f aca="false">IF(G$1="P",MAX(0,G$2-$C565),IF(G$1="C",MAX(0,$C565-G$2)))</f>
        <v>0</v>
      </c>
      <c r="H565" s="103" t="n">
        <f aca="false">IF(H$1="P",MAX(0,H$2-$C565),IF(H$1="C",MAX(0,$C565-H$2)))</f>
        <v>0</v>
      </c>
      <c r="I565" s="103" t="n">
        <f aca="false">IF(I$1="P",MAX(0,I$2-$C565),IF(I$1="C",MAX(0,$C565-I$2)))</f>
        <v>2.38</v>
      </c>
      <c r="J565" s="103" t="n">
        <f aca="false">IF(J$1="P",MAX(0,J$2-$C565),IF(J$1="C",MAX(0,$C565-J$2)))</f>
        <v>7.38</v>
      </c>
      <c r="K565" s="103" t="n">
        <f aca="false">IF(K$1="P",MAX(0,K$2-$C565),IF(K$1="C",MAX(0,$C565-K$2)))</f>
        <v>12.38</v>
      </c>
      <c r="L565" s="103" t="n">
        <f aca="false">IF(L$1="P",MAX(0,L$2-$C565),IF(L$1="C",MAX(0,$C565-L$2)))</f>
        <v>22.38</v>
      </c>
      <c r="M565" s="103" t="n">
        <f aca="false">IF(M$1="P",MAX(0,M$2-$C565),IF(M$1="C",MAX(0,$C565-M$2)))</f>
        <v>7.62</v>
      </c>
      <c r="N565" s="103" t="n">
        <f aca="false">IF(N$1="P",MAX(0,N$2-$C565),IF(N$1="C",MAX(0,$C565-N$2)))</f>
        <v>2.62</v>
      </c>
      <c r="O565" s="103" t="n">
        <f aca="false">IF(O$1="P",MAX(0,O$2-$C565),IF(O$1="C",MAX(0,$C565-O$2)))</f>
        <v>0</v>
      </c>
      <c r="P565" s="103" t="n">
        <f aca="false">IF(P$1="P",MAX(0,P$2-$C565),IF(P$1="C",MAX(0,$C565-P$2)))</f>
        <v>0</v>
      </c>
      <c r="Q565" s="103" t="n">
        <f aca="false">IF(Q$1="P",MAX(0,Q$2-$C565),IF(Q$1="C",MAX(0,$C565-Q$2)))</f>
        <v>0</v>
      </c>
      <c r="R565" s="103" t="n">
        <f aca="false">IF(R$1="P",MAX(0,R$2-$C565),IF(R$1="C",MAX(0,$C565-R$2)))</f>
        <v>0</v>
      </c>
      <c r="S565" s="103" t="n">
        <f aca="false">IF(S$1="P",MAX(0,S$2-$C565),IF(S$1="C",MAX(0,$C565-S$2)))</f>
        <v>0</v>
      </c>
      <c r="T565" s="104" t="n">
        <f aca="false">A565</f>
        <v>26</v>
      </c>
      <c r="U565" s="105" t="n">
        <f aca="false">VLOOKUP($B565,Gas!$B$3:$E$2506,2)</f>
        <v>2.655</v>
      </c>
      <c r="V565" s="46" t="n">
        <f aca="false">C565/U565</f>
        <v>10.4030131826742</v>
      </c>
      <c r="W565" s="99" t="n">
        <f aca="false">VLOOKUP($B565,Gas!$B$3:$E$2506,4)</f>
        <v>0.504349179562036</v>
      </c>
    </row>
    <row r="566" customFormat="false" ht="12.75" hidden="false" customHeight="false" outlineLevel="0" collapsed="false">
      <c r="A566" s="95" t="n">
        <f aca="false">MONTH(B566)+(YEAR(B566)-1998)*12</f>
        <v>26</v>
      </c>
      <c r="B566" s="114" t="n">
        <v>36577</v>
      </c>
      <c r="C566" s="115" t="n">
        <v>26.51</v>
      </c>
      <c r="D566" s="98" t="n">
        <f aca="false">LN(C566/C565)</f>
        <v>-0.0410181276802119</v>
      </c>
      <c r="E566" s="106" t="n">
        <f aca="false">STDEV(D557:D566)*SQRT(trade_day)</f>
        <v>1.81139164829751</v>
      </c>
      <c r="F566" s="97"/>
      <c r="G566" s="103" t="n">
        <f aca="false">IF(G$1="P",MAX(0,G$2-$C566),IF(G$1="C",MAX(0,$C566-G$2)))</f>
        <v>0</v>
      </c>
      <c r="H566" s="103" t="n">
        <f aca="false">IF(H$1="P",MAX(0,H$2-$C566),IF(H$1="C",MAX(0,$C566-H$2)))</f>
        <v>0</v>
      </c>
      <c r="I566" s="103" t="n">
        <f aca="false">IF(I$1="P",MAX(0,I$2-$C566),IF(I$1="C",MAX(0,$C566-I$2)))</f>
        <v>3.49</v>
      </c>
      <c r="J566" s="103" t="n">
        <f aca="false">IF(J$1="P",MAX(0,J$2-$C566),IF(J$1="C",MAX(0,$C566-J$2)))</f>
        <v>8.49</v>
      </c>
      <c r="K566" s="103" t="n">
        <f aca="false">IF(K$1="P",MAX(0,K$2-$C566),IF(K$1="C",MAX(0,$C566-K$2)))</f>
        <v>13.49</v>
      </c>
      <c r="L566" s="103" t="n">
        <f aca="false">IF(L$1="P",MAX(0,L$2-$C566),IF(L$1="C",MAX(0,$C566-L$2)))</f>
        <v>23.49</v>
      </c>
      <c r="M566" s="103" t="n">
        <f aca="false">IF(M$1="P",MAX(0,M$2-$C566),IF(M$1="C",MAX(0,$C566-M$2)))</f>
        <v>6.51</v>
      </c>
      <c r="N566" s="103" t="n">
        <f aca="false">IF(N$1="P",MAX(0,N$2-$C566),IF(N$1="C",MAX(0,$C566-N$2)))</f>
        <v>1.51</v>
      </c>
      <c r="O566" s="103" t="n">
        <f aca="false">IF(O$1="P",MAX(0,O$2-$C566),IF(O$1="C",MAX(0,$C566-O$2)))</f>
        <v>0</v>
      </c>
      <c r="P566" s="103" t="n">
        <f aca="false">IF(P$1="P",MAX(0,P$2-$C566),IF(P$1="C",MAX(0,$C566-P$2)))</f>
        <v>0</v>
      </c>
      <c r="Q566" s="103" t="n">
        <f aca="false">IF(Q$1="P",MAX(0,Q$2-$C566),IF(Q$1="C",MAX(0,$C566-Q$2)))</f>
        <v>0</v>
      </c>
      <c r="R566" s="103" t="n">
        <f aca="false">IF(R$1="P",MAX(0,R$2-$C566),IF(R$1="C",MAX(0,$C566-R$2)))</f>
        <v>0</v>
      </c>
      <c r="S566" s="103" t="n">
        <f aca="false">IF(S$1="P",MAX(0,S$2-$C566),IF(S$1="C",MAX(0,$C566-S$2)))</f>
        <v>0</v>
      </c>
      <c r="T566" s="104" t="n">
        <f aca="false">A566</f>
        <v>26</v>
      </c>
      <c r="U566" s="105" t="n">
        <f aca="false">VLOOKUP($B566,Gas!$B$3:$E$2506,2)</f>
        <v>2.645</v>
      </c>
      <c r="V566" s="46" t="n">
        <f aca="false">C566/U566</f>
        <v>10.0226843100189</v>
      </c>
      <c r="W566" s="99" t="n">
        <f aca="false">VLOOKUP($B566,Gas!$B$3:$E$2506,4)</f>
        <v>0.135270630095756</v>
      </c>
    </row>
    <row r="567" customFormat="false" ht="12.75" hidden="false" customHeight="false" outlineLevel="0" collapsed="false">
      <c r="A567" s="95" t="n">
        <f aca="false">MONTH(B567)+(YEAR(B567)-1998)*12</f>
        <v>26</v>
      </c>
      <c r="B567" s="114" t="n">
        <v>36579</v>
      </c>
      <c r="C567" s="115" t="n">
        <v>23.92</v>
      </c>
      <c r="D567" s="98" t="n">
        <f aca="false">LN(C567/C566)</f>
        <v>-0.102807091218503</v>
      </c>
      <c r="E567" s="106" t="n">
        <f aca="false">STDEV(D558:D567)*SQRT(trade_day)</f>
        <v>1.85020154518228</v>
      </c>
      <c r="F567" s="97"/>
      <c r="G567" s="103" t="n">
        <f aca="false">IF(G$1="P",MAX(0,G$2-$C567),IF(G$1="C",MAX(0,$C567-G$2)))</f>
        <v>0</v>
      </c>
      <c r="H567" s="103" t="n">
        <f aca="false">IF(H$1="P",MAX(0,H$2-$C567),IF(H$1="C",MAX(0,$C567-H$2)))</f>
        <v>1.08</v>
      </c>
      <c r="I567" s="103" t="n">
        <f aca="false">IF(I$1="P",MAX(0,I$2-$C567),IF(I$1="C",MAX(0,$C567-I$2)))</f>
        <v>6.08</v>
      </c>
      <c r="J567" s="103" t="n">
        <f aca="false">IF(J$1="P",MAX(0,J$2-$C567),IF(J$1="C",MAX(0,$C567-J$2)))</f>
        <v>11.08</v>
      </c>
      <c r="K567" s="103" t="n">
        <f aca="false">IF(K$1="P",MAX(0,K$2-$C567),IF(K$1="C",MAX(0,$C567-K$2)))</f>
        <v>16.08</v>
      </c>
      <c r="L567" s="103" t="n">
        <f aca="false">IF(L$1="P",MAX(0,L$2-$C567),IF(L$1="C",MAX(0,$C567-L$2)))</f>
        <v>26.08</v>
      </c>
      <c r="M567" s="103" t="n">
        <f aca="false">IF(M$1="P",MAX(0,M$2-$C567),IF(M$1="C",MAX(0,$C567-M$2)))</f>
        <v>3.92</v>
      </c>
      <c r="N567" s="103" t="n">
        <f aca="false">IF(N$1="P",MAX(0,N$2-$C567),IF(N$1="C",MAX(0,$C567-N$2)))</f>
        <v>0</v>
      </c>
      <c r="O567" s="103" t="n">
        <f aca="false">IF(O$1="P",MAX(0,O$2-$C567),IF(O$1="C",MAX(0,$C567-O$2)))</f>
        <v>0</v>
      </c>
      <c r="P567" s="103" t="n">
        <f aca="false">IF(P$1="P",MAX(0,P$2-$C567),IF(P$1="C",MAX(0,$C567-P$2)))</f>
        <v>0</v>
      </c>
      <c r="Q567" s="103" t="n">
        <f aca="false">IF(Q$1="P",MAX(0,Q$2-$C567),IF(Q$1="C",MAX(0,$C567-Q$2)))</f>
        <v>0</v>
      </c>
      <c r="R567" s="103" t="n">
        <f aca="false">IF(R$1="P",MAX(0,R$2-$C567),IF(R$1="C",MAX(0,$C567-R$2)))</f>
        <v>0</v>
      </c>
      <c r="S567" s="103" t="n">
        <f aca="false">IF(S$1="P",MAX(0,S$2-$C567),IF(S$1="C",MAX(0,$C567-S$2)))</f>
        <v>0</v>
      </c>
      <c r="T567" s="104" t="n">
        <f aca="false">A567</f>
        <v>26</v>
      </c>
      <c r="U567" s="105" t="n">
        <f aca="false">VLOOKUP($B567,Gas!$B$3:$E$2506,2)</f>
        <v>2.545</v>
      </c>
      <c r="V567" s="46" t="n">
        <f aca="false">C567/U567</f>
        <v>9.39882121807466</v>
      </c>
      <c r="W567" s="99" t="n">
        <f aca="false">VLOOKUP($B567,Gas!$B$3:$E$2506,4)</f>
        <v>0.267102780497793</v>
      </c>
    </row>
    <row r="568" customFormat="false" ht="12.75" hidden="false" customHeight="false" outlineLevel="0" collapsed="false">
      <c r="A568" s="95" t="n">
        <f aca="false">MONTH(B568)+(YEAR(B568)-1998)*12</f>
        <v>26</v>
      </c>
      <c r="B568" s="114" t="n">
        <v>36580</v>
      </c>
      <c r="C568" s="115" t="n">
        <v>21</v>
      </c>
      <c r="D568" s="98" t="n">
        <f aca="false">LN(C568/C567)</f>
        <v>-0.130192491359008</v>
      </c>
      <c r="E568" s="106" t="n">
        <f aca="false">STDEV(D559:D568)*SQRT(trade_day)</f>
        <v>1.05225225975452</v>
      </c>
      <c r="F568" s="97"/>
      <c r="G568" s="103" t="n">
        <f aca="false">IF(G$1="P",MAX(0,G$2-$C568),IF(G$1="C",MAX(0,$C568-G$2)))</f>
        <v>0</v>
      </c>
      <c r="H568" s="103" t="n">
        <f aca="false">IF(H$1="P",MAX(0,H$2-$C568),IF(H$1="C",MAX(0,$C568-H$2)))</f>
        <v>4</v>
      </c>
      <c r="I568" s="103" t="n">
        <f aca="false">IF(I$1="P",MAX(0,I$2-$C568),IF(I$1="C",MAX(0,$C568-I$2)))</f>
        <v>9</v>
      </c>
      <c r="J568" s="103" t="n">
        <f aca="false">IF(J$1="P",MAX(0,J$2-$C568),IF(J$1="C",MAX(0,$C568-J$2)))</f>
        <v>14</v>
      </c>
      <c r="K568" s="103" t="n">
        <f aca="false">IF(K$1="P",MAX(0,K$2-$C568),IF(K$1="C",MAX(0,$C568-K$2)))</f>
        <v>19</v>
      </c>
      <c r="L568" s="103" t="n">
        <f aca="false">IF(L$1="P",MAX(0,L$2-$C568),IF(L$1="C",MAX(0,$C568-L$2)))</f>
        <v>29</v>
      </c>
      <c r="M568" s="103" t="n">
        <f aca="false">IF(M$1="P",MAX(0,M$2-$C568),IF(M$1="C",MAX(0,$C568-M$2)))</f>
        <v>1</v>
      </c>
      <c r="N568" s="103" t="n">
        <f aca="false">IF(N$1="P",MAX(0,N$2-$C568),IF(N$1="C",MAX(0,$C568-N$2)))</f>
        <v>0</v>
      </c>
      <c r="O568" s="103" t="n">
        <f aca="false">IF(O$1="P",MAX(0,O$2-$C568),IF(O$1="C",MAX(0,$C568-O$2)))</f>
        <v>0</v>
      </c>
      <c r="P568" s="103" t="n">
        <f aca="false">IF(P$1="P",MAX(0,P$2-$C568),IF(P$1="C",MAX(0,$C568-P$2)))</f>
        <v>0</v>
      </c>
      <c r="Q568" s="103" t="n">
        <f aca="false">IF(Q$1="P",MAX(0,Q$2-$C568),IF(Q$1="C",MAX(0,$C568-Q$2)))</f>
        <v>0</v>
      </c>
      <c r="R568" s="103" t="n">
        <f aca="false">IF(R$1="P",MAX(0,R$2-$C568),IF(R$1="C",MAX(0,$C568-R$2)))</f>
        <v>0</v>
      </c>
      <c r="S568" s="103" t="n">
        <f aca="false">IF(S$1="P",MAX(0,S$2-$C568),IF(S$1="C",MAX(0,$C568-S$2)))</f>
        <v>0</v>
      </c>
      <c r="T568" s="104" t="n">
        <f aca="false">A568</f>
        <v>26</v>
      </c>
      <c r="U568" s="105" t="n">
        <f aca="false">VLOOKUP($B568,Gas!$B$3:$E$2506,2)</f>
        <v>2.5</v>
      </c>
      <c r="V568" s="46" t="n">
        <f aca="false">C568/U568</f>
        <v>8.4</v>
      </c>
      <c r="W568" s="99" t="n">
        <f aca="false">VLOOKUP($B568,Gas!$B$3:$E$2506,4)</f>
        <v>0.277687495721184</v>
      </c>
    </row>
    <row r="569" customFormat="false" ht="12.75" hidden="false" customHeight="false" outlineLevel="0" collapsed="false">
      <c r="A569" s="95" t="n">
        <f aca="false">MONTH(B569)+(YEAR(B569)-1998)*12</f>
        <v>26</v>
      </c>
      <c r="B569" s="114" t="n">
        <v>36581</v>
      </c>
      <c r="C569" s="115" t="n">
        <v>20.07</v>
      </c>
      <c r="D569" s="98" t="n">
        <f aca="false">LN(C569/C568)</f>
        <v>-0.0452962749151762</v>
      </c>
      <c r="E569" s="106" t="n">
        <f aca="false">STDEV(D560:D569)*SQRT(trade_day)</f>
        <v>1.02027000353196</v>
      </c>
      <c r="F569" s="97"/>
      <c r="G569" s="103" t="n">
        <f aca="false">IF(G$1="P",MAX(0,G$2-$C569),IF(G$1="C",MAX(0,$C569-G$2)))</f>
        <v>0</v>
      </c>
      <c r="H569" s="103" t="n">
        <f aca="false">IF(H$1="P",MAX(0,H$2-$C569),IF(H$1="C",MAX(0,$C569-H$2)))</f>
        <v>4.93</v>
      </c>
      <c r="I569" s="103" t="n">
        <f aca="false">IF(I$1="P",MAX(0,I$2-$C569),IF(I$1="C",MAX(0,$C569-I$2)))</f>
        <v>9.93</v>
      </c>
      <c r="J569" s="103" t="n">
        <f aca="false">IF(J$1="P",MAX(0,J$2-$C569),IF(J$1="C",MAX(0,$C569-J$2)))</f>
        <v>14.93</v>
      </c>
      <c r="K569" s="103" t="n">
        <f aca="false">IF(K$1="P",MAX(0,K$2-$C569),IF(K$1="C",MAX(0,$C569-K$2)))</f>
        <v>19.93</v>
      </c>
      <c r="L569" s="103" t="n">
        <f aca="false">IF(L$1="P",MAX(0,L$2-$C569),IF(L$1="C",MAX(0,$C569-L$2)))</f>
        <v>29.93</v>
      </c>
      <c r="M569" s="103" t="n">
        <f aca="false">IF(M$1="P",MAX(0,M$2-$C569),IF(M$1="C",MAX(0,$C569-M$2)))</f>
        <v>0.0700000000000003</v>
      </c>
      <c r="N569" s="103" t="n">
        <f aca="false">IF(N$1="P",MAX(0,N$2-$C569),IF(N$1="C",MAX(0,$C569-N$2)))</f>
        <v>0</v>
      </c>
      <c r="O569" s="103" t="n">
        <f aca="false">IF(O$1="P",MAX(0,O$2-$C569),IF(O$1="C",MAX(0,$C569-O$2)))</f>
        <v>0</v>
      </c>
      <c r="P569" s="103" t="n">
        <f aca="false">IF(P$1="P",MAX(0,P$2-$C569),IF(P$1="C",MAX(0,$C569-P$2)))</f>
        <v>0</v>
      </c>
      <c r="Q569" s="103" t="n">
        <f aca="false">IF(Q$1="P",MAX(0,Q$2-$C569),IF(Q$1="C",MAX(0,$C569-Q$2)))</f>
        <v>0</v>
      </c>
      <c r="R569" s="103" t="n">
        <f aca="false">IF(R$1="P",MAX(0,R$2-$C569),IF(R$1="C",MAX(0,$C569-R$2)))</f>
        <v>0</v>
      </c>
      <c r="S569" s="103" t="n">
        <f aca="false">IF(S$1="P",MAX(0,S$2-$C569),IF(S$1="C",MAX(0,$C569-S$2)))</f>
        <v>0</v>
      </c>
      <c r="T569" s="104" t="n">
        <f aca="false">A569</f>
        <v>26</v>
      </c>
      <c r="U569" s="105" t="n">
        <f aca="false">VLOOKUP($B569,Gas!$B$3:$E$2506,2)</f>
        <v>2.515</v>
      </c>
      <c r="V569" s="46" t="n">
        <f aca="false">C569/U569</f>
        <v>7.98011928429424</v>
      </c>
      <c r="W569" s="99" t="n">
        <f aca="false">VLOOKUP($B569,Gas!$B$3:$E$2506,4)</f>
        <v>0.278162608137242</v>
      </c>
    </row>
    <row r="570" customFormat="false" ht="12.75" hidden="false" customHeight="false" outlineLevel="0" collapsed="false">
      <c r="A570" s="95" t="n">
        <f aca="false">MONTH(B570)+(YEAR(B570)-1998)*12</f>
        <v>26</v>
      </c>
      <c r="B570" s="114" t="n">
        <v>36584</v>
      </c>
      <c r="C570" s="115" t="n">
        <v>20.77</v>
      </c>
      <c r="D570" s="98" t="n">
        <f aca="false">LN(C570/C569)</f>
        <v>0.0342834750797742</v>
      </c>
      <c r="E570" s="106" t="n">
        <f aca="false">STDEV(D561:D570)*SQRT(trade_day)</f>
        <v>1.05864273658974</v>
      </c>
      <c r="F570" s="97"/>
      <c r="G570" s="103" t="n">
        <f aca="false">IF(G$1="P",MAX(0,G$2-$C570),IF(G$1="C",MAX(0,$C570-G$2)))</f>
        <v>0</v>
      </c>
      <c r="H570" s="103" t="n">
        <f aca="false">IF(H$1="P",MAX(0,H$2-$C570),IF(H$1="C",MAX(0,$C570-H$2)))</f>
        <v>4.23</v>
      </c>
      <c r="I570" s="103" t="n">
        <f aca="false">IF(I$1="P",MAX(0,I$2-$C570),IF(I$1="C",MAX(0,$C570-I$2)))</f>
        <v>9.23</v>
      </c>
      <c r="J570" s="103" t="n">
        <f aca="false">IF(J$1="P",MAX(0,J$2-$C570),IF(J$1="C",MAX(0,$C570-J$2)))</f>
        <v>14.23</v>
      </c>
      <c r="K570" s="103" t="n">
        <f aca="false">IF(K$1="P",MAX(0,K$2-$C570),IF(K$1="C",MAX(0,$C570-K$2)))</f>
        <v>19.23</v>
      </c>
      <c r="L570" s="103" t="n">
        <f aca="false">IF(L$1="P",MAX(0,L$2-$C570),IF(L$1="C",MAX(0,$C570-L$2)))</f>
        <v>29.23</v>
      </c>
      <c r="M570" s="103" t="n">
        <f aca="false">IF(M$1="P",MAX(0,M$2-$C570),IF(M$1="C",MAX(0,$C570-M$2)))</f>
        <v>0.77</v>
      </c>
      <c r="N570" s="103" t="n">
        <f aca="false">IF(N$1="P",MAX(0,N$2-$C570),IF(N$1="C",MAX(0,$C570-N$2)))</f>
        <v>0</v>
      </c>
      <c r="O570" s="103" t="n">
        <f aca="false">IF(O$1="P",MAX(0,O$2-$C570),IF(O$1="C",MAX(0,$C570-O$2)))</f>
        <v>0</v>
      </c>
      <c r="P570" s="103" t="n">
        <f aca="false">IF(P$1="P",MAX(0,P$2-$C570),IF(P$1="C",MAX(0,$C570-P$2)))</f>
        <v>0</v>
      </c>
      <c r="Q570" s="103" t="n">
        <f aca="false">IF(Q$1="P",MAX(0,Q$2-$C570),IF(Q$1="C",MAX(0,$C570-Q$2)))</f>
        <v>0</v>
      </c>
      <c r="R570" s="103" t="n">
        <f aca="false">IF(R$1="P",MAX(0,R$2-$C570),IF(R$1="C",MAX(0,$C570-R$2)))</f>
        <v>0</v>
      </c>
      <c r="S570" s="103" t="n">
        <f aca="false">IF(S$1="P",MAX(0,S$2-$C570),IF(S$1="C",MAX(0,$C570-S$2)))</f>
        <v>0</v>
      </c>
      <c r="T570" s="104" t="n">
        <f aca="false">A570</f>
        <v>26</v>
      </c>
      <c r="U570" s="105" t="n">
        <f aca="false">VLOOKUP($B570,Gas!$B$3:$E$2506,2)</f>
        <v>2.515</v>
      </c>
      <c r="V570" s="46" t="n">
        <f aca="false">C570/U570</f>
        <v>8.25844930417495</v>
      </c>
      <c r="W570" s="99" t="n">
        <f aca="false">VLOOKUP($B570,Gas!$B$3:$E$2506,4)</f>
        <v>0.251544178547224</v>
      </c>
    </row>
    <row r="571" customFormat="false" ht="12.75" hidden="false" customHeight="false" outlineLevel="0" collapsed="false">
      <c r="A571" s="95" t="n">
        <f aca="false">MONTH(B571)+(YEAR(B571)-1998)*12</f>
        <v>26</v>
      </c>
      <c r="B571" s="114" t="n">
        <v>36585</v>
      </c>
      <c r="C571" s="115" t="n">
        <v>21.13</v>
      </c>
      <c r="D571" s="98" t="n">
        <f aca="false">LN(C571/C570)</f>
        <v>0.0171841937399443</v>
      </c>
      <c r="E571" s="106" t="n">
        <f aca="false">STDEV(D562:D571)*SQRT(trade_day)</f>
        <v>0.991838117939731</v>
      </c>
      <c r="F571" s="97"/>
      <c r="G571" s="103" t="n">
        <f aca="false">IF(G$1="P",MAX(0,G$2-$C571),IF(G$1="C",MAX(0,$C571-G$2)))</f>
        <v>0</v>
      </c>
      <c r="H571" s="103" t="n">
        <f aca="false">IF(H$1="P",MAX(0,H$2-$C571),IF(H$1="C",MAX(0,$C571-H$2)))</f>
        <v>3.87</v>
      </c>
      <c r="I571" s="103" t="n">
        <f aca="false">IF(I$1="P",MAX(0,I$2-$C571),IF(I$1="C",MAX(0,$C571-I$2)))</f>
        <v>8.87</v>
      </c>
      <c r="J571" s="103" t="n">
        <f aca="false">IF(J$1="P",MAX(0,J$2-$C571),IF(J$1="C",MAX(0,$C571-J$2)))</f>
        <v>13.87</v>
      </c>
      <c r="K571" s="103" t="n">
        <f aca="false">IF(K$1="P",MAX(0,K$2-$C571),IF(K$1="C",MAX(0,$C571-K$2)))</f>
        <v>18.87</v>
      </c>
      <c r="L571" s="103" t="n">
        <f aca="false">IF(L$1="P",MAX(0,L$2-$C571),IF(L$1="C",MAX(0,$C571-L$2)))</f>
        <v>28.87</v>
      </c>
      <c r="M571" s="103" t="n">
        <f aca="false">IF(M$1="P",MAX(0,M$2-$C571),IF(M$1="C",MAX(0,$C571-M$2)))</f>
        <v>1.13</v>
      </c>
      <c r="N571" s="103" t="n">
        <f aca="false">IF(N$1="P",MAX(0,N$2-$C571),IF(N$1="C",MAX(0,$C571-N$2)))</f>
        <v>0</v>
      </c>
      <c r="O571" s="103" t="n">
        <f aca="false">IF(O$1="P",MAX(0,O$2-$C571),IF(O$1="C",MAX(0,$C571-O$2)))</f>
        <v>0</v>
      </c>
      <c r="P571" s="103" t="n">
        <f aca="false">IF(P$1="P",MAX(0,P$2-$C571),IF(P$1="C",MAX(0,$C571-P$2)))</f>
        <v>0</v>
      </c>
      <c r="Q571" s="103" t="n">
        <f aca="false">IF(Q$1="P",MAX(0,Q$2-$C571),IF(Q$1="C",MAX(0,$C571-Q$2)))</f>
        <v>0</v>
      </c>
      <c r="R571" s="103" t="n">
        <f aca="false">IF(R$1="P",MAX(0,R$2-$C571),IF(R$1="C",MAX(0,$C571-R$2)))</f>
        <v>0</v>
      </c>
      <c r="S571" s="103" t="n">
        <f aca="false">IF(S$1="P",MAX(0,S$2-$C571),IF(S$1="C",MAX(0,$C571-S$2)))</f>
        <v>0</v>
      </c>
      <c r="T571" s="104" t="n">
        <f aca="false">A571</f>
        <v>26</v>
      </c>
      <c r="U571" s="105" t="n">
        <f aca="false">VLOOKUP($B571,Gas!$B$3:$E$2506,2)</f>
        <v>2.605</v>
      </c>
      <c r="V571" s="46" t="n">
        <f aca="false">C571/U571</f>
        <v>8.11132437619962</v>
      </c>
      <c r="W571" s="99" t="n">
        <f aca="false">VLOOKUP($B571,Gas!$B$3:$E$2506,4)</f>
        <v>0.351840971931169</v>
      </c>
    </row>
    <row r="572" customFormat="false" ht="12.75" hidden="false" customHeight="false" outlineLevel="0" collapsed="false">
      <c r="A572" s="95" t="n">
        <f aca="false">MONTH(B572)+(YEAR(B572)-1998)*12</f>
        <v>27</v>
      </c>
      <c r="B572" s="114" t="n">
        <v>36586</v>
      </c>
      <c r="C572" s="115" t="n">
        <v>22.51</v>
      </c>
      <c r="D572" s="98" t="n">
        <f aca="false">LN(C572/C571)</f>
        <v>0.0632658232906756</v>
      </c>
      <c r="E572" s="106" t="n">
        <f aca="false">STDEV(D563:D572)*SQRT(trade_day)</f>
        <v>1.07293079484898</v>
      </c>
      <c r="F572" s="97"/>
      <c r="G572" s="103" t="n">
        <f aca="false">IF(G$1="P",MAX(0,G$2-$C572),IF(G$1="C",MAX(0,$C572-G$2)))</f>
        <v>0</v>
      </c>
      <c r="H572" s="103" t="n">
        <f aca="false">IF(H$1="P",MAX(0,H$2-$C572),IF(H$1="C",MAX(0,$C572-H$2)))</f>
        <v>2.49</v>
      </c>
      <c r="I572" s="103" t="n">
        <f aca="false">IF(I$1="P",MAX(0,I$2-$C572),IF(I$1="C",MAX(0,$C572-I$2)))</f>
        <v>7.49</v>
      </c>
      <c r="J572" s="103" t="n">
        <f aca="false">IF(J$1="P",MAX(0,J$2-$C572),IF(J$1="C",MAX(0,$C572-J$2)))</f>
        <v>12.49</v>
      </c>
      <c r="K572" s="103" t="n">
        <f aca="false">IF(K$1="P",MAX(0,K$2-$C572),IF(K$1="C",MAX(0,$C572-K$2)))</f>
        <v>17.49</v>
      </c>
      <c r="L572" s="103" t="n">
        <f aca="false">IF(L$1="P",MAX(0,L$2-$C572),IF(L$1="C",MAX(0,$C572-L$2)))</f>
        <v>27.49</v>
      </c>
      <c r="M572" s="103" t="n">
        <f aca="false">IF(M$1="P",MAX(0,M$2-$C572),IF(M$1="C",MAX(0,$C572-M$2)))</f>
        <v>2.51</v>
      </c>
      <c r="N572" s="103" t="n">
        <f aca="false">IF(N$1="P",MAX(0,N$2-$C572),IF(N$1="C",MAX(0,$C572-N$2)))</f>
        <v>0</v>
      </c>
      <c r="O572" s="103" t="n">
        <f aca="false">IF(O$1="P",MAX(0,O$2-$C572),IF(O$1="C",MAX(0,$C572-O$2)))</f>
        <v>0</v>
      </c>
      <c r="P572" s="103" t="n">
        <f aca="false">IF(P$1="P",MAX(0,P$2-$C572),IF(P$1="C",MAX(0,$C572-P$2)))</f>
        <v>0</v>
      </c>
      <c r="Q572" s="103" t="n">
        <f aca="false">IF(Q$1="P",MAX(0,Q$2-$C572),IF(Q$1="C",MAX(0,$C572-Q$2)))</f>
        <v>0</v>
      </c>
      <c r="R572" s="103" t="n">
        <f aca="false">IF(R$1="P",MAX(0,R$2-$C572),IF(R$1="C",MAX(0,$C572-R$2)))</f>
        <v>0</v>
      </c>
      <c r="S572" s="103" t="n">
        <f aca="false">IF(S$1="P",MAX(0,S$2-$C572),IF(S$1="C",MAX(0,$C572-S$2)))</f>
        <v>0</v>
      </c>
      <c r="T572" s="104" t="n">
        <f aca="false">A572</f>
        <v>27</v>
      </c>
      <c r="U572" s="105" t="n">
        <f aca="false">VLOOKUP($B572,Gas!$B$3:$E$2506,2)</f>
        <v>2.66</v>
      </c>
      <c r="V572" s="46" t="n">
        <f aca="false">C572/U572</f>
        <v>8.46240601503759</v>
      </c>
      <c r="W572" s="99" t="n">
        <f aca="false">VLOOKUP($B572,Gas!$B$3:$E$2506,4)</f>
        <v>0.377237425179136</v>
      </c>
    </row>
    <row r="573" customFormat="false" ht="12.75" hidden="false" customHeight="false" outlineLevel="0" collapsed="false">
      <c r="A573" s="95" t="n">
        <f aca="false">MONTH(B573)+(YEAR(B573)-1998)*12</f>
        <v>27</v>
      </c>
      <c r="B573" s="114" t="n">
        <v>36587</v>
      </c>
      <c r="C573" s="115" t="n">
        <v>23.14</v>
      </c>
      <c r="D573" s="98" t="n">
        <f aca="false">LN(C573/C572)</f>
        <v>0.0276030668468896</v>
      </c>
      <c r="E573" s="106" t="n">
        <f aca="false">STDEV(D564:D573)*SQRT(trade_day)</f>
        <v>1.07433683381991</v>
      </c>
      <c r="F573" s="97"/>
      <c r="G573" s="103" t="n">
        <f aca="false">IF(G$1="P",MAX(0,G$2-$C573),IF(G$1="C",MAX(0,$C573-G$2)))</f>
        <v>0</v>
      </c>
      <c r="H573" s="103" t="n">
        <f aca="false">IF(H$1="P",MAX(0,H$2-$C573),IF(H$1="C",MAX(0,$C573-H$2)))</f>
        <v>1.86</v>
      </c>
      <c r="I573" s="103" t="n">
        <f aca="false">IF(I$1="P",MAX(0,I$2-$C573),IF(I$1="C",MAX(0,$C573-I$2)))</f>
        <v>6.86</v>
      </c>
      <c r="J573" s="103" t="n">
        <f aca="false">IF(J$1="P",MAX(0,J$2-$C573),IF(J$1="C",MAX(0,$C573-J$2)))</f>
        <v>11.86</v>
      </c>
      <c r="K573" s="103" t="n">
        <f aca="false">IF(K$1="P",MAX(0,K$2-$C573),IF(K$1="C",MAX(0,$C573-K$2)))</f>
        <v>16.86</v>
      </c>
      <c r="L573" s="103" t="n">
        <f aca="false">IF(L$1="P",MAX(0,L$2-$C573),IF(L$1="C",MAX(0,$C573-L$2)))</f>
        <v>26.86</v>
      </c>
      <c r="M573" s="103" t="n">
        <f aca="false">IF(M$1="P",MAX(0,M$2-$C573),IF(M$1="C",MAX(0,$C573-M$2)))</f>
        <v>3.14</v>
      </c>
      <c r="N573" s="103" t="n">
        <f aca="false">IF(N$1="P",MAX(0,N$2-$C573),IF(N$1="C",MAX(0,$C573-N$2)))</f>
        <v>0</v>
      </c>
      <c r="O573" s="103" t="n">
        <f aca="false">IF(O$1="P",MAX(0,O$2-$C573),IF(O$1="C",MAX(0,$C573-O$2)))</f>
        <v>0</v>
      </c>
      <c r="P573" s="103" t="n">
        <f aca="false">IF(P$1="P",MAX(0,P$2-$C573),IF(P$1="C",MAX(0,$C573-P$2)))</f>
        <v>0</v>
      </c>
      <c r="Q573" s="103" t="n">
        <f aca="false">IF(Q$1="P",MAX(0,Q$2-$C573),IF(Q$1="C",MAX(0,$C573-Q$2)))</f>
        <v>0</v>
      </c>
      <c r="R573" s="103" t="n">
        <f aca="false">IF(R$1="P",MAX(0,R$2-$C573),IF(R$1="C",MAX(0,$C573-R$2)))</f>
        <v>0</v>
      </c>
      <c r="S573" s="103" t="n">
        <f aca="false">IF(S$1="P",MAX(0,S$2-$C573),IF(S$1="C",MAX(0,$C573-S$2)))</f>
        <v>0</v>
      </c>
      <c r="T573" s="104" t="n">
        <f aca="false">A573</f>
        <v>27</v>
      </c>
      <c r="U573" s="105" t="n">
        <f aca="false">VLOOKUP($B573,Gas!$B$3:$E$2506,2)</f>
        <v>2.71</v>
      </c>
      <c r="V573" s="46" t="n">
        <f aca="false">C573/U573</f>
        <v>8.53874538745388</v>
      </c>
      <c r="W573" s="99" t="n">
        <f aca="false">VLOOKUP($B573,Gas!$B$3:$E$2506,4)</f>
        <v>0.392571023007583</v>
      </c>
    </row>
    <row r="574" customFormat="false" ht="12.75" hidden="false" customHeight="false" outlineLevel="0" collapsed="false">
      <c r="A574" s="95" t="n">
        <f aca="false">MONTH(B574)+(YEAR(B574)-1998)*12</f>
        <v>27</v>
      </c>
      <c r="B574" s="114" t="n">
        <v>36588</v>
      </c>
      <c r="C574" s="115" t="n">
        <v>24.24</v>
      </c>
      <c r="D574" s="98" t="n">
        <f aca="false">LN(C574/C573)</f>
        <v>0.046441439435583</v>
      </c>
      <c r="E574" s="106" t="n">
        <f aca="false">STDEV(D565:D574)*SQRT(trade_day)</f>
        <v>1.03382749654705</v>
      </c>
      <c r="F574" s="97"/>
      <c r="G574" s="103" t="n">
        <f aca="false">IF(G$1="P",MAX(0,G$2-$C574),IF(G$1="C",MAX(0,$C574-G$2)))</f>
        <v>0</v>
      </c>
      <c r="H574" s="103" t="n">
        <f aca="false">IF(H$1="P",MAX(0,H$2-$C574),IF(H$1="C",MAX(0,$C574-H$2)))</f>
        <v>0.760000000000002</v>
      </c>
      <c r="I574" s="103" t="n">
        <f aca="false">IF(I$1="P",MAX(0,I$2-$C574),IF(I$1="C",MAX(0,$C574-I$2)))</f>
        <v>5.76</v>
      </c>
      <c r="J574" s="103" t="n">
        <f aca="false">IF(J$1="P",MAX(0,J$2-$C574),IF(J$1="C",MAX(0,$C574-J$2)))</f>
        <v>10.76</v>
      </c>
      <c r="K574" s="103" t="n">
        <f aca="false">IF(K$1="P",MAX(0,K$2-$C574),IF(K$1="C",MAX(0,$C574-K$2)))</f>
        <v>15.76</v>
      </c>
      <c r="L574" s="103" t="n">
        <f aca="false">IF(L$1="P",MAX(0,L$2-$C574),IF(L$1="C",MAX(0,$C574-L$2)))</f>
        <v>25.76</v>
      </c>
      <c r="M574" s="103" t="n">
        <f aca="false">IF(M$1="P",MAX(0,M$2-$C574),IF(M$1="C",MAX(0,$C574-M$2)))</f>
        <v>4.24</v>
      </c>
      <c r="N574" s="103" t="n">
        <f aca="false">IF(N$1="P",MAX(0,N$2-$C574),IF(N$1="C",MAX(0,$C574-N$2)))</f>
        <v>0</v>
      </c>
      <c r="O574" s="103" t="n">
        <f aca="false">IF(O$1="P",MAX(0,O$2-$C574),IF(O$1="C",MAX(0,$C574-O$2)))</f>
        <v>0</v>
      </c>
      <c r="P574" s="103" t="n">
        <f aca="false">IF(P$1="P",MAX(0,P$2-$C574),IF(P$1="C",MAX(0,$C574-P$2)))</f>
        <v>0</v>
      </c>
      <c r="Q574" s="103" t="n">
        <f aca="false">IF(Q$1="P",MAX(0,Q$2-$C574),IF(Q$1="C",MAX(0,$C574-Q$2)))</f>
        <v>0</v>
      </c>
      <c r="R574" s="103" t="n">
        <f aca="false">IF(R$1="P",MAX(0,R$2-$C574),IF(R$1="C",MAX(0,$C574-R$2)))</f>
        <v>0</v>
      </c>
      <c r="S574" s="103" t="n">
        <f aca="false">IF(S$1="P",MAX(0,S$2-$C574),IF(S$1="C",MAX(0,$C574-S$2)))</f>
        <v>0</v>
      </c>
      <c r="T574" s="104" t="n">
        <f aca="false">A574</f>
        <v>27</v>
      </c>
      <c r="U574" s="105" t="n">
        <f aca="false">VLOOKUP($B574,Gas!$B$3:$E$2506,2)</f>
        <v>2.8</v>
      </c>
      <c r="V574" s="46" t="n">
        <f aca="false">C574/U574</f>
        <v>8.65714285714286</v>
      </c>
      <c r="W574" s="99" t="n">
        <f aca="false">VLOOKUP($B574,Gas!$B$3:$E$2506,4)</f>
        <v>0.43201610092382</v>
      </c>
    </row>
    <row r="575" customFormat="false" ht="12.75" hidden="false" customHeight="false" outlineLevel="0" collapsed="false">
      <c r="A575" s="95" t="n">
        <f aca="false">MONTH(B575)+(YEAR(B575)-1998)*12</f>
        <v>27</v>
      </c>
      <c r="B575" s="114" t="n">
        <v>36591</v>
      </c>
      <c r="C575" s="115" t="n">
        <v>24.33</v>
      </c>
      <c r="D575" s="98" t="n">
        <f aca="false">LN(C575/C574)</f>
        <v>0.00370599559431744</v>
      </c>
      <c r="E575" s="106" t="n">
        <f aca="false">STDEV(D566:D575)*SQRT(trade_day)</f>
        <v>1.02808784263786</v>
      </c>
      <c r="F575" s="97"/>
      <c r="G575" s="103" t="n">
        <f aca="false">IF(G$1="P",MAX(0,G$2-$C575),IF(G$1="C",MAX(0,$C575-G$2)))</f>
        <v>0</v>
      </c>
      <c r="H575" s="103" t="n">
        <f aca="false">IF(H$1="P",MAX(0,H$2-$C575),IF(H$1="C",MAX(0,$C575-H$2)))</f>
        <v>0.670000000000002</v>
      </c>
      <c r="I575" s="103" t="n">
        <f aca="false">IF(I$1="P",MAX(0,I$2-$C575),IF(I$1="C",MAX(0,$C575-I$2)))</f>
        <v>5.67</v>
      </c>
      <c r="J575" s="103" t="n">
        <f aca="false">IF(J$1="P",MAX(0,J$2-$C575),IF(J$1="C",MAX(0,$C575-J$2)))</f>
        <v>10.67</v>
      </c>
      <c r="K575" s="103" t="n">
        <f aca="false">IF(K$1="P",MAX(0,K$2-$C575),IF(K$1="C",MAX(0,$C575-K$2)))</f>
        <v>15.67</v>
      </c>
      <c r="L575" s="103" t="n">
        <f aca="false">IF(L$1="P",MAX(0,L$2-$C575),IF(L$1="C",MAX(0,$C575-L$2)))</f>
        <v>25.67</v>
      </c>
      <c r="M575" s="103" t="n">
        <f aca="false">IF(M$1="P",MAX(0,M$2-$C575),IF(M$1="C",MAX(0,$C575-M$2)))</f>
        <v>4.33</v>
      </c>
      <c r="N575" s="103" t="n">
        <f aca="false">IF(N$1="P",MAX(0,N$2-$C575),IF(N$1="C",MAX(0,$C575-N$2)))</f>
        <v>0</v>
      </c>
      <c r="O575" s="103" t="n">
        <f aca="false">IF(O$1="P",MAX(0,O$2-$C575),IF(O$1="C",MAX(0,$C575-O$2)))</f>
        <v>0</v>
      </c>
      <c r="P575" s="103" t="n">
        <f aca="false">IF(P$1="P",MAX(0,P$2-$C575),IF(P$1="C",MAX(0,$C575-P$2)))</f>
        <v>0</v>
      </c>
      <c r="Q575" s="103" t="n">
        <f aca="false">IF(Q$1="P",MAX(0,Q$2-$C575),IF(Q$1="C",MAX(0,$C575-Q$2)))</f>
        <v>0</v>
      </c>
      <c r="R575" s="103" t="n">
        <f aca="false">IF(R$1="P",MAX(0,R$2-$C575),IF(R$1="C",MAX(0,$C575-R$2)))</f>
        <v>0</v>
      </c>
      <c r="S575" s="103" t="n">
        <f aca="false">IF(S$1="P",MAX(0,S$2-$C575),IF(S$1="C",MAX(0,$C575-S$2)))</f>
        <v>0</v>
      </c>
      <c r="T575" s="104" t="n">
        <f aca="false">A575</f>
        <v>27</v>
      </c>
      <c r="U575" s="105" t="n">
        <f aca="false">VLOOKUP($B575,Gas!$B$3:$E$2506,2)</f>
        <v>2.725</v>
      </c>
      <c r="V575" s="46" t="n">
        <f aca="false">C575/U575</f>
        <v>8.92844036697248</v>
      </c>
      <c r="W575" s="99" t="n">
        <f aca="false">VLOOKUP($B575,Gas!$B$3:$E$2506,4)</f>
        <v>0.359174234497808</v>
      </c>
    </row>
    <row r="576" customFormat="false" ht="12.75" hidden="false" customHeight="false" outlineLevel="0" collapsed="false">
      <c r="A576" s="95" t="n">
        <f aca="false">MONTH(B576)+(YEAR(B576)-1998)*12</f>
        <v>27</v>
      </c>
      <c r="B576" s="114" t="n">
        <v>36592</v>
      </c>
      <c r="C576" s="115" t="n">
        <v>22.41</v>
      </c>
      <c r="D576" s="98" t="n">
        <f aca="false">LN(C576/C575)</f>
        <v>-0.0822028689825956</v>
      </c>
      <c r="E576" s="106" t="n">
        <f aca="false">STDEV(D567:D576)*SQRT(trade_day)</f>
        <v>1.07898152262734</v>
      </c>
      <c r="F576" s="97"/>
      <c r="G576" s="103" t="n">
        <f aca="false">IF(G$1="P",MAX(0,G$2-$C576),IF(G$1="C",MAX(0,$C576-G$2)))</f>
        <v>0</v>
      </c>
      <c r="H576" s="103" t="n">
        <f aca="false">IF(H$1="P",MAX(0,H$2-$C576),IF(H$1="C",MAX(0,$C576-H$2)))</f>
        <v>2.59</v>
      </c>
      <c r="I576" s="103" t="n">
        <f aca="false">IF(I$1="P",MAX(0,I$2-$C576),IF(I$1="C",MAX(0,$C576-I$2)))</f>
        <v>7.59</v>
      </c>
      <c r="J576" s="103" t="n">
        <f aca="false">IF(J$1="P",MAX(0,J$2-$C576),IF(J$1="C",MAX(0,$C576-J$2)))</f>
        <v>12.59</v>
      </c>
      <c r="K576" s="103" t="n">
        <f aca="false">IF(K$1="P",MAX(0,K$2-$C576),IF(K$1="C",MAX(0,$C576-K$2)))</f>
        <v>17.59</v>
      </c>
      <c r="L576" s="103" t="n">
        <f aca="false">IF(L$1="P",MAX(0,L$2-$C576),IF(L$1="C",MAX(0,$C576-L$2)))</f>
        <v>27.59</v>
      </c>
      <c r="M576" s="103" t="n">
        <f aca="false">IF(M$1="P",MAX(0,M$2-$C576),IF(M$1="C",MAX(0,$C576-M$2)))</f>
        <v>2.41</v>
      </c>
      <c r="N576" s="103" t="n">
        <f aca="false">IF(N$1="P",MAX(0,N$2-$C576),IF(N$1="C",MAX(0,$C576-N$2)))</f>
        <v>0</v>
      </c>
      <c r="O576" s="103" t="n">
        <f aca="false">IF(O$1="P",MAX(0,O$2-$C576),IF(O$1="C",MAX(0,$C576-O$2)))</f>
        <v>0</v>
      </c>
      <c r="P576" s="103" t="n">
        <f aca="false">IF(P$1="P",MAX(0,P$2-$C576),IF(P$1="C",MAX(0,$C576-P$2)))</f>
        <v>0</v>
      </c>
      <c r="Q576" s="103" t="n">
        <f aca="false">IF(Q$1="P",MAX(0,Q$2-$C576),IF(Q$1="C",MAX(0,$C576-Q$2)))</f>
        <v>0</v>
      </c>
      <c r="R576" s="103" t="n">
        <f aca="false">IF(R$1="P",MAX(0,R$2-$C576),IF(R$1="C",MAX(0,$C576-R$2)))</f>
        <v>0</v>
      </c>
      <c r="S576" s="103" t="n">
        <f aca="false">IF(S$1="P",MAX(0,S$2-$C576),IF(S$1="C",MAX(0,$C576-S$2)))</f>
        <v>0</v>
      </c>
      <c r="T576" s="104" t="n">
        <f aca="false">A576</f>
        <v>27</v>
      </c>
      <c r="U576" s="105" t="n">
        <f aca="false">VLOOKUP($B576,Gas!$B$3:$E$2506,2)</f>
        <v>2.76</v>
      </c>
      <c r="V576" s="46" t="n">
        <f aca="false">C576/U576</f>
        <v>8.11956521739131</v>
      </c>
      <c r="W576" s="99" t="n">
        <f aca="false">VLOOKUP($B576,Gas!$B$3:$E$2506,4)</f>
        <v>0.355878542617646</v>
      </c>
    </row>
    <row r="577" customFormat="false" ht="12.75" hidden="false" customHeight="false" outlineLevel="0" collapsed="false">
      <c r="A577" s="95" t="n">
        <f aca="false">MONTH(B577)+(YEAR(B577)-1998)*12</f>
        <v>27</v>
      </c>
      <c r="B577" s="114" t="n">
        <v>36593</v>
      </c>
      <c r="C577" s="115" t="n">
        <v>22.39</v>
      </c>
      <c r="D577" s="98" t="n">
        <f aca="false">LN(C577/C576)</f>
        <v>-0.000892857202172108</v>
      </c>
      <c r="E577" s="106" t="n">
        <f aca="false">STDEV(D568:D577)*SQRT(trade_day)</f>
        <v>0.967940355927938</v>
      </c>
      <c r="F577" s="97"/>
      <c r="G577" s="103" t="n">
        <f aca="false">IF(G$1="P",MAX(0,G$2-$C577),IF(G$1="C",MAX(0,$C577-G$2)))</f>
        <v>0</v>
      </c>
      <c r="H577" s="103" t="n">
        <f aca="false">IF(H$1="P",MAX(0,H$2-$C577),IF(H$1="C",MAX(0,$C577-H$2)))</f>
        <v>2.61</v>
      </c>
      <c r="I577" s="103" t="n">
        <f aca="false">IF(I$1="P",MAX(0,I$2-$C577),IF(I$1="C",MAX(0,$C577-I$2)))</f>
        <v>7.61</v>
      </c>
      <c r="J577" s="103" t="n">
        <f aca="false">IF(J$1="P",MAX(0,J$2-$C577),IF(J$1="C",MAX(0,$C577-J$2)))</f>
        <v>12.61</v>
      </c>
      <c r="K577" s="103" t="n">
        <f aca="false">IF(K$1="P",MAX(0,K$2-$C577),IF(K$1="C",MAX(0,$C577-K$2)))</f>
        <v>17.61</v>
      </c>
      <c r="L577" s="103" t="n">
        <f aca="false">IF(L$1="P",MAX(0,L$2-$C577),IF(L$1="C",MAX(0,$C577-L$2)))</f>
        <v>27.61</v>
      </c>
      <c r="M577" s="103" t="n">
        <f aca="false">IF(M$1="P",MAX(0,M$2-$C577),IF(M$1="C",MAX(0,$C577-M$2)))</f>
        <v>2.39</v>
      </c>
      <c r="N577" s="103" t="n">
        <f aca="false">IF(N$1="P",MAX(0,N$2-$C577),IF(N$1="C",MAX(0,$C577-N$2)))</f>
        <v>0</v>
      </c>
      <c r="O577" s="103" t="n">
        <f aca="false">IF(O$1="P",MAX(0,O$2-$C577),IF(O$1="C",MAX(0,$C577-O$2)))</f>
        <v>0</v>
      </c>
      <c r="P577" s="103" t="n">
        <f aca="false">IF(P$1="P",MAX(0,P$2-$C577),IF(P$1="C",MAX(0,$C577-P$2)))</f>
        <v>0</v>
      </c>
      <c r="Q577" s="103" t="n">
        <f aca="false">IF(Q$1="P",MAX(0,Q$2-$C577),IF(Q$1="C",MAX(0,$C577-Q$2)))</f>
        <v>0</v>
      </c>
      <c r="R577" s="103" t="n">
        <f aca="false">IF(R$1="P",MAX(0,R$2-$C577),IF(R$1="C",MAX(0,$C577-R$2)))</f>
        <v>0</v>
      </c>
      <c r="S577" s="103" t="n">
        <f aca="false">IF(S$1="P",MAX(0,S$2-$C577),IF(S$1="C",MAX(0,$C577-S$2)))</f>
        <v>0</v>
      </c>
      <c r="T577" s="104" t="n">
        <f aca="false">A577</f>
        <v>27</v>
      </c>
      <c r="U577" s="105" t="n">
        <f aca="false">VLOOKUP($B577,Gas!$B$3:$E$2506,2)</f>
        <v>2.78</v>
      </c>
      <c r="V577" s="46" t="n">
        <f aca="false">C577/U577</f>
        <v>8.05395683453238</v>
      </c>
      <c r="W577" s="99" t="n">
        <f aca="false">VLOOKUP($B577,Gas!$B$3:$E$2506,4)</f>
        <v>0.350867991733165</v>
      </c>
    </row>
    <row r="578" customFormat="false" ht="12.75" hidden="false" customHeight="false" outlineLevel="0" collapsed="false">
      <c r="A578" s="95" t="n">
        <f aca="false">MONTH(B578)+(YEAR(B578)-1998)*12</f>
        <v>27</v>
      </c>
      <c r="B578" s="114" t="n">
        <v>36594</v>
      </c>
      <c r="C578" s="115" t="n">
        <v>21.93</v>
      </c>
      <c r="D578" s="98" t="n">
        <f aca="false">LN(C578/C577)</f>
        <v>-0.0207588681808666</v>
      </c>
      <c r="E578" s="106" t="n">
        <f aca="false">STDEV(D569:D578)*SQRT(trade_day)</f>
        <v>0.696393578789353</v>
      </c>
      <c r="F578" s="97"/>
      <c r="G578" s="103" t="n">
        <f aca="false">IF(G$1="P",MAX(0,G$2-$C578),IF(G$1="C",MAX(0,$C578-G$2)))</f>
        <v>0</v>
      </c>
      <c r="H578" s="103" t="n">
        <f aca="false">IF(H$1="P",MAX(0,H$2-$C578),IF(H$1="C",MAX(0,$C578-H$2)))</f>
        <v>3.07</v>
      </c>
      <c r="I578" s="103" t="n">
        <f aca="false">IF(I$1="P",MAX(0,I$2-$C578),IF(I$1="C",MAX(0,$C578-I$2)))</f>
        <v>8.07</v>
      </c>
      <c r="J578" s="103" t="n">
        <f aca="false">IF(J$1="P",MAX(0,J$2-$C578),IF(J$1="C",MAX(0,$C578-J$2)))</f>
        <v>13.07</v>
      </c>
      <c r="K578" s="103" t="n">
        <f aca="false">IF(K$1="P",MAX(0,K$2-$C578),IF(K$1="C",MAX(0,$C578-K$2)))</f>
        <v>18.07</v>
      </c>
      <c r="L578" s="103" t="n">
        <f aca="false">IF(L$1="P",MAX(0,L$2-$C578),IF(L$1="C",MAX(0,$C578-L$2)))</f>
        <v>28.07</v>
      </c>
      <c r="M578" s="103" t="n">
        <f aca="false">IF(M$1="P",MAX(0,M$2-$C578),IF(M$1="C",MAX(0,$C578-M$2)))</f>
        <v>1.93</v>
      </c>
      <c r="N578" s="103" t="n">
        <f aca="false">IF(N$1="P",MAX(0,N$2-$C578),IF(N$1="C",MAX(0,$C578-N$2)))</f>
        <v>0</v>
      </c>
      <c r="O578" s="103" t="n">
        <f aca="false">IF(O$1="P",MAX(0,O$2-$C578),IF(O$1="C",MAX(0,$C578-O$2)))</f>
        <v>0</v>
      </c>
      <c r="P578" s="103" t="n">
        <f aca="false">IF(P$1="P",MAX(0,P$2-$C578),IF(P$1="C",MAX(0,$C578-P$2)))</f>
        <v>0</v>
      </c>
      <c r="Q578" s="103" t="n">
        <f aca="false">IF(Q$1="P",MAX(0,Q$2-$C578),IF(Q$1="C",MAX(0,$C578-Q$2)))</f>
        <v>0</v>
      </c>
      <c r="R578" s="103" t="n">
        <f aca="false">IF(R$1="P",MAX(0,R$2-$C578),IF(R$1="C",MAX(0,$C578-R$2)))</f>
        <v>0</v>
      </c>
      <c r="S578" s="103" t="n">
        <f aca="false">IF(S$1="P",MAX(0,S$2-$C578),IF(S$1="C",MAX(0,$C578-S$2)))</f>
        <v>0</v>
      </c>
      <c r="T578" s="104" t="n">
        <f aca="false">A578</f>
        <v>27</v>
      </c>
      <c r="U578" s="105" t="n">
        <f aca="false">VLOOKUP($B578,Gas!$B$3:$E$2506,2)</f>
        <v>2.755</v>
      </c>
      <c r="V578" s="46" t="n">
        <f aca="false">C578/U578</f>
        <v>7.96007259528131</v>
      </c>
      <c r="W578" s="99" t="n">
        <f aca="false">VLOOKUP($B578,Gas!$B$3:$E$2506,4)</f>
        <v>0.365276744173876</v>
      </c>
    </row>
    <row r="579" customFormat="false" ht="12.75" hidden="false" customHeight="false" outlineLevel="0" collapsed="false">
      <c r="A579" s="95" t="n">
        <f aca="false">MONTH(B579)+(YEAR(B579)-1998)*12</f>
        <v>27</v>
      </c>
      <c r="B579" s="114" t="n">
        <v>36595</v>
      </c>
      <c r="C579" s="115" t="n">
        <v>25.31</v>
      </c>
      <c r="D579" s="98" t="n">
        <f aca="false">LN(C579/C578)</f>
        <v>0.143344012127236</v>
      </c>
      <c r="E579" s="106" t="n">
        <f aca="false">STDEV(D570:D579)*SQRT(trade_day)</f>
        <v>0.924377680782412</v>
      </c>
      <c r="F579" s="97"/>
      <c r="G579" s="103" t="n">
        <f aca="false">IF(G$1="P",MAX(0,G$2-$C579),IF(G$1="C",MAX(0,$C579-G$2)))</f>
        <v>0</v>
      </c>
      <c r="H579" s="103" t="n">
        <f aca="false">IF(H$1="P",MAX(0,H$2-$C579),IF(H$1="C",MAX(0,$C579-H$2)))</f>
        <v>0</v>
      </c>
      <c r="I579" s="103" t="n">
        <f aca="false">IF(I$1="P",MAX(0,I$2-$C579),IF(I$1="C",MAX(0,$C579-I$2)))</f>
        <v>4.69</v>
      </c>
      <c r="J579" s="103" t="n">
        <f aca="false">IF(J$1="P",MAX(0,J$2-$C579),IF(J$1="C",MAX(0,$C579-J$2)))</f>
        <v>9.69</v>
      </c>
      <c r="K579" s="103" t="n">
        <f aca="false">IF(K$1="P",MAX(0,K$2-$C579),IF(K$1="C",MAX(0,$C579-K$2)))</f>
        <v>14.69</v>
      </c>
      <c r="L579" s="103" t="n">
        <f aca="false">IF(L$1="P",MAX(0,L$2-$C579),IF(L$1="C",MAX(0,$C579-L$2)))</f>
        <v>24.69</v>
      </c>
      <c r="M579" s="103" t="n">
        <f aca="false">IF(M$1="P",MAX(0,M$2-$C579),IF(M$1="C",MAX(0,$C579-M$2)))</f>
        <v>5.31</v>
      </c>
      <c r="N579" s="103" t="n">
        <f aca="false">IF(N$1="P",MAX(0,N$2-$C579),IF(N$1="C",MAX(0,$C579-N$2)))</f>
        <v>0.309999999999999</v>
      </c>
      <c r="O579" s="103" t="n">
        <f aca="false">IF(O$1="P",MAX(0,O$2-$C579),IF(O$1="C",MAX(0,$C579-O$2)))</f>
        <v>0</v>
      </c>
      <c r="P579" s="103" t="n">
        <f aca="false">IF(P$1="P",MAX(0,P$2-$C579),IF(P$1="C",MAX(0,$C579-P$2)))</f>
        <v>0</v>
      </c>
      <c r="Q579" s="103" t="n">
        <f aca="false">IF(Q$1="P",MAX(0,Q$2-$C579),IF(Q$1="C",MAX(0,$C579-Q$2)))</f>
        <v>0</v>
      </c>
      <c r="R579" s="103" t="n">
        <f aca="false">IF(R$1="P",MAX(0,R$2-$C579),IF(R$1="C",MAX(0,$C579-R$2)))</f>
        <v>0</v>
      </c>
      <c r="S579" s="103" t="n">
        <f aca="false">IF(S$1="P",MAX(0,S$2-$C579),IF(S$1="C",MAX(0,$C579-S$2)))</f>
        <v>0</v>
      </c>
      <c r="T579" s="104" t="n">
        <f aca="false">A579</f>
        <v>27</v>
      </c>
      <c r="U579" s="105" t="n">
        <f aca="false">VLOOKUP($B579,Gas!$B$3:$E$2506,2)</f>
        <v>2.685</v>
      </c>
      <c r="V579" s="46" t="n">
        <f aca="false">C579/U579</f>
        <v>9.42644320297952</v>
      </c>
      <c r="W579" s="99" t="n">
        <f aca="false">VLOOKUP($B579,Gas!$B$3:$E$2506,4)</f>
        <v>0.374346187613742</v>
      </c>
    </row>
    <row r="580" customFormat="false" ht="12.75" hidden="false" customHeight="false" outlineLevel="0" collapsed="false">
      <c r="A580" s="95" t="n">
        <f aca="false">MONTH(B580)+(YEAR(B580)-1998)*12</f>
        <v>27</v>
      </c>
      <c r="B580" s="114" t="n">
        <v>36598</v>
      </c>
      <c r="C580" s="115" t="n">
        <v>30.12</v>
      </c>
      <c r="D580" s="98" t="n">
        <f aca="false">LN(C580/C579)</f>
        <v>0.17398982837466</v>
      </c>
      <c r="E580" s="106" t="n">
        <f aca="false">STDEV(D571:D580)*SQRT(trade_day)</f>
        <v>1.19518423496217</v>
      </c>
      <c r="F580" s="97"/>
      <c r="G580" s="103" t="n">
        <f aca="false">IF(G$1="P",MAX(0,G$2-$C580),IF(G$1="C",MAX(0,$C580-G$2)))</f>
        <v>0</v>
      </c>
      <c r="H580" s="103" t="n">
        <f aca="false">IF(H$1="P",MAX(0,H$2-$C580),IF(H$1="C",MAX(0,$C580-H$2)))</f>
        <v>0</v>
      </c>
      <c r="I580" s="103" t="n">
        <f aca="false">IF(I$1="P",MAX(0,I$2-$C580),IF(I$1="C",MAX(0,$C580-I$2)))</f>
        <v>0</v>
      </c>
      <c r="J580" s="103" t="n">
        <f aca="false">IF(J$1="P",MAX(0,J$2-$C580),IF(J$1="C",MAX(0,$C580-J$2)))</f>
        <v>4.88</v>
      </c>
      <c r="K580" s="103" t="n">
        <f aca="false">IF(K$1="P",MAX(0,K$2-$C580),IF(K$1="C",MAX(0,$C580-K$2)))</f>
        <v>9.88</v>
      </c>
      <c r="L580" s="103" t="n">
        <f aca="false">IF(L$1="P",MAX(0,L$2-$C580),IF(L$1="C",MAX(0,$C580-L$2)))</f>
        <v>19.88</v>
      </c>
      <c r="M580" s="103" t="n">
        <f aca="false">IF(M$1="P",MAX(0,M$2-$C580),IF(M$1="C",MAX(0,$C580-M$2)))</f>
        <v>10.12</v>
      </c>
      <c r="N580" s="103" t="n">
        <f aca="false">IF(N$1="P",MAX(0,N$2-$C580),IF(N$1="C",MAX(0,$C580-N$2)))</f>
        <v>5.12</v>
      </c>
      <c r="O580" s="103" t="n">
        <f aca="false">IF(O$1="P",MAX(0,O$2-$C580),IF(O$1="C",MAX(0,$C580-O$2)))</f>
        <v>0.120000000000001</v>
      </c>
      <c r="P580" s="103" t="n">
        <f aca="false">IF(P$1="P",MAX(0,P$2-$C580),IF(P$1="C",MAX(0,$C580-P$2)))</f>
        <v>0</v>
      </c>
      <c r="Q580" s="103" t="n">
        <f aca="false">IF(Q$1="P",MAX(0,Q$2-$C580),IF(Q$1="C",MAX(0,$C580-Q$2)))</f>
        <v>0</v>
      </c>
      <c r="R580" s="103" t="n">
        <f aca="false">IF(R$1="P",MAX(0,R$2-$C580),IF(R$1="C",MAX(0,$C580-R$2)))</f>
        <v>0</v>
      </c>
      <c r="S580" s="103" t="n">
        <f aca="false">IF(S$1="P",MAX(0,S$2-$C580),IF(S$1="C",MAX(0,$C580-S$2)))</f>
        <v>0</v>
      </c>
      <c r="T580" s="104" t="n">
        <f aca="false">A580</f>
        <v>27</v>
      </c>
      <c r="U580" s="105" t="n">
        <f aca="false">VLOOKUP($B580,Gas!$B$3:$E$2506,2)</f>
        <v>2.76</v>
      </c>
      <c r="V580" s="46" t="n">
        <f aca="false">C580/U580</f>
        <v>10.9130434782609</v>
      </c>
      <c r="W580" s="99" t="n">
        <f aca="false">VLOOKUP($B580,Gas!$B$3:$E$2506,4)</f>
        <v>0.314214819769553</v>
      </c>
    </row>
    <row r="581" customFormat="false" ht="12.75" hidden="false" customHeight="false" outlineLevel="0" collapsed="false">
      <c r="A581" s="95" t="n">
        <f aca="false">MONTH(B581)+(YEAR(B581)-1998)*12</f>
        <v>27</v>
      </c>
      <c r="B581" s="114" t="n">
        <v>36599</v>
      </c>
      <c r="C581" s="115" t="n">
        <v>29.39</v>
      </c>
      <c r="D581" s="98" t="n">
        <f aca="false">LN(C581/C580)</f>
        <v>-0.0245349225008668</v>
      </c>
      <c r="E581" s="106" t="n">
        <f aca="false">STDEV(D572:D581)*SQRT(trade_day)</f>
        <v>1.23219091801914</v>
      </c>
      <c r="F581" s="97"/>
      <c r="G581" s="103" t="n">
        <f aca="false">IF(G$1="P",MAX(0,G$2-$C581),IF(G$1="C",MAX(0,$C581-G$2)))</f>
        <v>0</v>
      </c>
      <c r="H581" s="103" t="n">
        <f aca="false">IF(H$1="P",MAX(0,H$2-$C581),IF(H$1="C",MAX(0,$C581-H$2)))</f>
        <v>0</v>
      </c>
      <c r="I581" s="103" t="n">
        <f aca="false">IF(I$1="P",MAX(0,I$2-$C581),IF(I$1="C",MAX(0,$C581-I$2)))</f>
        <v>0.609999999999999</v>
      </c>
      <c r="J581" s="103" t="n">
        <f aca="false">IF(J$1="P",MAX(0,J$2-$C581),IF(J$1="C",MAX(0,$C581-J$2)))</f>
        <v>5.61</v>
      </c>
      <c r="K581" s="103" t="n">
        <f aca="false">IF(K$1="P",MAX(0,K$2-$C581),IF(K$1="C",MAX(0,$C581-K$2)))</f>
        <v>10.61</v>
      </c>
      <c r="L581" s="103" t="n">
        <f aca="false">IF(L$1="P",MAX(0,L$2-$C581),IF(L$1="C",MAX(0,$C581-L$2)))</f>
        <v>20.61</v>
      </c>
      <c r="M581" s="103" t="n">
        <f aca="false">IF(M$1="P",MAX(0,M$2-$C581),IF(M$1="C",MAX(0,$C581-M$2)))</f>
        <v>9.39</v>
      </c>
      <c r="N581" s="103" t="n">
        <f aca="false">IF(N$1="P",MAX(0,N$2-$C581),IF(N$1="C",MAX(0,$C581-N$2)))</f>
        <v>4.39</v>
      </c>
      <c r="O581" s="103" t="n">
        <f aca="false">IF(O$1="P",MAX(0,O$2-$C581),IF(O$1="C",MAX(0,$C581-O$2)))</f>
        <v>0</v>
      </c>
      <c r="P581" s="103" t="n">
        <f aca="false">IF(P$1="P",MAX(0,P$2-$C581),IF(P$1="C",MAX(0,$C581-P$2)))</f>
        <v>0</v>
      </c>
      <c r="Q581" s="103" t="n">
        <f aca="false">IF(Q$1="P",MAX(0,Q$2-$C581),IF(Q$1="C",MAX(0,$C581-Q$2)))</f>
        <v>0</v>
      </c>
      <c r="R581" s="103" t="n">
        <f aca="false">IF(R$1="P",MAX(0,R$2-$C581),IF(R$1="C",MAX(0,$C581-R$2)))</f>
        <v>0</v>
      </c>
      <c r="S581" s="103" t="n">
        <f aca="false">IF(S$1="P",MAX(0,S$2-$C581),IF(S$1="C",MAX(0,$C581-S$2)))</f>
        <v>0</v>
      </c>
      <c r="T581" s="104" t="n">
        <f aca="false">A581</f>
        <v>27</v>
      </c>
      <c r="U581" s="105" t="n">
        <f aca="false">VLOOKUP($B581,Gas!$B$3:$E$2506,2)</f>
        <v>2.8</v>
      </c>
      <c r="V581" s="46" t="n">
        <f aca="false">C581/U581</f>
        <v>10.4964285714286</v>
      </c>
      <c r="W581" s="99" t="n">
        <f aca="false">VLOOKUP($B581,Gas!$B$3:$E$2506,4)</f>
        <v>0.274008756811622</v>
      </c>
    </row>
    <row r="582" customFormat="false" ht="12.75" hidden="false" customHeight="false" outlineLevel="0" collapsed="false">
      <c r="A582" s="95" t="n">
        <f aca="false">MONTH(B582)+(YEAR(B582)-1998)*12</f>
        <v>27</v>
      </c>
      <c r="B582" s="114" t="n">
        <v>36600</v>
      </c>
      <c r="C582" s="115" t="n">
        <v>25.74</v>
      </c>
      <c r="D582" s="98" t="n">
        <f aca="false">LN(C582/C581)</f>
        <v>-0.132608278262846</v>
      </c>
      <c r="E582" s="106" t="n">
        <f aca="false">STDEV(D573:D582)*SQRT(trade_day)</f>
        <v>1.46562912479271</v>
      </c>
      <c r="F582" s="97"/>
      <c r="G582" s="103" t="n">
        <f aca="false">IF(G$1="P",MAX(0,G$2-$C582),IF(G$1="C",MAX(0,$C582-G$2)))</f>
        <v>0</v>
      </c>
      <c r="H582" s="103" t="n">
        <f aca="false">IF(H$1="P",MAX(0,H$2-$C582),IF(H$1="C",MAX(0,$C582-H$2)))</f>
        <v>0</v>
      </c>
      <c r="I582" s="103" t="n">
        <f aca="false">IF(I$1="P",MAX(0,I$2-$C582),IF(I$1="C",MAX(0,$C582-I$2)))</f>
        <v>4.26</v>
      </c>
      <c r="J582" s="103" t="n">
        <f aca="false">IF(J$1="P",MAX(0,J$2-$C582),IF(J$1="C",MAX(0,$C582-J$2)))</f>
        <v>9.26</v>
      </c>
      <c r="K582" s="103" t="n">
        <f aca="false">IF(K$1="P",MAX(0,K$2-$C582),IF(K$1="C",MAX(0,$C582-K$2)))</f>
        <v>14.26</v>
      </c>
      <c r="L582" s="103" t="n">
        <f aca="false">IF(L$1="P",MAX(0,L$2-$C582),IF(L$1="C",MAX(0,$C582-L$2)))</f>
        <v>24.26</v>
      </c>
      <c r="M582" s="103" t="n">
        <f aca="false">IF(M$1="P",MAX(0,M$2-$C582),IF(M$1="C",MAX(0,$C582-M$2)))</f>
        <v>5.74</v>
      </c>
      <c r="N582" s="103" t="n">
        <f aca="false">IF(N$1="P",MAX(0,N$2-$C582),IF(N$1="C",MAX(0,$C582-N$2)))</f>
        <v>0.739999999999998</v>
      </c>
      <c r="O582" s="103" t="n">
        <f aca="false">IF(O$1="P",MAX(0,O$2-$C582),IF(O$1="C",MAX(0,$C582-O$2)))</f>
        <v>0</v>
      </c>
      <c r="P582" s="103" t="n">
        <f aca="false">IF(P$1="P",MAX(0,P$2-$C582),IF(P$1="C",MAX(0,$C582-P$2)))</f>
        <v>0</v>
      </c>
      <c r="Q582" s="103" t="n">
        <f aca="false">IF(Q$1="P",MAX(0,Q$2-$C582),IF(Q$1="C",MAX(0,$C582-Q$2)))</f>
        <v>0</v>
      </c>
      <c r="R582" s="103" t="n">
        <f aca="false">IF(R$1="P",MAX(0,R$2-$C582),IF(R$1="C",MAX(0,$C582-R$2)))</f>
        <v>0</v>
      </c>
      <c r="S582" s="103" t="n">
        <f aca="false">IF(S$1="P",MAX(0,S$2-$C582),IF(S$1="C",MAX(0,$C582-S$2)))</f>
        <v>0</v>
      </c>
      <c r="T582" s="104" t="n">
        <f aca="false">A582</f>
        <v>27</v>
      </c>
      <c r="U582" s="105" t="n">
        <f aca="false">VLOOKUP($B582,Gas!$B$3:$E$2506,2)</f>
        <v>2.83</v>
      </c>
      <c r="V582" s="46" t="n">
        <f aca="false">C582/U582</f>
        <v>9.09540636042403</v>
      </c>
      <c r="W582" s="99" t="n">
        <f aca="false">VLOOKUP($B582,Gas!$B$3:$E$2506,4)</f>
        <v>0.277271335929833</v>
      </c>
    </row>
    <row r="583" customFormat="false" ht="12.75" hidden="false" customHeight="false" outlineLevel="0" collapsed="false">
      <c r="A583" s="95" t="n">
        <f aca="false">MONTH(B583)+(YEAR(B583)-1998)*12</f>
        <v>27</v>
      </c>
      <c r="B583" s="114" t="n">
        <v>36601</v>
      </c>
      <c r="C583" s="115" t="n">
        <v>23.21</v>
      </c>
      <c r="D583" s="98" t="n">
        <f aca="false">LN(C583/C582)</f>
        <v>-0.103462981881635</v>
      </c>
      <c r="E583" s="106" t="n">
        <f aca="false">STDEV(D574:D583)*SQRT(trade_day)</f>
        <v>1.57294964889519</v>
      </c>
      <c r="F583" s="97"/>
      <c r="G583" s="103" t="n">
        <f aca="false">IF(G$1="P",MAX(0,G$2-$C583),IF(G$1="C",MAX(0,$C583-G$2)))</f>
        <v>0</v>
      </c>
      <c r="H583" s="103" t="n">
        <f aca="false">IF(H$1="P",MAX(0,H$2-$C583),IF(H$1="C",MAX(0,$C583-H$2)))</f>
        <v>1.79</v>
      </c>
      <c r="I583" s="103" t="n">
        <f aca="false">IF(I$1="P",MAX(0,I$2-$C583),IF(I$1="C",MAX(0,$C583-I$2)))</f>
        <v>6.79</v>
      </c>
      <c r="J583" s="103" t="n">
        <f aca="false">IF(J$1="P",MAX(0,J$2-$C583),IF(J$1="C",MAX(0,$C583-J$2)))</f>
        <v>11.79</v>
      </c>
      <c r="K583" s="103" t="n">
        <f aca="false">IF(K$1="P",MAX(0,K$2-$C583),IF(K$1="C",MAX(0,$C583-K$2)))</f>
        <v>16.79</v>
      </c>
      <c r="L583" s="103" t="n">
        <f aca="false">IF(L$1="P",MAX(0,L$2-$C583),IF(L$1="C",MAX(0,$C583-L$2)))</f>
        <v>26.79</v>
      </c>
      <c r="M583" s="103" t="n">
        <f aca="false">IF(M$1="P",MAX(0,M$2-$C583),IF(M$1="C",MAX(0,$C583-M$2)))</f>
        <v>3.21</v>
      </c>
      <c r="N583" s="103" t="n">
        <f aca="false">IF(N$1="P",MAX(0,N$2-$C583),IF(N$1="C",MAX(0,$C583-N$2)))</f>
        <v>0</v>
      </c>
      <c r="O583" s="103" t="n">
        <f aca="false">IF(O$1="P",MAX(0,O$2-$C583),IF(O$1="C",MAX(0,$C583-O$2)))</f>
        <v>0</v>
      </c>
      <c r="P583" s="103" t="n">
        <f aca="false">IF(P$1="P",MAX(0,P$2-$C583),IF(P$1="C",MAX(0,$C583-P$2)))</f>
        <v>0</v>
      </c>
      <c r="Q583" s="103" t="n">
        <f aca="false">IF(Q$1="P",MAX(0,Q$2-$C583),IF(Q$1="C",MAX(0,$C583-Q$2)))</f>
        <v>0</v>
      </c>
      <c r="R583" s="103" t="n">
        <f aca="false">IF(R$1="P",MAX(0,R$2-$C583),IF(R$1="C",MAX(0,$C583-R$2)))</f>
        <v>0</v>
      </c>
      <c r="S583" s="103" t="n">
        <f aca="false">IF(S$1="P",MAX(0,S$2-$C583),IF(S$1="C",MAX(0,$C583-S$2)))</f>
        <v>0</v>
      </c>
      <c r="T583" s="104" t="n">
        <f aca="false">A583</f>
        <v>27</v>
      </c>
      <c r="U583" s="105" t="n">
        <f aca="false">VLOOKUP($B583,Gas!$B$3:$E$2506,2)</f>
        <v>2.76</v>
      </c>
      <c r="V583" s="46" t="n">
        <f aca="false">C583/U583</f>
        <v>8.40942028985507</v>
      </c>
      <c r="W583" s="99" t="n">
        <f aca="false">VLOOKUP($B583,Gas!$B$3:$E$2506,4)</f>
        <v>0.327806002894783</v>
      </c>
    </row>
    <row r="584" customFormat="false" ht="12.75" hidden="false" customHeight="false" outlineLevel="0" collapsed="false">
      <c r="A584" s="95" t="n">
        <f aca="false">MONTH(B584)+(YEAR(B584)-1998)*12</f>
        <v>27</v>
      </c>
      <c r="B584" s="114" t="n">
        <v>36602</v>
      </c>
      <c r="C584" s="115" t="n">
        <v>27.13</v>
      </c>
      <c r="D584" s="98" t="n">
        <f aca="false">LN(C584/C583)</f>
        <v>0.156056906384495</v>
      </c>
      <c r="E584" s="106" t="n">
        <f aca="false">STDEV(D575:D584)*SQRT(trade_day)</f>
        <v>1.74800933230246</v>
      </c>
      <c r="F584" s="97"/>
      <c r="G584" s="103" t="n">
        <f aca="false">IF(G$1="P",MAX(0,G$2-$C584),IF(G$1="C",MAX(0,$C584-G$2)))</f>
        <v>0</v>
      </c>
      <c r="H584" s="103" t="n">
        <f aca="false">IF(H$1="P",MAX(0,H$2-$C584),IF(H$1="C",MAX(0,$C584-H$2)))</f>
        <v>0</v>
      </c>
      <c r="I584" s="103" t="n">
        <f aca="false">IF(I$1="P",MAX(0,I$2-$C584),IF(I$1="C",MAX(0,$C584-I$2)))</f>
        <v>2.87</v>
      </c>
      <c r="J584" s="103" t="n">
        <f aca="false">IF(J$1="P",MAX(0,J$2-$C584),IF(J$1="C",MAX(0,$C584-J$2)))</f>
        <v>7.87</v>
      </c>
      <c r="K584" s="103" t="n">
        <f aca="false">IF(K$1="P",MAX(0,K$2-$C584),IF(K$1="C",MAX(0,$C584-K$2)))</f>
        <v>12.87</v>
      </c>
      <c r="L584" s="103" t="n">
        <f aca="false">IF(L$1="P",MAX(0,L$2-$C584),IF(L$1="C",MAX(0,$C584-L$2)))</f>
        <v>22.87</v>
      </c>
      <c r="M584" s="103" t="n">
        <f aca="false">IF(M$1="P",MAX(0,M$2-$C584),IF(M$1="C",MAX(0,$C584-M$2)))</f>
        <v>7.13</v>
      </c>
      <c r="N584" s="103" t="n">
        <f aca="false">IF(N$1="P",MAX(0,N$2-$C584),IF(N$1="C",MAX(0,$C584-N$2)))</f>
        <v>2.13</v>
      </c>
      <c r="O584" s="103" t="n">
        <f aca="false">IF(O$1="P",MAX(0,O$2-$C584),IF(O$1="C",MAX(0,$C584-O$2)))</f>
        <v>0</v>
      </c>
      <c r="P584" s="103" t="n">
        <f aca="false">IF(P$1="P",MAX(0,P$2-$C584),IF(P$1="C",MAX(0,$C584-P$2)))</f>
        <v>0</v>
      </c>
      <c r="Q584" s="103" t="n">
        <f aca="false">IF(Q$1="P",MAX(0,Q$2-$C584),IF(Q$1="C",MAX(0,$C584-Q$2)))</f>
        <v>0</v>
      </c>
      <c r="R584" s="103" t="n">
        <f aca="false">IF(R$1="P",MAX(0,R$2-$C584),IF(R$1="C",MAX(0,$C584-R$2)))</f>
        <v>0</v>
      </c>
      <c r="S584" s="103" t="n">
        <f aca="false">IF(S$1="P",MAX(0,S$2-$C584),IF(S$1="C",MAX(0,$C584-S$2)))</f>
        <v>0</v>
      </c>
      <c r="T584" s="104" t="n">
        <f aca="false">A584</f>
        <v>27</v>
      </c>
      <c r="U584" s="105" t="n">
        <f aca="false">VLOOKUP($B584,Gas!$B$3:$E$2506,2)</f>
        <v>2.835</v>
      </c>
      <c r="V584" s="46" t="n">
        <f aca="false">C584/U584</f>
        <v>9.56966490299824</v>
      </c>
      <c r="W584" s="99" t="n">
        <f aca="false">VLOOKUP($B584,Gas!$B$3:$E$2506,4)</f>
        <v>0.357420794467327</v>
      </c>
    </row>
    <row r="585" customFormat="false" ht="12.75" hidden="false" customHeight="false" outlineLevel="0" collapsed="false">
      <c r="A585" s="95" t="n">
        <f aca="false">MONTH(B585)+(YEAR(B585)-1998)*12</f>
        <v>27</v>
      </c>
      <c r="B585" s="114" t="n">
        <v>36605</v>
      </c>
      <c r="C585" s="115" t="n">
        <v>27.89</v>
      </c>
      <c r="D585" s="98" t="n">
        <f aca="false">LN(C585/C584)</f>
        <v>0.0276280749685572</v>
      </c>
      <c r="E585" s="106" t="n">
        <f aca="false">STDEV(D576:D585)*SQRT(trade_day)</f>
        <v>1.74922816918306</v>
      </c>
      <c r="F585" s="97"/>
      <c r="G585" s="103" t="n">
        <f aca="false">IF(G$1="P",MAX(0,G$2-$C585),IF(G$1="C",MAX(0,$C585-G$2)))</f>
        <v>0</v>
      </c>
      <c r="H585" s="103" t="n">
        <f aca="false">IF(H$1="P",MAX(0,H$2-$C585),IF(H$1="C",MAX(0,$C585-H$2)))</f>
        <v>0</v>
      </c>
      <c r="I585" s="103" t="n">
        <f aca="false">IF(I$1="P",MAX(0,I$2-$C585),IF(I$1="C",MAX(0,$C585-I$2)))</f>
        <v>2.11</v>
      </c>
      <c r="J585" s="103" t="n">
        <f aca="false">IF(J$1="P",MAX(0,J$2-$C585),IF(J$1="C",MAX(0,$C585-J$2)))</f>
        <v>7.11</v>
      </c>
      <c r="K585" s="103" t="n">
        <f aca="false">IF(K$1="P",MAX(0,K$2-$C585),IF(K$1="C",MAX(0,$C585-K$2)))</f>
        <v>12.11</v>
      </c>
      <c r="L585" s="103" t="n">
        <f aca="false">IF(L$1="P",MAX(0,L$2-$C585),IF(L$1="C",MAX(0,$C585-L$2)))</f>
        <v>22.11</v>
      </c>
      <c r="M585" s="103" t="n">
        <f aca="false">IF(M$1="P",MAX(0,M$2-$C585),IF(M$1="C",MAX(0,$C585-M$2)))</f>
        <v>7.89</v>
      </c>
      <c r="N585" s="103" t="n">
        <f aca="false">IF(N$1="P",MAX(0,N$2-$C585),IF(N$1="C",MAX(0,$C585-N$2)))</f>
        <v>2.89</v>
      </c>
      <c r="O585" s="103" t="n">
        <f aca="false">IF(O$1="P",MAX(0,O$2-$C585),IF(O$1="C",MAX(0,$C585-O$2)))</f>
        <v>0</v>
      </c>
      <c r="P585" s="103" t="n">
        <f aca="false">IF(P$1="P",MAX(0,P$2-$C585),IF(P$1="C",MAX(0,$C585-P$2)))</f>
        <v>0</v>
      </c>
      <c r="Q585" s="103" t="n">
        <f aca="false">IF(Q$1="P",MAX(0,Q$2-$C585),IF(Q$1="C",MAX(0,$C585-Q$2)))</f>
        <v>0</v>
      </c>
      <c r="R585" s="103" t="n">
        <f aca="false">IF(R$1="P",MAX(0,R$2-$C585),IF(R$1="C",MAX(0,$C585-R$2)))</f>
        <v>0</v>
      </c>
      <c r="S585" s="103" t="n">
        <f aca="false">IF(S$1="P",MAX(0,S$2-$C585),IF(S$1="C",MAX(0,$C585-S$2)))</f>
        <v>0</v>
      </c>
      <c r="T585" s="104" t="n">
        <f aca="false">A585</f>
        <v>27</v>
      </c>
      <c r="U585" s="105" t="n">
        <f aca="false">VLOOKUP($B585,Gas!$B$3:$E$2506,2)</f>
        <v>2.815</v>
      </c>
      <c r="V585" s="46" t="n">
        <f aca="false">C585/U585</f>
        <v>9.90763765541741</v>
      </c>
      <c r="W585" s="99" t="n">
        <f aca="false">VLOOKUP($B585,Gas!$B$3:$E$2506,4)</f>
        <v>0.3022323990287</v>
      </c>
    </row>
    <row r="586" customFormat="false" ht="12.75" hidden="false" customHeight="false" outlineLevel="0" collapsed="false">
      <c r="A586" s="95" t="n">
        <f aca="false">MONTH(B586)+(YEAR(B586)-1998)*12</f>
        <v>27</v>
      </c>
      <c r="B586" s="114" t="n">
        <v>36606</v>
      </c>
      <c r="C586" s="115" t="n">
        <v>29.71</v>
      </c>
      <c r="D586" s="98" t="n">
        <f aca="false">LN(C586/C585)</f>
        <v>0.0632154878351186</v>
      </c>
      <c r="E586" s="106" t="n">
        <f aca="false">STDEV(D577:D586)*SQRT(trade_day)</f>
        <v>1.67750971058708</v>
      </c>
      <c r="F586" s="97"/>
      <c r="G586" s="103" t="n">
        <f aca="false">IF(G$1="P",MAX(0,G$2-$C586),IF(G$1="C",MAX(0,$C586-G$2)))</f>
        <v>0</v>
      </c>
      <c r="H586" s="103" t="n">
        <f aca="false">IF(H$1="P",MAX(0,H$2-$C586),IF(H$1="C",MAX(0,$C586-H$2)))</f>
        <v>0</v>
      </c>
      <c r="I586" s="103" t="n">
        <f aca="false">IF(I$1="P",MAX(0,I$2-$C586),IF(I$1="C",MAX(0,$C586-I$2)))</f>
        <v>0.289999999999999</v>
      </c>
      <c r="J586" s="103" t="n">
        <f aca="false">IF(J$1="P",MAX(0,J$2-$C586),IF(J$1="C",MAX(0,$C586-J$2)))</f>
        <v>5.29</v>
      </c>
      <c r="K586" s="103" t="n">
        <f aca="false">IF(K$1="P",MAX(0,K$2-$C586),IF(K$1="C",MAX(0,$C586-K$2)))</f>
        <v>10.29</v>
      </c>
      <c r="L586" s="103" t="n">
        <f aca="false">IF(L$1="P",MAX(0,L$2-$C586),IF(L$1="C",MAX(0,$C586-L$2)))</f>
        <v>20.29</v>
      </c>
      <c r="M586" s="103" t="n">
        <f aca="false">IF(M$1="P",MAX(0,M$2-$C586),IF(M$1="C",MAX(0,$C586-M$2)))</f>
        <v>9.71</v>
      </c>
      <c r="N586" s="103" t="n">
        <f aca="false">IF(N$1="P",MAX(0,N$2-$C586),IF(N$1="C",MAX(0,$C586-N$2)))</f>
        <v>4.71</v>
      </c>
      <c r="O586" s="103" t="n">
        <f aca="false">IF(O$1="P",MAX(0,O$2-$C586),IF(O$1="C",MAX(0,$C586-O$2)))</f>
        <v>0</v>
      </c>
      <c r="P586" s="103" t="n">
        <f aca="false">IF(P$1="P",MAX(0,P$2-$C586),IF(P$1="C",MAX(0,$C586-P$2)))</f>
        <v>0</v>
      </c>
      <c r="Q586" s="103" t="n">
        <f aca="false">IF(Q$1="P",MAX(0,Q$2-$C586),IF(Q$1="C",MAX(0,$C586-Q$2)))</f>
        <v>0</v>
      </c>
      <c r="R586" s="103" t="n">
        <f aca="false">IF(R$1="P",MAX(0,R$2-$C586),IF(R$1="C",MAX(0,$C586-R$2)))</f>
        <v>0</v>
      </c>
      <c r="S586" s="103" t="n">
        <f aca="false">IF(S$1="P",MAX(0,S$2-$C586),IF(S$1="C",MAX(0,$C586-S$2)))</f>
        <v>0</v>
      </c>
      <c r="T586" s="104" t="n">
        <f aca="false">A586</f>
        <v>27</v>
      </c>
      <c r="U586" s="105" t="n">
        <f aca="false">VLOOKUP($B586,Gas!$B$3:$E$2506,2)</f>
        <v>2.735</v>
      </c>
      <c r="V586" s="46" t="n">
        <f aca="false">C586/U586</f>
        <v>10.8628884826325</v>
      </c>
      <c r="W586" s="99" t="n">
        <f aca="false">VLOOKUP($B586,Gas!$B$3:$E$2506,4)</f>
        <v>0.320942044550825</v>
      </c>
    </row>
    <row r="587" customFormat="false" ht="12.75" hidden="false" customHeight="false" outlineLevel="0" collapsed="false">
      <c r="A587" s="95" t="n">
        <f aca="false">MONTH(B587)+(YEAR(B587)-1998)*12</f>
        <v>27</v>
      </c>
      <c r="B587" s="114" t="n">
        <v>36607</v>
      </c>
      <c r="C587" s="115" t="n">
        <v>30.61</v>
      </c>
      <c r="D587" s="98" t="n">
        <f aca="false">LN(C587/C586)</f>
        <v>0.0298430634828049</v>
      </c>
      <c r="E587" s="106" t="n">
        <f aca="false">STDEV(D578:D587)*SQRT(trade_day)</f>
        <v>1.66972534789758</v>
      </c>
      <c r="F587" s="97"/>
      <c r="G587" s="103" t="n">
        <f aca="false">IF(G$1="P",MAX(0,G$2-$C587),IF(G$1="C",MAX(0,$C587-G$2)))</f>
        <v>0</v>
      </c>
      <c r="H587" s="103" t="n">
        <f aca="false">IF(H$1="P",MAX(0,H$2-$C587),IF(H$1="C",MAX(0,$C587-H$2)))</f>
        <v>0</v>
      </c>
      <c r="I587" s="103" t="n">
        <f aca="false">IF(I$1="P",MAX(0,I$2-$C587),IF(I$1="C",MAX(0,$C587-I$2)))</f>
        <v>0</v>
      </c>
      <c r="J587" s="103" t="n">
        <f aca="false">IF(J$1="P",MAX(0,J$2-$C587),IF(J$1="C",MAX(0,$C587-J$2)))</f>
        <v>4.39</v>
      </c>
      <c r="K587" s="103" t="n">
        <f aca="false">IF(K$1="P",MAX(0,K$2-$C587),IF(K$1="C",MAX(0,$C587-K$2)))</f>
        <v>9.39</v>
      </c>
      <c r="L587" s="103" t="n">
        <f aca="false">IF(L$1="P",MAX(0,L$2-$C587),IF(L$1="C",MAX(0,$C587-L$2)))</f>
        <v>19.39</v>
      </c>
      <c r="M587" s="103" t="n">
        <f aca="false">IF(M$1="P",MAX(0,M$2-$C587),IF(M$1="C",MAX(0,$C587-M$2)))</f>
        <v>10.61</v>
      </c>
      <c r="N587" s="103" t="n">
        <f aca="false">IF(N$1="P",MAX(0,N$2-$C587),IF(N$1="C",MAX(0,$C587-N$2)))</f>
        <v>5.61</v>
      </c>
      <c r="O587" s="103" t="n">
        <f aca="false">IF(O$1="P",MAX(0,O$2-$C587),IF(O$1="C",MAX(0,$C587-O$2)))</f>
        <v>0.609999999999999</v>
      </c>
      <c r="P587" s="103" t="n">
        <f aca="false">IF(P$1="P",MAX(0,P$2-$C587),IF(P$1="C",MAX(0,$C587-P$2)))</f>
        <v>0</v>
      </c>
      <c r="Q587" s="103" t="n">
        <f aca="false">IF(Q$1="P",MAX(0,Q$2-$C587),IF(Q$1="C",MAX(0,$C587-Q$2)))</f>
        <v>0</v>
      </c>
      <c r="R587" s="103" t="n">
        <f aca="false">IF(R$1="P",MAX(0,R$2-$C587),IF(R$1="C",MAX(0,$C587-R$2)))</f>
        <v>0</v>
      </c>
      <c r="S587" s="103" t="n">
        <f aca="false">IF(S$1="P",MAX(0,S$2-$C587),IF(S$1="C",MAX(0,$C587-S$2)))</f>
        <v>0</v>
      </c>
      <c r="T587" s="104" t="n">
        <f aca="false">A587</f>
        <v>27</v>
      </c>
      <c r="U587" s="105" t="n">
        <f aca="false">VLOOKUP($B587,Gas!$B$3:$E$2506,2)</f>
        <v>2.745</v>
      </c>
      <c r="V587" s="46" t="n">
        <f aca="false">C587/U587</f>
        <v>11.1511839708561</v>
      </c>
      <c r="W587" s="99" t="n">
        <f aca="false">VLOOKUP($B587,Gas!$B$3:$E$2506,4)</f>
        <v>0.32211695481987</v>
      </c>
    </row>
    <row r="588" customFormat="false" ht="12.75" hidden="false" customHeight="false" outlineLevel="0" collapsed="false">
      <c r="A588" s="95" t="n">
        <f aca="false">MONTH(B588)+(YEAR(B588)-1998)*12</f>
        <v>27</v>
      </c>
      <c r="B588" s="114" t="n">
        <v>36608</v>
      </c>
      <c r="C588" s="115" t="n">
        <v>28.02</v>
      </c>
      <c r="D588" s="98" t="n">
        <f aca="false">LN(C588/C587)</f>
        <v>-0.0884082120484601</v>
      </c>
      <c r="E588" s="106" t="n">
        <f aca="false">STDEV(D579:D588)*SQRT(trade_day)</f>
        <v>1.76009606121147</v>
      </c>
      <c r="F588" s="97"/>
      <c r="G588" s="103" t="n">
        <f aca="false">IF(G$1="P",MAX(0,G$2-$C588),IF(G$1="C",MAX(0,$C588-G$2)))</f>
        <v>0</v>
      </c>
      <c r="H588" s="103" t="n">
        <f aca="false">IF(H$1="P",MAX(0,H$2-$C588),IF(H$1="C",MAX(0,$C588-H$2)))</f>
        <v>0</v>
      </c>
      <c r="I588" s="103" t="n">
        <f aca="false">IF(I$1="P",MAX(0,I$2-$C588),IF(I$1="C",MAX(0,$C588-I$2)))</f>
        <v>1.98</v>
      </c>
      <c r="J588" s="103" t="n">
        <f aca="false">IF(J$1="P",MAX(0,J$2-$C588),IF(J$1="C",MAX(0,$C588-J$2)))</f>
        <v>6.98</v>
      </c>
      <c r="K588" s="103" t="n">
        <f aca="false">IF(K$1="P",MAX(0,K$2-$C588),IF(K$1="C",MAX(0,$C588-K$2)))</f>
        <v>11.98</v>
      </c>
      <c r="L588" s="103" t="n">
        <f aca="false">IF(L$1="P",MAX(0,L$2-$C588),IF(L$1="C",MAX(0,$C588-L$2)))</f>
        <v>21.98</v>
      </c>
      <c r="M588" s="103" t="n">
        <f aca="false">IF(M$1="P",MAX(0,M$2-$C588),IF(M$1="C",MAX(0,$C588-M$2)))</f>
        <v>8.02</v>
      </c>
      <c r="N588" s="103" t="n">
        <f aca="false">IF(N$1="P",MAX(0,N$2-$C588),IF(N$1="C",MAX(0,$C588-N$2)))</f>
        <v>3.02</v>
      </c>
      <c r="O588" s="103" t="n">
        <f aca="false">IF(O$1="P",MAX(0,O$2-$C588),IF(O$1="C",MAX(0,$C588-O$2)))</f>
        <v>0</v>
      </c>
      <c r="P588" s="103" t="n">
        <f aca="false">IF(P$1="P",MAX(0,P$2-$C588),IF(P$1="C",MAX(0,$C588-P$2)))</f>
        <v>0</v>
      </c>
      <c r="Q588" s="103" t="n">
        <f aca="false">IF(Q$1="P",MAX(0,Q$2-$C588),IF(Q$1="C",MAX(0,$C588-Q$2)))</f>
        <v>0</v>
      </c>
      <c r="R588" s="103" t="n">
        <f aca="false">IF(R$1="P",MAX(0,R$2-$C588),IF(R$1="C",MAX(0,$C588-R$2)))</f>
        <v>0</v>
      </c>
      <c r="S588" s="103" t="n">
        <f aca="false">IF(S$1="P",MAX(0,S$2-$C588),IF(S$1="C",MAX(0,$C588-S$2)))</f>
        <v>0</v>
      </c>
      <c r="T588" s="104" t="n">
        <f aca="false">A588</f>
        <v>27</v>
      </c>
      <c r="U588" s="105" t="n">
        <f aca="false">VLOOKUP($B588,Gas!$B$3:$E$2506,2)</f>
        <v>2.785</v>
      </c>
      <c r="V588" s="46" t="n">
        <f aca="false">C588/U588</f>
        <v>10.0610412926391</v>
      </c>
      <c r="W588" s="99" t="n">
        <f aca="false">VLOOKUP($B588,Gas!$B$3:$E$2506,4)</f>
        <v>0.334720510914839</v>
      </c>
    </row>
    <row r="589" customFormat="false" ht="12.75" hidden="false" customHeight="false" outlineLevel="0" collapsed="false">
      <c r="A589" s="95" t="n">
        <f aca="false">MONTH(B589)+(YEAR(B589)-1998)*12</f>
        <v>27</v>
      </c>
      <c r="B589" s="114" t="n">
        <v>36609</v>
      </c>
      <c r="C589" s="115" t="n">
        <v>29.3</v>
      </c>
      <c r="D589" s="98" t="n">
        <f aca="false">LN(C589/C588)</f>
        <v>0.0446689751141607</v>
      </c>
      <c r="E589" s="106" t="n">
        <f aca="false">STDEV(D580:D589)*SQRT(trade_day)</f>
        <v>1.64009000545169</v>
      </c>
      <c r="F589" s="97"/>
      <c r="G589" s="103" t="n">
        <f aca="false">IF(G$1="P",MAX(0,G$2-$C589),IF(G$1="C",MAX(0,$C589-G$2)))</f>
        <v>0</v>
      </c>
      <c r="H589" s="103" t="n">
        <f aca="false">IF(H$1="P",MAX(0,H$2-$C589),IF(H$1="C",MAX(0,$C589-H$2)))</f>
        <v>0</v>
      </c>
      <c r="I589" s="103" t="n">
        <f aca="false">IF(I$1="P",MAX(0,I$2-$C589),IF(I$1="C",MAX(0,$C589-I$2)))</f>
        <v>0.699999999999999</v>
      </c>
      <c r="J589" s="103" t="n">
        <f aca="false">IF(J$1="P",MAX(0,J$2-$C589),IF(J$1="C",MAX(0,$C589-J$2)))</f>
        <v>5.7</v>
      </c>
      <c r="K589" s="103" t="n">
        <f aca="false">IF(K$1="P",MAX(0,K$2-$C589),IF(K$1="C",MAX(0,$C589-K$2)))</f>
        <v>10.7</v>
      </c>
      <c r="L589" s="103" t="n">
        <f aca="false">IF(L$1="P",MAX(0,L$2-$C589),IF(L$1="C",MAX(0,$C589-L$2)))</f>
        <v>20.7</v>
      </c>
      <c r="M589" s="103" t="n">
        <f aca="false">IF(M$1="P",MAX(0,M$2-$C589),IF(M$1="C",MAX(0,$C589-M$2)))</f>
        <v>9.3</v>
      </c>
      <c r="N589" s="103" t="n">
        <f aca="false">IF(N$1="P",MAX(0,N$2-$C589),IF(N$1="C",MAX(0,$C589-N$2)))</f>
        <v>4.3</v>
      </c>
      <c r="O589" s="103" t="n">
        <f aca="false">IF(O$1="P",MAX(0,O$2-$C589),IF(O$1="C",MAX(0,$C589-O$2)))</f>
        <v>0</v>
      </c>
      <c r="P589" s="103" t="n">
        <f aca="false">IF(P$1="P",MAX(0,P$2-$C589),IF(P$1="C",MAX(0,$C589-P$2)))</f>
        <v>0</v>
      </c>
      <c r="Q589" s="103" t="n">
        <f aca="false">IF(Q$1="P",MAX(0,Q$2-$C589),IF(Q$1="C",MAX(0,$C589-Q$2)))</f>
        <v>0</v>
      </c>
      <c r="R589" s="103" t="n">
        <f aca="false">IF(R$1="P",MAX(0,R$2-$C589),IF(R$1="C",MAX(0,$C589-R$2)))</f>
        <v>0</v>
      </c>
      <c r="S589" s="103" t="n">
        <f aca="false">IF(S$1="P",MAX(0,S$2-$C589),IF(S$1="C",MAX(0,$C589-S$2)))</f>
        <v>0</v>
      </c>
      <c r="T589" s="104" t="n">
        <f aca="false">A589</f>
        <v>27</v>
      </c>
      <c r="U589" s="105" t="n">
        <f aca="false">VLOOKUP($B589,Gas!$B$3:$E$2506,2)</f>
        <v>2.75</v>
      </c>
      <c r="V589" s="46" t="n">
        <f aca="false">C589/U589</f>
        <v>10.6545454545455</v>
      </c>
      <c r="W589" s="99" t="n">
        <f aca="false">VLOOKUP($B589,Gas!$B$3:$E$2506,4)</f>
        <v>0.330365112233985</v>
      </c>
    </row>
    <row r="590" customFormat="false" ht="12.75" hidden="false" customHeight="false" outlineLevel="0" collapsed="false">
      <c r="A590" s="95" t="n">
        <f aca="false">MONTH(B590)+(YEAR(B590)-1998)*12</f>
        <v>27</v>
      </c>
      <c r="B590" s="114" t="n">
        <v>36612</v>
      </c>
      <c r="C590" s="115" t="n">
        <v>29.31</v>
      </c>
      <c r="D590" s="98" t="n">
        <f aca="false">LN(C590/C589)</f>
        <v>0.000341238699779425</v>
      </c>
      <c r="E590" s="106" t="n">
        <f aca="false">STDEV(D581:D590)*SQRT(trade_day)</f>
        <v>1.38074570077957</v>
      </c>
      <c r="F590" s="97"/>
      <c r="G590" s="103" t="n">
        <f aca="false">IF(G$1="P",MAX(0,G$2-$C590),IF(G$1="C",MAX(0,$C590-G$2)))</f>
        <v>0</v>
      </c>
      <c r="H590" s="103" t="n">
        <f aca="false">IF(H$1="P",MAX(0,H$2-$C590),IF(H$1="C",MAX(0,$C590-H$2)))</f>
        <v>0</v>
      </c>
      <c r="I590" s="103" t="n">
        <f aca="false">IF(I$1="P",MAX(0,I$2-$C590),IF(I$1="C",MAX(0,$C590-I$2)))</f>
        <v>0.690000000000001</v>
      </c>
      <c r="J590" s="103" t="n">
        <f aca="false">IF(J$1="P",MAX(0,J$2-$C590),IF(J$1="C",MAX(0,$C590-J$2)))</f>
        <v>5.69</v>
      </c>
      <c r="K590" s="103" t="n">
        <f aca="false">IF(K$1="P",MAX(0,K$2-$C590),IF(K$1="C",MAX(0,$C590-K$2)))</f>
        <v>10.69</v>
      </c>
      <c r="L590" s="103" t="n">
        <f aca="false">IF(L$1="P",MAX(0,L$2-$C590),IF(L$1="C",MAX(0,$C590-L$2)))</f>
        <v>20.69</v>
      </c>
      <c r="M590" s="103" t="n">
        <f aca="false">IF(M$1="P",MAX(0,M$2-$C590),IF(M$1="C",MAX(0,$C590-M$2)))</f>
        <v>9.31</v>
      </c>
      <c r="N590" s="103" t="n">
        <f aca="false">IF(N$1="P",MAX(0,N$2-$C590),IF(N$1="C",MAX(0,$C590-N$2)))</f>
        <v>4.31</v>
      </c>
      <c r="O590" s="103" t="n">
        <f aca="false">IF(O$1="P",MAX(0,O$2-$C590),IF(O$1="C",MAX(0,$C590-O$2)))</f>
        <v>0</v>
      </c>
      <c r="P590" s="103" t="n">
        <f aca="false">IF(P$1="P",MAX(0,P$2-$C590),IF(P$1="C",MAX(0,$C590-P$2)))</f>
        <v>0</v>
      </c>
      <c r="Q590" s="103" t="n">
        <f aca="false">IF(Q$1="P",MAX(0,Q$2-$C590),IF(Q$1="C",MAX(0,$C590-Q$2)))</f>
        <v>0</v>
      </c>
      <c r="R590" s="103" t="n">
        <f aca="false">IF(R$1="P",MAX(0,R$2-$C590),IF(R$1="C",MAX(0,$C590-R$2)))</f>
        <v>0</v>
      </c>
      <c r="S590" s="103" t="n">
        <f aca="false">IF(S$1="P",MAX(0,S$2-$C590),IF(S$1="C",MAX(0,$C590-S$2)))</f>
        <v>0</v>
      </c>
      <c r="T590" s="104" t="n">
        <f aca="false">A590</f>
        <v>27</v>
      </c>
      <c r="U590" s="105" t="n">
        <f aca="false">VLOOKUP($B590,Gas!$B$3:$E$2506,2)</f>
        <v>2.815</v>
      </c>
      <c r="V590" s="46" t="n">
        <f aca="false">C590/U590</f>
        <v>10.4120781527531</v>
      </c>
      <c r="W590" s="99" t="n">
        <f aca="false">VLOOKUP($B590,Gas!$B$3:$E$2506,4)</f>
        <v>0.270532579224759</v>
      </c>
    </row>
    <row r="591" customFormat="false" ht="12.75" hidden="false" customHeight="false" outlineLevel="0" collapsed="false">
      <c r="A591" s="95" t="n">
        <f aca="false">MONTH(B591)+(YEAR(B591)-1998)*12</f>
        <v>27</v>
      </c>
      <c r="B591" s="114" t="n">
        <v>36613</v>
      </c>
      <c r="C591" s="115" t="n">
        <v>32.02</v>
      </c>
      <c r="D591" s="98" t="n">
        <f aca="false">LN(C591/C590)</f>
        <v>0.0884319528457677</v>
      </c>
      <c r="E591" s="106" t="n">
        <f aca="false">STDEV(D582:D591)*SQRT(trade_day)</f>
        <v>1.44520778270631</v>
      </c>
      <c r="F591" s="97"/>
      <c r="G591" s="103" t="n">
        <f aca="false">IF(G$1="P",MAX(0,G$2-$C591),IF(G$1="C",MAX(0,$C591-G$2)))</f>
        <v>0</v>
      </c>
      <c r="H591" s="103" t="n">
        <f aca="false">IF(H$1="P",MAX(0,H$2-$C591),IF(H$1="C",MAX(0,$C591-H$2)))</f>
        <v>0</v>
      </c>
      <c r="I591" s="103" t="n">
        <f aca="false">IF(I$1="P",MAX(0,I$2-$C591),IF(I$1="C",MAX(0,$C591-I$2)))</f>
        <v>0</v>
      </c>
      <c r="J591" s="103" t="n">
        <f aca="false">IF(J$1="P",MAX(0,J$2-$C591),IF(J$1="C",MAX(0,$C591-J$2)))</f>
        <v>2.98</v>
      </c>
      <c r="K591" s="103" t="n">
        <f aca="false">IF(K$1="P",MAX(0,K$2-$C591),IF(K$1="C",MAX(0,$C591-K$2)))</f>
        <v>7.98</v>
      </c>
      <c r="L591" s="103" t="n">
        <f aca="false">IF(L$1="P",MAX(0,L$2-$C591),IF(L$1="C",MAX(0,$C591-L$2)))</f>
        <v>17.98</v>
      </c>
      <c r="M591" s="103" t="n">
        <f aca="false">IF(M$1="P",MAX(0,M$2-$C591),IF(M$1="C",MAX(0,$C591-M$2)))</f>
        <v>12.02</v>
      </c>
      <c r="N591" s="103" t="n">
        <f aca="false">IF(N$1="P",MAX(0,N$2-$C591),IF(N$1="C",MAX(0,$C591-N$2)))</f>
        <v>7.02</v>
      </c>
      <c r="O591" s="103" t="n">
        <f aca="false">IF(O$1="P",MAX(0,O$2-$C591),IF(O$1="C",MAX(0,$C591-O$2)))</f>
        <v>2.02</v>
      </c>
      <c r="P591" s="103" t="n">
        <f aca="false">IF(P$1="P",MAX(0,P$2-$C591),IF(P$1="C",MAX(0,$C591-P$2)))</f>
        <v>0</v>
      </c>
      <c r="Q591" s="103" t="n">
        <f aca="false">IF(Q$1="P",MAX(0,Q$2-$C591),IF(Q$1="C",MAX(0,$C591-Q$2)))</f>
        <v>0</v>
      </c>
      <c r="R591" s="103" t="n">
        <f aca="false">IF(R$1="P",MAX(0,R$2-$C591),IF(R$1="C",MAX(0,$C591-R$2)))</f>
        <v>0</v>
      </c>
      <c r="S591" s="103" t="n">
        <f aca="false">IF(S$1="P",MAX(0,S$2-$C591),IF(S$1="C",MAX(0,$C591-S$2)))</f>
        <v>0</v>
      </c>
      <c r="T591" s="104" t="n">
        <f aca="false">A591</f>
        <v>27</v>
      </c>
      <c r="U591" s="105" t="n">
        <f aca="false">VLOOKUP($B591,Gas!$B$3:$E$2506,2)</f>
        <v>2.815</v>
      </c>
      <c r="V591" s="46" t="n">
        <f aca="false">C591/U591</f>
        <v>11.3747779751332</v>
      </c>
      <c r="W591" s="99" t="n">
        <f aca="false">VLOOKUP($B591,Gas!$B$3:$E$2506,4)</f>
        <v>0.267129987996903</v>
      </c>
    </row>
    <row r="592" customFormat="false" ht="12.75" hidden="false" customHeight="false" outlineLevel="0" collapsed="false">
      <c r="A592" s="95" t="n">
        <f aca="false">MONTH(B592)+(YEAR(B592)-1998)*12</f>
        <v>27</v>
      </c>
      <c r="B592" s="114" t="n">
        <v>36614</v>
      </c>
      <c r="C592" s="115" t="n">
        <v>32.39</v>
      </c>
      <c r="D592" s="98" t="n">
        <f aca="false">LN(C592/C591)</f>
        <v>0.0114890256146693</v>
      </c>
      <c r="E592" s="106" t="n">
        <f aca="false">STDEV(D583:D592)*SQRT(trade_day)</f>
        <v>1.21553772923602</v>
      </c>
      <c r="F592" s="97"/>
      <c r="G592" s="103" t="n">
        <f aca="false">IF(G$1="P",MAX(0,G$2-$C592),IF(G$1="C",MAX(0,$C592-G$2)))</f>
        <v>0</v>
      </c>
      <c r="H592" s="103" t="n">
        <f aca="false">IF(H$1="P",MAX(0,H$2-$C592),IF(H$1="C",MAX(0,$C592-H$2)))</f>
        <v>0</v>
      </c>
      <c r="I592" s="103" t="n">
        <f aca="false">IF(I$1="P",MAX(0,I$2-$C592),IF(I$1="C",MAX(0,$C592-I$2)))</f>
        <v>0</v>
      </c>
      <c r="J592" s="103" t="n">
        <f aca="false">IF(J$1="P",MAX(0,J$2-$C592),IF(J$1="C",MAX(0,$C592-J$2)))</f>
        <v>2.61</v>
      </c>
      <c r="K592" s="103" t="n">
        <f aca="false">IF(K$1="P",MAX(0,K$2-$C592),IF(K$1="C",MAX(0,$C592-K$2)))</f>
        <v>7.61</v>
      </c>
      <c r="L592" s="103" t="n">
        <f aca="false">IF(L$1="P",MAX(0,L$2-$C592),IF(L$1="C",MAX(0,$C592-L$2)))</f>
        <v>17.61</v>
      </c>
      <c r="M592" s="103" t="n">
        <f aca="false">IF(M$1="P",MAX(0,M$2-$C592),IF(M$1="C",MAX(0,$C592-M$2)))</f>
        <v>12.39</v>
      </c>
      <c r="N592" s="103" t="n">
        <f aca="false">IF(N$1="P",MAX(0,N$2-$C592),IF(N$1="C",MAX(0,$C592-N$2)))</f>
        <v>7.39</v>
      </c>
      <c r="O592" s="103" t="n">
        <f aca="false">IF(O$1="P",MAX(0,O$2-$C592),IF(O$1="C",MAX(0,$C592-O$2)))</f>
        <v>2.39</v>
      </c>
      <c r="P592" s="103" t="n">
        <f aca="false">IF(P$1="P",MAX(0,P$2-$C592),IF(P$1="C",MAX(0,$C592-P$2)))</f>
        <v>0</v>
      </c>
      <c r="Q592" s="103" t="n">
        <f aca="false">IF(Q$1="P",MAX(0,Q$2-$C592),IF(Q$1="C",MAX(0,$C592-Q$2)))</f>
        <v>0</v>
      </c>
      <c r="R592" s="103" t="n">
        <f aca="false">IF(R$1="P",MAX(0,R$2-$C592),IF(R$1="C",MAX(0,$C592-R$2)))</f>
        <v>0</v>
      </c>
      <c r="S592" s="103" t="n">
        <f aca="false">IF(S$1="P",MAX(0,S$2-$C592),IF(S$1="C",MAX(0,$C592-S$2)))</f>
        <v>0</v>
      </c>
      <c r="T592" s="104" t="n">
        <f aca="false">A592</f>
        <v>27</v>
      </c>
      <c r="U592" s="105" t="n">
        <f aca="false">VLOOKUP($B592,Gas!$B$3:$E$2506,2)</f>
        <v>2.925</v>
      </c>
      <c r="V592" s="46" t="n">
        <f aca="false">C592/U592</f>
        <v>11.0735042735043</v>
      </c>
      <c r="W592" s="99" t="n">
        <f aca="false">VLOOKUP($B592,Gas!$B$3:$E$2506,4)</f>
        <v>0.353539297301677</v>
      </c>
    </row>
    <row r="593" customFormat="false" ht="12.75" hidden="false" customHeight="false" outlineLevel="0" collapsed="false">
      <c r="A593" s="95" t="n">
        <f aca="false">MONTH(B593)+(YEAR(B593)-1998)*12</f>
        <v>27</v>
      </c>
      <c r="B593" s="114" t="n">
        <v>36615</v>
      </c>
      <c r="C593" s="115" t="n">
        <v>29.03</v>
      </c>
      <c r="D593" s="98" t="n">
        <f aca="false">LN(C593/C592)</f>
        <v>-0.109519955146699</v>
      </c>
      <c r="E593" s="106" t="n">
        <f aca="false">STDEV(D584:D593)*SQRT(trade_day)</f>
        <v>1.23328712745387</v>
      </c>
      <c r="F593" s="97"/>
      <c r="G593" s="103" t="n">
        <f aca="false">IF(G$1="P",MAX(0,G$2-$C593),IF(G$1="C",MAX(0,$C593-G$2)))</f>
        <v>0</v>
      </c>
      <c r="H593" s="103" t="n">
        <f aca="false">IF(H$1="P",MAX(0,H$2-$C593),IF(H$1="C",MAX(0,$C593-H$2)))</f>
        <v>0</v>
      </c>
      <c r="I593" s="103" t="n">
        <f aca="false">IF(I$1="P",MAX(0,I$2-$C593),IF(I$1="C",MAX(0,$C593-I$2)))</f>
        <v>0.969999999999999</v>
      </c>
      <c r="J593" s="103" t="n">
        <f aca="false">IF(J$1="P",MAX(0,J$2-$C593),IF(J$1="C",MAX(0,$C593-J$2)))</f>
        <v>5.97</v>
      </c>
      <c r="K593" s="103" t="n">
        <f aca="false">IF(K$1="P",MAX(0,K$2-$C593),IF(K$1="C",MAX(0,$C593-K$2)))</f>
        <v>10.97</v>
      </c>
      <c r="L593" s="103" t="n">
        <f aca="false">IF(L$1="P",MAX(0,L$2-$C593),IF(L$1="C",MAX(0,$C593-L$2)))</f>
        <v>20.97</v>
      </c>
      <c r="M593" s="103" t="n">
        <f aca="false">IF(M$1="P",MAX(0,M$2-$C593),IF(M$1="C",MAX(0,$C593-M$2)))</f>
        <v>9.03</v>
      </c>
      <c r="N593" s="103" t="n">
        <f aca="false">IF(N$1="P",MAX(0,N$2-$C593),IF(N$1="C",MAX(0,$C593-N$2)))</f>
        <v>4.03</v>
      </c>
      <c r="O593" s="103" t="n">
        <f aca="false">IF(O$1="P",MAX(0,O$2-$C593),IF(O$1="C",MAX(0,$C593-O$2)))</f>
        <v>0</v>
      </c>
      <c r="P593" s="103" t="n">
        <f aca="false">IF(P$1="P",MAX(0,P$2-$C593),IF(P$1="C",MAX(0,$C593-P$2)))</f>
        <v>0</v>
      </c>
      <c r="Q593" s="103" t="n">
        <f aca="false">IF(Q$1="P",MAX(0,Q$2-$C593),IF(Q$1="C",MAX(0,$C593-Q$2)))</f>
        <v>0</v>
      </c>
      <c r="R593" s="103" t="n">
        <f aca="false">IF(R$1="P",MAX(0,R$2-$C593),IF(R$1="C",MAX(0,$C593-R$2)))</f>
        <v>0</v>
      </c>
      <c r="S593" s="103" t="n">
        <f aca="false">IF(S$1="P",MAX(0,S$2-$C593),IF(S$1="C",MAX(0,$C593-S$2)))</f>
        <v>0</v>
      </c>
      <c r="T593" s="104" t="n">
        <f aca="false">A593</f>
        <v>27</v>
      </c>
      <c r="U593" s="105" t="n">
        <f aca="false">VLOOKUP($B593,Gas!$B$3:$E$2506,2)</f>
        <v>2.92</v>
      </c>
      <c r="V593" s="46" t="n">
        <f aca="false">C593/U593</f>
        <v>9.94178082191781</v>
      </c>
      <c r="W593" s="99" t="n">
        <f aca="false">VLOOKUP($B593,Gas!$B$3:$E$2506,4)</f>
        <v>0.354441545185996</v>
      </c>
    </row>
    <row r="594" customFormat="false" ht="12.75" hidden="false" customHeight="false" outlineLevel="0" collapsed="false">
      <c r="A594" s="95" t="n">
        <f aca="false">MONTH(B594)+(YEAR(B594)-1998)*12</f>
        <v>27</v>
      </c>
      <c r="B594" s="114" t="n">
        <v>36616</v>
      </c>
      <c r="C594" s="115" t="n">
        <v>26.87</v>
      </c>
      <c r="D594" s="98" t="n">
        <f aca="false">LN(C594/C593)</f>
        <v>-0.0773193554091386</v>
      </c>
      <c r="E594" s="106" t="n">
        <f aca="false">STDEV(D585:D594)*SQRT(trade_day)</f>
        <v>1.07208779667238</v>
      </c>
      <c r="F594" s="97"/>
      <c r="G594" s="103" t="n">
        <f aca="false">IF(G$1="P",MAX(0,G$2-$C594),IF(G$1="C",MAX(0,$C594-G$2)))</f>
        <v>0</v>
      </c>
      <c r="H594" s="103" t="n">
        <f aca="false">IF(H$1="P",MAX(0,H$2-$C594),IF(H$1="C",MAX(0,$C594-H$2)))</f>
        <v>0</v>
      </c>
      <c r="I594" s="103" t="n">
        <f aca="false">IF(I$1="P",MAX(0,I$2-$C594),IF(I$1="C",MAX(0,$C594-I$2)))</f>
        <v>3.13</v>
      </c>
      <c r="J594" s="103" t="n">
        <f aca="false">IF(J$1="P",MAX(0,J$2-$C594),IF(J$1="C",MAX(0,$C594-J$2)))</f>
        <v>8.13</v>
      </c>
      <c r="K594" s="103" t="n">
        <f aca="false">IF(K$1="P",MAX(0,K$2-$C594),IF(K$1="C",MAX(0,$C594-K$2)))</f>
        <v>13.13</v>
      </c>
      <c r="L594" s="103" t="n">
        <f aca="false">IF(L$1="P",MAX(0,L$2-$C594),IF(L$1="C",MAX(0,$C594-L$2)))</f>
        <v>23.13</v>
      </c>
      <c r="M594" s="103" t="n">
        <f aca="false">IF(M$1="P",MAX(0,M$2-$C594),IF(M$1="C",MAX(0,$C594-M$2)))</f>
        <v>6.87</v>
      </c>
      <c r="N594" s="103" t="n">
        <f aca="false">IF(N$1="P",MAX(0,N$2-$C594),IF(N$1="C",MAX(0,$C594-N$2)))</f>
        <v>1.87</v>
      </c>
      <c r="O594" s="103" t="n">
        <f aca="false">IF(O$1="P",MAX(0,O$2-$C594),IF(O$1="C",MAX(0,$C594-O$2)))</f>
        <v>0</v>
      </c>
      <c r="P594" s="103" t="n">
        <f aca="false">IF(P$1="P",MAX(0,P$2-$C594),IF(P$1="C",MAX(0,$C594-P$2)))</f>
        <v>0</v>
      </c>
      <c r="Q594" s="103" t="n">
        <f aca="false">IF(Q$1="P",MAX(0,Q$2-$C594),IF(Q$1="C",MAX(0,$C594-Q$2)))</f>
        <v>0</v>
      </c>
      <c r="R594" s="103" t="n">
        <f aca="false">IF(R$1="P",MAX(0,R$2-$C594),IF(R$1="C",MAX(0,$C594-R$2)))</f>
        <v>0</v>
      </c>
      <c r="S594" s="103" t="n">
        <f aca="false">IF(S$1="P",MAX(0,S$2-$C594),IF(S$1="C",MAX(0,$C594-S$2)))</f>
        <v>0</v>
      </c>
      <c r="T594" s="104" t="n">
        <f aca="false">A594</f>
        <v>27</v>
      </c>
      <c r="U594" s="105" t="n">
        <f aca="false">VLOOKUP($B594,Gas!$B$3:$E$2506,2)</f>
        <v>2.83</v>
      </c>
      <c r="V594" s="46" t="n">
        <f aca="false">C594/U594</f>
        <v>9.49469964664311</v>
      </c>
      <c r="W594" s="99" t="n">
        <f aca="false">VLOOKUP($B594,Gas!$B$3:$E$2506,4)</f>
        <v>0.363838418397846</v>
      </c>
    </row>
    <row r="595" customFormat="false" ht="12.75" hidden="false" customHeight="false" outlineLevel="0" collapsed="false">
      <c r="A595" s="95" t="n">
        <f aca="false">MONTH(B595)+(YEAR(B595)-1998)*12</f>
        <v>28</v>
      </c>
      <c r="B595" s="114" t="n">
        <v>36619</v>
      </c>
      <c r="C595" s="115" t="n">
        <v>27.62</v>
      </c>
      <c r="D595" s="98" t="n">
        <f aca="false">LN(C595/C594)</f>
        <v>0.0275297253537463</v>
      </c>
      <c r="E595" s="106" t="n">
        <f aca="false">STDEV(D586:D595)*SQRT(trade_day)</f>
        <v>1.07201505022397</v>
      </c>
      <c r="F595" s="97"/>
      <c r="G595" s="103" t="n">
        <f aca="false">IF(G$1="P",MAX(0,G$2-$C595),IF(G$1="C",MAX(0,$C595-G$2)))</f>
        <v>0</v>
      </c>
      <c r="H595" s="103" t="n">
        <f aca="false">IF(H$1="P",MAX(0,H$2-$C595),IF(H$1="C",MAX(0,$C595-H$2)))</f>
        <v>0</v>
      </c>
      <c r="I595" s="103" t="n">
        <f aca="false">IF(I$1="P",MAX(0,I$2-$C595),IF(I$1="C",MAX(0,$C595-I$2)))</f>
        <v>2.38</v>
      </c>
      <c r="J595" s="103" t="n">
        <f aca="false">IF(J$1="P",MAX(0,J$2-$C595),IF(J$1="C",MAX(0,$C595-J$2)))</f>
        <v>7.38</v>
      </c>
      <c r="K595" s="103" t="n">
        <f aca="false">IF(K$1="P",MAX(0,K$2-$C595),IF(K$1="C",MAX(0,$C595-K$2)))</f>
        <v>12.38</v>
      </c>
      <c r="L595" s="103" t="n">
        <f aca="false">IF(L$1="P",MAX(0,L$2-$C595),IF(L$1="C",MAX(0,$C595-L$2)))</f>
        <v>22.38</v>
      </c>
      <c r="M595" s="103" t="n">
        <f aca="false">IF(M$1="P",MAX(0,M$2-$C595),IF(M$1="C",MAX(0,$C595-M$2)))</f>
        <v>7.62</v>
      </c>
      <c r="N595" s="103" t="n">
        <f aca="false">IF(N$1="P",MAX(0,N$2-$C595),IF(N$1="C",MAX(0,$C595-N$2)))</f>
        <v>2.62</v>
      </c>
      <c r="O595" s="103" t="n">
        <f aca="false">IF(O$1="P",MAX(0,O$2-$C595),IF(O$1="C",MAX(0,$C595-O$2)))</f>
        <v>0</v>
      </c>
      <c r="P595" s="103" t="n">
        <f aca="false">IF(P$1="P",MAX(0,P$2-$C595),IF(P$1="C",MAX(0,$C595-P$2)))</f>
        <v>0</v>
      </c>
      <c r="Q595" s="103" t="n">
        <f aca="false">IF(Q$1="P",MAX(0,Q$2-$C595),IF(Q$1="C",MAX(0,$C595-Q$2)))</f>
        <v>0</v>
      </c>
      <c r="R595" s="103" t="n">
        <f aca="false">IF(R$1="P",MAX(0,R$2-$C595),IF(R$1="C",MAX(0,$C595-R$2)))</f>
        <v>0</v>
      </c>
      <c r="S595" s="103" t="n">
        <f aca="false">IF(S$1="P",MAX(0,S$2-$C595),IF(S$1="C",MAX(0,$C595-S$2)))</f>
        <v>0</v>
      </c>
      <c r="T595" s="104" t="n">
        <f aca="false">A595</f>
        <v>28</v>
      </c>
      <c r="U595" s="105" t="n">
        <f aca="false">VLOOKUP($B595,Gas!$B$3:$E$2506,2)</f>
        <v>2.875</v>
      </c>
      <c r="V595" s="46" t="n">
        <f aca="false">C595/U595</f>
        <v>9.60695652173913</v>
      </c>
      <c r="W595" s="99" t="n">
        <f aca="false">VLOOKUP($B595,Gas!$B$3:$E$2506,4)</f>
        <v>0.351670272771379</v>
      </c>
    </row>
    <row r="596" customFormat="false" ht="12.75" hidden="false" customHeight="false" outlineLevel="0" collapsed="false">
      <c r="A596" s="95" t="n">
        <f aca="false">MONTH(B596)+(YEAR(B596)-1998)*12</f>
        <v>28</v>
      </c>
      <c r="B596" s="114" t="n">
        <v>36620</v>
      </c>
      <c r="C596" s="115" t="n">
        <v>29.05</v>
      </c>
      <c r="D596" s="98" t="n">
        <f aca="false">LN(C596/C595)</f>
        <v>0.0504783353167742</v>
      </c>
      <c r="E596" s="106" t="n">
        <f aca="false">STDEV(D587:D596)*SQRT(trade_day)</f>
        <v>1.05254513010533</v>
      </c>
      <c r="F596" s="97"/>
      <c r="G596" s="103" t="n">
        <f aca="false">IF(G$1="P",MAX(0,G$2-$C596),IF(G$1="C",MAX(0,$C596-G$2)))</f>
        <v>0</v>
      </c>
      <c r="H596" s="103" t="n">
        <f aca="false">IF(H$1="P",MAX(0,H$2-$C596),IF(H$1="C",MAX(0,$C596-H$2)))</f>
        <v>0</v>
      </c>
      <c r="I596" s="103" t="n">
        <f aca="false">IF(I$1="P",MAX(0,I$2-$C596),IF(I$1="C",MAX(0,$C596-I$2)))</f>
        <v>0.949999999999999</v>
      </c>
      <c r="J596" s="103" t="n">
        <f aca="false">IF(J$1="P",MAX(0,J$2-$C596),IF(J$1="C",MAX(0,$C596-J$2)))</f>
        <v>5.95</v>
      </c>
      <c r="K596" s="103" t="n">
        <f aca="false">IF(K$1="P",MAX(0,K$2-$C596),IF(K$1="C",MAX(0,$C596-K$2)))</f>
        <v>10.95</v>
      </c>
      <c r="L596" s="103" t="n">
        <f aca="false">IF(L$1="P",MAX(0,L$2-$C596),IF(L$1="C",MAX(0,$C596-L$2)))</f>
        <v>20.95</v>
      </c>
      <c r="M596" s="103" t="n">
        <f aca="false">IF(M$1="P",MAX(0,M$2-$C596),IF(M$1="C",MAX(0,$C596-M$2)))</f>
        <v>9.05</v>
      </c>
      <c r="N596" s="103" t="n">
        <f aca="false">IF(N$1="P",MAX(0,N$2-$C596),IF(N$1="C",MAX(0,$C596-N$2)))</f>
        <v>4.05</v>
      </c>
      <c r="O596" s="103" t="n">
        <f aca="false">IF(O$1="P",MAX(0,O$2-$C596),IF(O$1="C",MAX(0,$C596-O$2)))</f>
        <v>0</v>
      </c>
      <c r="P596" s="103" t="n">
        <f aca="false">IF(P$1="P",MAX(0,P$2-$C596),IF(P$1="C",MAX(0,$C596-P$2)))</f>
        <v>0</v>
      </c>
      <c r="Q596" s="103" t="n">
        <f aca="false">IF(Q$1="P",MAX(0,Q$2-$C596),IF(Q$1="C",MAX(0,$C596-Q$2)))</f>
        <v>0</v>
      </c>
      <c r="R596" s="103" t="n">
        <f aca="false">IF(R$1="P",MAX(0,R$2-$C596),IF(R$1="C",MAX(0,$C596-R$2)))</f>
        <v>0</v>
      </c>
      <c r="S596" s="103" t="n">
        <f aca="false">IF(S$1="P",MAX(0,S$2-$C596),IF(S$1="C",MAX(0,$C596-S$2)))</f>
        <v>0</v>
      </c>
      <c r="T596" s="104" t="n">
        <f aca="false">A596</f>
        <v>28</v>
      </c>
      <c r="U596" s="105" t="n">
        <f aca="false">VLOOKUP($B596,Gas!$B$3:$E$2506,2)</f>
        <v>2.915</v>
      </c>
      <c r="V596" s="46" t="n">
        <f aca="false">C596/U596</f>
        <v>9.96569468267582</v>
      </c>
      <c r="W596" s="99" t="n">
        <f aca="false">VLOOKUP($B596,Gas!$B$3:$E$2506,4)</f>
        <v>0.335191060176357</v>
      </c>
    </row>
    <row r="597" customFormat="false" ht="12.75" hidden="false" customHeight="false" outlineLevel="0" collapsed="false">
      <c r="A597" s="95" t="n">
        <f aca="false">MONTH(B597)+(YEAR(B597)-1998)*12</f>
        <v>28</v>
      </c>
      <c r="B597" s="114" t="n">
        <v>36621</v>
      </c>
      <c r="C597" s="115" t="n">
        <v>32.26</v>
      </c>
      <c r="D597" s="98" t="n">
        <f aca="false">LN(C597/C596)</f>
        <v>0.104809589399143</v>
      </c>
      <c r="E597" s="106" t="n">
        <f aca="false">STDEV(D588:D597)*SQRT(trade_day)</f>
        <v>1.1755839720952</v>
      </c>
      <c r="F597" s="97"/>
      <c r="G597" s="103" t="n">
        <f aca="false">IF(G$1="P",MAX(0,G$2-$C597),IF(G$1="C",MAX(0,$C597-G$2)))</f>
        <v>0</v>
      </c>
      <c r="H597" s="103" t="n">
        <f aca="false">IF(H$1="P",MAX(0,H$2-$C597),IF(H$1="C",MAX(0,$C597-H$2)))</f>
        <v>0</v>
      </c>
      <c r="I597" s="103" t="n">
        <f aca="false">IF(I$1="P",MAX(0,I$2-$C597),IF(I$1="C",MAX(0,$C597-I$2)))</f>
        <v>0</v>
      </c>
      <c r="J597" s="103" t="n">
        <f aca="false">IF(J$1="P",MAX(0,J$2-$C597),IF(J$1="C",MAX(0,$C597-J$2)))</f>
        <v>2.74</v>
      </c>
      <c r="K597" s="103" t="n">
        <f aca="false">IF(K$1="P",MAX(0,K$2-$C597),IF(K$1="C",MAX(0,$C597-K$2)))</f>
        <v>7.74</v>
      </c>
      <c r="L597" s="103" t="n">
        <f aca="false">IF(L$1="P",MAX(0,L$2-$C597),IF(L$1="C",MAX(0,$C597-L$2)))</f>
        <v>17.74</v>
      </c>
      <c r="M597" s="103" t="n">
        <f aca="false">IF(M$1="P",MAX(0,M$2-$C597),IF(M$1="C",MAX(0,$C597-M$2)))</f>
        <v>12.26</v>
      </c>
      <c r="N597" s="103" t="n">
        <f aca="false">IF(N$1="P",MAX(0,N$2-$C597),IF(N$1="C",MAX(0,$C597-N$2)))</f>
        <v>7.26</v>
      </c>
      <c r="O597" s="103" t="n">
        <f aca="false">IF(O$1="P",MAX(0,O$2-$C597),IF(O$1="C",MAX(0,$C597-O$2)))</f>
        <v>2.26</v>
      </c>
      <c r="P597" s="103" t="n">
        <f aca="false">IF(P$1="P",MAX(0,P$2-$C597),IF(P$1="C",MAX(0,$C597-P$2)))</f>
        <v>0</v>
      </c>
      <c r="Q597" s="103" t="n">
        <f aca="false">IF(Q$1="P",MAX(0,Q$2-$C597),IF(Q$1="C",MAX(0,$C597-Q$2)))</f>
        <v>0</v>
      </c>
      <c r="R597" s="103" t="n">
        <f aca="false">IF(R$1="P",MAX(0,R$2-$C597),IF(R$1="C",MAX(0,$C597-R$2)))</f>
        <v>0</v>
      </c>
      <c r="S597" s="103" t="n">
        <f aca="false">IF(S$1="P",MAX(0,S$2-$C597),IF(S$1="C",MAX(0,$C597-S$2)))</f>
        <v>0</v>
      </c>
      <c r="T597" s="104" t="n">
        <f aca="false">A597</f>
        <v>28</v>
      </c>
      <c r="U597" s="105" t="n">
        <f aca="false">VLOOKUP($B597,Gas!$B$3:$E$2506,2)</f>
        <v>2.87</v>
      </c>
      <c r="V597" s="46" t="n">
        <f aca="false">C597/U597</f>
        <v>11.2404181184669</v>
      </c>
      <c r="W597" s="99" t="n">
        <f aca="false">VLOOKUP($B597,Gas!$B$3:$E$2506,4)</f>
        <v>0.354390605896565</v>
      </c>
    </row>
    <row r="598" customFormat="false" ht="12.75" hidden="false" customHeight="false" outlineLevel="0" collapsed="false">
      <c r="A598" s="95" t="n">
        <f aca="false">MONTH(B598)+(YEAR(B598)-1998)*12</f>
        <v>28</v>
      </c>
      <c r="B598" s="114" t="n">
        <v>36622</v>
      </c>
      <c r="C598" s="115" t="n">
        <v>33.64</v>
      </c>
      <c r="D598" s="98" t="n">
        <f aca="false">LN(C598/C597)</f>
        <v>0.0418877624076845</v>
      </c>
      <c r="E598" s="106" t="n">
        <f aca="false">STDEV(D589:D598)*SQRT(trade_day)</f>
        <v>1.06229106153374</v>
      </c>
      <c r="F598" s="97"/>
      <c r="G598" s="103" t="n">
        <f aca="false">IF(G$1="P",MAX(0,G$2-$C598),IF(G$1="C",MAX(0,$C598-G$2)))</f>
        <v>0</v>
      </c>
      <c r="H598" s="103" t="n">
        <f aca="false">IF(H$1="P",MAX(0,H$2-$C598),IF(H$1="C",MAX(0,$C598-H$2)))</f>
        <v>0</v>
      </c>
      <c r="I598" s="103" t="n">
        <f aca="false">IF(I$1="P",MAX(0,I$2-$C598),IF(I$1="C",MAX(0,$C598-I$2)))</f>
        <v>0</v>
      </c>
      <c r="J598" s="103" t="n">
        <f aca="false">IF(J$1="P",MAX(0,J$2-$C598),IF(J$1="C",MAX(0,$C598-J$2)))</f>
        <v>1.36</v>
      </c>
      <c r="K598" s="103" t="n">
        <f aca="false">IF(K$1="P",MAX(0,K$2-$C598),IF(K$1="C",MAX(0,$C598-K$2)))</f>
        <v>6.36</v>
      </c>
      <c r="L598" s="103" t="n">
        <f aca="false">IF(L$1="P",MAX(0,L$2-$C598),IF(L$1="C",MAX(0,$C598-L$2)))</f>
        <v>16.36</v>
      </c>
      <c r="M598" s="103" t="n">
        <f aca="false">IF(M$1="P",MAX(0,M$2-$C598),IF(M$1="C",MAX(0,$C598-M$2)))</f>
        <v>13.64</v>
      </c>
      <c r="N598" s="103" t="n">
        <f aca="false">IF(N$1="P",MAX(0,N$2-$C598),IF(N$1="C",MAX(0,$C598-N$2)))</f>
        <v>8.64</v>
      </c>
      <c r="O598" s="103" t="n">
        <f aca="false">IF(O$1="P",MAX(0,O$2-$C598),IF(O$1="C",MAX(0,$C598-O$2)))</f>
        <v>3.64</v>
      </c>
      <c r="P598" s="103" t="n">
        <f aca="false">IF(P$1="P",MAX(0,P$2-$C598),IF(P$1="C",MAX(0,$C598-P$2)))</f>
        <v>0</v>
      </c>
      <c r="Q598" s="103" t="n">
        <f aca="false">IF(Q$1="P",MAX(0,Q$2-$C598),IF(Q$1="C",MAX(0,$C598-Q$2)))</f>
        <v>0</v>
      </c>
      <c r="R598" s="103" t="n">
        <f aca="false">IF(R$1="P",MAX(0,R$2-$C598),IF(R$1="C",MAX(0,$C598-R$2)))</f>
        <v>0</v>
      </c>
      <c r="S598" s="103" t="n">
        <f aca="false">IF(S$1="P",MAX(0,S$2-$C598),IF(S$1="C",MAX(0,$C598-S$2)))</f>
        <v>0</v>
      </c>
      <c r="T598" s="104" t="n">
        <f aca="false">A598</f>
        <v>28</v>
      </c>
      <c r="U598" s="105" t="n">
        <f aca="false">VLOOKUP($B598,Gas!$B$3:$E$2506,2)</f>
        <v>2.86</v>
      </c>
      <c r="V598" s="46" t="n">
        <f aca="false">C598/U598</f>
        <v>11.7622377622378</v>
      </c>
      <c r="W598" s="99" t="n">
        <f aca="false">VLOOKUP($B598,Gas!$B$3:$E$2506,4)</f>
        <v>0.355788126365183</v>
      </c>
    </row>
    <row r="599" customFormat="false" ht="12.75" hidden="false" customHeight="false" outlineLevel="0" collapsed="false">
      <c r="A599" s="95" t="n">
        <f aca="false">MONTH(B599)+(YEAR(B599)-1998)*12</f>
        <v>28</v>
      </c>
      <c r="B599" s="114" t="n">
        <v>36623</v>
      </c>
      <c r="C599" s="115" t="n">
        <v>29.33</v>
      </c>
      <c r="D599" s="98" t="n">
        <f aca="false">LN(C599/C598)</f>
        <v>-0.137104952115388</v>
      </c>
      <c r="E599" s="106" t="n">
        <f aca="false">STDEV(D590:D599)*SQRT(trade_day)</f>
        <v>1.29923560522966</v>
      </c>
      <c r="F599" s="97"/>
      <c r="G599" s="103" t="n">
        <f aca="false">IF(G$1="P",MAX(0,G$2-$C599),IF(G$1="C",MAX(0,$C599-G$2)))</f>
        <v>0</v>
      </c>
      <c r="H599" s="103" t="n">
        <f aca="false">IF(H$1="P",MAX(0,H$2-$C599),IF(H$1="C",MAX(0,$C599-H$2)))</f>
        <v>0</v>
      </c>
      <c r="I599" s="103" t="n">
        <f aca="false">IF(I$1="P",MAX(0,I$2-$C599),IF(I$1="C",MAX(0,$C599-I$2)))</f>
        <v>0.670000000000002</v>
      </c>
      <c r="J599" s="103" t="n">
        <f aca="false">IF(J$1="P",MAX(0,J$2-$C599),IF(J$1="C",MAX(0,$C599-J$2)))</f>
        <v>5.67</v>
      </c>
      <c r="K599" s="103" t="n">
        <f aca="false">IF(K$1="P",MAX(0,K$2-$C599),IF(K$1="C",MAX(0,$C599-K$2)))</f>
        <v>10.67</v>
      </c>
      <c r="L599" s="103" t="n">
        <f aca="false">IF(L$1="P",MAX(0,L$2-$C599),IF(L$1="C",MAX(0,$C599-L$2)))</f>
        <v>20.67</v>
      </c>
      <c r="M599" s="103" t="n">
        <f aca="false">IF(M$1="P",MAX(0,M$2-$C599),IF(M$1="C",MAX(0,$C599-M$2)))</f>
        <v>9.33</v>
      </c>
      <c r="N599" s="103" t="n">
        <f aca="false">IF(N$1="P",MAX(0,N$2-$C599),IF(N$1="C",MAX(0,$C599-N$2)))</f>
        <v>4.33</v>
      </c>
      <c r="O599" s="103" t="n">
        <f aca="false">IF(O$1="P",MAX(0,O$2-$C599),IF(O$1="C",MAX(0,$C599-O$2)))</f>
        <v>0</v>
      </c>
      <c r="P599" s="103" t="n">
        <f aca="false">IF(P$1="P",MAX(0,P$2-$C599),IF(P$1="C",MAX(0,$C599-P$2)))</f>
        <v>0</v>
      </c>
      <c r="Q599" s="103" t="n">
        <f aca="false">IF(Q$1="P",MAX(0,Q$2-$C599),IF(Q$1="C",MAX(0,$C599-Q$2)))</f>
        <v>0</v>
      </c>
      <c r="R599" s="103" t="n">
        <f aca="false">IF(R$1="P",MAX(0,R$2-$C599),IF(R$1="C",MAX(0,$C599-R$2)))</f>
        <v>0</v>
      </c>
      <c r="S599" s="103" t="n">
        <f aca="false">IF(S$1="P",MAX(0,S$2-$C599),IF(S$1="C",MAX(0,$C599-S$2)))</f>
        <v>0</v>
      </c>
      <c r="T599" s="104" t="n">
        <f aca="false">A599</f>
        <v>28</v>
      </c>
      <c r="U599" s="105" t="n">
        <f aca="false">VLOOKUP($B599,Gas!$B$3:$E$2506,2)</f>
        <v>2.91</v>
      </c>
      <c r="V599" s="46" t="n">
        <f aca="false">C599/U599</f>
        <v>10.0790378006873</v>
      </c>
      <c r="W599" s="99" t="n">
        <f aca="false">VLOOKUP($B599,Gas!$B$3:$E$2506,4)</f>
        <v>0.367858084946309</v>
      </c>
    </row>
    <row r="600" customFormat="false" ht="12.75" hidden="false" customHeight="false" outlineLevel="0" collapsed="false">
      <c r="A600" s="95" t="n">
        <f aca="false">MONTH(B600)+(YEAR(B600)-1998)*12</f>
        <v>28</v>
      </c>
      <c r="B600" s="114" t="n">
        <v>36626</v>
      </c>
      <c r="C600" s="115" t="n">
        <v>33.01</v>
      </c>
      <c r="D600" s="98" t="n">
        <f aca="false">LN(C600/C599)</f>
        <v>0.118199662875742</v>
      </c>
      <c r="E600" s="106" t="n">
        <f aca="false">STDEV(D591:D600)*SQRT(trade_day)</f>
        <v>1.42717995289309</v>
      </c>
      <c r="F600" s="97"/>
      <c r="G600" s="103" t="n">
        <f aca="false">IF(G$1="P",MAX(0,G$2-$C600),IF(G$1="C",MAX(0,$C600-G$2)))</f>
        <v>0</v>
      </c>
      <c r="H600" s="103" t="n">
        <f aca="false">IF(H$1="P",MAX(0,H$2-$C600),IF(H$1="C",MAX(0,$C600-H$2)))</f>
        <v>0</v>
      </c>
      <c r="I600" s="103" t="n">
        <f aca="false">IF(I$1="P",MAX(0,I$2-$C600),IF(I$1="C",MAX(0,$C600-I$2)))</f>
        <v>0</v>
      </c>
      <c r="J600" s="103" t="n">
        <f aca="false">IF(J$1="P",MAX(0,J$2-$C600),IF(J$1="C",MAX(0,$C600-J$2)))</f>
        <v>1.99</v>
      </c>
      <c r="K600" s="103" t="n">
        <f aca="false">IF(K$1="P",MAX(0,K$2-$C600),IF(K$1="C",MAX(0,$C600-K$2)))</f>
        <v>6.99</v>
      </c>
      <c r="L600" s="103" t="n">
        <f aca="false">IF(L$1="P",MAX(0,L$2-$C600),IF(L$1="C",MAX(0,$C600-L$2)))</f>
        <v>16.99</v>
      </c>
      <c r="M600" s="103" t="n">
        <f aca="false">IF(M$1="P",MAX(0,M$2-$C600),IF(M$1="C",MAX(0,$C600-M$2)))</f>
        <v>13.01</v>
      </c>
      <c r="N600" s="103" t="n">
        <f aca="false">IF(N$1="P",MAX(0,N$2-$C600),IF(N$1="C",MAX(0,$C600-N$2)))</f>
        <v>8.01</v>
      </c>
      <c r="O600" s="103" t="n">
        <f aca="false">IF(O$1="P",MAX(0,O$2-$C600),IF(O$1="C",MAX(0,$C600-O$2)))</f>
        <v>3.01</v>
      </c>
      <c r="P600" s="103" t="n">
        <f aca="false">IF(P$1="P",MAX(0,P$2-$C600),IF(P$1="C",MAX(0,$C600-P$2)))</f>
        <v>0</v>
      </c>
      <c r="Q600" s="103" t="n">
        <f aca="false">IF(Q$1="P",MAX(0,Q$2-$C600),IF(Q$1="C",MAX(0,$C600-Q$2)))</f>
        <v>0</v>
      </c>
      <c r="R600" s="103" t="n">
        <f aca="false">IF(R$1="P",MAX(0,R$2-$C600),IF(R$1="C",MAX(0,$C600-R$2)))</f>
        <v>0</v>
      </c>
      <c r="S600" s="103" t="n">
        <f aca="false">IF(S$1="P",MAX(0,S$2-$C600),IF(S$1="C",MAX(0,$C600-S$2)))</f>
        <v>0</v>
      </c>
      <c r="T600" s="104" t="n">
        <f aca="false">A600</f>
        <v>28</v>
      </c>
      <c r="U600" s="105" t="n">
        <f aca="false">VLOOKUP($B600,Gas!$B$3:$E$2506,2)</f>
        <v>2.97</v>
      </c>
      <c r="V600" s="46" t="n">
        <f aca="false">C600/U600</f>
        <v>11.1144781144781</v>
      </c>
      <c r="W600" s="99" t="n">
        <f aca="false">VLOOKUP($B600,Gas!$B$3:$E$2506,4)</f>
        <v>0.218552991338534</v>
      </c>
    </row>
    <row r="601" customFormat="false" ht="12.75" hidden="false" customHeight="false" outlineLevel="0" collapsed="false">
      <c r="A601" s="95" t="n">
        <f aca="false">MONTH(B601)+(YEAR(B601)-1998)*12</f>
        <v>28</v>
      </c>
      <c r="B601" s="114" t="n">
        <v>36627</v>
      </c>
      <c r="C601" s="115" t="n">
        <v>35.11</v>
      </c>
      <c r="D601" s="98" t="n">
        <f aca="false">LN(C601/C600)</f>
        <v>0.0616754443152393</v>
      </c>
      <c r="E601" s="106" t="n">
        <f aca="false">STDEV(D592:D601)*SQRT(trade_day)</f>
        <v>1.39318346133847</v>
      </c>
      <c r="F601" s="97"/>
      <c r="G601" s="103" t="n">
        <f aca="false">IF(G$1="P",MAX(0,G$2-$C601),IF(G$1="C",MAX(0,$C601-G$2)))</f>
        <v>0</v>
      </c>
      <c r="H601" s="103" t="n">
        <f aca="false">IF(H$1="P",MAX(0,H$2-$C601),IF(H$1="C",MAX(0,$C601-H$2)))</f>
        <v>0</v>
      </c>
      <c r="I601" s="103" t="n">
        <f aca="false">IF(I$1="P",MAX(0,I$2-$C601),IF(I$1="C",MAX(0,$C601-I$2)))</f>
        <v>0</v>
      </c>
      <c r="J601" s="103" t="n">
        <f aca="false">IF(J$1="P",MAX(0,J$2-$C601),IF(J$1="C",MAX(0,$C601-J$2)))</f>
        <v>0</v>
      </c>
      <c r="K601" s="103" t="n">
        <f aca="false">IF(K$1="P",MAX(0,K$2-$C601),IF(K$1="C",MAX(0,$C601-K$2)))</f>
        <v>4.89</v>
      </c>
      <c r="L601" s="103" t="n">
        <f aca="false">IF(L$1="P",MAX(0,L$2-$C601),IF(L$1="C",MAX(0,$C601-L$2)))</f>
        <v>14.89</v>
      </c>
      <c r="M601" s="103" t="n">
        <f aca="false">IF(M$1="P",MAX(0,M$2-$C601),IF(M$1="C",MAX(0,$C601-M$2)))</f>
        <v>15.11</v>
      </c>
      <c r="N601" s="103" t="n">
        <f aca="false">IF(N$1="P",MAX(0,N$2-$C601),IF(N$1="C",MAX(0,$C601-N$2)))</f>
        <v>10.11</v>
      </c>
      <c r="O601" s="103" t="n">
        <f aca="false">IF(O$1="P",MAX(0,O$2-$C601),IF(O$1="C",MAX(0,$C601-O$2)))</f>
        <v>5.11</v>
      </c>
      <c r="P601" s="103" t="n">
        <f aca="false">IF(P$1="P",MAX(0,P$2-$C601),IF(P$1="C",MAX(0,$C601-P$2)))</f>
        <v>0.109999999999999</v>
      </c>
      <c r="Q601" s="103" t="n">
        <f aca="false">IF(Q$1="P",MAX(0,Q$2-$C601),IF(Q$1="C",MAX(0,$C601-Q$2)))</f>
        <v>0</v>
      </c>
      <c r="R601" s="103" t="n">
        <f aca="false">IF(R$1="P",MAX(0,R$2-$C601),IF(R$1="C",MAX(0,$C601-R$2)))</f>
        <v>0</v>
      </c>
      <c r="S601" s="103" t="n">
        <f aca="false">IF(S$1="P",MAX(0,S$2-$C601),IF(S$1="C",MAX(0,$C601-S$2)))</f>
        <v>0</v>
      </c>
      <c r="T601" s="104" t="n">
        <f aca="false">A601</f>
        <v>28</v>
      </c>
      <c r="U601" s="105" t="n">
        <f aca="false">VLOOKUP($B601,Gas!$B$3:$E$2506,2)</f>
        <v>2.995</v>
      </c>
      <c r="V601" s="46" t="n">
        <f aca="false">C601/U601</f>
        <v>11.7228714524207</v>
      </c>
      <c r="W601" s="99" t="n">
        <f aca="false">VLOOKUP($B601,Gas!$B$3:$E$2506,4)</f>
        <v>0.207835156141786</v>
      </c>
    </row>
    <row r="602" customFormat="false" ht="12.75" hidden="false" customHeight="false" outlineLevel="0" collapsed="false">
      <c r="A602" s="95" t="n">
        <f aca="false">MONTH(B602)+(YEAR(B602)-1998)*12</f>
        <v>28</v>
      </c>
      <c r="B602" s="114" t="n">
        <v>36628</v>
      </c>
      <c r="C602" s="115" t="n">
        <v>34.17</v>
      </c>
      <c r="D602" s="98" t="n">
        <f aca="false">LN(C602/C601)</f>
        <v>-0.0271379240531404</v>
      </c>
      <c r="E602" s="106" t="n">
        <f aca="false">STDEV(D593:D602)*SQRT(trade_day)</f>
        <v>1.40476900502542</v>
      </c>
      <c r="F602" s="97"/>
      <c r="G602" s="103" t="n">
        <f aca="false">IF(G$1="P",MAX(0,G$2-$C602),IF(G$1="C",MAX(0,$C602-G$2)))</f>
        <v>0</v>
      </c>
      <c r="H602" s="103" t="n">
        <f aca="false">IF(H$1="P",MAX(0,H$2-$C602),IF(H$1="C",MAX(0,$C602-H$2)))</f>
        <v>0</v>
      </c>
      <c r="I602" s="103" t="n">
        <f aca="false">IF(I$1="P",MAX(0,I$2-$C602),IF(I$1="C",MAX(0,$C602-I$2)))</f>
        <v>0</v>
      </c>
      <c r="J602" s="103" t="n">
        <f aca="false">IF(J$1="P",MAX(0,J$2-$C602),IF(J$1="C",MAX(0,$C602-J$2)))</f>
        <v>0.829999999999998</v>
      </c>
      <c r="K602" s="103" t="n">
        <f aca="false">IF(K$1="P",MAX(0,K$2-$C602),IF(K$1="C",MAX(0,$C602-K$2)))</f>
        <v>5.83</v>
      </c>
      <c r="L602" s="103" t="n">
        <f aca="false">IF(L$1="P",MAX(0,L$2-$C602),IF(L$1="C",MAX(0,$C602-L$2)))</f>
        <v>15.83</v>
      </c>
      <c r="M602" s="103" t="n">
        <f aca="false">IF(M$1="P",MAX(0,M$2-$C602),IF(M$1="C",MAX(0,$C602-M$2)))</f>
        <v>14.17</v>
      </c>
      <c r="N602" s="103" t="n">
        <f aca="false">IF(N$1="P",MAX(0,N$2-$C602),IF(N$1="C",MAX(0,$C602-N$2)))</f>
        <v>9.17</v>
      </c>
      <c r="O602" s="103" t="n">
        <f aca="false">IF(O$1="P",MAX(0,O$2-$C602),IF(O$1="C",MAX(0,$C602-O$2)))</f>
        <v>4.17</v>
      </c>
      <c r="P602" s="103" t="n">
        <f aca="false">IF(P$1="P",MAX(0,P$2-$C602),IF(P$1="C",MAX(0,$C602-P$2)))</f>
        <v>0</v>
      </c>
      <c r="Q602" s="103" t="n">
        <f aca="false">IF(Q$1="P",MAX(0,Q$2-$C602),IF(Q$1="C",MAX(0,$C602-Q$2)))</f>
        <v>0</v>
      </c>
      <c r="R602" s="103" t="n">
        <f aca="false">IF(R$1="P",MAX(0,R$2-$C602),IF(R$1="C",MAX(0,$C602-R$2)))</f>
        <v>0</v>
      </c>
      <c r="S602" s="103" t="n">
        <f aca="false">IF(S$1="P",MAX(0,S$2-$C602),IF(S$1="C",MAX(0,$C602-S$2)))</f>
        <v>0</v>
      </c>
      <c r="T602" s="104" t="n">
        <f aca="false">A602</f>
        <v>28</v>
      </c>
      <c r="U602" s="105" t="n">
        <f aca="false">VLOOKUP($B602,Gas!$B$3:$E$2506,2)</f>
        <v>2.975</v>
      </c>
      <c r="V602" s="46" t="n">
        <f aca="false">C602/U602</f>
        <v>11.4857142857143</v>
      </c>
      <c r="W602" s="99" t="n">
        <f aca="false">VLOOKUP($B602,Gas!$B$3:$E$2506,4)</f>
        <v>0.216924696960567</v>
      </c>
    </row>
    <row r="603" customFormat="false" ht="12.75" hidden="false" customHeight="false" outlineLevel="0" collapsed="false">
      <c r="A603" s="95" t="n">
        <f aca="false">MONTH(B603)+(YEAR(B603)-1998)*12</f>
        <v>28</v>
      </c>
      <c r="B603" s="114" t="n">
        <v>36629</v>
      </c>
      <c r="C603" s="115" t="n">
        <v>32.27</v>
      </c>
      <c r="D603" s="98" t="n">
        <f aca="false">LN(C603/C602)</f>
        <v>-0.0572100600633299</v>
      </c>
      <c r="E603" s="106" t="n">
        <f aca="false">STDEV(D594:D603)*SQRT(trade_day)</f>
        <v>1.30688958469835</v>
      </c>
      <c r="F603" s="97"/>
      <c r="G603" s="103" t="n">
        <f aca="false">IF(G$1="P",MAX(0,G$2-$C603),IF(G$1="C",MAX(0,$C603-G$2)))</f>
        <v>0</v>
      </c>
      <c r="H603" s="103" t="n">
        <f aca="false">IF(H$1="P",MAX(0,H$2-$C603),IF(H$1="C",MAX(0,$C603-H$2)))</f>
        <v>0</v>
      </c>
      <c r="I603" s="103" t="n">
        <f aca="false">IF(I$1="P",MAX(0,I$2-$C603),IF(I$1="C",MAX(0,$C603-I$2)))</f>
        <v>0</v>
      </c>
      <c r="J603" s="103" t="n">
        <f aca="false">IF(J$1="P",MAX(0,J$2-$C603),IF(J$1="C",MAX(0,$C603-J$2)))</f>
        <v>2.73</v>
      </c>
      <c r="K603" s="103" t="n">
        <f aca="false">IF(K$1="P",MAX(0,K$2-$C603),IF(K$1="C",MAX(0,$C603-K$2)))</f>
        <v>7.73</v>
      </c>
      <c r="L603" s="103" t="n">
        <f aca="false">IF(L$1="P",MAX(0,L$2-$C603),IF(L$1="C",MAX(0,$C603-L$2)))</f>
        <v>17.73</v>
      </c>
      <c r="M603" s="103" t="n">
        <f aca="false">IF(M$1="P",MAX(0,M$2-$C603),IF(M$1="C",MAX(0,$C603-M$2)))</f>
        <v>12.27</v>
      </c>
      <c r="N603" s="103" t="n">
        <f aca="false">IF(N$1="P",MAX(0,N$2-$C603),IF(N$1="C",MAX(0,$C603-N$2)))</f>
        <v>7.27</v>
      </c>
      <c r="O603" s="103" t="n">
        <f aca="false">IF(O$1="P",MAX(0,O$2-$C603),IF(O$1="C",MAX(0,$C603-O$2)))</f>
        <v>2.27</v>
      </c>
      <c r="P603" s="103" t="n">
        <f aca="false">IF(P$1="P",MAX(0,P$2-$C603),IF(P$1="C",MAX(0,$C603-P$2)))</f>
        <v>0</v>
      </c>
      <c r="Q603" s="103" t="n">
        <f aca="false">IF(Q$1="P",MAX(0,Q$2-$C603),IF(Q$1="C",MAX(0,$C603-Q$2)))</f>
        <v>0</v>
      </c>
      <c r="R603" s="103" t="n">
        <f aca="false">IF(R$1="P",MAX(0,R$2-$C603),IF(R$1="C",MAX(0,$C603-R$2)))</f>
        <v>0</v>
      </c>
      <c r="S603" s="103" t="n">
        <f aca="false">IF(S$1="P",MAX(0,S$2-$C603),IF(S$1="C",MAX(0,$C603-S$2)))</f>
        <v>0</v>
      </c>
      <c r="T603" s="104" t="n">
        <f aca="false">A603</f>
        <v>28</v>
      </c>
      <c r="U603" s="105" t="n">
        <f aca="false">VLOOKUP($B603,Gas!$B$3:$E$2506,2)</f>
        <v>2.975</v>
      </c>
      <c r="V603" s="46" t="n">
        <f aca="false">C603/U603</f>
        <v>10.8470588235294</v>
      </c>
      <c r="W603" s="99" t="n">
        <f aca="false">VLOOKUP($B603,Gas!$B$3:$E$2506,4)</f>
        <v>0.216924696960567</v>
      </c>
    </row>
    <row r="604" customFormat="false" ht="12.75" hidden="false" customHeight="false" outlineLevel="0" collapsed="false">
      <c r="A604" s="95" t="n">
        <f aca="false">MONTH(B604)+(YEAR(B604)-1998)*12</f>
        <v>28</v>
      </c>
      <c r="B604" s="114" t="n">
        <v>36630</v>
      </c>
      <c r="C604" s="115" t="n">
        <v>33.33</v>
      </c>
      <c r="D604" s="98" t="n">
        <f aca="false">LN(C604/C603)</f>
        <v>0.0323198862557777</v>
      </c>
      <c r="E604" s="106" t="n">
        <f aca="false">STDEV(D595:D604)*SQRT(trade_day)</f>
        <v>1.21370236073347</v>
      </c>
      <c r="F604" s="97"/>
      <c r="G604" s="103" t="n">
        <f aca="false">IF(G$1="P",MAX(0,G$2-$C604),IF(G$1="C",MAX(0,$C604-G$2)))</f>
        <v>0</v>
      </c>
      <c r="H604" s="103" t="n">
        <f aca="false">IF(H$1="P",MAX(0,H$2-$C604),IF(H$1="C",MAX(0,$C604-H$2)))</f>
        <v>0</v>
      </c>
      <c r="I604" s="103" t="n">
        <f aca="false">IF(I$1="P",MAX(0,I$2-$C604),IF(I$1="C",MAX(0,$C604-I$2)))</f>
        <v>0</v>
      </c>
      <c r="J604" s="103" t="n">
        <f aca="false">IF(J$1="P",MAX(0,J$2-$C604),IF(J$1="C",MAX(0,$C604-J$2)))</f>
        <v>1.67</v>
      </c>
      <c r="K604" s="103" t="n">
        <f aca="false">IF(K$1="P",MAX(0,K$2-$C604),IF(K$1="C",MAX(0,$C604-K$2)))</f>
        <v>6.67</v>
      </c>
      <c r="L604" s="103" t="n">
        <f aca="false">IF(L$1="P",MAX(0,L$2-$C604),IF(L$1="C",MAX(0,$C604-L$2)))</f>
        <v>16.67</v>
      </c>
      <c r="M604" s="103" t="n">
        <f aca="false">IF(M$1="P",MAX(0,M$2-$C604),IF(M$1="C",MAX(0,$C604-M$2)))</f>
        <v>13.33</v>
      </c>
      <c r="N604" s="103" t="n">
        <f aca="false">IF(N$1="P",MAX(0,N$2-$C604),IF(N$1="C",MAX(0,$C604-N$2)))</f>
        <v>8.33</v>
      </c>
      <c r="O604" s="103" t="n">
        <f aca="false">IF(O$1="P",MAX(0,O$2-$C604),IF(O$1="C",MAX(0,$C604-O$2)))</f>
        <v>3.33</v>
      </c>
      <c r="P604" s="103" t="n">
        <f aca="false">IF(P$1="P",MAX(0,P$2-$C604),IF(P$1="C",MAX(0,$C604-P$2)))</f>
        <v>0</v>
      </c>
      <c r="Q604" s="103" t="n">
        <f aca="false">IF(Q$1="P",MAX(0,Q$2-$C604),IF(Q$1="C",MAX(0,$C604-Q$2)))</f>
        <v>0</v>
      </c>
      <c r="R604" s="103" t="n">
        <f aca="false">IF(R$1="P",MAX(0,R$2-$C604),IF(R$1="C",MAX(0,$C604-R$2)))</f>
        <v>0</v>
      </c>
      <c r="S604" s="103" t="n">
        <f aca="false">IF(S$1="P",MAX(0,S$2-$C604),IF(S$1="C",MAX(0,$C604-S$2)))</f>
        <v>0</v>
      </c>
      <c r="T604" s="104" t="n">
        <f aca="false">A604</f>
        <v>28</v>
      </c>
      <c r="U604" s="105" t="n">
        <f aca="false">VLOOKUP($B604,Gas!$B$3:$E$2506,2)</f>
        <v>3.05</v>
      </c>
      <c r="V604" s="46" t="n">
        <f aca="false">C604/U604</f>
        <v>10.927868852459</v>
      </c>
      <c r="W604" s="99" t="n">
        <f aca="false">VLOOKUP($B604,Gas!$B$3:$E$2506,4)</f>
        <v>0.246744351444807</v>
      </c>
    </row>
    <row r="605" customFormat="false" ht="12.75" hidden="false" customHeight="false" outlineLevel="0" collapsed="false">
      <c r="A605" s="95" t="n">
        <f aca="false">MONTH(B605)+(YEAR(B605)-1998)*12</f>
        <v>28</v>
      </c>
      <c r="B605" s="114" t="n">
        <v>36633</v>
      </c>
      <c r="C605" s="115" t="n">
        <v>30.67</v>
      </c>
      <c r="D605" s="98" t="n">
        <f aca="false">LN(C605/C604)</f>
        <v>-0.0831729141934881</v>
      </c>
      <c r="E605" s="106" t="n">
        <f aca="false">STDEV(D596:D605)*SQRT(trade_day)</f>
        <v>1.32009158235595</v>
      </c>
      <c r="F605" s="97"/>
      <c r="G605" s="103" t="n">
        <f aca="false">IF(G$1="P",MAX(0,G$2-$C605),IF(G$1="C",MAX(0,$C605-G$2)))</f>
        <v>0</v>
      </c>
      <c r="H605" s="103" t="n">
        <f aca="false">IF(H$1="P",MAX(0,H$2-$C605),IF(H$1="C",MAX(0,$C605-H$2)))</f>
        <v>0</v>
      </c>
      <c r="I605" s="103" t="n">
        <f aca="false">IF(I$1="P",MAX(0,I$2-$C605),IF(I$1="C",MAX(0,$C605-I$2)))</f>
        <v>0</v>
      </c>
      <c r="J605" s="103" t="n">
        <f aca="false">IF(J$1="P",MAX(0,J$2-$C605),IF(J$1="C",MAX(0,$C605-J$2)))</f>
        <v>4.33</v>
      </c>
      <c r="K605" s="103" t="n">
        <f aca="false">IF(K$1="P",MAX(0,K$2-$C605),IF(K$1="C",MAX(0,$C605-K$2)))</f>
        <v>9.33</v>
      </c>
      <c r="L605" s="103" t="n">
        <f aca="false">IF(L$1="P",MAX(0,L$2-$C605),IF(L$1="C",MAX(0,$C605-L$2)))</f>
        <v>19.33</v>
      </c>
      <c r="M605" s="103" t="n">
        <f aca="false">IF(M$1="P",MAX(0,M$2-$C605),IF(M$1="C",MAX(0,$C605-M$2)))</f>
        <v>10.67</v>
      </c>
      <c r="N605" s="103" t="n">
        <f aca="false">IF(N$1="P",MAX(0,N$2-$C605),IF(N$1="C",MAX(0,$C605-N$2)))</f>
        <v>5.67</v>
      </c>
      <c r="O605" s="103" t="n">
        <f aca="false">IF(O$1="P",MAX(0,O$2-$C605),IF(O$1="C",MAX(0,$C605-O$2)))</f>
        <v>0.670000000000002</v>
      </c>
      <c r="P605" s="103" t="n">
        <f aca="false">IF(P$1="P",MAX(0,P$2-$C605),IF(P$1="C",MAX(0,$C605-P$2)))</f>
        <v>0</v>
      </c>
      <c r="Q605" s="103" t="n">
        <f aca="false">IF(Q$1="P",MAX(0,Q$2-$C605),IF(Q$1="C",MAX(0,$C605-Q$2)))</f>
        <v>0</v>
      </c>
      <c r="R605" s="103" t="n">
        <f aca="false">IF(R$1="P",MAX(0,R$2-$C605),IF(R$1="C",MAX(0,$C605-R$2)))</f>
        <v>0</v>
      </c>
      <c r="S605" s="103" t="n">
        <f aca="false">IF(S$1="P",MAX(0,S$2-$C605),IF(S$1="C",MAX(0,$C605-S$2)))</f>
        <v>0</v>
      </c>
      <c r="T605" s="104" t="n">
        <f aca="false">A605</f>
        <v>28</v>
      </c>
      <c r="U605" s="105" t="n">
        <f aca="false">VLOOKUP($B605,Gas!$B$3:$E$2506,2)</f>
        <v>3.06</v>
      </c>
      <c r="V605" s="46" t="n">
        <f aca="false">C605/U605</f>
        <v>10.0228758169935</v>
      </c>
      <c r="W605" s="99" t="n">
        <f aca="false">VLOOKUP($B605,Gas!$B$3:$E$2506,4)</f>
        <v>0.192071741242647</v>
      </c>
    </row>
    <row r="606" customFormat="false" ht="12.75" hidden="false" customHeight="false" outlineLevel="0" collapsed="false">
      <c r="A606" s="95" t="n">
        <f aca="false">MONTH(B606)+(YEAR(B606)-1998)*12</f>
        <v>28</v>
      </c>
      <c r="B606" s="114" t="n">
        <v>36634</v>
      </c>
      <c r="C606" s="115" t="n">
        <v>32.31</v>
      </c>
      <c r="D606" s="98" t="n">
        <f aca="false">LN(C606/C605)</f>
        <v>0.0520918017102468</v>
      </c>
      <c r="E606" s="106" t="n">
        <f aca="false">STDEV(D597:D606)*SQRT(trade_day)</f>
        <v>1.32147368261172</v>
      </c>
      <c r="F606" s="97"/>
      <c r="G606" s="103" t="n">
        <f aca="false">IF(G$1="P",MAX(0,G$2-$C606),IF(G$1="C",MAX(0,$C606-G$2)))</f>
        <v>0</v>
      </c>
      <c r="H606" s="103" t="n">
        <f aca="false">IF(H$1="P",MAX(0,H$2-$C606),IF(H$1="C",MAX(0,$C606-H$2)))</f>
        <v>0</v>
      </c>
      <c r="I606" s="103" t="n">
        <f aca="false">IF(I$1="P",MAX(0,I$2-$C606),IF(I$1="C",MAX(0,$C606-I$2)))</f>
        <v>0</v>
      </c>
      <c r="J606" s="103" t="n">
        <f aca="false">IF(J$1="P",MAX(0,J$2-$C606),IF(J$1="C",MAX(0,$C606-J$2)))</f>
        <v>2.69</v>
      </c>
      <c r="K606" s="103" t="n">
        <f aca="false">IF(K$1="P",MAX(0,K$2-$C606),IF(K$1="C",MAX(0,$C606-K$2)))</f>
        <v>7.69</v>
      </c>
      <c r="L606" s="103" t="n">
        <f aca="false">IF(L$1="P",MAX(0,L$2-$C606),IF(L$1="C",MAX(0,$C606-L$2)))</f>
        <v>17.69</v>
      </c>
      <c r="M606" s="103" t="n">
        <f aca="false">IF(M$1="P",MAX(0,M$2-$C606),IF(M$1="C",MAX(0,$C606-M$2)))</f>
        <v>12.31</v>
      </c>
      <c r="N606" s="103" t="n">
        <f aca="false">IF(N$1="P",MAX(0,N$2-$C606),IF(N$1="C",MAX(0,$C606-N$2)))</f>
        <v>7.31</v>
      </c>
      <c r="O606" s="103" t="n">
        <f aca="false">IF(O$1="P",MAX(0,O$2-$C606),IF(O$1="C",MAX(0,$C606-O$2)))</f>
        <v>2.31</v>
      </c>
      <c r="P606" s="103" t="n">
        <f aca="false">IF(P$1="P",MAX(0,P$2-$C606),IF(P$1="C",MAX(0,$C606-P$2)))</f>
        <v>0</v>
      </c>
      <c r="Q606" s="103" t="n">
        <f aca="false">IF(Q$1="P",MAX(0,Q$2-$C606),IF(Q$1="C",MAX(0,$C606-Q$2)))</f>
        <v>0</v>
      </c>
      <c r="R606" s="103" t="n">
        <f aca="false">IF(R$1="P",MAX(0,R$2-$C606),IF(R$1="C",MAX(0,$C606-R$2)))</f>
        <v>0</v>
      </c>
      <c r="S606" s="103" t="n">
        <f aca="false">IF(S$1="P",MAX(0,S$2-$C606),IF(S$1="C",MAX(0,$C606-S$2)))</f>
        <v>0</v>
      </c>
      <c r="T606" s="104" t="n">
        <f aca="false">A606</f>
        <v>28</v>
      </c>
      <c r="U606" s="105" t="n">
        <f aca="false">VLOOKUP($B606,Gas!$B$3:$E$2506,2)</f>
        <v>3.125</v>
      </c>
      <c r="V606" s="46" t="n">
        <f aca="false">C606/U606</f>
        <v>10.3392</v>
      </c>
      <c r="W606" s="99" t="n">
        <f aca="false">VLOOKUP($B606,Gas!$B$3:$E$2506,4)</f>
        <v>0.19407956381963</v>
      </c>
    </row>
    <row r="607" customFormat="false" ht="12.75" hidden="false" customHeight="false" outlineLevel="0" collapsed="false">
      <c r="A607" s="95" t="n">
        <f aca="false">MONTH(B607)+(YEAR(B607)-1998)*12</f>
        <v>28</v>
      </c>
      <c r="B607" s="114" t="n">
        <v>36635</v>
      </c>
      <c r="C607" s="115" t="n">
        <v>36.22</v>
      </c>
      <c r="D607" s="98" t="n">
        <f aca="false">LN(C607/C606)</f>
        <v>0.11423467261886</v>
      </c>
      <c r="E607" s="106" t="n">
        <f aca="false">STDEV(D598:D607)*SQRT(trade_day)</f>
        <v>1.34082972858257</v>
      </c>
      <c r="F607" s="97"/>
      <c r="G607" s="103" t="n">
        <f aca="false">IF(G$1="P",MAX(0,G$2-$C607),IF(G$1="C",MAX(0,$C607-G$2)))</f>
        <v>0</v>
      </c>
      <c r="H607" s="103" t="n">
        <f aca="false">IF(H$1="P",MAX(0,H$2-$C607),IF(H$1="C",MAX(0,$C607-H$2)))</f>
        <v>0</v>
      </c>
      <c r="I607" s="103" t="n">
        <f aca="false">IF(I$1="P",MAX(0,I$2-$C607),IF(I$1="C",MAX(0,$C607-I$2)))</f>
        <v>0</v>
      </c>
      <c r="J607" s="103" t="n">
        <f aca="false">IF(J$1="P",MAX(0,J$2-$C607),IF(J$1="C",MAX(0,$C607-J$2)))</f>
        <v>0</v>
      </c>
      <c r="K607" s="103" t="n">
        <f aca="false">IF(K$1="P",MAX(0,K$2-$C607),IF(K$1="C",MAX(0,$C607-K$2)))</f>
        <v>3.78</v>
      </c>
      <c r="L607" s="103" t="n">
        <f aca="false">IF(L$1="P",MAX(0,L$2-$C607),IF(L$1="C",MAX(0,$C607-L$2)))</f>
        <v>13.78</v>
      </c>
      <c r="M607" s="103" t="n">
        <f aca="false">IF(M$1="P",MAX(0,M$2-$C607),IF(M$1="C",MAX(0,$C607-M$2)))</f>
        <v>16.22</v>
      </c>
      <c r="N607" s="103" t="n">
        <f aca="false">IF(N$1="P",MAX(0,N$2-$C607),IF(N$1="C",MAX(0,$C607-N$2)))</f>
        <v>11.22</v>
      </c>
      <c r="O607" s="103" t="n">
        <f aca="false">IF(O$1="P",MAX(0,O$2-$C607),IF(O$1="C",MAX(0,$C607-O$2)))</f>
        <v>6.22</v>
      </c>
      <c r="P607" s="103" t="n">
        <f aca="false">IF(P$1="P",MAX(0,P$2-$C607),IF(P$1="C",MAX(0,$C607-P$2)))</f>
        <v>1.22</v>
      </c>
      <c r="Q607" s="103" t="n">
        <f aca="false">IF(Q$1="P",MAX(0,Q$2-$C607),IF(Q$1="C",MAX(0,$C607-Q$2)))</f>
        <v>0</v>
      </c>
      <c r="R607" s="103" t="n">
        <f aca="false">IF(R$1="P",MAX(0,R$2-$C607),IF(R$1="C",MAX(0,$C607-R$2)))</f>
        <v>0</v>
      </c>
      <c r="S607" s="103" t="n">
        <f aca="false">IF(S$1="P",MAX(0,S$2-$C607),IF(S$1="C",MAX(0,$C607-S$2)))</f>
        <v>0</v>
      </c>
      <c r="T607" s="104" t="n">
        <f aca="false">A607</f>
        <v>28</v>
      </c>
      <c r="U607" s="105" t="n">
        <f aca="false">VLOOKUP($B607,Gas!$B$3:$E$2506,2)</f>
        <v>3.145</v>
      </c>
      <c r="V607" s="46" t="n">
        <f aca="false">C607/U607</f>
        <v>11.516693163752</v>
      </c>
      <c r="W607" s="99" t="n">
        <f aca="false">VLOOKUP($B607,Gas!$B$3:$E$2506,4)</f>
        <v>0.191102015301586</v>
      </c>
    </row>
    <row r="608" customFormat="false" ht="12.75" hidden="false" customHeight="false" outlineLevel="0" collapsed="false">
      <c r="A608" s="95" t="n">
        <f aca="false">MONTH(B608)+(YEAR(B608)-1998)*12</f>
        <v>28</v>
      </c>
      <c r="B608" s="114" t="n">
        <v>36636</v>
      </c>
      <c r="C608" s="115" t="n">
        <v>35.45</v>
      </c>
      <c r="D608" s="98" t="n">
        <f aca="false">LN(C608/C607)</f>
        <v>-0.0214881994771308</v>
      </c>
      <c r="E608" s="106" t="n">
        <f aca="false">STDEV(D599:D608)*SQRT(trade_day)</f>
        <v>1.33847716571527</v>
      </c>
      <c r="F608" s="97"/>
      <c r="G608" s="103" t="n">
        <f aca="false">IF(G$1="P",MAX(0,G$2-$C608),IF(G$1="C",MAX(0,$C608-G$2)))</f>
        <v>0</v>
      </c>
      <c r="H608" s="103" t="n">
        <f aca="false">IF(H$1="P",MAX(0,H$2-$C608),IF(H$1="C",MAX(0,$C608-H$2)))</f>
        <v>0</v>
      </c>
      <c r="I608" s="103" t="n">
        <f aca="false">IF(I$1="P",MAX(0,I$2-$C608),IF(I$1="C",MAX(0,$C608-I$2)))</f>
        <v>0</v>
      </c>
      <c r="J608" s="103" t="n">
        <f aca="false">IF(J$1="P",MAX(0,J$2-$C608),IF(J$1="C",MAX(0,$C608-J$2)))</f>
        <v>0</v>
      </c>
      <c r="K608" s="103" t="n">
        <f aca="false">IF(K$1="P",MAX(0,K$2-$C608),IF(K$1="C",MAX(0,$C608-K$2)))</f>
        <v>4.55</v>
      </c>
      <c r="L608" s="103" t="n">
        <f aca="false">IF(L$1="P",MAX(0,L$2-$C608),IF(L$1="C",MAX(0,$C608-L$2)))</f>
        <v>14.55</v>
      </c>
      <c r="M608" s="103" t="n">
        <f aca="false">IF(M$1="P",MAX(0,M$2-$C608),IF(M$1="C",MAX(0,$C608-M$2)))</f>
        <v>15.45</v>
      </c>
      <c r="N608" s="103" t="n">
        <f aca="false">IF(N$1="P",MAX(0,N$2-$C608),IF(N$1="C",MAX(0,$C608-N$2)))</f>
        <v>10.45</v>
      </c>
      <c r="O608" s="103" t="n">
        <f aca="false">IF(O$1="P",MAX(0,O$2-$C608),IF(O$1="C",MAX(0,$C608-O$2)))</f>
        <v>5.45</v>
      </c>
      <c r="P608" s="103" t="n">
        <f aca="false">IF(P$1="P",MAX(0,P$2-$C608),IF(P$1="C",MAX(0,$C608-P$2)))</f>
        <v>0.450000000000003</v>
      </c>
      <c r="Q608" s="103" t="n">
        <f aca="false">IF(Q$1="P",MAX(0,Q$2-$C608),IF(Q$1="C",MAX(0,$C608-Q$2)))</f>
        <v>0</v>
      </c>
      <c r="R608" s="103" t="n">
        <f aca="false">IF(R$1="P",MAX(0,R$2-$C608),IF(R$1="C",MAX(0,$C608-R$2)))</f>
        <v>0</v>
      </c>
      <c r="S608" s="103" t="n">
        <f aca="false">IF(S$1="P",MAX(0,S$2-$C608),IF(S$1="C",MAX(0,$C608-S$2)))</f>
        <v>0</v>
      </c>
      <c r="T608" s="104" t="n">
        <f aca="false">A608</f>
        <v>28</v>
      </c>
      <c r="U608" s="105" t="n">
        <f aca="false">VLOOKUP($B608,Gas!$B$3:$E$2506,2)</f>
        <v>3.13</v>
      </c>
      <c r="V608" s="46" t="n">
        <f aca="false">C608/U608</f>
        <v>11.3258785942492</v>
      </c>
      <c r="W608" s="99" t="n">
        <f aca="false">VLOOKUP($B608,Gas!$B$3:$E$2506,4)</f>
        <v>0.198933125392587</v>
      </c>
    </row>
    <row r="609" customFormat="false" ht="12.75" hidden="false" customHeight="false" outlineLevel="0" collapsed="false">
      <c r="A609" s="95" t="n">
        <f aca="false">MONTH(B609)+(YEAR(B609)-1998)*12</f>
        <v>28</v>
      </c>
      <c r="B609" s="114" t="n">
        <v>36637</v>
      </c>
      <c r="C609" s="115" t="n">
        <v>27.75</v>
      </c>
      <c r="D609" s="98" t="n">
        <f aca="false">LN(C609/C608)</f>
        <v>-0.244887412785693</v>
      </c>
      <c r="E609" s="106" t="n">
        <f aca="false">STDEV(D600:D609)*SQRT(trade_day)</f>
        <v>1.71298027886204</v>
      </c>
      <c r="F609" s="97"/>
      <c r="G609" s="103" t="n">
        <f aca="false">IF(G$1="P",MAX(0,G$2-$C609),IF(G$1="C",MAX(0,$C609-G$2)))</f>
        <v>0</v>
      </c>
      <c r="H609" s="103" t="n">
        <f aca="false">IF(H$1="P",MAX(0,H$2-$C609),IF(H$1="C",MAX(0,$C609-H$2)))</f>
        <v>0</v>
      </c>
      <c r="I609" s="103" t="n">
        <f aca="false">IF(I$1="P",MAX(0,I$2-$C609),IF(I$1="C",MAX(0,$C609-I$2)))</f>
        <v>2.25</v>
      </c>
      <c r="J609" s="103" t="n">
        <f aca="false">IF(J$1="P",MAX(0,J$2-$C609),IF(J$1="C",MAX(0,$C609-J$2)))</f>
        <v>7.25</v>
      </c>
      <c r="K609" s="103" t="n">
        <f aca="false">IF(K$1="P",MAX(0,K$2-$C609),IF(K$1="C",MAX(0,$C609-K$2)))</f>
        <v>12.25</v>
      </c>
      <c r="L609" s="103" t="n">
        <f aca="false">IF(L$1="P",MAX(0,L$2-$C609),IF(L$1="C",MAX(0,$C609-L$2)))</f>
        <v>22.25</v>
      </c>
      <c r="M609" s="103" t="n">
        <f aca="false">IF(M$1="P",MAX(0,M$2-$C609),IF(M$1="C",MAX(0,$C609-M$2)))</f>
        <v>7.75</v>
      </c>
      <c r="N609" s="103" t="n">
        <f aca="false">IF(N$1="P",MAX(0,N$2-$C609),IF(N$1="C",MAX(0,$C609-N$2)))</f>
        <v>2.75</v>
      </c>
      <c r="O609" s="103" t="n">
        <f aca="false">IF(O$1="P",MAX(0,O$2-$C609),IF(O$1="C",MAX(0,$C609-O$2)))</f>
        <v>0</v>
      </c>
      <c r="P609" s="103" t="n">
        <f aca="false">IF(P$1="P",MAX(0,P$2-$C609),IF(P$1="C",MAX(0,$C609-P$2)))</f>
        <v>0</v>
      </c>
      <c r="Q609" s="103" t="n">
        <f aca="false">IF(Q$1="P",MAX(0,Q$2-$C609),IF(Q$1="C",MAX(0,$C609-Q$2)))</f>
        <v>0</v>
      </c>
      <c r="R609" s="103" t="n">
        <f aca="false">IF(R$1="P",MAX(0,R$2-$C609),IF(R$1="C",MAX(0,$C609-R$2)))</f>
        <v>0</v>
      </c>
      <c r="S609" s="103" t="n">
        <f aca="false">IF(S$1="P",MAX(0,S$2-$C609),IF(S$1="C",MAX(0,$C609-S$2)))</f>
        <v>0</v>
      </c>
      <c r="T609" s="104" t="n">
        <f aca="false">A609</f>
        <v>28</v>
      </c>
      <c r="U609" s="105" t="n">
        <f aca="false">VLOOKUP($B609,Gas!$B$3:$E$2506,2)</f>
        <v>3.075</v>
      </c>
      <c r="V609" s="46" t="n">
        <f aca="false">C609/U609</f>
        <v>9.02439024390244</v>
      </c>
      <c r="W609" s="99" t="n">
        <f aca="false">VLOOKUP($B609,Gas!$B$3:$E$2506,4)</f>
        <v>0.240454851544445</v>
      </c>
    </row>
    <row r="610" customFormat="false" ht="12.75" hidden="false" customHeight="false" outlineLevel="0" collapsed="false">
      <c r="A610" s="95" t="n">
        <f aca="false">MONTH(B610)+(YEAR(B610)-1998)*12</f>
        <v>28</v>
      </c>
      <c r="B610" s="114" t="n">
        <v>36640</v>
      </c>
      <c r="C610" s="115" t="n">
        <v>34.78</v>
      </c>
      <c r="D610" s="98" t="n">
        <f aca="false">LN(C610/C609)</f>
        <v>0.225806668733694</v>
      </c>
      <c r="E610" s="106" t="n">
        <f aca="false">STDEV(D601:D610)*SQRT(trade_day)</f>
        <v>1.99085523755464</v>
      </c>
      <c r="F610" s="97"/>
      <c r="G610" s="103" t="n">
        <f aca="false">IF(G$1="P",MAX(0,G$2-$C610),IF(G$1="C",MAX(0,$C610-G$2)))</f>
        <v>0</v>
      </c>
      <c r="H610" s="103" t="n">
        <f aca="false">IF(H$1="P",MAX(0,H$2-$C610),IF(H$1="C",MAX(0,$C610-H$2)))</f>
        <v>0</v>
      </c>
      <c r="I610" s="103" t="n">
        <f aca="false">IF(I$1="P",MAX(0,I$2-$C610),IF(I$1="C",MAX(0,$C610-I$2)))</f>
        <v>0</v>
      </c>
      <c r="J610" s="103" t="n">
        <f aca="false">IF(J$1="P",MAX(0,J$2-$C610),IF(J$1="C",MAX(0,$C610-J$2)))</f>
        <v>0.219999999999999</v>
      </c>
      <c r="K610" s="103" t="n">
        <f aca="false">IF(K$1="P",MAX(0,K$2-$C610),IF(K$1="C",MAX(0,$C610-K$2)))</f>
        <v>5.22</v>
      </c>
      <c r="L610" s="103" t="n">
        <f aca="false">IF(L$1="P",MAX(0,L$2-$C610),IF(L$1="C",MAX(0,$C610-L$2)))</f>
        <v>15.22</v>
      </c>
      <c r="M610" s="103" t="n">
        <f aca="false">IF(M$1="P",MAX(0,M$2-$C610),IF(M$1="C",MAX(0,$C610-M$2)))</f>
        <v>14.78</v>
      </c>
      <c r="N610" s="103" t="n">
        <f aca="false">IF(N$1="P",MAX(0,N$2-$C610),IF(N$1="C",MAX(0,$C610-N$2)))</f>
        <v>9.78</v>
      </c>
      <c r="O610" s="103" t="n">
        <f aca="false">IF(O$1="P",MAX(0,O$2-$C610),IF(O$1="C",MAX(0,$C610-O$2)))</f>
        <v>4.78</v>
      </c>
      <c r="P610" s="103" t="n">
        <f aca="false">IF(P$1="P",MAX(0,P$2-$C610),IF(P$1="C",MAX(0,$C610-P$2)))</f>
        <v>0</v>
      </c>
      <c r="Q610" s="103" t="n">
        <f aca="false">IF(Q$1="P",MAX(0,Q$2-$C610),IF(Q$1="C",MAX(0,$C610-Q$2)))</f>
        <v>0</v>
      </c>
      <c r="R610" s="103" t="n">
        <f aca="false">IF(R$1="P",MAX(0,R$2-$C610),IF(R$1="C",MAX(0,$C610-R$2)))</f>
        <v>0</v>
      </c>
      <c r="S610" s="103" t="n">
        <f aca="false">IF(S$1="P",MAX(0,S$2-$C610),IF(S$1="C",MAX(0,$C610-S$2)))</f>
        <v>0</v>
      </c>
      <c r="T610" s="104" t="n">
        <f aca="false">A610</f>
        <v>28</v>
      </c>
      <c r="U610" s="105" t="n">
        <f aca="false">VLOOKUP($B610,Gas!$B$3:$E$2506,2)</f>
        <v>3.075</v>
      </c>
      <c r="V610" s="46" t="n">
        <f aca="false">C610/U610</f>
        <v>11.3105691056911</v>
      </c>
      <c r="W610" s="99" t="n">
        <f aca="false">VLOOKUP($B610,Gas!$B$3:$E$2506,4)</f>
        <v>0.182772728636958</v>
      </c>
    </row>
    <row r="611" customFormat="false" ht="12.75" hidden="false" customHeight="false" outlineLevel="0" collapsed="false">
      <c r="A611" s="95" t="n">
        <f aca="false">MONTH(B611)+(YEAR(B611)-1998)*12</f>
        <v>28</v>
      </c>
      <c r="B611" s="114" t="n">
        <v>36641</v>
      </c>
      <c r="C611" s="115" t="n">
        <v>29.27</v>
      </c>
      <c r="D611" s="98" t="n">
        <f aca="false">LN(C611/C610)</f>
        <v>-0.172479408222343</v>
      </c>
      <c r="E611" s="106" t="n">
        <f aca="false">STDEV(D602:D611)*SQRT(trade_day)</f>
        <v>2.14472657298063</v>
      </c>
      <c r="F611" s="97"/>
      <c r="G611" s="103" t="n">
        <f aca="false">IF(G$1="P",MAX(0,G$2-$C611),IF(G$1="C",MAX(0,$C611-G$2)))</f>
        <v>0</v>
      </c>
      <c r="H611" s="103" t="n">
        <f aca="false">IF(H$1="P",MAX(0,H$2-$C611),IF(H$1="C",MAX(0,$C611-H$2)))</f>
        <v>0</v>
      </c>
      <c r="I611" s="103" t="n">
        <f aca="false">IF(I$1="P",MAX(0,I$2-$C611),IF(I$1="C",MAX(0,$C611-I$2)))</f>
        <v>0.73</v>
      </c>
      <c r="J611" s="103" t="n">
        <f aca="false">IF(J$1="P",MAX(0,J$2-$C611),IF(J$1="C",MAX(0,$C611-J$2)))</f>
        <v>5.73</v>
      </c>
      <c r="K611" s="103" t="n">
        <f aca="false">IF(K$1="P",MAX(0,K$2-$C611),IF(K$1="C",MAX(0,$C611-K$2)))</f>
        <v>10.73</v>
      </c>
      <c r="L611" s="103" t="n">
        <f aca="false">IF(L$1="P",MAX(0,L$2-$C611),IF(L$1="C",MAX(0,$C611-L$2)))</f>
        <v>20.73</v>
      </c>
      <c r="M611" s="103" t="n">
        <f aca="false">IF(M$1="P",MAX(0,M$2-$C611),IF(M$1="C",MAX(0,$C611-M$2)))</f>
        <v>9.27</v>
      </c>
      <c r="N611" s="103" t="n">
        <f aca="false">IF(N$1="P",MAX(0,N$2-$C611),IF(N$1="C",MAX(0,$C611-N$2)))</f>
        <v>4.27</v>
      </c>
      <c r="O611" s="103" t="n">
        <f aca="false">IF(O$1="P",MAX(0,O$2-$C611),IF(O$1="C",MAX(0,$C611-O$2)))</f>
        <v>0</v>
      </c>
      <c r="P611" s="103" t="n">
        <f aca="false">IF(P$1="P",MAX(0,P$2-$C611),IF(P$1="C",MAX(0,$C611-P$2)))</f>
        <v>0</v>
      </c>
      <c r="Q611" s="103" t="n">
        <f aca="false">IF(Q$1="P",MAX(0,Q$2-$C611),IF(Q$1="C",MAX(0,$C611-Q$2)))</f>
        <v>0</v>
      </c>
      <c r="R611" s="103" t="n">
        <f aca="false">IF(R$1="P",MAX(0,R$2-$C611),IF(R$1="C",MAX(0,$C611-R$2)))</f>
        <v>0</v>
      </c>
      <c r="S611" s="103" t="n">
        <f aca="false">IF(S$1="P",MAX(0,S$2-$C611),IF(S$1="C",MAX(0,$C611-S$2)))</f>
        <v>0</v>
      </c>
      <c r="T611" s="104" t="n">
        <f aca="false">A611</f>
        <v>28</v>
      </c>
      <c r="U611" s="105" t="n">
        <f aca="false">VLOOKUP($B611,Gas!$B$3:$E$2506,2)</f>
        <v>3.125</v>
      </c>
      <c r="V611" s="46" t="n">
        <f aca="false">C611/U611</f>
        <v>9.3664</v>
      </c>
      <c r="W611" s="99" t="n">
        <f aca="false">VLOOKUP($B611,Gas!$B$3:$E$2506,4)</f>
        <v>0.204940483689889</v>
      </c>
    </row>
    <row r="612" customFormat="false" ht="12.75" hidden="false" customHeight="false" outlineLevel="0" collapsed="false">
      <c r="A612" s="95" t="n">
        <f aca="false">MONTH(B612)+(YEAR(B612)-1998)*12</f>
        <v>28</v>
      </c>
      <c r="B612" s="114" t="n">
        <v>36642</v>
      </c>
      <c r="C612" s="115" t="n">
        <v>29.07</v>
      </c>
      <c r="D612" s="98" t="n">
        <f aca="false">LN(C612/C611)</f>
        <v>-0.00685638613300994</v>
      </c>
      <c r="E612" s="106" t="n">
        <f aca="false">STDEV(D603:D612)*SQRT(trade_day)</f>
        <v>2.14477413243417</v>
      </c>
      <c r="F612" s="97"/>
      <c r="G612" s="103" t="n">
        <f aca="false">IF(G$1="P",MAX(0,G$2-$C612),IF(G$1="C",MAX(0,$C612-G$2)))</f>
        <v>0</v>
      </c>
      <c r="H612" s="103" t="n">
        <f aca="false">IF(H$1="P",MAX(0,H$2-$C612),IF(H$1="C",MAX(0,$C612-H$2)))</f>
        <v>0</v>
      </c>
      <c r="I612" s="103" t="n">
        <f aca="false">IF(I$1="P",MAX(0,I$2-$C612),IF(I$1="C",MAX(0,$C612-I$2)))</f>
        <v>0.93</v>
      </c>
      <c r="J612" s="103" t="n">
        <f aca="false">IF(J$1="P",MAX(0,J$2-$C612),IF(J$1="C",MAX(0,$C612-J$2)))</f>
        <v>5.93</v>
      </c>
      <c r="K612" s="103" t="n">
        <f aca="false">IF(K$1="P",MAX(0,K$2-$C612),IF(K$1="C",MAX(0,$C612-K$2)))</f>
        <v>10.93</v>
      </c>
      <c r="L612" s="103" t="n">
        <f aca="false">IF(L$1="P",MAX(0,L$2-$C612),IF(L$1="C",MAX(0,$C612-L$2)))</f>
        <v>20.93</v>
      </c>
      <c r="M612" s="103" t="n">
        <f aca="false">IF(M$1="P",MAX(0,M$2-$C612),IF(M$1="C",MAX(0,$C612-M$2)))</f>
        <v>9.07</v>
      </c>
      <c r="N612" s="103" t="n">
        <f aca="false">IF(N$1="P",MAX(0,N$2-$C612),IF(N$1="C",MAX(0,$C612-N$2)))</f>
        <v>4.07</v>
      </c>
      <c r="O612" s="103" t="n">
        <f aca="false">IF(O$1="P",MAX(0,O$2-$C612),IF(O$1="C",MAX(0,$C612-O$2)))</f>
        <v>0</v>
      </c>
      <c r="P612" s="103" t="n">
        <f aca="false">IF(P$1="P",MAX(0,P$2-$C612),IF(P$1="C",MAX(0,$C612-P$2)))</f>
        <v>0</v>
      </c>
      <c r="Q612" s="103" t="n">
        <f aca="false">IF(Q$1="P",MAX(0,Q$2-$C612),IF(Q$1="C",MAX(0,$C612-Q$2)))</f>
        <v>0</v>
      </c>
      <c r="R612" s="103" t="n">
        <f aca="false">IF(R$1="P",MAX(0,R$2-$C612),IF(R$1="C",MAX(0,$C612-R$2)))</f>
        <v>0</v>
      </c>
      <c r="S612" s="103" t="n">
        <f aca="false">IF(S$1="P",MAX(0,S$2-$C612),IF(S$1="C",MAX(0,$C612-S$2)))</f>
        <v>0</v>
      </c>
      <c r="T612" s="104" t="n">
        <f aca="false">A612</f>
        <v>28</v>
      </c>
      <c r="U612" s="105" t="n">
        <f aca="false">VLOOKUP($B612,Gas!$B$3:$E$2506,2)</f>
        <v>3.155</v>
      </c>
      <c r="V612" s="46" t="n">
        <f aca="false">C612/U612</f>
        <v>9.21394611727417</v>
      </c>
      <c r="W612" s="99" t="n">
        <f aca="false">VLOOKUP($B612,Gas!$B$3:$E$2506,4)</f>
        <v>0.209053890006401</v>
      </c>
    </row>
    <row r="613" customFormat="false" ht="12.75" hidden="false" customHeight="false" outlineLevel="0" collapsed="false">
      <c r="A613" s="95" t="n">
        <f aca="false">MONTH(B613)+(YEAR(B613)-1998)*12</f>
        <v>28</v>
      </c>
      <c r="B613" s="114" t="n">
        <v>36643</v>
      </c>
      <c r="C613" s="115" t="n">
        <v>28.38</v>
      </c>
      <c r="D613" s="98" t="n">
        <f aca="false">LN(C613/C612)</f>
        <v>-0.024022042838888</v>
      </c>
      <c r="E613" s="106" t="n">
        <f aca="false">STDEV(D604:D613)*SQRT(trade_day)</f>
        <v>2.13352117117465</v>
      </c>
      <c r="F613" s="97"/>
      <c r="G613" s="103" t="n">
        <f aca="false">IF(G$1="P",MAX(0,G$2-$C613),IF(G$1="C",MAX(0,$C613-G$2)))</f>
        <v>0</v>
      </c>
      <c r="H613" s="103" t="n">
        <f aca="false">IF(H$1="P",MAX(0,H$2-$C613),IF(H$1="C",MAX(0,$C613-H$2)))</f>
        <v>0</v>
      </c>
      <c r="I613" s="103" t="n">
        <f aca="false">IF(I$1="P",MAX(0,I$2-$C613),IF(I$1="C",MAX(0,$C613-I$2)))</f>
        <v>1.62</v>
      </c>
      <c r="J613" s="103" t="n">
        <f aca="false">IF(J$1="P",MAX(0,J$2-$C613),IF(J$1="C",MAX(0,$C613-J$2)))</f>
        <v>6.62</v>
      </c>
      <c r="K613" s="103" t="n">
        <f aca="false">IF(K$1="P",MAX(0,K$2-$C613),IF(K$1="C",MAX(0,$C613-K$2)))</f>
        <v>11.62</v>
      </c>
      <c r="L613" s="103" t="n">
        <f aca="false">IF(L$1="P",MAX(0,L$2-$C613),IF(L$1="C",MAX(0,$C613-L$2)))</f>
        <v>21.62</v>
      </c>
      <c r="M613" s="103" t="n">
        <f aca="false">IF(M$1="P",MAX(0,M$2-$C613),IF(M$1="C",MAX(0,$C613-M$2)))</f>
        <v>8.38</v>
      </c>
      <c r="N613" s="103" t="n">
        <f aca="false">IF(N$1="P",MAX(0,N$2-$C613),IF(N$1="C",MAX(0,$C613-N$2)))</f>
        <v>3.38</v>
      </c>
      <c r="O613" s="103" t="n">
        <f aca="false">IF(O$1="P",MAX(0,O$2-$C613),IF(O$1="C",MAX(0,$C613-O$2)))</f>
        <v>0</v>
      </c>
      <c r="P613" s="103" t="n">
        <f aca="false">IF(P$1="P",MAX(0,P$2-$C613),IF(P$1="C",MAX(0,$C613-P$2)))</f>
        <v>0</v>
      </c>
      <c r="Q613" s="103" t="n">
        <f aca="false">IF(Q$1="P",MAX(0,Q$2-$C613),IF(Q$1="C",MAX(0,$C613-Q$2)))</f>
        <v>0</v>
      </c>
      <c r="R613" s="103" t="n">
        <f aca="false">IF(R$1="P",MAX(0,R$2-$C613),IF(R$1="C",MAX(0,$C613-R$2)))</f>
        <v>0</v>
      </c>
      <c r="S613" s="103" t="n">
        <f aca="false">IF(S$1="P",MAX(0,S$2-$C613),IF(S$1="C",MAX(0,$C613-S$2)))</f>
        <v>0</v>
      </c>
      <c r="T613" s="104" t="n">
        <f aca="false">A613</f>
        <v>28</v>
      </c>
      <c r="U613" s="105" t="n">
        <f aca="false">VLOOKUP($B613,Gas!$B$3:$E$2506,2)</f>
        <v>3.12</v>
      </c>
      <c r="V613" s="46" t="n">
        <f aca="false">C613/U613</f>
        <v>9.09615384615385</v>
      </c>
      <c r="W613" s="99" t="n">
        <f aca="false">VLOOKUP($B613,Gas!$B$3:$E$2506,4)</f>
        <v>0.225858753080214</v>
      </c>
    </row>
    <row r="614" customFormat="false" ht="12.75" hidden="false" customHeight="false" outlineLevel="0" collapsed="false">
      <c r="A614" s="95" t="n">
        <f aca="false">MONTH(B614)+(YEAR(B614)-1998)*12</f>
        <v>28</v>
      </c>
      <c r="B614" s="114" t="n">
        <v>36644</v>
      </c>
      <c r="C614" s="115" t="n">
        <v>27.02</v>
      </c>
      <c r="D614" s="98" t="n">
        <f aca="false">LN(C614/C613)</f>
        <v>-0.0491073391998438</v>
      </c>
      <c r="E614" s="106" t="n">
        <f aca="false">STDEV(D605:D614)*SQRT(trade_day)</f>
        <v>2.12446627186652</v>
      </c>
      <c r="F614" s="97"/>
      <c r="G614" s="103" t="n">
        <f aca="false">IF(G$1="P",MAX(0,G$2-$C614),IF(G$1="C",MAX(0,$C614-G$2)))</f>
        <v>0</v>
      </c>
      <c r="H614" s="103" t="n">
        <f aca="false">IF(H$1="P",MAX(0,H$2-$C614),IF(H$1="C",MAX(0,$C614-H$2)))</f>
        <v>0</v>
      </c>
      <c r="I614" s="103" t="n">
        <f aca="false">IF(I$1="P",MAX(0,I$2-$C614),IF(I$1="C",MAX(0,$C614-I$2)))</f>
        <v>2.98</v>
      </c>
      <c r="J614" s="103" t="n">
        <f aca="false">IF(J$1="P",MAX(0,J$2-$C614),IF(J$1="C",MAX(0,$C614-J$2)))</f>
        <v>7.98</v>
      </c>
      <c r="K614" s="103" t="n">
        <f aca="false">IF(K$1="P",MAX(0,K$2-$C614),IF(K$1="C",MAX(0,$C614-K$2)))</f>
        <v>12.98</v>
      </c>
      <c r="L614" s="103" t="n">
        <f aca="false">IF(L$1="P",MAX(0,L$2-$C614),IF(L$1="C",MAX(0,$C614-L$2)))</f>
        <v>22.98</v>
      </c>
      <c r="M614" s="103" t="n">
        <f aca="false">IF(M$1="P",MAX(0,M$2-$C614),IF(M$1="C",MAX(0,$C614-M$2)))</f>
        <v>7.02</v>
      </c>
      <c r="N614" s="103" t="n">
        <f aca="false">IF(N$1="P",MAX(0,N$2-$C614),IF(N$1="C",MAX(0,$C614-N$2)))</f>
        <v>2.02</v>
      </c>
      <c r="O614" s="103" t="n">
        <f aca="false">IF(O$1="P",MAX(0,O$2-$C614),IF(O$1="C",MAX(0,$C614-O$2)))</f>
        <v>0</v>
      </c>
      <c r="P614" s="103" t="n">
        <f aca="false">IF(P$1="P",MAX(0,P$2-$C614),IF(P$1="C",MAX(0,$C614-P$2)))</f>
        <v>0</v>
      </c>
      <c r="Q614" s="103" t="n">
        <f aca="false">IF(Q$1="P",MAX(0,Q$2-$C614),IF(Q$1="C",MAX(0,$C614-Q$2)))</f>
        <v>0</v>
      </c>
      <c r="R614" s="103" t="n">
        <f aca="false">IF(R$1="P",MAX(0,R$2-$C614),IF(R$1="C",MAX(0,$C614-R$2)))</f>
        <v>0</v>
      </c>
      <c r="S614" s="103" t="n">
        <f aca="false">IF(S$1="P",MAX(0,S$2-$C614),IF(S$1="C",MAX(0,$C614-S$2)))</f>
        <v>0</v>
      </c>
      <c r="T614" s="104" t="n">
        <f aca="false">A614</f>
        <v>28</v>
      </c>
      <c r="U614" s="105" t="n">
        <f aca="false">VLOOKUP($B614,Gas!$B$3:$E$2506,2)</f>
        <v>3.055</v>
      </c>
      <c r="V614" s="46" t="n">
        <f aca="false">C614/U614</f>
        <v>8.84451718494272</v>
      </c>
      <c r="W614" s="99" t="n">
        <f aca="false">VLOOKUP($B614,Gas!$B$3:$E$2506,4)</f>
        <v>0.224762106898501</v>
      </c>
    </row>
    <row r="615" customFormat="false" ht="12.75" hidden="false" customHeight="false" outlineLevel="0" collapsed="false">
      <c r="A615" s="95" t="n">
        <f aca="false">MONTH(B615)+(YEAR(B615)-1998)*12</f>
        <v>29</v>
      </c>
      <c r="B615" s="114" t="n">
        <v>36647</v>
      </c>
      <c r="C615" s="115" t="n">
        <v>27.72</v>
      </c>
      <c r="D615" s="98" t="n">
        <f aca="false">LN(C615/C614)</f>
        <v>0.0255768417896496</v>
      </c>
      <c r="E615" s="106" t="n">
        <f aca="false">STDEV(D606:D615)*SQRT(trade_day)</f>
        <v>2.10554513936877</v>
      </c>
      <c r="F615" s="97"/>
      <c r="G615" s="103" t="n">
        <f aca="false">IF(G$1="P",MAX(0,G$2-$C615),IF(G$1="C",MAX(0,$C615-G$2)))</f>
        <v>0</v>
      </c>
      <c r="H615" s="103" t="n">
        <f aca="false">IF(H$1="P",MAX(0,H$2-$C615),IF(H$1="C",MAX(0,$C615-H$2)))</f>
        <v>0</v>
      </c>
      <c r="I615" s="103" t="n">
        <f aca="false">IF(I$1="P",MAX(0,I$2-$C615),IF(I$1="C",MAX(0,$C615-I$2)))</f>
        <v>2.28</v>
      </c>
      <c r="J615" s="103" t="n">
        <f aca="false">IF(J$1="P",MAX(0,J$2-$C615),IF(J$1="C",MAX(0,$C615-J$2)))</f>
        <v>7.28</v>
      </c>
      <c r="K615" s="103" t="n">
        <f aca="false">IF(K$1="P",MAX(0,K$2-$C615),IF(K$1="C",MAX(0,$C615-K$2)))</f>
        <v>12.28</v>
      </c>
      <c r="L615" s="103" t="n">
        <f aca="false">IF(L$1="P",MAX(0,L$2-$C615),IF(L$1="C",MAX(0,$C615-L$2)))</f>
        <v>22.28</v>
      </c>
      <c r="M615" s="103" t="n">
        <f aca="false">IF(M$1="P",MAX(0,M$2-$C615),IF(M$1="C",MAX(0,$C615-M$2)))</f>
        <v>7.72</v>
      </c>
      <c r="N615" s="103" t="n">
        <f aca="false">IF(N$1="P",MAX(0,N$2-$C615),IF(N$1="C",MAX(0,$C615-N$2)))</f>
        <v>2.72</v>
      </c>
      <c r="O615" s="103" t="n">
        <f aca="false">IF(O$1="P",MAX(0,O$2-$C615),IF(O$1="C",MAX(0,$C615-O$2)))</f>
        <v>0</v>
      </c>
      <c r="P615" s="103" t="n">
        <f aca="false">IF(P$1="P",MAX(0,P$2-$C615),IF(P$1="C",MAX(0,$C615-P$2)))</f>
        <v>0</v>
      </c>
      <c r="Q615" s="103" t="n">
        <f aca="false">IF(Q$1="P",MAX(0,Q$2-$C615),IF(Q$1="C",MAX(0,$C615-Q$2)))</f>
        <v>0</v>
      </c>
      <c r="R615" s="103" t="n">
        <f aca="false">IF(R$1="P",MAX(0,R$2-$C615),IF(R$1="C",MAX(0,$C615-R$2)))</f>
        <v>0</v>
      </c>
      <c r="S615" s="103" t="n">
        <f aca="false">IF(S$1="P",MAX(0,S$2-$C615),IF(S$1="C",MAX(0,$C615-S$2)))</f>
        <v>0</v>
      </c>
      <c r="T615" s="104" t="n">
        <f aca="false">A615</f>
        <v>29</v>
      </c>
      <c r="U615" s="105" t="n">
        <f aca="false">VLOOKUP($B615,Gas!$B$3:$E$2506,2)</f>
        <v>3.12</v>
      </c>
      <c r="V615" s="46" t="n">
        <f aca="false">C615/U615</f>
        <v>8.88461538461538</v>
      </c>
      <c r="W615" s="99" t="n">
        <f aca="false">VLOOKUP($B615,Gas!$B$3:$E$2506,4)</f>
        <v>0.213233641950006</v>
      </c>
    </row>
    <row r="616" customFormat="false" ht="12.75" hidden="false" customHeight="false" outlineLevel="0" collapsed="false">
      <c r="A616" s="95" t="n">
        <f aca="false">MONTH(B616)+(YEAR(B616)-1998)*12</f>
        <v>29</v>
      </c>
      <c r="B616" s="114" t="n">
        <v>36648</v>
      </c>
      <c r="C616" s="115" t="n">
        <v>30.51</v>
      </c>
      <c r="D616" s="98" t="n">
        <f aca="false">LN(C616/C615)</f>
        <v>0.0959003244068758</v>
      </c>
      <c r="E616" s="106" t="n">
        <f aca="false">STDEV(D607:D616)*SQRT(trade_day)</f>
        <v>2.15236954691605</v>
      </c>
      <c r="F616" s="97"/>
      <c r="G616" s="103" t="n">
        <f aca="false">IF(G$1="P",MAX(0,G$2-$C616),IF(G$1="C",MAX(0,$C616-G$2)))</f>
        <v>0</v>
      </c>
      <c r="H616" s="103" t="n">
        <f aca="false">IF(H$1="P",MAX(0,H$2-$C616),IF(H$1="C",MAX(0,$C616-H$2)))</f>
        <v>0</v>
      </c>
      <c r="I616" s="103" t="n">
        <f aca="false">IF(I$1="P",MAX(0,I$2-$C616),IF(I$1="C",MAX(0,$C616-I$2)))</f>
        <v>0</v>
      </c>
      <c r="J616" s="103" t="n">
        <f aca="false">IF(J$1="P",MAX(0,J$2-$C616),IF(J$1="C",MAX(0,$C616-J$2)))</f>
        <v>4.49</v>
      </c>
      <c r="K616" s="103" t="n">
        <f aca="false">IF(K$1="P",MAX(0,K$2-$C616),IF(K$1="C",MAX(0,$C616-K$2)))</f>
        <v>9.49</v>
      </c>
      <c r="L616" s="103" t="n">
        <f aca="false">IF(L$1="P",MAX(0,L$2-$C616),IF(L$1="C",MAX(0,$C616-L$2)))</f>
        <v>19.49</v>
      </c>
      <c r="M616" s="103" t="n">
        <f aca="false">IF(M$1="P",MAX(0,M$2-$C616),IF(M$1="C",MAX(0,$C616-M$2)))</f>
        <v>10.51</v>
      </c>
      <c r="N616" s="103" t="n">
        <f aca="false">IF(N$1="P",MAX(0,N$2-$C616),IF(N$1="C",MAX(0,$C616-N$2)))</f>
        <v>5.51</v>
      </c>
      <c r="O616" s="103" t="n">
        <f aca="false">IF(O$1="P",MAX(0,O$2-$C616),IF(O$1="C",MAX(0,$C616-O$2)))</f>
        <v>0.510000000000002</v>
      </c>
      <c r="P616" s="103" t="n">
        <f aca="false">IF(P$1="P",MAX(0,P$2-$C616),IF(P$1="C",MAX(0,$C616-P$2)))</f>
        <v>0</v>
      </c>
      <c r="Q616" s="103" t="n">
        <f aca="false">IF(Q$1="P",MAX(0,Q$2-$C616),IF(Q$1="C",MAX(0,$C616-Q$2)))</f>
        <v>0</v>
      </c>
      <c r="R616" s="103" t="n">
        <f aca="false">IF(R$1="P",MAX(0,R$2-$C616),IF(R$1="C",MAX(0,$C616-R$2)))</f>
        <v>0</v>
      </c>
      <c r="S616" s="103" t="n">
        <f aca="false">IF(S$1="P",MAX(0,S$2-$C616),IF(S$1="C",MAX(0,$C616-S$2)))</f>
        <v>0</v>
      </c>
      <c r="T616" s="104" t="n">
        <f aca="false">A616</f>
        <v>29</v>
      </c>
      <c r="U616" s="105" t="n">
        <f aca="false">VLOOKUP($B616,Gas!$B$3:$E$2506,2)</f>
        <v>3.16</v>
      </c>
      <c r="V616" s="46" t="n">
        <f aca="false">C616/U616</f>
        <v>9.65506329113924</v>
      </c>
      <c r="W616" s="99" t="n">
        <f aca="false">VLOOKUP($B616,Gas!$B$3:$E$2506,4)</f>
        <v>0.223362380239032</v>
      </c>
    </row>
    <row r="617" customFormat="false" ht="12.75" hidden="false" customHeight="false" outlineLevel="0" collapsed="false">
      <c r="A617" s="95" t="n">
        <f aca="false">MONTH(B617)+(YEAR(B617)-1998)*12</f>
        <v>29</v>
      </c>
      <c r="B617" s="114" t="n">
        <v>36649</v>
      </c>
      <c r="C617" s="115" t="n">
        <v>32.72</v>
      </c>
      <c r="D617" s="98" t="n">
        <f aca="false">LN(C617/C616)</f>
        <v>0.069932013005968</v>
      </c>
      <c r="E617" s="106" t="n">
        <f aca="false">STDEV(D608:D617)*SQRT(trade_day)</f>
        <v>2.09439566689242</v>
      </c>
      <c r="F617" s="97"/>
      <c r="G617" s="103" t="n">
        <f aca="false">IF(G$1="P",MAX(0,G$2-$C617),IF(G$1="C",MAX(0,$C617-G$2)))</f>
        <v>0</v>
      </c>
      <c r="H617" s="103" t="n">
        <f aca="false">IF(H$1="P",MAX(0,H$2-$C617),IF(H$1="C",MAX(0,$C617-H$2)))</f>
        <v>0</v>
      </c>
      <c r="I617" s="103" t="n">
        <f aca="false">IF(I$1="P",MAX(0,I$2-$C617),IF(I$1="C",MAX(0,$C617-I$2)))</f>
        <v>0</v>
      </c>
      <c r="J617" s="103" t="n">
        <f aca="false">IF(J$1="P",MAX(0,J$2-$C617),IF(J$1="C",MAX(0,$C617-J$2)))</f>
        <v>2.28</v>
      </c>
      <c r="K617" s="103" t="n">
        <f aca="false">IF(K$1="P",MAX(0,K$2-$C617),IF(K$1="C",MAX(0,$C617-K$2)))</f>
        <v>7.28</v>
      </c>
      <c r="L617" s="103" t="n">
        <f aca="false">IF(L$1="P",MAX(0,L$2-$C617),IF(L$1="C",MAX(0,$C617-L$2)))</f>
        <v>17.28</v>
      </c>
      <c r="M617" s="103" t="n">
        <f aca="false">IF(M$1="P",MAX(0,M$2-$C617),IF(M$1="C",MAX(0,$C617-M$2)))</f>
        <v>12.72</v>
      </c>
      <c r="N617" s="103" t="n">
        <f aca="false">IF(N$1="P",MAX(0,N$2-$C617),IF(N$1="C",MAX(0,$C617-N$2)))</f>
        <v>7.72</v>
      </c>
      <c r="O617" s="103" t="n">
        <f aca="false">IF(O$1="P",MAX(0,O$2-$C617),IF(O$1="C",MAX(0,$C617-O$2)))</f>
        <v>2.72</v>
      </c>
      <c r="P617" s="103" t="n">
        <f aca="false">IF(P$1="P",MAX(0,P$2-$C617),IF(P$1="C",MAX(0,$C617-P$2)))</f>
        <v>0</v>
      </c>
      <c r="Q617" s="103" t="n">
        <f aca="false">IF(Q$1="P",MAX(0,Q$2-$C617),IF(Q$1="C",MAX(0,$C617-Q$2)))</f>
        <v>0</v>
      </c>
      <c r="R617" s="103" t="n">
        <f aca="false">IF(R$1="P",MAX(0,R$2-$C617),IF(R$1="C",MAX(0,$C617-R$2)))</f>
        <v>0</v>
      </c>
      <c r="S617" s="103" t="n">
        <f aca="false">IF(S$1="P",MAX(0,S$2-$C617),IF(S$1="C",MAX(0,$C617-S$2)))</f>
        <v>0</v>
      </c>
      <c r="T617" s="104" t="n">
        <f aca="false">A617</f>
        <v>29</v>
      </c>
      <c r="U617" s="105" t="n">
        <f aca="false">VLOOKUP($B617,Gas!$B$3:$E$2506,2)</f>
        <v>3.205</v>
      </c>
      <c r="V617" s="46" t="n">
        <f aca="false">C617/U617</f>
        <v>10.2090483619345</v>
      </c>
      <c r="W617" s="99" t="n">
        <f aca="false">VLOOKUP($B617,Gas!$B$3:$E$2506,4)</f>
        <v>0.232510864697368</v>
      </c>
    </row>
    <row r="618" customFormat="false" ht="12.75" hidden="false" customHeight="false" outlineLevel="0" collapsed="false">
      <c r="A618" s="95" t="n">
        <f aca="false">MONTH(B618)+(YEAR(B618)-1998)*12</f>
        <v>29</v>
      </c>
      <c r="B618" s="114" t="n">
        <v>36650</v>
      </c>
      <c r="C618" s="115" t="n">
        <v>33.4</v>
      </c>
      <c r="D618" s="98" t="n">
        <f aca="false">LN(C618/C617)</f>
        <v>0.0205693882481084</v>
      </c>
      <c r="E618" s="106" t="n">
        <f aca="false">STDEV(D609:D618)*SQRT(trade_day)</f>
        <v>2.09863082655104</v>
      </c>
      <c r="F618" s="97"/>
      <c r="G618" s="103" t="n">
        <f aca="false">IF(G$1="P",MAX(0,G$2-$C618),IF(G$1="C",MAX(0,$C618-G$2)))</f>
        <v>0</v>
      </c>
      <c r="H618" s="103" t="n">
        <f aca="false">IF(H$1="P",MAX(0,H$2-$C618),IF(H$1="C",MAX(0,$C618-H$2)))</f>
        <v>0</v>
      </c>
      <c r="I618" s="103" t="n">
        <f aca="false">IF(I$1="P",MAX(0,I$2-$C618),IF(I$1="C",MAX(0,$C618-I$2)))</f>
        <v>0</v>
      </c>
      <c r="J618" s="103" t="n">
        <f aca="false">IF(J$1="P",MAX(0,J$2-$C618),IF(J$1="C",MAX(0,$C618-J$2)))</f>
        <v>1.6</v>
      </c>
      <c r="K618" s="103" t="n">
        <f aca="false">IF(K$1="P",MAX(0,K$2-$C618),IF(K$1="C",MAX(0,$C618-K$2)))</f>
        <v>6.6</v>
      </c>
      <c r="L618" s="103" t="n">
        <f aca="false">IF(L$1="P",MAX(0,L$2-$C618),IF(L$1="C",MAX(0,$C618-L$2)))</f>
        <v>16.6</v>
      </c>
      <c r="M618" s="103" t="n">
        <f aca="false">IF(M$1="P",MAX(0,M$2-$C618),IF(M$1="C",MAX(0,$C618-M$2)))</f>
        <v>13.4</v>
      </c>
      <c r="N618" s="103" t="n">
        <f aca="false">IF(N$1="P",MAX(0,N$2-$C618),IF(N$1="C",MAX(0,$C618-N$2)))</f>
        <v>8.4</v>
      </c>
      <c r="O618" s="103" t="n">
        <f aca="false">IF(O$1="P",MAX(0,O$2-$C618),IF(O$1="C",MAX(0,$C618-O$2)))</f>
        <v>3.4</v>
      </c>
      <c r="P618" s="103" t="n">
        <f aca="false">IF(P$1="P",MAX(0,P$2-$C618),IF(P$1="C",MAX(0,$C618-P$2)))</f>
        <v>0</v>
      </c>
      <c r="Q618" s="103" t="n">
        <f aca="false">IF(Q$1="P",MAX(0,Q$2-$C618),IF(Q$1="C",MAX(0,$C618-Q$2)))</f>
        <v>0</v>
      </c>
      <c r="R618" s="103" t="n">
        <f aca="false">IF(R$1="P",MAX(0,R$2-$C618),IF(R$1="C",MAX(0,$C618-R$2)))</f>
        <v>0</v>
      </c>
      <c r="S618" s="103" t="n">
        <f aca="false">IF(S$1="P",MAX(0,S$2-$C618),IF(S$1="C",MAX(0,$C618-S$2)))</f>
        <v>0</v>
      </c>
      <c r="T618" s="104" t="n">
        <f aca="false">A618</f>
        <v>29</v>
      </c>
      <c r="U618" s="105" t="n">
        <f aca="false">VLOOKUP($B618,Gas!$B$3:$E$2506,2)</f>
        <v>3.18</v>
      </c>
      <c r="V618" s="46" t="n">
        <f aca="false">C618/U618</f>
        <v>10.5031446540881</v>
      </c>
      <c r="W618" s="99" t="n">
        <f aca="false">VLOOKUP($B618,Gas!$B$3:$E$2506,4)</f>
        <v>0.242754317243302</v>
      </c>
    </row>
    <row r="619" customFormat="false" ht="12.75" hidden="false" customHeight="false" outlineLevel="0" collapsed="false">
      <c r="A619" s="95" t="n">
        <f aca="false">MONTH(B619)+(YEAR(B619)-1998)*12</f>
        <v>29</v>
      </c>
      <c r="B619" s="114" t="n">
        <v>36651</v>
      </c>
      <c r="C619" s="115" t="n">
        <v>44.68</v>
      </c>
      <c r="D619" s="98" t="n">
        <f aca="false">LN(C619/C618)</f>
        <v>0.290970074218345</v>
      </c>
      <c r="E619" s="106" t="n">
        <f aca="false">STDEV(D610:D619)*SQRT(trade_day)</f>
        <v>2.11421370588893</v>
      </c>
      <c r="F619" s="97"/>
      <c r="G619" s="103" t="n">
        <f aca="false">IF(G$1="P",MAX(0,G$2-$C619),IF(G$1="C",MAX(0,$C619-G$2)))</f>
        <v>0</v>
      </c>
      <c r="H619" s="103" t="n">
        <f aca="false">IF(H$1="P",MAX(0,H$2-$C619),IF(H$1="C",MAX(0,$C619-H$2)))</f>
        <v>0</v>
      </c>
      <c r="I619" s="103" t="n">
        <f aca="false">IF(I$1="P",MAX(0,I$2-$C619),IF(I$1="C",MAX(0,$C619-I$2)))</f>
        <v>0</v>
      </c>
      <c r="J619" s="103" t="n">
        <f aca="false">IF(J$1="P",MAX(0,J$2-$C619),IF(J$1="C",MAX(0,$C619-J$2)))</f>
        <v>0</v>
      </c>
      <c r="K619" s="103" t="n">
        <f aca="false">IF(K$1="P",MAX(0,K$2-$C619),IF(K$1="C",MAX(0,$C619-K$2)))</f>
        <v>0</v>
      </c>
      <c r="L619" s="103" t="n">
        <f aca="false">IF(L$1="P",MAX(0,L$2-$C619),IF(L$1="C",MAX(0,$C619-L$2)))</f>
        <v>5.32</v>
      </c>
      <c r="M619" s="103" t="n">
        <f aca="false">IF(M$1="P",MAX(0,M$2-$C619),IF(M$1="C",MAX(0,$C619-M$2)))</f>
        <v>24.68</v>
      </c>
      <c r="N619" s="103" t="n">
        <f aca="false">IF(N$1="P",MAX(0,N$2-$C619),IF(N$1="C",MAX(0,$C619-N$2)))</f>
        <v>19.68</v>
      </c>
      <c r="O619" s="103" t="n">
        <f aca="false">IF(O$1="P",MAX(0,O$2-$C619),IF(O$1="C",MAX(0,$C619-O$2)))</f>
        <v>14.68</v>
      </c>
      <c r="P619" s="103" t="n">
        <f aca="false">IF(P$1="P",MAX(0,P$2-$C619),IF(P$1="C",MAX(0,$C619-P$2)))</f>
        <v>9.68</v>
      </c>
      <c r="Q619" s="103" t="n">
        <f aca="false">IF(Q$1="P",MAX(0,Q$2-$C619),IF(Q$1="C",MAX(0,$C619-Q$2)))</f>
        <v>4.68</v>
      </c>
      <c r="R619" s="103" t="n">
        <f aca="false">IF(R$1="P",MAX(0,R$2-$C619),IF(R$1="C",MAX(0,$C619-R$2)))</f>
        <v>0</v>
      </c>
      <c r="S619" s="103" t="n">
        <f aca="false">IF(S$1="P",MAX(0,S$2-$C619),IF(S$1="C",MAX(0,$C619-S$2)))</f>
        <v>0</v>
      </c>
      <c r="T619" s="104" t="n">
        <f aca="false">A619</f>
        <v>29</v>
      </c>
      <c r="U619" s="105" t="n">
        <f aca="false">VLOOKUP($B619,Gas!$B$3:$E$2506,2)</f>
        <v>3.085</v>
      </c>
      <c r="V619" s="46" t="n">
        <f aca="false">C619/U619</f>
        <v>14.482982171799</v>
      </c>
      <c r="W619" s="99" t="n">
        <f aca="false">VLOOKUP($B619,Gas!$B$3:$E$2506,4)</f>
        <v>0.299306140304518</v>
      </c>
    </row>
    <row r="620" customFormat="false" ht="12.75" hidden="false" customHeight="false" outlineLevel="0" collapsed="false">
      <c r="A620" s="95" t="n">
        <f aca="false">MONTH(B620)+(YEAR(B620)-1998)*12</f>
        <v>29</v>
      </c>
      <c r="B620" s="114" t="n">
        <v>36654</v>
      </c>
      <c r="C620" s="115" t="n">
        <v>78.09</v>
      </c>
      <c r="D620" s="98" t="n">
        <f aca="false">LN(C620/C619)</f>
        <v>0.558336033473584</v>
      </c>
      <c r="E620" s="106" t="n">
        <f aca="false">STDEV(D611:D620)*SQRT(trade_day)</f>
        <v>3.2443677309056</v>
      </c>
      <c r="F620" s="97"/>
      <c r="G620" s="103" t="n">
        <f aca="false">IF(G$1="P",MAX(0,G$2-$C620),IF(G$1="C",MAX(0,$C620-G$2)))</f>
        <v>0</v>
      </c>
      <c r="H620" s="103" t="n">
        <f aca="false">IF(H$1="P",MAX(0,H$2-$C620),IF(H$1="C",MAX(0,$C620-H$2)))</f>
        <v>0</v>
      </c>
      <c r="I620" s="103" t="n">
        <f aca="false">IF(I$1="P",MAX(0,I$2-$C620),IF(I$1="C",MAX(0,$C620-I$2)))</f>
        <v>0</v>
      </c>
      <c r="J620" s="103" t="n">
        <f aca="false">IF(J$1="P",MAX(0,J$2-$C620),IF(J$1="C",MAX(0,$C620-J$2)))</f>
        <v>0</v>
      </c>
      <c r="K620" s="103" t="n">
        <f aca="false">IF(K$1="P",MAX(0,K$2-$C620),IF(K$1="C",MAX(0,$C620-K$2)))</f>
        <v>0</v>
      </c>
      <c r="L620" s="103" t="n">
        <f aca="false">IF(L$1="P",MAX(0,L$2-$C620),IF(L$1="C",MAX(0,$C620-L$2)))</f>
        <v>0</v>
      </c>
      <c r="M620" s="103" t="n">
        <f aca="false">IF(M$1="P",MAX(0,M$2-$C620),IF(M$1="C",MAX(0,$C620-M$2)))</f>
        <v>58.09</v>
      </c>
      <c r="N620" s="103" t="n">
        <f aca="false">IF(N$1="P",MAX(0,N$2-$C620),IF(N$1="C",MAX(0,$C620-N$2)))</f>
        <v>53.09</v>
      </c>
      <c r="O620" s="103" t="n">
        <f aca="false">IF(O$1="P",MAX(0,O$2-$C620),IF(O$1="C",MAX(0,$C620-O$2)))</f>
        <v>48.09</v>
      </c>
      <c r="P620" s="103" t="n">
        <f aca="false">IF(P$1="P",MAX(0,P$2-$C620),IF(P$1="C",MAX(0,$C620-P$2)))</f>
        <v>43.09</v>
      </c>
      <c r="Q620" s="103" t="n">
        <f aca="false">IF(Q$1="P",MAX(0,Q$2-$C620),IF(Q$1="C",MAX(0,$C620-Q$2)))</f>
        <v>38.09</v>
      </c>
      <c r="R620" s="103" t="n">
        <f aca="false">IF(R$1="P",MAX(0,R$2-$C620),IF(R$1="C",MAX(0,$C620-R$2)))</f>
        <v>28.09</v>
      </c>
      <c r="S620" s="103" t="n">
        <f aca="false">IF(S$1="P",MAX(0,S$2-$C620),IF(S$1="C",MAX(0,$C620-S$2)))</f>
        <v>0</v>
      </c>
      <c r="T620" s="104" t="n">
        <f aca="false">A620</f>
        <v>29</v>
      </c>
      <c r="U620" s="105" t="n">
        <f aca="false">VLOOKUP($B620,Gas!$B$3:$E$2506,2)</f>
        <v>3.11</v>
      </c>
      <c r="V620" s="46" t="n">
        <f aca="false">C620/U620</f>
        <v>25.1093247588424</v>
      </c>
      <c r="W620" s="99" t="n">
        <f aca="false">VLOOKUP($B620,Gas!$B$3:$E$2506,4)</f>
        <v>0.254721128378113</v>
      </c>
    </row>
    <row r="621" customFormat="false" ht="12.75" hidden="false" customHeight="false" outlineLevel="0" collapsed="false">
      <c r="A621" s="95" t="n">
        <f aca="false">MONTH(B621)+(YEAR(B621)-1998)*12</f>
        <v>29</v>
      </c>
      <c r="B621" s="114" t="n">
        <v>36655</v>
      </c>
      <c r="C621" s="115" t="n">
        <v>181.22</v>
      </c>
      <c r="D621" s="98" t="n">
        <f aca="false">LN(C621/C620)</f>
        <v>0.841849755119331</v>
      </c>
      <c r="E621" s="106" t="n">
        <f aca="false">STDEV(D612:D621)*SQRT(trade_day)</f>
        <v>4.68723695179413</v>
      </c>
      <c r="F621" s="97"/>
      <c r="G621" s="103" t="n">
        <f aca="false">IF(G$1="P",MAX(0,G$2-$C621),IF(G$1="C",MAX(0,$C621-G$2)))</f>
        <v>0</v>
      </c>
      <c r="H621" s="103" t="n">
        <f aca="false">IF(H$1="P",MAX(0,H$2-$C621),IF(H$1="C",MAX(0,$C621-H$2)))</f>
        <v>0</v>
      </c>
      <c r="I621" s="103" t="n">
        <f aca="false">IF(I$1="P",MAX(0,I$2-$C621),IF(I$1="C",MAX(0,$C621-I$2)))</f>
        <v>0</v>
      </c>
      <c r="J621" s="103" t="n">
        <f aca="false">IF(J$1="P",MAX(0,J$2-$C621),IF(J$1="C",MAX(0,$C621-J$2)))</f>
        <v>0</v>
      </c>
      <c r="K621" s="103" t="n">
        <f aca="false">IF(K$1="P",MAX(0,K$2-$C621),IF(K$1="C",MAX(0,$C621-K$2)))</f>
        <v>0</v>
      </c>
      <c r="L621" s="103" t="n">
        <f aca="false">IF(L$1="P",MAX(0,L$2-$C621),IF(L$1="C",MAX(0,$C621-L$2)))</f>
        <v>0</v>
      </c>
      <c r="M621" s="103" t="n">
        <f aca="false">IF(M$1="P",MAX(0,M$2-$C621),IF(M$1="C",MAX(0,$C621-M$2)))</f>
        <v>161.22</v>
      </c>
      <c r="N621" s="103" t="n">
        <f aca="false">IF(N$1="P",MAX(0,N$2-$C621),IF(N$1="C",MAX(0,$C621-N$2)))</f>
        <v>156.22</v>
      </c>
      <c r="O621" s="103" t="n">
        <f aca="false">IF(O$1="P",MAX(0,O$2-$C621),IF(O$1="C",MAX(0,$C621-O$2)))</f>
        <v>151.22</v>
      </c>
      <c r="P621" s="103" t="n">
        <f aca="false">IF(P$1="P",MAX(0,P$2-$C621),IF(P$1="C",MAX(0,$C621-P$2)))</f>
        <v>146.22</v>
      </c>
      <c r="Q621" s="103" t="n">
        <f aca="false">IF(Q$1="P",MAX(0,Q$2-$C621),IF(Q$1="C",MAX(0,$C621-Q$2)))</f>
        <v>141.22</v>
      </c>
      <c r="R621" s="103" t="n">
        <f aca="false">IF(R$1="P",MAX(0,R$2-$C621),IF(R$1="C",MAX(0,$C621-R$2)))</f>
        <v>131.22</v>
      </c>
      <c r="S621" s="103" t="n">
        <f aca="false">IF(S$1="P",MAX(0,S$2-$C621),IF(S$1="C",MAX(0,$C621-S$2)))</f>
        <v>81.21999</v>
      </c>
      <c r="T621" s="104" t="n">
        <f aca="false">A621</f>
        <v>29</v>
      </c>
      <c r="U621" s="105" t="n">
        <f aca="false">VLOOKUP($B621,Gas!$B$3:$E$2506,2)</f>
        <v>3.12</v>
      </c>
      <c r="V621" s="46" t="n">
        <f aca="false">C621/U621</f>
        <v>58.0833333333333</v>
      </c>
      <c r="W621" s="99" t="n">
        <f aca="false">VLOOKUP($B621,Gas!$B$3:$E$2506,4)</f>
        <v>0.246881900481769</v>
      </c>
    </row>
    <row r="622" customFormat="false" ht="12.75" hidden="false" customHeight="false" outlineLevel="0" collapsed="false">
      <c r="A622" s="95" t="n">
        <f aca="false">MONTH(B622)+(YEAR(B622)-1998)*12</f>
        <v>29</v>
      </c>
      <c r="B622" s="114" t="n">
        <v>36656</v>
      </c>
      <c r="C622" s="115" t="n">
        <v>113.29</v>
      </c>
      <c r="D622" s="98" t="n">
        <f aca="false">LN(C622/C621)</f>
        <v>-0.469760859908517</v>
      </c>
      <c r="E622" s="106" t="n">
        <f aca="false">STDEV(D613:D622)*SQRT(trade_day)</f>
        <v>5.67380869389345</v>
      </c>
      <c r="F622" s="97"/>
      <c r="G622" s="103" t="n">
        <f aca="false">IF(G$1="P",MAX(0,G$2-$C622),IF(G$1="C",MAX(0,$C622-G$2)))</f>
        <v>0</v>
      </c>
      <c r="H622" s="103" t="n">
        <f aca="false">IF(H$1="P",MAX(0,H$2-$C622),IF(H$1="C",MAX(0,$C622-H$2)))</f>
        <v>0</v>
      </c>
      <c r="I622" s="103" t="n">
        <f aca="false">IF(I$1="P",MAX(0,I$2-$C622),IF(I$1="C",MAX(0,$C622-I$2)))</f>
        <v>0</v>
      </c>
      <c r="J622" s="103" t="n">
        <f aca="false">IF(J$1="P",MAX(0,J$2-$C622),IF(J$1="C",MAX(0,$C622-J$2)))</f>
        <v>0</v>
      </c>
      <c r="K622" s="103" t="n">
        <f aca="false">IF(K$1="P",MAX(0,K$2-$C622),IF(K$1="C",MAX(0,$C622-K$2)))</f>
        <v>0</v>
      </c>
      <c r="L622" s="103" t="n">
        <f aca="false">IF(L$1="P",MAX(0,L$2-$C622),IF(L$1="C",MAX(0,$C622-L$2)))</f>
        <v>0</v>
      </c>
      <c r="M622" s="103" t="n">
        <f aca="false">IF(M$1="P",MAX(0,M$2-$C622),IF(M$1="C",MAX(0,$C622-M$2)))</f>
        <v>93.29</v>
      </c>
      <c r="N622" s="103" t="n">
        <f aca="false">IF(N$1="P",MAX(0,N$2-$C622),IF(N$1="C",MAX(0,$C622-N$2)))</f>
        <v>88.29</v>
      </c>
      <c r="O622" s="103" t="n">
        <f aca="false">IF(O$1="P",MAX(0,O$2-$C622),IF(O$1="C",MAX(0,$C622-O$2)))</f>
        <v>83.29</v>
      </c>
      <c r="P622" s="103" t="n">
        <f aca="false">IF(P$1="P",MAX(0,P$2-$C622),IF(P$1="C",MAX(0,$C622-P$2)))</f>
        <v>78.29</v>
      </c>
      <c r="Q622" s="103" t="n">
        <f aca="false">IF(Q$1="P",MAX(0,Q$2-$C622),IF(Q$1="C",MAX(0,$C622-Q$2)))</f>
        <v>73.29</v>
      </c>
      <c r="R622" s="103" t="n">
        <f aca="false">IF(R$1="P",MAX(0,R$2-$C622),IF(R$1="C",MAX(0,$C622-R$2)))</f>
        <v>63.29</v>
      </c>
      <c r="S622" s="103" t="n">
        <f aca="false">IF(S$1="P",MAX(0,S$2-$C622),IF(S$1="C",MAX(0,$C622-S$2)))</f>
        <v>13.28999</v>
      </c>
      <c r="T622" s="104" t="n">
        <f aca="false">A622</f>
        <v>29</v>
      </c>
      <c r="U622" s="105" t="n">
        <f aca="false">VLOOKUP($B622,Gas!$B$3:$E$2506,2)</f>
        <v>3.25</v>
      </c>
      <c r="V622" s="46" t="n">
        <f aca="false">C622/U622</f>
        <v>34.8584615384615</v>
      </c>
      <c r="W622" s="99" t="n">
        <f aca="false">VLOOKUP($B622,Gas!$B$3:$E$2506,4)</f>
        <v>0.344349222233105</v>
      </c>
    </row>
    <row r="623" customFormat="false" ht="12.75" hidden="false" customHeight="false" outlineLevel="0" collapsed="false">
      <c r="A623" s="95" t="n">
        <f aca="false">MONTH(B623)+(YEAR(B623)-1998)*12</f>
        <v>29</v>
      </c>
      <c r="B623" s="114" t="n">
        <v>36657</v>
      </c>
      <c r="C623" s="115" t="n">
        <v>46.55</v>
      </c>
      <c r="D623" s="98" t="n">
        <f aca="false">LN(C623/C622)</f>
        <v>-0.889423899162321</v>
      </c>
      <c r="E623" s="106" t="n">
        <f aca="false">STDEV(D614:D623)*SQRT(trade_day)</f>
        <v>7.65570435308554</v>
      </c>
      <c r="F623" s="97"/>
      <c r="G623" s="103" t="n">
        <f aca="false">IF(G$1="P",MAX(0,G$2-$C623),IF(G$1="C",MAX(0,$C623-G$2)))</f>
        <v>0</v>
      </c>
      <c r="H623" s="103" t="n">
        <f aca="false">IF(H$1="P",MAX(0,H$2-$C623),IF(H$1="C",MAX(0,$C623-H$2)))</f>
        <v>0</v>
      </c>
      <c r="I623" s="103" t="n">
        <f aca="false">IF(I$1="P",MAX(0,I$2-$C623),IF(I$1="C",MAX(0,$C623-I$2)))</f>
        <v>0</v>
      </c>
      <c r="J623" s="103" t="n">
        <f aca="false">IF(J$1="P",MAX(0,J$2-$C623),IF(J$1="C",MAX(0,$C623-J$2)))</f>
        <v>0</v>
      </c>
      <c r="K623" s="103" t="n">
        <f aca="false">IF(K$1="P",MAX(0,K$2-$C623),IF(K$1="C",MAX(0,$C623-K$2)))</f>
        <v>0</v>
      </c>
      <c r="L623" s="103" t="n">
        <f aca="false">IF(L$1="P",MAX(0,L$2-$C623),IF(L$1="C",MAX(0,$C623-L$2)))</f>
        <v>3.45</v>
      </c>
      <c r="M623" s="103" t="n">
        <f aca="false">IF(M$1="P",MAX(0,M$2-$C623),IF(M$1="C",MAX(0,$C623-M$2)))</f>
        <v>26.55</v>
      </c>
      <c r="N623" s="103" t="n">
        <f aca="false">IF(N$1="P",MAX(0,N$2-$C623),IF(N$1="C",MAX(0,$C623-N$2)))</f>
        <v>21.55</v>
      </c>
      <c r="O623" s="103" t="n">
        <f aca="false">IF(O$1="P",MAX(0,O$2-$C623),IF(O$1="C",MAX(0,$C623-O$2)))</f>
        <v>16.55</v>
      </c>
      <c r="P623" s="103" t="n">
        <f aca="false">IF(P$1="P",MAX(0,P$2-$C623),IF(P$1="C",MAX(0,$C623-P$2)))</f>
        <v>11.55</v>
      </c>
      <c r="Q623" s="103" t="n">
        <f aca="false">IF(Q$1="P",MAX(0,Q$2-$C623),IF(Q$1="C",MAX(0,$C623-Q$2)))</f>
        <v>6.55</v>
      </c>
      <c r="R623" s="103" t="n">
        <f aca="false">IF(R$1="P",MAX(0,R$2-$C623),IF(R$1="C",MAX(0,$C623-R$2)))</f>
        <v>0</v>
      </c>
      <c r="S623" s="103" t="n">
        <f aca="false">IF(S$1="P",MAX(0,S$2-$C623),IF(S$1="C",MAX(0,$C623-S$2)))</f>
        <v>0</v>
      </c>
      <c r="T623" s="104" t="n">
        <f aca="false">A623</f>
        <v>29</v>
      </c>
      <c r="U623" s="105" t="n">
        <f aca="false">VLOOKUP($B623,Gas!$B$3:$E$2506,2)</f>
        <v>3.195</v>
      </c>
      <c r="V623" s="46" t="n">
        <f aca="false">C623/U623</f>
        <v>14.5696400625978</v>
      </c>
      <c r="W623" s="99" t="n">
        <f aca="false">VLOOKUP($B623,Gas!$B$3:$E$2506,4)</f>
        <v>0.366950295556938</v>
      </c>
    </row>
    <row r="624" customFormat="false" ht="12.75" hidden="false" customHeight="false" outlineLevel="0" collapsed="false">
      <c r="A624" s="95" t="n">
        <f aca="false">MONTH(B624)+(YEAR(B624)-1998)*12</f>
        <v>29</v>
      </c>
      <c r="B624" s="114" t="n">
        <v>36658</v>
      </c>
      <c r="C624" s="115" t="n">
        <v>59.03</v>
      </c>
      <c r="D624" s="98" t="n">
        <f aca="false">LN(C624/C623)</f>
        <v>0.237518785529522</v>
      </c>
      <c r="E624" s="106" t="n">
        <f aca="false">STDEV(D615:D624)*SQRT(trade_day)</f>
        <v>7.68724479303751</v>
      </c>
      <c r="F624" s="97"/>
      <c r="G624" s="103" t="n">
        <f aca="false">IF(G$1="P",MAX(0,G$2-$C624),IF(G$1="C",MAX(0,$C624-G$2)))</f>
        <v>0</v>
      </c>
      <c r="H624" s="103" t="n">
        <f aca="false">IF(H$1="P",MAX(0,H$2-$C624),IF(H$1="C",MAX(0,$C624-H$2)))</f>
        <v>0</v>
      </c>
      <c r="I624" s="103" t="n">
        <f aca="false">IF(I$1="P",MAX(0,I$2-$C624),IF(I$1="C",MAX(0,$C624-I$2)))</f>
        <v>0</v>
      </c>
      <c r="J624" s="103" t="n">
        <f aca="false">IF(J$1="P",MAX(0,J$2-$C624),IF(J$1="C",MAX(0,$C624-J$2)))</f>
        <v>0</v>
      </c>
      <c r="K624" s="103" t="n">
        <f aca="false">IF(K$1="P",MAX(0,K$2-$C624),IF(K$1="C",MAX(0,$C624-K$2)))</f>
        <v>0</v>
      </c>
      <c r="L624" s="103" t="n">
        <f aca="false">IF(L$1="P",MAX(0,L$2-$C624),IF(L$1="C",MAX(0,$C624-L$2)))</f>
        <v>0</v>
      </c>
      <c r="M624" s="103" t="n">
        <f aca="false">IF(M$1="P",MAX(0,M$2-$C624),IF(M$1="C",MAX(0,$C624-M$2)))</f>
        <v>39.03</v>
      </c>
      <c r="N624" s="103" t="n">
        <f aca="false">IF(N$1="P",MAX(0,N$2-$C624),IF(N$1="C",MAX(0,$C624-N$2)))</f>
        <v>34.03</v>
      </c>
      <c r="O624" s="103" t="n">
        <f aca="false">IF(O$1="P",MAX(0,O$2-$C624),IF(O$1="C",MAX(0,$C624-O$2)))</f>
        <v>29.03</v>
      </c>
      <c r="P624" s="103" t="n">
        <f aca="false">IF(P$1="P",MAX(0,P$2-$C624),IF(P$1="C",MAX(0,$C624-P$2)))</f>
        <v>24.03</v>
      </c>
      <c r="Q624" s="103" t="n">
        <f aca="false">IF(Q$1="P",MAX(0,Q$2-$C624),IF(Q$1="C",MAX(0,$C624-Q$2)))</f>
        <v>19.03</v>
      </c>
      <c r="R624" s="103" t="n">
        <f aca="false">IF(R$1="P",MAX(0,R$2-$C624),IF(R$1="C",MAX(0,$C624-R$2)))</f>
        <v>9.03</v>
      </c>
      <c r="S624" s="103" t="n">
        <f aca="false">IF(S$1="P",MAX(0,S$2-$C624),IF(S$1="C",MAX(0,$C624-S$2)))</f>
        <v>0</v>
      </c>
      <c r="T624" s="104" t="n">
        <f aca="false">A624</f>
        <v>29</v>
      </c>
      <c r="U624" s="105" t="n">
        <f aca="false">VLOOKUP($B624,Gas!$B$3:$E$2506,2)</f>
        <v>3.365</v>
      </c>
      <c r="V624" s="46" t="n">
        <f aca="false">C624/U624</f>
        <v>17.5423476968796</v>
      </c>
      <c r="W624" s="99" t="n">
        <f aca="false">VLOOKUP($B624,Gas!$B$3:$E$2506,4)</f>
        <v>0.472576506336669</v>
      </c>
    </row>
    <row r="625" customFormat="false" ht="12.75" hidden="false" customHeight="false" outlineLevel="0" collapsed="false">
      <c r="A625" s="95" t="n">
        <f aca="false">MONTH(B625)+(YEAR(B625)-1998)*12</f>
        <v>29</v>
      </c>
      <c r="B625" s="114" t="n">
        <v>36661</v>
      </c>
      <c r="C625" s="115" t="n">
        <v>36.31</v>
      </c>
      <c r="D625" s="98" t="n">
        <f aca="false">LN(C625/C624)</f>
        <v>-0.485952603826354</v>
      </c>
      <c r="E625" s="106" t="n">
        <f aca="false">STDEV(D616:D625)*SQRT(trade_day)</f>
        <v>8.19324368769434</v>
      </c>
      <c r="F625" s="97"/>
      <c r="G625" s="103" t="n">
        <f aca="false">IF(G$1="P",MAX(0,G$2-$C625),IF(G$1="C",MAX(0,$C625-G$2)))</f>
        <v>0</v>
      </c>
      <c r="H625" s="103" t="n">
        <f aca="false">IF(H$1="P",MAX(0,H$2-$C625),IF(H$1="C",MAX(0,$C625-H$2)))</f>
        <v>0</v>
      </c>
      <c r="I625" s="103" t="n">
        <f aca="false">IF(I$1="P",MAX(0,I$2-$C625),IF(I$1="C",MAX(0,$C625-I$2)))</f>
        <v>0</v>
      </c>
      <c r="J625" s="103" t="n">
        <f aca="false">IF(J$1="P",MAX(0,J$2-$C625),IF(J$1="C",MAX(0,$C625-J$2)))</f>
        <v>0</v>
      </c>
      <c r="K625" s="103" t="n">
        <f aca="false">IF(K$1="P",MAX(0,K$2-$C625),IF(K$1="C",MAX(0,$C625-K$2)))</f>
        <v>3.69</v>
      </c>
      <c r="L625" s="103" t="n">
        <f aca="false">IF(L$1="P",MAX(0,L$2-$C625),IF(L$1="C",MAX(0,$C625-L$2)))</f>
        <v>13.69</v>
      </c>
      <c r="M625" s="103" t="n">
        <f aca="false">IF(M$1="P",MAX(0,M$2-$C625),IF(M$1="C",MAX(0,$C625-M$2)))</f>
        <v>16.31</v>
      </c>
      <c r="N625" s="103" t="n">
        <f aca="false">IF(N$1="P",MAX(0,N$2-$C625),IF(N$1="C",MAX(0,$C625-N$2)))</f>
        <v>11.31</v>
      </c>
      <c r="O625" s="103" t="n">
        <f aca="false">IF(O$1="P",MAX(0,O$2-$C625),IF(O$1="C",MAX(0,$C625-O$2)))</f>
        <v>6.31</v>
      </c>
      <c r="P625" s="103" t="n">
        <f aca="false">IF(P$1="P",MAX(0,P$2-$C625),IF(P$1="C",MAX(0,$C625-P$2)))</f>
        <v>1.31</v>
      </c>
      <c r="Q625" s="103" t="n">
        <f aca="false">IF(Q$1="P",MAX(0,Q$2-$C625),IF(Q$1="C",MAX(0,$C625-Q$2)))</f>
        <v>0</v>
      </c>
      <c r="R625" s="103" t="n">
        <f aca="false">IF(R$1="P",MAX(0,R$2-$C625),IF(R$1="C",MAX(0,$C625-R$2)))</f>
        <v>0</v>
      </c>
      <c r="S625" s="103" t="n">
        <f aca="false">IF(S$1="P",MAX(0,S$2-$C625),IF(S$1="C",MAX(0,$C625-S$2)))</f>
        <v>0</v>
      </c>
      <c r="T625" s="104" t="n">
        <f aca="false">A625</f>
        <v>29</v>
      </c>
      <c r="U625" s="105" t="n">
        <f aca="false">VLOOKUP($B625,Gas!$B$3:$E$2506,2)</f>
        <v>3.35</v>
      </c>
      <c r="V625" s="46" t="n">
        <f aca="false">C625/U625</f>
        <v>10.8388059701493</v>
      </c>
      <c r="W625" s="99" t="n">
        <f aca="false">VLOOKUP($B625,Gas!$B$3:$E$2506,4)</f>
        <v>0.405853344352909</v>
      </c>
    </row>
    <row r="626" customFormat="false" ht="12.75" hidden="false" customHeight="false" outlineLevel="0" collapsed="false">
      <c r="A626" s="95" t="n">
        <f aca="false">MONTH(B626)+(YEAR(B626)-1998)*12</f>
        <v>29</v>
      </c>
      <c r="B626" s="114" t="n">
        <v>36662</v>
      </c>
      <c r="C626" s="115" t="n">
        <v>26.93</v>
      </c>
      <c r="D626" s="98" t="n">
        <f aca="false">LN(C626/C625)</f>
        <v>-0.298852278602737</v>
      </c>
      <c r="E626" s="106" t="n">
        <f aca="false">STDEV(D617:D626)*SQRT(trade_day)</f>
        <v>8.33749461508712</v>
      </c>
      <c r="F626" s="97"/>
      <c r="G626" s="103" t="n">
        <f aca="false">IF(G$1="P",MAX(0,G$2-$C626),IF(G$1="C",MAX(0,$C626-G$2)))</f>
        <v>0</v>
      </c>
      <c r="H626" s="103" t="n">
        <f aca="false">IF(H$1="P",MAX(0,H$2-$C626),IF(H$1="C",MAX(0,$C626-H$2)))</f>
        <v>0</v>
      </c>
      <c r="I626" s="103" t="n">
        <f aca="false">IF(I$1="P",MAX(0,I$2-$C626),IF(I$1="C",MAX(0,$C626-I$2)))</f>
        <v>3.07</v>
      </c>
      <c r="J626" s="103" t="n">
        <f aca="false">IF(J$1="P",MAX(0,J$2-$C626),IF(J$1="C",MAX(0,$C626-J$2)))</f>
        <v>8.07</v>
      </c>
      <c r="K626" s="103" t="n">
        <f aca="false">IF(K$1="P",MAX(0,K$2-$C626),IF(K$1="C",MAX(0,$C626-K$2)))</f>
        <v>13.07</v>
      </c>
      <c r="L626" s="103" t="n">
        <f aca="false">IF(L$1="P",MAX(0,L$2-$C626),IF(L$1="C",MAX(0,$C626-L$2)))</f>
        <v>23.07</v>
      </c>
      <c r="M626" s="103" t="n">
        <f aca="false">IF(M$1="P",MAX(0,M$2-$C626),IF(M$1="C",MAX(0,$C626-M$2)))</f>
        <v>6.93</v>
      </c>
      <c r="N626" s="103" t="n">
        <f aca="false">IF(N$1="P",MAX(0,N$2-$C626),IF(N$1="C",MAX(0,$C626-N$2)))</f>
        <v>1.93</v>
      </c>
      <c r="O626" s="103" t="n">
        <f aca="false">IF(O$1="P",MAX(0,O$2-$C626),IF(O$1="C",MAX(0,$C626-O$2)))</f>
        <v>0</v>
      </c>
      <c r="P626" s="103" t="n">
        <f aca="false">IF(P$1="P",MAX(0,P$2-$C626),IF(P$1="C",MAX(0,$C626-P$2)))</f>
        <v>0</v>
      </c>
      <c r="Q626" s="103" t="n">
        <f aca="false">IF(Q$1="P",MAX(0,Q$2-$C626),IF(Q$1="C",MAX(0,$C626-Q$2)))</f>
        <v>0</v>
      </c>
      <c r="R626" s="103" t="n">
        <f aca="false">IF(R$1="P",MAX(0,R$2-$C626),IF(R$1="C",MAX(0,$C626-R$2)))</f>
        <v>0</v>
      </c>
      <c r="S626" s="103" t="n">
        <f aca="false">IF(S$1="P",MAX(0,S$2-$C626),IF(S$1="C",MAX(0,$C626-S$2)))</f>
        <v>0</v>
      </c>
      <c r="T626" s="104" t="n">
        <f aca="false">A626</f>
        <v>29</v>
      </c>
      <c r="U626" s="105" t="n">
        <f aca="false">VLOOKUP($B626,Gas!$B$3:$E$2506,2)</f>
        <v>3.365</v>
      </c>
      <c r="V626" s="46" t="n">
        <f aca="false">C626/U626</f>
        <v>8.00297176820208</v>
      </c>
      <c r="W626" s="99" t="n">
        <f aca="false">VLOOKUP($B626,Gas!$B$3:$E$2506,4)</f>
        <v>0.406497864413168</v>
      </c>
    </row>
    <row r="627" customFormat="false" ht="12.75" hidden="false" customHeight="false" outlineLevel="0" collapsed="false">
      <c r="A627" s="95" t="n">
        <f aca="false">MONTH(B627)+(YEAR(B627)-1998)*12</f>
        <v>29</v>
      </c>
      <c r="B627" s="114" t="n">
        <v>36663</v>
      </c>
      <c r="C627" s="115" t="n">
        <v>26.71</v>
      </c>
      <c r="D627" s="98" t="n">
        <f aca="false">LN(C627/C626)</f>
        <v>-0.00820287970163796</v>
      </c>
      <c r="E627" s="106" t="n">
        <f aca="false">STDEV(D618:D627)*SQRT(trade_day)</f>
        <v>8.32518472895137</v>
      </c>
      <c r="F627" s="97"/>
      <c r="G627" s="103" t="n">
        <f aca="false">IF(G$1="P",MAX(0,G$2-$C627),IF(G$1="C",MAX(0,$C627-G$2)))</f>
        <v>0</v>
      </c>
      <c r="H627" s="103" t="n">
        <f aca="false">IF(H$1="P",MAX(0,H$2-$C627),IF(H$1="C",MAX(0,$C627-H$2)))</f>
        <v>0</v>
      </c>
      <c r="I627" s="103" t="n">
        <f aca="false">IF(I$1="P",MAX(0,I$2-$C627),IF(I$1="C",MAX(0,$C627-I$2)))</f>
        <v>3.29</v>
      </c>
      <c r="J627" s="103" t="n">
        <f aca="false">IF(J$1="P",MAX(0,J$2-$C627),IF(J$1="C",MAX(0,$C627-J$2)))</f>
        <v>8.29</v>
      </c>
      <c r="K627" s="103" t="n">
        <f aca="false">IF(K$1="P",MAX(0,K$2-$C627),IF(K$1="C",MAX(0,$C627-K$2)))</f>
        <v>13.29</v>
      </c>
      <c r="L627" s="103" t="n">
        <f aca="false">IF(L$1="P",MAX(0,L$2-$C627),IF(L$1="C",MAX(0,$C627-L$2)))</f>
        <v>23.29</v>
      </c>
      <c r="M627" s="103" t="n">
        <f aca="false">IF(M$1="P",MAX(0,M$2-$C627),IF(M$1="C",MAX(0,$C627-M$2)))</f>
        <v>6.71</v>
      </c>
      <c r="N627" s="103" t="n">
        <f aca="false">IF(N$1="P",MAX(0,N$2-$C627),IF(N$1="C",MAX(0,$C627-N$2)))</f>
        <v>1.71</v>
      </c>
      <c r="O627" s="103" t="n">
        <f aca="false">IF(O$1="P",MAX(0,O$2-$C627),IF(O$1="C",MAX(0,$C627-O$2)))</f>
        <v>0</v>
      </c>
      <c r="P627" s="103" t="n">
        <f aca="false">IF(P$1="P",MAX(0,P$2-$C627),IF(P$1="C",MAX(0,$C627-P$2)))</f>
        <v>0</v>
      </c>
      <c r="Q627" s="103" t="n">
        <f aca="false">IF(Q$1="P",MAX(0,Q$2-$C627),IF(Q$1="C",MAX(0,$C627-Q$2)))</f>
        <v>0</v>
      </c>
      <c r="R627" s="103" t="n">
        <f aca="false">IF(R$1="P",MAX(0,R$2-$C627),IF(R$1="C",MAX(0,$C627-R$2)))</f>
        <v>0</v>
      </c>
      <c r="S627" s="103" t="n">
        <f aca="false">IF(S$1="P",MAX(0,S$2-$C627),IF(S$1="C",MAX(0,$C627-S$2)))</f>
        <v>0</v>
      </c>
      <c r="T627" s="104" t="n">
        <f aca="false">A627</f>
        <v>29</v>
      </c>
      <c r="U627" s="105" t="n">
        <f aca="false">VLOOKUP($B627,Gas!$B$3:$E$2506,2)</f>
        <v>3.455</v>
      </c>
      <c r="V627" s="46" t="n">
        <f aca="false">C627/U627</f>
        <v>7.73082489146165</v>
      </c>
      <c r="W627" s="99" t="n">
        <f aca="false">VLOOKUP($B627,Gas!$B$3:$E$2506,4)</f>
        <v>0.416890435529243</v>
      </c>
    </row>
    <row r="628" customFormat="false" ht="12.75" hidden="false" customHeight="false" outlineLevel="0" collapsed="false">
      <c r="A628" s="95" t="n">
        <f aca="false">MONTH(B628)+(YEAR(B628)-1998)*12</f>
        <v>29</v>
      </c>
      <c r="B628" s="114" t="n">
        <v>36664</v>
      </c>
      <c r="C628" s="115" t="n">
        <v>41.92</v>
      </c>
      <c r="D628" s="98" t="n">
        <f aca="false">LN(C628/C627)</f>
        <v>0.450725012890917</v>
      </c>
      <c r="E628" s="106" t="n">
        <f aca="false">STDEV(D619:D628)*SQRT(trade_day)</f>
        <v>8.65511997729146</v>
      </c>
      <c r="F628" s="97"/>
      <c r="G628" s="103" t="n">
        <f aca="false">IF(G$1="P",MAX(0,G$2-$C628),IF(G$1="C",MAX(0,$C628-G$2)))</f>
        <v>0</v>
      </c>
      <c r="H628" s="103" t="n">
        <f aca="false">IF(H$1="P",MAX(0,H$2-$C628),IF(H$1="C",MAX(0,$C628-H$2)))</f>
        <v>0</v>
      </c>
      <c r="I628" s="103" t="n">
        <f aca="false">IF(I$1="P",MAX(0,I$2-$C628),IF(I$1="C",MAX(0,$C628-I$2)))</f>
        <v>0</v>
      </c>
      <c r="J628" s="103" t="n">
        <f aca="false">IF(J$1="P",MAX(0,J$2-$C628),IF(J$1="C",MAX(0,$C628-J$2)))</f>
        <v>0</v>
      </c>
      <c r="K628" s="103" t="n">
        <f aca="false">IF(K$1="P",MAX(0,K$2-$C628),IF(K$1="C",MAX(0,$C628-K$2)))</f>
        <v>0</v>
      </c>
      <c r="L628" s="103" t="n">
        <f aca="false">IF(L$1="P",MAX(0,L$2-$C628),IF(L$1="C",MAX(0,$C628-L$2)))</f>
        <v>8.08</v>
      </c>
      <c r="M628" s="103" t="n">
        <f aca="false">IF(M$1="P",MAX(0,M$2-$C628),IF(M$1="C",MAX(0,$C628-M$2)))</f>
        <v>21.92</v>
      </c>
      <c r="N628" s="103" t="n">
        <f aca="false">IF(N$1="P",MAX(0,N$2-$C628),IF(N$1="C",MAX(0,$C628-N$2)))</f>
        <v>16.92</v>
      </c>
      <c r="O628" s="103" t="n">
        <f aca="false">IF(O$1="P",MAX(0,O$2-$C628),IF(O$1="C",MAX(0,$C628-O$2)))</f>
        <v>11.92</v>
      </c>
      <c r="P628" s="103" t="n">
        <f aca="false">IF(P$1="P",MAX(0,P$2-$C628),IF(P$1="C",MAX(0,$C628-P$2)))</f>
        <v>6.92</v>
      </c>
      <c r="Q628" s="103" t="n">
        <f aca="false">IF(Q$1="P",MAX(0,Q$2-$C628),IF(Q$1="C",MAX(0,$C628-Q$2)))</f>
        <v>1.92</v>
      </c>
      <c r="R628" s="103" t="n">
        <f aca="false">IF(R$1="P",MAX(0,R$2-$C628),IF(R$1="C",MAX(0,$C628-R$2)))</f>
        <v>0</v>
      </c>
      <c r="S628" s="103" t="n">
        <f aca="false">IF(S$1="P",MAX(0,S$2-$C628),IF(S$1="C",MAX(0,$C628-S$2)))</f>
        <v>0</v>
      </c>
      <c r="T628" s="104" t="n">
        <f aca="false">A628</f>
        <v>29</v>
      </c>
      <c r="U628" s="105" t="n">
        <f aca="false">VLOOKUP($B628,Gas!$B$3:$E$2506,2)</f>
        <v>3.495</v>
      </c>
      <c r="V628" s="46" t="n">
        <f aca="false">C628/U628</f>
        <v>11.9942775393419</v>
      </c>
      <c r="W628" s="99" t="n">
        <f aca="false">VLOOKUP($B628,Gas!$B$3:$E$2506,4)</f>
        <v>0.410867152403522</v>
      </c>
    </row>
    <row r="629" customFormat="false" ht="12.75" hidden="false" customHeight="false" outlineLevel="0" collapsed="false">
      <c r="A629" s="95" t="n">
        <f aca="false">MONTH(B629)+(YEAR(B629)-1998)*12</f>
        <v>29</v>
      </c>
      <c r="B629" s="114" t="n">
        <v>36665</v>
      </c>
      <c r="C629" s="115" t="n">
        <v>36.71</v>
      </c>
      <c r="D629" s="98" t="n">
        <f aca="false">LN(C629/C628)</f>
        <v>-0.132713842504044</v>
      </c>
      <c r="E629" s="106" t="n">
        <f aca="false">STDEV(D620:D629)*SQRT(trade_day)</f>
        <v>8.54896199277179</v>
      </c>
      <c r="F629" s="97"/>
      <c r="G629" s="103" t="n">
        <f aca="false">IF(G$1="P",MAX(0,G$2-$C629),IF(G$1="C",MAX(0,$C629-G$2)))</f>
        <v>0</v>
      </c>
      <c r="H629" s="103" t="n">
        <f aca="false">IF(H$1="P",MAX(0,H$2-$C629),IF(H$1="C",MAX(0,$C629-H$2)))</f>
        <v>0</v>
      </c>
      <c r="I629" s="103" t="n">
        <f aca="false">IF(I$1="P",MAX(0,I$2-$C629),IF(I$1="C",MAX(0,$C629-I$2)))</f>
        <v>0</v>
      </c>
      <c r="J629" s="103" t="n">
        <f aca="false">IF(J$1="P",MAX(0,J$2-$C629),IF(J$1="C",MAX(0,$C629-J$2)))</f>
        <v>0</v>
      </c>
      <c r="K629" s="103" t="n">
        <f aca="false">IF(K$1="P",MAX(0,K$2-$C629),IF(K$1="C",MAX(0,$C629-K$2)))</f>
        <v>3.29</v>
      </c>
      <c r="L629" s="103" t="n">
        <f aca="false">IF(L$1="P",MAX(0,L$2-$C629),IF(L$1="C",MAX(0,$C629-L$2)))</f>
        <v>13.29</v>
      </c>
      <c r="M629" s="103" t="n">
        <f aca="false">IF(M$1="P",MAX(0,M$2-$C629),IF(M$1="C",MAX(0,$C629-M$2)))</f>
        <v>16.71</v>
      </c>
      <c r="N629" s="103" t="n">
        <f aca="false">IF(N$1="P",MAX(0,N$2-$C629),IF(N$1="C",MAX(0,$C629-N$2)))</f>
        <v>11.71</v>
      </c>
      <c r="O629" s="103" t="n">
        <f aca="false">IF(O$1="P",MAX(0,O$2-$C629),IF(O$1="C",MAX(0,$C629-O$2)))</f>
        <v>6.71</v>
      </c>
      <c r="P629" s="103" t="n">
        <f aca="false">IF(P$1="P",MAX(0,P$2-$C629),IF(P$1="C",MAX(0,$C629-P$2)))</f>
        <v>1.71</v>
      </c>
      <c r="Q629" s="103" t="n">
        <f aca="false">IF(Q$1="P",MAX(0,Q$2-$C629),IF(Q$1="C",MAX(0,$C629-Q$2)))</f>
        <v>0</v>
      </c>
      <c r="R629" s="103" t="n">
        <f aca="false">IF(R$1="P",MAX(0,R$2-$C629),IF(R$1="C",MAX(0,$C629-R$2)))</f>
        <v>0</v>
      </c>
      <c r="S629" s="103" t="n">
        <f aca="false">IF(S$1="P",MAX(0,S$2-$C629),IF(S$1="C",MAX(0,$C629-S$2)))</f>
        <v>0</v>
      </c>
      <c r="T629" s="104" t="n">
        <f aca="false">A629</f>
        <v>29</v>
      </c>
      <c r="U629" s="105" t="n">
        <f aca="false">VLOOKUP($B629,Gas!$B$3:$E$2506,2)</f>
        <v>3.735</v>
      </c>
      <c r="V629" s="46" t="n">
        <f aca="false">C629/U629</f>
        <v>9.82864792503347</v>
      </c>
      <c r="W629" s="99" t="n">
        <f aca="false">VLOOKUP($B629,Gas!$B$3:$E$2506,4)</f>
        <v>0.520812881558115</v>
      </c>
    </row>
    <row r="630" customFormat="false" ht="12.75" hidden="false" customHeight="false" outlineLevel="0" collapsed="false">
      <c r="A630" s="95" t="n">
        <f aca="false">MONTH(B630)+(YEAR(B630)-1998)*12</f>
        <v>29</v>
      </c>
      <c r="B630" s="114" t="n">
        <v>36668</v>
      </c>
      <c r="C630" s="115" t="n">
        <v>43.55</v>
      </c>
      <c r="D630" s="98" t="n">
        <f aca="false">LN(C630/C629)</f>
        <v>0.170860505789769</v>
      </c>
      <c r="E630" s="106" t="n">
        <f aca="false">STDEV(D621:D630)*SQRT(trade_day)</f>
        <v>8.02472829360368</v>
      </c>
      <c r="F630" s="97"/>
      <c r="G630" s="103" t="n">
        <f aca="false">IF(G$1="P",MAX(0,G$2-$C630),IF(G$1="C",MAX(0,$C630-G$2)))</f>
        <v>0</v>
      </c>
      <c r="H630" s="103" t="n">
        <f aca="false">IF(H$1="P",MAX(0,H$2-$C630),IF(H$1="C",MAX(0,$C630-H$2)))</f>
        <v>0</v>
      </c>
      <c r="I630" s="103" t="n">
        <f aca="false">IF(I$1="P",MAX(0,I$2-$C630),IF(I$1="C",MAX(0,$C630-I$2)))</f>
        <v>0</v>
      </c>
      <c r="J630" s="103" t="n">
        <f aca="false">IF(J$1="P",MAX(0,J$2-$C630),IF(J$1="C",MAX(0,$C630-J$2)))</f>
        <v>0</v>
      </c>
      <c r="K630" s="103" t="n">
        <f aca="false">IF(K$1="P",MAX(0,K$2-$C630),IF(K$1="C",MAX(0,$C630-K$2)))</f>
        <v>0</v>
      </c>
      <c r="L630" s="103" t="n">
        <f aca="false">IF(L$1="P",MAX(0,L$2-$C630),IF(L$1="C",MAX(0,$C630-L$2)))</f>
        <v>6.45</v>
      </c>
      <c r="M630" s="103" t="n">
        <f aca="false">IF(M$1="P",MAX(0,M$2-$C630),IF(M$1="C",MAX(0,$C630-M$2)))</f>
        <v>23.55</v>
      </c>
      <c r="N630" s="103" t="n">
        <f aca="false">IF(N$1="P",MAX(0,N$2-$C630),IF(N$1="C",MAX(0,$C630-N$2)))</f>
        <v>18.55</v>
      </c>
      <c r="O630" s="103" t="n">
        <f aca="false">IF(O$1="P",MAX(0,O$2-$C630),IF(O$1="C",MAX(0,$C630-O$2)))</f>
        <v>13.55</v>
      </c>
      <c r="P630" s="103" t="n">
        <f aca="false">IF(P$1="P",MAX(0,P$2-$C630),IF(P$1="C",MAX(0,$C630-P$2)))</f>
        <v>8.55</v>
      </c>
      <c r="Q630" s="103" t="n">
        <f aca="false">IF(Q$1="P",MAX(0,Q$2-$C630),IF(Q$1="C",MAX(0,$C630-Q$2)))</f>
        <v>3.55</v>
      </c>
      <c r="R630" s="103" t="n">
        <f aca="false">IF(R$1="P",MAX(0,R$2-$C630),IF(R$1="C",MAX(0,$C630-R$2)))</f>
        <v>0</v>
      </c>
      <c r="S630" s="103" t="n">
        <f aca="false">IF(S$1="P",MAX(0,S$2-$C630),IF(S$1="C",MAX(0,$C630-S$2)))</f>
        <v>0</v>
      </c>
      <c r="T630" s="104" t="n">
        <f aca="false">A630</f>
        <v>29</v>
      </c>
      <c r="U630" s="105" t="n">
        <f aca="false">VLOOKUP($B630,Gas!$B$3:$E$2506,2)</f>
        <v>3.765</v>
      </c>
      <c r="V630" s="46" t="n">
        <f aca="false">C630/U630</f>
        <v>11.5670650730412</v>
      </c>
      <c r="W630" s="99" t="n">
        <f aca="false">VLOOKUP($B630,Gas!$B$3:$E$2506,4)</f>
        <v>0.406895201593757</v>
      </c>
    </row>
    <row r="631" customFormat="false" ht="12.75" hidden="false" customHeight="false" outlineLevel="0" collapsed="false">
      <c r="A631" s="95" t="n">
        <f aca="false">MONTH(B631)+(YEAR(B631)-1998)*12</f>
        <v>29</v>
      </c>
      <c r="B631" s="114" t="n">
        <v>36669</v>
      </c>
      <c r="C631" s="115" t="n">
        <v>34.45</v>
      </c>
      <c r="D631" s="98" t="n">
        <f aca="false">LN(C631/C630)</f>
        <v>-0.234400705838844</v>
      </c>
      <c r="E631" s="106" t="n">
        <f aca="false">STDEV(D622:D631)*SQRT(trade_day)</f>
        <v>6.28704774954345</v>
      </c>
      <c r="F631" s="97"/>
      <c r="G631" s="103" t="n">
        <f aca="false">IF(G$1="P",MAX(0,G$2-$C631),IF(G$1="C",MAX(0,$C631-G$2)))</f>
        <v>0</v>
      </c>
      <c r="H631" s="103" t="n">
        <f aca="false">IF(H$1="P",MAX(0,H$2-$C631),IF(H$1="C",MAX(0,$C631-H$2)))</f>
        <v>0</v>
      </c>
      <c r="I631" s="103" t="n">
        <f aca="false">IF(I$1="P",MAX(0,I$2-$C631),IF(I$1="C",MAX(0,$C631-I$2)))</f>
        <v>0</v>
      </c>
      <c r="J631" s="103" t="n">
        <f aca="false">IF(J$1="P",MAX(0,J$2-$C631),IF(J$1="C",MAX(0,$C631-J$2)))</f>
        <v>0.549999999999997</v>
      </c>
      <c r="K631" s="103" t="n">
        <f aca="false">IF(K$1="P",MAX(0,K$2-$C631),IF(K$1="C",MAX(0,$C631-K$2)))</f>
        <v>5.55</v>
      </c>
      <c r="L631" s="103" t="n">
        <f aca="false">IF(L$1="P",MAX(0,L$2-$C631),IF(L$1="C",MAX(0,$C631-L$2)))</f>
        <v>15.55</v>
      </c>
      <c r="M631" s="103" t="n">
        <f aca="false">IF(M$1="P",MAX(0,M$2-$C631),IF(M$1="C",MAX(0,$C631-M$2)))</f>
        <v>14.45</v>
      </c>
      <c r="N631" s="103" t="n">
        <f aca="false">IF(N$1="P",MAX(0,N$2-$C631),IF(N$1="C",MAX(0,$C631-N$2)))</f>
        <v>9.45</v>
      </c>
      <c r="O631" s="103" t="n">
        <f aca="false">IF(O$1="P",MAX(0,O$2-$C631),IF(O$1="C",MAX(0,$C631-O$2)))</f>
        <v>4.45</v>
      </c>
      <c r="P631" s="103" t="n">
        <f aca="false">IF(P$1="P",MAX(0,P$2-$C631),IF(P$1="C",MAX(0,$C631-P$2)))</f>
        <v>0</v>
      </c>
      <c r="Q631" s="103" t="n">
        <f aca="false">IF(Q$1="P",MAX(0,Q$2-$C631),IF(Q$1="C",MAX(0,$C631-Q$2)))</f>
        <v>0</v>
      </c>
      <c r="R631" s="103" t="n">
        <f aca="false">IF(R$1="P",MAX(0,R$2-$C631),IF(R$1="C",MAX(0,$C631-R$2)))</f>
        <v>0</v>
      </c>
      <c r="S631" s="103" t="n">
        <f aca="false">IF(S$1="P",MAX(0,S$2-$C631),IF(S$1="C",MAX(0,$C631-S$2)))</f>
        <v>0</v>
      </c>
      <c r="T631" s="104" t="n">
        <f aca="false">A631</f>
        <v>29</v>
      </c>
      <c r="U631" s="105" t="n">
        <f aca="false">VLOOKUP($B631,Gas!$B$3:$E$2506,2)</f>
        <v>3.975</v>
      </c>
      <c r="V631" s="46" t="n">
        <f aca="false">C631/U631</f>
        <v>8.66666666666667</v>
      </c>
      <c r="W631" s="99" t="n">
        <f aca="false">VLOOKUP($B631,Gas!$B$3:$E$2506,4)</f>
        <v>0.465527847466474</v>
      </c>
    </row>
    <row r="632" customFormat="false" ht="12.75" hidden="false" customHeight="false" outlineLevel="0" collapsed="false">
      <c r="A632" s="95" t="n">
        <f aca="false">MONTH(B632)+(YEAR(B632)-1998)*12</f>
        <v>29</v>
      </c>
      <c r="B632" s="114" t="n">
        <v>36670</v>
      </c>
      <c r="C632" s="115" t="n">
        <v>55.76</v>
      </c>
      <c r="D632" s="98" t="n">
        <f aca="false">LN(C632/C631)</f>
        <v>0.481547768992601</v>
      </c>
      <c r="E632" s="106" t="n">
        <f aca="false">STDEV(D623:D632)*SQRT(trade_day)</f>
        <v>6.78961240801098</v>
      </c>
      <c r="F632" s="97"/>
      <c r="G632" s="103" t="n">
        <f aca="false">IF(G$1="P",MAX(0,G$2-$C632),IF(G$1="C",MAX(0,$C632-G$2)))</f>
        <v>0</v>
      </c>
      <c r="H632" s="103" t="n">
        <f aca="false">IF(H$1="P",MAX(0,H$2-$C632),IF(H$1="C",MAX(0,$C632-H$2)))</f>
        <v>0</v>
      </c>
      <c r="I632" s="103" t="n">
        <f aca="false">IF(I$1="P",MAX(0,I$2-$C632),IF(I$1="C",MAX(0,$C632-I$2)))</f>
        <v>0</v>
      </c>
      <c r="J632" s="103" t="n">
        <f aca="false">IF(J$1="P",MAX(0,J$2-$C632),IF(J$1="C",MAX(0,$C632-J$2)))</f>
        <v>0</v>
      </c>
      <c r="K632" s="103" t="n">
        <f aca="false">IF(K$1="P",MAX(0,K$2-$C632),IF(K$1="C",MAX(0,$C632-K$2)))</f>
        <v>0</v>
      </c>
      <c r="L632" s="103" t="n">
        <f aca="false">IF(L$1="P",MAX(0,L$2-$C632),IF(L$1="C",MAX(0,$C632-L$2)))</f>
        <v>0</v>
      </c>
      <c r="M632" s="103" t="n">
        <f aca="false">IF(M$1="P",MAX(0,M$2-$C632),IF(M$1="C",MAX(0,$C632-M$2)))</f>
        <v>35.76</v>
      </c>
      <c r="N632" s="103" t="n">
        <f aca="false">IF(N$1="P",MAX(0,N$2-$C632),IF(N$1="C",MAX(0,$C632-N$2)))</f>
        <v>30.76</v>
      </c>
      <c r="O632" s="103" t="n">
        <f aca="false">IF(O$1="P",MAX(0,O$2-$C632),IF(O$1="C",MAX(0,$C632-O$2)))</f>
        <v>25.76</v>
      </c>
      <c r="P632" s="103" t="n">
        <f aca="false">IF(P$1="P",MAX(0,P$2-$C632),IF(P$1="C",MAX(0,$C632-P$2)))</f>
        <v>20.76</v>
      </c>
      <c r="Q632" s="103" t="n">
        <f aca="false">IF(Q$1="P",MAX(0,Q$2-$C632),IF(Q$1="C",MAX(0,$C632-Q$2)))</f>
        <v>15.76</v>
      </c>
      <c r="R632" s="103" t="n">
        <f aca="false">IF(R$1="P",MAX(0,R$2-$C632),IF(R$1="C",MAX(0,$C632-R$2)))</f>
        <v>5.76</v>
      </c>
      <c r="S632" s="103" t="n">
        <f aca="false">IF(S$1="P",MAX(0,S$2-$C632),IF(S$1="C",MAX(0,$C632-S$2)))</f>
        <v>0</v>
      </c>
      <c r="T632" s="104" t="n">
        <f aca="false">A632</f>
        <v>29</v>
      </c>
      <c r="U632" s="105" t="n">
        <f aca="false">VLOOKUP($B632,Gas!$B$3:$E$2506,2)</f>
        <v>3.845</v>
      </c>
      <c r="V632" s="46" t="n">
        <f aca="false">C632/U632</f>
        <v>14.5019505851756</v>
      </c>
      <c r="W632" s="99" t="n">
        <f aca="false">VLOOKUP($B632,Gas!$B$3:$E$2506,4)</f>
        <v>0.550643891712655</v>
      </c>
    </row>
    <row r="633" customFormat="false" ht="12.75" hidden="false" customHeight="false" outlineLevel="0" collapsed="false">
      <c r="A633" s="95" t="n">
        <f aca="false">MONTH(B633)+(YEAR(B633)-1998)*12</f>
        <v>29</v>
      </c>
      <c r="B633" s="114" t="n">
        <v>36671</v>
      </c>
      <c r="C633" s="115" t="n">
        <v>46.77</v>
      </c>
      <c r="D633" s="98" t="n">
        <f aca="false">LN(C633/C632)</f>
        <v>-0.175814794714474</v>
      </c>
      <c r="E633" s="106" t="n">
        <f aca="false">STDEV(D624:D633)*SQRT(trade_day)</f>
        <v>5.13605164945304</v>
      </c>
      <c r="F633" s="97"/>
      <c r="G633" s="103" t="n">
        <f aca="false">IF(G$1="P",MAX(0,G$2-$C633),IF(G$1="C",MAX(0,$C633-G$2)))</f>
        <v>0</v>
      </c>
      <c r="H633" s="103" t="n">
        <f aca="false">IF(H$1="P",MAX(0,H$2-$C633),IF(H$1="C",MAX(0,$C633-H$2)))</f>
        <v>0</v>
      </c>
      <c r="I633" s="103" t="n">
        <f aca="false">IF(I$1="P",MAX(0,I$2-$C633),IF(I$1="C",MAX(0,$C633-I$2)))</f>
        <v>0</v>
      </c>
      <c r="J633" s="103" t="n">
        <f aca="false">IF(J$1="P",MAX(0,J$2-$C633),IF(J$1="C",MAX(0,$C633-J$2)))</f>
        <v>0</v>
      </c>
      <c r="K633" s="103" t="n">
        <f aca="false">IF(K$1="P",MAX(0,K$2-$C633),IF(K$1="C",MAX(0,$C633-K$2)))</f>
        <v>0</v>
      </c>
      <c r="L633" s="103" t="n">
        <f aca="false">IF(L$1="P",MAX(0,L$2-$C633),IF(L$1="C",MAX(0,$C633-L$2)))</f>
        <v>3.23</v>
      </c>
      <c r="M633" s="103" t="n">
        <f aca="false">IF(M$1="P",MAX(0,M$2-$C633),IF(M$1="C",MAX(0,$C633-M$2)))</f>
        <v>26.77</v>
      </c>
      <c r="N633" s="103" t="n">
        <f aca="false">IF(N$1="P",MAX(0,N$2-$C633),IF(N$1="C",MAX(0,$C633-N$2)))</f>
        <v>21.77</v>
      </c>
      <c r="O633" s="103" t="n">
        <f aca="false">IF(O$1="P",MAX(0,O$2-$C633),IF(O$1="C",MAX(0,$C633-O$2)))</f>
        <v>16.77</v>
      </c>
      <c r="P633" s="103" t="n">
        <f aca="false">IF(P$1="P",MAX(0,P$2-$C633),IF(P$1="C",MAX(0,$C633-P$2)))</f>
        <v>11.77</v>
      </c>
      <c r="Q633" s="103" t="n">
        <f aca="false">IF(Q$1="P",MAX(0,Q$2-$C633),IF(Q$1="C",MAX(0,$C633-Q$2)))</f>
        <v>6.77</v>
      </c>
      <c r="R633" s="103" t="n">
        <f aca="false">IF(R$1="P",MAX(0,R$2-$C633),IF(R$1="C",MAX(0,$C633-R$2)))</f>
        <v>0</v>
      </c>
      <c r="S633" s="103" t="n">
        <f aca="false">IF(S$1="P",MAX(0,S$2-$C633),IF(S$1="C",MAX(0,$C633-S$2)))</f>
        <v>0</v>
      </c>
      <c r="T633" s="104" t="n">
        <f aca="false">A633</f>
        <v>29</v>
      </c>
      <c r="U633" s="105" t="n">
        <f aca="false">VLOOKUP($B633,Gas!$B$3:$E$2506,2)</f>
        <v>3.935</v>
      </c>
      <c r="V633" s="46" t="n">
        <f aca="false">C633/U633</f>
        <v>11.8856416772554</v>
      </c>
      <c r="W633" s="99" t="n">
        <f aca="false">VLOOKUP($B633,Gas!$B$3:$E$2506,4)</f>
        <v>0.544871629801354</v>
      </c>
    </row>
    <row r="634" customFormat="false" ht="12.75" hidden="false" customHeight="false" outlineLevel="0" collapsed="false">
      <c r="A634" s="95" t="n">
        <f aca="false">MONTH(B634)+(YEAR(B634)-1998)*12</f>
        <v>29</v>
      </c>
      <c r="B634" s="114" t="n">
        <v>36672</v>
      </c>
      <c r="C634" s="115" t="n">
        <v>37.68</v>
      </c>
      <c r="D634" s="98" t="n">
        <f aca="false">LN(C634/C633)</f>
        <v>-0.216112522029633</v>
      </c>
      <c r="E634" s="106" t="n">
        <f aca="false">STDEV(D625:D634)*SQRT(trade_day)</f>
        <v>5.05465692717151</v>
      </c>
      <c r="F634" s="97"/>
      <c r="G634" s="103" t="n">
        <f aca="false">IF(G$1="P",MAX(0,G$2-$C634),IF(G$1="C",MAX(0,$C634-G$2)))</f>
        <v>0</v>
      </c>
      <c r="H634" s="103" t="n">
        <f aca="false">IF(H$1="P",MAX(0,H$2-$C634),IF(H$1="C",MAX(0,$C634-H$2)))</f>
        <v>0</v>
      </c>
      <c r="I634" s="103" t="n">
        <f aca="false">IF(I$1="P",MAX(0,I$2-$C634),IF(I$1="C",MAX(0,$C634-I$2)))</f>
        <v>0</v>
      </c>
      <c r="J634" s="103" t="n">
        <f aca="false">IF(J$1="P",MAX(0,J$2-$C634),IF(J$1="C",MAX(0,$C634-J$2)))</f>
        <v>0</v>
      </c>
      <c r="K634" s="103" t="n">
        <f aca="false">IF(K$1="P",MAX(0,K$2-$C634),IF(K$1="C",MAX(0,$C634-K$2)))</f>
        <v>2.32</v>
      </c>
      <c r="L634" s="103" t="n">
        <f aca="false">IF(L$1="P",MAX(0,L$2-$C634),IF(L$1="C",MAX(0,$C634-L$2)))</f>
        <v>12.32</v>
      </c>
      <c r="M634" s="103" t="n">
        <f aca="false">IF(M$1="P",MAX(0,M$2-$C634),IF(M$1="C",MAX(0,$C634-M$2)))</f>
        <v>17.68</v>
      </c>
      <c r="N634" s="103" t="n">
        <f aca="false">IF(N$1="P",MAX(0,N$2-$C634),IF(N$1="C",MAX(0,$C634-N$2)))</f>
        <v>12.68</v>
      </c>
      <c r="O634" s="103" t="n">
        <f aca="false">IF(O$1="P",MAX(0,O$2-$C634),IF(O$1="C",MAX(0,$C634-O$2)))</f>
        <v>7.68</v>
      </c>
      <c r="P634" s="103" t="n">
        <f aca="false">IF(P$1="P",MAX(0,P$2-$C634),IF(P$1="C",MAX(0,$C634-P$2)))</f>
        <v>2.68</v>
      </c>
      <c r="Q634" s="103" t="n">
        <f aca="false">IF(Q$1="P",MAX(0,Q$2-$C634),IF(Q$1="C",MAX(0,$C634-Q$2)))</f>
        <v>0</v>
      </c>
      <c r="R634" s="103" t="n">
        <f aca="false">IF(R$1="P",MAX(0,R$2-$C634),IF(R$1="C",MAX(0,$C634-R$2)))</f>
        <v>0</v>
      </c>
      <c r="S634" s="103" t="n">
        <f aca="false">IF(S$1="P",MAX(0,S$2-$C634),IF(S$1="C",MAX(0,$C634-S$2)))</f>
        <v>0</v>
      </c>
      <c r="T634" s="104" t="n">
        <f aca="false">A634</f>
        <v>29</v>
      </c>
      <c r="U634" s="105" t="n">
        <f aca="false">VLOOKUP($B634,Gas!$B$3:$E$2506,2)</f>
        <v>4.175</v>
      </c>
      <c r="V634" s="46" t="n">
        <f aca="false">C634/U634</f>
        <v>9.0251497005988</v>
      </c>
      <c r="W634" s="99" t="n">
        <f aca="false">VLOOKUP($B634,Gas!$B$3:$E$2506,4)</f>
        <v>0.595497643726095</v>
      </c>
    </row>
    <row r="635" customFormat="false" ht="12.75" hidden="false" customHeight="false" outlineLevel="0" collapsed="false">
      <c r="A635" s="95" t="n">
        <f aca="false">MONTH(B635)+(YEAR(B635)-1998)*12</f>
        <v>29</v>
      </c>
      <c r="B635" s="114" t="n">
        <v>36676</v>
      </c>
      <c r="C635" s="115" t="n">
        <v>31.73</v>
      </c>
      <c r="D635" s="98" t="n">
        <f aca="false">LN(C635/C634)</f>
        <v>-0.171866844113058</v>
      </c>
      <c r="E635" s="106" t="n">
        <f aca="false">STDEV(D626:D635)*SQRT(trade_day)</f>
        <v>4.50773094513905</v>
      </c>
      <c r="F635" s="97"/>
      <c r="G635" s="103" t="n">
        <f aca="false">IF(G$1="P",MAX(0,G$2-$C635),IF(G$1="C",MAX(0,$C635-G$2)))</f>
        <v>0</v>
      </c>
      <c r="H635" s="103" t="n">
        <f aca="false">IF(H$1="P",MAX(0,H$2-$C635),IF(H$1="C",MAX(0,$C635-H$2)))</f>
        <v>0</v>
      </c>
      <c r="I635" s="103" t="n">
        <f aca="false">IF(I$1="P",MAX(0,I$2-$C635),IF(I$1="C",MAX(0,$C635-I$2)))</f>
        <v>0</v>
      </c>
      <c r="J635" s="103" t="n">
        <f aca="false">IF(J$1="P",MAX(0,J$2-$C635),IF(J$1="C",MAX(0,$C635-J$2)))</f>
        <v>3.27</v>
      </c>
      <c r="K635" s="103" t="n">
        <f aca="false">IF(K$1="P",MAX(0,K$2-$C635),IF(K$1="C",MAX(0,$C635-K$2)))</f>
        <v>8.27</v>
      </c>
      <c r="L635" s="103" t="n">
        <f aca="false">IF(L$1="P",MAX(0,L$2-$C635),IF(L$1="C",MAX(0,$C635-L$2)))</f>
        <v>18.27</v>
      </c>
      <c r="M635" s="103" t="n">
        <f aca="false">IF(M$1="P",MAX(0,M$2-$C635),IF(M$1="C",MAX(0,$C635-M$2)))</f>
        <v>11.73</v>
      </c>
      <c r="N635" s="103" t="n">
        <f aca="false">IF(N$1="P",MAX(0,N$2-$C635),IF(N$1="C",MAX(0,$C635-N$2)))</f>
        <v>6.73</v>
      </c>
      <c r="O635" s="103" t="n">
        <f aca="false">IF(O$1="P",MAX(0,O$2-$C635),IF(O$1="C",MAX(0,$C635-O$2)))</f>
        <v>1.73</v>
      </c>
      <c r="P635" s="103" t="n">
        <f aca="false">IF(P$1="P",MAX(0,P$2-$C635),IF(P$1="C",MAX(0,$C635-P$2)))</f>
        <v>0</v>
      </c>
      <c r="Q635" s="103" t="n">
        <f aca="false">IF(Q$1="P",MAX(0,Q$2-$C635),IF(Q$1="C",MAX(0,$C635-Q$2)))</f>
        <v>0</v>
      </c>
      <c r="R635" s="103" t="n">
        <f aca="false">IF(R$1="P",MAX(0,R$2-$C635),IF(R$1="C",MAX(0,$C635-R$2)))</f>
        <v>0</v>
      </c>
      <c r="S635" s="103" t="n">
        <f aca="false">IF(S$1="P",MAX(0,S$2-$C635),IF(S$1="C",MAX(0,$C635-S$2)))</f>
        <v>0</v>
      </c>
      <c r="T635" s="104" t="n">
        <f aca="false">A635</f>
        <v>29</v>
      </c>
      <c r="U635" s="105" t="n">
        <f aca="false">VLOOKUP($B635,Gas!$B$3:$E$2506,2)</f>
        <v>4.285</v>
      </c>
      <c r="V635" s="46" t="n">
        <f aca="false">C635/U635</f>
        <v>7.4049008168028</v>
      </c>
      <c r="W635" s="99" t="n">
        <f aca="false">VLOOKUP($B635,Gas!$B$3:$E$2506,4)</f>
        <v>0.536400345657178</v>
      </c>
    </row>
    <row r="636" customFormat="false" ht="12.75" hidden="false" customHeight="false" outlineLevel="0" collapsed="false">
      <c r="A636" s="95" t="n">
        <f aca="false">MONTH(B636)+(YEAR(B636)-1998)*12</f>
        <v>29</v>
      </c>
      <c r="B636" s="114" t="n">
        <v>36677</v>
      </c>
      <c r="C636" s="115" t="n">
        <v>32.88</v>
      </c>
      <c r="D636" s="98" t="n">
        <f aca="false">LN(C636/C635)</f>
        <v>0.035601964592875</v>
      </c>
      <c r="E636" s="106" t="n">
        <f aca="false">STDEV(D627:D636)*SQRT(trade_day)</f>
        <v>4.22063305263753</v>
      </c>
      <c r="F636" s="97"/>
      <c r="G636" s="103" t="n">
        <f aca="false">IF(G$1="P",MAX(0,G$2-$C636),IF(G$1="C",MAX(0,$C636-G$2)))</f>
        <v>0</v>
      </c>
      <c r="H636" s="103" t="n">
        <f aca="false">IF(H$1="P",MAX(0,H$2-$C636),IF(H$1="C",MAX(0,$C636-H$2)))</f>
        <v>0</v>
      </c>
      <c r="I636" s="103" t="n">
        <f aca="false">IF(I$1="P",MAX(0,I$2-$C636),IF(I$1="C",MAX(0,$C636-I$2)))</f>
        <v>0</v>
      </c>
      <c r="J636" s="103" t="n">
        <f aca="false">IF(J$1="P",MAX(0,J$2-$C636),IF(J$1="C",MAX(0,$C636-J$2)))</f>
        <v>2.12</v>
      </c>
      <c r="K636" s="103" t="n">
        <f aca="false">IF(K$1="P",MAX(0,K$2-$C636),IF(K$1="C",MAX(0,$C636-K$2)))</f>
        <v>7.12</v>
      </c>
      <c r="L636" s="103" t="n">
        <f aca="false">IF(L$1="P",MAX(0,L$2-$C636),IF(L$1="C",MAX(0,$C636-L$2)))</f>
        <v>17.12</v>
      </c>
      <c r="M636" s="103" t="n">
        <f aca="false">IF(M$1="P",MAX(0,M$2-$C636),IF(M$1="C",MAX(0,$C636-M$2)))</f>
        <v>12.88</v>
      </c>
      <c r="N636" s="103" t="n">
        <f aca="false">IF(N$1="P",MAX(0,N$2-$C636),IF(N$1="C",MAX(0,$C636-N$2)))</f>
        <v>7.88</v>
      </c>
      <c r="O636" s="103" t="n">
        <f aca="false">IF(O$1="P",MAX(0,O$2-$C636),IF(O$1="C",MAX(0,$C636-O$2)))</f>
        <v>2.88</v>
      </c>
      <c r="P636" s="103" t="n">
        <f aca="false">IF(P$1="P",MAX(0,P$2-$C636),IF(P$1="C",MAX(0,$C636-P$2)))</f>
        <v>0</v>
      </c>
      <c r="Q636" s="103" t="n">
        <f aca="false">IF(Q$1="P",MAX(0,Q$2-$C636),IF(Q$1="C",MAX(0,$C636-Q$2)))</f>
        <v>0</v>
      </c>
      <c r="R636" s="103" t="n">
        <f aca="false">IF(R$1="P",MAX(0,R$2-$C636),IF(R$1="C",MAX(0,$C636-R$2)))</f>
        <v>0</v>
      </c>
      <c r="S636" s="103" t="n">
        <f aca="false">IF(S$1="P",MAX(0,S$2-$C636),IF(S$1="C",MAX(0,$C636-S$2)))</f>
        <v>0</v>
      </c>
      <c r="T636" s="104" t="n">
        <f aca="false">A636</f>
        <v>29</v>
      </c>
      <c r="U636" s="105" t="n">
        <f aca="false">VLOOKUP($B636,Gas!$B$3:$E$2506,2)</f>
        <v>4.345</v>
      </c>
      <c r="V636" s="46" t="n">
        <f aca="false">C636/U636</f>
        <v>7.56731875719218</v>
      </c>
      <c r="W636" s="99" t="n">
        <f aca="false">VLOOKUP($B636,Gas!$B$3:$E$2506,4)</f>
        <v>0.529330959057436</v>
      </c>
    </row>
    <row r="637" customFormat="false" ht="12.75" hidden="false" customHeight="false" outlineLevel="0" collapsed="false">
      <c r="A637" s="95" t="n">
        <f aca="false">MONTH(B637)+(YEAR(B637)-1998)*12</f>
        <v>30</v>
      </c>
      <c r="B637" s="114" t="n">
        <v>36678</v>
      </c>
      <c r="C637" s="115" t="n">
        <v>75.84</v>
      </c>
      <c r="D637" s="98" t="n">
        <f aca="false">LN(C637/C636)</f>
        <v>0.835761287758787</v>
      </c>
      <c r="E637" s="106" t="n">
        <f aca="false">STDEV(D628:D637)*SQRT(trade_day)</f>
        <v>5.85662447493421</v>
      </c>
      <c r="F637" s="97"/>
      <c r="G637" s="103" t="n">
        <f aca="false">IF(G$1="P",MAX(0,G$2-$C637),IF(G$1="C",MAX(0,$C637-G$2)))</f>
        <v>0</v>
      </c>
      <c r="H637" s="103" t="n">
        <f aca="false">IF(H$1="P",MAX(0,H$2-$C637),IF(H$1="C",MAX(0,$C637-H$2)))</f>
        <v>0</v>
      </c>
      <c r="I637" s="103" t="n">
        <f aca="false">IF(I$1="P",MAX(0,I$2-$C637),IF(I$1="C",MAX(0,$C637-I$2)))</f>
        <v>0</v>
      </c>
      <c r="J637" s="103" t="n">
        <f aca="false">IF(J$1="P",MAX(0,J$2-$C637),IF(J$1="C",MAX(0,$C637-J$2)))</f>
        <v>0</v>
      </c>
      <c r="K637" s="103" t="n">
        <f aca="false">IF(K$1="P",MAX(0,K$2-$C637),IF(K$1="C",MAX(0,$C637-K$2)))</f>
        <v>0</v>
      </c>
      <c r="L637" s="103" t="n">
        <f aca="false">IF(L$1="P",MAX(0,L$2-$C637),IF(L$1="C",MAX(0,$C637-L$2)))</f>
        <v>0</v>
      </c>
      <c r="M637" s="103" t="n">
        <f aca="false">IF(M$1="P",MAX(0,M$2-$C637),IF(M$1="C",MAX(0,$C637-M$2)))</f>
        <v>55.84</v>
      </c>
      <c r="N637" s="103" t="n">
        <f aca="false">IF(N$1="P",MAX(0,N$2-$C637),IF(N$1="C",MAX(0,$C637-N$2)))</f>
        <v>50.84</v>
      </c>
      <c r="O637" s="103" t="n">
        <f aca="false">IF(O$1="P",MAX(0,O$2-$C637),IF(O$1="C",MAX(0,$C637-O$2)))</f>
        <v>45.84</v>
      </c>
      <c r="P637" s="103" t="n">
        <f aca="false">IF(P$1="P",MAX(0,P$2-$C637),IF(P$1="C",MAX(0,$C637-P$2)))</f>
        <v>40.84</v>
      </c>
      <c r="Q637" s="103" t="n">
        <f aca="false">IF(Q$1="P",MAX(0,Q$2-$C637),IF(Q$1="C",MAX(0,$C637-Q$2)))</f>
        <v>35.84</v>
      </c>
      <c r="R637" s="103" t="n">
        <f aca="false">IF(R$1="P",MAX(0,R$2-$C637),IF(R$1="C",MAX(0,$C637-R$2)))</f>
        <v>25.84</v>
      </c>
      <c r="S637" s="103" t="n">
        <f aca="false">IF(S$1="P",MAX(0,S$2-$C637),IF(S$1="C",MAX(0,$C637-S$2)))</f>
        <v>0</v>
      </c>
      <c r="T637" s="104" t="n">
        <f aca="false">A637</f>
        <v>30</v>
      </c>
      <c r="U637" s="105" t="n">
        <f aca="false">VLOOKUP($B637,Gas!$B$3:$E$2506,2)</f>
        <v>4.5</v>
      </c>
      <c r="V637" s="46" t="n">
        <f aca="false">C637/U637</f>
        <v>16.8533333333333</v>
      </c>
      <c r="W637" s="99" t="n">
        <f aca="false">VLOOKUP($B637,Gas!$B$3:$E$2506,4)</f>
        <v>0.533198633591944</v>
      </c>
    </row>
    <row r="638" customFormat="false" ht="12.75" hidden="false" customHeight="false" outlineLevel="0" collapsed="false">
      <c r="A638" s="95" t="n">
        <f aca="false">MONTH(B638)+(YEAR(B638)-1998)*12</f>
        <v>30</v>
      </c>
      <c r="B638" s="114" t="n">
        <v>36679</v>
      </c>
      <c r="C638" s="115" t="n">
        <v>71.79</v>
      </c>
      <c r="D638" s="98" t="n">
        <f aca="false">LN(C638/C637)</f>
        <v>-0.0548806673583747</v>
      </c>
      <c r="E638" s="106" t="n">
        <f aca="false">STDEV(D629:D638)*SQRT(trade_day)</f>
        <v>5.56433517963914</v>
      </c>
      <c r="F638" s="97"/>
      <c r="G638" s="103" t="n">
        <f aca="false">IF(G$1="P",MAX(0,G$2-$C638),IF(G$1="C",MAX(0,$C638-G$2)))</f>
        <v>0</v>
      </c>
      <c r="H638" s="103" t="n">
        <f aca="false">IF(H$1="P",MAX(0,H$2-$C638),IF(H$1="C",MAX(0,$C638-H$2)))</f>
        <v>0</v>
      </c>
      <c r="I638" s="103" t="n">
        <f aca="false">IF(I$1="P",MAX(0,I$2-$C638),IF(I$1="C",MAX(0,$C638-I$2)))</f>
        <v>0</v>
      </c>
      <c r="J638" s="103" t="n">
        <f aca="false">IF(J$1="P",MAX(0,J$2-$C638),IF(J$1="C",MAX(0,$C638-J$2)))</f>
        <v>0</v>
      </c>
      <c r="K638" s="103" t="n">
        <f aca="false">IF(K$1="P",MAX(0,K$2-$C638),IF(K$1="C",MAX(0,$C638-K$2)))</f>
        <v>0</v>
      </c>
      <c r="L638" s="103" t="n">
        <f aca="false">IF(L$1="P",MAX(0,L$2-$C638),IF(L$1="C",MAX(0,$C638-L$2)))</f>
        <v>0</v>
      </c>
      <c r="M638" s="103" t="n">
        <f aca="false">IF(M$1="P",MAX(0,M$2-$C638),IF(M$1="C",MAX(0,$C638-M$2)))</f>
        <v>51.79</v>
      </c>
      <c r="N638" s="103" t="n">
        <f aca="false">IF(N$1="P",MAX(0,N$2-$C638),IF(N$1="C",MAX(0,$C638-N$2)))</f>
        <v>46.79</v>
      </c>
      <c r="O638" s="103" t="n">
        <f aca="false">IF(O$1="P",MAX(0,O$2-$C638),IF(O$1="C",MAX(0,$C638-O$2)))</f>
        <v>41.79</v>
      </c>
      <c r="P638" s="103" t="n">
        <f aca="false">IF(P$1="P",MAX(0,P$2-$C638),IF(P$1="C",MAX(0,$C638-P$2)))</f>
        <v>36.79</v>
      </c>
      <c r="Q638" s="103" t="n">
        <f aca="false">IF(Q$1="P",MAX(0,Q$2-$C638),IF(Q$1="C",MAX(0,$C638-Q$2)))</f>
        <v>31.79</v>
      </c>
      <c r="R638" s="103" t="n">
        <f aca="false">IF(R$1="P",MAX(0,R$2-$C638),IF(R$1="C",MAX(0,$C638-R$2)))</f>
        <v>21.79</v>
      </c>
      <c r="S638" s="103" t="n">
        <f aca="false">IF(S$1="P",MAX(0,S$2-$C638),IF(S$1="C",MAX(0,$C638-S$2)))</f>
        <v>0</v>
      </c>
      <c r="T638" s="104" t="n">
        <f aca="false">A638</f>
        <v>30</v>
      </c>
      <c r="U638" s="105" t="n">
        <f aca="false">VLOOKUP($B638,Gas!$B$3:$E$2506,2)</f>
        <v>4.4</v>
      </c>
      <c r="V638" s="46" t="n">
        <f aca="false">C638/U638</f>
        <v>16.3159090909091</v>
      </c>
      <c r="W638" s="99" t="n">
        <f aca="false">VLOOKUP($B638,Gas!$B$3:$E$2506,4)</f>
        <v>0.521950213150121</v>
      </c>
    </row>
    <row r="639" customFormat="false" ht="12.75" hidden="false" customHeight="false" outlineLevel="0" collapsed="false">
      <c r="A639" s="95" t="n">
        <f aca="false">MONTH(B639)+(YEAR(B639)-1998)*12</f>
        <v>30</v>
      </c>
      <c r="B639" s="114" t="n">
        <v>36682</v>
      </c>
      <c r="C639" s="115" t="n">
        <v>30.81</v>
      </c>
      <c r="D639" s="98" t="n">
        <f aca="false">LN(C639/C638)</f>
        <v>-0.845905877979815</v>
      </c>
      <c r="E639" s="106" t="n">
        <f aca="false">STDEV(D630:D639)*SQRT(trade_day)</f>
        <v>7.14617643521315</v>
      </c>
      <c r="F639" s="97"/>
      <c r="G639" s="103" t="n">
        <f aca="false">IF(G$1="P",MAX(0,G$2-$C639),IF(G$1="C",MAX(0,$C639-G$2)))</f>
        <v>0</v>
      </c>
      <c r="H639" s="103" t="n">
        <f aca="false">IF(H$1="P",MAX(0,H$2-$C639),IF(H$1="C",MAX(0,$C639-H$2)))</f>
        <v>0</v>
      </c>
      <c r="I639" s="103" t="n">
        <f aca="false">IF(I$1="P",MAX(0,I$2-$C639),IF(I$1="C",MAX(0,$C639-I$2)))</f>
        <v>0</v>
      </c>
      <c r="J639" s="103" t="n">
        <f aca="false">IF(J$1="P",MAX(0,J$2-$C639),IF(J$1="C",MAX(0,$C639-J$2)))</f>
        <v>4.19</v>
      </c>
      <c r="K639" s="103" t="n">
        <f aca="false">IF(K$1="P",MAX(0,K$2-$C639),IF(K$1="C",MAX(0,$C639-K$2)))</f>
        <v>9.19</v>
      </c>
      <c r="L639" s="103" t="n">
        <f aca="false">IF(L$1="P",MAX(0,L$2-$C639),IF(L$1="C",MAX(0,$C639-L$2)))</f>
        <v>19.19</v>
      </c>
      <c r="M639" s="103" t="n">
        <f aca="false">IF(M$1="P",MAX(0,M$2-$C639),IF(M$1="C",MAX(0,$C639-M$2)))</f>
        <v>10.81</v>
      </c>
      <c r="N639" s="103" t="n">
        <f aca="false">IF(N$1="P",MAX(0,N$2-$C639),IF(N$1="C",MAX(0,$C639-N$2)))</f>
        <v>5.81</v>
      </c>
      <c r="O639" s="103" t="n">
        <f aca="false">IF(O$1="P",MAX(0,O$2-$C639),IF(O$1="C",MAX(0,$C639-O$2)))</f>
        <v>0.809999999999999</v>
      </c>
      <c r="P639" s="103" t="n">
        <f aca="false">IF(P$1="P",MAX(0,P$2-$C639),IF(P$1="C",MAX(0,$C639-P$2)))</f>
        <v>0</v>
      </c>
      <c r="Q639" s="103" t="n">
        <f aca="false">IF(Q$1="P",MAX(0,Q$2-$C639),IF(Q$1="C",MAX(0,$C639-Q$2)))</f>
        <v>0</v>
      </c>
      <c r="R639" s="103" t="n">
        <f aca="false">IF(R$1="P",MAX(0,R$2-$C639),IF(R$1="C",MAX(0,$C639-R$2)))</f>
        <v>0</v>
      </c>
      <c r="S639" s="103" t="n">
        <f aca="false">IF(S$1="P",MAX(0,S$2-$C639),IF(S$1="C",MAX(0,$C639-S$2)))</f>
        <v>0</v>
      </c>
      <c r="T639" s="104" t="n">
        <f aca="false">A639</f>
        <v>30</v>
      </c>
      <c r="U639" s="105" t="n">
        <f aca="false">VLOOKUP($B639,Gas!$B$3:$E$2506,2)</f>
        <v>4.2</v>
      </c>
      <c r="V639" s="46" t="n">
        <f aca="false">C639/U639</f>
        <v>7.33571428571429</v>
      </c>
      <c r="W639" s="99" t="n">
        <f aca="false">VLOOKUP($B639,Gas!$B$3:$E$2506,4)</f>
        <v>0.439546853345987</v>
      </c>
    </row>
    <row r="640" customFormat="false" ht="12.75" hidden="false" customHeight="false" outlineLevel="0" collapsed="false">
      <c r="A640" s="95" t="n">
        <f aca="false">MONTH(B640)+(YEAR(B640)-1998)*12</f>
        <v>30</v>
      </c>
      <c r="B640" s="114" t="n">
        <v>36683</v>
      </c>
      <c r="C640" s="115" t="n">
        <v>23.48</v>
      </c>
      <c r="D640" s="98" t="n">
        <f aca="false">LN(C640/C639)</f>
        <v>-0.271690317648681</v>
      </c>
      <c r="E640" s="106" t="n">
        <f aca="false">STDEV(D631:D640)*SQRT(trade_day)</f>
        <v>7.16467315785569</v>
      </c>
      <c r="F640" s="97"/>
      <c r="G640" s="103" t="n">
        <f aca="false">IF(G$1="P",MAX(0,G$2-$C640),IF(G$1="C",MAX(0,$C640-G$2)))</f>
        <v>0</v>
      </c>
      <c r="H640" s="103" t="n">
        <f aca="false">IF(H$1="P",MAX(0,H$2-$C640),IF(H$1="C",MAX(0,$C640-H$2)))</f>
        <v>1.52</v>
      </c>
      <c r="I640" s="103" t="n">
        <f aca="false">IF(I$1="P",MAX(0,I$2-$C640),IF(I$1="C",MAX(0,$C640-I$2)))</f>
        <v>6.52</v>
      </c>
      <c r="J640" s="103" t="n">
        <f aca="false">IF(J$1="P",MAX(0,J$2-$C640),IF(J$1="C",MAX(0,$C640-J$2)))</f>
        <v>11.52</v>
      </c>
      <c r="K640" s="103" t="n">
        <f aca="false">IF(K$1="P",MAX(0,K$2-$C640),IF(K$1="C",MAX(0,$C640-K$2)))</f>
        <v>16.52</v>
      </c>
      <c r="L640" s="103" t="n">
        <f aca="false">IF(L$1="P",MAX(0,L$2-$C640),IF(L$1="C",MAX(0,$C640-L$2)))</f>
        <v>26.52</v>
      </c>
      <c r="M640" s="103" t="n">
        <f aca="false">IF(M$1="P",MAX(0,M$2-$C640),IF(M$1="C",MAX(0,$C640-M$2)))</f>
        <v>3.48</v>
      </c>
      <c r="N640" s="103" t="n">
        <f aca="false">IF(N$1="P",MAX(0,N$2-$C640),IF(N$1="C",MAX(0,$C640-N$2)))</f>
        <v>0</v>
      </c>
      <c r="O640" s="103" t="n">
        <f aca="false">IF(O$1="P",MAX(0,O$2-$C640),IF(O$1="C",MAX(0,$C640-O$2)))</f>
        <v>0</v>
      </c>
      <c r="P640" s="103" t="n">
        <f aca="false">IF(P$1="P",MAX(0,P$2-$C640),IF(P$1="C",MAX(0,$C640-P$2)))</f>
        <v>0</v>
      </c>
      <c r="Q640" s="103" t="n">
        <f aca="false">IF(Q$1="P",MAX(0,Q$2-$C640),IF(Q$1="C",MAX(0,$C640-Q$2)))</f>
        <v>0</v>
      </c>
      <c r="R640" s="103" t="n">
        <f aca="false">IF(R$1="P",MAX(0,R$2-$C640),IF(R$1="C",MAX(0,$C640-R$2)))</f>
        <v>0</v>
      </c>
      <c r="S640" s="103" t="n">
        <f aca="false">IF(S$1="P",MAX(0,S$2-$C640),IF(S$1="C",MAX(0,$C640-S$2)))</f>
        <v>0</v>
      </c>
      <c r="T640" s="104" t="n">
        <f aca="false">A640</f>
        <v>30</v>
      </c>
      <c r="U640" s="105" t="n">
        <f aca="false">VLOOKUP($B640,Gas!$B$3:$E$2506,2)</f>
        <v>4.17</v>
      </c>
      <c r="V640" s="46" t="n">
        <f aca="false">C640/U640</f>
        <v>5.63069544364508</v>
      </c>
      <c r="W640" s="99" t="n">
        <f aca="false">VLOOKUP($B640,Gas!$B$3:$E$2506,4)</f>
        <v>0.406201856745007</v>
      </c>
    </row>
    <row r="641" customFormat="false" ht="12.75" hidden="false" customHeight="false" outlineLevel="0" collapsed="false">
      <c r="A641" s="95" t="n">
        <f aca="false">MONTH(B641)+(YEAR(B641)-1998)*12</f>
        <v>30</v>
      </c>
      <c r="B641" s="114" t="n">
        <v>36684</v>
      </c>
      <c r="C641" s="115" t="n">
        <v>23.07</v>
      </c>
      <c r="D641" s="98" t="n">
        <f aca="false">LN(C641/C640)</f>
        <v>-0.0176159227742334</v>
      </c>
      <c r="E641" s="106" t="n">
        <f aca="false">STDEV(D632:D641)*SQRT(trade_day)</f>
        <v>7.10129640427548</v>
      </c>
      <c r="F641" s="97"/>
      <c r="G641" s="103" t="n">
        <f aca="false">IF(G$1="P",MAX(0,G$2-$C641),IF(G$1="C",MAX(0,$C641-G$2)))</f>
        <v>0</v>
      </c>
      <c r="H641" s="103" t="n">
        <f aca="false">IF(H$1="P",MAX(0,H$2-$C641),IF(H$1="C",MAX(0,$C641-H$2)))</f>
        <v>1.93</v>
      </c>
      <c r="I641" s="103" t="n">
        <f aca="false">IF(I$1="P",MAX(0,I$2-$C641),IF(I$1="C",MAX(0,$C641-I$2)))</f>
        <v>6.93</v>
      </c>
      <c r="J641" s="103" t="n">
        <f aca="false">IF(J$1="P",MAX(0,J$2-$C641),IF(J$1="C",MAX(0,$C641-J$2)))</f>
        <v>11.93</v>
      </c>
      <c r="K641" s="103" t="n">
        <f aca="false">IF(K$1="P",MAX(0,K$2-$C641),IF(K$1="C",MAX(0,$C641-K$2)))</f>
        <v>16.93</v>
      </c>
      <c r="L641" s="103" t="n">
        <f aca="false">IF(L$1="P",MAX(0,L$2-$C641),IF(L$1="C",MAX(0,$C641-L$2)))</f>
        <v>26.93</v>
      </c>
      <c r="M641" s="103" t="n">
        <f aca="false">IF(M$1="P",MAX(0,M$2-$C641),IF(M$1="C",MAX(0,$C641-M$2)))</f>
        <v>3.07</v>
      </c>
      <c r="N641" s="103" t="n">
        <f aca="false">IF(N$1="P",MAX(0,N$2-$C641),IF(N$1="C",MAX(0,$C641-N$2)))</f>
        <v>0</v>
      </c>
      <c r="O641" s="103" t="n">
        <f aca="false">IF(O$1="P",MAX(0,O$2-$C641),IF(O$1="C",MAX(0,$C641-O$2)))</f>
        <v>0</v>
      </c>
      <c r="P641" s="103" t="n">
        <f aca="false">IF(P$1="P",MAX(0,P$2-$C641),IF(P$1="C",MAX(0,$C641-P$2)))</f>
        <v>0</v>
      </c>
      <c r="Q641" s="103" t="n">
        <f aca="false">IF(Q$1="P",MAX(0,Q$2-$C641),IF(Q$1="C",MAX(0,$C641-Q$2)))</f>
        <v>0</v>
      </c>
      <c r="R641" s="103" t="n">
        <f aca="false">IF(R$1="P",MAX(0,R$2-$C641),IF(R$1="C",MAX(0,$C641-R$2)))</f>
        <v>0</v>
      </c>
      <c r="S641" s="103" t="n">
        <f aca="false">IF(S$1="P",MAX(0,S$2-$C641),IF(S$1="C",MAX(0,$C641-S$2)))</f>
        <v>0</v>
      </c>
      <c r="T641" s="104" t="n">
        <f aca="false">A641</f>
        <v>30</v>
      </c>
      <c r="U641" s="105" t="n">
        <f aca="false">VLOOKUP($B641,Gas!$B$3:$E$2506,2)</f>
        <v>4.49</v>
      </c>
      <c r="V641" s="46" t="n">
        <f aca="false">C641/U641</f>
        <v>5.1380846325167</v>
      </c>
      <c r="W641" s="99" t="n">
        <f aca="false">VLOOKUP($B641,Gas!$B$3:$E$2506,4)</f>
        <v>0.617127818389078</v>
      </c>
    </row>
    <row r="642" customFormat="false" ht="12.75" hidden="false" customHeight="false" outlineLevel="0" collapsed="false">
      <c r="A642" s="95" t="n">
        <f aca="false">MONTH(B642)+(YEAR(B642)-1998)*12</f>
        <v>30</v>
      </c>
      <c r="B642" s="114" t="n">
        <v>36685</v>
      </c>
      <c r="C642" s="115" t="n">
        <v>28.7</v>
      </c>
      <c r="D642" s="98" t="n">
        <f aca="false">LN(C642/C641)</f>
        <v>0.218364050579913</v>
      </c>
      <c r="E642" s="106" t="n">
        <f aca="false">STDEV(D633:D642)*SQRT(trade_day)</f>
        <v>6.67329827073743</v>
      </c>
      <c r="F642" s="97"/>
      <c r="G642" s="103" t="n">
        <f aca="false">IF(G$1="P",MAX(0,G$2-$C642),IF(G$1="C",MAX(0,$C642-G$2)))</f>
        <v>0</v>
      </c>
      <c r="H642" s="103" t="n">
        <f aca="false">IF(H$1="P",MAX(0,H$2-$C642),IF(H$1="C",MAX(0,$C642-H$2)))</f>
        <v>0</v>
      </c>
      <c r="I642" s="103" t="n">
        <f aca="false">IF(I$1="P",MAX(0,I$2-$C642),IF(I$1="C",MAX(0,$C642-I$2)))</f>
        <v>1.3</v>
      </c>
      <c r="J642" s="103" t="n">
        <f aca="false">IF(J$1="P",MAX(0,J$2-$C642),IF(J$1="C",MAX(0,$C642-J$2)))</f>
        <v>6.3</v>
      </c>
      <c r="K642" s="103" t="n">
        <f aca="false">IF(K$1="P",MAX(0,K$2-$C642),IF(K$1="C",MAX(0,$C642-K$2)))</f>
        <v>11.3</v>
      </c>
      <c r="L642" s="103" t="n">
        <f aca="false">IF(L$1="P",MAX(0,L$2-$C642),IF(L$1="C",MAX(0,$C642-L$2)))</f>
        <v>21.3</v>
      </c>
      <c r="M642" s="103" t="n">
        <f aca="false">IF(M$1="P",MAX(0,M$2-$C642),IF(M$1="C",MAX(0,$C642-M$2)))</f>
        <v>8.7</v>
      </c>
      <c r="N642" s="103" t="n">
        <f aca="false">IF(N$1="P",MAX(0,N$2-$C642),IF(N$1="C",MAX(0,$C642-N$2)))</f>
        <v>3.7</v>
      </c>
      <c r="O642" s="103" t="n">
        <f aca="false">IF(O$1="P",MAX(0,O$2-$C642),IF(O$1="C",MAX(0,$C642-O$2)))</f>
        <v>0</v>
      </c>
      <c r="P642" s="103" t="n">
        <f aca="false">IF(P$1="P",MAX(0,P$2-$C642),IF(P$1="C",MAX(0,$C642-P$2)))</f>
        <v>0</v>
      </c>
      <c r="Q642" s="103" t="n">
        <f aca="false">IF(Q$1="P",MAX(0,Q$2-$C642),IF(Q$1="C",MAX(0,$C642-Q$2)))</f>
        <v>0</v>
      </c>
      <c r="R642" s="103" t="n">
        <f aca="false">IF(R$1="P",MAX(0,R$2-$C642),IF(R$1="C",MAX(0,$C642-R$2)))</f>
        <v>0</v>
      </c>
      <c r="S642" s="103" t="n">
        <f aca="false">IF(S$1="P",MAX(0,S$2-$C642),IF(S$1="C",MAX(0,$C642-S$2)))</f>
        <v>0</v>
      </c>
      <c r="T642" s="104" t="n">
        <f aca="false">A642</f>
        <v>30</v>
      </c>
      <c r="U642" s="105" t="n">
        <f aca="false">VLOOKUP($B642,Gas!$B$3:$E$2506,2)</f>
        <v>4.225</v>
      </c>
      <c r="V642" s="46" t="n">
        <f aca="false">C642/U642</f>
        <v>6.79289940828402</v>
      </c>
      <c r="W642" s="99" t="n">
        <f aca="false">VLOOKUP($B642,Gas!$B$3:$E$2506,4)</f>
        <v>0.734153570015488</v>
      </c>
    </row>
    <row r="643" customFormat="false" ht="12.75" hidden="false" customHeight="false" outlineLevel="0" collapsed="false">
      <c r="A643" s="95" t="n">
        <f aca="false">MONTH(B643)+(YEAR(B643)-1998)*12</f>
        <v>30</v>
      </c>
      <c r="B643" s="114" t="n">
        <v>36686</v>
      </c>
      <c r="C643" s="115" t="n">
        <v>54.76</v>
      </c>
      <c r="D643" s="98" t="n">
        <f aca="false">LN(C643/C642)</f>
        <v>0.646062877654673</v>
      </c>
      <c r="E643" s="106" t="n">
        <f aca="false">STDEV(D634:D643)*SQRT(trade_day)</f>
        <v>7.51164736071806</v>
      </c>
      <c r="F643" s="97"/>
      <c r="G643" s="103" t="n">
        <f aca="false">IF(G$1="P",MAX(0,G$2-$C643),IF(G$1="C",MAX(0,$C643-G$2)))</f>
        <v>0</v>
      </c>
      <c r="H643" s="103" t="n">
        <f aca="false">IF(H$1="P",MAX(0,H$2-$C643),IF(H$1="C",MAX(0,$C643-H$2)))</f>
        <v>0</v>
      </c>
      <c r="I643" s="103" t="n">
        <f aca="false">IF(I$1="P",MAX(0,I$2-$C643),IF(I$1="C",MAX(0,$C643-I$2)))</f>
        <v>0</v>
      </c>
      <c r="J643" s="103" t="n">
        <f aca="false">IF(J$1="P",MAX(0,J$2-$C643),IF(J$1="C",MAX(0,$C643-J$2)))</f>
        <v>0</v>
      </c>
      <c r="K643" s="103" t="n">
        <f aca="false">IF(K$1="P",MAX(0,K$2-$C643),IF(K$1="C",MAX(0,$C643-K$2)))</f>
        <v>0</v>
      </c>
      <c r="L643" s="103" t="n">
        <f aca="false">IF(L$1="P",MAX(0,L$2-$C643),IF(L$1="C",MAX(0,$C643-L$2)))</f>
        <v>0</v>
      </c>
      <c r="M643" s="103" t="n">
        <f aca="false">IF(M$1="P",MAX(0,M$2-$C643),IF(M$1="C",MAX(0,$C643-M$2)))</f>
        <v>34.76</v>
      </c>
      <c r="N643" s="103" t="n">
        <f aca="false">IF(N$1="P",MAX(0,N$2-$C643),IF(N$1="C",MAX(0,$C643-N$2)))</f>
        <v>29.76</v>
      </c>
      <c r="O643" s="103" t="n">
        <f aca="false">IF(O$1="P",MAX(0,O$2-$C643),IF(O$1="C",MAX(0,$C643-O$2)))</f>
        <v>24.76</v>
      </c>
      <c r="P643" s="103" t="n">
        <f aca="false">IF(P$1="P",MAX(0,P$2-$C643),IF(P$1="C",MAX(0,$C643-P$2)))</f>
        <v>19.76</v>
      </c>
      <c r="Q643" s="103" t="n">
        <f aca="false">IF(Q$1="P",MAX(0,Q$2-$C643),IF(Q$1="C",MAX(0,$C643-Q$2)))</f>
        <v>14.76</v>
      </c>
      <c r="R643" s="103" t="n">
        <f aca="false">IF(R$1="P",MAX(0,R$2-$C643),IF(R$1="C",MAX(0,$C643-R$2)))</f>
        <v>4.76</v>
      </c>
      <c r="S643" s="103" t="n">
        <f aca="false">IF(S$1="P",MAX(0,S$2-$C643),IF(S$1="C",MAX(0,$C643-S$2)))</f>
        <v>0</v>
      </c>
      <c r="T643" s="104" t="n">
        <f aca="false">A643</f>
        <v>30</v>
      </c>
      <c r="U643" s="105" t="n">
        <f aca="false">VLOOKUP($B643,Gas!$B$3:$E$2506,2)</f>
        <v>3.955</v>
      </c>
      <c r="V643" s="46" t="n">
        <f aca="false">C643/U643</f>
        <v>13.8457648546144</v>
      </c>
      <c r="W643" s="99" t="n">
        <f aca="false">VLOOKUP($B643,Gas!$B$3:$E$2506,4)</f>
        <v>0.831028560160811</v>
      </c>
    </row>
    <row r="644" customFormat="false" ht="12.75" hidden="false" customHeight="false" outlineLevel="0" collapsed="false">
      <c r="A644" s="95" t="n">
        <f aca="false">MONTH(B644)+(YEAR(B644)-1998)*12</f>
        <v>30</v>
      </c>
      <c r="B644" s="114" t="n">
        <v>36689</v>
      </c>
      <c r="C644" s="115" t="n">
        <v>86.6</v>
      </c>
      <c r="D644" s="98" t="n">
        <f aca="false">LN(C644/C643)</f>
        <v>0.458339815148141</v>
      </c>
      <c r="E644" s="106" t="n">
        <f aca="false">STDEV(D635:D644)*SQRT(trade_day)</f>
        <v>7.68819796909478</v>
      </c>
      <c r="F644" s="97"/>
      <c r="G644" s="103" t="n">
        <f aca="false">IF(G$1="P",MAX(0,G$2-$C644),IF(G$1="C",MAX(0,$C644-G$2)))</f>
        <v>0</v>
      </c>
      <c r="H644" s="103" t="n">
        <f aca="false">IF(H$1="P",MAX(0,H$2-$C644),IF(H$1="C",MAX(0,$C644-H$2)))</f>
        <v>0</v>
      </c>
      <c r="I644" s="103" t="n">
        <f aca="false">IF(I$1="P",MAX(0,I$2-$C644),IF(I$1="C",MAX(0,$C644-I$2)))</f>
        <v>0</v>
      </c>
      <c r="J644" s="103" t="n">
        <f aca="false">IF(J$1="P",MAX(0,J$2-$C644),IF(J$1="C",MAX(0,$C644-J$2)))</f>
        <v>0</v>
      </c>
      <c r="K644" s="103" t="n">
        <f aca="false">IF(K$1="P",MAX(0,K$2-$C644),IF(K$1="C",MAX(0,$C644-K$2)))</f>
        <v>0</v>
      </c>
      <c r="L644" s="103" t="n">
        <f aca="false">IF(L$1="P",MAX(0,L$2-$C644),IF(L$1="C",MAX(0,$C644-L$2)))</f>
        <v>0</v>
      </c>
      <c r="M644" s="103" t="n">
        <f aca="false">IF(M$1="P",MAX(0,M$2-$C644),IF(M$1="C",MAX(0,$C644-M$2)))</f>
        <v>66.6</v>
      </c>
      <c r="N644" s="103" t="n">
        <f aca="false">IF(N$1="P",MAX(0,N$2-$C644),IF(N$1="C",MAX(0,$C644-N$2)))</f>
        <v>61.6</v>
      </c>
      <c r="O644" s="103" t="n">
        <f aca="false">IF(O$1="P",MAX(0,O$2-$C644),IF(O$1="C",MAX(0,$C644-O$2)))</f>
        <v>56.6</v>
      </c>
      <c r="P644" s="103" t="n">
        <f aca="false">IF(P$1="P",MAX(0,P$2-$C644),IF(P$1="C",MAX(0,$C644-P$2)))</f>
        <v>51.6</v>
      </c>
      <c r="Q644" s="103" t="n">
        <f aca="false">IF(Q$1="P",MAX(0,Q$2-$C644),IF(Q$1="C",MAX(0,$C644-Q$2)))</f>
        <v>46.6</v>
      </c>
      <c r="R644" s="103" t="n">
        <f aca="false">IF(R$1="P",MAX(0,R$2-$C644),IF(R$1="C",MAX(0,$C644-R$2)))</f>
        <v>36.6</v>
      </c>
      <c r="S644" s="103" t="n">
        <f aca="false">IF(S$1="P",MAX(0,S$2-$C644),IF(S$1="C",MAX(0,$C644-S$2)))</f>
        <v>0</v>
      </c>
      <c r="T644" s="104" t="n">
        <f aca="false">A644</f>
        <v>30</v>
      </c>
      <c r="U644" s="105" t="n">
        <f aca="false">VLOOKUP($B644,Gas!$B$3:$E$2506,2)</f>
        <v>4.145</v>
      </c>
      <c r="V644" s="46" t="n">
        <f aca="false">C644/U644</f>
        <v>20.8926417370326</v>
      </c>
      <c r="W644" s="99" t="n">
        <f aca="false">VLOOKUP($B644,Gas!$B$3:$E$2506,4)</f>
        <v>0.844594529980659</v>
      </c>
    </row>
    <row r="645" customFormat="false" ht="12.75" hidden="false" customHeight="false" outlineLevel="0" collapsed="false">
      <c r="A645" s="95" t="n">
        <f aca="false">MONTH(B645)+(YEAR(B645)-1998)*12</f>
        <v>30</v>
      </c>
      <c r="B645" s="114" t="n">
        <v>36690</v>
      </c>
      <c r="C645" s="115" t="n">
        <v>35.37</v>
      </c>
      <c r="D645" s="98" t="n">
        <f aca="false">LN(C645/C644)</f>
        <v>-0.895435812351</v>
      </c>
      <c r="E645" s="106" t="n">
        <f aca="false">STDEV(D636:D645)*SQRT(trade_day)</f>
        <v>9.08025999351235</v>
      </c>
      <c r="F645" s="97"/>
      <c r="G645" s="103" t="n">
        <f aca="false">IF(G$1="P",MAX(0,G$2-$C645),IF(G$1="C",MAX(0,$C645-G$2)))</f>
        <v>0</v>
      </c>
      <c r="H645" s="103" t="n">
        <f aca="false">IF(H$1="P",MAX(0,H$2-$C645),IF(H$1="C",MAX(0,$C645-H$2)))</f>
        <v>0</v>
      </c>
      <c r="I645" s="103" t="n">
        <f aca="false">IF(I$1="P",MAX(0,I$2-$C645),IF(I$1="C",MAX(0,$C645-I$2)))</f>
        <v>0</v>
      </c>
      <c r="J645" s="103" t="n">
        <f aca="false">IF(J$1="P",MAX(0,J$2-$C645),IF(J$1="C",MAX(0,$C645-J$2)))</f>
        <v>0</v>
      </c>
      <c r="K645" s="103" t="n">
        <f aca="false">IF(K$1="P",MAX(0,K$2-$C645),IF(K$1="C",MAX(0,$C645-K$2)))</f>
        <v>4.63</v>
      </c>
      <c r="L645" s="103" t="n">
        <f aca="false">IF(L$1="P",MAX(0,L$2-$C645),IF(L$1="C",MAX(0,$C645-L$2)))</f>
        <v>14.63</v>
      </c>
      <c r="M645" s="103" t="n">
        <f aca="false">IF(M$1="P",MAX(0,M$2-$C645),IF(M$1="C",MAX(0,$C645-M$2)))</f>
        <v>15.37</v>
      </c>
      <c r="N645" s="103" t="n">
        <f aca="false">IF(N$1="P",MAX(0,N$2-$C645),IF(N$1="C",MAX(0,$C645-N$2)))</f>
        <v>10.37</v>
      </c>
      <c r="O645" s="103" t="n">
        <f aca="false">IF(O$1="P",MAX(0,O$2-$C645),IF(O$1="C",MAX(0,$C645-O$2)))</f>
        <v>5.37</v>
      </c>
      <c r="P645" s="103" t="n">
        <f aca="false">IF(P$1="P",MAX(0,P$2-$C645),IF(P$1="C",MAX(0,$C645-P$2)))</f>
        <v>0.369999999999997</v>
      </c>
      <c r="Q645" s="103" t="n">
        <f aca="false">IF(Q$1="P",MAX(0,Q$2-$C645),IF(Q$1="C",MAX(0,$C645-Q$2)))</f>
        <v>0</v>
      </c>
      <c r="R645" s="103" t="n">
        <f aca="false">IF(R$1="P",MAX(0,R$2-$C645),IF(R$1="C",MAX(0,$C645-R$2)))</f>
        <v>0</v>
      </c>
      <c r="S645" s="103" t="n">
        <f aca="false">IF(S$1="P",MAX(0,S$2-$C645),IF(S$1="C",MAX(0,$C645-S$2)))</f>
        <v>0</v>
      </c>
      <c r="T645" s="104" t="n">
        <f aca="false">A645</f>
        <v>30</v>
      </c>
      <c r="U645" s="105" t="n">
        <f aca="false">VLOOKUP($B645,Gas!$B$3:$E$2506,2)</f>
        <v>4.195</v>
      </c>
      <c r="V645" s="46" t="n">
        <f aca="false">C645/U645</f>
        <v>8.43146603098927</v>
      </c>
      <c r="W645" s="99" t="n">
        <f aca="false">VLOOKUP($B645,Gas!$B$3:$E$2506,4)</f>
        <v>0.803650065310049</v>
      </c>
    </row>
    <row r="646" customFormat="false" ht="12.75" hidden="false" customHeight="false" outlineLevel="0" collapsed="false">
      <c r="A646" s="95" t="n">
        <f aca="false">MONTH(B646)+(YEAR(B646)-1998)*12</f>
        <v>30</v>
      </c>
      <c r="B646" s="114" t="n">
        <v>36691</v>
      </c>
      <c r="C646" s="115" t="n">
        <v>38.47</v>
      </c>
      <c r="D646" s="98" t="n">
        <f aca="false">LN(C646/C645)</f>
        <v>0.0840147135468145</v>
      </c>
      <c r="E646" s="106" t="n">
        <f aca="false">STDEV(D637:D646)*SQRT(trade_day)</f>
        <v>9.08714817465921</v>
      </c>
      <c r="F646" s="97"/>
      <c r="G646" s="103" t="n">
        <f aca="false">IF(G$1="P",MAX(0,G$2-$C646),IF(G$1="C",MAX(0,$C646-G$2)))</f>
        <v>0</v>
      </c>
      <c r="H646" s="103" t="n">
        <f aca="false">IF(H$1="P",MAX(0,H$2-$C646),IF(H$1="C",MAX(0,$C646-H$2)))</f>
        <v>0</v>
      </c>
      <c r="I646" s="103" t="n">
        <f aca="false">IF(I$1="P",MAX(0,I$2-$C646),IF(I$1="C",MAX(0,$C646-I$2)))</f>
        <v>0</v>
      </c>
      <c r="J646" s="103" t="n">
        <f aca="false">IF(J$1="P",MAX(0,J$2-$C646),IF(J$1="C",MAX(0,$C646-J$2)))</f>
        <v>0</v>
      </c>
      <c r="K646" s="103" t="n">
        <f aca="false">IF(K$1="P",MAX(0,K$2-$C646),IF(K$1="C",MAX(0,$C646-K$2)))</f>
        <v>1.53</v>
      </c>
      <c r="L646" s="103" t="n">
        <f aca="false">IF(L$1="P",MAX(0,L$2-$C646),IF(L$1="C",MAX(0,$C646-L$2)))</f>
        <v>11.53</v>
      </c>
      <c r="M646" s="103" t="n">
        <f aca="false">IF(M$1="P",MAX(0,M$2-$C646),IF(M$1="C",MAX(0,$C646-M$2)))</f>
        <v>18.47</v>
      </c>
      <c r="N646" s="103" t="n">
        <f aca="false">IF(N$1="P",MAX(0,N$2-$C646),IF(N$1="C",MAX(0,$C646-N$2)))</f>
        <v>13.47</v>
      </c>
      <c r="O646" s="103" t="n">
        <f aca="false">IF(O$1="P",MAX(0,O$2-$C646),IF(O$1="C",MAX(0,$C646-O$2)))</f>
        <v>8.47</v>
      </c>
      <c r="P646" s="103" t="n">
        <f aca="false">IF(P$1="P",MAX(0,P$2-$C646),IF(P$1="C",MAX(0,$C646-P$2)))</f>
        <v>3.47</v>
      </c>
      <c r="Q646" s="103" t="n">
        <f aca="false">IF(Q$1="P",MAX(0,Q$2-$C646),IF(Q$1="C",MAX(0,$C646-Q$2)))</f>
        <v>0</v>
      </c>
      <c r="R646" s="103" t="n">
        <f aca="false">IF(R$1="P",MAX(0,R$2-$C646),IF(R$1="C",MAX(0,$C646-R$2)))</f>
        <v>0</v>
      </c>
      <c r="S646" s="103" t="n">
        <f aca="false">IF(S$1="P",MAX(0,S$2-$C646),IF(S$1="C",MAX(0,$C646-S$2)))</f>
        <v>0</v>
      </c>
      <c r="T646" s="104" t="n">
        <f aca="false">A646</f>
        <v>30</v>
      </c>
      <c r="U646" s="105" t="n">
        <f aca="false">VLOOKUP($B646,Gas!$B$3:$E$2506,2)</f>
        <v>4.28</v>
      </c>
      <c r="V646" s="46" t="n">
        <f aca="false">C646/U646</f>
        <v>8.98831775700934</v>
      </c>
      <c r="W646" s="99" t="n">
        <f aca="false">VLOOKUP($B646,Gas!$B$3:$E$2506,4)</f>
        <v>0.812855761135586</v>
      </c>
    </row>
    <row r="647" customFormat="false" ht="12.75" hidden="false" customHeight="false" outlineLevel="0" collapsed="false">
      <c r="A647" s="95" t="n">
        <f aca="false">MONTH(B647)+(YEAR(B647)-1998)*12</f>
        <v>30</v>
      </c>
      <c r="B647" s="114" t="n">
        <v>36692</v>
      </c>
      <c r="C647" s="115" t="n">
        <v>41.99</v>
      </c>
      <c r="D647" s="98" t="n">
        <f aca="false">LN(C647/C646)</f>
        <v>0.0875527779318983</v>
      </c>
      <c r="E647" s="106" t="n">
        <f aca="false">STDEV(D638:D647)*SQRT(trade_day)</f>
        <v>7.90468963416931</v>
      </c>
      <c r="F647" s="97"/>
      <c r="G647" s="103" t="n">
        <f aca="false">IF(G$1="P",MAX(0,G$2-$C647),IF(G$1="C",MAX(0,$C647-G$2)))</f>
        <v>0</v>
      </c>
      <c r="H647" s="103" t="n">
        <f aca="false">IF(H$1="P",MAX(0,H$2-$C647),IF(H$1="C",MAX(0,$C647-H$2)))</f>
        <v>0</v>
      </c>
      <c r="I647" s="103" t="n">
        <f aca="false">IF(I$1="P",MAX(0,I$2-$C647),IF(I$1="C",MAX(0,$C647-I$2)))</f>
        <v>0</v>
      </c>
      <c r="J647" s="103" t="n">
        <f aca="false">IF(J$1="P",MAX(0,J$2-$C647),IF(J$1="C",MAX(0,$C647-J$2)))</f>
        <v>0</v>
      </c>
      <c r="K647" s="103" t="n">
        <f aca="false">IF(K$1="P",MAX(0,K$2-$C647),IF(K$1="C",MAX(0,$C647-K$2)))</f>
        <v>0</v>
      </c>
      <c r="L647" s="103" t="n">
        <f aca="false">IF(L$1="P",MAX(0,L$2-$C647),IF(L$1="C",MAX(0,$C647-L$2)))</f>
        <v>8.01</v>
      </c>
      <c r="M647" s="103" t="n">
        <f aca="false">IF(M$1="P",MAX(0,M$2-$C647),IF(M$1="C",MAX(0,$C647-M$2)))</f>
        <v>21.99</v>
      </c>
      <c r="N647" s="103" t="n">
        <f aca="false">IF(N$1="P",MAX(0,N$2-$C647),IF(N$1="C",MAX(0,$C647-N$2)))</f>
        <v>16.99</v>
      </c>
      <c r="O647" s="103" t="n">
        <f aca="false">IF(O$1="P",MAX(0,O$2-$C647),IF(O$1="C",MAX(0,$C647-O$2)))</f>
        <v>11.99</v>
      </c>
      <c r="P647" s="103" t="n">
        <f aca="false">IF(P$1="P",MAX(0,P$2-$C647),IF(P$1="C",MAX(0,$C647-P$2)))</f>
        <v>6.99</v>
      </c>
      <c r="Q647" s="103" t="n">
        <f aca="false">IF(Q$1="P",MAX(0,Q$2-$C647),IF(Q$1="C",MAX(0,$C647-Q$2)))</f>
        <v>1.99</v>
      </c>
      <c r="R647" s="103" t="n">
        <f aca="false">IF(R$1="P",MAX(0,R$2-$C647),IF(R$1="C",MAX(0,$C647-R$2)))</f>
        <v>0</v>
      </c>
      <c r="S647" s="103" t="n">
        <f aca="false">IF(S$1="P",MAX(0,S$2-$C647),IF(S$1="C",MAX(0,$C647-S$2)))</f>
        <v>0</v>
      </c>
      <c r="T647" s="104" t="n">
        <f aca="false">A647</f>
        <v>30</v>
      </c>
      <c r="U647" s="105" t="n">
        <f aca="false">VLOOKUP($B647,Gas!$B$3:$E$2506,2)</f>
        <v>4.17</v>
      </c>
      <c r="V647" s="46" t="n">
        <f aca="false">C647/U647</f>
        <v>10.0695443645084</v>
      </c>
      <c r="W647" s="99" t="n">
        <f aca="false">VLOOKUP($B647,Gas!$B$3:$E$2506,4)</f>
        <v>0.830339404622318</v>
      </c>
    </row>
    <row r="648" customFormat="false" ht="12.75" hidden="false" customHeight="false" outlineLevel="0" collapsed="false">
      <c r="A648" s="95" t="n">
        <f aca="false">MONTH(B648)+(YEAR(B648)-1998)*12</f>
        <v>30</v>
      </c>
      <c r="B648" s="114" t="n">
        <v>36693</v>
      </c>
      <c r="C648" s="115" t="n">
        <v>52.61</v>
      </c>
      <c r="D648" s="98" t="n">
        <f aca="false">LN(C648/C647)</f>
        <v>0.225474721046614</v>
      </c>
      <c r="E648" s="106" t="n">
        <f aca="false">STDEV(D639:D648)*SQRT(trade_day)</f>
        <v>8.0321302842579</v>
      </c>
      <c r="F648" s="97"/>
      <c r="G648" s="103" t="n">
        <f aca="false">IF(G$1="P",MAX(0,G$2-$C648),IF(G$1="C",MAX(0,$C648-G$2)))</f>
        <v>0</v>
      </c>
      <c r="H648" s="103" t="n">
        <f aca="false">IF(H$1="P",MAX(0,H$2-$C648),IF(H$1="C",MAX(0,$C648-H$2)))</f>
        <v>0</v>
      </c>
      <c r="I648" s="103" t="n">
        <f aca="false">IF(I$1="P",MAX(0,I$2-$C648),IF(I$1="C",MAX(0,$C648-I$2)))</f>
        <v>0</v>
      </c>
      <c r="J648" s="103" t="n">
        <f aca="false">IF(J$1="P",MAX(0,J$2-$C648),IF(J$1="C",MAX(0,$C648-J$2)))</f>
        <v>0</v>
      </c>
      <c r="K648" s="103" t="n">
        <f aca="false">IF(K$1="P",MAX(0,K$2-$C648),IF(K$1="C",MAX(0,$C648-K$2)))</f>
        <v>0</v>
      </c>
      <c r="L648" s="103" t="n">
        <f aca="false">IF(L$1="P",MAX(0,L$2-$C648),IF(L$1="C",MAX(0,$C648-L$2)))</f>
        <v>0</v>
      </c>
      <c r="M648" s="103" t="n">
        <f aca="false">IF(M$1="P",MAX(0,M$2-$C648),IF(M$1="C",MAX(0,$C648-M$2)))</f>
        <v>32.61</v>
      </c>
      <c r="N648" s="103" t="n">
        <f aca="false">IF(N$1="P",MAX(0,N$2-$C648),IF(N$1="C",MAX(0,$C648-N$2)))</f>
        <v>27.61</v>
      </c>
      <c r="O648" s="103" t="n">
        <f aca="false">IF(O$1="P",MAX(0,O$2-$C648),IF(O$1="C",MAX(0,$C648-O$2)))</f>
        <v>22.61</v>
      </c>
      <c r="P648" s="103" t="n">
        <f aca="false">IF(P$1="P",MAX(0,P$2-$C648),IF(P$1="C",MAX(0,$C648-P$2)))</f>
        <v>17.61</v>
      </c>
      <c r="Q648" s="103" t="n">
        <f aca="false">IF(Q$1="P",MAX(0,Q$2-$C648),IF(Q$1="C",MAX(0,$C648-Q$2)))</f>
        <v>12.61</v>
      </c>
      <c r="R648" s="103" t="n">
        <f aca="false">IF(R$1="P",MAX(0,R$2-$C648),IF(R$1="C",MAX(0,$C648-R$2)))</f>
        <v>2.61</v>
      </c>
      <c r="S648" s="103" t="n">
        <f aca="false">IF(S$1="P",MAX(0,S$2-$C648),IF(S$1="C",MAX(0,$C648-S$2)))</f>
        <v>0</v>
      </c>
      <c r="T648" s="104" t="n">
        <f aca="false">A648</f>
        <v>30</v>
      </c>
      <c r="U648" s="105" t="n">
        <f aca="false">VLOOKUP($B648,Gas!$B$3:$E$2506,2)</f>
        <v>4.375</v>
      </c>
      <c r="V648" s="46" t="n">
        <f aca="false">C648/U648</f>
        <v>12.0251428571429</v>
      </c>
      <c r="W648" s="99" t="n">
        <f aca="false">VLOOKUP($B648,Gas!$B$3:$E$2506,4)</f>
        <v>0.878436424446599</v>
      </c>
    </row>
    <row r="649" customFormat="false" ht="12.75" hidden="false" customHeight="false" outlineLevel="0" collapsed="false">
      <c r="A649" s="95" t="n">
        <f aca="false">MONTH(B649)+(YEAR(B649)-1998)*12</f>
        <v>30</v>
      </c>
      <c r="B649" s="114" t="n">
        <v>36696</v>
      </c>
      <c r="C649" s="115" t="n">
        <v>38.48</v>
      </c>
      <c r="D649" s="98" t="n">
        <f aca="false">LN(C649/C648)</f>
        <v>-0.31276758994521</v>
      </c>
      <c r="E649" s="106" t="n">
        <f aca="false">STDEV(D640:D649)*SQRT(trade_day)</f>
        <v>6.89107999881361</v>
      </c>
      <c r="F649" s="97"/>
      <c r="G649" s="103" t="n">
        <f aca="false">IF(G$1="P",MAX(0,G$2-$C649),IF(G$1="C",MAX(0,$C649-G$2)))</f>
        <v>0</v>
      </c>
      <c r="H649" s="103" t="n">
        <f aca="false">IF(H$1="P",MAX(0,H$2-$C649),IF(H$1="C",MAX(0,$C649-H$2)))</f>
        <v>0</v>
      </c>
      <c r="I649" s="103" t="n">
        <f aca="false">IF(I$1="P",MAX(0,I$2-$C649),IF(I$1="C",MAX(0,$C649-I$2)))</f>
        <v>0</v>
      </c>
      <c r="J649" s="103" t="n">
        <f aca="false">IF(J$1="P",MAX(0,J$2-$C649),IF(J$1="C",MAX(0,$C649-J$2)))</f>
        <v>0</v>
      </c>
      <c r="K649" s="103" t="n">
        <f aca="false">IF(K$1="P",MAX(0,K$2-$C649),IF(K$1="C",MAX(0,$C649-K$2)))</f>
        <v>1.52</v>
      </c>
      <c r="L649" s="103" t="n">
        <f aca="false">IF(L$1="P",MAX(0,L$2-$C649),IF(L$1="C",MAX(0,$C649-L$2)))</f>
        <v>11.52</v>
      </c>
      <c r="M649" s="103" t="n">
        <f aca="false">IF(M$1="P",MAX(0,M$2-$C649),IF(M$1="C",MAX(0,$C649-M$2)))</f>
        <v>18.48</v>
      </c>
      <c r="N649" s="103" t="n">
        <f aca="false">IF(N$1="P",MAX(0,N$2-$C649),IF(N$1="C",MAX(0,$C649-N$2)))</f>
        <v>13.48</v>
      </c>
      <c r="O649" s="103" t="n">
        <f aca="false">IF(O$1="P",MAX(0,O$2-$C649),IF(O$1="C",MAX(0,$C649-O$2)))</f>
        <v>8.48</v>
      </c>
      <c r="P649" s="103" t="n">
        <f aca="false">IF(P$1="P",MAX(0,P$2-$C649),IF(P$1="C",MAX(0,$C649-P$2)))</f>
        <v>3.48</v>
      </c>
      <c r="Q649" s="103" t="n">
        <f aca="false">IF(Q$1="P",MAX(0,Q$2-$C649),IF(Q$1="C",MAX(0,$C649-Q$2)))</f>
        <v>0</v>
      </c>
      <c r="R649" s="103" t="n">
        <f aca="false">IF(R$1="P",MAX(0,R$2-$C649),IF(R$1="C",MAX(0,$C649-R$2)))</f>
        <v>0</v>
      </c>
      <c r="S649" s="103" t="n">
        <f aca="false">IF(S$1="P",MAX(0,S$2-$C649),IF(S$1="C",MAX(0,$C649-S$2)))</f>
        <v>0</v>
      </c>
      <c r="T649" s="104" t="n">
        <f aca="false">A649</f>
        <v>30</v>
      </c>
      <c r="U649" s="105" t="n">
        <f aca="false">VLOOKUP($B649,Gas!$B$3:$E$2506,2)</f>
        <v>4.45</v>
      </c>
      <c r="V649" s="46" t="n">
        <f aca="false">C649/U649</f>
        <v>8.64719101123595</v>
      </c>
      <c r="W649" s="99" t="n">
        <f aca="false">VLOOKUP($B649,Gas!$B$3:$E$2506,4)</f>
        <v>0.433195334062584</v>
      </c>
    </row>
    <row r="650" customFormat="false" ht="12.75" hidden="false" customHeight="false" outlineLevel="0" collapsed="false">
      <c r="A650" s="95" t="n">
        <f aca="false">MONTH(B650)+(YEAR(B650)-1998)*12</f>
        <v>30</v>
      </c>
      <c r="B650" s="114" t="n">
        <v>36697</v>
      </c>
      <c r="C650" s="115" t="n">
        <v>36.9</v>
      </c>
      <c r="D650" s="98" t="n">
        <f aca="false">LN(C650/C649)</f>
        <v>-0.0419270747510241</v>
      </c>
      <c r="E650" s="106" t="n">
        <f aca="false">STDEV(D641:D650)*SQRT(trade_day)</f>
        <v>6.71230069370524</v>
      </c>
      <c r="F650" s="97"/>
      <c r="G650" s="103" t="n">
        <f aca="false">IF(G$1="P",MAX(0,G$2-$C650),IF(G$1="C",MAX(0,$C650-G$2)))</f>
        <v>0</v>
      </c>
      <c r="H650" s="103" t="n">
        <f aca="false">IF(H$1="P",MAX(0,H$2-$C650),IF(H$1="C",MAX(0,$C650-H$2)))</f>
        <v>0</v>
      </c>
      <c r="I650" s="103" t="n">
        <f aca="false">IF(I$1="P",MAX(0,I$2-$C650),IF(I$1="C",MAX(0,$C650-I$2)))</f>
        <v>0</v>
      </c>
      <c r="J650" s="103" t="n">
        <f aca="false">IF(J$1="P",MAX(0,J$2-$C650),IF(J$1="C",MAX(0,$C650-J$2)))</f>
        <v>0</v>
      </c>
      <c r="K650" s="103" t="n">
        <f aca="false">IF(K$1="P",MAX(0,K$2-$C650),IF(K$1="C",MAX(0,$C650-K$2)))</f>
        <v>3.1</v>
      </c>
      <c r="L650" s="103" t="n">
        <f aca="false">IF(L$1="P",MAX(0,L$2-$C650),IF(L$1="C",MAX(0,$C650-L$2)))</f>
        <v>13.1</v>
      </c>
      <c r="M650" s="103" t="n">
        <f aca="false">IF(M$1="P",MAX(0,M$2-$C650),IF(M$1="C",MAX(0,$C650-M$2)))</f>
        <v>16.9</v>
      </c>
      <c r="N650" s="103" t="n">
        <f aca="false">IF(N$1="P",MAX(0,N$2-$C650),IF(N$1="C",MAX(0,$C650-N$2)))</f>
        <v>11.9</v>
      </c>
      <c r="O650" s="103" t="n">
        <f aca="false">IF(O$1="P",MAX(0,O$2-$C650),IF(O$1="C",MAX(0,$C650-O$2)))</f>
        <v>6.9</v>
      </c>
      <c r="P650" s="103" t="n">
        <f aca="false">IF(P$1="P",MAX(0,P$2-$C650),IF(P$1="C",MAX(0,$C650-P$2)))</f>
        <v>1.9</v>
      </c>
      <c r="Q650" s="103" t="n">
        <f aca="false">IF(Q$1="P",MAX(0,Q$2-$C650),IF(Q$1="C",MAX(0,$C650-Q$2)))</f>
        <v>0</v>
      </c>
      <c r="R650" s="103" t="n">
        <f aca="false">IF(R$1="P",MAX(0,R$2-$C650),IF(R$1="C",MAX(0,$C650-R$2)))</f>
        <v>0</v>
      </c>
      <c r="S650" s="103" t="n">
        <f aca="false">IF(S$1="P",MAX(0,S$2-$C650),IF(S$1="C",MAX(0,$C650-S$2)))</f>
        <v>0</v>
      </c>
      <c r="T650" s="104" t="n">
        <f aca="false">A650</f>
        <v>30</v>
      </c>
      <c r="U650" s="105" t="n">
        <f aca="false">VLOOKUP($B650,Gas!$B$3:$E$2506,2)</f>
        <v>4.39</v>
      </c>
      <c r="V650" s="46" t="n">
        <f aca="false">C650/U650</f>
        <v>8.40546697038725</v>
      </c>
      <c r="W650" s="99" t="n">
        <f aca="false">VLOOKUP($B650,Gas!$B$3:$E$2506,4)</f>
        <v>0.385827408225749</v>
      </c>
    </row>
    <row r="651" customFormat="false" ht="12.75" hidden="false" customHeight="false" outlineLevel="0" collapsed="false">
      <c r="A651" s="95" t="n">
        <f aca="false">MONTH(B651)+(YEAR(B651)-1998)*12</f>
        <v>30</v>
      </c>
      <c r="B651" s="114" t="n">
        <v>36698</v>
      </c>
      <c r="C651" s="115" t="n">
        <v>29.3</v>
      </c>
      <c r="D651" s="98" t="n">
        <f aca="false">LN(C651/C650)</f>
        <v>-0.23062403502346</v>
      </c>
      <c r="E651" s="106" t="n">
        <f aca="false">STDEV(D642:D651)*SQRT(trade_day)</f>
        <v>6.85074565942116</v>
      </c>
      <c r="F651" s="97"/>
      <c r="G651" s="103" t="n">
        <f aca="false">IF(G$1="P",MAX(0,G$2-$C651),IF(G$1="C",MAX(0,$C651-G$2)))</f>
        <v>0</v>
      </c>
      <c r="H651" s="103" t="n">
        <f aca="false">IF(H$1="P",MAX(0,H$2-$C651),IF(H$1="C",MAX(0,$C651-H$2)))</f>
        <v>0</v>
      </c>
      <c r="I651" s="103" t="n">
        <f aca="false">IF(I$1="P",MAX(0,I$2-$C651),IF(I$1="C",MAX(0,$C651-I$2)))</f>
        <v>0.699999999999999</v>
      </c>
      <c r="J651" s="103" t="n">
        <f aca="false">IF(J$1="P",MAX(0,J$2-$C651),IF(J$1="C",MAX(0,$C651-J$2)))</f>
        <v>5.7</v>
      </c>
      <c r="K651" s="103" t="n">
        <f aca="false">IF(K$1="P",MAX(0,K$2-$C651),IF(K$1="C",MAX(0,$C651-K$2)))</f>
        <v>10.7</v>
      </c>
      <c r="L651" s="103" t="n">
        <f aca="false">IF(L$1="P",MAX(0,L$2-$C651),IF(L$1="C",MAX(0,$C651-L$2)))</f>
        <v>20.7</v>
      </c>
      <c r="M651" s="103" t="n">
        <f aca="false">IF(M$1="P",MAX(0,M$2-$C651),IF(M$1="C",MAX(0,$C651-M$2)))</f>
        <v>9.3</v>
      </c>
      <c r="N651" s="103" t="n">
        <f aca="false">IF(N$1="P",MAX(0,N$2-$C651),IF(N$1="C",MAX(0,$C651-N$2)))</f>
        <v>4.3</v>
      </c>
      <c r="O651" s="103" t="n">
        <f aca="false">IF(O$1="P",MAX(0,O$2-$C651),IF(O$1="C",MAX(0,$C651-O$2)))</f>
        <v>0</v>
      </c>
      <c r="P651" s="103" t="n">
        <f aca="false">IF(P$1="P",MAX(0,P$2-$C651),IF(P$1="C",MAX(0,$C651-P$2)))</f>
        <v>0</v>
      </c>
      <c r="Q651" s="103" t="n">
        <f aca="false">IF(Q$1="P",MAX(0,Q$2-$C651),IF(Q$1="C",MAX(0,$C651-Q$2)))</f>
        <v>0</v>
      </c>
      <c r="R651" s="103" t="n">
        <f aca="false">IF(R$1="P",MAX(0,R$2-$C651),IF(R$1="C",MAX(0,$C651-R$2)))</f>
        <v>0</v>
      </c>
      <c r="S651" s="103" t="n">
        <f aca="false">IF(S$1="P",MAX(0,S$2-$C651),IF(S$1="C",MAX(0,$C651-S$2)))</f>
        <v>0</v>
      </c>
      <c r="T651" s="104" t="n">
        <f aca="false">A651</f>
        <v>30</v>
      </c>
      <c r="U651" s="105" t="n">
        <f aca="false">VLOOKUP($B651,Gas!$B$3:$E$2506,2)</f>
        <v>4.04</v>
      </c>
      <c r="V651" s="46" t="n">
        <f aca="false">C651/U651</f>
        <v>7.25247524752475</v>
      </c>
      <c r="W651" s="99" t="n">
        <f aca="false">VLOOKUP($B651,Gas!$B$3:$E$2506,4)</f>
        <v>0.662965970747893</v>
      </c>
    </row>
    <row r="652" customFormat="false" ht="12.75" hidden="false" customHeight="false" outlineLevel="0" collapsed="false">
      <c r="A652" s="95" t="n">
        <f aca="false">MONTH(B652)+(YEAR(B652)-1998)*12</f>
        <v>30</v>
      </c>
      <c r="B652" s="114" t="n">
        <v>36699</v>
      </c>
      <c r="C652" s="115" t="n">
        <v>43.12</v>
      </c>
      <c r="D652" s="98" t="n">
        <f aca="false">LN(C652/C651)</f>
        <v>0.38639941057772</v>
      </c>
      <c r="E652" s="106" t="n">
        <f aca="false">STDEV(D643:D652)*SQRT(trade_day)</f>
        <v>7.03234968837492</v>
      </c>
      <c r="F652" s="97"/>
      <c r="G652" s="103" t="n">
        <f aca="false">IF(G$1="P",MAX(0,G$2-$C652),IF(G$1="C",MAX(0,$C652-G$2)))</f>
        <v>0</v>
      </c>
      <c r="H652" s="103" t="n">
        <f aca="false">IF(H$1="P",MAX(0,H$2-$C652),IF(H$1="C",MAX(0,$C652-H$2)))</f>
        <v>0</v>
      </c>
      <c r="I652" s="103" t="n">
        <f aca="false">IF(I$1="P",MAX(0,I$2-$C652),IF(I$1="C",MAX(0,$C652-I$2)))</f>
        <v>0</v>
      </c>
      <c r="J652" s="103" t="n">
        <f aca="false">IF(J$1="P",MAX(0,J$2-$C652),IF(J$1="C",MAX(0,$C652-J$2)))</f>
        <v>0</v>
      </c>
      <c r="K652" s="103" t="n">
        <f aca="false">IF(K$1="P",MAX(0,K$2-$C652),IF(K$1="C",MAX(0,$C652-K$2)))</f>
        <v>0</v>
      </c>
      <c r="L652" s="103" t="n">
        <f aca="false">IF(L$1="P",MAX(0,L$2-$C652),IF(L$1="C",MAX(0,$C652-L$2)))</f>
        <v>6.88</v>
      </c>
      <c r="M652" s="103" t="n">
        <f aca="false">IF(M$1="P",MAX(0,M$2-$C652),IF(M$1="C",MAX(0,$C652-M$2)))</f>
        <v>23.12</v>
      </c>
      <c r="N652" s="103" t="n">
        <f aca="false">IF(N$1="P",MAX(0,N$2-$C652),IF(N$1="C",MAX(0,$C652-N$2)))</f>
        <v>18.12</v>
      </c>
      <c r="O652" s="103" t="n">
        <f aca="false">IF(O$1="P",MAX(0,O$2-$C652),IF(O$1="C",MAX(0,$C652-O$2)))</f>
        <v>13.12</v>
      </c>
      <c r="P652" s="103" t="n">
        <f aca="false">IF(P$1="P",MAX(0,P$2-$C652),IF(P$1="C",MAX(0,$C652-P$2)))</f>
        <v>8.12</v>
      </c>
      <c r="Q652" s="103" t="n">
        <f aca="false">IF(Q$1="P",MAX(0,Q$2-$C652),IF(Q$1="C",MAX(0,$C652-Q$2)))</f>
        <v>3.12</v>
      </c>
      <c r="R652" s="103" t="n">
        <f aca="false">IF(R$1="P",MAX(0,R$2-$C652),IF(R$1="C",MAX(0,$C652-R$2)))</f>
        <v>0</v>
      </c>
      <c r="S652" s="103" t="n">
        <f aca="false">IF(S$1="P",MAX(0,S$2-$C652),IF(S$1="C",MAX(0,$C652-S$2)))</f>
        <v>0</v>
      </c>
      <c r="T652" s="104" t="n">
        <f aca="false">A652</f>
        <v>30</v>
      </c>
      <c r="U652" s="105" t="n">
        <f aca="false">VLOOKUP($B652,Gas!$B$3:$E$2506,2)</f>
        <v>4.13</v>
      </c>
      <c r="V652" s="46" t="n">
        <f aca="false">C652/U652</f>
        <v>10.4406779661017</v>
      </c>
      <c r="W652" s="99" t="n">
        <f aca="false">VLOOKUP($B652,Gas!$B$3:$E$2506,4)</f>
        <v>0.679579142576074</v>
      </c>
    </row>
    <row r="653" customFormat="false" ht="12.75" hidden="false" customHeight="false" outlineLevel="0" collapsed="false">
      <c r="A653" s="95" t="n">
        <f aca="false">MONTH(B653)+(YEAR(B653)-1998)*12</f>
        <v>30</v>
      </c>
      <c r="B653" s="114" t="n">
        <v>36700</v>
      </c>
      <c r="C653" s="115" t="n">
        <v>46.38</v>
      </c>
      <c r="D653" s="98" t="n">
        <f aca="false">LN(C653/C652)</f>
        <v>0.072881405226644</v>
      </c>
      <c r="E653" s="106" t="n">
        <f aca="false">STDEV(D644:D653)*SQRT(trade_day)</f>
        <v>6.19603354523091</v>
      </c>
      <c r="F653" s="97"/>
      <c r="G653" s="103" t="n">
        <f aca="false">IF(G$1="P",MAX(0,G$2-$C653),IF(G$1="C",MAX(0,$C653-G$2)))</f>
        <v>0</v>
      </c>
      <c r="H653" s="103" t="n">
        <f aca="false">IF(H$1="P",MAX(0,H$2-$C653),IF(H$1="C",MAX(0,$C653-H$2)))</f>
        <v>0</v>
      </c>
      <c r="I653" s="103" t="n">
        <f aca="false">IF(I$1="P",MAX(0,I$2-$C653),IF(I$1="C",MAX(0,$C653-I$2)))</f>
        <v>0</v>
      </c>
      <c r="J653" s="103" t="n">
        <f aca="false">IF(J$1="P",MAX(0,J$2-$C653),IF(J$1="C",MAX(0,$C653-J$2)))</f>
        <v>0</v>
      </c>
      <c r="K653" s="103" t="n">
        <f aca="false">IF(K$1="P",MAX(0,K$2-$C653),IF(K$1="C",MAX(0,$C653-K$2)))</f>
        <v>0</v>
      </c>
      <c r="L653" s="103" t="n">
        <f aca="false">IF(L$1="P",MAX(0,L$2-$C653),IF(L$1="C",MAX(0,$C653-L$2)))</f>
        <v>3.62</v>
      </c>
      <c r="M653" s="103" t="n">
        <f aca="false">IF(M$1="P",MAX(0,M$2-$C653),IF(M$1="C",MAX(0,$C653-M$2)))</f>
        <v>26.38</v>
      </c>
      <c r="N653" s="103" t="n">
        <f aca="false">IF(N$1="P",MAX(0,N$2-$C653),IF(N$1="C",MAX(0,$C653-N$2)))</f>
        <v>21.38</v>
      </c>
      <c r="O653" s="103" t="n">
        <f aca="false">IF(O$1="P",MAX(0,O$2-$C653),IF(O$1="C",MAX(0,$C653-O$2)))</f>
        <v>16.38</v>
      </c>
      <c r="P653" s="103" t="n">
        <f aca="false">IF(P$1="P",MAX(0,P$2-$C653),IF(P$1="C",MAX(0,$C653-P$2)))</f>
        <v>11.38</v>
      </c>
      <c r="Q653" s="103" t="n">
        <f aca="false">IF(Q$1="P",MAX(0,Q$2-$C653),IF(Q$1="C",MAX(0,$C653-Q$2)))</f>
        <v>6.38</v>
      </c>
      <c r="R653" s="103" t="n">
        <f aca="false">IF(R$1="P",MAX(0,R$2-$C653),IF(R$1="C",MAX(0,$C653-R$2)))</f>
        <v>0</v>
      </c>
      <c r="S653" s="103" t="n">
        <f aca="false">IF(S$1="P",MAX(0,S$2-$C653),IF(S$1="C",MAX(0,$C653-S$2)))</f>
        <v>0</v>
      </c>
      <c r="T653" s="104" t="n">
        <f aca="false">A653</f>
        <v>30</v>
      </c>
      <c r="U653" s="105" t="n">
        <f aca="false">VLOOKUP($B653,Gas!$B$3:$E$2506,2)</f>
        <v>4.425</v>
      </c>
      <c r="V653" s="46" t="n">
        <f aca="false">C653/U653</f>
        <v>10.4813559322034</v>
      </c>
      <c r="W653" s="99" t="n">
        <f aca="false">VLOOKUP($B653,Gas!$B$3:$E$2506,4)</f>
        <v>0.798461483443338</v>
      </c>
    </row>
    <row r="654" customFormat="false" ht="12.75" hidden="false" customHeight="false" outlineLevel="0" collapsed="false">
      <c r="A654" s="95" t="n">
        <f aca="false">MONTH(B654)+(YEAR(B654)-1998)*12</f>
        <v>30</v>
      </c>
      <c r="B654" s="114" t="n">
        <v>36703</v>
      </c>
      <c r="C654" s="115" t="n">
        <v>50.17</v>
      </c>
      <c r="D654" s="98" t="n">
        <f aca="false">LN(C654/C653)</f>
        <v>0.0785489066687759</v>
      </c>
      <c r="E654" s="106" t="n">
        <f aca="false">STDEV(D645:D654)*SQRT(trade_day)</f>
        <v>5.6547039194567</v>
      </c>
      <c r="F654" s="97"/>
      <c r="G654" s="103" t="n">
        <f aca="false">IF(G$1="P",MAX(0,G$2-$C654),IF(G$1="C",MAX(0,$C654-G$2)))</f>
        <v>0</v>
      </c>
      <c r="H654" s="103" t="n">
        <f aca="false">IF(H$1="P",MAX(0,H$2-$C654),IF(H$1="C",MAX(0,$C654-H$2)))</f>
        <v>0</v>
      </c>
      <c r="I654" s="103" t="n">
        <f aca="false">IF(I$1="P",MAX(0,I$2-$C654),IF(I$1="C",MAX(0,$C654-I$2)))</f>
        <v>0</v>
      </c>
      <c r="J654" s="103" t="n">
        <f aca="false">IF(J$1="P",MAX(0,J$2-$C654),IF(J$1="C",MAX(0,$C654-J$2)))</f>
        <v>0</v>
      </c>
      <c r="K654" s="103" t="n">
        <f aca="false">IF(K$1="P",MAX(0,K$2-$C654),IF(K$1="C",MAX(0,$C654-K$2)))</f>
        <v>0</v>
      </c>
      <c r="L654" s="103" t="n">
        <f aca="false">IF(L$1="P",MAX(0,L$2-$C654),IF(L$1="C",MAX(0,$C654-L$2)))</f>
        <v>0</v>
      </c>
      <c r="M654" s="103" t="n">
        <f aca="false">IF(M$1="P",MAX(0,M$2-$C654),IF(M$1="C",MAX(0,$C654-M$2)))</f>
        <v>30.17</v>
      </c>
      <c r="N654" s="103" t="n">
        <f aca="false">IF(N$1="P",MAX(0,N$2-$C654),IF(N$1="C",MAX(0,$C654-N$2)))</f>
        <v>25.17</v>
      </c>
      <c r="O654" s="103" t="n">
        <f aca="false">IF(O$1="P",MAX(0,O$2-$C654),IF(O$1="C",MAX(0,$C654-O$2)))</f>
        <v>20.17</v>
      </c>
      <c r="P654" s="103" t="n">
        <f aca="false">IF(P$1="P",MAX(0,P$2-$C654),IF(P$1="C",MAX(0,$C654-P$2)))</f>
        <v>15.17</v>
      </c>
      <c r="Q654" s="103" t="n">
        <f aca="false">IF(Q$1="P",MAX(0,Q$2-$C654),IF(Q$1="C",MAX(0,$C654-Q$2)))</f>
        <v>10.17</v>
      </c>
      <c r="R654" s="103" t="n">
        <f aca="false">IF(R$1="P",MAX(0,R$2-$C654),IF(R$1="C",MAX(0,$C654-R$2)))</f>
        <v>0.170000000000002</v>
      </c>
      <c r="S654" s="103" t="n">
        <f aca="false">IF(S$1="P",MAX(0,S$2-$C654),IF(S$1="C",MAX(0,$C654-S$2)))</f>
        <v>0</v>
      </c>
      <c r="T654" s="104" t="n">
        <f aca="false">A654</f>
        <v>30</v>
      </c>
      <c r="U654" s="105" t="n">
        <f aca="false">VLOOKUP($B654,Gas!$B$3:$E$2506,2)</f>
        <v>4.415</v>
      </c>
      <c r="V654" s="46" t="n">
        <f aca="false">C654/U654</f>
        <v>11.3635334088335</v>
      </c>
      <c r="W654" s="99" t="n">
        <f aca="false">VLOOKUP($B654,Gas!$B$3:$E$2506,4)</f>
        <v>0.715367991268595</v>
      </c>
    </row>
    <row r="655" customFormat="false" ht="12.75" hidden="false" customHeight="false" outlineLevel="0" collapsed="false">
      <c r="A655" s="95" t="n">
        <f aca="false">MONTH(B655)+(YEAR(B655)-1998)*12</f>
        <v>30</v>
      </c>
      <c r="B655" s="114" t="n">
        <v>36704</v>
      </c>
      <c r="C655" s="115" t="n">
        <v>76.54</v>
      </c>
      <c r="D655" s="98" t="n">
        <f aca="false">LN(C655/C654)</f>
        <v>0.422396241501395</v>
      </c>
      <c r="E655" s="106" t="n">
        <f aca="false">STDEV(D646:D655)*SQRT(trade_day)</f>
        <v>3.71911661076434</v>
      </c>
      <c r="F655" s="97"/>
      <c r="G655" s="103" t="n">
        <f aca="false">IF(G$1="P",MAX(0,G$2-$C655),IF(G$1="C",MAX(0,$C655-G$2)))</f>
        <v>0</v>
      </c>
      <c r="H655" s="103" t="n">
        <f aca="false">IF(H$1="P",MAX(0,H$2-$C655),IF(H$1="C",MAX(0,$C655-H$2)))</f>
        <v>0</v>
      </c>
      <c r="I655" s="103" t="n">
        <f aca="false">IF(I$1="P",MAX(0,I$2-$C655),IF(I$1="C",MAX(0,$C655-I$2)))</f>
        <v>0</v>
      </c>
      <c r="J655" s="103" t="n">
        <f aca="false">IF(J$1="P",MAX(0,J$2-$C655),IF(J$1="C",MAX(0,$C655-J$2)))</f>
        <v>0</v>
      </c>
      <c r="K655" s="103" t="n">
        <f aca="false">IF(K$1="P",MAX(0,K$2-$C655),IF(K$1="C",MAX(0,$C655-K$2)))</f>
        <v>0</v>
      </c>
      <c r="L655" s="103" t="n">
        <f aca="false">IF(L$1="P",MAX(0,L$2-$C655),IF(L$1="C",MAX(0,$C655-L$2)))</f>
        <v>0</v>
      </c>
      <c r="M655" s="103" t="n">
        <f aca="false">IF(M$1="P",MAX(0,M$2-$C655),IF(M$1="C",MAX(0,$C655-M$2)))</f>
        <v>56.54</v>
      </c>
      <c r="N655" s="103" t="n">
        <f aca="false">IF(N$1="P",MAX(0,N$2-$C655),IF(N$1="C",MAX(0,$C655-N$2)))</f>
        <v>51.54</v>
      </c>
      <c r="O655" s="103" t="n">
        <f aca="false">IF(O$1="P",MAX(0,O$2-$C655),IF(O$1="C",MAX(0,$C655-O$2)))</f>
        <v>46.54</v>
      </c>
      <c r="P655" s="103" t="n">
        <f aca="false">IF(P$1="P",MAX(0,P$2-$C655),IF(P$1="C",MAX(0,$C655-P$2)))</f>
        <v>41.54</v>
      </c>
      <c r="Q655" s="103" t="n">
        <f aca="false">IF(Q$1="P",MAX(0,Q$2-$C655),IF(Q$1="C",MAX(0,$C655-Q$2)))</f>
        <v>36.54</v>
      </c>
      <c r="R655" s="103" t="n">
        <f aca="false">IF(R$1="P",MAX(0,R$2-$C655),IF(R$1="C",MAX(0,$C655-R$2)))</f>
        <v>26.54</v>
      </c>
      <c r="S655" s="103" t="n">
        <f aca="false">IF(S$1="P",MAX(0,S$2-$C655),IF(S$1="C",MAX(0,$C655-S$2)))</f>
        <v>0</v>
      </c>
      <c r="T655" s="104" t="n">
        <f aca="false">A655</f>
        <v>30</v>
      </c>
      <c r="U655" s="105" t="n">
        <f aca="false">VLOOKUP($B655,Gas!$B$3:$E$2506,2)</f>
        <v>4.365</v>
      </c>
      <c r="V655" s="46" t="n">
        <f aca="false">C655/U655</f>
        <v>17.5349369988545</v>
      </c>
      <c r="W655" s="99" t="n">
        <f aca="false">VLOOKUP($B655,Gas!$B$3:$E$2506,4)</f>
        <v>0.710015962733717</v>
      </c>
    </row>
    <row r="656" customFormat="false" ht="12.75" hidden="false" customHeight="false" outlineLevel="0" collapsed="false">
      <c r="A656" s="95" t="n">
        <f aca="false">MONTH(B656)+(YEAR(B656)-1998)*12</f>
        <v>30</v>
      </c>
      <c r="B656" s="114" t="n">
        <v>36705</v>
      </c>
      <c r="C656" s="115" t="n">
        <v>42.33</v>
      </c>
      <c r="D656" s="98" t="n">
        <f aca="false">LN(C656/C655)</f>
        <v>-0.592317425464724</v>
      </c>
      <c r="E656" s="106" t="n">
        <f aca="false">STDEV(D647:D656)*SQRT(trade_day)</f>
        <v>5.00112102288467</v>
      </c>
      <c r="F656" s="97"/>
      <c r="G656" s="103" t="n">
        <f aca="false">IF(G$1="P",MAX(0,G$2-$C656),IF(G$1="C",MAX(0,$C656-G$2)))</f>
        <v>0</v>
      </c>
      <c r="H656" s="103" t="n">
        <f aca="false">IF(H$1="P",MAX(0,H$2-$C656),IF(H$1="C",MAX(0,$C656-H$2)))</f>
        <v>0</v>
      </c>
      <c r="I656" s="103" t="n">
        <f aca="false">IF(I$1="P",MAX(0,I$2-$C656),IF(I$1="C",MAX(0,$C656-I$2)))</f>
        <v>0</v>
      </c>
      <c r="J656" s="103" t="n">
        <f aca="false">IF(J$1="P",MAX(0,J$2-$C656),IF(J$1="C",MAX(0,$C656-J$2)))</f>
        <v>0</v>
      </c>
      <c r="K656" s="103" t="n">
        <f aca="false">IF(K$1="P",MAX(0,K$2-$C656),IF(K$1="C",MAX(0,$C656-K$2)))</f>
        <v>0</v>
      </c>
      <c r="L656" s="103" t="n">
        <f aca="false">IF(L$1="P",MAX(0,L$2-$C656),IF(L$1="C",MAX(0,$C656-L$2)))</f>
        <v>7.67</v>
      </c>
      <c r="M656" s="103" t="n">
        <f aca="false">IF(M$1="P",MAX(0,M$2-$C656),IF(M$1="C",MAX(0,$C656-M$2)))</f>
        <v>22.33</v>
      </c>
      <c r="N656" s="103" t="n">
        <f aca="false">IF(N$1="P",MAX(0,N$2-$C656),IF(N$1="C",MAX(0,$C656-N$2)))</f>
        <v>17.33</v>
      </c>
      <c r="O656" s="103" t="n">
        <f aca="false">IF(O$1="P",MAX(0,O$2-$C656),IF(O$1="C",MAX(0,$C656-O$2)))</f>
        <v>12.33</v>
      </c>
      <c r="P656" s="103" t="n">
        <f aca="false">IF(P$1="P",MAX(0,P$2-$C656),IF(P$1="C",MAX(0,$C656-P$2)))</f>
        <v>7.33</v>
      </c>
      <c r="Q656" s="103" t="n">
        <f aca="false">IF(Q$1="P",MAX(0,Q$2-$C656),IF(Q$1="C",MAX(0,$C656-Q$2)))</f>
        <v>2.33</v>
      </c>
      <c r="R656" s="103" t="n">
        <f aca="false">IF(R$1="P",MAX(0,R$2-$C656),IF(R$1="C",MAX(0,$C656-R$2)))</f>
        <v>0</v>
      </c>
      <c r="S656" s="103" t="n">
        <f aca="false">IF(S$1="P",MAX(0,S$2-$C656),IF(S$1="C",MAX(0,$C656-S$2)))</f>
        <v>0</v>
      </c>
      <c r="T656" s="104" t="n">
        <f aca="false">A656</f>
        <v>30</v>
      </c>
      <c r="U656" s="105" t="n">
        <f aca="false">VLOOKUP($B656,Gas!$B$3:$E$2506,2)</f>
        <v>4.555</v>
      </c>
      <c r="V656" s="46" t="n">
        <f aca="false">C656/U656</f>
        <v>9.29308452250274</v>
      </c>
      <c r="W656" s="99" t="n">
        <f aca="false">VLOOKUP($B656,Gas!$B$3:$E$2506,4)</f>
        <v>0.759637618713801</v>
      </c>
    </row>
    <row r="657" customFormat="false" ht="12.75" hidden="false" customHeight="false" outlineLevel="0" collapsed="false">
      <c r="A657" s="95" t="n">
        <f aca="false">MONTH(B657)+(YEAR(B657)-1998)*12</f>
        <v>30</v>
      </c>
      <c r="B657" s="114" t="n">
        <v>36706</v>
      </c>
      <c r="C657" s="115" t="n">
        <v>29.66</v>
      </c>
      <c r="D657" s="98" t="n">
        <f aca="false">LN(C657/C656)</f>
        <v>-0.355696717823046</v>
      </c>
      <c r="E657" s="106" t="n">
        <f aca="false">STDEV(D648:D657)*SQRT(trade_day)</f>
        <v>5.29173290096992</v>
      </c>
      <c r="F657" s="97"/>
      <c r="G657" s="103" t="n">
        <f aca="false">IF(G$1="P",MAX(0,G$2-$C657),IF(G$1="C",MAX(0,$C657-G$2)))</f>
        <v>0</v>
      </c>
      <c r="H657" s="103" t="n">
        <f aca="false">IF(H$1="P",MAX(0,H$2-$C657),IF(H$1="C",MAX(0,$C657-H$2)))</f>
        <v>0</v>
      </c>
      <c r="I657" s="103" t="n">
        <f aca="false">IF(I$1="P",MAX(0,I$2-$C657),IF(I$1="C",MAX(0,$C657-I$2)))</f>
        <v>0.34</v>
      </c>
      <c r="J657" s="103" t="n">
        <f aca="false">IF(J$1="P",MAX(0,J$2-$C657),IF(J$1="C",MAX(0,$C657-J$2)))</f>
        <v>5.34</v>
      </c>
      <c r="K657" s="103" t="n">
        <f aca="false">IF(K$1="P",MAX(0,K$2-$C657),IF(K$1="C",MAX(0,$C657-K$2)))</f>
        <v>10.34</v>
      </c>
      <c r="L657" s="103" t="n">
        <f aca="false">IF(L$1="P",MAX(0,L$2-$C657),IF(L$1="C",MAX(0,$C657-L$2)))</f>
        <v>20.34</v>
      </c>
      <c r="M657" s="103" t="n">
        <f aca="false">IF(M$1="P",MAX(0,M$2-$C657),IF(M$1="C",MAX(0,$C657-M$2)))</f>
        <v>9.66</v>
      </c>
      <c r="N657" s="103" t="n">
        <f aca="false">IF(N$1="P",MAX(0,N$2-$C657),IF(N$1="C",MAX(0,$C657-N$2)))</f>
        <v>4.66</v>
      </c>
      <c r="O657" s="103" t="n">
        <f aca="false">IF(O$1="P",MAX(0,O$2-$C657),IF(O$1="C",MAX(0,$C657-O$2)))</f>
        <v>0</v>
      </c>
      <c r="P657" s="103" t="n">
        <f aca="false">IF(P$1="P",MAX(0,P$2-$C657),IF(P$1="C",MAX(0,$C657-P$2)))</f>
        <v>0</v>
      </c>
      <c r="Q657" s="103" t="n">
        <f aca="false">IF(Q$1="P",MAX(0,Q$2-$C657),IF(Q$1="C",MAX(0,$C657-Q$2)))</f>
        <v>0</v>
      </c>
      <c r="R657" s="103" t="n">
        <f aca="false">IF(R$1="P",MAX(0,R$2-$C657),IF(R$1="C",MAX(0,$C657-R$2)))</f>
        <v>0</v>
      </c>
      <c r="S657" s="103" t="n">
        <f aca="false">IF(S$1="P",MAX(0,S$2-$C657),IF(S$1="C",MAX(0,$C657-S$2)))</f>
        <v>0</v>
      </c>
      <c r="T657" s="104" t="n">
        <f aca="false">A657</f>
        <v>30</v>
      </c>
      <c r="U657" s="105" t="n">
        <f aca="false">VLOOKUP($B657,Gas!$B$3:$E$2506,2)</f>
        <v>4.475</v>
      </c>
      <c r="V657" s="46" t="n">
        <f aca="false">C657/U657</f>
        <v>6.62793296089386</v>
      </c>
      <c r="W657" s="99" t="n">
        <f aca="false">VLOOKUP($B657,Gas!$B$3:$E$2506,4)</f>
        <v>0.769325028791569</v>
      </c>
    </row>
    <row r="658" customFormat="false" ht="12.75" hidden="false" customHeight="false" outlineLevel="0" collapsed="false">
      <c r="A658" s="95" t="n">
        <f aca="false">MONTH(B658)+(YEAR(B658)-1998)*12</f>
        <v>30</v>
      </c>
      <c r="B658" s="114" t="n">
        <v>36707</v>
      </c>
      <c r="C658" s="115" t="n">
        <v>27.02</v>
      </c>
      <c r="D658" s="98" t="n">
        <f aca="false">LN(C658/C657)</f>
        <v>-0.0932220041777332</v>
      </c>
      <c r="E658" s="106" t="n">
        <f aca="false">STDEV(D649:D658)*SQRT(trade_day)</f>
        <v>5.09254526332877</v>
      </c>
      <c r="F658" s="97"/>
      <c r="G658" s="103" t="n">
        <f aca="false">IF(G$1="P",MAX(0,G$2-$C658),IF(G$1="C",MAX(0,$C658-G$2)))</f>
        <v>0</v>
      </c>
      <c r="H658" s="103" t="n">
        <f aca="false">IF(H$1="P",MAX(0,H$2-$C658),IF(H$1="C",MAX(0,$C658-H$2)))</f>
        <v>0</v>
      </c>
      <c r="I658" s="103" t="n">
        <f aca="false">IF(I$1="P",MAX(0,I$2-$C658),IF(I$1="C",MAX(0,$C658-I$2)))</f>
        <v>2.98</v>
      </c>
      <c r="J658" s="103" t="n">
        <f aca="false">IF(J$1="P",MAX(0,J$2-$C658),IF(J$1="C",MAX(0,$C658-J$2)))</f>
        <v>7.98</v>
      </c>
      <c r="K658" s="103" t="n">
        <f aca="false">IF(K$1="P",MAX(0,K$2-$C658),IF(K$1="C",MAX(0,$C658-K$2)))</f>
        <v>12.98</v>
      </c>
      <c r="L658" s="103" t="n">
        <f aca="false">IF(L$1="P",MAX(0,L$2-$C658),IF(L$1="C",MAX(0,$C658-L$2)))</f>
        <v>22.98</v>
      </c>
      <c r="M658" s="103" t="n">
        <f aca="false">IF(M$1="P",MAX(0,M$2-$C658),IF(M$1="C",MAX(0,$C658-M$2)))</f>
        <v>7.02</v>
      </c>
      <c r="N658" s="103" t="n">
        <f aca="false">IF(N$1="P",MAX(0,N$2-$C658),IF(N$1="C",MAX(0,$C658-N$2)))</f>
        <v>2.02</v>
      </c>
      <c r="O658" s="103" t="n">
        <f aca="false">IF(O$1="P",MAX(0,O$2-$C658),IF(O$1="C",MAX(0,$C658-O$2)))</f>
        <v>0</v>
      </c>
      <c r="P658" s="103" t="n">
        <f aca="false">IF(P$1="P",MAX(0,P$2-$C658),IF(P$1="C",MAX(0,$C658-P$2)))</f>
        <v>0</v>
      </c>
      <c r="Q658" s="103" t="n">
        <f aca="false">IF(Q$1="P",MAX(0,Q$2-$C658),IF(Q$1="C",MAX(0,$C658-Q$2)))</f>
        <v>0</v>
      </c>
      <c r="R658" s="103" t="n">
        <f aca="false">IF(R$1="P",MAX(0,R$2-$C658),IF(R$1="C",MAX(0,$C658-R$2)))</f>
        <v>0</v>
      </c>
      <c r="S658" s="103" t="n">
        <f aca="false">IF(S$1="P",MAX(0,S$2-$C658),IF(S$1="C",MAX(0,$C658-S$2)))</f>
        <v>0</v>
      </c>
      <c r="T658" s="104" t="n">
        <f aca="false">A658</f>
        <v>30</v>
      </c>
      <c r="U658" s="105" t="n">
        <f aca="false">VLOOKUP($B658,Gas!$B$3:$E$2506,2)</f>
        <v>4.265</v>
      </c>
      <c r="V658" s="46" t="n">
        <f aca="false">C658/U658</f>
        <v>6.33528722157093</v>
      </c>
      <c r="W658" s="99" t="n">
        <f aca="false">VLOOKUP($B658,Gas!$B$3:$E$2506,4)</f>
        <v>0.821474665574213</v>
      </c>
    </row>
    <row r="659" customFormat="false" ht="12.75" hidden="false" customHeight="false" outlineLevel="0" collapsed="false">
      <c r="A659" s="95" t="n">
        <f aca="false">MONTH(B659)+(YEAR(B659)-1998)*12</f>
        <v>31</v>
      </c>
      <c r="B659" s="114" t="n">
        <v>36710</v>
      </c>
      <c r="C659" s="115" t="n">
        <v>63.07</v>
      </c>
      <c r="D659" s="98" t="n">
        <f aca="false">LN(C659/C658)</f>
        <v>0.847667888143507</v>
      </c>
      <c r="E659" s="106" t="n">
        <f aca="false">STDEV(D650:D659)*SQRT(trade_day)</f>
        <v>6.61296535843141</v>
      </c>
      <c r="F659" s="97"/>
      <c r="G659" s="103" t="n">
        <f aca="false">IF(G$1="P",MAX(0,G$2-$C659),IF(G$1="C",MAX(0,$C659-G$2)))</f>
        <v>0</v>
      </c>
      <c r="H659" s="103" t="n">
        <f aca="false">IF(H$1="P",MAX(0,H$2-$C659),IF(H$1="C",MAX(0,$C659-H$2)))</f>
        <v>0</v>
      </c>
      <c r="I659" s="103" t="n">
        <f aca="false">IF(I$1="P",MAX(0,I$2-$C659),IF(I$1="C",MAX(0,$C659-I$2)))</f>
        <v>0</v>
      </c>
      <c r="J659" s="103" t="n">
        <f aca="false">IF(J$1="P",MAX(0,J$2-$C659),IF(J$1="C",MAX(0,$C659-J$2)))</f>
        <v>0</v>
      </c>
      <c r="K659" s="103" t="n">
        <f aca="false">IF(K$1="P",MAX(0,K$2-$C659),IF(K$1="C",MAX(0,$C659-K$2)))</f>
        <v>0</v>
      </c>
      <c r="L659" s="103" t="n">
        <f aca="false">IF(L$1="P",MAX(0,L$2-$C659),IF(L$1="C",MAX(0,$C659-L$2)))</f>
        <v>0</v>
      </c>
      <c r="M659" s="103" t="n">
        <f aca="false">IF(M$1="P",MAX(0,M$2-$C659),IF(M$1="C",MAX(0,$C659-M$2)))</f>
        <v>43.07</v>
      </c>
      <c r="N659" s="103" t="n">
        <f aca="false">IF(N$1="P",MAX(0,N$2-$C659),IF(N$1="C",MAX(0,$C659-N$2)))</f>
        <v>38.07</v>
      </c>
      <c r="O659" s="103" t="n">
        <f aca="false">IF(O$1="P",MAX(0,O$2-$C659),IF(O$1="C",MAX(0,$C659-O$2)))</f>
        <v>33.07</v>
      </c>
      <c r="P659" s="103" t="n">
        <f aca="false">IF(P$1="P",MAX(0,P$2-$C659),IF(P$1="C",MAX(0,$C659-P$2)))</f>
        <v>28.07</v>
      </c>
      <c r="Q659" s="103" t="n">
        <f aca="false">IF(Q$1="P",MAX(0,Q$2-$C659),IF(Q$1="C",MAX(0,$C659-Q$2)))</f>
        <v>23.07</v>
      </c>
      <c r="R659" s="103" t="n">
        <f aca="false">IF(R$1="P",MAX(0,R$2-$C659),IF(R$1="C",MAX(0,$C659-R$2)))</f>
        <v>13.07</v>
      </c>
      <c r="S659" s="103" t="n">
        <f aca="false">IF(S$1="P",MAX(0,S$2-$C659),IF(S$1="C",MAX(0,$C659-S$2)))</f>
        <v>0</v>
      </c>
      <c r="T659" s="104" t="n">
        <f aca="false">A659</f>
        <v>31</v>
      </c>
      <c r="U659" s="105" t="n">
        <f aca="false">VLOOKUP($B659,Gas!$B$3:$E$2506,2)</f>
        <v>4.335</v>
      </c>
      <c r="V659" s="46" t="n">
        <f aca="false">C659/U659</f>
        <v>14.5490196078431</v>
      </c>
      <c r="W659" s="99" t="n">
        <f aca="false">VLOOKUP($B659,Gas!$B$3:$E$2506,4)</f>
        <v>0.441079777149282</v>
      </c>
    </row>
    <row r="660" customFormat="false" ht="12.75" hidden="false" customHeight="false" outlineLevel="0" collapsed="false">
      <c r="A660" s="95" t="n">
        <f aca="false">MONTH(B660)+(YEAR(B660)-1998)*12</f>
        <v>31</v>
      </c>
      <c r="B660" s="114" t="n">
        <v>36712</v>
      </c>
      <c r="C660" s="115" t="n">
        <v>61.6</v>
      </c>
      <c r="D660" s="98" t="n">
        <f aca="false">LN(C660/C659)</f>
        <v>-0.0235833501360857</v>
      </c>
      <c r="E660" s="106" t="n">
        <f aca="false">STDEV(D651:D660)*SQRT(trade_day)</f>
        <v>6.60656046935148</v>
      </c>
      <c r="F660" s="97"/>
      <c r="G660" s="103" t="n">
        <f aca="false">IF(G$1="P",MAX(0,G$2-$C660),IF(G$1="C",MAX(0,$C660-G$2)))</f>
        <v>0</v>
      </c>
      <c r="H660" s="103" t="n">
        <f aca="false">IF(H$1="P",MAX(0,H$2-$C660),IF(H$1="C",MAX(0,$C660-H$2)))</f>
        <v>0</v>
      </c>
      <c r="I660" s="103" t="n">
        <f aca="false">IF(I$1="P",MAX(0,I$2-$C660),IF(I$1="C",MAX(0,$C660-I$2)))</f>
        <v>0</v>
      </c>
      <c r="J660" s="103" t="n">
        <f aca="false">IF(J$1="P",MAX(0,J$2-$C660),IF(J$1="C",MAX(0,$C660-J$2)))</f>
        <v>0</v>
      </c>
      <c r="K660" s="103" t="n">
        <f aca="false">IF(K$1="P",MAX(0,K$2-$C660),IF(K$1="C",MAX(0,$C660-K$2)))</f>
        <v>0</v>
      </c>
      <c r="L660" s="103" t="n">
        <f aca="false">IF(L$1="P",MAX(0,L$2-$C660),IF(L$1="C",MAX(0,$C660-L$2)))</f>
        <v>0</v>
      </c>
      <c r="M660" s="103" t="n">
        <f aca="false">IF(M$1="P",MAX(0,M$2-$C660),IF(M$1="C",MAX(0,$C660-M$2)))</f>
        <v>41.6</v>
      </c>
      <c r="N660" s="103" t="n">
        <f aca="false">IF(N$1="P",MAX(0,N$2-$C660),IF(N$1="C",MAX(0,$C660-N$2)))</f>
        <v>36.6</v>
      </c>
      <c r="O660" s="103" t="n">
        <f aca="false">IF(O$1="P",MAX(0,O$2-$C660),IF(O$1="C",MAX(0,$C660-O$2)))</f>
        <v>31.6</v>
      </c>
      <c r="P660" s="103" t="n">
        <f aca="false">IF(P$1="P",MAX(0,P$2-$C660),IF(P$1="C",MAX(0,$C660-P$2)))</f>
        <v>26.6</v>
      </c>
      <c r="Q660" s="103" t="n">
        <f aca="false">IF(Q$1="P",MAX(0,Q$2-$C660),IF(Q$1="C",MAX(0,$C660-Q$2)))</f>
        <v>21.6</v>
      </c>
      <c r="R660" s="103" t="n">
        <f aca="false">IF(R$1="P",MAX(0,R$2-$C660),IF(R$1="C",MAX(0,$C660-R$2)))</f>
        <v>11.6</v>
      </c>
      <c r="S660" s="103" t="n">
        <f aca="false">IF(S$1="P",MAX(0,S$2-$C660),IF(S$1="C",MAX(0,$C660-S$2)))</f>
        <v>0</v>
      </c>
      <c r="T660" s="104" t="n">
        <f aca="false">A660</f>
        <v>31</v>
      </c>
      <c r="U660" s="105" t="n">
        <f aca="false">VLOOKUP($B660,Gas!$B$3:$E$2506,2)</f>
        <v>4.335</v>
      </c>
      <c r="V660" s="46" t="n">
        <f aca="false">C660/U660</f>
        <v>14.2099192618224</v>
      </c>
      <c r="W660" s="99" t="n">
        <f aca="false">VLOOKUP($B660,Gas!$B$3:$E$2506,4)</f>
        <v>0.441248352147408</v>
      </c>
    </row>
    <row r="661" customFormat="false" ht="12.75" hidden="false" customHeight="false" outlineLevel="0" collapsed="false">
      <c r="A661" s="95" t="n">
        <f aca="false">MONTH(B661)+(YEAR(B661)-1998)*12</f>
        <v>31</v>
      </c>
      <c r="B661" s="114" t="n">
        <v>36713</v>
      </c>
      <c r="C661" s="115" t="n">
        <v>35.03</v>
      </c>
      <c r="D661" s="98" t="n">
        <f aca="false">LN(C661/C660)</f>
        <v>-0.564457033330079</v>
      </c>
      <c r="E661" s="106" t="n">
        <f aca="false">STDEV(D652:D661)*SQRT(trade_day)</f>
        <v>7.18751521672683</v>
      </c>
      <c r="F661" s="97"/>
      <c r="G661" s="103" t="n">
        <f aca="false">IF(G$1="P",MAX(0,G$2-$C661),IF(G$1="C",MAX(0,$C661-G$2)))</f>
        <v>0</v>
      </c>
      <c r="H661" s="103" t="n">
        <f aca="false">IF(H$1="P",MAX(0,H$2-$C661),IF(H$1="C",MAX(0,$C661-H$2)))</f>
        <v>0</v>
      </c>
      <c r="I661" s="103" t="n">
        <f aca="false">IF(I$1="P",MAX(0,I$2-$C661),IF(I$1="C",MAX(0,$C661-I$2)))</f>
        <v>0</v>
      </c>
      <c r="J661" s="103" t="n">
        <f aca="false">IF(J$1="P",MAX(0,J$2-$C661),IF(J$1="C",MAX(0,$C661-J$2)))</f>
        <v>0</v>
      </c>
      <c r="K661" s="103" t="n">
        <f aca="false">IF(K$1="P",MAX(0,K$2-$C661),IF(K$1="C",MAX(0,$C661-K$2)))</f>
        <v>4.97</v>
      </c>
      <c r="L661" s="103" t="n">
        <f aca="false">IF(L$1="P",MAX(0,L$2-$C661),IF(L$1="C",MAX(0,$C661-L$2)))</f>
        <v>14.97</v>
      </c>
      <c r="M661" s="103" t="n">
        <f aca="false">IF(M$1="P",MAX(0,M$2-$C661),IF(M$1="C",MAX(0,$C661-M$2)))</f>
        <v>15.03</v>
      </c>
      <c r="N661" s="103" t="n">
        <f aca="false">IF(N$1="P",MAX(0,N$2-$C661),IF(N$1="C",MAX(0,$C661-N$2)))</f>
        <v>10.03</v>
      </c>
      <c r="O661" s="103" t="n">
        <f aca="false">IF(O$1="P",MAX(0,O$2-$C661),IF(O$1="C",MAX(0,$C661-O$2)))</f>
        <v>5.03</v>
      </c>
      <c r="P661" s="103" t="n">
        <f aca="false">IF(P$1="P",MAX(0,P$2-$C661),IF(P$1="C",MAX(0,$C661-P$2)))</f>
        <v>0.0300000000000011</v>
      </c>
      <c r="Q661" s="103" t="n">
        <f aca="false">IF(Q$1="P",MAX(0,Q$2-$C661),IF(Q$1="C",MAX(0,$C661-Q$2)))</f>
        <v>0</v>
      </c>
      <c r="R661" s="103" t="n">
        <f aca="false">IF(R$1="P",MAX(0,R$2-$C661),IF(R$1="C",MAX(0,$C661-R$2)))</f>
        <v>0</v>
      </c>
      <c r="S661" s="103" t="n">
        <f aca="false">IF(S$1="P",MAX(0,S$2-$C661),IF(S$1="C",MAX(0,$C661-S$2)))</f>
        <v>0</v>
      </c>
      <c r="T661" s="104" t="n">
        <f aca="false">A661</f>
        <v>31</v>
      </c>
      <c r="U661" s="105" t="n">
        <f aca="false">VLOOKUP($B661,Gas!$B$3:$E$2506,2)</f>
        <v>4.24</v>
      </c>
      <c r="V661" s="46" t="n">
        <f aca="false">C661/U661</f>
        <v>8.26179245283019</v>
      </c>
      <c r="W661" s="99" t="n">
        <f aca="false">VLOOKUP($B661,Gas!$B$3:$E$2506,4)</f>
        <v>0.457531155862524</v>
      </c>
    </row>
    <row r="662" customFormat="false" ht="12.75" hidden="false" customHeight="false" outlineLevel="0" collapsed="false">
      <c r="A662" s="95" t="n">
        <f aca="false">MONTH(B662)+(YEAR(B662)-1998)*12</f>
        <v>31</v>
      </c>
      <c r="B662" s="114" t="n">
        <v>36714</v>
      </c>
      <c r="C662" s="115" t="n">
        <v>28.91</v>
      </c>
      <c r="D662" s="98" t="n">
        <f aca="false">LN(C662/C661)</f>
        <v>-0.192017281181141</v>
      </c>
      <c r="E662" s="106" t="n">
        <f aca="false">STDEV(D653:D662)*SQRT(trade_day)</f>
        <v>6.94131370153779</v>
      </c>
      <c r="F662" s="97"/>
      <c r="G662" s="103" t="n">
        <f aca="false">IF(G$1="P",MAX(0,G$2-$C662),IF(G$1="C",MAX(0,$C662-G$2)))</f>
        <v>0</v>
      </c>
      <c r="H662" s="103" t="n">
        <f aca="false">IF(H$1="P",MAX(0,H$2-$C662),IF(H$1="C",MAX(0,$C662-H$2)))</f>
        <v>0</v>
      </c>
      <c r="I662" s="103" t="n">
        <f aca="false">IF(I$1="P",MAX(0,I$2-$C662),IF(I$1="C",MAX(0,$C662-I$2)))</f>
        <v>1.09</v>
      </c>
      <c r="J662" s="103" t="n">
        <f aca="false">IF(J$1="P",MAX(0,J$2-$C662),IF(J$1="C",MAX(0,$C662-J$2)))</f>
        <v>6.09</v>
      </c>
      <c r="K662" s="103" t="n">
        <f aca="false">IF(K$1="P",MAX(0,K$2-$C662),IF(K$1="C",MAX(0,$C662-K$2)))</f>
        <v>11.09</v>
      </c>
      <c r="L662" s="103" t="n">
        <f aca="false">IF(L$1="P",MAX(0,L$2-$C662),IF(L$1="C",MAX(0,$C662-L$2)))</f>
        <v>21.09</v>
      </c>
      <c r="M662" s="103" t="n">
        <f aca="false">IF(M$1="P",MAX(0,M$2-$C662),IF(M$1="C",MAX(0,$C662-M$2)))</f>
        <v>8.91</v>
      </c>
      <c r="N662" s="103" t="n">
        <f aca="false">IF(N$1="P",MAX(0,N$2-$C662),IF(N$1="C",MAX(0,$C662-N$2)))</f>
        <v>3.91</v>
      </c>
      <c r="O662" s="103" t="n">
        <f aca="false">IF(O$1="P",MAX(0,O$2-$C662),IF(O$1="C",MAX(0,$C662-O$2)))</f>
        <v>0</v>
      </c>
      <c r="P662" s="103" t="n">
        <f aca="false">IF(P$1="P",MAX(0,P$2-$C662),IF(P$1="C",MAX(0,$C662-P$2)))</f>
        <v>0</v>
      </c>
      <c r="Q662" s="103" t="n">
        <f aca="false">IF(Q$1="P",MAX(0,Q$2-$C662),IF(Q$1="C",MAX(0,$C662-Q$2)))</f>
        <v>0</v>
      </c>
      <c r="R662" s="103" t="n">
        <f aca="false">IF(R$1="P",MAX(0,R$2-$C662),IF(R$1="C",MAX(0,$C662-R$2)))</f>
        <v>0</v>
      </c>
      <c r="S662" s="103" t="n">
        <f aca="false">IF(S$1="P",MAX(0,S$2-$C662),IF(S$1="C",MAX(0,$C662-S$2)))</f>
        <v>0</v>
      </c>
      <c r="T662" s="104" t="n">
        <f aca="false">A662</f>
        <v>31</v>
      </c>
      <c r="U662" s="105" t="n">
        <f aca="false">VLOOKUP($B662,Gas!$B$3:$E$2506,2)</f>
        <v>4.03</v>
      </c>
      <c r="V662" s="46" t="n">
        <f aca="false">C662/U662</f>
        <v>7.17369727047146</v>
      </c>
      <c r="W662" s="99" t="n">
        <f aca="false">VLOOKUP($B662,Gas!$B$3:$E$2506,4)</f>
        <v>0.538047076643831</v>
      </c>
    </row>
    <row r="663" customFormat="false" ht="12.75" hidden="false" customHeight="false" outlineLevel="0" collapsed="false">
      <c r="A663" s="95" t="n">
        <f aca="false">MONTH(B663)+(YEAR(B663)-1998)*12</f>
        <v>31</v>
      </c>
      <c r="B663" s="114" t="n">
        <v>36717</v>
      </c>
      <c r="C663" s="115" t="n">
        <v>70.39</v>
      </c>
      <c r="D663" s="98" t="n">
        <f aca="false">LN(C663/C662)</f>
        <v>0.889863651591786</v>
      </c>
      <c r="E663" s="106" t="n">
        <f aca="false">STDEV(D654:D663)*SQRT(trade_day)</f>
        <v>8.36605494144116</v>
      </c>
      <c r="F663" s="97"/>
      <c r="G663" s="103" t="n">
        <f aca="false">IF(G$1="P",MAX(0,G$2-$C663),IF(G$1="C",MAX(0,$C663-G$2)))</f>
        <v>0</v>
      </c>
      <c r="H663" s="103" t="n">
        <f aca="false">IF(H$1="P",MAX(0,H$2-$C663),IF(H$1="C",MAX(0,$C663-H$2)))</f>
        <v>0</v>
      </c>
      <c r="I663" s="103" t="n">
        <f aca="false">IF(I$1="P",MAX(0,I$2-$C663),IF(I$1="C",MAX(0,$C663-I$2)))</f>
        <v>0</v>
      </c>
      <c r="J663" s="103" t="n">
        <f aca="false">IF(J$1="P",MAX(0,J$2-$C663),IF(J$1="C",MAX(0,$C663-J$2)))</f>
        <v>0</v>
      </c>
      <c r="K663" s="103" t="n">
        <f aca="false">IF(K$1="P",MAX(0,K$2-$C663),IF(K$1="C",MAX(0,$C663-K$2)))</f>
        <v>0</v>
      </c>
      <c r="L663" s="103" t="n">
        <f aca="false">IF(L$1="P",MAX(0,L$2-$C663),IF(L$1="C",MAX(0,$C663-L$2)))</f>
        <v>0</v>
      </c>
      <c r="M663" s="103" t="n">
        <f aca="false">IF(M$1="P",MAX(0,M$2-$C663),IF(M$1="C",MAX(0,$C663-M$2)))</f>
        <v>50.39</v>
      </c>
      <c r="N663" s="103" t="n">
        <f aca="false">IF(N$1="P",MAX(0,N$2-$C663),IF(N$1="C",MAX(0,$C663-N$2)))</f>
        <v>45.39</v>
      </c>
      <c r="O663" s="103" t="n">
        <f aca="false">IF(O$1="P",MAX(0,O$2-$C663),IF(O$1="C",MAX(0,$C663-O$2)))</f>
        <v>40.39</v>
      </c>
      <c r="P663" s="103" t="n">
        <f aca="false">IF(P$1="P",MAX(0,P$2-$C663),IF(P$1="C",MAX(0,$C663-P$2)))</f>
        <v>35.39</v>
      </c>
      <c r="Q663" s="103" t="n">
        <f aca="false">IF(Q$1="P",MAX(0,Q$2-$C663),IF(Q$1="C",MAX(0,$C663-Q$2)))</f>
        <v>30.39</v>
      </c>
      <c r="R663" s="103" t="n">
        <f aca="false">IF(R$1="P",MAX(0,R$2-$C663),IF(R$1="C",MAX(0,$C663-R$2)))</f>
        <v>20.39</v>
      </c>
      <c r="S663" s="103" t="n">
        <f aca="false">IF(S$1="P",MAX(0,S$2-$C663),IF(S$1="C",MAX(0,$C663-S$2)))</f>
        <v>0</v>
      </c>
      <c r="T663" s="104" t="n">
        <f aca="false">A663</f>
        <v>31</v>
      </c>
      <c r="U663" s="105" t="n">
        <f aca="false">VLOOKUP($B663,Gas!$B$3:$E$2506,2)</f>
        <v>3.995</v>
      </c>
      <c r="V663" s="46" t="n">
        <f aca="false">C663/U663</f>
        <v>17.6195244055069</v>
      </c>
      <c r="W663" s="99" t="n">
        <f aca="false">VLOOKUP($B663,Gas!$B$3:$E$2506,4)</f>
        <v>0.347918396010008</v>
      </c>
    </row>
    <row r="664" customFormat="false" ht="12.75" hidden="false" customHeight="false" outlineLevel="0" collapsed="false">
      <c r="A664" s="95" t="n">
        <f aca="false">MONTH(B664)+(YEAR(B664)-1998)*12</f>
        <v>31</v>
      </c>
      <c r="B664" s="114" t="n">
        <v>36718</v>
      </c>
      <c r="C664" s="115" t="n">
        <v>41.05</v>
      </c>
      <c r="D664" s="98" t="n">
        <f aca="false">LN(C664/C663)</f>
        <v>-0.539260371721603</v>
      </c>
      <c r="E664" s="106" t="n">
        <f aca="false">STDEV(D655:D664)*SQRT(trade_day)</f>
        <v>8.84697435380786</v>
      </c>
      <c r="F664" s="97"/>
      <c r="G664" s="103" t="n">
        <f aca="false">IF(G$1="P",MAX(0,G$2-$C664),IF(G$1="C",MAX(0,$C664-G$2)))</f>
        <v>0</v>
      </c>
      <c r="H664" s="103" t="n">
        <f aca="false">IF(H$1="P",MAX(0,H$2-$C664),IF(H$1="C",MAX(0,$C664-H$2)))</f>
        <v>0</v>
      </c>
      <c r="I664" s="103" t="n">
        <f aca="false">IF(I$1="P",MAX(0,I$2-$C664),IF(I$1="C",MAX(0,$C664-I$2)))</f>
        <v>0</v>
      </c>
      <c r="J664" s="103" t="n">
        <f aca="false">IF(J$1="P",MAX(0,J$2-$C664),IF(J$1="C",MAX(0,$C664-J$2)))</f>
        <v>0</v>
      </c>
      <c r="K664" s="103" t="n">
        <f aca="false">IF(K$1="P",MAX(0,K$2-$C664),IF(K$1="C",MAX(0,$C664-K$2)))</f>
        <v>0</v>
      </c>
      <c r="L664" s="103" t="n">
        <f aca="false">IF(L$1="P",MAX(0,L$2-$C664),IF(L$1="C",MAX(0,$C664-L$2)))</f>
        <v>8.95</v>
      </c>
      <c r="M664" s="103" t="n">
        <f aca="false">IF(M$1="P",MAX(0,M$2-$C664),IF(M$1="C",MAX(0,$C664-M$2)))</f>
        <v>21.05</v>
      </c>
      <c r="N664" s="103" t="n">
        <f aca="false">IF(N$1="P",MAX(0,N$2-$C664),IF(N$1="C",MAX(0,$C664-N$2)))</f>
        <v>16.05</v>
      </c>
      <c r="O664" s="103" t="n">
        <f aca="false">IF(O$1="P",MAX(0,O$2-$C664),IF(O$1="C",MAX(0,$C664-O$2)))</f>
        <v>11.05</v>
      </c>
      <c r="P664" s="103" t="n">
        <f aca="false">IF(P$1="P",MAX(0,P$2-$C664),IF(P$1="C",MAX(0,$C664-P$2)))</f>
        <v>6.05</v>
      </c>
      <c r="Q664" s="103" t="n">
        <f aca="false">IF(Q$1="P",MAX(0,Q$2-$C664),IF(Q$1="C",MAX(0,$C664-Q$2)))</f>
        <v>1.05</v>
      </c>
      <c r="R664" s="103" t="n">
        <f aca="false">IF(R$1="P",MAX(0,R$2-$C664),IF(R$1="C",MAX(0,$C664-R$2)))</f>
        <v>0</v>
      </c>
      <c r="S664" s="103" t="n">
        <f aca="false">IF(S$1="P",MAX(0,S$2-$C664),IF(S$1="C",MAX(0,$C664-S$2)))</f>
        <v>0</v>
      </c>
      <c r="T664" s="104" t="n">
        <f aca="false">A664</f>
        <v>31</v>
      </c>
      <c r="U664" s="105" t="n">
        <f aca="false">VLOOKUP($B664,Gas!$B$3:$E$2506,2)</f>
        <v>4.18</v>
      </c>
      <c r="V664" s="46" t="n">
        <f aca="false">C664/U664</f>
        <v>9.82057416267943</v>
      </c>
      <c r="W664" s="99" t="n">
        <f aca="false">VLOOKUP($B664,Gas!$B$3:$E$2506,4)</f>
        <v>0.453181072861723</v>
      </c>
    </row>
    <row r="665" customFormat="false" ht="12.75" hidden="false" customHeight="false" outlineLevel="0" collapsed="false">
      <c r="A665" s="95" t="n">
        <f aca="false">MONTH(B665)+(YEAR(B665)-1998)*12</f>
        <v>31</v>
      </c>
      <c r="B665" s="114" t="n">
        <v>36719</v>
      </c>
      <c r="C665" s="115" t="n">
        <v>33.4</v>
      </c>
      <c r="D665" s="98" t="n">
        <f aca="false">LN(C665/C664)</f>
        <v>-0.206234935915782</v>
      </c>
      <c r="E665" s="106" t="n">
        <f aca="false">STDEV(D656:D665)*SQRT(trade_day)</f>
        <v>8.52619319396285</v>
      </c>
      <c r="F665" s="97"/>
      <c r="G665" s="103" t="n">
        <f aca="false">IF(G$1="P",MAX(0,G$2-$C665),IF(G$1="C",MAX(0,$C665-G$2)))</f>
        <v>0</v>
      </c>
      <c r="H665" s="103" t="n">
        <f aca="false">IF(H$1="P",MAX(0,H$2-$C665),IF(H$1="C",MAX(0,$C665-H$2)))</f>
        <v>0</v>
      </c>
      <c r="I665" s="103" t="n">
        <f aca="false">IF(I$1="P",MAX(0,I$2-$C665),IF(I$1="C",MAX(0,$C665-I$2)))</f>
        <v>0</v>
      </c>
      <c r="J665" s="103" t="n">
        <f aca="false">IF(J$1="P",MAX(0,J$2-$C665),IF(J$1="C",MAX(0,$C665-J$2)))</f>
        <v>1.6</v>
      </c>
      <c r="K665" s="103" t="n">
        <f aca="false">IF(K$1="P",MAX(0,K$2-$C665),IF(K$1="C",MAX(0,$C665-K$2)))</f>
        <v>6.6</v>
      </c>
      <c r="L665" s="103" t="n">
        <f aca="false">IF(L$1="P",MAX(0,L$2-$C665),IF(L$1="C",MAX(0,$C665-L$2)))</f>
        <v>16.6</v>
      </c>
      <c r="M665" s="103" t="n">
        <f aca="false">IF(M$1="P",MAX(0,M$2-$C665),IF(M$1="C",MAX(0,$C665-M$2)))</f>
        <v>13.4</v>
      </c>
      <c r="N665" s="103" t="n">
        <f aca="false">IF(N$1="P",MAX(0,N$2-$C665),IF(N$1="C",MAX(0,$C665-N$2)))</f>
        <v>8.4</v>
      </c>
      <c r="O665" s="103" t="n">
        <f aca="false">IF(O$1="P",MAX(0,O$2-$C665),IF(O$1="C",MAX(0,$C665-O$2)))</f>
        <v>3.4</v>
      </c>
      <c r="P665" s="103" t="n">
        <f aca="false">IF(P$1="P",MAX(0,P$2-$C665),IF(P$1="C",MAX(0,$C665-P$2)))</f>
        <v>0</v>
      </c>
      <c r="Q665" s="103" t="n">
        <f aca="false">IF(Q$1="P",MAX(0,Q$2-$C665),IF(Q$1="C",MAX(0,$C665-Q$2)))</f>
        <v>0</v>
      </c>
      <c r="R665" s="103" t="n">
        <f aca="false">IF(R$1="P",MAX(0,R$2-$C665),IF(R$1="C",MAX(0,$C665-R$2)))</f>
        <v>0</v>
      </c>
      <c r="S665" s="103" t="n">
        <f aca="false">IF(S$1="P",MAX(0,S$2-$C665),IF(S$1="C",MAX(0,$C665-S$2)))</f>
        <v>0</v>
      </c>
      <c r="T665" s="104" t="n">
        <f aca="false">A665</f>
        <v>31</v>
      </c>
      <c r="U665" s="105" t="n">
        <f aca="false">VLOOKUP($B665,Gas!$B$3:$E$2506,2)</f>
        <v>4.165</v>
      </c>
      <c r="V665" s="46" t="n">
        <f aca="false">C665/U665</f>
        <v>8.01920768307323</v>
      </c>
      <c r="W665" s="99" t="n">
        <f aca="false">VLOOKUP($B665,Gas!$B$3:$E$2506,4)</f>
        <v>0.452529674929563</v>
      </c>
    </row>
    <row r="666" customFormat="false" ht="12.75" hidden="false" customHeight="false" outlineLevel="0" collapsed="false">
      <c r="A666" s="95" t="n">
        <f aca="false">MONTH(B666)+(YEAR(B666)-1998)*12</f>
        <v>31</v>
      </c>
      <c r="B666" s="114" t="n">
        <v>36720</v>
      </c>
      <c r="C666" s="115" t="n">
        <v>34</v>
      </c>
      <c r="D666" s="98" t="n">
        <f aca="false">LN(C666/C665)</f>
        <v>0.0178046246335067</v>
      </c>
      <c r="E666" s="106" t="n">
        <f aca="false">STDEV(D657:D666)*SQRT(trade_day)</f>
        <v>8.04586985355295</v>
      </c>
      <c r="F666" s="97"/>
      <c r="G666" s="103" t="n">
        <f aca="false">IF(G$1="P",MAX(0,G$2-$C666),IF(G$1="C",MAX(0,$C666-G$2)))</f>
        <v>0</v>
      </c>
      <c r="H666" s="103" t="n">
        <f aca="false">IF(H$1="P",MAX(0,H$2-$C666),IF(H$1="C",MAX(0,$C666-H$2)))</f>
        <v>0</v>
      </c>
      <c r="I666" s="103" t="n">
        <f aca="false">IF(I$1="P",MAX(0,I$2-$C666),IF(I$1="C",MAX(0,$C666-I$2)))</f>
        <v>0</v>
      </c>
      <c r="J666" s="103" t="n">
        <f aca="false">IF(J$1="P",MAX(0,J$2-$C666),IF(J$1="C",MAX(0,$C666-J$2)))</f>
        <v>1</v>
      </c>
      <c r="K666" s="103" t="n">
        <f aca="false">IF(K$1="P",MAX(0,K$2-$C666),IF(K$1="C",MAX(0,$C666-K$2)))</f>
        <v>6</v>
      </c>
      <c r="L666" s="103" t="n">
        <f aca="false">IF(L$1="P",MAX(0,L$2-$C666),IF(L$1="C",MAX(0,$C666-L$2)))</f>
        <v>16</v>
      </c>
      <c r="M666" s="103" t="n">
        <f aca="false">IF(M$1="P",MAX(0,M$2-$C666),IF(M$1="C",MAX(0,$C666-M$2)))</f>
        <v>14</v>
      </c>
      <c r="N666" s="103" t="n">
        <f aca="false">IF(N$1="P",MAX(0,N$2-$C666),IF(N$1="C",MAX(0,$C666-N$2)))</f>
        <v>9</v>
      </c>
      <c r="O666" s="103" t="n">
        <f aca="false">IF(O$1="P",MAX(0,O$2-$C666),IF(O$1="C",MAX(0,$C666-O$2)))</f>
        <v>4</v>
      </c>
      <c r="P666" s="103" t="n">
        <f aca="false">IF(P$1="P",MAX(0,P$2-$C666),IF(P$1="C",MAX(0,$C666-P$2)))</f>
        <v>0</v>
      </c>
      <c r="Q666" s="103" t="n">
        <f aca="false">IF(Q$1="P",MAX(0,Q$2-$C666),IF(Q$1="C",MAX(0,$C666-Q$2)))</f>
        <v>0</v>
      </c>
      <c r="R666" s="103" t="n">
        <f aca="false">IF(R$1="P",MAX(0,R$2-$C666),IF(R$1="C",MAX(0,$C666-R$2)))</f>
        <v>0</v>
      </c>
      <c r="S666" s="103" t="n">
        <f aca="false">IF(S$1="P",MAX(0,S$2-$C666),IF(S$1="C",MAX(0,$C666-S$2)))</f>
        <v>0</v>
      </c>
      <c r="T666" s="104" t="n">
        <f aca="false">A666</f>
        <v>31</v>
      </c>
      <c r="U666" s="105" t="n">
        <f aca="false">VLOOKUP($B666,Gas!$B$3:$E$2506,2)</f>
        <v>4.285</v>
      </c>
      <c r="V666" s="46" t="n">
        <f aca="false">C666/U666</f>
        <v>7.93465577596266</v>
      </c>
      <c r="W666" s="99" t="n">
        <f aca="false">VLOOKUP($B666,Gas!$B$3:$E$2506,4)</f>
        <v>0.49340475472517</v>
      </c>
    </row>
    <row r="667" customFormat="false" ht="12.75" hidden="false" customHeight="false" outlineLevel="0" collapsed="false">
      <c r="A667" s="95" t="n">
        <f aca="false">MONTH(B667)+(YEAR(B667)-1998)*12</f>
        <v>31</v>
      </c>
      <c r="B667" s="114" t="n">
        <v>36721</v>
      </c>
      <c r="C667" s="115" t="n">
        <v>28.93</v>
      </c>
      <c r="D667" s="98" t="n">
        <f aca="false">LN(C667/C666)</f>
        <v>-0.161481405628118</v>
      </c>
      <c r="E667" s="106" t="n">
        <f aca="false">STDEV(D658:D667)*SQRT(trade_day)</f>
        <v>7.87893253984397</v>
      </c>
      <c r="F667" s="97"/>
      <c r="G667" s="103" t="n">
        <f aca="false">IF(G$1="P",MAX(0,G$2-$C667),IF(G$1="C",MAX(0,$C667-G$2)))</f>
        <v>0</v>
      </c>
      <c r="H667" s="103" t="n">
        <f aca="false">IF(H$1="P",MAX(0,H$2-$C667),IF(H$1="C",MAX(0,$C667-H$2)))</f>
        <v>0</v>
      </c>
      <c r="I667" s="103" t="n">
        <f aca="false">IF(I$1="P",MAX(0,I$2-$C667),IF(I$1="C",MAX(0,$C667-I$2)))</f>
        <v>1.07</v>
      </c>
      <c r="J667" s="103" t="n">
        <f aca="false">IF(J$1="P",MAX(0,J$2-$C667),IF(J$1="C",MAX(0,$C667-J$2)))</f>
        <v>6.07</v>
      </c>
      <c r="K667" s="103" t="n">
        <f aca="false">IF(K$1="P",MAX(0,K$2-$C667),IF(K$1="C",MAX(0,$C667-K$2)))</f>
        <v>11.07</v>
      </c>
      <c r="L667" s="103" t="n">
        <f aca="false">IF(L$1="P",MAX(0,L$2-$C667),IF(L$1="C",MAX(0,$C667-L$2)))</f>
        <v>21.07</v>
      </c>
      <c r="M667" s="103" t="n">
        <f aca="false">IF(M$1="P",MAX(0,M$2-$C667),IF(M$1="C",MAX(0,$C667-M$2)))</f>
        <v>8.93</v>
      </c>
      <c r="N667" s="103" t="n">
        <f aca="false">IF(N$1="P",MAX(0,N$2-$C667),IF(N$1="C",MAX(0,$C667-N$2)))</f>
        <v>3.93</v>
      </c>
      <c r="O667" s="103" t="n">
        <f aca="false">IF(O$1="P",MAX(0,O$2-$C667),IF(O$1="C",MAX(0,$C667-O$2)))</f>
        <v>0</v>
      </c>
      <c r="P667" s="103" t="n">
        <f aca="false">IF(P$1="P",MAX(0,P$2-$C667),IF(P$1="C",MAX(0,$C667-P$2)))</f>
        <v>0</v>
      </c>
      <c r="Q667" s="103" t="n">
        <f aca="false">IF(Q$1="P",MAX(0,Q$2-$C667),IF(Q$1="C",MAX(0,$C667-Q$2)))</f>
        <v>0</v>
      </c>
      <c r="R667" s="103" t="n">
        <f aca="false">IF(R$1="P",MAX(0,R$2-$C667),IF(R$1="C",MAX(0,$C667-R$2)))</f>
        <v>0</v>
      </c>
      <c r="S667" s="103" t="n">
        <f aca="false">IF(S$1="P",MAX(0,S$2-$C667),IF(S$1="C",MAX(0,$C667-S$2)))</f>
        <v>0</v>
      </c>
      <c r="T667" s="104" t="n">
        <f aca="false">A667</f>
        <v>31</v>
      </c>
      <c r="U667" s="105" t="n">
        <f aca="false">VLOOKUP($B667,Gas!$B$3:$E$2506,2)</f>
        <v>4.07</v>
      </c>
      <c r="V667" s="46" t="n">
        <f aca="false">C667/U667</f>
        <v>7.10810810810811</v>
      </c>
      <c r="W667" s="99" t="n">
        <f aca="false">VLOOKUP($B667,Gas!$B$3:$E$2506,4)</f>
        <v>0.579074344794219</v>
      </c>
    </row>
    <row r="668" customFormat="false" ht="12.75" hidden="false" customHeight="false" outlineLevel="0" collapsed="false">
      <c r="A668" s="95" t="n">
        <f aca="false">MONTH(B668)+(YEAR(B668)-1998)*12</f>
        <v>31</v>
      </c>
      <c r="B668" s="114" t="n">
        <v>36724</v>
      </c>
      <c r="C668" s="115" t="n">
        <v>43.42</v>
      </c>
      <c r="D668" s="98" t="n">
        <f aca="false">LN(C668/C667)</f>
        <v>0.406041045462102</v>
      </c>
      <c r="E668" s="106" t="n">
        <f aca="false">STDEV(D659:D668)*SQRT(trade_day)</f>
        <v>8.1112640898489</v>
      </c>
      <c r="F668" s="97"/>
      <c r="G668" s="103" t="n">
        <f aca="false">IF(G$1="P",MAX(0,G$2-$C668),IF(G$1="C",MAX(0,$C668-G$2)))</f>
        <v>0</v>
      </c>
      <c r="H668" s="103" t="n">
        <f aca="false">IF(H$1="P",MAX(0,H$2-$C668),IF(H$1="C",MAX(0,$C668-H$2)))</f>
        <v>0</v>
      </c>
      <c r="I668" s="103" t="n">
        <f aca="false">IF(I$1="P",MAX(0,I$2-$C668),IF(I$1="C",MAX(0,$C668-I$2)))</f>
        <v>0</v>
      </c>
      <c r="J668" s="103" t="n">
        <f aca="false">IF(J$1="P",MAX(0,J$2-$C668),IF(J$1="C",MAX(0,$C668-J$2)))</f>
        <v>0</v>
      </c>
      <c r="K668" s="103" t="n">
        <f aca="false">IF(K$1="P",MAX(0,K$2-$C668),IF(K$1="C",MAX(0,$C668-K$2)))</f>
        <v>0</v>
      </c>
      <c r="L668" s="103" t="n">
        <f aca="false">IF(L$1="P",MAX(0,L$2-$C668),IF(L$1="C",MAX(0,$C668-L$2)))</f>
        <v>6.58</v>
      </c>
      <c r="M668" s="103" t="n">
        <f aca="false">IF(M$1="P",MAX(0,M$2-$C668),IF(M$1="C",MAX(0,$C668-M$2)))</f>
        <v>23.42</v>
      </c>
      <c r="N668" s="103" t="n">
        <f aca="false">IF(N$1="P",MAX(0,N$2-$C668),IF(N$1="C",MAX(0,$C668-N$2)))</f>
        <v>18.42</v>
      </c>
      <c r="O668" s="103" t="n">
        <f aca="false">IF(O$1="P",MAX(0,O$2-$C668),IF(O$1="C",MAX(0,$C668-O$2)))</f>
        <v>13.42</v>
      </c>
      <c r="P668" s="103" t="n">
        <f aca="false">IF(P$1="P",MAX(0,P$2-$C668),IF(P$1="C",MAX(0,$C668-P$2)))</f>
        <v>8.42</v>
      </c>
      <c r="Q668" s="103" t="n">
        <f aca="false">IF(Q$1="P",MAX(0,Q$2-$C668),IF(Q$1="C",MAX(0,$C668-Q$2)))</f>
        <v>3.42</v>
      </c>
      <c r="R668" s="103" t="n">
        <f aca="false">IF(R$1="P",MAX(0,R$2-$C668),IF(R$1="C",MAX(0,$C668-R$2)))</f>
        <v>0</v>
      </c>
      <c r="S668" s="103" t="n">
        <f aca="false">IF(S$1="P",MAX(0,S$2-$C668),IF(S$1="C",MAX(0,$C668-S$2)))</f>
        <v>0</v>
      </c>
      <c r="T668" s="104" t="n">
        <f aca="false">A668</f>
        <v>31</v>
      </c>
      <c r="U668" s="105" t="n">
        <f aca="false">VLOOKUP($B668,Gas!$B$3:$E$2506,2)</f>
        <v>4.18</v>
      </c>
      <c r="V668" s="46" t="n">
        <f aca="false">C668/U668</f>
        <v>10.3875598086124</v>
      </c>
      <c r="W668" s="99" t="n">
        <f aca="false">VLOOKUP($B668,Gas!$B$3:$E$2506,4)</f>
        <v>0.500331355962905</v>
      </c>
    </row>
    <row r="669" customFormat="false" ht="12.75" hidden="false" customHeight="false" outlineLevel="0" collapsed="false">
      <c r="A669" s="95" t="n">
        <f aca="false">MONTH(B669)+(YEAR(B669)-1998)*12</f>
        <v>31</v>
      </c>
      <c r="B669" s="114" t="n">
        <v>36725</v>
      </c>
      <c r="C669" s="115" t="n">
        <v>52.65</v>
      </c>
      <c r="D669" s="98" t="n">
        <f aca="false">LN(C669/C668)</f>
        <v>0.192746074129839</v>
      </c>
      <c r="E669" s="106" t="n">
        <f aca="false">STDEV(D660:D669)*SQRT(trade_day)</f>
        <v>6.88473194167584</v>
      </c>
      <c r="F669" s="97"/>
      <c r="G669" s="103" t="n">
        <f aca="false">IF(G$1="P",MAX(0,G$2-$C669),IF(G$1="C",MAX(0,$C669-G$2)))</f>
        <v>0</v>
      </c>
      <c r="H669" s="103" t="n">
        <f aca="false">IF(H$1="P",MAX(0,H$2-$C669),IF(H$1="C",MAX(0,$C669-H$2)))</f>
        <v>0</v>
      </c>
      <c r="I669" s="103" t="n">
        <f aca="false">IF(I$1="P",MAX(0,I$2-$C669),IF(I$1="C",MAX(0,$C669-I$2)))</f>
        <v>0</v>
      </c>
      <c r="J669" s="103" t="n">
        <f aca="false">IF(J$1="P",MAX(0,J$2-$C669),IF(J$1="C",MAX(0,$C669-J$2)))</f>
        <v>0</v>
      </c>
      <c r="K669" s="103" t="n">
        <f aca="false">IF(K$1="P",MAX(0,K$2-$C669),IF(K$1="C",MAX(0,$C669-K$2)))</f>
        <v>0</v>
      </c>
      <c r="L669" s="103" t="n">
        <f aca="false">IF(L$1="P",MAX(0,L$2-$C669),IF(L$1="C",MAX(0,$C669-L$2)))</f>
        <v>0</v>
      </c>
      <c r="M669" s="103" t="n">
        <f aca="false">IF(M$1="P",MAX(0,M$2-$C669),IF(M$1="C",MAX(0,$C669-M$2)))</f>
        <v>32.65</v>
      </c>
      <c r="N669" s="103" t="n">
        <f aca="false">IF(N$1="P",MAX(0,N$2-$C669),IF(N$1="C",MAX(0,$C669-N$2)))</f>
        <v>27.65</v>
      </c>
      <c r="O669" s="103" t="n">
        <f aca="false">IF(O$1="P",MAX(0,O$2-$C669),IF(O$1="C",MAX(0,$C669-O$2)))</f>
        <v>22.65</v>
      </c>
      <c r="P669" s="103" t="n">
        <f aca="false">IF(P$1="P",MAX(0,P$2-$C669),IF(P$1="C",MAX(0,$C669-P$2)))</f>
        <v>17.65</v>
      </c>
      <c r="Q669" s="103" t="n">
        <f aca="false">IF(Q$1="P",MAX(0,Q$2-$C669),IF(Q$1="C",MAX(0,$C669-Q$2)))</f>
        <v>12.65</v>
      </c>
      <c r="R669" s="103" t="n">
        <f aca="false">IF(R$1="P",MAX(0,R$2-$C669),IF(R$1="C",MAX(0,$C669-R$2)))</f>
        <v>2.65</v>
      </c>
      <c r="S669" s="103" t="n">
        <f aca="false">IF(S$1="P",MAX(0,S$2-$C669),IF(S$1="C",MAX(0,$C669-S$2)))</f>
        <v>0</v>
      </c>
      <c r="T669" s="104" t="n">
        <f aca="false">A669</f>
        <v>31</v>
      </c>
      <c r="U669" s="105" t="n">
        <f aca="false">VLOOKUP($B669,Gas!$B$3:$E$2506,2)</f>
        <v>4.135</v>
      </c>
      <c r="V669" s="46" t="n">
        <f aca="false">C669/U669</f>
        <v>12.73276904474</v>
      </c>
      <c r="W669" s="99" t="n">
        <f aca="false">VLOOKUP($B669,Gas!$B$3:$E$2506,4)</f>
        <v>0.502595257084969</v>
      </c>
    </row>
    <row r="670" customFormat="false" ht="12.75" hidden="false" customHeight="false" outlineLevel="0" collapsed="false">
      <c r="A670" s="95" t="n">
        <f aca="false">MONTH(B670)+(YEAR(B670)-1998)*12</f>
        <v>31</v>
      </c>
      <c r="B670" s="114" t="n">
        <v>36726</v>
      </c>
      <c r="C670" s="115" t="n">
        <v>35.72</v>
      </c>
      <c r="D670" s="98" t="n">
        <f aca="false">LN(C670/C669)</f>
        <v>-0.387955482571686</v>
      </c>
      <c r="E670" s="106" t="n">
        <f aca="false">STDEV(D661:D670)*SQRT(trade_day)</f>
        <v>7.12955547921373</v>
      </c>
      <c r="F670" s="97"/>
      <c r="G670" s="103" t="n">
        <f aca="false">IF(G$1="P",MAX(0,G$2-$C670),IF(G$1="C",MAX(0,$C670-G$2)))</f>
        <v>0</v>
      </c>
      <c r="H670" s="103" t="n">
        <f aca="false">IF(H$1="P",MAX(0,H$2-$C670),IF(H$1="C",MAX(0,$C670-H$2)))</f>
        <v>0</v>
      </c>
      <c r="I670" s="103" t="n">
        <f aca="false">IF(I$1="P",MAX(0,I$2-$C670),IF(I$1="C",MAX(0,$C670-I$2)))</f>
        <v>0</v>
      </c>
      <c r="J670" s="103" t="n">
        <f aca="false">IF(J$1="P",MAX(0,J$2-$C670),IF(J$1="C",MAX(0,$C670-J$2)))</f>
        <v>0</v>
      </c>
      <c r="K670" s="103" t="n">
        <f aca="false">IF(K$1="P",MAX(0,K$2-$C670),IF(K$1="C",MAX(0,$C670-K$2)))</f>
        <v>4.28</v>
      </c>
      <c r="L670" s="103" t="n">
        <f aca="false">IF(L$1="P",MAX(0,L$2-$C670),IF(L$1="C",MAX(0,$C670-L$2)))</f>
        <v>14.28</v>
      </c>
      <c r="M670" s="103" t="n">
        <f aca="false">IF(M$1="P",MAX(0,M$2-$C670),IF(M$1="C",MAX(0,$C670-M$2)))</f>
        <v>15.72</v>
      </c>
      <c r="N670" s="103" t="n">
        <f aca="false">IF(N$1="P",MAX(0,N$2-$C670),IF(N$1="C",MAX(0,$C670-N$2)))</f>
        <v>10.72</v>
      </c>
      <c r="O670" s="103" t="n">
        <f aca="false">IF(O$1="P",MAX(0,O$2-$C670),IF(O$1="C",MAX(0,$C670-O$2)))</f>
        <v>5.72</v>
      </c>
      <c r="P670" s="103" t="n">
        <f aca="false">IF(P$1="P",MAX(0,P$2-$C670),IF(P$1="C",MAX(0,$C670-P$2)))</f>
        <v>0.719999999999999</v>
      </c>
      <c r="Q670" s="103" t="n">
        <f aca="false">IF(Q$1="P",MAX(0,Q$2-$C670),IF(Q$1="C",MAX(0,$C670-Q$2)))</f>
        <v>0</v>
      </c>
      <c r="R670" s="103" t="n">
        <f aca="false">IF(R$1="P",MAX(0,R$2-$C670),IF(R$1="C",MAX(0,$C670-R$2)))</f>
        <v>0</v>
      </c>
      <c r="S670" s="103" t="n">
        <f aca="false">IF(S$1="P",MAX(0,S$2-$C670),IF(S$1="C",MAX(0,$C670-S$2)))</f>
        <v>0</v>
      </c>
      <c r="T670" s="104" t="n">
        <f aca="false">A670</f>
        <v>31</v>
      </c>
      <c r="U670" s="105" t="n">
        <f aca="false">VLOOKUP($B670,Gas!$B$3:$E$2506,2)</f>
        <v>3.99</v>
      </c>
      <c r="V670" s="46" t="n">
        <f aca="false">C670/U670</f>
        <v>8.95238095238095</v>
      </c>
      <c r="W670" s="99" t="n">
        <f aca="false">VLOOKUP($B670,Gas!$B$3:$E$2506,4)</f>
        <v>0.555952677211853</v>
      </c>
    </row>
    <row r="671" customFormat="false" ht="12.75" hidden="false" customHeight="false" outlineLevel="0" collapsed="false">
      <c r="A671" s="95" t="n">
        <f aca="false">MONTH(B671)+(YEAR(B671)-1998)*12</f>
        <v>31</v>
      </c>
      <c r="B671" s="114" t="n">
        <v>36727</v>
      </c>
      <c r="C671" s="115" t="n">
        <v>30.98</v>
      </c>
      <c r="D671" s="98" t="n">
        <f aca="false">LN(C671/C670)</f>
        <v>-0.142368921019576</v>
      </c>
      <c r="E671" s="106" t="n">
        <f aca="false">STDEV(D662:D671)*SQRT(trade_day)</f>
        <v>6.58226787815105</v>
      </c>
      <c r="F671" s="97"/>
      <c r="G671" s="103" t="n">
        <f aca="false">IF(G$1="P",MAX(0,G$2-$C671),IF(G$1="C",MAX(0,$C671-G$2)))</f>
        <v>0</v>
      </c>
      <c r="H671" s="103" t="n">
        <f aca="false">IF(H$1="P",MAX(0,H$2-$C671),IF(H$1="C",MAX(0,$C671-H$2)))</f>
        <v>0</v>
      </c>
      <c r="I671" s="103" t="n">
        <f aca="false">IF(I$1="P",MAX(0,I$2-$C671),IF(I$1="C",MAX(0,$C671-I$2)))</f>
        <v>0</v>
      </c>
      <c r="J671" s="103" t="n">
        <f aca="false">IF(J$1="P",MAX(0,J$2-$C671),IF(J$1="C",MAX(0,$C671-J$2)))</f>
        <v>4.02</v>
      </c>
      <c r="K671" s="103" t="n">
        <f aca="false">IF(K$1="P",MAX(0,K$2-$C671),IF(K$1="C",MAX(0,$C671-K$2)))</f>
        <v>9.02</v>
      </c>
      <c r="L671" s="103" t="n">
        <f aca="false">IF(L$1="P",MAX(0,L$2-$C671),IF(L$1="C",MAX(0,$C671-L$2)))</f>
        <v>19.02</v>
      </c>
      <c r="M671" s="103" t="n">
        <f aca="false">IF(M$1="P",MAX(0,M$2-$C671),IF(M$1="C",MAX(0,$C671-M$2)))</f>
        <v>10.98</v>
      </c>
      <c r="N671" s="103" t="n">
        <f aca="false">IF(N$1="P",MAX(0,N$2-$C671),IF(N$1="C",MAX(0,$C671-N$2)))</f>
        <v>5.98</v>
      </c>
      <c r="O671" s="103" t="n">
        <f aca="false">IF(O$1="P",MAX(0,O$2-$C671),IF(O$1="C",MAX(0,$C671-O$2)))</f>
        <v>0.98</v>
      </c>
      <c r="P671" s="103" t="n">
        <f aca="false">IF(P$1="P",MAX(0,P$2-$C671),IF(P$1="C",MAX(0,$C671-P$2)))</f>
        <v>0</v>
      </c>
      <c r="Q671" s="103" t="n">
        <f aca="false">IF(Q$1="P",MAX(0,Q$2-$C671),IF(Q$1="C",MAX(0,$C671-Q$2)))</f>
        <v>0</v>
      </c>
      <c r="R671" s="103" t="n">
        <f aca="false">IF(R$1="P",MAX(0,R$2-$C671),IF(R$1="C",MAX(0,$C671-R$2)))</f>
        <v>0</v>
      </c>
      <c r="S671" s="103" t="n">
        <f aca="false">IF(S$1="P",MAX(0,S$2-$C671),IF(S$1="C",MAX(0,$C671-S$2)))</f>
        <v>0</v>
      </c>
      <c r="T671" s="104" t="n">
        <f aca="false">A671</f>
        <v>31</v>
      </c>
      <c r="U671" s="105" t="n">
        <f aca="false">VLOOKUP($B671,Gas!$B$3:$E$2506,2)</f>
        <v>4.065</v>
      </c>
      <c r="V671" s="46" t="n">
        <f aca="false">C671/U671</f>
        <v>7.62115621156212</v>
      </c>
      <c r="W671" s="99" t="n">
        <f aca="false">VLOOKUP($B671,Gas!$B$3:$E$2506,4)</f>
        <v>0.567389346935739</v>
      </c>
    </row>
    <row r="672" customFormat="false" ht="12.75" hidden="false" customHeight="false" outlineLevel="0" collapsed="false">
      <c r="A672" s="95" t="n">
        <f aca="false">MONTH(B672)+(YEAR(B672)-1998)*12</f>
        <v>31</v>
      </c>
      <c r="B672" s="114" t="n">
        <v>36728</v>
      </c>
      <c r="C672" s="115" t="n">
        <v>26.17</v>
      </c>
      <c r="D672" s="98" t="n">
        <f aca="false">LN(C672/C671)</f>
        <v>-0.168728118446668</v>
      </c>
      <c r="E672" s="106" t="n">
        <f aca="false">STDEV(D663:D672)*SQRT(trade_day)</f>
        <v>6.56561242293138</v>
      </c>
      <c r="F672" s="97"/>
      <c r="G672" s="103" t="n">
        <f aca="false">IF(G$1="P",MAX(0,G$2-$C672),IF(G$1="C",MAX(0,$C672-G$2)))</f>
        <v>0</v>
      </c>
      <c r="H672" s="103" t="n">
        <f aca="false">IF(H$1="P",MAX(0,H$2-$C672),IF(H$1="C",MAX(0,$C672-H$2)))</f>
        <v>0</v>
      </c>
      <c r="I672" s="103" t="n">
        <f aca="false">IF(I$1="P",MAX(0,I$2-$C672),IF(I$1="C",MAX(0,$C672-I$2)))</f>
        <v>3.83</v>
      </c>
      <c r="J672" s="103" t="n">
        <f aca="false">IF(J$1="P",MAX(0,J$2-$C672),IF(J$1="C",MAX(0,$C672-J$2)))</f>
        <v>8.83</v>
      </c>
      <c r="K672" s="103" t="n">
        <f aca="false">IF(K$1="P",MAX(0,K$2-$C672),IF(K$1="C",MAX(0,$C672-K$2)))</f>
        <v>13.83</v>
      </c>
      <c r="L672" s="103" t="n">
        <f aca="false">IF(L$1="P",MAX(0,L$2-$C672),IF(L$1="C",MAX(0,$C672-L$2)))</f>
        <v>23.83</v>
      </c>
      <c r="M672" s="103" t="n">
        <f aca="false">IF(M$1="P",MAX(0,M$2-$C672),IF(M$1="C",MAX(0,$C672-M$2)))</f>
        <v>6.17</v>
      </c>
      <c r="N672" s="103" t="n">
        <f aca="false">IF(N$1="P",MAX(0,N$2-$C672),IF(N$1="C",MAX(0,$C672-N$2)))</f>
        <v>1.17</v>
      </c>
      <c r="O672" s="103" t="n">
        <f aca="false">IF(O$1="P",MAX(0,O$2-$C672),IF(O$1="C",MAX(0,$C672-O$2)))</f>
        <v>0</v>
      </c>
      <c r="P672" s="103" t="n">
        <f aca="false">IF(P$1="P",MAX(0,P$2-$C672),IF(P$1="C",MAX(0,$C672-P$2)))</f>
        <v>0</v>
      </c>
      <c r="Q672" s="103" t="n">
        <f aca="false">IF(Q$1="P",MAX(0,Q$2-$C672),IF(Q$1="C",MAX(0,$C672-Q$2)))</f>
        <v>0</v>
      </c>
      <c r="R672" s="103" t="n">
        <f aca="false">IF(R$1="P",MAX(0,R$2-$C672),IF(R$1="C",MAX(0,$C672-R$2)))</f>
        <v>0</v>
      </c>
      <c r="S672" s="103" t="n">
        <f aca="false">IF(S$1="P",MAX(0,S$2-$C672),IF(S$1="C",MAX(0,$C672-S$2)))</f>
        <v>0</v>
      </c>
      <c r="T672" s="104" t="n">
        <f aca="false">A672</f>
        <v>31</v>
      </c>
      <c r="U672" s="105" t="n">
        <f aca="false">VLOOKUP($B672,Gas!$B$3:$E$2506,2)</f>
        <v>3.865</v>
      </c>
      <c r="V672" s="46" t="n">
        <f aca="false">C672/U672</f>
        <v>6.77102199223803</v>
      </c>
      <c r="W672" s="99" t="n">
        <f aca="false">VLOOKUP($B672,Gas!$B$3:$E$2506,4)</f>
        <v>0.564255539755298</v>
      </c>
    </row>
    <row r="673" customFormat="false" ht="12.75" hidden="false" customHeight="false" outlineLevel="0" collapsed="false">
      <c r="A673" s="95" t="n">
        <f aca="false">MONTH(B673)+(YEAR(B673)-1998)*12</f>
        <v>31</v>
      </c>
      <c r="B673" s="114" t="n">
        <v>36731</v>
      </c>
      <c r="C673" s="115" t="n">
        <v>28.56</v>
      </c>
      <c r="D673" s="98" t="n">
        <f aca="false">LN(C673/C672)</f>
        <v>0.0873934209293291</v>
      </c>
      <c r="E673" s="106" t="n">
        <f aca="false">STDEV(D664:D673)*SQRT(trade_day)</f>
        <v>4.36929001883493</v>
      </c>
      <c r="F673" s="97"/>
      <c r="G673" s="103" t="n">
        <f aca="false">IF(G$1="P",MAX(0,G$2-$C673),IF(G$1="C",MAX(0,$C673-G$2)))</f>
        <v>0</v>
      </c>
      <c r="H673" s="103" t="n">
        <f aca="false">IF(H$1="P",MAX(0,H$2-$C673),IF(H$1="C",MAX(0,$C673-H$2)))</f>
        <v>0</v>
      </c>
      <c r="I673" s="103" t="n">
        <f aca="false">IF(I$1="P",MAX(0,I$2-$C673),IF(I$1="C",MAX(0,$C673-I$2)))</f>
        <v>1.44</v>
      </c>
      <c r="J673" s="103" t="n">
        <f aca="false">IF(J$1="P",MAX(0,J$2-$C673),IF(J$1="C",MAX(0,$C673-J$2)))</f>
        <v>6.44</v>
      </c>
      <c r="K673" s="103" t="n">
        <f aca="false">IF(K$1="P",MAX(0,K$2-$C673),IF(K$1="C",MAX(0,$C673-K$2)))</f>
        <v>11.44</v>
      </c>
      <c r="L673" s="103" t="n">
        <f aca="false">IF(L$1="P",MAX(0,L$2-$C673),IF(L$1="C",MAX(0,$C673-L$2)))</f>
        <v>21.44</v>
      </c>
      <c r="M673" s="103" t="n">
        <f aca="false">IF(M$1="P",MAX(0,M$2-$C673),IF(M$1="C",MAX(0,$C673-M$2)))</f>
        <v>8.56</v>
      </c>
      <c r="N673" s="103" t="n">
        <f aca="false">IF(N$1="P",MAX(0,N$2-$C673),IF(N$1="C",MAX(0,$C673-N$2)))</f>
        <v>3.56</v>
      </c>
      <c r="O673" s="103" t="n">
        <f aca="false">IF(O$1="P",MAX(0,O$2-$C673),IF(O$1="C",MAX(0,$C673-O$2)))</f>
        <v>0</v>
      </c>
      <c r="P673" s="103" t="n">
        <f aca="false">IF(P$1="P",MAX(0,P$2-$C673),IF(P$1="C",MAX(0,$C673-P$2)))</f>
        <v>0</v>
      </c>
      <c r="Q673" s="103" t="n">
        <f aca="false">IF(Q$1="P",MAX(0,Q$2-$C673),IF(Q$1="C",MAX(0,$C673-Q$2)))</f>
        <v>0</v>
      </c>
      <c r="R673" s="103" t="n">
        <f aca="false">IF(R$1="P",MAX(0,R$2-$C673),IF(R$1="C",MAX(0,$C673-R$2)))</f>
        <v>0</v>
      </c>
      <c r="S673" s="103" t="n">
        <f aca="false">IF(S$1="P",MAX(0,S$2-$C673),IF(S$1="C",MAX(0,$C673-S$2)))</f>
        <v>0</v>
      </c>
      <c r="T673" s="104" t="n">
        <f aca="false">A673</f>
        <v>31</v>
      </c>
      <c r="U673" s="105" t="n">
        <f aca="false">VLOOKUP($B673,Gas!$B$3:$E$2506,2)</f>
        <v>3.88</v>
      </c>
      <c r="V673" s="46" t="n">
        <f aca="false">C673/U673</f>
        <v>7.36082474226804</v>
      </c>
      <c r="W673" s="99" t="n">
        <f aca="false">VLOOKUP($B673,Gas!$B$3:$E$2506,4)</f>
        <v>0.440346361976373</v>
      </c>
    </row>
    <row r="674" customFormat="false" ht="12.75" hidden="false" customHeight="false" outlineLevel="0" collapsed="false">
      <c r="A674" s="95" t="n">
        <f aca="false">MONTH(B674)+(YEAR(B674)-1998)*12</f>
        <v>31</v>
      </c>
      <c r="B674" s="114" t="n">
        <v>36732</v>
      </c>
      <c r="C674" s="115" t="n">
        <v>27.32</v>
      </c>
      <c r="D674" s="98" t="n">
        <f aca="false">LN(C674/C673)</f>
        <v>-0.0443881027687943</v>
      </c>
      <c r="E674" s="106" t="n">
        <f aca="false">STDEV(D665:D674)*SQRT(trade_day)</f>
        <v>3.58710285339901</v>
      </c>
      <c r="F674" s="97"/>
      <c r="G674" s="103" t="n">
        <f aca="false">IF(G$1="P",MAX(0,G$2-$C674),IF(G$1="C",MAX(0,$C674-G$2)))</f>
        <v>0</v>
      </c>
      <c r="H674" s="103" t="n">
        <f aca="false">IF(H$1="P",MAX(0,H$2-$C674),IF(H$1="C",MAX(0,$C674-H$2)))</f>
        <v>0</v>
      </c>
      <c r="I674" s="103" t="n">
        <f aca="false">IF(I$1="P",MAX(0,I$2-$C674),IF(I$1="C",MAX(0,$C674-I$2)))</f>
        <v>2.68</v>
      </c>
      <c r="J674" s="103" t="n">
        <f aca="false">IF(J$1="P",MAX(0,J$2-$C674),IF(J$1="C",MAX(0,$C674-J$2)))</f>
        <v>7.68</v>
      </c>
      <c r="K674" s="103" t="n">
        <f aca="false">IF(K$1="P",MAX(0,K$2-$C674),IF(K$1="C",MAX(0,$C674-K$2)))</f>
        <v>12.68</v>
      </c>
      <c r="L674" s="103" t="n">
        <f aca="false">IF(L$1="P",MAX(0,L$2-$C674),IF(L$1="C",MAX(0,$C674-L$2)))</f>
        <v>22.68</v>
      </c>
      <c r="M674" s="103" t="n">
        <f aca="false">IF(M$1="P",MAX(0,M$2-$C674),IF(M$1="C",MAX(0,$C674-M$2)))</f>
        <v>7.32</v>
      </c>
      <c r="N674" s="103" t="n">
        <f aca="false">IF(N$1="P",MAX(0,N$2-$C674),IF(N$1="C",MAX(0,$C674-N$2)))</f>
        <v>2.32</v>
      </c>
      <c r="O674" s="103" t="n">
        <f aca="false">IF(O$1="P",MAX(0,O$2-$C674),IF(O$1="C",MAX(0,$C674-O$2)))</f>
        <v>0</v>
      </c>
      <c r="P674" s="103" t="n">
        <f aca="false">IF(P$1="P",MAX(0,P$2-$C674),IF(P$1="C",MAX(0,$C674-P$2)))</f>
        <v>0</v>
      </c>
      <c r="Q674" s="103" t="n">
        <f aca="false">IF(Q$1="P",MAX(0,Q$2-$C674),IF(Q$1="C",MAX(0,$C674-Q$2)))</f>
        <v>0</v>
      </c>
      <c r="R674" s="103" t="n">
        <f aca="false">IF(R$1="P",MAX(0,R$2-$C674),IF(R$1="C",MAX(0,$C674-R$2)))</f>
        <v>0</v>
      </c>
      <c r="S674" s="103" t="n">
        <f aca="false">IF(S$1="P",MAX(0,S$2-$C674),IF(S$1="C",MAX(0,$C674-S$2)))</f>
        <v>0</v>
      </c>
      <c r="T674" s="104" t="n">
        <f aca="false">A674</f>
        <v>31</v>
      </c>
      <c r="U674" s="105" t="n">
        <f aca="false">VLOOKUP($B674,Gas!$B$3:$E$2506,2)</f>
        <v>3.74</v>
      </c>
      <c r="V674" s="46" t="n">
        <f aca="false">C674/U674</f>
        <v>7.3048128342246</v>
      </c>
      <c r="W674" s="99" t="n">
        <f aca="false">VLOOKUP($B674,Gas!$B$3:$E$2506,4)</f>
        <v>0.423002276817725</v>
      </c>
    </row>
    <row r="675" customFormat="false" ht="12.75" hidden="false" customHeight="false" outlineLevel="0" collapsed="false">
      <c r="A675" s="95" t="n">
        <f aca="false">MONTH(B675)+(YEAR(B675)-1998)*12</f>
        <v>31</v>
      </c>
      <c r="B675" s="114" t="n">
        <v>36733</v>
      </c>
      <c r="C675" s="115" t="n">
        <v>24.47</v>
      </c>
      <c r="D675" s="98" t="n">
        <f aca="false">LN(C675/C674)</f>
        <v>-0.110171157248009</v>
      </c>
      <c r="E675" s="106" t="n">
        <f aca="false">STDEV(D666:D675)*SQRT(trade_day)</f>
        <v>3.49494853804519</v>
      </c>
      <c r="F675" s="97"/>
      <c r="G675" s="103" t="n">
        <f aca="false">IF(G$1="P",MAX(0,G$2-$C675),IF(G$1="C",MAX(0,$C675-G$2)))</f>
        <v>0</v>
      </c>
      <c r="H675" s="103" t="n">
        <f aca="false">IF(H$1="P",MAX(0,H$2-$C675),IF(H$1="C",MAX(0,$C675-H$2)))</f>
        <v>0.530000000000001</v>
      </c>
      <c r="I675" s="103" t="n">
        <f aca="false">IF(I$1="P",MAX(0,I$2-$C675),IF(I$1="C",MAX(0,$C675-I$2)))</f>
        <v>5.53</v>
      </c>
      <c r="J675" s="103" t="n">
        <f aca="false">IF(J$1="P",MAX(0,J$2-$C675),IF(J$1="C",MAX(0,$C675-J$2)))</f>
        <v>10.53</v>
      </c>
      <c r="K675" s="103" t="n">
        <f aca="false">IF(K$1="P",MAX(0,K$2-$C675),IF(K$1="C",MAX(0,$C675-K$2)))</f>
        <v>15.53</v>
      </c>
      <c r="L675" s="103" t="n">
        <f aca="false">IF(L$1="P",MAX(0,L$2-$C675),IF(L$1="C",MAX(0,$C675-L$2)))</f>
        <v>25.53</v>
      </c>
      <c r="M675" s="103" t="n">
        <f aca="false">IF(M$1="P",MAX(0,M$2-$C675),IF(M$1="C",MAX(0,$C675-M$2)))</f>
        <v>4.47</v>
      </c>
      <c r="N675" s="103" t="n">
        <f aca="false">IF(N$1="P",MAX(0,N$2-$C675),IF(N$1="C",MAX(0,$C675-N$2)))</f>
        <v>0</v>
      </c>
      <c r="O675" s="103" t="n">
        <f aca="false">IF(O$1="P",MAX(0,O$2-$C675),IF(O$1="C",MAX(0,$C675-O$2)))</f>
        <v>0</v>
      </c>
      <c r="P675" s="103" t="n">
        <f aca="false">IF(P$1="P",MAX(0,P$2-$C675),IF(P$1="C",MAX(0,$C675-P$2)))</f>
        <v>0</v>
      </c>
      <c r="Q675" s="103" t="n">
        <f aca="false">IF(Q$1="P",MAX(0,Q$2-$C675),IF(Q$1="C",MAX(0,$C675-Q$2)))</f>
        <v>0</v>
      </c>
      <c r="R675" s="103" t="n">
        <f aca="false">IF(R$1="P",MAX(0,R$2-$C675),IF(R$1="C",MAX(0,$C675-R$2)))</f>
        <v>0</v>
      </c>
      <c r="S675" s="103" t="n">
        <f aca="false">IF(S$1="P",MAX(0,S$2-$C675),IF(S$1="C",MAX(0,$C675-S$2)))</f>
        <v>0</v>
      </c>
      <c r="T675" s="104" t="n">
        <f aca="false">A675</f>
        <v>31</v>
      </c>
      <c r="U675" s="105" t="n">
        <f aca="false">VLOOKUP($B675,Gas!$B$3:$E$2506,2)</f>
        <v>3.635</v>
      </c>
      <c r="V675" s="46" t="n">
        <f aca="false">C675/U675</f>
        <v>6.73177441540578</v>
      </c>
      <c r="W675" s="99" t="n">
        <f aca="false">VLOOKUP($B675,Gas!$B$3:$E$2506,4)</f>
        <v>0.427596447184168</v>
      </c>
    </row>
    <row r="676" customFormat="false" ht="12.75" hidden="false" customHeight="false" outlineLevel="0" collapsed="false">
      <c r="A676" s="95" t="n">
        <f aca="false">MONTH(B676)+(YEAR(B676)-1998)*12</f>
        <v>31</v>
      </c>
      <c r="B676" s="114" t="n">
        <v>36734</v>
      </c>
      <c r="C676" s="115" t="n">
        <v>27.4</v>
      </c>
      <c r="D676" s="98" t="n">
        <f aca="false">LN(C676/C675)</f>
        <v>0.113095135939444</v>
      </c>
      <c r="E676" s="106" t="n">
        <f aca="false">STDEV(D667:D676)*SQRT(trade_day)</f>
        <v>3.56379384176226</v>
      </c>
      <c r="F676" s="97"/>
      <c r="G676" s="103" t="n">
        <f aca="false">IF(G$1="P",MAX(0,G$2-$C676),IF(G$1="C",MAX(0,$C676-G$2)))</f>
        <v>0</v>
      </c>
      <c r="H676" s="103" t="n">
        <f aca="false">IF(H$1="P",MAX(0,H$2-$C676),IF(H$1="C",MAX(0,$C676-H$2)))</f>
        <v>0</v>
      </c>
      <c r="I676" s="103" t="n">
        <f aca="false">IF(I$1="P",MAX(0,I$2-$C676),IF(I$1="C",MAX(0,$C676-I$2)))</f>
        <v>2.6</v>
      </c>
      <c r="J676" s="103" t="n">
        <f aca="false">IF(J$1="P",MAX(0,J$2-$C676),IF(J$1="C",MAX(0,$C676-J$2)))</f>
        <v>7.6</v>
      </c>
      <c r="K676" s="103" t="n">
        <f aca="false">IF(K$1="P",MAX(0,K$2-$C676),IF(K$1="C",MAX(0,$C676-K$2)))</f>
        <v>12.6</v>
      </c>
      <c r="L676" s="103" t="n">
        <f aca="false">IF(L$1="P",MAX(0,L$2-$C676),IF(L$1="C",MAX(0,$C676-L$2)))</f>
        <v>22.6</v>
      </c>
      <c r="M676" s="103" t="n">
        <f aca="false">IF(M$1="P",MAX(0,M$2-$C676),IF(M$1="C",MAX(0,$C676-M$2)))</f>
        <v>7.4</v>
      </c>
      <c r="N676" s="103" t="n">
        <f aca="false">IF(N$1="P",MAX(0,N$2-$C676),IF(N$1="C",MAX(0,$C676-N$2)))</f>
        <v>2.4</v>
      </c>
      <c r="O676" s="103" t="n">
        <f aca="false">IF(O$1="P",MAX(0,O$2-$C676),IF(O$1="C",MAX(0,$C676-O$2)))</f>
        <v>0</v>
      </c>
      <c r="P676" s="103" t="n">
        <f aca="false">IF(P$1="P",MAX(0,P$2-$C676),IF(P$1="C",MAX(0,$C676-P$2)))</f>
        <v>0</v>
      </c>
      <c r="Q676" s="103" t="n">
        <f aca="false">IF(Q$1="P",MAX(0,Q$2-$C676),IF(Q$1="C",MAX(0,$C676-Q$2)))</f>
        <v>0</v>
      </c>
      <c r="R676" s="103" t="n">
        <f aca="false">IF(R$1="P",MAX(0,R$2-$C676),IF(R$1="C",MAX(0,$C676-R$2)))</f>
        <v>0</v>
      </c>
      <c r="S676" s="103" t="n">
        <f aca="false">IF(S$1="P",MAX(0,S$2-$C676),IF(S$1="C",MAX(0,$C676-S$2)))</f>
        <v>0</v>
      </c>
      <c r="T676" s="104" t="n">
        <f aca="false">A676</f>
        <v>31</v>
      </c>
      <c r="U676" s="105" t="n">
        <f aca="false">VLOOKUP($B676,Gas!$B$3:$E$2506,2)</f>
        <v>3.58</v>
      </c>
      <c r="V676" s="46" t="n">
        <f aca="false">C676/U676</f>
        <v>7.6536312849162</v>
      </c>
      <c r="W676" s="99" t="n">
        <f aca="false">VLOOKUP($B676,Gas!$B$3:$E$2506,4)</f>
        <v>0.417189343976657</v>
      </c>
    </row>
    <row r="677" customFormat="false" ht="12.75" hidden="false" customHeight="false" outlineLevel="0" collapsed="false">
      <c r="A677" s="95" t="n">
        <f aca="false">MONTH(B677)+(YEAR(B677)-1998)*12</f>
        <v>31</v>
      </c>
      <c r="B677" s="114" t="n">
        <v>36735</v>
      </c>
      <c r="C677" s="115" t="n">
        <v>35.16</v>
      </c>
      <c r="D677" s="98" t="n">
        <f aca="false">LN(C677/C676)</f>
        <v>0.249366059422952</v>
      </c>
      <c r="E677" s="106" t="n">
        <f aca="false">STDEV(D668:D677)*SQRT(trade_day)</f>
        <v>3.70504083959885</v>
      </c>
      <c r="F677" s="97"/>
      <c r="G677" s="103" t="n">
        <f aca="false">IF(G$1="P",MAX(0,G$2-$C677),IF(G$1="C",MAX(0,$C677-G$2)))</f>
        <v>0</v>
      </c>
      <c r="H677" s="103" t="n">
        <f aca="false">IF(H$1="P",MAX(0,H$2-$C677),IF(H$1="C",MAX(0,$C677-H$2)))</f>
        <v>0</v>
      </c>
      <c r="I677" s="103" t="n">
        <f aca="false">IF(I$1="P",MAX(0,I$2-$C677),IF(I$1="C",MAX(0,$C677-I$2)))</f>
        <v>0</v>
      </c>
      <c r="J677" s="103" t="n">
        <f aca="false">IF(J$1="P",MAX(0,J$2-$C677),IF(J$1="C",MAX(0,$C677-J$2)))</f>
        <v>0</v>
      </c>
      <c r="K677" s="103" t="n">
        <f aca="false">IF(K$1="P",MAX(0,K$2-$C677),IF(K$1="C",MAX(0,$C677-K$2)))</f>
        <v>4.84</v>
      </c>
      <c r="L677" s="103" t="n">
        <f aca="false">IF(L$1="P",MAX(0,L$2-$C677),IF(L$1="C",MAX(0,$C677-L$2)))</f>
        <v>14.84</v>
      </c>
      <c r="M677" s="103" t="n">
        <f aca="false">IF(M$1="P",MAX(0,M$2-$C677),IF(M$1="C",MAX(0,$C677-M$2)))</f>
        <v>15.16</v>
      </c>
      <c r="N677" s="103" t="n">
        <f aca="false">IF(N$1="P",MAX(0,N$2-$C677),IF(N$1="C",MAX(0,$C677-N$2)))</f>
        <v>10.16</v>
      </c>
      <c r="O677" s="103" t="n">
        <f aca="false">IF(O$1="P",MAX(0,O$2-$C677),IF(O$1="C",MAX(0,$C677-O$2)))</f>
        <v>5.16</v>
      </c>
      <c r="P677" s="103" t="n">
        <f aca="false">IF(P$1="P",MAX(0,P$2-$C677),IF(P$1="C",MAX(0,$C677-P$2)))</f>
        <v>0.159999999999997</v>
      </c>
      <c r="Q677" s="103" t="n">
        <f aca="false">IF(Q$1="P",MAX(0,Q$2-$C677),IF(Q$1="C",MAX(0,$C677-Q$2)))</f>
        <v>0</v>
      </c>
      <c r="R677" s="103" t="n">
        <f aca="false">IF(R$1="P",MAX(0,R$2-$C677),IF(R$1="C",MAX(0,$C677-R$2)))</f>
        <v>0</v>
      </c>
      <c r="S677" s="103" t="n">
        <f aca="false">IF(S$1="P",MAX(0,S$2-$C677),IF(S$1="C",MAX(0,$C677-S$2)))</f>
        <v>0</v>
      </c>
      <c r="T677" s="104" t="n">
        <f aca="false">A677</f>
        <v>31</v>
      </c>
      <c r="U677" s="105" t="n">
        <f aca="false">VLOOKUP($B677,Gas!$B$3:$E$2506,2)</f>
        <v>3.755</v>
      </c>
      <c r="V677" s="46" t="n">
        <f aca="false">C677/U677</f>
        <v>9.36351531291611</v>
      </c>
      <c r="W677" s="99" t="n">
        <f aca="false">VLOOKUP($B677,Gas!$B$3:$E$2506,4)</f>
        <v>0.566879529705664</v>
      </c>
    </row>
    <row r="678" customFormat="false" ht="12.75" hidden="false" customHeight="false" outlineLevel="0" collapsed="false">
      <c r="A678" s="95" t="n">
        <f aca="false">MONTH(B678)+(YEAR(B678)-1998)*12</f>
        <v>31</v>
      </c>
      <c r="B678" s="114" t="n">
        <v>36738</v>
      </c>
      <c r="C678" s="115" t="n">
        <v>51.2</v>
      </c>
      <c r="D678" s="98" t="n">
        <f aca="false">LN(C678/C677)</f>
        <v>0.375830459228486</v>
      </c>
      <c r="E678" s="106" t="n">
        <f aca="false">STDEV(D669:D678)*SQRT(trade_day)</f>
        <v>3.61958455186262</v>
      </c>
      <c r="F678" s="97"/>
      <c r="G678" s="103" t="n">
        <f aca="false">IF(G$1="P",MAX(0,G$2-$C678),IF(G$1="C",MAX(0,$C678-G$2)))</f>
        <v>0</v>
      </c>
      <c r="H678" s="103" t="n">
        <f aca="false">IF(H$1="P",MAX(0,H$2-$C678),IF(H$1="C",MAX(0,$C678-H$2)))</f>
        <v>0</v>
      </c>
      <c r="I678" s="103" t="n">
        <f aca="false">IF(I$1="P",MAX(0,I$2-$C678),IF(I$1="C",MAX(0,$C678-I$2)))</f>
        <v>0</v>
      </c>
      <c r="J678" s="103" t="n">
        <f aca="false">IF(J$1="P",MAX(0,J$2-$C678),IF(J$1="C",MAX(0,$C678-J$2)))</f>
        <v>0</v>
      </c>
      <c r="K678" s="103" t="n">
        <f aca="false">IF(K$1="P",MAX(0,K$2-$C678),IF(K$1="C",MAX(0,$C678-K$2)))</f>
        <v>0</v>
      </c>
      <c r="L678" s="103" t="n">
        <f aca="false">IF(L$1="P",MAX(0,L$2-$C678),IF(L$1="C",MAX(0,$C678-L$2)))</f>
        <v>0</v>
      </c>
      <c r="M678" s="103" t="n">
        <f aca="false">IF(M$1="P",MAX(0,M$2-$C678),IF(M$1="C",MAX(0,$C678-M$2)))</f>
        <v>31.2</v>
      </c>
      <c r="N678" s="103" t="n">
        <f aca="false">IF(N$1="P",MAX(0,N$2-$C678),IF(N$1="C",MAX(0,$C678-N$2)))</f>
        <v>26.2</v>
      </c>
      <c r="O678" s="103" t="n">
        <f aca="false">IF(O$1="P",MAX(0,O$2-$C678),IF(O$1="C",MAX(0,$C678-O$2)))</f>
        <v>21.2</v>
      </c>
      <c r="P678" s="103" t="n">
        <f aca="false">IF(P$1="P",MAX(0,P$2-$C678),IF(P$1="C",MAX(0,$C678-P$2)))</f>
        <v>16.2</v>
      </c>
      <c r="Q678" s="103" t="n">
        <f aca="false">IF(Q$1="P",MAX(0,Q$2-$C678),IF(Q$1="C",MAX(0,$C678-Q$2)))</f>
        <v>11.2</v>
      </c>
      <c r="R678" s="103" t="n">
        <f aca="false">IF(R$1="P",MAX(0,R$2-$C678),IF(R$1="C",MAX(0,$C678-R$2)))</f>
        <v>1.2</v>
      </c>
      <c r="S678" s="103" t="n">
        <f aca="false">IF(S$1="P",MAX(0,S$2-$C678),IF(S$1="C",MAX(0,$C678-S$2)))</f>
        <v>0</v>
      </c>
      <c r="T678" s="104" t="n">
        <f aca="false">A678</f>
        <v>31</v>
      </c>
      <c r="U678" s="105" t="n">
        <f aca="false">VLOOKUP($B678,Gas!$B$3:$E$2506,2)</f>
        <v>3.885</v>
      </c>
      <c r="V678" s="46" t="n">
        <f aca="false">C678/U678</f>
        <v>13.1788931788932</v>
      </c>
      <c r="W678" s="99" t="n">
        <f aca="false">VLOOKUP($B678,Gas!$B$3:$E$2506,4)</f>
        <v>0.486763007270753</v>
      </c>
    </row>
    <row r="679" customFormat="false" ht="12.75" hidden="false" customHeight="false" outlineLevel="0" collapsed="false">
      <c r="A679" s="95" t="n">
        <f aca="false">MONTH(B679)+(YEAR(B679)-1998)*12</f>
        <v>32</v>
      </c>
      <c r="B679" s="114" t="n">
        <v>36739</v>
      </c>
      <c r="C679" s="115" t="n">
        <v>54.16</v>
      </c>
      <c r="D679" s="98" t="n">
        <f aca="false">LN(C679/C678)</f>
        <v>0.0562030965585573</v>
      </c>
      <c r="E679" s="106" t="n">
        <f aca="false">STDEV(D670:D679)*SQRT(trade_day)</f>
        <v>3.49719907668761</v>
      </c>
      <c r="F679" s="97"/>
      <c r="G679" s="103" t="n">
        <f aca="false">IF(G$1="P",MAX(0,G$2-$C679),IF(G$1="C",MAX(0,$C679-G$2)))</f>
        <v>0</v>
      </c>
      <c r="H679" s="103" t="n">
        <f aca="false">IF(H$1="P",MAX(0,H$2-$C679),IF(H$1="C",MAX(0,$C679-H$2)))</f>
        <v>0</v>
      </c>
      <c r="I679" s="103" t="n">
        <f aca="false">IF(I$1="P",MAX(0,I$2-$C679),IF(I$1="C",MAX(0,$C679-I$2)))</f>
        <v>0</v>
      </c>
      <c r="J679" s="103" t="n">
        <f aca="false">IF(J$1="P",MAX(0,J$2-$C679),IF(J$1="C",MAX(0,$C679-J$2)))</f>
        <v>0</v>
      </c>
      <c r="K679" s="103" t="n">
        <f aca="false">IF(K$1="P",MAX(0,K$2-$C679),IF(K$1="C",MAX(0,$C679-K$2)))</f>
        <v>0</v>
      </c>
      <c r="L679" s="103" t="n">
        <f aca="false">IF(L$1="P",MAX(0,L$2-$C679),IF(L$1="C",MAX(0,$C679-L$2)))</f>
        <v>0</v>
      </c>
      <c r="M679" s="103" t="n">
        <f aca="false">IF(M$1="P",MAX(0,M$2-$C679),IF(M$1="C",MAX(0,$C679-M$2)))</f>
        <v>34.16</v>
      </c>
      <c r="N679" s="103" t="n">
        <f aca="false">IF(N$1="P",MAX(0,N$2-$C679),IF(N$1="C",MAX(0,$C679-N$2)))</f>
        <v>29.16</v>
      </c>
      <c r="O679" s="103" t="n">
        <f aca="false">IF(O$1="P",MAX(0,O$2-$C679),IF(O$1="C",MAX(0,$C679-O$2)))</f>
        <v>24.16</v>
      </c>
      <c r="P679" s="103" t="n">
        <f aca="false">IF(P$1="P",MAX(0,P$2-$C679),IF(P$1="C",MAX(0,$C679-P$2)))</f>
        <v>19.16</v>
      </c>
      <c r="Q679" s="103" t="n">
        <f aca="false">IF(Q$1="P",MAX(0,Q$2-$C679),IF(Q$1="C",MAX(0,$C679-Q$2)))</f>
        <v>14.16</v>
      </c>
      <c r="R679" s="103" t="n">
        <f aca="false">IF(R$1="P",MAX(0,R$2-$C679),IF(R$1="C",MAX(0,$C679-R$2)))</f>
        <v>4.16</v>
      </c>
      <c r="S679" s="103" t="n">
        <f aca="false">IF(S$1="P",MAX(0,S$2-$C679),IF(S$1="C",MAX(0,$C679-S$2)))</f>
        <v>0</v>
      </c>
      <c r="T679" s="104" t="n">
        <f aca="false">A679</f>
        <v>32</v>
      </c>
      <c r="U679" s="105" t="n">
        <f aca="false">VLOOKUP($B679,Gas!$B$3:$E$2506,2)</f>
        <v>3.76</v>
      </c>
      <c r="V679" s="46" t="n">
        <f aca="false">C679/U679</f>
        <v>14.4042553191489</v>
      </c>
      <c r="W679" s="99" t="n">
        <f aca="false">VLOOKUP($B679,Gas!$B$3:$E$2506,4)</f>
        <v>0.525177458631704</v>
      </c>
    </row>
    <row r="680" customFormat="false" ht="12.75" hidden="false" customHeight="false" outlineLevel="0" collapsed="false">
      <c r="A680" s="95" t="n">
        <f aca="false">MONTH(B680)+(YEAR(B680)-1998)*12</f>
        <v>32</v>
      </c>
      <c r="B680" s="114" t="n">
        <v>36740</v>
      </c>
      <c r="C680" s="115" t="n">
        <v>54.11</v>
      </c>
      <c r="D680" s="98" t="n">
        <f aca="false">LN(C680/C679)</f>
        <v>-0.000923616949375636</v>
      </c>
      <c r="E680" s="106" t="n">
        <f aca="false">STDEV(D671:D680)*SQRT(trade_day)</f>
        <v>2.75185647974824</v>
      </c>
      <c r="F680" s="97"/>
      <c r="G680" s="103" t="n">
        <f aca="false">IF(G$1="P",MAX(0,G$2-$C680),IF(G$1="C",MAX(0,$C680-G$2)))</f>
        <v>0</v>
      </c>
      <c r="H680" s="103" t="n">
        <f aca="false">IF(H$1="P",MAX(0,H$2-$C680),IF(H$1="C",MAX(0,$C680-H$2)))</f>
        <v>0</v>
      </c>
      <c r="I680" s="103" t="n">
        <f aca="false">IF(I$1="P",MAX(0,I$2-$C680),IF(I$1="C",MAX(0,$C680-I$2)))</f>
        <v>0</v>
      </c>
      <c r="J680" s="103" t="n">
        <f aca="false">IF(J$1="P",MAX(0,J$2-$C680),IF(J$1="C",MAX(0,$C680-J$2)))</f>
        <v>0</v>
      </c>
      <c r="K680" s="103" t="n">
        <f aca="false">IF(K$1="P",MAX(0,K$2-$C680),IF(K$1="C",MAX(0,$C680-K$2)))</f>
        <v>0</v>
      </c>
      <c r="L680" s="103" t="n">
        <f aca="false">IF(L$1="P",MAX(0,L$2-$C680),IF(L$1="C",MAX(0,$C680-L$2)))</f>
        <v>0</v>
      </c>
      <c r="M680" s="103" t="n">
        <f aca="false">IF(M$1="P",MAX(0,M$2-$C680),IF(M$1="C",MAX(0,$C680-M$2)))</f>
        <v>34.11</v>
      </c>
      <c r="N680" s="103" t="n">
        <f aca="false">IF(N$1="P",MAX(0,N$2-$C680),IF(N$1="C",MAX(0,$C680-N$2)))</f>
        <v>29.11</v>
      </c>
      <c r="O680" s="103" t="n">
        <f aca="false">IF(O$1="P",MAX(0,O$2-$C680),IF(O$1="C",MAX(0,$C680-O$2)))</f>
        <v>24.11</v>
      </c>
      <c r="P680" s="103" t="n">
        <f aca="false">IF(P$1="P",MAX(0,P$2-$C680),IF(P$1="C",MAX(0,$C680-P$2)))</f>
        <v>19.11</v>
      </c>
      <c r="Q680" s="103" t="n">
        <f aca="false">IF(Q$1="P",MAX(0,Q$2-$C680),IF(Q$1="C",MAX(0,$C680-Q$2)))</f>
        <v>14.11</v>
      </c>
      <c r="R680" s="103" t="n">
        <f aca="false">IF(R$1="P",MAX(0,R$2-$C680),IF(R$1="C",MAX(0,$C680-R$2)))</f>
        <v>4.11</v>
      </c>
      <c r="S680" s="103" t="n">
        <f aca="false">IF(S$1="P",MAX(0,S$2-$C680),IF(S$1="C",MAX(0,$C680-S$2)))</f>
        <v>0</v>
      </c>
      <c r="T680" s="104" t="n">
        <f aca="false">A680</f>
        <v>32</v>
      </c>
      <c r="U680" s="105" t="n">
        <f aca="false">VLOOKUP($B680,Gas!$B$3:$E$2506,2)</f>
        <v>3.74</v>
      </c>
      <c r="V680" s="46" t="n">
        <f aca="false">C680/U680</f>
        <v>14.4679144385027</v>
      </c>
      <c r="W680" s="99" t="n">
        <f aca="false">VLOOKUP($B680,Gas!$B$3:$E$2506,4)</f>
        <v>0.524871932570034</v>
      </c>
    </row>
    <row r="681" customFormat="false" ht="12.75" hidden="false" customHeight="false" outlineLevel="0" collapsed="false">
      <c r="A681" s="95" t="n">
        <f aca="false">MONTH(B681)+(YEAR(B681)-1998)*12</f>
        <v>32</v>
      </c>
      <c r="B681" s="114" t="n">
        <v>36741</v>
      </c>
      <c r="C681" s="115" t="n">
        <v>56.38</v>
      </c>
      <c r="D681" s="98" t="n">
        <f aca="false">LN(C681/C680)</f>
        <v>0.0410954740313227</v>
      </c>
      <c r="E681" s="106" t="n">
        <f aca="false">STDEV(D672:D681)*SQRT(trade_day)</f>
        <v>2.55730360045741</v>
      </c>
      <c r="F681" s="97"/>
      <c r="G681" s="103" t="n">
        <f aca="false">IF(G$1="P",MAX(0,G$2-$C681),IF(G$1="C",MAX(0,$C681-G$2)))</f>
        <v>0</v>
      </c>
      <c r="H681" s="103" t="n">
        <f aca="false">IF(H$1="P",MAX(0,H$2-$C681),IF(H$1="C",MAX(0,$C681-H$2)))</f>
        <v>0</v>
      </c>
      <c r="I681" s="103" t="n">
        <f aca="false">IF(I$1="P",MAX(0,I$2-$C681),IF(I$1="C",MAX(0,$C681-I$2)))</f>
        <v>0</v>
      </c>
      <c r="J681" s="103" t="n">
        <f aca="false">IF(J$1="P",MAX(0,J$2-$C681),IF(J$1="C",MAX(0,$C681-J$2)))</f>
        <v>0</v>
      </c>
      <c r="K681" s="103" t="n">
        <f aca="false">IF(K$1="P",MAX(0,K$2-$C681),IF(K$1="C",MAX(0,$C681-K$2)))</f>
        <v>0</v>
      </c>
      <c r="L681" s="103" t="n">
        <f aca="false">IF(L$1="P",MAX(0,L$2-$C681),IF(L$1="C",MAX(0,$C681-L$2)))</f>
        <v>0</v>
      </c>
      <c r="M681" s="103" t="n">
        <f aca="false">IF(M$1="P",MAX(0,M$2-$C681),IF(M$1="C",MAX(0,$C681-M$2)))</f>
        <v>36.38</v>
      </c>
      <c r="N681" s="103" t="n">
        <f aca="false">IF(N$1="P",MAX(0,N$2-$C681),IF(N$1="C",MAX(0,$C681-N$2)))</f>
        <v>31.38</v>
      </c>
      <c r="O681" s="103" t="n">
        <f aca="false">IF(O$1="P",MAX(0,O$2-$C681),IF(O$1="C",MAX(0,$C681-O$2)))</f>
        <v>26.38</v>
      </c>
      <c r="P681" s="103" t="n">
        <f aca="false">IF(P$1="P",MAX(0,P$2-$C681),IF(P$1="C",MAX(0,$C681-P$2)))</f>
        <v>21.38</v>
      </c>
      <c r="Q681" s="103" t="n">
        <f aca="false">IF(Q$1="P",MAX(0,Q$2-$C681),IF(Q$1="C",MAX(0,$C681-Q$2)))</f>
        <v>16.38</v>
      </c>
      <c r="R681" s="103" t="n">
        <f aca="false">IF(R$1="P",MAX(0,R$2-$C681),IF(R$1="C",MAX(0,$C681-R$2)))</f>
        <v>6.38</v>
      </c>
      <c r="S681" s="103" t="n">
        <f aca="false">IF(S$1="P",MAX(0,S$2-$C681),IF(S$1="C",MAX(0,$C681-S$2)))</f>
        <v>0</v>
      </c>
      <c r="T681" s="104" t="n">
        <f aca="false">A681</f>
        <v>32</v>
      </c>
      <c r="U681" s="105" t="n">
        <f aca="false">VLOOKUP($B681,Gas!$B$3:$E$2506,2)</f>
        <v>4.04</v>
      </c>
      <c r="V681" s="46" t="n">
        <f aca="false">C681/U681</f>
        <v>13.9554455445545</v>
      </c>
      <c r="W681" s="99" t="n">
        <f aca="false">VLOOKUP($B681,Gas!$B$3:$E$2506,4)</f>
        <v>0.718187796097569</v>
      </c>
    </row>
    <row r="682" customFormat="false" ht="12.75" hidden="false" customHeight="false" outlineLevel="0" collapsed="false">
      <c r="A682" s="95" t="n">
        <f aca="false">MONTH(B682)+(YEAR(B682)-1998)*12</f>
        <v>32</v>
      </c>
      <c r="B682" s="114" t="n">
        <v>36742</v>
      </c>
      <c r="C682" s="115" t="n">
        <v>42.21</v>
      </c>
      <c r="D682" s="98" t="n">
        <f aca="false">LN(C682/C681)</f>
        <v>-0.289457325891559</v>
      </c>
      <c r="E682" s="106" t="n">
        <f aca="false">STDEV(D673:D682)*SQRT(trade_day)</f>
        <v>2.90473532114771</v>
      </c>
      <c r="F682" s="97"/>
      <c r="G682" s="103" t="n">
        <f aca="false">IF(G$1="P",MAX(0,G$2-$C682),IF(G$1="C",MAX(0,$C682-G$2)))</f>
        <v>0</v>
      </c>
      <c r="H682" s="103" t="n">
        <f aca="false">IF(H$1="P",MAX(0,H$2-$C682),IF(H$1="C",MAX(0,$C682-H$2)))</f>
        <v>0</v>
      </c>
      <c r="I682" s="103" t="n">
        <f aca="false">IF(I$1="P",MAX(0,I$2-$C682),IF(I$1="C",MAX(0,$C682-I$2)))</f>
        <v>0</v>
      </c>
      <c r="J682" s="103" t="n">
        <f aca="false">IF(J$1="P",MAX(0,J$2-$C682),IF(J$1="C",MAX(0,$C682-J$2)))</f>
        <v>0</v>
      </c>
      <c r="K682" s="103" t="n">
        <f aca="false">IF(K$1="P",MAX(0,K$2-$C682),IF(K$1="C",MAX(0,$C682-K$2)))</f>
        <v>0</v>
      </c>
      <c r="L682" s="103" t="n">
        <f aca="false">IF(L$1="P",MAX(0,L$2-$C682),IF(L$1="C",MAX(0,$C682-L$2)))</f>
        <v>7.79</v>
      </c>
      <c r="M682" s="103" t="n">
        <f aca="false">IF(M$1="P",MAX(0,M$2-$C682),IF(M$1="C",MAX(0,$C682-M$2)))</f>
        <v>22.21</v>
      </c>
      <c r="N682" s="103" t="n">
        <f aca="false">IF(N$1="P",MAX(0,N$2-$C682),IF(N$1="C",MAX(0,$C682-N$2)))</f>
        <v>17.21</v>
      </c>
      <c r="O682" s="103" t="n">
        <f aca="false">IF(O$1="P",MAX(0,O$2-$C682),IF(O$1="C",MAX(0,$C682-O$2)))</f>
        <v>12.21</v>
      </c>
      <c r="P682" s="103" t="n">
        <f aca="false">IF(P$1="P",MAX(0,P$2-$C682),IF(P$1="C",MAX(0,$C682-P$2)))</f>
        <v>7.21</v>
      </c>
      <c r="Q682" s="103" t="n">
        <f aca="false">IF(Q$1="P",MAX(0,Q$2-$C682),IF(Q$1="C",MAX(0,$C682-Q$2)))</f>
        <v>2.21</v>
      </c>
      <c r="R682" s="103" t="n">
        <f aca="false">IF(R$1="P",MAX(0,R$2-$C682),IF(R$1="C",MAX(0,$C682-R$2)))</f>
        <v>0</v>
      </c>
      <c r="S682" s="103" t="n">
        <f aca="false">IF(S$1="P",MAX(0,S$2-$C682),IF(S$1="C",MAX(0,$C682-S$2)))</f>
        <v>0</v>
      </c>
      <c r="T682" s="104" t="n">
        <f aca="false">A682</f>
        <v>32</v>
      </c>
      <c r="U682" s="105" t="n">
        <f aca="false">VLOOKUP($B682,Gas!$B$3:$E$2506,2)</f>
        <v>4.22</v>
      </c>
      <c r="V682" s="46" t="n">
        <f aca="false">C682/U682</f>
        <v>10.0023696682464</v>
      </c>
      <c r="W682" s="99" t="n">
        <f aca="false">VLOOKUP($B682,Gas!$B$3:$E$2506,4)</f>
        <v>0.696831088982731</v>
      </c>
    </row>
    <row r="683" customFormat="false" ht="12.75" hidden="false" customHeight="false" outlineLevel="0" collapsed="false">
      <c r="A683" s="95" t="n">
        <f aca="false">MONTH(B683)+(YEAR(B683)-1998)*12</f>
        <v>32</v>
      </c>
      <c r="B683" s="114" t="n">
        <v>36745</v>
      </c>
      <c r="C683" s="115" t="n">
        <v>57.55</v>
      </c>
      <c r="D683" s="98" t="n">
        <f aca="false">LN(C683/C682)</f>
        <v>0.309996975373484</v>
      </c>
      <c r="E683" s="106" t="n">
        <f aca="false">STDEV(D674:D683)*SQRT(trade_day)</f>
        <v>3.1883990620414</v>
      </c>
      <c r="F683" s="97"/>
      <c r="G683" s="103" t="n">
        <f aca="false">IF(G$1="P",MAX(0,G$2-$C683),IF(G$1="C",MAX(0,$C683-G$2)))</f>
        <v>0</v>
      </c>
      <c r="H683" s="103" t="n">
        <f aca="false">IF(H$1="P",MAX(0,H$2-$C683),IF(H$1="C",MAX(0,$C683-H$2)))</f>
        <v>0</v>
      </c>
      <c r="I683" s="103" t="n">
        <f aca="false">IF(I$1="P",MAX(0,I$2-$C683),IF(I$1="C",MAX(0,$C683-I$2)))</f>
        <v>0</v>
      </c>
      <c r="J683" s="103" t="n">
        <f aca="false">IF(J$1="P",MAX(0,J$2-$C683),IF(J$1="C",MAX(0,$C683-J$2)))</f>
        <v>0</v>
      </c>
      <c r="K683" s="103" t="n">
        <f aca="false">IF(K$1="P",MAX(0,K$2-$C683),IF(K$1="C",MAX(0,$C683-K$2)))</f>
        <v>0</v>
      </c>
      <c r="L683" s="103" t="n">
        <f aca="false">IF(L$1="P",MAX(0,L$2-$C683),IF(L$1="C",MAX(0,$C683-L$2)))</f>
        <v>0</v>
      </c>
      <c r="M683" s="103" t="n">
        <f aca="false">IF(M$1="P",MAX(0,M$2-$C683),IF(M$1="C",MAX(0,$C683-M$2)))</f>
        <v>37.55</v>
      </c>
      <c r="N683" s="103" t="n">
        <f aca="false">IF(N$1="P",MAX(0,N$2-$C683),IF(N$1="C",MAX(0,$C683-N$2)))</f>
        <v>32.55</v>
      </c>
      <c r="O683" s="103" t="n">
        <f aca="false">IF(O$1="P",MAX(0,O$2-$C683),IF(O$1="C",MAX(0,$C683-O$2)))</f>
        <v>27.55</v>
      </c>
      <c r="P683" s="103" t="n">
        <f aca="false">IF(P$1="P",MAX(0,P$2-$C683),IF(P$1="C",MAX(0,$C683-P$2)))</f>
        <v>22.55</v>
      </c>
      <c r="Q683" s="103" t="n">
        <f aca="false">IF(Q$1="P",MAX(0,Q$2-$C683),IF(Q$1="C",MAX(0,$C683-Q$2)))</f>
        <v>17.55</v>
      </c>
      <c r="R683" s="103" t="n">
        <f aca="false">IF(R$1="P",MAX(0,R$2-$C683),IF(R$1="C",MAX(0,$C683-R$2)))</f>
        <v>7.55</v>
      </c>
      <c r="S683" s="103" t="n">
        <f aca="false">IF(S$1="P",MAX(0,S$2-$C683),IF(S$1="C",MAX(0,$C683-S$2)))</f>
        <v>0</v>
      </c>
      <c r="T683" s="104" t="n">
        <f aca="false">A683</f>
        <v>32</v>
      </c>
      <c r="U683" s="105" t="n">
        <f aca="false">VLOOKUP($B683,Gas!$B$3:$E$2506,2)</f>
        <v>4.25</v>
      </c>
      <c r="V683" s="46" t="n">
        <f aca="false">C683/U683</f>
        <v>13.5411764705882</v>
      </c>
      <c r="W683" s="99" t="n">
        <f aca="false">VLOOKUP($B683,Gas!$B$3:$E$2506,4)</f>
        <v>0.591493085434429</v>
      </c>
    </row>
    <row r="684" customFormat="false" ht="12.75" hidden="false" customHeight="false" outlineLevel="0" collapsed="false">
      <c r="A684" s="95" t="n">
        <f aca="false">MONTH(B684)+(YEAR(B684)-1998)*12</f>
        <v>32</v>
      </c>
      <c r="B684" s="114" t="n">
        <v>36746</v>
      </c>
      <c r="C684" s="115" t="n">
        <v>93.63</v>
      </c>
      <c r="D684" s="98" t="n">
        <f aca="false">LN(C684/C683)</f>
        <v>0.486696709782906</v>
      </c>
      <c r="E684" s="106" t="n">
        <f aca="false">STDEV(D675:D684)*SQRT(trade_day)</f>
        <v>3.7202511443906</v>
      </c>
      <c r="F684" s="97"/>
      <c r="G684" s="103" t="n">
        <f aca="false">IF(G$1="P",MAX(0,G$2-$C684),IF(G$1="C",MAX(0,$C684-G$2)))</f>
        <v>0</v>
      </c>
      <c r="H684" s="103" t="n">
        <f aca="false">IF(H$1="P",MAX(0,H$2-$C684),IF(H$1="C",MAX(0,$C684-H$2)))</f>
        <v>0</v>
      </c>
      <c r="I684" s="103" t="n">
        <f aca="false">IF(I$1="P",MAX(0,I$2-$C684),IF(I$1="C",MAX(0,$C684-I$2)))</f>
        <v>0</v>
      </c>
      <c r="J684" s="103" t="n">
        <f aca="false">IF(J$1="P",MAX(0,J$2-$C684),IF(J$1="C",MAX(0,$C684-J$2)))</f>
        <v>0</v>
      </c>
      <c r="K684" s="103" t="n">
        <f aca="false">IF(K$1="P",MAX(0,K$2-$C684),IF(K$1="C",MAX(0,$C684-K$2)))</f>
        <v>0</v>
      </c>
      <c r="L684" s="103" t="n">
        <f aca="false">IF(L$1="P",MAX(0,L$2-$C684),IF(L$1="C",MAX(0,$C684-L$2)))</f>
        <v>0</v>
      </c>
      <c r="M684" s="103" t="n">
        <f aca="false">IF(M$1="P",MAX(0,M$2-$C684),IF(M$1="C",MAX(0,$C684-M$2)))</f>
        <v>73.63</v>
      </c>
      <c r="N684" s="103" t="n">
        <f aca="false">IF(N$1="P",MAX(0,N$2-$C684),IF(N$1="C",MAX(0,$C684-N$2)))</f>
        <v>68.63</v>
      </c>
      <c r="O684" s="103" t="n">
        <f aca="false">IF(O$1="P",MAX(0,O$2-$C684),IF(O$1="C",MAX(0,$C684-O$2)))</f>
        <v>63.63</v>
      </c>
      <c r="P684" s="103" t="n">
        <f aca="false">IF(P$1="P",MAX(0,P$2-$C684),IF(P$1="C",MAX(0,$C684-P$2)))</f>
        <v>58.63</v>
      </c>
      <c r="Q684" s="103" t="n">
        <f aca="false">IF(Q$1="P",MAX(0,Q$2-$C684),IF(Q$1="C",MAX(0,$C684-Q$2)))</f>
        <v>53.63</v>
      </c>
      <c r="R684" s="103" t="n">
        <f aca="false">IF(R$1="P",MAX(0,R$2-$C684),IF(R$1="C",MAX(0,$C684-R$2)))</f>
        <v>43.63</v>
      </c>
      <c r="S684" s="103" t="n">
        <f aca="false">IF(S$1="P",MAX(0,S$2-$C684),IF(S$1="C",MAX(0,$C684-S$2)))</f>
        <v>0</v>
      </c>
      <c r="T684" s="104" t="n">
        <f aca="false">A684</f>
        <v>32</v>
      </c>
      <c r="U684" s="105" t="n">
        <f aca="false">VLOOKUP($B684,Gas!$B$3:$E$2506,2)</f>
        <v>4.385</v>
      </c>
      <c r="V684" s="46" t="n">
        <f aca="false">C684/U684</f>
        <v>21.3523375142531</v>
      </c>
      <c r="W684" s="99" t="n">
        <f aca="false">VLOOKUP($B684,Gas!$B$3:$E$2506,4)</f>
        <v>0.58761273785582</v>
      </c>
    </row>
    <row r="685" customFormat="false" ht="12.75" hidden="false" customHeight="false" outlineLevel="0" collapsed="false">
      <c r="A685" s="95" t="n">
        <f aca="false">MONTH(B685)+(YEAR(B685)-1998)*12</f>
        <v>32</v>
      </c>
      <c r="B685" s="114" t="n">
        <v>36747</v>
      </c>
      <c r="C685" s="115" t="n">
        <v>118.65</v>
      </c>
      <c r="D685" s="98" t="n">
        <f aca="false">LN(C685/C684)</f>
        <v>0.236827137930975</v>
      </c>
      <c r="E685" s="106" t="n">
        <f aca="false">STDEV(D676:D685)*SQRT(trade_day)</f>
        <v>3.51455911892451</v>
      </c>
      <c r="F685" s="97"/>
      <c r="G685" s="103" t="n">
        <f aca="false">IF(G$1="P",MAX(0,G$2-$C685),IF(G$1="C",MAX(0,$C685-G$2)))</f>
        <v>0</v>
      </c>
      <c r="H685" s="103" t="n">
        <f aca="false">IF(H$1="P",MAX(0,H$2-$C685),IF(H$1="C",MAX(0,$C685-H$2)))</f>
        <v>0</v>
      </c>
      <c r="I685" s="103" t="n">
        <f aca="false">IF(I$1="P",MAX(0,I$2-$C685),IF(I$1="C",MAX(0,$C685-I$2)))</f>
        <v>0</v>
      </c>
      <c r="J685" s="103" t="n">
        <f aca="false">IF(J$1="P",MAX(0,J$2-$C685),IF(J$1="C",MAX(0,$C685-J$2)))</f>
        <v>0</v>
      </c>
      <c r="K685" s="103" t="n">
        <f aca="false">IF(K$1="P",MAX(0,K$2-$C685),IF(K$1="C",MAX(0,$C685-K$2)))</f>
        <v>0</v>
      </c>
      <c r="L685" s="103" t="n">
        <f aca="false">IF(L$1="P",MAX(0,L$2-$C685),IF(L$1="C",MAX(0,$C685-L$2)))</f>
        <v>0</v>
      </c>
      <c r="M685" s="103" t="n">
        <f aca="false">IF(M$1="P",MAX(0,M$2-$C685),IF(M$1="C",MAX(0,$C685-M$2)))</f>
        <v>98.65</v>
      </c>
      <c r="N685" s="103" t="n">
        <f aca="false">IF(N$1="P",MAX(0,N$2-$C685),IF(N$1="C",MAX(0,$C685-N$2)))</f>
        <v>93.65</v>
      </c>
      <c r="O685" s="103" t="n">
        <f aca="false">IF(O$1="P",MAX(0,O$2-$C685),IF(O$1="C",MAX(0,$C685-O$2)))</f>
        <v>88.65</v>
      </c>
      <c r="P685" s="103" t="n">
        <f aca="false">IF(P$1="P",MAX(0,P$2-$C685),IF(P$1="C",MAX(0,$C685-P$2)))</f>
        <v>83.65</v>
      </c>
      <c r="Q685" s="103" t="n">
        <f aca="false">IF(Q$1="P",MAX(0,Q$2-$C685),IF(Q$1="C",MAX(0,$C685-Q$2)))</f>
        <v>78.65</v>
      </c>
      <c r="R685" s="103" t="n">
        <f aca="false">IF(R$1="P",MAX(0,R$2-$C685),IF(R$1="C",MAX(0,$C685-R$2)))</f>
        <v>68.65</v>
      </c>
      <c r="S685" s="103" t="n">
        <f aca="false">IF(S$1="P",MAX(0,S$2-$C685),IF(S$1="C",MAX(0,$C685-S$2)))</f>
        <v>18.64999</v>
      </c>
      <c r="T685" s="104" t="n">
        <f aca="false">A685</f>
        <v>32</v>
      </c>
      <c r="U685" s="105" t="n">
        <f aca="false">VLOOKUP($B685,Gas!$B$3:$E$2506,2)</f>
        <v>4.45</v>
      </c>
      <c r="V685" s="46" t="n">
        <f aca="false">C685/U685</f>
        <v>26.6629213483146</v>
      </c>
      <c r="W685" s="99" t="n">
        <f aca="false">VLOOKUP($B685,Gas!$B$3:$E$2506,4)</f>
        <v>0.582015602469586</v>
      </c>
    </row>
    <row r="686" customFormat="false" ht="12.75" hidden="false" customHeight="false" outlineLevel="0" collapsed="false">
      <c r="A686" s="95" t="n">
        <f aca="false">MONTH(B686)+(YEAR(B686)-1998)*12</f>
        <v>32</v>
      </c>
      <c r="B686" s="114" t="n">
        <v>36748</v>
      </c>
      <c r="C686" s="115" t="n">
        <v>61.35</v>
      </c>
      <c r="D686" s="98" t="n">
        <f aca="false">LN(C686/C685)</f>
        <v>-0.659582811724852</v>
      </c>
      <c r="E686" s="106" t="n">
        <f aca="false">STDEV(D677:D686)*SQRT(trade_day)</f>
        <v>5.40370852861319</v>
      </c>
      <c r="F686" s="97"/>
      <c r="G686" s="103" t="n">
        <f aca="false">IF(G$1="P",MAX(0,G$2-$C686),IF(G$1="C",MAX(0,$C686-G$2)))</f>
        <v>0</v>
      </c>
      <c r="H686" s="103" t="n">
        <f aca="false">IF(H$1="P",MAX(0,H$2-$C686),IF(H$1="C",MAX(0,$C686-H$2)))</f>
        <v>0</v>
      </c>
      <c r="I686" s="103" t="n">
        <f aca="false">IF(I$1="P",MAX(0,I$2-$C686),IF(I$1="C",MAX(0,$C686-I$2)))</f>
        <v>0</v>
      </c>
      <c r="J686" s="103" t="n">
        <f aca="false">IF(J$1="P",MAX(0,J$2-$C686),IF(J$1="C",MAX(0,$C686-J$2)))</f>
        <v>0</v>
      </c>
      <c r="K686" s="103" t="n">
        <f aca="false">IF(K$1="P",MAX(0,K$2-$C686),IF(K$1="C",MAX(0,$C686-K$2)))</f>
        <v>0</v>
      </c>
      <c r="L686" s="103" t="n">
        <f aca="false">IF(L$1="P",MAX(0,L$2-$C686),IF(L$1="C",MAX(0,$C686-L$2)))</f>
        <v>0</v>
      </c>
      <c r="M686" s="103" t="n">
        <f aca="false">IF(M$1="P",MAX(0,M$2-$C686),IF(M$1="C",MAX(0,$C686-M$2)))</f>
        <v>41.35</v>
      </c>
      <c r="N686" s="103" t="n">
        <f aca="false">IF(N$1="P",MAX(0,N$2-$C686),IF(N$1="C",MAX(0,$C686-N$2)))</f>
        <v>36.35</v>
      </c>
      <c r="O686" s="103" t="n">
        <f aca="false">IF(O$1="P",MAX(0,O$2-$C686),IF(O$1="C",MAX(0,$C686-O$2)))</f>
        <v>31.35</v>
      </c>
      <c r="P686" s="103" t="n">
        <f aca="false">IF(P$1="P",MAX(0,P$2-$C686),IF(P$1="C",MAX(0,$C686-P$2)))</f>
        <v>26.35</v>
      </c>
      <c r="Q686" s="103" t="n">
        <f aca="false">IF(Q$1="P",MAX(0,Q$2-$C686),IF(Q$1="C",MAX(0,$C686-Q$2)))</f>
        <v>21.35</v>
      </c>
      <c r="R686" s="103" t="n">
        <f aca="false">IF(R$1="P",MAX(0,R$2-$C686),IF(R$1="C",MAX(0,$C686-R$2)))</f>
        <v>11.35</v>
      </c>
      <c r="S686" s="103" t="n">
        <f aca="false">IF(S$1="P",MAX(0,S$2-$C686),IF(S$1="C",MAX(0,$C686-S$2)))</f>
        <v>0</v>
      </c>
      <c r="T686" s="104" t="n">
        <f aca="false">A686</f>
        <v>32</v>
      </c>
      <c r="U686" s="105" t="n">
        <f aca="false">VLOOKUP($B686,Gas!$B$3:$E$2506,2)</f>
        <v>4.475</v>
      </c>
      <c r="V686" s="46" t="n">
        <f aca="false">C686/U686</f>
        <v>13.7094972067039</v>
      </c>
      <c r="W686" s="99" t="n">
        <f aca="false">VLOOKUP($B686,Gas!$B$3:$E$2506,4)</f>
        <v>0.57768309633972</v>
      </c>
    </row>
    <row r="687" customFormat="false" ht="12.75" hidden="false" customHeight="false" outlineLevel="0" collapsed="false">
      <c r="A687" s="95" t="n">
        <f aca="false">MONTH(B687)+(YEAR(B687)-1998)*12</f>
        <v>32</v>
      </c>
      <c r="B687" s="114" t="n">
        <v>36749</v>
      </c>
      <c r="C687" s="115" t="n">
        <v>43.05</v>
      </c>
      <c r="D687" s="98" t="n">
        <f aca="false">LN(C687/C686)</f>
        <v>-0.354232940283181</v>
      </c>
      <c r="E687" s="106" t="n">
        <f aca="false">STDEV(D678:D687)*SQRT(trade_day)</f>
        <v>5.71395269739806</v>
      </c>
      <c r="F687" s="97"/>
      <c r="G687" s="103" t="n">
        <f aca="false">IF(G$1="P",MAX(0,G$2-$C687),IF(G$1="C",MAX(0,$C687-G$2)))</f>
        <v>0</v>
      </c>
      <c r="H687" s="103" t="n">
        <f aca="false">IF(H$1="P",MAX(0,H$2-$C687),IF(H$1="C",MAX(0,$C687-H$2)))</f>
        <v>0</v>
      </c>
      <c r="I687" s="103" t="n">
        <f aca="false">IF(I$1="P",MAX(0,I$2-$C687),IF(I$1="C",MAX(0,$C687-I$2)))</f>
        <v>0</v>
      </c>
      <c r="J687" s="103" t="n">
        <f aca="false">IF(J$1="P",MAX(0,J$2-$C687),IF(J$1="C",MAX(0,$C687-J$2)))</f>
        <v>0</v>
      </c>
      <c r="K687" s="103" t="n">
        <f aca="false">IF(K$1="P",MAX(0,K$2-$C687),IF(K$1="C",MAX(0,$C687-K$2)))</f>
        <v>0</v>
      </c>
      <c r="L687" s="103" t="n">
        <f aca="false">IF(L$1="P",MAX(0,L$2-$C687),IF(L$1="C",MAX(0,$C687-L$2)))</f>
        <v>6.95</v>
      </c>
      <c r="M687" s="103" t="n">
        <f aca="false">IF(M$1="P",MAX(0,M$2-$C687),IF(M$1="C",MAX(0,$C687-M$2)))</f>
        <v>23.05</v>
      </c>
      <c r="N687" s="103" t="n">
        <f aca="false">IF(N$1="P",MAX(0,N$2-$C687),IF(N$1="C",MAX(0,$C687-N$2)))</f>
        <v>18.05</v>
      </c>
      <c r="O687" s="103" t="n">
        <f aca="false">IF(O$1="P",MAX(0,O$2-$C687),IF(O$1="C",MAX(0,$C687-O$2)))</f>
        <v>13.05</v>
      </c>
      <c r="P687" s="103" t="n">
        <f aca="false">IF(P$1="P",MAX(0,P$2-$C687),IF(P$1="C",MAX(0,$C687-P$2)))</f>
        <v>8.05</v>
      </c>
      <c r="Q687" s="103" t="n">
        <f aca="false">IF(Q$1="P",MAX(0,Q$2-$C687),IF(Q$1="C",MAX(0,$C687-Q$2)))</f>
        <v>3.05</v>
      </c>
      <c r="R687" s="103" t="n">
        <f aca="false">IF(R$1="P",MAX(0,R$2-$C687),IF(R$1="C",MAX(0,$C687-R$2)))</f>
        <v>0</v>
      </c>
      <c r="S687" s="103" t="n">
        <f aca="false">IF(S$1="P",MAX(0,S$2-$C687),IF(S$1="C",MAX(0,$C687-S$2)))</f>
        <v>0</v>
      </c>
      <c r="T687" s="104" t="n">
        <f aca="false">A687</f>
        <v>32</v>
      </c>
      <c r="U687" s="105" t="n">
        <f aca="false">VLOOKUP($B687,Gas!$B$3:$E$2506,2)</f>
        <v>4.43</v>
      </c>
      <c r="V687" s="46" t="n">
        <f aca="false">C687/U687</f>
        <v>9.71783295711061</v>
      </c>
      <c r="W687" s="99" t="n">
        <f aca="false">VLOOKUP($B687,Gas!$B$3:$E$2506,4)</f>
        <v>0.516235543426573</v>
      </c>
    </row>
    <row r="688" customFormat="false" ht="12.75" hidden="false" customHeight="false" outlineLevel="0" collapsed="false">
      <c r="A688" s="95" t="n">
        <f aca="false">MONTH(B688)+(YEAR(B688)-1998)*12</f>
        <v>32</v>
      </c>
      <c r="B688" s="114" t="n">
        <v>36752</v>
      </c>
      <c r="C688" s="115" t="n">
        <v>50.02</v>
      </c>
      <c r="D688" s="98" t="n">
        <f aca="false">LN(C688/C687)</f>
        <v>0.150060694575733</v>
      </c>
      <c r="E688" s="106" t="n">
        <f aca="false">STDEV(D679:D688)*SQRT(trade_day)</f>
        <v>5.42803226851834</v>
      </c>
      <c r="F688" s="97"/>
      <c r="G688" s="103" t="n">
        <f aca="false">IF(G$1="P",MAX(0,G$2-$C688),IF(G$1="C",MAX(0,$C688-G$2)))</f>
        <v>0</v>
      </c>
      <c r="H688" s="103" t="n">
        <f aca="false">IF(H$1="P",MAX(0,H$2-$C688),IF(H$1="C",MAX(0,$C688-H$2)))</f>
        <v>0</v>
      </c>
      <c r="I688" s="103" t="n">
        <f aca="false">IF(I$1="P",MAX(0,I$2-$C688),IF(I$1="C",MAX(0,$C688-I$2)))</f>
        <v>0</v>
      </c>
      <c r="J688" s="103" t="n">
        <f aca="false">IF(J$1="P",MAX(0,J$2-$C688),IF(J$1="C",MAX(0,$C688-J$2)))</f>
        <v>0</v>
      </c>
      <c r="K688" s="103" t="n">
        <f aca="false">IF(K$1="P",MAX(0,K$2-$C688),IF(K$1="C",MAX(0,$C688-K$2)))</f>
        <v>0</v>
      </c>
      <c r="L688" s="103" t="n">
        <f aca="false">IF(L$1="P",MAX(0,L$2-$C688),IF(L$1="C",MAX(0,$C688-L$2)))</f>
        <v>0</v>
      </c>
      <c r="M688" s="103" t="n">
        <f aca="false">IF(M$1="P",MAX(0,M$2-$C688),IF(M$1="C",MAX(0,$C688-M$2)))</f>
        <v>30.02</v>
      </c>
      <c r="N688" s="103" t="n">
        <f aca="false">IF(N$1="P",MAX(0,N$2-$C688),IF(N$1="C",MAX(0,$C688-N$2)))</f>
        <v>25.02</v>
      </c>
      <c r="O688" s="103" t="n">
        <f aca="false">IF(O$1="P",MAX(0,O$2-$C688),IF(O$1="C",MAX(0,$C688-O$2)))</f>
        <v>20.02</v>
      </c>
      <c r="P688" s="103" t="n">
        <f aca="false">IF(P$1="P",MAX(0,P$2-$C688),IF(P$1="C",MAX(0,$C688-P$2)))</f>
        <v>15.02</v>
      </c>
      <c r="Q688" s="103" t="n">
        <f aca="false">IF(Q$1="P",MAX(0,Q$2-$C688),IF(Q$1="C",MAX(0,$C688-Q$2)))</f>
        <v>10.02</v>
      </c>
      <c r="R688" s="103" t="n">
        <f aca="false">IF(R$1="P",MAX(0,R$2-$C688),IF(R$1="C",MAX(0,$C688-R$2)))</f>
        <v>0.0200000000000031</v>
      </c>
      <c r="S688" s="103" t="n">
        <f aca="false">IF(S$1="P",MAX(0,S$2-$C688),IF(S$1="C",MAX(0,$C688-S$2)))</f>
        <v>0</v>
      </c>
      <c r="T688" s="104" t="n">
        <f aca="false">A688</f>
        <v>32</v>
      </c>
      <c r="U688" s="105" t="n">
        <f aca="false">VLOOKUP($B688,Gas!$B$3:$E$2506,2)</f>
        <v>4.445</v>
      </c>
      <c r="V688" s="46" t="n">
        <f aca="false">C688/U688</f>
        <v>11.2530933633296</v>
      </c>
      <c r="W688" s="99" t="n">
        <f aca="false">VLOOKUP($B688,Gas!$B$3:$E$2506,4)</f>
        <v>0.213094685543462</v>
      </c>
    </row>
    <row r="689" customFormat="false" ht="12.75" hidden="false" customHeight="false" outlineLevel="0" collapsed="false">
      <c r="A689" s="95" t="n">
        <f aca="false">MONTH(B689)+(YEAR(B689)-1998)*12</f>
        <v>32</v>
      </c>
      <c r="B689" s="114" t="n">
        <v>36753</v>
      </c>
      <c r="C689" s="115" t="n">
        <v>45.8</v>
      </c>
      <c r="D689" s="98" t="n">
        <f aca="false">LN(C689/C688)</f>
        <v>-0.0881388343293339</v>
      </c>
      <c r="E689" s="106" t="n">
        <f aca="false">STDEV(D680:D689)*SQRT(trade_day)</f>
        <v>5.43277177322984</v>
      </c>
      <c r="F689" s="97"/>
      <c r="G689" s="103" t="n">
        <f aca="false">IF(G$1="P",MAX(0,G$2-$C689),IF(G$1="C",MAX(0,$C689-G$2)))</f>
        <v>0</v>
      </c>
      <c r="H689" s="103" t="n">
        <f aca="false">IF(H$1="P",MAX(0,H$2-$C689),IF(H$1="C",MAX(0,$C689-H$2)))</f>
        <v>0</v>
      </c>
      <c r="I689" s="103" t="n">
        <f aca="false">IF(I$1="P",MAX(0,I$2-$C689),IF(I$1="C",MAX(0,$C689-I$2)))</f>
        <v>0</v>
      </c>
      <c r="J689" s="103" t="n">
        <f aca="false">IF(J$1="P",MAX(0,J$2-$C689),IF(J$1="C",MAX(0,$C689-J$2)))</f>
        <v>0</v>
      </c>
      <c r="K689" s="103" t="n">
        <f aca="false">IF(K$1="P",MAX(0,K$2-$C689),IF(K$1="C",MAX(0,$C689-K$2)))</f>
        <v>0</v>
      </c>
      <c r="L689" s="103" t="n">
        <f aca="false">IF(L$1="P",MAX(0,L$2-$C689),IF(L$1="C",MAX(0,$C689-L$2)))</f>
        <v>4.2</v>
      </c>
      <c r="M689" s="103" t="n">
        <f aca="false">IF(M$1="P",MAX(0,M$2-$C689),IF(M$1="C",MAX(0,$C689-M$2)))</f>
        <v>25.8</v>
      </c>
      <c r="N689" s="103" t="n">
        <f aca="false">IF(N$1="P",MAX(0,N$2-$C689),IF(N$1="C",MAX(0,$C689-N$2)))</f>
        <v>20.8</v>
      </c>
      <c r="O689" s="103" t="n">
        <f aca="false">IF(O$1="P",MAX(0,O$2-$C689),IF(O$1="C",MAX(0,$C689-O$2)))</f>
        <v>15.8</v>
      </c>
      <c r="P689" s="103" t="n">
        <f aca="false">IF(P$1="P",MAX(0,P$2-$C689),IF(P$1="C",MAX(0,$C689-P$2)))</f>
        <v>10.8</v>
      </c>
      <c r="Q689" s="103" t="n">
        <f aca="false">IF(Q$1="P",MAX(0,Q$2-$C689),IF(Q$1="C",MAX(0,$C689-Q$2)))</f>
        <v>5.8</v>
      </c>
      <c r="R689" s="103" t="n">
        <f aca="false">IF(R$1="P",MAX(0,R$2-$C689),IF(R$1="C",MAX(0,$C689-R$2)))</f>
        <v>0</v>
      </c>
      <c r="S689" s="103" t="n">
        <f aca="false">IF(S$1="P",MAX(0,S$2-$C689),IF(S$1="C",MAX(0,$C689-S$2)))</f>
        <v>0</v>
      </c>
      <c r="T689" s="104" t="n">
        <f aca="false">A689</f>
        <v>32</v>
      </c>
      <c r="U689" s="105" t="n">
        <f aca="false">VLOOKUP($B689,Gas!$B$3:$E$2506,2)</f>
        <v>4.43</v>
      </c>
      <c r="V689" s="46" t="n">
        <f aca="false">C689/U689</f>
        <v>10.3386004514673</v>
      </c>
      <c r="W689" s="99" t="n">
        <f aca="false">VLOOKUP($B689,Gas!$B$3:$E$2506,4)</f>
        <v>0.218637606604371</v>
      </c>
    </row>
    <row r="690" customFormat="false" ht="12.75" hidden="false" customHeight="false" outlineLevel="0" collapsed="false">
      <c r="A690" s="95" t="n">
        <f aca="false">MONTH(B690)+(YEAR(B690)-1998)*12</f>
        <v>32</v>
      </c>
      <c r="B690" s="114" t="n">
        <v>36754</v>
      </c>
      <c r="C690" s="115" t="n">
        <v>38.1</v>
      </c>
      <c r="D690" s="98" t="n">
        <f aca="false">LN(C690/C689)</f>
        <v>-0.184069808987484</v>
      </c>
      <c r="E690" s="106" t="n">
        <f aca="false">STDEV(D681:D690)*SQRT(trade_day)</f>
        <v>5.49475940542478</v>
      </c>
      <c r="F690" s="97"/>
      <c r="G690" s="103" t="n">
        <f aca="false">IF(G$1="P",MAX(0,G$2-$C690),IF(G$1="C",MAX(0,$C690-G$2)))</f>
        <v>0</v>
      </c>
      <c r="H690" s="103" t="n">
        <f aca="false">IF(H$1="P",MAX(0,H$2-$C690),IF(H$1="C",MAX(0,$C690-H$2)))</f>
        <v>0</v>
      </c>
      <c r="I690" s="103" t="n">
        <f aca="false">IF(I$1="P",MAX(0,I$2-$C690),IF(I$1="C",MAX(0,$C690-I$2)))</f>
        <v>0</v>
      </c>
      <c r="J690" s="103" t="n">
        <f aca="false">IF(J$1="P",MAX(0,J$2-$C690),IF(J$1="C",MAX(0,$C690-J$2)))</f>
        <v>0</v>
      </c>
      <c r="K690" s="103" t="n">
        <f aca="false">IF(K$1="P",MAX(0,K$2-$C690),IF(K$1="C",MAX(0,$C690-K$2)))</f>
        <v>1.9</v>
      </c>
      <c r="L690" s="103" t="n">
        <f aca="false">IF(L$1="P",MAX(0,L$2-$C690),IF(L$1="C",MAX(0,$C690-L$2)))</f>
        <v>11.9</v>
      </c>
      <c r="M690" s="103" t="n">
        <f aca="false">IF(M$1="P",MAX(0,M$2-$C690),IF(M$1="C",MAX(0,$C690-M$2)))</f>
        <v>18.1</v>
      </c>
      <c r="N690" s="103" t="n">
        <f aca="false">IF(N$1="P",MAX(0,N$2-$C690),IF(N$1="C",MAX(0,$C690-N$2)))</f>
        <v>13.1</v>
      </c>
      <c r="O690" s="103" t="n">
        <f aca="false">IF(O$1="P",MAX(0,O$2-$C690),IF(O$1="C",MAX(0,$C690-O$2)))</f>
        <v>8.1</v>
      </c>
      <c r="P690" s="103" t="n">
        <f aca="false">IF(P$1="P",MAX(0,P$2-$C690),IF(P$1="C",MAX(0,$C690-P$2)))</f>
        <v>3.1</v>
      </c>
      <c r="Q690" s="103" t="n">
        <f aca="false">IF(Q$1="P",MAX(0,Q$2-$C690),IF(Q$1="C",MAX(0,$C690-Q$2)))</f>
        <v>0</v>
      </c>
      <c r="R690" s="103" t="n">
        <f aca="false">IF(R$1="P",MAX(0,R$2-$C690),IF(R$1="C",MAX(0,$C690-R$2)))</f>
        <v>0</v>
      </c>
      <c r="S690" s="103" t="n">
        <f aca="false">IF(S$1="P",MAX(0,S$2-$C690),IF(S$1="C",MAX(0,$C690-S$2)))</f>
        <v>0</v>
      </c>
      <c r="T690" s="104" t="n">
        <f aca="false">A690</f>
        <v>32</v>
      </c>
      <c r="U690" s="105" t="n">
        <f aca="false">VLOOKUP($B690,Gas!$B$3:$E$2506,2)</f>
        <v>4.24</v>
      </c>
      <c r="V690" s="46" t="n">
        <f aca="false">C690/U690</f>
        <v>8.98584905660377</v>
      </c>
      <c r="W690" s="99" t="n">
        <f aca="false">VLOOKUP($B690,Gas!$B$3:$E$2506,4)</f>
        <v>0.364267096081134</v>
      </c>
    </row>
    <row r="691" customFormat="false" ht="12.75" hidden="false" customHeight="false" outlineLevel="0" collapsed="false">
      <c r="A691" s="95" t="n">
        <f aca="false">MONTH(B691)+(YEAR(B691)-1998)*12</f>
        <v>32</v>
      </c>
      <c r="B691" s="114" t="n">
        <v>36755</v>
      </c>
      <c r="C691" s="115" t="n">
        <v>32.25</v>
      </c>
      <c r="D691" s="98" t="n">
        <f aca="false">LN(C691/C690)</f>
        <v>-0.166696238890874</v>
      </c>
      <c r="E691" s="106" t="n">
        <f aca="false">STDEV(D682:D691)*SQRT(trade_day)</f>
        <v>5.51293405596487</v>
      </c>
      <c r="F691" s="97"/>
      <c r="G691" s="103" t="n">
        <f aca="false">IF(G$1="P",MAX(0,G$2-$C691),IF(G$1="C",MAX(0,$C691-G$2)))</f>
        <v>0</v>
      </c>
      <c r="H691" s="103" t="n">
        <f aca="false">IF(H$1="P",MAX(0,H$2-$C691),IF(H$1="C",MAX(0,$C691-H$2)))</f>
        <v>0</v>
      </c>
      <c r="I691" s="103" t="n">
        <f aca="false">IF(I$1="P",MAX(0,I$2-$C691),IF(I$1="C",MAX(0,$C691-I$2)))</f>
        <v>0</v>
      </c>
      <c r="J691" s="103" t="n">
        <f aca="false">IF(J$1="P",MAX(0,J$2-$C691),IF(J$1="C",MAX(0,$C691-J$2)))</f>
        <v>2.75</v>
      </c>
      <c r="K691" s="103" t="n">
        <f aca="false">IF(K$1="P",MAX(0,K$2-$C691),IF(K$1="C",MAX(0,$C691-K$2)))</f>
        <v>7.75</v>
      </c>
      <c r="L691" s="103" t="n">
        <f aca="false">IF(L$1="P",MAX(0,L$2-$C691),IF(L$1="C",MAX(0,$C691-L$2)))</f>
        <v>17.75</v>
      </c>
      <c r="M691" s="103" t="n">
        <f aca="false">IF(M$1="P",MAX(0,M$2-$C691),IF(M$1="C",MAX(0,$C691-M$2)))</f>
        <v>12.25</v>
      </c>
      <c r="N691" s="103" t="n">
        <f aca="false">IF(N$1="P",MAX(0,N$2-$C691),IF(N$1="C",MAX(0,$C691-N$2)))</f>
        <v>7.25</v>
      </c>
      <c r="O691" s="103" t="n">
        <f aca="false">IF(O$1="P",MAX(0,O$2-$C691),IF(O$1="C",MAX(0,$C691-O$2)))</f>
        <v>2.25</v>
      </c>
      <c r="P691" s="103" t="n">
        <f aca="false">IF(P$1="P",MAX(0,P$2-$C691),IF(P$1="C",MAX(0,$C691-P$2)))</f>
        <v>0</v>
      </c>
      <c r="Q691" s="103" t="n">
        <f aca="false">IF(Q$1="P",MAX(0,Q$2-$C691),IF(Q$1="C",MAX(0,$C691-Q$2)))</f>
        <v>0</v>
      </c>
      <c r="R691" s="103" t="n">
        <f aca="false">IF(R$1="P",MAX(0,R$2-$C691),IF(R$1="C",MAX(0,$C691-R$2)))</f>
        <v>0</v>
      </c>
      <c r="S691" s="103" t="n">
        <f aca="false">IF(S$1="P",MAX(0,S$2-$C691),IF(S$1="C",MAX(0,$C691-S$2)))</f>
        <v>0</v>
      </c>
      <c r="T691" s="104" t="n">
        <f aca="false">A691</f>
        <v>32</v>
      </c>
      <c r="U691" s="105" t="n">
        <f aca="false">VLOOKUP($B691,Gas!$B$3:$E$2506,2)</f>
        <v>4.235</v>
      </c>
      <c r="V691" s="46" t="n">
        <f aca="false">C691/U691</f>
        <v>7.61511216056671</v>
      </c>
      <c r="W691" s="99" t="n">
        <f aca="false">VLOOKUP($B691,Gas!$B$3:$E$2506,4)</f>
        <v>0.364305900507344</v>
      </c>
    </row>
    <row r="692" customFormat="false" ht="12.75" hidden="false" customHeight="false" outlineLevel="0" collapsed="false">
      <c r="A692" s="95" t="n">
        <f aca="false">MONTH(B692)+(YEAR(B692)-1998)*12</f>
        <v>32</v>
      </c>
      <c r="B692" s="114" t="n">
        <v>36756</v>
      </c>
      <c r="C692" s="115" t="n">
        <v>29.36</v>
      </c>
      <c r="D692" s="98" t="n">
        <f aca="false">LN(C692/C691)</f>
        <v>-0.0938848394954667</v>
      </c>
      <c r="E692" s="106" t="n">
        <f aca="false">STDEV(D683:D692)*SQRT(trade_day)</f>
        <v>5.36754932558836</v>
      </c>
      <c r="F692" s="97"/>
      <c r="G692" s="103" t="n">
        <f aca="false">IF(G$1="P",MAX(0,G$2-$C692),IF(G$1="C",MAX(0,$C692-G$2)))</f>
        <v>0</v>
      </c>
      <c r="H692" s="103" t="n">
        <f aca="false">IF(H$1="P",MAX(0,H$2-$C692),IF(H$1="C",MAX(0,$C692-H$2)))</f>
        <v>0</v>
      </c>
      <c r="I692" s="103" t="n">
        <f aca="false">IF(I$1="P",MAX(0,I$2-$C692),IF(I$1="C",MAX(0,$C692-I$2)))</f>
        <v>0.640000000000001</v>
      </c>
      <c r="J692" s="103" t="n">
        <f aca="false">IF(J$1="P",MAX(0,J$2-$C692),IF(J$1="C",MAX(0,$C692-J$2)))</f>
        <v>5.64</v>
      </c>
      <c r="K692" s="103" t="n">
        <f aca="false">IF(K$1="P",MAX(0,K$2-$C692),IF(K$1="C",MAX(0,$C692-K$2)))</f>
        <v>10.64</v>
      </c>
      <c r="L692" s="103" t="n">
        <f aca="false">IF(L$1="P",MAX(0,L$2-$C692),IF(L$1="C",MAX(0,$C692-L$2)))</f>
        <v>20.64</v>
      </c>
      <c r="M692" s="103" t="n">
        <f aca="false">IF(M$1="P",MAX(0,M$2-$C692),IF(M$1="C",MAX(0,$C692-M$2)))</f>
        <v>9.36</v>
      </c>
      <c r="N692" s="103" t="n">
        <f aca="false">IF(N$1="P",MAX(0,N$2-$C692),IF(N$1="C",MAX(0,$C692-N$2)))</f>
        <v>4.36</v>
      </c>
      <c r="O692" s="103" t="n">
        <f aca="false">IF(O$1="P",MAX(0,O$2-$C692),IF(O$1="C",MAX(0,$C692-O$2)))</f>
        <v>0</v>
      </c>
      <c r="P692" s="103" t="n">
        <f aca="false">IF(P$1="P",MAX(0,P$2-$C692),IF(P$1="C",MAX(0,$C692-P$2)))</f>
        <v>0</v>
      </c>
      <c r="Q692" s="103" t="n">
        <f aca="false">IF(Q$1="P",MAX(0,Q$2-$C692),IF(Q$1="C",MAX(0,$C692-Q$2)))</f>
        <v>0</v>
      </c>
      <c r="R692" s="103" t="n">
        <f aca="false">IF(R$1="P",MAX(0,R$2-$C692),IF(R$1="C",MAX(0,$C692-R$2)))</f>
        <v>0</v>
      </c>
      <c r="S692" s="103" t="n">
        <f aca="false">IF(S$1="P",MAX(0,S$2-$C692),IF(S$1="C",MAX(0,$C692-S$2)))</f>
        <v>0</v>
      </c>
      <c r="T692" s="104" t="n">
        <f aca="false">A692</f>
        <v>32</v>
      </c>
      <c r="U692" s="105" t="n">
        <f aca="false">VLOOKUP($B692,Gas!$B$3:$E$2506,2)</f>
        <v>4.365</v>
      </c>
      <c r="V692" s="46" t="n">
        <f aca="false">C692/U692</f>
        <v>6.7262313860252</v>
      </c>
      <c r="W692" s="99" t="n">
        <f aca="false">VLOOKUP($B692,Gas!$B$3:$E$2506,4)</f>
        <v>0.360695287643611</v>
      </c>
    </row>
    <row r="693" customFormat="false" ht="12.75" hidden="false" customHeight="false" outlineLevel="0" collapsed="false">
      <c r="A693" s="95" t="n">
        <f aca="false">MONTH(B693)+(YEAR(B693)-1998)*12</f>
        <v>32</v>
      </c>
      <c r="B693" s="114" t="n">
        <v>36759</v>
      </c>
      <c r="C693" s="115" t="n">
        <v>27.28</v>
      </c>
      <c r="D693" s="98" t="n">
        <f aca="false">LN(C693/C692)</f>
        <v>-0.0734793707710534</v>
      </c>
      <c r="E693" s="106" t="n">
        <f aca="false">STDEV(D684:D693)*SQRT(trade_day)</f>
        <v>5.01091738604536</v>
      </c>
      <c r="F693" s="97"/>
      <c r="G693" s="103" t="n">
        <f aca="false">IF(G$1="P",MAX(0,G$2-$C693),IF(G$1="C",MAX(0,$C693-G$2)))</f>
        <v>0</v>
      </c>
      <c r="H693" s="103" t="n">
        <f aca="false">IF(H$1="P",MAX(0,H$2-$C693),IF(H$1="C",MAX(0,$C693-H$2)))</f>
        <v>0</v>
      </c>
      <c r="I693" s="103" t="n">
        <f aca="false">IF(I$1="P",MAX(0,I$2-$C693),IF(I$1="C",MAX(0,$C693-I$2)))</f>
        <v>2.72</v>
      </c>
      <c r="J693" s="103" t="n">
        <f aca="false">IF(J$1="P",MAX(0,J$2-$C693),IF(J$1="C",MAX(0,$C693-J$2)))</f>
        <v>7.72</v>
      </c>
      <c r="K693" s="103" t="n">
        <f aca="false">IF(K$1="P",MAX(0,K$2-$C693),IF(K$1="C",MAX(0,$C693-K$2)))</f>
        <v>12.72</v>
      </c>
      <c r="L693" s="103" t="n">
        <f aca="false">IF(L$1="P",MAX(0,L$2-$C693),IF(L$1="C",MAX(0,$C693-L$2)))</f>
        <v>22.72</v>
      </c>
      <c r="M693" s="103" t="n">
        <f aca="false">IF(M$1="P",MAX(0,M$2-$C693),IF(M$1="C",MAX(0,$C693-M$2)))</f>
        <v>7.28</v>
      </c>
      <c r="N693" s="103" t="n">
        <f aca="false">IF(N$1="P",MAX(0,N$2-$C693),IF(N$1="C",MAX(0,$C693-N$2)))</f>
        <v>2.28</v>
      </c>
      <c r="O693" s="103" t="n">
        <f aca="false">IF(O$1="P",MAX(0,O$2-$C693),IF(O$1="C",MAX(0,$C693-O$2)))</f>
        <v>0</v>
      </c>
      <c r="P693" s="103" t="n">
        <f aca="false">IF(P$1="P",MAX(0,P$2-$C693),IF(P$1="C",MAX(0,$C693-P$2)))</f>
        <v>0</v>
      </c>
      <c r="Q693" s="103" t="n">
        <f aca="false">IF(Q$1="P",MAX(0,Q$2-$C693),IF(Q$1="C",MAX(0,$C693-Q$2)))</f>
        <v>0</v>
      </c>
      <c r="R693" s="103" t="n">
        <f aca="false">IF(R$1="P",MAX(0,R$2-$C693),IF(R$1="C",MAX(0,$C693-R$2)))</f>
        <v>0</v>
      </c>
      <c r="S693" s="103" t="n">
        <f aca="false">IF(S$1="P",MAX(0,S$2-$C693),IF(S$1="C",MAX(0,$C693-S$2)))</f>
        <v>0</v>
      </c>
      <c r="T693" s="104" t="n">
        <f aca="false">A693</f>
        <v>32</v>
      </c>
      <c r="U693" s="105" t="n">
        <f aca="false">VLOOKUP($B693,Gas!$B$3:$E$2506,2)</f>
        <v>4.385</v>
      </c>
      <c r="V693" s="46" t="n">
        <f aca="false">C693/U693</f>
        <v>6.2212086659065</v>
      </c>
      <c r="W693" s="99" t="n">
        <f aca="false">VLOOKUP($B693,Gas!$B$3:$E$2506,4)</f>
        <v>0.341195301027349</v>
      </c>
    </row>
    <row r="694" customFormat="false" ht="12.75" hidden="false" customHeight="false" outlineLevel="0" collapsed="false">
      <c r="A694" s="95" t="n">
        <f aca="false">MONTH(B694)+(YEAR(B694)-1998)*12</f>
        <v>32</v>
      </c>
      <c r="B694" s="114" t="n">
        <v>36760</v>
      </c>
      <c r="C694" s="115" t="n">
        <v>24.74</v>
      </c>
      <c r="D694" s="98" t="n">
        <f aca="false">LN(C694/C693)</f>
        <v>-0.0977324660109197</v>
      </c>
      <c r="E694" s="106" t="n">
        <f aca="false">STDEV(D685:D694)*SQRT(trade_day)</f>
        <v>3.92711881936536</v>
      </c>
      <c r="F694" s="97"/>
      <c r="G694" s="103" t="n">
        <f aca="false">IF(G$1="P",MAX(0,G$2-$C694),IF(G$1="C",MAX(0,$C694-G$2)))</f>
        <v>0</v>
      </c>
      <c r="H694" s="103" t="n">
        <f aca="false">IF(H$1="P",MAX(0,H$2-$C694),IF(H$1="C",MAX(0,$C694-H$2)))</f>
        <v>0.260000000000002</v>
      </c>
      <c r="I694" s="103" t="n">
        <f aca="false">IF(I$1="P",MAX(0,I$2-$C694),IF(I$1="C",MAX(0,$C694-I$2)))</f>
        <v>5.26</v>
      </c>
      <c r="J694" s="103" t="n">
        <f aca="false">IF(J$1="P",MAX(0,J$2-$C694),IF(J$1="C",MAX(0,$C694-J$2)))</f>
        <v>10.26</v>
      </c>
      <c r="K694" s="103" t="n">
        <f aca="false">IF(K$1="P",MAX(0,K$2-$C694),IF(K$1="C",MAX(0,$C694-K$2)))</f>
        <v>15.26</v>
      </c>
      <c r="L694" s="103" t="n">
        <f aca="false">IF(L$1="P",MAX(0,L$2-$C694),IF(L$1="C",MAX(0,$C694-L$2)))</f>
        <v>25.26</v>
      </c>
      <c r="M694" s="103" t="n">
        <f aca="false">IF(M$1="P",MAX(0,M$2-$C694),IF(M$1="C",MAX(0,$C694-M$2)))</f>
        <v>4.74</v>
      </c>
      <c r="N694" s="103" t="n">
        <f aca="false">IF(N$1="P",MAX(0,N$2-$C694),IF(N$1="C",MAX(0,$C694-N$2)))</f>
        <v>0</v>
      </c>
      <c r="O694" s="103" t="n">
        <f aca="false">IF(O$1="P",MAX(0,O$2-$C694),IF(O$1="C",MAX(0,$C694-O$2)))</f>
        <v>0</v>
      </c>
      <c r="P694" s="103" t="n">
        <f aca="false">IF(P$1="P",MAX(0,P$2-$C694),IF(P$1="C",MAX(0,$C694-P$2)))</f>
        <v>0</v>
      </c>
      <c r="Q694" s="103" t="n">
        <f aca="false">IF(Q$1="P",MAX(0,Q$2-$C694),IF(Q$1="C",MAX(0,$C694-Q$2)))</f>
        <v>0</v>
      </c>
      <c r="R694" s="103" t="n">
        <f aca="false">IF(R$1="P",MAX(0,R$2-$C694),IF(R$1="C",MAX(0,$C694-R$2)))</f>
        <v>0</v>
      </c>
      <c r="S694" s="103" t="n">
        <f aca="false">IF(S$1="P",MAX(0,S$2-$C694),IF(S$1="C",MAX(0,$C694-S$2)))</f>
        <v>0</v>
      </c>
      <c r="T694" s="104" t="n">
        <f aca="false">A694</f>
        <v>32</v>
      </c>
      <c r="U694" s="105" t="n">
        <f aca="false">VLOOKUP($B694,Gas!$B$3:$E$2506,2)</f>
        <v>4.575</v>
      </c>
      <c r="V694" s="46" t="n">
        <f aca="false">C694/U694</f>
        <v>5.40765027322404</v>
      </c>
      <c r="W694" s="99" t="n">
        <f aca="false">VLOOKUP($B694,Gas!$B$3:$E$2506,4)</f>
        <v>0.431243978924199</v>
      </c>
    </row>
    <row r="695" customFormat="false" ht="12.75" hidden="false" customHeight="false" outlineLevel="0" collapsed="false">
      <c r="A695" s="95" t="n">
        <f aca="false">MONTH(B695)+(YEAR(B695)-1998)*12</f>
        <v>32</v>
      </c>
      <c r="B695" s="114" t="n">
        <v>36761</v>
      </c>
      <c r="C695" s="115" t="n">
        <v>25.02</v>
      </c>
      <c r="D695" s="98" t="n">
        <f aca="false">LN(C695/C694)</f>
        <v>0.0112541380744233</v>
      </c>
      <c r="E695" s="106" t="n">
        <f aca="false">STDEV(D686:D695)*SQRT(trade_day)</f>
        <v>3.47254443023451</v>
      </c>
      <c r="F695" s="97"/>
      <c r="G695" s="103" t="n">
        <f aca="false">IF(G$1="P",MAX(0,G$2-$C695),IF(G$1="C",MAX(0,$C695-G$2)))</f>
        <v>0</v>
      </c>
      <c r="H695" s="103" t="n">
        <f aca="false">IF(H$1="P",MAX(0,H$2-$C695),IF(H$1="C",MAX(0,$C695-H$2)))</f>
        <v>0</v>
      </c>
      <c r="I695" s="103" t="n">
        <f aca="false">IF(I$1="P",MAX(0,I$2-$C695),IF(I$1="C",MAX(0,$C695-I$2)))</f>
        <v>4.98</v>
      </c>
      <c r="J695" s="103" t="n">
        <f aca="false">IF(J$1="P",MAX(0,J$2-$C695),IF(J$1="C",MAX(0,$C695-J$2)))</f>
        <v>9.98</v>
      </c>
      <c r="K695" s="103" t="n">
        <f aca="false">IF(K$1="P",MAX(0,K$2-$C695),IF(K$1="C",MAX(0,$C695-K$2)))</f>
        <v>14.98</v>
      </c>
      <c r="L695" s="103" t="n">
        <f aca="false">IF(L$1="P",MAX(0,L$2-$C695),IF(L$1="C",MAX(0,$C695-L$2)))</f>
        <v>24.98</v>
      </c>
      <c r="M695" s="103" t="n">
        <f aca="false">IF(M$1="P",MAX(0,M$2-$C695),IF(M$1="C",MAX(0,$C695-M$2)))</f>
        <v>5.02</v>
      </c>
      <c r="N695" s="103" t="n">
        <f aca="false">IF(N$1="P",MAX(0,N$2-$C695),IF(N$1="C",MAX(0,$C695-N$2)))</f>
        <v>0.0199999999999996</v>
      </c>
      <c r="O695" s="103" t="n">
        <f aca="false">IF(O$1="P",MAX(0,O$2-$C695),IF(O$1="C",MAX(0,$C695-O$2)))</f>
        <v>0</v>
      </c>
      <c r="P695" s="103" t="n">
        <f aca="false">IF(P$1="P",MAX(0,P$2-$C695),IF(P$1="C",MAX(0,$C695-P$2)))</f>
        <v>0</v>
      </c>
      <c r="Q695" s="103" t="n">
        <f aca="false">IF(Q$1="P",MAX(0,Q$2-$C695),IF(Q$1="C",MAX(0,$C695-Q$2)))</f>
        <v>0</v>
      </c>
      <c r="R695" s="103" t="n">
        <f aca="false">IF(R$1="P",MAX(0,R$2-$C695),IF(R$1="C",MAX(0,$C695-R$2)))</f>
        <v>0</v>
      </c>
      <c r="S695" s="103" t="n">
        <f aca="false">IF(S$1="P",MAX(0,S$2-$C695),IF(S$1="C",MAX(0,$C695-S$2)))</f>
        <v>0</v>
      </c>
      <c r="T695" s="104" t="n">
        <f aca="false">A695</f>
        <v>32</v>
      </c>
      <c r="U695" s="105" t="n">
        <f aca="false">VLOOKUP($B695,Gas!$B$3:$E$2506,2)</f>
        <v>4.785</v>
      </c>
      <c r="V695" s="46" t="n">
        <f aca="false">C695/U695</f>
        <v>5.22884012539185</v>
      </c>
      <c r="W695" s="99" t="n">
        <f aca="false">VLOOKUP($B695,Gas!$B$3:$E$2506,4)</f>
        <v>0.498993396923647</v>
      </c>
    </row>
    <row r="696" customFormat="false" ht="12.75" hidden="false" customHeight="false" outlineLevel="0" collapsed="false">
      <c r="A696" s="95" t="n">
        <f aca="false">MONTH(B696)+(YEAR(B696)-1998)*12</f>
        <v>32</v>
      </c>
      <c r="B696" s="114" t="n">
        <v>36762</v>
      </c>
      <c r="C696" s="115" t="n">
        <v>28.7</v>
      </c>
      <c r="D696" s="98" t="n">
        <f aca="false">LN(C696/C695)</f>
        <v>0.13722161772681</v>
      </c>
      <c r="E696" s="106" t="n">
        <f aca="false">STDEV(D687:D696)*SQRT(trade_day)</f>
        <v>2.37138323585846</v>
      </c>
      <c r="F696" s="97"/>
      <c r="G696" s="103" t="n">
        <f aca="false">IF(G$1="P",MAX(0,G$2-$C696),IF(G$1="C",MAX(0,$C696-G$2)))</f>
        <v>0</v>
      </c>
      <c r="H696" s="103" t="n">
        <f aca="false">IF(H$1="P",MAX(0,H$2-$C696),IF(H$1="C",MAX(0,$C696-H$2)))</f>
        <v>0</v>
      </c>
      <c r="I696" s="103" t="n">
        <f aca="false">IF(I$1="P",MAX(0,I$2-$C696),IF(I$1="C",MAX(0,$C696-I$2)))</f>
        <v>1.3</v>
      </c>
      <c r="J696" s="103" t="n">
        <f aca="false">IF(J$1="P",MAX(0,J$2-$C696),IF(J$1="C",MAX(0,$C696-J$2)))</f>
        <v>6.3</v>
      </c>
      <c r="K696" s="103" t="n">
        <f aca="false">IF(K$1="P",MAX(0,K$2-$C696),IF(K$1="C",MAX(0,$C696-K$2)))</f>
        <v>11.3</v>
      </c>
      <c r="L696" s="103" t="n">
        <f aca="false">IF(L$1="P",MAX(0,L$2-$C696),IF(L$1="C",MAX(0,$C696-L$2)))</f>
        <v>21.3</v>
      </c>
      <c r="M696" s="103" t="n">
        <f aca="false">IF(M$1="P",MAX(0,M$2-$C696),IF(M$1="C",MAX(0,$C696-M$2)))</f>
        <v>8.7</v>
      </c>
      <c r="N696" s="103" t="n">
        <f aca="false">IF(N$1="P",MAX(0,N$2-$C696),IF(N$1="C",MAX(0,$C696-N$2)))</f>
        <v>3.7</v>
      </c>
      <c r="O696" s="103" t="n">
        <f aca="false">IF(O$1="P",MAX(0,O$2-$C696),IF(O$1="C",MAX(0,$C696-O$2)))</f>
        <v>0</v>
      </c>
      <c r="P696" s="103" t="n">
        <f aca="false">IF(P$1="P",MAX(0,P$2-$C696),IF(P$1="C",MAX(0,$C696-P$2)))</f>
        <v>0</v>
      </c>
      <c r="Q696" s="103" t="n">
        <f aca="false">IF(Q$1="P",MAX(0,Q$2-$C696),IF(Q$1="C",MAX(0,$C696-Q$2)))</f>
        <v>0</v>
      </c>
      <c r="R696" s="103" t="n">
        <f aca="false">IF(R$1="P",MAX(0,R$2-$C696),IF(R$1="C",MAX(0,$C696-R$2)))</f>
        <v>0</v>
      </c>
      <c r="S696" s="103" t="n">
        <f aca="false">IF(S$1="P",MAX(0,S$2-$C696),IF(S$1="C",MAX(0,$C696-S$2)))</f>
        <v>0</v>
      </c>
      <c r="T696" s="104" t="n">
        <f aca="false">A696</f>
        <v>32</v>
      </c>
      <c r="U696" s="105" t="n">
        <f aca="false">VLOOKUP($B696,Gas!$B$3:$E$2506,2)</f>
        <v>4.67</v>
      </c>
      <c r="V696" s="46" t="n">
        <f aca="false">C696/U696</f>
        <v>6.14561027837259</v>
      </c>
      <c r="W696" s="99" t="n">
        <f aca="false">VLOOKUP($B696,Gas!$B$3:$E$2506,4)</f>
        <v>0.533983830310743</v>
      </c>
    </row>
    <row r="697" customFormat="false" ht="12.75" hidden="false" customHeight="false" outlineLevel="0" collapsed="false">
      <c r="A697" s="95" t="n">
        <f aca="false">MONTH(B697)+(YEAR(B697)-1998)*12</f>
        <v>32</v>
      </c>
      <c r="B697" s="114" t="n">
        <v>36763</v>
      </c>
      <c r="C697" s="115" t="n">
        <v>34.2</v>
      </c>
      <c r="D697" s="98" t="n">
        <f aca="false">LN(C697/C696)</f>
        <v>0.175328521302984</v>
      </c>
      <c r="E697" s="106" t="n">
        <f aca="false">STDEV(D688:D697)*SQRT(trade_day)</f>
        <v>2.10898505251361</v>
      </c>
      <c r="F697" s="97"/>
      <c r="G697" s="103" t="n">
        <f aca="false">IF(G$1="P",MAX(0,G$2-$C697),IF(G$1="C",MAX(0,$C697-G$2)))</f>
        <v>0</v>
      </c>
      <c r="H697" s="103" t="n">
        <f aca="false">IF(H$1="P",MAX(0,H$2-$C697),IF(H$1="C",MAX(0,$C697-H$2)))</f>
        <v>0</v>
      </c>
      <c r="I697" s="103" t="n">
        <f aca="false">IF(I$1="P",MAX(0,I$2-$C697),IF(I$1="C",MAX(0,$C697-I$2)))</f>
        <v>0</v>
      </c>
      <c r="J697" s="103" t="n">
        <f aca="false">IF(J$1="P",MAX(0,J$2-$C697),IF(J$1="C",MAX(0,$C697-J$2)))</f>
        <v>0.799999999999997</v>
      </c>
      <c r="K697" s="103" t="n">
        <f aca="false">IF(K$1="P",MAX(0,K$2-$C697),IF(K$1="C",MAX(0,$C697-K$2)))</f>
        <v>5.8</v>
      </c>
      <c r="L697" s="103" t="n">
        <f aca="false">IF(L$1="P",MAX(0,L$2-$C697),IF(L$1="C",MAX(0,$C697-L$2)))</f>
        <v>15.8</v>
      </c>
      <c r="M697" s="103" t="n">
        <f aca="false">IF(M$1="P",MAX(0,M$2-$C697),IF(M$1="C",MAX(0,$C697-M$2)))</f>
        <v>14.2</v>
      </c>
      <c r="N697" s="103" t="n">
        <f aca="false">IF(N$1="P",MAX(0,N$2-$C697),IF(N$1="C",MAX(0,$C697-N$2)))</f>
        <v>9.2</v>
      </c>
      <c r="O697" s="103" t="n">
        <f aca="false">IF(O$1="P",MAX(0,O$2-$C697),IF(O$1="C",MAX(0,$C697-O$2)))</f>
        <v>4.2</v>
      </c>
      <c r="P697" s="103" t="n">
        <f aca="false">IF(P$1="P",MAX(0,P$2-$C697),IF(P$1="C",MAX(0,$C697-P$2)))</f>
        <v>0</v>
      </c>
      <c r="Q697" s="103" t="n">
        <f aca="false">IF(Q$1="P",MAX(0,Q$2-$C697),IF(Q$1="C",MAX(0,$C697-Q$2)))</f>
        <v>0</v>
      </c>
      <c r="R697" s="103" t="n">
        <f aca="false">IF(R$1="P",MAX(0,R$2-$C697),IF(R$1="C",MAX(0,$C697-R$2)))</f>
        <v>0</v>
      </c>
      <c r="S697" s="103" t="n">
        <f aca="false">IF(S$1="P",MAX(0,S$2-$C697),IF(S$1="C",MAX(0,$C697-S$2)))</f>
        <v>0</v>
      </c>
      <c r="T697" s="104" t="n">
        <f aca="false">A697</f>
        <v>32</v>
      </c>
      <c r="U697" s="105" t="n">
        <f aca="false">VLOOKUP($B697,Gas!$B$3:$E$2506,2)</f>
        <v>4.465</v>
      </c>
      <c r="V697" s="46" t="n">
        <f aca="false">C697/U697</f>
        <v>7.65957446808511</v>
      </c>
      <c r="W697" s="99" t="n">
        <f aca="false">VLOOKUP($B697,Gas!$B$3:$E$2506,4)</f>
        <v>0.613218004052617</v>
      </c>
    </row>
    <row r="698" customFormat="false" ht="12.75" hidden="false" customHeight="false" outlineLevel="0" collapsed="false">
      <c r="A698" s="95" t="n">
        <f aca="false">MONTH(B698)+(YEAR(B698)-1998)*12</f>
        <v>32</v>
      </c>
      <c r="B698" s="114" t="n">
        <v>36766</v>
      </c>
      <c r="C698" s="115" t="n">
        <v>44.8</v>
      </c>
      <c r="D698" s="98" t="n">
        <f aca="false">LN(C698/C697)</f>
        <v>0.26998249535238</v>
      </c>
      <c r="E698" s="106" t="n">
        <f aca="false">STDEV(D689:D698)*SQRT(trade_day)</f>
        <v>2.44139837522007</v>
      </c>
      <c r="F698" s="97"/>
      <c r="G698" s="103" t="n">
        <f aca="false">IF(G$1="P",MAX(0,G$2-$C698),IF(G$1="C",MAX(0,$C698-G$2)))</f>
        <v>0</v>
      </c>
      <c r="H698" s="103" t="n">
        <f aca="false">IF(H$1="P",MAX(0,H$2-$C698),IF(H$1="C",MAX(0,$C698-H$2)))</f>
        <v>0</v>
      </c>
      <c r="I698" s="103" t="n">
        <f aca="false">IF(I$1="P",MAX(0,I$2-$C698),IF(I$1="C",MAX(0,$C698-I$2)))</f>
        <v>0</v>
      </c>
      <c r="J698" s="103" t="n">
        <f aca="false">IF(J$1="P",MAX(0,J$2-$C698),IF(J$1="C",MAX(0,$C698-J$2)))</f>
        <v>0</v>
      </c>
      <c r="K698" s="103" t="n">
        <f aca="false">IF(K$1="P",MAX(0,K$2-$C698),IF(K$1="C",MAX(0,$C698-K$2)))</f>
        <v>0</v>
      </c>
      <c r="L698" s="103" t="n">
        <f aca="false">IF(L$1="P",MAX(0,L$2-$C698),IF(L$1="C",MAX(0,$C698-L$2)))</f>
        <v>5.2</v>
      </c>
      <c r="M698" s="103" t="n">
        <f aca="false">IF(M$1="P",MAX(0,M$2-$C698),IF(M$1="C",MAX(0,$C698-M$2)))</f>
        <v>24.8</v>
      </c>
      <c r="N698" s="103" t="n">
        <f aca="false">IF(N$1="P",MAX(0,N$2-$C698),IF(N$1="C",MAX(0,$C698-N$2)))</f>
        <v>19.8</v>
      </c>
      <c r="O698" s="103" t="n">
        <f aca="false">IF(O$1="P",MAX(0,O$2-$C698),IF(O$1="C",MAX(0,$C698-O$2)))</f>
        <v>14.8</v>
      </c>
      <c r="P698" s="103" t="n">
        <f aca="false">IF(P$1="P",MAX(0,P$2-$C698),IF(P$1="C",MAX(0,$C698-P$2)))</f>
        <v>9.8</v>
      </c>
      <c r="Q698" s="103" t="n">
        <f aca="false">IF(Q$1="P",MAX(0,Q$2-$C698),IF(Q$1="C",MAX(0,$C698-Q$2)))</f>
        <v>4.8</v>
      </c>
      <c r="R698" s="103" t="n">
        <f aca="false">IF(R$1="P",MAX(0,R$2-$C698),IF(R$1="C",MAX(0,$C698-R$2)))</f>
        <v>0</v>
      </c>
      <c r="S698" s="103" t="n">
        <f aca="false">IF(S$1="P",MAX(0,S$2-$C698),IF(S$1="C",MAX(0,$C698-S$2)))</f>
        <v>0</v>
      </c>
      <c r="T698" s="104" t="n">
        <f aca="false">A698</f>
        <v>32</v>
      </c>
      <c r="U698" s="105" t="n">
        <f aca="false">VLOOKUP($B698,Gas!$B$3:$E$2506,2)</f>
        <v>4.53</v>
      </c>
      <c r="V698" s="46" t="n">
        <f aca="false">C698/U698</f>
        <v>9.88962472406181</v>
      </c>
      <c r="W698" s="99" t="n">
        <f aca="false">VLOOKUP($B698,Gas!$B$3:$E$2506,4)</f>
        <v>0.513919138529233</v>
      </c>
    </row>
    <row r="699" customFormat="false" ht="12.75" hidden="false" customHeight="false" outlineLevel="0" collapsed="false">
      <c r="A699" s="95" t="n">
        <f aca="false">MONTH(B699)+(YEAR(B699)-1998)*12</f>
        <v>32</v>
      </c>
      <c r="B699" s="114" t="n">
        <v>36767</v>
      </c>
      <c r="C699" s="115" t="n">
        <v>54.23</v>
      </c>
      <c r="D699" s="98" t="n">
        <f aca="false">LN(C699/C698)</f>
        <v>0.19102612143203</v>
      </c>
      <c r="E699" s="106" t="n">
        <f aca="false">STDEV(D690:D699)*SQRT(trade_day)</f>
        <v>2.59089310978573</v>
      </c>
      <c r="F699" s="97"/>
      <c r="G699" s="103" t="n">
        <f aca="false">IF(G$1="P",MAX(0,G$2-$C699),IF(G$1="C",MAX(0,$C699-G$2)))</f>
        <v>0</v>
      </c>
      <c r="H699" s="103" t="n">
        <f aca="false">IF(H$1="P",MAX(0,H$2-$C699),IF(H$1="C",MAX(0,$C699-H$2)))</f>
        <v>0</v>
      </c>
      <c r="I699" s="103" t="n">
        <f aca="false">IF(I$1="P",MAX(0,I$2-$C699),IF(I$1="C",MAX(0,$C699-I$2)))</f>
        <v>0</v>
      </c>
      <c r="J699" s="103" t="n">
        <f aca="false">IF(J$1="P",MAX(0,J$2-$C699),IF(J$1="C",MAX(0,$C699-J$2)))</f>
        <v>0</v>
      </c>
      <c r="K699" s="103" t="n">
        <f aca="false">IF(K$1="P",MAX(0,K$2-$C699),IF(K$1="C",MAX(0,$C699-K$2)))</f>
        <v>0</v>
      </c>
      <c r="L699" s="103" t="n">
        <f aca="false">IF(L$1="P",MAX(0,L$2-$C699),IF(L$1="C",MAX(0,$C699-L$2)))</f>
        <v>0</v>
      </c>
      <c r="M699" s="103" t="n">
        <f aca="false">IF(M$1="P",MAX(0,M$2-$C699),IF(M$1="C",MAX(0,$C699-M$2)))</f>
        <v>34.23</v>
      </c>
      <c r="N699" s="103" t="n">
        <f aca="false">IF(N$1="P",MAX(0,N$2-$C699),IF(N$1="C",MAX(0,$C699-N$2)))</f>
        <v>29.23</v>
      </c>
      <c r="O699" s="103" t="n">
        <f aca="false">IF(O$1="P",MAX(0,O$2-$C699),IF(O$1="C",MAX(0,$C699-O$2)))</f>
        <v>24.23</v>
      </c>
      <c r="P699" s="103" t="n">
        <f aca="false">IF(P$1="P",MAX(0,P$2-$C699),IF(P$1="C",MAX(0,$C699-P$2)))</f>
        <v>19.23</v>
      </c>
      <c r="Q699" s="103" t="n">
        <f aca="false">IF(Q$1="P",MAX(0,Q$2-$C699),IF(Q$1="C",MAX(0,$C699-Q$2)))</f>
        <v>14.23</v>
      </c>
      <c r="R699" s="103" t="n">
        <f aca="false">IF(R$1="P",MAX(0,R$2-$C699),IF(R$1="C",MAX(0,$C699-R$2)))</f>
        <v>4.23</v>
      </c>
      <c r="S699" s="103" t="n">
        <f aca="false">IF(S$1="P",MAX(0,S$2-$C699),IF(S$1="C",MAX(0,$C699-S$2)))</f>
        <v>0</v>
      </c>
      <c r="T699" s="104" t="n">
        <f aca="false">A699</f>
        <v>32</v>
      </c>
      <c r="U699" s="105" t="n">
        <f aca="false">VLOOKUP($B699,Gas!$B$3:$E$2506,2)</f>
        <v>4.615</v>
      </c>
      <c r="V699" s="46" t="n">
        <f aca="false">C699/U699</f>
        <v>11.750812567714</v>
      </c>
      <c r="W699" s="99" t="n">
        <f aca="false">VLOOKUP($B699,Gas!$B$3:$E$2506,4)</f>
        <v>0.521790060147061</v>
      </c>
    </row>
    <row r="700" customFormat="false" ht="12.75" hidden="false" customHeight="false" outlineLevel="0" collapsed="false">
      <c r="A700" s="95" t="n">
        <f aca="false">MONTH(B700)+(YEAR(B700)-1998)*12</f>
        <v>32</v>
      </c>
      <c r="B700" s="114" t="n">
        <v>36768</v>
      </c>
      <c r="C700" s="115" t="n">
        <v>46.1</v>
      </c>
      <c r="D700" s="98" t="n">
        <f aca="false">LN(C700/C699)</f>
        <v>-0.162421310850366</v>
      </c>
      <c r="E700" s="106" t="n">
        <f aca="false">STDEV(D691:D700)*SQRT(trade_day)</f>
        <v>2.54612338354051</v>
      </c>
      <c r="F700" s="97"/>
      <c r="G700" s="103" t="n">
        <f aca="false">IF(G$1="P",MAX(0,G$2-$C700),IF(G$1="C",MAX(0,$C700-G$2)))</f>
        <v>0</v>
      </c>
      <c r="H700" s="103" t="n">
        <f aca="false">IF(H$1="P",MAX(0,H$2-$C700),IF(H$1="C",MAX(0,$C700-H$2)))</f>
        <v>0</v>
      </c>
      <c r="I700" s="103" t="n">
        <f aca="false">IF(I$1="P",MAX(0,I$2-$C700),IF(I$1="C",MAX(0,$C700-I$2)))</f>
        <v>0</v>
      </c>
      <c r="J700" s="103" t="n">
        <f aca="false">IF(J$1="P",MAX(0,J$2-$C700),IF(J$1="C",MAX(0,$C700-J$2)))</f>
        <v>0</v>
      </c>
      <c r="K700" s="103" t="n">
        <f aca="false">IF(K$1="P",MAX(0,K$2-$C700),IF(K$1="C",MAX(0,$C700-K$2)))</f>
        <v>0</v>
      </c>
      <c r="L700" s="103" t="n">
        <f aca="false">IF(L$1="P",MAX(0,L$2-$C700),IF(L$1="C",MAX(0,$C700-L$2)))</f>
        <v>3.9</v>
      </c>
      <c r="M700" s="103" t="n">
        <f aca="false">IF(M$1="P",MAX(0,M$2-$C700),IF(M$1="C",MAX(0,$C700-M$2)))</f>
        <v>26.1</v>
      </c>
      <c r="N700" s="103" t="n">
        <f aca="false">IF(N$1="P",MAX(0,N$2-$C700),IF(N$1="C",MAX(0,$C700-N$2)))</f>
        <v>21.1</v>
      </c>
      <c r="O700" s="103" t="n">
        <f aca="false">IF(O$1="P",MAX(0,O$2-$C700),IF(O$1="C",MAX(0,$C700-O$2)))</f>
        <v>16.1</v>
      </c>
      <c r="P700" s="103" t="n">
        <f aca="false">IF(P$1="P",MAX(0,P$2-$C700),IF(P$1="C",MAX(0,$C700-P$2)))</f>
        <v>11.1</v>
      </c>
      <c r="Q700" s="103" t="n">
        <f aca="false">IF(Q$1="P",MAX(0,Q$2-$C700),IF(Q$1="C",MAX(0,$C700-Q$2)))</f>
        <v>6.1</v>
      </c>
      <c r="R700" s="103" t="n">
        <f aca="false">IF(R$1="P",MAX(0,R$2-$C700),IF(R$1="C",MAX(0,$C700-R$2)))</f>
        <v>0</v>
      </c>
      <c r="S700" s="103" t="n">
        <f aca="false">IF(S$1="P",MAX(0,S$2-$C700),IF(S$1="C",MAX(0,$C700-S$2)))</f>
        <v>0</v>
      </c>
      <c r="T700" s="104" t="n">
        <f aca="false">A700</f>
        <v>32</v>
      </c>
      <c r="U700" s="105" t="n">
        <f aca="false">VLOOKUP($B700,Gas!$B$3:$E$2506,2)</f>
        <v>4.62</v>
      </c>
      <c r="V700" s="46" t="n">
        <f aca="false">C700/U700</f>
        <v>9.97835497835498</v>
      </c>
      <c r="W700" s="99" t="n">
        <f aca="false">VLOOKUP($B700,Gas!$B$3:$E$2506,4)</f>
        <v>0.521400668544062</v>
      </c>
    </row>
    <row r="701" customFormat="false" ht="12.75" hidden="false" customHeight="false" outlineLevel="0" collapsed="false">
      <c r="A701" s="95" t="n">
        <f aca="false">MONTH(B701)+(YEAR(B701)-1998)*12</f>
        <v>32</v>
      </c>
      <c r="B701" s="114" t="n">
        <v>36769</v>
      </c>
      <c r="C701" s="115" t="n">
        <v>48.5</v>
      </c>
      <c r="D701" s="98" t="n">
        <f aca="false">LN(C701/C700)</f>
        <v>0.0507508479408346</v>
      </c>
      <c r="E701" s="106" t="n">
        <f aca="false">STDEV(D692:D701)*SQRT(trade_day)</f>
        <v>2.32826507991317</v>
      </c>
      <c r="F701" s="97"/>
      <c r="G701" s="103" t="n">
        <f aca="false">IF(G$1="P",MAX(0,G$2-$C701),IF(G$1="C",MAX(0,$C701-G$2)))</f>
        <v>0</v>
      </c>
      <c r="H701" s="103" t="n">
        <f aca="false">IF(H$1="P",MAX(0,H$2-$C701),IF(H$1="C",MAX(0,$C701-H$2)))</f>
        <v>0</v>
      </c>
      <c r="I701" s="103" t="n">
        <f aca="false">IF(I$1="P",MAX(0,I$2-$C701),IF(I$1="C",MAX(0,$C701-I$2)))</f>
        <v>0</v>
      </c>
      <c r="J701" s="103" t="n">
        <f aca="false">IF(J$1="P",MAX(0,J$2-$C701),IF(J$1="C",MAX(0,$C701-J$2)))</f>
        <v>0</v>
      </c>
      <c r="K701" s="103" t="n">
        <f aca="false">IF(K$1="P",MAX(0,K$2-$C701),IF(K$1="C",MAX(0,$C701-K$2)))</f>
        <v>0</v>
      </c>
      <c r="L701" s="103" t="n">
        <f aca="false">IF(L$1="P",MAX(0,L$2-$C701),IF(L$1="C",MAX(0,$C701-L$2)))</f>
        <v>1.5</v>
      </c>
      <c r="M701" s="103" t="n">
        <f aca="false">IF(M$1="P",MAX(0,M$2-$C701),IF(M$1="C",MAX(0,$C701-M$2)))</f>
        <v>28.5</v>
      </c>
      <c r="N701" s="103" t="n">
        <f aca="false">IF(N$1="P",MAX(0,N$2-$C701),IF(N$1="C",MAX(0,$C701-N$2)))</f>
        <v>23.5</v>
      </c>
      <c r="O701" s="103" t="n">
        <f aca="false">IF(O$1="P",MAX(0,O$2-$C701),IF(O$1="C",MAX(0,$C701-O$2)))</f>
        <v>18.5</v>
      </c>
      <c r="P701" s="103" t="n">
        <f aca="false">IF(P$1="P",MAX(0,P$2-$C701),IF(P$1="C",MAX(0,$C701-P$2)))</f>
        <v>13.5</v>
      </c>
      <c r="Q701" s="103" t="n">
        <f aca="false">IF(Q$1="P",MAX(0,Q$2-$C701),IF(Q$1="C",MAX(0,$C701-Q$2)))</f>
        <v>8.5</v>
      </c>
      <c r="R701" s="103" t="n">
        <f aca="false">IF(R$1="P",MAX(0,R$2-$C701),IF(R$1="C",MAX(0,$C701-R$2)))</f>
        <v>0</v>
      </c>
      <c r="S701" s="103" t="n">
        <f aca="false">IF(S$1="P",MAX(0,S$2-$C701),IF(S$1="C",MAX(0,$C701-S$2)))</f>
        <v>0</v>
      </c>
      <c r="T701" s="104" t="n">
        <f aca="false">A701</f>
        <v>32</v>
      </c>
      <c r="U701" s="105" t="n">
        <f aca="false">VLOOKUP($B701,Gas!$B$3:$E$2506,2)</f>
        <v>4.595</v>
      </c>
      <c r="V701" s="46" t="n">
        <f aca="false">C701/U701</f>
        <v>10.5549510337323</v>
      </c>
      <c r="W701" s="99" t="n">
        <f aca="false">VLOOKUP($B701,Gas!$B$3:$E$2506,4)</f>
        <v>0.524624457505882</v>
      </c>
    </row>
    <row r="702" customFormat="false" ht="12.75" hidden="false" customHeight="false" outlineLevel="0" collapsed="false">
      <c r="A702" s="95" t="n">
        <f aca="false">MONTH(B702)+(YEAR(B702)-1998)*12</f>
        <v>33</v>
      </c>
      <c r="B702" s="114" t="n">
        <v>36770</v>
      </c>
      <c r="C702" s="115" t="n">
        <v>53.61</v>
      </c>
      <c r="D702" s="98" t="n">
        <f aca="false">LN(C702/C701)</f>
        <v>0.100171819896009</v>
      </c>
      <c r="E702" s="106" t="n">
        <f aca="false">STDEV(D693:D702)*SQRT(trade_day)</f>
        <v>2.21589517066696</v>
      </c>
      <c r="F702" s="97"/>
      <c r="G702" s="103" t="n">
        <f aca="false">IF(G$1="P",MAX(0,G$2-$C702),IF(G$1="C",MAX(0,$C702-G$2)))</f>
        <v>0</v>
      </c>
      <c r="H702" s="103" t="n">
        <f aca="false">IF(H$1="P",MAX(0,H$2-$C702),IF(H$1="C",MAX(0,$C702-H$2)))</f>
        <v>0</v>
      </c>
      <c r="I702" s="103" t="n">
        <f aca="false">IF(I$1="P",MAX(0,I$2-$C702),IF(I$1="C",MAX(0,$C702-I$2)))</f>
        <v>0</v>
      </c>
      <c r="J702" s="103" t="n">
        <f aca="false">IF(J$1="P",MAX(0,J$2-$C702),IF(J$1="C",MAX(0,$C702-J$2)))</f>
        <v>0</v>
      </c>
      <c r="K702" s="103" t="n">
        <f aca="false">IF(K$1="P",MAX(0,K$2-$C702),IF(K$1="C",MAX(0,$C702-K$2)))</f>
        <v>0</v>
      </c>
      <c r="L702" s="103" t="n">
        <f aca="false">IF(L$1="P",MAX(0,L$2-$C702),IF(L$1="C",MAX(0,$C702-L$2)))</f>
        <v>0</v>
      </c>
      <c r="M702" s="103" t="n">
        <f aca="false">IF(M$1="P",MAX(0,M$2-$C702),IF(M$1="C",MAX(0,$C702-M$2)))</f>
        <v>33.61</v>
      </c>
      <c r="N702" s="103" t="n">
        <f aca="false">IF(N$1="P",MAX(0,N$2-$C702),IF(N$1="C",MAX(0,$C702-N$2)))</f>
        <v>28.61</v>
      </c>
      <c r="O702" s="103" t="n">
        <f aca="false">IF(O$1="P",MAX(0,O$2-$C702),IF(O$1="C",MAX(0,$C702-O$2)))</f>
        <v>23.61</v>
      </c>
      <c r="P702" s="103" t="n">
        <f aca="false">IF(P$1="P",MAX(0,P$2-$C702),IF(P$1="C",MAX(0,$C702-P$2)))</f>
        <v>18.61</v>
      </c>
      <c r="Q702" s="103" t="n">
        <f aca="false">IF(Q$1="P",MAX(0,Q$2-$C702),IF(Q$1="C",MAX(0,$C702-Q$2)))</f>
        <v>13.61</v>
      </c>
      <c r="R702" s="103" t="n">
        <f aca="false">IF(R$1="P",MAX(0,R$2-$C702),IF(R$1="C",MAX(0,$C702-R$2)))</f>
        <v>3.61</v>
      </c>
      <c r="S702" s="103" t="n">
        <f aca="false">IF(S$1="P",MAX(0,S$2-$C702),IF(S$1="C",MAX(0,$C702-S$2)))</f>
        <v>0</v>
      </c>
      <c r="T702" s="104" t="n">
        <f aca="false">A702</f>
        <v>33</v>
      </c>
      <c r="U702" s="105" t="n">
        <f aca="false">VLOOKUP($B702,Gas!$B$3:$E$2506,2)</f>
        <v>4.76</v>
      </c>
      <c r="V702" s="46" t="n">
        <f aca="false">C702/U702</f>
        <v>11.2626050420168</v>
      </c>
      <c r="W702" s="99" t="n">
        <f aca="false">VLOOKUP($B702,Gas!$B$3:$E$2506,4)</f>
        <v>0.505213067518297</v>
      </c>
    </row>
    <row r="703" customFormat="false" ht="12.75" hidden="false" customHeight="false" outlineLevel="0" collapsed="false">
      <c r="A703" s="95" t="n">
        <f aca="false">MONTH(B703)+(YEAR(B703)-1998)*12</f>
        <v>33</v>
      </c>
      <c r="B703" s="114" t="n">
        <v>36774</v>
      </c>
      <c r="C703" s="115" t="n">
        <v>36.53</v>
      </c>
      <c r="D703" s="98" t="n">
        <f aca="false">LN(C703/C702)</f>
        <v>-0.383601777032255</v>
      </c>
      <c r="E703" s="106" t="n">
        <f aca="false">STDEV(D694:D703)*SQRT(trade_day)</f>
        <v>3.10127883697276</v>
      </c>
      <c r="F703" s="97"/>
      <c r="G703" s="103" t="n">
        <f aca="false">IF(G$1="P",MAX(0,G$2-$C703),IF(G$1="C",MAX(0,$C703-G$2)))</f>
        <v>0</v>
      </c>
      <c r="H703" s="103" t="n">
        <f aca="false">IF(H$1="P",MAX(0,H$2-$C703),IF(H$1="C",MAX(0,$C703-H$2)))</f>
        <v>0</v>
      </c>
      <c r="I703" s="103" t="n">
        <f aca="false">IF(I$1="P",MAX(0,I$2-$C703),IF(I$1="C",MAX(0,$C703-I$2)))</f>
        <v>0</v>
      </c>
      <c r="J703" s="103" t="n">
        <f aca="false">IF(J$1="P",MAX(0,J$2-$C703),IF(J$1="C",MAX(0,$C703-J$2)))</f>
        <v>0</v>
      </c>
      <c r="K703" s="103" t="n">
        <f aca="false">IF(K$1="P",MAX(0,K$2-$C703),IF(K$1="C",MAX(0,$C703-K$2)))</f>
        <v>3.47</v>
      </c>
      <c r="L703" s="103" t="n">
        <f aca="false">IF(L$1="P",MAX(0,L$2-$C703),IF(L$1="C",MAX(0,$C703-L$2)))</f>
        <v>13.47</v>
      </c>
      <c r="M703" s="103" t="n">
        <f aca="false">IF(M$1="P",MAX(0,M$2-$C703),IF(M$1="C",MAX(0,$C703-M$2)))</f>
        <v>16.53</v>
      </c>
      <c r="N703" s="103" t="n">
        <f aca="false">IF(N$1="P",MAX(0,N$2-$C703),IF(N$1="C",MAX(0,$C703-N$2)))</f>
        <v>11.53</v>
      </c>
      <c r="O703" s="103" t="n">
        <f aca="false">IF(O$1="P",MAX(0,O$2-$C703),IF(O$1="C",MAX(0,$C703-O$2)))</f>
        <v>6.53</v>
      </c>
      <c r="P703" s="103" t="n">
        <f aca="false">IF(P$1="P",MAX(0,P$2-$C703),IF(P$1="C",MAX(0,$C703-P$2)))</f>
        <v>1.53</v>
      </c>
      <c r="Q703" s="103" t="n">
        <f aca="false">IF(Q$1="P",MAX(0,Q$2-$C703),IF(Q$1="C",MAX(0,$C703-Q$2)))</f>
        <v>0</v>
      </c>
      <c r="R703" s="103" t="n">
        <f aca="false">IF(R$1="P",MAX(0,R$2-$C703),IF(R$1="C",MAX(0,$C703-R$2)))</f>
        <v>0</v>
      </c>
      <c r="S703" s="103" t="n">
        <f aca="false">IF(S$1="P",MAX(0,S$2-$C703),IF(S$1="C",MAX(0,$C703-S$2)))</f>
        <v>0</v>
      </c>
      <c r="T703" s="104" t="n">
        <f aca="false">A703</f>
        <v>33</v>
      </c>
      <c r="U703" s="105" t="n">
        <f aca="false">VLOOKUP($B703,Gas!$B$3:$E$2506,2)</f>
        <v>4.7</v>
      </c>
      <c r="V703" s="46" t="n">
        <f aca="false">C703/U703</f>
        <v>7.77234042553191</v>
      </c>
      <c r="W703" s="99" t="n">
        <f aca="false">VLOOKUP($B703,Gas!$B$3:$E$2506,4)</f>
        <v>0.258368114917725</v>
      </c>
    </row>
    <row r="704" customFormat="false" ht="12.75" hidden="false" customHeight="false" outlineLevel="0" collapsed="false">
      <c r="A704" s="95" t="n">
        <f aca="false">MONTH(B704)+(YEAR(B704)-1998)*12</f>
        <v>33</v>
      </c>
      <c r="B704" s="114" t="n">
        <v>36775</v>
      </c>
      <c r="C704" s="115" t="n">
        <v>22.21</v>
      </c>
      <c r="D704" s="98" t="n">
        <f aca="false">LN(C704/C703)</f>
        <v>-0.497591202900855</v>
      </c>
      <c r="E704" s="106" t="n">
        <f aca="false">STDEV(D695:D704)*SQRT(trade_day)</f>
        <v>4.05398403514084</v>
      </c>
      <c r="F704" s="97"/>
      <c r="G704" s="103" t="n">
        <f aca="false">IF(G$1="P",MAX(0,G$2-$C704),IF(G$1="C",MAX(0,$C704-G$2)))</f>
        <v>0</v>
      </c>
      <c r="H704" s="103" t="n">
        <f aca="false">IF(H$1="P",MAX(0,H$2-$C704),IF(H$1="C",MAX(0,$C704-H$2)))</f>
        <v>2.79</v>
      </c>
      <c r="I704" s="103" t="n">
        <f aca="false">IF(I$1="P",MAX(0,I$2-$C704),IF(I$1="C",MAX(0,$C704-I$2)))</f>
        <v>7.79</v>
      </c>
      <c r="J704" s="103" t="n">
        <f aca="false">IF(J$1="P",MAX(0,J$2-$C704),IF(J$1="C",MAX(0,$C704-J$2)))</f>
        <v>12.79</v>
      </c>
      <c r="K704" s="103" t="n">
        <f aca="false">IF(K$1="P",MAX(0,K$2-$C704),IF(K$1="C",MAX(0,$C704-K$2)))</f>
        <v>17.79</v>
      </c>
      <c r="L704" s="103" t="n">
        <f aca="false">IF(L$1="P",MAX(0,L$2-$C704),IF(L$1="C",MAX(0,$C704-L$2)))</f>
        <v>27.79</v>
      </c>
      <c r="M704" s="103" t="n">
        <f aca="false">IF(M$1="P",MAX(0,M$2-$C704),IF(M$1="C",MAX(0,$C704-M$2)))</f>
        <v>2.21</v>
      </c>
      <c r="N704" s="103" t="n">
        <f aca="false">IF(N$1="P",MAX(0,N$2-$C704),IF(N$1="C",MAX(0,$C704-N$2)))</f>
        <v>0</v>
      </c>
      <c r="O704" s="103" t="n">
        <f aca="false">IF(O$1="P",MAX(0,O$2-$C704),IF(O$1="C",MAX(0,$C704-O$2)))</f>
        <v>0</v>
      </c>
      <c r="P704" s="103" t="n">
        <f aca="false">IF(P$1="P",MAX(0,P$2-$C704),IF(P$1="C",MAX(0,$C704-P$2)))</f>
        <v>0</v>
      </c>
      <c r="Q704" s="103" t="n">
        <f aca="false">IF(Q$1="P",MAX(0,Q$2-$C704),IF(Q$1="C",MAX(0,$C704-Q$2)))</f>
        <v>0</v>
      </c>
      <c r="R704" s="103" t="n">
        <f aca="false">IF(R$1="P",MAX(0,R$2-$C704),IF(R$1="C",MAX(0,$C704-R$2)))</f>
        <v>0</v>
      </c>
      <c r="S704" s="103" t="n">
        <f aca="false">IF(S$1="P",MAX(0,S$2-$C704),IF(S$1="C",MAX(0,$C704-S$2)))</f>
        <v>0</v>
      </c>
      <c r="T704" s="104" t="n">
        <f aca="false">A704</f>
        <v>33</v>
      </c>
      <c r="U704" s="105" t="n">
        <f aca="false">VLOOKUP($B704,Gas!$B$3:$E$2506,2)</f>
        <v>4.805</v>
      </c>
      <c r="V704" s="46" t="n">
        <f aca="false">C704/U704</f>
        <v>4.62226847034339</v>
      </c>
      <c r="W704" s="99" t="n">
        <f aca="false">VLOOKUP($B704,Gas!$B$3:$E$2506,4)</f>
        <v>0.279231063546026</v>
      </c>
    </row>
    <row r="705" customFormat="false" ht="12.75" hidden="false" customHeight="false" outlineLevel="0" collapsed="false">
      <c r="A705" s="95" t="n">
        <f aca="false">MONTH(B705)+(YEAR(B705)-1998)*12</f>
        <v>33</v>
      </c>
      <c r="B705" s="114" t="n">
        <v>36776</v>
      </c>
      <c r="C705" s="115" t="n">
        <v>21.79</v>
      </c>
      <c r="D705" s="98" t="n">
        <f aca="false">LN(C705/C704)</f>
        <v>-0.0190914889498076</v>
      </c>
      <c r="E705" s="106" t="n">
        <f aca="false">STDEV(D696:D705)*SQRT(trade_day)</f>
        <v>4.05223988178064</v>
      </c>
      <c r="F705" s="97"/>
      <c r="G705" s="103" t="n">
        <f aca="false">IF(G$1="P",MAX(0,G$2-$C705),IF(G$1="C",MAX(0,$C705-G$2)))</f>
        <v>0</v>
      </c>
      <c r="H705" s="103" t="n">
        <f aca="false">IF(H$1="P",MAX(0,H$2-$C705),IF(H$1="C",MAX(0,$C705-H$2)))</f>
        <v>3.21</v>
      </c>
      <c r="I705" s="103" t="n">
        <f aca="false">IF(I$1="P",MAX(0,I$2-$C705),IF(I$1="C",MAX(0,$C705-I$2)))</f>
        <v>8.21</v>
      </c>
      <c r="J705" s="103" t="n">
        <f aca="false">IF(J$1="P",MAX(0,J$2-$C705),IF(J$1="C",MAX(0,$C705-J$2)))</f>
        <v>13.21</v>
      </c>
      <c r="K705" s="103" t="n">
        <f aca="false">IF(K$1="P",MAX(0,K$2-$C705),IF(K$1="C",MAX(0,$C705-K$2)))</f>
        <v>18.21</v>
      </c>
      <c r="L705" s="103" t="n">
        <f aca="false">IF(L$1="P",MAX(0,L$2-$C705),IF(L$1="C",MAX(0,$C705-L$2)))</f>
        <v>28.21</v>
      </c>
      <c r="M705" s="103" t="n">
        <f aca="false">IF(M$1="P",MAX(0,M$2-$C705),IF(M$1="C",MAX(0,$C705-M$2)))</f>
        <v>1.79</v>
      </c>
      <c r="N705" s="103" t="n">
        <f aca="false">IF(N$1="P",MAX(0,N$2-$C705),IF(N$1="C",MAX(0,$C705-N$2)))</f>
        <v>0</v>
      </c>
      <c r="O705" s="103" t="n">
        <f aca="false">IF(O$1="P",MAX(0,O$2-$C705),IF(O$1="C",MAX(0,$C705-O$2)))</f>
        <v>0</v>
      </c>
      <c r="P705" s="103" t="n">
        <f aca="false">IF(P$1="P",MAX(0,P$2-$C705),IF(P$1="C",MAX(0,$C705-P$2)))</f>
        <v>0</v>
      </c>
      <c r="Q705" s="103" t="n">
        <f aca="false">IF(Q$1="P",MAX(0,Q$2-$C705),IF(Q$1="C",MAX(0,$C705-Q$2)))</f>
        <v>0</v>
      </c>
      <c r="R705" s="103" t="n">
        <f aca="false">IF(R$1="P",MAX(0,R$2-$C705),IF(R$1="C",MAX(0,$C705-R$2)))</f>
        <v>0</v>
      </c>
      <c r="S705" s="103" t="n">
        <f aca="false">IF(S$1="P",MAX(0,S$2-$C705),IF(S$1="C",MAX(0,$C705-S$2)))</f>
        <v>0</v>
      </c>
      <c r="T705" s="104" t="n">
        <f aca="false">A705</f>
        <v>33</v>
      </c>
      <c r="U705" s="105" t="n">
        <f aca="false">VLOOKUP($B705,Gas!$B$3:$E$2506,2)</f>
        <v>4.895</v>
      </c>
      <c r="V705" s="46" t="n">
        <f aca="false">C705/U705</f>
        <v>4.4514811031665</v>
      </c>
      <c r="W705" s="99" t="n">
        <f aca="false">VLOOKUP($B705,Gas!$B$3:$E$2506,4)</f>
        <v>0.285777232143831</v>
      </c>
    </row>
    <row r="706" customFormat="false" ht="12.75" hidden="false" customHeight="false" outlineLevel="0" collapsed="false">
      <c r="A706" s="95" t="n">
        <f aca="false">MONTH(B706)+(YEAR(B706)-1998)*12</f>
        <v>33</v>
      </c>
      <c r="B706" s="114" t="n">
        <v>36777</v>
      </c>
      <c r="C706" s="115" t="n">
        <v>24.16</v>
      </c>
      <c r="D706" s="98" t="n">
        <f aca="false">LN(C706/C705)</f>
        <v>0.103247224110086</v>
      </c>
      <c r="E706" s="106" t="n">
        <f aca="false">STDEV(D697:D706)*SQRT(trade_day)</f>
        <v>4.02049922058571</v>
      </c>
      <c r="F706" s="97"/>
      <c r="G706" s="103" t="n">
        <f aca="false">IF(G$1="P",MAX(0,G$2-$C706),IF(G$1="C",MAX(0,$C706-G$2)))</f>
        <v>0</v>
      </c>
      <c r="H706" s="103" t="n">
        <f aca="false">IF(H$1="P",MAX(0,H$2-$C706),IF(H$1="C",MAX(0,$C706-H$2)))</f>
        <v>0.84</v>
      </c>
      <c r="I706" s="103" t="n">
        <f aca="false">IF(I$1="P",MAX(0,I$2-$C706),IF(I$1="C",MAX(0,$C706-I$2)))</f>
        <v>5.84</v>
      </c>
      <c r="J706" s="103" t="n">
        <f aca="false">IF(J$1="P",MAX(0,J$2-$C706),IF(J$1="C",MAX(0,$C706-J$2)))</f>
        <v>10.84</v>
      </c>
      <c r="K706" s="103" t="n">
        <f aca="false">IF(K$1="P",MAX(0,K$2-$C706),IF(K$1="C",MAX(0,$C706-K$2)))</f>
        <v>15.84</v>
      </c>
      <c r="L706" s="103" t="n">
        <f aca="false">IF(L$1="P",MAX(0,L$2-$C706),IF(L$1="C",MAX(0,$C706-L$2)))</f>
        <v>25.84</v>
      </c>
      <c r="M706" s="103" t="n">
        <f aca="false">IF(M$1="P",MAX(0,M$2-$C706),IF(M$1="C",MAX(0,$C706-M$2)))</f>
        <v>4.16</v>
      </c>
      <c r="N706" s="103" t="n">
        <f aca="false">IF(N$1="P",MAX(0,N$2-$C706),IF(N$1="C",MAX(0,$C706-N$2)))</f>
        <v>0</v>
      </c>
      <c r="O706" s="103" t="n">
        <f aca="false">IF(O$1="P",MAX(0,O$2-$C706),IF(O$1="C",MAX(0,$C706-O$2)))</f>
        <v>0</v>
      </c>
      <c r="P706" s="103" t="n">
        <f aca="false">IF(P$1="P",MAX(0,P$2-$C706),IF(P$1="C",MAX(0,$C706-P$2)))</f>
        <v>0</v>
      </c>
      <c r="Q706" s="103" t="n">
        <f aca="false">IF(Q$1="P",MAX(0,Q$2-$C706),IF(Q$1="C",MAX(0,$C706-Q$2)))</f>
        <v>0</v>
      </c>
      <c r="R706" s="103" t="n">
        <f aca="false">IF(R$1="P",MAX(0,R$2-$C706),IF(R$1="C",MAX(0,$C706-R$2)))</f>
        <v>0</v>
      </c>
      <c r="S706" s="103" t="n">
        <f aca="false">IF(S$1="P",MAX(0,S$2-$C706),IF(S$1="C",MAX(0,$C706-S$2)))</f>
        <v>0</v>
      </c>
      <c r="T706" s="104" t="n">
        <f aca="false">A706</f>
        <v>33</v>
      </c>
      <c r="U706" s="105" t="n">
        <f aca="false">VLOOKUP($B706,Gas!$B$3:$E$2506,2)</f>
        <v>4.855</v>
      </c>
      <c r="V706" s="46" t="n">
        <f aca="false">C706/U706</f>
        <v>4.97631307929969</v>
      </c>
      <c r="W706" s="99" t="n">
        <f aca="false">VLOOKUP($B706,Gas!$B$3:$E$2506,4)</f>
        <v>0.290368474411713</v>
      </c>
    </row>
    <row r="707" customFormat="false" ht="12.75" hidden="false" customHeight="false" outlineLevel="0" collapsed="false">
      <c r="A707" s="95" t="n">
        <f aca="false">MONTH(B707)+(YEAR(B707)-1998)*12</f>
        <v>33</v>
      </c>
      <c r="B707" s="114" t="n">
        <v>36780</v>
      </c>
      <c r="C707" s="115" t="n">
        <v>34.93</v>
      </c>
      <c r="D707" s="98" t="n">
        <f aca="false">LN(C707/C706)</f>
        <v>0.368647685752126</v>
      </c>
      <c r="E707" s="106" t="n">
        <f aca="false">STDEV(D698:D707)*SQRT(trade_day)</f>
        <v>4.37797696479609</v>
      </c>
      <c r="F707" s="97"/>
      <c r="G707" s="103" t="n">
        <f aca="false">IF(G$1="P",MAX(0,G$2-$C707),IF(G$1="C",MAX(0,$C707-G$2)))</f>
        <v>0</v>
      </c>
      <c r="H707" s="103" t="n">
        <f aca="false">IF(H$1="P",MAX(0,H$2-$C707),IF(H$1="C",MAX(0,$C707-H$2)))</f>
        <v>0</v>
      </c>
      <c r="I707" s="103" t="n">
        <f aca="false">IF(I$1="P",MAX(0,I$2-$C707),IF(I$1="C",MAX(0,$C707-I$2)))</f>
        <v>0</v>
      </c>
      <c r="J707" s="103" t="n">
        <f aca="false">IF(J$1="P",MAX(0,J$2-$C707),IF(J$1="C",MAX(0,$C707-J$2)))</f>
        <v>0.0700000000000003</v>
      </c>
      <c r="K707" s="103" t="n">
        <f aca="false">IF(K$1="P",MAX(0,K$2-$C707),IF(K$1="C",MAX(0,$C707-K$2)))</f>
        <v>5.07</v>
      </c>
      <c r="L707" s="103" t="n">
        <f aca="false">IF(L$1="P",MAX(0,L$2-$C707),IF(L$1="C",MAX(0,$C707-L$2)))</f>
        <v>15.07</v>
      </c>
      <c r="M707" s="103" t="n">
        <f aca="false">IF(M$1="P",MAX(0,M$2-$C707),IF(M$1="C",MAX(0,$C707-M$2)))</f>
        <v>14.93</v>
      </c>
      <c r="N707" s="103" t="n">
        <f aca="false">IF(N$1="P",MAX(0,N$2-$C707),IF(N$1="C",MAX(0,$C707-N$2)))</f>
        <v>9.93</v>
      </c>
      <c r="O707" s="103" t="n">
        <f aca="false">IF(O$1="P",MAX(0,O$2-$C707),IF(O$1="C",MAX(0,$C707-O$2)))</f>
        <v>4.93</v>
      </c>
      <c r="P707" s="103" t="n">
        <f aca="false">IF(P$1="P",MAX(0,P$2-$C707),IF(P$1="C",MAX(0,$C707-P$2)))</f>
        <v>0</v>
      </c>
      <c r="Q707" s="103" t="n">
        <f aca="false">IF(Q$1="P",MAX(0,Q$2-$C707),IF(Q$1="C",MAX(0,$C707-Q$2)))</f>
        <v>0</v>
      </c>
      <c r="R707" s="103" t="n">
        <f aca="false">IF(R$1="P",MAX(0,R$2-$C707),IF(R$1="C",MAX(0,$C707-R$2)))</f>
        <v>0</v>
      </c>
      <c r="S707" s="103" t="n">
        <f aca="false">IF(S$1="P",MAX(0,S$2-$C707),IF(S$1="C",MAX(0,$C707-S$2)))</f>
        <v>0</v>
      </c>
      <c r="T707" s="104" t="n">
        <f aca="false">A707</f>
        <v>33</v>
      </c>
      <c r="U707" s="105" t="n">
        <f aca="false">VLOOKUP($B707,Gas!$B$3:$E$2506,2)</f>
        <v>4.745</v>
      </c>
      <c r="V707" s="46" t="n">
        <f aca="false">C707/U707</f>
        <v>7.36143308746048</v>
      </c>
      <c r="W707" s="99" t="n">
        <f aca="false">VLOOKUP($B707,Gas!$B$3:$E$2506,4)</f>
        <v>0.253536174609423</v>
      </c>
    </row>
    <row r="708" customFormat="false" ht="12.75" hidden="false" customHeight="false" outlineLevel="0" collapsed="false">
      <c r="A708" s="95" t="n">
        <f aca="false">MONTH(B708)+(YEAR(B708)-1998)*12</f>
        <v>33</v>
      </c>
      <c r="B708" s="114" t="n">
        <v>36781</v>
      </c>
      <c r="C708" s="115" t="n">
        <v>39.64</v>
      </c>
      <c r="D708" s="98" t="n">
        <f aca="false">LN(C708/C707)</f>
        <v>0.126492650643047</v>
      </c>
      <c r="E708" s="106" t="n">
        <f aca="false">STDEV(D699:D708)*SQRT(trade_day)</f>
        <v>4.18879983234836</v>
      </c>
      <c r="F708" s="97"/>
      <c r="G708" s="103" t="n">
        <f aca="false">IF(G$1="P",MAX(0,G$2-$C708),IF(G$1="C",MAX(0,$C708-G$2)))</f>
        <v>0</v>
      </c>
      <c r="H708" s="103" t="n">
        <f aca="false">IF(H$1="P",MAX(0,H$2-$C708),IF(H$1="C",MAX(0,$C708-H$2)))</f>
        <v>0</v>
      </c>
      <c r="I708" s="103" t="n">
        <f aca="false">IF(I$1="P",MAX(0,I$2-$C708),IF(I$1="C",MAX(0,$C708-I$2)))</f>
        <v>0</v>
      </c>
      <c r="J708" s="103" t="n">
        <f aca="false">IF(J$1="P",MAX(0,J$2-$C708),IF(J$1="C",MAX(0,$C708-J$2)))</f>
        <v>0</v>
      </c>
      <c r="K708" s="103" t="n">
        <f aca="false">IF(K$1="P",MAX(0,K$2-$C708),IF(K$1="C",MAX(0,$C708-K$2)))</f>
        <v>0.359999999999999</v>
      </c>
      <c r="L708" s="103" t="n">
        <f aca="false">IF(L$1="P",MAX(0,L$2-$C708),IF(L$1="C",MAX(0,$C708-L$2)))</f>
        <v>10.36</v>
      </c>
      <c r="M708" s="103" t="n">
        <f aca="false">IF(M$1="P",MAX(0,M$2-$C708),IF(M$1="C",MAX(0,$C708-M$2)))</f>
        <v>19.64</v>
      </c>
      <c r="N708" s="103" t="n">
        <f aca="false">IF(N$1="P",MAX(0,N$2-$C708),IF(N$1="C",MAX(0,$C708-N$2)))</f>
        <v>14.64</v>
      </c>
      <c r="O708" s="103" t="n">
        <f aca="false">IF(O$1="P",MAX(0,O$2-$C708),IF(O$1="C",MAX(0,$C708-O$2)))</f>
        <v>9.64</v>
      </c>
      <c r="P708" s="103" t="n">
        <f aca="false">IF(P$1="P",MAX(0,P$2-$C708),IF(P$1="C",MAX(0,$C708-P$2)))</f>
        <v>4.64</v>
      </c>
      <c r="Q708" s="103" t="n">
        <f aca="false">IF(Q$1="P",MAX(0,Q$2-$C708),IF(Q$1="C",MAX(0,$C708-Q$2)))</f>
        <v>0</v>
      </c>
      <c r="R708" s="103" t="n">
        <f aca="false">IF(R$1="P",MAX(0,R$2-$C708),IF(R$1="C",MAX(0,$C708-R$2)))</f>
        <v>0</v>
      </c>
      <c r="S708" s="103" t="n">
        <f aca="false">IF(S$1="P",MAX(0,S$2-$C708),IF(S$1="C",MAX(0,$C708-S$2)))</f>
        <v>0</v>
      </c>
      <c r="T708" s="104" t="n">
        <f aca="false">A708</f>
        <v>33</v>
      </c>
      <c r="U708" s="105" t="n">
        <f aca="false">VLOOKUP($B708,Gas!$B$3:$E$2506,2)</f>
        <v>4.865</v>
      </c>
      <c r="V708" s="46" t="n">
        <f aca="false">C708/U708</f>
        <v>8.14799588900308</v>
      </c>
      <c r="W708" s="99" t="n">
        <f aca="false">VLOOKUP($B708,Gas!$B$3:$E$2506,4)</f>
        <v>0.279756842096446</v>
      </c>
    </row>
    <row r="709" customFormat="false" ht="12.75" hidden="false" customHeight="false" outlineLevel="0" collapsed="false">
      <c r="A709" s="95" t="n">
        <f aca="false">MONTH(B709)+(YEAR(B709)-1998)*12</f>
        <v>33</v>
      </c>
      <c r="B709" s="114" t="n">
        <v>36782</v>
      </c>
      <c r="C709" s="115" t="n">
        <v>35.09</v>
      </c>
      <c r="D709" s="98" t="n">
        <f aca="false">LN(C709/C708)</f>
        <v>-0.121922519866663</v>
      </c>
      <c r="E709" s="106" t="n">
        <f aca="false">STDEV(D700:D709)*SQRT(trade_day)</f>
        <v>4.0571574356695</v>
      </c>
      <c r="F709" s="97"/>
      <c r="G709" s="103" t="n">
        <f aca="false">IF(G$1="P",MAX(0,G$2-$C709),IF(G$1="C",MAX(0,$C709-G$2)))</f>
        <v>0</v>
      </c>
      <c r="H709" s="103" t="n">
        <f aca="false">IF(H$1="P",MAX(0,H$2-$C709),IF(H$1="C",MAX(0,$C709-H$2)))</f>
        <v>0</v>
      </c>
      <c r="I709" s="103" t="n">
        <f aca="false">IF(I$1="P",MAX(0,I$2-$C709),IF(I$1="C",MAX(0,$C709-I$2)))</f>
        <v>0</v>
      </c>
      <c r="J709" s="103" t="n">
        <f aca="false">IF(J$1="P",MAX(0,J$2-$C709),IF(J$1="C",MAX(0,$C709-J$2)))</f>
        <v>0</v>
      </c>
      <c r="K709" s="103" t="n">
        <f aca="false">IF(K$1="P",MAX(0,K$2-$C709),IF(K$1="C",MAX(0,$C709-K$2)))</f>
        <v>4.91</v>
      </c>
      <c r="L709" s="103" t="n">
        <f aca="false">IF(L$1="P",MAX(0,L$2-$C709),IF(L$1="C",MAX(0,$C709-L$2)))</f>
        <v>14.91</v>
      </c>
      <c r="M709" s="103" t="n">
        <f aca="false">IF(M$1="P",MAX(0,M$2-$C709),IF(M$1="C",MAX(0,$C709-M$2)))</f>
        <v>15.09</v>
      </c>
      <c r="N709" s="103" t="n">
        <f aca="false">IF(N$1="P",MAX(0,N$2-$C709),IF(N$1="C",MAX(0,$C709-N$2)))</f>
        <v>10.09</v>
      </c>
      <c r="O709" s="103" t="n">
        <f aca="false">IF(O$1="P",MAX(0,O$2-$C709),IF(O$1="C",MAX(0,$C709-O$2)))</f>
        <v>5.09</v>
      </c>
      <c r="P709" s="103" t="n">
        <f aca="false">IF(P$1="P",MAX(0,P$2-$C709),IF(P$1="C",MAX(0,$C709-P$2)))</f>
        <v>0.0900000000000034</v>
      </c>
      <c r="Q709" s="103" t="n">
        <f aca="false">IF(Q$1="P",MAX(0,Q$2-$C709),IF(Q$1="C",MAX(0,$C709-Q$2)))</f>
        <v>0</v>
      </c>
      <c r="R709" s="103" t="n">
        <f aca="false">IF(R$1="P",MAX(0,R$2-$C709),IF(R$1="C",MAX(0,$C709-R$2)))</f>
        <v>0</v>
      </c>
      <c r="S709" s="103" t="n">
        <f aca="false">IF(S$1="P",MAX(0,S$2-$C709),IF(S$1="C",MAX(0,$C709-S$2)))</f>
        <v>0</v>
      </c>
      <c r="T709" s="104" t="n">
        <f aca="false">A709</f>
        <v>33</v>
      </c>
      <c r="U709" s="105" t="n">
        <f aca="false">VLOOKUP($B709,Gas!$B$3:$E$2506,2)</f>
        <v>4.975</v>
      </c>
      <c r="V709" s="46" t="n">
        <f aca="false">C709/U709</f>
        <v>7.05326633165829</v>
      </c>
      <c r="W709" s="99" t="n">
        <f aca="false">VLOOKUP($B709,Gas!$B$3:$E$2506,4)</f>
        <v>0.300421580141086</v>
      </c>
    </row>
    <row r="710" customFormat="false" ht="12.75" hidden="false" customHeight="false" outlineLevel="0" collapsed="false">
      <c r="A710" s="95" t="n">
        <f aca="false">MONTH(B710)+(YEAR(B710)-1998)*12</f>
        <v>33</v>
      </c>
      <c r="B710" s="114" t="n">
        <v>36783</v>
      </c>
      <c r="C710" s="115" t="n">
        <v>34.82</v>
      </c>
      <c r="D710" s="98" t="n">
        <f aca="false">LN(C710/C709)</f>
        <v>-0.00772425525508087</v>
      </c>
      <c r="E710" s="106" t="n">
        <f aca="false">STDEV(D701:D710)*SQRT(trade_day)</f>
        <v>4.00462684228857</v>
      </c>
      <c r="F710" s="97"/>
      <c r="G710" s="103" t="n">
        <f aca="false">IF(G$1="P",MAX(0,G$2-$C710),IF(G$1="C",MAX(0,$C710-G$2)))</f>
        <v>0</v>
      </c>
      <c r="H710" s="103" t="n">
        <f aca="false">IF(H$1="P",MAX(0,H$2-$C710),IF(H$1="C",MAX(0,$C710-H$2)))</f>
        <v>0</v>
      </c>
      <c r="I710" s="103" t="n">
        <f aca="false">IF(I$1="P",MAX(0,I$2-$C710),IF(I$1="C",MAX(0,$C710-I$2)))</f>
        <v>0</v>
      </c>
      <c r="J710" s="103" t="n">
        <f aca="false">IF(J$1="P",MAX(0,J$2-$C710),IF(J$1="C",MAX(0,$C710-J$2)))</f>
        <v>0.18</v>
      </c>
      <c r="K710" s="103" t="n">
        <f aca="false">IF(K$1="P",MAX(0,K$2-$C710),IF(K$1="C",MAX(0,$C710-K$2)))</f>
        <v>5.18</v>
      </c>
      <c r="L710" s="103" t="n">
        <f aca="false">IF(L$1="P",MAX(0,L$2-$C710),IF(L$1="C",MAX(0,$C710-L$2)))</f>
        <v>15.18</v>
      </c>
      <c r="M710" s="103" t="n">
        <f aca="false">IF(M$1="P",MAX(0,M$2-$C710),IF(M$1="C",MAX(0,$C710-M$2)))</f>
        <v>14.82</v>
      </c>
      <c r="N710" s="103" t="n">
        <f aca="false">IF(N$1="P",MAX(0,N$2-$C710),IF(N$1="C",MAX(0,$C710-N$2)))</f>
        <v>9.82</v>
      </c>
      <c r="O710" s="103" t="n">
        <f aca="false">IF(O$1="P",MAX(0,O$2-$C710),IF(O$1="C",MAX(0,$C710-O$2)))</f>
        <v>4.82</v>
      </c>
      <c r="P710" s="103" t="n">
        <f aca="false">IF(P$1="P",MAX(0,P$2-$C710),IF(P$1="C",MAX(0,$C710-P$2)))</f>
        <v>0</v>
      </c>
      <c r="Q710" s="103" t="n">
        <f aca="false">IF(Q$1="P",MAX(0,Q$2-$C710),IF(Q$1="C",MAX(0,$C710-Q$2)))</f>
        <v>0</v>
      </c>
      <c r="R710" s="103" t="n">
        <f aca="false">IF(R$1="P",MAX(0,R$2-$C710),IF(R$1="C",MAX(0,$C710-R$2)))</f>
        <v>0</v>
      </c>
      <c r="S710" s="103" t="n">
        <f aca="false">IF(S$1="P",MAX(0,S$2-$C710),IF(S$1="C",MAX(0,$C710-S$2)))</f>
        <v>0</v>
      </c>
      <c r="T710" s="104" t="n">
        <f aca="false">A710</f>
        <v>33</v>
      </c>
      <c r="U710" s="105" t="n">
        <f aca="false">VLOOKUP($B710,Gas!$B$3:$E$2506,2)</f>
        <v>5.065</v>
      </c>
      <c r="V710" s="46" t="n">
        <f aca="false">C710/U710</f>
        <v>6.8746298124383</v>
      </c>
      <c r="W710" s="99" t="n">
        <f aca="false">VLOOKUP($B710,Gas!$B$3:$E$2506,4)</f>
        <v>0.30613165019839</v>
      </c>
    </row>
    <row r="711" customFormat="false" ht="12.75" hidden="false" customHeight="false" outlineLevel="0" collapsed="false">
      <c r="A711" s="95" t="n">
        <f aca="false">MONTH(B711)+(YEAR(B711)-1998)*12</f>
        <v>33</v>
      </c>
      <c r="B711" s="114" t="n">
        <v>36784</v>
      </c>
      <c r="C711" s="115" t="n">
        <v>29.98</v>
      </c>
      <c r="D711" s="98" t="n">
        <f aca="false">LN(C711/C710)</f>
        <v>-0.149661441665591</v>
      </c>
      <c r="E711" s="106" t="n">
        <f aca="false">STDEV(D702:D711)*SQRT(trade_day)</f>
        <v>4.02040528352024</v>
      </c>
      <c r="F711" s="97"/>
      <c r="G711" s="103" t="n">
        <f aca="false">IF(G$1="P",MAX(0,G$2-$C711),IF(G$1="C",MAX(0,$C711-G$2)))</f>
        <v>0</v>
      </c>
      <c r="H711" s="103" t="n">
        <f aca="false">IF(H$1="P",MAX(0,H$2-$C711),IF(H$1="C",MAX(0,$C711-H$2)))</f>
        <v>0</v>
      </c>
      <c r="I711" s="103" t="n">
        <f aca="false">IF(I$1="P",MAX(0,I$2-$C711),IF(I$1="C",MAX(0,$C711-I$2)))</f>
        <v>0.0199999999999996</v>
      </c>
      <c r="J711" s="103" t="n">
        <f aca="false">IF(J$1="P",MAX(0,J$2-$C711),IF(J$1="C",MAX(0,$C711-J$2)))</f>
        <v>5.02</v>
      </c>
      <c r="K711" s="103" t="n">
        <f aca="false">IF(K$1="P",MAX(0,K$2-$C711),IF(K$1="C",MAX(0,$C711-K$2)))</f>
        <v>10.02</v>
      </c>
      <c r="L711" s="103" t="n">
        <f aca="false">IF(L$1="P",MAX(0,L$2-$C711),IF(L$1="C",MAX(0,$C711-L$2)))</f>
        <v>20.02</v>
      </c>
      <c r="M711" s="103" t="n">
        <f aca="false">IF(M$1="P",MAX(0,M$2-$C711),IF(M$1="C",MAX(0,$C711-M$2)))</f>
        <v>9.98</v>
      </c>
      <c r="N711" s="103" t="n">
        <f aca="false">IF(N$1="P",MAX(0,N$2-$C711),IF(N$1="C",MAX(0,$C711-N$2)))</f>
        <v>4.98</v>
      </c>
      <c r="O711" s="103" t="n">
        <f aca="false">IF(O$1="P",MAX(0,O$2-$C711),IF(O$1="C",MAX(0,$C711-O$2)))</f>
        <v>0</v>
      </c>
      <c r="P711" s="103" t="n">
        <f aca="false">IF(P$1="P",MAX(0,P$2-$C711),IF(P$1="C",MAX(0,$C711-P$2)))</f>
        <v>0</v>
      </c>
      <c r="Q711" s="103" t="n">
        <f aca="false">IF(Q$1="P",MAX(0,Q$2-$C711),IF(Q$1="C",MAX(0,$C711-Q$2)))</f>
        <v>0</v>
      </c>
      <c r="R711" s="103" t="n">
        <f aca="false">IF(R$1="P",MAX(0,R$2-$C711),IF(R$1="C",MAX(0,$C711-R$2)))</f>
        <v>0</v>
      </c>
      <c r="S711" s="103" t="n">
        <f aca="false">IF(S$1="P",MAX(0,S$2-$C711),IF(S$1="C",MAX(0,$C711-S$2)))</f>
        <v>0</v>
      </c>
      <c r="T711" s="104" t="n">
        <f aca="false">A711</f>
        <v>33</v>
      </c>
      <c r="U711" s="105" t="n">
        <f aca="false">VLOOKUP($B711,Gas!$B$3:$E$2506,2)</f>
        <v>5.1</v>
      </c>
      <c r="V711" s="46" t="n">
        <f aca="false">C711/U711</f>
        <v>5.87843137254902</v>
      </c>
      <c r="W711" s="99" t="n">
        <f aca="false">VLOOKUP($B711,Gas!$B$3:$E$2506,4)</f>
        <v>0.302109120438515</v>
      </c>
    </row>
    <row r="712" customFormat="false" ht="12.75" hidden="false" customHeight="false" outlineLevel="0" collapsed="false">
      <c r="A712" s="95" t="n">
        <f aca="false">MONTH(B712)+(YEAR(B712)-1998)*12</f>
        <v>33</v>
      </c>
      <c r="B712" s="114" t="n">
        <v>36788</v>
      </c>
      <c r="C712" s="115" t="n">
        <v>35.54</v>
      </c>
      <c r="D712" s="98" t="n">
        <f aca="false">LN(C712/C711)</f>
        <v>0.170128330052054</v>
      </c>
      <c r="E712" s="106" t="n">
        <f aca="false">STDEV(D703:D712)*SQRT(trade_day)</f>
        <v>4.10636990706058</v>
      </c>
      <c r="F712" s="97"/>
      <c r="G712" s="103" t="n">
        <f aca="false">IF(G$1="P",MAX(0,G$2-$C712),IF(G$1="C",MAX(0,$C712-G$2)))</f>
        <v>0</v>
      </c>
      <c r="H712" s="103" t="n">
        <f aca="false">IF(H$1="P",MAX(0,H$2-$C712),IF(H$1="C",MAX(0,$C712-H$2)))</f>
        <v>0</v>
      </c>
      <c r="I712" s="103" t="n">
        <f aca="false">IF(I$1="P",MAX(0,I$2-$C712),IF(I$1="C",MAX(0,$C712-I$2)))</f>
        <v>0</v>
      </c>
      <c r="J712" s="103" t="n">
        <f aca="false">IF(J$1="P",MAX(0,J$2-$C712),IF(J$1="C",MAX(0,$C712-J$2)))</f>
        <v>0</v>
      </c>
      <c r="K712" s="103" t="n">
        <f aca="false">IF(K$1="P",MAX(0,K$2-$C712),IF(K$1="C",MAX(0,$C712-K$2)))</f>
        <v>4.46</v>
      </c>
      <c r="L712" s="103" t="n">
        <f aca="false">IF(L$1="P",MAX(0,L$2-$C712),IF(L$1="C",MAX(0,$C712-L$2)))</f>
        <v>14.46</v>
      </c>
      <c r="M712" s="103" t="n">
        <f aca="false">IF(M$1="P",MAX(0,M$2-$C712),IF(M$1="C",MAX(0,$C712-M$2)))</f>
        <v>15.54</v>
      </c>
      <c r="N712" s="103" t="n">
        <f aca="false">IF(N$1="P",MAX(0,N$2-$C712),IF(N$1="C",MAX(0,$C712-N$2)))</f>
        <v>10.54</v>
      </c>
      <c r="O712" s="103" t="n">
        <f aca="false">IF(O$1="P",MAX(0,O$2-$C712),IF(O$1="C",MAX(0,$C712-O$2)))</f>
        <v>5.54</v>
      </c>
      <c r="P712" s="103" t="n">
        <f aca="false">IF(P$1="P",MAX(0,P$2-$C712),IF(P$1="C",MAX(0,$C712-P$2)))</f>
        <v>0.539999999999999</v>
      </c>
      <c r="Q712" s="103" t="n">
        <f aca="false">IF(Q$1="P",MAX(0,Q$2-$C712),IF(Q$1="C",MAX(0,$C712-Q$2)))</f>
        <v>0</v>
      </c>
      <c r="R712" s="103" t="n">
        <f aca="false">IF(R$1="P",MAX(0,R$2-$C712),IF(R$1="C",MAX(0,$C712-R$2)))</f>
        <v>0</v>
      </c>
      <c r="S712" s="103" t="n">
        <f aca="false">IF(S$1="P",MAX(0,S$2-$C712),IF(S$1="C",MAX(0,$C712-S$2)))</f>
        <v>0</v>
      </c>
      <c r="T712" s="104" t="n">
        <f aca="false">A712</f>
        <v>33</v>
      </c>
      <c r="U712" s="105" t="n">
        <f aca="false">VLOOKUP($B712,Gas!$B$3:$E$2506,2)</f>
        <v>5.065</v>
      </c>
      <c r="V712" s="46" t="n">
        <f aca="false">C712/U712</f>
        <v>7.01678183613031</v>
      </c>
      <c r="W712" s="99" t="n">
        <f aca="false">VLOOKUP($B712,Gas!$B$3:$E$2506,4)</f>
        <v>0.417291601525118</v>
      </c>
    </row>
    <row r="713" customFormat="false" ht="12.75" hidden="false" customHeight="false" outlineLevel="0" collapsed="false">
      <c r="A713" s="95" t="n">
        <f aca="false">MONTH(B713)+(YEAR(B713)-1998)*12</f>
        <v>33</v>
      </c>
      <c r="B713" s="114" t="n">
        <v>36789</v>
      </c>
      <c r="C713" s="115" t="n">
        <v>47.35</v>
      </c>
      <c r="D713" s="98" t="n">
        <f aca="false">LN(C713/C712)</f>
        <v>0.286907996905582</v>
      </c>
      <c r="E713" s="106" t="n">
        <f aca="false">STDEV(D704:D713)*SQRT(trade_day)</f>
        <v>3.91711202692737</v>
      </c>
      <c r="F713" s="97"/>
      <c r="G713" s="103" t="n">
        <f aca="false">IF(G$1="P",MAX(0,G$2-$C713),IF(G$1="C",MAX(0,$C713-G$2)))</f>
        <v>0</v>
      </c>
      <c r="H713" s="103" t="n">
        <f aca="false">IF(H$1="P",MAX(0,H$2-$C713),IF(H$1="C",MAX(0,$C713-H$2)))</f>
        <v>0</v>
      </c>
      <c r="I713" s="103" t="n">
        <f aca="false">IF(I$1="P",MAX(0,I$2-$C713),IF(I$1="C",MAX(0,$C713-I$2)))</f>
        <v>0</v>
      </c>
      <c r="J713" s="103" t="n">
        <f aca="false">IF(J$1="P",MAX(0,J$2-$C713),IF(J$1="C",MAX(0,$C713-J$2)))</f>
        <v>0</v>
      </c>
      <c r="K713" s="103" t="n">
        <f aca="false">IF(K$1="P",MAX(0,K$2-$C713),IF(K$1="C",MAX(0,$C713-K$2)))</f>
        <v>0</v>
      </c>
      <c r="L713" s="103" t="n">
        <f aca="false">IF(L$1="P",MAX(0,L$2-$C713),IF(L$1="C",MAX(0,$C713-L$2)))</f>
        <v>2.65</v>
      </c>
      <c r="M713" s="103" t="n">
        <f aca="false">IF(M$1="P",MAX(0,M$2-$C713),IF(M$1="C",MAX(0,$C713-M$2)))</f>
        <v>27.35</v>
      </c>
      <c r="N713" s="103" t="n">
        <f aca="false">IF(N$1="P",MAX(0,N$2-$C713),IF(N$1="C",MAX(0,$C713-N$2)))</f>
        <v>22.35</v>
      </c>
      <c r="O713" s="103" t="n">
        <f aca="false">IF(O$1="P",MAX(0,O$2-$C713),IF(O$1="C",MAX(0,$C713-O$2)))</f>
        <v>17.35</v>
      </c>
      <c r="P713" s="103" t="n">
        <f aca="false">IF(P$1="P",MAX(0,P$2-$C713),IF(P$1="C",MAX(0,$C713-P$2)))</f>
        <v>12.35</v>
      </c>
      <c r="Q713" s="103" t="n">
        <f aca="false">IF(Q$1="P",MAX(0,Q$2-$C713),IF(Q$1="C",MAX(0,$C713-Q$2)))</f>
        <v>7.35</v>
      </c>
      <c r="R713" s="103" t="n">
        <f aca="false">IF(R$1="P",MAX(0,R$2-$C713),IF(R$1="C",MAX(0,$C713-R$2)))</f>
        <v>0</v>
      </c>
      <c r="S713" s="103" t="n">
        <f aca="false">IF(S$1="P",MAX(0,S$2-$C713),IF(S$1="C",MAX(0,$C713-S$2)))</f>
        <v>0</v>
      </c>
      <c r="T713" s="104" t="n">
        <f aca="false">A713</f>
        <v>33</v>
      </c>
      <c r="U713" s="105" t="n">
        <f aca="false">VLOOKUP($B713,Gas!$B$3:$E$2506,2)</f>
        <v>5.22</v>
      </c>
      <c r="V713" s="46" t="n">
        <f aca="false">C713/U713</f>
        <v>9.07088122605364</v>
      </c>
      <c r="W713" s="99" t="n">
        <f aca="false">VLOOKUP($B713,Gas!$B$3:$E$2506,4)</f>
        <v>0.437424678536316</v>
      </c>
    </row>
    <row r="714" customFormat="false" ht="12.75" hidden="false" customHeight="false" outlineLevel="0" collapsed="false">
      <c r="A714" s="95" t="n">
        <f aca="false">MONTH(B714)+(YEAR(B714)-1998)*12</f>
        <v>33</v>
      </c>
      <c r="B714" s="114" t="n">
        <v>36790</v>
      </c>
      <c r="C714" s="115" t="n">
        <v>38.12</v>
      </c>
      <c r="D714" s="98" t="n">
        <f aca="false">LN(C714/C713)</f>
        <v>-0.216827740846086</v>
      </c>
      <c r="E714" s="106" t="n">
        <f aca="false">STDEV(D705:D714)*SQRT(trade_day)</f>
        <v>3.02463124614827</v>
      </c>
      <c r="F714" s="97"/>
      <c r="G714" s="103" t="n">
        <f aca="false">IF(G$1="P",MAX(0,G$2-$C714),IF(G$1="C",MAX(0,$C714-G$2)))</f>
        <v>0</v>
      </c>
      <c r="H714" s="103" t="n">
        <f aca="false">IF(H$1="P",MAX(0,H$2-$C714),IF(H$1="C",MAX(0,$C714-H$2)))</f>
        <v>0</v>
      </c>
      <c r="I714" s="103" t="n">
        <f aca="false">IF(I$1="P",MAX(0,I$2-$C714),IF(I$1="C",MAX(0,$C714-I$2)))</f>
        <v>0</v>
      </c>
      <c r="J714" s="103" t="n">
        <f aca="false">IF(J$1="P",MAX(0,J$2-$C714),IF(J$1="C",MAX(0,$C714-J$2)))</f>
        <v>0</v>
      </c>
      <c r="K714" s="103" t="n">
        <f aca="false">IF(K$1="P",MAX(0,K$2-$C714),IF(K$1="C",MAX(0,$C714-K$2)))</f>
        <v>1.88</v>
      </c>
      <c r="L714" s="103" t="n">
        <f aca="false">IF(L$1="P",MAX(0,L$2-$C714),IF(L$1="C",MAX(0,$C714-L$2)))</f>
        <v>11.88</v>
      </c>
      <c r="M714" s="103" t="n">
        <f aca="false">IF(M$1="P",MAX(0,M$2-$C714),IF(M$1="C",MAX(0,$C714-M$2)))</f>
        <v>18.12</v>
      </c>
      <c r="N714" s="103" t="n">
        <f aca="false">IF(N$1="P",MAX(0,N$2-$C714),IF(N$1="C",MAX(0,$C714-N$2)))</f>
        <v>13.12</v>
      </c>
      <c r="O714" s="103" t="n">
        <f aca="false">IF(O$1="P",MAX(0,O$2-$C714),IF(O$1="C",MAX(0,$C714-O$2)))</f>
        <v>8.12</v>
      </c>
      <c r="P714" s="103" t="n">
        <f aca="false">IF(P$1="P",MAX(0,P$2-$C714),IF(P$1="C",MAX(0,$C714-P$2)))</f>
        <v>3.12</v>
      </c>
      <c r="Q714" s="103" t="n">
        <f aca="false">IF(Q$1="P",MAX(0,Q$2-$C714),IF(Q$1="C",MAX(0,$C714-Q$2)))</f>
        <v>0</v>
      </c>
      <c r="R714" s="103" t="n">
        <f aca="false">IF(R$1="P",MAX(0,R$2-$C714),IF(R$1="C",MAX(0,$C714-R$2)))</f>
        <v>0</v>
      </c>
      <c r="S714" s="103" t="n">
        <f aca="false">IF(S$1="P",MAX(0,S$2-$C714),IF(S$1="C",MAX(0,$C714-S$2)))</f>
        <v>0</v>
      </c>
      <c r="T714" s="104" t="n">
        <f aca="false">A714</f>
        <v>33</v>
      </c>
      <c r="U714" s="105" t="n">
        <f aca="false">VLOOKUP($B714,Gas!$B$3:$E$2506,2)</f>
        <v>5.245</v>
      </c>
      <c r="V714" s="46" t="n">
        <f aca="false">C714/U714</f>
        <v>7.26787416587226</v>
      </c>
      <c r="W714" s="99" t="n">
        <f aca="false">VLOOKUP($B714,Gas!$B$3:$E$2506,4)</f>
        <v>0.43413850154958</v>
      </c>
    </row>
    <row r="715" customFormat="false" ht="12.75" hidden="false" customHeight="false" outlineLevel="0" collapsed="false">
      <c r="A715" s="95" t="n">
        <f aca="false">MONTH(B715)+(YEAR(B715)-1998)*12</f>
        <v>33</v>
      </c>
      <c r="B715" s="114" t="n">
        <v>36791</v>
      </c>
      <c r="C715" s="115" t="n">
        <v>28.82</v>
      </c>
      <c r="D715" s="98" t="n">
        <f aca="false">LN(C715/C714)</f>
        <v>-0.279669488214625</v>
      </c>
      <c r="E715" s="106" t="n">
        <f aca="false">STDEV(D706:D715)*SQRT(trade_day)</f>
        <v>3.45026287315368</v>
      </c>
      <c r="F715" s="97"/>
      <c r="G715" s="103" t="n">
        <f aca="false">IF(G$1="P",MAX(0,G$2-$C715),IF(G$1="C",MAX(0,$C715-G$2)))</f>
        <v>0</v>
      </c>
      <c r="H715" s="103" t="n">
        <f aca="false">IF(H$1="P",MAX(0,H$2-$C715),IF(H$1="C",MAX(0,$C715-H$2)))</f>
        <v>0</v>
      </c>
      <c r="I715" s="103" t="n">
        <f aca="false">IF(I$1="P",MAX(0,I$2-$C715),IF(I$1="C",MAX(0,$C715-I$2)))</f>
        <v>1.18</v>
      </c>
      <c r="J715" s="103" t="n">
        <f aca="false">IF(J$1="P",MAX(0,J$2-$C715),IF(J$1="C",MAX(0,$C715-J$2)))</f>
        <v>6.18</v>
      </c>
      <c r="K715" s="103" t="n">
        <f aca="false">IF(K$1="P",MAX(0,K$2-$C715),IF(K$1="C",MAX(0,$C715-K$2)))</f>
        <v>11.18</v>
      </c>
      <c r="L715" s="103" t="n">
        <f aca="false">IF(L$1="P",MAX(0,L$2-$C715),IF(L$1="C",MAX(0,$C715-L$2)))</f>
        <v>21.18</v>
      </c>
      <c r="M715" s="103" t="n">
        <f aca="false">IF(M$1="P",MAX(0,M$2-$C715),IF(M$1="C",MAX(0,$C715-M$2)))</f>
        <v>8.82</v>
      </c>
      <c r="N715" s="103" t="n">
        <f aca="false">IF(N$1="P",MAX(0,N$2-$C715),IF(N$1="C",MAX(0,$C715-N$2)))</f>
        <v>3.82</v>
      </c>
      <c r="O715" s="103" t="n">
        <f aca="false">IF(O$1="P",MAX(0,O$2-$C715),IF(O$1="C",MAX(0,$C715-O$2)))</f>
        <v>0</v>
      </c>
      <c r="P715" s="103" t="n">
        <f aca="false">IF(P$1="P",MAX(0,P$2-$C715),IF(P$1="C",MAX(0,$C715-P$2)))</f>
        <v>0</v>
      </c>
      <c r="Q715" s="103" t="n">
        <f aca="false">IF(Q$1="P",MAX(0,Q$2-$C715),IF(Q$1="C",MAX(0,$C715-Q$2)))</f>
        <v>0</v>
      </c>
      <c r="R715" s="103" t="n">
        <f aca="false">IF(R$1="P",MAX(0,R$2-$C715),IF(R$1="C",MAX(0,$C715-R$2)))</f>
        <v>0</v>
      </c>
      <c r="S715" s="103" t="n">
        <f aca="false">IF(S$1="P",MAX(0,S$2-$C715),IF(S$1="C",MAX(0,$C715-S$2)))</f>
        <v>0</v>
      </c>
      <c r="T715" s="104" t="n">
        <f aca="false">A715</f>
        <v>33</v>
      </c>
      <c r="U715" s="105" t="n">
        <f aca="false">VLOOKUP($B715,Gas!$B$3:$E$2506,2)</f>
        <v>5.16</v>
      </c>
      <c r="V715" s="46" t="n">
        <f aca="false">C715/U715</f>
        <v>5.58527131782946</v>
      </c>
      <c r="W715" s="99" t="n">
        <f aca="false">VLOOKUP($B715,Gas!$B$3:$E$2506,4)</f>
        <v>0.44794541586162</v>
      </c>
    </row>
    <row r="716" customFormat="false" ht="12.75" hidden="false" customHeight="false" outlineLevel="0" collapsed="false">
      <c r="A716" s="95" t="n">
        <f aca="false">MONTH(B716)+(YEAR(B716)-1998)*12</f>
        <v>33</v>
      </c>
      <c r="B716" s="114" t="n">
        <v>36794</v>
      </c>
      <c r="C716" s="115" t="n">
        <v>27.51</v>
      </c>
      <c r="D716" s="98" t="n">
        <f aca="false">LN(C716/C715)</f>
        <v>-0.0465200156348928</v>
      </c>
      <c r="E716" s="106" t="n">
        <f aca="false">STDEV(D707:D716)*SQRT(trade_day)</f>
        <v>3.44073609927075</v>
      </c>
      <c r="F716" s="97"/>
      <c r="G716" s="103" t="n">
        <f aca="false">IF(G$1="P",MAX(0,G$2-$C716),IF(G$1="C",MAX(0,$C716-G$2)))</f>
        <v>0</v>
      </c>
      <c r="H716" s="103" t="n">
        <f aca="false">IF(H$1="P",MAX(0,H$2-$C716),IF(H$1="C",MAX(0,$C716-H$2)))</f>
        <v>0</v>
      </c>
      <c r="I716" s="103" t="n">
        <f aca="false">IF(I$1="P",MAX(0,I$2-$C716),IF(I$1="C",MAX(0,$C716-I$2)))</f>
        <v>2.49</v>
      </c>
      <c r="J716" s="103" t="n">
        <f aca="false">IF(J$1="P",MAX(0,J$2-$C716),IF(J$1="C",MAX(0,$C716-J$2)))</f>
        <v>7.49</v>
      </c>
      <c r="K716" s="103" t="n">
        <f aca="false">IF(K$1="P",MAX(0,K$2-$C716),IF(K$1="C",MAX(0,$C716-K$2)))</f>
        <v>12.49</v>
      </c>
      <c r="L716" s="103" t="n">
        <f aca="false">IF(L$1="P",MAX(0,L$2-$C716),IF(L$1="C",MAX(0,$C716-L$2)))</f>
        <v>22.49</v>
      </c>
      <c r="M716" s="103" t="n">
        <f aca="false">IF(M$1="P",MAX(0,M$2-$C716),IF(M$1="C",MAX(0,$C716-M$2)))</f>
        <v>7.51</v>
      </c>
      <c r="N716" s="103" t="n">
        <f aca="false">IF(N$1="P",MAX(0,N$2-$C716),IF(N$1="C",MAX(0,$C716-N$2)))</f>
        <v>2.51</v>
      </c>
      <c r="O716" s="103" t="n">
        <f aca="false">IF(O$1="P",MAX(0,O$2-$C716),IF(O$1="C",MAX(0,$C716-O$2)))</f>
        <v>0</v>
      </c>
      <c r="P716" s="103" t="n">
        <f aca="false">IF(P$1="P",MAX(0,P$2-$C716),IF(P$1="C",MAX(0,$C716-P$2)))</f>
        <v>0</v>
      </c>
      <c r="Q716" s="103" t="n">
        <f aca="false">IF(Q$1="P",MAX(0,Q$2-$C716),IF(Q$1="C",MAX(0,$C716-Q$2)))</f>
        <v>0</v>
      </c>
      <c r="R716" s="103" t="n">
        <f aca="false">IF(R$1="P",MAX(0,R$2-$C716),IF(R$1="C",MAX(0,$C716-R$2)))</f>
        <v>0</v>
      </c>
      <c r="S716" s="103" t="n">
        <f aca="false">IF(S$1="P",MAX(0,S$2-$C716),IF(S$1="C",MAX(0,$C716-S$2)))</f>
        <v>0</v>
      </c>
      <c r="T716" s="104" t="n">
        <f aca="false">A716</f>
        <v>33</v>
      </c>
      <c r="U716" s="105" t="n">
        <f aca="false">VLOOKUP($B716,Gas!$B$3:$E$2506,2)</f>
        <v>5.165</v>
      </c>
      <c r="V716" s="46" t="n">
        <f aca="false">C716/U716</f>
        <v>5.32623426911907</v>
      </c>
      <c r="W716" s="99" t="n">
        <f aca="false">VLOOKUP($B716,Gas!$B$3:$E$2506,4)</f>
        <v>0.422923497462311</v>
      </c>
    </row>
    <row r="717" customFormat="false" ht="12.75" hidden="false" customHeight="false" outlineLevel="0" collapsed="false">
      <c r="A717" s="95" t="n">
        <f aca="false">MONTH(B717)+(YEAR(B717)-1998)*12</f>
        <v>33</v>
      </c>
      <c r="B717" s="114" t="n">
        <v>36795</v>
      </c>
      <c r="C717" s="115" t="n">
        <v>23.98</v>
      </c>
      <c r="D717" s="98" t="n">
        <f aca="false">LN(C717/C716)</f>
        <v>-0.137329425337115</v>
      </c>
      <c r="E717" s="106" t="n">
        <f aca="false">STDEV(D708:D717)*SQRT(trade_day)</f>
        <v>2.87077832521472</v>
      </c>
      <c r="F717" s="97"/>
      <c r="G717" s="103" t="n">
        <f aca="false">IF(G$1="P",MAX(0,G$2-$C717),IF(G$1="C",MAX(0,$C717-G$2)))</f>
        <v>0</v>
      </c>
      <c r="H717" s="103" t="n">
        <f aca="false">IF(H$1="P",MAX(0,H$2-$C717),IF(H$1="C",MAX(0,$C717-H$2)))</f>
        <v>1.02</v>
      </c>
      <c r="I717" s="103" t="n">
        <f aca="false">IF(I$1="P",MAX(0,I$2-$C717),IF(I$1="C",MAX(0,$C717-I$2)))</f>
        <v>6.02</v>
      </c>
      <c r="J717" s="103" t="n">
        <f aca="false">IF(J$1="P",MAX(0,J$2-$C717),IF(J$1="C",MAX(0,$C717-J$2)))</f>
        <v>11.02</v>
      </c>
      <c r="K717" s="103" t="n">
        <f aca="false">IF(K$1="P",MAX(0,K$2-$C717),IF(K$1="C",MAX(0,$C717-K$2)))</f>
        <v>16.02</v>
      </c>
      <c r="L717" s="103" t="n">
        <f aca="false">IF(L$1="P",MAX(0,L$2-$C717),IF(L$1="C",MAX(0,$C717-L$2)))</f>
        <v>26.02</v>
      </c>
      <c r="M717" s="103" t="n">
        <f aca="false">IF(M$1="P",MAX(0,M$2-$C717),IF(M$1="C",MAX(0,$C717-M$2)))</f>
        <v>3.98</v>
      </c>
      <c r="N717" s="103" t="n">
        <f aca="false">IF(N$1="P",MAX(0,N$2-$C717),IF(N$1="C",MAX(0,$C717-N$2)))</f>
        <v>0</v>
      </c>
      <c r="O717" s="103" t="n">
        <f aca="false">IF(O$1="P",MAX(0,O$2-$C717),IF(O$1="C",MAX(0,$C717-O$2)))</f>
        <v>0</v>
      </c>
      <c r="P717" s="103" t="n">
        <f aca="false">IF(P$1="P",MAX(0,P$2-$C717),IF(P$1="C",MAX(0,$C717-P$2)))</f>
        <v>0</v>
      </c>
      <c r="Q717" s="103" t="n">
        <f aca="false">IF(Q$1="P",MAX(0,Q$2-$C717),IF(Q$1="C",MAX(0,$C717-Q$2)))</f>
        <v>0</v>
      </c>
      <c r="R717" s="103" t="n">
        <f aca="false">IF(R$1="P",MAX(0,R$2-$C717),IF(R$1="C",MAX(0,$C717-R$2)))</f>
        <v>0</v>
      </c>
      <c r="S717" s="103" t="n">
        <f aca="false">IF(S$1="P",MAX(0,S$2-$C717),IF(S$1="C",MAX(0,$C717-S$2)))</f>
        <v>0</v>
      </c>
      <c r="T717" s="104" t="n">
        <f aca="false">A717</f>
        <v>33</v>
      </c>
      <c r="U717" s="105" t="n">
        <f aca="false">VLOOKUP($B717,Gas!$B$3:$E$2506,2)</f>
        <v>5.105</v>
      </c>
      <c r="V717" s="46" t="n">
        <f aca="false">C717/U717</f>
        <v>4.6973555337904</v>
      </c>
      <c r="W717" s="99" t="n">
        <f aca="false">VLOOKUP($B717,Gas!$B$3:$E$2506,4)</f>
        <v>0.354474546532537</v>
      </c>
    </row>
    <row r="718" customFormat="false" ht="12.75" hidden="false" customHeight="false" outlineLevel="0" collapsed="false">
      <c r="A718" s="95" t="n">
        <f aca="false">MONTH(B718)+(YEAR(B718)-1998)*12</f>
        <v>33</v>
      </c>
      <c r="B718" s="114" t="n">
        <v>36796</v>
      </c>
      <c r="C718" s="115" t="n">
        <v>23.53</v>
      </c>
      <c r="D718" s="98" t="n">
        <f aca="false">LN(C718/C717)</f>
        <v>-0.0189439468600971</v>
      </c>
      <c r="E718" s="106" t="n">
        <f aca="false">STDEV(D709:D718)*SQRT(trade_day)</f>
        <v>2.72841051867755</v>
      </c>
      <c r="F718" s="97"/>
      <c r="G718" s="103" t="n">
        <f aca="false">IF(G$1="P",MAX(0,G$2-$C718),IF(G$1="C",MAX(0,$C718-G$2)))</f>
        <v>0</v>
      </c>
      <c r="H718" s="103" t="n">
        <f aca="false">IF(H$1="P",MAX(0,H$2-$C718),IF(H$1="C",MAX(0,$C718-H$2)))</f>
        <v>1.47</v>
      </c>
      <c r="I718" s="103" t="n">
        <f aca="false">IF(I$1="P",MAX(0,I$2-$C718),IF(I$1="C",MAX(0,$C718-I$2)))</f>
        <v>6.47</v>
      </c>
      <c r="J718" s="103" t="n">
        <f aca="false">IF(J$1="P",MAX(0,J$2-$C718),IF(J$1="C",MAX(0,$C718-J$2)))</f>
        <v>11.47</v>
      </c>
      <c r="K718" s="103" t="n">
        <f aca="false">IF(K$1="P",MAX(0,K$2-$C718),IF(K$1="C",MAX(0,$C718-K$2)))</f>
        <v>16.47</v>
      </c>
      <c r="L718" s="103" t="n">
        <f aca="false">IF(L$1="P",MAX(0,L$2-$C718),IF(L$1="C",MAX(0,$C718-L$2)))</f>
        <v>26.47</v>
      </c>
      <c r="M718" s="103" t="n">
        <f aca="false">IF(M$1="P",MAX(0,M$2-$C718),IF(M$1="C",MAX(0,$C718-M$2)))</f>
        <v>3.53</v>
      </c>
      <c r="N718" s="103" t="n">
        <f aca="false">IF(N$1="P",MAX(0,N$2-$C718),IF(N$1="C",MAX(0,$C718-N$2)))</f>
        <v>0</v>
      </c>
      <c r="O718" s="103" t="n">
        <f aca="false">IF(O$1="P",MAX(0,O$2-$C718),IF(O$1="C",MAX(0,$C718-O$2)))</f>
        <v>0</v>
      </c>
      <c r="P718" s="103" t="n">
        <f aca="false">IF(P$1="P",MAX(0,P$2-$C718),IF(P$1="C",MAX(0,$C718-P$2)))</f>
        <v>0</v>
      </c>
      <c r="Q718" s="103" t="n">
        <f aca="false">IF(Q$1="P",MAX(0,Q$2-$C718),IF(Q$1="C",MAX(0,$C718-Q$2)))</f>
        <v>0</v>
      </c>
      <c r="R718" s="103" t="n">
        <f aca="false">IF(R$1="P",MAX(0,R$2-$C718),IF(R$1="C",MAX(0,$C718-R$2)))</f>
        <v>0</v>
      </c>
      <c r="S718" s="103" t="n">
        <f aca="false">IF(S$1="P",MAX(0,S$2-$C718),IF(S$1="C",MAX(0,$C718-S$2)))</f>
        <v>0</v>
      </c>
      <c r="T718" s="104" t="n">
        <f aca="false">A718</f>
        <v>33</v>
      </c>
      <c r="U718" s="105" t="n">
        <f aca="false">VLOOKUP($B718,Gas!$B$3:$E$2506,2)</f>
        <v>5.275</v>
      </c>
      <c r="V718" s="46" t="n">
        <f aca="false">C718/U718</f>
        <v>4.46066350710901</v>
      </c>
      <c r="W718" s="99" t="n">
        <f aca="false">VLOOKUP($B718,Gas!$B$3:$E$2506,4)</f>
        <v>0.417467295144587</v>
      </c>
    </row>
    <row r="719" customFormat="false" ht="12.75" hidden="false" customHeight="false" outlineLevel="0" collapsed="false">
      <c r="A719" s="95" t="n">
        <f aca="false">MONTH(B719)+(YEAR(B719)-1998)*12</f>
        <v>33</v>
      </c>
      <c r="B719" s="114" t="n">
        <v>36797</v>
      </c>
      <c r="C719" s="115" t="n">
        <v>22.96</v>
      </c>
      <c r="D719" s="98" t="n">
        <f aca="false">LN(C719/C718)</f>
        <v>-0.0245226312879054</v>
      </c>
      <c r="E719" s="106" t="n">
        <f aca="false">STDEV(D710:D719)*SQRT(trade_day)</f>
        <v>2.70256911350081</v>
      </c>
      <c r="F719" s="97"/>
      <c r="G719" s="103" t="n">
        <f aca="false">IF(G$1="P",MAX(0,G$2-$C719),IF(G$1="C",MAX(0,$C719-G$2)))</f>
        <v>0</v>
      </c>
      <c r="H719" s="103" t="n">
        <f aca="false">IF(H$1="P",MAX(0,H$2-$C719),IF(H$1="C",MAX(0,$C719-H$2)))</f>
        <v>2.04</v>
      </c>
      <c r="I719" s="103" t="n">
        <f aca="false">IF(I$1="P",MAX(0,I$2-$C719),IF(I$1="C",MAX(0,$C719-I$2)))</f>
        <v>7.04</v>
      </c>
      <c r="J719" s="103" t="n">
        <f aca="false">IF(J$1="P",MAX(0,J$2-$C719),IF(J$1="C",MAX(0,$C719-J$2)))</f>
        <v>12.04</v>
      </c>
      <c r="K719" s="103" t="n">
        <f aca="false">IF(K$1="P",MAX(0,K$2-$C719),IF(K$1="C",MAX(0,$C719-K$2)))</f>
        <v>17.04</v>
      </c>
      <c r="L719" s="103" t="n">
        <f aca="false">IF(L$1="P",MAX(0,L$2-$C719),IF(L$1="C",MAX(0,$C719-L$2)))</f>
        <v>27.04</v>
      </c>
      <c r="M719" s="103" t="n">
        <f aca="false">IF(M$1="P",MAX(0,M$2-$C719),IF(M$1="C",MAX(0,$C719-M$2)))</f>
        <v>2.96</v>
      </c>
      <c r="N719" s="103" t="n">
        <f aca="false">IF(N$1="P",MAX(0,N$2-$C719),IF(N$1="C",MAX(0,$C719-N$2)))</f>
        <v>0</v>
      </c>
      <c r="O719" s="103" t="n">
        <f aca="false">IF(O$1="P",MAX(0,O$2-$C719),IF(O$1="C",MAX(0,$C719-O$2)))</f>
        <v>0</v>
      </c>
      <c r="P719" s="103" t="n">
        <f aca="false">IF(P$1="P",MAX(0,P$2-$C719),IF(P$1="C",MAX(0,$C719-P$2)))</f>
        <v>0</v>
      </c>
      <c r="Q719" s="103" t="n">
        <f aca="false">IF(Q$1="P",MAX(0,Q$2-$C719),IF(Q$1="C",MAX(0,$C719-Q$2)))</f>
        <v>0</v>
      </c>
      <c r="R719" s="103" t="n">
        <f aca="false">IF(R$1="P",MAX(0,R$2-$C719),IF(R$1="C",MAX(0,$C719-R$2)))</f>
        <v>0</v>
      </c>
      <c r="S719" s="103" t="n">
        <f aca="false">IF(S$1="P",MAX(0,S$2-$C719),IF(S$1="C",MAX(0,$C719-S$2)))</f>
        <v>0</v>
      </c>
      <c r="T719" s="104" t="n">
        <f aca="false">A719</f>
        <v>33</v>
      </c>
      <c r="U719" s="105" t="n">
        <f aca="false">VLOOKUP($B719,Gas!$B$3:$E$2506,2)</f>
        <v>5.35</v>
      </c>
      <c r="V719" s="46" t="n">
        <f aca="false">C719/U719</f>
        <v>4.29158878504673</v>
      </c>
      <c r="W719" s="99" t="n">
        <f aca="false">VLOOKUP($B719,Gas!$B$3:$E$2506,4)</f>
        <v>0.426472845871871</v>
      </c>
    </row>
    <row r="720" customFormat="false" ht="12.75" hidden="false" customHeight="false" outlineLevel="0" collapsed="false">
      <c r="A720" s="95" t="n">
        <f aca="false">MONTH(B720)+(YEAR(B720)-1998)*12</f>
        <v>33</v>
      </c>
      <c r="B720" s="114" t="n">
        <v>36798</v>
      </c>
      <c r="C720" s="115" t="n">
        <v>21.76</v>
      </c>
      <c r="D720" s="98" t="n">
        <f aca="false">LN(C720/C719)</f>
        <v>-0.0536801494636238</v>
      </c>
      <c r="E720" s="106" t="n">
        <f aca="false">STDEV(D711:D720)*SQRT(trade_day)</f>
        <v>2.6959425207232</v>
      </c>
      <c r="F720" s="97"/>
      <c r="G720" s="103" t="n">
        <f aca="false">IF(G$1="P",MAX(0,G$2-$C720),IF(G$1="C",MAX(0,$C720-G$2)))</f>
        <v>0</v>
      </c>
      <c r="H720" s="103" t="n">
        <f aca="false">IF(H$1="P",MAX(0,H$2-$C720),IF(H$1="C",MAX(0,$C720-H$2)))</f>
        <v>3.24</v>
      </c>
      <c r="I720" s="103" t="n">
        <f aca="false">IF(I$1="P",MAX(0,I$2-$C720),IF(I$1="C",MAX(0,$C720-I$2)))</f>
        <v>8.24</v>
      </c>
      <c r="J720" s="103" t="n">
        <f aca="false">IF(J$1="P",MAX(0,J$2-$C720),IF(J$1="C",MAX(0,$C720-J$2)))</f>
        <v>13.24</v>
      </c>
      <c r="K720" s="103" t="n">
        <f aca="false">IF(K$1="P",MAX(0,K$2-$C720),IF(K$1="C",MAX(0,$C720-K$2)))</f>
        <v>18.24</v>
      </c>
      <c r="L720" s="103" t="n">
        <f aca="false">IF(L$1="P",MAX(0,L$2-$C720),IF(L$1="C",MAX(0,$C720-L$2)))</f>
        <v>28.24</v>
      </c>
      <c r="M720" s="103" t="n">
        <f aca="false">IF(M$1="P",MAX(0,M$2-$C720),IF(M$1="C",MAX(0,$C720-M$2)))</f>
        <v>1.76</v>
      </c>
      <c r="N720" s="103" t="n">
        <f aca="false">IF(N$1="P",MAX(0,N$2-$C720),IF(N$1="C",MAX(0,$C720-N$2)))</f>
        <v>0</v>
      </c>
      <c r="O720" s="103" t="n">
        <f aca="false">IF(O$1="P",MAX(0,O$2-$C720),IF(O$1="C",MAX(0,$C720-O$2)))</f>
        <v>0</v>
      </c>
      <c r="P720" s="103" t="n">
        <f aca="false">IF(P$1="P",MAX(0,P$2-$C720),IF(P$1="C",MAX(0,$C720-P$2)))</f>
        <v>0</v>
      </c>
      <c r="Q720" s="103" t="n">
        <f aca="false">IF(Q$1="P",MAX(0,Q$2-$C720),IF(Q$1="C",MAX(0,$C720-Q$2)))</f>
        <v>0</v>
      </c>
      <c r="R720" s="103" t="n">
        <f aca="false">IF(R$1="P",MAX(0,R$2-$C720),IF(R$1="C",MAX(0,$C720-R$2)))</f>
        <v>0</v>
      </c>
      <c r="S720" s="103" t="n">
        <f aca="false">IF(S$1="P",MAX(0,S$2-$C720),IF(S$1="C",MAX(0,$C720-S$2)))</f>
        <v>0</v>
      </c>
      <c r="T720" s="104" t="n">
        <f aca="false">A720</f>
        <v>33</v>
      </c>
      <c r="U720" s="105" t="n">
        <f aca="false">VLOOKUP($B720,Gas!$B$3:$E$2506,2)</f>
        <v>5.205</v>
      </c>
      <c r="V720" s="46" t="n">
        <f aca="false">C720/U720</f>
        <v>4.18059558117195</v>
      </c>
      <c r="W720" s="99" t="n">
        <f aca="false">VLOOKUP($B720,Gas!$B$3:$E$2506,4)</f>
        <v>0.365217593998439</v>
      </c>
    </row>
    <row r="721" customFormat="false" ht="12.75" hidden="false" customHeight="false" outlineLevel="0" collapsed="false">
      <c r="A721" s="95" t="n">
        <f aca="false">MONTH(B721)+(YEAR(B721)-1998)*12</f>
        <v>34</v>
      </c>
      <c r="B721" s="114" t="n">
        <v>36801</v>
      </c>
      <c r="C721" s="115" t="n">
        <v>28.13</v>
      </c>
      <c r="D721" s="98" t="n">
        <f aca="false">LN(C721/C720)</f>
        <v>0.256763200514023</v>
      </c>
      <c r="E721" s="106" t="n">
        <f aca="false">STDEV(D712:D721)*SQRT(trade_day)</f>
        <v>3.01328568995439</v>
      </c>
      <c r="F721" s="97"/>
      <c r="G721" s="103" t="n">
        <f aca="false">IF(G$1="P",MAX(0,G$2-$C721),IF(G$1="C",MAX(0,$C721-G$2)))</f>
        <v>0</v>
      </c>
      <c r="H721" s="103" t="n">
        <f aca="false">IF(H$1="P",MAX(0,H$2-$C721),IF(H$1="C",MAX(0,$C721-H$2)))</f>
        <v>0</v>
      </c>
      <c r="I721" s="103" t="n">
        <f aca="false">IF(I$1="P",MAX(0,I$2-$C721),IF(I$1="C",MAX(0,$C721-I$2)))</f>
        <v>1.87</v>
      </c>
      <c r="J721" s="103" t="n">
        <f aca="false">IF(J$1="P",MAX(0,J$2-$C721),IF(J$1="C",MAX(0,$C721-J$2)))</f>
        <v>6.87</v>
      </c>
      <c r="K721" s="103" t="n">
        <f aca="false">IF(K$1="P",MAX(0,K$2-$C721),IF(K$1="C",MAX(0,$C721-K$2)))</f>
        <v>11.87</v>
      </c>
      <c r="L721" s="103" t="n">
        <f aca="false">IF(L$1="P",MAX(0,L$2-$C721),IF(L$1="C",MAX(0,$C721-L$2)))</f>
        <v>21.87</v>
      </c>
      <c r="M721" s="103" t="n">
        <f aca="false">IF(M$1="P",MAX(0,M$2-$C721),IF(M$1="C",MAX(0,$C721-M$2)))</f>
        <v>8.13</v>
      </c>
      <c r="N721" s="103" t="n">
        <f aca="false">IF(N$1="P",MAX(0,N$2-$C721),IF(N$1="C",MAX(0,$C721-N$2)))</f>
        <v>3.13</v>
      </c>
      <c r="O721" s="103" t="n">
        <f aca="false">IF(O$1="P",MAX(0,O$2-$C721),IF(O$1="C",MAX(0,$C721-O$2)))</f>
        <v>0</v>
      </c>
      <c r="P721" s="103" t="n">
        <f aca="false">IF(P$1="P",MAX(0,P$2-$C721),IF(P$1="C",MAX(0,$C721-P$2)))</f>
        <v>0</v>
      </c>
      <c r="Q721" s="103" t="n">
        <f aca="false">IF(Q$1="P",MAX(0,Q$2-$C721),IF(Q$1="C",MAX(0,$C721-Q$2)))</f>
        <v>0</v>
      </c>
      <c r="R721" s="103" t="n">
        <f aca="false">IF(R$1="P",MAX(0,R$2-$C721),IF(R$1="C",MAX(0,$C721-R$2)))</f>
        <v>0</v>
      </c>
      <c r="S721" s="103" t="n">
        <f aca="false">IF(S$1="P",MAX(0,S$2-$C721),IF(S$1="C",MAX(0,$C721-S$2)))</f>
        <v>0</v>
      </c>
      <c r="T721" s="104" t="n">
        <f aca="false">A721</f>
        <v>34</v>
      </c>
      <c r="U721" s="105" t="n">
        <f aca="false">VLOOKUP($B721,Gas!$B$3:$E$2506,2)</f>
        <v>5.105</v>
      </c>
      <c r="V721" s="46" t="n">
        <f aca="false">C721/U721</f>
        <v>5.51028403525955</v>
      </c>
      <c r="W721" s="99" t="n">
        <f aca="false">VLOOKUP($B721,Gas!$B$3:$E$2506,4)</f>
        <v>0.308272294922469</v>
      </c>
    </row>
    <row r="722" customFormat="false" ht="12.75" hidden="false" customHeight="false" outlineLevel="0" collapsed="false">
      <c r="A722" s="95" t="n">
        <f aca="false">MONTH(B722)+(YEAR(B722)-1998)*12</f>
        <v>34</v>
      </c>
      <c r="B722" s="114" t="n">
        <v>36802</v>
      </c>
      <c r="C722" s="115" t="n">
        <v>41.83</v>
      </c>
      <c r="D722" s="98" t="n">
        <f aca="false">LN(C722/C721)</f>
        <v>0.396777162952342</v>
      </c>
      <c r="E722" s="106" t="n">
        <f aca="false">STDEV(D713:D722)*SQRT(trade_day)</f>
        <v>3.5477488584329</v>
      </c>
      <c r="F722" s="97"/>
      <c r="G722" s="103" t="n">
        <f aca="false">IF(G$1="P",MAX(0,G$2-$C722),IF(G$1="C",MAX(0,$C722-G$2)))</f>
        <v>0</v>
      </c>
      <c r="H722" s="103" t="n">
        <f aca="false">IF(H$1="P",MAX(0,H$2-$C722),IF(H$1="C",MAX(0,$C722-H$2)))</f>
        <v>0</v>
      </c>
      <c r="I722" s="103" t="n">
        <f aca="false">IF(I$1="P",MAX(0,I$2-$C722),IF(I$1="C",MAX(0,$C722-I$2)))</f>
        <v>0</v>
      </c>
      <c r="J722" s="103" t="n">
        <f aca="false">IF(J$1="P",MAX(0,J$2-$C722),IF(J$1="C",MAX(0,$C722-J$2)))</f>
        <v>0</v>
      </c>
      <c r="K722" s="103" t="n">
        <f aca="false">IF(K$1="P",MAX(0,K$2-$C722),IF(K$1="C",MAX(0,$C722-K$2)))</f>
        <v>0</v>
      </c>
      <c r="L722" s="103" t="n">
        <f aca="false">IF(L$1="P",MAX(0,L$2-$C722),IF(L$1="C",MAX(0,$C722-L$2)))</f>
        <v>8.17</v>
      </c>
      <c r="M722" s="103" t="n">
        <f aca="false">IF(M$1="P",MAX(0,M$2-$C722),IF(M$1="C",MAX(0,$C722-M$2)))</f>
        <v>21.83</v>
      </c>
      <c r="N722" s="103" t="n">
        <f aca="false">IF(N$1="P",MAX(0,N$2-$C722),IF(N$1="C",MAX(0,$C722-N$2)))</f>
        <v>16.83</v>
      </c>
      <c r="O722" s="103" t="n">
        <f aca="false">IF(O$1="P",MAX(0,O$2-$C722),IF(O$1="C",MAX(0,$C722-O$2)))</f>
        <v>11.83</v>
      </c>
      <c r="P722" s="103" t="n">
        <f aca="false">IF(P$1="P",MAX(0,P$2-$C722),IF(P$1="C",MAX(0,$C722-P$2)))</f>
        <v>6.83</v>
      </c>
      <c r="Q722" s="103" t="n">
        <f aca="false">IF(Q$1="P",MAX(0,Q$2-$C722),IF(Q$1="C",MAX(0,$C722-Q$2)))</f>
        <v>1.83</v>
      </c>
      <c r="R722" s="103" t="n">
        <f aca="false">IF(R$1="P",MAX(0,R$2-$C722),IF(R$1="C",MAX(0,$C722-R$2)))</f>
        <v>0</v>
      </c>
      <c r="S722" s="103" t="n">
        <f aca="false">IF(S$1="P",MAX(0,S$2-$C722),IF(S$1="C",MAX(0,$C722-S$2)))</f>
        <v>0</v>
      </c>
      <c r="T722" s="104" t="n">
        <f aca="false">A722</f>
        <v>34</v>
      </c>
      <c r="U722" s="105" t="n">
        <f aca="false">VLOOKUP($B722,Gas!$B$3:$E$2506,2)</f>
        <v>5.235</v>
      </c>
      <c r="V722" s="46" t="n">
        <f aca="false">C722/U722</f>
        <v>7.99044890162369</v>
      </c>
      <c r="W722" s="99" t="n">
        <f aca="false">VLOOKUP($B722,Gas!$B$3:$E$2506,4)</f>
        <v>0.346943061779813</v>
      </c>
    </row>
    <row r="723" customFormat="false" ht="12.75" hidden="false" customHeight="false" outlineLevel="0" collapsed="false">
      <c r="A723" s="95" t="n">
        <f aca="false">MONTH(B723)+(YEAR(B723)-1998)*12</f>
        <v>34</v>
      </c>
      <c r="B723" s="114" t="n">
        <v>36803</v>
      </c>
      <c r="C723" s="115" t="n">
        <v>35.84</v>
      </c>
      <c r="D723" s="98" t="n">
        <f aca="false">LN(C723/C722)</f>
        <v>-0.154549197347377</v>
      </c>
      <c r="E723" s="106" t="n">
        <f aca="false">STDEV(D714:D723)*SQRT(trade_day)</f>
        <v>3.289643382623</v>
      </c>
      <c r="F723" s="97"/>
      <c r="G723" s="103" t="n">
        <f aca="false">IF(G$1="P",MAX(0,G$2-$C723),IF(G$1="C",MAX(0,$C723-G$2)))</f>
        <v>0</v>
      </c>
      <c r="H723" s="103" t="n">
        <f aca="false">IF(H$1="P",MAX(0,H$2-$C723),IF(H$1="C",MAX(0,$C723-H$2)))</f>
        <v>0</v>
      </c>
      <c r="I723" s="103" t="n">
        <f aca="false">IF(I$1="P",MAX(0,I$2-$C723),IF(I$1="C",MAX(0,$C723-I$2)))</f>
        <v>0</v>
      </c>
      <c r="J723" s="103" t="n">
        <f aca="false">IF(J$1="P",MAX(0,J$2-$C723),IF(J$1="C",MAX(0,$C723-J$2)))</f>
        <v>0</v>
      </c>
      <c r="K723" s="103" t="n">
        <f aca="false">IF(K$1="P",MAX(0,K$2-$C723),IF(K$1="C",MAX(0,$C723-K$2)))</f>
        <v>4.16</v>
      </c>
      <c r="L723" s="103" t="n">
        <f aca="false">IF(L$1="P",MAX(0,L$2-$C723),IF(L$1="C",MAX(0,$C723-L$2)))</f>
        <v>14.16</v>
      </c>
      <c r="M723" s="103" t="n">
        <f aca="false">IF(M$1="P",MAX(0,M$2-$C723),IF(M$1="C",MAX(0,$C723-M$2)))</f>
        <v>15.84</v>
      </c>
      <c r="N723" s="103" t="n">
        <f aca="false">IF(N$1="P",MAX(0,N$2-$C723),IF(N$1="C",MAX(0,$C723-N$2)))</f>
        <v>10.84</v>
      </c>
      <c r="O723" s="103" t="n">
        <f aca="false">IF(O$1="P",MAX(0,O$2-$C723),IF(O$1="C",MAX(0,$C723-O$2)))</f>
        <v>5.84</v>
      </c>
      <c r="P723" s="103" t="n">
        <f aca="false">IF(P$1="P",MAX(0,P$2-$C723),IF(P$1="C",MAX(0,$C723-P$2)))</f>
        <v>0.840000000000003</v>
      </c>
      <c r="Q723" s="103" t="n">
        <f aca="false">IF(Q$1="P",MAX(0,Q$2-$C723),IF(Q$1="C",MAX(0,$C723-Q$2)))</f>
        <v>0</v>
      </c>
      <c r="R723" s="103" t="n">
        <f aca="false">IF(R$1="P",MAX(0,R$2-$C723),IF(R$1="C",MAX(0,$C723-R$2)))</f>
        <v>0</v>
      </c>
      <c r="S723" s="103" t="n">
        <f aca="false">IF(S$1="P",MAX(0,S$2-$C723),IF(S$1="C",MAX(0,$C723-S$2)))</f>
        <v>0</v>
      </c>
      <c r="T723" s="104" t="n">
        <f aca="false">A723</f>
        <v>34</v>
      </c>
      <c r="U723" s="105" t="n">
        <f aca="false">VLOOKUP($B723,Gas!$B$3:$E$2506,2)</f>
        <v>5.235</v>
      </c>
      <c r="V723" s="46" t="n">
        <f aca="false">C723/U723</f>
        <v>6.84622731614136</v>
      </c>
      <c r="W723" s="99" t="n">
        <f aca="false">VLOOKUP($B723,Gas!$B$3:$E$2506,4)</f>
        <v>0.346943061779813</v>
      </c>
    </row>
    <row r="724" customFormat="false" ht="12.75" hidden="false" customHeight="false" outlineLevel="0" collapsed="false">
      <c r="A724" s="95" t="n">
        <f aca="false">MONTH(B724)+(YEAR(B724)-1998)*12</f>
        <v>34</v>
      </c>
      <c r="B724" s="114" t="n">
        <v>36804</v>
      </c>
      <c r="C724" s="115" t="n">
        <v>34.03</v>
      </c>
      <c r="D724" s="98" t="n">
        <f aca="false">LN(C724/C723)</f>
        <v>-0.0518220995939154</v>
      </c>
      <c r="E724" s="106" t="n">
        <f aca="false">STDEV(D715:D724)*SQRT(trade_day)</f>
        <v>3.12571143704416</v>
      </c>
      <c r="F724" s="97"/>
      <c r="G724" s="103" t="n">
        <f aca="false">IF(G$1="P",MAX(0,G$2-$C724),IF(G$1="C",MAX(0,$C724-G$2)))</f>
        <v>0</v>
      </c>
      <c r="H724" s="103" t="n">
        <f aca="false">IF(H$1="P",MAX(0,H$2-$C724),IF(H$1="C",MAX(0,$C724-H$2)))</f>
        <v>0</v>
      </c>
      <c r="I724" s="103" t="n">
        <f aca="false">IF(I$1="P",MAX(0,I$2-$C724),IF(I$1="C",MAX(0,$C724-I$2)))</f>
        <v>0</v>
      </c>
      <c r="J724" s="103" t="n">
        <f aca="false">IF(J$1="P",MAX(0,J$2-$C724),IF(J$1="C",MAX(0,$C724-J$2)))</f>
        <v>0.969999999999999</v>
      </c>
      <c r="K724" s="103" t="n">
        <f aca="false">IF(K$1="P",MAX(0,K$2-$C724),IF(K$1="C",MAX(0,$C724-K$2)))</f>
        <v>5.97</v>
      </c>
      <c r="L724" s="103" t="n">
        <f aca="false">IF(L$1="P",MAX(0,L$2-$C724),IF(L$1="C",MAX(0,$C724-L$2)))</f>
        <v>15.97</v>
      </c>
      <c r="M724" s="103" t="n">
        <f aca="false">IF(M$1="P",MAX(0,M$2-$C724),IF(M$1="C",MAX(0,$C724-M$2)))</f>
        <v>14.03</v>
      </c>
      <c r="N724" s="103" t="n">
        <f aca="false">IF(N$1="P",MAX(0,N$2-$C724),IF(N$1="C",MAX(0,$C724-N$2)))</f>
        <v>9.03</v>
      </c>
      <c r="O724" s="103" t="n">
        <f aca="false">IF(O$1="P",MAX(0,O$2-$C724),IF(O$1="C",MAX(0,$C724-O$2)))</f>
        <v>4.03</v>
      </c>
      <c r="P724" s="103" t="n">
        <f aca="false">IF(P$1="P",MAX(0,P$2-$C724),IF(P$1="C",MAX(0,$C724-P$2)))</f>
        <v>0</v>
      </c>
      <c r="Q724" s="103" t="n">
        <f aca="false">IF(Q$1="P",MAX(0,Q$2-$C724),IF(Q$1="C",MAX(0,$C724-Q$2)))</f>
        <v>0</v>
      </c>
      <c r="R724" s="103" t="n">
        <f aca="false">IF(R$1="P",MAX(0,R$2-$C724),IF(R$1="C",MAX(0,$C724-R$2)))</f>
        <v>0</v>
      </c>
      <c r="S724" s="103" t="n">
        <f aca="false">IF(S$1="P",MAX(0,S$2-$C724),IF(S$1="C",MAX(0,$C724-S$2)))</f>
        <v>0</v>
      </c>
      <c r="T724" s="104" t="n">
        <f aca="false">A724</f>
        <v>34</v>
      </c>
      <c r="U724" s="105" t="n">
        <f aca="false">VLOOKUP($B724,Gas!$B$3:$E$2506,2)</f>
        <v>5.215</v>
      </c>
      <c r="V724" s="46" t="n">
        <f aca="false">C724/U724</f>
        <v>6.52540747842761</v>
      </c>
      <c r="W724" s="99" t="n">
        <f aca="false">VLOOKUP($B724,Gas!$B$3:$E$2506,4)</f>
        <v>0.3483134036539</v>
      </c>
    </row>
    <row r="725" customFormat="false" ht="12.75" hidden="false" customHeight="false" outlineLevel="0" collapsed="false">
      <c r="A725" s="95" t="n">
        <f aca="false">MONTH(B725)+(YEAR(B725)-1998)*12</f>
        <v>34</v>
      </c>
      <c r="B725" s="114" t="n">
        <v>36805</v>
      </c>
      <c r="C725" s="115" t="n">
        <v>36.12</v>
      </c>
      <c r="D725" s="98" t="n">
        <f aca="false">LN(C725/C724)</f>
        <v>0.0596042400359702</v>
      </c>
      <c r="E725" s="106" t="n">
        <f aca="false">STDEV(D716:D725)*SQRT(trade_day)</f>
        <v>2.75505016260615</v>
      </c>
      <c r="F725" s="97"/>
      <c r="G725" s="103" t="n">
        <f aca="false">IF(G$1="P",MAX(0,G$2-$C725),IF(G$1="C",MAX(0,$C725-G$2)))</f>
        <v>0</v>
      </c>
      <c r="H725" s="103" t="n">
        <f aca="false">IF(H$1="P",MAX(0,H$2-$C725),IF(H$1="C",MAX(0,$C725-H$2)))</f>
        <v>0</v>
      </c>
      <c r="I725" s="103" t="n">
        <f aca="false">IF(I$1="P",MAX(0,I$2-$C725),IF(I$1="C",MAX(0,$C725-I$2)))</f>
        <v>0</v>
      </c>
      <c r="J725" s="103" t="n">
        <f aca="false">IF(J$1="P",MAX(0,J$2-$C725),IF(J$1="C",MAX(0,$C725-J$2)))</f>
        <v>0</v>
      </c>
      <c r="K725" s="103" t="n">
        <f aca="false">IF(K$1="P",MAX(0,K$2-$C725),IF(K$1="C",MAX(0,$C725-K$2)))</f>
        <v>3.88</v>
      </c>
      <c r="L725" s="103" t="n">
        <f aca="false">IF(L$1="P",MAX(0,L$2-$C725),IF(L$1="C",MAX(0,$C725-L$2)))</f>
        <v>13.88</v>
      </c>
      <c r="M725" s="103" t="n">
        <f aca="false">IF(M$1="P",MAX(0,M$2-$C725),IF(M$1="C",MAX(0,$C725-M$2)))</f>
        <v>16.12</v>
      </c>
      <c r="N725" s="103" t="n">
        <f aca="false">IF(N$1="P",MAX(0,N$2-$C725),IF(N$1="C",MAX(0,$C725-N$2)))</f>
        <v>11.12</v>
      </c>
      <c r="O725" s="103" t="n">
        <f aca="false">IF(O$1="P",MAX(0,O$2-$C725),IF(O$1="C",MAX(0,$C725-O$2)))</f>
        <v>6.12</v>
      </c>
      <c r="P725" s="103" t="n">
        <f aca="false">IF(P$1="P",MAX(0,P$2-$C725),IF(P$1="C",MAX(0,$C725-P$2)))</f>
        <v>1.12</v>
      </c>
      <c r="Q725" s="103" t="n">
        <f aca="false">IF(Q$1="P",MAX(0,Q$2-$C725),IF(Q$1="C",MAX(0,$C725-Q$2)))</f>
        <v>0</v>
      </c>
      <c r="R725" s="103" t="n">
        <f aca="false">IF(R$1="P",MAX(0,R$2-$C725),IF(R$1="C",MAX(0,$C725-R$2)))</f>
        <v>0</v>
      </c>
      <c r="S725" s="103" t="n">
        <f aca="false">IF(S$1="P",MAX(0,S$2-$C725),IF(S$1="C",MAX(0,$C725-S$2)))</f>
        <v>0</v>
      </c>
      <c r="T725" s="104" t="n">
        <f aca="false">A725</f>
        <v>34</v>
      </c>
      <c r="U725" s="105" t="n">
        <f aca="false">VLOOKUP($B725,Gas!$B$3:$E$2506,2)</f>
        <v>5.25</v>
      </c>
      <c r="V725" s="46" t="n">
        <f aca="false">C725/U725</f>
        <v>6.88</v>
      </c>
      <c r="W725" s="99" t="n">
        <f aca="false">VLOOKUP($B725,Gas!$B$3:$E$2506,4)</f>
        <v>0.33881383807854</v>
      </c>
    </row>
    <row r="726" customFormat="false" ht="12.75" hidden="false" customHeight="false" outlineLevel="0" collapsed="false">
      <c r="A726" s="95" t="n">
        <f aca="false">MONTH(B726)+(YEAR(B726)-1998)*12</f>
        <v>34</v>
      </c>
      <c r="B726" s="114" t="n">
        <v>36808</v>
      </c>
      <c r="C726" s="115" t="n">
        <v>43.57</v>
      </c>
      <c r="D726" s="98" t="n">
        <f aca="false">LN(C726/C725)</f>
        <v>0.187522111580566</v>
      </c>
      <c r="E726" s="106" t="n">
        <f aca="false">STDEV(D717:D726)*SQRT(trade_day)</f>
        <v>2.83923618817722</v>
      </c>
      <c r="F726" s="97"/>
      <c r="G726" s="103" t="n">
        <f aca="false">IF(G$1="P",MAX(0,G$2-$C726),IF(G$1="C",MAX(0,$C726-G$2)))</f>
        <v>0</v>
      </c>
      <c r="H726" s="103" t="n">
        <f aca="false">IF(H$1="P",MAX(0,H$2-$C726),IF(H$1="C",MAX(0,$C726-H$2)))</f>
        <v>0</v>
      </c>
      <c r="I726" s="103" t="n">
        <f aca="false">IF(I$1="P",MAX(0,I$2-$C726),IF(I$1="C",MAX(0,$C726-I$2)))</f>
        <v>0</v>
      </c>
      <c r="J726" s="103" t="n">
        <f aca="false">IF(J$1="P",MAX(0,J$2-$C726),IF(J$1="C",MAX(0,$C726-J$2)))</f>
        <v>0</v>
      </c>
      <c r="K726" s="103" t="n">
        <f aca="false">IF(K$1="P",MAX(0,K$2-$C726),IF(K$1="C",MAX(0,$C726-K$2)))</f>
        <v>0</v>
      </c>
      <c r="L726" s="103" t="n">
        <f aca="false">IF(L$1="P",MAX(0,L$2-$C726),IF(L$1="C",MAX(0,$C726-L$2)))</f>
        <v>6.43</v>
      </c>
      <c r="M726" s="103" t="n">
        <f aca="false">IF(M$1="P",MAX(0,M$2-$C726),IF(M$1="C",MAX(0,$C726-M$2)))</f>
        <v>23.57</v>
      </c>
      <c r="N726" s="103" t="n">
        <f aca="false">IF(N$1="P",MAX(0,N$2-$C726),IF(N$1="C",MAX(0,$C726-N$2)))</f>
        <v>18.57</v>
      </c>
      <c r="O726" s="103" t="n">
        <f aca="false">IF(O$1="P",MAX(0,O$2-$C726),IF(O$1="C",MAX(0,$C726-O$2)))</f>
        <v>13.57</v>
      </c>
      <c r="P726" s="103" t="n">
        <f aca="false">IF(P$1="P",MAX(0,P$2-$C726),IF(P$1="C",MAX(0,$C726-P$2)))</f>
        <v>8.57</v>
      </c>
      <c r="Q726" s="103" t="n">
        <f aca="false">IF(Q$1="P",MAX(0,Q$2-$C726),IF(Q$1="C",MAX(0,$C726-Q$2)))</f>
        <v>3.57</v>
      </c>
      <c r="R726" s="103" t="n">
        <f aca="false">IF(R$1="P",MAX(0,R$2-$C726),IF(R$1="C",MAX(0,$C726-R$2)))</f>
        <v>0</v>
      </c>
      <c r="S726" s="103" t="n">
        <f aca="false">IF(S$1="P",MAX(0,S$2-$C726),IF(S$1="C",MAX(0,$C726-S$2)))</f>
        <v>0</v>
      </c>
      <c r="T726" s="104" t="n">
        <f aca="false">A726</f>
        <v>34</v>
      </c>
      <c r="U726" s="105" t="n">
        <f aca="false">VLOOKUP($B726,Gas!$B$3:$E$2506,2)</f>
        <v>5.06</v>
      </c>
      <c r="V726" s="46" t="n">
        <f aca="false">C726/U726</f>
        <v>8.61067193675889</v>
      </c>
      <c r="W726" s="99" t="n">
        <f aca="false">VLOOKUP($B726,Gas!$B$3:$E$2506,4)</f>
        <v>0.29601124171082</v>
      </c>
    </row>
    <row r="727" customFormat="false" ht="12.75" hidden="false" customHeight="false" outlineLevel="0" collapsed="false">
      <c r="A727" s="95" t="n">
        <f aca="false">MONTH(B727)+(YEAR(B727)-1998)*12</f>
        <v>34</v>
      </c>
      <c r="B727" s="114" t="n">
        <v>36809</v>
      </c>
      <c r="C727" s="115" t="n">
        <v>38.58</v>
      </c>
      <c r="D727" s="98" t="n">
        <f aca="false">LN(C727/C726)</f>
        <v>-0.121634832651768</v>
      </c>
      <c r="E727" s="106" t="n">
        <f aca="false">STDEV(D718:D727)*SQRT(trade_day)</f>
        <v>2.81204320227606</v>
      </c>
      <c r="F727" s="97"/>
      <c r="G727" s="103" t="n">
        <f aca="false">IF(G$1="P",MAX(0,G$2-$C727),IF(G$1="C",MAX(0,$C727-G$2)))</f>
        <v>0</v>
      </c>
      <c r="H727" s="103" t="n">
        <f aca="false">IF(H$1="P",MAX(0,H$2-$C727),IF(H$1="C",MAX(0,$C727-H$2)))</f>
        <v>0</v>
      </c>
      <c r="I727" s="103" t="n">
        <f aca="false">IF(I$1="P",MAX(0,I$2-$C727),IF(I$1="C",MAX(0,$C727-I$2)))</f>
        <v>0</v>
      </c>
      <c r="J727" s="103" t="n">
        <f aca="false">IF(J$1="P",MAX(0,J$2-$C727),IF(J$1="C",MAX(0,$C727-J$2)))</f>
        <v>0</v>
      </c>
      <c r="K727" s="103" t="n">
        <f aca="false">IF(K$1="P",MAX(0,K$2-$C727),IF(K$1="C",MAX(0,$C727-K$2)))</f>
        <v>1.42</v>
      </c>
      <c r="L727" s="103" t="n">
        <f aca="false">IF(L$1="P",MAX(0,L$2-$C727),IF(L$1="C",MAX(0,$C727-L$2)))</f>
        <v>11.42</v>
      </c>
      <c r="M727" s="103" t="n">
        <f aca="false">IF(M$1="P",MAX(0,M$2-$C727),IF(M$1="C",MAX(0,$C727-M$2)))</f>
        <v>18.58</v>
      </c>
      <c r="N727" s="103" t="n">
        <f aca="false">IF(N$1="P",MAX(0,N$2-$C727),IF(N$1="C",MAX(0,$C727-N$2)))</f>
        <v>13.58</v>
      </c>
      <c r="O727" s="103" t="n">
        <f aca="false">IF(O$1="P",MAX(0,O$2-$C727),IF(O$1="C",MAX(0,$C727-O$2)))</f>
        <v>8.58</v>
      </c>
      <c r="P727" s="103" t="n">
        <f aca="false">IF(P$1="P",MAX(0,P$2-$C727),IF(P$1="C",MAX(0,$C727-P$2)))</f>
        <v>3.58</v>
      </c>
      <c r="Q727" s="103" t="n">
        <f aca="false">IF(Q$1="P",MAX(0,Q$2-$C727),IF(Q$1="C",MAX(0,$C727-Q$2)))</f>
        <v>0</v>
      </c>
      <c r="R727" s="103" t="n">
        <f aca="false">IF(R$1="P",MAX(0,R$2-$C727),IF(R$1="C",MAX(0,$C727-R$2)))</f>
        <v>0</v>
      </c>
      <c r="S727" s="103" t="n">
        <f aca="false">IF(S$1="P",MAX(0,S$2-$C727),IF(S$1="C",MAX(0,$C727-S$2)))</f>
        <v>0</v>
      </c>
      <c r="T727" s="104" t="n">
        <f aca="false">A727</f>
        <v>34</v>
      </c>
      <c r="U727" s="105" t="n">
        <f aca="false">VLOOKUP($B727,Gas!$B$3:$E$2506,2)</f>
        <v>5.055</v>
      </c>
      <c r="V727" s="46" t="n">
        <f aca="false">C727/U727</f>
        <v>7.63204747774481</v>
      </c>
      <c r="W727" s="99" t="n">
        <f aca="false">VLOOKUP($B727,Gas!$B$3:$E$2506,4)</f>
        <v>0.291405393604154</v>
      </c>
    </row>
    <row r="728" customFormat="false" ht="12.75" hidden="false" customHeight="false" outlineLevel="0" collapsed="false">
      <c r="A728" s="95" t="n">
        <f aca="false">MONTH(B728)+(YEAR(B728)-1998)*12</f>
        <v>34</v>
      </c>
      <c r="B728" s="114" t="n">
        <v>36810</v>
      </c>
      <c r="C728" s="115" t="n">
        <v>33.98</v>
      </c>
      <c r="D728" s="98" t="n">
        <f aca="false">LN(C728/C727)</f>
        <v>-0.126961891233797</v>
      </c>
      <c r="E728" s="106" t="n">
        <f aca="false">STDEV(D719:D728)*SQRT(trade_day)</f>
        <v>2.9322895772521</v>
      </c>
      <c r="F728" s="97"/>
      <c r="G728" s="103" t="n">
        <f aca="false">IF(G$1="P",MAX(0,G$2-$C728),IF(G$1="C",MAX(0,$C728-G$2)))</f>
        <v>0</v>
      </c>
      <c r="H728" s="103" t="n">
        <f aca="false">IF(H$1="P",MAX(0,H$2-$C728),IF(H$1="C",MAX(0,$C728-H$2)))</f>
        <v>0</v>
      </c>
      <c r="I728" s="103" t="n">
        <f aca="false">IF(I$1="P",MAX(0,I$2-$C728),IF(I$1="C",MAX(0,$C728-I$2)))</f>
        <v>0</v>
      </c>
      <c r="J728" s="103" t="n">
        <f aca="false">IF(J$1="P",MAX(0,J$2-$C728),IF(J$1="C",MAX(0,$C728-J$2)))</f>
        <v>1.02</v>
      </c>
      <c r="K728" s="103" t="n">
        <f aca="false">IF(K$1="P",MAX(0,K$2-$C728),IF(K$1="C",MAX(0,$C728-K$2)))</f>
        <v>6.02</v>
      </c>
      <c r="L728" s="103" t="n">
        <f aca="false">IF(L$1="P",MAX(0,L$2-$C728),IF(L$1="C",MAX(0,$C728-L$2)))</f>
        <v>16.02</v>
      </c>
      <c r="M728" s="103" t="n">
        <f aca="false">IF(M$1="P",MAX(0,M$2-$C728),IF(M$1="C",MAX(0,$C728-M$2)))</f>
        <v>13.98</v>
      </c>
      <c r="N728" s="103" t="n">
        <f aca="false">IF(N$1="P",MAX(0,N$2-$C728),IF(N$1="C",MAX(0,$C728-N$2)))</f>
        <v>8.98</v>
      </c>
      <c r="O728" s="103" t="n">
        <f aca="false">IF(O$1="P",MAX(0,O$2-$C728),IF(O$1="C",MAX(0,$C728-O$2)))</f>
        <v>3.98</v>
      </c>
      <c r="P728" s="103" t="n">
        <f aca="false">IF(P$1="P",MAX(0,P$2-$C728),IF(P$1="C",MAX(0,$C728-P$2)))</f>
        <v>0</v>
      </c>
      <c r="Q728" s="103" t="n">
        <f aca="false">IF(Q$1="P",MAX(0,Q$2-$C728),IF(Q$1="C",MAX(0,$C728-Q$2)))</f>
        <v>0</v>
      </c>
      <c r="R728" s="103" t="n">
        <f aca="false">IF(R$1="P",MAX(0,R$2-$C728),IF(R$1="C",MAX(0,$C728-R$2)))</f>
        <v>0</v>
      </c>
      <c r="S728" s="103" t="n">
        <f aca="false">IF(S$1="P",MAX(0,S$2-$C728),IF(S$1="C",MAX(0,$C728-S$2)))</f>
        <v>0</v>
      </c>
      <c r="T728" s="104" t="n">
        <f aca="false">A728</f>
        <v>34</v>
      </c>
      <c r="U728" s="105" t="n">
        <f aca="false">VLOOKUP($B728,Gas!$B$3:$E$2506,2)</f>
        <v>5.08</v>
      </c>
      <c r="V728" s="46" t="n">
        <f aca="false">C728/U728</f>
        <v>6.68897637795276</v>
      </c>
      <c r="W728" s="99" t="n">
        <f aca="false">VLOOKUP($B728,Gas!$B$3:$E$2506,4)</f>
        <v>0.289980398148633</v>
      </c>
    </row>
    <row r="729" customFormat="false" ht="12.75" hidden="false" customHeight="false" outlineLevel="0" collapsed="false">
      <c r="A729" s="95" t="n">
        <f aca="false">MONTH(B729)+(YEAR(B729)-1998)*12</f>
        <v>34</v>
      </c>
      <c r="B729" s="114" t="n">
        <v>36811</v>
      </c>
      <c r="C729" s="115" t="n">
        <v>34.16</v>
      </c>
      <c r="D729" s="98" t="n">
        <f aca="false">LN(C729/C728)</f>
        <v>0.00528325267658314</v>
      </c>
      <c r="E729" s="106" t="n">
        <f aca="false">STDEV(D720:D729)*SQRT(trade_day)</f>
        <v>2.91874499317016</v>
      </c>
      <c r="F729" s="97"/>
      <c r="G729" s="103" t="n">
        <f aca="false">IF(G$1="P",MAX(0,G$2-$C729),IF(G$1="C",MAX(0,$C729-G$2)))</f>
        <v>0</v>
      </c>
      <c r="H729" s="103" t="n">
        <f aca="false">IF(H$1="P",MAX(0,H$2-$C729),IF(H$1="C",MAX(0,$C729-H$2)))</f>
        <v>0</v>
      </c>
      <c r="I729" s="103" t="n">
        <f aca="false">IF(I$1="P",MAX(0,I$2-$C729),IF(I$1="C",MAX(0,$C729-I$2)))</f>
        <v>0</v>
      </c>
      <c r="J729" s="103" t="n">
        <f aca="false">IF(J$1="P",MAX(0,J$2-$C729),IF(J$1="C",MAX(0,$C729-J$2)))</f>
        <v>0.840000000000003</v>
      </c>
      <c r="K729" s="103" t="n">
        <f aca="false">IF(K$1="P",MAX(0,K$2-$C729),IF(K$1="C",MAX(0,$C729-K$2)))</f>
        <v>5.84</v>
      </c>
      <c r="L729" s="103" t="n">
        <f aca="false">IF(L$1="P",MAX(0,L$2-$C729),IF(L$1="C",MAX(0,$C729-L$2)))</f>
        <v>15.84</v>
      </c>
      <c r="M729" s="103" t="n">
        <f aca="false">IF(M$1="P",MAX(0,M$2-$C729),IF(M$1="C",MAX(0,$C729-M$2)))</f>
        <v>14.16</v>
      </c>
      <c r="N729" s="103" t="n">
        <f aca="false">IF(N$1="P",MAX(0,N$2-$C729),IF(N$1="C",MAX(0,$C729-N$2)))</f>
        <v>9.16</v>
      </c>
      <c r="O729" s="103" t="n">
        <f aca="false">IF(O$1="P",MAX(0,O$2-$C729),IF(O$1="C",MAX(0,$C729-O$2)))</f>
        <v>4.16</v>
      </c>
      <c r="P729" s="103" t="n">
        <f aca="false">IF(P$1="P",MAX(0,P$2-$C729),IF(P$1="C",MAX(0,$C729-P$2)))</f>
        <v>0</v>
      </c>
      <c r="Q729" s="103" t="n">
        <f aca="false">IF(Q$1="P",MAX(0,Q$2-$C729),IF(Q$1="C",MAX(0,$C729-Q$2)))</f>
        <v>0</v>
      </c>
      <c r="R729" s="103" t="n">
        <f aca="false">IF(R$1="P",MAX(0,R$2-$C729),IF(R$1="C",MAX(0,$C729-R$2)))</f>
        <v>0</v>
      </c>
      <c r="S729" s="103" t="n">
        <f aca="false">IF(S$1="P",MAX(0,S$2-$C729),IF(S$1="C",MAX(0,$C729-S$2)))</f>
        <v>0</v>
      </c>
      <c r="T729" s="104" t="n">
        <f aca="false">A729</f>
        <v>34</v>
      </c>
      <c r="U729" s="105" t="n">
        <f aca="false">VLOOKUP($B729,Gas!$B$3:$E$2506,2)</f>
        <v>5.16</v>
      </c>
      <c r="V729" s="46" t="n">
        <f aca="false">C729/U729</f>
        <v>6.62015503875969</v>
      </c>
      <c r="W729" s="99" t="n">
        <f aca="false">VLOOKUP($B729,Gas!$B$3:$E$2506,4)</f>
        <v>0.305977631610611</v>
      </c>
    </row>
    <row r="730" customFormat="false" ht="12.75" hidden="false" customHeight="false" outlineLevel="0" collapsed="false">
      <c r="A730" s="95" t="n">
        <f aca="false">MONTH(B730)+(YEAR(B730)-1998)*12</f>
        <v>34</v>
      </c>
      <c r="B730" s="114" t="n">
        <v>36812</v>
      </c>
      <c r="C730" s="115" t="n">
        <v>36.28</v>
      </c>
      <c r="D730" s="98" t="n">
        <f aca="false">LN(C730/C729)</f>
        <v>0.0602112563265669</v>
      </c>
      <c r="E730" s="106" t="n">
        <f aca="false">STDEV(D721:D730)*SQRT(trade_day)</f>
        <v>2.87268488298243</v>
      </c>
      <c r="F730" s="97"/>
      <c r="G730" s="103" t="n">
        <f aca="false">IF(G$1="P",MAX(0,G$2-$C730),IF(G$1="C",MAX(0,$C730-G$2)))</f>
        <v>0</v>
      </c>
      <c r="H730" s="103" t="n">
        <f aca="false">IF(H$1="P",MAX(0,H$2-$C730),IF(H$1="C",MAX(0,$C730-H$2)))</f>
        <v>0</v>
      </c>
      <c r="I730" s="103" t="n">
        <f aca="false">IF(I$1="P",MAX(0,I$2-$C730),IF(I$1="C",MAX(0,$C730-I$2)))</f>
        <v>0</v>
      </c>
      <c r="J730" s="103" t="n">
        <f aca="false">IF(J$1="P",MAX(0,J$2-$C730),IF(J$1="C",MAX(0,$C730-J$2)))</f>
        <v>0</v>
      </c>
      <c r="K730" s="103" t="n">
        <f aca="false">IF(K$1="P",MAX(0,K$2-$C730),IF(K$1="C",MAX(0,$C730-K$2)))</f>
        <v>3.72</v>
      </c>
      <c r="L730" s="103" t="n">
        <f aca="false">IF(L$1="P",MAX(0,L$2-$C730),IF(L$1="C",MAX(0,$C730-L$2)))</f>
        <v>13.72</v>
      </c>
      <c r="M730" s="103" t="n">
        <f aca="false">IF(M$1="P",MAX(0,M$2-$C730),IF(M$1="C",MAX(0,$C730-M$2)))</f>
        <v>16.28</v>
      </c>
      <c r="N730" s="103" t="n">
        <f aca="false">IF(N$1="P",MAX(0,N$2-$C730),IF(N$1="C",MAX(0,$C730-N$2)))</f>
        <v>11.28</v>
      </c>
      <c r="O730" s="103" t="n">
        <f aca="false">IF(O$1="P",MAX(0,O$2-$C730),IF(O$1="C",MAX(0,$C730-O$2)))</f>
        <v>6.28</v>
      </c>
      <c r="P730" s="103" t="n">
        <f aca="false">IF(P$1="P",MAX(0,P$2-$C730),IF(P$1="C",MAX(0,$C730-P$2)))</f>
        <v>1.28</v>
      </c>
      <c r="Q730" s="103" t="n">
        <f aca="false">IF(Q$1="P",MAX(0,Q$2-$C730),IF(Q$1="C",MAX(0,$C730-Q$2)))</f>
        <v>0</v>
      </c>
      <c r="R730" s="103" t="n">
        <f aca="false">IF(R$1="P",MAX(0,R$2-$C730),IF(R$1="C",MAX(0,$C730-R$2)))</f>
        <v>0</v>
      </c>
      <c r="S730" s="103" t="n">
        <f aca="false">IF(S$1="P",MAX(0,S$2-$C730),IF(S$1="C",MAX(0,$C730-S$2)))</f>
        <v>0</v>
      </c>
      <c r="T730" s="104" t="n">
        <f aca="false">A730</f>
        <v>34</v>
      </c>
      <c r="U730" s="105" t="n">
        <f aca="false">VLOOKUP($B730,Gas!$B$3:$E$2506,2)</f>
        <v>5.545</v>
      </c>
      <c r="V730" s="46" t="n">
        <f aca="false">C730/U730</f>
        <v>6.54283137962128</v>
      </c>
      <c r="W730" s="99" t="n">
        <f aca="false">VLOOKUP($B730,Gas!$B$3:$E$2506,4)</f>
        <v>0.514807948236957</v>
      </c>
    </row>
    <row r="731" customFormat="false" ht="12.75" hidden="false" customHeight="false" outlineLevel="0" collapsed="false">
      <c r="A731" s="95" t="n">
        <f aca="false">MONTH(B731)+(YEAR(B731)-1998)*12</f>
        <v>34</v>
      </c>
      <c r="B731" s="114" t="n">
        <v>36815</v>
      </c>
      <c r="C731" s="115" t="n">
        <v>36.76</v>
      </c>
      <c r="D731" s="98" t="n">
        <f aca="false">LN(C731/C730)</f>
        <v>0.0131436722405503</v>
      </c>
      <c r="E731" s="106" t="n">
        <f aca="false">STDEV(D722:D731)*SQRT(trade_day)</f>
        <v>2.63681816179839</v>
      </c>
      <c r="F731" s="97"/>
      <c r="G731" s="103" t="n">
        <f aca="false">IF(G$1="P",MAX(0,G$2-$C731),IF(G$1="C",MAX(0,$C731-G$2)))</f>
        <v>0</v>
      </c>
      <c r="H731" s="103" t="n">
        <f aca="false">IF(H$1="P",MAX(0,H$2-$C731),IF(H$1="C",MAX(0,$C731-H$2)))</f>
        <v>0</v>
      </c>
      <c r="I731" s="103" t="n">
        <f aca="false">IF(I$1="P",MAX(0,I$2-$C731),IF(I$1="C",MAX(0,$C731-I$2)))</f>
        <v>0</v>
      </c>
      <c r="J731" s="103" t="n">
        <f aca="false">IF(J$1="P",MAX(0,J$2-$C731),IF(J$1="C",MAX(0,$C731-J$2)))</f>
        <v>0</v>
      </c>
      <c r="K731" s="103" t="n">
        <f aca="false">IF(K$1="P",MAX(0,K$2-$C731),IF(K$1="C",MAX(0,$C731-K$2)))</f>
        <v>3.24</v>
      </c>
      <c r="L731" s="103" t="n">
        <f aca="false">IF(L$1="P",MAX(0,L$2-$C731),IF(L$1="C",MAX(0,$C731-L$2)))</f>
        <v>13.24</v>
      </c>
      <c r="M731" s="103" t="n">
        <f aca="false">IF(M$1="P",MAX(0,M$2-$C731),IF(M$1="C",MAX(0,$C731-M$2)))</f>
        <v>16.76</v>
      </c>
      <c r="N731" s="103" t="n">
        <f aca="false">IF(N$1="P",MAX(0,N$2-$C731),IF(N$1="C",MAX(0,$C731-N$2)))</f>
        <v>11.76</v>
      </c>
      <c r="O731" s="103" t="n">
        <f aca="false">IF(O$1="P",MAX(0,O$2-$C731),IF(O$1="C",MAX(0,$C731-O$2)))</f>
        <v>6.76</v>
      </c>
      <c r="P731" s="103" t="n">
        <f aca="false">IF(P$1="P",MAX(0,P$2-$C731),IF(P$1="C",MAX(0,$C731-P$2)))</f>
        <v>1.76</v>
      </c>
      <c r="Q731" s="103" t="n">
        <f aca="false">IF(Q$1="P",MAX(0,Q$2-$C731),IF(Q$1="C",MAX(0,$C731-Q$2)))</f>
        <v>0</v>
      </c>
      <c r="R731" s="103" t="n">
        <f aca="false">IF(R$1="P",MAX(0,R$2-$C731),IF(R$1="C",MAX(0,$C731-R$2)))</f>
        <v>0</v>
      </c>
      <c r="S731" s="103" t="n">
        <f aca="false">IF(S$1="P",MAX(0,S$2-$C731),IF(S$1="C",MAX(0,$C731-S$2)))</f>
        <v>0</v>
      </c>
      <c r="T731" s="104" t="n">
        <f aca="false">A731</f>
        <v>34</v>
      </c>
      <c r="U731" s="105" t="n">
        <f aca="false">VLOOKUP($B731,Gas!$B$3:$E$2506,2)</f>
        <v>5.43</v>
      </c>
      <c r="V731" s="46" t="n">
        <f aca="false">C731/U731</f>
        <v>6.76979742173112</v>
      </c>
      <c r="W731" s="99" t="n">
        <f aca="false">VLOOKUP($B731,Gas!$B$3:$E$2506,4)</f>
        <v>0.537814846964211</v>
      </c>
    </row>
    <row r="732" customFormat="false" ht="12.75" hidden="false" customHeight="false" outlineLevel="0" collapsed="false">
      <c r="A732" s="95" t="n">
        <f aca="false">MONTH(B732)+(YEAR(B732)-1998)*12</f>
        <v>34</v>
      </c>
      <c r="B732" s="114" t="n">
        <v>36816</v>
      </c>
      <c r="C732" s="115" t="n">
        <v>41.5</v>
      </c>
      <c r="D732" s="98" t="n">
        <f aca="false">LN(C732/C731)</f>
        <v>0.121283129749166</v>
      </c>
      <c r="E732" s="106" t="n">
        <f aca="false">STDEV(D723:D732)*SQRT(trade_day)</f>
        <v>1.78521656895354</v>
      </c>
      <c r="F732" s="97"/>
      <c r="G732" s="103" t="n">
        <f aca="false">IF(G$1="P",MAX(0,G$2-$C732),IF(G$1="C",MAX(0,$C732-G$2)))</f>
        <v>0</v>
      </c>
      <c r="H732" s="103" t="n">
        <f aca="false">IF(H$1="P",MAX(0,H$2-$C732),IF(H$1="C",MAX(0,$C732-H$2)))</f>
        <v>0</v>
      </c>
      <c r="I732" s="103" t="n">
        <f aca="false">IF(I$1="P",MAX(0,I$2-$C732),IF(I$1="C",MAX(0,$C732-I$2)))</f>
        <v>0</v>
      </c>
      <c r="J732" s="103" t="n">
        <f aca="false">IF(J$1="P",MAX(0,J$2-$C732),IF(J$1="C",MAX(0,$C732-J$2)))</f>
        <v>0</v>
      </c>
      <c r="K732" s="103" t="n">
        <f aca="false">IF(K$1="P",MAX(0,K$2-$C732),IF(K$1="C",MAX(0,$C732-K$2)))</f>
        <v>0</v>
      </c>
      <c r="L732" s="103" t="n">
        <f aca="false">IF(L$1="P",MAX(0,L$2-$C732),IF(L$1="C",MAX(0,$C732-L$2)))</f>
        <v>8.5</v>
      </c>
      <c r="M732" s="103" t="n">
        <f aca="false">IF(M$1="P",MAX(0,M$2-$C732),IF(M$1="C",MAX(0,$C732-M$2)))</f>
        <v>21.5</v>
      </c>
      <c r="N732" s="103" t="n">
        <f aca="false">IF(N$1="P",MAX(0,N$2-$C732),IF(N$1="C",MAX(0,$C732-N$2)))</f>
        <v>16.5</v>
      </c>
      <c r="O732" s="103" t="n">
        <f aca="false">IF(O$1="P",MAX(0,O$2-$C732),IF(O$1="C",MAX(0,$C732-O$2)))</f>
        <v>11.5</v>
      </c>
      <c r="P732" s="103" t="n">
        <f aca="false">IF(P$1="P",MAX(0,P$2-$C732),IF(P$1="C",MAX(0,$C732-P$2)))</f>
        <v>6.5</v>
      </c>
      <c r="Q732" s="103" t="n">
        <f aca="false">IF(Q$1="P",MAX(0,Q$2-$C732),IF(Q$1="C",MAX(0,$C732-Q$2)))</f>
        <v>1.5</v>
      </c>
      <c r="R732" s="103" t="n">
        <f aca="false">IF(R$1="P",MAX(0,R$2-$C732),IF(R$1="C",MAX(0,$C732-R$2)))</f>
        <v>0</v>
      </c>
      <c r="S732" s="103" t="n">
        <f aca="false">IF(S$1="P",MAX(0,S$2-$C732),IF(S$1="C",MAX(0,$C732-S$2)))</f>
        <v>0</v>
      </c>
      <c r="T732" s="104" t="n">
        <f aca="false">A732</f>
        <v>34</v>
      </c>
      <c r="U732" s="105" t="n">
        <f aca="false">VLOOKUP($B732,Gas!$B$3:$E$2506,2)</f>
        <v>5.34</v>
      </c>
      <c r="V732" s="46" t="n">
        <f aca="false">C732/U732</f>
        <v>7.77153558052435</v>
      </c>
      <c r="W732" s="99" t="n">
        <f aca="false">VLOOKUP($B732,Gas!$B$3:$E$2506,4)</f>
        <v>0.488172242264078</v>
      </c>
    </row>
    <row r="733" customFormat="false" ht="12.75" hidden="false" customHeight="false" outlineLevel="0" collapsed="false">
      <c r="A733" s="95" t="n">
        <f aca="false">MONTH(B733)+(YEAR(B733)-1998)*12</f>
        <v>34</v>
      </c>
      <c r="B733" s="114" t="n">
        <v>36817</v>
      </c>
      <c r="C733" s="115" t="n">
        <v>47.41</v>
      </c>
      <c r="D733" s="98" t="n">
        <f aca="false">LN(C733/C732)</f>
        <v>0.133139749677374</v>
      </c>
      <c r="E733" s="106" t="n">
        <f aca="false">STDEV(D724:D733)*SQRT(trade_day)</f>
        <v>1.67292077046344</v>
      </c>
      <c r="F733" s="97"/>
      <c r="G733" s="103" t="n">
        <f aca="false">IF(G$1="P",MAX(0,G$2-$C733),IF(G$1="C",MAX(0,$C733-G$2)))</f>
        <v>0</v>
      </c>
      <c r="H733" s="103" t="n">
        <f aca="false">IF(H$1="P",MAX(0,H$2-$C733),IF(H$1="C",MAX(0,$C733-H$2)))</f>
        <v>0</v>
      </c>
      <c r="I733" s="103" t="n">
        <f aca="false">IF(I$1="P",MAX(0,I$2-$C733),IF(I$1="C",MAX(0,$C733-I$2)))</f>
        <v>0</v>
      </c>
      <c r="J733" s="103" t="n">
        <f aca="false">IF(J$1="P",MAX(0,J$2-$C733),IF(J$1="C",MAX(0,$C733-J$2)))</f>
        <v>0</v>
      </c>
      <c r="K733" s="103" t="n">
        <f aca="false">IF(K$1="P",MAX(0,K$2-$C733),IF(K$1="C",MAX(0,$C733-K$2)))</f>
        <v>0</v>
      </c>
      <c r="L733" s="103" t="n">
        <f aca="false">IF(L$1="P",MAX(0,L$2-$C733),IF(L$1="C",MAX(0,$C733-L$2)))</f>
        <v>2.59</v>
      </c>
      <c r="M733" s="103" t="n">
        <f aca="false">IF(M$1="P",MAX(0,M$2-$C733),IF(M$1="C",MAX(0,$C733-M$2)))</f>
        <v>27.41</v>
      </c>
      <c r="N733" s="103" t="n">
        <f aca="false">IF(N$1="P",MAX(0,N$2-$C733),IF(N$1="C",MAX(0,$C733-N$2)))</f>
        <v>22.41</v>
      </c>
      <c r="O733" s="103" t="n">
        <f aca="false">IF(O$1="P",MAX(0,O$2-$C733),IF(O$1="C",MAX(0,$C733-O$2)))</f>
        <v>17.41</v>
      </c>
      <c r="P733" s="103" t="n">
        <f aca="false">IF(P$1="P",MAX(0,P$2-$C733),IF(P$1="C",MAX(0,$C733-P$2)))</f>
        <v>12.41</v>
      </c>
      <c r="Q733" s="103" t="n">
        <f aca="false">IF(Q$1="P",MAX(0,Q$2-$C733),IF(Q$1="C",MAX(0,$C733-Q$2)))</f>
        <v>7.41</v>
      </c>
      <c r="R733" s="103" t="n">
        <f aca="false">IF(R$1="P",MAX(0,R$2-$C733),IF(R$1="C",MAX(0,$C733-R$2)))</f>
        <v>0</v>
      </c>
      <c r="S733" s="103" t="n">
        <f aca="false">IF(S$1="P",MAX(0,S$2-$C733),IF(S$1="C",MAX(0,$C733-S$2)))</f>
        <v>0</v>
      </c>
      <c r="T733" s="104" t="n">
        <f aca="false">A733</f>
        <v>34</v>
      </c>
      <c r="U733" s="105" t="n">
        <f aca="false">VLOOKUP($B733,Gas!$B$3:$E$2506,2)</f>
        <v>5.27</v>
      </c>
      <c r="V733" s="46" t="n">
        <f aca="false">C733/U733</f>
        <v>8.99620493358634</v>
      </c>
      <c r="W733" s="99" t="n">
        <f aca="false">VLOOKUP($B733,Gas!$B$3:$E$2506,4)</f>
        <v>0.500431638811689</v>
      </c>
    </row>
    <row r="734" customFormat="false" ht="12.75" hidden="false" customHeight="false" outlineLevel="0" collapsed="false">
      <c r="A734" s="95" t="n">
        <f aca="false">MONTH(B734)+(YEAR(B734)-1998)*12</f>
        <v>34</v>
      </c>
      <c r="B734" s="114" t="n">
        <v>36818</v>
      </c>
      <c r="C734" s="115" t="n">
        <v>48.09</v>
      </c>
      <c r="D734" s="98" t="n">
        <f aca="false">LN(C734/C733)</f>
        <v>0.0142410783755445</v>
      </c>
      <c r="E734" s="106" t="n">
        <f aca="false">STDEV(D725:D734)*SQRT(trade_day)</f>
        <v>1.61706407569941</v>
      </c>
      <c r="F734" s="97"/>
      <c r="G734" s="103" t="n">
        <f aca="false">IF(G$1="P",MAX(0,G$2-$C734),IF(G$1="C",MAX(0,$C734-G$2)))</f>
        <v>0</v>
      </c>
      <c r="H734" s="103" t="n">
        <f aca="false">IF(H$1="P",MAX(0,H$2-$C734),IF(H$1="C",MAX(0,$C734-H$2)))</f>
        <v>0</v>
      </c>
      <c r="I734" s="103" t="n">
        <f aca="false">IF(I$1="P",MAX(0,I$2-$C734),IF(I$1="C",MAX(0,$C734-I$2)))</f>
        <v>0</v>
      </c>
      <c r="J734" s="103" t="n">
        <f aca="false">IF(J$1="P",MAX(0,J$2-$C734),IF(J$1="C",MAX(0,$C734-J$2)))</f>
        <v>0</v>
      </c>
      <c r="K734" s="103" t="n">
        <f aca="false">IF(K$1="P",MAX(0,K$2-$C734),IF(K$1="C",MAX(0,$C734-K$2)))</f>
        <v>0</v>
      </c>
      <c r="L734" s="103" t="n">
        <f aca="false">IF(L$1="P",MAX(0,L$2-$C734),IF(L$1="C",MAX(0,$C734-L$2)))</f>
        <v>1.91</v>
      </c>
      <c r="M734" s="103" t="n">
        <f aca="false">IF(M$1="P",MAX(0,M$2-$C734),IF(M$1="C",MAX(0,$C734-M$2)))</f>
        <v>28.09</v>
      </c>
      <c r="N734" s="103" t="n">
        <f aca="false">IF(N$1="P",MAX(0,N$2-$C734),IF(N$1="C",MAX(0,$C734-N$2)))</f>
        <v>23.09</v>
      </c>
      <c r="O734" s="103" t="n">
        <f aca="false">IF(O$1="P",MAX(0,O$2-$C734),IF(O$1="C",MAX(0,$C734-O$2)))</f>
        <v>18.09</v>
      </c>
      <c r="P734" s="103" t="n">
        <f aca="false">IF(P$1="P",MAX(0,P$2-$C734),IF(P$1="C",MAX(0,$C734-P$2)))</f>
        <v>13.09</v>
      </c>
      <c r="Q734" s="103" t="n">
        <f aca="false">IF(Q$1="P",MAX(0,Q$2-$C734),IF(Q$1="C",MAX(0,$C734-Q$2)))</f>
        <v>8.09</v>
      </c>
      <c r="R734" s="103" t="n">
        <f aca="false">IF(R$1="P",MAX(0,R$2-$C734),IF(R$1="C",MAX(0,$C734-R$2)))</f>
        <v>0</v>
      </c>
      <c r="S734" s="103" t="n">
        <f aca="false">IF(S$1="P",MAX(0,S$2-$C734),IF(S$1="C",MAX(0,$C734-S$2)))</f>
        <v>0</v>
      </c>
      <c r="T734" s="104" t="n">
        <f aca="false">A734</f>
        <v>34</v>
      </c>
      <c r="U734" s="105" t="n">
        <f aca="false">VLOOKUP($B734,Gas!$B$3:$E$2506,2)</f>
        <v>5.38</v>
      </c>
      <c r="V734" s="46" t="n">
        <f aca="false">C734/U734</f>
        <v>8.93866171003718</v>
      </c>
      <c r="W734" s="99" t="n">
        <f aca="false">VLOOKUP($B734,Gas!$B$3:$E$2506,4)</f>
        <v>0.509111686668519</v>
      </c>
    </row>
    <row r="735" customFormat="false" ht="12.75" hidden="false" customHeight="false" outlineLevel="0" collapsed="false">
      <c r="A735" s="95" t="n">
        <f aca="false">MONTH(B735)+(YEAR(B735)-1998)*12</f>
        <v>34</v>
      </c>
      <c r="B735" s="114" t="n">
        <v>36819</v>
      </c>
      <c r="C735" s="115" t="n">
        <v>38.12</v>
      </c>
      <c r="D735" s="98" t="n">
        <f aca="false">LN(C735/C734)</f>
        <v>-0.23233517650357</v>
      </c>
      <c r="E735" s="106" t="n">
        <f aca="false">STDEV(D726:D735)*SQRT(trade_day)</f>
        <v>2.08321836654448</v>
      </c>
      <c r="F735" s="97"/>
      <c r="G735" s="103" t="n">
        <f aca="false">IF(G$1="P",MAX(0,G$2-$C735),IF(G$1="C",MAX(0,$C735-G$2)))</f>
        <v>0</v>
      </c>
      <c r="H735" s="103" t="n">
        <f aca="false">IF(H$1="P",MAX(0,H$2-$C735),IF(H$1="C",MAX(0,$C735-H$2)))</f>
        <v>0</v>
      </c>
      <c r="I735" s="103" t="n">
        <f aca="false">IF(I$1="P",MAX(0,I$2-$C735),IF(I$1="C",MAX(0,$C735-I$2)))</f>
        <v>0</v>
      </c>
      <c r="J735" s="103" t="n">
        <f aca="false">IF(J$1="P",MAX(0,J$2-$C735),IF(J$1="C",MAX(0,$C735-J$2)))</f>
        <v>0</v>
      </c>
      <c r="K735" s="103" t="n">
        <f aca="false">IF(K$1="P",MAX(0,K$2-$C735),IF(K$1="C",MAX(0,$C735-K$2)))</f>
        <v>1.88</v>
      </c>
      <c r="L735" s="103" t="n">
        <f aca="false">IF(L$1="P",MAX(0,L$2-$C735),IF(L$1="C",MAX(0,$C735-L$2)))</f>
        <v>11.88</v>
      </c>
      <c r="M735" s="103" t="n">
        <f aca="false">IF(M$1="P",MAX(0,M$2-$C735),IF(M$1="C",MAX(0,$C735-M$2)))</f>
        <v>18.12</v>
      </c>
      <c r="N735" s="103" t="n">
        <f aca="false">IF(N$1="P",MAX(0,N$2-$C735),IF(N$1="C",MAX(0,$C735-N$2)))</f>
        <v>13.12</v>
      </c>
      <c r="O735" s="103" t="n">
        <f aca="false">IF(O$1="P",MAX(0,O$2-$C735),IF(O$1="C",MAX(0,$C735-O$2)))</f>
        <v>8.12</v>
      </c>
      <c r="P735" s="103" t="n">
        <f aca="false">IF(P$1="P",MAX(0,P$2-$C735),IF(P$1="C",MAX(0,$C735-P$2)))</f>
        <v>3.12</v>
      </c>
      <c r="Q735" s="103" t="n">
        <f aca="false">IF(Q$1="P",MAX(0,Q$2-$C735),IF(Q$1="C",MAX(0,$C735-Q$2)))</f>
        <v>0</v>
      </c>
      <c r="R735" s="103" t="n">
        <f aca="false">IF(R$1="P",MAX(0,R$2-$C735),IF(R$1="C",MAX(0,$C735-R$2)))</f>
        <v>0</v>
      </c>
      <c r="S735" s="103" t="n">
        <f aca="false">IF(S$1="P",MAX(0,S$2-$C735),IF(S$1="C",MAX(0,$C735-S$2)))</f>
        <v>0</v>
      </c>
      <c r="T735" s="104" t="n">
        <f aca="false">A735</f>
        <v>34</v>
      </c>
      <c r="U735" s="105" t="n">
        <f aca="false">VLOOKUP($B735,Gas!$B$3:$E$2506,2)</f>
        <v>5.04</v>
      </c>
      <c r="V735" s="46" t="n">
        <f aca="false">C735/U735</f>
        <v>7.56349206349206</v>
      </c>
      <c r="W735" s="99" t="n">
        <f aca="false">VLOOKUP($B735,Gas!$B$3:$E$2506,4)</f>
        <v>0.668736436964237</v>
      </c>
    </row>
    <row r="736" customFormat="false" ht="12.75" hidden="false" customHeight="false" outlineLevel="0" collapsed="false">
      <c r="A736" s="95" t="n">
        <f aca="false">MONTH(B736)+(YEAR(B736)-1998)*12</f>
        <v>34</v>
      </c>
      <c r="B736" s="114" t="n">
        <v>36822</v>
      </c>
      <c r="C736" s="115" t="n">
        <v>39.55</v>
      </c>
      <c r="D736" s="98" t="n">
        <f aca="false">LN(C736/C735)</f>
        <v>0.0368266154276615</v>
      </c>
      <c r="E736" s="106" t="n">
        <f aca="false">STDEV(D727:D736)*SQRT(trade_day)</f>
        <v>1.83921606462291</v>
      </c>
      <c r="F736" s="97"/>
      <c r="G736" s="103" t="n">
        <f aca="false">IF(G$1="P",MAX(0,G$2-$C736),IF(G$1="C",MAX(0,$C736-G$2)))</f>
        <v>0</v>
      </c>
      <c r="H736" s="103" t="n">
        <f aca="false">IF(H$1="P",MAX(0,H$2-$C736),IF(H$1="C",MAX(0,$C736-H$2)))</f>
        <v>0</v>
      </c>
      <c r="I736" s="103" t="n">
        <f aca="false">IF(I$1="P",MAX(0,I$2-$C736),IF(I$1="C",MAX(0,$C736-I$2)))</f>
        <v>0</v>
      </c>
      <c r="J736" s="103" t="n">
        <f aca="false">IF(J$1="P",MAX(0,J$2-$C736),IF(J$1="C",MAX(0,$C736-J$2)))</f>
        <v>0</v>
      </c>
      <c r="K736" s="103" t="n">
        <f aca="false">IF(K$1="P",MAX(0,K$2-$C736),IF(K$1="C",MAX(0,$C736-K$2)))</f>
        <v>0.450000000000003</v>
      </c>
      <c r="L736" s="103" t="n">
        <f aca="false">IF(L$1="P",MAX(0,L$2-$C736),IF(L$1="C",MAX(0,$C736-L$2)))</f>
        <v>10.45</v>
      </c>
      <c r="M736" s="103" t="n">
        <f aca="false">IF(M$1="P",MAX(0,M$2-$C736),IF(M$1="C",MAX(0,$C736-M$2)))</f>
        <v>19.55</v>
      </c>
      <c r="N736" s="103" t="n">
        <f aca="false">IF(N$1="P",MAX(0,N$2-$C736),IF(N$1="C",MAX(0,$C736-N$2)))</f>
        <v>14.55</v>
      </c>
      <c r="O736" s="103" t="n">
        <f aca="false">IF(O$1="P",MAX(0,O$2-$C736),IF(O$1="C",MAX(0,$C736-O$2)))</f>
        <v>9.55</v>
      </c>
      <c r="P736" s="103" t="n">
        <f aca="false">IF(P$1="P",MAX(0,P$2-$C736),IF(P$1="C",MAX(0,$C736-P$2)))</f>
        <v>4.55</v>
      </c>
      <c r="Q736" s="103" t="n">
        <f aca="false">IF(Q$1="P",MAX(0,Q$2-$C736),IF(Q$1="C",MAX(0,$C736-Q$2)))</f>
        <v>0</v>
      </c>
      <c r="R736" s="103" t="n">
        <f aca="false">IF(R$1="P",MAX(0,R$2-$C736),IF(R$1="C",MAX(0,$C736-R$2)))</f>
        <v>0</v>
      </c>
      <c r="S736" s="103" t="n">
        <f aca="false">IF(S$1="P",MAX(0,S$2-$C736),IF(S$1="C",MAX(0,$C736-S$2)))</f>
        <v>0</v>
      </c>
      <c r="T736" s="104" t="n">
        <f aca="false">A736</f>
        <v>34</v>
      </c>
      <c r="U736" s="105" t="n">
        <f aca="false">VLOOKUP($B736,Gas!$B$3:$E$2506,2)</f>
        <v>4.845</v>
      </c>
      <c r="V736" s="46" t="n">
        <f aca="false">C736/U736</f>
        <v>8.16305469556244</v>
      </c>
      <c r="W736" s="99" t="n">
        <f aca="false">VLOOKUP($B736,Gas!$B$3:$E$2506,4)</f>
        <v>0.464367013978656</v>
      </c>
    </row>
    <row r="737" customFormat="false" ht="12.75" hidden="false" customHeight="false" outlineLevel="0" collapsed="false">
      <c r="A737" s="95" t="n">
        <f aca="false">MONTH(B737)+(YEAR(B737)-1998)*12</f>
        <v>34</v>
      </c>
      <c r="B737" s="114" t="n">
        <v>36823</v>
      </c>
      <c r="C737" s="115" t="n">
        <v>40.87</v>
      </c>
      <c r="D737" s="98" t="n">
        <f aca="false">LN(C737/C736)</f>
        <v>0.032830603362523</v>
      </c>
      <c r="E737" s="106" t="n">
        <f aca="false">STDEV(D728:D737)*SQRT(trade_day)</f>
        <v>1.73737648085419</v>
      </c>
      <c r="F737" s="97"/>
      <c r="G737" s="103" t="n">
        <f aca="false">IF(G$1="P",MAX(0,G$2-$C737),IF(G$1="C",MAX(0,$C737-G$2)))</f>
        <v>0</v>
      </c>
      <c r="H737" s="103" t="n">
        <f aca="false">IF(H$1="P",MAX(0,H$2-$C737),IF(H$1="C",MAX(0,$C737-H$2)))</f>
        <v>0</v>
      </c>
      <c r="I737" s="103" t="n">
        <f aca="false">IF(I$1="P",MAX(0,I$2-$C737),IF(I$1="C",MAX(0,$C737-I$2)))</f>
        <v>0</v>
      </c>
      <c r="J737" s="103" t="n">
        <f aca="false">IF(J$1="P",MAX(0,J$2-$C737),IF(J$1="C",MAX(0,$C737-J$2)))</f>
        <v>0</v>
      </c>
      <c r="K737" s="103" t="n">
        <f aca="false">IF(K$1="P",MAX(0,K$2-$C737),IF(K$1="C",MAX(0,$C737-K$2)))</f>
        <v>0</v>
      </c>
      <c r="L737" s="103" t="n">
        <f aca="false">IF(L$1="P",MAX(0,L$2-$C737),IF(L$1="C",MAX(0,$C737-L$2)))</f>
        <v>9.13</v>
      </c>
      <c r="M737" s="103" t="n">
        <f aca="false">IF(M$1="P",MAX(0,M$2-$C737),IF(M$1="C",MAX(0,$C737-M$2)))</f>
        <v>20.87</v>
      </c>
      <c r="N737" s="103" t="n">
        <f aca="false">IF(N$1="P",MAX(0,N$2-$C737),IF(N$1="C",MAX(0,$C737-N$2)))</f>
        <v>15.87</v>
      </c>
      <c r="O737" s="103" t="n">
        <f aca="false">IF(O$1="P",MAX(0,O$2-$C737),IF(O$1="C",MAX(0,$C737-O$2)))</f>
        <v>10.87</v>
      </c>
      <c r="P737" s="103" t="n">
        <f aca="false">IF(P$1="P",MAX(0,P$2-$C737),IF(P$1="C",MAX(0,$C737-P$2)))</f>
        <v>5.87</v>
      </c>
      <c r="Q737" s="103" t="n">
        <f aca="false">IF(Q$1="P",MAX(0,Q$2-$C737),IF(Q$1="C",MAX(0,$C737-Q$2)))</f>
        <v>0.869999999999997</v>
      </c>
      <c r="R737" s="103" t="n">
        <f aca="false">IF(R$1="P",MAX(0,R$2-$C737),IF(R$1="C",MAX(0,$C737-R$2)))</f>
        <v>0</v>
      </c>
      <c r="S737" s="103" t="n">
        <f aca="false">IF(S$1="P",MAX(0,S$2-$C737),IF(S$1="C",MAX(0,$C737-S$2)))</f>
        <v>0</v>
      </c>
      <c r="T737" s="104" t="n">
        <f aca="false">A737</f>
        <v>34</v>
      </c>
      <c r="U737" s="105" t="n">
        <f aca="false">VLOOKUP($B737,Gas!$B$3:$E$2506,2)</f>
        <v>4.815</v>
      </c>
      <c r="V737" s="46" t="n">
        <f aca="false">C737/U737</f>
        <v>8.48805815160955</v>
      </c>
      <c r="W737" s="99" t="n">
        <f aca="false">VLOOKUP($B737,Gas!$B$3:$E$2506,4)</f>
        <v>0.463301083233725</v>
      </c>
    </row>
    <row r="738" customFormat="false" ht="12.75" hidden="false" customHeight="false" outlineLevel="0" collapsed="false">
      <c r="A738" s="95" t="n">
        <f aca="false">MONTH(B738)+(YEAR(B738)-1998)*12</f>
        <v>34</v>
      </c>
      <c r="B738" s="114" t="n">
        <v>36824</v>
      </c>
      <c r="C738" s="115" t="n">
        <v>44.73</v>
      </c>
      <c r="D738" s="98" t="n">
        <f aca="false">LN(C738/C737)</f>
        <v>0.0902481198685709</v>
      </c>
      <c r="E738" s="106" t="n">
        <f aca="false">STDEV(D729:D738)*SQRT(trade_day)</f>
        <v>1.61131063278254</v>
      </c>
      <c r="F738" s="97"/>
      <c r="G738" s="103" t="n">
        <f aca="false">IF(G$1="P",MAX(0,G$2-$C738),IF(G$1="C",MAX(0,$C738-G$2)))</f>
        <v>0</v>
      </c>
      <c r="H738" s="103" t="n">
        <f aca="false">IF(H$1="P",MAX(0,H$2-$C738),IF(H$1="C",MAX(0,$C738-H$2)))</f>
        <v>0</v>
      </c>
      <c r="I738" s="103" t="n">
        <f aca="false">IF(I$1="P",MAX(0,I$2-$C738),IF(I$1="C",MAX(0,$C738-I$2)))</f>
        <v>0</v>
      </c>
      <c r="J738" s="103" t="n">
        <f aca="false">IF(J$1="P",MAX(0,J$2-$C738),IF(J$1="C",MAX(0,$C738-J$2)))</f>
        <v>0</v>
      </c>
      <c r="K738" s="103" t="n">
        <f aca="false">IF(K$1="P",MAX(0,K$2-$C738),IF(K$1="C",MAX(0,$C738-K$2)))</f>
        <v>0</v>
      </c>
      <c r="L738" s="103" t="n">
        <f aca="false">IF(L$1="P",MAX(0,L$2-$C738),IF(L$1="C",MAX(0,$C738-L$2)))</f>
        <v>5.27</v>
      </c>
      <c r="M738" s="103" t="n">
        <f aca="false">IF(M$1="P",MAX(0,M$2-$C738),IF(M$1="C",MAX(0,$C738-M$2)))</f>
        <v>24.73</v>
      </c>
      <c r="N738" s="103" t="n">
        <f aca="false">IF(N$1="P",MAX(0,N$2-$C738),IF(N$1="C",MAX(0,$C738-N$2)))</f>
        <v>19.73</v>
      </c>
      <c r="O738" s="103" t="n">
        <f aca="false">IF(O$1="P",MAX(0,O$2-$C738),IF(O$1="C",MAX(0,$C738-O$2)))</f>
        <v>14.73</v>
      </c>
      <c r="P738" s="103" t="n">
        <f aca="false">IF(P$1="P",MAX(0,P$2-$C738),IF(P$1="C",MAX(0,$C738-P$2)))</f>
        <v>9.73</v>
      </c>
      <c r="Q738" s="103" t="n">
        <f aca="false">IF(Q$1="P",MAX(0,Q$2-$C738),IF(Q$1="C",MAX(0,$C738-Q$2)))</f>
        <v>4.73</v>
      </c>
      <c r="R738" s="103" t="n">
        <f aca="false">IF(R$1="P",MAX(0,R$2-$C738),IF(R$1="C",MAX(0,$C738-R$2)))</f>
        <v>0</v>
      </c>
      <c r="S738" s="103" t="n">
        <f aca="false">IF(S$1="P",MAX(0,S$2-$C738),IF(S$1="C",MAX(0,$C738-S$2)))</f>
        <v>0</v>
      </c>
      <c r="T738" s="104" t="n">
        <f aca="false">A738</f>
        <v>34</v>
      </c>
      <c r="U738" s="105" t="n">
        <f aca="false">VLOOKUP($B738,Gas!$B$3:$E$2506,2)</f>
        <v>4.845</v>
      </c>
      <c r="V738" s="46" t="n">
        <f aca="false">C738/U738</f>
        <v>9.23219814241486</v>
      </c>
      <c r="W738" s="99" t="n">
        <f aca="false">VLOOKUP($B738,Gas!$B$3:$E$2506,4)</f>
        <v>0.471287414547393</v>
      </c>
    </row>
    <row r="739" customFormat="false" ht="12.75" hidden="false" customHeight="false" outlineLevel="0" collapsed="false">
      <c r="A739" s="95" t="n">
        <f aca="false">MONTH(B739)+(YEAR(B739)-1998)*12</f>
        <v>34</v>
      </c>
      <c r="B739" s="114" t="n">
        <v>36825</v>
      </c>
      <c r="C739" s="115" t="n">
        <v>43.67</v>
      </c>
      <c r="D739" s="98" t="n">
        <f aca="false">LN(C739/C738)</f>
        <v>-0.0239830499472871</v>
      </c>
      <c r="E739" s="106" t="n">
        <f aca="false">STDEV(D730:D739)*SQRT(trade_day)</f>
        <v>1.62905998679219</v>
      </c>
      <c r="F739" s="97"/>
      <c r="G739" s="103" t="n">
        <f aca="false">IF(G$1="P",MAX(0,G$2-$C739),IF(G$1="C",MAX(0,$C739-G$2)))</f>
        <v>0</v>
      </c>
      <c r="H739" s="103" t="n">
        <f aca="false">IF(H$1="P",MAX(0,H$2-$C739),IF(H$1="C",MAX(0,$C739-H$2)))</f>
        <v>0</v>
      </c>
      <c r="I739" s="103" t="n">
        <f aca="false">IF(I$1="P",MAX(0,I$2-$C739),IF(I$1="C",MAX(0,$C739-I$2)))</f>
        <v>0</v>
      </c>
      <c r="J739" s="103" t="n">
        <f aca="false">IF(J$1="P",MAX(0,J$2-$C739),IF(J$1="C",MAX(0,$C739-J$2)))</f>
        <v>0</v>
      </c>
      <c r="K739" s="103" t="n">
        <f aca="false">IF(K$1="P",MAX(0,K$2-$C739),IF(K$1="C",MAX(0,$C739-K$2)))</f>
        <v>0</v>
      </c>
      <c r="L739" s="103" t="n">
        <f aca="false">IF(L$1="P",MAX(0,L$2-$C739),IF(L$1="C",MAX(0,$C739-L$2)))</f>
        <v>6.33</v>
      </c>
      <c r="M739" s="103" t="n">
        <f aca="false">IF(M$1="P",MAX(0,M$2-$C739),IF(M$1="C",MAX(0,$C739-M$2)))</f>
        <v>23.67</v>
      </c>
      <c r="N739" s="103" t="n">
        <f aca="false">IF(N$1="P",MAX(0,N$2-$C739),IF(N$1="C",MAX(0,$C739-N$2)))</f>
        <v>18.67</v>
      </c>
      <c r="O739" s="103" t="n">
        <f aca="false">IF(O$1="P",MAX(0,O$2-$C739),IF(O$1="C",MAX(0,$C739-O$2)))</f>
        <v>13.67</v>
      </c>
      <c r="P739" s="103" t="n">
        <f aca="false">IF(P$1="P",MAX(0,P$2-$C739),IF(P$1="C",MAX(0,$C739-P$2)))</f>
        <v>8.67</v>
      </c>
      <c r="Q739" s="103" t="n">
        <f aca="false">IF(Q$1="P",MAX(0,Q$2-$C739),IF(Q$1="C",MAX(0,$C739-Q$2)))</f>
        <v>3.67</v>
      </c>
      <c r="R739" s="103" t="n">
        <f aca="false">IF(R$1="P",MAX(0,R$2-$C739),IF(R$1="C",MAX(0,$C739-R$2)))</f>
        <v>0</v>
      </c>
      <c r="S739" s="103" t="n">
        <f aca="false">IF(S$1="P",MAX(0,S$2-$C739),IF(S$1="C",MAX(0,$C739-S$2)))</f>
        <v>0</v>
      </c>
      <c r="T739" s="104" t="n">
        <f aca="false">A739</f>
        <v>34</v>
      </c>
      <c r="U739" s="105" t="n">
        <f aca="false">VLOOKUP($B739,Gas!$B$3:$E$2506,2)</f>
        <v>4.655</v>
      </c>
      <c r="V739" s="46" t="n">
        <f aca="false">C739/U739</f>
        <v>9.3813104189044</v>
      </c>
      <c r="W739" s="99" t="n">
        <f aca="false">VLOOKUP($B739,Gas!$B$3:$E$2506,4)</f>
        <v>0.493496137638369</v>
      </c>
    </row>
    <row r="740" customFormat="false" ht="12.75" hidden="false" customHeight="false" outlineLevel="0" collapsed="false">
      <c r="A740" s="95" t="n">
        <f aca="false">MONTH(B740)+(YEAR(B740)-1998)*12</f>
        <v>34</v>
      </c>
      <c r="B740" s="114" t="n">
        <v>36826</v>
      </c>
      <c r="C740" s="115" t="n">
        <v>37.79</v>
      </c>
      <c r="D740" s="98" t="n">
        <f aca="false">LN(C740/C739)</f>
        <v>-0.144616850136072</v>
      </c>
      <c r="E740" s="106" t="n">
        <f aca="false">STDEV(D731:D740)*SQRT(trade_day)</f>
        <v>1.81576963189822</v>
      </c>
      <c r="F740" s="97"/>
      <c r="G740" s="103" t="n">
        <f aca="false">IF(G$1="P",MAX(0,G$2-$C740),IF(G$1="C",MAX(0,$C740-G$2)))</f>
        <v>0</v>
      </c>
      <c r="H740" s="103" t="n">
        <f aca="false">IF(H$1="P",MAX(0,H$2-$C740),IF(H$1="C",MAX(0,$C740-H$2)))</f>
        <v>0</v>
      </c>
      <c r="I740" s="103" t="n">
        <f aca="false">IF(I$1="P",MAX(0,I$2-$C740),IF(I$1="C",MAX(0,$C740-I$2)))</f>
        <v>0</v>
      </c>
      <c r="J740" s="103" t="n">
        <f aca="false">IF(J$1="P",MAX(0,J$2-$C740),IF(J$1="C",MAX(0,$C740-J$2)))</f>
        <v>0</v>
      </c>
      <c r="K740" s="103" t="n">
        <f aca="false">IF(K$1="P",MAX(0,K$2-$C740),IF(K$1="C",MAX(0,$C740-K$2)))</f>
        <v>2.21</v>
      </c>
      <c r="L740" s="103" t="n">
        <f aca="false">IF(L$1="P",MAX(0,L$2-$C740),IF(L$1="C",MAX(0,$C740-L$2)))</f>
        <v>12.21</v>
      </c>
      <c r="M740" s="103" t="n">
        <f aca="false">IF(M$1="P",MAX(0,M$2-$C740),IF(M$1="C",MAX(0,$C740-M$2)))</f>
        <v>17.79</v>
      </c>
      <c r="N740" s="103" t="n">
        <f aca="false">IF(N$1="P",MAX(0,N$2-$C740),IF(N$1="C",MAX(0,$C740-N$2)))</f>
        <v>12.79</v>
      </c>
      <c r="O740" s="103" t="n">
        <f aca="false">IF(O$1="P",MAX(0,O$2-$C740),IF(O$1="C",MAX(0,$C740-O$2)))</f>
        <v>7.79</v>
      </c>
      <c r="P740" s="103" t="n">
        <f aca="false">IF(P$1="P",MAX(0,P$2-$C740),IF(P$1="C",MAX(0,$C740-P$2)))</f>
        <v>2.79</v>
      </c>
      <c r="Q740" s="103" t="n">
        <f aca="false">IF(Q$1="P",MAX(0,Q$2-$C740),IF(Q$1="C",MAX(0,$C740-Q$2)))</f>
        <v>0</v>
      </c>
      <c r="R740" s="103" t="n">
        <f aca="false">IF(R$1="P",MAX(0,R$2-$C740),IF(R$1="C",MAX(0,$C740-R$2)))</f>
        <v>0</v>
      </c>
      <c r="S740" s="103" t="n">
        <f aca="false">IF(S$1="P",MAX(0,S$2-$C740),IF(S$1="C",MAX(0,$C740-S$2)))</f>
        <v>0</v>
      </c>
      <c r="T740" s="104" t="n">
        <f aca="false">A740</f>
        <v>34</v>
      </c>
      <c r="U740" s="105" t="n">
        <f aca="false">VLOOKUP($B740,Gas!$B$3:$E$2506,2)</f>
        <v>4.61</v>
      </c>
      <c r="V740" s="46" t="n">
        <f aca="false">C740/U740</f>
        <v>8.19739696312364</v>
      </c>
      <c r="W740" s="99" t="n">
        <f aca="false">VLOOKUP($B740,Gas!$B$3:$E$2506,4)</f>
        <v>0.494551092675482</v>
      </c>
    </row>
    <row r="741" customFormat="false" ht="12.75" hidden="false" customHeight="false" outlineLevel="0" collapsed="false">
      <c r="A741" s="95" t="n">
        <f aca="false">MONTH(B741)+(YEAR(B741)-1998)*12</f>
        <v>34</v>
      </c>
      <c r="B741" s="114" t="n">
        <v>36829</v>
      </c>
      <c r="C741" s="115" t="n">
        <v>40.79</v>
      </c>
      <c r="D741" s="98" t="n">
        <f aca="false">LN(C741/C740)</f>
        <v>0.0763924359680694</v>
      </c>
      <c r="E741" s="106" t="n">
        <f aca="false">STDEV(D732:D741)*SQRT(trade_day)</f>
        <v>1.85172497740162</v>
      </c>
      <c r="F741" s="97"/>
      <c r="G741" s="103" t="n">
        <f aca="false">IF(G$1="P",MAX(0,G$2-$C741),IF(G$1="C",MAX(0,$C741-G$2)))</f>
        <v>0</v>
      </c>
      <c r="H741" s="103" t="n">
        <f aca="false">IF(H$1="P",MAX(0,H$2-$C741),IF(H$1="C",MAX(0,$C741-H$2)))</f>
        <v>0</v>
      </c>
      <c r="I741" s="103" t="n">
        <f aca="false">IF(I$1="P",MAX(0,I$2-$C741),IF(I$1="C",MAX(0,$C741-I$2)))</f>
        <v>0</v>
      </c>
      <c r="J741" s="103" t="n">
        <f aca="false">IF(J$1="P",MAX(0,J$2-$C741),IF(J$1="C",MAX(0,$C741-J$2)))</f>
        <v>0</v>
      </c>
      <c r="K741" s="103" t="n">
        <f aca="false">IF(K$1="P",MAX(0,K$2-$C741),IF(K$1="C",MAX(0,$C741-K$2)))</f>
        <v>0</v>
      </c>
      <c r="L741" s="103" t="n">
        <f aca="false">IF(L$1="P",MAX(0,L$2-$C741),IF(L$1="C",MAX(0,$C741-L$2)))</f>
        <v>9.21</v>
      </c>
      <c r="M741" s="103" t="n">
        <f aca="false">IF(M$1="P",MAX(0,M$2-$C741),IF(M$1="C",MAX(0,$C741-M$2)))</f>
        <v>20.79</v>
      </c>
      <c r="N741" s="103" t="n">
        <f aca="false">IF(N$1="P",MAX(0,N$2-$C741),IF(N$1="C",MAX(0,$C741-N$2)))</f>
        <v>15.79</v>
      </c>
      <c r="O741" s="103" t="n">
        <f aca="false">IF(O$1="P",MAX(0,O$2-$C741),IF(O$1="C",MAX(0,$C741-O$2)))</f>
        <v>10.79</v>
      </c>
      <c r="P741" s="103" t="n">
        <f aca="false">IF(P$1="P",MAX(0,P$2-$C741),IF(P$1="C",MAX(0,$C741-P$2)))</f>
        <v>5.79</v>
      </c>
      <c r="Q741" s="103" t="n">
        <f aca="false">IF(Q$1="P",MAX(0,Q$2-$C741),IF(Q$1="C",MAX(0,$C741-Q$2)))</f>
        <v>0.789999999999999</v>
      </c>
      <c r="R741" s="103" t="n">
        <f aca="false">IF(R$1="P",MAX(0,R$2-$C741),IF(R$1="C",MAX(0,$C741-R$2)))</f>
        <v>0</v>
      </c>
      <c r="S741" s="103" t="n">
        <f aca="false">IF(S$1="P",MAX(0,S$2-$C741),IF(S$1="C",MAX(0,$C741-S$2)))</f>
        <v>0</v>
      </c>
      <c r="T741" s="104" t="n">
        <f aca="false">A741</f>
        <v>34</v>
      </c>
      <c r="U741" s="105" t="n">
        <f aca="false">VLOOKUP($B741,Gas!$B$3:$E$2506,2)</f>
        <v>4.5</v>
      </c>
      <c r="V741" s="46" t="n">
        <f aca="false">C741/U741</f>
        <v>9.06444444444444</v>
      </c>
      <c r="W741" s="99" t="n">
        <f aca="false">VLOOKUP($B741,Gas!$B$3:$E$2506,4)</f>
        <v>0.326456799282639</v>
      </c>
    </row>
    <row r="742" customFormat="false" ht="12.75" hidden="false" customHeight="false" outlineLevel="0" collapsed="false">
      <c r="A742" s="95" t="n">
        <f aca="false">MONTH(B742)+(YEAR(B742)-1998)*12</f>
        <v>34</v>
      </c>
      <c r="B742" s="114" t="n">
        <v>36830</v>
      </c>
      <c r="C742" s="115" t="n">
        <v>42.07</v>
      </c>
      <c r="D742" s="98" t="n">
        <f aca="false">LN(C742/C741)</f>
        <v>0.0308979442729625</v>
      </c>
      <c r="E742" s="106" t="n">
        <f aca="false">STDEV(D733:D742)*SQRT(trade_day)</f>
        <v>1.75395192707246</v>
      </c>
      <c r="F742" s="97"/>
      <c r="G742" s="103" t="n">
        <f aca="false">IF(G$1="P",MAX(0,G$2-$C742),IF(G$1="C",MAX(0,$C742-G$2)))</f>
        <v>0</v>
      </c>
      <c r="H742" s="103" t="n">
        <f aca="false">IF(H$1="P",MAX(0,H$2-$C742),IF(H$1="C",MAX(0,$C742-H$2)))</f>
        <v>0</v>
      </c>
      <c r="I742" s="103" t="n">
        <f aca="false">IF(I$1="P",MAX(0,I$2-$C742),IF(I$1="C",MAX(0,$C742-I$2)))</f>
        <v>0</v>
      </c>
      <c r="J742" s="103" t="n">
        <f aca="false">IF(J$1="P",MAX(0,J$2-$C742),IF(J$1="C",MAX(0,$C742-J$2)))</f>
        <v>0</v>
      </c>
      <c r="K742" s="103" t="n">
        <f aca="false">IF(K$1="P",MAX(0,K$2-$C742),IF(K$1="C",MAX(0,$C742-K$2)))</f>
        <v>0</v>
      </c>
      <c r="L742" s="103" t="n">
        <f aca="false">IF(L$1="P",MAX(0,L$2-$C742),IF(L$1="C",MAX(0,$C742-L$2)))</f>
        <v>7.93</v>
      </c>
      <c r="M742" s="103" t="n">
        <f aca="false">IF(M$1="P",MAX(0,M$2-$C742),IF(M$1="C",MAX(0,$C742-M$2)))</f>
        <v>22.07</v>
      </c>
      <c r="N742" s="103" t="n">
        <f aca="false">IF(N$1="P",MAX(0,N$2-$C742),IF(N$1="C",MAX(0,$C742-N$2)))</f>
        <v>17.07</v>
      </c>
      <c r="O742" s="103" t="n">
        <f aca="false">IF(O$1="P",MAX(0,O$2-$C742),IF(O$1="C",MAX(0,$C742-O$2)))</f>
        <v>12.07</v>
      </c>
      <c r="P742" s="103" t="n">
        <f aca="false">IF(P$1="P",MAX(0,P$2-$C742),IF(P$1="C",MAX(0,$C742-P$2)))</f>
        <v>7.07</v>
      </c>
      <c r="Q742" s="103" t="n">
        <f aca="false">IF(Q$1="P",MAX(0,Q$2-$C742),IF(Q$1="C",MAX(0,$C742-Q$2)))</f>
        <v>2.07</v>
      </c>
      <c r="R742" s="103" t="n">
        <f aca="false">IF(R$1="P",MAX(0,R$2-$C742),IF(R$1="C",MAX(0,$C742-R$2)))</f>
        <v>0</v>
      </c>
      <c r="S742" s="103" t="n">
        <f aca="false">IF(S$1="P",MAX(0,S$2-$C742),IF(S$1="C",MAX(0,$C742-S$2)))</f>
        <v>0</v>
      </c>
      <c r="T742" s="104" t="n">
        <f aca="false">A742</f>
        <v>34</v>
      </c>
      <c r="U742" s="105" t="n">
        <f aca="false">VLOOKUP($B742,Gas!$B$3:$E$2506,2)</f>
        <v>4.55</v>
      </c>
      <c r="V742" s="46" t="n">
        <f aca="false">C742/U742</f>
        <v>9.24615384615385</v>
      </c>
      <c r="W742" s="99" t="n">
        <f aca="false">VLOOKUP($B742,Gas!$B$3:$E$2506,4)</f>
        <v>0.290625645114148</v>
      </c>
    </row>
    <row r="743" customFormat="false" ht="12.75" hidden="false" customHeight="false" outlineLevel="0" collapsed="false">
      <c r="A743" s="95" t="n">
        <f aca="false">MONTH(B743)+(YEAR(B743)-1998)*12</f>
        <v>35</v>
      </c>
      <c r="B743" s="114" t="n">
        <v>36831</v>
      </c>
      <c r="C743" s="115" t="n">
        <v>40.98</v>
      </c>
      <c r="D743" s="98" t="n">
        <f aca="false">LN(C743/C742)</f>
        <v>-0.0262507547916759</v>
      </c>
      <c r="E743" s="106" t="n">
        <f aca="false">STDEV(D734:D743)*SQRT(trade_day)</f>
        <v>1.59518150403604</v>
      </c>
      <c r="F743" s="97"/>
      <c r="G743" s="103" t="n">
        <f aca="false">IF(G$1="P",MAX(0,G$2-$C743),IF(G$1="C",MAX(0,$C743-G$2)))</f>
        <v>0</v>
      </c>
      <c r="H743" s="103" t="n">
        <f aca="false">IF(H$1="P",MAX(0,H$2-$C743),IF(H$1="C",MAX(0,$C743-H$2)))</f>
        <v>0</v>
      </c>
      <c r="I743" s="103" t="n">
        <f aca="false">IF(I$1="P",MAX(0,I$2-$C743),IF(I$1="C",MAX(0,$C743-I$2)))</f>
        <v>0</v>
      </c>
      <c r="J743" s="103" t="n">
        <f aca="false">IF(J$1="P",MAX(0,J$2-$C743),IF(J$1="C",MAX(0,$C743-J$2)))</f>
        <v>0</v>
      </c>
      <c r="K743" s="103" t="n">
        <f aca="false">IF(K$1="P",MAX(0,K$2-$C743),IF(K$1="C",MAX(0,$C743-K$2)))</f>
        <v>0</v>
      </c>
      <c r="L743" s="103" t="n">
        <f aca="false">IF(L$1="P",MAX(0,L$2-$C743),IF(L$1="C",MAX(0,$C743-L$2)))</f>
        <v>9.02</v>
      </c>
      <c r="M743" s="103" t="n">
        <f aca="false">IF(M$1="P",MAX(0,M$2-$C743),IF(M$1="C",MAX(0,$C743-M$2)))</f>
        <v>20.98</v>
      </c>
      <c r="N743" s="103" t="n">
        <f aca="false">IF(N$1="P",MAX(0,N$2-$C743),IF(N$1="C",MAX(0,$C743-N$2)))</f>
        <v>15.98</v>
      </c>
      <c r="O743" s="103" t="n">
        <f aca="false">IF(O$1="P",MAX(0,O$2-$C743),IF(O$1="C",MAX(0,$C743-O$2)))</f>
        <v>10.98</v>
      </c>
      <c r="P743" s="103" t="n">
        <f aca="false">IF(P$1="P",MAX(0,P$2-$C743),IF(P$1="C",MAX(0,$C743-P$2)))</f>
        <v>5.98</v>
      </c>
      <c r="Q743" s="103" t="n">
        <f aca="false">IF(Q$1="P",MAX(0,Q$2-$C743),IF(Q$1="C",MAX(0,$C743-Q$2)))</f>
        <v>0.979999999999997</v>
      </c>
      <c r="R743" s="103" t="n">
        <f aca="false">IF(R$1="P",MAX(0,R$2-$C743),IF(R$1="C",MAX(0,$C743-R$2)))</f>
        <v>0</v>
      </c>
      <c r="S743" s="103" t="n">
        <f aca="false">IF(S$1="P",MAX(0,S$2-$C743),IF(S$1="C",MAX(0,$C743-S$2)))</f>
        <v>0</v>
      </c>
      <c r="T743" s="104" t="n">
        <f aca="false">A743</f>
        <v>35</v>
      </c>
      <c r="U743" s="105" t="n">
        <f aca="false">VLOOKUP($B743,Gas!$B$3:$E$2506,2)</f>
        <v>4.38</v>
      </c>
      <c r="V743" s="46" t="n">
        <f aca="false">C743/U743</f>
        <v>9.35616438356164</v>
      </c>
      <c r="W743" s="99" t="n">
        <f aca="false">VLOOKUP($B743,Gas!$B$3:$E$2506,4)</f>
        <v>0.343489077369668</v>
      </c>
    </row>
    <row r="744" customFormat="false" ht="12.75" hidden="false" customHeight="false" outlineLevel="0" collapsed="false">
      <c r="A744" s="95" t="n">
        <f aca="false">MONTH(B744)+(YEAR(B744)-1998)*12</f>
        <v>35</v>
      </c>
      <c r="B744" s="114" t="n">
        <v>36832</v>
      </c>
      <c r="C744" s="115" t="n">
        <v>44.04</v>
      </c>
      <c r="D744" s="98" t="n">
        <f aca="false">LN(C744/C743)</f>
        <v>0.0720141690437255</v>
      </c>
      <c r="E744" s="106" t="n">
        <f aca="false">STDEV(D735:D744)*SQRT(trade_day)</f>
        <v>1.64940459603447</v>
      </c>
      <c r="F744" s="97"/>
      <c r="G744" s="103" t="n">
        <f aca="false">IF(G$1="P",MAX(0,G$2-$C744),IF(G$1="C",MAX(0,$C744-G$2)))</f>
        <v>0</v>
      </c>
      <c r="H744" s="103" t="n">
        <f aca="false">IF(H$1="P",MAX(0,H$2-$C744),IF(H$1="C",MAX(0,$C744-H$2)))</f>
        <v>0</v>
      </c>
      <c r="I744" s="103" t="n">
        <f aca="false">IF(I$1="P",MAX(0,I$2-$C744),IF(I$1="C",MAX(0,$C744-I$2)))</f>
        <v>0</v>
      </c>
      <c r="J744" s="103" t="n">
        <f aca="false">IF(J$1="P",MAX(0,J$2-$C744),IF(J$1="C",MAX(0,$C744-J$2)))</f>
        <v>0</v>
      </c>
      <c r="K744" s="103" t="n">
        <f aca="false">IF(K$1="P",MAX(0,K$2-$C744),IF(K$1="C",MAX(0,$C744-K$2)))</f>
        <v>0</v>
      </c>
      <c r="L744" s="103" t="n">
        <f aca="false">IF(L$1="P",MAX(0,L$2-$C744),IF(L$1="C",MAX(0,$C744-L$2)))</f>
        <v>5.96</v>
      </c>
      <c r="M744" s="103" t="n">
        <f aca="false">IF(M$1="P",MAX(0,M$2-$C744),IF(M$1="C",MAX(0,$C744-M$2)))</f>
        <v>24.04</v>
      </c>
      <c r="N744" s="103" t="n">
        <f aca="false">IF(N$1="P",MAX(0,N$2-$C744),IF(N$1="C",MAX(0,$C744-N$2)))</f>
        <v>19.04</v>
      </c>
      <c r="O744" s="103" t="n">
        <f aca="false">IF(O$1="P",MAX(0,O$2-$C744),IF(O$1="C",MAX(0,$C744-O$2)))</f>
        <v>14.04</v>
      </c>
      <c r="P744" s="103" t="n">
        <f aca="false">IF(P$1="P",MAX(0,P$2-$C744),IF(P$1="C",MAX(0,$C744-P$2)))</f>
        <v>9.04</v>
      </c>
      <c r="Q744" s="103" t="n">
        <f aca="false">IF(Q$1="P",MAX(0,Q$2-$C744),IF(Q$1="C",MAX(0,$C744-Q$2)))</f>
        <v>4.04</v>
      </c>
      <c r="R744" s="103" t="n">
        <f aca="false">IF(R$1="P",MAX(0,R$2-$C744),IF(R$1="C",MAX(0,$C744-R$2)))</f>
        <v>0</v>
      </c>
      <c r="S744" s="103" t="n">
        <f aca="false">IF(S$1="P",MAX(0,S$2-$C744),IF(S$1="C",MAX(0,$C744-S$2)))</f>
        <v>0</v>
      </c>
      <c r="T744" s="104" t="n">
        <f aca="false">A744</f>
        <v>35</v>
      </c>
      <c r="U744" s="105" t="n">
        <f aca="false">VLOOKUP($B744,Gas!$B$3:$E$2506,2)</f>
        <v>4.39</v>
      </c>
      <c r="V744" s="46" t="n">
        <f aca="false">C744/U744</f>
        <v>10.0318906605923</v>
      </c>
      <c r="W744" s="99" t="n">
        <f aca="false">VLOOKUP($B744,Gas!$B$3:$E$2506,4)</f>
        <v>0.346469238085731</v>
      </c>
    </row>
    <row r="745" customFormat="false" ht="12.75" hidden="false" customHeight="false" outlineLevel="0" collapsed="false">
      <c r="A745" s="95" t="n">
        <f aca="false">MONTH(B745)+(YEAR(B745)-1998)*12</f>
        <v>35</v>
      </c>
      <c r="B745" s="114" t="n">
        <v>36833</v>
      </c>
      <c r="C745" s="115" t="n">
        <v>41.64</v>
      </c>
      <c r="D745" s="98" t="n">
        <f aca="false">LN(C745/C744)</f>
        <v>-0.056037068107711</v>
      </c>
      <c r="E745" s="106" t="n">
        <f aca="false">STDEV(D736:D745)*SQRT(trade_day)</f>
        <v>1.14374741908954</v>
      </c>
      <c r="F745" s="97"/>
      <c r="G745" s="103" t="n">
        <f aca="false">IF(G$1="P",MAX(0,G$2-$C745),IF(G$1="C",MAX(0,$C745-G$2)))</f>
        <v>0</v>
      </c>
      <c r="H745" s="103" t="n">
        <f aca="false">IF(H$1="P",MAX(0,H$2-$C745),IF(H$1="C",MAX(0,$C745-H$2)))</f>
        <v>0</v>
      </c>
      <c r="I745" s="103" t="n">
        <f aca="false">IF(I$1="P",MAX(0,I$2-$C745),IF(I$1="C",MAX(0,$C745-I$2)))</f>
        <v>0</v>
      </c>
      <c r="J745" s="103" t="n">
        <f aca="false">IF(J$1="P",MAX(0,J$2-$C745),IF(J$1="C",MAX(0,$C745-J$2)))</f>
        <v>0</v>
      </c>
      <c r="K745" s="103" t="n">
        <f aca="false">IF(K$1="P",MAX(0,K$2-$C745),IF(K$1="C",MAX(0,$C745-K$2)))</f>
        <v>0</v>
      </c>
      <c r="L745" s="103" t="n">
        <f aca="false">IF(L$1="P",MAX(0,L$2-$C745),IF(L$1="C",MAX(0,$C745-L$2)))</f>
        <v>8.36</v>
      </c>
      <c r="M745" s="103" t="n">
        <f aca="false">IF(M$1="P",MAX(0,M$2-$C745),IF(M$1="C",MAX(0,$C745-M$2)))</f>
        <v>21.64</v>
      </c>
      <c r="N745" s="103" t="n">
        <f aca="false">IF(N$1="P",MAX(0,N$2-$C745),IF(N$1="C",MAX(0,$C745-N$2)))</f>
        <v>16.64</v>
      </c>
      <c r="O745" s="103" t="n">
        <f aca="false">IF(O$1="P",MAX(0,O$2-$C745),IF(O$1="C",MAX(0,$C745-O$2)))</f>
        <v>11.64</v>
      </c>
      <c r="P745" s="103" t="n">
        <f aca="false">IF(P$1="P",MAX(0,P$2-$C745),IF(P$1="C",MAX(0,$C745-P$2)))</f>
        <v>6.64</v>
      </c>
      <c r="Q745" s="103" t="n">
        <f aca="false">IF(Q$1="P",MAX(0,Q$2-$C745),IF(Q$1="C",MAX(0,$C745-Q$2)))</f>
        <v>1.64</v>
      </c>
      <c r="R745" s="103" t="n">
        <f aca="false">IF(R$1="P",MAX(0,R$2-$C745),IF(R$1="C",MAX(0,$C745-R$2)))</f>
        <v>0</v>
      </c>
      <c r="S745" s="103" t="n">
        <f aca="false">IF(S$1="P",MAX(0,S$2-$C745),IF(S$1="C",MAX(0,$C745-S$2)))</f>
        <v>0</v>
      </c>
      <c r="T745" s="104" t="n">
        <f aca="false">A745</f>
        <v>35</v>
      </c>
      <c r="U745" s="105" t="n">
        <f aca="false">VLOOKUP($B745,Gas!$B$3:$E$2506,2)</f>
        <v>4.47</v>
      </c>
      <c r="V745" s="46" t="n">
        <f aca="false">C745/U745</f>
        <v>9.31543624161074</v>
      </c>
      <c r="W745" s="99" t="n">
        <f aca="false">VLOOKUP($B745,Gas!$B$3:$E$2506,4)</f>
        <v>0.385652532497681</v>
      </c>
    </row>
    <row r="746" customFormat="false" ht="12.75" hidden="false" customHeight="false" outlineLevel="0" collapsed="false">
      <c r="A746" s="95" t="n">
        <f aca="false">MONTH(B746)+(YEAR(B746)-1998)*12</f>
        <v>35</v>
      </c>
      <c r="B746" s="114" t="n">
        <v>36836</v>
      </c>
      <c r="C746" s="115" t="n">
        <v>42.06</v>
      </c>
      <c r="D746" s="98" t="n">
        <f aca="false">LN(C746/C745)</f>
        <v>0.0100359265277857</v>
      </c>
      <c r="E746" s="106" t="n">
        <f aca="false">STDEV(D737:D746)*SQRT(trade_day)</f>
        <v>1.13332943819662</v>
      </c>
      <c r="F746" s="97"/>
      <c r="G746" s="103" t="n">
        <f aca="false">IF(G$1="P",MAX(0,G$2-$C746),IF(G$1="C",MAX(0,$C746-G$2)))</f>
        <v>0</v>
      </c>
      <c r="H746" s="103" t="n">
        <f aca="false">IF(H$1="P",MAX(0,H$2-$C746),IF(H$1="C",MAX(0,$C746-H$2)))</f>
        <v>0</v>
      </c>
      <c r="I746" s="103" t="n">
        <f aca="false">IF(I$1="P",MAX(0,I$2-$C746),IF(I$1="C",MAX(0,$C746-I$2)))</f>
        <v>0</v>
      </c>
      <c r="J746" s="103" t="n">
        <f aca="false">IF(J$1="P",MAX(0,J$2-$C746),IF(J$1="C",MAX(0,$C746-J$2)))</f>
        <v>0</v>
      </c>
      <c r="K746" s="103" t="n">
        <f aca="false">IF(K$1="P",MAX(0,K$2-$C746),IF(K$1="C",MAX(0,$C746-K$2)))</f>
        <v>0</v>
      </c>
      <c r="L746" s="103" t="n">
        <f aca="false">IF(L$1="P",MAX(0,L$2-$C746),IF(L$1="C",MAX(0,$C746-L$2)))</f>
        <v>7.94</v>
      </c>
      <c r="M746" s="103" t="n">
        <f aca="false">IF(M$1="P",MAX(0,M$2-$C746),IF(M$1="C",MAX(0,$C746-M$2)))</f>
        <v>22.06</v>
      </c>
      <c r="N746" s="103" t="n">
        <f aca="false">IF(N$1="P",MAX(0,N$2-$C746),IF(N$1="C",MAX(0,$C746-N$2)))</f>
        <v>17.06</v>
      </c>
      <c r="O746" s="103" t="n">
        <f aca="false">IF(O$1="P",MAX(0,O$2-$C746),IF(O$1="C",MAX(0,$C746-O$2)))</f>
        <v>12.06</v>
      </c>
      <c r="P746" s="103" t="n">
        <f aca="false">IF(P$1="P",MAX(0,P$2-$C746),IF(P$1="C",MAX(0,$C746-P$2)))</f>
        <v>7.06</v>
      </c>
      <c r="Q746" s="103" t="n">
        <f aca="false">IF(Q$1="P",MAX(0,Q$2-$C746),IF(Q$1="C",MAX(0,$C746-Q$2)))</f>
        <v>2.06</v>
      </c>
      <c r="R746" s="103" t="n">
        <f aca="false">IF(R$1="P",MAX(0,R$2-$C746),IF(R$1="C",MAX(0,$C746-R$2)))</f>
        <v>0</v>
      </c>
      <c r="S746" s="103" t="n">
        <f aca="false">IF(S$1="P",MAX(0,S$2-$C746),IF(S$1="C",MAX(0,$C746-S$2)))</f>
        <v>0</v>
      </c>
      <c r="T746" s="104" t="n">
        <f aca="false">A746</f>
        <v>35</v>
      </c>
      <c r="U746" s="105" t="n">
        <f aca="false">VLOOKUP($B746,Gas!$B$3:$E$2506,2)</f>
        <v>4.63</v>
      </c>
      <c r="V746" s="46" t="n">
        <f aca="false">C746/U746</f>
        <v>9.08423326133909</v>
      </c>
      <c r="W746" s="99" t="n">
        <f aca="false">VLOOKUP($B746,Gas!$B$3:$E$2506,4)</f>
        <v>0.388498984258278</v>
      </c>
    </row>
    <row r="747" customFormat="false" ht="12.75" hidden="false" customHeight="false" outlineLevel="0" collapsed="false">
      <c r="A747" s="95" t="n">
        <f aca="false">MONTH(B747)+(YEAR(B747)-1998)*12</f>
        <v>35</v>
      </c>
      <c r="B747" s="114" t="n">
        <v>36837</v>
      </c>
      <c r="C747" s="115" t="n">
        <v>40.15</v>
      </c>
      <c r="D747" s="98" t="n">
        <f aca="false">LN(C747/C746)</f>
        <v>-0.0464747298817831</v>
      </c>
      <c r="E747" s="106" t="n">
        <f aca="false">STDEV(D738:D747)*SQRT(trade_day)</f>
        <v>1.15070938763555</v>
      </c>
      <c r="F747" s="97"/>
      <c r="G747" s="103" t="n">
        <f aca="false">IF(G$1="P",MAX(0,G$2-$C747),IF(G$1="C",MAX(0,$C747-G$2)))</f>
        <v>0</v>
      </c>
      <c r="H747" s="103" t="n">
        <f aca="false">IF(H$1="P",MAX(0,H$2-$C747),IF(H$1="C",MAX(0,$C747-H$2)))</f>
        <v>0</v>
      </c>
      <c r="I747" s="103" t="n">
        <f aca="false">IF(I$1="P",MAX(0,I$2-$C747),IF(I$1="C",MAX(0,$C747-I$2)))</f>
        <v>0</v>
      </c>
      <c r="J747" s="103" t="n">
        <f aca="false">IF(J$1="P",MAX(0,J$2-$C747),IF(J$1="C",MAX(0,$C747-J$2)))</f>
        <v>0</v>
      </c>
      <c r="K747" s="103" t="n">
        <f aca="false">IF(K$1="P",MAX(0,K$2-$C747),IF(K$1="C",MAX(0,$C747-K$2)))</f>
        <v>0</v>
      </c>
      <c r="L747" s="103" t="n">
        <f aca="false">IF(L$1="P",MAX(0,L$2-$C747),IF(L$1="C",MAX(0,$C747-L$2)))</f>
        <v>9.85</v>
      </c>
      <c r="M747" s="103" t="n">
        <f aca="false">IF(M$1="P",MAX(0,M$2-$C747),IF(M$1="C",MAX(0,$C747-M$2)))</f>
        <v>20.15</v>
      </c>
      <c r="N747" s="103" t="n">
        <f aca="false">IF(N$1="P",MAX(0,N$2-$C747),IF(N$1="C",MAX(0,$C747-N$2)))</f>
        <v>15.15</v>
      </c>
      <c r="O747" s="103" t="n">
        <f aca="false">IF(O$1="P",MAX(0,O$2-$C747),IF(O$1="C",MAX(0,$C747-O$2)))</f>
        <v>10.15</v>
      </c>
      <c r="P747" s="103" t="n">
        <f aca="false">IF(P$1="P",MAX(0,P$2-$C747),IF(P$1="C",MAX(0,$C747-P$2)))</f>
        <v>5.15</v>
      </c>
      <c r="Q747" s="103" t="n">
        <f aca="false">IF(Q$1="P",MAX(0,Q$2-$C747),IF(Q$1="C",MAX(0,$C747-Q$2)))</f>
        <v>0.149999999999999</v>
      </c>
      <c r="R747" s="103" t="n">
        <f aca="false">IF(R$1="P",MAX(0,R$2-$C747),IF(R$1="C",MAX(0,$C747-R$2)))</f>
        <v>0</v>
      </c>
      <c r="S747" s="103" t="n">
        <f aca="false">IF(S$1="P",MAX(0,S$2-$C747),IF(S$1="C",MAX(0,$C747-S$2)))</f>
        <v>0</v>
      </c>
      <c r="T747" s="104" t="n">
        <f aca="false">A747</f>
        <v>35</v>
      </c>
      <c r="U747" s="105" t="n">
        <f aca="false">VLOOKUP($B747,Gas!$B$3:$E$2506,2)</f>
        <v>4.6</v>
      </c>
      <c r="V747" s="46" t="n">
        <f aca="false">C747/U747</f>
        <v>8.72826086956522</v>
      </c>
      <c r="W747" s="99" t="n">
        <f aca="false">VLOOKUP($B747,Gas!$B$3:$E$2506,4)</f>
        <v>0.356522499167528</v>
      </c>
    </row>
    <row r="748" customFormat="false" ht="12.75" hidden="false" customHeight="false" outlineLevel="0" collapsed="false">
      <c r="A748" s="95" t="n">
        <f aca="false">MONTH(B748)+(YEAR(B748)-1998)*12</f>
        <v>35</v>
      </c>
      <c r="B748" s="114" t="n">
        <v>36838</v>
      </c>
      <c r="C748" s="115" t="n">
        <v>37.29</v>
      </c>
      <c r="D748" s="98" t="n">
        <f aca="false">LN(C748/C747)</f>
        <v>-0.0738972462020413</v>
      </c>
      <c r="E748" s="106" t="n">
        <f aca="false">STDEV(D739:D748)*SQRT(trade_day)</f>
        <v>1.07634884227947</v>
      </c>
      <c r="F748" s="97"/>
      <c r="G748" s="103" t="n">
        <f aca="false">IF(G$1="P",MAX(0,G$2-$C748),IF(G$1="C",MAX(0,$C748-G$2)))</f>
        <v>0</v>
      </c>
      <c r="H748" s="103" t="n">
        <f aca="false">IF(H$1="P",MAX(0,H$2-$C748),IF(H$1="C",MAX(0,$C748-H$2)))</f>
        <v>0</v>
      </c>
      <c r="I748" s="103" t="n">
        <f aca="false">IF(I$1="P",MAX(0,I$2-$C748),IF(I$1="C",MAX(0,$C748-I$2)))</f>
        <v>0</v>
      </c>
      <c r="J748" s="103" t="n">
        <f aca="false">IF(J$1="P",MAX(0,J$2-$C748),IF(J$1="C",MAX(0,$C748-J$2)))</f>
        <v>0</v>
      </c>
      <c r="K748" s="103" t="n">
        <f aca="false">IF(K$1="P",MAX(0,K$2-$C748),IF(K$1="C",MAX(0,$C748-K$2)))</f>
        <v>2.71</v>
      </c>
      <c r="L748" s="103" t="n">
        <f aca="false">IF(L$1="P",MAX(0,L$2-$C748),IF(L$1="C",MAX(0,$C748-L$2)))</f>
        <v>12.71</v>
      </c>
      <c r="M748" s="103" t="n">
        <f aca="false">IF(M$1="P",MAX(0,M$2-$C748),IF(M$1="C",MAX(0,$C748-M$2)))</f>
        <v>17.29</v>
      </c>
      <c r="N748" s="103" t="n">
        <f aca="false">IF(N$1="P",MAX(0,N$2-$C748),IF(N$1="C",MAX(0,$C748-N$2)))</f>
        <v>12.29</v>
      </c>
      <c r="O748" s="103" t="n">
        <f aca="false">IF(O$1="P",MAX(0,O$2-$C748),IF(O$1="C",MAX(0,$C748-O$2)))</f>
        <v>7.29</v>
      </c>
      <c r="P748" s="103" t="n">
        <f aca="false">IF(P$1="P",MAX(0,P$2-$C748),IF(P$1="C",MAX(0,$C748-P$2)))</f>
        <v>2.29</v>
      </c>
      <c r="Q748" s="103" t="n">
        <f aca="false">IF(Q$1="P",MAX(0,Q$2-$C748),IF(Q$1="C",MAX(0,$C748-Q$2)))</f>
        <v>0</v>
      </c>
      <c r="R748" s="103" t="n">
        <f aca="false">IF(R$1="P",MAX(0,R$2-$C748),IF(R$1="C",MAX(0,$C748-R$2)))</f>
        <v>0</v>
      </c>
      <c r="S748" s="103" t="n">
        <f aca="false">IF(S$1="P",MAX(0,S$2-$C748),IF(S$1="C",MAX(0,$C748-S$2)))</f>
        <v>0</v>
      </c>
      <c r="T748" s="104" t="n">
        <f aca="false">A748</f>
        <v>35</v>
      </c>
      <c r="U748" s="105" t="n">
        <f aca="false">VLOOKUP($B748,Gas!$B$3:$E$2506,2)</f>
        <v>4.675</v>
      </c>
      <c r="V748" s="46" t="n">
        <f aca="false">C748/U748</f>
        <v>7.97647058823529</v>
      </c>
      <c r="W748" s="99" t="n">
        <f aca="false">VLOOKUP($B748,Gas!$B$3:$E$2506,4)</f>
        <v>0.365748674329301</v>
      </c>
    </row>
    <row r="749" customFormat="false" ht="12.75" hidden="false" customHeight="false" outlineLevel="0" collapsed="false">
      <c r="A749" s="95" t="n">
        <f aca="false">MONTH(B749)+(YEAR(B749)-1998)*12</f>
        <v>35</v>
      </c>
      <c r="B749" s="114" t="n">
        <v>36839</v>
      </c>
      <c r="C749" s="115" t="n">
        <v>41.53</v>
      </c>
      <c r="D749" s="98" t="n">
        <f aca="false">LN(C749/C748)</f>
        <v>0.107690863451933</v>
      </c>
      <c r="E749" s="106" t="n">
        <f aca="false">STDEV(D740:D749)*SQRT(trade_day)</f>
        <v>1.24483491251397</v>
      </c>
      <c r="F749" s="97"/>
      <c r="G749" s="103" t="n">
        <f aca="false">IF(G$1="P",MAX(0,G$2-$C749),IF(G$1="C",MAX(0,$C749-G$2)))</f>
        <v>0</v>
      </c>
      <c r="H749" s="103" t="n">
        <f aca="false">IF(H$1="P",MAX(0,H$2-$C749),IF(H$1="C",MAX(0,$C749-H$2)))</f>
        <v>0</v>
      </c>
      <c r="I749" s="103" t="n">
        <f aca="false">IF(I$1="P",MAX(0,I$2-$C749),IF(I$1="C",MAX(0,$C749-I$2)))</f>
        <v>0</v>
      </c>
      <c r="J749" s="103" t="n">
        <f aca="false">IF(J$1="P",MAX(0,J$2-$C749),IF(J$1="C",MAX(0,$C749-J$2)))</f>
        <v>0</v>
      </c>
      <c r="K749" s="103" t="n">
        <f aca="false">IF(K$1="P",MAX(0,K$2-$C749),IF(K$1="C",MAX(0,$C749-K$2)))</f>
        <v>0</v>
      </c>
      <c r="L749" s="103" t="n">
        <f aca="false">IF(L$1="P",MAX(0,L$2-$C749),IF(L$1="C",MAX(0,$C749-L$2)))</f>
        <v>8.47</v>
      </c>
      <c r="M749" s="103" t="n">
        <f aca="false">IF(M$1="P",MAX(0,M$2-$C749),IF(M$1="C",MAX(0,$C749-M$2)))</f>
        <v>21.53</v>
      </c>
      <c r="N749" s="103" t="n">
        <f aca="false">IF(N$1="P",MAX(0,N$2-$C749),IF(N$1="C",MAX(0,$C749-N$2)))</f>
        <v>16.53</v>
      </c>
      <c r="O749" s="103" t="n">
        <f aca="false">IF(O$1="P",MAX(0,O$2-$C749),IF(O$1="C",MAX(0,$C749-O$2)))</f>
        <v>11.53</v>
      </c>
      <c r="P749" s="103" t="n">
        <f aca="false">IF(P$1="P",MAX(0,P$2-$C749),IF(P$1="C",MAX(0,$C749-P$2)))</f>
        <v>6.53</v>
      </c>
      <c r="Q749" s="103" t="n">
        <f aca="false">IF(Q$1="P",MAX(0,Q$2-$C749),IF(Q$1="C",MAX(0,$C749-Q$2)))</f>
        <v>1.53</v>
      </c>
      <c r="R749" s="103" t="n">
        <f aca="false">IF(R$1="P",MAX(0,R$2-$C749),IF(R$1="C",MAX(0,$C749-R$2)))</f>
        <v>0</v>
      </c>
      <c r="S749" s="103" t="n">
        <f aca="false">IF(S$1="P",MAX(0,S$2-$C749),IF(S$1="C",MAX(0,$C749-S$2)))</f>
        <v>0</v>
      </c>
      <c r="T749" s="104" t="n">
        <f aca="false">A749</f>
        <v>35</v>
      </c>
      <c r="U749" s="105" t="n">
        <f aca="false">VLOOKUP($B749,Gas!$B$3:$E$2506,2)</f>
        <v>4.92</v>
      </c>
      <c r="V749" s="46" t="n">
        <f aca="false">C749/U749</f>
        <v>8.44105691056911</v>
      </c>
      <c r="W749" s="99" t="n">
        <f aca="false">VLOOKUP($B749,Gas!$B$3:$E$2506,4)</f>
        <v>0.46173329359747</v>
      </c>
    </row>
    <row r="750" customFormat="false" ht="12.75" hidden="false" customHeight="false" outlineLevel="0" collapsed="false">
      <c r="A750" s="95" t="n">
        <f aca="false">MONTH(B750)+(YEAR(B750)-1998)*12</f>
        <v>35</v>
      </c>
      <c r="B750" s="114" t="n">
        <v>36840</v>
      </c>
      <c r="C750" s="115" t="n">
        <v>42.74</v>
      </c>
      <c r="D750" s="98" t="n">
        <f aca="false">LN(C750/C749)</f>
        <v>0.0287191922483394</v>
      </c>
      <c r="E750" s="106" t="n">
        <f aca="false">STDEV(D741:D750)*SQRT(trade_day)</f>
        <v>0.978010842245389</v>
      </c>
      <c r="F750" s="97"/>
      <c r="G750" s="103" t="n">
        <f aca="false">IF(G$1="P",MAX(0,G$2-$C750),IF(G$1="C",MAX(0,$C750-G$2)))</f>
        <v>0</v>
      </c>
      <c r="H750" s="103" t="n">
        <f aca="false">IF(H$1="P",MAX(0,H$2-$C750),IF(H$1="C",MAX(0,$C750-H$2)))</f>
        <v>0</v>
      </c>
      <c r="I750" s="103" t="n">
        <f aca="false">IF(I$1="P",MAX(0,I$2-$C750),IF(I$1="C",MAX(0,$C750-I$2)))</f>
        <v>0</v>
      </c>
      <c r="J750" s="103" t="n">
        <f aca="false">IF(J$1="P",MAX(0,J$2-$C750),IF(J$1="C",MAX(0,$C750-J$2)))</f>
        <v>0</v>
      </c>
      <c r="K750" s="103" t="n">
        <f aca="false">IF(K$1="P",MAX(0,K$2-$C750),IF(K$1="C",MAX(0,$C750-K$2)))</f>
        <v>0</v>
      </c>
      <c r="L750" s="103" t="n">
        <f aca="false">IF(L$1="P",MAX(0,L$2-$C750),IF(L$1="C",MAX(0,$C750-L$2)))</f>
        <v>7.26</v>
      </c>
      <c r="M750" s="103" t="n">
        <f aca="false">IF(M$1="P",MAX(0,M$2-$C750),IF(M$1="C",MAX(0,$C750-M$2)))</f>
        <v>22.74</v>
      </c>
      <c r="N750" s="103" t="n">
        <f aca="false">IF(N$1="P",MAX(0,N$2-$C750),IF(N$1="C",MAX(0,$C750-N$2)))</f>
        <v>17.74</v>
      </c>
      <c r="O750" s="103" t="n">
        <f aca="false">IF(O$1="P",MAX(0,O$2-$C750),IF(O$1="C",MAX(0,$C750-O$2)))</f>
        <v>12.74</v>
      </c>
      <c r="P750" s="103" t="n">
        <f aca="false">IF(P$1="P",MAX(0,P$2-$C750),IF(P$1="C",MAX(0,$C750-P$2)))</f>
        <v>7.74</v>
      </c>
      <c r="Q750" s="103" t="n">
        <f aca="false">IF(Q$1="P",MAX(0,Q$2-$C750),IF(Q$1="C",MAX(0,$C750-Q$2)))</f>
        <v>2.74</v>
      </c>
      <c r="R750" s="103" t="n">
        <f aca="false">IF(R$1="P",MAX(0,R$2-$C750),IF(R$1="C",MAX(0,$C750-R$2)))</f>
        <v>0</v>
      </c>
      <c r="S750" s="103" t="n">
        <f aca="false">IF(S$1="P",MAX(0,S$2-$C750),IF(S$1="C",MAX(0,$C750-S$2)))</f>
        <v>0</v>
      </c>
      <c r="T750" s="104" t="n">
        <f aca="false">A750</f>
        <v>35</v>
      </c>
      <c r="U750" s="105" t="n">
        <f aca="false">VLOOKUP($B750,Gas!$B$3:$E$2506,2)</f>
        <v>5.36</v>
      </c>
      <c r="V750" s="46" t="n">
        <f aca="false">C750/U750</f>
        <v>7.97388059701493</v>
      </c>
      <c r="W750" s="99" t="n">
        <f aca="false">VLOOKUP($B750,Gas!$B$3:$E$2506,4)</f>
        <v>0.655153454269445</v>
      </c>
    </row>
    <row r="751" customFormat="false" ht="12.75" hidden="false" customHeight="false" outlineLevel="0" collapsed="false">
      <c r="A751" s="95" t="n">
        <f aca="false">MONTH(B751)+(YEAR(B751)-1998)*12</f>
        <v>35</v>
      </c>
      <c r="B751" s="114" t="n">
        <v>36843</v>
      </c>
      <c r="C751" s="115" t="n">
        <v>46.8</v>
      </c>
      <c r="D751" s="98" t="n">
        <f aca="false">LN(C751/C750)</f>
        <v>0.0907479530325993</v>
      </c>
      <c r="E751" s="106" t="n">
        <f aca="false">STDEV(D742:D751)*SQRT(trade_day)</f>
        <v>1.00636253503194</v>
      </c>
      <c r="F751" s="97"/>
      <c r="G751" s="103" t="n">
        <f aca="false">IF(G$1="P",MAX(0,G$2-$C751),IF(G$1="C",MAX(0,$C751-G$2)))</f>
        <v>0</v>
      </c>
      <c r="H751" s="103" t="n">
        <f aca="false">IF(H$1="P",MAX(0,H$2-$C751),IF(H$1="C",MAX(0,$C751-H$2)))</f>
        <v>0</v>
      </c>
      <c r="I751" s="103" t="n">
        <f aca="false">IF(I$1="P",MAX(0,I$2-$C751),IF(I$1="C",MAX(0,$C751-I$2)))</f>
        <v>0</v>
      </c>
      <c r="J751" s="103" t="n">
        <f aca="false">IF(J$1="P",MAX(0,J$2-$C751),IF(J$1="C",MAX(0,$C751-J$2)))</f>
        <v>0</v>
      </c>
      <c r="K751" s="103" t="n">
        <f aca="false">IF(K$1="P",MAX(0,K$2-$C751),IF(K$1="C",MAX(0,$C751-K$2)))</f>
        <v>0</v>
      </c>
      <c r="L751" s="103" t="n">
        <f aca="false">IF(L$1="P",MAX(0,L$2-$C751),IF(L$1="C",MAX(0,$C751-L$2)))</f>
        <v>3.2</v>
      </c>
      <c r="M751" s="103" t="n">
        <f aca="false">IF(M$1="P",MAX(0,M$2-$C751),IF(M$1="C",MAX(0,$C751-M$2)))</f>
        <v>26.8</v>
      </c>
      <c r="N751" s="103" t="n">
        <f aca="false">IF(N$1="P",MAX(0,N$2-$C751),IF(N$1="C",MAX(0,$C751-N$2)))</f>
        <v>21.8</v>
      </c>
      <c r="O751" s="103" t="n">
        <f aca="false">IF(O$1="P",MAX(0,O$2-$C751),IF(O$1="C",MAX(0,$C751-O$2)))</f>
        <v>16.8</v>
      </c>
      <c r="P751" s="103" t="n">
        <f aca="false">IF(P$1="P",MAX(0,P$2-$C751),IF(P$1="C",MAX(0,$C751-P$2)))</f>
        <v>11.8</v>
      </c>
      <c r="Q751" s="103" t="n">
        <f aca="false">IF(Q$1="P",MAX(0,Q$2-$C751),IF(Q$1="C",MAX(0,$C751-Q$2)))</f>
        <v>6.8</v>
      </c>
      <c r="R751" s="103" t="n">
        <f aca="false">IF(R$1="P",MAX(0,R$2-$C751),IF(R$1="C",MAX(0,$C751-R$2)))</f>
        <v>0</v>
      </c>
      <c r="S751" s="103" t="n">
        <f aca="false">IF(S$1="P",MAX(0,S$2-$C751),IF(S$1="C",MAX(0,$C751-S$2)))</f>
        <v>0</v>
      </c>
      <c r="T751" s="104" t="n">
        <f aca="false">A751</f>
        <v>35</v>
      </c>
      <c r="U751" s="105" t="n">
        <f aca="false">VLOOKUP($B751,Gas!$B$3:$E$2506,2)</f>
        <v>5.245</v>
      </c>
      <c r="V751" s="46" t="n">
        <f aca="false">C751/U751</f>
        <v>8.92278360343184</v>
      </c>
      <c r="W751" s="99" t="n">
        <f aca="false">VLOOKUP($B751,Gas!$B$3:$E$2506,4)</f>
        <v>0.617452235950084</v>
      </c>
    </row>
    <row r="752" customFormat="false" ht="12.75" hidden="false" customHeight="false" outlineLevel="0" collapsed="false">
      <c r="A752" s="95" t="n">
        <f aca="false">MONTH(B752)+(YEAR(B752)-1998)*12</f>
        <v>35</v>
      </c>
      <c r="B752" s="114" t="n">
        <v>36844</v>
      </c>
      <c r="C752" s="115" t="n">
        <v>45.14</v>
      </c>
      <c r="D752" s="98" t="n">
        <f aca="false">LN(C752/C751)</f>
        <v>-0.0361144315342113</v>
      </c>
      <c r="E752" s="106" t="n">
        <f aca="false">STDEV(D743:D752)*SQRT(trade_day)</f>
        <v>1.03013191130503</v>
      </c>
      <c r="F752" s="97"/>
      <c r="G752" s="103" t="n">
        <f aca="false">IF(G$1="P",MAX(0,G$2-$C752),IF(G$1="C",MAX(0,$C752-G$2)))</f>
        <v>0</v>
      </c>
      <c r="H752" s="103" t="n">
        <f aca="false">IF(H$1="P",MAX(0,H$2-$C752),IF(H$1="C",MAX(0,$C752-H$2)))</f>
        <v>0</v>
      </c>
      <c r="I752" s="103" t="n">
        <f aca="false">IF(I$1="P",MAX(0,I$2-$C752),IF(I$1="C",MAX(0,$C752-I$2)))</f>
        <v>0</v>
      </c>
      <c r="J752" s="103" t="n">
        <f aca="false">IF(J$1="P",MAX(0,J$2-$C752),IF(J$1="C",MAX(0,$C752-J$2)))</f>
        <v>0</v>
      </c>
      <c r="K752" s="103" t="n">
        <f aca="false">IF(K$1="P",MAX(0,K$2-$C752),IF(K$1="C",MAX(0,$C752-K$2)))</f>
        <v>0</v>
      </c>
      <c r="L752" s="103" t="n">
        <f aca="false">IF(L$1="P",MAX(0,L$2-$C752),IF(L$1="C",MAX(0,$C752-L$2)))</f>
        <v>4.86</v>
      </c>
      <c r="M752" s="103" t="n">
        <f aca="false">IF(M$1="P",MAX(0,M$2-$C752),IF(M$1="C",MAX(0,$C752-M$2)))</f>
        <v>25.14</v>
      </c>
      <c r="N752" s="103" t="n">
        <f aca="false">IF(N$1="P",MAX(0,N$2-$C752),IF(N$1="C",MAX(0,$C752-N$2)))</f>
        <v>20.14</v>
      </c>
      <c r="O752" s="103" t="n">
        <f aca="false">IF(O$1="P",MAX(0,O$2-$C752),IF(O$1="C",MAX(0,$C752-O$2)))</f>
        <v>15.14</v>
      </c>
      <c r="P752" s="103" t="n">
        <f aca="false">IF(P$1="P",MAX(0,P$2-$C752),IF(P$1="C",MAX(0,$C752-P$2)))</f>
        <v>10.14</v>
      </c>
      <c r="Q752" s="103" t="n">
        <f aca="false">IF(Q$1="P",MAX(0,Q$2-$C752),IF(Q$1="C",MAX(0,$C752-Q$2)))</f>
        <v>5.14</v>
      </c>
      <c r="R752" s="103" t="n">
        <f aca="false">IF(R$1="P",MAX(0,R$2-$C752),IF(R$1="C",MAX(0,$C752-R$2)))</f>
        <v>0</v>
      </c>
      <c r="S752" s="103" t="n">
        <f aca="false">IF(S$1="P",MAX(0,S$2-$C752),IF(S$1="C",MAX(0,$C752-S$2)))</f>
        <v>0</v>
      </c>
      <c r="T752" s="104" t="n">
        <f aca="false">A752</f>
        <v>35</v>
      </c>
      <c r="U752" s="105" t="n">
        <f aca="false">VLOOKUP($B752,Gas!$B$3:$E$2506,2)</f>
        <v>5.595</v>
      </c>
      <c r="V752" s="46" t="n">
        <f aca="false">C752/U752</f>
        <v>8.06791778373548</v>
      </c>
      <c r="W752" s="99" t="n">
        <f aca="false">VLOOKUP($B752,Gas!$B$3:$E$2506,4)</f>
        <v>0.677232260272628</v>
      </c>
    </row>
    <row r="753" customFormat="false" ht="12.75" hidden="false" customHeight="false" outlineLevel="0" collapsed="false">
      <c r="A753" s="95" t="n">
        <f aca="false">MONTH(B753)+(YEAR(B753)-1998)*12</f>
        <v>35</v>
      </c>
      <c r="B753" s="114" t="n">
        <v>36845</v>
      </c>
      <c r="C753" s="115" t="n">
        <v>43.75</v>
      </c>
      <c r="D753" s="98" t="n">
        <f aca="false">LN(C753/C752)</f>
        <v>-0.0312771585857662</v>
      </c>
      <c r="E753" s="106" t="n">
        <f aca="false">STDEV(D744:D753)*SQRT(trade_day)</f>
        <v>1.03493989406049</v>
      </c>
      <c r="F753" s="97"/>
      <c r="G753" s="103" t="n">
        <f aca="false">IF(G$1="P",MAX(0,G$2-$C753),IF(G$1="C",MAX(0,$C753-G$2)))</f>
        <v>0</v>
      </c>
      <c r="H753" s="103" t="n">
        <f aca="false">IF(H$1="P",MAX(0,H$2-$C753),IF(H$1="C",MAX(0,$C753-H$2)))</f>
        <v>0</v>
      </c>
      <c r="I753" s="103" t="n">
        <f aca="false">IF(I$1="P",MAX(0,I$2-$C753),IF(I$1="C",MAX(0,$C753-I$2)))</f>
        <v>0</v>
      </c>
      <c r="J753" s="103" t="n">
        <f aca="false">IF(J$1="P",MAX(0,J$2-$C753),IF(J$1="C",MAX(0,$C753-J$2)))</f>
        <v>0</v>
      </c>
      <c r="K753" s="103" t="n">
        <f aca="false">IF(K$1="P",MAX(0,K$2-$C753),IF(K$1="C",MAX(0,$C753-K$2)))</f>
        <v>0</v>
      </c>
      <c r="L753" s="103" t="n">
        <f aca="false">IF(L$1="P",MAX(0,L$2-$C753),IF(L$1="C",MAX(0,$C753-L$2)))</f>
        <v>6.25</v>
      </c>
      <c r="M753" s="103" t="n">
        <f aca="false">IF(M$1="P",MAX(0,M$2-$C753),IF(M$1="C",MAX(0,$C753-M$2)))</f>
        <v>23.75</v>
      </c>
      <c r="N753" s="103" t="n">
        <f aca="false">IF(N$1="P",MAX(0,N$2-$C753),IF(N$1="C",MAX(0,$C753-N$2)))</f>
        <v>18.75</v>
      </c>
      <c r="O753" s="103" t="n">
        <f aca="false">IF(O$1="P",MAX(0,O$2-$C753),IF(O$1="C",MAX(0,$C753-O$2)))</f>
        <v>13.75</v>
      </c>
      <c r="P753" s="103" t="n">
        <f aca="false">IF(P$1="P",MAX(0,P$2-$C753),IF(P$1="C",MAX(0,$C753-P$2)))</f>
        <v>8.75</v>
      </c>
      <c r="Q753" s="103" t="n">
        <f aca="false">IF(Q$1="P",MAX(0,Q$2-$C753),IF(Q$1="C",MAX(0,$C753-Q$2)))</f>
        <v>3.75</v>
      </c>
      <c r="R753" s="103" t="n">
        <f aca="false">IF(R$1="P",MAX(0,R$2-$C753),IF(R$1="C",MAX(0,$C753-R$2)))</f>
        <v>0</v>
      </c>
      <c r="S753" s="103" t="n">
        <f aca="false">IF(S$1="P",MAX(0,S$2-$C753),IF(S$1="C",MAX(0,$C753-S$2)))</f>
        <v>0</v>
      </c>
      <c r="T753" s="104" t="n">
        <f aca="false">A753</f>
        <v>35</v>
      </c>
      <c r="U753" s="105" t="n">
        <f aca="false">VLOOKUP($B753,Gas!$B$3:$E$2506,2)</f>
        <v>5.795</v>
      </c>
      <c r="V753" s="46" t="n">
        <f aca="false">C753/U753</f>
        <v>7.54961173425367</v>
      </c>
      <c r="W753" s="99" t="n">
        <f aca="false">VLOOKUP($B753,Gas!$B$3:$E$2506,4)</f>
        <v>0.670623772281761</v>
      </c>
    </row>
    <row r="754" customFormat="false" ht="12.75" hidden="false" customHeight="false" outlineLevel="0" collapsed="false">
      <c r="A754" s="95" t="n">
        <f aca="false">MONTH(B754)+(YEAR(B754)-1998)*12</f>
        <v>35</v>
      </c>
      <c r="B754" s="114" t="n">
        <v>36846</v>
      </c>
      <c r="C754" s="115" t="n">
        <v>53</v>
      </c>
      <c r="D754" s="98" t="n">
        <f aca="false">LN(C754/C753)</f>
        <v>0.191800300748498</v>
      </c>
      <c r="E754" s="106" t="n">
        <f aca="false">STDEV(D745:D754)*SQRT(trade_day)</f>
        <v>1.36584408742679</v>
      </c>
      <c r="F754" s="97"/>
      <c r="G754" s="103" t="n">
        <f aca="false">IF(G$1="P",MAX(0,G$2-$C754),IF(G$1="C",MAX(0,$C754-G$2)))</f>
        <v>0</v>
      </c>
      <c r="H754" s="103" t="n">
        <f aca="false">IF(H$1="P",MAX(0,H$2-$C754),IF(H$1="C",MAX(0,$C754-H$2)))</f>
        <v>0</v>
      </c>
      <c r="I754" s="103" t="n">
        <f aca="false">IF(I$1="P",MAX(0,I$2-$C754),IF(I$1="C",MAX(0,$C754-I$2)))</f>
        <v>0</v>
      </c>
      <c r="J754" s="103" t="n">
        <f aca="false">IF(J$1="P",MAX(0,J$2-$C754),IF(J$1="C",MAX(0,$C754-J$2)))</f>
        <v>0</v>
      </c>
      <c r="K754" s="103" t="n">
        <f aca="false">IF(K$1="P",MAX(0,K$2-$C754),IF(K$1="C",MAX(0,$C754-K$2)))</f>
        <v>0</v>
      </c>
      <c r="L754" s="103" t="n">
        <f aca="false">IF(L$1="P",MAX(0,L$2-$C754),IF(L$1="C",MAX(0,$C754-L$2)))</f>
        <v>0</v>
      </c>
      <c r="M754" s="103" t="n">
        <f aca="false">IF(M$1="P",MAX(0,M$2-$C754),IF(M$1="C",MAX(0,$C754-M$2)))</f>
        <v>33</v>
      </c>
      <c r="N754" s="103" t="n">
        <f aca="false">IF(N$1="P",MAX(0,N$2-$C754),IF(N$1="C",MAX(0,$C754-N$2)))</f>
        <v>28</v>
      </c>
      <c r="O754" s="103" t="n">
        <f aca="false">IF(O$1="P",MAX(0,O$2-$C754),IF(O$1="C",MAX(0,$C754-O$2)))</f>
        <v>23</v>
      </c>
      <c r="P754" s="103" t="n">
        <f aca="false">IF(P$1="P",MAX(0,P$2-$C754),IF(P$1="C",MAX(0,$C754-P$2)))</f>
        <v>18</v>
      </c>
      <c r="Q754" s="103" t="n">
        <f aca="false">IF(Q$1="P",MAX(0,Q$2-$C754),IF(Q$1="C",MAX(0,$C754-Q$2)))</f>
        <v>13</v>
      </c>
      <c r="R754" s="103" t="n">
        <f aca="false">IF(R$1="P",MAX(0,R$2-$C754),IF(R$1="C",MAX(0,$C754-R$2)))</f>
        <v>3</v>
      </c>
      <c r="S754" s="103" t="n">
        <f aca="false">IF(S$1="P",MAX(0,S$2-$C754),IF(S$1="C",MAX(0,$C754-S$2)))</f>
        <v>0</v>
      </c>
      <c r="T754" s="104" t="n">
        <f aca="false">A754</f>
        <v>35</v>
      </c>
      <c r="U754" s="105" t="n">
        <f aca="false">VLOOKUP($B754,Gas!$B$3:$E$2506,2)</f>
        <v>5.94</v>
      </c>
      <c r="V754" s="46" t="n">
        <f aca="false">C754/U754</f>
        <v>8.92255892255892</v>
      </c>
      <c r="W754" s="99" t="n">
        <f aca="false">VLOOKUP($B754,Gas!$B$3:$E$2506,4)</f>
        <v>0.653482417890748</v>
      </c>
    </row>
    <row r="755" customFormat="false" ht="12.75" hidden="false" customHeight="false" outlineLevel="0" collapsed="false">
      <c r="A755" s="95" t="n">
        <f aca="false">MONTH(B755)+(YEAR(B755)-1998)*12</f>
        <v>35</v>
      </c>
      <c r="B755" s="114" t="n">
        <v>36847</v>
      </c>
      <c r="C755" s="115" t="n">
        <v>47.42</v>
      </c>
      <c r="D755" s="98" t="n">
        <f aca="false">LN(C755/C754)</f>
        <v>-0.111247832914862</v>
      </c>
      <c r="E755" s="106" t="n">
        <f aca="false">STDEV(D746:D755)*SQRT(trade_day)</f>
        <v>1.47323456597892</v>
      </c>
      <c r="F755" s="97"/>
      <c r="G755" s="103" t="n">
        <f aca="false">IF(G$1="P",MAX(0,G$2-$C755),IF(G$1="C",MAX(0,$C755-G$2)))</f>
        <v>0</v>
      </c>
      <c r="H755" s="103" t="n">
        <f aca="false">IF(H$1="P",MAX(0,H$2-$C755),IF(H$1="C",MAX(0,$C755-H$2)))</f>
        <v>0</v>
      </c>
      <c r="I755" s="103" t="n">
        <f aca="false">IF(I$1="P",MAX(0,I$2-$C755),IF(I$1="C",MAX(0,$C755-I$2)))</f>
        <v>0</v>
      </c>
      <c r="J755" s="103" t="n">
        <f aca="false">IF(J$1="P",MAX(0,J$2-$C755),IF(J$1="C",MAX(0,$C755-J$2)))</f>
        <v>0</v>
      </c>
      <c r="K755" s="103" t="n">
        <f aca="false">IF(K$1="P",MAX(0,K$2-$C755),IF(K$1="C",MAX(0,$C755-K$2)))</f>
        <v>0</v>
      </c>
      <c r="L755" s="103" t="n">
        <f aca="false">IF(L$1="P",MAX(0,L$2-$C755),IF(L$1="C",MAX(0,$C755-L$2)))</f>
        <v>2.58</v>
      </c>
      <c r="M755" s="103" t="n">
        <f aca="false">IF(M$1="P",MAX(0,M$2-$C755),IF(M$1="C",MAX(0,$C755-M$2)))</f>
        <v>27.42</v>
      </c>
      <c r="N755" s="103" t="n">
        <f aca="false">IF(N$1="P",MAX(0,N$2-$C755),IF(N$1="C",MAX(0,$C755-N$2)))</f>
        <v>22.42</v>
      </c>
      <c r="O755" s="103" t="n">
        <f aca="false">IF(O$1="P",MAX(0,O$2-$C755),IF(O$1="C",MAX(0,$C755-O$2)))</f>
        <v>17.42</v>
      </c>
      <c r="P755" s="103" t="n">
        <f aca="false">IF(P$1="P",MAX(0,P$2-$C755),IF(P$1="C",MAX(0,$C755-P$2)))</f>
        <v>12.42</v>
      </c>
      <c r="Q755" s="103" t="n">
        <f aca="false">IF(Q$1="P",MAX(0,Q$2-$C755),IF(Q$1="C",MAX(0,$C755-Q$2)))</f>
        <v>7.42</v>
      </c>
      <c r="R755" s="103" t="n">
        <f aca="false">IF(R$1="P",MAX(0,R$2-$C755),IF(R$1="C",MAX(0,$C755-R$2)))</f>
        <v>0</v>
      </c>
      <c r="S755" s="103" t="n">
        <f aca="false">IF(S$1="P",MAX(0,S$2-$C755),IF(S$1="C",MAX(0,$C755-S$2)))</f>
        <v>0</v>
      </c>
      <c r="T755" s="104" t="n">
        <f aca="false">A755</f>
        <v>35</v>
      </c>
      <c r="U755" s="105" t="n">
        <f aca="false">VLOOKUP($B755,Gas!$B$3:$E$2506,2)</f>
        <v>5.88</v>
      </c>
      <c r="V755" s="46" t="n">
        <f aca="false">C755/U755</f>
        <v>8.06462585034014</v>
      </c>
      <c r="W755" s="99" t="n">
        <f aca="false">VLOOKUP($B755,Gas!$B$3:$E$2506,4)</f>
        <v>0.660932255972068</v>
      </c>
    </row>
    <row r="756" customFormat="false" ht="12.75" hidden="false" customHeight="false" outlineLevel="0" collapsed="false">
      <c r="A756" s="95" t="n">
        <f aca="false">MONTH(B756)+(YEAR(B756)-1998)*12</f>
        <v>35</v>
      </c>
      <c r="B756" s="114" t="n">
        <v>36850</v>
      </c>
      <c r="C756" s="115" t="n">
        <v>52.47</v>
      </c>
      <c r="D756" s="98" t="n">
        <f aca="false">LN(C756/C755)</f>
        <v>0.101197497061361</v>
      </c>
      <c r="E756" s="106" t="n">
        <f aca="false">STDEV(D747:D756)*SQRT(trade_day)</f>
        <v>1.53726313076513</v>
      </c>
      <c r="F756" s="97"/>
      <c r="G756" s="103" t="n">
        <f aca="false">IF(G$1="P",MAX(0,G$2-$C756),IF(G$1="C",MAX(0,$C756-G$2)))</f>
        <v>0</v>
      </c>
      <c r="H756" s="103" t="n">
        <f aca="false">IF(H$1="P",MAX(0,H$2-$C756),IF(H$1="C",MAX(0,$C756-H$2)))</f>
        <v>0</v>
      </c>
      <c r="I756" s="103" t="n">
        <f aca="false">IF(I$1="P",MAX(0,I$2-$C756),IF(I$1="C",MAX(0,$C756-I$2)))</f>
        <v>0</v>
      </c>
      <c r="J756" s="103" t="n">
        <f aca="false">IF(J$1="P",MAX(0,J$2-$C756),IF(J$1="C",MAX(0,$C756-J$2)))</f>
        <v>0</v>
      </c>
      <c r="K756" s="103" t="n">
        <f aca="false">IF(K$1="P",MAX(0,K$2-$C756),IF(K$1="C",MAX(0,$C756-K$2)))</f>
        <v>0</v>
      </c>
      <c r="L756" s="103" t="n">
        <f aca="false">IF(L$1="P",MAX(0,L$2-$C756),IF(L$1="C",MAX(0,$C756-L$2)))</f>
        <v>0</v>
      </c>
      <c r="M756" s="103" t="n">
        <f aca="false">IF(M$1="P",MAX(0,M$2-$C756),IF(M$1="C",MAX(0,$C756-M$2)))</f>
        <v>32.47</v>
      </c>
      <c r="N756" s="103" t="n">
        <f aca="false">IF(N$1="P",MAX(0,N$2-$C756),IF(N$1="C",MAX(0,$C756-N$2)))</f>
        <v>27.47</v>
      </c>
      <c r="O756" s="103" t="n">
        <f aca="false">IF(O$1="P",MAX(0,O$2-$C756),IF(O$1="C",MAX(0,$C756-O$2)))</f>
        <v>22.47</v>
      </c>
      <c r="P756" s="103" t="n">
        <f aca="false">IF(P$1="P",MAX(0,P$2-$C756),IF(P$1="C",MAX(0,$C756-P$2)))</f>
        <v>17.47</v>
      </c>
      <c r="Q756" s="103" t="n">
        <f aca="false">IF(Q$1="P",MAX(0,Q$2-$C756),IF(Q$1="C",MAX(0,$C756-Q$2)))</f>
        <v>12.47</v>
      </c>
      <c r="R756" s="103" t="n">
        <f aca="false">IF(R$1="P",MAX(0,R$2-$C756),IF(R$1="C",MAX(0,$C756-R$2)))</f>
        <v>2.47</v>
      </c>
      <c r="S756" s="103" t="n">
        <f aca="false">IF(S$1="P",MAX(0,S$2-$C756),IF(S$1="C",MAX(0,$C756-S$2)))</f>
        <v>0</v>
      </c>
      <c r="T756" s="104" t="n">
        <f aca="false">A756</f>
        <v>35</v>
      </c>
      <c r="U756" s="105" t="n">
        <f aca="false">VLOOKUP($B756,Gas!$B$3:$E$2506,2)</f>
        <v>5.635</v>
      </c>
      <c r="V756" s="46" t="n">
        <f aca="false">C756/U756</f>
        <v>9.3114463176575</v>
      </c>
      <c r="W756" s="99" t="n">
        <f aca="false">VLOOKUP($B756,Gas!$B$3:$E$2506,4)</f>
        <v>0.574975566840993</v>
      </c>
    </row>
    <row r="757" customFormat="false" ht="12.75" hidden="false" customHeight="false" outlineLevel="0" collapsed="false">
      <c r="A757" s="95" t="n">
        <f aca="false">MONTH(B757)+(YEAR(B757)-1998)*12</f>
        <v>35</v>
      </c>
      <c r="B757" s="114" t="n">
        <v>36851</v>
      </c>
      <c r="C757" s="115" t="n">
        <v>62.54</v>
      </c>
      <c r="D757" s="98" t="n">
        <f aca="false">LN(C757/C756)</f>
        <v>0.175564774331075</v>
      </c>
      <c r="E757" s="106" t="n">
        <f aca="false">STDEV(D748:D757)*SQRT(trade_day)</f>
        <v>1.65820168660043</v>
      </c>
      <c r="F757" s="97"/>
      <c r="G757" s="103" t="n">
        <f aca="false">IF(G$1="P",MAX(0,G$2-$C757),IF(G$1="C",MAX(0,$C757-G$2)))</f>
        <v>0</v>
      </c>
      <c r="H757" s="103" t="n">
        <f aca="false">IF(H$1="P",MAX(0,H$2-$C757),IF(H$1="C",MAX(0,$C757-H$2)))</f>
        <v>0</v>
      </c>
      <c r="I757" s="103" t="n">
        <f aca="false">IF(I$1="P",MAX(0,I$2-$C757),IF(I$1="C",MAX(0,$C757-I$2)))</f>
        <v>0</v>
      </c>
      <c r="J757" s="103" t="n">
        <f aca="false">IF(J$1="P",MAX(0,J$2-$C757),IF(J$1="C",MAX(0,$C757-J$2)))</f>
        <v>0</v>
      </c>
      <c r="K757" s="103" t="n">
        <f aca="false">IF(K$1="P",MAX(0,K$2-$C757),IF(K$1="C",MAX(0,$C757-K$2)))</f>
        <v>0</v>
      </c>
      <c r="L757" s="103" t="n">
        <f aca="false">IF(L$1="P",MAX(0,L$2-$C757),IF(L$1="C",MAX(0,$C757-L$2)))</f>
        <v>0</v>
      </c>
      <c r="M757" s="103" t="n">
        <f aca="false">IF(M$1="P",MAX(0,M$2-$C757),IF(M$1="C",MAX(0,$C757-M$2)))</f>
        <v>42.54</v>
      </c>
      <c r="N757" s="103" t="n">
        <f aca="false">IF(N$1="P",MAX(0,N$2-$C757),IF(N$1="C",MAX(0,$C757-N$2)))</f>
        <v>37.54</v>
      </c>
      <c r="O757" s="103" t="n">
        <f aca="false">IF(O$1="P",MAX(0,O$2-$C757),IF(O$1="C",MAX(0,$C757-O$2)))</f>
        <v>32.54</v>
      </c>
      <c r="P757" s="103" t="n">
        <f aca="false">IF(P$1="P",MAX(0,P$2-$C757),IF(P$1="C",MAX(0,$C757-P$2)))</f>
        <v>27.54</v>
      </c>
      <c r="Q757" s="103" t="n">
        <f aca="false">IF(Q$1="P",MAX(0,Q$2-$C757),IF(Q$1="C",MAX(0,$C757-Q$2)))</f>
        <v>22.54</v>
      </c>
      <c r="R757" s="103" t="n">
        <f aca="false">IF(R$1="P",MAX(0,R$2-$C757),IF(R$1="C",MAX(0,$C757-R$2)))</f>
        <v>12.54</v>
      </c>
      <c r="S757" s="103" t="n">
        <f aca="false">IF(S$1="P",MAX(0,S$2-$C757),IF(S$1="C",MAX(0,$C757-S$2)))</f>
        <v>0</v>
      </c>
      <c r="T757" s="104" t="n">
        <f aca="false">A757</f>
        <v>35</v>
      </c>
      <c r="U757" s="105" t="n">
        <f aca="false">VLOOKUP($B757,Gas!$B$3:$E$2506,2)</f>
        <v>6.235</v>
      </c>
      <c r="V757" s="46" t="n">
        <f aca="false">C757/U757</f>
        <v>10.0304731355253</v>
      </c>
      <c r="W757" s="99" t="n">
        <f aca="false">VLOOKUP($B757,Gas!$B$3:$E$2506,4)</f>
        <v>0.784616870710814</v>
      </c>
    </row>
    <row r="758" customFormat="false" ht="12.75" hidden="false" customHeight="false" outlineLevel="0" collapsed="false">
      <c r="A758" s="95" t="n">
        <f aca="false">MONTH(B758)+(YEAR(B758)-1998)*12</f>
        <v>35</v>
      </c>
      <c r="B758" s="114" t="n">
        <v>36852</v>
      </c>
      <c r="C758" s="115" t="n">
        <v>56.13</v>
      </c>
      <c r="D758" s="98" t="n">
        <f aca="false">LN(C758/C757)</f>
        <v>-0.108135923075587</v>
      </c>
      <c r="E758" s="106" t="n">
        <f aca="false">STDEV(D749:D758)*SQRT(trade_day)</f>
        <v>1.73314850230072</v>
      </c>
      <c r="F758" s="97"/>
      <c r="G758" s="103" t="n">
        <f aca="false">IF(G$1="P",MAX(0,G$2-$C758),IF(G$1="C",MAX(0,$C758-G$2)))</f>
        <v>0</v>
      </c>
      <c r="H758" s="103" t="n">
        <f aca="false">IF(H$1="P",MAX(0,H$2-$C758),IF(H$1="C",MAX(0,$C758-H$2)))</f>
        <v>0</v>
      </c>
      <c r="I758" s="103" t="n">
        <f aca="false">IF(I$1="P",MAX(0,I$2-$C758),IF(I$1="C",MAX(0,$C758-I$2)))</f>
        <v>0</v>
      </c>
      <c r="J758" s="103" t="n">
        <f aca="false">IF(J$1="P",MAX(0,J$2-$C758),IF(J$1="C",MAX(0,$C758-J$2)))</f>
        <v>0</v>
      </c>
      <c r="K758" s="103" t="n">
        <f aca="false">IF(K$1="P",MAX(0,K$2-$C758),IF(K$1="C",MAX(0,$C758-K$2)))</f>
        <v>0</v>
      </c>
      <c r="L758" s="103" t="n">
        <f aca="false">IF(L$1="P",MAX(0,L$2-$C758),IF(L$1="C",MAX(0,$C758-L$2)))</f>
        <v>0</v>
      </c>
      <c r="M758" s="103" t="n">
        <f aca="false">IF(M$1="P",MAX(0,M$2-$C758),IF(M$1="C",MAX(0,$C758-M$2)))</f>
        <v>36.13</v>
      </c>
      <c r="N758" s="103" t="n">
        <f aca="false">IF(N$1="P",MAX(0,N$2-$C758),IF(N$1="C",MAX(0,$C758-N$2)))</f>
        <v>31.13</v>
      </c>
      <c r="O758" s="103" t="n">
        <f aca="false">IF(O$1="P",MAX(0,O$2-$C758),IF(O$1="C",MAX(0,$C758-O$2)))</f>
        <v>26.13</v>
      </c>
      <c r="P758" s="103" t="n">
        <f aca="false">IF(P$1="P",MAX(0,P$2-$C758),IF(P$1="C",MAX(0,$C758-P$2)))</f>
        <v>21.13</v>
      </c>
      <c r="Q758" s="103" t="n">
        <f aca="false">IF(Q$1="P",MAX(0,Q$2-$C758),IF(Q$1="C",MAX(0,$C758-Q$2)))</f>
        <v>16.13</v>
      </c>
      <c r="R758" s="103" t="n">
        <f aca="false">IF(R$1="P",MAX(0,R$2-$C758),IF(R$1="C",MAX(0,$C758-R$2)))</f>
        <v>6.13</v>
      </c>
      <c r="S758" s="103" t="n">
        <f aca="false">IF(S$1="P",MAX(0,S$2-$C758),IF(S$1="C",MAX(0,$C758-S$2)))</f>
        <v>0</v>
      </c>
      <c r="T758" s="104" t="n">
        <f aca="false">A758</f>
        <v>35</v>
      </c>
      <c r="U758" s="105" t="n">
        <f aca="false">VLOOKUP($B758,Gas!$B$3:$E$2506,2)</f>
        <v>6.34</v>
      </c>
      <c r="V758" s="46" t="n">
        <f aca="false">C758/U758</f>
        <v>8.85331230283912</v>
      </c>
      <c r="W758" s="99" t="n">
        <f aca="false">VLOOKUP($B758,Gas!$B$3:$E$2506,4)</f>
        <v>0.776132956707226</v>
      </c>
    </row>
    <row r="759" customFormat="false" ht="12.75" hidden="false" customHeight="false" outlineLevel="0" collapsed="false">
      <c r="A759" s="95" t="n">
        <f aca="false">MONTH(B759)+(YEAR(B759)-1998)*12</f>
        <v>35</v>
      </c>
      <c r="B759" s="114" t="n">
        <v>36857</v>
      </c>
      <c r="C759" s="115" t="n">
        <v>39.83</v>
      </c>
      <c r="D759" s="98" t="n">
        <f aca="false">LN(C759/C758)</f>
        <v>-0.343050031760555</v>
      </c>
      <c r="E759" s="106" t="n">
        <f aca="false">STDEV(D750:D759)*SQRT(trade_day)</f>
        <v>2.53186289187541</v>
      </c>
      <c r="F759" s="97"/>
      <c r="G759" s="103" t="n">
        <f aca="false">IF(G$1="P",MAX(0,G$2-$C759),IF(G$1="C",MAX(0,$C759-G$2)))</f>
        <v>0</v>
      </c>
      <c r="H759" s="103" t="n">
        <f aca="false">IF(H$1="P",MAX(0,H$2-$C759),IF(H$1="C",MAX(0,$C759-H$2)))</f>
        <v>0</v>
      </c>
      <c r="I759" s="103" t="n">
        <f aca="false">IF(I$1="P",MAX(0,I$2-$C759),IF(I$1="C",MAX(0,$C759-I$2)))</f>
        <v>0</v>
      </c>
      <c r="J759" s="103" t="n">
        <f aca="false">IF(J$1="P",MAX(0,J$2-$C759),IF(J$1="C",MAX(0,$C759-J$2)))</f>
        <v>0</v>
      </c>
      <c r="K759" s="103" t="n">
        <f aca="false">IF(K$1="P",MAX(0,K$2-$C759),IF(K$1="C",MAX(0,$C759-K$2)))</f>
        <v>0.170000000000002</v>
      </c>
      <c r="L759" s="103" t="n">
        <f aca="false">IF(L$1="P",MAX(0,L$2-$C759),IF(L$1="C",MAX(0,$C759-L$2)))</f>
        <v>10.17</v>
      </c>
      <c r="M759" s="103" t="n">
        <f aca="false">IF(M$1="P",MAX(0,M$2-$C759),IF(M$1="C",MAX(0,$C759-M$2)))</f>
        <v>19.83</v>
      </c>
      <c r="N759" s="103" t="n">
        <f aca="false">IF(N$1="P",MAX(0,N$2-$C759),IF(N$1="C",MAX(0,$C759-N$2)))</f>
        <v>14.83</v>
      </c>
      <c r="O759" s="103" t="n">
        <f aca="false">IF(O$1="P",MAX(0,O$2-$C759),IF(O$1="C",MAX(0,$C759-O$2)))</f>
        <v>9.83</v>
      </c>
      <c r="P759" s="103" t="n">
        <f aca="false">IF(P$1="P",MAX(0,P$2-$C759),IF(P$1="C",MAX(0,$C759-P$2)))</f>
        <v>4.83</v>
      </c>
      <c r="Q759" s="103" t="n">
        <f aca="false">IF(Q$1="P",MAX(0,Q$2-$C759),IF(Q$1="C",MAX(0,$C759-Q$2)))</f>
        <v>0</v>
      </c>
      <c r="R759" s="103" t="n">
        <f aca="false">IF(R$1="P",MAX(0,R$2-$C759),IF(R$1="C",MAX(0,$C759-R$2)))</f>
        <v>0</v>
      </c>
      <c r="S759" s="103" t="n">
        <f aca="false">IF(S$1="P",MAX(0,S$2-$C759),IF(S$1="C",MAX(0,$C759-S$2)))</f>
        <v>0</v>
      </c>
      <c r="T759" s="104" t="n">
        <f aca="false">A759</f>
        <v>35</v>
      </c>
      <c r="U759" s="105" t="n">
        <f aca="false">VLOOKUP($B759,Gas!$B$3:$E$2506,2)</f>
        <v>6.315</v>
      </c>
      <c r="V759" s="46" t="n">
        <f aca="false">C759/U759</f>
        <v>6.30720506730008</v>
      </c>
      <c r="W759" s="99" t="n">
        <f aca="false">VLOOKUP($B759,Gas!$B$3:$E$2506,4)</f>
        <v>0.692776752557525</v>
      </c>
    </row>
    <row r="760" customFormat="false" ht="12.75" hidden="false" customHeight="false" outlineLevel="0" collapsed="false">
      <c r="A760" s="95" t="n">
        <f aca="false">MONTH(B760)+(YEAR(B760)-1998)*12</f>
        <v>35</v>
      </c>
      <c r="B760" s="114" t="n">
        <v>36858</v>
      </c>
      <c r="C760" s="115" t="n">
        <v>35.52</v>
      </c>
      <c r="D760" s="98" t="n">
        <f aca="false">LN(C760/C759)</f>
        <v>-0.114524479069583</v>
      </c>
      <c r="E760" s="106" t="n">
        <f aca="false">STDEV(D751:D760)*SQRT(trade_day)</f>
        <v>2.58098638504915</v>
      </c>
      <c r="F760" s="97"/>
      <c r="G760" s="103" t="n">
        <f aca="false">IF(G$1="P",MAX(0,G$2-$C760),IF(G$1="C",MAX(0,$C760-G$2)))</f>
        <v>0</v>
      </c>
      <c r="H760" s="103" t="n">
        <f aca="false">IF(H$1="P",MAX(0,H$2-$C760),IF(H$1="C",MAX(0,$C760-H$2)))</f>
        <v>0</v>
      </c>
      <c r="I760" s="103" t="n">
        <f aca="false">IF(I$1="P",MAX(0,I$2-$C760),IF(I$1="C",MAX(0,$C760-I$2)))</f>
        <v>0</v>
      </c>
      <c r="J760" s="103" t="n">
        <f aca="false">IF(J$1="P",MAX(0,J$2-$C760),IF(J$1="C",MAX(0,$C760-J$2)))</f>
        <v>0</v>
      </c>
      <c r="K760" s="103" t="n">
        <f aca="false">IF(K$1="P",MAX(0,K$2-$C760),IF(K$1="C",MAX(0,$C760-K$2)))</f>
        <v>4.48</v>
      </c>
      <c r="L760" s="103" t="n">
        <f aca="false">IF(L$1="P",MAX(0,L$2-$C760),IF(L$1="C",MAX(0,$C760-L$2)))</f>
        <v>14.48</v>
      </c>
      <c r="M760" s="103" t="n">
        <f aca="false">IF(M$1="P",MAX(0,M$2-$C760),IF(M$1="C",MAX(0,$C760-M$2)))</f>
        <v>15.52</v>
      </c>
      <c r="N760" s="103" t="n">
        <f aca="false">IF(N$1="P",MAX(0,N$2-$C760),IF(N$1="C",MAX(0,$C760-N$2)))</f>
        <v>10.52</v>
      </c>
      <c r="O760" s="103" t="n">
        <f aca="false">IF(O$1="P",MAX(0,O$2-$C760),IF(O$1="C",MAX(0,$C760-O$2)))</f>
        <v>5.52</v>
      </c>
      <c r="P760" s="103" t="n">
        <f aca="false">IF(P$1="P",MAX(0,P$2-$C760),IF(P$1="C",MAX(0,$C760-P$2)))</f>
        <v>0.520000000000003</v>
      </c>
      <c r="Q760" s="103" t="n">
        <f aca="false">IF(Q$1="P",MAX(0,Q$2-$C760),IF(Q$1="C",MAX(0,$C760-Q$2)))</f>
        <v>0</v>
      </c>
      <c r="R760" s="103" t="n">
        <f aca="false">IF(R$1="P",MAX(0,R$2-$C760),IF(R$1="C",MAX(0,$C760-R$2)))</f>
        <v>0</v>
      </c>
      <c r="S760" s="103" t="n">
        <f aca="false">IF(S$1="P",MAX(0,S$2-$C760),IF(S$1="C",MAX(0,$C760-S$2)))</f>
        <v>0</v>
      </c>
      <c r="T760" s="104" t="n">
        <f aca="false">A760</f>
        <v>35</v>
      </c>
      <c r="U760" s="105" t="n">
        <f aca="false">VLOOKUP($B760,Gas!$B$3:$E$2506,2)</f>
        <v>6.245</v>
      </c>
      <c r="V760" s="46" t="n">
        <f aca="false">C760/U760</f>
        <v>5.68775020016013</v>
      </c>
      <c r="W760" s="99" t="n">
        <f aca="false">VLOOKUP($B760,Gas!$B$3:$E$2506,4)</f>
        <v>0.623965190699344</v>
      </c>
    </row>
    <row r="761" customFormat="false" ht="12.75" hidden="false" customHeight="false" outlineLevel="0" collapsed="false">
      <c r="A761" s="95" t="n">
        <f aca="false">MONTH(B761)+(YEAR(B761)-1998)*12</f>
        <v>35</v>
      </c>
      <c r="B761" s="114" t="n">
        <v>36859</v>
      </c>
      <c r="C761" s="115" t="n">
        <v>40.89</v>
      </c>
      <c r="D761" s="98" t="n">
        <f aca="false">LN(C761/C760)</f>
        <v>0.140789616252582</v>
      </c>
      <c r="E761" s="106" t="n">
        <f aca="false">STDEV(D752:D761)*SQRT(trade_day)</f>
        <v>2.6510045756113</v>
      </c>
      <c r="F761" s="97"/>
      <c r="G761" s="103" t="n">
        <f aca="false">IF(G$1="P",MAX(0,G$2-$C761),IF(G$1="C",MAX(0,$C761-G$2)))</f>
        <v>0</v>
      </c>
      <c r="H761" s="103" t="n">
        <f aca="false">IF(H$1="P",MAX(0,H$2-$C761),IF(H$1="C",MAX(0,$C761-H$2)))</f>
        <v>0</v>
      </c>
      <c r="I761" s="103" t="n">
        <f aca="false">IF(I$1="P",MAX(0,I$2-$C761),IF(I$1="C",MAX(0,$C761-I$2)))</f>
        <v>0</v>
      </c>
      <c r="J761" s="103" t="n">
        <f aca="false">IF(J$1="P",MAX(0,J$2-$C761),IF(J$1="C",MAX(0,$C761-J$2)))</f>
        <v>0</v>
      </c>
      <c r="K761" s="103" t="n">
        <f aca="false">IF(K$1="P",MAX(0,K$2-$C761),IF(K$1="C",MAX(0,$C761-K$2)))</f>
        <v>0</v>
      </c>
      <c r="L761" s="103" t="n">
        <f aca="false">IF(L$1="P",MAX(0,L$2-$C761),IF(L$1="C",MAX(0,$C761-L$2)))</f>
        <v>9.11</v>
      </c>
      <c r="M761" s="103" t="n">
        <f aca="false">IF(M$1="P",MAX(0,M$2-$C761),IF(M$1="C",MAX(0,$C761-M$2)))</f>
        <v>20.89</v>
      </c>
      <c r="N761" s="103" t="n">
        <f aca="false">IF(N$1="P",MAX(0,N$2-$C761),IF(N$1="C",MAX(0,$C761-N$2)))</f>
        <v>15.89</v>
      </c>
      <c r="O761" s="103" t="n">
        <f aca="false">IF(O$1="P",MAX(0,O$2-$C761),IF(O$1="C",MAX(0,$C761-O$2)))</f>
        <v>10.89</v>
      </c>
      <c r="P761" s="103" t="n">
        <f aca="false">IF(P$1="P",MAX(0,P$2-$C761),IF(P$1="C",MAX(0,$C761-P$2)))</f>
        <v>5.89</v>
      </c>
      <c r="Q761" s="103" t="n">
        <f aca="false">IF(Q$1="P",MAX(0,Q$2-$C761),IF(Q$1="C",MAX(0,$C761-Q$2)))</f>
        <v>0.890000000000001</v>
      </c>
      <c r="R761" s="103" t="n">
        <f aca="false">IF(R$1="P",MAX(0,R$2-$C761),IF(R$1="C",MAX(0,$C761-R$2)))</f>
        <v>0</v>
      </c>
      <c r="S761" s="103" t="n">
        <f aca="false">IF(S$1="P",MAX(0,S$2-$C761),IF(S$1="C",MAX(0,$C761-S$2)))</f>
        <v>0</v>
      </c>
      <c r="T761" s="104" t="n">
        <f aca="false">A761</f>
        <v>35</v>
      </c>
      <c r="U761" s="105" t="n">
        <f aca="false">VLOOKUP($B761,Gas!$B$3:$E$2506,2)</f>
        <v>5.925</v>
      </c>
      <c r="V761" s="46" t="n">
        <f aca="false">C761/U761</f>
        <v>6.90126582278481</v>
      </c>
      <c r="W761" s="99" t="n">
        <f aca="false">VLOOKUP($B761,Gas!$B$3:$E$2506,4)</f>
        <v>0.730871845012861</v>
      </c>
    </row>
    <row r="762" customFormat="false" ht="12.75" hidden="false" customHeight="false" outlineLevel="0" collapsed="false">
      <c r="A762" s="95" t="n">
        <f aca="false">MONTH(B762)+(YEAR(B762)-1998)*12</f>
        <v>35</v>
      </c>
      <c r="B762" s="114" t="n">
        <v>36860</v>
      </c>
      <c r="C762" s="115" t="n">
        <v>45.05</v>
      </c>
      <c r="D762" s="98" t="n">
        <f aca="false">LN(C762/C761)</f>
        <v>0.0968874496777959</v>
      </c>
      <c r="E762" s="106" t="n">
        <f aca="false">STDEV(D753:D762)*SQRT(trade_day)</f>
        <v>2.70239951931338</v>
      </c>
      <c r="F762" s="97"/>
      <c r="G762" s="103" t="n">
        <f aca="false">IF(G$1="P",MAX(0,G$2-$C762),IF(G$1="C",MAX(0,$C762-G$2)))</f>
        <v>0</v>
      </c>
      <c r="H762" s="103" t="n">
        <f aca="false">IF(H$1="P",MAX(0,H$2-$C762),IF(H$1="C",MAX(0,$C762-H$2)))</f>
        <v>0</v>
      </c>
      <c r="I762" s="103" t="n">
        <f aca="false">IF(I$1="P",MAX(0,I$2-$C762),IF(I$1="C",MAX(0,$C762-I$2)))</f>
        <v>0</v>
      </c>
      <c r="J762" s="103" t="n">
        <f aca="false">IF(J$1="P",MAX(0,J$2-$C762),IF(J$1="C",MAX(0,$C762-J$2)))</f>
        <v>0</v>
      </c>
      <c r="K762" s="103" t="n">
        <f aca="false">IF(K$1="P",MAX(0,K$2-$C762),IF(K$1="C",MAX(0,$C762-K$2)))</f>
        <v>0</v>
      </c>
      <c r="L762" s="103" t="n">
        <f aca="false">IF(L$1="P",MAX(0,L$2-$C762),IF(L$1="C",MAX(0,$C762-L$2)))</f>
        <v>4.95</v>
      </c>
      <c r="M762" s="103" t="n">
        <f aca="false">IF(M$1="P",MAX(0,M$2-$C762),IF(M$1="C",MAX(0,$C762-M$2)))</f>
        <v>25.05</v>
      </c>
      <c r="N762" s="103" t="n">
        <f aca="false">IF(N$1="P",MAX(0,N$2-$C762),IF(N$1="C",MAX(0,$C762-N$2)))</f>
        <v>20.05</v>
      </c>
      <c r="O762" s="103" t="n">
        <f aca="false">IF(O$1="P",MAX(0,O$2-$C762),IF(O$1="C",MAX(0,$C762-O$2)))</f>
        <v>15.05</v>
      </c>
      <c r="P762" s="103" t="n">
        <f aca="false">IF(P$1="P",MAX(0,P$2-$C762),IF(P$1="C",MAX(0,$C762-P$2)))</f>
        <v>10.05</v>
      </c>
      <c r="Q762" s="103" t="n">
        <f aca="false">IF(Q$1="P",MAX(0,Q$2-$C762),IF(Q$1="C",MAX(0,$C762-Q$2)))</f>
        <v>5.05</v>
      </c>
      <c r="R762" s="103" t="n">
        <f aca="false">IF(R$1="P",MAX(0,R$2-$C762),IF(R$1="C",MAX(0,$C762-R$2)))</f>
        <v>0</v>
      </c>
      <c r="S762" s="103" t="n">
        <f aca="false">IF(S$1="P",MAX(0,S$2-$C762),IF(S$1="C",MAX(0,$C762-S$2)))</f>
        <v>0</v>
      </c>
      <c r="T762" s="104" t="n">
        <f aca="false">A762</f>
        <v>35</v>
      </c>
      <c r="U762" s="105" t="n">
        <f aca="false">VLOOKUP($B762,Gas!$B$3:$E$2506,2)</f>
        <v>5.95</v>
      </c>
      <c r="V762" s="46" t="n">
        <f aca="false">C762/U762</f>
        <v>7.57142857142857</v>
      </c>
      <c r="W762" s="99" t="n">
        <f aca="false">VLOOKUP($B762,Gas!$B$3:$E$2506,4)</f>
        <v>0.730141680795878</v>
      </c>
    </row>
    <row r="763" customFormat="false" ht="12.75" hidden="false" customHeight="false" outlineLevel="0" collapsed="false">
      <c r="A763" s="95" t="n">
        <f aca="false">MONTH(B763)+(YEAR(B763)-1998)*12</f>
        <v>36</v>
      </c>
      <c r="B763" s="114" t="n">
        <v>36861</v>
      </c>
      <c r="C763" s="115" t="n">
        <v>43.03</v>
      </c>
      <c r="D763" s="98" t="n">
        <f aca="false">LN(C763/C762)</f>
        <v>-0.0458754372038386</v>
      </c>
      <c r="E763" s="106" t="n">
        <f aca="false">STDEV(D754:D763)*SQRT(trade_day)</f>
        <v>2.708042707151</v>
      </c>
      <c r="F763" s="97"/>
      <c r="G763" s="103" t="n">
        <f aca="false">IF(G$1="P",MAX(0,G$2-$C763),IF(G$1="C",MAX(0,$C763-G$2)))</f>
        <v>0</v>
      </c>
      <c r="H763" s="103" t="n">
        <f aca="false">IF(H$1="P",MAX(0,H$2-$C763),IF(H$1="C",MAX(0,$C763-H$2)))</f>
        <v>0</v>
      </c>
      <c r="I763" s="103" t="n">
        <f aca="false">IF(I$1="P",MAX(0,I$2-$C763),IF(I$1="C",MAX(0,$C763-I$2)))</f>
        <v>0</v>
      </c>
      <c r="J763" s="103" t="n">
        <f aca="false">IF(J$1="P",MAX(0,J$2-$C763),IF(J$1="C",MAX(0,$C763-J$2)))</f>
        <v>0</v>
      </c>
      <c r="K763" s="103" t="n">
        <f aca="false">IF(K$1="P",MAX(0,K$2-$C763),IF(K$1="C",MAX(0,$C763-K$2)))</f>
        <v>0</v>
      </c>
      <c r="L763" s="103" t="n">
        <f aca="false">IF(L$1="P",MAX(0,L$2-$C763),IF(L$1="C",MAX(0,$C763-L$2)))</f>
        <v>6.97</v>
      </c>
      <c r="M763" s="103" t="n">
        <f aca="false">IF(M$1="P",MAX(0,M$2-$C763),IF(M$1="C",MAX(0,$C763-M$2)))</f>
        <v>23.03</v>
      </c>
      <c r="N763" s="103" t="n">
        <f aca="false">IF(N$1="P",MAX(0,N$2-$C763),IF(N$1="C",MAX(0,$C763-N$2)))</f>
        <v>18.03</v>
      </c>
      <c r="O763" s="103" t="n">
        <f aca="false">IF(O$1="P",MAX(0,O$2-$C763),IF(O$1="C",MAX(0,$C763-O$2)))</f>
        <v>13.03</v>
      </c>
      <c r="P763" s="103" t="n">
        <f aca="false">IF(P$1="P",MAX(0,P$2-$C763),IF(P$1="C",MAX(0,$C763-P$2)))</f>
        <v>8.03</v>
      </c>
      <c r="Q763" s="103" t="n">
        <f aca="false">IF(Q$1="P",MAX(0,Q$2-$C763),IF(Q$1="C",MAX(0,$C763-Q$2)))</f>
        <v>3.03</v>
      </c>
      <c r="R763" s="103" t="n">
        <f aca="false">IF(R$1="P",MAX(0,R$2-$C763),IF(R$1="C",MAX(0,$C763-R$2)))</f>
        <v>0</v>
      </c>
      <c r="S763" s="103" t="n">
        <f aca="false">IF(S$1="P",MAX(0,S$2-$C763),IF(S$1="C",MAX(0,$C763-S$2)))</f>
        <v>0</v>
      </c>
      <c r="T763" s="104" t="n">
        <f aca="false">A763</f>
        <v>36</v>
      </c>
      <c r="U763" s="105" t="n">
        <f aca="false">VLOOKUP($B763,Gas!$B$3:$E$2506,2)</f>
        <v>6.31</v>
      </c>
      <c r="V763" s="46" t="n">
        <f aca="false">C763/U763</f>
        <v>6.81933438985737</v>
      </c>
      <c r="W763" s="99" t="n">
        <f aca="false">VLOOKUP($B763,Gas!$B$3:$E$2506,4)</f>
        <v>0.518926788935685</v>
      </c>
    </row>
    <row r="764" customFormat="false" ht="12.75" hidden="false" customHeight="false" outlineLevel="0" collapsed="false">
      <c r="A764" s="95" t="n">
        <f aca="false">MONTH(B764)+(YEAR(B764)-1998)*12</f>
        <v>36</v>
      </c>
      <c r="B764" s="114" t="n">
        <v>36864</v>
      </c>
      <c r="C764" s="115" t="n">
        <v>47.57</v>
      </c>
      <c r="D764" s="98" t="n">
        <f aca="false">LN(C764/C763)</f>
        <v>0.100304763593682</v>
      </c>
      <c r="E764" s="106" t="n">
        <f aca="false">STDEV(D755:D764)*SQRT(trade_day)</f>
        <v>2.56113430404049</v>
      </c>
      <c r="F764" s="97"/>
      <c r="G764" s="103" t="n">
        <f aca="false">IF(G$1="P",MAX(0,G$2-$C764),IF(G$1="C",MAX(0,$C764-G$2)))</f>
        <v>0</v>
      </c>
      <c r="H764" s="103" t="n">
        <f aca="false">IF(H$1="P",MAX(0,H$2-$C764),IF(H$1="C",MAX(0,$C764-H$2)))</f>
        <v>0</v>
      </c>
      <c r="I764" s="103" t="n">
        <f aca="false">IF(I$1="P",MAX(0,I$2-$C764),IF(I$1="C",MAX(0,$C764-I$2)))</f>
        <v>0</v>
      </c>
      <c r="J764" s="103" t="n">
        <f aca="false">IF(J$1="P",MAX(0,J$2-$C764),IF(J$1="C",MAX(0,$C764-J$2)))</f>
        <v>0</v>
      </c>
      <c r="K764" s="103" t="n">
        <f aca="false">IF(K$1="P",MAX(0,K$2-$C764),IF(K$1="C",MAX(0,$C764-K$2)))</f>
        <v>0</v>
      </c>
      <c r="L764" s="103" t="n">
        <f aca="false">IF(L$1="P",MAX(0,L$2-$C764),IF(L$1="C",MAX(0,$C764-L$2)))</f>
        <v>2.43</v>
      </c>
      <c r="M764" s="103" t="n">
        <f aca="false">IF(M$1="P",MAX(0,M$2-$C764),IF(M$1="C",MAX(0,$C764-M$2)))</f>
        <v>27.57</v>
      </c>
      <c r="N764" s="103" t="n">
        <f aca="false">IF(N$1="P",MAX(0,N$2-$C764),IF(N$1="C",MAX(0,$C764-N$2)))</f>
        <v>22.57</v>
      </c>
      <c r="O764" s="103" t="n">
        <f aca="false">IF(O$1="P",MAX(0,O$2-$C764),IF(O$1="C",MAX(0,$C764-O$2)))</f>
        <v>17.57</v>
      </c>
      <c r="P764" s="103" t="n">
        <f aca="false">IF(P$1="P",MAX(0,P$2-$C764),IF(P$1="C",MAX(0,$C764-P$2)))</f>
        <v>12.57</v>
      </c>
      <c r="Q764" s="103" t="n">
        <f aca="false">IF(Q$1="P",MAX(0,Q$2-$C764),IF(Q$1="C",MAX(0,$C764-Q$2)))</f>
        <v>7.57</v>
      </c>
      <c r="R764" s="103" t="n">
        <f aca="false">IF(R$1="P",MAX(0,R$2-$C764),IF(R$1="C",MAX(0,$C764-R$2)))</f>
        <v>0</v>
      </c>
      <c r="S764" s="103" t="n">
        <f aca="false">IF(S$1="P",MAX(0,S$2-$C764),IF(S$1="C",MAX(0,$C764-S$2)))</f>
        <v>0</v>
      </c>
      <c r="T764" s="104" t="n">
        <f aca="false">A764</f>
        <v>36</v>
      </c>
      <c r="U764" s="105" t="n">
        <f aca="false">VLOOKUP($B764,Gas!$B$3:$E$2506,2)</f>
        <v>6.595</v>
      </c>
      <c r="V764" s="46" t="n">
        <f aca="false">C764/U764</f>
        <v>7.21304018195603</v>
      </c>
      <c r="W764" s="99" t="n">
        <f aca="false">VLOOKUP($B764,Gas!$B$3:$E$2506,4)</f>
        <v>0.573962562761202</v>
      </c>
    </row>
    <row r="765" customFormat="false" ht="12.75" hidden="false" customHeight="false" outlineLevel="0" collapsed="false">
      <c r="A765" s="95" t="n">
        <f aca="false">MONTH(B765)+(YEAR(B765)-1998)*12</f>
        <v>36</v>
      </c>
      <c r="B765" s="114" t="n">
        <v>36865</v>
      </c>
      <c r="C765" s="115" t="n">
        <v>64.47</v>
      </c>
      <c r="D765" s="98" t="n">
        <f aca="false">LN(C765/C764)</f>
        <v>0.303997688878339</v>
      </c>
      <c r="E765" s="106" t="n">
        <f aca="false">STDEV(D756:D765)*SQRT(trade_day)</f>
        <v>2.92456595139807</v>
      </c>
      <c r="F765" s="97"/>
      <c r="G765" s="103" t="n">
        <f aca="false">IF(G$1="P",MAX(0,G$2-$C765),IF(G$1="C",MAX(0,$C765-G$2)))</f>
        <v>0</v>
      </c>
      <c r="H765" s="103" t="n">
        <f aca="false">IF(H$1="P",MAX(0,H$2-$C765),IF(H$1="C",MAX(0,$C765-H$2)))</f>
        <v>0</v>
      </c>
      <c r="I765" s="103" t="n">
        <f aca="false">IF(I$1="P",MAX(0,I$2-$C765),IF(I$1="C",MAX(0,$C765-I$2)))</f>
        <v>0</v>
      </c>
      <c r="J765" s="103" t="n">
        <f aca="false">IF(J$1="P",MAX(0,J$2-$C765),IF(J$1="C",MAX(0,$C765-J$2)))</f>
        <v>0</v>
      </c>
      <c r="K765" s="103" t="n">
        <f aca="false">IF(K$1="P",MAX(0,K$2-$C765),IF(K$1="C",MAX(0,$C765-K$2)))</f>
        <v>0</v>
      </c>
      <c r="L765" s="103" t="n">
        <f aca="false">IF(L$1="P",MAX(0,L$2-$C765),IF(L$1="C",MAX(0,$C765-L$2)))</f>
        <v>0</v>
      </c>
      <c r="M765" s="103" t="n">
        <f aca="false">IF(M$1="P",MAX(0,M$2-$C765),IF(M$1="C",MAX(0,$C765-M$2)))</f>
        <v>44.47</v>
      </c>
      <c r="N765" s="103" t="n">
        <f aca="false">IF(N$1="P",MAX(0,N$2-$C765),IF(N$1="C",MAX(0,$C765-N$2)))</f>
        <v>39.47</v>
      </c>
      <c r="O765" s="103" t="n">
        <f aca="false">IF(O$1="P",MAX(0,O$2-$C765),IF(O$1="C",MAX(0,$C765-O$2)))</f>
        <v>34.47</v>
      </c>
      <c r="P765" s="103" t="n">
        <f aca="false">IF(P$1="P",MAX(0,P$2-$C765),IF(P$1="C",MAX(0,$C765-P$2)))</f>
        <v>29.47</v>
      </c>
      <c r="Q765" s="103" t="n">
        <f aca="false">IF(Q$1="P",MAX(0,Q$2-$C765),IF(Q$1="C",MAX(0,$C765-Q$2)))</f>
        <v>24.47</v>
      </c>
      <c r="R765" s="103" t="n">
        <f aca="false">IF(R$1="P",MAX(0,R$2-$C765),IF(R$1="C",MAX(0,$C765-R$2)))</f>
        <v>14.47</v>
      </c>
      <c r="S765" s="103" t="n">
        <f aca="false">IF(S$1="P",MAX(0,S$2-$C765),IF(S$1="C",MAX(0,$C765-S$2)))</f>
        <v>0</v>
      </c>
      <c r="T765" s="104" t="n">
        <f aca="false">A765</f>
        <v>36</v>
      </c>
      <c r="U765" s="105" t="n">
        <f aca="false">VLOOKUP($B765,Gas!$B$3:$E$2506,2)</f>
        <v>7.485</v>
      </c>
      <c r="V765" s="46" t="n">
        <f aca="false">C765/U765</f>
        <v>8.61322645290581</v>
      </c>
      <c r="W765" s="99" t="n">
        <f aca="false">VLOOKUP($B765,Gas!$B$3:$E$2506,4)</f>
        <v>0.932627269527411</v>
      </c>
    </row>
    <row r="766" customFormat="false" ht="12.75" hidden="false" customHeight="false" outlineLevel="0" collapsed="false">
      <c r="A766" s="95" t="n">
        <f aca="false">MONTH(B766)+(YEAR(B766)-1998)*12</f>
        <v>36</v>
      </c>
      <c r="B766" s="114" t="n">
        <v>36866</v>
      </c>
      <c r="C766" s="115" t="n">
        <v>68.15</v>
      </c>
      <c r="D766" s="98" t="n">
        <f aca="false">LN(C766/C765)</f>
        <v>0.055511158820013</v>
      </c>
      <c r="E766" s="106" t="n">
        <f aca="false">STDEV(D757:D766)*SQRT(trade_day)</f>
        <v>2.90282187026412</v>
      </c>
      <c r="F766" s="97"/>
      <c r="G766" s="103" t="n">
        <f aca="false">IF(G$1="P",MAX(0,G$2-$C766),IF(G$1="C",MAX(0,$C766-G$2)))</f>
        <v>0</v>
      </c>
      <c r="H766" s="103" t="n">
        <f aca="false">IF(H$1="P",MAX(0,H$2-$C766),IF(H$1="C",MAX(0,$C766-H$2)))</f>
        <v>0</v>
      </c>
      <c r="I766" s="103" t="n">
        <f aca="false">IF(I$1="P",MAX(0,I$2-$C766),IF(I$1="C",MAX(0,$C766-I$2)))</f>
        <v>0</v>
      </c>
      <c r="J766" s="103" t="n">
        <f aca="false">IF(J$1="P",MAX(0,J$2-$C766),IF(J$1="C",MAX(0,$C766-J$2)))</f>
        <v>0</v>
      </c>
      <c r="K766" s="103" t="n">
        <f aca="false">IF(K$1="P",MAX(0,K$2-$C766),IF(K$1="C",MAX(0,$C766-K$2)))</f>
        <v>0</v>
      </c>
      <c r="L766" s="103" t="n">
        <f aca="false">IF(L$1="P",MAX(0,L$2-$C766),IF(L$1="C",MAX(0,$C766-L$2)))</f>
        <v>0</v>
      </c>
      <c r="M766" s="103" t="n">
        <f aca="false">IF(M$1="P",MAX(0,M$2-$C766),IF(M$1="C",MAX(0,$C766-M$2)))</f>
        <v>48.15</v>
      </c>
      <c r="N766" s="103" t="n">
        <f aca="false">IF(N$1="P",MAX(0,N$2-$C766),IF(N$1="C",MAX(0,$C766-N$2)))</f>
        <v>43.15</v>
      </c>
      <c r="O766" s="103" t="n">
        <f aca="false">IF(O$1="P",MAX(0,O$2-$C766),IF(O$1="C",MAX(0,$C766-O$2)))</f>
        <v>38.15</v>
      </c>
      <c r="P766" s="103" t="n">
        <f aca="false">IF(P$1="P",MAX(0,P$2-$C766),IF(P$1="C",MAX(0,$C766-P$2)))</f>
        <v>33.15</v>
      </c>
      <c r="Q766" s="103" t="n">
        <f aca="false">IF(Q$1="P",MAX(0,Q$2-$C766),IF(Q$1="C",MAX(0,$C766-Q$2)))</f>
        <v>28.15</v>
      </c>
      <c r="R766" s="103" t="n">
        <f aca="false">IF(R$1="P",MAX(0,R$2-$C766),IF(R$1="C",MAX(0,$C766-R$2)))</f>
        <v>18.15</v>
      </c>
      <c r="S766" s="103" t="n">
        <f aca="false">IF(S$1="P",MAX(0,S$2-$C766),IF(S$1="C",MAX(0,$C766-S$2)))</f>
        <v>0</v>
      </c>
      <c r="T766" s="104" t="n">
        <f aca="false">A766</f>
        <v>36</v>
      </c>
      <c r="U766" s="105" t="n">
        <f aca="false">VLOOKUP($B766,Gas!$B$3:$E$2506,2)</f>
        <v>8.015</v>
      </c>
      <c r="V766" s="46" t="n">
        <f aca="false">C766/U766</f>
        <v>8.50280723643169</v>
      </c>
      <c r="W766" s="99" t="n">
        <f aca="false">VLOOKUP($B766,Gas!$B$3:$E$2506,4)</f>
        <v>0.97278449334734</v>
      </c>
    </row>
    <row r="767" customFormat="false" ht="12.75" hidden="false" customHeight="false" outlineLevel="0" collapsed="false">
      <c r="A767" s="95" t="n">
        <f aca="false">MONTH(B767)+(YEAR(B767)-1998)*12</f>
        <v>36</v>
      </c>
      <c r="B767" s="114" t="n">
        <v>36867</v>
      </c>
      <c r="C767" s="115" t="n">
        <v>68.06</v>
      </c>
      <c r="D767" s="98" t="n">
        <f aca="false">LN(C767/C766)</f>
        <v>-0.00132148906978201</v>
      </c>
      <c r="E767" s="106" t="n">
        <f aca="false">STDEV(D758:D767)*SQRT(trade_day)</f>
        <v>2.78213272469962</v>
      </c>
      <c r="F767" s="97"/>
      <c r="G767" s="103" t="n">
        <f aca="false">IF(G$1="P",MAX(0,G$2-$C767),IF(G$1="C",MAX(0,$C767-G$2)))</f>
        <v>0</v>
      </c>
      <c r="H767" s="103" t="n">
        <f aca="false">IF(H$1="P",MAX(0,H$2-$C767),IF(H$1="C",MAX(0,$C767-H$2)))</f>
        <v>0</v>
      </c>
      <c r="I767" s="103" t="n">
        <f aca="false">IF(I$1="P",MAX(0,I$2-$C767),IF(I$1="C",MAX(0,$C767-I$2)))</f>
        <v>0</v>
      </c>
      <c r="J767" s="103" t="n">
        <f aca="false">IF(J$1="P",MAX(0,J$2-$C767),IF(J$1="C",MAX(0,$C767-J$2)))</f>
        <v>0</v>
      </c>
      <c r="K767" s="103" t="n">
        <f aca="false">IF(K$1="P",MAX(0,K$2-$C767),IF(K$1="C",MAX(0,$C767-K$2)))</f>
        <v>0</v>
      </c>
      <c r="L767" s="103" t="n">
        <f aca="false">IF(L$1="P",MAX(0,L$2-$C767),IF(L$1="C",MAX(0,$C767-L$2)))</f>
        <v>0</v>
      </c>
      <c r="M767" s="103" t="n">
        <f aca="false">IF(M$1="P",MAX(0,M$2-$C767),IF(M$1="C",MAX(0,$C767-M$2)))</f>
        <v>48.06</v>
      </c>
      <c r="N767" s="103" t="n">
        <f aca="false">IF(N$1="P",MAX(0,N$2-$C767),IF(N$1="C",MAX(0,$C767-N$2)))</f>
        <v>43.06</v>
      </c>
      <c r="O767" s="103" t="n">
        <f aca="false">IF(O$1="P",MAX(0,O$2-$C767),IF(O$1="C",MAX(0,$C767-O$2)))</f>
        <v>38.06</v>
      </c>
      <c r="P767" s="103" t="n">
        <f aca="false">IF(P$1="P",MAX(0,P$2-$C767),IF(P$1="C",MAX(0,$C767-P$2)))</f>
        <v>33.06</v>
      </c>
      <c r="Q767" s="103" t="n">
        <f aca="false">IF(Q$1="P",MAX(0,Q$2-$C767),IF(Q$1="C",MAX(0,$C767-Q$2)))</f>
        <v>28.06</v>
      </c>
      <c r="R767" s="103" t="n">
        <f aca="false">IF(R$1="P",MAX(0,R$2-$C767),IF(R$1="C",MAX(0,$C767-R$2)))</f>
        <v>18.06</v>
      </c>
      <c r="S767" s="103" t="n">
        <f aca="false">IF(S$1="P",MAX(0,S$2-$C767),IF(S$1="C",MAX(0,$C767-S$2)))</f>
        <v>0</v>
      </c>
      <c r="T767" s="104" t="n">
        <f aca="false">A767</f>
        <v>36</v>
      </c>
      <c r="U767" s="105" t="n">
        <f aca="false">VLOOKUP($B767,Gas!$B$3:$E$2506,2)</f>
        <v>8.855</v>
      </c>
      <c r="V767" s="46" t="n">
        <f aca="false">C767/U767</f>
        <v>7.68605307735743</v>
      </c>
      <c r="W767" s="99" t="n">
        <f aca="false">VLOOKUP($B767,Gas!$B$3:$E$2506,4)</f>
        <v>1.05648990727914</v>
      </c>
    </row>
    <row r="768" customFormat="false" ht="12.75" hidden="false" customHeight="false" outlineLevel="0" collapsed="false">
      <c r="A768" s="95" t="n">
        <f aca="false">MONTH(B768)+(YEAR(B768)-1998)*12</f>
        <v>36</v>
      </c>
      <c r="B768" s="114" t="n">
        <v>36868</v>
      </c>
      <c r="C768" s="115" t="n">
        <v>57.9</v>
      </c>
      <c r="D768" s="98" t="n">
        <f aca="false">LN(C768/C767)</f>
        <v>-0.16167228449381</v>
      </c>
      <c r="E768" s="106" t="n">
        <f aca="false">STDEV(D759:D768)*SQRT(trade_day)</f>
        <v>2.85634304877994</v>
      </c>
      <c r="F768" s="97"/>
      <c r="G768" s="103" t="n">
        <f aca="false">IF(G$1="P",MAX(0,G$2-$C768),IF(G$1="C",MAX(0,$C768-G$2)))</f>
        <v>0</v>
      </c>
      <c r="H768" s="103" t="n">
        <f aca="false">IF(H$1="P",MAX(0,H$2-$C768),IF(H$1="C",MAX(0,$C768-H$2)))</f>
        <v>0</v>
      </c>
      <c r="I768" s="103" t="n">
        <f aca="false">IF(I$1="P",MAX(0,I$2-$C768),IF(I$1="C",MAX(0,$C768-I$2)))</f>
        <v>0</v>
      </c>
      <c r="J768" s="103" t="n">
        <f aca="false">IF(J$1="P",MAX(0,J$2-$C768),IF(J$1="C",MAX(0,$C768-J$2)))</f>
        <v>0</v>
      </c>
      <c r="K768" s="103" t="n">
        <f aca="false">IF(K$1="P",MAX(0,K$2-$C768),IF(K$1="C",MAX(0,$C768-K$2)))</f>
        <v>0</v>
      </c>
      <c r="L768" s="103" t="n">
        <f aca="false">IF(L$1="P",MAX(0,L$2-$C768),IF(L$1="C",MAX(0,$C768-L$2)))</f>
        <v>0</v>
      </c>
      <c r="M768" s="103" t="n">
        <f aca="false">IF(M$1="P",MAX(0,M$2-$C768),IF(M$1="C",MAX(0,$C768-M$2)))</f>
        <v>37.9</v>
      </c>
      <c r="N768" s="103" t="n">
        <f aca="false">IF(N$1="P",MAX(0,N$2-$C768),IF(N$1="C",MAX(0,$C768-N$2)))</f>
        <v>32.9</v>
      </c>
      <c r="O768" s="103" t="n">
        <f aca="false">IF(O$1="P",MAX(0,O$2-$C768),IF(O$1="C",MAX(0,$C768-O$2)))</f>
        <v>27.9</v>
      </c>
      <c r="P768" s="103" t="n">
        <f aca="false">IF(P$1="P",MAX(0,P$2-$C768),IF(P$1="C",MAX(0,$C768-P$2)))</f>
        <v>22.9</v>
      </c>
      <c r="Q768" s="103" t="n">
        <f aca="false">IF(Q$1="P",MAX(0,Q$2-$C768),IF(Q$1="C",MAX(0,$C768-Q$2)))</f>
        <v>17.9</v>
      </c>
      <c r="R768" s="103" t="n">
        <f aca="false">IF(R$1="P",MAX(0,R$2-$C768),IF(R$1="C",MAX(0,$C768-R$2)))</f>
        <v>7.9</v>
      </c>
      <c r="S768" s="103" t="n">
        <f aca="false">IF(S$1="P",MAX(0,S$2-$C768),IF(S$1="C",MAX(0,$C768-S$2)))</f>
        <v>0</v>
      </c>
      <c r="T768" s="104" t="n">
        <f aca="false">A768</f>
        <v>36</v>
      </c>
      <c r="U768" s="105" t="n">
        <f aca="false">VLOOKUP($B768,Gas!$B$3:$E$2506,2)</f>
        <v>8.615</v>
      </c>
      <c r="V768" s="46" t="n">
        <f aca="false">C768/U768</f>
        <v>6.72083575159605</v>
      </c>
      <c r="W768" s="99" t="n">
        <f aca="false">VLOOKUP($B768,Gas!$B$3:$E$2506,4)</f>
        <v>1.08878334064779</v>
      </c>
    </row>
    <row r="769" customFormat="false" ht="12.75" hidden="false" customHeight="false" outlineLevel="0" collapsed="false">
      <c r="A769" s="95" t="n">
        <f aca="false">MONTH(B769)+(YEAR(B769)-1998)*12</f>
        <v>36</v>
      </c>
      <c r="B769" s="114" t="n">
        <v>36871</v>
      </c>
      <c r="C769" s="115" t="n">
        <v>48.97</v>
      </c>
      <c r="D769" s="98" t="n">
        <f aca="false">LN(C769/C768)</f>
        <v>-0.167509518864724</v>
      </c>
      <c r="E769" s="106" t="n">
        <f aca="false">STDEV(D760:D769)*SQRT(trade_day)</f>
        <v>2.35653765437204</v>
      </c>
      <c r="F769" s="97"/>
      <c r="G769" s="103" t="n">
        <f aca="false">IF(G$1="P",MAX(0,G$2-$C769),IF(G$1="C",MAX(0,$C769-G$2)))</f>
        <v>0</v>
      </c>
      <c r="H769" s="103" t="n">
        <f aca="false">IF(H$1="P",MAX(0,H$2-$C769),IF(H$1="C",MAX(0,$C769-H$2)))</f>
        <v>0</v>
      </c>
      <c r="I769" s="103" t="n">
        <f aca="false">IF(I$1="P",MAX(0,I$2-$C769),IF(I$1="C",MAX(0,$C769-I$2)))</f>
        <v>0</v>
      </c>
      <c r="J769" s="103" t="n">
        <f aca="false">IF(J$1="P",MAX(0,J$2-$C769),IF(J$1="C",MAX(0,$C769-J$2)))</f>
        <v>0</v>
      </c>
      <c r="K769" s="103" t="n">
        <f aca="false">IF(K$1="P",MAX(0,K$2-$C769),IF(K$1="C",MAX(0,$C769-K$2)))</f>
        <v>0</v>
      </c>
      <c r="L769" s="103" t="n">
        <f aca="false">IF(L$1="P",MAX(0,L$2-$C769),IF(L$1="C",MAX(0,$C769-L$2)))</f>
        <v>1.03</v>
      </c>
      <c r="M769" s="103" t="n">
        <f aca="false">IF(M$1="P",MAX(0,M$2-$C769),IF(M$1="C",MAX(0,$C769-M$2)))</f>
        <v>28.97</v>
      </c>
      <c r="N769" s="103" t="n">
        <f aca="false">IF(N$1="P",MAX(0,N$2-$C769),IF(N$1="C",MAX(0,$C769-N$2)))</f>
        <v>23.97</v>
      </c>
      <c r="O769" s="103" t="n">
        <f aca="false">IF(O$1="P",MAX(0,O$2-$C769),IF(O$1="C",MAX(0,$C769-O$2)))</f>
        <v>18.97</v>
      </c>
      <c r="P769" s="103" t="n">
        <f aca="false">IF(P$1="P",MAX(0,P$2-$C769),IF(P$1="C",MAX(0,$C769-P$2)))</f>
        <v>13.97</v>
      </c>
      <c r="Q769" s="103" t="n">
        <f aca="false">IF(Q$1="P",MAX(0,Q$2-$C769),IF(Q$1="C",MAX(0,$C769-Q$2)))</f>
        <v>8.97</v>
      </c>
      <c r="R769" s="103" t="n">
        <f aca="false">IF(R$1="P",MAX(0,R$2-$C769),IF(R$1="C",MAX(0,$C769-R$2)))</f>
        <v>0</v>
      </c>
      <c r="S769" s="103" t="n">
        <f aca="false">IF(S$1="P",MAX(0,S$2-$C769),IF(S$1="C",MAX(0,$C769-S$2)))</f>
        <v>0</v>
      </c>
      <c r="T769" s="104" t="n">
        <f aca="false">A769</f>
        <v>36</v>
      </c>
      <c r="U769" s="105" t="n">
        <f aca="false">VLOOKUP($B769,Gas!$B$3:$E$2506,2)</f>
        <v>8.065</v>
      </c>
      <c r="V769" s="46" t="n">
        <f aca="false">C769/U769</f>
        <v>6.0719156850589</v>
      </c>
      <c r="W769" s="99" t="n">
        <f aca="false">VLOOKUP($B769,Gas!$B$3:$E$2506,4)</f>
        <v>1.13341138351883</v>
      </c>
    </row>
    <row r="770" customFormat="false" ht="12.75" hidden="false" customHeight="false" outlineLevel="0" collapsed="false">
      <c r="A770" s="95" t="n">
        <f aca="false">MONTH(B770)+(YEAR(B770)-1998)*12</f>
        <v>36</v>
      </c>
      <c r="B770" s="114" t="n">
        <v>36872</v>
      </c>
      <c r="C770" s="115" t="n">
        <v>68.31</v>
      </c>
      <c r="D770" s="98" t="n">
        <f aca="false">LN(C770/C769)</f>
        <v>0.332848303029532</v>
      </c>
      <c r="E770" s="106" t="n">
        <f aca="false">STDEV(D761:D770)*SQRT(trade_day)</f>
        <v>2.68271878880169</v>
      </c>
      <c r="F770" s="97"/>
      <c r="G770" s="103" t="n">
        <f aca="false">IF(G$1="P",MAX(0,G$2-$C770),IF(G$1="C",MAX(0,$C770-G$2)))</f>
        <v>0</v>
      </c>
      <c r="H770" s="103" t="n">
        <f aca="false">IF(H$1="P",MAX(0,H$2-$C770),IF(H$1="C",MAX(0,$C770-H$2)))</f>
        <v>0</v>
      </c>
      <c r="I770" s="103" t="n">
        <f aca="false">IF(I$1="P",MAX(0,I$2-$C770),IF(I$1="C",MAX(0,$C770-I$2)))</f>
        <v>0</v>
      </c>
      <c r="J770" s="103" t="n">
        <f aca="false">IF(J$1="P",MAX(0,J$2-$C770),IF(J$1="C",MAX(0,$C770-J$2)))</f>
        <v>0</v>
      </c>
      <c r="K770" s="103" t="n">
        <f aca="false">IF(K$1="P",MAX(0,K$2-$C770),IF(K$1="C",MAX(0,$C770-K$2)))</f>
        <v>0</v>
      </c>
      <c r="L770" s="103" t="n">
        <f aca="false">IF(L$1="P",MAX(0,L$2-$C770),IF(L$1="C",MAX(0,$C770-L$2)))</f>
        <v>0</v>
      </c>
      <c r="M770" s="103" t="n">
        <f aca="false">IF(M$1="P",MAX(0,M$2-$C770),IF(M$1="C",MAX(0,$C770-M$2)))</f>
        <v>48.31</v>
      </c>
      <c r="N770" s="103" t="n">
        <f aca="false">IF(N$1="P",MAX(0,N$2-$C770),IF(N$1="C",MAX(0,$C770-N$2)))</f>
        <v>43.31</v>
      </c>
      <c r="O770" s="103" t="n">
        <f aca="false">IF(O$1="P",MAX(0,O$2-$C770),IF(O$1="C",MAX(0,$C770-O$2)))</f>
        <v>38.31</v>
      </c>
      <c r="P770" s="103" t="n">
        <f aca="false">IF(P$1="P",MAX(0,P$2-$C770),IF(P$1="C",MAX(0,$C770-P$2)))</f>
        <v>33.31</v>
      </c>
      <c r="Q770" s="103" t="n">
        <f aca="false">IF(Q$1="P",MAX(0,Q$2-$C770),IF(Q$1="C",MAX(0,$C770-Q$2)))</f>
        <v>28.31</v>
      </c>
      <c r="R770" s="103" t="n">
        <f aca="false">IF(R$1="P",MAX(0,R$2-$C770),IF(R$1="C",MAX(0,$C770-R$2)))</f>
        <v>18.31</v>
      </c>
      <c r="S770" s="103" t="n">
        <f aca="false">IF(S$1="P",MAX(0,S$2-$C770),IF(S$1="C",MAX(0,$C770-S$2)))</f>
        <v>0</v>
      </c>
      <c r="T770" s="104" t="n">
        <f aca="false">A770</f>
        <v>36</v>
      </c>
      <c r="U770" s="105" t="n">
        <f aca="false">VLOOKUP($B770,Gas!$B$3:$E$2506,2)</f>
        <v>9.935</v>
      </c>
      <c r="V770" s="46" t="n">
        <f aca="false">C770/U770</f>
        <v>6.87569199798692</v>
      </c>
      <c r="W770" s="99" t="n">
        <f aca="false">VLOOKUP($B770,Gas!$B$3:$E$2506,4)</f>
        <v>1.59133249278105</v>
      </c>
    </row>
    <row r="771" customFormat="false" ht="12.75" hidden="false" customHeight="false" outlineLevel="0" collapsed="false">
      <c r="A771" s="95" t="n">
        <f aca="false">MONTH(B771)+(YEAR(B771)-1998)*12</f>
        <v>36</v>
      </c>
      <c r="B771" s="114" t="n">
        <v>36873</v>
      </c>
      <c r="C771" s="115" t="n">
        <v>81.01</v>
      </c>
      <c r="D771" s="98" t="n">
        <f aca="false">LN(C771/C770)</f>
        <v>0.170516435098642</v>
      </c>
      <c r="E771" s="106" t="n">
        <f aca="false">STDEV(D762:D771)*SQRT(trade_day)</f>
        <v>2.70990478630511</v>
      </c>
      <c r="F771" s="97"/>
      <c r="G771" s="103" t="n">
        <f aca="false">IF(G$1="P",MAX(0,G$2-$C771),IF(G$1="C",MAX(0,$C771-G$2)))</f>
        <v>0</v>
      </c>
      <c r="H771" s="103" t="n">
        <f aca="false">IF(H$1="P",MAX(0,H$2-$C771),IF(H$1="C",MAX(0,$C771-H$2)))</f>
        <v>0</v>
      </c>
      <c r="I771" s="103" t="n">
        <f aca="false">IF(I$1="P",MAX(0,I$2-$C771),IF(I$1="C",MAX(0,$C771-I$2)))</f>
        <v>0</v>
      </c>
      <c r="J771" s="103" t="n">
        <f aca="false">IF(J$1="P",MAX(0,J$2-$C771),IF(J$1="C",MAX(0,$C771-J$2)))</f>
        <v>0</v>
      </c>
      <c r="K771" s="103" t="n">
        <f aca="false">IF(K$1="P",MAX(0,K$2-$C771),IF(K$1="C",MAX(0,$C771-K$2)))</f>
        <v>0</v>
      </c>
      <c r="L771" s="103" t="n">
        <f aca="false">IF(L$1="P",MAX(0,L$2-$C771),IF(L$1="C",MAX(0,$C771-L$2)))</f>
        <v>0</v>
      </c>
      <c r="M771" s="103" t="n">
        <f aca="false">IF(M$1="P",MAX(0,M$2-$C771),IF(M$1="C",MAX(0,$C771-M$2)))</f>
        <v>61.01</v>
      </c>
      <c r="N771" s="103" t="n">
        <f aca="false">IF(N$1="P",MAX(0,N$2-$C771),IF(N$1="C",MAX(0,$C771-N$2)))</f>
        <v>56.01</v>
      </c>
      <c r="O771" s="103" t="n">
        <f aca="false">IF(O$1="P",MAX(0,O$2-$C771),IF(O$1="C",MAX(0,$C771-O$2)))</f>
        <v>51.01</v>
      </c>
      <c r="P771" s="103" t="n">
        <f aca="false">IF(P$1="P",MAX(0,P$2-$C771),IF(P$1="C",MAX(0,$C771-P$2)))</f>
        <v>46.01</v>
      </c>
      <c r="Q771" s="103" t="n">
        <f aca="false">IF(Q$1="P",MAX(0,Q$2-$C771),IF(Q$1="C",MAX(0,$C771-Q$2)))</f>
        <v>41.01</v>
      </c>
      <c r="R771" s="103" t="n">
        <f aca="false">IF(R$1="P",MAX(0,R$2-$C771),IF(R$1="C",MAX(0,$C771-R$2)))</f>
        <v>31.01</v>
      </c>
      <c r="S771" s="103" t="n">
        <f aca="false">IF(S$1="P",MAX(0,S$2-$C771),IF(S$1="C",MAX(0,$C771-S$2)))</f>
        <v>0</v>
      </c>
      <c r="T771" s="104" t="n">
        <f aca="false">A771</f>
        <v>36</v>
      </c>
      <c r="U771" s="105" t="n">
        <f aca="false">VLOOKUP($B771,Gas!$B$3:$E$2506,2)</f>
        <v>8.72</v>
      </c>
      <c r="V771" s="46" t="n">
        <f aca="false">C771/U771</f>
        <v>9.2901376146789</v>
      </c>
      <c r="W771" s="99" t="n">
        <f aca="false">VLOOKUP($B771,Gas!$B$3:$E$2506,4)</f>
        <v>1.89392569110561</v>
      </c>
    </row>
    <row r="772" customFormat="false" ht="12.75" hidden="false" customHeight="false" outlineLevel="0" collapsed="false">
      <c r="A772" s="95" t="n">
        <f aca="false">MONTH(B772)+(YEAR(B772)-1998)*12</f>
        <v>36</v>
      </c>
      <c r="B772" s="114" t="n">
        <v>36874</v>
      </c>
      <c r="C772" s="115" t="n">
        <v>66.15</v>
      </c>
      <c r="D772" s="98" t="n">
        <f aca="false">LN(C772/C771)</f>
        <v>-0.202647713281435</v>
      </c>
      <c r="E772" s="106" t="n">
        <f aca="false">STDEV(D763:D772)*SQRT(trade_day)</f>
        <v>3.01861572483314</v>
      </c>
      <c r="F772" s="97"/>
      <c r="G772" s="103" t="n">
        <f aca="false">IF(G$1="P",MAX(0,G$2-$C772),IF(G$1="C",MAX(0,$C772-G$2)))</f>
        <v>0</v>
      </c>
      <c r="H772" s="103" t="n">
        <f aca="false">IF(H$1="P",MAX(0,H$2-$C772),IF(H$1="C",MAX(0,$C772-H$2)))</f>
        <v>0</v>
      </c>
      <c r="I772" s="103" t="n">
        <f aca="false">IF(I$1="P",MAX(0,I$2-$C772),IF(I$1="C",MAX(0,$C772-I$2)))</f>
        <v>0</v>
      </c>
      <c r="J772" s="103" t="n">
        <f aca="false">IF(J$1="P",MAX(0,J$2-$C772),IF(J$1="C",MAX(0,$C772-J$2)))</f>
        <v>0</v>
      </c>
      <c r="K772" s="103" t="n">
        <f aca="false">IF(K$1="P",MAX(0,K$2-$C772),IF(K$1="C",MAX(0,$C772-K$2)))</f>
        <v>0</v>
      </c>
      <c r="L772" s="103" t="n">
        <f aca="false">IF(L$1="P",MAX(0,L$2-$C772),IF(L$1="C",MAX(0,$C772-L$2)))</f>
        <v>0</v>
      </c>
      <c r="M772" s="103" t="n">
        <f aca="false">IF(M$1="P",MAX(0,M$2-$C772),IF(M$1="C",MAX(0,$C772-M$2)))</f>
        <v>46.15</v>
      </c>
      <c r="N772" s="103" t="n">
        <f aca="false">IF(N$1="P",MAX(0,N$2-$C772),IF(N$1="C",MAX(0,$C772-N$2)))</f>
        <v>41.15</v>
      </c>
      <c r="O772" s="103" t="n">
        <f aca="false">IF(O$1="P",MAX(0,O$2-$C772),IF(O$1="C",MAX(0,$C772-O$2)))</f>
        <v>36.15</v>
      </c>
      <c r="P772" s="103" t="n">
        <f aca="false">IF(P$1="P",MAX(0,P$2-$C772),IF(P$1="C",MAX(0,$C772-P$2)))</f>
        <v>31.15</v>
      </c>
      <c r="Q772" s="103" t="n">
        <f aca="false">IF(Q$1="P",MAX(0,Q$2-$C772),IF(Q$1="C",MAX(0,$C772-Q$2)))</f>
        <v>26.15</v>
      </c>
      <c r="R772" s="103" t="n">
        <f aca="false">IF(R$1="P",MAX(0,R$2-$C772),IF(R$1="C",MAX(0,$C772-R$2)))</f>
        <v>16.15</v>
      </c>
      <c r="S772" s="103" t="n">
        <f aca="false">IF(S$1="P",MAX(0,S$2-$C772),IF(S$1="C",MAX(0,$C772-S$2)))</f>
        <v>0</v>
      </c>
      <c r="T772" s="104" t="n">
        <f aca="false">A772</f>
        <v>36</v>
      </c>
      <c r="U772" s="105" t="n">
        <f aca="false">VLOOKUP($B772,Gas!$B$3:$E$2506,2)</f>
        <v>7.695</v>
      </c>
      <c r="V772" s="46" t="n">
        <f aca="false">C772/U772</f>
        <v>8.59649122807018</v>
      </c>
      <c r="W772" s="99" t="n">
        <f aca="false">VLOOKUP($B772,Gas!$B$3:$E$2506,4)</f>
        <v>2.10736943498469</v>
      </c>
    </row>
    <row r="773" customFormat="false" ht="12.75" hidden="false" customHeight="false" outlineLevel="0" collapsed="false">
      <c r="A773" s="95" t="n">
        <f aca="false">MONTH(B773)+(YEAR(B773)-1998)*12</f>
        <v>36</v>
      </c>
      <c r="B773" s="114" t="n">
        <v>36875</v>
      </c>
      <c r="C773" s="115" t="n">
        <v>47.74</v>
      </c>
      <c r="D773" s="98" t="n">
        <f aca="false">LN(C773/C772)</f>
        <v>-0.326155269650281</v>
      </c>
      <c r="E773" s="106" t="n">
        <f aca="false">STDEV(D764:D773)*SQRT(trade_day)</f>
        <v>3.51972420133181</v>
      </c>
      <c r="F773" s="97"/>
      <c r="G773" s="103" t="n">
        <f aca="false">IF(G$1="P",MAX(0,G$2-$C773),IF(G$1="C",MAX(0,$C773-G$2)))</f>
        <v>0</v>
      </c>
      <c r="H773" s="103" t="n">
        <f aca="false">IF(H$1="P",MAX(0,H$2-$C773),IF(H$1="C",MAX(0,$C773-H$2)))</f>
        <v>0</v>
      </c>
      <c r="I773" s="103" t="n">
        <f aca="false">IF(I$1="P",MAX(0,I$2-$C773),IF(I$1="C",MAX(0,$C773-I$2)))</f>
        <v>0</v>
      </c>
      <c r="J773" s="103" t="n">
        <f aca="false">IF(J$1="P",MAX(0,J$2-$C773),IF(J$1="C",MAX(0,$C773-J$2)))</f>
        <v>0</v>
      </c>
      <c r="K773" s="103" t="n">
        <f aca="false">IF(K$1="P",MAX(0,K$2-$C773),IF(K$1="C",MAX(0,$C773-K$2)))</f>
        <v>0</v>
      </c>
      <c r="L773" s="103" t="n">
        <f aca="false">IF(L$1="P",MAX(0,L$2-$C773),IF(L$1="C",MAX(0,$C773-L$2)))</f>
        <v>2.26</v>
      </c>
      <c r="M773" s="103" t="n">
        <f aca="false">IF(M$1="P",MAX(0,M$2-$C773),IF(M$1="C",MAX(0,$C773-M$2)))</f>
        <v>27.74</v>
      </c>
      <c r="N773" s="103" t="n">
        <f aca="false">IF(N$1="P",MAX(0,N$2-$C773),IF(N$1="C",MAX(0,$C773-N$2)))</f>
        <v>22.74</v>
      </c>
      <c r="O773" s="103" t="n">
        <f aca="false">IF(O$1="P",MAX(0,O$2-$C773),IF(O$1="C",MAX(0,$C773-O$2)))</f>
        <v>17.74</v>
      </c>
      <c r="P773" s="103" t="n">
        <f aca="false">IF(P$1="P",MAX(0,P$2-$C773),IF(P$1="C",MAX(0,$C773-P$2)))</f>
        <v>12.74</v>
      </c>
      <c r="Q773" s="103" t="n">
        <f aca="false">IF(Q$1="P",MAX(0,Q$2-$C773),IF(Q$1="C",MAX(0,$C773-Q$2)))</f>
        <v>7.74</v>
      </c>
      <c r="R773" s="103" t="n">
        <f aca="false">IF(R$1="P",MAX(0,R$2-$C773),IF(R$1="C",MAX(0,$C773-R$2)))</f>
        <v>0</v>
      </c>
      <c r="S773" s="103" t="n">
        <f aca="false">IF(S$1="P",MAX(0,S$2-$C773),IF(S$1="C",MAX(0,$C773-S$2)))</f>
        <v>0</v>
      </c>
      <c r="T773" s="104" t="n">
        <f aca="false">A773</f>
        <v>36</v>
      </c>
      <c r="U773" s="105" t="n">
        <f aca="false">VLOOKUP($B773,Gas!$B$3:$E$2506,2)</f>
        <v>7.52</v>
      </c>
      <c r="V773" s="46" t="n">
        <f aca="false">C773/U773</f>
        <v>6.34840425531915</v>
      </c>
      <c r="W773" s="99" t="n">
        <f aca="false">VLOOKUP($B773,Gas!$B$3:$E$2506,4)</f>
        <v>1.97711645944282</v>
      </c>
    </row>
    <row r="774" customFormat="false" ht="12.75" hidden="false" customHeight="false" outlineLevel="0" collapsed="false">
      <c r="A774" s="95" t="n">
        <f aca="false">MONTH(B774)+(YEAR(B774)-1998)*12</f>
        <v>36</v>
      </c>
      <c r="B774" s="114" t="n">
        <v>36878</v>
      </c>
      <c r="C774" s="115" t="n">
        <v>48.14</v>
      </c>
      <c r="D774" s="98" t="n">
        <f aca="false">LN(C774/C773)</f>
        <v>0.00834381144424188</v>
      </c>
      <c r="E774" s="106" t="n">
        <f aca="false">STDEV(D765:D774)*SQRT(trade_day)</f>
        <v>3.48432135592246</v>
      </c>
      <c r="F774" s="97"/>
      <c r="G774" s="103" t="n">
        <f aca="false">IF(G$1="P",MAX(0,G$2-$C774),IF(G$1="C",MAX(0,$C774-G$2)))</f>
        <v>0</v>
      </c>
      <c r="H774" s="103" t="n">
        <f aca="false">IF(H$1="P",MAX(0,H$2-$C774),IF(H$1="C",MAX(0,$C774-H$2)))</f>
        <v>0</v>
      </c>
      <c r="I774" s="103" t="n">
        <f aca="false">IF(I$1="P",MAX(0,I$2-$C774),IF(I$1="C",MAX(0,$C774-I$2)))</f>
        <v>0</v>
      </c>
      <c r="J774" s="103" t="n">
        <f aca="false">IF(J$1="P",MAX(0,J$2-$C774),IF(J$1="C",MAX(0,$C774-J$2)))</f>
        <v>0</v>
      </c>
      <c r="K774" s="103" t="n">
        <f aca="false">IF(K$1="P",MAX(0,K$2-$C774),IF(K$1="C",MAX(0,$C774-K$2)))</f>
        <v>0</v>
      </c>
      <c r="L774" s="103" t="n">
        <f aca="false">IF(L$1="P",MAX(0,L$2-$C774),IF(L$1="C",MAX(0,$C774-L$2)))</f>
        <v>1.86</v>
      </c>
      <c r="M774" s="103" t="n">
        <f aca="false">IF(M$1="P",MAX(0,M$2-$C774),IF(M$1="C",MAX(0,$C774-M$2)))</f>
        <v>28.14</v>
      </c>
      <c r="N774" s="103" t="n">
        <f aca="false">IF(N$1="P",MAX(0,N$2-$C774),IF(N$1="C",MAX(0,$C774-N$2)))</f>
        <v>23.14</v>
      </c>
      <c r="O774" s="103" t="n">
        <f aca="false">IF(O$1="P",MAX(0,O$2-$C774),IF(O$1="C",MAX(0,$C774-O$2)))</f>
        <v>18.14</v>
      </c>
      <c r="P774" s="103" t="n">
        <f aca="false">IF(P$1="P",MAX(0,P$2-$C774),IF(P$1="C",MAX(0,$C774-P$2)))</f>
        <v>13.14</v>
      </c>
      <c r="Q774" s="103" t="n">
        <f aca="false">IF(Q$1="P",MAX(0,Q$2-$C774),IF(Q$1="C",MAX(0,$C774-Q$2)))</f>
        <v>8.14</v>
      </c>
      <c r="R774" s="103" t="n">
        <f aca="false">IF(R$1="P",MAX(0,R$2-$C774),IF(R$1="C",MAX(0,$C774-R$2)))</f>
        <v>0</v>
      </c>
      <c r="S774" s="103" t="n">
        <f aca="false">IF(S$1="P",MAX(0,S$2-$C774),IF(S$1="C",MAX(0,$C774-S$2)))</f>
        <v>0</v>
      </c>
      <c r="T774" s="104" t="n">
        <f aca="false">A774</f>
        <v>36</v>
      </c>
      <c r="U774" s="105" t="n">
        <f aca="false">VLOOKUP($B774,Gas!$B$3:$E$2506,2)</f>
        <v>7.83</v>
      </c>
      <c r="V774" s="46" t="n">
        <f aca="false">C774/U774</f>
        <v>6.14814814814815</v>
      </c>
      <c r="W774" s="99" t="n">
        <f aca="false">VLOOKUP($B774,Gas!$B$3:$E$2506,4)</f>
        <v>1.82069706530643</v>
      </c>
    </row>
    <row r="775" customFormat="false" ht="12.75" hidden="false" customHeight="false" outlineLevel="0" collapsed="false">
      <c r="A775" s="95" t="n">
        <f aca="false">MONTH(B775)+(YEAR(B775)-1998)*12</f>
        <v>36</v>
      </c>
      <c r="B775" s="114" t="n">
        <v>36879</v>
      </c>
      <c r="C775" s="115" t="n">
        <v>84.54</v>
      </c>
      <c r="D775" s="98" t="n">
        <f aca="false">LN(C775/C774)</f>
        <v>0.563111362783718</v>
      </c>
      <c r="E775" s="106" t="n">
        <f aca="false">STDEV(D766:D775)*SQRT(trade_day)</f>
        <v>4.26356132680933</v>
      </c>
      <c r="F775" s="97"/>
      <c r="G775" s="103" t="n">
        <f aca="false">IF(G$1="P",MAX(0,G$2-$C775),IF(G$1="C",MAX(0,$C775-G$2)))</f>
        <v>0</v>
      </c>
      <c r="H775" s="103" t="n">
        <f aca="false">IF(H$1="P",MAX(0,H$2-$C775),IF(H$1="C",MAX(0,$C775-H$2)))</f>
        <v>0</v>
      </c>
      <c r="I775" s="103" t="n">
        <f aca="false">IF(I$1="P",MAX(0,I$2-$C775),IF(I$1="C",MAX(0,$C775-I$2)))</f>
        <v>0</v>
      </c>
      <c r="J775" s="103" t="n">
        <f aca="false">IF(J$1="P",MAX(0,J$2-$C775),IF(J$1="C",MAX(0,$C775-J$2)))</f>
        <v>0</v>
      </c>
      <c r="K775" s="103" t="n">
        <f aca="false">IF(K$1="P",MAX(0,K$2-$C775),IF(K$1="C",MAX(0,$C775-K$2)))</f>
        <v>0</v>
      </c>
      <c r="L775" s="103" t="n">
        <f aca="false">IF(L$1="P",MAX(0,L$2-$C775),IF(L$1="C",MAX(0,$C775-L$2)))</f>
        <v>0</v>
      </c>
      <c r="M775" s="103" t="n">
        <f aca="false">IF(M$1="P",MAX(0,M$2-$C775),IF(M$1="C",MAX(0,$C775-M$2)))</f>
        <v>64.54</v>
      </c>
      <c r="N775" s="103" t="n">
        <f aca="false">IF(N$1="P",MAX(0,N$2-$C775),IF(N$1="C",MAX(0,$C775-N$2)))</f>
        <v>59.54</v>
      </c>
      <c r="O775" s="103" t="n">
        <f aca="false">IF(O$1="P",MAX(0,O$2-$C775),IF(O$1="C",MAX(0,$C775-O$2)))</f>
        <v>54.54</v>
      </c>
      <c r="P775" s="103" t="n">
        <f aca="false">IF(P$1="P",MAX(0,P$2-$C775),IF(P$1="C",MAX(0,$C775-P$2)))</f>
        <v>49.54</v>
      </c>
      <c r="Q775" s="103" t="n">
        <f aca="false">IF(Q$1="P",MAX(0,Q$2-$C775),IF(Q$1="C",MAX(0,$C775-Q$2)))</f>
        <v>44.54</v>
      </c>
      <c r="R775" s="103" t="n">
        <f aca="false">IF(R$1="P",MAX(0,R$2-$C775),IF(R$1="C",MAX(0,$C775-R$2)))</f>
        <v>34.54</v>
      </c>
      <c r="S775" s="103" t="n">
        <f aca="false">IF(S$1="P",MAX(0,S$2-$C775),IF(S$1="C",MAX(0,$C775-S$2)))</f>
        <v>0</v>
      </c>
      <c r="T775" s="104" t="n">
        <f aca="false">A775</f>
        <v>36</v>
      </c>
      <c r="U775" s="105" t="n">
        <f aca="false">VLOOKUP($B775,Gas!$B$3:$E$2506,2)</f>
        <v>9.28</v>
      </c>
      <c r="V775" s="46" t="n">
        <f aca="false">C775/U775</f>
        <v>9.10991379310345</v>
      </c>
      <c r="W775" s="99" t="n">
        <f aca="false">VLOOKUP($B775,Gas!$B$3:$E$2506,4)</f>
        <v>2.06549143488588</v>
      </c>
    </row>
    <row r="776" customFormat="false" ht="12.75" hidden="false" customHeight="false" outlineLevel="0" collapsed="false">
      <c r="A776" s="95" t="n">
        <f aca="false">MONTH(B776)+(YEAR(B776)-1998)*12</f>
        <v>36</v>
      </c>
      <c r="B776" s="114" t="n">
        <v>36880</v>
      </c>
      <c r="C776" s="115" t="n">
        <v>74.39</v>
      </c>
      <c r="D776" s="98" t="n">
        <f aca="false">LN(C776/C775)</f>
        <v>-0.127903270935394</v>
      </c>
      <c r="E776" s="106" t="n">
        <f aca="false">STDEV(D767:D776)*SQRT(trade_day)</f>
        <v>4.3277593351966</v>
      </c>
      <c r="F776" s="97"/>
      <c r="G776" s="103" t="n">
        <f aca="false">IF(G$1="P",MAX(0,G$2-$C776),IF(G$1="C",MAX(0,$C776-G$2)))</f>
        <v>0</v>
      </c>
      <c r="H776" s="103" t="n">
        <f aca="false">IF(H$1="P",MAX(0,H$2-$C776),IF(H$1="C",MAX(0,$C776-H$2)))</f>
        <v>0</v>
      </c>
      <c r="I776" s="103" t="n">
        <f aca="false">IF(I$1="P",MAX(0,I$2-$C776),IF(I$1="C",MAX(0,$C776-I$2)))</f>
        <v>0</v>
      </c>
      <c r="J776" s="103" t="n">
        <f aca="false">IF(J$1="P",MAX(0,J$2-$C776),IF(J$1="C",MAX(0,$C776-J$2)))</f>
        <v>0</v>
      </c>
      <c r="K776" s="103" t="n">
        <f aca="false">IF(K$1="P",MAX(0,K$2-$C776),IF(K$1="C",MAX(0,$C776-K$2)))</f>
        <v>0</v>
      </c>
      <c r="L776" s="103" t="n">
        <f aca="false">IF(L$1="P",MAX(0,L$2-$C776),IF(L$1="C",MAX(0,$C776-L$2)))</f>
        <v>0</v>
      </c>
      <c r="M776" s="103" t="n">
        <f aca="false">IF(M$1="P",MAX(0,M$2-$C776),IF(M$1="C",MAX(0,$C776-M$2)))</f>
        <v>54.39</v>
      </c>
      <c r="N776" s="103" t="n">
        <f aca="false">IF(N$1="P",MAX(0,N$2-$C776),IF(N$1="C",MAX(0,$C776-N$2)))</f>
        <v>49.39</v>
      </c>
      <c r="O776" s="103" t="n">
        <f aca="false">IF(O$1="P",MAX(0,O$2-$C776),IF(O$1="C",MAX(0,$C776-O$2)))</f>
        <v>44.39</v>
      </c>
      <c r="P776" s="103" t="n">
        <f aca="false">IF(P$1="P",MAX(0,P$2-$C776),IF(P$1="C",MAX(0,$C776-P$2)))</f>
        <v>39.39</v>
      </c>
      <c r="Q776" s="103" t="n">
        <f aca="false">IF(Q$1="P",MAX(0,Q$2-$C776),IF(Q$1="C",MAX(0,$C776-Q$2)))</f>
        <v>34.39</v>
      </c>
      <c r="R776" s="103" t="n">
        <f aca="false">IF(R$1="P",MAX(0,R$2-$C776),IF(R$1="C",MAX(0,$C776-R$2)))</f>
        <v>24.39</v>
      </c>
      <c r="S776" s="103" t="n">
        <f aca="false">IF(S$1="P",MAX(0,S$2-$C776),IF(S$1="C",MAX(0,$C776-S$2)))</f>
        <v>0</v>
      </c>
      <c r="T776" s="104" t="n">
        <f aca="false">A776</f>
        <v>36</v>
      </c>
      <c r="U776" s="105" t="n">
        <f aca="false">VLOOKUP($B776,Gas!$B$3:$E$2506,2)</f>
        <v>9.12</v>
      </c>
      <c r="V776" s="46" t="n">
        <f aca="false">C776/U776</f>
        <v>8.15679824561404</v>
      </c>
      <c r="W776" s="99" t="n">
        <f aca="false">VLOOKUP($B776,Gas!$B$3:$E$2506,4)</f>
        <v>2.07294251204561</v>
      </c>
    </row>
    <row r="777" customFormat="false" ht="12.75" hidden="false" customHeight="false" outlineLevel="0" collapsed="false">
      <c r="A777" s="95" t="n">
        <f aca="false">MONTH(B777)+(YEAR(B777)-1998)*12</f>
        <v>36</v>
      </c>
      <c r="B777" s="114" t="n">
        <v>36881</v>
      </c>
      <c r="C777" s="115" t="n">
        <v>92.67</v>
      </c>
      <c r="D777" s="98" t="n">
        <f aca="false">LN(C777/C776)</f>
        <v>0.21972327139535</v>
      </c>
      <c r="E777" s="106" t="n">
        <f aca="false">STDEV(D768:D777)*SQRT(trade_day)</f>
        <v>4.45277491400369</v>
      </c>
      <c r="F777" s="97"/>
      <c r="G777" s="103" t="n">
        <f aca="false">IF(G$1="P",MAX(0,G$2-$C777),IF(G$1="C",MAX(0,$C777-G$2)))</f>
        <v>0</v>
      </c>
      <c r="H777" s="103" t="n">
        <f aca="false">IF(H$1="P",MAX(0,H$2-$C777),IF(H$1="C",MAX(0,$C777-H$2)))</f>
        <v>0</v>
      </c>
      <c r="I777" s="103" t="n">
        <f aca="false">IF(I$1="P",MAX(0,I$2-$C777),IF(I$1="C",MAX(0,$C777-I$2)))</f>
        <v>0</v>
      </c>
      <c r="J777" s="103" t="n">
        <f aca="false">IF(J$1="P",MAX(0,J$2-$C777),IF(J$1="C",MAX(0,$C777-J$2)))</f>
        <v>0</v>
      </c>
      <c r="K777" s="103" t="n">
        <f aca="false">IF(K$1="P",MAX(0,K$2-$C777),IF(K$1="C",MAX(0,$C777-K$2)))</f>
        <v>0</v>
      </c>
      <c r="L777" s="103" t="n">
        <f aca="false">IF(L$1="P",MAX(0,L$2-$C777),IF(L$1="C",MAX(0,$C777-L$2)))</f>
        <v>0</v>
      </c>
      <c r="M777" s="103" t="n">
        <f aca="false">IF(M$1="P",MAX(0,M$2-$C777),IF(M$1="C",MAX(0,$C777-M$2)))</f>
        <v>72.67</v>
      </c>
      <c r="N777" s="103" t="n">
        <f aca="false">IF(N$1="P",MAX(0,N$2-$C777),IF(N$1="C",MAX(0,$C777-N$2)))</f>
        <v>67.67</v>
      </c>
      <c r="O777" s="103" t="n">
        <f aca="false">IF(O$1="P",MAX(0,O$2-$C777),IF(O$1="C",MAX(0,$C777-O$2)))</f>
        <v>62.67</v>
      </c>
      <c r="P777" s="103" t="n">
        <f aca="false">IF(P$1="P",MAX(0,P$2-$C777),IF(P$1="C",MAX(0,$C777-P$2)))</f>
        <v>57.67</v>
      </c>
      <c r="Q777" s="103" t="n">
        <f aca="false">IF(Q$1="P",MAX(0,Q$2-$C777),IF(Q$1="C",MAX(0,$C777-Q$2)))</f>
        <v>52.67</v>
      </c>
      <c r="R777" s="103" t="n">
        <f aca="false">IF(R$1="P",MAX(0,R$2-$C777),IF(R$1="C",MAX(0,$C777-R$2)))</f>
        <v>42.67</v>
      </c>
      <c r="S777" s="103" t="n">
        <f aca="false">IF(S$1="P",MAX(0,S$2-$C777),IF(S$1="C",MAX(0,$C777-S$2)))</f>
        <v>0</v>
      </c>
      <c r="T777" s="104" t="n">
        <f aca="false">A777</f>
        <v>36</v>
      </c>
      <c r="U777" s="105" t="n">
        <f aca="false">VLOOKUP($B777,Gas!$B$3:$E$2506,2)</f>
        <v>9.91</v>
      </c>
      <c r="V777" s="46" t="n">
        <f aca="false">C777/U777</f>
        <v>9.35116044399596</v>
      </c>
      <c r="W777" s="99" t="n">
        <f aca="false">VLOOKUP($B777,Gas!$B$3:$E$2506,4)</f>
        <v>2.11332756184349</v>
      </c>
    </row>
    <row r="778" customFormat="false" ht="12.75" hidden="false" customHeight="false" outlineLevel="0" collapsed="false">
      <c r="A778" s="95" t="n">
        <f aca="false">MONTH(B778)+(YEAR(B778)-1998)*12</f>
        <v>36</v>
      </c>
      <c r="B778" s="114" t="n">
        <v>36882</v>
      </c>
      <c r="C778" s="115" t="n">
        <v>97.1</v>
      </c>
      <c r="D778" s="98" t="n">
        <f aca="false">LN(C778/C777)</f>
        <v>0.0466965796986792</v>
      </c>
      <c r="E778" s="106" t="n">
        <f aca="false">STDEV(D769:D778)*SQRT(trade_day)</f>
        <v>4.32247813647015</v>
      </c>
      <c r="F778" s="97"/>
      <c r="G778" s="103" t="n">
        <f aca="false">IF(G$1="P",MAX(0,G$2-$C778),IF(G$1="C",MAX(0,$C778-G$2)))</f>
        <v>0</v>
      </c>
      <c r="H778" s="103" t="n">
        <f aca="false">IF(H$1="P",MAX(0,H$2-$C778),IF(H$1="C",MAX(0,$C778-H$2)))</f>
        <v>0</v>
      </c>
      <c r="I778" s="103" t="n">
        <f aca="false">IF(I$1="P",MAX(0,I$2-$C778),IF(I$1="C",MAX(0,$C778-I$2)))</f>
        <v>0</v>
      </c>
      <c r="J778" s="103" t="n">
        <f aca="false">IF(J$1="P",MAX(0,J$2-$C778),IF(J$1="C",MAX(0,$C778-J$2)))</f>
        <v>0</v>
      </c>
      <c r="K778" s="103" t="n">
        <f aca="false">IF(K$1="P",MAX(0,K$2-$C778),IF(K$1="C",MAX(0,$C778-K$2)))</f>
        <v>0</v>
      </c>
      <c r="L778" s="103" t="n">
        <f aca="false">IF(L$1="P",MAX(0,L$2-$C778),IF(L$1="C",MAX(0,$C778-L$2)))</f>
        <v>0</v>
      </c>
      <c r="M778" s="103" t="n">
        <f aca="false">IF(M$1="P",MAX(0,M$2-$C778),IF(M$1="C",MAX(0,$C778-M$2)))</f>
        <v>77.1</v>
      </c>
      <c r="N778" s="103" t="n">
        <f aca="false">IF(N$1="P",MAX(0,N$2-$C778),IF(N$1="C",MAX(0,$C778-N$2)))</f>
        <v>72.1</v>
      </c>
      <c r="O778" s="103" t="n">
        <f aca="false">IF(O$1="P",MAX(0,O$2-$C778),IF(O$1="C",MAX(0,$C778-O$2)))</f>
        <v>67.1</v>
      </c>
      <c r="P778" s="103" t="n">
        <f aca="false">IF(P$1="P",MAX(0,P$2-$C778),IF(P$1="C",MAX(0,$C778-P$2)))</f>
        <v>62.1</v>
      </c>
      <c r="Q778" s="103" t="n">
        <f aca="false">IF(Q$1="P",MAX(0,Q$2-$C778),IF(Q$1="C",MAX(0,$C778-Q$2)))</f>
        <v>57.1</v>
      </c>
      <c r="R778" s="103" t="n">
        <f aca="false">IF(R$1="P",MAX(0,R$2-$C778),IF(R$1="C",MAX(0,$C778-R$2)))</f>
        <v>47.1</v>
      </c>
      <c r="S778" s="103" t="n">
        <f aca="false">IF(S$1="P",MAX(0,S$2-$C778),IF(S$1="C",MAX(0,$C778-S$2)))</f>
        <v>0</v>
      </c>
      <c r="T778" s="104" t="n">
        <f aca="false">A778</f>
        <v>36</v>
      </c>
      <c r="U778" s="105" t="n">
        <f aca="false">VLOOKUP($B778,Gas!$B$3:$E$2506,2)</f>
        <v>10.48</v>
      </c>
      <c r="V778" s="46" t="n">
        <f aca="false">C778/U778</f>
        <v>9.26526717557252</v>
      </c>
      <c r="W778" s="99" t="n">
        <f aca="false">VLOOKUP($B778,Gas!$B$3:$E$2506,4)</f>
        <v>1.72915970965227</v>
      </c>
    </row>
    <row r="779" customFormat="false" ht="12.75" hidden="false" customHeight="false" outlineLevel="0" collapsed="false">
      <c r="A779" s="95" t="n">
        <f aca="false">MONTH(B779)+(YEAR(B779)-1998)*12</f>
        <v>36</v>
      </c>
      <c r="B779" s="114" t="n">
        <v>36886</v>
      </c>
      <c r="C779" s="115" t="n">
        <v>92.71</v>
      </c>
      <c r="D779" s="98" t="n">
        <f aca="false">LN(C779/C778)</f>
        <v>-0.0462650336783882</v>
      </c>
      <c r="E779" s="106" t="n">
        <f aca="false">STDEV(D770:D779)*SQRT(trade_day)</f>
        <v>4.19222544666806</v>
      </c>
      <c r="F779" s="97"/>
      <c r="G779" s="103" t="n">
        <f aca="false">IF(G$1="P",MAX(0,G$2-$C779),IF(G$1="C",MAX(0,$C779-G$2)))</f>
        <v>0</v>
      </c>
      <c r="H779" s="103" t="n">
        <f aca="false">IF(H$1="P",MAX(0,H$2-$C779),IF(H$1="C",MAX(0,$C779-H$2)))</f>
        <v>0</v>
      </c>
      <c r="I779" s="103" t="n">
        <f aca="false">IF(I$1="P",MAX(0,I$2-$C779),IF(I$1="C",MAX(0,$C779-I$2)))</f>
        <v>0</v>
      </c>
      <c r="J779" s="103" t="n">
        <f aca="false">IF(J$1="P",MAX(0,J$2-$C779),IF(J$1="C",MAX(0,$C779-J$2)))</f>
        <v>0</v>
      </c>
      <c r="K779" s="103" t="n">
        <f aca="false">IF(K$1="P",MAX(0,K$2-$C779),IF(K$1="C",MAX(0,$C779-K$2)))</f>
        <v>0</v>
      </c>
      <c r="L779" s="103" t="n">
        <f aca="false">IF(L$1="P",MAX(0,L$2-$C779),IF(L$1="C",MAX(0,$C779-L$2)))</f>
        <v>0</v>
      </c>
      <c r="M779" s="103" t="n">
        <f aca="false">IF(M$1="P",MAX(0,M$2-$C779),IF(M$1="C",MAX(0,$C779-M$2)))</f>
        <v>72.71</v>
      </c>
      <c r="N779" s="103" t="n">
        <f aca="false">IF(N$1="P",MAX(0,N$2-$C779),IF(N$1="C",MAX(0,$C779-N$2)))</f>
        <v>67.71</v>
      </c>
      <c r="O779" s="103" t="n">
        <f aca="false">IF(O$1="P",MAX(0,O$2-$C779),IF(O$1="C",MAX(0,$C779-O$2)))</f>
        <v>62.71</v>
      </c>
      <c r="P779" s="103" t="n">
        <f aca="false">IF(P$1="P",MAX(0,P$2-$C779),IF(P$1="C",MAX(0,$C779-P$2)))</f>
        <v>57.71</v>
      </c>
      <c r="Q779" s="103" t="n">
        <f aca="false">IF(Q$1="P",MAX(0,Q$2-$C779),IF(Q$1="C",MAX(0,$C779-Q$2)))</f>
        <v>52.71</v>
      </c>
      <c r="R779" s="103" t="n">
        <f aca="false">IF(R$1="P",MAX(0,R$2-$C779),IF(R$1="C",MAX(0,$C779-R$2)))</f>
        <v>42.71</v>
      </c>
      <c r="S779" s="103" t="n">
        <f aca="false">IF(S$1="P",MAX(0,S$2-$C779),IF(S$1="C",MAX(0,$C779-S$2)))</f>
        <v>0</v>
      </c>
      <c r="T779" s="104" t="n">
        <f aca="false">A779</f>
        <v>36</v>
      </c>
      <c r="U779" s="105" t="n">
        <f aca="false">VLOOKUP($B779,Gas!$B$3:$E$2506,2)</f>
        <v>10.495</v>
      </c>
      <c r="V779" s="46" t="n">
        <f aca="false">C779/U779</f>
        <v>8.83373034778466</v>
      </c>
      <c r="W779" s="99" t="n">
        <f aca="false">VLOOKUP($B779,Gas!$B$3:$E$2506,4)</f>
        <v>1.11432822602039</v>
      </c>
    </row>
    <row r="780" customFormat="false" ht="12.75" hidden="false" customHeight="false" outlineLevel="0" collapsed="false">
      <c r="A780" s="95" t="n">
        <f aca="false">MONTH(B780)+(YEAR(B780)-1998)*12</f>
        <v>36</v>
      </c>
      <c r="B780" s="114" t="n">
        <v>36887</v>
      </c>
      <c r="C780" s="115" t="n">
        <v>63.27</v>
      </c>
      <c r="D780" s="98" t="n">
        <f aca="false">LN(C780/C779)</f>
        <v>-0.382065058460098</v>
      </c>
      <c r="E780" s="106" t="n">
        <f aca="false">STDEV(D771:D780)*SQRT(trade_day)</f>
        <v>4.43479953197215</v>
      </c>
      <c r="F780" s="97"/>
      <c r="G780" s="103" t="n">
        <f aca="false">IF(G$1="P",MAX(0,G$2-$C780),IF(G$1="C",MAX(0,$C780-G$2)))</f>
        <v>0</v>
      </c>
      <c r="H780" s="103" t="n">
        <f aca="false">IF(H$1="P",MAX(0,H$2-$C780),IF(H$1="C",MAX(0,$C780-H$2)))</f>
        <v>0</v>
      </c>
      <c r="I780" s="103" t="n">
        <f aca="false">IF(I$1="P",MAX(0,I$2-$C780),IF(I$1="C",MAX(0,$C780-I$2)))</f>
        <v>0</v>
      </c>
      <c r="J780" s="103" t="n">
        <f aca="false">IF(J$1="P",MAX(0,J$2-$C780),IF(J$1="C",MAX(0,$C780-J$2)))</f>
        <v>0</v>
      </c>
      <c r="K780" s="103" t="n">
        <f aca="false">IF(K$1="P",MAX(0,K$2-$C780),IF(K$1="C",MAX(0,$C780-K$2)))</f>
        <v>0</v>
      </c>
      <c r="L780" s="103" t="n">
        <f aca="false">IF(L$1="P",MAX(0,L$2-$C780),IF(L$1="C",MAX(0,$C780-L$2)))</f>
        <v>0</v>
      </c>
      <c r="M780" s="103" t="n">
        <f aca="false">IF(M$1="P",MAX(0,M$2-$C780),IF(M$1="C",MAX(0,$C780-M$2)))</f>
        <v>43.27</v>
      </c>
      <c r="N780" s="103" t="n">
        <f aca="false">IF(N$1="P",MAX(0,N$2-$C780),IF(N$1="C",MAX(0,$C780-N$2)))</f>
        <v>38.27</v>
      </c>
      <c r="O780" s="103" t="n">
        <f aca="false">IF(O$1="P",MAX(0,O$2-$C780),IF(O$1="C",MAX(0,$C780-O$2)))</f>
        <v>33.27</v>
      </c>
      <c r="P780" s="103" t="n">
        <f aca="false">IF(P$1="P",MAX(0,P$2-$C780),IF(P$1="C",MAX(0,$C780-P$2)))</f>
        <v>28.27</v>
      </c>
      <c r="Q780" s="103" t="n">
        <f aca="false">IF(Q$1="P",MAX(0,Q$2-$C780),IF(Q$1="C",MAX(0,$C780-Q$2)))</f>
        <v>23.27</v>
      </c>
      <c r="R780" s="103" t="n">
        <f aca="false">IF(R$1="P",MAX(0,R$2-$C780),IF(R$1="C",MAX(0,$C780-R$2)))</f>
        <v>13.27</v>
      </c>
      <c r="S780" s="103" t="n">
        <f aca="false">IF(S$1="P",MAX(0,S$2-$C780),IF(S$1="C",MAX(0,$C780-S$2)))</f>
        <v>0</v>
      </c>
      <c r="T780" s="104" t="n">
        <f aca="false">A780</f>
        <v>36</v>
      </c>
      <c r="U780" s="105" t="n">
        <f aca="false">VLOOKUP($B780,Gas!$B$3:$E$2506,2)</f>
        <v>10.12</v>
      </c>
      <c r="V780" s="46" t="n">
        <f aca="false">C780/U780</f>
        <v>6.25197628458498</v>
      </c>
      <c r="W780" s="99" t="n">
        <f aca="false">VLOOKUP($B780,Gas!$B$3:$E$2506,4)</f>
        <v>1.17324433036817</v>
      </c>
    </row>
    <row r="781" customFormat="false" ht="12.75" hidden="false" customHeight="false" outlineLevel="0" collapsed="false">
      <c r="A781" s="95" t="n">
        <f aca="false">MONTH(B781)+(YEAR(B781)-1998)*12</f>
        <v>36</v>
      </c>
      <c r="B781" s="114" t="n">
        <v>36888</v>
      </c>
      <c r="C781" s="115" t="n">
        <v>50.97</v>
      </c>
      <c r="D781" s="98" t="n">
        <f aca="false">LN(C781/C780)</f>
        <v>-0.216174058806843</v>
      </c>
      <c r="E781" s="106" t="n">
        <f aca="false">STDEV(D772:D781)*SQRT(trade_day)</f>
        <v>4.42468747646608</v>
      </c>
      <c r="F781" s="97"/>
      <c r="G781" s="103" t="n">
        <f aca="false">IF(G$1="P",MAX(0,G$2-$C781),IF(G$1="C",MAX(0,$C781-G$2)))</f>
        <v>0</v>
      </c>
      <c r="H781" s="103" t="n">
        <f aca="false">IF(H$1="P",MAX(0,H$2-$C781),IF(H$1="C",MAX(0,$C781-H$2)))</f>
        <v>0</v>
      </c>
      <c r="I781" s="103" t="n">
        <f aca="false">IF(I$1="P",MAX(0,I$2-$C781),IF(I$1="C",MAX(0,$C781-I$2)))</f>
        <v>0</v>
      </c>
      <c r="J781" s="103" t="n">
        <f aca="false">IF(J$1="P",MAX(0,J$2-$C781),IF(J$1="C",MAX(0,$C781-J$2)))</f>
        <v>0</v>
      </c>
      <c r="K781" s="103" t="n">
        <f aca="false">IF(K$1="P",MAX(0,K$2-$C781),IF(K$1="C",MAX(0,$C781-K$2)))</f>
        <v>0</v>
      </c>
      <c r="L781" s="103" t="n">
        <f aca="false">IF(L$1="P",MAX(0,L$2-$C781),IF(L$1="C",MAX(0,$C781-L$2)))</f>
        <v>0</v>
      </c>
      <c r="M781" s="103" t="n">
        <f aca="false">IF(M$1="P",MAX(0,M$2-$C781),IF(M$1="C",MAX(0,$C781-M$2)))</f>
        <v>30.97</v>
      </c>
      <c r="N781" s="103" t="n">
        <f aca="false">IF(N$1="P",MAX(0,N$2-$C781),IF(N$1="C",MAX(0,$C781-N$2)))</f>
        <v>25.97</v>
      </c>
      <c r="O781" s="103" t="n">
        <f aca="false">IF(O$1="P",MAX(0,O$2-$C781),IF(O$1="C",MAX(0,$C781-O$2)))</f>
        <v>20.97</v>
      </c>
      <c r="P781" s="103" t="n">
        <f aca="false">IF(P$1="P",MAX(0,P$2-$C781),IF(P$1="C",MAX(0,$C781-P$2)))</f>
        <v>15.97</v>
      </c>
      <c r="Q781" s="103" t="n">
        <f aca="false">IF(Q$1="P",MAX(0,Q$2-$C781),IF(Q$1="C",MAX(0,$C781-Q$2)))</f>
        <v>10.97</v>
      </c>
      <c r="R781" s="103" t="n">
        <f aca="false">IF(R$1="P",MAX(0,R$2-$C781),IF(R$1="C",MAX(0,$C781-R$2)))</f>
        <v>0.969999999999999</v>
      </c>
      <c r="S781" s="103" t="n">
        <f aca="false">IF(S$1="P",MAX(0,S$2-$C781),IF(S$1="C",MAX(0,$C781-S$2)))</f>
        <v>0</v>
      </c>
      <c r="T781" s="104" t="n">
        <f aca="false">A781</f>
        <v>36</v>
      </c>
      <c r="U781" s="105" t="n">
        <f aca="false">VLOOKUP($B781,Gas!$B$3:$E$2506,2)</f>
        <v>9.595</v>
      </c>
      <c r="V781" s="46" t="n">
        <f aca="false">C781/U781</f>
        <v>5.31214174048984</v>
      </c>
      <c r="W781" s="99" t="n">
        <f aca="false">VLOOKUP($B781,Gas!$B$3:$E$2506,4)</f>
        <v>1.26132372806069</v>
      </c>
    </row>
    <row r="782" customFormat="false" ht="12.75" hidden="false" customHeight="false" outlineLevel="0" collapsed="false">
      <c r="A782" s="95" t="n">
        <f aca="false">MONTH(B782)+(YEAR(B782)-1998)*12</f>
        <v>36</v>
      </c>
      <c r="B782" s="114" t="n">
        <v>36889</v>
      </c>
      <c r="C782" s="115" t="n">
        <v>49.7</v>
      </c>
      <c r="D782" s="98" t="n">
        <f aca="false">LN(C782/C781)</f>
        <v>-0.0252322912493673</v>
      </c>
      <c r="E782" s="106" t="n">
        <f aca="false">STDEV(D773:D782)*SQRT(trade_day)</f>
        <v>4.3386712364348</v>
      </c>
      <c r="F782" s="97"/>
      <c r="G782" s="103" t="n">
        <f aca="false">IF(G$1="P",MAX(0,G$2-$C782),IF(G$1="C",MAX(0,$C782-G$2)))</f>
        <v>0</v>
      </c>
      <c r="H782" s="103" t="n">
        <f aca="false">IF(H$1="P",MAX(0,H$2-$C782),IF(H$1="C",MAX(0,$C782-H$2)))</f>
        <v>0</v>
      </c>
      <c r="I782" s="103" t="n">
        <f aca="false">IF(I$1="P",MAX(0,I$2-$C782),IF(I$1="C",MAX(0,$C782-I$2)))</f>
        <v>0</v>
      </c>
      <c r="J782" s="103" t="n">
        <f aca="false">IF(J$1="P",MAX(0,J$2-$C782),IF(J$1="C",MAX(0,$C782-J$2)))</f>
        <v>0</v>
      </c>
      <c r="K782" s="103" t="n">
        <f aca="false">IF(K$1="P",MAX(0,K$2-$C782),IF(K$1="C",MAX(0,$C782-K$2)))</f>
        <v>0</v>
      </c>
      <c r="L782" s="103" t="n">
        <f aca="false">IF(L$1="P",MAX(0,L$2-$C782),IF(L$1="C",MAX(0,$C782-L$2)))</f>
        <v>0.299999999999997</v>
      </c>
      <c r="M782" s="103" t="n">
        <f aca="false">IF(M$1="P",MAX(0,M$2-$C782),IF(M$1="C",MAX(0,$C782-M$2)))</f>
        <v>29.7</v>
      </c>
      <c r="N782" s="103" t="n">
        <f aca="false">IF(N$1="P",MAX(0,N$2-$C782),IF(N$1="C",MAX(0,$C782-N$2)))</f>
        <v>24.7</v>
      </c>
      <c r="O782" s="103" t="n">
        <f aca="false">IF(O$1="P",MAX(0,O$2-$C782),IF(O$1="C",MAX(0,$C782-O$2)))</f>
        <v>19.7</v>
      </c>
      <c r="P782" s="103" t="n">
        <f aca="false">IF(P$1="P",MAX(0,P$2-$C782),IF(P$1="C",MAX(0,$C782-P$2)))</f>
        <v>14.7</v>
      </c>
      <c r="Q782" s="103" t="n">
        <f aca="false">IF(Q$1="P",MAX(0,Q$2-$C782),IF(Q$1="C",MAX(0,$C782-Q$2)))</f>
        <v>9.7</v>
      </c>
      <c r="R782" s="103" t="n">
        <f aca="false">IF(R$1="P",MAX(0,R$2-$C782),IF(R$1="C",MAX(0,$C782-R$2)))</f>
        <v>0</v>
      </c>
      <c r="S782" s="103" t="n">
        <f aca="false">IF(S$1="P",MAX(0,S$2-$C782),IF(S$1="C",MAX(0,$C782-S$2)))</f>
        <v>0</v>
      </c>
      <c r="T782" s="104" t="n">
        <f aca="false">A782</f>
        <v>36</v>
      </c>
      <c r="U782" s="105" t="n">
        <f aca="false">VLOOKUP($B782,Gas!$B$3:$E$2506,2)</f>
        <v>9.23</v>
      </c>
      <c r="V782" s="46" t="n">
        <f aca="false">C782/U782</f>
        <v>5.38461538461539</v>
      </c>
      <c r="W782" s="99" t="n">
        <f aca="false">VLOOKUP($B782,Gas!$B$3:$E$2506,4)</f>
        <v>0.805445351924679</v>
      </c>
    </row>
    <row r="783" customFormat="false" ht="12.75" hidden="false" customHeight="false" outlineLevel="0" collapsed="false">
      <c r="A783" s="95" t="n">
        <f aca="false">MONTH(B783)+(YEAR(B783)-1998)*12</f>
        <v>37</v>
      </c>
      <c r="B783" s="114" t="n">
        <v>36893</v>
      </c>
      <c r="C783" s="115" t="n">
        <v>88.9</v>
      </c>
      <c r="D783" s="98" t="n">
        <f aca="false">LN(C783/C782)</f>
        <v>0.581507209417276</v>
      </c>
      <c r="E783" s="106" t="n">
        <f aca="false">STDEV(D774:D783)*SQRT(trade_day)</f>
        <v>4.94120563362725</v>
      </c>
      <c r="F783" s="97"/>
      <c r="G783" s="103" t="n">
        <f aca="false">IF(G$1="P",MAX(0,G$2-$C783),IF(G$1="C",MAX(0,$C783-G$2)))</f>
        <v>0</v>
      </c>
      <c r="H783" s="103" t="n">
        <f aca="false">IF(H$1="P",MAX(0,H$2-$C783),IF(H$1="C",MAX(0,$C783-H$2)))</f>
        <v>0</v>
      </c>
      <c r="I783" s="103" t="n">
        <f aca="false">IF(I$1="P",MAX(0,I$2-$C783),IF(I$1="C",MAX(0,$C783-I$2)))</f>
        <v>0</v>
      </c>
      <c r="J783" s="103" t="n">
        <f aca="false">IF(J$1="P",MAX(0,J$2-$C783),IF(J$1="C",MAX(0,$C783-J$2)))</f>
        <v>0</v>
      </c>
      <c r="K783" s="103" t="n">
        <f aca="false">IF(K$1="P",MAX(0,K$2-$C783),IF(K$1="C",MAX(0,$C783-K$2)))</f>
        <v>0</v>
      </c>
      <c r="L783" s="103" t="n">
        <f aca="false">IF(L$1="P",MAX(0,L$2-$C783),IF(L$1="C",MAX(0,$C783-L$2)))</f>
        <v>0</v>
      </c>
      <c r="M783" s="103" t="n">
        <f aca="false">IF(M$1="P",MAX(0,M$2-$C783),IF(M$1="C",MAX(0,$C783-M$2)))</f>
        <v>68.9</v>
      </c>
      <c r="N783" s="103" t="n">
        <f aca="false">IF(N$1="P",MAX(0,N$2-$C783),IF(N$1="C",MAX(0,$C783-N$2)))</f>
        <v>63.9</v>
      </c>
      <c r="O783" s="103" t="n">
        <f aca="false">IF(O$1="P",MAX(0,O$2-$C783),IF(O$1="C",MAX(0,$C783-O$2)))</f>
        <v>58.9</v>
      </c>
      <c r="P783" s="103" t="n">
        <f aca="false">IF(P$1="P",MAX(0,P$2-$C783),IF(P$1="C",MAX(0,$C783-P$2)))</f>
        <v>53.9</v>
      </c>
      <c r="Q783" s="103" t="n">
        <f aca="false">IF(Q$1="P",MAX(0,Q$2-$C783),IF(Q$1="C",MAX(0,$C783-Q$2)))</f>
        <v>48.9</v>
      </c>
      <c r="R783" s="103" t="n">
        <f aca="false">IF(R$1="P",MAX(0,R$2-$C783),IF(R$1="C",MAX(0,$C783-R$2)))</f>
        <v>38.9</v>
      </c>
      <c r="S783" s="103" t="n">
        <f aca="false">IF(S$1="P",MAX(0,S$2-$C783),IF(S$1="C",MAX(0,$C783-S$2)))</f>
        <v>0</v>
      </c>
      <c r="T783" s="104" t="n">
        <f aca="false">A783</f>
        <v>37</v>
      </c>
      <c r="U783" s="105" t="n">
        <f aca="false">VLOOKUP($B783,Gas!$B$3:$E$2506,2)</f>
        <v>10.53</v>
      </c>
      <c r="V783" s="46" t="n">
        <f aca="false">C783/U783</f>
        <v>8.44254510921178</v>
      </c>
      <c r="W783" s="99" t="n">
        <f aca="false">VLOOKUP($B783,Gas!$B$3:$E$2506,4)</f>
        <v>0.825163292560164</v>
      </c>
    </row>
    <row r="784" customFormat="false" ht="12.75" hidden="false" customHeight="false" outlineLevel="0" collapsed="false">
      <c r="A784" s="95" t="n">
        <f aca="false">MONTH(B784)+(YEAR(B784)-1998)*12</f>
        <v>37</v>
      </c>
      <c r="B784" s="114" t="n">
        <v>36894</v>
      </c>
      <c r="C784" s="115" t="n">
        <v>63.93</v>
      </c>
      <c r="D784" s="98" t="n">
        <f aca="false">LN(C784/C783)</f>
        <v>-0.329723407741224</v>
      </c>
      <c r="E784" s="106" t="n">
        <f aca="false">STDEV(D775:D784)*SQRT(trade_day)</f>
        <v>5.31824842488544</v>
      </c>
      <c r="F784" s="97"/>
      <c r="G784" s="103" t="n">
        <f aca="false">IF(G$1="P",MAX(0,G$2-$C784),IF(G$1="C",MAX(0,$C784-G$2)))</f>
        <v>0</v>
      </c>
      <c r="H784" s="103" t="n">
        <f aca="false">IF(H$1="P",MAX(0,H$2-$C784),IF(H$1="C",MAX(0,$C784-H$2)))</f>
        <v>0</v>
      </c>
      <c r="I784" s="103" t="n">
        <f aca="false">IF(I$1="P",MAX(0,I$2-$C784),IF(I$1="C",MAX(0,$C784-I$2)))</f>
        <v>0</v>
      </c>
      <c r="J784" s="103" t="n">
        <f aca="false">IF(J$1="P",MAX(0,J$2-$C784),IF(J$1="C",MAX(0,$C784-J$2)))</f>
        <v>0</v>
      </c>
      <c r="K784" s="103" t="n">
        <f aca="false">IF(K$1="P",MAX(0,K$2-$C784),IF(K$1="C",MAX(0,$C784-K$2)))</f>
        <v>0</v>
      </c>
      <c r="L784" s="103" t="n">
        <f aca="false">IF(L$1="P",MAX(0,L$2-$C784),IF(L$1="C",MAX(0,$C784-L$2)))</f>
        <v>0</v>
      </c>
      <c r="M784" s="103" t="n">
        <f aca="false">IF(M$1="P",MAX(0,M$2-$C784),IF(M$1="C",MAX(0,$C784-M$2)))</f>
        <v>43.93</v>
      </c>
      <c r="N784" s="103" t="n">
        <f aca="false">IF(N$1="P",MAX(0,N$2-$C784),IF(N$1="C",MAX(0,$C784-N$2)))</f>
        <v>38.93</v>
      </c>
      <c r="O784" s="103" t="n">
        <f aca="false">IF(O$1="P",MAX(0,O$2-$C784),IF(O$1="C",MAX(0,$C784-O$2)))</f>
        <v>33.93</v>
      </c>
      <c r="P784" s="103" t="n">
        <f aca="false">IF(P$1="P",MAX(0,P$2-$C784),IF(P$1="C",MAX(0,$C784-P$2)))</f>
        <v>28.93</v>
      </c>
      <c r="Q784" s="103" t="n">
        <f aca="false">IF(Q$1="P",MAX(0,Q$2-$C784),IF(Q$1="C",MAX(0,$C784-Q$2)))</f>
        <v>23.93</v>
      </c>
      <c r="R784" s="103" t="n">
        <f aca="false">IF(R$1="P",MAX(0,R$2-$C784),IF(R$1="C",MAX(0,$C784-R$2)))</f>
        <v>13.93</v>
      </c>
      <c r="S784" s="103" t="n">
        <f aca="false">IF(S$1="P",MAX(0,S$2-$C784),IF(S$1="C",MAX(0,$C784-S$2)))</f>
        <v>0</v>
      </c>
      <c r="T784" s="104" t="n">
        <f aca="false">A784</f>
        <v>37</v>
      </c>
      <c r="U784" s="105" t="n">
        <f aca="false">VLOOKUP($B784,Gas!$B$3:$E$2506,2)</f>
        <v>9.76</v>
      </c>
      <c r="V784" s="46" t="n">
        <f aca="false">C784/U784</f>
        <v>6.55020491803279</v>
      </c>
      <c r="W784" s="99" t="n">
        <f aca="false">VLOOKUP($B784,Gas!$B$3:$E$2506,4)</f>
        <v>0.945205675094205</v>
      </c>
    </row>
    <row r="785" customFormat="false" ht="12.75" hidden="false" customHeight="false" outlineLevel="0" collapsed="false">
      <c r="A785" s="95" t="n">
        <f aca="false">MONTH(B785)+(YEAR(B785)-1998)*12</f>
        <v>37</v>
      </c>
      <c r="B785" s="114" t="n">
        <v>36895</v>
      </c>
      <c r="C785" s="115" t="n">
        <v>62.79</v>
      </c>
      <c r="D785" s="98" t="n">
        <f aca="false">LN(C785/C784)</f>
        <v>-0.0179929096526175</v>
      </c>
      <c r="E785" s="106" t="n">
        <f aca="false">STDEV(D776:D785)*SQRT(trade_day)</f>
        <v>4.41161879308662</v>
      </c>
      <c r="F785" s="97"/>
      <c r="G785" s="103" t="n">
        <f aca="false">IF(G$1="P",MAX(0,G$2-$C785),IF(G$1="C",MAX(0,$C785-G$2)))</f>
        <v>0</v>
      </c>
      <c r="H785" s="103" t="n">
        <f aca="false">IF(H$1="P",MAX(0,H$2-$C785),IF(H$1="C",MAX(0,$C785-H$2)))</f>
        <v>0</v>
      </c>
      <c r="I785" s="103" t="n">
        <f aca="false">IF(I$1="P",MAX(0,I$2-$C785),IF(I$1="C",MAX(0,$C785-I$2)))</f>
        <v>0</v>
      </c>
      <c r="J785" s="103" t="n">
        <f aca="false">IF(J$1="P",MAX(0,J$2-$C785),IF(J$1="C",MAX(0,$C785-J$2)))</f>
        <v>0</v>
      </c>
      <c r="K785" s="103" t="n">
        <f aca="false">IF(K$1="P",MAX(0,K$2-$C785),IF(K$1="C",MAX(0,$C785-K$2)))</f>
        <v>0</v>
      </c>
      <c r="L785" s="103" t="n">
        <f aca="false">IF(L$1="P",MAX(0,L$2-$C785),IF(L$1="C",MAX(0,$C785-L$2)))</f>
        <v>0</v>
      </c>
      <c r="M785" s="103" t="n">
        <f aca="false">IF(M$1="P",MAX(0,M$2-$C785),IF(M$1="C",MAX(0,$C785-M$2)))</f>
        <v>42.79</v>
      </c>
      <c r="N785" s="103" t="n">
        <f aca="false">IF(N$1="P",MAX(0,N$2-$C785),IF(N$1="C",MAX(0,$C785-N$2)))</f>
        <v>37.79</v>
      </c>
      <c r="O785" s="103" t="n">
        <f aca="false">IF(O$1="P",MAX(0,O$2-$C785),IF(O$1="C",MAX(0,$C785-O$2)))</f>
        <v>32.79</v>
      </c>
      <c r="P785" s="103" t="n">
        <f aca="false">IF(P$1="P",MAX(0,P$2-$C785),IF(P$1="C",MAX(0,$C785-P$2)))</f>
        <v>27.79</v>
      </c>
      <c r="Q785" s="103" t="n">
        <f aca="false">IF(Q$1="P",MAX(0,Q$2-$C785),IF(Q$1="C",MAX(0,$C785-Q$2)))</f>
        <v>22.79</v>
      </c>
      <c r="R785" s="103" t="n">
        <f aca="false">IF(R$1="P",MAX(0,R$2-$C785),IF(R$1="C",MAX(0,$C785-R$2)))</f>
        <v>12.79</v>
      </c>
      <c r="S785" s="103" t="n">
        <f aca="false">IF(S$1="P",MAX(0,S$2-$C785),IF(S$1="C",MAX(0,$C785-S$2)))</f>
        <v>0</v>
      </c>
      <c r="T785" s="104" t="n">
        <f aca="false">A785</f>
        <v>37</v>
      </c>
      <c r="U785" s="105" t="n">
        <f aca="false">VLOOKUP($B785,Gas!$B$3:$E$2506,2)</f>
        <v>9.665</v>
      </c>
      <c r="V785" s="46" t="n">
        <f aca="false">C785/U785</f>
        <v>6.49663735126746</v>
      </c>
      <c r="W785" s="99" t="n">
        <f aca="false">VLOOKUP($B785,Gas!$B$3:$E$2506,4)</f>
        <v>0.944005010617975</v>
      </c>
    </row>
    <row r="786" customFormat="false" ht="12.75" hidden="false" customHeight="false" outlineLevel="0" collapsed="false">
      <c r="A786" s="95" t="n">
        <f aca="false">MONTH(B786)+(YEAR(B786)-1998)*12</f>
        <v>37</v>
      </c>
      <c r="B786" s="114" t="n">
        <v>36896</v>
      </c>
      <c r="C786" s="115" t="n">
        <v>58.79</v>
      </c>
      <c r="D786" s="98" t="n">
        <f aca="false">LN(C786/C785)</f>
        <v>-0.0658240527118544</v>
      </c>
      <c r="E786" s="106" t="n">
        <f aca="false">STDEV(D777:D786)*SQRT(trade_day)</f>
        <v>4.38408327352589</v>
      </c>
      <c r="F786" s="97"/>
      <c r="G786" s="103" t="n">
        <f aca="false">IF(G$1="P",MAX(0,G$2-$C786),IF(G$1="C",MAX(0,$C786-G$2)))</f>
        <v>0</v>
      </c>
      <c r="H786" s="103" t="n">
        <f aca="false">IF(H$1="P",MAX(0,H$2-$C786),IF(H$1="C",MAX(0,$C786-H$2)))</f>
        <v>0</v>
      </c>
      <c r="I786" s="103" t="n">
        <f aca="false">IF(I$1="P",MAX(0,I$2-$C786),IF(I$1="C",MAX(0,$C786-I$2)))</f>
        <v>0</v>
      </c>
      <c r="J786" s="103" t="n">
        <f aca="false">IF(J$1="P",MAX(0,J$2-$C786),IF(J$1="C",MAX(0,$C786-J$2)))</f>
        <v>0</v>
      </c>
      <c r="K786" s="103" t="n">
        <f aca="false">IF(K$1="P",MAX(0,K$2-$C786),IF(K$1="C",MAX(0,$C786-K$2)))</f>
        <v>0</v>
      </c>
      <c r="L786" s="103" t="n">
        <f aca="false">IF(L$1="P",MAX(0,L$2-$C786),IF(L$1="C",MAX(0,$C786-L$2)))</f>
        <v>0</v>
      </c>
      <c r="M786" s="103" t="n">
        <f aca="false">IF(M$1="P",MAX(0,M$2-$C786),IF(M$1="C",MAX(0,$C786-M$2)))</f>
        <v>38.79</v>
      </c>
      <c r="N786" s="103" t="n">
        <f aca="false">IF(N$1="P",MAX(0,N$2-$C786),IF(N$1="C",MAX(0,$C786-N$2)))</f>
        <v>33.79</v>
      </c>
      <c r="O786" s="103" t="n">
        <f aca="false">IF(O$1="P",MAX(0,O$2-$C786),IF(O$1="C",MAX(0,$C786-O$2)))</f>
        <v>28.79</v>
      </c>
      <c r="P786" s="103" t="n">
        <f aca="false">IF(P$1="P",MAX(0,P$2-$C786),IF(P$1="C",MAX(0,$C786-P$2)))</f>
        <v>23.79</v>
      </c>
      <c r="Q786" s="103" t="n">
        <f aca="false">IF(Q$1="P",MAX(0,Q$2-$C786),IF(Q$1="C",MAX(0,$C786-Q$2)))</f>
        <v>18.79</v>
      </c>
      <c r="R786" s="103" t="n">
        <f aca="false">IF(R$1="P",MAX(0,R$2-$C786),IF(R$1="C",MAX(0,$C786-R$2)))</f>
        <v>8.79</v>
      </c>
      <c r="S786" s="103" t="n">
        <f aca="false">IF(S$1="P",MAX(0,S$2-$C786),IF(S$1="C",MAX(0,$C786-S$2)))</f>
        <v>0</v>
      </c>
      <c r="T786" s="104" t="n">
        <f aca="false">A786</f>
        <v>37</v>
      </c>
      <c r="U786" s="105" t="n">
        <f aca="false">VLOOKUP($B786,Gas!$B$3:$E$2506,2)</f>
        <v>9.405</v>
      </c>
      <c r="V786" s="46" t="n">
        <f aca="false">C786/U786</f>
        <v>6.25093035619351</v>
      </c>
      <c r="W786" s="99" t="n">
        <f aca="false">VLOOKUP($B786,Gas!$B$3:$E$2506,4)</f>
        <v>0.948717535138946</v>
      </c>
    </row>
    <row r="787" customFormat="false" ht="12.75" hidden="false" customHeight="false" outlineLevel="0" collapsed="false">
      <c r="A787" s="95" t="n">
        <f aca="false">MONTH(B787)+(YEAR(B787)-1998)*12</f>
        <v>37</v>
      </c>
      <c r="B787" s="114" t="n">
        <v>36899</v>
      </c>
      <c r="C787" s="115" t="n">
        <v>63.79</v>
      </c>
      <c r="D787" s="98" t="n">
        <f aca="false">LN(C787/C786)</f>
        <v>0.0816246658397004</v>
      </c>
      <c r="E787" s="106" t="n">
        <f aca="false">STDEV(D778:D787)*SQRT(trade_day)</f>
        <v>4.22263594103481</v>
      </c>
      <c r="F787" s="97"/>
      <c r="G787" s="103" t="n">
        <f aca="false">IF(G$1="P",MAX(0,G$2-$C787),IF(G$1="C",MAX(0,$C787-G$2)))</f>
        <v>0</v>
      </c>
      <c r="H787" s="103" t="n">
        <f aca="false">IF(H$1="P",MAX(0,H$2-$C787),IF(H$1="C",MAX(0,$C787-H$2)))</f>
        <v>0</v>
      </c>
      <c r="I787" s="103" t="n">
        <f aca="false">IF(I$1="P",MAX(0,I$2-$C787),IF(I$1="C",MAX(0,$C787-I$2)))</f>
        <v>0</v>
      </c>
      <c r="J787" s="103" t="n">
        <f aca="false">IF(J$1="P",MAX(0,J$2-$C787),IF(J$1="C",MAX(0,$C787-J$2)))</f>
        <v>0</v>
      </c>
      <c r="K787" s="103" t="n">
        <f aca="false">IF(K$1="P",MAX(0,K$2-$C787),IF(K$1="C",MAX(0,$C787-K$2)))</f>
        <v>0</v>
      </c>
      <c r="L787" s="103" t="n">
        <f aca="false">IF(L$1="P",MAX(0,L$2-$C787),IF(L$1="C",MAX(0,$C787-L$2)))</f>
        <v>0</v>
      </c>
      <c r="M787" s="103" t="n">
        <f aca="false">IF(M$1="P",MAX(0,M$2-$C787),IF(M$1="C",MAX(0,$C787-M$2)))</f>
        <v>43.79</v>
      </c>
      <c r="N787" s="103" t="n">
        <f aca="false">IF(N$1="P",MAX(0,N$2-$C787),IF(N$1="C",MAX(0,$C787-N$2)))</f>
        <v>38.79</v>
      </c>
      <c r="O787" s="103" t="n">
        <f aca="false">IF(O$1="P",MAX(0,O$2-$C787),IF(O$1="C",MAX(0,$C787-O$2)))</f>
        <v>33.79</v>
      </c>
      <c r="P787" s="103" t="n">
        <f aca="false">IF(P$1="P",MAX(0,P$2-$C787),IF(P$1="C",MAX(0,$C787-P$2)))</f>
        <v>28.79</v>
      </c>
      <c r="Q787" s="103" t="n">
        <f aca="false">IF(Q$1="P",MAX(0,Q$2-$C787),IF(Q$1="C",MAX(0,$C787-Q$2)))</f>
        <v>23.79</v>
      </c>
      <c r="R787" s="103" t="n">
        <f aca="false">IF(R$1="P",MAX(0,R$2-$C787),IF(R$1="C",MAX(0,$C787-R$2)))</f>
        <v>13.79</v>
      </c>
      <c r="S787" s="103" t="n">
        <f aca="false">IF(S$1="P",MAX(0,S$2-$C787),IF(S$1="C",MAX(0,$C787-S$2)))</f>
        <v>0</v>
      </c>
      <c r="T787" s="104" t="n">
        <f aca="false">A787</f>
        <v>37</v>
      </c>
      <c r="U787" s="105" t="n">
        <f aca="false">VLOOKUP($B787,Gas!$B$3:$E$2506,2)</f>
        <v>9.825</v>
      </c>
      <c r="V787" s="46" t="n">
        <f aca="false">C787/U787</f>
        <v>6.49262086513995</v>
      </c>
      <c r="W787" s="99" t="n">
        <f aca="false">VLOOKUP($B787,Gas!$B$3:$E$2506,4)</f>
        <v>0.88353298639897</v>
      </c>
    </row>
    <row r="788" customFormat="false" ht="12.75" hidden="false" customHeight="false" outlineLevel="0" collapsed="false">
      <c r="A788" s="95" t="n">
        <f aca="false">MONTH(B788)+(YEAR(B788)-1998)*12</f>
        <v>37</v>
      </c>
      <c r="B788" s="114" t="n">
        <v>36900</v>
      </c>
      <c r="C788" s="115" t="n">
        <v>56.26</v>
      </c>
      <c r="D788" s="98" t="n">
        <f aca="false">LN(C788/C787)</f>
        <v>-0.125612635192153</v>
      </c>
      <c r="E788" s="106" t="n">
        <f aca="false">STDEV(D779:D788)*SQRT(trade_day)</f>
        <v>4.2152591617247</v>
      </c>
      <c r="F788" s="97"/>
      <c r="G788" s="103" t="n">
        <f aca="false">IF(G$1="P",MAX(0,G$2-$C788),IF(G$1="C",MAX(0,$C788-G$2)))</f>
        <v>0</v>
      </c>
      <c r="H788" s="103" t="n">
        <f aca="false">IF(H$1="P",MAX(0,H$2-$C788),IF(H$1="C",MAX(0,$C788-H$2)))</f>
        <v>0</v>
      </c>
      <c r="I788" s="103" t="n">
        <f aca="false">IF(I$1="P",MAX(0,I$2-$C788),IF(I$1="C",MAX(0,$C788-I$2)))</f>
        <v>0</v>
      </c>
      <c r="J788" s="103" t="n">
        <f aca="false">IF(J$1="P",MAX(0,J$2-$C788),IF(J$1="C",MAX(0,$C788-J$2)))</f>
        <v>0</v>
      </c>
      <c r="K788" s="103" t="n">
        <f aca="false">IF(K$1="P",MAX(0,K$2-$C788),IF(K$1="C",MAX(0,$C788-K$2)))</f>
        <v>0</v>
      </c>
      <c r="L788" s="103" t="n">
        <f aca="false">IF(L$1="P",MAX(0,L$2-$C788),IF(L$1="C",MAX(0,$C788-L$2)))</f>
        <v>0</v>
      </c>
      <c r="M788" s="103" t="n">
        <f aca="false">IF(M$1="P",MAX(0,M$2-$C788),IF(M$1="C",MAX(0,$C788-M$2)))</f>
        <v>36.26</v>
      </c>
      <c r="N788" s="103" t="n">
        <f aca="false">IF(N$1="P",MAX(0,N$2-$C788),IF(N$1="C",MAX(0,$C788-N$2)))</f>
        <v>31.26</v>
      </c>
      <c r="O788" s="103" t="n">
        <f aca="false">IF(O$1="P",MAX(0,O$2-$C788),IF(O$1="C",MAX(0,$C788-O$2)))</f>
        <v>26.26</v>
      </c>
      <c r="P788" s="103" t="n">
        <f aca="false">IF(P$1="P",MAX(0,P$2-$C788),IF(P$1="C",MAX(0,$C788-P$2)))</f>
        <v>21.26</v>
      </c>
      <c r="Q788" s="103" t="n">
        <f aca="false">IF(Q$1="P",MAX(0,Q$2-$C788),IF(Q$1="C",MAX(0,$C788-Q$2)))</f>
        <v>16.26</v>
      </c>
      <c r="R788" s="103" t="n">
        <f aca="false">IF(R$1="P",MAX(0,R$2-$C788),IF(R$1="C",MAX(0,$C788-R$2)))</f>
        <v>6.26</v>
      </c>
      <c r="S788" s="103" t="n">
        <f aca="false">IF(S$1="P",MAX(0,S$2-$C788),IF(S$1="C",MAX(0,$C788-S$2)))</f>
        <v>0</v>
      </c>
      <c r="T788" s="104" t="n">
        <f aca="false">A788</f>
        <v>37</v>
      </c>
      <c r="U788" s="105" t="n">
        <f aca="false">VLOOKUP($B788,Gas!$B$3:$E$2506,2)</f>
        <v>10.34</v>
      </c>
      <c r="V788" s="46" t="n">
        <f aca="false">C788/U788</f>
        <v>5.44100580270793</v>
      </c>
      <c r="W788" s="99" t="n">
        <f aca="false">VLOOKUP($B788,Gas!$B$3:$E$2506,4)</f>
        <v>0.914229109324972</v>
      </c>
    </row>
    <row r="789" customFormat="false" ht="12.75" hidden="false" customHeight="false" outlineLevel="0" collapsed="false">
      <c r="A789" s="95" t="n">
        <f aca="false">MONTH(B789)+(YEAR(B789)-1998)*12</f>
        <v>37</v>
      </c>
      <c r="B789" s="114" t="n">
        <v>36901</v>
      </c>
      <c r="C789" s="115" t="n">
        <v>55.51</v>
      </c>
      <c r="D789" s="98" t="n">
        <f aca="false">LN(C789/C788)</f>
        <v>-0.0134206183596408</v>
      </c>
      <c r="E789" s="106" t="n">
        <f aca="false">STDEV(D780:D789)*SQRT(trade_day)</f>
        <v>4.22025392398716</v>
      </c>
      <c r="F789" s="97"/>
      <c r="G789" s="103" t="n">
        <f aca="false">IF(G$1="P",MAX(0,G$2-$C789),IF(G$1="C",MAX(0,$C789-G$2)))</f>
        <v>0</v>
      </c>
      <c r="H789" s="103" t="n">
        <f aca="false">IF(H$1="P",MAX(0,H$2-$C789),IF(H$1="C",MAX(0,$C789-H$2)))</f>
        <v>0</v>
      </c>
      <c r="I789" s="103" t="n">
        <f aca="false">IF(I$1="P",MAX(0,I$2-$C789),IF(I$1="C",MAX(0,$C789-I$2)))</f>
        <v>0</v>
      </c>
      <c r="J789" s="103" t="n">
        <f aca="false">IF(J$1="P",MAX(0,J$2-$C789),IF(J$1="C",MAX(0,$C789-J$2)))</f>
        <v>0</v>
      </c>
      <c r="K789" s="103" t="n">
        <f aca="false">IF(K$1="P",MAX(0,K$2-$C789),IF(K$1="C",MAX(0,$C789-K$2)))</f>
        <v>0</v>
      </c>
      <c r="L789" s="103" t="n">
        <f aca="false">IF(L$1="P",MAX(0,L$2-$C789),IF(L$1="C",MAX(0,$C789-L$2)))</f>
        <v>0</v>
      </c>
      <c r="M789" s="103" t="n">
        <f aca="false">IF(M$1="P",MAX(0,M$2-$C789),IF(M$1="C",MAX(0,$C789-M$2)))</f>
        <v>35.51</v>
      </c>
      <c r="N789" s="103" t="n">
        <f aca="false">IF(N$1="P",MAX(0,N$2-$C789),IF(N$1="C",MAX(0,$C789-N$2)))</f>
        <v>30.51</v>
      </c>
      <c r="O789" s="103" t="n">
        <f aca="false">IF(O$1="P",MAX(0,O$2-$C789),IF(O$1="C",MAX(0,$C789-O$2)))</f>
        <v>25.51</v>
      </c>
      <c r="P789" s="103" t="n">
        <f aca="false">IF(P$1="P",MAX(0,P$2-$C789),IF(P$1="C",MAX(0,$C789-P$2)))</f>
        <v>20.51</v>
      </c>
      <c r="Q789" s="103" t="n">
        <f aca="false">IF(Q$1="P",MAX(0,Q$2-$C789),IF(Q$1="C",MAX(0,$C789-Q$2)))</f>
        <v>15.51</v>
      </c>
      <c r="R789" s="103" t="n">
        <f aca="false">IF(R$1="P",MAX(0,R$2-$C789),IF(R$1="C",MAX(0,$C789-R$2)))</f>
        <v>5.51</v>
      </c>
      <c r="S789" s="103" t="n">
        <f aca="false">IF(S$1="P",MAX(0,S$2-$C789),IF(S$1="C",MAX(0,$C789-S$2)))</f>
        <v>0</v>
      </c>
      <c r="T789" s="104" t="n">
        <f aca="false">A789</f>
        <v>37</v>
      </c>
      <c r="U789" s="105" t="n">
        <f aca="false">VLOOKUP($B789,Gas!$B$3:$E$2506,2)</f>
        <v>9.945</v>
      </c>
      <c r="V789" s="46" t="n">
        <f aca="false">C789/U789</f>
        <v>5.58169934640523</v>
      </c>
      <c r="W789" s="99" t="n">
        <f aca="false">VLOOKUP($B789,Gas!$B$3:$E$2506,4)</f>
        <v>0.957753879009374</v>
      </c>
    </row>
    <row r="790" customFormat="false" ht="12.75" hidden="false" customHeight="false" outlineLevel="0" collapsed="false">
      <c r="A790" s="95" t="n">
        <f aca="false">MONTH(B790)+(YEAR(B790)-1998)*12</f>
        <v>37</v>
      </c>
      <c r="B790" s="114" t="n">
        <v>36902</v>
      </c>
      <c r="C790" s="115" t="n">
        <v>50.24</v>
      </c>
      <c r="D790" s="98" t="n">
        <f aca="false">LN(C790/C789)</f>
        <v>-0.0997516625421266</v>
      </c>
      <c r="E790" s="106" t="n">
        <f aca="false">STDEV(D781:D790)*SQRT(trade_day)</f>
        <v>3.82298096874463</v>
      </c>
      <c r="F790" s="97"/>
      <c r="G790" s="103" t="n">
        <f aca="false">IF(G$1="P",MAX(0,G$2-$C790),IF(G$1="C",MAX(0,$C790-G$2)))</f>
        <v>0</v>
      </c>
      <c r="H790" s="103" t="n">
        <f aca="false">IF(H$1="P",MAX(0,H$2-$C790),IF(H$1="C",MAX(0,$C790-H$2)))</f>
        <v>0</v>
      </c>
      <c r="I790" s="103" t="n">
        <f aca="false">IF(I$1="P",MAX(0,I$2-$C790),IF(I$1="C",MAX(0,$C790-I$2)))</f>
        <v>0</v>
      </c>
      <c r="J790" s="103" t="n">
        <f aca="false">IF(J$1="P",MAX(0,J$2-$C790),IF(J$1="C",MAX(0,$C790-J$2)))</f>
        <v>0</v>
      </c>
      <c r="K790" s="103" t="n">
        <f aca="false">IF(K$1="P",MAX(0,K$2-$C790),IF(K$1="C",MAX(0,$C790-K$2)))</f>
        <v>0</v>
      </c>
      <c r="L790" s="103" t="n">
        <f aca="false">IF(L$1="P",MAX(0,L$2-$C790),IF(L$1="C",MAX(0,$C790-L$2)))</f>
        <v>0</v>
      </c>
      <c r="M790" s="103" t="n">
        <f aca="false">IF(M$1="P",MAX(0,M$2-$C790),IF(M$1="C",MAX(0,$C790-M$2)))</f>
        <v>30.24</v>
      </c>
      <c r="N790" s="103" t="n">
        <f aca="false">IF(N$1="P",MAX(0,N$2-$C790),IF(N$1="C",MAX(0,$C790-N$2)))</f>
        <v>25.24</v>
      </c>
      <c r="O790" s="103" t="n">
        <f aca="false">IF(O$1="P",MAX(0,O$2-$C790),IF(O$1="C",MAX(0,$C790-O$2)))</f>
        <v>20.24</v>
      </c>
      <c r="P790" s="103" t="n">
        <f aca="false">IF(P$1="P",MAX(0,P$2-$C790),IF(P$1="C",MAX(0,$C790-P$2)))</f>
        <v>15.24</v>
      </c>
      <c r="Q790" s="103" t="n">
        <f aca="false">IF(Q$1="P",MAX(0,Q$2-$C790),IF(Q$1="C",MAX(0,$C790-Q$2)))</f>
        <v>10.24</v>
      </c>
      <c r="R790" s="103" t="n">
        <f aca="false">IF(R$1="P",MAX(0,R$2-$C790),IF(R$1="C",MAX(0,$C790-R$2)))</f>
        <v>0.240000000000002</v>
      </c>
      <c r="S790" s="103" t="n">
        <f aca="false">IF(S$1="P",MAX(0,S$2-$C790),IF(S$1="C",MAX(0,$C790-S$2)))</f>
        <v>0</v>
      </c>
      <c r="T790" s="104" t="n">
        <f aca="false">A790</f>
        <v>37</v>
      </c>
      <c r="U790" s="105" t="n">
        <f aca="false">VLOOKUP($B790,Gas!$B$3:$E$2506,2)</f>
        <v>9.9</v>
      </c>
      <c r="V790" s="46" t="n">
        <f aca="false">C790/U790</f>
        <v>5.07474747474748</v>
      </c>
      <c r="W790" s="99" t="n">
        <f aca="false">VLOOKUP($B790,Gas!$B$3:$E$2506,4)</f>
        <v>0.705749707907067</v>
      </c>
    </row>
    <row r="791" customFormat="false" ht="12.75" hidden="false" customHeight="false" outlineLevel="0" collapsed="false">
      <c r="A791" s="95" t="n">
        <f aca="false">MONTH(B791)+(YEAR(B791)-1998)*12</f>
        <v>37</v>
      </c>
      <c r="B791" s="114" t="n">
        <v>36903</v>
      </c>
      <c r="C791" s="115" t="n">
        <v>46.55</v>
      </c>
      <c r="D791" s="98" t="n">
        <f aca="false">LN(C791/C790)</f>
        <v>-0.0762845184368673</v>
      </c>
      <c r="E791" s="106" t="n">
        <f aca="false">STDEV(D782:D791)*SQRT(trade_day)</f>
        <v>3.68830546819776</v>
      </c>
      <c r="F791" s="97"/>
      <c r="G791" s="103" t="n">
        <f aca="false">IF(G$1="P",MAX(0,G$2-$C791),IF(G$1="C",MAX(0,$C791-G$2)))</f>
        <v>0</v>
      </c>
      <c r="H791" s="103" t="n">
        <f aca="false">IF(H$1="P",MAX(0,H$2-$C791),IF(H$1="C",MAX(0,$C791-H$2)))</f>
        <v>0</v>
      </c>
      <c r="I791" s="103" t="n">
        <f aca="false">IF(I$1="P",MAX(0,I$2-$C791),IF(I$1="C",MAX(0,$C791-I$2)))</f>
        <v>0</v>
      </c>
      <c r="J791" s="103" t="n">
        <f aca="false">IF(J$1="P",MAX(0,J$2-$C791),IF(J$1="C",MAX(0,$C791-J$2)))</f>
        <v>0</v>
      </c>
      <c r="K791" s="103" t="n">
        <f aca="false">IF(K$1="P",MAX(0,K$2-$C791),IF(K$1="C",MAX(0,$C791-K$2)))</f>
        <v>0</v>
      </c>
      <c r="L791" s="103" t="n">
        <f aca="false">IF(L$1="P",MAX(0,L$2-$C791),IF(L$1="C",MAX(0,$C791-L$2)))</f>
        <v>3.45</v>
      </c>
      <c r="M791" s="103" t="n">
        <f aca="false">IF(M$1="P",MAX(0,M$2-$C791),IF(M$1="C",MAX(0,$C791-M$2)))</f>
        <v>26.55</v>
      </c>
      <c r="N791" s="103" t="n">
        <f aca="false">IF(N$1="P",MAX(0,N$2-$C791),IF(N$1="C",MAX(0,$C791-N$2)))</f>
        <v>21.55</v>
      </c>
      <c r="O791" s="103" t="n">
        <f aca="false">IF(O$1="P",MAX(0,O$2-$C791),IF(O$1="C",MAX(0,$C791-O$2)))</f>
        <v>16.55</v>
      </c>
      <c r="P791" s="103" t="n">
        <f aca="false">IF(P$1="P",MAX(0,P$2-$C791),IF(P$1="C",MAX(0,$C791-P$2)))</f>
        <v>11.55</v>
      </c>
      <c r="Q791" s="103" t="n">
        <f aca="false">IF(Q$1="P",MAX(0,Q$2-$C791),IF(Q$1="C",MAX(0,$C791-Q$2)))</f>
        <v>6.55</v>
      </c>
      <c r="R791" s="103" t="n">
        <f aca="false">IF(R$1="P",MAX(0,R$2-$C791),IF(R$1="C",MAX(0,$C791-R$2)))</f>
        <v>0</v>
      </c>
      <c r="S791" s="103" t="n">
        <f aca="false">IF(S$1="P",MAX(0,S$2-$C791),IF(S$1="C",MAX(0,$C791-S$2)))</f>
        <v>0</v>
      </c>
      <c r="T791" s="104" t="n">
        <f aca="false">A791</f>
        <v>37</v>
      </c>
      <c r="U791" s="105" t="n">
        <f aca="false">VLOOKUP($B791,Gas!$B$3:$E$2506,2)</f>
        <v>8.975</v>
      </c>
      <c r="V791" s="46" t="n">
        <f aca="false">C791/U791</f>
        <v>5.1866295264624</v>
      </c>
      <c r="W791" s="99" t="n">
        <f aca="false">VLOOKUP($B791,Gas!$B$3:$E$2506,4)</f>
        <v>0.89453919818259</v>
      </c>
    </row>
    <row r="792" customFormat="false" ht="12.75" hidden="false" customHeight="false" outlineLevel="0" collapsed="false">
      <c r="A792" s="95" t="n">
        <f aca="false">MONTH(B792)+(YEAR(B792)-1998)*12</f>
        <v>37</v>
      </c>
      <c r="B792" s="114" t="n">
        <v>36907</v>
      </c>
      <c r="C792" s="115" t="n">
        <v>42.6</v>
      </c>
      <c r="D792" s="98" t="n">
        <f aca="false">LN(C792/C791)</f>
        <v>-0.0886727504477512</v>
      </c>
      <c r="E792" s="106" t="n">
        <f aca="false">STDEV(D783:D792)*SQRT(trade_day)</f>
        <v>3.70960569751153</v>
      </c>
      <c r="F792" s="97"/>
      <c r="G792" s="103" t="n">
        <f aca="false">IF(G$1="P",MAX(0,G$2-$C792),IF(G$1="C",MAX(0,$C792-G$2)))</f>
        <v>0</v>
      </c>
      <c r="H792" s="103" t="n">
        <f aca="false">IF(H$1="P",MAX(0,H$2-$C792),IF(H$1="C",MAX(0,$C792-H$2)))</f>
        <v>0</v>
      </c>
      <c r="I792" s="103" t="n">
        <f aca="false">IF(I$1="P",MAX(0,I$2-$C792),IF(I$1="C",MAX(0,$C792-I$2)))</f>
        <v>0</v>
      </c>
      <c r="J792" s="103" t="n">
        <f aca="false">IF(J$1="P",MAX(0,J$2-$C792),IF(J$1="C",MAX(0,$C792-J$2)))</f>
        <v>0</v>
      </c>
      <c r="K792" s="103" t="n">
        <f aca="false">IF(K$1="P",MAX(0,K$2-$C792),IF(K$1="C",MAX(0,$C792-K$2)))</f>
        <v>0</v>
      </c>
      <c r="L792" s="103" t="n">
        <f aca="false">IF(L$1="P",MAX(0,L$2-$C792),IF(L$1="C",MAX(0,$C792-L$2)))</f>
        <v>7.4</v>
      </c>
      <c r="M792" s="103" t="n">
        <f aca="false">IF(M$1="P",MAX(0,M$2-$C792),IF(M$1="C",MAX(0,$C792-M$2)))</f>
        <v>22.6</v>
      </c>
      <c r="N792" s="103" t="n">
        <f aca="false">IF(N$1="P",MAX(0,N$2-$C792),IF(N$1="C",MAX(0,$C792-N$2)))</f>
        <v>17.6</v>
      </c>
      <c r="O792" s="103" t="n">
        <f aca="false">IF(O$1="P",MAX(0,O$2-$C792),IF(O$1="C",MAX(0,$C792-O$2)))</f>
        <v>12.6</v>
      </c>
      <c r="P792" s="103" t="n">
        <f aca="false">IF(P$1="P",MAX(0,P$2-$C792),IF(P$1="C",MAX(0,$C792-P$2)))</f>
        <v>7.6</v>
      </c>
      <c r="Q792" s="103" t="n">
        <f aca="false">IF(Q$1="P",MAX(0,Q$2-$C792),IF(Q$1="C",MAX(0,$C792-Q$2)))</f>
        <v>2.6</v>
      </c>
      <c r="R792" s="103" t="n">
        <f aca="false">IF(R$1="P",MAX(0,R$2-$C792),IF(R$1="C",MAX(0,$C792-R$2)))</f>
        <v>0</v>
      </c>
      <c r="S792" s="103" t="n">
        <f aca="false">IF(S$1="P",MAX(0,S$2-$C792),IF(S$1="C",MAX(0,$C792-S$2)))</f>
        <v>0</v>
      </c>
      <c r="T792" s="104" t="n">
        <f aca="false">A792</f>
        <v>37</v>
      </c>
      <c r="U792" s="105" t="n">
        <f aca="false">VLOOKUP($B792,Gas!$B$3:$E$2506,2)</f>
        <v>8.76</v>
      </c>
      <c r="V792" s="46" t="n">
        <f aca="false">C792/U792</f>
        <v>4.86301369863014</v>
      </c>
      <c r="W792" s="99" t="n">
        <f aca="false">VLOOKUP($B792,Gas!$B$3:$E$2506,4)</f>
        <v>0.727254688442084</v>
      </c>
    </row>
    <row r="793" customFormat="false" ht="12.75" hidden="false" customHeight="false" outlineLevel="0" collapsed="false">
      <c r="A793" s="95" t="n">
        <f aca="false">MONTH(B793)+(YEAR(B793)-1998)*12</f>
        <v>37</v>
      </c>
      <c r="B793" s="114" t="n">
        <v>36908</v>
      </c>
      <c r="C793" s="115" t="n">
        <v>42.81</v>
      </c>
      <c r="D793" s="98" t="n">
        <f aca="false">LN(C793/C792)</f>
        <v>0.00491746688153011</v>
      </c>
      <c r="E793" s="106" t="n">
        <f aca="false">STDEV(D784:D793)*SQRT(trade_day)</f>
        <v>1.71799231270283</v>
      </c>
      <c r="F793" s="97"/>
      <c r="G793" s="103" t="n">
        <f aca="false">IF(G$1="P",MAX(0,G$2-$C793),IF(G$1="C",MAX(0,$C793-G$2)))</f>
        <v>0</v>
      </c>
      <c r="H793" s="103" t="n">
        <f aca="false">IF(H$1="P",MAX(0,H$2-$C793),IF(H$1="C",MAX(0,$C793-H$2)))</f>
        <v>0</v>
      </c>
      <c r="I793" s="103" t="n">
        <f aca="false">IF(I$1="P",MAX(0,I$2-$C793),IF(I$1="C",MAX(0,$C793-I$2)))</f>
        <v>0</v>
      </c>
      <c r="J793" s="103" t="n">
        <f aca="false">IF(J$1="P",MAX(0,J$2-$C793),IF(J$1="C",MAX(0,$C793-J$2)))</f>
        <v>0</v>
      </c>
      <c r="K793" s="103" t="n">
        <f aca="false">IF(K$1="P",MAX(0,K$2-$C793),IF(K$1="C",MAX(0,$C793-K$2)))</f>
        <v>0</v>
      </c>
      <c r="L793" s="103" t="n">
        <f aca="false">IF(L$1="P",MAX(0,L$2-$C793),IF(L$1="C",MAX(0,$C793-L$2)))</f>
        <v>7.19</v>
      </c>
      <c r="M793" s="103" t="n">
        <f aca="false">IF(M$1="P",MAX(0,M$2-$C793),IF(M$1="C",MAX(0,$C793-M$2)))</f>
        <v>22.81</v>
      </c>
      <c r="N793" s="103" t="n">
        <f aca="false">IF(N$1="P",MAX(0,N$2-$C793),IF(N$1="C",MAX(0,$C793-N$2)))</f>
        <v>17.81</v>
      </c>
      <c r="O793" s="103" t="n">
        <f aca="false">IF(O$1="P",MAX(0,O$2-$C793),IF(O$1="C",MAX(0,$C793-O$2)))</f>
        <v>12.81</v>
      </c>
      <c r="P793" s="103" t="n">
        <f aca="false">IF(P$1="P",MAX(0,P$2-$C793),IF(P$1="C",MAX(0,$C793-P$2)))</f>
        <v>7.81</v>
      </c>
      <c r="Q793" s="103" t="n">
        <f aca="false">IF(Q$1="P",MAX(0,Q$2-$C793),IF(Q$1="C",MAX(0,$C793-Q$2)))</f>
        <v>2.81</v>
      </c>
      <c r="R793" s="103" t="n">
        <f aca="false">IF(R$1="P",MAX(0,R$2-$C793),IF(R$1="C",MAX(0,$C793-R$2)))</f>
        <v>0</v>
      </c>
      <c r="S793" s="103" t="n">
        <f aca="false">IF(S$1="P",MAX(0,S$2-$C793),IF(S$1="C",MAX(0,$C793-S$2)))</f>
        <v>0</v>
      </c>
      <c r="T793" s="104" t="n">
        <f aca="false">A793</f>
        <v>37</v>
      </c>
      <c r="U793" s="105" t="n">
        <f aca="false">VLOOKUP($B793,Gas!$B$3:$E$2506,2)</f>
        <v>8.19</v>
      </c>
      <c r="V793" s="46" t="n">
        <f aca="false">C793/U793</f>
        <v>5.22710622710623</v>
      </c>
      <c r="W793" s="99" t="n">
        <f aca="false">VLOOKUP($B793,Gas!$B$3:$E$2506,4)</f>
        <v>0.794679776343315</v>
      </c>
    </row>
    <row r="794" customFormat="false" ht="12.75" hidden="false" customHeight="false" outlineLevel="0" collapsed="false">
      <c r="A794" s="95" t="n">
        <f aca="false">MONTH(B794)+(YEAR(B794)-1998)*12</f>
        <v>37</v>
      </c>
      <c r="B794" s="114" t="n">
        <v>36909</v>
      </c>
      <c r="C794" s="115" t="n">
        <v>39.82</v>
      </c>
      <c r="D794" s="98" t="n">
        <f aca="false">LN(C794/C793)</f>
        <v>-0.0724024215208046</v>
      </c>
      <c r="E794" s="106" t="n">
        <f aca="false">STDEV(D785:D794)*SQRT(trade_day)</f>
        <v>0.968447474333966</v>
      </c>
      <c r="F794" s="97"/>
      <c r="G794" s="103" t="n">
        <f aca="false">IF(G$1="P",MAX(0,G$2-$C794),IF(G$1="C",MAX(0,$C794-G$2)))</f>
        <v>0</v>
      </c>
      <c r="H794" s="103" t="n">
        <f aca="false">IF(H$1="P",MAX(0,H$2-$C794),IF(H$1="C",MAX(0,$C794-H$2)))</f>
        <v>0</v>
      </c>
      <c r="I794" s="103" t="n">
        <f aca="false">IF(I$1="P",MAX(0,I$2-$C794),IF(I$1="C",MAX(0,$C794-I$2)))</f>
        <v>0</v>
      </c>
      <c r="J794" s="103" t="n">
        <f aca="false">IF(J$1="P",MAX(0,J$2-$C794),IF(J$1="C",MAX(0,$C794-J$2)))</f>
        <v>0</v>
      </c>
      <c r="K794" s="103" t="n">
        <f aca="false">IF(K$1="P",MAX(0,K$2-$C794),IF(K$1="C",MAX(0,$C794-K$2)))</f>
        <v>0.18</v>
      </c>
      <c r="L794" s="103" t="n">
        <f aca="false">IF(L$1="P",MAX(0,L$2-$C794),IF(L$1="C",MAX(0,$C794-L$2)))</f>
        <v>10.18</v>
      </c>
      <c r="M794" s="103" t="n">
        <f aca="false">IF(M$1="P",MAX(0,M$2-$C794),IF(M$1="C",MAX(0,$C794-M$2)))</f>
        <v>19.82</v>
      </c>
      <c r="N794" s="103" t="n">
        <f aca="false">IF(N$1="P",MAX(0,N$2-$C794),IF(N$1="C",MAX(0,$C794-N$2)))</f>
        <v>14.82</v>
      </c>
      <c r="O794" s="103" t="n">
        <f aca="false">IF(O$1="P",MAX(0,O$2-$C794),IF(O$1="C",MAX(0,$C794-O$2)))</f>
        <v>9.82</v>
      </c>
      <c r="P794" s="103" t="n">
        <f aca="false">IF(P$1="P",MAX(0,P$2-$C794),IF(P$1="C",MAX(0,$C794-P$2)))</f>
        <v>4.82</v>
      </c>
      <c r="Q794" s="103" t="n">
        <f aca="false">IF(Q$1="P",MAX(0,Q$2-$C794),IF(Q$1="C",MAX(0,$C794-Q$2)))</f>
        <v>0</v>
      </c>
      <c r="R794" s="103" t="n">
        <f aca="false">IF(R$1="P",MAX(0,R$2-$C794),IF(R$1="C",MAX(0,$C794-R$2)))</f>
        <v>0</v>
      </c>
      <c r="S794" s="103" t="n">
        <f aca="false">IF(S$1="P",MAX(0,S$2-$C794),IF(S$1="C",MAX(0,$C794-S$2)))</f>
        <v>0</v>
      </c>
      <c r="T794" s="104" t="n">
        <f aca="false">A794</f>
        <v>37</v>
      </c>
      <c r="U794" s="105" t="n">
        <f aca="false">VLOOKUP($B794,Gas!$B$3:$E$2506,2)</f>
        <v>7.86</v>
      </c>
      <c r="V794" s="46" t="n">
        <f aca="false">C794/U794</f>
        <v>5.06615776081425</v>
      </c>
      <c r="W794" s="99" t="n">
        <f aca="false">VLOOKUP($B794,Gas!$B$3:$E$2506,4)</f>
        <v>0.795321052110128</v>
      </c>
    </row>
    <row r="795" customFormat="false" ht="12.75" hidden="false" customHeight="false" outlineLevel="0" collapsed="false">
      <c r="A795" s="95" t="n">
        <f aca="false">MONTH(B795)+(YEAR(B795)-1998)*12</f>
        <v>37</v>
      </c>
      <c r="B795" s="114" t="n">
        <v>36910</v>
      </c>
      <c r="C795" s="115" t="n">
        <v>39.27</v>
      </c>
      <c r="D795" s="98" t="n">
        <f aca="false">LN(C795/C794)</f>
        <v>-0.0139084300461319</v>
      </c>
      <c r="E795" s="106" t="n">
        <f aca="false">STDEV(D786:D795)*SQRT(trade_day)</f>
        <v>0.97209430437074</v>
      </c>
      <c r="F795" s="97"/>
      <c r="G795" s="103" t="n">
        <f aca="false">IF(G$1="P",MAX(0,G$2-$C795),IF(G$1="C",MAX(0,$C795-G$2)))</f>
        <v>0</v>
      </c>
      <c r="H795" s="103" t="n">
        <f aca="false">IF(H$1="P",MAX(0,H$2-$C795),IF(H$1="C",MAX(0,$C795-H$2)))</f>
        <v>0</v>
      </c>
      <c r="I795" s="103" t="n">
        <f aca="false">IF(I$1="P",MAX(0,I$2-$C795),IF(I$1="C",MAX(0,$C795-I$2)))</f>
        <v>0</v>
      </c>
      <c r="J795" s="103" t="n">
        <f aca="false">IF(J$1="P",MAX(0,J$2-$C795),IF(J$1="C",MAX(0,$C795-J$2)))</f>
        <v>0</v>
      </c>
      <c r="K795" s="103" t="n">
        <f aca="false">IF(K$1="P",MAX(0,K$2-$C795),IF(K$1="C",MAX(0,$C795-K$2)))</f>
        <v>0.729999999999997</v>
      </c>
      <c r="L795" s="103" t="n">
        <f aca="false">IF(L$1="P",MAX(0,L$2-$C795),IF(L$1="C",MAX(0,$C795-L$2)))</f>
        <v>10.73</v>
      </c>
      <c r="M795" s="103" t="n">
        <f aca="false">IF(M$1="P",MAX(0,M$2-$C795),IF(M$1="C",MAX(0,$C795-M$2)))</f>
        <v>19.27</v>
      </c>
      <c r="N795" s="103" t="n">
        <f aca="false">IF(N$1="P",MAX(0,N$2-$C795),IF(N$1="C",MAX(0,$C795-N$2)))</f>
        <v>14.27</v>
      </c>
      <c r="O795" s="103" t="n">
        <f aca="false">IF(O$1="P",MAX(0,O$2-$C795),IF(O$1="C",MAX(0,$C795-O$2)))</f>
        <v>9.27</v>
      </c>
      <c r="P795" s="103" t="n">
        <f aca="false">IF(P$1="P",MAX(0,P$2-$C795),IF(P$1="C",MAX(0,$C795-P$2)))</f>
        <v>4.27</v>
      </c>
      <c r="Q795" s="103" t="n">
        <f aca="false">IF(Q$1="P",MAX(0,Q$2-$C795),IF(Q$1="C",MAX(0,$C795-Q$2)))</f>
        <v>0</v>
      </c>
      <c r="R795" s="103" t="n">
        <f aca="false">IF(R$1="P",MAX(0,R$2-$C795),IF(R$1="C",MAX(0,$C795-R$2)))</f>
        <v>0</v>
      </c>
      <c r="S795" s="103" t="n">
        <f aca="false">IF(S$1="P",MAX(0,S$2-$C795),IF(S$1="C",MAX(0,$C795-S$2)))</f>
        <v>0</v>
      </c>
      <c r="T795" s="104" t="n">
        <f aca="false">A795</f>
        <v>37</v>
      </c>
      <c r="U795" s="105" t="n">
        <f aca="false">VLOOKUP($B795,Gas!$B$3:$E$2506,2)</f>
        <v>7.065</v>
      </c>
      <c r="V795" s="46" t="n">
        <f aca="false">C795/U795</f>
        <v>5.5583864118896</v>
      </c>
      <c r="W795" s="99" t="n">
        <f aca="false">VLOOKUP($B795,Gas!$B$3:$E$2506,4)</f>
        <v>0.775542693955322</v>
      </c>
    </row>
    <row r="796" customFormat="false" ht="12.75" hidden="false" customHeight="false" outlineLevel="0" collapsed="false">
      <c r="A796" s="95" t="n">
        <f aca="false">MONTH(B796)+(YEAR(B796)-1998)*12</f>
        <v>37</v>
      </c>
      <c r="B796" s="114" t="n">
        <v>36913</v>
      </c>
      <c r="C796" s="115" t="n">
        <v>50.29</v>
      </c>
      <c r="D796" s="98" t="n">
        <f aca="false">LN(C796/C795)</f>
        <v>0.247345381593955</v>
      </c>
      <c r="E796" s="106" t="n">
        <f aca="false">STDEV(D787:D796)*SQRT(trade_day)</f>
        <v>1.75162241544974</v>
      </c>
      <c r="F796" s="97"/>
      <c r="G796" s="103" t="n">
        <f aca="false">IF(G$1="P",MAX(0,G$2-$C796),IF(G$1="C",MAX(0,$C796-G$2)))</f>
        <v>0</v>
      </c>
      <c r="H796" s="103" t="n">
        <f aca="false">IF(H$1="P",MAX(0,H$2-$C796),IF(H$1="C",MAX(0,$C796-H$2)))</f>
        <v>0</v>
      </c>
      <c r="I796" s="103" t="n">
        <f aca="false">IF(I$1="P",MAX(0,I$2-$C796),IF(I$1="C",MAX(0,$C796-I$2)))</f>
        <v>0</v>
      </c>
      <c r="J796" s="103" t="n">
        <f aca="false">IF(J$1="P",MAX(0,J$2-$C796),IF(J$1="C",MAX(0,$C796-J$2)))</f>
        <v>0</v>
      </c>
      <c r="K796" s="103" t="n">
        <f aca="false">IF(K$1="P",MAX(0,K$2-$C796),IF(K$1="C",MAX(0,$C796-K$2)))</f>
        <v>0</v>
      </c>
      <c r="L796" s="103" t="n">
        <f aca="false">IF(L$1="P",MAX(0,L$2-$C796),IF(L$1="C",MAX(0,$C796-L$2)))</f>
        <v>0</v>
      </c>
      <c r="M796" s="103" t="n">
        <f aca="false">IF(M$1="P",MAX(0,M$2-$C796),IF(M$1="C",MAX(0,$C796-M$2)))</f>
        <v>30.29</v>
      </c>
      <c r="N796" s="103" t="n">
        <f aca="false">IF(N$1="P",MAX(0,N$2-$C796),IF(N$1="C",MAX(0,$C796-N$2)))</f>
        <v>25.29</v>
      </c>
      <c r="O796" s="103" t="n">
        <f aca="false">IF(O$1="P",MAX(0,O$2-$C796),IF(O$1="C",MAX(0,$C796-O$2)))</f>
        <v>20.29</v>
      </c>
      <c r="P796" s="103" t="n">
        <f aca="false">IF(P$1="P",MAX(0,P$2-$C796),IF(P$1="C",MAX(0,$C796-P$2)))</f>
        <v>15.29</v>
      </c>
      <c r="Q796" s="103" t="n">
        <f aca="false">IF(Q$1="P",MAX(0,Q$2-$C796),IF(Q$1="C",MAX(0,$C796-Q$2)))</f>
        <v>10.29</v>
      </c>
      <c r="R796" s="103" t="n">
        <f aca="false">IF(R$1="P",MAX(0,R$2-$C796),IF(R$1="C",MAX(0,$C796-R$2)))</f>
        <v>0.289999999999999</v>
      </c>
      <c r="S796" s="103" t="n">
        <f aca="false">IF(S$1="P",MAX(0,S$2-$C796),IF(S$1="C",MAX(0,$C796-S$2)))</f>
        <v>0</v>
      </c>
      <c r="T796" s="104" t="n">
        <f aca="false">A796</f>
        <v>37</v>
      </c>
      <c r="U796" s="105" t="n">
        <f aca="false">VLOOKUP($B796,Gas!$B$3:$E$2506,2)</f>
        <v>7.575</v>
      </c>
      <c r="V796" s="46" t="n">
        <f aca="false">C796/U796</f>
        <v>6.63894389438944</v>
      </c>
      <c r="W796" s="99" t="n">
        <f aca="false">VLOOKUP($B796,Gas!$B$3:$E$2506,4)</f>
        <v>0.90419078292582</v>
      </c>
    </row>
    <row r="797" customFormat="false" ht="12.75" hidden="false" customHeight="false" outlineLevel="0" collapsed="false">
      <c r="A797" s="95" t="n">
        <f aca="false">MONTH(B797)+(YEAR(B797)-1998)*12</f>
        <v>37</v>
      </c>
      <c r="B797" s="114" t="n">
        <v>36914</v>
      </c>
      <c r="C797" s="115" t="n">
        <v>51.37</v>
      </c>
      <c r="D797" s="98" t="n">
        <f aca="false">LN(C797/C796)</f>
        <v>0.0212480942953031</v>
      </c>
      <c r="E797" s="106" t="n">
        <f aca="false">STDEV(D788:D797)*SQRT(trade_day)</f>
        <v>1.68319416702349</v>
      </c>
      <c r="F797" s="97"/>
      <c r="G797" s="103" t="n">
        <f aca="false">IF(G$1="P",MAX(0,G$2-$C797),IF(G$1="C",MAX(0,$C797-G$2)))</f>
        <v>0</v>
      </c>
      <c r="H797" s="103" t="n">
        <f aca="false">IF(H$1="P",MAX(0,H$2-$C797),IF(H$1="C",MAX(0,$C797-H$2)))</f>
        <v>0</v>
      </c>
      <c r="I797" s="103" t="n">
        <f aca="false">IF(I$1="P",MAX(0,I$2-$C797),IF(I$1="C",MAX(0,$C797-I$2)))</f>
        <v>0</v>
      </c>
      <c r="J797" s="103" t="n">
        <f aca="false">IF(J$1="P",MAX(0,J$2-$C797),IF(J$1="C",MAX(0,$C797-J$2)))</f>
        <v>0</v>
      </c>
      <c r="K797" s="103" t="n">
        <f aca="false">IF(K$1="P",MAX(0,K$2-$C797),IF(K$1="C",MAX(0,$C797-K$2)))</f>
        <v>0</v>
      </c>
      <c r="L797" s="103" t="n">
        <f aca="false">IF(L$1="P",MAX(0,L$2-$C797),IF(L$1="C",MAX(0,$C797-L$2)))</f>
        <v>0</v>
      </c>
      <c r="M797" s="103" t="n">
        <f aca="false">IF(M$1="P",MAX(0,M$2-$C797),IF(M$1="C",MAX(0,$C797-M$2)))</f>
        <v>31.37</v>
      </c>
      <c r="N797" s="103" t="n">
        <f aca="false">IF(N$1="P",MAX(0,N$2-$C797),IF(N$1="C",MAX(0,$C797-N$2)))</f>
        <v>26.37</v>
      </c>
      <c r="O797" s="103" t="n">
        <f aca="false">IF(O$1="P",MAX(0,O$2-$C797),IF(O$1="C",MAX(0,$C797-O$2)))</f>
        <v>21.37</v>
      </c>
      <c r="P797" s="103" t="n">
        <f aca="false">IF(P$1="P",MAX(0,P$2-$C797),IF(P$1="C",MAX(0,$C797-P$2)))</f>
        <v>16.37</v>
      </c>
      <c r="Q797" s="103" t="n">
        <f aca="false">IF(Q$1="P",MAX(0,Q$2-$C797),IF(Q$1="C",MAX(0,$C797-Q$2)))</f>
        <v>11.37</v>
      </c>
      <c r="R797" s="103" t="n">
        <f aca="false">IF(R$1="P",MAX(0,R$2-$C797),IF(R$1="C",MAX(0,$C797-R$2)))</f>
        <v>1.37</v>
      </c>
      <c r="S797" s="103" t="n">
        <f aca="false">IF(S$1="P",MAX(0,S$2-$C797),IF(S$1="C",MAX(0,$C797-S$2)))</f>
        <v>0</v>
      </c>
      <c r="T797" s="104" t="n">
        <f aca="false">A797</f>
        <v>37</v>
      </c>
      <c r="U797" s="105" t="n">
        <f aca="false">VLOOKUP($B797,Gas!$B$3:$E$2506,2)</f>
        <v>7.675</v>
      </c>
      <c r="V797" s="46" t="n">
        <f aca="false">C797/U797</f>
        <v>6.69315960912052</v>
      </c>
      <c r="W797" s="99" t="n">
        <f aca="false">VLOOKUP($B797,Gas!$B$3:$E$2506,4)</f>
        <v>0.920013940629682</v>
      </c>
    </row>
    <row r="798" customFormat="false" ht="12.75" hidden="false" customHeight="false" outlineLevel="0" collapsed="false">
      <c r="A798" s="95" t="n">
        <f aca="false">MONTH(B798)+(YEAR(B798)-1998)*12</f>
        <v>37</v>
      </c>
      <c r="B798" s="114" t="n">
        <v>36915</v>
      </c>
      <c r="C798" s="115" t="n">
        <v>48.63</v>
      </c>
      <c r="D798" s="98" t="n">
        <f aca="false">LN(C798/C797)</f>
        <v>-0.0548137200634819</v>
      </c>
      <c r="E798" s="106" t="n">
        <f aca="false">STDEV(D789:D798)*SQRT(trade_day)</f>
        <v>1.59673350550078</v>
      </c>
      <c r="F798" s="97"/>
      <c r="G798" s="103" t="n">
        <f aca="false">IF(G$1="P",MAX(0,G$2-$C798),IF(G$1="C",MAX(0,$C798-G$2)))</f>
        <v>0</v>
      </c>
      <c r="H798" s="103" t="n">
        <f aca="false">IF(H$1="P",MAX(0,H$2-$C798),IF(H$1="C",MAX(0,$C798-H$2)))</f>
        <v>0</v>
      </c>
      <c r="I798" s="103" t="n">
        <f aca="false">IF(I$1="P",MAX(0,I$2-$C798),IF(I$1="C",MAX(0,$C798-I$2)))</f>
        <v>0</v>
      </c>
      <c r="J798" s="103" t="n">
        <f aca="false">IF(J$1="P",MAX(0,J$2-$C798),IF(J$1="C",MAX(0,$C798-J$2)))</f>
        <v>0</v>
      </c>
      <c r="K798" s="103" t="n">
        <f aca="false">IF(K$1="P",MAX(0,K$2-$C798),IF(K$1="C",MAX(0,$C798-K$2)))</f>
        <v>0</v>
      </c>
      <c r="L798" s="103" t="n">
        <f aca="false">IF(L$1="P",MAX(0,L$2-$C798),IF(L$1="C",MAX(0,$C798-L$2)))</f>
        <v>1.37</v>
      </c>
      <c r="M798" s="103" t="n">
        <f aca="false">IF(M$1="P",MAX(0,M$2-$C798),IF(M$1="C",MAX(0,$C798-M$2)))</f>
        <v>28.63</v>
      </c>
      <c r="N798" s="103" t="n">
        <f aca="false">IF(N$1="P",MAX(0,N$2-$C798),IF(N$1="C",MAX(0,$C798-N$2)))</f>
        <v>23.63</v>
      </c>
      <c r="O798" s="103" t="n">
        <f aca="false">IF(O$1="P",MAX(0,O$2-$C798),IF(O$1="C",MAX(0,$C798-O$2)))</f>
        <v>18.63</v>
      </c>
      <c r="P798" s="103" t="n">
        <f aca="false">IF(P$1="P",MAX(0,P$2-$C798),IF(P$1="C",MAX(0,$C798-P$2)))</f>
        <v>13.63</v>
      </c>
      <c r="Q798" s="103" t="n">
        <f aca="false">IF(Q$1="P",MAX(0,Q$2-$C798),IF(Q$1="C",MAX(0,$C798-Q$2)))</f>
        <v>8.63</v>
      </c>
      <c r="R798" s="103" t="n">
        <f aca="false">IF(R$1="P",MAX(0,R$2-$C798),IF(R$1="C",MAX(0,$C798-R$2)))</f>
        <v>0</v>
      </c>
      <c r="S798" s="103" t="n">
        <f aca="false">IF(S$1="P",MAX(0,S$2-$C798),IF(S$1="C",MAX(0,$C798-S$2)))</f>
        <v>0</v>
      </c>
      <c r="T798" s="104" t="n">
        <f aca="false">A798</f>
        <v>37</v>
      </c>
      <c r="U798" s="105" t="n">
        <f aca="false">VLOOKUP($B798,Gas!$B$3:$E$2506,2)</f>
        <v>7.065</v>
      </c>
      <c r="V798" s="46" t="n">
        <f aca="false">C798/U798</f>
        <v>6.88322717622081</v>
      </c>
      <c r="W798" s="99" t="n">
        <f aca="false">VLOOKUP($B798,Gas!$B$3:$E$2506,4)</f>
        <v>1.00396001553832</v>
      </c>
    </row>
    <row r="799" customFormat="false" ht="12.75" hidden="false" customHeight="false" outlineLevel="0" collapsed="false">
      <c r="A799" s="95" t="n">
        <f aca="false">MONTH(B799)+(YEAR(B799)-1998)*12</f>
        <v>37</v>
      </c>
      <c r="B799" s="114" t="n">
        <v>36917</v>
      </c>
      <c r="C799" s="115" t="n">
        <v>47.56</v>
      </c>
      <c r="D799" s="98" t="n">
        <f aca="false">LN(C799/C798)</f>
        <v>-0.0222485525931134</v>
      </c>
      <c r="E799" s="106" t="n">
        <f aca="false">STDEV(D790:D799)*SQRT(trade_day)</f>
        <v>1.59716635854318</v>
      </c>
      <c r="F799" s="97"/>
      <c r="G799" s="103" t="n">
        <f aca="false">IF(G$1="P",MAX(0,G$2-$C799),IF(G$1="C",MAX(0,$C799-G$2)))</f>
        <v>0</v>
      </c>
      <c r="H799" s="103" t="n">
        <f aca="false">IF(H$1="P",MAX(0,H$2-$C799),IF(H$1="C",MAX(0,$C799-H$2)))</f>
        <v>0</v>
      </c>
      <c r="I799" s="103" t="n">
        <f aca="false">IF(I$1="P",MAX(0,I$2-$C799),IF(I$1="C",MAX(0,$C799-I$2)))</f>
        <v>0</v>
      </c>
      <c r="J799" s="103" t="n">
        <f aca="false">IF(J$1="P",MAX(0,J$2-$C799),IF(J$1="C",MAX(0,$C799-J$2)))</f>
        <v>0</v>
      </c>
      <c r="K799" s="103" t="n">
        <f aca="false">IF(K$1="P",MAX(0,K$2-$C799),IF(K$1="C",MAX(0,$C799-K$2)))</f>
        <v>0</v>
      </c>
      <c r="L799" s="103" t="n">
        <f aca="false">IF(L$1="P",MAX(0,L$2-$C799),IF(L$1="C",MAX(0,$C799-L$2)))</f>
        <v>2.44</v>
      </c>
      <c r="M799" s="103" t="n">
        <f aca="false">IF(M$1="P",MAX(0,M$2-$C799),IF(M$1="C",MAX(0,$C799-M$2)))</f>
        <v>27.56</v>
      </c>
      <c r="N799" s="103" t="n">
        <f aca="false">IF(N$1="P",MAX(0,N$2-$C799),IF(N$1="C",MAX(0,$C799-N$2)))</f>
        <v>22.56</v>
      </c>
      <c r="O799" s="103" t="n">
        <f aca="false">IF(O$1="P",MAX(0,O$2-$C799),IF(O$1="C",MAX(0,$C799-O$2)))</f>
        <v>17.56</v>
      </c>
      <c r="P799" s="103" t="n">
        <f aca="false">IF(P$1="P",MAX(0,P$2-$C799),IF(P$1="C",MAX(0,$C799-P$2)))</f>
        <v>12.56</v>
      </c>
      <c r="Q799" s="103" t="n">
        <f aca="false">IF(Q$1="P",MAX(0,Q$2-$C799),IF(Q$1="C",MAX(0,$C799-Q$2)))</f>
        <v>7.56</v>
      </c>
      <c r="R799" s="103" t="n">
        <f aca="false">IF(R$1="P",MAX(0,R$2-$C799),IF(R$1="C",MAX(0,$C799-R$2)))</f>
        <v>0</v>
      </c>
      <c r="S799" s="103" t="n">
        <f aca="false">IF(S$1="P",MAX(0,S$2-$C799),IF(S$1="C",MAX(0,$C799-S$2)))</f>
        <v>0</v>
      </c>
      <c r="T799" s="104" t="n">
        <f aca="false">A799</f>
        <v>37</v>
      </c>
      <c r="U799" s="105" t="n">
        <f aca="false">VLOOKUP($B799,Gas!$B$3:$E$2506,2)</f>
        <v>7.295</v>
      </c>
      <c r="V799" s="46" t="n">
        <f aca="false">C799/U799</f>
        <v>6.5195339273475</v>
      </c>
      <c r="W799" s="99" t="n">
        <f aca="false">VLOOKUP($B799,Gas!$B$3:$E$2506,4)</f>
        <v>1.09491238431445</v>
      </c>
    </row>
    <row r="800" customFormat="false" ht="12.75" hidden="false" customHeight="false" outlineLevel="0" collapsed="false">
      <c r="A800" s="95" t="n">
        <f aca="false">MONTH(B800)+(YEAR(B800)-1998)*12</f>
        <v>37</v>
      </c>
      <c r="B800" s="114" t="n">
        <v>36920</v>
      </c>
      <c r="C800" s="115" t="n">
        <v>43.8</v>
      </c>
      <c r="D800" s="98" t="n">
        <f aca="false">LN(C800/C799)</f>
        <v>-0.0823582544401807</v>
      </c>
      <c r="E800" s="106" t="n">
        <f aca="false">STDEV(D791:D800)*SQRT(trade_day)</f>
        <v>1.5738646003321</v>
      </c>
      <c r="F800" s="97"/>
      <c r="G800" s="103" t="n">
        <f aca="false">IF(G$1="P",MAX(0,G$2-$C800),IF(G$1="C",MAX(0,$C800-G$2)))</f>
        <v>0</v>
      </c>
      <c r="H800" s="103" t="n">
        <f aca="false">IF(H$1="P",MAX(0,H$2-$C800),IF(H$1="C",MAX(0,$C800-H$2)))</f>
        <v>0</v>
      </c>
      <c r="I800" s="103" t="n">
        <f aca="false">IF(I$1="P",MAX(0,I$2-$C800),IF(I$1="C",MAX(0,$C800-I$2)))</f>
        <v>0</v>
      </c>
      <c r="J800" s="103" t="n">
        <f aca="false">IF(J$1="P",MAX(0,J$2-$C800),IF(J$1="C",MAX(0,$C800-J$2)))</f>
        <v>0</v>
      </c>
      <c r="K800" s="103" t="n">
        <f aca="false">IF(K$1="P",MAX(0,K$2-$C800),IF(K$1="C",MAX(0,$C800-K$2)))</f>
        <v>0</v>
      </c>
      <c r="L800" s="103" t="n">
        <f aca="false">IF(L$1="P",MAX(0,L$2-$C800),IF(L$1="C",MAX(0,$C800-L$2)))</f>
        <v>6.2</v>
      </c>
      <c r="M800" s="103" t="n">
        <f aca="false">IF(M$1="P",MAX(0,M$2-$C800),IF(M$1="C",MAX(0,$C800-M$2)))</f>
        <v>23.8</v>
      </c>
      <c r="N800" s="103" t="n">
        <f aca="false">IF(N$1="P",MAX(0,N$2-$C800),IF(N$1="C",MAX(0,$C800-N$2)))</f>
        <v>18.8</v>
      </c>
      <c r="O800" s="103" t="n">
        <f aca="false">IF(O$1="P",MAX(0,O$2-$C800),IF(O$1="C",MAX(0,$C800-O$2)))</f>
        <v>13.8</v>
      </c>
      <c r="P800" s="103" t="n">
        <f aca="false">IF(P$1="P",MAX(0,P$2-$C800),IF(P$1="C",MAX(0,$C800-P$2)))</f>
        <v>8.8</v>
      </c>
      <c r="Q800" s="103" t="n">
        <f aca="false">IF(Q$1="P",MAX(0,Q$2-$C800),IF(Q$1="C",MAX(0,$C800-Q$2)))</f>
        <v>3.8</v>
      </c>
      <c r="R800" s="103" t="n">
        <f aca="false">IF(R$1="P",MAX(0,R$2-$C800),IF(R$1="C",MAX(0,$C800-R$2)))</f>
        <v>0</v>
      </c>
      <c r="S800" s="103" t="n">
        <f aca="false">IF(S$1="P",MAX(0,S$2-$C800),IF(S$1="C",MAX(0,$C800-S$2)))</f>
        <v>0</v>
      </c>
      <c r="T800" s="104" t="n">
        <f aca="false">A800</f>
        <v>37</v>
      </c>
      <c r="U800" s="105" t="n">
        <f aca="false">VLOOKUP($B800,Gas!$B$3:$E$2506,2)</f>
        <v>7.035</v>
      </c>
      <c r="V800" s="46" t="n">
        <f aca="false">C800/U800</f>
        <v>6.22601279317697</v>
      </c>
      <c r="W800" s="99" t="n">
        <f aca="false">VLOOKUP($B800,Gas!$B$3:$E$2506,4)</f>
        <v>0.821381320819498</v>
      </c>
    </row>
    <row r="801" customFormat="false" ht="12.75" hidden="false" customHeight="false" outlineLevel="0" collapsed="false">
      <c r="A801" s="95" t="n">
        <f aca="false">MONTH(B801)+(YEAR(B801)-1998)*12</f>
        <v>37</v>
      </c>
      <c r="B801" s="114" t="n">
        <v>36921</v>
      </c>
      <c r="C801" s="115" t="n">
        <v>35.61</v>
      </c>
      <c r="D801" s="98" t="n">
        <f aca="false">LN(C801/C800)</f>
        <v>-0.207007320092714</v>
      </c>
      <c r="E801" s="106" t="n">
        <f aca="false">STDEV(D792:D801)*SQRT(trade_day)</f>
        <v>1.8326604753088</v>
      </c>
      <c r="F801" s="97"/>
      <c r="G801" s="103" t="n">
        <f aca="false">IF(G$1="P",MAX(0,G$2-$C801),IF(G$1="C",MAX(0,$C801-G$2)))</f>
        <v>0</v>
      </c>
      <c r="H801" s="103" t="n">
        <f aca="false">IF(H$1="P",MAX(0,H$2-$C801),IF(H$1="C",MAX(0,$C801-H$2)))</f>
        <v>0</v>
      </c>
      <c r="I801" s="103" t="n">
        <f aca="false">IF(I$1="P",MAX(0,I$2-$C801),IF(I$1="C",MAX(0,$C801-I$2)))</f>
        <v>0</v>
      </c>
      <c r="J801" s="103" t="n">
        <f aca="false">IF(J$1="P",MAX(0,J$2-$C801),IF(J$1="C",MAX(0,$C801-J$2)))</f>
        <v>0</v>
      </c>
      <c r="K801" s="103" t="n">
        <f aca="false">IF(K$1="P",MAX(0,K$2-$C801),IF(K$1="C",MAX(0,$C801-K$2)))</f>
        <v>4.39</v>
      </c>
      <c r="L801" s="103" t="n">
        <f aca="false">IF(L$1="P",MAX(0,L$2-$C801),IF(L$1="C",MAX(0,$C801-L$2)))</f>
        <v>14.39</v>
      </c>
      <c r="M801" s="103" t="n">
        <f aca="false">IF(M$1="P",MAX(0,M$2-$C801),IF(M$1="C",MAX(0,$C801-M$2)))</f>
        <v>15.61</v>
      </c>
      <c r="N801" s="103" t="n">
        <f aca="false">IF(N$1="P",MAX(0,N$2-$C801),IF(N$1="C",MAX(0,$C801-N$2)))</f>
        <v>10.61</v>
      </c>
      <c r="O801" s="103" t="n">
        <f aca="false">IF(O$1="P",MAX(0,O$2-$C801),IF(O$1="C",MAX(0,$C801-O$2)))</f>
        <v>5.61</v>
      </c>
      <c r="P801" s="103" t="n">
        <f aca="false">IF(P$1="P",MAX(0,P$2-$C801),IF(P$1="C",MAX(0,$C801-P$2)))</f>
        <v>0.609999999999999</v>
      </c>
      <c r="Q801" s="103" t="n">
        <f aca="false">IF(Q$1="P",MAX(0,Q$2-$C801),IF(Q$1="C",MAX(0,$C801-Q$2)))</f>
        <v>0</v>
      </c>
      <c r="R801" s="103" t="n">
        <f aca="false">IF(R$1="P",MAX(0,R$2-$C801),IF(R$1="C",MAX(0,$C801-R$2)))</f>
        <v>0</v>
      </c>
      <c r="S801" s="103" t="n">
        <f aca="false">IF(S$1="P",MAX(0,S$2-$C801),IF(S$1="C",MAX(0,$C801-S$2)))</f>
        <v>0</v>
      </c>
      <c r="T801" s="104" t="n">
        <f aca="false">A801</f>
        <v>37</v>
      </c>
      <c r="U801" s="105" t="n">
        <f aca="false">VLOOKUP($B801,Gas!$B$3:$E$2506,2)</f>
        <v>6.6</v>
      </c>
      <c r="V801" s="46" t="n">
        <f aca="false">C801/U801</f>
        <v>5.39545454545455</v>
      </c>
      <c r="W801" s="99" t="n">
        <f aca="false">VLOOKUP($B801,Gas!$B$3:$E$2506,4)</f>
        <v>0.752295351432296</v>
      </c>
    </row>
    <row r="802" customFormat="false" ht="12.75" hidden="false" customHeight="false" outlineLevel="0" collapsed="false">
      <c r="A802" s="95" t="n">
        <f aca="false">MONTH(B802)+(YEAR(B802)-1998)*12</f>
        <v>37</v>
      </c>
      <c r="B802" s="114" t="n">
        <v>36922</v>
      </c>
      <c r="C802" s="115" t="n">
        <v>34.38</v>
      </c>
      <c r="D802" s="98" t="n">
        <f aca="false">LN(C802/C801)</f>
        <v>-0.0351514973349831</v>
      </c>
      <c r="E802" s="106" t="n">
        <f aca="false">STDEV(D793:D802)*SQRT(trade_day)</f>
        <v>1.80173675350529</v>
      </c>
      <c r="F802" s="97"/>
      <c r="G802" s="103" t="n">
        <f aca="false">IF(G$1="P",MAX(0,G$2-$C802),IF(G$1="C",MAX(0,$C802-G$2)))</f>
        <v>0</v>
      </c>
      <c r="H802" s="103" t="n">
        <f aca="false">IF(H$1="P",MAX(0,H$2-$C802),IF(H$1="C",MAX(0,$C802-H$2)))</f>
        <v>0</v>
      </c>
      <c r="I802" s="103" t="n">
        <f aca="false">IF(I$1="P",MAX(0,I$2-$C802),IF(I$1="C",MAX(0,$C802-I$2)))</f>
        <v>0</v>
      </c>
      <c r="J802" s="103" t="n">
        <f aca="false">IF(J$1="P",MAX(0,J$2-$C802),IF(J$1="C",MAX(0,$C802-J$2)))</f>
        <v>0.619999999999997</v>
      </c>
      <c r="K802" s="103" t="n">
        <f aca="false">IF(K$1="P",MAX(0,K$2-$C802),IF(K$1="C",MAX(0,$C802-K$2)))</f>
        <v>5.62</v>
      </c>
      <c r="L802" s="103" t="n">
        <f aca="false">IF(L$1="P",MAX(0,L$2-$C802),IF(L$1="C",MAX(0,$C802-L$2)))</f>
        <v>15.62</v>
      </c>
      <c r="M802" s="103" t="n">
        <f aca="false">IF(M$1="P",MAX(0,M$2-$C802),IF(M$1="C",MAX(0,$C802-M$2)))</f>
        <v>14.38</v>
      </c>
      <c r="N802" s="103" t="n">
        <f aca="false">IF(N$1="P",MAX(0,N$2-$C802),IF(N$1="C",MAX(0,$C802-N$2)))</f>
        <v>9.38</v>
      </c>
      <c r="O802" s="103" t="n">
        <f aca="false">IF(O$1="P",MAX(0,O$2-$C802),IF(O$1="C",MAX(0,$C802-O$2)))</f>
        <v>4.38</v>
      </c>
      <c r="P802" s="103" t="n">
        <f aca="false">IF(P$1="P",MAX(0,P$2-$C802),IF(P$1="C",MAX(0,$C802-P$2)))</f>
        <v>0</v>
      </c>
      <c r="Q802" s="103" t="n">
        <f aca="false">IF(Q$1="P",MAX(0,Q$2-$C802),IF(Q$1="C",MAX(0,$C802-Q$2)))</f>
        <v>0</v>
      </c>
      <c r="R802" s="103" t="n">
        <f aca="false">IF(R$1="P",MAX(0,R$2-$C802),IF(R$1="C",MAX(0,$C802-R$2)))</f>
        <v>0</v>
      </c>
      <c r="S802" s="103" t="n">
        <f aca="false">IF(S$1="P",MAX(0,S$2-$C802),IF(S$1="C",MAX(0,$C802-S$2)))</f>
        <v>0</v>
      </c>
      <c r="T802" s="104" t="n">
        <f aca="false">A802</f>
        <v>37</v>
      </c>
      <c r="U802" s="105" t="n">
        <f aca="false">VLOOKUP($B802,Gas!$B$3:$E$2506,2)</f>
        <v>5.87</v>
      </c>
      <c r="V802" s="46" t="n">
        <f aca="false">C802/U802</f>
        <v>5.85689948892675</v>
      </c>
      <c r="W802" s="99" t="n">
        <f aca="false">VLOOKUP($B802,Gas!$B$3:$E$2506,4)</f>
        <v>0.967697214012127</v>
      </c>
    </row>
    <row r="803" customFormat="false" ht="12.75" hidden="false" customHeight="false" outlineLevel="0" collapsed="false">
      <c r="A803" s="95" t="n">
        <f aca="false">MONTH(B803)+(YEAR(B803)-1998)*12</f>
        <v>38</v>
      </c>
      <c r="B803" s="114" t="n">
        <v>36923</v>
      </c>
      <c r="C803" s="115" t="n">
        <v>35.26</v>
      </c>
      <c r="D803" s="98" t="n">
        <f aca="false">LN(C803/C802)</f>
        <v>0.0252741770150207</v>
      </c>
      <c r="E803" s="106" t="n">
        <f aca="false">STDEV(D794:D803)*SQRT(trade_day)</f>
        <v>1.81284894023308</v>
      </c>
      <c r="F803" s="97"/>
      <c r="G803" s="103" t="n">
        <f aca="false">IF(G$1="P",MAX(0,G$2-$C803),IF(G$1="C",MAX(0,$C803-G$2)))</f>
        <v>0</v>
      </c>
      <c r="H803" s="103" t="n">
        <f aca="false">IF(H$1="P",MAX(0,H$2-$C803),IF(H$1="C",MAX(0,$C803-H$2)))</f>
        <v>0</v>
      </c>
      <c r="I803" s="103" t="n">
        <f aca="false">IF(I$1="P",MAX(0,I$2-$C803),IF(I$1="C",MAX(0,$C803-I$2)))</f>
        <v>0</v>
      </c>
      <c r="J803" s="103" t="n">
        <f aca="false">IF(J$1="P",MAX(0,J$2-$C803),IF(J$1="C",MAX(0,$C803-J$2)))</f>
        <v>0</v>
      </c>
      <c r="K803" s="103" t="n">
        <f aca="false">IF(K$1="P",MAX(0,K$2-$C803),IF(K$1="C",MAX(0,$C803-K$2)))</f>
        <v>4.74</v>
      </c>
      <c r="L803" s="103" t="n">
        <f aca="false">IF(L$1="P",MAX(0,L$2-$C803),IF(L$1="C",MAX(0,$C803-L$2)))</f>
        <v>14.74</v>
      </c>
      <c r="M803" s="103" t="n">
        <f aca="false">IF(M$1="P",MAX(0,M$2-$C803),IF(M$1="C",MAX(0,$C803-M$2)))</f>
        <v>15.26</v>
      </c>
      <c r="N803" s="103" t="n">
        <f aca="false">IF(N$1="P",MAX(0,N$2-$C803),IF(N$1="C",MAX(0,$C803-N$2)))</f>
        <v>10.26</v>
      </c>
      <c r="O803" s="103" t="n">
        <f aca="false">IF(O$1="P",MAX(0,O$2-$C803),IF(O$1="C",MAX(0,$C803-O$2)))</f>
        <v>5.26</v>
      </c>
      <c r="P803" s="103" t="n">
        <f aca="false">IF(P$1="P",MAX(0,P$2-$C803),IF(P$1="C",MAX(0,$C803-P$2)))</f>
        <v>0.259999999999998</v>
      </c>
      <c r="Q803" s="103" t="n">
        <f aca="false">IF(Q$1="P",MAX(0,Q$2-$C803),IF(Q$1="C",MAX(0,$C803-Q$2)))</f>
        <v>0</v>
      </c>
      <c r="R803" s="103" t="n">
        <f aca="false">IF(R$1="P",MAX(0,R$2-$C803),IF(R$1="C",MAX(0,$C803-R$2)))</f>
        <v>0</v>
      </c>
      <c r="S803" s="103" t="n">
        <f aca="false">IF(S$1="P",MAX(0,S$2-$C803),IF(S$1="C",MAX(0,$C803-S$2)))</f>
        <v>0</v>
      </c>
      <c r="T803" s="104" t="n">
        <f aca="false">A803</f>
        <v>38</v>
      </c>
      <c r="U803" s="105" t="n">
        <f aca="false">VLOOKUP($B803,Gas!$B$3:$E$2506,2)</f>
        <v>5.895</v>
      </c>
      <c r="V803" s="46" t="n">
        <f aca="false">C803/U803</f>
        <v>5.9813401187447</v>
      </c>
      <c r="W803" s="99" t="n">
        <f aca="false">VLOOKUP($B803,Gas!$B$3:$E$2506,4)</f>
        <v>0.972567382865087</v>
      </c>
    </row>
    <row r="804" customFormat="false" ht="12.75" hidden="false" customHeight="false" outlineLevel="0" collapsed="false">
      <c r="A804" s="95" t="n">
        <f aca="false">MONTH(B804)+(YEAR(B804)-1998)*12</f>
        <v>38</v>
      </c>
      <c r="B804" s="114" t="n">
        <v>36924</v>
      </c>
      <c r="C804" s="115" t="n">
        <v>39.27</v>
      </c>
      <c r="D804" s="98" t="n">
        <f aca="false">LN(C804/C803)</f>
        <v>0.107711691620194</v>
      </c>
      <c r="E804" s="106" t="n">
        <f aca="false">STDEV(D795:D804)*SQRT(trade_day)</f>
        <v>1.88867968460336</v>
      </c>
      <c r="F804" s="97"/>
      <c r="G804" s="103" t="n">
        <f aca="false">IF(G$1="P",MAX(0,G$2-$C804),IF(G$1="C",MAX(0,$C804-G$2)))</f>
        <v>0</v>
      </c>
      <c r="H804" s="103" t="n">
        <f aca="false">IF(H$1="P",MAX(0,H$2-$C804),IF(H$1="C",MAX(0,$C804-H$2)))</f>
        <v>0</v>
      </c>
      <c r="I804" s="103" t="n">
        <f aca="false">IF(I$1="P",MAX(0,I$2-$C804),IF(I$1="C",MAX(0,$C804-I$2)))</f>
        <v>0</v>
      </c>
      <c r="J804" s="103" t="n">
        <f aca="false">IF(J$1="P",MAX(0,J$2-$C804),IF(J$1="C",MAX(0,$C804-J$2)))</f>
        <v>0</v>
      </c>
      <c r="K804" s="103" t="n">
        <f aca="false">IF(K$1="P",MAX(0,K$2-$C804),IF(K$1="C",MAX(0,$C804-K$2)))</f>
        <v>0.729999999999997</v>
      </c>
      <c r="L804" s="103" t="n">
        <f aca="false">IF(L$1="P",MAX(0,L$2-$C804),IF(L$1="C",MAX(0,$C804-L$2)))</f>
        <v>10.73</v>
      </c>
      <c r="M804" s="103" t="n">
        <f aca="false">IF(M$1="P",MAX(0,M$2-$C804),IF(M$1="C",MAX(0,$C804-M$2)))</f>
        <v>19.27</v>
      </c>
      <c r="N804" s="103" t="n">
        <f aca="false">IF(N$1="P",MAX(0,N$2-$C804),IF(N$1="C",MAX(0,$C804-N$2)))</f>
        <v>14.27</v>
      </c>
      <c r="O804" s="103" t="n">
        <f aca="false">IF(O$1="P",MAX(0,O$2-$C804),IF(O$1="C",MAX(0,$C804-O$2)))</f>
        <v>9.27</v>
      </c>
      <c r="P804" s="103" t="n">
        <f aca="false">IF(P$1="P",MAX(0,P$2-$C804),IF(P$1="C",MAX(0,$C804-P$2)))</f>
        <v>4.27</v>
      </c>
      <c r="Q804" s="103" t="n">
        <f aca="false">IF(Q$1="P",MAX(0,Q$2-$C804),IF(Q$1="C",MAX(0,$C804-Q$2)))</f>
        <v>0</v>
      </c>
      <c r="R804" s="103" t="n">
        <f aca="false">IF(R$1="P",MAX(0,R$2-$C804),IF(R$1="C",MAX(0,$C804-R$2)))</f>
        <v>0</v>
      </c>
      <c r="S804" s="103" t="n">
        <f aca="false">IF(S$1="P",MAX(0,S$2-$C804),IF(S$1="C",MAX(0,$C804-S$2)))</f>
        <v>0</v>
      </c>
      <c r="T804" s="104" t="n">
        <f aca="false">A804</f>
        <v>38</v>
      </c>
      <c r="U804" s="105" t="n">
        <f aca="false">VLOOKUP($B804,Gas!$B$3:$E$2506,2)</f>
        <v>5.84</v>
      </c>
      <c r="V804" s="46" t="n">
        <f aca="false">C804/U804</f>
        <v>6.72431506849315</v>
      </c>
      <c r="W804" s="99" t="n">
        <f aca="false">VLOOKUP($B804,Gas!$B$3:$E$2506,4)</f>
        <v>0.94587815731973</v>
      </c>
    </row>
    <row r="805" customFormat="false" ht="12.75" hidden="false" customHeight="false" outlineLevel="0" collapsed="false">
      <c r="A805" s="95" t="n">
        <f aca="false">MONTH(B805)+(YEAR(B805)-1998)*12</f>
        <v>38</v>
      </c>
      <c r="B805" s="114" t="n">
        <v>36927</v>
      </c>
      <c r="C805" s="115" t="n">
        <v>43.76</v>
      </c>
      <c r="D805" s="98" t="n">
        <f aca="false">LN(C805/C804)</f>
        <v>0.108259289523807</v>
      </c>
      <c r="E805" s="106" t="n">
        <f aca="false">STDEV(D796:D805)*SQRT(trade_day)</f>
        <v>1.96348585036402</v>
      </c>
      <c r="F805" s="97"/>
      <c r="G805" s="103" t="n">
        <f aca="false">IF(G$1="P",MAX(0,G$2-$C805),IF(G$1="C",MAX(0,$C805-G$2)))</f>
        <v>0</v>
      </c>
      <c r="H805" s="103" t="n">
        <f aca="false">IF(H$1="P",MAX(0,H$2-$C805),IF(H$1="C",MAX(0,$C805-H$2)))</f>
        <v>0</v>
      </c>
      <c r="I805" s="103" t="n">
        <f aca="false">IF(I$1="P",MAX(0,I$2-$C805),IF(I$1="C",MAX(0,$C805-I$2)))</f>
        <v>0</v>
      </c>
      <c r="J805" s="103" t="n">
        <f aca="false">IF(J$1="P",MAX(0,J$2-$C805),IF(J$1="C",MAX(0,$C805-J$2)))</f>
        <v>0</v>
      </c>
      <c r="K805" s="103" t="n">
        <f aca="false">IF(K$1="P",MAX(0,K$2-$C805),IF(K$1="C",MAX(0,$C805-K$2)))</f>
        <v>0</v>
      </c>
      <c r="L805" s="103" t="n">
        <f aca="false">IF(L$1="P",MAX(0,L$2-$C805),IF(L$1="C",MAX(0,$C805-L$2)))</f>
        <v>6.24</v>
      </c>
      <c r="M805" s="103" t="n">
        <f aca="false">IF(M$1="P",MAX(0,M$2-$C805),IF(M$1="C",MAX(0,$C805-M$2)))</f>
        <v>23.76</v>
      </c>
      <c r="N805" s="103" t="n">
        <f aca="false">IF(N$1="P",MAX(0,N$2-$C805),IF(N$1="C",MAX(0,$C805-N$2)))</f>
        <v>18.76</v>
      </c>
      <c r="O805" s="103" t="n">
        <f aca="false">IF(O$1="P",MAX(0,O$2-$C805),IF(O$1="C",MAX(0,$C805-O$2)))</f>
        <v>13.76</v>
      </c>
      <c r="P805" s="103" t="n">
        <f aca="false">IF(P$1="P",MAX(0,P$2-$C805),IF(P$1="C",MAX(0,$C805-P$2)))</f>
        <v>8.76</v>
      </c>
      <c r="Q805" s="103" t="n">
        <f aca="false">IF(Q$1="P",MAX(0,Q$2-$C805),IF(Q$1="C",MAX(0,$C805-Q$2)))</f>
        <v>3.76</v>
      </c>
      <c r="R805" s="103" t="n">
        <f aca="false">IF(R$1="P",MAX(0,R$2-$C805),IF(R$1="C",MAX(0,$C805-R$2)))</f>
        <v>0</v>
      </c>
      <c r="S805" s="103" t="n">
        <f aca="false">IF(S$1="P",MAX(0,S$2-$C805),IF(S$1="C",MAX(0,$C805-S$2)))</f>
        <v>0</v>
      </c>
      <c r="T805" s="104" t="n">
        <f aca="false">A805</f>
        <v>38</v>
      </c>
      <c r="U805" s="105" t="n">
        <f aca="false">VLOOKUP($B805,Gas!$B$3:$E$2506,2)</f>
        <v>6.605</v>
      </c>
      <c r="V805" s="46" t="n">
        <f aca="false">C805/U805</f>
        <v>6.62528387585163</v>
      </c>
      <c r="W805" s="99" t="n">
        <f aca="false">VLOOKUP($B805,Gas!$B$3:$E$2506,4)</f>
        <v>1.16388431177548</v>
      </c>
    </row>
    <row r="806" customFormat="false" ht="12.75" hidden="false" customHeight="false" outlineLevel="0" collapsed="false">
      <c r="A806" s="95" t="n">
        <f aca="false">MONTH(B806)+(YEAR(B806)-1998)*12</f>
        <v>38</v>
      </c>
      <c r="B806" s="114" t="n">
        <v>36928</v>
      </c>
      <c r="C806" s="115" t="n">
        <v>36.56</v>
      </c>
      <c r="D806" s="98" t="n">
        <f aca="false">LN(C806/C805)</f>
        <v>-0.179765411527776</v>
      </c>
      <c r="E806" s="106" t="n">
        <f aca="false">STDEV(D797:D806)*SQRT(trade_day)</f>
        <v>1.67440872875004</v>
      </c>
      <c r="F806" s="97"/>
      <c r="G806" s="103" t="n">
        <f aca="false">IF(G$1="P",MAX(0,G$2-$C806),IF(G$1="C",MAX(0,$C806-G$2)))</f>
        <v>0</v>
      </c>
      <c r="H806" s="103" t="n">
        <f aca="false">IF(H$1="P",MAX(0,H$2-$C806),IF(H$1="C",MAX(0,$C806-H$2)))</f>
        <v>0</v>
      </c>
      <c r="I806" s="103" t="n">
        <f aca="false">IF(I$1="P",MAX(0,I$2-$C806),IF(I$1="C",MAX(0,$C806-I$2)))</f>
        <v>0</v>
      </c>
      <c r="J806" s="103" t="n">
        <f aca="false">IF(J$1="P",MAX(0,J$2-$C806),IF(J$1="C",MAX(0,$C806-J$2)))</f>
        <v>0</v>
      </c>
      <c r="K806" s="103" t="n">
        <f aca="false">IF(K$1="P",MAX(0,K$2-$C806),IF(K$1="C",MAX(0,$C806-K$2)))</f>
        <v>3.44</v>
      </c>
      <c r="L806" s="103" t="n">
        <f aca="false">IF(L$1="P",MAX(0,L$2-$C806),IF(L$1="C",MAX(0,$C806-L$2)))</f>
        <v>13.44</v>
      </c>
      <c r="M806" s="103" t="n">
        <f aca="false">IF(M$1="P",MAX(0,M$2-$C806),IF(M$1="C",MAX(0,$C806-M$2)))</f>
        <v>16.56</v>
      </c>
      <c r="N806" s="103" t="n">
        <f aca="false">IF(N$1="P",MAX(0,N$2-$C806),IF(N$1="C",MAX(0,$C806-N$2)))</f>
        <v>11.56</v>
      </c>
      <c r="O806" s="103" t="n">
        <f aca="false">IF(O$1="P",MAX(0,O$2-$C806),IF(O$1="C",MAX(0,$C806-O$2)))</f>
        <v>6.56</v>
      </c>
      <c r="P806" s="103" t="n">
        <f aca="false">IF(P$1="P",MAX(0,P$2-$C806),IF(P$1="C",MAX(0,$C806-P$2)))</f>
        <v>1.56</v>
      </c>
      <c r="Q806" s="103" t="n">
        <f aca="false">IF(Q$1="P",MAX(0,Q$2-$C806),IF(Q$1="C",MAX(0,$C806-Q$2)))</f>
        <v>0</v>
      </c>
      <c r="R806" s="103" t="n">
        <f aca="false">IF(R$1="P",MAX(0,R$2-$C806),IF(R$1="C",MAX(0,$C806-R$2)))</f>
        <v>0</v>
      </c>
      <c r="S806" s="103" t="n">
        <f aca="false">IF(S$1="P",MAX(0,S$2-$C806),IF(S$1="C",MAX(0,$C806-S$2)))</f>
        <v>0</v>
      </c>
      <c r="T806" s="104" t="n">
        <f aca="false">A806</f>
        <v>38</v>
      </c>
      <c r="U806" s="105" t="n">
        <f aca="false">VLOOKUP($B806,Gas!$B$3:$E$2506,2)</f>
        <v>5.765</v>
      </c>
      <c r="V806" s="46" t="n">
        <f aca="false">C806/U806</f>
        <v>6.34171725932351</v>
      </c>
      <c r="W806" s="99" t="n">
        <f aca="false">VLOOKUP($B806,Gas!$B$3:$E$2506,4)</f>
        <v>1.38955188056509</v>
      </c>
    </row>
    <row r="807" customFormat="false" ht="12.75" hidden="false" customHeight="false" outlineLevel="0" collapsed="false">
      <c r="A807" s="95" t="n">
        <f aca="false">MONTH(B807)+(YEAR(B807)-1998)*12</f>
        <v>38</v>
      </c>
      <c r="B807" s="114" t="n">
        <v>36929</v>
      </c>
      <c r="C807" s="115" t="n">
        <v>34.08</v>
      </c>
      <c r="D807" s="98" t="n">
        <f aca="false">LN(C807/C806)</f>
        <v>-0.0702440446248344</v>
      </c>
      <c r="E807" s="106" t="n">
        <f aca="false">STDEV(D798:D807)*SQRT(trade_day)</f>
        <v>1.6561534014275</v>
      </c>
      <c r="F807" s="97"/>
      <c r="G807" s="103" t="n">
        <f aca="false">IF(G$1="P",MAX(0,G$2-$C807),IF(G$1="C",MAX(0,$C807-G$2)))</f>
        <v>0</v>
      </c>
      <c r="H807" s="103" t="n">
        <f aca="false">IF(H$1="P",MAX(0,H$2-$C807),IF(H$1="C",MAX(0,$C807-H$2)))</f>
        <v>0</v>
      </c>
      <c r="I807" s="103" t="n">
        <f aca="false">IF(I$1="P",MAX(0,I$2-$C807),IF(I$1="C",MAX(0,$C807-I$2)))</f>
        <v>0</v>
      </c>
      <c r="J807" s="103" t="n">
        <f aca="false">IF(J$1="P",MAX(0,J$2-$C807),IF(J$1="C",MAX(0,$C807-J$2)))</f>
        <v>0.920000000000002</v>
      </c>
      <c r="K807" s="103" t="n">
        <f aca="false">IF(K$1="P",MAX(0,K$2-$C807),IF(K$1="C",MAX(0,$C807-K$2)))</f>
        <v>5.92</v>
      </c>
      <c r="L807" s="103" t="n">
        <f aca="false">IF(L$1="P",MAX(0,L$2-$C807),IF(L$1="C",MAX(0,$C807-L$2)))</f>
        <v>15.92</v>
      </c>
      <c r="M807" s="103" t="n">
        <f aca="false">IF(M$1="P",MAX(0,M$2-$C807),IF(M$1="C",MAX(0,$C807-M$2)))</f>
        <v>14.08</v>
      </c>
      <c r="N807" s="103" t="n">
        <f aca="false">IF(N$1="P",MAX(0,N$2-$C807),IF(N$1="C",MAX(0,$C807-N$2)))</f>
        <v>9.08</v>
      </c>
      <c r="O807" s="103" t="n">
        <f aca="false">IF(O$1="P",MAX(0,O$2-$C807),IF(O$1="C",MAX(0,$C807-O$2)))</f>
        <v>4.08</v>
      </c>
      <c r="P807" s="103" t="n">
        <f aca="false">IF(P$1="P",MAX(0,P$2-$C807),IF(P$1="C",MAX(0,$C807-P$2)))</f>
        <v>0</v>
      </c>
      <c r="Q807" s="103" t="n">
        <f aca="false">IF(Q$1="P",MAX(0,Q$2-$C807),IF(Q$1="C",MAX(0,$C807-Q$2)))</f>
        <v>0</v>
      </c>
      <c r="R807" s="103" t="n">
        <f aca="false">IF(R$1="P",MAX(0,R$2-$C807),IF(R$1="C",MAX(0,$C807-R$2)))</f>
        <v>0</v>
      </c>
      <c r="S807" s="103" t="n">
        <f aca="false">IF(S$1="P",MAX(0,S$2-$C807),IF(S$1="C",MAX(0,$C807-S$2)))</f>
        <v>0</v>
      </c>
      <c r="T807" s="104" t="n">
        <f aca="false">A807</f>
        <v>38</v>
      </c>
      <c r="U807" s="105" t="n">
        <f aca="false">VLOOKUP($B807,Gas!$B$3:$E$2506,2)</f>
        <v>5.58</v>
      </c>
      <c r="V807" s="46" t="n">
        <f aca="false">C807/U807</f>
        <v>6.10752688172043</v>
      </c>
      <c r="W807" s="99" t="n">
        <f aca="false">VLOOKUP($B807,Gas!$B$3:$E$2506,4)</f>
        <v>1.38456246345078</v>
      </c>
    </row>
    <row r="808" customFormat="false" ht="12.75" hidden="false" customHeight="false" outlineLevel="0" collapsed="false">
      <c r="A808" s="95" t="n">
        <f aca="false">MONTH(B808)+(YEAR(B808)-1998)*12</f>
        <v>38</v>
      </c>
      <c r="B808" s="114" t="n">
        <v>36930</v>
      </c>
      <c r="C808" s="115" t="n">
        <v>32.14</v>
      </c>
      <c r="D808" s="98" t="n">
        <f aca="false">LN(C808/C807)</f>
        <v>-0.0586093416517484</v>
      </c>
      <c r="E808" s="106" t="n">
        <f aca="false">STDEV(D799:D808)*SQRT(trade_day)</f>
        <v>1.6571390650745</v>
      </c>
      <c r="F808" s="97"/>
      <c r="G808" s="103" t="n">
        <f aca="false">IF(G$1="P",MAX(0,G$2-$C808),IF(G$1="C",MAX(0,$C808-G$2)))</f>
        <v>0</v>
      </c>
      <c r="H808" s="103" t="n">
        <f aca="false">IF(H$1="P",MAX(0,H$2-$C808),IF(H$1="C",MAX(0,$C808-H$2)))</f>
        <v>0</v>
      </c>
      <c r="I808" s="103" t="n">
        <f aca="false">IF(I$1="P",MAX(0,I$2-$C808),IF(I$1="C",MAX(0,$C808-I$2)))</f>
        <v>0</v>
      </c>
      <c r="J808" s="103" t="n">
        <f aca="false">IF(J$1="P",MAX(0,J$2-$C808),IF(J$1="C",MAX(0,$C808-J$2)))</f>
        <v>2.86</v>
      </c>
      <c r="K808" s="103" t="n">
        <f aca="false">IF(K$1="P",MAX(0,K$2-$C808),IF(K$1="C",MAX(0,$C808-K$2)))</f>
        <v>7.86</v>
      </c>
      <c r="L808" s="103" t="n">
        <f aca="false">IF(L$1="P",MAX(0,L$2-$C808),IF(L$1="C",MAX(0,$C808-L$2)))</f>
        <v>17.86</v>
      </c>
      <c r="M808" s="103" t="n">
        <f aca="false">IF(M$1="P",MAX(0,M$2-$C808),IF(M$1="C",MAX(0,$C808-M$2)))</f>
        <v>12.14</v>
      </c>
      <c r="N808" s="103" t="n">
        <f aca="false">IF(N$1="P",MAX(0,N$2-$C808),IF(N$1="C",MAX(0,$C808-N$2)))</f>
        <v>7.14</v>
      </c>
      <c r="O808" s="103" t="n">
        <f aca="false">IF(O$1="P",MAX(0,O$2-$C808),IF(O$1="C",MAX(0,$C808-O$2)))</f>
        <v>2.14</v>
      </c>
      <c r="P808" s="103" t="n">
        <f aca="false">IF(P$1="P",MAX(0,P$2-$C808),IF(P$1="C",MAX(0,$C808-P$2)))</f>
        <v>0</v>
      </c>
      <c r="Q808" s="103" t="n">
        <f aca="false">IF(Q$1="P",MAX(0,Q$2-$C808),IF(Q$1="C",MAX(0,$C808-Q$2)))</f>
        <v>0</v>
      </c>
      <c r="R808" s="103" t="n">
        <f aca="false">IF(R$1="P",MAX(0,R$2-$C808),IF(R$1="C",MAX(0,$C808-R$2)))</f>
        <v>0</v>
      </c>
      <c r="S808" s="103" t="n">
        <f aca="false">IF(S$1="P",MAX(0,S$2-$C808),IF(S$1="C",MAX(0,$C808-S$2)))</f>
        <v>0</v>
      </c>
      <c r="T808" s="104" t="n">
        <f aca="false">A808</f>
        <v>38</v>
      </c>
      <c r="U808" s="105" t="n">
        <f aca="false">VLOOKUP($B808,Gas!$B$3:$E$2506,2)</f>
        <v>5.67</v>
      </c>
      <c r="V808" s="46" t="n">
        <f aca="false">C808/U808</f>
        <v>5.668430335097</v>
      </c>
      <c r="W808" s="99" t="n">
        <f aca="false">VLOOKUP($B808,Gas!$B$3:$E$2506,4)</f>
        <v>1.39872403403913</v>
      </c>
    </row>
    <row r="809" customFormat="false" ht="12.75" hidden="false" customHeight="false" outlineLevel="0" collapsed="false">
      <c r="A809" s="95" t="n">
        <f aca="false">MONTH(B809)+(YEAR(B809)-1998)*12</f>
        <v>38</v>
      </c>
      <c r="B809" s="114" t="n">
        <v>36931</v>
      </c>
      <c r="C809" s="115" t="n">
        <v>30.72</v>
      </c>
      <c r="D809" s="98" t="n">
        <f aca="false">LN(C809/C808)</f>
        <v>-0.0451874520298951</v>
      </c>
      <c r="E809" s="106" t="n">
        <f aca="false">STDEV(D800:D809)*SQRT(trade_day)</f>
        <v>1.65373537070167</v>
      </c>
      <c r="F809" s="97"/>
      <c r="G809" s="103" t="n">
        <f aca="false">IF(G$1="P",MAX(0,G$2-$C809),IF(G$1="C",MAX(0,$C809-G$2)))</f>
        <v>0</v>
      </c>
      <c r="H809" s="103" t="n">
        <f aca="false">IF(H$1="P",MAX(0,H$2-$C809),IF(H$1="C",MAX(0,$C809-H$2)))</f>
        <v>0</v>
      </c>
      <c r="I809" s="103" t="n">
        <f aca="false">IF(I$1="P",MAX(0,I$2-$C809),IF(I$1="C",MAX(0,$C809-I$2)))</f>
        <v>0</v>
      </c>
      <c r="J809" s="103" t="n">
        <f aca="false">IF(J$1="P",MAX(0,J$2-$C809),IF(J$1="C",MAX(0,$C809-J$2)))</f>
        <v>4.28</v>
      </c>
      <c r="K809" s="103" t="n">
        <f aca="false">IF(K$1="P",MAX(0,K$2-$C809),IF(K$1="C",MAX(0,$C809-K$2)))</f>
        <v>9.28</v>
      </c>
      <c r="L809" s="103" t="n">
        <f aca="false">IF(L$1="P",MAX(0,L$2-$C809),IF(L$1="C",MAX(0,$C809-L$2)))</f>
        <v>19.28</v>
      </c>
      <c r="M809" s="103" t="n">
        <f aca="false">IF(M$1="P",MAX(0,M$2-$C809),IF(M$1="C",MAX(0,$C809-M$2)))</f>
        <v>10.72</v>
      </c>
      <c r="N809" s="103" t="n">
        <f aca="false">IF(N$1="P",MAX(0,N$2-$C809),IF(N$1="C",MAX(0,$C809-N$2)))</f>
        <v>5.72</v>
      </c>
      <c r="O809" s="103" t="n">
        <f aca="false">IF(O$1="P",MAX(0,O$2-$C809),IF(O$1="C",MAX(0,$C809-O$2)))</f>
        <v>0.719999999999999</v>
      </c>
      <c r="P809" s="103" t="n">
        <f aca="false">IF(P$1="P",MAX(0,P$2-$C809),IF(P$1="C",MAX(0,$C809-P$2)))</f>
        <v>0</v>
      </c>
      <c r="Q809" s="103" t="n">
        <f aca="false">IF(Q$1="P",MAX(0,Q$2-$C809),IF(Q$1="C",MAX(0,$C809-Q$2)))</f>
        <v>0</v>
      </c>
      <c r="R809" s="103" t="n">
        <f aca="false">IF(R$1="P",MAX(0,R$2-$C809),IF(R$1="C",MAX(0,$C809-R$2)))</f>
        <v>0</v>
      </c>
      <c r="S809" s="103" t="n">
        <f aca="false">IF(S$1="P",MAX(0,S$2-$C809),IF(S$1="C",MAX(0,$C809-S$2)))</f>
        <v>0</v>
      </c>
      <c r="T809" s="104" t="n">
        <f aca="false">A809</f>
        <v>38</v>
      </c>
      <c r="U809" s="105" t="n">
        <f aca="false">VLOOKUP($B809,Gas!$B$3:$E$2506,2)</f>
        <v>6.245</v>
      </c>
      <c r="V809" s="46" t="n">
        <f aca="false">C809/U809</f>
        <v>4.9191353082466</v>
      </c>
      <c r="W809" s="99" t="n">
        <f aca="false">VLOOKUP($B809,Gas!$B$3:$E$2506,4)</f>
        <v>1.53163233574859</v>
      </c>
    </row>
    <row r="810" customFormat="false" ht="12.75" hidden="false" customHeight="false" outlineLevel="0" collapsed="false">
      <c r="A810" s="95" t="n">
        <f aca="false">MONTH(B810)+(YEAR(B810)-1998)*12</f>
        <v>38</v>
      </c>
      <c r="B810" s="114" t="n">
        <v>36934</v>
      </c>
      <c r="C810" s="115" t="n">
        <v>37.79</v>
      </c>
      <c r="D810" s="98" t="n">
        <f aca="false">LN(C810/C809)</f>
        <v>0.207130609081926</v>
      </c>
      <c r="E810" s="106" t="n">
        <f aca="false">STDEV(D801:D810)*SQRT(trade_day)</f>
        <v>2.05142188796997</v>
      </c>
      <c r="F810" s="97"/>
      <c r="G810" s="103" t="n">
        <f aca="false">IF(G$1="P",MAX(0,G$2-$C810),IF(G$1="C",MAX(0,$C810-G$2)))</f>
        <v>0</v>
      </c>
      <c r="H810" s="103" t="n">
        <f aca="false">IF(H$1="P",MAX(0,H$2-$C810),IF(H$1="C",MAX(0,$C810-H$2)))</f>
        <v>0</v>
      </c>
      <c r="I810" s="103" t="n">
        <f aca="false">IF(I$1="P",MAX(0,I$2-$C810),IF(I$1="C",MAX(0,$C810-I$2)))</f>
        <v>0</v>
      </c>
      <c r="J810" s="103" t="n">
        <f aca="false">IF(J$1="P",MAX(0,J$2-$C810),IF(J$1="C",MAX(0,$C810-J$2)))</f>
        <v>0</v>
      </c>
      <c r="K810" s="103" t="n">
        <f aca="false">IF(K$1="P",MAX(0,K$2-$C810),IF(K$1="C",MAX(0,$C810-K$2)))</f>
        <v>2.21</v>
      </c>
      <c r="L810" s="103" t="n">
        <f aca="false">IF(L$1="P",MAX(0,L$2-$C810),IF(L$1="C",MAX(0,$C810-L$2)))</f>
        <v>12.21</v>
      </c>
      <c r="M810" s="103" t="n">
        <f aca="false">IF(M$1="P",MAX(0,M$2-$C810),IF(M$1="C",MAX(0,$C810-M$2)))</f>
        <v>17.79</v>
      </c>
      <c r="N810" s="103" t="n">
        <f aca="false">IF(N$1="P",MAX(0,N$2-$C810),IF(N$1="C",MAX(0,$C810-N$2)))</f>
        <v>12.79</v>
      </c>
      <c r="O810" s="103" t="n">
        <f aca="false">IF(O$1="P",MAX(0,O$2-$C810),IF(O$1="C",MAX(0,$C810-O$2)))</f>
        <v>7.79</v>
      </c>
      <c r="P810" s="103" t="n">
        <f aca="false">IF(P$1="P",MAX(0,P$2-$C810),IF(P$1="C",MAX(0,$C810-P$2)))</f>
        <v>2.79</v>
      </c>
      <c r="Q810" s="103" t="n">
        <f aca="false">IF(Q$1="P",MAX(0,Q$2-$C810),IF(Q$1="C",MAX(0,$C810-Q$2)))</f>
        <v>0</v>
      </c>
      <c r="R810" s="103" t="n">
        <f aca="false">IF(R$1="P",MAX(0,R$2-$C810),IF(R$1="C",MAX(0,$C810-R$2)))</f>
        <v>0</v>
      </c>
      <c r="S810" s="103" t="n">
        <f aca="false">IF(S$1="P",MAX(0,S$2-$C810),IF(S$1="C",MAX(0,$C810-S$2)))</f>
        <v>0</v>
      </c>
      <c r="T810" s="104" t="n">
        <f aca="false">A810</f>
        <v>38</v>
      </c>
      <c r="U810" s="105" t="n">
        <f aca="false">VLOOKUP($B810,Gas!$B$3:$E$2506,2)</f>
        <v>6.08</v>
      </c>
      <c r="V810" s="46" t="n">
        <f aca="false">C810/U810</f>
        <v>6.21546052631579</v>
      </c>
      <c r="W810" s="99" t="n">
        <f aca="false">VLOOKUP($B810,Gas!$B$3:$E$2506,4)</f>
        <v>1.34881086036625</v>
      </c>
    </row>
    <row r="811" customFormat="false" ht="12.75" hidden="false" customHeight="false" outlineLevel="0" collapsed="false">
      <c r="A811" s="95" t="n">
        <f aca="false">MONTH(B811)+(YEAR(B811)-1998)*12</f>
        <v>38</v>
      </c>
      <c r="B811" s="114" t="n">
        <v>36935</v>
      </c>
      <c r="C811" s="115" t="n">
        <v>35.58</v>
      </c>
      <c r="D811" s="98" t="n">
        <f aca="false">LN(C811/C810)</f>
        <v>-0.0602608351237085</v>
      </c>
      <c r="E811" s="106" t="n">
        <f aca="false">STDEV(D802:D811)*SQRT(trade_day)</f>
        <v>1.78307996829541</v>
      </c>
      <c r="F811" s="97"/>
      <c r="G811" s="103" t="n">
        <f aca="false">IF(G$1="P",MAX(0,G$2-$C811),IF(G$1="C",MAX(0,$C811-G$2)))</f>
        <v>0</v>
      </c>
      <c r="H811" s="103" t="n">
        <f aca="false">IF(H$1="P",MAX(0,H$2-$C811),IF(H$1="C",MAX(0,$C811-H$2)))</f>
        <v>0</v>
      </c>
      <c r="I811" s="103" t="n">
        <f aca="false">IF(I$1="P",MAX(0,I$2-$C811),IF(I$1="C",MAX(0,$C811-I$2)))</f>
        <v>0</v>
      </c>
      <c r="J811" s="103" t="n">
        <f aca="false">IF(J$1="P",MAX(0,J$2-$C811),IF(J$1="C",MAX(0,$C811-J$2)))</f>
        <v>0</v>
      </c>
      <c r="K811" s="103" t="n">
        <f aca="false">IF(K$1="P",MAX(0,K$2-$C811),IF(K$1="C",MAX(0,$C811-K$2)))</f>
        <v>4.42</v>
      </c>
      <c r="L811" s="103" t="n">
        <f aca="false">IF(L$1="P",MAX(0,L$2-$C811),IF(L$1="C",MAX(0,$C811-L$2)))</f>
        <v>14.42</v>
      </c>
      <c r="M811" s="103" t="n">
        <f aca="false">IF(M$1="P",MAX(0,M$2-$C811),IF(M$1="C",MAX(0,$C811-M$2)))</f>
        <v>15.58</v>
      </c>
      <c r="N811" s="103" t="n">
        <f aca="false">IF(N$1="P",MAX(0,N$2-$C811),IF(N$1="C",MAX(0,$C811-N$2)))</f>
        <v>10.58</v>
      </c>
      <c r="O811" s="103" t="n">
        <f aca="false">IF(O$1="P",MAX(0,O$2-$C811),IF(O$1="C",MAX(0,$C811-O$2)))</f>
        <v>5.58</v>
      </c>
      <c r="P811" s="103" t="n">
        <f aca="false">IF(P$1="P",MAX(0,P$2-$C811),IF(P$1="C",MAX(0,$C811-P$2)))</f>
        <v>0.579999999999998</v>
      </c>
      <c r="Q811" s="103" t="n">
        <f aca="false">IF(Q$1="P",MAX(0,Q$2-$C811),IF(Q$1="C",MAX(0,$C811-Q$2)))</f>
        <v>0</v>
      </c>
      <c r="R811" s="103" t="n">
        <f aca="false">IF(R$1="P",MAX(0,R$2-$C811),IF(R$1="C",MAX(0,$C811-R$2)))</f>
        <v>0</v>
      </c>
      <c r="S811" s="103" t="n">
        <f aca="false">IF(S$1="P",MAX(0,S$2-$C811),IF(S$1="C",MAX(0,$C811-S$2)))</f>
        <v>0</v>
      </c>
      <c r="T811" s="104" t="n">
        <f aca="false">A811</f>
        <v>38</v>
      </c>
      <c r="U811" s="105" t="n">
        <f aca="false">VLOOKUP($B811,Gas!$B$3:$E$2506,2)</f>
        <v>5.63</v>
      </c>
      <c r="V811" s="46" t="n">
        <f aca="false">C811/U811</f>
        <v>6.31971580817052</v>
      </c>
      <c r="W811" s="99" t="n">
        <f aca="false">VLOOKUP($B811,Gas!$B$3:$E$2506,4)</f>
        <v>1.160899853514</v>
      </c>
    </row>
    <row r="812" customFormat="false" ht="12.75" hidden="false" customHeight="false" outlineLevel="0" collapsed="false">
      <c r="A812" s="95" t="n">
        <f aca="false">MONTH(B812)+(YEAR(B812)-1998)*12</f>
        <v>38</v>
      </c>
      <c r="B812" s="114" t="n">
        <v>36936</v>
      </c>
      <c r="C812" s="115" t="n">
        <v>30.67</v>
      </c>
      <c r="D812" s="98" t="n">
        <f aca="false">LN(C812/C811)</f>
        <v>-0.148498704111529</v>
      </c>
      <c r="E812" s="106" t="n">
        <f aca="false">STDEV(D803:D812)*SQRT(trade_day)</f>
        <v>1.92908903748218</v>
      </c>
      <c r="F812" s="97"/>
      <c r="G812" s="103" t="n">
        <f aca="false">IF(G$1="P",MAX(0,G$2-$C812),IF(G$1="C",MAX(0,$C812-G$2)))</f>
        <v>0</v>
      </c>
      <c r="H812" s="103" t="n">
        <f aca="false">IF(H$1="P",MAX(0,H$2-$C812),IF(H$1="C",MAX(0,$C812-H$2)))</f>
        <v>0</v>
      </c>
      <c r="I812" s="103" t="n">
        <f aca="false">IF(I$1="P",MAX(0,I$2-$C812),IF(I$1="C",MAX(0,$C812-I$2)))</f>
        <v>0</v>
      </c>
      <c r="J812" s="103" t="n">
        <f aca="false">IF(J$1="P",MAX(0,J$2-$C812),IF(J$1="C",MAX(0,$C812-J$2)))</f>
        <v>4.33</v>
      </c>
      <c r="K812" s="103" t="n">
        <f aca="false">IF(K$1="P",MAX(0,K$2-$C812),IF(K$1="C",MAX(0,$C812-K$2)))</f>
        <v>9.33</v>
      </c>
      <c r="L812" s="103" t="n">
        <f aca="false">IF(L$1="P",MAX(0,L$2-$C812),IF(L$1="C",MAX(0,$C812-L$2)))</f>
        <v>19.33</v>
      </c>
      <c r="M812" s="103" t="n">
        <f aca="false">IF(M$1="P",MAX(0,M$2-$C812),IF(M$1="C",MAX(0,$C812-M$2)))</f>
        <v>10.67</v>
      </c>
      <c r="N812" s="103" t="n">
        <f aca="false">IF(N$1="P",MAX(0,N$2-$C812),IF(N$1="C",MAX(0,$C812-N$2)))</f>
        <v>5.67</v>
      </c>
      <c r="O812" s="103" t="n">
        <f aca="false">IF(O$1="P",MAX(0,O$2-$C812),IF(O$1="C",MAX(0,$C812-O$2)))</f>
        <v>0.670000000000002</v>
      </c>
      <c r="P812" s="103" t="n">
        <f aca="false">IF(P$1="P",MAX(0,P$2-$C812),IF(P$1="C",MAX(0,$C812-P$2)))</f>
        <v>0</v>
      </c>
      <c r="Q812" s="103" t="n">
        <f aca="false">IF(Q$1="P",MAX(0,Q$2-$C812),IF(Q$1="C",MAX(0,$C812-Q$2)))</f>
        <v>0</v>
      </c>
      <c r="R812" s="103" t="n">
        <f aca="false">IF(R$1="P",MAX(0,R$2-$C812),IF(R$1="C",MAX(0,$C812-R$2)))</f>
        <v>0</v>
      </c>
      <c r="S812" s="103" t="n">
        <f aca="false">IF(S$1="P",MAX(0,S$2-$C812),IF(S$1="C",MAX(0,$C812-S$2)))</f>
        <v>0</v>
      </c>
      <c r="T812" s="104" t="n">
        <f aca="false">A812</f>
        <v>38</v>
      </c>
      <c r="U812" s="105" t="n">
        <f aca="false">VLOOKUP($B812,Gas!$B$3:$E$2506,2)</f>
        <v>5.61</v>
      </c>
      <c r="V812" s="46" t="n">
        <f aca="false">C812/U812</f>
        <v>5.46702317290553</v>
      </c>
      <c r="W812" s="99" t="n">
        <f aca="false">VLOOKUP($B812,Gas!$B$3:$E$2506,4)</f>
        <v>1.15911192202932</v>
      </c>
    </row>
    <row r="813" customFormat="false" ht="12.75" hidden="false" customHeight="false" outlineLevel="0" collapsed="false">
      <c r="A813" s="95" t="n">
        <f aca="false">MONTH(B813)+(YEAR(B813)-1998)*12</f>
        <v>38</v>
      </c>
      <c r="B813" s="114" t="n">
        <v>36937</v>
      </c>
      <c r="C813" s="115" t="n">
        <v>28.99</v>
      </c>
      <c r="D813" s="98" t="n">
        <f aca="false">LN(C813/C812)</f>
        <v>-0.0563340351925962</v>
      </c>
      <c r="E813" s="106" t="n">
        <f aca="false">STDEV(D804:D813)*SQRT(trade_day)</f>
        <v>1.92912489719985</v>
      </c>
      <c r="F813" s="97"/>
      <c r="G813" s="103" t="n">
        <f aca="false">IF(G$1="P",MAX(0,G$2-$C813),IF(G$1="C",MAX(0,$C813-G$2)))</f>
        <v>0</v>
      </c>
      <c r="H813" s="103" t="n">
        <f aca="false">IF(H$1="P",MAX(0,H$2-$C813),IF(H$1="C",MAX(0,$C813-H$2)))</f>
        <v>0</v>
      </c>
      <c r="I813" s="103" t="n">
        <f aca="false">IF(I$1="P",MAX(0,I$2-$C813),IF(I$1="C",MAX(0,$C813-I$2)))</f>
        <v>1.01</v>
      </c>
      <c r="J813" s="103" t="n">
        <f aca="false">IF(J$1="P",MAX(0,J$2-$C813),IF(J$1="C",MAX(0,$C813-J$2)))</f>
        <v>6.01</v>
      </c>
      <c r="K813" s="103" t="n">
        <f aca="false">IF(K$1="P",MAX(0,K$2-$C813),IF(K$1="C",MAX(0,$C813-K$2)))</f>
        <v>11.01</v>
      </c>
      <c r="L813" s="103" t="n">
        <f aca="false">IF(L$1="P",MAX(0,L$2-$C813),IF(L$1="C",MAX(0,$C813-L$2)))</f>
        <v>21.01</v>
      </c>
      <c r="M813" s="103" t="n">
        <f aca="false">IF(M$1="P",MAX(0,M$2-$C813),IF(M$1="C",MAX(0,$C813-M$2)))</f>
        <v>8.99</v>
      </c>
      <c r="N813" s="103" t="n">
        <f aca="false">IF(N$1="P",MAX(0,N$2-$C813),IF(N$1="C",MAX(0,$C813-N$2)))</f>
        <v>3.99</v>
      </c>
      <c r="O813" s="103" t="n">
        <f aca="false">IF(O$1="P",MAX(0,O$2-$C813),IF(O$1="C",MAX(0,$C813-O$2)))</f>
        <v>0</v>
      </c>
      <c r="P813" s="103" t="n">
        <f aca="false">IF(P$1="P",MAX(0,P$2-$C813),IF(P$1="C",MAX(0,$C813-P$2)))</f>
        <v>0</v>
      </c>
      <c r="Q813" s="103" t="n">
        <f aca="false">IF(Q$1="P",MAX(0,Q$2-$C813),IF(Q$1="C",MAX(0,$C813-Q$2)))</f>
        <v>0</v>
      </c>
      <c r="R813" s="103" t="n">
        <f aca="false">IF(R$1="P",MAX(0,R$2-$C813),IF(R$1="C",MAX(0,$C813-R$2)))</f>
        <v>0</v>
      </c>
      <c r="S813" s="103" t="n">
        <f aca="false">IF(S$1="P",MAX(0,S$2-$C813),IF(S$1="C",MAX(0,$C813-S$2)))</f>
        <v>0</v>
      </c>
      <c r="T813" s="104" t="n">
        <f aca="false">A813</f>
        <v>38</v>
      </c>
      <c r="U813" s="105" t="n">
        <f aca="false">VLOOKUP($B813,Gas!$B$3:$E$2506,2)</f>
        <v>5.875</v>
      </c>
      <c r="V813" s="46" t="n">
        <f aca="false">C813/U813</f>
        <v>4.93446808510638</v>
      </c>
      <c r="W813" s="99" t="n">
        <f aca="false">VLOOKUP($B813,Gas!$B$3:$E$2506,4)</f>
        <v>1.217547887621</v>
      </c>
    </row>
    <row r="814" customFormat="false" ht="12.75" hidden="false" customHeight="false" outlineLevel="0" collapsed="false">
      <c r="A814" s="95" t="n">
        <f aca="false">MONTH(B814)+(YEAR(B814)-1998)*12</f>
        <v>38</v>
      </c>
      <c r="B814" s="114" t="n">
        <v>36938</v>
      </c>
      <c r="C814" s="115" t="n">
        <v>28.9</v>
      </c>
      <c r="D814" s="98" t="n">
        <f aca="false">LN(C814/C813)</f>
        <v>-0.00310934781517765</v>
      </c>
      <c r="E814" s="106" t="n">
        <f aca="false">STDEV(D805:D814)*SQRT(trade_day)</f>
        <v>1.80134856716022</v>
      </c>
      <c r="F814" s="97"/>
      <c r="G814" s="103" t="n">
        <f aca="false">IF(G$1="P",MAX(0,G$2-$C814),IF(G$1="C",MAX(0,$C814-G$2)))</f>
        <v>0</v>
      </c>
      <c r="H814" s="103" t="n">
        <f aca="false">IF(H$1="P",MAX(0,H$2-$C814),IF(H$1="C",MAX(0,$C814-H$2)))</f>
        <v>0</v>
      </c>
      <c r="I814" s="103" t="n">
        <f aca="false">IF(I$1="P",MAX(0,I$2-$C814),IF(I$1="C",MAX(0,$C814-I$2)))</f>
        <v>1.1</v>
      </c>
      <c r="J814" s="103" t="n">
        <f aca="false">IF(J$1="P",MAX(0,J$2-$C814),IF(J$1="C",MAX(0,$C814-J$2)))</f>
        <v>6.1</v>
      </c>
      <c r="K814" s="103" t="n">
        <f aca="false">IF(K$1="P",MAX(0,K$2-$C814),IF(K$1="C",MAX(0,$C814-K$2)))</f>
        <v>11.1</v>
      </c>
      <c r="L814" s="103" t="n">
        <f aca="false">IF(L$1="P",MAX(0,L$2-$C814),IF(L$1="C",MAX(0,$C814-L$2)))</f>
        <v>21.1</v>
      </c>
      <c r="M814" s="103" t="n">
        <f aca="false">IF(M$1="P",MAX(0,M$2-$C814),IF(M$1="C",MAX(0,$C814-M$2)))</f>
        <v>8.9</v>
      </c>
      <c r="N814" s="103" t="n">
        <f aca="false">IF(N$1="P",MAX(0,N$2-$C814),IF(N$1="C",MAX(0,$C814-N$2)))</f>
        <v>3.9</v>
      </c>
      <c r="O814" s="103" t="n">
        <f aca="false">IF(O$1="P",MAX(0,O$2-$C814),IF(O$1="C",MAX(0,$C814-O$2)))</f>
        <v>0</v>
      </c>
      <c r="P814" s="103" t="n">
        <f aca="false">IF(P$1="P",MAX(0,P$2-$C814),IF(P$1="C",MAX(0,$C814-P$2)))</f>
        <v>0</v>
      </c>
      <c r="Q814" s="103" t="n">
        <f aca="false">IF(Q$1="P",MAX(0,Q$2-$C814),IF(Q$1="C",MAX(0,$C814-Q$2)))</f>
        <v>0</v>
      </c>
      <c r="R814" s="103" t="n">
        <f aca="false">IF(R$1="P",MAX(0,R$2-$C814),IF(R$1="C",MAX(0,$C814-R$2)))</f>
        <v>0</v>
      </c>
      <c r="S814" s="103" t="n">
        <f aca="false">IF(S$1="P",MAX(0,S$2-$C814),IF(S$1="C",MAX(0,$C814-S$2)))</f>
        <v>0</v>
      </c>
      <c r="T814" s="104" t="n">
        <f aca="false">A814</f>
        <v>38</v>
      </c>
      <c r="U814" s="105" t="n">
        <f aca="false">VLOOKUP($B814,Gas!$B$3:$E$2506,2)</f>
        <v>5.385</v>
      </c>
      <c r="V814" s="46" t="n">
        <f aca="false">C814/U814</f>
        <v>5.36675951717735</v>
      </c>
      <c r="W814" s="99" t="n">
        <f aca="false">VLOOKUP($B814,Gas!$B$3:$E$2506,4)</f>
        <v>1.03751299190751</v>
      </c>
    </row>
    <row r="815" customFormat="false" ht="12.75" hidden="false" customHeight="false" outlineLevel="0" collapsed="false">
      <c r="A815" s="95" t="n">
        <f aca="false">MONTH(B815)+(YEAR(B815)-1998)*12</f>
        <v>38</v>
      </c>
      <c r="B815" s="114" t="n">
        <v>36941</v>
      </c>
      <c r="C815" s="115" t="n">
        <v>37.08</v>
      </c>
      <c r="D815" s="98" t="n">
        <f aca="false">LN(C815/C814)</f>
        <v>0.249236145579268</v>
      </c>
      <c r="E815" s="106" t="n">
        <f aca="false">STDEV(D806:D815)*SQRT(trade_day)</f>
        <v>2.1976706046242</v>
      </c>
      <c r="F815" s="97"/>
      <c r="G815" s="103" t="n">
        <f aca="false">IF(G$1="P",MAX(0,G$2-$C815),IF(G$1="C",MAX(0,$C815-G$2)))</f>
        <v>0</v>
      </c>
      <c r="H815" s="103" t="n">
        <f aca="false">IF(H$1="P",MAX(0,H$2-$C815),IF(H$1="C",MAX(0,$C815-H$2)))</f>
        <v>0</v>
      </c>
      <c r="I815" s="103" t="n">
        <f aca="false">IF(I$1="P",MAX(0,I$2-$C815),IF(I$1="C",MAX(0,$C815-I$2)))</f>
        <v>0</v>
      </c>
      <c r="J815" s="103" t="n">
        <f aca="false">IF(J$1="P",MAX(0,J$2-$C815),IF(J$1="C",MAX(0,$C815-J$2)))</f>
        <v>0</v>
      </c>
      <c r="K815" s="103" t="n">
        <f aca="false">IF(K$1="P",MAX(0,K$2-$C815),IF(K$1="C",MAX(0,$C815-K$2)))</f>
        <v>2.92</v>
      </c>
      <c r="L815" s="103" t="n">
        <f aca="false">IF(L$1="P",MAX(0,L$2-$C815),IF(L$1="C",MAX(0,$C815-L$2)))</f>
        <v>12.92</v>
      </c>
      <c r="M815" s="103" t="n">
        <f aca="false">IF(M$1="P",MAX(0,M$2-$C815),IF(M$1="C",MAX(0,$C815-M$2)))</f>
        <v>17.08</v>
      </c>
      <c r="N815" s="103" t="n">
        <f aca="false">IF(N$1="P",MAX(0,N$2-$C815),IF(N$1="C",MAX(0,$C815-N$2)))</f>
        <v>12.08</v>
      </c>
      <c r="O815" s="103" t="n">
        <f aca="false">IF(O$1="P",MAX(0,O$2-$C815),IF(O$1="C",MAX(0,$C815-O$2)))</f>
        <v>7.08</v>
      </c>
      <c r="P815" s="103" t="n">
        <f aca="false">IF(P$1="P",MAX(0,P$2-$C815),IF(P$1="C",MAX(0,$C815-P$2)))</f>
        <v>2.08</v>
      </c>
      <c r="Q815" s="103" t="n">
        <f aca="false">IF(Q$1="P",MAX(0,Q$2-$C815),IF(Q$1="C",MAX(0,$C815-Q$2)))</f>
        <v>0</v>
      </c>
      <c r="R815" s="103" t="n">
        <f aca="false">IF(R$1="P",MAX(0,R$2-$C815),IF(R$1="C",MAX(0,$C815-R$2)))</f>
        <v>0</v>
      </c>
      <c r="S815" s="103" t="n">
        <f aca="false">IF(S$1="P",MAX(0,S$2-$C815),IF(S$1="C",MAX(0,$C815-S$2)))</f>
        <v>0</v>
      </c>
      <c r="T815" s="104" t="n">
        <f aca="false">A815</f>
        <v>38</v>
      </c>
      <c r="U815" s="105" t="n">
        <f aca="false">VLOOKUP($B815,Gas!$B$3:$E$2506,2)</f>
        <v>5.47</v>
      </c>
      <c r="V815" s="46" t="n">
        <f aca="false">C815/U815</f>
        <v>6.77879341864717</v>
      </c>
      <c r="W815" s="99" t="n">
        <f aca="false">VLOOKUP($B815,Gas!$B$3:$E$2506,4)</f>
        <v>0.77596596691375</v>
      </c>
    </row>
    <row r="816" customFormat="false" ht="12.75" hidden="false" customHeight="false" outlineLevel="0" collapsed="false">
      <c r="A816" s="95" t="n">
        <f aca="false">MONTH(B816)+(YEAR(B816)-1998)*12</f>
        <v>38</v>
      </c>
      <c r="B816" s="114" t="n">
        <v>36942</v>
      </c>
      <c r="C816" s="115" t="n">
        <v>37.02</v>
      </c>
      <c r="D816" s="98" t="n">
        <f aca="false">LN(C816/C815)</f>
        <v>-0.00161943355230288</v>
      </c>
      <c r="E816" s="106" t="n">
        <f aca="false">STDEV(D807:D816)*SQRT(trade_day)</f>
        <v>2.00198752380403</v>
      </c>
      <c r="F816" s="97"/>
      <c r="G816" s="103" t="n">
        <f aca="false">IF(G$1="P",MAX(0,G$2-$C816),IF(G$1="C",MAX(0,$C816-G$2)))</f>
        <v>0</v>
      </c>
      <c r="H816" s="103" t="n">
        <f aca="false">IF(H$1="P",MAX(0,H$2-$C816),IF(H$1="C",MAX(0,$C816-H$2)))</f>
        <v>0</v>
      </c>
      <c r="I816" s="103" t="n">
        <f aca="false">IF(I$1="P",MAX(0,I$2-$C816),IF(I$1="C",MAX(0,$C816-I$2)))</f>
        <v>0</v>
      </c>
      <c r="J816" s="103" t="n">
        <f aca="false">IF(J$1="P",MAX(0,J$2-$C816),IF(J$1="C",MAX(0,$C816-J$2)))</f>
        <v>0</v>
      </c>
      <c r="K816" s="103" t="n">
        <f aca="false">IF(K$1="P",MAX(0,K$2-$C816),IF(K$1="C",MAX(0,$C816-K$2)))</f>
        <v>2.98</v>
      </c>
      <c r="L816" s="103" t="n">
        <f aca="false">IF(L$1="P",MAX(0,L$2-$C816),IF(L$1="C",MAX(0,$C816-L$2)))</f>
        <v>12.98</v>
      </c>
      <c r="M816" s="103" t="n">
        <f aca="false">IF(M$1="P",MAX(0,M$2-$C816),IF(M$1="C",MAX(0,$C816-M$2)))</f>
        <v>17.02</v>
      </c>
      <c r="N816" s="103" t="n">
        <f aca="false">IF(N$1="P",MAX(0,N$2-$C816),IF(N$1="C",MAX(0,$C816-N$2)))</f>
        <v>12.02</v>
      </c>
      <c r="O816" s="103" t="n">
        <f aca="false">IF(O$1="P",MAX(0,O$2-$C816),IF(O$1="C",MAX(0,$C816-O$2)))</f>
        <v>7.02</v>
      </c>
      <c r="P816" s="103" t="n">
        <f aca="false">IF(P$1="P",MAX(0,P$2-$C816),IF(P$1="C",MAX(0,$C816-P$2)))</f>
        <v>2.02</v>
      </c>
      <c r="Q816" s="103" t="n">
        <f aca="false">IF(Q$1="P",MAX(0,Q$2-$C816),IF(Q$1="C",MAX(0,$C816-Q$2)))</f>
        <v>0</v>
      </c>
      <c r="R816" s="103" t="n">
        <f aca="false">IF(R$1="P",MAX(0,R$2-$C816),IF(R$1="C",MAX(0,$C816-R$2)))</f>
        <v>0</v>
      </c>
      <c r="S816" s="103" t="n">
        <f aca="false">IF(S$1="P",MAX(0,S$2-$C816),IF(S$1="C",MAX(0,$C816-S$2)))</f>
        <v>0</v>
      </c>
      <c r="T816" s="104" t="n">
        <f aca="false">A816</f>
        <v>38</v>
      </c>
      <c r="U816" s="105" t="n">
        <f aca="false">VLOOKUP($B816,Gas!$B$3:$E$2506,2)</f>
        <v>5.47</v>
      </c>
      <c r="V816" s="46" t="n">
        <f aca="false">C816/U816</f>
        <v>6.76782449725777</v>
      </c>
      <c r="W816" s="99" t="n">
        <f aca="false">VLOOKUP($B816,Gas!$B$3:$E$2506,4)</f>
        <v>0.773896493208403</v>
      </c>
    </row>
    <row r="817" customFormat="false" ht="12.75" hidden="false" customHeight="false" outlineLevel="0" collapsed="false">
      <c r="A817" s="95" t="n">
        <f aca="false">MONTH(B817)+(YEAR(B817)-1998)*12</f>
        <v>38</v>
      </c>
      <c r="B817" s="114" t="n">
        <v>36943</v>
      </c>
      <c r="C817" s="115" t="n">
        <v>38.84</v>
      </c>
      <c r="D817" s="98" t="n">
        <f aca="false">LN(C817/C816)</f>
        <v>0.0479923362777727</v>
      </c>
      <c r="E817" s="106" t="n">
        <f aca="false">STDEV(D808:D817)*SQRT(trade_day)</f>
        <v>1.97175700586412</v>
      </c>
      <c r="F817" s="97"/>
      <c r="G817" s="103" t="n">
        <f aca="false">IF(G$1="P",MAX(0,G$2-$C817),IF(G$1="C",MAX(0,$C817-G$2)))</f>
        <v>0</v>
      </c>
      <c r="H817" s="103" t="n">
        <f aca="false">IF(H$1="P",MAX(0,H$2-$C817),IF(H$1="C",MAX(0,$C817-H$2)))</f>
        <v>0</v>
      </c>
      <c r="I817" s="103" t="n">
        <f aca="false">IF(I$1="P",MAX(0,I$2-$C817),IF(I$1="C",MAX(0,$C817-I$2)))</f>
        <v>0</v>
      </c>
      <c r="J817" s="103" t="n">
        <f aca="false">IF(J$1="P",MAX(0,J$2-$C817),IF(J$1="C",MAX(0,$C817-J$2)))</f>
        <v>0</v>
      </c>
      <c r="K817" s="103" t="n">
        <f aca="false">IF(K$1="P",MAX(0,K$2-$C817),IF(K$1="C",MAX(0,$C817-K$2)))</f>
        <v>1.16</v>
      </c>
      <c r="L817" s="103" t="n">
        <f aca="false">IF(L$1="P",MAX(0,L$2-$C817),IF(L$1="C",MAX(0,$C817-L$2)))</f>
        <v>11.16</v>
      </c>
      <c r="M817" s="103" t="n">
        <f aca="false">IF(M$1="P",MAX(0,M$2-$C817),IF(M$1="C",MAX(0,$C817-M$2)))</f>
        <v>18.84</v>
      </c>
      <c r="N817" s="103" t="n">
        <f aca="false">IF(N$1="P",MAX(0,N$2-$C817),IF(N$1="C",MAX(0,$C817-N$2)))</f>
        <v>13.84</v>
      </c>
      <c r="O817" s="103" t="n">
        <f aca="false">IF(O$1="P",MAX(0,O$2-$C817),IF(O$1="C",MAX(0,$C817-O$2)))</f>
        <v>8.84</v>
      </c>
      <c r="P817" s="103" t="n">
        <f aca="false">IF(P$1="P",MAX(0,P$2-$C817),IF(P$1="C",MAX(0,$C817-P$2)))</f>
        <v>3.84</v>
      </c>
      <c r="Q817" s="103" t="n">
        <f aca="false">IF(Q$1="P",MAX(0,Q$2-$C817),IF(Q$1="C",MAX(0,$C817-Q$2)))</f>
        <v>0</v>
      </c>
      <c r="R817" s="103" t="n">
        <f aca="false">IF(R$1="P",MAX(0,R$2-$C817),IF(R$1="C",MAX(0,$C817-R$2)))</f>
        <v>0</v>
      </c>
      <c r="S817" s="103" t="n">
        <f aca="false">IF(S$1="P",MAX(0,S$2-$C817),IF(S$1="C",MAX(0,$C817-S$2)))</f>
        <v>0</v>
      </c>
      <c r="T817" s="104" t="n">
        <f aca="false">A817</f>
        <v>38</v>
      </c>
      <c r="U817" s="105" t="n">
        <f aca="false">VLOOKUP($B817,Gas!$B$3:$E$2506,2)</f>
        <v>5.205</v>
      </c>
      <c r="V817" s="46" t="n">
        <f aca="false">C817/U817</f>
        <v>7.46205571565802</v>
      </c>
      <c r="W817" s="99" t="n">
        <f aca="false">VLOOKUP($B817,Gas!$B$3:$E$2506,4)</f>
        <v>0.803952590098223</v>
      </c>
    </row>
    <row r="818" customFormat="false" ht="12.75" hidden="false" customHeight="false" outlineLevel="0" collapsed="false">
      <c r="A818" s="95" t="n">
        <f aca="false">MONTH(B818)+(YEAR(B818)-1998)*12</f>
        <v>38</v>
      </c>
      <c r="B818" s="114" t="n">
        <v>36944</v>
      </c>
      <c r="C818" s="115" t="n">
        <v>44.8</v>
      </c>
      <c r="D818" s="98" t="n">
        <f aca="false">LN(C818/C817)</f>
        <v>0.142757495997815</v>
      </c>
      <c r="E818" s="106" t="n">
        <f aca="false">STDEV(D809:D818)*SQRT(trade_day)</f>
        <v>2.02475083883555</v>
      </c>
      <c r="F818" s="97"/>
      <c r="G818" s="103" t="n">
        <f aca="false">IF(G$1="P",MAX(0,G$2-$C818),IF(G$1="C",MAX(0,$C818-G$2)))</f>
        <v>0</v>
      </c>
      <c r="H818" s="103" t="n">
        <f aca="false">IF(H$1="P",MAX(0,H$2-$C818),IF(H$1="C",MAX(0,$C818-H$2)))</f>
        <v>0</v>
      </c>
      <c r="I818" s="103" t="n">
        <f aca="false">IF(I$1="P",MAX(0,I$2-$C818),IF(I$1="C",MAX(0,$C818-I$2)))</f>
        <v>0</v>
      </c>
      <c r="J818" s="103" t="n">
        <f aca="false">IF(J$1="P",MAX(0,J$2-$C818),IF(J$1="C",MAX(0,$C818-J$2)))</f>
        <v>0</v>
      </c>
      <c r="K818" s="103" t="n">
        <f aca="false">IF(K$1="P",MAX(0,K$2-$C818),IF(K$1="C",MAX(0,$C818-K$2)))</f>
        <v>0</v>
      </c>
      <c r="L818" s="103" t="n">
        <f aca="false">IF(L$1="P",MAX(0,L$2-$C818),IF(L$1="C",MAX(0,$C818-L$2)))</f>
        <v>5.2</v>
      </c>
      <c r="M818" s="103" t="n">
        <f aca="false">IF(M$1="P",MAX(0,M$2-$C818),IF(M$1="C",MAX(0,$C818-M$2)))</f>
        <v>24.8</v>
      </c>
      <c r="N818" s="103" t="n">
        <f aca="false">IF(N$1="P",MAX(0,N$2-$C818),IF(N$1="C",MAX(0,$C818-N$2)))</f>
        <v>19.8</v>
      </c>
      <c r="O818" s="103" t="n">
        <f aca="false">IF(O$1="P",MAX(0,O$2-$C818),IF(O$1="C",MAX(0,$C818-O$2)))</f>
        <v>14.8</v>
      </c>
      <c r="P818" s="103" t="n">
        <f aca="false">IF(P$1="P",MAX(0,P$2-$C818),IF(P$1="C",MAX(0,$C818-P$2)))</f>
        <v>9.8</v>
      </c>
      <c r="Q818" s="103" t="n">
        <f aca="false">IF(Q$1="P",MAX(0,Q$2-$C818),IF(Q$1="C",MAX(0,$C818-Q$2)))</f>
        <v>4.8</v>
      </c>
      <c r="R818" s="103" t="n">
        <f aca="false">IF(R$1="P",MAX(0,R$2-$C818),IF(R$1="C",MAX(0,$C818-R$2)))</f>
        <v>0</v>
      </c>
      <c r="S818" s="103" t="n">
        <f aca="false">IF(S$1="P",MAX(0,S$2-$C818),IF(S$1="C",MAX(0,$C818-S$2)))</f>
        <v>0</v>
      </c>
      <c r="T818" s="104" t="n">
        <f aca="false">A818</f>
        <v>38</v>
      </c>
      <c r="U818" s="105" t="n">
        <f aca="false">VLOOKUP($B818,Gas!$B$3:$E$2506,2)</f>
        <v>5.2</v>
      </c>
      <c r="V818" s="46" t="n">
        <f aca="false">C818/U818</f>
        <v>8.61538461538462</v>
      </c>
      <c r="W818" s="99" t="n">
        <f aca="false">VLOOKUP($B818,Gas!$B$3:$E$2506,4)</f>
        <v>0.803219890888834</v>
      </c>
    </row>
    <row r="819" customFormat="false" ht="12.75" hidden="false" customHeight="false" outlineLevel="0" collapsed="false">
      <c r="A819" s="95" t="n">
        <f aca="false">MONTH(B819)+(YEAR(B819)-1998)*12</f>
        <v>38</v>
      </c>
      <c r="B819" s="114" t="n">
        <v>36945</v>
      </c>
      <c r="C819" s="115" t="n">
        <v>37.92</v>
      </c>
      <c r="D819" s="98" t="n">
        <f aca="false">LN(C819/C818)</f>
        <v>-0.166729462034118</v>
      </c>
      <c r="E819" s="106" t="n">
        <f aca="false">STDEV(D810:D819)*SQRT(trade_day)</f>
        <v>2.23568732471847</v>
      </c>
      <c r="F819" s="97"/>
      <c r="G819" s="103" t="n">
        <f aca="false">IF(G$1="P",MAX(0,G$2-$C819),IF(G$1="C",MAX(0,$C819-G$2)))</f>
        <v>0</v>
      </c>
      <c r="H819" s="103" t="n">
        <f aca="false">IF(H$1="P",MAX(0,H$2-$C819),IF(H$1="C",MAX(0,$C819-H$2)))</f>
        <v>0</v>
      </c>
      <c r="I819" s="103" t="n">
        <f aca="false">IF(I$1="P",MAX(0,I$2-$C819),IF(I$1="C",MAX(0,$C819-I$2)))</f>
        <v>0</v>
      </c>
      <c r="J819" s="103" t="n">
        <f aca="false">IF(J$1="P",MAX(0,J$2-$C819),IF(J$1="C",MAX(0,$C819-J$2)))</f>
        <v>0</v>
      </c>
      <c r="K819" s="103" t="n">
        <f aca="false">IF(K$1="P",MAX(0,K$2-$C819),IF(K$1="C",MAX(0,$C819-K$2)))</f>
        <v>2.08</v>
      </c>
      <c r="L819" s="103" t="n">
        <f aca="false">IF(L$1="P",MAX(0,L$2-$C819),IF(L$1="C",MAX(0,$C819-L$2)))</f>
        <v>12.08</v>
      </c>
      <c r="M819" s="103" t="n">
        <f aca="false">IF(M$1="P",MAX(0,M$2-$C819),IF(M$1="C",MAX(0,$C819-M$2)))</f>
        <v>17.92</v>
      </c>
      <c r="N819" s="103" t="n">
        <f aca="false">IF(N$1="P",MAX(0,N$2-$C819),IF(N$1="C",MAX(0,$C819-N$2)))</f>
        <v>12.92</v>
      </c>
      <c r="O819" s="103" t="n">
        <f aca="false">IF(O$1="P",MAX(0,O$2-$C819),IF(O$1="C",MAX(0,$C819-O$2)))</f>
        <v>7.92</v>
      </c>
      <c r="P819" s="103" t="n">
        <f aca="false">IF(P$1="P",MAX(0,P$2-$C819),IF(P$1="C",MAX(0,$C819-P$2)))</f>
        <v>2.92</v>
      </c>
      <c r="Q819" s="103" t="n">
        <f aca="false">IF(Q$1="P",MAX(0,Q$2-$C819),IF(Q$1="C",MAX(0,$C819-Q$2)))</f>
        <v>0</v>
      </c>
      <c r="R819" s="103" t="n">
        <f aca="false">IF(R$1="P",MAX(0,R$2-$C819),IF(R$1="C",MAX(0,$C819-R$2)))</f>
        <v>0</v>
      </c>
      <c r="S819" s="103" t="n">
        <f aca="false">IF(S$1="P",MAX(0,S$2-$C819),IF(S$1="C",MAX(0,$C819-S$2)))</f>
        <v>0</v>
      </c>
      <c r="T819" s="104" t="n">
        <f aca="false">A819</f>
        <v>38</v>
      </c>
      <c r="U819" s="105" t="n">
        <f aca="false">VLOOKUP($B819,Gas!$B$3:$E$2506,2)</f>
        <v>5.11</v>
      </c>
      <c r="V819" s="46" t="n">
        <f aca="false">C819/U819</f>
        <v>7.42074363992172</v>
      </c>
      <c r="W819" s="99" t="n">
        <f aca="false">VLOOKUP($B819,Gas!$B$3:$E$2506,4)</f>
        <v>0.691932645467561</v>
      </c>
    </row>
    <row r="820" customFormat="false" ht="12.75" hidden="false" customHeight="false" outlineLevel="0" collapsed="false">
      <c r="A820" s="95" t="n">
        <f aca="false">MONTH(B820)+(YEAR(B820)-1998)*12</f>
        <v>38</v>
      </c>
      <c r="B820" s="114" t="n">
        <v>36948</v>
      </c>
      <c r="C820" s="115" t="n">
        <v>38.13</v>
      </c>
      <c r="D820" s="98" t="n">
        <f aca="false">LN(C820/C819)</f>
        <v>0.00552269648265124</v>
      </c>
      <c r="E820" s="106" t="n">
        <f aca="false">STDEV(D811:D820)*SQRT(trade_day)</f>
        <v>1.9825058633058</v>
      </c>
      <c r="F820" s="97"/>
      <c r="G820" s="103" t="n">
        <f aca="false">IF(G$1="P",MAX(0,G$2-$C820),IF(G$1="C",MAX(0,$C820-G$2)))</f>
        <v>0</v>
      </c>
      <c r="H820" s="103" t="n">
        <f aca="false">IF(H$1="P",MAX(0,H$2-$C820),IF(H$1="C",MAX(0,$C820-H$2)))</f>
        <v>0</v>
      </c>
      <c r="I820" s="103" t="n">
        <f aca="false">IF(I$1="P",MAX(0,I$2-$C820),IF(I$1="C",MAX(0,$C820-I$2)))</f>
        <v>0</v>
      </c>
      <c r="J820" s="103" t="n">
        <f aca="false">IF(J$1="P",MAX(0,J$2-$C820),IF(J$1="C",MAX(0,$C820-J$2)))</f>
        <v>0</v>
      </c>
      <c r="K820" s="103" t="n">
        <f aca="false">IF(K$1="P",MAX(0,K$2-$C820),IF(K$1="C",MAX(0,$C820-K$2)))</f>
        <v>1.87</v>
      </c>
      <c r="L820" s="103" t="n">
        <f aca="false">IF(L$1="P",MAX(0,L$2-$C820),IF(L$1="C",MAX(0,$C820-L$2)))</f>
        <v>11.87</v>
      </c>
      <c r="M820" s="103" t="n">
        <f aca="false">IF(M$1="P",MAX(0,M$2-$C820),IF(M$1="C",MAX(0,$C820-M$2)))</f>
        <v>18.13</v>
      </c>
      <c r="N820" s="103" t="n">
        <f aca="false">IF(N$1="P",MAX(0,N$2-$C820),IF(N$1="C",MAX(0,$C820-N$2)))</f>
        <v>13.13</v>
      </c>
      <c r="O820" s="103" t="n">
        <f aca="false">IF(O$1="P",MAX(0,O$2-$C820),IF(O$1="C",MAX(0,$C820-O$2)))</f>
        <v>8.13</v>
      </c>
      <c r="P820" s="103" t="n">
        <f aca="false">IF(P$1="P",MAX(0,P$2-$C820),IF(P$1="C",MAX(0,$C820-P$2)))</f>
        <v>3.13</v>
      </c>
      <c r="Q820" s="103" t="n">
        <f aca="false">IF(Q$1="P",MAX(0,Q$2-$C820),IF(Q$1="C",MAX(0,$C820-Q$2)))</f>
        <v>0</v>
      </c>
      <c r="R820" s="103" t="n">
        <f aca="false">IF(R$1="P",MAX(0,R$2-$C820),IF(R$1="C",MAX(0,$C820-R$2)))</f>
        <v>0</v>
      </c>
      <c r="S820" s="103" t="n">
        <f aca="false">IF(S$1="P",MAX(0,S$2-$C820),IF(S$1="C",MAX(0,$C820-S$2)))</f>
        <v>0</v>
      </c>
      <c r="T820" s="104" t="n">
        <f aca="false">A820</f>
        <v>38</v>
      </c>
      <c r="U820" s="105" t="n">
        <f aca="false">VLOOKUP($B820,Gas!$B$3:$E$2506,2)</f>
        <v>5.045</v>
      </c>
      <c r="V820" s="46" t="n">
        <f aca="false">C820/U820</f>
        <v>7.5579781962339</v>
      </c>
      <c r="W820" s="99" t="n">
        <f aca="false">VLOOKUP($B820,Gas!$B$3:$E$2506,4)</f>
        <v>0.334294985166372</v>
      </c>
    </row>
    <row r="821" customFormat="false" ht="12.75" hidden="false" customHeight="false" outlineLevel="0" collapsed="false">
      <c r="A821" s="95" t="n">
        <f aca="false">MONTH(B821)+(YEAR(B821)-1998)*12</f>
        <v>38</v>
      </c>
      <c r="B821" s="114" t="n">
        <v>36949</v>
      </c>
      <c r="C821" s="115" t="n">
        <v>41.96</v>
      </c>
      <c r="D821" s="98" t="n">
        <f aca="false">LN(C821/C820)</f>
        <v>0.095715409658624</v>
      </c>
      <c r="E821" s="106" t="n">
        <f aca="false">STDEV(D812:D821)*SQRT(trade_day)</f>
        <v>2.00214928308682</v>
      </c>
      <c r="F821" s="97"/>
      <c r="G821" s="103" t="n">
        <f aca="false">IF(G$1="P",MAX(0,G$2-$C821),IF(G$1="C",MAX(0,$C821-G$2)))</f>
        <v>0</v>
      </c>
      <c r="H821" s="103" t="n">
        <f aca="false">IF(H$1="P",MAX(0,H$2-$C821),IF(H$1="C",MAX(0,$C821-H$2)))</f>
        <v>0</v>
      </c>
      <c r="I821" s="103" t="n">
        <f aca="false">IF(I$1="P",MAX(0,I$2-$C821),IF(I$1="C",MAX(0,$C821-I$2)))</f>
        <v>0</v>
      </c>
      <c r="J821" s="103" t="n">
        <f aca="false">IF(J$1="P",MAX(0,J$2-$C821),IF(J$1="C",MAX(0,$C821-J$2)))</f>
        <v>0</v>
      </c>
      <c r="K821" s="103" t="n">
        <f aca="false">IF(K$1="P",MAX(0,K$2-$C821),IF(K$1="C",MAX(0,$C821-K$2)))</f>
        <v>0</v>
      </c>
      <c r="L821" s="103" t="n">
        <f aca="false">IF(L$1="P",MAX(0,L$2-$C821),IF(L$1="C",MAX(0,$C821-L$2)))</f>
        <v>8.04</v>
      </c>
      <c r="M821" s="103" t="n">
        <f aca="false">IF(M$1="P",MAX(0,M$2-$C821),IF(M$1="C",MAX(0,$C821-M$2)))</f>
        <v>21.96</v>
      </c>
      <c r="N821" s="103" t="n">
        <f aca="false">IF(N$1="P",MAX(0,N$2-$C821),IF(N$1="C",MAX(0,$C821-N$2)))</f>
        <v>16.96</v>
      </c>
      <c r="O821" s="103" t="n">
        <f aca="false">IF(O$1="P",MAX(0,O$2-$C821),IF(O$1="C",MAX(0,$C821-O$2)))</f>
        <v>11.96</v>
      </c>
      <c r="P821" s="103" t="n">
        <f aca="false">IF(P$1="P",MAX(0,P$2-$C821),IF(P$1="C",MAX(0,$C821-P$2)))</f>
        <v>6.96</v>
      </c>
      <c r="Q821" s="103" t="n">
        <f aca="false">IF(Q$1="P",MAX(0,Q$2-$C821),IF(Q$1="C",MAX(0,$C821-Q$2)))</f>
        <v>1.96</v>
      </c>
      <c r="R821" s="103" t="n">
        <f aca="false">IF(R$1="P",MAX(0,R$2-$C821),IF(R$1="C",MAX(0,$C821-R$2)))</f>
        <v>0</v>
      </c>
      <c r="S821" s="103" t="n">
        <f aca="false">IF(S$1="P",MAX(0,S$2-$C821),IF(S$1="C",MAX(0,$C821-S$2)))</f>
        <v>0</v>
      </c>
      <c r="T821" s="104" t="n">
        <f aca="false">A821</f>
        <v>38</v>
      </c>
      <c r="U821" s="105" t="n">
        <f aca="false">VLOOKUP($B821,Gas!$B$3:$E$2506,2)</f>
        <v>5.06</v>
      </c>
      <c r="V821" s="46" t="n">
        <f aca="false">C821/U821</f>
        <v>8.29249011857708</v>
      </c>
      <c r="W821" s="99" t="n">
        <f aca="false">VLOOKUP($B821,Gas!$B$3:$E$2506,4)</f>
        <v>0.307888862955035</v>
      </c>
    </row>
    <row r="822" customFormat="false" ht="12.75" hidden="false" customHeight="false" outlineLevel="0" collapsed="false">
      <c r="A822" s="95" t="n">
        <f aca="false">MONTH(B822)+(YEAR(B822)-1998)*12</f>
        <v>38</v>
      </c>
      <c r="B822" s="114" t="n">
        <v>36950</v>
      </c>
      <c r="C822" s="115" t="n">
        <v>48.9</v>
      </c>
      <c r="D822" s="98" t="n">
        <f aca="false">LN(C822/C821)</f>
        <v>0.15306061295273</v>
      </c>
      <c r="E822" s="106" t="n">
        <f aca="false">STDEV(D813:D822)*SQRT(trade_day)</f>
        <v>1.87560452721318</v>
      </c>
      <c r="F822" s="97"/>
      <c r="G822" s="103" t="n">
        <f aca="false">IF(G$1="P",MAX(0,G$2-$C822),IF(G$1="C",MAX(0,$C822-G$2)))</f>
        <v>0</v>
      </c>
      <c r="H822" s="103" t="n">
        <f aca="false">IF(H$1="P",MAX(0,H$2-$C822),IF(H$1="C",MAX(0,$C822-H$2)))</f>
        <v>0</v>
      </c>
      <c r="I822" s="103" t="n">
        <f aca="false">IF(I$1="P",MAX(0,I$2-$C822),IF(I$1="C",MAX(0,$C822-I$2)))</f>
        <v>0</v>
      </c>
      <c r="J822" s="103" t="n">
        <f aca="false">IF(J$1="P",MAX(0,J$2-$C822),IF(J$1="C",MAX(0,$C822-J$2)))</f>
        <v>0</v>
      </c>
      <c r="K822" s="103" t="n">
        <f aca="false">IF(K$1="P",MAX(0,K$2-$C822),IF(K$1="C",MAX(0,$C822-K$2)))</f>
        <v>0</v>
      </c>
      <c r="L822" s="103" t="n">
        <f aca="false">IF(L$1="P",MAX(0,L$2-$C822),IF(L$1="C",MAX(0,$C822-L$2)))</f>
        <v>1.1</v>
      </c>
      <c r="M822" s="103" t="n">
        <f aca="false">IF(M$1="P",MAX(0,M$2-$C822),IF(M$1="C",MAX(0,$C822-M$2)))</f>
        <v>28.9</v>
      </c>
      <c r="N822" s="103" t="n">
        <f aca="false">IF(N$1="P",MAX(0,N$2-$C822),IF(N$1="C",MAX(0,$C822-N$2)))</f>
        <v>23.9</v>
      </c>
      <c r="O822" s="103" t="n">
        <f aca="false">IF(O$1="P",MAX(0,O$2-$C822),IF(O$1="C",MAX(0,$C822-O$2)))</f>
        <v>18.9</v>
      </c>
      <c r="P822" s="103" t="n">
        <f aca="false">IF(P$1="P",MAX(0,P$2-$C822),IF(P$1="C",MAX(0,$C822-P$2)))</f>
        <v>13.9</v>
      </c>
      <c r="Q822" s="103" t="n">
        <f aca="false">IF(Q$1="P",MAX(0,Q$2-$C822),IF(Q$1="C",MAX(0,$C822-Q$2)))</f>
        <v>8.9</v>
      </c>
      <c r="R822" s="103" t="n">
        <f aca="false">IF(R$1="P",MAX(0,R$2-$C822),IF(R$1="C",MAX(0,$C822-R$2)))</f>
        <v>0</v>
      </c>
      <c r="S822" s="103" t="n">
        <f aca="false">IF(S$1="P",MAX(0,S$2-$C822),IF(S$1="C",MAX(0,$C822-S$2)))</f>
        <v>0</v>
      </c>
      <c r="T822" s="104" t="n">
        <f aca="false">A822</f>
        <v>38</v>
      </c>
      <c r="U822" s="105" t="n">
        <f aca="false">VLOOKUP($B822,Gas!$B$3:$E$2506,2)</f>
        <v>5.095</v>
      </c>
      <c r="V822" s="46" t="n">
        <f aca="false">C822/U822</f>
        <v>9.59764474975466</v>
      </c>
      <c r="W822" s="99" t="n">
        <f aca="false">VLOOKUP($B822,Gas!$B$3:$E$2506,4)</f>
        <v>0.317625659677106</v>
      </c>
    </row>
    <row r="823" customFormat="false" ht="12.75" hidden="false" customHeight="false" outlineLevel="0" collapsed="false">
      <c r="A823" s="95" t="n">
        <f aca="false">MONTH(B823)+(YEAR(B823)-1998)*12</f>
        <v>39</v>
      </c>
      <c r="B823" s="114" t="n">
        <v>36951</v>
      </c>
      <c r="C823" s="115" t="n">
        <v>46.45</v>
      </c>
      <c r="D823" s="98" t="n">
        <f aca="false">LN(C823/C822)</f>
        <v>-0.0514009312209787</v>
      </c>
      <c r="E823" s="106" t="n">
        <f aca="false">STDEV(D814:D823)*SQRT(trade_day)</f>
        <v>1.86822830412171</v>
      </c>
      <c r="F823" s="97"/>
      <c r="G823" s="103" t="n">
        <f aca="false">IF(G$1="P",MAX(0,G$2-$C823),IF(G$1="C",MAX(0,$C823-G$2)))</f>
        <v>0</v>
      </c>
      <c r="H823" s="103" t="n">
        <f aca="false">IF(H$1="P",MAX(0,H$2-$C823),IF(H$1="C",MAX(0,$C823-H$2)))</f>
        <v>0</v>
      </c>
      <c r="I823" s="103" t="n">
        <f aca="false">IF(I$1="P",MAX(0,I$2-$C823),IF(I$1="C",MAX(0,$C823-I$2)))</f>
        <v>0</v>
      </c>
      <c r="J823" s="103" t="n">
        <f aca="false">IF(J$1="P",MAX(0,J$2-$C823),IF(J$1="C",MAX(0,$C823-J$2)))</f>
        <v>0</v>
      </c>
      <c r="K823" s="103" t="n">
        <f aca="false">IF(K$1="P",MAX(0,K$2-$C823),IF(K$1="C",MAX(0,$C823-K$2)))</f>
        <v>0</v>
      </c>
      <c r="L823" s="103" t="n">
        <f aca="false">IF(L$1="P",MAX(0,L$2-$C823),IF(L$1="C",MAX(0,$C823-L$2)))</f>
        <v>3.55</v>
      </c>
      <c r="M823" s="103" t="n">
        <f aca="false">IF(M$1="P",MAX(0,M$2-$C823),IF(M$1="C",MAX(0,$C823-M$2)))</f>
        <v>26.45</v>
      </c>
      <c r="N823" s="103" t="n">
        <f aca="false">IF(N$1="P",MAX(0,N$2-$C823),IF(N$1="C",MAX(0,$C823-N$2)))</f>
        <v>21.45</v>
      </c>
      <c r="O823" s="103" t="n">
        <f aca="false">IF(O$1="P",MAX(0,O$2-$C823),IF(O$1="C",MAX(0,$C823-O$2)))</f>
        <v>16.45</v>
      </c>
      <c r="P823" s="103" t="n">
        <f aca="false">IF(P$1="P",MAX(0,P$2-$C823),IF(P$1="C",MAX(0,$C823-P$2)))</f>
        <v>11.45</v>
      </c>
      <c r="Q823" s="103" t="n">
        <f aca="false">IF(Q$1="P",MAX(0,Q$2-$C823),IF(Q$1="C",MAX(0,$C823-Q$2)))</f>
        <v>6.45</v>
      </c>
      <c r="R823" s="103" t="n">
        <f aca="false">IF(R$1="P",MAX(0,R$2-$C823),IF(R$1="C",MAX(0,$C823-R$2)))</f>
        <v>0</v>
      </c>
      <c r="S823" s="103" t="n">
        <f aca="false">IF(S$1="P",MAX(0,S$2-$C823),IF(S$1="C",MAX(0,$C823-S$2)))</f>
        <v>0</v>
      </c>
      <c r="T823" s="104" t="n">
        <f aca="false">A823</f>
        <v>39</v>
      </c>
      <c r="U823" s="105" t="n">
        <f aca="false">VLOOKUP($B823,Gas!$B$3:$E$2506,2)</f>
        <v>5.165</v>
      </c>
      <c r="V823" s="46" t="n">
        <f aca="false">C823/U823</f>
        <v>8.99322362052275</v>
      </c>
      <c r="W823" s="99" t="n">
        <f aca="false">VLOOKUP($B823,Gas!$B$3:$E$2506,4)</f>
        <v>0.339915630803971</v>
      </c>
    </row>
    <row r="824" customFormat="false" ht="12.75" hidden="false" customHeight="false" outlineLevel="0" collapsed="false">
      <c r="A824" s="95" t="n">
        <f aca="false">MONTH(B824)+(YEAR(B824)-1998)*12</f>
        <v>39</v>
      </c>
      <c r="B824" s="114" t="n">
        <v>36952</v>
      </c>
      <c r="C824" s="115" t="n">
        <v>38.52</v>
      </c>
      <c r="D824" s="98" t="n">
        <f aca="false">LN(C824/C823)</f>
        <v>-0.187198878329923</v>
      </c>
      <c r="E824" s="106" t="n">
        <f aca="false">STDEV(D815:D824)*SQRT(trade_day)</f>
        <v>2.2025977652835</v>
      </c>
      <c r="F824" s="97"/>
      <c r="G824" s="103" t="n">
        <f aca="false">IF(G$1="P",MAX(0,G$2-$C824),IF(G$1="C",MAX(0,$C824-G$2)))</f>
        <v>0</v>
      </c>
      <c r="H824" s="103" t="n">
        <f aca="false">IF(H$1="P",MAX(0,H$2-$C824),IF(H$1="C",MAX(0,$C824-H$2)))</f>
        <v>0</v>
      </c>
      <c r="I824" s="103" t="n">
        <f aca="false">IF(I$1="P",MAX(0,I$2-$C824),IF(I$1="C",MAX(0,$C824-I$2)))</f>
        <v>0</v>
      </c>
      <c r="J824" s="103" t="n">
        <f aca="false">IF(J$1="P",MAX(0,J$2-$C824),IF(J$1="C",MAX(0,$C824-J$2)))</f>
        <v>0</v>
      </c>
      <c r="K824" s="103" t="n">
        <f aca="false">IF(K$1="P",MAX(0,K$2-$C824),IF(K$1="C",MAX(0,$C824-K$2)))</f>
        <v>1.48</v>
      </c>
      <c r="L824" s="103" t="n">
        <f aca="false">IF(L$1="P",MAX(0,L$2-$C824),IF(L$1="C",MAX(0,$C824-L$2)))</f>
        <v>11.48</v>
      </c>
      <c r="M824" s="103" t="n">
        <f aca="false">IF(M$1="P",MAX(0,M$2-$C824),IF(M$1="C",MAX(0,$C824-M$2)))</f>
        <v>18.52</v>
      </c>
      <c r="N824" s="103" t="n">
        <f aca="false">IF(N$1="P",MAX(0,N$2-$C824),IF(N$1="C",MAX(0,$C824-N$2)))</f>
        <v>13.52</v>
      </c>
      <c r="O824" s="103" t="n">
        <f aca="false">IF(O$1="P",MAX(0,O$2-$C824),IF(O$1="C",MAX(0,$C824-O$2)))</f>
        <v>8.52</v>
      </c>
      <c r="P824" s="103" t="n">
        <f aca="false">IF(P$1="P",MAX(0,P$2-$C824),IF(P$1="C",MAX(0,$C824-P$2)))</f>
        <v>3.52</v>
      </c>
      <c r="Q824" s="103" t="n">
        <f aca="false">IF(Q$1="P",MAX(0,Q$2-$C824),IF(Q$1="C",MAX(0,$C824-Q$2)))</f>
        <v>0</v>
      </c>
      <c r="R824" s="103" t="n">
        <f aca="false">IF(R$1="P",MAX(0,R$2-$C824),IF(R$1="C",MAX(0,$C824-R$2)))</f>
        <v>0</v>
      </c>
      <c r="S824" s="103" t="n">
        <f aca="false">IF(S$1="P",MAX(0,S$2-$C824),IF(S$1="C",MAX(0,$C824-S$2)))</f>
        <v>0</v>
      </c>
      <c r="T824" s="104" t="n">
        <f aca="false">A824</f>
        <v>39</v>
      </c>
      <c r="U824" s="105" t="n">
        <f aca="false">VLOOKUP($B824,Gas!$B$3:$E$2506,2)</f>
        <v>5.085</v>
      </c>
      <c r="V824" s="46" t="n">
        <f aca="false">C824/U824</f>
        <v>7.57522123893805</v>
      </c>
      <c r="W824" s="99" t="n">
        <f aca="false">VLOOKUP($B824,Gas!$B$3:$E$2506,4)</f>
        <v>0.342304544804288</v>
      </c>
    </row>
    <row r="825" customFormat="false" ht="12.75" hidden="false" customHeight="false" outlineLevel="0" collapsed="false">
      <c r="A825" s="95" t="n">
        <f aca="false">MONTH(B825)+(YEAR(B825)-1998)*12</f>
        <v>39</v>
      </c>
      <c r="B825" s="114" t="n">
        <v>36955</v>
      </c>
      <c r="C825" s="115" t="n">
        <v>44.13</v>
      </c>
      <c r="D825" s="98" t="n">
        <f aca="false">LN(C825/C824)</f>
        <v>0.135962236351531</v>
      </c>
      <c r="E825" s="106" t="n">
        <f aca="false">STDEV(D816:D825)*SQRT(trade_day)</f>
        <v>1.94540226326458</v>
      </c>
      <c r="F825" s="97"/>
      <c r="G825" s="103" t="n">
        <f aca="false">IF(G$1="P",MAX(0,G$2-$C825),IF(G$1="C",MAX(0,$C825-G$2)))</f>
        <v>0</v>
      </c>
      <c r="H825" s="103" t="n">
        <f aca="false">IF(H$1="P",MAX(0,H$2-$C825),IF(H$1="C",MAX(0,$C825-H$2)))</f>
        <v>0</v>
      </c>
      <c r="I825" s="103" t="n">
        <f aca="false">IF(I$1="P",MAX(0,I$2-$C825),IF(I$1="C",MAX(0,$C825-I$2)))</f>
        <v>0</v>
      </c>
      <c r="J825" s="103" t="n">
        <f aca="false">IF(J$1="P",MAX(0,J$2-$C825),IF(J$1="C",MAX(0,$C825-J$2)))</f>
        <v>0</v>
      </c>
      <c r="K825" s="103" t="n">
        <f aca="false">IF(K$1="P",MAX(0,K$2-$C825),IF(K$1="C",MAX(0,$C825-K$2)))</f>
        <v>0</v>
      </c>
      <c r="L825" s="103" t="n">
        <f aca="false">IF(L$1="P",MAX(0,L$2-$C825),IF(L$1="C",MAX(0,$C825-L$2)))</f>
        <v>5.87</v>
      </c>
      <c r="M825" s="103" t="n">
        <f aca="false">IF(M$1="P",MAX(0,M$2-$C825),IF(M$1="C",MAX(0,$C825-M$2)))</f>
        <v>24.13</v>
      </c>
      <c r="N825" s="103" t="n">
        <f aca="false">IF(N$1="P",MAX(0,N$2-$C825),IF(N$1="C",MAX(0,$C825-N$2)))</f>
        <v>19.13</v>
      </c>
      <c r="O825" s="103" t="n">
        <f aca="false">IF(O$1="P",MAX(0,O$2-$C825),IF(O$1="C",MAX(0,$C825-O$2)))</f>
        <v>14.13</v>
      </c>
      <c r="P825" s="103" t="n">
        <f aca="false">IF(P$1="P",MAX(0,P$2-$C825),IF(P$1="C",MAX(0,$C825-P$2)))</f>
        <v>9.13</v>
      </c>
      <c r="Q825" s="103" t="n">
        <f aca="false">IF(Q$1="P",MAX(0,Q$2-$C825),IF(Q$1="C",MAX(0,$C825-Q$2)))</f>
        <v>4.13</v>
      </c>
      <c r="R825" s="103" t="n">
        <f aca="false">IF(R$1="P",MAX(0,R$2-$C825),IF(R$1="C",MAX(0,$C825-R$2)))</f>
        <v>0</v>
      </c>
      <c r="S825" s="103" t="n">
        <f aca="false">IF(S$1="P",MAX(0,S$2-$C825),IF(S$1="C",MAX(0,$C825-S$2)))</f>
        <v>0</v>
      </c>
      <c r="T825" s="104" t="n">
        <f aca="false">A825</f>
        <v>39</v>
      </c>
      <c r="U825" s="105" t="n">
        <f aca="false">VLOOKUP($B825,Gas!$B$3:$E$2506,2)</f>
        <v>5.09</v>
      </c>
      <c r="V825" s="46" t="n">
        <f aca="false">C825/U825</f>
        <v>8.66994106090373</v>
      </c>
      <c r="W825" s="99" t="n">
        <f aca="false">VLOOKUP($B825,Gas!$B$3:$E$2506,4)</f>
        <v>0.162300475387969</v>
      </c>
    </row>
    <row r="826" customFormat="false" ht="12.75" hidden="false" customHeight="false" outlineLevel="0" collapsed="false">
      <c r="A826" s="95" t="n">
        <f aca="false">MONTH(B826)+(YEAR(B826)-1998)*12</f>
        <v>39</v>
      </c>
      <c r="B826" s="114" t="n">
        <v>36956</v>
      </c>
      <c r="C826" s="115" t="n">
        <v>50.45</v>
      </c>
      <c r="D826" s="98" t="n">
        <f aca="false">LN(C826/C825)</f>
        <v>0.133842923518162</v>
      </c>
      <c r="E826" s="106" t="n">
        <f aca="false">STDEV(D817:D826)*SQRT(trade_day)</f>
        <v>2.02488523247347</v>
      </c>
      <c r="F826" s="97"/>
      <c r="G826" s="103" t="n">
        <f aca="false">IF(G$1="P",MAX(0,G$2-$C826),IF(G$1="C",MAX(0,$C826-G$2)))</f>
        <v>0</v>
      </c>
      <c r="H826" s="103" t="n">
        <f aca="false">IF(H$1="P",MAX(0,H$2-$C826),IF(H$1="C",MAX(0,$C826-H$2)))</f>
        <v>0</v>
      </c>
      <c r="I826" s="103" t="n">
        <f aca="false">IF(I$1="P",MAX(0,I$2-$C826),IF(I$1="C",MAX(0,$C826-I$2)))</f>
        <v>0</v>
      </c>
      <c r="J826" s="103" t="n">
        <f aca="false">IF(J$1="P",MAX(0,J$2-$C826),IF(J$1="C",MAX(0,$C826-J$2)))</f>
        <v>0</v>
      </c>
      <c r="K826" s="103" t="n">
        <f aca="false">IF(K$1="P",MAX(0,K$2-$C826),IF(K$1="C",MAX(0,$C826-K$2)))</f>
        <v>0</v>
      </c>
      <c r="L826" s="103" t="n">
        <f aca="false">IF(L$1="P",MAX(0,L$2-$C826),IF(L$1="C",MAX(0,$C826-L$2)))</f>
        <v>0</v>
      </c>
      <c r="M826" s="103" t="n">
        <f aca="false">IF(M$1="P",MAX(0,M$2-$C826),IF(M$1="C",MAX(0,$C826-M$2)))</f>
        <v>30.45</v>
      </c>
      <c r="N826" s="103" t="n">
        <f aca="false">IF(N$1="P",MAX(0,N$2-$C826),IF(N$1="C",MAX(0,$C826-N$2)))</f>
        <v>25.45</v>
      </c>
      <c r="O826" s="103" t="n">
        <f aca="false">IF(O$1="P",MAX(0,O$2-$C826),IF(O$1="C",MAX(0,$C826-O$2)))</f>
        <v>20.45</v>
      </c>
      <c r="P826" s="103" t="n">
        <f aca="false">IF(P$1="P",MAX(0,P$2-$C826),IF(P$1="C",MAX(0,$C826-P$2)))</f>
        <v>15.45</v>
      </c>
      <c r="Q826" s="103" t="n">
        <f aca="false">IF(Q$1="P",MAX(0,Q$2-$C826),IF(Q$1="C",MAX(0,$C826-Q$2)))</f>
        <v>10.45</v>
      </c>
      <c r="R826" s="103" t="n">
        <f aca="false">IF(R$1="P",MAX(0,R$2-$C826),IF(R$1="C",MAX(0,$C826-R$2)))</f>
        <v>0.450000000000003</v>
      </c>
      <c r="S826" s="103" t="n">
        <f aca="false">IF(S$1="P",MAX(0,S$2-$C826),IF(S$1="C",MAX(0,$C826-S$2)))</f>
        <v>0</v>
      </c>
      <c r="T826" s="104" t="n">
        <f aca="false">A826</f>
        <v>39</v>
      </c>
      <c r="U826" s="105" t="n">
        <f aca="false">VLOOKUP($B826,Gas!$B$3:$E$2506,2)</f>
        <v>5.315</v>
      </c>
      <c r="V826" s="46" t="n">
        <f aca="false">C826/U826</f>
        <v>9.49200376293509</v>
      </c>
      <c r="W826" s="99" t="n">
        <f aca="false">VLOOKUP($B826,Gas!$B$3:$E$2506,4)</f>
        <v>0.290884624878847</v>
      </c>
    </row>
    <row r="827" customFormat="false" ht="12.75" hidden="false" customHeight="false" outlineLevel="0" collapsed="false">
      <c r="A827" s="95" t="n">
        <f aca="false">MONTH(B827)+(YEAR(B827)-1998)*12</f>
        <v>39</v>
      </c>
      <c r="B827" s="114" t="n">
        <v>36957</v>
      </c>
      <c r="C827" s="115" t="n">
        <v>54.05</v>
      </c>
      <c r="D827" s="98" t="n">
        <f aca="false">LN(C827/C826)</f>
        <v>0.0689267972855993</v>
      </c>
      <c r="E827" s="106" t="n">
        <f aca="false">STDEV(D818:D827)*SQRT(trade_day)</f>
        <v>2.03247000649667</v>
      </c>
      <c r="F827" s="97"/>
      <c r="G827" s="103" t="n">
        <f aca="false">IF(G$1="P",MAX(0,G$2-$C827),IF(G$1="C",MAX(0,$C827-G$2)))</f>
        <v>0</v>
      </c>
      <c r="H827" s="103" t="n">
        <f aca="false">IF(H$1="P",MAX(0,H$2-$C827),IF(H$1="C",MAX(0,$C827-H$2)))</f>
        <v>0</v>
      </c>
      <c r="I827" s="103" t="n">
        <f aca="false">IF(I$1="P",MAX(0,I$2-$C827),IF(I$1="C",MAX(0,$C827-I$2)))</f>
        <v>0</v>
      </c>
      <c r="J827" s="103" t="n">
        <f aca="false">IF(J$1="P",MAX(0,J$2-$C827),IF(J$1="C",MAX(0,$C827-J$2)))</f>
        <v>0</v>
      </c>
      <c r="K827" s="103" t="n">
        <f aca="false">IF(K$1="P",MAX(0,K$2-$C827),IF(K$1="C",MAX(0,$C827-K$2)))</f>
        <v>0</v>
      </c>
      <c r="L827" s="103" t="n">
        <f aca="false">IF(L$1="P",MAX(0,L$2-$C827),IF(L$1="C",MAX(0,$C827-L$2)))</f>
        <v>0</v>
      </c>
      <c r="M827" s="103" t="n">
        <f aca="false">IF(M$1="P",MAX(0,M$2-$C827),IF(M$1="C",MAX(0,$C827-M$2)))</f>
        <v>34.05</v>
      </c>
      <c r="N827" s="103" t="n">
        <f aca="false">IF(N$1="P",MAX(0,N$2-$C827),IF(N$1="C",MAX(0,$C827-N$2)))</f>
        <v>29.05</v>
      </c>
      <c r="O827" s="103" t="n">
        <f aca="false">IF(O$1="P",MAX(0,O$2-$C827),IF(O$1="C",MAX(0,$C827-O$2)))</f>
        <v>24.05</v>
      </c>
      <c r="P827" s="103" t="n">
        <f aca="false">IF(P$1="P",MAX(0,P$2-$C827),IF(P$1="C",MAX(0,$C827-P$2)))</f>
        <v>19.05</v>
      </c>
      <c r="Q827" s="103" t="n">
        <f aca="false">IF(Q$1="P",MAX(0,Q$2-$C827),IF(Q$1="C",MAX(0,$C827-Q$2)))</f>
        <v>14.05</v>
      </c>
      <c r="R827" s="103" t="n">
        <f aca="false">IF(R$1="P",MAX(0,R$2-$C827),IF(R$1="C",MAX(0,$C827-R$2)))</f>
        <v>4.05</v>
      </c>
      <c r="S827" s="103" t="n">
        <f aca="false">IF(S$1="P",MAX(0,S$2-$C827),IF(S$1="C",MAX(0,$C827-S$2)))</f>
        <v>0</v>
      </c>
      <c r="T827" s="104" t="n">
        <f aca="false">A827</f>
        <v>39</v>
      </c>
      <c r="U827" s="105" t="n">
        <f aca="false">VLOOKUP($B827,Gas!$B$3:$E$2506,2)</f>
        <v>5.26</v>
      </c>
      <c r="V827" s="46" t="n">
        <f aca="false">C827/U827</f>
        <v>10.2756653992395</v>
      </c>
      <c r="W827" s="99" t="n">
        <f aca="false">VLOOKUP($B827,Gas!$B$3:$E$2506,4)</f>
        <v>0.304896636082642</v>
      </c>
    </row>
    <row r="828" customFormat="false" ht="12.75" hidden="false" customHeight="false" outlineLevel="0" collapsed="false">
      <c r="A828" s="95" t="n">
        <f aca="false">MONTH(B828)+(YEAR(B828)-1998)*12</f>
        <v>39</v>
      </c>
      <c r="B828" s="114" t="n">
        <v>36958</v>
      </c>
      <c r="C828" s="115" t="n">
        <v>45.17</v>
      </c>
      <c r="D828" s="98" t="n">
        <f aca="false">LN(C828/C827)</f>
        <v>-0.179476394418704</v>
      </c>
      <c r="E828" s="106" t="n">
        <f aca="false">STDEV(D819:D828)*SQRT(trade_day)</f>
        <v>2.18237417033483</v>
      </c>
      <c r="F828" s="97"/>
      <c r="G828" s="103" t="n">
        <f aca="false">IF(G$1="P",MAX(0,G$2-$C828),IF(G$1="C",MAX(0,$C828-G$2)))</f>
        <v>0</v>
      </c>
      <c r="H828" s="103" t="n">
        <f aca="false">IF(H$1="P",MAX(0,H$2-$C828),IF(H$1="C",MAX(0,$C828-H$2)))</f>
        <v>0</v>
      </c>
      <c r="I828" s="103" t="n">
        <f aca="false">IF(I$1="P",MAX(0,I$2-$C828),IF(I$1="C",MAX(0,$C828-I$2)))</f>
        <v>0</v>
      </c>
      <c r="J828" s="103" t="n">
        <f aca="false">IF(J$1="P",MAX(0,J$2-$C828),IF(J$1="C",MAX(0,$C828-J$2)))</f>
        <v>0</v>
      </c>
      <c r="K828" s="103" t="n">
        <f aca="false">IF(K$1="P",MAX(0,K$2-$C828),IF(K$1="C",MAX(0,$C828-K$2)))</f>
        <v>0</v>
      </c>
      <c r="L828" s="103" t="n">
        <f aca="false">IF(L$1="P",MAX(0,L$2-$C828),IF(L$1="C",MAX(0,$C828-L$2)))</f>
        <v>4.83</v>
      </c>
      <c r="M828" s="103" t="n">
        <f aca="false">IF(M$1="P",MAX(0,M$2-$C828),IF(M$1="C",MAX(0,$C828-M$2)))</f>
        <v>25.17</v>
      </c>
      <c r="N828" s="103" t="n">
        <f aca="false">IF(N$1="P",MAX(0,N$2-$C828),IF(N$1="C",MAX(0,$C828-N$2)))</f>
        <v>20.17</v>
      </c>
      <c r="O828" s="103" t="n">
        <f aca="false">IF(O$1="P",MAX(0,O$2-$C828),IF(O$1="C",MAX(0,$C828-O$2)))</f>
        <v>15.17</v>
      </c>
      <c r="P828" s="103" t="n">
        <f aca="false">IF(P$1="P",MAX(0,P$2-$C828),IF(P$1="C",MAX(0,$C828-P$2)))</f>
        <v>10.17</v>
      </c>
      <c r="Q828" s="103" t="n">
        <f aca="false">IF(Q$1="P",MAX(0,Q$2-$C828),IF(Q$1="C",MAX(0,$C828-Q$2)))</f>
        <v>5.17</v>
      </c>
      <c r="R828" s="103" t="n">
        <f aca="false">IF(R$1="P",MAX(0,R$2-$C828),IF(R$1="C",MAX(0,$C828-R$2)))</f>
        <v>0</v>
      </c>
      <c r="S828" s="103" t="n">
        <f aca="false">IF(S$1="P",MAX(0,S$2-$C828),IF(S$1="C",MAX(0,$C828-S$2)))</f>
        <v>0</v>
      </c>
      <c r="T828" s="104" t="n">
        <f aca="false">A828</f>
        <v>39</v>
      </c>
      <c r="U828" s="105" t="n">
        <f aca="false">VLOOKUP($B828,Gas!$B$3:$E$2506,2)</f>
        <v>5.225</v>
      </c>
      <c r="V828" s="46" t="n">
        <f aca="false">C828/U828</f>
        <v>8.64497607655503</v>
      </c>
      <c r="W828" s="99" t="n">
        <f aca="false">VLOOKUP($B828,Gas!$B$3:$E$2506,4)</f>
        <v>0.311205347363685</v>
      </c>
    </row>
    <row r="829" customFormat="false" ht="12.75" hidden="false" customHeight="false" outlineLevel="0" collapsed="false">
      <c r="A829" s="95" t="n">
        <f aca="false">MONTH(B829)+(YEAR(B829)-1998)*12</f>
        <v>39</v>
      </c>
      <c r="B829" s="114" t="n">
        <v>36959</v>
      </c>
      <c r="C829" s="115" t="n">
        <v>42.5</v>
      </c>
      <c r="D829" s="98" t="n">
        <f aca="false">LN(C829/C828)</f>
        <v>-0.0609290737361417</v>
      </c>
      <c r="E829" s="106" t="n">
        <f aca="false">STDEV(D820:D829)*SQRT(trade_day)</f>
        <v>2.0143890522702</v>
      </c>
      <c r="F829" s="97"/>
      <c r="G829" s="103" t="n">
        <f aca="false">IF(G$1="P",MAX(0,G$2-$C829),IF(G$1="C",MAX(0,$C829-G$2)))</f>
        <v>0</v>
      </c>
      <c r="H829" s="103" t="n">
        <f aca="false">IF(H$1="P",MAX(0,H$2-$C829),IF(H$1="C",MAX(0,$C829-H$2)))</f>
        <v>0</v>
      </c>
      <c r="I829" s="103" t="n">
        <f aca="false">IF(I$1="P",MAX(0,I$2-$C829),IF(I$1="C",MAX(0,$C829-I$2)))</f>
        <v>0</v>
      </c>
      <c r="J829" s="103" t="n">
        <f aca="false">IF(J$1="P",MAX(0,J$2-$C829),IF(J$1="C",MAX(0,$C829-J$2)))</f>
        <v>0</v>
      </c>
      <c r="K829" s="103" t="n">
        <f aca="false">IF(K$1="P",MAX(0,K$2-$C829),IF(K$1="C",MAX(0,$C829-K$2)))</f>
        <v>0</v>
      </c>
      <c r="L829" s="103" t="n">
        <f aca="false">IF(L$1="P",MAX(0,L$2-$C829),IF(L$1="C",MAX(0,$C829-L$2)))</f>
        <v>7.5</v>
      </c>
      <c r="M829" s="103" t="n">
        <f aca="false">IF(M$1="P",MAX(0,M$2-$C829),IF(M$1="C",MAX(0,$C829-M$2)))</f>
        <v>22.5</v>
      </c>
      <c r="N829" s="103" t="n">
        <f aca="false">IF(N$1="P",MAX(0,N$2-$C829),IF(N$1="C",MAX(0,$C829-N$2)))</f>
        <v>17.5</v>
      </c>
      <c r="O829" s="103" t="n">
        <f aca="false">IF(O$1="P",MAX(0,O$2-$C829),IF(O$1="C",MAX(0,$C829-O$2)))</f>
        <v>12.5</v>
      </c>
      <c r="P829" s="103" t="n">
        <f aca="false">IF(P$1="P",MAX(0,P$2-$C829),IF(P$1="C",MAX(0,$C829-P$2)))</f>
        <v>7.5</v>
      </c>
      <c r="Q829" s="103" t="n">
        <f aca="false">IF(Q$1="P",MAX(0,Q$2-$C829),IF(Q$1="C",MAX(0,$C829-Q$2)))</f>
        <v>2.5</v>
      </c>
      <c r="R829" s="103" t="n">
        <f aca="false">IF(R$1="P",MAX(0,R$2-$C829),IF(R$1="C",MAX(0,$C829-R$2)))</f>
        <v>0</v>
      </c>
      <c r="S829" s="103" t="n">
        <f aca="false">IF(S$1="P",MAX(0,S$2-$C829),IF(S$1="C",MAX(0,$C829-S$2)))</f>
        <v>0</v>
      </c>
      <c r="T829" s="104" t="n">
        <f aca="false">A829</f>
        <v>39</v>
      </c>
      <c r="U829" s="105" t="n">
        <f aca="false">VLOOKUP($B829,Gas!$B$3:$E$2506,2)</f>
        <v>5.245</v>
      </c>
      <c r="V829" s="46" t="n">
        <f aca="false">C829/U829</f>
        <v>8.10295519542421</v>
      </c>
      <c r="W829" s="99" t="n">
        <f aca="false">VLOOKUP($B829,Gas!$B$3:$E$2506,4)</f>
        <v>0.311188293824844</v>
      </c>
    </row>
    <row r="830" customFormat="false" ht="12.75" hidden="false" customHeight="false" outlineLevel="0" collapsed="false">
      <c r="A830" s="95" t="n">
        <f aca="false">MONTH(B830)+(YEAR(B830)-1998)*12</f>
        <v>39</v>
      </c>
      <c r="B830" s="114" t="n">
        <v>36962</v>
      </c>
      <c r="C830" s="115" t="n">
        <v>42.29</v>
      </c>
      <c r="D830" s="98" t="n">
        <f aca="false">LN(C830/C829)</f>
        <v>-0.00495342444597392</v>
      </c>
      <c r="E830" s="106" t="n">
        <f aca="false">STDEV(D821:D830)*SQRT(trade_day)</f>
        <v>2.01591891949886</v>
      </c>
      <c r="F830" s="97"/>
      <c r="G830" s="103" t="n">
        <f aca="false">IF(G$1="P",MAX(0,G$2-$C830),IF(G$1="C",MAX(0,$C830-G$2)))</f>
        <v>0</v>
      </c>
      <c r="H830" s="103" t="n">
        <f aca="false">IF(H$1="P",MAX(0,H$2-$C830),IF(H$1="C",MAX(0,$C830-H$2)))</f>
        <v>0</v>
      </c>
      <c r="I830" s="103" t="n">
        <f aca="false">IF(I$1="P",MAX(0,I$2-$C830),IF(I$1="C",MAX(0,$C830-I$2)))</f>
        <v>0</v>
      </c>
      <c r="J830" s="103" t="n">
        <f aca="false">IF(J$1="P",MAX(0,J$2-$C830),IF(J$1="C",MAX(0,$C830-J$2)))</f>
        <v>0</v>
      </c>
      <c r="K830" s="103" t="n">
        <f aca="false">IF(K$1="P",MAX(0,K$2-$C830),IF(K$1="C",MAX(0,$C830-K$2)))</f>
        <v>0</v>
      </c>
      <c r="L830" s="103" t="n">
        <f aca="false">IF(L$1="P",MAX(0,L$2-$C830),IF(L$1="C",MAX(0,$C830-L$2)))</f>
        <v>7.71</v>
      </c>
      <c r="M830" s="103" t="n">
        <f aca="false">IF(M$1="P",MAX(0,M$2-$C830),IF(M$1="C",MAX(0,$C830-M$2)))</f>
        <v>22.29</v>
      </c>
      <c r="N830" s="103" t="n">
        <f aca="false">IF(N$1="P",MAX(0,N$2-$C830),IF(N$1="C",MAX(0,$C830-N$2)))</f>
        <v>17.29</v>
      </c>
      <c r="O830" s="103" t="n">
        <f aca="false">IF(O$1="P",MAX(0,O$2-$C830),IF(O$1="C",MAX(0,$C830-O$2)))</f>
        <v>12.29</v>
      </c>
      <c r="P830" s="103" t="n">
        <f aca="false">IF(P$1="P",MAX(0,P$2-$C830),IF(P$1="C",MAX(0,$C830-P$2)))</f>
        <v>7.29</v>
      </c>
      <c r="Q830" s="103" t="n">
        <f aca="false">IF(Q$1="P",MAX(0,Q$2-$C830),IF(Q$1="C",MAX(0,$C830-Q$2)))</f>
        <v>2.29</v>
      </c>
      <c r="R830" s="103" t="n">
        <f aca="false">IF(R$1="P",MAX(0,R$2-$C830),IF(R$1="C",MAX(0,$C830-R$2)))</f>
        <v>0</v>
      </c>
      <c r="S830" s="103" t="n">
        <f aca="false">IF(S$1="P",MAX(0,S$2-$C830),IF(S$1="C",MAX(0,$C830-S$2)))</f>
        <v>0</v>
      </c>
      <c r="T830" s="104" t="n">
        <f aca="false">A830</f>
        <v>39</v>
      </c>
      <c r="U830" s="105" t="n">
        <f aca="false">VLOOKUP($B830,Gas!$B$3:$E$2506,2)</f>
        <v>5.125</v>
      </c>
      <c r="V830" s="46" t="n">
        <f aca="false">C830/U830</f>
        <v>8.25170731707317</v>
      </c>
      <c r="W830" s="99" t="n">
        <f aca="false">VLOOKUP($B830,Gas!$B$3:$E$2506,4)</f>
        <v>0.322773176270137</v>
      </c>
    </row>
    <row r="831" customFormat="false" ht="12.75" hidden="false" customHeight="false" outlineLevel="0" collapsed="false">
      <c r="A831" s="95" t="n">
        <f aca="false">MONTH(B831)+(YEAR(B831)-1998)*12</f>
        <v>39</v>
      </c>
      <c r="B831" s="114" t="n">
        <v>36963</v>
      </c>
      <c r="C831" s="115" t="n">
        <v>41.76</v>
      </c>
      <c r="D831" s="98" t="n">
        <f aca="false">LN(C831/C830)</f>
        <v>-0.012611707910014</v>
      </c>
      <c r="E831" s="106" t="n">
        <f aca="false">STDEV(D822:D831)*SQRT(trade_day)</f>
        <v>1.96050606621556</v>
      </c>
      <c r="F831" s="97"/>
      <c r="G831" s="103" t="n">
        <f aca="false">IF(G$1="P",MAX(0,G$2-$C831),IF(G$1="C",MAX(0,$C831-G$2)))</f>
        <v>0</v>
      </c>
      <c r="H831" s="103" t="n">
        <f aca="false">IF(H$1="P",MAX(0,H$2-$C831),IF(H$1="C",MAX(0,$C831-H$2)))</f>
        <v>0</v>
      </c>
      <c r="I831" s="103" t="n">
        <f aca="false">IF(I$1="P",MAX(0,I$2-$C831),IF(I$1="C",MAX(0,$C831-I$2)))</f>
        <v>0</v>
      </c>
      <c r="J831" s="103" t="n">
        <f aca="false">IF(J$1="P",MAX(0,J$2-$C831),IF(J$1="C",MAX(0,$C831-J$2)))</f>
        <v>0</v>
      </c>
      <c r="K831" s="103" t="n">
        <f aca="false">IF(K$1="P",MAX(0,K$2-$C831),IF(K$1="C",MAX(0,$C831-K$2)))</f>
        <v>0</v>
      </c>
      <c r="L831" s="103" t="n">
        <f aca="false">IF(L$1="P",MAX(0,L$2-$C831),IF(L$1="C",MAX(0,$C831-L$2)))</f>
        <v>8.24</v>
      </c>
      <c r="M831" s="103" t="n">
        <f aca="false">IF(M$1="P",MAX(0,M$2-$C831),IF(M$1="C",MAX(0,$C831-M$2)))</f>
        <v>21.76</v>
      </c>
      <c r="N831" s="103" t="n">
        <f aca="false">IF(N$1="P",MAX(0,N$2-$C831),IF(N$1="C",MAX(0,$C831-N$2)))</f>
        <v>16.76</v>
      </c>
      <c r="O831" s="103" t="n">
        <f aca="false">IF(O$1="P",MAX(0,O$2-$C831),IF(O$1="C",MAX(0,$C831-O$2)))</f>
        <v>11.76</v>
      </c>
      <c r="P831" s="103" t="n">
        <f aca="false">IF(P$1="P",MAX(0,P$2-$C831),IF(P$1="C",MAX(0,$C831-P$2)))</f>
        <v>6.76</v>
      </c>
      <c r="Q831" s="103" t="n">
        <f aca="false">IF(Q$1="P",MAX(0,Q$2-$C831),IF(Q$1="C",MAX(0,$C831-Q$2)))</f>
        <v>1.76</v>
      </c>
      <c r="R831" s="103" t="n">
        <f aca="false">IF(R$1="P",MAX(0,R$2-$C831),IF(R$1="C",MAX(0,$C831-R$2)))</f>
        <v>0</v>
      </c>
      <c r="S831" s="103" t="n">
        <f aca="false">IF(S$1="P",MAX(0,S$2-$C831),IF(S$1="C",MAX(0,$C831-S$2)))</f>
        <v>0</v>
      </c>
      <c r="T831" s="104" t="n">
        <f aca="false">A831</f>
        <v>39</v>
      </c>
      <c r="U831" s="105" t="n">
        <f aca="false">VLOOKUP($B831,Gas!$B$3:$E$2506,2)</f>
        <v>4.98</v>
      </c>
      <c r="V831" s="46" t="n">
        <f aca="false">C831/U831</f>
        <v>8.3855421686747</v>
      </c>
      <c r="W831" s="99" t="n">
        <f aca="false">VLOOKUP($B831,Gas!$B$3:$E$2506,4)</f>
        <v>0.368596221758645</v>
      </c>
    </row>
    <row r="832" customFormat="false" ht="12.75" hidden="false" customHeight="false" outlineLevel="0" collapsed="false">
      <c r="A832" s="95" t="n">
        <f aca="false">MONTH(B832)+(YEAR(B832)-1998)*12</f>
        <v>39</v>
      </c>
      <c r="B832" s="114" t="n">
        <v>36964</v>
      </c>
      <c r="C832" s="115" t="n">
        <v>38.68</v>
      </c>
      <c r="D832" s="98" t="n">
        <f aca="false">LN(C832/C831)</f>
        <v>-0.0766162729892897</v>
      </c>
      <c r="E832" s="106" t="n">
        <f aca="false">STDEV(D823:D832)*SQRT(trade_day)</f>
        <v>1.78976184215891</v>
      </c>
      <c r="F832" s="97"/>
      <c r="G832" s="103" t="n">
        <f aca="false">IF(G$1="P",MAX(0,G$2-$C832),IF(G$1="C",MAX(0,$C832-G$2)))</f>
        <v>0</v>
      </c>
      <c r="H832" s="103" t="n">
        <f aca="false">IF(H$1="P",MAX(0,H$2-$C832),IF(H$1="C",MAX(0,$C832-H$2)))</f>
        <v>0</v>
      </c>
      <c r="I832" s="103" t="n">
        <f aca="false">IF(I$1="P",MAX(0,I$2-$C832),IF(I$1="C",MAX(0,$C832-I$2)))</f>
        <v>0</v>
      </c>
      <c r="J832" s="103" t="n">
        <f aca="false">IF(J$1="P",MAX(0,J$2-$C832),IF(J$1="C",MAX(0,$C832-J$2)))</f>
        <v>0</v>
      </c>
      <c r="K832" s="103" t="n">
        <f aca="false">IF(K$1="P",MAX(0,K$2-$C832),IF(K$1="C",MAX(0,$C832-K$2)))</f>
        <v>1.32</v>
      </c>
      <c r="L832" s="103" t="n">
        <f aca="false">IF(L$1="P",MAX(0,L$2-$C832),IF(L$1="C",MAX(0,$C832-L$2)))</f>
        <v>11.32</v>
      </c>
      <c r="M832" s="103" t="n">
        <f aca="false">IF(M$1="P",MAX(0,M$2-$C832),IF(M$1="C",MAX(0,$C832-M$2)))</f>
        <v>18.68</v>
      </c>
      <c r="N832" s="103" t="n">
        <f aca="false">IF(N$1="P",MAX(0,N$2-$C832),IF(N$1="C",MAX(0,$C832-N$2)))</f>
        <v>13.68</v>
      </c>
      <c r="O832" s="103" t="n">
        <f aca="false">IF(O$1="P",MAX(0,O$2-$C832),IF(O$1="C",MAX(0,$C832-O$2)))</f>
        <v>8.68</v>
      </c>
      <c r="P832" s="103" t="n">
        <f aca="false">IF(P$1="P",MAX(0,P$2-$C832),IF(P$1="C",MAX(0,$C832-P$2)))</f>
        <v>3.68</v>
      </c>
      <c r="Q832" s="103" t="n">
        <f aca="false">IF(Q$1="P",MAX(0,Q$2-$C832),IF(Q$1="C",MAX(0,$C832-Q$2)))</f>
        <v>0</v>
      </c>
      <c r="R832" s="103" t="n">
        <f aca="false">IF(R$1="P",MAX(0,R$2-$C832),IF(R$1="C",MAX(0,$C832-R$2)))</f>
        <v>0</v>
      </c>
      <c r="S832" s="103" t="n">
        <f aca="false">IF(S$1="P",MAX(0,S$2-$C832),IF(S$1="C",MAX(0,$C832-S$2)))</f>
        <v>0</v>
      </c>
      <c r="T832" s="104" t="n">
        <f aca="false">A832</f>
        <v>39</v>
      </c>
      <c r="U832" s="105" t="n">
        <f aca="false">VLOOKUP($B832,Gas!$B$3:$E$2506,2)</f>
        <v>5.075</v>
      </c>
      <c r="V832" s="46" t="n">
        <f aca="false">C832/U832</f>
        <v>7.62167487684729</v>
      </c>
      <c r="W832" s="99" t="n">
        <f aca="false">VLOOKUP($B832,Gas!$B$3:$E$2506,4)</f>
        <v>0.390186350998771</v>
      </c>
    </row>
    <row r="833" customFormat="false" ht="12.75" hidden="false" customHeight="false" outlineLevel="0" collapsed="false">
      <c r="A833" s="95" t="n">
        <f aca="false">MONTH(B833)+(YEAR(B833)-1998)*12</f>
        <v>39</v>
      </c>
      <c r="B833" s="114" t="n">
        <v>36965</v>
      </c>
      <c r="C833" s="115" t="n">
        <v>37.02</v>
      </c>
      <c r="D833" s="98" t="n">
        <f aca="false">LN(C833/C832)</f>
        <v>-0.0438643634397421</v>
      </c>
      <c r="E833" s="106" t="n">
        <f aca="false">STDEV(D824:D833)*SQRT(trade_day)</f>
        <v>1.78688627156444</v>
      </c>
      <c r="F833" s="97"/>
      <c r="G833" s="103" t="n">
        <f aca="false">IF(G$1="P",MAX(0,G$2-$C833),IF(G$1="C",MAX(0,$C833-G$2)))</f>
        <v>0</v>
      </c>
      <c r="H833" s="103" t="n">
        <f aca="false">IF(H$1="P",MAX(0,H$2-$C833),IF(H$1="C",MAX(0,$C833-H$2)))</f>
        <v>0</v>
      </c>
      <c r="I833" s="103" t="n">
        <f aca="false">IF(I$1="P",MAX(0,I$2-$C833),IF(I$1="C",MAX(0,$C833-I$2)))</f>
        <v>0</v>
      </c>
      <c r="J833" s="103" t="n">
        <f aca="false">IF(J$1="P",MAX(0,J$2-$C833),IF(J$1="C",MAX(0,$C833-J$2)))</f>
        <v>0</v>
      </c>
      <c r="K833" s="103" t="n">
        <f aca="false">IF(K$1="P",MAX(0,K$2-$C833),IF(K$1="C",MAX(0,$C833-K$2)))</f>
        <v>2.98</v>
      </c>
      <c r="L833" s="103" t="n">
        <f aca="false">IF(L$1="P",MAX(0,L$2-$C833),IF(L$1="C",MAX(0,$C833-L$2)))</f>
        <v>12.98</v>
      </c>
      <c r="M833" s="103" t="n">
        <f aca="false">IF(M$1="P",MAX(0,M$2-$C833),IF(M$1="C",MAX(0,$C833-M$2)))</f>
        <v>17.02</v>
      </c>
      <c r="N833" s="103" t="n">
        <f aca="false">IF(N$1="P",MAX(0,N$2-$C833),IF(N$1="C",MAX(0,$C833-N$2)))</f>
        <v>12.02</v>
      </c>
      <c r="O833" s="103" t="n">
        <f aca="false">IF(O$1="P",MAX(0,O$2-$C833),IF(O$1="C",MAX(0,$C833-O$2)))</f>
        <v>7.02</v>
      </c>
      <c r="P833" s="103" t="n">
        <f aca="false">IF(P$1="P",MAX(0,P$2-$C833),IF(P$1="C",MAX(0,$C833-P$2)))</f>
        <v>2.02</v>
      </c>
      <c r="Q833" s="103" t="n">
        <f aca="false">IF(Q$1="P",MAX(0,Q$2-$C833),IF(Q$1="C",MAX(0,$C833-Q$2)))</f>
        <v>0</v>
      </c>
      <c r="R833" s="103" t="n">
        <f aca="false">IF(R$1="P",MAX(0,R$2-$C833),IF(R$1="C",MAX(0,$C833-R$2)))</f>
        <v>0</v>
      </c>
      <c r="S833" s="103" t="n">
        <f aca="false">IF(S$1="P",MAX(0,S$2-$C833),IF(S$1="C",MAX(0,$C833-S$2)))</f>
        <v>0</v>
      </c>
      <c r="T833" s="104" t="n">
        <f aca="false">A833</f>
        <v>39</v>
      </c>
      <c r="U833" s="105" t="n">
        <f aca="false">VLOOKUP($B833,Gas!$B$3:$E$2506,2)</f>
        <v>4.99</v>
      </c>
      <c r="V833" s="46" t="n">
        <f aca="false">C833/U833</f>
        <v>7.4188376753507</v>
      </c>
      <c r="W833" s="99" t="n">
        <f aca="false">VLOOKUP($B833,Gas!$B$3:$E$2506,4)</f>
        <v>0.402807950379016</v>
      </c>
    </row>
    <row r="834" customFormat="false" ht="12.75" hidden="false" customHeight="false" outlineLevel="0" collapsed="false">
      <c r="A834" s="95" t="n">
        <f aca="false">MONTH(B834)+(YEAR(B834)-1998)*12</f>
        <v>39</v>
      </c>
      <c r="B834" s="114" t="n">
        <v>36966</v>
      </c>
      <c r="C834" s="115" t="n">
        <v>34.53</v>
      </c>
      <c r="D834" s="98" t="n">
        <f aca="false">LN(C834/C833)</f>
        <v>-0.0696297957434506</v>
      </c>
      <c r="E834" s="106" t="n">
        <f aca="false">STDEV(D825:D834)*SQRT(trade_day)</f>
        <v>1.56972222537243</v>
      </c>
      <c r="F834" s="97"/>
      <c r="G834" s="103" t="n">
        <f aca="false">IF(G$1="P",MAX(0,G$2-$C834),IF(G$1="C",MAX(0,$C834-G$2)))</f>
        <v>0</v>
      </c>
      <c r="H834" s="103" t="n">
        <f aca="false">IF(H$1="P",MAX(0,H$2-$C834),IF(H$1="C",MAX(0,$C834-H$2)))</f>
        <v>0</v>
      </c>
      <c r="I834" s="103" t="n">
        <f aca="false">IF(I$1="P",MAX(0,I$2-$C834),IF(I$1="C",MAX(0,$C834-I$2)))</f>
        <v>0</v>
      </c>
      <c r="J834" s="103" t="n">
        <f aca="false">IF(J$1="P",MAX(0,J$2-$C834),IF(J$1="C",MAX(0,$C834-J$2)))</f>
        <v>0.469999999999999</v>
      </c>
      <c r="K834" s="103" t="n">
        <f aca="false">IF(K$1="P",MAX(0,K$2-$C834),IF(K$1="C",MAX(0,$C834-K$2)))</f>
        <v>5.47</v>
      </c>
      <c r="L834" s="103" t="n">
        <f aca="false">IF(L$1="P",MAX(0,L$2-$C834),IF(L$1="C",MAX(0,$C834-L$2)))</f>
        <v>15.47</v>
      </c>
      <c r="M834" s="103" t="n">
        <f aca="false">IF(M$1="P",MAX(0,M$2-$C834),IF(M$1="C",MAX(0,$C834-M$2)))</f>
        <v>14.53</v>
      </c>
      <c r="N834" s="103" t="n">
        <f aca="false">IF(N$1="P",MAX(0,N$2-$C834),IF(N$1="C",MAX(0,$C834-N$2)))</f>
        <v>9.53</v>
      </c>
      <c r="O834" s="103" t="n">
        <f aca="false">IF(O$1="P",MAX(0,O$2-$C834),IF(O$1="C",MAX(0,$C834-O$2)))</f>
        <v>4.53</v>
      </c>
      <c r="P834" s="103" t="n">
        <f aca="false">IF(P$1="P",MAX(0,P$2-$C834),IF(P$1="C",MAX(0,$C834-P$2)))</f>
        <v>0</v>
      </c>
      <c r="Q834" s="103" t="n">
        <f aca="false">IF(Q$1="P",MAX(0,Q$2-$C834),IF(Q$1="C",MAX(0,$C834-Q$2)))</f>
        <v>0</v>
      </c>
      <c r="R834" s="103" t="n">
        <f aca="false">IF(R$1="P",MAX(0,R$2-$C834),IF(R$1="C",MAX(0,$C834-R$2)))</f>
        <v>0</v>
      </c>
      <c r="S834" s="103" t="n">
        <f aca="false">IF(S$1="P",MAX(0,S$2-$C834),IF(S$1="C",MAX(0,$C834-S$2)))</f>
        <v>0</v>
      </c>
      <c r="T834" s="104" t="n">
        <f aca="false">A834</f>
        <v>39</v>
      </c>
      <c r="U834" s="105" t="n">
        <f aca="false">VLOOKUP($B834,Gas!$B$3:$E$2506,2)</f>
        <v>4.915</v>
      </c>
      <c r="V834" s="46" t="n">
        <f aca="false">C834/U834</f>
        <v>7.02543234994914</v>
      </c>
      <c r="W834" s="99" t="n">
        <f aca="false">VLOOKUP($B834,Gas!$B$3:$E$2506,4)</f>
        <v>0.269156844017945</v>
      </c>
    </row>
    <row r="835" customFormat="false" ht="12.75" hidden="false" customHeight="false" outlineLevel="0" collapsed="false">
      <c r="A835" s="95" t="n">
        <f aca="false">MONTH(B835)+(YEAR(B835)-1998)*12</f>
        <v>39</v>
      </c>
      <c r="B835" s="114" t="n">
        <v>36969</v>
      </c>
      <c r="C835" s="115" t="n">
        <v>42.03</v>
      </c>
      <c r="D835" s="98" t="n">
        <f aca="false">LN(C835/C834)</f>
        <v>0.196555137615124</v>
      </c>
      <c r="E835" s="106" t="n">
        <f aca="false">STDEV(D826:D835)*SQRT(trade_day)</f>
        <v>1.74651399716056</v>
      </c>
      <c r="F835" s="97"/>
      <c r="G835" s="103" t="n">
        <f aca="false">IF(G$1="P",MAX(0,G$2-$C835),IF(G$1="C",MAX(0,$C835-G$2)))</f>
        <v>0</v>
      </c>
      <c r="H835" s="103" t="n">
        <f aca="false">IF(H$1="P",MAX(0,H$2-$C835),IF(H$1="C",MAX(0,$C835-H$2)))</f>
        <v>0</v>
      </c>
      <c r="I835" s="103" t="n">
        <f aca="false">IF(I$1="P",MAX(0,I$2-$C835),IF(I$1="C",MAX(0,$C835-I$2)))</f>
        <v>0</v>
      </c>
      <c r="J835" s="103" t="n">
        <f aca="false">IF(J$1="P",MAX(0,J$2-$C835),IF(J$1="C",MAX(0,$C835-J$2)))</f>
        <v>0</v>
      </c>
      <c r="K835" s="103" t="n">
        <f aca="false">IF(K$1="P",MAX(0,K$2-$C835),IF(K$1="C",MAX(0,$C835-K$2)))</f>
        <v>0</v>
      </c>
      <c r="L835" s="103" t="n">
        <f aca="false">IF(L$1="P",MAX(0,L$2-$C835),IF(L$1="C",MAX(0,$C835-L$2)))</f>
        <v>7.97</v>
      </c>
      <c r="M835" s="103" t="n">
        <f aca="false">IF(M$1="P",MAX(0,M$2-$C835),IF(M$1="C",MAX(0,$C835-M$2)))</f>
        <v>22.03</v>
      </c>
      <c r="N835" s="103" t="n">
        <f aca="false">IF(N$1="P",MAX(0,N$2-$C835),IF(N$1="C",MAX(0,$C835-N$2)))</f>
        <v>17.03</v>
      </c>
      <c r="O835" s="103" t="n">
        <f aca="false">IF(O$1="P",MAX(0,O$2-$C835),IF(O$1="C",MAX(0,$C835-O$2)))</f>
        <v>12.03</v>
      </c>
      <c r="P835" s="103" t="n">
        <f aca="false">IF(P$1="P",MAX(0,P$2-$C835),IF(P$1="C",MAX(0,$C835-P$2)))</f>
        <v>7.03</v>
      </c>
      <c r="Q835" s="103" t="n">
        <f aca="false">IF(Q$1="P",MAX(0,Q$2-$C835),IF(Q$1="C",MAX(0,$C835-Q$2)))</f>
        <v>2.03</v>
      </c>
      <c r="R835" s="103" t="n">
        <f aca="false">IF(R$1="P",MAX(0,R$2-$C835),IF(R$1="C",MAX(0,$C835-R$2)))</f>
        <v>0</v>
      </c>
      <c r="S835" s="103" t="n">
        <f aca="false">IF(S$1="P",MAX(0,S$2-$C835),IF(S$1="C",MAX(0,$C835-S$2)))</f>
        <v>0</v>
      </c>
      <c r="T835" s="104" t="n">
        <f aca="false">A835</f>
        <v>39</v>
      </c>
      <c r="U835" s="105" t="n">
        <f aca="false">VLOOKUP($B835,Gas!$B$3:$E$2506,2)</f>
        <v>4.98</v>
      </c>
      <c r="V835" s="46" t="n">
        <f aca="false">C835/U835</f>
        <v>8.43975903614458</v>
      </c>
      <c r="W835" s="99" t="n">
        <f aca="false">VLOOKUP($B835,Gas!$B$3:$E$2506,4)</f>
        <v>0.29425118624747</v>
      </c>
    </row>
    <row r="836" customFormat="false" ht="12.75" hidden="false" customHeight="false" outlineLevel="0" collapsed="false">
      <c r="A836" s="95" t="n">
        <f aca="false">MONTH(B836)+(YEAR(B836)-1998)*12</f>
        <v>39</v>
      </c>
      <c r="B836" s="114" t="n">
        <v>36970</v>
      </c>
      <c r="C836" s="115" t="n">
        <v>48.52</v>
      </c>
      <c r="D836" s="98" t="n">
        <f aca="false">LN(C836/C835)</f>
        <v>0.143592435058824</v>
      </c>
      <c r="E836" s="106" t="n">
        <f aca="false">STDEV(D827:D836)*SQRT(trade_day)</f>
        <v>1.76856521281642</v>
      </c>
      <c r="F836" s="97"/>
      <c r="G836" s="103" t="n">
        <f aca="false">IF(G$1="P",MAX(0,G$2-$C836),IF(G$1="C",MAX(0,$C836-G$2)))</f>
        <v>0</v>
      </c>
      <c r="H836" s="103" t="n">
        <f aca="false">IF(H$1="P",MAX(0,H$2-$C836),IF(H$1="C",MAX(0,$C836-H$2)))</f>
        <v>0</v>
      </c>
      <c r="I836" s="103" t="n">
        <f aca="false">IF(I$1="P",MAX(0,I$2-$C836),IF(I$1="C",MAX(0,$C836-I$2)))</f>
        <v>0</v>
      </c>
      <c r="J836" s="103" t="n">
        <f aca="false">IF(J$1="P",MAX(0,J$2-$C836),IF(J$1="C",MAX(0,$C836-J$2)))</f>
        <v>0</v>
      </c>
      <c r="K836" s="103" t="n">
        <f aca="false">IF(K$1="P",MAX(0,K$2-$C836),IF(K$1="C",MAX(0,$C836-K$2)))</f>
        <v>0</v>
      </c>
      <c r="L836" s="103" t="n">
        <f aca="false">IF(L$1="P",MAX(0,L$2-$C836),IF(L$1="C",MAX(0,$C836-L$2)))</f>
        <v>1.48</v>
      </c>
      <c r="M836" s="103" t="n">
        <f aca="false">IF(M$1="P",MAX(0,M$2-$C836),IF(M$1="C",MAX(0,$C836-M$2)))</f>
        <v>28.52</v>
      </c>
      <c r="N836" s="103" t="n">
        <f aca="false">IF(N$1="P",MAX(0,N$2-$C836),IF(N$1="C",MAX(0,$C836-N$2)))</f>
        <v>23.52</v>
      </c>
      <c r="O836" s="103" t="n">
        <f aca="false">IF(O$1="P",MAX(0,O$2-$C836),IF(O$1="C",MAX(0,$C836-O$2)))</f>
        <v>18.52</v>
      </c>
      <c r="P836" s="103" t="n">
        <f aca="false">IF(P$1="P",MAX(0,P$2-$C836),IF(P$1="C",MAX(0,$C836-P$2)))</f>
        <v>13.52</v>
      </c>
      <c r="Q836" s="103" t="n">
        <f aca="false">IF(Q$1="P",MAX(0,Q$2-$C836),IF(Q$1="C",MAX(0,$C836-Q$2)))</f>
        <v>8.52</v>
      </c>
      <c r="R836" s="103" t="n">
        <f aca="false">IF(R$1="P",MAX(0,R$2-$C836),IF(R$1="C",MAX(0,$C836-R$2)))</f>
        <v>0</v>
      </c>
      <c r="S836" s="103" t="n">
        <f aca="false">IF(S$1="P",MAX(0,S$2-$C836),IF(S$1="C",MAX(0,$C836-S$2)))</f>
        <v>0</v>
      </c>
      <c r="T836" s="104" t="n">
        <f aca="false">A836</f>
        <v>39</v>
      </c>
      <c r="U836" s="105" t="n">
        <f aca="false">VLOOKUP($B836,Gas!$B$3:$E$2506,2)</f>
        <v>5.065</v>
      </c>
      <c r="V836" s="46" t="n">
        <f aca="false">C836/U836</f>
        <v>9.57946692991115</v>
      </c>
      <c r="W836" s="99" t="n">
        <f aca="false">VLOOKUP($B836,Gas!$B$3:$E$2506,4)</f>
        <v>0.294642209719712</v>
      </c>
    </row>
    <row r="837" customFormat="false" ht="12.75" hidden="false" customHeight="false" outlineLevel="0" collapsed="false">
      <c r="A837" s="95" t="n">
        <f aca="false">MONTH(B837)+(YEAR(B837)-1998)*12</f>
        <v>39</v>
      </c>
      <c r="B837" s="114" t="n">
        <v>36971</v>
      </c>
      <c r="C837" s="115" t="n">
        <v>47.36</v>
      </c>
      <c r="D837" s="98" t="n">
        <f aca="false">LN(C837/C836)</f>
        <v>-0.0241980935000992</v>
      </c>
      <c r="E837" s="106" t="n">
        <f aca="false">STDEV(D828:D837)*SQRT(trade_day)</f>
        <v>1.72274447069228</v>
      </c>
      <c r="F837" s="97"/>
      <c r="G837" s="103" t="n">
        <f aca="false">IF(G$1="P",MAX(0,G$2-$C837),IF(G$1="C",MAX(0,$C837-G$2)))</f>
        <v>0</v>
      </c>
      <c r="H837" s="103" t="n">
        <f aca="false">IF(H$1="P",MAX(0,H$2-$C837),IF(H$1="C",MAX(0,$C837-H$2)))</f>
        <v>0</v>
      </c>
      <c r="I837" s="103" t="n">
        <f aca="false">IF(I$1="P",MAX(0,I$2-$C837),IF(I$1="C",MAX(0,$C837-I$2)))</f>
        <v>0</v>
      </c>
      <c r="J837" s="103" t="n">
        <f aca="false">IF(J$1="P",MAX(0,J$2-$C837),IF(J$1="C",MAX(0,$C837-J$2)))</f>
        <v>0</v>
      </c>
      <c r="K837" s="103" t="n">
        <f aca="false">IF(K$1="P",MAX(0,K$2-$C837),IF(K$1="C",MAX(0,$C837-K$2)))</f>
        <v>0</v>
      </c>
      <c r="L837" s="103" t="n">
        <f aca="false">IF(L$1="P",MAX(0,L$2-$C837),IF(L$1="C",MAX(0,$C837-L$2)))</f>
        <v>2.64</v>
      </c>
      <c r="M837" s="103" t="n">
        <f aca="false">IF(M$1="P",MAX(0,M$2-$C837),IF(M$1="C",MAX(0,$C837-M$2)))</f>
        <v>27.36</v>
      </c>
      <c r="N837" s="103" t="n">
        <f aca="false">IF(N$1="P",MAX(0,N$2-$C837),IF(N$1="C",MAX(0,$C837-N$2)))</f>
        <v>22.36</v>
      </c>
      <c r="O837" s="103" t="n">
        <f aca="false">IF(O$1="P",MAX(0,O$2-$C837),IF(O$1="C",MAX(0,$C837-O$2)))</f>
        <v>17.36</v>
      </c>
      <c r="P837" s="103" t="n">
        <f aca="false">IF(P$1="P",MAX(0,P$2-$C837),IF(P$1="C",MAX(0,$C837-P$2)))</f>
        <v>12.36</v>
      </c>
      <c r="Q837" s="103" t="n">
        <f aca="false">IF(Q$1="P",MAX(0,Q$2-$C837),IF(Q$1="C",MAX(0,$C837-Q$2)))</f>
        <v>7.36</v>
      </c>
      <c r="R837" s="103" t="n">
        <f aca="false">IF(R$1="P",MAX(0,R$2-$C837),IF(R$1="C",MAX(0,$C837-R$2)))</f>
        <v>0</v>
      </c>
      <c r="S837" s="103" t="n">
        <f aca="false">IF(S$1="P",MAX(0,S$2-$C837),IF(S$1="C",MAX(0,$C837-S$2)))</f>
        <v>0</v>
      </c>
      <c r="T837" s="104" t="n">
        <f aca="false">A837</f>
        <v>39</v>
      </c>
      <c r="U837" s="105" t="n">
        <f aca="false">VLOOKUP($B837,Gas!$B$3:$E$2506,2)</f>
        <v>5.08</v>
      </c>
      <c r="V837" s="46" t="n">
        <f aca="false">C837/U837</f>
        <v>9.32283464566929</v>
      </c>
      <c r="W837" s="99" t="n">
        <f aca="false">VLOOKUP($B837,Gas!$B$3:$E$2506,4)</f>
        <v>0.295661414848891</v>
      </c>
    </row>
    <row r="838" customFormat="false" ht="12.75" hidden="false" customHeight="false" outlineLevel="0" collapsed="false">
      <c r="A838" s="95" t="n">
        <f aca="false">MONTH(B838)+(YEAR(B838)-1998)*12</f>
        <v>39</v>
      </c>
      <c r="B838" s="114" t="n">
        <v>36972</v>
      </c>
      <c r="C838" s="115" t="n">
        <v>41.07</v>
      </c>
      <c r="D838" s="98" t="n">
        <f aca="false">LN(C838/C837)</f>
        <v>-0.142500062607283</v>
      </c>
      <c r="E838" s="106" t="n">
        <f aca="false">STDEV(D829:D838)*SQRT(trade_day)</f>
        <v>1.63109933291437</v>
      </c>
      <c r="F838" s="97"/>
      <c r="G838" s="103" t="n">
        <f aca="false">IF(G$1="P",MAX(0,G$2-$C838),IF(G$1="C",MAX(0,$C838-G$2)))</f>
        <v>0</v>
      </c>
      <c r="H838" s="103" t="n">
        <f aca="false">IF(H$1="P",MAX(0,H$2-$C838),IF(H$1="C",MAX(0,$C838-H$2)))</f>
        <v>0</v>
      </c>
      <c r="I838" s="103" t="n">
        <f aca="false">IF(I$1="P",MAX(0,I$2-$C838),IF(I$1="C",MAX(0,$C838-I$2)))</f>
        <v>0</v>
      </c>
      <c r="J838" s="103" t="n">
        <f aca="false">IF(J$1="P",MAX(0,J$2-$C838),IF(J$1="C",MAX(0,$C838-J$2)))</f>
        <v>0</v>
      </c>
      <c r="K838" s="103" t="n">
        <f aca="false">IF(K$1="P",MAX(0,K$2-$C838),IF(K$1="C",MAX(0,$C838-K$2)))</f>
        <v>0</v>
      </c>
      <c r="L838" s="103" t="n">
        <f aca="false">IF(L$1="P",MAX(0,L$2-$C838),IF(L$1="C",MAX(0,$C838-L$2)))</f>
        <v>8.93</v>
      </c>
      <c r="M838" s="103" t="n">
        <f aca="false">IF(M$1="P",MAX(0,M$2-$C838),IF(M$1="C",MAX(0,$C838-M$2)))</f>
        <v>21.07</v>
      </c>
      <c r="N838" s="103" t="n">
        <f aca="false">IF(N$1="P",MAX(0,N$2-$C838),IF(N$1="C",MAX(0,$C838-N$2)))</f>
        <v>16.07</v>
      </c>
      <c r="O838" s="103" t="n">
        <f aca="false">IF(O$1="P",MAX(0,O$2-$C838),IF(O$1="C",MAX(0,$C838-O$2)))</f>
        <v>11.07</v>
      </c>
      <c r="P838" s="103" t="n">
        <f aca="false">IF(P$1="P",MAX(0,P$2-$C838),IF(P$1="C",MAX(0,$C838-P$2)))</f>
        <v>6.07</v>
      </c>
      <c r="Q838" s="103" t="n">
        <f aca="false">IF(Q$1="P",MAX(0,Q$2-$C838),IF(Q$1="C",MAX(0,$C838-Q$2)))</f>
        <v>1.07</v>
      </c>
      <c r="R838" s="103" t="n">
        <f aca="false">IF(R$1="P",MAX(0,R$2-$C838),IF(R$1="C",MAX(0,$C838-R$2)))</f>
        <v>0</v>
      </c>
      <c r="S838" s="103" t="n">
        <f aca="false">IF(S$1="P",MAX(0,S$2-$C838),IF(S$1="C",MAX(0,$C838-S$2)))</f>
        <v>0</v>
      </c>
      <c r="T838" s="104" t="n">
        <f aca="false">A838</f>
        <v>39</v>
      </c>
      <c r="U838" s="105" t="n">
        <f aca="false">VLOOKUP($B838,Gas!$B$3:$E$2506,2)</f>
        <v>5.175</v>
      </c>
      <c r="V838" s="46" t="n">
        <f aca="false">C838/U838</f>
        <v>7.93623188405797</v>
      </c>
      <c r="W838" s="99" t="n">
        <f aca="false">VLOOKUP($B838,Gas!$B$3:$E$2506,4)</f>
        <v>0.318231256677519</v>
      </c>
    </row>
    <row r="839" customFormat="false" ht="12.75" hidden="false" customHeight="false" outlineLevel="0" collapsed="false">
      <c r="A839" s="95" t="n">
        <f aca="false">MONTH(B839)+(YEAR(B839)-1998)*12</f>
        <v>39</v>
      </c>
      <c r="B839" s="114" t="n">
        <v>36973</v>
      </c>
      <c r="C839" s="115" t="n">
        <v>44.17</v>
      </c>
      <c r="D839" s="98" t="n">
        <f aca="false">LN(C839/C838)</f>
        <v>0.0727678976399679</v>
      </c>
      <c r="E839" s="106" t="n">
        <f aca="false">STDEV(D830:D839)*SQRT(trade_day)</f>
        <v>1.6509019512361</v>
      </c>
      <c r="F839" s="97"/>
      <c r="G839" s="103" t="n">
        <f aca="false">IF(G$1="P",MAX(0,G$2-$C839),IF(G$1="C",MAX(0,$C839-G$2)))</f>
        <v>0</v>
      </c>
      <c r="H839" s="103" t="n">
        <f aca="false">IF(H$1="P",MAX(0,H$2-$C839),IF(H$1="C",MAX(0,$C839-H$2)))</f>
        <v>0</v>
      </c>
      <c r="I839" s="103" t="n">
        <f aca="false">IF(I$1="P",MAX(0,I$2-$C839),IF(I$1="C",MAX(0,$C839-I$2)))</f>
        <v>0</v>
      </c>
      <c r="J839" s="103" t="n">
        <f aca="false">IF(J$1="P",MAX(0,J$2-$C839),IF(J$1="C",MAX(0,$C839-J$2)))</f>
        <v>0</v>
      </c>
      <c r="K839" s="103" t="n">
        <f aca="false">IF(K$1="P",MAX(0,K$2-$C839),IF(K$1="C",MAX(0,$C839-K$2)))</f>
        <v>0</v>
      </c>
      <c r="L839" s="103" t="n">
        <f aca="false">IF(L$1="P",MAX(0,L$2-$C839),IF(L$1="C",MAX(0,$C839-L$2)))</f>
        <v>5.83</v>
      </c>
      <c r="M839" s="103" t="n">
        <f aca="false">IF(M$1="P",MAX(0,M$2-$C839),IF(M$1="C",MAX(0,$C839-M$2)))</f>
        <v>24.17</v>
      </c>
      <c r="N839" s="103" t="n">
        <f aca="false">IF(N$1="P",MAX(0,N$2-$C839),IF(N$1="C",MAX(0,$C839-N$2)))</f>
        <v>19.17</v>
      </c>
      <c r="O839" s="103" t="n">
        <f aca="false">IF(O$1="P",MAX(0,O$2-$C839),IF(O$1="C",MAX(0,$C839-O$2)))</f>
        <v>14.17</v>
      </c>
      <c r="P839" s="103" t="n">
        <f aca="false">IF(P$1="P",MAX(0,P$2-$C839),IF(P$1="C",MAX(0,$C839-P$2)))</f>
        <v>9.17</v>
      </c>
      <c r="Q839" s="103" t="n">
        <f aca="false">IF(Q$1="P",MAX(0,Q$2-$C839),IF(Q$1="C",MAX(0,$C839-Q$2)))</f>
        <v>4.17</v>
      </c>
      <c r="R839" s="103" t="n">
        <f aca="false">IF(R$1="P",MAX(0,R$2-$C839),IF(R$1="C",MAX(0,$C839-R$2)))</f>
        <v>0</v>
      </c>
      <c r="S839" s="103" t="n">
        <f aca="false">IF(S$1="P",MAX(0,S$2-$C839),IF(S$1="C",MAX(0,$C839-S$2)))</f>
        <v>0</v>
      </c>
      <c r="T839" s="104" t="n">
        <f aca="false">A839</f>
        <v>39</v>
      </c>
      <c r="U839" s="105" t="n">
        <f aca="false">VLOOKUP($B839,Gas!$B$3:$E$2506,2)</f>
        <v>5.025</v>
      </c>
      <c r="V839" s="46" t="n">
        <f aca="false">C839/U839</f>
        <v>8.79004975124378</v>
      </c>
      <c r="W839" s="99" t="n">
        <f aca="false">VLOOKUP($B839,Gas!$B$3:$E$2506,4)</f>
        <v>0.320945907514032</v>
      </c>
    </row>
    <row r="840" customFormat="false" ht="12.75" hidden="false" customHeight="false" outlineLevel="0" collapsed="false">
      <c r="A840" s="95" t="n">
        <f aca="false">MONTH(B840)+(YEAR(B840)-1998)*12</f>
        <v>39</v>
      </c>
      <c r="B840" s="114" t="n">
        <v>36976</v>
      </c>
      <c r="C840" s="115" t="n">
        <v>51.77</v>
      </c>
      <c r="D840" s="98" t="n">
        <f aca="false">LN(C840/C839)</f>
        <v>0.158765005305375</v>
      </c>
      <c r="E840" s="106" t="n">
        <f aca="false">STDEV(D831:D840)*SQRT(trade_day)</f>
        <v>1.82084077205073</v>
      </c>
      <c r="F840" s="97"/>
      <c r="G840" s="103" t="n">
        <f aca="false">IF(G$1="P",MAX(0,G$2-$C840),IF(G$1="C",MAX(0,$C840-G$2)))</f>
        <v>0</v>
      </c>
      <c r="H840" s="103" t="n">
        <f aca="false">IF(H$1="P",MAX(0,H$2-$C840),IF(H$1="C",MAX(0,$C840-H$2)))</f>
        <v>0</v>
      </c>
      <c r="I840" s="103" t="n">
        <f aca="false">IF(I$1="P",MAX(0,I$2-$C840),IF(I$1="C",MAX(0,$C840-I$2)))</f>
        <v>0</v>
      </c>
      <c r="J840" s="103" t="n">
        <f aca="false">IF(J$1="P",MAX(0,J$2-$C840),IF(J$1="C",MAX(0,$C840-J$2)))</f>
        <v>0</v>
      </c>
      <c r="K840" s="103" t="n">
        <f aca="false">IF(K$1="P",MAX(0,K$2-$C840),IF(K$1="C",MAX(0,$C840-K$2)))</f>
        <v>0</v>
      </c>
      <c r="L840" s="103" t="n">
        <f aca="false">IF(L$1="P",MAX(0,L$2-$C840),IF(L$1="C",MAX(0,$C840-L$2)))</f>
        <v>0</v>
      </c>
      <c r="M840" s="103" t="n">
        <f aca="false">IF(M$1="P",MAX(0,M$2-$C840),IF(M$1="C",MAX(0,$C840-M$2)))</f>
        <v>31.77</v>
      </c>
      <c r="N840" s="103" t="n">
        <f aca="false">IF(N$1="P",MAX(0,N$2-$C840),IF(N$1="C",MAX(0,$C840-N$2)))</f>
        <v>26.77</v>
      </c>
      <c r="O840" s="103" t="n">
        <f aca="false">IF(O$1="P",MAX(0,O$2-$C840),IF(O$1="C",MAX(0,$C840-O$2)))</f>
        <v>21.77</v>
      </c>
      <c r="P840" s="103" t="n">
        <f aca="false">IF(P$1="P",MAX(0,P$2-$C840),IF(P$1="C",MAX(0,$C840-P$2)))</f>
        <v>16.77</v>
      </c>
      <c r="Q840" s="103" t="n">
        <f aca="false">IF(Q$1="P",MAX(0,Q$2-$C840),IF(Q$1="C",MAX(0,$C840-Q$2)))</f>
        <v>11.77</v>
      </c>
      <c r="R840" s="103" t="n">
        <f aca="false">IF(R$1="P",MAX(0,R$2-$C840),IF(R$1="C",MAX(0,$C840-R$2)))</f>
        <v>1.77</v>
      </c>
      <c r="S840" s="103" t="n">
        <f aca="false">IF(S$1="P",MAX(0,S$2-$C840),IF(S$1="C",MAX(0,$C840-S$2)))</f>
        <v>0</v>
      </c>
      <c r="T840" s="104" t="n">
        <f aca="false">A840</f>
        <v>39</v>
      </c>
      <c r="U840" s="105" t="n">
        <f aca="false">VLOOKUP($B840,Gas!$B$3:$E$2506,2)</f>
        <v>5.21</v>
      </c>
      <c r="V840" s="46" t="n">
        <f aca="false">C840/U840</f>
        <v>9.93666026871401</v>
      </c>
      <c r="W840" s="99" t="n">
        <f aca="false">VLOOKUP($B840,Gas!$B$3:$E$2506,4)</f>
        <v>0.327436064038944</v>
      </c>
    </row>
    <row r="841" customFormat="false" ht="12.75" hidden="false" customHeight="false" outlineLevel="0" collapsed="false">
      <c r="A841" s="95" t="n">
        <f aca="false">MONTH(B841)+(YEAR(B841)-1998)*12</f>
        <v>39</v>
      </c>
      <c r="B841" s="114" t="n">
        <v>36977</v>
      </c>
      <c r="C841" s="115" t="n">
        <v>53.05</v>
      </c>
      <c r="D841" s="98" t="n">
        <f aca="false">LN(C841/C840)</f>
        <v>0.0244240341461821</v>
      </c>
      <c r="E841" s="106" t="n">
        <f aca="false">STDEV(D832:D841)*SQRT(trade_day)</f>
        <v>1.81168079341108</v>
      </c>
      <c r="F841" s="97"/>
      <c r="G841" s="103" t="n">
        <f aca="false">IF(G$1="P",MAX(0,G$2-$C841),IF(G$1="C",MAX(0,$C841-G$2)))</f>
        <v>0</v>
      </c>
      <c r="H841" s="103" t="n">
        <f aca="false">IF(H$1="P",MAX(0,H$2-$C841),IF(H$1="C",MAX(0,$C841-H$2)))</f>
        <v>0</v>
      </c>
      <c r="I841" s="103" t="n">
        <f aca="false">IF(I$1="P",MAX(0,I$2-$C841),IF(I$1="C",MAX(0,$C841-I$2)))</f>
        <v>0</v>
      </c>
      <c r="J841" s="103" t="n">
        <f aca="false">IF(J$1="P",MAX(0,J$2-$C841),IF(J$1="C",MAX(0,$C841-J$2)))</f>
        <v>0</v>
      </c>
      <c r="K841" s="103" t="n">
        <f aca="false">IF(K$1="P",MAX(0,K$2-$C841),IF(K$1="C",MAX(0,$C841-K$2)))</f>
        <v>0</v>
      </c>
      <c r="L841" s="103" t="n">
        <f aca="false">IF(L$1="P",MAX(0,L$2-$C841),IF(L$1="C",MAX(0,$C841-L$2)))</f>
        <v>0</v>
      </c>
      <c r="M841" s="103" t="n">
        <f aca="false">IF(M$1="P",MAX(0,M$2-$C841),IF(M$1="C",MAX(0,$C841-M$2)))</f>
        <v>33.05</v>
      </c>
      <c r="N841" s="103" t="n">
        <f aca="false">IF(N$1="P",MAX(0,N$2-$C841),IF(N$1="C",MAX(0,$C841-N$2)))</f>
        <v>28.05</v>
      </c>
      <c r="O841" s="103" t="n">
        <f aca="false">IF(O$1="P",MAX(0,O$2-$C841),IF(O$1="C",MAX(0,$C841-O$2)))</f>
        <v>23.05</v>
      </c>
      <c r="P841" s="103" t="n">
        <f aca="false">IF(P$1="P",MAX(0,P$2-$C841),IF(P$1="C",MAX(0,$C841-P$2)))</f>
        <v>18.05</v>
      </c>
      <c r="Q841" s="103" t="n">
        <f aca="false">IF(Q$1="P",MAX(0,Q$2-$C841),IF(Q$1="C",MAX(0,$C841-Q$2)))</f>
        <v>13.05</v>
      </c>
      <c r="R841" s="103" t="n">
        <f aca="false">IF(R$1="P",MAX(0,R$2-$C841),IF(R$1="C",MAX(0,$C841-R$2)))</f>
        <v>3.05</v>
      </c>
      <c r="S841" s="103" t="n">
        <f aca="false">IF(S$1="P",MAX(0,S$2-$C841),IF(S$1="C",MAX(0,$C841-S$2)))</f>
        <v>0</v>
      </c>
      <c r="T841" s="104" t="n">
        <f aca="false">A841</f>
        <v>39</v>
      </c>
      <c r="U841" s="105" t="n">
        <f aca="false">VLOOKUP($B841,Gas!$B$3:$E$2506,2)</f>
        <v>5.205</v>
      </c>
      <c r="V841" s="46" t="n">
        <f aca="false">C841/U841</f>
        <v>10.1921229586936</v>
      </c>
      <c r="W841" s="99" t="n">
        <f aca="false">VLOOKUP($B841,Gas!$B$3:$E$2506,4)</f>
        <v>0.325746468036216</v>
      </c>
    </row>
    <row r="842" customFormat="false" ht="12.75" hidden="false" customHeight="false" outlineLevel="0" collapsed="false">
      <c r="A842" s="95" t="n">
        <f aca="false">MONTH(B842)+(YEAR(B842)-1998)*12</f>
        <v>39</v>
      </c>
      <c r="B842" s="114" t="n">
        <v>36978</v>
      </c>
      <c r="C842" s="115" t="n">
        <v>48.16</v>
      </c>
      <c r="D842" s="98" t="n">
        <f aca="false">LN(C842/C841)</f>
        <v>-0.0967060640594266</v>
      </c>
      <c r="E842" s="106" t="n">
        <f aca="false">STDEV(D833:D842)*SQRT(trade_day)</f>
        <v>1.84512776794585</v>
      </c>
      <c r="F842" s="97"/>
      <c r="G842" s="103" t="n">
        <f aca="false">IF(G$1="P",MAX(0,G$2-$C842),IF(G$1="C",MAX(0,$C842-G$2)))</f>
        <v>0</v>
      </c>
      <c r="H842" s="103" t="n">
        <f aca="false">IF(H$1="P",MAX(0,H$2-$C842),IF(H$1="C",MAX(0,$C842-H$2)))</f>
        <v>0</v>
      </c>
      <c r="I842" s="103" t="n">
        <f aca="false">IF(I$1="P",MAX(0,I$2-$C842),IF(I$1="C",MAX(0,$C842-I$2)))</f>
        <v>0</v>
      </c>
      <c r="J842" s="103" t="n">
        <f aca="false">IF(J$1="P",MAX(0,J$2-$C842),IF(J$1="C",MAX(0,$C842-J$2)))</f>
        <v>0</v>
      </c>
      <c r="K842" s="103" t="n">
        <f aca="false">IF(K$1="P",MAX(0,K$2-$C842),IF(K$1="C",MAX(0,$C842-K$2)))</f>
        <v>0</v>
      </c>
      <c r="L842" s="103" t="n">
        <f aca="false">IF(L$1="P",MAX(0,L$2-$C842),IF(L$1="C",MAX(0,$C842-L$2)))</f>
        <v>1.84</v>
      </c>
      <c r="M842" s="103" t="n">
        <f aca="false">IF(M$1="P",MAX(0,M$2-$C842),IF(M$1="C",MAX(0,$C842-M$2)))</f>
        <v>28.16</v>
      </c>
      <c r="N842" s="103" t="n">
        <f aca="false">IF(N$1="P",MAX(0,N$2-$C842),IF(N$1="C",MAX(0,$C842-N$2)))</f>
        <v>23.16</v>
      </c>
      <c r="O842" s="103" t="n">
        <f aca="false">IF(O$1="P",MAX(0,O$2-$C842),IF(O$1="C",MAX(0,$C842-O$2)))</f>
        <v>18.16</v>
      </c>
      <c r="P842" s="103" t="n">
        <f aca="false">IF(P$1="P",MAX(0,P$2-$C842),IF(P$1="C",MAX(0,$C842-P$2)))</f>
        <v>13.16</v>
      </c>
      <c r="Q842" s="103" t="n">
        <f aca="false">IF(Q$1="P",MAX(0,Q$2-$C842),IF(Q$1="C",MAX(0,$C842-Q$2)))</f>
        <v>8.16</v>
      </c>
      <c r="R842" s="103" t="n">
        <f aca="false">IF(R$1="P",MAX(0,R$2-$C842),IF(R$1="C",MAX(0,$C842-R$2)))</f>
        <v>0</v>
      </c>
      <c r="S842" s="103" t="n">
        <f aca="false">IF(S$1="P",MAX(0,S$2-$C842),IF(S$1="C",MAX(0,$C842-S$2)))</f>
        <v>0</v>
      </c>
      <c r="T842" s="104" t="n">
        <f aca="false">A842</f>
        <v>39</v>
      </c>
      <c r="U842" s="105" t="n">
        <f aca="false">VLOOKUP($B842,Gas!$B$3:$E$2506,2)</f>
        <v>5.395</v>
      </c>
      <c r="V842" s="46" t="n">
        <f aca="false">C842/U842</f>
        <v>8.92678405931418</v>
      </c>
      <c r="W842" s="99" t="n">
        <f aca="false">VLOOKUP($B842,Gas!$B$3:$E$2506,4)</f>
        <v>0.374403879339103</v>
      </c>
    </row>
    <row r="843" customFormat="false" ht="12.75" hidden="false" customHeight="false" outlineLevel="0" collapsed="false">
      <c r="A843" s="95" t="n">
        <f aca="false">MONTH(B843)+(YEAR(B843)-1998)*12</f>
        <v>39</v>
      </c>
      <c r="B843" s="114" t="n">
        <v>36979</v>
      </c>
      <c r="C843" s="115" t="n">
        <v>43.5</v>
      </c>
      <c r="D843" s="98" t="n">
        <f aca="false">LN(C843/C842)</f>
        <v>-0.101767862905927</v>
      </c>
      <c r="E843" s="106" t="n">
        <f aca="false">STDEV(D834:D843)*SQRT(trade_day)</f>
        <v>1.92352228785961</v>
      </c>
      <c r="F843" s="97"/>
      <c r="G843" s="103" t="n">
        <f aca="false">IF(G$1="P",MAX(0,G$2-$C843),IF(G$1="C",MAX(0,$C843-G$2)))</f>
        <v>0</v>
      </c>
      <c r="H843" s="103" t="n">
        <f aca="false">IF(H$1="P",MAX(0,H$2-$C843),IF(H$1="C",MAX(0,$C843-H$2)))</f>
        <v>0</v>
      </c>
      <c r="I843" s="103" t="n">
        <f aca="false">IF(I$1="P",MAX(0,I$2-$C843),IF(I$1="C",MAX(0,$C843-I$2)))</f>
        <v>0</v>
      </c>
      <c r="J843" s="103" t="n">
        <f aca="false">IF(J$1="P",MAX(0,J$2-$C843),IF(J$1="C",MAX(0,$C843-J$2)))</f>
        <v>0</v>
      </c>
      <c r="K843" s="103" t="n">
        <f aca="false">IF(K$1="P",MAX(0,K$2-$C843),IF(K$1="C",MAX(0,$C843-K$2)))</f>
        <v>0</v>
      </c>
      <c r="L843" s="103" t="n">
        <f aca="false">IF(L$1="P",MAX(0,L$2-$C843),IF(L$1="C",MAX(0,$C843-L$2)))</f>
        <v>6.5</v>
      </c>
      <c r="M843" s="103" t="n">
        <f aca="false">IF(M$1="P",MAX(0,M$2-$C843),IF(M$1="C",MAX(0,$C843-M$2)))</f>
        <v>23.5</v>
      </c>
      <c r="N843" s="103" t="n">
        <f aca="false">IF(N$1="P",MAX(0,N$2-$C843),IF(N$1="C",MAX(0,$C843-N$2)))</f>
        <v>18.5</v>
      </c>
      <c r="O843" s="103" t="n">
        <f aca="false">IF(O$1="P",MAX(0,O$2-$C843),IF(O$1="C",MAX(0,$C843-O$2)))</f>
        <v>13.5</v>
      </c>
      <c r="P843" s="103" t="n">
        <f aca="false">IF(P$1="P",MAX(0,P$2-$C843),IF(P$1="C",MAX(0,$C843-P$2)))</f>
        <v>8.5</v>
      </c>
      <c r="Q843" s="103" t="n">
        <f aca="false">IF(Q$1="P",MAX(0,Q$2-$C843),IF(Q$1="C",MAX(0,$C843-Q$2)))</f>
        <v>3.5</v>
      </c>
      <c r="R843" s="103" t="n">
        <f aca="false">IF(R$1="P",MAX(0,R$2-$C843),IF(R$1="C",MAX(0,$C843-R$2)))</f>
        <v>0</v>
      </c>
      <c r="S843" s="103" t="n">
        <f aca="false">IF(S$1="P",MAX(0,S$2-$C843),IF(S$1="C",MAX(0,$C843-S$2)))</f>
        <v>0</v>
      </c>
      <c r="T843" s="104" t="n">
        <f aca="false">A843</f>
        <v>39</v>
      </c>
      <c r="U843" s="105" t="n">
        <f aca="false">VLOOKUP($B843,Gas!$B$3:$E$2506,2)</f>
        <v>5.59</v>
      </c>
      <c r="V843" s="46" t="n">
        <f aca="false">C843/U843</f>
        <v>7.78175313059034</v>
      </c>
      <c r="W843" s="99" t="n">
        <f aca="false">VLOOKUP($B843,Gas!$B$3:$E$2506,4)</f>
        <v>0.403909060628641</v>
      </c>
    </row>
    <row r="844" customFormat="false" ht="12.75" hidden="false" customHeight="false" outlineLevel="0" collapsed="false">
      <c r="A844" s="95" t="n">
        <f aca="false">MONTH(B844)+(YEAR(B844)-1998)*12</f>
        <v>39</v>
      </c>
      <c r="B844" s="114" t="n">
        <v>36980</v>
      </c>
      <c r="C844" s="115" t="n">
        <v>41.69</v>
      </c>
      <c r="D844" s="98" t="n">
        <f aca="false">LN(C844/C843)</f>
        <v>-0.0424996462019329</v>
      </c>
      <c r="E844" s="106" t="n">
        <f aca="false">STDEV(D835:D844)*SQRT(trade_day)</f>
        <v>1.89448645767218</v>
      </c>
      <c r="F844" s="97"/>
      <c r="G844" s="103" t="n">
        <f aca="false">IF(G$1="P",MAX(0,G$2-$C844),IF(G$1="C",MAX(0,$C844-G$2)))</f>
        <v>0</v>
      </c>
      <c r="H844" s="103" t="n">
        <f aca="false">IF(H$1="P",MAX(0,H$2-$C844),IF(H$1="C",MAX(0,$C844-H$2)))</f>
        <v>0</v>
      </c>
      <c r="I844" s="103" t="n">
        <f aca="false">IF(I$1="P",MAX(0,I$2-$C844),IF(I$1="C",MAX(0,$C844-I$2)))</f>
        <v>0</v>
      </c>
      <c r="J844" s="103" t="n">
        <f aca="false">IF(J$1="P",MAX(0,J$2-$C844),IF(J$1="C",MAX(0,$C844-J$2)))</f>
        <v>0</v>
      </c>
      <c r="K844" s="103" t="n">
        <f aca="false">IF(K$1="P",MAX(0,K$2-$C844),IF(K$1="C",MAX(0,$C844-K$2)))</f>
        <v>0</v>
      </c>
      <c r="L844" s="103" t="n">
        <f aca="false">IF(L$1="P",MAX(0,L$2-$C844),IF(L$1="C",MAX(0,$C844-L$2)))</f>
        <v>8.31</v>
      </c>
      <c r="M844" s="103" t="n">
        <f aca="false">IF(M$1="P",MAX(0,M$2-$C844),IF(M$1="C",MAX(0,$C844-M$2)))</f>
        <v>21.69</v>
      </c>
      <c r="N844" s="103" t="n">
        <f aca="false">IF(N$1="P",MAX(0,N$2-$C844),IF(N$1="C",MAX(0,$C844-N$2)))</f>
        <v>16.69</v>
      </c>
      <c r="O844" s="103" t="n">
        <f aca="false">IF(O$1="P",MAX(0,O$2-$C844),IF(O$1="C",MAX(0,$C844-O$2)))</f>
        <v>11.69</v>
      </c>
      <c r="P844" s="103" t="n">
        <f aca="false">IF(P$1="P",MAX(0,P$2-$C844),IF(P$1="C",MAX(0,$C844-P$2)))</f>
        <v>6.69</v>
      </c>
      <c r="Q844" s="103" t="n">
        <f aca="false">IF(Q$1="P",MAX(0,Q$2-$C844),IF(Q$1="C",MAX(0,$C844-Q$2)))</f>
        <v>1.69</v>
      </c>
      <c r="R844" s="103" t="n">
        <f aca="false">IF(R$1="P",MAX(0,R$2-$C844),IF(R$1="C",MAX(0,$C844-R$2)))</f>
        <v>0</v>
      </c>
      <c r="S844" s="103" t="n">
        <f aca="false">IF(S$1="P",MAX(0,S$2-$C844),IF(S$1="C",MAX(0,$C844-S$2)))</f>
        <v>0</v>
      </c>
      <c r="T844" s="104" t="n">
        <f aca="false">A844</f>
        <v>39</v>
      </c>
      <c r="U844" s="105" t="n">
        <f aca="false">VLOOKUP($B844,Gas!$B$3:$E$2506,2)</f>
        <v>5.33</v>
      </c>
      <c r="V844" s="46" t="n">
        <f aca="false">C844/U844</f>
        <v>7.82176360225141</v>
      </c>
      <c r="W844" s="99" t="n">
        <f aca="false">VLOOKUP($B844,Gas!$B$3:$E$2506,4)</f>
        <v>0.535840263639306</v>
      </c>
    </row>
    <row r="845" customFormat="false" ht="12.75" hidden="false" customHeight="false" outlineLevel="0" collapsed="false">
      <c r="A845" s="95" t="n">
        <f aca="false">MONTH(B845)+(YEAR(B845)-1998)*12</f>
        <v>40</v>
      </c>
      <c r="B845" s="114" t="n">
        <v>36983</v>
      </c>
      <c r="C845" s="115" t="n">
        <v>47.12</v>
      </c>
      <c r="D845" s="98" t="n">
        <f aca="false">LN(C845/C844)</f>
        <v>0.122436247450626</v>
      </c>
      <c r="E845" s="106" t="n">
        <f aca="false">STDEV(D836:D845)*SQRT(trade_day)</f>
        <v>1.73050634104271</v>
      </c>
      <c r="F845" s="97"/>
      <c r="G845" s="103" t="n">
        <f aca="false">IF(G$1="P",MAX(0,G$2-$C845),IF(G$1="C",MAX(0,$C845-G$2)))</f>
        <v>0</v>
      </c>
      <c r="H845" s="103" t="n">
        <f aca="false">IF(H$1="P",MAX(0,H$2-$C845),IF(H$1="C",MAX(0,$C845-H$2)))</f>
        <v>0</v>
      </c>
      <c r="I845" s="103" t="n">
        <f aca="false">IF(I$1="P",MAX(0,I$2-$C845),IF(I$1="C",MAX(0,$C845-I$2)))</f>
        <v>0</v>
      </c>
      <c r="J845" s="103" t="n">
        <f aca="false">IF(J$1="P",MAX(0,J$2-$C845),IF(J$1="C",MAX(0,$C845-J$2)))</f>
        <v>0</v>
      </c>
      <c r="K845" s="103" t="n">
        <f aca="false">IF(K$1="P",MAX(0,K$2-$C845),IF(K$1="C",MAX(0,$C845-K$2)))</f>
        <v>0</v>
      </c>
      <c r="L845" s="103" t="n">
        <f aca="false">IF(L$1="P",MAX(0,L$2-$C845),IF(L$1="C",MAX(0,$C845-L$2)))</f>
        <v>2.88</v>
      </c>
      <c r="M845" s="103" t="n">
        <f aca="false">IF(M$1="P",MAX(0,M$2-$C845),IF(M$1="C",MAX(0,$C845-M$2)))</f>
        <v>27.12</v>
      </c>
      <c r="N845" s="103" t="n">
        <f aca="false">IF(N$1="P",MAX(0,N$2-$C845),IF(N$1="C",MAX(0,$C845-N$2)))</f>
        <v>22.12</v>
      </c>
      <c r="O845" s="103" t="n">
        <f aca="false">IF(O$1="P",MAX(0,O$2-$C845),IF(O$1="C",MAX(0,$C845-O$2)))</f>
        <v>17.12</v>
      </c>
      <c r="P845" s="103" t="n">
        <f aca="false">IF(P$1="P",MAX(0,P$2-$C845),IF(P$1="C",MAX(0,$C845-P$2)))</f>
        <v>12.12</v>
      </c>
      <c r="Q845" s="103" t="n">
        <f aca="false">IF(Q$1="P",MAX(0,Q$2-$C845),IF(Q$1="C",MAX(0,$C845-Q$2)))</f>
        <v>7.12</v>
      </c>
      <c r="R845" s="103" t="n">
        <f aca="false">IF(R$1="P",MAX(0,R$2-$C845),IF(R$1="C",MAX(0,$C845-R$2)))</f>
        <v>0</v>
      </c>
      <c r="S845" s="103" t="n">
        <f aca="false">IF(S$1="P",MAX(0,S$2-$C845),IF(S$1="C",MAX(0,$C845-S$2)))</f>
        <v>0</v>
      </c>
      <c r="T845" s="104" t="n">
        <f aca="false">A845</f>
        <v>40</v>
      </c>
      <c r="U845" s="105" t="n">
        <f aca="false">VLOOKUP($B845,Gas!$B$3:$E$2506,2)</f>
        <v>5.32</v>
      </c>
      <c r="V845" s="46" t="n">
        <f aca="false">C845/U845</f>
        <v>8.85714285714286</v>
      </c>
      <c r="W845" s="99" t="n">
        <f aca="false">VLOOKUP($B845,Gas!$B$3:$E$2506,4)</f>
        <v>0.492339921560073</v>
      </c>
    </row>
    <row r="846" customFormat="false" ht="12.75" hidden="false" customHeight="false" outlineLevel="0" collapsed="false">
      <c r="A846" s="95" t="n">
        <f aca="false">MONTH(B846)+(YEAR(B846)-1998)*12</f>
        <v>40</v>
      </c>
      <c r="B846" s="114" t="n">
        <v>36984</v>
      </c>
      <c r="C846" s="115" t="n">
        <v>46.82</v>
      </c>
      <c r="D846" s="98" t="n">
        <f aca="false">LN(C846/C845)</f>
        <v>-0.00638707728056654</v>
      </c>
      <c r="E846" s="106" t="n">
        <f aca="false">STDEV(D837:D846)*SQRT(trade_day)</f>
        <v>1.56710144067235</v>
      </c>
      <c r="F846" s="97"/>
      <c r="G846" s="103" t="n">
        <f aca="false">IF(G$1="P",MAX(0,G$2-$C846),IF(G$1="C",MAX(0,$C846-G$2)))</f>
        <v>0</v>
      </c>
      <c r="H846" s="103" t="n">
        <f aca="false">IF(H$1="P",MAX(0,H$2-$C846),IF(H$1="C",MAX(0,$C846-H$2)))</f>
        <v>0</v>
      </c>
      <c r="I846" s="103" t="n">
        <f aca="false">IF(I$1="P",MAX(0,I$2-$C846),IF(I$1="C",MAX(0,$C846-I$2)))</f>
        <v>0</v>
      </c>
      <c r="J846" s="103" t="n">
        <f aca="false">IF(J$1="P",MAX(0,J$2-$C846),IF(J$1="C",MAX(0,$C846-J$2)))</f>
        <v>0</v>
      </c>
      <c r="K846" s="103" t="n">
        <f aca="false">IF(K$1="P",MAX(0,K$2-$C846),IF(K$1="C",MAX(0,$C846-K$2)))</f>
        <v>0</v>
      </c>
      <c r="L846" s="103" t="n">
        <f aca="false">IF(L$1="P",MAX(0,L$2-$C846),IF(L$1="C",MAX(0,$C846-L$2)))</f>
        <v>3.18</v>
      </c>
      <c r="M846" s="103" t="n">
        <f aca="false">IF(M$1="P",MAX(0,M$2-$C846),IF(M$1="C",MAX(0,$C846-M$2)))</f>
        <v>26.82</v>
      </c>
      <c r="N846" s="103" t="n">
        <f aca="false">IF(N$1="P",MAX(0,N$2-$C846),IF(N$1="C",MAX(0,$C846-N$2)))</f>
        <v>21.82</v>
      </c>
      <c r="O846" s="103" t="n">
        <f aca="false">IF(O$1="P",MAX(0,O$2-$C846),IF(O$1="C",MAX(0,$C846-O$2)))</f>
        <v>16.82</v>
      </c>
      <c r="P846" s="103" t="n">
        <f aca="false">IF(P$1="P",MAX(0,P$2-$C846),IF(P$1="C",MAX(0,$C846-P$2)))</f>
        <v>11.82</v>
      </c>
      <c r="Q846" s="103" t="n">
        <f aca="false">IF(Q$1="P",MAX(0,Q$2-$C846),IF(Q$1="C",MAX(0,$C846-Q$2)))</f>
        <v>6.82</v>
      </c>
      <c r="R846" s="103" t="n">
        <f aca="false">IF(R$1="P",MAX(0,R$2-$C846),IF(R$1="C",MAX(0,$C846-R$2)))</f>
        <v>0</v>
      </c>
      <c r="S846" s="103" t="n">
        <f aca="false">IF(S$1="P",MAX(0,S$2-$C846),IF(S$1="C",MAX(0,$C846-S$2)))</f>
        <v>0</v>
      </c>
      <c r="T846" s="104" t="n">
        <f aca="false">A846</f>
        <v>40</v>
      </c>
      <c r="U846" s="105" t="n">
        <f aca="false">VLOOKUP($B846,Gas!$B$3:$E$2506,2)</f>
        <v>5.03</v>
      </c>
      <c r="V846" s="46" t="n">
        <f aca="false">C846/U846</f>
        <v>9.30815109343936</v>
      </c>
      <c r="W846" s="99" t="n">
        <f aca="false">VLOOKUP($B846,Gas!$B$3:$E$2506,4)</f>
        <v>0.570084546567443</v>
      </c>
    </row>
    <row r="847" customFormat="false" ht="12.75" hidden="false" customHeight="false" outlineLevel="0" collapsed="false">
      <c r="A847" s="95" t="n">
        <f aca="false">MONTH(B847)+(YEAR(B847)-1998)*12</f>
        <v>40</v>
      </c>
      <c r="B847" s="114" t="n">
        <v>36985</v>
      </c>
      <c r="C847" s="115" t="n">
        <v>47.7</v>
      </c>
      <c r="D847" s="98" t="n">
        <f aca="false">LN(C847/C846)</f>
        <v>0.018620935831531</v>
      </c>
      <c r="E847" s="106" t="n">
        <f aca="false">STDEV(D838:D847)*SQRT(trade_day)</f>
        <v>1.56606661709803</v>
      </c>
      <c r="F847" s="97"/>
      <c r="G847" s="103" t="n">
        <f aca="false">IF(G$1="P",MAX(0,G$2-$C847),IF(G$1="C",MAX(0,$C847-G$2)))</f>
        <v>0</v>
      </c>
      <c r="H847" s="103" t="n">
        <f aca="false">IF(H$1="P",MAX(0,H$2-$C847),IF(H$1="C",MAX(0,$C847-H$2)))</f>
        <v>0</v>
      </c>
      <c r="I847" s="103" t="n">
        <f aca="false">IF(I$1="P",MAX(0,I$2-$C847),IF(I$1="C",MAX(0,$C847-I$2)))</f>
        <v>0</v>
      </c>
      <c r="J847" s="103" t="n">
        <f aca="false">IF(J$1="P",MAX(0,J$2-$C847),IF(J$1="C",MAX(0,$C847-J$2)))</f>
        <v>0</v>
      </c>
      <c r="K847" s="103" t="n">
        <f aca="false">IF(K$1="P",MAX(0,K$2-$C847),IF(K$1="C",MAX(0,$C847-K$2)))</f>
        <v>0</v>
      </c>
      <c r="L847" s="103" t="n">
        <f aca="false">IF(L$1="P",MAX(0,L$2-$C847),IF(L$1="C",MAX(0,$C847-L$2)))</f>
        <v>2.3</v>
      </c>
      <c r="M847" s="103" t="n">
        <f aca="false">IF(M$1="P",MAX(0,M$2-$C847),IF(M$1="C",MAX(0,$C847-M$2)))</f>
        <v>27.7</v>
      </c>
      <c r="N847" s="103" t="n">
        <f aca="false">IF(N$1="P",MAX(0,N$2-$C847),IF(N$1="C",MAX(0,$C847-N$2)))</f>
        <v>22.7</v>
      </c>
      <c r="O847" s="103" t="n">
        <f aca="false">IF(O$1="P",MAX(0,O$2-$C847),IF(O$1="C",MAX(0,$C847-O$2)))</f>
        <v>17.7</v>
      </c>
      <c r="P847" s="103" t="n">
        <f aca="false">IF(P$1="P",MAX(0,P$2-$C847),IF(P$1="C",MAX(0,$C847-P$2)))</f>
        <v>12.7</v>
      </c>
      <c r="Q847" s="103" t="n">
        <f aca="false">IF(Q$1="P",MAX(0,Q$2-$C847),IF(Q$1="C",MAX(0,$C847-Q$2)))</f>
        <v>7.7</v>
      </c>
      <c r="R847" s="103" t="n">
        <f aca="false">IF(R$1="P",MAX(0,R$2-$C847),IF(R$1="C",MAX(0,$C847-R$2)))</f>
        <v>0</v>
      </c>
      <c r="S847" s="103" t="n">
        <f aca="false">IF(S$1="P",MAX(0,S$2-$C847),IF(S$1="C",MAX(0,$C847-S$2)))</f>
        <v>0</v>
      </c>
      <c r="T847" s="104" t="n">
        <f aca="false">A847</f>
        <v>40</v>
      </c>
      <c r="U847" s="105" t="n">
        <f aca="false">VLOOKUP($B847,Gas!$B$3:$E$2506,2)</f>
        <v>5.235</v>
      </c>
      <c r="V847" s="46" t="n">
        <f aca="false">C847/U847</f>
        <v>9.11174785100287</v>
      </c>
      <c r="W847" s="99" t="n">
        <f aca="false">VLOOKUP($B847,Gas!$B$3:$E$2506,4)</f>
        <v>0.628198691054143</v>
      </c>
    </row>
    <row r="848" customFormat="false" ht="12.75" hidden="false" customHeight="false" outlineLevel="0" collapsed="false">
      <c r="A848" s="95" t="n">
        <f aca="false">MONTH(B848)+(YEAR(B848)-1998)*12</f>
        <v>40</v>
      </c>
      <c r="B848" s="114" t="n">
        <v>36986</v>
      </c>
      <c r="C848" s="115" t="n">
        <v>49.21</v>
      </c>
      <c r="D848" s="98" t="n">
        <f aca="false">LN(C848/C847)</f>
        <v>0.0311654569835913</v>
      </c>
      <c r="E848" s="106" t="n">
        <f aca="false">STDEV(D839:D848)*SQRT(trade_day)</f>
        <v>1.35085275461542</v>
      </c>
      <c r="F848" s="97"/>
      <c r="G848" s="103" t="n">
        <f aca="false">IF(G$1="P",MAX(0,G$2-$C848),IF(G$1="C",MAX(0,$C848-G$2)))</f>
        <v>0</v>
      </c>
      <c r="H848" s="103" t="n">
        <f aca="false">IF(H$1="P",MAX(0,H$2-$C848),IF(H$1="C",MAX(0,$C848-H$2)))</f>
        <v>0</v>
      </c>
      <c r="I848" s="103" t="n">
        <f aca="false">IF(I$1="P",MAX(0,I$2-$C848),IF(I$1="C",MAX(0,$C848-I$2)))</f>
        <v>0</v>
      </c>
      <c r="J848" s="103" t="n">
        <f aca="false">IF(J$1="P",MAX(0,J$2-$C848),IF(J$1="C",MAX(0,$C848-J$2)))</f>
        <v>0</v>
      </c>
      <c r="K848" s="103" t="n">
        <f aca="false">IF(K$1="P",MAX(0,K$2-$C848),IF(K$1="C",MAX(0,$C848-K$2)))</f>
        <v>0</v>
      </c>
      <c r="L848" s="103" t="n">
        <f aca="false">IF(L$1="P",MAX(0,L$2-$C848),IF(L$1="C",MAX(0,$C848-L$2)))</f>
        <v>0.789999999999999</v>
      </c>
      <c r="M848" s="103" t="n">
        <f aca="false">IF(M$1="P",MAX(0,M$2-$C848),IF(M$1="C",MAX(0,$C848-M$2)))</f>
        <v>29.21</v>
      </c>
      <c r="N848" s="103" t="n">
        <f aca="false">IF(N$1="P",MAX(0,N$2-$C848),IF(N$1="C",MAX(0,$C848-N$2)))</f>
        <v>24.21</v>
      </c>
      <c r="O848" s="103" t="n">
        <f aca="false">IF(O$1="P",MAX(0,O$2-$C848),IF(O$1="C",MAX(0,$C848-O$2)))</f>
        <v>19.21</v>
      </c>
      <c r="P848" s="103" t="n">
        <f aca="false">IF(P$1="P",MAX(0,P$2-$C848),IF(P$1="C",MAX(0,$C848-P$2)))</f>
        <v>14.21</v>
      </c>
      <c r="Q848" s="103" t="n">
        <f aca="false">IF(Q$1="P",MAX(0,Q$2-$C848),IF(Q$1="C",MAX(0,$C848-Q$2)))</f>
        <v>9.21</v>
      </c>
      <c r="R848" s="103" t="n">
        <f aca="false">IF(R$1="P",MAX(0,R$2-$C848),IF(R$1="C",MAX(0,$C848-R$2)))</f>
        <v>0</v>
      </c>
      <c r="S848" s="103" t="n">
        <f aca="false">IF(S$1="P",MAX(0,S$2-$C848),IF(S$1="C",MAX(0,$C848-S$2)))</f>
        <v>0</v>
      </c>
      <c r="T848" s="104" t="n">
        <f aca="false">A848</f>
        <v>40</v>
      </c>
      <c r="U848" s="105" t="n">
        <f aca="false">VLOOKUP($B848,Gas!$B$3:$E$2506,2)</f>
        <v>5.225</v>
      </c>
      <c r="V848" s="46" t="n">
        <f aca="false">C848/U848</f>
        <v>9.41818181818182</v>
      </c>
      <c r="W848" s="99" t="n">
        <f aca="false">VLOOKUP($B848,Gas!$B$3:$E$2506,4)</f>
        <v>0.628363968679799</v>
      </c>
    </row>
    <row r="849" customFormat="false" ht="12.75" hidden="false" customHeight="false" outlineLevel="0" collapsed="false">
      <c r="A849" s="95" t="n">
        <f aca="false">MONTH(B849)+(YEAR(B849)-1998)*12</f>
        <v>40</v>
      </c>
      <c r="B849" s="114" t="n">
        <v>36987</v>
      </c>
      <c r="C849" s="115" t="n">
        <v>48.59</v>
      </c>
      <c r="D849" s="98" t="n">
        <f aca="false">LN(C849/C848)</f>
        <v>-0.0126791064600752</v>
      </c>
      <c r="E849" s="106" t="n">
        <f aca="false">STDEV(D840:D849)*SQRT(trade_day)</f>
        <v>1.32201944438541</v>
      </c>
      <c r="F849" s="97"/>
      <c r="G849" s="103" t="n">
        <f aca="false">IF(G$1="P",MAX(0,G$2-$C849),IF(G$1="C",MAX(0,$C849-G$2)))</f>
        <v>0</v>
      </c>
      <c r="H849" s="103" t="n">
        <f aca="false">IF(H$1="P",MAX(0,H$2-$C849),IF(H$1="C",MAX(0,$C849-H$2)))</f>
        <v>0</v>
      </c>
      <c r="I849" s="103" t="n">
        <f aca="false">IF(I$1="P",MAX(0,I$2-$C849),IF(I$1="C",MAX(0,$C849-I$2)))</f>
        <v>0</v>
      </c>
      <c r="J849" s="103" t="n">
        <f aca="false">IF(J$1="P",MAX(0,J$2-$C849),IF(J$1="C",MAX(0,$C849-J$2)))</f>
        <v>0</v>
      </c>
      <c r="K849" s="103" t="n">
        <f aca="false">IF(K$1="P",MAX(0,K$2-$C849),IF(K$1="C",MAX(0,$C849-K$2)))</f>
        <v>0</v>
      </c>
      <c r="L849" s="103" t="n">
        <f aca="false">IF(L$1="P",MAX(0,L$2-$C849),IF(L$1="C",MAX(0,$C849-L$2)))</f>
        <v>1.41</v>
      </c>
      <c r="M849" s="103" t="n">
        <f aca="false">IF(M$1="P",MAX(0,M$2-$C849),IF(M$1="C",MAX(0,$C849-M$2)))</f>
        <v>28.59</v>
      </c>
      <c r="N849" s="103" t="n">
        <f aca="false">IF(N$1="P",MAX(0,N$2-$C849),IF(N$1="C",MAX(0,$C849-N$2)))</f>
        <v>23.59</v>
      </c>
      <c r="O849" s="103" t="n">
        <f aca="false">IF(O$1="P",MAX(0,O$2-$C849),IF(O$1="C",MAX(0,$C849-O$2)))</f>
        <v>18.59</v>
      </c>
      <c r="P849" s="103" t="n">
        <f aca="false">IF(P$1="P",MAX(0,P$2-$C849),IF(P$1="C",MAX(0,$C849-P$2)))</f>
        <v>13.59</v>
      </c>
      <c r="Q849" s="103" t="n">
        <f aca="false">IF(Q$1="P",MAX(0,Q$2-$C849),IF(Q$1="C",MAX(0,$C849-Q$2)))</f>
        <v>8.59</v>
      </c>
      <c r="R849" s="103" t="n">
        <f aca="false">IF(R$1="P",MAX(0,R$2-$C849),IF(R$1="C",MAX(0,$C849-R$2)))</f>
        <v>0</v>
      </c>
      <c r="S849" s="103" t="n">
        <f aca="false">IF(S$1="P",MAX(0,S$2-$C849),IF(S$1="C",MAX(0,$C849-S$2)))</f>
        <v>0</v>
      </c>
      <c r="T849" s="104" t="n">
        <f aca="false">A849</f>
        <v>40</v>
      </c>
      <c r="U849" s="105" t="n">
        <f aca="false">VLOOKUP($B849,Gas!$B$3:$E$2506,2)</f>
        <v>5.235</v>
      </c>
      <c r="V849" s="46" t="n">
        <f aca="false">C849/U849</f>
        <v>9.28175740210124</v>
      </c>
      <c r="W849" s="99" t="n">
        <f aca="false">VLOOKUP($B849,Gas!$B$3:$E$2506,4)</f>
        <v>0.62837228129216</v>
      </c>
    </row>
    <row r="850" customFormat="false" ht="12.75" hidden="false" customHeight="false" outlineLevel="0" collapsed="false">
      <c r="A850" s="95" t="n">
        <f aca="false">MONTH(B850)+(YEAR(B850)-1998)*12</f>
        <v>40</v>
      </c>
      <c r="B850" s="114" t="n">
        <v>36990</v>
      </c>
      <c r="C850" s="115" t="n">
        <v>54.84</v>
      </c>
      <c r="D850" s="98" t="n">
        <f aca="false">LN(C850/C849)</f>
        <v>0.121002106276302</v>
      </c>
      <c r="E850" s="106" t="n">
        <f aca="false">STDEV(D841:D850)*SQRT(trade_day)</f>
        <v>1.21256566861828</v>
      </c>
      <c r="F850" s="97"/>
      <c r="G850" s="103" t="n">
        <f aca="false">IF(G$1="P",MAX(0,G$2-$C850),IF(G$1="C",MAX(0,$C850-G$2)))</f>
        <v>0</v>
      </c>
      <c r="H850" s="103" t="n">
        <f aca="false">IF(H$1="P",MAX(0,H$2-$C850),IF(H$1="C",MAX(0,$C850-H$2)))</f>
        <v>0</v>
      </c>
      <c r="I850" s="103" t="n">
        <f aca="false">IF(I$1="P",MAX(0,I$2-$C850),IF(I$1="C",MAX(0,$C850-I$2)))</f>
        <v>0</v>
      </c>
      <c r="J850" s="103" t="n">
        <f aca="false">IF(J$1="P",MAX(0,J$2-$C850),IF(J$1="C",MAX(0,$C850-J$2)))</f>
        <v>0</v>
      </c>
      <c r="K850" s="103" t="n">
        <f aca="false">IF(K$1="P",MAX(0,K$2-$C850),IF(K$1="C",MAX(0,$C850-K$2)))</f>
        <v>0</v>
      </c>
      <c r="L850" s="103" t="n">
        <f aca="false">IF(L$1="P",MAX(0,L$2-$C850),IF(L$1="C",MAX(0,$C850-L$2)))</f>
        <v>0</v>
      </c>
      <c r="M850" s="103" t="n">
        <f aca="false">IF(M$1="P",MAX(0,M$2-$C850),IF(M$1="C",MAX(0,$C850-M$2)))</f>
        <v>34.84</v>
      </c>
      <c r="N850" s="103" t="n">
        <f aca="false">IF(N$1="P",MAX(0,N$2-$C850),IF(N$1="C",MAX(0,$C850-N$2)))</f>
        <v>29.84</v>
      </c>
      <c r="O850" s="103" t="n">
        <f aca="false">IF(O$1="P",MAX(0,O$2-$C850),IF(O$1="C",MAX(0,$C850-O$2)))</f>
        <v>24.84</v>
      </c>
      <c r="P850" s="103" t="n">
        <f aca="false">IF(P$1="P",MAX(0,P$2-$C850),IF(P$1="C",MAX(0,$C850-P$2)))</f>
        <v>19.84</v>
      </c>
      <c r="Q850" s="103" t="n">
        <f aca="false">IF(Q$1="P",MAX(0,Q$2-$C850),IF(Q$1="C",MAX(0,$C850-Q$2)))</f>
        <v>14.84</v>
      </c>
      <c r="R850" s="103" t="n">
        <f aca="false">IF(R$1="P",MAX(0,R$2-$C850),IF(R$1="C",MAX(0,$C850-R$2)))</f>
        <v>4.84</v>
      </c>
      <c r="S850" s="103" t="n">
        <f aca="false">IF(S$1="P",MAX(0,S$2-$C850),IF(S$1="C",MAX(0,$C850-S$2)))</f>
        <v>0</v>
      </c>
      <c r="T850" s="104" t="n">
        <f aca="false">A850</f>
        <v>40</v>
      </c>
      <c r="U850" s="105" t="n">
        <f aca="false">VLOOKUP($B850,Gas!$B$3:$E$2506,2)</f>
        <v>5.355</v>
      </c>
      <c r="V850" s="46" t="n">
        <f aca="false">C850/U850</f>
        <v>10.2408963585434</v>
      </c>
      <c r="W850" s="99" t="n">
        <f aca="false">VLOOKUP($B850,Gas!$B$3:$E$2506,4)</f>
        <v>0.469542369700529</v>
      </c>
    </row>
    <row r="851" customFormat="false" ht="12.75" hidden="false" customHeight="false" outlineLevel="0" collapsed="false">
      <c r="A851" s="95" t="n">
        <f aca="false">MONTH(B851)+(YEAR(B851)-1998)*12</f>
        <v>40</v>
      </c>
      <c r="B851" s="114" t="n">
        <v>36991</v>
      </c>
      <c r="C851" s="115" t="n">
        <v>55.76</v>
      </c>
      <c r="D851" s="98" t="n">
        <f aca="false">LN(C851/C850)</f>
        <v>0.0166369117581547</v>
      </c>
      <c r="E851" s="106" t="n">
        <f aca="false">STDEV(D842:D851)*SQRT(trade_day)</f>
        <v>1.20985845350642</v>
      </c>
      <c r="F851" s="97"/>
      <c r="G851" s="103" t="n">
        <f aca="false">IF(G$1="P",MAX(0,G$2-$C851),IF(G$1="C",MAX(0,$C851-G$2)))</f>
        <v>0</v>
      </c>
      <c r="H851" s="103" t="n">
        <f aca="false">IF(H$1="P",MAX(0,H$2-$C851),IF(H$1="C",MAX(0,$C851-H$2)))</f>
        <v>0</v>
      </c>
      <c r="I851" s="103" t="n">
        <f aca="false">IF(I$1="P",MAX(0,I$2-$C851),IF(I$1="C",MAX(0,$C851-I$2)))</f>
        <v>0</v>
      </c>
      <c r="J851" s="103" t="n">
        <f aca="false">IF(J$1="P",MAX(0,J$2-$C851),IF(J$1="C",MAX(0,$C851-J$2)))</f>
        <v>0</v>
      </c>
      <c r="K851" s="103" t="n">
        <f aca="false">IF(K$1="P",MAX(0,K$2-$C851),IF(K$1="C",MAX(0,$C851-K$2)))</f>
        <v>0</v>
      </c>
      <c r="L851" s="103" t="n">
        <f aca="false">IF(L$1="P",MAX(0,L$2-$C851),IF(L$1="C",MAX(0,$C851-L$2)))</f>
        <v>0</v>
      </c>
      <c r="M851" s="103" t="n">
        <f aca="false">IF(M$1="P",MAX(0,M$2-$C851),IF(M$1="C",MAX(0,$C851-M$2)))</f>
        <v>35.76</v>
      </c>
      <c r="N851" s="103" t="n">
        <f aca="false">IF(N$1="P",MAX(0,N$2-$C851),IF(N$1="C",MAX(0,$C851-N$2)))</f>
        <v>30.76</v>
      </c>
      <c r="O851" s="103" t="n">
        <f aca="false">IF(O$1="P",MAX(0,O$2-$C851),IF(O$1="C",MAX(0,$C851-O$2)))</f>
        <v>25.76</v>
      </c>
      <c r="P851" s="103" t="n">
        <f aca="false">IF(P$1="P",MAX(0,P$2-$C851),IF(P$1="C",MAX(0,$C851-P$2)))</f>
        <v>20.76</v>
      </c>
      <c r="Q851" s="103" t="n">
        <f aca="false">IF(Q$1="P",MAX(0,Q$2-$C851),IF(Q$1="C",MAX(0,$C851-Q$2)))</f>
        <v>15.76</v>
      </c>
      <c r="R851" s="103" t="n">
        <f aca="false">IF(R$1="P",MAX(0,R$2-$C851),IF(R$1="C",MAX(0,$C851-R$2)))</f>
        <v>5.76</v>
      </c>
      <c r="S851" s="103" t="n">
        <f aca="false">IF(S$1="P",MAX(0,S$2-$C851),IF(S$1="C",MAX(0,$C851-S$2)))</f>
        <v>0</v>
      </c>
      <c r="T851" s="104" t="n">
        <f aca="false">A851</f>
        <v>40</v>
      </c>
      <c r="U851" s="105" t="n">
        <f aca="false">VLOOKUP($B851,Gas!$B$3:$E$2506,2)</f>
        <v>5.47</v>
      </c>
      <c r="V851" s="46" t="n">
        <f aca="false">C851/U851</f>
        <v>10.1937842778793</v>
      </c>
      <c r="W851" s="99" t="n">
        <f aca="false">VLOOKUP($B851,Gas!$B$3:$E$2506,4)</f>
        <v>0.47870794392892</v>
      </c>
    </row>
    <row r="852" customFormat="false" ht="12.75" hidden="false" customHeight="false" outlineLevel="0" collapsed="false">
      <c r="A852" s="95" t="n">
        <f aca="false">MONTH(B852)+(YEAR(B852)-1998)*12</f>
        <v>40</v>
      </c>
      <c r="B852" s="114" t="n">
        <v>36992</v>
      </c>
      <c r="C852" s="115" t="n">
        <v>54.52</v>
      </c>
      <c r="D852" s="98" t="n">
        <f aca="false">LN(C852/C851)</f>
        <v>-0.0224891596239364</v>
      </c>
      <c r="E852" s="106" t="n">
        <f aca="false">STDEV(D843:D852)*SQRT(trade_day)</f>
        <v>1.08728290701836</v>
      </c>
      <c r="F852" s="97"/>
      <c r="G852" s="103" t="n">
        <f aca="false">IF(G$1="P",MAX(0,G$2-$C852),IF(G$1="C",MAX(0,$C852-G$2)))</f>
        <v>0</v>
      </c>
      <c r="H852" s="103" t="n">
        <f aca="false">IF(H$1="P",MAX(0,H$2-$C852),IF(H$1="C",MAX(0,$C852-H$2)))</f>
        <v>0</v>
      </c>
      <c r="I852" s="103" t="n">
        <f aca="false">IF(I$1="P",MAX(0,I$2-$C852),IF(I$1="C",MAX(0,$C852-I$2)))</f>
        <v>0</v>
      </c>
      <c r="J852" s="103" t="n">
        <f aca="false">IF(J$1="P",MAX(0,J$2-$C852),IF(J$1="C",MAX(0,$C852-J$2)))</f>
        <v>0</v>
      </c>
      <c r="K852" s="103" t="n">
        <f aca="false">IF(K$1="P",MAX(0,K$2-$C852),IF(K$1="C",MAX(0,$C852-K$2)))</f>
        <v>0</v>
      </c>
      <c r="L852" s="103" t="n">
        <f aca="false">IF(L$1="P",MAX(0,L$2-$C852),IF(L$1="C",MAX(0,$C852-L$2)))</f>
        <v>0</v>
      </c>
      <c r="M852" s="103" t="n">
        <f aca="false">IF(M$1="P",MAX(0,M$2-$C852),IF(M$1="C",MAX(0,$C852-M$2)))</f>
        <v>34.52</v>
      </c>
      <c r="N852" s="103" t="n">
        <f aca="false">IF(N$1="P",MAX(0,N$2-$C852),IF(N$1="C",MAX(0,$C852-N$2)))</f>
        <v>29.52</v>
      </c>
      <c r="O852" s="103" t="n">
        <f aca="false">IF(O$1="P",MAX(0,O$2-$C852),IF(O$1="C",MAX(0,$C852-O$2)))</f>
        <v>24.52</v>
      </c>
      <c r="P852" s="103" t="n">
        <f aca="false">IF(P$1="P",MAX(0,P$2-$C852),IF(P$1="C",MAX(0,$C852-P$2)))</f>
        <v>19.52</v>
      </c>
      <c r="Q852" s="103" t="n">
        <f aca="false">IF(Q$1="P",MAX(0,Q$2-$C852),IF(Q$1="C",MAX(0,$C852-Q$2)))</f>
        <v>14.52</v>
      </c>
      <c r="R852" s="103" t="n">
        <f aca="false">IF(R$1="P",MAX(0,R$2-$C852),IF(R$1="C",MAX(0,$C852-R$2)))</f>
        <v>4.52</v>
      </c>
      <c r="S852" s="103" t="n">
        <f aca="false">IF(S$1="P",MAX(0,S$2-$C852),IF(S$1="C",MAX(0,$C852-S$2)))</f>
        <v>0</v>
      </c>
      <c r="T852" s="104" t="n">
        <f aca="false">A852</f>
        <v>40</v>
      </c>
      <c r="U852" s="105" t="n">
        <f aca="false">VLOOKUP($B852,Gas!$B$3:$E$2506,2)</f>
        <v>5.545</v>
      </c>
      <c r="V852" s="46" t="n">
        <f aca="false">C852/U852</f>
        <v>9.83228133453562</v>
      </c>
      <c r="W852" s="99" t="n">
        <f aca="false">VLOOKUP($B852,Gas!$B$3:$E$2506,4)</f>
        <v>0.481810072297407</v>
      </c>
    </row>
    <row r="853" customFormat="false" ht="12.75" hidden="false" customHeight="false" outlineLevel="0" collapsed="false">
      <c r="A853" s="95" t="n">
        <f aca="false">MONTH(B853)+(YEAR(B853)-1998)*12</f>
        <v>40</v>
      </c>
      <c r="B853" s="114" t="n">
        <v>36993</v>
      </c>
      <c r="C853" s="115" t="n">
        <v>48.68</v>
      </c>
      <c r="D853" s="98" t="n">
        <f aca="false">LN(C853/C852)</f>
        <v>-0.113299338709005</v>
      </c>
      <c r="E853" s="106" t="n">
        <f aca="false">STDEV(D844:D853)*SQRT(trade_day)</f>
        <v>1.12189625129167</v>
      </c>
      <c r="F853" s="97"/>
      <c r="G853" s="103" t="n">
        <f aca="false">IF(G$1="P",MAX(0,G$2-$C853),IF(G$1="C",MAX(0,$C853-G$2)))</f>
        <v>0</v>
      </c>
      <c r="H853" s="103" t="n">
        <f aca="false">IF(H$1="P",MAX(0,H$2-$C853),IF(H$1="C",MAX(0,$C853-H$2)))</f>
        <v>0</v>
      </c>
      <c r="I853" s="103" t="n">
        <f aca="false">IF(I$1="P",MAX(0,I$2-$C853),IF(I$1="C",MAX(0,$C853-I$2)))</f>
        <v>0</v>
      </c>
      <c r="J853" s="103" t="n">
        <f aca="false">IF(J$1="P",MAX(0,J$2-$C853),IF(J$1="C",MAX(0,$C853-J$2)))</f>
        <v>0</v>
      </c>
      <c r="K853" s="103" t="n">
        <f aca="false">IF(K$1="P",MAX(0,K$2-$C853),IF(K$1="C",MAX(0,$C853-K$2)))</f>
        <v>0</v>
      </c>
      <c r="L853" s="103" t="n">
        <f aca="false">IF(L$1="P",MAX(0,L$2-$C853),IF(L$1="C",MAX(0,$C853-L$2)))</f>
        <v>1.32</v>
      </c>
      <c r="M853" s="103" t="n">
        <f aca="false">IF(M$1="P",MAX(0,M$2-$C853),IF(M$1="C",MAX(0,$C853-M$2)))</f>
        <v>28.68</v>
      </c>
      <c r="N853" s="103" t="n">
        <f aca="false">IF(N$1="P",MAX(0,N$2-$C853),IF(N$1="C",MAX(0,$C853-N$2)))</f>
        <v>23.68</v>
      </c>
      <c r="O853" s="103" t="n">
        <f aca="false">IF(O$1="P",MAX(0,O$2-$C853),IF(O$1="C",MAX(0,$C853-O$2)))</f>
        <v>18.68</v>
      </c>
      <c r="P853" s="103" t="n">
        <f aca="false">IF(P$1="P",MAX(0,P$2-$C853),IF(P$1="C",MAX(0,$C853-P$2)))</f>
        <v>13.68</v>
      </c>
      <c r="Q853" s="103" t="n">
        <f aca="false">IF(Q$1="P",MAX(0,Q$2-$C853),IF(Q$1="C",MAX(0,$C853-Q$2)))</f>
        <v>8.68</v>
      </c>
      <c r="R853" s="103" t="n">
        <f aca="false">IF(R$1="P",MAX(0,R$2-$C853),IF(R$1="C",MAX(0,$C853-R$2)))</f>
        <v>0</v>
      </c>
      <c r="S853" s="103" t="n">
        <f aca="false">IF(S$1="P",MAX(0,S$2-$C853),IF(S$1="C",MAX(0,$C853-S$2)))</f>
        <v>0</v>
      </c>
      <c r="T853" s="104" t="n">
        <f aca="false">A853</f>
        <v>40</v>
      </c>
      <c r="U853" s="105" t="n">
        <f aca="false">VLOOKUP($B853,Gas!$B$3:$E$2506,2)</f>
        <v>5.47</v>
      </c>
      <c r="V853" s="46" t="n">
        <f aca="false">C853/U853</f>
        <v>8.89945155393053</v>
      </c>
      <c r="W853" s="99" t="n">
        <f aca="false">VLOOKUP($B853,Gas!$B$3:$E$2506,4)</f>
        <v>0.493442371287408</v>
      </c>
    </row>
    <row r="854" customFormat="false" ht="12.75" hidden="false" customHeight="false" outlineLevel="0" collapsed="false">
      <c r="A854" s="95" t="n">
        <f aca="false">MONTH(B854)+(YEAR(B854)-1998)*12</f>
        <v>40</v>
      </c>
      <c r="B854" s="114" t="n">
        <v>36994</v>
      </c>
      <c r="C854" s="115" t="n">
        <v>43.71</v>
      </c>
      <c r="D854" s="98" t="n">
        <f aca="false">LN(C854/C853)</f>
        <v>-0.107691359244103</v>
      </c>
      <c r="E854" s="106" t="n">
        <f aca="false">STDEV(D845:D854)*SQRT(trade_day)</f>
        <v>1.24882795330351</v>
      </c>
      <c r="F854" s="97"/>
      <c r="G854" s="103" t="n">
        <f aca="false">IF(G$1="P",MAX(0,G$2-$C854),IF(G$1="C",MAX(0,$C854-G$2)))</f>
        <v>0</v>
      </c>
      <c r="H854" s="103" t="n">
        <f aca="false">IF(H$1="P",MAX(0,H$2-$C854),IF(H$1="C",MAX(0,$C854-H$2)))</f>
        <v>0</v>
      </c>
      <c r="I854" s="103" t="n">
        <f aca="false">IF(I$1="P",MAX(0,I$2-$C854),IF(I$1="C",MAX(0,$C854-I$2)))</f>
        <v>0</v>
      </c>
      <c r="J854" s="103" t="n">
        <f aca="false">IF(J$1="P",MAX(0,J$2-$C854),IF(J$1="C",MAX(0,$C854-J$2)))</f>
        <v>0</v>
      </c>
      <c r="K854" s="103" t="n">
        <f aca="false">IF(K$1="P",MAX(0,K$2-$C854),IF(K$1="C",MAX(0,$C854-K$2)))</f>
        <v>0</v>
      </c>
      <c r="L854" s="103" t="n">
        <f aca="false">IF(L$1="P",MAX(0,L$2-$C854),IF(L$1="C",MAX(0,$C854-L$2)))</f>
        <v>6.29</v>
      </c>
      <c r="M854" s="103" t="n">
        <f aca="false">IF(M$1="P",MAX(0,M$2-$C854),IF(M$1="C",MAX(0,$C854-M$2)))</f>
        <v>23.71</v>
      </c>
      <c r="N854" s="103" t="n">
        <f aca="false">IF(N$1="P",MAX(0,N$2-$C854),IF(N$1="C",MAX(0,$C854-N$2)))</f>
        <v>18.71</v>
      </c>
      <c r="O854" s="103" t="n">
        <f aca="false">IF(O$1="P",MAX(0,O$2-$C854),IF(O$1="C",MAX(0,$C854-O$2)))</f>
        <v>13.71</v>
      </c>
      <c r="P854" s="103" t="n">
        <f aca="false">IF(P$1="P",MAX(0,P$2-$C854),IF(P$1="C",MAX(0,$C854-P$2)))</f>
        <v>8.71</v>
      </c>
      <c r="Q854" s="103" t="n">
        <f aca="false">IF(Q$1="P",MAX(0,Q$2-$C854),IF(Q$1="C",MAX(0,$C854-Q$2)))</f>
        <v>3.71</v>
      </c>
      <c r="R854" s="103" t="n">
        <f aca="false">IF(R$1="P",MAX(0,R$2-$C854),IF(R$1="C",MAX(0,$C854-R$2)))</f>
        <v>0</v>
      </c>
      <c r="S854" s="103" t="n">
        <f aca="false">IF(S$1="P",MAX(0,S$2-$C854),IF(S$1="C",MAX(0,$C854-S$2)))</f>
        <v>0</v>
      </c>
      <c r="T854" s="104" t="n">
        <f aca="false">A854</f>
        <v>40</v>
      </c>
      <c r="U854" s="105" t="n">
        <f aca="false">VLOOKUP($B854,Gas!$B$3:$E$2506,2)</f>
        <v>5.345</v>
      </c>
      <c r="V854" s="46" t="n">
        <f aca="false">C854/U854</f>
        <v>8.177736202058</v>
      </c>
      <c r="W854" s="99" t="n">
        <f aca="false">VLOOKUP($B854,Gas!$B$3:$E$2506,4)</f>
        <v>0.354832450876807</v>
      </c>
    </row>
    <row r="855" customFormat="false" ht="12.75" hidden="false" customHeight="false" outlineLevel="0" collapsed="false">
      <c r="A855" s="95" t="n">
        <f aca="false">MONTH(B855)+(YEAR(B855)-1998)*12</f>
        <v>40</v>
      </c>
      <c r="B855" s="114" t="n">
        <v>36997</v>
      </c>
      <c r="C855" s="115" t="n">
        <v>51.5</v>
      </c>
      <c r="D855" s="98" t="n">
        <f aca="false">LN(C855/C854)</f>
        <v>0.164004898794467</v>
      </c>
      <c r="E855" s="106" t="n">
        <f aca="false">STDEV(D846:D855)*SQRT(trade_day)</f>
        <v>1.36915802223408</v>
      </c>
      <c r="F855" s="97"/>
      <c r="G855" s="103" t="n">
        <f aca="false">IF(G$1="P",MAX(0,G$2-$C855),IF(G$1="C",MAX(0,$C855-G$2)))</f>
        <v>0</v>
      </c>
      <c r="H855" s="103" t="n">
        <f aca="false">IF(H$1="P",MAX(0,H$2-$C855),IF(H$1="C",MAX(0,$C855-H$2)))</f>
        <v>0</v>
      </c>
      <c r="I855" s="103" t="n">
        <f aca="false">IF(I$1="P",MAX(0,I$2-$C855),IF(I$1="C",MAX(0,$C855-I$2)))</f>
        <v>0</v>
      </c>
      <c r="J855" s="103" t="n">
        <f aca="false">IF(J$1="P",MAX(0,J$2-$C855),IF(J$1="C",MAX(0,$C855-J$2)))</f>
        <v>0</v>
      </c>
      <c r="K855" s="103" t="n">
        <f aca="false">IF(K$1="P",MAX(0,K$2-$C855),IF(K$1="C",MAX(0,$C855-K$2)))</f>
        <v>0</v>
      </c>
      <c r="L855" s="103" t="n">
        <f aca="false">IF(L$1="P",MAX(0,L$2-$C855),IF(L$1="C",MAX(0,$C855-L$2)))</f>
        <v>0</v>
      </c>
      <c r="M855" s="103" t="n">
        <f aca="false">IF(M$1="P",MAX(0,M$2-$C855),IF(M$1="C",MAX(0,$C855-M$2)))</f>
        <v>31.5</v>
      </c>
      <c r="N855" s="103" t="n">
        <f aca="false">IF(N$1="P",MAX(0,N$2-$C855),IF(N$1="C",MAX(0,$C855-N$2)))</f>
        <v>26.5</v>
      </c>
      <c r="O855" s="103" t="n">
        <f aca="false">IF(O$1="P",MAX(0,O$2-$C855),IF(O$1="C",MAX(0,$C855-O$2)))</f>
        <v>21.5</v>
      </c>
      <c r="P855" s="103" t="n">
        <f aca="false">IF(P$1="P",MAX(0,P$2-$C855),IF(P$1="C",MAX(0,$C855-P$2)))</f>
        <v>16.5</v>
      </c>
      <c r="Q855" s="103" t="n">
        <f aca="false">IF(Q$1="P",MAX(0,Q$2-$C855),IF(Q$1="C",MAX(0,$C855-Q$2)))</f>
        <v>11.5</v>
      </c>
      <c r="R855" s="103" t="n">
        <f aca="false">IF(R$1="P",MAX(0,R$2-$C855),IF(R$1="C",MAX(0,$C855-R$2)))</f>
        <v>1.5</v>
      </c>
      <c r="S855" s="103" t="n">
        <f aca="false">IF(S$1="P",MAX(0,S$2-$C855),IF(S$1="C",MAX(0,$C855-S$2)))</f>
        <v>0</v>
      </c>
      <c r="T855" s="104" t="n">
        <f aca="false">A855</f>
        <v>40</v>
      </c>
      <c r="U855" s="105" t="n">
        <f aca="false">VLOOKUP($B855,Gas!$B$3:$E$2506,2)</f>
        <v>5.345</v>
      </c>
      <c r="V855" s="46" t="n">
        <f aca="false">C855/U855</f>
        <v>9.63517305893358</v>
      </c>
      <c r="W855" s="99" t="n">
        <f aca="false">VLOOKUP($B855,Gas!$B$3:$E$2506,4)</f>
        <v>0.272217485456005</v>
      </c>
    </row>
    <row r="856" customFormat="false" ht="12.75" hidden="false" customHeight="false" outlineLevel="0" collapsed="false">
      <c r="A856" s="95" t="n">
        <f aca="false">MONTH(B856)+(YEAR(B856)-1998)*12</f>
        <v>40</v>
      </c>
      <c r="B856" s="114" t="n">
        <v>36998</v>
      </c>
      <c r="C856" s="115" t="n">
        <v>53.72</v>
      </c>
      <c r="D856" s="98" t="n">
        <f aca="false">LN(C856/C855)</f>
        <v>0.0422035639853463</v>
      </c>
      <c r="E856" s="106" t="n">
        <f aca="false">STDEV(D847:D856)*SQRT(trade_day)</f>
        <v>1.37563949906796</v>
      </c>
      <c r="F856" s="97"/>
      <c r="G856" s="103" t="n">
        <f aca="false">IF(G$1="P",MAX(0,G$2-$C856),IF(G$1="C",MAX(0,$C856-G$2)))</f>
        <v>0</v>
      </c>
      <c r="H856" s="103" t="n">
        <f aca="false">IF(H$1="P",MAX(0,H$2-$C856),IF(H$1="C",MAX(0,$C856-H$2)))</f>
        <v>0</v>
      </c>
      <c r="I856" s="103" t="n">
        <f aca="false">IF(I$1="P",MAX(0,I$2-$C856),IF(I$1="C",MAX(0,$C856-I$2)))</f>
        <v>0</v>
      </c>
      <c r="J856" s="103" t="n">
        <f aca="false">IF(J$1="P",MAX(0,J$2-$C856),IF(J$1="C",MAX(0,$C856-J$2)))</f>
        <v>0</v>
      </c>
      <c r="K856" s="103" t="n">
        <f aca="false">IF(K$1="P",MAX(0,K$2-$C856),IF(K$1="C",MAX(0,$C856-K$2)))</f>
        <v>0</v>
      </c>
      <c r="L856" s="103" t="n">
        <f aca="false">IF(L$1="P",MAX(0,L$2-$C856),IF(L$1="C",MAX(0,$C856-L$2)))</f>
        <v>0</v>
      </c>
      <c r="M856" s="103" t="n">
        <f aca="false">IF(M$1="P",MAX(0,M$2-$C856),IF(M$1="C",MAX(0,$C856-M$2)))</f>
        <v>33.72</v>
      </c>
      <c r="N856" s="103" t="n">
        <f aca="false">IF(N$1="P",MAX(0,N$2-$C856),IF(N$1="C",MAX(0,$C856-N$2)))</f>
        <v>28.72</v>
      </c>
      <c r="O856" s="103" t="n">
        <f aca="false">IF(O$1="P",MAX(0,O$2-$C856),IF(O$1="C",MAX(0,$C856-O$2)))</f>
        <v>23.72</v>
      </c>
      <c r="P856" s="103" t="n">
        <f aca="false">IF(P$1="P",MAX(0,P$2-$C856),IF(P$1="C",MAX(0,$C856-P$2)))</f>
        <v>18.72</v>
      </c>
      <c r="Q856" s="103" t="n">
        <f aca="false">IF(Q$1="P",MAX(0,Q$2-$C856),IF(Q$1="C",MAX(0,$C856-Q$2)))</f>
        <v>13.72</v>
      </c>
      <c r="R856" s="103" t="n">
        <f aca="false">IF(R$1="P",MAX(0,R$2-$C856),IF(R$1="C",MAX(0,$C856-R$2)))</f>
        <v>3.72</v>
      </c>
      <c r="S856" s="103" t="n">
        <f aca="false">IF(S$1="P",MAX(0,S$2-$C856),IF(S$1="C",MAX(0,$C856-S$2)))</f>
        <v>0</v>
      </c>
      <c r="T856" s="104" t="n">
        <f aca="false">A856</f>
        <v>40</v>
      </c>
      <c r="U856" s="105" t="n">
        <f aca="false">VLOOKUP($B856,Gas!$B$3:$E$2506,2)</f>
        <v>5.48</v>
      </c>
      <c r="V856" s="46" t="n">
        <f aca="false">C856/U856</f>
        <v>9.8029197080292</v>
      </c>
      <c r="W856" s="99" t="n">
        <f aca="false">VLOOKUP($B856,Gas!$B$3:$E$2506,4)</f>
        <v>0.279460702545989</v>
      </c>
    </row>
    <row r="857" customFormat="false" ht="12.75" hidden="false" customHeight="false" outlineLevel="0" collapsed="false">
      <c r="A857" s="95" t="n">
        <f aca="false">MONTH(B857)+(YEAR(B857)-1998)*12</f>
        <v>40</v>
      </c>
      <c r="B857" s="114" t="n">
        <v>36999</v>
      </c>
      <c r="C857" s="115" t="n">
        <v>53.72</v>
      </c>
      <c r="D857" s="98" t="n">
        <f aca="false">LN(C857/C856)</f>
        <v>0</v>
      </c>
      <c r="E857" s="106" t="n">
        <f aca="false">STDEV(D848:D857)*SQRT(trade_day)</f>
        <v>1.37695713489201</v>
      </c>
      <c r="F857" s="97"/>
      <c r="G857" s="103" t="n">
        <f aca="false">IF(G$1="P",MAX(0,G$2-$C857),IF(G$1="C",MAX(0,$C857-G$2)))</f>
        <v>0</v>
      </c>
      <c r="H857" s="103" t="n">
        <f aca="false">IF(H$1="P",MAX(0,H$2-$C857),IF(H$1="C",MAX(0,$C857-H$2)))</f>
        <v>0</v>
      </c>
      <c r="I857" s="103" t="n">
        <f aca="false">IF(I$1="P",MAX(0,I$2-$C857),IF(I$1="C",MAX(0,$C857-I$2)))</f>
        <v>0</v>
      </c>
      <c r="J857" s="103" t="n">
        <f aca="false">IF(J$1="P",MAX(0,J$2-$C857),IF(J$1="C",MAX(0,$C857-J$2)))</f>
        <v>0</v>
      </c>
      <c r="K857" s="103" t="n">
        <f aca="false">IF(K$1="P",MAX(0,K$2-$C857),IF(K$1="C",MAX(0,$C857-K$2)))</f>
        <v>0</v>
      </c>
      <c r="L857" s="103" t="n">
        <f aca="false">IF(L$1="P",MAX(0,L$2-$C857),IF(L$1="C",MAX(0,$C857-L$2)))</f>
        <v>0</v>
      </c>
      <c r="M857" s="103" t="n">
        <f aca="false">IF(M$1="P",MAX(0,M$2-$C857),IF(M$1="C",MAX(0,$C857-M$2)))</f>
        <v>33.72</v>
      </c>
      <c r="N857" s="103" t="n">
        <f aca="false">IF(N$1="P",MAX(0,N$2-$C857),IF(N$1="C",MAX(0,$C857-N$2)))</f>
        <v>28.72</v>
      </c>
      <c r="O857" s="103" t="n">
        <f aca="false">IF(O$1="P",MAX(0,O$2-$C857),IF(O$1="C",MAX(0,$C857-O$2)))</f>
        <v>23.72</v>
      </c>
      <c r="P857" s="103" t="n">
        <f aca="false">IF(P$1="P",MAX(0,P$2-$C857),IF(P$1="C",MAX(0,$C857-P$2)))</f>
        <v>18.72</v>
      </c>
      <c r="Q857" s="103" t="n">
        <f aca="false">IF(Q$1="P",MAX(0,Q$2-$C857),IF(Q$1="C",MAX(0,$C857-Q$2)))</f>
        <v>13.72</v>
      </c>
      <c r="R857" s="103" t="n">
        <f aca="false">IF(R$1="P",MAX(0,R$2-$C857),IF(R$1="C",MAX(0,$C857-R$2)))</f>
        <v>3.72</v>
      </c>
      <c r="S857" s="103" t="n">
        <f aca="false">IF(S$1="P",MAX(0,S$2-$C857),IF(S$1="C",MAX(0,$C857-S$2)))</f>
        <v>0</v>
      </c>
      <c r="T857" s="104" t="n">
        <f aca="false">A857</f>
        <v>40</v>
      </c>
      <c r="U857" s="105" t="n">
        <f aca="false">VLOOKUP($B857,Gas!$B$3:$E$2506,2)</f>
        <v>5.375</v>
      </c>
      <c r="V857" s="46" t="n">
        <f aca="false">C857/U857</f>
        <v>9.99441860465116</v>
      </c>
      <c r="W857" s="99" t="n">
        <f aca="false">VLOOKUP($B857,Gas!$B$3:$E$2506,4)</f>
        <v>0.308837621900159</v>
      </c>
    </row>
    <row r="858" customFormat="false" ht="12.75" hidden="false" customHeight="false" outlineLevel="0" collapsed="false">
      <c r="A858" s="95" t="n">
        <f aca="false">MONTH(B858)+(YEAR(B858)-1998)*12</f>
        <v>40</v>
      </c>
      <c r="B858" s="114" t="n">
        <v>37000</v>
      </c>
      <c r="C858" s="115" t="n">
        <v>48.61</v>
      </c>
      <c r="D858" s="98" t="n">
        <f aca="false">LN(C858/C857)</f>
        <v>-0.0999561005976727</v>
      </c>
      <c r="E858" s="106" t="n">
        <f aca="false">STDEV(D849:D858)*SQRT(trade_day)</f>
        <v>1.47830522269562</v>
      </c>
      <c r="F858" s="97"/>
      <c r="G858" s="103" t="n">
        <f aca="false">IF(G$1="P",MAX(0,G$2-$C858),IF(G$1="C",MAX(0,$C858-G$2)))</f>
        <v>0</v>
      </c>
      <c r="H858" s="103" t="n">
        <f aca="false">IF(H$1="P",MAX(0,H$2-$C858),IF(H$1="C",MAX(0,$C858-H$2)))</f>
        <v>0</v>
      </c>
      <c r="I858" s="103" t="n">
        <f aca="false">IF(I$1="P",MAX(0,I$2-$C858),IF(I$1="C",MAX(0,$C858-I$2)))</f>
        <v>0</v>
      </c>
      <c r="J858" s="103" t="n">
        <f aca="false">IF(J$1="P",MAX(0,J$2-$C858),IF(J$1="C",MAX(0,$C858-J$2)))</f>
        <v>0</v>
      </c>
      <c r="K858" s="103" t="n">
        <f aca="false">IF(K$1="P",MAX(0,K$2-$C858),IF(K$1="C",MAX(0,$C858-K$2)))</f>
        <v>0</v>
      </c>
      <c r="L858" s="103" t="n">
        <f aca="false">IF(L$1="P",MAX(0,L$2-$C858),IF(L$1="C",MAX(0,$C858-L$2)))</f>
        <v>1.39</v>
      </c>
      <c r="M858" s="103" t="n">
        <f aca="false">IF(M$1="P",MAX(0,M$2-$C858),IF(M$1="C",MAX(0,$C858-M$2)))</f>
        <v>28.61</v>
      </c>
      <c r="N858" s="103" t="n">
        <f aca="false">IF(N$1="P",MAX(0,N$2-$C858),IF(N$1="C",MAX(0,$C858-N$2)))</f>
        <v>23.61</v>
      </c>
      <c r="O858" s="103" t="n">
        <f aca="false">IF(O$1="P",MAX(0,O$2-$C858),IF(O$1="C",MAX(0,$C858-O$2)))</f>
        <v>18.61</v>
      </c>
      <c r="P858" s="103" t="n">
        <f aca="false">IF(P$1="P",MAX(0,P$2-$C858),IF(P$1="C",MAX(0,$C858-P$2)))</f>
        <v>13.61</v>
      </c>
      <c r="Q858" s="103" t="n">
        <f aca="false">IF(Q$1="P",MAX(0,Q$2-$C858),IF(Q$1="C",MAX(0,$C858-Q$2)))</f>
        <v>8.61</v>
      </c>
      <c r="R858" s="103" t="n">
        <f aca="false">IF(R$1="P",MAX(0,R$2-$C858),IF(R$1="C",MAX(0,$C858-R$2)))</f>
        <v>0</v>
      </c>
      <c r="S858" s="103" t="n">
        <f aca="false">IF(S$1="P",MAX(0,S$2-$C858),IF(S$1="C",MAX(0,$C858-S$2)))</f>
        <v>0</v>
      </c>
      <c r="T858" s="104" t="n">
        <f aca="false">A858</f>
        <v>40</v>
      </c>
      <c r="U858" s="105" t="n">
        <f aca="false">VLOOKUP($B858,Gas!$B$3:$E$2506,2)</f>
        <v>5.155</v>
      </c>
      <c r="V858" s="46" t="n">
        <f aca="false">C858/U858</f>
        <v>9.42967992240543</v>
      </c>
      <c r="W858" s="99" t="n">
        <f aca="false">VLOOKUP($B858,Gas!$B$3:$E$2506,4)</f>
        <v>0.400490355923568</v>
      </c>
    </row>
    <row r="859" customFormat="false" ht="12.75" hidden="false" customHeight="false" outlineLevel="0" collapsed="false">
      <c r="A859" s="95" t="n">
        <f aca="false">MONTH(B859)+(YEAR(B859)-1998)*12</f>
        <v>40</v>
      </c>
      <c r="B859" s="114" t="n">
        <v>37001</v>
      </c>
      <c r="C859" s="115" t="n">
        <v>42.41</v>
      </c>
      <c r="D859" s="98" t="n">
        <f aca="false">LN(C859/C858)</f>
        <v>-0.136445087570865</v>
      </c>
      <c r="E859" s="106" t="n">
        <f aca="false">STDEV(D850:D859)*SQRT(trade_day)</f>
        <v>1.62698550833752</v>
      </c>
      <c r="F859" s="97"/>
      <c r="G859" s="103" t="n">
        <f aca="false">IF(G$1="P",MAX(0,G$2-$C859),IF(G$1="C",MAX(0,$C859-G$2)))</f>
        <v>0</v>
      </c>
      <c r="H859" s="103" t="n">
        <f aca="false">IF(H$1="P",MAX(0,H$2-$C859),IF(H$1="C",MAX(0,$C859-H$2)))</f>
        <v>0</v>
      </c>
      <c r="I859" s="103" t="n">
        <f aca="false">IF(I$1="P",MAX(0,I$2-$C859),IF(I$1="C",MAX(0,$C859-I$2)))</f>
        <v>0</v>
      </c>
      <c r="J859" s="103" t="n">
        <f aca="false">IF(J$1="P",MAX(0,J$2-$C859),IF(J$1="C",MAX(0,$C859-J$2)))</f>
        <v>0</v>
      </c>
      <c r="K859" s="103" t="n">
        <f aca="false">IF(K$1="P",MAX(0,K$2-$C859),IF(K$1="C",MAX(0,$C859-K$2)))</f>
        <v>0</v>
      </c>
      <c r="L859" s="103" t="n">
        <f aca="false">IF(L$1="P",MAX(0,L$2-$C859),IF(L$1="C",MAX(0,$C859-L$2)))</f>
        <v>7.59</v>
      </c>
      <c r="M859" s="103" t="n">
        <f aca="false">IF(M$1="P",MAX(0,M$2-$C859),IF(M$1="C",MAX(0,$C859-M$2)))</f>
        <v>22.41</v>
      </c>
      <c r="N859" s="103" t="n">
        <f aca="false">IF(N$1="P",MAX(0,N$2-$C859),IF(N$1="C",MAX(0,$C859-N$2)))</f>
        <v>17.41</v>
      </c>
      <c r="O859" s="103" t="n">
        <f aca="false">IF(O$1="P",MAX(0,O$2-$C859),IF(O$1="C",MAX(0,$C859-O$2)))</f>
        <v>12.41</v>
      </c>
      <c r="P859" s="103" t="n">
        <f aca="false">IF(P$1="P",MAX(0,P$2-$C859),IF(P$1="C",MAX(0,$C859-P$2)))</f>
        <v>7.41</v>
      </c>
      <c r="Q859" s="103" t="n">
        <f aca="false">IF(Q$1="P",MAX(0,Q$2-$C859),IF(Q$1="C",MAX(0,$C859-Q$2)))</f>
        <v>2.41</v>
      </c>
      <c r="R859" s="103" t="n">
        <f aca="false">IF(R$1="P",MAX(0,R$2-$C859),IF(R$1="C",MAX(0,$C859-R$2)))</f>
        <v>0</v>
      </c>
      <c r="S859" s="103" t="n">
        <f aca="false">IF(S$1="P",MAX(0,S$2-$C859),IF(S$1="C",MAX(0,$C859-S$2)))</f>
        <v>0</v>
      </c>
      <c r="T859" s="104" t="n">
        <f aca="false">A859</f>
        <v>40</v>
      </c>
      <c r="U859" s="105" t="n">
        <f aca="false">VLOOKUP($B859,Gas!$B$3:$E$2506,2)</f>
        <v>5.07</v>
      </c>
      <c r="V859" s="46" t="n">
        <f aca="false">C859/U859</f>
        <v>8.36489151873767</v>
      </c>
      <c r="W859" s="99" t="n">
        <f aca="false">VLOOKUP($B859,Gas!$B$3:$E$2506,4)</f>
        <v>0.368487394003798</v>
      </c>
    </row>
    <row r="860" customFormat="false" ht="12.75" hidden="false" customHeight="false" outlineLevel="0" collapsed="false">
      <c r="A860" s="95" t="n">
        <f aca="false">MONTH(B860)+(YEAR(B860)-1998)*12</f>
        <v>40</v>
      </c>
      <c r="B860" s="114" t="n">
        <v>37004</v>
      </c>
      <c r="C860" s="115" t="n">
        <v>54.55</v>
      </c>
      <c r="D860" s="98" t="n">
        <f aca="false">LN(C860/C859)</f>
        <v>0.251733528792581</v>
      </c>
      <c r="E860" s="106" t="n">
        <f aca="false">STDEV(D851:D860)*SQRT(trade_day)</f>
        <v>2.01295048787351</v>
      </c>
      <c r="F860" s="97"/>
      <c r="G860" s="103" t="n">
        <f aca="false">IF(G$1="P",MAX(0,G$2-$C860),IF(G$1="C",MAX(0,$C860-G$2)))</f>
        <v>0</v>
      </c>
      <c r="H860" s="103" t="n">
        <f aca="false">IF(H$1="P",MAX(0,H$2-$C860),IF(H$1="C",MAX(0,$C860-H$2)))</f>
        <v>0</v>
      </c>
      <c r="I860" s="103" t="n">
        <f aca="false">IF(I$1="P",MAX(0,I$2-$C860),IF(I$1="C",MAX(0,$C860-I$2)))</f>
        <v>0</v>
      </c>
      <c r="J860" s="103" t="n">
        <f aca="false">IF(J$1="P",MAX(0,J$2-$C860),IF(J$1="C",MAX(0,$C860-J$2)))</f>
        <v>0</v>
      </c>
      <c r="K860" s="103" t="n">
        <f aca="false">IF(K$1="P",MAX(0,K$2-$C860),IF(K$1="C",MAX(0,$C860-K$2)))</f>
        <v>0</v>
      </c>
      <c r="L860" s="103" t="n">
        <f aca="false">IF(L$1="P",MAX(0,L$2-$C860),IF(L$1="C",MAX(0,$C860-L$2)))</f>
        <v>0</v>
      </c>
      <c r="M860" s="103" t="n">
        <f aca="false">IF(M$1="P",MAX(0,M$2-$C860),IF(M$1="C",MAX(0,$C860-M$2)))</f>
        <v>34.55</v>
      </c>
      <c r="N860" s="103" t="n">
        <f aca="false">IF(N$1="P",MAX(0,N$2-$C860),IF(N$1="C",MAX(0,$C860-N$2)))</f>
        <v>29.55</v>
      </c>
      <c r="O860" s="103" t="n">
        <f aca="false">IF(O$1="P",MAX(0,O$2-$C860),IF(O$1="C",MAX(0,$C860-O$2)))</f>
        <v>24.55</v>
      </c>
      <c r="P860" s="103" t="n">
        <f aca="false">IF(P$1="P",MAX(0,P$2-$C860),IF(P$1="C",MAX(0,$C860-P$2)))</f>
        <v>19.55</v>
      </c>
      <c r="Q860" s="103" t="n">
        <f aca="false">IF(Q$1="P",MAX(0,Q$2-$C860),IF(Q$1="C",MAX(0,$C860-Q$2)))</f>
        <v>14.55</v>
      </c>
      <c r="R860" s="103" t="n">
        <f aca="false">IF(R$1="P",MAX(0,R$2-$C860),IF(R$1="C",MAX(0,$C860-R$2)))</f>
        <v>4.55</v>
      </c>
      <c r="S860" s="103" t="n">
        <f aca="false">IF(S$1="P",MAX(0,S$2-$C860),IF(S$1="C",MAX(0,$C860-S$2)))</f>
        <v>0</v>
      </c>
      <c r="T860" s="104" t="n">
        <f aca="false">A860</f>
        <v>40</v>
      </c>
      <c r="U860" s="105" t="n">
        <f aca="false">VLOOKUP($B860,Gas!$B$3:$E$2506,2)</f>
        <v>5.01</v>
      </c>
      <c r="V860" s="46" t="n">
        <f aca="false">C860/U860</f>
        <v>10.8882235528942</v>
      </c>
      <c r="W860" s="99" t="n">
        <f aca="false">VLOOKUP($B860,Gas!$B$3:$E$2506,4)</f>
        <v>0.333484699060781</v>
      </c>
    </row>
    <row r="861" customFormat="false" ht="12.75" hidden="false" customHeight="false" outlineLevel="0" collapsed="false">
      <c r="A861" s="95" t="n">
        <f aca="false">MONTH(B861)+(YEAR(B861)-1998)*12</f>
        <v>40</v>
      </c>
      <c r="B861" s="114" t="n">
        <v>37005</v>
      </c>
      <c r="C861" s="115" t="n">
        <v>53.24</v>
      </c>
      <c r="D861" s="98" t="n">
        <f aca="false">LN(C861/C860)</f>
        <v>-0.0243077187521689</v>
      </c>
      <c r="E861" s="106" t="n">
        <f aca="false">STDEV(D852:D861)*SQRT(trade_day)</f>
        <v>2.01366112968664</v>
      </c>
      <c r="F861" s="97"/>
      <c r="G861" s="103" t="n">
        <f aca="false">IF(G$1="P",MAX(0,G$2-$C861),IF(G$1="C",MAX(0,$C861-G$2)))</f>
        <v>0</v>
      </c>
      <c r="H861" s="103" t="n">
        <f aca="false">IF(H$1="P",MAX(0,H$2-$C861),IF(H$1="C",MAX(0,$C861-H$2)))</f>
        <v>0</v>
      </c>
      <c r="I861" s="103" t="n">
        <f aca="false">IF(I$1="P",MAX(0,I$2-$C861),IF(I$1="C",MAX(0,$C861-I$2)))</f>
        <v>0</v>
      </c>
      <c r="J861" s="103" t="n">
        <f aca="false">IF(J$1="P",MAX(0,J$2-$C861),IF(J$1="C",MAX(0,$C861-J$2)))</f>
        <v>0</v>
      </c>
      <c r="K861" s="103" t="n">
        <f aca="false">IF(K$1="P",MAX(0,K$2-$C861),IF(K$1="C",MAX(0,$C861-K$2)))</f>
        <v>0</v>
      </c>
      <c r="L861" s="103" t="n">
        <f aca="false">IF(L$1="P",MAX(0,L$2-$C861),IF(L$1="C",MAX(0,$C861-L$2)))</f>
        <v>0</v>
      </c>
      <c r="M861" s="103" t="n">
        <f aca="false">IF(M$1="P",MAX(0,M$2-$C861),IF(M$1="C",MAX(0,$C861-M$2)))</f>
        <v>33.24</v>
      </c>
      <c r="N861" s="103" t="n">
        <f aca="false">IF(N$1="P",MAX(0,N$2-$C861),IF(N$1="C",MAX(0,$C861-N$2)))</f>
        <v>28.24</v>
      </c>
      <c r="O861" s="103" t="n">
        <f aca="false">IF(O$1="P",MAX(0,O$2-$C861),IF(O$1="C",MAX(0,$C861-O$2)))</f>
        <v>23.24</v>
      </c>
      <c r="P861" s="103" t="n">
        <f aca="false">IF(P$1="P",MAX(0,P$2-$C861),IF(P$1="C",MAX(0,$C861-P$2)))</f>
        <v>18.24</v>
      </c>
      <c r="Q861" s="103" t="n">
        <f aca="false">IF(Q$1="P",MAX(0,Q$2-$C861),IF(Q$1="C",MAX(0,$C861-Q$2)))</f>
        <v>13.24</v>
      </c>
      <c r="R861" s="103" t="n">
        <f aca="false">IF(R$1="P",MAX(0,R$2-$C861),IF(R$1="C",MAX(0,$C861-R$2)))</f>
        <v>3.24</v>
      </c>
      <c r="S861" s="103" t="n">
        <f aca="false">IF(S$1="P",MAX(0,S$2-$C861),IF(S$1="C",MAX(0,$C861-S$2)))</f>
        <v>0</v>
      </c>
      <c r="T861" s="104" t="n">
        <f aca="false">A861</f>
        <v>40</v>
      </c>
      <c r="U861" s="105" t="n">
        <f aca="false">VLOOKUP($B861,Gas!$B$3:$E$2506,2)</f>
        <v>5.07</v>
      </c>
      <c r="V861" s="46" t="n">
        <f aca="false">C861/U861</f>
        <v>10.5009861932939</v>
      </c>
      <c r="W861" s="99" t="n">
        <f aca="false">VLOOKUP($B861,Gas!$B$3:$E$2506,4)</f>
        <v>0.350192953348097</v>
      </c>
    </row>
    <row r="862" customFormat="false" ht="12.75" hidden="false" customHeight="false" outlineLevel="0" collapsed="false">
      <c r="A862" s="95" t="n">
        <f aca="false">MONTH(B862)+(YEAR(B862)-1998)*12</f>
        <v>40</v>
      </c>
      <c r="B862" s="114" t="n">
        <v>37006</v>
      </c>
      <c r="C862" s="115" t="n">
        <v>42.96</v>
      </c>
      <c r="D862" s="98" t="n">
        <f aca="false">LN(C862/C861)</f>
        <v>-0.214540543326302</v>
      </c>
      <c r="E862" s="106" t="n">
        <f aca="false">STDEV(D853:D862)*SQRT(trade_day)</f>
        <v>2.27322017627179</v>
      </c>
      <c r="F862" s="97"/>
      <c r="G862" s="103" t="n">
        <f aca="false">IF(G$1="P",MAX(0,G$2-$C862),IF(G$1="C",MAX(0,$C862-G$2)))</f>
        <v>0</v>
      </c>
      <c r="H862" s="103" t="n">
        <f aca="false">IF(H$1="P",MAX(0,H$2-$C862),IF(H$1="C",MAX(0,$C862-H$2)))</f>
        <v>0</v>
      </c>
      <c r="I862" s="103" t="n">
        <f aca="false">IF(I$1="P",MAX(0,I$2-$C862),IF(I$1="C",MAX(0,$C862-I$2)))</f>
        <v>0</v>
      </c>
      <c r="J862" s="103" t="n">
        <f aca="false">IF(J$1="P",MAX(0,J$2-$C862),IF(J$1="C",MAX(0,$C862-J$2)))</f>
        <v>0</v>
      </c>
      <c r="K862" s="103" t="n">
        <f aca="false">IF(K$1="P",MAX(0,K$2-$C862),IF(K$1="C",MAX(0,$C862-K$2)))</f>
        <v>0</v>
      </c>
      <c r="L862" s="103" t="n">
        <f aca="false">IF(L$1="P",MAX(0,L$2-$C862),IF(L$1="C",MAX(0,$C862-L$2)))</f>
        <v>7.04</v>
      </c>
      <c r="M862" s="103" t="n">
        <f aca="false">IF(M$1="P",MAX(0,M$2-$C862),IF(M$1="C",MAX(0,$C862-M$2)))</f>
        <v>22.96</v>
      </c>
      <c r="N862" s="103" t="n">
        <f aca="false">IF(N$1="P",MAX(0,N$2-$C862),IF(N$1="C",MAX(0,$C862-N$2)))</f>
        <v>17.96</v>
      </c>
      <c r="O862" s="103" t="n">
        <f aca="false">IF(O$1="P",MAX(0,O$2-$C862),IF(O$1="C",MAX(0,$C862-O$2)))</f>
        <v>12.96</v>
      </c>
      <c r="P862" s="103" t="n">
        <f aca="false">IF(P$1="P",MAX(0,P$2-$C862),IF(P$1="C",MAX(0,$C862-P$2)))</f>
        <v>7.96</v>
      </c>
      <c r="Q862" s="103" t="n">
        <f aca="false">IF(Q$1="P",MAX(0,Q$2-$C862),IF(Q$1="C",MAX(0,$C862-Q$2)))</f>
        <v>2.96</v>
      </c>
      <c r="R862" s="103" t="n">
        <f aca="false">IF(R$1="P",MAX(0,R$2-$C862),IF(R$1="C",MAX(0,$C862-R$2)))</f>
        <v>0</v>
      </c>
      <c r="S862" s="103" t="n">
        <f aca="false">IF(S$1="P",MAX(0,S$2-$C862),IF(S$1="C",MAX(0,$C862-S$2)))</f>
        <v>0</v>
      </c>
      <c r="T862" s="104" t="n">
        <f aca="false">A862</f>
        <v>40</v>
      </c>
      <c r="U862" s="105" t="n">
        <f aca="false">VLOOKUP($B862,Gas!$B$3:$E$2506,2)</f>
        <v>5.12</v>
      </c>
      <c r="V862" s="46" t="n">
        <f aca="false">C862/U862</f>
        <v>8.390625</v>
      </c>
      <c r="W862" s="99" t="n">
        <f aca="false">VLOOKUP($B862,Gas!$B$3:$E$2506,4)</f>
        <v>0.361046829265866</v>
      </c>
    </row>
    <row r="863" customFormat="false" ht="12.75" hidden="false" customHeight="false" outlineLevel="0" collapsed="false">
      <c r="A863" s="95" t="n">
        <f aca="false">MONTH(B863)+(YEAR(B863)-1998)*12</f>
        <v>40</v>
      </c>
      <c r="B863" s="114" t="n">
        <v>37007</v>
      </c>
      <c r="C863" s="115" t="n">
        <v>39.66</v>
      </c>
      <c r="D863" s="98" t="n">
        <f aca="false">LN(C863/C862)</f>
        <v>-0.0799263271089595</v>
      </c>
      <c r="E863" s="106" t="n">
        <f aca="false">STDEV(D854:D863)*SQRT(trade_day)</f>
        <v>2.24265298106404</v>
      </c>
      <c r="F863" s="97"/>
      <c r="G863" s="103" t="n">
        <f aca="false">IF(G$1="P",MAX(0,G$2-$C863),IF(G$1="C",MAX(0,$C863-G$2)))</f>
        <v>0</v>
      </c>
      <c r="H863" s="103" t="n">
        <f aca="false">IF(H$1="P",MAX(0,H$2-$C863),IF(H$1="C",MAX(0,$C863-H$2)))</f>
        <v>0</v>
      </c>
      <c r="I863" s="103" t="n">
        <f aca="false">IF(I$1="P",MAX(0,I$2-$C863),IF(I$1="C",MAX(0,$C863-I$2)))</f>
        <v>0</v>
      </c>
      <c r="J863" s="103" t="n">
        <f aca="false">IF(J$1="P",MAX(0,J$2-$C863),IF(J$1="C",MAX(0,$C863-J$2)))</f>
        <v>0</v>
      </c>
      <c r="K863" s="103" t="n">
        <f aca="false">IF(K$1="P",MAX(0,K$2-$C863),IF(K$1="C",MAX(0,$C863-K$2)))</f>
        <v>0.340000000000003</v>
      </c>
      <c r="L863" s="103" t="n">
        <f aca="false">IF(L$1="P",MAX(0,L$2-$C863),IF(L$1="C",MAX(0,$C863-L$2)))</f>
        <v>10.34</v>
      </c>
      <c r="M863" s="103" t="n">
        <f aca="false">IF(M$1="P",MAX(0,M$2-$C863),IF(M$1="C",MAX(0,$C863-M$2)))</f>
        <v>19.66</v>
      </c>
      <c r="N863" s="103" t="n">
        <f aca="false">IF(N$1="P",MAX(0,N$2-$C863),IF(N$1="C",MAX(0,$C863-N$2)))</f>
        <v>14.66</v>
      </c>
      <c r="O863" s="103" t="n">
        <f aca="false">IF(O$1="P",MAX(0,O$2-$C863),IF(O$1="C",MAX(0,$C863-O$2)))</f>
        <v>9.66</v>
      </c>
      <c r="P863" s="103" t="n">
        <f aca="false">IF(P$1="P",MAX(0,P$2-$C863),IF(P$1="C",MAX(0,$C863-P$2)))</f>
        <v>4.66</v>
      </c>
      <c r="Q863" s="103" t="n">
        <f aca="false">IF(Q$1="P",MAX(0,Q$2-$C863),IF(Q$1="C",MAX(0,$C863-Q$2)))</f>
        <v>0</v>
      </c>
      <c r="R863" s="103" t="n">
        <f aca="false">IF(R$1="P",MAX(0,R$2-$C863),IF(R$1="C",MAX(0,$C863-R$2)))</f>
        <v>0</v>
      </c>
      <c r="S863" s="103" t="n">
        <f aca="false">IF(S$1="P",MAX(0,S$2-$C863),IF(S$1="C",MAX(0,$C863-S$2)))</f>
        <v>0</v>
      </c>
      <c r="T863" s="104" t="n">
        <f aca="false">A863</f>
        <v>40</v>
      </c>
      <c r="U863" s="105" t="n">
        <f aca="false">VLOOKUP($B863,Gas!$B$3:$E$2506,2)</f>
        <v>4.995</v>
      </c>
      <c r="V863" s="46" t="n">
        <f aca="false">C863/U863</f>
        <v>7.93993993993994</v>
      </c>
      <c r="W863" s="99" t="n">
        <f aca="false">VLOOKUP($B863,Gas!$B$3:$E$2506,4)</f>
        <v>0.379515000432146</v>
      </c>
    </row>
    <row r="864" customFormat="false" ht="12.75" hidden="false" customHeight="false" outlineLevel="0" collapsed="false">
      <c r="A864" s="95" t="n">
        <f aca="false">MONTH(B864)+(YEAR(B864)-1998)*12</f>
        <v>40</v>
      </c>
      <c r="B864" s="114" t="n">
        <v>37008</v>
      </c>
      <c r="C864" s="115" t="n">
        <v>39.63</v>
      </c>
      <c r="D864" s="98" t="n">
        <f aca="false">LN(C864/C863)</f>
        <v>-0.000756715889306173</v>
      </c>
      <c r="E864" s="106" t="n">
        <f aca="false">STDEV(D855:D864)*SQRT(trade_day)</f>
        <v>2.19028212029144</v>
      </c>
      <c r="F864" s="97"/>
      <c r="G864" s="103" t="n">
        <f aca="false">IF(G$1="P",MAX(0,G$2-$C864),IF(G$1="C",MAX(0,$C864-G$2)))</f>
        <v>0</v>
      </c>
      <c r="H864" s="103" t="n">
        <f aca="false">IF(H$1="P",MAX(0,H$2-$C864),IF(H$1="C",MAX(0,$C864-H$2)))</f>
        <v>0</v>
      </c>
      <c r="I864" s="103" t="n">
        <f aca="false">IF(I$1="P",MAX(0,I$2-$C864),IF(I$1="C",MAX(0,$C864-I$2)))</f>
        <v>0</v>
      </c>
      <c r="J864" s="103" t="n">
        <f aca="false">IF(J$1="P",MAX(0,J$2-$C864),IF(J$1="C",MAX(0,$C864-J$2)))</f>
        <v>0</v>
      </c>
      <c r="K864" s="103" t="n">
        <f aca="false">IF(K$1="P",MAX(0,K$2-$C864),IF(K$1="C",MAX(0,$C864-K$2)))</f>
        <v>0.369999999999997</v>
      </c>
      <c r="L864" s="103" t="n">
        <f aca="false">IF(L$1="P",MAX(0,L$2-$C864),IF(L$1="C",MAX(0,$C864-L$2)))</f>
        <v>10.37</v>
      </c>
      <c r="M864" s="103" t="n">
        <f aca="false">IF(M$1="P",MAX(0,M$2-$C864),IF(M$1="C",MAX(0,$C864-M$2)))</f>
        <v>19.63</v>
      </c>
      <c r="N864" s="103" t="n">
        <f aca="false">IF(N$1="P",MAX(0,N$2-$C864),IF(N$1="C",MAX(0,$C864-N$2)))</f>
        <v>14.63</v>
      </c>
      <c r="O864" s="103" t="n">
        <f aca="false">IF(O$1="P",MAX(0,O$2-$C864),IF(O$1="C",MAX(0,$C864-O$2)))</f>
        <v>9.63</v>
      </c>
      <c r="P864" s="103" t="n">
        <f aca="false">IF(P$1="P",MAX(0,P$2-$C864),IF(P$1="C",MAX(0,$C864-P$2)))</f>
        <v>4.63</v>
      </c>
      <c r="Q864" s="103" t="n">
        <f aca="false">IF(Q$1="P",MAX(0,Q$2-$C864),IF(Q$1="C",MAX(0,$C864-Q$2)))</f>
        <v>0</v>
      </c>
      <c r="R864" s="103" t="n">
        <f aca="false">IF(R$1="P",MAX(0,R$2-$C864),IF(R$1="C",MAX(0,$C864-R$2)))</f>
        <v>0</v>
      </c>
      <c r="S864" s="103" t="n">
        <f aca="false">IF(S$1="P",MAX(0,S$2-$C864),IF(S$1="C",MAX(0,$C864-S$2)))</f>
        <v>0</v>
      </c>
      <c r="T864" s="104" t="n">
        <f aca="false">A864</f>
        <v>40</v>
      </c>
      <c r="U864" s="105" t="n">
        <f aca="false">VLOOKUP($B864,Gas!$B$3:$E$2506,2)</f>
        <v>4.925</v>
      </c>
      <c r="V864" s="46" t="n">
        <f aca="false">C864/U864</f>
        <v>8.04670050761421</v>
      </c>
      <c r="W864" s="99" t="n">
        <f aca="false">VLOOKUP($B864,Gas!$B$3:$E$2506,4)</f>
        <v>0.315016872806287</v>
      </c>
    </row>
    <row r="865" customFormat="false" ht="12.75" hidden="false" customHeight="false" outlineLevel="0" collapsed="false">
      <c r="A865" s="95" t="n">
        <f aca="false">MONTH(B865)+(YEAR(B865)-1998)*12</f>
        <v>40</v>
      </c>
      <c r="B865" s="114" t="n">
        <v>37011</v>
      </c>
      <c r="C865" s="115" t="n">
        <v>61.12</v>
      </c>
      <c r="D865" s="98" t="n">
        <f aca="false">LN(C865/C864)</f>
        <v>0.433252737655921</v>
      </c>
      <c r="E865" s="106" t="n">
        <f aca="false">STDEV(D856:D865)*SQRT(trade_day)</f>
        <v>3.03471452866816</v>
      </c>
      <c r="F865" s="97"/>
      <c r="G865" s="103" t="n">
        <f aca="false">IF(G$1="P",MAX(0,G$2-$C865),IF(G$1="C",MAX(0,$C865-G$2)))</f>
        <v>0</v>
      </c>
      <c r="H865" s="103" t="n">
        <f aca="false">IF(H$1="P",MAX(0,H$2-$C865),IF(H$1="C",MAX(0,$C865-H$2)))</f>
        <v>0</v>
      </c>
      <c r="I865" s="103" t="n">
        <f aca="false">IF(I$1="P",MAX(0,I$2-$C865),IF(I$1="C",MAX(0,$C865-I$2)))</f>
        <v>0</v>
      </c>
      <c r="J865" s="103" t="n">
        <f aca="false">IF(J$1="P",MAX(0,J$2-$C865),IF(J$1="C",MAX(0,$C865-J$2)))</f>
        <v>0</v>
      </c>
      <c r="K865" s="103" t="n">
        <f aca="false">IF(K$1="P",MAX(0,K$2-$C865),IF(K$1="C",MAX(0,$C865-K$2)))</f>
        <v>0</v>
      </c>
      <c r="L865" s="103" t="n">
        <f aca="false">IF(L$1="P",MAX(0,L$2-$C865),IF(L$1="C",MAX(0,$C865-L$2)))</f>
        <v>0</v>
      </c>
      <c r="M865" s="103" t="n">
        <f aca="false">IF(M$1="P",MAX(0,M$2-$C865),IF(M$1="C",MAX(0,$C865-M$2)))</f>
        <v>41.12</v>
      </c>
      <c r="N865" s="103" t="n">
        <f aca="false">IF(N$1="P",MAX(0,N$2-$C865),IF(N$1="C",MAX(0,$C865-N$2)))</f>
        <v>36.12</v>
      </c>
      <c r="O865" s="103" t="n">
        <f aca="false">IF(O$1="P",MAX(0,O$2-$C865),IF(O$1="C",MAX(0,$C865-O$2)))</f>
        <v>31.12</v>
      </c>
      <c r="P865" s="103" t="n">
        <f aca="false">IF(P$1="P",MAX(0,P$2-$C865),IF(P$1="C",MAX(0,$C865-P$2)))</f>
        <v>26.12</v>
      </c>
      <c r="Q865" s="103" t="n">
        <f aca="false">IF(Q$1="P",MAX(0,Q$2-$C865),IF(Q$1="C",MAX(0,$C865-Q$2)))</f>
        <v>21.12</v>
      </c>
      <c r="R865" s="103" t="n">
        <f aca="false">IF(R$1="P",MAX(0,R$2-$C865),IF(R$1="C",MAX(0,$C865-R$2)))</f>
        <v>11.12</v>
      </c>
      <c r="S865" s="103" t="n">
        <f aca="false">IF(S$1="P",MAX(0,S$2-$C865),IF(S$1="C",MAX(0,$C865-S$2)))</f>
        <v>0</v>
      </c>
      <c r="T865" s="104" t="n">
        <f aca="false">A865</f>
        <v>40</v>
      </c>
      <c r="U865" s="105" t="n">
        <f aca="false">VLOOKUP($B865,Gas!$B$3:$E$2506,2)</f>
        <v>4.82</v>
      </c>
      <c r="V865" s="46" t="n">
        <f aca="false">C865/U865</f>
        <v>12.6804979253112</v>
      </c>
      <c r="W865" s="99" t="n">
        <f aca="false">VLOOKUP($B865,Gas!$B$3:$E$2506,4)</f>
        <v>0.238160777381055</v>
      </c>
    </row>
    <row r="866" customFormat="false" ht="12.75" hidden="false" customHeight="false" outlineLevel="0" collapsed="false">
      <c r="A866" s="95" t="n">
        <f aca="false">MONTH(B866)+(YEAR(B866)-1998)*12</f>
        <v>41</v>
      </c>
      <c r="B866" s="114" t="n">
        <v>37012</v>
      </c>
      <c r="C866" s="115" t="n">
        <v>54.67</v>
      </c>
      <c r="D866" s="98" t="n">
        <f aca="false">LN(C866/C865)</f>
        <v>-0.111524031951357</v>
      </c>
      <c r="E866" s="106" t="n">
        <f aca="false">STDEV(D857:D866)*SQRT(trade_day)</f>
        <v>3.09614621119378</v>
      </c>
      <c r="F866" s="97"/>
      <c r="G866" s="103" t="n">
        <f aca="false">IF(G$1="P",MAX(0,G$2-$C866),IF(G$1="C",MAX(0,$C866-G$2)))</f>
        <v>0</v>
      </c>
      <c r="H866" s="103" t="n">
        <f aca="false">IF(H$1="P",MAX(0,H$2-$C866),IF(H$1="C",MAX(0,$C866-H$2)))</f>
        <v>0</v>
      </c>
      <c r="I866" s="103" t="n">
        <f aca="false">IF(I$1="P",MAX(0,I$2-$C866),IF(I$1="C",MAX(0,$C866-I$2)))</f>
        <v>0</v>
      </c>
      <c r="J866" s="103" t="n">
        <f aca="false">IF(J$1="P",MAX(0,J$2-$C866),IF(J$1="C",MAX(0,$C866-J$2)))</f>
        <v>0</v>
      </c>
      <c r="K866" s="103" t="n">
        <f aca="false">IF(K$1="P",MAX(0,K$2-$C866),IF(K$1="C",MAX(0,$C866-K$2)))</f>
        <v>0</v>
      </c>
      <c r="L866" s="103" t="n">
        <f aca="false">IF(L$1="P",MAX(0,L$2-$C866),IF(L$1="C",MAX(0,$C866-L$2)))</f>
        <v>0</v>
      </c>
      <c r="M866" s="103" t="n">
        <f aca="false">IF(M$1="P",MAX(0,M$2-$C866),IF(M$1="C",MAX(0,$C866-M$2)))</f>
        <v>34.67</v>
      </c>
      <c r="N866" s="103" t="n">
        <f aca="false">IF(N$1="P",MAX(0,N$2-$C866),IF(N$1="C",MAX(0,$C866-N$2)))</f>
        <v>29.67</v>
      </c>
      <c r="O866" s="103" t="n">
        <f aca="false">IF(O$1="P",MAX(0,O$2-$C866),IF(O$1="C",MAX(0,$C866-O$2)))</f>
        <v>24.67</v>
      </c>
      <c r="P866" s="103" t="n">
        <f aca="false">IF(P$1="P",MAX(0,P$2-$C866),IF(P$1="C",MAX(0,$C866-P$2)))</f>
        <v>19.67</v>
      </c>
      <c r="Q866" s="103" t="n">
        <f aca="false">IF(Q$1="P",MAX(0,Q$2-$C866),IF(Q$1="C",MAX(0,$C866-Q$2)))</f>
        <v>14.67</v>
      </c>
      <c r="R866" s="103" t="n">
        <f aca="false">IF(R$1="P",MAX(0,R$2-$C866),IF(R$1="C",MAX(0,$C866-R$2)))</f>
        <v>4.67</v>
      </c>
      <c r="S866" s="103" t="n">
        <f aca="false">IF(S$1="P",MAX(0,S$2-$C866),IF(S$1="C",MAX(0,$C866-S$2)))</f>
        <v>0</v>
      </c>
      <c r="T866" s="104" t="n">
        <f aca="false">A866</f>
        <v>41</v>
      </c>
      <c r="U866" s="105" t="n">
        <f aca="false">VLOOKUP($B866,Gas!$B$3:$E$2506,2)</f>
        <v>4.73</v>
      </c>
      <c r="V866" s="46" t="n">
        <f aca="false">C866/U866</f>
        <v>11.5581395348837</v>
      </c>
      <c r="W866" s="99" t="n">
        <f aca="false">VLOOKUP($B866,Gas!$B$3:$E$2506,4)</f>
        <v>0.249674835991201</v>
      </c>
    </row>
    <row r="867" customFormat="false" ht="12.75" hidden="false" customHeight="false" outlineLevel="0" collapsed="false">
      <c r="A867" s="95" t="n">
        <f aca="false">MONTH(B867)+(YEAR(B867)-1998)*12</f>
        <v>41</v>
      </c>
      <c r="B867" s="114" t="n">
        <v>37013</v>
      </c>
      <c r="C867" s="115" t="n">
        <v>60.29</v>
      </c>
      <c r="D867" s="98" t="n">
        <f aca="false">LN(C867/C866)</f>
        <v>0.0978511395944063</v>
      </c>
      <c r="E867" s="106" t="n">
        <f aca="false">STDEV(D858:D867)*SQRT(trade_day)</f>
        <v>3.13304373189812</v>
      </c>
      <c r="F867" s="97"/>
      <c r="G867" s="103" t="n">
        <f aca="false">IF(G$1="P",MAX(0,G$2-$C867),IF(G$1="C",MAX(0,$C867-G$2)))</f>
        <v>0</v>
      </c>
      <c r="H867" s="103" t="n">
        <f aca="false">IF(H$1="P",MAX(0,H$2-$C867),IF(H$1="C",MAX(0,$C867-H$2)))</f>
        <v>0</v>
      </c>
      <c r="I867" s="103" t="n">
        <f aca="false">IF(I$1="P",MAX(0,I$2-$C867),IF(I$1="C",MAX(0,$C867-I$2)))</f>
        <v>0</v>
      </c>
      <c r="J867" s="103" t="n">
        <f aca="false">IF(J$1="P",MAX(0,J$2-$C867),IF(J$1="C",MAX(0,$C867-J$2)))</f>
        <v>0</v>
      </c>
      <c r="K867" s="103" t="n">
        <f aca="false">IF(K$1="P",MAX(0,K$2-$C867),IF(K$1="C",MAX(0,$C867-K$2)))</f>
        <v>0</v>
      </c>
      <c r="L867" s="103" t="n">
        <f aca="false">IF(L$1="P",MAX(0,L$2-$C867),IF(L$1="C",MAX(0,$C867-L$2)))</f>
        <v>0</v>
      </c>
      <c r="M867" s="103" t="n">
        <f aca="false">IF(M$1="P",MAX(0,M$2-$C867),IF(M$1="C",MAX(0,$C867-M$2)))</f>
        <v>40.29</v>
      </c>
      <c r="N867" s="103" t="n">
        <f aca="false">IF(N$1="P",MAX(0,N$2-$C867),IF(N$1="C",MAX(0,$C867-N$2)))</f>
        <v>35.29</v>
      </c>
      <c r="O867" s="103" t="n">
        <f aca="false">IF(O$1="P",MAX(0,O$2-$C867),IF(O$1="C",MAX(0,$C867-O$2)))</f>
        <v>30.29</v>
      </c>
      <c r="P867" s="103" t="n">
        <f aca="false">IF(P$1="P",MAX(0,P$2-$C867),IF(P$1="C",MAX(0,$C867-P$2)))</f>
        <v>25.29</v>
      </c>
      <c r="Q867" s="103" t="n">
        <f aca="false">IF(Q$1="P",MAX(0,Q$2-$C867),IF(Q$1="C",MAX(0,$C867-Q$2)))</f>
        <v>20.29</v>
      </c>
      <c r="R867" s="103" t="n">
        <f aca="false">IF(R$1="P",MAX(0,R$2-$C867),IF(R$1="C",MAX(0,$C867-R$2)))</f>
        <v>10.29</v>
      </c>
      <c r="S867" s="103" t="n">
        <f aca="false">IF(S$1="P",MAX(0,S$2-$C867),IF(S$1="C",MAX(0,$C867-S$2)))</f>
        <v>0</v>
      </c>
      <c r="T867" s="104" t="n">
        <f aca="false">A867</f>
        <v>41</v>
      </c>
      <c r="U867" s="105" t="n">
        <f aca="false">VLOOKUP($B867,Gas!$B$3:$E$2506,2)</f>
        <v>4.55</v>
      </c>
      <c r="V867" s="46" t="n">
        <f aca="false">C867/U867</f>
        <v>13.2505494505495</v>
      </c>
      <c r="W867" s="99" t="n">
        <f aca="false">VLOOKUP($B867,Gas!$B$3:$E$2506,4)</f>
        <v>0.314931769919507</v>
      </c>
    </row>
    <row r="868" customFormat="false" ht="12.75" hidden="false" customHeight="false" outlineLevel="0" collapsed="false">
      <c r="A868" s="95" t="n">
        <f aca="false">MONTH(B868)+(YEAR(B868)-1998)*12</f>
        <v>41</v>
      </c>
      <c r="B868" s="114" t="n">
        <v>37014</v>
      </c>
      <c r="C868" s="115" t="n">
        <v>67.23</v>
      </c>
      <c r="D868" s="98" t="n">
        <f aca="false">LN(C868/C867)</f>
        <v>0.108953323979631</v>
      </c>
      <c r="E868" s="106" t="n">
        <f aca="false">STDEV(D859:D868)*SQRT(trade_day)</f>
        <v>3.10048888726677</v>
      </c>
      <c r="F868" s="97"/>
      <c r="G868" s="103" t="n">
        <f aca="false">IF(G$1="P",MAX(0,G$2-$C868),IF(G$1="C",MAX(0,$C868-G$2)))</f>
        <v>0</v>
      </c>
      <c r="H868" s="103" t="n">
        <f aca="false">IF(H$1="P",MAX(0,H$2-$C868),IF(H$1="C",MAX(0,$C868-H$2)))</f>
        <v>0</v>
      </c>
      <c r="I868" s="103" t="n">
        <f aca="false">IF(I$1="P",MAX(0,I$2-$C868),IF(I$1="C",MAX(0,$C868-I$2)))</f>
        <v>0</v>
      </c>
      <c r="J868" s="103" t="n">
        <f aca="false">IF(J$1="P",MAX(0,J$2-$C868),IF(J$1="C",MAX(0,$C868-J$2)))</f>
        <v>0</v>
      </c>
      <c r="K868" s="103" t="n">
        <f aca="false">IF(K$1="P",MAX(0,K$2-$C868),IF(K$1="C",MAX(0,$C868-K$2)))</f>
        <v>0</v>
      </c>
      <c r="L868" s="103" t="n">
        <f aca="false">IF(L$1="P",MAX(0,L$2-$C868),IF(L$1="C",MAX(0,$C868-L$2)))</f>
        <v>0</v>
      </c>
      <c r="M868" s="103" t="n">
        <f aca="false">IF(M$1="P",MAX(0,M$2-$C868),IF(M$1="C",MAX(0,$C868-M$2)))</f>
        <v>47.23</v>
      </c>
      <c r="N868" s="103" t="n">
        <f aca="false">IF(N$1="P",MAX(0,N$2-$C868),IF(N$1="C",MAX(0,$C868-N$2)))</f>
        <v>42.23</v>
      </c>
      <c r="O868" s="103" t="n">
        <f aca="false">IF(O$1="P",MAX(0,O$2-$C868),IF(O$1="C",MAX(0,$C868-O$2)))</f>
        <v>37.23</v>
      </c>
      <c r="P868" s="103" t="n">
        <f aca="false">IF(P$1="P",MAX(0,P$2-$C868),IF(P$1="C",MAX(0,$C868-P$2)))</f>
        <v>32.23</v>
      </c>
      <c r="Q868" s="103" t="n">
        <f aca="false">IF(Q$1="P",MAX(0,Q$2-$C868),IF(Q$1="C",MAX(0,$C868-Q$2)))</f>
        <v>27.23</v>
      </c>
      <c r="R868" s="103" t="n">
        <f aca="false">IF(R$1="P",MAX(0,R$2-$C868),IF(R$1="C",MAX(0,$C868-R$2)))</f>
        <v>17.23</v>
      </c>
      <c r="S868" s="103" t="n">
        <f aca="false">IF(S$1="P",MAX(0,S$2-$C868),IF(S$1="C",MAX(0,$C868-S$2)))</f>
        <v>0</v>
      </c>
      <c r="T868" s="104" t="n">
        <f aca="false">A868</f>
        <v>41</v>
      </c>
      <c r="U868" s="105" t="n">
        <f aca="false">VLOOKUP($B868,Gas!$B$3:$E$2506,2)</f>
        <v>4.53</v>
      </c>
      <c r="V868" s="46" t="n">
        <f aca="false">C868/U868</f>
        <v>14.841059602649</v>
      </c>
      <c r="W868" s="99" t="n">
        <f aca="false">VLOOKUP($B868,Gas!$B$3:$E$2506,4)</f>
        <v>0.310562515498909</v>
      </c>
    </row>
    <row r="869" customFormat="false" ht="12.75" hidden="false" customHeight="false" outlineLevel="0" collapsed="false">
      <c r="A869" s="95" t="n">
        <f aca="false">MONTH(B869)+(YEAR(B869)-1998)*12</f>
        <v>41</v>
      </c>
      <c r="B869" s="114" t="n">
        <v>37015</v>
      </c>
      <c r="C869" s="115" t="n">
        <v>59.61</v>
      </c>
      <c r="D869" s="98" t="n">
        <f aca="false">LN(C869/C868)</f>
        <v>-0.12029623124911</v>
      </c>
      <c r="E869" s="106" t="n">
        <f aca="false">STDEV(D860:D869)*SQRT(trade_day)</f>
        <v>3.07701870280595</v>
      </c>
      <c r="F869" s="97"/>
      <c r="G869" s="103" t="n">
        <f aca="false">IF(G$1="P",MAX(0,G$2-$C869),IF(G$1="C",MAX(0,$C869-G$2)))</f>
        <v>0</v>
      </c>
      <c r="H869" s="103" t="n">
        <f aca="false">IF(H$1="P",MAX(0,H$2-$C869),IF(H$1="C",MAX(0,$C869-H$2)))</f>
        <v>0</v>
      </c>
      <c r="I869" s="103" t="n">
        <f aca="false">IF(I$1="P",MAX(0,I$2-$C869),IF(I$1="C",MAX(0,$C869-I$2)))</f>
        <v>0</v>
      </c>
      <c r="J869" s="103" t="n">
        <f aca="false">IF(J$1="P",MAX(0,J$2-$C869),IF(J$1="C",MAX(0,$C869-J$2)))</f>
        <v>0</v>
      </c>
      <c r="K869" s="103" t="n">
        <f aca="false">IF(K$1="P",MAX(0,K$2-$C869),IF(K$1="C",MAX(0,$C869-K$2)))</f>
        <v>0</v>
      </c>
      <c r="L869" s="103" t="n">
        <f aca="false">IF(L$1="P",MAX(0,L$2-$C869),IF(L$1="C",MAX(0,$C869-L$2)))</f>
        <v>0</v>
      </c>
      <c r="M869" s="103" t="n">
        <f aca="false">IF(M$1="P",MAX(0,M$2-$C869),IF(M$1="C",MAX(0,$C869-M$2)))</f>
        <v>39.61</v>
      </c>
      <c r="N869" s="103" t="n">
        <f aca="false">IF(N$1="P",MAX(0,N$2-$C869),IF(N$1="C",MAX(0,$C869-N$2)))</f>
        <v>34.61</v>
      </c>
      <c r="O869" s="103" t="n">
        <f aca="false">IF(O$1="P",MAX(0,O$2-$C869),IF(O$1="C",MAX(0,$C869-O$2)))</f>
        <v>29.61</v>
      </c>
      <c r="P869" s="103" t="n">
        <f aca="false">IF(P$1="P",MAX(0,P$2-$C869),IF(P$1="C",MAX(0,$C869-P$2)))</f>
        <v>24.61</v>
      </c>
      <c r="Q869" s="103" t="n">
        <f aca="false">IF(Q$1="P",MAX(0,Q$2-$C869),IF(Q$1="C",MAX(0,$C869-Q$2)))</f>
        <v>19.61</v>
      </c>
      <c r="R869" s="103" t="n">
        <f aca="false">IF(R$1="P",MAX(0,R$2-$C869),IF(R$1="C",MAX(0,$C869-R$2)))</f>
        <v>9.61</v>
      </c>
      <c r="S869" s="103" t="n">
        <f aca="false">IF(S$1="P",MAX(0,S$2-$C869),IF(S$1="C",MAX(0,$C869-S$2)))</f>
        <v>0</v>
      </c>
      <c r="T869" s="104" t="n">
        <f aca="false">A869</f>
        <v>41</v>
      </c>
      <c r="U869" s="105" t="n">
        <f aca="false">VLOOKUP($B869,Gas!$B$3:$E$2506,2)</f>
        <v>4.445</v>
      </c>
      <c r="V869" s="46" t="n">
        <f aca="false">C869/U869</f>
        <v>13.4105736782902</v>
      </c>
      <c r="W869" s="99" t="n">
        <f aca="false">VLOOKUP($B869,Gas!$B$3:$E$2506,4)</f>
        <v>0.276033909291909</v>
      </c>
    </row>
    <row r="870" customFormat="false" ht="12.75" hidden="false" customHeight="false" outlineLevel="0" collapsed="false">
      <c r="A870" s="95" t="n">
        <f aca="false">MONTH(B870)+(YEAR(B870)-1998)*12</f>
        <v>41</v>
      </c>
      <c r="B870" s="114" t="n">
        <v>37018</v>
      </c>
      <c r="C870" s="115" t="n">
        <v>41.61</v>
      </c>
      <c r="D870" s="98" t="n">
        <f aca="false">LN(C870/C869)</f>
        <v>-0.359482822236985</v>
      </c>
      <c r="E870" s="106" t="n">
        <f aca="false">STDEV(D861:D870)*SQRT(trade_day)</f>
        <v>3.37871429825943</v>
      </c>
      <c r="F870" s="97"/>
      <c r="G870" s="103" t="n">
        <f aca="false">IF(G$1="P",MAX(0,G$2-$C870),IF(G$1="C",MAX(0,$C870-G$2)))</f>
        <v>0</v>
      </c>
      <c r="H870" s="103" t="n">
        <f aca="false">IF(H$1="P",MAX(0,H$2-$C870),IF(H$1="C",MAX(0,$C870-H$2)))</f>
        <v>0</v>
      </c>
      <c r="I870" s="103" t="n">
        <f aca="false">IF(I$1="P",MAX(0,I$2-$C870),IF(I$1="C",MAX(0,$C870-I$2)))</f>
        <v>0</v>
      </c>
      <c r="J870" s="103" t="n">
        <f aca="false">IF(J$1="P",MAX(0,J$2-$C870),IF(J$1="C",MAX(0,$C870-J$2)))</f>
        <v>0</v>
      </c>
      <c r="K870" s="103" t="n">
        <f aca="false">IF(K$1="P",MAX(0,K$2-$C870),IF(K$1="C",MAX(0,$C870-K$2)))</f>
        <v>0</v>
      </c>
      <c r="L870" s="103" t="n">
        <f aca="false">IF(L$1="P",MAX(0,L$2-$C870),IF(L$1="C",MAX(0,$C870-L$2)))</f>
        <v>8.39</v>
      </c>
      <c r="M870" s="103" t="n">
        <f aca="false">IF(M$1="P",MAX(0,M$2-$C870),IF(M$1="C",MAX(0,$C870-M$2)))</f>
        <v>21.61</v>
      </c>
      <c r="N870" s="103" t="n">
        <f aca="false">IF(N$1="P",MAX(0,N$2-$C870),IF(N$1="C",MAX(0,$C870-N$2)))</f>
        <v>16.61</v>
      </c>
      <c r="O870" s="103" t="n">
        <f aca="false">IF(O$1="P",MAX(0,O$2-$C870),IF(O$1="C",MAX(0,$C870-O$2)))</f>
        <v>11.61</v>
      </c>
      <c r="P870" s="103" t="n">
        <f aca="false">IF(P$1="P",MAX(0,P$2-$C870),IF(P$1="C",MAX(0,$C870-P$2)))</f>
        <v>6.61</v>
      </c>
      <c r="Q870" s="103" t="n">
        <f aca="false">IF(Q$1="P",MAX(0,Q$2-$C870),IF(Q$1="C",MAX(0,$C870-Q$2)))</f>
        <v>1.61</v>
      </c>
      <c r="R870" s="103" t="n">
        <f aca="false">IF(R$1="P",MAX(0,R$2-$C870),IF(R$1="C",MAX(0,$C870-R$2)))</f>
        <v>0</v>
      </c>
      <c r="S870" s="103" t="n">
        <f aca="false">IF(S$1="P",MAX(0,S$2-$C870),IF(S$1="C",MAX(0,$C870-S$2)))</f>
        <v>0</v>
      </c>
      <c r="T870" s="104" t="n">
        <f aca="false">A870</f>
        <v>41</v>
      </c>
      <c r="U870" s="105" t="n">
        <f aca="false">VLOOKUP($B870,Gas!$B$3:$E$2506,2)</f>
        <v>4.485</v>
      </c>
      <c r="V870" s="46" t="n">
        <f aca="false">C870/U870</f>
        <v>9.27759197324415</v>
      </c>
      <c r="W870" s="99" t="n">
        <f aca="false">VLOOKUP($B870,Gas!$B$3:$E$2506,4)</f>
        <v>0.278144189155787</v>
      </c>
    </row>
    <row r="871" customFormat="false" ht="12.75" hidden="false" customHeight="false" outlineLevel="0" collapsed="false">
      <c r="A871" s="95" t="n">
        <f aca="false">MONTH(B871)+(YEAR(B871)-1998)*12</f>
        <v>41</v>
      </c>
      <c r="B871" s="114" t="n">
        <v>37019</v>
      </c>
      <c r="C871" s="115" t="n">
        <v>33.93</v>
      </c>
      <c r="D871" s="98" t="n">
        <f aca="false">LN(C871/C870)</f>
        <v>-0.204040944198711</v>
      </c>
      <c r="E871" s="106" t="n">
        <f aca="false">STDEV(D862:D871)*SQRT(trade_day)</f>
        <v>3.4922273937099</v>
      </c>
      <c r="F871" s="97"/>
      <c r="G871" s="103" t="n">
        <f aca="false">IF(G$1="P",MAX(0,G$2-$C871),IF(G$1="C",MAX(0,$C871-G$2)))</f>
        <v>0</v>
      </c>
      <c r="H871" s="103" t="n">
        <f aca="false">IF(H$1="P",MAX(0,H$2-$C871),IF(H$1="C",MAX(0,$C871-H$2)))</f>
        <v>0</v>
      </c>
      <c r="I871" s="103" t="n">
        <f aca="false">IF(I$1="P",MAX(0,I$2-$C871),IF(I$1="C",MAX(0,$C871-I$2)))</f>
        <v>0</v>
      </c>
      <c r="J871" s="103" t="n">
        <f aca="false">IF(J$1="P",MAX(0,J$2-$C871),IF(J$1="C",MAX(0,$C871-J$2)))</f>
        <v>1.07</v>
      </c>
      <c r="K871" s="103" t="n">
        <f aca="false">IF(K$1="P",MAX(0,K$2-$C871),IF(K$1="C",MAX(0,$C871-K$2)))</f>
        <v>6.07</v>
      </c>
      <c r="L871" s="103" t="n">
        <f aca="false">IF(L$1="P",MAX(0,L$2-$C871),IF(L$1="C",MAX(0,$C871-L$2)))</f>
        <v>16.07</v>
      </c>
      <c r="M871" s="103" t="n">
        <f aca="false">IF(M$1="P",MAX(0,M$2-$C871),IF(M$1="C",MAX(0,$C871-M$2)))</f>
        <v>13.93</v>
      </c>
      <c r="N871" s="103" t="n">
        <f aca="false">IF(N$1="P",MAX(0,N$2-$C871),IF(N$1="C",MAX(0,$C871-N$2)))</f>
        <v>8.93</v>
      </c>
      <c r="O871" s="103" t="n">
        <f aca="false">IF(O$1="P",MAX(0,O$2-$C871),IF(O$1="C",MAX(0,$C871-O$2)))</f>
        <v>3.93</v>
      </c>
      <c r="P871" s="103" t="n">
        <f aca="false">IF(P$1="P",MAX(0,P$2-$C871),IF(P$1="C",MAX(0,$C871-P$2)))</f>
        <v>0</v>
      </c>
      <c r="Q871" s="103" t="n">
        <f aca="false">IF(Q$1="P",MAX(0,Q$2-$C871),IF(Q$1="C",MAX(0,$C871-Q$2)))</f>
        <v>0</v>
      </c>
      <c r="R871" s="103" t="n">
        <f aca="false">IF(R$1="P",MAX(0,R$2-$C871),IF(R$1="C",MAX(0,$C871-R$2)))</f>
        <v>0</v>
      </c>
      <c r="S871" s="103" t="n">
        <f aca="false">IF(S$1="P",MAX(0,S$2-$C871),IF(S$1="C",MAX(0,$C871-S$2)))</f>
        <v>0</v>
      </c>
      <c r="T871" s="104" t="n">
        <f aca="false">A871</f>
        <v>41</v>
      </c>
      <c r="U871" s="105" t="n">
        <f aca="false">VLOOKUP($B871,Gas!$B$3:$E$2506,2)</f>
        <v>4.315</v>
      </c>
      <c r="V871" s="46" t="n">
        <f aca="false">C871/U871</f>
        <v>7.86326767091541</v>
      </c>
      <c r="W871" s="99" t="n">
        <f aca="false">VLOOKUP($B871,Gas!$B$3:$E$2506,4)</f>
        <v>0.323923777518078</v>
      </c>
    </row>
    <row r="872" customFormat="false" ht="12.75" hidden="false" customHeight="false" outlineLevel="0" collapsed="false">
      <c r="A872" s="95" t="n">
        <f aca="false">MONTH(B872)+(YEAR(B872)-1998)*12</f>
        <v>41</v>
      </c>
      <c r="B872" s="114" t="n">
        <v>37020</v>
      </c>
      <c r="C872" s="115" t="n">
        <v>39.04</v>
      </c>
      <c r="D872" s="98" t="n">
        <f aca="false">LN(C872/C871)</f>
        <v>0.140287182748753</v>
      </c>
      <c r="E872" s="106" t="n">
        <f aca="false">STDEV(D863:D872)*SQRT(trade_day)</f>
        <v>3.46440941214168</v>
      </c>
      <c r="F872" s="97"/>
      <c r="G872" s="103" t="n">
        <f aca="false">IF(G$1="P",MAX(0,G$2-$C872),IF(G$1="C",MAX(0,$C872-G$2)))</f>
        <v>0</v>
      </c>
      <c r="H872" s="103" t="n">
        <f aca="false">IF(H$1="P",MAX(0,H$2-$C872),IF(H$1="C",MAX(0,$C872-H$2)))</f>
        <v>0</v>
      </c>
      <c r="I872" s="103" t="n">
        <f aca="false">IF(I$1="P",MAX(0,I$2-$C872),IF(I$1="C",MAX(0,$C872-I$2)))</f>
        <v>0</v>
      </c>
      <c r="J872" s="103" t="n">
        <f aca="false">IF(J$1="P",MAX(0,J$2-$C872),IF(J$1="C",MAX(0,$C872-J$2)))</f>
        <v>0</v>
      </c>
      <c r="K872" s="103" t="n">
        <f aca="false">IF(K$1="P",MAX(0,K$2-$C872),IF(K$1="C",MAX(0,$C872-K$2)))</f>
        <v>0.960000000000001</v>
      </c>
      <c r="L872" s="103" t="n">
        <f aca="false">IF(L$1="P",MAX(0,L$2-$C872),IF(L$1="C",MAX(0,$C872-L$2)))</f>
        <v>10.96</v>
      </c>
      <c r="M872" s="103" t="n">
        <f aca="false">IF(M$1="P",MAX(0,M$2-$C872),IF(M$1="C",MAX(0,$C872-M$2)))</f>
        <v>19.04</v>
      </c>
      <c r="N872" s="103" t="n">
        <f aca="false">IF(N$1="P",MAX(0,N$2-$C872),IF(N$1="C",MAX(0,$C872-N$2)))</f>
        <v>14.04</v>
      </c>
      <c r="O872" s="103" t="n">
        <f aca="false">IF(O$1="P",MAX(0,O$2-$C872),IF(O$1="C",MAX(0,$C872-O$2)))</f>
        <v>9.04</v>
      </c>
      <c r="P872" s="103" t="n">
        <f aca="false">IF(P$1="P",MAX(0,P$2-$C872),IF(P$1="C",MAX(0,$C872-P$2)))</f>
        <v>4.04</v>
      </c>
      <c r="Q872" s="103" t="n">
        <f aca="false">IF(Q$1="P",MAX(0,Q$2-$C872),IF(Q$1="C",MAX(0,$C872-Q$2)))</f>
        <v>0</v>
      </c>
      <c r="R872" s="103" t="n">
        <f aca="false">IF(R$1="P",MAX(0,R$2-$C872),IF(R$1="C",MAX(0,$C872-R$2)))</f>
        <v>0</v>
      </c>
      <c r="S872" s="103" t="n">
        <f aca="false">IF(S$1="P",MAX(0,S$2-$C872),IF(S$1="C",MAX(0,$C872-S$2)))</f>
        <v>0</v>
      </c>
      <c r="T872" s="104" t="n">
        <f aca="false">A872</f>
        <v>41</v>
      </c>
      <c r="U872" s="105" t="n">
        <f aca="false">VLOOKUP($B872,Gas!$B$3:$E$2506,2)</f>
        <v>4.23</v>
      </c>
      <c r="V872" s="46" t="n">
        <f aca="false">C872/U872</f>
        <v>9.22931442080378</v>
      </c>
      <c r="W872" s="99" t="n">
        <f aca="false">VLOOKUP($B872,Gas!$B$3:$E$2506,4)</f>
        <v>0.318612546685449</v>
      </c>
    </row>
    <row r="873" customFormat="false" ht="12.75" hidden="false" customHeight="false" outlineLevel="0" collapsed="false">
      <c r="A873" s="95" t="n">
        <f aca="false">MONTH(B873)+(YEAR(B873)-1998)*12</f>
        <v>41</v>
      </c>
      <c r="B873" s="114" t="n">
        <v>37021</v>
      </c>
      <c r="C873" s="115" t="n">
        <v>47.87</v>
      </c>
      <c r="D873" s="98" t="n">
        <f aca="false">LN(C873/C872)</f>
        <v>0.203902241859526</v>
      </c>
      <c r="E873" s="106" t="n">
        <f aca="false">STDEV(D864:D873)*SQRT(trade_day)</f>
        <v>3.59258615311092</v>
      </c>
      <c r="F873" s="97"/>
      <c r="G873" s="103" t="n">
        <f aca="false">IF(G$1="P",MAX(0,G$2-$C873),IF(G$1="C",MAX(0,$C873-G$2)))</f>
        <v>0</v>
      </c>
      <c r="H873" s="103" t="n">
        <f aca="false">IF(H$1="P",MAX(0,H$2-$C873),IF(H$1="C",MAX(0,$C873-H$2)))</f>
        <v>0</v>
      </c>
      <c r="I873" s="103" t="n">
        <f aca="false">IF(I$1="P",MAX(0,I$2-$C873),IF(I$1="C",MAX(0,$C873-I$2)))</f>
        <v>0</v>
      </c>
      <c r="J873" s="103" t="n">
        <f aca="false">IF(J$1="P",MAX(0,J$2-$C873),IF(J$1="C",MAX(0,$C873-J$2)))</f>
        <v>0</v>
      </c>
      <c r="K873" s="103" t="n">
        <f aca="false">IF(K$1="P",MAX(0,K$2-$C873),IF(K$1="C",MAX(0,$C873-K$2)))</f>
        <v>0</v>
      </c>
      <c r="L873" s="103" t="n">
        <f aca="false">IF(L$1="P",MAX(0,L$2-$C873),IF(L$1="C",MAX(0,$C873-L$2)))</f>
        <v>2.13</v>
      </c>
      <c r="M873" s="103" t="n">
        <f aca="false">IF(M$1="P",MAX(0,M$2-$C873),IF(M$1="C",MAX(0,$C873-M$2)))</f>
        <v>27.87</v>
      </c>
      <c r="N873" s="103" t="n">
        <f aca="false">IF(N$1="P",MAX(0,N$2-$C873),IF(N$1="C",MAX(0,$C873-N$2)))</f>
        <v>22.87</v>
      </c>
      <c r="O873" s="103" t="n">
        <f aca="false">IF(O$1="P",MAX(0,O$2-$C873),IF(O$1="C",MAX(0,$C873-O$2)))</f>
        <v>17.87</v>
      </c>
      <c r="P873" s="103" t="n">
        <f aca="false">IF(P$1="P",MAX(0,P$2-$C873),IF(P$1="C",MAX(0,$C873-P$2)))</f>
        <v>12.87</v>
      </c>
      <c r="Q873" s="103" t="n">
        <f aca="false">IF(Q$1="P",MAX(0,Q$2-$C873),IF(Q$1="C",MAX(0,$C873-Q$2)))</f>
        <v>7.87</v>
      </c>
      <c r="R873" s="103" t="n">
        <f aca="false">IF(R$1="P",MAX(0,R$2-$C873),IF(R$1="C",MAX(0,$C873-R$2)))</f>
        <v>0</v>
      </c>
      <c r="S873" s="103" t="n">
        <f aca="false">IF(S$1="P",MAX(0,S$2-$C873),IF(S$1="C",MAX(0,$C873-S$2)))</f>
        <v>0</v>
      </c>
      <c r="T873" s="104" t="n">
        <f aca="false">A873</f>
        <v>41</v>
      </c>
      <c r="U873" s="105" t="n">
        <f aca="false">VLOOKUP($B873,Gas!$B$3:$E$2506,2)</f>
        <v>4.145</v>
      </c>
      <c r="V873" s="46" t="n">
        <f aca="false">C873/U873</f>
        <v>11.5488540410133</v>
      </c>
      <c r="W873" s="99" t="n">
        <f aca="false">VLOOKUP($B873,Gas!$B$3:$E$2506,4)</f>
        <v>0.308310734596685</v>
      </c>
    </row>
    <row r="874" customFormat="false" ht="12.75" hidden="false" customHeight="false" outlineLevel="0" collapsed="false">
      <c r="A874" s="95" t="n">
        <f aca="false">MONTH(B874)+(YEAR(B874)-1998)*12</f>
        <v>41</v>
      </c>
      <c r="B874" s="114" t="n">
        <v>37022</v>
      </c>
      <c r="C874" s="115" t="n">
        <v>55.44</v>
      </c>
      <c r="D874" s="98" t="n">
        <f aca="false">LN(C874/C873)</f>
        <v>0.14681235147723</v>
      </c>
      <c r="E874" s="106" t="n">
        <f aca="false">STDEV(D865:D874)*SQRT(trade_day)</f>
        <v>3.64563299707314</v>
      </c>
      <c r="F874" s="97"/>
      <c r="G874" s="103" t="n">
        <f aca="false">IF(G$1="P",MAX(0,G$2-$C874),IF(G$1="C",MAX(0,$C874-G$2)))</f>
        <v>0</v>
      </c>
      <c r="H874" s="103" t="n">
        <f aca="false">IF(H$1="P",MAX(0,H$2-$C874),IF(H$1="C",MAX(0,$C874-H$2)))</f>
        <v>0</v>
      </c>
      <c r="I874" s="103" t="n">
        <f aca="false">IF(I$1="P",MAX(0,I$2-$C874),IF(I$1="C",MAX(0,$C874-I$2)))</f>
        <v>0</v>
      </c>
      <c r="J874" s="103" t="n">
        <f aca="false">IF(J$1="P",MAX(0,J$2-$C874),IF(J$1="C",MAX(0,$C874-J$2)))</f>
        <v>0</v>
      </c>
      <c r="K874" s="103" t="n">
        <f aca="false">IF(K$1="P",MAX(0,K$2-$C874),IF(K$1="C",MAX(0,$C874-K$2)))</f>
        <v>0</v>
      </c>
      <c r="L874" s="103" t="n">
        <f aca="false">IF(L$1="P",MAX(0,L$2-$C874),IF(L$1="C",MAX(0,$C874-L$2)))</f>
        <v>0</v>
      </c>
      <c r="M874" s="103" t="n">
        <f aca="false">IF(M$1="P",MAX(0,M$2-$C874),IF(M$1="C",MAX(0,$C874-M$2)))</f>
        <v>35.44</v>
      </c>
      <c r="N874" s="103" t="n">
        <f aca="false">IF(N$1="P",MAX(0,N$2-$C874),IF(N$1="C",MAX(0,$C874-N$2)))</f>
        <v>30.44</v>
      </c>
      <c r="O874" s="103" t="n">
        <f aca="false">IF(O$1="P",MAX(0,O$2-$C874),IF(O$1="C",MAX(0,$C874-O$2)))</f>
        <v>25.44</v>
      </c>
      <c r="P874" s="103" t="n">
        <f aca="false">IF(P$1="P",MAX(0,P$2-$C874),IF(P$1="C",MAX(0,$C874-P$2)))</f>
        <v>20.44</v>
      </c>
      <c r="Q874" s="103" t="n">
        <f aca="false">IF(Q$1="P",MAX(0,Q$2-$C874),IF(Q$1="C",MAX(0,$C874-Q$2)))</f>
        <v>15.44</v>
      </c>
      <c r="R874" s="103" t="n">
        <f aca="false">IF(R$1="P",MAX(0,R$2-$C874),IF(R$1="C",MAX(0,$C874-R$2)))</f>
        <v>5.44</v>
      </c>
      <c r="S874" s="103" t="n">
        <f aca="false">IF(S$1="P",MAX(0,S$2-$C874),IF(S$1="C",MAX(0,$C874-S$2)))</f>
        <v>0</v>
      </c>
      <c r="T874" s="104" t="n">
        <f aca="false">A874</f>
        <v>41</v>
      </c>
      <c r="U874" s="105" t="n">
        <f aca="false">VLOOKUP($B874,Gas!$B$3:$E$2506,2)</f>
        <v>4.165</v>
      </c>
      <c r="V874" s="46" t="n">
        <f aca="false">C874/U874</f>
        <v>13.3109243697479</v>
      </c>
      <c r="W874" s="99" t="n">
        <f aca="false">VLOOKUP($B874,Gas!$B$3:$E$2506,4)</f>
        <v>0.329047607589644</v>
      </c>
    </row>
    <row r="875" customFormat="false" ht="12.75" hidden="false" customHeight="false" outlineLevel="0" collapsed="false">
      <c r="A875" s="95" t="n">
        <f aca="false">MONTH(B875)+(YEAR(B875)-1998)*12</f>
        <v>41</v>
      </c>
      <c r="B875" s="114" t="n">
        <v>37025</v>
      </c>
      <c r="C875" s="115" t="n">
        <v>40.85</v>
      </c>
      <c r="D875" s="98" t="n">
        <f aca="false">LN(C875/C874)</f>
        <v>-0.305394533575636</v>
      </c>
      <c r="E875" s="106" t="n">
        <f aca="false">STDEV(D866:D875)*SQRT(trade_day)</f>
        <v>3.24489313084287</v>
      </c>
      <c r="F875" s="97"/>
      <c r="G875" s="103" t="n">
        <f aca="false">IF(G$1="P",MAX(0,G$2-$C875),IF(G$1="C",MAX(0,$C875-G$2)))</f>
        <v>0</v>
      </c>
      <c r="H875" s="103" t="n">
        <f aca="false">IF(H$1="P",MAX(0,H$2-$C875),IF(H$1="C",MAX(0,$C875-H$2)))</f>
        <v>0</v>
      </c>
      <c r="I875" s="103" t="n">
        <f aca="false">IF(I$1="P",MAX(0,I$2-$C875),IF(I$1="C",MAX(0,$C875-I$2)))</f>
        <v>0</v>
      </c>
      <c r="J875" s="103" t="n">
        <f aca="false">IF(J$1="P",MAX(0,J$2-$C875),IF(J$1="C",MAX(0,$C875-J$2)))</f>
        <v>0</v>
      </c>
      <c r="K875" s="103" t="n">
        <f aca="false">IF(K$1="P",MAX(0,K$2-$C875),IF(K$1="C",MAX(0,$C875-K$2)))</f>
        <v>0</v>
      </c>
      <c r="L875" s="103" t="n">
        <f aca="false">IF(L$1="P",MAX(0,L$2-$C875),IF(L$1="C",MAX(0,$C875-L$2)))</f>
        <v>9.15</v>
      </c>
      <c r="M875" s="103" t="n">
        <f aca="false">IF(M$1="P",MAX(0,M$2-$C875),IF(M$1="C",MAX(0,$C875-M$2)))</f>
        <v>20.85</v>
      </c>
      <c r="N875" s="103" t="n">
        <f aca="false">IF(N$1="P",MAX(0,N$2-$C875),IF(N$1="C",MAX(0,$C875-N$2)))</f>
        <v>15.85</v>
      </c>
      <c r="O875" s="103" t="n">
        <f aca="false">IF(O$1="P",MAX(0,O$2-$C875),IF(O$1="C",MAX(0,$C875-O$2)))</f>
        <v>10.85</v>
      </c>
      <c r="P875" s="103" t="n">
        <f aca="false">IF(P$1="P",MAX(0,P$2-$C875),IF(P$1="C",MAX(0,$C875-P$2)))</f>
        <v>5.85</v>
      </c>
      <c r="Q875" s="103" t="n">
        <f aca="false">IF(Q$1="P",MAX(0,Q$2-$C875),IF(Q$1="C",MAX(0,$C875-Q$2)))</f>
        <v>0.850000000000001</v>
      </c>
      <c r="R875" s="103" t="n">
        <f aca="false">IF(R$1="P",MAX(0,R$2-$C875),IF(R$1="C",MAX(0,$C875-R$2)))</f>
        <v>0</v>
      </c>
      <c r="S875" s="103" t="n">
        <f aca="false">IF(S$1="P",MAX(0,S$2-$C875),IF(S$1="C",MAX(0,$C875-S$2)))</f>
        <v>0</v>
      </c>
      <c r="T875" s="104" t="n">
        <f aca="false">A875</f>
        <v>41</v>
      </c>
      <c r="U875" s="105" t="n">
        <f aca="false">VLOOKUP($B875,Gas!$B$3:$E$2506,2)</f>
        <v>4.25</v>
      </c>
      <c r="V875" s="46" t="n">
        <f aca="false">C875/U875</f>
        <v>9.61176470588235</v>
      </c>
      <c r="W875" s="99" t="n">
        <f aca="false">VLOOKUP($B875,Gas!$B$3:$E$2506,4)</f>
        <v>0.325429983592903</v>
      </c>
    </row>
    <row r="876" customFormat="false" ht="12.75" hidden="false" customHeight="false" outlineLevel="0" collapsed="false">
      <c r="A876" s="95" t="n">
        <f aca="false">MONTH(B876)+(YEAR(B876)-1998)*12</f>
        <v>41</v>
      </c>
      <c r="B876" s="114" t="n">
        <v>37026</v>
      </c>
      <c r="C876" s="115" t="n">
        <v>36.24</v>
      </c>
      <c r="D876" s="98" t="n">
        <f aca="false">LN(C876/C875)</f>
        <v>-0.119743340131233</v>
      </c>
      <c r="E876" s="106" t="n">
        <f aca="false">STDEV(D867:D876)*SQRT(trade_day)</f>
        <v>3.25016097299257</v>
      </c>
      <c r="F876" s="97"/>
      <c r="G876" s="103" t="n">
        <f aca="false">IF(G$1="P",MAX(0,G$2-$C876),IF(G$1="C",MAX(0,$C876-G$2)))</f>
        <v>0</v>
      </c>
      <c r="H876" s="103" t="n">
        <f aca="false">IF(H$1="P",MAX(0,H$2-$C876),IF(H$1="C",MAX(0,$C876-H$2)))</f>
        <v>0</v>
      </c>
      <c r="I876" s="103" t="n">
        <f aca="false">IF(I$1="P",MAX(0,I$2-$C876),IF(I$1="C",MAX(0,$C876-I$2)))</f>
        <v>0</v>
      </c>
      <c r="J876" s="103" t="n">
        <f aca="false">IF(J$1="P",MAX(0,J$2-$C876),IF(J$1="C",MAX(0,$C876-J$2)))</f>
        <v>0</v>
      </c>
      <c r="K876" s="103" t="n">
        <f aca="false">IF(K$1="P",MAX(0,K$2-$C876),IF(K$1="C",MAX(0,$C876-K$2)))</f>
        <v>3.76</v>
      </c>
      <c r="L876" s="103" t="n">
        <f aca="false">IF(L$1="P",MAX(0,L$2-$C876),IF(L$1="C",MAX(0,$C876-L$2)))</f>
        <v>13.76</v>
      </c>
      <c r="M876" s="103" t="n">
        <f aca="false">IF(M$1="P",MAX(0,M$2-$C876),IF(M$1="C",MAX(0,$C876-M$2)))</f>
        <v>16.24</v>
      </c>
      <c r="N876" s="103" t="n">
        <f aca="false">IF(N$1="P",MAX(0,N$2-$C876),IF(N$1="C",MAX(0,$C876-N$2)))</f>
        <v>11.24</v>
      </c>
      <c r="O876" s="103" t="n">
        <f aca="false">IF(O$1="P",MAX(0,O$2-$C876),IF(O$1="C",MAX(0,$C876-O$2)))</f>
        <v>6.24</v>
      </c>
      <c r="P876" s="103" t="n">
        <f aca="false">IF(P$1="P",MAX(0,P$2-$C876),IF(P$1="C",MAX(0,$C876-P$2)))</f>
        <v>1.24</v>
      </c>
      <c r="Q876" s="103" t="n">
        <f aca="false">IF(Q$1="P",MAX(0,Q$2-$C876),IF(Q$1="C",MAX(0,$C876-Q$2)))</f>
        <v>0</v>
      </c>
      <c r="R876" s="103" t="n">
        <f aca="false">IF(R$1="P",MAX(0,R$2-$C876),IF(R$1="C",MAX(0,$C876-R$2)))</f>
        <v>0</v>
      </c>
      <c r="S876" s="103" t="n">
        <f aca="false">IF(S$1="P",MAX(0,S$2-$C876),IF(S$1="C",MAX(0,$C876-S$2)))</f>
        <v>0</v>
      </c>
      <c r="T876" s="104" t="n">
        <f aca="false">A876</f>
        <v>41</v>
      </c>
      <c r="U876" s="105" t="n">
        <f aca="false">VLOOKUP($B876,Gas!$B$3:$E$2506,2)</f>
        <v>4.275</v>
      </c>
      <c r="V876" s="46" t="n">
        <f aca="false">C876/U876</f>
        <v>8.47719298245614</v>
      </c>
      <c r="W876" s="99" t="n">
        <f aca="false">VLOOKUP($B876,Gas!$B$3:$E$2506,4)</f>
        <v>0.320749829465469</v>
      </c>
    </row>
    <row r="877" customFormat="false" ht="12.75" hidden="false" customHeight="false" outlineLevel="0" collapsed="false">
      <c r="A877" s="95" t="n">
        <f aca="false">MONTH(B877)+(YEAR(B877)-1998)*12</f>
        <v>41</v>
      </c>
      <c r="B877" s="114" t="n">
        <v>37027</v>
      </c>
      <c r="C877" s="115" t="n">
        <v>37.99</v>
      </c>
      <c r="D877" s="98" t="n">
        <f aca="false">LN(C877/C876)</f>
        <v>0.0471594860247557</v>
      </c>
      <c r="E877" s="106" t="n">
        <f aca="false">STDEV(D868:D877)*SQRT(trade_day)</f>
        <v>3.19944215895116</v>
      </c>
      <c r="F877" s="97"/>
      <c r="G877" s="103" t="n">
        <f aca="false">IF(G$1="P",MAX(0,G$2-$C877),IF(G$1="C",MAX(0,$C877-G$2)))</f>
        <v>0</v>
      </c>
      <c r="H877" s="103" t="n">
        <f aca="false">IF(H$1="P",MAX(0,H$2-$C877),IF(H$1="C",MAX(0,$C877-H$2)))</f>
        <v>0</v>
      </c>
      <c r="I877" s="103" t="n">
        <f aca="false">IF(I$1="P",MAX(0,I$2-$C877),IF(I$1="C",MAX(0,$C877-I$2)))</f>
        <v>0</v>
      </c>
      <c r="J877" s="103" t="n">
        <f aca="false">IF(J$1="P",MAX(0,J$2-$C877),IF(J$1="C",MAX(0,$C877-J$2)))</f>
        <v>0</v>
      </c>
      <c r="K877" s="103" t="n">
        <f aca="false">IF(K$1="P",MAX(0,K$2-$C877),IF(K$1="C",MAX(0,$C877-K$2)))</f>
        <v>2.01</v>
      </c>
      <c r="L877" s="103" t="n">
        <f aca="false">IF(L$1="P",MAX(0,L$2-$C877),IF(L$1="C",MAX(0,$C877-L$2)))</f>
        <v>12.01</v>
      </c>
      <c r="M877" s="103" t="n">
        <f aca="false">IF(M$1="P",MAX(0,M$2-$C877),IF(M$1="C",MAX(0,$C877-M$2)))</f>
        <v>17.99</v>
      </c>
      <c r="N877" s="103" t="n">
        <f aca="false">IF(N$1="P",MAX(0,N$2-$C877),IF(N$1="C",MAX(0,$C877-N$2)))</f>
        <v>12.99</v>
      </c>
      <c r="O877" s="103" t="n">
        <f aca="false">IF(O$1="P",MAX(0,O$2-$C877),IF(O$1="C",MAX(0,$C877-O$2)))</f>
        <v>7.99</v>
      </c>
      <c r="P877" s="103" t="n">
        <f aca="false">IF(P$1="P",MAX(0,P$2-$C877),IF(P$1="C",MAX(0,$C877-P$2)))</f>
        <v>2.99</v>
      </c>
      <c r="Q877" s="103" t="n">
        <f aca="false">IF(Q$1="P",MAX(0,Q$2-$C877),IF(Q$1="C",MAX(0,$C877-Q$2)))</f>
        <v>0</v>
      </c>
      <c r="R877" s="103" t="n">
        <f aca="false">IF(R$1="P",MAX(0,R$2-$C877),IF(R$1="C",MAX(0,$C877-R$2)))</f>
        <v>0</v>
      </c>
      <c r="S877" s="103" t="n">
        <f aca="false">IF(S$1="P",MAX(0,S$2-$C877),IF(S$1="C",MAX(0,$C877-S$2)))</f>
        <v>0</v>
      </c>
      <c r="T877" s="104" t="n">
        <f aca="false">A877</f>
        <v>41</v>
      </c>
      <c r="U877" s="105" t="n">
        <f aca="false">VLOOKUP($B877,Gas!$B$3:$E$2506,2)</f>
        <v>4.455</v>
      </c>
      <c r="V877" s="46" t="n">
        <f aca="false">C877/U877</f>
        <v>8.52749719416386</v>
      </c>
      <c r="W877" s="99" t="n">
        <f aca="false">VLOOKUP($B877,Gas!$B$3:$E$2506,4)</f>
        <v>0.425450683832649</v>
      </c>
    </row>
    <row r="878" customFormat="false" ht="12.75" hidden="false" customHeight="false" outlineLevel="0" collapsed="false">
      <c r="A878" s="95" t="n">
        <f aca="false">MONTH(B878)+(YEAR(B878)-1998)*12</f>
        <v>41</v>
      </c>
      <c r="B878" s="114" t="n">
        <v>37028</v>
      </c>
      <c r="C878" s="115" t="n">
        <v>38.97</v>
      </c>
      <c r="D878" s="98" t="n">
        <f aca="false">LN(C878/C877)</f>
        <v>0.0254691521510835</v>
      </c>
      <c r="E878" s="106" t="n">
        <f aca="false">STDEV(D869:D878)*SQRT(trade_day)</f>
        <v>3.11305965070254</v>
      </c>
      <c r="F878" s="97"/>
      <c r="G878" s="103" t="n">
        <f aca="false">IF(G$1="P",MAX(0,G$2-$C878),IF(G$1="C",MAX(0,$C878-G$2)))</f>
        <v>0</v>
      </c>
      <c r="H878" s="103" t="n">
        <f aca="false">IF(H$1="P",MAX(0,H$2-$C878),IF(H$1="C",MAX(0,$C878-H$2)))</f>
        <v>0</v>
      </c>
      <c r="I878" s="103" t="n">
        <f aca="false">IF(I$1="P",MAX(0,I$2-$C878),IF(I$1="C",MAX(0,$C878-I$2)))</f>
        <v>0</v>
      </c>
      <c r="J878" s="103" t="n">
        <f aca="false">IF(J$1="P",MAX(0,J$2-$C878),IF(J$1="C",MAX(0,$C878-J$2)))</f>
        <v>0</v>
      </c>
      <c r="K878" s="103" t="n">
        <f aca="false">IF(K$1="P",MAX(0,K$2-$C878),IF(K$1="C",MAX(0,$C878-K$2)))</f>
        <v>1.03</v>
      </c>
      <c r="L878" s="103" t="n">
        <f aca="false">IF(L$1="P",MAX(0,L$2-$C878),IF(L$1="C",MAX(0,$C878-L$2)))</f>
        <v>11.03</v>
      </c>
      <c r="M878" s="103" t="n">
        <f aca="false">IF(M$1="P",MAX(0,M$2-$C878),IF(M$1="C",MAX(0,$C878-M$2)))</f>
        <v>18.97</v>
      </c>
      <c r="N878" s="103" t="n">
        <f aca="false">IF(N$1="P",MAX(0,N$2-$C878),IF(N$1="C",MAX(0,$C878-N$2)))</f>
        <v>13.97</v>
      </c>
      <c r="O878" s="103" t="n">
        <f aca="false">IF(O$1="P",MAX(0,O$2-$C878),IF(O$1="C",MAX(0,$C878-O$2)))</f>
        <v>8.97</v>
      </c>
      <c r="P878" s="103" t="n">
        <f aca="false">IF(P$1="P",MAX(0,P$2-$C878),IF(P$1="C",MAX(0,$C878-P$2)))</f>
        <v>3.97</v>
      </c>
      <c r="Q878" s="103" t="n">
        <f aca="false">IF(Q$1="P",MAX(0,Q$2-$C878),IF(Q$1="C",MAX(0,$C878-Q$2)))</f>
        <v>0</v>
      </c>
      <c r="R878" s="103" t="n">
        <f aca="false">IF(R$1="P",MAX(0,R$2-$C878),IF(R$1="C",MAX(0,$C878-R$2)))</f>
        <v>0</v>
      </c>
      <c r="S878" s="103" t="n">
        <f aca="false">IF(S$1="P",MAX(0,S$2-$C878),IF(S$1="C",MAX(0,$C878-S$2)))</f>
        <v>0</v>
      </c>
      <c r="T878" s="104" t="n">
        <f aca="false">A878</f>
        <v>41</v>
      </c>
      <c r="U878" s="105" t="n">
        <f aca="false">VLOOKUP($B878,Gas!$B$3:$E$2506,2)</f>
        <v>4.47</v>
      </c>
      <c r="V878" s="46" t="n">
        <f aca="false">C878/U878</f>
        <v>8.71812080536913</v>
      </c>
      <c r="W878" s="99" t="n">
        <f aca="false">VLOOKUP($B878,Gas!$B$3:$E$2506,4)</f>
        <v>0.426149818413201</v>
      </c>
    </row>
    <row r="879" customFormat="false" ht="12.75" hidden="false" customHeight="false" outlineLevel="0" collapsed="false">
      <c r="A879" s="95" t="n">
        <f aca="false">MONTH(B879)+(YEAR(B879)-1998)*12</f>
        <v>41</v>
      </c>
      <c r="B879" s="114" t="n">
        <v>37029</v>
      </c>
      <c r="C879" s="115" t="n">
        <v>38.98</v>
      </c>
      <c r="D879" s="98" t="n">
        <f aca="false">LN(C879/C878)</f>
        <v>0.000256574728796949</v>
      </c>
      <c r="E879" s="106" t="n">
        <f aca="false">STDEV(D870:D879)*SQRT(trade_day)</f>
        <v>3.10064863151276</v>
      </c>
      <c r="F879" s="97"/>
      <c r="G879" s="103" t="n">
        <f aca="false">IF(G$1="P",MAX(0,G$2-$C879),IF(G$1="C",MAX(0,$C879-G$2)))</f>
        <v>0</v>
      </c>
      <c r="H879" s="103" t="n">
        <f aca="false">IF(H$1="P",MAX(0,H$2-$C879),IF(H$1="C",MAX(0,$C879-H$2)))</f>
        <v>0</v>
      </c>
      <c r="I879" s="103" t="n">
        <f aca="false">IF(I$1="P",MAX(0,I$2-$C879),IF(I$1="C",MAX(0,$C879-I$2)))</f>
        <v>0</v>
      </c>
      <c r="J879" s="103" t="n">
        <f aca="false">IF(J$1="P",MAX(0,J$2-$C879),IF(J$1="C",MAX(0,$C879-J$2)))</f>
        <v>0</v>
      </c>
      <c r="K879" s="103" t="n">
        <f aca="false">IF(K$1="P",MAX(0,K$2-$C879),IF(K$1="C",MAX(0,$C879-K$2)))</f>
        <v>1.02</v>
      </c>
      <c r="L879" s="103" t="n">
        <f aca="false">IF(L$1="P",MAX(0,L$2-$C879),IF(L$1="C",MAX(0,$C879-L$2)))</f>
        <v>11.02</v>
      </c>
      <c r="M879" s="103" t="n">
        <f aca="false">IF(M$1="P",MAX(0,M$2-$C879),IF(M$1="C",MAX(0,$C879-M$2)))</f>
        <v>18.98</v>
      </c>
      <c r="N879" s="103" t="n">
        <f aca="false">IF(N$1="P",MAX(0,N$2-$C879),IF(N$1="C",MAX(0,$C879-N$2)))</f>
        <v>13.98</v>
      </c>
      <c r="O879" s="103" t="n">
        <f aca="false">IF(O$1="P",MAX(0,O$2-$C879),IF(O$1="C",MAX(0,$C879-O$2)))</f>
        <v>8.98</v>
      </c>
      <c r="P879" s="103" t="n">
        <f aca="false">IF(P$1="P",MAX(0,P$2-$C879),IF(P$1="C",MAX(0,$C879-P$2)))</f>
        <v>3.98</v>
      </c>
      <c r="Q879" s="103" t="n">
        <f aca="false">IF(Q$1="P",MAX(0,Q$2-$C879),IF(Q$1="C",MAX(0,$C879-Q$2)))</f>
        <v>0</v>
      </c>
      <c r="R879" s="103" t="n">
        <f aca="false">IF(R$1="P",MAX(0,R$2-$C879),IF(R$1="C",MAX(0,$C879-R$2)))</f>
        <v>0</v>
      </c>
      <c r="S879" s="103" t="n">
        <f aca="false">IF(S$1="P",MAX(0,S$2-$C879),IF(S$1="C",MAX(0,$C879-S$2)))</f>
        <v>0</v>
      </c>
      <c r="T879" s="104" t="n">
        <f aca="false">A879</f>
        <v>41</v>
      </c>
      <c r="U879" s="105" t="n">
        <f aca="false">VLOOKUP($B879,Gas!$B$3:$E$2506,2)</f>
        <v>4.18</v>
      </c>
      <c r="V879" s="46" t="n">
        <f aca="false">C879/U879</f>
        <v>9.32535885167464</v>
      </c>
      <c r="W879" s="99" t="n">
        <f aca="false">VLOOKUP($B879,Gas!$B$3:$E$2506,4)</f>
        <v>0.547238495650083</v>
      </c>
    </row>
    <row r="880" customFormat="false" ht="12.75" hidden="false" customHeight="false" outlineLevel="0" collapsed="false">
      <c r="A880" s="95" t="n">
        <f aca="false">MONTH(B880)+(YEAR(B880)-1998)*12</f>
        <v>41</v>
      </c>
      <c r="B880" s="114" t="n">
        <v>37032</v>
      </c>
      <c r="C880" s="115" t="n">
        <v>36.81</v>
      </c>
      <c r="D880" s="98" t="n">
        <f aca="false">LN(C880/C879)</f>
        <v>-0.0572791466884849</v>
      </c>
      <c r="E880" s="106" t="n">
        <f aca="false">STDEV(D871:D880)*SQRT(trade_day)</f>
        <v>2.56416965594929</v>
      </c>
      <c r="F880" s="97"/>
      <c r="G880" s="103" t="n">
        <f aca="false">IF(G$1="P",MAX(0,G$2-$C880),IF(G$1="C",MAX(0,$C880-G$2)))</f>
        <v>0</v>
      </c>
      <c r="H880" s="103" t="n">
        <f aca="false">IF(H$1="P",MAX(0,H$2-$C880),IF(H$1="C",MAX(0,$C880-H$2)))</f>
        <v>0</v>
      </c>
      <c r="I880" s="103" t="n">
        <f aca="false">IF(I$1="P",MAX(0,I$2-$C880),IF(I$1="C",MAX(0,$C880-I$2)))</f>
        <v>0</v>
      </c>
      <c r="J880" s="103" t="n">
        <f aca="false">IF(J$1="P",MAX(0,J$2-$C880),IF(J$1="C",MAX(0,$C880-J$2)))</f>
        <v>0</v>
      </c>
      <c r="K880" s="103" t="n">
        <f aca="false">IF(K$1="P",MAX(0,K$2-$C880),IF(K$1="C",MAX(0,$C880-K$2)))</f>
        <v>3.19</v>
      </c>
      <c r="L880" s="103" t="n">
        <f aca="false">IF(L$1="P",MAX(0,L$2-$C880),IF(L$1="C",MAX(0,$C880-L$2)))</f>
        <v>13.19</v>
      </c>
      <c r="M880" s="103" t="n">
        <f aca="false">IF(M$1="P",MAX(0,M$2-$C880),IF(M$1="C",MAX(0,$C880-M$2)))</f>
        <v>16.81</v>
      </c>
      <c r="N880" s="103" t="n">
        <f aca="false">IF(N$1="P",MAX(0,N$2-$C880),IF(N$1="C",MAX(0,$C880-N$2)))</f>
        <v>11.81</v>
      </c>
      <c r="O880" s="103" t="n">
        <f aca="false">IF(O$1="P",MAX(0,O$2-$C880),IF(O$1="C",MAX(0,$C880-O$2)))</f>
        <v>6.81</v>
      </c>
      <c r="P880" s="103" t="n">
        <f aca="false">IF(P$1="P",MAX(0,P$2-$C880),IF(P$1="C",MAX(0,$C880-P$2)))</f>
        <v>1.81</v>
      </c>
      <c r="Q880" s="103" t="n">
        <f aca="false">IF(Q$1="P",MAX(0,Q$2-$C880),IF(Q$1="C",MAX(0,$C880-Q$2)))</f>
        <v>0</v>
      </c>
      <c r="R880" s="103" t="n">
        <f aca="false">IF(R$1="P",MAX(0,R$2-$C880),IF(R$1="C",MAX(0,$C880-R$2)))</f>
        <v>0</v>
      </c>
      <c r="S880" s="103" t="n">
        <f aca="false">IF(S$1="P",MAX(0,S$2-$C880),IF(S$1="C",MAX(0,$C880-S$2)))</f>
        <v>0</v>
      </c>
      <c r="T880" s="104" t="n">
        <f aca="false">A880</f>
        <v>41</v>
      </c>
      <c r="U880" s="105" t="n">
        <f aca="false">VLOOKUP($B880,Gas!$B$3:$E$2506,2)</f>
        <v>4.15</v>
      </c>
      <c r="V880" s="46" t="n">
        <f aca="false">C880/U880</f>
        <v>8.86987951807229</v>
      </c>
      <c r="W880" s="99" t="n">
        <f aca="false">VLOOKUP($B880,Gas!$B$3:$E$2506,4)</f>
        <v>0.521454764724877</v>
      </c>
    </row>
    <row r="881" customFormat="false" ht="12.75" hidden="false" customHeight="false" outlineLevel="0" collapsed="false">
      <c r="A881" s="95" t="n">
        <f aca="false">MONTH(B881)+(YEAR(B881)-1998)*12</f>
        <v>41</v>
      </c>
      <c r="B881" s="114" t="n">
        <v>37033</v>
      </c>
      <c r="C881" s="115" t="n">
        <v>33.64</v>
      </c>
      <c r="D881" s="98" t="n">
        <f aca="false">LN(C881/C880)</f>
        <v>-0.0900537122861825</v>
      </c>
      <c r="E881" s="106" t="n">
        <f aca="false">STDEV(D872:D881)*SQRT(trade_day)</f>
        <v>2.38438634901434</v>
      </c>
      <c r="F881" s="97"/>
      <c r="G881" s="103" t="n">
        <f aca="false">IF(G$1="P",MAX(0,G$2-$C881),IF(G$1="C",MAX(0,$C881-G$2)))</f>
        <v>0</v>
      </c>
      <c r="H881" s="103" t="n">
        <f aca="false">IF(H$1="P",MAX(0,H$2-$C881),IF(H$1="C",MAX(0,$C881-H$2)))</f>
        <v>0</v>
      </c>
      <c r="I881" s="103" t="n">
        <f aca="false">IF(I$1="P",MAX(0,I$2-$C881),IF(I$1="C",MAX(0,$C881-I$2)))</f>
        <v>0</v>
      </c>
      <c r="J881" s="103" t="n">
        <f aca="false">IF(J$1="P",MAX(0,J$2-$C881),IF(J$1="C",MAX(0,$C881-J$2)))</f>
        <v>1.36</v>
      </c>
      <c r="K881" s="103" t="n">
        <f aca="false">IF(K$1="P",MAX(0,K$2-$C881),IF(K$1="C",MAX(0,$C881-K$2)))</f>
        <v>6.36</v>
      </c>
      <c r="L881" s="103" t="n">
        <f aca="false">IF(L$1="P",MAX(0,L$2-$C881),IF(L$1="C",MAX(0,$C881-L$2)))</f>
        <v>16.36</v>
      </c>
      <c r="M881" s="103" t="n">
        <f aca="false">IF(M$1="P",MAX(0,M$2-$C881),IF(M$1="C",MAX(0,$C881-M$2)))</f>
        <v>13.64</v>
      </c>
      <c r="N881" s="103" t="n">
        <f aca="false">IF(N$1="P",MAX(0,N$2-$C881),IF(N$1="C",MAX(0,$C881-N$2)))</f>
        <v>8.64</v>
      </c>
      <c r="O881" s="103" t="n">
        <f aca="false">IF(O$1="P",MAX(0,O$2-$C881),IF(O$1="C",MAX(0,$C881-O$2)))</f>
        <v>3.64</v>
      </c>
      <c r="P881" s="103" t="n">
        <f aca="false">IF(P$1="P",MAX(0,P$2-$C881),IF(P$1="C",MAX(0,$C881-P$2)))</f>
        <v>0</v>
      </c>
      <c r="Q881" s="103" t="n">
        <f aca="false">IF(Q$1="P",MAX(0,Q$2-$C881),IF(Q$1="C",MAX(0,$C881-Q$2)))</f>
        <v>0</v>
      </c>
      <c r="R881" s="103" t="n">
        <f aca="false">IF(R$1="P",MAX(0,R$2-$C881),IF(R$1="C",MAX(0,$C881-R$2)))</f>
        <v>0</v>
      </c>
      <c r="S881" s="103" t="n">
        <f aca="false">IF(S$1="P",MAX(0,S$2-$C881),IF(S$1="C",MAX(0,$C881-S$2)))</f>
        <v>0</v>
      </c>
      <c r="T881" s="104" t="n">
        <f aca="false">A881</f>
        <v>41</v>
      </c>
      <c r="U881" s="105" t="n">
        <f aca="false">VLOOKUP($B881,Gas!$B$3:$E$2506,2)</f>
        <v>4.15</v>
      </c>
      <c r="V881" s="46" t="n">
        <f aca="false">C881/U881</f>
        <v>8.10602409638554</v>
      </c>
      <c r="W881" s="99" t="n">
        <f aca="false">VLOOKUP($B881,Gas!$B$3:$E$2506,4)</f>
        <v>0.503106205291492</v>
      </c>
    </row>
    <row r="882" customFormat="false" ht="12.75" hidden="false" customHeight="false" outlineLevel="0" collapsed="false">
      <c r="A882" s="95" t="n">
        <f aca="false">MONTH(B882)+(YEAR(B882)-1998)*12</f>
        <v>41</v>
      </c>
      <c r="B882" s="114" t="n">
        <v>37034</v>
      </c>
      <c r="C882" s="115" t="n">
        <v>32.98</v>
      </c>
      <c r="D882" s="98" t="n">
        <f aca="false">LN(C882/C881)</f>
        <v>-0.0198145179732946</v>
      </c>
      <c r="E882" s="106" t="n">
        <f aca="false">STDEV(D873:D882)*SQRT(trade_day)</f>
        <v>2.25181870346558</v>
      </c>
      <c r="F882" s="97"/>
      <c r="G882" s="103" t="n">
        <f aca="false">IF(G$1="P",MAX(0,G$2-$C882),IF(G$1="C",MAX(0,$C882-G$2)))</f>
        <v>0</v>
      </c>
      <c r="H882" s="103" t="n">
        <f aca="false">IF(H$1="P",MAX(0,H$2-$C882),IF(H$1="C",MAX(0,$C882-H$2)))</f>
        <v>0</v>
      </c>
      <c r="I882" s="103" t="n">
        <f aca="false">IF(I$1="P",MAX(0,I$2-$C882),IF(I$1="C",MAX(0,$C882-I$2)))</f>
        <v>0</v>
      </c>
      <c r="J882" s="103" t="n">
        <f aca="false">IF(J$1="P",MAX(0,J$2-$C882),IF(J$1="C",MAX(0,$C882-J$2)))</f>
        <v>2.02</v>
      </c>
      <c r="K882" s="103" t="n">
        <f aca="false">IF(K$1="P",MAX(0,K$2-$C882),IF(K$1="C",MAX(0,$C882-K$2)))</f>
        <v>7.02</v>
      </c>
      <c r="L882" s="103" t="n">
        <f aca="false">IF(L$1="P",MAX(0,L$2-$C882),IF(L$1="C",MAX(0,$C882-L$2)))</f>
        <v>17.02</v>
      </c>
      <c r="M882" s="103" t="n">
        <f aca="false">IF(M$1="P",MAX(0,M$2-$C882),IF(M$1="C",MAX(0,$C882-M$2)))</f>
        <v>12.98</v>
      </c>
      <c r="N882" s="103" t="n">
        <f aca="false">IF(N$1="P",MAX(0,N$2-$C882),IF(N$1="C",MAX(0,$C882-N$2)))</f>
        <v>7.98</v>
      </c>
      <c r="O882" s="103" t="n">
        <f aca="false">IF(O$1="P",MAX(0,O$2-$C882),IF(O$1="C",MAX(0,$C882-O$2)))</f>
        <v>2.98</v>
      </c>
      <c r="P882" s="103" t="n">
        <f aca="false">IF(P$1="P",MAX(0,P$2-$C882),IF(P$1="C",MAX(0,$C882-P$2)))</f>
        <v>0</v>
      </c>
      <c r="Q882" s="103" t="n">
        <f aca="false">IF(Q$1="P",MAX(0,Q$2-$C882),IF(Q$1="C",MAX(0,$C882-Q$2)))</f>
        <v>0</v>
      </c>
      <c r="R882" s="103" t="n">
        <f aca="false">IF(R$1="P",MAX(0,R$2-$C882),IF(R$1="C",MAX(0,$C882-R$2)))</f>
        <v>0</v>
      </c>
      <c r="S882" s="103" t="n">
        <f aca="false">IF(S$1="P",MAX(0,S$2-$C882),IF(S$1="C",MAX(0,$C882-S$2)))</f>
        <v>0</v>
      </c>
      <c r="T882" s="104" t="n">
        <f aca="false">A882</f>
        <v>41</v>
      </c>
      <c r="U882" s="105" t="n">
        <f aca="false">VLOOKUP($B882,Gas!$B$3:$E$2506,2)</f>
        <v>4.035</v>
      </c>
      <c r="V882" s="46" t="n">
        <f aca="false">C882/U882</f>
        <v>8.17348203221809</v>
      </c>
      <c r="W882" s="99" t="n">
        <f aca="false">VLOOKUP($B882,Gas!$B$3:$E$2506,4)</f>
        <v>0.525845433333869</v>
      </c>
    </row>
    <row r="883" customFormat="false" ht="12.75" hidden="false" customHeight="false" outlineLevel="0" collapsed="false">
      <c r="A883" s="95" t="n">
        <f aca="false">MONTH(B883)+(YEAR(B883)-1998)*12</f>
        <v>41</v>
      </c>
      <c r="B883" s="114" t="n">
        <v>37035</v>
      </c>
      <c r="C883" s="115" t="n">
        <v>31.5</v>
      </c>
      <c r="D883" s="98" t="n">
        <f aca="false">LN(C883/C882)</f>
        <v>-0.0459137712998654</v>
      </c>
      <c r="E883" s="106" t="n">
        <f aca="false">STDEV(D874:D883)*SQRT(trade_day)</f>
        <v>1.88861964668393</v>
      </c>
      <c r="F883" s="97"/>
      <c r="G883" s="103" t="n">
        <f aca="false">IF(G$1="P",MAX(0,G$2-$C883),IF(G$1="C",MAX(0,$C883-G$2)))</f>
        <v>0</v>
      </c>
      <c r="H883" s="103" t="n">
        <f aca="false">IF(H$1="P",MAX(0,H$2-$C883),IF(H$1="C",MAX(0,$C883-H$2)))</f>
        <v>0</v>
      </c>
      <c r="I883" s="103" t="n">
        <f aca="false">IF(I$1="P",MAX(0,I$2-$C883),IF(I$1="C",MAX(0,$C883-I$2)))</f>
        <v>0</v>
      </c>
      <c r="J883" s="103" t="n">
        <f aca="false">IF(J$1="P",MAX(0,J$2-$C883),IF(J$1="C",MAX(0,$C883-J$2)))</f>
        <v>3.5</v>
      </c>
      <c r="K883" s="103" t="n">
        <f aca="false">IF(K$1="P",MAX(0,K$2-$C883),IF(K$1="C",MAX(0,$C883-K$2)))</f>
        <v>8.5</v>
      </c>
      <c r="L883" s="103" t="n">
        <f aca="false">IF(L$1="P",MAX(0,L$2-$C883),IF(L$1="C",MAX(0,$C883-L$2)))</f>
        <v>18.5</v>
      </c>
      <c r="M883" s="103" t="n">
        <f aca="false">IF(M$1="P",MAX(0,M$2-$C883),IF(M$1="C",MAX(0,$C883-M$2)))</f>
        <v>11.5</v>
      </c>
      <c r="N883" s="103" t="n">
        <f aca="false">IF(N$1="P",MAX(0,N$2-$C883),IF(N$1="C",MAX(0,$C883-N$2)))</f>
        <v>6.5</v>
      </c>
      <c r="O883" s="103" t="n">
        <f aca="false">IF(O$1="P",MAX(0,O$2-$C883),IF(O$1="C",MAX(0,$C883-O$2)))</f>
        <v>1.5</v>
      </c>
      <c r="P883" s="103" t="n">
        <f aca="false">IF(P$1="P",MAX(0,P$2-$C883),IF(P$1="C",MAX(0,$C883-P$2)))</f>
        <v>0</v>
      </c>
      <c r="Q883" s="103" t="n">
        <f aca="false">IF(Q$1="P",MAX(0,Q$2-$C883),IF(Q$1="C",MAX(0,$C883-Q$2)))</f>
        <v>0</v>
      </c>
      <c r="R883" s="103" t="n">
        <f aca="false">IF(R$1="P",MAX(0,R$2-$C883),IF(R$1="C",MAX(0,$C883-R$2)))</f>
        <v>0</v>
      </c>
      <c r="S883" s="103" t="n">
        <f aca="false">IF(S$1="P",MAX(0,S$2-$C883),IF(S$1="C",MAX(0,$C883-S$2)))</f>
        <v>0</v>
      </c>
      <c r="T883" s="104" t="n">
        <f aca="false">A883</f>
        <v>41</v>
      </c>
      <c r="U883" s="105" t="n">
        <f aca="false">VLOOKUP($B883,Gas!$B$3:$E$2506,2)</f>
        <v>4.095</v>
      </c>
      <c r="V883" s="46" t="n">
        <f aca="false">C883/U883</f>
        <v>7.69230769230769</v>
      </c>
      <c r="W883" s="99" t="n">
        <f aca="false">VLOOKUP($B883,Gas!$B$3:$E$2506,4)</f>
        <v>0.53914824596883</v>
      </c>
    </row>
    <row r="884" customFormat="false" ht="12.75" hidden="false" customHeight="false" outlineLevel="0" collapsed="false">
      <c r="A884" s="95" t="n">
        <f aca="false">MONTH(B884)+(YEAR(B884)-1998)*12</f>
        <v>41</v>
      </c>
      <c r="B884" s="114" t="n">
        <v>37036</v>
      </c>
      <c r="C884" s="115" t="n">
        <v>31.35</v>
      </c>
      <c r="D884" s="98" t="n">
        <f aca="false">LN(C884/C883)</f>
        <v>-0.00477327875265766</v>
      </c>
      <c r="E884" s="106" t="n">
        <f aca="false">STDEV(D875:D884)*SQRT(trade_day)</f>
        <v>1.59766466712751</v>
      </c>
      <c r="F884" s="97"/>
      <c r="G884" s="103" t="n">
        <f aca="false">IF(G$1="P",MAX(0,G$2-$C884),IF(G$1="C",MAX(0,$C884-G$2)))</f>
        <v>0</v>
      </c>
      <c r="H884" s="103" t="n">
        <f aca="false">IF(H$1="P",MAX(0,H$2-$C884),IF(H$1="C",MAX(0,$C884-H$2)))</f>
        <v>0</v>
      </c>
      <c r="I884" s="103" t="n">
        <f aca="false">IF(I$1="P",MAX(0,I$2-$C884),IF(I$1="C",MAX(0,$C884-I$2)))</f>
        <v>0</v>
      </c>
      <c r="J884" s="103" t="n">
        <f aca="false">IF(J$1="P",MAX(0,J$2-$C884),IF(J$1="C",MAX(0,$C884-J$2)))</f>
        <v>3.65</v>
      </c>
      <c r="K884" s="103" t="n">
        <f aca="false">IF(K$1="P",MAX(0,K$2-$C884),IF(K$1="C",MAX(0,$C884-K$2)))</f>
        <v>8.65</v>
      </c>
      <c r="L884" s="103" t="n">
        <f aca="false">IF(L$1="P",MAX(0,L$2-$C884),IF(L$1="C",MAX(0,$C884-L$2)))</f>
        <v>18.65</v>
      </c>
      <c r="M884" s="103" t="n">
        <f aca="false">IF(M$1="P",MAX(0,M$2-$C884),IF(M$1="C",MAX(0,$C884-M$2)))</f>
        <v>11.35</v>
      </c>
      <c r="N884" s="103" t="n">
        <f aca="false">IF(N$1="P",MAX(0,N$2-$C884),IF(N$1="C",MAX(0,$C884-N$2)))</f>
        <v>6.35</v>
      </c>
      <c r="O884" s="103" t="n">
        <f aca="false">IF(O$1="P",MAX(0,O$2-$C884),IF(O$1="C",MAX(0,$C884-O$2)))</f>
        <v>1.35</v>
      </c>
      <c r="P884" s="103" t="n">
        <f aca="false">IF(P$1="P",MAX(0,P$2-$C884),IF(P$1="C",MAX(0,$C884-P$2)))</f>
        <v>0</v>
      </c>
      <c r="Q884" s="103" t="n">
        <f aca="false">IF(Q$1="P",MAX(0,Q$2-$C884),IF(Q$1="C",MAX(0,$C884-Q$2)))</f>
        <v>0</v>
      </c>
      <c r="R884" s="103" t="n">
        <f aca="false">IF(R$1="P",MAX(0,R$2-$C884),IF(R$1="C",MAX(0,$C884-R$2)))</f>
        <v>0</v>
      </c>
      <c r="S884" s="103" t="n">
        <f aca="false">IF(S$1="P",MAX(0,S$2-$C884),IF(S$1="C",MAX(0,$C884-S$2)))</f>
        <v>0</v>
      </c>
      <c r="T884" s="104" t="n">
        <f aca="false">A884</f>
        <v>41</v>
      </c>
      <c r="U884" s="105" t="n">
        <f aca="false">VLOOKUP($B884,Gas!$B$3:$E$2506,2)</f>
        <v>4.125</v>
      </c>
      <c r="V884" s="46" t="n">
        <f aca="false">C884/U884</f>
        <v>7.6</v>
      </c>
      <c r="W884" s="99" t="n">
        <f aca="false">VLOOKUP($B884,Gas!$B$3:$E$2506,4)</f>
        <v>0.540250285972045</v>
      </c>
    </row>
    <row r="885" customFormat="false" ht="12.75" hidden="false" customHeight="false" outlineLevel="0" collapsed="false">
      <c r="A885" s="95" t="n">
        <f aca="false">MONTH(B885)+(YEAR(B885)-1998)*12</f>
        <v>41</v>
      </c>
      <c r="B885" s="114" t="n">
        <v>37039</v>
      </c>
      <c r="C885" s="115" t="n">
        <v>31.12</v>
      </c>
      <c r="D885" s="98" t="n">
        <f aca="false">LN(C885/C884)</f>
        <v>-0.0073635677687389</v>
      </c>
      <c r="E885" s="106" t="n">
        <f aca="false">STDEV(D876:D885)*SQRT(trade_day)</f>
        <v>0.812712235493642</v>
      </c>
      <c r="F885" s="97"/>
      <c r="G885" s="103" t="n">
        <f aca="false">IF(G$1="P",MAX(0,G$2-$C885),IF(G$1="C",MAX(0,$C885-G$2)))</f>
        <v>0</v>
      </c>
      <c r="H885" s="103" t="n">
        <f aca="false">IF(H$1="P",MAX(0,H$2-$C885),IF(H$1="C",MAX(0,$C885-H$2)))</f>
        <v>0</v>
      </c>
      <c r="I885" s="103" t="n">
        <f aca="false">IF(I$1="P",MAX(0,I$2-$C885),IF(I$1="C",MAX(0,$C885-I$2)))</f>
        <v>0</v>
      </c>
      <c r="J885" s="103" t="n">
        <f aca="false">IF(J$1="P",MAX(0,J$2-$C885),IF(J$1="C",MAX(0,$C885-J$2)))</f>
        <v>3.88</v>
      </c>
      <c r="K885" s="103" t="n">
        <f aca="false">IF(K$1="P",MAX(0,K$2-$C885),IF(K$1="C",MAX(0,$C885-K$2)))</f>
        <v>8.88</v>
      </c>
      <c r="L885" s="103" t="n">
        <f aca="false">IF(L$1="P",MAX(0,L$2-$C885),IF(L$1="C",MAX(0,$C885-L$2)))</f>
        <v>18.88</v>
      </c>
      <c r="M885" s="103" t="n">
        <f aca="false">IF(M$1="P",MAX(0,M$2-$C885),IF(M$1="C",MAX(0,$C885-M$2)))</f>
        <v>11.12</v>
      </c>
      <c r="N885" s="103" t="n">
        <f aca="false">IF(N$1="P",MAX(0,N$2-$C885),IF(N$1="C",MAX(0,$C885-N$2)))</f>
        <v>6.12</v>
      </c>
      <c r="O885" s="103" t="n">
        <f aca="false">IF(O$1="P",MAX(0,O$2-$C885),IF(O$1="C",MAX(0,$C885-O$2)))</f>
        <v>1.12</v>
      </c>
      <c r="P885" s="103" t="n">
        <f aca="false">IF(P$1="P",MAX(0,P$2-$C885),IF(P$1="C",MAX(0,$C885-P$2)))</f>
        <v>0</v>
      </c>
      <c r="Q885" s="103" t="n">
        <f aca="false">IF(Q$1="P",MAX(0,Q$2-$C885),IF(Q$1="C",MAX(0,$C885-Q$2)))</f>
        <v>0</v>
      </c>
      <c r="R885" s="103" t="n">
        <f aca="false">IF(R$1="P",MAX(0,R$2-$C885),IF(R$1="C",MAX(0,$C885-R$2)))</f>
        <v>0</v>
      </c>
      <c r="S885" s="103" t="n">
        <f aca="false">IF(S$1="P",MAX(0,S$2-$C885),IF(S$1="C",MAX(0,$C885-S$2)))</f>
        <v>0</v>
      </c>
      <c r="T885" s="104" t="n">
        <f aca="false">A885</f>
        <v>41</v>
      </c>
      <c r="U885" s="105" t="n">
        <f aca="false">VLOOKUP($B885,Gas!$B$3:$E$2506,2)</f>
        <v>3.84</v>
      </c>
      <c r="V885" s="46" t="n">
        <f aca="false">C885/U885</f>
        <v>8.10416666666667</v>
      </c>
      <c r="W885" s="99" t="n">
        <f aca="false">VLOOKUP($B885,Gas!$B$3:$E$2506,4)</f>
        <v>0.473087362340009</v>
      </c>
    </row>
    <row r="886" customFormat="false" ht="12.75" hidden="false" customHeight="false" outlineLevel="0" collapsed="false">
      <c r="A886" s="95" t="n">
        <f aca="false">MONTH(B886)+(YEAR(B886)-1998)*12</f>
        <v>41</v>
      </c>
      <c r="B886" s="114" t="n">
        <v>37040</v>
      </c>
      <c r="C886" s="115" t="n">
        <v>31.12</v>
      </c>
      <c r="D886" s="98" t="n">
        <f aca="false">LN(C886/C885)</f>
        <v>0</v>
      </c>
      <c r="E886" s="106" t="n">
        <f aca="false">STDEV(D877:D886)*SQRT(trade_day)</f>
        <v>0.635109568232608</v>
      </c>
      <c r="F886" s="97"/>
      <c r="G886" s="103" t="n">
        <f aca="false">IF(G$1="P",MAX(0,G$2-$C886),IF(G$1="C",MAX(0,$C886-G$2)))</f>
        <v>0</v>
      </c>
      <c r="H886" s="103" t="n">
        <f aca="false">IF(H$1="P",MAX(0,H$2-$C886),IF(H$1="C",MAX(0,$C886-H$2)))</f>
        <v>0</v>
      </c>
      <c r="I886" s="103" t="n">
        <f aca="false">IF(I$1="P",MAX(0,I$2-$C886),IF(I$1="C",MAX(0,$C886-I$2)))</f>
        <v>0</v>
      </c>
      <c r="J886" s="103" t="n">
        <f aca="false">IF(J$1="P",MAX(0,J$2-$C886),IF(J$1="C",MAX(0,$C886-J$2)))</f>
        <v>3.88</v>
      </c>
      <c r="K886" s="103" t="n">
        <f aca="false">IF(K$1="P",MAX(0,K$2-$C886),IF(K$1="C",MAX(0,$C886-K$2)))</f>
        <v>8.88</v>
      </c>
      <c r="L886" s="103" t="n">
        <f aca="false">IF(L$1="P",MAX(0,L$2-$C886),IF(L$1="C",MAX(0,$C886-L$2)))</f>
        <v>18.88</v>
      </c>
      <c r="M886" s="103" t="n">
        <f aca="false">IF(M$1="P",MAX(0,M$2-$C886),IF(M$1="C",MAX(0,$C886-M$2)))</f>
        <v>11.12</v>
      </c>
      <c r="N886" s="103" t="n">
        <f aca="false">IF(N$1="P",MAX(0,N$2-$C886),IF(N$1="C",MAX(0,$C886-N$2)))</f>
        <v>6.12</v>
      </c>
      <c r="O886" s="103" t="n">
        <f aca="false">IF(O$1="P",MAX(0,O$2-$C886),IF(O$1="C",MAX(0,$C886-O$2)))</f>
        <v>1.12</v>
      </c>
      <c r="P886" s="103" t="n">
        <f aca="false">IF(P$1="P",MAX(0,P$2-$C886),IF(P$1="C",MAX(0,$C886-P$2)))</f>
        <v>0</v>
      </c>
      <c r="Q886" s="103" t="n">
        <f aca="false">IF(Q$1="P",MAX(0,Q$2-$C886),IF(Q$1="C",MAX(0,$C886-Q$2)))</f>
        <v>0</v>
      </c>
      <c r="R886" s="103" t="n">
        <f aca="false">IF(R$1="P",MAX(0,R$2-$C886),IF(R$1="C",MAX(0,$C886-R$2)))</f>
        <v>0</v>
      </c>
      <c r="S886" s="103" t="n">
        <f aca="false">IF(S$1="P",MAX(0,S$2-$C886),IF(S$1="C",MAX(0,$C886-S$2)))</f>
        <v>0</v>
      </c>
      <c r="T886" s="104" t="n">
        <f aca="false">A886</f>
        <v>41</v>
      </c>
      <c r="U886" s="105" t="n">
        <f aca="false">VLOOKUP($B886,Gas!$B$3:$E$2506,2)</f>
        <v>3.84</v>
      </c>
      <c r="V886" s="46" t="n">
        <f aca="false">C886/U886</f>
        <v>8.10416666666667</v>
      </c>
      <c r="W886" s="99" t="n">
        <f aca="false">VLOOKUP($B886,Gas!$B$3:$E$2506,4)</f>
        <v>0.475871553906167</v>
      </c>
    </row>
    <row r="887" customFormat="false" ht="12.75" hidden="false" customHeight="false" outlineLevel="0" collapsed="false">
      <c r="A887" s="95" t="n">
        <f aca="false">MONTH(B887)+(YEAR(B887)-1998)*12</f>
        <v>41</v>
      </c>
      <c r="B887" s="114" t="n">
        <v>37041</v>
      </c>
      <c r="C887" s="115" t="n">
        <v>28.38</v>
      </c>
      <c r="D887" s="98" t="n">
        <f aca="false">LN(C887/C886)</f>
        <v>-0.0921660275782943</v>
      </c>
      <c r="E887" s="106" t="n">
        <f aca="false">STDEV(D878:D887)*SQRT(trade_day)</f>
        <v>0.636969784361684</v>
      </c>
      <c r="F887" s="97"/>
      <c r="G887" s="103" t="n">
        <f aca="false">IF(G$1="P",MAX(0,G$2-$C887),IF(G$1="C",MAX(0,$C887-G$2)))</f>
        <v>0</v>
      </c>
      <c r="H887" s="103" t="n">
        <f aca="false">IF(H$1="P",MAX(0,H$2-$C887),IF(H$1="C",MAX(0,$C887-H$2)))</f>
        <v>0</v>
      </c>
      <c r="I887" s="103" t="n">
        <f aca="false">IF(I$1="P",MAX(0,I$2-$C887),IF(I$1="C",MAX(0,$C887-I$2)))</f>
        <v>1.62</v>
      </c>
      <c r="J887" s="103" t="n">
        <f aca="false">IF(J$1="P",MAX(0,J$2-$C887),IF(J$1="C",MAX(0,$C887-J$2)))</f>
        <v>6.62</v>
      </c>
      <c r="K887" s="103" t="n">
        <f aca="false">IF(K$1="P",MAX(0,K$2-$C887),IF(K$1="C",MAX(0,$C887-K$2)))</f>
        <v>11.62</v>
      </c>
      <c r="L887" s="103" t="n">
        <f aca="false">IF(L$1="P",MAX(0,L$2-$C887),IF(L$1="C",MAX(0,$C887-L$2)))</f>
        <v>21.62</v>
      </c>
      <c r="M887" s="103" t="n">
        <f aca="false">IF(M$1="P",MAX(0,M$2-$C887),IF(M$1="C",MAX(0,$C887-M$2)))</f>
        <v>8.38</v>
      </c>
      <c r="N887" s="103" t="n">
        <f aca="false">IF(N$1="P",MAX(0,N$2-$C887),IF(N$1="C",MAX(0,$C887-N$2)))</f>
        <v>3.38</v>
      </c>
      <c r="O887" s="103" t="n">
        <f aca="false">IF(O$1="P",MAX(0,O$2-$C887),IF(O$1="C",MAX(0,$C887-O$2)))</f>
        <v>0</v>
      </c>
      <c r="P887" s="103" t="n">
        <f aca="false">IF(P$1="P",MAX(0,P$2-$C887),IF(P$1="C",MAX(0,$C887-P$2)))</f>
        <v>0</v>
      </c>
      <c r="Q887" s="103" t="n">
        <f aca="false">IF(Q$1="P",MAX(0,Q$2-$C887),IF(Q$1="C",MAX(0,$C887-Q$2)))</f>
        <v>0</v>
      </c>
      <c r="R887" s="103" t="n">
        <f aca="false">IF(R$1="P",MAX(0,R$2-$C887),IF(R$1="C",MAX(0,$C887-R$2)))</f>
        <v>0</v>
      </c>
      <c r="S887" s="103" t="n">
        <f aca="false">IF(S$1="P",MAX(0,S$2-$C887),IF(S$1="C",MAX(0,$C887-S$2)))</f>
        <v>0</v>
      </c>
      <c r="T887" s="104" t="n">
        <f aca="false">A887</f>
        <v>41</v>
      </c>
      <c r="U887" s="105" t="n">
        <f aca="false">VLOOKUP($B887,Gas!$B$3:$E$2506,2)</f>
        <v>3.86</v>
      </c>
      <c r="V887" s="46" t="n">
        <f aca="false">C887/U887</f>
        <v>7.35233160621762</v>
      </c>
      <c r="W887" s="99" t="n">
        <f aca="false">VLOOKUP($B887,Gas!$B$3:$E$2506,4)</f>
        <v>0.480322785208184</v>
      </c>
    </row>
    <row r="888" customFormat="false" ht="12.75" hidden="false" customHeight="false" outlineLevel="0" collapsed="false">
      <c r="A888" s="95" t="n">
        <f aca="false">MONTH(B888)+(YEAR(B888)-1998)*12</f>
        <v>41</v>
      </c>
      <c r="B888" s="114" t="n">
        <v>37042</v>
      </c>
      <c r="C888" s="115" t="n">
        <v>24.47</v>
      </c>
      <c r="D888" s="98" t="n">
        <f aca="false">LN(C888/C887)</f>
        <v>-0.148236794277316</v>
      </c>
      <c r="E888" s="106" t="n">
        <f aca="false">STDEV(D879:D888)*SQRT(trade_day)</f>
        <v>0.795517491966694</v>
      </c>
      <c r="F888" s="97"/>
      <c r="G888" s="103" t="n">
        <f aca="false">IF(G$1="P",MAX(0,G$2-$C888),IF(G$1="C",MAX(0,$C888-G$2)))</f>
        <v>0</v>
      </c>
      <c r="H888" s="103" t="n">
        <f aca="false">IF(H$1="P",MAX(0,H$2-$C888),IF(H$1="C",MAX(0,$C888-H$2)))</f>
        <v>0.530000000000001</v>
      </c>
      <c r="I888" s="103" t="n">
        <f aca="false">IF(I$1="P",MAX(0,I$2-$C888),IF(I$1="C",MAX(0,$C888-I$2)))</f>
        <v>5.53</v>
      </c>
      <c r="J888" s="103" t="n">
        <f aca="false">IF(J$1="P",MAX(0,J$2-$C888),IF(J$1="C",MAX(0,$C888-J$2)))</f>
        <v>10.53</v>
      </c>
      <c r="K888" s="103" t="n">
        <f aca="false">IF(K$1="P",MAX(0,K$2-$C888),IF(K$1="C",MAX(0,$C888-K$2)))</f>
        <v>15.53</v>
      </c>
      <c r="L888" s="103" t="n">
        <f aca="false">IF(L$1="P",MAX(0,L$2-$C888),IF(L$1="C",MAX(0,$C888-L$2)))</f>
        <v>25.53</v>
      </c>
      <c r="M888" s="103" t="n">
        <f aca="false">IF(M$1="P",MAX(0,M$2-$C888),IF(M$1="C",MAX(0,$C888-M$2)))</f>
        <v>4.47</v>
      </c>
      <c r="N888" s="103" t="n">
        <f aca="false">IF(N$1="P",MAX(0,N$2-$C888),IF(N$1="C",MAX(0,$C888-N$2)))</f>
        <v>0</v>
      </c>
      <c r="O888" s="103" t="n">
        <f aca="false">IF(O$1="P",MAX(0,O$2-$C888),IF(O$1="C",MAX(0,$C888-O$2)))</f>
        <v>0</v>
      </c>
      <c r="P888" s="103" t="n">
        <f aca="false">IF(P$1="P",MAX(0,P$2-$C888),IF(P$1="C",MAX(0,$C888-P$2)))</f>
        <v>0</v>
      </c>
      <c r="Q888" s="103" t="n">
        <f aca="false">IF(Q$1="P",MAX(0,Q$2-$C888),IF(Q$1="C",MAX(0,$C888-Q$2)))</f>
        <v>0</v>
      </c>
      <c r="R888" s="103" t="n">
        <f aca="false">IF(R$1="P",MAX(0,R$2-$C888),IF(R$1="C",MAX(0,$C888-R$2)))</f>
        <v>0</v>
      </c>
      <c r="S888" s="103" t="n">
        <f aca="false">IF(S$1="P",MAX(0,S$2-$C888),IF(S$1="C",MAX(0,$C888-S$2)))</f>
        <v>0</v>
      </c>
      <c r="T888" s="104" t="n">
        <f aca="false">A888</f>
        <v>41</v>
      </c>
      <c r="U888" s="105" t="n">
        <f aca="false">VLOOKUP($B888,Gas!$B$3:$E$2506,2)</f>
        <v>3.67</v>
      </c>
      <c r="V888" s="46" t="n">
        <f aca="false">C888/U888</f>
        <v>6.66757493188011</v>
      </c>
      <c r="W888" s="99" t="n">
        <f aca="false">VLOOKUP($B888,Gas!$B$3:$E$2506,4)</f>
        <v>0.542259686285829</v>
      </c>
    </row>
    <row r="889" customFormat="false" ht="12.75" hidden="false" customHeight="false" outlineLevel="0" collapsed="false">
      <c r="A889" s="95" t="n">
        <f aca="false">MONTH(B889)+(YEAR(B889)-1998)*12</f>
        <v>42</v>
      </c>
      <c r="B889" s="114" t="n">
        <v>37043</v>
      </c>
      <c r="C889" s="115" t="n">
        <v>23.91</v>
      </c>
      <c r="D889" s="98" t="n">
        <f aca="false">LN(C889/C888)</f>
        <v>-0.0231510959843468</v>
      </c>
      <c r="E889" s="106" t="n">
        <f aca="false">STDEV(D880:D889)*SQRT(trade_day)</f>
        <v>0.765308968729673</v>
      </c>
      <c r="F889" s="97"/>
      <c r="G889" s="103" t="n">
        <f aca="false">IF(G$1="P",MAX(0,G$2-$C889),IF(G$1="C",MAX(0,$C889-G$2)))</f>
        <v>0</v>
      </c>
      <c r="H889" s="103" t="n">
        <f aca="false">IF(H$1="P",MAX(0,H$2-$C889),IF(H$1="C",MAX(0,$C889-H$2)))</f>
        <v>1.09</v>
      </c>
      <c r="I889" s="103" t="n">
        <f aca="false">IF(I$1="P",MAX(0,I$2-$C889),IF(I$1="C",MAX(0,$C889-I$2)))</f>
        <v>6.09</v>
      </c>
      <c r="J889" s="103" t="n">
        <f aca="false">IF(J$1="P",MAX(0,J$2-$C889),IF(J$1="C",MAX(0,$C889-J$2)))</f>
        <v>11.09</v>
      </c>
      <c r="K889" s="103" t="n">
        <f aca="false">IF(K$1="P",MAX(0,K$2-$C889),IF(K$1="C",MAX(0,$C889-K$2)))</f>
        <v>16.09</v>
      </c>
      <c r="L889" s="103" t="n">
        <f aca="false">IF(L$1="P",MAX(0,L$2-$C889),IF(L$1="C",MAX(0,$C889-L$2)))</f>
        <v>26.09</v>
      </c>
      <c r="M889" s="103" t="n">
        <f aca="false">IF(M$1="P",MAX(0,M$2-$C889),IF(M$1="C",MAX(0,$C889-M$2)))</f>
        <v>3.91</v>
      </c>
      <c r="N889" s="103" t="n">
        <f aca="false">IF(N$1="P",MAX(0,N$2-$C889),IF(N$1="C",MAX(0,$C889-N$2)))</f>
        <v>0</v>
      </c>
      <c r="O889" s="103" t="n">
        <f aca="false">IF(O$1="P",MAX(0,O$2-$C889),IF(O$1="C",MAX(0,$C889-O$2)))</f>
        <v>0</v>
      </c>
      <c r="P889" s="103" t="n">
        <f aca="false">IF(P$1="P",MAX(0,P$2-$C889),IF(P$1="C",MAX(0,$C889-P$2)))</f>
        <v>0</v>
      </c>
      <c r="Q889" s="103" t="n">
        <f aca="false">IF(Q$1="P",MAX(0,Q$2-$C889),IF(Q$1="C",MAX(0,$C889-Q$2)))</f>
        <v>0</v>
      </c>
      <c r="R889" s="103" t="n">
        <f aca="false">IF(R$1="P",MAX(0,R$2-$C889),IF(R$1="C",MAX(0,$C889-R$2)))</f>
        <v>0</v>
      </c>
      <c r="S889" s="103" t="n">
        <f aca="false">IF(S$1="P",MAX(0,S$2-$C889),IF(S$1="C",MAX(0,$C889-S$2)))</f>
        <v>0</v>
      </c>
      <c r="T889" s="104" t="n">
        <f aca="false">A889</f>
        <v>42</v>
      </c>
      <c r="U889" s="105" t="n">
        <f aca="false">VLOOKUP($B889,Gas!$B$3:$E$2506,2)</f>
        <v>3.73</v>
      </c>
      <c r="V889" s="46" t="n">
        <f aca="false">C889/U889</f>
        <v>6.41018766756032</v>
      </c>
      <c r="W889" s="99" t="n">
        <f aca="false">VLOOKUP($B889,Gas!$B$3:$E$2506,4)</f>
        <v>0.565519236986249</v>
      </c>
    </row>
    <row r="890" customFormat="false" ht="12.75" hidden="false" customHeight="false" outlineLevel="0" collapsed="false">
      <c r="A890" s="95" t="n">
        <f aca="false">MONTH(B890)+(YEAR(B890)-1998)*12</f>
        <v>42</v>
      </c>
      <c r="B890" s="114" t="n">
        <v>37046</v>
      </c>
      <c r="C890" s="115" t="n">
        <v>25.53</v>
      </c>
      <c r="D890" s="98" t="n">
        <f aca="false">LN(C890/C889)</f>
        <v>0.0655574497831591</v>
      </c>
      <c r="E890" s="106" t="n">
        <f aca="false">STDEV(D881:D890)*SQRT(trade_day)</f>
        <v>0.951613269962458</v>
      </c>
      <c r="F890" s="97"/>
      <c r="G890" s="103" t="n">
        <f aca="false">IF(G$1="P",MAX(0,G$2-$C890),IF(G$1="C",MAX(0,$C890-G$2)))</f>
        <v>0</v>
      </c>
      <c r="H890" s="103" t="n">
        <f aca="false">IF(H$1="P",MAX(0,H$2-$C890),IF(H$1="C",MAX(0,$C890-H$2)))</f>
        <v>0</v>
      </c>
      <c r="I890" s="103" t="n">
        <f aca="false">IF(I$1="P",MAX(0,I$2-$C890),IF(I$1="C",MAX(0,$C890-I$2)))</f>
        <v>4.47</v>
      </c>
      <c r="J890" s="103" t="n">
        <f aca="false">IF(J$1="P",MAX(0,J$2-$C890),IF(J$1="C",MAX(0,$C890-J$2)))</f>
        <v>9.47</v>
      </c>
      <c r="K890" s="103" t="n">
        <f aca="false">IF(K$1="P",MAX(0,K$2-$C890),IF(K$1="C",MAX(0,$C890-K$2)))</f>
        <v>14.47</v>
      </c>
      <c r="L890" s="103" t="n">
        <f aca="false">IF(L$1="P",MAX(0,L$2-$C890),IF(L$1="C",MAX(0,$C890-L$2)))</f>
        <v>24.47</v>
      </c>
      <c r="M890" s="103" t="n">
        <f aca="false">IF(M$1="P",MAX(0,M$2-$C890),IF(M$1="C",MAX(0,$C890-M$2)))</f>
        <v>5.53</v>
      </c>
      <c r="N890" s="103" t="n">
        <f aca="false">IF(N$1="P",MAX(0,N$2-$C890),IF(N$1="C",MAX(0,$C890-N$2)))</f>
        <v>0.530000000000001</v>
      </c>
      <c r="O890" s="103" t="n">
        <f aca="false">IF(O$1="P",MAX(0,O$2-$C890),IF(O$1="C",MAX(0,$C890-O$2)))</f>
        <v>0</v>
      </c>
      <c r="P890" s="103" t="n">
        <f aca="false">IF(P$1="P",MAX(0,P$2-$C890),IF(P$1="C",MAX(0,$C890-P$2)))</f>
        <v>0</v>
      </c>
      <c r="Q890" s="103" t="n">
        <f aca="false">IF(Q$1="P",MAX(0,Q$2-$C890),IF(Q$1="C",MAX(0,$C890-Q$2)))</f>
        <v>0</v>
      </c>
      <c r="R890" s="103" t="n">
        <f aca="false">IF(R$1="P",MAX(0,R$2-$C890),IF(R$1="C",MAX(0,$C890-R$2)))</f>
        <v>0</v>
      </c>
      <c r="S890" s="103" t="n">
        <f aca="false">IF(S$1="P",MAX(0,S$2-$C890),IF(S$1="C",MAX(0,$C890-S$2)))</f>
        <v>0</v>
      </c>
      <c r="T890" s="104" t="n">
        <f aca="false">A890</f>
        <v>42</v>
      </c>
      <c r="U890" s="105" t="n">
        <f aca="false">VLOOKUP($B890,Gas!$B$3:$E$2506,2)</f>
        <v>3.705</v>
      </c>
      <c r="V890" s="46" t="n">
        <f aca="false">C890/U890</f>
        <v>6.89068825910931</v>
      </c>
      <c r="W890" s="99" t="n">
        <f aca="false">VLOOKUP($B890,Gas!$B$3:$E$2506,4)</f>
        <v>0.527284657624853</v>
      </c>
    </row>
    <row r="891" customFormat="false" ht="12.75" hidden="false" customHeight="false" outlineLevel="0" collapsed="false">
      <c r="A891" s="95" t="n">
        <f aca="false">MONTH(B891)+(YEAR(B891)-1998)*12</f>
        <v>42</v>
      </c>
      <c r="B891" s="114" t="n">
        <v>37047</v>
      </c>
      <c r="C891" s="115" t="n">
        <v>26.22</v>
      </c>
      <c r="D891" s="98" t="n">
        <f aca="false">LN(C891/C890)</f>
        <v>0.0266682470821613</v>
      </c>
      <c r="E891" s="106" t="n">
        <f aca="false">STDEV(D882:D891)*SQRT(trade_day)</f>
        <v>0.948414387558362</v>
      </c>
      <c r="F891" s="97"/>
      <c r="G891" s="103" t="n">
        <f aca="false">IF(G$1="P",MAX(0,G$2-$C891),IF(G$1="C",MAX(0,$C891-G$2)))</f>
        <v>0</v>
      </c>
      <c r="H891" s="103" t="n">
        <f aca="false">IF(H$1="P",MAX(0,H$2-$C891),IF(H$1="C",MAX(0,$C891-H$2)))</f>
        <v>0</v>
      </c>
      <c r="I891" s="103" t="n">
        <f aca="false">IF(I$1="P",MAX(0,I$2-$C891),IF(I$1="C",MAX(0,$C891-I$2)))</f>
        <v>3.78</v>
      </c>
      <c r="J891" s="103" t="n">
        <f aca="false">IF(J$1="P",MAX(0,J$2-$C891),IF(J$1="C",MAX(0,$C891-J$2)))</f>
        <v>8.78</v>
      </c>
      <c r="K891" s="103" t="n">
        <f aca="false">IF(K$1="P",MAX(0,K$2-$C891),IF(K$1="C",MAX(0,$C891-K$2)))</f>
        <v>13.78</v>
      </c>
      <c r="L891" s="103" t="n">
        <f aca="false">IF(L$1="P",MAX(0,L$2-$C891),IF(L$1="C",MAX(0,$C891-L$2)))</f>
        <v>23.78</v>
      </c>
      <c r="M891" s="103" t="n">
        <f aca="false">IF(M$1="P",MAX(0,M$2-$C891),IF(M$1="C",MAX(0,$C891-M$2)))</f>
        <v>6.22</v>
      </c>
      <c r="N891" s="103" t="n">
        <f aca="false">IF(N$1="P",MAX(0,N$2-$C891),IF(N$1="C",MAX(0,$C891-N$2)))</f>
        <v>1.22</v>
      </c>
      <c r="O891" s="103" t="n">
        <f aca="false">IF(O$1="P",MAX(0,O$2-$C891),IF(O$1="C",MAX(0,$C891-O$2)))</f>
        <v>0</v>
      </c>
      <c r="P891" s="103" t="n">
        <f aca="false">IF(P$1="P",MAX(0,P$2-$C891),IF(P$1="C",MAX(0,$C891-P$2)))</f>
        <v>0</v>
      </c>
      <c r="Q891" s="103" t="n">
        <f aca="false">IF(Q$1="P",MAX(0,Q$2-$C891),IF(Q$1="C",MAX(0,$C891-Q$2)))</f>
        <v>0</v>
      </c>
      <c r="R891" s="103" t="n">
        <f aca="false">IF(R$1="P",MAX(0,R$2-$C891),IF(R$1="C",MAX(0,$C891-R$2)))</f>
        <v>0</v>
      </c>
      <c r="S891" s="103" t="n">
        <f aca="false">IF(S$1="P",MAX(0,S$2-$C891),IF(S$1="C",MAX(0,$C891-S$2)))</f>
        <v>0</v>
      </c>
      <c r="T891" s="104" t="n">
        <f aca="false">A891</f>
        <v>42</v>
      </c>
      <c r="U891" s="105" t="n">
        <f aca="false">VLOOKUP($B891,Gas!$B$3:$E$2506,2)</f>
        <v>3.945</v>
      </c>
      <c r="V891" s="46" t="n">
        <f aca="false">C891/U891</f>
        <v>6.64638783269962</v>
      </c>
      <c r="W891" s="99" t="n">
        <f aca="false">VLOOKUP($B891,Gas!$B$3:$E$2506,4)</f>
        <v>0.523200610337103</v>
      </c>
    </row>
    <row r="892" customFormat="false" ht="12.75" hidden="false" customHeight="false" outlineLevel="0" collapsed="false">
      <c r="A892" s="95" t="n">
        <f aca="false">MONTH(B892)+(YEAR(B892)-1998)*12</f>
        <v>42</v>
      </c>
      <c r="B892" s="114" t="n">
        <v>37048</v>
      </c>
      <c r="C892" s="115" t="n">
        <v>27.44</v>
      </c>
      <c r="D892" s="98" t="n">
        <f aca="false">LN(C892/C891)</f>
        <v>0.0454793245221309</v>
      </c>
      <c r="E892" s="106" t="n">
        <f aca="false">STDEV(D883:D892)*SQRT(trade_day)</f>
        <v>1.01222003298374</v>
      </c>
      <c r="F892" s="97"/>
      <c r="G892" s="103" t="n">
        <f aca="false">IF(G$1="P",MAX(0,G$2-$C892),IF(G$1="C",MAX(0,$C892-G$2)))</f>
        <v>0</v>
      </c>
      <c r="H892" s="103" t="n">
        <f aca="false">IF(H$1="P",MAX(0,H$2-$C892),IF(H$1="C",MAX(0,$C892-H$2)))</f>
        <v>0</v>
      </c>
      <c r="I892" s="103" t="n">
        <f aca="false">IF(I$1="P",MAX(0,I$2-$C892),IF(I$1="C",MAX(0,$C892-I$2)))</f>
        <v>2.56</v>
      </c>
      <c r="J892" s="103" t="n">
        <f aca="false">IF(J$1="P",MAX(0,J$2-$C892),IF(J$1="C",MAX(0,$C892-J$2)))</f>
        <v>7.56</v>
      </c>
      <c r="K892" s="103" t="n">
        <f aca="false">IF(K$1="P",MAX(0,K$2-$C892),IF(K$1="C",MAX(0,$C892-K$2)))</f>
        <v>12.56</v>
      </c>
      <c r="L892" s="103" t="n">
        <f aca="false">IF(L$1="P",MAX(0,L$2-$C892),IF(L$1="C",MAX(0,$C892-L$2)))</f>
        <v>22.56</v>
      </c>
      <c r="M892" s="103" t="n">
        <f aca="false">IF(M$1="P",MAX(0,M$2-$C892),IF(M$1="C",MAX(0,$C892-M$2)))</f>
        <v>7.44</v>
      </c>
      <c r="N892" s="103" t="n">
        <f aca="false">IF(N$1="P",MAX(0,N$2-$C892),IF(N$1="C",MAX(0,$C892-N$2)))</f>
        <v>2.44</v>
      </c>
      <c r="O892" s="103" t="n">
        <f aca="false">IF(O$1="P",MAX(0,O$2-$C892),IF(O$1="C",MAX(0,$C892-O$2)))</f>
        <v>0</v>
      </c>
      <c r="P892" s="103" t="n">
        <f aca="false">IF(P$1="P",MAX(0,P$2-$C892),IF(P$1="C",MAX(0,$C892-P$2)))</f>
        <v>0</v>
      </c>
      <c r="Q892" s="103" t="n">
        <f aca="false">IF(Q$1="P",MAX(0,Q$2-$C892),IF(Q$1="C",MAX(0,$C892-Q$2)))</f>
        <v>0</v>
      </c>
      <c r="R892" s="103" t="n">
        <f aca="false">IF(R$1="P",MAX(0,R$2-$C892),IF(R$1="C",MAX(0,$C892-R$2)))</f>
        <v>0</v>
      </c>
      <c r="S892" s="103" t="n">
        <f aca="false">IF(S$1="P",MAX(0,S$2-$C892),IF(S$1="C",MAX(0,$C892-S$2)))</f>
        <v>0</v>
      </c>
      <c r="T892" s="104" t="n">
        <f aca="false">A892</f>
        <v>42</v>
      </c>
      <c r="U892" s="105" t="n">
        <f aca="false">VLOOKUP($B892,Gas!$B$3:$E$2506,2)</f>
        <v>3.985</v>
      </c>
      <c r="V892" s="46" t="n">
        <f aca="false">C892/U892</f>
        <v>6.88582183186951</v>
      </c>
      <c r="W892" s="99" t="n">
        <f aca="false">VLOOKUP($B892,Gas!$B$3:$E$2506,4)</f>
        <v>0.524639142938985</v>
      </c>
    </row>
    <row r="893" customFormat="false" ht="12.75" hidden="false" customHeight="false" outlineLevel="0" collapsed="false">
      <c r="A893" s="95" t="n">
        <f aca="false">MONTH(B893)+(YEAR(B893)-1998)*12</f>
        <v>42</v>
      </c>
      <c r="B893" s="114" t="n">
        <v>37049</v>
      </c>
      <c r="C893" s="115" t="n">
        <v>29.05</v>
      </c>
      <c r="D893" s="98" t="n">
        <f aca="false">LN(C893/C892)</f>
        <v>0.0570166804402357</v>
      </c>
      <c r="E893" s="106" t="n">
        <f aca="false">STDEV(D884:D893)*SQRT(trade_day)</f>
        <v>1.06398556153988</v>
      </c>
      <c r="F893" s="97"/>
      <c r="G893" s="103" t="n">
        <f aca="false">IF(G$1="P",MAX(0,G$2-$C893),IF(G$1="C",MAX(0,$C893-G$2)))</f>
        <v>0</v>
      </c>
      <c r="H893" s="103" t="n">
        <f aca="false">IF(H$1="P",MAX(0,H$2-$C893),IF(H$1="C",MAX(0,$C893-H$2)))</f>
        <v>0</v>
      </c>
      <c r="I893" s="103" t="n">
        <f aca="false">IF(I$1="P",MAX(0,I$2-$C893),IF(I$1="C",MAX(0,$C893-I$2)))</f>
        <v>0.949999999999999</v>
      </c>
      <c r="J893" s="103" t="n">
        <f aca="false">IF(J$1="P",MAX(0,J$2-$C893),IF(J$1="C",MAX(0,$C893-J$2)))</f>
        <v>5.95</v>
      </c>
      <c r="K893" s="103" t="n">
        <f aca="false">IF(K$1="P",MAX(0,K$2-$C893),IF(K$1="C",MAX(0,$C893-K$2)))</f>
        <v>10.95</v>
      </c>
      <c r="L893" s="103" t="n">
        <f aca="false">IF(L$1="P",MAX(0,L$2-$C893),IF(L$1="C",MAX(0,$C893-L$2)))</f>
        <v>20.95</v>
      </c>
      <c r="M893" s="103" t="n">
        <f aca="false">IF(M$1="P",MAX(0,M$2-$C893),IF(M$1="C",MAX(0,$C893-M$2)))</f>
        <v>9.05</v>
      </c>
      <c r="N893" s="103" t="n">
        <f aca="false">IF(N$1="P",MAX(0,N$2-$C893),IF(N$1="C",MAX(0,$C893-N$2)))</f>
        <v>4.05</v>
      </c>
      <c r="O893" s="103" t="n">
        <f aca="false">IF(O$1="P",MAX(0,O$2-$C893),IF(O$1="C",MAX(0,$C893-O$2)))</f>
        <v>0</v>
      </c>
      <c r="P893" s="103" t="n">
        <f aca="false">IF(P$1="P",MAX(0,P$2-$C893),IF(P$1="C",MAX(0,$C893-P$2)))</f>
        <v>0</v>
      </c>
      <c r="Q893" s="103" t="n">
        <f aca="false">IF(Q$1="P",MAX(0,Q$2-$C893),IF(Q$1="C",MAX(0,$C893-Q$2)))</f>
        <v>0</v>
      </c>
      <c r="R893" s="103" t="n">
        <f aca="false">IF(R$1="P",MAX(0,R$2-$C893),IF(R$1="C",MAX(0,$C893-R$2)))</f>
        <v>0</v>
      </c>
      <c r="S893" s="103" t="n">
        <f aca="false">IF(S$1="P",MAX(0,S$2-$C893),IF(S$1="C",MAX(0,$C893-S$2)))</f>
        <v>0</v>
      </c>
      <c r="T893" s="104" t="n">
        <f aca="false">A893</f>
        <v>42</v>
      </c>
      <c r="U893" s="105" t="n">
        <f aca="false">VLOOKUP($B893,Gas!$B$3:$E$2506,2)</f>
        <v>3.75</v>
      </c>
      <c r="V893" s="46" t="n">
        <f aca="false">C893/U893</f>
        <v>7.74666666666667</v>
      </c>
      <c r="W893" s="99" t="n">
        <f aca="false">VLOOKUP($B893,Gas!$B$3:$E$2506,4)</f>
        <v>0.654495670750207</v>
      </c>
    </row>
    <row r="894" customFormat="false" ht="12.75" hidden="false" customHeight="false" outlineLevel="0" collapsed="false">
      <c r="A894" s="95" t="n">
        <f aca="false">MONTH(B894)+(YEAR(B894)-1998)*12</f>
        <v>42</v>
      </c>
      <c r="B894" s="114" t="n">
        <v>37050</v>
      </c>
      <c r="C894" s="115" t="n">
        <v>30.11</v>
      </c>
      <c r="D894" s="98" t="n">
        <f aca="false">LN(C894/C893)</f>
        <v>0.0358388591957221</v>
      </c>
      <c r="E894" s="106" t="n">
        <f aca="false">STDEV(D885:D894)*SQRT(trade_day)</f>
        <v>1.08664519811247</v>
      </c>
      <c r="F894" s="97"/>
      <c r="G894" s="103" t="n">
        <f aca="false">IF(G$1="P",MAX(0,G$2-$C894),IF(G$1="C",MAX(0,$C894-G$2)))</f>
        <v>0</v>
      </c>
      <c r="H894" s="103" t="n">
        <f aca="false">IF(H$1="P",MAX(0,H$2-$C894),IF(H$1="C",MAX(0,$C894-H$2)))</f>
        <v>0</v>
      </c>
      <c r="I894" s="103" t="n">
        <f aca="false">IF(I$1="P",MAX(0,I$2-$C894),IF(I$1="C",MAX(0,$C894-I$2)))</f>
        <v>0</v>
      </c>
      <c r="J894" s="103" t="n">
        <f aca="false">IF(J$1="P",MAX(0,J$2-$C894),IF(J$1="C",MAX(0,$C894-J$2)))</f>
        <v>4.89</v>
      </c>
      <c r="K894" s="103" t="n">
        <f aca="false">IF(K$1="P",MAX(0,K$2-$C894),IF(K$1="C",MAX(0,$C894-K$2)))</f>
        <v>9.89</v>
      </c>
      <c r="L894" s="103" t="n">
        <f aca="false">IF(L$1="P",MAX(0,L$2-$C894),IF(L$1="C",MAX(0,$C894-L$2)))</f>
        <v>19.89</v>
      </c>
      <c r="M894" s="103" t="n">
        <f aca="false">IF(M$1="P",MAX(0,M$2-$C894),IF(M$1="C",MAX(0,$C894-M$2)))</f>
        <v>10.11</v>
      </c>
      <c r="N894" s="103" t="n">
        <f aca="false">IF(N$1="P",MAX(0,N$2-$C894),IF(N$1="C",MAX(0,$C894-N$2)))</f>
        <v>5.11</v>
      </c>
      <c r="O894" s="103" t="n">
        <f aca="false">IF(O$1="P",MAX(0,O$2-$C894),IF(O$1="C",MAX(0,$C894-O$2)))</f>
        <v>0.109999999999999</v>
      </c>
      <c r="P894" s="103" t="n">
        <f aca="false">IF(P$1="P",MAX(0,P$2-$C894),IF(P$1="C",MAX(0,$C894-P$2)))</f>
        <v>0</v>
      </c>
      <c r="Q894" s="103" t="n">
        <f aca="false">IF(Q$1="P",MAX(0,Q$2-$C894),IF(Q$1="C",MAX(0,$C894-Q$2)))</f>
        <v>0</v>
      </c>
      <c r="R894" s="103" t="n">
        <f aca="false">IF(R$1="P",MAX(0,R$2-$C894),IF(R$1="C",MAX(0,$C894-R$2)))</f>
        <v>0</v>
      </c>
      <c r="S894" s="103" t="n">
        <f aca="false">IF(S$1="P",MAX(0,S$2-$C894),IF(S$1="C",MAX(0,$C894-S$2)))</f>
        <v>0</v>
      </c>
      <c r="T894" s="104" t="n">
        <f aca="false">A894</f>
        <v>42</v>
      </c>
      <c r="U894" s="105" t="n">
        <f aca="false">VLOOKUP($B894,Gas!$B$3:$E$2506,2)</f>
        <v>3.68</v>
      </c>
      <c r="V894" s="46" t="n">
        <f aca="false">C894/U894</f>
        <v>8.18206521739131</v>
      </c>
      <c r="W894" s="99" t="n">
        <f aca="false">VLOOKUP($B894,Gas!$B$3:$E$2506,4)</f>
        <v>0.661588655445463</v>
      </c>
    </row>
    <row r="895" customFormat="false" ht="12.75" hidden="false" customHeight="false" outlineLevel="0" collapsed="false">
      <c r="A895" s="95" t="n">
        <f aca="false">MONTH(B895)+(YEAR(B895)-1998)*12</f>
        <v>42</v>
      </c>
      <c r="B895" s="114" t="n">
        <v>37053</v>
      </c>
      <c r="C895" s="115" t="n">
        <v>39.87</v>
      </c>
      <c r="D895" s="98" t="n">
        <f aca="false">LN(C895/C894)</f>
        <v>0.280766818899621</v>
      </c>
      <c r="E895" s="106" t="n">
        <f aca="false">STDEV(D886:D895)*SQRT(trade_day)</f>
        <v>1.78969429470957</v>
      </c>
      <c r="F895" s="97"/>
      <c r="G895" s="103" t="n">
        <f aca="false">IF(G$1="P",MAX(0,G$2-$C895),IF(G$1="C",MAX(0,$C895-G$2)))</f>
        <v>0</v>
      </c>
      <c r="H895" s="103" t="n">
        <f aca="false">IF(H$1="P",MAX(0,H$2-$C895),IF(H$1="C",MAX(0,$C895-H$2)))</f>
        <v>0</v>
      </c>
      <c r="I895" s="103" t="n">
        <f aca="false">IF(I$1="P",MAX(0,I$2-$C895),IF(I$1="C",MAX(0,$C895-I$2)))</f>
        <v>0</v>
      </c>
      <c r="J895" s="103" t="n">
        <f aca="false">IF(J$1="P",MAX(0,J$2-$C895),IF(J$1="C",MAX(0,$C895-J$2)))</f>
        <v>0</v>
      </c>
      <c r="K895" s="103" t="n">
        <f aca="false">IF(K$1="P",MAX(0,K$2-$C895),IF(K$1="C",MAX(0,$C895-K$2)))</f>
        <v>0.130000000000003</v>
      </c>
      <c r="L895" s="103" t="n">
        <f aca="false">IF(L$1="P",MAX(0,L$2-$C895),IF(L$1="C",MAX(0,$C895-L$2)))</f>
        <v>10.13</v>
      </c>
      <c r="M895" s="103" t="n">
        <f aca="false">IF(M$1="P",MAX(0,M$2-$C895),IF(M$1="C",MAX(0,$C895-M$2)))</f>
        <v>19.87</v>
      </c>
      <c r="N895" s="103" t="n">
        <f aca="false">IF(N$1="P",MAX(0,N$2-$C895),IF(N$1="C",MAX(0,$C895-N$2)))</f>
        <v>14.87</v>
      </c>
      <c r="O895" s="103" t="n">
        <f aca="false">IF(O$1="P",MAX(0,O$2-$C895),IF(O$1="C",MAX(0,$C895-O$2)))</f>
        <v>9.87</v>
      </c>
      <c r="P895" s="103" t="n">
        <f aca="false">IF(P$1="P",MAX(0,P$2-$C895),IF(P$1="C",MAX(0,$C895-P$2)))</f>
        <v>4.87</v>
      </c>
      <c r="Q895" s="103" t="n">
        <f aca="false">IF(Q$1="P",MAX(0,Q$2-$C895),IF(Q$1="C",MAX(0,$C895-Q$2)))</f>
        <v>0</v>
      </c>
      <c r="R895" s="103" t="n">
        <f aca="false">IF(R$1="P",MAX(0,R$2-$C895),IF(R$1="C",MAX(0,$C895-R$2)))</f>
        <v>0</v>
      </c>
      <c r="S895" s="103" t="n">
        <f aca="false">IF(S$1="P",MAX(0,S$2-$C895),IF(S$1="C",MAX(0,$C895-S$2)))</f>
        <v>0</v>
      </c>
      <c r="T895" s="104" t="n">
        <f aca="false">A895</f>
        <v>42</v>
      </c>
      <c r="U895" s="105" t="n">
        <f aca="false">VLOOKUP($B895,Gas!$B$3:$E$2506,2)</f>
        <v>3.625</v>
      </c>
      <c r="V895" s="46" t="n">
        <f aca="false">C895/U895</f>
        <v>10.9986206896552</v>
      </c>
      <c r="W895" s="99" t="n">
        <f aca="false">VLOOKUP($B895,Gas!$B$3:$E$2506,4)</f>
        <v>0.57952475127311</v>
      </c>
    </row>
    <row r="896" customFormat="false" ht="12.75" hidden="false" customHeight="false" outlineLevel="0" collapsed="false">
      <c r="A896" s="95" t="n">
        <f aca="false">MONTH(B896)+(YEAR(B896)-1998)*12</f>
        <v>42</v>
      </c>
      <c r="B896" s="114" t="n">
        <v>37054</v>
      </c>
      <c r="C896" s="115" t="n">
        <v>50.52</v>
      </c>
      <c r="D896" s="98" t="n">
        <f aca="false">LN(C896/C895)</f>
        <v>0.236745136089027</v>
      </c>
      <c r="E896" s="106" t="n">
        <f aca="false">STDEV(D887:D896)*SQRT(trade_day)</f>
        <v>2.0684119323112</v>
      </c>
      <c r="F896" s="97"/>
      <c r="G896" s="103" t="n">
        <f aca="false">IF(G$1="P",MAX(0,G$2-$C896),IF(G$1="C",MAX(0,$C896-G$2)))</f>
        <v>0</v>
      </c>
      <c r="H896" s="103" t="n">
        <f aca="false">IF(H$1="P",MAX(0,H$2-$C896),IF(H$1="C",MAX(0,$C896-H$2)))</f>
        <v>0</v>
      </c>
      <c r="I896" s="103" t="n">
        <f aca="false">IF(I$1="P",MAX(0,I$2-$C896),IF(I$1="C",MAX(0,$C896-I$2)))</f>
        <v>0</v>
      </c>
      <c r="J896" s="103" t="n">
        <f aca="false">IF(J$1="P",MAX(0,J$2-$C896),IF(J$1="C",MAX(0,$C896-J$2)))</f>
        <v>0</v>
      </c>
      <c r="K896" s="103" t="n">
        <f aca="false">IF(K$1="P",MAX(0,K$2-$C896),IF(K$1="C",MAX(0,$C896-K$2)))</f>
        <v>0</v>
      </c>
      <c r="L896" s="103" t="n">
        <f aca="false">IF(L$1="P",MAX(0,L$2-$C896),IF(L$1="C",MAX(0,$C896-L$2)))</f>
        <v>0</v>
      </c>
      <c r="M896" s="103" t="n">
        <f aca="false">IF(M$1="P",MAX(0,M$2-$C896),IF(M$1="C",MAX(0,$C896-M$2)))</f>
        <v>30.52</v>
      </c>
      <c r="N896" s="103" t="n">
        <f aca="false">IF(N$1="P",MAX(0,N$2-$C896),IF(N$1="C",MAX(0,$C896-N$2)))</f>
        <v>25.52</v>
      </c>
      <c r="O896" s="103" t="n">
        <f aca="false">IF(O$1="P",MAX(0,O$2-$C896),IF(O$1="C",MAX(0,$C896-O$2)))</f>
        <v>20.52</v>
      </c>
      <c r="P896" s="103" t="n">
        <f aca="false">IF(P$1="P",MAX(0,P$2-$C896),IF(P$1="C",MAX(0,$C896-P$2)))</f>
        <v>15.52</v>
      </c>
      <c r="Q896" s="103" t="n">
        <f aca="false">IF(Q$1="P",MAX(0,Q$2-$C896),IF(Q$1="C",MAX(0,$C896-Q$2)))</f>
        <v>10.52</v>
      </c>
      <c r="R896" s="103" t="n">
        <f aca="false">IF(R$1="P",MAX(0,R$2-$C896),IF(R$1="C",MAX(0,$C896-R$2)))</f>
        <v>0.520000000000003</v>
      </c>
      <c r="S896" s="103" t="n">
        <f aca="false">IF(S$1="P",MAX(0,S$2-$C896),IF(S$1="C",MAX(0,$C896-S$2)))</f>
        <v>0</v>
      </c>
      <c r="T896" s="104" t="n">
        <f aca="false">A896</f>
        <v>42</v>
      </c>
      <c r="U896" s="105" t="n">
        <f aca="false">VLOOKUP($B896,Gas!$B$3:$E$2506,2)</f>
        <v>3.86</v>
      </c>
      <c r="V896" s="46" t="n">
        <f aca="false">C896/U896</f>
        <v>13.0880829015544</v>
      </c>
      <c r="W896" s="99" t="n">
        <f aca="false">VLOOKUP($B896,Gas!$B$3:$E$2506,4)</f>
        <v>0.700371100151545</v>
      </c>
    </row>
    <row r="897" customFormat="false" ht="12.75" hidden="false" customHeight="false" outlineLevel="0" collapsed="false">
      <c r="A897" s="95" t="n">
        <f aca="false">MONTH(B897)+(YEAR(B897)-1998)*12</f>
        <v>42</v>
      </c>
      <c r="B897" s="114" t="n">
        <v>37055</v>
      </c>
      <c r="C897" s="115" t="n">
        <v>61.42</v>
      </c>
      <c r="D897" s="98" t="n">
        <f aca="false">LN(C897/C896)</f>
        <v>0.195366217530386</v>
      </c>
      <c r="E897" s="106" t="n">
        <f aca="false">STDEV(D888:D897)*SQRT(trade_day)</f>
        <v>2.02459024819537</v>
      </c>
      <c r="F897" s="97"/>
      <c r="G897" s="103" t="n">
        <f aca="false">IF(G$1="P",MAX(0,G$2-$C897),IF(G$1="C",MAX(0,$C897-G$2)))</f>
        <v>0</v>
      </c>
      <c r="H897" s="103" t="n">
        <f aca="false">IF(H$1="P",MAX(0,H$2-$C897),IF(H$1="C",MAX(0,$C897-H$2)))</f>
        <v>0</v>
      </c>
      <c r="I897" s="103" t="n">
        <f aca="false">IF(I$1="P",MAX(0,I$2-$C897),IF(I$1="C",MAX(0,$C897-I$2)))</f>
        <v>0</v>
      </c>
      <c r="J897" s="103" t="n">
        <f aca="false">IF(J$1="P",MAX(0,J$2-$C897),IF(J$1="C",MAX(0,$C897-J$2)))</f>
        <v>0</v>
      </c>
      <c r="K897" s="103" t="n">
        <f aca="false">IF(K$1="P",MAX(0,K$2-$C897),IF(K$1="C",MAX(0,$C897-K$2)))</f>
        <v>0</v>
      </c>
      <c r="L897" s="103" t="n">
        <f aca="false">IF(L$1="P",MAX(0,L$2-$C897),IF(L$1="C",MAX(0,$C897-L$2)))</f>
        <v>0</v>
      </c>
      <c r="M897" s="103" t="n">
        <f aca="false">IF(M$1="P",MAX(0,M$2-$C897),IF(M$1="C",MAX(0,$C897-M$2)))</f>
        <v>41.42</v>
      </c>
      <c r="N897" s="103" t="n">
        <f aca="false">IF(N$1="P",MAX(0,N$2-$C897),IF(N$1="C",MAX(0,$C897-N$2)))</f>
        <v>36.42</v>
      </c>
      <c r="O897" s="103" t="n">
        <f aca="false">IF(O$1="P",MAX(0,O$2-$C897),IF(O$1="C",MAX(0,$C897-O$2)))</f>
        <v>31.42</v>
      </c>
      <c r="P897" s="103" t="n">
        <f aca="false">IF(P$1="P",MAX(0,P$2-$C897),IF(P$1="C",MAX(0,$C897-P$2)))</f>
        <v>26.42</v>
      </c>
      <c r="Q897" s="103" t="n">
        <f aca="false">IF(Q$1="P",MAX(0,Q$2-$C897),IF(Q$1="C",MAX(0,$C897-Q$2)))</f>
        <v>21.42</v>
      </c>
      <c r="R897" s="103" t="n">
        <f aca="false">IF(R$1="P",MAX(0,R$2-$C897),IF(R$1="C",MAX(0,$C897-R$2)))</f>
        <v>11.42</v>
      </c>
      <c r="S897" s="103" t="n">
        <f aca="false">IF(S$1="P",MAX(0,S$2-$C897),IF(S$1="C",MAX(0,$C897-S$2)))</f>
        <v>0</v>
      </c>
      <c r="T897" s="104" t="n">
        <f aca="false">A897</f>
        <v>42</v>
      </c>
      <c r="U897" s="105" t="n">
        <f aca="false">VLOOKUP($B897,Gas!$B$3:$E$2506,2)</f>
        <v>3.995</v>
      </c>
      <c r="V897" s="46" t="n">
        <f aca="false">C897/U897</f>
        <v>15.3742177722153</v>
      </c>
      <c r="W897" s="99" t="n">
        <f aca="false">VLOOKUP($B897,Gas!$B$3:$E$2506,4)</f>
        <v>0.722651703205844</v>
      </c>
    </row>
    <row r="898" customFormat="false" ht="12.75" hidden="false" customHeight="false" outlineLevel="0" collapsed="false">
      <c r="A898" s="95" t="n">
        <f aca="false">MONTH(B898)+(YEAR(B898)-1998)*12</f>
        <v>42</v>
      </c>
      <c r="B898" s="114" t="n">
        <v>37056</v>
      </c>
      <c r="C898" s="115" t="n">
        <v>55.2</v>
      </c>
      <c r="D898" s="98" t="n">
        <f aca="false">LN(C898/C897)</f>
        <v>-0.106772561729627</v>
      </c>
      <c r="E898" s="106" t="n">
        <f aca="false">STDEV(D889:D898)*SQRT(trade_day)</f>
        <v>1.90331997655039</v>
      </c>
      <c r="F898" s="97"/>
      <c r="G898" s="103" t="n">
        <f aca="false">IF(G$1="P",MAX(0,G$2-$C898),IF(G$1="C",MAX(0,$C898-G$2)))</f>
        <v>0</v>
      </c>
      <c r="H898" s="103" t="n">
        <f aca="false">IF(H$1="P",MAX(0,H$2-$C898),IF(H$1="C",MAX(0,$C898-H$2)))</f>
        <v>0</v>
      </c>
      <c r="I898" s="103" t="n">
        <f aca="false">IF(I$1="P",MAX(0,I$2-$C898),IF(I$1="C",MAX(0,$C898-I$2)))</f>
        <v>0</v>
      </c>
      <c r="J898" s="103" t="n">
        <f aca="false">IF(J$1="P",MAX(0,J$2-$C898),IF(J$1="C",MAX(0,$C898-J$2)))</f>
        <v>0</v>
      </c>
      <c r="K898" s="103" t="n">
        <f aca="false">IF(K$1="P",MAX(0,K$2-$C898),IF(K$1="C",MAX(0,$C898-K$2)))</f>
        <v>0</v>
      </c>
      <c r="L898" s="103" t="n">
        <f aca="false">IF(L$1="P",MAX(0,L$2-$C898),IF(L$1="C",MAX(0,$C898-L$2)))</f>
        <v>0</v>
      </c>
      <c r="M898" s="103" t="n">
        <f aca="false">IF(M$1="P",MAX(0,M$2-$C898),IF(M$1="C",MAX(0,$C898-M$2)))</f>
        <v>35.2</v>
      </c>
      <c r="N898" s="103" t="n">
        <f aca="false">IF(N$1="P",MAX(0,N$2-$C898),IF(N$1="C",MAX(0,$C898-N$2)))</f>
        <v>30.2</v>
      </c>
      <c r="O898" s="103" t="n">
        <f aca="false">IF(O$1="P",MAX(0,O$2-$C898),IF(O$1="C",MAX(0,$C898-O$2)))</f>
        <v>25.2</v>
      </c>
      <c r="P898" s="103" t="n">
        <f aca="false">IF(P$1="P",MAX(0,P$2-$C898),IF(P$1="C",MAX(0,$C898-P$2)))</f>
        <v>20.2</v>
      </c>
      <c r="Q898" s="103" t="n">
        <f aca="false">IF(Q$1="P",MAX(0,Q$2-$C898),IF(Q$1="C",MAX(0,$C898-Q$2)))</f>
        <v>15.2</v>
      </c>
      <c r="R898" s="103" t="n">
        <f aca="false">IF(R$1="P",MAX(0,R$2-$C898),IF(R$1="C",MAX(0,$C898-R$2)))</f>
        <v>5.2</v>
      </c>
      <c r="S898" s="103" t="n">
        <f aca="false">IF(S$1="P",MAX(0,S$2-$C898),IF(S$1="C",MAX(0,$C898-S$2)))</f>
        <v>0</v>
      </c>
      <c r="T898" s="104" t="n">
        <f aca="false">A898</f>
        <v>42</v>
      </c>
      <c r="U898" s="105" t="n">
        <f aca="false">VLOOKUP($B898,Gas!$B$3:$E$2506,2)</f>
        <v>4.135</v>
      </c>
      <c r="V898" s="46" t="n">
        <f aca="false">C898/U898</f>
        <v>13.3494558645707</v>
      </c>
      <c r="W898" s="99" t="n">
        <f aca="false">VLOOKUP($B898,Gas!$B$3:$E$2506,4)</f>
        <v>0.737884890117913</v>
      </c>
    </row>
    <row r="899" customFormat="false" ht="12.75" hidden="false" customHeight="false" outlineLevel="0" collapsed="false">
      <c r="A899" s="95" t="n">
        <f aca="false">MONTH(B899)+(YEAR(B899)-1998)*12</f>
        <v>42</v>
      </c>
      <c r="B899" s="114" t="n">
        <v>37057</v>
      </c>
      <c r="C899" s="115" t="n">
        <v>44.99</v>
      </c>
      <c r="D899" s="98" t="n">
        <f aca="false">LN(C899/C898)</f>
        <v>-0.204522710429969</v>
      </c>
      <c r="E899" s="106" t="n">
        <f aca="false">STDEV(D890:D899)*SQRT(trade_day)</f>
        <v>2.34478308468647</v>
      </c>
      <c r="F899" s="97"/>
      <c r="G899" s="103" t="n">
        <f aca="false">IF(G$1="P",MAX(0,G$2-$C899),IF(G$1="C",MAX(0,$C899-G$2)))</f>
        <v>0</v>
      </c>
      <c r="H899" s="103" t="n">
        <f aca="false">IF(H$1="P",MAX(0,H$2-$C899),IF(H$1="C",MAX(0,$C899-H$2)))</f>
        <v>0</v>
      </c>
      <c r="I899" s="103" t="n">
        <f aca="false">IF(I$1="P",MAX(0,I$2-$C899),IF(I$1="C",MAX(0,$C899-I$2)))</f>
        <v>0</v>
      </c>
      <c r="J899" s="103" t="n">
        <f aca="false">IF(J$1="P",MAX(0,J$2-$C899),IF(J$1="C",MAX(0,$C899-J$2)))</f>
        <v>0</v>
      </c>
      <c r="K899" s="103" t="n">
        <f aca="false">IF(K$1="P",MAX(0,K$2-$C899),IF(K$1="C",MAX(0,$C899-K$2)))</f>
        <v>0</v>
      </c>
      <c r="L899" s="103" t="n">
        <f aca="false">IF(L$1="P",MAX(0,L$2-$C899),IF(L$1="C",MAX(0,$C899-L$2)))</f>
        <v>5.01</v>
      </c>
      <c r="M899" s="103" t="n">
        <f aca="false">IF(M$1="P",MAX(0,M$2-$C899),IF(M$1="C",MAX(0,$C899-M$2)))</f>
        <v>24.99</v>
      </c>
      <c r="N899" s="103" t="n">
        <f aca="false">IF(N$1="P",MAX(0,N$2-$C899),IF(N$1="C",MAX(0,$C899-N$2)))</f>
        <v>19.99</v>
      </c>
      <c r="O899" s="103" t="n">
        <f aca="false">IF(O$1="P",MAX(0,O$2-$C899),IF(O$1="C",MAX(0,$C899-O$2)))</f>
        <v>14.99</v>
      </c>
      <c r="P899" s="103" t="n">
        <f aca="false">IF(P$1="P",MAX(0,P$2-$C899),IF(P$1="C",MAX(0,$C899-P$2)))</f>
        <v>9.99</v>
      </c>
      <c r="Q899" s="103" t="n">
        <f aca="false">IF(Q$1="P",MAX(0,Q$2-$C899),IF(Q$1="C",MAX(0,$C899-Q$2)))</f>
        <v>4.99</v>
      </c>
      <c r="R899" s="103" t="n">
        <f aca="false">IF(R$1="P",MAX(0,R$2-$C899),IF(R$1="C",MAX(0,$C899-R$2)))</f>
        <v>0</v>
      </c>
      <c r="S899" s="103" t="n">
        <f aca="false">IF(S$1="P",MAX(0,S$2-$C899),IF(S$1="C",MAX(0,$C899-S$2)))</f>
        <v>0</v>
      </c>
      <c r="T899" s="104" t="n">
        <f aca="false">A899</f>
        <v>42</v>
      </c>
      <c r="U899" s="105" t="n">
        <f aca="false">VLOOKUP($B899,Gas!$B$3:$E$2506,2)</f>
        <v>3.94</v>
      </c>
      <c r="V899" s="46" t="n">
        <f aca="false">C899/U899</f>
        <v>11.4187817258883</v>
      </c>
      <c r="W899" s="99" t="n">
        <f aca="false">VLOOKUP($B899,Gas!$B$3:$E$2506,4)</f>
        <v>0.726796223532498</v>
      </c>
    </row>
    <row r="900" customFormat="false" ht="12.75" hidden="false" customHeight="false" outlineLevel="0" collapsed="false">
      <c r="A900" s="95" t="n">
        <f aca="false">MONTH(B900)+(YEAR(B900)-1998)*12</f>
        <v>42</v>
      </c>
      <c r="B900" s="114" t="n">
        <v>37060</v>
      </c>
      <c r="C900" s="115" t="n">
        <v>44.26</v>
      </c>
      <c r="D900" s="98" t="n">
        <f aca="false">LN(C900/C899)</f>
        <v>-0.0163589082301775</v>
      </c>
      <c r="E900" s="106" t="n">
        <f aca="false">STDEV(D891:D900)*SQRT(trade_day)</f>
        <v>2.37804577458879</v>
      </c>
      <c r="F900" s="97"/>
      <c r="G900" s="103" t="n">
        <f aca="false">IF(G$1="P",MAX(0,G$2-$C900),IF(G$1="C",MAX(0,$C900-G$2)))</f>
        <v>0</v>
      </c>
      <c r="H900" s="103" t="n">
        <f aca="false">IF(H$1="P",MAX(0,H$2-$C900),IF(H$1="C",MAX(0,$C900-H$2)))</f>
        <v>0</v>
      </c>
      <c r="I900" s="103" t="n">
        <f aca="false">IF(I$1="P",MAX(0,I$2-$C900),IF(I$1="C",MAX(0,$C900-I$2)))</f>
        <v>0</v>
      </c>
      <c r="J900" s="103" t="n">
        <f aca="false">IF(J$1="P",MAX(0,J$2-$C900),IF(J$1="C",MAX(0,$C900-J$2)))</f>
        <v>0</v>
      </c>
      <c r="K900" s="103" t="n">
        <f aca="false">IF(K$1="P",MAX(0,K$2-$C900),IF(K$1="C",MAX(0,$C900-K$2)))</f>
        <v>0</v>
      </c>
      <c r="L900" s="103" t="n">
        <f aca="false">IF(L$1="P",MAX(0,L$2-$C900),IF(L$1="C",MAX(0,$C900-L$2)))</f>
        <v>5.74</v>
      </c>
      <c r="M900" s="103" t="n">
        <f aca="false">IF(M$1="P",MAX(0,M$2-$C900),IF(M$1="C",MAX(0,$C900-M$2)))</f>
        <v>24.26</v>
      </c>
      <c r="N900" s="103" t="n">
        <f aca="false">IF(N$1="P",MAX(0,N$2-$C900),IF(N$1="C",MAX(0,$C900-N$2)))</f>
        <v>19.26</v>
      </c>
      <c r="O900" s="103" t="n">
        <f aca="false">IF(O$1="P",MAX(0,O$2-$C900),IF(O$1="C",MAX(0,$C900-O$2)))</f>
        <v>14.26</v>
      </c>
      <c r="P900" s="103" t="n">
        <f aca="false">IF(P$1="P",MAX(0,P$2-$C900),IF(P$1="C",MAX(0,$C900-P$2)))</f>
        <v>9.26</v>
      </c>
      <c r="Q900" s="103" t="n">
        <f aca="false">IF(Q$1="P",MAX(0,Q$2-$C900),IF(Q$1="C",MAX(0,$C900-Q$2)))</f>
        <v>4.26</v>
      </c>
      <c r="R900" s="103" t="n">
        <f aca="false">IF(R$1="P",MAX(0,R$2-$C900),IF(R$1="C",MAX(0,$C900-R$2)))</f>
        <v>0</v>
      </c>
      <c r="S900" s="103" t="n">
        <f aca="false">IF(S$1="P",MAX(0,S$2-$C900),IF(S$1="C",MAX(0,$C900-S$2)))</f>
        <v>0</v>
      </c>
      <c r="T900" s="104" t="n">
        <f aca="false">A900</f>
        <v>42</v>
      </c>
      <c r="U900" s="105" t="n">
        <f aca="false">VLOOKUP($B900,Gas!$B$3:$E$2506,2)</f>
        <v>3.87</v>
      </c>
      <c r="V900" s="46" t="n">
        <f aca="false">C900/U900</f>
        <v>11.4366925064599</v>
      </c>
      <c r="W900" s="99" t="n">
        <f aca="false">VLOOKUP($B900,Gas!$B$3:$E$2506,4)</f>
        <v>0.602194818518311</v>
      </c>
    </row>
    <row r="901" customFormat="false" ht="12.75" hidden="false" customHeight="false" outlineLevel="0" collapsed="false">
      <c r="A901" s="95" t="n">
        <f aca="false">MONTH(B901)+(YEAR(B901)-1998)*12</f>
        <v>42</v>
      </c>
      <c r="B901" s="114" t="n">
        <v>37061</v>
      </c>
      <c r="C901" s="115" t="n">
        <v>51.24</v>
      </c>
      <c r="D901" s="98" t="n">
        <f aca="false">LN(C901/C900)</f>
        <v>0.14643914240563</v>
      </c>
      <c r="E901" s="106" t="n">
        <f aca="false">STDEV(D892:D901)*SQRT(trade_day)</f>
        <v>2.41351601027345</v>
      </c>
      <c r="F901" s="97"/>
      <c r="G901" s="103" t="n">
        <f aca="false">IF(G$1="P",MAX(0,G$2-$C901),IF(G$1="C",MAX(0,$C901-G$2)))</f>
        <v>0</v>
      </c>
      <c r="H901" s="103" t="n">
        <f aca="false">IF(H$1="P",MAX(0,H$2-$C901),IF(H$1="C",MAX(0,$C901-H$2)))</f>
        <v>0</v>
      </c>
      <c r="I901" s="103" t="n">
        <f aca="false">IF(I$1="P",MAX(0,I$2-$C901),IF(I$1="C",MAX(0,$C901-I$2)))</f>
        <v>0</v>
      </c>
      <c r="J901" s="103" t="n">
        <f aca="false">IF(J$1="P",MAX(0,J$2-$C901),IF(J$1="C",MAX(0,$C901-J$2)))</f>
        <v>0</v>
      </c>
      <c r="K901" s="103" t="n">
        <f aca="false">IF(K$1="P",MAX(0,K$2-$C901),IF(K$1="C",MAX(0,$C901-K$2)))</f>
        <v>0</v>
      </c>
      <c r="L901" s="103" t="n">
        <f aca="false">IF(L$1="P",MAX(0,L$2-$C901),IF(L$1="C",MAX(0,$C901-L$2)))</f>
        <v>0</v>
      </c>
      <c r="M901" s="103" t="n">
        <f aca="false">IF(M$1="P",MAX(0,M$2-$C901),IF(M$1="C",MAX(0,$C901-M$2)))</f>
        <v>31.24</v>
      </c>
      <c r="N901" s="103" t="n">
        <f aca="false">IF(N$1="P",MAX(0,N$2-$C901),IF(N$1="C",MAX(0,$C901-N$2)))</f>
        <v>26.24</v>
      </c>
      <c r="O901" s="103" t="n">
        <f aca="false">IF(O$1="P",MAX(0,O$2-$C901),IF(O$1="C",MAX(0,$C901-O$2)))</f>
        <v>21.24</v>
      </c>
      <c r="P901" s="103" t="n">
        <f aca="false">IF(P$1="P",MAX(0,P$2-$C901),IF(P$1="C",MAX(0,$C901-P$2)))</f>
        <v>16.24</v>
      </c>
      <c r="Q901" s="103" t="n">
        <f aca="false">IF(Q$1="P",MAX(0,Q$2-$C901),IF(Q$1="C",MAX(0,$C901-Q$2)))</f>
        <v>11.24</v>
      </c>
      <c r="R901" s="103" t="n">
        <f aca="false">IF(R$1="P",MAX(0,R$2-$C901),IF(R$1="C",MAX(0,$C901-R$2)))</f>
        <v>1.24</v>
      </c>
      <c r="S901" s="103" t="n">
        <f aca="false">IF(S$1="P",MAX(0,S$2-$C901),IF(S$1="C",MAX(0,$C901-S$2)))</f>
        <v>0</v>
      </c>
      <c r="T901" s="104" t="n">
        <f aca="false">A901</f>
        <v>42</v>
      </c>
      <c r="U901" s="105" t="n">
        <f aca="false">VLOOKUP($B901,Gas!$B$3:$E$2506,2)</f>
        <v>3.895</v>
      </c>
      <c r="V901" s="46" t="n">
        <f aca="false">C901/U901</f>
        <v>13.1553273427471</v>
      </c>
      <c r="W901" s="99" t="n">
        <f aca="false">VLOOKUP($B901,Gas!$B$3:$E$2506,4)</f>
        <v>0.586916975827647</v>
      </c>
    </row>
    <row r="902" customFormat="false" ht="12.75" hidden="false" customHeight="false" outlineLevel="0" collapsed="false">
      <c r="A902" s="95" t="n">
        <f aca="false">MONTH(B902)+(YEAR(B902)-1998)*12</f>
        <v>42</v>
      </c>
      <c r="B902" s="114" t="n">
        <v>37062</v>
      </c>
      <c r="C902" s="115" t="n">
        <v>49.24</v>
      </c>
      <c r="D902" s="98" t="n">
        <f aca="false">LN(C902/C901)</f>
        <v>-0.0398141757122808</v>
      </c>
      <c r="E902" s="106" t="n">
        <f aca="false">STDEV(D893:D902)*SQRT(trade_day)</f>
        <v>2.47162081070419</v>
      </c>
      <c r="F902" s="97"/>
      <c r="G902" s="103" t="n">
        <f aca="false">IF(G$1="P",MAX(0,G$2-$C902),IF(G$1="C",MAX(0,$C902-G$2)))</f>
        <v>0</v>
      </c>
      <c r="H902" s="103" t="n">
        <f aca="false">IF(H$1="P",MAX(0,H$2-$C902),IF(H$1="C",MAX(0,$C902-H$2)))</f>
        <v>0</v>
      </c>
      <c r="I902" s="103" t="n">
        <f aca="false">IF(I$1="P",MAX(0,I$2-$C902),IF(I$1="C",MAX(0,$C902-I$2)))</f>
        <v>0</v>
      </c>
      <c r="J902" s="103" t="n">
        <f aca="false">IF(J$1="P",MAX(0,J$2-$C902),IF(J$1="C",MAX(0,$C902-J$2)))</f>
        <v>0</v>
      </c>
      <c r="K902" s="103" t="n">
        <f aca="false">IF(K$1="P",MAX(0,K$2-$C902),IF(K$1="C",MAX(0,$C902-K$2)))</f>
        <v>0</v>
      </c>
      <c r="L902" s="103" t="n">
        <f aca="false">IF(L$1="P",MAX(0,L$2-$C902),IF(L$1="C",MAX(0,$C902-L$2)))</f>
        <v>0.759999999999998</v>
      </c>
      <c r="M902" s="103" t="n">
        <f aca="false">IF(M$1="P",MAX(0,M$2-$C902),IF(M$1="C",MAX(0,$C902-M$2)))</f>
        <v>29.24</v>
      </c>
      <c r="N902" s="103" t="n">
        <f aca="false">IF(N$1="P",MAX(0,N$2-$C902),IF(N$1="C",MAX(0,$C902-N$2)))</f>
        <v>24.24</v>
      </c>
      <c r="O902" s="103" t="n">
        <f aca="false">IF(O$1="P",MAX(0,O$2-$C902),IF(O$1="C",MAX(0,$C902-O$2)))</f>
        <v>19.24</v>
      </c>
      <c r="P902" s="103" t="n">
        <f aca="false">IF(P$1="P",MAX(0,P$2-$C902),IF(P$1="C",MAX(0,$C902-P$2)))</f>
        <v>14.24</v>
      </c>
      <c r="Q902" s="103" t="n">
        <f aca="false">IF(Q$1="P",MAX(0,Q$2-$C902),IF(Q$1="C",MAX(0,$C902-Q$2)))</f>
        <v>9.24</v>
      </c>
      <c r="R902" s="103" t="n">
        <f aca="false">IF(R$1="P",MAX(0,R$2-$C902),IF(R$1="C",MAX(0,$C902-R$2)))</f>
        <v>0</v>
      </c>
      <c r="S902" s="103" t="n">
        <f aca="false">IF(S$1="P",MAX(0,S$2-$C902),IF(S$1="C",MAX(0,$C902-S$2)))</f>
        <v>0</v>
      </c>
      <c r="T902" s="104" t="n">
        <f aca="false">A902</f>
        <v>42</v>
      </c>
      <c r="U902" s="105" t="n">
        <f aca="false">VLOOKUP($B902,Gas!$B$3:$E$2506,2)</f>
        <v>3.935</v>
      </c>
      <c r="V902" s="46" t="n">
        <f aca="false">C902/U902</f>
        <v>12.5133418043202</v>
      </c>
      <c r="W902" s="99" t="n">
        <f aca="false">VLOOKUP($B902,Gas!$B$3:$E$2506,4)</f>
        <v>0.585088266991982</v>
      </c>
    </row>
    <row r="903" customFormat="false" ht="12.75" hidden="false" customHeight="false" outlineLevel="0" collapsed="false">
      <c r="A903" s="95" t="n">
        <f aca="false">MONTH(B903)+(YEAR(B903)-1998)*12</f>
        <v>42</v>
      </c>
      <c r="B903" s="114" t="n">
        <v>37063</v>
      </c>
      <c r="C903" s="115" t="n">
        <v>37.11</v>
      </c>
      <c r="D903" s="98" t="n">
        <f aca="false">LN(C903/C902)</f>
        <v>-0.282819826243747</v>
      </c>
      <c r="E903" s="106" t="n">
        <f aca="false">STDEV(D894:D903)*SQRT(trade_day)</f>
        <v>3.00392702941098</v>
      </c>
      <c r="F903" s="97"/>
      <c r="G903" s="103" t="n">
        <f aca="false">IF(G$1="P",MAX(0,G$2-$C903),IF(G$1="C",MAX(0,$C903-G$2)))</f>
        <v>0</v>
      </c>
      <c r="H903" s="103" t="n">
        <f aca="false">IF(H$1="P",MAX(0,H$2-$C903),IF(H$1="C",MAX(0,$C903-H$2)))</f>
        <v>0</v>
      </c>
      <c r="I903" s="103" t="n">
        <f aca="false">IF(I$1="P",MAX(0,I$2-$C903),IF(I$1="C",MAX(0,$C903-I$2)))</f>
        <v>0</v>
      </c>
      <c r="J903" s="103" t="n">
        <f aca="false">IF(J$1="P",MAX(0,J$2-$C903),IF(J$1="C",MAX(0,$C903-J$2)))</f>
        <v>0</v>
      </c>
      <c r="K903" s="103" t="n">
        <f aca="false">IF(K$1="P",MAX(0,K$2-$C903),IF(K$1="C",MAX(0,$C903-K$2)))</f>
        <v>2.89</v>
      </c>
      <c r="L903" s="103" t="n">
        <f aca="false">IF(L$1="P",MAX(0,L$2-$C903),IF(L$1="C",MAX(0,$C903-L$2)))</f>
        <v>12.89</v>
      </c>
      <c r="M903" s="103" t="n">
        <f aca="false">IF(M$1="P",MAX(0,M$2-$C903),IF(M$1="C",MAX(0,$C903-M$2)))</f>
        <v>17.11</v>
      </c>
      <c r="N903" s="103" t="n">
        <f aca="false">IF(N$1="P",MAX(0,N$2-$C903),IF(N$1="C",MAX(0,$C903-N$2)))</f>
        <v>12.11</v>
      </c>
      <c r="O903" s="103" t="n">
        <f aca="false">IF(O$1="P",MAX(0,O$2-$C903),IF(O$1="C",MAX(0,$C903-O$2)))</f>
        <v>7.11</v>
      </c>
      <c r="P903" s="103" t="n">
        <f aca="false">IF(P$1="P",MAX(0,P$2-$C903),IF(P$1="C",MAX(0,$C903-P$2)))</f>
        <v>2.11</v>
      </c>
      <c r="Q903" s="103" t="n">
        <f aca="false">IF(Q$1="P",MAX(0,Q$2-$C903),IF(Q$1="C",MAX(0,$C903-Q$2)))</f>
        <v>0</v>
      </c>
      <c r="R903" s="103" t="n">
        <f aca="false">IF(R$1="P",MAX(0,R$2-$C903),IF(R$1="C",MAX(0,$C903-R$2)))</f>
        <v>0</v>
      </c>
      <c r="S903" s="103" t="n">
        <f aca="false">IF(S$1="P",MAX(0,S$2-$C903),IF(S$1="C",MAX(0,$C903-S$2)))</f>
        <v>0</v>
      </c>
      <c r="T903" s="104" t="n">
        <f aca="false">A903</f>
        <v>42</v>
      </c>
      <c r="U903" s="105" t="n">
        <f aca="false">VLOOKUP($B903,Gas!$B$3:$E$2506,2)</f>
        <v>3.82</v>
      </c>
      <c r="V903" s="46" t="n">
        <f aca="false">C903/U903</f>
        <v>9.71465968586388</v>
      </c>
      <c r="W903" s="99" t="n">
        <f aca="false">VLOOKUP($B903,Gas!$B$3:$E$2506,4)</f>
        <v>0.627837566721865</v>
      </c>
    </row>
    <row r="904" customFormat="false" ht="12.75" hidden="false" customHeight="false" outlineLevel="0" collapsed="false">
      <c r="A904" s="95" t="n">
        <f aca="false">MONTH(B904)+(YEAR(B904)-1998)*12</f>
        <v>42</v>
      </c>
      <c r="B904" s="114" t="n">
        <v>37064</v>
      </c>
      <c r="C904" s="115" t="n">
        <v>31.85</v>
      </c>
      <c r="D904" s="98" t="n">
        <f aca="false">LN(C904/C903)</f>
        <v>-0.152849093054334</v>
      </c>
      <c r="E904" s="106" t="n">
        <f aca="false">STDEV(D895:D904)*SQRT(trade_day)</f>
        <v>3.12964156894953</v>
      </c>
      <c r="F904" s="97"/>
      <c r="G904" s="103" t="n">
        <f aca="false">IF(G$1="P",MAX(0,G$2-$C904),IF(G$1="C",MAX(0,$C904-G$2)))</f>
        <v>0</v>
      </c>
      <c r="H904" s="103" t="n">
        <f aca="false">IF(H$1="P",MAX(0,H$2-$C904),IF(H$1="C",MAX(0,$C904-H$2)))</f>
        <v>0</v>
      </c>
      <c r="I904" s="103" t="n">
        <f aca="false">IF(I$1="P",MAX(0,I$2-$C904),IF(I$1="C",MAX(0,$C904-I$2)))</f>
        <v>0</v>
      </c>
      <c r="J904" s="103" t="n">
        <f aca="false">IF(J$1="P",MAX(0,J$2-$C904),IF(J$1="C",MAX(0,$C904-J$2)))</f>
        <v>3.15</v>
      </c>
      <c r="K904" s="103" t="n">
        <f aca="false">IF(K$1="P",MAX(0,K$2-$C904),IF(K$1="C",MAX(0,$C904-K$2)))</f>
        <v>8.15</v>
      </c>
      <c r="L904" s="103" t="n">
        <f aca="false">IF(L$1="P",MAX(0,L$2-$C904),IF(L$1="C",MAX(0,$C904-L$2)))</f>
        <v>18.15</v>
      </c>
      <c r="M904" s="103" t="n">
        <f aca="false">IF(M$1="P",MAX(0,M$2-$C904),IF(M$1="C",MAX(0,$C904-M$2)))</f>
        <v>11.85</v>
      </c>
      <c r="N904" s="103" t="n">
        <f aca="false">IF(N$1="P",MAX(0,N$2-$C904),IF(N$1="C",MAX(0,$C904-N$2)))</f>
        <v>6.85</v>
      </c>
      <c r="O904" s="103" t="n">
        <f aca="false">IF(O$1="P",MAX(0,O$2-$C904),IF(O$1="C",MAX(0,$C904-O$2)))</f>
        <v>1.85</v>
      </c>
      <c r="P904" s="103" t="n">
        <f aca="false">IF(P$1="P",MAX(0,P$2-$C904),IF(P$1="C",MAX(0,$C904-P$2)))</f>
        <v>0</v>
      </c>
      <c r="Q904" s="103" t="n">
        <f aca="false">IF(Q$1="P",MAX(0,Q$2-$C904),IF(Q$1="C",MAX(0,$C904-Q$2)))</f>
        <v>0</v>
      </c>
      <c r="R904" s="103" t="n">
        <f aca="false">IF(R$1="P",MAX(0,R$2-$C904),IF(R$1="C",MAX(0,$C904-R$2)))</f>
        <v>0</v>
      </c>
      <c r="S904" s="103" t="n">
        <f aca="false">IF(S$1="P",MAX(0,S$2-$C904),IF(S$1="C",MAX(0,$C904-S$2)))</f>
        <v>0</v>
      </c>
      <c r="T904" s="104" t="n">
        <f aca="false">A904</f>
        <v>42</v>
      </c>
      <c r="U904" s="105" t="n">
        <f aca="false">VLOOKUP($B904,Gas!$B$3:$E$2506,2)</f>
        <v>3.685</v>
      </c>
      <c r="V904" s="46" t="n">
        <f aca="false">C904/U904</f>
        <v>8.64314789687924</v>
      </c>
      <c r="W904" s="99" t="n">
        <f aca="false">VLOOKUP($B904,Gas!$B$3:$E$2506,4)</f>
        <v>0.537656730489755</v>
      </c>
    </row>
    <row r="905" customFormat="false" ht="12.75" hidden="false" customHeight="false" outlineLevel="0" collapsed="false">
      <c r="A905" s="95" t="n">
        <f aca="false">MONTH(B905)+(YEAR(B905)-1998)*12</f>
        <v>42</v>
      </c>
      <c r="B905" s="114" t="n">
        <v>37067</v>
      </c>
      <c r="C905" s="115" t="n">
        <v>38.17</v>
      </c>
      <c r="D905" s="98" t="n">
        <f aca="false">LN(C905/C904)</f>
        <v>0.181012484738966</v>
      </c>
      <c r="E905" s="106" t="n">
        <f aca="false">STDEV(D896:D905)*SQRT(trade_day)</f>
        <v>2.91866069650983</v>
      </c>
      <c r="F905" s="97"/>
      <c r="G905" s="103" t="n">
        <f aca="false">IF(G$1="P",MAX(0,G$2-$C905),IF(G$1="C",MAX(0,$C905-G$2)))</f>
        <v>0</v>
      </c>
      <c r="H905" s="103" t="n">
        <f aca="false">IF(H$1="P",MAX(0,H$2-$C905),IF(H$1="C",MAX(0,$C905-H$2)))</f>
        <v>0</v>
      </c>
      <c r="I905" s="103" t="n">
        <f aca="false">IF(I$1="P",MAX(0,I$2-$C905),IF(I$1="C",MAX(0,$C905-I$2)))</f>
        <v>0</v>
      </c>
      <c r="J905" s="103" t="n">
        <f aca="false">IF(J$1="P",MAX(0,J$2-$C905),IF(J$1="C",MAX(0,$C905-J$2)))</f>
        <v>0</v>
      </c>
      <c r="K905" s="103" t="n">
        <f aca="false">IF(K$1="P",MAX(0,K$2-$C905),IF(K$1="C",MAX(0,$C905-K$2)))</f>
        <v>1.83</v>
      </c>
      <c r="L905" s="103" t="n">
        <f aca="false">IF(L$1="P",MAX(0,L$2-$C905),IF(L$1="C",MAX(0,$C905-L$2)))</f>
        <v>11.83</v>
      </c>
      <c r="M905" s="103" t="n">
        <f aca="false">IF(M$1="P",MAX(0,M$2-$C905),IF(M$1="C",MAX(0,$C905-M$2)))</f>
        <v>18.17</v>
      </c>
      <c r="N905" s="103" t="n">
        <f aca="false">IF(N$1="P",MAX(0,N$2-$C905),IF(N$1="C",MAX(0,$C905-N$2)))</f>
        <v>13.17</v>
      </c>
      <c r="O905" s="103" t="n">
        <f aca="false">IF(O$1="P",MAX(0,O$2-$C905),IF(O$1="C",MAX(0,$C905-O$2)))</f>
        <v>8.17</v>
      </c>
      <c r="P905" s="103" t="n">
        <f aca="false">IF(P$1="P",MAX(0,P$2-$C905),IF(P$1="C",MAX(0,$C905-P$2)))</f>
        <v>3.17</v>
      </c>
      <c r="Q905" s="103" t="n">
        <f aca="false">IF(Q$1="P",MAX(0,Q$2-$C905),IF(Q$1="C",MAX(0,$C905-Q$2)))</f>
        <v>0</v>
      </c>
      <c r="R905" s="103" t="n">
        <f aca="false">IF(R$1="P",MAX(0,R$2-$C905),IF(R$1="C",MAX(0,$C905-R$2)))</f>
        <v>0</v>
      </c>
      <c r="S905" s="103" t="n">
        <f aca="false">IF(S$1="P",MAX(0,S$2-$C905),IF(S$1="C",MAX(0,$C905-S$2)))</f>
        <v>0</v>
      </c>
      <c r="T905" s="104" t="n">
        <f aca="false">A905</f>
        <v>42</v>
      </c>
      <c r="U905" s="105" t="n">
        <f aca="false">VLOOKUP($B905,Gas!$B$3:$E$2506,2)</f>
        <v>3.685</v>
      </c>
      <c r="V905" s="46" t="n">
        <f aca="false">C905/U905</f>
        <v>10.3582089552239</v>
      </c>
      <c r="W905" s="99" t="n">
        <f aca="false">VLOOKUP($B905,Gas!$B$3:$E$2506,4)</f>
        <v>0.298279817657369</v>
      </c>
    </row>
    <row r="906" customFormat="false" ht="12.75" hidden="false" customHeight="false" outlineLevel="0" collapsed="false">
      <c r="A906" s="95" t="n">
        <f aca="false">MONTH(B906)+(YEAR(B906)-1998)*12</f>
        <v>42</v>
      </c>
      <c r="B906" s="114" t="n">
        <v>37068</v>
      </c>
      <c r="C906" s="115" t="n">
        <v>42.56</v>
      </c>
      <c r="D906" s="98" t="n">
        <f aca="false">LN(C906/C905)</f>
        <v>0.108864978276251</v>
      </c>
      <c r="E906" s="106" t="n">
        <f aca="false">STDEV(D897:D906)*SQRT(trade_day)</f>
        <v>2.68598431383879</v>
      </c>
      <c r="F906" s="97"/>
      <c r="G906" s="103" t="n">
        <f aca="false">IF(G$1="P",MAX(0,G$2-$C906),IF(G$1="C",MAX(0,$C906-G$2)))</f>
        <v>0</v>
      </c>
      <c r="H906" s="103" t="n">
        <f aca="false">IF(H$1="P",MAX(0,H$2-$C906),IF(H$1="C",MAX(0,$C906-H$2)))</f>
        <v>0</v>
      </c>
      <c r="I906" s="103" t="n">
        <f aca="false">IF(I$1="P",MAX(0,I$2-$C906),IF(I$1="C",MAX(0,$C906-I$2)))</f>
        <v>0</v>
      </c>
      <c r="J906" s="103" t="n">
        <f aca="false">IF(J$1="P",MAX(0,J$2-$C906),IF(J$1="C",MAX(0,$C906-J$2)))</f>
        <v>0</v>
      </c>
      <c r="K906" s="103" t="n">
        <f aca="false">IF(K$1="P",MAX(0,K$2-$C906),IF(K$1="C",MAX(0,$C906-K$2)))</f>
        <v>0</v>
      </c>
      <c r="L906" s="103" t="n">
        <f aca="false">IF(L$1="P",MAX(0,L$2-$C906),IF(L$1="C",MAX(0,$C906-L$2)))</f>
        <v>7.44</v>
      </c>
      <c r="M906" s="103" t="n">
        <f aca="false">IF(M$1="P",MAX(0,M$2-$C906),IF(M$1="C",MAX(0,$C906-M$2)))</f>
        <v>22.56</v>
      </c>
      <c r="N906" s="103" t="n">
        <f aca="false">IF(N$1="P",MAX(0,N$2-$C906),IF(N$1="C",MAX(0,$C906-N$2)))</f>
        <v>17.56</v>
      </c>
      <c r="O906" s="103" t="n">
        <f aca="false">IF(O$1="P",MAX(0,O$2-$C906),IF(O$1="C",MAX(0,$C906-O$2)))</f>
        <v>12.56</v>
      </c>
      <c r="P906" s="103" t="n">
        <f aca="false">IF(P$1="P",MAX(0,P$2-$C906),IF(P$1="C",MAX(0,$C906-P$2)))</f>
        <v>7.56</v>
      </c>
      <c r="Q906" s="103" t="n">
        <f aca="false">IF(Q$1="P",MAX(0,Q$2-$C906),IF(Q$1="C",MAX(0,$C906-Q$2)))</f>
        <v>2.56</v>
      </c>
      <c r="R906" s="103" t="n">
        <f aca="false">IF(R$1="P",MAX(0,R$2-$C906),IF(R$1="C",MAX(0,$C906-R$2)))</f>
        <v>0</v>
      </c>
      <c r="S906" s="103" t="n">
        <f aca="false">IF(S$1="P",MAX(0,S$2-$C906),IF(S$1="C",MAX(0,$C906-S$2)))</f>
        <v>0</v>
      </c>
      <c r="T906" s="104" t="n">
        <f aca="false">A906</f>
        <v>42</v>
      </c>
      <c r="U906" s="105" t="n">
        <f aca="false">VLOOKUP($B906,Gas!$B$3:$E$2506,2)</f>
        <v>3.555</v>
      </c>
      <c r="V906" s="46" t="n">
        <f aca="false">C906/U906</f>
        <v>11.971870604782</v>
      </c>
      <c r="W906" s="99" t="n">
        <f aca="false">VLOOKUP($B906,Gas!$B$3:$E$2506,4)</f>
        <v>0.34231025419753</v>
      </c>
    </row>
    <row r="907" customFormat="false" ht="12.75" hidden="false" customHeight="false" outlineLevel="0" collapsed="false">
      <c r="A907" s="95" t="n">
        <f aca="false">MONTH(B907)+(YEAR(B907)-1998)*12</f>
        <v>42</v>
      </c>
      <c r="B907" s="114" t="n">
        <v>37069</v>
      </c>
      <c r="C907" s="115" t="n">
        <v>54.08</v>
      </c>
      <c r="D907" s="98" t="n">
        <f aca="false">LN(C907/C906)</f>
        <v>0.23954958670132</v>
      </c>
      <c r="E907" s="106" t="n">
        <f aca="false">STDEV(D898:D907)*SQRT(trade_day)</f>
        <v>2.79015301267985</v>
      </c>
      <c r="F907" s="97"/>
      <c r="G907" s="103" t="n">
        <f aca="false">IF(G$1="P",MAX(0,G$2-$C907),IF(G$1="C",MAX(0,$C907-G$2)))</f>
        <v>0</v>
      </c>
      <c r="H907" s="103" t="n">
        <f aca="false">IF(H$1="P",MAX(0,H$2-$C907),IF(H$1="C",MAX(0,$C907-H$2)))</f>
        <v>0</v>
      </c>
      <c r="I907" s="103" t="n">
        <f aca="false">IF(I$1="P",MAX(0,I$2-$C907),IF(I$1="C",MAX(0,$C907-I$2)))</f>
        <v>0</v>
      </c>
      <c r="J907" s="103" t="n">
        <f aca="false">IF(J$1="P",MAX(0,J$2-$C907),IF(J$1="C",MAX(0,$C907-J$2)))</f>
        <v>0</v>
      </c>
      <c r="K907" s="103" t="n">
        <f aca="false">IF(K$1="P",MAX(0,K$2-$C907),IF(K$1="C",MAX(0,$C907-K$2)))</f>
        <v>0</v>
      </c>
      <c r="L907" s="103" t="n">
        <f aca="false">IF(L$1="P",MAX(0,L$2-$C907),IF(L$1="C",MAX(0,$C907-L$2)))</f>
        <v>0</v>
      </c>
      <c r="M907" s="103" t="n">
        <f aca="false">IF(M$1="P",MAX(0,M$2-$C907),IF(M$1="C",MAX(0,$C907-M$2)))</f>
        <v>34.08</v>
      </c>
      <c r="N907" s="103" t="n">
        <f aca="false">IF(N$1="P",MAX(0,N$2-$C907),IF(N$1="C",MAX(0,$C907-N$2)))</f>
        <v>29.08</v>
      </c>
      <c r="O907" s="103" t="n">
        <f aca="false">IF(O$1="P",MAX(0,O$2-$C907),IF(O$1="C",MAX(0,$C907-O$2)))</f>
        <v>24.08</v>
      </c>
      <c r="P907" s="103" t="n">
        <f aca="false">IF(P$1="P",MAX(0,P$2-$C907),IF(P$1="C",MAX(0,$C907-P$2)))</f>
        <v>19.08</v>
      </c>
      <c r="Q907" s="103" t="n">
        <f aca="false">IF(Q$1="P",MAX(0,Q$2-$C907),IF(Q$1="C",MAX(0,$C907-Q$2)))</f>
        <v>14.08</v>
      </c>
      <c r="R907" s="103" t="n">
        <f aca="false">IF(R$1="P",MAX(0,R$2-$C907),IF(R$1="C",MAX(0,$C907-R$2)))</f>
        <v>4.08</v>
      </c>
      <c r="S907" s="103" t="n">
        <f aca="false">IF(S$1="P",MAX(0,S$2-$C907),IF(S$1="C",MAX(0,$C907-S$2)))</f>
        <v>0</v>
      </c>
      <c r="T907" s="104" t="n">
        <f aca="false">A907</f>
        <v>42</v>
      </c>
      <c r="U907" s="105" t="n">
        <f aca="false">VLOOKUP($B907,Gas!$B$3:$E$2506,2)</f>
        <v>3.445</v>
      </c>
      <c r="V907" s="46" t="n">
        <f aca="false">C907/U907</f>
        <v>15.6981132075472</v>
      </c>
      <c r="W907" s="99" t="n">
        <f aca="false">VLOOKUP($B907,Gas!$B$3:$E$2506,4)</f>
        <v>0.362754608374856</v>
      </c>
    </row>
    <row r="908" customFormat="false" ht="12.75" hidden="false" customHeight="false" outlineLevel="0" collapsed="false">
      <c r="A908" s="95" t="n">
        <f aca="false">MONTH(B908)+(YEAR(B908)-1998)*12</f>
        <v>42</v>
      </c>
      <c r="B908" s="114" t="n">
        <v>37070</v>
      </c>
      <c r="C908" s="115" t="n">
        <v>65.83</v>
      </c>
      <c r="D908" s="98" t="n">
        <f aca="false">LN(C908/C907)</f>
        <v>0.196611229745077</v>
      </c>
      <c r="E908" s="106" t="n">
        <f aca="false">STDEV(D899:D908)*SQRT(trade_day)</f>
        <v>2.91562913936156</v>
      </c>
      <c r="F908" s="97"/>
      <c r="G908" s="103" t="n">
        <f aca="false">IF(G$1="P",MAX(0,G$2-$C908),IF(G$1="C",MAX(0,$C908-G$2)))</f>
        <v>0</v>
      </c>
      <c r="H908" s="103" t="n">
        <f aca="false">IF(H$1="P",MAX(0,H$2-$C908),IF(H$1="C",MAX(0,$C908-H$2)))</f>
        <v>0</v>
      </c>
      <c r="I908" s="103" t="n">
        <f aca="false">IF(I$1="P",MAX(0,I$2-$C908),IF(I$1="C",MAX(0,$C908-I$2)))</f>
        <v>0</v>
      </c>
      <c r="J908" s="103" t="n">
        <f aca="false">IF(J$1="P",MAX(0,J$2-$C908),IF(J$1="C",MAX(0,$C908-J$2)))</f>
        <v>0</v>
      </c>
      <c r="K908" s="103" t="n">
        <f aca="false">IF(K$1="P",MAX(0,K$2-$C908),IF(K$1="C",MAX(0,$C908-K$2)))</f>
        <v>0</v>
      </c>
      <c r="L908" s="103" t="n">
        <f aca="false">IF(L$1="P",MAX(0,L$2-$C908),IF(L$1="C",MAX(0,$C908-L$2)))</f>
        <v>0</v>
      </c>
      <c r="M908" s="103" t="n">
        <f aca="false">IF(M$1="P",MAX(0,M$2-$C908),IF(M$1="C",MAX(0,$C908-M$2)))</f>
        <v>45.83</v>
      </c>
      <c r="N908" s="103" t="n">
        <f aca="false">IF(N$1="P",MAX(0,N$2-$C908),IF(N$1="C",MAX(0,$C908-N$2)))</f>
        <v>40.83</v>
      </c>
      <c r="O908" s="103" t="n">
        <f aca="false">IF(O$1="P",MAX(0,O$2-$C908),IF(O$1="C",MAX(0,$C908-O$2)))</f>
        <v>35.83</v>
      </c>
      <c r="P908" s="103" t="n">
        <f aca="false">IF(P$1="P",MAX(0,P$2-$C908),IF(P$1="C",MAX(0,$C908-P$2)))</f>
        <v>30.83</v>
      </c>
      <c r="Q908" s="103" t="n">
        <f aca="false">IF(Q$1="P",MAX(0,Q$2-$C908),IF(Q$1="C",MAX(0,$C908-Q$2)))</f>
        <v>25.83</v>
      </c>
      <c r="R908" s="103" t="n">
        <f aca="false">IF(R$1="P",MAX(0,R$2-$C908),IF(R$1="C",MAX(0,$C908-R$2)))</f>
        <v>15.83</v>
      </c>
      <c r="S908" s="103" t="n">
        <f aca="false">IF(S$1="P",MAX(0,S$2-$C908),IF(S$1="C",MAX(0,$C908-S$2)))</f>
        <v>0</v>
      </c>
      <c r="T908" s="104" t="n">
        <f aca="false">A908</f>
        <v>42</v>
      </c>
      <c r="U908" s="105" t="n">
        <f aca="false">VLOOKUP($B908,Gas!$B$3:$E$2506,2)</f>
        <v>3.385</v>
      </c>
      <c r="V908" s="46" t="n">
        <f aca="false">C908/U908</f>
        <v>19.4475627769572</v>
      </c>
      <c r="W908" s="99" t="n">
        <f aca="false">VLOOKUP($B908,Gas!$B$3:$E$2506,4)</f>
        <v>0.355359116131729</v>
      </c>
    </row>
    <row r="909" customFormat="false" ht="12.75" hidden="false" customHeight="false" outlineLevel="0" collapsed="false">
      <c r="A909" s="95" t="n">
        <f aca="false">MONTH(B909)+(YEAR(B909)-1998)*12</f>
        <v>42</v>
      </c>
      <c r="B909" s="114" t="n">
        <v>37071</v>
      </c>
      <c r="C909" s="115" t="n">
        <v>63.48</v>
      </c>
      <c r="D909" s="98" t="n">
        <f aca="false">LN(C909/C908)</f>
        <v>-0.036350765821577</v>
      </c>
      <c r="E909" s="106" t="n">
        <f aca="false">STDEV(D900:D909)*SQRT(trade_day)</f>
        <v>2.67068641559468</v>
      </c>
      <c r="F909" s="97"/>
      <c r="G909" s="103" t="n">
        <f aca="false">IF(G$1="P",MAX(0,G$2-$C909),IF(G$1="C",MAX(0,$C909-G$2)))</f>
        <v>0</v>
      </c>
      <c r="H909" s="103" t="n">
        <f aca="false">IF(H$1="P",MAX(0,H$2-$C909),IF(H$1="C",MAX(0,$C909-H$2)))</f>
        <v>0</v>
      </c>
      <c r="I909" s="103" t="n">
        <f aca="false">IF(I$1="P",MAX(0,I$2-$C909),IF(I$1="C",MAX(0,$C909-I$2)))</f>
        <v>0</v>
      </c>
      <c r="J909" s="103" t="n">
        <f aca="false">IF(J$1="P",MAX(0,J$2-$C909),IF(J$1="C",MAX(0,$C909-J$2)))</f>
        <v>0</v>
      </c>
      <c r="K909" s="103" t="n">
        <f aca="false">IF(K$1="P",MAX(0,K$2-$C909),IF(K$1="C",MAX(0,$C909-K$2)))</f>
        <v>0</v>
      </c>
      <c r="L909" s="103" t="n">
        <f aca="false">IF(L$1="P",MAX(0,L$2-$C909),IF(L$1="C",MAX(0,$C909-L$2)))</f>
        <v>0</v>
      </c>
      <c r="M909" s="103" t="n">
        <f aca="false">IF(M$1="P",MAX(0,M$2-$C909),IF(M$1="C",MAX(0,$C909-M$2)))</f>
        <v>43.48</v>
      </c>
      <c r="N909" s="103" t="n">
        <f aca="false">IF(N$1="P",MAX(0,N$2-$C909),IF(N$1="C",MAX(0,$C909-N$2)))</f>
        <v>38.48</v>
      </c>
      <c r="O909" s="103" t="n">
        <f aca="false">IF(O$1="P",MAX(0,O$2-$C909),IF(O$1="C",MAX(0,$C909-O$2)))</f>
        <v>33.48</v>
      </c>
      <c r="P909" s="103" t="n">
        <f aca="false">IF(P$1="P",MAX(0,P$2-$C909),IF(P$1="C",MAX(0,$C909-P$2)))</f>
        <v>28.48</v>
      </c>
      <c r="Q909" s="103" t="n">
        <f aca="false">IF(Q$1="P",MAX(0,Q$2-$C909),IF(Q$1="C",MAX(0,$C909-Q$2)))</f>
        <v>23.48</v>
      </c>
      <c r="R909" s="103" t="n">
        <f aca="false">IF(R$1="P",MAX(0,R$2-$C909),IF(R$1="C",MAX(0,$C909-R$2)))</f>
        <v>13.48</v>
      </c>
      <c r="S909" s="103" t="n">
        <f aca="false">IF(S$1="P",MAX(0,S$2-$C909),IF(S$1="C",MAX(0,$C909-S$2)))</f>
        <v>0</v>
      </c>
      <c r="T909" s="104" t="n">
        <f aca="false">A909</f>
        <v>42</v>
      </c>
      <c r="U909" s="105" t="n">
        <f aca="false">VLOOKUP($B909,Gas!$B$3:$E$2506,2)</f>
        <v>3.215</v>
      </c>
      <c r="V909" s="46" t="n">
        <f aca="false">C909/U909</f>
        <v>19.7449455676516</v>
      </c>
      <c r="W909" s="99" t="n">
        <f aca="false">VLOOKUP($B909,Gas!$B$3:$E$2506,4)</f>
        <v>0.394576504997541</v>
      </c>
    </row>
    <row r="910" customFormat="false" ht="12.75" hidden="false" customHeight="false" outlineLevel="0" collapsed="false">
      <c r="A910" s="95" t="n">
        <f aca="false">MONTH(B910)+(YEAR(B910)-1998)*12</f>
        <v>43</v>
      </c>
      <c r="B910" s="114" t="n">
        <v>37074</v>
      </c>
      <c r="C910" s="115" t="n">
        <v>38.96</v>
      </c>
      <c r="D910" s="98" t="n">
        <f aca="false">LN(C910/C909)</f>
        <v>-0.488189416883874</v>
      </c>
      <c r="E910" s="106" t="n">
        <f aca="false">STDEV(D901:D910)*SQRT(trade_day)</f>
        <v>3.74559023703632</v>
      </c>
      <c r="F910" s="97"/>
      <c r="G910" s="103" t="n">
        <f aca="false">IF(G$1="P",MAX(0,G$2-$C910),IF(G$1="C",MAX(0,$C910-G$2)))</f>
        <v>0</v>
      </c>
      <c r="H910" s="103" t="n">
        <f aca="false">IF(H$1="P",MAX(0,H$2-$C910),IF(H$1="C",MAX(0,$C910-H$2)))</f>
        <v>0</v>
      </c>
      <c r="I910" s="103" t="n">
        <f aca="false">IF(I$1="P",MAX(0,I$2-$C910),IF(I$1="C",MAX(0,$C910-I$2)))</f>
        <v>0</v>
      </c>
      <c r="J910" s="103" t="n">
        <f aca="false">IF(J$1="P",MAX(0,J$2-$C910),IF(J$1="C",MAX(0,$C910-J$2)))</f>
        <v>0</v>
      </c>
      <c r="K910" s="103" t="n">
        <f aca="false">IF(K$1="P",MAX(0,K$2-$C910),IF(K$1="C",MAX(0,$C910-K$2)))</f>
        <v>1.04</v>
      </c>
      <c r="L910" s="103" t="n">
        <f aca="false">IF(L$1="P",MAX(0,L$2-$C910),IF(L$1="C",MAX(0,$C910-L$2)))</f>
        <v>11.04</v>
      </c>
      <c r="M910" s="103" t="n">
        <f aca="false">IF(M$1="P",MAX(0,M$2-$C910),IF(M$1="C",MAX(0,$C910-M$2)))</f>
        <v>18.96</v>
      </c>
      <c r="N910" s="103" t="n">
        <f aca="false">IF(N$1="P",MAX(0,N$2-$C910),IF(N$1="C",MAX(0,$C910-N$2)))</f>
        <v>13.96</v>
      </c>
      <c r="O910" s="103" t="n">
        <f aca="false">IF(O$1="P",MAX(0,O$2-$C910),IF(O$1="C",MAX(0,$C910-O$2)))</f>
        <v>8.96</v>
      </c>
      <c r="P910" s="103" t="n">
        <f aca="false">IF(P$1="P",MAX(0,P$2-$C910),IF(P$1="C",MAX(0,$C910-P$2)))</f>
        <v>3.96</v>
      </c>
      <c r="Q910" s="103" t="n">
        <f aca="false">IF(Q$1="P",MAX(0,Q$2-$C910),IF(Q$1="C",MAX(0,$C910-Q$2)))</f>
        <v>0</v>
      </c>
      <c r="R910" s="103" t="n">
        <f aca="false">IF(R$1="P",MAX(0,R$2-$C910),IF(R$1="C",MAX(0,$C910-R$2)))</f>
        <v>0</v>
      </c>
      <c r="S910" s="103" t="n">
        <f aca="false">IF(S$1="P",MAX(0,S$2-$C910),IF(S$1="C",MAX(0,$C910-S$2)))</f>
        <v>0</v>
      </c>
      <c r="T910" s="104" t="n">
        <f aca="false">A910</f>
        <v>43</v>
      </c>
      <c r="U910" s="105" t="n">
        <f aca="false">VLOOKUP($B910,Gas!$B$3:$E$2506,2)</f>
        <v>2.995</v>
      </c>
      <c r="V910" s="46" t="n">
        <f aca="false">C910/U910</f>
        <v>13.008347245409</v>
      </c>
      <c r="W910" s="99" t="n">
        <f aca="false">VLOOKUP($B910,Gas!$B$3:$E$2506,4)</f>
        <v>0.491951578669791</v>
      </c>
    </row>
    <row r="911" customFormat="false" ht="12.75" hidden="false" customHeight="false" outlineLevel="0" collapsed="false">
      <c r="A911" s="95" t="n">
        <f aca="false">MONTH(B911)+(YEAR(B911)-1998)*12</f>
        <v>43</v>
      </c>
      <c r="B911" s="114" t="n">
        <v>37075</v>
      </c>
      <c r="C911" s="115" t="n">
        <v>28.56</v>
      </c>
      <c r="D911" s="98" t="n">
        <f aca="false">LN(C911/C910)</f>
        <v>-0.310528341302951</v>
      </c>
      <c r="E911" s="106" t="n">
        <f aca="false">STDEV(D902:D911)*SQRT(trade_day)</f>
        <v>3.89980306661759</v>
      </c>
      <c r="F911" s="97"/>
      <c r="G911" s="103" t="n">
        <f aca="false">IF(G$1="P",MAX(0,G$2-$C911),IF(G$1="C",MAX(0,$C911-G$2)))</f>
        <v>0</v>
      </c>
      <c r="H911" s="103" t="n">
        <f aca="false">IF(H$1="P",MAX(0,H$2-$C911),IF(H$1="C",MAX(0,$C911-H$2)))</f>
        <v>0</v>
      </c>
      <c r="I911" s="103" t="n">
        <f aca="false">IF(I$1="P",MAX(0,I$2-$C911),IF(I$1="C",MAX(0,$C911-I$2)))</f>
        <v>1.44</v>
      </c>
      <c r="J911" s="103" t="n">
        <f aca="false">IF(J$1="P",MAX(0,J$2-$C911),IF(J$1="C",MAX(0,$C911-J$2)))</f>
        <v>6.44</v>
      </c>
      <c r="K911" s="103" t="n">
        <f aca="false">IF(K$1="P",MAX(0,K$2-$C911),IF(K$1="C",MAX(0,$C911-K$2)))</f>
        <v>11.44</v>
      </c>
      <c r="L911" s="103" t="n">
        <f aca="false">IF(L$1="P",MAX(0,L$2-$C911),IF(L$1="C",MAX(0,$C911-L$2)))</f>
        <v>21.44</v>
      </c>
      <c r="M911" s="103" t="n">
        <f aca="false">IF(M$1="P",MAX(0,M$2-$C911),IF(M$1="C",MAX(0,$C911-M$2)))</f>
        <v>8.56</v>
      </c>
      <c r="N911" s="103" t="n">
        <f aca="false">IF(N$1="P",MAX(0,N$2-$C911),IF(N$1="C",MAX(0,$C911-N$2)))</f>
        <v>3.56</v>
      </c>
      <c r="O911" s="103" t="n">
        <f aca="false">IF(O$1="P",MAX(0,O$2-$C911),IF(O$1="C",MAX(0,$C911-O$2)))</f>
        <v>0</v>
      </c>
      <c r="P911" s="103" t="n">
        <f aca="false">IF(P$1="P",MAX(0,P$2-$C911),IF(P$1="C",MAX(0,$C911-P$2)))</f>
        <v>0</v>
      </c>
      <c r="Q911" s="103" t="n">
        <f aca="false">IF(Q$1="P",MAX(0,Q$2-$C911),IF(Q$1="C",MAX(0,$C911-Q$2)))</f>
        <v>0</v>
      </c>
      <c r="R911" s="103" t="n">
        <f aca="false">IF(R$1="P",MAX(0,R$2-$C911),IF(R$1="C",MAX(0,$C911-R$2)))</f>
        <v>0</v>
      </c>
      <c r="S911" s="103" t="n">
        <f aca="false">IF(S$1="P",MAX(0,S$2-$C911),IF(S$1="C",MAX(0,$C911-S$2)))</f>
        <v>0</v>
      </c>
      <c r="T911" s="104" t="n">
        <f aca="false">A911</f>
        <v>43</v>
      </c>
      <c r="U911" s="105" t="n">
        <f aca="false">VLOOKUP($B911,Gas!$B$3:$E$2506,2)</f>
        <v>2.93</v>
      </c>
      <c r="V911" s="46" t="n">
        <f aca="false">C911/U911</f>
        <v>9.74744027303754</v>
      </c>
      <c r="W911" s="99" t="n">
        <f aca="false">VLOOKUP($B911,Gas!$B$3:$E$2506,4)</f>
        <v>0.471901108258497</v>
      </c>
    </row>
    <row r="912" customFormat="false" ht="12.75" hidden="false" customHeight="false" outlineLevel="0" collapsed="false">
      <c r="A912" s="95" t="n">
        <f aca="false">MONTH(B912)+(YEAR(B912)-1998)*12</f>
        <v>43</v>
      </c>
      <c r="B912" s="114" t="n">
        <v>37077</v>
      </c>
      <c r="C912" s="115" t="n">
        <v>24.59</v>
      </c>
      <c r="D912" s="98" t="n">
        <f aca="false">LN(C912/C911)</f>
        <v>-0.149667281243282</v>
      </c>
      <c r="E912" s="106" t="n">
        <f aca="false">STDEV(D903:D912)*SQRT(trade_day)</f>
        <v>3.92382656696771</v>
      </c>
      <c r="F912" s="97"/>
      <c r="G912" s="103" t="n">
        <f aca="false">IF(G$1="P",MAX(0,G$2-$C912),IF(G$1="C",MAX(0,$C912-G$2)))</f>
        <v>0</v>
      </c>
      <c r="H912" s="103" t="n">
        <f aca="false">IF(H$1="P",MAX(0,H$2-$C912),IF(H$1="C",MAX(0,$C912-H$2)))</f>
        <v>0.41</v>
      </c>
      <c r="I912" s="103" t="n">
        <f aca="false">IF(I$1="P",MAX(0,I$2-$C912),IF(I$1="C",MAX(0,$C912-I$2)))</f>
        <v>5.41</v>
      </c>
      <c r="J912" s="103" t="n">
        <f aca="false">IF(J$1="P",MAX(0,J$2-$C912),IF(J$1="C",MAX(0,$C912-J$2)))</f>
        <v>10.41</v>
      </c>
      <c r="K912" s="103" t="n">
        <f aca="false">IF(K$1="P",MAX(0,K$2-$C912),IF(K$1="C",MAX(0,$C912-K$2)))</f>
        <v>15.41</v>
      </c>
      <c r="L912" s="103" t="n">
        <f aca="false">IF(L$1="P",MAX(0,L$2-$C912),IF(L$1="C",MAX(0,$C912-L$2)))</f>
        <v>25.41</v>
      </c>
      <c r="M912" s="103" t="n">
        <f aca="false">IF(M$1="P",MAX(0,M$2-$C912),IF(M$1="C",MAX(0,$C912-M$2)))</f>
        <v>4.59</v>
      </c>
      <c r="N912" s="103" t="n">
        <f aca="false">IF(N$1="P",MAX(0,N$2-$C912),IF(N$1="C",MAX(0,$C912-N$2)))</f>
        <v>0</v>
      </c>
      <c r="O912" s="103" t="n">
        <f aca="false">IF(O$1="P",MAX(0,O$2-$C912),IF(O$1="C",MAX(0,$C912-O$2)))</f>
        <v>0</v>
      </c>
      <c r="P912" s="103" t="n">
        <f aca="false">IF(P$1="P",MAX(0,P$2-$C912),IF(P$1="C",MAX(0,$C912-P$2)))</f>
        <v>0</v>
      </c>
      <c r="Q912" s="103" t="n">
        <f aca="false">IF(Q$1="P",MAX(0,Q$2-$C912),IF(Q$1="C",MAX(0,$C912-Q$2)))</f>
        <v>0</v>
      </c>
      <c r="R912" s="103" t="n">
        <f aca="false">IF(R$1="P",MAX(0,R$2-$C912),IF(R$1="C",MAX(0,$C912-R$2)))</f>
        <v>0</v>
      </c>
      <c r="S912" s="103" t="n">
        <f aca="false">IF(S$1="P",MAX(0,S$2-$C912),IF(S$1="C",MAX(0,$C912-S$2)))</f>
        <v>0</v>
      </c>
      <c r="T912" s="104" t="n">
        <f aca="false">A912</f>
        <v>43</v>
      </c>
      <c r="U912" s="105" t="n">
        <f aca="false">VLOOKUP($B912,Gas!$B$3:$E$2506,2)</f>
        <v>3</v>
      </c>
      <c r="V912" s="46" t="n">
        <f aca="false">C912/U912</f>
        <v>8.19666666666667</v>
      </c>
      <c r="W912" s="99" t="n">
        <f aca="false">VLOOKUP($B912,Gas!$B$3:$E$2506,4)</f>
        <v>0.535669722934304</v>
      </c>
    </row>
    <row r="913" customFormat="false" ht="12.75" hidden="false" customHeight="false" outlineLevel="0" collapsed="false">
      <c r="A913" s="95" t="n">
        <f aca="false">MONTH(B913)+(YEAR(B913)-1998)*12</f>
        <v>43</v>
      </c>
      <c r="B913" s="114" t="n">
        <v>37078</v>
      </c>
      <c r="C913" s="115" t="n">
        <v>25.89</v>
      </c>
      <c r="D913" s="98" t="n">
        <f aca="false">LN(C913/C912)</f>
        <v>0.0515169375353451</v>
      </c>
      <c r="E913" s="106" t="n">
        <f aca="false">STDEV(D904:D913)*SQRT(trade_day)</f>
        <v>3.77193664152213</v>
      </c>
      <c r="F913" s="97"/>
      <c r="G913" s="103" t="n">
        <f aca="false">IF(G$1="P",MAX(0,G$2-$C913),IF(G$1="C",MAX(0,$C913-G$2)))</f>
        <v>0</v>
      </c>
      <c r="H913" s="103" t="n">
        <f aca="false">IF(H$1="P",MAX(0,H$2-$C913),IF(H$1="C",MAX(0,$C913-H$2)))</f>
        <v>0</v>
      </c>
      <c r="I913" s="103" t="n">
        <f aca="false">IF(I$1="P",MAX(0,I$2-$C913),IF(I$1="C",MAX(0,$C913-I$2)))</f>
        <v>4.11</v>
      </c>
      <c r="J913" s="103" t="n">
        <f aca="false">IF(J$1="P",MAX(0,J$2-$C913),IF(J$1="C",MAX(0,$C913-J$2)))</f>
        <v>9.11</v>
      </c>
      <c r="K913" s="103" t="n">
        <f aca="false">IF(K$1="P",MAX(0,K$2-$C913),IF(K$1="C",MAX(0,$C913-K$2)))</f>
        <v>14.11</v>
      </c>
      <c r="L913" s="103" t="n">
        <f aca="false">IF(L$1="P",MAX(0,L$2-$C913),IF(L$1="C",MAX(0,$C913-L$2)))</f>
        <v>24.11</v>
      </c>
      <c r="M913" s="103" t="n">
        <f aca="false">IF(M$1="P",MAX(0,M$2-$C913),IF(M$1="C",MAX(0,$C913-M$2)))</f>
        <v>5.89</v>
      </c>
      <c r="N913" s="103" t="n">
        <f aca="false">IF(N$1="P",MAX(0,N$2-$C913),IF(N$1="C",MAX(0,$C913-N$2)))</f>
        <v>0.890000000000001</v>
      </c>
      <c r="O913" s="103" t="n">
        <f aca="false">IF(O$1="P",MAX(0,O$2-$C913),IF(O$1="C",MAX(0,$C913-O$2)))</f>
        <v>0</v>
      </c>
      <c r="P913" s="103" t="n">
        <f aca="false">IF(P$1="P",MAX(0,P$2-$C913),IF(P$1="C",MAX(0,$C913-P$2)))</f>
        <v>0</v>
      </c>
      <c r="Q913" s="103" t="n">
        <f aca="false">IF(Q$1="P",MAX(0,Q$2-$C913),IF(Q$1="C",MAX(0,$C913-Q$2)))</f>
        <v>0</v>
      </c>
      <c r="R913" s="103" t="n">
        <f aca="false">IF(R$1="P",MAX(0,R$2-$C913),IF(R$1="C",MAX(0,$C913-R$2)))</f>
        <v>0</v>
      </c>
      <c r="S913" s="103" t="n">
        <f aca="false">IF(S$1="P",MAX(0,S$2-$C913),IF(S$1="C",MAX(0,$C913-S$2)))</f>
        <v>0</v>
      </c>
      <c r="T913" s="104" t="n">
        <f aca="false">A913</f>
        <v>43</v>
      </c>
      <c r="U913" s="105" t="n">
        <f aca="false">VLOOKUP($B913,Gas!$B$3:$E$2506,2)</f>
        <v>3.1</v>
      </c>
      <c r="V913" s="46" t="n">
        <f aca="false">C913/U913</f>
        <v>8.35161290322581</v>
      </c>
      <c r="W913" s="99" t="n">
        <f aca="false">VLOOKUP($B913,Gas!$B$3:$E$2506,4)</f>
        <v>0.611307909646224</v>
      </c>
    </row>
    <row r="914" customFormat="false" ht="12.75" hidden="false" customHeight="false" outlineLevel="0" collapsed="false">
      <c r="A914" s="95" t="n">
        <f aca="false">MONTH(B914)+(YEAR(B914)-1998)*12</f>
        <v>43</v>
      </c>
      <c r="B914" s="114" t="n">
        <v>37081</v>
      </c>
      <c r="C914" s="115" t="n">
        <v>37.22</v>
      </c>
      <c r="D914" s="98" t="n">
        <f aca="false">LN(C914/C913)</f>
        <v>0.362989457450658</v>
      </c>
      <c r="E914" s="106" t="n">
        <f aca="false">STDEV(D905:D914)*SQRT(trade_day)</f>
        <v>4.18702763418285</v>
      </c>
      <c r="F914" s="97"/>
      <c r="G914" s="103" t="n">
        <f aca="false">IF(G$1="P",MAX(0,G$2-$C914),IF(G$1="C",MAX(0,$C914-G$2)))</f>
        <v>0</v>
      </c>
      <c r="H914" s="103" t="n">
        <f aca="false">IF(H$1="P",MAX(0,H$2-$C914),IF(H$1="C",MAX(0,$C914-H$2)))</f>
        <v>0</v>
      </c>
      <c r="I914" s="103" t="n">
        <f aca="false">IF(I$1="P",MAX(0,I$2-$C914),IF(I$1="C",MAX(0,$C914-I$2)))</f>
        <v>0</v>
      </c>
      <c r="J914" s="103" t="n">
        <f aca="false">IF(J$1="P",MAX(0,J$2-$C914),IF(J$1="C",MAX(0,$C914-J$2)))</f>
        <v>0</v>
      </c>
      <c r="K914" s="103" t="n">
        <f aca="false">IF(K$1="P",MAX(0,K$2-$C914),IF(K$1="C",MAX(0,$C914-K$2)))</f>
        <v>2.78</v>
      </c>
      <c r="L914" s="103" t="n">
        <f aca="false">IF(L$1="P",MAX(0,L$2-$C914),IF(L$1="C",MAX(0,$C914-L$2)))</f>
        <v>12.78</v>
      </c>
      <c r="M914" s="103" t="n">
        <f aca="false">IF(M$1="P",MAX(0,M$2-$C914),IF(M$1="C",MAX(0,$C914-M$2)))</f>
        <v>17.22</v>
      </c>
      <c r="N914" s="103" t="n">
        <f aca="false">IF(N$1="P",MAX(0,N$2-$C914),IF(N$1="C",MAX(0,$C914-N$2)))</f>
        <v>12.22</v>
      </c>
      <c r="O914" s="103" t="n">
        <f aca="false">IF(O$1="P",MAX(0,O$2-$C914),IF(O$1="C",MAX(0,$C914-O$2)))</f>
        <v>7.22</v>
      </c>
      <c r="P914" s="103" t="n">
        <f aca="false">IF(P$1="P",MAX(0,P$2-$C914),IF(P$1="C",MAX(0,$C914-P$2)))</f>
        <v>2.22</v>
      </c>
      <c r="Q914" s="103" t="n">
        <f aca="false">IF(Q$1="P",MAX(0,Q$2-$C914),IF(Q$1="C",MAX(0,$C914-Q$2)))</f>
        <v>0</v>
      </c>
      <c r="R914" s="103" t="n">
        <f aca="false">IF(R$1="P",MAX(0,R$2-$C914),IF(R$1="C",MAX(0,$C914-R$2)))</f>
        <v>0</v>
      </c>
      <c r="S914" s="103" t="n">
        <f aca="false">IF(S$1="P",MAX(0,S$2-$C914),IF(S$1="C",MAX(0,$C914-S$2)))</f>
        <v>0</v>
      </c>
      <c r="T914" s="104" t="n">
        <f aca="false">A914</f>
        <v>43</v>
      </c>
      <c r="U914" s="105" t="n">
        <f aca="false">VLOOKUP($B914,Gas!$B$3:$E$2506,2)</f>
        <v>2.995</v>
      </c>
      <c r="V914" s="46" t="n">
        <f aca="false">C914/U914</f>
        <v>12.4273789649416</v>
      </c>
      <c r="W914" s="99" t="n">
        <f aca="false">VLOOKUP($B914,Gas!$B$3:$E$2506,4)</f>
        <v>0.563276852408696</v>
      </c>
    </row>
    <row r="915" customFormat="false" ht="12.75" hidden="false" customHeight="false" outlineLevel="0" collapsed="false">
      <c r="A915" s="95" t="n">
        <f aca="false">MONTH(B915)+(YEAR(B915)-1998)*12</f>
        <v>43</v>
      </c>
      <c r="B915" s="114" t="n">
        <v>37082</v>
      </c>
      <c r="C915" s="115" t="n">
        <v>44.47</v>
      </c>
      <c r="D915" s="98" t="n">
        <f aca="false">LN(C915/C914)</f>
        <v>0.1779685533085</v>
      </c>
      <c r="E915" s="106" t="n">
        <f aca="false">STDEV(D906:D915)*SQRT(trade_day)</f>
        <v>4.18371322586201</v>
      </c>
      <c r="F915" s="97"/>
      <c r="G915" s="103" t="n">
        <f aca="false">IF(G$1="P",MAX(0,G$2-$C915),IF(G$1="C",MAX(0,$C915-G$2)))</f>
        <v>0</v>
      </c>
      <c r="H915" s="103" t="n">
        <f aca="false">IF(H$1="P",MAX(0,H$2-$C915),IF(H$1="C",MAX(0,$C915-H$2)))</f>
        <v>0</v>
      </c>
      <c r="I915" s="103" t="n">
        <f aca="false">IF(I$1="P",MAX(0,I$2-$C915),IF(I$1="C",MAX(0,$C915-I$2)))</f>
        <v>0</v>
      </c>
      <c r="J915" s="103" t="n">
        <f aca="false">IF(J$1="P",MAX(0,J$2-$C915),IF(J$1="C",MAX(0,$C915-J$2)))</f>
        <v>0</v>
      </c>
      <c r="K915" s="103" t="n">
        <f aca="false">IF(K$1="P",MAX(0,K$2-$C915),IF(K$1="C",MAX(0,$C915-K$2)))</f>
        <v>0</v>
      </c>
      <c r="L915" s="103" t="n">
        <f aca="false">IF(L$1="P",MAX(0,L$2-$C915),IF(L$1="C",MAX(0,$C915-L$2)))</f>
        <v>5.53</v>
      </c>
      <c r="M915" s="103" t="n">
        <f aca="false">IF(M$1="P",MAX(0,M$2-$C915),IF(M$1="C",MAX(0,$C915-M$2)))</f>
        <v>24.47</v>
      </c>
      <c r="N915" s="103" t="n">
        <f aca="false">IF(N$1="P",MAX(0,N$2-$C915),IF(N$1="C",MAX(0,$C915-N$2)))</f>
        <v>19.47</v>
      </c>
      <c r="O915" s="103" t="n">
        <f aca="false">IF(O$1="P",MAX(0,O$2-$C915),IF(O$1="C",MAX(0,$C915-O$2)))</f>
        <v>14.47</v>
      </c>
      <c r="P915" s="103" t="n">
        <f aca="false">IF(P$1="P",MAX(0,P$2-$C915),IF(P$1="C",MAX(0,$C915-P$2)))</f>
        <v>9.47</v>
      </c>
      <c r="Q915" s="103" t="n">
        <f aca="false">IF(Q$1="P",MAX(0,Q$2-$C915),IF(Q$1="C",MAX(0,$C915-Q$2)))</f>
        <v>4.47</v>
      </c>
      <c r="R915" s="103" t="n">
        <f aca="false">IF(R$1="P",MAX(0,R$2-$C915),IF(R$1="C",MAX(0,$C915-R$2)))</f>
        <v>0</v>
      </c>
      <c r="S915" s="103" t="n">
        <f aca="false">IF(S$1="P",MAX(0,S$2-$C915),IF(S$1="C",MAX(0,$C915-S$2)))</f>
        <v>0</v>
      </c>
      <c r="T915" s="104" t="n">
        <f aca="false">A915</f>
        <v>43</v>
      </c>
      <c r="U915" s="105" t="n">
        <f aca="false">VLOOKUP($B915,Gas!$B$3:$E$2506,2)</f>
        <v>3.1</v>
      </c>
      <c r="V915" s="46" t="n">
        <f aca="false">C915/U915</f>
        <v>14.3451612903226</v>
      </c>
      <c r="W915" s="99" t="n">
        <f aca="false">VLOOKUP($B915,Gas!$B$3:$E$2506,4)</f>
        <v>0.616790213692392</v>
      </c>
    </row>
    <row r="916" customFormat="false" ht="12.75" hidden="false" customHeight="false" outlineLevel="0" collapsed="false">
      <c r="A916" s="95" t="n">
        <f aca="false">MONTH(B916)+(YEAR(B916)-1998)*12</f>
        <v>43</v>
      </c>
      <c r="B916" s="114" t="n">
        <v>37083</v>
      </c>
      <c r="C916" s="115" t="n">
        <v>40.04</v>
      </c>
      <c r="D916" s="98" t="n">
        <f aca="false">LN(C916/C915)</f>
        <v>-0.104935850075585</v>
      </c>
      <c r="E916" s="106" t="n">
        <f aca="false">STDEV(D907:D916)*SQRT(trade_day)</f>
        <v>4.18743342430718</v>
      </c>
      <c r="F916" s="97"/>
      <c r="G916" s="103" t="n">
        <f aca="false">IF(G$1="P",MAX(0,G$2-$C916),IF(G$1="C",MAX(0,$C916-G$2)))</f>
        <v>0</v>
      </c>
      <c r="H916" s="103" t="n">
        <f aca="false">IF(H$1="P",MAX(0,H$2-$C916),IF(H$1="C",MAX(0,$C916-H$2)))</f>
        <v>0</v>
      </c>
      <c r="I916" s="103" t="n">
        <f aca="false">IF(I$1="P",MAX(0,I$2-$C916),IF(I$1="C",MAX(0,$C916-I$2)))</f>
        <v>0</v>
      </c>
      <c r="J916" s="103" t="n">
        <f aca="false">IF(J$1="P",MAX(0,J$2-$C916),IF(J$1="C",MAX(0,$C916-J$2)))</f>
        <v>0</v>
      </c>
      <c r="K916" s="103" t="n">
        <f aca="false">IF(K$1="P",MAX(0,K$2-$C916),IF(K$1="C",MAX(0,$C916-K$2)))</f>
        <v>0</v>
      </c>
      <c r="L916" s="103" t="n">
        <f aca="false">IF(L$1="P",MAX(0,L$2-$C916),IF(L$1="C",MAX(0,$C916-L$2)))</f>
        <v>9.96</v>
      </c>
      <c r="M916" s="103" t="n">
        <f aca="false">IF(M$1="P",MAX(0,M$2-$C916),IF(M$1="C",MAX(0,$C916-M$2)))</f>
        <v>20.04</v>
      </c>
      <c r="N916" s="103" t="n">
        <f aca="false">IF(N$1="P",MAX(0,N$2-$C916),IF(N$1="C",MAX(0,$C916-N$2)))</f>
        <v>15.04</v>
      </c>
      <c r="O916" s="103" t="n">
        <f aca="false">IF(O$1="P",MAX(0,O$2-$C916),IF(O$1="C",MAX(0,$C916-O$2)))</f>
        <v>10.04</v>
      </c>
      <c r="P916" s="103" t="n">
        <f aca="false">IF(P$1="P",MAX(0,P$2-$C916),IF(P$1="C",MAX(0,$C916-P$2)))</f>
        <v>5.04</v>
      </c>
      <c r="Q916" s="103" t="n">
        <f aca="false">IF(Q$1="P",MAX(0,Q$2-$C916),IF(Q$1="C",MAX(0,$C916-Q$2)))</f>
        <v>0.0399999999999992</v>
      </c>
      <c r="R916" s="103" t="n">
        <f aca="false">IF(R$1="P",MAX(0,R$2-$C916),IF(R$1="C",MAX(0,$C916-R$2)))</f>
        <v>0</v>
      </c>
      <c r="S916" s="103" t="n">
        <f aca="false">IF(S$1="P",MAX(0,S$2-$C916),IF(S$1="C",MAX(0,$C916-S$2)))</f>
        <v>0</v>
      </c>
      <c r="T916" s="104" t="n">
        <f aca="false">A916</f>
        <v>43</v>
      </c>
      <c r="U916" s="105" t="n">
        <f aca="false">VLOOKUP($B916,Gas!$B$3:$E$2506,2)</f>
        <v>3.18</v>
      </c>
      <c r="V916" s="46" t="n">
        <f aca="false">C916/U916</f>
        <v>12.5911949685535</v>
      </c>
      <c r="W916" s="99" t="n">
        <f aca="false">VLOOKUP($B916,Gas!$B$3:$E$2506,4)</f>
        <v>0.440229141599072</v>
      </c>
    </row>
    <row r="917" customFormat="false" ht="12.75" hidden="false" customHeight="false" outlineLevel="0" collapsed="false">
      <c r="A917" s="95" t="n">
        <f aca="false">MONTH(B917)+(YEAR(B917)-1998)*12</f>
        <v>43</v>
      </c>
      <c r="B917" s="114" t="n">
        <v>37084</v>
      </c>
      <c r="C917" s="115" t="n">
        <v>33.33</v>
      </c>
      <c r="D917" s="98" t="n">
        <f aca="false">LN(C917/C916)</f>
        <v>-0.183421062127372</v>
      </c>
      <c r="E917" s="106" t="n">
        <f aca="false">STDEV(D908:D917)*SQRT(trade_day)</f>
        <v>4.02923737995738</v>
      </c>
      <c r="F917" s="97"/>
      <c r="G917" s="103" t="n">
        <f aca="false">IF(G$1="P",MAX(0,G$2-$C917),IF(G$1="C",MAX(0,$C917-G$2)))</f>
        <v>0</v>
      </c>
      <c r="H917" s="103" t="n">
        <f aca="false">IF(H$1="P",MAX(0,H$2-$C917),IF(H$1="C",MAX(0,$C917-H$2)))</f>
        <v>0</v>
      </c>
      <c r="I917" s="103" t="n">
        <f aca="false">IF(I$1="P",MAX(0,I$2-$C917),IF(I$1="C",MAX(0,$C917-I$2)))</f>
        <v>0</v>
      </c>
      <c r="J917" s="103" t="n">
        <f aca="false">IF(J$1="P",MAX(0,J$2-$C917),IF(J$1="C",MAX(0,$C917-J$2)))</f>
        <v>1.67</v>
      </c>
      <c r="K917" s="103" t="n">
        <f aca="false">IF(K$1="P",MAX(0,K$2-$C917),IF(K$1="C",MAX(0,$C917-K$2)))</f>
        <v>6.67</v>
      </c>
      <c r="L917" s="103" t="n">
        <f aca="false">IF(L$1="P",MAX(0,L$2-$C917),IF(L$1="C",MAX(0,$C917-L$2)))</f>
        <v>16.67</v>
      </c>
      <c r="M917" s="103" t="n">
        <f aca="false">IF(M$1="P",MAX(0,M$2-$C917),IF(M$1="C",MAX(0,$C917-M$2)))</f>
        <v>13.33</v>
      </c>
      <c r="N917" s="103" t="n">
        <f aca="false">IF(N$1="P",MAX(0,N$2-$C917),IF(N$1="C",MAX(0,$C917-N$2)))</f>
        <v>8.33</v>
      </c>
      <c r="O917" s="103" t="n">
        <f aca="false">IF(O$1="P",MAX(0,O$2-$C917),IF(O$1="C",MAX(0,$C917-O$2)))</f>
        <v>3.33</v>
      </c>
      <c r="P917" s="103" t="n">
        <f aca="false">IF(P$1="P",MAX(0,P$2-$C917),IF(P$1="C",MAX(0,$C917-P$2)))</f>
        <v>0</v>
      </c>
      <c r="Q917" s="103" t="n">
        <f aca="false">IF(Q$1="P",MAX(0,Q$2-$C917),IF(Q$1="C",MAX(0,$C917-Q$2)))</f>
        <v>0</v>
      </c>
      <c r="R917" s="103" t="n">
        <f aca="false">IF(R$1="P",MAX(0,R$2-$C917),IF(R$1="C",MAX(0,$C917-R$2)))</f>
        <v>0</v>
      </c>
      <c r="S917" s="103" t="n">
        <f aca="false">IF(S$1="P",MAX(0,S$2-$C917),IF(S$1="C",MAX(0,$C917-S$2)))</f>
        <v>0</v>
      </c>
      <c r="T917" s="104" t="n">
        <f aca="false">A917</f>
        <v>43</v>
      </c>
      <c r="U917" s="105" t="n">
        <f aca="false">VLOOKUP($B917,Gas!$B$3:$E$2506,2)</f>
        <v>3.205</v>
      </c>
      <c r="V917" s="46" t="n">
        <f aca="false">C917/U917</f>
        <v>10.399375975039</v>
      </c>
      <c r="W917" s="99" t="n">
        <f aca="false">VLOOKUP($B917,Gas!$B$3:$E$2506,4)</f>
        <v>0.438443783937567</v>
      </c>
    </row>
    <row r="918" customFormat="false" ht="12.75" hidden="false" customHeight="false" outlineLevel="0" collapsed="false">
      <c r="A918" s="95" t="n">
        <f aca="false">MONTH(B918)+(YEAR(B918)-1998)*12</f>
        <v>43</v>
      </c>
      <c r="B918" s="114" t="n">
        <v>37085</v>
      </c>
      <c r="C918" s="115" t="n">
        <v>31.15</v>
      </c>
      <c r="D918" s="98" t="n">
        <f aca="false">LN(C918/C917)</f>
        <v>-0.0676436470861861</v>
      </c>
      <c r="E918" s="106" t="n">
        <f aca="false">STDEV(D909:D918)*SQRT(trade_day)</f>
        <v>3.79256416026537</v>
      </c>
      <c r="F918" s="97"/>
      <c r="G918" s="103" t="n">
        <f aca="false">IF(G$1="P",MAX(0,G$2-$C918),IF(G$1="C",MAX(0,$C918-G$2)))</f>
        <v>0</v>
      </c>
      <c r="H918" s="103" t="n">
        <f aca="false">IF(H$1="P",MAX(0,H$2-$C918),IF(H$1="C",MAX(0,$C918-H$2)))</f>
        <v>0</v>
      </c>
      <c r="I918" s="103" t="n">
        <f aca="false">IF(I$1="P",MAX(0,I$2-$C918),IF(I$1="C",MAX(0,$C918-I$2)))</f>
        <v>0</v>
      </c>
      <c r="J918" s="103" t="n">
        <f aca="false">IF(J$1="P",MAX(0,J$2-$C918),IF(J$1="C",MAX(0,$C918-J$2)))</f>
        <v>3.85</v>
      </c>
      <c r="K918" s="103" t="n">
        <f aca="false">IF(K$1="P",MAX(0,K$2-$C918),IF(K$1="C",MAX(0,$C918-K$2)))</f>
        <v>8.85</v>
      </c>
      <c r="L918" s="103" t="n">
        <f aca="false">IF(L$1="P",MAX(0,L$2-$C918),IF(L$1="C",MAX(0,$C918-L$2)))</f>
        <v>18.85</v>
      </c>
      <c r="M918" s="103" t="n">
        <f aca="false">IF(M$1="P",MAX(0,M$2-$C918),IF(M$1="C",MAX(0,$C918-M$2)))</f>
        <v>11.15</v>
      </c>
      <c r="N918" s="103" t="n">
        <f aca="false">IF(N$1="P",MAX(0,N$2-$C918),IF(N$1="C",MAX(0,$C918-N$2)))</f>
        <v>6.15</v>
      </c>
      <c r="O918" s="103" t="n">
        <f aca="false">IF(O$1="P",MAX(0,O$2-$C918),IF(O$1="C",MAX(0,$C918-O$2)))</f>
        <v>1.15</v>
      </c>
      <c r="P918" s="103" t="n">
        <f aca="false">IF(P$1="P",MAX(0,P$2-$C918),IF(P$1="C",MAX(0,$C918-P$2)))</f>
        <v>0</v>
      </c>
      <c r="Q918" s="103" t="n">
        <f aca="false">IF(Q$1="P",MAX(0,Q$2-$C918),IF(Q$1="C",MAX(0,$C918-Q$2)))</f>
        <v>0</v>
      </c>
      <c r="R918" s="103" t="n">
        <f aca="false">IF(R$1="P",MAX(0,R$2-$C918),IF(R$1="C",MAX(0,$C918-R$2)))</f>
        <v>0</v>
      </c>
      <c r="S918" s="103" t="n">
        <f aca="false">IF(S$1="P",MAX(0,S$2-$C918),IF(S$1="C",MAX(0,$C918-S$2)))</f>
        <v>0</v>
      </c>
      <c r="T918" s="104" t="n">
        <f aca="false">A918</f>
        <v>43</v>
      </c>
      <c r="U918" s="105" t="n">
        <f aca="false">VLOOKUP($B918,Gas!$B$3:$E$2506,2)</f>
        <v>3.3</v>
      </c>
      <c r="V918" s="46" t="n">
        <f aca="false">C918/U918</f>
        <v>9.43939393939394</v>
      </c>
      <c r="W918" s="99" t="n">
        <f aca="false">VLOOKUP($B918,Gas!$B$3:$E$2506,4)</f>
        <v>0.410588763284174</v>
      </c>
    </row>
    <row r="919" customFormat="false" ht="12.75" hidden="false" customHeight="false" outlineLevel="0" collapsed="false">
      <c r="A919" s="95" t="n">
        <f aca="false">MONTH(B919)+(YEAR(B919)-1998)*12</f>
        <v>43</v>
      </c>
      <c r="B919" s="114" t="n">
        <v>37088</v>
      </c>
      <c r="C919" s="115" t="n">
        <v>41.55</v>
      </c>
      <c r="D919" s="98" t="n">
        <f aca="false">LN(C919/C918)</f>
        <v>0.288083276067995</v>
      </c>
      <c r="E919" s="106" t="n">
        <f aca="false">STDEV(D910:D919)*SQRT(trade_day)</f>
        <v>4.20814253991062</v>
      </c>
      <c r="F919" s="97"/>
      <c r="G919" s="103" t="n">
        <f aca="false">IF(G$1="P",MAX(0,G$2-$C919),IF(G$1="C",MAX(0,$C919-G$2)))</f>
        <v>0</v>
      </c>
      <c r="H919" s="103" t="n">
        <f aca="false">IF(H$1="P",MAX(0,H$2-$C919),IF(H$1="C",MAX(0,$C919-H$2)))</f>
        <v>0</v>
      </c>
      <c r="I919" s="103" t="n">
        <f aca="false">IF(I$1="P",MAX(0,I$2-$C919),IF(I$1="C",MAX(0,$C919-I$2)))</f>
        <v>0</v>
      </c>
      <c r="J919" s="103" t="n">
        <f aca="false">IF(J$1="P",MAX(0,J$2-$C919),IF(J$1="C",MAX(0,$C919-J$2)))</f>
        <v>0</v>
      </c>
      <c r="K919" s="103" t="n">
        <f aca="false">IF(K$1="P",MAX(0,K$2-$C919),IF(K$1="C",MAX(0,$C919-K$2)))</f>
        <v>0</v>
      </c>
      <c r="L919" s="103" t="n">
        <f aca="false">IF(L$1="P",MAX(0,L$2-$C919),IF(L$1="C",MAX(0,$C919-L$2)))</f>
        <v>8.45</v>
      </c>
      <c r="M919" s="103" t="n">
        <f aca="false">IF(M$1="P",MAX(0,M$2-$C919),IF(M$1="C",MAX(0,$C919-M$2)))</f>
        <v>21.55</v>
      </c>
      <c r="N919" s="103" t="n">
        <f aca="false">IF(N$1="P",MAX(0,N$2-$C919),IF(N$1="C",MAX(0,$C919-N$2)))</f>
        <v>16.55</v>
      </c>
      <c r="O919" s="103" t="n">
        <f aca="false">IF(O$1="P",MAX(0,O$2-$C919),IF(O$1="C",MAX(0,$C919-O$2)))</f>
        <v>11.55</v>
      </c>
      <c r="P919" s="103" t="n">
        <f aca="false">IF(P$1="P",MAX(0,P$2-$C919),IF(P$1="C",MAX(0,$C919-P$2)))</f>
        <v>6.55</v>
      </c>
      <c r="Q919" s="103" t="n">
        <f aca="false">IF(Q$1="P",MAX(0,Q$2-$C919),IF(Q$1="C",MAX(0,$C919-Q$2)))</f>
        <v>1.55</v>
      </c>
      <c r="R919" s="103" t="n">
        <f aca="false">IF(R$1="P",MAX(0,R$2-$C919),IF(R$1="C",MAX(0,$C919-R$2)))</f>
        <v>0</v>
      </c>
      <c r="S919" s="103" t="n">
        <f aca="false">IF(S$1="P",MAX(0,S$2-$C919),IF(S$1="C",MAX(0,$C919-S$2)))</f>
        <v>0</v>
      </c>
      <c r="T919" s="104" t="n">
        <f aca="false">A919</f>
        <v>43</v>
      </c>
      <c r="U919" s="105" t="n">
        <f aca="false">VLOOKUP($B919,Gas!$B$3:$E$2506,2)</f>
        <v>3.155</v>
      </c>
      <c r="V919" s="46" t="n">
        <f aca="false">C919/U919</f>
        <v>13.1695721077655</v>
      </c>
      <c r="W919" s="99" t="n">
        <f aca="false">VLOOKUP($B919,Gas!$B$3:$E$2506,4)</f>
        <v>0.490260796619617</v>
      </c>
    </row>
    <row r="920" customFormat="false" ht="12.75" hidden="false" customHeight="false" outlineLevel="0" collapsed="false">
      <c r="A920" s="95" t="n">
        <f aca="false">MONTH(B920)+(YEAR(B920)-1998)*12</f>
        <v>43</v>
      </c>
      <c r="B920" s="114" t="n">
        <v>37089</v>
      </c>
      <c r="C920" s="115" t="n">
        <v>40.28</v>
      </c>
      <c r="D920" s="98" t="n">
        <f aca="false">LN(C920/C919)</f>
        <v>-0.0310424534510956</v>
      </c>
      <c r="E920" s="106" t="n">
        <f aca="false">STDEV(D911:D920)*SQRT(trade_day)</f>
        <v>3.40747284527386</v>
      </c>
      <c r="F920" s="97"/>
      <c r="G920" s="103" t="n">
        <f aca="false">IF(G$1="P",MAX(0,G$2-$C920),IF(G$1="C",MAX(0,$C920-G$2)))</f>
        <v>0</v>
      </c>
      <c r="H920" s="103" t="n">
        <f aca="false">IF(H$1="P",MAX(0,H$2-$C920),IF(H$1="C",MAX(0,$C920-H$2)))</f>
        <v>0</v>
      </c>
      <c r="I920" s="103" t="n">
        <f aca="false">IF(I$1="P",MAX(0,I$2-$C920),IF(I$1="C",MAX(0,$C920-I$2)))</f>
        <v>0</v>
      </c>
      <c r="J920" s="103" t="n">
        <f aca="false">IF(J$1="P",MAX(0,J$2-$C920),IF(J$1="C",MAX(0,$C920-J$2)))</f>
        <v>0</v>
      </c>
      <c r="K920" s="103" t="n">
        <f aca="false">IF(K$1="P",MAX(0,K$2-$C920),IF(K$1="C",MAX(0,$C920-K$2)))</f>
        <v>0</v>
      </c>
      <c r="L920" s="103" t="n">
        <f aca="false">IF(L$1="P",MAX(0,L$2-$C920),IF(L$1="C",MAX(0,$C920-L$2)))</f>
        <v>9.72</v>
      </c>
      <c r="M920" s="103" t="n">
        <f aca="false">IF(M$1="P",MAX(0,M$2-$C920),IF(M$1="C",MAX(0,$C920-M$2)))</f>
        <v>20.28</v>
      </c>
      <c r="N920" s="103" t="n">
        <f aca="false">IF(N$1="P",MAX(0,N$2-$C920),IF(N$1="C",MAX(0,$C920-N$2)))</f>
        <v>15.28</v>
      </c>
      <c r="O920" s="103" t="n">
        <f aca="false">IF(O$1="P",MAX(0,O$2-$C920),IF(O$1="C",MAX(0,$C920-O$2)))</f>
        <v>10.28</v>
      </c>
      <c r="P920" s="103" t="n">
        <f aca="false">IF(P$1="P",MAX(0,P$2-$C920),IF(P$1="C",MAX(0,$C920-P$2)))</f>
        <v>5.28</v>
      </c>
      <c r="Q920" s="103" t="n">
        <f aca="false">IF(Q$1="P",MAX(0,Q$2-$C920),IF(Q$1="C",MAX(0,$C920-Q$2)))</f>
        <v>0.280000000000001</v>
      </c>
      <c r="R920" s="103" t="n">
        <f aca="false">IF(R$1="P",MAX(0,R$2-$C920),IF(R$1="C",MAX(0,$C920-R$2)))</f>
        <v>0</v>
      </c>
      <c r="S920" s="103" t="n">
        <f aca="false">IF(S$1="P",MAX(0,S$2-$C920),IF(S$1="C",MAX(0,$C920-S$2)))</f>
        <v>0</v>
      </c>
      <c r="T920" s="104" t="n">
        <f aca="false">A920</f>
        <v>43</v>
      </c>
      <c r="U920" s="105" t="n">
        <f aca="false">VLOOKUP($B920,Gas!$B$3:$E$2506,2)</f>
        <v>3.075</v>
      </c>
      <c r="V920" s="46" t="n">
        <f aca="false">C920/U920</f>
        <v>13.0991869918699</v>
      </c>
      <c r="W920" s="99" t="n">
        <f aca="false">VLOOKUP($B920,Gas!$B$3:$E$2506,4)</f>
        <v>0.466251762991043</v>
      </c>
    </row>
    <row r="921" customFormat="false" ht="12.75" hidden="false" customHeight="false" outlineLevel="0" collapsed="false">
      <c r="A921" s="95" t="n">
        <f aca="false">MONTH(B921)+(YEAR(B921)-1998)*12</f>
        <v>43</v>
      </c>
      <c r="B921" s="114" t="n">
        <v>37090</v>
      </c>
      <c r="C921" s="115" t="n">
        <v>40.71</v>
      </c>
      <c r="D921" s="98" t="n">
        <f aca="false">LN(C921/C920)</f>
        <v>0.0106186946645258</v>
      </c>
      <c r="E921" s="106" t="n">
        <f aca="false">STDEV(D912:D921)*SQRT(trade_day)</f>
        <v>2.93078786091488</v>
      </c>
      <c r="F921" s="97"/>
      <c r="G921" s="103" t="n">
        <f aca="false">IF(G$1="P",MAX(0,G$2-$C921),IF(G$1="C",MAX(0,$C921-G$2)))</f>
        <v>0</v>
      </c>
      <c r="H921" s="103" t="n">
        <f aca="false">IF(H$1="P",MAX(0,H$2-$C921),IF(H$1="C",MAX(0,$C921-H$2)))</f>
        <v>0</v>
      </c>
      <c r="I921" s="103" t="n">
        <f aca="false">IF(I$1="P",MAX(0,I$2-$C921),IF(I$1="C",MAX(0,$C921-I$2)))</f>
        <v>0</v>
      </c>
      <c r="J921" s="103" t="n">
        <f aca="false">IF(J$1="P",MAX(0,J$2-$C921),IF(J$1="C",MAX(0,$C921-J$2)))</f>
        <v>0</v>
      </c>
      <c r="K921" s="103" t="n">
        <f aca="false">IF(K$1="P",MAX(0,K$2-$C921),IF(K$1="C",MAX(0,$C921-K$2)))</f>
        <v>0</v>
      </c>
      <c r="L921" s="103" t="n">
        <f aca="false">IF(L$1="P",MAX(0,L$2-$C921),IF(L$1="C",MAX(0,$C921-L$2)))</f>
        <v>9.29</v>
      </c>
      <c r="M921" s="103" t="n">
        <f aca="false">IF(M$1="P",MAX(0,M$2-$C921),IF(M$1="C",MAX(0,$C921-M$2)))</f>
        <v>20.71</v>
      </c>
      <c r="N921" s="103" t="n">
        <f aca="false">IF(N$1="P",MAX(0,N$2-$C921),IF(N$1="C",MAX(0,$C921-N$2)))</f>
        <v>15.71</v>
      </c>
      <c r="O921" s="103" t="n">
        <f aca="false">IF(O$1="P",MAX(0,O$2-$C921),IF(O$1="C",MAX(0,$C921-O$2)))</f>
        <v>10.71</v>
      </c>
      <c r="P921" s="103" t="n">
        <f aca="false">IF(P$1="P",MAX(0,P$2-$C921),IF(P$1="C",MAX(0,$C921-P$2)))</f>
        <v>5.71</v>
      </c>
      <c r="Q921" s="103" t="n">
        <f aca="false">IF(Q$1="P",MAX(0,Q$2-$C921),IF(Q$1="C",MAX(0,$C921-Q$2)))</f>
        <v>0.710000000000001</v>
      </c>
      <c r="R921" s="103" t="n">
        <f aca="false">IF(R$1="P",MAX(0,R$2-$C921),IF(R$1="C",MAX(0,$C921-R$2)))</f>
        <v>0</v>
      </c>
      <c r="S921" s="103" t="n">
        <f aca="false">IF(S$1="P",MAX(0,S$2-$C921),IF(S$1="C",MAX(0,$C921-S$2)))</f>
        <v>0</v>
      </c>
      <c r="T921" s="104" t="n">
        <f aca="false">A921</f>
        <v>43</v>
      </c>
      <c r="U921" s="105" t="n">
        <f aca="false">VLOOKUP($B921,Gas!$B$3:$E$2506,2)</f>
        <v>3.12</v>
      </c>
      <c r="V921" s="46" t="n">
        <f aca="false">C921/U921</f>
        <v>13.0480769230769</v>
      </c>
      <c r="W921" s="99" t="n">
        <f aca="false">VLOOKUP($B921,Gas!$B$3:$E$2506,4)</f>
        <v>0.471156331598379</v>
      </c>
    </row>
    <row r="922" customFormat="false" ht="12.75" hidden="false" customHeight="false" outlineLevel="0" collapsed="false">
      <c r="A922" s="95" t="n">
        <f aca="false">MONTH(B922)+(YEAR(B922)-1998)*12</f>
        <v>43</v>
      </c>
      <c r="B922" s="114" t="n">
        <v>37091</v>
      </c>
      <c r="C922" s="115" t="n">
        <v>39.45</v>
      </c>
      <c r="D922" s="98" t="n">
        <f aca="false">LN(C922/C921)</f>
        <v>-0.0314397152230041</v>
      </c>
      <c r="E922" s="106" t="n">
        <f aca="false">STDEV(D913:D922)*SQRT(trade_day)</f>
        <v>2.77904594492263</v>
      </c>
      <c r="F922" s="97"/>
      <c r="G922" s="103" t="n">
        <f aca="false">IF(G$1="P",MAX(0,G$2-$C922),IF(G$1="C",MAX(0,$C922-G$2)))</f>
        <v>0</v>
      </c>
      <c r="H922" s="103" t="n">
        <f aca="false">IF(H$1="P",MAX(0,H$2-$C922),IF(H$1="C",MAX(0,$C922-H$2)))</f>
        <v>0</v>
      </c>
      <c r="I922" s="103" t="n">
        <f aca="false">IF(I$1="P",MAX(0,I$2-$C922),IF(I$1="C",MAX(0,$C922-I$2)))</f>
        <v>0</v>
      </c>
      <c r="J922" s="103" t="n">
        <f aca="false">IF(J$1="P",MAX(0,J$2-$C922),IF(J$1="C",MAX(0,$C922-J$2)))</f>
        <v>0</v>
      </c>
      <c r="K922" s="103" t="n">
        <f aca="false">IF(K$1="P",MAX(0,K$2-$C922),IF(K$1="C",MAX(0,$C922-K$2)))</f>
        <v>0.549999999999997</v>
      </c>
      <c r="L922" s="103" t="n">
        <f aca="false">IF(L$1="P",MAX(0,L$2-$C922),IF(L$1="C",MAX(0,$C922-L$2)))</f>
        <v>10.55</v>
      </c>
      <c r="M922" s="103" t="n">
        <f aca="false">IF(M$1="P",MAX(0,M$2-$C922),IF(M$1="C",MAX(0,$C922-M$2)))</f>
        <v>19.45</v>
      </c>
      <c r="N922" s="103" t="n">
        <f aca="false">IF(N$1="P",MAX(0,N$2-$C922),IF(N$1="C",MAX(0,$C922-N$2)))</f>
        <v>14.45</v>
      </c>
      <c r="O922" s="103" t="n">
        <f aca="false">IF(O$1="P",MAX(0,O$2-$C922),IF(O$1="C",MAX(0,$C922-O$2)))</f>
        <v>9.45</v>
      </c>
      <c r="P922" s="103" t="n">
        <f aca="false">IF(P$1="P",MAX(0,P$2-$C922),IF(P$1="C",MAX(0,$C922-P$2)))</f>
        <v>4.45</v>
      </c>
      <c r="Q922" s="103" t="n">
        <f aca="false">IF(Q$1="P",MAX(0,Q$2-$C922),IF(Q$1="C",MAX(0,$C922-Q$2)))</f>
        <v>0</v>
      </c>
      <c r="R922" s="103" t="n">
        <f aca="false">IF(R$1="P",MAX(0,R$2-$C922),IF(R$1="C",MAX(0,$C922-R$2)))</f>
        <v>0</v>
      </c>
      <c r="S922" s="103" t="n">
        <f aca="false">IF(S$1="P",MAX(0,S$2-$C922),IF(S$1="C",MAX(0,$C922-S$2)))</f>
        <v>0</v>
      </c>
      <c r="T922" s="104" t="n">
        <f aca="false">A922</f>
        <v>43</v>
      </c>
      <c r="U922" s="105" t="n">
        <f aca="false">VLOOKUP($B922,Gas!$B$3:$E$2506,2)</f>
        <v>3.145</v>
      </c>
      <c r="V922" s="46" t="n">
        <f aca="false">C922/U922</f>
        <v>12.543720190779</v>
      </c>
      <c r="W922" s="99" t="n">
        <f aca="false">VLOOKUP($B922,Gas!$B$3:$E$2506,4)</f>
        <v>0.470814456555648</v>
      </c>
    </row>
    <row r="923" customFormat="false" ht="12.75" hidden="false" customHeight="false" outlineLevel="0" collapsed="false">
      <c r="A923" s="95" t="n">
        <f aca="false">MONTH(B923)+(YEAR(B923)-1998)*12</f>
        <v>43</v>
      </c>
      <c r="B923" s="114" t="n">
        <v>37092</v>
      </c>
      <c r="C923" s="115" t="n">
        <v>37.52</v>
      </c>
      <c r="D923" s="98" t="n">
        <f aca="false">LN(C923/C922)</f>
        <v>-0.0501599231538593</v>
      </c>
      <c r="E923" s="106" t="n">
        <f aca="false">STDEV(D914:D923)*SQRT(trade_day)</f>
        <v>2.82091438103248</v>
      </c>
      <c r="F923" s="97"/>
      <c r="G923" s="103" t="n">
        <f aca="false">IF(G$1="P",MAX(0,G$2-$C923),IF(G$1="C",MAX(0,$C923-G$2)))</f>
        <v>0</v>
      </c>
      <c r="H923" s="103" t="n">
        <f aca="false">IF(H$1="P",MAX(0,H$2-$C923),IF(H$1="C",MAX(0,$C923-H$2)))</f>
        <v>0</v>
      </c>
      <c r="I923" s="103" t="n">
        <f aca="false">IF(I$1="P",MAX(0,I$2-$C923),IF(I$1="C",MAX(0,$C923-I$2)))</f>
        <v>0</v>
      </c>
      <c r="J923" s="103" t="n">
        <f aca="false">IF(J$1="P",MAX(0,J$2-$C923),IF(J$1="C",MAX(0,$C923-J$2)))</f>
        <v>0</v>
      </c>
      <c r="K923" s="103" t="n">
        <f aca="false">IF(K$1="P",MAX(0,K$2-$C923),IF(K$1="C",MAX(0,$C923-K$2)))</f>
        <v>2.48</v>
      </c>
      <c r="L923" s="103" t="n">
        <f aca="false">IF(L$1="P",MAX(0,L$2-$C923),IF(L$1="C",MAX(0,$C923-L$2)))</f>
        <v>12.48</v>
      </c>
      <c r="M923" s="103" t="n">
        <f aca="false">IF(M$1="P",MAX(0,M$2-$C923),IF(M$1="C",MAX(0,$C923-M$2)))</f>
        <v>17.52</v>
      </c>
      <c r="N923" s="103" t="n">
        <f aca="false">IF(N$1="P",MAX(0,N$2-$C923),IF(N$1="C",MAX(0,$C923-N$2)))</f>
        <v>12.52</v>
      </c>
      <c r="O923" s="103" t="n">
        <f aca="false">IF(O$1="P",MAX(0,O$2-$C923),IF(O$1="C",MAX(0,$C923-O$2)))</f>
        <v>7.52</v>
      </c>
      <c r="P923" s="103" t="n">
        <f aca="false">IF(P$1="P",MAX(0,P$2-$C923),IF(P$1="C",MAX(0,$C923-P$2)))</f>
        <v>2.52</v>
      </c>
      <c r="Q923" s="103" t="n">
        <f aca="false">IF(Q$1="P",MAX(0,Q$2-$C923),IF(Q$1="C",MAX(0,$C923-Q$2)))</f>
        <v>0</v>
      </c>
      <c r="R923" s="103" t="n">
        <f aca="false">IF(R$1="P",MAX(0,R$2-$C923),IF(R$1="C",MAX(0,$C923-R$2)))</f>
        <v>0</v>
      </c>
      <c r="S923" s="103" t="n">
        <f aca="false">IF(S$1="P",MAX(0,S$2-$C923),IF(S$1="C",MAX(0,$C923-S$2)))</f>
        <v>0</v>
      </c>
      <c r="T923" s="104" t="n">
        <f aca="false">A923</f>
        <v>43</v>
      </c>
      <c r="U923" s="105" t="n">
        <f aca="false">VLOOKUP($B923,Gas!$B$3:$E$2506,2)</f>
        <v>3.025</v>
      </c>
      <c r="V923" s="46" t="n">
        <f aca="false">C923/U923</f>
        <v>12.403305785124</v>
      </c>
      <c r="W923" s="99" t="n">
        <f aca="false">VLOOKUP($B923,Gas!$B$3:$E$2506,4)</f>
        <v>0.49208108155232</v>
      </c>
    </row>
    <row r="924" customFormat="false" ht="12.75" hidden="false" customHeight="false" outlineLevel="0" collapsed="false">
      <c r="A924" s="95" t="n">
        <f aca="false">MONTH(B924)+(YEAR(B924)-1998)*12</f>
        <v>43</v>
      </c>
      <c r="B924" s="114" t="n">
        <v>37095</v>
      </c>
      <c r="C924" s="115" t="n">
        <v>54.32</v>
      </c>
      <c r="D924" s="98" t="n">
        <f aca="false">LN(C924/C923)</f>
        <v>0.370018359112417</v>
      </c>
      <c r="E924" s="106" t="n">
        <f aca="false">STDEV(D915:D924)*SQRT(trade_day)</f>
        <v>2.84359815331949</v>
      </c>
      <c r="F924" s="97"/>
      <c r="G924" s="103" t="n">
        <f aca="false">IF(G$1="P",MAX(0,G$2-$C924),IF(G$1="C",MAX(0,$C924-G$2)))</f>
        <v>0</v>
      </c>
      <c r="H924" s="103" t="n">
        <f aca="false">IF(H$1="P",MAX(0,H$2-$C924),IF(H$1="C",MAX(0,$C924-H$2)))</f>
        <v>0</v>
      </c>
      <c r="I924" s="103" t="n">
        <f aca="false">IF(I$1="P",MAX(0,I$2-$C924),IF(I$1="C",MAX(0,$C924-I$2)))</f>
        <v>0</v>
      </c>
      <c r="J924" s="103" t="n">
        <f aca="false">IF(J$1="P",MAX(0,J$2-$C924),IF(J$1="C",MAX(0,$C924-J$2)))</f>
        <v>0</v>
      </c>
      <c r="K924" s="103" t="n">
        <f aca="false">IF(K$1="P",MAX(0,K$2-$C924),IF(K$1="C",MAX(0,$C924-K$2)))</f>
        <v>0</v>
      </c>
      <c r="L924" s="103" t="n">
        <f aca="false">IF(L$1="P",MAX(0,L$2-$C924),IF(L$1="C",MAX(0,$C924-L$2)))</f>
        <v>0</v>
      </c>
      <c r="M924" s="103" t="n">
        <f aca="false">IF(M$1="P",MAX(0,M$2-$C924),IF(M$1="C",MAX(0,$C924-M$2)))</f>
        <v>34.32</v>
      </c>
      <c r="N924" s="103" t="n">
        <f aca="false">IF(N$1="P",MAX(0,N$2-$C924),IF(N$1="C",MAX(0,$C924-N$2)))</f>
        <v>29.32</v>
      </c>
      <c r="O924" s="103" t="n">
        <f aca="false">IF(O$1="P",MAX(0,O$2-$C924),IF(O$1="C",MAX(0,$C924-O$2)))</f>
        <v>24.32</v>
      </c>
      <c r="P924" s="103" t="n">
        <f aca="false">IF(P$1="P",MAX(0,P$2-$C924),IF(P$1="C",MAX(0,$C924-P$2)))</f>
        <v>19.32</v>
      </c>
      <c r="Q924" s="103" t="n">
        <f aca="false">IF(Q$1="P",MAX(0,Q$2-$C924),IF(Q$1="C",MAX(0,$C924-Q$2)))</f>
        <v>14.32</v>
      </c>
      <c r="R924" s="103" t="n">
        <f aca="false">IF(R$1="P",MAX(0,R$2-$C924),IF(R$1="C",MAX(0,$C924-R$2)))</f>
        <v>4.32</v>
      </c>
      <c r="S924" s="103" t="n">
        <f aca="false">IF(S$1="P",MAX(0,S$2-$C924),IF(S$1="C",MAX(0,$C924-S$2)))</f>
        <v>0</v>
      </c>
      <c r="T924" s="104" t="n">
        <f aca="false">A924</f>
        <v>43</v>
      </c>
      <c r="U924" s="105" t="n">
        <f aca="false">VLOOKUP($B924,Gas!$B$3:$E$2506,2)</f>
        <v>2.95</v>
      </c>
      <c r="V924" s="46" t="n">
        <f aca="false">C924/U924</f>
        <v>18.4135593220339</v>
      </c>
      <c r="W924" s="99" t="n">
        <f aca="false">VLOOKUP($B924,Gas!$B$3:$E$2506,4)</f>
        <v>0.394639640239909</v>
      </c>
    </row>
    <row r="925" customFormat="false" ht="12.75" hidden="false" customHeight="false" outlineLevel="0" collapsed="false">
      <c r="A925" s="95" t="n">
        <f aca="false">MONTH(B925)+(YEAR(B925)-1998)*12</f>
        <v>43</v>
      </c>
      <c r="B925" s="114" t="n">
        <v>37096</v>
      </c>
      <c r="C925" s="115" t="n">
        <v>65.73</v>
      </c>
      <c r="D925" s="98" t="n">
        <f aca="false">LN(C925/C924)</f>
        <v>0.190662959025044</v>
      </c>
      <c r="E925" s="106" t="n">
        <f aca="false">STDEV(D916:D925)*SQRT(trade_day)</f>
        <v>2.86163048514417</v>
      </c>
      <c r="F925" s="97"/>
      <c r="G925" s="103" t="n">
        <f aca="false">IF(G$1="P",MAX(0,G$2-$C925),IF(G$1="C",MAX(0,$C925-G$2)))</f>
        <v>0</v>
      </c>
      <c r="H925" s="103" t="n">
        <f aca="false">IF(H$1="P",MAX(0,H$2-$C925),IF(H$1="C",MAX(0,$C925-H$2)))</f>
        <v>0</v>
      </c>
      <c r="I925" s="103" t="n">
        <f aca="false">IF(I$1="P",MAX(0,I$2-$C925),IF(I$1="C",MAX(0,$C925-I$2)))</f>
        <v>0</v>
      </c>
      <c r="J925" s="103" t="n">
        <f aca="false">IF(J$1="P",MAX(0,J$2-$C925),IF(J$1="C",MAX(0,$C925-J$2)))</f>
        <v>0</v>
      </c>
      <c r="K925" s="103" t="n">
        <f aca="false">IF(K$1="P",MAX(0,K$2-$C925),IF(K$1="C",MAX(0,$C925-K$2)))</f>
        <v>0</v>
      </c>
      <c r="L925" s="103" t="n">
        <f aca="false">IF(L$1="P",MAX(0,L$2-$C925),IF(L$1="C",MAX(0,$C925-L$2)))</f>
        <v>0</v>
      </c>
      <c r="M925" s="103" t="n">
        <f aca="false">IF(M$1="P",MAX(0,M$2-$C925),IF(M$1="C",MAX(0,$C925-M$2)))</f>
        <v>45.73</v>
      </c>
      <c r="N925" s="103" t="n">
        <f aca="false">IF(N$1="P",MAX(0,N$2-$C925),IF(N$1="C",MAX(0,$C925-N$2)))</f>
        <v>40.73</v>
      </c>
      <c r="O925" s="103" t="n">
        <f aca="false">IF(O$1="P",MAX(0,O$2-$C925),IF(O$1="C",MAX(0,$C925-O$2)))</f>
        <v>35.73</v>
      </c>
      <c r="P925" s="103" t="n">
        <f aca="false">IF(P$1="P",MAX(0,P$2-$C925),IF(P$1="C",MAX(0,$C925-P$2)))</f>
        <v>30.73</v>
      </c>
      <c r="Q925" s="103" t="n">
        <f aca="false">IF(Q$1="P",MAX(0,Q$2-$C925),IF(Q$1="C",MAX(0,$C925-Q$2)))</f>
        <v>25.73</v>
      </c>
      <c r="R925" s="103" t="n">
        <f aca="false">IF(R$1="P",MAX(0,R$2-$C925),IF(R$1="C",MAX(0,$C925-R$2)))</f>
        <v>15.73</v>
      </c>
      <c r="S925" s="103" t="n">
        <f aca="false">IF(S$1="P",MAX(0,S$2-$C925),IF(S$1="C",MAX(0,$C925-S$2)))</f>
        <v>0</v>
      </c>
      <c r="T925" s="104" t="n">
        <f aca="false">A925</f>
        <v>43</v>
      </c>
      <c r="U925" s="105" t="n">
        <f aca="false">VLOOKUP($B925,Gas!$B$3:$E$2506,2)</f>
        <v>3.01</v>
      </c>
      <c r="V925" s="46" t="n">
        <f aca="false">C925/U925</f>
        <v>21.8372093023256</v>
      </c>
      <c r="W925" s="99" t="n">
        <f aca="false">VLOOKUP($B925,Gas!$B$3:$E$2506,4)</f>
        <v>0.363731212733083</v>
      </c>
    </row>
    <row r="926" customFormat="false" ht="12.75" hidden="false" customHeight="false" outlineLevel="0" collapsed="false">
      <c r="A926" s="95" t="n">
        <f aca="false">MONTH(B926)+(YEAR(B926)-1998)*12</f>
        <v>43</v>
      </c>
      <c r="B926" s="114" t="n">
        <v>37097</v>
      </c>
      <c r="C926" s="115" t="n">
        <v>70.33</v>
      </c>
      <c r="D926" s="98" t="n">
        <f aca="false">LN(C926/C925)</f>
        <v>0.0676430080444421</v>
      </c>
      <c r="E926" s="106" t="n">
        <f aca="false">STDEV(D917:D926)*SQRT(trade_day)</f>
        <v>2.7482339191063</v>
      </c>
      <c r="F926" s="97"/>
      <c r="G926" s="103" t="n">
        <f aca="false">IF(G$1="P",MAX(0,G$2-$C926),IF(G$1="C",MAX(0,$C926-G$2)))</f>
        <v>0</v>
      </c>
      <c r="H926" s="103" t="n">
        <f aca="false">IF(H$1="P",MAX(0,H$2-$C926),IF(H$1="C",MAX(0,$C926-H$2)))</f>
        <v>0</v>
      </c>
      <c r="I926" s="103" t="n">
        <f aca="false">IF(I$1="P",MAX(0,I$2-$C926),IF(I$1="C",MAX(0,$C926-I$2)))</f>
        <v>0</v>
      </c>
      <c r="J926" s="103" t="n">
        <f aca="false">IF(J$1="P",MAX(0,J$2-$C926),IF(J$1="C",MAX(0,$C926-J$2)))</f>
        <v>0</v>
      </c>
      <c r="K926" s="103" t="n">
        <f aca="false">IF(K$1="P",MAX(0,K$2-$C926),IF(K$1="C",MAX(0,$C926-K$2)))</f>
        <v>0</v>
      </c>
      <c r="L926" s="103" t="n">
        <f aca="false">IF(L$1="P",MAX(0,L$2-$C926),IF(L$1="C",MAX(0,$C926-L$2)))</f>
        <v>0</v>
      </c>
      <c r="M926" s="103" t="n">
        <f aca="false">IF(M$1="P",MAX(0,M$2-$C926),IF(M$1="C",MAX(0,$C926-M$2)))</f>
        <v>50.33</v>
      </c>
      <c r="N926" s="103" t="n">
        <f aca="false">IF(N$1="P",MAX(0,N$2-$C926),IF(N$1="C",MAX(0,$C926-N$2)))</f>
        <v>45.33</v>
      </c>
      <c r="O926" s="103" t="n">
        <f aca="false">IF(O$1="P",MAX(0,O$2-$C926),IF(O$1="C",MAX(0,$C926-O$2)))</f>
        <v>40.33</v>
      </c>
      <c r="P926" s="103" t="n">
        <f aca="false">IF(P$1="P",MAX(0,P$2-$C926),IF(P$1="C",MAX(0,$C926-P$2)))</f>
        <v>35.33</v>
      </c>
      <c r="Q926" s="103" t="n">
        <f aca="false">IF(Q$1="P",MAX(0,Q$2-$C926),IF(Q$1="C",MAX(0,$C926-Q$2)))</f>
        <v>30.33</v>
      </c>
      <c r="R926" s="103" t="n">
        <f aca="false">IF(R$1="P",MAX(0,R$2-$C926),IF(R$1="C",MAX(0,$C926-R$2)))</f>
        <v>20.33</v>
      </c>
      <c r="S926" s="103" t="n">
        <f aca="false">IF(S$1="P",MAX(0,S$2-$C926),IF(S$1="C",MAX(0,$C926-S$2)))</f>
        <v>0</v>
      </c>
      <c r="T926" s="104" t="n">
        <f aca="false">A926</f>
        <v>43</v>
      </c>
      <c r="U926" s="105" t="n">
        <f aca="false">VLOOKUP($B926,Gas!$B$3:$E$2506,2)</f>
        <v>3.01</v>
      </c>
      <c r="V926" s="46" t="n">
        <f aca="false">C926/U926</f>
        <v>23.3654485049834</v>
      </c>
      <c r="W926" s="99" t="n">
        <f aca="false">VLOOKUP($B926,Gas!$B$3:$E$2506,4)</f>
        <v>0.363731212733083</v>
      </c>
    </row>
    <row r="927" customFormat="false" ht="12.75" hidden="false" customHeight="false" outlineLevel="0" collapsed="false">
      <c r="A927" s="95" t="n">
        <f aca="false">MONTH(B927)+(YEAR(B927)-1998)*12</f>
        <v>43</v>
      </c>
      <c r="B927" s="114" t="n">
        <v>37098</v>
      </c>
      <c r="C927" s="115" t="n">
        <v>45.5</v>
      </c>
      <c r="D927" s="98" t="n">
        <f aca="false">LN(C927/C926)</f>
        <v>-0.435486124363022</v>
      </c>
      <c r="E927" s="106" t="n">
        <f aca="false">STDEV(D918:D927)*SQRT(trade_day)</f>
        <v>3.53533850314895</v>
      </c>
      <c r="F927" s="97"/>
      <c r="G927" s="103" t="n">
        <f aca="false">IF(G$1="P",MAX(0,G$2-$C927),IF(G$1="C",MAX(0,$C927-G$2)))</f>
        <v>0</v>
      </c>
      <c r="H927" s="103" t="n">
        <f aca="false">IF(H$1="P",MAX(0,H$2-$C927),IF(H$1="C",MAX(0,$C927-H$2)))</f>
        <v>0</v>
      </c>
      <c r="I927" s="103" t="n">
        <f aca="false">IF(I$1="P",MAX(0,I$2-$C927),IF(I$1="C",MAX(0,$C927-I$2)))</f>
        <v>0</v>
      </c>
      <c r="J927" s="103" t="n">
        <f aca="false">IF(J$1="P",MAX(0,J$2-$C927),IF(J$1="C",MAX(0,$C927-J$2)))</f>
        <v>0</v>
      </c>
      <c r="K927" s="103" t="n">
        <f aca="false">IF(K$1="P",MAX(0,K$2-$C927),IF(K$1="C",MAX(0,$C927-K$2)))</f>
        <v>0</v>
      </c>
      <c r="L927" s="103" t="n">
        <f aca="false">IF(L$1="P",MAX(0,L$2-$C927),IF(L$1="C",MAX(0,$C927-L$2)))</f>
        <v>4.5</v>
      </c>
      <c r="M927" s="103" t="n">
        <f aca="false">IF(M$1="P",MAX(0,M$2-$C927),IF(M$1="C",MAX(0,$C927-M$2)))</f>
        <v>25.5</v>
      </c>
      <c r="N927" s="103" t="n">
        <f aca="false">IF(N$1="P",MAX(0,N$2-$C927),IF(N$1="C",MAX(0,$C927-N$2)))</f>
        <v>20.5</v>
      </c>
      <c r="O927" s="103" t="n">
        <f aca="false">IF(O$1="P",MAX(0,O$2-$C927),IF(O$1="C",MAX(0,$C927-O$2)))</f>
        <v>15.5</v>
      </c>
      <c r="P927" s="103" t="n">
        <f aca="false">IF(P$1="P",MAX(0,P$2-$C927),IF(P$1="C",MAX(0,$C927-P$2)))</f>
        <v>10.5</v>
      </c>
      <c r="Q927" s="103" t="n">
        <f aca="false">IF(Q$1="P",MAX(0,Q$2-$C927),IF(Q$1="C",MAX(0,$C927-Q$2)))</f>
        <v>5.5</v>
      </c>
      <c r="R927" s="103" t="n">
        <f aca="false">IF(R$1="P",MAX(0,R$2-$C927),IF(R$1="C",MAX(0,$C927-R$2)))</f>
        <v>0</v>
      </c>
      <c r="S927" s="103" t="n">
        <f aca="false">IF(S$1="P",MAX(0,S$2-$C927),IF(S$1="C",MAX(0,$C927-S$2)))</f>
        <v>0</v>
      </c>
      <c r="T927" s="104" t="n">
        <f aca="false">A927</f>
        <v>43</v>
      </c>
      <c r="U927" s="105" t="n">
        <f aca="false">VLOOKUP($B927,Gas!$B$3:$E$2506,2)</f>
        <v>3.06</v>
      </c>
      <c r="V927" s="46" t="n">
        <f aca="false">C927/U927</f>
        <v>14.8692810457516</v>
      </c>
      <c r="W927" s="99" t="n">
        <f aca="false">VLOOKUP($B927,Gas!$B$3:$E$2506,4)</f>
        <v>0.385349553841277</v>
      </c>
    </row>
    <row r="928" customFormat="false" ht="12.75" hidden="false" customHeight="false" outlineLevel="0" collapsed="false">
      <c r="A928" s="95" t="n">
        <f aca="false">MONTH(B928)+(YEAR(B928)-1998)*12</f>
        <v>43</v>
      </c>
      <c r="B928" s="114" t="n">
        <v>37099</v>
      </c>
      <c r="C928" s="115" t="n">
        <v>36.5</v>
      </c>
      <c r="D928" s="98" t="n">
        <f aca="false">LN(C928/C927)</f>
        <v>-0.220400065368459</v>
      </c>
      <c r="E928" s="106" t="n">
        <f aca="false">STDEV(D919:D928)*SQRT(trade_day)</f>
        <v>3.73097602634033</v>
      </c>
      <c r="F928" s="97"/>
      <c r="G928" s="103" t="n">
        <f aca="false">IF(G$1="P",MAX(0,G$2-$C928),IF(G$1="C",MAX(0,$C928-G$2)))</f>
        <v>0</v>
      </c>
      <c r="H928" s="103" t="n">
        <f aca="false">IF(H$1="P",MAX(0,H$2-$C928),IF(H$1="C",MAX(0,$C928-H$2)))</f>
        <v>0</v>
      </c>
      <c r="I928" s="103" t="n">
        <f aca="false">IF(I$1="P",MAX(0,I$2-$C928),IF(I$1="C",MAX(0,$C928-I$2)))</f>
        <v>0</v>
      </c>
      <c r="J928" s="103" t="n">
        <f aca="false">IF(J$1="P",MAX(0,J$2-$C928),IF(J$1="C",MAX(0,$C928-J$2)))</f>
        <v>0</v>
      </c>
      <c r="K928" s="103" t="n">
        <f aca="false">IF(K$1="P",MAX(0,K$2-$C928),IF(K$1="C",MAX(0,$C928-K$2)))</f>
        <v>3.5</v>
      </c>
      <c r="L928" s="103" t="n">
        <f aca="false">IF(L$1="P",MAX(0,L$2-$C928),IF(L$1="C",MAX(0,$C928-L$2)))</f>
        <v>13.5</v>
      </c>
      <c r="M928" s="103" t="n">
        <f aca="false">IF(M$1="P",MAX(0,M$2-$C928),IF(M$1="C",MAX(0,$C928-M$2)))</f>
        <v>16.5</v>
      </c>
      <c r="N928" s="103" t="n">
        <f aca="false">IF(N$1="P",MAX(0,N$2-$C928),IF(N$1="C",MAX(0,$C928-N$2)))</f>
        <v>11.5</v>
      </c>
      <c r="O928" s="103" t="n">
        <f aca="false">IF(O$1="P",MAX(0,O$2-$C928),IF(O$1="C",MAX(0,$C928-O$2)))</f>
        <v>6.5</v>
      </c>
      <c r="P928" s="103" t="n">
        <f aca="false">IF(P$1="P",MAX(0,P$2-$C928),IF(P$1="C",MAX(0,$C928-P$2)))</f>
        <v>1.5</v>
      </c>
      <c r="Q928" s="103" t="n">
        <f aca="false">IF(Q$1="P",MAX(0,Q$2-$C928),IF(Q$1="C",MAX(0,$C928-Q$2)))</f>
        <v>0</v>
      </c>
      <c r="R928" s="103" t="n">
        <f aca="false">IF(R$1="P",MAX(0,R$2-$C928),IF(R$1="C",MAX(0,$C928-R$2)))</f>
        <v>0</v>
      </c>
      <c r="S928" s="103" t="n">
        <f aca="false">IF(S$1="P",MAX(0,S$2-$C928),IF(S$1="C",MAX(0,$C928-S$2)))</f>
        <v>0</v>
      </c>
      <c r="T928" s="104" t="n">
        <f aca="false">A928</f>
        <v>43</v>
      </c>
      <c r="U928" s="105" t="n">
        <f aca="false">VLOOKUP($B928,Gas!$B$3:$E$2506,2)</f>
        <v>3.265</v>
      </c>
      <c r="V928" s="46" t="n">
        <f aca="false">C928/U928</f>
        <v>11.1791730474732</v>
      </c>
      <c r="W928" s="99" t="n">
        <f aca="false">VLOOKUP($B928,Gas!$B$3:$E$2506,4)</f>
        <v>0.530551587724046</v>
      </c>
    </row>
    <row r="929" customFormat="false" ht="12.75" hidden="false" customHeight="false" outlineLevel="0" collapsed="false">
      <c r="A929" s="95" t="n">
        <f aca="false">MONTH(B929)+(YEAR(B929)-1998)*12</f>
        <v>43</v>
      </c>
      <c r="B929" s="114" t="n">
        <v>37102</v>
      </c>
      <c r="C929" s="115" t="n">
        <v>40.96</v>
      </c>
      <c r="D929" s="98" t="n">
        <f aca="false">LN(C929/C928)</f>
        <v>0.115283720142806</v>
      </c>
      <c r="E929" s="106" t="n">
        <f aca="false">STDEV(D920:D929)*SQRT(trade_day)</f>
        <v>3.47177758979989</v>
      </c>
      <c r="F929" s="97"/>
      <c r="G929" s="103" t="n">
        <f aca="false">IF(G$1="P",MAX(0,G$2-$C929),IF(G$1="C",MAX(0,$C929-G$2)))</f>
        <v>0</v>
      </c>
      <c r="H929" s="103" t="n">
        <f aca="false">IF(H$1="P",MAX(0,H$2-$C929),IF(H$1="C",MAX(0,$C929-H$2)))</f>
        <v>0</v>
      </c>
      <c r="I929" s="103" t="n">
        <f aca="false">IF(I$1="P",MAX(0,I$2-$C929),IF(I$1="C",MAX(0,$C929-I$2)))</f>
        <v>0</v>
      </c>
      <c r="J929" s="103" t="n">
        <f aca="false">IF(J$1="P",MAX(0,J$2-$C929),IF(J$1="C",MAX(0,$C929-J$2)))</f>
        <v>0</v>
      </c>
      <c r="K929" s="103" t="n">
        <f aca="false">IF(K$1="P",MAX(0,K$2-$C929),IF(K$1="C",MAX(0,$C929-K$2)))</f>
        <v>0</v>
      </c>
      <c r="L929" s="103" t="n">
        <f aca="false">IF(L$1="P",MAX(0,L$2-$C929),IF(L$1="C",MAX(0,$C929-L$2)))</f>
        <v>9.04</v>
      </c>
      <c r="M929" s="103" t="n">
        <f aca="false">IF(M$1="P",MAX(0,M$2-$C929),IF(M$1="C",MAX(0,$C929-M$2)))</f>
        <v>20.96</v>
      </c>
      <c r="N929" s="103" t="n">
        <f aca="false">IF(N$1="P",MAX(0,N$2-$C929),IF(N$1="C",MAX(0,$C929-N$2)))</f>
        <v>15.96</v>
      </c>
      <c r="O929" s="103" t="n">
        <f aca="false">IF(O$1="P",MAX(0,O$2-$C929),IF(O$1="C",MAX(0,$C929-O$2)))</f>
        <v>10.96</v>
      </c>
      <c r="P929" s="103" t="n">
        <f aca="false">IF(P$1="P",MAX(0,P$2-$C929),IF(P$1="C",MAX(0,$C929-P$2)))</f>
        <v>5.96</v>
      </c>
      <c r="Q929" s="103" t="n">
        <f aca="false">IF(Q$1="P",MAX(0,Q$2-$C929),IF(Q$1="C",MAX(0,$C929-Q$2)))</f>
        <v>0.960000000000001</v>
      </c>
      <c r="R929" s="103" t="n">
        <f aca="false">IF(R$1="P",MAX(0,R$2-$C929),IF(R$1="C",MAX(0,$C929-R$2)))</f>
        <v>0</v>
      </c>
      <c r="S929" s="103" t="n">
        <f aca="false">IF(S$1="P",MAX(0,S$2-$C929),IF(S$1="C",MAX(0,$C929-S$2)))</f>
        <v>0</v>
      </c>
      <c r="T929" s="104" t="n">
        <f aca="false">A929</f>
        <v>43</v>
      </c>
      <c r="U929" s="105" t="n">
        <f aca="false">VLOOKUP($B929,Gas!$B$3:$E$2506,2)</f>
        <v>3.065</v>
      </c>
      <c r="V929" s="46" t="n">
        <f aca="false">C929/U929</f>
        <v>13.3637846655791</v>
      </c>
      <c r="W929" s="99" t="n">
        <f aca="false">VLOOKUP($B929,Gas!$B$3:$E$2506,4)</f>
        <v>0.620397733629086</v>
      </c>
    </row>
    <row r="930" customFormat="false" ht="12.75" hidden="false" customHeight="false" outlineLevel="0" collapsed="false">
      <c r="A930" s="95" t="n">
        <f aca="false">MONTH(B930)+(YEAR(B930)-1998)*12</f>
        <v>43</v>
      </c>
      <c r="B930" s="114" t="n">
        <v>37103</v>
      </c>
      <c r="C930" s="115" t="n">
        <v>49.31</v>
      </c>
      <c r="D930" s="98" t="n">
        <f aca="false">LN(C930/C929)</f>
        <v>0.185530919504782</v>
      </c>
      <c r="E930" s="106" t="n">
        <f aca="false">STDEV(D921:D930)*SQRT(trade_day)</f>
        <v>3.58741542275041</v>
      </c>
      <c r="F930" s="97"/>
      <c r="G930" s="103" t="n">
        <f aca="false">IF(G$1="P",MAX(0,G$2-$C930),IF(G$1="C",MAX(0,$C930-G$2)))</f>
        <v>0</v>
      </c>
      <c r="H930" s="103" t="n">
        <f aca="false">IF(H$1="P",MAX(0,H$2-$C930),IF(H$1="C",MAX(0,$C930-H$2)))</f>
        <v>0</v>
      </c>
      <c r="I930" s="103" t="n">
        <f aca="false">IF(I$1="P",MAX(0,I$2-$C930),IF(I$1="C",MAX(0,$C930-I$2)))</f>
        <v>0</v>
      </c>
      <c r="J930" s="103" t="n">
        <f aca="false">IF(J$1="P",MAX(0,J$2-$C930),IF(J$1="C",MAX(0,$C930-J$2)))</f>
        <v>0</v>
      </c>
      <c r="K930" s="103" t="n">
        <f aca="false">IF(K$1="P",MAX(0,K$2-$C930),IF(K$1="C",MAX(0,$C930-K$2)))</f>
        <v>0</v>
      </c>
      <c r="L930" s="103" t="n">
        <f aca="false">IF(L$1="P",MAX(0,L$2-$C930),IF(L$1="C",MAX(0,$C930-L$2)))</f>
        <v>0.689999999999998</v>
      </c>
      <c r="M930" s="103" t="n">
        <f aca="false">IF(M$1="P",MAX(0,M$2-$C930),IF(M$1="C",MAX(0,$C930-M$2)))</f>
        <v>29.31</v>
      </c>
      <c r="N930" s="103" t="n">
        <f aca="false">IF(N$1="P",MAX(0,N$2-$C930),IF(N$1="C",MAX(0,$C930-N$2)))</f>
        <v>24.31</v>
      </c>
      <c r="O930" s="103" t="n">
        <f aca="false">IF(O$1="P",MAX(0,O$2-$C930),IF(O$1="C",MAX(0,$C930-O$2)))</f>
        <v>19.31</v>
      </c>
      <c r="P930" s="103" t="n">
        <f aca="false">IF(P$1="P",MAX(0,P$2-$C930),IF(P$1="C",MAX(0,$C930-P$2)))</f>
        <v>14.31</v>
      </c>
      <c r="Q930" s="103" t="n">
        <f aca="false">IF(Q$1="P",MAX(0,Q$2-$C930),IF(Q$1="C",MAX(0,$C930-Q$2)))</f>
        <v>9.31</v>
      </c>
      <c r="R930" s="103" t="n">
        <f aca="false">IF(R$1="P",MAX(0,R$2-$C930),IF(R$1="C",MAX(0,$C930-R$2)))</f>
        <v>0</v>
      </c>
      <c r="S930" s="103" t="n">
        <f aca="false">IF(S$1="P",MAX(0,S$2-$C930),IF(S$1="C",MAX(0,$C930-S$2)))</f>
        <v>0</v>
      </c>
      <c r="T930" s="104" t="n">
        <f aca="false">A930</f>
        <v>43</v>
      </c>
      <c r="U930" s="105" t="n">
        <f aca="false">VLOOKUP($B930,Gas!$B$3:$E$2506,2)</f>
        <v>3.27</v>
      </c>
      <c r="V930" s="46" t="n">
        <f aca="false">C930/U930</f>
        <v>15.0795107033639</v>
      </c>
      <c r="W930" s="99" t="n">
        <f aca="false">VLOOKUP($B930,Gas!$B$3:$E$2506,4)</f>
        <v>0.697860952227677</v>
      </c>
    </row>
    <row r="931" customFormat="false" ht="12.75" hidden="false" customHeight="false" outlineLevel="0" collapsed="false">
      <c r="A931" s="95" t="n">
        <f aca="false">MONTH(B931)+(YEAR(B931)-1998)*12</f>
        <v>44</v>
      </c>
      <c r="B931" s="114" t="n">
        <v>37104</v>
      </c>
      <c r="C931" s="115" t="n">
        <v>58.1</v>
      </c>
      <c r="D931" s="98" t="n">
        <f aca="false">LN(C931/C930)</f>
        <v>0.164038763621831</v>
      </c>
      <c r="E931" s="106" t="n">
        <f aca="false">STDEV(D922:D931)*SQRT(trade_day)</f>
        <v>3.6573345439819</v>
      </c>
      <c r="F931" s="97"/>
      <c r="G931" s="103" t="n">
        <f aca="false">IF(G$1="P",MAX(0,G$2-$C931),IF(G$1="C",MAX(0,$C931-G$2)))</f>
        <v>0</v>
      </c>
      <c r="H931" s="103" t="n">
        <f aca="false">IF(H$1="P",MAX(0,H$2-$C931),IF(H$1="C",MAX(0,$C931-H$2)))</f>
        <v>0</v>
      </c>
      <c r="I931" s="103" t="n">
        <f aca="false">IF(I$1="P",MAX(0,I$2-$C931),IF(I$1="C",MAX(0,$C931-I$2)))</f>
        <v>0</v>
      </c>
      <c r="J931" s="103" t="n">
        <f aca="false">IF(J$1="P",MAX(0,J$2-$C931),IF(J$1="C",MAX(0,$C931-J$2)))</f>
        <v>0</v>
      </c>
      <c r="K931" s="103" t="n">
        <f aca="false">IF(K$1="P",MAX(0,K$2-$C931),IF(K$1="C",MAX(0,$C931-K$2)))</f>
        <v>0</v>
      </c>
      <c r="L931" s="103" t="n">
        <f aca="false">IF(L$1="P",MAX(0,L$2-$C931),IF(L$1="C",MAX(0,$C931-L$2)))</f>
        <v>0</v>
      </c>
      <c r="M931" s="103" t="n">
        <f aca="false">IF(M$1="P",MAX(0,M$2-$C931),IF(M$1="C",MAX(0,$C931-M$2)))</f>
        <v>38.1</v>
      </c>
      <c r="N931" s="103" t="n">
        <f aca="false">IF(N$1="P",MAX(0,N$2-$C931),IF(N$1="C",MAX(0,$C931-N$2)))</f>
        <v>33.1</v>
      </c>
      <c r="O931" s="103" t="n">
        <f aca="false">IF(O$1="P",MAX(0,O$2-$C931),IF(O$1="C",MAX(0,$C931-O$2)))</f>
        <v>28.1</v>
      </c>
      <c r="P931" s="103" t="n">
        <f aca="false">IF(P$1="P",MAX(0,P$2-$C931),IF(P$1="C",MAX(0,$C931-P$2)))</f>
        <v>23.1</v>
      </c>
      <c r="Q931" s="103" t="n">
        <f aca="false">IF(Q$1="P",MAX(0,Q$2-$C931),IF(Q$1="C",MAX(0,$C931-Q$2)))</f>
        <v>18.1</v>
      </c>
      <c r="R931" s="103" t="n">
        <f aca="false">IF(R$1="P",MAX(0,R$2-$C931),IF(R$1="C",MAX(0,$C931-R$2)))</f>
        <v>8.1</v>
      </c>
      <c r="S931" s="103" t="n">
        <f aca="false">IF(S$1="P",MAX(0,S$2-$C931),IF(S$1="C",MAX(0,$C931-S$2)))</f>
        <v>0</v>
      </c>
      <c r="T931" s="104" t="n">
        <f aca="false">A931</f>
        <v>44</v>
      </c>
      <c r="U931" s="105" t="n">
        <f aca="false">VLOOKUP($B931,Gas!$B$3:$E$2506,2)</f>
        <v>3.32</v>
      </c>
      <c r="V931" s="46" t="n">
        <f aca="false">C931/U931</f>
        <v>17.5</v>
      </c>
      <c r="W931" s="99" t="n">
        <f aca="false">VLOOKUP($B931,Gas!$B$3:$E$2506,4)</f>
        <v>0.694794283295656</v>
      </c>
    </row>
    <row r="932" customFormat="false" ht="12.75" hidden="false" customHeight="false" outlineLevel="0" collapsed="false">
      <c r="A932" s="95" t="n">
        <f aca="false">MONTH(B932)+(YEAR(B932)-1998)*12</f>
        <v>44</v>
      </c>
      <c r="B932" s="114" t="n">
        <v>37105</v>
      </c>
      <c r="C932" s="115" t="n">
        <v>67.93</v>
      </c>
      <c r="D932" s="98" t="n">
        <f aca="false">LN(C932/C931)</f>
        <v>0.156312099345345</v>
      </c>
      <c r="E932" s="106" t="n">
        <f aca="false">STDEV(D923:D932)*SQRT(trade_day)</f>
        <v>3.68217567455374</v>
      </c>
      <c r="F932" s="97"/>
      <c r="G932" s="103" t="n">
        <f aca="false">IF(G$1="P",MAX(0,G$2-$C932),IF(G$1="C",MAX(0,$C932-G$2)))</f>
        <v>0</v>
      </c>
      <c r="H932" s="103" t="n">
        <f aca="false">IF(H$1="P",MAX(0,H$2-$C932),IF(H$1="C",MAX(0,$C932-H$2)))</f>
        <v>0</v>
      </c>
      <c r="I932" s="103" t="n">
        <f aca="false">IF(I$1="P",MAX(0,I$2-$C932),IF(I$1="C",MAX(0,$C932-I$2)))</f>
        <v>0</v>
      </c>
      <c r="J932" s="103" t="n">
        <f aca="false">IF(J$1="P",MAX(0,J$2-$C932),IF(J$1="C",MAX(0,$C932-J$2)))</f>
        <v>0</v>
      </c>
      <c r="K932" s="103" t="n">
        <f aca="false">IF(K$1="P",MAX(0,K$2-$C932),IF(K$1="C",MAX(0,$C932-K$2)))</f>
        <v>0</v>
      </c>
      <c r="L932" s="103" t="n">
        <f aca="false">IF(L$1="P",MAX(0,L$2-$C932),IF(L$1="C",MAX(0,$C932-L$2)))</f>
        <v>0</v>
      </c>
      <c r="M932" s="103" t="n">
        <f aca="false">IF(M$1="P",MAX(0,M$2-$C932),IF(M$1="C",MAX(0,$C932-M$2)))</f>
        <v>47.93</v>
      </c>
      <c r="N932" s="103" t="n">
        <f aca="false">IF(N$1="P",MAX(0,N$2-$C932),IF(N$1="C",MAX(0,$C932-N$2)))</f>
        <v>42.93</v>
      </c>
      <c r="O932" s="103" t="n">
        <f aca="false">IF(O$1="P",MAX(0,O$2-$C932),IF(O$1="C",MAX(0,$C932-O$2)))</f>
        <v>37.93</v>
      </c>
      <c r="P932" s="103" t="n">
        <f aca="false">IF(P$1="P",MAX(0,P$2-$C932),IF(P$1="C",MAX(0,$C932-P$2)))</f>
        <v>32.93</v>
      </c>
      <c r="Q932" s="103" t="n">
        <f aca="false">IF(Q$1="P",MAX(0,Q$2-$C932),IF(Q$1="C",MAX(0,$C932-Q$2)))</f>
        <v>27.93</v>
      </c>
      <c r="R932" s="103" t="n">
        <f aca="false">IF(R$1="P",MAX(0,R$2-$C932),IF(R$1="C",MAX(0,$C932-R$2)))</f>
        <v>17.93</v>
      </c>
      <c r="S932" s="103" t="n">
        <f aca="false">IF(S$1="P",MAX(0,S$2-$C932),IF(S$1="C",MAX(0,$C932-S$2)))</f>
        <v>0</v>
      </c>
      <c r="T932" s="104" t="n">
        <f aca="false">A932</f>
        <v>44</v>
      </c>
      <c r="U932" s="105" t="n">
        <f aca="false">VLOOKUP($B932,Gas!$B$3:$E$2506,2)</f>
        <v>3.26</v>
      </c>
      <c r="V932" s="46" t="n">
        <f aca="false">C932/U932</f>
        <v>20.8374233128834</v>
      </c>
      <c r="W932" s="99" t="n">
        <f aca="false">VLOOKUP($B932,Gas!$B$3:$E$2506,4)</f>
        <v>0.715792117305174</v>
      </c>
    </row>
    <row r="933" customFormat="false" ht="12.75" hidden="false" customHeight="false" outlineLevel="0" collapsed="false">
      <c r="A933" s="95" t="n">
        <f aca="false">MONTH(B933)+(YEAR(B933)-1998)*12</f>
        <v>44</v>
      </c>
      <c r="B933" s="114" t="n">
        <v>37106</v>
      </c>
      <c r="C933" s="115" t="n">
        <v>63.9</v>
      </c>
      <c r="D933" s="98" t="n">
        <f aca="false">LN(C933/C932)</f>
        <v>-0.0611584018197216</v>
      </c>
      <c r="E933" s="106" t="n">
        <f aca="false">STDEV(D924:D933)*SQRT(trade_day)</f>
        <v>3.69124596372608</v>
      </c>
      <c r="F933" s="97"/>
      <c r="G933" s="103" t="n">
        <f aca="false">IF(G$1="P",MAX(0,G$2-$C933),IF(G$1="C",MAX(0,$C933-G$2)))</f>
        <v>0</v>
      </c>
      <c r="H933" s="103" t="n">
        <f aca="false">IF(H$1="P",MAX(0,H$2-$C933),IF(H$1="C",MAX(0,$C933-H$2)))</f>
        <v>0</v>
      </c>
      <c r="I933" s="103" t="n">
        <f aca="false">IF(I$1="P",MAX(0,I$2-$C933),IF(I$1="C",MAX(0,$C933-I$2)))</f>
        <v>0</v>
      </c>
      <c r="J933" s="103" t="n">
        <f aca="false">IF(J$1="P",MAX(0,J$2-$C933),IF(J$1="C",MAX(0,$C933-J$2)))</f>
        <v>0</v>
      </c>
      <c r="K933" s="103" t="n">
        <f aca="false">IF(K$1="P",MAX(0,K$2-$C933),IF(K$1="C",MAX(0,$C933-K$2)))</f>
        <v>0</v>
      </c>
      <c r="L933" s="103" t="n">
        <f aca="false">IF(L$1="P",MAX(0,L$2-$C933),IF(L$1="C",MAX(0,$C933-L$2)))</f>
        <v>0</v>
      </c>
      <c r="M933" s="103" t="n">
        <f aca="false">IF(M$1="P",MAX(0,M$2-$C933),IF(M$1="C",MAX(0,$C933-M$2)))</f>
        <v>43.9</v>
      </c>
      <c r="N933" s="103" t="n">
        <f aca="false">IF(N$1="P",MAX(0,N$2-$C933),IF(N$1="C",MAX(0,$C933-N$2)))</f>
        <v>38.9</v>
      </c>
      <c r="O933" s="103" t="n">
        <f aca="false">IF(O$1="P",MAX(0,O$2-$C933),IF(O$1="C",MAX(0,$C933-O$2)))</f>
        <v>33.9</v>
      </c>
      <c r="P933" s="103" t="n">
        <f aca="false">IF(P$1="P",MAX(0,P$2-$C933),IF(P$1="C",MAX(0,$C933-P$2)))</f>
        <v>28.9</v>
      </c>
      <c r="Q933" s="103" t="n">
        <f aca="false">IF(Q$1="P",MAX(0,Q$2-$C933),IF(Q$1="C",MAX(0,$C933-Q$2)))</f>
        <v>23.9</v>
      </c>
      <c r="R933" s="103" t="n">
        <f aca="false">IF(R$1="P",MAX(0,R$2-$C933),IF(R$1="C",MAX(0,$C933-R$2)))</f>
        <v>13.9</v>
      </c>
      <c r="S933" s="103" t="n">
        <f aca="false">IF(S$1="P",MAX(0,S$2-$C933),IF(S$1="C",MAX(0,$C933-S$2)))</f>
        <v>0</v>
      </c>
      <c r="T933" s="104" t="n">
        <f aca="false">A933</f>
        <v>44</v>
      </c>
      <c r="U933" s="105" t="n">
        <f aca="false">VLOOKUP($B933,Gas!$B$3:$E$2506,2)</f>
        <v>3.15</v>
      </c>
      <c r="V933" s="46" t="n">
        <f aca="false">C933/U933</f>
        <v>20.2857142857143</v>
      </c>
      <c r="W933" s="99" t="n">
        <f aca="false">VLOOKUP($B933,Gas!$B$3:$E$2506,4)</f>
        <v>0.758820670900942</v>
      </c>
    </row>
    <row r="934" customFormat="false" ht="12.75" hidden="false" customHeight="false" outlineLevel="0" collapsed="false">
      <c r="A934" s="95" t="n">
        <f aca="false">MONTH(B934)+(YEAR(B934)-1998)*12</f>
        <v>44</v>
      </c>
      <c r="B934" s="114" t="n">
        <v>37109</v>
      </c>
      <c r="C934" s="115" t="n">
        <v>55.54</v>
      </c>
      <c r="D934" s="98" t="n">
        <f aca="false">LN(C934/C933)</f>
        <v>-0.140215879504836</v>
      </c>
      <c r="E934" s="106" t="n">
        <f aca="false">STDEV(D925:D934)*SQRT(trade_day)</f>
        <v>3.33981890117674</v>
      </c>
      <c r="F934" s="97"/>
      <c r="G934" s="103" t="n">
        <f aca="false">IF(G$1="P",MAX(0,G$2-$C934),IF(G$1="C",MAX(0,$C934-G$2)))</f>
        <v>0</v>
      </c>
      <c r="H934" s="103" t="n">
        <f aca="false">IF(H$1="P",MAX(0,H$2-$C934),IF(H$1="C",MAX(0,$C934-H$2)))</f>
        <v>0</v>
      </c>
      <c r="I934" s="103" t="n">
        <f aca="false">IF(I$1="P",MAX(0,I$2-$C934),IF(I$1="C",MAX(0,$C934-I$2)))</f>
        <v>0</v>
      </c>
      <c r="J934" s="103" t="n">
        <f aca="false">IF(J$1="P",MAX(0,J$2-$C934),IF(J$1="C",MAX(0,$C934-J$2)))</f>
        <v>0</v>
      </c>
      <c r="K934" s="103" t="n">
        <f aca="false">IF(K$1="P",MAX(0,K$2-$C934),IF(K$1="C",MAX(0,$C934-K$2)))</f>
        <v>0</v>
      </c>
      <c r="L934" s="103" t="n">
        <f aca="false">IF(L$1="P",MAX(0,L$2-$C934),IF(L$1="C",MAX(0,$C934-L$2)))</f>
        <v>0</v>
      </c>
      <c r="M934" s="103" t="n">
        <f aca="false">IF(M$1="P",MAX(0,M$2-$C934),IF(M$1="C",MAX(0,$C934-M$2)))</f>
        <v>35.54</v>
      </c>
      <c r="N934" s="103" t="n">
        <f aca="false">IF(N$1="P",MAX(0,N$2-$C934),IF(N$1="C",MAX(0,$C934-N$2)))</f>
        <v>30.54</v>
      </c>
      <c r="O934" s="103" t="n">
        <f aca="false">IF(O$1="P",MAX(0,O$2-$C934),IF(O$1="C",MAX(0,$C934-O$2)))</f>
        <v>25.54</v>
      </c>
      <c r="P934" s="103" t="n">
        <f aca="false">IF(P$1="P",MAX(0,P$2-$C934),IF(P$1="C",MAX(0,$C934-P$2)))</f>
        <v>20.54</v>
      </c>
      <c r="Q934" s="103" t="n">
        <f aca="false">IF(Q$1="P",MAX(0,Q$2-$C934),IF(Q$1="C",MAX(0,$C934-Q$2)))</f>
        <v>15.54</v>
      </c>
      <c r="R934" s="103" t="n">
        <f aca="false">IF(R$1="P",MAX(0,R$2-$C934),IF(R$1="C",MAX(0,$C934-R$2)))</f>
        <v>5.54</v>
      </c>
      <c r="S934" s="103" t="n">
        <f aca="false">IF(S$1="P",MAX(0,S$2-$C934),IF(S$1="C",MAX(0,$C934-S$2)))</f>
        <v>0</v>
      </c>
      <c r="T934" s="104" t="n">
        <f aca="false">A934</f>
        <v>44</v>
      </c>
      <c r="U934" s="105" t="n">
        <f aca="false">VLOOKUP($B934,Gas!$B$3:$E$2506,2)</f>
        <v>3.055</v>
      </c>
      <c r="V934" s="46" t="n">
        <f aca="false">C934/U934</f>
        <v>18.1800327332242</v>
      </c>
      <c r="W934" s="99" t="n">
        <f aca="false">VLOOKUP($B934,Gas!$B$3:$E$2506,4)</f>
        <v>0.650200371157135</v>
      </c>
    </row>
    <row r="935" customFormat="false" ht="12.75" hidden="false" customHeight="false" outlineLevel="0" collapsed="false">
      <c r="A935" s="95" t="n">
        <f aca="false">MONTH(B935)+(YEAR(B935)-1998)*12</f>
        <v>44</v>
      </c>
      <c r="B935" s="114" t="n">
        <v>37110</v>
      </c>
      <c r="C935" s="115" t="n">
        <v>151.65</v>
      </c>
      <c r="D935" s="98" t="n">
        <f aca="false">LN(C935/C934)</f>
        <v>1.00447175225594</v>
      </c>
      <c r="E935" s="106" t="n">
        <f aca="false">STDEV(D926:D935)*SQRT(trade_day)</f>
        <v>6.01924139572326</v>
      </c>
      <c r="F935" s="97"/>
      <c r="G935" s="103" t="n">
        <f aca="false">IF(G$1="P",MAX(0,G$2-$C935),IF(G$1="C",MAX(0,$C935-G$2)))</f>
        <v>0</v>
      </c>
      <c r="H935" s="103" t="n">
        <f aca="false">IF(H$1="P",MAX(0,H$2-$C935),IF(H$1="C",MAX(0,$C935-H$2)))</f>
        <v>0</v>
      </c>
      <c r="I935" s="103" t="n">
        <f aca="false">IF(I$1="P",MAX(0,I$2-$C935),IF(I$1="C",MAX(0,$C935-I$2)))</f>
        <v>0</v>
      </c>
      <c r="J935" s="103" t="n">
        <f aca="false">IF(J$1="P",MAX(0,J$2-$C935),IF(J$1="C",MAX(0,$C935-J$2)))</f>
        <v>0</v>
      </c>
      <c r="K935" s="103" t="n">
        <f aca="false">IF(K$1="P",MAX(0,K$2-$C935),IF(K$1="C",MAX(0,$C935-K$2)))</f>
        <v>0</v>
      </c>
      <c r="L935" s="103" t="n">
        <f aca="false">IF(L$1="P",MAX(0,L$2-$C935),IF(L$1="C",MAX(0,$C935-L$2)))</f>
        <v>0</v>
      </c>
      <c r="M935" s="103" t="n">
        <f aca="false">IF(M$1="P",MAX(0,M$2-$C935),IF(M$1="C",MAX(0,$C935-M$2)))</f>
        <v>131.65</v>
      </c>
      <c r="N935" s="103" t="n">
        <f aca="false">IF(N$1="P",MAX(0,N$2-$C935),IF(N$1="C",MAX(0,$C935-N$2)))</f>
        <v>126.65</v>
      </c>
      <c r="O935" s="103" t="n">
        <f aca="false">IF(O$1="P",MAX(0,O$2-$C935),IF(O$1="C",MAX(0,$C935-O$2)))</f>
        <v>121.65</v>
      </c>
      <c r="P935" s="103" t="n">
        <f aca="false">IF(P$1="P",MAX(0,P$2-$C935),IF(P$1="C",MAX(0,$C935-P$2)))</f>
        <v>116.65</v>
      </c>
      <c r="Q935" s="103" t="n">
        <f aca="false">IF(Q$1="P",MAX(0,Q$2-$C935),IF(Q$1="C",MAX(0,$C935-Q$2)))</f>
        <v>111.65</v>
      </c>
      <c r="R935" s="103" t="n">
        <f aca="false">IF(R$1="P",MAX(0,R$2-$C935),IF(R$1="C",MAX(0,$C935-R$2)))</f>
        <v>101.65</v>
      </c>
      <c r="S935" s="103" t="n">
        <f aca="false">IF(S$1="P",MAX(0,S$2-$C935),IF(S$1="C",MAX(0,$C935-S$2)))</f>
        <v>51.64999</v>
      </c>
      <c r="T935" s="104" t="n">
        <f aca="false">A935</f>
        <v>44</v>
      </c>
      <c r="U935" s="105" t="n">
        <f aca="false">VLOOKUP($B935,Gas!$B$3:$E$2506,2)</f>
        <v>3.055</v>
      </c>
      <c r="V935" s="46" t="n">
        <f aca="false">C935/U935</f>
        <v>49.6399345335516</v>
      </c>
      <c r="W935" s="99" t="n">
        <f aca="false">VLOOKUP($B935,Gas!$B$3:$E$2506,4)</f>
        <v>0.527816315351167</v>
      </c>
    </row>
    <row r="936" customFormat="false" ht="12.75" hidden="false" customHeight="false" outlineLevel="0" collapsed="false">
      <c r="A936" s="95" t="n">
        <f aca="false">MONTH(B936)+(YEAR(B936)-1998)*12</f>
        <v>44</v>
      </c>
      <c r="B936" s="114" t="n">
        <v>37111</v>
      </c>
      <c r="C936" s="115" t="n">
        <v>259.7</v>
      </c>
      <c r="D936" s="98" t="n">
        <f aca="false">LN(C936/C935)</f>
        <v>0.537951884534113</v>
      </c>
      <c r="E936" s="106" t="n">
        <f aca="false">STDEV(D927:D936)*SQRT(trade_day)</f>
        <v>6.42993371980509</v>
      </c>
      <c r="F936" s="97"/>
      <c r="G936" s="103" t="n">
        <f aca="false">IF(G$1="P",MAX(0,G$2-$C936),IF(G$1="C",MAX(0,$C936-G$2)))</f>
        <v>0</v>
      </c>
      <c r="H936" s="103" t="n">
        <f aca="false">IF(H$1="P",MAX(0,H$2-$C936),IF(H$1="C",MAX(0,$C936-H$2)))</f>
        <v>0</v>
      </c>
      <c r="I936" s="103" t="n">
        <f aca="false">IF(I$1="P",MAX(0,I$2-$C936),IF(I$1="C",MAX(0,$C936-I$2)))</f>
        <v>0</v>
      </c>
      <c r="J936" s="103" t="n">
        <f aca="false">IF(J$1="P",MAX(0,J$2-$C936),IF(J$1="C",MAX(0,$C936-J$2)))</f>
        <v>0</v>
      </c>
      <c r="K936" s="103" t="n">
        <f aca="false">IF(K$1="P",MAX(0,K$2-$C936),IF(K$1="C",MAX(0,$C936-K$2)))</f>
        <v>0</v>
      </c>
      <c r="L936" s="103" t="n">
        <f aca="false">IF(L$1="P",MAX(0,L$2-$C936),IF(L$1="C",MAX(0,$C936-L$2)))</f>
        <v>0</v>
      </c>
      <c r="M936" s="103" t="n">
        <f aca="false">IF(M$1="P",MAX(0,M$2-$C936),IF(M$1="C",MAX(0,$C936-M$2)))</f>
        <v>239.7</v>
      </c>
      <c r="N936" s="103" t="n">
        <f aca="false">IF(N$1="P",MAX(0,N$2-$C936),IF(N$1="C",MAX(0,$C936-N$2)))</f>
        <v>234.7</v>
      </c>
      <c r="O936" s="103" t="n">
        <f aca="false">IF(O$1="P",MAX(0,O$2-$C936),IF(O$1="C",MAX(0,$C936-O$2)))</f>
        <v>229.7</v>
      </c>
      <c r="P936" s="103" t="n">
        <f aca="false">IF(P$1="P",MAX(0,P$2-$C936),IF(P$1="C",MAX(0,$C936-P$2)))</f>
        <v>224.7</v>
      </c>
      <c r="Q936" s="103" t="n">
        <f aca="false">IF(Q$1="P",MAX(0,Q$2-$C936),IF(Q$1="C",MAX(0,$C936-Q$2)))</f>
        <v>219.7</v>
      </c>
      <c r="R936" s="103" t="n">
        <f aca="false">IF(R$1="P",MAX(0,R$2-$C936),IF(R$1="C",MAX(0,$C936-R$2)))</f>
        <v>209.7</v>
      </c>
      <c r="S936" s="103" t="n">
        <f aca="false">IF(S$1="P",MAX(0,S$2-$C936),IF(S$1="C",MAX(0,$C936-S$2)))</f>
        <v>159.69999</v>
      </c>
      <c r="T936" s="104" t="n">
        <f aca="false">A936</f>
        <v>44</v>
      </c>
      <c r="U936" s="105" t="n">
        <f aca="false">VLOOKUP($B936,Gas!$B$3:$E$2506,2)</f>
        <v>3.135</v>
      </c>
      <c r="V936" s="46" t="n">
        <f aca="false">C936/U936</f>
        <v>82.8389154704944</v>
      </c>
      <c r="W936" s="99" t="n">
        <f aca="false">VLOOKUP($B936,Gas!$B$3:$E$2506,4)</f>
        <v>0.551057698485472</v>
      </c>
    </row>
    <row r="937" customFormat="false" ht="12.75" hidden="false" customHeight="false" outlineLevel="0" collapsed="false">
      <c r="A937" s="95" t="n">
        <f aca="false">MONTH(B937)+(YEAR(B937)-1998)*12</f>
        <v>44</v>
      </c>
      <c r="B937" s="114" t="n">
        <v>37112</v>
      </c>
      <c r="C937" s="115" t="n">
        <v>293.34</v>
      </c>
      <c r="D937" s="98" t="n">
        <f aca="false">LN(C937/C936)</f>
        <v>0.121805227149906</v>
      </c>
      <c r="E937" s="106" t="n">
        <f aca="false">STDEV(D928:D937)*SQRT(trade_day)</f>
        <v>5.6196964258151</v>
      </c>
      <c r="F937" s="97"/>
      <c r="G937" s="103" t="n">
        <f aca="false">IF(G$1="P",MAX(0,G$2-$C937),IF(G$1="C",MAX(0,$C937-G$2)))</f>
        <v>0</v>
      </c>
      <c r="H937" s="103" t="n">
        <f aca="false">IF(H$1="P",MAX(0,H$2-$C937),IF(H$1="C",MAX(0,$C937-H$2)))</f>
        <v>0</v>
      </c>
      <c r="I937" s="103" t="n">
        <f aca="false">IF(I$1="P",MAX(0,I$2-$C937),IF(I$1="C",MAX(0,$C937-I$2)))</f>
        <v>0</v>
      </c>
      <c r="J937" s="103" t="n">
        <f aca="false">IF(J$1="P",MAX(0,J$2-$C937),IF(J$1="C",MAX(0,$C937-J$2)))</f>
        <v>0</v>
      </c>
      <c r="K937" s="103" t="n">
        <f aca="false">IF(K$1="P",MAX(0,K$2-$C937),IF(K$1="C",MAX(0,$C937-K$2)))</f>
        <v>0</v>
      </c>
      <c r="L937" s="103" t="n">
        <f aca="false">IF(L$1="P",MAX(0,L$2-$C937),IF(L$1="C",MAX(0,$C937-L$2)))</f>
        <v>0</v>
      </c>
      <c r="M937" s="103" t="n">
        <f aca="false">IF(M$1="P",MAX(0,M$2-$C937),IF(M$1="C",MAX(0,$C937-M$2)))</f>
        <v>273.34</v>
      </c>
      <c r="N937" s="103" t="n">
        <f aca="false">IF(N$1="P",MAX(0,N$2-$C937),IF(N$1="C",MAX(0,$C937-N$2)))</f>
        <v>268.34</v>
      </c>
      <c r="O937" s="103" t="n">
        <f aca="false">IF(O$1="P",MAX(0,O$2-$C937),IF(O$1="C",MAX(0,$C937-O$2)))</f>
        <v>263.34</v>
      </c>
      <c r="P937" s="103" t="n">
        <f aca="false">IF(P$1="P",MAX(0,P$2-$C937),IF(P$1="C",MAX(0,$C937-P$2)))</f>
        <v>258.34</v>
      </c>
      <c r="Q937" s="103" t="n">
        <f aca="false">IF(Q$1="P",MAX(0,Q$2-$C937),IF(Q$1="C",MAX(0,$C937-Q$2)))</f>
        <v>253.34</v>
      </c>
      <c r="R937" s="103" t="n">
        <f aca="false">IF(R$1="P",MAX(0,R$2-$C937),IF(R$1="C",MAX(0,$C937-R$2)))</f>
        <v>243.34</v>
      </c>
      <c r="S937" s="103" t="n">
        <f aca="false">IF(S$1="P",MAX(0,S$2-$C937),IF(S$1="C",MAX(0,$C937-S$2)))</f>
        <v>193.33999</v>
      </c>
      <c r="T937" s="104" t="n">
        <f aca="false">A937</f>
        <v>44</v>
      </c>
      <c r="U937" s="105" t="n">
        <f aca="false">VLOOKUP($B937,Gas!$B$3:$E$2506,2)</f>
        <v>3.09</v>
      </c>
      <c r="V937" s="46" t="n">
        <f aca="false">C937/U937</f>
        <v>94.9320388349515</v>
      </c>
      <c r="W937" s="99" t="n">
        <f aca="false">VLOOKUP($B937,Gas!$B$3:$E$2506,4)</f>
        <v>0.560305789088342</v>
      </c>
    </row>
    <row r="938" customFormat="false" ht="12.75" hidden="false" customHeight="false" outlineLevel="0" collapsed="false">
      <c r="A938" s="95" t="n">
        <f aca="false">MONTH(B938)+(YEAR(B938)-1998)*12</f>
        <v>44</v>
      </c>
      <c r="B938" s="114" t="n">
        <v>37113</v>
      </c>
      <c r="C938" s="115" t="n">
        <v>183.98</v>
      </c>
      <c r="D938" s="98" t="n">
        <f aca="false">LN(C938/C937)</f>
        <v>-0.466505289769598</v>
      </c>
      <c r="E938" s="106" t="n">
        <f aca="false">STDEV(D929:D938)*SQRT(trade_day)</f>
        <v>6.21744657332545</v>
      </c>
      <c r="F938" s="97"/>
      <c r="G938" s="103" t="n">
        <f aca="false">IF(G$1="P",MAX(0,G$2-$C938),IF(G$1="C",MAX(0,$C938-G$2)))</f>
        <v>0</v>
      </c>
      <c r="H938" s="103" t="n">
        <f aca="false">IF(H$1="P",MAX(0,H$2-$C938),IF(H$1="C",MAX(0,$C938-H$2)))</f>
        <v>0</v>
      </c>
      <c r="I938" s="103" t="n">
        <f aca="false">IF(I$1="P",MAX(0,I$2-$C938),IF(I$1="C",MAX(0,$C938-I$2)))</f>
        <v>0</v>
      </c>
      <c r="J938" s="103" t="n">
        <f aca="false">IF(J$1="P",MAX(0,J$2-$C938),IF(J$1="C",MAX(0,$C938-J$2)))</f>
        <v>0</v>
      </c>
      <c r="K938" s="103" t="n">
        <f aca="false">IF(K$1="P",MAX(0,K$2-$C938),IF(K$1="C",MAX(0,$C938-K$2)))</f>
        <v>0</v>
      </c>
      <c r="L938" s="103" t="n">
        <f aca="false">IF(L$1="P",MAX(0,L$2-$C938),IF(L$1="C",MAX(0,$C938-L$2)))</f>
        <v>0</v>
      </c>
      <c r="M938" s="103" t="n">
        <f aca="false">IF(M$1="P",MAX(0,M$2-$C938),IF(M$1="C",MAX(0,$C938-M$2)))</f>
        <v>163.98</v>
      </c>
      <c r="N938" s="103" t="n">
        <f aca="false">IF(N$1="P",MAX(0,N$2-$C938),IF(N$1="C",MAX(0,$C938-N$2)))</f>
        <v>158.98</v>
      </c>
      <c r="O938" s="103" t="n">
        <f aca="false">IF(O$1="P",MAX(0,O$2-$C938),IF(O$1="C",MAX(0,$C938-O$2)))</f>
        <v>153.98</v>
      </c>
      <c r="P938" s="103" t="n">
        <f aca="false">IF(P$1="P",MAX(0,P$2-$C938),IF(P$1="C",MAX(0,$C938-P$2)))</f>
        <v>148.98</v>
      </c>
      <c r="Q938" s="103" t="n">
        <f aca="false">IF(Q$1="P",MAX(0,Q$2-$C938),IF(Q$1="C",MAX(0,$C938-Q$2)))</f>
        <v>143.98</v>
      </c>
      <c r="R938" s="103" t="n">
        <f aca="false">IF(R$1="P",MAX(0,R$2-$C938),IF(R$1="C",MAX(0,$C938-R$2)))</f>
        <v>133.98</v>
      </c>
      <c r="S938" s="103" t="n">
        <f aca="false">IF(S$1="P",MAX(0,S$2-$C938),IF(S$1="C",MAX(0,$C938-S$2)))</f>
        <v>83.97999</v>
      </c>
      <c r="T938" s="104" t="n">
        <f aca="false">A938</f>
        <v>44</v>
      </c>
      <c r="U938" s="105" t="n">
        <f aca="false">VLOOKUP($B938,Gas!$B$3:$E$2506,2)</f>
        <v>3.09</v>
      </c>
      <c r="V938" s="46" t="n">
        <f aca="false">C938/U938</f>
        <v>59.5404530744337</v>
      </c>
      <c r="W938" s="99" t="n">
        <f aca="false">VLOOKUP($B938,Gas!$B$3:$E$2506,4)</f>
        <v>0.362239490400603</v>
      </c>
    </row>
    <row r="939" customFormat="false" ht="12.75" hidden="false" customHeight="false" outlineLevel="0" collapsed="false">
      <c r="A939" s="95" t="n">
        <f aca="false">MONTH(B939)+(YEAR(B939)-1998)*12</f>
        <v>44</v>
      </c>
      <c r="B939" s="114" t="n">
        <v>37116</v>
      </c>
      <c r="C939" s="115" t="n">
        <v>46.44</v>
      </c>
      <c r="D939" s="98" t="n">
        <f aca="false">LN(C939/C938)</f>
        <v>-1.37666589921932</v>
      </c>
      <c r="E939" s="106" t="n">
        <f aca="false">STDEV(D930:D939)*SQRT(trade_day)</f>
        <v>9.90737172242849</v>
      </c>
      <c r="F939" s="97"/>
      <c r="G939" s="103" t="n">
        <f aca="false">IF(G$1="P",MAX(0,G$2-$C939),IF(G$1="C",MAX(0,$C939-G$2)))</f>
        <v>0</v>
      </c>
      <c r="H939" s="103" t="n">
        <f aca="false">IF(H$1="P",MAX(0,H$2-$C939),IF(H$1="C",MAX(0,$C939-H$2)))</f>
        <v>0</v>
      </c>
      <c r="I939" s="103" t="n">
        <f aca="false">IF(I$1="P",MAX(0,I$2-$C939),IF(I$1="C",MAX(0,$C939-I$2)))</f>
        <v>0</v>
      </c>
      <c r="J939" s="103" t="n">
        <f aca="false">IF(J$1="P",MAX(0,J$2-$C939),IF(J$1="C",MAX(0,$C939-J$2)))</f>
        <v>0</v>
      </c>
      <c r="K939" s="103" t="n">
        <f aca="false">IF(K$1="P",MAX(0,K$2-$C939),IF(K$1="C",MAX(0,$C939-K$2)))</f>
        <v>0</v>
      </c>
      <c r="L939" s="103" t="n">
        <f aca="false">IF(L$1="P",MAX(0,L$2-$C939),IF(L$1="C",MAX(0,$C939-L$2)))</f>
        <v>3.56</v>
      </c>
      <c r="M939" s="103" t="n">
        <f aca="false">IF(M$1="P",MAX(0,M$2-$C939),IF(M$1="C",MAX(0,$C939-M$2)))</f>
        <v>26.44</v>
      </c>
      <c r="N939" s="103" t="n">
        <f aca="false">IF(N$1="P",MAX(0,N$2-$C939),IF(N$1="C",MAX(0,$C939-N$2)))</f>
        <v>21.44</v>
      </c>
      <c r="O939" s="103" t="n">
        <f aca="false">IF(O$1="P",MAX(0,O$2-$C939),IF(O$1="C",MAX(0,$C939-O$2)))</f>
        <v>16.44</v>
      </c>
      <c r="P939" s="103" t="n">
        <f aca="false">IF(P$1="P",MAX(0,P$2-$C939),IF(P$1="C",MAX(0,$C939-P$2)))</f>
        <v>11.44</v>
      </c>
      <c r="Q939" s="103" t="n">
        <f aca="false">IF(Q$1="P",MAX(0,Q$2-$C939),IF(Q$1="C",MAX(0,$C939-Q$2)))</f>
        <v>6.44</v>
      </c>
      <c r="R939" s="103" t="n">
        <f aca="false">IF(R$1="P",MAX(0,R$2-$C939),IF(R$1="C",MAX(0,$C939-R$2)))</f>
        <v>0</v>
      </c>
      <c r="S939" s="103" t="n">
        <f aca="false">IF(S$1="P",MAX(0,S$2-$C939),IF(S$1="C",MAX(0,$C939-S$2)))</f>
        <v>0</v>
      </c>
      <c r="T939" s="104" t="n">
        <f aca="false">A939</f>
        <v>44</v>
      </c>
      <c r="U939" s="105" t="n">
        <f aca="false">VLOOKUP($B939,Gas!$B$3:$E$2506,2)</f>
        <v>2.98</v>
      </c>
      <c r="V939" s="46" t="n">
        <f aca="false">C939/U939</f>
        <v>15.5838926174497</v>
      </c>
      <c r="W939" s="99" t="n">
        <f aca="false">VLOOKUP($B939,Gas!$B$3:$E$2506,4)</f>
        <v>0.338247677910609</v>
      </c>
    </row>
    <row r="940" customFormat="false" ht="12.75" hidden="false" customHeight="false" outlineLevel="0" collapsed="false">
      <c r="A940" s="95" t="n">
        <f aca="false">MONTH(B940)+(YEAR(B940)-1998)*12</f>
        <v>44</v>
      </c>
      <c r="B940" s="114" t="n">
        <v>37117</v>
      </c>
      <c r="C940" s="115" t="n">
        <v>39.7</v>
      </c>
      <c r="D940" s="98" t="n">
        <f aca="false">LN(C940/C939)</f>
        <v>-0.156809969136546</v>
      </c>
      <c r="E940" s="106" t="n">
        <f aca="false">STDEV(D931:D940)*SQRT(trade_day)</f>
        <v>9.88919395489038</v>
      </c>
      <c r="F940" s="97"/>
      <c r="G940" s="103" t="n">
        <f aca="false">IF(G$1="P",MAX(0,G$2-$C940),IF(G$1="C",MAX(0,$C940-G$2)))</f>
        <v>0</v>
      </c>
      <c r="H940" s="103" t="n">
        <f aca="false">IF(H$1="P",MAX(0,H$2-$C940),IF(H$1="C",MAX(0,$C940-H$2)))</f>
        <v>0</v>
      </c>
      <c r="I940" s="103" t="n">
        <f aca="false">IF(I$1="P",MAX(0,I$2-$C940),IF(I$1="C",MAX(0,$C940-I$2)))</f>
        <v>0</v>
      </c>
      <c r="J940" s="103" t="n">
        <f aca="false">IF(J$1="P",MAX(0,J$2-$C940),IF(J$1="C",MAX(0,$C940-J$2)))</f>
        <v>0</v>
      </c>
      <c r="K940" s="103" t="n">
        <f aca="false">IF(K$1="P",MAX(0,K$2-$C940),IF(K$1="C",MAX(0,$C940-K$2)))</f>
        <v>0.299999999999997</v>
      </c>
      <c r="L940" s="103" t="n">
        <f aca="false">IF(L$1="P",MAX(0,L$2-$C940),IF(L$1="C",MAX(0,$C940-L$2)))</f>
        <v>10.3</v>
      </c>
      <c r="M940" s="103" t="n">
        <f aca="false">IF(M$1="P",MAX(0,M$2-$C940),IF(M$1="C",MAX(0,$C940-M$2)))</f>
        <v>19.7</v>
      </c>
      <c r="N940" s="103" t="n">
        <f aca="false">IF(N$1="P",MAX(0,N$2-$C940),IF(N$1="C",MAX(0,$C940-N$2)))</f>
        <v>14.7</v>
      </c>
      <c r="O940" s="103" t="n">
        <f aca="false">IF(O$1="P",MAX(0,O$2-$C940),IF(O$1="C",MAX(0,$C940-O$2)))</f>
        <v>9.7</v>
      </c>
      <c r="P940" s="103" t="n">
        <f aca="false">IF(P$1="P",MAX(0,P$2-$C940),IF(P$1="C",MAX(0,$C940-P$2)))</f>
        <v>4.7</v>
      </c>
      <c r="Q940" s="103" t="n">
        <f aca="false">IF(Q$1="P",MAX(0,Q$2-$C940),IF(Q$1="C",MAX(0,$C940-Q$2)))</f>
        <v>0</v>
      </c>
      <c r="R940" s="103" t="n">
        <f aca="false">IF(R$1="P",MAX(0,R$2-$C940),IF(R$1="C",MAX(0,$C940-R$2)))</f>
        <v>0</v>
      </c>
      <c r="S940" s="103" t="n">
        <f aca="false">IF(S$1="P",MAX(0,S$2-$C940),IF(S$1="C",MAX(0,$C940-S$2)))</f>
        <v>0</v>
      </c>
      <c r="T940" s="104" t="n">
        <f aca="false">A940</f>
        <v>44</v>
      </c>
      <c r="U940" s="105" t="n">
        <f aca="false">VLOOKUP($B940,Gas!$B$3:$E$2506,2)</f>
        <v>2.995</v>
      </c>
      <c r="V940" s="46" t="n">
        <f aca="false">C940/U940</f>
        <v>13.2554257095159</v>
      </c>
      <c r="W940" s="99" t="n">
        <f aca="false">VLOOKUP($B940,Gas!$B$3:$E$2506,4)</f>
        <v>0.297135734139529</v>
      </c>
    </row>
    <row r="941" customFormat="false" ht="12.75" hidden="false" customHeight="false" outlineLevel="0" collapsed="false">
      <c r="A941" s="95" t="n">
        <f aca="false">MONTH(B941)+(YEAR(B941)-1998)*12</f>
        <v>44</v>
      </c>
      <c r="B941" s="114" t="n">
        <v>37118</v>
      </c>
      <c r="C941" s="115" t="n">
        <v>38.87</v>
      </c>
      <c r="D941" s="98" t="n">
        <f aca="false">LN(C941/C940)</f>
        <v>-0.0211284428290131</v>
      </c>
      <c r="E941" s="106" t="n">
        <f aca="false">STDEV(D932:D941)*SQRT(trade_day)</f>
        <v>9.83579447993623</v>
      </c>
      <c r="F941" s="97"/>
      <c r="G941" s="103" t="n">
        <f aca="false">IF(G$1="P",MAX(0,G$2-$C941),IF(G$1="C",MAX(0,$C941-G$2)))</f>
        <v>0</v>
      </c>
      <c r="H941" s="103" t="n">
        <f aca="false">IF(H$1="P",MAX(0,H$2-$C941),IF(H$1="C",MAX(0,$C941-H$2)))</f>
        <v>0</v>
      </c>
      <c r="I941" s="103" t="n">
        <f aca="false">IF(I$1="P",MAX(0,I$2-$C941),IF(I$1="C",MAX(0,$C941-I$2)))</f>
        <v>0</v>
      </c>
      <c r="J941" s="103" t="n">
        <f aca="false">IF(J$1="P",MAX(0,J$2-$C941),IF(J$1="C",MAX(0,$C941-J$2)))</f>
        <v>0</v>
      </c>
      <c r="K941" s="103" t="n">
        <f aca="false">IF(K$1="P",MAX(0,K$2-$C941),IF(K$1="C",MAX(0,$C941-K$2)))</f>
        <v>1.13</v>
      </c>
      <c r="L941" s="103" t="n">
        <f aca="false">IF(L$1="P",MAX(0,L$2-$C941),IF(L$1="C",MAX(0,$C941-L$2)))</f>
        <v>11.13</v>
      </c>
      <c r="M941" s="103" t="n">
        <f aca="false">IF(M$1="P",MAX(0,M$2-$C941),IF(M$1="C",MAX(0,$C941-M$2)))</f>
        <v>18.87</v>
      </c>
      <c r="N941" s="103" t="n">
        <f aca="false">IF(N$1="P",MAX(0,N$2-$C941),IF(N$1="C",MAX(0,$C941-N$2)))</f>
        <v>13.87</v>
      </c>
      <c r="O941" s="103" t="n">
        <f aca="false">IF(O$1="P",MAX(0,O$2-$C941),IF(O$1="C",MAX(0,$C941-O$2)))</f>
        <v>8.87</v>
      </c>
      <c r="P941" s="103" t="n">
        <f aca="false">IF(P$1="P",MAX(0,P$2-$C941),IF(P$1="C",MAX(0,$C941-P$2)))</f>
        <v>3.87</v>
      </c>
      <c r="Q941" s="103" t="n">
        <f aca="false">IF(Q$1="P",MAX(0,Q$2-$C941),IF(Q$1="C",MAX(0,$C941-Q$2)))</f>
        <v>0</v>
      </c>
      <c r="R941" s="103" t="n">
        <f aca="false">IF(R$1="P",MAX(0,R$2-$C941),IF(R$1="C",MAX(0,$C941-R$2)))</f>
        <v>0</v>
      </c>
      <c r="S941" s="103" t="n">
        <f aca="false">IF(S$1="P",MAX(0,S$2-$C941),IF(S$1="C",MAX(0,$C941-S$2)))</f>
        <v>0</v>
      </c>
      <c r="T941" s="104" t="n">
        <f aca="false">A941</f>
        <v>44</v>
      </c>
      <c r="U941" s="105" t="n">
        <f aca="false">VLOOKUP($B941,Gas!$B$3:$E$2506,2)</f>
        <v>3.03</v>
      </c>
      <c r="V941" s="46" t="n">
        <f aca="false">C941/U941</f>
        <v>12.8283828382838</v>
      </c>
      <c r="W941" s="99" t="n">
        <f aca="false">VLOOKUP($B941,Gas!$B$3:$E$2506,4)</f>
        <v>0.308360038307648</v>
      </c>
    </row>
    <row r="942" customFormat="false" ht="12.75" hidden="false" customHeight="false" outlineLevel="0" collapsed="false">
      <c r="A942" s="95" t="n">
        <f aca="false">MONTH(B942)+(YEAR(B942)-1998)*12</f>
        <v>44</v>
      </c>
      <c r="B942" s="114" t="n">
        <v>37119</v>
      </c>
      <c r="C942" s="115" t="n">
        <v>40.22</v>
      </c>
      <c r="D942" s="98" t="n">
        <f aca="false">LN(C942/C941)</f>
        <v>0.0341416394803742</v>
      </c>
      <c r="E942" s="106" t="n">
        <f aca="false">STDEV(D933:D942)*SQRT(trade_day)</f>
        <v>9.78684096209363</v>
      </c>
      <c r="F942" s="97"/>
      <c r="G942" s="103" t="n">
        <f aca="false">IF(G$1="P",MAX(0,G$2-$C942),IF(G$1="C",MAX(0,$C942-G$2)))</f>
        <v>0</v>
      </c>
      <c r="H942" s="103" t="n">
        <f aca="false">IF(H$1="P",MAX(0,H$2-$C942),IF(H$1="C",MAX(0,$C942-H$2)))</f>
        <v>0</v>
      </c>
      <c r="I942" s="103" t="n">
        <f aca="false">IF(I$1="P",MAX(0,I$2-$C942),IF(I$1="C",MAX(0,$C942-I$2)))</f>
        <v>0</v>
      </c>
      <c r="J942" s="103" t="n">
        <f aca="false">IF(J$1="P",MAX(0,J$2-$C942),IF(J$1="C",MAX(0,$C942-J$2)))</f>
        <v>0</v>
      </c>
      <c r="K942" s="103" t="n">
        <f aca="false">IF(K$1="P",MAX(0,K$2-$C942),IF(K$1="C",MAX(0,$C942-K$2)))</f>
        <v>0</v>
      </c>
      <c r="L942" s="103" t="n">
        <f aca="false">IF(L$1="P",MAX(0,L$2-$C942),IF(L$1="C",MAX(0,$C942-L$2)))</f>
        <v>9.78</v>
      </c>
      <c r="M942" s="103" t="n">
        <f aca="false">IF(M$1="P",MAX(0,M$2-$C942),IF(M$1="C",MAX(0,$C942-M$2)))</f>
        <v>20.22</v>
      </c>
      <c r="N942" s="103" t="n">
        <f aca="false">IF(N$1="P",MAX(0,N$2-$C942),IF(N$1="C",MAX(0,$C942-N$2)))</f>
        <v>15.22</v>
      </c>
      <c r="O942" s="103" t="n">
        <f aca="false">IF(O$1="P",MAX(0,O$2-$C942),IF(O$1="C",MAX(0,$C942-O$2)))</f>
        <v>10.22</v>
      </c>
      <c r="P942" s="103" t="n">
        <f aca="false">IF(P$1="P",MAX(0,P$2-$C942),IF(P$1="C",MAX(0,$C942-P$2)))</f>
        <v>5.22</v>
      </c>
      <c r="Q942" s="103" t="n">
        <f aca="false">IF(Q$1="P",MAX(0,Q$2-$C942),IF(Q$1="C",MAX(0,$C942-Q$2)))</f>
        <v>0.219999999999999</v>
      </c>
      <c r="R942" s="103" t="n">
        <f aca="false">IF(R$1="P",MAX(0,R$2-$C942),IF(R$1="C",MAX(0,$C942-R$2)))</f>
        <v>0</v>
      </c>
      <c r="S942" s="103" t="n">
        <f aca="false">IF(S$1="P",MAX(0,S$2-$C942),IF(S$1="C",MAX(0,$C942-S$2)))</f>
        <v>0</v>
      </c>
      <c r="T942" s="104" t="n">
        <f aca="false">A942</f>
        <v>44</v>
      </c>
      <c r="U942" s="105" t="n">
        <f aca="false">VLOOKUP($B942,Gas!$B$3:$E$2506,2)</f>
        <v>3.145</v>
      </c>
      <c r="V942" s="46" t="n">
        <f aca="false">C942/U942</f>
        <v>12.7885532591415</v>
      </c>
      <c r="W942" s="99" t="n">
        <f aca="false">VLOOKUP($B942,Gas!$B$3:$E$2506,4)</f>
        <v>0.384991105750358</v>
      </c>
    </row>
    <row r="943" customFormat="false" ht="12.75" hidden="false" customHeight="false" outlineLevel="0" collapsed="false">
      <c r="A943" s="95" t="n">
        <f aca="false">MONTH(B943)+(YEAR(B943)-1998)*12</f>
        <v>44</v>
      </c>
      <c r="B943" s="114" t="n">
        <v>37120</v>
      </c>
      <c r="C943" s="115" t="n">
        <v>37.2</v>
      </c>
      <c r="D943" s="98" t="n">
        <f aca="false">LN(C943/C942)</f>
        <v>-0.0780556230654051</v>
      </c>
      <c r="E943" s="106" t="n">
        <f aca="false">STDEV(D934:D943)*SQRT(trade_day)</f>
        <v>9.7876250995973</v>
      </c>
      <c r="F943" s="97"/>
      <c r="G943" s="103" t="n">
        <f aca="false">IF(G$1="P",MAX(0,G$2-$C943),IF(G$1="C",MAX(0,$C943-G$2)))</f>
        <v>0</v>
      </c>
      <c r="H943" s="103" t="n">
        <f aca="false">IF(H$1="P",MAX(0,H$2-$C943),IF(H$1="C",MAX(0,$C943-H$2)))</f>
        <v>0</v>
      </c>
      <c r="I943" s="103" t="n">
        <f aca="false">IF(I$1="P",MAX(0,I$2-$C943),IF(I$1="C",MAX(0,$C943-I$2)))</f>
        <v>0</v>
      </c>
      <c r="J943" s="103" t="n">
        <f aca="false">IF(J$1="P",MAX(0,J$2-$C943),IF(J$1="C",MAX(0,$C943-J$2)))</f>
        <v>0</v>
      </c>
      <c r="K943" s="103" t="n">
        <f aca="false">IF(K$1="P",MAX(0,K$2-$C943),IF(K$1="C",MAX(0,$C943-K$2)))</f>
        <v>2.8</v>
      </c>
      <c r="L943" s="103" t="n">
        <f aca="false">IF(L$1="P",MAX(0,L$2-$C943),IF(L$1="C",MAX(0,$C943-L$2)))</f>
        <v>12.8</v>
      </c>
      <c r="M943" s="103" t="n">
        <f aca="false">IF(M$1="P",MAX(0,M$2-$C943),IF(M$1="C",MAX(0,$C943-M$2)))</f>
        <v>17.2</v>
      </c>
      <c r="N943" s="103" t="n">
        <f aca="false">IF(N$1="P",MAX(0,N$2-$C943),IF(N$1="C",MAX(0,$C943-N$2)))</f>
        <v>12.2</v>
      </c>
      <c r="O943" s="103" t="n">
        <f aca="false">IF(O$1="P",MAX(0,O$2-$C943),IF(O$1="C",MAX(0,$C943-O$2)))</f>
        <v>7.2</v>
      </c>
      <c r="P943" s="103" t="n">
        <f aca="false">IF(P$1="P",MAX(0,P$2-$C943),IF(P$1="C",MAX(0,$C943-P$2)))</f>
        <v>2.2</v>
      </c>
      <c r="Q943" s="103" t="n">
        <f aca="false">IF(Q$1="P",MAX(0,Q$2-$C943),IF(Q$1="C",MAX(0,$C943-Q$2)))</f>
        <v>0</v>
      </c>
      <c r="R943" s="103" t="n">
        <f aca="false">IF(R$1="P",MAX(0,R$2-$C943),IF(R$1="C",MAX(0,$C943-R$2)))</f>
        <v>0</v>
      </c>
      <c r="S943" s="103" t="n">
        <f aca="false">IF(S$1="P",MAX(0,S$2-$C943),IF(S$1="C",MAX(0,$C943-S$2)))</f>
        <v>0</v>
      </c>
      <c r="T943" s="104" t="n">
        <f aca="false">A943</f>
        <v>44</v>
      </c>
      <c r="U943" s="105" t="n">
        <f aca="false">VLOOKUP($B943,Gas!$B$3:$E$2506,2)</f>
        <v>3.44</v>
      </c>
      <c r="V943" s="46" t="n">
        <f aca="false">C943/U943</f>
        <v>10.8139534883721</v>
      </c>
      <c r="W943" s="99" t="n">
        <f aca="false">VLOOKUP($B943,Gas!$B$3:$E$2506,4)</f>
        <v>0.648466145931698</v>
      </c>
    </row>
    <row r="944" customFormat="false" ht="12.75" hidden="false" customHeight="false" outlineLevel="0" collapsed="false">
      <c r="A944" s="95" t="n">
        <f aca="false">MONTH(B944)+(YEAR(B944)-1998)*12</f>
        <v>44</v>
      </c>
      <c r="B944" s="114" t="n">
        <v>37123</v>
      </c>
      <c r="C944" s="115" t="n">
        <v>39.83</v>
      </c>
      <c r="D944" s="98" t="n">
        <f aca="false">LN(C944/C943)</f>
        <v>0.0683116359144519</v>
      </c>
      <c r="E944" s="106" t="n">
        <f aca="false">STDEV(D935:D944)*SQRT(trade_day)</f>
        <v>9.79219433580754</v>
      </c>
      <c r="F944" s="97"/>
      <c r="G944" s="103" t="n">
        <f aca="false">IF(G$1="P",MAX(0,G$2-$C944),IF(G$1="C",MAX(0,$C944-G$2)))</f>
        <v>0</v>
      </c>
      <c r="H944" s="103" t="n">
        <f aca="false">IF(H$1="P",MAX(0,H$2-$C944),IF(H$1="C",MAX(0,$C944-H$2)))</f>
        <v>0</v>
      </c>
      <c r="I944" s="103" t="n">
        <f aca="false">IF(I$1="P",MAX(0,I$2-$C944),IF(I$1="C",MAX(0,$C944-I$2)))</f>
        <v>0</v>
      </c>
      <c r="J944" s="103" t="n">
        <f aca="false">IF(J$1="P",MAX(0,J$2-$C944),IF(J$1="C",MAX(0,$C944-J$2)))</f>
        <v>0</v>
      </c>
      <c r="K944" s="103" t="n">
        <f aca="false">IF(K$1="P",MAX(0,K$2-$C944),IF(K$1="C",MAX(0,$C944-K$2)))</f>
        <v>0.170000000000002</v>
      </c>
      <c r="L944" s="103" t="n">
        <f aca="false">IF(L$1="P",MAX(0,L$2-$C944),IF(L$1="C",MAX(0,$C944-L$2)))</f>
        <v>10.17</v>
      </c>
      <c r="M944" s="103" t="n">
        <f aca="false">IF(M$1="P",MAX(0,M$2-$C944),IF(M$1="C",MAX(0,$C944-M$2)))</f>
        <v>19.83</v>
      </c>
      <c r="N944" s="103" t="n">
        <f aca="false">IF(N$1="P",MAX(0,N$2-$C944),IF(N$1="C",MAX(0,$C944-N$2)))</f>
        <v>14.83</v>
      </c>
      <c r="O944" s="103" t="n">
        <f aca="false">IF(O$1="P",MAX(0,O$2-$C944),IF(O$1="C",MAX(0,$C944-O$2)))</f>
        <v>9.83</v>
      </c>
      <c r="P944" s="103" t="n">
        <f aca="false">IF(P$1="P",MAX(0,P$2-$C944),IF(P$1="C",MAX(0,$C944-P$2)))</f>
        <v>4.83</v>
      </c>
      <c r="Q944" s="103" t="n">
        <f aca="false">IF(Q$1="P",MAX(0,Q$2-$C944),IF(Q$1="C",MAX(0,$C944-Q$2)))</f>
        <v>0</v>
      </c>
      <c r="R944" s="103" t="n">
        <f aca="false">IF(R$1="P",MAX(0,R$2-$C944),IF(R$1="C",MAX(0,$C944-R$2)))</f>
        <v>0</v>
      </c>
      <c r="S944" s="103" t="n">
        <f aca="false">IF(S$1="P",MAX(0,S$2-$C944),IF(S$1="C",MAX(0,$C944-S$2)))</f>
        <v>0</v>
      </c>
      <c r="T944" s="104" t="n">
        <f aca="false">A944</f>
        <v>44</v>
      </c>
      <c r="U944" s="105" t="n">
        <f aca="false">VLOOKUP($B944,Gas!$B$3:$E$2506,2)</f>
        <v>3.23</v>
      </c>
      <c r="V944" s="46" t="n">
        <f aca="false">C944/U944</f>
        <v>12.3312693498452</v>
      </c>
      <c r="W944" s="99" t="n">
        <f aca="false">VLOOKUP($B944,Gas!$B$3:$E$2506,4)</f>
        <v>0.771370698356037</v>
      </c>
    </row>
    <row r="945" customFormat="false" ht="12.75" hidden="false" customHeight="false" outlineLevel="0" collapsed="false">
      <c r="A945" s="95" t="n">
        <f aca="false">MONTH(B945)+(YEAR(B945)-1998)*12</f>
        <v>44</v>
      </c>
      <c r="B945" s="114" t="n">
        <v>37124</v>
      </c>
      <c r="C945" s="115" t="n">
        <v>38.95</v>
      </c>
      <c r="D945" s="98" t="n">
        <f aca="false">LN(C945/C944)</f>
        <v>-0.0223416248767955</v>
      </c>
      <c r="E945" s="106" t="n">
        <f aca="false">STDEV(D936:D945)*SQRT(trade_day)</f>
        <v>7.94032600950349</v>
      </c>
      <c r="F945" s="97"/>
      <c r="G945" s="103" t="n">
        <f aca="false">IF(G$1="P",MAX(0,G$2-$C945),IF(G$1="C",MAX(0,$C945-G$2)))</f>
        <v>0</v>
      </c>
      <c r="H945" s="103" t="n">
        <f aca="false">IF(H$1="P",MAX(0,H$2-$C945),IF(H$1="C",MAX(0,$C945-H$2)))</f>
        <v>0</v>
      </c>
      <c r="I945" s="103" t="n">
        <f aca="false">IF(I$1="P",MAX(0,I$2-$C945),IF(I$1="C",MAX(0,$C945-I$2)))</f>
        <v>0</v>
      </c>
      <c r="J945" s="103" t="n">
        <f aca="false">IF(J$1="P",MAX(0,J$2-$C945),IF(J$1="C",MAX(0,$C945-J$2)))</f>
        <v>0</v>
      </c>
      <c r="K945" s="103" t="n">
        <f aca="false">IF(K$1="P",MAX(0,K$2-$C945),IF(K$1="C",MAX(0,$C945-K$2)))</f>
        <v>1.05</v>
      </c>
      <c r="L945" s="103" t="n">
        <f aca="false">IF(L$1="P",MAX(0,L$2-$C945),IF(L$1="C",MAX(0,$C945-L$2)))</f>
        <v>11.05</v>
      </c>
      <c r="M945" s="103" t="n">
        <f aca="false">IF(M$1="P",MAX(0,M$2-$C945),IF(M$1="C",MAX(0,$C945-M$2)))</f>
        <v>18.95</v>
      </c>
      <c r="N945" s="103" t="n">
        <f aca="false">IF(N$1="P",MAX(0,N$2-$C945),IF(N$1="C",MAX(0,$C945-N$2)))</f>
        <v>13.95</v>
      </c>
      <c r="O945" s="103" t="n">
        <f aca="false">IF(O$1="P",MAX(0,O$2-$C945),IF(O$1="C",MAX(0,$C945-O$2)))</f>
        <v>8.95</v>
      </c>
      <c r="P945" s="103" t="n">
        <f aca="false">IF(P$1="P",MAX(0,P$2-$C945),IF(P$1="C",MAX(0,$C945-P$2)))</f>
        <v>3.95</v>
      </c>
      <c r="Q945" s="103" t="n">
        <f aca="false">IF(Q$1="P",MAX(0,Q$2-$C945),IF(Q$1="C",MAX(0,$C945-Q$2)))</f>
        <v>0</v>
      </c>
      <c r="R945" s="103" t="n">
        <f aca="false">IF(R$1="P",MAX(0,R$2-$C945),IF(R$1="C",MAX(0,$C945-R$2)))</f>
        <v>0</v>
      </c>
      <c r="S945" s="103" t="n">
        <f aca="false">IF(S$1="P",MAX(0,S$2-$C945),IF(S$1="C",MAX(0,$C945-S$2)))</f>
        <v>0</v>
      </c>
      <c r="T945" s="104" t="n">
        <f aca="false">A945</f>
        <v>44</v>
      </c>
      <c r="U945" s="105" t="n">
        <f aca="false">VLOOKUP($B945,Gas!$B$3:$E$2506,2)</f>
        <v>3.16</v>
      </c>
      <c r="V945" s="46" t="n">
        <f aca="false">C945/U945</f>
        <v>12.3259493670886</v>
      </c>
      <c r="W945" s="99" t="n">
        <f aca="false">VLOOKUP($B945,Gas!$B$3:$E$2506,4)</f>
        <v>0.745123278155602</v>
      </c>
    </row>
    <row r="946" customFormat="false" ht="12.75" hidden="false" customHeight="false" outlineLevel="0" collapsed="false">
      <c r="A946" s="95" t="n">
        <f aca="false">MONTH(B946)+(YEAR(B946)-1998)*12</f>
        <v>44</v>
      </c>
      <c r="B946" s="114" t="n">
        <v>37125</v>
      </c>
      <c r="C946" s="115" t="n">
        <v>39.04</v>
      </c>
      <c r="D946" s="98" t="n">
        <f aca="false">LN(C946/C945)</f>
        <v>0.00230798922813432</v>
      </c>
      <c r="E946" s="106" t="n">
        <f aca="false">STDEV(D937:D946)*SQRT(trade_day)</f>
        <v>7.08295658818678</v>
      </c>
      <c r="F946" s="97"/>
      <c r="G946" s="103" t="n">
        <f aca="false">IF(G$1="P",MAX(0,G$2-$C946),IF(G$1="C",MAX(0,$C946-G$2)))</f>
        <v>0</v>
      </c>
      <c r="H946" s="103" t="n">
        <f aca="false">IF(H$1="P",MAX(0,H$2-$C946),IF(H$1="C",MAX(0,$C946-H$2)))</f>
        <v>0</v>
      </c>
      <c r="I946" s="103" t="n">
        <f aca="false">IF(I$1="P",MAX(0,I$2-$C946),IF(I$1="C",MAX(0,$C946-I$2)))</f>
        <v>0</v>
      </c>
      <c r="J946" s="103" t="n">
        <f aca="false">IF(J$1="P",MAX(0,J$2-$C946),IF(J$1="C",MAX(0,$C946-J$2)))</f>
        <v>0</v>
      </c>
      <c r="K946" s="103" t="n">
        <f aca="false">IF(K$1="P",MAX(0,K$2-$C946),IF(K$1="C",MAX(0,$C946-K$2)))</f>
        <v>0.960000000000001</v>
      </c>
      <c r="L946" s="103" t="n">
        <f aca="false">IF(L$1="P",MAX(0,L$2-$C946),IF(L$1="C",MAX(0,$C946-L$2)))</f>
        <v>10.96</v>
      </c>
      <c r="M946" s="103" t="n">
        <f aca="false">IF(M$1="P",MAX(0,M$2-$C946),IF(M$1="C",MAX(0,$C946-M$2)))</f>
        <v>19.04</v>
      </c>
      <c r="N946" s="103" t="n">
        <f aca="false">IF(N$1="P",MAX(0,N$2-$C946),IF(N$1="C",MAX(0,$C946-N$2)))</f>
        <v>14.04</v>
      </c>
      <c r="O946" s="103" t="n">
        <f aca="false">IF(O$1="P",MAX(0,O$2-$C946),IF(O$1="C",MAX(0,$C946-O$2)))</f>
        <v>9.04</v>
      </c>
      <c r="P946" s="103" t="n">
        <f aca="false">IF(P$1="P",MAX(0,P$2-$C946),IF(P$1="C",MAX(0,$C946-P$2)))</f>
        <v>4.04</v>
      </c>
      <c r="Q946" s="103" t="n">
        <f aca="false">IF(Q$1="P",MAX(0,Q$2-$C946),IF(Q$1="C",MAX(0,$C946-Q$2)))</f>
        <v>0</v>
      </c>
      <c r="R946" s="103" t="n">
        <f aca="false">IF(R$1="P",MAX(0,R$2-$C946),IF(R$1="C",MAX(0,$C946-R$2)))</f>
        <v>0</v>
      </c>
      <c r="S946" s="103" t="n">
        <f aca="false">IF(S$1="P",MAX(0,S$2-$C946),IF(S$1="C",MAX(0,$C946-S$2)))</f>
        <v>0</v>
      </c>
      <c r="T946" s="104" t="n">
        <f aca="false">A946</f>
        <v>44</v>
      </c>
      <c r="U946" s="105" t="n">
        <f aca="false">VLOOKUP($B946,Gas!$B$3:$E$2506,2)</f>
        <v>3.165</v>
      </c>
      <c r="V946" s="46" t="n">
        <f aca="false">C946/U946</f>
        <v>12.3349131121643</v>
      </c>
      <c r="W946" s="99" t="n">
        <f aca="false">VLOOKUP($B946,Gas!$B$3:$E$2506,4)</f>
        <v>0.74467968403342</v>
      </c>
    </row>
    <row r="947" customFormat="false" ht="12.75" hidden="false" customHeight="false" outlineLevel="0" collapsed="false">
      <c r="A947" s="95" t="n">
        <f aca="false">MONTH(B947)+(YEAR(B947)-1998)*12</f>
        <v>44</v>
      </c>
      <c r="B947" s="114" t="n">
        <v>37126</v>
      </c>
      <c r="C947" s="115" t="n">
        <v>37.19</v>
      </c>
      <c r="D947" s="98" t="n">
        <f aca="false">LN(C947/C946)</f>
        <v>-0.0485468536079131</v>
      </c>
      <c r="E947" s="106" t="n">
        <f aca="false">STDEV(D938:D947)*SQRT(trade_day)</f>
        <v>6.9244228781332</v>
      </c>
      <c r="F947" s="97"/>
      <c r="G947" s="103" t="n">
        <f aca="false">IF(G$1="P",MAX(0,G$2-$C947),IF(G$1="C",MAX(0,$C947-G$2)))</f>
        <v>0</v>
      </c>
      <c r="H947" s="103" t="n">
        <f aca="false">IF(H$1="P",MAX(0,H$2-$C947),IF(H$1="C",MAX(0,$C947-H$2)))</f>
        <v>0</v>
      </c>
      <c r="I947" s="103" t="n">
        <f aca="false">IF(I$1="P",MAX(0,I$2-$C947),IF(I$1="C",MAX(0,$C947-I$2)))</f>
        <v>0</v>
      </c>
      <c r="J947" s="103" t="n">
        <f aca="false">IF(J$1="P",MAX(0,J$2-$C947),IF(J$1="C",MAX(0,$C947-J$2)))</f>
        <v>0</v>
      </c>
      <c r="K947" s="103" t="n">
        <f aca="false">IF(K$1="P",MAX(0,K$2-$C947),IF(K$1="C",MAX(0,$C947-K$2)))</f>
        <v>2.81</v>
      </c>
      <c r="L947" s="103" t="n">
        <f aca="false">IF(L$1="P",MAX(0,L$2-$C947),IF(L$1="C",MAX(0,$C947-L$2)))</f>
        <v>12.81</v>
      </c>
      <c r="M947" s="103" t="n">
        <f aca="false">IF(M$1="P",MAX(0,M$2-$C947),IF(M$1="C",MAX(0,$C947-M$2)))</f>
        <v>17.19</v>
      </c>
      <c r="N947" s="103" t="n">
        <f aca="false">IF(N$1="P",MAX(0,N$2-$C947),IF(N$1="C",MAX(0,$C947-N$2)))</f>
        <v>12.19</v>
      </c>
      <c r="O947" s="103" t="n">
        <f aca="false">IF(O$1="P",MAX(0,O$2-$C947),IF(O$1="C",MAX(0,$C947-O$2)))</f>
        <v>7.19</v>
      </c>
      <c r="P947" s="103" t="n">
        <f aca="false">IF(P$1="P",MAX(0,P$2-$C947),IF(P$1="C",MAX(0,$C947-P$2)))</f>
        <v>2.19</v>
      </c>
      <c r="Q947" s="103" t="n">
        <f aca="false">IF(Q$1="P",MAX(0,Q$2-$C947),IF(Q$1="C",MAX(0,$C947-Q$2)))</f>
        <v>0</v>
      </c>
      <c r="R947" s="103" t="n">
        <f aca="false">IF(R$1="P",MAX(0,R$2-$C947),IF(R$1="C",MAX(0,$C947-R$2)))</f>
        <v>0</v>
      </c>
      <c r="S947" s="103" t="n">
        <f aca="false">IF(S$1="P",MAX(0,S$2-$C947),IF(S$1="C",MAX(0,$C947-S$2)))</f>
        <v>0</v>
      </c>
      <c r="T947" s="104" t="n">
        <f aca="false">A947</f>
        <v>44</v>
      </c>
      <c r="U947" s="105" t="n">
        <f aca="false">VLOOKUP($B947,Gas!$B$3:$E$2506,2)</f>
        <v>3.19</v>
      </c>
      <c r="V947" s="46" t="n">
        <f aca="false">C947/U947</f>
        <v>11.6583072100313</v>
      </c>
      <c r="W947" s="99" t="n">
        <f aca="false">VLOOKUP($B947,Gas!$B$3:$E$2506,4)</f>
        <v>0.743615231138479</v>
      </c>
    </row>
    <row r="948" customFormat="false" ht="12.75" hidden="false" customHeight="false" outlineLevel="0" collapsed="false">
      <c r="A948" s="95" t="n">
        <f aca="false">MONTH(B948)+(YEAR(B948)-1998)*12</f>
        <v>44</v>
      </c>
      <c r="B948" s="114" t="n">
        <v>37127</v>
      </c>
      <c r="C948" s="115" t="n">
        <v>35.11</v>
      </c>
      <c r="D948" s="98" t="n">
        <f aca="false">LN(C948/C947)</f>
        <v>-0.0575539177566377</v>
      </c>
      <c r="E948" s="106" t="n">
        <f aca="false">STDEV(D939:D948)*SQRT(trade_day)</f>
        <v>6.79868602468858</v>
      </c>
      <c r="F948" s="97"/>
      <c r="G948" s="103" t="n">
        <f aca="false">IF(G$1="P",MAX(0,G$2-$C948),IF(G$1="C",MAX(0,$C948-G$2)))</f>
        <v>0</v>
      </c>
      <c r="H948" s="103" t="n">
        <f aca="false">IF(H$1="P",MAX(0,H$2-$C948),IF(H$1="C",MAX(0,$C948-H$2)))</f>
        <v>0</v>
      </c>
      <c r="I948" s="103" t="n">
        <f aca="false">IF(I$1="P",MAX(0,I$2-$C948),IF(I$1="C",MAX(0,$C948-I$2)))</f>
        <v>0</v>
      </c>
      <c r="J948" s="103" t="n">
        <f aca="false">IF(J$1="P",MAX(0,J$2-$C948),IF(J$1="C",MAX(0,$C948-J$2)))</f>
        <v>0</v>
      </c>
      <c r="K948" s="103" t="n">
        <f aca="false">IF(K$1="P",MAX(0,K$2-$C948),IF(K$1="C",MAX(0,$C948-K$2)))</f>
        <v>4.89</v>
      </c>
      <c r="L948" s="103" t="n">
        <f aca="false">IF(L$1="P",MAX(0,L$2-$C948),IF(L$1="C",MAX(0,$C948-L$2)))</f>
        <v>14.89</v>
      </c>
      <c r="M948" s="103" t="n">
        <f aca="false">IF(M$1="P",MAX(0,M$2-$C948),IF(M$1="C",MAX(0,$C948-M$2)))</f>
        <v>15.11</v>
      </c>
      <c r="N948" s="103" t="n">
        <f aca="false">IF(N$1="P",MAX(0,N$2-$C948),IF(N$1="C",MAX(0,$C948-N$2)))</f>
        <v>10.11</v>
      </c>
      <c r="O948" s="103" t="n">
        <f aca="false">IF(O$1="P",MAX(0,O$2-$C948),IF(O$1="C",MAX(0,$C948-O$2)))</f>
        <v>5.11</v>
      </c>
      <c r="P948" s="103" t="n">
        <f aca="false">IF(P$1="P",MAX(0,P$2-$C948),IF(P$1="C",MAX(0,$C948-P$2)))</f>
        <v>0.109999999999999</v>
      </c>
      <c r="Q948" s="103" t="n">
        <f aca="false">IF(Q$1="P",MAX(0,Q$2-$C948),IF(Q$1="C",MAX(0,$C948-Q$2)))</f>
        <v>0</v>
      </c>
      <c r="R948" s="103" t="n">
        <f aca="false">IF(R$1="P",MAX(0,R$2-$C948),IF(R$1="C",MAX(0,$C948-R$2)))</f>
        <v>0</v>
      </c>
      <c r="S948" s="103" t="n">
        <f aca="false">IF(S$1="P",MAX(0,S$2-$C948),IF(S$1="C",MAX(0,$C948-S$2)))</f>
        <v>0</v>
      </c>
      <c r="T948" s="104" t="n">
        <f aca="false">A948</f>
        <v>44</v>
      </c>
      <c r="U948" s="105" t="n">
        <f aca="false">VLOOKUP($B948,Gas!$B$3:$E$2506,2)</f>
        <v>2.86</v>
      </c>
      <c r="V948" s="46" t="n">
        <f aca="false">C948/U948</f>
        <v>12.2762237762238</v>
      </c>
      <c r="W948" s="99" t="n">
        <f aca="false">VLOOKUP($B948,Gas!$B$3:$E$2506,4)</f>
        <v>1.02260684097979</v>
      </c>
      <c r="X948" s="0" t="n">
        <f aca="false">CORREL(W927:W948,E927:E948)</f>
        <v>-0.29525344506288</v>
      </c>
    </row>
    <row r="949" customFormat="false" ht="12.75" hidden="false" customHeight="false" outlineLevel="0" collapsed="false">
      <c r="A949" s="95" t="n">
        <f aca="false">MONTH(B949)+(YEAR(B949)-1998)*12</f>
        <v>44</v>
      </c>
      <c r="B949" s="114" t="n">
        <v>37130</v>
      </c>
      <c r="C949" s="115" t="n">
        <v>36.68</v>
      </c>
      <c r="D949" s="98" t="n">
        <f aca="false">LN(C949/C948)</f>
        <v>0.0437456572079231</v>
      </c>
      <c r="E949" s="106" t="n">
        <f aca="false">STDEV(D940:D949)*SQRT(trade_day)</f>
        <v>1.04724139740284</v>
      </c>
      <c r="F949" s="97"/>
      <c r="G949" s="103" t="n">
        <f aca="false">IF(G$1="P",MAX(0,G$2-$C949),IF(G$1="C",MAX(0,$C949-G$2)))</f>
        <v>0</v>
      </c>
      <c r="H949" s="103" t="n">
        <f aca="false">IF(H$1="P",MAX(0,H$2-$C949),IF(H$1="C",MAX(0,$C949-H$2)))</f>
        <v>0</v>
      </c>
      <c r="I949" s="103" t="n">
        <f aca="false">IF(I$1="P",MAX(0,I$2-$C949),IF(I$1="C",MAX(0,$C949-I$2)))</f>
        <v>0</v>
      </c>
      <c r="J949" s="103" t="n">
        <f aca="false">IF(J$1="P",MAX(0,J$2-$C949),IF(J$1="C",MAX(0,$C949-J$2)))</f>
        <v>0</v>
      </c>
      <c r="K949" s="103" t="n">
        <f aca="false">IF(K$1="P",MAX(0,K$2-$C949),IF(K$1="C",MAX(0,$C949-K$2)))</f>
        <v>3.32</v>
      </c>
      <c r="L949" s="103" t="n">
        <f aca="false">IF(L$1="P",MAX(0,L$2-$C949),IF(L$1="C",MAX(0,$C949-L$2)))</f>
        <v>13.32</v>
      </c>
      <c r="M949" s="103" t="n">
        <f aca="false">IF(M$1="P",MAX(0,M$2-$C949),IF(M$1="C",MAX(0,$C949-M$2)))</f>
        <v>16.68</v>
      </c>
      <c r="N949" s="103" t="n">
        <f aca="false">IF(N$1="P",MAX(0,N$2-$C949),IF(N$1="C",MAX(0,$C949-N$2)))</f>
        <v>11.68</v>
      </c>
      <c r="O949" s="103" t="n">
        <f aca="false">IF(O$1="P",MAX(0,O$2-$C949),IF(O$1="C",MAX(0,$C949-O$2)))</f>
        <v>6.68</v>
      </c>
      <c r="P949" s="103" t="n">
        <f aca="false">IF(P$1="P",MAX(0,P$2-$C949),IF(P$1="C",MAX(0,$C949-P$2)))</f>
        <v>1.68</v>
      </c>
      <c r="Q949" s="103" t="n">
        <f aca="false">IF(Q$1="P",MAX(0,Q$2-$C949),IF(Q$1="C",MAX(0,$C949-Q$2)))</f>
        <v>0</v>
      </c>
      <c r="R949" s="103" t="n">
        <f aca="false">IF(R$1="P",MAX(0,R$2-$C949),IF(R$1="C",MAX(0,$C949-R$2)))</f>
        <v>0</v>
      </c>
      <c r="S949" s="103" t="n">
        <f aca="false">IF(S$1="P",MAX(0,S$2-$C949),IF(S$1="C",MAX(0,$C949-S$2)))</f>
        <v>0</v>
      </c>
      <c r="T949" s="104" t="n">
        <f aca="false">A949</f>
        <v>44</v>
      </c>
      <c r="U949" s="105" t="n">
        <f aca="false">VLOOKUP($B949,Gas!$B$3:$E$2506,2)</f>
        <v>2.77</v>
      </c>
      <c r="V949" s="46" t="n">
        <f aca="false">C949/U949</f>
        <v>13.2418772563177</v>
      </c>
      <c r="W949" s="99" t="n">
        <f aca="false">VLOOKUP($B949,Gas!$B$3:$E$2506,4)</f>
        <v>0.719546014624343</v>
      </c>
    </row>
    <row r="950" customFormat="false" ht="12.75" hidden="false" customHeight="false" outlineLevel="0" collapsed="false">
      <c r="A950" s="95" t="n">
        <f aca="false">MONTH(B950)+(YEAR(B950)-1998)*12</f>
        <v>44</v>
      </c>
      <c r="B950" s="114" t="n">
        <v>37131</v>
      </c>
      <c r="C950" s="115" t="n">
        <v>38.12</v>
      </c>
      <c r="D950" s="98" t="n">
        <f aca="false">LN(C950/C949)</f>
        <v>0.0385074313977372</v>
      </c>
      <c r="E950" s="106" t="n">
        <f aca="false">STDEV(D941:D950)*SQRT(trade_day)</f>
        <v>0.7777552895534</v>
      </c>
      <c r="F950" s="97"/>
      <c r="G950" s="103" t="n">
        <f aca="false">IF(G$1="P",MAX(0,G$2-$C950),IF(G$1="C",MAX(0,$C950-G$2)))</f>
        <v>0</v>
      </c>
      <c r="H950" s="103" t="n">
        <f aca="false">IF(H$1="P",MAX(0,H$2-$C950),IF(H$1="C",MAX(0,$C950-H$2)))</f>
        <v>0</v>
      </c>
      <c r="I950" s="103" t="n">
        <f aca="false">IF(I$1="P",MAX(0,I$2-$C950),IF(I$1="C",MAX(0,$C950-I$2)))</f>
        <v>0</v>
      </c>
      <c r="J950" s="103" t="n">
        <f aca="false">IF(J$1="P",MAX(0,J$2-$C950),IF(J$1="C",MAX(0,$C950-J$2)))</f>
        <v>0</v>
      </c>
      <c r="K950" s="103" t="n">
        <f aca="false">IF(K$1="P",MAX(0,K$2-$C950),IF(K$1="C",MAX(0,$C950-K$2)))</f>
        <v>1.88</v>
      </c>
      <c r="L950" s="103" t="n">
        <f aca="false">IF(L$1="P",MAX(0,L$2-$C950),IF(L$1="C",MAX(0,$C950-L$2)))</f>
        <v>11.88</v>
      </c>
      <c r="M950" s="103" t="n">
        <f aca="false">IF(M$1="P",MAX(0,M$2-$C950),IF(M$1="C",MAX(0,$C950-M$2)))</f>
        <v>18.12</v>
      </c>
      <c r="N950" s="103" t="n">
        <f aca="false">IF(N$1="P",MAX(0,N$2-$C950),IF(N$1="C",MAX(0,$C950-N$2)))</f>
        <v>13.12</v>
      </c>
      <c r="O950" s="103" t="n">
        <f aca="false">IF(O$1="P",MAX(0,O$2-$C950),IF(O$1="C",MAX(0,$C950-O$2)))</f>
        <v>8.12</v>
      </c>
      <c r="P950" s="103" t="n">
        <f aca="false">IF(P$1="P",MAX(0,P$2-$C950),IF(P$1="C",MAX(0,$C950-P$2)))</f>
        <v>3.12</v>
      </c>
      <c r="Q950" s="103" t="n">
        <f aca="false">IF(Q$1="P",MAX(0,Q$2-$C950),IF(Q$1="C",MAX(0,$C950-Q$2)))</f>
        <v>0</v>
      </c>
      <c r="R950" s="103" t="n">
        <f aca="false">IF(R$1="P",MAX(0,R$2-$C950),IF(R$1="C",MAX(0,$C950-R$2)))</f>
        <v>0</v>
      </c>
      <c r="S950" s="103" t="n">
        <f aca="false">IF(S$1="P",MAX(0,S$2-$C950),IF(S$1="C",MAX(0,$C950-S$2)))</f>
        <v>0</v>
      </c>
      <c r="T950" s="104" t="n">
        <f aca="false">A950</f>
        <v>44</v>
      </c>
      <c r="U950" s="105" t="n">
        <f aca="false">VLOOKUP($B950,Gas!$B$3:$E$2506,2)</f>
        <v>2.59</v>
      </c>
      <c r="V950" s="46" t="n">
        <f aca="false">C950/U950</f>
        <v>14.7181467181467</v>
      </c>
      <c r="W950" s="99" t="n">
        <f aca="false">VLOOKUP($B950,Gas!$B$3:$E$2506,4)</f>
        <v>0.729705032598545</v>
      </c>
    </row>
    <row r="951" customFormat="false" ht="12.75" hidden="false" customHeight="false" outlineLevel="0" collapsed="false">
      <c r="A951" s="95" t="n">
        <f aca="false">MONTH(B951)+(YEAR(B951)-1998)*12</f>
        <v>44</v>
      </c>
      <c r="B951" s="114" t="n">
        <v>37132</v>
      </c>
      <c r="C951" s="115" t="n">
        <v>38.82</v>
      </c>
      <c r="D951" s="98" t="n">
        <f aca="false">LN(C951/C950)</f>
        <v>0.018196498954863</v>
      </c>
      <c r="E951" s="106" t="n">
        <f aca="false">STDEV(D942:D951)*SQRT(trade_day)</f>
        <v>0.778638209246014</v>
      </c>
      <c r="F951" s="97"/>
      <c r="G951" s="103" t="n">
        <f aca="false">IF(G$1="P",MAX(0,G$2-$C951),IF(G$1="C",MAX(0,$C951-G$2)))</f>
        <v>0</v>
      </c>
      <c r="H951" s="103" t="n">
        <f aca="false">IF(H$1="P",MAX(0,H$2-$C951),IF(H$1="C",MAX(0,$C951-H$2)))</f>
        <v>0</v>
      </c>
      <c r="I951" s="103" t="n">
        <f aca="false">IF(I$1="P",MAX(0,I$2-$C951),IF(I$1="C",MAX(0,$C951-I$2)))</f>
        <v>0</v>
      </c>
      <c r="J951" s="103" t="n">
        <f aca="false">IF(J$1="P",MAX(0,J$2-$C951),IF(J$1="C",MAX(0,$C951-J$2)))</f>
        <v>0</v>
      </c>
      <c r="K951" s="103" t="n">
        <f aca="false">IF(K$1="P",MAX(0,K$2-$C951),IF(K$1="C",MAX(0,$C951-K$2)))</f>
        <v>1.18</v>
      </c>
      <c r="L951" s="103" t="n">
        <f aca="false">IF(L$1="P",MAX(0,L$2-$C951),IF(L$1="C",MAX(0,$C951-L$2)))</f>
        <v>11.18</v>
      </c>
      <c r="M951" s="103" t="n">
        <f aca="false">IF(M$1="P",MAX(0,M$2-$C951),IF(M$1="C",MAX(0,$C951-M$2)))</f>
        <v>18.82</v>
      </c>
      <c r="N951" s="103" t="n">
        <f aca="false">IF(N$1="P",MAX(0,N$2-$C951),IF(N$1="C",MAX(0,$C951-N$2)))</f>
        <v>13.82</v>
      </c>
      <c r="O951" s="103" t="n">
        <f aca="false">IF(O$1="P",MAX(0,O$2-$C951),IF(O$1="C",MAX(0,$C951-O$2)))</f>
        <v>8.82</v>
      </c>
      <c r="P951" s="103" t="n">
        <f aca="false">IF(P$1="P",MAX(0,P$2-$C951),IF(P$1="C",MAX(0,$C951-P$2)))</f>
        <v>3.82</v>
      </c>
      <c r="Q951" s="103" t="n">
        <f aca="false">IF(Q$1="P",MAX(0,Q$2-$C951),IF(Q$1="C",MAX(0,$C951-Q$2)))</f>
        <v>0</v>
      </c>
      <c r="R951" s="103" t="n">
        <f aca="false">IF(R$1="P",MAX(0,R$2-$C951),IF(R$1="C",MAX(0,$C951-R$2)))</f>
        <v>0</v>
      </c>
      <c r="S951" s="103" t="n">
        <f aca="false">IF(S$1="P",MAX(0,S$2-$C951),IF(S$1="C",MAX(0,$C951-S$2)))</f>
        <v>0</v>
      </c>
      <c r="T951" s="104" t="n">
        <f aca="false">A951</f>
        <v>44</v>
      </c>
      <c r="U951" s="105" t="n">
        <f aca="false">VLOOKUP($B951,Gas!$B$3:$E$2506,2)</f>
        <v>2.555</v>
      </c>
      <c r="V951" s="46" t="n">
        <f aca="false">C951/U951</f>
        <v>15.1937377690802</v>
      </c>
      <c r="W951" s="99" t="n">
        <f aca="false">VLOOKUP($B951,Gas!$B$3:$E$2506,4)</f>
        <v>0.717535082006715</v>
      </c>
    </row>
    <row r="952" customFormat="false" ht="12.75" hidden="false" customHeight="false" outlineLevel="0" collapsed="false">
      <c r="A952" s="95" t="n">
        <f aca="false">MONTH(B952)+(YEAR(B952)-1998)*12</f>
        <v>44</v>
      </c>
      <c r="B952" s="114" t="n">
        <v>37133</v>
      </c>
      <c r="C952" s="115" t="n">
        <v>38.51</v>
      </c>
      <c r="D952" s="98" t="n">
        <f aca="false">LN(C952/C951)</f>
        <v>-0.00801762991404679</v>
      </c>
      <c r="E952" s="106" t="n">
        <f aca="false">STDEV(D943:D952)*SQRT(trade_day)</f>
        <v>0.755278201699818</v>
      </c>
      <c r="F952" s="97"/>
      <c r="G952" s="103" t="n">
        <f aca="false">IF(G$1="P",MAX(0,G$2-$C952),IF(G$1="C",MAX(0,$C952-G$2)))</f>
        <v>0</v>
      </c>
      <c r="H952" s="103" t="n">
        <f aca="false">IF(H$1="P",MAX(0,H$2-$C952),IF(H$1="C",MAX(0,$C952-H$2)))</f>
        <v>0</v>
      </c>
      <c r="I952" s="103" t="n">
        <f aca="false">IF(I$1="P",MAX(0,I$2-$C952),IF(I$1="C",MAX(0,$C952-I$2)))</f>
        <v>0</v>
      </c>
      <c r="J952" s="103" t="n">
        <f aca="false">IF(J$1="P",MAX(0,J$2-$C952),IF(J$1="C",MAX(0,$C952-J$2)))</f>
        <v>0</v>
      </c>
      <c r="K952" s="103" t="n">
        <f aca="false">IF(K$1="P",MAX(0,K$2-$C952),IF(K$1="C",MAX(0,$C952-K$2)))</f>
        <v>1.49</v>
      </c>
      <c r="L952" s="103" t="n">
        <f aca="false">IF(L$1="P",MAX(0,L$2-$C952),IF(L$1="C",MAX(0,$C952-L$2)))</f>
        <v>11.49</v>
      </c>
      <c r="M952" s="103" t="n">
        <f aca="false">IF(M$1="P",MAX(0,M$2-$C952),IF(M$1="C",MAX(0,$C952-M$2)))</f>
        <v>18.51</v>
      </c>
      <c r="N952" s="103" t="n">
        <f aca="false">IF(N$1="P",MAX(0,N$2-$C952),IF(N$1="C",MAX(0,$C952-N$2)))</f>
        <v>13.51</v>
      </c>
      <c r="O952" s="103" t="n">
        <f aca="false">IF(O$1="P",MAX(0,O$2-$C952),IF(O$1="C",MAX(0,$C952-O$2)))</f>
        <v>8.51</v>
      </c>
      <c r="P952" s="103" t="n">
        <f aca="false">IF(P$1="P",MAX(0,P$2-$C952),IF(P$1="C",MAX(0,$C952-P$2)))</f>
        <v>3.51</v>
      </c>
      <c r="Q952" s="103" t="n">
        <f aca="false">IF(Q$1="P",MAX(0,Q$2-$C952),IF(Q$1="C",MAX(0,$C952-Q$2)))</f>
        <v>0</v>
      </c>
      <c r="R952" s="103" t="n">
        <f aca="false">IF(R$1="P",MAX(0,R$2-$C952),IF(R$1="C",MAX(0,$C952-R$2)))</f>
        <v>0</v>
      </c>
      <c r="S952" s="103" t="n">
        <f aca="false">IF(S$1="P",MAX(0,S$2-$C952),IF(S$1="C",MAX(0,$C952-S$2)))</f>
        <v>0</v>
      </c>
      <c r="T952" s="104" t="n">
        <f aca="false">A952</f>
        <v>44</v>
      </c>
      <c r="U952" s="105" t="n">
        <f aca="false">VLOOKUP($B952,Gas!$B$3:$E$2506,2)</f>
        <v>2.445</v>
      </c>
      <c r="V952" s="46" t="n">
        <f aca="false">C952/U952</f>
        <v>15.7505112474438</v>
      </c>
      <c r="W952" s="99" t="n">
        <f aca="false">VLOOKUP($B952,Gas!$B$3:$E$2506,4)</f>
        <v>0.708423933791154</v>
      </c>
    </row>
    <row r="953" customFormat="false" ht="12.75" hidden="false" customHeight="false" outlineLevel="0" collapsed="false">
      <c r="A953" s="95" t="n">
        <f aca="false">MONTH(B953)+(YEAR(B953)-1998)*12</f>
        <v>44</v>
      </c>
      <c r="B953" s="114" t="n">
        <v>37134</v>
      </c>
      <c r="C953" s="115" t="n">
        <v>38.68</v>
      </c>
      <c r="D953" s="98" t="n">
        <f aca="false">LN(C953/C952)</f>
        <v>0.00440472275827607</v>
      </c>
      <c r="E953" s="106" t="n">
        <f aca="false">STDEV(D944:D953)*SQRT(trade_day)</f>
        <v>0.634632393458965</v>
      </c>
      <c r="F953" s="97"/>
      <c r="G953" s="103" t="n">
        <f aca="false">IF(G$1="P",MAX(0,G$2-$C953),IF(G$1="C",MAX(0,$C953-G$2)))</f>
        <v>0</v>
      </c>
      <c r="H953" s="103" t="n">
        <f aca="false">IF(H$1="P",MAX(0,H$2-$C953),IF(H$1="C",MAX(0,$C953-H$2)))</f>
        <v>0</v>
      </c>
      <c r="I953" s="103" t="n">
        <f aca="false">IF(I$1="P",MAX(0,I$2-$C953),IF(I$1="C",MAX(0,$C953-I$2)))</f>
        <v>0</v>
      </c>
      <c r="J953" s="103" t="n">
        <f aca="false">IF(J$1="P",MAX(0,J$2-$C953),IF(J$1="C",MAX(0,$C953-J$2)))</f>
        <v>0</v>
      </c>
      <c r="K953" s="103" t="n">
        <f aca="false">IF(K$1="P",MAX(0,K$2-$C953),IF(K$1="C",MAX(0,$C953-K$2)))</f>
        <v>1.32</v>
      </c>
      <c r="L953" s="103" t="n">
        <f aca="false">IF(L$1="P",MAX(0,L$2-$C953),IF(L$1="C",MAX(0,$C953-L$2)))</f>
        <v>11.32</v>
      </c>
      <c r="M953" s="103" t="n">
        <f aca="false">IF(M$1="P",MAX(0,M$2-$C953),IF(M$1="C",MAX(0,$C953-M$2)))</f>
        <v>18.68</v>
      </c>
      <c r="N953" s="103" t="n">
        <f aca="false">IF(N$1="P",MAX(0,N$2-$C953),IF(N$1="C",MAX(0,$C953-N$2)))</f>
        <v>13.68</v>
      </c>
      <c r="O953" s="103" t="n">
        <f aca="false">IF(O$1="P",MAX(0,O$2-$C953),IF(O$1="C",MAX(0,$C953-O$2)))</f>
        <v>8.68</v>
      </c>
      <c r="P953" s="103" t="n">
        <f aca="false">IF(P$1="P",MAX(0,P$2-$C953),IF(P$1="C",MAX(0,$C953-P$2)))</f>
        <v>3.68</v>
      </c>
      <c r="Q953" s="103" t="n">
        <f aca="false">IF(Q$1="P",MAX(0,Q$2-$C953),IF(Q$1="C",MAX(0,$C953-Q$2)))</f>
        <v>0</v>
      </c>
      <c r="R953" s="103" t="n">
        <f aca="false">IF(R$1="P",MAX(0,R$2-$C953),IF(R$1="C",MAX(0,$C953-R$2)))</f>
        <v>0</v>
      </c>
      <c r="S953" s="103" t="n">
        <f aca="false">IF(S$1="P",MAX(0,S$2-$C953),IF(S$1="C",MAX(0,$C953-S$2)))</f>
        <v>0</v>
      </c>
      <c r="T953" s="104" t="n">
        <f aca="false">A953</f>
        <v>44</v>
      </c>
      <c r="U953" s="105" t="n">
        <f aca="false">VLOOKUP($B953,Gas!$B$3:$E$2506,2)</f>
        <v>2.46</v>
      </c>
      <c r="V953" s="46" t="n">
        <f aca="false">C953/U953</f>
        <v>15.7235772357724</v>
      </c>
      <c r="W953" s="99" t="n">
        <f aca="false">VLOOKUP($B953,Gas!$B$3:$E$2506,4)</f>
        <v>0.737579045912471</v>
      </c>
    </row>
    <row r="954" customFormat="false" ht="12.75" hidden="false" customHeight="false" outlineLevel="0" collapsed="false">
      <c r="A954" s="95" t="n">
        <f aca="false">MONTH(B954)+(YEAR(B954)-1998)*12</f>
        <v>45</v>
      </c>
      <c r="B954" s="114" t="n">
        <v>37138</v>
      </c>
      <c r="C954" s="115" t="n">
        <v>37.09</v>
      </c>
      <c r="D954" s="98" t="n">
        <f aca="false">LN(C954/C953)</f>
        <v>-0.0419752790835941</v>
      </c>
      <c r="E954" s="106" t="n">
        <f aca="false">STDEV(D945:D954)*SQRT(trade_day)</f>
        <v>0.558742803198023</v>
      </c>
      <c r="F954" s="97"/>
      <c r="G954" s="103" t="n">
        <f aca="false">IF(G$1="P",MAX(0,G$2-$C954),IF(G$1="C",MAX(0,$C954-G$2)))</f>
        <v>0</v>
      </c>
      <c r="H954" s="103" t="n">
        <f aca="false">IF(H$1="P",MAX(0,H$2-$C954),IF(H$1="C",MAX(0,$C954-H$2)))</f>
        <v>0</v>
      </c>
      <c r="I954" s="103" t="n">
        <f aca="false">IF(I$1="P",MAX(0,I$2-$C954),IF(I$1="C",MAX(0,$C954-I$2)))</f>
        <v>0</v>
      </c>
      <c r="J954" s="103" t="n">
        <f aca="false">IF(J$1="P",MAX(0,J$2-$C954),IF(J$1="C",MAX(0,$C954-J$2)))</f>
        <v>0</v>
      </c>
      <c r="K954" s="103" t="n">
        <f aca="false">IF(K$1="P",MAX(0,K$2-$C954),IF(K$1="C",MAX(0,$C954-K$2)))</f>
        <v>2.91</v>
      </c>
      <c r="L954" s="103" t="n">
        <f aca="false">IF(L$1="P",MAX(0,L$2-$C954),IF(L$1="C",MAX(0,$C954-L$2)))</f>
        <v>12.91</v>
      </c>
      <c r="M954" s="103" t="n">
        <f aca="false">IF(M$1="P",MAX(0,M$2-$C954),IF(M$1="C",MAX(0,$C954-M$2)))</f>
        <v>17.09</v>
      </c>
      <c r="N954" s="103" t="n">
        <f aca="false">IF(N$1="P",MAX(0,N$2-$C954),IF(N$1="C",MAX(0,$C954-N$2)))</f>
        <v>12.09</v>
      </c>
      <c r="O954" s="103" t="n">
        <f aca="false">IF(O$1="P",MAX(0,O$2-$C954),IF(O$1="C",MAX(0,$C954-O$2)))</f>
        <v>7.09</v>
      </c>
      <c r="P954" s="103" t="n">
        <f aca="false">IF(P$1="P",MAX(0,P$2-$C954),IF(P$1="C",MAX(0,$C954-P$2)))</f>
        <v>2.09</v>
      </c>
      <c r="Q954" s="103" t="n">
        <f aca="false">IF(Q$1="P",MAX(0,Q$2-$C954),IF(Q$1="C",MAX(0,$C954-Q$2)))</f>
        <v>0</v>
      </c>
      <c r="R954" s="103" t="n">
        <f aca="false">IF(R$1="P",MAX(0,R$2-$C954),IF(R$1="C",MAX(0,$C954-R$2)))</f>
        <v>0</v>
      </c>
      <c r="S954" s="103" t="n">
        <f aca="false">IF(S$1="P",MAX(0,S$2-$C954),IF(S$1="C",MAX(0,$C954-S$2)))</f>
        <v>0</v>
      </c>
      <c r="T954" s="104" t="n">
        <f aca="false">A954</f>
        <v>45</v>
      </c>
      <c r="U954" s="105" t="n">
        <f aca="false">VLOOKUP($B954,Gas!$B$3:$E$2506,2)</f>
        <v>2.15</v>
      </c>
      <c r="V954" s="46" t="n">
        <f aca="false">C954/U954</f>
        <v>17.2511627906977</v>
      </c>
      <c r="W954" s="99" t="n">
        <f aca="false">VLOOKUP($B954,Gas!$B$3:$E$2506,4)</f>
        <v>0.86374279855346</v>
      </c>
    </row>
    <row r="955" customFormat="false" ht="12.75" hidden="false" customHeight="false" outlineLevel="0" collapsed="false">
      <c r="A955" s="95" t="n">
        <f aca="false">MONTH(B955)+(YEAR(B955)-1998)*12</f>
        <v>45</v>
      </c>
      <c r="B955" s="114" t="n">
        <v>37139</v>
      </c>
      <c r="C955" s="115" t="n">
        <v>31.67</v>
      </c>
      <c r="D955" s="98" t="n">
        <f aca="false">LN(C955/C954)</f>
        <v>-0.157977530950951</v>
      </c>
      <c r="E955" s="106" t="n">
        <f aca="false">STDEV(D946:D955)*SQRT(trade_day)</f>
        <v>0.9416824949253</v>
      </c>
      <c r="F955" s="97"/>
      <c r="G955" s="103" t="n">
        <f aca="false">IF(G$1="P",MAX(0,G$2-$C955),IF(G$1="C",MAX(0,$C955-G$2)))</f>
        <v>0</v>
      </c>
      <c r="H955" s="103" t="n">
        <f aca="false">IF(H$1="P",MAX(0,H$2-$C955),IF(H$1="C",MAX(0,$C955-H$2)))</f>
        <v>0</v>
      </c>
      <c r="I955" s="103" t="n">
        <f aca="false">IF(I$1="P",MAX(0,I$2-$C955),IF(I$1="C",MAX(0,$C955-I$2)))</f>
        <v>0</v>
      </c>
      <c r="J955" s="103" t="n">
        <f aca="false">IF(J$1="P",MAX(0,J$2-$C955),IF(J$1="C",MAX(0,$C955-J$2)))</f>
        <v>3.33</v>
      </c>
      <c r="K955" s="103" t="n">
        <f aca="false">IF(K$1="P",MAX(0,K$2-$C955),IF(K$1="C",MAX(0,$C955-K$2)))</f>
        <v>8.33</v>
      </c>
      <c r="L955" s="103" t="n">
        <f aca="false">IF(L$1="P",MAX(0,L$2-$C955),IF(L$1="C",MAX(0,$C955-L$2)))</f>
        <v>18.33</v>
      </c>
      <c r="M955" s="103" t="n">
        <f aca="false">IF(M$1="P",MAX(0,M$2-$C955),IF(M$1="C",MAX(0,$C955-M$2)))</f>
        <v>11.67</v>
      </c>
      <c r="N955" s="103" t="n">
        <f aca="false">IF(N$1="P",MAX(0,N$2-$C955),IF(N$1="C",MAX(0,$C955-N$2)))</f>
        <v>6.67</v>
      </c>
      <c r="O955" s="103" t="n">
        <f aca="false">IF(O$1="P",MAX(0,O$2-$C955),IF(O$1="C",MAX(0,$C955-O$2)))</f>
        <v>1.67</v>
      </c>
      <c r="P955" s="103" t="n">
        <f aca="false">IF(P$1="P",MAX(0,P$2-$C955),IF(P$1="C",MAX(0,$C955-P$2)))</f>
        <v>0</v>
      </c>
      <c r="Q955" s="103" t="n">
        <f aca="false">IF(Q$1="P",MAX(0,Q$2-$C955),IF(Q$1="C",MAX(0,$C955-Q$2)))</f>
        <v>0</v>
      </c>
      <c r="R955" s="103" t="n">
        <f aca="false">IF(R$1="P",MAX(0,R$2-$C955),IF(R$1="C",MAX(0,$C955-R$2)))</f>
        <v>0</v>
      </c>
      <c r="S955" s="103" t="n">
        <f aca="false">IF(S$1="P",MAX(0,S$2-$C955),IF(S$1="C",MAX(0,$C955-S$2)))</f>
        <v>0</v>
      </c>
      <c r="T955" s="104" t="n">
        <f aca="false">A955</f>
        <v>45</v>
      </c>
      <c r="U955" s="105" t="n">
        <f aca="false">VLOOKUP($B955,Gas!$B$3:$E$2506,2)</f>
        <v>2.2</v>
      </c>
      <c r="V955" s="46" t="n">
        <f aca="false">C955/U955</f>
        <v>14.3954545454545</v>
      </c>
      <c r="W955" s="99" t="n">
        <f aca="false">VLOOKUP($B955,Gas!$B$3:$E$2506,4)</f>
        <v>0.901437925998155</v>
      </c>
    </row>
    <row r="956" customFormat="false" ht="12.75" hidden="false" customHeight="false" outlineLevel="0" collapsed="false">
      <c r="A956" s="95" t="n">
        <f aca="false">MONTH(B956)+(YEAR(B956)-1998)*12</f>
        <v>45</v>
      </c>
      <c r="B956" s="114" t="n">
        <v>37140</v>
      </c>
      <c r="C956" s="115" t="n">
        <v>32.79</v>
      </c>
      <c r="D956" s="98" t="n">
        <f aca="false">LN(C956/C955)</f>
        <v>0.0347537303060085</v>
      </c>
      <c r="E956" s="106" t="n">
        <f aca="false">STDEV(D947:D956)*SQRT(trade_day)</f>
        <v>0.977005886838643</v>
      </c>
      <c r="F956" s="97"/>
      <c r="G956" s="103" t="n">
        <f aca="false">IF(G$1="P",MAX(0,G$2-$C956),IF(G$1="C",MAX(0,$C956-G$2)))</f>
        <v>0</v>
      </c>
      <c r="H956" s="103" t="n">
        <f aca="false">IF(H$1="P",MAX(0,H$2-$C956),IF(H$1="C",MAX(0,$C956-H$2)))</f>
        <v>0</v>
      </c>
      <c r="I956" s="103" t="n">
        <f aca="false">IF(I$1="P",MAX(0,I$2-$C956),IF(I$1="C",MAX(0,$C956-I$2)))</f>
        <v>0</v>
      </c>
      <c r="J956" s="103" t="n">
        <f aca="false">IF(J$1="P",MAX(0,J$2-$C956),IF(J$1="C",MAX(0,$C956-J$2)))</f>
        <v>2.21</v>
      </c>
      <c r="K956" s="103" t="n">
        <f aca="false">IF(K$1="P",MAX(0,K$2-$C956),IF(K$1="C",MAX(0,$C956-K$2)))</f>
        <v>7.21</v>
      </c>
      <c r="L956" s="103" t="n">
        <f aca="false">IF(L$1="P",MAX(0,L$2-$C956),IF(L$1="C",MAX(0,$C956-L$2)))</f>
        <v>17.21</v>
      </c>
      <c r="M956" s="103" t="n">
        <f aca="false">IF(M$1="P",MAX(0,M$2-$C956),IF(M$1="C",MAX(0,$C956-M$2)))</f>
        <v>12.79</v>
      </c>
      <c r="N956" s="103" t="n">
        <f aca="false">IF(N$1="P",MAX(0,N$2-$C956),IF(N$1="C",MAX(0,$C956-N$2)))</f>
        <v>7.79</v>
      </c>
      <c r="O956" s="103" t="n">
        <f aca="false">IF(O$1="P",MAX(0,O$2-$C956),IF(O$1="C",MAX(0,$C956-O$2)))</f>
        <v>2.79</v>
      </c>
      <c r="P956" s="103" t="n">
        <f aca="false">IF(P$1="P",MAX(0,P$2-$C956),IF(P$1="C",MAX(0,$C956-P$2)))</f>
        <v>0</v>
      </c>
      <c r="Q956" s="103" t="n">
        <f aca="false">IF(Q$1="P",MAX(0,Q$2-$C956),IF(Q$1="C",MAX(0,$C956-Q$2)))</f>
        <v>0</v>
      </c>
      <c r="R956" s="103" t="n">
        <f aca="false">IF(R$1="P",MAX(0,R$2-$C956),IF(R$1="C",MAX(0,$C956-R$2)))</f>
        <v>0</v>
      </c>
      <c r="S956" s="103" t="n">
        <f aca="false">IF(S$1="P",MAX(0,S$2-$C956),IF(S$1="C",MAX(0,$C956-S$2)))</f>
        <v>0</v>
      </c>
      <c r="T956" s="104" t="n">
        <f aca="false">A956</f>
        <v>45</v>
      </c>
      <c r="U956" s="105" t="n">
        <f aca="false">VLOOKUP($B956,Gas!$B$3:$E$2506,2)</f>
        <v>2.335</v>
      </c>
      <c r="V956" s="46" t="n">
        <f aca="false">C956/U956</f>
        <v>14.0428265524625</v>
      </c>
      <c r="W956" s="99" t="n">
        <f aca="false">VLOOKUP($B956,Gas!$B$3:$E$2506,4)</f>
        <v>1.02632211290975</v>
      </c>
    </row>
    <row r="957" customFormat="false" ht="12.75" hidden="false" customHeight="false" outlineLevel="0" collapsed="false">
      <c r="A957" s="95" t="n">
        <f aca="false">MONTH(B957)+(YEAR(B957)-1998)*12</f>
        <v>45</v>
      </c>
      <c r="B957" s="114" t="n">
        <v>37141</v>
      </c>
      <c r="C957" s="115" t="n">
        <v>33.05</v>
      </c>
      <c r="D957" s="98" t="n">
        <f aca="false">LN(C957/C956)</f>
        <v>0.00789797544113844</v>
      </c>
      <c r="E957" s="106" t="n">
        <f aca="false">STDEV(D948:D957)*SQRT(trade_day)</f>
        <v>0.967814634774309</v>
      </c>
      <c r="F957" s="97"/>
      <c r="G957" s="103" t="n">
        <f aca="false">IF(G$1="P",MAX(0,G$2-$C957),IF(G$1="C",MAX(0,$C957-G$2)))</f>
        <v>0</v>
      </c>
      <c r="H957" s="103" t="n">
        <f aca="false">IF(H$1="P",MAX(0,H$2-$C957),IF(H$1="C",MAX(0,$C957-H$2)))</f>
        <v>0</v>
      </c>
      <c r="I957" s="103" t="n">
        <f aca="false">IF(I$1="P",MAX(0,I$2-$C957),IF(I$1="C",MAX(0,$C957-I$2)))</f>
        <v>0</v>
      </c>
      <c r="J957" s="103" t="n">
        <f aca="false">IF(J$1="P",MAX(0,J$2-$C957),IF(J$1="C",MAX(0,$C957-J$2)))</f>
        <v>1.95</v>
      </c>
      <c r="K957" s="103" t="n">
        <f aca="false">IF(K$1="P",MAX(0,K$2-$C957),IF(K$1="C",MAX(0,$C957-K$2)))</f>
        <v>6.95</v>
      </c>
      <c r="L957" s="103" t="n">
        <f aca="false">IF(L$1="P",MAX(0,L$2-$C957),IF(L$1="C",MAX(0,$C957-L$2)))</f>
        <v>16.95</v>
      </c>
      <c r="M957" s="103" t="n">
        <f aca="false">IF(M$1="P",MAX(0,M$2-$C957),IF(M$1="C",MAX(0,$C957-M$2)))</f>
        <v>13.05</v>
      </c>
      <c r="N957" s="103" t="n">
        <f aca="false">IF(N$1="P",MAX(0,N$2-$C957),IF(N$1="C",MAX(0,$C957-N$2)))</f>
        <v>8.05</v>
      </c>
      <c r="O957" s="103" t="n">
        <f aca="false">IF(O$1="P",MAX(0,O$2-$C957),IF(O$1="C",MAX(0,$C957-O$2)))</f>
        <v>3.05</v>
      </c>
      <c r="P957" s="103" t="n">
        <f aca="false">IF(P$1="P",MAX(0,P$2-$C957),IF(P$1="C",MAX(0,$C957-P$2)))</f>
        <v>0</v>
      </c>
      <c r="Q957" s="103" t="n">
        <f aca="false">IF(Q$1="P",MAX(0,Q$2-$C957),IF(Q$1="C",MAX(0,$C957-Q$2)))</f>
        <v>0</v>
      </c>
      <c r="R957" s="103" t="n">
        <f aca="false">IF(R$1="P",MAX(0,R$2-$C957),IF(R$1="C",MAX(0,$C957-R$2)))</f>
        <v>0</v>
      </c>
      <c r="S957" s="103" t="n">
        <f aca="false">IF(S$1="P",MAX(0,S$2-$C957),IF(S$1="C",MAX(0,$C957-S$2)))</f>
        <v>0</v>
      </c>
      <c r="T957" s="104" t="n">
        <f aca="false">A957</f>
        <v>45</v>
      </c>
      <c r="U957" s="105" t="n">
        <f aca="false">VLOOKUP($B957,Gas!$B$3:$E$2506,2)</f>
        <v>2.4</v>
      </c>
      <c r="V957" s="46" t="n">
        <f aca="false">C957/U957</f>
        <v>13.7708333333333</v>
      </c>
      <c r="W957" s="99" t="n">
        <f aca="false">VLOOKUP($B957,Gas!$B$3:$E$2506,4)</f>
        <v>0.997820068828805</v>
      </c>
    </row>
    <row r="958" customFormat="false" ht="12.75" hidden="false" customHeight="false" outlineLevel="0" collapsed="false">
      <c r="A958" s="95" t="n">
        <f aca="false">MONTH(B958)+(YEAR(B958)-1998)*12</f>
        <v>45</v>
      </c>
      <c r="B958" s="114" t="n">
        <v>37144</v>
      </c>
      <c r="C958" s="115" t="n">
        <v>34.15</v>
      </c>
      <c r="D958" s="98" t="n">
        <f aca="false">LN(C958/C957)</f>
        <v>0.0327410197191039</v>
      </c>
      <c r="E958" s="106" t="n">
        <f aca="false">STDEV(D949:D958)*SQRT(trade_day)</f>
        <v>0.954455067445351</v>
      </c>
      <c r="F958" s="97"/>
      <c r="G958" s="103" t="n">
        <f aca="false">IF(G$1="P",MAX(0,G$2-$C958),IF(G$1="C",MAX(0,$C958-G$2)))</f>
        <v>0</v>
      </c>
      <c r="H958" s="103" t="n">
        <f aca="false">IF(H$1="P",MAX(0,H$2-$C958),IF(H$1="C",MAX(0,$C958-H$2)))</f>
        <v>0</v>
      </c>
      <c r="I958" s="103" t="n">
        <f aca="false">IF(I$1="P",MAX(0,I$2-$C958),IF(I$1="C",MAX(0,$C958-I$2)))</f>
        <v>0</v>
      </c>
      <c r="J958" s="103" t="n">
        <f aca="false">IF(J$1="P",MAX(0,J$2-$C958),IF(J$1="C",MAX(0,$C958-J$2)))</f>
        <v>0.850000000000001</v>
      </c>
      <c r="K958" s="103" t="n">
        <f aca="false">IF(K$1="P",MAX(0,K$2-$C958),IF(K$1="C",MAX(0,$C958-K$2)))</f>
        <v>5.85</v>
      </c>
      <c r="L958" s="103" t="n">
        <f aca="false">IF(L$1="P",MAX(0,L$2-$C958),IF(L$1="C",MAX(0,$C958-L$2)))</f>
        <v>15.85</v>
      </c>
      <c r="M958" s="103" t="n">
        <f aca="false">IF(M$1="P",MAX(0,M$2-$C958),IF(M$1="C",MAX(0,$C958-M$2)))</f>
        <v>14.15</v>
      </c>
      <c r="N958" s="103" t="n">
        <f aca="false">IF(N$1="P",MAX(0,N$2-$C958),IF(N$1="C",MAX(0,$C958-N$2)))</f>
        <v>9.15</v>
      </c>
      <c r="O958" s="103" t="n">
        <f aca="false">IF(O$1="P",MAX(0,O$2-$C958),IF(O$1="C",MAX(0,$C958-O$2)))</f>
        <v>4.15</v>
      </c>
      <c r="P958" s="103" t="n">
        <f aca="false">IF(P$1="P",MAX(0,P$2-$C958),IF(P$1="C",MAX(0,$C958-P$2)))</f>
        <v>0</v>
      </c>
      <c r="Q958" s="103" t="n">
        <f aca="false">IF(Q$1="P",MAX(0,Q$2-$C958),IF(Q$1="C",MAX(0,$C958-Q$2)))</f>
        <v>0</v>
      </c>
      <c r="R958" s="103" t="n">
        <f aca="false">IF(R$1="P",MAX(0,R$2-$C958),IF(R$1="C",MAX(0,$C958-R$2)))</f>
        <v>0</v>
      </c>
      <c r="S958" s="103" t="n">
        <f aca="false">IF(S$1="P",MAX(0,S$2-$C958),IF(S$1="C",MAX(0,$C958-S$2)))</f>
        <v>0</v>
      </c>
      <c r="T958" s="104" t="n">
        <f aca="false">A958</f>
        <v>45</v>
      </c>
      <c r="U958" s="105" t="n">
        <f aca="false">VLOOKUP($B958,Gas!$B$3:$E$2506,2)</f>
        <v>2.345</v>
      </c>
      <c r="V958" s="46" t="n">
        <f aca="false">C958/U958</f>
        <v>14.5628997867804</v>
      </c>
      <c r="W958" s="99" t="n">
        <f aca="false">VLOOKUP($B958,Gas!$B$3:$E$2506,4)</f>
        <v>0.97165972644985</v>
      </c>
    </row>
    <row r="959" customFormat="false" ht="12.75" hidden="false" customHeight="false" outlineLevel="0" collapsed="false">
      <c r="A959" s="95" t="n">
        <f aca="false">MONTH(B959)+(YEAR(B959)-1998)*12</f>
        <v>45</v>
      </c>
      <c r="B959" s="114" t="n">
        <v>37145</v>
      </c>
      <c r="C959" s="115" t="n">
        <v>33.36</v>
      </c>
      <c r="D959" s="98" t="n">
        <f aca="false">LN(C959/C958)</f>
        <v>-0.0234050085262531</v>
      </c>
      <c r="E959" s="106" t="n">
        <f aca="false">STDEV(D950:D959)*SQRT(trade_day)</f>
        <v>0.922049390508004</v>
      </c>
      <c r="F959" s="97"/>
      <c r="G959" s="103" t="n">
        <f aca="false">IF(G$1="P",MAX(0,G$2-$C959),IF(G$1="C",MAX(0,$C959-G$2)))</f>
        <v>0</v>
      </c>
      <c r="H959" s="103" t="n">
        <f aca="false">IF(H$1="P",MAX(0,H$2-$C959),IF(H$1="C",MAX(0,$C959-H$2)))</f>
        <v>0</v>
      </c>
      <c r="I959" s="103" t="n">
        <f aca="false">IF(I$1="P",MAX(0,I$2-$C959),IF(I$1="C",MAX(0,$C959-I$2)))</f>
        <v>0</v>
      </c>
      <c r="J959" s="103" t="n">
        <f aca="false">IF(J$1="P",MAX(0,J$2-$C959),IF(J$1="C",MAX(0,$C959-J$2)))</f>
        <v>1.64</v>
      </c>
      <c r="K959" s="103" t="n">
        <f aca="false">IF(K$1="P",MAX(0,K$2-$C959),IF(K$1="C",MAX(0,$C959-K$2)))</f>
        <v>6.64</v>
      </c>
      <c r="L959" s="103" t="n">
        <f aca="false">IF(L$1="P",MAX(0,L$2-$C959),IF(L$1="C",MAX(0,$C959-L$2)))</f>
        <v>16.64</v>
      </c>
      <c r="M959" s="103" t="n">
        <f aca="false">IF(M$1="P",MAX(0,M$2-$C959),IF(M$1="C",MAX(0,$C959-M$2)))</f>
        <v>13.36</v>
      </c>
      <c r="N959" s="103" t="n">
        <f aca="false">IF(N$1="P",MAX(0,N$2-$C959),IF(N$1="C",MAX(0,$C959-N$2)))</f>
        <v>8.36</v>
      </c>
      <c r="O959" s="103" t="n">
        <f aca="false">IF(O$1="P",MAX(0,O$2-$C959),IF(O$1="C",MAX(0,$C959-O$2)))</f>
        <v>3.36</v>
      </c>
      <c r="P959" s="103" t="n">
        <f aca="false">IF(P$1="P",MAX(0,P$2-$C959),IF(P$1="C",MAX(0,$C959-P$2)))</f>
        <v>0</v>
      </c>
      <c r="Q959" s="103" t="n">
        <f aca="false">IF(Q$1="P",MAX(0,Q$2-$C959),IF(Q$1="C",MAX(0,$C959-Q$2)))</f>
        <v>0</v>
      </c>
      <c r="R959" s="103" t="n">
        <f aca="false">IF(R$1="P",MAX(0,R$2-$C959),IF(R$1="C",MAX(0,$C959-R$2)))</f>
        <v>0</v>
      </c>
      <c r="S959" s="103" t="n">
        <f aca="false">IF(S$1="P",MAX(0,S$2-$C959),IF(S$1="C",MAX(0,$C959-S$2)))</f>
        <v>0</v>
      </c>
      <c r="T959" s="104" t="n">
        <f aca="false">A959</f>
        <v>45</v>
      </c>
      <c r="U959" s="105" t="n">
        <f aca="false">VLOOKUP($B959,Gas!$B$3:$E$2506,2)</f>
        <v>2.385</v>
      </c>
      <c r="V959" s="46" t="n">
        <f aca="false">C959/U959</f>
        <v>13.9874213836478</v>
      </c>
      <c r="W959" s="99" t="n">
        <f aca="false">VLOOKUP($B959,Gas!$B$3:$E$2506,4)</f>
        <v>0.430823694380148</v>
      </c>
    </row>
    <row r="960" customFormat="false" ht="12.75" hidden="false" customHeight="false" outlineLevel="0" collapsed="false">
      <c r="A960" s="95" t="n">
        <f aca="false">MONTH(B960)+(YEAR(B960)-1998)*12</f>
        <v>45</v>
      </c>
      <c r="B960" s="114" t="n">
        <v>37146</v>
      </c>
      <c r="C960" s="115" t="n">
        <v>28.38</v>
      </c>
      <c r="D960" s="98" t="n">
        <f aca="false">LN(C960/C959)</f>
        <v>-0.161672905758649</v>
      </c>
      <c r="E960" s="106" t="n">
        <f aca="false">STDEV(D951:D960)*SQRT(trade_day)</f>
        <v>1.14813868225183</v>
      </c>
      <c r="F960" s="97"/>
      <c r="G960" s="103" t="n">
        <f aca="false">IF(G$1="P",MAX(0,G$2-$C960),IF(G$1="C",MAX(0,$C960-G$2)))</f>
        <v>0</v>
      </c>
      <c r="H960" s="103" t="n">
        <f aca="false">IF(H$1="P",MAX(0,H$2-$C960),IF(H$1="C",MAX(0,$C960-H$2)))</f>
        <v>0</v>
      </c>
      <c r="I960" s="103" t="n">
        <f aca="false">IF(I$1="P",MAX(0,I$2-$C960),IF(I$1="C",MAX(0,$C960-I$2)))</f>
        <v>1.62</v>
      </c>
      <c r="J960" s="103" t="n">
        <f aca="false">IF(J$1="P",MAX(0,J$2-$C960),IF(J$1="C",MAX(0,$C960-J$2)))</f>
        <v>6.62</v>
      </c>
      <c r="K960" s="103" t="n">
        <f aca="false">IF(K$1="P",MAX(0,K$2-$C960),IF(K$1="C",MAX(0,$C960-K$2)))</f>
        <v>11.62</v>
      </c>
      <c r="L960" s="103" t="n">
        <f aca="false">IF(L$1="P",MAX(0,L$2-$C960),IF(L$1="C",MAX(0,$C960-L$2)))</f>
        <v>21.62</v>
      </c>
      <c r="M960" s="103" t="n">
        <f aca="false">IF(M$1="P",MAX(0,M$2-$C960),IF(M$1="C",MAX(0,$C960-M$2)))</f>
        <v>8.38</v>
      </c>
      <c r="N960" s="103" t="n">
        <f aca="false">IF(N$1="P",MAX(0,N$2-$C960),IF(N$1="C",MAX(0,$C960-N$2)))</f>
        <v>3.38</v>
      </c>
      <c r="O960" s="103" t="n">
        <f aca="false">IF(O$1="P",MAX(0,O$2-$C960),IF(O$1="C",MAX(0,$C960-O$2)))</f>
        <v>0</v>
      </c>
      <c r="P960" s="103" t="n">
        <f aca="false">IF(P$1="P",MAX(0,P$2-$C960),IF(P$1="C",MAX(0,$C960-P$2)))</f>
        <v>0</v>
      </c>
      <c r="Q960" s="103" t="n">
        <f aca="false">IF(Q$1="P",MAX(0,Q$2-$C960),IF(Q$1="C",MAX(0,$C960-Q$2)))</f>
        <v>0</v>
      </c>
      <c r="R960" s="103" t="n">
        <f aca="false">IF(R$1="P",MAX(0,R$2-$C960),IF(R$1="C",MAX(0,$C960-R$2)))</f>
        <v>0</v>
      </c>
      <c r="S960" s="103" t="n">
        <f aca="false">IF(S$1="P",MAX(0,S$2-$C960),IF(S$1="C",MAX(0,$C960-S$2)))</f>
        <v>0</v>
      </c>
      <c r="T960" s="104" t="n">
        <f aca="false">A960</f>
        <v>45</v>
      </c>
      <c r="U960" s="105" t="n">
        <f aca="false">VLOOKUP($B960,Gas!$B$3:$E$2506,2)</f>
        <v>2.44</v>
      </c>
      <c r="V960" s="46" t="n">
        <f aca="false">C960/U960</f>
        <v>11.6311475409836</v>
      </c>
      <c r="W960" s="99" t="n">
        <f aca="false">VLOOKUP($B960,Gas!$B$3:$E$2506,4)</f>
        <v>0.430579784574189</v>
      </c>
    </row>
    <row r="961" customFormat="false" ht="12.75" hidden="false" customHeight="false" outlineLevel="0" collapsed="false">
      <c r="A961" s="95" t="n">
        <f aca="false">MONTH(B961)+(YEAR(B961)-1998)*12</f>
        <v>45</v>
      </c>
      <c r="B961" s="114" t="n">
        <v>37147</v>
      </c>
      <c r="C961" s="115" t="n">
        <v>28.59</v>
      </c>
      <c r="D961" s="98" t="n">
        <f aca="false">LN(C961/C960)</f>
        <v>0.00737233460232381</v>
      </c>
      <c r="E961" s="106" t="n">
        <f aca="false">STDEV(D952:D961)*SQRT(trade_day)</f>
        <v>1.13686687659414</v>
      </c>
      <c r="F961" s="97"/>
      <c r="G961" s="103" t="n">
        <f aca="false">IF(G$1="P",MAX(0,G$2-$C961),IF(G$1="C",MAX(0,$C961-G$2)))</f>
        <v>0</v>
      </c>
      <c r="H961" s="103" t="n">
        <f aca="false">IF(H$1="P",MAX(0,H$2-$C961),IF(H$1="C",MAX(0,$C961-H$2)))</f>
        <v>0</v>
      </c>
      <c r="I961" s="103" t="n">
        <f aca="false">IF(I$1="P",MAX(0,I$2-$C961),IF(I$1="C",MAX(0,$C961-I$2)))</f>
        <v>1.41</v>
      </c>
      <c r="J961" s="103" t="n">
        <f aca="false">IF(J$1="P",MAX(0,J$2-$C961),IF(J$1="C",MAX(0,$C961-J$2)))</f>
        <v>6.41</v>
      </c>
      <c r="K961" s="103" t="n">
        <f aca="false">IF(K$1="P",MAX(0,K$2-$C961),IF(K$1="C",MAX(0,$C961-K$2)))</f>
        <v>11.41</v>
      </c>
      <c r="L961" s="103" t="n">
        <f aca="false">IF(L$1="P",MAX(0,L$2-$C961),IF(L$1="C",MAX(0,$C961-L$2)))</f>
        <v>21.41</v>
      </c>
      <c r="M961" s="103" t="n">
        <f aca="false">IF(M$1="P",MAX(0,M$2-$C961),IF(M$1="C",MAX(0,$C961-M$2)))</f>
        <v>8.59</v>
      </c>
      <c r="N961" s="103" t="n">
        <f aca="false">IF(N$1="P",MAX(0,N$2-$C961),IF(N$1="C",MAX(0,$C961-N$2)))</f>
        <v>3.59</v>
      </c>
      <c r="O961" s="103" t="n">
        <f aca="false">IF(O$1="P",MAX(0,O$2-$C961),IF(O$1="C",MAX(0,$C961-O$2)))</f>
        <v>0</v>
      </c>
      <c r="P961" s="103" t="n">
        <f aca="false">IF(P$1="P",MAX(0,P$2-$C961),IF(P$1="C",MAX(0,$C961-P$2)))</f>
        <v>0</v>
      </c>
      <c r="Q961" s="103" t="n">
        <f aca="false">IF(Q$1="P",MAX(0,Q$2-$C961),IF(Q$1="C",MAX(0,$C961-Q$2)))</f>
        <v>0</v>
      </c>
      <c r="R961" s="103" t="n">
        <f aca="false">IF(R$1="P",MAX(0,R$2-$C961),IF(R$1="C",MAX(0,$C961-R$2)))</f>
        <v>0</v>
      </c>
      <c r="S961" s="103" t="n">
        <f aca="false">IF(S$1="P",MAX(0,S$2-$C961),IF(S$1="C",MAX(0,$C961-S$2)))</f>
        <v>0</v>
      </c>
      <c r="T961" s="104" t="n">
        <f aca="false">A961</f>
        <v>45</v>
      </c>
      <c r="U961" s="105" t="n">
        <f aca="false">VLOOKUP($B961,Gas!$B$3:$E$2506,2)</f>
        <v>2.445</v>
      </c>
      <c r="V961" s="46" t="n">
        <f aca="false">C961/U961</f>
        <v>11.6932515337423</v>
      </c>
      <c r="W961" s="99" t="n">
        <f aca="false">VLOOKUP($B961,Gas!$B$3:$E$2506,4)</f>
        <v>0.428311782569881</v>
      </c>
    </row>
    <row r="962" customFormat="false" ht="12.75" hidden="false" customHeight="false" outlineLevel="0" collapsed="false">
      <c r="A962" s="95" t="n">
        <f aca="false">MONTH(B962)+(YEAR(B962)-1998)*12</f>
        <v>45</v>
      </c>
      <c r="B962" s="114" t="n">
        <v>37148</v>
      </c>
      <c r="C962" s="115" t="n">
        <v>25.98</v>
      </c>
      <c r="D962" s="98" t="n">
        <f aca="false">LN(C962/C961)</f>
        <v>-0.0957299950917669</v>
      </c>
      <c r="E962" s="106" t="n">
        <f aca="false">STDEV(D953:D962)*SQRT(trade_day)</f>
        <v>1.17252722904609</v>
      </c>
      <c r="F962" s="97"/>
      <c r="G962" s="103" t="n">
        <f aca="false">IF(G$1="P",MAX(0,G$2-$C962),IF(G$1="C",MAX(0,$C962-G$2)))</f>
        <v>0</v>
      </c>
      <c r="H962" s="103" t="n">
        <f aca="false">IF(H$1="P",MAX(0,H$2-$C962),IF(H$1="C",MAX(0,$C962-H$2)))</f>
        <v>0</v>
      </c>
      <c r="I962" s="103" t="n">
        <f aca="false">IF(I$1="P",MAX(0,I$2-$C962),IF(I$1="C",MAX(0,$C962-I$2)))</f>
        <v>4.02</v>
      </c>
      <c r="J962" s="103" t="n">
        <f aca="false">IF(J$1="P",MAX(0,J$2-$C962),IF(J$1="C",MAX(0,$C962-J$2)))</f>
        <v>9.02</v>
      </c>
      <c r="K962" s="103" t="n">
        <f aca="false">IF(K$1="P",MAX(0,K$2-$C962),IF(K$1="C",MAX(0,$C962-K$2)))</f>
        <v>14.02</v>
      </c>
      <c r="L962" s="103" t="n">
        <f aca="false">IF(L$1="P",MAX(0,L$2-$C962),IF(L$1="C",MAX(0,$C962-L$2)))</f>
        <v>24.02</v>
      </c>
      <c r="M962" s="103" t="n">
        <f aca="false">IF(M$1="P",MAX(0,M$2-$C962),IF(M$1="C",MAX(0,$C962-M$2)))</f>
        <v>5.98</v>
      </c>
      <c r="N962" s="103" t="n">
        <f aca="false">IF(N$1="P",MAX(0,N$2-$C962),IF(N$1="C",MAX(0,$C962-N$2)))</f>
        <v>0.98</v>
      </c>
      <c r="O962" s="103" t="n">
        <f aca="false">IF(O$1="P",MAX(0,O$2-$C962),IF(O$1="C",MAX(0,$C962-O$2)))</f>
        <v>0</v>
      </c>
      <c r="P962" s="103" t="n">
        <f aca="false">IF(P$1="P",MAX(0,P$2-$C962),IF(P$1="C",MAX(0,$C962-P$2)))</f>
        <v>0</v>
      </c>
      <c r="Q962" s="103" t="n">
        <f aca="false">IF(Q$1="P",MAX(0,Q$2-$C962),IF(Q$1="C",MAX(0,$C962-Q$2)))</f>
        <v>0</v>
      </c>
      <c r="R962" s="103" t="n">
        <f aca="false">IF(R$1="P",MAX(0,R$2-$C962),IF(R$1="C",MAX(0,$C962-R$2)))</f>
        <v>0</v>
      </c>
      <c r="S962" s="103" t="n">
        <f aca="false">IF(S$1="P",MAX(0,S$2-$C962),IF(S$1="C",MAX(0,$C962-S$2)))</f>
        <v>0</v>
      </c>
      <c r="T962" s="104" t="n">
        <f aca="false">A962</f>
        <v>45</v>
      </c>
      <c r="U962" s="105" t="n">
        <f aca="false">VLOOKUP($B962,Gas!$B$3:$E$2506,2)</f>
        <v>2.39</v>
      </c>
      <c r="V962" s="46" t="n">
        <f aca="false">C962/U962</f>
        <v>10.8702928870293</v>
      </c>
      <c r="W962" s="99" t="n">
        <f aca="false">VLOOKUP($B962,Gas!$B$3:$E$2506,4)</f>
        <v>0.475471181696179</v>
      </c>
    </row>
    <row r="963" customFormat="false" ht="12.75" hidden="false" customHeight="false" outlineLevel="0" collapsed="false">
      <c r="A963" s="95" t="n">
        <f aca="false">MONTH(B963)+(YEAR(B963)-1998)*12</f>
        <v>45</v>
      </c>
      <c r="B963" s="114" t="n">
        <v>37151</v>
      </c>
      <c r="C963" s="115" t="n">
        <v>28.22</v>
      </c>
      <c r="D963" s="98" t="n">
        <f aca="false">LN(C963/C962)</f>
        <v>0.0827039351822144</v>
      </c>
      <c r="E963" s="106" t="n">
        <f aca="false">STDEV(D954:D963)*SQRT(trade_day)</f>
        <v>1.3109004371311</v>
      </c>
      <c r="F963" s="97"/>
      <c r="G963" s="103" t="n">
        <f aca="false">IF(G$1="P",MAX(0,G$2-$C963),IF(G$1="C",MAX(0,$C963-G$2)))</f>
        <v>0</v>
      </c>
      <c r="H963" s="103" t="n">
        <f aca="false">IF(H$1="P",MAX(0,H$2-$C963),IF(H$1="C",MAX(0,$C963-H$2)))</f>
        <v>0</v>
      </c>
      <c r="I963" s="103" t="n">
        <f aca="false">IF(I$1="P",MAX(0,I$2-$C963),IF(I$1="C",MAX(0,$C963-I$2)))</f>
        <v>1.78</v>
      </c>
      <c r="J963" s="103" t="n">
        <f aca="false">IF(J$1="P",MAX(0,J$2-$C963),IF(J$1="C",MAX(0,$C963-J$2)))</f>
        <v>6.78</v>
      </c>
      <c r="K963" s="103" t="n">
        <f aca="false">IF(K$1="P",MAX(0,K$2-$C963),IF(K$1="C",MAX(0,$C963-K$2)))</f>
        <v>11.78</v>
      </c>
      <c r="L963" s="103" t="n">
        <f aca="false">IF(L$1="P",MAX(0,L$2-$C963),IF(L$1="C",MAX(0,$C963-L$2)))</f>
        <v>21.78</v>
      </c>
      <c r="M963" s="103" t="n">
        <f aca="false">IF(M$1="P",MAX(0,M$2-$C963),IF(M$1="C",MAX(0,$C963-M$2)))</f>
        <v>8.22</v>
      </c>
      <c r="N963" s="103" t="n">
        <f aca="false">IF(N$1="P",MAX(0,N$2-$C963),IF(N$1="C",MAX(0,$C963-N$2)))</f>
        <v>3.22</v>
      </c>
      <c r="O963" s="103" t="n">
        <f aca="false">IF(O$1="P",MAX(0,O$2-$C963),IF(O$1="C",MAX(0,$C963-O$2)))</f>
        <v>0</v>
      </c>
      <c r="P963" s="103" t="n">
        <f aca="false">IF(P$1="P",MAX(0,P$2-$C963),IF(P$1="C",MAX(0,$C963-P$2)))</f>
        <v>0</v>
      </c>
      <c r="Q963" s="103" t="n">
        <f aca="false">IF(Q$1="P",MAX(0,Q$2-$C963),IF(Q$1="C",MAX(0,$C963-Q$2)))</f>
        <v>0</v>
      </c>
      <c r="R963" s="103" t="n">
        <f aca="false">IF(R$1="P",MAX(0,R$2-$C963),IF(R$1="C",MAX(0,$C963-R$2)))</f>
        <v>0</v>
      </c>
      <c r="S963" s="103" t="n">
        <f aca="false">IF(S$1="P",MAX(0,S$2-$C963),IF(S$1="C",MAX(0,$C963-S$2)))</f>
        <v>0</v>
      </c>
      <c r="T963" s="104" t="n">
        <f aca="false">A963</f>
        <v>45</v>
      </c>
      <c r="U963" s="105" t="n">
        <f aca="false">VLOOKUP($B963,Gas!$B$3:$E$2506,2)</f>
        <v>2.405</v>
      </c>
      <c r="V963" s="46" t="n">
        <f aca="false">C963/U963</f>
        <v>11.7338877338877</v>
      </c>
      <c r="W963" s="99" t="n">
        <f aca="false">VLOOKUP($B963,Gas!$B$3:$E$2506,4)</f>
        <v>0.277871799667853</v>
      </c>
    </row>
    <row r="964" customFormat="false" ht="12.75" hidden="false" customHeight="false" outlineLevel="0" collapsed="false">
      <c r="A964" s="95" t="n">
        <f aca="false">MONTH(B964)+(YEAR(B964)-1998)*12</f>
        <v>45</v>
      </c>
      <c r="B964" s="114" t="n">
        <v>37151</v>
      </c>
      <c r="C964" s="115" t="n">
        <v>28.26</v>
      </c>
      <c r="D964" s="98" t="n">
        <f aca="false">LN(C964/C963)</f>
        <v>0.00141643083171351</v>
      </c>
      <c r="E964" s="106" t="n">
        <f aca="false">STDEV(D955:D964)*SQRT(trade_day)</f>
        <v>1.319222898343</v>
      </c>
      <c r="F964" s="97"/>
      <c r="G964" s="103" t="n">
        <f aca="false">IF(G$1="P",MAX(0,G$2-$C964),IF(G$1="C",MAX(0,$C964-G$2)))</f>
        <v>0</v>
      </c>
      <c r="H964" s="103" t="n">
        <f aca="false">IF(H$1="P",MAX(0,H$2-$C964),IF(H$1="C",MAX(0,$C964-H$2)))</f>
        <v>0</v>
      </c>
      <c r="I964" s="103" t="n">
        <f aca="false">IF(I$1="P",MAX(0,I$2-$C964),IF(I$1="C",MAX(0,$C964-I$2)))</f>
        <v>1.74</v>
      </c>
      <c r="J964" s="103" t="n">
        <f aca="false">IF(J$1="P",MAX(0,J$2-$C964),IF(J$1="C",MAX(0,$C964-J$2)))</f>
        <v>6.74</v>
      </c>
      <c r="K964" s="103" t="n">
        <f aca="false">IF(K$1="P",MAX(0,K$2-$C964),IF(K$1="C",MAX(0,$C964-K$2)))</f>
        <v>11.74</v>
      </c>
      <c r="L964" s="103" t="n">
        <f aca="false">IF(L$1="P",MAX(0,L$2-$C964),IF(L$1="C",MAX(0,$C964-L$2)))</f>
        <v>21.74</v>
      </c>
      <c r="M964" s="103" t="n">
        <f aca="false">IF(M$1="P",MAX(0,M$2-$C964),IF(M$1="C",MAX(0,$C964-M$2)))</f>
        <v>8.26</v>
      </c>
      <c r="N964" s="103" t="n">
        <f aca="false">IF(N$1="P",MAX(0,N$2-$C964),IF(N$1="C",MAX(0,$C964-N$2)))</f>
        <v>3.26</v>
      </c>
      <c r="O964" s="103" t="n">
        <f aca="false">IF(O$1="P",MAX(0,O$2-$C964),IF(O$1="C",MAX(0,$C964-O$2)))</f>
        <v>0</v>
      </c>
      <c r="P964" s="103" t="n">
        <f aca="false">IF(P$1="P",MAX(0,P$2-$C964),IF(P$1="C",MAX(0,$C964-P$2)))</f>
        <v>0</v>
      </c>
      <c r="Q964" s="103" t="n">
        <f aca="false">IF(Q$1="P",MAX(0,Q$2-$C964),IF(Q$1="C",MAX(0,$C964-Q$2)))</f>
        <v>0</v>
      </c>
      <c r="R964" s="103" t="n">
        <f aca="false">IF(R$1="P",MAX(0,R$2-$C964),IF(R$1="C",MAX(0,$C964-R$2)))</f>
        <v>0</v>
      </c>
      <c r="S964" s="103" t="n">
        <f aca="false">IF(S$1="P",MAX(0,S$2-$C964),IF(S$1="C",MAX(0,$C964-S$2)))</f>
        <v>0</v>
      </c>
      <c r="T964" s="104" t="n">
        <f aca="false">A964</f>
        <v>45</v>
      </c>
      <c r="U964" s="105" t="n">
        <f aca="false">VLOOKUP($B964,Gas!$B$3:$E$2506,2)</f>
        <v>2.405</v>
      </c>
      <c r="V964" s="46" t="n">
        <f aca="false">C964/U964</f>
        <v>11.7505197505198</v>
      </c>
      <c r="W964" s="99" t="n">
        <f aca="false">VLOOKUP($B964,Gas!$B$3:$E$2506,4)</f>
        <v>0.277871799667853</v>
      </c>
    </row>
    <row r="965" customFormat="false" ht="12.75" hidden="false" customHeight="false" outlineLevel="0" collapsed="false">
      <c r="A965" s="95" t="n">
        <f aca="false">MONTH(B965)+(YEAR(B965)-1998)*12</f>
        <v>45</v>
      </c>
      <c r="B965" s="114" t="n">
        <v>37152</v>
      </c>
      <c r="C965" s="115" t="n">
        <v>27.08</v>
      </c>
      <c r="D965" s="98" t="n">
        <f aca="false">LN(C965/C964)</f>
        <v>-0.0426519292123073</v>
      </c>
      <c r="E965" s="106" t="n">
        <f aca="false">STDEV(D956:D965)*SQRT(trade_day)</f>
        <v>1.11125879434212</v>
      </c>
      <c r="F965" s="97"/>
      <c r="G965" s="103" t="n">
        <f aca="false">IF(G$1="P",MAX(0,G$2-$C965),IF(G$1="C",MAX(0,$C965-G$2)))</f>
        <v>0</v>
      </c>
      <c r="H965" s="103" t="n">
        <f aca="false">IF(H$1="P",MAX(0,H$2-$C965),IF(H$1="C",MAX(0,$C965-H$2)))</f>
        <v>0</v>
      </c>
      <c r="I965" s="103" t="n">
        <f aca="false">IF(I$1="P",MAX(0,I$2-$C965),IF(I$1="C",MAX(0,$C965-I$2)))</f>
        <v>2.92</v>
      </c>
      <c r="J965" s="103" t="n">
        <f aca="false">IF(J$1="P",MAX(0,J$2-$C965),IF(J$1="C",MAX(0,$C965-J$2)))</f>
        <v>7.92</v>
      </c>
      <c r="K965" s="103" t="n">
        <f aca="false">IF(K$1="P",MAX(0,K$2-$C965),IF(K$1="C",MAX(0,$C965-K$2)))</f>
        <v>12.92</v>
      </c>
      <c r="L965" s="103" t="n">
        <f aca="false">IF(L$1="P",MAX(0,L$2-$C965),IF(L$1="C",MAX(0,$C965-L$2)))</f>
        <v>22.92</v>
      </c>
      <c r="M965" s="103" t="n">
        <f aca="false">IF(M$1="P",MAX(0,M$2-$C965),IF(M$1="C",MAX(0,$C965-M$2)))</f>
        <v>7.08</v>
      </c>
      <c r="N965" s="103" t="n">
        <f aca="false">IF(N$1="P",MAX(0,N$2-$C965),IF(N$1="C",MAX(0,$C965-N$2)))</f>
        <v>2.08</v>
      </c>
      <c r="O965" s="103" t="n">
        <f aca="false">IF(O$1="P",MAX(0,O$2-$C965),IF(O$1="C",MAX(0,$C965-O$2)))</f>
        <v>0</v>
      </c>
      <c r="P965" s="103" t="n">
        <f aca="false">IF(P$1="P",MAX(0,P$2-$C965),IF(P$1="C",MAX(0,$C965-P$2)))</f>
        <v>0</v>
      </c>
      <c r="Q965" s="103" t="n">
        <f aca="false">IF(Q$1="P",MAX(0,Q$2-$C965),IF(Q$1="C",MAX(0,$C965-Q$2)))</f>
        <v>0</v>
      </c>
      <c r="R965" s="103" t="n">
        <f aca="false">IF(R$1="P",MAX(0,R$2-$C965),IF(R$1="C",MAX(0,$C965-R$2)))</f>
        <v>0</v>
      </c>
      <c r="S965" s="103" t="n">
        <f aca="false">IF(S$1="P",MAX(0,S$2-$C965),IF(S$1="C",MAX(0,$C965-S$2)))</f>
        <v>0</v>
      </c>
      <c r="T965" s="104" t="n">
        <f aca="false">A965</f>
        <v>45</v>
      </c>
      <c r="U965" s="105" t="n">
        <f aca="false">VLOOKUP($B965,Gas!$B$3:$E$2506,2)</f>
        <v>2.345</v>
      </c>
      <c r="V965" s="46" t="n">
        <f aca="false">C965/U965</f>
        <v>11.5479744136461</v>
      </c>
      <c r="W965" s="99" t="n">
        <f aca="false">VLOOKUP($B965,Gas!$B$3:$E$2506,4)</f>
        <v>0.2851656330858</v>
      </c>
    </row>
    <row r="966" customFormat="false" ht="12.75" hidden="false" customHeight="false" outlineLevel="0" collapsed="false">
      <c r="A966" s="95" t="n">
        <f aca="false">MONTH(B966)+(YEAR(B966)-1998)*12</f>
        <v>45</v>
      </c>
      <c r="B966" s="114" t="n">
        <v>37153</v>
      </c>
      <c r="C966" s="115" t="n">
        <v>26.54</v>
      </c>
      <c r="D966" s="98" t="n">
        <f aca="false">LN(C966/C965)</f>
        <v>-0.0201424191400127</v>
      </c>
      <c r="E966" s="106" t="n">
        <f aca="false">STDEV(D957:D966)*SQRT(trade_day)</f>
        <v>1.07540341235086</v>
      </c>
      <c r="F966" s="97"/>
      <c r="G966" s="103" t="n">
        <f aca="false">IF(G$1="P",MAX(0,G$2-$C966),IF(G$1="C",MAX(0,$C966-G$2)))</f>
        <v>0</v>
      </c>
      <c r="H966" s="103" t="n">
        <f aca="false">IF(H$1="P",MAX(0,H$2-$C966),IF(H$1="C",MAX(0,$C966-H$2)))</f>
        <v>0</v>
      </c>
      <c r="I966" s="103" t="n">
        <f aca="false">IF(I$1="P",MAX(0,I$2-$C966),IF(I$1="C",MAX(0,$C966-I$2)))</f>
        <v>3.46</v>
      </c>
      <c r="J966" s="103" t="n">
        <f aca="false">IF(J$1="P",MAX(0,J$2-$C966),IF(J$1="C",MAX(0,$C966-J$2)))</f>
        <v>8.46</v>
      </c>
      <c r="K966" s="103" t="n">
        <f aca="false">IF(K$1="P",MAX(0,K$2-$C966),IF(K$1="C",MAX(0,$C966-K$2)))</f>
        <v>13.46</v>
      </c>
      <c r="L966" s="103" t="n">
        <f aca="false">IF(L$1="P",MAX(0,L$2-$C966),IF(L$1="C",MAX(0,$C966-L$2)))</f>
        <v>23.46</v>
      </c>
      <c r="M966" s="103" t="n">
        <f aca="false">IF(M$1="P",MAX(0,M$2-$C966),IF(M$1="C",MAX(0,$C966-M$2)))</f>
        <v>6.54</v>
      </c>
      <c r="N966" s="103" t="n">
        <f aca="false">IF(N$1="P",MAX(0,N$2-$C966),IF(N$1="C",MAX(0,$C966-N$2)))</f>
        <v>1.54</v>
      </c>
      <c r="O966" s="103" t="n">
        <f aca="false">IF(O$1="P",MAX(0,O$2-$C966),IF(O$1="C",MAX(0,$C966-O$2)))</f>
        <v>0</v>
      </c>
      <c r="P966" s="103" t="n">
        <f aca="false">IF(P$1="P",MAX(0,P$2-$C966),IF(P$1="C",MAX(0,$C966-P$2)))</f>
        <v>0</v>
      </c>
      <c r="Q966" s="103" t="n">
        <f aca="false">IF(Q$1="P",MAX(0,Q$2-$C966),IF(Q$1="C",MAX(0,$C966-Q$2)))</f>
        <v>0</v>
      </c>
      <c r="R966" s="103" t="n">
        <f aca="false">IF(R$1="P",MAX(0,R$2-$C966),IF(R$1="C",MAX(0,$C966-R$2)))</f>
        <v>0</v>
      </c>
      <c r="S966" s="103" t="n">
        <f aca="false">IF(S$1="P",MAX(0,S$2-$C966),IF(S$1="C",MAX(0,$C966-S$2)))</f>
        <v>0</v>
      </c>
      <c r="T966" s="104" t="n">
        <f aca="false">A966</f>
        <v>45</v>
      </c>
      <c r="U966" s="105" t="n">
        <f aca="false">VLOOKUP($B966,Gas!$B$3:$E$2506,2)</f>
        <v>2.18</v>
      </c>
      <c r="V966" s="46" t="n">
        <f aca="false">C966/U966</f>
        <v>12.1743119266055</v>
      </c>
      <c r="W966" s="99" t="n">
        <f aca="false">VLOOKUP($B966,Gas!$B$3:$E$2506,4)</f>
        <v>0.524992984156193</v>
      </c>
    </row>
    <row r="967" customFormat="false" ht="12.75" hidden="false" customHeight="false" outlineLevel="0" collapsed="false">
      <c r="A967" s="95" t="n">
        <f aca="false">MONTH(B967)+(YEAR(B967)-1998)*12</f>
        <v>45</v>
      </c>
      <c r="B967" s="114" t="n">
        <v>37154</v>
      </c>
      <c r="C967" s="115" t="n">
        <v>26.08</v>
      </c>
      <c r="D967" s="98" t="n">
        <f aca="false">LN(C967/C966)</f>
        <v>-0.0174842918456092</v>
      </c>
      <c r="E967" s="106" t="n">
        <f aca="false">STDEV(D958:D967)*SQRT(trade_day)</f>
        <v>1.06378655447457</v>
      </c>
      <c r="F967" s="97"/>
      <c r="G967" s="103" t="n">
        <f aca="false">IF(G$1="P",MAX(0,G$2-$C967),IF(G$1="C",MAX(0,$C967-G$2)))</f>
        <v>0</v>
      </c>
      <c r="H967" s="103" t="n">
        <f aca="false">IF(H$1="P",MAX(0,H$2-$C967),IF(H$1="C",MAX(0,$C967-H$2)))</f>
        <v>0</v>
      </c>
      <c r="I967" s="103" t="n">
        <f aca="false">IF(I$1="P",MAX(0,I$2-$C967),IF(I$1="C",MAX(0,$C967-I$2)))</f>
        <v>3.92</v>
      </c>
      <c r="J967" s="103" t="n">
        <f aca="false">IF(J$1="P",MAX(0,J$2-$C967),IF(J$1="C",MAX(0,$C967-J$2)))</f>
        <v>8.92</v>
      </c>
      <c r="K967" s="103" t="n">
        <f aca="false">IF(K$1="P",MAX(0,K$2-$C967),IF(K$1="C",MAX(0,$C967-K$2)))</f>
        <v>13.92</v>
      </c>
      <c r="L967" s="103" t="n">
        <f aca="false">IF(L$1="P",MAX(0,L$2-$C967),IF(L$1="C",MAX(0,$C967-L$2)))</f>
        <v>23.92</v>
      </c>
      <c r="M967" s="103" t="n">
        <f aca="false">IF(M$1="P",MAX(0,M$2-$C967),IF(M$1="C",MAX(0,$C967-M$2)))</f>
        <v>6.08</v>
      </c>
      <c r="N967" s="103" t="n">
        <f aca="false">IF(N$1="P",MAX(0,N$2-$C967),IF(N$1="C",MAX(0,$C967-N$2)))</f>
        <v>1.08</v>
      </c>
      <c r="O967" s="103" t="n">
        <f aca="false">IF(O$1="P",MAX(0,O$2-$C967),IF(O$1="C",MAX(0,$C967-O$2)))</f>
        <v>0</v>
      </c>
      <c r="P967" s="103" t="n">
        <f aca="false">IF(P$1="P",MAX(0,P$2-$C967),IF(P$1="C",MAX(0,$C967-P$2)))</f>
        <v>0</v>
      </c>
      <c r="Q967" s="103" t="n">
        <f aca="false">IF(Q$1="P",MAX(0,Q$2-$C967),IF(Q$1="C",MAX(0,$C967-Q$2)))</f>
        <v>0</v>
      </c>
      <c r="R967" s="103" t="n">
        <f aca="false">IF(R$1="P",MAX(0,R$2-$C967),IF(R$1="C",MAX(0,$C967-R$2)))</f>
        <v>0</v>
      </c>
      <c r="S967" s="103" t="n">
        <f aca="false">IF(S$1="P",MAX(0,S$2-$C967),IF(S$1="C",MAX(0,$C967-S$2)))</f>
        <v>0</v>
      </c>
      <c r="T967" s="104" t="n">
        <f aca="false">A967</f>
        <v>45</v>
      </c>
      <c r="U967" s="105" t="n">
        <f aca="false">VLOOKUP($B967,Gas!$B$3:$E$2506,2)</f>
        <v>2.125</v>
      </c>
      <c r="V967" s="46" t="n">
        <f aca="false">C967/U967</f>
        <v>12.2729411764706</v>
      </c>
      <c r="W967" s="99" t="n">
        <f aca="false">VLOOKUP($B967,Gas!$B$3:$E$2506,4)</f>
        <v>0.53322470094774</v>
      </c>
    </row>
    <row r="968" customFormat="false" ht="12.75" hidden="false" customHeight="false" outlineLevel="0" collapsed="false">
      <c r="A968" s="95" t="n">
        <f aca="false">MONTH(B968)+(YEAR(B968)-1998)*12</f>
        <v>45</v>
      </c>
      <c r="B968" s="114" t="n">
        <v>37155</v>
      </c>
      <c r="C968" s="115" t="n">
        <v>25.68</v>
      </c>
      <c r="D968" s="98" t="n">
        <f aca="false">LN(C968/C967)</f>
        <v>-0.0154562582366917</v>
      </c>
      <c r="E968" s="106" t="n">
        <f aca="false">STDEV(D959:D968)*SQRT(trade_day)</f>
        <v>1.01913085876612</v>
      </c>
      <c r="F968" s="97"/>
      <c r="G968" s="103" t="n">
        <f aca="false">IF(G$1="P",MAX(0,G$2-$C968),IF(G$1="C",MAX(0,$C968-G$2)))</f>
        <v>0</v>
      </c>
      <c r="H968" s="103" t="n">
        <f aca="false">IF(H$1="P",MAX(0,H$2-$C968),IF(H$1="C",MAX(0,$C968-H$2)))</f>
        <v>0</v>
      </c>
      <c r="I968" s="103" t="n">
        <f aca="false">IF(I$1="P",MAX(0,I$2-$C968),IF(I$1="C",MAX(0,$C968-I$2)))</f>
        <v>4.32</v>
      </c>
      <c r="J968" s="103" t="n">
        <f aca="false">IF(J$1="P",MAX(0,J$2-$C968),IF(J$1="C",MAX(0,$C968-J$2)))</f>
        <v>9.32</v>
      </c>
      <c r="K968" s="103" t="n">
        <f aca="false">IF(K$1="P",MAX(0,K$2-$C968),IF(K$1="C",MAX(0,$C968-K$2)))</f>
        <v>14.32</v>
      </c>
      <c r="L968" s="103" t="n">
        <f aca="false">IF(L$1="P",MAX(0,L$2-$C968),IF(L$1="C",MAX(0,$C968-L$2)))</f>
        <v>24.32</v>
      </c>
      <c r="M968" s="103" t="n">
        <f aca="false">IF(M$1="P",MAX(0,M$2-$C968),IF(M$1="C",MAX(0,$C968-M$2)))</f>
        <v>5.68</v>
      </c>
      <c r="N968" s="103" t="n">
        <f aca="false">IF(N$1="P",MAX(0,N$2-$C968),IF(N$1="C",MAX(0,$C968-N$2)))</f>
        <v>0.68</v>
      </c>
      <c r="O968" s="103" t="n">
        <f aca="false">IF(O$1="P",MAX(0,O$2-$C968),IF(O$1="C",MAX(0,$C968-O$2)))</f>
        <v>0</v>
      </c>
      <c r="P968" s="103" t="n">
        <f aca="false">IF(P$1="P",MAX(0,P$2-$C968),IF(P$1="C",MAX(0,$C968-P$2)))</f>
        <v>0</v>
      </c>
      <c r="Q968" s="103" t="n">
        <f aca="false">IF(Q$1="P",MAX(0,Q$2-$C968),IF(Q$1="C",MAX(0,$C968-Q$2)))</f>
        <v>0</v>
      </c>
      <c r="R968" s="103" t="n">
        <f aca="false">IF(R$1="P",MAX(0,R$2-$C968),IF(R$1="C",MAX(0,$C968-R$2)))</f>
        <v>0</v>
      </c>
      <c r="S968" s="103" t="n">
        <f aca="false">IF(S$1="P",MAX(0,S$2-$C968),IF(S$1="C",MAX(0,$C968-S$2)))</f>
        <v>0</v>
      </c>
      <c r="T968" s="104" t="n">
        <f aca="false">A968</f>
        <v>45</v>
      </c>
      <c r="U968" s="105" t="n">
        <f aca="false">VLOOKUP($B968,Gas!$B$3:$E$2506,2)</f>
        <v>2.07</v>
      </c>
      <c r="V968" s="46" t="n">
        <f aca="false">C968/U968</f>
        <v>12.4057971014493</v>
      </c>
      <c r="W968" s="99" t="n">
        <f aca="false">VLOOKUP($B968,Gas!$B$3:$E$2506,4)</f>
        <v>0.508526941254673</v>
      </c>
    </row>
    <row r="969" customFormat="false" ht="12.75" hidden="false" customHeight="false" outlineLevel="0" collapsed="false">
      <c r="A969" s="95" t="n">
        <f aca="false">MONTH(B969)+(YEAR(B969)-1998)*12</f>
        <v>45</v>
      </c>
      <c r="B969" s="114" t="n">
        <v>37156</v>
      </c>
      <c r="C969" s="115" t="n">
        <v>23.79</v>
      </c>
      <c r="D969" s="98" t="n">
        <f aca="false">LN(C969/C968)</f>
        <v>-0.0764471545068942</v>
      </c>
      <c r="E969" s="106" t="n">
        <f aca="false">STDEV(D960:D969)*SQRT(trade_day)</f>
        <v>1.04591387028487</v>
      </c>
      <c r="F969" s="97"/>
      <c r="G969" s="103" t="n">
        <f aca="false">IF(G$1="P",MAX(0,G$2-$C969),IF(G$1="C",MAX(0,$C969-G$2)))</f>
        <v>0</v>
      </c>
      <c r="H969" s="103" t="n">
        <f aca="false">IF(H$1="P",MAX(0,H$2-$C969),IF(H$1="C",MAX(0,$C969-H$2)))</f>
        <v>1.21</v>
      </c>
      <c r="I969" s="103" t="n">
        <f aca="false">IF(I$1="P",MAX(0,I$2-$C969),IF(I$1="C",MAX(0,$C969-I$2)))</f>
        <v>6.21</v>
      </c>
      <c r="J969" s="103" t="n">
        <f aca="false">IF(J$1="P",MAX(0,J$2-$C969),IF(J$1="C",MAX(0,$C969-J$2)))</f>
        <v>11.21</v>
      </c>
      <c r="K969" s="103" t="n">
        <f aca="false">IF(K$1="P",MAX(0,K$2-$C969),IF(K$1="C",MAX(0,$C969-K$2)))</f>
        <v>16.21</v>
      </c>
      <c r="L969" s="103" t="n">
        <f aca="false">IF(L$1="P",MAX(0,L$2-$C969),IF(L$1="C",MAX(0,$C969-L$2)))</f>
        <v>26.21</v>
      </c>
      <c r="M969" s="103" t="n">
        <f aca="false">IF(M$1="P",MAX(0,M$2-$C969),IF(M$1="C",MAX(0,$C969-M$2)))</f>
        <v>3.79</v>
      </c>
      <c r="N969" s="103" t="n">
        <f aca="false">IF(N$1="P",MAX(0,N$2-$C969),IF(N$1="C",MAX(0,$C969-N$2)))</f>
        <v>0</v>
      </c>
      <c r="O969" s="103" t="n">
        <f aca="false">IF(O$1="P",MAX(0,O$2-$C969),IF(O$1="C",MAX(0,$C969-O$2)))</f>
        <v>0</v>
      </c>
      <c r="P969" s="103" t="n">
        <f aca="false">IF(P$1="P",MAX(0,P$2-$C969),IF(P$1="C",MAX(0,$C969-P$2)))</f>
        <v>0</v>
      </c>
      <c r="Q969" s="103" t="n">
        <f aca="false">IF(Q$1="P",MAX(0,Q$2-$C969),IF(Q$1="C",MAX(0,$C969-Q$2)))</f>
        <v>0</v>
      </c>
      <c r="R969" s="103" t="n">
        <f aca="false">IF(R$1="P",MAX(0,R$2-$C969),IF(R$1="C",MAX(0,$C969-R$2)))</f>
        <v>0</v>
      </c>
      <c r="S969" s="103" t="n">
        <f aca="false">IF(S$1="P",MAX(0,S$2-$C969),IF(S$1="C",MAX(0,$C969-S$2)))</f>
        <v>0</v>
      </c>
      <c r="T969" s="104" t="n">
        <f aca="false">A969</f>
        <v>45</v>
      </c>
      <c r="U969" s="105" t="n">
        <f aca="false">VLOOKUP($B969,Gas!$B$3:$E$2506,2)</f>
        <v>2.04</v>
      </c>
      <c r="V969" s="46" t="n">
        <f aca="false">C969/U969</f>
        <v>11.6617647058824</v>
      </c>
      <c r="W969" s="99" t="n">
        <f aca="false">VLOOKUP($B969,Gas!$B$3:$E$2506,4)</f>
        <v>0.444435322898694</v>
      </c>
    </row>
    <row r="970" customFormat="false" ht="12.75" hidden="false" customHeight="false" outlineLevel="0" collapsed="false">
      <c r="A970" s="95" t="n">
        <f aca="false">MONTH(B970)+(YEAR(B970)-1998)*12</f>
        <v>45</v>
      </c>
      <c r="B970" s="114" t="n">
        <v>37157</v>
      </c>
      <c r="C970" s="115" t="n">
        <v>23.79</v>
      </c>
      <c r="D970" s="98" t="n">
        <f aca="false">LN(C970/C969)</f>
        <v>0</v>
      </c>
      <c r="E970" s="106" t="n">
        <f aca="false">STDEV(D961:D970)*SQRT(trade_day)</f>
        <v>0.773911776499114</v>
      </c>
      <c r="F970" s="97"/>
      <c r="G970" s="103" t="n">
        <f aca="false">IF(G$1="P",MAX(0,G$2-$C970),IF(G$1="C",MAX(0,$C970-G$2)))</f>
        <v>0</v>
      </c>
      <c r="H970" s="103" t="n">
        <f aca="false">IF(H$1="P",MAX(0,H$2-$C970),IF(H$1="C",MAX(0,$C970-H$2)))</f>
        <v>1.21</v>
      </c>
      <c r="I970" s="103" t="n">
        <f aca="false">IF(I$1="P",MAX(0,I$2-$C970),IF(I$1="C",MAX(0,$C970-I$2)))</f>
        <v>6.21</v>
      </c>
      <c r="J970" s="103" t="n">
        <f aca="false">IF(J$1="P",MAX(0,J$2-$C970),IF(J$1="C",MAX(0,$C970-J$2)))</f>
        <v>11.21</v>
      </c>
      <c r="K970" s="103" t="n">
        <f aca="false">IF(K$1="P",MAX(0,K$2-$C970),IF(K$1="C",MAX(0,$C970-K$2)))</f>
        <v>16.21</v>
      </c>
      <c r="L970" s="103" t="n">
        <f aca="false">IF(L$1="P",MAX(0,L$2-$C970),IF(L$1="C",MAX(0,$C970-L$2)))</f>
        <v>26.21</v>
      </c>
      <c r="M970" s="103" t="n">
        <f aca="false">IF(M$1="P",MAX(0,M$2-$C970),IF(M$1="C",MAX(0,$C970-M$2)))</f>
        <v>3.79</v>
      </c>
      <c r="N970" s="103" t="n">
        <f aca="false">IF(N$1="P",MAX(0,N$2-$C970),IF(N$1="C",MAX(0,$C970-N$2)))</f>
        <v>0</v>
      </c>
      <c r="O970" s="103" t="n">
        <f aca="false">IF(O$1="P",MAX(0,O$2-$C970),IF(O$1="C",MAX(0,$C970-O$2)))</f>
        <v>0</v>
      </c>
      <c r="P970" s="103" t="n">
        <f aca="false">IF(P$1="P",MAX(0,P$2-$C970),IF(P$1="C",MAX(0,$C970-P$2)))</f>
        <v>0</v>
      </c>
      <c r="Q970" s="103" t="n">
        <f aca="false">IF(Q$1="P",MAX(0,Q$2-$C970),IF(Q$1="C",MAX(0,$C970-Q$2)))</f>
        <v>0</v>
      </c>
      <c r="R970" s="103" t="n">
        <f aca="false">IF(R$1="P",MAX(0,R$2-$C970),IF(R$1="C",MAX(0,$C970-R$2)))</f>
        <v>0</v>
      </c>
      <c r="S970" s="103" t="n">
        <f aca="false">IF(S$1="P",MAX(0,S$2-$C970),IF(S$1="C",MAX(0,$C970-S$2)))</f>
        <v>0</v>
      </c>
      <c r="T970" s="104" t="n">
        <f aca="false">A970</f>
        <v>45</v>
      </c>
      <c r="U970" s="105" t="n">
        <f aca="false">VLOOKUP($B970,Gas!$B$3:$E$2506,2)</f>
        <v>2.04</v>
      </c>
      <c r="V970" s="46" t="n">
        <f aca="false">C970/U970</f>
        <v>11.6617647058824</v>
      </c>
      <c r="W970" s="99" t="n">
        <f aca="false">VLOOKUP($B970,Gas!$B$3:$E$2506,4)</f>
        <v>0.440866048003331</v>
      </c>
    </row>
    <row r="971" customFormat="false" ht="12.75" hidden="false" customHeight="false" outlineLevel="0" collapsed="false">
      <c r="A971" s="95" t="n">
        <f aca="false">MONTH(B971)+(YEAR(B971)-1998)*12</f>
        <v>45</v>
      </c>
      <c r="B971" s="114" t="n">
        <v>37158</v>
      </c>
      <c r="C971" s="115" t="n">
        <v>26.98</v>
      </c>
      <c r="D971" s="98" t="n">
        <f aca="false">LN(C971/C970)</f>
        <v>0.125830526464744</v>
      </c>
      <c r="E971" s="106" t="n">
        <f aca="false">STDEV(D962:D971)*SQRT(trade_day)</f>
        <v>1.05563591804541</v>
      </c>
      <c r="F971" s="97"/>
      <c r="G971" s="103" t="n">
        <f aca="false">IF(G$1="P",MAX(0,G$2-$C971),IF(G$1="C",MAX(0,$C971-G$2)))</f>
        <v>0</v>
      </c>
      <c r="H971" s="103" t="n">
        <f aca="false">IF(H$1="P",MAX(0,H$2-$C971),IF(H$1="C",MAX(0,$C971-H$2)))</f>
        <v>0</v>
      </c>
      <c r="I971" s="103" t="n">
        <f aca="false">IF(I$1="P",MAX(0,I$2-$C971),IF(I$1="C",MAX(0,$C971-I$2)))</f>
        <v>3.02</v>
      </c>
      <c r="J971" s="103" t="n">
        <f aca="false">IF(J$1="P",MAX(0,J$2-$C971),IF(J$1="C",MAX(0,$C971-J$2)))</f>
        <v>8.02</v>
      </c>
      <c r="K971" s="103" t="n">
        <f aca="false">IF(K$1="P",MAX(0,K$2-$C971),IF(K$1="C",MAX(0,$C971-K$2)))</f>
        <v>13.02</v>
      </c>
      <c r="L971" s="103" t="n">
        <f aca="false">IF(L$1="P",MAX(0,L$2-$C971),IF(L$1="C",MAX(0,$C971-L$2)))</f>
        <v>23.02</v>
      </c>
      <c r="M971" s="103" t="n">
        <f aca="false">IF(M$1="P",MAX(0,M$2-$C971),IF(M$1="C",MAX(0,$C971-M$2)))</f>
        <v>6.98</v>
      </c>
      <c r="N971" s="103" t="n">
        <f aca="false">IF(N$1="P",MAX(0,N$2-$C971),IF(N$1="C",MAX(0,$C971-N$2)))</f>
        <v>1.98</v>
      </c>
      <c r="O971" s="103" t="n">
        <f aca="false">IF(O$1="P",MAX(0,O$2-$C971),IF(O$1="C",MAX(0,$C971-O$2)))</f>
        <v>0</v>
      </c>
      <c r="P971" s="103" t="n">
        <f aca="false">IF(P$1="P",MAX(0,P$2-$C971),IF(P$1="C",MAX(0,$C971-P$2)))</f>
        <v>0</v>
      </c>
      <c r="Q971" s="103" t="n">
        <f aca="false">IF(Q$1="P",MAX(0,Q$2-$C971),IF(Q$1="C",MAX(0,$C971-Q$2)))</f>
        <v>0</v>
      </c>
      <c r="R971" s="103" t="n">
        <f aca="false">IF(R$1="P",MAX(0,R$2-$C971),IF(R$1="C",MAX(0,$C971-R$2)))</f>
        <v>0</v>
      </c>
      <c r="S971" s="103" t="n">
        <f aca="false">IF(S$1="P",MAX(0,S$2-$C971),IF(S$1="C",MAX(0,$C971-S$2)))</f>
        <v>0</v>
      </c>
      <c r="T971" s="104" t="n">
        <f aca="false">A971</f>
        <v>45</v>
      </c>
      <c r="U971" s="105" t="n">
        <f aca="false">VLOOKUP($B971,Gas!$B$3:$E$2506,2)</f>
        <v>2.04</v>
      </c>
      <c r="V971" s="46" t="n">
        <f aca="false">C971/U971</f>
        <v>13.2254901960784</v>
      </c>
      <c r="W971" s="99" t="n">
        <f aca="false">VLOOKUP($B971,Gas!$B$3:$E$2506,4)</f>
        <v>0.452426750398781</v>
      </c>
    </row>
    <row r="972" customFormat="false" ht="12.75" hidden="false" customHeight="false" outlineLevel="0" collapsed="false">
      <c r="A972" s="95" t="n">
        <f aca="false">MONTH(B972)+(YEAR(B972)-1998)*12</f>
        <v>45</v>
      </c>
      <c r="B972" s="114" t="n">
        <v>37159</v>
      </c>
      <c r="C972" s="115" t="n">
        <v>25.88</v>
      </c>
      <c r="D972" s="98" t="n">
        <f aca="false">LN(C972/C971)</f>
        <v>-0.0416253811469101</v>
      </c>
      <c r="E972" s="106" t="n">
        <f aca="false">STDEV(D963:D972)*SQRT(trade_day)</f>
        <v>0.957718955994928</v>
      </c>
      <c r="F972" s="97"/>
      <c r="G972" s="103" t="n">
        <f aca="false">IF(G$1="P",MAX(0,G$2-$C972),IF(G$1="C",MAX(0,$C972-G$2)))</f>
        <v>0</v>
      </c>
      <c r="H972" s="103" t="n">
        <f aca="false">IF(H$1="P",MAX(0,H$2-$C972),IF(H$1="C",MAX(0,$C972-H$2)))</f>
        <v>0</v>
      </c>
      <c r="I972" s="103" t="n">
        <f aca="false">IF(I$1="P",MAX(0,I$2-$C972),IF(I$1="C",MAX(0,$C972-I$2)))</f>
        <v>4.12</v>
      </c>
      <c r="J972" s="103" t="n">
        <f aca="false">IF(J$1="P",MAX(0,J$2-$C972),IF(J$1="C",MAX(0,$C972-J$2)))</f>
        <v>9.12</v>
      </c>
      <c r="K972" s="103" t="n">
        <f aca="false">IF(K$1="P",MAX(0,K$2-$C972),IF(K$1="C",MAX(0,$C972-K$2)))</f>
        <v>14.12</v>
      </c>
      <c r="L972" s="103" t="n">
        <f aca="false">IF(L$1="P",MAX(0,L$2-$C972),IF(L$1="C",MAX(0,$C972-L$2)))</f>
        <v>24.12</v>
      </c>
      <c r="M972" s="103" t="n">
        <f aca="false">IF(M$1="P",MAX(0,M$2-$C972),IF(M$1="C",MAX(0,$C972-M$2)))</f>
        <v>5.88</v>
      </c>
      <c r="N972" s="103" t="n">
        <f aca="false">IF(N$1="P",MAX(0,N$2-$C972),IF(N$1="C",MAX(0,$C972-N$2)))</f>
        <v>0.879999999999999</v>
      </c>
      <c r="O972" s="103" t="n">
        <f aca="false">IF(O$1="P",MAX(0,O$2-$C972),IF(O$1="C",MAX(0,$C972-O$2)))</f>
        <v>0</v>
      </c>
      <c r="P972" s="103" t="n">
        <f aca="false">IF(P$1="P",MAX(0,P$2-$C972),IF(P$1="C",MAX(0,$C972-P$2)))</f>
        <v>0</v>
      </c>
      <c r="Q972" s="103" t="n">
        <f aca="false">IF(Q$1="P",MAX(0,Q$2-$C972),IF(Q$1="C",MAX(0,$C972-Q$2)))</f>
        <v>0</v>
      </c>
      <c r="R972" s="103" t="n">
        <f aca="false">IF(R$1="P",MAX(0,R$2-$C972),IF(R$1="C",MAX(0,$C972-R$2)))</f>
        <v>0</v>
      </c>
      <c r="S972" s="103" t="n">
        <f aca="false">IF(S$1="P",MAX(0,S$2-$C972),IF(S$1="C",MAX(0,$C972-S$2)))</f>
        <v>0</v>
      </c>
      <c r="T972" s="104" t="n">
        <f aca="false">A972</f>
        <v>45</v>
      </c>
      <c r="U972" s="105" t="n">
        <f aca="false">VLOOKUP($B972,Gas!$B$3:$E$2506,2)</f>
        <v>1.99</v>
      </c>
      <c r="V972" s="46" t="n">
        <f aca="false">C972/U972</f>
        <v>13.0050251256281</v>
      </c>
      <c r="W972" s="99" t="n">
        <f aca="false">VLOOKUP($B972,Gas!$B$3:$E$2506,4)</f>
        <v>0.42924831381639</v>
      </c>
    </row>
    <row r="973" customFormat="false" ht="12.75" hidden="false" customHeight="false" outlineLevel="0" collapsed="false">
      <c r="A973" s="95" t="n">
        <f aca="false">MONTH(B973)+(YEAR(B973)-1998)*12</f>
        <v>45</v>
      </c>
      <c r="B973" s="114" t="n">
        <v>37160</v>
      </c>
      <c r="C973" s="115" t="n">
        <v>25.14</v>
      </c>
      <c r="D973" s="98" t="n">
        <f aca="false">LN(C973/C972)</f>
        <v>-0.0290102664705983</v>
      </c>
      <c r="E973" s="106" t="n">
        <f aca="false">STDEV(D964:D973)*SQRT(trade_day)</f>
        <v>0.844715662873811</v>
      </c>
      <c r="F973" s="97"/>
      <c r="G973" s="103" t="n">
        <f aca="false">IF(G$1="P",MAX(0,G$2-$C973),IF(G$1="C",MAX(0,$C973-G$2)))</f>
        <v>0</v>
      </c>
      <c r="H973" s="103" t="n">
        <f aca="false">IF(H$1="P",MAX(0,H$2-$C973),IF(H$1="C",MAX(0,$C973-H$2)))</f>
        <v>0</v>
      </c>
      <c r="I973" s="103" t="n">
        <f aca="false">IF(I$1="P",MAX(0,I$2-$C973),IF(I$1="C",MAX(0,$C973-I$2)))</f>
        <v>4.86</v>
      </c>
      <c r="J973" s="103" t="n">
        <f aca="false">IF(J$1="P",MAX(0,J$2-$C973),IF(J$1="C",MAX(0,$C973-J$2)))</f>
        <v>9.86</v>
      </c>
      <c r="K973" s="103" t="n">
        <f aca="false">IF(K$1="P",MAX(0,K$2-$C973),IF(K$1="C",MAX(0,$C973-K$2)))</f>
        <v>14.86</v>
      </c>
      <c r="L973" s="103" t="n">
        <f aca="false">IF(L$1="P",MAX(0,L$2-$C973),IF(L$1="C",MAX(0,$C973-L$2)))</f>
        <v>24.86</v>
      </c>
      <c r="M973" s="103" t="n">
        <f aca="false">IF(M$1="P",MAX(0,M$2-$C973),IF(M$1="C",MAX(0,$C973-M$2)))</f>
        <v>5.14</v>
      </c>
      <c r="N973" s="103" t="n">
        <f aca="false">IF(N$1="P",MAX(0,N$2-$C973),IF(N$1="C",MAX(0,$C973-N$2)))</f>
        <v>0.140000000000001</v>
      </c>
      <c r="O973" s="103" t="n">
        <f aca="false">IF(O$1="P",MAX(0,O$2-$C973),IF(O$1="C",MAX(0,$C973-O$2)))</f>
        <v>0</v>
      </c>
      <c r="P973" s="103" t="n">
        <f aca="false">IF(P$1="P",MAX(0,P$2-$C973),IF(P$1="C",MAX(0,$C973-P$2)))</f>
        <v>0</v>
      </c>
      <c r="Q973" s="103" t="n">
        <f aca="false">IF(Q$1="P",MAX(0,Q$2-$C973),IF(Q$1="C",MAX(0,$C973-Q$2)))</f>
        <v>0</v>
      </c>
      <c r="R973" s="103" t="n">
        <f aca="false">IF(R$1="P",MAX(0,R$2-$C973),IF(R$1="C",MAX(0,$C973-R$2)))</f>
        <v>0</v>
      </c>
      <c r="S973" s="103" t="n">
        <f aca="false">IF(S$1="P",MAX(0,S$2-$C973),IF(S$1="C",MAX(0,$C973-S$2)))</f>
        <v>0</v>
      </c>
      <c r="T973" s="104" t="n">
        <f aca="false">A973</f>
        <v>45</v>
      </c>
      <c r="U973" s="105" t="n">
        <f aca="false">VLOOKUP($B973,Gas!$B$3:$E$2506,2)</f>
        <v>1.945</v>
      </c>
      <c r="V973" s="46" t="n">
        <f aca="false">C973/U973</f>
        <v>12.9254498714653</v>
      </c>
      <c r="W973" s="99" t="n">
        <f aca="false">VLOOKUP($B973,Gas!$B$3:$E$2506,4)</f>
        <v>0.410132386328951</v>
      </c>
    </row>
    <row r="974" customFormat="false" ht="12.75" hidden="false" customHeight="false" outlineLevel="0" collapsed="false">
      <c r="A974" s="95" t="n">
        <f aca="false">MONTH(B974)+(YEAR(B974)-1998)*12</f>
        <v>45</v>
      </c>
      <c r="B974" s="114" t="n">
        <v>37161</v>
      </c>
      <c r="C974" s="115" t="n">
        <v>24.57</v>
      </c>
      <c r="D974" s="98" t="n">
        <f aca="false">LN(C974/C973)</f>
        <v>-0.0229340166290136</v>
      </c>
      <c r="E974" s="106" t="n">
        <f aca="false">STDEV(D965:D974)*SQRT(trade_day)</f>
        <v>0.843099974147638</v>
      </c>
      <c r="F974" s="97"/>
      <c r="G974" s="103" t="n">
        <f aca="false">IF(G$1="P",MAX(0,G$2-$C974),IF(G$1="C",MAX(0,$C974-G$2)))</f>
        <v>0</v>
      </c>
      <c r="H974" s="103" t="n">
        <f aca="false">IF(H$1="P",MAX(0,H$2-$C974),IF(H$1="C",MAX(0,$C974-H$2)))</f>
        <v>0.43</v>
      </c>
      <c r="I974" s="103" t="n">
        <f aca="false">IF(I$1="P",MAX(0,I$2-$C974),IF(I$1="C",MAX(0,$C974-I$2)))</f>
        <v>5.43</v>
      </c>
      <c r="J974" s="103" t="n">
        <f aca="false">IF(J$1="P",MAX(0,J$2-$C974),IF(J$1="C",MAX(0,$C974-J$2)))</f>
        <v>10.43</v>
      </c>
      <c r="K974" s="103" t="n">
        <f aca="false">IF(K$1="P",MAX(0,K$2-$C974),IF(K$1="C",MAX(0,$C974-K$2)))</f>
        <v>15.43</v>
      </c>
      <c r="L974" s="103" t="n">
        <f aca="false">IF(L$1="P",MAX(0,L$2-$C974),IF(L$1="C",MAX(0,$C974-L$2)))</f>
        <v>25.43</v>
      </c>
      <c r="M974" s="103" t="n">
        <f aca="false">IF(M$1="P",MAX(0,M$2-$C974),IF(M$1="C",MAX(0,$C974-M$2)))</f>
        <v>4.57</v>
      </c>
      <c r="N974" s="103" t="n">
        <f aca="false">IF(N$1="P",MAX(0,N$2-$C974),IF(N$1="C",MAX(0,$C974-N$2)))</f>
        <v>0</v>
      </c>
      <c r="O974" s="103" t="n">
        <f aca="false">IF(O$1="P",MAX(0,O$2-$C974),IF(O$1="C",MAX(0,$C974-O$2)))</f>
        <v>0</v>
      </c>
      <c r="P974" s="103" t="n">
        <f aca="false">IF(P$1="P",MAX(0,P$2-$C974),IF(P$1="C",MAX(0,$C974-P$2)))</f>
        <v>0</v>
      </c>
      <c r="Q974" s="103" t="n">
        <f aca="false">IF(Q$1="P",MAX(0,Q$2-$C974),IF(Q$1="C",MAX(0,$C974-Q$2)))</f>
        <v>0</v>
      </c>
      <c r="R974" s="103" t="n">
        <f aca="false">IF(R$1="P",MAX(0,R$2-$C974),IF(R$1="C",MAX(0,$C974-R$2)))</f>
        <v>0</v>
      </c>
      <c r="S974" s="103" t="n">
        <f aca="false">IF(S$1="P",MAX(0,S$2-$C974),IF(S$1="C",MAX(0,$C974-S$2)))</f>
        <v>0</v>
      </c>
      <c r="T974" s="104" t="n">
        <f aca="false">A974</f>
        <v>45</v>
      </c>
      <c r="U974" s="105" t="n">
        <f aca="false">VLOOKUP($B974,Gas!$B$3:$E$2506,2)</f>
        <v>1.895</v>
      </c>
      <c r="V974" s="46" t="n">
        <f aca="false">C974/U974</f>
        <v>12.9656992084433</v>
      </c>
      <c r="W974" s="99" t="n">
        <f aca="false">VLOOKUP($B974,Gas!$B$3:$E$2506,4)</f>
        <v>0.384865008002423</v>
      </c>
    </row>
    <row r="975" customFormat="false" ht="12.75" hidden="false" customHeight="false" outlineLevel="0" collapsed="false">
      <c r="A975" s="95" t="n">
        <f aca="false">MONTH(B975)+(YEAR(B975)-1998)*12</f>
        <v>45</v>
      </c>
      <c r="B975" s="114" t="n">
        <v>37162</v>
      </c>
      <c r="C975" s="115" t="n">
        <v>23.73</v>
      </c>
      <c r="D975" s="98" t="n">
        <f aca="false">LN(C975/C974)</f>
        <v>-0.0347861160854155</v>
      </c>
      <c r="E975" s="106" t="n">
        <f aca="false">STDEV(D966:D975)*SQRT(trade_day)</f>
        <v>0.836564583473268</v>
      </c>
      <c r="F975" s="97"/>
      <c r="G975" s="103" t="n">
        <f aca="false">IF(G$1="P",MAX(0,G$2-$C975),IF(G$1="C",MAX(0,$C975-G$2)))</f>
        <v>0</v>
      </c>
      <c r="H975" s="103" t="n">
        <f aca="false">IF(H$1="P",MAX(0,H$2-$C975),IF(H$1="C",MAX(0,$C975-H$2)))</f>
        <v>1.27</v>
      </c>
      <c r="I975" s="103" t="n">
        <f aca="false">IF(I$1="P",MAX(0,I$2-$C975),IF(I$1="C",MAX(0,$C975-I$2)))</f>
        <v>6.27</v>
      </c>
      <c r="J975" s="103" t="n">
        <f aca="false">IF(J$1="P",MAX(0,J$2-$C975),IF(J$1="C",MAX(0,$C975-J$2)))</f>
        <v>11.27</v>
      </c>
      <c r="K975" s="103" t="n">
        <f aca="false">IF(K$1="P",MAX(0,K$2-$C975),IF(K$1="C",MAX(0,$C975-K$2)))</f>
        <v>16.27</v>
      </c>
      <c r="L975" s="103" t="n">
        <f aca="false">IF(L$1="P",MAX(0,L$2-$C975),IF(L$1="C",MAX(0,$C975-L$2)))</f>
        <v>26.27</v>
      </c>
      <c r="M975" s="103" t="n">
        <f aca="false">IF(M$1="P",MAX(0,M$2-$C975),IF(M$1="C",MAX(0,$C975-M$2)))</f>
        <v>3.73</v>
      </c>
      <c r="N975" s="103" t="n">
        <f aca="false">IF(N$1="P",MAX(0,N$2-$C975),IF(N$1="C",MAX(0,$C975-N$2)))</f>
        <v>0</v>
      </c>
      <c r="O975" s="103" t="n">
        <f aca="false">IF(O$1="P",MAX(0,O$2-$C975),IF(O$1="C",MAX(0,$C975-O$2)))</f>
        <v>0</v>
      </c>
      <c r="P975" s="103" t="n">
        <f aca="false">IF(P$1="P",MAX(0,P$2-$C975),IF(P$1="C",MAX(0,$C975-P$2)))</f>
        <v>0</v>
      </c>
      <c r="Q975" s="103" t="n">
        <f aca="false">IF(Q$1="P",MAX(0,Q$2-$C975),IF(Q$1="C",MAX(0,$C975-Q$2)))</f>
        <v>0</v>
      </c>
      <c r="R975" s="103" t="n">
        <f aca="false">IF(R$1="P",MAX(0,R$2-$C975),IF(R$1="C",MAX(0,$C975-R$2)))</f>
        <v>0</v>
      </c>
      <c r="S975" s="103" t="n">
        <f aca="false">IF(S$1="P",MAX(0,S$2-$C975),IF(S$1="C",MAX(0,$C975-S$2)))</f>
        <v>0</v>
      </c>
      <c r="T975" s="104" t="n">
        <f aca="false">A975</f>
        <v>45</v>
      </c>
      <c r="U975" s="105" t="n">
        <f aca="false">VLOOKUP($B975,Gas!$B$3:$E$2506,2)</f>
        <v>1.895</v>
      </c>
      <c r="V975" s="46" t="n">
        <f aca="false">C975/U975</f>
        <v>12.5224274406332</v>
      </c>
      <c r="W975" s="99" t="n">
        <f aca="false">VLOOKUP($B975,Gas!$B$3:$E$2506,4)</f>
        <v>0.410469953855597</v>
      </c>
    </row>
    <row r="976" customFormat="false" ht="12.75" hidden="false" customHeight="false" outlineLevel="0" collapsed="false">
      <c r="A976" s="95" t="n">
        <f aca="false">MONTH(B976)+(YEAR(B976)-1998)*12</f>
        <v>45</v>
      </c>
      <c r="B976" s="114" t="n">
        <v>37163</v>
      </c>
      <c r="C976" s="115" t="n">
        <v>21</v>
      </c>
      <c r="D976" s="98" t="n">
        <f aca="false">LN(C976/C975)</f>
        <v>-0.122217632724249</v>
      </c>
      <c r="E976" s="106" t="n">
        <f aca="false">STDEV(D967:D976)*SQRT(trade_day)</f>
        <v>0.999830992468862</v>
      </c>
      <c r="F976" s="97"/>
      <c r="G976" s="103" t="n">
        <f aca="false">IF(G$1="P",MAX(0,G$2-$C976),IF(G$1="C",MAX(0,$C976-G$2)))</f>
        <v>0</v>
      </c>
      <c r="H976" s="103" t="n">
        <f aca="false">IF(H$1="P",MAX(0,H$2-$C976),IF(H$1="C",MAX(0,$C976-H$2)))</f>
        <v>4</v>
      </c>
      <c r="I976" s="103" t="n">
        <f aca="false">IF(I$1="P",MAX(0,I$2-$C976),IF(I$1="C",MAX(0,$C976-I$2)))</f>
        <v>9</v>
      </c>
      <c r="J976" s="103" t="n">
        <f aca="false">IF(J$1="P",MAX(0,J$2-$C976),IF(J$1="C",MAX(0,$C976-J$2)))</f>
        <v>14</v>
      </c>
      <c r="K976" s="103" t="n">
        <f aca="false">IF(K$1="P",MAX(0,K$2-$C976),IF(K$1="C",MAX(0,$C976-K$2)))</f>
        <v>19</v>
      </c>
      <c r="L976" s="103" t="n">
        <f aca="false">IF(L$1="P",MAX(0,L$2-$C976),IF(L$1="C",MAX(0,$C976-L$2)))</f>
        <v>29</v>
      </c>
      <c r="M976" s="103" t="n">
        <f aca="false">IF(M$1="P",MAX(0,M$2-$C976),IF(M$1="C",MAX(0,$C976-M$2)))</f>
        <v>1</v>
      </c>
      <c r="N976" s="103" t="n">
        <f aca="false">IF(N$1="P",MAX(0,N$2-$C976),IF(N$1="C",MAX(0,$C976-N$2)))</f>
        <v>0</v>
      </c>
      <c r="O976" s="103" t="n">
        <f aca="false">IF(O$1="P",MAX(0,O$2-$C976),IF(O$1="C",MAX(0,$C976-O$2)))</f>
        <v>0</v>
      </c>
      <c r="P976" s="103" t="n">
        <f aca="false">IF(P$1="P",MAX(0,P$2-$C976),IF(P$1="C",MAX(0,$C976-P$2)))</f>
        <v>0</v>
      </c>
      <c r="Q976" s="103" t="n">
        <f aca="false">IF(Q$1="P",MAX(0,Q$2-$C976),IF(Q$1="C",MAX(0,$C976-Q$2)))</f>
        <v>0</v>
      </c>
      <c r="R976" s="103" t="n">
        <f aca="false">IF(R$1="P",MAX(0,R$2-$C976),IF(R$1="C",MAX(0,$C976-R$2)))</f>
        <v>0</v>
      </c>
      <c r="S976" s="103" t="n">
        <f aca="false">IF(S$1="P",MAX(0,S$2-$C976),IF(S$1="C",MAX(0,$C976-S$2)))</f>
        <v>0</v>
      </c>
      <c r="T976" s="104" t="n">
        <f aca="false">A976</f>
        <v>45</v>
      </c>
      <c r="U976" s="105" t="n">
        <f aca="false">VLOOKUP($B976,Gas!$B$3:$E$2506,2)</f>
        <v>1.895</v>
      </c>
      <c r="V976" s="46" t="n">
        <f aca="false">C976/U976</f>
        <v>11.0817941952507</v>
      </c>
      <c r="W976" s="99" t="n">
        <f aca="false">VLOOKUP($B976,Gas!$B$3:$E$2506,4)</f>
        <v>0.410469953855597</v>
      </c>
    </row>
    <row r="977" customFormat="false" ht="12.75" hidden="false" customHeight="false" outlineLevel="0" collapsed="false">
      <c r="A977" s="95" t="n">
        <f aca="false">MONTH(B977)+(YEAR(B977)-1998)*12</f>
        <v>45</v>
      </c>
      <c r="B977" s="114" t="n">
        <v>37164</v>
      </c>
      <c r="C977" s="115" t="n">
        <v>21</v>
      </c>
      <c r="D977" s="98" t="n">
        <f aca="false">LN(C977/C976)</f>
        <v>0</v>
      </c>
      <c r="E977" s="106" t="n">
        <f aca="false">STDEV(D968:D977)*SQRT(trade_day)</f>
        <v>1.00651052177266</v>
      </c>
      <c r="F977" s="97"/>
      <c r="G977" s="103" t="n">
        <f aca="false">IF(G$1="P",MAX(0,G$2-$C977),IF(G$1="C",MAX(0,$C977-G$2)))</f>
        <v>0</v>
      </c>
      <c r="H977" s="103" t="n">
        <f aca="false">IF(H$1="P",MAX(0,H$2-$C977),IF(H$1="C",MAX(0,$C977-H$2)))</f>
        <v>4</v>
      </c>
      <c r="I977" s="103" t="n">
        <f aca="false">IF(I$1="P",MAX(0,I$2-$C977),IF(I$1="C",MAX(0,$C977-I$2)))</f>
        <v>9</v>
      </c>
      <c r="J977" s="103" t="n">
        <f aca="false">IF(J$1="P",MAX(0,J$2-$C977),IF(J$1="C",MAX(0,$C977-J$2)))</f>
        <v>14</v>
      </c>
      <c r="K977" s="103" t="n">
        <f aca="false">IF(K$1="P",MAX(0,K$2-$C977),IF(K$1="C",MAX(0,$C977-K$2)))</f>
        <v>19</v>
      </c>
      <c r="L977" s="103" t="n">
        <f aca="false">IF(L$1="P",MAX(0,L$2-$C977),IF(L$1="C",MAX(0,$C977-L$2)))</f>
        <v>29</v>
      </c>
      <c r="M977" s="103" t="n">
        <f aca="false">IF(M$1="P",MAX(0,M$2-$C977),IF(M$1="C",MAX(0,$C977-M$2)))</f>
        <v>1</v>
      </c>
      <c r="N977" s="103" t="n">
        <f aca="false">IF(N$1="P",MAX(0,N$2-$C977),IF(N$1="C",MAX(0,$C977-N$2)))</f>
        <v>0</v>
      </c>
      <c r="O977" s="103" t="n">
        <f aca="false">IF(O$1="P",MAX(0,O$2-$C977),IF(O$1="C",MAX(0,$C977-O$2)))</f>
        <v>0</v>
      </c>
      <c r="P977" s="103" t="n">
        <f aca="false">IF(P$1="P",MAX(0,P$2-$C977),IF(P$1="C",MAX(0,$C977-P$2)))</f>
        <v>0</v>
      </c>
      <c r="Q977" s="103" t="n">
        <f aca="false">IF(Q$1="P",MAX(0,Q$2-$C977),IF(Q$1="C",MAX(0,$C977-Q$2)))</f>
        <v>0</v>
      </c>
      <c r="R977" s="103" t="n">
        <f aca="false">IF(R$1="P",MAX(0,R$2-$C977),IF(R$1="C",MAX(0,$C977-R$2)))</f>
        <v>0</v>
      </c>
      <c r="S977" s="103" t="n">
        <f aca="false">IF(S$1="P",MAX(0,S$2-$C977),IF(S$1="C",MAX(0,$C977-S$2)))</f>
        <v>0</v>
      </c>
      <c r="T977" s="104" t="n">
        <f aca="false">A977</f>
        <v>45</v>
      </c>
      <c r="U977" s="105" t="n">
        <f aca="false">VLOOKUP($B977,Gas!$B$3:$E$2506,2)</f>
        <v>1.895</v>
      </c>
      <c r="V977" s="46" t="n">
        <f aca="false">C977/U977</f>
        <v>11.0817941952507</v>
      </c>
      <c r="W977" s="99" t="n">
        <f aca="false">VLOOKUP($B977,Gas!$B$3:$E$2506,4)</f>
        <v>0.410469953855597</v>
      </c>
    </row>
    <row r="978" customFormat="false" ht="12.75" hidden="false" customHeight="false" outlineLevel="0" collapsed="false">
      <c r="A978" s="95" t="n">
        <f aca="false">MONTH(B978)+(YEAR(B978)-1998)*12</f>
        <v>46</v>
      </c>
      <c r="B978" s="114" t="n">
        <v>37165</v>
      </c>
      <c r="C978" s="115" t="n">
        <v>24.69</v>
      </c>
      <c r="D978" s="98" t="n">
        <f aca="false">LN(C978/C977)</f>
        <v>0.161875865633665</v>
      </c>
      <c r="E978" s="106" t="n">
        <f aca="false">STDEV(D969:D978)*SQRT(trade_day)</f>
        <v>1.36396261876609</v>
      </c>
      <c r="F978" s="97"/>
      <c r="G978" s="103" t="n">
        <f aca="false">IF(G$1="P",MAX(0,G$2-$C978),IF(G$1="C",MAX(0,$C978-G$2)))</f>
        <v>0</v>
      </c>
      <c r="H978" s="103" t="n">
        <f aca="false">IF(H$1="P",MAX(0,H$2-$C978),IF(H$1="C",MAX(0,$C978-H$2)))</f>
        <v>0.309999999999999</v>
      </c>
      <c r="I978" s="103" t="n">
        <f aca="false">IF(I$1="P",MAX(0,I$2-$C978),IF(I$1="C",MAX(0,$C978-I$2)))</f>
        <v>5.31</v>
      </c>
      <c r="J978" s="103" t="n">
        <f aca="false">IF(J$1="P",MAX(0,J$2-$C978),IF(J$1="C",MAX(0,$C978-J$2)))</f>
        <v>10.31</v>
      </c>
      <c r="K978" s="103" t="n">
        <f aca="false">IF(K$1="P",MAX(0,K$2-$C978),IF(K$1="C",MAX(0,$C978-K$2)))</f>
        <v>15.31</v>
      </c>
      <c r="L978" s="103" t="n">
        <f aca="false">IF(L$1="P",MAX(0,L$2-$C978),IF(L$1="C",MAX(0,$C978-L$2)))</f>
        <v>25.31</v>
      </c>
      <c r="M978" s="103" t="n">
        <f aca="false">IF(M$1="P",MAX(0,M$2-$C978),IF(M$1="C",MAX(0,$C978-M$2)))</f>
        <v>4.69</v>
      </c>
      <c r="N978" s="103" t="n">
        <f aca="false">IF(N$1="P",MAX(0,N$2-$C978),IF(N$1="C",MAX(0,$C978-N$2)))</f>
        <v>0</v>
      </c>
      <c r="O978" s="103" t="n">
        <f aca="false">IF(O$1="P",MAX(0,O$2-$C978),IF(O$1="C",MAX(0,$C978-O$2)))</f>
        <v>0</v>
      </c>
      <c r="P978" s="103" t="n">
        <f aca="false">IF(P$1="P",MAX(0,P$2-$C978),IF(P$1="C",MAX(0,$C978-P$2)))</f>
        <v>0</v>
      </c>
      <c r="Q978" s="103" t="n">
        <f aca="false">IF(Q$1="P",MAX(0,Q$2-$C978),IF(Q$1="C",MAX(0,$C978-Q$2)))</f>
        <v>0</v>
      </c>
      <c r="R978" s="103" t="n">
        <f aca="false">IF(R$1="P",MAX(0,R$2-$C978),IF(R$1="C",MAX(0,$C978-R$2)))</f>
        <v>0</v>
      </c>
      <c r="S978" s="103" t="n">
        <f aca="false">IF(S$1="P",MAX(0,S$2-$C978),IF(S$1="C",MAX(0,$C978-S$2)))</f>
        <v>0</v>
      </c>
      <c r="T978" s="104" t="n">
        <f aca="false">A978</f>
        <v>46</v>
      </c>
      <c r="U978" s="105" t="n">
        <f aca="false">VLOOKUP($B978,Gas!$B$3:$E$2506,2)</f>
        <v>1.895</v>
      </c>
      <c r="V978" s="46" t="n">
        <f aca="false">C978/U978</f>
        <v>13.0290237467018</v>
      </c>
      <c r="W978" s="99" t="n">
        <f aca="false">VLOOKUP($B978,Gas!$B$3:$E$2506,4)</f>
        <v>0.410469953855597</v>
      </c>
    </row>
    <row r="979" customFormat="false" ht="12.75" hidden="false" customHeight="false" outlineLevel="0" collapsed="false">
      <c r="A979" s="95" t="n">
        <f aca="false">MONTH(B979)+(YEAR(B979)-1998)*12</f>
        <v>46</v>
      </c>
      <c r="B979" s="114" t="n">
        <v>37166</v>
      </c>
      <c r="C979" s="115" t="n">
        <v>26.19</v>
      </c>
      <c r="D979" s="98" t="n">
        <f aca="false">LN(C979/C978)</f>
        <v>0.0589793551625324</v>
      </c>
      <c r="E979" s="106" t="n">
        <f aca="false">STDEV(D970:D979)*SQRT(trade_day)</f>
        <v>1.33165920083317</v>
      </c>
      <c r="F979" s="97"/>
      <c r="G979" s="103" t="n">
        <f aca="false">IF(G$1="P",MAX(0,G$2-$C979),IF(G$1="C",MAX(0,$C979-G$2)))</f>
        <v>0</v>
      </c>
      <c r="H979" s="103" t="n">
        <f aca="false">IF(H$1="P",MAX(0,H$2-$C979),IF(H$1="C",MAX(0,$C979-H$2)))</f>
        <v>0</v>
      </c>
      <c r="I979" s="103" t="n">
        <f aca="false">IF(I$1="P",MAX(0,I$2-$C979),IF(I$1="C",MAX(0,$C979-I$2)))</f>
        <v>3.81</v>
      </c>
      <c r="J979" s="103" t="n">
        <f aca="false">IF(J$1="P",MAX(0,J$2-$C979),IF(J$1="C",MAX(0,$C979-J$2)))</f>
        <v>8.81</v>
      </c>
      <c r="K979" s="103" t="n">
        <f aca="false">IF(K$1="P",MAX(0,K$2-$C979),IF(K$1="C",MAX(0,$C979-K$2)))</f>
        <v>13.81</v>
      </c>
      <c r="L979" s="103" t="n">
        <f aca="false">IF(L$1="P",MAX(0,L$2-$C979),IF(L$1="C",MAX(0,$C979-L$2)))</f>
        <v>23.81</v>
      </c>
      <c r="M979" s="103" t="n">
        <f aca="false">IF(M$1="P",MAX(0,M$2-$C979),IF(M$1="C",MAX(0,$C979-M$2)))</f>
        <v>6.19</v>
      </c>
      <c r="N979" s="103" t="n">
        <f aca="false">IF(N$1="P",MAX(0,N$2-$C979),IF(N$1="C",MAX(0,$C979-N$2)))</f>
        <v>1.19</v>
      </c>
      <c r="O979" s="103" t="n">
        <f aca="false">IF(O$1="P",MAX(0,O$2-$C979),IF(O$1="C",MAX(0,$C979-O$2)))</f>
        <v>0</v>
      </c>
      <c r="P979" s="103" t="n">
        <f aca="false">IF(P$1="P",MAX(0,P$2-$C979),IF(P$1="C",MAX(0,$C979-P$2)))</f>
        <v>0</v>
      </c>
      <c r="Q979" s="103" t="n">
        <f aca="false">IF(Q$1="P",MAX(0,Q$2-$C979),IF(Q$1="C",MAX(0,$C979-Q$2)))</f>
        <v>0</v>
      </c>
      <c r="R979" s="103" t="n">
        <f aca="false">IF(R$1="P",MAX(0,R$2-$C979),IF(R$1="C",MAX(0,$C979-R$2)))</f>
        <v>0</v>
      </c>
      <c r="S979" s="103" t="n">
        <f aca="false">IF(S$1="P",MAX(0,S$2-$C979),IF(S$1="C",MAX(0,$C979-S$2)))</f>
        <v>0</v>
      </c>
      <c r="T979" s="104" t="n">
        <f aca="false">A979</f>
        <v>46</v>
      </c>
      <c r="U979" s="105" t="n">
        <f aca="false">VLOOKUP($B979,Gas!$B$3:$E$2506,2)</f>
        <v>1.895</v>
      </c>
      <c r="V979" s="46" t="n">
        <f aca="false">C979/U979</f>
        <v>13.820580474934</v>
      </c>
      <c r="W979" s="99" t="n">
        <f aca="false">VLOOKUP($B979,Gas!$B$3:$E$2506,4)</f>
        <v>0.410469953855597</v>
      </c>
    </row>
    <row r="980" customFormat="false" ht="12.75" hidden="false" customHeight="false" outlineLevel="0" collapsed="false">
      <c r="A980" s="95" t="n">
        <f aca="false">MONTH(B980)+(YEAR(B980)-1998)*12</f>
        <v>46</v>
      </c>
      <c r="B980" s="114" t="n">
        <v>37167</v>
      </c>
      <c r="C980" s="115" t="n">
        <v>28.06</v>
      </c>
      <c r="D980" s="98" t="n">
        <f aca="false">LN(C980/C979)</f>
        <v>0.0689674161546942</v>
      </c>
      <c r="E980" s="106" t="n">
        <f aca="false">STDEV(D971:D980)*SQRT(trade_day)</f>
        <v>1.36213184985175</v>
      </c>
      <c r="F980" s="97"/>
      <c r="G980" s="103" t="n">
        <f aca="false">IF(G$1="P",MAX(0,G$2-$C980),IF(G$1="C",MAX(0,$C980-G$2)))</f>
        <v>0</v>
      </c>
      <c r="H980" s="103" t="n">
        <f aca="false">IF(H$1="P",MAX(0,H$2-$C980),IF(H$1="C",MAX(0,$C980-H$2)))</f>
        <v>0</v>
      </c>
      <c r="I980" s="103" t="n">
        <f aca="false">IF(I$1="P",MAX(0,I$2-$C980),IF(I$1="C",MAX(0,$C980-I$2)))</f>
        <v>1.94</v>
      </c>
      <c r="J980" s="103" t="n">
        <f aca="false">IF(J$1="P",MAX(0,J$2-$C980),IF(J$1="C",MAX(0,$C980-J$2)))</f>
        <v>6.94</v>
      </c>
      <c r="K980" s="103" t="n">
        <f aca="false">IF(K$1="P",MAX(0,K$2-$C980),IF(K$1="C",MAX(0,$C980-K$2)))</f>
        <v>11.94</v>
      </c>
      <c r="L980" s="103" t="n">
        <f aca="false">IF(L$1="P",MAX(0,L$2-$C980),IF(L$1="C",MAX(0,$C980-L$2)))</f>
        <v>21.94</v>
      </c>
      <c r="M980" s="103" t="n">
        <f aca="false">IF(M$1="P",MAX(0,M$2-$C980),IF(M$1="C",MAX(0,$C980-M$2)))</f>
        <v>8.06</v>
      </c>
      <c r="N980" s="103" t="n">
        <f aca="false">IF(N$1="P",MAX(0,N$2-$C980),IF(N$1="C",MAX(0,$C980-N$2)))</f>
        <v>3.06</v>
      </c>
      <c r="O980" s="103" t="n">
        <f aca="false">IF(O$1="P",MAX(0,O$2-$C980),IF(O$1="C",MAX(0,$C980-O$2)))</f>
        <v>0</v>
      </c>
      <c r="P980" s="103" t="n">
        <f aca="false">IF(P$1="P",MAX(0,P$2-$C980),IF(P$1="C",MAX(0,$C980-P$2)))</f>
        <v>0</v>
      </c>
      <c r="Q980" s="103" t="n">
        <f aca="false">IF(Q$1="P",MAX(0,Q$2-$C980),IF(Q$1="C",MAX(0,$C980-Q$2)))</f>
        <v>0</v>
      </c>
      <c r="R980" s="103" t="n">
        <f aca="false">IF(R$1="P",MAX(0,R$2-$C980),IF(R$1="C",MAX(0,$C980-R$2)))</f>
        <v>0</v>
      </c>
      <c r="S980" s="103" t="n">
        <f aca="false">IF(S$1="P",MAX(0,S$2-$C980),IF(S$1="C",MAX(0,$C980-S$2)))</f>
        <v>0</v>
      </c>
      <c r="T980" s="104" t="n">
        <f aca="false">A980</f>
        <v>46</v>
      </c>
      <c r="U980" s="105" t="n">
        <f aca="false">VLOOKUP($B980,Gas!$B$3:$E$2506,2)</f>
        <v>1.895</v>
      </c>
      <c r="V980" s="46" t="n">
        <f aca="false">C980/U980</f>
        <v>14.8073878627968</v>
      </c>
      <c r="W980" s="99" t="n">
        <f aca="false">VLOOKUP($B980,Gas!$B$3:$E$2506,4)</f>
        <v>0.410469953855597</v>
      </c>
    </row>
    <row r="981" customFormat="false" ht="12.75" hidden="false" customHeight="false" outlineLevel="0" collapsed="false">
      <c r="A981" s="95" t="n">
        <f aca="false">MONTH(B981)+(YEAR(B981)-1998)*12</f>
        <v>46</v>
      </c>
      <c r="B981" s="114" t="n">
        <v>37168</v>
      </c>
      <c r="C981" s="115" t="n">
        <v>28.96</v>
      </c>
      <c r="D981" s="98" t="n">
        <f aca="false">LN(C981/C980)</f>
        <v>0.0315704928432008</v>
      </c>
      <c r="E981" s="106" t="n">
        <f aca="false">STDEV(D972:D981)*SQRT(trade_day)</f>
        <v>1.22680114919133</v>
      </c>
      <c r="F981" s="97"/>
      <c r="G981" s="103" t="n">
        <f aca="false">IF(G$1="P",MAX(0,G$2-$C981),IF(G$1="C",MAX(0,$C981-G$2)))</f>
        <v>0</v>
      </c>
      <c r="H981" s="103" t="n">
        <f aca="false">IF(H$1="P",MAX(0,H$2-$C981),IF(H$1="C",MAX(0,$C981-H$2)))</f>
        <v>0</v>
      </c>
      <c r="I981" s="103" t="n">
        <f aca="false">IF(I$1="P",MAX(0,I$2-$C981),IF(I$1="C",MAX(0,$C981-I$2)))</f>
        <v>1.04</v>
      </c>
      <c r="J981" s="103" t="n">
        <f aca="false">IF(J$1="P",MAX(0,J$2-$C981),IF(J$1="C",MAX(0,$C981-J$2)))</f>
        <v>6.04</v>
      </c>
      <c r="K981" s="103" t="n">
        <f aca="false">IF(K$1="P",MAX(0,K$2-$C981),IF(K$1="C",MAX(0,$C981-K$2)))</f>
        <v>11.04</v>
      </c>
      <c r="L981" s="103" t="n">
        <f aca="false">IF(L$1="P",MAX(0,L$2-$C981),IF(L$1="C",MAX(0,$C981-L$2)))</f>
        <v>21.04</v>
      </c>
      <c r="M981" s="103" t="n">
        <f aca="false">IF(M$1="P",MAX(0,M$2-$C981),IF(M$1="C",MAX(0,$C981-M$2)))</f>
        <v>8.96</v>
      </c>
      <c r="N981" s="103" t="n">
        <f aca="false">IF(N$1="P",MAX(0,N$2-$C981),IF(N$1="C",MAX(0,$C981-N$2)))</f>
        <v>3.96</v>
      </c>
      <c r="O981" s="103" t="n">
        <f aca="false">IF(O$1="P",MAX(0,O$2-$C981),IF(O$1="C",MAX(0,$C981-O$2)))</f>
        <v>0</v>
      </c>
      <c r="P981" s="103" t="n">
        <f aca="false">IF(P$1="P",MAX(0,P$2-$C981),IF(P$1="C",MAX(0,$C981-P$2)))</f>
        <v>0</v>
      </c>
      <c r="Q981" s="103" t="n">
        <f aca="false">IF(Q$1="P",MAX(0,Q$2-$C981),IF(Q$1="C",MAX(0,$C981-Q$2)))</f>
        <v>0</v>
      </c>
      <c r="R981" s="103" t="n">
        <f aca="false">IF(R$1="P",MAX(0,R$2-$C981),IF(R$1="C",MAX(0,$C981-R$2)))</f>
        <v>0</v>
      </c>
      <c r="S981" s="103" t="n">
        <f aca="false">IF(S$1="P",MAX(0,S$2-$C981),IF(S$1="C",MAX(0,$C981-S$2)))</f>
        <v>0</v>
      </c>
      <c r="T981" s="104" t="n">
        <f aca="false">A981</f>
        <v>46</v>
      </c>
      <c r="U981" s="105" t="n">
        <f aca="false">VLOOKUP($B981,Gas!$B$3:$E$2506,2)</f>
        <v>1.895</v>
      </c>
      <c r="V981" s="46" t="n">
        <f aca="false">C981/U981</f>
        <v>15.2823218997361</v>
      </c>
      <c r="W981" s="99" t="n">
        <f aca="false">VLOOKUP($B981,Gas!$B$3:$E$2506,4)</f>
        <v>0.410469953855597</v>
      </c>
    </row>
    <row r="982" customFormat="false" ht="12.75" hidden="false" customHeight="false" outlineLevel="0" collapsed="false">
      <c r="A982" s="95" t="n">
        <f aca="false">MONTH(B982)+(YEAR(B982)-1998)*12</f>
        <v>46</v>
      </c>
      <c r="B982" s="114" t="n">
        <v>37169</v>
      </c>
      <c r="C982" s="115" t="n">
        <v>28.7</v>
      </c>
      <c r="D982" s="98" t="n">
        <f aca="false">LN(C982/C981)</f>
        <v>-0.00901844475194027</v>
      </c>
      <c r="E982" s="106" t="n">
        <f aca="false">STDEV(D973:D982)*SQRT(trade_day)</f>
        <v>1.20141090791704</v>
      </c>
      <c r="F982" s="97"/>
      <c r="G982" s="103" t="n">
        <f aca="false">IF(G$1="P",MAX(0,G$2-$C982),IF(G$1="C",MAX(0,$C982-G$2)))</f>
        <v>0</v>
      </c>
      <c r="H982" s="103" t="n">
        <f aca="false">IF(H$1="P",MAX(0,H$2-$C982),IF(H$1="C",MAX(0,$C982-H$2)))</f>
        <v>0</v>
      </c>
      <c r="I982" s="103" t="n">
        <f aca="false">IF(I$1="P",MAX(0,I$2-$C982),IF(I$1="C",MAX(0,$C982-I$2)))</f>
        <v>1.3</v>
      </c>
      <c r="J982" s="103" t="n">
        <f aca="false">IF(J$1="P",MAX(0,J$2-$C982),IF(J$1="C",MAX(0,$C982-J$2)))</f>
        <v>6.3</v>
      </c>
      <c r="K982" s="103" t="n">
        <f aca="false">IF(K$1="P",MAX(0,K$2-$C982),IF(K$1="C",MAX(0,$C982-K$2)))</f>
        <v>11.3</v>
      </c>
      <c r="L982" s="103" t="n">
        <f aca="false">IF(L$1="P",MAX(0,L$2-$C982),IF(L$1="C",MAX(0,$C982-L$2)))</f>
        <v>21.3</v>
      </c>
      <c r="M982" s="103" t="n">
        <f aca="false">IF(M$1="P",MAX(0,M$2-$C982),IF(M$1="C",MAX(0,$C982-M$2)))</f>
        <v>8.7</v>
      </c>
      <c r="N982" s="103" t="n">
        <f aca="false">IF(N$1="P",MAX(0,N$2-$C982),IF(N$1="C",MAX(0,$C982-N$2)))</f>
        <v>3.7</v>
      </c>
      <c r="O982" s="103" t="n">
        <f aca="false">IF(O$1="P",MAX(0,O$2-$C982),IF(O$1="C",MAX(0,$C982-O$2)))</f>
        <v>0</v>
      </c>
      <c r="P982" s="103" t="n">
        <f aca="false">IF(P$1="P",MAX(0,P$2-$C982),IF(P$1="C",MAX(0,$C982-P$2)))</f>
        <v>0</v>
      </c>
      <c r="Q982" s="103" t="n">
        <f aca="false">IF(Q$1="P",MAX(0,Q$2-$C982),IF(Q$1="C",MAX(0,$C982-Q$2)))</f>
        <v>0</v>
      </c>
      <c r="R982" s="103" t="n">
        <f aca="false">IF(R$1="P",MAX(0,R$2-$C982),IF(R$1="C",MAX(0,$C982-R$2)))</f>
        <v>0</v>
      </c>
      <c r="S982" s="103" t="n">
        <f aca="false">IF(S$1="P",MAX(0,S$2-$C982),IF(S$1="C",MAX(0,$C982-S$2)))</f>
        <v>0</v>
      </c>
      <c r="T982" s="104" t="n">
        <f aca="false">A982</f>
        <v>46</v>
      </c>
      <c r="U982" s="105" t="n">
        <f aca="false">VLOOKUP($B982,Gas!$B$3:$E$2506,2)</f>
        <v>1.895</v>
      </c>
      <c r="V982" s="46" t="n">
        <f aca="false">C982/U982</f>
        <v>15.1451187335092</v>
      </c>
      <c r="W982" s="99" t="n">
        <f aca="false">VLOOKUP($B982,Gas!$B$3:$E$2506,4)</f>
        <v>0.410469953855597</v>
      </c>
    </row>
    <row r="983" customFormat="false" ht="12.75" hidden="false" customHeight="false" outlineLevel="0" collapsed="false">
      <c r="A983" s="95" t="n">
        <f aca="false">MONTH(B983)+(YEAR(B983)-1998)*12</f>
        <v>46</v>
      </c>
      <c r="B983" s="114" t="n">
        <v>37170</v>
      </c>
      <c r="C983" s="115" t="n">
        <v>24.25</v>
      </c>
      <c r="D983" s="98" t="n">
        <f aca="false">LN(C983/C982)</f>
        <v>-0.168480505382083</v>
      </c>
      <c r="E983" s="106" t="n">
        <f aca="false">STDEV(D974:D983)*SQRT(trade_day)</f>
        <v>1.49486019869557</v>
      </c>
      <c r="F983" s="97"/>
      <c r="G983" s="103" t="n">
        <f aca="false">IF(G$1="P",MAX(0,G$2-$C983),IF(G$1="C",MAX(0,$C983-G$2)))</f>
        <v>0</v>
      </c>
      <c r="H983" s="103" t="n">
        <f aca="false">IF(H$1="P",MAX(0,H$2-$C983),IF(H$1="C",MAX(0,$C983-H$2)))</f>
        <v>0.75</v>
      </c>
      <c r="I983" s="103" t="n">
        <f aca="false">IF(I$1="P",MAX(0,I$2-$C983),IF(I$1="C",MAX(0,$C983-I$2)))</f>
        <v>5.75</v>
      </c>
      <c r="J983" s="103" t="n">
        <f aca="false">IF(J$1="P",MAX(0,J$2-$C983),IF(J$1="C",MAX(0,$C983-J$2)))</f>
        <v>10.75</v>
      </c>
      <c r="K983" s="103" t="n">
        <f aca="false">IF(K$1="P",MAX(0,K$2-$C983),IF(K$1="C",MAX(0,$C983-K$2)))</f>
        <v>15.75</v>
      </c>
      <c r="L983" s="103" t="n">
        <f aca="false">IF(L$1="P",MAX(0,L$2-$C983),IF(L$1="C",MAX(0,$C983-L$2)))</f>
        <v>25.75</v>
      </c>
      <c r="M983" s="103" t="n">
        <f aca="false">IF(M$1="P",MAX(0,M$2-$C983),IF(M$1="C",MAX(0,$C983-M$2)))</f>
        <v>4.25</v>
      </c>
      <c r="N983" s="103" t="n">
        <f aca="false">IF(N$1="P",MAX(0,N$2-$C983),IF(N$1="C",MAX(0,$C983-N$2)))</f>
        <v>0</v>
      </c>
      <c r="O983" s="103" t="n">
        <f aca="false">IF(O$1="P",MAX(0,O$2-$C983),IF(O$1="C",MAX(0,$C983-O$2)))</f>
        <v>0</v>
      </c>
      <c r="P983" s="103" t="n">
        <f aca="false">IF(P$1="P",MAX(0,P$2-$C983),IF(P$1="C",MAX(0,$C983-P$2)))</f>
        <v>0</v>
      </c>
      <c r="Q983" s="103" t="n">
        <f aca="false">IF(Q$1="P",MAX(0,Q$2-$C983),IF(Q$1="C",MAX(0,$C983-Q$2)))</f>
        <v>0</v>
      </c>
      <c r="R983" s="103" t="n">
        <f aca="false">IF(R$1="P",MAX(0,R$2-$C983),IF(R$1="C",MAX(0,$C983-R$2)))</f>
        <v>0</v>
      </c>
      <c r="S983" s="103" t="n">
        <f aca="false">IF(S$1="P",MAX(0,S$2-$C983),IF(S$1="C",MAX(0,$C983-S$2)))</f>
        <v>0</v>
      </c>
      <c r="T983" s="104" t="n">
        <f aca="false">A983</f>
        <v>46</v>
      </c>
      <c r="U983" s="105" t="n">
        <f aca="false">VLOOKUP($B983,Gas!$B$3:$E$2506,2)</f>
        <v>1.895</v>
      </c>
      <c r="V983" s="46" t="n">
        <f aca="false">C983/U983</f>
        <v>12.7968337730871</v>
      </c>
      <c r="W983" s="99" t="n">
        <f aca="false">VLOOKUP($B983,Gas!$B$3:$E$2506,4)</f>
        <v>0.410469953855597</v>
      </c>
    </row>
    <row r="984" customFormat="false" ht="12.75" hidden="false" customHeight="false" outlineLevel="0" collapsed="false">
      <c r="A984" s="95" t="n">
        <f aca="false">MONTH(B984)+(YEAR(B984)-1998)*12</f>
        <v>46</v>
      </c>
      <c r="B984" s="114" t="n">
        <v>37171</v>
      </c>
      <c r="C984" s="115" t="n">
        <v>24.25</v>
      </c>
      <c r="D984" s="98" t="n">
        <f aca="false">LN(C984/C983)</f>
        <v>0</v>
      </c>
      <c r="E984" s="106" t="n">
        <f aca="false">STDEV(D975:D984)*SQRT(trade_day)</f>
        <v>1.49101579188763</v>
      </c>
      <c r="F984" s="97"/>
      <c r="G984" s="103" t="n">
        <f aca="false">IF(G$1="P",MAX(0,G$2-$C984),IF(G$1="C",MAX(0,$C984-G$2)))</f>
        <v>0</v>
      </c>
      <c r="H984" s="103" t="n">
        <f aca="false">IF(H$1="P",MAX(0,H$2-$C984),IF(H$1="C",MAX(0,$C984-H$2)))</f>
        <v>0.75</v>
      </c>
      <c r="I984" s="103" t="n">
        <f aca="false">IF(I$1="P",MAX(0,I$2-$C984),IF(I$1="C",MAX(0,$C984-I$2)))</f>
        <v>5.75</v>
      </c>
      <c r="J984" s="103" t="n">
        <f aca="false">IF(J$1="P",MAX(0,J$2-$C984),IF(J$1="C",MAX(0,$C984-J$2)))</f>
        <v>10.75</v>
      </c>
      <c r="K984" s="103" t="n">
        <f aca="false">IF(K$1="P",MAX(0,K$2-$C984),IF(K$1="C",MAX(0,$C984-K$2)))</f>
        <v>15.75</v>
      </c>
      <c r="L984" s="103" t="n">
        <f aca="false">IF(L$1="P",MAX(0,L$2-$C984),IF(L$1="C",MAX(0,$C984-L$2)))</f>
        <v>25.75</v>
      </c>
      <c r="M984" s="103" t="n">
        <f aca="false">IF(M$1="P",MAX(0,M$2-$C984),IF(M$1="C",MAX(0,$C984-M$2)))</f>
        <v>4.25</v>
      </c>
      <c r="N984" s="103" t="n">
        <f aca="false">IF(N$1="P",MAX(0,N$2-$C984),IF(N$1="C",MAX(0,$C984-N$2)))</f>
        <v>0</v>
      </c>
      <c r="O984" s="103" t="n">
        <f aca="false">IF(O$1="P",MAX(0,O$2-$C984),IF(O$1="C",MAX(0,$C984-O$2)))</f>
        <v>0</v>
      </c>
      <c r="P984" s="103" t="n">
        <f aca="false">IF(P$1="P",MAX(0,P$2-$C984),IF(P$1="C",MAX(0,$C984-P$2)))</f>
        <v>0</v>
      </c>
      <c r="Q984" s="103" t="n">
        <f aca="false">IF(Q$1="P",MAX(0,Q$2-$C984),IF(Q$1="C",MAX(0,$C984-Q$2)))</f>
        <v>0</v>
      </c>
      <c r="R984" s="103" t="n">
        <f aca="false">IF(R$1="P",MAX(0,R$2-$C984),IF(R$1="C",MAX(0,$C984-R$2)))</f>
        <v>0</v>
      </c>
      <c r="S984" s="103" t="n">
        <f aca="false">IF(S$1="P",MAX(0,S$2-$C984),IF(S$1="C",MAX(0,$C984-S$2)))</f>
        <v>0</v>
      </c>
      <c r="T984" s="104" t="n">
        <f aca="false">A984</f>
        <v>46</v>
      </c>
      <c r="U984" s="105" t="n">
        <f aca="false">VLOOKUP($B984,Gas!$B$3:$E$2506,2)</f>
        <v>1.895</v>
      </c>
      <c r="V984" s="46" t="n">
        <f aca="false">C984/U984</f>
        <v>12.7968337730871</v>
      </c>
      <c r="W984" s="99" t="n">
        <f aca="false">VLOOKUP($B984,Gas!$B$3:$E$2506,4)</f>
        <v>0.410469953855597</v>
      </c>
    </row>
    <row r="985" customFormat="false" ht="12.75" hidden="false" customHeight="false" outlineLevel="0" collapsed="false">
      <c r="A985" s="95" t="n">
        <f aca="false">MONTH(B985)+(YEAR(B985)-1998)*12</f>
        <v>46</v>
      </c>
      <c r="B985" s="114" t="n">
        <v>37172</v>
      </c>
      <c r="C985" s="115" t="n">
        <v>29.14</v>
      </c>
      <c r="D985" s="98" t="n">
        <f aca="false">LN(C985/C984)</f>
        <v>0.183695183383567</v>
      </c>
      <c r="E985" s="106" t="n">
        <f aca="false">STDEV(D976:D985)*SQRT(trade_day)</f>
        <v>1.73498230173973</v>
      </c>
      <c r="F985" s="97"/>
      <c r="G985" s="103" t="n">
        <f aca="false">IF(G$1="P",MAX(0,G$2-$C985),IF(G$1="C",MAX(0,$C985-G$2)))</f>
        <v>0</v>
      </c>
      <c r="H985" s="103" t="n">
        <f aca="false">IF(H$1="P",MAX(0,H$2-$C985),IF(H$1="C",MAX(0,$C985-H$2)))</f>
        <v>0</v>
      </c>
      <c r="I985" s="103" t="n">
        <f aca="false">IF(I$1="P",MAX(0,I$2-$C985),IF(I$1="C",MAX(0,$C985-I$2)))</f>
        <v>0.859999999999999</v>
      </c>
      <c r="J985" s="103" t="n">
        <f aca="false">IF(J$1="P",MAX(0,J$2-$C985),IF(J$1="C",MAX(0,$C985-J$2)))</f>
        <v>5.86</v>
      </c>
      <c r="K985" s="103" t="n">
        <f aca="false">IF(K$1="P",MAX(0,K$2-$C985),IF(K$1="C",MAX(0,$C985-K$2)))</f>
        <v>10.86</v>
      </c>
      <c r="L985" s="103" t="n">
        <f aca="false">IF(L$1="P",MAX(0,L$2-$C985),IF(L$1="C",MAX(0,$C985-L$2)))</f>
        <v>20.86</v>
      </c>
      <c r="M985" s="103" t="n">
        <f aca="false">IF(M$1="P",MAX(0,M$2-$C985),IF(M$1="C",MAX(0,$C985-M$2)))</f>
        <v>9.14</v>
      </c>
      <c r="N985" s="103" t="n">
        <f aca="false">IF(N$1="P",MAX(0,N$2-$C985),IF(N$1="C",MAX(0,$C985-N$2)))</f>
        <v>4.14</v>
      </c>
      <c r="O985" s="103" t="n">
        <f aca="false">IF(O$1="P",MAX(0,O$2-$C985),IF(O$1="C",MAX(0,$C985-O$2)))</f>
        <v>0</v>
      </c>
      <c r="P985" s="103" t="n">
        <f aca="false">IF(P$1="P",MAX(0,P$2-$C985),IF(P$1="C",MAX(0,$C985-P$2)))</f>
        <v>0</v>
      </c>
      <c r="Q985" s="103" t="n">
        <f aca="false">IF(Q$1="P",MAX(0,Q$2-$C985),IF(Q$1="C",MAX(0,$C985-Q$2)))</f>
        <v>0</v>
      </c>
      <c r="R985" s="103" t="n">
        <f aca="false">IF(R$1="P",MAX(0,R$2-$C985),IF(R$1="C",MAX(0,$C985-R$2)))</f>
        <v>0</v>
      </c>
      <c r="S985" s="103" t="n">
        <f aca="false">IF(S$1="P",MAX(0,S$2-$C985),IF(S$1="C",MAX(0,$C985-S$2)))</f>
        <v>0</v>
      </c>
      <c r="T985" s="104" t="n">
        <f aca="false">A985</f>
        <v>46</v>
      </c>
      <c r="U985" s="105" t="n">
        <f aca="false">VLOOKUP($B985,Gas!$B$3:$E$2506,2)</f>
        <v>1.895</v>
      </c>
      <c r="V985" s="46" t="n">
        <f aca="false">C985/U985</f>
        <v>15.377308707124</v>
      </c>
      <c r="W985" s="99" t="n">
        <f aca="false">VLOOKUP($B985,Gas!$B$3:$E$2506,4)</f>
        <v>0.410469953855597</v>
      </c>
    </row>
    <row r="986" customFormat="false" ht="12.75" hidden="false" customHeight="false" outlineLevel="0" collapsed="false">
      <c r="A986" s="95" t="n">
        <f aca="false">MONTH(B986)+(YEAR(B986)-1998)*12</f>
        <v>46</v>
      </c>
      <c r="B986" s="114" t="n">
        <v>37173</v>
      </c>
      <c r="C986" s="115" t="n">
        <v>28.25</v>
      </c>
      <c r="D986" s="98" t="n">
        <f aca="false">LN(C986/C985)</f>
        <v>-0.0310183431746089</v>
      </c>
      <c r="E986" s="106" t="n">
        <f aca="false">STDEV(D977:D986)*SQRT(trade_day)</f>
        <v>1.57949706119811</v>
      </c>
      <c r="F986" s="97"/>
      <c r="G986" s="103" t="n">
        <f aca="false">IF(G$1="P",MAX(0,G$2-$C986),IF(G$1="C",MAX(0,$C986-G$2)))</f>
        <v>0</v>
      </c>
      <c r="H986" s="103" t="n">
        <f aca="false">IF(H$1="P",MAX(0,H$2-$C986),IF(H$1="C",MAX(0,$C986-H$2)))</f>
        <v>0</v>
      </c>
      <c r="I986" s="103" t="n">
        <f aca="false">IF(I$1="P",MAX(0,I$2-$C986),IF(I$1="C",MAX(0,$C986-I$2)))</f>
        <v>1.75</v>
      </c>
      <c r="J986" s="103" t="n">
        <f aca="false">IF(J$1="P",MAX(0,J$2-$C986),IF(J$1="C",MAX(0,$C986-J$2)))</f>
        <v>6.75</v>
      </c>
      <c r="K986" s="103" t="n">
        <f aca="false">IF(K$1="P",MAX(0,K$2-$C986),IF(K$1="C",MAX(0,$C986-K$2)))</f>
        <v>11.75</v>
      </c>
      <c r="L986" s="103" t="n">
        <f aca="false">IF(L$1="P",MAX(0,L$2-$C986),IF(L$1="C",MAX(0,$C986-L$2)))</f>
        <v>21.75</v>
      </c>
      <c r="M986" s="103" t="n">
        <f aca="false">IF(M$1="P",MAX(0,M$2-$C986),IF(M$1="C",MAX(0,$C986-M$2)))</f>
        <v>8.25</v>
      </c>
      <c r="N986" s="103" t="n">
        <f aca="false">IF(N$1="P",MAX(0,N$2-$C986),IF(N$1="C",MAX(0,$C986-N$2)))</f>
        <v>3.25</v>
      </c>
      <c r="O986" s="103" t="n">
        <f aca="false">IF(O$1="P",MAX(0,O$2-$C986),IF(O$1="C",MAX(0,$C986-O$2)))</f>
        <v>0</v>
      </c>
      <c r="P986" s="103" t="n">
        <f aca="false">IF(P$1="P",MAX(0,P$2-$C986),IF(P$1="C",MAX(0,$C986-P$2)))</f>
        <v>0</v>
      </c>
      <c r="Q986" s="103" t="n">
        <f aca="false">IF(Q$1="P",MAX(0,Q$2-$C986),IF(Q$1="C",MAX(0,$C986-Q$2)))</f>
        <v>0</v>
      </c>
      <c r="R986" s="103" t="n">
        <f aca="false">IF(R$1="P",MAX(0,R$2-$C986),IF(R$1="C",MAX(0,$C986-R$2)))</f>
        <v>0</v>
      </c>
      <c r="S986" s="103" t="n">
        <f aca="false">IF(S$1="P",MAX(0,S$2-$C986),IF(S$1="C",MAX(0,$C986-S$2)))</f>
        <v>0</v>
      </c>
      <c r="T986" s="104" t="n">
        <f aca="false">A986</f>
        <v>46</v>
      </c>
      <c r="U986" s="105" t="n">
        <f aca="false">VLOOKUP($B986,Gas!$B$3:$E$2506,2)</f>
        <v>1.895</v>
      </c>
      <c r="V986" s="46" t="n">
        <f aca="false">C986/U986</f>
        <v>14.9076517150396</v>
      </c>
      <c r="W986" s="99" t="n">
        <f aca="false">VLOOKUP($B986,Gas!$B$3:$E$2506,4)</f>
        <v>0.410469953855597</v>
      </c>
    </row>
    <row r="987" customFormat="false" ht="12.75" hidden="false" customHeight="false" outlineLevel="0" collapsed="false">
      <c r="A987" s="95" t="n">
        <f aca="false">MONTH(B987)+(YEAR(B987)-1998)*12</f>
        <v>46</v>
      </c>
      <c r="B987" s="114" t="n">
        <v>37174</v>
      </c>
      <c r="C987" s="115" t="n">
        <v>25.28</v>
      </c>
      <c r="D987" s="98" t="n">
        <f aca="false">LN(C987/C986)</f>
        <v>-0.111079888313793</v>
      </c>
      <c r="E987" s="106" t="n">
        <f aca="false">STDEV(D978:D987)*SQRT(trade_day)</f>
        <v>1.72809044717203</v>
      </c>
      <c r="F987" s="97"/>
      <c r="G987" s="103" t="n">
        <f aca="false">IF(G$1="P",MAX(0,G$2-$C987),IF(G$1="C",MAX(0,$C987-G$2)))</f>
        <v>0</v>
      </c>
      <c r="H987" s="103" t="n">
        <f aca="false">IF(H$1="P",MAX(0,H$2-$C987),IF(H$1="C",MAX(0,$C987-H$2)))</f>
        <v>0</v>
      </c>
      <c r="I987" s="103" t="n">
        <f aca="false">IF(I$1="P",MAX(0,I$2-$C987),IF(I$1="C",MAX(0,$C987-I$2)))</f>
        <v>4.72</v>
      </c>
      <c r="J987" s="103" t="n">
        <f aca="false">IF(J$1="P",MAX(0,J$2-$C987),IF(J$1="C",MAX(0,$C987-J$2)))</f>
        <v>9.72</v>
      </c>
      <c r="K987" s="103" t="n">
        <f aca="false">IF(K$1="P",MAX(0,K$2-$C987),IF(K$1="C",MAX(0,$C987-K$2)))</f>
        <v>14.72</v>
      </c>
      <c r="L987" s="103" t="n">
        <f aca="false">IF(L$1="P",MAX(0,L$2-$C987),IF(L$1="C",MAX(0,$C987-L$2)))</f>
        <v>24.72</v>
      </c>
      <c r="M987" s="103" t="n">
        <f aca="false">IF(M$1="P",MAX(0,M$2-$C987),IF(M$1="C",MAX(0,$C987-M$2)))</f>
        <v>5.28</v>
      </c>
      <c r="N987" s="103" t="n">
        <f aca="false">IF(N$1="P",MAX(0,N$2-$C987),IF(N$1="C",MAX(0,$C987-N$2)))</f>
        <v>0.280000000000001</v>
      </c>
      <c r="O987" s="103" t="n">
        <f aca="false">IF(O$1="P",MAX(0,O$2-$C987),IF(O$1="C",MAX(0,$C987-O$2)))</f>
        <v>0</v>
      </c>
      <c r="P987" s="103" t="n">
        <f aca="false">IF(P$1="P",MAX(0,P$2-$C987),IF(P$1="C",MAX(0,$C987-P$2)))</f>
        <v>0</v>
      </c>
      <c r="Q987" s="103" t="n">
        <f aca="false">IF(Q$1="P",MAX(0,Q$2-$C987),IF(Q$1="C",MAX(0,$C987-Q$2)))</f>
        <v>0</v>
      </c>
      <c r="R987" s="103" t="n">
        <f aca="false">IF(R$1="P",MAX(0,R$2-$C987),IF(R$1="C",MAX(0,$C987-R$2)))</f>
        <v>0</v>
      </c>
      <c r="S987" s="103" t="n">
        <f aca="false">IF(S$1="P",MAX(0,S$2-$C987),IF(S$1="C",MAX(0,$C987-S$2)))</f>
        <v>0</v>
      </c>
      <c r="T987" s="104" t="n">
        <f aca="false">A987</f>
        <v>46</v>
      </c>
      <c r="U987" s="105" t="n">
        <f aca="false">VLOOKUP($B987,Gas!$B$3:$E$2506,2)</f>
        <v>1.895</v>
      </c>
      <c r="V987" s="46" t="n">
        <f aca="false">C987/U987</f>
        <v>13.3403693931398</v>
      </c>
      <c r="W987" s="99" t="n">
        <f aca="false">VLOOKUP($B987,Gas!$B$3:$E$2506,4)</f>
        <v>0.410469953855597</v>
      </c>
    </row>
    <row r="988" customFormat="false" ht="12.75" hidden="false" customHeight="false" outlineLevel="0" collapsed="false">
      <c r="A988" s="95"/>
      <c r="B988" s="114"/>
      <c r="C988" s="115"/>
      <c r="D988" s="98"/>
      <c r="E988" s="106"/>
      <c r="F988" s="97"/>
      <c r="G988" s="103"/>
      <c r="H988" s="103"/>
      <c r="I988" s="103"/>
      <c r="J988" s="103"/>
      <c r="K988" s="103"/>
      <c r="L988" s="103"/>
      <c r="M988" s="103"/>
      <c r="N988" s="103"/>
      <c r="O988" s="103"/>
      <c r="P988" s="103"/>
      <c r="Q988" s="103"/>
      <c r="R988" s="103"/>
      <c r="S988" s="103"/>
      <c r="T988" s="104"/>
      <c r="U988" s="105"/>
      <c r="V988" s="46"/>
      <c r="W988" s="99"/>
    </row>
    <row r="989" customFormat="false" ht="12.75" hidden="false" customHeight="false" outlineLevel="0" collapsed="false">
      <c r="A989" s="95"/>
      <c r="B989" s="114"/>
      <c r="C989" s="115"/>
      <c r="D989" s="98"/>
      <c r="E989" s="106"/>
      <c r="F989" s="97"/>
      <c r="G989" s="103"/>
      <c r="H989" s="103"/>
      <c r="I989" s="103"/>
      <c r="J989" s="103"/>
      <c r="K989" s="103"/>
      <c r="L989" s="103"/>
      <c r="M989" s="103"/>
      <c r="N989" s="103"/>
      <c r="O989" s="103"/>
      <c r="P989" s="103"/>
      <c r="Q989" s="103"/>
      <c r="R989" s="103"/>
      <c r="S989" s="103"/>
      <c r="T989" s="104"/>
      <c r="U989" s="105"/>
      <c r="V989" s="46"/>
      <c r="W989" s="99"/>
    </row>
    <row r="990" customFormat="false" ht="12.75" hidden="false" customHeight="false" outlineLevel="0" collapsed="false">
      <c r="A990" s="95"/>
      <c r="B990" s="114"/>
      <c r="C990" s="115"/>
      <c r="D990" s="98"/>
      <c r="E990" s="106"/>
      <c r="F990" s="97"/>
      <c r="G990" s="103"/>
      <c r="H990" s="103"/>
      <c r="I990" s="103"/>
      <c r="J990" s="103"/>
      <c r="K990" s="103"/>
      <c r="L990" s="103"/>
      <c r="M990" s="103"/>
      <c r="N990" s="103"/>
      <c r="O990" s="103"/>
      <c r="P990" s="103"/>
      <c r="Q990" s="103"/>
      <c r="R990" s="103"/>
      <c r="S990" s="103"/>
      <c r="T990" s="104"/>
      <c r="U990" s="105"/>
      <c r="V990" s="46"/>
      <c r="W990" s="99"/>
    </row>
    <row r="991" customFormat="false" ht="12.75" hidden="false" customHeight="false" outlineLevel="0" collapsed="false">
      <c r="A991" s="95"/>
      <c r="B991" s="114"/>
      <c r="C991" s="115"/>
      <c r="D991" s="98"/>
      <c r="E991" s="106"/>
      <c r="F991" s="97"/>
      <c r="G991" s="103"/>
      <c r="H991" s="103"/>
      <c r="I991" s="103"/>
      <c r="J991" s="103"/>
      <c r="K991" s="103"/>
      <c r="L991" s="103"/>
      <c r="M991" s="103"/>
      <c r="N991" s="103"/>
      <c r="O991" s="103"/>
      <c r="P991" s="103"/>
      <c r="Q991" s="103"/>
      <c r="R991" s="103"/>
      <c r="S991" s="103"/>
      <c r="T991" s="104"/>
      <c r="U991" s="105"/>
      <c r="V991" s="46"/>
      <c r="W991" s="99"/>
    </row>
    <row r="992" customFormat="false" ht="12.75" hidden="false" customHeight="false" outlineLevel="0" collapsed="false">
      <c r="A992" s="95"/>
      <c r="B992" s="114"/>
      <c r="C992" s="115"/>
      <c r="D992" s="98"/>
      <c r="E992" s="106"/>
      <c r="F992" s="97"/>
      <c r="G992" s="103"/>
      <c r="H992" s="103"/>
      <c r="I992" s="103"/>
      <c r="J992" s="103"/>
      <c r="K992" s="103"/>
      <c r="L992" s="103"/>
      <c r="M992" s="103"/>
      <c r="N992" s="103"/>
      <c r="O992" s="103"/>
      <c r="P992" s="103"/>
      <c r="Q992" s="103"/>
      <c r="R992" s="103"/>
      <c r="S992" s="103"/>
      <c r="T992" s="104"/>
      <c r="U992" s="105"/>
      <c r="V992" s="46"/>
      <c r="W992" s="99"/>
    </row>
    <row r="993" customFormat="false" ht="12.75" hidden="false" customHeight="false" outlineLevel="0" collapsed="false">
      <c r="A993" s="95"/>
      <c r="B993" s="114"/>
      <c r="C993" s="115"/>
      <c r="D993" s="97"/>
      <c r="E993" s="97"/>
      <c r="F993" s="97"/>
      <c r="G993" s="103"/>
      <c r="H993" s="103"/>
      <c r="I993" s="103"/>
      <c r="J993" s="103"/>
      <c r="K993" s="103"/>
      <c r="L993" s="103"/>
      <c r="M993" s="103"/>
      <c r="N993" s="103"/>
      <c r="O993" s="103"/>
      <c r="P993" s="103"/>
      <c r="Q993" s="103"/>
      <c r="R993" s="103"/>
      <c r="S993" s="103"/>
    </row>
    <row r="994" customFormat="false" ht="12.75" hidden="false" customHeight="false" outlineLevel="0" collapsed="false">
      <c r="A994" s="95"/>
      <c r="B994" s="114"/>
      <c r="C994" s="115"/>
      <c r="D994" s="97"/>
      <c r="E994" s="97"/>
      <c r="F994" s="97"/>
      <c r="G994" s="103"/>
      <c r="H994" s="103"/>
      <c r="I994" s="103"/>
      <c r="J994" s="103"/>
      <c r="K994" s="103"/>
      <c r="L994" s="103"/>
      <c r="M994" s="103"/>
      <c r="N994" s="103"/>
      <c r="O994" s="103"/>
      <c r="P994" s="103"/>
      <c r="Q994" s="103"/>
      <c r="R994" s="103"/>
      <c r="S994" s="103"/>
    </row>
    <row r="995" customFormat="false" ht="12.75" hidden="false" customHeight="false" outlineLevel="0" collapsed="false">
      <c r="A995" s="95"/>
      <c r="B995" s="114"/>
      <c r="C995" s="115"/>
      <c r="D995" s="97"/>
      <c r="E995" s="97"/>
      <c r="F995" s="97"/>
      <c r="G995" s="103"/>
      <c r="H995" s="103"/>
      <c r="I995" s="103"/>
      <c r="J995" s="103"/>
      <c r="K995" s="103"/>
      <c r="L995" s="103"/>
      <c r="M995" s="103"/>
      <c r="N995" s="103"/>
      <c r="O995" s="103"/>
      <c r="P995" s="103"/>
      <c r="Q995" s="103"/>
      <c r="R995" s="103"/>
      <c r="S995" s="103"/>
    </row>
    <row r="996" customFormat="false" ht="12.75" hidden="false" customHeight="false" outlineLevel="0" collapsed="false">
      <c r="A996" s="95"/>
      <c r="B996" s="114"/>
      <c r="C996" s="115"/>
      <c r="D996" s="97"/>
      <c r="E996" s="97"/>
      <c r="F996" s="97"/>
      <c r="G996" s="103"/>
      <c r="H996" s="103"/>
      <c r="I996" s="103"/>
      <c r="J996" s="103"/>
      <c r="K996" s="103"/>
      <c r="L996" s="103"/>
      <c r="M996" s="103"/>
      <c r="N996" s="103"/>
      <c r="O996" s="103"/>
      <c r="P996" s="103"/>
      <c r="Q996" s="103"/>
      <c r="R996" s="103"/>
      <c r="S996" s="103"/>
    </row>
    <row r="997" customFormat="false" ht="12.75" hidden="false" customHeight="false" outlineLevel="0" collapsed="false">
      <c r="A997" s="95"/>
      <c r="B997" s="114"/>
      <c r="C997" s="115"/>
      <c r="D997" s="97"/>
      <c r="E997" s="97"/>
      <c r="F997" s="97"/>
      <c r="G997" s="103"/>
      <c r="H997" s="103"/>
      <c r="I997" s="103"/>
      <c r="J997" s="103"/>
      <c r="K997" s="103"/>
      <c r="L997" s="103"/>
      <c r="M997" s="103"/>
      <c r="N997" s="103"/>
      <c r="O997" s="103"/>
      <c r="P997" s="103"/>
      <c r="Q997" s="103"/>
      <c r="R997" s="103"/>
      <c r="S997" s="103"/>
    </row>
    <row r="998" customFormat="false" ht="12.75" hidden="false" customHeight="false" outlineLevel="0" collapsed="false">
      <c r="A998" s="95"/>
      <c r="B998" s="114"/>
      <c r="C998" s="115"/>
      <c r="D998" s="97"/>
      <c r="E998" s="97"/>
      <c r="F998" s="97"/>
      <c r="G998" s="103"/>
      <c r="H998" s="103"/>
      <c r="I998" s="103"/>
      <c r="J998" s="103"/>
      <c r="K998" s="103"/>
      <c r="L998" s="103"/>
      <c r="M998" s="103"/>
      <c r="N998" s="103"/>
      <c r="O998" s="103"/>
      <c r="P998" s="103"/>
      <c r="Q998" s="103"/>
      <c r="R998" s="103"/>
      <c r="S998" s="103"/>
      <c r="W998" s="47" t="s">
        <v>65</v>
      </c>
      <c r="X998" s="0" t="s">
        <v>60</v>
      </c>
    </row>
    <row r="999" customFormat="false" ht="12.75" hidden="false" customHeight="false" outlineLevel="0" collapsed="false">
      <c r="A999" s="95"/>
      <c r="B999" s="114"/>
      <c r="C999" s="115"/>
      <c r="D999" s="97"/>
      <c r="E999" s="97"/>
      <c r="F999" s="97"/>
      <c r="G999" s="103"/>
      <c r="H999" s="103"/>
      <c r="I999" s="103"/>
      <c r="J999" s="103"/>
      <c r="K999" s="103"/>
      <c r="L999" s="103"/>
      <c r="M999" s="103"/>
      <c r="N999" s="103"/>
      <c r="O999" s="103"/>
      <c r="P999" s="103"/>
      <c r="Q999" s="103"/>
      <c r="R999" s="103"/>
      <c r="S999" s="103"/>
      <c r="W999" s="47" t="s">
        <v>58</v>
      </c>
      <c r="X999" s="0" t="s">
        <v>61</v>
      </c>
    </row>
    <row r="1000" customFormat="false" ht="12.75" hidden="false" customHeight="false" outlineLevel="0" collapsed="false">
      <c r="A1000" s="59" t="s">
        <v>32</v>
      </c>
      <c r="D1000" s="0" t="s">
        <v>62</v>
      </c>
      <c r="F1000" s="0" t="s">
        <v>32</v>
      </c>
      <c r="G1000" s="108" t="str">
        <f aca="false">CONCATENATE(TEXT(G$2,"00"),G$1)</f>
        <v>20P</v>
      </c>
      <c r="H1000" s="108" t="str">
        <f aca="false">CONCATENATE(TEXT(H$2,"00"),H$1)</f>
        <v>25P</v>
      </c>
      <c r="I1000" s="108" t="str">
        <f aca="false">CONCATENATE(TEXT(I$2,"00"),I$1)</f>
        <v>30P</v>
      </c>
      <c r="J1000" s="108" t="str">
        <f aca="false">CONCATENATE(TEXT(J$2,"00"),J$1)</f>
        <v>35P</v>
      </c>
      <c r="K1000" s="108" t="str">
        <f aca="false">CONCATENATE(TEXT(K$2,"00"),K$1)</f>
        <v>40P</v>
      </c>
      <c r="L1000" s="108" t="str">
        <f aca="false">CONCATENATE(TEXT(L$2,"00"),L$1)</f>
        <v>50P</v>
      </c>
      <c r="M1000" s="108" t="str">
        <f aca="false">CONCATENATE(TEXT(M$2,"00"),M$1)</f>
        <v>20C</v>
      </c>
      <c r="N1000" s="108" t="str">
        <f aca="false">CONCATENATE(TEXT(N$2,"00"),N$1)</f>
        <v>25C</v>
      </c>
      <c r="O1000" s="108" t="str">
        <f aca="false">CONCATENATE(TEXT(O$2,"00"),O$1)</f>
        <v>30C</v>
      </c>
      <c r="P1000" s="108" t="str">
        <f aca="false">CONCATENATE(TEXT(P$2,"00"),P$1)</f>
        <v>35C</v>
      </c>
      <c r="Q1000" s="108" t="str">
        <f aca="false">CONCATENATE(TEXT(Q$2,"00"),Q$1)</f>
        <v>40C</v>
      </c>
      <c r="R1000" s="108" t="str">
        <f aca="false">CONCATENATE(TEXT(R$2,"00"),R$1)</f>
        <v>50C</v>
      </c>
      <c r="S1000" s="108" t="str">
        <f aca="false">CONCATENATE(TEXT(S$2,"00"),S$1)</f>
        <v>100C</v>
      </c>
      <c r="T1000" s="0" t="s">
        <v>32</v>
      </c>
      <c r="W1000" s="47" t="s">
        <v>63</v>
      </c>
      <c r="X1000" s="0" t="s">
        <v>63</v>
      </c>
      <c r="Z1000" s="13" t="s">
        <v>19</v>
      </c>
      <c r="AA1000" s="108" t="str">
        <f aca="false">CONCATENATE(TEXT(AA$2,"00"),AA$1)</f>
        <v>20P</v>
      </c>
      <c r="AB1000" s="108" t="str">
        <f aca="false">CONCATENATE(TEXT(AB$2,"00"),AB$1)</f>
        <v>25P</v>
      </c>
      <c r="AC1000" s="108" t="str">
        <f aca="false">CONCATENATE(TEXT(AC$2,"00"),AC$1)</f>
        <v>30P</v>
      </c>
      <c r="AD1000" s="108" t="str">
        <f aca="false">CONCATENATE(TEXT(AD$2,"00"),AD$1)</f>
        <v>35P</v>
      </c>
      <c r="AE1000" s="108" t="str">
        <f aca="false">CONCATENATE(TEXT(AE$2,"00"),AE$1)</f>
        <v>40P</v>
      </c>
      <c r="AF1000" s="108" t="str">
        <f aca="false">CONCATENATE(TEXT(AF$2,"00"),AF$1)</f>
        <v>50P</v>
      </c>
      <c r="AG1000" s="108" t="str">
        <f aca="false">CONCATENATE(TEXT(AG$2,"00"),AG$1)</f>
        <v>20C</v>
      </c>
      <c r="AH1000" s="108" t="str">
        <f aca="false">CONCATENATE(TEXT(AH$2,"00"),AH$1)</f>
        <v>25C</v>
      </c>
      <c r="AI1000" s="108" t="str">
        <f aca="false">CONCATENATE(TEXT(AI$2,"00"),AI$1)</f>
        <v>30C</v>
      </c>
      <c r="AJ1000" s="108" t="str">
        <f aca="false">CONCATENATE(TEXT(AJ$2,"00"),AJ$1)</f>
        <v>35C</v>
      </c>
      <c r="AK1000" s="108" t="str">
        <f aca="false">CONCATENATE(TEXT(AK$2,"00"),AK$1)</f>
        <v>40C</v>
      </c>
      <c r="AL1000" s="108" t="str">
        <f aca="false">CONCATENATE(TEXT(AL$2,"00"),AL$1)</f>
        <v>50C</v>
      </c>
    </row>
    <row r="1001" customFormat="false" ht="12.75" hidden="false" customHeight="false" outlineLevel="0" collapsed="false">
      <c r="A1001" s="59" t="n">
        <v>1</v>
      </c>
      <c r="C1001" s="15" t="n">
        <f aca="false">SUMIF($A$3:$A$999,$A1001,$C$3:$C$999)/COUNTIF($A$3:$A$999,$A1001)</f>
        <v>20.3428571428571</v>
      </c>
      <c r="D1001" s="47" t="n">
        <f aca="true">STDEV(OFFSET($A$2,MATCH($A1001,$A$3:$A$999,0),3):OFFSET($A$2,MATCH($A1001+1,$A$3:$A$999,0)-1,3))*SQRT(trade_day)</f>
        <v>1.19953671795891</v>
      </c>
      <c r="E1001" s="47" t="n">
        <f aca="false">SUMIF($A$3:$A$999,$A1001,$E$3:$E$999)/COUNTIF($A$3:$A$999,$A1001)</f>
        <v>1.35248144256029</v>
      </c>
      <c r="F1001" s="0" t="n">
        <v>1</v>
      </c>
      <c r="G1001" s="109" t="n">
        <f aca="false">SUMIF($A$3:$A$999,$F1001,G$3:G$999)/COUNTIF($A$3:$A$999,$F1001)</f>
        <v>0.564761904761905</v>
      </c>
      <c r="H1001" s="109" t="n">
        <f aca="false">SUMIF($A$3:$A$999,$F1001,H$3:H$999)/COUNTIF($A$3:$A$999,$F1001)</f>
        <v>4.65714285714286</v>
      </c>
      <c r="I1001" s="109" t="n">
        <f aca="false">SUMIF($A$3:$A$999,$F1001,I$3:I$999)/COUNTIF($A$3:$A$999,$F1001)</f>
        <v>9.65714285714286</v>
      </c>
      <c r="J1001" s="109" t="n">
        <f aca="false">SUMIF($A$3:$A$999,$F1001,J$3:J$999)/COUNTIF($A$3:$A$999,$F1001)</f>
        <v>14.6571428571429</v>
      </c>
      <c r="K1001" s="109" t="n">
        <f aca="false">SUMIF($A$3:$A$999,$F1001,K$3:K$999)/COUNTIF($A$3:$A$999,$F1001)</f>
        <v>19.6571428571429</v>
      </c>
      <c r="L1001" s="109" t="n">
        <f aca="false">SUMIF($A$3:$A$999,$F1001,L$3:L$999)/COUNTIF($A$3:$A$999,$F1001)</f>
        <v>29.6571428571429</v>
      </c>
      <c r="M1001" s="109" t="n">
        <f aca="false">SUMIF($A$3:$A$999,$F1001,M$3:M$999)/COUNTIF($A$3:$A$999,$F1001)</f>
        <v>0.907619047619048</v>
      </c>
      <c r="N1001" s="109" t="n">
        <f aca="false">SUMIF($A$3:$A$999,$F1001,N$3:N$999)/COUNTIF($A$3:$A$999,$F1001)</f>
        <v>0</v>
      </c>
      <c r="O1001" s="109" t="n">
        <f aca="false">SUMIF($A$3:$A$999,$F1001,O$3:O$999)/COUNTIF($A$3:$A$999,$F1001)</f>
        <v>0</v>
      </c>
      <c r="P1001" s="109" t="n">
        <f aca="false">SUMIF($A$3:$A$999,$F1001,P$3:P$999)/COUNTIF($A$3:$A$999,$F1001)</f>
        <v>0</v>
      </c>
      <c r="Q1001" s="109" t="n">
        <f aca="false">SUMIF($A$3:$A$999,$F1001,Q$3:Q$999)/COUNTIF($A$3:$A$999,$F1001)</f>
        <v>0</v>
      </c>
      <c r="R1001" s="109" t="n">
        <f aca="false">SUMIF($A$3:$A$999,$F1001,R$3:R$999)/COUNTIF($A$3:$A$999,$F1001)</f>
        <v>0</v>
      </c>
      <c r="S1001" s="109" t="n">
        <f aca="false">SUMIF($A$3:$A$999,$F1001,S$3:S$999)/COUNTIF($A$3:$A$999,$F1001)</f>
        <v>0</v>
      </c>
      <c r="T1001" s="0" t="n">
        <v>1</v>
      </c>
      <c r="V1001" s="15" t="n">
        <f aca="false">SUMIF($T$3:$T$999,$T1001,$V$3:$V$999)/COUNTIF($T$3:$T$999,$T1001)</f>
        <v>9.70592220627029</v>
      </c>
      <c r="W1001" s="47" t="e">
        <f aca="true">CORREL(OFFSET($A$2,MATCH($A1001,$A$257:$A$999,0),4):OFFSET($A$2,MATCH($A1001+1,$A$257:$A$999,0)-1,4),OFFSET($T$2,MATCH($T1001,$T$257:$T$999,0),3):OFFSET($T$2,MATCH($T1001+1,$T$257:$T$999,0)-1,3))</f>
        <v>#N/A</v>
      </c>
      <c r="X1001" s="47" t="e">
        <f aca="true">CORREL(OFFSET($A$2,MATCH($A1001,$A$257:$A$999,0),2):OFFSET($A$2,MATCH($A1001+1,$A$257:$A$999,0)-1,2),OFFSET($T$2,MATCH($T1001,$T$257:$T$999,0),1):OFFSET($T$2,MATCH($T1001+1,$T$257:$T$999,0)-1,1))</f>
        <v>#N/A</v>
      </c>
      <c r="Z1001" s="0" t="n">
        <f aca="false">A1001</f>
        <v>1</v>
      </c>
      <c r="AA1001" s="103" t="n">
        <f aca="false">IF(AA$1="P",MAX(0,AA$2-$C1001),IF(AA$1="C",MAX(0,$C1001-AA$2)))</f>
        <v>0</v>
      </c>
      <c r="AB1001" s="103" t="n">
        <f aca="false">IF(AB$1="P",MAX(0,AB$2-$C1001),IF(AB$1="C",MAX(0,$C1001-AB$2)))</f>
        <v>4.65714285714286</v>
      </c>
      <c r="AC1001" s="103" t="n">
        <f aca="false">IF(AC$1="P",MAX(0,AC$2-$C1001),IF(AC$1="C",MAX(0,$C1001-AC$2)))</f>
        <v>9.65714285714286</v>
      </c>
      <c r="AD1001" s="103" t="n">
        <f aca="false">IF(AD$1="P",MAX(0,AD$2-$C1001),IF(AD$1="C",MAX(0,$C1001-AD$2)))</f>
        <v>14.6571428571429</v>
      </c>
      <c r="AE1001" s="103" t="n">
        <f aca="false">IF(AE$1="P",MAX(0,AE$2-$C1001),IF(AE$1="C",MAX(0,$C1001-AE$2)))</f>
        <v>19.6571428571429</v>
      </c>
      <c r="AF1001" s="103" t="n">
        <f aca="false">IF(AF$1="P",MAX(0,AF$2-$C1001),IF(AF$1="C",MAX(0,$C1001-AF$2)))</f>
        <v>29.6571428571429</v>
      </c>
      <c r="AG1001" s="103" t="n">
        <f aca="false">IF(AG$1="P",MAX(0,AG$2-$C1001),IF(AG$1="C",MAX(0,$C1001-AG$2)))</f>
        <v>0.342857142857142</v>
      </c>
      <c r="AH1001" s="103" t="n">
        <f aca="false">IF(AH$1="P",MAX(0,AH$2-$C1001),IF(AH$1="C",MAX(0,$C1001-AH$2)))</f>
        <v>0</v>
      </c>
      <c r="AI1001" s="103" t="n">
        <f aca="false">IF(AI$1="P",MAX(0,AI$2-$C1001),IF(AI$1="C",MAX(0,$C1001-AI$2)))</f>
        <v>0</v>
      </c>
      <c r="AJ1001" s="103" t="n">
        <f aca="false">IF(AJ$1="P",MAX(0,AJ$2-$C1001),IF(AJ$1="C",MAX(0,$C1001-AJ$2)))</f>
        <v>0</v>
      </c>
      <c r="AK1001" s="103" t="n">
        <f aca="false">IF(AK$1="P",MAX(0,AK$2-$C1001),IF(AK$1="C",MAX(0,$C1001-AK$2)))</f>
        <v>0</v>
      </c>
      <c r="AL1001" s="103" t="n">
        <f aca="false">IF(AL$1="P",MAX(0,AL$2-$C1001),IF(AL$1="C",MAX(0,$C1001-AL$2)))</f>
        <v>0</v>
      </c>
    </row>
    <row r="1002" customFormat="false" ht="12.75" hidden="false" customHeight="false" outlineLevel="0" collapsed="false">
      <c r="A1002" s="59" t="n">
        <v>2</v>
      </c>
      <c r="C1002" s="15" t="n">
        <f aca="false">SUMIF($A$3:$A$999,$A1002,$C$3:$C$999)/COUNTIF($A$3:$A$999,$A1002)</f>
        <v>19.6247368421053</v>
      </c>
      <c r="D1002" s="47" t="n">
        <f aca="true">STDEV(OFFSET($A$2,MATCH($A1002,$A$3:$A$999,0),3):OFFSET($A$2,MATCH($A1002+1,$A$3:$A$999,0)-1,3))*SQRT(trade_day)</f>
        <v>0.712604419820748</v>
      </c>
      <c r="E1002" s="47" t="n">
        <f aca="false">SUMIF($A$3:$A$999,$A1002,$E$3:$E$999)/COUNTIF($A$3:$A$999,$A1002)</f>
        <v>0.745237479796946</v>
      </c>
      <c r="F1002" s="0" t="n">
        <v>2</v>
      </c>
      <c r="G1002" s="109" t="n">
        <f aca="false">SUMIF($A$3:$A$999,$F1002,G$3:G$999)/COUNTIF($A$3:$A$999,$F1002)</f>
        <v>0.909473684210526</v>
      </c>
      <c r="H1002" s="109" t="n">
        <f aca="false">SUMIF($A$3:$A$999,$F1002,H$3:H$999)/COUNTIF($A$3:$A$999,$F1002)</f>
        <v>5.37526315789474</v>
      </c>
      <c r="I1002" s="109" t="n">
        <f aca="false">SUMIF($A$3:$A$999,$F1002,I$3:I$999)/COUNTIF($A$3:$A$999,$F1002)</f>
        <v>10.3752631578947</v>
      </c>
      <c r="J1002" s="109" t="n">
        <f aca="false">SUMIF($A$3:$A$999,$F1002,J$3:J$999)/COUNTIF($A$3:$A$999,$F1002)</f>
        <v>15.3752631578947</v>
      </c>
      <c r="K1002" s="109" t="n">
        <f aca="false">SUMIF($A$3:$A$999,$F1002,K$3:K$999)/COUNTIF($A$3:$A$999,$F1002)</f>
        <v>20.3752631578947</v>
      </c>
      <c r="L1002" s="109" t="n">
        <f aca="false">SUMIF($A$3:$A$999,$F1002,L$3:L$999)/COUNTIF($A$3:$A$999,$F1002)</f>
        <v>30.3752631578947</v>
      </c>
      <c r="M1002" s="109" t="n">
        <f aca="false">SUMIF($A$3:$A$999,$F1002,M$3:M$999)/COUNTIF($A$3:$A$999,$F1002)</f>
        <v>0.534210526315789</v>
      </c>
      <c r="N1002" s="109" t="n">
        <f aca="false">SUMIF($A$3:$A$999,$F1002,N$3:N$999)/COUNTIF($A$3:$A$999,$F1002)</f>
        <v>0</v>
      </c>
      <c r="O1002" s="109" t="n">
        <f aca="false">SUMIF($A$3:$A$999,$F1002,O$3:O$999)/COUNTIF($A$3:$A$999,$F1002)</f>
        <v>0</v>
      </c>
      <c r="P1002" s="109" t="n">
        <f aca="false">SUMIF($A$3:$A$999,$F1002,P$3:P$999)/COUNTIF($A$3:$A$999,$F1002)</f>
        <v>0</v>
      </c>
      <c r="Q1002" s="109" t="n">
        <f aca="false">SUMIF($A$3:$A$999,$F1002,Q$3:Q$999)/COUNTIF($A$3:$A$999,$F1002)</f>
        <v>0</v>
      </c>
      <c r="R1002" s="109" t="n">
        <f aca="false">SUMIF($A$3:$A$999,$F1002,R$3:R$999)/COUNTIF($A$3:$A$999,$F1002)</f>
        <v>0</v>
      </c>
      <c r="S1002" s="109" t="n">
        <f aca="false">SUMIF($A$3:$A$999,$F1002,S$3:S$999)/COUNTIF($A$3:$A$999,$F1002)</f>
        <v>0</v>
      </c>
      <c r="T1002" s="0" t="n">
        <v>2</v>
      </c>
      <c r="V1002" s="15" t="n">
        <f aca="false">SUMIF($T$3:$T$999,$T1002,$V$3:$V$999)/COUNTIF($T$3:$T$999,$T1002)</f>
        <v>8.85345588756049</v>
      </c>
      <c r="W1002" s="47" t="e">
        <f aca="true">CORREL(OFFSET($A$2,MATCH($A1002,$A$257:$A$999,0),4):OFFSET($A$2,MATCH($A1002+1,$A$257:$A$999,0)-1,4),OFFSET($T$2,MATCH($T1002,$T$257:$T$999,0),3):OFFSET($T$2,MATCH($T1002+1,$T$257:$T$999,0)-1,3))</f>
        <v>#N/A</v>
      </c>
      <c r="X1002" s="47" t="e">
        <f aca="true">CORREL(OFFSET($A$2,MATCH($A1002,$A$257:$A$999,0),2):OFFSET($A$2,MATCH($A1002+1,$A$257:$A$999,0)-1,2),OFFSET($T$2,MATCH($T1002,$T$257:$T$999,0),1):OFFSET($T$2,MATCH($T1002+1,$T$257:$T$999,0)-1,1))</f>
        <v>#N/A</v>
      </c>
      <c r="Z1002" s="0" t="n">
        <f aca="false">A1002</f>
        <v>2</v>
      </c>
      <c r="AA1002" s="103" t="n">
        <f aca="false">IF(AA$1="P",MAX(0,AA$2-$C1002),IF(AA$1="C",MAX(0,$C1002-AA$2)))</f>
        <v>0.375263157894736</v>
      </c>
      <c r="AB1002" s="103" t="n">
        <f aca="false">IF(AB$1="P",MAX(0,AB$2-$C1002),IF(AB$1="C",MAX(0,$C1002-AB$2)))</f>
        <v>5.37526315789474</v>
      </c>
      <c r="AC1002" s="103" t="n">
        <f aca="false">IF(AC$1="P",MAX(0,AC$2-$C1002),IF(AC$1="C",MAX(0,$C1002-AC$2)))</f>
        <v>10.3752631578947</v>
      </c>
      <c r="AD1002" s="103" t="n">
        <f aca="false">IF(AD$1="P",MAX(0,AD$2-$C1002),IF(AD$1="C",MAX(0,$C1002-AD$2)))</f>
        <v>15.3752631578947</v>
      </c>
      <c r="AE1002" s="103" t="n">
        <f aca="false">IF(AE$1="P",MAX(0,AE$2-$C1002),IF(AE$1="C",MAX(0,$C1002-AE$2)))</f>
        <v>20.3752631578947</v>
      </c>
      <c r="AF1002" s="103" t="n">
        <f aca="false">IF(AF$1="P",MAX(0,AF$2-$C1002),IF(AF$1="C",MAX(0,$C1002-AF$2)))</f>
        <v>30.3752631578947</v>
      </c>
      <c r="AG1002" s="103" t="n">
        <f aca="false">IF(AG$1="P",MAX(0,AG$2-$C1002),IF(AG$1="C",MAX(0,$C1002-AG$2)))</f>
        <v>0</v>
      </c>
      <c r="AH1002" s="103" t="n">
        <f aca="false">IF(AH$1="P",MAX(0,AH$2-$C1002),IF(AH$1="C",MAX(0,$C1002-AH$2)))</f>
        <v>0</v>
      </c>
      <c r="AI1002" s="103" t="n">
        <f aca="false">IF(AI$1="P",MAX(0,AI$2-$C1002),IF(AI$1="C",MAX(0,$C1002-AI$2)))</f>
        <v>0</v>
      </c>
      <c r="AJ1002" s="103" t="n">
        <f aca="false">IF(AJ$1="P",MAX(0,AJ$2-$C1002),IF(AJ$1="C",MAX(0,$C1002-AJ$2)))</f>
        <v>0</v>
      </c>
      <c r="AK1002" s="103" t="n">
        <f aca="false">IF(AK$1="P",MAX(0,AK$2-$C1002),IF(AK$1="C",MAX(0,$C1002-AK$2)))</f>
        <v>0</v>
      </c>
      <c r="AL1002" s="103" t="n">
        <f aca="false">IF(AL$1="P",MAX(0,AL$2-$C1002),IF(AL$1="C",MAX(0,$C1002-AL$2)))</f>
        <v>0</v>
      </c>
    </row>
    <row r="1003" customFormat="false" ht="12.75" hidden="false" customHeight="false" outlineLevel="0" collapsed="false">
      <c r="A1003" s="59" t="n">
        <v>3</v>
      </c>
      <c r="C1003" s="15" t="n">
        <f aca="false">SUMIF($A$3:$A$999,$A1003,$C$3:$C$999)/COUNTIF($A$3:$A$999,$A1003)</f>
        <v>23.0077272727273</v>
      </c>
      <c r="D1003" s="47" t="n">
        <f aca="true">STDEV(OFFSET($A$2,MATCH($A1003,$A$3:$A$999,0),3):OFFSET($A$2,MATCH($A1003+1,$A$3:$A$999,0)-1,3))*SQRT(trade_day)</f>
        <v>2.1495382357647</v>
      </c>
      <c r="E1003" s="47" t="n">
        <f aca="false">SUMIF($A$3:$A$999,$A1003,$E$3:$E$999)/COUNTIF($A$3:$A$999,$A1003)</f>
        <v>1.98500538524757</v>
      </c>
      <c r="F1003" s="0" t="n">
        <v>3</v>
      </c>
      <c r="G1003" s="110" t="n">
        <f aca="false">SUMIF($A$3:$A$999,$F1003,G$3:G$999)/COUNTIF($A$3:$A$999,$F1003)</f>
        <v>0.0722727272727273</v>
      </c>
      <c r="H1003" s="110" t="n">
        <f aca="false">SUMIF($A$3:$A$999,$F1003,H$3:H$999)/COUNTIF($A$3:$A$999,$F1003)</f>
        <v>3.27772727272727</v>
      </c>
      <c r="I1003" s="110" t="n">
        <f aca="false">SUMIF($A$3:$A$999,$F1003,I$3:I$999)/COUNTIF($A$3:$A$999,$F1003)</f>
        <v>7.56227272727273</v>
      </c>
      <c r="J1003" s="110" t="n">
        <f aca="false">SUMIF($A$3:$A$999,$F1003,J$3:J$999)/COUNTIF($A$3:$A$999,$F1003)</f>
        <v>12.1077272727273</v>
      </c>
      <c r="K1003" s="110" t="n">
        <f aca="false">SUMIF($A$3:$A$999,$F1003,K$3:K$999)/COUNTIF($A$3:$A$999,$F1003)</f>
        <v>16.9922727272727</v>
      </c>
      <c r="L1003" s="110" t="n">
        <f aca="false">SUMIF($A$3:$A$999,$F1003,L$3:L$999)/COUNTIF($A$3:$A$999,$F1003)</f>
        <v>26.9922727272727</v>
      </c>
      <c r="M1003" s="110" t="n">
        <f aca="false">SUMIF($A$3:$A$999,$F1003,M$3:M$999)/COUNTIF($A$3:$A$999,$F1003)</f>
        <v>3.08</v>
      </c>
      <c r="N1003" s="110" t="n">
        <f aca="false">SUMIF($A$3:$A$999,$F1003,N$3:N$999)/COUNTIF($A$3:$A$999,$F1003)</f>
        <v>1.28545454545455</v>
      </c>
      <c r="O1003" s="110" t="n">
        <f aca="false">SUMIF($A$3:$A$999,$F1003,O$3:O$999)/COUNTIF($A$3:$A$999,$F1003)</f>
        <v>0.57</v>
      </c>
      <c r="P1003" s="110" t="n">
        <f aca="false">SUMIF($A$3:$A$999,$F1003,P$3:P$999)/COUNTIF($A$3:$A$999,$F1003)</f>
        <v>0.115454545454545</v>
      </c>
      <c r="Q1003" s="110" t="n">
        <f aca="false">SUMIF($A$3:$A$999,$F1003,Q$3:Q$999)/COUNTIF($A$3:$A$999,$F1003)</f>
        <v>0</v>
      </c>
      <c r="R1003" s="110" t="n">
        <f aca="false">SUMIF($A$3:$A$999,$F1003,R$3:R$999)/COUNTIF($A$3:$A$999,$F1003)</f>
        <v>0</v>
      </c>
      <c r="S1003" s="110" t="n">
        <f aca="false">SUMIF($A$3:$A$999,$F1003,S$3:S$999)/COUNTIF($A$3:$A$999,$F1003)</f>
        <v>0</v>
      </c>
      <c r="T1003" s="0" t="n">
        <v>3</v>
      </c>
      <c r="V1003" s="15" t="n">
        <f aca="false">SUMIF($T$3:$T$999,$T1003,$V$3:$V$999)/COUNTIF($T$3:$T$999,$T1003)</f>
        <v>10.3159187247596</v>
      </c>
      <c r="W1003" s="47" t="e">
        <f aca="true">CORREL(OFFSET($A$2,MATCH($A1003,$A$257:$A$999,0),4):OFFSET($A$2,MATCH($A1003+1,$A$257:$A$999,0)-1,4),OFFSET($T$2,MATCH($T1003,$T$257:$T$999,0),3):OFFSET($T$2,MATCH($T1003+1,$T$257:$T$999,0)-1,3))</f>
        <v>#N/A</v>
      </c>
      <c r="X1003" s="47" t="e">
        <f aca="true">CORREL(OFFSET($A$2,MATCH($A1003,$A$257:$A$999,0),2):OFFSET($A$2,MATCH($A1003+1,$A$257:$A$999,0)-1,2),OFFSET($T$2,MATCH($T1003,$T$257:$T$999,0),1):OFFSET($T$2,MATCH($T1003+1,$T$257:$T$999,0)-1,1))</f>
        <v>#N/A</v>
      </c>
      <c r="Z1003" s="0" t="n">
        <f aca="false">A1003</f>
        <v>3</v>
      </c>
      <c r="AA1003" s="103" t="n">
        <f aca="false">IF(AA$1="P",MAX(0,AA$2-$C1003),IF(AA$1="C",MAX(0,$C1003-AA$2)))</f>
        <v>0</v>
      </c>
      <c r="AB1003" s="103" t="n">
        <f aca="false">IF(AB$1="P",MAX(0,AB$2-$C1003),IF(AB$1="C",MAX(0,$C1003-AB$2)))</f>
        <v>1.99227272727273</v>
      </c>
      <c r="AC1003" s="103" t="n">
        <f aca="false">IF(AC$1="P",MAX(0,AC$2-$C1003),IF(AC$1="C",MAX(0,$C1003-AC$2)))</f>
        <v>6.99227272727273</v>
      </c>
      <c r="AD1003" s="103" t="n">
        <f aca="false">IF(AD$1="P",MAX(0,AD$2-$C1003),IF(AD$1="C",MAX(0,$C1003-AD$2)))</f>
        <v>11.9922727272727</v>
      </c>
      <c r="AE1003" s="103" t="n">
        <f aca="false">IF(AE$1="P",MAX(0,AE$2-$C1003),IF(AE$1="C",MAX(0,$C1003-AE$2)))</f>
        <v>16.9922727272727</v>
      </c>
      <c r="AF1003" s="103" t="n">
        <f aca="false">IF(AF$1="P",MAX(0,AF$2-$C1003),IF(AF$1="C",MAX(0,$C1003-AF$2)))</f>
        <v>26.9922727272727</v>
      </c>
      <c r="AG1003" s="103" t="n">
        <f aca="false">IF(AG$1="P",MAX(0,AG$2-$C1003),IF(AG$1="C",MAX(0,$C1003-AG$2)))</f>
        <v>3.00772727272727</v>
      </c>
      <c r="AH1003" s="103" t="n">
        <f aca="false">IF(AH$1="P",MAX(0,AH$2-$C1003),IF(AH$1="C",MAX(0,$C1003-AH$2)))</f>
        <v>0</v>
      </c>
      <c r="AI1003" s="103" t="n">
        <f aca="false">IF(AI$1="P",MAX(0,AI$2-$C1003),IF(AI$1="C",MAX(0,$C1003-AI$2)))</f>
        <v>0</v>
      </c>
      <c r="AJ1003" s="103" t="n">
        <f aca="false">IF(AJ$1="P",MAX(0,AJ$2-$C1003),IF(AJ$1="C",MAX(0,$C1003-AJ$2)))</f>
        <v>0</v>
      </c>
      <c r="AK1003" s="103" t="n">
        <f aca="false">IF(AK$1="P",MAX(0,AK$2-$C1003),IF(AK$1="C",MAX(0,$C1003-AK$2)))</f>
        <v>0</v>
      </c>
      <c r="AL1003" s="103" t="n">
        <f aca="false">IF(AL$1="P",MAX(0,AL$2-$C1003),IF(AL$1="C",MAX(0,$C1003-AL$2)))</f>
        <v>0</v>
      </c>
    </row>
    <row r="1004" customFormat="false" ht="12.75" hidden="false" customHeight="false" outlineLevel="0" collapsed="false">
      <c r="A1004" s="59" t="n">
        <v>4</v>
      </c>
      <c r="C1004" s="15" t="n">
        <f aca="false">SUMIF($A$3:$A$999,$A1004,$C$3:$C$999)/COUNTIF($A$3:$A$999,$A1004)</f>
        <v>20.8</v>
      </c>
      <c r="D1004" s="47" t="n">
        <f aca="true">STDEV(OFFSET($A$2,MATCH($A1004,$A$3:$A$999,0),3):OFFSET($A$2,MATCH($A1004+1,$A$3:$A$999,0)-1,3))*SQRT(trade_day)</f>
        <v>2.16434199724553</v>
      </c>
      <c r="E1004" s="47" t="n">
        <f aca="false">SUMIF($A$3:$A$999,$A1004,$E$3:$E$999)/COUNTIF($A$3:$A$999,$A1004)</f>
        <v>2.13786726976369</v>
      </c>
      <c r="F1004" s="0" t="n">
        <v>4</v>
      </c>
      <c r="G1004" s="110" t="n">
        <f aca="false">SUMIF($A$3:$A$999,$F1004,G$3:G$999)/COUNTIF($A$3:$A$999,$F1004)</f>
        <v>0.529047619047619</v>
      </c>
      <c r="H1004" s="110" t="n">
        <f aca="false">SUMIF($A$3:$A$999,$F1004,H$3:H$999)/COUNTIF($A$3:$A$999,$F1004)</f>
        <v>4.23333333333333</v>
      </c>
      <c r="I1004" s="110" t="n">
        <f aca="false">SUMIF($A$3:$A$999,$F1004,I$3:I$999)/COUNTIF($A$3:$A$999,$F1004)</f>
        <v>9.2</v>
      </c>
      <c r="J1004" s="110" t="n">
        <f aca="false">SUMIF($A$3:$A$999,$F1004,J$3:J$999)/COUNTIF($A$3:$A$999,$F1004)</f>
        <v>14.2</v>
      </c>
      <c r="K1004" s="110" t="n">
        <f aca="false">SUMIF($A$3:$A$999,$F1004,K$3:K$999)/COUNTIF($A$3:$A$999,$F1004)</f>
        <v>19.2</v>
      </c>
      <c r="L1004" s="110" t="n">
        <f aca="false">SUMIF($A$3:$A$999,$F1004,L$3:L$999)/COUNTIF($A$3:$A$999,$F1004)</f>
        <v>29.2</v>
      </c>
      <c r="M1004" s="110" t="n">
        <f aca="false">SUMIF($A$3:$A$999,$F1004,M$3:M$999)/COUNTIF($A$3:$A$999,$F1004)</f>
        <v>1.32904761904762</v>
      </c>
      <c r="N1004" s="110" t="n">
        <f aca="false">SUMIF($A$3:$A$999,$F1004,N$3:N$999)/COUNTIF($A$3:$A$999,$F1004)</f>
        <v>0.0333333333333333</v>
      </c>
      <c r="O1004" s="110" t="n">
        <f aca="false">SUMIF($A$3:$A$999,$F1004,O$3:O$999)/COUNTIF($A$3:$A$999,$F1004)</f>
        <v>0</v>
      </c>
      <c r="P1004" s="110" t="n">
        <f aca="false">SUMIF($A$3:$A$999,$F1004,P$3:P$999)/COUNTIF($A$3:$A$999,$F1004)</f>
        <v>0</v>
      </c>
      <c r="Q1004" s="110" t="n">
        <f aca="false">SUMIF($A$3:$A$999,$F1004,Q$3:Q$999)/COUNTIF($A$3:$A$999,$F1004)</f>
        <v>0</v>
      </c>
      <c r="R1004" s="110" t="n">
        <f aca="false">SUMIF($A$3:$A$999,$F1004,R$3:R$999)/COUNTIF($A$3:$A$999,$F1004)</f>
        <v>0</v>
      </c>
      <c r="S1004" s="110" t="n">
        <f aca="false">SUMIF($A$3:$A$999,$F1004,S$3:S$999)/COUNTIF($A$3:$A$999,$F1004)</f>
        <v>0</v>
      </c>
      <c r="T1004" s="0" t="n">
        <v>4</v>
      </c>
      <c r="V1004" s="15" t="n">
        <f aca="false">SUMIF($T$3:$T$999,$T1004,$V$3:$V$999)/COUNTIF($T$3:$T$999,$T1004)</f>
        <v>8.5646342292299</v>
      </c>
      <c r="W1004" s="47" t="e">
        <f aca="true">CORREL(OFFSET($A$2,MATCH($A1004,$A$257:$A$999,0),4):OFFSET($A$2,MATCH($A1004+1,$A$257:$A$999,0)-1,4),OFFSET($T$2,MATCH($T1004,$T$257:$T$999,0),3):OFFSET($T$2,MATCH($T1004+1,$T$257:$T$999,0)-1,3))</f>
        <v>#N/A</v>
      </c>
      <c r="X1004" s="47" t="e">
        <f aca="true">CORREL(OFFSET($A$2,MATCH($A1004,$A$257:$A$999,0),2):OFFSET($A$2,MATCH($A1004+1,$A$257:$A$999,0)-1,2),OFFSET($T$2,MATCH($T1004,$T$257:$T$999,0),1):OFFSET($T$2,MATCH($T1004+1,$T$257:$T$999,0)-1,1))</f>
        <v>#N/A</v>
      </c>
      <c r="Z1004" s="0" t="n">
        <f aca="false">A1004</f>
        <v>4</v>
      </c>
      <c r="AA1004" s="103" t="n">
        <f aca="false">IF(AA$1="P",MAX(0,AA$2-$C1004),IF(AA$1="C",MAX(0,$C1004-AA$2)))</f>
        <v>0</v>
      </c>
      <c r="AB1004" s="103" t="n">
        <f aca="false">IF(AB$1="P",MAX(0,AB$2-$C1004),IF(AB$1="C",MAX(0,$C1004-AB$2)))</f>
        <v>4.2</v>
      </c>
      <c r="AC1004" s="103" t="n">
        <f aca="false">IF(AC$1="P",MAX(0,AC$2-$C1004),IF(AC$1="C",MAX(0,$C1004-AC$2)))</f>
        <v>9.2</v>
      </c>
      <c r="AD1004" s="103" t="n">
        <f aca="false">IF(AD$1="P",MAX(0,AD$2-$C1004),IF(AD$1="C",MAX(0,$C1004-AD$2)))</f>
        <v>14.2</v>
      </c>
      <c r="AE1004" s="103" t="n">
        <f aca="false">IF(AE$1="P",MAX(0,AE$2-$C1004),IF(AE$1="C",MAX(0,$C1004-AE$2)))</f>
        <v>19.2</v>
      </c>
      <c r="AF1004" s="103" t="n">
        <f aca="false">IF(AF$1="P",MAX(0,AF$2-$C1004),IF(AF$1="C",MAX(0,$C1004-AF$2)))</f>
        <v>29.2</v>
      </c>
      <c r="AG1004" s="103" t="n">
        <f aca="false">IF(AG$1="P",MAX(0,AG$2-$C1004),IF(AG$1="C",MAX(0,$C1004-AG$2)))</f>
        <v>0.800000000000001</v>
      </c>
      <c r="AH1004" s="103" t="n">
        <f aca="false">IF(AH$1="P",MAX(0,AH$2-$C1004),IF(AH$1="C",MAX(0,$C1004-AH$2)))</f>
        <v>0</v>
      </c>
      <c r="AI1004" s="103" t="n">
        <f aca="false">IF(AI$1="P",MAX(0,AI$2-$C1004),IF(AI$1="C",MAX(0,$C1004-AI$2)))</f>
        <v>0</v>
      </c>
      <c r="AJ1004" s="103" t="n">
        <f aca="false">IF(AJ$1="P",MAX(0,AJ$2-$C1004),IF(AJ$1="C",MAX(0,$C1004-AJ$2)))</f>
        <v>0</v>
      </c>
      <c r="AK1004" s="103" t="n">
        <f aca="false">IF(AK$1="P",MAX(0,AK$2-$C1004),IF(AK$1="C",MAX(0,$C1004-AK$2)))</f>
        <v>0</v>
      </c>
      <c r="AL1004" s="103" t="n">
        <f aca="false">IF(AL$1="P",MAX(0,AL$2-$C1004),IF(AL$1="C",MAX(0,$C1004-AL$2)))</f>
        <v>0</v>
      </c>
    </row>
    <row r="1005" customFormat="false" ht="12.75" hidden="false" customHeight="false" outlineLevel="0" collapsed="false">
      <c r="A1005" s="59" t="n">
        <v>5</v>
      </c>
      <c r="C1005" s="15" t="n">
        <f aca="false">SUMIF($A$3:$A$999,$A1005,$C$3:$C$999)/COUNTIF($A$3:$A$999,$A1005)</f>
        <v>30.699</v>
      </c>
      <c r="D1005" s="47" t="n">
        <f aca="true">STDEV(OFFSET($A$2,MATCH($A1005,$A$3:$A$999,0),3):OFFSET($A$2,MATCH($A1005+1,$A$3:$A$999,0)-1,3))*SQRT(trade_day)</f>
        <v>2.92338278186992</v>
      </c>
      <c r="E1005" s="47" t="n">
        <f aca="false">SUMIF($A$3:$A$999,$A1005,$E$3:$E$999)/COUNTIF($A$3:$A$999,$A1005)</f>
        <v>1.99165376995181</v>
      </c>
      <c r="F1005" s="0" t="n">
        <v>5</v>
      </c>
      <c r="G1005" s="110" t="n">
        <f aca="false">SUMIF($A$3:$A$999,$F1005,G$3:G$999)/COUNTIF($A$3:$A$999,$F1005)</f>
        <v>0</v>
      </c>
      <c r="H1005" s="110" t="n">
        <f aca="false">SUMIF($A$3:$A$999,$F1005,H$3:H$999)/COUNTIF($A$3:$A$999,$F1005)</f>
        <v>1.1405</v>
      </c>
      <c r="I1005" s="110" t="n">
        <f aca="false">SUMIF($A$3:$A$999,$F1005,I$3:I$999)/COUNTIF($A$3:$A$999,$F1005)</f>
        <v>3.5775</v>
      </c>
      <c r="J1005" s="110" t="n">
        <f aca="false">SUMIF($A$3:$A$999,$F1005,J$3:J$999)/COUNTIF($A$3:$A$999,$F1005)</f>
        <v>6.6235</v>
      </c>
      <c r="K1005" s="110" t="n">
        <f aca="false">SUMIF($A$3:$A$999,$F1005,K$3:K$999)/COUNTIF($A$3:$A$999,$F1005)</f>
        <v>10.7935</v>
      </c>
      <c r="L1005" s="110" t="n">
        <f aca="false">SUMIF($A$3:$A$999,$F1005,L$3:L$999)/COUNTIF($A$3:$A$999,$F1005)</f>
        <v>19.7005</v>
      </c>
      <c r="M1005" s="110" t="n">
        <f aca="false">SUMIF($A$3:$A$999,$F1005,M$3:M$999)/COUNTIF($A$3:$A$999,$F1005)</f>
        <v>10.699</v>
      </c>
      <c r="N1005" s="110" t="n">
        <f aca="false">SUMIF($A$3:$A$999,$F1005,N$3:N$999)/COUNTIF($A$3:$A$999,$F1005)</f>
        <v>6.8395</v>
      </c>
      <c r="O1005" s="110" t="n">
        <f aca="false">SUMIF($A$3:$A$999,$F1005,O$3:O$999)/COUNTIF($A$3:$A$999,$F1005)</f>
        <v>4.2765</v>
      </c>
      <c r="P1005" s="110" t="n">
        <f aca="false">SUMIF($A$3:$A$999,$F1005,P$3:P$999)/COUNTIF($A$3:$A$999,$F1005)</f>
        <v>2.3225</v>
      </c>
      <c r="Q1005" s="110" t="n">
        <f aca="false">SUMIF($A$3:$A$999,$F1005,Q$3:Q$999)/COUNTIF($A$3:$A$999,$F1005)</f>
        <v>1.4925</v>
      </c>
      <c r="R1005" s="110" t="n">
        <f aca="false">SUMIF($A$3:$A$999,$F1005,R$3:R$999)/COUNTIF($A$3:$A$999,$F1005)</f>
        <v>0.3995</v>
      </c>
      <c r="S1005" s="110" t="n">
        <f aca="false">SUMIF($A$3:$A$999,$F1005,S$3:S$999)/COUNTIF($A$3:$A$999,$F1005)</f>
        <v>0</v>
      </c>
      <c r="T1005" s="0" t="n">
        <v>5</v>
      </c>
      <c r="V1005" s="15" t="n">
        <f aca="false">SUMIF($T$3:$T$999,$T1005,$V$3:$V$999)/COUNTIF($T$3:$T$999,$T1005)</f>
        <v>14.362832668503</v>
      </c>
      <c r="W1005" s="47" t="e">
        <f aca="true">CORREL(OFFSET($A$2,MATCH($A1005,$A$257:$A$999,0),4):OFFSET($A$2,MATCH($A1005+1,$A$257:$A$999,0)-1,4),OFFSET($T$2,MATCH($T1005,$T$257:$T$999,0),3):OFFSET($T$2,MATCH($T1005+1,$T$257:$T$999,0)-1,3))</f>
        <v>#N/A</v>
      </c>
      <c r="X1005" s="47" t="e">
        <f aca="true">CORREL(OFFSET($A$2,MATCH($A1005,$A$257:$A$999,0),2):OFFSET($A$2,MATCH($A1005+1,$A$257:$A$999,0)-1,2),OFFSET($T$2,MATCH($T1005,$T$257:$T$999,0),1):OFFSET($T$2,MATCH($T1005+1,$T$257:$T$999,0)-1,1))</f>
        <v>#N/A</v>
      </c>
      <c r="Z1005" s="0" t="n">
        <f aca="false">A1005</f>
        <v>5</v>
      </c>
      <c r="AA1005" s="103" t="n">
        <f aca="false">IF(AA$1="P",MAX(0,AA$2-$C1005),IF(AA$1="C",MAX(0,$C1005-AA$2)))</f>
        <v>0</v>
      </c>
      <c r="AB1005" s="103" t="n">
        <f aca="false">IF(AB$1="P",MAX(0,AB$2-$C1005),IF(AB$1="C",MAX(0,$C1005-AB$2)))</f>
        <v>0</v>
      </c>
      <c r="AC1005" s="103" t="n">
        <f aca="false">IF(AC$1="P",MAX(0,AC$2-$C1005),IF(AC$1="C",MAX(0,$C1005-AC$2)))</f>
        <v>0</v>
      </c>
      <c r="AD1005" s="103" t="n">
        <f aca="false">IF(AD$1="P",MAX(0,AD$2-$C1005),IF(AD$1="C",MAX(0,$C1005-AD$2)))</f>
        <v>4.301</v>
      </c>
      <c r="AE1005" s="103" t="n">
        <f aca="false">IF(AE$1="P",MAX(0,AE$2-$C1005),IF(AE$1="C",MAX(0,$C1005-AE$2)))</f>
        <v>9.301</v>
      </c>
      <c r="AF1005" s="103" t="n">
        <f aca="false">IF(AF$1="P",MAX(0,AF$2-$C1005),IF(AF$1="C",MAX(0,$C1005-AF$2)))</f>
        <v>19.301</v>
      </c>
      <c r="AG1005" s="103" t="n">
        <f aca="false">IF(AG$1="P",MAX(0,AG$2-$C1005),IF(AG$1="C",MAX(0,$C1005-AG$2)))</f>
        <v>10.699</v>
      </c>
      <c r="AH1005" s="103" t="n">
        <f aca="false">IF(AH$1="P",MAX(0,AH$2-$C1005),IF(AH$1="C",MAX(0,$C1005-AH$2)))</f>
        <v>5.699</v>
      </c>
      <c r="AI1005" s="103" t="n">
        <f aca="false">IF(AI$1="P",MAX(0,AI$2-$C1005),IF(AI$1="C",MAX(0,$C1005-AI$2)))</f>
        <v>0.699000000000002</v>
      </c>
      <c r="AJ1005" s="103" t="n">
        <f aca="false">IF(AJ$1="P",MAX(0,AJ$2-$C1005),IF(AJ$1="C",MAX(0,$C1005-AJ$2)))</f>
        <v>0</v>
      </c>
      <c r="AK1005" s="103" t="n">
        <f aca="false">IF(AK$1="P",MAX(0,AK$2-$C1005),IF(AK$1="C",MAX(0,$C1005-AK$2)))</f>
        <v>0</v>
      </c>
      <c r="AL1005" s="103" t="n">
        <f aca="false">IF(AL$1="P",MAX(0,AL$2-$C1005),IF(AL$1="C",MAX(0,$C1005-AL$2)))</f>
        <v>0</v>
      </c>
    </row>
    <row r="1006" customFormat="false" ht="12.75" hidden="false" customHeight="false" outlineLevel="0" collapsed="false">
      <c r="A1006" s="59" t="n">
        <v>6</v>
      </c>
      <c r="C1006" s="15" t="n">
        <f aca="false">SUMIF($A$3:$A$999,$A1006,$C$3:$C$999)/COUNTIF($A$3:$A$999,$A1006)</f>
        <v>38.8695454545455</v>
      </c>
      <c r="D1006" s="47" t="n">
        <f aca="true">STDEV(OFFSET($A$2,MATCH($A1006,$A$3:$A$999,0),3):OFFSET($A$2,MATCH($A1006+1,$A$3:$A$999,0)-1,3))*SQRT(trade_day)</f>
        <v>3.48195629920499</v>
      </c>
      <c r="E1006" s="47" t="n">
        <f aca="false">SUMIF($A$3:$A$999,$A1006,$E$3:$E$999)/COUNTIF($A$3:$A$999,$A1006)</f>
        <v>2.96747121938099</v>
      </c>
      <c r="F1006" s="0" t="n">
        <v>6</v>
      </c>
      <c r="G1006" s="110" t="n">
        <f aca="false">SUMIF($A$3:$A$999,$F1006,G$3:G$999)/COUNTIF($A$3:$A$999,$F1006)</f>
        <v>0.0104545454545455</v>
      </c>
      <c r="H1006" s="110" t="n">
        <f aca="false">SUMIF($A$3:$A$999,$F1006,H$3:H$999)/COUNTIF($A$3:$A$999,$F1006)</f>
        <v>1.28045454545455</v>
      </c>
      <c r="I1006" s="110" t="n">
        <f aca="false">SUMIF($A$3:$A$999,$F1006,I$3:I$999)/COUNTIF($A$3:$A$999,$F1006)</f>
        <v>3.68409090909091</v>
      </c>
      <c r="J1006" s="110" t="n">
        <f aca="false">SUMIF($A$3:$A$999,$F1006,J$3:J$999)/COUNTIF($A$3:$A$999,$F1006)</f>
        <v>6.63863636363637</v>
      </c>
      <c r="K1006" s="110" t="n">
        <f aca="false">SUMIF($A$3:$A$999,$F1006,K$3:K$999)/COUNTIF($A$3:$A$999,$F1006)</f>
        <v>9.75090909090909</v>
      </c>
      <c r="L1006" s="110" t="n">
        <f aca="false">SUMIF($A$3:$A$999,$F1006,L$3:L$999)/COUNTIF($A$3:$A$999,$F1006)</f>
        <v>16.8240909090909</v>
      </c>
      <c r="M1006" s="110" t="n">
        <f aca="false">SUMIF($A$3:$A$999,$F1006,M$3:M$999)/COUNTIF($A$3:$A$999,$F1006)</f>
        <v>18.88</v>
      </c>
      <c r="N1006" s="110" t="n">
        <f aca="false">SUMIF($A$3:$A$999,$F1006,N$3:N$999)/COUNTIF($A$3:$A$999,$F1006)</f>
        <v>15.15</v>
      </c>
      <c r="O1006" s="110" t="n">
        <f aca="false">SUMIF($A$3:$A$999,$F1006,O$3:O$999)/COUNTIF($A$3:$A$999,$F1006)</f>
        <v>12.5536363636364</v>
      </c>
      <c r="P1006" s="110" t="n">
        <f aca="false">SUMIF($A$3:$A$999,$F1006,P$3:P$999)/COUNTIF($A$3:$A$999,$F1006)</f>
        <v>10.5081818181818</v>
      </c>
      <c r="Q1006" s="110" t="n">
        <f aca="false">SUMIF($A$3:$A$999,$F1006,Q$3:Q$999)/COUNTIF($A$3:$A$999,$F1006)</f>
        <v>8.62045454545455</v>
      </c>
      <c r="R1006" s="110" t="n">
        <f aca="false">SUMIF($A$3:$A$999,$F1006,R$3:R$999)/COUNTIF($A$3:$A$999,$F1006)</f>
        <v>5.69363636363636</v>
      </c>
      <c r="S1006" s="110" t="n">
        <f aca="false">SUMIF($A$3:$A$999,$F1006,S$3:S$999)/COUNTIF($A$3:$A$999,$F1006)</f>
        <v>0.101817727272727</v>
      </c>
      <c r="T1006" s="0" t="n">
        <v>6</v>
      </c>
      <c r="V1006" s="15" t="n">
        <f aca="false">SUMIF($T$3:$T$999,$T1006,$V$3:$V$999)/COUNTIF($T$3:$T$999,$T1006)</f>
        <v>17.5224475903917</v>
      </c>
      <c r="W1006" s="47" t="e">
        <f aca="true">CORREL(OFFSET($A$2,MATCH($A1006,$A$257:$A$999,0),4):OFFSET($A$2,MATCH($A1006+1,$A$257:$A$999,0)-1,4),OFFSET($T$2,MATCH($T1006,$T$257:$T$999,0),3):OFFSET($T$2,MATCH($T1006+1,$T$257:$T$999,0)-1,3))</f>
        <v>#N/A</v>
      </c>
      <c r="X1006" s="47" t="e">
        <f aca="true">CORREL(OFFSET($A$2,MATCH($A1006,$A$257:$A$999,0),2):OFFSET($A$2,MATCH($A1006+1,$A$257:$A$999,0)-1,2),OFFSET($T$2,MATCH($T1006,$T$257:$T$999,0),1):OFFSET($T$2,MATCH($T1006+1,$T$257:$T$999,0)-1,1))</f>
        <v>#N/A</v>
      </c>
      <c r="Z1006" s="0" t="n">
        <f aca="false">A1006</f>
        <v>6</v>
      </c>
      <c r="AA1006" s="103" t="n">
        <f aca="false">IF(AA$1="P",MAX(0,AA$2-$C1006),IF(AA$1="C",MAX(0,$C1006-AA$2)))</f>
        <v>0</v>
      </c>
      <c r="AB1006" s="103" t="n">
        <f aca="false">IF(AB$1="P",MAX(0,AB$2-$C1006),IF(AB$1="C",MAX(0,$C1006-AB$2)))</f>
        <v>0</v>
      </c>
      <c r="AC1006" s="103" t="n">
        <f aca="false">IF(AC$1="P",MAX(0,AC$2-$C1006),IF(AC$1="C",MAX(0,$C1006-AC$2)))</f>
        <v>0</v>
      </c>
      <c r="AD1006" s="103" t="n">
        <f aca="false">IF(AD$1="P",MAX(0,AD$2-$C1006),IF(AD$1="C",MAX(0,$C1006-AD$2)))</f>
        <v>0</v>
      </c>
      <c r="AE1006" s="103" t="n">
        <f aca="false">IF(AE$1="P",MAX(0,AE$2-$C1006),IF(AE$1="C",MAX(0,$C1006-AE$2)))</f>
        <v>1.13045454545455</v>
      </c>
      <c r="AF1006" s="103" t="n">
        <f aca="false">IF(AF$1="P",MAX(0,AF$2-$C1006),IF(AF$1="C",MAX(0,$C1006-AF$2)))</f>
        <v>11.1304545454545</v>
      </c>
      <c r="AG1006" s="103" t="n">
        <f aca="false">IF(AG$1="P",MAX(0,AG$2-$C1006),IF(AG$1="C",MAX(0,$C1006-AG$2)))</f>
        <v>18.8695454545455</v>
      </c>
      <c r="AH1006" s="103" t="n">
        <f aca="false">IF(AH$1="P",MAX(0,AH$2-$C1006),IF(AH$1="C",MAX(0,$C1006-AH$2)))</f>
        <v>13.8695454545455</v>
      </c>
      <c r="AI1006" s="103" t="n">
        <f aca="false">IF(AI$1="P",MAX(0,AI$2-$C1006),IF(AI$1="C",MAX(0,$C1006-AI$2)))</f>
        <v>8.86954545454545</v>
      </c>
      <c r="AJ1006" s="103" t="n">
        <f aca="false">IF(AJ$1="P",MAX(0,AJ$2-$C1006),IF(AJ$1="C",MAX(0,$C1006-AJ$2)))</f>
        <v>3.86954545454545</v>
      </c>
      <c r="AK1006" s="103" t="n">
        <f aca="false">IF(AK$1="P",MAX(0,AK$2-$C1006),IF(AK$1="C",MAX(0,$C1006-AK$2)))</f>
        <v>0</v>
      </c>
      <c r="AL1006" s="103" t="n">
        <f aca="false">IF(AL$1="P",MAX(0,AL$2-$C1006),IF(AL$1="C",MAX(0,$C1006-AL$2)))</f>
        <v>0</v>
      </c>
    </row>
    <row r="1007" customFormat="false" ht="12.75" hidden="false" customHeight="false" outlineLevel="0" collapsed="false">
      <c r="A1007" s="59" t="n">
        <v>7</v>
      </c>
      <c r="C1007" s="15" t="n">
        <f aca="false">SUMIF($A$3:$A$999,$A1007,$C$3:$C$999)/COUNTIF($A$3:$A$999,$A1007)</f>
        <v>55.3656521739131</v>
      </c>
      <c r="D1007" s="47" t="n">
        <f aca="true">STDEV(OFFSET($A$2,MATCH($A1007,$A$3:$A$999,0),3):OFFSET($A$2,MATCH($A1007+1,$A$3:$A$999,0)-1,3))*SQRT(trade_day)</f>
        <v>7.49698011459287</v>
      </c>
      <c r="E1007" s="47" t="n">
        <f aca="false">SUMIF($A$3:$A$999,$A1007,$E$3:$E$999)/COUNTIF($A$3:$A$999,$A1007)</f>
        <v>6.82282438768926</v>
      </c>
      <c r="F1007" s="0" t="n">
        <v>7</v>
      </c>
      <c r="G1007" s="111" t="n">
        <f aca="false">SUMIF($A$3:$A$999,$F1007,G$3:G$999)/COUNTIF($A$3:$A$999,$F1007)</f>
        <v>0</v>
      </c>
      <c r="H1007" s="111" t="n">
        <f aca="false">SUMIF($A$3:$A$999,$F1007,H$3:H$999)/COUNTIF($A$3:$A$999,$F1007)</f>
        <v>0.0326086956521739</v>
      </c>
      <c r="I1007" s="111" t="n">
        <f aca="false">SUMIF($A$3:$A$999,$F1007,I$3:I$999)/COUNTIF($A$3:$A$999,$F1007)</f>
        <v>0.634347826086957</v>
      </c>
      <c r="J1007" s="111" t="n">
        <f aca="false">SUMIF($A$3:$A$999,$F1007,J$3:J$999)/COUNTIF($A$3:$A$999,$F1007)</f>
        <v>2.13130434782609</v>
      </c>
      <c r="K1007" s="111" t="n">
        <f aca="false">SUMIF($A$3:$A$999,$F1007,K$3:K$999)/COUNTIF($A$3:$A$999,$F1007)</f>
        <v>4.66304347826087</v>
      </c>
      <c r="L1007" s="111" t="n">
        <f aca="false">SUMIF($A$3:$A$999,$F1007,L$3:L$999)/COUNTIF($A$3:$A$999,$F1007)</f>
        <v>11.5126086956522</v>
      </c>
      <c r="M1007" s="111" t="n">
        <f aca="false">SUMIF($A$3:$A$999,$F1007,M$3:M$999)/COUNTIF($A$3:$A$999,$F1007)</f>
        <v>35.365652173913</v>
      </c>
      <c r="N1007" s="111" t="n">
        <f aca="false">SUMIF($A$3:$A$999,$F1007,N$3:N$999)/COUNTIF($A$3:$A$999,$F1007)</f>
        <v>30.3982608695652</v>
      </c>
      <c r="O1007" s="111" t="n">
        <f aca="false">SUMIF($A$3:$A$999,$F1007,O$3:O$999)/COUNTIF($A$3:$A$999,$F1007)</f>
        <v>26</v>
      </c>
      <c r="P1007" s="111" t="n">
        <f aca="false">SUMIF($A$3:$A$999,$F1007,P$3:P$999)/COUNTIF($A$3:$A$999,$F1007)</f>
        <v>22.4969565217391</v>
      </c>
      <c r="Q1007" s="111" t="n">
        <f aca="false">SUMIF($A$3:$A$999,$F1007,Q$3:Q$999)/COUNTIF($A$3:$A$999,$F1007)</f>
        <v>20.0286956521739</v>
      </c>
      <c r="R1007" s="111" t="n">
        <f aca="false">SUMIF($A$3:$A$999,$F1007,R$3:R$999)/COUNTIF($A$3:$A$999,$F1007)</f>
        <v>16.8782608695652</v>
      </c>
      <c r="S1007" s="111" t="n">
        <f aca="false">SUMIF($A$3:$A$999,$F1007,S$3:S$999)/COUNTIF($A$3:$A$999,$F1007)</f>
        <v>8.1186947826087</v>
      </c>
      <c r="T1007" s="0" t="n">
        <v>7</v>
      </c>
      <c r="V1007" s="15" t="n">
        <f aca="false">SUMIF($T$3:$T$999,$T1007,$V$3:$V$999)/COUNTIF($T$3:$T$999,$T1007)</f>
        <v>25.6729919317394</v>
      </c>
      <c r="W1007" s="47" t="e">
        <f aca="true">CORREL(OFFSET($A$2,MATCH($A1007,$A$257:$A$999,0),4):OFFSET($A$2,MATCH($A1007+1,$A$257:$A$999,0)-1,4),OFFSET($T$2,MATCH($T1007,$T$257:$T$999,0),3):OFFSET($T$2,MATCH($T1007+1,$T$257:$T$999,0)-1,3))</f>
        <v>#N/A</v>
      </c>
      <c r="X1007" s="47" t="e">
        <f aca="true">CORREL(OFFSET($A$2,MATCH($A1007,$A$257:$A$999,0),2):OFFSET($A$2,MATCH($A1007+1,$A$257:$A$999,0)-1,2),OFFSET($T$2,MATCH($T1007,$T$257:$T$999,0),1):OFFSET($T$2,MATCH($T1007+1,$T$257:$T$999,0)-1,1))</f>
        <v>#N/A</v>
      </c>
      <c r="Z1007" s="0" t="n">
        <f aca="false">A1007</f>
        <v>7</v>
      </c>
      <c r="AA1007" s="103" t="n">
        <f aca="false">IF(AA$1="P",MAX(0,AA$2-$C1007),IF(AA$1="C",MAX(0,$C1007-AA$2)))</f>
        <v>0</v>
      </c>
      <c r="AB1007" s="103" t="n">
        <f aca="false">IF(AB$1="P",MAX(0,AB$2-$C1007),IF(AB$1="C",MAX(0,$C1007-AB$2)))</f>
        <v>0</v>
      </c>
      <c r="AC1007" s="103" t="n">
        <f aca="false">IF(AC$1="P",MAX(0,AC$2-$C1007),IF(AC$1="C",MAX(0,$C1007-AC$2)))</f>
        <v>0</v>
      </c>
      <c r="AD1007" s="103" t="n">
        <f aca="false">IF(AD$1="P",MAX(0,AD$2-$C1007),IF(AD$1="C",MAX(0,$C1007-AD$2)))</f>
        <v>0</v>
      </c>
      <c r="AE1007" s="103" t="n">
        <f aca="false">IF(AE$1="P",MAX(0,AE$2-$C1007),IF(AE$1="C",MAX(0,$C1007-AE$2)))</f>
        <v>0</v>
      </c>
      <c r="AF1007" s="103" t="n">
        <f aca="false">IF(AF$1="P",MAX(0,AF$2-$C1007),IF(AF$1="C",MAX(0,$C1007-AF$2)))</f>
        <v>0</v>
      </c>
      <c r="AG1007" s="103" t="n">
        <f aca="false">IF(AG$1="P",MAX(0,AG$2-$C1007),IF(AG$1="C",MAX(0,$C1007-AG$2)))</f>
        <v>35.3656521739131</v>
      </c>
      <c r="AH1007" s="103" t="n">
        <f aca="false">IF(AH$1="P",MAX(0,AH$2-$C1007),IF(AH$1="C",MAX(0,$C1007-AH$2)))</f>
        <v>30.3656521739131</v>
      </c>
      <c r="AI1007" s="103" t="n">
        <f aca="false">IF(AI$1="P",MAX(0,AI$2-$C1007),IF(AI$1="C",MAX(0,$C1007-AI$2)))</f>
        <v>25.3656521739131</v>
      </c>
      <c r="AJ1007" s="103" t="n">
        <f aca="false">IF(AJ$1="P",MAX(0,AJ$2-$C1007),IF(AJ$1="C",MAX(0,$C1007-AJ$2)))</f>
        <v>20.3656521739131</v>
      </c>
      <c r="AK1007" s="103" t="n">
        <f aca="false">IF(AK$1="P",MAX(0,AK$2-$C1007),IF(AK$1="C",MAX(0,$C1007-AK$2)))</f>
        <v>15.365652173913</v>
      </c>
      <c r="AL1007" s="103" t="n">
        <f aca="false">IF(AL$1="P",MAX(0,AL$2-$C1007),IF(AL$1="C",MAX(0,$C1007-AL$2)))</f>
        <v>5.36565217391305</v>
      </c>
    </row>
    <row r="1008" customFormat="false" ht="12.75" hidden="false" customHeight="false" outlineLevel="0" collapsed="false">
      <c r="A1008" s="59" t="n">
        <v>8</v>
      </c>
      <c r="C1008" s="15" t="n">
        <f aca="false">SUMIF($A$3:$A$999,$A1008,$C$3:$C$999)/COUNTIF($A$3:$A$999,$A1008)</f>
        <v>34.8833333333333</v>
      </c>
      <c r="D1008" s="47" t="n">
        <f aca="true">STDEV(OFFSET($A$2,MATCH($A1008,$A$3:$A$999,0),3):OFFSET($A$2,MATCH($A1008+1,$A$3:$A$999,0)-1,3))*SQRT(trade_day)</f>
        <v>5.32669294717819</v>
      </c>
      <c r="E1008" s="47" t="n">
        <f aca="false">SUMIF($A$3:$A$999,$A1008,$E$3:$E$999)/COUNTIF($A$3:$A$999,$A1008)</f>
        <v>5.31066418078081</v>
      </c>
      <c r="F1008" s="0" t="n">
        <v>8</v>
      </c>
      <c r="G1008" s="111" t="n">
        <f aca="false">SUMIF($A$3:$A$999,$F1008,G$3:G$999)/COUNTIF($A$3:$A$999,$F1008)</f>
        <v>0</v>
      </c>
      <c r="H1008" s="111" t="n">
        <f aca="false">SUMIF($A$3:$A$999,$F1008,H$3:H$999)/COUNTIF($A$3:$A$999,$F1008)</f>
        <v>0.0790476190476191</v>
      </c>
      <c r="I1008" s="111" t="n">
        <f aca="false">SUMIF($A$3:$A$999,$F1008,I$3:I$999)/COUNTIF($A$3:$A$999,$F1008)</f>
        <v>1.8</v>
      </c>
      <c r="J1008" s="111" t="n">
        <f aca="false">SUMIF($A$3:$A$999,$F1008,J$3:J$999)/COUNTIF($A$3:$A$999,$F1008)</f>
        <v>4.56</v>
      </c>
      <c r="K1008" s="111" t="n">
        <f aca="false">SUMIF($A$3:$A$999,$F1008,K$3:K$999)/COUNTIF($A$3:$A$999,$F1008)</f>
        <v>8.17285714285714</v>
      </c>
      <c r="L1008" s="111" t="n">
        <f aca="false">SUMIF($A$3:$A$999,$F1008,L$3:L$999)/COUNTIF($A$3:$A$999,$F1008)</f>
        <v>16.532380952381</v>
      </c>
      <c r="M1008" s="111" t="n">
        <f aca="false">SUMIF($A$3:$A$999,$F1008,M$3:M$999)/COUNTIF($A$3:$A$999,$F1008)</f>
        <v>14.8833333333333</v>
      </c>
      <c r="N1008" s="111" t="n">
        <f aca="false">SUMIF($A$3:$A$999,$F1008,N$3:N$999)/COUNTIF($A$3:$A$999,$F1008)</f>
        <v>9.96238095238095</v>
      </c>
      <c r="O1008" s="111" t="n">
        <f aca="false">SUMIF($A$3:$A$999,$F1008,O$3:O$999)/COUNTIF($A$3:$A$999,$F1008)</f>
        <v>6.68333333333333</v>
      </c>
      <c r="P1008" s="111" t="n">
        <f aca="false">SUMIF($A$3:$A$999,$F1008,P$3:P$999)/COUNTIF($A$3:$A$999,$F1008)</f>
        <v>4.44333333333333</v>
      </c>
      <c r="Q1008" s="111" t="n">
        <f aca="false">SUMIF($A$3:$A$999,$F1008,Q$3:Q$999)/COUNTIF($A$3:$A$999,$F1008)</f>
        <v>3.05619047619048</v>
      </c>
      <c r="R1008" s="111" t="n">
        <f aca="false">SUMIF($A$3:$A$999,$F1008,R$3:R$999)/COUNTIF($A$3:$A$999,$F1008)</f>
        <v>1.41571428571429</v>
      </c>
      <c r="S1008" s="111" t="n">
        <f aca="false">SUMIF($A$3:$A$999,$F1008,S$3:S$999)/COUNTIF($A$3:$A$999,$F1008)</f>
        <v>0</v>
      </c>
      <c r="T1008" s="0" t="n">
        <v>8</v>
      </c>
      <c r="V1008" s="15" t="n">
        <f aca="false">SUMIF($T$3:$T$999,$T1008,$V$3:$V$999)/COUNTIF($T$3:$T$999,$T1008)</f>
        <v>18.8448839857845</v>
      </c>
      <c r="W1008" s="47" t="e">
        <f aca="true">CORREL(OFFSET($A$2,MATCH($A1008,$A$257:$A$999,0),4):OFFSET($A$2,MATCH($A1008+1,$A$257:$A$999,0)-1,4),OFFSET($T$2,MATCH($T1008,$T$257:$T$999,0),3):OFFSET($T$2,MATCH($T1008+1,$T$257:$T$999,0)-1,3))</f>
        <v>#N/A</v>
      </c>
      <c r="X1008" s="47" t="e">
        <f aca="true">CORREL(OFFSET($A$2,MATCH($A1008,$A$257:$A$999,0),2):OFFSET($A$2,MATCH($A1008+1,$A$257:$A$999,0)-1,2),OFFSET($T$2,MATCH($T1008,$T$257:$T$999,0),1):OFFSET($T$2,MATCH($T1008+1,$T$257:$T$999,0)-1,1))</f>
        <v>#N/A</v>
      </c>
      <c r="Z1008" s="0" t="n">
        <f aca="false">A1008</f>
        <v>8</v>
      </c>
      <c r="AA1008" s="103" t="n">
        <f aca="false">IF(AA$1="P",MAX(0,AA$2-$C1008),IF(AA$1="C",MAX(0,$C1008-AA$2)))</f>
        <v>0</v>
      </c>
      <c r="AB1008" s="103" t="n">
        <f aca="false">IF(AB$1="P",MAX(0,AB$2-$C1008),IF(AB$1="C",MAX(0,$C1008-AB$2)))</f>
        <v>0</v>
      </c>
      <c r="AC1008" s="103" t="n">
        <f aca="false">IF(AC$1="P",MAX(0,AC$2-$C1008),IF(AC$1="C",MAX(0,$C1008-AC$2)))</f>
        <v>0</v>
      </c>
      <c r="AD1008" s="103" t="n">
        <f aca="false">IF(AD$1="P",MAX(0,AD$2-$C1008),IF(AD$1="C",MAX(0,$C1008-AD$2)))</f>
        <v>0.116666666666667</v>
      </c>
      <c r="AE1008" s="103" t="n">
        <f aca="false">IF(AE$1="P",MAX(0,AE$2-$C1008),IF(AE$1="C",MAX(0,$C1008-AE$2)))</f>
        <v>5.11666666666667</v>
      </c>
      <c r="AF1008" s="103" t="n">
        <f aca="false">IF(AF$1="P",MAX(0,AF$2-$C1008),IF(AF$1="C",MAX(0,$C1008-AF$2)))</f>
        <v>15.1166666666667</v>
      </c>
      <c r="AG1008" s="103" t="n">
        <f aca="false">IF(AG$1="P",MAX(0,AG$2-$C1008),IF(AG$1="C",MAX(0,$C1008-AG$2)))</f>
        <v>14.8833333333333</v>
      </c>
      <c r="AH1008" s="103" t="n">
        <f aca="false">IF(AH$1="P",MAX(0,AH$2-$C1008),IF(AH$1="C",MAX(0,$C1008-AH$2)))</f>
        <v>9.88333333333333</v>
      </c>
      <c r="AI1008" s="103" t="n">
        <f aca="false">IF(AI$1="P",MAX(0,AI$2-$C1008),IF(AI$1="C",MAX(0,$C1008-AI$2)))</f>
        <v>4.88333333333333</v>
      </c>
      <c r="AJ1008" s="103" t="n">
        <f aca="false">IF(AJ$1="P",MAX(0,AJ$2-$C1008),IF(AJ$1="C",MAX(0,$C1008-AJ$2)))</f>
        <v>0</v>
      </c>
      <c r="AK1008" s="103" t="n">
        <f aca="false">IF(AK$1="P",MAX(0,AK$2-$C1008),IF(AK$1="C",MAX(0,$C1008-AK$2)))</f>
        <v>0</v>
      </c>
      <c r="AL1008" s="103" t="n">
        <f aca="false">IF(AL$1="P",MAX(0,AL$2-$C1008),IF(AL$1="C",MAX(0,$C1008-AL$2)))</f>
        <v>0</v>
      </c>
    </row>
    <row r="1009" customFormat="false" ht="12.75" hidden="false" customHeight="false" outlineLevel="0" collapsed="false">
      <c r="A1009" s="59" t="n">
        <v>9</v>
      </c>
      <c r="C1009" s="15" t="n">
        <f aca="false">SUMIF($A$3:$A$999,$A1009,$C$3:$C$999)/COUNTIF($A$3:$A$999,$A1009)</f>
        <v>28.5009523809524</v>
      </c>
      <c r="D1009" s="47" t="n">
        <f aca="true">STDEV(OFFSET($A$2,MATCH($A1009,$A$3:$A$999,0),3):OFFSET($A$2,MATCH($A1009+1,$A$3:$A$999,0)-1,3))*SQRT(trade_day)</f>
        <v>3.88087981218603</v>
      </c>
      <c r="E1009" s="47" t="n">
        <f aca="false">SUMIF($A$3:$A$999,$A1009,$E$3:$E$999)/COUNTIF($A$3:$A$999,$A1009)</f>
        <v>4.55546785272128</v>
      </c>
      <c r="F1009" s="0" t="n">
        <v>9</v>
      </c>
      <c r="G1009" s="110" t="n">
        <f aca="false">SUMIF($A$3:$A$999,$F1009,G$3:G$999)/COUNTIF($A$3:$A$999,$F1009)</f>
        <v>0.122380952380952</v>
      </c>
      <c r="H1009" s="110" t="n">
        <f aca="false">SUMIF($A$3:$A$999,$F1009,H$3:H$999)/COUNTIF($A$3:$A$999,$F1009)</f>
        <v>1.51857142857143</v>
      </c>
      <c r="I1009" s="110" t="n">
        <f aca="false">SUMIF($A$3:$A$999,$F1009,I$3:I$999)/COUNTIF($A$3:$A$999,$F1009)</f>
        <v>3.98142857142857</v>
      </c>
      <c r="J1009" s="110" t="n">
        <f aca="false">SUMIF($A$3:$A$999,$F1009,J$3:J$999)/COUNTIF($A$3:$A$999,$F1009)</f>
        <v>7.23285714285714</v>
      </c>
      <c r="K1009" s="110" t="n">
        <f aca="false">SUMIF($A$3:$A$999,$F1009,K$3:K$999)/COUNTIF($A$3:$A$999,$F1009)</f>
        <v>11.7433333333333</v>
      </c>
      <c r="L1009" s="110" t="n">
        <f aca="false">SUMIF($A$3:$A$999,$F1009,L$3:L$999)/COUNTIF($A$3:$A$999,$F1009)</f>
        <v>21.4990476190476</v>
      </c>
      <c r="M1009" s="110" t="n">
        <f aca="false">SUMIF($A$3:$A$999,$F1009,M$3:M$999)/COUNTIF($A$3:$A$999,$F1009)</f>
        <v>8.62333333333333</v>
      </c>
      <c r="N1009" s="110" t="n">
        <f aca="false">SUMIF($A$3:$A$999,$F1009,N$3:N$999)/COUNTIF($A$3:$A$999,$F1009)</f>
        <v>5.01952380952381</v>
      </c>
      <c r="O1009" s="110" t="n">
        <f aca="false">SUMIF($A$3:$A$999,$F1009,O$3:O$999)/COUNTIF($A$3:$A$999,$F1009)</f>
        <v>2.48238095238095</v>
      </c>
      <c r="P1009" s="110" t="n">
        <f aca="false">SUMIF($A$3:$A$999,$F1009,P$3:P$999)/COUNTIF($A$3:$A$999,$F1009)</f>
        <v>0.733809523809524</v>
      </c>
      <c r="Q1009" s="110" t="n">
        <f aca="false">SUMIF($A$3:$A$999,$F1009,Q$3:Q$999)/COUNTIF($A$3:$A$999,$F1009)</f>
        <v>0.244285714285714</v>
      </c>
      <c r="R1009" s="110" t="n">
        <f aca="false">SUMIF($A$3:$A$999,$F1009,R$3:R$999)/COUNTIF($A$3:$A$999,$F1009)</f>
        <v>0</v>
      </c>
      <c r="S1009" s="110" t="n">
        <f aca="false">SUMIF($A$3:$A$999,$F1009,S$3:S$999)/COUNTIF($A$3:$A$999,$F1009)</f>
        <v>0</v>
      </c>
      <c r="T1009" s="0" t="n">
        <v>9</v>
      </c>
      <c r="V1009" s="15" t="n">
        <f aca="false">SUMIF($T$3:$T$999,$T1009,$V$3:$V$999)/COUNTIF($T$3:$T$999,$T1009)</f>
        <v>14.4868659862206</v>
      </c>
      <c r="W1009" s="47" t="e">
        <f aca="true">CORREL(OFFSET($A$2,MATCH($A1009,$A$257:$A$999,0),4):OFFSET($A$2,MATCH($A1009+1,$A$257:$A$999,0)-1,4),OFFSET($T$2,MATCH($T1009,$T$257:$T$999,0),3):OFFSET($T$2,MATCH($T1009+1,$T$257:$T$999,0)-1,3))</f>
        <v>#N/A</v>
      </c>
      <c r="X1009" s="47" t="e">
        <f aca="true">CORREL(OFFSET($A$2,MATCH($A1009,$A$257:$A$999,0),2):OFFSET($A$2,MATCH($A1009+1,$A$257:$A$999,0)-1,2),OFFSET($T$2,MATCH($T1009,$T$257:$T$999,0),1):OFFSET($T$2,MATCH($T1009+1,$T$257:$T$999,0)-1,1))</f>
        <v>#N/A</v>
      </c>
      <c r="Z1009" s="0" t="n">
        <f aca="false">A1009</f>
        <v>9</v>
      </c>
      <c r="AA1009" s="103" t="n">
        <f aca="false">IF(AA$1="P",MAX(0,AA$2-$C1009),IF(AA$1="C",MAX(0,$C1009-AA$2)))</f>
        <v>0</v>
      </c>
      <c r="AB1009" s="103" t="n">
        <f aca="false">IF(AB$1="P",MAX(0,AB$2-$C1009),IF(AB$1="C",MAX(0,$C1009-AB$2)))</f>
        <v>0</v>
      </c>
      <c r="AC1009" s="103" t="n">
        <f aca="false">IF(AC$1="P",MAX(0,AC$2-$C1009),IF(AC$1="C",MAX(0,$C1009-AC$2)))</f>
        <v>1.49904761904762</v>
      </c>
      <c r="AD1009" s="103" t="n">
        <f aca="false">IF(AD$1="P",MAX(0,AD$2-$C1009),IF(AD$1="C",MAX(0,$C1009-AD$2)))</f>
        <v>6.49904761904762</v>
      </c>
      <c r="AE1009" s="103" t="n">
        <f aca="false">IF(AE$1="P",MAX(0,AE$2-$C1009),IF(AE$1="C",MAX(0,$C1009-AE$2)))</f>
        <v>11.4990476190476</v>
      </c>
      <c r="AF1009" s="103" t="n">
        <f aca="false">IF(AF$1="P",MAX(0,AF$2-$C1009),IF(AF$1="C",MAX(0,$C1009-AF$2)))</f>
        <v>21.4990476190476</v>
      </c>
      <c r="AG1009" s="103" t="n">
        <f aca="false">IF(AG$1="P",MAX(0,AG$2-$C1009),IF(AG$1="C",MAX(0,$C1009-AG$2)))</f>
        <v>8.50095238095238</v>
      </c>
      <c r="AH1009" s="103" t="n">
        <f aca="false">IF(AH$1="P",MAX(0,AH$2-$C1009),IF(AH$1="C",MAX(0,$C1009-AH$2)))</f>
        <v>3.50095238095238</v>
      </c>
      <c r="AI1009" s="103" t="n">
        <f aca="false">IF(AI$1="P",MAX(0,AI$2-$C1009),IF(AI$1="C",MAX(0,$C1009-AI$2)))</f>
        <v>0</v>
      </c>
      <c r="AJ1009" s="103" t="n">
        <f aca="false">IF(AJ$1="P",MAX(0,AJ$2-$C1009),IF(AJ$1="C",MAX(0,$C1009-AJ$2)))</f>
        <v>0</v>
      </c>
      <c r="AK1009" s="103" t="n">
        <f aca="false">IF(AK$1="P",MAX(0,AK$2-$C1009),IF(AK$1="C",MAX(0,$C1009-AK$2)))</f>
        <v>0</v>
      </c>
      <c r="AL1009" s="103" t="n">
        <f aca="false">IF(AL$1="P",MAX(0,AL$2-$C1009),IF(AL$1="C",MAX(0,$C1009-AL$2)))</f>
        <v>0</v>
      </c>
    </row>
    <row r="1010" customFormat="false" ht="12.75" hidden="false" customHeight="false" outlineLevel="0" collapsed="false">
      <c r="A1010" s="59" t="n">
        <v>10</v>
      </c>
      <c r="C1010" s="15" t="n">
        <f aca="false">SUMIF($A$3:$A$999,$A1010,$C$3:$C$999)/COUNTIF($A$3:$A$999,$A1010)</f>
        <v>23.2654545454545</v>
      </c>
      <c r="D1010" s="47" t="n">
        <f aca="true">STDEV(OFFSET($A$2,MATCH($A1010,$A$3:$A$999,0),3):OFFSET($A$2,MATCH($A1010+1,$A$3:$A$999,0)-1,3))*SQRT(trade_day)</f>
        <v>2.007978476276</v>
      </c>
      <c r="E1010" s="47" t="n">
        <f aca="false">SUMIF($A$3:$A$999,$A1010,$E$3:$E$999)/COUNTIF($A$3:$A$999,$A1010)</f>
        <v>2.2572822656395</v>
      </c>
      <c r="F1010" s="0" t="n">
        <v>10</v>
      </c>
      <c r="G1010" s="110" t="n">
        <f aca="false">SUMIF($A$3:$A$999,$F1010,G$3:G$999)/COUNTIF($A$3:$A$999,$F1010)</f>
        <v>0.00227272727272731</v>
      </c>
      <c r="H1010" s="110" t="n">
        <f aca="false">SUMIF($A$3:$A$999,$F1010,H$3:H$999)/COUNTIF($A$3:$A$999,$F1010)</f>
        <v>1.94681818181818</v>
      </c>
      <c r="I1010" s="110" t="n">
        <f aca="false">SUMIF($A$3:$A$999,$F1010,I$3:I$999)/COUNTIF($A$3:$A$999,$F1010)</f>
        <v>6.73454545454545</v>
      </c>
      <c r="J1010" s="110" t="n">
        <f aca="false">SUMIF($A$3:$A$999,$F1010,J$3:J$999)/COUNTIF($A$3:$A$999,$F1010)</f>
        <v>11.7345454545455</v>
      </c>
      <c r="K1010" s="110" t="n">
        <f aca="false">SUMIF($A$3:$A$999,$F1010,K$3:K$999)/COUNTIF($A$3:$A$999,$F1010)</f>
        <v>16.7345454545455</v>
      </c>
      <c r="L1010" s="110" t="n">
        <f aca="false">SUMIF($A$3:$A$999,$F1010,L$3:L$999)/COUNTIF($A$3:$A$999,$F1010)</f>
        <v>26.7345454545455</v>
      </c>
      <c r="M1010" s="110" t="n">
        <f aca="false">SUMIF($A$3:$A$999,$F1010,M$3:M$999)/COUNTIF($A$3:$A$999,$F1010)</f>
        <v>3.26772727272727</v>
      </c>
      <c r="N1010" s="110" t="n">
        <f aca="false">SUMIF($A$3:$A$999,$F1010,N$3:N$999)/COUNTIF($A$3:$A$999,$F1010)</f>
        <v>0.212272727272727</v>
      </c>
      <c r="O1010" s="110" t="n">
        <f aca="false">SUMIF($A$3:$A$999,$F1010,O$3:O$999)/COUNTIF($A$3:$A$999,$F1010)</f>
        <v>0</v>
      </c>
      <c r="P1010" s="110" t="n">
        <f aca="false">SUMIF($A$3:$A$999,$F1010,P$3:P$999)/COUNTIF($A$3:$A$999,$F1010)</f>
        <v>0</v>
      </c>
      <c r="Q1010" s="110" t="n">
        <f aca="false">SUMIF($A$3:$A$999,$F1010,Q$3:Q$999)/COUNTIF($A$3:$A$999,$F1010)</f>
        <v>0</v>
      </c>
      <c r="R1010" s="110" t="n">
        <f aca="false">SUMIF($A$3:$A$999,$F1010,R$3:R$999)/COUNTIF($A$3:$A$999,$F1010)</f>
        <v>0</v>
      </c>
      <c r="S1010" s="110" t="n">
        <f aca="false">SUMIF($A$3:$A$999,$F1010,S$3:S$999)/COUNTIF($A$3:$A$999,$F1010)</f>
        <v>0</v>
      </c>
      <c r="T1010" s="0" t="n">
        <v>10</v>
      </c>
      <c r="V1010" s="15" t="n">
        <f aca="false">SUMIF($T$3:$T$999,$T1010,$V$3:$V$999)/COUNTIF($T$3:$T$999,$T1010)</f>
        <v>12.3166535377493</v>
      </c>
      <c r="W1010" s="47" t="e">
        <f aca="true">CORREL(OFFSET($A$2,MATCH($A1010,$A$257:$A$999,0),4):OFFSET($A$2,MATCH($A1010+1,$A$257:$A$999,0)-1,4),OFFSET($T$2,MATCH($T1010,$T$257:$T$999,0),3):OFFSET($T$2,MATCH($T1010+1,$T$257:$T$999,0)-1,3))</f>
        <v>#N/A</v>
      </c>
      <c r="X1010" s="47" t="e">
        <f aca="true">CORREL(OFFSET($A$2,MATCH($A1010,$A$257:$A$999,0),2):OFFSET($A$2,MATCH($A1010+1,$A$257:$A$999,0)-1,2),OFFSET($T$2,MATCH($T1010,$T$257:$T$999,0),1):OFFSET($T$2,MATCH($T1010+1,$T$257:$T$999,0)-1,1))</f>
        <v>#N/A</v>
      </c>
      <c r="Z1010" s="0" t="n">
        <f aca="false">A1010</f>
        <v>10</v>
      </c>
      <c r="AA1010" s="103" t="n">
        <f aca="false">IF(AA$1="P",MAX(0,AA$2-$C1010),IF(AA$1="C",MAX(0,$C1010-AA$2)))</f>
        <v>0</v>
      </c>
      <c r="AB1010" s="103" t="n">
        <f aca="false">IF(AB$1="P",MAX(0,AB$2-$C1010),IF(AB$1="C",MAX(0,$C1010-AB$2)))</f>
        <v>1.73454545454545</v>
      </c>
      <c r="AC1010" s="103" t="n">
        <f aca="false">IF(AC$1="P",MAX(0,AC$2-$C1010),IF(AC$1="C",MAX(0,$C1010-AC$2)))</f>
        <v>6.73454545454545</v>
      </c>
      <c r="AD1010" s="103" t="n">
        <f aca="false">IF(AD$1="P",MAX(0,AD$2-$C1010),IF(AD$1="C",MAX(0,$C1010-AD$2)))</f>
        <v>11.7345454545455</v>
      </c>
      <c r="AE1010" s="103" t="n">
        <f aca="false">IF(AE$1="P",MAX(0,AE$2-$C1010),IF(AE$1="C",MAX(0,$C1010-AE$2)))</f>
        <v>16.7345454545455</v>
      </c>
      <c r="AF1010" s="103" t="n">
        <f aca="false">IF(AF$1="P",MAX(0,AF$2-$C1010),IF(AF$1="C",MAX(0,$C1010-AF$2)))</f>
        <v>26.7345454545455</v>
      </c>
      <c r="AG1010" s="103" t="n">
        <f aca="false">IF(AG$1="P",MAX(0,AG$2-$C1010),IF(AG$1="C",MAX(0,$C1010-AG$2)))</f>
        <v>3.26545454545455</v>
      </c>
      <c r="AH1010" s="103" t="n">
        <f aca="false">IF(AH$1="P",MAX(0,AH$2-$C1010),IF(AH$1="C",MAX(0,$C1010-AH$2)))</f>
        <v>0</v>
      </c>
      <c r="AI1010" s="103" t="n">
        <f aca="false">IF(AI$1="P",MAX(0,AI$2-$C1010),IF(AI$1="C",MAX(0,$C1010-AI$2)))</f>
        <v>0</v>
      </c>
      <c r="AJ1010" s="103" t="n">
        <f aca="false">IF(AJ$1="P",MAX(0,AJ$2-$C1010),IF(AJ$1="C",MAX(0,$C1010-AJ$2)))</f>
        <v>0</v>
      </c>
      <c r="AK1010" s="103" t="n">
        <f aca="false">IF(AK$1="P",MAX(0,AK$2-$C1010),IF(AK$1="C",MAX(0,$C1010-AK$2)))</f>
        <v>0</v>
      </c>
      <c r="AL1010" s="103" t="n">
        <f aca="false">IF(AL$1="P",MAX(0,AL$2-$C1010),IF(AL$1="C",MAX(0,$C1010-AL$2)))</f>
        <v>0</v>
      </c>
    </row>
    <row r="1011" customFormat="false" ht="12.75" hidden="false" customHeight="false" outlineLevel="0" collapsed="false">
      <c r="A1011" s="59" t="n">
        <v>11</v>
      </c>
      <c r="C1011" s="15" t="n">
        <f aca="false">SUMIF($A$3:$A$999,$A1011,$C$3:$C$999)/COUNTIF($A$3:$A$999,$A1011)</f>
        <v>22.6745</v>
      </c>
      <c r="D1011" s="47" t="n">
        <f aca="true">STDEV(OFFSET($A$2,MATCH($A1011,$A$3:$A$999,0),3):OFFSET($A$2,MATCH($A1011+1,$A$3:$A$999,0)-1,3))*SQRT(trade_day)</f>
        <v>1.2082871451378</v>
      </c>
      <c r="E1011" s="47" t="n">
        <f aca="false">SUMIF($A$3:$A$999,$A1011,$E$3:$E$999)/COUNTIF($A$3:$A$999,$A1011)</f>
        <v>1.02010020668688</v>
      </c>
      <c r="F1011" s="0" t="n">
        <v>11</v>
      </c>
      <c r="G1011" s="110" t="n">
        <f aca="false">SUMIF($A$3:$A$999,$F1011,G$3:G$999)/COUNTIF($A$3:$A$999,$F1011)</f>
        <v>0.2555</v>
      </c>
      <c r="H1011" s="110" t="n">
        <f aca="false">SUMIF($A$3:$A$999,$F1011,H$3:H$999)/COUNTIF($A$3:$A$999,$F1011)</f>
        <v>2.495</v>
      </c>
      <c r="I1011" s="110" t="n">
        <f aca="false">SUMIF($A$3:$A$999,$F1011,I$3:I$999)/COUNTIF($A$3:$A$999,$F1011)</f>
        <v>7.3255</v>
      </c>
      <c r="J1011" s="110" t="n">
        <f aca="false">SUMIF($A$3:$A$999,$F1011,J$3:J$999)/COUNTIF($A$3:$A$999,$F1011)</f>
        <v>12.3255</v>
      </c>
      <c r="K1011" s="110" t="n">
        <f aca="false">SUMIF($A$3:$A$999,$F1011,K$3:K$999)/COUNTIF($A$3:$A$999,$F1011)</f>
        <v>17.3255</v>
      </c>
      <c r="L1011" s="110" t="n">
        <f aca="false">SUMIF($A$3:$A$999,$F1011,L$3:L$999)/COUNTIF($A$3:$A$999,$F1011)</f>
        <v>27.3255</v>
      </c>
      <c r="M1011" s="110" t="n">
        <f aca="false">SUMIF($A$3:$A$999,$F1011,M$3:M$999)/COUNTIF($A$3:$A$999,$F1011)</f>
        <v>2.93</v>
      </c>
      <c r="N1011" s="110" t="n">
        <f aca="false">SUMIF($A$3:$A$999,$F1011,N$3:N$999)/COUNTIF($A$3:$A$999,$F1011)</f>
        <v>0.1695</v>
      </c>
      <c r="O1011" s="110" t="n">
        <f aca="false">SUMIF($A$3:$A$999,$F1011,O$3:O$999)/COUNTIF($A$3:$A$999,$F1011)</f>
        <v>0</v>
      </c>
      <c r="P1011" s="110" t="n">
        <f aca="false">SUMIF($A$3:$A$999,$F1011,P$3:P$999)/COUNTIF($A$3:$A$999,$F1011)</f>
        <v>0</v>
      </c>
      <c r="Q1011" s="110" t="n">
        <f aca="false">SUMIF($A$3:$A$999,$F1011,Q$3:Q$999)/COUNTIF($A$3:$A$999,$F1011)</f>
        <v>0</v>
      </c>
      <c r="R1011" s="110" t="n">
        <f aca="false">SUMIF($A$3:$A$999,$F1011,R$3:R$999)/COUNTIF($A$3:$A$999,$F1011)</f>
        <v>0</v>
      </c>
      <c r="S1011" s="110" t="n">
        <f aca="false">SUMIF($A$3:$A$999,$F1011,S$3:S$999)/COUNTIF($A$3:$A$999,$F1011)</f>
        <v>0</v>
      </c>
      <c r="T1011" s="0" t="n">
        <v>11</v>
      </c>
      <c r="V1011" s="15" t="n">
        <f aca="false">SUMIF($T$3:$T$999,$T1011,$V$3:$V$999)/COUNTIF($T$3:$T$999,$T1011)</f>
        <v>10.8426027651917</v>
      </c>
      <c r="W1011" s="47" t="e">
        <f aca="true">CORREL(OFFSET($A$2,MATCH($A1011,$A$257:$A$999,0),4):OFFSET($A$2,MATCH($A1011+1,$A$257:$A$999,0)-1,4),OFFSET($T$2,MATCH($T1011,$T$257:$T$999,0),3):OFFSET($T$2,MATCH($T1011+1,$T$257:$T$999,0)-1,3))</f>
        <v>#N/A</v>
      </c>
      <c r="X1011" s="47" t="e">
        <f aca="true">CORREL(OFFSET($A$2,MATCH($A1011,$A$257:$A$999,0),2):OFFSET($A$2,MATCH($A1011+1,$A$257:$A$999,0)-1,2),OFFSET($T$2,MATCH($T1011,$T$257:$T$999,0),1):OFFSET($T$2,MATCH($T1011+1,$T$257:$T$999,0)-1,1))</f>
        <v>#N/A</v>
      </c>
      <c r="Z1011" s="0" t="n">
        <f aca="false">A1011</f>
        <v>11</v>
      </c>
      <c r="AA1011" s="103" t="n">
        <f aca="false">IF(AA$1="P",MAX(0,AA$2-$C1011),IF(AA$1="C",MAX(0,$C1011-AA$2)))</f>
        <v>0</v>
      </c>
      <c r="AB1011" s="103" t="n">
        <f aca="false">IF(AB$1="P",MAX(0,AB$2-$C1011),IF(AB$1="C",MAX(0,$C1011-AB$2)))</f>
        <v>2.3255</v>
      </c>
      <c r="AC1011" s="103" t="n">
        <f aca="false">IF(AC$1="P",MAX(0,AC$2-$C1011),IF(AC$1="C",MAX(0,$C1011-AC$2)))</f>
        <v>7.3255</v>
      </c>
      <c r="AD1011" s="103" t="n">
        <f aca="false">IF(AD$1="P",MAX(0,AD$2-$C1011),IF(AD$1="C",MAX(0,$C1011-AD$2)))</f>
        <v>12.3255</v>
      </c>
      <c r="AE1011" s="103" t="n">
        <f aca="false">IF(AE$1="P",MAX(0,AE$2-$C1011),IF(AE$1="C",MAX(0,$C1011-AE$2)))</f>
        <v>17.3255</v>
      </c>
      <c r="AF1011" s="103" t="n">
        <f aca="false">IF(AF$1="P",MAX(0,AF$2-$C1011),IF(AF$1="C",MAX(0,$C1011-AF$2)))</f>
        <v>27.3255</v>
      </c>
      <c r="AG1011" s="103" t="n">
        <f aca="false">IF(AG$1="P",MAX(0,AG$2-$C1011),IF(AG$1="C",MAX(0,$C1011-AG$2)))</f>
        <v>2.6745</v>
      </c>
      <c r="AH1011" s="103" t="n">
        <f aca="false">IF(AH$1="P",MAX(0,AH$2-$C1011),IF(AH$1="C",MAX(0,$C1011-AH$2)))</f>
        <v>0</v>
      </c>
      <c r="AI1011" s="103" t="n">
        <f aca="false">IF(AI$1="P",MAX(0,AI$2-$C1011),IF(AI$1="C",MAX(0,$C1011-AI$2)))</f>
        <v>0</v>
      </c>
      <c r="AJ1011" s="103" t="n">
        <f aca="false">IF(AJ$1="P",MAX(0,AJ$2-$C1011),IF(AJ$1="C",MAX(0,$C1011-AJ$2)))</f>
        <v>0</v>
      </c>
      <c r="AK1011" s="103" t="n">
        <f aca="false">IF(AK$1="P",MAX(0,AK$2-$C1011),IF(AK$1="C",MAX(0,$C1011-AK$2)))</f>
        <v>0</v>
      </c>
      <c r="AL1011" s="103" t="n">
        <f aca="false">IF(AL$1="P",MAX(0,AL$2-$C1011),IF(AL$1="C",MAX(0,$C1011-AL$2)))</f>
        <v>0</v>
      </c>
    </row>
    <row r="1012" customFormat="false" ht="12.75" hidden="false" customHeight="false" outlineLevel="0" collapsed="false">
      <c r="A1012" s="59" t="n">
        <v>12</v>
      </c>
      <c r="C1012" s="15" t="n">
        <f aca="false">SUMIF($A$3:$A$999,$A1012,$C$3:$C$999)/COUNTIF($A$3:$A$999,$A1012)</f>
        <v>20.7095454545455</v>
      </c>
      <c r="D1012" s="47" t="n">
        <f aca="true">STDEV(OFFSET($A$2,MATCH($A1012,$A$3:$A$999,0),3):OFFSET($A$2,MATCH($A1012+1,$A$3:$A$999,0)-1,3))*SQRT(trade_day)</f>
        <v>1.26261745763991</v>
      </c>
      <c r="E1012" s="47" t="n">
        <f aca="false">SUMIF($A$3:$A$999,$A1012,$E$3:$E$999)/COUNTIF($A$3:$A$999,$A1012)</f>
        <v>1.3568466683534</v>
      </c>
      <c r="F1012" s="0" t="n">
        <v>12</v>
      </c>
      <c r="G1012" s="110" t="n">
        <f aca="false">SUMIF($A$3:$A$999,$F1012,G$3:G$999)/COUNTIF($A$3:$A$999,$F1012)</f>
        <v>0.335909090909091</v>
      </c>
      <c r="H1012" s="110" t="n">
        <f aca="false">SUMIF($A$3:$A$999,$F1012,H$3:H$999)/COUNTIF($A$3:$A$999,$F1012)</f>
        <v>4.30045454545455</v>
      </c>
      <c r="I1012" s="110" t="n">
        <f aca="false">SUMIF($A$3:$A$999,$F1012,I$3:I$999)/COUNTIF($A$3:$A$999,$F1012)</f>
        <v>9.29045454545454</v>
      </c>
      <c r="J1012" s="110" t="n">
        <f aca="false">SUMIF($A$3:$A$999,$F1012,J$3:J$999)/COUNTIF($A$3:$A$999,$F1012)</f>
        <v>14.2904545454545</v>
      </c>
      <c r="K1012" s="110" t="n">
        <f aca="false">SUMIF($A$3:$A$999,$F1012,K$3:K$999)/COUNTIF($A$3:$A$999,$F1012)</f>
        <v>19.2904545454545</v>
      </c>
      <c r="L1012" s="110" t="n">
        <f aca="false">SUMIF($A$3:$A$999,$F1012,L$3:L$999)/COUNTIF($A$3:$A$999,$F1012)</f>
        <v>29.2904545454545</v>
      </c>
      <c r="M1012" s="110" t="n">
        <f aca="false">SUMIF($A$3:$A$999,$F1012,M$3:M$999)/COUNTIF($A$3:$A$999,$F1012)</f>
        <v>1.04545454545455</v>
      </c>
      <c r="N1012" s="110" t="n">
        <f aca="false">SUMIF($A$3:$A$999,$F1012,N$3:N$999)/COUNTIF($A$3:$A$999,$F1012)</f>
        <v>0.00999999999999995</v>
      </c>
      <c r="O1012" s="110" t="n">
        <f aca="false">SUMIF($A$3:$A$999,$F1012,O$3:O$999)/COUNTIF($A$3:$A$999,$F1012)</f>
        <v>0</v>
      </c>
      <c r="P1012" s="110" t="n">
        <f aca="false">SUMIF($A$3:$A$999,$F1012,P$3:P$999)/COUNTIF($A$3:$A$999,$F1012)</f>
        <v>0</v>
      </c>
      <c r="Q1012" s="110" t="n">
        <f aca="false">SUMIF($A$3:$A$999,$F1012,Q$3:Q$999)/COUNTIF($A$3:$A$999,$F1012)</f>
        <v>0</v>
      </c>
      <c r="R1012" s="110" t="n">
        <f aca="false">SUMIF($A$3:$A$999,$F1012,R$3:R$999)/COUNTIF($A$3:$A$999,$F1012)</f>
        <v>0</v>
      </c>
      <c r="S1012" s="110" t="n">
        <f aca="false">SUMIF($A$3:$A$999,$F1012,S$3:S$999)/COUNTIF($A$3:$A$999,$F1012)</f>
        <v>0</v>
      </c>
      <c r="T1012" s="0" t="n">
        <v>12</v>
      </c>
      <c r="V1012" s="15" t="n">
        <f aca="false">SUMIF($T$3:$T$999,$T1012,$V$3:$V$999)/COUNTIF($T$3:$T$999,$T1012)</f>
        <v>12.5412464108895</v>
      </c>
      <c r="W1012" s="47" t="e">
        <f aca="true">CORREL(OFFSET($A$2,MATCH($A1012,$A$257:$A$999,0),4):OFFSET($A$2,MATCH($A1012+1,$A$257:$A$999,0)-1,4),OFFSET($T$2,MATCH($T1012,$T$257:$T$999,0),3):OFFSET($T$2,MATCH($T1012+1,$T$257:$T$999,0)-1,3))</f>
        <v>#VALUE!</v>
      </c>
      <c r="X1012" s="47" t="n">
        <f aca="true">CORREL(OFFSET($A$2,MATCH($A1012,$A$257:$A$999,0),2):OFFSET($A$2,MATCH($A1012+1,$A$257:$A$999,0)-1,2),OFFSET($T$2,MATCH($T1012,$T$257:$T$999,0),1):OFFSET($T$2,MATCH($T1012+1,$T$257:$T$999,0)-1,1))</f>
        <v>0.492073277632088</v>
      </c>
      <c r="Z1012" s="0" t="n">
        <f aca="false">A1012</f>
        <v>12</v>
      </c>
      <c r="AA1012" s="103" t="n">
        <f aca="false">IF(AA$1="P",MAX(0,AA$2-$C1012),IF(AA$1="C",MAX(0,$C1012-AA$2)))</f>
        <v>0</v>
      </c>
      <c r="AB1012" s="103" t="n">
        <f aca="false">IF(AB$1="P",MAX(0,AB$2-$C1012),IF(AB$1="C",MAX(0,$C1012-AB$2)))</f>
        <v>4.29045454545454</v>
      </c>
      <c r="AC1012" s="103" t="n">
        <f aca="false">IF(AC$1="P",MAX(0,AC$2-$C1012),IF(AC$1="C",MAX(0,$C1012-AC$2)))</f>
        <v>9.29045454545454</v>
      </c>
      <c r="AD1012" s="103" t="n">
        <f aca="false">IF(AD$1="P",MAX(0,AD$2-$C1012),IF(AD$1="C",MAX(0,$C1012-AD$2)))</f>
        <v>14.2904545454545</v>
      </c>
      <c r="AE1012" s="103" t="n">
        <f aca="false">IF(AE$1="P",MAX(0,AE$2-$C1012),IF(AE$1="C",MAX(0,$C1012-AE$2)))</f>
        <v>19.2904545454545</v>
      </c>
      <c r="AF1012" s="103" t="n">
        <f aca="false">IF(AF$1="P",MAX(0,AF$2-$C1012),IF(AF$1="C",MAX(0,$C1012-AF$2)))</f>
        <v>29.2904545454545</v>
      </c>
      <c r="AG1012" s="103" t="n">
        <f aca="false">IF(AG$1="P",MAX(0,AG$2-$C1012),IF(AG$1="C",MAX(0,$C1012-AG$2)))</f>
        <v>0.709545454545456</v>
      </c>
      <c r="AH1012" s="103" t="n">
        <f aca="false">IF(AH$1="P",MAX(0,AH$2-$C1012),IF(AH$1="C",MAX(0,$C1012-AH$2)))</f>
        <v>0</v>
      </c>
      <c r="AI1012" s="103" t="n">
        <f aca="false">IF(AI$1="P",MAX(0,AI$2-$C1012),IF(AI$1="C",MAX(0,$C1012-AI$2)))</f>
        <v>0</v>
      </c>
      <c r="AJ1012" s="103" t="n">
        <f aca="false">IF(AJ$1="P",MAX(0,AJ$2-$C1012),IF(AJ$1="C",MAX(0,$C1012-AJ$2)))</f>
        <v>0</v>
      </c>
      <c r="AK1012" s="103" t="n">
        <f aca="false">IF(AK$1="P",MAX(0,AK$2-$C1012),IF(AK$1="C",MAX(0,$C1012-AK$2)))</f>
        <v>0</v>
      </c>
      <c r="AL1012" s="103" t="n">
        <f aca="false">IF(AL$1="P",MAX(0,AL$2-$C1012),IF(AL$1="C",MAX(0,$C1012-AL$2)))</f>
        <v>0</v>
      </c>
    </row>
    <row r="1013" customFormat="false" ht="12.75" hidden="false" customHeight="false" outlineLevel="0" collapsed="false">
      <c r="A1013" s="59" t="n">
        <v>13</v>
      </c>
      <c r="C1013" s="15" t="n">
        <f aca="false">SUMIF($A$3:$A$999,$A1013,$C$3:$C$999)/COUNTIF($A$3:$A$999,$A1013)</f>
        <v>24.228</v>
      </c>
      <c r="D1013" s="47" t="n">
        <f aca="true">STDEV(OFFSET($A$2,MATCH($A1013,$A$3:$A$999,0),3):OFFSET($A$2,MATCH($A1013+1,$A$3:$A$999,0)-1,3))*SQRT(trade_day)</f>
        <v>2.24050118782592</v>
      </c>
      <c r="E1013" s="47" t="n">
        <f aca="false">SUMIF($A$3:$A$999,$A1013,$E$3:$E$999)/COUNTIF($A$3:$A$999,$A1013)</f>
        <v>2.17598833428802</v>
      </c>
      <c r="F1013" s="0" t="n">
        <v>13</v>
      </c>
      <c r="G1013" s="109" t="n">
        <f aca="false">SUMIF($A$3:$A$999,$F1013,G$3:G$999)/COUNTIF($A$3:$A$999,$F1013)</f>
        <v>0.0985</v>
      </c>
      <c r="H1013" s="109" t="n">
        <f aca="false">SUMIF($A$3:$A$999,$F1013,H$3:H$999)/COUNTIF($A$3:$A$999,$F1013)</f>
        <v>2.437</v>
      </c>
      <c r="I1013" s="109" t="n">
        <f aca="false">SUMIF($A$3:$A$999,$F1013,I$3:I$999)/COUNTIF($A$3:$A$999,$F1013)</f>
        <v>6.3185</v>
      </c>
      <c r="J1013" s="109" t="n">
        <f aca="false">SUMIF($A$3:$A$999,$F1013,J$3:J$999)/COUNTIF($A$3:$A$999,$F1013)</f>
        <v>10.772</v>
      </c>
      <c r="K1013" s="109" t="n">
        <f aca="false">SUMIF($A$3:$A$999,$F1013,K$3:K$999)/COUNTIF($A$3:$A$999,$F1013)</f>
        <v>15.772</v>
      </c>
      <c r="L1013" s="109" t="n">
        <f aca="false">SUMIF($A$3:$A$999,$F1013,L$3:L$999)/COUNTIF($A$3:$A$999,$F1013)</f>
        <v>25.772</v>
      </c>
      <c r="M1013" s="109" t="n">
        <f aca="false">SUMIF($A$3:$A$999,$F1013,M$3:M$999)/COUNTIF($A$3:$A$999,$F1013)</f>
        <v>4.3265</v>
      </c>
      <c r="N1013" s="109" t="n">
        <f aca="false">SUMIF($A$3:$A$999,$F1013,N$3:N$999)/COUNTIF($A$3:$A$999,$F1013)</f>
        <v>1.665</v>
      </c>
      <c r="O1013" s="109" t="n">
        <f aca="false">SUMIF($A$3:$A$999,$F1013,O$3:O$999)/COUNTIF($A$3:$A$999,$F1013)</f>
        <v>0.5465</v>
      </c>
      <c r="P1013" s="109" t="n">
        <f aca="false">SUMIF($A$3:$A$999,$F1013,P$3:P$999)/COUNTIF($A$3:$A$999,$F1013)</f>
        <v>0</v>
      </c>
      <c r="Q1013" s="109" t="n">
        <f aca="false">SUMIF($A$3:$A$999,$F1013,Q$3:Q$999)/COUNTIF($A$3:$A$999,$F1013)</f>
        <v>0</v>
      </c>
      <c r="R1013" s="109" t="n">
        <f aca="false">SUMIF($A$3:$A$999,$F1013,R$3:R$999)/COUNTIF($A$3:$A$999,$F1013)</f>
        <v>0</v>
      </c>
      <c r="S1013" s="109" t="n">
        <f aca="false">SUMIF($A$3:$A$999,$F1013,S$3:S$999)/COUNTIF($A$3:$A$999,$F1013)</f>
        <v>0</v>
      </c>
      <c r="T1013" s="0" t="n">
        <v>13</v>
      </c>
      <c r="V1013" s="15" t="n">
        <f aca="false">SUMIF($T$3:$T$999,$T1013,$V$3:$V$999)/COUNTIF($T$3:$T$999,$T1013)</f>
        <v>13.0360728690908</v>
      </c>
      <c r="W1013" s="47" t="e">
        <f aca="true">CORREL(OFFSET($A$2,MATCH($A1013,$A$257:$A$999,0),4):OFFSET($A$2,MATCH($A1013+1,$A$257:$A$999,0)-1,4),OFFSET($T$2,MATCH($T1013,$T$257:$T$999,0),3):OFFSET($T$2,MATCH($T1013+1,$T$257:$T$999,0)-1,3))</f>
        <v>#VALUE!</v>
      </c>
      <c r="X1013" s="47" t="n">
        <f aca="true">CORREL(OFFSET($A$2,MATCH($A1013,$A$257:$A$999,0),2):OFFSET($A$2,MATCH($A1013+1,$A$257:$A$999,0)-1,2),OFFSET($T$2,MATCH($T1013,$T$257:$T$999,0),1):OFFSET($T$2,MATCH($T1013+1,$T$257:$T$999,0)-1,1))</f>
        <v>-0.442692754685316</v>
      </c>
      <c r="Z1013" s="0" t="n">
        <f aca="false">A1013</f>
        <v>13</v>
      </c>
      <c r="AA1013" s="103" t="n">
        <f aca="false">IF(AA$1="P",MAX(0,AA$2-$C1013),IF(AA$1="C",MAX(0,$C1013-AA$2)))</f>
        <v>0</v>
      </c>
      <c r="AB1013" s="103" t="n">
        <f aca="false">IF(AB$1="P",MAX(0,AB$2-$C1013),IF(AB$1="C",MAX(0,$C1013-AB$2)))</f>
        <v>0.771999999999999</v>
      </c>
      <c r="AC1013" s="103" t="n">
        <f aca="false">IF(AC$1="P",MAX(0,AC$2-$C1013),IF(AC$1="C",MAX(0,$C1013-AC$2)))</f>
        <v>5.772</v>
      </c>
      <c r="AD1013" s="103" t="n">
        <f aca="false">IF(AD$1="P",MAX(0,AD$2-$C1013),IF(AD$1="C",MAX(0,$C1013-AD$2)))</f>
        <v>10.772</v>
      </c>
      <c r="AE1013" s="103" t="n">
        <f aca="false">IF(AE$1="P",MAX(0,AE$2-$C1013),IF(AE$1="C",MAX(0,$C1013-AE$2)))</f>
        <v>15.772</v>
      </c>
      <c r="AF1013" s="103" t="n">
        <f aca="false">IF(AF$1="P",MAX(0,AF$2-$C1013),IF(AF$1="C",MAX(0,$C1013-AF$2)))</f>
        <v>25.772</v>
      </c>
      <c r="AG1013" s="103" t="n">
        <f aca="false">IF(AG$1="P",MAX(0,AG$2-$C1013),IF(AG$1="C",MAX(0,$C1013-AG$2)))</f>
        <v>4.228</v>
      </c>
      <c r="AH1013" s="103" t="n">
        <f aca="false">IF(AH$1="P",MAX(0,AH$2-$C1013),IF(AH$1="C",MAX(0,$C1013-AH$2)))</f>
        <v>0</v>
      </c>
      <c r="AI1013" s="103" t="n">
        <f aca="false">IF(AI$1="P",MAX(0,AI$2-$C1013),IF(AI$1="C",MAX(0,$C1013-AI$2)))</f>
        <v>0</v>
      </c>
      <c r="AJ1013" s="103" t="n">
        <f aca="false">IF(AJ$1="P",MAX(0,AJ$2-$C1013),IF(AJ$1="C",MAX(0,$C1013-AJ$2)))</f>
        <v>0</v>
      </c>
      <c r="AK1013" s="103" t="n">
        <f aca="false">IF(AK$1="P",MAX(0,AK$2-$C1013),IF(AK$1="C",MAX(0,$C1013-AK$2)))</f>
        <v>0</v>
      </c>
      <c r="AL1013" s="103" t="n">
        <f aca="false">IF(AL$1="P",MAX(0,AL$2-$C1013),IF(AL$1="C",MAX(0,$C1013-AL$2)))</f>
        <v>0</v>
      </c>
    </row>
    <row r="1014" customFormat="false" ht="12.75" hidden="false" customHeight="false" outlineLevel="0" collapsed="false">
      <c r="A1014" s="59" t="n">
        <v>14</v>
      </c>
      <c r="B1014" s="15"/>
      <c r="C1014" s="15" t="n">
        <f aca="false">SUMIF($A$3:$A$999,$A1014,$C$3:$C$999)/COUNTIF($A$3:$A$999,$A1014)</f>
        <v>19.3478947368421</v>
      </c>
      <c r="D1014" s="47" t="n">
        <f aca="true">STDEV(OFFSET($A$2,MATCH($A1014,$A$3:$A$999,0),3):OFFSET($A$2,MATCH($A1014+1,$A$3:$A$999,0)-1,3))*SQRT(trade_day)</f>
        <v>1.43478350660298</v>
      </c>
      <c r="E1014" s="47" t="n">
        <f aca="false">SUMIF($A$3:$A$999,$A1014,$E$3:$E$999)/COUNTIF($A$3:$A$999,$A1014)</f>
        <v>1.06695835452586</v>
      </c>
      <c r="F1014" s="0" t="n">
        <v>14</v>
      </c>
      <c r="G1014" s="109" t="n">
        <f aca="false">SUMIF($A$3:$A$999,$F1014,G$3:G$999)/COUNTIF($A$3:$A$999,$F1014)</f>
        <v>1.27578947368421</v>
      </c>
      <c r="H1014" s="109" t="n">
        <f aca="false">SUMIF($A$3:$A$999,$F1014,H$3:H$999)/COUNTIF($A$3:$A$999,$F1014)</f>
        <v>5.70105263157895</v>
      </c>
      <c r="I1014" s="109" t="n">
        <f aca="false">SUMIF($A$3:$A$999,$F1014,I$3:I$999)/COUNTIF($A$3:$A$999,$F1014)</f>
        <v>10.6521052631579</v>
      </c>
      <c r="J1014" s="109" t="n">
        <f aca="false">SUMIF($A$3:$A$999,$F1014,J$3:J$999)/COUNTIF($A$3:$A$999,$F1014)</f>
        <v>15.6521052631579</v>
      </c>
      <c r="K1014" s="109" t="n">
        <f aca="false">SUMIF($A$3:$A$999,$F1014,K$3:K$999)/COUNTIF($A$3:$A$999,$F1014)</f>
        <v>20.6521052631579</v>
      </c>
      <c r="L1014" s="109" t="n">
        <f aca="false">SUMIF($A$3:$A$999,$F1014,L$3:L$999)/COUNTIF($A$3:$A$999,$F1014)</f>
        <v>30.6521052631579</v>
      </c>
      <c r="M1014" s="109" t="n">
        <f aca="false">SUMIF($A$3:$A$999,$F1014,M$3:M$999)/COUNTIF($A$3:$A$999,$F1014)</f>
        <v>0.623684210526316</v>
      </c>
      <c r="N1014" s="109" t="n">
        <f aca="false">SUMIF($A$3:$A$999,$F1014,N$3:N$999)/COUNTIF($A$3:$A$999,$F1014)</f>
        <v>0.0489473684210526</v>
      </c>
      <c r="O1014" s="109" t="n">
        <f aca="false">SUMIF($A$3:$A$999,$F1014,O$3:O$999)/COUNTIF($A$3:$A$999,$F1014)</f>
        <v>0</v>
      </c>
      <c r="P1014" s="109" t="n">
        <f aca="false">SUMIF($A$3:$A$999,$F1014,P$3:P$999)/COUNTIF($A$3:$A$999,$F1014)</f>
        <v>0</v>
      </c>
      <c r="Q1014" s="109" t="n">
        <f aca="false">SUMIF($A$3:$A$999,$F1014,Q$3:Q$999)/COUNTIF($A$3:$A$999,$F1014)</f>
        <v>0</v>
      </c>
      <c r="R1014" s="109" t="n">
        <f aca="false">SUMIF($A$3:$A$999,$F1014,R$3:R$999)/COUNTIF($A$3:$A$999,$F1014)</f>
        <v>0</v>
      </c>
      <c r="S1014" s="109" t="n">
        <f aca="false">SUMIF($A$3:$A$999,$F1014,S$3:S$999)/COUNTIF($A$3:$A$999,$F1014)</f>
        <v>0</v>
      </c>
      <c r="T1014" s="0" t="n">
        <v>14</v>
      </c>
      <c r="V1014" s="15" t="n">
        <f aca="false">SUMIF($T$3:$T$999,$T1014,$V$3:$V$999)/COUNTIF($T$3:$T$999,$T1014)</f>
        <v>10.8658951221923</v>
      </c>
      <c r="W1014" s="47" t="e">
        <f aca="true">CORREL(OFFSET($A$2,MATCH($A1014,$A$257:$A$999,0),4):OFFSET($A$2,MATCH($A1014+1,$A$257:$A$999,0)-1,4),OFFSET($T$2,MATCH($T1014,$T$257:$T$999,0),3):OFFSET($T$2,MATCH($T1014+1,$T$257:$T$999,0)-1,3))</f>
        <v>#VALUE!</v>
      </c>
      <c r="X1014" s="47" t="n">
        <f aca="true">CORREL(OFFSET($A$2,MATCH($A1014,$A$257:$A$999,0),2):OFFSET($A$2,MATCH($A1014+1,$A$257:$A$999,0)-1,2),OFFSET($T$2,MATCH($T1014,$T$257:$T$999,0),1):OFFSET($T$2,MATCH($T1014+1,$T$257:$T$999,0)-1,1))</f>
        <v>0.677727857032697</v>
      </c>
      <c r="Z1014" s="0" t="n">
        <f aca="false">A1014</f>
        <v>14</v>
      </c>
      <c r="AA1014" s="103" t="n">
        <f aca="false">IF(AA$1="P",MAX(0,AA$2-$C1014),IF(AA$1="C",MAX(0,$C1014-AA$2)))</f>
        <v>0.652105263157893</v>
      </c>
      <c r="AB1014" s="103" t="n">
        <f aca="false">IF(AB$1="P",MAX(0,AB$2-$C1014),IF(AB$1="C",MAX(0,$C1014-AB$2)))</f>
        <v>5.65210526315789</v>
      </c>
      <c r="AC1014" s="103" t="n">
        <f aca="false">IF(AC$1="P",MAX(0,AC$2-$C1014),IF(AC$1="C",MAX(0,$C1014-AC$2)))</f>
        <v>10.6521052631579</v>
      </c>
      <c r="AD1014" s="103" t="n">
        <f aca="false">IF(AD$1="P",MAX(0,AD$2-$C1014),IF(AD$1="C",MAX(0,$C1014-AD$2)))</f>
        <v>15.6521052631579</v>
      </c>
      <c r="AE1014" s="103" t="n">
        <f aca="false">IF(AE$1="P",MAX(0,AE$2-$C1014),IF(AE$1="C",MAX(0,$C1014-AE$2)))</f>
        <v>20.6521052631579</v>
      </c>
      <c r="AF1014" s="103" t="n">
        <f aca="false">IF(AF$1="P",MAX(0,AF$2-$C1014),IF(AF$1="C",MAX(0,$C1014-AF$2)))</f>
        <v>30.6521052631579</v>
      </c>
      <c r="AG1014" s="103" t="n">
        <f aca="false">IF(AG$1="P",MAX(0,AG$2-$C1014),IF(AG$1="C",MAX(0,$C1014-AG$2)))</f>
        <v>0</v>
      </c>
      <c r="AH1014" s="103" t="n">
        <f aca="false">IF(AH$1="P",MAX(0,AH$2-$C1014),IF(AH$1="C",MAX(0,$C1014-AH$2)))</f>
        <v>0</v>
      </c>
      <c r="AI1014" s="103" t="n">
        <f aca="false">IF(AI$1="P",MAX(0,AI$2-$C1014),IF(AI$1="C",MAX(0,$C1014-AI$2)))</f>
        <v>0</v>
      </c>
      <c r="AJ1014" s="103" t="n">
        <f aca="false">IF(AJ$1="P",MAX(0,AJ$2-$C1014),IF(AJ$1="C",MAX(0,$C1014-AJ$2)))</f>
        <v>0</v>
      </c>
      <c r="AK1014" s="103" t="n">
        <f aca="false">IF(AK$1="P",MAX(0,AK$2-$C1014),IF(AK$1="C",MAX(0,$C1014-AK$2)))</f>
        <v>0</v>
      </c>
      <c r="AL1014" s="103" t="n">
        <f aca="false">IF(AL$1="P",MAX(0,AL$2-$C1014),IF(AL$1="C",MAX(0,$C1014-AL$2)))</f>
        <v>0</v>
      </c>
    </row>
    <row r="1015" customFormat="false" ht="12.75" hidden="false" customHeight="false" outlineLevel="0" collapsed="false">
      <c r="A1015" s="59" t="n">
        <v>15</v>
      </c>
      <c r="B1015" s="15"/>
      <c r="C1015" s="15" t="n">
        <f aca="false">SUMIF($A$3:$A$999,$A1015,$C$3:$C$999)/COUNTIF($A$3:$A$999,$A1015)</f>
        <v>21.3139130434783</v>
      </c>
      <c r="D1015" s="47" t="n">
        <f aca="true">STDEV(OFFSET($A$2,MATCH($A1015,$A$3:$A$999,0),3):OFFSET($A$2,MATCH($A1015+1,$A$3:$A$999,0)-1,3))*SQRT(trade_day)</f>
        <v>1.16897621508129</v>
      </c>
      <c r="E1015" s="47" t="n">
        <f aca="false">SUMIF($A$3:$A$999,$A1015,$E$3:$E$999)/COUNTIF($A$3:$A$999,$A1015)</f>
        <v>1.43310334436532</v>
      </c>
      <c r="F1015" s="0" t="n">
        <v>15</v>
      </c>
      <c r="G1015" s="110" t="n">
        <f aca="false">SUMIF($A$3:$A$999,$F1015,G$3:G$999)/COUNTIF($A$3:$A$999,$F1015)</f>
        <v>0.316521739130435</v>
      </c>
      <c r="H1015" s="110" t="n">
        <f aca="false">SUMIF($A$3:$A$999,$F1015,H$3:H$999)/COUNTIF($A$3:$A$999,$F1015)</f>
        <v>3.6904347826087</v>
      </c>
      <c r="I1015" s="110" t="n">
        <f aca="false">SUMIF($A$3:$A$999,$F1015,I$3:I$999)/COUNTIF($A$3:$A$999,$F1015)</f>
        <v>8.68608695652174</v>
      </c>
      <c r="J1015" s="110" t="n">
        <f aca="false">SUMIF($A$3:$A$999,$F1015,J$3:J$999)/COUNTIF($A$3:$A$999,$F1015)</f>
        <v>13.6860869565217</v>
      </c>
      <c r="K1015" s="110" t="n">
        <f aca="false">SUMIF($A$3:$A$999,$F1015,K$3:K$999)/COUNTIF($A$3:$A$999,$F1015)</f>
        <v>18.6860869565217</v>
      </c>
      <c r="L1015" s="110" t="n">
        <f aca="false">SUMIF($A$3:$A$999,$F1015,L$3:L$999)/COUNTIF($A$3:$A$999,$F1015)</f>
        <v>28.6860869565217</v>
      </c>
      <c r="M1015" s="110" t="n">
        <f aca="false">SUMIF($A$3:$A$999,$F1015,M$3:M$999)/COUNTIF($A$3:$A$999,$F1015)</f>
        <v>1.6304347826087</v>
      </c>
      <c r="N1015" s="110" t="n">
        <f aca="false">SUMIF($A$3:$A$999,$F1015,N$3:N$999)/COUNTIF($A$3:$A$999,$F1015)</f>
        <v>0.00434782608695658</v>
      </c>
      <c r="O1015" s="110" t="n">
        <f aca="false">SUMIF($A$3:$A$999,$F1015,O$3:O$999)/COUNTIF($A$3:$A$999,$F1015)</f>
        <v>0</v>
      </c>
      <c r="P1015" s="110" t="n">
        <f aca="false">SUMIF($A$3:$A$999,$F1015,P$3:P$999)/COUNTIF($A$3:$A$999,$F1015)</f>
        <v>0</v>
      </c>
      <c r="Q1015" s="110" t="n">
        <f aca="false">SUMIF($A$3:$A$999,$F1015,Q$3:Q$999)/COUNTIF($A$3:$A$999,$F1015)</f>
        <v>0</v>
      </c>
      <c r="R1015" s="110" t="n">
        <f aca="false">SUMIF($A$3:$A$999,$F1015,R$3:R$999)/COUNTIF($A$3:$A$999,$F1015)</f>
        <v>0</v>
      </c>
      <c r="S1015" s="110" t="n">
        <f aca="false">SUMIF($A$3:$A$999,$F1015,S$3:S$999)/COUNTIF($A$3:$A$999,$F1015)</f>
        <v>0</v>
      </c>
      <c r="T1015" s="0" t="n">
        <v>15</v>
      </c>
      <c r="V1015" s="15" t="n">
        <f aca="false">SUMIF($T$3:$T$999,$T1015,$V$3:$V$999)/COUNTIF($T$3:$T$999,$T1015)</f>
        <v>12.0116783658074</v>
      </c>
      <c r="W1015" s="47" t="e">
        <f aca="true">CORREL(OFFSET($A$2,MATCH($A1015,$A$257:$A$999,0),4):OFFSET($A$2,MATCH($A1015+1,$A$257:$A$999,0)-1,4),OFFSET($T$2,MATCH($T1015,$T$257:$T$999,0),3):OFFSET($T$2,MATCH($T1015+1,$T$257:$T$999,0)-1,3))</f>
        <v>#VALUE!</v>
      </c>
      <c r="X1015" s="47" t="n">
        <f aca="true">CORREL(OFFSET($A$2,MATCH($A1015,$A$257:$A$999,0),2):OFFSET($A$2,MATCH($A1015+1,$A$257:$A$999,0)-1,2),OFFSET($T$2,MATCH($T1015,$T$257:$T$999,0),1):OFFSET($T$2,MATCH($T1015+1,$T$257:$T$999,0)-1,1))</f>
        <v>0.0554182303393015</v>
      </c>
      <c r="Z1015" s="0" t="n">
        <f aca="false">A1015</f>
        <v>15</v>
      </c>
      <c r="AA1015" s="103" t="n">
        <f aca="false">IF(AA$1="P",MAX(0,AA$2-$C1015),IF(AA$1="C",MAX(0,$C1015-AA$2)))</f>
        <v>0</v>
      </c>
      <c r="AB1015" s="103" t="n">
        <f aca="false">IF(AB$1="P",MAX(0,AB$2-$C1015),IF(AB$1="C",MAX(0,$C1015-AB$2)))</f>
        <v>3.68608695652174</v>
      </c>
      <c r="AC1015" s="103" t="n">
        <f aca="false">IF(AC$1="P",MAX(0,AC$2-$C1015),IF(AC$1="C",MAX(0,$C1015-AC$2)))</f>
        <v>8.68608695652174</v>
      </c>
      <c r="AD1015" s="103" t="n">
        <f aca="false">IF(AD$1="P",MAX(0,AD$2-$C1015),IF(AD$1="C",MAX(0,$C1015-AD$2)))</f>
        <v>13.6860869565217</v>
      </c>
      <c r="AE1015" s="103" t="n">
        <f aca="false">IF(AE$1="P",MAX(0,AE$2-$C1015),IF(AE$1="C",MAX(0,$C1015-AE$2)))</f>
        <v>18.6860869565217</v>
      </c>
      <c r="AF1015" s="103" t="n">
        <f aca="false">IF(AF$1="P",MAX(0,AF$2-$C1015),IF(AF$1="C",MAX(0,$C1015-AF$2)))</f>
        <v>28.6860869565217</v>
      </c>
      <c r="AG1015" s="103" t="n">
        <f aca="false">IF(AG$1="P",MAX(0,AG$2-$C1015),IF(AG$1="C",MAX(0,$C1015-AG$2)))</f>
        <v>1.31391304347826</v>
      </c>
      <c r="AH1015" s="103" t="n">
        <f aca="false">IF(AH$1="P",MAX(0,AH$2-$C1015),IF(AH$1="C",MAX(0,$C1015-AH$2)))</f>
        <v>0</v>
      </c>
      <c r="AI1015" s="103" t="n">
        <f aca="false">IF(AI$1="P",MAX(0,AI$2-$C1015),IF(AI$1="C",MAX(0,$C1015-AI$2)))</f>
        <v>0</v>
      </c>
      <c r="AJ1015" s="103" t="n">
        <f aca="false">IF(AJ$1="P",MAX(0,AJ$2-$C1015),IF(AJ$1="C",MAX(0,$C1015-AJ$2)))</f>
        <v>0</v>
      </c>
      <c r="AK1015" s="103" t="n">
        <f aca="false">IF(AK$1="P",MAX(0,AK$2-$C1015),IF(AK$1="C",MAX(0,$C1015-AK$2)))</f>
        <v>0</v>
      </c>
      <c r="AL1015" s="103" t="n">
        <f aca="false">IF(AL$1="P",MAX(0,AL$2-$C1015),IF(AL$1="C",MAX(0,$C1015-AL$2)))</f>
        <v>0</v>
      </c>
    </row>
    <row r="1016" customFormat="false" ht="12.75" hidden="false" customHeight="false" outlineLevel="0" collapsed="false">
      <c r="A1016" s="59" t="n">
        <v>16</v>
      </c>
      <c r="B1016" s="15"/>
      <c r="C1016" s="15" t="n">
        <f aca="false">SUMIF($A$257:$A$999,$A1016,$C$257:$C$999)/COUNTIF($A$257:$A$999,$A1016)</f>
        <v>25.0454545454545</v>
      </c>
      <c r="D1016" s="47" t="n">
        <f aca="true">STDEV(OFFSET($A$2,MATCH($A1016,$A$3:$A$999,0),3):OFFSET($A$2,MATCH($A1016+1,$A$3:$A$999,0)-1,3))*SQRT(trade_day)</f>
        <v>1.30192552960391</v>
      </c>
      <c r="E1016" s="47" t="n">
        <f aca="false">SUMIF($A$257:$A$999,$A1016,$E$257:$E$999)/COUNTIF($A$257:$A$999,$A1016)</f>
        <v>1.11829864767946</v>
      </c>
      <c r="F1016" s="0" t="n">
        <v>16</v>
      </c>
      <c r="G1016" s="110" t="n">
        <f aca="false">SUMIF($A$3:$A$999,$F1016,G$3:G$999)/COUNTIF($A$3:$A$999,$F1016)</f>
        <v>0.0536363636363636</v>
      </c>
      <c r="H1016" s="110" t="n">
        <f aca="false">SUMIF($A$3:$A$999,$F1016,H$3:H$999)/COUNTIF($A$3:$A$999,$F1016)</f>
        <v>1.37818181818182</v>
      </c>
      <c r="I1016" s="110" t="n">
        <f aca="false">SUMIF($A$3:$A$999,$F1016,I$3:I$999)/COUNTIF($A$3:$A$999,$F1016)</f>
        <v>5.01136363636364</v>
      </c>
      <c r="J1016" s="110" t="n">
        <f aca="false">SUMIF($A$3:$A$999,$F1016,J$3:J$999)/COUNTIF($A$3:$A$999,$F1016)</f>
        <v>9.95454545454546</v>
      </c>
      <c r="K1016" s="110" t="n">
        <f aca="false">SUMIF($A$3:$A$999,$F1016,K$3:K$999)/COUNTIF($A$3:$A$999,$F1016)</f>
        <v>14.9545454545455</v>
      </c>
      <c r="L1016" s="110" t="n">
        <f aca="false">SUMIF($A$3:$A$999,$F1016,L$3:L$999)/COUNTIF($A$3:$A$999,$F1016)</f>
        <v>24.9545454545455</v>
      </c>
      <c r="M1016" s="110" t="n">
        <f aca="false">SUMIF($A$3:$A$999,$F1016,M$3:M$999)/COUNTIF($A$3:$A$999,$F1016)</f>
        <v>5.09909090909091</v>
      </c>
      <c r="N1016" s="110" t="n">
        <f aca="false">SUMIF($A$3:$A$999,$F1016,N$3:N$999)/COUNTIF($A$3:$A$999,$F1016)</f>
        <v>1.42363636363636</v>
      </c>
      <c r="O1016" s="110" t="n">
        <f aca="false">SUMIF($A$3:$A$999,$F1016,O$3:O$999)/COUNTIF($A$3:$A$999,$F1016)</f>
        <v>0.0568181818181818</v>
      </c>
      <c r="P1016" s="110" t="n">
        <f aca="false">SUMIF($A$3:$A$999,$F1016,P$3:P$999)/COUNTIF($A$3:$A$999,$F1016)</f>
        <v>0</v>
      </c>
      <c r="Q1016" s="110" t="n">
        <f aca="false">SUMIF($A$3:$A$999,$F1016,Q$3:Q$999)/COUNTIF($A$3:$A$999,$F1016)</f>
        <v>0</v>
      </c>
      <c r="R1016" s="110" t="n">
        <f aca="false">SUMIF($A$3:$A$999,$F1016,R$3:R$999)/COUNTIF($A$3:$A$999,$F1016)</f>
        <v>0</v>
      </c>
      <c r="S1016" s="110" t="n">
        <f aca="false">SUMIF($A$3:$A$999,$F1016,S$3:S$999)/COUNTIF($A$3:$A$999,$F1016)</f>
        <v>0</v>
      </c>
      <c r="T1016" s="0" t="n">
        <v>16</v>
      </c>
      <c r="V1016" s="15" t="n">
        <f aca="false">SUMIF($T$3:$T$999,$T1016,$V$3:$V$999)/COUNTIF($T$3:$T$999,$T1016)</f>
        <v>11.7272138529893</v>
      </c>
      <c r="W1016" s="47" t="e">
        <f aca="true">CORREL(OFFSET($A$2,MATCH($A1016,$A$257:$A$999,0),4):OFFSET($A$2,MATCH($A1016+1,$A$257:$A$999,0)-1,4),OFFSET($T$2,MATCH($T1016,$T$257:$T$999,0),3):OFFSET($T$2,MATCH($T1016+1,$T$257:$T$999,0)-1,3))</f>
        <v>#VALUE!</v>
      </c>
      <c r="X1016" s="47" t="n">
        <f aca="true">CORREL(OFFSET($A$2,MATCH($A1016,$A$257:$A$999,0),2):OFFSET($A$2,MATCH($A1016+1,$A$257:$A$999,0)-1,2),OFFSET($T$2,MATCH($T1016,$T$257:$T$999,0),1):OFFSET($T$2,MATCH($T1016+1,$T$257:$T$999,0)-1,1))</f>
        <v>0.0915591178852021</v>
      </c>
      <c r="Z1016" s="0" t="n">
        <f aca="false">A1016</f>
        <v>16</v>
      </c>
      <c r="AA1016" s="103" t="n">
        <f aca="false">IF(AA$1="P",MAX(0,AA$2-$C1016),IF(AA$1="C",MAX(0,$C1016-AA$2)))</f>
        <v>0</v>
      </c>
      <c r="AB1016" s="103" t="n">
        <f aca="false">IF(AB$1="P",MAX(0,AB$2-$C1016),IF(AB$1="C",MAX(0,$C1016-AB$2)))</f>
        <v>0</v>
      </c>
      <c r="AC1016" s="103" t="n">
        <f aca="false">IF(AC$1="P",MAX(0,AC$2-$C1016),IF(AC$1="C",MAX(0,$C1016-AC$2)))</f>
        <v>4.95454545454545</v>
      </c>
      <c r="AD1016" s="103" t="n">
        <f aca="false">IF(AD$1="P",MAX(0,AD$2-$C1016),IF(AD$1="C",MAX(0,$C1016-AD$2)))</f>
        <v>9.95454545454545</v>
      </c>
      <c r="AE1016" s="103" t="n">
        <f aca="false">IF(AE$1="P",MAX(0,AE$2-$C1016),IF(AE$1="C",MAX(0,$C1016-AE$2)))</f>
        <v>14.9545454545455</v>
      </c>
      <c r="AF1016" s="103" t="n">
        <f aca="false">IF(AF$1="P",MAX(0,AF$2-$C1016),IF(AF$1="C",MAX(0,$C1016-AF$2)))</f>
        <v>24.9545454545455</v>
      </c>
      <c r="AG1016" s="103" t="n">
        <f aca="false">IF(AG$1="P",MAX(0,AG$2-$C1016),IF(AG$1="C",MAX(0,$C1016-AG$2)))</f>
        <v>5.04545454545455</v>
      </c>
      <c r="AH1016" s="103" t="n">
        <f aca="false">IF(AH$1="P",MAX(0,AH$2-$C1016),IF(AH$1="C",MAX(0,$C1016-AH$2)))</f>
        <v>0.0454545454545467</v>
      </c>
      <c r="AI1016" s="103" t="n">
        <f aca="false">IF(AI$1="P",MAX(0,AI$2-$C1016),IF(AI$1="C",MAX(0,$C1016-AI$2)))</f>
        <v>0</v>
      </c>
      <c r="AJ1016" s="103" t="n">
        <f aca="false">IF(AJ$1="P",MAX(0,AJ$2-$C1016),IF(AJ$1="C",MAX(0,$C1016-AJ$2)))</f>
        <v>0</v>
      </c>
      <c r="AK1016" s="103" t="n">
        <f aca="false">IF(AK$1="P",MAX(0,AK$2-$C1016),IF(AK$1="C",MAX(0,$C1016-AK$2)))</f>
        <v>0</v>
      </c>
      <c r="AL1016" s="103" t="n">
        <f aca="false">IF(AL$1="P",MAX(0,AL$2-$C1016),IF(AL$1="C",MAX(0,$C1016-AL$2)))</f>
        <v>0</v>
      </c>
    </row>
    <row r="1017" customFormat="false" ht="12.75" hidden="false" customHeight="false" outlineLevel="0" collapsed="false">
      <c r="A1017" s="59" t="n">
        <v>17</v>
      </c>
      <c r="B1017" s="15"/>
      <c r="C1017" s="15" t="n">
        <f aca="false">SUMIF($A$257:$A$999,$A1017,$C$257:$C$999)/COUNTIF($A$257:$A$999,$A1017)</f>
        <v>28.8425</v>
      </c>
      <c r="D1017" s="47" t="n">
        <f aca="true">STDEV(OFFSET($A$2,MATCH($A1017,$A$3:$A$999,0),3):OFFSET($A$2,MATCH($A1017+1,$A$3:$A$999,0)-1,3))*SQRT(trade_day)</f>
        <v>1.25306113616487</v>
      </c>
      <c r="E1017" s="47" t="n">
        <f aca="false">SUMIF($A$257:$A$999,$A1017,$E$257:$E$999)/COUNTIF($A$257:$A$999,$A1017)</f>
        <v>1.45947712700205</v>
      </c>
      <c r="F1017" s="0" t="n">
        <v>17</v>
      </c>
      <c r="G1017" s="110" t="n">
        <f aca="false">SUMIF($A$3:$A$999,$F1017,G$3:G$999)/COUNTIF($A$3:$A$999,$F1017)</f>
        <v>0</v>
      </c>
      <c r="H1017" s="110" t="n">
        <f aca="false">SUMIF($A$3:$A$999,$F1017,H$3:H$999)/COUNTIF($A$3:$A$999,$F1017)</f>
        <v>0.0244999999999999</v>
      </c>
      <c r="I1017" s="110" t="n">
        <f aca="false">SUMIF($A$3:$A$999,$F1017,I$3:I$999)/COUNTIF($A$3:$A$999,$F1017)</f>
        <v>1.73</v>
      </c>
      <c r="J1017" s="110" t="n">
        <f aca="false">SUMIF($A$3:$A$999,$F1017,J$3:J$999)/COUNTIF($A$3:$A$999,$F1017)</f>
        <v>6.1575</v>
      </c>
      <c r="K1017" s="110" t="n">
        <f aca="false">SUMIF($A$3:$A$999,$F1017,K$3:K$999)/COUNTIF($A$3:$A$999,$F1017)</f>
        <v>11.1575</v>
      </c>
      <c r="L1017" s="110" t="n">
        <f aca="false">SUMIF($A$3:$A$999,$F1017,L$3:L$999)/COUNTIF($A$3:$A$999,$F1017)</f>
        <v>21.1575</v>
      </c>
      <c r="M1017" s="110" t="n">
        <f aca="false">SUMIF($A$3:$A$999,$F1017,M$3:M$999)/COUNTIF($A$3:$A$999,$F1017)</f>
        <v>8.8425</v>
      </c>
      <c r="N1017" s="110" t="n">
        <f aca="false">SUMIF($A$3:$A$999,$F1017,N$3:N$999)/COUNTIF($A$3:$A$999,$F1017)</f>
        <v>3.867</v>
      </c>
      <c r="O1017" s="110" t="n">
        <f aca="false">SUMIF($A$3:$A$999,$F1017,O$3:O$999)/COUNTIF($A$3:$A$999,$F1017)</f>
        <v>0.5725</v>
      </c>
      <c r="P1017" s="110" t="n">
        <f aca="false">SUMIF($A$3:$A$999,$F1017,P$3:P$999)/COUNTIF($A$3:$A$999,$F1017)</f>
        <v>0</v>
      </c>
      <c r="Q1017" s="110" t="n">
        <f aca="false">SUMIF($A$3:$A$999,$F1017,Q$3:Q$999)/COUNTIF($A$3:$A$999,$F1017)</f>
        <v>0</v>
      </c>
      <c r="R1017" s="110" t="n">
        <f aca="false">SUMIF($A$3:$A$999,$F1017,R$3:R$999)/COUNTIF($A$3:$A$999,$F1017)</f>
        <v>0</v>
      </c>
      <c r="S1017" s="110" t="n">
        <f aca="false">SUMIF($A$3:$A$999,$F1017,S$3:S$999)/COUNTIF($A$3:$A$999,$F1017)</f>
        <v>0</v>
      </c>
      <c r="T1017" s="0" t="n">
        <v>17</v>
      </c>
      <c r="V1017" s="15" t="n">
        <f aca="false">SUMIF($T$3:$T$999,$T1017,$V$3:$V$999)/COUNTIF($T$3:$T$999,$T1017)</f>
        <v>12.7695023373746</v>
      </c>
      <c r="W1017" s="47" t="e">
        <f aca="true">CORREL(OFFSET($A$2,MATCH($A1017,$A$257:$A$999,0),4):OFFSET($A$2,MATCH($A1017+1,$A$257:$A$999,0)-1,4),OFFSET($T$2,MATCH($T1017,$T$257:$T$999,0),3):OFFSET($T$2,MATCH($T1017+1,$T$257:$T$999,0)-1,3))</f>
        <v>#VALUE!</v>
      </c>
      <c r="X1017" s="47" t="n">
        <f aca="true">CORREL(OFFSET($A$2,MATCH($A1017,$A$257:$A$999,0),2):OFFSET($A$2,MATCH($A1017+1,$A$257:$A$999,0)-1,2),OFFSET($T$2,MATCH($T1017,$T$257:$T$999,0),1):OFFSET($T$2,MATCH($T1017+1,$T$257:$T$999,0)-1,1))</f>
        <v>0.0673473379983099</v>
      </c>
      <c r="Z1017" s="0" t="n">
        <f aca="false">A1017</f>
        <v>17</v>
      </c>
      <c r="AA1017" s="103" t="n">
        <f aca="false">IF(AA$1="P",MAX(0,AA$2-$C1017),IF(AA$1="C",MAX(0,$C1017-AA$2)))</f>
        <v>0</v>
      </c>
      <c r="AB1017" s="103" t="n">
        <f aca="false">IF(AB$1="P",MAX(0,AB$2-$C1017),IF(AB$1="C",MAX(0,$C1017-AB$2)))</f>
        <v>0</v>
      </c>
      <c r="AC1017" s="103" t="n">
        <f aca="false">IF(AC$1="P",MAX(0,AC$2-$C1017),IF(AC$1="C",MAX(0,$C1017-AC$2)))</f>
        <v>1.1575</v>
      </c>
      <c r="AD1017" s="103" t="n">
        <f aca="false">IF(AD$1="P",MAX(0,AD$2-$C1017),IF(AD$1="C",MAX(0,$C1017-AD$2)))</f>
        <v>6.1575</v>
      </c>
      <c r="AE1017" s="103" t="n">
        <f aca="false">IF(AE$1="P",MAX(0,AE$2-$C1017),IF(AE$1="C",MAX(0,$C1017-AE$2)))</f>
        <v>11.1575</v>
      </c>
      <c r="AF1017" s="103" t="n">
        <f aca="false">IF(AF$1="P",MAX(0,AF$2-$C1017),IF(AF$1="C",MAX(0,$C1017-AF$2)))</f>
        <v>21.1575</v>
      </c>
      <c r="AG1017" s="103" t="n">
        <f aca="false">IF(AG$1="P",MAX(0,AG$2-$C1017),IF(AG$1="C",MAX(0,$C1017-AG$2)))</f>
        <v>8.8425</v>
      </c>
      <c r="AH1017" s="103" t="n">
        <f aca="false">IF(AH$1="P",MAX(0,AH$2-$C1017),IF(AH$1="C",MAX(0,$C1017-AH$2)))</f>
        <v>3.8425</v>
      </c>
      <c r="AI1017" s="103" t="n">
        <f aca="false">IF(AI$1="P",MAX(0,AI$2-$C1017),IF(AI$1="C",MAX(0,$C1017-AI$2)))</f>
        <v>0</v>
      </c>
      <c r="AJ1017" s="103" t="n">
        <f aca="false">IF(AJ$1="P",MAX(0,AJ$2-$C1017),IF(AJ$1="C",MAX(0,$C1017-AJ$2)))</f>
        <v>0</v>
      </c>
      <c r="AK1017" s="103" t="n">
        <f aca="false">IF(AK$1="P",MAX(0,AK$2-$C1017),IF(AK$1="C",MAX(0,$C1017-AK$2)))</f>
        <v>0</v>
      </c>
      <c r="AL1017" s="103" t="n">
        <f aca="false">IF(AL$1="P",MAX(0,AL$2-$C1017),IF(AL$1="C",MAX(0,$C1017-AL$2)))</f>
        <v>0</v>
      </c>
    </row>
    <row r="1018" customFormat="false" ht="12.75" hidden="false" customHeight="false" outlineLevel="0" collapsed="false">
      <c r="A1018" s="59" t="n">
        <v>18</v>
      </c>
      <c r="B1018" s="15"/>
      <c r="C1018" s="15" t="n">
        <f aca="false">SUMIF($A$257:$A$999,$A1018,$C$257:$C$999)/COUNTIF($A$257:$A$999,$A1018)</f>
        <v>48.2845454545455</v>
      </c>
      <c r="D1018" s="47" t="n">
        <f aca="true">STDEV(OFFSET($A$2,MATCH($A1018,$A$3:$A$999,0),3):OFFSET($A$2,MATCH($A1018+1,$A$3:$A$999,0)-1,3))*SQRT(trade_day)</f>
        <v>7.84414391922538</v>
      </c>
      <c r="E1018" s="47" t="n">
        <f aca="false">SUMIF($A$257:$A$999,$A1018,$E$257:$E$999)/COUNTIF($A$257:$A$999,$A1018)</f>
        <v>6.09584402593863</v>
      </c>
      <c r="F1018" s="0" t="n">
        <v>18</v>
      </c>
      <c r="G1018" s="110" t="n">
        <f aca="false">SUMIF($A$3:$A$999,$F1018,G$3:G$999)/COUNTIF($A$3:$A$999,$F1018)</f>
        <v>0.0122727272727273</v>
      </c>
      <c r="H1018" s="110" t="n">
        <f aca="false">SUMIF($A$3:$A$999,$F1018,H$3:H$999)/COUNTIF($A$3:$A$999,$F1018)</f>
        <v>0.572727272727272</v>
      </c>
      <c r="I1018" s="110" t="n">
        <f aca="false">SUMIF($A$3:$A$999,$F1018,I$3:I$999)/COUNTIF($A$3:$A$999,$F1018)</f>
        <v>2.20318181818182</v>
      </c>
      <c r="J1018" s="110" t="n">
        <f aca="false">SUMIF($A$3:$A$999,$F1018,J$3:J$999)/COUNTIF($A$3:$A$999,$F1018)</f>
        <v>5.07</v>
      </c>
      <c r="K1018" s="110" t="n">
        <f aca="false">SUMIF($A$3:$A$999,$F1018,K$3:K$999)/COUNTIF($A$3:$A$999,$F1018)</f>
        <v>8.70636363636364</v>
      </c>
      <c r="L1018" s="110" t="n">
        <f aca="false">SUMIF($A$3:$A$999,$F1018,L$3:L$999)/COUNTIF($A$3:$A$999,$F1018)</f>
        <v>16.1881818181818</v>
      </c>
      <c r="M1018" s="110" t="n">
        <f aca="false">SUMIF($A$3:$A$999,$F1018,M$3:M$999)/COUNTIF($A$3:$A$999,$F1018)</f>
        <v>28.2968181818182</v>
      </c>
      <c r="N1018" s="110" t="n">
        <f aca="false">SUMIF($A$3:$A$999,$F1018,N$3:N$999)/COUNTIF($A$3:$A$999,$F1018)</f>
        <v>23.8572727272727</v>
      </c>
      <c r="O1018" s="110" t="n">
        <f aca="false">SUMIF($A$3:$A$999,$F1018,O$3:O$999)/COUNTIF($A$3:$A$999,$F1018)</f>
        <v>20.4877272727273</v>
      </c>
      <c r="P1018" s="110" t="n">
        <f aca="false">SUMIF($A$3:$A$999,$F1018,P$3:P$999)/COUNTIF($A$3:$A$999,$F1018)</f>
        <v>18.3545454545455</v>
      </c>
      <c r="Q1018" s="110" t="n">
        <f aca="false">SUMIF($A$3:$A$999,$F1018,Q$3:Q$999)/COUNTIF($A$3:$A$999,$F1018)</f>
        <v>16.9909090909091</v>
      </c>
      <c r="R1018" s="110" t="n">
        <f aca="false">SUMIF($A$3:$A$999,$F1018,R$3:R$999)/COUNTIF($A$3:$A$999,$F1018)</f>
        <v>14.4727272727273</v>
      </c>
      <c r="S1018" s="110" t="n">
        <f aca="false">SUMIF($A$3:$A$999,$F1018,S$3:S$999)/COUNTIF($A$3:$A$999,$F1018)</f>
        <v>6.66999909090909</v>
      </c>
      <c r="T1018" s="0" t="n">
        <v>18</v>
      </c>
      <c r="V1018" s="15" t="n">
        <f aca="false">SUMIF($T$3:$T$999,$T1018,$V$3:$V$999)/COUNTIF($T$3:$T$999,$T1018)</f>
        <v>20.7383213007669</v>
      </c>
      <c r="W1018" s="47" t="e">
        <f aca="true">CORREL(OFFSET($A$2,MATCH($A1018,$A$257:$A$999,0),4):OFFSET($A$2,MATCH($A1018+1,$A$257:$A$999,0)-1,4),OFFSET($T$2,MATCH($T1018,$T$257:$T$999,0),3):OFFSET($T$2,MATCH($T1018+1,$T$257:$T$999,0)-1,3))</f>
        <v>#VALUE!</v>
      </c>
      <c r="X1018" s="47" t="n">
        <f aca="true">CORREL(OFFSET($A$2,MATCH($A1018,$A$257:$A$999,0),2):OFFSET($A$2,MATCH($A1018+1,$A$257:$A$999,0)-1,2),OFFSET($T$2,MATCH($T1018,$T$257:$T$999,0),1):OFFSET($T$2,MATCH($T1018+1,$T$257:$T$999,0)-1,1))</f>
        <v>0.801444260173579</v>
      </c>
      <c r="Z1018" s="0" t="n">
        <f aca="false">A1018</f>
        <v>18</v>
      </c>
      <c r="AA1018" s="103" t="n">
        <f aca="false">IF(AA$1="P",MAX(0,AA$2-$C1018),IF(AA$1="C",MAX(0,$C1018-AA$2)))</f>
        <v>0</v>
      </c>
      <c r="AB1018" s="103" t="n">
        <f aca="false">IF(AB$1="P",MAX(0,AB$2-$C1018),IF(AB$1="C",MAX(0,$C1018-AB$2)))</f>
        <v>0</v>
      </c>
      <c r="AC1018" s="103" t="n">
        <f aca="false">IF(AC$1="P",MAX(0,AC$2-$C1018),IF(AC$1="C",MAX(0,$C1018-AC$2)))</f>
        <v>0</v>
      </c>
      <c r="AD1018" s="103" t="n">
        <f aca="false">IF(AD$1="P",MAX(0,AD$2-$C1018),IF(AD$1="C",MAX(0,$C1018-AD$2)))</f>
        <v>0</v>
      </c>
      <c r="AE1018" s="103" t="n">
        <f aca="false">IF(AE$1="P",MAX(0,AE$2-$C1018),IF(AE$1="C",MAX(0,$C1018-AE$2)))</f>
        <v>0</v>
      </c>
      <c r="AF1018" s="103" t="n">
        <f aca="false">IF(AF$1="P",MAX(0,AF$2-$C1018),IF(AF$1="C",MAX(0,$C1018-AF$2)))</f>
        <v>1.71545454545455</v>
      </c>
      <c r="AG1018" s="103" t="n">
        <f aca="false">IF(AG$1="P",MAX(0,AG$2-$C1018),IF(AG$1="C",MAX(0,$C1018-AG$2)))</f>
        <v>28.2845454545455</v>
      </c>
      <c r="AH1018" s="103" t="n">
        <f aca="false">IF(AH$1="P",MAX(0,AH$2-$C1018),IF(AH$1="C",MAX(0,$C1018-AH$2)))</f>
        <v>23.2845454545455</v>
      </c>
      <c r="AI1018" s="103" t="n">
        <f aca="false">IF(AI$1="P",MAX(0,AI$2-$C1018),IF(AI$1="C",MAX(0,$C1018-AI$2)))</f>
        <v>18.2845454545455</v>
      </c>
      <c r="AJ1018" s="103" t="n">
        <f aca="false">IF(AJ$1="P",MAX(0,AJ$2-$C1018),IF(AJ$1="C",MAX(0,$C1018-AJ$2)))</f>
        <v>13.2845454545455</v>
      </c>
      <c r="AK1018" s="103" t="n">
        <f aca="false">IF(AK$1="P",MAX(0,AK$2-$C1018),IF(AK$1="C",MAX(0,$C1018-AK$2)))</f>
        <v>8.28454545454545</v>
      </c>
      <c r="AL1018" s="103" t="n">
        <f aca="false">IF(AL$1="P",MAX(0,AL$2-$C1018),IF(AL$1="C",MAX(0,$C1018-AL$2)))</f>
        <v>0</v>
      </c>
    </row>
    <row r="1019" customFormat="false" ht="12.75" hidden="false" customHeight="false" outlineLevel="0" collapsed="false">
      <c r="A1019" s="59" t="n">
        <v>19</v>
      </c>
      <c r="B1019" s="15"/>
      <c r="C1019" s="15" t="n">
        <f aca="false">SUMIF($A$257:$A$999,$A1019,$C$257:$C$999)/COUNTIF($A$257:$A$999,$A1019)</f>
        <v>133.957619047619</v>
      </c>
      <c r="D1019" s="47" t="n">
        <f aca="true">STDEV(OFFSET($A$2,MATCH($A1019,$A$3:$A$999,0),3):OFFSET($A$2,MATCH($A1019+1,$A$3:$A$999,0)-1,3))*SQRT(trade_day)</f>
        <v>10.9543345716366</v>
      </c>
      <c r="E1019" s="47" t="n">
        <f aca="false">SUMIF($A$257:$A$999,$A1019,$E$257:$E$999)/COUNTIF($A$257:$A$999,$A1019)</f>
        <v>10.4322823432913</v>
      </c>
      <c r="F1019" s="0" t="n">
        <v>19</v>
      </c>
      <c r="G1019" s="111" t="n">
        <f aca="false">SUMIF($A$3:$A$999,$F1019,G$3:G$999)/COUNTIF($A$3:$A$999,$F1019)</f>
        <v>0</v>
      </c>
      <c r="H1019" s="111" t="n">
        <f aca="false">SUMIF($A$3:$A$999,$F1019,H$3:H$999)/COUNTIF($A$3:$A$999,$F1019)</f>
        <v>0.13047619047619</v>
      </c>
      <c r="I1019" s="111" t="n">
        <f aca="false">SUMIF($A$3:$A$999,$F1019,I$3:I$999)/COUNTIF($A$3:$A$999,$F1019)</f>
        <v>0.648095238095238</v>
      </c>
      <c r="J1019" s="111" t="n">
        <f aca="false">SUMIF($A$3:$A$999,$F1019,J$3:J$999)/COUNTIF($A$3:$A$999,$F1019)</f>
        <v>1.70190476190476</v>
      </c>
      <c r="K1019" s="111" t="n">
        <f aca="false">SUMIF($A$3:$A$999,$F1019,K$3:K$999)/COUNTIF($A$3:$A$999,$F1019)</f>
        <v>3.25333333333333</v>
      </c>
      <c r="L1019" s="111" t="n">
        <f aca="false">SUMIF($A$3:$A$999,$F1019,L$3:L$999)/COUNTIF($A$3:$A$999,$F1019)</f>
        <v>6.95285714285714</v>
      </c>
      <c r="M1019" s="111" t="n">
        <f aca="false">SUMIF($A$3:$A$999,$F1019,M$3:M$999)/COUNTIF($A$3:$A$999,$F1019)</f>
        <v>113.957619047619</v>
      </c>
      <c r="N1019" s="111" t="n">
        <f aca="false">SUMIF($A$3:$A$999,$F1019,N$3:N$999)/COUNTIF($A$3:$A$999,$F1019)</f>
        <v>109.088095238095</v>
      </c>
      <c r="O1019" s="111" t="n">
        <f aca="false">SUMIF($A$3:$A$999,$F1019,O$3:O$999)/COUNTIF($A$3:$A$999,$F1019)</f>
        <v>104.605714285714</v>
      </c>
      <c r="P1019" s="111" t="n">
        <f aca="false">SUMIF($A$3:$A$999,$F1019,P$3:P$999)/COUNTIF($A$3:$A$999,$F1019)</f>
        <v>100.659523809524</v>
      </c>
      <c r="Q1019" s="111" t="n">
        <f aca="false">SUMIF($A$3:$A$999,$F1019,Q$3:Q$999)/COUNTIF($A$3:$A$999,$F1019)</f>
        <v>97.2109523809524</v>
      </c>
      <c r="R1019" s="111" t="n">
        <f aca="false">SUMIF($A$3:$A$999,$F1019,R$3:R$999)/COUNTIF($A$3:$A$999,$F1019)</f>
        <v>90.9104761904762</v>
      </c>
      <c r="S1019" s="111" t="n">
        <f aca="false">SUMIF($A$3:$A$999,$F1019,S$3:S$999)/COUNTIF($A$3:$A$999,$F1019)</f>
        <v>66.0557095238095</v>
      </c>
      <c r="T1019" s="0" t="n">
        <v>19</v>
      </c>
      <c r="V1019" s="15" t="n">
        <f aca="false">SUMIF($T$3:$T$999,$T1019,$V$3:$V$999)/COUNTIF($T$3:$T$999,$T1019)</f>
        <v>55.8558290457099</v>
      </c>
      <c r="W1019" s="47" t="e">
        <f aca="true">CORREL(OFFSET($A$2,MATCH($A1019,$A$257:$A$999,0),4):OFFSET($A$2,MATCH($A1019+1,$A$257:$A$999,0)-1,4),OFFSET($T$2,MATCH($T1019,$T$257:$T$999,0),3):OFFSET($T$2,MATCH($T1019+1,$T$257:$T$999,0)-1,3))</f>
        <v>#VALUE!</v>
      </c>
      <c r="X1019" s="47" t="n">
        <f aca="true">CORREL(OFFSET($A$2,MATCH($A1019,$A$257:$A$999,0),2):OFFSET($A$2,MATCH($A1019+1,$A$257:$A$999,0)-1,2),OFFSET($T$2,MATCH($T1019,$T$257:$T$999,0),1):OFFSET($T$2,MATCH($T1019+1,$T$257:$T$999,0)-1,1))</f>
        <v>-0.245167286400089</v>
      </c>
      <c r="Z1019" s="0" t="n">
        <f aca="false">A1019</f>
        <v>19</v>
      </c>
      <c r="AA1019" s="103" t="n">
        <f aca="false">IF(AA$1="P",MAX(0,AA$2-$C1019),IF(AA$1="C",MAX(0,$C1019-AA$2)))</f>
        <v>0</v>
      </c>
      <c r="AB1019" s="103" t="n">
        <f aca="false">IF(AB$1="P",MAX(0,AB$2-$C1019),IF(AB$1="C",MAX(0,$C1019-AB$2)))</f>
        <v>0</v>
      </c>
      <c r="AC1019" s="103" t="n">
        <f aca="false">IF(AC$1="P",MAX(0,AC$2-$C1019),IF(AC$1="C",MAX(0,$C1019-AC$2)))</f>
        <v>0</v>
      </c>
      <c r="AD1019" s="103" t="n">
        <f aca="false">IF(AD$1="P",MAX(0,AD$2-$C1019),IF(AD$1="C",MAX(0,$C1019-AD$2)))</f>
        <v>0</v>
      </c>
      <c r="AE1019" s="103" t="n">
        <f aca="false">IF(AE$1="P",MAX(0,AE$2-$C1019),IF(AE$1="C",MAX(0,$C1019-AE$2)))</f>
        <v>0</v>
      </c>
      <c r="AF1019" s="103" t="n">
        <f aca="false">IF(AF$1="P",MAX(0,AF$2-$C1019),IF(AF$1="C",MAX(0,$C1019-AF$2)))</f>
        <v>0</v>
      </c>
      <c r="AG1019" s="103" t="n">
        <f aca="false">IF(AG$1="P",MAX(0,AG$2-$C1019),IF(AG$1="C",MAX(0,$C1019-AG$2)))</f>
        <v>113.957619047619</v>
      </c>
      <c r="AH1019" s="103" t="n">
        <f aca="false">IF(AH$1="P",MAX(0,AH$2-$C1019),IF(AH$1="C",MAX(0,$C1019-AH$2)))</f>
        <v>108.957619047619</v>
      </c>
      <c r="AI1019" s="103" t="n">
        <f aca="false">IF(AI$1="P",MAX(0,AI$2-$C1019),IF(AI$1="C",MAX(0,$C1019-AI$2)))</f>
        <v>103.957619047619</v>
      </c>
      <c r="AJ1019" s="103" t="n">
        <f aca="false">IF(AJ$1="P",MAX(0,AJ$2-$C1019),IF(AJ$1="C",MAX(0,$C1019-AJ$2)))</f>
        <v>98.9576190476191</v>
      </c>
      <c r="AK1019" s="103" t="n">
        <f aca="false">IF(AK$1="P",MAX(0,AK$2-$C1019),IF(AK$1="C",MAX(0,$C1019-AK$2)))</f>
        <v>93.9576190476191</v>
      </c>
      <c r="AL1019" s="103" t="n">
        <f aca="false">IF(AL$1="P",MAX(0,AL$2-$C1019),IF(AL$1="C",MAX(0,$C1019-AL$2)))</f>
        <v>83.9576190476191</v>
      </c>
    </row>
    <row r="1020" customFormat="false" ht="12.75" hidden="false" customHeight="false" outlineLevel="0" collapsed="false">
      <c r="A1020" s="59" t="n">
        <v>20</v>
      </c>
      <c r="B1020" s="15"/>
      <c r="C1020" s="15" t="n">
        <f aca="false">SUMIF($A$257:$A$999,$A1020,$C$257:$C$999)/COUNTIF($A$257:$A$999,$A1020)</f>
        <v>58.3859090909091</v>
      </c>
      <c r="D1020" s="47" t="n">
        <f aca="true">STDEV(OFFSET($A$2,MATCH($A1020,$A$3:$A$999,0),3):OFFSET($A$2,MATCH($A1020+1,$A$3:$A$999,0)-1,3))*SQRT(trade_day)</f>
        <v>8.22456478258666</v>
      </c>
      <c r="E1020" s="47" t="n">
        <f aca="false">SUMIF($A$257:$A$999,$A1020,$E$257:$E$999)/COUNTIF($A$257:$A$999,$A1020)</f>
        <v>9.63807086371894</v>
      </c>
      <c r="F1020" s="0" t="n">
        <v>20</v>
      </c>
      <c r="G1020" s="111" t="n">
        <f aca="false">SUMIF($A$3:$A$999,$F1020,G$3:G$999)/COUNTIF($A$3:$A$999,$F1020)</f>
        <v>0</v>
      </c>
      <c r="H1020" s="111" t="n">
        <f aca="false">SUMIF($A$3:$A$999,$F1020,H$3:H$999)/COUNTIF($A$3:$A$999,$F1020)</f>
        <v>0</v>
      </c>
      <c r="I1020" s="111" t="n">
        <f aca="false">SUMIF($A$3:$A$999,$F1020,I$3:I$999)/COUNTIF($A$3:$A$999,$F1020)</f>
        <v>0.227272727272727</v>
      </c>
      <c r="J1020" s="111" t="n">
        <f aca="false">SUMIF($A$3:$A$999,$F1020,J$3:J$999)/COUNTIF($A$3:$A$999,$F1020)</f>
        <v>1.54636363636364</v>
      </c>
      <c r="K1020" s="111" t="n">
        <f aca="false">SUMIF($A$3:$A$999,$F1020,K$3:K$999)/COUNTIF($A$3:$A$999,$F1020)</f>
        <v>4.39045454545455</v>
      </c>
      <c r="L1020" s="111" t="n">
        <f aca="false">SUMIF($A$3:$A$999,$F1020,L$3:L$999)/COUNTIF($A$3:$A$999,$F1020)</f>
        <v>11.5563636363636</v>
      </c>
      <c r="M1020" s="111" t="n">
        <f aca="false">SUMIF($A$3:$A$999,$F1020,M$3:M$999)/COUNTIF($A$3:$A$999,$F1020)</f>
        <v>38.3859090909091</v>
      </c>
      <c r="N1020" s="111" t="n">
        <f aca="false">SUMIF($A$3:$A$999,$F1020,N$3:N$999)/COUNTIF($A$3:$A$999,$F1020)</f>
        <v>33.3859090909091</v>
      </c>
      <c r="O1020" s="111" t="n">
        <f aca="false">SUMIF($A$3:$A$999,$F1020,O$3:O$999)/COUNTIF($A$3:$A$999,$F1020)</f>
        <v>28.6131818181818</v>
      </c>
      <c r="P1020" s="111" t="n">
        <f aca="false">SUMIF($A$3:$A$999,$F1020,P$3:P$999)/COUNTIF($A$3:$A$999,$F1020)</f>
        <v>24.9322727272727</v>
      </c>
      <c r="Q1020" s="111" t="n">
        <f aca="false">SUMIF($A$3:$A$999,$F1020,Q$3:Q$999)/COUNTIF($A$3:$A$999,$F1020)</f>
        <v>22.7763636363636</v>
      </c>
      <c r="R1020" s="111" t="n">
        <f aca="false">SUMIF($A$3:$A$999,$F1020,R$3:R$999)/COUNTIF($A$3:$A$999,$F1020)</f>
        <v>19.9422727272727</v>
      </c>
      <c r="S1020" s="111" t="n">
        <f aca="false">SUMIF($A$3:$A$999,$F1020,S$3:S$999)/COUNTIF($A$3:$A$999,$F1020)</f>
        <v>10.5104527272727</v>
      </c>
      <c r="T1020" s="0" t="n">
        <v>20</v>
      </c>
      <c r="V1020" s="15" t="n">
        <f aca="false">SUMIF($T$3:$T$999,$T1020,$V$3:$V$999)/COUNTIF($T$3:$T$999,$T1020)</f>
        <v>21.3774804470061</v>
      </c>
      <c r="W1020" s="47" t="e">
        <f aca="true">CORREL(OFFSET($A$2,MATCH($A1020,$A$257:$A$999,0),4):OFFSET($A$2,MATCH($A1020+1,$A$257:$A$999,0)-1,4),OFFSET($T$2,MATCH($T1020,$T$257:$T$999,0),3):OFFSET($T$2,MATCH($T1020+1,$T$257:$T$999,0)-1,3))</f>
        <v>#VALUE!</v>
      </c>
      <c r="X1020" s="47" t="n">
        <f aca="true">CORREL(OFFSET($A$2,MATCH($A1020,$A$257:$A$999,0),2):OFFSET($A$2,MATCH($A1020+1,$A$257:$A$999,0)-1,2),OFFSET($T$2,MATCH($T1020,$T$257:$T$999,0),1):OFFSET($T$2,MATCH($T1020+1,$T$257:$T$999,0)-1,1))</f>
        <v>-0.097209917045087</v>
      </c>
      <c r="Z1020" s="0" t="n">
        <f aca="false">A1020</f>
        <v>20</v>
      </c>
      <c r="AA1020" s="103" t="n">
        <f aca="false">IF(AA$1="P",MAX(0,AA$2-$C1020),IF(AA$1="C",MAX(0,$C1020-AA$2)))</f>
        <v>0</v>
      </c>
      <c r="AB1020" s="103" t="n">
        <f aca="false">IF(AB$1="P",MAX(0,AB$2-$C1020),IF(AB$1="C",MAX(0,$C1020-AB$2)))</f>
        <v>0</v>
      </c>
      <c r="AC1020" s="103" t="n">
        <f aca="false">IF(AC$1="P",MAX(0,AC$2-$C1020),IF(AC$1="C",MAX(0,$C1020-AC$2)))</f>
        <v>0</v>
      </c>
      <c r="AD1020" s="103" t="n">
        <f aca="false">IF(AD$1="P",MAX(0,AD$2-$C1020),IF(AD$1="C",MAX(0,$C1020-AD$2)))</f>
        <v>0</v>
      </c>
      <c r="AE1020" s="103" t="n">
        <f aca="false">IF(AE$1="P",MAX(0,AE$2-$C1020),IF(AE$1="C",MAX(0,$C1020-AE$2)))</f>
        <v>0</v>
      </c>
      <c r="AF1020" s="103" t="n">
        <f aca="false">IF(AF$1="P",MAX(0,AF$2-$C1020),IF(AF$1="C",MAX(0,$C1020-AF$2)))</f>
        <v>0</v>
      </c>
      <c r="AG1020" s="103" t="n">
        <f aca="false">IF(AG$1="P",MAX(0,AG$2-$C1020),IF(AG$1="C",MAX(0,$C1020-AG$2)))</f>
        <v>38.3859090909091</v>
      </c>
      <c r="AH1020" s="103" t="n">
        <f aca="false">IF(AH$1="P",MAX(0,AH$2-$C1020),IF(AH$1="C",MAX(0,$C1020-AH$2)))</f>
        <v>33.3859090909091</v>
      </c>
      <c r="AI1020" s="103" t="n">
        <f aca="false">IF(AI$1="P",MAX(0,AI$2-$C1020),IF(AI$1="C",MAX(0,$C1020-AI$2)))</f>
        <v>28.3859090909091</v>
      </c>
      <c r="AJ1020" s="103" t="n">
        <f aca="false">IF(AJ$1="P",MAX(0,AJ$2-$C1020),IF(AJ$1="C",MAX(0,$C1020-AJ$2)))</f>
        <v>23.3859090909091</v>
      </c>
      <c r="AK1020" s="103" t="n">
        <f aca="false">IF(AK$1="P",MAX(0,AK$2-$C1020),IF(AK$1="C",MAX(0,$C1020-AK$2)))</f>
        <v>18.3859090909091</v>
      </c>
      <c r="AL1020" s="103" t="n">
        <f aca="false">IF(AL$1="P",MAX(0,AL$2-$C1020),IF(AL$1="C",MAX(0,$C1020-AL$2)))</f>
        <v>8.38590909090909</v>
      </c>
    </row>
    <row r="1021" customFormat="false" ht="12.75" hidden="false" customHeight="false" outlineLevel="0" collapsed="false">
      <c r="A1021" s="59" t="n">
        <v>21</v>
      </c>
      <c r="B1021" s="15"/>
      <c r="C1021" s="15" t="n">
        <f aca="false">SUMIF($A$257:$A$999,$A1021,$C$257:$C$999)/COUNTIF($A$257:$A$999,$A1021)</f>
        <v>27.947619047619</v>
      </c>
      <c r="D1021" s="47" t="n">
        <f aca="true">STDEV(OFFSET($A$2,MATCH($A1021,$A$3:$A$999,0),3):OFFSET($A$2,MATCH($A1021+1,$A$3:$A$999,0)-1,3))*SQRT(trade_day)</f>
        <v>2.18526968017664</v>
      </c>
      <c r="E1021" s="47" t="n">
        <f aca="false">SUMIF($A$257:$A$999,$A1021,$E$257:$E$999)/COUNTIF($A$257:$A$999,$A1021)</f>
        <v>2.26171714258111</v>
      </c>
      <c r="F1021" s="0" t="n">
        <v>21</v>
      </c>
      <c r="G1021" s="110" t="n">
        <f aca="false">SUMIF($A$3:$A$999,$F1021,G$3:G$999)/COUNTIF($A$3:$A$999,$F1021)</f>
        <v>0</v>
      </c>
      <c r="H1021" s="110" t="n">
        <f aca="false">SUMIF($A$3:$A$999,$F1021,H$3:H$999)/COUNTIF($A$3:$A$999,$F1021)</f>
        <v>0.157142857142857</v>
      </c>
      <c r="I1021" s="110" t="n">
        <f aca="false">SUMIF($A$3:$A$999,$F1021,I$3:I$999)/COUNTIF($A$3:$A$999,$F1021)</f>
        <v>2.91761904761905</v>
      </c>
      <c r="J1021" s="110" t="n">
        <f aca="false">SUMIF($A$3:$A$999,$F1021,J$3:J$999)/COUNTIF($A$3:$A$999,$F1021)</f>
        <v>7.44285714285714</v>
      </c>
      <c r="K1021" s="110" t="n">
        <f aca="false">SUMIF($A$3:$A$999,$F1021,K$3:K$999)/COUNTIF($A$3:$A$999,$F1021)</f>
        <v>12.2047619047619</v>
      </c>
      <c r="L1021" s="110" t="n">
        <f aca="false">SUMIF($A$3:$A$999,$F1021,L$3:L$999)/COUNTIF($A$3:$A$999,$F1021)</f>
        <v>22.052380952381</v>
      </c>
      <c r="M1021" s="110" t="n">
        <f aca="false">SUMIF($A$3:$A$999,$F1021,M$3:M$999)/COUNTIF($A$3:$A$999,$F1021)</f>
        <v>7.94761904761905</v>
      </c>
      <c r="N1021" s="110" t="n">
        <f aca="false">SUMIF($A$3:$A$999,$F1021,N$3:N$999)/COUNTIF($A$3:$A$999,$F1021)</f>
        <v>3.10476190476191</v>
      </c>
      <c r="O1021" s="110" t="n">
        <f aca="false">SUMIF($A$3:$A$999,$F1021,O$3:O$999)/COUNTIF($A$3:$A$999,$F1021)</f>
        <v>0.865238095238095</v>
      </c>
      <c r="P1021" s="110" t="n">
        <f aca="false">SUMIF($A$3:$A$999,$F1021,P$3:P$999)/COUNTIF($A$3:$A$999,$F1021)</f>
        <v>0.390476190476191</v>
      </c>
      <c r="Q1021" s="110" t="n">
        <f aca="false">SUMIF($A$3:$A$999,$F1021,Q$3:Q$999)/COUNTIF($A$3:$A$999,$F1021)</f>
        <v>0.152380952380953</v>
      </c>
      <c r="R1021" s="110" t="n">
        <f aca="false">SUMIF($A$3:$A$999,$F1021,R$3:R$999)/COUNTIF($A$3:$A$999,$F1021)</f>
        <v>0</v>
      </c>
      <c r="S1021" s="110" t="n">
        <f aca="false">SUMIF($A$3:$A$999,$F1021,S$3:S$999)/COUNTIF($A$3:$A$999,$F1021)</f>
        <v>0</v>
      </c>
      <c r="T1021" s="0" t="n">
        <v>21</v>
      </c>
      <c r="V1021" s="15" t="n">
        <f aca="false">SUMIF($T$3:$T$999,$T1021,$V$3:$V$999)/COUNTIF($T$3:$T$999,$T1021)</f>
        <v>10.8714037888142</v>
      </c>
      <c r="W1021" s="47" t="e">
        <f aca="true">CORREL(OFFSET($A$2,MATCH($A1021,$A$257:$A$999,0),4):OFFSET($A$2,MATCH($A1021+1,$A$257:$A$999,0)-1,4),OFFSET($T$2,MATCH($T1021,$T$257:$T$999,0),3):OFFSET($T$2,MATCH($T1021+1,$T$257:$T$999,0)-1,3))</f>
        <v>#VALUE!</v>
      </c>
      <c r="X1021" s="47" t="n">
        <f aca="true">CORREL(OFFSET($A$2,MATCH($A1021,$A$257:$A$999,0),2):OFFSET($A$2,MATCH($A1021+1,$A$257:$A$999,0)-1,2),OFFSET($T$2,MATCH($T1021,$T$257:$T$999,0),1):OFFSET($T$2,MATCH($T1021+1,$T$257:$T$999,0)-1,1))</f>
        <v>0.214186868059637</v>
      </c>
      <c r="Z1021" s="0" t="n">
        <f aca="false">A1021</f>
        <v>21</v>
      </c>
      <c r="AA1021" s="103" t="n">
        <f aca="false">IF(AA$1="P",MAX(0,AA$2-$C1021),IF(AA$1="C",MAX(0,$C1021-AA$2)))</f>
        <v>0</v>
      </c>
      <c r="AB1021" s="103" t="n">
        <f aca="false">IF(AB$1="P",MAX(0,AB$2-$C1021),IF(AB$1="C",MAX(0,$C1021-AB$2)))</f>
        <v>0</v>
      </c>
      <c r="AC1021" s="103" t="n">
        <f aca="false">IF(AC$1="P",MAX(0,AC$2-$C1021),IF(AC$1="C",MAX(0,$C1021-AC$2)))</f>
        <v>2.05238095238095</v>
      </c>
      <c r="AD1021" s="103" t="n">
        <f aca="false">IF(AD$1="P",MAX(0,AD$2-$C1021),IF(AD$1="C",MAX(0,$C1021-AD$2)))</f>
        <v>7.05238095238095</v>
      </c>
      <c r="AE1021" s="103" t="n">
        <f aca="false">IF(AE$1="P",MAX(0,AE$2-$C1021),IF(AE$1="C",MAX(0,$C1021-AE$2)))</f>
        <v>12.052380952381</v>
      </c>
      <c r="AF1021" s="103" t="n">
        <f aca="false">IF(AF$1="P",MAX(0,AF$2-$C1021),IF(AF$1="C",MAX(0,$C1021-AF$2)))</f>
        <v>22.052380952381</v>
      </c>
      <c r="AG1021" s="103" t="n">
        <f aca="false">IF(AG$1="P",MAX(0,AG$2-$C1021),IF(AG$1="C",MAX(0,$C1021-AG$2)))</f>
        <v>7.94761904761905</v>
      </c>
      <c r="AH1021" s="103" t="n">
        <f aca="false">IF(AH$1="P",MAX(0,AH$2-$C1021),IF(AH$1="C",MAX(0,$C1021-AH$2)))</f>
        <v>2.94761904761905</v>
      </c>
      <c r="AI1021" s="103" t="n">
        <f aca="false">IF(AI$1="P",MAX(0,AI$2-$C1021),IF(AI$1="C",MAX(0,$C1021-AI$2)))</f>
        <v>0</v>
      </c>
      <c r="AJ1021" s="103" t="n">
        <f aca="false">IF(AJ$1="P",MAX(0,AJ$2-$C1021),IF(AJ$1="C",MAX(0,$C1021-AJ$2)))</f>
        <v>0</v>
      </c>
      <c r="AK1021" s="103" t="n">
        <f aca="false">IF(AK$1="P",MAX(0,AK$2-$C1021),IF(AK$1="C",MAX(0,$C1021-AK$2)))</f>
        <v>0</v>
      </c>
      <c r="AL1021" s="103" t="n">
        <f aca="false">IF(AL$1="P",MAX(0,AL$2-$C1021),IF(AL$1="C",MAX(0,$C1021-AL$2)))</f>
        <v>0</v>
      </c>
    </row>
    <row r="1022" customFormat="false" ht="12.75" hidden="false" customHeight="false" outlineLevel="0" collapsed="false">
      <c r="A1022" s="59" t="n">
        <v>22</v>
      </c>
      <c r="B1022" s="15"/>
      <c r="C1022" s="15" t="n">
        <f aca="false">SUMIF($A$257:$A$999,$A1022,$C$257:$C$999)/COUNTIF($A$257:$A$999,$A1022)</f>
        <v>26.0609523809524</v>
      </c>
      <c r="D1022" s="47" t="n">
        <f aca="true">STDEV(OFFSET($A$2,MATCH($A1022,$A$3:$A$999,0),3):OFFSET($A$2,MATCH($A1022+1,$A$3:$A$999,0)-1,3))*SQRT(trade_day)</f>
        <v>0.994026532751582</v>
      </c>
      <c r="E1022" s="47" t="n">
        <f aca="false">SUMIF($A$257:$A$999,$A1022,$E$257:$E$999)/COUNTIF($A$257:$A$999,$A1022)</f>
        <v>1.21108451471451</v>
      </c>
      <c r="F1022" s="0" t="n">
        <v>22</v>
      </c>
      <c r="G1022" s="110" t="n">
        <f aca="false">SUMIF($A$3:$A$999,$F1022,G$3:G$999)/COUNTIF($A$3:$A$999,$F1022)</f>
        <v>0</v>
      </c>
      <c r="H1022" s="110" t="n">
        <f aca="false">SUMIF($A$3:$A$999,$F1022,H$3:H$999)/COUNTIF($A$3:$A$999,$F1022)</f>
        <v>0.294761904761905</v>
      </c>
      <c r="I1022" s="110" t="n">
        <f aca="false">SUMIF($A$3:$A$999,$F1022,I$3:I$999)/COUNTIF($A$3:$A$999,$F1022)</f>
        <v>3.93904761904762</v>
      </c>
      <c r="J1022" s="110" t="n">
        <f aca="false">SUMIF($A$3:$A$999,$F1022,J$3:J$999)/COUNTIF($A$3:$A$999,$F1022)</f>
        <v>8.93904761904762</v>
      </c>
      <c r="K1022" s="110" t="n">
        <f aca="false">SUMIF($A$3:$A$999,$F1022,K$3:K$999)/COUNTIF($A$3:$A$999,$F1022)</f>
        <v>13.9390476190476</v>
      </c>
      <c r="L1022" s="110" t="n">
        <f aca="false">SUMIF($A$3:$A$999,$F1022,L$3:L$999)/COUNTIF($A$3:$A$999,$F1022)</f>
        <v>23.9390476190476</v>
      </c>
      <c r="M1022" s="110" t="n">
        <f aca="false">SUMIF($A$3:$A$999,$F1022,M$3:M$999)/COUNTIF($A$3:$A$999,$F1022)</f>
        <v>6.06095238095238</v>
      </c>
      <c r="N1022" s="110" t="n">
        <f aca="false">SUMIF($A$3:$A$999,$F1022,N$3:N$999)/COUNTIF($A$3:$A$999,$F1022)</f>
        <v>1.35571428571429</v>
      </c>
      <c r="O1022" s="110" t="n">
        <f aca="false">SUMIF($A$3:$A$999,$F1022,O$3:O$999)/COUNTIF($A$3:$A$999,$F1022)</f>
        <v>0</v>
      </c>
      <c r="P1022" s="110" t="n">
        <f aca="false">SUMIF($A$3:$A$999,$F1022,P$3:P$999)/COUNTIF($A$3:$A$999,$F1022)</f>
        <v>0</v>
      </c>
      <c r="Q1022" s="110" t="n">
        <f aca="false">SUMIF($A$3:$A$999,$F1022,Q$3:Q$999)/COUNTIF($A$3:$A$999,$F1022)</f>
        <v>0</v>
      </c>
      <c r="R1022" s="110" t="n">
        <f aca="false">SUMIF($A$3:$A$999,$F1022,R$3:R$999)/COUNTIF($A$3:$A$999,$F1022)</f>
        <v>0</v>
      </c>
      <c r="S1022" s="110" t="n">
        <f aca="false">SUMIF($A$3:$A$999,$F1022,S$3:S$999)/COUNTIF($A$3:$A$999,$F1022)</f>
        <v>0</v>
      </c>
      <c r="T1022" s="0" t="n">
        <v>22</v>
      </c>
      <c r="V1022" s="15" t="n">
        <f aca="false">SUMIF($T$3:$T$999,$T1022,$V$3:$V$999)/COUNTIF($T$3:$T$999,$T1022)</f>
        <v>9.67557811169906</v>
      </c>
      <c r="W1022" s="47" t="e">
        <f aca="true">CORREL(OFFSET($A$2,MATCH($A1022,$A$257:$A$999,0),4):OFFSET($A$2,MATCH($A1022+1,$A$257:$A$999,0)-1,4),OFFSET($T$2,MATCH($T1022,$T$257:$T$999,0),3):OFFSET($T$2,MATCH($T1022+1,$T$257:$T$999,0)-1,3))</f>
        <v>#VALUE!</v>
      </c>
      <c r="X1022" s="47" t="n">
        <f aca="true">CORREL(OFFSET($A$2,MATCH($A1022,$A$257:$A$999,0),2):OFFSET($A$2,MATCH($A1022+1,$A$257:$A$999,0)-1,2),OFFSET($T$2,MATCH($T1022,$T$257:$T$999,0),1):OFFSET($T$2,MATCH($T1022+1,$T$257:$T$999,0)-1,1))</f>
        <v>0.395686435030222</v>
      </c>
      <c r="Z1022" s="0" t="n">
        <f aca="false">A1022</f>
        <v>22</v>
      </c>
      <c r="AA1022" s="103" t="n">
        <f aca="false">IF(AA$1="P",MAX(0,AA$2-$C1022),IF(AA$1="C",MAX(0,$C1022-AA$2)))</f>
        <v>0</v>
      </c>
      <c r="AB1022" s="103" t="n">
        <f aca="false">IF(AB$1="P",MAX(0,AB$2-$C1022),IF(AB$1="C",MAX(0,$C1022-AB$2)))</f>
        <v>0</v>
      </c>
      <c r="AC1022" s="103" t="n">
        <f aca="false">IF(AC$1="P",MAX(0,AC$2-$C1022),IF(AC$1="C",MAX(0,$C1022-AC$2)))</f>
        <v>3.93904761904762</v>
      </c>
      <c r="AD1022" s="103" t="n">
        <f aca="false">IF(AD$1="P",MAX(0,AD$2-$C1022),IF(AD$1="C",MAX(0,$C1022-AD$2)))</f>
        <v>8.93904761904762</v>
      </c>
      <c r="AE1022" s="103" t="n">
        <f aca="false">IF(AE$1="P",MAX(0,AE$2-$C1022),IF(AE$1="C",MAX(0,$C1022-AE$2)))</f>
        <v>13.9390476190476</v>
      </c>
      <c r="AF1022" s="103" t="n">
        <f aca="false">IF(AF$1="P",MAX(0,AF$2-$C1022),IF(AF$1="C",MAX(0,$C1022-AF$2)))</f>
        <v>23.9390476190476</v>
      </c>
      <c r="AG1022" s="103" t="n">
        <f aca="false">IF(AG$1="P",MAX(0,AG$2-$C1022),IF(AG$1="C",MAX(0,$C1022-AG$2)))</f>
        <v>6.06095238095238</v>
      </c>
      <c r="AH1022" s="103" t="n">
        <f aca="false">IF(AH$1="P",MAX(0,AH$2-$C1022),IF(AH$1="C",MAX(0,$C1022-AH$2)))</f>
        <v>1.06095238095238</v>
      </c>
      <c r="AI1022" s="103" t="n">
        <f aca="false">IF(AI$1="P",MAX(0,AI$2-$C1022),IF(AI$1="C",MAX(0,$C1022-AI$2)))</f>
        <v>0</v>
      </c>
      <c r="AJ1022" s="103" t="n">
        <f aca="false">IF(AJ$1="P",MAX(0,AJ$2-$C1022),IF(AJ$1="C",MAX(0,$C1022-AJ$2)))</f>
        <v>0</v>
      </c>
      <c r="AK1022" s="103" t="n">
        <f aca="false">IF(AK$1="P",MAX(0,AK$2-$C1022),IF(AK$1="C",MAX(0,$C1022-AK$2)))</f>
        <v>0</v>
      </c>
      <c r="AL1022" s="103" t="n">
        <f aca="false">IF(AL$1="P",MAX(0,AL$2-$C1022),IF(AL$1="C",MAX(0,$C1022-AL$2)))</f>
        <v>0</v>
      </c>
    </row>
    <row r="1023" customFormat="false" ht="12.75" hidden="false" customHeight="false" outlineLevel="0" collapsed="false">
      <c r="A1023" s="59" t="n">
        <v>23</v>
      </c>
      <c r="B1023" s="15"/>
      <c r="C1023" s="15" t="n">
        <f aca="false">SUMIF($A$257:$A$999,$A1023,$C$257:$C$999)/COUNTIF($A$257:$A$999,$A1023)</f>
        <v>22.7933333333333</v>
      </c>
      <c r="D1023" s="47" t="n">
        <f aca="true">STDEV(OFFSET($A$2,MATCH($A1023,$A$3:$A$999,0),3):OFFSET($A$2,MATCH($A1023+1,$A$3:$A$999,0)-1,3))*SQRT(trade_day)</f>
        <v>2.03903285994088</v>
      </c>
      <c r="E1023" s="47" t="n">
        <f aca="false">SUMIF($A$257:$A$999,$A1023,$E$257:$E$999)/COUNTIF($A$257:$A$999,$A1023)</f>
        <v>1.55176866891593</v>
      </c>
      <c r="F1023" s="0" t="n">
        <v>23</v>
      </c>
      <c r="G1023" s="110" t="n">
        <f aca="false">SUMIF($A$3:$A$999,$F1023,G$3:G$999)/COUNTIF($A$3:$A$999,$F1023)</f>
        <v>0.433333333333333</v>
      </c>
      <c r="H1023" s="110" t="n">
        <f aca="false">SUMIF($A$3:$A$999,$F1023,H$3:H$999)/COUNTIF($A$3:$A$999,$F1023)</f>
        <v>2.73</v>
      </c>
      <c r="I1023" s="110" t="n">
        <f aca="false">SUMIF($A$3:$A$999,$F1023,I$3:I$999)/COUNTIF($A$3:$A$999,$F1023)</f>
        <v>7.22904761904762</v>
      </c>
      <c r="J1023" s="110" t="n">
        <f aca="false">SUMIF($A$3:$A$999,$F1023,J$3:J$999)/COUNTIF($A$3:$A$999,$F1023)</f>
        <v>12.2066666666667</v>
      </c>
      <c r="K1023" s="110" t="n">
        <f aca="false">SUMIF($A$3:$A$999,$F1023,K$3:K$999)/COUNTIF($A$3:$A$999,$F1023)</f>
        <v>17.2066666666667</v>
      </c>
      <c r="L1023" s="110" t="n">
        <f aca="false">SUMIF($A$3:$A$999,$F1023,L$3:L$999)/COUNTIF($A$3:$A$999,$F1023)</f>
        <v>27.2066666666667</v>
      </c>
      <c r="M1023" s="110" t="n">
        <f aca="false">SUMIF($A$3:$A$999,$F1023,M$3:M$999)/COUNTIF($A$3:$A$999,$F1023)</f>
        <v>3.22666666666667</v>
      </c>
      <c r="N1023" s="110" t="n">
        <f aca="false">SUMIF($A$3:$A$999,$F1023,N$3:N$999)/COUNTIF($A$3:$A$999,$F1023)</f>
        <v>0.523333333333333</v>
      </c>
      <c r="O1023" s="110" t="n">
        <f aca="false">SUMIF($A$3:$A$999,$F1023,O$3:O$999)/COUNTIF($A$3:$A$999,$F1023)</f>
        <v>0.0223809523809523</v>
      </c>
      <c r="P1023" s="110" t="n">
        <f aca="false">SUMIF($A$3:$A$999,$F1023,P$3:P$999)/COUNTIF($A$3:$A$999,$F1023)</f>
        <v>0</v>
      </c>
      <c r="Q1023" s="110" t="n">
        <f aca="false">SUMIF($A$3:$A$999,$F1023,Q$3:Q$999)/COUNTIF($A$3:$A$999,$F1023)</f>
        <v>0</v>
      </c>
      <c r="R1023" s="110" t="n">
        <f aca="false">SUMIF($A$3:$A$999,$F1023,R$3:R$999)/COUNTIF($A$3:$A$999,$F1023)</f>
        <v>0</v>
      </c>
      <c r="S1023" s="110" t="n">
        <f aca="false">SUMIF($A$3:$A$999,$F1023,S$3:S$999)/COUNTIF($A$3:$A$999,$F1023)</f>
        <v>0</v>
      </c>
      <c r="T1023" s="0" t="n">
        <v>23</v>
      </c>
      <c r="V1023" s="15" t="n">
        <f aca="false">SUMIF($T$3:$T$999,$T1023,$V$3:$V$999)/COUNTIF($T$3:$T$999,$T1023)</f>
        <v>9.66974258474605</v>
      </c>
      <c r="W1023" s="47" t="e">
        <f aca="true">CORREL(OFFSET($A$2,MATCH($A1023,$A$257:$A$999,0),4):OFFSET($A$2,MATCH($A1023+1,$A$257:$A$999,0)-1,4),OFFSET($T$2,MATCH($T1023,$T$257:$T$999,0),3):OFFSET($T$2,MATCH($T1023+1,$T$257:$T$999,0)-1,3))</f>
        <v>#VALUE!</v>
      </c>
      <c r="X1023" s="47" t="n">
        <f aca="true">CORREL(OFFSET($A$2,MATCH($A1023,$A$257:$A$999,0),2):OFFSET($A$2,MATCH($A1023+1,$A$257:$A$999,0)-1,2),OFFSET($T$2,MATCH($T1023,$T$257:$T$999,0),1):OFFSET($T$2,MATCH($T1023+1,$T$257:$T$999,0)-1,1))</f>
        <v>0.208227582287266</v>
      </c>
      <c r="Z1023" s="0" t="n">
        <f aca="false">A1023</f>
        <v>23</v>
      </c>
      <c r="AA1023" s="103" t="n">
        <f aca="false">IF(AA$1="P",MAX(0,AA$2-$C1023),IF(AA$1="C",MAX(0,$C1023-AA$2)))</f>
        <v>0</v>
      </c>
      <c r="AB1023" s="103" t="n">
        <f aca="false">IF(AB$1="P",MAX(0,AB$2-$C1023),IF(AB$1="C",MAX(0,$C1023-AB$2)))</f>
        <v>2.20666666666667</v>
      </c>
      <c r="AC1023" s="103" t="n">
        <f aca="false">IF(AC$1="P",MAX(0,AC$2-$C1023),IF(AC$1="C",MAX(0,$C1023-AC$2)))</f>
        <v>7.20666666666667</v>
      </c>
      <c r="AD1023" s="103" t="n">
        <f aca="false">IF(AD$1="P",MAX(0,AD$2-$C1023),IF(AD$1="C",MAX(0,$C1023-AD$2)))</f>
        <v>12.2066666666667</v>
      </c>
      <c r="AE1023" s="103" t="n">
        <f aca="false">IF(AE$1="P",MAX(0,AE$2-$C1023),IF(AE$1="C",MAX(0,$C1023-AE$2)))</f>
        <v>17.2066666666667</v>
      </c>
      <c r="AF1023" s="103" t="n">
        <f aca="false">IF(AF$1="P",MAX(0,AF$2-$C1023),IF(AF$1="C",MAX(0,$C1023-AF$2)))</f>
        <v>27.2066666666667</v>
      </c>
      <c r="AG1023" s="103" t="n">
        <f aca="false">IF(AG$1="P",MAX(0,AG$2-$C1023),IF(AG$1="C",MAX(0,$C1023-AG$2)))</f>
        <v>2.79333333333333</v>
      </c>
      <c r="AH1023" s="103" t="n">
        <f aca="false">IF(AH$1="P",MAX(0,AH$2-$C1023),IF(AH$1="C",MAX(0,$C1023-AH$2)))</f>
        <v>0</v>
      </c>
      <c r="AI1023" s="103" t="n">
        <f aca="false">IF(AI$1="P",MAX(0,AI$2-$C1023),IF(AI$1="C",MAX(0,$C1023-AI$2)))</f>
        <v>0</v>
      </c>
      <c r="AJ1023" s="103" t="n">
        <f aca="false">IF(AJ$1="P",MAX(0,AJ$2-$C1023),IF(AJ$1="C",MAX(0,$C1023-AJ$2)))</f>
        <v>0</v>
      </c>
      <c r="AK1023" s="103" t="n">
        <f aca="false">IF(AK$1="P",MAX(0,AK$2-$C1023),IF(AK$1="C",MAX(0,$C1023-AK$2)))</f>
        <v>0</v>
      </c>
      <c r="AL1023" s="103" t="n">
        <f aca="false">IF(AL$1="P",MAX(0,AL$2-$C1023),IF(AL$1="C",MAX(0,$C1023-AL$2)))</f>
        <v>0</v>
      </c>
    </row>
    <row r="1024" customFormat="false" ht="12.75" hidden="false" customHeight="false" outlineLevel="0" collapsed="false">
      <c r="A1024" s="59" t="n">
        <v>24</v>
      </c>
      <c r="B1024" s="15"/>
      <c r="C1024" s="15" t="n">
        <f aca="false">SUMIF($A$257:$A$999,$A1024,$C$257:$C$999)/COUNTIF($A$257:$A$999,$A1024)</f>
        <v>23.9409090909091</v>
      </c>
      <c r="D1024" s="47" t="n">
        <f aca="true">STDEV(OFFSET($A$2,MATCH($A1024,$A$3:$A$999,0),3):OFFSET($A$2,MATCH($A1024+1,$A$3:$A$999,0)-1,3))*SQRT(trade_day)</f>
        <v>1.64236193045686</v>
      </c>
      <c r="E1024" s="47" t="n">
        <f aca="false">SUMIF($A$257:$A$999,$A1024,$E$257:$E$999)/COUNTIF($A$257:$A$999,$A1024)</f>
        <v>1.91988197521552</v>
      </c>
      <c r="F1024" s="0" t="n">
        <v>24</v>
      </c>
      <c r="G1024" s="110" t="n">
        <f aca="false">SUMIF($A$3:$A$999,$F1024,G$3:G$999)/COUNTIF($A$3:$A$999,$F1024)</f>
        <v>0.0195454545454545</v>
      </c>
      <c r="H1024" s="110" t="n">
        <f aca="false">SUMIF($A$3:$A$999,$F1024,H$3:H$999)/COUNTIF($A$3:$A$999,$F1024)</f>
        <v>1.98772727272727</v>
      </c>
      <c r="I1024" s="110" t="n">
        <f aca="false">SUMIF($A$3:$A$999,$F1024,I$3:I$999)/COUNTIF($A$3:$A$999,$F1024)</f>
        <v>6.10954545454545</v>
      </c>
      <c r="J1024" s="110" t="n">
        <f aca="false">SUMIF($A$3:$A$999,$F1024,J$3:J$999)/COUNTIF($A$3:$A$999,$F1024)</f>
        <v>11.0590909090909</v>
      </c>
      <c r="K1024" s="110" t="n">
        <f aca="false">SUMIF($A$3:$A$999,$F1024,K$3:K$999)/COUNTIF($A$3:$A$999,$F1024)</f>
        <v>16.0590909090909</v>
      </c>
      <c r="L1024" s="110" t="n">
        <f aca="false">SUMIF($A$3:$A$999,$F1024,L$3:L$999)/COUNTIF($A$3:$A$999,$F1024)</f>
        <v>26.0590909090909</v>
      </c>
      <c r="M1024" s="110" t="n">
        <f aca="false">SUMIF($A$3:$A$999,$F1024,M$3:M$999)/COUNTIF($A$3:$A$999,$F1024)</f>
        <v>3.96045454545455</v>
      </c>
      <c r="N1024" s="110" t="n">
        <f aca="false">SUMIF($A$3:$A$999,$F1024,N$3:N$999)/COUNTIF($A$3:$A$999,$F1024)</f>
        <v>0.928636363636364</v>
      </c>
      <c r="O1024" s="110" t="n">
        <f aca="false">SUMIF($A$3:$A$999,$F1024,O$3:O$999)/COUNTIF($A$3:$A$999,$F1024)</f>
        <v>0.0504545454545454</v>
      </c>
      <c r="P1024" s="110" t="n">
        <f aca="false">SUMIF($A$3:$A$999,$F1024,P$3:P$999)/COUNTIF($A$3:$A$999,$F1024)</f>
        <v>0</v>
      </c>
      <c r="Q1024" s="110" t="n">
        <f aca="false">SUMIF($A$3:$A$999,$F1024,Q$3:Q$999)/COUNTIF($A$3:$A$999,$F1024)</f>
        <v>0</v>
      </c>
      <c r="R1024" s="110" t="n">
        <f aca="false">SUMIF($A$3:$A$999,$F1024,R$3:R$999)/COUNTIF($A$3:$A$999,$F1024)</f>
        <v>0</v>
      </c>
      <c r="S1024" s="110" t="n">
        <f aca="false">SUMIF($A$3:$A$999,$F1024,S$3:S$999)/COUNTIF($A$3:$A$999,$F1024)</f>
        <v>0</v>
      </c>
      <c r="T1024" s="0" t="n">
        <v>24</v>
      </c>
      <c r="V1024" s="15" t="n">
        <f aca="false">SUMIF($T$3:$T$999,$T1024,$V$3:$V$999)/COUNTIF($T$3:$T$999,$T1024)</f>
        <v>10.1501215874491</v>
      </c>
      <c r="W1024" s="47" t="n">
        <f aca="true">CORREL(OFFSET($A$2,MATCH($A1024,$A$257:$A$999,0),4):OFFSET($A$2,MATCH($A1024+1,$A$257:$A$999,0)-1,4),OFFSET($T$2,MATCH($T1024,$T$257:$T$999,0),3):OFFSET($T$2,MATCH($T1024+1,$T$257:$T$999,0)-1,3))</f>
        <v>-0.594459443363906</v>
      </c>
      <c r="X1024" s="47" t="n">
        <f aca="true">CORREL(OFFSET($A$2,MATCH($A1024,$A$257:$A$999,0),2):OFFSET($A$2,MATCH($A1024+1,$A$257:$A$999,0)-1,2),OFFSET($T$2,MATCH($T1024,$T$257:$T$999,0),1):OFFSET($T$2,MATCH($T1024+1,$T$257:$T$999,0)-1,1))</f>
        <v>0.100068844482585</v>
      </c>
      <c r="Z1024" s="0" t="n">
        <f aca="false">A1024</f>
        <v>24</v>
      </c>
      <c r="AA1024" s="103" t="n">
        <f aca="false">IF(AA$1="P",MAX(0,AA$2-$C1024),IF(AA$1="C",MAX(0,$C1024-AA$2)))</f>
        <v>0</v>
      </c>
      <c r="AB1024" s="103" t="n">
        <f aca="false">IF(AB$1="P",MAX(0,AB$2-$C1024),IF(AB$1="C",MAX(0,$C1024-AB$2)))</f>
        <v>1.05909090909091</v>
      </c>
      <c r="AC1024" s="103" t="n">
        <f aca="false">IF(AC$1="P",MAX(0,AC$2-$C1024),IF(AC$1="C",MAX(0,$C1024-AC$2)))</f>
        <v>6.05909090909091</v>
      </c>
      <c r="AD1024" s="103" t="n">
        <f aca="false">IF(AD$1="P",MAX(0,AD$2-$C1024),IF(AD$1="C",MAX(0,$C1024-AD$2)))</f>
        <v>11.0590909090909</v>
      </c>
      <c r="AE1024" s="103" t="n">
        <f aca="false">IF(AE$1="P",MAX(0,AE$2-$C1024),IF(AE$1="C",MAX(0,$C1024-AE$2)))</f>
        <v>16.0590909090909</v>
      </c>
      <c r="AF1024" s="103" t="n">
        <f aca="false">IF(AF$1="P",MAX(0,AF$2-$C1024),IF(AF$1="C",MAX(0,$C1024-AF$2)))</f>
        <v>26.0590909090909</v>
      </c>
      <c r="AG1024" s="103" t="n">
        <f aca="false">IF(AG$1="P",MAX(0,AG$2-$C1024),IF(AG$1="C",MAX(0,$C1024-AG$2)))</f>
        <v>3.94090909090909</v>
      </c>
      <c r="AH1024" s="103" t="n">
        <f aca="false">IF(AH$1="P",MAX(0,AH$2-$C1024),IF(AH$1="C",MAX(0,$C1024-AH$2)))</f>
        <v>0</v>
      </c>
      <c r="AI1024" s="103" t="n">
        <f aca="false">IF(AI$1="P",MAX(0,AI$2-$C1024),IF(AI$1="C",MAX(0,$C1024-AI$2)))</f>
        <v>0</v>
      </c>
      <c r="AJ1024" s="103" t="n">
        <f aca="false">IF(AJ$1="P",MAX(0,AJ$2-$C1024),IF(AJ$1="C",MAX(0,$C1024-AJ$2)))</f>
        <v>0</v>
      </c>
      <c r="AK1024" s="103" t="n">
        <f aca="false">IF(AK$1="P",MAX(0,AK$2-$C1024),IF(AK$1="C",MAX(0,$C1024-AK$2)))</f>
        <v>0</v>
      </c>
      <c r="AL1024" s="103" t="n">
        <f aca="false">IF(AL$1="P",MAX(0,AL$2-$C1024),IF(AL$1="C",MAX(0,$C1024-AL$2)))</f>
        <v>0</v>
      </c>
    </row>
    <row r="1025" customFormat="false" ht="12.75" hidden="false" customHeight="false" outlineLevel="0" collapsed="false">
      <c r="A1025" s="59" t="n">
        <v>25</v>
      </c>
      <c r="B1025" s="15"/>
      <c r="C1025" s="15" t="n">
        <f aca="false">SUMIF($A$257:$A$999,$A1025,$C$257:$C$999)/COUNTIF($A$257:$A$999,$A1025)</f>
        <v>32.4842105263158</v>
      </c>
      <c r="D1025" s="47" t="n">
        <f aca="true">STDEV(OFFSET($A$2,MATCH($A1025,$A$3:$A$999,0),3):OFFSET($A$2,MATCH($A1025+1,$A$3:$A$999,0)-1,3))*SQRT(trade_day)</f>
        <v>2.59081750907417</v>
      </c>
      <c r="E1025" s="47" t="n">
        <f aca="false">SUMIF($A$257:$A$999,$A1025,$E$257:$E$999)/COUNTIF($A$257:$A$999,$A1025)</f>
        <v>2.16543538577052</v>
      </c>
      <c r="F1025" s="0" t="n">
        <v>25</v>
      </c>
      <c r="G1025" s="109" t="n">
        <f aca="false">SUMIF($A$3:$A$999,$F1025,G$3:G$999)/COUNTIF($A$3:$A$999,$F1025)</f>
        <v>0</v>
      </c>
      <c r="H1025" s="109" t="n">
        <f aca="false">SUMIF($A$3:$A$999,$F1025,H$3:H$999)/COUNTIF($A$3:$A$999,$F1025)</f>
        <v>1.07157894736842</v>
      </c>
      <c r="I1025" s="109" t="n">
        <f aca="false">SUMIF($A$3:$A$999,$F1025,I$3:I$999)/COUNTIF($A$3:$A$999,$F1025)</f>
        <v>3.24526315789474</v>
      </c>
      <c r="J1025" s="109" t="n">
        <f aca="false">SUMIF($A$3:$A$999,$F1025,J$3:J$999)/COUNTIF($A$3:$A$999,$F1025)</f>
        <v>5.66684210526316</v>
      </c>
      <c r="K1025" s="109" t="n">
        <f aca="false">SUMIF($A$3:$A$999,$F1025,K$3:K$999)/COUNTIF($A$3:$A$999,$F1025)</f>
        <v>8.86</v>
      </c>
      <c r="L1025" s="109" t="n">
        <f aca="false">SUMIF($A$3:$A$999,$F1025,L$3:L$999)/COUNTIF($A$3:$A$999,$F1025)</f>
        <v>17.5157894736842</v>
      </c>
      <c r="M1025" s="109" t="n">
        <f aca="false">SUMIF($A$3:$A$999,$F1025,M$3:M$999)/COUNTIF($A$3:$A$999,$F1025)</f>
        <v>12.4842105263158</v>
      </c>
      <c r="N1025" s="109" t="n">
        <f aca="false">SUMIF($A$3:$A$999,$F1025,N$3:N$999)/COUNTIF($A$3:$A$999,$F1025)</f>
        <v>8.55578947368421</v>
      </c>
      <c r="O1025" s="109" t="n">
        <f aca="false">SUMIF($A$3:$A$999,$F1025,O$3:O$999)/COUNTIF($A$3:$A$999,$F1025)</f>
        <v>5.72947368421053</v>
      </c>
      <c r="P1025" s="109" t="n">
        <f aca="false">SUMIF($A$3:$A$999,$F1025,P$3:P$999)/COUNTIF($A$3:$A$999,$F1025)</f>
        <v>3.15105263157895</v>
      </c>
      <c r="Q1025" s="109" t="n">
        <f aca="false">SUMIF($A$3:$A$999,$F1025,Q$3:Q$999)/COUNTIF($A$3:$A$999,$F1025)</f>
        <v>1.34421052631579</v>
      </c>
      <c r="R1025" s="109" t="n">
        <f aca="false">SUMIF($A$3:$A$999,$F1025,R$3:R$999)/COUNTIF($A$3:$A$999,$F1025)</f>
        <v>0</v>
      </c>
      <c r="S1025" s="109" t="n">
        <f aca="false">SUMIF($A$3:$A$999,$F1025,S$3:S$999)/COUNTIF($A$3:$A$999,$F1025)</f>
        <v>0</v>
      </c>
      <c r="T1025" s="0" t="n">
        <v>25</v>
      </c>
      <c r="V1025" s="15" t="n">
        <f aca="false">SUMIF($T$3:$T$999,$T1025,$V$3:$V$999)/COUNTIF($T$3:$T$999,$T1025)</f>
        <v>13.3571074143436</v>
      </c>
      <c r="W1025" s="47" t="n">
        <f aca="true">CORREL(OFFSET($A$2,MATCH($A1025,$A$257:$A$999,0),4):OFFSET($A$2,MATCH($A1025+1,$A$257:$A$999,0)-1,4),OFFSET($T$2,MATCH($T1025,$T$257:$T$999,0),3):OFFSET($T$2,MATCH($T1025+1,$T$257:$T$999,0)-1,3))</f>
        <v>0.78941336636971</v>
      </c>
      <c r="X1025" s="47" t="n">
        <f aca="true">CORREL(OFFSET($A$2,MATCH($A1025,$A$257:$A$999,0),2):OFFSET($A$2,MATCH($A1025+1,$A$257:$A$999,0)-1,2),OFFSET($T$2,MATCH($T1025,$T$257:$T$999,0),1):OFFSET($T$2,MATCH($T1025+1,$T$257:$T$999,0)-1,1))</f>
        <v>0.890122581767956</v>
      </c>
      <c r="Z1025" s="0" t="n">
        <f aca="false">A1025</f>
        <v>25</v>
      </c>
      <c r="AA1025" s="103" t="n">
        <f aca="false">IF(AA$1="P",MAX(0,AA$2-$C1025),IF(AA$1="C",MAX(0,$C1025-AA$2)))</f>
        <v>0</v>
      </c>
      <c r="AB1025" s="103" t="n">
        <f aca="false">IF(AB$1="P",MAX(0,AB$2-$C1025),IF(AB$1="C",MAX(0,$C1025-AB$2)))</f>
        <v>0</v>
      </c>
      <c r="AC1025" s="103" t="n">
        <f aca="false">IF(AC$1="P",MAX(0,AC$2-$C1025),IF(AC$1="C",MAX(0,$C1025-AC$2)))</f>
        <v>0</v>
      </c>
      <c r="AD1025" s="103" t="n">
        <f aca="false">IF(AD$1="P",MAX(0,AD$2-$C1025),IF(AD$1="C",MAX(0,$C1025-AD$2)))</f>
        <v>2.51578947368421</v>
      </c>
      <c r="AE1025" s="103" t="n">
        <f aca="false">IF(AE$1="P",MAX(0,AE$2-$C1025),IF(AE$1="C",MAX(0,$C1025-AE$2)))</f>
        <v>7.51578947368421</v>
      </c>
      <c r="AF1025" s="103" t="n">
        <f aca="false">IF(AF$1="P",MAX(0,AF$2-$C1025),IF(AF$1="C",MAX(0,$C1025-AF$2)))</f>
        <v>17.5157894736842</v>
      </c>
      <c r="AG1025" s="103" t="n">
        <f aca="false">IF(AG$1="P",MAX(0,AG$2-$C1025),IF(AG$1="C",MAX(0,$C1025-AG$2)))</f>
        <v>12.4842105263158</v>
      </c>
      <c r="AH1025" s="103" t="n">
        <f aca="false">IF(AH$1="P",MAX(0,AH$2-$C1025),IF(AH$1="C",MAX(0,$C1025-AH$2)))</f>
        <v>7.48421052631579</v>
      </c>
      <c r="AI1025" s="103" t="n">
        <f aca="false">IF(AI$1="P",MAX(0,AI$2-$C1025),IF(AI$1="C",MAX(0,$C1025-AI$2)))</f>
        <v>2.48421052631579</v>
      </c>
      <c r="AJ1025" s="103" t="n">
        <f aca="false">IF(AJ$1="P",MAX(0,AJ$2-$C1025),IF(AJ$1="C",MAX(0,$C1025-AJ$2)))</f>
        <v>0</v>
      </c>
      <c r="AK1025" s="103" t="n">
        <f aca="false">IF(AK$1="P",MAX(0,AK$2-$C1025),IF(AK$1="C",MAX(0,$C1025-AK$2)))</f>
        <v>0</v>
      </c>
      <c r="AL1025" s="103" t="n">
        <f aca="false">IF(AL$1="P",MAX(0,AL$2-$C1025),IF(AL$1="C",MAX(0,$C1025-AL$2)))</f>
        <v>0</v>
      </c>
    </row>
    <row r="1026" customFormat="false" ht="12.75" hidden="false" customHeight="false" outlineLevel="0" collapsed="false">
      <c r="A1026" s="59" t="n">
        <v>26</v>
      </c>
      <c r="B1026" s="15"/>
      <c r="C1026" s="15" t="n">
        <f aca="false">SUMIF($A$257:$A$999,$A1026,$C$257:$C$999)/COUNTIF($A$257:$A$999,$A1026)</f>
        <v>27.1</v>
      </c>
      <c r="D1026" s="47" t="n">
        <f aca="true">STDEV(OFFSET($A$2,MATCH($A1026,$A$3:$A$999,0),3):OFFSET($A$2,MATCH($A1026+1,$A$3:$A$999,0)-1,3))*SQRT(trade_day)</f>
        <v>1.90064202075768</v>
      </c>
      <c r="E1026" s="47" t="n">
        <f aca="false">SUMIF($A$257:$A$999,$A1026,$E$257:$E$999)/COUNTIF($A$257:$A$999,$A1026)</f>
        <v>2.3139191637973</v>
      </c>
      <c r="F1026" s="0" t="n">
        <v>26</v>
      </c>
      <c r="G1026" s="109" t="n">
        <f aca="false">SUMIF($A$3:$A$999,$F1026,G$3:G$999)/COUNTIF($A$3:$A$999,$F1026)</f>
        <v>0</v>
      </c>
      <c r="H1026" s="109" t="n">
        <f aca="false">SUMIF($A$3:$A$999,$F1026,H$3:H$999)/COUNTIF($A$3:$A$999,$F1026)</f>
        <v>0.9755</v>
      </c>
      <c r="I1026" s="109" t="n">
        <f aca="false">SUMIF($A$3:$A$999,$F1026,I$3:I$999)/COUNTIF($A$3:$A$999,$F1026)</f>
        <v>4.027</v>
      </c>
      <c r="J1026" s="109" t="n">
        <f aca="false">SUMIF($A$3:$A$999,$F1026,J$3:J$999)/COUNTIF($A$3:$A$999,$F1026)</f>
        <v>8.038</v>
      </c>
      <c r="K1026" s="109" t="n">
        <f aca="false">SUMIF($A$3:$A$999,$F1026,K$3:K$999)/COUNTIF($A$3:$A$999,$F1026)</f>
        <v>12.9</v>
      </c>
      <c r="L1026" s="109" t="n">
        <f aca="false">SUMIF($A$3:$A$999,$F1026,L$3:L$999)/COUNTIF($A$3:$A$999,$F1026)</f>
        <v>22.9</v>
      </c>
      <c r="M1026" s="109" t="n">
        <f aca="false">SUMIF($A$3:$A$999,$F1026,M$3:M$999)/COUNTIF($A$3:$A$999,$F1026)</f>
        <v>7.1</v>
      </c>
      <c r="N1026" s="109" t="n">
        <f aca="false">SUMIF($A$3:$A$999,$F1026,N$3:N$999)/COUNTIF($A$3:$A$999,$F1026)</f>
        <v>3.0755</v>
      </c>
      <c r="O1026" s="109" t="n">
        <f aca="false">SUMIF($A$3:$A$999,$F1026,O$3:O$999)/COUNTIF($A$3:$A$999,$F1026)</f>
        <v>1.127</v>
      </c>
      <c r="P1026" s="109" t="n">
        <f aca="false">SUMIF($A$3:$A$999,$F1026,P$3:P$999)/COUNTIF($A$3:$A$999,$F1026)</f>
        <v>0.138</v>
      </c>
      <c r="Q1026" s="109" t="n">
        <f aca="false">SUMIF($A$3:$A$999,$F1026,Q$3:Q$999)/COUNTIF($A$3:$A$999,$F1026)</f>
        <v>0</v>
      </c>
      <c r="R1026" s="109" t="n">
        <f aca="false">SUMIF($A$3:$A$999,$F1026,R$3:R$999)/COUNTIF($A$3:$A$999,$F1026)</f>
        <v>0</v>
      </c>
      <c r="S1026" s="109" t="n">
        <f aca="false">SUMIF($A$3:$A$999,$F1026,S$3:S$999)/COUNTIF($A$3:$A$999,$F1026)</f>
        <v>0</v>
      </c>
      <c r="T1026" s="0" t="n">
        <v>26</v>
      </c>
      <c r="V1026" s="15" t="n">
        <f aca="false">SUMIF($T$3:$T$999,$T1026,$V$3:$V$999)/COUNTIF($T$3:$T$999,$T1026)</f>
        <v>10.1274432605172</v>
      </c>
      <c r="W1026" s="47" t="n">
        <f aca="true">CORREL(OFFSET($A$2,MATCH($A1026,$A$257:$A$999,0),4):OFFSET($A$2,MATCH($A1026+1,$A$257:$A$999,0)-1,4),OFFSET($T$2,MATCH($T1026,$T$257:$T$999,0),3):OFFSET($T$2,MATCH($T1026+1,$T$257:$T$999,0)-1,3))</f>
        <v>-0.4613655035443</v>
      </c>
      <c r="X1026" s="47" t="n">
        <f aca="true">CORREL(OFFSET($A$2,MATCH($A1026,$A$257:$A$999,0),2):OFFSET($A$2,MATCH($A1026+1,$A$257:$A$999,0)-1,2),OFFSET($T$2,MATCH($T1026,$T$257:$T$999,0),1):OFFSET($T$2,MATCH($T1026+1,$T$257:$T$999,0)-1,1))</f>
        <v>-0.239941641920705</v>
      </c>
      <c r="Z1026" s="0" t="n">
        <f aca="false">A1026</f>
        <v>26</v>
      </c>
      <c r="AA1026" s="103" t="n">
        <f aca="false">IF(AA$1="P",MAX(0,AA$2-$C1026),IF(AA$1="C",MAX(0,$C1026-AA$2)))</f>
        <v>0</v>
      </c>
      <c r="AB1026" s="103" t="n">
        <f aca="false">IF(AB$1="P",MAX(0,AB$2-$C1026),IF(AB$1="C",MAX(0,$C1026-AB$2)))</f>
        <v>0</v>
      </c>
      <c r="AC1026" s="103" t="n">
        <f aca="false">IF(AC$1="P",MAX(0,AC$2-$C1026),IF(AC$1="C",MAX(0,$C1026-AC$2)))</f>
        <v>2.9</v>
      </c>
      <c r="AD1026" s="103" t="n">
        <f aca="false">IF(AD$1="P",MAX(0,AD$2-$C1026),IF(AD$1="C",MAX(0,$C1026-AD$2)))</f>
        <v>7.9</v>
      </c>
      <c r="AE1026" s="103" t="n">
        <f aca="false">IF(AE$1="P",MAX(0,AE$2-$C1026),IF(AE$1="C",MAX(0,$C1026-AE$2)))</f>
        <v>12.9</v>
      </c>
      <c r="AF1026" s="103" t="n">
        <f aca="false">IF(AF$1="P",MAX(0,AF$2-$C1026),IF(AF$1="C",MAX(0,$C1026-AF$2)))</f>
        <v>22.9</v>
      </c>
      <c r="AG1026" s="103" t="n">
        <f aca="false">IF(AG$1="P",MAX(0,AG$2-$C1026),IF(AG$1="C",MAX(0,$C1026-AG$2)))</f>
        <v>7.1</v>
      </c>
      <c r="AH1026" s="103" t="n">
        <f aca="false">IF(AH$1="P",MAX(0,AH$2-$C1026),IF(AH$1="C",MAX(0,$C1026-AH$2)))</f>
        <v>2.1</v>
      </c>
      <c r="AI1026" s="103" t="n">
        <f aca="false">IF(AI$1="P",MAX(0,AI$2-$C1026),IF(AI$1="C",MAX(0,$C1026-AI$2)))</f>
        <v>0</v>
      </c>
      <c r="AJ1026" s="103" t="n">
        <f aca="false">IF(AJ$1="P",MAX(0,AJ$2-$C1026),IF(AJ$1="C",MAX(0,$C1026-AJ$2)))</f>
        <v>0</v>
      </c>
      <c r="AK1026" s="103" t="n">
        <f aca="false">IF(AK$1="P",MAX(0,AK$2-$C1026),IF(AK$1="C",MAX(0,$C1026-AK$2)))</f>
        <v>0</v>
      </c>
      <c r="AL1026" s="103" t="n">
        <f aca="false">IF(AL$1="P",MAX(0,AL$2-$C1026),IF(AL$1="C",MAX(0,$C1026-AL$2)))</f>
        <v>0</v>
      </c>
    </row>
    <row r="1027" customFormat="false" ht="12.75" hidden="false" customHeight="false" outlineLevel="0" collapsed="false">
      <c r="A1027" s="59" t="n">
        <v>27</v>
      </c>
      <c r="B1027" s="15"/>
      <c r="C1027" s="15" t="n">
        <f aca="false">SUMIF($A$257:$A$999,$A1027,$C$257:$C$999)/COUNTIF($A$257:$A$999,$A1027)</f>
        <v>26.8260869565217</v>
      </c>
      <c r="D1027" s="47" t="n">
        <f aca="true">STDEV(OFFSET($A$2,MATCH($A1027,$A$3:$A$999,0),3):OFFSET($A$2,MATCH($A1027+1,$A$3:$A$999,0)-1,3))*SQRT(trade_day)</f>
        <v>1.33597521491968</v>
      </c>
      <c r="E1027" s="47" t="n">
        <f aca="false">SUMIF($A$257:$A$999,$A1027,$E$257:$E$999)/COUNTIF($A$257:$A$999,$A1027)</f>
        <v>1.30149368678833</v>
      </c>
      <c r="F1027" s="0" t="n">
        <v>27</v>
      </c>
      <c r="G1027" s="110" t="n">
        <f aca="false">SUMIF($A$3:$A$999,$F1027,G$3:G$999)/COUNTIF($A$3:$A$999,$F1027)</f>
        <v>0</v>
      </c>
      <c r="H1027" s="110" t="n">
        <f aca="false">SUMIF($A$3:$A$999,$F1027,H$3:H$999)/COUNTIF($A$3:$A$999,$F1027)</f>
        <v>0.688695652173913</v>
      </c>
      <c r="I1027" s="110" t="n">
        <f aca="false">SUMIF($A$3:$A$999,$F1027,I$3:I$999)/COUNTIF($A$3:$A$999,$F1027)</f>
        <v>3.39739130434783</v>
      </c>
      <c r="J1027" s="110" t="n">
        <f aca="false">SUMIF($A$3:$A$999,$F1027,J$3:J$999)/COUNTIF($A$3:$A$999,$F1027)</f>
        <v>8.17391304347826</v>
      </c>
      <c r="K1027" s="110" t="n">
        <f aca="false">SUMIF($A$3:$A$999,$F1027,K$3:K$999)/COUNTIF($A$3:$A$999,$F1027)</f>
        <v>13.1739130434783</v>
      </c>
      <c r="L1027" s="110" t="n">
        <f aca="false">SUMIF($A$3:$A$999,$F1027,L$3:L$999)/COUNTIF($A$3:$A$999,$F1027)</f>
        <v>23.1739130434783</v>
      </c>
      <c r="M1027" s="110" t="n">
        <f aca="false">SUMIF($A$3:$A$999,$F1027,M$3:M$999)/COUNTIF($A$3:$A$999,$F1027)</f>
        <v>6.82608695652174</v>
      </c>
      <c r="N1027" s="110" t="n">
        <f aca="false">SUMIF($A$3:$A$999,$F1027,N$3:N$999)/COUNTIF($A$3:$A$999,$F1027)</f>
        <v>2.51478260869565</v>
      </c>
      <c r="O1027" s="110" t="n">
        <f aca="false">SUMIF($A$3:$A$999,$F1027,O$3:O$999)/COUNTIF($A$3:$A$999,$F1027)</f>
        <v>0.223478260869565</v>
      </c>
      <c r="P1027" s="110" t="n">
        <f aca="false">SUMIF($A$3:$A$999,$F1027,P$3:P$999)/COUNTIF($A$3:$A$999,$F1027)</f>
        <v>0</v>
      </c>
      <c r="Q1027" s="110" t="n">
        <f aca="false">SUMIF($A$3:$A$999,$F1027,Q$3:Q$999)/COUNTIF($A$3:$A$999,$F1027)</f>
        <v>0</v>
      </c>
      <c r="R1027" s="110" t="n">
        <f aca="false">SUMIF($A$3:$A$999,$F1027,R$3:R$999)/COUNTIF($A$3:$A$999,$F1027)</f>
        <v>0</v>
      </c>
      <c r="S1027" s="110" t="n">
        <f aca="false">SUMIF($A$3:$A$999,$F1027,S$3:S$999)/COUNTIF($A$3:$A$999,$F1027)</f>
        <v>0</v>
      </c>
      <c r="T1027" s="0" t="n">
        <v>27</v>
      </c>
      <c r="V1027" s="15" t="n">
        <f aca="false">SUMIF($T$3:$T$999,$T1027,$V$3:$V$999)/COUNTIF($T$3:$T$999,$T1027)</f>
        <v>9.63325538286088</v>
      </c>
      <c r="W1027" s="47" t="n">
        <f aca="true">CORREL(OFFSET($A$2,MATCH($A1027,$A$257:$A$999,0),4):OFFSET($A$2,MATCH($A1027+1,$A$257:$A$999,0)-1,4),OFFSET($T$2,MATCH($T1027,$T$257:$T$999,0),3):OFFSET($T$2,MATCH($T1027+1,$T$257:$T$999,0)-1,3))</f>
        <v>-0.298385382946914</v>
      </c>
      <c r="X1027" s="47" t="n">
        <f aca="true">CORREL(OFFSET($A$2,MATCH($A1027,$A$257:$A$999,0),2):OFFSET($A$2,MATCH($A1027+1,$A$257:$A$999,0)-1,2),OFFSET($T$2,MATCH($T1027,$T$257:$T$999,0),1):OFFSET($T$2,MATCH($T1027+1,$T$257:$T$999,0)-1,1))</f>
        <v>0.590235266763348</v>
      </c>
      <c r="Z1027" s="0" t="n">
        <f aca="false">A1027</f>
        <v>27</v>
      </c>
      <c r="AA1027" s="103" t="n">
        <f aca="false">IF(AA$1="P",MAX(0,AA$2-$C1027),IF(AA$1="C",MAX(0,$C1027-AA$2)))</f>
        <v>0</v>
      </c>
      <c r="AB1027" s="103" t="n">
        <f aca="false">IF(AB$1="P",MAX(0,AB$2-$C1027),IF(AB$1="C",MAX(0,$C1027-AB$2)))</f>
        <v>0</v>
      </c>
      <c r="AC1027" s="103" t="n">
        <f aca="false">IF(AC$1="P",MAX(0,AC$2-$C1027),IF(AC$1="C",MAX(0,$C1027-AC$2)))</f>
        <v>3.17391304347826</v>
      </c>
      <c r="AD1027" s="103" t="n">
        <f aca="false">IF(AD$1="P",MAX(0,AD$2-$C1027),IF(AD$1="C",MAX(0,$C1027-AD$2)))</f>
        <v>8.17391304347826</v>
      </c>
      <c r="AE1027" s="103" t="n">
        <f aca="false">IF(AE$1="P",MAX(0,AE$2-$C1027),IF(AE$1="C",MAX(0,$C1027-AE$2)))</f>
        <v>13.1739130434783</v>
      </c>
      <c r="AF1027" s="103" t="n">
        <f aca="false">IF(AF$1="P",MAX(0,AF$2-$C1027),IF(AF$1="C",MAX(0,$C1027-AF$2)))</f>
        <v>23.1739130434783</v>
      </c>
      <c r="AG1027" s="103" t="n">
        <f aca="false">IF(AG$1="P",MAX(0,AG$2-$C1027),IF(AG$1="C",MAX(0,$C1027-AG$2)))</f>
        <v>6.82608695652174</v>
      </c>
      <c r="AH1027" s="103" t="n">
        <f aca="false">IF(AH$1="P",MAX(0,AH$2-$C1027),IF(AH$1="C",MAX(0,$C1027-AH$2)))</f>
        <v>1.82608695652174</v>
      </c>
      <c r="AI1027" s="103" t="n">
        <f aca="false">IF(AI$1="P",MAX(0,AI$2-$C1027),IF(AI$1="C",MAX(0,$C1027-AI$2)))</f>
        <v>0</v>
      </c>
      <c r="AJ1027" s="103" t="n">
        <f aca="false">IF(AJ$1="P",MAX(0,AJ$2-$C1027),IF(AJ$1="C",MAX(0,$C1027-AJ$2)))</f>
        <v>0</v>
      </c>
      <c r="AK1027" s="103" t="n">
        <f aca="false">IF(AK$1="P",MAX(0,AK$2-$C1027),IF(AK$1="C",MAX(0,$C1027-AK$2)))</f>
        <v>0</v>
      </c>
      <c r="AL1027" s="103" t="n">
        <f aca="false">IF(AL$1="P",MAX(0,AL$2-$C1027),IF(AL$1="C",MAX(0,$C1027-AL$2)))</f>
        <v>0</v>
      </c>
    </row>
    <row r="1028" customFormat="false" ht="12.75" hidden="false" customHeight="false" outlineLevel="0" collapsed="false">
      <c r="A1028" s="59" t="n">
        <v>28</v>
      </c>
      <c r="B1028" s="15"/>
      <c r="C1028" s="15" t="n">
        <f aca="false">SUMIF($A$257:$A$999,$A1028,$C$257:$C$999)/COUNTIF($A$257:$A$999,$A1028)</f>
        <v>31.5355</v>
      </c>
      <c r="D1028" s="47" t="n">
        <f aca="true">STDEV(OFFSET($A$2,MATCH($A1028,$A$3:$A$999,0),3):OFFSET($A$2,MATCH($A1028+1,$A$3:$A$999,0)-1,3))*SQRT(trade_day)</f>
        <v>1.71892212868231</v>
      </c>
      <c r="E1028" s="47" t="n">
        <f aca="false">SUMIF($A$257:$A$999,$A1028,$E$257:$E$999)/COUNTIF($A$257:$A$999,$A1028)</f>
        <v>1.49897955040074</v>
      </c>
      <c r="F1028" s="0" t="n">
        <v>28</v>
      </c>
      <c r="G1028" s="110" t="n">
        <f aca="false">SUMIF($A$3:$A$999,$F1028,G$3:G$999)/COUNTIF($A$3:$A$999,$F1028)</f>
        <v>0</v>
      </c>
      <c r="H1028" s="110" t="n">
        <f aca="false">SUMIF($A$3:$A$999,$F1028,H$3:H$999)/COUNTIF($A$3:$A$999,$F1028)</f>
        <v>0</v>
      </c>
      <c r="I1028" s="110" t="n">
        <f aca="false">SUMIF($A$3:$A$999,$F1028,I$3:I$999)/COUNTIF($A$3:$A$999,$F1028)</f>
        <v>0.6255</v>
      </c>
      <c r="J1028" s="110" t="n">
        <f aca="false">SUMIF($A$3:$A$999,$F1028,J$3:J$999)/COUNTIF($A$3:$A$999,$F1028)</f>
        <v>3.5535</v>
      </c>
      <c r="K1028" s="110" t="n">
        <f aca="false">SUMIF($A$3:$A$999,$F1028,K$3:K$999)/COUNTIF($A$3:$A$999,$F1028)</f>
        <v>8.4645</v>
      </c>
      <c r="L1028" s="110" t="n">
        <f aca="false">SUMIF($A$3:$A$999,$F1028,L$3:L$999)/COUNTIF($A$3:$A$999,$F1028)</f>
        <v>18.4645</v>
      </c>
      <c r="M1028" s="110" t="n">
        <f aca="false">SUMIF($A$3:$A$999,$F1028,M$3:M$999)/COUNTIF($A$3:$A$999,$F1028)</f>
        <v>11.5355</v>
      </c>
      <c r="N1028" s="110" t="n">
        <f aca="false">SUMIF($A$3:$A$999,$F1028,N$3:N$999)/COUNTIF($A$3:$A$999,$F1028)</f>
        <v>6.5355</v>
      </c>
      <c r="O1028" s="110" t="n">
        <f aca="false">SUMIF($A$3:$A$999,$F1028,O$3:O$999)/COUNTIF($A$3:$A$999,$F1028)</f>
        <v>2.161</v>
      </c>
      <c r="P1028" s="110" t="n">
        <f aca="false">SUMIF($A$3:$A$999,$F1028,P$3:P$999)/COUNTIF($A$3:$A$999,$F1028)</f>
        <v>0.0890000000000001</v>
      </c>
      <c r="Q1028" s="110" t="n">
        <f aca="false">SUMIF($A$3:$A$999,$F1028,Q$3:Q$999)/COUNTIF($A$3:$A$999,$F1028)</f>
        <v>0</v>
      </c>
      <c r="R1028" s="110" t="n">
        <f aca="false">SUMIF($A$3:$A$999,$F1028,R$3:R$999)/COUNTIF($A$3:$A$999,$F1028)</f>
        <v>0</v>
      </c>
      <c r="S1028" s="110" t="n">
        <f aca="false">SUMIF($A$3:$A$999,$F1028,S$3:S$999)/COUNTIF($A$3:$A$999,$F1028)</f>
        <v>0</v>
      </c>
      <c r="T1028" s="0" t="n">
        <v>28</v>
      </c>
      <c r="V1028" s="15" t="n">
        <f aca="false">SUMIF($T$3:$T$999,$T1028,$V$3:$V$999)/COUNTIF($T$3:$T$999,$T1028)</f>
        <v>10.4406480243684</v>
      </c>
      <c r="W1028" s="47" t="n">
        <f aca="true">CORREL(OFFSET($A$2,MATCH($A1028,$A$257:$A$999,0),4):OFFSET($A$2,MATCH($A1028+1,$A$257:$A$999,0)-1,4),OFFSET($T$2,MATCH($T1028,$T$257:$T$999,0),3):OFFSET($T$2,MATCH($T1028+1,$T$257:$T$999,0)-1,3))</f>
        <v>0.628668266229635</v>
      </c>
      <c r="X1028" s="47" t="n">
        <f aca="true">CORREL(OFFSET($A$2,MATCH($A1028,$A$257:$A$999,0),2):OFFSET($A$2,MATCH($A1028+1,$A$257:$A$999,0)-1,2),OFFSET($T$2,MATCH($T1028,$T$257:$T$999,0),1):OFFSET($T$2,MATCH($T1028+1,$T$257:$T$999,0)-1,1))</f>
        <v>0.747619051737412</v>
      </c>
      <c r="Z1028" s="0" t="n">
        <f aca="false">A1028</f>
        <v>28</v>
      </c>
      <c r="AA1028" s="103" t="n">
        <f aca="false">IF(AA$1="P",MAX(0,AA$2-$C1028),IF(AA$1="C",MAX(0,$C1028-AA$2)))</f>
        <v>0</v>
      </c>
      <c r="AB1028" s="103" t="n">
        <f aca="false">IF(AB$1="P",MAX(0,AB$2-$C1028),IF(AB$1="C",MAX(0,$C1028-AB$2)))</f>
        <v>0</v>
      </c>
      <c r="AC1028" s="103" t="n">
        <f aca="false">IF(AC$1="P",MAX(0,AC$2-$C1028),IF(AC$1="C",MAX(0,$C1028-AC$2)))</f>
        <v>0</v>
      </c>
      <c r="AD1028" s="103" t="n">
        <f aca="false">IF(AD$1="P",MAX(0,AD$2-$C1028),IF(AD$1="C",MAX(0,$C1028-AD$2)))</f>
        <v>3.4645</v>
      </c>
      <c r="AE1028" s="103" t="n">
        <f aca="false">IF(AE$1="P",MAX(0,AE$2-$C1028),IF(AE$1="C",MAX(0,$C1028-AE$2)))</f>
        <v>8.4645</v>
      </c>
      <c r="AF1028" s="103" t="n">
        <f aca="false">IF(AF$1="P",MAX(0,AF$2-$C1028),IF(AF$1="C",MAX(0,$C1028-AF$2)))</f>
        <v>18.4645</v>
      </c>
      <c r="AG1028" s="103" t="n">
        <f aca="false">IF(AG$1="P",MAX(0,AG$2-$C1028),IF(AG$1="C",MAX(0,$C1028-AG$2)))</f>
        <v>11.5355</v>
      </c>
      <c r="AH1028" s="103" t="n">
        <f aca="false">IF(AH$1="P",MAX(0,AH$2-$C1028),IF(AH$1="C",MAX(0,$C1028-AH$2)))</f>
        <v>6.5355</v>
      </c>
      <c r="AI1028" s="103" t="n">
        <f aca="false">IF(AI$1="P",MAX(0,AI$2-$C1028),IF(AI$1="C",MAX(0,$C1028-AI$2)))</f>
        <v>1.5355</v>
      </c>
      <c r="AJ1028" s="103" t="n">
        <f aca="false">IF(AJ$1="P",MAX(0,AJ$2-$C1028),IF(AJ$1="C",MAX(0,$C1028-AJ$2)))</f>
        <v>0</v>
      </c>
      <c r="AK1028" s="103" t="n">
        <f aca="false">IF(AK$1="P",MAX(0,AK$2-$C1028),IF(AK$1="C",MAX(0,$C1028-AK$2)))</f>
        <v>0</v>
      </c>
      <c r="AL1028" s="103" t="n">
        <f aca="false">IF(AL$1="P",MAX(0,AL$2-$C1028),IF(AL$1="C",MAX(0,$C1028-AL$2)))</f>
        <v>0</v>
      </c>
    </row>
    <row r="1029" customFormat="false" ht="12.75" hidden="false" customHeight="false" outlineLevel="0" collapsed="false">
      <c r="A1029" s="59" t="n">
        <v>29</v>
      </c>
      <c r="B1029" s="15"/>
      <c r="C1029" s="15" t="n">
        <f aca="false">SUMIF($A$257:$A$999,$A1029,$C$257:$C$999)/COUNTIF($A$257:$A$999,$A1029)</f>
        <v>49.9368181818182</v>
      </c>
      <c r="D1029" s="47" t="n">
        <f aca="true">STDEV(OFFSET($A$2,MATCH($A1029,$A$3:$A$999,0),3):OFFSET($A$2,MATCH($A1029+1,$A$3:$A$999,0)-1,3))*SQRT(trade_day)</f>
        <v>6.13094677395366</v>
      </c>
      <c r="E1029" s="47" t="n">
        <f aca="false">SUMIF($A$257:$A$999,$A1029,$E$257:$E$999)/COUNTIF($A$257:$A$999,$A1029)</f>
        <v>5.52699924707676</v>
      </c>
      <c r="F1029" s="0" t="n">
        <v>29</v>
      </c>
      <c r="G1029" s="110" t="n">
        <f aca="false">SUMIF($A$3:$A$999,$F1029,G$3:G$999)/COUNTIF($A$3:$A$999,$F1029)</f>
        <v>0</v>
      </c>
      <c r="H1029" s="110" t="n">
        <f aca="false">SUMIF($A$3:$A$999,$F1029,H$3:H$999)/COUNTIF($A$3:$A$999,$F1029)</f>
        <v>0</v>
      </c>
      <c r="I1029" s="110" t="n">
        <f aca="false">SUMIF($A$3:$A$999,$F1029,I$3:I$999)/COUNTIF($A$3:$A$999,$F1029)</f>
        <v>0.392727272727273</v>
      </c>
      <c r="J1029" s="110" t="n">
        <f aca="false">SUMIF($A$3:$A$999,$F1029,J$3:J$999)/COUNTIF($A$3:$A$999,$F1029)</f>
        <v>1.725</v>
      </c>
      <c r="K1029" s="110" t="n">
        <f aca="false">SUMIF($A$3:$A$999,$F1029,K$3:K$999)/COUNTIF($A$3:$A$999,$F1029)</f>
        <v>4.19318181818182</v>
      </c>
      <c r="L1029" s="110" t="n">
        <f aca="false">SUMIF($A$3:$A$999,$F1029,L$3:L$999)/COUNTIF($A$3:$A$999,$F1029)</f>
        <v>10.8536363636364</v>
      </c>
      <c r="M1029" s="110" t="n">
        <f aca="false">SUMIF($A$3:$A$999,$F1029,M$3:M$999)/COUNTIF($A$3:$A$999,$F1029)</f>
        <v>29.9368181818182</v>
      </c>
      <c r="N1029" s="110" t="n">
        <f aca="false">SUMIF($A$3:$A$999,$F1029,N$3:N$999)/COUNTIF($A$3:$A$999,$F1029)</f>
        <v>24.9368181818182</v>
      </c>
      <c r="O1029" s="110" t="n">
        <f aca="false">SUMIF($A$3:$A$999,$F1029,O$3:O$999)/COUNTIF($A$3:$A$999,$F1029)</f>
        <v>20.3295454545455</v>
      </c>
      <c r="P1029" s="110" t="n">
        <f aca="false">SUMIF($A$3:$A$999,$F1029,P$3:P$999)/COUNTIF($A$3:$A$999,$F1029)</f>
        <v>16.6618181818182</v>
      </c>
      <c r="Q1029" s="110" t="n">
        <f aca="false">SUMIF($A$3:$A$999,$F1029,Q$3:Q$999)/COUNTIF($A$3:$A$999,$F1029)</f>
        <v>14.13</v>
      </c>
      <c r="R1029" s="110" t="n">
        <f aca="false">SUMIF($A$3:$A$999,$F1029,R$3:R$999)/COUNTIF($A$3:$A$999,$F1029)</f>
        <v>10.7904545454545</v>
      </c>
      <c r="S1029" s="110" t="n">
        <f aca="false">SUMIF($A$3:$A$999,$F1029,S$3:S$999)/COUNTIF($A$3:$A$999,$F1029)</f>
        <v>4.29590818181818</v>
      </c>
      <c r="T1029" s="0" t="n">
        <v>29</v>
      </c>
      <c r="V1029" s="15" t="n">
        <f aca="false">SUMIF($T$3:$T$999,$T1029,$V$3:$V$999)/COUNTIF($T$3:$T$999,$T1029)</f>
        <v>14.6778264829369</v>
      </c>
      <c r="W1029" s="47" t="n">
        <f aca="true">CORREL(OFFSET($A$2,MATCH($A1029,$A$257:$A$999,0),4):OFFSET($A$2,MATCH($A1029+1,$A$257:$A$999,0)-1,4),OFFSET($T$2,MATCH($T1029,$T$257:$T$999,0),3):OFFSET($T$2,MATCH($T1029+1,$T$257:$T$999,0)-1,3))</f>
        <v>0.561885553012173</v>
      </c>
      <c r="X1029" s="47" t="n">
        <f aca="true">CORREL(OFFSET($A$2,MATCH($A1029,$A$257:$A$999,0),2):OFFSET($A$2,MATCH($A1029+1,$A$257:$A$999,0)-1,2),OFFSET($T$2,MATCH($T1029,$T$257:$T$999,0),1):OFFSET($T$2,MATCH($T1029+1,$T$257:$T$999,0)-1,1))</f>
        <v>0.172919685649433</v>
      </c>
      <c r="Z1029" s="0" t="n">
        <f aca="false">A1029</f>
        <v>29</v>
      </c>
      <c r="AA1029" s="103" t="n">
        <f aca="false">IF(AA$1="P",MAX(0,AA$2-$C1029),IF(AA$1="C",MAX(0,$C1029-AA$2)))</f>
        <v>0</v>
      </c>
      <c r="AB1029" s="103" t="n">
        <f aca="false">IF(AB$1="P",MAX(0,AB$2-$C1029),IF(AB$1="C",MAX(0,$C1029-AB$2)))</f>
        <v>0</v>
      </c>
      <c r="AC1029" s="103" t="n">
        <f aca="false">IF(AC$1="P",MAX(0,AC$2-$C1029),IF(AC$1="C",MAX(0,$C1029-AC$2)))</f>
        <v>0</v>
      </c>
      <c r="AD1029" s="103" t="n">
        <f aca="false">IF(AD$1="P",MAX(0,AD$2-$C1029),IF(AD$1="C",MAX(0,$C1029-AD$2)))</f>
        <v>0</v>
      </c>
      <c r="AE1029" s="103" t="n">
        <f aca="false">IF(AE$1="P",MAX(0,AE$2-$C1029),IF(AE$1="C",MAX(0,$C1029-AE$2)))</f>
        <v>0</v>
      </c>
      <c r="AF1029" s="103" t="n">
        <f aca="false">IF(AF$1="P",MAX(0,AF$2-$C1029),IF(AF$1="C",MAX(0,$C1029-AF$2)))</f>
        <v>0.0631818181818105</v>
      </c>
      <c r="AG1029" s="103" t="n">
        <f aca="false">IF(AG$1="P",MAX(0,AG$2-$C1029),IF(AG$1="C",MAX(0,$C1029-AG$2)))</f>
        <v>29.9368181818182</v>
      </c>
      <c r="AH1029" s="103" t="n">
        <f aca="false">IF(AH$1="P",MAX(0,AH$2-$C1029),IF(AH$1="C",MAX(0,$C1029-AH$2)))</f>
        <v>24.9368181818182</v>
      </c>
      <c r="AI1029" s="103" t="n">
        <f aca="false">IF(AI$1="P",MAX(0,AI$2-$C1029),IF(AI$1="C",MAX(0,$C1029-AI$2)))</f>
        <v>19.9368181818182</v>
      </c>
      <c r="AJ1029" s="103" t="n">
        <f aca="false">IF(AJ$1="P",MAX(0,AJ$2-$C1029),IF(AJ$1="C",MAX(0,$C1029-AJ$2)))</f>
        <v>14.9368181818182</v>
      </c>
      <c r="AK1029" s="103" t="n">
        <f aca="false">IF(AK$1="P",MAX(0,AK$2-$C1029),IF(AK$1="C",MAX(0,$C1029-AK$2)))</f>
        <v>9.93681818181819</v>
      </c>
      <c r="AL1029" s="103" t="n">
        <f aca="false">IF(AL$1="P",MAX(0,AL$2-$C1029),IF(AL$1="C",MAX(0,$C1029-AL$2)))</f>
        <v>0</v>
      </c>
    </row>
    <row r="1030" customFormat="false" ht="12.75" hidden="false" customHeight="false" outlineLevel="0" collapsed="false">
      <c r="A1030" s="59" t="n">
        <v>30</v>
      </c>
      <c r="B1030" s="15"/>
      <c r="C1030" s="15" t="n">
        <f aca="false">SUMIF($A$257:$A$999,$A1030,$C$257:$C$999)/COUNTIF($A$257:$A$999,$A1030)</f>
        <v>44.6995454545455</v>
      </c>
      <c r="D1030" s="47" t="n">
        <f aca="true">STDEV(OFFSET($A$2,MATCH($A1030,$A$3:$A$999,0),3):OFFSET($A$2,MATCH($A1030+1,$A$3:$A$999,0)-1,3))*SQRT(trade_day)</f>
        <v>6.90926556023688</v>
      </c>
      <c r="E1030" s="47" t="n">
        <f aca="false">SUMIF($A$257:$A$999,$A1030,$E$257:$E$999)/COUNTIF($A$257:$A$999,$A1030)</f>
        <v>6.69328212009168</v>
      </c>
      <c r="F1030" s="0" t="n">
        <v>30</v>
      </c>
      <c r="G1030" s="110" t="n">
        <f aca="false">SUMIF($A$3:$A$999,$F1030,G$3:G$999)/COUNTIF($A$3:$A$999,$F1030)</f>
        <v>0</v>
      </c>
      <c r="H1030" s="110" t="n">
        <f aca="false">SUMIF($A$3:$A$999,$F1030,H$3:H$999)/COUNTIF($A$3:$A$999,$F1030)</f>
        <v>0.156818181818182</v>
      </c>
      <c r="I1030" s="110" t="n">
        <f aca="false">SUMIF($A$3:$A$999,$F1030,I$3:I$999)/COUNTIF($A$3:$A$999,$F1030)</f>
        <v>0.853181818181818</v>
      </c>
      <c r="J1030" s="110" t="n">
        <f aca="false">SUMIF($A$3:$A$999,$F1030,J$3:J$999)/COUNTIF($A$3:$A$999,$F1030)</f>
        <v>2.40727272727273</v>
      </c>
      <c r="K1030" s="110" t="n">
        <f aca="false">SUMIF($A$3:$A$999,$F1030,K$3:K$999)/COUNTIF($A$3:$A$999,$F1030)</f>
        <v>4.48818181818182</v>
      </c>
      <c r="L1030" s="110" t="n">
        <f aca="false">SUMIF($A$3:$A$999,$F1030,L$3:L$999)/COUNTIF($A$3:$A$999,$F1030)</f>
        <v>10.6781818181818</v>
      </c>
      <c r="M1030" s="110" t="n">
        <f aca="false">SUMIF($A$3:$A$999,$F1030,M$3:M$999)/COUNTIF($A$3:$A$999,$F1030)</f>
        <v>24.6995454545455</v>
      </c>
      <c r="N1030" s="110" t="n">
        <f aca="false">SUMIF($A$3:$A$999,$F1030,N$3:N$999)/COUNTIF($A$3:$A$999,$F1030)</f>
        <v>19.8563636363636</v>
      </c>
      <c r="O1030" s="110" t="n">
        <f aca="false">SUMIF($A$3:$A$999,$F1030,O$3:O$999)/COUNTIF($A$3:$A$999,$F1030)</f>
        <v>15.5527272727273</v>
      </c>
      <c r="P1030" s="110" t="n">
        <f aca="false">SUMIF($A$3:$A$999,$F1030,P$3:P$999)/COUNTIF($A$3:$A$999,$F1030)</f>
        <v>12.1068181818182</v>
      </c>
      <c r="Q1030" s="110" t="n">
        <f aca="false">SUMIF($A$3:$A$999,$F1030,Q$3:Q$999)/COUNTIF($A$3:$A$999,$F1030)</f>
        <v>9.18772727272727</v>
      </c>
      <c r="R1030" s="110" t="n">
        <f aca="false">SUMIF($A$3:$A$999,$F1030,R$3:R$999)/COUNTIF($A$3:$A$999,$F1030)</f>
        <v>5.37772727272727</v>
      </c>
      <c r="S1030" s="110" t="n">
        <f aca="false">SUMIF($A$3:$A$999,$F1030,S$3:S$999)/COUNTIF($A$3:$A$999,$F1030)</f>
        <v>0</v>
      </c>
      <c r="T1030" s="0" t="n">
        <v>30</v>
      </c>
      <c r="V1030" s="15" t="n">
        <f aca="false">SUMIF($T$3:$T$999,$T1030,$V$3:$V$999)/COUNTIF($T$3:$T$999,$T1030)</f>
        <v>10.3955207289004</v>
      </c>
      <c r="W1030" s="47" t="n">
        <f aca="true">CORREL(OFFSET($A$2,MATCH($A1030,$A$257:$A$999,0),4):OFFSET($A$2,MATCH($A1030+1,$A$257:$A$999,0)-1,4),OFFSET($T$2,MATCH($T1030,$T$257:$T$999,0),3):OFFSET($T$2,MATCH($T1030+1,$T$257:$T$999,0)-1,3))</f>
        <v>0.286393086903799</v>
      </c>
      <c r="X1030" s="47" t="n">
        <f aca="true">CORREL(OFFSET($A$2,MATCH($A1030,$A$257:$A$999,0),2):OFFSET($A$2,MATCH($A1030+1,$A$257:$A$999,0)-1,2),OFFSET($T$2,MATCH($T1030,$T$257:$T$999,0),1):OFFSET($T$2,MATCH($T1030+1,$T$257:$T$999,0)-1,1))</f>
        <v>0.581250197916999</v>
      </c>
      <c r="Z1030" s="0" t="n">
        <f aca="false">A1030</f>
        <v>30</v>
      </c>
      <c r="AA1030" s="103" t="n">
        <f aca="false">IF(AA$1="P",MAX(0,AA$2-$C1030),IF(AA$1="C",MAX(0,$C1030-AA$2)))</f>
        <v>0</v>
      </c>
      <c r="AB1030" s="103" t="n">
        <f aca="false">IF(AB$1="P",MAX(0,AB$2-$C1030),IF(AB$1="C",MAX(0,$C1030-AB$2)))</f>
        <v>0</v>
      </c>
      <c r="AC1030" s="103" t="n">
        <f aca="false">IF(AC$1="P",MAX(0,AC$2-$C1030),IF(AC$1="C",MAX(0,$C1030-AC$2)))</f>
        <v>0</v>
      </c>
      <c r="AD1030" s="103" t="n">
        <f aca="false">IF(AD$1="P",MAX(0,AD$2-$C1030),IF(AD$1="C",MAX(0,$C1030-AD$2)))</f>
        <v>0</v>
      </c>
      <c r="AE1030" s="103" t="n">
        <f aca="false">IF(AE$1="P",MAX(0,AE$2-$C1030),IF(AE$1="C",MAX(0,$C1030-AE$2)))</f>
        <v>0</v>
      </c>
      <c r="AF1030" s="103" t="n">
        <f aca="false">IF(AF$1="P",MAX(0,AF$2-$C1030),IF(AF$1="C",MAX(0,$C1030-AF$2)))</f>
        <v>5.30045454545455</v>
      </c>
      <c r="AG1030" s="103" t="n">
        <f aca="false">IF(AG$1="P",MAX(0,AG$2-$C1030),IF(AG$1="C",MAX(0,$C1030-AG$2)))</f>
        <v>24.6995454545455</v>
      </c>
      <c r="AH1030" s="103" t="n">
        <f aca="false">IF(AH$1="P",MAX(0,AH$2-$C1030),IF(AH$1="C",MAX(0,$C1030-AH$2)))</f>
        <v>19.6995454545455</v>
      </c>
      <c r="AI1030" s="103" t="n">
        <f aca="false">IF(AI$1="P",MAX(0,AI$2-$C1030),IF(AI$1="C",MAX(0,$C1030-AI$2)))</f>
        <v>14.6995454545455</v>
      </c>
      <c r="AJ1030" s="103" t="n">
        <f aca="false">IF(AJ$1="P",MAX(0,AJ$2-$C1030),IF(AJ$1="C",MAX(0,$C1030-AJ$2)))</f>
        <v>9.69954545454545</v>
      </c>
      <c r="AK1030" s="103" t="n">
        <f aca="false">IF(AK$1="P",MAX(0,AK$2-$C1030),IF(AK$1="C",MAX(0,$C1030-AK$2)))</f>
        <v>4.69954545454545</v>
      </c>
      <c r="AL1030" s="103" t="n">
        <f aca="false">IF(AL$1="P",MAX(0,AL$2-$C1030),IF(AL$1="C",MAX(0,$C1030-AL$2)))</f>
        <v>0</v>
      </c>
    </row>
    <row r="1031" customFormat="false" ht="12.75" hidden="false" customHeight="false" outlineLevel="0" collapsed="false">
      <c r="A1031" s="59" t="n">
        <v>31</v>
      </c>
      <c r="B1031" s="15"/>
      <c r="C1031" s="15" t="n">
        <f aca="false">SUMIF($A$257:$A$999,$A1031,$C$257:$C$999)/COUNTIF($A$257:$A$999,$A1031)</f>
        <v>38.9715</v>
      </c>
      <c r="D1031" s="47" t="n">
        <f aca="true">STDEV(OFFSET($A$2,MATCH($A1031,$A$3:$A$999,0),3):OFFSET($A$2,MATCH($A1031+1,$A$3:$A$999,0)-1,3))*SQRT(trade_day)</f>
        <v>6.11832251200516</v>
      </c>
      <c r="E1031" s="47" t="n">
        <f aca="false">SUMIF($A$257:$A$999,$A1031,$E$257:$E$999)/COUNTIF($A$257:$A$999,$A1031)</f>
        <v>6.331278604199</v>
      </c>
      <c r="F1031" s="0" t="n">
        <v>31</v>
      </c>
      <c r="G1031" s="111" t="n">
        <f aca="false">SUMIF($A$3:$A$999,$F1031,G$3:G$999)/COUNTIF($A$3:$A$999,$F1031)</f>
        <v>0</v>
      </c>
      <c r="H1031" s="111" t="n">
        <f aca="false">SUMIF($A$3:$A$999,$F1031,H$3:H$999)/COUNTIF($A$3:$A$999,$F1031)</f>
        <v>0.0265000000000001</v>
      </c>
      <c r="I1031" s="111" t="n">
        <f aca="false">SUMIF($A$3:$A$999,$F1031,I$3:I$999)/COUNTIF($A$3:$A$999,$F1031)</f>
        <v>0.912</v>
      </c>
      <c r="J1031" s="111" t="n">
        <f aca="false">SUMIF($A$3:$A$999,$F1031,J$3:J$999)/COUNTIF($A$3:$A$999,$F1031)</f>
        <v>2.993</v>
      </c>
      <c r="K1031" s="111" t="n">
        <f aca="false">SUMIF($A$3:$A$999,$F1031,K$3:K$999)/COUNTIF($A$3:$A$999,$F1031)</f>
        <v>6.1975</v>
      </c>
      <c r="L1031" s="111" t="n">
        <f aca="false">SUMIF($A$3:$A$999,$F1031,L$3:L$999)/COUNTIF($A$3:$A$999,$F1031)</f>
        <v>13.474</v>
      </c>
      <c r="M1031" s="111" t="n">
        <f aca="false">SUMIF($A$3:$A$999,$F1031,M$3:M$999)/COUNTIF($A$3:$A$999,$F1031)</f>
        <v>18.9715</v>
      </c>
      <c r="N1031" s="111" t="n">
        <f aca="false">SUMIF($A$3:$A$999,$F1031,N$3:N$999)/COUNTIF($A$3:$A$999,$F1031)</f>
        <v>13.998</v>
      </c>
      <c r="O1031" s="111" t="n">
        <f aca="false">SUMIF($A$3:$A$999,$F1031,O$3:O$999)/COUNTIF($A$3:$A$999,$F1031)</f>
        <v>9.8835</v>
      </c>
      <c r="P1031" s="111" t="n">
        <f aca="false">SUMIF($A$3:$A$999,$F1031,P$3:P$999)/COUNTIF($A$3:$A$999,$F1031)</f>
        <v>6.9645</v>
      </c>
      <c r="Q1031" s="111" t="n">
        <f aca="false">SUMIF($A$3:$A$999,$F1031,Q$3:Q$999)/COUNTIF($A$3:$A$999,$F1031)</f>
        <v>5.169</v>
      </c>
      <c r="R1031" s="111" t="n">
        <f aca="false">SUMIF($A$3:$A$999,$F1031,R$3:R$999)/COUNTIF($A$3:$A$999,$F1031)</f>
        <v>2.4455</v>
      </c>
      <c r="S1031" s="111" t="n">
        <f aca="false">SUMIF($A$3:$A$999,$F1031,S$3:S$999)/COUNTIF($A$3:$A$999,$F1031)</f>
        <v>0</v>
      </c>
      <c r="T1031" s="0" t="n">
        <v>31</v>
      </c>
      <c r="V1031" s="15" t="n">
        <f aca="false">SUMIF($T$3:$T$999,$T1031,$V$3:$V$999)/COUNTIF($T$3:$T$999,$T1031)</f>
        <v>9.63774192532275</v>
      </c>
      <c r="W1031" s="47" t="n">
        <f aca="true">CORREL(OFFSET($A$2,MATCH($A1031,$A$257:$A$999,0),4):OFFSET($A$2,MATCH($A1031+1,$A$257:$A$999,0)-1,4),OFFSET($T$2,MATCH($T1031,$T$257:$T$999,0),3):OFFSET($T$2,MATCH($T1031+1,$T$257:$T$999,0)-1,3))</f>
        <v>0.323969632978252</v>
      </c>
      <c r="X1031" s="47" t="n">
        <f aca="true">CORREL(OFFSET($A$2,MATCH($A1031,$A$257:$A$999,0),2):OFFSET($A$2,MATCH($A1031+1,$A$257:$A$999,0)-1,2),OFFSET($T$2,MATCH($T1031,$T$257:$T$999,0),1):OFFSET($T$2,MATCH($T1031+1,$T$257:$T$999,0)-1,1))</f>
        <v>0.747795944656407</v>
      </c>
      <c r="Z1031" s="0" t="n">
        <f aca="false">A1031</f>
        <v>31</v>
      </c>
      <c r="AA1031" s="103" t="n">
        <f aca="false">IF(AA$1="P",MAX(0,AA$2-$C1031),IF(AA$1="C",MAX(0,$C1031-AA$2)))</f>
        <v>0</v>
      </c>
      <c r="AB1031" s="103" t="n">
        <f aca="false">IF(AB$1="P",MAX(0,AB$2-$C1031),IF(AB$1="C",MAX(0,$C1031-AB$2)))</f>
        <v>0</v>
      </c>
      <c r="AC1031" s="103" t="n">
        <f aca="false">IF(AC$1="P",MAX(0,AC$2-$C1031),IF(AC$1="C",MAX(0,$C1031-AC$2)))</f>
        <v>0</v>
      </c>
      <c r="AD1031" s="103" t="n">
        <f aca="false">IF(AD$1="P",MAX(0,AD$2-$C1031),IF(AD$1="C",MAX(0,$C1031-AD$2)))</f>
        <v>0</v>
      </c>
      <c r="AE1031" s="103" t="n">
        <f aca="false">IF(AE$1="P",MAX(0,AE$2-$C1031),IF(AE$1="C",MAX(0,$C1031-AE$2)))</f>
        <v>1.0285</v>
      </c>
      <c r="AF1031" s="103" t="n">
        <f aca="false">IF(AF$1="P",MAX(0,AF$2-$C1031),IF(AF$1="C",MAX(0,$C1031-AF$2)))</f>
        <v>11.0285</v>
      </c>
      <c r="AG1031" s="103" t="n">
        <f aca="false">IF(AG$1="P",MAX(0,AG$2-$C1031),IF(AG$1="C",MAX(0,$C1031-AG$2)))</f>
        <v>18.9715</v>
      </c>
      <c r="AH1031" s="103" t="n">
        <f aca="false">IF(AH$1="P",MAX(0,AH$2-$C1031),IF(AH$1="C",MAX(0,$C1031-AH$2)))</f>
        <v>13.9715</v>
      </c>
      <c r="AI1031" s="103" t="n">
        <f aca="false">IF(AI$1="P",MAX(0,AI$2-$C1031),IF(AI$1="C",MAX(0,$C1031-AI$2)))</f>
        <v>8.9715</v>
      </c>
      <c r="AJ1031" s="103" t="n">
        <f aca="false">IF(AJ$1="P",MAX(0,AJ$2-$C1031),IF(AJ$1="C",MAX(0,$C1031-AJ$2)))</f>
        <v>3.9715</v>
      </c>
      <c r="AK1031" s="103" t="n">
        <f aca="false">IF(AK$1="P",MAX(0,AK$2-$C1031),IF(AK$1="C",MAX(0,$C1031-AK$2)))</f>
        <v>0</v>
      </c>
      <c r="AL1031" s="103" t="n">
        <f aca="false">IF(AL$1="P",MAX(0,AL$2-$C1031),IF(AL$1="C",MAX(0,$C1031-AL$2)))</f>
        <v>0</v>
      </c>
    </row>
    <row r="1032" customFormat="false" ht="12.75" hidden="false" customHeight="false" outlineLevel="0" collapsed="false">
      <c r="A1032" s="59" t="n">
        <v>32</v>
      </c>
      <c r="B1032" s="15"/>
      <c r="C1032" s="15" t="n">
        <f aca="false">SUMIF($A$257:$A$999,$A1032,$C$257:$C$999)/COUNTIF($A$257:$A$999,$A1032)</f>
        <v>48.2691304347826</v>
      </c>
      <c r="D1032" s="47" t="n">
        <f aca="true">STDEV(OFFSET($A$2,MATCH($A1032,$A$3:$A$999,0),3):OFFSET($A$2,MATCH($A1032+1,$A$3:$A$999,0)-1,3))*SQRT(trade_day)</f>
        <v>3.90490857925051</v>
      </c>
      <c r="E1032" s="47" t="n">
        <f aca="false">SUMIF($A$257:$A$999,$A1032,$E$257:$E$999)/COUNTIF($A$257:$A$999,$A1032)</f>
        <v>3.79502785785268</v>
      </c>
      <c r="F1032" s="0" t="n">
        <v>32</v>
      </c>
      <c r="G1032" s="111" t="n">
        <f aca="false">SUMIF($A$3:$A$999,$F1032,G$3:G$999)/COUNTIF($A$3:$A$999,$F1032)</f>
        <v>0</v>
      </c>
      <c r="H1032" s="111" t="n">
        <f aca="false">SUMIF($A$3:$A$999,$F1032,H$3:H$999)/COUNTIF($A$3:$A$999,$F1032)</f>
        <v>0.011304347826087</v>
      </c>
      <c r="I1032" s="111" t="n">
        <f aca="false">SUMIF($A$3:$A$999,$F1032,I$3:I$999)/COUNTIF($A$3:$A$999,$F1032)</f>
        <v>0.647826086956522</v>
      </c>
      <c r="J1032" s="111" t="n">
        <f aca="false">SUMIF($A$3:$A$999,$F1032,J$3:J$999)/COUNTIF($A$3:$A$999,$F1032)</f>
        <v>1.88913043478261</v>
      </c>
      <c r="K1032" s="111" t="n">
        <f aca="false">SUMIF($A$3:$A$999,$F1032,K$3:K$999)/COUNTIF($A$3:$A$999,$F1032)</f>
        <v>3.49347826086957</v>
      </c>
      <c r="L1032" s="111" t="n">
        <f aca="false">SUMIF($A$3:$A$999,$F1032,L$3:L$999)/COUNTIF($A$3:$A$999,$F1032)</f>
        <v>8.25608695652174</v>
      </c>
      <c r="M1032" s="111" t="n">
        <f aca="false">SUMIF($A$3:$A$999,$F1032,M$3:M$999)/COUNTIF($A$3:$A$999,$F1032)</f>
        <v>28.2691304347826</v>
      </c>
      <c r="N1032" s="111" t="n">
        <f aca="false">SUMIF($A$3:$A$999,$F1032,N$3:N$999)/COUNTIF($A$3:$A$999,$F1032)</f>
        <v>23.2804347826087</v>
      </c>
      <c r="O1032" s="111" t="n">
        <f aca="false">SUMIF($A$3:$A$999,$F1032,O$3:O$999)/COUNTIF($A$3:$A$999,$F1032)</f>
        <v>18.9169565217391</v>
      </c>
      <c r="P1032" s="111" t="n">
        <f aca="false">SUMIF($A$3:$A$999,$F1032,P$3:P$999)/COUNTIF($A$3:$A$999,$F1032)</f>
        <v>15.1582608695652</v>
      </c>
      <c r="Q1032" s="111" t="n">
        <f aca="false">SUMIF($A$3:$A$999,$F1032,Q$3:Q$999)/COUNTIF($A$3:$A$999,$F1032)</f>
        <v>11.7626086956522</v>
      </c>
      <c r="R1032" s="111" t="n">
        <f aca="false">SUMIF($A$3:$A$999,$F1032,R$3:R$999)/COUNTIF($A$3:$A$999,$F1032)</f>
        <v>6.52521739130435</v>
      </c>
      <c r="S1032" s="111" t="n">
        <f aca="false">SUMIF($A$3:$A$999,$F1032,S$3:S$999)/COUNTIF($A$3:$A$999,$F1032)</f>
        <v>0.810869130434783</v>
      </c>
      <c r="T1032" s="0" t="n">
        <v>32</v>
      </c>
      <c r="V1032" s="15" t="n">
        <f aca="false">SUMIF($T$3:$T$999,$T1032,$V$3:$V$999)/COUNTIF($T$3:$T$999,$T1032)</f>
        <v>11.111707130446</v>
      </c>
      <c r="W1032" s="47" t="n">
        <f aca="true">CORREL(OFFSET($A$2,MATCH($A1032,$A$257:$A$999,0),4):OFFSET($A$2,MATCH($A1032+1,$A$257:$A$999,0)-1,4),OFFSET($T$2,MATCH($T1032,$T$257:$T$999,0),3):OFFSET($T$2,MATCH($T1032+1,$T$257:$T$999,0)-1,3))</f>
        <v>0.218014826018047</v>
      </c>
      <c r="X1032" s="47" t="n">
        <f aca="true">CORREL(OFFSET($A$2,MATCH($A1032,$A$257:$A$999,0),2):OFFSET($A$2,MATCH($A1032+1,$A$257:$A$999,0)-1,2),OFFSET($T$2,MATCH($T1032,$T$257:$T$999,0),1):OFFSET($T$2,MATCH($T1032+1,$T$257:$T$999,0)-1,1))</f>
        <v>-0.329622058537193</v>
      </c>
      <c r="Z1032" s="0" t="n">
        <f aca="false">A1032</f>
        <v>32</v>
      </c>
      <c r="AA1032" s="103" t="n">
        <f aca="false">IF(AA$1="P",MAX(0,AA$2-$C1032),IF(AA$1="C",MAX(0,$C1032-AA$2)))</f>
        <v>0</v>
      </c>
      <c r="AB1032" s="103" t="n">
        <f aca="false">IF(AB$1="P",MAX(0,AB$2-$C1032),IF(AB$1="C",MAX(0,$C1032-AB$2)))</f>
        <v>0</v>
      </c>
      <c r="AC1032" s="103" t="n">
        <f aca="false">IF(AC$1="P",MAX(0,AC$2-$C1032),IF(AC$1="C",MAX(0,$C1032-AC$2)))</f>
        <v>0</v>
      </c>
      <c r="AD1032" s="103" t="n">
        <f aca="false">IF(AD$1="P",MAX(0,AD$2-$C1032),IF(AD$1="C",MAX(0,$C1032-AD$2)))</f>
        <v>0</v>
      </c>
      <c r="AE1032" s="103" t="n">
        <f aca="false">IF(AE$1="P",MAX(0,AE$2-$C1032),IF(AE$1="C",MAX(0,$C1032-AE$2)))</f>
        <v>0</v>
      </c>
      <c r="AF1032" s="103" t="n">
        <f aca="false">IF(AF$1="P",MAX(0,AF$2-$C1032),IF(AF$1="C",MAX(0,$C1032-AF$2)))</f>
        <v>1.73086956521739</v>
      </c>
      <c r="AG1032" s="103" t="n">
        <f aca="false">IF(AG$1="P",MAX(0,AG$2-$C1032),IF(AG$1="C",MAX(0,$C1032-AG$2)))</f>
        <v>28.2691304347826</v>
      </c>
      <c r="AH1032" s="103" t="n">
        <f aca="false">IF(AH$1="P",MAX(0,AH$2-$C1032),IF(AH$1="C",MAX(0,$C1032-AH$2)))</f>
        <v>23.2691304347826</v>
      </c>
      <c r="AI1032" s="103" t="n">
        <f aca="false">IF(AI$1="P",MAX(0,AI$2-$C1032),IF(AI$1="C",MAX(0,$C1032-AI$2)))</f>
        <v>18.2691304347826</v>
      </c>
      <c r="AJ1032" s="103" t="n">
        <f aca="false">IF(AJ$1="P",MAX(0,AJ$2-$C1032),IF(AJ$1="C",MAX(0,$C1032-AJ$2)))</f>
        <v>13.2691304347826</v>
      </c>
      <c r="AK1032" s="103" t="n">
        <f aca="false">IF(AK$1="P",MAX(0,AK$2-$C1032),IF(AK$1="C",MAX(0,$C1032-AK$2)))</f>
        <v>8.26913043478261</v>
      </c>
      <c r="AL1032" s="103" t="n">
        <f aca="false">IF(AL$1="P",MAX(0,AL$2-$C1032),IF(AL$1="C",MAX(0,$C1032-AL$2)))</f>
        <v>0</v>
      </c>
    </row>
    <row r="1033" customFormat="false" ht="12.75" hidden="false" customHeight="false" outlineLevel="0" collapsed="false">
      <c r="A1033" s="59" t="n">
        <v>33</v>
      </c>
      <c r="B1033" s="15"/>
      <c r="C1033" s="15" t="n">
        <f aca="false">SUMIF($A$257:$A$999,$A1033,$C$257:$C$999)/COUNTIF($A$257:$A$999,$A1033)</f>
        <v>31.7015789473684</v>
      </c>
      <c r="D1033" s="47" t="n">
        <f aca="true">STDEV(OFFSET($A$2,MATCH($A1033,$A$3:$A$999,0),3):OFFSET($A$2,MATCH($A1033+1,$A$3:$A$999,0)-1,3))*SQRT(trade_day)</f>
        <v>3.40052200980997</v>
      </c>
      <c r="E1033" s="47" t="n">
        <f aca="false">SUMIF($A$257:$A$999,$A1033,$E$257:$E$999)/COUNTIF($A$257:$A$999,$A1033)</f>
        <v>3.52787769128666</v>
      </c>
      <c r="F1033" s="0" t="n">
        <v>33</v>
      </c>
      <c r="G1033" s="110" t="n">
        <f aca="false">SUMIF($A$3:$A$999,$F1033,G$3:G$999)/COUNTIF($A$3:$A$999,$F1033)</f>
        <v>0</v>
      </c>
      <c r="H1033" s="110" t="n">
        <f aca="false">SUMIF($A$3:$A$999,$F1033,H$3:H$999)/COUNTIF($A$3:$A$999,$F1033)</f>
        <v>0.768947368421052</v>
      </c>
      <c r="I1033" s="110" t="n">
        <f aca="false">SUMIF($A$3:$A$999,$F1033,I$3:I$999)/COUNTIF($A$3:$A$999,$F1033)</f>
        <v>2.80526315789474</v>
      </c>
      <c r="J1033" s="110" t="n">
        <f aca="false">SUMIF($A$3:$A$999,$F1033,J$3:J$999)/COUNTIF($A$3:$A$999,$F1033)</f>
        <v>5.45</v>
      </c>
      <c r="K1033" s="110" t="n">
        <f aca="false">SUMIF($A$3:$A$999,$F1033,K$3:K$999)/COUNTIF($A$3:$A$999,$F1033)</f>
        <v>9.40157894736842</v>
      </c>
      <c r="L1033" s="110" t="n">
        <f aca="false">SUMIF($A$3:$A$999,$F1033,L$3:L$999)/COUNTIF($A$3:$A$999,$F1033)</f>
        <v>18.4884210526316</v>
      </c>
      <c r="M1033" s="110" t="n">
        <f aca="false">SUMIF($A$3:$A$999,$F1033,M$3:M$999)/COUNTIF($A$3:$A$999,$F1033)</f>
        <v>11.7015789473684</v>
      </c>
      <c r="N1033" s="110" t="n">
        <f aca="false">SUMIF($A$3:$A$999,$F1033,N$3:N$999)/COUNTIF($A$3:$A$999,$F1033)</f>
        <v>7.47052631578947</v>
      </c>
      <c r="O1033" s="110" t="n">
        <f aca="false">SUMIF($A$3:$A$999,$F1033,O$3:O$999)/COUNTIF($A$3:$A$999,$F1033)</f>
        <v>4.50684210526316</v>
      </c>
      <c r="P1033" s="110" t="n">
        <f aca="false">SUMIF($A$3:$A$999,$F1033,P$3:P$999)/COUNTIF($A$3:$A$999,$F1033)</f>
        <v>2.15157894736842</v>
      </c>
      <c r="Q1033" s="110" t="n">
        <f aca="false">SUMIF($A$3:$A$999,$F1033,Q$3:Q$999)/COUNTIF($A$3:$A$999,$F1033)</f>
        <v>1.10315789473684</v>
      </c>
      <c r="R1033" s="110" t="n">
        <f aca="false">SUMIF($A$3:$A$999,$F1033,R$3:R$999)/COUNTIF($A$3:$A$999,$F1033)</f>
        <v>0.19</v>
      </c>
      <c r="S1033" s="110" t="n">
        <f aca="false">SUMIF($A$3:$A$999,$F1033,S$3:S$999)/COUNTIF($A$3:$A$999,$F1033)</f>
        <v>0</v>
      </c>
      <c r="T1033" s="0" t="n">
        <v>33</v>
      </c>
      <c r="V1033" s="15" t="n">
        <f aca="false">SUMIF($T$3:$T$999,$T1033,$V$3:$V$999)/COUNTIF($T$3:$T$999,$T1033)</f>
        <v>6.33147425450475</v>
      </c>
      <c r="W1033" s="47" t="n">
        <f aca="true">CORREL(OFFSET($A$2,MATCH($A1033,$A$257:$A$999,0),4):OFFSET($A$2,MATCH($A1033+1,$A$257:$A$999,0)-1,4),OFFSET($T$2,MATCH($T1033,$T$257:$T$999,0),3):OFFSET($T$2,MATCH($T1033+1,$T$257:$T$999,0)-1,3))</f>
        <v>-0.555749902993471</v>
      </c>
      <c r="X1033" s="47" t="n">
        <f aca="true">CORREL(OFFSET($A$2,MATCH($A1033,$A$257:$A$999,0),2):OFFSET($A$2,MATCH($A1033+1,$A$257:$A$999,0)-1,2),OFFSET($T$2,MATCH($T1033,$T$257:$T$999,0),1):OFFSET($T$2,MATCH($T1033+1,$T$257:$T$999,0)-1,1))</f>
        <v>0.186768510847042</v>
      </c>
      <c r="Z1033" s="0" t="n">
        <f aca="false">A1033</f>
        <v>33</v>
      </c>
      <c r="AA1033" s="103" t="n">
        <f aca="false">IF(AA$1="P",MAX(0,AA$2-$C1033),IF(AA$1="C",MAX(0,$C1033-AA$2)))</f>
        <v>0</v>
      </c>
      <c r="AB1033" s="103" t="n">
        <f aca="false">IF(AB$1="P",MAX(0,AB$2-$C1033),IF(AB$1="C",MAX(0,$C1033-AB$2)))</f>
        <v>0</v>
      </c>
      <c r="AC1033" s="103" t="n">
        <f aca="false">IF(AC$1="P",MAX(0,AC$2-$C1033),IF(AC$1="C",MAX(0,$C1033-AC$2)))</f>
        <v>0</v>
      </c>
      <c r="AD1033" s="103" t="n">
        <f aca="false">IF(AD$1="P",MAX(0,AD$2-$C1033),IF(AD$1="C",MAX(0,$C1033-AD$2)))</f>
        <v>3.29842105263158</v>
      </c>
      <c r="AE1033" s="103" t="n">
        <f aca="false">IF(AE$1="P",MAX(0,AE$2-$C1033),IF(AE$1="C",MAX(0,$C1033-AE$2)))</f>
        <v>8.29842105263158</v>
      </c>
      <c r="AF1033" s="103" t="n">
        <f aca="false">IF(AF$1="P",MAX(0,AF$2-$C1033),IF(AF$1="C",MAX(0,$C1033-AF$2)))</f>
        <v>18.2984210526316</v>
      </c>
      <c r="AG1033" s="103" t="n">
        <f aca="false">IF(AG$1="P",MAX(0,AG$2-$C1033),IF(AG$1="C",MAX(0,$C1033-AG$2)))</f>
        <v>11.7015789473684</v>
      </c>
      <c r="AH1033" s="103" t="n">
        <f aca="false">IF(AH$1="P",MAX(0,AH$2-$C1033),IF(AH$1="C",MAX(0,$C1033-AH$2)))</f>
        <v>6.70157894736842</v>
      </c>
      <c r="AI1033" s="103" t="n">
        <f aca="false">IF(AI$1="P",MAX(0,AI$2-$C1033),IF(AI$1="C",MAX(0,$C1033-AI$2)))</f>
        <v>1.70157894736842</v>
      </c>
      <c r="AJ1033" s="103" t="n">
        <f aca="false">IF(AJ$1="P",MAX(0,AJ$2-$C1033),IF(AJ$1="C",MAX(0,$C1033-AJ$2)))</f>
        <v>0</v>
      </c>
      <c r="AK1033" s="103" t="n">
        <f aca="false">IF(AK$1="P",MAX(0,AK$2-$C1033),IF(AK$1="C",MAX(0,$C1033-AK$2)))</f>
        <v>0</v>
      </c>
      <c r="AL1033" s="103" t="n">
        <f aca="false">IF(AL$1="P",MAX(0,AL$2-$C1033),IF(AL$1="C",MAX(0,$C1033-AL$2)))</f>
        <v>0</v>
      </c>
    </row>
    <row r="1034" customFormat="false" ht="12.75" hidden="false" customHeight="false" outlineLevel="0" collapsed="false">
      <c r="A1034" s="59" t="n">
        <v>34</v>
      </c>
      <c r="B1034" s="15"/>
      <c r="C1034" s="15" t="n">
        <f aca="false">SUMIF($A$257:$A$999,$A1034,$C$257:$C$999)/COUNTIF($A$257:$A$999,$A1034)</f>
        <v>39.2668181818182</v>
      </c>
      <c r="D1034" s="47" t="n">
        <f aca="true">STDEV(OFFSET($A$2,MATCH($A1034,$A$3:$A$999,0),3):OFFSET($A$2,MATCH($A1034+1,$A$3:$A$999,0)-1,3))*SQRT(trade_day)</f>
        <v>2.26018611541017</v>
      </c>
      <c r="E1034" s="47" t="n">
        <f aca="false">SUMIF($A$257:$A$999,$A1034,$E$257:$E$999)/COUNTIF($A$257:$A$999,$A1034)</f>
        <v>2.37000390997282</v>
      </c>
      <c r="F1034" s="0" t="n">
        <v>34</v>
      </c>
      <c r="G1034" s="110" t="n">
        <f aca="false">SUMIF($A$3:$A$999,$F1034,G$3:G$999)/COUNTIF($A$3:$A$999,$F1034)</f>
        <v>0</v>
      </c>
      <c r="H1034" s="110" t="n">
        <f aca="false">SUMIF($A$3:$A$999,$F1034,H$3:H$999)/COUNTIF($A$3:$A$999,$F1034)</f>
        <v>0</v>
      </c>
      <c r="I1034" s="110" t="n">
        <f aca="false">SUMIF($A$3:$A$999,$F1034,I$3:I$999)/COUNTIF($A$3:$A$999,$F1034)</f>
        <v>0.0850000000000001</v>
      </c>
      <c r="J1034" s="110" t="n">
        <f aca="false">SUMIF($A$3:$A$999,$F1034,J$3:J$999)/COUNTIF($A$3:$A$999,$F1034)</f>
        <v>0.440909090909091</v>
      </c>
      <c r="K1034" s="110" t="n">
        <f aca="false">SUMIF($A$3:$A$999,$F1034,K$3:K$999)/COUNTIF($A$3:$A$999,$F1034)</f>
        <v>2.30272727272727</v>
      </c>
      <c r="L1034" s="110" t="n">
        <f aca="false">SUMIF($A$3:$A$999,$F1034,L$3:L$999)/COUNTIF($A$3:$A$999,$F1034)</f>
        <v>10.7331818181818</v>
      </c>
      <c r="M1034" s="110" t="n">
        <f aca="false">SUMIF($A$3:$A$999,$F1034,M$3:M$999)/COUNTIF($A$3:$A$999,$F1034)</f>
        <v>19.2668181818182</v>
      </c>
      <c r="N1034" s="110" t="n">
        <f aca="false">SUMIF($A$3:$A$999,$F1034,N$3:N$999)/COUNTIF($A$3:$A$999,$F1034)</f>
        <v>14.2668181818182</v>
      </c>
      <c r="O1034" s="110" t="n">
        <f aca="false">SUMIF($A$3:$A$999,$F1034,O$3:O$999)/COUNTIF($A$3:$A$999,$F1034)</f>
        <v>9.35181818181818</v>
      </c>
      <c r="P1034" s="110" t="n">
        <f aca="false">SUMIF($A$3:$A$999,$F1034,P$3:P$999)/COUNTIF($A$3:$A$999,$F1034)</f>
        <v>4.70772727272727</v>
      </c>
      <c r="Q1034" s="110" t="n">
        <f aca="false">SUMIF($A$3:$A$999,$F1034,Q$3:Q$999)/COUNTIF($A$3:$A$999,$F1034)</f>
        <v>1.56954545454545</v>
      </c>
      <c r="R1034" s="110" t="n">
        <f aca="false">SUMIF($A$3:$A$999,$F1034,R$3:R$999)/COUNTIF($A$3:$A$999,$F1034)</f>
        <v>0</v>
      </c>
      <c r="S1034" s="110" t="n">
        <f aca="false">SUMIF($A$3:$A$999,$F1034,S$3:S$999)/COUNTIF($A$3:$A$999,$F1034)</f>
        <v>0</v>
      </c>
      <c r="T1034" s="0" t="n">
        <v>34</v>
      </c>
      <c r="V1034" s="15" t="n">
        <f aca="false">SUMIF($T$3:$T$999,$T1034,$V$3:$V$999)/COUNTIF($T$3:$T$999,$T1034)</f>
        <v>7.80269810517609</v>
      </c>
      <c r="W1034" s="47" t="n">
        <f aca="true">CORREL(OFFSET($A$2,MATCH($A1034,$A$257:$A$999,0),4):OFFSET($A$2,MATCH($A1034+1,$A$257:$A$999,0)-1,4),OFFSET($T$2,MATCH($T1034,$T$257:$T$999,0),3):OFFSET($T$2,MATCH($T1034+1,$T$257:$T$999,0)-1,3))</f>
        <v>0.235530301099062</v>
      </c>
      <c r="X1034" s="47" t="n">
        <f aca="true">CORREL(OFFSET($A$2,MATCH($A1034,$A$257:$A$999,0),2):OFFSET($A$2,MATCH($A1034+1,$A$257:$A$999,0)-1,2),OFFSET($T$2,MATCH($T1034,$T$257:$T$999,0),1):OFFSET($T$2,MATCH($T1034+1,$T$257:$T$999,0)-1,1))</f>
        <v>0.368065031477391</v>
      </c>
      <c r="Z1034" s="0" t="n">
        <f aca="false">A1034</f>
        <v>34</v>
      </c>
      <c r="AA1034" s="103" t="n">
        <f aca="false">IF(AA$1="P",MAX(0,AA$2-$C1034),IF(AA$1="C",MAX(0,$C1034-AA$2)))</f>
        <v>0</v>
      </c>
      <c r="AB1034" s="103" t="n">
        <f aca="false">IF(AB$1="P",MAX(0,AB$2-$C1034),IF(AB$1="C",MAX(0,$C1034-AB$2)))</f>
        <v>0</v>
      </c>
      <c r="AC1034" s="103" t="n">
        <f aca="false">IF(AC$1="P",MAX(0,AC$2-$C1034),IF(AC$1="C",MAX(0,$C1034-AC$2)))</f>
        <v>0</v>
      </c>
      <c r="AD1034" s="103" t="n">
        <f aca="false">IF(AD$1="P",MAX(0,AD$2-$C1034),IF(AD$1="C",MAX(0,$C1034-AD$2)))</f>
        <v>0</v>
      </c>
      <c r="AE1034" s="103" t="n">
        <f aca="false">IF(AE$1="P",MAX(0,AE$2-$C1034),IF(AE$1="C",MAX(0,$C1034-AE$2)))</f>
        <v>0.733181818181819</v>
      </c>
      <c r="AF1034" s="103" t="n">
        <f aca="false">IF(AF$1="P",MAX(0,AF$2-$C1034),IF(AF$1="C",MAX(0,$C1034-AF$2)))</f>
        <v>10.7331818181818</v>
      </c>
      <c r="AG1034" s="103" t="n">
        <f aca="false">IF(AG$1="P",MAX(0,AG$2-$C1034),IF(AG$1="C",MAX(0,$C1034-AG$2)))</f>
        <v>19.2668181818182</v>
      </c>
      <c r="AH1034" s="103" t="n">
        <f aca="false">IF(AH$1="P",MAX(0,AH$2-$C1034),IF(AH$1="C",MAX(0,$C1034-AH$2)))</f>
        <v>14.2668181818182</v>
      </c>
      <c r="AI1034" s="103" t="n">
        <f aca="false">IF(AI$1="P",MAX(0,AI$2-$C1034),IF(AI$1="C",MAX(0,$C1034-AI$2)))</f>
        <v>9.26681818181818</v>
      </c>
      <c r="AJ1034" s="103" t="n">
        <f aca="false">IF(AJ$1="P",MAX(0,AJ$2-$C1034),IF(AJ$1="C",MAX(0,$C1034-AJ$2)))</f>
        <v>4.26681818181818</v>
      </c>
      <c r="AK1034" s="103" t="n">
        <f aca="false">IF(AK$1="P",MAX(0,AK$2-$C1034),IF(AK$1="C",MAX(0,$C1034-AK$2)))</f>
        <v>0</v>
      </c>
      <c r="AL1034" s="103" t="n">
        <f aca="false">IF(AL$1="P",MAX(0,AL$2-$C1034),IF(AL$1="C",MAX(0,$C1034-AL$2)))</f>
        <v>0</v>
      </c>
    </row>
    <row r="1035" customFormat="false" ht="12.75" hidden="false" customHeight="false" outlineLevel="0" collapsed="false">
      <c r="A1035" s="59" t="n">
        <v>35</v>
      </c>
      <c r="B1035" s="15"/>
      <c r="C1035" s="15" t="n">
        <f aca="false">SUMIF($A$257:$A$999,$A1035,$C$257:$C$999)/COUNTIF($A$257:$A$999,$A1035)</f>
        <v>44.9485</v>
      </c>
      <c r="D1035" s="47" t="n">
        <f aca="true">STDEV(OFFSET($A$2,MATCH($A1035,$A$3:$A$999,0),3):OFFSET($A$2,MATCH($A1035+1,$A$3:$A$999,0)-1,3))*SQRT(trade_day)</f>
        <v>1.99133372322349</v>
      </c>
      <c r="E1035" s="47" t="n">
        <f aca="false">SUMIF($A$257:$A$999,$A1035,$E$257:$E$999)/COUNTIF($A$257:$A$999,$A1035)</f>
        <v>1.56384733136749</v>
      </c>
      <c r="F1035" s="0" t="n">
        <v>35</v>
      </c>
      <c r="G1035" s="110" t="n">
        <f aca="false">SUMIF($A$3:$A$999,$F1035,G$3:G$999)/COUNTIF($A$3:$A$999,$F1035)</f>
        <v>0</v>
      </c>
      <c r="H1035" s="110" t="n">
        <f aca="false">SUMIF($A$3:$A$999,$F1035,H$3:H$999)/COUNTIF($A$3:$A$999,$F1035)</f>
        <v>0</v>
      </c>
      <c r="I1035" s="110" t="n">
        <f aca="false">SUMIF($A$3:$A$999,$F1035,I$3:I$999)/COUNTIF($A$3:$A$999,$F1035)</f>
        <v>0</v>
      </c>
      <c r="J1035" s="110" t="n">
        <f aca="false">SUMIF($A$3:$A$999,$F1035,J$3:J$999)/COUNTIF($A$3:$A$999,$F1035)</f>
        <v>0</v>
      </c>
      <c r="K1035" s="110" t="n">
        <f aca="false">SUMIF($A$3:$A$999,$F1035,K$3:K$999)/COUNTIF($A$3:$A$999,$F1035)</f>
        <v>0.368</v>
      </c>
      <c r="L1035" s="110" t="n">
        <f aca="false">SUMIF($A$3:$A$999,$F1035,L$3:L$999)/COUNTIF($A$3:$A$999,$F1035)</f>
        <v>6.2585</v>
      </c>
      <c r="M1035" s="110" t="n">
        <f aca="false">SUMIF($A$3:$A$999,$F1035,M$3:M$999)/COUNTIF($A$3:$A$999,$F1035)</f>
        <v>24.9485</v>
      </c>
      <c r="N1035" s="110" t="n">
        <f aca="false">SUMIF($A$3:$A$999,$F1035,N$3:N$999)/COUNTIF($A$3:$A$999,$F1035)</f>
        <v>19.9485</v>
      </c>
      <c r="O1035" s="110" t="n">
        <f aca="false">SUMIF($A$3:$A$999,$F1035,O$3:O$999)/COUNTIF($A$3:$A$999,$F1035)</f>
        <v>14.9485</v>
      </c>
      <c r="P1035" s="110" t="n">
        <f aca="false">SUMIF($A$3:$A$999,$F1035,P$3:P$999)/COUNTIF($A$3:$A$999,$F1035)</f>
        <v>9.9485</v>
      </c>
      <c r="Q1035" s="110" t="n">
        <f aca="false">SUMIF($A$3:$A$999,$F1035,Q$3:Q$999)/COUNTIF($A$3:$A$999,$F1035)</f>
        <v>5.3165</v>
      </c>
      <c r="R1035" s="110" t="n">
        <f aca="false">SUMIF($A$3:$A$999,$F1035,R$3:R$999)/COUNTIF($A$3:$A$999,$F1035)</f>
        <v>1.207</v>
      </c>
      <c r="S1035" s="110" t="n">
        <f aca="false">SUMIF($A$3:$A$999,$F1035,S$3:S$999)/COUNTIF($A$3:$A$999,$F1035)</f>
        <v>0</v>
      </c>
      <c r="T1035" s="0" t="n">
        <v>35</v>
      </c>
      <c r="V1035" s="15" t="n">
        <f aca="false">SUMIF($T$3:$T$999,$T1035,$V$3:$V$999)/COUNTIF($T$3:$T$999,$T1035)</f>
        <v>8.35488864122519</v>
      </c>
      <c r="W1035" s="47" t="n">
        <f aca="true">CORREL(OFFSET($A$2,MATCH($A1035,$A$257:$A$999,0),4):OFFSET($A$2,MATCH($A1035+1,$A$257:$A$999,0)-1,4),OFFSET($T$2,MATCH($T1035,$T$257:$T$999,0),3):OFFSET($T$2,MATCH($T1035+1,$T$257:$T$999,0)-1,3))</f>
        <v>0.300184549157516</v>
      </c>
      <c r="X1035" s="47" t="n">
        <f aca="true">CORREL(OFFSET($A$2,MATCH($A1035,$A$257:$A$999,0),2):OFFSET($A$2,MATCH($A1035+1,$A$257:$A$999,0)-1,2),OFFSET($T$2,MATCH($T1035,$T$257:$T$999,0),1):OFFSET($T$2,MATCH($T1035+1,$T$257:$T$999,0)-1,1))</f>
        <v>0.684155050728638</v>
      </c>
      <c r="Z1035" s="0" t="n">
        <f aca="false">A1035</f>
        <v>35</v>
      </c>
      <c r="AA1035" s="103" t="n">
        <f aca="false">IF(AA$1="P",MAX(0,AA$2-$C1035),IF(AA$1="C",MAX(0,$C1035-AA$2)))</f>
        <v>0</v>
      </c>
      <c r="AB1035" s="103" t="n">
        <f aca="false">IF(AB$1="P",MAX(0,AB$2-$C1035),IF(AB$1="C",MAX(0,$C1035-AB$2)))</f>
        <v>0</v>
      </c>
      <c r="AC1035" s="103" t="n">
        <f aca="false">IF(AC$1="P",MAX(0,AC$2-$C1035),IF(AC$1="C",MAX(0,$C1035-AC$2)))</f>
        <v>0</v>
      </c>
      <c r="AD1035" s="103" t="n">
        <f aca="false">IF(AD$1="P",MAX(0,AD$2-$C1035),IF(AD$1="C",MAX(0,$C1035-AD$2)))</f>
        <v>0</v>
      </c>
      <c r="AE1035" s="103" t="n">
        <f aca="false">IF(AE$1="P",MAX(0,AE$2-$C1035),IF(AE$1="C",MAX(0,$C1035-AE$2)))</f>
        <v>0</v>
      </c>
      <c r="AF1035" s="103" t="n">
        <f aca="false">IF(AF$1="P",MAX(0,AF$2-$C1035),IF(AF$1="C",MAX(0,$C1035-AF$2)))</f>
        <v>5.0515</v>
      </c>
      <c r="AG1035" s="103" t="n">
        <f aca="false">IF(AG$1="P",MAX(0,AG$2-$C1035),IF(AG$1="C",MAX(0,$C1035-AG$2)))</f>
        <v>24.9485</v>
      </c>
      <c r="AH1035" s="103" t="n">
        <f aca="false">IF(AH$1="P",MAX(0,AH$2-$C1035),IF(AH$1="C",MAX(0,$C1035-AH$2)))</f>
        <v>19.9485</v>
      </c>
      <c r="AI1035" s="103" t="n">
        <f aca="false">IF(AI$1="P",MAX(0,AI$2-$C1035),IF(AI$1="C",MAX(0,$C1035-AI$2)))</f>
        <v>14.9485</v>
      </c>
      <c r="AJ1035" s="103" t="n">
        <f aca="false">IF(AJ$1="P",MAX(0,AJ$2-$C1035),IF(AJ$1="C",MAX(0,$C1035-AJ$2)))</f>
        <v>9.9485</v>
      </c>
      <c r="AK1035" s="103" t="n">
        <f aca="false">IF(AK$1="P",MAX(0,AK$2-$C1035),IF(AK$1="C",MAX(0,$C1035-AK$2)))</f>
        <v>4.9485</v>
      </c>
      <c r="AL1035" s="103" t="n">
        <f aca="false">IF(AL$1="P",MAX(0,AL$2-$C1035),IF(AL$1="C",MAX(0,$C1035-AL$2)))</f>
        <v>0</v>
      </c>
    </row>
    <row r="1036" customFormat="false" ht="12.75" hidden="false" customHeight="false" outlineLevel="0" collapsed="false">
      <c r="A1036" s="59" t="n">
        <v>36</v>
      </c>
      <c r="B1036" s="15"/>
      <c r="C1036" s="15" t="n">
        <f aca="false">SUMIF($A$257:$A$999,$A1036,$C$257:$C$999)/COUNTIF($A$257:$A$999,$A1036)</f>
        <v>65.7425</v>
      </c>
      <c r="D1036" s="47" t="n">
        <f aca="true">STDEV(OFFSET($A$2,MATCH($A1036,$A$3:$A$999,0),3):OFFSET($A$2,MATCH($A1036+1,$A$3:$A$999,0)-1,3))*SQRT(trade_day)</f>
        <v>3.67808184215816</v>
      </c>
      <c r="E1036" s="47" t="n">
        <f aca="false">SUMIF($A$257:$A$999,$A1036,$E$257:$E$999)/COUNTIF($A$257:$A$999,$A1036)</f>
        <v>3.46319102609602</v>
      </c>
      <c r="F1036" s="0" t="n">
        <v>36</v>
      </c>
      <c r="G1036" s="110" t="n">
        <f aca="false">SUMIF($A$3:$A$999,$F1036,G$3:G$999)/COUNTIF($A$3:$A$999,$F1036)</f>
        <v>0</v>
      </c>
      <c r="H1036" s="110" t="n">
        <f aca="false">SUMIF($A$3:$A$999,$F1036,H$3:H$999)/COUNTIF($A$3:$A$999,$F1036)</f>
        <v>0</v>
      </c>
      <c r="I1036" s="110" t="n">
        <f aca="false">SUMIF($A$3:$A$999,$F1036,I$3:I$999)/COUNTIF($A$3:$A$999,$F1036)</f>
        <v>0</v>
      </c>
      <c r="J1036" s="110" t="n">
        <f aca="false">SUMIF($A$3:$A$999,$F1036,J$3:J$999)/COUNTIF($A$3:$A$999,$F1036)</f>
        <v>0</v>
      </c>
      <c r="K1036" s="110" t="n">
        <f aca="false">SUMIF($A$3:$A$999,$F1036,K$3:K$999)/COUNTIF($A$3:$A$999,$F1036)</f>
        <v>0</v>
      </c>
      <c r="L1036" s="110" t="n">
        <f aca="false">SUMIF($A$3:$A$999,$F1036,L$3:L$999)/COUNTIF($A$3:$A$999,$F1036)</f>
        <v>0.7425</v>
      </c>
      <c r="M1036" s="110" t="n">
        <f aca="false">SUMIF($A$3:$A$999,$F1036,M$3:M$999)/COUNTIF($A$3:$A$999,$F1036)</f>
        <v>45.7425</v>
      </c>
      <c r="N1036" s="110" t="n">
        <f aca="false">SUMIF($A$3:$A$999,$F1036,N$3:N$999)/COUNTIF($A$3:$A$999,$F1036)</f>
        <v>40.7425</v>
      </c>
      <c r="O1036" s="110" t="n">
        <f aca="false">SUMIF($A$3:$A$999,$F1036,O$3:O$999)/COUNTIF($A$3:$A$999,$F1036)</f>
        <v>35.7425</v>
      </c>
      <c r="P1036" s="110" t="n">
        <f aca="false">SUMIF($A$3:$A$999,$F1036,P$3:P$999)/COUNTIF($A$3:$A$999,$F1036)</f>
        <v>30.7425</v>
      </c>
      <c r="Q1036" s="110" t="n">
        <f aca="false">SUMIF($A$3:$A$999,$F1036,Q$3:Q$999)/COUNTIF($A$3:$A$999,$F1036)</f>
        <v>25.7425</v>
      </c>
      <c r="R1036" s="110" t="n">
        <f aca="false">SUMIF($A$3:$A$999,$F1036,R$3:R$999)/COUNTIF($A$3:$A$999,$F1036)</f>
        <v>16.485</v>
      </c>
      <c r="S1036" s="110" t="n">
        <f aca="false">SUMIF($A$3:$A$999,$F1036,S$3:S$999)/COUNTIF($A$3:$A$999,$F1036)</f>
        <v>0</v>
      </c>
      <c r="T1036" s="0" t="n">
        <v>36</v>
      </c>
      <c r="V1036" s="15" t="n">
        <f aca="false">SUMIF($T$3:$T$999,$T1036,$V$3:$V$999)/COUNTIF($T$3:$T$999,$T1036)</f>
        <v>7.52758447175637</v>
      </c>
      <c r="W1036" s="47" t="n">
        <f aca="true">CORREL(OFFSET($A$2,MATCH($A1036,$A$257:$A$999,0),4):OFFSET($A$2,MATCH($A1036+1,$A$257:$A$999,0)-1,4),OFFSET($T$2,MATCH($T1036,$T$257:$T$999,0),3):OFFSET($T$2,MATCH($T1036+1,$T$257:$T$999,0)-1,3))</f>
        <v>0.585016239526331</v>
      </c>
      <c r="X1036" s="47" t="n">
        <f aca="true">CORREL(OFFSET($A$2,MATCH($A1036,$A$257:$A$999,0),2):OFFSET($A$2,MATCH($A1036+1,$A$257:$A$999,0)-1,2),OFFSET($T$2,MATCH($T1036,$T$257:$T$999,0),1):OFFSET($T$2,MATCH($T1036+1,$T$257:$T$999,0)-1,1))</f>
        <v>0.568858075159321</v>
      </c>
      <c r="Z1036" s="0" t="n">
        <f aca="false">A1036</f>
        <v>36</v>
      </c>
      <c r="AA1036" s="103" t="n">
        <f aca="false">IF(AA$1="P",MAX(0,AA$2-$C1036),IF(AA$1="C",MAX(0,$C1036-AA$2)))</f>
        <v>0</v>
      </c>
      <c r="AB1036" s="103" t="n">
        <f aca="false">IF(AB$1="P",MAX(0,AB$2-$C1036),IF(AB$1="C",MAX(0,$C1036-AB$2)))</f>
        <v>0</v>
      </c>
      <c r="AC1036" s="103" t="n">
        <f aca="false">IF(AC$1="P",MAX(0,AC$2-$C1036),IF(AC$1="C",MAX(0,$C1036-AC$2)))</f>
        <v>0</v>
      </c>
      <c r="AD1036" s="103" t="n">
        <f aca="false">IF(AD$1="P",MAX(0,AD$2-$C1036),IF(AD$1="C",MAX(0,$C1036-AD$2)))</f>
        <v>0</v>
      </c>
      <c r="AE1036" s="103" t="n">
        <f aca="false">IF(AE$1="P",MAX(0,AE$2-$C1036),IF(AE$1="C",MAX(0,$C1036-AE$2)))</f>
        <v>0</v>
      </c>
      <c r="AF1036" s="103" t="n">
        <f aca="false">IF(AF$1="P",MAX(0,AF$2-$C1036),IF(AF$1="C",MAX(0,$C1036-AF$2)))</f>
        <v>0</v>
      </c>
      <c r="AG1036" s="103" t="n">
        <f aca="false">IF(AG$1="P",MAX(0,AG$2-$C1036),IF(AG$1="C",MAX(0,$C1036-AG$2)))</f>
        <v>45.7425</v>
      </c>
      <c r="AH1036" s="103" t="n">
        <f aca="false">IF(AH$1="P",MAX(0,AH$2-$C1036),IF(AH$1="C",MAX(0,$C1036-AH$2)))</f>
        <v>40.7425</v>
      </c>
      <c r="AI1036" s="103" t="n">
        <f aca="false">IF(AI$1="P",MAX(0,AI$2-$C1036),IF(AI$1="C",MAX(0,$C1036-AI$2)))</f>
        <v>35.7425</v>
      </c>
      <c r="AJ1036" s="103" t="n">
        <f aca="false">IF(AJ$1="P",MAX(0,AJ$2-$C1036),IF(AJ$1="C",MAX(0,$C1036-AJ$2)))</f>
        <v>30.7425</v>
      </c>
      <c r="AK1036" s="103" t="n">
        <f aca="false">IF(AK$1="P",MAX(0,AK$2-$C1036),IF(AK$1="C",MAX(0,$C1036-AK$2)))</f>
        <v>25.7425</v>
      </c>
      <c r="AL1036" s="103" t="n">
        <f aca="false">IF(AL$1="P",MAX(0,AL$2-$C1036),IF(AL$1="C",MAX(0,$C1036-AL$2)))</f>
        <v>15.7425</v>
      </c>
    </row>
    <row r="1037" customFormat="false" ht="12.75" hidden="false" customHeight="false" outlineLevel="0" collapsed="false">
      <c r="A1037" s="59" t="n">
        <v>37</v>
      </c>
      <c r="B1037" s="15"/>
      <c r="C1037" s="15" t="n">
        <f aca="false">SUMIF($A$257:$A$999,$A1037,$C$257:$C$999)/COUNTIF($A$257:$A$999,$A1037)</f>
        <v>51.145</v>
      </c>
      <c r="D1037" s="47" t="n">
        <f aca="true">STDEV(OFFSET($A$2,MATCH($A1037,$A$3:$A$999,0),3):OFFSET($A$2,MATCH($A1037+1,$A$3:$A$999,0)-1,3))*SQRT(trade_day)</f>
        <v>2.83875631916874</v>
      </c>
      <c r="E1037" s="47" t="n">
        <f aca="false">SUMIF($A$257:$A$999,$A1037,$E$257:$E$999)/COUNTIF($A$257:$A$999,$A1037)</f>
        <v>2.92148548266984</v>
      </c>
      <c r="F1037" s="0" t="n">
        <v>37</v>
      </c>
      <c r="G1037" s="109" t="n">
        <f aca="false">SUMIF($A$3:$A$999,$F1037,G$3:G$999)/COUNTIF($A$3:$A$999,$F1037)</f>
        <v>0</v>
      </c>
      <c r="H1037" s="109" t="n">
        <f aca="false">SUMIF($A$3:$A$999,$F1037,H$3:H$999)/COUNTIF($A$3:$A$999,$F1037)</f>
        <v>0</v>
      </c>
      <c r="I1037" s="109" t="n">
        <f aca="false">SUMIF($A$3:$A$999,$F1037,I$3:I$999)/COUNTIF($A$3:$A$999,$F1037)</f>
        <v>0</v>
      </c>
      <c r="J1037" s="109" t="n">
        <f aca="false">SUMIF($A$3:$A$999,$F1037,J$3:J$999)/COUNTIF($A$3:$A$999,$F1037)</f>
        <v>0.0309999999999999</v>
      </c>
      <c r="K1037" s="109" t="n">
        <f aca="false">SUMIF($A$3:$A$999,$F1037,K$3:K$999)/COUNTIF($A$3:$A$999,$F1037)</f>
        <v>0.546</v>
      </c>
      <c r="L1037" s="109" t="n">
        <f aca="false">SUMIF($A$3:$A$999,$F1037,L$3:L$999)/COUNTIF($A$3:$A$999,$F1037)</f>
        <v>3.9485</v>
      </c>
      <c r="M1037" s="109" t="n">
        <f aca="false">SUMIF($A$3:$A$999,$F1037,M$3:M$999)/COUNTIF($A$3:$A$999,$F1037)</f>
        <v>31.145</v>
      </c>
      <c r="N1037" s="109" t="n">
        <f aca="false">SUMIF($A$3:$A$999,$F1037,N$3:N$999)/COUNTIF($A$3:$A$999,$F1037)</f>
        <v>26.145</v>
      </c>
      <c r="O1037" s="109" t="n">
        <f aca="false">SUMIF($A$3:$A$999,$F1037,O$3:O$999)/COUNTIF($A$3:$A$999,$F1037)</f>
        <v>21.145</v>
      </c>
      <c r="P1037" s="109" t="n">
        <f aca="false">SUMIF($A$3:$A$999,$F1037,P$3:P$999)/COUNTIF($A$3:$A$999,$F1037)</f>
        <v>16.176</v>
      </c>
      <c r="Q1037" s="109" t="n">
        <f aca="false">SUMIF($A$3:$A$999,$F1037,Q$3:Q$999)/COUNTIF($A$3:$A$999,$F1037)</f>
        <v>11.691</v>
      </c>
      <c r="R1037" s="109" t="n">
        <f aca="false">SUMIF($A$3:$A$999,$F1037,R$3:R$999)/COUNTIF($A$3:$A$999,$F1037)</f>
        <v>5.0935</v>
      </c>
      <c r="S1037" s="109" t="n">
        <f aca="false">SUMIF($A$3:$A$999,$F1037,S$3:S$999)/COUNTIF($A$3:$A$999,$F1037)</f>
        <v>0</v>
      </c>
      <c r="T1037" s="0" t="n">
        <v>37</v>
      </c>
      <c r="V1037" s="15" t="n">
        <f aca="false">SUMIF($T$3:$T$999,$T1037,$V$3:$V$999)/COUNTIF($T$3:$T$999,$T1037)</f>
        <v>6.02224581416226</v>
      </c>
      <c r="W1037" s="47" t="n">
        <f aca="true">CORREL(OFFSET($A$2,MATCH($A1037,$A$257:$A$999,0),4):OFFSET($A$2,MATCH($A1037+1,$A$257:$A$999,0)-1,4),OFFSET($T$2,MATCH($T1037,$T$257:$T$999,0),3):OFFSET($T$2,MATCH($T1037+1,$T$257:$T$999,0)-1,3))</f>
        <v>-0.342129976037365</v>
      </c>
      <c r="X1037" s="47" t="n">
        <f aca="true">CORREL(OFFSET($A$2,MATCH($A1037,$A$257:$A$999,0),2):OFFSET($A$2,MATCH($A1037+1,$A$257:$A$999,0)-1,2),OFFSET($T$2,MATCH($T1037,$T$257:$T$999,0),1):OFFSET($T$2,MATCH($T1037+1,$T$257:$T$999,0)-1,1))</f>
        <v>0.730192105272772</v>
      </c>
      <c r="Z1037" s="0" t="n">
        <f aca="false">A1037</f>
        <v>37</v>
      </c>
      <c r="AA1037" s="103" t="n">
        <f aca="false">IF(AA$1="P",MAX(0,AA$2-$C1037),IF(AA$1="C",MAX(0,$C1037-AA$2)))</f>
        <v>0</v>
      </c>
      <c r="AB1037" s="103" t="n">
        <f aca="false">IF(AB$1="P",MAX(0,AB$2-$C1037),IF(AB$1="C",MAX(0,$C1037-AB$2)))</f>
        <v>0</v>
      </c>
      <c r="AC1037" s="103" t="n">
        <f aca="false">IF(AC$1="P",MAX(0,AC$2-$C1037),IF(AC$1="C",MAX(0,$C1037-AC$2)))</f>
        <v>0</v>
      </c>
      <c r="AD1037" s="103" t="n">
        <f aca="false">IF(AD$1="P",MAX(0,AD$2-$C1037),IF(AD$1="C",MAX(0,$C1037-AD$2)))</f>
        <v>0</v>
      </c>
      <c r="AE1037" s="103" t="n">
        <f aca="false">IF(AE$1="P",MAX(0,AE$2-$C1037),IF(AE$1="C",MAX(0,$C1037-AE$2)))</f>
        <v>0</v>
      </c>
      <c r="AF1037" s="103" t="n">
        <f aca="false">IF(AF$1="P",MAX(0,AF$2-$C1037),IF(AF$1="C",MAX(0,$C1037-AF$2)))</f>
        <v>0</v>
      </c>
      <c r="AG1037" s="103" t="n">
        <f aca="false">IF(AG$1="P",MAX(0,AG$2-$C1037),IF(AG$1="C",MAX(0,$C1037-AG$2)))</f>
        <v>31.145</v>
      </c>
      <c r="AH1037" s="103" t="n">
        <f aca="false">IF(AH$1="P",MAX(0,AH$2-$C1037),IF(AH$1="C",MAX(0,$C1037-AH$2)))</f>
        <v>26.145</v>
      </c>
      <c r="AI1037" s="103" t="n">
        <f aca="false">IF(AI$1="P",MAX(0,AI$2-$C1037),IF(AI$1="C",MAX(0,$C1037-AI$2)))</f>
        <v>21.145</v>
      </c>
      <c r="AJ1037" s="103" t="n">
        <f aca="false">IF(AJ$1="P",MAX(0,AJ$2-$C1037),IF(AJ$1="C",MAX(0,$C1037-AJ$2)))</f>
        <v>16.145</v>
      </c>
      <c r="AK1037" s="103" t="n">
        <f aca="false">IF(AK$1="P",MAX(0,AK$2-$C1037),IF(AK$1="C",MAX(0,$C1037-AK$2)))</f>
        <v>11.145</v>
      </c>
      <c r="AL1037" s="103" t="n">
        <f aca="false">IF(AL$1="P",MAX(0,AL$2-$C1037),IF(AL$1="C",MAX(0,$C1037-AL$2)))</f>
        <v>1.145</v>
      </c>
    </row>
    <row r="1038" customFormat="false" ht="12.75" hidden="false" customHeight="false" outlineLevel="0" collapsed="false">
      <c r="A1038" s="59" t="n">
        <v>38</v>
      </c>
      <c r="B1038" s="15"/>
      <c r="C1038" s="15" t="n">
        <f aca="false">SUMIF($A$257:$A$999,$A1038,$C$257:$C$999)/COUNTIF($A$257:$A$999,$A1038)</f>
        <v>36.9185</v>
      </c>
      <c r="D1038" s="47" t="n">
        <f aca="true">STDEV(OFFSET($A$2,MATCH($A1038,$A$3:$A$999,0),3):OFFSET($A$2,MATCH($A1038+1,$A$3:$A$999,0)-1,3))*SQRT(trade_day)</f>
        <v>1.91075065047528</v>
      </c>
      <c r="E1038" s="47" t="n">
        <f aca="false">SUMIF($A$257:$A$999,$A1038,$E$257:$E$999)/COUNTIF($A$257:$A$999,$A1038)</f>
        <v>1.9046314185357</v>
      </c>
      <c r="F1038" s="0" t="n">
        <v>38</v>
      </c>
      <c r="G1038" s="109" t="n">
        <f aca="false">SUMIF($A$3:$A$999,$F1038,G$3:G$999)/COUNTIF($A$3:$A$999,$F1038)</f>
        <v>0</v>
      </c>
      <c r="H1038" s="109" t="n">
        <f aca="false">SUMIF($A$3:$A$999,$F1038,H$3:H$999)/COUNTIF($A$3:$A$999,$F1038)</f>
        <v>0</v>
      </c>
      <c r="I1038" s="109" t="n">
        <f aca="false">SUMIF($A$3:$A$999,$F1038,I$3:I$999)/COUNTIF($A$3:$A$999,$F1038)</f>
        <v>0.1055</v>
      </c>
      <c r="J1038" s="109" t="n">
        <f aca="false">SUMIF($A$3:$A$999,$F1038,J$3:J$999)/COUNTIF($A$3:$A$999,$F1038)</f>
        <v>1.225</v>
      </c>
      <c r="K1038" s="109" t="n">
        <f aca="false">SUMIF($A$3:$A$999,$F1038,K$3:K$999)/COUNTIF($A$3:$A$999,$F1038)</f>
        <v>4.0525</v>
      </c>
      <c r="L1038" s="109" t="n">
        <f aca="false">SUMIF($A$3:$A$999,$F1038,L$3:L$999)/COUNTIF($A$3:$A$999,$F1038)</f>
        <v>13.0815</v>
      </c>
      <c r="M1038" s="109" t="n">
        <f aca="false">SUMIF($A$3:$A$999,$F1038,M$3:M$999)/COUNTIF($A$3:$A$999,$F1038)</f>
        <v>16.9185</v>
      </c>
      <c r="N1038" s="109" t="n">
        <f aca="false">SUMIF($A$3:$A$999,$F1038,N$3:N$999)/COUNTIF($A$3:$A$999,$F1038)</f>
        <v>11.9185</v>
      </c>
      <c r="O1038" s="109" t="n">
        <f aca="false">SUMIF($A$3:$A$999,$F1038,O$3:O$999)/COUNTIF($A$3:$A$999,$F1038)</f>
        <v>7.024</v>
      </c>
      <c r="P1038" s="109" t="n">
        <f aca="false">SUMIF($A$3:$A$999,$F1038,P$3:P$999)/COUNTIF($A$3:$A$999,$F1038)</f>
        <v>3.1435</v>
      </c>
      <c r="Q1038" s="109" t="n">
        <f aca="false">SUMIF($A$3:$A$999,$F1038,Q$3:Q$999)/COUNTIF($A$3:$A$999,$F1038)</f>
        <v>0.971</v>
      </c>
      <c r="R1038" s="109" t="n">
        <f aca="false">SUMIF($A$3:$A$999,$F1038,R$3:R$999)/COUNTIF($A$3:$A$999,$F1038)</f>
        <v>0</v>
      </c>
      <c r="S1038" s="109" t="n">
        <f aca="false">SUMIF($A$3:$A$999,$F1038,S$3:S$999)/COUNTIF($A$3:$A$999,$F1038)</f>
        <v>0</v>
      </c>
      <c r="T1038" s="0" t="n">
        <v>38</v>
      </c>
      <c r="V1038" s="15" t="n">
        <f aca="false">SUMIF($T$3:$T$999,$T1038,$V$3:$V$999)/COUNTIF($T$3:$T$999,$T1038)</f>
        <v>6.65820454542938</v>
      </c>
      <c r="W1038" s="47" t="n">
        <f aca="true">CORREL(OFFSET($A$2,MATCH($A1038,$A$257:$A$999,0),4):OFFSET($A$2,MATCH($A1038+1,$A$257:$A$999,0)-1,4),OFFSET($T$2,MATCH($T1038,$T$257:$T$999,0),3):OFFSET($T$2,MATCH($T1038+1,$T$257:$T$999,0)-1,3))</f>
        <v>0.616982880976931</v>
      </c>
      <c r="X1038" s="47" t="n">
        <f aca="true">CORREL(OFFSET($A$2,MATCH($A1038,$A$257:$A$999,0),2):OFFSET($A$2,MATCH($A1038+1,$A$257:$A$999,0)-1,2),OFFSET($T$2,MATCH($T1038,$T$257:$T$999,0),1):OFFSET($T$2,MATCH($T1038+1,$T$257:$T$999,0)-1,1))</f>
        <v>0.688198613939694</v>
      </c>
      <c r="Z1038" s="0" t="n">
        <f aca="false">A1038</f>
        <v>38</v>
      </c>
      <c r="AA1038" s="103" t="n">
        <f aca="false">IF(AA$1="P",MAX(0,AA$2-$C1038),IF(AA$1="C",MAX(0,$C1038-AA$2)))</f>
        <v>0</v>
      </c>
      <c r="AB1038" s="103" t="n">
        <f aca="false">IF(AB$1="P",MAX(0,AB$2-$C1038),IF(AB$1="C",MAX(0,$C1038-AB$2)))</f>
        <v>0</v>
      </c>
      <c r="AC1038" s="103" t="n">
        <f aca="false">IF(AC$1="P",MAX(0,AC$2-$C1038),IF(AC$1="C",MAX(0,$C1038-AC$2)))</f>
        <v>0</v>
      </c>
      <c r="AD1038" s="103" t="n">
        <f aca="false">IF(AD$1="P",MAX(0,AD$2-$C1038),IF(AD$1="C",MAX(0,$C1038-AD$2)))</f>
        <v>0</v>
      </c>
      <c r="AE1038" s="103" t="n">
        <f aca="false">IF(AE$1="P",MAX(0,AE$2-$C1038),IF(AE$1="C",MAX(0,$C1038-AE$2)))</f>
        <v>3.0815</v>
      </c>
      <c r="AF1038" s="103" t="n">
        <f aca="false">IF(AF$1="P",MAX(0,AF$2-$C1038),IF(AF$1="C",MAX(0,$C1038-AF$2)))</f>
        <v>13.0815</v>
      </c>
      <c r="AG1038" s="103" t="n">
        <f aca="false">IF(AG$1="P",MAX(0,AG$2-$C1038),IF(AG$1="C",MAX(0,$C1038-AG$2)))</f>
        <v>16.9185</v>
      </c>
      <c r="AH1038" s="103" t="n">
        <f aca="false">IF(AH$1="P",MAX(0,AH$2-$C1038),IF(AH$1="C",MAX(0,$C1038-AH$2)))</f>
        <v>11.9185</v>
      </c>
      <c r="AI1038" s="103" t="n">
        <f aca="false">IF(AI$1="P",MAX(0,AI$2-$C1038),IF(AI$1="C",MAX(0,$C1038-AI$2)))</f>
        <v>6.9185</v>
      </c>
      <c r="AJ1038" s="103" t="n">
        <f aca="false">IF(AJ$1="P",MAX(0,AJ$2-$C1038),IF(AJ$1="C",MAX(0,$C1038-AJ$2)))</f>
        <v>1.9185</v>
      </c>
      <c r="AK1038" s="103" t="n">
        <f aca="false">IF(AK$1="P",MAX(0,AK$2-$C1038),IF(AK$1="C",MAX(0,$C1038-AK$2)))</f>
        <v>0</v>
      </c>
      <c r="AL1038" s="103" t="n">
        <f aca="false">IF(AL$1="P",MAX(0,AL$2-$C1038),IF(AL$1="C",MAX(0,$C1038-AL$2)))</f>
        <v>0</v>
      </c>
    </row>
    <row r="1039" customFormat="false" ht="12.75" hidden="false" customHeight="false" outlineLevel="0" collapsed="false">
      <c r="A1039" s="59" t="n">
        <v>39</v>
      </c>
      <c r="B1039" s="15"/>
      <c r="C1039" s="15" t="n">
        <f aca="false">SUMIF($A$257:$A$999,$A1039,$C$257:$C$999)/COUNTIF($A$257:$A$999,$A1039)</f>
        <v>44.4031818181818</v>
      </c>
      <c r="D1039" s="47" t="n">
        <f aca="true">STDEV(OFFSET($A$2,MATCH($A1039,$A$3:$A$999,0),3):OFFSET($A$2,MATCH($A1039+1,$A$3:$A$999,0)-1,3))*SQRT(trade_day)</f>
        <v>1.75657650488445</v>
      </c>
      <c r="E1039" s="47" t="n">
        <f aca="false">SUMIF($A$257:$A$999,$A1039,$E$257:$E$999)/COUNTIF($A$257:$A$999,$A1039)</f>
        <v>1.87311932558247</v>
      </c>
      <c r="F1039" s="0" t="n">
        <v>39</v>
      </c>
      <c r="G1039" s="110" t="n">
        <f aca="false">SUMIF($A$3:$A$999,$F1039,G$3:G$999)/COUNTIF($A$3:$A$999,$F1039)</f>
        <v>0</v>
      </c>
      <c r="H1039" s="110" t="n">
        <f aca="false">SUMIF($A$3:$A$999,$F1039,H$3:H$999)/COUNTIF($A$3:$A$999,$F1039)</f>
        <v>0</v>
      </c>
      <c r="I1039" s="110" t="n">
        <f aca="false">SUMIF($A$3:$A$999,$F1039,I$3:I$999)/COUNTIF($A$3:$A$999,$F1039)</f>
        <v>0</v>
      </c>
      <c r="J1039" s="110" t="n">
        <f aca="false">SUMIF($A$3:$A$999,$F1039,J$3:J$999)/COUNTIF($A$3:$A$999,$F1039)</f>
        <v>0.0213636363636363</v>
      </c>
      <c r="K1039" s="110" t="n">
        <f aca="false">SUMIF($A$3:$A$999,$F1039,K$3:K$999)/COUNTIF($A$3:$A$999,$F1039)</f>
        <v>0.511363636363636</v>
      </c>
      <c r="L1039" s="110" t="n">
        <f aca="false">SUMIF($A$3:$A$999,$F1039,L$3:L$999)/COUNTIF($A$3:$A$999,$F1039)</f>
        <v>6.02045454545455</v>
      </c>
      <c r="M1039" s="110" t="n">
        <f aca="false">SUMIF($A$3:$A$999,$F1039,M$3:M$999)/COUNTIF($A$3:$A$999,$F1039)</f>
        <v>24.4031818181818</v>
      </c>
      <c r="N1039" s="110" t="n">
        <f aca="false">SUMIF($A$3:$A$999,$F1039,N$3:N$999)/COUNTIF($A$3:$A$999,$F1039)</f>
        <v>19.4031818181818</v>
      </c>
      <c r="O1039" s="110" t="n">
        <f aca="false">SUMIF($A$3:$A$999,$F1039,O$3:O$999)/COUNTIF($A$3:$A$999,$F1039)</f>
        <v>14.4031818181818</v>
      </c>
      <c r="P1039" s="110" t="n">
        <f aca="false">SUMIF($A$3:$A$999,$F1039,P$3:P$999)/COUNTIF($A$3:$A$999,$F1039)</f>
        <v>9.42454545454545</v>
      </c>
      <c r="Q1039" s="110" t="n">
        <f aca="false">SUMIF($A$3:$A$999,$F1039,Q$3:Q$999)/COUNTIF($A$3:$A$999,$F1039)</f>
        <v>4.91454545454546</v>
      </c>
      <c r="R1039" s="110" t="n">
        <f aca="false">SUMIF($A$3:$A$999,$F1039,R$3:R$999)/COUNTIF($A$3:$A$999,$F1039)</f>
        <v>0.423636363636364</v>
      </c>
      <c r="S1039" s="110" t="n">
        <f aca="false">SUMIF($A$3:$A$999,$F1039,S$3:S$999)/COUNTIF($A$3:$A$999,$F1039)</f>
        <v>0</v>
      </c>
      <c r="T1039" s="0" t="n">
        <v>39</v>
      </c>
      <c r="V1039" s="15" t="n">
        <f aca="false">SUMIF($T$3:$T$999,$T1039,$V$3:$V$999)/COUNTIF($T$3:$T$999,$T1039)</f>
        <v>8.59930031859108</v>
      </c>
      <c r="W1039" s="47" t="n">
        <f aca="true">CORREL(OFFSET($A$2,MATCH($A1039,$A$257:$A$999,0),4):OFFSET($A$2,MATCH($A1039+1,$A$257:$A$999,0)-1,4),OFFSET($T$2,MATCH($T1039,$T$257:$T$999,0),3):OFFSET($T$2,MATCH($T1039+1,$T$257:$T$999,0)-1,3))</f>
        <v>-0.307848287755146</v>
      </c>
      <c r="X1039" s="47" t="n">
        <f aca="true">CORREL(OFFSET($A$2,MATCH($A1039,$A$257:$A$999,0),2):OFFSET($A$2,MATCH($A1039+1,$A$257:$A$999,0)-1,2),OFFSET($T$2,MATCH($T1039,$T$257:$T$999,0),1):OFFSET($T$2,MATCH($T1039+1,$T$257:$T$999,0)-1,1))</f>
        <v>0.608414909034033</v>
      </c>
      <c r="Z1039" s="0" t="n">
        <f aca="false">A1039</f>
        <v>39</v>
      </c>
      <c r="AA1039" s="103" t="n">
        <f aca="false">IF(AA$1="P",MAX(0,AA$2-$C1039),IF(AA$1="C",MAX(0,$C1039-AA$2)))</f>
        <v>0</v>
      </c>
      <c r="AB1039" s="103" t="n">
        <f aca="false">IF(AB$1="P",MAX(0,AB$2-$C1039),IF(AB$1="C",MAX(0,$C1039-AB$2)))</f>
        <v>0</v>
      </c>
      <c r="AC1039" s="103" t="n">
        <f aca="false">IF(AC$1="P",MAX(0,AC$2-$C1039),IF(AC$1="C",MAX(0,$C1039-AC$2)))</f>
        <v>0</v>
      </c>
      <c r="AD1039" s="103" t="n">
        <f aca="false">IF(AD$1="P",MAX(0,AD$2-$C1039),IF(AD$1="C",MAX(0,$C1039-AD$2)))</f>
        <v>0</v>
      </c>
      <c r="AE1039" s="103" t="n">
        <f aca="false">IF(AE$1="P",MAX(0,AE$2-$C1039),IF(AE$1="C",MAX(0,$C1039-AE$2)))</f>
        <v>0</v>
      </c>
      <c r="AF1039" s="103" t="n">
        <f aca="false">IF(AF$1="P",MAX(0,AF$2-$C1039),IF(AF$1="C",MAX(0,$C1039-AF$2)))</f>
        <v>5.59681818181818</v>
      </c>
      <c r="AG1039" s="103" t="n">
        <f aca="false">IF(AG$1="P",MAX(0,AG$2-$C1039),IF(AG$1="C",MAX(0,$C1039-AG$2)))</f>
        <v>24.4031818181818</v>
      </c>
      <c r="AH1039" s="103" t="n">
        <f aca="false">IF(AH$1="P",MAX(0,AH$2-$C1039),IF(AH$1="C",MAX(0,$C1039-AH$2)))</f>
        <v>19.4031818181818</v>
      </c>
      <c r="AI1039" s="103" t="n">
        <f aca="false">IF(AI$1="P",MAX(0,AI$2-$C1039),IF(AI$1="C",MAX(0,$C1039-AI$2)))</f>
        <v>14.4031818181818</v>
      </c>
      <c r="AJ1039" s="103" t="n">
        <f aca="false">IF(AJ$1="P",MAX(0,AJ$2-$C1039),IF(AJ$1="C",MAX(0,$C1039-AJ$2)))</f>
        <v>9.40318181818182</v>
      </c>
      <c r="AK1039" s="103" t="n">
        <f aca="false">IF(AK$1="P",MAX(0,AK$2-$C1039),IF(AK$1="C",MAX(0,$C1039-AK$2)))</f>
        <v>4.40318181818182</v>
      </c>
      <c r="AL1039" s="103" t="n">
        <f aca="false">IF(AL$1="P",MAX(0,AL$2-$C1039),IF(AL$1="C",MAX(0,$C1039-AL$2)))</f>
        <v>0</v>
      </c>
    </row>
    <row r="1040" customFormat="false" ht="12.75" hidden="false" customHeight="false" outlineLevel="0" collapsed="false">
      <c r="A1040" s="59" t="n">
        <v>40</v>
      </c>
      <c r="B1040" s="15"/>
      <c r="C1040" s="15" t="n">
        <f aca="false">SUMIF($A$257:$A$999,$A1040,$C$257:$C$999)/COUNTIF($A$257:$A$999,$A1040)</f>
        <v>49.4319047619048</v>
      </c>
      <c r="D1040" s="47" t="n">
        <f aca="true">STDEV(OFFSET($A$2,MATCH($A1040,$A$3:$A$999,0),3):OFFSET($A$2,MATCH($A1040+1,$A$3:$A$999,0)-1,3))*SQRT(trade_day)</f>
        <v>2.26597351453435</v>
      </c>
      <c r="E1040" s="47" t="n">
        <f aca="false">SUMIF($A$257:$A$999,$A1040,$E$257:$E$999)/COUNTIF($A$257:$A$999,$A1040)</f>
        <v>1.63864307822071</v>
      </c>
      <c r="F1040" s="0" t="n">
        <v>40</v>
      </c>
      <c r="G1040" s="110" t="n">
        <f aca="false">SUMIF($A$3:$A$999,$F1040,G$3:G$999)/COUNTIF($A$3:$A$999,$F1040)</f>
        <v>0</v>
      </c>
      <c r="H1040" s="110" t="n">
        <f aca="false">SUMIF($A$3:$A$999,$F1040,H$3:H$999)/COUNTIF($A$3:$A$999,$F1040)</f>
        <v>0</v>
      </c>
      <c r="I1040" s="110" t="n">
        <f aca="false">SUMIF($A$3:$A$999,$F1040,I$3:I$999)/COUNTIF($A$3:$A$999,$F1040)</f>
        <v>0</v>
      </c>
      <c r="J1040" s="110" t="n">
        <f aca="false">SUMIF($A$3:$A$999,$F1040,J$3:J$999)/COUNTIF($A$3:$A$999,$F1040)</f>
        <v>0</v>
      </c>
      <c r="K1040" s="110" t="n">
        <f aca="false">SUMIF($A$3:$A$999,$F1040,K$3:K$999)/COUNTIF($A$3:$A$999,$F1040)</f>
        <v>0.0338095238095239</v>
      </c>
      <c r="L1040" s="110" t="n">
        <f aca="false">SUMIF($A$3:$A$999,$F1040,L$3:L$999)/COUNTIF($A$3:$A$999,$F1040)</f>
        <v>2.61428571428571</v>
      </c>
      <c r="M1040" s="110" t="n">
        <f aca="false">SUMIF($A$3:$A$999,$F1040,M$3:M$999)/COUNTIF($A$3:$A$999,$F1040)</f>
        <v>29.4319047619048</v>
      </c>
      <c r="N1040" s="110" t="n">
        <f aca="false">SUMIF($A$3:$A$999,$F1040,N$3:N$999)/COUNTIF($A$3:$A$999,$F1040)</f>
        <v>24.4319047619048</v>
      </c>
      <c r="O1040" s="110" t="n">
        <f aca="false">SUMIF($A$3:$A$999,$F1040,O$3:O$999)/COUNTIF($A$3:$A$999,$F1040)</f>
        <v>19.4319047619048</v>
      </c>
      <c r="P1040" s="110" t="n">
        <f aca="false">SUMIF($A$3:$A$999,$F1040,P$3:P$999)/COUNTIF($A$3:$A$999,$F1040)</f>
        <v>14.4319047619048</v>
      </c>
      <c r="Q1040" s="110" t="n">
        <f aca="false">SUMIF($A$3:$A$999,$F1040,Q$3:Q$999)/COUNTIF($A$3:$A$999,$F1040)</f>
        <v>9.46571428571429</v>
      </c>
      <c r="R1040" s="110" t="n">
        <f aca="false">SUMIF($A$3:$A$999,$F1040,R$3:R$999)/COUNTIF($A$3:$A$999,$F1040)</f>
        <v>2.04619047619048</v>
      </c>
      <c r="S1040" s="110" t="n">
        <f aca="false">SUMIF($A$3:$A$999,$F1040,S$3:S$999)/COUNTIF($A$3:$A$999,$F1040)</f>
        <v>0</v>
      </c>
      <c r="T1040" s="0" t="n">
        <v>40</v>
      </c>
      <c r="V1040" s="15" t="n">
        <f aca="false">SUMIF($T$3:$T$999,$T1040,$V$3:$V$999)/COUNTIF($T$3:$T$999,$T1040)</f>
        <v>9.47596127050598</v>
      </c>
      <c r="W1040" s="47" t="n">
        <f aca="true">CORREL(OFFSET($A$2,MATCH($A1040,$A$257:$A$999,0),4):OFFSET($A$2,MATCH($A1040+1,$A$257:$A$999,0)-1,4),OFFSET($T$2,MATCH($T1040,$T$257:$T$999,0),3):OFFSET($T$2,MATCH($T1040+1,$T$257:$T$999,0)-1,3))</f>
        <v>-0.604842797787064</v>
      </c>
      <c r="X1040" s="47" t="n">
        <f aca="true">CORREL(OFFSET($A$2,MATCH($A1040,$A$257:$A$999,0),2):OFFSET($A$2,MATCH($A1040+1,$A$257:$A$999,0)-1,2),OFFSET($T$2,MATCH($T1040,$T$257:$T$999,0),1):OFFSET($T$2,MATCH($T1040+1,$T$257:$T$999,0)-1,1))</f>
        <v>0.388325525573148</v>
      </c>
      <c r="Z1040" s="0" t="n">
        <f aca="false">A1040</f>
        <v>40</v>
      </c>
      <c r="AA1040" s="103" t="n">
        <f aca="false">IF(AA$1="P",MAX(0,AA$2-$C1040),IF(AA$1="C",MAX(0,$C1040-AA$2)))</f>
        <v>0</v>
      </c>
      <c r="AB1040" s="103" t="n">
        <f aca="false">IF(AB$1="P",MAX(0,AB$2-$C1040),IF(AB$1="C",MAX(0,$C1040-AB$2)))</f>
        <v>0</v>
      </c>
      <c r="AC1040" s="103" t="n">
        <f aca="false">IF(AC$1="P",MAX(0,AC$2-$C1040),IF(AC$1="C",MAX(0,$C1040-AC$2)))</f>
        <v>0</v>
      </c>
      <c r="AD1040" s="103" t="n">
        <f aca="false">IF(AD$1="P",MAX(0,AD$2-$C1040),IF(AD$1="C",MAX(0,$C1040-AD$2)))</f>
        <v>0</v>
      </c>
      <c r="AE1040" s="103" t="n">
        <f aca="false">IF(AE$1="P",MAX(0,AE$2-$C1040),IF(AE$1="C",MAX(0,$C1040-AE$2)))</f>
        <v>0</v>
      </c>
      <c r="AF1040" s="103" t="n">
        <f aca="false">IF(AF$1="P",MAX(0,AF$2-$C1040),IF(AF$1="C",MAX(0,$C1040-AF$2)))</f>
        <v>0.568095238095239</v>
      </c>
      <c r="AG1040" s="103" t="n">
        <f aca="false">IF(AG$1="P",MAX(0,AG$2-$C1040),IF(AG$1="C",MAX(0,$C1040-AG$2)))</f>
        <v>29.4319047619048</v>
      </c>
      <c r="AH1040" s="103" t="n">
        <f aca="false">IF(AH$1="P",MAX(0,AH$2-$C1040),IF(AH$1="C",MAX(0,$C1040-AH$2)))</f>
        <v>24.4319047619048</v>
      </c>
      <c r="AI1040" s="103" t="n">
        <f aca="false">IF(AI$1="P",MAX(0,AI$2-$C1040),IF(AI$1="C",MAX(0,$C1040-AI$2)))</f>
        <v>19.4319047619048</v>
      </c>
      <c r="AJ1040" s="103" t="n">
        <f aca="false">IF(AJ$1="P",MAX(0,AJ$2-$C1040),IF(AJ$1="C",MAX(0,$C1040-AJ$2)))</f>
        <v>14.4319047619048</v>
      </c>
      <c r="AK1040" s="103" t="n">
        <f aca="false">IF(AK$1="P",MAX(0,AK$2-$C1040),IF(AK$1="C",MAX(0,$C1040-AK$2)))</f>
        <v>9.43190476190476</v>
      </c>
      <c r="AL1040" s="103" t="n">
        <f aca="false">IF(AL$1="P",MAX(0,AL$2-$C1040),IF(AL$1="C",MAX(0,$C1040-AL$2)))</f>
        <v>0</v>
      </c>
    </row>
    <row r="1041" customFormat="false" ht="12.75" hidden="false" customHeight="false" outlineLevel="0" collapsed="false">
      <c r="A1041" s="59" t="n">
        <v>41</v>
      </c>
      <c r="B1041" s="15"/>
      <c r="C1041" s="15" t="n">
        <f aca="false">SUMIF($A$257:$A$999,$A1041,$C$257:$C$999)/COUNTIF($A$257:$A$999,$A1041)</f>
        <v>40.6126086956522</v>
      </c>
      <c r="D1041" s="47" t="n">
        <f aca="true">STDEV(OFFSET($A$2,MATCH($A1041,$A$3:$A$999,0),3):OFFSET($A$2,MATCH($A1041+1,$A$3:$A$999,0)-1,3))*SQRT(trade_day)</f>
        <v>2.18597640945132</v>
      </c>
      <c r="E1041" s="47" t="n">
        <f aca="false">SUMIF($A$257:$A$999,$A1041,$E$257:$E$999)/COUNTIF($A$257:$A$999,$A1041)</f>
        <v>2.58501914933726</v>
      </c>
      <c r="F1041" s="0" t="n">
        <v>41</v>
      </c>
      <c r="G1041" s="110" t="n">
        <f aca="false">SUMIF($A$3:$A$999,$F1041,G$3:G$999)/COUNTIF($A$3:$A$999,$F1041)</f>
        <v>0</v>
      </c>
      <c r="H1041" s="110" t="n">
        <f aca="false">SUMIF($A$3:$A$999,$F1041,H$3:H$999)/COUNTIF($A$3:$A$999,$F1041)</f>
        <v>0.0230434782608696</v>
      </c>
      <c r="I1041" s="110" t="n">
        <f aca="false">SUMIF($A$3:$A$999,$F1041,I$3:I$999)/COUNTIF($A$3:$A$999,$F1041)</f>
        <v>0.310869565217391</v>
      </c>
      <c r="J1041" s="110" t="n">
        <f aca="false">SUMIF($A$3:$A$999,$F1041,J$3:J$999)/COUNTIF($A$3:$A$999,$F1041)</f>
        <v>1.58739130434783</v>
      </c>
      <c r="K1041" s="110" t="n">
        <f aca="false">SUMIF($A$3:$A$999,$F1041,K$3:K$999)/COUNTIF($A$3:$A$999,$F1041)</f>
        <v>4.06434782608696</v>
      </c>
      <c r="L1041" s="110" t="n">
        <f aca="false">SUMIF($A$3:$A$999,$F1041,L$3:L$999)/COUNTIF($A$3:$A$999,$F1041)</f>
        <v>11.4413043478261</v>
      </c>
      <c r="M1041" s="110" t="n">
        <f aca="false">SUMIF($A$3:$A$999,$F1041,M$3:M$999)/COUNTIF($A$3:$A$999,$F1041)</f>
        <v>20.6126086956522</v>
      </c>
      <c r="N1041" s="110" t="n">
        <f aca="false">SUMIF($A$3:$A$999,$F1041,N$3:N$999)/COUNTIF($A$3:$A$999,$F1041)</f>
        <v>15.635652173913</v>
      </c>
      <c r="O1041" s="110" t="n">
        <f aca="false">SUMIF($A$3:$A$999,$F1041,O$3:O$999)/COUNTIF($A$3:$A$999,$F1041)</f>
        <v>10.9234782608696</v>
      </c>
      <c r="P1041" s="110" t="n">
        <f aca="false">SUMIF($A$3:$A$999,$F1041,P$3:P$999)/COUNTIF($A$3:$A$999,$F1041)</f>
        <v>7.2</v>
      </c>
      <c r="Q1041" s="110" t="n">
        <f aca="false">SUMIF($A$3:$A$999,$F1041,Q$3:Q$999)/COUNTIF($A$3:$A$999,$F1041)</f>
        <v>4.67695652173913</v>
      </c>
      <c r="R1041" s="110" t="n">
        <f aca="false">SUMIF($A$3:$A$999,$F1041,R$3:R$999)/COUNTIF($A$3:$A$999,$F1041)</f>
        <v>2.05391304347826</v>
      </c>
      <c r="S1041" s="110" t="n">
        <f aca="false">SUMIF($A$3:$A$999,$F1041,S$3:S$999)/COUNTIF($A$3:$A$999,$F1041)</f>
        <v>0</v>
      </c>
      <c r="T1041" s="0" t="n">
        <v>41</v>
      </c>
      <c r="V1041" s="15" t="n">
        <f aca="false">SUMIF($T$3:$T$999,$T1041,$V$3:$V$999)/COUNTIF($T$3:$T$999,$T1041)</f>
        <v>9.54870184748077</v>
      </c>
      <c r="W1041" s="47" t="n">
        <f aca="true">CORREL(OFFSET($A$2,MATCH($A1041,$A$257:$A$999,0),4):OFFSET($A$2,MATCH($A1041+1,$A$257:$A$999,0)-1,4),OFFSET($T$2,MATCH($T1041,$T$257:$T$999,0),3):OFFSET($T$2,MATCH($T1041+1,$T$257:$T$999,0)-1,3))</f>
        <v>0.728112894344703</v>
      </c>
      <c r="X1041" s="47" t="n">
        <f aca="true">CORREL(OFFSET($A$2,MATCH($A1041,$A$257:$A$999,0),2):OFFSET($A$2,MATCH($A1041+1,$A$257:$A$999,0)-1,2),OFFSET($T$2,MATCH($T1041,$T$257:$T$999,0),1):OFFSET($T$2,MATCH($T1041+1,$T$257:$T$999,0)-1,1))</f>
        <v>-0.155590097040631</v>
      </c>
      <c r="Z1041" s="0" t="n">
        <f aca="false">A1041</f>
        <v>41</v>
      </c>
      <c r="AA1041" s="103" t="n">
        <f aca="false">IF(AA$1="P",MAX(0,AA$2-$C1041),IF(AA$1="C",MAX(0,$C1041-AA$2)))</f>
        <v>0</v>
      </c>
      <c r="AB1041" s="103" t="n">
        <f aca="false">IF(AB$1="P",MAX(0,AB$2-$C1041),IF(AB$1="C",MAX(0,$C1041-AB$2)))</f>
        <v>0</v>
      </c>
      <c r="AC1041" s="103" t="n">
        <f aca="false">IF(AC$1="P",MAX(0,AC$2-$C1041),IF(AC$1="C",MAX(0,$C1041-AC$2)))</f>
        <v>0</v>
      </c>
      <c r="AD1041" s="103" t="n">
        <f aca="false">IF(AD$1="P",MAX(0,AD$2-$C1041),IF(AD$1="C",MAX(0,$C1041-AD$2)))</f>
        <v>0</v>
      </c>
      <c r="AE1041" s="103" t="n">
        <f aca="false">IF(AE$1="P",MAX(0,AE$2-$C1041),IF(AE$1="C",MAX(0,$C1041-AE$2)))</f>
        <v>0</v>
      </c>
      <c r="AF1041" s="103" t="n">
        <f aca="false">IF(AF$1="P",MAX(0,AF$2-$C1041),IF(AF$1="C",MAX(0,$C1041-AF$2)))</f>
        <v>9.38739130434782</v>
      </c>
      <c r="AG1041" s="103" t="n">
        <f aca="false">IF(AG$1="P",MAX(0,AG$2-$C1041),IF(AG$1="C",MAX(0,$C1041-AG$2)))</f>
        <v>20.6126086956522</v>
      </c>
      <c r="AH1041" s="103" t="n">
        <f aca="false">IF(AH$1="P",MAX(0,AH$2-$C1041),IF(AH$1="C",MAX(0,$C1041-AH$2)))</f>
        <v>15.6126086956522</v>
      </c>
      <c r="AI1041" s="103" t="n">
        <f aca="false">IF(AI$1="P",MAX(0,AI$2-$C1041),IF(AI$1="C",MAX(0,$C1041-AI$2)))</f>
        <v>10.6126086956522</v>
      </c>
      <c r="AJ1041" s="103" t="n">
        <f aca="false">IF(AJ$1="P",MAX(0,AJ$2-$C1041),IF(AJ$1="C",MAX(0,$C1041-AJ$2)))</f>
        <v>5.61260869565218</v>
      </c>
      <c r="AK1041" s="103" t="n">
        <f aca="false">IF(AK$1="P",MAX(0,AK$2-$C1041),IF(AK$1="C",MAX(0,$C1041-AK$2)))</f>
        <v>0.612608695652178</v>
      </c>
      <c r="AL1041" s="103" t="n">
        <f aca="false">IF(AL$1="P",MAX(0,AL$2-$C1041),IF(AL$1="C",MAX(0,$C1041-AL$2)))</f>
        <v>0</v>
      </c>
    </row>
    <row r="1042" customFormat="false" ht="12.75" hidden="false" customHeight="false" outlineLevel="0" collapsed="false">
      <c r="A1042" s="59" t="n">
        <v>42</v>
      </c>
      <c r="B1042" s="15"/>
      <c r="C1042" s="15" t="n">
        <f aca="false">SUMIF($A$257:$A$999,$A1042,$C$257:$C$999)/COUNTIF($A$257:$A$999,$A1042)</f>
        <v>42.48</v>
      </c>
      <c r="D1042" s="47" t="n">
        <f aca="true">STDEV(OFFSET($A$2,MATCH($A1042,$A$3:$A$999,0),3):OFFSET($A$2,MATCH($A1042+1,$A$3:$A$999,0)-1,3))*SQRT(trade_day)</f>
        <v>2.4077405338643</v>
      </c>
      <c r="E1042" s="47" t="n">
        <f aca="false">SUMIF($A$257:$A$999,$A1042,$E$257:$E$999)/COUNTIF($A$257:$A$999,$A1042)</f>
        <v>2.06365960605958</v>
      </c>
      <c r="F1042" s="0" t="n">
        <v>42</v>
      </c>
      <c r="G1042" s="110" t="n">
        <f aca="false">SUMIF($A$3:$A$999,$F1042,G$3:G$999)/COUNTIF($A$3:$A$999,$F1042)</f>
        <v>0</v>
      </c>
      <c r="H1042" s="110" t="n">
        <f aca="false">SUMIF($A$3:$A$999,$F1042,H$3:H$999)/COUNTIF($A$3:$A$999,$F1042)</f>
        <v>0.0519047619047619</v>
      </c>
      <c r="I1042" s="110" t="n">
        <f aca="false">SUMIF($A$3:$A$999,$F1042,I$3:I$999)/COUNTIF($A$3:$A$999,$F1042)</f>
        <v>0.85</v>
      </c>
      <c r="J1042" s="110" t="n">
        <f aca="false">SUMIF($A$3:$A$999,$F1042,J$3:J$999)/COUNTIF($A$3:$A$999,$F1042)</f>
        <v>2.42333333333333</v>
      </c>
      <c r="K1042" s="110" t="n">
        <f aca="false">SUMIF($A$3:$A$999,$F1042,K$3:K$999)/COUNTIF($A$3:$A$999,$F1042)</f>
        <v>4.32095238095238</v>
      </c>
      <c r="L1042" s="110" t="n">
        <f aca="false">SUMIF($A$3:$A$999,$F1042,L$3:L$999)/COUNTIF($A$3:$A$999,$F1042)</f>
        <v>9.9852380952381</v>
      </c>
      <c r="M1042" s="110" t="n">
        <f aca="false">SUMIF($A$3:$A$999,$F1042,M$3:M$999)/COUNTIF($A$3:$A$999,$F1042)</f>
        <v>22.48</v>
      </c>
      <c r="N1042" s="110" t="n">
        <f aca="false">SUMIF($A$3:$A$999,$F1042,N$3:N$999)/COUNTIF($A$3:$A$999,$F1042)</f>
        <v>17.5319047619048</v>
      </c>
      <c r="O1042" s="110" t="n">
        <f aca="false">SUMIF($A$3:$A$999,$F1042,O$3:O$999)/COUNTIF($A$3:$A$999,$F1042)</f>
        <v>13.33</v>
      </c>
      <c r="P1042" s="110" t="n">
        <f aca="false">SUMIF($A$3:$A$999,$F1042,P$3:P$999)/COUNTIF($A$3:$A$999,$F1042)</f>
        <v>9.90333333333333</v>
      </c>
      <c r="Q1042" s="110" t="n">
        <f aca="false">SUMIF($A$3:$A$999,$F1042,Q$3:Q$999)/COUNTIF($A$3:$A$999,$F1042)</f>
        <v>6.80095238095238</v>
      </c>
      <c r="R1042" s="110" t="n">
        <f aca="false">SUMIF($A$3:$A$999,$F1042,R$3:R$999)/COUNTIF($A$3:$A$999,$F1042)</f>
        <v>2.4652380952381</v>
      </c>
      <c r="S1042" s="110" t="n">
        <f aca="false">SUMIF($A$3:$A$999,$F1042,S$3:S$999)/COUNTIF($A$3:$A$999,$F1042)</f>
        <v>0</v>
      </c>
      <c r="T1042" s="0" t="n">
        <v>42</v>
      </c>
      <c r="V1042" s="15" t="n">
        <f aca="false">SUMIF($T$3:$T$999,$T1042,$V$3:$V$999)/COUNTIF($T$3:$T$999,$T1042)</f>
        <v>11.4130879417911</v>
      </c>
      <c r="W1042" s="47" t="n">
        <f aca="true">CORREL(OFFSET($A$2,MATCH($A1042,$A$257:$A$999,0),4):OFFSET($A$2,MATCH($A1042+1,$A$257:$A$999,0)-1,4),OFFSET($T$2,MATCH($T1042,$T$257:$T$999,0),3):OFFSET($T$2,MATCH($T1042+1,$T$257:$T$999,0)-1,3))</f>
        <v>0.399542344480585</v>
      </c>
      <c r="X1042" s="47" t="n">
        <f aca="true">CORREL(OFFSET($A$2,MATCH($A1042,$A$257:$A$999,0),2):OFFSET($A$2,MATCH($A1042+1,$A$257:$A$999,0)-1,2),OFFSET($T$2,MATCH($T1042,$T$257:$T$999,0),1):OFFSET($T$2,MATCH($T1042+1,$T$257:$T$999,0)-1,1))</f>
        <v>0.137651912296295</v>
      </c>
      <c r="Z1042" s="0" t="n">
        <f aca="false">A1042</f>
        <v>42</v>
      </c>
      <c r="AA1042" s="103" t="n">
        <f aca="false">IF(AA$1="P",MAX(0,AA$2-$C1042),IF(AA$1="C",MAX(0,$C1042-AA$2)))</f>
        <v>0</v>
      </c>
      <c r="AB1042" s="103" t="n">
        <f aca="false">IF(AB$1="P",MAX(0,AB$2-$C1042),IF(AB$1="C",MAX(0,$C1042-AB$2)))</f>
        <v>0</v>
      </c>
      <c r="AC1042" s="103" t="n">
        <f aca="false">IF(AC$1="P",MAX(0,AC$2-$C1042),IF(AC$1="C",MAX(0,$C1042-AC$2)))</f>
        <v>0</v>
      </c>
      <c r="AD1042" s="103" t="n">
        <f aca="false">IF(AD$1="P",MAX(0,AD$2-$C1042),IF(AD$1="C",MAX(0,$C1042-AD$2)))</f>
        <v>0</v>
      </c>
      <c r="AE1042" s="103" t="n">
        <f aca="false">IF(AE$1="P",MAX(0,AE$2-$C1042),IF(AE$1="C",MAX(0,$C1042-AE$2)))</f>
        <v>0</v>
      </c>
      <c r="AF1042" s="103" t="n">
        <f aca="false">IF(AF$1="P",MAX(0,AF$2-$C1042),IF(AF$1="C",MAX(0,$C1042-AF$2)))</f>
        <v>7.52</v>
      </c>
      <c r="AG1042" s="103" t="n">
        <f aca="false">IF(AG$1="P",MAX(0,AG$2-$C1042),IF(AG$1="C",MAX(0,$C1042-AG$2)))</f>
        <v>22.48</v>
      </c>
      <c r="AH1042" s="103" t="n">
        <f aca="false">IF(AH$1="P",MAX(0,AH$2-$C1042),IF(AH$1="C",MAX(0,$C1042-AH$2)))</f>
        <v>17.48</v>
      </c>
      <c r="AI1042" s="103" t="n">
        <f aca="false">IF(AI$1="P",MAX(0,AI$2-$C1042),IF(AI$1="C",MAX(0,$C1042-AI$2)))</f>
        <v>12.48</v>
      </c>
      <c r="AJ1042" s="103" t="n">
        <f aca="false">IF(AJ$1="P",MAX(0,AJ$2-$C1042),IF(AJ$1="C",MAX(0,$C1042-AJ$2)))</f>
        <v>7.48</v>
      </c>
      <c r="AK1042" s="103" t="n">
        <f aca="false">IF(AK$1="P",MAX(0,AK$2-$C1042),IF(AK$1="C",MAX(0,$C1042-AK$2)))</f>
        <v>2.48</v>
      </c>
      <c r="AL1042" s="103" t="n">
        <f aca="false">IF(AL$1="P",MAX(0,AL$2-$C1042),IF(AL$1="C",MAX(0,$C1042-AL$2)))</f>
        <v>0</v>
      </c>
    </row>
    <row r="1043" customFormat="false" ht="12.75" hidden="false" customHeight="false" outlineLevel="0" collapsed="false">
      <c r="A1043" s="59" t="n">
        <v>43</v>
      </c>
      <c r="B1043" s="15"/>
      <c r="C1043" s="15" t="n">
        <f aca="false">SUMIF($A$257:$A$999,$A1043,$C$257:$C$999)/COUNTIF($A$257:$A$999,$A1043)</f>
        <v>41.2557142857143</v>
      </c>
      <c r="D1043" s="47" t="n">
        <f aca="true">STDEV(OFFSET($A$2,MATCH($A1043,$A$3:$A$999,0),3):OFFSET($A$2,MATCH($A1043+1,$A$3:$A$999,0)-1,3))*SQRT(trade_day)</f>
        <v>3.74297356489138</v>
      </c>
      <c r="E1043" s="47" t="n">
        <f aca="false">SUMIF($A$257:$A$999,$A1043,$E$257:$E$999)/COUNTIF($A$257:$A$999,$A1043)</f>
        <v>3.55459361944679</v>
      </c>
      <c r="F1043" s="0" t="n">
        <v>43</v>
      </c>
      <c r="G1043" s="111" t="n">
        <f aca="false">SUMIF($A$3:$A$999,$F1043,G$3:G$999)/COUNTIF($A$3:$A$999,$F1043)</f>
        <v>0</v>
      </c>
      <c r="H1043" s="111" t="n">
        <f aca="false">SUMIF($A$3:$A$999,$F1043,H$3:H$999)/COUNTIF($A$3:$A$999,$F1043)</f>
        <v>0.0195238095238095</v>
      </c>
      <c r="I1043" s="111" t="n">
        <f aca="false">SUMIF($A$3:$A$999,$F1043,I$3:I$999)/COUNTIF($A$3:$A$999,$F1043)</f>
        <v>0.521904761904762</v>
      </c>
      <c r="J1043" s="111" t="n">
        <f aca="false">SUMIF($A$3:$A$999,$F1043,J$3:J$999)/COUNTIF($A$3:$A$999,$F1043)</f>
        <v>1.49904761904762</v>
      </c>
      <c r="K1043" s="111" t="n">
        <f aca="false">SUMIF($A$3:$A$999,$F1043,K$3:K$999)/COUNTIF($A$3:$A$999,$F1043)</f>
        <v>3.18238095238095</v>
      </c>
      <c r="L1043" s="111" t="n">
        <f aca="false">SUMIF($A$3:$A$999,$F1043,L$3:L$999)/COUNTIF($A$3:$A$999,$F1043)</f>
        <v>10.6671428571429</v>
      </c>
      <c r="M1043" s="111" t="n">
        <f aca="false">SUMIF($A$3:$A$999,$F1043,M$3:M$999)/COUNTIF($A$3:$A$999,$F1043)</f>
        <v>21.2557142857143</v>
      </c>
      <c r="N1043" s="111" t="n">
        <f aca="false">SUMIF($A$3:$A$999,$F1043,N$3:N$999)/COUNTIF($A$3:$A$999,$F1043)</f>
        <v>16.2752380952381</v>
      </c>
      <c r="O1043" s="111" t="n">
        <f aca="false">SUMIF($A$3:$A$999,$F1043,O$3:O$999)/COUNTIF($A$3:$A$999,$F1043)</f>
        <v>11.777619047619</v>
      </c>
      <c r="P1043" s="111" t="n">
        <f aca="false">SUMIF($A$3:$A$999,$F1043,P$3:P$999)/COUNTIF($A$3:$A$999,$F1043)</f>
        <v>7.75476190476191</v>
      </c>
      <c r="Q1043" s="111" t="n">
        <f aca="false">SUMIF($A$3:$A$999,$F1043,Q$3:Q$999)/COUNTIF($A$3:$A$999,$F1043)</f>
        <v>4.43809523809524</v>
      </c>
      <c r="R1043" s="111" t="n">
        <f aca="false">SUMIF($A$3:$A$999,$F1043,R$3:R$999)/COUNTIF($A$3:$A$999,$F1043)</f>
        <v>1.92285714285714</v>
      </c>
      <c r="S1043" s="111" t="n">
        <f aca="false">SUMIF($A$3:$A$999,$F1043,S$3:S$999)/COUNTIF($A$3:$A$999,$F1043)</f>
        <v>0</v>
      </c>
      <c r="T1043" s="0" t="n">
        <v>43</v>
      </c>
      <c r="V1043" s="15" t="n">
        <f aca="false">SUMIF($T$3:$T$999,$T1043,$V$3:$V$999)/COUNTIF($T$3:$T$999,$T1043)</f>
        <v>13.3751619436531</v>
      </c>
      <c r="W1043" s="47" t="n">
        <f aca="true">CORREL(OFFSET($A$2,MATCH($A1043,$A$257:$A$999,0),4):OFFSET($A$2,MATCH($A1043+1,$A$257:$A$999,0)-1,4),OFFSET($T$2,MATCH($T1043,$T$257:$T$999,0),3):OFFSET($T$2,MATCH($T1043+1,$T$257:$T$999,0)-1,3))</f>
        <v>-0.162230739300492</v>
      </c>
      <c r="X1043" s="47" t="n">
        <f aca="true">CORREL(OFFSET($A$2,MATCH($A1043,$A$257:$A$999,0),2):OFFSET($A$2,MATCH($A1043+1,$A$257:$A$999,0)-1,2),OFFSET($T$2,MATCH($T1043,$T$257:$T$999,0),1):OFFSET($T$2,MATCH($T1043+1,$T$257:$T$999,0)-1,1))</f>
        <v>0.389089653585615</v>
      </c>
      <c r="Z1043" s="0" t="n">
        <f aca="false">A1043</f>
        <v>43</v>
      </c>
      <c r="AA1043" s="103" t="n">
        <f aca="false">IF(AA$1="P",MAX(0,AA$2-$C1043),IF(AA$1="C",MAX(0,$C1043-AA$2)))</f>
        <v>0</v>
      </c>
      <c r="AB1043" s="103" t="n">
        <f aca="false">IF(AB$1="P",MAX(0,AB$2-$C1043),IF(AB$1="C",MAX(0,$C1043-AB$2)))</f>
        <v>0</v>
      </c>
      <c r="AC1043" s="103" t="n">
        <f aca="false">IF(AC$1="P",MAX(0,AC$2-$C1043),IF(AC$1="C",MAX(0,$C1043-AC$2)))</f>
        <v>0</v>
      </c>
      <c r="AD1043" s="103" t="n">
        <f aca="false">IF(AD$1="P",MAX(0,AD$2-$C1043),IF(AD$1="C",MAX(0,$C1043-AD$2)))</f>
        <v>0</v>
      </c>
      <c r="AE1043" s="103" t="n">
        <f aca="false">IF(AE$1="P",MAX(0,AE$2-$C1043),IF(AE$1="C",MAX(0,$C1043-AE$2)))</f>
        <v>0</v>
      </c>
      <c r="AF1043" s="103" t="n">
        <f aca="false">IF(AF$1="P",MAX(0,AF$2-$C1043),IF(AF$1="C",MAX(0,$C1043-AF$2)))</f>
        <v>8.74428571428572</v>
      </c>
      <c r="AG1043" s="103" t="n">
        <f aca="false">IF(AG$1="P",MAX(0,AG$2-$C1043),IF(AG$1="C",MAX(0,$C1043-AG$2)))</f>
        <v>21.2557142857143</v>
      </c>
      <c r="AH1043" s="103" t="n">
        <f aca="false">IF(AH$1="P",MAX(0,AH$2-$C1043),IF(AH$1="C",MAX(0,$C1043-AH$2)))</f>
        <v>16.2557142857143</v>
      </c>
      <c r="AI1043" s="103" t="n">
        <f aca="false">IF(AI$1="P",MAX(0,AI$2-$C1043),IF(AI$1="C",MAX(0,$C1043-AI$2)))</f>
        <v>11.2557142857143</v>
      </c>
      <c r="AJ1043" s="103" t="n">
        <f aca="false">IF(AJ$1="P",MAX(0,AJ$2-$C1043),IF(AJ$1="C",MAX(0,$C1043-AJ$2)))</f>
        <v>6.25571428571428</v>
      </c>
      <c r="AK1043" s="103" t="n">
        <f aca="false">IF(AK$1="P",MAX(0,AK$2-$C1043),IF(AK$1="C",MAX(0,$C1043-AK$2)))</f>
        <v>1.25571428571428</v>
      </c>
      <c r="AL1043" s="103" t="n">
        <f aca="false">IF(AL$1="P",MAX(0,AL$2-$C1043),IF(AL$1="C",MAX(0,$C1043-AL$2)))</f>
        <v>0</v>
      </c>
    </row>
    <row r="1044" customFormat="false" ht="12.75" hidden="false" customHeight="false" outlineLevel="0" collapsed="false">
      <c r="A1044" s="59" t="n">
        <v>44</v>
      </c>
      <c r="B1044" s="15"/>
      <c r="C1044" s="15" t="n">
        <f aca="false">SUMIF($A$257:$A$999,$A1044,$C$257:$C$999)/COUNTIF($A$257:$A$999,$A1044)</f>
        <v>74.6739130434783</v>
      </c>
      <c r="D1044" s="47" t="n">
        <f aca="true">STDEV(OFFSET($A$2,MATCH($A1044,$A$3:$A$999,0),3):OFFSET($A$2,MATCH($A1044+1,$A$3:$A$999,0)-1,3))*SQRT(trade_day)</f>
        <v>6.34711267777388</v>
      </c>
      <c r="E1044" s="47" t="n">
        <f aca="false">SUMIF($A$257:$A$999,$A1044,$E$257:$E$999)/COUNTIF($A$257:$A$999,$A1044)</f>
        <v>5.66938481498843</v>
      </c>
      <c r="F1044" s="0" t="n">
        <v>44</v>
      </c>
      <c r="G1044" s="111" t="n">
        <f aca="false">SUMIF($A$3:$A$999,$F1044,G$3:G$999)/COUNTIF($A$3:$A$999,$F1044)</f>
        <v>0</v>
      </c>
      <c r="H1044" s="111" t="n">
        <f aca="false">SUMIF($A$3:$A$999,$F1044,H$3:H$999)/COUNTIF($A$3:$A$999,$F1044)</f>
        <v>0</v>
      </c>
      <c r="I1044" s="111" t="n">
        <f aca="false">SUMIF($A$3:$A$999,$F1044,I$3:I$999)/COUNTIF($A$3:$A$999,$F1044)</f>
        <v>0</v>
      </c>
      <c r="J1044" s="111" t="n">
        <f aca="false">SUMIF($A$3:$A$999,$F1044,J$3:J$999)/COUNTIF($A$3:$A$999,$F1044)</f>
        <v>0</v>
      </c>
      <c r="K1044" s="111" t="n">
        <f aca="false">SUMIF($A$3:$A$999,$F1044,K$3:K$999)/COUNTIF($A$3:$A$999,$F1044)</f>
        <v>1.01304347826087</v>
      </c>
      <c r="L1044" s="111" t="n">
        <f aca="false">SUMIF($A$3:$A$999,$F1044,L$3:L$999)/COUNTIF($A$3:$A$999,$F1044)</f>
        <v>7.24521739130435</v>
      </c>
      <c r="M1044" s="111" t="n">
        <f aca="false">SUMIF($A$3:$A$999,$F1044,M$3:M$999)/COUNTIF($A$3:$A$999,$F1044)</f>
        <v>54.6739130434783</v>
      </c>
      <c r="N1044" s="111" t="n">
        <f aca="false">SUMIF($A$3:$A$999,$F1044,N$3:N$999)/COUNTIF($A$3:$A$999,$F1044)</f>
        <v>49.6739130434783</v>
      </c>
      <c r="O1044" s="111" t="n">
        <f aca="false">SUMIF($A$3:$A$999,$F1044,O$3:O$999)/COUNTIF($A$3:$A$999,$F1044)</f>
        <v>44.6739130434783</v>
      </c>
      <c r="P1044" s="111" t="n">
        <f aca="false">SUMIF($A$3:$A$999,$F1044,P$3:P$999)/COUNTIF($A$3:$A$999,$F1044)</f>
        <v>39.6739130434783</v>
      </c>
      <c r="Q1044" s="111" t="n">
        <f aca="false">SUMIF($A$3:$A$999,$F1044,Q$3:Q$999)/COUNTIF($A$3:$A$999,$F1044)</f>
        <v>35.6869565217391</v>
      </c>
      <c r="R1044" s="111" t="n">
        <f aca="false">SUMIF($A$3:$A$999,$F1044,R$3:R$999)/COUNTIF($A$3:$A$999,$F1044)</f>
        <v>31.9191304347826</v>
      </c>
      <c r="S1044" s="111" t="n">
        <f aca="false">SUMIF($A$3:$A$999,$F1044,S$3:S$999)/COUNTIF($A$3:$A$999,$F1044)</f>
        <v>21.24652</v>
      </c>
      <c r="T1044" s="0" t="n">
        <v>44</v>
      </c>
      <c r="V1044" s="15" t="n">
        <f aca="false">SUMIF($T$3:$T$999,$T1044,$V$3:$V$999)/COUNTIF($T$3:$T$999,$T1044)</f>
        <v>24.5469231826143</v>
      </c>
      <c r="W1044" s="47" t="n">
        <f aca="true">CORREL(OFFSET($A$2,MATCH($A1044,$A$257:$A$999,0),4):OFFSET($A$2,MATCH($A1044+1,$A$257:$A$999,0)-1,4),OFFSET($T$2,MATCH($T1044,$T$257:$T$999,0),3):OFFSET($T$2,MATCH($T1044+1,$T$257:$T$999,0)-1,3))</f>
        <v>-0.697385364141139</v>
      </c>
      <c r="X1044" s="47" t="n">
        <f aca="true">CORREL(OFFSET($A$2,MATCH($A1044,$A$257:$A$999,0),2):OFFSET($A$2,MATCH($A1044+1,$A$257:$A$999,0)-1,2),OFFSET($T$2,MATCH($T1044,$T$257:$T$999,0),1):OFFSET($T$2,MATCH($T1044+1,$T$257:$T$999,0)-1,1))</f>
        <v>-0.09984570821008</v>
      </c>
      <c r="Z1044" s="0" t="n">
        <f aca="false">A1044</f>
        <v>44</v>
      </c>
      <c r="AA1044" s="103" t="n">
        <f aca="false">IF(AA$1="P",MAX(0,AA$2-$C1044),IF(AA$1="C",MAX(0,$C1044-AA$2)))</f>
        <v>0</v>
      </c>
      <c r="AB1044" s="103" t="n">
        <f aca="false">IF(AB$1="P",MAX(0,AB$2-$C1044),IF(AB$1="C",MAX(0,$C1044-AB$2)))</f>
        <v>0</v>
      </c>
      <c r="AC1044" s="103" t="n">
        <f aca="false">IF(AC$1="P",MAX(0,AC$2-$C1044),IF(AC$1="C",MAX(0,$C1044-AC$2)))</f>
        <v>0</v>
      </c>
      <c r="AD1044" s="103" t="n">
        <f aca="false">IF(AD$1="P",MAX(0,AD$2-$C1044),IF(AD$1="C",MAX(0,$C1044-AD$2)))</f>
        <v>0</v>
      </c>
      <c r="AE1044" s="103" t="n">
        <f aca="false">IF(AE$1="P",MAX(0,AE$2-$C1044),IF(AE$1="C",MAX(0,$C1044-AE$2)))</f>
        <v>0</v>
      </c>
      <c r="AF1044" s="103" t="n">
        <f aca="false">IF(AF$1="P",MAX(0,AF$2-$C1044),IF(AF$1="C",MAX(0,$C1044-AF$2)))</f>
        <v>0</v>
      </c>
      <c r="AG1044" s="103" t="n">
        <f aca="false">IF(AG$1="P",MAX(0,AG$2-$C1044),IF(AG$1="C",MAX(0,$C1044-AG$2)))</f>
        <v>54.6739130434783</v>
      </c>
      <c r="AH1044" s="103" t="n">
        <f aca="false">IF(AH$1="P",MAX(0,AH$2-$C1044),IF(AH$1="C",MAX(0,$C1044-AH$2)))</f>
        <v>49.6739130434783</v>
      </c>
      <c r="AI1044" s="103" t="n">
        <f aca="false">IF(AI$1="P",MAX(0,AI$2-$C1044),IF(AI$1="C",MAX(0,$C1044-AI$2)))</f>
        <v>44.6739130434783</v>
      </c>
      <c r="AJ1044" s="103" t="n">
        <f aca="false">IF(AJ$1="P",MAX(0,AJ$2-$C1044),IF(AJ$1="C",MAX(0,$C1044-AJ$2)))</f>
        <v>39.6739130434783</v>
      </c>
      <c r="AK1044" s="103" t="n">
        <f aca="false">IF(AK$1="P",MAX(0,AK$2-$C1044),IF(AK$1="C",MAX(0,$C1044-AK$2)))</f>
        <v>34.6739130434783</v>
      </c>
      <c r="AL1044" s="103" t="n">
        <f aca="false">IF(AL$1="P",MAX(0,AL$2-$C1044),IF(AL$1="C",MAX(0,$C1044-AL$2)))</f>
        <v>24.6739130434783</v>
      </c>
    </row>
    <row r="1045" customFormat="false" ht="12.75" hidden="false" customHeight="false" outlineLevel="0" collapsed="false">
      <c r="A1045" s="59" t="n">
        <v>45</v>
      </c>
      <c r="B1045" s="15"/>
      <c r="C1045" s="15" t="n">
        <f aca="false">SUMIF($A$257:$A$999,$A1045,$C$257:$C$999)/COUNTIF($A$257:$A$999,$A1045)</f>
        <v>27.6166666666667</v>
      </c>
      <c r="D1045" s="47" t="n">
        <f aca="true">STDEV(OFFSET($A$2,MATCH($A1045,$A$3:$A$999,0),3):OFFSET($A$2,MATCH($A1045+1,$A$3:$A$999,0)-1,3))*SQRT(trade_day)</f>
        <v>1.04234804933502</v>
      </c>
      <c r="E1045" s="47" t="n">
        <f aca="false">SUMIF($A$257:$A$999,$A1045,$E$257:$E$999)/COUNTIF($A$257:$A$999,$A1045)</f>
        <v>1.00178701152292</v>
      </c>
      <c r="F1045" s="0" t="n">
        <v>45</v>
      </c>
      <c r="G1045" s="111" t="n">
        <f aca="false">SUMIF($A$3:$A$999,$F1045,G$3:G$999)/COUNTIF($A$3:$A$999,$F1045)</f>
        <v>0</v>
      </c>
      <c r="H1045" s="111" t="n">
        <f aca="false">SUMIF($A$3:$A$999,$F1045,H$3:H$999)/COUNTIF($A$3:$A$999,$F1045)</f>
        <v>0.505</v>
      </c>
      <c r="I1045" s="111" t="n">
        <f aca="false">SUMIF($A$3:$A$999,$F1045,I$3:I$999)/COUNTIF($A$3:$A$999,$F1045)</f>
        <v>3.30458333333333</v>
      </c>
      <c r="J1045" s="111" t="n">
        <f aca="false">SUMIF($A$3:$A$999,$F1045,J$3:J$999)/COUNTIF($A$3:$A$999,$F1045)</f>
        <v>7.47041666666667</v>
      </c>
      <c r="K1045" s="111" t="n">
        <f aca="false">SUMIF($A$3:$A$999,$F1045,K$3:K$999)/COUNTIF($A$3:$A$999,$F1045)</f>
        <v>12.3833333333333</v>
      </c>
      <c r="L1045" s="111" t="n">
        <f aca="false">SUMIF($A$3:$A$999,$F1045,L$3:L$999)/COUNTIF($A$3:$A$999,$F1045)</f>
        <v>22.3833333333333</v>
      </c>
      <c r="M1045" s="111" t="n">
        <f aca="false">SUMIF($A$3:$A$999,$F1045,M$3:M$999)/COUNTIF($A$3:$A$999,$F1045)</f>
        <v>7.61666666666667</v>
      </c>
      <c r="N1045" s="111" t="n">
        <f aca="false">SUMIF($A$3:$A$999,$F1045,N$3:N$999)/COUNTIF($A$3:$A$999,$F1045)</f>
        <v>3.12166666666667</v>
      </c>
      <c r="O1045" s="111" t="n">
        <f aca="false">SUMIF($A$3:$A$999,$F1045,O$3:O$999)/COUNTIF($A$3:$A$999,$F1045)</f>
        <v>0.92125</v>
      </c>
      <c r="P1045" s="111" t="n">
        <f aca="false">SUMIF($A$3:$A$999,$F1045,P$3:P$999)/COUNTIF($A$3:$A$999,$F1045)</f>
        <v>0.0870833333333335</v>
      </c>
      <c r="Q1045" s="111" t="n">
        <f aca="false">SUMIF($A$3:$A$999,$F1045,Q$3:Q$999)/COUNTIF($A$3:$A$999,$F1045)</f>
        <v>0</v>
      </c>
      <c r="R1045" s="111" t="n">
        <f aca="false">SUMIF($A$3:$A$999,$F1045,R$3:R$999)/COUNTIF($A$3:$A$999,$F1045)</f>
        <v>0</v>
      </c>
      <c r="S1045" s="111" t="n">
        <f aca="false">SUMIF($A$3:$A$999,$F1045,S$3:S$999)/COUNTIF($A$3:$A$999,$F1045)</f>
        <v>0</v>
      </c>
      <c r="T1045" s="0" t="n">
        <v>45</v>
      </c>
      <c r="V1045" s="15" t="n">
        <f aca="false">SUMIF($T$3:$T$999,$T1045,$V$3:$V$999)/COUNTIF($T$3:$T$999,$T1045)</f>
        <v>12.675913837551</v>
      </c>
      <c r="W1045" s="47" t="n">
        <f aca="true">CORREL(OFFSET($A$2,MATCH($A1045,$A$257:$A$999,0),4):OFFSET($A$2,MATCH($A1045+1,$A$257:$A$999,0)-1,4),OFFSET($T$2,MATCH($T1045,$T$257:$T$999,0),3):OFFSET($T$2,MATCH($T1045+1,$T$257:$T$999,0)-1,3))</f>
        <v>-0.682069487955822</v>
      </c>
      <c r="X1045" s="47" t="n">
        <f aca="true">CORREL(OFFSET($A$2,MATCH($A1045,$A$257:$A$999,0),2):OFFSET($A$2,MATCH($A1045+1,$A$257:$A$999,0)-1,2),OFFSET($T$2,MATCH($T1045,$T$257:$T$999,0),1):OFFSET($T$2,MATCH($T1045+1,$T$257:$T$999,0)-1,1))</f>
        <v>-0.384646105737106</v>
      </c>
      <c r="Z1045" s="0" t="n">
        <f aca="false">A1045</f>
        <v>45</v>
      </c>
      <c r="AA1045" s="103" t="n">
        <f aca="false">IF(AA$1="P",MAX(0,AA$2-$C1045),IF(AA$1="C",MAX(0,$C1045-AA$2)))</f>
        <v>0</v>
      </c>
      <c r="AB1045" s="103" t="n">
        <f aca="false">IF(AB$1="P",MAX(0,AB$2-$C1045),IF(AB$1="C",MAX(0,$C1045-AB$2)))</f>
        <v>0</v>
      </c>
      <c r="AC1045" s="103" t="n">
        <f aca="false">IF(AC$1="P",MAX(0,AC$2-$C1045),IF(AC$1="C",MAX(0,$C1045-AC$2)))</f>
        <v>2.38333333333334</v>
      </c>
      <c r="AD1045" s="103" t="n">
        <f aca="false">IF(AD$1="P",MAX(0,AD$2-$C1045),IF(AD$1="C",MAX(0,$C1045-AD$2)))</f>
        <v>7.38333333333334</v>
      </c>
      <c r="AE1045" s="103" t="n">
        <f aca="false">IF(AE$1="P",MAX(0,AE$2-$C1045),IF(AE$1="C",MAX(0,$C1045-AE$2)))</f>
        <v>12.3833333333333</v>
      </c>
      <c r="AF1045" s="103" t="n">
        <f aca="false">IF(AF$1="P",MAX(0,AF$2-$C1045),IF(AF$1="C",MAX(0,$C1045-AF$2)))</f>
        <v>22.3833333333333</v>
      </c>
      <c r="AG1045" s="103" t="n">
        <f aca="false">IF(AG$1="P",MAX(0,AG$2-$C1045),IF(AG$1="C",MAX(0,$C1045-AG$2)))</f>
        <v>7.61666666666666</v>
      </c>
      <c r="AH1045" s="103" t="n">
        <f aca="false">IF(AH$1="P",MAX(0,AH$2-$C1045),IF(AH$1="C",MAX(0,$C1045-AH$2)))</f>
        <v>2.61666666666666</v>
      </c>
      <c r="AI1045" s="103" t="n">
        <f aca="false">IF(AI$1="P",MAX(0,AI$2-$C1045),IF(AI$1="C",MAX(0,$C1045-AI$2)))</f>
        <v>0</v>
      </c>
      <c r="AJ1045" s="103" t="n">
        <f aca="false">IF(AJ$1="P",MAX(0,AJ$2-$C1045),IF(AJ$1="C",MAX(0,$C1045-AJ$2)))</f>
        <v>0</v>
      </c>
      <c r="AK1045" s="103" t="n">
        <f aca="false">IF(AK$1="P",MAX(0,AK$2-$C1045),IF(AK$1="C",MAX(0,$C1045-AK$2)))</f>
        <v>0</v>
      </c>
      <c r="AL1045" s="103" t="n">
        <f aca="false">IF(AL$1="P",MAX(0,AL$2-$C1045),IF(AL$1="C",MAX(0,$C1045-AL$2)))</f>
        <v>0</v>
      </c>
    </row>
    <row r="1046" customFormat="false" ht="12.75" hidden="false" customHeight="false" outlineLevel="0" collapsed="false">
      <c r="A1046" s="59" t="n">
        <v>46</v>
      </c>
      <c r="B1046" s="15"/>
      <c r="C1046" s="15" t="n">
        <f aca="false">SUMIF($A$257:$A$999,$A1046,$C$257:$C$999)/COUNTIF($A$257:$A$999,$A1046)</f>
        <v>26.777</v>
      </c>
      <c r="D1046" s="47" t="e">
        <f aca="true">STDEV(OFFSET($A$2,MATCH($A1046,$A$3:$A$999,0),3):OFFSET($A$2,MATCH($A1046+1,$A$3:$A$999,0)-1,3))*SQRT(trade_day)</f>
        <v>#N/A</v>
      </c>
      <c r="E1046" s="47" t="n">
        <f aca="false">SUMIF($A$257:$A$999,$A1046,$E$257:$E$999)/COUNTIF($A$257:$A$999,$A1046)</f>
        <v>1.45144115272524</v>
      </c>
      <c r="F1046" s="0" t="n">
        <v>46</v>
      </c>
      <c r="G1046" s="111" t="n">
        <f aca="false">SUMIF($A$3:$A$999,$F1046,G$3:G$999)/COUNTIF($A$3:$A$999,$F1046)</f>
        <v>0</v>
      </c>
      <c r="H1046" s="111" t="n">
        <f aca="false">SUMIF($A$3:$A$999,$F1046,H$3:H$999)/COUNTIF($A$3:$A$999,$F1046)</f>
        <v>0.181</v>
      </c>
      <c r="I1046" s="111" t="n">
        <f aca="false">SUMIF($A$3:$A$999,$F1046,I$3:I$999)/COUNTIF($A$3:$A$999,$F1046)</f>
        <v>3.223</v>
      </c>
      <c r="J1046" s="111" t="n">
        <f aca="false">SUMIF($A$3:$A$999,$F1046,J$3:J$999)/COUNTIF($A$3:$A$999,$F1046)</f>
        <v>8.223</v>
      </c>
      <c r="K1046" s="111" t="n">
        <f aca="false">SUMIF($A$3:$A$999,$F1046,K$3:K$999)/COUNTIF($A$3:$A$999,$F1046)</f>
        <v>13.223</v>
      </c>
      <c r="L1046" s="111" t="n">
        <f aca="false">SUMIF($A$3:$A$999,$F1046,L$3:L$999)/COUNTIF($A$3:$A$999,$F1046)</f>
        <v>23.223</v>
      </c>
      <c r="M1046" s="111" t="n">
        <f aca="false">SUMIF($A$3:$A$999,$F1046,M$3:M$999)/COUNTIF($A$3:$A$999,$F1046)</f>
        <v>6.777</v>
      </c>
      <c r="N1046" s="111" t="n">
        <f aca="false">SUMIF($A$3:$A$999,$F1046,N$3:N$999)/COUNTIF($A$3:$A$999,$F1046)</f>
        <v>1.958</v>
      </c>
      <c r="O1046" s="111" t="n">
        <f aca="false">SUMIF($A$3:$A$999,$F1046,O$3:O$999)/COUNTIF($A$3:$A$999,$F1046)</f>
        <v>0</v>
      </c>
      <c r="P1046" s="111" t="n">
        <f aca="false">SUMIF($A$3:$A$999,$F1046,P$3:P$999)/COUNTIF($A$3:$A$999,$F1046)</f>
        <v>0</v>
      </c>
      <c r="Q1046" s="111" t="n">
        <f aca="false">SUMIF($A$3:$A$999,$F1046,Q$3:Q$999)/COUNTIF($A$3:$A$999,$F1046)</f>
        <v>0</v>
      </c>
      <c r="R1046" s="111" t="n">
        <f aca="false">SUMIF($A$3:$A$999,$F1046,R$3:R$999)/COUNTIF($A$3:$A$999,$F1046)</f>
        <v>0</v>
      </c>
      <c r="S1046" s="111" t="n">
        <f aca="false">SUMIF($A$3:$A$999,$F1046,S$3:S$999)/COUNTIF($A$3:$A$999,$F1046)</f>
        <v>0</v>
      </c>
      <c r="T1046" s="0" t="n">
        <v>46</v>
      </c>
      <c r="V1046" s="15" t="n">
        <f aca="false">SUMIF($T$3:$T$999,$T1046,$V$3:$V$999)/COUNTIF($T$3:$T$999,$T1046)</f>
        <v>14.1303430079156</v>
      </c>
      <c r="W1046" s="47" t="e">
        <f aca="true">CORREL(OFFSET($A$2,MATCH($A1046,$A$257:$A$999,0),4):OFFSET($A$2,MATCH($A1046+1,$A$257:$A$999,0)-1,4),OFFSET($T$2,MATCH($T1046,$T$257:$T$999,0),3):OFFSET($T$2,MATCH($T1046+1,$T$257:$T$999,0)-1,3))</f>
        <v>#N/A</v>
      </c>
      <c r="X1046" s="47" t="e">
        <f aca="true">CORREL(OFFSET($A$2,MATCH($A1046,$A$257:$A$999,0),2):OFFSET($A$2,MATCH($A1046+1,$A$257:$A$999,0)-1,2),OFFSET($T$2,MATCH($T1046,$T$257:$T$999,0),1):OFFSET($T$2,MATCH($T1046+1,$T$257:$T$999,0)-1,1))</f>
        <v>#N/A</v>
      </c>
      <c r="Z1046" s="0" t="n">
        <f aca="false">A1046</f>
        <v>46</v>
      </c>
      <c r="AA1046" s="103" t="n">
        <f aca="false">IF(AA$1="P",MAX(0,AA$2-$C1046),IF(AA$1="C",MAX(0,$C1046-AA$2)))</f>
        <v>0</v>
      </c>
      <c r="AB1046" s="103" t="n">
        <f aca="false">IF(AB$1="P",MAX(0,AB$2-$C1046),IF(AB$1="C",MAX(0,$C1046-AB$2)))</f>
        <v>0</v>
      </c>
      <c r="AC1046" s="103" t="n">
        <f aca="false">IF(AC$1="P",MAX(0,AC$2-$C1046),IF(AC$1="C",MAX(0,$C1046-AC$2)))</f>
        <v>3.223</v>
      </c>
      <c r="AD1046" s="103" t="n">
        <f aca="false">IF(AD$1="P",MAX(0,AD$2-$C1046),IF(AD$1="C",MAX(0,$C1046-AD$2)))</f>
        <v>8.223</v>
      </c>
      <c r="AE1046" s="103" t="n">
        <f aca="false">IF(AE$1="P",MAX(0,AE$2-$C1046),IF(AE$1="C",MAX(0,$C1046-AE$2)))</f>
        <v>13.223</v>
      </c>
      <c r="AF1046" s="103" t="n">
        <f aca="false">IF(AF$1="P",MAX(0,AF$2-$C1046),IF(AF$1="C",MAX(0,$C1046-AF$2)))</f>
        <v>23.223</v>
      </c>
      <c r="AG1046" s="103" t="n">
        <f aca="false">IF(AG$1="P",MAX(0,AG$2-$C1046),IF(AG$1="C",MAX(0,$C1046-AG$2)))</f>
        <v>6.777</v>
      </c>
      <c r="AH1046" s="103" t="n">
        <f aca="false">IF(AH$1="P",MAX(0,AH$2-$C1046),IF(AH$1="C",MAX(0,$C1046-AH$2)))</f>
        <v>1.777</v>
      </c>
      <c r="AI1046" s="103" t="n">
        <f aca="false">IF(AI$1="P",MAX(0,AI$2-$C1046),IF(AI$1="C",MAX(0,$C1046-AI$2)))</f>
        <v>0</v>
      </c>
      <c r="AJ1046" s="103" t="n">
        <f aca="false">IF(AJ$1="P",MAX(0,AJ$2-$C1046),IF(AJ$1="C",MAX(0,$C1046-AJ$2)))</f>
        <v>0</v>
      </c>
      <c r="AK1046" s="103" t="n">
        <f aca="false">IF(AK$1="P",MAX(0,AK$2-$C1046),IF(AK$1="C",MAX(0,$C1046-AK$2)))</f>
        <v>0</v>
      </c>
      <c r="AL1046" s="103" t="n">
        <f aca="false">IF(AL$1="P",MAX(0,AL$2-$C1046),IF(AL$1="C",MAX(0,$C1046-AL$2)))</f>
        <v>0</v>
      </c>
    </row>
    <row r="1047" customFormat="false" ht="12.75" hidden="false" customHeight="false" outlineLevel="0" collapsed="false">
      <c r="AA1047" s="110"/>
      <c r="AB1047" s="110"/>
      <c r="AC1047" s="110"/>
      <c r="AD1047" s="110"/>
      <c r="AE1047" s="110"/>
      <c r="AF1047" s="110"/>
      <c r="AG1047" s="110"/>
      <c r="AH1047" s="110"/>
      <c r="AI1047" s="110"/>
      <c r="AJ1047" s="110"/>
      <c r="AK1047" s="110"/>
      <c r="AL1047" s="110"/>
    </row>
    <row r="1048" customFormat="false" ht="12.75" hidden="false" customHeight="false" outlineLevel="0" collapsed="false">
      <c r="AA1048" s="110"/>
      <c r="AB1048" s="110"/>
      <c r="AC1048" s="110"/>
      <c r="AD1048" s="110"/>
      <c r="AE1048" s="110"/>
      <c r="AF1048" s="110"/>
      <c r="AG1048" s="110"/>
      <c r="AH1048" s="110"/>
      <c r="AI1048" s="110"/>
      <c r="AJ1048" s="110"/>
      <c r="AK1048" s="110"/>
      <c r="AL1048" s="110"/>
    </row>
    <row r="1049" customFormat="false" ht="12.75" hidden="false" customHeight="false" outlineLevel="0" collapsed="false">
      <c r="AA1049" s="110"/>
      <c r="AB1049" s="110"/>
      <c r="AC1049" s="110"/>
      <c r="AD1049" s="110"/>
      <c r="AE1049" s="110"/>
      <c r="AF1049" s="110"/>
      <c r="AG1049" s="110"/>
      <c r="AH1049" s="110"/>
      <c r="AI1049" s="110"/>
      <c r="AJ1049" s="110"/>
      <c r="AK1049" s="110"/>
      <c r="AL1049" s="110"/>
    </row>
    <row r="1050" customFormat="false" ht="12.75" hidden="false" customHeight="false" outlineLevel="0" collapsed="false">
      <c r="AA1050" s="110"/>
      <c r="AB1050" s="110"/>
      <c r="AC1050" s="110"/>
      <c r="AD1050" s="110"/>
      <c r="AE1050" s="110"/>
      <c r="AF1050" s="110"/>
      <c r="AG1050" s="110"/>
      <c r="AH1050" s="110"/>
      <c r="AI1050" s="110"/>
      <c r="AJ1050" s="110"/>
      <c r="AK1050" s="110"/>
      <c r="AL1050" s="110"/>
    </row>
    <row r="1051" customFormat="false" ht="12.75" hidden="false" customHeight="false" outlineLevel="0" collapsed="false">
      <c r="AA1051" s="110"/>
      <c r="AB1051" s="110"/>
      <c r="AC1051" s="110"/>
      <c r="AD1051" s="110"/>
      <c r="AE1051" s="110"/>
      <c r="AF1051" s="110"/>
      <c r="AG1051" s="110"/>
      <c r="AH1051" s="110"/>
      <c r="AI1051" s="110"/>
      <c r="AJ1051" s="110"/>
      <c r="AK1051" s="110"/>
      <c r="AL1051" s="110"/>
    </row>
    <row r="1052" customFormat="false" ht="12.75" hidden="false" customHeight="false" outlineLevel="0" collapsed="false">
      <c r="AA1052" s="110"/>
      <c r="AB1052" s="110"/>
      <c r="AC1052" s="110"/>
      <c r="AD1052" s="110"/>
      <c r="AE1052" s="110"/>
      <c r="AF1052" s="110"/>
      <c r="AG1052" s="110"/>
      <c r="AH1052" s="110"/>
      <c r="AI1052" s="110"/>
      <c r="AJ1052" s="110"/>
      <c r="AK1052" s="110"/>
      <c r="AL1052" s="110"/>
    </row>
    <row r="1053" customFormat="false" ht="12.75" hidden="false" customHeight="false" outlineLevel="0" collapsed="false">
      <c r="AA1053" s="110"/>
      <c r="AB1053" s="110"/>
      <c r="AC1053" s="110"/>
      <c r="AD1053" s="110"/>
      <c r="AE1053" s="110"/>
      <c r="AF1053" s="110"/>
      <c r="AG1053" s="110"/>
      <c r="AH1053" s="110"/>
      <c r="AI1053" s="110"/>
      <c r="AJ1053" s="110"/>
      <c r="AK1053" s="110"/>
      <c r="AL1053" s="110"/>
    </row>
    <row r="1054" customFormat="false" ht="12.75" hidden="false" customHeight="false" outlineLevel="0" collapsed="false">
      <c r="AA1054" s="110"/>
      <c r="AB1054" s="110"/>
      <c r="AC1054" s="110"/>
      <c r="AD1054" s="110"/>
      <c r="AE1054" s="110"/>
      <c r="AF1054" s="110"/>
      <c r="AG1054" s="110"/>
      <c r="AH1054" s="110"/>
      <c r="AI1054" s="110"/>
      <c r="AJ1054" s="110"/>
      <c r="AK1054" s="110"/>
      <c r="AL1054" s="110"/>
    </row>
    <row r="1055" customFormat="false" ht="12.75" hidden="false" customHeight="false" outlineLevel="0" collapsed="false">
      <c r="AA1055" s="110"/>
      <c r="AB1055" s="110"/>
      <c r="AC1055" s="110"/>
      <c r="AD1055" s="110"/>
      <c r="AE1055" s="110"/>
      <c r="AF1055" s="110"/>
      <c r="AG1055" s="110"/>
      <c r="AH1055" s="110"/>
      <c r="AI1055" s="110"/>
      <c r="AJ1055" s="110"/>
      <c r="AK1055" s="110"/>
      <c r="AL1055" s="110"/>
    </row>
    <row r="1056" customFormat="false" ht="12.75" hidden="false" customHeight="false" outlineLevel="0" collapsed="false">
      <c r="AA1056" s="110"/>
      <c r="AB1056" s="110"/>
      <c r="AC1056" s="110"/>
      <c r="AD1056" s="110"/>
      <c r="AE1056" s="110"/>
      <c r="AF1056" s="110"/>
      <c r="AG1056" s="110"/>
      <c r="AH1056" s="110"/>
      <c r="AI1056" s="110"/>
      <c r="AJ1056" s="110"/>
      <c r="AK1056" s="110"/>
      <c r="AL1056" s="110"/>
    </row>
    <row r="1057" customFormat="false" ht="12.75" hidden="false" customHeight="false" outlineLevel="0" collapsed="false">
      <c r="AA1057" s="110"/>
      <c r="AB1057" s="110"/>
      <c r="AC1057" s="110"/>
      <c r="AD1057" s="110"/>
      <c r="AE1057" s="110"/>
      <c r="AF1057" s="110"/>
      <c r="AG1057" s="110"/>
      <c r="AH1057" s="110"/>
      <c r="AI1057" s="110"/>
      <c r="AJ1057" s="110"/>
      <c r="AK1057" s="110"/>
      <c r="AL1057" s="110"/>
    </row>
    <row r="1058" customFormat="false" ht="12.75" hidden="false" customHeight="false" outlineLevel="0" collapsed="false">
      <c r="AA1058" s="110"/>
      <c r="AB1058" s="110"/>
      <c r="AC1058" s="110"/>
      <c r="AD1058" s="110"/>
      <c r="AE1058" s="110"/>
      <c r="AF1058" s="110"/>
      <c r="AG1058" s="110"/>
      <c r="AH1058" s="110"/>
      <c r="AI1058" s="110"/>
      <c r="AJ1058" s="110"/>
      <c r="AK1058" s="110"/>
      <c r="AL1058" s="110"/>
    </row>
    <row r="1059" customFormat="false" ht="12.75" hidden="false" customHeight="false" outlineLevel="0" collapsed="false">
      <c r="AA1059" s="110"/>
      <c r="AB1059" s="110"/>
      <c r="AC1059" s="110"/>
      <c r="AD1059" s="110"/>
      <c r="AE1059" s="110"/>
      <c r="AF1059" s="110"/>
      <c r="AG1059" s="110"/>
      <c r="AH1059" s="110"/>
      <c r="AI1059" s="110"/>
      <c r="AJ1059" s="110"/>
      <c r="AK1059" s="110"/>
      <c r="AL1059" s="110"/>
    </row>
    <row r="1060" customFormat="false" ht="12.75" hidden="false" customHeight="false" outlineLevel="0" collapsed="false">
      <c r="AA1060" s="110"/>
      <c r="AB1060" s="110"/>
      <c r="AC1060" s="110"/>
      <c r="AD1060" s="110"/>
      <c r="AE1060" s="110"/>
      <c r="AF1060" s="110"/>
      <c r="AG1060" s="110"/>
      <c r="AH1060" s="110"/>
      <c r="AI1060" s="110"/>
      <c r="AJ1060" s="110"/>
      <c r="AK1060" s="110"/>
      <c r="AL1060" s="110"/>
    </row>
    <row r="1061" customFormat="false" ht="12.75" hidden="false" customHeight="false" outlineLevel="0" collapsed="false">
      <c r="AA1061" s="110"/>
      <c r="AB1061" s="110"/>
      <c r="AC1061" s="110"/>
      <c r="AD1061" s="110"/>
      <c r="AE1061" s="110"/>
      <c r="AF1061" s="110"/>
      <c r="AG1061" s="110"/>
      <c r="AH1061" s="110"/>
      <c r="AI1061" s="110"/>
      <c r="AJ1061" s="110"/>
      <c r="AK1061" s="110"/>
      <c r="AL1061" s="110"/>
    </row>
    <row r="1062" customFormat="false" ht="12.75" hidden="false" customHeight="false" outlineLevel="0" collapsed="false">
      <c r="AA1062" s="110"/>
      <c r="AB1062" s="110"/>
      <c r="AC1062" s="110"/>
      <c r="AD1062" s="110"/>
      <c r="AE1062" s="110"/>
      <c r="AF1062" s="110"/>
      <c r="AG1062" s="110"/>
      <c r="AH1062" s="110"/>
      <c r="AI1062" s="110"/>
      <c r="AJ1062" s="110"/>
      <c r="AK1062" s="110"/>
      <c r="AL1062" s="110"/>
    </row>
    <row r="1063" customFormat="false" ht="12.75" hidden="false" customHeight="false" outlineLevel="0" collapsed="false">
      <c r="AA1063" s="110"/>
      <c r="AB1063" s="110"/>
      <c r="AC1063" s="110"/>
      <c r="AD1063" s="110"/>
      <c r="AE1063" s="110"/>
      <c r="AF1063" s="110"/>
      <c r="AG1063" s="110"/>
      <c r="AH1063" s="110"/>
      <c r="AI1063" s="110"/>
      <c r="AJ1063" s="110"/>
      <c r="AK1063" s="110"/>
      <c r="AL1063" s="110"/>
    </row>
    <row r="1064" customFormat="false" ht="12.75" hidden="false" customHeight="false" outlineLevel="0" collapsed="false">
      <c r="AA1064" s="110"/>
      <c r="AB1064" s="110"/>
      <c r="AC1064" s="110"/>
      <c r="AD1064" s="110"/>
      <c r="AE1064" s="110"/>
      <c r="AF1064" s="110"/>
      <c r="AG1064" s="110"/>
      <c r="AH1064" s="110"/>
      <c r="AI1064" s="110"/>
      <c r="AJ1064" s="110"/>
      <c r="AK1064" s="110"/>
      <c r="AL1064" s="110"/>
    </row>
    <row r="1065" customFormat="false" ht="12.75" hidden="false" customHeight="false" outlineLevel="0" collapsed="false">
      <c r="AA1065" s="110"/>
      <c r="AB1065" s="110"/>
      <c r="AC1065" s="110"/>
      <c r="AD1065" s="110"/>
      <c r="AE1065" s="110"/>
      <c r="AF1065" s="110"/>
      <c r="AG1065" s="110"/>
      <c r="AH1065" s="110"/>
      <c r="AI1065" s="110"/>
      <c r="AJ1065" s="110"/>
      <c r="AK1065" s="110"/>
      <c r="AL1065" s="110"/>
    </row>
    <row r="1066" customFormat="false" ht="12.75" hidden="false" customHeight="false" outlineLevel="0" collapsed="false">
      <c r="AA1066" s="110"/>
      <c r="AB1066" s="110"/>
      <c r="AC1066" s="110"/>
      <c r="AD1066" s="110"/>
      <c r="AE1066" s="110"/>
      <c r="AF1066" s="110"/>
      <c r="AG1066" s="110"/>
      <c r="AH1066" s="110"/>
      <c r="AI1066" s="110"/>
      <c r="AJ1066" s="110"/>
      <c r="AK1066" s="110"/>
      <c r="AL1066" s="110"/>
    </row>
    <row r="1067" customFormat="false" ht="12.75" hidden="false" customHeight="false" outlineLevel="0" collapsed="false">
      <c r="AA1067" s="110"/>
      <c r="AB1067" s="110"/>
      <c r="AC1067" s="110"/>
      <c r="AD1067" s="110"/>
      <c r="AE1067" s="110"/>
      <c r="AF1067" s="110"/>
      <c r="AG1067" s="110"/>
      <c r="AH1067" s="110"/>
      <c r="AI1067" s="110"/>
      <c r="AJ1067" s="110"/>
      <c r="AK1067" s="110"/>
      <c r="AL1067" s="110"/>
    </row>
    <row r="1068" customFormat="false" ht="12.75" hidden="false" customHeight="false" outlineLevel="0" collapsed="false">
      <c r="AA1068" s="110"/>
      <c r="AB1068" s="110"/>
      <c r="AC1068" s="110"/>
      <c r="AD1068" s="110"/>
      <c r="AE1068" s="110"/>
      <c r="AF1068" s="110"/>
      <c r="AG1068" s="110"/>
      <c r="AH1068" s="110"/>
      <c r="AI1068" s="110"/>
      <c r="AJ1068" s="110"/>
      <c r="AK1068" s="110"/>
      <c r="AL1068" s="110"/>
    </row>
    <row r="1069" customFormat="false" ht="12.75" hidden="false" customHeight="false" outlineLevel="0" collapsed="false">
      <c r="AA1069" s="110"/>
      <c r="AB1069" s="110"/>
      <c r="AC1069" s="110"/>
      <c r="AD1069" s="110"/>
      <c r="AE1069" s="110"/>
      <c r="AF1069" s="110"/>
      <c r="AG1069" s="110"/>
      <c r="AH1069" s="110"/>
      <c r="AI1069" s="110"/>
      <c r="AJ1069" s="110"/>
      <c r="AK1069" s="110"/>
      <c r="AL1069" s="110"/>
    </row>
    <row r="1070" customFormat="false" ht="12.75" hidden="false" customHeight="false" outlineLevel="0" collapsed="false">
      <c r="AA1070" s="110"/>
      <c r="AB1070" s="110"/>
      <c r="AC1070" s="110"/>
      <c r="AD1070" s="110"/>
      <c r="AE1070" s="110"/>
      <c r="AF1070" s="110"/>
      <c r="AG1070" s="110"/>
      <c r="AH1070" s="110"/>
      <c r="AI1070" s="110"/>
      <c r="AJ1070" s="110"/>
      <c r="AK1070" s="110"/>
      <c r="AL1070" s="110"/>
    </row>
    <row r="1071" customFormat="false" ht="12.75" hidden="false" customHeight="false" outlineLevel="0" collapsed="false">
      <c r="AA1071" s="110"/>
      <c r="AB1071" s="110"/>
      <c r="AC1071" s="110"/>
      <c r="AD1071" s="110"/>
      <c r="AE1071" s="110"/>
      <c r="AF1071" s="110"/>
      <c r="AG1071" s="110"/>
      <c r="AH1071" s="110"/>
      <c r="AI1071" s="110"/>
      <c r="AJ1071" s="110"/>
      <c r="AK1071" s="110"/>
      <c r="AL1071" s="110"/>
    </row>
    <row r="1072" customFormat="false" ht="12.75" hidden="false" customHeight="false" outlineLevel="0" collapsed="false">
      <c r="AA1072" s="110"/>
      <c r="AB1072" s="110"/>
      <c r="AC1072" s="110"/>
      <c r="AD1072" s="110"/>
      <c r="AE1072" s="110"/>
      <c r="AF1072" s="110"/>
      <c r="AG1072" s="110"/>
      <c r="AH1072" s="110"/>
      <c r="AI1072" s="110"/>
      <c r="AJ1072" s="110"/>
      <c r="AK1072" s="110"/>
      <c r="AL1072" s="110"/>
    </row>
    <row r="1073" customFormat="false" ht="12.75" hidden="false" customHeight="false" outlineLevel="0" collapsed="false">
      <c r="AA1073" s="110"/>
      <c r="AB1073" s="110"/>
      <c r="AC1073" s="110"/>
      <c r="AD1073" s="110"/>
      <c r="AE1073" s="110"/>
      <c r="AF1073" s="110"/>
      <c r="AG1073" s="110"/>
      <c r="AH1073" s="110"/>
      <c r="AI1073" s="110"/>
      <c r="AJ1073" s="110"/>
      <c r="AK1073" s="110"/>
      <c r="AL1073" s="110"/>
    </row>
    <row r="1074" customFormat="false" ht="12.75" hidden="false" customHeight="false" outlineLevel="0" collapsed="false">
      <c r="AA1074" s="110"/>
      <c r="AB1074" s="110"/>
      <c r="AC1074" s="110"/>
      <c r="AD1074" s="110"/>
      <c r="AE1074" s="110"/>
      <c r="AF1074" s="110"/>
      <c r="AG1074" s="110"/>
      <c r="AH1074" s="110"/>
      <c r="AI1074" s="110"/>
      <c r="AJ1074" s="110"/>
      <c r="AK1074" s="110"/>
      <c r="AL1074" s="110"/>
    </row>
    <row r="1075" customFormat="false" ht="12.75" hidden="false" customHeight="false" outlineLevel="0" collapsed="false">
      <c r="AA1075" s="110"/>
      <c r="AB1075" s="110"/>
      <c r="AC1075" s="110"/>
      <c r="AD1075" s="110"/>
      <c r="AE1075" s="110"/>
      <c r="AF1075" s="110"/>
      <c r="AG1075" s="110"/>
      <c r="AH1075" s="110"/>
      <c r="AI1075" s="110"/>
      <c r="AJ1075" s="110"/>
      <c r="AK1075" s="110"/>
      <c r="AL1075" s="110"/>
    </row>
    <row r="1076" customFormat="false" ht="12.75" hidden="false" customHeight="false" outlineLevel="0" collapsed="false">
      <c r="AA1076" s="110"/>
      <c r="AB1076" s="110"/>
      <c r="AC1076" s="110"/>
      <c r="AD1076" s="110"/>
      <c r="AE1076" s="110"/>
      <c r="AF1076" s="110"/>
      <c r="AG1076" s="110"/>
      <c r="AH1076" s="110"/>
      <c r="AI1076" s="110"/>
      <c r="AJ1076" s="110"/>
      <c r="AK1076" s="110"/>
      <c r="AL1076" s="110"/>
    </row>
    <row r="1077" customFormat="false" ht="12.75" hidden="false" customHeight="false" outlineLevel="0" collapsed="false">
      <c r="AA1077" s="110"/>
      <c r="AB1077" s="110"/>
      <c r="AC1077" s="110"/>
      <c r="AD1077" s="110"/>
      <c r="AE1077" s="110"/>
      <c r="AF1077" s="110"/>
      <c r="AG1077" s="110"/>
      <c r="AH1077" s="110"/>
      <c r="AI1077" s="110"/>
      <c r="AJ1077" s="110"/>
      <c r="AK1077" s="110"/>
      <c r="AL1077" s="110"/>
    </row>
    <row r="1078" customFormat="false" ht="12.75" hidden="false" customHeight="false" outlineLevel="0" collapsed="false">
      <c r="AA1078" s="110"/>
      <c r="AB1078" s="110"/>
      <c r="AC1078" s="110"/>
      <c r="AD1078" s="110"/>
      <c r="AE1078" s="110"/>
      <c r="AF1078" s="110"/>
      <c r="AG1078" s="110"/>
      <c r="AH1078" s="110"/>
      <c r="AI1078" s="110"/>
      <c r="AJ1078" s="110"/>
      <c r="AK1078" s="110"/>
      <c r="AL1078" s="110"/>
    </row>
    <row r="1079" customFormat="false" ht="12.75" hidden="false" customHeight="false" outlineLevel="0" collapsed="false">
      <c r="AA1079" s="110"/>
      <c r="AB1079" s="110"/>
      <c r="AC1079" s="110"/>
      <c r="AD1079" s="110"/>
      <c r="AE1079" s="110"/>
      <c r="AF1079" s="110"/>
      <c r="AG1079" s="110"/>
      <c r="AH1079" s="110"/>
      <c r="AI1079" s="110"/>
      <c r="AJ1079" s="110"/>
      <c r="AK1079" s="110"/>
      <c r="AL1079" s="110"/>
    </row>
    <row r="1080" customFormat="false" ht="12.75" hidden="false" customHeight="false" outlineLevel="0" collapsed="false">
      <c r="AA1080" s="110"/>
      <c r="AB1080" s="110"/>
      <c r="AC1080" s="110"/>
      <c r="AD1080" s="110"/>
      <c r="AE1080" s="110"/>
      <c r="AF1080" s="110"/>
      <c r="AG1080" s="110"/>
      <c r="AH1080" s="110"/>
      <c r="AI1080" s="110"/>
      <c r="AJ1080" s="110"/>
      <c r="AK1080" s="110"/>
      <c r="AL1080" s="110"/>
    </row>
    <row r="1081" customFormat="false" ht="12.75" hidden="false" customHeight="false" outlineLevel="0" collapsed="false">
      <c r="AA1081" s="59"/>
      <c r="AB1081" s="59"/>
      <c r="AC1081" s="59"/>
      <c r="AD1081" s="59"/>
      <c r="AE1081" s="59"/>
      <c r="AF1081" s="59"/>
      <c r="AG1081" s="59"/>
      <c r="AH1081" s="59"/>
      <c r="AI1081" s="59"/>
      <c r="AJ1081" s="59"/>
      <c r="AK1081" s="59"/>
      <c r="AL1081" s="59"/>
    </row>
    <row r="1082" customFormat="false" ht="12.75" hidden="false" customHeight="false" outlineLevel="0" collapsed="false">
      <c r="AA1082" s="59"/>
      <c r="AB1082" s="59"/>
      <c r="AC1082" s="59"/>
      <c r="AD1082" s="59"/>
      <c r="AE1082" s="59"/>
      <c r="AF1082" s="59"/>
      <c r="AG1082" s="59"/>
      <c r="AH1082" s="59"/>
      <c r="AI1082" s="59"/>
      <c r="AJ1082" s="59"/>
      <c r="AK1082" s="59"/>
      <c r="AL1082" s="59"/>
    </row>
    <row r="1083" customFormat="false" ht="12.75" hidden="false" customHeight="false" outlineLevel="0" collapsed="false">
      <c r="AA1083" s="59"/>
      <c r="AB1083" s="59"/>
      <c r="AC1083" s="59"/>
      <c r="AD1083" s="59"/>
      <c r="AE1083" s="59"/>
      <c r="AF1083" s="59"/>
      <c r="AG1083" s="59"/>
      <c r="AH1083" s="59"/>
      <c r="AI1083" s="59"/>
      <c r="AJ1083" s="59"/>
      <c r="AK1083" s="59"/>
      <c r="AL1083" s="59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G105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2" ySplit="2" topLeftCell="P964" activePane="bottomRight" state="frozen"/>
      <selection pane="topLeft" activeCell="A1" activeCellId="0" sqref="A1"/>
      <selection pane="topRight" activeCell="P1" activeCellId="0" sqref="P1"/>
      <selection pane="bottomLeft" activeCell="A964" activeCellId="0" sqref="A964"/>
      <selection pane="bottomRight" activeCell="Y977" activeCellId="0" sqref="Y97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2" style="0" width="9.85"/>
    <col collapsed="false" customWidth="true" hidden="false" outlineLevel="0" max="23" min="23" style="47" width="9.14"/>
    <col collapsed="false" customWidth="true" hidden="false" outlineLevel="0" max="25" min="25" style="0" width="11.42"/>
  </cols>
  <sheetData>
    <row r="1" customFormat="false" ht="12.75" hidden="false" customHeight="false" outlineLevel="0" collapsed="false">
      <c r="B1" s="0" t="s">
        <v>54</v>
      </c>
      <c r="C1" s="0" t="s">
        <v>27</v>
      </c>
      <c r="D1" s="0" t="s">
        <v>9</v>
      </c>
      <c r="E1" s="0" t="s">
        <v>27</v>
      </c>
      <c r="G1" s="0" t="s">
        <v>3</v>
      </c>
      <c r="H1" s="0" t="s">
        <v>3</v>
      </c>
      <c r="I1" s="0" t="s">
        <v>3</v>
      </c>
      <c r="J1" s="0" t="s">
        <v>3</v>
      </c>
      <c r="K1" s="0" t="s">
        <v>3</v>
      </c>
      <c r="L1" s="0" t="s">
        <v>3</v>
      </c>
      <c r="M1" s="0" t="s">
        <v>2</v>
      </c>
      <c r="N1" s="0" t="s">
        <v>2</v>
      </c>
      <c r="O1" s="0" t="s">
        <v>2</v>
      </c>
      <c r="P1" s="0" t="s">
        <v>2</v>
      </c>
      <c r="Q1" s="0" t="s">
        <v>2</v>
      </c>
      <c r="R1" s="0" t="s">
        <v>2</v>
      </c>
      <c r="S1" s="0" t="s">
        <v>2</v>
      </c>
      <c r="U1" s="0" t="s">
        <v>55</v>
      </c>
      <c r="W1" s="47" t="s">
        <v>55</v>
      </c>
      <c r="Z1" s="0" t="s">
        <v>3</v>
      </c>
      <c r="AA1" s="0" t="s">
        <v>3</v>
      </c>
      <c r="AB1" s="0" t="s">
        <v>3</v>
      </c>
      <c r="AC1" s="0" t="s">
        <v>3</v>
      </c>
      <c r="AD1" s="0" t="s">
        <v>3</v>
      </c>
      <c r="AE1" s="0" t="s">
        <v>3</v>
      </c>
      <c r="AF1" s="0" t="s">
        <v>2</v>
      </c>
      <c r="AG1" s="0" t="s">
        <v>2</v>
      </c>
      <c r="AH1" s="0" t="s">
        <v>2</v>
      </c>
      <c r="AI1" s="0" t="s">
        <v>2</v>
      </c>
      <c r="AJ1" s="0" t="s">
        <v>2</v>
      </c>
      <c r="AK1" s="0" t="s">
        <v>2</v>
      </c>
    </row>
    <row r="2" customFormat="false" ht="12.75" hidden="false" customHeight="false" outlineLevel="0" collapsed="false">
      <c r="A2" s="0" t="s">
        <v>28</v>
      </c>
      <c r="C2" s="0" t="s">
        <v>16</v>
      </c>
      <c r="D2" s="0" t="s">
        <v>30</v>
      </c>
      <c r="E2" s="0" t="s">
        <v>31</v>
      </c>
      <c r="G2" s="0" t="n">
        <v>20</v>
      </c>
      <c r="H2" s="0" t="n">
        <v>25</v>
      </c>
      <c r="I2" s="0" t="n">
        <v>30</v>
      </c>
      <c r="J2" s="0" t="n">
        <v>35</v>
      </c>
      <c r="K2" s="0" t="n">
        <v>40</v>
      </c>
      <c r="L2" s="0" t="n">
        <v>50</v>
      </c>
      <c r="M2" s="0" t="n">
        <v>20</v>
      </c>
      <c r="N2" s="0" t="n">
        <v>25</v>
      </c>
      <c r="O2" s="0" t="n">
        <v>30</v>
      </c>
      <c r="P2" s="0" t="n">
        <v>35</v>
      </c>
      <c r="Q2" s="0" t="n">
        <v>40</v>
      </c>
      <c r="R2" s="0" t="n">
        <v>50</v>
      </c>
      <c r="S2" s="95" t="n">
        <v>100.00001</v>
      </c>
      <c r="T2" s="0" t="s">
        <v>28</v>
      </c>
      <c r="U2" s="0" t="s">
        <v>56</v>
      </c>
      <c r="V2" s="0" t="s">
        <v>57</v>
      </c>
      <c r="W2" s="47" t="s">
        <v>58</v>
      </c>
      <c r="X2" s="94"/>
      <c r="Y2" s="94"/>
      <c r="Z2" s="0" t="n">
        <v>20</v>
      </c>
      <c r="AA2" s="0" t="n">
        <v>25</v>
      </c>
      <c r="AB2" s="0" t="n">
        <v>30</v>
      </c>
      <c r="AC2" s="0" t="n">
        <v>35</v>
      </c>
      <c r="AD2" s="0" t="n">
        <v>40</v>
      </c>
      <c r="AE2" s="0" t="n">
        <v>50</v>
      </c>
      <c r="AF2" s="0" t="n">
        <v>20</v>
      </c>
      <c r="AG2" s="0" t="n">
        <v>25</v>
      </c>
      <c r="AH2" s="0" t="n">
        <v>30</v>
      </c>
      <c r="AI2" s="0" t="n">
        <v>35</v>
      </c>
      <c r="AJ2" s="0" t="n">
        <v>40</v>
      </c>
      <c r="AK2" s="0" t="n">
        <v>50</v>
      </c>
      <c r="AL2" s="94" t="n">
        <v>36586</v>
      </c>
      <c r="AM2" s="94" t="n">
        <v>36617</v>
      </c>
      <c r="AN2" s="94" t="n">
        <v>36647</v>
      </c>
      <c r="AO2" s="94" t="n">
        <v>36678</v>
      </c>
      <c r="AP2" s="94" t="n">
        <v>36708</v>
      </c>
      <c r="AQ2" s="94" t="n">
        <v>36739</v>
      </c>
      <c r="AR2" s="94" t="n">
        <v>36770</v>
      </c>
      <c r="AS2" s="94" t="n">
        <v>36800</v>
      </c>
      <c r="AT2" s="94" t="n">
        <v>36831</v>
      </c>
      <c r="AU2" s="94" t="n">
        <v>36861</v>
      </c>
      <c r="AV2" s="94" t="n">
        <v>36892</v>
      </c>
      <c r="AW2" s="94" t="n">
        <v>36923</v>
      </c>
      <c r="AX2" s="94" t="n">
        <v>36951</v>
      </c>
      <c r="AY2" s="94" t="n">
        <v>36982</v>
      </c>
      <c r="AZ2" s="94" t="n">
        <v>37012</v>
      </c>
      <c r="BA2" s="94" t="n">
        <v>37043</v>
      </c>
      <c r="BB2" s="94" t="n">
        <v>37073</v>
      </c>
      <c r="BC2" s="94" t="n">
        <v>37104</v>
      </c>
      <c r="BD2" s="94" t="n">
        <v>37135</v>
      </c>
      <c r="BE2" s="94" t="n">
        <v>37165</v>
      </c>
      <c r="BF2" s="94" t="n">
        <v>37196</v>
      </c>
      <c r="BG2" s="94" t="n">
        <v>37226</v>
      </c>
      <c r="BH2" s="94" t="n">
        <v>37257</v>
      </c>
      <c r="BI2" s="94" t="n">
        <v>37288</v>
      </c>
      <c r="BJ2" s="94" t="n">
        <v>37316</v>
      </c>
      <c r="BK2" s="94" t="n">
        <v>37347</v>
      </c>
      <c r="BL2" s="94" t="n">
        <v>37377</v>
      </c>
      <c r="BM2" s="94" t="n">
        <v>37408</v>
      </c>
      <c r="BN2" s="94" t="n">
        <v>37438</v>
      </c>
      <c r="BO2" s="94" t="n">
        <v>37469</v>
      </c>
      <c r="BP2" s="94" t="n">
        <v>37500</v>
      </c>
      <c r="BQ2" s="94" t="n">
        <v>37530</v>
      </c>
      <c r="BR2" s="94" t="n">
        <v>37561</v>
      </c>
      <c r="BS2" s="94" t="n">
        <v>37591</v>
      </c>
      <c r="BT2" s="94" t="n">
        <v>37622</v>
      </c>
      <c r="BU2" s="94" t="n">
        <v>37653</v>
      </c>
      <c r="BV2" s="94" t="n">
        <v>37681</v>
      </c>
      <c r="BW2" s="94" t="n">
        <v>37712</v>
      </c>
      <c r="BX2" s="94" t="n">
        <v>37742</v>
      </c>
      <c r="BY2" s="94" t="n">
        <v>37773</v>
      </c>
      <c r="BZ2" s="94" t="n">
        <v>37803</v>
      </c>
      <c r="CA2" s="94" t="n">
        <v>37834</v>
      </c>
      <c r="CB2" s="94" t="n">
        <v>37865</v>
      </c>
      <c r="CC2" s="94" t="n">
        <v>37895</v>
      </c>
      <c r="CD2" s="94" t="n">
        <v>37926</v>
      </c>
      <c r="CE2" s="94" t="n">
        <v>37956</v>
      </c>
      <c r="CF2" s="94"/>
      <c r="CG2" s="94"/>
      <c r="CH2" s="94"/>
      <c r="CI2" s="94"/>
      <c r="CJ2" s="94"/>
      <c r="CK2" s="94"/>
      <c r="CL2" s="94"/>
      <c r="CM2" s="94"/>
      <c r="CN2" s="94"/>
      <c r="CO2" s="94"/>
      <c r="CP2" s="94"/>
      <c r="CQ2" s="94"/>
      <c r="CR2" s="94"/>
      <c r="CS2" s="94"/>
      <c r="CT2" s="94"/>
      <c r="CU2" s="94"/>
      <c r="CV2" s="94"/>
      <c r="CW2" s="94"/>
      <c r="CX2" s="94"/>
      <c r="CY2" s="94"/>
      <c r="CZ2" s="94"/>
      <c r="DA2" s="94"/>
      <c r="DB2" s="94"/>
      <c r="DC2" s="94"/>
      <c r="DD2" s="94"/>
      <c r="DE2" s="94"/>
      <c r="DF2" s="94"/>
      <c r="DG2" s="94"/>
    </row>
    <row r="3" customFormat="false" ht="12.75" hidden="false" customHeight="false" outlineLevel="0" collapsed="false">
      <c r="B3" s="101" t="n">
        <v>35765</v>
      </c>
      <c r="C3" s="102" t="n">
        <v>23.84</v>
      </c>
      <c r="S3" s="95"/>
    </row>
    <row r="4" customFormat="false" ht="12.75" hidden="false" customHeight="false" outlineLevel="0" collapsed="false">
      <c r="B4" s="101" t="n">
        <v>35766</v>
      </c>
      <c r="C4" s="102" t="n">
        <v>24</v>
      </c>
      <c r="D4" s="98" t="n">
        <f aca="false">LN(C4/C3)</f>
        <v>0.00668898815079671</v>
      </c>
      <c r="G4" s="103" t="n">
        <f aca="false">IF(G$1="P",MAX(0,G$2-$C4),IF(G$1="C",MAX(0,$C4-G$2)))</f>
        <v>0</v>
      </c>
      <c r="H4" s="103" t="n">
        <f aca="false">IF(H$1="P",MAX(0,H$2-$C4),IF(H$1="C",MAX(0,$C4-H$2)))</f>
        <v>1</v>
      </c>
      <c r="I4" s="103" t="n">
        <f aca="false">IF(I$1="P",MAX(0,I$2-$C4),IF(I$1="C",MAX(0,$C4-I$2)))</f>
        <v>6</v>
      </c>
      <c r="J4" s="103" t="n">
        <f aca="false">IF(J$1="P",MAX(0,J$2-$C4),IF(J$1="C",MAX(0,$C4-J$2)))</f>
        <v>11</v>
      </c>
      <c r="K4" s="103" t="n">
        <f aca="false">IF(K$1="P",MAX(0,K$2-$C4),IF(K$1="C",MAX(0,$C4-K$2)))</f>
        <v>16</v>
      </c>
      <c r="L4" s="103" t="n">
        <f aca="false">IF(L$1="P",MAX(0,L$2-$C4),IF(L$1="C",MAX(0,$C4-L$2)))</f>
        <v>26</v>
      </c>
      <c r="M4" s="103" t="n">
        <f aca="false">IF(M$1="P",MAX(0,M$2-$C4),IF(M$1="C",MAX(0,$C4-M$2)))</f>
        <v>4</v>
      </c>
      <c r="N4" s="103" t="n">
        <f aca="false">IF(N$1="P",MAX(0,N$2-$C4),IF(N$1="C",MAX(0,$C4-N$2)))</f>
        <v>0</v>
      </c>
      <c r="O4" s="103" t="n">
        <f aca="false">IF(O$1="P",MAX(0,O$2-$C4),IF(O$1="C",MAX(0,$C4-O$2)))</f>
        <v>0</v>
      </c>
      <c r="P4" s="103" t="n">
        <f aca="false">IF(P$1="P",MAX(0,P$2-$C4),IF(P$1="C",MAX(0,$C4-P$2)))</f>
        <v>0</v>
      </c>
      <c r="Q4" s="103" t="n">
        <f aca="false">IF(Q$1="P",MAX(0,Q$2-$C4),IF(Q$1="C",MAX(0,$C4-Q$2)))</f>
        <v>0</v>
      </c>
      <c r="R4" s="103" t="n">
        <f aca="false">IF(R$1="P",MAX(0,R$2-$C4),IF(R$1="C",MAX(0,$C4-R$2)))</f>
        <v>0</v>
      </c>
      <c r="S4" s="103" t="n">
        <f aca="false">IF(S$1="P",MAX(0,S$2-$C4),IF(S$1="C",MAX(0,$C4-S$2)))</f>
        <v>0</v>
      </c>
      <c r="T4" s="104" t="n">
        <f aca="false">A4</f>
        <v>0</v>
      </c>
      <c r="U4" s="105" t="n">
        <f aca="false">VLOOKUP($B4,Gas!$B$3:$E$2506,2)</f>
        <v>2.33</v>
      </c>
      <c r="V4" s="46" t="n">
        <f aca="false">C4/U4</f>
        <v>10.3004291845494</v>
      </c>
    </row>
    <row r="5" customFormat="false" ht="12.75" hidden="false" customHeight="false" outlineLevel="0" collapsed="false">
      <c r="B5" s="101" t="n">
        <v>35767</v>
      </c>
      <c r="C5" s="102" t="n">
        <v>24.32</v>
      </c>
      <c r="D5" s="98" t="n">
        <f aca="false">LN(C5/C4)</f>
        <v>0.0132452267500207</v>
      </c>
      <c r="G5" s="103" t="n">
        <f aca="false">IF(G$1="P",MAX(0,G$2-$C5),IF(G$1="C",MAX(0,$C5-G$2)))</f>
        <v>0</v>
      </c>
      <c r="H5" s="103" t="n">
        <f aca="false">IF(H$1="P",MAX(0,H$2-$C5),IF(H$1="C",MAX(0,$C5-H$2)))</f>
        <v>0.68</v>
      </c>
      <c r="I5" s="103" t="n">
        <f aca="false">IF(I$1="P",MAX(0,I$2-$C5),IF(I$1="C",MAX(0,$C5-I$2)))</f>
        <v>5.68</v>
      </c>
      <c r="J5" s="103" t="n">
        <f aca="false">IF(J$1="P",MAX(0,J$2-$C5),IF(J$1="C",MAX(0,$C5-J$2)))</f>
        <v>10.68</v>
      </c>
      <c r="K5" s="103" t="n">
        <f aca="false">IF(K$1="P",MAX(0,K$2-$C5),IF(K$1="C",MAX(0,$C5-K$2)))</f>
        <v>15.68</v>
      </c>
      <c r="L5" s="103" t="n">
        <f aca="false">IF(L$1="P",MAX(0,L$2-$C5),IF(L$1="C",MAX(0,$C5-L$2)))</f>
        <v>25.68</v>
      </c>
      <c r="M5" s="103" t="n">
        <f aca="false">IF(M$1="P",MAX(0,M$2-$C5),IF(M$1="C",MAX(0,$C5-M$2)))</f>
        <v>4.32</v>
      </c>
      <c r="N5" s="103" t="n">
        <f aca="false">IF(N$1="P",MAX(0,N$2-$C5),IF(N$1="C",MAX(0,$C5-N$2)))</f>
        <v>0</v>
      </c>
      <c r="O5" s="103" t="n">
        <f aca="false">IF(O$1="P",MAX(0,O$2-$C5),IF(O$1="C",MAX(0,$C5-O$2)))</f>
        <v>0</v>
      </c>
      <c r="P5" s="103" t="n">
        <f aca="false">IF(P$1="P",MAX(0,P$2-$C5),IF(P$1="C",MAX(0,$C5-P$2)))</f>
        <v>0</v>
      </c>
      <c r="Q5" s="103" t="n">
        <f aca="false">IF(Q$1="P",MAX(0,Q$2-$C5),IF(Q$1="C",MAX(0,$C5-Q$2)))</f>
        <v>0</v>
      </c>
      <c r="R5" s="103" t="n">
        <f aca="false">IF(R$1="P",MAX(0,R$2-$C5),IF(R$1="C",MAX(0,$C5-R$2)))</f>
        <v>0</v>
      </c>
      <c r="S5" s="103" t="n">
        <f aca="false">IF(S$1="P",MAX(0,S$2-$C5),IF(S$1="C",MAX(0,$C5-S$2)))</f>
        <v>0</v>
      </c>
      <c r="T5" s="104" t="n">
        <f aca="false">A5</f>
        <v>0</v>
      </c>
      <c r="U5" s="105" t="n">
        <f aca="false">VLOOKUP($B5,Gas!$B$3:$E$2506,2)</f>
        <v>2.65</v>
      </c>
      <c r="V5" s="46" t="n">
        <f aca="false">C5/U5</f>
        <v>9.17735849056604</v>
      </c>
    </row>
    <row r="6" customFormat="false" ht="12.75" hidden="false" customHeight="false" outlineLevel="0" collapsed="false">
      <c r="B6" s="101" t="n">
        <v>35768</v>
      </c>
      <c r="C6" s="102" t="n">
        <v>23.9</v>
      </c>
      <c r="D6" s="98" t="n">
        <f aca="false">LN(C6/C5)</f>
        <v>-0.0174205981605013</v>
      </c>
      <c r="G6" s="103" t="n">
        <f aca="false">IF(G$1="P",MAX(0,G$2-$C6),IF(G$1="C",MAX(0,$C6-G$2)))</f>
        <v>0</v>
      </c>
      <c r="H6" s="103" t="n">
        <f aca="false">IF(H$1="P",MAX(0,H$2-$C6),IF(H$1="C",MAX(0,$C6-H$2)))</f>
        <v>1.1</v>
      </c>
      <c r="I6" s="103" t="n">
        <f aca="false">IF(I$1="P",MAX(0,I$2-$C6),IF(I$1="C",MAX(0,$C6-I$2)))</f>
        <v>6.1</v>
      </c>
      <c r="J6" s="103" t="n">
        <f aca="false">IF(J$1="P",MAX(0,J$2-$C6),IF(J$1="C",MAX(0,$C6-J$2)))</f>
        <v>11.1</v>
      </c>
      <c r="K6" s="103" t="n">
        <f aca="false">IF(K$1="P",MAX(0,K$2-$C6),IF(K$1="C",MAX(0,$C6-K$2)))</f>
        <v>16.1</v>
      </c>
      <c r="L6" s="103" t="n">
        <f aca="false">IF(L$1="P",MAX(0,L$2-$C6),IF(L$1="C",MAX(0,$C6-L$2)))</f>
        <v>26.1</v>
      </c>
      <c r="M6" s="103" t="n">
        <f aca="false">IF(M$1="P",MAX(0,M$2-$C6),IF(M$1="C",MAX(0,$C6-M$2)))</f>
        <v>3.9</v>
      </c>
      <c r="N6" s="103" t="n">
        <f aca="false">IF(N$1="P",MAX(0,N$2-$C6),IF(N$1="C",MAX(0,$C6-N$2)))</f>
        <v>0</v>
      </c>
      <c r="O6" s="103" t="n">
        <f aca="false">IF(O$1="P",MAX(0,O$2-$C6),IF(O$1="C",MAX(0,$C6-O$2)))</f>
        <v>0</v>
      </c>
      <c r="P6" s="103" t="n">
        <f aca="false">IF(P$1="P",MAX(0,P$2-$C6),IF(P$1="C",MAX(0,$C6-P$2)))</f>
        <v>0</v>
      </c>
      <c r="Q6" s="103" t="n">
        <f aca="false">IF(Q$1="P",MAX(0,Q$2-$C6),IF(Q$1="C",MAX(0,$C6-Q$2)))</f>
        <v>0</v>
      </c>
      <c r="R6" s="103" t="n">
        <f aca="false">IF(R$1="P",MAX(0,R$2-$C6),IF(R$1="C",MAX(0,$C6-R$2)))</f>
        <v>0</v>
      </c>
      <c r="S6" s="103" t="n">
        <f aca="false">IF(S$1="P",MAX(0,S$2-$C6),IF(S$1="C",MAX(0,$C6-S$2)))</f>
        <v>0</v>
      </c>
      <c r="T6" s="104" t="n">
        <f aca="false">A6</f>
        <v>0</v>
      </c>
      <c r="U6" s="105" t="n">
        <f aca="false">VLOOKUP($B6,Gas!$B$3:$E$2506,2)</f>
        <v>2.53</v>
      </c>
      <c r="V6" s="46" t="n">
        <f aca="false">C6/U6</f>
        <v>9.44664031620553</v>
      </c>
    </row>
    <row r="7" customFormat="false" ht="12.75" hidden="false" customHeight="false" outlineLevel="0" collapsed="false">
      <c r="B7" s="101" t="n">
        <v>35769</v>
      </c>
      <c r="C7" s="102" t="n">
        <v>25.2</v>
      </c>
      <c r="D7" s="98" t="n">
        <f aca="false">LN(C7/C6)</f>
        <v>0.0529655355799127</v>
      </c>
      <c r="G7" s="103" t="n">
        <f aca="false">IF(G$1="P",MAX(0,G$2-$C7),IF(G$1="C",MAX(0,$C7-G$2)))</f>
        <v>0</v>
      </c>
      <c r="H7" s="103" t="n">
        <f aca="false">IF(H$1="P",MAX(0,H$2-$C7),IF(H$1="C",MAX(0,$C7-H$2)))</f>
        <v>0</v>
      </c>
      <c r="I7" s="103" t="n">
        <f aca="false">IF(I$1="P",MAX(0,I$2-$C7),IF(I$1="C",MAX(0,$C7-I$2)))</f>
        <v>4.8</v>
      </c>
      <c r="J7" s="103" t="n">
        <f aca="false">IF(J$1="P",MAX(0,J$2-$C7),IF(J$1="C",MAX(0,$C7-J$2)))</f>
        <v>9.8</v>
      </c>
      <c r="K7" s="103" t="n">
        <f aca="false">IF(K$1="P",MAX(0,K$2-$C7),IF(K$1="C",MAX(0,$C7-K$2)))</f>
        <v>14.8</v>
      </c>
      <c r="L7" s="103" t="n">
        <f aca="false">IF(L$1="P",MAX(0,L$2-$C7),IF(L$1="C",MAX(0,$C7-L$2)))</f>
        <v>24.8</v>
      </c>
      <c r="M7" s="103" t="n">
        <f aca="false">IF(M$1="P",MAX(0,M$2-$C7),IF(M$1="C",MAX(0,$C7-M$2)))</f>
        <v>5.2</v>
      </c>
      <c r="N7" s="103" t="n">
        <f aca="false">IF(N$1="P",MAX(0,N$2-$C7),IF(N$1="C",MAX(0,$C7-N$2)))</f>
        <v>0.199999999999999</v>
      </c>
      <c r="O7" s="103" t="n">
        <f aca="false">IF(O$1="P",MAX(0,O$2-$C7),IF(O$1="C",MAX(0,$C7-O$2)))</f>
        <v>0</v>
      </c>
      <c r="P7" s="103" t="n">
        <f aca="false">IF(P$1="P",MAX(0,P$2-$C7),IF(P$1="C",MAX(0,$C7-P$2)))</f>
        <v>0</v>
      </c>
      <c r="Q7" s="103" t="n">
        <f aca="false">IF(Q$1="P",MAX(0,Q$2-$C7),IF(Q$1="C",MAX(0,$C7-Q$2)))</f>
        <v>0</v>
      </c>
      <c r="R7" s="103" t="n">
        <f aca="false">IF(R$1="P",MAX(0,R$2-$C7),IF(R$1="C",MAX(0,$C7-R$2)))</f>
        <v>0</v>
      </c>
      <c r="S7" s="103" t="n">
        <f aca="false">IF(S$1="P",MAX(0,S$2-$C7),IF(S$1="C",MAX(0,$C7-S$2)))</f>
        <v>0</v>
      </c>
      <c r="T7" s="104" t="n">
        <f aca="false">A7</f>
        <v>0</v>
      </c>
      <c r="U7" s="105" t="n">
        <f aca="false">VLOOKUP($B7,Gas!$B$3:$E$2506,2)</f>
        <v>2.53</v>
      </c>
      <c r="V7" s="46" t="n">
        <f aca="false">C7/U7</f>
        <v>9.9604743083004</v>
      </c>
    </row>
    <row r="8" customFormat="false" ht="12.75" hidden="false" customHeight="false" outlineLevel="0" collapsed="false">
      <c r="B8" s="101" t="n">
        <v>35772</v>
      </c>
      <c r="C8" s="102" t="n">
        <v>25.57</v>
      </c>
      <c r="D8" s="98" t="n">
        <f aca="false">LN(C8/C7)</f>
        <v>0.0145757947857176</v>
      </c>
      <c r="G8" s="103" t="n">
        <f aca="false">IF(G$1="P",MAX(0,G$2-$C8),IF(G$1="C",MAX(0,$C8-G$2)))</f>
        <v>0</v>
      </c>
      <c r="H8" s="103" t="n">
        <f aca="false">IF(H$1="P",MAX(0,H$2-$C8),IF(H$1="C",MAX(0,$C8-H$2)))</f>
        <v>0</v>
      </c>
      <c r="I8" s="103" t="n">
        <f aca="false">IF(I$1="P",MAX(0,I$2-$C8),IF(I$1="C",MAX(0,$C8-I$2)))</f>
        <v>4.43</v>
      </c>
      <c r="J8" s="103" t="n">
        <f aca="false">IF(J$1="P",MAX(0,J$2-$C8),IF(J$1="C",MAX(0,$C8-J$2)))</f>
        <v>9.43</v>
      </c>
      <c r="K8" s="103" t="n">
        <f aca="false">IF(K$1="P",MAX(0,K$2-$C8),IF(K$1="C",MAX(0,$C8-K$2)))</f>
        <v>14.43</v>
      </c>
      <c r="L8" s="103" t="n">
        <f aca="false">IF(L$1="P",MAX(0,L$2-$C8),IF(L$1="C",MAX(0,$C8-L$2)))</f>
        <v>24.43</v>
      </c>
      <c r="M8" s="103" t="n">
        <f aca="false">IF(M$1="P",MAX(0,M$2-$C8),IF(M$1="C",MAX(0,$C8-M$2)))</f>
        <v>5.57</v>
      </c>
      <c r="N8" s="103" t="n">
        <f aca="false">IF(N$1="P",MAX(0,N$2-$C8),IF(N$1="C",MAX(0,$C8-N$2)))</f>
        <v>0.57</v>
      </c>
      <c r="O8" s="103" t="n">
        <f aca="false">IF(O$1="P",MAX(0,O$2-$C8),IF(O$1="C",MAX(0,$C8-O$2)))</f>
        <v>0</v>
      </c>
      <c r="P8" s="103" t="n">
        <f aca="false">IF(P$1="P",MAX(0,P$2-$C8),IF(P$1="C",MAX(0,$C8-P$2)))</f>
        <v>0</v>
      </c>
      <c r="Q8" s="103" t="n">
        <f aca="false">IF(Q$1="P",MAX(0,Q$2-$C8),IF(Q$1="C",MAX(0,$C8-Q$2)))</f>
        <v>0</v>
      </c>
      <c r="R8" s="103" t="n">
        <f aca="false">IF(R$1="P",MAX(0,R$2-$C8),IF(R$1="C",MAX(0,$C8-R$2)))</f>
        <v>0</v>
      </c>
      <c r="S8" s="103" t="n">
        <f aca="false">IF(S$1="P",MAX(0,S$2-$C8),IF(S$1="C",MAX(0,$C8-S$2)))</f>
        <v>0</v>
      </c>
      <c r="T8" s="104" t="n">
        <f aca="false">A8</f>
        <v>0</v>
      </c>
      <c r="U8" s="105" t="n">
        <f aca="false">VLOOKUP($B8,Gas!$B$3:$E$2506,2)</f>
        <v>2.475</v>
      </c>
      <c r="V8" s="46" t="n">
        <f aca="false">C8/U8</f>
        <v>10.3313131313131</v>
      </c>
    </row>
    <row r="9" customFormat="false" ht="12.75" hidden="false" customHeight="false" outlineLevel="0" collapsed="false">
      <c r="B9" s="101" t="n">
        <v>35773</v>
      </c>
      <c r="C9" s="102" t="n">
        <v>23.71</v>
      </c>
      <c r="D9" s="98" t="n">
        <f aca="false">LN(C9/C8)</f>
        <v>-0.0755228892257811</v>
      </c>
      <c r="G9" s="103" t="n">
        <f aca="false">IF(G$1="P",MAX(0,G$2-$C9),IF(G$1="C",MAX(0,$C9-G$2)))</f>
        <v>0</v>
      </c>
      <c r="H9" s="103" t="n">
        <f aca="false">IF(H$1="P",MAX(0,H$2-$C9),IF(H$1="C",MAX(0,$C9-H$2)))</f>
        <v>1.29</v>
      </c>
      <c r="I9" s="103" t="n">
        <f aca="false">IF(I$1="P",MAX(0,I$2-$C9),IF(I$1="C",MAX(0,$C9-I$2)))</f>
        <v>6.29</v>
      </c>
      <c r="J9" s="103" t="n">
        <f aca="false">IF(J$1="P",MAX(0,J$2-$C9),IF(J$1="C",MAX(0,$C9-J$2)))</f>
        <v>11.29</v>
      </c>
      <c r="K9" s="103" t="n">
        <f aca="false">IF(K$1="P",MAX(0,K$2-$C9),IF(K$1="C",MAX(0,$C9-K$2)))</f>
        <v>16.29</v>
      </c>
      <c r="L9" s="103" t="n">
        <f aca="false">IF(L$1="P",MAX(0,L$2-$C9),IF(L$1="C",MAX(0,$C9-L$2)))</f>
        <v>26.29</v>
      </c>
      <c r="M9" s="103" t="n">
        <f aca="false">IF(M$1="P",MAX(0,M$2-$C9),IF(M$1="C",MAX(0,$C9-M$2)))</f>
        <v>3.71</v>
      </c>
      <c r="N9" s="103" t="n">
        <f aca="false">IF(N$1="P",MAX(0,N$2-$C9),IF(N$1="C",MAX(0,$C9-N$2)))</f>
        <v>0</v>
      </c>
      <c r="O9" s="103" t="n">
        <f aca="false">IF(O$1="P",MAX(0,O$2-$C9),IF(O$1="C",MAX(0,$C9-O$2)))</f>
        <v>0</v>
      </c>
      <c r="P9" s="103" t="n">
        <f aca="false">IF(P$1="P",MAX(0,P$2-$C9),IF(P$1="C",MAX(0,$C9-P$2)))</f>
        <v>0</v>
      </c>
      <c r="Q9" s="103" t="n">
        <f aca="false">IF(Q$1="P",MAX(0,Q$2-$C9),IF(Q$1="C",MAX(0,$C9-Q$2)))</f>
        <v>0</v>
      </c>
      <c r="R9" s="103" t="n">
        <f aca="false">IF(R$1="P",MAX(0,R$2-$C9),IF(R$1="C",MAX(0,$C9-R$2)))</f>
        <v>0</v>
      </c>
      <c r="S9" s="103" t="n">
        <f aca="false">IF(S$1="P",MAX(0,S$2-$C9),IF(S$1="C",MAX(0,$C9-S$2)))</f>
        <v>0</v>
      </c>
      <c r="T9" s="104" t="n">
        <f aca="false">A9</f>
        <v>0</v>
      </c>
      <c r="U9" s="105" t="n">
        <f aca="false">VLOOKUP($B9,Gas!$B$3:$E$2506,2)</f>
        <v>2.435</v>
      </c>
      <c r="V9" s="46" t="n">
        <f aca="false">C9/U9</f>
        <v>9.73716632443532</v>
      </c>
    </row>
    <row r="10" customFormat="false" ht="12.75" hidden="false" customHeight="false" outlineLevel="0" collapsed="false">
      <c r="B10" s="101" t="n">
        <v>35774</v>
      </c>
      <c r="C10" s="102" t="n">
        <v>22.08</v>
      </c>
      <c r="D10" s="98" t="n">
        <f aca="false">LN(C10/C9)</f>
        <v>-0.0712246786684197</v>
      </c>
      <c r="G10" s="103" t="n">
        <f aca="false">IF(G$1="P",MAX(0,G$2-$C10),IF(G$1="C",MAX(0,$C10-G$2)))</f>
        <v>0</v>
      </c>
      <c r="H10" s="103" t="n">
        <f aca="false">IF(H$1="P",MAX(0,H$2-$C10),IF(H$1="C",MAX(0,$C10-H$2)))</f>
        <v>2.92</v>
      </c>
      <c r="I10" s="103" t="n">
        <f aca="false">IF(I$1="P",MAX(0,I$2-$C10),IF(I$1="C",MAX(0,$C10-I$2)))</f>
        <v>7.92</v>
      </c>
      <c r="J10" s="103" t="n">
        <f aca="false">IF(J$1="P",MAX(0,J$2-$C10),IF(J$1="C",MAX(0,$C10-J$2)))</f>
        <v>12.92</v>
      </c>
      <c r="K10" s="103" t="n">
        <f aca="false">IF(K$1="P",MAX(0,K$2-$C10),IF(K$1="C",MAX(0,$C10-K$2)))</f>
        <v>17.92</v>
      </c>
      <c r="L10" s="103" t="n">
        <f aca="false">IF(L$1="P",MAX(0,L$2-$C10),IF(L$1="C",MAX(0,$C10-L$2)))</f>
        <v>27.92</v>
      </c>
      <c r="M10" s="103" t="n">
        <f aca="false">IF(M$1="P",MAX(0,M$2-$C10),IF(M$1="C",MAX(0,$C10-M$2)))</f>
        <v>2.08</v>
      </c>
      <c r="N10" s="103" t="n">
        <f aca="false">IF(N$1="P",MAX(0,N$2-$C10),IF(N$1="C",MAX(0,$C10-N$2)))</f>
        <v>0</v>
      </c>
      <c r="O10" s="103" t="n">
        <f aca="false">IF(O$1="P",MAX(0,O$2-$C10),IF(O$1="C",MAX(0,$C10-O$2)))</f>
        <v>0</v>
      </c>
      <c r="P10" s="103" t="n">
        <f aca="false">IF(P$1="P",MAX(0,P$2-$C10),IF(P$1="C",MAX(0,$C10-P$2)))</f>
        <v>0</v>
      </c>
      <c r="Q10" s="103" t="n">
        <f aca="false">IF(Q$1="P",MAX(0,Q$2-$C10),IF(Q$1="C",MAX(0,$C10-Q$2)))</f>
        <v>0</v>
      </c>
      <c r="R10" s="103" t="n">
        <f aca="false">IF(R$1="P",MAX(0,R$2-$C10),IF(R$1="C",MAX(0,$C10-R$2)))</f>
        <v>0</v>
      </c>
      <c r="S10" s="103" t="n">
        <f aca="false">IF(S$1="P",MAX(0,S$2-$C10),IF(S$1="C",MAX(0,$C10-S$2)))</f>
        <v>0</v>
      </c>
      <c r="T10" s="104" t="n">
        <f aca="false">A10</f>
        <v>0</v>
      </c>
      <c r="U10" s="105" t="n">
        <f aca="false">VLOOKUP($B10,Gas!$B$3:$E$2506,2)</f>
        <v>2.305</v>
      </c>
      <c r="V10" s="46" t="n">
        <f aca="false">C10/U10</f>
        <v>9.57917570498915</v>
      </c>
    </row>
    <row r="11" customFormat="false" ht="12.75" hidden="false" customHeight="false" outlineLevel="0" collapsed="false">
      <c r="B11" s="101" t="n">
        <v>35775</v>
      </c>
      <c r="C11" s="102" t="n">
        <v>22.33</v>
      </c>
      <c r="D11" s="98" t="n">
        <f aca="false">LN(C11/C10)</f>
        <v>0.011258844443172</v>
      </c>
      <c r="G11" s="103" t="n">
        <f aca="false">IF(G$1="P",MAX(0,G$2-$C11),IF(G$1="C",MAX(0,$C11-G$2)))</f>
        <v>0</v>
      </c>
      <c r="H11" s="103" t="n">
        <f aca="false">IF(H$1="P",MAX(0,H$2-$C11),IF(H$1="C",MAX(0,$C11-H$2)))</f>
        <v>2.67</v>
      </c>
      <c r="I11" s="103" t="n">
        <f aca="false">IF(I$1="P",MAX(0,I$2-$C11),IF(I$1="C",MAX(0,$C11-I$2)))</f>
        <v>7.67</v>
      </c>
      <c r="J11" s="103" t="n">
        <f aca="false">IF(J$1="P",MAX(0,J$2-$C11),IF(J$1="C",MAX(0,$C11-J$2)))</f>
        <v>12.67</v>
      </c>
      <c r="K11" s="103" t="n">
        <f aca="false">IF(K$1="P",MAX(0,K$2-$C11),IF(K$1="C",MAX(0,$C11-K$2)))</f>
        <v>17.67</v>
      </c>
      <c r="L11" s="103" t="n">
        <f aca="false">IF(L$1="P",MAX(0,L$2-$C11),IF(L$1="C",MAX(0,$C11-L$2)))</f>
        <v>27.67</v>
      </c>
      <c r="M11" s="103" t="n">
        <f aca="false">IF(M$1="P",MAX(0,M$2-$C11),IF(M$1="C",MAX(0,$C11-M$2)))</f>
        <v>2.33</v>
      </c>
      <c r="N11" s="103" t="n">
        <f aca="false">IF(N$1="P",MAX(0,N$2-$C11),IF(N$1="C",MAX(0,$C11-N$2)))</f>
        <v>0</v>
      </c>
      <c r="O11" s="103" t="n">
        <f aca="false">IF(O$1="P",MAX(0,O$2-$C11),IF(O$1="C",MAX(0,$C11-O$2)))</f>
        <v>0</v>
      </c>
      <c r="P11" s="103" t="n">
        <f aca="false">IF(P$1="P",MAX(0,P$2-$C11),IF(P$1="C",MAX(0,$C11-P$2)))</f>
        <v>0</v>
      </c>
      <c r="Q11" s="103" t="n">
        <f aca="false">IF(Q$1="P",MAX(0,Q$2-$C11),IF(Q$1="C",MAX(0,$C11-Q$2)))</f>
        <v>0</v>
      </c>
      <c r="R11" s="103" t="n">
        <f aca="false">IF(R$1="P",MAX(0,R$2-$C11),IF(R$1="C",MAX(0,$C11-R$2)))</f>
        <v>0</v>
      </c>
      <c r="S11" s="103" t="n">
        <f aca="false">IF(S$1="P",MAX(0,S$2-$C11),IF(S$1="C",MAX(0,$C11-S$2)))</f>
        <v>0</v>
      </c>
      <c r="T11" s="104" t="n">
        <f aca="false">A11</f>
        <v>0</v>
      </c>
      <c r="U11" s="105" t="n">
        <f aca="false">VLOOKUP($B11,Gas!$B$3:$E$2506,2)</f>
        <v>2.46</v>
      </c>
      <c r="V11" s="46" t="n">
        <f aca="false">C11/U11</f>
        <v>9.07723577235772</v>
      </c>
    </row>
    <row r="12" customFormat="false" ht="12.75" hidden="false" customHeight="false" outlineLevel="0" collapsed="false">
      <c r="B12" s="101" t="n">
        <v>35776</v>
      </c>
      <c r="C12" s="102" t="n">
        <v>23.79</v>
      </c>
      <c r="D12" s="98" t="n">
        <f aca="false">LN(C12/C11)</f>
        <v>0.0633342584627998</v>
      </c>
      <c r="E12" s="99"/>
      <c r="G12" s="103" t="n">
        <f aca="false">IF(G$1="P",MAX(0,G$2-$C12),IF(G$1="C",MAX(0,$C12-G$2)))</f>
        <v>0</v>
      </c>
      <c r="H12" s="103" t="n">
        <f aca="false">IF(H$1="P",MAX(0,H$2-$C12),IF(H$1="C",MAX(0,$C12-H$2)))</f>
        <v>1.21</v>
      </c>
      <c r="I12" s="103" t="n">
        <f aca="false">IF(I$1="P",MAX(0,I$2-$C12),IF(I$1="C",MAX(0,$C12-I$2)))</f>
        <v>6.21</v>
      </c>
      <c r="J12" s="103" t="n">
        <f aca="false">IF(J$1="P",MAX(0,J$2-$C12),IF(J$1="C",MAX(0,$C12-J$2)))</f>
        <v>11.21</v>
      </c>
      <c r="K12" s="103" t="n">
        <f aca="false">IF(K$1="P",MAX(0,K$2-$C12),IF(K$1="C",MAX(0,$C12-K$2)))</f>
        <v>16.21</v>
      </c>
      <c r="L12" s="103" t="n">
        <f aca="false">IF(L$1="P",MAX(0,L$2-$C12),IF(L$1="C",MAX(0,$C12-L$2)))</f>
        <v>26.21</v>
      </c>
      <c r="M12" s="103" t="n">
        <f aca="false">IF(M$1="P",MAX(0,M$2-$C12),IF(M$1="C",MAX(0,$C12-M$2)))</f>
        <v>3.79</v>
      </c>
      <c r="N12" s="103" t="n">
        <f aca="false">IF(N$1="P",MAX(0,N$2-$C12),IF(N$1="C",MAX(0,$C12-N$2)))</f>
        <v>0</v>
      </c>
      <c r="O12" s="103" t="n">
        <f aca="false">IF(O$1="P",MAX(0,O$2-$C12),IF(O$1="C",MAX(0,$C12-O$2)))</f>
        <v>0</v>
      </c>
      <c r="P12" s="103" t="n">
        <f aca="false">IF(P$1="P",MAX(0,P$2-$C12),IF(P$1="C",MAX(0,$C12-P$2)))</f>
        <v>0</v>
      </c>
      <c r="Q12" s="103" t="n">
        <f aca="false">IF(Q$1="P",MAX(0,Q$2-$C12),IF(Q$1="C",MAX(0,$C12-Q$2)))</f>
        <v>0</v>
      </c>
      <c r="R12" s="103" t="n">
        <f aca="false">IF(R$1="P",MAX(0,R$2-$C12),IF(R$1="C",MAX(0,$C12-R$2)))</f>
        <v>0</v>
      </c>
      <c r="S12" s="103" t="n">
        <f aca="false">IF(S$1="P",MAX(0,S$2-$C12),IF(S$1="C",MAX(0,$C12-S$2)))</f>
        <v>0</v>
      </c>
      <c r="T12" s="104" t="n">
        <f aca="false">A12</f>
        <v>0</v>
      </c>
      <c r="U12" s="105" t="n">
        <f aca="false">VLOOKUP($B12,Gas!$B$3:$E$2506,2)</f>
        <v>2.46</v>
      </c>
      <c r="V12" s="46" t="n">
        <f aca="false">C12/U12</f>
        <v>9.67073170731707</v>
      </c>
    </row>
    <row r="13" customFormat="false" ht="12.75" hidden="false" customHeight="false" outlineLevel="0" collapsed="false">
      <c r="B13" s="101" t="n">
        <v>35779</v>
      </c>
      <c r="C13" s="102" t="n">
        <v>21.52</v>
      </c>
      <c r="D13" s="98" t="n">
        <f aca="false">LN(C13/C12)</f>
        <v>-0.100282589021283</v>
      </c>
      <c r="E13" s="106" t="n">
        <f aca="false">STDEV(D4:D13)*SQRT(trade_day)</f>
        <v>0.873443014556325</v>
      </c>
      <c r="G13" s="103" t="n">
        <f aca="false">IF(G$1="P",MAX(0,G$2-$C13),IF(G$1="C",MAX(0,$C13-G$2)))</f>
        <v>0</v>
      </c>
      <c r="H13" s="103" t="n">
        <f aca="false">IF(H$1="P",MAX(0,H$2-$C13),IF(H$1="C",MAX(0,$C13-H$2)))</f>
        <v>3.48</v>
      </c>
      <c r="I13" s="103" t="n">
        <f aca="false">IF(I$1="P",MAX(0,I$2-$C13),IF(I$1="C",MAX(0,$C13-I$2)))</f>
        <v>8.48</v>
      </c>
      <c r="J13" s="103" t="n">
        <f aca="false">IF(J$1="P",MAX(0,J$2-$C13),IF(J$1="C",MAX(0,$C13-J$2)))</f>
        <v>13.48</v>
      </c>
      <c r="K13" s="103" t="n">
        <f aca="false">IF(K$1="P",MAX(0,K$2-$C13),IF(K$1="C",MAX(0,$C13-K$2)))</f>
        <v>18.48</v>
      </c>
      <c r="L13" s="103" t="n">
        <f aca="false">IF(L$1="P",MAX(0,L$2-$C13),IF(L$1="C",MAX(0,$C13-L$2)))</f>
        <v>28.48</v>
      </c>
      <c r="M13" s="103" t="n">
        <f aca="false">IF(M$1="P",MAX(0,M$2-$C13),IF(M$1="C",MAX(0,$C13-M$2)))</f>
        <v>1.52</v>
      </c>
      <c r="N13" s="103" t="n">
        <f aca="false">IF(N$1="P",MAX(0,N$2-$C13),IF(N$1="C",MAX(0,$C13-N$2)))</f>
        <v>0</v>
      </c>
      <c r="O13" s="103" t="n">
        <f aca="false">IF(O$1="P",MAX(0,O$2-$C13),IF(O$1="C",MAX(0,$C13-O$2)))</f>
        <v>0</v>
      </c>
      <c r="P13" s="103" t="n">
        <f aca="false">IF(P$1="P",MAX(0,P$2-$C13),IF(P$1="C",MAX(0,$C13-P$2)))</f>
        <v>0</v>
      </c>
      <c r="Q13" s="103" t="n">
        <f aca="false">IF(Q$1="P",MAX(0,Q$2-$C13),IF(Q$1="C",MAX(0,$C13-Q$2)))</f>
        <v>0</v>
      </c>
      <c r="R13" s="103" t="n">
        <f aca="false">IF(R$1="P",MAX(0,R$2-$C13),IF(R$1="C",MAX(0,$C13-R$2)))</f>
        <v>0</v>
      </c>
      <c r="S13" s="103" t="n">
        <f aca="false">IF(S$1="P",MAX(0,S$2-$C13),IF(S$1="C",MAX(0,$C13-S$2)))</f>
        <v>0</v>
      </c>
      <c r="T13" s="104" t="n">
        <f aca="false">A13</f>
        <v>0</v>
      </c>
      <c r="U13" s="105" t="n">
        <f aca="false">VLOOKUP($B13,Gas!$B$3:$E$2506,2)</f>
        <v>2.285</v>
      </c>
      <c r="V13" s="46" t="n">
        <f aca="false">C13/U13</f>
        <v>9.41794310722101</v>
      </c>
    </row>
    <row r="14" customFormat="false" ht="12.75" hidden="false" customHeight="false" outlineLevel="0" collapsed="false">
      <c r="B14" s="101" t="n">
        <v>35780</v>
      </c>
      <c r="C14" s="102" t="n">
        <v>22.26</v>
      </c>
      <c r="D14" s="98" t="n">
        <f aca="false">LN(C14/C13)</f>
        <v>0.0338086105538153</v>
      </c>
      <c r="E14" s="106" t="n">
        <f aca="false">STDEV(D5:D14)*SQRT(trade_day)</f>
        <v>0.898216476591877</v>
      </c>
      <c r="G14" s="103" t="n">
        <f aca="false">IF(G$1="P",MAX(0,G$2-$C14),IF(G$1="C",MAX(0,$C14-G$2)))</f>
        <v>0</v>
      </c>
      <c r="H14" s="103" t="n">
        <f aca="false">IF(H$1="P",MAX(0,H$2-$C14),IF(H$1="C",MAX(0,$C14-H$2)))</f>
        <v>2.74</v>
      </c>
      <c r="I14" s="103" t="n">
        <f aca="false">IF(I$1="P",MAX(0,I$2-$C14),IF(I$1="C",MAX(0,$C14-I$2)))</f>
        <v>7.74</v>
      </c>
      <c r="J14" s="103" t="n">
        <f aca="false">IF(J$1="P",MAX(0,J$2-$C14),IF(J$1="C",MAX(0,$C14-J$2)))</f>
        <v>12.74</v>
      </c>
      <c r="K14" s="103" t="n">
        <f aca="false">IF(K$1="P",MAX(0,K$2-$C14),IF(K$1="C",MAX(0,$C14-K$2)))</f>
        <v>17.74</v>
      </c>
      <c r="L14" s="103" t="n">
        <f aca="false">IF(L$1="P",MAX(0,L$2-$C14),IF(L$1="C",MAX(0,$C14-L$2)))</f>
        <v>27.74</v>
      </c>
      <c r="M14" s="103" t="n">
        <f aca="false">IF(M$1="P",MAX(0,M$2-$C14),IF(M$1="C",MAX(0,$C14-M$2)))</f>
        <v>2.26</v>
      </c>
      <c r="N14" s="103" t="n">
        <f aca="false">IF(N$1="P",MAX(0,N$2-$C14),IF(N$1="C",MAX(0,$C14-N$2)))</f>
        <v>0</v>
      </c>
      <c r="O14" s="103" t="n">
        <f aca="false">IF(O$1="P",MAX(0,O$2-$C14),IF(O$1="C",MAX(0,$C14-O$2)))</f>
        <v>0</v>
      </c>
      <c r="P14" s="103" t="n">
        <f aca="false">IF(P$1="P",MAX(0,P$2-$C14),IF(P$1="C",MAX(0,$C14-P$2)))</f>
        <v>0</v>
      </c>
      <c r="Q14" s="103" t="n">
        <f aca="false">IF(Q$1="P",MAX(0,Q$2-$C14),IF(Q$1="C",MAX(0,$C14-Q$2)))</f>
        <v>0</v>
      </c>
      <c r="R14" s="103" t="n">
        <f aca="false">IF(R$1="P",MAX(0,R$2-$C14),IF(R$1="C",MAX(0,$C14-R$2)))</f>
        <v>0</v>
      </c>
      <c r="S14" s="103" t="n">
        <f aca="false">IF(S$1="P",MAX(0,S$2-$C14),IF(S$1="C",MAX(0,$C14-S$2)))</f>
        <v>0</v>
      </c>
      <c r="T14" s="104" t="n">
        <f aca="false">A14</f>
        <v>0</v>
      </c>
      <c r="U14" s="105" t="n">
        <f aca="false">VLOOKUP($B14,Gas!$B$3:$E$2506,2)</f>
        <v>2.29</v>
      </c>
      <c r="V14" s="46" t="n">
        <f aca="false">C14/U14</f>
        <v>9.72052401746725</v>
      </c>
    </row>
    <row r="15" customFormat="false" ht="12.75" hidden="false" customHeight="false" outlineLevel="0" collapsed="false">
      <c r="B15" s="101" t="n">
        <v>35781</v>
      </c>
      <c r="C15" s="102" t="n">
        <v>22.21</v>
      </c>
      <c r="D15" s="98" t="n">
        <f aca="false">LN(C15/C14)</f>
        <v>-0.00224870794106268</v>
      </c>
      <c r="E15" s="106" t="n">
        <f aca="false">STDEV(D6:D15)*SQRT(trade_day)</f>
        <v>0.891579968498122</v>
      </c>
      <c r="G15" s="103" t="n">
        <f aca="false">IF(G$1="P",MAX(0,G$2-$C15),IF(G$1="C",MAX(0,$C15-G$2)))</f>
        <v>0</v>
      </c>
      <c r="H15" s="103" t="n">
        <f aca="false">IF(H$1="P",MAX(0,H$2-$C15),IF(H$1="C",MAX(0,$C15-H$2)))</f>
        <v>2.79</v>
      </c>
      <c r="I15" s="103" t="n">
        <f aca="false">IF(I$1="P",MAX(0,I$2-$C15),IF(I$1="C",MAX(0,$C15-I$2)))</f>
        <v>7.79</v>
      </c>
      <c r="J15" s="103" t="n">
        <f aca="false">IF(J$1="P",MAX(0,J$2-$C15),IF(J$1="C",MAX(0,$C15-J$2)))</f>
        <v>12.79</v>
      </c>
      <c r="K15" s="103" t="n">
        <f aca="false">IF(K$1="P",MAX(0,K$2-$C15),IF(K$1="C",MAX(0,$C15-K$2)))</f>
        <v>17.79</v>
      </c>
      <c r="L15" s="103" t="n">
        <f aca="false">IF(L$1="P",MAX(0,L$2-$C15),IF(L$1="C",MAX(0,$C15-L$2)))</f>
        <v>27.79</v>
      </c>
      <c r="M15" s="103" t="n">
        <f aca="false">IF(M$1="P",MAX(0,M$2-$C15),IF(M$1="C",MAX(0,$C15-M$2)))</f>
        <v>2.21</v>
      </c>
      <c r="N15" s="103" t="n">
        <f aca="false">IF(N$1="P",MAX(0,N$2-$C15),IF(N$1="C",MAX(0,$C15-N$2)))</f>
        <v>0</v>
      </c>
      <c r="O15" s="103" t="n">
        <f aca="false">IF(O$1="P",MAX(0,O$2-$C15),IF(O$1="C",MAX(0,$C15-O$2)))</f>
        <v>0</v>
      </c>
      <c r="P15" s="103" t="n">
        <f aca="false">IF(P$1="P",MAX(0,P$2-$C15),IF(P$1="C",MAX(0,$C15-P$2)))</f>
        <v>0</v>
      </c>
      <c r="Q15" s="103" t="n">
        <f aca="false">IF(Q$1="P",MAX(0,Q$2-$C15),IF(Q$1="C",MAX(0,$C15-Q$2)))</f>
        <v>0</v>
      </c>
      <c r="R15" s="103" t="n">
        <f aca="false">IF(R$1="P",MAX(0,R$2-$C15),IF(R$1="C",MAX(0,$C15-R$2)))</f>
        <v>0</v>
      </c>
      <c r="S15" s="103" t="n">
        <f aca="false">IF(S$1="P",MAX(0,S$2-$C15),IF(S$1="C",MAX(0,$C15-S$2)))</f>
        <v>0</v>
      </c>
      <c r="T15" s="104" t="n">
        <f aca="false">A15</f>
        <v>0</v>
      </c>
      <c r="U15" s="105" t="n">
        <f aca="false">VLOOKUP($B15,Gas!$B$3:$E$2506,2)</f>
        <v>2.24</v>
      </c>
      <c r="V15" s="46" t="n">
        <f aca="false">C15/U15</f>
        <v>9.91517857142857</v>
      </c>
    </row>
    <row r="16" customFormat="false" ht="12.75" hidden="false" customHeight="false" outlineLevel="0" collapsed="false">
      <c r="B16" s="101" t="n">
        <v>35782</v>
      </c>
      <c r="C16" s="102" t="n">
        <v>21.41</v>
      </c>
      <c r="D16" s="98" t="n">
        <f aca="false">LN(C16/C15)</f>
        <v>-0.0366845353047447</v>
      </c>
      <c r="E16" s="106" t="n">
        <f aca="false">STDEV(D7:D16)*SQRT(trade_day)</f>
        <v>0.90173346979971</v>
      </c>
      <c r="G16" s="103" t="n">
        <f aca="false">IF(G$1="P",MAX(0,G$2-$C16),IF(G$1="C",MAX(0,$C16-G$2)))</f>
        <v>0</v>
      </c>
      <c r="H16" s="103" t="n">
        <f aca="false">IF(H$1="P",MAX(0,H$2-$C16),IF(H$1="C",MAX(0,$C16-H$2)))</f>
        <v>3.59</v>
      </c>
      <c r="I16" s="103" t="n">
        <f aca="false">IF(I$1="P",MAX(0,I$2-$C16),IF(I$1="C",MAX(0,$C16-I$2)))</f>
        <v>8.59</v>
      </c>
      <c r="J16" s="103" t="n">
        <f aca="false">IF(J$1="P",MAX(0,J$2-$C16),IF(J$1="C",MAX(0,$C16-J$2)))</f>
        <v>13.59</v>
      </c>
      <c r="K16" s="103" t="n">
        <f aca="false">IF(K$1="P",MAX(0,K$2-$C16),IF(K$1="C",MAX(0,$C16-K$2)))</f>
        <v>18.59</v>
      </c>
      <c r="L16" s="103" t="n">
        <f aca="false">IF(L$1="P",MAX(0,L$2-$C16),IF(L$1="C",MAX(0,$C16-L$2)))</f>
        <v>28.59</v>
      </c>
      <c r="M16" s="103" t="n">
        <f aca="false">IF(M$1="P",MAX(0,M$2-$C16),IF(M$1="C",MAX(0,$C16-M$2)))</f>
        <v>1.41</v>
      </c>
      <c r="N16" s="103" t="n">
        <f aca="false">IF(N$1="P",MAX(0,N$2-$C16),IF(N$1="C",MAX(0,$C16-N$2)))</f>
        <v>0</v>
      </c>
      <c r="O16" s="103" t="n">
        <f aca="false">IF(O$1="P",MAX(0,O$2-$C16),IF(O$1="C",MAX(0,$C16-O$2)))</f>
        <v>0</v>
      </c>
      <c r="P16" s="103" t="n">
        <f aca="false">IF(P$1="P",MAX(0,P$2-$C16),IF(P$1="C",MAX(0,$C16-P$2)))</f>
        <v>0</v>
      </c>
      <c r="Q16" s="103" t="n">
        <f aca="false">IF(Q$1="P",MAX(0,Q$2-$C16),IF(Q$1="C",MAX(0,$C16-Q$2)))</f>
        <v>0</v>
      </c>
      <c r="R16" s="103" t="n">
        <f aca="false">IF(R$1="P",MAX(0,R$2-$C16),IF(R$1="C",MAX(0,$C16-R$2)))</f>
        <v>0</v>
      </c>
      <c r="S16" s="103" t="n">
        <f aca="false">IF(S$1="P",MAX(0,S$2-$C16),IF(S$1="C",MAX(0,$C16-S$2)))</f>
        <v>0</v>
      </c>
      <c r="T16" s="104" t="n">
        <f aca="false">A16</f>
        <v>0</v>
      </c>
      <c r="U16" s="105" t="n">
        <f aca="false">VLOOKUP($B16,Gas!$B$3:$E$2506,2)</f>
        <v>2.36</v>
      </c>
      <c r="V16" s="46" t="n">
        <f aca="false">C16/U16</f>
        <v>9.07203389830509</v>
      </c>
    </row>
    <row r="17" customFormat="false" ht="12.75" hidden="false" customHeight="false" outlineLevel="0" collapsed="false">
      <c r="B17" s="101" t="n">
        <v>35783</v>
      </c>
      <c r="C17" s="102" t="n">
        <v>21.24</v>
      </c>
      <c r="D17" s="98" t="n">
        <f aca="false">LN(C17/C16)</f>
        <v>-0.00797190622785341</v>
      </c>
      <c r="E17" s="106" t="n">
        <f aca="false">STDEV(D8:D17)*SQRT(trade_day)</f>
        <v>0.830301674692643</v>
      </c>
      <c r="G17" s="103" t="n">
        <f aca="false">IF(G$1="P",MAX(0,G$2-$C17),IF(G$1="C",MAX(0,$C17-G$2)))</f>
        <v>0</v>
      </c>
      <c r="H17" s="103" t="n">
        <f aca="false">IF(H$1="P",MAX(0,H$2-$C17),IF(H$1="C",MAX(0,$C17-H$2)))</f>
        <v>3.76</v>
      </c>
      <c r="I17" s="103" t="n">
        <f aca="false">IF(I$1="P",MAX(0,I$2-$C17),IF(I$1="C",MAX(0,$C17-I$2)))</f>
        <v>8.76</v>
      </c>
      <c r="J17" s="103" t="n">
        <f aca="false">IF(J$1="P",MAX(0,J$2-$C17),IF(J$1="C",MAX(0,$C17-J$2)))</f>
        <v>13.76</v>
      </c>
      <c r="K17" s="103" t="n">
        <f aca="false">IF(K$1="P",MAX(0,K$2-$C17),IF(K$1="C",MAX(0,$C17-K$2)))</f>
        <v>18.76</v>
      </c>
      <c r="L17" s="103" t="n">
        <f aca="false">IF(L$1="P",MAX(0,L$2-$C17),IF(L$1="C",MAX(0,$C17-L$2)))</f>
        <v>28.76</v>
      </c>
      <c r="M17" s="103" t="n">
        <f aca="false">IF(M$1="P",MAX(0,M$2-$C17),IF(M$1="C",MAX(0,$C17-M$2)))</f>
        <v>1.24</v>
      </c>
      <c r="N17" s="103" t="n">
        <f aca="false">IF(N$1="P",MAX(0,N$2-$C17),IF(N$1="C",MAX(0,$C17-N$2)))</f>
        <v>0</v>
      </c>
      <c r="O17" s="103" t="n">
        <f aca="false">IF(O$1="P",MAX(0,O$2-$C17),IF(O$1="C",MAX(0,$C17-O$2)))</f>
        <v>0</v>
      </c>
      <c r="P17" s="103" t="n">
        <f aca="false">IF(P$1="P",MAX(0,P$2-$C17),IF(P$1="C",MAX(0,$C17-P$2)))</f>
        <v>0</v>
      </c>
      <c r="Q17" s="103" t="n">
        <f aca="false">IF(Q$1="P",MAX(0,Q$2-$C17),IF(Q$1="C",MAX(0,$C17-Q$2)))</f>
        <v>0</v>
      </c>
      <c r="R17" s="103" t="n">
        <f aca="false">IF(R$1="P",MAX(0,R$2-$C17),IF(R$1="C",MAX(0,$C17-R$2)))</f>
        <v>0</v>
      </c>
      <c r="S17" s="103" t="n">
        <f aca="false">IF(S$1="P",MAX(0,S$2-$C17),IF(S$1="C",MAX(0,$C17-S$2)))</f>
        <v>0</v>
      </c>
      <c r="T17" s="104" t="n">
        <f aca="false">A17</f>
        <v>0</v>
      </c>
      <c r="U17" s="105" t="n">
        <f aca="false">VLOOKUP($B17,Gas!$B$3:$E$2506,2)</f>
        <v>2.36</v>
      </c>
      <c r="V17" s="46" t="n">
        <f aca="false">C17/U17</f>
        <v>9</v>
      </c>
    </row>
    <row r="18" customFormat="false" ht="12.75" hidden="false" customHeight="false" outlineLevel="0" collapsed="false">
      <c r="B18" s="101" t="n">
        <v>35786</v>
      </c>
      <c r="C18" s="102" t="n">
        <v>20.61</v>
      </c>
      <c r="D18" s="98" t="n">
        <f aca="false">LN(C18/C17)</f>
        <v>-0.0301098014713703</v>
      </c>
      <c r="E18" s="106" t="n">
        <f aca="false">STDEV(D9:D18)*SQRT(trade_day)</f>
        <v>0.812831594329731</v>
      </c>
      <c r="G18" s="103" t="n">
        <f aca="false">IF(G$1="P",MAX(0,G$2-$C18),IF(G$1="C",MAX(0,$C18-G$2)))</f>
        <v>0</v>
      </c>
      <c r="H18" s="103" t="n">
        <f aca="false">IF(H$1="P",MAX(0,H$2-$C18),IF(H$1="C",MAX(0,$C18-H$2)))</f>
        <v>4.39</v>
      </c>
      <c r="I18" s="103" t="n">
        <f aca="false">IF(I$1="P",MAX(0,I$2-$C18),IF(I$1="C",MAX(0,$C18-I$2)))</f>
        <v>9.39</v>
      </c>
      <c r="J18" s="103" t="n">
        <f aca="false">IF(J$1="P",MAX(0,J$2-$C18),IF(J$1="C",MAX(0,$C18-J$2)))</f>
        <v>14.39</v>
      </c>
      <c r="K18" s="103" t="n">
        <f aca="false">IF(K$1="P",MAX(0,K$2-$C18),IF(K$1="C",MAX(0,$C18-K$2)))</f>
        <v>19.39</v>
      </c>
      <c r="L18" s="103" t="n">
        <f aca="false">IF(L$1="P",MAX(0,L$2-$C18),IF(L$1="C",MAX(0,$C18-L$2)))</f>
        <v>29.39</v>
      </c>
      <c r="M18" s="103" t="n">
        <f aca="false">IF(M$1="P",MAX(0,M$2-$C18),IF(M$1="C",MAX(0,$C18-M$2)))</f>
        <v>0.609999999999999</v>
      </c>
      <c r="N18" s="103" t="n">
        <f aca="false">IF(N$1="P",MAX(0,N$2-$C18),IF(N$1="C",MAX(0,$C18-N$2)))</f>
        <v>0</v>
      </c>
      <c r="O18" s="103" t="n">
        <f aca="false">IF(O$1="P",MAX(0,O$2-$C18),IF(O$1="C",MAX(0,$C18-O$2)))</f>
        <v>0</v>
      </c>
      <c r="P18" s="103" t="n">
        <f aca="false">IF(P$1="P",MAX(0,P$2-$C18),IF(P$1="C",MAX(0,$C18-P$2)))</f>
        <v>0</v>
      </c>
      <c r="Q18" s="103" t="n">
        <f aca="false">IF(Q$1="P",MAX(0,Q$2-$C18),IF(Q$1="C",MAX(0,$C18-Q$2)))</f>
        <v>0</v>
      </c>
      <c r="R18" s="103" t="n">
        <f aca="false">IF(R$1="P",MAX(0,R$2-$C18),IF(R$1="C",MAX(0,$C18-R$2)))</f>
        <v>0</v>
      </c>
      <c r="S18" s="103" t="n">
        <f aca="false">IF(S$1="P",MAX(0,S$2-$C18),IF(S$1="C",MAX(0,$C18-S$2)))</f>
        <v>0</v>
      </c>
      <c r="T18" s="104" t="n">
        <f aca="false">A18</f>
        <v>0</v>
      </c>
      <c r="U18" s="105" t="n">
        <f aca="false">VLOOKUP($B18,Gas!$B$3:$E$2506,2)</f>
        <v>2.35</v>
      </c>
      <c r="V18" s="46" t="n">
        <f aca="false">C18/U18</f>
        <v>8.77021276595745</v>
      </c>
    </row>
    <row r="19" customFormat="false" ht="12.75" hidden="false" customHeight="false" outlineLevel="0" collapsed="false">
      <c r="B19" s="101" t="n">
        <v>35787</v>
      </c>
      <c r="C19" s="102" t="n">
        <v>19.9</v>
      </c>
      <c r="D19" s="98" t="n">
        <f aca="false">LN(C19/C18)</f>
        <v>-0.0350566631719209</v>
      </c>
      <c r="E19" s="106" t="n">
        <f aca="false">STDEV(D10:D19)*SQRT(trade_day)</f>
        <v>0.761792356264452</v>
      </c>
      <c r="G19" s="103" t="n">
        <f aca="false">IF(G$1="P",MAX(0,G$2-$C19),IF(G$1="C",MAX(0,$C19-G$2)))</f>
        <v>0.100000000000001</v>
      </c>
      <c r="H19" s="103" t="n">
        <f aca="false">IF(H$1="P",MAX(0,H$2-$C19),IF(H$1="C",MAX(0,$C19-H$2)))</f>
        <v>5.1</v>
      </c>
      <c r="I19" s="103" t="n">
        <f aca="false">IF(I$1="P",MAX(0,I$2-$C19),IF(I$1="C",MAX(0,$C19-I$2)))</f>
        <v>10.1</v>
      </c>
      <c r="J19" s="103" t="n">
        <f aca="false">IF(J$1="P",MAX(0,J$2-$C19),IF(J$1="C",MAX(0,$C19-J$2)))</f>
        <v>15.1</v>
      </c>
      <c r="K19" s="103" t="n">
        <f aca="false">IF(K$1="P",MAX(0,K$2-$C19),IF(K$1="C",MAX(0,$C19-K$2)))</f>
        <v>20.1</v>
      </c>
      <c r="L19" s="103" t="n">
        <f aca="false">IF(L$1="P",MAX(0,L$2-$C19),IF(L$1="C",MAX(0,$C19-L$2)))</f>
        <v>30.1</v>
      </c>
      <c r="M19" s="103" t="n">
        <f aca="false">IF(M$1="P",MAX(0,M$2-$C19),IF(M$1="C",MAX(0,$C19-M$2)))</f>
        <v>0</v>
      </c>
      <c r="N19" s="103" t="n">
        <f aca="false">IF(N$1="P",MAX(0,N$2-$C19),IF(N$1="C",MAX(0,$C19-N$2)))</f>
        <v>0</v>
      </c>
      <c r="O19" s="103" t="n">
        <f aca="false">IF(O$1="P",MAX(0,O$2-$C19),IF(O$1="C",MAX(0,$C19-O$2)))</f>
        <v>0</v>
      </c>
      <c r="P19" s="103" t="n">
        <f aca="false">IF(P$1="P",MAX(0,P$2-$C19),IF(P$1="C",MAX(0,$C19-P$2)))</f>
        <v>0</v>
      </c>
      <c r="Q19" s="103" t="n">
        <f aca="false">IF(Q$1="P",MAX(0,Q$2-$C19),IF(Q$1="C",MAX(0,$C19-Q$2)))</f>
        <v>0</v>
      </c>
      <c r="R19" s="103" t="n">
        <f aca="false">IF(R$1="P",MAX(0,R$2-$C19),IF(R$1="C",MAX(0,$C19-R$2)))</f>
        <v>0</v>
      </c>
      <c r="S19" s="103" t="n">
        <f aca="false">IF(S$1="P",MAX(0,S$2-$C19),IF(S$1="C",MAX(0,$C19-S$2)))</f>
        <v>0</v>
      </c>
      <c r="T19" s="104" t="n">
        <f aca="false">A19</f>
        <v>0</v>
      </c>
      <c r="U19" s="105" t="n">
        <f aca="false">VLOOKUP($B19,Gas!$B$3:$E$2506,2)</f>
        <v>2.35</v>
      </c>
      <c r="V19" s="46" t="n">
        <f aca="false">C19/U19</f>
        <v>8.46808510638298</v>
      </c>
    </row>
    <row r="20" customFormat="false" ht="12.75" hidden="false" customHeight="false" outlineLevel="0" collapsed="false">
      <c r="B20" s="101" t="n">
        <v>35788</v>
      </c>
      <c r="C20" s="102" t="n">
        <v>18.72</v>
      </c>
      <c r="D20" s="98" t="n">
        <f aca="false">LN(C20/C19)</f>
        <v>-0.0611272606810007</v>
      </c>
      <c r="E20" s="106" t="n">
        <f aca="false">STDEV(D11:D20)*SQRT(trade_day)</f>
        <v>0.743470692957816</v>
      </c>
      <c r="G20" s="103" t="n">
        <f aca="false">IF(G$1="P",MAX(0,G$2-$C20),IF(G$1="C",MAX(0,$C20-G$2)))</f>
        <v>1.28</v>
      </c>
      <c r="H20" s="103" t="n">
        <f aca="false">IF(H$1="P",MAX(0,H$2-$C20),IF(H$1="C",MAX(0,$C20-H$2)))</f>
        <v>6.28</v>
      </c>
      <c r="I20" s="103" t="n">
        <f aca="false">IF(I$1="P",MAX(0,I$2-$C20),IF(I$1="C",MAX(0,$C20-I$2)))</f>
        <v>11.28</v>
      </c>
      <c r="J20" s="103" t="n">
        <f aca="false">IF(J$1="P",MAX(0,J$2-$C20),IF(J$1="C",MAX(0,$C20-J$2)))</f>
        <v>16.28</v>
      </c>
      <c r="K20" s="103" t="n">
        <f aca="false">IF(K$1="P",MAX(0,K$2-$C20),IF(K$1="C",MAX(0,$C20-K$2)))</f>
        <v>21.28</v>
      </c>
      <c r="L20" s="103" t="n">
        <f aca="false">IF(L$1="P",MAX(0,L$2-$C20),IF(L$1="C",MAX(0,$C20-L$2)))</f>
        <v>31.28</v>
      </c>
      <c r="M20" s="103" t="n">
        <f aca="false">IF(M$1="P",MAX(0,M$2-$C20),IF(M$1="C",MAX(0,$C20-M$2)))</f>
        <v>0</v>
      </c>
      <c r="N20" s="103" t="n">
        <f aca="false">IF(N$1="P",MAX(0,N$2-$C20),IF(N$1="C",MAX(0,$C20-N$2)))</f>
        <v>0</v>
      </c>
      <c r="O20" s="103" t="n">
        <f aca="false">IF(O$1="P",MAX(0,O$2-$C20),IF(O$1="C",MAX(0,$C20-O$2)))</f>
        <v>0</v>
      </c>
      <c r="P20" s="103" t="n">
        <f aca="false">IF(P$1="P",MAX(0,P$2-$C20),IF(P$1="C",MAX(0,$C20-P$2)))</f>
        <v>0</v>
      </c>
      <c r="Q20" s="103" t="n">
        <f aca="false">IF(Q$1="P",MAX(0,Q$2-$C20),IF(Q$1="C",MAX(0,$C20-Q$2)))</f>
        <v>0</v>
      </c>
      <c r="R20" s="103" t="n">
        <f aca="false">IF(R$1="P",MAX(0,R$2-$C20),IF(R$1="C",MAX(0,$C20-R$2)))</f>
        <v>0</v>
      </c>
      <c r="S20" s="103" t="n">
        <f aca="false">IF(S$1="P",MAX(0,S$2-$C20),IF(S$1="C",MAX(0,$C20-S$2)))</f>
        <v>0</v>
      </c>
      <c r="T20" s="104" t="n">
        <f aca="false">A20</f>
        <v>0</v>
      </c>
      <c r="U20" s="105" t="n">
        <f aca="false">VLOOKUP($B20,Gas!$B$3:$E$2506,2)</f>
        <v>2.35</v>
      </c>
      <c r="V20" s="46" t="n">
        <f aca="false">C20/U20</f>
        <v>7.96595744680851</v>
      </c>
    </row>
    <row r="21" customFormat="false" ht="12.75" hidden="false" customHeight="false" outlineLevel="0" collapsed="false">
      <c r="B21" s="101" t="n">
        <v>35790</v>
      </c>
      <c r="C21" s="102" t="n">
        <v>18.72</v>
      </c>
      <c r="D21" s="98" t="n">
        <f aca="false">LN(C21/C20)</f>
        <v>0</v>
      </c>
      <c r="E21" s="106" t="n">
        <f aca="false">STDEV(D12:D21)*SQRT(trade_day)</f>
        <v>0.733859526830584</v>
      </c>
      <c r="G21" s="103" t="n">
        <f aca="false">IF(G$1="P",MAX(0,G$2-$C21),IF(G$1="C",MAX(0,$C21-G$2)))</f>
        <v>1.28</v>
      </c>
      <c r="H21" s="103" t="n">
        <f aca="false">IF(H$1="P",MAX(0,H$2-$C21),IF(H$1="C",MAX(0,$C21-H$2)))</f>
        <v>6.28</v>
      </c>
      <c r="I21" s="103" t="n">
        <f aca="false">IF(I$1="P",MAX(0,I$2-$C21),IF(I$1="C",MAX(0,$C21-I$2)))</f>
        <v>11.28</v>
      </c>
      <c r="J21" s="103" t="n">
        <f aca="false">IF(J$1="P",MAX(0,J$2-$C21),IF(J$1="C",MAX(0,$C21-J$2)))</f>
        <v>16.28</v>
      </c>
      <c r="K21" s="103" t="n">
        <f aca="false">IF(K$1="P",MAX(0,K$2-$C21),IF(K$1="C",MAX(0,$C21-K$2)))</f>
        <v>21.28</v>
      </c>
      <c r="L21" s="103" t="n">
        <f aca="false">IF(L$1="P",MAX(0,L$2-$C21),IF(L$1="C",MAX(0,$C21-L$2)))</f>
        <v>31.28</v>
      </c>
      <c r="M21" s="103" t="n">
        <f aca="false">IF(M$1="P",MAX(0,M$2-$C21),IF(M$1="C",MAX(0,$C21-M$2)))</f>
        <v>0</v>
      </c>
      <c r="N21" s="103" t="n">
        <f aca="false">IF(N$1="P",MAX(0,N$2-$C21),IF(N$1="C",MAX(0,$C21-N$2)))</f>
        <v>0</v>
      </c>
      <c r="O21" s="103" t="n">
        <f aca="false">IF(O$1="P",MAX(0,O$2-$C21),IF(O$1="C",MAX(0,$C21-O$2)))</f>
        <v>0</v>
      </c>
      <c r="P21" s="103" t="n">
        <f aca="false">IF(P$1="P",MAX(0,P$2-$C21),IF(P$1="C",MAX(0,$C21-P$2)))</f>
        <v>0</v>
      </c>
      <c r="Q21" s="103" t="n">
        <f aca="false">IF(Q$1="P",MAX(0,Q$2-$C21),IF(Q$1="C",MAX(0,$C21-Q$2)))</f>
        <v>0</v>
      </c>
      <c r="R21" s="103" t="n">
        <f aca="false">IF(R$1="P",MAX(0,R$2-$C21),IF(R$1="C",MAX(0,$C21-R$2)))</f>
        <v>0</v>
      </c>
      <c r="S21" s="103" t="n">
        <f aca="false">IF(S$1="P",MAX(0,S$2-$C21),IF(S$1="C",MAX(0,$C21-S$2)))</f>
        <v>0</v>
      </c>
      <c r="T21" s="104" t="n">
        <f aca="false">A21</f>
        <v>0</v>
      </c>
      <c r="U21" s="105" t="n">
        <f aca="false">VLOOKUP($B21,Gas!$B$3:$E$2506,2)</f>
        <v>2.08</v>
      </c>
      <c r="V21" s="46" t="n">
        <f aca="false">C21/U21</f>
        <v>9</v>
      </c>
    </row>
    <row r="22" customFormat="false" ht="12.75" hidden="false" customHeight="false" outlineLevel="0" collapsed="false">
      <c r="B22" s="101" t="n">
        <v>35793</v>
      </c>
      <c r="C22" s="102" t="n">
        <v>18.72</v>
      </c>
      <c r="D22" s="98" t="n">
        <f aca="false">LN(C22/C21)</f>
        <v>0</v>
      </c>
      <c r="E22" s="106" t="n">
        <f aca="false">STDEV(D13:D22)*SQRT(trade_day)</f>
        <v>0.594927330570369</v>
      </c>
      <c r="G22" s="103" t="n">
        <f aca="false">IF(G$1="P",MAX(0,G$2-$C22),IF(G$1="C",MAX(0,$C22-G$2)))</f>
        <v>1.28</v>
      </c>
      <c r="H22" s="103" t="n">
        <f aca="false">IF(H$1="P",MAX(0,H$2-$C22),IF(H$1="C",MAX(0,$C22-H$2)))</f>
        <v>6.28</v>
      </c>
      <c r="I22" s="103" t="n">
        <f aca="false">IF(I$1="P",MAX(0,I$2-$C22),IF(I$1="C",MAX(0,$C22-I$2)))</f>
        <v>11.28</v>
      </c>
      <c r="J22" s="103" t="n">
        <f aca="false">IF(J$1="P",MAX(0,J$2-$C22),IF(J$1="C",MAX(0,$C22-J$2)))</f>
        <v>16.28</v>
      </c>
      <c r="K22" s="103" t="n">
        <f aca="false">IF(K$1="P",MAX(0,K$2-$C22),IF(K$1="C",MAX(0,$C22-K$2)))</f>
        <v>21.28</v>
      </c>
      <c r="L22" s="103" t="n">
        <f aca="false">IF(L$1="P",MAX(0,L$2-$C22),IF(L$1="C",MAX(0,$C22-L$2)))</f>
        <v>31.28</v>
      </c>
      <c r="M22" s="103" t="n">
        <f aca="false">IF(M$1="P",MAX(0,M$2-$C22),IF(M$1="C",MAX(0,$C22-M$2)))</f>
        <v>0</v>
      </c>
      <c r="N22" s="103" t="n">
        <f aca="false">IF(N$1="P",MAX(0,N$2-$C22),IF(N$1="C",MAX(0,$C22-N$2)))</f>
        <v>0</v>
      </c>
      <c r="O22" s="103" t="n">
        <f aca="false">IF(O$1="P",MAX(0,O$2-$C22),IF(O$1="C",MAX(0,$C22-O$2)))</f>
        <v>0</v>
      </c>
      <c r="P22" s="103" t="n">
        <f aca="false">IF(P$1="P",MAX(0,P$2-$C22),IF(P$1="C",MAX(0,$C22-P$2)))</f>
        <v>0</v>
      </c>
      <c r="Q22" s="103" t="n">
        <f aca="false">IF(Q$1="P",MAX(0,Q$2-$C22),IF(Q$1="C",MAX(0,$C22-Q$2)))</f>
        <v>0</v>
      </c>
      <c r="R22" s="103" t="n">
        <f aca="false">IF(R$1="P",MAX(0,R$2-$C22),IF(R$1="C",MAX(0,$C22-R$2)))</f>
        <v>0</v>
      </c>
      <c r="S22" s="103" t="n">
        <f aca="false">IF(S$1="P",MAX(0,S$2-$C22),IF(S$1="C",MAX(0,$C22-S$2)))</f>
        <v>0</v>
      </c>
      <c r="T22" s="104" t="n">
        <f aca="false">A22</f>
        <v>0</v>
      </c>
      <c r="U22" s="105" t="n">
        <f aca="false">VLOOKUP($B22,Gas!$B$3:$E$2506,2)</f>
        <v>2.215</v>
      </c>
      <c r="V22" s="46" t="n">
        <f aca="false">C22/U22</f>
        <v>8.45146726862303</v>
      </c>
    </row>
    <row r="23" customFormat="false" ht="12.75" hidden="false" customHeight="false" outlineLevel="0" collapsed="false">
      <c r="B23" s="101" t="n">
        <v>35794</v>
      </c>
      <c r="C23" s="102" t="n">
        <v>21.87</v>
      </c>
      <c r="D23" s="98" t="n">
        <f aca="false">LN(C23/C22)</f>
        <v>0.155523363639231</v>
      </c>
      <c r="E23" s="106" t="n">
        <f aca="false">STDEV(D14:D23)*SQRT(trade_day)</f>
        <v>0.951475257724427</v>
      </c>
      <c r="G23" s="103" t="n">
        <f aca="false">IF(G$1="P",MAX(0,G$2-$C23),IF(G$1="C",MAX(0,$C23-G$2)))</f>
        <v>0</v>
      </c>
      <c r="H23" s="103" t="n">
        <f aca="false">IF(H$1="P",MAX(0,H$2-$C23),IF(H$1="C",MAX(0,$C23-H$2)))</f>
        <v>3.13</v>
      </c>
      <c r="I23" s="103" t="n">
        <f aca="false">IF(I$1="P",MAX(0,I$2-$C23),IF(I$1="C",MAX(0,$C23-I$2)))</f>
        <v>8.13</v>
      </c>
      <c r="J23" s="103" t="n">
        <f aca="false">IF(J$1="P",MAX(0,J$2-$C23),IF(J$1="C",MAX(0,$C23-J$2)))</f>
        <v>13.13</v>
      </c>
      <c r="K23" s="103" t="n">
        <f aca="false">IF(K$1="P",MAX(0,K$2-$C23),IF(K$1="C",MAX(0,$C23-K$2)))</f>
        <v>18.13</v>
      </c>
      <c r="L23" s="103" t="n">
        <f aca="false">IF(L$1="P",MAX(0,L$2-$C23),IF(L$1="C",MAX(0,$C23-L$2)))</f>
        <v>28.13</v>
      </c>
      <c r="M23" s="103" t="n">
        <f aca="false">IF(M$1="P",MAX(0,M$2-$C23),IF(M$1="C",MAX(0,$C23-M$2)))</f>
        <v>1.87</v>
      </c>
      <c r="N23" s="103" t="n">
        <f aca="false">IF(N$1="P",MAX(0,N$2-$C23),IF(N$1="C",MAX(0,$C23-N$2)))</f>
        <v>0</v>
      </c>
      <c r="O23" s="103" t="n">
        <f aca="false">IF(O$1="P",MAX(0,O$2-$C23),IF(O$1="C",MAX(0,$C23-O$2)))</f>
        <v>0</v>
      </c>
      <c r="P23" s="103" t="n">
        <f aca="false">IF(P$1="P",MAX(0,P$2-$C23),IF(P$1="C",MAX(0,$C23-P$2)))</f>
        <v>0</v>
      </c>
      <c r="Q23" s="103" t="n">
        <f aca="false">IF(Q$1="P",MAX(0,Q$2-$C23),IF(Q$1="C",MAX(0,$C23-Q$2)))</f>
        <v>0</v>
      </c>
      <c r="R23" s="103" t="n">
        <f aca="false">IF(R$1="P",MAX(0,R$2-$C23),IF(R$1="C",MAX(0,$C23-R$2)))</f>
        <v>0</v>
      </c>
      <c r="S23" s="103" t="n">
        <f aca="false">IF(S$1="P",MAX(0,S$2-$C23),IF(S$1="C",MAX(0,$C23-S$2)))</f>
        <v>0</v>
      </c>
      <c r="T23" s="104" t="n">
        <f aca="false">A23</f>
        <v>0</v>
      </c>
      <c r="U23" s="105" t="n">
        <f aca="false">VLOOKUP($B23,Gas!$B$3:$E$2506,2)</f>
        <v>2.08</v>
      </c>
      <c r="V23" s="46" t="n">
        <f aca="false">C23/U23</f>
        <v>10.5144230769231</v>
      </c>
    </row>
    <row r="24" customFormat="false" ht="12.75" hidden="false" customHeight="false" outlineLevel="0" collapsed="false">
      <c r="B24" s="101" t="n">
        <v>35795</v>
      </c>
      <c r="C24" s="102" t="n">
        <v>21.78</v>
      </c>
      <c r="D24" s="98" t="n">
        <f aca="false">LN(C24/C23)</f>
        <v>-0.00412371718386204</v>
      </c>
      <c r="E24" s="106" t="n">
        <f aca="false">STDEV(D15:D24)*SQRT(trade_day)</f>
        <v>0.934574709100235</v>
      </c>
      <c r="G24" s="103" t="n">
        <f aca="false">IF(G$1="P",MAX(0,G$2-$C24),IF(G$1="C",MAX(0,$C24-G$2)))</f>
        <v>0</v>
      </c>
      <c r="H24" s="103" t="n">
        <f aca="false">IF(H$1="P",MAX(0,H$2-$C24),IF(H$1="C",MAX(0,$C24-H$2)))</f>
        <v>3.22</v>
      </c>
      <c r="I24" s="103" t="n">
        <f aca="false">IF(I$1="P",MAX(0,I$2-$C24),IF(I$1="C",MAX(0,$C24-I$2)))</f>
        <v>8.22</v>
      </c>
      <c r="J24" s="103" t="n">
        <f aca="false">IF(J$1="P",MAX(0,J$2-$C24),IF(J$1="C",MAX(0,$C24-J$2)))</f>
        <v>13.22</v>
      </c>
      <c r="K24" s="103" t="n">
        <f aca="false">IF(K$1="P",MAX(0,K$2-$C24),IF(K$1="C",MAX(0,$C24-K$2)))</f>
        <v>18.22</v>
      </c>
      <c r="L24" s="103" t="n">
        <f aca="false">IF(L$1="P",MAX(0,L$2-$C24),IF(L$1="C",MAX(0,$C24-L$2)))</f>
        <v>28.22</v>
      </c>
      <c r="M24" s="103" t="n">
        <f aca="false">IF(M$1="P",MAX(0,M$2-$C24),IF(M$1="C",MAX(0,$C24-M$2)))</f>
        <v>1.78</v>
      </c>
      <c r="N24" s="103" t="n">
        <f aca="false">IF(N$1="P",MAX(0,N$2-$C24),IF(N$1="C",MAX(0,$C24-N$2)))</f>
        <v>0</v>
      </c>
      <c r="O24" s="103" t="n">
        <f aca="false">IF(O$1="P",MAX(0,O$2-$C24),IF(O$1="C",MAX(0,$C24-O$2)))</f>
        <v>0</v>
      </c>
      <c r="P24" s="103" t="n">
        <f aca="false">IF(P$1="P",MAX(0,P$2-$C24),IF(P$1="C",MAX(0,$C24-P$2)))</f>
        <v>0</v>
      </c>
      <c r="Q24" s="103" t="n">
        <f aca="false">IF(Q$1="P",MAX(0,Q$2-$C24),IF(Q$1="C",MAX(0,$C24-Q$2)))</f>
        <v>0</v>
      </c>
      <c r="R24" s="103" t="n">
        <f aca="false">IF(R$1="P",MAX(0,R$2-$C24),IF(R$1="C",MAX(0,$C24-R$2)))</f>
        <v>0</v>
      </c>
      <c r="S24" s="103" t="n">
        <f aca="false">IF(S$1="P",MAX(0,S$2-$C24),IF(S$1="C",MAX(0,$C24-S$2)))</f>
        <v>0</v>
      </c>
      <c r="T24" s="104" t="n">
        <f aca="false">A24</f>
        <v>0</v>
      </c>
      <c r="U24" s="105" t="n">
        <f aca="false">VLOOKUP($B24,Gas!$B$3:$E$2506,2)</f>
        <v>2.29</v>
      </c>
      <c r="V24" s="46" t="n">
        <f aca="false">C24/U24</f>
        <v>9.51091703056769</v>
      </c>
    </row>
    <row r="25" customFormat="false" ht="12.75" hidden="false" customHeight="false" outlineLevel="0" collapsed="false">
      <c r="A25" s="95" t="n">
        <f aca="false">MONTH(B25)+(YEAR(B25)-1998)*12</f>
        <v>1</v>
      </c>
      <c r="B25" s="101" t="n">
        <v>35797</v>
      </c>
      <c r="C25" s="102" t="n">
        <v>20.95</v>
      </c>
      <c r="D25" s="98" t="n">
        <f aca="false">LN(C25/C24)</f>
        <v>-0.0388534711366677</v>
      </c>
      <c r="E25" s="106" t="n">
        <f aca="false">STDEV(D16:D25)*SQRT(trade_day)</f>
        <v>0.952400905794141</v>
      </c>
      <c r="G25" s="103" t="n">
        <f aca="false">IF(G$1="P",MAX(0,G$2-$C25),IF(G$1="C",MAX(0,$C25-G$2)))</f>
        <v>0</v>
      </c>
      <c r="H25" s="103" t="n">
        <f aca="false">IF(H$1="P",MAX(0,H$2-$C25),IF(H$1="C",MAX(0,$C25-H$2)))</f>
        <v>4.05</v>
      </c>
      <c r="I25" s="103" t="n">
        <f aca="false">IF(I$1="P",MAX(0,I$2-$C25),IF(I$1="C",MAX(0,$C25-I$2)))</f>
        <v>9.05</v>
      </c>
      <c r="J25" s="103" t="n">
        <f aca="false">IF(J$1="P",MAX(0,J$2-$C25),IF(J$1="C",MAX(0,$C25-J$2)))</f>
        <v>14.05</v>
      </c>
      <c r="K25" s="103" t="n">
        <f aca="false">IF(K$1="P",MAX(0,K$2-$C25),IF(K$1="C",MAX(0,$C25-K$2)))</f>
        <v>19.05</v>
      </c>
      <c r="L25" s="103" t="n">
        <f aca="false">IF(L$1="P",MAX(0,L$2-$C25),IF(L$1="C",MAX(0,$C25-L$2)))</f>
        <v>29.05</v>
      </c>
      <c r="M25" s="103" t="n">
        <f aca="false">IF(M$1="P",MAX(0,M$2-$C25),IF(M$1="C",MAX(0,$C25-M$2)))</f>
        <v>0.949999999999999</v>
      </c>
      <c r="N25" s="103" t="n">
        <f aca="false">IF(N$1="P",MAX(0,N$2-$C25),IF(N$1="C",MAX(0,$C25-N$2)))</f>
        <v>0</v>
      </c>
      <c r="O25" s="103" t="n">
        <f aca="false">IF(O$1="P",MAX(0,O$2-$C25),IF(O$1="C",MAX(0,$C25-O$2)))</f>
        <v>0</v>
      </c>
      <c r="P25" s="103" t="n">
        <f aca="false">IF(P$1="P",MAX(0,P$2-$C25),IF(P$1="C",MAX(0,$C25-P$2)))</f>
        <v>0</v>
      </c>
      <c r="Q25" s="103" t="n">
        <f aca="false">IF(Q$1="P",MAX(0,Q$2-$C25),IF(Q$1="C",MAX(0,$C25-Q$2)))</f>
        <v>0</v>
      </c>
      <c r="R25" s="103" t="n">
        <f aca="false">IF(R$1="P",MAX(0,R$2-$C25),IF(R$1="C",MAX(0,$C25-R$2)))</f>
        <v>0</v>
      </c>
      <c r="S25" s="103" t="n">
        <f aca="false">IF(S$1="P",MAX(0,S$2-$C25),IF(S$1="C",MAX(0,$C25-S$2)))</f>
        <v>0</v>
      </c>
      <c r="T25" s="104" t="n">
        <f aca="false">A25</f>
        <v>1</v>
      </c>
      <c r="U25" s="105" t="n">
        <f aca="false">VLOOKUP($B25,Gas!$B$3:$E$2506,2)</f>
        <v>2.27</v>
      </c>
      <c r="V25" s="46" t="n">
        <f aca="false">C25/U25</f>
        <v>9.22907488986784</v>
      </c>
    </row>
    <row r="26" customFormat="false" ht="12.75" hidden="false" customHeight="false" outlineLevel="0" collapsed="false">
      <c r="A26" s="95" t="n">
        <f aca="false">MONTH(B26)+(YEAR(B26)-1998)*12</f>
        <v>1</v>
      </c>
      <c r="B26" s="101" t="n">
        <v>35800</v>
      </c>
      <c r="C26" s="102" t="n">
        <v>21.1</v>
      </c>
      <c r="D26" s="98" t="n">
        <f aca="false">LN(C26/C25)</f>
        <v>0.00713439411387411</v>
      </c>
      <c r="E26" s="106" t="n">
        <f aca="false">STDEV(D17:D26)*SQRT(trade_day)</f>
        <v>0.938074329866674</v>
      </c>
      <c r="G26" s="103" t="n">
        <f aca="false">IF(G$1="P",MAX(0,G$2-$C26),IF(G$1="C",MAX(0,$C26-G$2)))</f>
        <v>0</v>
      </c>
      <c r="H26" s="103" t="n">
        <f aca="false">IF(H$1="P",MAX(0,H$2-$C26),IF(H$1="C",MAX(0,$C26-H$2)))</f>
        <v>3.9</v>
      </c>
      <c r="I26" s="103" t="n">
        <f aca="false">IF(I$1="P",MAX(0,I$2-$C26),IF(I$1="C",MAX(0,$C26-I$2)))</f>
        <v>8.9</v>
      </c>
      <c r="J26" s="103" t="n">
        <f aca="false">IF(J$1="P",MAX(0,J$2-$C26),IF(J$1="C",MAX(0,$C26-J$2)))</f>
        <v>13.9</v>
      </c>
      <c r="K26" s="103" t="n">
        <f aca="false">IF(K$1="P",MAX(0,K$2-$C26),IF(K$1="C",MAX(0,$C26-K$2)))</f>
        <v>18.9</v>
      </c>
      <c r="L26" s="103" t="n">
        <f aca="false">IF(L$1="P",MAX(0,L$2-$C26),IF(L$1="C",MAX(0,$C26-L$2)))</f>
        <v>28.9</v>
      </c>
      <c r="M26" s="103" t="n">
        <f aca="false">IF(M$1="P",MAX(0,M$2-$C26),IF(M$1="C",MAX(0,$C26-M$2)))</f>
        <v>1.1</v>
      </c>
      <c r="N26" s="103" t="n">
        <f aca="false">IF(N$1="P",MAX(0,N$2-$C26),IF(N$1="C",MAX(0,$C26-N$2)))</f>
        <v>0</v>
      </c>
      <c r="O26" s="103" t="n">
        <f aca="false">IF(O$1="P",MAX(0,O$2-$C26),IF(O$1="C",MAX(0,$C26-O$2)))</f>
        <v>0</v>
      </c>
      <c r="P26" s="103" t="n">
        <f aca="false">IF(P$1="P",MAX(0,P$2-$C26),IF(P$1="C",MAX(0,$C26-P$2)))</f>
        <v>0</v>
      </c>
      <c r="Q26" s="103" t="n">
        <f aca="false">IF(Q$1="P",MAX(0,Q$2-$C26),IF(Q$1="C",MAX(0,$C26-Q$2)))</f>
        <v>0</v>
      </c>
      <c r="R26" s="103" t="n">
        <f aca="false">IF(R$1="P",MAX(0,R$2-$C26),IF(R$1="C",MAX(0,$C26-R$2)))</f>
        <v>0</v>
      </c>
      <c r="S26" s="103" t="n">
        <f aca="false">IF(S$1="P",MAX(0,S$2-$C26),IF(S$1="C",MAX(0,$C26-S$2)))</f>
        <v>0</v>
      </c>
      <c r="T26" s="104" t="n">
        <f aca="false">A26</f>
        <v>1</v>
      </c>
      <c r="U26" s="105" t="n">
        <f aca="false">VLOOKUP($B26,Gas!$B$3:$E$2506,2)</f>
        <v>2.18</v>
      </c>
      <c r="V26" s="46" t="n">
        <f aca="false">C26/U26</f>
        <v>9.67889908256881</v>
      </c>
    </row>
    <row r="27" customFormat="false" ht="12.75" hidden="false" customHeight="false" outlineLevel="0" collapsed="false">
      <c r="A27" s="95" t="n">
        <f aca="false">MONTH(B27)+(YEAR(B27)-1998)*12</f>
        <v>1</v>
      </c>
      <c r="B27" s="101" t="n">
        <v>35801</v>
      </c>
      <c r="C27" s="102" t="n">
        <v>19.11</v>
      </c>
      <c r="D27" s="98" t="n">
        <f aca="false">LN(C27/C26)</f>
        <v>-0.0990612822298393</v>
      </c>
      <c r="E27" s="106" t="n">
        <f aca="false">STDEV(D18:D27)*SQRT(trade_day)</f>
        <v>1.05847839170407</v>
      </c>
      <c r="G27" s="103" t="n">
        <f aca="false">IF(G$1="P",MAX(0,G$2-$C27),IF(G$1="C",MAX(0,$C27-G$2)))</f>
        <v>0.890000000000001</v>
      </c>
      <c r="H27" s="103" t="n">
        <f aca="false">IF(H$1="P",MAX(0,H$2-$C27),IF(H$1="C",MAX(0,$C27-H$2)))</f>
        <v>5.89</v>
      </c>
      <c r="I27" s="103" t="n">
        <f aca="false">IF(I$1="P",MAX(0,I$2-$C27),IF(I$1="C",MAX(0,$C27-I$2)))</f>
        <v>10.89</v>
      </c>
      <c r="J27" s="103" t="n">
        <f aca="false">IF(J$1="P",MAX(0,J$2-$C27),IF(J$1="C",MAX(0,$C27-J$2)))</f>
        <v>15.89</v>
      </c>
      <c r="K27" s="103" t="n">
        <f aca="false">IF(K$1="P",MAX(0,K$2-$C27),IF(K$1="C",MAX(0,$C27-K$2)))</f>
        <v>20.89</v>
      </c>
      <c r="L27" s="103" t="n">
        <f aca="false">IF(L$1="P",MAX(0,L$2-$C27),IF(L$1="C",MAX(0,$C27-L$2)))</f>
        <v>30.89</v>
      </c>
      <c r="M27" s="103" t="n">
        <f aca="false">IF(M$1="P",MAX(0,M$2-$C27),IF(M$1="C",MAX(0,$C27-M$2)))</f>
        <v>0</v>
      </c>
      <c r="N27" s="103" t="n">
        <f aca="false">IF(N$1="P",MAX(0,N$2-$C27),IF(N$1="C",MAX(0,$C27-N$2)))</f>
        <v>0</v>
      </c>
      <c r="O27" s="103" t="n">
        <f aca="false">IF(O$1="P",MAX(0,O$2-$C27),IF(O$1="C",MAX(0,$C27-O$2)))</f>
        <v>0</v>
      </c>
      <c r="P27" s="103" t="n">
        <f aca="false">IF(P$1="P",MAX(0,P$2-$C27),IF(P$1="C",MAX(0,$C27-P$2)))</f>
        <v>0</v>
      </c>
      <c r="Q27" s="103" t="n">
        <f aca="false">IF(Q$1="P",MAX(0,Q$2-$C27),IF(Q$1="C",MAX(0,$C27-Q$2)))</f>
        <v>0</v>
      </c>
      <c r="R27" s="103" t="n">
        <f aca="false">IF(R$1="P",MAX(0,R$2-$C27),IF(R$1="C",MAX(0,$C27-R$2)))</f>
        <v>0</v>
      </c>
      <c r="S27" s="103" t="n">
        <f aca="false">IF(S$1="P",MAX(0,S$2-$C27),IF(S$1="C",MAX(0,$C27-S$2)))</f>
        <v>0</v>
      </c>
      <c r="T27" s="104" t="n">
        <f aca="false">A27</f>
        <v>1</v>
      </c>
      <c r="U27" s="105" t="n">
        <f aca="false">VLOOKUP($B27,Gas!$B$3:$E$2506,2)</f>
        <v>2.04</v>
      </c>
      <c r="V27" s="46" t="n">
        <f aca="false">C27/U27</f>
        <v>9.36764705882353</v>
      </c>
    </row>
    <row r="28" customFormat="false" ht="12.75" hidden="false" customHeight="false" outlineLevel="0" collapsed="false">
      <c r="A28" s="95" t="n">
        <f aca="false">MONTH(B28)+(YEAR(B28)-1998)*12</f>
        <v>1</v>
      </c>
      <c r="B28" s="101" t="n">
        <v>35802</v>
      </c>
      <c r="C28" s="102" t="n">
        <v>17.52</v>
      </c>
      <c r="D28" s="98" t="n">
        <f aca="false">LN(C28/C27)</f>
        <v>-0.0868686727439363</v>
      </c>
      <c r="E28" s="106" t="n">
        <f aca="false">STDEV(D19:D28)*SQRT(trade_day)</f>
        <v>1.12362720009013</v>
      </c>
      <c r="G28" s="103" t="n">
        <f aca="false">IF(G$1="P",MAX(0,G$2-$C28),IF(G$1="C",MAX(0,$C28-G$2)))</f>
        <v>2.48</v>
      </c>
      <c r="H28" s="103" t="n">
        <f aca="false">IF(H$1="P",MAX(0,H$2-$C28),IF(H$1="C",MAX(0,$C28-H$2)))</f>
        <v>7.48</v>
      </c>
      <c r="I28" s="103" t="n">
        <f aca="false">IF(I$1="P",MAX(0,I$2-$C28),IF(I$1="C",MAX(0,$C28-I$2)))</f>
        <v>12.48</v>
      </c>
      <c r="J28" s="103" t="n">
        <f aca="false">IF(J$1="P",MAX(0,J$2-$C28),IF(J$1="C",MAX(0,$C28-J$2)))</f>
        <v>17.48</v>
      </c>
      <c r="K28" s="103" t="n">
        <f aca="false">IF(K$1="P",MAX(0,K$2-$C28),IF(K$1="C",MAX(0,$C28-K$2)))</f>
        <v>22.48</v>
      </c>
      <c r="L28" s="103" t="n">
        <f aca="false">IF(L$1="P",MAX(0,L$2-$C28),IF(L$1="C",MAX(0,$C28-L$2)))</f>
        <v>32.48</v>
      </c>
      <c r="M28" s="103" t="n">
        <f aca="false">IF(M$1="P",MAX(0,M$2-$C28),IF(M$1="C",MAX(0,$C28-M$2)))</f>
        <v>0</v>
      </c>
      <c r="N28" s="103" t="n">
        <f aca="false">IF(N$1="P",MAX(0,N$2-$C28),IF(N$1="C",MAX(0,$C28-N$2)))</f>
        <v>0</v>
      </c>
      <c r="O28" s="103" t="n">
        <f aca="false">IF(O$1="P",MAX(0,O$2-$C28),IF(O$1="C",MAX(0,$C28-O$2)))</f>
        <v>0</v>
      </c>
      <c r="P28" s="103" t="n">
        <f aca="false">IF(P$1="P",MAX(0,P$2-$C28),IF(P$1="C",MAX(0,$C28-P$2)))</f>
        <v>0</v>
      </c>
      <c r="Q28" s="103" t="n">
        <f aca="false">IF(Q$1="P",MAX(0,Q$2-$C28),IF(Q$1="C",MAX(0,$C28-Q$2)))</f>
        <v>0</v>
      </c>
      <c r="R28" s="103" t="n">
        <f aca="false">IF(R$1="P",MAX(0,R$2-$C28),IF(R$1="C",MAX(0,$C28-R$2)))</f>
        <v>0</v>
      </c>
      <c r="S28" s="103" t="n">
        <f aca="false">IF(S$1="P",MAX(0,S$2-$C28),IF(S$1="C",MAX(0,$C28-S$2)))</f>
        <v>0</v>
      </c>
      <c r="T28" s="104" t="n">
        <f aca="false">A28</f>
        <v>1</v>
      </c>
      <c r="U28" s="105" t="n">
        <f aca="false">VLOOKUP($B28,Gas!$B$3:$E$2506,2)</f>
        <v>2.145</v>
      </c>
      <c r="V28" s="46" t="n">
        <f aca="false">C28/U28</f>
        <v>8.16783216783217</v>
      </c>
    </row>
    <row r="29" customFormat="false" ht="12.75" hidden="false" customHeight="false" outlineLevel="0" collapsed="false">
      <c r="A29" s="95" t="n">
        <f aca="false">MONTH(B29)+(YEAR(B29)-1998)*12</f>
        <v>1</v>
      </c>
      <c r="B29" s="101" t="n">
        <v>35803</v>
      </c>
      <c r="C29" s="102" t="n">
        <v>16.55</v>
      </c>
      <c r="D29" s="98" t="n">
        <f aca="false">LN(C29/C28)</f>
        <v>-0.0569569836851734</v>
      </c>
      <c r="E29" s="106" t="n">
        <f aca="false">STDEV(D20:D29)*SQRT(trade_day)</f>
        <v>1.13904283280255</v>
      </c>
      <c r="G29" s="103" t="n">
        <f aca="false">IF(G$1="P",MAX(0,G$2-$C29),IF(G$1="C",MAX(0,$C29-G$2)))</f>
        <v>3.45</v>
      </c>
      <c r="H29" s="103" t="n">
        <f aca="false">IF(H$1="P",MAX(0,H$2-$C29),IF(H$1="C",MAX(0,$C29-H$2)))</f>
        <v>8.45</v>
      </c>
      <c r="I29" s="103" t="n">
        <f aca="false">IF(I$1="P",MAX(0,I$2-$C29),IF(I$1="C",MAX(0,$C29-I$2)))</f>
        <v>13.45</v>
      </c>
      <c r="J29" s="103" t="n">
        <f aca="false">IF(J$1="P",MAX(0,J$2-$C29),IF(J$1="C",MAX(0,$C29-J$2)))</f>
        <v>18.45</v>
      </c>
      <c r="K29" s="103" t="n">
        <f aca="false">IF(K$1="P",MAX(0,K$2-$C29),IF(K$1="C",MAX(0,$C29-K$2)))</f>
        <v>23.45</v>
      </c>
      <c r="L29" s="103" t="n">
        <f aca="false">IF(L$1="P",MAX(0,L$2-$C29),IF(L$1="C",MAX(0,$C29-L$2)))</f>
        <v>33.45</v>
      </c>
      <c r="M29" s="103" t="n">
        <f aca="false">IF(M$1="P",MAX(0,M$2-$C29),IF(M$1="C",MAX(0,$C29-M$2)))</f>
        <v>0</v>
      </c>
      <c r="N29" s="103" t="n">
        <f aca="false">IF(N$1="P",MAX(0,N$2-$C29),IF(N$1="C",MAX(0,$C29-N$2)))</f>
        <v>0</v>
      </c>
      <c r="O29" s="103" t="n">
        <f aca="false">IF(O$1="P",MAX(0,O$2-$C29),IF(O$1="C",MAX(0,$C29-O$2)))</f>
        <v>0</v>
      </c>
      <c r="P29" s="103" t="n">
        <f aca="false">IF(P$1="P",MAX(0,P$2-$C29),IF(P$1="C",MAX(0,$C29-P$2)))</f>
        <v>0</v>
      </c>
      <c r="Q29" s="103" t="n">
        <f aca="false">IF(Q$1="P",MAX(0,Q$2-$C29),IF(Q$1="C",MAX(0,$C29-Q$2)))</f>
        <v>0</v>
      </c>
      <c r="R29" s="103" t="n">
        <f aca="false">IF(R$1="P",MAX(0,R$2-$C29),IF(R$1="C",MAX(0,$C29-R$2)))</f>
        <v>0</v>
      </c>
      <c r="S29" s="103" t="n">
        <f aca="false">IF(S$1="P",MAX(0,S$2-$C29),IF(S$1="C",MAX(0,$C29-S$2)))</f>
        <v>0</v>
      </c>
      <c r="T29" s="104" t="n">
        <f aca="false">A29</f>
        <v>1</v>
      </c>
      <c r="U29" s="105" t="n">
        <f aca="false">VLOOKUP($B29,Gas!$B$3:$E$2506,2)</f>
        <v>2.135</v>
      </c>
      <c r="V29" s="46" t="n">
        <f aca="false">C29/U29</f>
        <v>7.75175644028103</v>
      </c>
    </row>
    <row r="30" customFormat="false" ht="12.75" hidden="false" customHeight="false" outlineLevel="0" collapsed="false">
      <c r="A30" s="95" t="n">
        <f aca="false">MONTH(B30)+(YEAR(B30)-1998)*12</f>
        <v>1</v>
      </c>
      <c r="B30" s="101" t="n">
        <v>35804</v>
      </c>
      <c r="C30" s="102" t="n">
        <v>16.22</v>
      </c>
      <c r="D30" s="98" t="n">
        <f aca="false">LN(C30/C29)</f>
        <v>-0.0201410531358052</v>
      </c>
      <c r="E30" s="106" t="n">
        <f aca="false">STDEV(D21:D30)*SQRT(trade_day)</f>
        <v>1.11454062638767</v>
      </c>
      <c r="G30" s="103" t="n">
        <f aca="false">IF(G$1="P",MAX(0,G$2-$C30),IF(G$1="C",MAX(0,$C30-G$2)))</f>
        <v>3.78</v>
      </c>
      <c r="H30" s="103" t="n">
        <f aca="false">IF(H$1="P",MAX(0,H$2-$C30),IF(H$1="C",MAX(0,$C30-H$2)))</f>
        <v>8.78</v>
      </c>
      <c r="I30" s="103" t="n">
        <f aca="false">IF(I$1="P",MAX(0,I$2-$C30),IF(I$1="C",MAX(0,$C30-I$2)))</f>
        <v>13.78</v>
      </c>
      <c r="J30" s="103" t="n">
        <f aca="false">IF(J$1="P",MAX(0,J$2-$C30),IF(J$1="C",MAX(0,$C30-J$2)))</f>
        <v>18.78</v>
      </c>
      <c r="K30" s="103" t="n">
        <f aca="false">IF(K$1="P",MAX(0,K$2-$C30),IF(K$1="C",MAX(0,$C30-K$2)))</f>
        <v>23.78</v>
      </c>
      <c r="L30" s="103" t="n">
        <f aca="false">IF(L$1="P",MAX(0,L$2-$C30),IF(L$1="C",MAX(0,$C30-L$2)))</f>
        <v>33.78</v>
      </c>
      <c r="M30" s="103" t="n">
        <f aca="false">IF(M$1="P",MAX(0,M$2-$C30),IF(M$1="C",MAX(0,$C30-M$2)))</f>
        <v>0</v>
      </c>
      <c r="N30" s="103" t="n">
        <f aca="false">IF(N$1="P",MAX(0,N$2-$C30),IF(N$1="C",MAX(0,$C30-N$2)))</f>
        <v>0</v>
      </c>
      <c r="O30" s="103" t="n">
        <f aca="false">IF(O$1="P",MAX(0,O$2-$C30),IF(O$1="C",MAX(0,$C30-O$2)))</f>
        <v>0</v>
      </c>
      <c r="P30" s="103" t="n">
        <f aca="false">IF(P$1="P",MAX(0,P$2-$C30),IF(P$1="C",MAX(0,$C30-P$2)))</f>
        <v>0</v>
      </c>
      <c r="Q30" s="103" t="n">
        <f aca="false">IF(Q$1="P",MAX(0,Q$2-$C30),IF(Q$1="C",MAX(0,$C30-Q$2)))</f>
        <v>0</v>
      </c>
      <c r="R30" s="103" t="n">
        <f aca="false">IF(R$1="P",MAX(0,R$2-$C30),IF(R$1="C",MAX(0,$C30-R$2)))</f>
        <v>0</v>
      </c>
      <c r="S30" s="103" t="n">
        <f aca="false">IF(S$1="P",MAX(0,S$2-$C30),IF(S$1="C",MAX(0,$C30-S$2)))</f>
        <v>0</v>
      </c>
      <c r="T30" s="104" t="n">
        <f aca="false">A30</f>
        <v>1</v>
      </c>
      <c r="U30" s="105" t="n">
        <f aca="false">VLOOKUP($B30,Gas!$B$3:$E$2506,2)</f>
        <v>2.115</v>
      </c>
      <c r="V30" s="46" t="n">
        <f aca="false">C30/U30</f>
        <v>7.66903073286052</v>
      </c>
    </row>
    <row r="31" customFormat="false" ht="12.75" hidden="false" customHeight="false" outlineLevel="0" collapsed="false">
      <c r="A31" s="95" t="n">
        <f aca="false">MONTH(B31)+(YEAR(B31)-1998)*12</f>
        <v>1</v>
      </c>
      <c r="B31" s="101" t="n">
        <v>35807</v>
      </c>
      <c r="C31" s="102" t="n">
        <v>19.04</v>
      </c>
      <c r="D31" s="98" t="n">
        <f aca="false">LN(C31/C30)</f>
        <v>0.160296980675952</v>
      </c>
      <c r="E31" s="106" t="n">
        <f aca="false">STDEV(D22:D31)*SQRT(trade_day)</f>
        <v>1.4185327973158</v>
      </c>
      <c r="G31" s="103" t="n">
        <f aca="false">IF(G$1="P",MAX(0,G$2-$C31),IF(G$1="C",MAX(0,$C31-G$2)))</f>
        <v>0.960000000000001</v>
      </c>
      <c r="H31" s="103" t="n">
        <f aca="false">IF(H$1="P",MAX(0,H$2-$C31),IF(H$1="C",MAX(0,$C31-H$2)))</f>
        <v>5.96</v>
      </c>
      <c r="I31" s="103" t="n">
        <f aca="false">IF(I$1="P",MAX(0,I$2-$C31),IF(I$1="C",MAX(0,$C31-I$2)))</f>
        <v>10.96</v>
      </c>
      <c r="J31" s="103" t="n">
        <f aca="false">IF(J$1="P",MAX(0,J$2-$C31),IF(J$1="C",MAX(0,$C31-J$2)))</f>
        <v>15.96</v>
      </c>
      <c r="K31" s="103" t="n">
        <f aca="false">IF(K$1="P",MAX(0,K$2-$C31),IF(K$1="C",MAX(0,$C31-K$2)))</f>
        <v>20.96</v>
      </c>
      <c r="L31" s="103" t="n">
        <f aca="false">IF(L$1="P",MAX(0,L$2-$C31),IF(L$1="C",MAX(0,$C31-L$2)))</f>
        <v>30.96</v>
      </c>
      <c r="M31" s="103" t="n">
        <f aca="false">IF(M$1="P",MAX(0,M$2-$C31),IF(M$1="C",MAX(0,$C31-M$2)))</f>
        <v>0</v>
      </c>
      <c r="N31" s="103" t="n">
        <f aca="false">IF(N$1="P",MAX(0,N$2-$C31),IF(N$1="C",MAX(0,$C31-N$2)))</f>
        <v>0</v>
      </c>
      <c r="O31" s="103" t="n">
        <f aca="false">IF(O$1="P",MAX(0,O$2-$C31),IF(O$1="C",MAX(0,$C31-O$2)))</f>
        <v>0</v>
      </c>
      <c r="P31" s="103" t="n">
        <f aca="false">IF(P$1="P",MAX(0,P$2-$C31),IF(P$1="C",MAX(0,$C31-P$2)))</f>
        <v>0</v>
      </c>
      <c r="Q31" s="103" t="n">
        <f aca="false">IF(Q$1="P",MAX(0,Q$2-$C31),IF(Q$1="C",MAX(0,$C31-Q$2)))</f>
        <v>0</v>
      </c>
      <c r="R31" s="103" t="n">
        <f aca="false">IF(R$1="P",MAX(0,R$2-$C31),IF(R$1="C",MAX(0,$C31-R$2)))</f>
        <v>0</v>
      </c>
      <c r="S31" s="103" t="n">
        <f aca="false">IF(S$1="P",MAX(0,S$2-$C31),IF(S$1="C",MAX(0,$C31-S$2)))</f>
        <v>0</v>
      </c>
      <c r="T31" s="104" t="n">
        <f aca="false">A31</f>
        <v>1</v>
      </c>
      <c r="U31" s="105" t="n">
        <f aca="false">VLOOKUP($B31,Gas!$B$3:$E$2506,2)</f>
        <v>2.08</v>
      </c>
      <c r="V31" s="46" t="n">
        <f aca="false">C31/U31</f>
        <v>9.15384615384615</v>
      </c>
    </row>
    <row r="32" customFormat="false" ht="12.75" hidden="false" customHeight="false" outlineLevel="0" collapsed="false">
      <c r="A32" s="95" t="n">
        <f aca="false">MONTH(B32)+(YEAR(B32)-1998)*12</f>
        <v>1</v>
      </c>
      <c r="B32" s="101" t="n">
        <v>35808</v>
      </c>
      <c r="C32" s="102" t="n">
        <v>18.31</v>
      </c>
      <c r="D32" s="98" t="n">
        <f aca="false">LN(C32/C31)</f>
        <v>-0.0390946706767999</v>
      </c>
      <c r="E32" s="106" t="n">
        <f aca="false">STDEV(D23:D32)*SQRT(trade_day)</f>
        <v>1.43322239999062</v>
      </c>
      <c r="G32" s="103" t="n">
        <f aca="false">IF(G$1="P",MAX(0,G$2-$C32),IF(G$1="C",MAX(0,$C32-G$2)))</f>
        <v>1.69</v>
      </c>
      <c r="H32" s="103" t="n">
        <f aca="false">IF(H$1="P",MAX(0,H$2-$C32),IF(H$1="C",MAX(0,$C32-H$2)))</f>
        <v>6.69</v>
      </c>
      <c r="I32" s="103" t="n">
        <f aca="false">IF(I$1="P",MAX(0,I$2-$C32),IF(I$1="C",MAX(0,$C32-I$2)))</f>
        <v>11.69</v>
      </c>
      <c r="J32" s="103" t="n">
        <f aca="false">IF(J$1="P",MAX(0,J$2-$C32),IF(J$1="C",MAX(0,$C32-J$2)))</f>
        <v>16.69</v>
      </c>
      <c r="K32" s="103" t="n">
        <f aca="false">IF(K$1="P",MAX(0,K$2-$C32),IF(K$1="C",MAX(0,$C32-K$2)))</f>
        <v>21.69</v>
      </c>
      <c r="L32" s="103" t="n">
        <f aca="false">IF(L$1="P",MAX(0,L$2-$C32),IF(L$1="C",MAX(0,$C32-L$2)))</f>
        <v>31.69</v>
      </c>
      <c r="M32" s="103" t="n">
        <f aca="false">IF(M$1="P",MAX(0,M$2-$C32),IF(M$1="C",MAX(0,$C32-M$2)))</f>
        <v>0</v>
      </c>
      <c r="N32" s="103" t="n">
        <f aca="false">IF(N$1="P",MAX(0,N$2-$C32),IF(N$1="C",MAX(0,$C32-N$2)))</f>
        <v>0</v>
      </c>
      <c r="O32" s="103" t="n">
        <f aca="false">IF(O$1="P",MAX(0,O$2-$C32),IF(O$1="C",MAX(0,$C32-O$2)))</f>
        <v>0</v>
      </c>
      <c r="P32" s="103" t="n">
        <f aca="false">IF(P$1="P",MAX(0,P$2-$C32),IF(P$1="C",MAX(0,$C32-P$2)))</f>
        <v>0</v>
      </c>
      <c r="Q32" s="103" t="n">
        <f aca="false">IF(Q$1="P",MAX(0,Q$2-$C32),IF(Q$1="C",MAX(0,$C32-Q$2)))</f>
        <v>0</v>
      </c>
      <c r="R32" s="103" t="n">
        <f aca="false">IF(R$1="P",MAX(0,R$2-$C32),IF(R$1="C",MAX(0,$C32-R$2)))</f>
        <v>0</v>
      </c>
      <c r="S32" s="103" t="n">
        <f aca="false">IF(S$1="P",MAX(0,S$2-$C32),IF(S$1="C",MAX(0,$C32-S$2)))</f>
        <v>0</v>
      </c>
      <c r="T32" s="104" t="n">
        <f aca="false">A32</f>
        <v>1</v>
      </c>
      <c r="U32" s="105" t="n">
        <f aca="false">VLOOKUP($B32,Gas!$B$3:$E$2506,2)</f>
        <v>1.995</v>
      </c>
      <c r="V32" s="46" t="n">
        <f aca="false">C32/U32</f>
        <v>9.17794486215539</v>
      </c>
    </row>
    <row r="33" customFormat="false" ht="12.75" hidden="false" customHeight="false" outlineLevel="0" collapsed="false">
      <c r="A33" s="95" t="n">
        <f aca="false">MONTH(B33)+(YEAR(B33)-1998)*12</f>
        <v>1</v>
      </c>
      <c r="B33" s="101" t="n">
        <v>35809</v>
      </c>
      <c r="C33" s="102" t="n">
        <v>17.49</v>
      </c>
      <c r="D33" s="98" t="n">
        <f aca="false">LN(C33/C32)</f>
        <v>-0.0458180696559087</v>
      </c>
      <c r="E33" s="106" t="n">
        <f aca="false">STDEV(D24:D33)*SQRT(trade_day)</f>
        <v>1.14157235598931</v>
      </c>
      <c r="G33" s="103" t="n">
        <f aca="false">IF(G$1="P",MAX(0,G$2-$C33),IF(G$1="C",MAX(0,$C33-G$2)))</f>
        <v>2.51</v>
      </c>
      <c r="H33" s="103" t="n">
        <f aca="false">IF(H$1="P",MAX(0,H$2-$C33),IF(H$1="C",MAX(0,$C33-H$2)))</f>
        <v>7.51</v>
      </c>
      <c r="I33" s="103" t="n">
        <f aca="false">IF(I$1="P",MAX(0,I$2-$C33),IF(I$1="C",MAX(0,$C33-I$2)))</f>
        <v>12.51</v>
      </c>
      <c r="J33" s="103" t="n">
        <f aca="false">IF(J$1="P",MAX(0,J$2-$C33),IF(J$1="C",MAX(0,$C33-J$2)))</f>
        <v>17.51</v>
      </c>
      <c r="K33" s="103" t="n">
        <f aca="false">IF(K$1="P",MAX(0,K$2-$C33),IF(K$1="C",MAX(0,$C33-K$2)))</f>
        <v>22.51</v>
      </c>
      <c r="L33" s="103" t="n">
        <f aca="false">IF(L$1="P",MAX(0,L$2-$C33),IF(L$1="C",MAX(0,$C33-L$2)))</f>
        <v>32.51</v>
      </c>
      <c r="M33" s="103" t="n">
        <f aca="false">IF(M$1="P",MAX(0,M$2-$C33),IF(M$1="C",MAX(0,$C33-M$2)))</f>
        <v>0</v>
      </c>
      <c r="N33" s="103" t="n">
        <f aca="false">IF(N$1="P",MAX(0,N$2-$C33),IF(N$1="C",MAX(0,$C33-N$2)))</f>
        <v>0</v>
      </c>
      <c r="O33" s="103" t="n">
        <f aca="false">IF(O$1="P",MAX(0,O$2-$C33),IF(O$1="C",MAX(0,$C33-O$2)))</f>
        <v>0</v>
      </c>
      <c r="P33" s="103" t="n">
        <f aca="false">IF(P$1="P",MAX(0,P$2-$C33),IF(P$1="C",MAX(0,$C33-P$2)))</f>
        <v>0</v>
      </c>
      <c r="Q33" s="103" t="n">
        <f aca="false">IF(Q$1="P",MAX(0,Q$2-$C33),IF(Q$1="C",MAX(0,$C33-Q$2)))</f>
        <v>0</v>
      </c>
      <c r="R33" s="103" t="n">
        <f aca="false">IF(R$1="P",MAX(0,R$2-$C33),IF(R$1="C",MAX(0,$C33-R$2)))</f>
        <v>0</v>
      </c>
      <c r="S33" s="103" t="n">
        <f aca="false">IF(S$1="P",MAX(0,S$2-$C33),IF(S$1="C",MAX(0,$C33-S$2)))</f>
        <v>0</v>
      </c>
      <c r="T33" s="104" t="n">
        <f aca="false">A33</f>
        <v>1</v>
      </c>
      <c r="U33" s="105" t="n">
        <f aca="false">VLOOKUP($B33,Gas!$B$3:$E$2506,2)</f>
        <v>2.02</v>
      </c>
      <c r="V33" s="46" t="n">
        <f aca="false">C33/U33</f>
        <v>8.65841584158416</v>
      </c>
    </row>
    <row r="34" customFormat="false" ht="12.75" hidden="false" customHeight="false" outlineLevel="0" collapsed="false">
      <c r="A34" s="95" t="n">
        <f aca="false">MONTH(B34)+(YEAR(B34)-1998)*12</f>
        <v>1</v>
      </c>
      <c r="B34" s="101" t="n">
        <v>35810</v>
      </c>
      <c r="C34" s="102" t="n">
        <v>18.21</v>
      </c>
      <c r="D34" s="98" t="n">
        <f aca="false">LN(C34/C33)</f>
        <v>0.0403416047090059</v>
      </c>
      <c r="E34" s="106" t="n">
        <f aca="false">STDEV(D25:D34)*SQRT(trade_day)</f>
        <v>1.18221721733628</v>
      </c>
      <c r="G34" s="103" t="n">
        <f aca="false">IF(G$1="P",MAX(0,G$2-$C34),IF(G$1="C",MAX(0,$C34-G$2)))</f>
        <v>1.79</v>
      </c>
      <c r="H34" s="103" t="n">
        <f aca="false">IF(H$1="P",MAX(0,H$2-$C34),IF(H$1="C",MAX(0,$C34-H$2)))</f>
        <v>6.79</v>
      </c>
      <c r="I34" s="103" t="n">
        <f aca="false">IF(I$1="P",MAX(0,I$2-$C34),IF(I$1="C",MAX(0,$C34-I$2)))</f>
        <v>11.79</v>
      </c>
      <c r="J34" s="103" t="n">
        <f aca="false">IF(J$1="P",MAX(0,J$2-$C34),IF(J$1="C",MAX(0,$C34-J$2)))</f>
        <v>16.79</v>
      </c>
      <c r="K34" s="103" t="n">
        <f aca="false">IF(K$1="P",MAX(0,K$2-$C34),IF(K$1="C",MAX(0,$C34-K$2)))</f>
        <v>21.79</v>
      </c>
      <c r="L34" s="103" t="n">
        <f aca="false">IF(L$1="P",MAX(0,L$2-$C34),IF(L$1="C",MAX(0,$C34-L$2)))</f>
        <v>31.79</v>
      </c>
      <c r="M34" s="103" t="n">
        <f aca="false">IF(M$1="P",MAX(0,M$2-$C34),IF(M$1="C",MAX(0,$C34-M$2)))</f>
        <v>0</v>
      </c>
      <c r="N34" s="103" t="n">
        <f aca="false">IF(N$1="P",MAX(0,N$2-$C34),IF(N$1="C",MAX(0,$C34-N$2)))</f>
        <v>0</v>
      </c>
      <c r="O34" s="103" t="n">
        <f aca="false">IF(O$1="P",MAX(0,O$2-$C34),IF(O$1="C",MAX(0,$C34-O$2)))</f>
        <v>0</v>
      </c>
      <c r="P34" s="103" t="n">
        <f aca="false">IF(P$1="P",MAX(0,P$2-$C34),IF(P$1="C",MAX(0,$C34-P$2)))</f>
        <v>0</v>
      </c>
      <c r="Q34" s="103" t="n">
        <f aca="false">IF(Q$1="P",MAX(0,Q$2-$C34),IF(Q$1="C",MAX(0,$C34-Q$2)))</f>
        <v>0</v>
      </c>
      <c r="R34" s="103" t="n">
        <f aca="false">IF(R$1="P",MAX(0,R$2-$C34),IF(R$1="C",MAX(0,$C34-R$2)))</f>
        <v>0</v>
      </c>
      <c r="S34" s="103" t="n">
        <f aca="false">IF(S$1="P",MAX(0,S$2-$C34),IF(S$1="C",MAX(0,$C34-S$2)))</f>
        <v>0</v>
      </c>
      <c r="T34" s="104" t="n">
        <f aca="false">A34</f>
        <v>1</v>
      </c>
      <c r="U34" s="105" t="n">
        <f aca="false">VLOOKUP($B34,Gas!$B$3:$E$2506,2)</f>
        <v>2.04</v>
      </c>
      <c r="V34" s="46" t="n">
        <f aca="false">C34/U34</f>
        <v>8.9264705882353</v>
      </c>
    </row>
    <row r="35" customFormat="false" ht="12.75" hidden="false" customHeight="false" outlineLevel="0" collapsed="false">
      <c r="A35" s="95" t="n">
        <f aca="false">MONTH(B35)+(YEAR(B35)-1998)*12</f>
        <v>1</v>
      </c>
      <c r="B35" s="101" t="n">
        <v>35811</v>
      </c>
      <c r="C35" s="102" t="n">
        <v>17.45</v>
      </c>
      <c r="D35" s="98" t="n">
        <f aca="false">LN(C35/C34)</f>
        <v>-0.0426312450910806</v>
      </c>
      <c r="E35" s="106" t="n">
        <f aca="false">STDEV(D26:D35)*SQRT(trade_day)</f>
        <v>1.18422613151826</v>
      </c>
      <c r="G35" s="103" t="n">
        <f aca="false">IF(G$1="P",MAX(0,G$2-$C35),IF(G$1="C",MAX(0,$C35-G$2)))</f>
        <v>2.55</v>
      </c>
      <c r="H35" s="103" t="n">
        <f aca="false">IF(H$1="P",MAX(0,H$2-$C35),IF(H$1="C",MAX(0,$C35-H$2)))</f>
        <v>7.55</v>
      </c>
      <c r="I35" s="103" t="n">
        <f aca="false">IF(I$1="P",MAX(0,I$2-$C35),IF(I$1="C",MAX(0,$C35-I$2)))</f>
        <v>12.55</v>
      </c>
      <c r="J35" s="103" t="n">
        <f aca="false">IF(J$1="P",MAX(0,J$2-$C35),IF(J$1="C",MAX(0,$C35-J$2)))</f>
        <v>17.55</v>
      </c>
      <c r="K35" s="103" t="n">
        <f aca="false">IF(K$1="P",MAX(0,K$2-$C35),IF(K$1="C",MAX(0,$C35-K$2)))</f>
        <v>22.55</v>
      </c>
      <c r="L35" s="103" t="n">
        <f aca="false">IF(L$1="P",MAX(0,L$2-$C35),IF(L$1="C",MAX(0,$C35-L$2)))</f>
        <v>32.55</v>
      </c>
      <c r="M35" s="103" t="n">
        <f aca="false">IF(M$1="P",MAX(0,M$2-$C35),IF(M$1="C",MAX(0,$C35-M$2)))</f>
        <v>0</v>
      </c>
      <c r="N35" s="103" t="n">
        <f aca="false">IF(N$1="P",MAX(0,N$2-$C35),IF(N$1="C",MAX(0,$C35-N$2)))</f>
        <v>0</v>
      </c>
      <c r="O35" s="103" t="n">
        <f aca="false">IF(O$1="P",MAX(0,O$2-$C35),IF(O$1="C",MAX(0,$C35-O$2)))</f>
        <v>0</v>
      </c>
      <c r="P35" s="103" t="n">
        <f aca="false">IF(P$1="P",MAX(0,P$2-$C35),IF(P$1="C",MAX(0,$C35-P$2)))</f>
        <v>0</v>
      </c>
      <c r="Q35" s="103" t="n">
        <f aca="false">IF(Q$1="P",MAX(0,Q$2-$C35),IF(Q$1="C",MAX(0,$C35-Q$2)))</f>
        <v>0</v>
      </c>
      <c r="R35" s="103" t="n">
        <f aca="false">IF(R$1="P",MAX(0,R$2-$C35),IF(R$1="C",MAX(0,$C35-R$2)))</f>
        <v>0</v>
      </c>
      <c r="S35" s="103" t="n">
        <f aca="false">IF(S$1="P",MAX(0,S$2-$C35),IF(S$1="C",MAX(0,$C35-S$2)))</f>
        <v>0</v>
      </c>
      <c r="T35" s="104" t="n">
        <f aca="false">A35</f>
        <v>1</v>
      </c>
      <c r="U35" s="105" t="n">
        <f aca="false">VLOOKUP($B35,Gas!$B$3:$E$2506,2)</f>
        <v>2.075</v>
      </c>
      <c r="V35" s="46" t="n">
        <f aca="false">C35/U35</f>
        <v>8.40963855421687</v>
      </c>
    </row>
    <row r="36" customFormat="false" ht="12.75" hidden="false" customHeight="false" outlineLevel="0" collapsed="false">
      <c r="A36" s="95" t="n">
        <f aca="false">MONTH(B36)+(YEAR(B36)-1998)*12</f>
        <v>1</v>
      </c>
      <c r="B36" s="101" t="n">
        <v>35814</v>
      </c>
      <c r="C36" s="102" t="n">
        <v>17.02</v>
      </c>
      <c r="D36" s="98" t="n">
        <f aca="false">LN(C36/C35)</f>
        <v>-0.0249505255032081</v>
      </c>
      <c r="E36" s="106" t="n">
        <f aca="false">STDEV(D27:D36)*SQRT(trade_day)</f>
        <v>1.17593652757414</v>
      </c>
      <c r="G36" s="103" t="n">
        <f aca="false">IF(G$1="P",MAX(0,G$2-$C36),IF(G$1="C",MAX(0,$C36-G$2)))</f>
        <v>2.98</v>
      </c>
      <c r="H36" s="103" t="n">
        <f aca="false">IF(H$1="P",MAX(0,H$2-$C36),IF(H$1="C",MAX(0,$C36-H$2)))</f>
        <v>7.98</v>
      </c>
      <c r="I36" s="103" t="n">
        <f aca="false">IF(I$1="P",MAX(0,I$2-$C36),IF(I$1="C",MAX(0,$C36-I$2)))</f>
        <v>12.98</v>
      </c>
      <c r="J36" s="103" t="n">
        <f aca="false">IF(J$1="P",MAX(0,J$2-$C36),IF(J$1="C",MAX(0,$C36-J$2)))</f>
        <v>17.98</v>
      </c>
      <c r="K36" s="103" t="n">
        <f aca="false">IF(K$1="P",MAX(0,K$2-$C36),IF(K$1="C",MAX(0,$C36-K$2)))</f>
        <v>22.98</v>
      </c>
      <c r="L36" s="103" t="n">
        <f aca="false">IF(L$1="P",MAX(0,L$2-$C36),IF(L$1="C",MAX(0,$C36-L$2)))</f>
        <v>32.98</v>
      </c>
      <c r="M36" s="103" t="n">
        <f aca="false">IF(M$1="P",MAX(0,M$2-$C36),IF(M$1="C",MAX(0,$C36-M$2)))</f>
        <v>0</v>
      </c>
      <c r="N36" s="103" t="n">
        <f aca="false">IF(N$1="P",MAX(0,N$2-$C36),IF(N$1="C",MAX(0,$C36-N$2)))</f>
        <v>0</v>
      </c>
      <c r="O36" s="103" t="n">
        <f aca="false">IF(O$1="P",MAX(0,O$2-$C36),IF(O$1="C",MAX(0,$C36-O$2)))</f>
        <v>0</v>
      </c>
      <c r="P36" s="103" t="n">
        <f aca="false">IF(P$1="P",MAX(0,P$2-$C36),IF(P$1="C",MAX(0,$C36-P$2)))</f>
        <v>0</v>
      </c>
      <c r="Q36" s="103" t="n">
        <f aca="false">IF(Q$1="P",MAX(0,Q$2-$C36),IF(Q$1="C",MAX(0,$C36-Q$2)))</f>
        <v>0</v>
      </c>
      <c r="R36" s="103" t="n">
        <f aca="false">IF(R$1="P",MAX(0,R$2-$C36),IF(R$1="C",MAX(0,$C36-R$2)))</f>
        <v>0</v>
      </c>
      <c r="S36" s="103" t="n">
        <f aca="false">IF(S$1="P",MAX(0,S$2-$C36),IF(S$1="C",MAX(0,$C36-S$2)))</f>
        <v>0</v>
      </c>
      <c r="T36" s="104" t="n">
        <f aca="false">A36</f>
        <v>1</v>
      </c>
      <c r="U36" s="105" t="n">
        <f aca="false">VLOOKUP($B36,Gas!$B$3:$E$2506,2)</f>
        <v>2.11</v>
      </c>
      <c r="V36" s="46" t="n">
        <f aca="false">C36/U36</f>
        <v>8.06635071090047</v>
      </c>
    </row>
    <row r="37" customFormat="false" ht="12.75" hidden="false" customHeight="false" outlineLevel="0" collapsed="false">
      <c r="A37" s="95" t="n">
        <f aca="false">MONTH(B37)+(YEAR(B37)-1998)*12</f>
        <v>1</v>
      </c>
      <c r="B37" s="101" t="n">
        <v>35815</v>
      </c>
      <c r="C37" s="102" t="n">
        <v>17.33</v>
      </c>
      <c r="D37" s="98" t="n">
        <f aca="false">LN(C37/C36)</f>
        <v>0.0180499805822865</v>
      </c>
      <c r="E37" s="106" t="n">
        <f aca="false">STDEV(D28:D37)*SQRT(trade_day)</f>
        <v>1.10498851886336</v>
      </c>
      <c r="G37" s="103" t="n">
        <f aca="false">IF(G$1="P",MAX(0,G$2-$C37),IF(G$1="C",MAX(0,$C37-G$2)))</f>
        <v>2.67</v>
      </c>
      <c r="H37" s="103" t="n">
        <f aca="false">IF(H$1="P",MAX(0,H$2-$C37),IF(H$1="C",MAX(0,$C37-H$2)))</f>
        <v>7.67</v>
      </c>
      <c r="I37" s="103" t="n">
        <f aca="false">IF(I$1="P",MAX(0,I$2-$C37),IF(I$1="C",MAX(0,$C37-I$2)))</f>
        <v>12.67</v>
      </c>
      <c r="J37" s="103" t="n">
        <f aca="false">IF(J$1="P",MAX(0,J$2-$C37),IF(J$1="C",MAX(0,$C37-J$2)))</f>
        <v>17.67</v>
      </c>
      <c r="K37" s="103" t="n">
        <f aca="false">IF(K$1="P",MAX(0,K$2-$C37),IF(K$1="C",MAX(0,$C37-K$2)))</f>
        <v>22.67</v>
      </c>
      <c r="L37" s="103" t="n">
        <f aca="false">IF(L$1="P",MAX(0,L$2-$C37),IF(L$1="C",MAX(0,$C37-L$2)))</f>
        <v>32.67</v>
      </c>
      <c r="M37" s="103" t="n">
        <f aca="false">IF(M$1="P",MAX(0,M$2-$C37),IF(M$1="C",MAX(0,$C37-M$2)))</f>
        <v>0</v>
      </c>
      <c r="N37" s="103" t="n">
        <f aca="false">IF(N$1="P",MAX(0,N$2-$C37),IF(N$1="C",MAX(0,$C37-N$2)))</f>
        <v>0</v>
      </c>
      <c r="O37" s="103" t="n">
        <f aca="false">IF(O$1="P",MAX(0,O$2-$C37),IF(O$1="C",MAX(0,$C37-O$2)))</f>
        <v>0</v>
      </c>
      <c r="P37" s="103" t="n">
        <f aca="false">IF(P$1="P",MAX(0,P$2-$C37),IF(P$1="C",MAX(0,$C37-P$2)))</f>
        <v>0</v>
      </c>
      <c r="Q37" s="103" t="n">
        <f aca="false">IF(Q$1="P",MAX(0,Q$2-$C37),IF(Q$1="C",MAX(0,$C37-Q$2)))</f>
        <v>0</v>
      </c>
      <c r="R37" s="103" t="n">
        <f aca="false">IF(R$1="P",MAX(0,R$2-$C37),IF(R$1="C",MAX(0,$C37-R$2)))</f>
        <v>0</v>
      </c>
      <c r="S37" s="103" t="n">
        <f aca="false">IF(S$1="P",MAX(0,S$2-$C37),IF(S$1="C",MAX(0,$C37-S$2)))</f>
        <v>0</v>
      </c>
      <c r="T37" s="104" t="n">
        <f aca="false">A37</f>
        <v>1</v>
      </c>
      <c r="U37" s="105" t="n">
        <f aca="false">VLOOKUP($B37,Gas!$B$3:$E$2506,2)</f>
        <v>2.135</v>
      </c>
      <c r="V37" s="46" t="n">
        <f aca="false">C37/U37</f>
        <v>8.11709601873536</v>
      </c>
    </row>
    <row r="38" customFormat="false" ht="12.75" hidden="false" customHeight="false" outlineLevel="0" collapsed="false">
      <c r="A38" s="95" t="n">
        <f aca="false">MONTH(B38)+(YEAR(B38)-1998)*12</f>
        <v>1</v>
      </c>
      <c r="B38" s="101" t="n">
        <v>35816</v>
      </c>
      <c r="C38" s="102" t="n">
        <v>18.15</v>
      </c>
      <c r="D38" s="98" t="n">
        <f aca="false">LN(C38/C37)</f>
        <v>0.0462314569833451</v>
      </c>
      <c r="E38" s="106" t="n">
        <f aca="false">STDEV(D29:D38)*SQRT(trade_day)</f>
        <v>1.04586904351895</v>
      </c>
      <c r="G38" s="103" t="n">
        <f aca="false">IF(G$1="P",MAX(0,G$2-$C38),IF(G$1="C",MAX(0,$C38-G$2)))</f>
        <v>1.85</v>
      </c>
      <c r="H38" s="103" t="n">
        <f aca="false">IF(H$1="P",MAX(0,H$2-$C38),IF(H$1="C",MAX(0,$C38-H$2)))</f>
        <v>6.85</v>
      </c>
      <c r="I38" s="103" t="n">
        <f aca="false">IF(I$1="P",MAX(0,I$2-$C38),IF(I$1="C",MAX(0,$C38-I$2)))</f>
        <v>11.85</v>
      </c>
      <c r="J38" s="103" t="n">
        <f aca="false">IF(J$1="P",MAX(0,J$2-$C38),IF(J$1="C",MAX(0,$C38-J$2)))</f>
        <v>16.85</v>
      </c>
      <c r="K38" s="103" t="n">
        <f aca="false">IF(K$1="P",MAX(0,K$2-$C38),IF(K$1="C",MAX(0,$C38-K$2)))</f>
        <v>21.85</v>
      </c>
      <c r="L38" s="103" t="n">
        <f aca="false">IF(L$1="P",MAX(0,L$2-$C38),IF(L$1="C",MAX(0,$C38-L$2)))</f>
        <v>31.85</v>
      </c>
      <c r="M38" s="103" t="n">
        <f aca="false">IF(M$1="P",MAX(0,M$2-$C38),IF(M$1="C",MAX(0,$C38-M$2)))</f>
        <v>0</v>
      </c>
      <c r="N38" s="103" t="n">
        <f aca="false">IF(N$1="P",MAX(0,N$2-$C38),IF(N$1="C",MAX(0,$C38-N$2)))</f>
        <v>0</v>
      </c>
      <c r="O38" s="103" t="n">
        <f aca="false">IF(O$1="P",MAX(0,O$2-$C38),IF(O$1="C",MAX(0,$C38-O$2)))</f>
        <v>0</v>
      </c>
      <c r="P38" s="103" t="n">
        <f aca="false">IF(P$1="P",MAX(0,P$2-$C38),IF(P$1="C",MAX(0,$C38-P$2)))</f>
        <v>0</v>
      </c>
      <c r="Q38" s="103" t="n">
        <f aca="false">IF(Q$1="P",MAX(0,Q$2-$C38),IF(Q$1="C",MAX(0,$C38-Q$2)))</f>
        <v>0</v>
      </c>
      <c r="R38" s="103" t="n">
        <f aca="false">IF(R$1="P",MAX(0,R$2-$C38),IF(R$1="C",MAX(0,$C38-R$2)))</f>
        <v>0</v>
      </c>
      <c r="S38" s="103" t="n">
        <f aca="false">IF(S$1="P",MAX(0,S$2-$C38),IF(S$1="C",MAX(0,$C38-S$2)))</f>
        <v>0</v>
      </c>
      <c r="T38" s="104" t="n">
        <f aca="false">A38</f>
        <v>1</v>
      </c>
      <c r="U38" s="105" t="n">
        <f aca="false">VLOOKUP($B38,Gas!$B$3:$E$2506,2)</f>
        <v>2.115</v>
      </c>
      <c r="V38" s="46" t="n">
        <f aca="false">C38/U38</f>
        <v>8.58156028368794</v>
      </c>
    </row>
    <row r="39" customFormat="false" ht="12.75" hidden="false" customHeight="false" outlineLevel="0" collapsed="false">
      <c r="A39" s="95" t="n">
        <f aca="false">MONTH(B39)+(YEAR(B39)-1998)*12</f>
        <v>1</v>
      </c>
      <c r="B39" s="101" t="n">
        <v>35817</v>
      </c>
      <c r="C39" s="102" t="n">
        <v>18.06</v>
      </c>
      <c r="D39" s="98" t="n">
        <f aca="false">LN(C39/C38)</f>
        <v>-0.00497101272202039</v>
      </c>
      <c r="E39" s="106" t="n">
        <f aca="false">STDEV(D30:D39)*SQRT(trade_day)</f>
        <v>0.993330065181129</v>
      </c>
      <c r="G39" s="103" t="n">
        <f aca="false">IF(G$1="P",MAX(0,G$2-$C39),IF(G$1="C",MAX(0,$C39-G$2)))</f>
        <v>1.94</v>
      </c>
      <c r="H39" s="103" t="n">
        <f aca="false">IF(H$1="P",MAX(0,H$2-$C39),IF(H$1="C",MAX(0,$C39-H$2)))</f>
        <v>6.94</v>
      </c>
      <c r="I39" s="103" t="n">
        <f aca="false">IF(I$1="P",MAX(0,I$2-$C39),IF(I$1="C",MAX(0,$C39-I$2)))</f>
        <v>11.94</v>
      </c>
      <c r="J39" s="103" t="n">
        <f aca="false">IF(J$1="P",MAX(0,J$2-$C39),IF(J$1="C",MAX(0,$C39-J$2)))</f>
        <v>16.94</v>
      </c>
      <c r="K39" s="103" t="n">
        <f aca="false">IF(K$1="P",MAX(0,K$2-$C39),IF(K$1="C",MAX(0,$C39-K$2)))</f>
        <v>21.94</v>
      </c>
      <c r="L39" s="103" t="n">
        <f aca="false">IF(L$1="P",MAX(0,L$2-$C39),IF(L$1="C",MAX(0,$C39-L$2)))</f>
        <v>31.94</v>
      </c>
      <c r="M39" s="103" t="n">
        <f aca="false">IF(M$1="P",MAX(0,M$2-$C39),IF(M$1="C",MAX(0,$C39-M$2)))</f>
        <v>0</v>
      </c>
      <c r="N39" s="103" t="n">
        <f aca="false">IF(N$1="P",MAX(0,N$2-$C39),IF(N$1="C",MAX(0,$C39-N$2)))</f>
        <v>0</v>
      </c>
      <c r="O39" s="103" t="n">
        <f aca="false">IF(O$1="P",MAX(0,O$2-$C39),IF(O$1="C",MAX(0,$C39-O$2)))</f>
        <v>0</v>
      </c>
      <c r="P39" s="103" t="n">
        <f aca="false">IF(P$1="P",MAX(0,P$2-$C39),IF(P$1="C",MAX(0,$C39-P$2)))</f>
        <v>0</v>
      </c>
      <c r="Q39" s="103" t="n">
        <f aca="false">IF(Q$1="P",MAX(0,Q$2-$C39),IF(Q$1="C",MAX(0,$C39-Q$2)))</f>
        <v>0</v>
      </c>
      <c r="R39" s="103" t="n">
        <f aca="false">IF(R$1="P",MAX(0,R$2-$C39),IF(R$1="C",MAX(0,$C39-R$2)))</f>
        <v>0</v>
      </c>
      <c r="S39" s="103" t="n">
        <f aca="false">IF(S$1="P",MAX(0,S$2-$C39),IF(S$1="C",MAX(0,$C39-S$2)))</f>
        <v>0</v>
      </c>
      <c r="T39" s="104" t="n">
        <f aca="false">A39</f>
        <v>1</v>
      </c>
      <c r="U39" s="105" t="n">
        <f aca="false">VLOOKUP($B39,Gas!$B$3:$E$2506,2)</f>
        <v>2.075</v>
      </c>
      <c r="V39" s="46" t="n">
        <f aca="false">C39/U39</f>
        <v>8.70361445783133</v>
      </c>
    </row>
    <row r="40" customFormat="false" ht="12.75" hidden="false" customHeight="false" outlineLevel="0" collapsed="false">
      <c r="A40" s="95" t="n">
        <f aca="false">MONTH(B40)+(YEAR(B40)-1998)*12</f>
        <v>1</v>
      </c>
      <c r="B40" s="101" t="n">
        <v>35818</v>
      </c>
      <c r="C40" s="102" t="n">
        <v>17.74</v>
      </c>
      <c r="D40" s="98" t="n">
        <f aca="false">LN(C40/C39)</f>
        <v>-0.0178775711074059</v>
      </c>
      <c r="E40" s="106" t="n">
        <f aca="false">STDEV(D31:D40)*SQRT(trade_day)</f>
        <v>0.991565442608077</v>
      </c>
      <c r="G40" s="103" t="n">
        <f aca="false">IF(G$1="P",MAX(0,G$2-$C40),IF(G$1="C",MAX(0,$C40-G$2)))</f>
        <v>2.26</v>
      </c>
      <c r="H40" s="103" t="n">
        <f aca="false">IF(H$1="P",MAX(0,H$2-$C40),IF(H$1="C",MAX(0,$C40-H$2)))</f>
        <v>7.26</v>
      </c>
      <c r="I40" s="103" t="n">
        <f aca="false">IF(I$1="P",MAX(0,I$2-$C40),IF(I$1="C",MAX(0,$C40-I$2)))</f>
        <v>12.26</v>
      </c>
      <c r="J40" s="103" t="n">
        <f aca="false">IF(J$1="P",MAX(0,J$2-$C40),IF(J$1="C",MAX(0,$C40-J$2)))</f>
        <v>17.26</v>
      </c>
      <c r="K40" s="103" t="n">
        <f aca="false">IF(K$1="P",MAX(0,K$2-$C40),IF(K$1="C",MAX(0,$C40-K$2)))</f>
        <v>22.26</v>
      </c>
      <c r="L40" s="103" t="n">
        <f aca="false">IF(L$1="P",MAX(0,L$2-$C40),IF(L$1="C",MAX(0,$C40-L$2)))</f>
        <v>32.26</v>
      </c>
      <c r="M40" s="103" t="n">
        <f aca="false">IF(M$1="P",MAX(0,M$2-$C40),IF(M$1="C",MAX(0,$C40-M$2)))</f>
        <v>0</v>
      </c>
      <c r="N40" s="103" t="n">
        <f aca="false">IF(N$1="P",MAX(0,N$2-$C40),IF(N$1="C",MAX(0,$C40-N$2)))</f>
        <v>0</v>
      </c>
      <c r="O40" s="103" t="n">
        <f aca="false">IF(O$1="P",MAX(0,O$2-$C40),IF(O$1="C",MAX(0,$C40-O$2)))</f>
        <v>0</v>
      </c>
      <c r="P40" s="103" t="n">
        <f aca="false">IF(P$1="P",MAX(0,P$2-$C40),IF(P$1="C",MAX(0,$C40-P$2)))</f>
        <v>0</v>
      </c>
      <c r="Q40" s="103" t="n">
        <f aca="false">IF(Q$1="P",MAX(0,Q$2-$C40),IF(Q$1="C",MAX(0,$C40-Q$2)))</f>
        <v>0</v>
      </c>
      <c r="R40" s="103" t="n">
        <f aca="false">IF(R$1="P",MAX(0,R$2-$C40),IF(R$1="C",MAX(0,$C40-R$2)))</f>
        <v>0</v>
      </c>
      <c r="S40" s="103" t="n">
        <f aca="false">IF(S$1="P",MAX(0,S$2-$C40),IF(S$1="C",MAX(0,$C40-S$2)))</f>
        <v>0</v>
      </c>
      <c r="T40" s="104" t="n">
        <f aca="false">A40</f>
        <v>1</v>
      </c>
      <c r="U40" s="105" t="n">
        <f aca="false">VLOOKUP($B40,Gas!$B$3:$E$2506,2)</f>
        <v>2.09</v>
      </c>
      <c r="V40" s="46" t="n">
        <f aca="false">C40/U40</f>
        <v>8.48803827751196</v>
      </c>
    </row>
    <row r="41" customFormat="false" ht="12.75" hidden="false" customHeight="false" outlineLevel="0" collapsed="false">
      <c r="A41" s="95" t="n">
        <f aca="false">MONTH(B41)+(YEAR(B41)-1998)*12</f>
        <v>1</v>
      </c>
      <c r="B41" s="101" t="n">
        <v>35821</v>
      </c>
      <c r="C41" s="102" t="n">
        <v>17.43</v>
      </c>
      <c r="D41" s="98" t="n">
        <f aca="false">LN(C41/C40)</f>
        <v>-0.0176291173495038</v>
      </c>
      <c r="E41" s="106" t="n">
        <f aca="false">STDEV(D32:D41)*SQRT(trade_day)</f>
        <v>0.52790944512983</v>
      </c>
      <c r="G41" s="103" t="n">
        <f aca="false">IF(G$1="P",MAX(0,G$2-$C41),IF(G$1="C",MAX(0,$C41-G$2)))</f>
        <v>2.57</v>
      </c>
      <c r="H41" s="103" t="n">
        <f aca="false">IF(H$1="P",MAX(0,H$2-$C41),IF(H$1="C",MAX(0,$C41-H$2)))</f>
        <v>7.57</v>
      </c>
      <c r="I41" s="103" t="n">
        <f aca="false">IF(I$1="P",MAX(0,I$2-$C41),IF(I$1="C",MAX(0,$C41-I$2)))</f>
        <v>12.57</v>
      </c>
      <c r="J41" s="103" t="n">
        <f aca="false">IF(J$1="P",MAX(0,J$2-$C41),IF(J$1="C",MAX(0,$C41-J$2)))</f>
        <v>17.57</v>
      </c>
      <c r="K41" s="103" t="n">
        <f aca="false">IF(K$1="P",MAX(0,K$2-$C41),IF(K$1="C",MAX(0,$C41-K$2)))</f>
        <v>22.57</v>
      </c>
      <c r="L41" s="103" t="n">
        <f aca="false">IF(L$1="P",MAX(0,L$2-$C41),IF(L$1="C",MAX(0,$C41-L$2)))</f>
        <v>32.57</v>
      </c>
      <c r="M41" s="103" t="n">
        <f aca="false">IF(M$1="P",MAX(0,M$2-$C41),IF(M$1="C",MAX(0,$C41-M$2)))</f>
        <v>0</v>
      </c>
      <c r="N41" s="103" t="n">
        <f aca="false">IF(N$1="P",MAX(0,N$2-$C41),IF(N$1="C",MAX(0,$C41-N$2)))</f>
        <v>0</v>
      </c>
      <c r="O41" s="103" t="n">
        <f aca="false">IF(O$1="P",MAX(0,O$2-$C41),IF(O$1="C",MAX(0,$C41-O$2)))</f>
        <v>0</v>
      </c>
      <c r="P41" s="103" t="n">
        <f aca="false">IF(P$1="P",MAX(0,P$2-$C41),IF(P$1="C",MAX(0,$C41-P$2)))</f>
        <v>0</v>
      </c>
      <c r="Q41" s="103" t="n">
        <f aca="false">IF(Q$1="P",MAX(0,Q$2-$C41),IF(Q$1="C",MAX(0,$C41-Q$2)))</f>
        <v>0</v>
      </c>
      <c r="R41" s="103" t="n">
        <f aca="false">IF(R$1="P",MAX(0,R$2-$C41),IF(R$1="C",MAX(0,$C41-R$2)))</f>
        <v>0</v>
      </c>
      <c r="S41" s="103" t="n">
        <f aca="false">IF(S$1="P",MAX(0,S$2-$C41),IF(S$1="C",MAX(0,$C41-S$2)))</f>
        <v>0</v>
      </c>
      <c r="T41" s="104" t="n">
        <f aca="false">A41</f>
        <v>1</v>
      </c>
      <c r="U41" s="105" t="n">
        <f aca="false">VLOOKUP($B41,Gas!$B$3:$E$2506,2)</f>
        <v>2.125</v>
      </c>
      <c r="V41" s="46" t="n">
        <f aca="false">C41/U41</f>
        <v>8.20235294117647</v>
      </c>
    </row>
    <row r="42" customFormat="false" ht="12.75" hidden="false" customHeight="false" outlineLevel="0" collapsed="false">
      <c r="A42" s="95" t="n">
        <f aca="false">MONTH(B42)+(YEAR(B42)-1998)*12</f>
        <v>1</v>
      </c>
      <c r="B42" s="101" t="n">
        <v>35822</v>
      </c>
      <c r="C42" s="102" t="n">
        <v>17.15</v>
      </c>
      <c r="D42" s="98" t="n">
        <f aca="false">LN(C42/C41)</f>
        <v>-0.0161946859199807</v>
      </c>
      <c r="E42" s="106" t="n">
        <f aca="false">STDEV(D33:D42)*SQRT(trade_day)</f>
        <v>0.50329068076119</v>
      </c>
      <c r="G42" s="103" t="n">
        <f aca="false">IF(G$1="P",MAX(0,G$2-$C42),IF(G$1="C",MAX(0,$C42-G$2)))</f>
        <v>2.85</v>
      </c>
      <c r="H42" s="103" t="n">
        <f aca="false">IF(H$1="P",MAX(0,H$2-$C42),IF(H$1="C",MAX(0,$C42-H$2)))</f>
        <v>7.85</v>
      </c>
      <c r="I42" s="103" t="n">
        <f aca="false">IF(I$1="P",MAX(0,I$2-$C42),IF(I$1="C",MAX(0,$C42-I$2)))</f>
        <v>12.85</v>
      </c>
      <c r="J42" s="103" t="n">
        <f aca="false">IF(J$1="P",MAX(0,J$2-$C42),IF(J$1="C",MAX(0,$C42-J$2)))</f>
        <v>17.85</v>
      </c>
      <c r="K42" s="103" t="n">
        <f aca="false">IF(K$1="P",MAX(0,K$2-$C42),IF(K$1="C",MAX(0,$C42-K$2)))</f>
        <v>22.85</v>
      </c>
      <c r="L42" s="103" t="n">
        <f aca="false">IF(L$1="P",MAX(0,L$2-$C42),IF(L$1="C",MAX(0,$C42-L$2)))</f>
        <v>32.85</v>
      </c>
      <c r="M42" s="103" t="n">
        <f aca="false">IF(M$1="P",MAX(0,M$2-$C42),IF(M$1="C",MAX(0,$C42-M$2)))</f>
        <v>0</v>
      </c>
      <c r="N42" s="103" t="n">
        <f aca="false">IF(N$1="P",MAX(0,N$2-$C42),IF(N$1="C",MAX(0,$C42-N$2)))</f>
        <v>0</v>
      </c>
      <c r="O42" s="103" t="n">
        <f aca="false">IF(O$1="P",MAX(0,O$2-$C42),IF(O$1="C",MAX(0,$C42-O$2)))</f>
        <v>0</v>
      </c>
      <c r="P42" s="103" t="n">
        <f aca="false">IF(P$1="P",MAX(0,P$2-$C42),IF(P$1="C",MAX(0,$C42-P$2)))</f>
        <v>0</v>
      </c>
      <c r="Q42" s="103" t="n">
        <f aca="false">IF(Q$1="P",MAX(0,Q$2-$C42),IF(Q$1="C",MAX(0,$C42-Q$2)))</f>
        <v>0</v>
      </c>
      <c r="R42" s="103" t="n">
        <f aca="false">IF(R$1="P",MAX(0,R$2-$C42),IF(R$1="C",MAX(0,$C42-R$2)))</f>
        <v>0</v>
      </c>
      <c r="S42" s="103" t="n">
        <f aca="false">IF(S$1="P",MAX(0,S$2-$C42),IF(S$1="C",MAX(0,$C42-S$2)))</f>
        <v>0</v>
      </c>
      <c r="T42" s="104" t="n">
        <f aca="false">A42</f>
        <v>1</v>
      </c>
      <c r="U42" s="105" t="n">
        <f aca="false">VLOOKUP($B42,Gas!$B$3:$E$2506,2)</f>
        <v>2.08</v>
      </c>
      <c r="V42" s="46" t="n">
        <f aca="false">C42/U42</f>
        <v>8.24519230769231</v>
      </c>
    </row>
    <row r="43" customFormat="false" ht="12.75" hidden="false" customHeight="false" outlineLevel="0" collapsed="false">
      <c r="A43" s="95" t="n">
        <f aca="false">MONTH(B43)+(YEAR(B43)-1998)*12</f>
        <v>1</v>
      </c>
      <c r="B43" s="101" t="n">
        <v>35823</v>
      </c>
      <c r="C43" s="102" t="n">
        <v>16.7</v>
      </c>
      <c r="D43" s="98" t="n">
        <f aca="false">LN(C43/C42)</f>
        <v>-0.0265894541892395</v>
      </c>
      <c r="E43" s="106" t="n">
        <f aca="false">STDEV(D34:D43)*SQRT(trade_day)</f>
        <v>0.469671379813425</v>
      </c>
      <c r="G43" s="103" t="n">
        <f aca="false">IF(G$1="P",MAX(0,G$2-$C43),IF(G$1="C",MAX(0,$C43-G$2)))</f>
        <v>3.3</v>
      </c>
      <c r="H43" s="103" t="n">
        <f aca="false">IF(H$1="P",MAX(0,H$2-$C43),IF(H$1="C",MAX(0,$C43-H$2)))</f>
        <v>8.3</v>
      </c>
      <c r="I43" s="103" t="n">
        <f aca="false">IF(I$1="P",MAX(0,I$2-$C43),IF(I$1="C",MAX(0,$C43-I$2)))</f>
        <v>13.3</v>
      </c>
      <c r="J43" s="103" t="n">
        <f aca="false">IF(J$1="P",MAX(0,J$2-$C43),IF(J$1="C",MAX(0,$C43-J$2)))</f>
        <v>18.3</v>
      </c>
      <c r="K43" s="103" t="n">
        <f aca="false">IF(K$1="P",MAX(0,K$2-$C43),IF(K$1="C",MAX(0,$C43-K$2)))</f>
        <v>23.3</v>
      </c>
      <c r="L43" s="103" t="n">
        <f aca="false">IF(L$1="P",MAX(0,L$2-$C43),IF(L$1="C",MAX(0,$C43-L$2)))</f>
        <v>33.3</v>
      </c>
      <c r="M43" s="103" t="n">
        <f aca="false">IF(M$1="P",MAX(0,M$2-$C43),IF(M$1="C",MAX(0,$C43-M$2)))</f>
        <v>0</v>
      </c>
      <c r="N43" s="103" t="n">
        <f aca="false">IF(N$1="P",MAX(0,N$2-$C43),IF(N$1="C",MAX(0,$C43-N$2)))</f>
        <v>0</v>
      </c>
      <c r="O43" s="103" t="n">
        <f aca="false">IF(O$1="P",MAX(0,O$2-$C43),IF(O$1="C",MAX(0,$C43-O$2)))</f>
        <v>0</v>
      </c>
      <c r="P43" s="103" t="n">
        <f aca="false">IF(P$1="P",MAX(0,P$2-$C43),IF(P$1="C",MAX(0,$C43-P$2)))</f>
        <v>0</v>
      </c>
      <c r="Q43" s="103" t="n">
        <f aca="false">IF(Q$1="P",MAX(0,Q$2-$C43),IF(Q$1="C",MAX(0,$C43-Q$2)))</f>
        <v>0</v>
      </c>
      <c r="R43" s="103" t="n">
        <f aca="false">IF(R$1="P",MAX(0,R$2-$C43),IF(R$1="C",MAX(0,$C43-R$2)))</f>
        <v>0</v>
      </c>
      <c r="S43" s="103" t="n">
        <f aca="false">IF(S$1="P",MAX(0,S$2-$C43),IF(S$1="C",MAX(0,$C43-S$2)))</f>
        <v>0</v>
      </c>
      <c r="T43" s="104" t="n">
        <f aca="false">A43</f>
        <v>1</v>
      </c>
      <c r="U43" s="105" t="n">
        <f aca="false">VLOOKUP($B43,Gas!$B$3:$E$2506,2)</f>
        <v>2.06</v>
      </c>
      <c r="V43" s="46" t="n">
        <f aca="false">C43/U43</f>
        <v>8.10679611650485</v>
      </c>
    </row>
    <row r="44" customFormat="false" ht="12.75" hidden="false" customHeight="false" outlineLevel="0" collapsed="false">
      <c r="A44" s="95" t="n">
        <f aca="false">MONTH(B44)+(YEAR(B44)-1998)*12</f>
        <v>1</v>
      </c>
      <c r="B44" s="101" t="n">
        <v>35824</v>
      </c>
      <c r="C44" s="102" t="n">
        <v>16.35</v>
      </c>
      <c r="D44" s="98" t="n">
        <f aca="false">LN(C44/C43)</f>
        <v>-0.0211808220794469</v>
      </c>
      <c r="E44" s="106" t="n">
        <f aca="false">STDEV(D35:D44)*SQRT(trade_day)</f>
        <v>0.401913627823075</v>
      </c>
      <c r="G44" s="103" t="n">
        <f aca="false">IF(G$1="P",MAX(0,G$2-$C44),IF(G$1="C",MAX(0,$C44-G$2)))</f>
        <v>3.65</v>
      </c>
      <c r="H44" s="103" t="n">
        <f aca="false">IF(H$1="P",MAX(0,H$2-$C44),IF(H$1="C",MAX(0,$C44-H$2)))</f>
        <v>8.65</v>
      </c>
      <c r="I44" s="103" t="n">
        <f aca="false">IF(I$1="P",MAX(0,I$2-$C44),IF(I$1="C",MAX(0,$C44-I$2)))</f>
        <v>13.65</v>
      </c>
      <c r="J44" s="103" t="n">
        <f aca="false">IF(J$1="P",MAX(0,J$2-$C44),IF(J$1="C",MAX(0,$C44-J$2)))</f>
        <v>18.65</v>
      </c>
      <c r="K44" s="103" t="n">
        <f aca="false">IF(K$1="P",MAX(0,K$2-$C44),IF(K$1="C",MAX(0,$C44-K$2)))</f>
        <v>23.65</v>
      </c>
      <c r="L44" s="103" t="n">
        <f aca="false">IF(L$1="P",MAX(0,L$2-$C44),IF(L$1="C",MAX(0,$C44-L$2)))</f>
        <v>33.65</v>
      </c>
      <c r="M44" s="103" t="n">
        <f aca="false">IF(M$1="P",MAX(0,M$2-$C44),IF(M$1="C",MAX(0,$C44-M$2)))</f>
        <v>0</v>
      </c>
      <c r="N44" s="103" t="n">
        <f aca="false">IF(N$1="P",MAX(0,N$2-$C44),IF(N$1="C",MAX(0,$C44-N$2)))</f>
        <v>0</v>
      </c>
      <c r="O44" s="103" t="n">
        <f aca="false">IF(O$1="P",MAX(0,O$2-$C44),IF(O$1="C",MAX(0,$C44-O$2)))</f>
        <v>0</v>
      </c>
      <c r="P44" s="103" t="n">
        <f aca="false">IF(P$1="P",MAX(0,P$2-$C44),IF(P$1="C",MAX(0,$C44-P$2)))</f>
        <v>0</v>
      </c>
      <c r="Q44" s="103" t="n">
        <f aca="false">IF(Q$1="P",MAX(0,Q$2-$C44),IF(Q$1="C",MAX(0,$C44-Q$2)))</f>
        <v>0</v>
      </c>
      <c r="R44" s="103" t="n">
        <f aca="false">IF(R$1="P",MAX(0,R$2-$C44),IF(R$1="C",MAX(0,$C44-R$2)))</f>
        <v>0</v>
      </c>
      <c r="S44" s="103" t="n">
        <f aca="false">IF(S$1="P",MAX(0,S$2-$C44),IF(S$1="C",MAX(0,$C44-S$2)))</f>
        <v>0</v>
      </c>
      <c r="T44" s="104" t="n">
        <f aca="false">A44</f>
        <v>1</v>
      </c>
      <c r="U44" s="105" t="n">
        <f aca="false">VLOOKUP($B44,Gas!$B$3:$E$2506,2)</f>
        <v>2.095</v>
      </c>
      <c r="V44" s="46" t="n">
        <f aca="false">C44/U44</f>
        <v>7.80429594272076</v>
      </c>
    </row>
    <row r="45" customFormat="false" ht="12.75" hidden="false" customHeight="false" outlineLevel="0" collapsed="false">
      <c r="A45" s="95" t="n">
        <f aca="false">MONTH(B45)+(YEAR(B45)-1998)*12</f>
        <v>1</v>
      </c>
      <c r="B45" s="101" t="n">
        <v>35825</v>
      </c>
      <c r="C45" s="102" t="n">
        <v>16.18</v>
      </c>
      <c r="D45" s="98" t="n">
        <f aca="false">LN(C45/C44)</f>
        <v>-0.0104519857129169</v>
      </c>
      <c r="E45" s="106" t="n">
        <f aca="false">STDEV(D36:D45)*SQRT(trade_day)</f>
        <v>0.361206802555077</v>
      </c>
      <c r="G45" s="103" t="n">
        <f aca="false">IF(G$1="P",MAX(0,G$2-$C45),IF(G$1="C",MAX(0,$C45-G$2)))</f>
        <v>3.82</v>
      </c>
      <c r="H45" s="103" t="n">
        <f aca="false">IF(H$1="P",MAX(0,H$2-$C45),IF(H$1="C",MAX(0,$C45-H$2)))</f>
        <v>8.82</v>
      </c>
      <c r="I45" s="103" t="n">
        <f aca="false">IF(I$1="P",MAX(0,I$2-$C45),IF(I$1="C",MAX(0,$C45-I$2)))</f>
        <v>13.82</v>
      </c>
      <c r="J45" s="103" t="n">
        <f aca="false">IF(J$1="P",MAX(0,J$2-$C45),IF(J$1="C",MAX(0,$C45-J$2)))</f>
        <v>18.82</v>
      </c>
      <c r="K45" s="103" t="n">
        <f aca="false">IF(K$1="P",MAX(0,K$2-$C45),IF(K$1="C",MAX(0,$C45-K$2)))</f>
        <v>23.82</v>
      </c>
      <c r="L45" s="103" t="n">
        <f aca="false">IF(L$1="P",MAX(0,L$2-$C45),IF(L$1="C",MAX(0,$C45-L$2)))</f>
        <v>33.82</v>
      </c>
      <c r="M45" s="103" t="n">
        <f aca="false">IF(M$1="P",MAX(0,M$2-$C45),IF(M$1="C",MAX(0,$C45-M$2)))</f>
        <v>0</v>
      </c>
      <c r="N45" s="103" t="n">
        <f aca="false">IF(N$1="P",MAX(0,N$2-$C45),IF(N$1="C",MAX(0,$C45-N$2)))</f>
        <v>0</v>
      </c>
      <c r="O45" s="103" t="n">
        <f aca="false">IF(O$1="P",MAX(0,O$2-$C45),IF(O$1="C",MAX(0,$C45-O$2)))</f>
        <v>0</v>
      </c>
      <c r="P45" s="103" t="n">
        <f aca="false">IF(P$1="P",MAX(0,P$2-$C45),IF(P$1="C",MAX(0,$C45-P$2)))</f>
        <v>0</v>
      </c>
      <c r="Q45" s="103" t="n">
        <f aca="false">IF(Q$1="P",MAX(0,Q$2-$C45),IF(Q$1="C",MAX(0,$C45-Q$2)))</f>
        <v>0</v>
      </c>
      <c r="R45" s="103" t="n">
        <f aca="false">IF(R$1="P",MAX(0,R$2-$C45),IF(R$1="C",MAX(0,$C45-R$2)))</f>
        <v>0</v>
      </c>
      <c r="S45" s="103" t="n">
        <f aca="false">IF(S$1="P",MAX(0,S$2-$C45),IF(S$1="C",MAX(0,$C45-S$2)))</f>
        <v>0</v>
      </c>
      <c r="T45" s="104" t="n">
        <f aca="false">A45</f>
        <v>1</v>
      </c>
      <c r="U45" s="105" t="n">
        <f aca="false">VLOOKUP($B45,Gas!$B$3:$E$2506,2)</f>
        <v>2.11</v>
      </c>
      <c r="V45" s="46" t="n">
        <f aca="false">C45/U45</f>
        <v>7.66824644549763</v>
      </c>
    </row>
    <row r="46" customFormat="false" ht="12.75" hidden="false" customHeight="false" outlineLevel="0" collapsed="false">
      <c r="A46" s="95" t="n">
        <f aca="false">MONTH(B46)+(YEAR(B46)-1998)*12</f>
        <v>2</v>
      </c>
      <c r="B46" s="101" t="n">
        <v>35828</v>
      </c>
      <c r="C46" s="102" t="n">
        <v>16.82</v>
      </c>
      <c r="D46" s="98" t="n">
        <f aca="false">LN(C46/C45)</f>
        <v>0.0387927429144564</v>
      </c>
      <c r="E46" s="106" t="n">
        <f aca="false">STDEV(D37:D46)*SQRT(trade_day)</f>
        <v>0.412859150686327</v>
      </c>
      <c r="G46" s="103" t="n">
        <f aca="false">IF(G$1="P",MAX(0,G$2-$C46),IF(G$1="C",MAX(0,$C46-G$2)))</f>
        <v>3.18</v>
      </c>
      <c r="H46" s="103" t="n">
        <f aca="false">IF(H$1="P",MAX(0,H$2-$C46),IF(H$1="C",MAX(0,$C46-H$2)))</f>
        <v>8.18</v>
      </c>
      <c r="I46" s="103" t="n">
        <f aca="false">IF(I$1="P",MAX(0,I$2-$C46),IF(I$1="C",MAX(0,$C46-I$2)))</f>
        <v>13.18</v>
      </c>
      <c r="J46" s="103" t="n">
        <f aca="false">IF(J$1="P",MAX(0,J$2-$C46),IF(J$1="C",MAX(0,$C46-J$2)))</f>
        <v>18.18</v>
      </c>
      <c r="K46" s="103" t="n">
        <f aca="false">IF(K$1="P",MAX(0,K$2-$C46),IF(K$1="C",MAX(0,$C46-K$2)))</f>
        <v>23.18</v>
      </c>
      <c r="L46" s="103" t="n">
        <f aca="false">IF(L$1="P",MAX(0,L$2-$C46),IF(L$1="C",MAX(0,$C46-L$2)))</f>
        <v>33.18</v>
      </c>
      <c r="M46" s="103" t="n">
        <f aca="false">IF(M$1="P",MAX(0,M$2-$C46),IF(M$1="C",MAX(0,$C46-M$2)))</f>
        <v>0</v>
      </c>
      <c r="N46" s="103" t="n">
        <f aca="false">IF(N$1="P",MAX(0,N$2-$C46),IF(N$1="C",MAX(0,$C46-N$2)))</f>
        <v>0</v>
      </c>
      <c r="O46" s="103" t="n">
        <f aca="false">IF(O$1="P",MAX(0,O$2-$C46),IF(O$1="C",MAX(0,$C46-O$2)))</f>
        <v>0</v>
      </c>
      <c r="P46" s="103" t="n">
        <f aca="false">IF(P$1="P",MAX(0,P$2-$C46),IF(P$1="C",MAX(0,$C46-P$2)))</f>
        <v>0</v>
      </c>
      <c r="Q46" s="103" t="n">
        <f aca="false">IF(Q$1="P",MAX(0,Q$2-$C46),IF(Q$1="C",MAX(0,$C46-Q$2)))</f>
        <v>0</v>
      </c>
      <c r="R46" s="103" t="n">
        <f aca="false">IF(R$1="P",MAX(0,R$2-$C46),IF(R$1="C",MAX(0,$C46-R$2)))</f>
        <v>0</v>
      </c>
      <c r="S46" s="103" t="n">
        <f aca="false">IF(S$1="P",MAX(0,S$2-$C46),IF(S$1="C",MAX(0,$C46-S$2)))</f>
        <v>0</v>
      </c>
      <c r="T46" s="104" t="n">
        <f aca="false">A46</f>
        <v>2</v>
      </c>
      <c r="U46" s="105" t="n">
        <f aca="false">VLOOKUP($B46,Gas!$B$3:$E$2506,2)</f>
        <v>2.105</v>
      </c>
      <c r="V46" s="46" t="n">
        <f aca="false">C46/U46</f>
        <v>7.99049881235154</v>
      </c>
    </row>
    <row r="47" customFormat="false" ht="12.75" hidden="false" customHeight="false" outlineLevel="0" collapsed="false">
      <c r="A47" s="95" t="n">
        <f aca="false">MONTH(B47)+(YEAR(B47)-1998)*12</f>
        <v>2</v>
      </c>
      <c r="B47" s="101" t="n">
        <v>35829</v>
      </c>
      <c r="C47" s="102" t="n">
        <v>17.66</v>
      </c>
      <c r="D47" s="98" t="n">
        <f aca="false">LN(C47/C46)</f>
        <v>0.0487335406310119</v>
      </c>
      <c r="E47" s="106" t="n">
        <f aca="false">STDEV(D38:D47)*SQRT(trade_day)</f>
        <v>0.476207334872343</v>
      </c>
      <c r="G47" s="103" t="n">
        <f aca="false">IF(G$1="P",MAX(0,G$2-$C47),IF(G$1="C",MAX(0,$C47-G$2)))</f>
        <v>2.34</v>
      </c>
      <c r="H47" s="103" t="n">
        <f aca="false">IF(H$1="P",MAX(0,H$2-$C47),IF(H$1="C",MAX(0,$C47-H$2)))</f>
        <v>7.34</v>
      </c>
      <c r="I47" s="103" t="n">
        <f aca="false">IF(I$1="P",MAX(0,I$2-$C47),IF(I$1="C",MAX(0,$C47-I$2)))</f>
        <v>12.34</v>
      </c>
      <c r="J47" s="103" t="n">
        <f aca="false">IF(J$1="P",MAX(0,J$2-$C47),IF(J$1="C",MAX(0,$C47-J$2)))</f>
        <v>17.34</v>
      </c>
      <c r="K47" s="103" t="n">
        <f aca="false">IF(K$1="P",MAX(0,K$2-$C47),IF(K$1="C",MAX(0,$C47-K$2)))</f>
        <v>22.34</v>
      </c>
      <c r="L47" s="103" t="n">
        <f aca="false">IF(L$1="P",MAX(0,L$2-$C47),IF(L$1="C",MAX(0,$C47-L$2)))</f>
        <v>32.34</v>
      </c>
      <c r="M47" s="103" t="n">
        <f aca="false">IF(M$1="P",MAX(0,M$2-$C47),IF(M$1="C",MAX(0,$C47-M$2)))</f>
        <v>0</v>
      </c>
      <c r="N47" s="103" t="n">
        <f aca="false">IF(N$1="P",MAX(0,N$2-$C47),IF(N$1="C",MAX(0,$C47-N$2)))</f>
        <v>0</v>
      </c>
      <c r="O47" s="103" t="n">
        <f aca="false">IF(O$1="P",MAX(0,O$2-$C47),IF(O$1="C",MAX(0,$C47-O$2)))</f>
        <v>0</v>
      </c>
      <c r="P47" s="103" t="n">
        <f aca="false">IF(P$1="P",MAX(0,P$2-$C47),IF(P$1="C",MAX(0,$C47-P$2)))</f>
        <v>0</v>
      </c>
      <c r="Q47" s="103" t="n">
        <f aca="false">IF(Q$1="P",MAX(0,Q$2-$C47),IF(Q$1="C",MAX(0,$C47-Q$2)))</f>
        <v>0</v>
      </c>
      <c r="R47" s="103" t="n">
        <f aca="false">IF(R$1="P",MAX(0,R$2-$C47),IF(R$1="C",MAX(0,$C47-R$2)))</f>
        <v>0</v>
      </c>
      <c r="S47" s="103" t="n">
        <f aca="false">IF(S$1="P",MAX(0,S$2-$C47),IF(S$1="C",MAX(0,$C47-S$2)))</f>
        <v>0</v>
      </c>
      <c r="T47" s="104" t="n">
        <f aca="false">A47</f>
        <v>2</v>
      </c>
      <c r="U47" s="105" t="n">
        <f aca="false">VLOOKUP($B47,Gas!$B$3:$E$2506,2)</f>
        <v>2.22</v>
      </c>
      <c r="V47" s="46" t="n">
        <f aca="false">C47/U47</f>
        <v>7.95495495495495</v>
      </c>
    </row>
    <row r="48" customFormat="false" ht="12.75" hidden="false" customHeight="false" outlineLevel="0" collapsed="false">
      <c r="A48" s="95" t="n">
        <f aca="false">MONTH(B48)+(YEAR(B48)-1998)*12</f>
        <v>2</v>
      </c>
      <c r="B48" s="101" t="n">
        <v>35830</v>
      </c>
      <c r="C48" s="102" t="n">
        <v>18.49</v>
      </c>
      <c r="D48" s="98" t="n">
        <f aca="false">LN(C48/C47)</f>
        <v>0.0459278502232194</v>
      </c>
      <c r="E48" s="106" t="n">
        <f aca="false">STDEV(D39:D48)*SQRT(trade_day)</f>
        <v>0.475423767529124</v>
      </c>
      <c r="G48" s="103" t="n">
        <f aca="false">IF(G$1="P",MAX(0,G$2-$C48),IF(G$1="C",MAX(0,$C48-G$2)))</f>
        <v>1.51</v>
      </c>
      <c r="H48" s="103" t="n">
        <f aca="false">IF(H$1="P",MAX(0,H$2-$C48),IF(H$1="C",MAX(0,$C48-H$2)))</f>
        <v>6.51</v>
      </c>
      <c r="I48" s="103" t="n">
        <f aca="false">IF(I$1="P",MAX(0,I$2-$C48),IF(I$1="C",MAX(0,$C48-I$2)))</f>
        <v>11.51</v>
      </c>
      <c r="J48" s="103" t="n">
        <f aca="false">IF(J$1="P",MAX(0,J$2-$C48),IF(J$1="C",MAX(0,$C48-J$2)))</f>
        <v>16.51</v>
      </c>
      <c r="K48" s="103" t="n">
        <f aca="false">IF(K$1="P",MAX(0,K$2-$C48),IF(K$1="C",MAX(0,$C48-K$2)))</f>
        <v>21.51</v>
      </c>
      <c r="L48" s="103" t="n">
        <f aca="false">IF(L$1="P",MAX(0,L$2-$C48),IF(L$1="C",MAX(0,$C48-L$2)))</f>
        <v>31.51</v>
      </c>
      <c r="M48" s="103" t="n">
        <f aca="false">IF(M$1="P",MAX(0,M$2-$C48),IF(M$1="C",MAX(0,$C48-M$2)))</f>
        <v>0</v>
      </c>
      <c r="N48" s="103" t="n">
        <f aca="false">IF(N$1="P",MAX(0,N$2-$C48),IF(N$1="C",MAX(0,$C48-N$2)))</f>
        <v>0</v>
      </c>
      <c r="O48" s="103" t="n">
        <f aca="false">IF(O$1="P",MAX(0,O$2-$C48),IF(O$1="C",MAX(0,$C48-O$2)))</f>
        <v>0</v>
      </c>
      <c r="P48" s="103" t="n">
        <f aca="false">IF(P$1="P",MAX(0,P$2-$C48),IF(P$1="C",MAX(0,$C48-P$2)))</f>
        <v>0</v>
      </c>
      <c r="Q48" s="103" t="n">
        <f aca="false">IF(Q$1="P",MAX(0,Q$2-$C48),IF(Q$1="C",MAX(0,$C48-Q$2)))</f>
        <v>0</v>
      </c>
      <c r="R48" s="103" t="n">
        <f aca="false">IF(R$1="P",MAX(0,R$2-$C48),IF(R$1="C",MAX(0,$C48-R$2)))</f>
        <v>0</v>
      </c>
      <c r="S48" s="103" t="n">
        <f aca="false">IF(S$1="P",MAX(0,S$2-$C48),IF(S$1="C",MAX(0,$C48-S$2)))</f>
        <v>0</v>
      </c>
      <c r="T48" s="104" t="n">
        <f aca="false">A48</f>
        <v>2</v>
      </c>
      <c r="U48" s="105" t="n">
        <f aca="false">VLOOKUP($B48,Gas!$B$3:$E$2506,2)</f>
        <v>2.26</v>
      </c>
      <c r="V48" s="46" t="n">
        <f aca="false">C48/U48</f>
        <v>8.18141592920354</v>
      </c>
    </row>
    <row r="49" customFormat="false" ht="12.75" hidden="false" customHeight="false" outlineLevel="0" collapsed="false">
      <c r="A49" s="95" t="n">
        <f aca="false">MONTH(B49)+(YEAR(B49)-1998)*12</f>
        <v>2</v>
      </c>
      <c r="B49" s="101" t="n">
        <v>35831</v>
      </c>
      <c r="C49" s="102" t="n">
        <v>19.86</v>
      </c>
      <c r="D49" s="98" t="n">
        <f aca="false">LN(C49/C48)</f>
        <v>0.0714776132179931</v>
      </c>
      <c r="E49" s="106" t="n">
        <f aca="false">STDEV(D40:D49)*SQRT(trade_day)</f>
        <v>0.585783636509224</v>
      </c>
      <c r="G49" s="103" t="n">
        <f aca="false">IF(G$1="P",MAX(0,G$2-$C49),IF(G$1="C",MAX(0,$C49-G$2)))</f>
        <v>0.140000000000001</v>
      </c>
      <c r="H49" s="103" t="n">
        <f aca="false">IF(H$1="P",MAX(0,H$2-$C49),IF(H$1="C",MAX(0,$C49-H$2)))</f>
        <v>5.14</v>
      </c>
      <c r="I49" s="103" t="n">
        <f aca="false">IF(I$1="P",MAX(0,I$2-$C49),IF(I$1="C",MAX(0,$C49-I$2)))</f>
        <v>10.14</v>
      </c>
      <c r="J49" s="103" t="n">
        <f aca="false">IF(J$1="P",MAX(0,J$2-$C49),IF(J$1="C",MAX(0,$C49-J$2)))</f>
        <v>15.14</v>
      </c>
      <c r="K49" s="103" t="n">
        <f aca="false">IF(K$1="P",MAX(0,K$2-$C49),IF(K$1="C",MAX(0,$C49-K$2)))</f>
        <v>20.14</v>
      </c>
      <c r="L49" s="103" t="n">
        <f aca="false">IF(L$1="P",MAX(0,L$2-$C49),IF(L$1="C",MAX(0,$C49-L$2)))</f>
        <v>30.14</v>
      </c>
      <c r="M49" s="103" t="n">
        <f aca="false">IF(M$1="P",MAX(0,M$2-$C49),IF(M$1="C",MAX(0,$C49-M$2)))</f>
        <v>0</v>
      </c>
      <c r="N49" s="103" t="n">
        <f aca="false">IF(N$1="P",MAX(0,N$2-$C49),IF(N$1="C",MAX(0,$C49-N$2)))</f>
        <v>0</v>
      </c>
      <c r="O49" s="103" t="n">
        <f aca="false">IF(O$1="P",MAX(0,O$2-$C49),IF(O$1="C",MAX(0,$C49-O$2)))</f>
        <v>0</v>
      </c>
      <c r="P49" s="103" t="n">
        <f aca="false">IF(P$1="P",MAX(0,P$2-$C49),IF(P$1="C",MAX(0,$C49-P$2)))</f>
        <v>0</v>
      </c>
      <c r="Q49" s="103" t="n">
        <f aca="false">IF(Q$1="P",MAX(0,Q$2-$C49),IF(Q$1="C",MAX(0,$C49-Q$2)))</f>
        <v>0</v>
      </c>
      <c r="R49" s="103" t="n">
        <f aca="false">IF(R$1="P",MAX(0,R$2-$C49),IF(R$1="C",MAX(0,$C49-R$2)))</f>
        <v>0</v>
      </c>
      <c r="S49" s="103" t="n">
        <f aca="false">IF(S$1="P",MAX(0,S$2-$C49),IF(S$1="C",MAX(0,$C49-S$2)))</f>
        <v>0</v>
      </c>
      <c r="T49" s="104" t="n">
        <f aca="false">A49</f>
        <v>2</v>
      </c>
      <c r="U49" s="105" t="n">
        <f aca="false">VLOOKUP($B49,Gas!$B$3:$E$2506,2)</f>
        <v>2.215</v>
      </c>
      <c r="V49" s="46" t="n">
        <f aca="false">C49/U49</f>
        <v>8.96613995485327</v>
      </c>
    </row>
    <row r="50" customFormat="false" ht="12.75" hidden="false" customHeight="false" outlineLevel="0" collapsed="false">
      <c r="A50" s="95" t="n">
        <f aca="false">MONTH(B50)+(YEAR(B50)-1998)*12</f>
        <v>2</v>
      </c>
      <c r="B50" s="101" t="n">
        <v>35832</v>
      </c>
      <c r="C50" s="102" t="n">
        <v>20.32</v>
      </c>
      <c r="D50" s="98" t="n">
        <f aca="false">LN(C50/C49)</f>
        <v>0.0228979640932546</v>
      </c>
      <c r="E50" s="106" t="n">
        <f aca="false">STDEV(D41:D50)*SQRT(trade_day)</f>
        <v>0.568056441562978</v>
      </c>
      <c r="G50" s="103" t="n">
        <f aca="false">IF(G$1="P",MAX(0,G$2-$C50),IF(G$1="C",MAX(0,$C50-G$2)))</f>
        <v>0</v>
      </c>
      <c r="H50" s="103" t="n">
        <f aca="false">IF(H$1="P",MAX(0,H$2-$C50),IF(H$1="C",MAX(0,$C50-H$2)))</f>
        <v>4.68</v>
      </c>
      <c r="I50" s="103" t="n">
        <f aca="false">IF(I$1="P",MAX(0,I$2-$C50),IF(I$1="C",MAX(0,$C50-I$2)))</f>
        <v>9.68</v>
      </c>
      <c r="J50" s="103" t="n">
        <f aca="false">IF(J$1="P",MAX(0,J$2-$C50),IF(J$1="C",MAX(0,$C50-J$2)))</f>
        <v>14.68</v>
      </c>
      <c r="K50" s="103" t="n">
        <f aca="false">IF(K$1="P",MAX(0,K$2-$C50),IF(K$1="C",MAX(0,$C50-K$2)))</f>
        <v>19.68</v>
      </c>
      <c r="L50" s="103" t="n">
        <f aca="false">IF(L$1="P",MAX(0,L$2-$C50),IF(L$1="C",MAX(0,$C50-L$2)))</f>
        <v>29.68</v>
      </c>
      <c r="M50" s="103" t="n">
        <f aca="false">IF(M$1="P",MAX(0,M$2-$C50),IF(M$1="C",MAX(0,$C50-M$2)))</f>
        <v>0.32</v>
      </c>
      <c r="N50" s="103" t="n">
        <f aca="false">IF(N$1="P",MAX(0,N$2-$C50),IF(N$1="C",MAX(0,$C50-N$2)))</f>
        <v>0</v>
      </c>
      <c r="O50" s="103" t="n">
        <f aca="false">IF(O$1="P",MAX(0,O$2-$C50),IF(O$1="C",MAX(0,$C50-O$2)))</f>
        <v>0</v>
      </c>
      <c r="P50" s="103" t="n">
        <f aca="false">IF(P$1="P",MAX(0,P$2-$C50),IF(P$1="C",MAX(0,$C50-P$2)))</f>
        <v>0</v>
      </c>
      <c r="Q50" s="103" t="n">
        <f aca="false">IF(Q$1="P",MAX(0,Q$2-$C50),IF(Q$1="C",MAX(0,$C50-Q$2)))</f>
        <v>0</v>
      </c>
      <c r="R50" s="103" t="n">
        <f aca="false">IF(R$1="P",MAX(0,R$2-$C50),IF(R$1="C",MAX(0,$C50-R$2)))</f>
        <v>0</v>
      </c>
      <c r="S50" s="103" t="n">
        <f aca="false">IF(S$1="P",MAX(0,S$2-$C50),IF(S$1="C",MAX(0,$C50-S$2)))</f>
        <v>0</v>
      </c>
      <c r="T50" s="104" t="n">
        <f aca="false">A50</f>
        <v>2</v>
      </c>
      <c r="U50" s="105" t="n">
        <f aca="false">VLOOKUP($B50,Gas!$B$3:$E$2506,2)</f>
        <v>2.305</v>
      </c>
      <c r="V50" s="46" t="n">
        <f aca="false">C50/U50</f>
        <v>8.81561822125813</v>
      </c>
    </row>
    <row r="51" customFormat="false" ht="12.75" hidden="false" customHeight="false" outlineLevel="0" collapsed="false">
      <c r="A51" s="95" t="n">
        <f aca="false">MONTH(B51)+(YEAR(B51)-1998)*12</f>
        <v>2</v>
      </c>
      <c r="B51" s="101" t="n">
        <v>35835</v>
      </c>
      <c r="C51" s="102" t="n">
        <v>18.85</v>
      </c>
      <c r="D51" s="98" t="n">
        <f aca="false">LN(C51/C50)</f>
        <v>-0.0750927088162614</v>
      </c>
      <c r="E51" s="106" t="n">
        <f aca="false">STDEV(D42:D51)*SQRT(trade_day)</f>
        <v>0.710540057585572</v>
      </c>
      <c r="G51" s="103" t="n">
        <f aca="false">IF(G$1="P",MAX(0,G$2-$C51),IF(G$1="C",MAX(0,$C51-G$2)))</f>
        <v>1.15</v>
      </c>
      <c r="H51" s="103" t="n">
        <f aca="false">IF(H$1="P",MAX(0,H$2-$C51),IF(H$1="C",MAX(0,$C51-H$2)))</f>
        <v>6.15</v>
      </c>
      <c r="I51" s="103" t="n">
        <f aca="false">IF(I$1="P",MAX(0,I$2-$C51),IF(I$1="C",MAX(0,$C51-I$2)))</f>
        <v>11.15</v>
      </c>
      <c r="J51" s="103" t="n">
        <f aca="false">IF(J$1="P",MAX(0,J$2-$C51),IF(J$1="C",MAX(0,$C51-J$2)))</f>
        <v>16.15</v>
      </c>
      <c r="K51" s="103" t="n">
        <f aca="false">IF(K$1="P",MAX(0,K$2-$C51),IF(K$1="C",MAX(0,$C51-K$2)))</f>
        <v>21.15</v>
      </c>
      <c r="L51" s="103" t="n">
        <f aca="false">IF(L$1="P",MAX(0,L$2-$C51),IF(L$1="C",MAX(0,$C51-L$2)))</f>
        <v>31.15</v>
      </c>
      <c r="M51" s="103" t="n">
        <f aca="false">IF(M$1="P",MAX(0,M$2-$C51),IF(M$1="C",MAX(0,$C51-M$2)))</f>
        <v>0</v>
      </c>
      <c r="N51" s="103" t="n">
        <f aca="false">IF(N$1="P",MAX(0,N$2-$C51),IF(N$1="C",MAX(0,$C51-N$2)))</f>
        <v>0</v>
      </c>
      <c r="O51" s="103" t="n">
        <f aca="false">IF(O$1="P",MAX(0,O$2-$C51),IF(O$1="C",MAX(0,$C51-O$2)))</f>
        <v>0</v>
      </c>
      <c r="P51" s="103" t="n">
        <f aca="false">IF(P$1="P",MAX(0,P$2-$C51),IF(P$1="C",MAX(0,$C51-P$2)))</f>
        <v>0</v>
      </c>
      <c r="Q51" s="103" t="n">
        <f aca="false">IF(Q$1="P",MAX(0,Q$2-$C51),IF(Q$1="C",MAX(0,$C51-Q$2)))</f>
        <v>0</v>
      </c>
      <c r="R51" s="103" t="n">
        <f aca="false">IF(R$1="P",MAX(0,R$2-$C51),IF(R$1="C",MAX(0,$C51-R$2)))</f>
        <v>0</v>
      </c>
      <c r="S51" s="103" t="n">
        <f aca="false">IF(S$1="P",MAX(0,S$2-$C51),IF(S$1="C",MAX(0,$C51-S$2)))</f>
        <v>0</v>
      </c>
      <c r="T51" s="104" t="n">
        <f aca="false">A51</f>
        <v>2</v>
      </c>
      <c r="U51" s="105" t="n">
        <f aca="false">VLOOKUP($B51,Gas!$B$3:$E$2506,2)</f>
        <v>2.35</v>
      </c>
      <c r="V51" s="46" t="n">
        <f aca="false">C51/U51</f>
        <v>8.02127659574468</v>
      </c>
    </row>
    <row r="52" customFormat="false" ht="12.75" hidden="false" customHeight="false" outlineLevel="0" collapsed="false">
      <c r="A52" s="95" t="n">
        <f aca="false">MONTH(B52)+(YEAR(B52)-1998)*12</f>
        <v>2</v>
      </c>
      <c r="B52" s="101" t="n">
        <v>35836</v>
      </c>
      <c r="C52" s="102" t="n">
        <v>18.05</v>
      </c>
      <c r="D52" s="98" t="n">
        <f aca="false">LN(C52/C51)</f>
        <v>-0.0433672291151298</v>
      </c>
      <c r="E52" s="106" t="n">
        <f aca="false">STDEV(D43:D52)*SQRT(trade_day)</f>
        <v>0.748061629486533</v>
      </c>
      <c r="G52" s="103" t="n">
        <f aca="false">IF(G$1="P",MAX(0,G$2-$C52),IF(G$1="C",MAX(0,$C52-G$2)))</f>
        <v>1.95</v>
      </c>
      <c r="H52" s="103" t="n">
        <f aca="false">IF(H$1="P",MAX(0,H$2-$C52),IF(H$1="C",MAX(0,$C52-H$2)))</f>
        <v>6.95</v>
      </c>
      <c r="I52" s="103" t="n">
        <f aca="false">IF(I$1="P",MAX(0,I$2-$C52),IF(I$1="C",MAX(0,$C52-I$2)))</f>
        <v>11.95</v>
      </c>
      <c r="J52" s="103" t="n">
        <f aca="false">IF(J$1="P",MAX(0,J$2-$C52),IF(J$1="C",MAX(0,$C52-J$2)))</f>
        <v>16.95</v>
      </c>
      <c r="K52" s="103" t="n">
        <f aca="false">IF(K$1="P",MAX(0,K$2-$C52),IF(K$1="C",MAX(0,$C52-K$2)))</f>
        <v>21.95</v>
      </c>
      <c r="L52" s="103" t="n">
        <f aca="false">IF(L$1="P",MAX(0,L$2-$C52),IF(L$1="C",MAX(0,$C52-L$2)))</f>
        <v>31.95</v>
      </c>
      <c r="M52" s="103" t="n">
        <f aca="false">IF(M$1="P",MAX(0,M$2-$C52),IF(M$1="C",MAX(0,$C52-M$2)))</f>
        <v>0</v>
      </c>
      <c r="N52" s="103" t="n">
        <f aca="false">IF(N$1="P",MAX(0,N$2-$C52),IF(N$1="C",MAX(0,$C52-N$2)))</f>
        <v>0</v>
      </c>
      <c r="O52" s="103" t="n">
        <f aca="false">IF(O$1="P",MAX(0,O$2-$C52),IF(O$1="C",MAX(0,$C52-O$2)))</f>
        <v>0</v>
      </c>
      <c r="P52" s="103" t="n">
        <f aca="false">IF(P$1="P",MAX(0,P$2-$C52),IF(P$1="C",MAX(0,$C52-P$2)))</f>
        <v>0</v>
      </c>
      <c r="Q52" s="103" t="n">
        <f aca="false">IF(Q$1="P",MAX(0,Q$2-$C52),IF(Q$1="C",MAX(0,$C52-Q$2)))</f>
        <v>0</v>
      </c>
      <c r="R52" s="103" t="n">
        <f aca="false">IF(R$1="P",MAX(0,R$2-$C52),IF(R$1="C",MAX(0,$C52-R$2)))</f>
        <v>0</v>
      </c>
      <c r="S52" s="103" t="n">
        <f aca="false">IF(S$1="P",MAX(0,S$2-$C52),IF(S$1="C",MAX(0,$C52-S$2)))</f>
        <v>0</v>
      </c>
      <c r="T52" s="104" t="n">
        <f aca="false">A52</f>
        <v>2</v>
      </c>
      <c r="U52" s="105" t="n">
        <f aca="false">VLOOKUP($B52,Gas!$B$3:$E$2506,2)</f>
        <v>2.25</v>
      </c>
      <c r="V52" s="46" t="n">
        <f aca="false">C52/U52</f>
        <v>8.02222222222222</v>
      </c>
    </row>
    <row r="53" customFormat="false" ht="12.75" hidden="false" customHeight="false" outlineLevel="0" collapsed="false">
      <c r="A53" s="95" t="n">
        <f aca="false">MONTH(B53)+(YEAR(B53)-1998)*12</f>
        <v>2</v>
      </c>
      <c r="B53" s="101" t="n">
        <v>35837</v>
      </c>
      <c r="C53" s="102" t="n">
        <v>17.98</v>
      </c>
      <c r="D53" s="98" t="n">
        <f aca="false">LN(C53/C52)</f>
        <v>-0.00388565573541574</v>
      </c>
      <c r="E53" s="106" t="n">
        <f aca="false">STDEV(D44:D53)*SQRT(trade_day)</f>
        <v>0.729721554532222</v>
      </c>
      <c r="G53" s="103" t="n">
        <f aca="false">IF(G$1="P",MAX(0,G$2-$C53),IF(G$1="C",MAX(0,$C53-G$2)))</f>
        <v>2.02</v>
      </c>
      <c r="H53" s="103" t="n">
        <f aca="false">IF(H$1="P",MAX(0,H$2-$C53),IF(H$1="C",MAX(0,$C53-H$2)))</f>
        <v>7.02</v>
      </c>
      <c r="I53" s="103" t="n">
        <f aca="false">IF(I$1="P",MAX(0,I$2-$C53),IF(I$1="C",MAX(0,$C53-I$2)))</f>
        <v>12.02</v>
      </c>
      <c r="J53" s="103" t="n">
        <f aca="false">IF(J$1="P",MAX(0,J$2-$C53),IF(J$1="C",MAX(0,$C53-J$2)))</f>
        <v>17.02</v>
      </c>
      <c r="K53" s="103" t="n">
        <f aca="false">IF(K$1="P",MAX(0,K$2-$C53),IF(K$1="C",MAX(0,$C53-K$2)))</f>
        <v>22.02</v>
      </c>
      <c r="L53" s="103" t="n">
        <f aca="false">IF(L$1="P",MAX(0,L$2-$C53),IF(L$1="C",MAX(0,$C53-L$2)))</f>
        <v>32.02</v>
      </c>
      <c r="M53" s="103" t="n">
        <f aca="false">IF(M$1="P",MAX(0,M$2-$C53),IF(M$1="C",MAX(0,$C53-M$2)))</f>
        <v>0</v>
      </c>
      <c r="N53" s="103" t="n">
        <f aca="false">IF(N$1="P",MAX(0,N$2-$C53),IF(N$1="C",MAX(0,$C53-N$2)))</f>
        <v>0</v>
      </c>
      <c r="O53" s="103" t="n">
        <f aca="false">IF(O$1="P",MAX(0,O$2-$C53),IF(O$1="C",MAX(0,$C53-O$2)))</f>
        <v>0</v>
      </c>
      <c r="P53" s="103" t="n">
        <f aca="false">IF(P$1="P",MAX(0,P$2-$C53),IF(P$1="C",MAX(0,$C53-P$2)))</f>
        <v>0</v>
      </c>
      <c r="Q53" s="103" t="n">
        <f aca="false">IF(Q$1="P",MAX(0,Q$2-$C53),IF(Q$1="C",MAX(0,$C53-Q$2)))</f>
        <v>0</v>
      </c>
      <c r="R53" s="103" t="n">
        <f aca="false">IF(R$1="P",MAX(0,R$2-$C53),IF(R$1="C",MAX(0,$C53-R$2)))</f>
        <v>0</v>
      </c>
      <c r="S53" s="103" t="n">
        <f aca="false">IF(S$1="P",MAX(0,S$2-$C53),IF(S$1="C",MAX(0,$C53-S$2)))</f>
        <v>0</v>
      </c>
      <c r="T53" s="104" t="n">
        <f aca="false">A53</f>
        <v>2</v>
      </c>
      <c r="U53" s="105" t="n">
        <f aca="false">VLOOKUP($B53,Gas!$B$3:$E$2506,2)</f>
        <v>2.185</v>
      </c>
      <c r="V53" s="46" t="n">
        <f aca="false">C53/U53</f>
        <v>8.22883295194508</v>
      </c>
    </row>
    <row r="54" customFormat="false" ht="12.75" hidden="false" customHeight="false" outlineLevel="0" collapsed="false">
      <c r="A54" s="95" t="n">
        <f aca="false">MONTH(B54)+(YEAR(B54)-1998)*12</f>
        <v>2</v>
      </c>
      <c r="B54" s="101" t="n">
        <v>35838</v>
      </c>
      <c r="C54" s="102" t="n">
        <v>17.69</v>
      </c>
      <c r="D54" s="98" t="n">
        <f aca="false">LN(C54/C53)</f>
        <v>-0.0162605208717803</v>
      </c>
      <c r="E54" s="106" t="n">
        <f aca="false">STDEV(D45:D54)*SQRT(trade_day)</f>
        <v>0.724769119146099</v>
      </c>
      <c r="G54" s="103" t="n">
        <f aca="false">IF(G$1="P",MAX(0,G$2-$C54),IF(G$1="C",MAX(0,$C54-G$2)))</f>
        <v>2.31</v>
      </c>
      <c r="H54" s="103" t="n">
        <f aca="false">IF(H$1="P",MAX(0,H$2-$C54),IF(H$1="C",MAX(0,$C54-H$2)))</f>
        <v>7.31</v>
      </c>
      <c r="I54" s="103" t="n">
        <f aca="false">IF(I$1="P",MAX(0,I$2-$C54),IF(I$1="C",MAX(0,$C54-I$2)))</f>
        <v>12.31</v>
      </c>
      <c r="J54" s="103" t="n">
        <f aca="false">IF(J$1="P",MAX(0,J$2-$C54),IF(J$1="C",MAX(0,$C54-J$2)))</f>
        <v>17.31</v>
      </c>
      <c r="K54" s="103" t="n">
        <f aca="false">IF(K$1="P",MAX(0,K$2-$C54),IF(K$1="C",MAX(0,$C54-K$2)))</f>
        <v>22.31</v>
      </c>
      <c r="L54" s="103" t="n">
        <f aca="false">IF(L$1="P",MAX(0,L$2-$C54),IF(L$1="C",MAX(0,$C54-L$2)))</f>
        <v>32.31</v>
      </c>
      <c r="M54" s="103" t="n">
        <f aca="false">IF(M$1="P",MAX(0,M$2-$C54),IF(M$1="C",MAX(0,$C54-M$2)))</f>
        <v>0</v>
      </c>
      <c r="N54" s="103" t="n">
        <f aca="false">IF(N$1="P",MAX(0,N$2-$C54),IF(N$1="C",MAX(0,$C54-N$2)))</f>
        <v>0</v>
      </c>
      <c r="O54" s="103" t="n">
        <f aca="false">IF(O$1="P",MAX(0,O$2-$C54),IF(O$1="C",MAX(0,$C54-O$2)))</f>
        <v>0</v>
      </c>
      <c r="P54" s="103" t="n">
        <f aca="false">IF(P$1="P",MAX(0,P$2-$C54),IF(P$1="C",MAX(0,$C54-P$2)))</f>
        <v>0</v>
      </c>
      <c r="Q54" s="103" t="n">
        <f aca="false">IF(Q$1="P",MAX(0,Q$2-$C54),IF(Q$1="C",MAX(0,$C54-Q$2)))</f>
        <v>0</v>
      </c>
      <c r="R54" s="103" t="n">
        <f aca="false">IF(R$1="P",MAX(0,R$2-$C54),IF(R$1="C",MAX(0,$C54-R$2)))</f>
        <v>0</v>
      </c>
      <c r="S54" s="103" t="n">
        <f aca="false">IF(S$1="P",MAX(0,S$2-$C54),IF(S$1="C",MAX(0,$C54-S$2)))</f>
        <v>0</v>
      </c>
      <c r="T54" s="104" t="n">
        <f aca="false">A54</f>
        <v>2</v>
      </c>
      <c r="U54" s="105" t="n">
        <f aca="false">VLOOKUP($B54,Gas!$B$3:$E$2506,2)</f>
        <v>2.215</v>
      </c>
      <c r="V54" s="46" t="n">
        <f aca="false">C54/U54</f>
        <v>7.98645598194131</v>
      </c>
    </row>
    <row r="55" customFormat="false" ht="12.75" hidden="false" customHeight="false" outlineLevel="0" collapsed="false">
      <c r="A55" s="95" t="n">
        <f aca="false">MONTH(B55)+(YEAR(B55)-1998)*12</f>
        <v>2</v>
      </c>
      <c r="B55" s="101" t="n">
        <v>35839</v>
      </c>
      <c r="C55" s="102" t="n">
        <v>17.63</v>
      </c>
      <c r="D55" s="98" t="n">
        <f aca="false">LN(C55/C54)</f>
        <v>-0.00339751176191523</v>
      </c>
      <c r="E55" s="106" t="n">
        <f aca="false">STDEV(D46:D55)*SQRT(trade_day)</f>
        <v>0.720660075587816</v>
      </c>
      <c r="G55" s="103" t="n">
        <f aca="false">IF(G$1="P",MAX(0,G$2-$C55),IF(G$1="C",MAX(0,$C55-G$2)))</f>
        <v>2.37</v>
      </c>
      <c r="H55" s="103" t="n">
        <f aca="false">IF(H$1="P",MAX(0,H$2-$C55),IF(H$1="C",MAX(0,$C55-H$2)))</f>
        <v>7.37</v>
      </c>
      <c r="I55" s="103" t="n">
        <f aca="false">IF(I$1="P",MAX(0,I$2-$C55),IF(I$1="C",MAX(0,$C55-I$2)))</f>
        <v>12.37</v>
      </c>
      <c r="J55" s="103" t="n">
        <f aca="false">IF(J$1="P",MAX(0,J$2-$C55),IF(J$1="C",MAX(0,$C55-J$2)))</f>
        <v>17.37</v>
      </c>
      <c r="K55" s="103" t="n">
        <f aca="false">IF(K$1="P",MAX(0,K$2-$C55),IF(K$1="C",MAX(0,$C55-K$2)))</f>
        <v>22.37</v>
      </c>
      <c r="L55" s="103" t="n">
        <f aca="false">IF(L$1="P",MAX(0,L$2-$C55),IF(L$1="C",MAX(0,$C55-L$2)))</f>
        <v>32.37</v>
      </c>
      <c r="M55" s="103" t="n">
        <f aca="false">IF(M$1="P",MAX(0,M$2-$C55),IF(M$1="C",MAX(0,$C55-M$2)))</f>
        <v>0</v>
      </c>
      <c r="N55" s="103" t="n">
        <f aca="false">IF(N$1="P",MAX(0,N$2-$C55),IF(N$1="C",MAX(0,$C55-N$2)))</f>
        <v>0</v>
      </c>
      <c r="O55" s="103" t="n">
        <f aca="false">IF(O$1="P",MAX(0,O$2-$C55),IF(O$1="C",MAX(0,$C55-O$2)))</f>
        <v>0</v>
      </c>
      <c r="P55" s="103" t="n">
        <f aca="false">IF(P$1="P",MAX(0,P$2-$C55),IF(P$1="C",MAX(0,$C55-P$2)))</f>
        <v>0</v>
      </c>
      <c r="Q55" s="103" t="n">
        <f aca="false">IF(Q$1="P",MAX(0,Q$2-$C55),IF(Q$1="C",MAX(0,$C55-Q$2)))</f>
        <v>0</v>
      </c>
      <c r="R55" s="103" t="n">
        <f aca="false">IF(R$1="P",MAX(0,R$2-$C55),IF(R$1="C",MAX(0,$C55-R$2)))</f>
        <v>0</v>
      </c>
      <c r="S55" s="103" t="n">
        <f aca="false">IF(S$1="P",MAX(0,S$2-$C55),IF(S$1="C",MAX(0,$C55-S$2)))</f>
        <v>0</v>
      </c>
      <c r="T55" s="104" t="n">
        <f aca="false">A55</f>
        <v>2</v>
      </c>
      <c r="U55" s="105" t="n">
        <f aca="false">VLOOKUP($B55,Gas!$B$3:$E$2506,2)</f>
        <v>2.195</v>
      </c>
      <c r="V55" s="46" t="n">
        <f aca="false">C55/U55</f>
        <v>8.03189066059226</v>
      </c>
    </row>
    <row r="56" customFormat="false" ht="12.75" hidden="false" customHeight="false" outlineLevel="0" collapsed="false">
      <c r="A56" s="95" t="n">
        <f aca="false">MONTH(B56)+(YEAR(B56)-1998)*12</f>
        <v>2</v>
      </c>
      <c r="B56" s="101" t="n">
        <v>35842</v>
      </c>
      <c r="C56" s="102" t="n">
        <v>17.51</v>
      </c>
      <c r="D56" s="98" t="n">
        <f aca="false">LN(C56/C55)</f>
        <v>-0.00682985011201826</v>
      </c>
      <c r="E56" s="106" t="n">
        <f aca="false">STDEV(D47:D56)*SQRT(trade_day)</f>
        <v>0.703431738008065</v>
      </c>
      <c r="G56" s="103" t="n">
        <f aca="false">IF(G$1="P",MAX(0,G$2-$C56),IF(G$1="C",MAX(0,$C56-G$2)))</f>
        <v>2.49</v>
      </c>
      <c r="H56" s="103" t="n">
        <f aca="false">IF(H$1="P",MAX(0,H$2-$C56),IF(H$1="C",MAX(0,$C56-H$2)))</f>
        <v>7.49</v>
      </c>
      <c r="I56" s="103" t="n">
        <f aca="false">IF(I$1="P",MAX(0,I$2-$C56),IF(I$1="C",MAX(0,$C56-I$2)))</f>
        <v>12.49</v>
      </c>
      <c r="J56" s="103" t="n">
        <f aca="false">IF(J$1="P",MAX(0,J$2-$C56),IF(J$1="C",MAX(0,$C56-J$2)))</f>
        <v>17.49</v>
      </c>
      <c r="K56" s="103" t="n">
        <f aca="false">IF(K$1="P",MAX(0,K$2-$C56),IF(K$1="C",MAX(0,$C56-K$2)))</f>
        <v>22.49</v>
      </c>
      <c r="L56" s="103" t="n">
        <f aca="false">IF(L$1="P",MAX(0,L$2-$C56),IF(L$1="C",MAX(0,$C56-L$2)))</f>
        <v>32.49</v>
      </c>
      <c r="M56" s="103" t="n">
        <f aca="false">IF(M$1="P",MAX(0,M$2-$C56),IF(M$1="C",MAX(0,$C56-M$2)))</f>
        <v>0</v>
      </c>
      <c r="N56" s="103" t="n">
        <f aca="false">IF(N$1="P",MAX(0,N$2-$C56),IF(N$1="C",MAX(0,$C56-N$2)))</f>
        <v>0</v>
      </c>
      <c r="O56" s="103" t="n">
        <f aca="false">IF(O$1="P",MAX(0,O$2-$C56),IF(O$1="C",MAX(0,$C56-O$2)))</f>
        <v>0</v>
      </c>
      <c r="P56" s="103" t="n">
        <f aca="false">IF(P$1="P",MAX(0,P$2-$C56),IF(P$1="C",MAX(0,$C56-P$2)))</f>
        <v>0</v>
      </c>
      <c r="Q56" s="103" t="n">
        <f aca="false">IF(Q$1="P",MAX(0,Q$2-$C56),IF(Q$1="C",MAX(0,$C56-Q$2)))</f>
        <v>0</v>
      </c>
      <c r="R56" s="103" t="n">
        <f aca="false">IF(R$1="P",MAX(0,R$2-$C56),IF(R$1="C",MAX(0,$C56-R$2)))</f>
        <v>0</v>
      </c>
      <c r="S56" s="103" t="n">
        <f aca="false">IF(S$1="P",MAX(0,S$2-$C56),IF(S$1="C",MAX(0,$C56-S$2)))</f>
        <v>0</v>
      </c>
      <c r="T56" s="104" t="n">
        <f aca="false">A56</f>
        <v>2</v>
      </c>
      <c r="U56" s="105" t="n">
        <f aca="false">VLOOKUP($B56,Gas!$B$3:$E$2506,2)</f>
        <v>2.22</v>
      </c>
      <c r="V56" s="46" t="n">
        <f aca="false">C56/U56</f>
        <v>7.88738738738739</v>
      </c>
    </row>
    <row r="57" customFormat="false" ht="12.75" hidden="false" customHeight="false" outlineLevel="0" collapsed="false">
      <c r="A57" s="95" t="n">
        <f aca="false">MONTH(B57)+(YEAR(B57)-1998)*12</f>
        <v>2</v>
      </c>
      <c r="B57" s="101" t="n">
        <v>35843</v>
      </c>
      <c r="C57" s="102" t="n">
        <v>17.51</v>
      </c>
      <c r="D57" s="98" t="n">
        <f aca="false">LN(C57/C56)</f>
        <v>0</v>
      </c>
      <c r="E57" s="106" t="n">
        <f aca="false">STDEV(D48:D57)*SQRT(trade_day)</f>
        <v>0.658128269337158</v>
      </c>
      <c r="G57" s="103" t="n">
        <f aca="false">IF(G$1="P",MAX(0,G$2-$C57),IF(G$1="C",MAX(0,$C57-G$2)))</f>
        <v>2.49</v>
      </c>
      <c r="H57" s="103" t="n">
        <f aca="false">IF(H$1="P",MAX(0,H$2-$C57),IF(H$1="C",MAX(0,$C57-H$2)))</f>
        <v>7.49</v>
      </c>
      <c r="I57" s="103" t="n">
        <f aca="false">IF(I$1="P",MAX(0,I$2-$C57),IF(I$1="C",MAX(0,$C57-I$2)))</f>
        <v>12.49</v>
      </c>
      <c r="J57" s="103" t="n">
        <f aca="false">IF(J$1="P",MAX(0,J$2-$C57),IF(J$1="C",MAX(0,$C57-J$2)))</f>
        <v>17.49</v>
      </c>
      <c r="K57" s="103" t="n">
        <f aca="false">IF(K$1="P",MAX(0,K$2-$C57),IF(K$1="C",MAX(0,$C57-K$2)))</f>
        <v>22.49</v>
      </c>
      <c r="L57" s="103" t="n">
        <f aca="false">IF(L$1="P",MAX(0,L$2-$C57),IF(L$1="C",MAX(0,$C57-L$2)))</f>
        <v>32.49</v>
      </c>
      <c r="M57" s="103" t="n">
        <f aca="false">IF(M$1="P",MAX(0,M$2-$C57),IF(M$1="C",MAX(0,$C57-M$2)))</f>
        <v>0</v>
      </c>
      <c r="N57" s="103" t="n">
        <f aca="false">IF(N$1="P",MAX(0,N$2-$C57),IF(N$1="C",MAX(0,$C57-N$2)))</f>
        <v>0</v>
      </c>
      <c r="O57" s="103" t="n">
        <f aca="false">IF(O$1="P",MAX(0,O$2-$C57),IF(O$1="C",MAX(0,$C57-O$2)))</f>
        <v>0</v>
      </c>
      <c r="P57" s="103" t="n">
        <f aca="false">IF(P$1="P",MAX(0,P$2-$C57),IF(P$1="C",MAX(0,$C57-P$2)))</f>
        <v>0</v>
      </c>
      <c r="Q57" s="103" t="n">
        <f aca="false">IF(Q$1="P",MAX(0,Q$2-$C57),IF(Q$1="C",MAX(0,$C57-Q$2)))</f>
        <v>0</v>
      </c>
      <c r="R57" s="103" t="n">
        <f aca="false">IF(R$1="P",MAX(0,R$2-$C57),IF(R$1="C",MAX(0,$C57-R$2)))</f>
        <v>0</v>
      </c>
      <c r="S57" s="103" t="n">
        <f aca="false">IF(S$1="P",MAX(0,S$2-$C57),IF(S$1="C",MAX(0,$C57-S$2)))</f>
        <v>0</v>
      </c>
      <c r="T57" s="104" t="n">
        <f aca="false">A57</f>
        <v>2</v>
      </c>
      <c r="U57" s="105" t="n">
        <f aca="false">VLOOKUP($B57,Gas!$B$3:$E$2506,2)</f>
        <v>2.22</v>
      </c>
      <c r="V57" s="46" t="n">
        <f aca="false">C57/U57</f>
        <v>7.88738738738739</v>
      </c>
    </row>
    <row r="58" customFormat="false" ht="12.75" hidden="false" customHeight="false" outlineLevel="0" collapsed="false">
      <c r="A58" s="95" t="n">
        <f aca="false">MONTH(B58)+(YEAR(B58)-1998)*12</f>
        <v>2</v>
      </c>
      <c r="B58" s="101" t="n">
        <v>35844</v>
      </c>
      <c r="C58" s="102" t="n">
        <v>17.48</v>
      </c>
      <c r="D58" s="98" t="n">
        <f aca="false">LN(C58/C57)</f>
        <v>-0.0017147760703712</v>
      </c>
      <c r="E58" s="106" t="n">
        <f aca="false">STDEV(D49:D58)*SQRT(trade_day)</f>
        <v>0.605027403903313</v>
      </c>
      <c r="G58" s="103" t="n">
        <f aca="false">IF(G$1="P",MAX(0,G$2-$C58),IF(G$1="C",MAX(0,$C58-G$2)))</f>
        <v>2.52</v>
      </c>
      <c r="H58" s="103" t="n">
        <f aca="false">IF(H$1="P",MAX(0,H$2-$C58),IF(H$1="C",MAX(0,$C58-H$2)))</f>
        <v>7.52</v>
      </c>
      <c r="I58" s="103" t="n">
        <f aca="false">IF(I$1="P",MAX(0,I$2-$C58),IF(I$1="C",MAX(0,$C58-I$2)))</f>
        <v>12.52</v>
      </c>
      <c r="J58" s="103" t="n">
        <f aca="false">IF(J$1="P",MAX(0,J$2-$C58),IF(J$1="C",MAX(0,$C58-J$2)))</f>
        <v>17.52</v>
      </c>
      <c r="K58" s="103" t="n">
        <f aca="false">IF(K$1="P",MAX(0,K$2-$C58),IF(K$1="C",MAX(0,$C58-K$2)))</f>
        <v>22.52</v>
      </c>
      <c r="L58" s="103" t="n">
        <f aca="false">IF(L$1="P",MAX(0,L$2-$C58),IF(L$1="C",MAX(0,$C58-L$2)))</f>
        <v>32.52</v>
      </c>
      <c r="M58" s="103" t="n">
        <f aca="false">IF(M$1="P",MAX(0,M$2-$C58),IF(M$1="C",MAX(0,$C58-M$2)))</f>
        <v>0</v>
      </c>
      <c r="N58" s="103" t="n">
        <f aca="false">IF(N$1="P",MAX(0,N$2-$C58),IF(N$1="C",MAX(0,$C58-N$2)))</f>
        <v>0</v>
      </c>
      <c r="O58" s="103" t="n">
        <f aca="false">IF(O$1="P",MAX(0,O$2-$C58),IF(O$1="C",MAX(0,$C58-O$2)))</f>
        <v>0</v>
      </c>
      <c r="P58" s="103" t="n">
        <f aca="false">IF(P$1="P",MAX(0,P$2-$C58),IF(P$1="C",MAX(0,$C58-P$2)))</f>
        <v>0</v>
      </c>
      <c r="Q58" s="103" t="n">
        <f aca="false">IF(Q$1="P",MAX(0,Q$2-$C58),IF(Q$1="C",MAX(0,$C58-Q$2)))</f>
        <v>0</v>
      </c>
      <c r="R58" s="103" t="n">
        <f aca="false">IF(R$1="P",MAX(0,R$2-$C58),IF(R$1="C",MAX(0,$C58-R$2)))</f>
        <v>0</v>
      </c>
      <c r="S58" s="103" t="n">
        <f aca="false">IF(S$1="P",MAX(0,S$2-$C58),IF(S$1="C",MAX(0,$C58-S$2)))</f>
        <v>0</v>
      </c>
      <c r="T58" s="104" t="n">
        <f aca="false">A58</f>
        <v>2</v>
      </c>
      <c r="U58" s="105" t="n">
        <f aca="false">VLOOKUP($B58,Gas!$B$3:$E$2506,2)</f>
        <v>2.175</v>
      </c>
      <c r="V58" s="46" t="n">
        <f aca="false">C58/U58</f>
        <v>8.0367816091954</v>
      </c>
    </row>
    <row r="59" customFormat="false" ht="12.75" hidden="false" customHeight="false" outlineLevel="0" collapsed="false">
      <c r="A59" s="95" t="n">
        <f aca="false">MONTH(B59)+(YEAR(B59)-1998)*12</f>
        <v>2</v>
      </c>
      <c r="B59" s="101" t="n">
        <v>35845</v>
      </c>
      <c r="C59" s="102" t="n">
        <v>17.68</v>
      </c>
      <c r="D59" s="98" t="n">
        <f aca="false">LN(C59/C58)</f>
        <v>0.0113766869821078</v>
      </c>
      <c r="E59" s="106" t="n">
        <f aca="false">STDEV(D50:D59)*SQRT(trade_day)</f>
        <v>0.446033614253249</v>
      </c>
      <c r="G59" s="103" t="n">
        <f aca="false">IF(G$1="P",MAX(0,G$2-$C59),IF(G$1="C",MAX(0,$C59-G$2)))</f>
        <v>2.32</v>
      </c>
      <c r="H59" s="103" t="n">
        <f aca="false">IF(H$1="P",MAX(0,H$2-$C59),IF(H$1="C",MAX(0,$C59-H$2)))</f>
        <v>7.32</v>
      </c>
      <c r="I59" s="103" t="n">
        <f aca="false">IF(I$1="P",MAX(0,I$2-$C59),IF(I$1="C",MAX(0,$C59-I$2)))</f>
        <v>12.32</v>
      </c>
      <c r="J59" s="103" t="n">
        <f aca="false">IF(J$1="P",MAX(0,J$2-$C59),IF(J$1="C",MAX(0,$C59-J$2)))</f>
        <v>17.32</v>
      </c>
      <c r="K59" s="103" t="n">
        <f aca="false">IF(K$1="P",MAX(0,K$2-$C59),IF(K$1="C",MAX(0,$C59-K$2)))</f>
        <v>22.32</v>
      </c>
      <c r="L59" s="103" t="n">
        <f aca="false">IF(L$1="P",MAX(0,L$2-$C59),IF(L$1="C",MAX(0,$C59-L$2)))</f>
        <v>32.32</v>
      </c>
      <c r="M59" s="103" t="n">
        <f aca="false">IF(M$1="P",MAX(0,M$2-$C59),IF(M$1="C",MAX(0,$C59-M$2)))</f>
        <v>0</v>
      </c>
      <c r="N59" s="103" t="n">
        <f aca="false">IF(N$1="P",MAX(0,N$2-$C59),IF(N$1="C",MAX(0,$C59-N$2)))</f>
        <v>0</v>
      </c>
      <c r="O59" s="103" t="n">
        <f aca="false">IF(O$1="P",MAX(0,O$2-$C59),IF(O$1="C",MAX(0,$C59-O$2)))</f>
        <v>0</v>
      </c>
      <c r="P59" s="103" t="n">
        <f aca="false">IF(P$1="P",MAX(0,P$2-$C59),IF(P$1="C",MAX(0,$C59-P$2)))</f>
        <v>0</v>
      </c>
      <c r="Q59" s="103" t="n">
        <f aca="false">IF(Q$1="P",MAX(0,Q$2-$C59),IF(Q$1="C",MAX(0,$C59-Q$2)))</f>
        <v>0</v>
      </c>
      <c r="R59" s="103" t="n">
        <f aca="false">IF(R$1="P",MAX(0,R$2-$C59),IF(R$1="C",MAX(0,$C59-R$2)))</f>
        <v>0</v>
      </c>
      <c r="S59" s="103" t="n">
        <f aca="false">IF(S$1="P",MAX(0,S$2-$C59),IF(S$1="C",MAX(0,$C59-S$2)))</f>
        <v>0</v>
      </c>
      <c r="T59" s="104" t="n">
        <f aca="false">A59</f>
        <v>2</v>
      </c>
      <c r="U59" s="105" t="n">
        <f aca="false">VLOOKUP($B59,Gas!$B$3:$E$2506,2)</f>
        <v>2.18</v>
      </c>
      <c r="V59" s="46" t="n">
        <f aca="false">C59/U59</f>
        <v>8.11009174311927</v>
      </c>
    </row>
    <row r="60" customFormat="false" ht="12.75" hidden="false" customHeight="false" outlineLevel="0" collapsed="false">
      <c r="A60" s="95" t="n">
        <f aca="false">MONTH(B60)+(YEAR(B60)-1998)*12</f>
        <v>2</v>
      </c>
      <c r="B60" s="101" t="n">
        <v>35846</v>
      </c>
      <c r="C60" s="102" t="n">
        <v>18.28</v>
      </c>
      <c r="D60" s="98" t="n">
        <f aca="false">LN(C60/C59)</f>
        <v>0.0333735088165067</v>
      </c>
      <c r="E60" s="106" t="n">
        <f aca="false">STDEV(D51:D60)*SQRT(trade_day)</f>
        <v>0.470937656622332</v>
      </c>
      <c r="G60" s="103" t="n">
        <f aca="false">IF(G$1="P",MAX(0,G$2-$C60),IF(G$1="C",MAX(0,$C60-G$2)))</f>
        <v>1.72</v>
      </c>
      <c r="H60" s="103" t="n">
        <f aca="false">IF(H$1="P",MAX(0,H$2-$C60),IF(H$1="C",MAX(0,$C60-H$2)))</f>
        <v>6.72</v>
      </c>
      <c r="I60" s="103" t="n">
        <f aca="false">IF(I$1="P",MAX(0,I$2-$C60),IF(I$1="C",MAX(0,$C60-I$2)))</f>
        <v>11.72</v>
      </c>
      <c r="J60" s="103" t="n">
        <f aca="false">IF(J$1="P",MAX(0,J$2-$C60),IF(J$1="C",MAX(0,$C60-J$2)))</f>
        <v>16.72</v>
      </c>
      <c r="K60" s="103" t="n">
        <f aca="false">IF(K$1="P",MAX(0,K$2-$C60),IF(K$1="C",MAX(0,$C60-K$2)))</f>
        <v>21.72</v>
      </c>
      <c r="L60" s="103" t="n">
        <f aca="false">IF(L$1="P",MAX(0,L$2-$C60),IF(L$1="C",MAX(0,$C60-L$2)))</f>
        <v>31.72</v>
      </c>
      <c r="M60" s="103" t="n">
        <f aca="false">IF(M$1="P",MAX(0,M$2-$C60),IF(M$1="C",MAX(0,$C60-M$2)))</f>
        <v>0</v>
      </c>
      <c r="N60" s="103" t="n">
        <f aca="false">IF(N$1="P",MAX(0,N$2-$C60),IF(N$1="C",MAX(0,$C60-N$2)))</f>
        <v>0</v>
      </c>
      <c r="O60" s="103" t="n">
        <f aca="false">IF(O$1="P",MAX(0,O$2-$C60),IF(O$1="C",MAX(0,$C60-O$2)))</f>
        <v>0</v>
      </c>
      <c r="P60" s="103" t="n">
        <f aca="false">IF(P$1="P",MAX(0,P$2-$C60),IF(P$1="C",MAX(0,$C60-P$2)))</f>
        <v>0</v>
      </c>
      <c r="Q60" s="103" t="n">
        <f aca="false">IF(Q$1="P",MAX(0,Q$2-$C60),IF(Q$1="C",MAX(0,$C60-Q$2)))</f>
        <v>0</v>
      </c>
      <c r="R60" s="103" t="n">
        <f aca="false">IF(R$1="P",MAX(0,R$2-$C60),IF(R$1="C",MAX(0,$C60-R$2)))</f>
        <v>0</v>
      </c>
      <c r="S60" s="103" t="n">
        <f aca="false">IF(S$1="P",MAX(0,S$2-$C60),IF(S$1="C",MAX(0,$C60-S$2)))</f>
        <v>0</v>
      </c>
      <c r="T60" s="104" t="n">
        <f aca="false">A60</f>
        <v>2</v>
      </c>
      <c r="U60" s="105" t="n">
        <f aca="false">VLOOKUP($B60,Gas!$B$3:$E$2506,2)</f>
        <v>2.22</v>
      </c>
      <c r="V60" s="46" t="n">
        <f aca="false">C60/U60</f>
        <v>8.23423423423424</v>
      </c>
    </row>
    <row r="61" customFormat="false" ht="12.75" hidden="false" customHeight="false" outlineLevel="0" collapsed="false">
      <c r="A61" s="95" t="n">
        <f aca="false">MONTH(B61)+(YEAR(B61)-1998)*12</f>
        <v>2</v>
      </c>
      <c r="B61" s="101" t="n">
        <v>35849</v>
      </c>
      <c r="C61" s="102" t="n">
        <v>18.64</v>
      </c>
      <c r="D61" s="98" t="n">
        <f aca="false">LN(C61/C60)</f>
        <v>0.0195022432314411</v>
      </c>
      <c r="E61" s="106" t="n">
        <f aca="false">STDEV(D52:D61)*SQRT(trade_day)</f>
        <v>0.326273421869315</v>
      </c>
      <c r="G61" s="103" t="n">
        <f aca="false">IF(G$1="P",MAX(0,G$2-$C61),IF(G$1="C",MAX(0,$C61-G$2)))</f>
        <v>1.36</v>
      </c>
      <c r="H61" s="103" t="n">
        <f aca="false">IF(H$1="P",MAX(0,H$2-$C61),IF(H$1="C",MAX(0,$C61-H$2)))</f>
        <v>6.36</v>
      </c>
      <c r="I61" s="103" t="n">
        <f aca="false">IF(I$1="P",MAX(0,I$2-$C61),IF(I$1="C",MAX(0,$C61-I$2)))</f>
        <v>11.36</v>
      </c>
      <c r="J61" s="103" t="n">
        <f aca="false">IF(J$1="P",MAX(0,J$2-$C61),IF(J$1="C",MAX(0,$C61-J$2)))</f>
        <v>16.36</v>
      </c>
      <c r="K61" s="103" t="n">
        <f aca="false">IF(K$1="P",MAX(0,K$2-$C61),IF(K$1="C",MAX(0,$C61-K$2)))</f>
        <v>21.36</v>
      </c>
      <c r="L61" s="103" t="n">
        <f aca="false">IF(L$1="P",MAX(0,L$2-$C61),IF(L$1="C",MAX(0,$C61-L$2)))</f>
        <v>31.36</v>
      </c>
      <c r="M61" s="103" t="n">
        <f aca="false">IF(M$1="P",MAX(0,M$2-$C61),IF(M$1="C",MAX(0,$C61-M$2)))</f>
        <v>0</v>
      </c>
      <c r="N61" s="103" t="n">
        <f aca="false">IF(N$1="P",MAX(0,N$2-$C61),IF(N$1="C",MAX(0,$C61-N$2)))</f>
        <v>0</v>
      </c>
      <c r="O61" s="103" t="n">
        <f aca="false">IF(O$1="P",MAX(0,O$2-$C61),IF(O$1="C",MAX(0,$C61-O$2)))</f>
        <v>0</v>
      </c>
      <c r="P61" s="103" t="n">
        <f aca="false">IF(P$1="P",MAX(0,P$2-$C61),IF(P$1="C",MAX(0,$C61-P$2)))</f>
        <v>0</v>
      </c>
      <c r="Q61" s="103" t="n">
        <f aca="false">IF(Q$1="P",MAX(0,Q$2-$C61),IF(Q$1="C",MAX(0,$C61-Q$2)))</f>
        <v>0</v>
      </c>
      <c r="R61" s="103" t="n">
        <f aca="false">IF(R$1="P",MAX(0,R$2-$C61),IF(R$1="C",MAX(0,$C61-R$2)))</f>
        <v>0</v>
      </c>
      <c r="S61" s="103" t="n">
        <f aca="false">IF(S$1="P",MAX(0,S$2-$C61),IF(S$1="C",MAX(0,$C61-S$2)))</f>
        <v>0</v>
      </c>
      <c r="T61" s="104" t="n">
        <f aca="false">A61</f>
        <v>2</v>
      </c>
      <c r="U61" s="105" t="n">
        <f aca="false">VLOOKUP($B61,Gas!$B$3:$E$2506,2)</f>
        <v>2.19</v>
      </c>
      <c r="V61" s="46" t="n">
        <f aca="false">C61/U61</f>
        <v>8.51141552511416</v>
      </c>
    </row>
    <row r="62" customFormat="false" ht="12.75" hidden="false" customHeight="false" outlineLevel="0" collapsed="false">
      <c r="A62" s="95" t="n">
        <f aca="false">MONTH(B62)+(YEAR(B62)-1998)*12</f>
        <v>2</v>
      </c>
      <c r="B62" s="101" t="n">
        <v>35850</v>
      </c>
      <c r="C62" s="102" t="n">
        <v>18.52</v>
      </c>
      <c r="D62" s="98" t="n">
        <f aca="false">LN(C62/C61)</f>
        <v>-0.00645858003941182</v>
      </c>
      <c r="E62" s="106" t="n">
        <f aca="false">STDEV(D53:D62)*SQRT(trade_day)</f>
        <v>0.232129429791938</v>
      </c>
      <c r="G62" s="103" t="n">
        <f aca="false">IF(G$1="P",MAX(0,G$2-$C62),IF(G$1="C",MAX(0,$C62-G$2)))</f>
        <v>1.48</v>
      </c>
      <c r="H62" s="103" t="n">
        <f aca="false">IF(H$1="P",MAX(0,H$2-$C62),IF(H$1="C",MAX(0,$C62-H$2)))</f>
        <v>6.48</v>
      </c>
      <c r="I62" s="103" t="n">
        <f aca="false">IF(I$1="P",MAX(0,I$2-$C62),IF(I$1="C",MAX(0,$C62-I$2)))</f>
        <v>11.48</v>
      </c>
      <c r="J62" s="103" t="n">
        <f aca="false">IF(J$1="P",MAX(0,J$2-$C62),IF(J$1="C",MAX(0,$C62-J$2)))</f>
        <v>16.48</v>
      </c>
      <c r="K62" s="103" t="n">
        <f aca="false">IF(K$1="P",MAX(0,K$2-$C62),IF(K$1="C",MAX(0,$C62-K$2)))</f>
        <v>21.48</v>
      </c>
      <c r="L62" s="103" t="n">
        <f aca="false">IF(L$1="P",MAX(0,L$2-$C62),IF(L$1="C",MAX(0,$C62-L$2)))</f>
        <v>31.48</v>
      </c>
      <c r="M62" s="103" t="n">
        <f aca="false">IF(M$1="P",MAX(0,M$2-$C62),IF(M$1="C",MAX(0,$C62-M$2)))</f>
        <v>0</v>
      </c>
      <c r="N62" s="103" t="n">
        <f aca="false">IF(N$1="P",MAX(0,N$2-$C62),IF(N$1="C",MAX(0,$C62-N$2)))</f>
        <v>0</v>
      </c>
      <c r="O62" s="103" t="n">
        <f aca="false">IF(O$1="P",MAX(0,O$2-$C62),IF(O$1="C",MAX(0,$C62-O$2)))</f>
        <v>0</v>
      </c>
      <c r="P62" s="103" t="n">
        <f aca="false">IF(P$1="P",MAX(0,P$2-$C62),IF(P$1="C",MAX(0,$C62-P$2)))</f>
        <v>0</v>
      </c>
      <c r="Q62" s="103" t="n">
        <f aca="false">IF(Q$1="P",MAX(0,Q$2-$C62),IF(Q$1="C",MAX(0,$C62-Q$2)))</f>
        <v>0</v>
      </c>
      <c r="R62" s="103" t="n">
        <f aca="false">IF(R$1="P",MAX(0,R$2-$C62),IF(R$1="C",MAX(0,$C62-R$2)))</f>
        <v>0</v>
      </c>
      <c r="S62" s="103" t="n">
        <f aca="false">IF(S$1="P",MAX(0,S$2-$C62),IF(S$1="C",MAX(0,$C62-S$2)))</f>
        <v>0</v>
      </c>
      <c r="T62" s="104" t="n">
        <f aca="false">A62</f>
        <v>2</v>
      </c>
      <c r="U62" s="105" t="n">
        <f aca="false">VLOOKUP($B62,Gas!$B$3:$E$2506,2)</f>
        <v>2.19</v>
      </c>
      <c r="V62" s="46" t="n">
        <f aca="false">C62/U62</f>
        <v>8.45662100456621</v>
      </c>
    </row>
    <row r="63" customFormat="false" ht="12.75" hidden="false" customHeight="false" outlineLevel="0" collapsed="false">
      <c r="A63" s="95" t="n">
        <f aca="false">MONTH(B63)+(YEAR(B63)-1998)*12</f>
        <v>2</v>
      </c>
      <c r="B63" s="101" t="n">
        <v>35851</v>
      </c>
      <c r="C63" s="102" t="n">
        <v>18.03</v>
      </c>
      <c r="D63" s="98" t="n">
        <f aca="false">LN(C63/C62)</f>
        <v>-0.0268141920028074</v>
      </c>
      <c r="E63" s="106" t="n">
        <f aca="false">STDEV(D54:D63)*SQRT(trade_day)</f>
        <v>0.274319131600861</v>
      </c>
      <c r="G63" s="103" t="n">
        <f aca="false">IF(G$1="P",MAX(0,G$2-$C63),IF(G$1="C",MAX(0,$C63-G$2)))</f>
        <v>1.97</v>
      </c>
      <c r="H63" s="103" t="n">
        <f aca="false">IF(H$1="P",MAX(0,H$2-$C63),IF(H$1="C",MAX(0,$C63-H$2)))</f>
        <v>6.97</v>
      </c>
      <c r="I63" s="103" t="n">
        <f aca="false">IF(I$1="P",MAX(0,I$2-$C63),IF(I$1="C",MAX(0,$C63-I$2)))</f>
        <v>11.97</v>
      </c>
      <c r="J63" s="103" t="n">
        <f aca="false">IF(J$1="P",MAX(0,J$2-$C63),IF(J$1="C",MAX(0,$C63-J$2)))</f>
        <v>16.97</v>
      </c>
      <c r="K63" s="103" t="n">
        <f aca="false">IF(K$1="P",MAX(0,K$2-$C63),IF(K$1="C",MAX(0,$C63-K$2)))</f>
        <v>21.97</v>
      </c>
      <c r="L63" s="103" t="n">
        <f aca="false">IF(L$1="P",MAX(0,L$2-$C63),IF(L$1="C",MAX(0,$C63-L$2)))</f>
        <v>31.97</v>
      </c>
      <c r="M63" s="103" t="n">
        <f aca="false">IF(M$1="P",MAX(0,M$2-$C63),IF(M$1="C",MAX(0,$C63-M$2)))</f>
        <v>0</v>
      </c>
      <c r="N63" s="103" t="n">
        <f aca="false">IF(N$1="P",MAX(0,N$2-$C63),IF(N$1="C",MAX(0,$C63-N$2)))</f>
        <v>0</v>
      </c>
      <c r="O63" s="103" t="n">
        <f aca="false">IF(O$1="P",MAX(0,O$2-$C63),IF(O$1="C",MAX(0,$C63-O$2)))</f>
        <v>0</v>
      </c>
      <c r="P63" s="103" t="n">
        <f aca="false">IF(P$1="P",MAX(0,P$2-$C63),IF(P$1="C",MAX(0,$C63-P$2)))</f>
        <v>0</v>
      </c>
      <c r="Q63" s="103" t="n">
        <f aca="false">IF(Q$1="P",MAX(0,Q$2-$C63),IF(Q$1="C",MAX(0,$C63-Q$2)))</f>
        <v>0</v>
      </c>
      <c r="R63" s="103" t="n">
        <f aca="false">IF(R$1="P",MAX(0,R$2-$C63),IF(R$1="C",MAX(0,$C63-R$2)))</f>
        <v>0</v>
      </c>
      <c r="S63" s="103" t="n">
        <f aca="false">IF(S$1="P",MAX(0,S$2-$C63),IF(S$1="C",MAX(0,$C63-S$2)))</f>
        <v>0</v>
      </c>
      <c r="T63" s="104" t="n">
        <f aca="false">A63</f>
        <v>2</v>
      </c>
      <c r="U63" s="105" t="n">
        <f aca="false">VLOOKUP($B63,Gas!$B$3:$E$2506,2)</f>
        <v>2.185</v>
      </c>
      <c r="V63" s="46" t="n">
        <f aca="false">C63/U63</f>
        <v>8.25171624713959</v>
      </c>
    </row>
    <row r="64" customFormat="false" ht="12.75" hidden="false" customHeight="false" outlineLevel="0" collapsed="false">
      <c r="A64" s="95" t="n">
        <f aca="false">MONTH(B64)+(YEAR(B64)-1998)*12</f>
        <v>2</v>
      </c>
      <c r="B64" s="101" t="n">
        <v>35852</v>
      </c>
      <c r="C64" s="102" t="n">
        <v>17.25</v>
      </c>
      <c r="D64" s="98" t="n">
        <f aca="false">LN(C64/C63)</f>
        <v>-0.0442248937378572</v>
      </c>
      <c r="E64" s="106" t="n">
        <f aca="false">STDEV(D55:D64)*SQRT(trade_day)</f>
        <v>0.347123218002799</v>
      </c>
      <c r="G64" s="103" t="n">
        <f aca="false">IF(G$1="P",MAX(0,G$2-$C64),IF(G$1="C",MAX(0,$C64-G$2)))</f>
        <v>2.75</v>
      </c>
      <c r="H64" s="103" t="n">
        <f aca="false">IF(H$1="P",MAX(0,H$2-$C64),IF(H$1="C",MAX(0,$C64-H$2)))</f>
        <v>7.75</v>
      </c>
      <c r="I64" s="103" t="n">
        <f aca="false">IF(I$1="P",MAX(0,I$2-$C64),IF(I$1="C",MAX(0,$C64-I$2)))</f>
        <v>12.75</v>
      </c>
      <c r="J64" s="103" t="n">
        <f aca="false">IF(J$1="P",MAX(0,J$2-$C64),IF(J$1="C",MAX(0,$C64-J$2)))</f>
        <v>17.75</v>
      </c>
      <c r="K64" s="103" t="n">
        <f aca="false">IF(K$1="P",MAX(0,K$2-$C64),IF(K$1="C",MAX(0,$C64-K$2)))</f>
        <v>22.75</v>
      </c>
      <c r="L64" s="103" t="n">
        <f aca="false">IF(L$1="P",MAX(0,L$2-$C64),IF(L$1="C",MAX(0,$C64-L$2)))</f>
        <v>32.75</v>
      </c>
      <c r="M64" s="103" t="n">
        <f aca="false">IF(M$1="P",MAX(0,M$2-$C64),IF(M$1="C",MAX(0,$C64-M$2)))</f>
        <v>0</v>
      </c>
      <c r="N64" s="103" t="n">
        <f aca="false">IF(N$1="P",MAX(0,N$2-$C64),IF(N$1="C",MAX(0,$C64-N$2)))</f>
        <v>0</v>
      </c>
      <c r="O64" s="103" t="n">
        <f aca="false">IF(O$1="P",MAX(0,O$2-$C64),IF(O$1="C",MAX(0,$C64-O$2)))</f>
        <v>0</v>
      </c>
      <c r="P64" s="103" t="n">
        <f aca="false">IF(P$1="P",MAX(0,P$2-$C64),IF(P$1="C",MAX(0,$C64-P$2)))</f>
        <v>0</v>
      </c>
      <c r="Q64" s="103" t="n">
        <f aca="false">IF(Q$1="P",MAX(0,Q$2-$C64),IF(Q$1="C",MAX(0,$C64-Q$2)))</f>
        <v>0</v>
      </c>
      <c r="R64" s="103" t="n">
        <f aca="false">IF(R$1="P",MAX(0,R$2-$C64),IF(R$1="C",MAX(0,$C64-R$2)))</f>
        <v>0</v>
      </c>
      <c r="S64" s="103" t="n">
        <f aca="false">IF(S$1="P",MAX(0,S$2-$C64),IF(S$1="C",MAX(0,$C64-S$2)))</f>
        <v>0</v>
      </c>
      <c r="T64" s="104" t="n">
        <f aca="false">A64</f>
        <v>2</v>
      </c>
      <c r="U64" s="105" t="n">
        <f aca="false">VLOOKUP($B64,Gas!$B$3:$E$2506,2)</f>
        <v>2.205</v>
      </c>
      <c r="V64" s="46" t="n">
        <f aca="false">C64/U64</f>
        <v>7.82312925170068</v>
      </c>
    </row>
    <row r="65" customFormat="false" ht="12.75" hidden="false" customHeight="false" outlineLevel="0" collapsed="false">
      <c r="A65" s="95" t="n">
        <f aca="false">MONTH(B65)+(YEAR(B65)-1998)*12</f>
        <v>2</v>
      </c>
      <c r="B65" s="101" t="n">
        <v>35853</v>
      </c>
      <c r="C65" s="102" t="n">
        <v>17.07</v>
      </c>
      <c r="D65" s="98" t="n">
        <f aca="false">LN(C65/C64)</f>
        <v>-0.0104896066710195</v>
      </c>
      <c r="E65" s="106" t="n">
        <f aca="false">STDEV(D56:D65)*SQRT(trade_day)</f>
        <v>0.349425551198526</v>
      </c>
      <c r="G65" s="103" t="n">
        <f aca="false">IF(G$1="P",MAX(0,G$2-$C65),IF(G$1="C",MAX(0,$C65-G$2)))</f>
        <v>2.93</v>
      </c>
      <c r="H65" s="103" t="n">
        <f aca="false">IF(H$1="P",MAX(0,H$2-$C65),IF(H$1="C",MAX(0,$C65-H$2)))</f>
        <v>7.93</v>
      </c>
      <c r="I65" s="103" t="n">
        <f aca="false">IF(I$1="P",MAX(0,I$2-$C65),IF(I$1="C",MAX(0,$C65-I$2)))</f>
        <v>12.93</v>
      </c>
      <c r="J65" s="103" t="n">
        <f aca="false">IF(J$1="P",MAX(0,J$2-$C65),IF(J$1="C",MAX(0,$C65-J$2)))</f>
        <v>17.93</v>
      </c>
      <c r="K65" s="103" t="n">
        <f aca="false">IF(K$1="P",MAX(0,K$2-$C65),IF(K$1="C",MAX(0,$C65-K$2)))</f>
        <v>22.93</v>
      </c>
      <c r="L65" s="103" t="n">
        <f aca="false">IF(L$1="P",MAX(0,L$2-$C65),IF(L$1="C",MAX(0,$C65-L$2)))</f>
        <v>32.93</v>
      </c>
      <c r="M65" s="103" t="n">
        <f aca="false">IF(M$1="P",MAX(0,M$2-$C65),IF(M$1="C",MAX(0,$C65-M$2)))</f>
        <v>0</v>
      </c>
      <c r="N65" s="103" t="n">
        <f aca="false">IF(N$1="P",MAX(0,N$2-$C65),IF(N$1="C",MAX(0,$C65-N$2)))</f>
        <v>0</v>
      </c>
      <c r="O65" s="103" t="n">
        <f aca="false">IF(O$1="P",MAX(0,O$2-$C65),IF(O$1="C",MAX(0,$C65-O$2)))</f>
        <v>0</v>
      </c>
      <c r="P65" s="103" t="n">
        <f aca="false">IF(P$1="P",MAX(0,P$2-$C65),IF(P$1="C",MAX(0,$C65-P$2)))</f>
        <v>0</v>
      </c>
      <c r="Q65" s="103" t="n">
        <f aca="false">IF(Q$1="P",MAX(0,Q$2-$C65),IF(Q$1="C",MAX(0,$C65-Q$2)))</f>
        <v>0</v>
      </c>
      <c r="R65" s="103" t="n">
        <f aca="false">IF(R$1="P",MAX(0,R$2-$C65),IF(R$1="C",MAX(0,$C65-R$2)))</f>
        <v>0</v>
      </c>
      <c r="S65" s="103" t="n">
        <f aca="false">IF(S$1="P",MAX(0,S$2-$C65),IF(S$1="C",MAX(0,$C65-S$2)))</f>
        <v>0</v>
      </c>
      <c r="T65" s="104" t="n">
        <f aca="false">A65</f>
        <v>2</v>
      </c>
      <c r="U65" s="105" t="n">
        <f aca="false">VLOOKUP($B65,Gas!$B$3:$E$2506,2)</f>
        <v>2.22</v>
      </c>
      <c r="V65" s="46" t="n">
        <f aca="false">C65/U65</f>
        <v>7.68918918918919</v>
      </c>
    </row>
    <row r="66" customFormat="false" ht="12.75" hidden="false" customHeight="false" outlineLevel="0" collapsed="false">
      <c r="A66" s="95" t="n">
        <f aca="false">MONTH(B66)+(YEAR(B66)-1998)*12</f>
        <v>3</v>
      </c>
      <c r="B66" s="101" t="n">
        <v>35856</v>
      </c>
      <c r="C66" s="102" t="n">
        <v>20.53</v>
      </c>
      <c r="D66" s="98" t="n">
        <f aca="false">LN(C66/C65)</f>
        <v>0.184564694224493</v>
      </c>
      <c r="E66" s="106" t="n">
        <f aca="false">STDEV(D57:D66)*SQRT(trade_day)</f>
        <v>0.999797904631363</v>
      </c>
      <c r="G66" s="103" t="n">
        <f aca="false">IF(G$1="P",MAX(0,G$2-$C66),IF(G$1="C",MAX(0,$C66-G$2)))</f>
        <v>0</v>
      </c>
      <c r="H66" s="103" t="n">
        <f aca="false">IF(H$1="P",MAX(0,H$2-$C66),IF(H$1="C",MAX(0,$C66-H$2)))</f>
        <v>4.47</v>
      </c>
      <c r="I66" s="103" t="n">
        <f aca="false">IF(I$1="P",MAX(0,I$2-$C66),IF(I$1="C",MAX(0,$C66-I$2)))</f>
        <v>9.47</v>
      </c>
      <c r="J66" s="103" t="n">
        <f aca="false">IF(J$1="P",MAX(0,J$2-$C66),IF(J$1="C",MAX(0,$C66-J$2)))</f>
        <v>14.47</v>
      </c>
      <c r="K66" s="103" t="n">
        <f aca="false">IF(K$1="P",MAX(0,K$2-$C66),IF(K$1="C",MAX(0,$C66-K$2)))</f>
        <v>19.47</v>
      </c>
      <c r="L66" s="103" t="n">
        <f aca="false">IF(L$1="P",MAX(0,L$2-$C66),IF(L$1="C",MAX(0,$C66-L$2)))</f>
        <v>29.47</v>
      </c>
      <c r="M66" s="103" t="n">
        <f aca="false">IF(M$1="P",MAX(0,M$2-$C66),IF(M$1="C",MAX(0,$C66-M$2)))</f>
        <v>0.530000000000001</v>
      </c>
      <c r="N66" s="103" t="n">
        <f aca="false">IF(N$1="P",MAX(0,N$2-$C66),IF(N$1="C",MAX(0,$C66-N$2)))</f>
        <v>0</v>
      </c>
      <c r="O66" s="103" t="n">
        <f aca="false">IF(O$1="P",MAX(0,O$2-$C66),IF(O$1="C",MAX(0,$C66-O$2)))</f>
        <v>0</v>
      </c>
      <c r="P66" s="103" t="n">
        <f aca="false">IF(P$1="P",MAX(0,P$2-$C66),IF(P$1="C",MAX(0,$C66-P$2)))</f>
        <v>0</v>
      </c>
      <c r="Q66" s="103" t="n">
        <f aca="false">IF(Q$1="P",MAX(0,Q$2-$C66),IF(Q$1="C",MAX(0,$C66-Q$2)))</f>
        <v>0</v>
      </c>
      <c r="R66" s="103" t="n">
        <f aca="false">IF(R$1="P",MAX(0,R$2-$C66),IF(R$1="C",MAX(0,$C66-R$2)))</f>
        <v>0</v>
      </c>
      <c r="S66" s="103" t="n">
        <f aca="false">IF(S$1="P",MAX(0,S$2-$C66),IF(S$1="C",MAX(0,$C66-S$2)))</f>
        <v>0</v>
      </c>
      <c r="T66" s="104" t="n">
        <f aca="false">A66</f>
        <v>3</v>
      </c>
      <c r="U66" s="105" t="n">
        <f aca="false">VLOOKUP($B66,Gas!$B$3:$E$2506,2)</f>
        <v>2.23</v>
      </c>
      <c r="V66" s="46" t="n">
        <f aca="false">C66/U66</f>
        <v>9.20627802690583</v>
      </c>
    </row>
    <row r="67" customFormat="false" ht="12.75" hidden="false" customHeight="false" outlineLevel="0" collapsed="false">
      <c r="A67" s="95" t="n">
        <f aca="false">MONTH(B67)+(YEAR(B67)-1998)*12</f>
        <v>3</v>
      </c>
      <c r="B67" s="101" t="n">
        <v>35857</v>
      </c>
      <c r="C67" s="102" t="n">
        <v>19.25</v>
      </c>
      <c r="D67" s="98" t="n">
        <f aca="false">LN(C67/C66)</f>
        <v>-0.0643761702970491</v>
      </c>
      <c r="E67" s="106" t="n">
        <f aca="false">STDEV(D58:D67)*SQRT(trade_day)</f>
        <v>1.07708398431978</v>
      </c>
      <c r="G67" s="103" t="n">
        <f aca="false">IF(G$1="P",MAX(0,G$2-$C67),IF(G$1="C",MAX(0,$C67-G$2)))</f>
        <v>0.75</v>
      </c>
      <c r="H67" s="103" t="n">
        <f aca="false">IF(H$1="P",MAX(0,H$2-$C67),IF(H$1="C",MAX(0,$C67-H$2)))</f>
        <v>5.75</v>
      </c>
      <c r="I67" s="103" t="n">
        <f aca="false">IF(I$1="P",MAX(0,I$2-$C67),IF(I$1="C",MAX(0,$C67-I$2)))</f>
        <v>10.75</v>
      </c>
      <c r="J67" s="103" t="n">
        <f aca="false">IF(J$1="P",MAX(0,J$2-$C67),IF(J$1="C",MAX(0,$C67-J$2)))</f>
        <v>15.75</v>
      </c>
      <c r="K67" s="103" t="n">
        <f aca="false">IF(K$1="P",MAX(0,K$2-$C67),IF(K$1="C",MAX(0,$C67-K$2)))</f>
        <v>20.75</v>
      </c>
      <c r="L67" s="103" t="n">
        <f aca="false">IF(L$1="P",MAX(0,L$2-$C67),IF(L$1="C",MAX(0,$C67-L$2)))</f>
        <v>30.75</v>
      </c>
      <c r="M67" s="103" t="n">
        <f aca="false">IF(M$1="P",MAX(0,M$2-$C67),IF(M$1="C",MAX(0,$C67-M$2)))</f>
        <v>0</v>
      </c>
      <c r="N67" s="103" t="n">
        <f aca="false">IF(N$1="P",MAX(0,N$2-$C67),IF(N$1="C",MAX(0,$C67-N$2)))</f>
        <v>0</v>
      </c>
      <c r="O67" s="103" t="n">
        <f aca="false">IF(O$1="P",MAX(0,O$2-$C67),IF(O$1="C",MAX(0,$C67-O$2)))</f>
        <v>0</v>
      </c>
      <c r="P67" s="103" t="n">
        <f aca="false">IF(P$1="P",MAX(0,P$2-$C67),IF(P$1="C",MAX(0,$C67-P$2)))</f>
        <v>0</v>
      </c>
      <c r="Q67" s="103" t="n">
        <f aca="false">IF(Q$1="P",MAX(0,Q$2-$C67),IF(Q$1="C",MAX(0,$C67-Q$2)))</f>
        <v>0</v>
      </c>
      <c r="R67" s="103" t="n">
        <f aca="false">IF(R$1="P",MAX(0,R$2-$C67),IF(R$1="C",MAX(0,$C67-R$2)))</f>
        <v>0</v>
      </c>
      <c r="S67" s="103" t="n">
        <f aca="false">IF(S$1="P",MAX(0,S$2-$C67),IF(S$1="C",MAX(0,$C67-S$2)))</f>
        <v>0</v>
      </c>
      <c r="T67" s="104" t="n">
        <f aca="false">A67</f>
        <v>3</v>
      </c>
      <c r="U67" s="105" t="n">
        <f aca="false">VLOOKUP($B67,Gas!$B$3:$E$2506,2)</f>
        <v>2.275</v>
      </c>
      <c r="V67" s="46" t="n">
        <f aca="false">C67/U67</f>
        <v>8.46153846153846</v>
      </c>
    </row>
    <row r="68" customFormat="false" ht="12.75" hidden="false" customHeight="false" outlineLevel="0" collapsed="false">
      <c r="A68" s="95" t="n">
        <f aca="false">MONTH(B68)+(YEAR(B68)-1998)*12</f>
        <v>3</v>
      </c>
      <c r="B68" s="101" t="n">
        <v>35858</v>
      </c>
      <c r="C68" s="102" t="n">
        <v>18.73</v>
      </c>
      <c r="D68" s="98" t="n">
        <f aca="false">LN(C68/C67)</f>
        <v>-0.0273845442777961</v>
      </c>
      <c r="E68" s="106" t="n">
        <f aca="false">STDEV(D59:D68)*SQRT(trade_day)</f>
        <v>1.09203455680367</v>
      </c>
      <c r="G68" s="103" t="n">
        <f aca="false">IF(G$1="P",MAX(0,G$2-$C68),IF(G$1="C",MAX(0,$C68-G$2)))</f>
        <v>1.27</v>
      </c>
      <c r="H68" s="103" t="n">
        <f aca="false">IF(H$1="P",MAX(0,H$2-$C68),IF(H$1="C",MAX(0,$C68-H$2)))</f>
        <v>6.27</v>
      </c>
      <c r="I68" s="103" t="n">
        <f aca="false">IF(I$1="P",MAX(0,I$2-$C68),IF(I$1="C",MAX(0,$C68-I$2)))</f>
        <v>11.27</v>
      </c>
      <c r="J68" s="103" t="n">
        <f aca="false">IF(J$1="P",MAX(0,J$2-$C68),IF(J$1="C",MAX(0,$C68-J$2)))</f>
        <v>16.27</v>
      </c>
      <c r="K68" s="103" t="n">
        <f aca="false">IF(K$1="P",MAX(0,K$2-$C68),IF(K$1="C",MAX(0,$C68-K$2)))</f>
        <v>21.27</v>
      </c>
      <c r="L68" s="103" t="n">
        <f aca="false">IF(L$1="P",MAX(0,L$2-$C68),IF(L$1="C",MAX(0,$C68-L$2)))</f>
        <v>31.27</v>
      </c>
      <c r="M68" s="103" t="n">
        <f aca="false">IF(M$1="P",MAX(0,M$2-$C68),IF(M$1="C",MAX(0,$C68-M$2)))</f>
        <v>0</v>
      </c>
      <c r="N68" s="103" t="n">
        <f aca="false">IF(N$1="P",MAX(0,N$2-$C68),IF(N$1="C",MAX(0,$C68-N$2)))</f>
        <v>0</v>
      </c>
      <c r="O68" s="103" t="n">
        <f aca="false">IF(O$1="P",MAX(0,O$2-$C68),IF(O$1="C",MAX(0,$C68-O$2)))</f>
        <v>0</v>
      </c>
      <c r="P68" s="103" t="n">
        <f aca="false">IF(P$1="P",MAX(0,P$2-$C68),IF(P$1="C",MAX(0,$C68-P$2)))</f>
        <v>0</v>
      </c>
      <c r="Q68" s="103" t="n">
        <f aca="false">IF(Q$1="P",MAX(0,Q$2-$C68),IF(Q$1="C",MAX(0,$C68-Q$2)))</f>
        <v>0</v>
      </c>
      <c r="R68" s="103" t="n">
        <f aca="false">IF(R$1="P",MAX(0,R$2-$C68),IF(R$1="C",MAX(0,$C68-R$2)))</f>
        <v>0</v>
      </c>
      <c r="S68" s="103" t="n">
        <f aca="false">IF(S$1="P",MAX(0,S$2-$C68),IF(S$1="C",MAX(0,$C68-S$2)))</f>
        <v>0</v>
      </c>
      <c r="T68" s="104" t="n">
        <f aca="false">A68</f>
        <v>3</v>
      </c>
      <c r="U68" s="105" t="n">
        <f aca="false">VLOOKUP($B68,Gas!$B$3:$E$2506,2)</f>
        <v>2.235</v>
      </c>
      <c r="V68" s="46" t="n">
        <f aca="false">C68/U68</f>
        <v>8.38031319910515</v>
      </c>
    </row>
    <row r="69" customFormat="false" ht="12.75" hidden="false" customHeight="false" outlineLevel="0" collapsed="false">
      <c r="A69" s="95" t="n">
        <f aca="false">MONTH(B69)+(YEAR(B69)-1998)*12</f>
        <v>3</v>
      </c>
      <c r="B69" s="101" t="n">
        <v>35859</v>
      </c>
      <c r="C69" s="102" t="n">
        <v>18.47</v>
      </c>
      <c r="D69" s="98" t="n">
        <f aca="false">LN(C69/C68)</f>
        <v>-0.0139787222448486</v>
      </c>
      <c r="E69" s="106" t="n">
        <f aca="false">STDEV(D60:D69)*SQRT(trade_day)</f>
        <v>1.09650153672996</v>
      </c>
      <c r="G69" s="103" t="n">
        <f aca="false">IF(G$1="P",MAX(0,G$2-$C69),IF(G$1="C",MAX(0,$C69-G$2)))</f>
        <v>1.53</v>
      </c>
      <c r="H69" s="103" t="n">
        <f aca="false">IF(H$1="P",MAX(0,H$2-$C69),IF(H$1="C",MAX(0,$C69-H$2)))</f>
        <v>6.53</v>
      </c>
      <c r="I69" s="103" t="n">
        <f aca="false">IF(I$1="P",MAX(0,I$2-$C69),IF(I$1="C",MAX(0,$C69-I$2)))</f>
        <v>11.53</v>
      </c>
      <c r="J69" s="103" t="n">
        <f aca="false">IF(J$1="P",MAX(0,J$2-$C69),IF(J$1="C",MAX(0,$C69-J$2)))</f>
        <v>16.53</v>
      </c>
      <c r="K69" s="103" t="n">
        <f aca="false">IF(K$1="P",MAX(0,K$2-$C69),IF(K$1="C",MAX(0,$C69-K$2)))</f>
        <v>21.53</v>
      </c>
      <c r="L69" s="103" t="n">
        <f aca="false">IF(L$1="P",MAX(0,L$2-$C69),IF(L$1="C",MAX(0,$C69-L$2)))</f>
        <v>31.53</v>
      </c>
      <c r="M69" s="103" t="n">
        <f aca="false">IF(M$1="P",MAX(0,M$2-$C69),IF(M$1="C",MAX(0,$C69-M$2)))</f>
        <v>0</v>
      </c>
      <c r="N69" s="103" t="n">
        <f aca="false">IF(N$1="P",MAX(0,N$2-$C69),IF(N$1="C",MAX(0,$C69-N$2)))</f>
        <v>0</v>
      </c>
      <c r="O69" s="103" t="n">
        <f aca="false">IF(O$1="P",MAX(0,O$2-$C69),IF(O$1="C",MAX(0,$C69-O$2)))</f>
        <v>0</v>
      </c>
      <c r="P69" s="103" t="n">
        <f aca="false">IF(P$1="P",MAX(0,P$2-$C69),IF(P$1="C",MAX(0,$C69-P$2)))</f>
        <v>0</v>
      </c>
      <c r="Q69" s="103" t="n">
        <f aca="false">IF(Q$1="P",MAX(0,Q$2-$C69),IF(Q$1="C",MAX(0,$C69-Q$2)))</f>
        <v>0</v>
      </c>
      <c r="R69" s="103" t="n">
        <f aca="false">IF(R$1="P",MAX(0,R$2-$C69),IF(R$1="C",MAX(0,$C69-R$2)))</f>
        <v>0</v>
      </c>
      <c r="S69" s="103" t="n">
        <f aca="false">IF(S$1="P",MAX(0,S$2-$C69),IF(S$1="C",MAX(0,$C69-S$2)))</f>
        <v>0</v>
      </c>
      <c r="T69" s="104" t="n">
        <f aca="false">A69</f>
        <v>3</v>
      </c>
      <c r="U69" s="105" t="n">
        <f aca="false">VLOOKUP($B69,Gas!$B$3:$E$2506,2)</f>
        <v>2.19</v>
      </c>
      <c r="V69" s="46" t="n">
        <f aca="false">C69/U69</f>
        <v>8.4337899543379</v>
      </c>
    </row>
    <row r="70" customFormat="false" ht="12.75" hidden="false" customHeight="false" outlineLevel="0" collapsed="false">
      <c r="A70" s="95" t="n">
        <f aca="false">MONTH(B70)+(YEAR(B70)-1998)*12</f>
        <v>3</v>
      </c>
      <c r="B70" s="101" t="n">
        <v>35860</v>
      </c>
      <c r="C70" s="102" t="n">
        <v>17.41</v>
      </c>
      <c r="D70" s="98" t="n">
        <f aca="false">LN(C70/C69)</f>
        <v>-0.0591030404310508</v>
      </c>
      <c r="E70" s="106" t="n">
        <f aca="false">STDEV(D61:D70)*SQRT(trade_day)</f>
        <v>1.12566089863494</v>
      </c>
      <c r="G70" s="103" t="n">
        <f aca="false">IF(G$1="P",MAX(0,G$2-$C70),IF(G$1="C",MAX(0,$C70-G$2)))</f>
        <v>2.59</v>
      </c>
      <c r="H70" s="103" t="n">
        <f aca="false">IF(H$1="P",MAX(0,H$2-$C70),IF(H$1="C",MAX(0,$C70-H$2)))</f>
        <v>7.59</v>
      </c>
      <c r="I70" s="103" t="n">
        <f aca="false">IF(I$1="P",MAX(0,I$2-$C70),IF(I$1="C",MAX(0,$C70-I$2)))</f>
        <v>12.59</v>
      </c>
      <c r="J70" s="103" t="n">
        <f aca="false">IF(J$1="P",MAX(0,J$2-$C70),IF(J$1="C",MAX(0,$C70-J$2)))</f>
        <v>17.59</v>
      </c>
      <c r="K70" s="103" t="n">
        <f aca="false">IF(K$1="P",MAX(0,K$2-$C70),IF(K$1="C",MAX(0,$C70-K$2)))</f>
        <v>22.59</v>
      </c>
      <c r="L70" s="103" t="n">
        <f aca="false">IF(L$1="P",MAX(0,L$2-$C70),IF(L$1="C",MAX(0,$C70-L$2)))</f>
        <v>32.59</v>
      </c>
      <c r="M70" s="103" t="n">
        <f aca="false">IF(M$1="P",MAX(0,M$2-$C70),IF(M$1="C",MAX(0,$C70-M$2)))</f>
        <v>0</v>
      </c>
      <c r="N70" s="103" t="n">
        <f aca="false">IF(N$1="P",MAX(0,N$2-$C70),IF(N$1="C",MAX(0,$C70-N$2)))</f>
        <v>0</v>
      </c>
      <c r="O70" s="103" t="n">
        <f aca="false">IF(O$1="P",MAX(0,O$2-$C70),IF(O$1="C",MAX(0,$C70-O$2)))</f>
        <v>0</v>
      </c>
      <c r="P70" s="103" t="n">
        <f aca="false">IF(P$1="P",MAX(0,P$2-$C70),IF(P$1="C",MAX(0,$C70-P$2)))</f>
        <v>0</v>
      </c>
      <c r="Q70" s="103" t="n">
        <f aca="false">IF(Q$1="P",MAX(0,Q$2-$C70),IF(Q$1="C",MAX(0,$C70-Q$2)))</f>
        <v>0</v>
      </c>
      <c r="R70" s="103" t="n">
        <f aca="false">IF(R$1="P",MAX(0,R$2-$C70),IF(R$1="C",MAX(0,$C70-R$2)))</f>
        <v>0</v>
      </c>
      <c r="S70" s="103" t="n">
        <f aca="false">IF(S$1="P",MAX(0,S$2-$C70),IF(S$1="C",MAX(0,$C70-S$2)))</f>
        <v>0</v>
      </c>
      <c r="T70" s="104" t="n">
        <f aca="false">A70</f>
        <v>3</v>
      </c>
      <c r="U70" s="105" t="n">
        <f aca="false">VLOOKUP($B70,Gas!$B$3:$E$2506,2)</f>
        <v>2.115</v>
      </c>
      <c r="V70" s="46" t="n">
        <f aca="false">C70/U70</f>
        <v>8.23167848699764</v>
      </c>
    </row>
    <row r="71" customFormat="false" ht="12.75" hidden="false" customHeight="false" outlineLevel="0" collapsed="false">
      <c r="A71" s="95" t="n">
        <f aca="false">MONTH(B71)+(YEAR(B71)-1998)*12</f>
        <v>3</v>
      </c>
      <c r="B71" s="101" t="n">
        <v>35863</v>
      </c>
      <c r="C71" s="102" t="n">
        <v>18.49</v>
      </c>
      <c r="D71" s="98" t="n">
        <f aca="false">LN(C71/C70)</f>
        <v>0.0601852916189358</v>
      </c>
      <c r="E71" s="106" t="n">
        <f aca="false">STDEV(D62:D71)*SQRT(trade_day)</f>
        <v>1.16772848439197</v>
      </c>
      <c r="G71" s="103" t="n">
        <f aca="false">IF(G$1="P",MAX(0,G$2-$C71),IF(G$1="C",MAX(0,$C71-G$2)))</f>
        <v>1.51</v>
      </c>
      <c r="H71" s="103" t="n">
        <f aca="false">IF(H$1="P",MAX(0,H$2-$C71),IF(H$1="C",MAX(0,$C71-H$2)))</f>
        <v>6.51</v>
      </c>
      <c r="I71" s="103" t="n">
        <f aca="false">IF(I$1="P",MAX(0,I$2-$C71),IF(I$1="C",MAX(0,$C71-I$2)))</f>
        <v>11.51</v>
      </c>
      <c r="J71" s="103" t="n">
        <f aca="false">IF(J$1="P",MAX(0,J$2-$C71),IF(J$1="C",MAX(0,$C71-J$2)))</f>
        <v>16.51</v>
      </c>
      <c r="K71" s="103" t="n">
        <f aca="false">IF(K$1="P",MAX(0,K$2-$C71),IF(K$1="C",MAX(0,$C71-K$2)))</f>
        <v>21.51</v>
      </c>
      <c r="L71" s="103" t="n">
        <f aca="false">IF(L$1="P",MAX(0,L$2-$C71),IF(L$1="C",MAX(0,$C71-L$2)))</f>
        <v>31.51</v>
      </c>
      <c r="M71" s="103" t="n">
        <f aca="false">IF(M$1="P",MAX(0,M$2-$C71),IF(M$1="C",MAX(0,$C71-M$2)))</f>
        <v>0</v>
      </c>
      <c r="N71" s="103" t="n">
        <f aca="false">IF(N$1="P",MAX(0,N$2-$C71),IF(N$1="C",MAX(0,$C71-N$2)))</f>
        <v>0</v>
      </c>
      <c r="O71" s="103" t="n">
        <f aca="false">IF(O$1="P",MAX(0,O$2-$C71),IF(O$1="C",MAX(0,$C71-O$2)))</f>
        <v>0</v>
      </c>
      <c r="P71" s="103" t="n">
        <f aca="false">IF(P$1="P",MAX(0,P$2-$C71),IF(P$1="C",MAX(0,$C71-P$2)))</f>
        <v>0</v>
      </c>
      <c r="Q71" s="103" t="n">
        <f aca="false">IF(Q$1="P",MAX(0,Q$2-$C71),IF(Q$1="C",MAX(0,$C71-Q$2)))</f>
        <v>0</v>
      </c>
      <c r="R71" s="103" t="n">
        <f aca="false">IF(R$1="P",MAX(0,R$2-$C71),IF(R$1="C",MAX(0,$C71-R$2)))</f>
        <v>0</v>
      </c>
      <c r="S71" s="103" t="n">
        <f aca="false">IF(S$1="P",MAX(0,S$2-$C71),IF(S$1="C",MAX(0,$C71-S$2)))</f>
        <v>0</v>
      </c>
      <c r="T71" s="104" t="n">
        <f aca="false">A71</f>
        <v>3</v>
      </c>
      <c r="U71" s="105" t="n">
        <f aca="false">VLOOKUP($B71,Gas!$B$3:$E$2506,2)</f>
        <v>2.09</v>
      </c>
      <c r="V71" s="46" t="n">
        <f aca="false">C71/U71</f>
        <v>8.84688995215311</v>
      </c>
    </row>
    <row r="72" customFormat="false" ht="12.75" hidden="false" customHeight="false" outlineLevel="0" collapsed="false">
      <c r="A72" s="95" t="n">
        <f aca="false">MONTH(B72)+(YEAR(B72)-1998)*12</f>
        <v>3</v>
      </c>
      <c r="B72" s="101" t="n">
        <v>35864</v>
      </c>
      <c r="C72" s="102" t="n">
        <v>25.58</v>
      </c>
      <c r="D72" s="98" t="n">
        <f aca="false">LN(C72/C71)</f>
        <v>0.324580750751663</v>
      </c>
      <c r="E72" s="106" t="n">
        <f aca="false">STDEV(D63:D72)*SQRT(trade_day)</f>
        <v>1.99983627003999</v>
      </c>
      <c r="G72" s="103" t="n">
        <f aca="false">IF(G$1="P",MAX(0,G$2-$C72),IF(G$1="C",MAX(0,$C72-G$2)))</f>
        <v>0</v>
      </c>
      <c r="H72" s="103" t="n">
        <f aca="false">IF(H$1="P",MAX(0,H$2-$C72),IF(H$1="C",MAX(0,$C72-H$2)))</f>
        <v>0</v>
      </c>
      <c r="I72" s="103" t="n">
        <f aca="false">IF(I$1="P",MAX(0,I$2-$C72),IF(I$1="C",MAX(0,$C72-I$2)))</f>
        <v>4.42</v>
      </c>
      <c r="J72" s="103" t="n">
        <f aca="false">IF(J$1="P",MAX(0,J$2-$C72),IF(J$1="C",MAX(0,$C72-J$2)))</f>
        <v>9.42</v>
      </c>
      <c r="K72" s="103" t="n">
        <f aca="false">IF(K$1="P",MAX(0,K$2-$C72),IF(K$1="C",MAX(0,$C72-K$2)))</f>
        <v>14.42</v>
      </c>
      <c r="L72" s="103" t="n">
        <f aca="false">IF(L$1="P",MAX(0,L$2-$C72),IF(L$1="C",MAX(0,$C72-L$2)))</f>
        <v>24.42</v>
      </c>
      <c r="M72" s="103" t="n">
        <f aca="false">IF(M$1="P",MAX(0,M$2-$C72),IF(M$1="C",MAX(0,$C72-M$2)))</f>
        <v>5.58</v>
      </c>
      <c r="N72" s="103" t="n">
        <f aca="false">IF(N$1="P",MAX(0,N$2-$C72),IF(N$1="C",MAX(0,$C72-N$2)))</f>
        <v>0.579999999999998</v>
      </c>
      <c r="O72" s="103" t="n">
        <f aca="false">IF(O$1="P",MAX(0,O$2-$C72),IF(O$1="C",MAX(0,$C72-O$2)))</f>
        <v>0</v>
      </c>
      <c r="P72" s="103" t="n">
        <f aca="false">IF(P$1="P",MAX(0,P$2-$C72),IF(P$1="C",MAX(0,$C72-P$2)))</f>
        <v>0</v>
      </c>
      <c r="Q72" s="103" t="n">
        <f aca="false">IF(Q$1="P",MAX(0,Q$2-$C72),IF(Q$1="C",MAX(0,$C72-Q$2)))</f>
        <v>0</v>
      </c>
      <c r="R72" s="103" t="n">
        <f aca="false">IF(R$1="P",MAX(0,R$2-$C72),IF(R$1="C",MAX(0,$C72-R$2)))</f>
        <v>0</v>
      </c>
      <c r="S72" s="103" t="n">
        <f aca="false">IF(S$1="P",MAX(0,S$2-$C72),IF(S$1="C",MAX(0,$C72-S$2)))</f>
        <v>0</v>
      </c>
      <c r="T72" s="104" t="n">
        <f aca="false">A72</f>
        <v>3</v>
      </c>
      <c r="U72" s="105" t="n">
        <f aca="false">VLOOKUP($B72,Gas!$B$3:$E$2506,2)</f>
        <v>2.165</v>
      </c>
      <c r="V72" s="46" t="n">
        <f aca="false">C72/U72</f>
        <v>11.8152424942263</v>
      </c>
    </row>
    <row r="73" customFormat="false" ht="12.75" hidden="false" customHeight="false" outlineLevel="0" collapsed="false">
      <c r="A73" s="95" t="n">
        <f aca="false">MONTH(B73)+(YEAR(B73)-1998)*12</f>
        <v>3</v>
      </c>
      <c r="B73" s="101" t="n">
        <v>35865</v>
      </c>
      <c r="C73" s="102" t="n">
        <v>37.44</v>
      </c>
      <c r="D73" s="98" t="n">
        <f aca="false">LN(C73/C72)</f>
        <v>0.380928855458695</v>
      </c>
      <c r="E73" s="106" t="n">
        <f aca="false">STDEV(D64:D73)*SQRT(trade_day)</f>
        <v>2.61088465742841</v>
      </c>
      <c r="G73" s="103" t="n">
        <f aca="false">IF(G$1="P",MAX(0,G$2-$C73),IF(G$1="C",MAX(0,$C73-G$2)))</f>
        <v>0</v>
      </c>
      <c r="H73" s="103" t="n">
        <f aca="false">IF(H$1="P",MAX(0,H$2-$C73),IF(H$1="C",MAX(0,$C73-H$2)))</f>
        <v>0</v>
      </c>
      <c r="I73" s="103" t="n">
        <f aca="false">IF(I$1="P",MAX(0,I$2-$C73),IF(I$1="C",MAX(0,$C73-I$2)))</f>
        <v>0</v>
      </c>
      <c r="J73" s="103" t="n">
        <f aca="false">IF(J$1="P",MAX(0,J$2-$C73),IF(J$1="C",MAX(0,$C73-J$2)))</f>
        <v>0</v>
      </c>
      <c r="K73" s="103" t="n">
        <f aca="false">IF(K$1="P",MAX(0,K$2-$C73),IF(K$1="C",MAX(0,$C73-K$2)))</f>
        <v>2.56</v>
      </c>
      <c r="L73" s="103" t="n">
        <f aca="false">IF(L$1="P",MAX(0,L$2-$C73),IF(L$1="C",MAX(0,$C73-L$2)))</f>
        <v>12.56</v>
      </c>
      <c r="M73" s="103" t="n">
        <f aca="false">IF(M$1="P",MAX(0,M$2-$C73),IF(M$1="C",MAX(0,$C73-M$2)))</f>
        <v>17.44</v>
      </c>
      <c r="N73" s="103" t="n">
        <f aca="false">IF(N$1="P",MAX(0,N$2-$C73),IF(N$1="C",MAX(0,$C73-N$2)))</f>
        <v>12.44</v>
      </c>
      <c r="O73" s="103" t="n">
        <f aca="false">IF(O$1="P",MAX(0,O$2-$C73),IF(O$1="C",MAX(0,$C73-O$2)))</f>
        <v>7.44</v>
      </c>
      <c r="P73" s="103" t="n">
        <f aca="false">IF(P$1="P",MAX(0,P$2-$C73),IF(P$1="C",MAX(0,$C73-P$2)))</f>
        <v>2.44</v>
      </c>
      <c r="Q73" s="103" t="n">
        <f aca="false">IF(Q$1="P",MAX(0,Q$2-$C73),IF(Q$1="C",MAX(0,$C73-Q$2)))</f>
        <v>0</v>
      </c>
      <c r="R73" s="103" t="n">
        <f aca="false">IF(R$1="P",MAX(0,R$2-$C73),IF(R$1="C",MAX(0,$C73-R$2)))</f>
        <v>0</v>
      </c>
      <c r="S73" s="103" t="n">
        <f aca="false">IF(S$1="P",MAX(0,S$2-$C73),IF(S$1="C",MAX(0,$C73-S$2)))</f>
        <v>0</v>
      </c>
      <c r="T73" s="104" t="n">
        <f aca="false">A73</f>
        <v>3</v>
      </c>
      <c r="U73" s="105" t="n">
        <f aca="false">VLOOKUP($B73,Gas!$B$3:$E$2506,2)</f>
        <v>2.23</v>
      </c>
      <c r="V73" s="46" t="n">
        <f aca="false">C73/U73</f>
        <v>16.7892376681614</v>
      </c>
    </row>
    <row r="74" customFormat="false" ht="12.75" hidden="false" customHeight="false" outlineLevel="0" collapsed="false">
      <c r="A74" s="95" t="n">
        <f aca="false">MONTH(B74)+(YEAR(B74)-1998)*12</f>
        <v>3</v>
      </c>
      <c r="B74" s="101" t="n">
        <v>35866</v>
      </c>
      <c r="C74" s="102" t="n">
        <v>39.94</v>
      </c>
      <c r="D74" s="98" t="n">
        <f aca="false">LN(C74/C73)</f>
        <v>0.0646386763782779</v>
      </c>
      <c r="E74" s="106" t="n">
        <f aca="false">STDEV(D65:D74)*SQRT(trade_day)</f>
        <v>2.53053399890968</v>
      </c>
      <c r="G74" s="103" t="n">
        <f aca="false">IF(G$1="P",MAX(0,G$2-$C74),IF(G$1="C",MAX(0,$C74-G$2)))</f>
        <v>0</v>
      </c>
      <c r="H74" s="103" t="n">
        <f aca="false">IF(H$1="P",MAX(0,H$2-$C74),IF(H$1="C",MAX(0,$C74-H$2)))</f>
        <v>0</v>
      </c>
      <c r="I74" s="103" t="n">
        <f aca="false">IF(I$1="P",MAX(0,I$2-$C74),IF(I$1="C",MAX(0,$C74-I$2)))</f>
        <v>0</v>
      </c>
      <c r="J74" s="103" t="n">
        <f aca="false">IF(J$1="P",MAX(0,J$2-$C74),IF(J$1="C",MAX(0,$C74-J$2)))</f>
        <v>0</v>
      </c>
      <c r="K74" s="103" t="n">
        <f aca="false">IF(K$1="P",MAX(0,K$2-$C74),IF(K$1="C",MAX(0,$C74-K$2)))</f>
        <v>0.0600000000000023</v>
      </c>
      <c r="L74" s="103" t="n">
        <f aca="false">IF(L$1="P",MAX(0,L$2-$C74),IF(L$1="C",MAX(0,$C74-L$2)))</f>
        <v>10.06</v>
      </c>
      <c r="M74" s="103" t="n">
        <f aca="false">IF(M$1="P",MAX(0,M$2-$C74),IF(M$1="C",MAX(0,$C74-M$2)))</f>
        <v>19.94</v>
      </c>
      <c r="N74" s="103" t="n">
        <f aca="false">IF(N$1="P",MAX(0,N$2-$C74),IF(N$1="C",MAX(0,$C74-N$2)))</f>
        <v>14.94</v>
      </c>
      <c r="O74" s="103" t="n">
        <f aca="false">IF(O$1="P",MAX(0,O$2-$C74),IF(O$1="C",MAX(0,$C74-O$2)))</f>
        <v>9.94</v>
      </c>
      <c r="P74" s="103" t="n">
        <f aca="false">IF(P$1="P",MAX(0,P$2-$C74),IF(P$1="C",MAX(0,$C74-P$2)))</f>
        <v>4.94</v>
      </c>
      <c r="Q74" s="103" t="n">
        <f aca="false">IF(Q$1="P",MAX(0,Q$2-$C74),IF(Q$1="C",MAX(0,$C74-Q$2)))</f>
        <v>0</v>
      </c>
      <c r="R74" s="103" t="n">
        <f aca="false">IF(R$1="P",MAX(0,R$2-$C74),IF(R$1="C",MAX(0,$C74-R$2)))</f>
        <v>0</v>
      </c>
      <c r="S74" s="103" t="n">
        <f aca="false">IF(S$1="P",MAX(0,S$2-$C74),IF(S$1="C",MAX(0,$C74-S$2)))</f>
        <v>0</v>
      </c>
      <c r="T74" s="104" t="n">
        <f aca="false">A74</f>
        <v>3</v>
      </c>
      <c r="U74" s="105" t="n">
        <f aca="false">VLOOKUP($B74,Gas!$B$3:$E$2506,2)</f>
        <v>2.25</v>
      </c>
      <c r="V74" s="46" t="n">
        <f aca="false">C74/U74</f>
        <v>17.7511111111111</v>
      </c>
    </row>
    <row r="75" customFormat="false" ht="12.75" hidden="false" customHeight="false" outlineLevel="0" collapsed="false">
      <c r="A75" s="95" t="n">
        <f aca="false">MONTH(B75)+(YEAR(B75)-1998)*12</f>
        <v>3</v>
      </c>
      <c r="B75" s="101" t="n">
        <v>35867</v>
      </c>
      <c r="C75" s="102" t="n">
        <v>28.42</v>
      </c>
      <c r="D75" s="98" t="n">
        <f aca="false">LN(C75/C74)</f>
        <v>-0.340285205318715</v>
      </c>
      <c r="E75" s="106" t="n">
        <f aca="false">STDEV(D66:D75)*SQRT(trade_day)</f>
        <v>3.29441533092114</v>
      </c>
      <c r="G75" s="103" t="n">
        <f aca="false">IF(G$1="P",MAX(0,G$2-$C75),IF(G$1="C",MAX(0,$C75-G$2)))</f>
        <v>0</v>
      </c>
      <c r="H75" s="103" t="n">
        <f aca="false">IF(H$1="P",MAX(0,H$2-$C75),IF(H$1="C",MAX(0,$C75-H$2)))</f>
        <v>0</v>
      </c>
      <c r="I75" s="103" t="n">
        <f aca="false">IF(I$1="P",MAX(0,I$2-$C75),IF(I$1="C",MAX(0,$C75-I$2)))</f>
        <v>1.58</v>
      </c>
      <c r="J75" s="103" t="n">
        <f aca="false">IF(J$1="P",MAX(0,J$2-$C75),IF(J$1="C",MAX(0,$C75-J$2)))</f>
        <v>6.58</v>
      </c>
      <c r="K75" s="103" t="n">
        <f aca="false">IF(K$1="P",MAX(0,K$2-$C75),IF(K$1="C",MAX(0,$C75-K$2)))</f>
        <v>11.58</v>
      </c>
      <c r="L75" s="103" t="n">
        <f aca="false">IF(L$1="P",MAX(0,L$2-$C75),IF(L$1="C",MAX(0,$C75-L$2)))</f>
        <v>21.58</v>
      </c>
      <c r="M75" s="103" t="n">
        <f aca="false">IF(M$1="P",MAX(0,M$2-$C75),IF(M$1="C",MAX(0,$C75-M$2)))</f>
        <v>8.42</v>
      </c>
      <c r="N75" s="103" t="n">
        <f aca="false">IF(N$1="P",MAX(0,N$2-$C75),IF(N$1="C",MAX(0,$C75-N$2)))</f>
        <v>3.42</v>
      </c>
      <c r="O75" s="103" t="n">
        <f aca="false">IF(O$1="P",MAX(0,O$2-$C75),IF(O$1="C",MAX(0,$C75-O$2)))</f>
        <v>0</v>
      </c>
      <c r="P75" s="103" t="n">
        <f aca="false">IF(P$1="P",MAX(0,P$2-$C75),IF(P$1="C",MAX(0,$C75-P$2)))</f>
        <v>0</v>
      </c>
      <c r="Q75" s="103" t="n">
        <f aca="false">IF(Q$1="P",MAX(0,Q$2-$C75),IF(Q$1="C",MAX(0,$C75-Q$2)))</f>
        <v>0</v>
      </c>
      <c r="R75" s="103" t="n">
        <f aca="false">IF(R$1="P",MAX(0,R$2-$C75),IF(R$1="C",MAX(0,$C75-R$2)))</f>
        <v>0</v>
      </c>
      <c r="S75" s="103" t="n">
        <f aca="false">IF(S$1="P",MAX(0,S$2-$C75),IF(S$1="C",MAX(0,$C75-S$2)))</f>
        <v>0</v>
      </c>
      <c r="T75" s="104" t="n">
        <f aca="false">A75</f>
        <v>3</v>
      </c>
      <c r="U75" s="105" t="n">
        <f aca="false">VLOOKUP($B75,Gas!$B$3:$E$2506,2)</f>
        <v>2.245</v>
      </c>
      <c r="V75" s="46" t="n">
        <f aca="false">C75/U75</f>
        <v>12.6592427616927</v>
      </c>
    </row>
    <row r="76" customFormat="false" ht="12.75" hidden="false" customHeight="false" outlineLevel="0" collapsed="false">
      <c r="A76" s="95" t="n">
        <f aca="false">MONTH(B76)+(YEAR(B76)-1998)*12</f>
        <v>3</v>
      </c>
      <c r="B76" s="101" t="n">
        <v>35870</v>
      </c>
      <c r="C76" s="102" t="n">
        <v>22.47</v>
      </c>
      <c r="D76" s="98" t="n">
        <f aca="false">LN(C76/C75)</f>
        <v>-0.234912036471717</v>
      </c>
      <c r="E76" s="106" t="n">
        <f aca="false">STDEV(D67:D76)*SQRT(trade_day)</f>
        <v>3.48411096157333</v>
      </c>
      <c r="G76" s="103" t="n">
        <f aca="false">IF(G$1="P",MAX(0,G$2-$C76),IF(G$1="C",MAX(0,$C76-G$2)))</f>
        <v>0</v>
      </c>
      <c r="H76" s="103" t="n">
        <f aca="false">IF(H$1="P",MAX(0,H$2-$C76),IF(H$1="C",MAX(0,$C76-H$2)))</f>
        <v>2.53</v>
      </c>
      <c r="I76" s="103" t="n">
        <f aca="false">IF(I$1="P",MAX(0,I$2-$C76),IF(I$1="C",MAX(0,$C76-I$2)))</f>
        <v>7.53</v>
      </c>
      <c r="J76" s="103" t="n">
        <f aca="false">IF(J$1="P",MAX(0,J$2-$C76),IF(J$1="C",MAX(0,$C76-J$2)))</f>
        <v>12.53</v>
      </c>
      <c r="K76" s="103" t="n">
        <f aca="false">IF(K$1="P",MAX(0,K$2-$C76),IF(K$1="C",MAX(0,$C76-K$2)))</f>
        <v>17.53</v>
      </c>
      <c r="L76" s="103" t="n">
        <f aca="false">IF(L$1="P",MAX(0,L$2-$C76),IF(L$1="C",MAX(0,$C76-L$2)))</f>
        <v>27.53</v>
      </c>
      <c r="M76" s="103" t="n">
        <f aca="false">IF(M$1="P",MAX(0,M$2-$C76),IF(M$1="C",MAX(0,$C76-M$2)))</f>
        <v>2.47</v>
      </c>
      <c r="N76" s="103" t="n">
        <f aca="false">IF(N$1="P",MAX(0,N$2-$C76),IF(N$1="C",MAX(0,$C76-N$2)))</f>
        <v>0</v>
      </c>
      <c r="O76" s="103" t="n">
        <f aca="false">IF(O$1="P",MAX(0,O$2-$C76),IF(O$1="C",MAX(0,$C76-O$2)))</f>
        <v>0</v>
      </c>
      <c r="P76" s="103" t="n">
        <f aca="false">IF(P$1="P",MAX(0,P$2-$C76),IF(P$1="C",MAX(0,$C76-P$2)))</f>
        <v>0</v>
      </c>
      <c r="Q76" s="103" t="n">
        <f aca="false">IF(Q$1="P",MAX(0,Q$2-$C76),IF(Q$1="C",MAX(0,$C76-Q$2)))</f>
        <v>0</v>
      </c>
      <c r="R76" s="103" t="n">
        <f aca="false">IF(R$1="P",MAX(0,R$2-$C76),IF(R$1="C",MAX(0,$C76-R$2)))</f>
        <v>0</v>
      </c>
      <c r="S76" s="103" t="n">
        <f aca="false">IF(S$1="P",MAX(0,S$2-$C76),IF(S$1="C",MAX(0,$C76-S$2)))</f>
        <v>0</v>
      </c>
      <c r="T76" s="104" t="n">
        <f aca="false">A76</f>
        <v>3</v>
      </c>
      <c r="U76" s="105" t="n">
        <f aca="false">VLOOKUP($B76,Gas!$B$3:$E$2506,2)</f>
        <v>2.205</v>
      </c>
      <c r="V76" s="46" t="n">
        <f aca="false">C76/U76</f>
        <v>10.1904761904762</v>
      </c>
    </row>
    <row r="77" customFormat="false" ht="12.75" hidden="false" customHeight="false" outlineLevel="0" collapsed="false">
      <c r="A77" s="95" t="n">
        <f aca="false">MONTH(B77)+(YEAR(B77)-1998)*12</f>
        <v>3</v>
      </c>
      <c r="B77" s="101" t="n">
        <v>35871</v>
      </c>
      <c r="C77" s="102" t="n">
        <v>18.74</v>
      </c>
      <c r="D77" s="98" t="n">
        <f aca="false">LN(C77/C76)</f>
        <v>-0.181520809386962</v>
      </c>
      <c r="E77" s="106" t="n">
        <f aca="false">STDEV(D68:D77)*SQRT(trade_day)</f>
        <v>3.59997594682832</v>
      </c>
      <c r="G77" s="103" t="n">
        <f aca="false">IF(G$1="P",MAX(0,G$2-$C77),IF(G$1="C",MAX(0,$C77-G$2)))</f>
        <v>1.26</v>
      </c>
      <c r="H77" s="103" t="n">
        <f aca="false">IF(H$1="P",MAX(0,H$2-$C77),IF(H$1="C",MAX(0,$C77-H$2)))</f>
        <v>6.26</v>
      </c>
      <c r="I77" s="103" t="n">
        <f aca="false">IF(I$1="P",MAX(0,I$2-$C77),IF(I$1="C",MAX(0,$C77-I$2)))</f>
        <v>11.26</v>
      </c>
      <c r="J77" s="103" t="n">
        <f aca="false">IF(J$1="P",MAX(0,J$2-$C77),IF(J$1="C",MAX(0,$C77-J$2)))</f>
        <v>16.26</v>
      </c>
      <c r="K77" s="103" t="n">
        <f aca="false">IF(K$1="P",MAX(0,K$2-$C77),IF(K$1="C",MAX(0,$C77-K$2)))</f>
        <v>21.26</v>
      </c>
      <c r="L77" s="103" t="n">
        <f aca="false">IF(L$1="P",MAX(0,L$2-$C77),IF(L$1="C",MAX(0,$C77-L$2)))</f>
        <v>31.26</v>
      </c>
      <c r="M77" s="103" t="n">
        <f aca="false">IF(M$1="P",MAX(0,M$2-$C77),IF(M$1="C",MAX(0,$C77-M$2)))</f>
        <v>0</v>
      </c>
      <c r="N77" s="103" t="n">
        <f aca="false">IF(N$1="P",MAX(0,N$2-$C77),IF(N$1="C",MAX(0,$C77-N$2)))</f>
        <v>0</v>
      </c>
      <c r="O77" s="103" t="n">
        <f aca="false">IF(O$1="P",MAX(0,O$2-$C77),IF(O$1="C",MAX(0,$C77-O$2)))</f>
        <v>0</v>
      </c>
      <c r="P77" s="103" t="n">
        <f aca="false">IF(P$1="P",MAX(0,P$2-$C77),IF(P$1="C",MAX(0,$C77-P$2)))</f>
        <v>0</v>
      </c>
      <c r="Q77" s="103" t="n">
        <f aca="false">IF(Q$1="P",MAX(0,Q$2-$C77),IF(Q$1="C",MAX(0,$C77-Q$2)))</f>
        <v>0</v>
      </c>
      <c r="R77" s="103" t="n">
        <f aca="false">IF(R$1="P",MAX(0,R$2-$C77),IF(R$1="C",MAX(0,$C77-R$2)))</f>
        <v>0</v>
      </c>
      <c r="S77" s="103" t="n">
        <f aca="false">IF(S$1="P",MAX(0,S$2-$C77),IF(S$1="C",MAX(0,$C77-S$2)))</f>
        <v>0</v>
      </c>
      <c r="T77" s="104" t="n">
        <f aca="false">A77</f>
        <v>3</v>
      </c>
      <c r="U77" s="105" t="n">
        <f aca="false">VLOOKUP($B77,Gas!$B$3:$E$2506,2)</f>
        <v>2.2</v>
      </c>
      <c r="V77" s="46" t="n">
        <f aca="false">C77/U77</f>
        <v>8.51818181818182</v>
      </c>
    </row>
    <row r="78" customFormat="false" ht="12.75" hidden="false" customHeight="false" outlineLevel="0" collapsed="false">
      <c r="A78" s="95" t="n">
        <f aca="false">MONTH(B78)+(YEAR(B78)-1998)*12</f>
        <v>3</v>
      </c>
      <c r="B78" s="101" t="n">
        <v>35872</v>
      </c>
      <c r="C78" s="102" t="n">
        <v>17.57</v>
      </c>
      <c r="D78" s="98" t="n">
        <f aca="false">LN(C78/C77)</f>
        <v>-0.0644673746112702</v>
      </c>
      <c r="E78" s="106" t="n">
        <f aca="false">STDEV(D69:D78)*SQRT(trade_day)</f>
        <v>3.61179872208675</v>
      </c>
      <c r="G78" s="103" t="n">
        <f aca="false">IF(G$1="P",MAX(0,G$2-$C78),IF(G$1="C",MAX(0,$C78-G$2)))</f>
        <v>2.43</v>
      </c>
      <c r="H78" s="103" t="n">
        <f aca="false">IF(H$1="P",MAX(0,H$2-$C78),IF(H$1="C",MAX(0,$C78-H$2)))</f>
        <v>7.43</v>
      </c>
      <c r="I78" s="103" t="n">
        <f aca="false">IF(I$1="P",MAX(0,I$2-$C78),IF(I$1="C",MAX(0,$C78-I$2)))</f>
        <v>12.43</v>
      </c>
      <c r="J78" s="103" t="n">
        <f aca="false">IF(J$1="P",MAX(0,J$2-$C78),IF(J$1="C",MAX(0,$C78-J$2)))</f>
        <v>17.43</v>
      </c>
      <c r="K78" s="103" t="n">
        <f aca="false">IF(K$1="P",MAX(0,K$2-$C78),IF(K$1="C",MAX(0,$C78-K$2)))</f>
        <v>22.43</v>
      </c>
      <c r="L78" s="103" t="n">
        <f aca="false">IF(L$1="P",MAX(0,L$2-$C78),IF(L$1="C",MAX(0,$C78-L$2)))</f>
        <v>32.43</v>
      </c>
      <c r="M78" s="103" t="n">
        <f aca="false">IF(M$1="P",MAX(0,M$2-$C78),IF(M$1="C",MAX(0,$C78-M$2)))</f>
        <v>0</v>
      </c>
      <c r="N78" s="103" t="n">
        <f aca="false">IF(N$1="P",MAX(0,N$2-$C78),IF(N$1="C",MAX(0,$C78-N$2)))</f>
        <v>0</v>
      </c>
      <c r="O78" s="103" t="n">
        <f aca="false">IF(O$1="P",MAX(0,O$2-$C78),IF(O$1="C",MAX(0,$C78-O$2)))</f>
        <v>0</v>
      </c>
      <c r="P78" s="103" t="n">
        <f aca="false">IF(P$1="P",MAX(0,P$2-$C78),IF(P$1="C",MAX(0,$C78-P$2)))</f>
        <v>0</v>
      </c>
      <c r="Q78" s="103" t="n">
        <f aca="false">IF(Q$1="P",MAX(0,Q$2-$C78),IF(Q$1="C",MAX(0,$C78-Q$2)))</f>
        <v>0</v>
      </c>
      <c r="R78" s="103" t="n">
        <f aca="false">IF(R$1="P",MAX(0,R$2-$C78),IF(R$1="C",MAX(0,$C78-R$2)))</f>
        <v>0</v>
      </c>
      <c r="S78" s="103" t="n">
        <f aca="false">IF(S$1="P",MAX(0,S$2-$C78),IF(S$1="C",MAX(0,$C78-S$2)))</f>
        <v>0</v>
      </c>
      <c r="T78" s="104" t="n">
        <f aca="false">A78</f>
        <v>3</v>
      </c>
      <c r="U78" s="105" t="n">
        <f aca="false">VLOOKUP($B78,Gas!$B$3:$E$2506,2)</f>
        <v>2.205</v>
      </c>
      <c r="V78" s="46" t="n">
        <f aca="false">C78/U78</f>
        <v>7.96825396825397</v>
      </c>
    </row>
    <row r="79" customFormat="false" ht="12.75" hidden="false" customHeight="false" outlineLevel="0" collapsed="false">
      <c r="A79" s="95" t="n">
        <f aca="false">MONTH(B79)+(YEAR(B79)-1998)*12</f>
        <v>3</v>
      </c>
      <c r="B79" s="101" t="n">
        <v>35873</v>
      </c>
      <c r="C79" s="102" t="n">
        <v>17.76</v>
      </c>
      <c r="D79" s="98" t="n">
        <f aca="false">LN(C79/C78)</f>
        <v>0.0107558353650183</v>
      </c>
      <c r="E79" s="106" t="n">
        <f aca="false">STDEV(D70:D79)*SQRT(trade_day)</f>
        <v>3.61247305924989</v>
      </c>
      <c r="G79" s="103" t="n">
        <f aca="false">IF(G$1="P",MAX(0,G$2-$C79),IF(G$1="C",MAX(0,$C79-G$2)))</f>
        <v>2.24</v>
      </c>
      <c r="H79" s="103" t="n">
        <f aca="false">IF(H$1="P",MAX(0,H$2-$C79),IF(H$1="C",MAX(0,$C79-H$2)))</f>
        <v>7.24</v>
      </c>
      <c r="I79" s="103" t="n">
        <f aca="false">IF(I$1="P",MAX(0,I$2-$C79),IF(I$1="C",MAX(0,$C79-I$2)))</f>
        <v>12.24</v>
      </c>
      <c r="J79" s="103" t="n">
        <f aca="false">IF(J$1="P",MAX(0,J$2-$C79),IF(J$1="C",MAX(0,$C79-J$2)))</f>
        <v>17.24</v>
      </c>
      <c r="K79" s="103" t="n">
        <f aca="false">IF(K$1="P",MAX(0,K$2-$C79),IF(K$1="C",MAX(0,$C79-K$2)))</f>
        <v>22.24</v>
      </c>
      <c r="L79" s="103" t="n">
        <f aca="false">IF(L$1="P",MAX(0,L$2-$C79),IF(L$1="C",MAX(0,$C79-L$2)))</f>
        <v>32.24</v>
      </c>
      <c r="M79" s="103" t="n">
        <f aca="false">IF(M$1="P",MAX(0,M$2-$C79),IF(M$1="C",MAX(0,$C79-M$2)))</f>
        <v>0</v>
      </c>
      <c r="N79" s="103" t="n">
        <f aca="false">IF(N$1="P",MAX(0,N$2-$C79),IF(N$1="C",MAX(0,$C79-N$2)))</f>
        <v>0</v>
      </c>
      <c r="O79" s="103" t="n">
        <f aca="false">IF(O$1="P",MAX(0,O$2-$C79),IF(O$1="C",MAX(0,$C79-O$2)))</f>
        <v>0</v>
      </c>
      <c r="P79" s="103" t="n">
        <f aca="false">IF(P$1="P",MAX(0,P$2-$C79),IF(P$1="C",MAX(0,$C79-P$2)))</f>
        <v>0</v>
      </c>
      <c r="Q79" s="103" t="n">
        <f aca="false">IF(Q$1="P",MAX(0,Q$2-$C79),IF(Q$1="C",MAX(0,$C79-Q$2)))</f>
        <v>0</v>
      </c>
      <c r="R79" s="103" t="n">
        <f aca="false">IF(R$1="P",MAX(0,R$2-$C79),IF(R$1="C",MAX(0,$C79-R$2)))</f>
        <v>0</v>
      </c>
      <c r="S79" s="103" t="n">
        <f aca="false">IF(S$1="P",MAX(0,S$2-$C79),IF(S$1="C",MAX(0,$C79-S$2)))</f>
        <v>0</v>
      </c>
      <c r="T79" s="104" t="n">
        <f aca="false">A79</f>
        <v>3</v>
      </c>
      <c r="U79" s="105" t="n">
        <f aca="false">VLOOKUP($B79,Gas!$B$3:$E$2506,2)</f>
        <v>2.205</v>
      </c>
      <c r="V79" s="46" t="n">
        <f aca="false">C79/U79</f>
        <v>8.05442176870748</v>
      </c>
    </row>
    <row r="80" customFormat="false" ht="12.75" hidden="false" customHeight="false" outlineLevel="0" collapsed="false">
      <c r="A80" s="95" t="n">
        <f aca="false">MONTH(B80)+(YEAR(B80)-1998)*12</f>
        <v>3</v>
      </c>
      <c r="B80" s="101" t="n">
        <v>35874</v>
      </c>
      <c r="C80" s="102" t="n">
        <v>18.57</v>
      </c>
      <c r="D80" s="98" t="n">
        <f aca="false">LN(C80/C79)</f>
        <v>0.0445986378005904</v>
      </c>
      <c r="E80" s="106" t="n">
        <f aca="false">STDEV(D71:D80)*SQRT(trade_day)</f>
        <v>3.60567486604863</v>
      </c>
      <c r="G80" s="103" t="n">
        <f aca="false">IF(G$1="P",MAX(0,G$2-$C80),IF(G$1="C",MAX(0,$C80-G$2)))</f>
        <v>1.43</v>
      </c>
      <c r="H80" s="103" t="n">
        <f aca="false">IF(H$1="P",MAX(0,H$2-$C80),IF(H$1="C",MAX(0,$C80-H$2)))</f>
        <v>6.43</v>
      </c>
      <c r="I80" s="103" t="n">
        <f aca="false">IF(I$1="P",MAX(0,I$2-$C80),IF(I$1="C",MAX(0,$C80-I$2)))</f>
        <v>11.43</v>
      </c>
      <c r="J80" s="103" t="n">
        <f aca="false">IF(J$1="P",MAX(0,J$2-$C80),IF(J$1="C",MAX(0,$C80-J$2)))</f>
        <v>16.43</v>
      </c>
      <c r="K80" s="103" t="n">
        <f aca="false">IF(K$1="P",MAX(0,K$2-$C80),IF(K$1="C",MAX(0,$C80-K$2)))</f>
        <v>21.43</v>
      </c>
      <c r="L80" s="103" t="n">
        <f aca="false">IF(L$1="P",MAX(0,L$2-$C80),IF(L$1="C",MAX(0,$C80-L$2)))</f>
        <v>31.43</v>
      </c>
      <c r="M80" s="103" t="n">
        <f aca="false">IF(M$1="P",MAX(0,M$2-$C80),IF(M$1="C",MAX(0,$C80-M$2)))</f>
        <v>0</v>
      </c>
      <c r="N80" s="103" t="n">
        <f aca="false">IF(N$1="P",MAX(0,N$2-$C80),IF(N$1="C",MAX(0,$C80-N$2)))</f>
        <v>0</v>
      </c>
      <c r="O80" s="103" t="n">
        <f aca="false">IF(O$1="P",MAX(0,O$2-$C80),IF(O$1="C",MAX(0,$C80-O$2)))</f>
        <v>0</v>
      </c>
      <c r="P80" s="103" t="n">
        <f aca="false">IF(P$1="P",MAX(0,P$2-$C80),IF(P$1="C",MAX(0,$C80-P$2)))</f>
        <v>0</v>
      </c>
      <c r="Q80" s="103" t="n">
        <f aca="false">IF(Q$1="P",MAX(0,Q$2-$C80),IF(Q$1="C",MAX(0,$C80-Q$2)))</f>
        <v>0</v>
      </c>
      <c r="R80" s="103" t="n">
        <f aca="false">IF(R$1="P",MAX(0,R$2-$C80),IF(R$1="C",MAX(0,$C80-R$2)))</f>
        <v>0</v>
      </c>
      <c r="S80" s="103" t="n">
        <f aca="false">IF(S$1="P",MAX(0,S$2-$C80),IF(S$1="C",MAX(0,$C80-S$2)))</f>
        <v>0</v>
      </c>
      <c r="T80" s="104" t="n">
        <f aca="false">A80</f>
        <v>3</v>
      </c>
      <c r="U80" s="105" t="n">
        <f aca="false">VLOOKUP($B80,Gas!$B$3:$E$2506,2)</f>
        <v>2.235</v>
      </c>
      <c r="V80" s="46" t="n">
        <f aca="false">C80/U80</f>
        <v>8.30872483221477</v>
      </c>
    </row>
    <row r="81" customFormat="false" ht="12.75" hidden="false" customHeight="false" outlineLevel="0" collapsed="false">
      <c r="A81" s="95" t="n">
        <f aca="false">MONTH(B81)+(YEAR(B81)-1998)*12</f>
        <v>3</v>
      </c>
      <c r="B81" s="101" t="n">
        <v>35877</v>
      </c>
      <c r="C81" s="102" t="n">
        <v>21.67</v>
      </c>
      <c r="D81" s="98" t="n">
        <f aca="false">LN(C81/C80)</f>
        <v>0.154381440183653</v>
      </c>
      <c r="E81" s="106" t="n">
        <f aca="false">STDEV(D72:D81)*SQRT(trade_day)</f>
        <v>3.67476746515997</v>
      </c>
      <c r="G81" s="103" t="n">
        <f aca="false">IF(G$1="P",MAX(0,G$2-$C81),IF(G$1="C",MAX(0,$C81-G$2)))</f>
        <v>0</v>
      </c>
      <c r="H81" s="103" t="n">
        <f aca="false">IF(H$1="P",MAX(0,H$2-$C81),IF(H$1="C",MAX(0,$C81-H$2)))</f>
        <v>3.33</v>
      </c>
      <c r="I81" s="103" t="n">
        <f aca="false">IF(I$1="P",MAX(0,I$2-$C81),IF(I$1="C",MAX(0,$C81-I$2)))</f>
        <v>8.33</v>
      </c>
      <c r="J81" s="103" t="n">
        <f aca="false">IF(J$1="P",MAX(0,J$2-$C81),IF(J$1="C",MAX(0,$C81-J$2)))</f>
        <v>13.33</v>
      </c>
      <c r="K81" s="103" t="n">
        <f aca="false">IF(K$1="P",MAX(0,K$2-$C81),IF(K$1="C",MAX(0,$C81-K$2)))</f>
        <v>18.33</v>
      </c>
      <c r="L81" s="103" t="n">
        <f aca="false">IF(L$1="P",MAX(0,L$2-$C81),IF(L$1="C",MAX(0,$C81-L$2)))</f>
        <v>28.33</v>
      </c>
      <c r="M81" s="103" t="n">
        <f aca="false">IF(M$1="P",MAX(0,M$2-$C81),IF(M$1="C",MAX(0,$C81-M$2)))</f>
        <v>1.67</v>
      </c>
      <c r="N81" s="103" t="n">
        <f aca="false">IF(N$1="P",MAX(0,N$2-$C81),IF(N$1="C",MAX(0,$C81-N$2)))</f>
        <v>0</v>
      </c>
      <c r="O81" s="103" t="n">
        <f aca="false">IF(O$1="P",MAX(0,O$2-$C81),IF(O$1="C",MAX(0,$C81-O$2)))</f>
        <v>0</v>
      </c>
      <c r="P81" s="103" t="n">
        <f aca="false">IF(P$1="P",MAX(0,P$2-$C81),IF(P$1="C",MAX(0,$C81-P$2)))</f>
        <v>0</v>
      </c>
      <c r="Q81" s="103" t="n">
        <f aca="false">IF(Q$1="P",MAX(0,Q$2-$C81),IF(Q$1="C",MAX(0,$C81-Q$2)))</f>
        <v>0</v>
      </c>
      <c r="R81" s="103" t="n">
        <f aca="false">IF(R$1="P",MAX(0,R$2-$C81),IF(R$1="C",MAX(0,$C81-R$2)))</f>
        <v>0</v>
      </c>
      <c r="S81" s="103" t="n">
        <f aca="false">IF(S$1="P",MAX(0,S$2-$C81),IF(S$1="C",MAX(0,$C81-S$2)))</f>
        <v>0</v>
      </c>
      <c r="T81" s="104" t="n">
        <f aca="false">A81</f>
        <v>3</v>
      </c>
      <c r="U81" s="105" t="n">
        <f aca="false">VLOOKUP($B81,Gas!$B$3:$E$2506,2)</f>
        <v>2.285</v>
      </c>
      <c r="V81" s="46" t="n">
        <f aca="false">C81/U81</f>
        <v>9.4835886214442</v>
      </c>
    </row>
    <row r="82" customFormat="false" ht="12.75" hidden="false" customHeight="false" outlineLevel="0" collapsed="false">
      <c r="A82" s="95" t="n">
        <f aca="false">MONTH(B82)+(YEAR(B82)-1998)*12</f>
        <v>3</v>
      </c>
      <c r="B82" s="101" t="n">
        <v>35878</v>
      </c>
      <c r="C82" s="102" t="n">
        <v>18.24</v>
      </c>
      <c r="D82" s="98" t="n">
        <f aca="false">LN(C82/C81)</f>
        <v>-0.172311830902083</v>
      </c>
      <c r="E82" s="106" t="n">
        <f aca="false">STDEV(D73:D82)*SQRT(trade_day)</f>
        <v>3.33982992368433</v>
      </c>
      <c r="G82" s="103" t="n">
        <f aca="false">IF(G$1="P",MAX(0,G$2-$C82),IF(G$1="C",MAX(0,$C82-G$2)))</f>
        <v>1.76</v>
      </c>
      <c r="H82" s="103" t="n">
        <f aca="false">IF(H$1="P",MAX(0,H$2-$C82),IF(H$1="C",MAX(0,$C82-H$2)))</f>
        <v>6.76</v>
      </c>
      <c r="I82" s="103" t="n">
        <f aca="false">IF(I$1="P",MAX(0,I$2-$C82),IF(I$1="C",MAX(0,$C82-I$2)))</f>
        <v>11.76</v>
      </c>
      <c r="J82" s="103" t="n">
        <f aca="false">IF(J$1="P",MAX(0,J$2-$C82),IF(J$1="C",MAX(0,$C82-J$2)))</f>
        <v>16.76</v>
      </c>
      <c r="K82" s="103" t="n">
        <f aca="false">IF(K$1="P",MAX(0,K$2-$C82),IF(K$1="C",MAX(0,$C82-K$2)))</f>
        <v>21.76</v>
      </c>
      <c r="L82" s="103" t="n">
        <f aca="false">IF(L$1="P",MAX(0,L$2-$C82),IF(L$1="C",MAX(0,$C82-L$2)))</f>
        <v>31.76</v>
      </c>
      <c r="M82" s="103" t="n">
        <f aca="false">IF(M$1="P",MAX(0,M$2-$C82),IF(M$1="C",MAX(0,$C82-M$2)))</f>
        <v>0</v>
      </c>
      <c r="N82" s="103" t="n">
        <f aca="false">IF(N$1="P",MAX(0,N$2-$C82),IF(N$1="C",MAX(0,$C82-N$2)))</f>
        <v>0</v>
      </c>
      <c r="O82" s="103" t="n">
        <f aca="false">IF(O$1="P",MAX(0,O$2-$C82),IF(O$1="C",MAX(0,$C82-O$2)))</f>
        <v>0</v>
      </c>
      <c r="P82" s="103" t="n">
        <f aca="false">IF(P$1="P",MAX(0,P$2-$C82),IF(P$1="C",MAX(0,$C82-P$2)))</f>
        <v>0</v>
      </c>
      <c r="Q82" s="103" t="n">
        <f aca="false">IF(Q$1="P",MAX(0,Q$2-$C82),IF(Q$1="C",MAX(0,$C82-Q$2)))</f>
        <v>0</v>
      </c>
      <c r="R82" s="103" t="n">
        <f aca="false">IF(R$1="P",MAX(0,R$2-$C82),IF(R$1="C",MAX(0,$C82-R$2)))</f>
        <v>0</v>
      </c>
      <c r="S82" s="103" t="n">
        <f aca="false">IF(S$1="P",MAX(0,S$2-$C82),IF(S$1="C",MAX(0,$C82-S$2)))</f>
        <v>0</v>
      </c>
      <c r="T82" s="104" t="n">
        <f aca="false">A82</f>
        <v>3</v>
      </c>
      <c r="U82" s="105" t="n">
        <f aca="false">VLOOKUP($B82,Gas!$B$3:$E$2506,2)</f>
        <v>2.325</v>
      </c>
      <c r="V82" s="46" t="n">
        <f aca="false">C82/U82</f>
        <v>7.84516129032258</v>
      </c>
    </row>
    <row r="83" customFormat="false" ht="12.75" hidden="false" customHeight="false" outlineLevel="0" collapsed="false">
      <c r="A83" s="95" t="n">
        <f aca="false">MONTH(B83)+(YEAR(B83)-1998)*12</f>
        <v>3</v>
      </c>
      <c r="B83" s="101" t="n">
        <v>35879</v>
      </c>
      <c r="C83" s="102" t="n">
        <v>18.15</v>
      </c>
      <c r="D83" s="98" t="n">
        <f aca="false">LN(C83/C82)</f>
        <v>-0.00494642393532557</v>
      </c>
      <c r="E83" s="106" t="n">
        <f aca="false">STDEV(D74:D83)*SQRT(trade_day)</f>
        <v>2.4465864874019</v>
      </c>
      <c r="G83" s="103" t="n">
        <f aca="false">IF(G$1="P",MAX(0,G$2-$C83),IF(G$1="C",MAX(0,$C83-G$2)))</f>
        <v>1.85</v>
      </c>
      <c r="H83" s="103" t="n">
        <f aca="false">IF(H$1="P",MAX(0,H$2-$C83),IF(H$1="C",MAX(0,$C83-H$2)))</f>
        <v>6.85</v>
      </c>
      <c r="I83" s="103" t="n">
        <f aca="false">IF(I$1="P",MAX(0,I$2-$C83),IF(I$1="C",MAX(0,$C83-I$2)))</f>
        <v>11.85</v>
      </c>
      <c r="J83" s="103" t="n">
        <f aca="false">IF(J$1="P",MAX(0,J$2-$C83),IF(J$1="C",MAX(0,$C83-J$2)))</f>
        <v>16.85</v>
      </c>
      <c r="K83" s="103" t="n">
        <f aca="false">IF(K$1="P",MAX(0,K$2-$C83),IF(K$1="C",MAX(0,$C83-K$2)))</f>
        <v>21.85</v>
      </c>
      <c r="L83" s="103" t="n">
        <f aca="false">IF(L$1="P",MAX(0,L$2-$C83),IF(L$1="C",MAX(0,$C83-L$2)))</f>
        <v>31.85</v>
      </c>
      <c r="M83" s="103" t="n">
        <f aca="false">IF(M$1="P",MAX(0,M$2-$C83),IF(M$1="C",MAX(0,$C83-M$2)))</f>
        <v>0</v>
      </c>
      <c r="N83" s="103" t="n">
        <f aca="false">IF(N$1="P",MAX(0,N$2-$C83),IF(N$1="C",MAX(0,$C83-N$2)))</f>
        <v>0</v>
      </c>
      <c r="O83" s="103" t="n">
        <f aca="false">IF(O$1="P",MAX(0,O$2-$C83),IF(O$1="C",MAX(0,$C83-O$2)))</f>
        <v>0</v>
      </c>
      <c r="P83" s="103" t="n">
        <f aca="false">IF(P$1="P",MAX(0,P$2-$C83),IF(P$1="C",MAX(0,$C83-P$2)))</f>
        <v>0</v>
      </c>
      <c r="Q83" s="103" t="n">
        <f aca="false">IF(Q$1="P",MAX(0,Q$2-$C83),IF(Q$1="C",MAX(0,$C83-Q$2)))</f>
        <v>0</v>
      </c>
      <c r="R83" s="103" t="n">
        <f aca="false">IF(R$1="P",MAX(0,R$2-$C83),IF(R$1="C",MAX(0,$C83-R$2)))</f>
        <v>0</v>
      </c>
      <c r="S83" s="103" t="n">
        <f aca="false">IF(S$1="P",MAX(0,S$2-$C83),IF(S$1="C",MAX(0,$C83-S$2)))</f>
        <v>0</v>
      </c>
      <c r="T83" s="104" t="n">
        <f aca="false">A83</f>
        <v>3</v>
      </c>
      <c r="U83" s="105" t="n">
        <f aca="false">VLOOKUP($B83,Gas!$B$3:$E$2506,2)</f>
        <v>2.28</v>
      </c>
      <c r="V83" s="46" t="n">
        <f aca="false">C83/U83</f>
        <v>7.96052631578947</v>
      </c>
    </row>
    <row r="84" customFormat="false" ht="12.75" hidden="false" customHeight="false" outlineLevel="0" collapsed="false">
      <c r="A84" s="95" t="n">
        <f aca="false">MONTH(B84)+(YEAR(B84)-1998)*12</f>
        <v>3</v>
      </c>
      <c r="B84" s="101" t="n">
        <v>35880</v>
      </c>
      <c r="C84" s="102" t="n">
        <v>19</v>
      </c>
      <c r="D84" s="98" t="n">
        <f aca="false">LN(C84/C83)</f>
        <v>0.0457684184555808</v>
      </c>
      <c r="E84" s="106" t="n">
        <f aca="false">STDEV(D75:D84)*SQRT(trade_day)</f>
        <v>2.41888738618096</v>
      </c>
      <c r="G84" s="103" t="n">
        <f aca="false">IF(G$1="P",MAX(0,G$2-$C84),IF(G$1="C",MAX(0,$C84-G$2)))</f>
        <v>1</v>
      </c>
      <c r="H84" s="103" t="n">
        <f aca="false">IF(H$1="P",MAX(0,H$2-$C84),IF(H$1="C",MAX(0,$C84-H$2)))</f>
        <v>6</v>
      </c>
      <c r="I84" s="103" t="n">
        <f aca="false">IF(I$1="P",MAX(0,I$2-$C84),IF(I$1="C",MAX(0,$C84-I$2)))</f>
        <v>11</v>
      </c>
      <c r="J84" s="103" t="n">
        <f aca="false">IF(J$1="P",MAX(0,J$2-$C84),IF(J$1="C",MAX(0,$C84-J$2)))</f>
        <v>16</v>
      </c>
      <c r="K84" s="103" t="n">
        <f aca="false">IF(K$1="P",MAX(0,K$2-$C84),IF(K$1="C",MAX(0,$C84-K$2)))</f>
        <v>21</v>
      </c>
      <c r="L84" s="103" t="n">
        <f aca="false">IF(L$1="P",MAX(0,L$2-$C84),IF(L$1="C",MAX(0,$C84-L$2)))</f>
        <v>31</v>
      </c>
      <c r="M84" s="103" t="n">
        <f aca="false">IF(M$1="P",MAX(0,M$2-$C84),IF(M$1="C",MAX(0,$C84-M$2)))</f>
        <v>0</v>
      </c>
      <c r="N84" s="103" t="n">
        <f aca="false">IF(N$1="P",MAX(0,N$2-$C84),IF(N$1="C",MAX(0,$C84-N$2)))</f>
        <v>0</v>
      </c>
      <c r="O84" s="103" t="n">
        <f aca="false">IF(O$1="P",MAX(0,O$2-$C84),IF(O$1="C",MAX(0,$C84-O$2)))</f>
        <v>0</v>
      </c>
      <c r="P84" s="103" t="n">
        <f aca="false">IF(P$1="P",MAX(0,P$2-$C84),IF(P$1="C",MAX(0,$C84-P$2)))</f>
        <v>0</v>
      </c>
      <c r="Q84" s="103" t="n">
        <f aca="false">IF(Q$1="P",MAX(0,Q$2-$C84),IF(Q$1="C",MAX(0,$C84-Q$2)))</f>
        <v>0</v>
      </c>
      <c r="R84" s="103" t="n">
        <f aca="false">IF(R$1="P",MAX(0,R$2-$C84),IF(R$1="C",MAX(0,$C84-R$2)))</f>
        <v>0</v>
      </c>
      <c r="S84" s="103" t="n">
        <f aca="false">IF(S$1="P",MAX(0,S$2-$C84),IF(S$1="C",MAX(0,$C84-S$2)))</f>
        <v>0</v>
      </c>
      <c r="T84" s="104" t="n">
        <f aca="false">A84</f>
        <v>3</v>
      </c>
      <c r="U84" s="105" t="n">
        <f aca="false">VLOOKUP($B84,Gas!$B$3:$E$2506,2)</f>
        <v>2.325</v>
      </c>
      <c r="V84" s="46" t="n">
        <f aca="false">C84/U84</f>
        <v>8.17204301075269</v>
      </c>
    </row>
    <row r="85" customFormat="false" ht="12.75" hidden="false" customHeight="false" outlineLevel="0" collapsed="false">
      <c r="A85" s="95" t="n">
        <f aca="false">MONTH(B85)+(YEAR(B85)-1998)*12</f>
        <v>3</v>
      </c>
      <c r="B85" s="101" t="n">
        <v>35881</v>
      </c>
      <c r="C85" s="102" t="n">
        <v>18.78</v>
      </c>
      <c r="D85" s="98" t="n">
        <f aca="false">LN(C85/C84)</f>
        <v>-0.0116465053863236</v>
      </c>
      <c r="E85" s="106" t="n">
        <f aca="false">STDEV(D76:D85)*SQRT(trade_day)</f>
        <v>1.92216304443101</v>
      </c>
      <c r="G85" s="103" t="n">
        <f aca="false">IF(G$1="P",MAX(0,G$2-$C85),IF(G$1="C",MAX(0,$C85-G$2)))</f>
        <v>1.22</v>
      </c>
      <c r="H85" s="103" t="n">
        <f aca="false">IF(H$1="P",MAX(0,H$2-$C85),IF(H$1="C",MAX(0,$C85-H$2)))</f>
        <v>6.22</v>
      </c>
      <c r="I85" s="103" t="n">
        <f aca="false">IF(I$1="P",MAX(0,I$2-$C85),IF(I$1="C",MAX(0,$C85-I$2)))</f>
        <v>11.22</v>
      </c>
      <c r="J85" s="103" t="n">
        <f aca="false">IF(J$1="P",MAX(0,J$2-$C85),IF(J$1="C",MAX(0,$C85-J$2)))</f>
        <v>16.22</v>
      </c>
      <c r="K85" s="103" t="n">
        <f aca="false">IF(K$1="P",MAX(0,K$2-$C85),IF(K$1="C",MAX(0,$C85-K$2)))</f>
        <v>21.22</v>
      </c>
      <c r="L85" s="103" t="n">
        <f aca="false">IF(L$1="P",MAX(0,L$2-$C85),IF(L$1="C",MAX(0,$C85-L$2)))</f>
        <v>31.22</v>
      </c>
      <c r="M85" s="103" t="n">
        <f aca="false">IF(M$1="P",MAX(0,M$2-$C85),IF(M$1="C",MAX(0,$C85-M$2)))</f>
        <v>0</v>
      </c>
      <c r="N85" s="103" t="n">
        <f aca="false">IF(N$1="P",MAX(0,N$2-$C85),IF(N$1="C",MAX(0,$C85-N$2)))</f>
        <v>0</v>
      </c>
      <c r="O85" s="103" t="n">
        <f aca="false">IF(O$1="P",MAX(0,O$2-$C85),IF(O$1="C",MAX(0,$C85-O$2)))</f>
        <v>0</v>
      </c>
      <c r="P85" s="103" t="n">
        <f aca="false">IF(P$1="P",MAX(0,P$2-$C85),IF(P$1="C",MAX(0,$C85-P$2)))</f>
        <v>0</v>
      </c>
      <c r="Q85" s="103" t="n">
        <f aca="false">IF(Q$1="P",MAX(0,Q$2-$C85),IF(Q$1="C",MAX(0,$C85-Q$2)))</f>
        <v>0</v>
      </c>
      <c r="R85" s="103" t="n">
        <f aca="false">IF(R$1="P",MAX(0,R$2-$C85),IF(R$1="C",MAX(0,$C85-R$2)))</f>
        <v>0</v>
      </c>
      <c r="S85" s="103" t="n">
        <f aca="false">IF(S$1="P",MAX(0,S$2-$C85),IF(S$1="C",MAX(0,$C85-S$2)))</f>
        <v>0</v>
      </c>
      <c r="T85" s="104" t="n">
        <f aca="false">A85</f>
        <v>3</v>
      </c>
      <c r="U85" s="105" t="n">
        <f aca="false">VLOOKUP($B85,Gas!$B$3:$E$2506,2)</f>
        <v>2.285</v>
      </c>
      <c r="V85" s="46" t="n">
        <f aca="false">C85/U85</f>
        <v>8.21881838074398</v>
      </c>
    </row>
    <row r="86" customFormat="false" ht="12.75" hidden="false" customHeight="false" outlineLevel="0" collapsed="false">
      <c r="A86" s="95" t="n">
        <f aca="false">MONTH(B86)+(YEAR(B86)-1998)*12</f>
        <v>3</v>
      </c>
      <c r="B86" s="101" t="n">
        <v>35884</v>
      </c>
      <c r="C86" s="102" t="n">
        <v>18.58</v>
      </c>
      <c r="D86" s="98" t="n">
        <f aca="false">LN(C86/C85)</f>
        <v>-0.0107067403944246</v>
      </c>
      <c r="E86" s="106" t="n">
        <f aca="false">STDEV(D77:D86)*SQRT(trade_day)</f>
        <v>1.59418592564641</v>
      </c>
      <c r="G86" s="103" t="n">
        <f aca="false">IF(G$1="P",MAX(0,G$2-$C86),IF(G$1="C",MAX(0,$C86-G$2)))</f>
        <v>1.42</v>
      </c>
      <c r="H86" s="103" t="n">
        <f aca="false">IF(H$1="P",MAX(0,H$2-$C86),IF(H$1="C",MAX(0,$C86-H$2)))</f>
        <v>6.42</v>
      </c>
      <c r="I86" s="103" t="n">
        <f aca="false">IF(I$1="P",MAX(0,I$2-$C86),IF(I$1="C",MAX(0,$C86-I$2)))</f>
        <v>11.42</v>
      </c>
      <c r="J86" s="103" t="n">
        <f aca="false">IF(J$1="P",MAX(0,J$2-$C86),IF(J$1="C",MAX(0,$C86-J$2)))</f>
        <v>16.42</v>
      </c>
      <c r="K86" s="103" t="n">
        <f aca="false">IF(K$1="P",MAX(0,K$2-$C86),IF(K$1="C",MAX(0,$C86-K$2)))</f>
        <v>21.42</v>
      </c>
      <c r="L86" s="103" t="n">
        <f aca="false">IF(L$1="P",MAX(0,L$2-$C86),IF(L$1="C",MAX(0,$C86-L$2)))</f>
        <v>31.42</v>
      </c>
      <c r="M86" s="103" t="n">
        <f aca="false">IF(M$1="P",MAX(0,M$2-$C86),IF(M$1="C",MAX(0,$C86-M$2)))</f>
        <v>0</v>
      </c>
      <c r="N86" s="103" t="n">
        <f aca="false">IF(N$1="P",MAX(0,N$2-$C86),IF(N$1="C",MAX(0,$C86-N$2)))</f>
        <v>0</v>
      </c>
      <c r="O86" s="103" t="n">
        <f aca="false">IF(O$1="P",MAX(0,O$2-$C86),IF(O$1="C",MAX(0,$C86-O$2)))</f>
        <v>0</v>
      </c>
      <c r="P86" s="103" t="n">
        <f aca="false">IF(P$1="P",MAX(0,P$2-$C86),IF(P$1="C",MAX(0,$C86-P$2)))</f>
        <v>0</v>
      </c>
      <c r="Q86" s="103" t="n">
        <f aca="false">IF(Q$1="P",MAX(0,Q$2-$C86),IF(Q$1="C",MAX(0,$C86-Q$2)))</f>
        <v>0</v>
      </c>
      <c r="R86" s="103" t="n">
        <f aca="false">IF(R$1="P",MAX(0,R$2-$C86),IF(R$1="C",MAX(0,$C86-R$2)))</f>
        <v>0</v>
      </c>
      <c r="S86" s="103" t="n">
        <f aca="false">IF(S$1="P",MAX(0,S$2-$C86),IF(S$1="C",MAX(0,$C86-S$2)))</f>
        <v>0</v>
      </c>
      <c r="T86" s="104" t="n">
        <f aca="false">A86</f>
        <v>3</v>
      </c>
      <c r="U86" s="105" t="n">
        <f aca="false">VLOOKUP($B86,Gas!$B$3:$E$2506,2)</f>
        <v>2.25</v>
      </c>
      <c r="V86" s="46" t="n">
        <f aca="false">C86/U86</f>
        <v>8.25777777777778</v>
      </c>
    </row>
    <row r="87" customFormat="false" ht="12.75" hidden="false" customHeight="false" outlineLevel="0" collapsed="false">
      <c r="A87" s="95" t="n">
        <f aca="false">MONTH(B87)+(YEAR(B87)-1998)*12</f>
        <v>3</v>
      </c>
      <c r="B87" s="101" t="n">
        <v>35885</v>
      </c>
      <c r="C87" s="102" t="n">
        <v>19.13</v>
      </c>
      <c r="D87" s="98" t="n">
        <f aca="false">LN(C87/C86)</f>
        <v>0.0291720500664691</v>
      </c>
      <c r="E87" s="106" t="n">
        <f aca="false">STDEV(D78:D87)*SQRT(trade_day)</f>
        <v>1.32249594004522</v>
      </c>
      <c r="G87" s="103" t="n">
        <f aca="false">IF(G$1="P",MAX(0,G$2-$C87),IF(G$1="C",MAX(0,$C87-G$2)))</f>
        <v>0.870000000000001</v>
      </c>
      <c r="H87" s="103" t="n">
        <f aca="false">IF(H$1="P",MAX(0,H$2-$C87),IF(H$1="C",MAX(0,$C87-H$2)))</f>
        <v>5.87</v>
      </c>
      <c r="I87" s="103" t="n">
        <f aca="false">IF(I$1="P",MAX(0,I$2-$C87),IF(I$1="C",MAX(0,$C87-I$2)))</f>
        <v>10.87</v>
      </c>
      <c r="J87" s="103" t="n">
        <f aca="false">IF(J$1="P",MAX(0,J$2-$C87),IF(J$1="C",MAX(0,$C87-J$2)))</f>
        <v>15.87</v>
      </c>
      <c r="K87" s="103" t="n">
        <f aca="false">IF(K$1="P",MAX(0,K$2-$C87),IF(K$1="C",MAX(0,$C87-K$2)))</f>
        <v>20.87</v>
      </c>
      <c r="L87" s="103" t="n">
        <f aca="false">IF(L$1="P",MAX(0,L$2-$C87),IF(L$1="C",MAX(0,$C87-L$2)))</f>
        <v>30.87</v>
      </c>
      <c r="M87" s="103" t="n">
        <f aca="false">IF(M$1="P",MAX(0,M$2-$C87),IF(M$1="C",MAX(0,$C87-M$2)))</f>
        <v>0</v>
      </c>
      <c r="N87" s="103" t="n">
        <f aca="false">IF(N$1="P",MAX(0,N$2-$C87),IF(N$1="C",MAX(0,$C87-N$2)))</f>
        <v>0</v>
      </c>
      <c r="O87" s="103" t="n">
        <f aca="false">IF(O$1="P",MAX(0,O$2-$C87),IF(O$1="C",MAX(0,$C87-O$2)))</f>
        <v>0</v>
      </c>
      <c r="P87" s="103" t="n">
        <f aca="false">IF(P$1="P",MAX(0,P$2-$C87),IF(P$1="C",MAX(0,$C87-P$2)))</f>
        <v>0</v>
      </c>
      <c r="Q87" s="103" t="n">
        <f aca="false">IF(Q$1="P",MAX(0,Q$2-$C87),IF(Q$1="C",MAX(0,$C87-Q$2)))</f>
        <v>0</v>
      </c>
      <c r="R87" s="103" t="n">
        <f aca="false">IF(R$1="P",MAX(0,R$2-$C87),IF(R$1="C",MAX(0,$C87-R$2)))</f>
        <v>0</v>
      </c>
      <c r="S87" s="103" t="n">
        <f aca="false">IF(S$1="P",MAX(0,S$2-$C87),IF(S$1="C",MAX(0,$C87-S$2)))</f>
        <v>0</v>
      </c>
      <c r="T87" s="104" t="n">
        <f aca="false">A87</f>
        <v>3</v>
      </c>
      <c r="U87" s="105" t="n">
        <f aca="false">VLOOKUP($B87,Gas!$B$3:$E$2506,2)</f>
        <v>2.26</v>
      </c>
      <c r="V87" s="46" t="n">
        <f aca="false">C87/U87</f>
        <v>8.46460176991151</v>
      </c>
    </row>
    <row r="88" customFormat="false" ht="12.75" hidden="false" customHeight="false" outlineLevel="0" collapsed="false">
      <c r="A88" s="95" t="n">
        <f aca="false">MONTH(B88)+(YEAR(B88)-1998)*12</f>
        <v>4</v>
      </c>
      <c r="B88" s="101" t="n">
        <v>35886</v>
      </c>
      <c r="C88" s="102" t="n">
        <v>20.2</v>
      </c>
      <c r="D88" s="98" t="n">
        <f aca="false">LN(C88/C87)</f>
        <v>0.0544248209549975</v>
      </c>
      <c r="E88" s="106" t="n">
        <f aca="false">STDEV(D79:D88)*SQRT(trade_day)</f>
        <v>1.28955790426395</v>
      </c>
      <c r="G88" s="103" t="n">
        <f aca="false">IF(G$1="P",MAX(0,G$2-$C88),IF(G$1="C",MAX(0,$C88-G$2)))</f>
        <v>0</v>
      </c>
      <c r="H88" s="103" t="n">
        <f aca="false">IF(H$1="P",MAX(0,H$2-$C88),IF(H$1="C",MAX(0,$C88-H$2)))</f>
        <v>4.8</v>
      </c>
      <c r="I88" s="103" t="n">
        <f aca="false">IF(I$1="P",MAX(0,I$2-$C88),IF(I$1="C",MAX(0,$C88-I$2)))</f>
        <v>9.8</v>
      </c>
      <c r="J88" s="103" t="n">
        <f aca="false">IF(J$1="P",MAX(0,J$2-$C88),IF(J$1="C",MAX(0,$C88-J$2)))</f>
        <v>14.8</v>
      </c>
      <c r="K88" s="103" t="n">
        <f aca="false">IF(K$1="P",MAX(0,K$2-$C88),IF(K$1="C",MAX(0,$C88-K$2)))</f>
        <v>19.8</v>
      </c>
      <c r="L88" s="103" t="n">
        <f aca="false">IF(L$1="P",MAX(0,L$2-$C88),IF(L$1="C",MAX(0,$C88-L$2)))</f>
        <v>29.8</v>
      </c>
      <c r="M88" s="103" t="n">
        <f aca="false">IF(M$1="P",MAX(0,M$2-$C88),IF(M$1="C",MAX(0,$C88-M$2)))</f>
        <v>0.199999999999999</v>
      </c>
      <c r="N88" s="103" t="n">
        <f aca="false">IF(N$1="P",MAX(0,N$2-$C88),IF(N$1="C",MAX(0,$C88-N$2)))</f>
        <v>0</v>
      </c>
      <c r="O88" s="103" t="n">
        <f aca="false">IF(O$1="P",MAX(0,O$2-$C88),IF(O$1="C",MAX(0,$C88-O$2)))</f>
        <v>0</v>
      </c>
      <c r="P88" s="103" t="n">
        <f aca="false">IF(P$1="P",MAX(0,P$2-$C88),IF(P$1="C",MAX(0,$C88-P$2)))</f>
        <v>0</v>
      </c>
      <c r="Q88" s="103" t="n">
        <f aca="false">IF(Q$1="P",MAX(0,Q$2-$C88),IF(Q$1="C",MAX(0,$C88-Q$2)))</f>
        <v>0</v>
      </c>
      <c r="R88" s="103" t="n">
        <f aca="false">IF(R$1="P",MAX(0,R$2-$C88),IF(R$1="C",MAX(0,$C88-R$2)))</f>
        <v>0</v>
      </c>
      <c r="S88" s="103" t="n">
        <f aca="false">IF(S$1="P",MAX(0,S$2-$C88),IF(S$1="C",MAX(0,$C88-S$2)))</f>
        <v>0</v>
      </c>
      <c r="T88" s="104" t="n">
        <f aca="false">A88</f>
        <v>4</v>
      </c>
      <c r="U88" s="105" t="n">
        <f aca="false">VLOOKUP($B88,Gas!$B$3:$E$2506,2)</f>
        <v>2.31</v>
      </c>
      <c r="V88" s="46" t="n">
        <f aca="false">C88/U88</f>
        <v>8.74458874458875</v>
      </c>
    </row>
    <row r="89" customFormat="false" ht="12.75" hidden="false" customHeight="false" outlineLevel="0" collapsed="false">
      <c r="A89" s="95" t="n">
        <f aca="false">MONTH(B89)+(YEAR(B89)-1998)*12</f>
        <v>4</v>
      </c>
      <c r="B89" s="101" t="n">
        <v>35887</v>
      </c>
      <c r="C89" s="102" t="n">
        <v>20.11</v>
      </c>
      <c r="D89" s="98" t="n">
        <f aca="false">LN(C89/C88)</f>
        <v>-0.0044654006225984</v>
      </c>
      <c r="E89" s="106" t="n">
        <f aca="false">STDEV(D80:D89)*SQRT(trade_day)</f>
        <v>1.29284644534883</v>
      </c>
      <c r="G89" s="103" t="n">
        <f aca="false">IF(G$1="P",MAX(0,G$2-$C89),IF(G$1="C",MAX(0,$C89-G$2)))</f>
        <v>0</v>
      </c>
      <c r="H89" s="103" t="n">
        <f aca="false">IF(H$1="P",MAX(0,H$2-$C89),IF(H$1="C",MAX(0,$C89-H$2)))</f>
        <v>4.89</v>
      </c>
      <c r="I89" s="103" t="n">
        <f aca="false">IF(I$1="P",MAX(0,I$2-$C89),IF(I$1="C",MAX(0,$C89-I$2)))</f>
        <v>9.89</v>
      </c>
      <c r="J89" s="103" t="n">
        <f aca="false">IF(J$1="P",MAX(0,J$2-$C89),IF(J$1="C",MAX(0,$C89-J$2)))</f>
        <v>14.89</v>
      </c>
      <c r="K89" s="103" t="n">
        <f aca="false">IF(K$1="P",MAX(0,K$2-$C89),IF(K$1="C",MAX(0,$C89-K$2)))</f>
        <v>19.89</v>
      </c>
      <c r="L89" s="103" t="n">
        <f aca="false">IF(L$1="P",MAX(0,L$2-$C89),IF(L$1="C",MAX(0,$C89-L$2)))</f>
        <v>29.89</v>
      </c>
      <c r="M89" s="103" t="n">
        <f aca="false">IF(M$1="P",MAX(0,M$2-$C89),IF(M$1="C",MAX(0,$C89-M$2)))</f>
        <v>0.109999999999999</v>
      </c>
      <c r="N89" s="103" t="n">
        <f aca="false">IF(N$1="P",MAX(0,N$2-$C89),IF(N$1="C",MAX(0,$C89-N$2)))</f>
        <v>0</v>
      </c>
      <c r="O89" s="103" t="n">
        <f aca="false">IF(O$1="P",MAX(0,O$2-$C89),IF(O$1="C",MAX(0,$C89-O$2)))</f>
        <v>0</v>
      </c>
      <c r="P89" s="103" t="n">
        <f aca="false">IF(P$1="P",MAX(0,P$2-$C89),IF(P$1="C",MAX(0,$C89-P$2)))</f>
        <v>0</v>
      </c>
      <c r="Q89" s="103" t="n">
        <f aca="false">IF(Q$1="P",MAX(0,Q$2-$C89),IF(Q$1="C",MAX(0,$C89-Q$2)))</f>
        <v>0</v>
      </c>
      <c r="R89" s="103" t="n">
        <f aca="false">IF(R$1="P",MAX(0,R$2-$C89),IF(R$1="C",MAX(0,$C89-R$2)))</f>
        <v>0</v>
      </c>
      <c r="S89" s="103" t="n">
        <f aca="false">IF(S$1="P",MAX(0,S$2-$C89),IF(S$1="C",MAX(0,$C89-S$2)))</f>
        <v>0</v>
      </c>
      <c r="T89" s="104" t="n">
        <f aca="false">A89</f>
        <v>4</v>
      </c>
      <c r="U89" s="105" t="n">
        <f aca="false">VLOOKUP($B89,Gas!$B$3:$E$2506,2)</f>
        <v>2.46</v>
      </c>
      <c r="V89" s="46" t="n">
        <f aca="false">C89/U89</f>
        <v>8.17479674796748</v>
      </c>
    </row>
    <row r="90" customFormat="false" ht="12.75" hidden="false" customHeight="false" outlineLevel="0" collapsed="false">
      <c r="A90" s="95" t="n">
        <f aca="false">MONTH(B90)+(YEAR(B90)-1998)*12</f>
        <v>4</v>
      </c>
      <c r="B90" s="101" t="n">
        <v>35888</v>
      </c>
      <c r="C90" s="102" t="n">
        <v>20.23</v>
      </c>
      <c r="D90" s="98" t="n">
        <f aca="false">LN(C90/C89)</f>
        <v>0.00594944739509342</v>
      </c>
      <c r="E90" s="106" t="n">
        <f aca="false">STDEV(D81:D90)*SQRT(trade_day)</f>
        <v>1.28051450256712</v>
      </c>
      <c r="G90" s="103" t="n">
        <f aca="false">IF(G$1="P",MAX(0,G$2-$C90),IF(G$1="C",MAX(0,$C90-G$2)))</f>
        <v>0</v>
      </c>
      <c r="H90" s="103" t="n">
        <f aca="false">IF(H$1="P",MAX(0,H$2-$C90),IF(H$1="C",MAX(0,$C90-H$2)))</f>
        <v>4.77</v>
      </c>
      <c r="I90" s="103" t="n">
        <f aca="false">IF(I$1="P",MAX(0,I$2-$C90),IF(I$1="C",MAX(0,$C90-I$2)))</f>
        <v>9.77</v>
      </c>
      <c r="J90" s="103" t="n">
        <f aca="false">IF(J$1="P",MAX(0,J$2-$C90),IF(J$1="C",MAX(0,$C90-J$2)))</f>
        <v>14.77</v>
      </c>
      <c r="K90" s="103" t="n">
        <f aca="false">IF(K$1="P",MAX(0,K$2-$C90),IF(K$1="C",MAX(0,$C90-K$2)))</f>
        <v>19.77</v>
      </c>
      <c r="L90" s="103" t="n">
        <f aca="false">IF(L$1="P",MAX(0,L$2-$C90),IF(L$1="C",MAX(0,$C90-L$2)))</f>
        <v>29.77</v>
      </c>
      <c r="M90" s="103" t="n">
        <f aca="false">IF(M$1="P",MAX(0,M$2-$C90),IF(M$1="C",MAX(0,$C90-M$2)))</f>
        <v>0.23</v>
      </c>
      <c r="N90" s="103" t="n">
        <f aca="false">IF(N$1="P",MAX(0,N$2-$C90),IF(N$1="C",MAX(0,$C90-N$2)))</f>
        <v>0</v>
      </c>
      <c r="O90" s="103" t="n">
        <f aca="false">IF(O$1="P",MAX(0,O$2-$C90),IF(O$1="C",MAX(0,$C90-O$2)))</f>
        <v>0</v>
      </c>
      <c r="P90" s="103" t="n">
        <f aca="false">IF(P$1="P",MAX(0,P$2-$C90),IF(P$1="C",MAX(0,$C90-P$2)))</f>
        <v>0</v>
      </c>
      <c r="Q90" s="103" t="n">
        <f aca="false">IF(Q$1="P",MAX(0,Q$2-$C90),IF(Q$1="C",MAX(0,$C90-Q$2)))</f>
        <v>0</v>
      </c>
      <c r="R90" s="103" t="n">
        <f aca="false">IF(R$1="P",MAX(0,R$2-$C90),IF(R$1="C",MAX(0,$C90-R$2)))</f>
        <v>0</v>
      </c>
      <c r="S90" s="103" t="n">
        <f aca="false">IF(S$1="P",MAX(0,S$2-$C90),IF(S$1="C",MAX(0,$C90-S$2)))</f>
        <v>0</v>
      </c>
      <c r="T90" s="104" t="n">
        <f aca="false">A90</f>
        <v>4</v>
      </c>
      <c r="U90" s="105" t="n">
        <f aca="false">VLOOKUP($B90,Gas!$B$3:$E$2506,2)</f>
        <v>2.4</v>
      </c>
      <c r="V90" s="46" t="n">
        <f aca="false">C90/U90</f>
        <v>8.42916666666667</v>
      </c>
    </row>
    <row r="91" customFormat="false" ht="12.75" hidden="false" customHeight="false" outlineLevel="0" collapsed="false">
      <c r="A91" s="95" t="n">
        <f aca="false">MONTH(B91)+(YEAR(B91)-1998)*12</f>
        <v>4</v>
      </c>
      <c r="B91" s="101" t="n">
        <v>35891</v>
      </c>
      <c r="C91" s="102" t="n">
        <v>21.47</v>
      </c>
      <c r="D91" s="98" t="n">
        <f aca="false">LN(C91/C90)</f>
        <v>0.0594899607110354</v>
      </c>
      <c r="E91" s="106" t="n">
        <f aca="false">STDEV(D82:D91)*SQRT(trade_day)</f>
        <v>1.04694955176022</v>
      </c>
      <c r="G91" s="103" t="n">
        <f aca="false">IF(G$1="P",MAX(0,G$2-$C91),IF(G$1="C",MAX(0,$C91-G$2)))</f>
        <v>0</v>
      </c>
      <c r="H91" s="103" t="n">
        <f aca="false">IF(H$1="P",MAX(0,H$2-$C91),IF(H$1="C",MAX(0,$C91-H$2)))</f>
        <v>3.53</v>
      </c>
      <c r="I91" s="103" t="n">
        <f aca="false">IF(I$1="P",MAX(0,I$2-$C91),IF(I$1="C",MAX(0,$C91-I$2)))</f>
        <v>8.53</v>
      </c>
      <c r="J91" s="103" t="n">
        <f aca="false">IF(J$1="P",MAX(0,J$2-$C91),IF(J$1="C",MAX(0,$C91-J$2)))</f>
        <v>13.53</v>
      </c>
      <c r="K91" s="103" t="n">
        <f aca="false">IF(K$1="P",MAX(0,K$2-$C91),IF(K$1="C",MAX(0,$C91-K$2)))</f>
        <v>18.53</v>
      </c>
      <c r="L91" s="103" t="n">
        <f aca="false">IF(L$1="P",MAX(0,L$2-$C91),IF(L$1="C",MAX(0,$C91-L$2)))</f>
        <v>28.53</v>
      </c>
      <c r="M91" s="103" t="n">
        <f aca="false">IF(M$1="P",MAX(0,M$2-$C91),IF(M$1="C",MAX(0,$C91-M$2)))</f>
        <v>1.47</v>
      </c>
      <c r="N91" s="103" t="n">
        <f aca="false">IF(N$1="P",MAX(0,N$2-$C91),IF(N$1="C",MAX(0,$C91-N$2)))</f>
        <v>0</v>
      </c>
      <c r="O91" s="103" t="n">
        <f aca="false">IF(O$1="P",MAX(0,O$2-$C91),IF(O$1="C",MAX(0,$C91-O$2)))</f>
        <v>0</v>
      </c>
      <c r="P91" s="103" t="n">
        <f aca="false">IF(P$1="P",MAX(0,P$2-$C91),IF(P$1="C",MAX(0,$C91-P$2)))</f>
        <v>0</v>
      </c>
      <c r="Q91" s="103" t="n">
        <f aca="false">IF(Q$1="P",MAX(0,Q$2-$C91),IF(Q$1="C",MAX(0,$C91-Q$2)))</f>
        <v>0</v>
      </c>
      <c r="R91" s="103" t="n">
        <f aca="false">IF(R$1="P",MAX(0,R$2-$C91),IF(R$1="C",MAX(0,$C91-R$2)))</f>
        <v>0</v>
      </c>
      <c r="S91" s="103" t="n">
        <f aca="false">IF(S$1="P",MAX(0,S$2-$C91),IF(S$1="C",MAX(0,$C91-S$2)))</f>
        <v>0</v>
      </c>
      <c r="T91" s="104" t="n">
        <f aca="false">A91</f>
        <v>4</v>
      </c>
      <c r="U91" s="105" t="n">
        <f aca="false">VLOOKUP($B91,Gas!$B$3:$E$2506,2)</f>
        <v>2.505</v>
      </c>
      <c r="V91" s="46" t="n">
        <f aca="false">C91/U91</f>
        <v>8.57085828343313</v>
      </c>
    </row>
    <row r="92" customFormat="false" ht="12.75" hidden="false" customHeight="false" outlineLevel="0" collapsed="false">
      <c r="A92" s="95" t="n">
        <f aca="false">MONTH(B92)+(YEAR(B92)-1998)*12</f>
        <v>4</v>
      </c>
      <c r="B92" s="101" t="n">
        <v>35892</v>
      </c>
      <c r="C92" s="102" t="n">
        <v>22.96</v>
      </c>
      <c r="D92" s="98" t="n">
        <f aca="false">LN(C92/C91)</f>
        <v>0.0670969595606761</v>
      </c>
      <c r="E92" s="106" t="n">
        <f aca="false">STDEV(D83:D92)*SQRT(trade_day)</f>
        <v>0.499518338346649</v>
      </c>
      <c r="G92" s="103" t="n">
        <f aca="false">IF(G$1="P",MAX(0,G$2-$C92),IF(G$1="C",MAX(0,$C92-G$2)))</f>
        <v>0</v>
      </c>
      <c r="H92" s="103" t="n">
        <f aca="false">IF(H$1="P",MAX(0,H$2-$C92),IF(H$1="C",MAX(0,$C92-H$2)))</f>
        <v>2.04</v>
      </c>
      <c r="I92" s="103" t="n">
        <f aca="false">IF(I$1="P",MAX(0,I$2-$C92),IF(I$1="C",MAX(0,$C92-I$2)))</f>
        <v>7.04</v>
      </c>
      <c r="J92" s="103" t="n">
        <f aca="false">IF(J$1="P",MAX(0,J$2-$C92),IF(J$1="C",MAX(0,$C92-J$2)))</f>
        <v>12.04</v>
      </c>
      <c r="K92" s="103" t="n">
        <f aca="false">IF(K$1="P",MAX(0,K$2-$C92),IF(K$1="C",MAX(0,$C92-K$2)))</f>
        <v>17.04</v>
      </c>
      <c r="L92" s="103" t="n">
        <f aca="false">IF(L$1="P",MAX(0,L$2-$C92),IF(L$1="C",MAX(0,$C92-L$2)))</f>
        <v>27.04</v>
      </c>
      <c r="M92" s="103" t="n">
        <f aca="false">IF(M$1="P",MAX(0,M$2-$C92),IF(M$1="C",MAX(0,$C92-M$2)))</f>
        <v>2.96</v>
      </c>
      <c r="N92" s="103" t="n">
        <f aca="false">IF(N$1="P",MAX(0,N$2-$C92),IF(N$1="C",MAX(0,$C92-N$2)))</f>
        <v>0</v>
      </c>
      <c r="O92" s="103" t="n">
        <f aca="false">IF(O$1="P",MAX(0,O$2-$C92),IF(O$1="C",MAX(0,$C92-O$2)))</f>
        <v>0</v>
      </c>
      <c r="P92" s="103" t="n">
        <f aca="false">IF(P$1="P",MAX(0,P$2-$C92),IF(P$1="C",MAX(0,$C92-P$2)))</f>
        <v>0</v>
      </c>
      <c r="Q92" s="103" t="n">
        <f aca="false">IF(Q$1="P",MAX(0,Q$2-$C92),IF(Q$1="C",MAX(0,$C92-Q$2)))</f>
        <v>0</v>
      </c>
      <c r="R92" s="103" t="n">
        <f aca="false">IF(R$1="P",MAX(0,R$2-$C92),IF(R$1="C",MAX(0,$C92-R$2)))</f>
        <v>0</v>
      </c>
      <c r="S92" s="103" t="n">
        <f aca="false">IF(S$1="P",MAX(0,S$2-$C92),IF(S$1="C",MAX(0,$C92-S$2)))</f>
        <v>0</v>
      </c>
      <c r="T92" s="104" t="n">
        <f aca="false">A92</f>
        <v>4</v>
      </c>
      <c r="U92" s="105" t="n">
        <f aca="false">VLOOKUP($B92,Gas!$B$3:$E$2506,2)</f>
        <v>2.505</v>
      </c>
      <c r="V92" s="46" t="n">
        <f aca="false">C92/U92</f>
        <v>9.16566866267465</v>
      </c>
    </row>
    <row r="93" customFormat="false" ht="12.75" hidden="false" customHeight="false" outlineLevel="0" collapsed="false">
      <c r="A93" s="95" t="n">
        <f aca="false">MONTH(B93)+(YEAR(B93)-1998)*12</f>
        <v>4</v>
      </c>
      <c r="B93" s="101" t="n">
        <v>35893</v>
      </c>
      <c r="C93" s="102" t="n">
        <v>22.04</v>
      </c>
      <c r="D93" s="98" t="n">
        <f aca="false">LN(C93/C92)</f>
        <v>-0.0408945871666521</v>
      </c>
      <c r="E93" s="106" t="n">
        <f aca="false">STDEV(D84:D93)*SQRT(trade_day)</f>
        <v>0.581089473790694</v>
      </c>
      <c r="G93" s="103" t="n">
        <f aca="false">IF(G$1="P",MAX(0,G$2-$C93),IF(G$1="C",MAX(0,$C93-G$2)))</f>
        <v>0</v>
      </c>
      <c r="H93" s="103" t="n">
        <f aca="false">IF(H$1="P",MAX(0,H$2-$C93),IF(H$1="C",MAX(0,$C93-H$2)))</f>
        <v>2.96</v>
      </c>
      <c r="I93" s="103" t="n">
        <f aca="false">IF(I$1="P",MAX(0,I$2-$C93),IF(I$1="C",MAX(0,$C93-I$2)))</f>
        <v>7.96</v>
      </c>
      <c r="J93" s="103" t="n">
        <f aca="false">IF(J$1="P",MAX(0,J$2-$C93),IF(J$1="C",MAX(0,$C93-J$2)))</f>
        <v>12.96</v>
      </c>
      <c r="K93" s="103" t="n">
        <f aca="false">IF(K$1="P",MAX(0,K$2-$C93),IF(K$1="C",MAX(0,$C93-K$2)))</f>
        <v>17.96</v>
      </c>
      <c r="L93" s="103" t="n">
        <f aca="false">IF(L$1="P",MAX(0,L$2-$C93),IF(L$1="C",MAX(0,$C93-L$2)))</f>
        <v>27.96</v>
      </c>
      <c r="M93" s="103" t="n">
        <f aca="false">IF(M$1="P",MAX(0,M$2-$C93),IF(M$1="C",MAX(0,$C93-M$2)))</f>
        <v>2.04</v>
      </c>
      <c r="N93" s="103" t="n">
        <f aca="false">IF(N$1="P",MAX(0,N$2-$C93),IF(N$1="C",MAX(0,$C93-N$2)))</f>
        <v>0</v>
      </c>
      <c r="O93" s="103" t="n">
        <f aca="false">IF(O$1="P",MAX(0,O$2-$C93),IF(O$1="C",MAX(0,$C93-O$2)))</f>
        <v>0</v>
      </c>
      <c r="P93" s="103" t="n">
        <f aca="false">IF(P$1="P",MAX(0,P$2-$C93),IF(P$1="C",MAX(0,$C93-P$2)))</f>
        <v>0</v>
      </c>
      <c r="Q93" s="103" t="n">
        <f aca="false">IF(Q$1="P",MAX(0,Q$2-$C93),IF(Q$1="C",MAX(0,$C93-Q$2)))</f>
        <v>0</v>
      </c>
      <c r="R93" s="103" t="n">
        <f aca="false">IF(R$1="P",MAX(0,R$2-$C93),IF(R$1="C",MAX(0,$C93-R$2)))</f>
        <v>0</v>
      </c>
      <c r="S93" s="103" t="n">
        <f aca="false">IF(S$1="P",MAX(0,S$2-$C93),IF(S$1="C",MAX(0,$C93-S$2)))</f>
        <v>0</v>
      </c>
      <c r="T93" s="104" t="n">
        <f aca="false">A93</f>
        <v>4</v>
      </c>
      <c r="U93" s="105" t="n">
        <f aca="false">VLOOKUP($B93,Gas!$B$3:$E$2506,2)</f>
        <v>2.5</v>
      </c>
      <c r="V93" s="46" t="n">
        <f aca="false">C93/U93</f>
        <v>8.816</v>
      </c>
    </row>
    <row r="94" customFormat="false" ht="12.75" hidden="false" customHeight="false" outlineLevel="0" collapsed="false">
      <c r="A94" s="95" t="n">
        <f aca="false">MONTH(B94)+(YEAR(B94)-1998)*12</f>
        <v>4</v>
      </c>
      <c r="B94" s="101" t="n">
        <v>35894</v>
      </c>
      <c r="C94" s="102" t="n">
        <v>22.41</v>
      </c>
      <c r="D94" s="98" t="n">
        <f aca="false">LN(C94/C93)</f>
        <v>0.0166483035281218</v>
      </c>
      <c r="E94" s="106" t="n">
        <f aca="false">STDEV(D85:D94)*SQRT(trade_day)</f>
        <v>0.562349159314039</v>
      </c>
      <c r="G94" s="103" t="n">
        <f aca="false">IF(G$1="P",MAX(0,G$2-$C94),IF(G$1="C",MAX(0,$C94-G$2)))</f>
        <v>0</v>
      </c>
      <c r="H94" s="103" t="n">
        <f aca="false">IF(H$1="P",MAX(0,H$2-$C94),IF(H$1="C",MAX(0,$C94-H$2)))</f>
        <v>2.59</v>
      </c>
      <c r="I94" s="103" t="n">
        <f aca="false">IF(I$1="P",MAX(0,I$2-$C94),IF(I$1="C",MAX(0,$C94-I$2)))</f>
        <v>7.59</v>
      </c>
      <c r="J94" s="103" t="n">
        <f aca="false">IF(J$1="P",MAX(0,J$2-$C94),IF(J$1="C",MAX(0,$C94-J$2)))</f>
        <v>12.59</v>
      </c>
      <c r="K94" s="103" t="n">
        <f aca="false">IF(K$1="P",MAX(0,K$2-$C94),IF(K$1="C",MAX(0,$C94-K$2)))</f>
        <v>17.59</v>
      </c>
      <c r="L94" s="103" t="n">
        <f aca="false">IF(L$1="P",MAX(0,L$2-$C94),IF(L$1="C",MAX(0,$C94-L$2)))</f>
        <v>27.59</v>
      </c>
      <c r="M94" s="103" t="n">
        <f aca="false">IF(M$1="P",MAX(0,M$2-$C94),IF(M$1="C",MAX(0,$C94-M$2)))</f>
        <v>2.41</v>
      </c>
      <c r="N94" s="103" t="n">
        <f aca="false">IF(N$1="P",MAX(0,N$2-$C94),IF(N$1="C",MAX(0,$C94-N$2)))</f>
        <v>0</v>
      </c>
      <c r="O94" s="103" t="n">
        <f aca="false">IF(O$1="P",MAX(0,O$2-$C94),IF(O$1="C",MAX(0,$C94-O$2)))</f>
        <v>0</v>
      </c>
      <c r="P94" s="103" t="n">
        <f aca="false">IF(P$1="P",MAX(0,P$2-$C94),IF(P$1="C",MAX(0,$C94-P$2)))</f>
        <v>0</v>
      </c>
      <c r="Q94" s="103" t="n">
        <f aca="false">IF(Q$1="P",MAX(0,Q$2-$C94),IF(Q$1="C",MAX(0,$C94-Q$2)))</f>
        <v>0</v>
      </c>
      <c r="R94" s="103" t="n">
        <f aca="false">IF(R$1="P",MAX(0,R$2-$C94),IF(R$1="C",MAX(0,$C94-R$2)))</f>
        <v>0</v>
      </c>
      <c r="S94" s="103" t="n">
        <f aca="false">IF(S$1="P",MAX(0,S$2-$C94),IF(S$1="C",MAX(0,$C94-S$2)))</f>
        <v>0</v>
      </c>
      <c r="T94" s="104" t="n">
        <f aca="false">A94</f>
        <v>4</v>
      </c>
      <c r="U94" s="105" t="n">
        <f aca="false">VLOOKUP($B94,Gas!$B$3:$E$2506,2)</f>
        <v>2.65</v>
      </c>
      <c r="V94" s="46" t="n">
        <f aca="false">C94/U94</f>
        <v>8.45660377358491</v>
      </c>
    </row>
    <row r="95" customFormat="false" ht="12.75" hidden="false" customHeight="false" outlineLevel="0" collapsed="false">
      <c r="A95" s="95" t="n">
        <f aca="false">MONTH(B95)+(YEAR(B95)-1998)*12</f>
        <v>4</v>
      </c>
      <c r="B95" s="101" t="n">
        <v>35895</v>
      </c>
      <c r="C95" s="102" t="n">
        <v>22.41</v>
      </c>
      <c r="D95" s="98" t="n">
        <f aca="false">LN(C95/C94)</f>
        <v>0</v>
      </c>
      <c r="E95" s="106" t="n">
        <f aca="false">STDEV(D86:D95)*SQRT(trade_day)</f>
        <v>0.549009658528834</v>
      </c>
      <c r="G95" s="103" t="n">
        <f aca="false">IF(G$1="P",MAX(0,G$2-$C95),IF(G$1="C",MAX(0,$C95-G$2)))</f>
        <v>0</v>
      </c>
      <c r="H95" s="103" t="n">
        <f aca="false">IF(H$1="P",MAX(0,H$2-$C95),IF(H$1="C",MAX(0,$C95-H$2)))</f>
        <v>2.59</v>
      </c>
      <c r="I95" s="103" t="n">
        <f aca="false">IF(I$1="P",MAX(0,I$2-$C95),IF(I$1="C",MAX(0,$C95-I$2)))</f>
        <v>7.59</v>
      </c>
      <c r="J95" s="103" t="n">
        <f aca="false">IF(J$1="P",MAX(0,J$2-$C95),IF(J$1="C",MAX(0,$C95-J$2)))</f>
        <v>12.59</v>
      </c>
      <c r="K95" s="103" t="n">
        <f aca="false">IF(K$1="P",MAX(0,K$2-$C95),IF(K$1="C",MAX(0,$C95-K$2)))</f>
        <v>17.59</v>
      </c>
      <c r="L95" s="103" t="n">
        <f aca="false">IF(L$1="P",MAX(0,L$2-$C95),IF(L$1="C",MAX(0,$C95-L$2)))</f>
        <v>27.59</v>
      </c>
      <c r="M95" s="103" t="n">
        <f aca="false">IF(M$1="P",MAX(0,M$2-$C95),IF(M$1="C",MAX(0,$C95-M$2)))</f>
        <v>2.41</v>
      </c>
      <c r="N95" s="103" t="n">
        <f aca="false">IF(N$1="P",MAX(0,N$2-$C95),IF(N$1="C",MAX(0,$C95-N$2)))</f>
        <v>0</v>
      </c>
      <c r="O95" s="103" t="n">
        <f aca="false">IF(O$1="P",MAX(0,O$2-$C95),IF(O$1="C",MAX(0,$C95-O$2)))</f>
        <v>0</v>
      </c>
      <c r="P95" s="103" t="n">
        <f aca="false">IF(P$1="P",MAX(0,P$2-$C95),IF(P$1="C",MAX(0,$C95-P$2)))</f>
        <v>0</v>
      </c>
      <c r="Q95" s="103" t="n">
        <f aca="false">IF(Q$1="P",MAX(0,Q$2-$C95),IF(Q$1="C",MAX(0,$C95-Q$2)))</f>
        <v>0</v>
      </c>
      <c r="R95" s="103" t="n">
        <f aca="false">IF(R$1="P",MAX(0,R$2-$C95),IF(R$1="C",MAX(0,$C95-R$2)))</f>
        <v>0</v>
      </c>
      <c r="S95" s="103" t="n">
        <f aca="false">IF(S$1="P",MAX(0,S$2-$C95),IF(S$1="C",MAX(0,$C95-S$2)))</f>
        <v>0</v>
      </c>
      <c r="T95" s="104" t="n">
        <f aca="false">A95</f>
        <v>4</v>
      </c>
      <c r="U95" s="105" t="n">
        <f aca="false">VLOOKUP($B95,Gas!$B$3:$E$2506,2)</f>
        <v>2.59</v>
      </c>
      <c r="V95" s="46" t="n">
        <f aca="false">C95/U95</f>
        <v>8.65250965250965</v>
      </c>
    </row>
    <row r="96" customFormat="false" ht="12.75" hidden="false" customHeight="false" outlineLevel="0" collapsed="false">
      <c r="A96" s="95" t="n">
        <f aca="false">MONTH(B96)+(YEAR(B96)-1998)*12</f>
        <v>4</v>
      </c>
      <c r="B96" s="101" t="n">
        <v>35898</v>
      </c>
      <c r="C96" s="102" t="n">
        <v>28.91</v>
      </c>
      <c r="D96" s="98" t="n">
        <f aca="false">LN(C96/C95)</f>
        <v>0.254680268215419</v>
      </c>
      <c r="E96" s="106" t="n">
        <f aca="false">STDEV(D87:D96)*SQRT(trade_day)</f>
        <v>1.28209499675731</v>
      </c>
      <c r="G96" s="103" t="n">
        <f aca="false">IF(G$1="P",MAX(0,G$2-$C96),IF(G$1="C",MAX(0,$C96-G$2)))</f>
        <v>0</v>
      </c>
      <c r="H96" s="103" t="n">
        <f aca="false">IF(H$1="P",MAX(0,H$2-$C96),IF(H$1="C",MAX(0,$C96-H$2)))</f>
        <v>0</v>
      </c>
      <c r="I96" s="103" t="n">
        <f aca="false">IF(I$1="P",MAX(0,I$2-$C96),IF(I$1="C",MAX(0,$C96-I$2)))</f>
        <v>1.09</v>
      </c>
      <c r="J96" s="103" t="n">
        <f aca="false">IF(J$1="P",MAX(0,J$2-$C96),IF(J$1="C",MAX(0,$C96-J$2)))</f>
        <v>6.09</v>
      </c>
      <c r="K96" s="103" t="n">
        <f aca="false">IF(K$1="P",MAX(0,K$2-$C96),IF(K$1="C",MAX(0,$C96-K$2)))</f>
        <v>11.09</v>
      </c>
      <c r="L96" s="103" t="n">
        <f aca="false">IF(L$1="P",MAX(0,L$2-$C96),IF(L$1="C",MAX(0,$C96-L$2)))</f>
        <v>21.09</v>
      </c>
      <c r="M96" s="103" t="n">
        <f aca="false">IF(M$1="P",MAX(0,M$2-$C96),IF(M$1="C",MAX(0,$C96-M$2)))</f>
        <v>8.91</v>
      </c>
      <c r="N96" s="103" t="n">
        <f aca="false">IF(N$1="P",MAX(0,N$2-$C96),IF(N$1="C",MAX(0,$C96-N$2)))</f>
        <v>3.91</v>
      </c>
      <c r="O96" s="103" t="n">
        <f aca="false">IF(O$1="P",MAX(0,O$2-$C96),IF(O$1="C",MAX(0,$C96-O$2)))</f>
        <v>0</v>
      </c>
      <c r="P96" s="103" t="n">
        <f aca="false">IF(P$1="P",MAX(0,P$2-$C96),IF(P$1="C",MAX(0,$C96-P$2)))</f>
        <v>0</v>
      </c>
      <c r="Q96" s="103" t="n">
        <f aca="false">IF(Q$1="P",MAX(0,Q$2-$C96),IF(Q$1="C",MAX(0,$C96-Q$2)))</f>
        <v>0</v>
      </c>
      <c r="R96" s="103" t="n">
        <f aca="false">IF(R$1="P",MAX(0,R$2-$C96),IF(R$1="C",MAX(0,$C96-R$2)))</f>
        <v>0</v>
      </c>
      <c r="S96" s="103" t="n">
        <f aca="false">IF(S$1="P",MAX(0,S$2-$C96),IF(S$1="C",MAX(0,$C96-S$2)))</f>
        <v>0</v>
      </c>
      <c r="T96" s="104" t="n">
        <f aca="false">A96</f>
        <v>4</v>
      </c>
      <c r="U96" s="105" t="n">
        <f aca="false">VLOOKUP($B96,Gas!$B$3:$E$2506,2)</f>
        <v>2.59</v>
      </c>
      <c r="V96" s="46" t="n">
        <f aca="false">C96/U96</f>
        <v>11.1621621621622</v>
      </c>
    </row>
    <row r="97" customFormat="false" ht="12.75" hidden="false" customHeight="false" outlineLevel="0" collapsed="false">
      <c r="A97" s="95" t="n">
        <f aca="false">MONTH(B97)+(YEAR(B97)-1998)*12</f>
        <v>4</v>
      </c>
      <c r="B97" s="101" t="n">
        <v>35899</v>
      </c>
      <c r="C97" s="102" t="n">
        <v>22.17</v>
      </c>
      <c r="D97" s="98" t="n">
        <f aca="false">LN(C97/C96)</f>
        <v>-0.265447532400035</v>
      </c>
      <c r="E97" s="106" t="n">
        <f aca="false">STDEV(D88:D97)*SQRT(trade_day)</f>
        <v>2.01492568031818</v>
      </c>
      <c r="G97" s="103" t="n">
        <f aca="false">IF(G$1="P",MAX(0,G$2-$C97),IF(G$1="C",MAX(0,$C97-G$2)))</f>
        <v>0</v>
      </c>
      <c r="H97" s="103" t="n">
        <f aca="false">IF(H$1="P",MAX(0,H$2-$C97),IF(H$1="C",MAX(0,$C97-H$2)))</f>
        <v>2.83</v>
      </c>
      <c r="I97" s="103" t="n">
        <f aca="false">IF(I$1="P",MAX(0,I$2-$C97),IF(I$1="C",MAX(0,$C97-I$2)))</f>
        <v>7.83</v>
      </c>
      <c r="J97" s="103" t="n">
        <f aca="false">IF(J$1="P",MAX(0,J$2-$C97),IF(J$1="C",MAX(0,$C97-J$2)))</f>
        <v>12.83</v>
      </c>
      <c r="K97" s="103" t="n">
        <f aca="false">IF(K$1="P",MAX(0,K$2-$C97),IF(K$1="C",MAX(0,$C97-K$2)))</f>
        <v>17.83</v>
      </c>
      <c r="L97" s="103" t="n">
        <f aca="false">IF(L$1="P",MAX(0,L$2-$C97),IF(L$1="C",MAX(0,$C97-L$2)))</f>
        <v>27.83</v>
      </c>
      <c r="M97" s="103" t="n">
        <f aca="false">IF(M$1="P",MAX(0,M$2-$C97),IF(M$1="C",MAX(0,$C97-M$2)))</f>
        <v>2.17</v>
      </c>
      <c r="N97" s="103" t="n">
        <f aca="false">IF(N$1="P",MAX(0,N$2-$C97),IF(N$1="C",MAX(0,$C97-N$2)))</f>
        <v>0</v>
      </c>
      <c r="O97" s="103" t="n">
        <f aca="false">IF(O$1="P",MAX(0,O$2-$C97),IF(O$1="C",MAX(0,$C97-O$2)))</f>
        <v>0</v>
      </c>
      <c r="P97" s="103" t="n">
        <f aca="false">IF(P$1="P",MAX(0,P$2-$C97),IF(P$1="C",MAX(0,$C97-P$2)))</f>
        <v>0</v>
      </c>
      <c r="Q97" s="103" t="n">
        <f aca="false">IF(Q$1="P",MAX(0,Q$2-$C97),IF(Q$1="C",MAX(0,$C97-Q$2)))</f>
        <v>0</v>
      </c>
      <c r="R97" s="103" t="n">
        <f aca="false">IF(R$1="P",MAX(0,R$2-$C97),IF(R$1="C",MAX(0,$C97-R$2)))</f>
        <v>0</v>
      </c>
      <c r="S97" s="103" t="n">
        <f aca="false">IF(S$1="P",MAX(0,S$2-$C97),IF(S$1="C",MAX(0,$C97-S$2)))</f>
        <v>0</v>
      </c>
      <c r="T97" s="104" t="n">
        <f aca="false">A97</f>
        <v>4</v>
      </c>
      <c r="U97" s="105" t="n">
        <f aca="false">VLOOKUP($B97,Gas!$B$3:$E$2506,2)</f>
        <v>2.55</v>
      </c>
      <c r="V97" s="46" t="n">
        <f aca="false">C97/U97</f>
        <v>8.69411764705883</v>
      </c>
    </row>
    <row r="98" customFormat="false" ht="12.75" hidden="false" customHeight="false" outlineLevel="0" collapsed="false">
      <c r="A98" s="95" t="n">
        <f aca="false">MONTH(B98)+(YEAR(B98)-1998)*12</f>
        <v>4</v>
      </c>
      <c r="B98" s="101" t="n">
        <v>35900</v>
      </c>
      <c r="C98" s="102" t="n">
        <v>22.25</v>
      </c>
      <c r="D98" s="98" t="n">
        <f aca="false">LN(C98/C97)</f>
        <v>0.00360198498402914</v>
      </c>
      <c r="E98" s="106" t="n">
        <f aca="false">STDEV(D89:D98)*SQRT(trade_day)</f>
        <v>2.00311582383998</v>
      </c>
      <c r="G98" s="103" t="n">
        <f aca="false">IF(G$1="P",MAX(0,G$2-$C98),IF(G$1="C",MAX(0,$C98-G$2)))</f>
        <v>0</v>
      </c>
      <c r="H98" s="103" t="n">
        <f aca="false">IF(H$1="P",MAX(0,H$2-$C98),IF(H$1="C",MAX(0,$C98-H$2)))</f>
        <v>2.75</v>
      </c>
      <c r="I98" s="103" t="n">
        <f aca="false">IF(I$1="P",MAX(0,I$2-$C98),IF(I$1="C",MAX(0,$C98-I$2)))</f>
        <v>7.75</v>
      </c>
      <c r="J98" s="103" t="n">
        <f aca="false">IF(J$1="P",MAX(0,J$2-$C98),IF(J$1="C",MAX(0,$C98-J$2)))</f>
        <v>12.75</v>
      </c>
      <c r="K98" s="103" t="n">
        <f aca="false">IF(K$1="P",MAX(0,K$2-$C98),IF(K$1="C",MAX(0,$C98-K$2)))</f>
        <v>17.75</v>
      </c>
      <c r="L98" s="103" t="n">
        <f aca="false">IF(L$1="P",MAX(0,L$2-$C98),IF(L$1="C",MAX(0,$C98-L$2)))</f>
        <v>27.75</v>
      </c>
      <c r="M98" s="103" t="n">
        <f aca="false">IF(M$1="P",MAX(0,M$2-$C98),IF(M$1="C",MAX(0,$C98-M$2)))</f>
        <v>2.25</v>
      </c>
      <c r="N98" s="103" t="n">
        <f aca="false">IF(N$1="P",MAX(0,N$2-$C98),IF(N$1="C",MAX(0,$C98-N$2)))</f>
        <v>0</v>
      </c>
      <c r="O98" s="103" t="n">
        <f aca="false">IF(O$1="P",MAX(0,O$2-$C98),IF(O$1="C",MAX(0,$C98-O$2)))</f>
        <v>0</v>
      </c>
      <c r="P98" s="103" t="n">
        <f aca="false">IF(P$1="P",MAX(0,P$2-$C98),IF(P$1="C",MAX(0,$C98-P$2)))</f>
        <v>0</v>
      </c>
      <c r="Q98" s="103" t="n">
        <f aca="false">IF(Q$1="P",MAX(0,Q$2-$C98),IF(Q$1="C",MAX(0,$C98-Q$2)))</f>
        <v>0</v>
      </c>
      <c r="R98" s="103" t="n">
        <f aca="false">IF(R$1="P",MAX(0,R$2-$C98),IF(R$1="C",MAX(0,$C98-R$2)))</f>
        <v>0</v>
      </c>
      <c r="S98" s="103" t="n">
        <f aca="false">IF(S$1="P",MAX(0,S$2-$C98),IF(S$1="C",MAX(0,$C98-S$2)))</f>
        <v>0</v>
      </c>
      <c r="T98" s="104" t="n">
        <f aca="false">A98</f>
        <v>4</v>
      </c>
      <c r="U98" s="105" t="n">
        <f aca="false">VLOOKUP($B98,Gas!$B$3:$E$2506,2)</f>
        <v>2.415</v>
      </c>
      <c r="V98" s="46" t="n">
        <f aca="false">C98/U98</f>
        <v>9.21325051759834</v>
      </c>
    </row>
    <row r="99" customFormat="false" ht="12.75" hidden="false" customHeight="false" outlineLevel="0" collapsed="false">
      <c r="A99" s="95" t="n">
        <f aca="false">MONTH(B99)+(YEAR(B99)-1998)*12</f>
        <v>4</v>
      </c>
      <c r="B99" s="101" t="n">
        <v>35901</v>
      </c>
      <c r="C99" s="102" t="n">
        <v>24.57</v>
      </c>
      <c r="D99" s="98" t="n">
        <f aca="false">LN(C99/C98)</f>
        <v>0.0991841779208386</v>
      </c>
      <c r="E99" s="106" t="n">
        <f aca="false">STDEV(D90:D99)*SQRT(trade_day)</f>
        <v>2.04931238241648</v>
      </c>
      <c r="G99" s="103" t="n">
        <f aca="false">IF(G$1="P",MAX(0,G$2-$C99),IF(G$1="C",MAX(0,$C99-G$2)))</f>
        <v>0</v>
      </c>
      <c r="H99" s="103" t="n">
        <f aca="false">IF(H$1="P",MAX(0,H$2-$C99),IF(H$1="C",MAX(0,$C99-H$2)))</f>
        <v>0.43</v>
      </c>
      <c r="I99" s="103" t="n">
        <f aca="false">IF(I$1="P",MAX(0,I$2-$C99),IF(I$1="C",MAX(0,$C99-I$2)))</f>
        <v>5.43</v>
      </c>
      <c r="J99" s="103" t="n">
        <f aca="false">IF(J$1="P",MAX(0,J$2-$C99),IF(J$1="C",MAX(0,$C99-J$2)))</f>
        <v>10.43</v>
      </c>
      <c r="K99" s="103" t="n">
        <f aca="false">IF(K$1="P",MAX(0,K$2-$C99),IF(K$1="C",MAX(0,$C99-K$2)))</f>
        <v>15.43</v>
      </c>
      <c r="L99" s="103" t="n">
        <f aca="false">IF(L$1="P",MAX(0,L$2-$C99),IF(L$1="C",MAX(0,$C99-L$2)))</f>
        <v>25.43</v>
      </c>
      <c r="M99" s="103" t="n">
        <f aca="false">IF(M$1="P",MAX(0,M$2-$C99),IF(M$1="C",MAX(0,$C99-M$2)))</f>
        <v>4.57</v>
      </c>
      <c r="N99" s="103" t="n">
        <f aca="false">IF(N$1="P",MAX(0,N$2-$C99),IF(N$1="C",MAX(0,$C99-N$2)))</f>
        <v>0</v>
      </c>
      <c r="O99" s="103" t="n">
        <f aca="false">IF(O$1="P",MAX(0,O$2-$C99),IF(O$1="C",MAX(0,$C99-O$2)))</f>
        <v>0</v>
      </c>
      <c r="P99" s="103" t="n">
        <f aca="false">IF(P$1="P",MAX(0,P$2-$C99),IF(P$1="C",MAX(0,$C99-P$2)))</f>
        <v>0</v>
      </c>
      <c r="Q99" s="103" t="n">
        <f aca="false">IF(Q$1="P",MAX(0,Q$2-$C99),IF(Q$1="C",MAX(0,$C99-Q$2)))</f>
        <v>0</v>
      </c>
      <c r="R99" s="103" t="n">
        <f aca="false">IF(R$1="P",MAX(0,R$2-$C99),IF(R$1="C",MAX(0,$C99-R$2)))</f>
        <v>0</v>
      </c>
      <c r="S99" s="103" t="n">
        <f aca="false">IF(S$1="P",MAX(0,S$2-$C99),IF(S$1="C",MAX(0,$C99-S$2)))</f>
        <v>0</v>
      </c>
      <c r="T99" s="104" t="n">
        <f aca="false">A99</f>
        <v>4</v>
      </c>
      <c r="U99" s="105" t="n">
        <f aca="false">VLOOKUP($B99,Gas!$B$3:$E$2506,2)</f>
        <v>2.48</v>
      </c>
      <c r="V99" s="46" t="n">
        <f aca="false">C99/U99</f>
        <v>9.90725806451613</v>
      </c>
    </row>
    <row r="100" customFormat="false" ht="12.75" hidden="false" customHeight="false" outlineLevel="0" collapsed="false">
      <c r="A100" s="95" t="n">
        <f aca="false">MONTH(B100)+(YEAR(B100)-1998)*12</f>
        <v>4</v>
      </c>
      <c r="B100" s="101" t="n">
        <v>35902</v>
      </c>
      <c r="C100" s="102" t="n">
        <v>25.04</v>
      </c>
      <c r="D100" s="98" t="n">
        <f aca="false">LN(C100/C99)</f>
        <v>0.0189483596988099</v>
      </c>
      <c r="E100" s="106" t="n">
        <f aca="false">STDEV(D91:D100)*SQRT(trade_day)</f>
        <v>2.04786143279126</v>
      </c>
      <c r="G100" s="103" t="n">
        <f aca="false">IF(G$1="P",MAX(0,G$2-$C100),IF(G$1="C",MAX(0,$C100-G$2)))</f>
        <v>0</v>
      </c>
      <c r="H100" s="103" t="n">
        <f aca="false">IF(H$1="P",MAX(0,H$2-$C100),IF(H$1="C",MAX(0,$C100-H$2)))</f>
        <v>0</v>
      </c>
      <c r="I100" s="103" t="n">
        <f aca="false">IF(I$1="P",MAX(0,I$2-$C100),IF(I$1="C",MAX(0,$C100-I$2)))</f>
        <v>4.96</v>
      </c>
      <c r="J100" s="103" t="n">
        <f aca="false">IF(J$1="P",MAX(0,J$2-$C100),IF(J$1="C",MAX(0,$C100-J$2)))</f>
        <v>9.96</v>
      </c>
      <c r="K100" s="103" t="n">
        <f aca="false">IF(K$1="P",MAX(0,K$2-$C100),IF(K$1="C",MAX(0,$C100-K$2)))</f>
        <v>14.96</v>
      </c>
      <c r="L100" s="103" t="n">
        <f aca="false">IF(L$1="P",MAX(0,L$2-$C100),IF(L$1="C",MAX(0,$C100-L$2)))</f>
        <v>24.96</v>
      </c>
      <c r="M100" s="103" t="n">
        <f aca="false">IF(M$1="P",MAX(0,M$2-$C100),IF(M$1="C",MAX(0,$C100-M$2)))</f>
        <v>5.04</v>
      </c>
      <c r="N100" s="103" t="n">
        <f aca="false">IF(N$1="P",MAX(0,N$2-$C100),IF(N$1="C",MAX(0,$C100-N$2)))</f>
        <v>0.0399999999999992</v>
      </c>
      <c r="O100" s="103" t="n">
        <f aca="false">IF(O$1="P",MAX(0,O$2-$C100),IF(O$1="C",MAX(0,$C100-O$2)))</f>
        <v>0</v>
      </c>
      <c r="P100" s="103" t="n">
        <f aca="false">IF(P$1="P",MAX(0,P$2-$C100),IF(P$1="C",MAX(0,$C100-P$2)))</f>
        <v>0</v>
      </c>
      <c r="Q100" s="103" t="n">
        <f aca="false">IF(Q$1="P",MAX(0,Q$2-$C100),IF(Q$1="C",MAX(0,$C100-Q$2)))</f>
        <v>0</v>
      </c>
      <c r="R100" s="103" t="n">
        <f aca="false">IF(R$1="P",MAX(0,R$2-$C100),IF(R$1="C",MAX(0,$C100-R$2)))</f>
        <v>0</v>
      </c>
      <c r="S100" s="103" t="n">
        <f aca="false">IF(S$1="P",MAX(0,S$2-$C100),IF(S$1="C",MAX(0,$C100-S$2)))</f>
        <v>0</v>
      </c>
      <c r="T100" s="104" t="n">
        <f aca="false">A100</f>
        <v>4</v>
      </c>
      <c r="U100" s="105" t="n">
        <f aca="false">VLOOKUP($B100,Gas!$B$3:$E$2506,2)</f>
        <v>2.475</v>
      </c>
      <c r="V100" s="46" t="n">
        <f aca="false">C100/U100</f>
        <v>10.1171717171717</v>
      </c>
    </row>
    <row r="101" customFormat="false" ht="12.75" hidden="false" customHeight="false" outlineLevel="0" collapsed="false">
      <c r="A101" s="95" t="n">
        <f aca="false">MONTH(B101)+(YEAR(B101)-1998)*12</f>
        <v>4</v>
      </c>
      <c r="B101" s="101" t="n">
        <v>35905</v>
      </c>
      <c r="C101" s="102" t="n">
        <v>25.31</v>
      </c>
      <c r="D101" s="98" t="n">
        <f aca="false">LN(C101/C100)</f>
        <v>0.0107250283251348</v>
      </c>
      <c r="E101" s="106" t="n">
        <f aca="false">STDEV(D92:D101)*SQRT(trade_day)</f>
        <v>2.03710763151074</v>
      </c>
      <c r="G101" s="103" t="n">
        <f aca="false">IF(G$1="P",MAX(0,G$2-$C101),IF(G$1="C",MAX(0,$C101-G$2)))</f>
        <v>0</v>
      </c>
      <c r="H101" s="103" t="n">
        <f aca="false">IF(H$1="P",MAX(0,H$2-$C101),IF(H$1="C",MAX(0,$C101-H$2)))</f>
        <v>0</v>
      </c>
      <c r="I101" s="103" t="n">
        <f aca="false">IF(I$1="P",MAX(0,I$2-$C101),IF(I$1="C",MAX(0,$C101-I$2)))</f>
        <v>4.69</v>
      </c>
      <c r="J101" s="103" t="n">
        <f aca="false">IF(J$1="P",MAX(0,J$2-$C101),IF(J$1="C",MAX(0,$C101-J$2)))</f>
        <v>9.69</v>
      </c>
      <c r="K101" s="103" t="n">
        <f aca="false">IF(K$1="P",MAX(0,K$2-$C101),IF(K$1="C",MAX(0,$C101-K$2)))</f>
        <v>14.69</v>
      </c>
      <c r="L101" s="103" t="n">
        <f aca="false">IF(L$1="P",MAX(0,L$2-$C101),IF(L$1="C",MAX(0,$C101-L$2)))</f>
        <v>24.69</v>
      </c>
      <c r="M101" s="103" t="n">
        <f aca="false">IF(M$1="P",MAX(0,M$2-$C101),IF(M$1="C",MAX(0,$C101-M$2)))</f>
        <v>5.31</v>
      </c>
      <c r="N101" s="103" t="n">
        <f aca="false">IF(N$1="P",MAX(0,N$2-$C101),IF(N$1="C",MAX(0,$C101-N$2)))</f>
        <v>0.309999999999999</v>
      </c>
      <c r="O101" s="103" t="n">
        <f aca="false">IF(O$1="P",MAX(0,O$2-$C101),IF(O$1="C",MAX(0,$C101-O$2)))</f>
        <v>0</v>
      </c>
      <c r="P101" s="103" t="n">
        <f aca="false">IF(P$1="P",MAX(0,P$2-$C101),IF(P$1="C",MAX(0,$C101-P$2)))</f>
        <v>0</v>
      </c>
      <c r="Q101" s="103" t="n">
        <f aca="false">IF(Q$1="P",MAX(0,Q$2-$C101),IF(Q$1="C",MAX(0,$C101-Q$2)))</f>
        <v>0</v>
      </c>
      <c r="R101" s="103" t="n">
        <f aca="false">IF(R$1="P",MAX(0,R$2-$C101),IF(R$1="C",MAX(0,$C101-R$2)))</f>
        <v>0</v>
      </c>
      <c r="S101" s="103" t="n">
        <f aca="false">IF(S$1="P",MAX(0,S$2-$C101),IF(S$1="C",MAX(0,$C101-S$2)))</f>
        <v>0</v>
      </c>
      <c r="T101" s="104" t="n">
        <f aca="false">A101</f>
        <v>4</v>
      </c>
      <c r="U101" s="105" t="n">
        <f aca="false">VLOOKUP($B101,Gas!$B$3:$E$2506,2)</f>
        <v>2.39</v>
      </c>
      <c r="V101" s="46" t="n">
        <f aca="false">C101/U101</f>
        <v>10.5899581589958</v>
      </c>
    </row>
    <row r="102" customFormat="false" ht="12.75" hidden="false" customHeight="false" outlineLevel="0" collapsed="false">
      <c r="A102" s="95" t="n">
        <f aca="false">MONTH(B102)+(YEAR(B102)-1998)*12</f>
        <v>4</v>
      </c>
      <c r="B102" s="101" t="n">
        <v>35906</v>
      </c>
      <c r="C102" s="102" t="n">
        <v>22.3</v>
      </c>
      <c r="D102" s="98" t="n">
        <f aca="false">LN(C102/C101)</f>
        <v>-0.12661289609096</v>
      </c>
      <c r="E102" s="106" t="n">
        <f aca="false">STDEV(D93:D102)*SQRT(trade_day)</f>
        <v>2.13140708251906</v>
      </c>
      <c r="G102" s="103" t="n">
        <f aca="false">IF(G$1="P",MAX(0,G$2-$C102),IF(G$1="C",MAX(0,$C102-G$2)))</f>
        <v>0</v>
      </c>
      <c r="H102" s="103" t="n">
        <f aca="false">IF(H$1="P",MAX(0,H$2-$C102),IF(H$1="C",MAX(0,$C102-H$2)))</f>
        <v>2.7</v>
      </c>
      <c r="I102" s="103" t="n">
        <f aca="false">IF(I$1="P",MAX(0,I$2-$C102),IF(I$1="C",MAX(0,$C102-I$2)))</f>
        <v>7.7</v>
      </c>
      <c r="J102" s="103" t="n">
        <f aca="false">IF(J$1="P",MAX(0,J$2-$C102),IF(J$1="C",MAX(0,$C102-J$2)))</f>
        <v>12.7</v>
      </c>
      <c r="K102" s="103" t="n">
        <f aca="false">IF(K$1="P",MAX(0,K$2-$C102),IF(K$1="C",MAX(0,$C102-K$2)))</f>
        <v>17.7</v>
      </c>
      <c r="L102" s="103" t="n">
        <f aca="false">IF(L$1="P",MAX(0,L$2-$C102),IF(L$1="C",MAX(0,$C102-L$2)))</f>
        <v>27.7</v>
      </c>
      <c r="M102" s="103" t="n">
        <f aca="false">IF(M$1="P",MAX(0,M$2-$C102),IF(M$1="C",MAX(0,$C102-M$2)))</f>
        <v>2.3</v>
      </c>
      <c r="N102" s="103" t="n">
        <f aca="false">IF(N$1="P",MAX(0,N$2-$C102),IF(N$1="C",MAX(0,$C102-N$2)))</f>
        <v>0</v>
      </c>
      <c r="O102" s="103" t="n">
        <f aca="false">IF(O$1="P",MAX(0,O$2-$C102),IF(O$1="C",MAX(0,$C102-O$2)))</f>
        <v>0</v>
      </c>
      <c r="P102" s="103" t="n">
        <f aca="false">IF(P$1="P",MAX(0,P$2-$C102),IF(P$1="C",MAX(0,$C102-P$2)))</f>
        <v>0</v>
      </c>
      <c r="Q102" s="103" t="n">
        <f aca="false">IF(Q$1="P",MAX(0,Q$2-$C102),IF(Q$1="C",MAX(0,$C102-Q$2)))</f>
        <v>0</v>
      </c>
      <c r="R102" s="103" t="n">
        <f aca="false">IF(R$1="P",MAX(0,R$2-$C102),IF(R$1="C",MAX(0,$C102-R$2)))</f>
        <v>0</v>
      </c>
      <c r="S102" s="103" t="n">
        <f aca="false">IF(S$1="P",MAX(0,S$2-$C102),IF(S$1="C",MAX(0,$C102-S$2)))</f>
        <v>0</v>
      </c>
      <c r="T102" s="104" t="n">
        <f aca="false">A102</f>
        <v>4</v>
      </c>
      <c r="U102" s="105" t="n">
        <f aca="false">VLOOKUP($B102,Gas!$B$3:$E$2506,2)</f>
        <v>2.4</v>
      </c>
      <c r="V102" s="46" t="n">
        <f aca="false">C102/U102</f>
        <v>9.29166666666667</v>
      </c>
    </row>
    <row r="103" customFormat="false" ht="12.75" hidden="false" customHeight="false" outlineLevel="0" collapsed="false">
      <c r="A103" s="95" t="n">
        <f aca="false">MONTH(B103)+(YEAR(B103)-1998)*12</f>
        <v>4</v>
      </c>
      <c r="B103" s="101" t="n">
        <v>35907</v>
      </c>
      <c r="C103" s="102" t="n">
        <v>22.34</v>
      </c>
      <c r="D103" s="98" t="n">
        <f aca="false">LN(C103/C102)</f>
        <v>0.00179211517498154</v>
      </c>
      <c r="E103" s="106" t="n">
        <f aca="false">STDEV(D94:D103)*SQRT(trade_day)</f>
        <v>2.12093989979977</v>
      </c>
      <c r="G103" s="103" t="n">
        <f aca="false">IF(G$1="P",MAX(0,G$2-$C103),IF(G$1="C",MAX(0,$C103-G$2)))</f>
        <v>0</v>
      </c>
      <c r="H103" s="103" t="n">
        <f aca="false">IF(H$1="P",MAX(0,H$2-$C103),IF(H$1="C",MAX(0,$C103-H$2)))</f>
        <v>2.66</v>
      </c>
      <c r="I103" s="103" t="n">
        <f aca="false">IF(I$1="P",MAX(0,I$2-$C103),IF(I$1="C",MAX(0,$C103-I$2)))</f>
        <v>7.66</v>
      </c>
      <c r="J103" s="103" t="n">
        <f aca="false">IF(J$1="P",MAX(0,J$2-$C103),IF(J$1="C",MAX(0,$C103-J$2)))</f>
        <v>12.66</v>
      </c>
      <c r="K103" s="103" t="n">
        <f aca="false">IF(K$1="P",MAX(0,K$2-$C103),IF(K$1="C",MAX(0,$C103-K$2)))</f>
        <v>17.66</v>
      </c>
      <c r="L103" s="103" t="n">
        <f aca="false">IF(L$1="P",MAX(0,L$2-$C103),IF(L$1="C",MAX(0,$C103-L$2)))</f>
        <v>27.66</v>
      </c>
      <c r="M103" s="103" t="n">
        <f aca="false">IF(M$1="P",MAX(0,M$2-$C103),IF(M$1="C",MAX(0,$C103-M$2)))</f>
        <v>2.34</v>
      </c>
      <c r="N103" s="103" t="n">
        <f aca="false">IF(N$1="P",MAX(0,N$2-$C103),IF(N$1="C",MAX(0,$C103-N$2)))</f>
        <v>0</v>
      </c>
      <c r="O103" s="103" t="n">
        <f aca="false">IF(O$1="P",MAX(0,O$2-$C103),IF(O$1="C",MAX(0,$C103-O$2)))</f>
        <v>0</v>
      </c>
      <c r="P103" s="103" t="n">
        <f aca="false">IF(P$1="P",MAX(0,P$2-$C103),IF(P$1="C",MAX(0,$C103-P$2)))</f>
        <v>0</v>
      </c>
      <c r="Q103" s="103" t="n">
        <f aca="false">IF(Q$1="P",MAX(0,Q$2-$C103),IF(Q$1="C",MAX(0,$C103-Q$2)))</f>
        <v>0</v>
      </c>
      <c r="R103" s="103" t="n">
        <f aca="false">IF(R$1="P",MAX(0,R$2-$C103),IF(R$1="C",MAX(0,$C103-R$2)))</f>
        <v>0</v>
      </c>
      <c r="S103" s="103" t="n">
        <f aca="false">IF(S$1="P",MAX(0,S$2-$C103),IF(S$1="C",MAX(0,$C103-S$2)))</f>
        <v>0</v>
      </c>
      <c r="T103" s="104" t="n">
        <f aca="false">A103</f>
        <v>4</v>
      </c>
      <c r="U103" s="105" t="n">
        <f aca="false">VLOOKUP($B103,Gas!$B$3:$E$2506,2)</f>
        <v>2.455</v>
      </c>
      <c r="V103" s="46" t="n">
        <f aca="false">C103/U103</f>
        <v>9.09979633401222</v>
      </c>
    </row>
    <row r="104" customFormat="false" ht="12.75" hidden="false" customHeight="false" outlineLevel="0" collapsed="false">
      <c r="A104" s="95" t="n">
        <f aca="false">MONTH(B104)+(YEAR(B104)-1998)*12</f>
        <v>4</v>
      </c>
      <c r="B104" s="101" t="n">
        <v>35908</v>
      </c>
      <c r="C104" s="102" t="n">
        <v>21.3</v>
      </c>
      <c r="D104" s="98" t="n">
        <f aca="false">LN(C104/C103)</f>
        <v>-0.0476717209256751</v>
      </c>
      <c r="E104" s="106" t="n">
        <f aca="false">STDEV(D95:D104)*SQRT(trade_day)</f>
        <v>2.13240564082638</v>
      </c>
      <c r="G104" s="103" t="n">
        <f aca="false">IF(G$1="P",MAX(0,G$2-$C104),IF(G$1="C",MAX(0,$C104-G$2)))</f>
        <v>0</v>
      </c>
      <c r="H104" s="103" t="n">
        <f aca="false">IF(H$1="P",MAX(0,H$2-$C104),IF(H$1="C",MAX(0,$C104-H$2)))</f>
        <v>3.7</v>
      </c>
      <c r="I104" s="103" t="n">
        <f aca="false">IF(I$1="P",MAX(0,I$2-$C104),IF(I$1="C",MAX(0,$C104-I$2)))</f>
        <v>8.7</v>
      </c>
      <c r="J104" s="103" t="n">
        <f aca="false">IF(J$1="P",MAX(0,J$2-$C104),IF(J$1="C",MAX(0,$C104-J$2)))</f>
        <v>13.7</v>
      </c>
      <c r="K104" s="103" t="n">
        <f aca="false">IF(K$1="P",MAX(0,K$2-$C104),IF(K$1="C",MAX(0,$C104-K$2)))</f>
        <v>18.7</v>
      </c>
      <c r="L104" s="103" t="n">
        <f aca="false">IF(L$1="P",MAX(0,L$2-$C104),IF(L$1="C",MAX(0,$C104-L$2)))</f>
        <v>28.7</v>
      </c>
      <c r="M104" s="103" t="n">
        <f aca="false">IF(M$1="P",MAX(0,M$2-$C104),IF(M$1="C",MAX(0,$C104-M$2)))</f>
        <v>1.3</v>
      </c>
      <c r="N104" s="103" t="n">
        <f aca="false">IF(N$1="P",MAX(0,N$2-$C104),IF(N$1="C",MAX(0,$C104-N$2)))</f>
        <v>0</v>
      </c>
      <c r="O104" s="103" t="n">
        <f aca="false">IF(O$1="P",MAX(0,O$2-$C104),IF(O$1="C",MAX(0,$C104-O$2)))</f>
        <v>0</v>
      </c>
      <c r="P104" s="103" t="n">
        <f aca="false">IF(P$1="P",MAX(0,P$2-$C104),IF(P$1="C",MAX(0,$C104-P$2)))</f>
        <v>0</v>
      </c>
      <c r="Q104" s="103" t="n">
        <f aca="false">IF(Q$1="P",MAX(0,Q$2-$C104),IF(Q$1="C",MAX(0,$C104-Q$2)))</f>
        <v>0</v>
      </c>
      <c r="R104" s="103" t="n">
        <f aca="false">IF(R$1="P",MAX(0,R$2-$C104),IF(R$1="C",MAX(0,$C104-R$2)))</f>
        <v>0</v>
      </c>
      <c r="S104" s="103" t="n">
        <f aca="false">IF(S$1="P",MAX(0,S$2-$C104),IF(S$1="C",MAX(0,$C104-S$2)))</f>
        <v>0</v>
      </c>
      <c r="T104" s="104" t="n">
        <f aca="false">A104</f>
        <v>4</v>
      </c>
      <c r="U104" s="105" t="n">
        <f aca="false">VLOOKUP($B104,Gas!$B$3:$E$2506,2)</f>
        <v>2.51</v>
      </c>
      <c r="V104" s="46" t="n">
        <f aca="false">C104/U104</f>
        <v>8.48605577689243</v>
      </c>
    </row>
    <row r="105" customFormat="false" ht="12.75" hidden="false" customHeight="false" outlineLevel="0" collapsed="false">
      <c r="A105" s="95" t="n">
        <f aca="false">MONTH(B105)+(YEAR(B105)-1998)*12</f>
        <v>4</v>
      </c>
      <c r="B105" s="101" t="n">
        <v>35909</v>
      </c>
      <c r="C105" s="102" t="n">
        <v>19.96</v>
      </c>
      <c r="D105" s="98" t="n">
        <f aca="false">LN(C105/C104)</f>
        <v>-0.0649768018320615</v>
      </c>
      <c r="E105" s="106" t="n">
        <f aca="false">STDEV(D96:D105)*SQRT(trade_day)</f>
        <v>2.15275764111615</v>
      </c>
      <c r="G105" s="103" t="n">
        <f aca="false">IF(G$1="P",MAX(0,G$2-$C105),IF(G$1="C",MAX(0,$C105-G$2)))</f>
        <v>0.0399999999999992</v>
      </c>
      <c r="H105" s="103" t="n">
        <f aca="false">IF(H$1="P",MAX(0,H$2-$C105),IF(H$1="C",MAX(0,$C105-H$2)))</f>
        <v>5.04</v>
      </c>
      <c r="I105" s="103" t="n">
        <f aca="false">IF(I$1="P",MAX(0,I$2-$C105),IF(I$1="C",MAX(0,$C105-I$2)))</f>
        <v>10.04</v>
      </c>
      <c r="J105" s="103" t="n">
        <f aca="false">IF(J$1="P",MAX(0,J$2-$C105),IF(J$1="C",MAX(0,$C105-J$2)))</f>
        <v>15.04</v>
      </c>
      <c r="K105" s="103" t="n">
        <f aca="false">IF(K$1="P",MAX(0,K$2-$C105),IF(K$1="C",MAX(0,$C105-K$2)))</f>
        <v>20.04</v>
      </c>
      <c r="L105" s="103" t="n">
        <f aca="false">IF(L$1="P",MAX(0,L$2-$C105),IF(L$1="C",MAX(0,$C105-L$2)))</f>
        <v>30.04</v>
      </c>
      <c r="M105" s="103" t="n">
        <f aca="false">IF(M$1="P",MAX(0,M$2-$C105),IF(M$1="C",MAX(0,$C105-M$2)))</f>
        <v>0</v>
      </c>
      <c r="N105" s="103" t="n">
        <f aca="false">IF(N$1="P",MAX(0,N$2-$C105),IF(N$1="C",MAX(0,$C105-N$2)))</f>
        <v>0</v>
      </c>
      <c r="O105" s="103" t="n">
        <f aca="false">IF(O$1="P",MAX(0,O$2-$C105),IF(O$1="C",MAX(0,$C105-O$2)))</f>
        <v>0</v>
      </c>
      <c r="P105" s="103" t="n">
        <f aca="false">IF(P$1="P",MAX(0,P$2-$C105),IF(P$1="C",MAX(0,$C105-P$2)))</f>
        <v>0</v>
      </c>
      <c r="Q105" s="103" t="n">
        <f aca="false">IF(Q$1="P",MAX(0,Q$2-$C105),IF(Q$1="C",MAX(0,$C105-Q$2)))</f>
        <v>0</v>
      </c>
      <c r="R105" s="103" t="n">
        <f aca="false">IF(R$1="P",MAX(0,R$2-$C105),IF(R$1="C",MAX(0,$C105-R$2)))</f>
        <v>0</v>
      </c>
      <c r="S105" s="103" t="n">
        <f aca="false">IF(S$1="P",MAX(0,S$2-$C105),IF(S$1="C",MAX(0,$C105-S$2)))</f>
        <v>0</v>
      </c>
      <c r="T105" s="104" t="n">
        <f aca="false">A105</f>
        <v>4</v>
      </c>
      <c r="U105" s="105" t="n">
        <f aca="false">VLOOKUP($B105,Gas!$B$3:$E$2506,2)</f>
        <v>2.335</v>
      </c>
      <c r="V105" s="46" t="n">
        <f aca="false">C105/U105</f>
        <v>8.54817987152034</v>
      </c>
    </row>
    <row r="106" customFormat="false" ht="12.75" hidden="false" customHeight="false" outlineLevel="0" collapsed="false">
      <c r="A106" s="95" t="n">
        <f aca="false">MONTH(B106)+(YEAR(B106)-1998)*12</f>
        <v>4</v>
      </c>
      <c r="B106" s="101" t="n">
        <v>35912</v>
      </c>
      <c r="C106" s="102" t="n">
        <v>21.77</v>
      </c>
      <c r="D106" s="98" t="n">
        <f aca="false">LN(C106/C105)</f>
        <v>0.0868026043631381</v>
      </c>
      <c r="E106" s="106" t="n">
        <f aca="false">STDEV(D97:D106)*SQRT(trade_day)</f>
        <v>1.68987379285272</v>
      </c>
      <c r="G106" s="103" t="n">
        <f aca="false">IF(G$1="P",MAX(0,G$2-$C106),IF(G$1="C",MAX(0,$C106-G$2)))</f>
        <v>0</v>
      </c>
      <c r="H106" s="103" t="n">
        <f aca="false">IF(H$1="P",MAX(0,H$2-$C106),IF(H$1="C",MAX(0,$C106-H$2)))</f>
        <v>3.23</v>
      </c>
      <c r="I106" s="103" t="n">
        <f aca="false">IF(I$1="P",MAX(0,I$2-$C106),IF(I$1="C",MAX(0,$C106-I$2)))</f>
        <v>8.23</v>
      </c>
      <c r="J106" s="103" t="n">
        <f aca="false">IF(J$1="P",MAX(0,J$2-$C106),IF(J$1="C",MAX(0,$C106-J$2)))</f>
        <v>13.23</v>
      </c>
      <c r="K106" s="103" t="n">
        <f aca="false">IF(K$1="P",MAX(0,K$2-$C106),IF(K$1="C",MAX(0,$C106-K$2)))</f>
        <v>18.23</v>
      </c>
      <c r="L106" s="103" t="n">
        <f aca="false">IF(L$1="P",MAX(0,L$2-$C106),IF(L$1="C",MAX(0,$C106-L$2)))</f>
        <v>28.23</v>
      </c>
      <c r="M106" s="103" t="n">
        <f aca="false">IF(M$1="P",MAX(0,M$2-$C106),IF(M$1="C",MAX(0,$C106-M$2)))</f>
        <v>1.77</v>
      </c>
      <c r="N106" s="103" t="n">
        <f aca="false">IF(N$1="P",MAX(0,N$2-$C106),IF(N$1="C",MAX(0,$C106-N$2)))</f>
        <v>0</v>
      </c>
      <c r="O106" s="103" t="n">
        <f aca="false">IF(O$1="P",MAX(0,O$2-$C106),IF(O$1="C",MAX(0,$C106-O$2)))</f>
        <v>0</v>
      </c>
      <c r="P106" s="103" t="n">
        <f aca="false">IF(P$1="P",MAX(0,P$2-$C106),IF(P$1="C",MAX(0,$C106-P$2)))</f>
        <v>0</v>
      </c>
      <c r="Q106" s="103" t="n">
        <f aca="false">IF(Q$1="P",MAX(0,Q$2-$C106),IF(Q$1="C",MAX(0,$C106-Q$2)))</f>
        <v>0</v>
      </c>
      <c r="R106" s="103" t="n">
        <f aca="false">IF(R$1="P",MAX(0,R$2-$C106),IF(R$1="C",MAX(0,$C106-R$2)))</f>
        <v>0</v>
      </c>
      <c r="S106" s="103" t="n">
        <f aca="false">IF(S$1="P",MAX(0,S$2-$C106),IF(S$1="C",MAX(0,$C106-S$2)))</f>
        <v>0</v>
      </c>
      <c r="T106" s="104" t="n">
        <f aca="false">A106</f>
        <v>4</v>
      </c>
      <c r="U106" s="105" t="n">
        <f aca="false">VLOOKUP($B106,Gas!$B$3:$E$2506,2)</f>
        <v>2.305</v>
      </c>
      <c r="V106" s="46" t="n">
        <f aca="false">C106/U106</f>
        <v>9.44468546637744</v>
      </c>
    </row>
    <row r="107" customFormat="false" ht="12.75" hidden="false" customHeight="false" outlineLevel="0" collapsed="false">
      <c r="A107" s="95" t="n">
        <f aca="false">MONTH(B107)+(YEAR(B107)-1998)*12</f>
        <v>4</v>
      </c>
      <c r="B107" s="101" t="n">
        <v>35913</v>
      </c>
      <c r="C107" s="102" t="n">
        <v>21.86</v>
      </c>
      <c r="D107" s="98" t="n">
        <f aca="false">LN(C107/C106)</f>
        <v>0.00412560750193648</v>
      </c>
      <c r="E107" s="106" t="n">
        <f aca="false">STDEV(D98:D107)*SQRT(trade_day)</f>
        <v>1.05915375918329</v>
      </c>
      <c r="G107" s="103" t="n">
        <f aca="false">IF(G$1="P",MAX(0,G$2-$C107),IF(G$1="C",MAX(0,$C107-G$2)))</f>
        <v>0</v>
      </c>
      <c r="H107" s="103" t="n">
        <f aca="false">IF(H$1="P",MAX(0,H$2-$C107),IF(H$1="C",MAX(0,$C107-H$2)))</f>
        <v>3.14</v>
      </c>
      <c r="I107" s="103" t="n">
        <f aca="false">IF(I$1="P",MAX(0,I$2-$C107),IF(I$1="C",MAX(0,$C107-I$2)))</f>
        <v>8.14</v>
      </c>
      <c r="J107" s="103" t="n">
        <f aca="false">IF(J$1="P",MAX(0,J$2-$C107),IF(J$1="C",MAX(0,$C107-J$2)))</f>
        <v>13.14</v>
      </c>
      <c r="K107" s="103" t="n">
        <f aca="false">IF(K$1="P",MAX(0,K$2-$C107),IF(K$1="C",MAX(0,$C107-K$2)))</f>
        <v>18.14</v>
      </c>
      <c r="L107" s="103" t="n">
        <f aca="false">IF(L$1="P",MAX(0,L$2-$C107),IF(L$1="C",MAX(0,$C107-L$2)))</f>
        <v>28.14</v>
      </c>
      <c r="M107" s="103" t="n">
        <f aca="false">IF(M$1="P",MAX(0,M$2-$C107),IF(M$1="C",MAX(0,$C107-M$2)))</f>
        <v>1.86</v>
      </c>
      <c r="N107" s="103" t="n">
        <f aca="false">IF(N$1="P",MAX(0,N$2-$C107),IF(N$1="C",MAX(0,$C107-N$2)))</f>
        <v>0</v>
      </c>
      <c r="O107" s="103" t="n">
        <f aca="false">IF(O$1="P",MAX(0,O$2-$C107),IF(O$1="C",MAX(0,$C107-O$2)))</f>
        <v>0</v>
      </c>
      <c r="P107" s="103" t="n">
        <f aca="false">IF(P$1="P",MAX(0,P$2-$C107),IF(P$1="C",MAX(0,$C107-P$2)))</f>
        <v>0</v>
      </c>
      <c r="Q107" s="103" t="n">
        <f aca="false">IF(Q$1="P",MAX(0,Q$2-$C107),IF(Q$1="C",MAX(0,$C107-Q$2)))</f>
        <v>0</v>
      </c>
      <c r="R107" s="103" t="n">
        <f aca="false">IF(R$1="P",MAX(0,R$2-$C107),IF(R$1="C",MAX(0,$C107-R$2)))</f>
        <v>0</v>
      </c>
      <c r="S107" s="103" t="n">
        <f aca="false">IF(S$1="P",MAX(0,S$2-$C107),IF(S$1="C",MAX(0,$C107-S$2)))</f>
        <v>0</v>
      </c>
      <c r="T107" s="104" t="n">
        <f aca="false">A107</f>
        <v>4</v>
      </c>
      <c r="U107" s="105" t="n">
        <f aca="false">VLOOKUP($B107,Gas!$B$3:$E$2506,2)</f>
        <v>2.28</v>
      </c>
      <c r="V107" s="46" t="n">
        <f aca="false">C107/U107</f>
        <v>9.58771929824562</v>
      </c>
    </row>
    <row r="108" customFormat="false" ht="12.75" hidden="false" customHeight="false" outlineLevel="0" collapsed="false">
      <c r="A108" s="95" t="n">
        <f aca="false">MONTH(B108)+(YEAR(B108)-1998)*12</f>
        <v>4</v>
      </c>
      <c r="B108" s="101" t="n">
        <v>35914</v>
      </c>
      <c r="C108" s="102" t="n">
        <v>23.02</v>
      </c>
      <c r="D108" s="98" t="n">
        <f aca="false">LN(C108/C107)</f>
        <v>0.051704920545344</v>
      </c>
      <c r="E108" s="106" t="n">
        <f aca="false">STDEV(D99:D108)*SQRT(trade_day)</f>
        <v>1.09226508590378</v>
      </c>
      <c r="G108" s="103" t="n">
        <f aca="false">IF(G$1="P",MAX(0,G$2-$C108),IF(G$1="C",MAX(0,$C108-G$2)))</f>
        <v>0</v>
      </c>
      <c r="H108" s="103" t="n">
        <f aca="false">IF(H$1="P",MAX(0,H$2-$C108),IF(H$1="C",MAX(0,$C108-H$2)))</f>
        <v>1.98</v>
      </c>
      <c r="I108" s="103" t="n">
        <f aca="false">IF(I$1="P",MAX(0,I$2-$C108),IF(I$1="C",MAX(0,$C108-I$2)))</f>
        <v>6.98</v>
      </c>
      <c r="J108" s="103" t="n">
        <f aca="false">IF(J$1="P",MAX(0,J$2-$C108),IF(J$1="C",MAX(0,$C108-J$2)))</f>
        <v>11.98</v>
      </c>
      <c r="K108" s="103" t="n">
        <f aca="false">IF(K$1="P",MAX(0,K$2-$C108),IF(K$1="C",MAX(0,$C108-K$2)))</f>
        <v>16.98</v>
      </c>
      <c r="L108" s="103" t="n">
        <f aca="false">IF(L$1="P",MAX(0,L$2-$C108),IF(L$1="C",MAX(0,$C108-L$2)))</f>
        <v>26.98</v>
      </c>
      <c r="M108" s="103" t="n">
        <f aca="false">IF(M$1="P",MAX(0,M$2-$C108),IF(M$1="C",MAX(0,$C108-M$2)))</f>
        <v>3.02</v>
      </c>
      <c r="N108" s="103" t="n">
        <f aca="false">IF(N$1="P",MAX(0,N$2-$C108),IF(N$1="C",MAX(0,$C108-N$2)))</f>
        <v>0</v>
      </c>
      <c r="O108" s="103" t="n">
        <f aca="false">IF(O$1="P",MAX(0,O$2-$C108),IF(O$1="C",MAX(0,$C108-O$2)))</f>
        <v>0</v>
      </c>
      <c r="P108" s="103" t="n">
        <f aca="false">IF(P$1="P",MAX(0,P$2-$C108),IF(P$1="C",MAX(0,$C108-P$2)))</f>
        <v>0</v>
      </c>
      <c r="Q108" s="103" t="n">
        <f aca="false">IF(Q$1="P",MAX(0,Q$2-$C108),IF(Q$1="C",MAX(0,$C108-Q$2)))</f>
        <v>0</v>
      </c>
      <c r="R108" s="103" t="n">
        <f aca="false">IF(R$1="P",MAX(0,R$2-$C108),IF(R$1="C",MAX(0,$C108-R$2)))</f>
        <v>0</v>
      </c>
      <c r="S108" s="103" t="n">
        <f aca="false">IF(S$1="P",MAX(0,S$2-$C108),IF(S$1="C",MAX(0,$C108-S$2)))</f>
        <v>0</v>
      </c>
      <c r="T108" s="104" t="n">
        <f aca="false">A108</f>
        <v>4</v>
      </c>
      <c r="U108" s="105" t="n">
        <f aca="false">VLOOKUP($B108,Gas!$B$3:$E$2506,2)</f>
        <v>2.265</v>
      </c>
      <c r="V108" s="46" t="n">
        <f aca="false">C108/U108</f>
        <v>10.1633554083885</v>
      </c>
    </row>
    <row r="109" customFormat="false" ht="12.75" hidden="false" customHeight="false" outlineLevel="0" collapsed="false">
      <c r="A109" s="95" t="n">
        <f aca="false">MONTH(B109)+(YEAR(B109)-1998)*12</f>
        <v>4</v>
      </c>
      <c r="B109" s="101" t="n">
        <v>35915</v>
      </c>
      <c r="C109" s="102" t="n">
        <v>23.24</v>
      </c>
      <c r="D109" s="98" t="n">
        <f aca="false">LN(C109/C108)</f>
        <v>0.00951152868997375</v>
      </c>
      <c r="E109" s="106" t="n">
        <f aca="false">STDEV(D100:D109)*SQRT(trade_day)</f>
        <v>0.957551216911913</v>
      </c>
      <c r="G109" s="103" t="n">
        <f aca="false">IF(G$1="P",MAX(0,G$2-$C109),IF(G$1="C",MAX(0,$C109-G$2)))</f>
        <v>0</v>
      </c>
      <c r="H109" s="103" t="n">
        <f aca="false">IF(H$1="P",MAX(0,H$2-$C109),IF(H$1="C",MAX(0,$C109-H$2)))</f>
        <v>1.76</v>
      </c>
      <c r="I109" s="103" t="n">
        <f aca="false">IF(I$1="P",MAX(0,I$2-$C109),IF(I$1="C",MAX(0,$C109-I$2)))</f>
        <v>6.76</v>
      </c>
      <c r="J109" s="103" t="n">
        <f aca="false">IF(J$1="P",MAX(0,J$2-$C109),IF(J$1="C",MAX(0,$C109-J$2)))</f>
        <v>11.76</v>
      </c>
      <c r="K109" s="103" t="n">
        <f aca="false">IF(K$1="P",MAX(0,K$2-$C109),IF(K$1="C",MAX(0,$C109-K$2)))</f>
        <v>16.76</v>
      </c>
      <c r="L109" s="103" t="n">
        <f aca="false">IF(L$1="P",MAX(0,L$2-$C109),IF(L$1="C",MAX(0,$C109-L$2)))</f>
        <v>26.76</v>
      </c>
      <c r="M109" s="103" t="n">
        <f aca="false">IF(M$1="P",MAX(0,M$2-$C109),IF(M$1="C",MAX(0,$C109-M$2)))</f>
        <v>3.24</v>
      </c>
      <c r="N109" s="103" t="n">
        <f aca="false">IF(N$1="P",MAX(0,N$2-$C109),IF(N$1="C",MAX(0,$C109-N$2)))</f>
        <v>0</v>
      </c>
      <c r="O109" s="103" t="n">
        <f aca="false">IF(O$1="P",MAX(0,O$2-$C109),IF(O$1="C",MAX(0,$C109-O$2)))</f>
        <v>0</v>
      </c>
      <c r="P109" s="103" t="n">
        <f aca="false">IF(P$1="P",MAX(0,P$2-$C109),IF(P$1="C",MAX(0,$C109-P$2)))</f>
        <v>0</v>
      </c>
      <c r="Q109" s="103" t="n">
        <f aca="false">IF(Q$1="P",MAX(0,Q$2-$C109),IF(Q$1="C",MAX(0,$C109-Q$2)))</f>
        <v>0</v>
      </c>
      <c r="R109" s="103" t="n">
        <f aca="false">IF(R$1="P",MAX(0,R$2-$C109),IF(R$1="C",MAX(0,$C109-R$2)))</f>
        <v>0</v>
      </c>
      <c r="S109" s="103" t="n">
        <f aca="false">IF(S$1="P",MAX(0,S$2-$C109),IF(S$1="C",MAX(0,$C109-S$2)))</f>
        <v>0</v>
      </c>
      <c r="T109" s="104" t="n">
        <f aca="false">A109</f>
        <v>4</v>
      </c>
      <c r="U109" s="105" t="n">
        <f aca="false">VLOOKUP($B109,Gas!$B$3:$E$2506,2)</f>
        <v>2.29</v>
      </c>
      <c r="V109" s="46" t="n">
        <f aca="false">C109/U109</f>
        <v>10.1484716157205</v>
      </c>
    </row>
    <row r="110" customFormat="false" ht="12.75" hidden="false" customHeight="false" outlineLevel="0" collapsed="false">
      <c r="A110" s="95" t="n">
        <f aca="false">MONTH(B110)+(YEAR(B110)-1998)*12</f>
        <v>5</v>
      </c>
      <c r="B110" s="101" t="n">
        <v>35916</v>
      </c>
      <c r="C110" s="102" t="n">
        <v>21.91</v>
      </c>
      <c r="D110" s="98" t="n">
        <f aca="false">LN(C110/C109)</f>
        <v>-0.0589317783763353</v>
      </c>
      <c r="E110" s="106" t="n">
        <f aca="false">STDEV(D101:D110)*SQRT(trade_day)</f>
        <v>0.981058287532893</v>
      </c>
      <c r="G110" s="103" t="n">
        <f aca="false">IF(G$1="P",MAX(0,G$2-$C110),IF(G$1="C",MAX(0,$C110-G$2)))</f>
        <v>0</v>
      </c>
      <c r="H110" s="103" t="n">
        <f aca="false">IF(H$1="P",MAX(0,H$2-$C110),IF(H$1="C",MAX(0,$C110-H$2)))</f>
        <v>3.09</v>
      </c>
      <c r="I110" s="103" t="n">
        <f aca="false">IF(I$1="P",MAX(0,I$2-$C110),IF(I$1="C",MAX(0,$C110-I$2)))</f>
        <v>8.09</v>
      </c>
      <c r="J110" s="103" t="n">
        <f aca="false">IF(J$1="P",MAX(0,J$2-$C110),IF(J$1="C",MAX(0,$C110-J$2)))</f>
        <v>13.09</v>
      </c>
      <c r="K110" s="103" t="n">
        <f aca="false">IF(K$1="P",MAX(0,K$2-$C110),IF(K$1="C",MAX(0,$C110-K$2)))</f>
        <v>18.09</v>
      </c>
      <c r="L110" s="103" t="n">
        <f aca="false">IF(L$1="P",MAX(0,L$2-$C110),IF(L$1="C",MAX(0,$C110-L$2)))</f>
        <v>28.09</v>
      </c>
      <c r="M110" s="103" t="n">
        <f aca="false">IF(M$1="P",MAX(0,M$2-$C110),IF(M$1="C",MAX(0,$C110-M$2)))</f>
        <v>1.91</v>
      </c>
      <c r="N110" s="103" t="n">
        <f aca="false">IF(N$1="P",MAX(0,N$2-$C110),IF(N$1="C",MAX(0,$C110-N$2)))</f>
        <v>0</v>
      </c>
      <c r="O110" s="103" t="n">
        <f aca="false">IF(O$1="P",MAX(0,O$2-$C110),IF(O$1="C",MAX(0,$C110-O$2)))</f>
        <v>0</v>
      </c>
      <c r="P110" s="103" t="n">
        <f aca="false">IF(P$1="P",MAX(0,P$2-$C110),IF(P$1="C",MAX(0,$C110-P$2)))</f>
        <v>0</v>
      </c>
      <c r="Q110" s="103" t="n">
        <f aca="false">IF(Q$1="P",MAX(0,Q$2-$C110),IF(Q$1="C",MAX(0,$C110-Q$2)))</f>
        <v>0</v>
      </c>
      <c r="R110" s="103" t="n">
        <f aca="false">IF(R$1="P",MAX(0,R$2-$C110),IF(R$1="C",MAX(0,$C110-R$2)))</f>
        <v>0</v>
      </c>
      <c r="S110" s="103" t="n">
        <f aca="false">IF(S$1="P",MAX(0,S$2-$C110),IF(S$1="C",MAX(0,$C110-S$2)))</f>
        <v>0</v>
      </c>
      <c r="T110" s="104" t="n">
        <f aca="false">A110</f>
        <v>5</v>
      </c>
      <c r="U110" s="105" t="n">
        <f aca="false">VLOOKUP($B110,Gas!$B$3:$E$2506,2)</f>
        <v>2.175</v>
      </c>
      <c r="V110" s="46" t="n">
        <f aca="false">C110/U110</f>
        <v>10.0735632183908</v>
      </c>
    </row>
    <row r="111" customFormat="false" ht="12.75" hidden="false" customHeight="false" outlineLevel="0" collapsed="false">
      <c r="A111" s="95" t="n">
        <f aca="false">MONTH(B111)+(YEAR(B111)-1998)*12</f>
        <v>5</v>
      </c>
      <c r="B111" s="101" t="n">
        <v>35919</v>
      </c>
      <c r="C111" s="102" t="n">
        <v>20.59</v>
      </c>
      <c r="D111" s="98" t="n">
        <f aca="false">LN(C111/C110)</f>
        <v>-0.0621376325676771</v>
      </c>
      <c r="E111" s="106" t="n">
        <f aca="false">STDEV(D102:D111)*SQRT(trade_day)</f>
        <v>0.998865814933847</v>
      </c>
      <c r="G111" s="103" t="n">
        <f aca="false">IF(G$1="P",MAX(0,G$2-$C111),IF(G$1="C",MAX(0,$C111-G$2)))</f>
        <v>0</v>
      </c>
      <c r="H111" s="103" t="n">
        <f aca="false">IF(H$1="P",MAX(0,H$2-$C111),IF(H$1="C",MAX(0,$C111-H$2)))</f>
        <v>4.41</v>
      </c>
      <c r="I111" s="103" t="n">
        <f aca="false">IF(I$1="P",MAX(0,I$2-$C111),IF(I$1="C",MAX(0,$C111-I$2)))</f>
        <v>9.41</v>
      </c>
      <c r="J111" s="103" t="n">
        <f aca="false">IF(J$1="P",MAX(0,J$2-$C111),IF(J$1="C",MAX(0,$C111-J$2)))</f>
        <v>14.41</v>
      </c>
      <c r="K111" s="103" t="n">
        <f aca="false">IF(K$1="P",MAX(0,K$2-$C111),IF(K$1="C",MAX(0,$C111-K$2)))</f>
        <v>19.41</v>
      </c>
      <c r="L111" s="103" t="n">
        <f aca="false">IF(L$1="P",MAX(0,L$2-$C111),IF(L$1="C",MAX(0,$C111-L$2)))</f>
        <v>29.41</v>
      </c>
      <c r="M111" s="103" t="n">
        <f aca="false">IF(M$1="P",MAX(0,M$2-$C111),IF(M$1="C",MAX(0,$C111-M$2)))</f>
        <v>0.59</v>
      </c>
      <c r="N111" s="103" t="n">
        <f aca="false">IF(N$1="P",MAX(0,N$2-$C111),IF(N$1="C",MAX(0,$C111-N$2)))</f>
        <v>0</v>
      </c>
      <c r="O111" s="103" t="n">
        <f aca="false">IF(O$1="P",MAX(0,O$2-$C111),IF(O$1="C",MAX(0,$C111-O$2)))</f>
        <v>0</v>
      </c>
      <c r="P111" s="103" t="n">
        <f aca="false">IF(P$1="P",MAX(0,P$2-$C111),IF(P$1="C",MAX(0,$C111-P$2)))</f>
        <v>0</v>
      </c>
      <c r="Q111" s="103" t="n">
        <f aca="false">IF(Q$1="P",MAX(0,Q$2-$C111),IF(Q$1="C",MAX(0,$C111-Q$2)))</f>
        <v>0</v>
      </c>
      <c r="R111" s="103" t="n">
        <f aca="false">IF(R$1="P",MAX(0,R$2-$C111),IF(R$1="C",MAX(0,$C111-R$2)))</f>
        <v>0</v>
      </c>
      <c r="S111" s="103" t="n">
        <f aca="false">IF(S$1="P",MAX(0,S$2-$C111),IF(S$1="C",MAX(0,$C111-S$2)))</f>
        <v>0</v>
      </c>
      <c r="T111" s="104" t="n">
        <f aca="false">A111</f>
        <v>5</v>
      </c>
      <c r="U111" s="105" t="n">
        <f aca="false">VLOOKUP($B111,Gas!$B$3:$E$2506,2)</f>
        <v>2.115</v>
      </c>
      <c r="V111" s="46" t="n">
        <f aca="false">C111/U111</f>
        <v>9.73522458628842</v>
      </c>
    </row>
    <row r="112" customFormat="false" ht="12.75" hidden="false" customHeight="false" outlineLevel="0" collapsed="false">
      <c r="A112" s="95" t="n">
        <f aca="false">MONTH(B112)+(YEAR(B112)-1998)*12</f>
        <v>5</v>
      </c>
      <c r="B112" s="101" t="n">
        <v>35920</v>
      </c>
      <c r="C112" s="102" t="n">
        <v>19.73</v>
      </c>
      <c r="D112" s="98" t="n">
        <f aca="false">LN(C112/C111)</f>
        <v>-0.0426652010051741</v>
      </c>
      <c r="E112" s="106" t="n">
        <f aca="false">STDEV(D103:D112)*SQRT(trade_day)</f>
        <v>0.82442603550142</v>
      </c>
      <c r="G112" s="103" t="n">
        <f aca="false">IF(G$1="P",MAX(0,G$2-$C112),IF(G$1="C",MAX(0,$C112-G$2)))</f>
        <v>0.27</v>
      </c>
      <c r="H112" s="103" t="n">
        <f aca="false">IF(H$1="P",MAX(0,H$2-$C112),IF(H$1="C",MAX(0,$C112-H$2)))</f>
        <v>5.27</v>
      </c>
      <c r="I112" s="103" t="n">
        <f aca="false">IF(I$1="P",MAX(0,I$2-$C112),IF(I$1="C",MAX(0,$C112-I$2)))</f>
        <v>10.27</v>
      </c>
      <c r="J112" s="103" t="n">
        <f aca="false">IF(J$1="P",MAX(0,J$2-$C112),IF(J$1="C",MAX(0,$C112-J$2)))</f>
        <v>15.27</v>
      </c>
      <c r="K112" s="103" t="n">
        <f aca="false">IF(K$1="P",MAX(0,K$2-$C112),IF(K$1="C",MAX(0,$C112-K$2)))</f>
        <v>20.27</v>
      </c>
      <c r="L112" s="103" t="n">
        <f aca="false">IF(L$1="P",MAX(0,L$2-$C112),IF(L$1="C",MAX(0,$C112-L$2)))</f>
        <v>30.27</v>
      </c>
      <c r="M112" s="103" t="n">
        <f aca="false">IF(M$1="P",MAX(0,M$2-$C112),IF(M$1="C",MAX(0,$C112-M$2)))</f>
        <v>0</v>
      </c>
      <c r="N112" s="103" t="n">
        <f aca="false">IF(N$1="P",MAX(0,N$2-$C112),IF(N$1="C",MAX(0,$C112-N$2)))</f>
        <v>0</v>
      </c>
      <c r="O112" s="103" t="n">
        <f aca="false">IF(O$1="P",MAX(0,O$2-$C112),IF(O$1="C",MAX(0,$C112-O$2)))</f>
        <v>0</v>
      </c>
      <c r="P112" s="103" t="n">
        <f aca="false">IF(P$1="P",MAX(0,P$2-$C112),IF(P$1="C",MAX(0,$C112-P$2)))</f>
        <v>0</v>
      </c>
      <c r="Q112" s="103" t="n">
        <f aca="false">IF(Q$1="P",MAX(0,Q$2-$C112),IF(Q$1="C",MAX(0,$C112-Q$2)))</f>
        <v>0</v>
      </c>
      <c r="R112" s="103" t="n">
        <f aca="false">IF(R$1="P",MAX(0,R$2-$C112),IF(R$1="C",MAX(0,$C112-R$2)))</f>
        <v>0</v>
      </c>
      <c r="S112" s="103" t="n">
        <f aca="false">IF(S$1="P",MAX(0,S$2-$C112),IF(S$1="C",MAX(0,$C112-S$2)))</f>
        <v>0</v>
      </c>
      <c r="T112" s="104" t="n">
        <f aca="false">A112</f>
        <v>5</v>
      </c>
      <c r="U112" s="105" t="n">
        <f aca="false">VLOOKUP($B112,Gas!$B$3:$E$2506,2)</f>
        <v>2.055</v>
      </c>
      <c r="V112" s="46" t="n">
        <f aca="false">C112/U112</f>
        <v>9.60097323600973</v>
      </c>
    </row>
    <row r="113" customFormat="false" ht="12.75" hidden="false" customHeight="false" outlineLevel="0" collapsed="false">
      <c r="A113" s="95" t="n">
        <f aca="false">MONTH(B113)+(YEAR(B113)-1998)*12</f>
        <v>5</v>
      </c>
      <c r="B113" s="101" t="n">
        <v>35921</v>
      </c>
      <c r="C113" s="102" t="n">
        <v>21.09</v>
      </c>
      <c r="D113" s="98" t="n">
        <f aca="false">LN(C113/C112)</f>
        <v>0.0666586744561593</v>
      </c>
      <c r="E113" s="106" t="n">
        <f aca="false">STDEV(D104:D113)*SQRT(trade_day)</f>
        <v>0.914031869645571</v>
      </c>
      <c r="G113" s="103" t="n">
        <f aca="false">IF(G$1="P",MAX(0,G$2-$C113),IF(G$1="C",MAX(0,$C113-G$2)))</f>
        <v>0</v>
      </c>
      <c r="H113" s="103" t="n">
        <f aca="false">IF(H$1="P",MAX(0,H$2-$C113),IF(H$1="C",MAX(0,$C113-H$2)))</f>
        <v>3.91</v>
      </c>
      <c r="I113" s="103" t="n">
        <f aca="false">IF(I$1="P",MAX(0,I$2-$C113),IF(I$1="C",MAX(0,$C113-I$2)))</f>
        <v>8.91</v>
      </c>
      <c r="J113" s="103" t="n">
        <f aca="false">IF(J$1="P",MAX(0,J$2-$C113),IF(J$1="C",MAX(0,$C113-J$2)))</f>
        <v>13.91</v>
      </c>
      <c r="K113" s="103" t="n">
        <f aca="false">IF(K$1="P",MAX(0,K$2-$C113),IF(K$1="C",MAX(0,$C113-K$2)))</f>
        <v>18.91</v>
      </c>
      <c r="L113" s="103" t="n">
        <f aca="false">IF(L$1="P",MAX(0,L$2-$C113),IF(L$1="C",MAX(0,$C113-L$2)))</f>
        <v>28.91</v>
      </c>
      <c r="M113" s="103" t="n">
        <f aca="false">IF(M$1="P",MAX(0,M$2-$C113),IF(M$1="C",MAX(0,$C113-M$2)))</f>
        <v>1.09</v>
      </c>
      <c r="N113" s="103" t="n">
        <f aca="false">IF(N$1="P",MAX(0,N$2-$C113),IF(N$1="C",MAX(0,$C113-N$2)))</f>
        <v>0</v>
      </c>
      <c r="O113" s="103" t="n">
        <f aca="false">IF(O$1="P",MAX(0,O$2-$C113),IF(O$1="C",MAX(0,$C113-O$2)))</f>
        <v>0</v>
      </c>
      <c r="P113" s="103" t="n">
        <f aca="false">IF(P$1="P",MAX(0,P$2-$C113),IF(P$1="C",MAX(0,$C113-P$2)))</f>
        <v>0</v>
      </c>
      <c r="Q113" s="103" t="n">
        <f aca="false">IF(Q$1="P",MAX(0,Q$2-$C113),IF(Q$1="C",MAX(0,$C113-Q$2)))</f>
        <v>0</v>
      </c>
      <c r="R113" s="103" t="n">
        <f aca="false">IF(R$1="P",MAX(0,R$2-$C113),IF(R$1="C",MAX(0,$C113-R$2)))</f>
        <v>0</v>
      </c>
      <c r="S113" s="103" t="n">
        <f aca="false">IF(S$1="P",MAX(0,S$2-$C113),IF(S$1="C",MAX(0,$C113-S$2)))</f>
        <v>0</v>
      </c>
      <c r="T113" s="104" t="n">
        <f aca="false">A113</f>
        <v>5</v>
      </c>
      <c r="U113" s="105" t="n">
        <f aca="false">VLOOKUP($B113,Gas!$B$3:$E$2506,2)</f>
        <v>2.175</v>
      </c>
      <c r="V113" s="46" t="n">
        <f aca="false">C113/U113</f>
        <v>9.69655172413793</v>
      </c>
    </row>
    <row r="114" customFormat="false" ht="12.75" hidden="false" customHeight="false" outlineLevel="0" collapsed="false">
      <c r="A114" s="95" t="n">
        <f aca="false">MONTH(B114)+(YEAR(B114)-1998)*12</f>
        <v>5</v>
      </c>
      <c r="B114" s="101" t="n">
        <v>35922</v>
      </c>
      <c r="C114" s="102" t="n">
        <v>23.01</v>
      </c>
      <c r="D114" s="98" t="n">
        <f aca="false">LN(C114/C113)</f>
        <v>0.0871299095565914</v>
      </c>
      <c r="E114" s="106" t="n">
        <f aca="false">STDEV(D105:D114)*SQRT(trade_day)</f>
        <v>0.987851255125641</v>
      </c>
      <c r="G114" s="103" t="n">
        <f aca="false">IF(G$1="P",MAX(0,G$2-$C114),IF(G$1="C",MAX(0,$C114-G$2)))</f>
        <v>0</v>
      </c>
      <c r="H114" s="103" t="n">
        <f aca="false">IF(H$1="P",MAX(0,H$2-$C114),IF(H$1="C",MAX(0,$C114-H$2)))</f>
        <v>1.99</v>
      </c>
      <c r="I114" s="103" t="n">
        <f aca="false">IF(I$1="P",MAX(0,I$2-$C114),IF(I$1="C",MAX(0,$C114-I$2)))</f>
        <v>6.99</v>
      </c>
      <c r="J114" s="103" t="n">
        <f aca="false">IF(J$1="P",MAX(0,J$2-$C114),IF(J$1="C",MAX(0,$C114-J$2)))</f>
        <v>11.99</v>
      </c>
      <c r="K114" s="103" t="n">
        <f aca="false">IF(K$1="P",MAX(0,K$2-$C114),IF(K$1="C",MAX(0,$C114-K$2)))</f>
        <v>16.99</v>
      </c>
      <c r="L114" s="103" t="n">
        <f aca="false">IF(L$1="P",MAX(0,L$2-$C114),IF(L$1="C",MAX(0,$C114-L$2)))</f>
        <v>26.99</v>
      </c>
      <c r="M114" s="103" t="n">
        <f aca="false">IF(M$1="P",MAX(0,M$2-$C114),IF(M$1="C",MAX(0,$C114-M$2)))</f>
        <v>3.01</v>
      </c>
      <c r="N114" s="103" t="n">
        <f aca="false">IF(N$1="P",MAX(0,N$2-$C114),IF(N$1="C",MAX(0,$C114-N$2)))</f>
        <v>0</v>
      </c>
      <c r="O114" s="103" t="n">
        <f aca="false">IF(O$1="P",MAX(0,O$2-$C114),IF(O$1="C",MAX(0,$C114-O$2)))</f>
        <v>0</v>
      </c>
      <c r="P114" s="103" t="n">
        <f aca="false">IF(P$1="P",MAX(0,P$2-$C114),IF(P$1="C",MAX(0,$C114-P$2)))</f>
        <v>0</v>
      </c>
      <c r="Q114" s="103" t="n">
        <f aca="false">IF(Q$1="P",MAX(0,Q$2-$C114),IF(Q$1="C",MAX(0,$C114-Q$2)))</f>
        <v>0</v>
      </c>
      <c r="R114" s="103" t="n">
        <f aca="false">IF(R$1="P",MAX(0,R$2-$C114),IF(R$1="C",MAX(0,$C114-R$2)))</f>
        <v>0</v>
      </c>
      <c r="S114" s="103" t="n">
        <f aca="false">IF(S$1="P",MAX(0,S$2-$C114),IF(S$1="C",MAX(0,$C114-S$2)))</f>
        <v>0</v>
      </c>
      <c r="T114" s="104" t="n">
        <f aca="false">A114</f>
        <v>5</v>
      </c>
      <c r="U114" s="105" t="n">
        <f aca="false">VLOOKUP($B114,Gas!$B$3:$E$2506,2)</f>
        <v>2.115</v>
      </c>
      <c r="V114" s="46" t="n">
        <f aca="false">C114/U114</f>
        <v>10.8794326241135</v>
      </c>
    </row>
    <row r="115" customFormat="false" ht="12.75" hidden="false" customHeight="false" outlineLevel="0" collapsed="false">
      <c r="A115" s="95" t="n">
        <f aca="false">MONTH(B115)+(YEAR(B115)-1998)*12</f>
        <v>5</v>
      </c>
      <c r="B115" s="101" t="n">
        <v>35923</v>
      </c>
      <c r="C115" s="102" t="n">
        <v>23.06</v>
      </c>
      <c r="D115" s="98" t="n">
        <f aca="false">LN(C115/C114)</f>
        <v>0.00217061079363822</v>
      </c>
      <c r="E115" s="106" t="n">
        <f aca="false">STDEV(D106:D115)*SQRT(trade_day)</f>
        <v>0.904086459105264</v>
      </c>
      <c r="G115" s="103" t="n">
        <f aca="false">IF(G$1="P",MAX(0,G$2-$C115),IF(G$1="C",MAX(0,$C115-G$2)))</f>
        <v>0</v>
      </c>
      <c r="H115" s="103" t="n">
        <f aca="false">IF(H$1="P",MAX(0,H$2-$C115),IF(H$1="C",MAX(0,$C115-H$2)))</f>
        <v>1.94</v>
      </c>
      <c r="I115" s="103" t="n">
        <f aca="false">IF(I$1="P",MAX(0,I$2-$C115),IF(I$1="C",MAX(0,$C115-I$2)))</f>
        <v>6.94</v>
      </c>
      <c r="J115" s="103" t="n">
        <f aca="false">IF(J$1="P",MAX(0,J$2-$C115),IF(J$1="C",MAX(0,$C115-J$2)))</f>
        <v>11.94</v>
      </c>
      <c r="K115" s="103" t="n">
        <f aca="false">IF(K$1="P",MAX(0,K$2-$C115),IF(K$1="C",MAX(0,$C115-K$2)))</f>
        <v>16.94</v>
      </c>
      <c r="L115" s="103" t="n">
        <f aca="false">IF(L$1="P",MAX(0,L$2-$C115),IF(L$1="C",MAX(0,$C115-L$2)))</f>
        <v>26.94</v>
      </c>
      <c r="M115" s="103" t="n">
        <f aca="false">IF(M$1="P",MAX(0,M$2-$C115),IF(M$1="C",MAX(0,$C115-M$2)))</f>
        <v>3.06</v>
      </c>
      <c r="N115" s="103" t="n">
        <f aca="false">IF(N$1="P",MAX(0,N$2-$C115),IF(N$1="C",MAX(0,$C115-N$2)))</f>
        <v>0</v>
      </c>
      <c r="O115" s="103" t="n">
        <f aca="false">IF(O$1="P",MAX(0,O$2-$C115),IF(O$1="C",MAX(0,$C115-O$2)))</f>
        <v>0</v>
      </c>
      <c r="P115" s="103" t="n">
        <f aca="false">IF(P$1="P",MAX(0,P$2-$C115),IF(P$1="C",MAX(0,$C115-P$2)))</f>
        <v>0</v>
      </c>
      <c r="Q115" s="103" t="n">
        <f aca="false">IF(Q$1="P",MAX(0,Q$2-$C115),IF(Q$1="C",MAX(0,$C115-Q$2)))</f>
        <v>0</v>
      </c>
      <c r="R115" s="103" t="n">
        <f aca="false">IF(R$1="P",MAX(0,R$2-$C115),IF(R$1="C",MAX(0,$C115-R$2)))</f>
        <v>0</v>
      </c>
      <c r="S115" s="103" t="n">
        <f aca="false">IF(S$1="P",MAX(0,S$2-$C115),IF(S$1="C",MAX(0,$C115-S$2)))</f>
        <v>0</v>
      </c>
      <c r="T115" s="104" t="n">
        <f aca="false">A115</f>
        <v>5</v>
      </c>
      <c r="U115" s="105" t="n">
        <f aca="false">VLOOKUP($B115,Gas!$B$3:$E$2506,2)</f>
        <v>2.15</v>
      </c>
      <c r="V115" s="46" t="n">
        <f aca="false">C115/U115</f>
        <v>10.7255813953488</v>
      </c>
    </row>
    <row r="116" customFormat="false" ht="12.75" hidden="false" customHeight="false" outlineLevel="0" collapsed="false">
      <c r="A116" s="95" t="n">
        <f aca="false">MONTH(B116)+(YEAR(B116)-1998)*12</f>
        <v>5</v>
      </c>
      <c r="B116" s="101" t="n">
        <v>35926</v>
      </c>
      <c r="C116" s="102" t="n">
        <v>21.04</v>
      </c>
      <c r="D116" s="98" t="n">
        <f aca="false">LN(C116/C115)</f>
        <v>-0.0916741269714039</v>
      </c>
      <c r="E116" s="106" t="n">
        <f aca="false">STDEV(D107:D116)*SQRT(trade_day)</f>
        <v>0.946672138212875</v>
      </c>
      <c r="G116" s="103" t="n">
        <f aca="false">IF(G$1="P",MAX(0,G$2-$C116),IF(G$1="C",MAX(0,$C116-G$2)))</f>
        <v>0</v>
      </c>
      <c r="H116" s="103" t="n">
        <f aca="false">IF(H$1="P",MAX(0,H$2-$C116),IF(H$1="C",MAX(0,$C116-H$2)))</f>
        <v>3.96</v>
      </c>
      <c r="I116" s="103" t="n">
        <f aca="false">IF(I$1="P",MAX(0,I$2-$C116),IF(I$1="C",MAX(0,$C116-I$2)))</f>
        <v>8.96</v>
      </c>
      <c r="J116" s="103" t="n">
        <f aca="false">IF(J$1="P",MAX(0,J$2-$C116),IF(J$1="C",MAX(0,$C116-J$2)))</f>
        <v>13.96</v>
      </c>
      <c r="K116" s="103" t="n">
        <f aca="false">IF(K$1="P",MAX(0,K$2-$C116),IF(K$1="C",MAX(0,$C116-K$2)))</f>
        <v>18.96</v>
      </c>
      <c r="L116" s="103" t="n">
        <f aca="false">IF(L$1="P",MAX(0,L$2-$C116),IF(L$1="C",MAX(0,$C116-L$2)))</f>
        <v>28.96</v>
      </c>
      <c r="M116" s="103" t="n">
        <f aca="false">IF(M$1="P",MAX(0,M$2-$C116),IF(M$1="C",MAX(0,$C116-M$2)))</f>
        <v>1.04</v>
      </c>
      <c r="N116" s="103" t="n">
        <f aca="false">IF(N$1="P",MAX(0,N$2-$C116),IF(N$1="C",MAX(0,$C116-N$2)))</f>
        <v>0</v>
      </c>
      <c r="O116" s="103" t="n">
        <f aca="false">IF(O$1="P",MAX(0,O$2-$C116),IF(O$1="C",MAX(0,$C116-O$2)))</f>
        <v>0</v>
      </c>
      <c r="P116" s="103" t="n">
        <f aca="false">IF(P$1="P",MAX(0,P$2-$C116),IF(P$1="C",MAX(0,$C116-P$2)))</f>
        <v>0</v>
      </c>
      <c r="Q116" s="103" t="n">
        <f aca="false">IF(Q$1="P",MAX(0,Q$2-$C116),IF(Q$1="C",MAX(0,$C116-Q$2)))</f>
        <v>0</v>
      </c>
      <c r="R116" s="103" t="n">
        <f aca="false">IF(R$1="P",MAX(0,R$2-$C116),IF(R$1="C",MAX(0,$C116-R$2)))</f>
        <v>0</v>
      </c>
      <c r="S116" s="103" t="n">
        <f aca="false">IF(S$1="P",MAX(0,S$2-$C116),IF(S$1="C",MAX(0,$C116-S$2)))</f>
        <v>0</v>
      </c>
      <c r="T116" s="104" t="n">
        <f aca="false">A116</f>
        <v>5</v>
      </c>
      <c r="U116" s="105" t="n">
        <f aca="false">VLOOKUP($B116,Gas!$B$3:$E$2506,2)</f>
        <v>2.11</v>
      </c>
      <c r="V116" s="46" t="n">
        <f aca="false">C116/U116</f>
        <v>9.97156398104266</v>
      </c>
    </row>
    <row r="117" customFormat="false" ht="12.75" hidden="false" customHeight="false" outlineLevel="0" collapsed="false">
      <c r="A117" s="95" t="n">
        <f aca="false">MONTH(B117)+(YEAR(B117)-1998)*12</f>
        <v>5</v>
      </c>
      <c r="B117" s="101" t="n">
        <v>35927</v>
      </c>
      <c r="C117" s="102" t="n">
        <v>23.86</v>
      </c>
      <c r="D117" s="98" t="n">
        <f aca="false">LN(C117/C116)</f>
        <v>0.125778028800261</v>
      </c>
      <c r="E117" s="106" t="n">
        <f aca="false">STDEV(D108:D117)*SQRT(trade_day)</f>
        <v>1.14765201555748</v>
      </c>
      <c r="G117" s="103" t="n">
        <f aca="false">IF(G$1="P",MAX(0,G$2-$C117),IF(G$1="C",MAX(0,$C117-G$2)))</f>
        <v>0</v>
      </c>
      <c r="H117" s="103" t="n">
        <f aca="false">IF(H$1="P",MAX(0,H$2-$C117),IF(H$1="C",MAX(0,$C117-H$2)))</f>
        <v>1.14</v>
      </c>
      <c r="I117" s="103" t="n">
        <f aca="false">IF(I$1="P",MAX(0,I$2-$C117),IF(I$1="C",MAX(0,$C117-I$2)))</f>
        <v>6.14</v>
      </c>
      <c r="J117" s="103" t="n">
        <f aca="false">IF(J$1="P",MAX(0,J$2-$C117),IF(J$1="C",MAX(0,$C117-J$2)))</f>
        <v>11.14</v>
      </c>
      <c r="K117" s="103" t="n">
        <f aca="false">IF(K$1="P",MAX(0,K$2-$C117),IF(K$1="C",MAX(0,$C117-K$2)))</f>
        <v>16.14</v>
      </c>
      <c r="L117" s="103" t="n">
        <f aca="false">IF(L$1="P",MAX(0,L$2-$C117),IF(L$1="C",MAX(0,$C117-L$2)))</f>
        <v>26.14</v>
      </c>
      <c r="M117" s="103" t="n">
        <f aca="false">IF(M$1="P",MAX(0,M$2-$C117),IF(M$1="C",MAX(0,$C117-M$2)))</f>
        <v>3.86</v>
      </c>
      <c r="N117" s="103" t="n">
        <f aca="false">IF(N$1="P",MAX(0,N$2-$C117),IF(N$1="C",MAX(0,$C117-N$2)))</f>
        <v>0</v>
      </c>
      <c r="O117" s="103" t="n">
        <f aca="false">IF(O$1="P",MAX(0,O$2-$C117),IF(O$1="C",MAX(0,$C117-O$2)))</f>
        <v>0</v>
      </c>
      <c r="P117" s="103" t="n">
        <f aca="false">IF(P$1="P",MAX(0,P$2-$C117),IF(P$1="C",MAX(0,$C117-P$2)))</f>
        <v>0</v>
      </c>
      <c r="Q117" s="103" t="n">
        <f aca="false">IF(Q$1="P",MAX(0,Q$2-$C117),IF(Q$1="C",MAX(0,$C117-Q$2)))</f>
        <v>0</v>
      </c>
      <c r="R117" s="103" t="n">
        <f aca="false">IF(R$1="P",MAX(0,R$2-$C117),IF(R$1="C",MAX(0,$C117-R$2)))</f>
        <v>0</v>
      </c>
      <c r="S117" s="103" t="n">
        <f aca="false">IF(S$1="P",MAX(0,S$2-$C117),IF(S$1="C",MAX(0,$C117-S$2)))</f>
        <v>0</v>
      </c>
      <c r="T117" s="104" t="n">
        <f aca="false">A117</f>
        <v>5</v>
      </c>
      <c r="U117" s="105" t="n">
        <f aca="false">VLOOKUP($B117,Gas!$B$3:$E$2506,2)</f>
        <v>2.175</v>
      </c>
      <c r="V117" s="46" t="n">
        <f aca="false">C117/U117</f>
        <v>10.9701149425287</v>
      </c>
    </row>
    <row r="118" customFormat="false" ht="12.75" hidden="false" customHeight="false" outlineLevel="0" collapsed="false">
      <c r="A118" s="95" t="n">
        <f aca="false">MONTH(B118)+(YEAR(B118)-1998)*12</f>
        <v>5</v>
      </c>
      <c r="B118" s="101" t="n">
        <v>35928</v>
      </c>
      <c r="C118" s="102" t="n">
        <v>32.87</v>
      </c>
      <c r="D118" s="98" t="n">
        <f aca="false">LN(C118/C117)</f>
        <v>0.320356971006358</v>
      </c>
      <c r="E118" s="106" t="n">
        <f aca="false">STDEV(D109:D118)*SQRT(trade_day)</f>
        <v>1.93971473989706</v>
      </c>
      <c r="G118" s="103" t="n">
        <f aca="false">IF(G$1="P",MAX(0,G$2-$C118),IF(G$1="C",MAX(0,$C118-G$2)))</f>
        <v>0</v>
      </c>
      <c r="H118" s="103" t="n">
        <f aca="false">IF(H$1="P",MAX(0,H$2-$C118),IF(H$1="C",MAX(0,$C118-H$2)))</f>
        <v>0</v>
      </c>
      <c r="I118" s="103" t="n">
        <f aca="false">IF(I$1="P",MAX(0,I$2-$C118),IF(I$1="C",MAX(0,$C118-I$2)))</f>
        <v>0</v>
      </c>
      <c r="J118" s="103" t="n">
        <f aca="false">IF(J$1="P",MAX(0,J$2-$C118),IF(J$1="C",MAX(0,$C118-J$2)))</f>
        <v>2.13</v>
      </c>
      <c r="K118" s="103" t="n">
        <f aca="false">IF(K$1="P",MAX(0,K$2-$C118),IF(K$1="C",MAX(0,$C118-K$2)))</f>
        <v>7.13</v>
      </c>
      <c r="L118" s="103" t="n">
        <f aca="false">IF(L$1="P",MAX(0,L$2-$C118),IF(L$1="C",MAX(0,$C118-L$2)))</f>
        <v>17.13</v>
      </c>
      <c r="M118" s="103" t="n">
        <f aca="false">IF(M$1="P",MAX(0,M$2-$C118),IF(M$1="C",MAX(0,$C118-M$2)))</f>
        <v>12.87</v>
      </c>
      <c r="N118" s="103" t="n">
        <f aca="false">IF(N$1="P",MAX(0,N$2-$C118),IF(N$1="C",MAX(0,$C118-N$2)))</f>
        <v>7.87</v>
      </c>
      <c r="O118" s="103" t="n">
        <f aca="false">IF(O$1="P",MAX(0,O$2-$C118),IF(O$1="C",MAX(0,$C118-O$2)))</f>
        <v>2.87</v>
      </c>
      <c r="P118" s="103" t="n">
        <f aca="false">IF(P$1="P",MAX(0,P$2-$C118),IF(P$1="C",MAX(0,$C118-P$2)))</f>
        <v>0</v>
      </c>
      <c r="Q118" s="103" t="n">
        <f aca="false">IF(Q$1="P",MAX(0,Q$2-$C118),IF(Q$1="C",MAX(0,$C118-Q$2)))</f>
        <v>0</v>
      </c>
      <c r="R118" s="103" t="n">
        <f aca="false">IF(R$1="P",MAX(0,R$2-$C118),IF(R$1="C",MAX(0,$C118-R$2)))</f>
        <v>0</v>
      </c>
      <c r="S118" s="103" t="n">
        <f aca="false">IF(S$1="P",MAX(0,S$2-$C118),IF(S$1="C",MAX(0,$C118-S$2)))</f>
        <v>0</v>
      </c>
      <c r="T118" s="104" t="n">
        <f aca="false">A118</f>
        <v>5</v>
      </c>
      <c r="U118" s="105" t="n">
        <f aca="false">VLOOKUP($B118,Gas!$B$3:$E$2506,2)</f>
        <v>2.23</v>
      </c>
      <c r="V118" s="46" t="n">
        <f aca="false">C118/U118</f>
        <v>14.7399103139013</v>
      </c>
    </row>
    <row r="119" customFormat="false" ht="12.75" hidden="false" customHeight="false" outlineLevel="0" collapsed="false">
      <c r="A119" s="95" t="n">
        <f aca="false">MONTH(B119)+(YEAR(B119)-1998)*12</f>
        <v>5</v>
      </c>
      <c r="B119" s="101" t="n">
        <v>35929</v>
      </c>
      <c r="C119" s="102" t="n">
        <v>35.25</v>
      </c>
      <c r="D119" s="98" t="n">
        <f aca="false">LN(C119/C118)</f>
        <v>0.0699051415821498</v>
      </c>
      <c r="E119" s="106" t="n">
        <f aca="false">STDEV(D110:D119)*SQRT(trade_day)</f>
        <v>1.94063902730242</v>
      </c>
      <c r="G119" s="103" t="n">
        <f aca="false">IF(G$1="P",MAX(0,G$2-$C119),IF(G$1="C",MAX(0,$C119-G$2)))</f>
        <v>0</v>
      </c>
      <c r="H119" s="103" t="n">
        <f aca="false">IF(H$1="P",MAX(0,H$2-$C119),IF(H$1="C",MAX(0,$C119-H$2)))</f>
        <v>0</v>
      </c>
      <c r="I119" s="103" t="n">
        <f aca="false">IF(I$1="P",MAX(0,I$2-$C119),IF(I$1="C",MAX(0,$C119-I$2)))</f>
        <v>0</v>
      </c>
      <c r="J119" s="103" t="n">
        <f aca="false">IF(J$1="P",MAX(0,J$2-$C119),IF(J$1="C",MAX(0,$C119-J$2)))</f>
        <v>0</v>
      </c>
      <c r="K119" s="103" t="n">
        <f aca="false">IF(K$1="P",MAX(0,K$2-$C119),IF(K$1="C",MAX(0,$C119-K$2)))</f>
        <v>4.75</v>
      </c>
      <c r="L119" s="103" t="n">
        <f aca="false">IF(L$1="P",MAX(0,L$2-$C119),IF(L$1="C",MAX(0,$C119-L$2)))</f>
        <v>14.75</v>
      </c>
      <c r="M119" s="103" t="n">
        <f aca="false">IF(M$1="P",MAX(0,M$2-$C119),IF(M$1="C",MAX(0,$C119-M$2)))</f>
        <v>15.25</v>
      </c>
      <c r="N119" s="103" t="n">
        <f aca="false">IF(N$1="P",MAX(0,N$2-$C119),IF(N$1="C",MAX(0,$C119-N$2)))</f>
        <v>10.25</v>
      </c>
      <c r="O119" s="103" t="n">
        <f aca="false">IF(O$1="P",MAX(0,O$2-$C119),IF(O$1="C",MAX(0,$C119-O$2)))</f>
        <v>5.25</v>
      </c>
      <c r="P119" s="103" t="n">
        <f aca="false">IF(P$1="P",MAX(0,P$2-$C119),IF(P$1="C",MAX(0,$C119-P$2)))</f>
        <v>0.25</v>
      </c>
      <c r="Q119" s="103" t="n">
        <f aca="false">IF(Q$1="P",MAX(0,Q$2-$C119),IF(Q$1="C",MAX(0,$C119-Q$2)))</f>
        <v>0</v>
      </c>
      <c r="R119" s="103" t="n">
        <f aca="false">IF(R$1="P",MAX(0,R$2-$C119),IF(R$1="C",MAX(0,$C119-R$2)))</f>
        <v>0</v>
      </c>
      <c r="S119" s="103" t="n">
        <f aca="false">IF(S$1="P",MAX(0,S$2-$C119),IF(S$1="C",MAX(0,$C119-S$2)))</f>
        <v>0</v>
      </c>
      <c r="T119" s="104" t="n">
        <f aca="false">A119</f>
        <v>5</v>
      </c>
      <c r="U119" s="105" t="n">
        <f aca="false">VLOOKUP($B119,Gas!$B$3:$E$2506,2)</f>
        <v>2.235</v>
      </c>
      <c r="V119" s="46" t="n">
        <f aca="false">C119/U119</f>
        <v>15.7718120805369</v>
      </c>
    </row>
    <row r="120" customFormat="false" ht="12.75" hidden="false" customHeight="false" outlineLevel="0" collapsed="false">
      <c r="A120" s="95" t="n">
        <f aca="false">MONTH(B120)+(YEAR(B120)-1998)*12</f>
        <v>5</v>
      </c>
      <c r="B120" s="101" t="n">
        <v>35930</v>
      </c>
      <c r="C120" s="102" t="n">
        <v>45.66</v>
      </c>
      <c r="D120" s="98" t="n">
        <f aca="false">LN(C120/C119)</f>
        <v>0.258757111843372</v>
      </c>
      <c r="E120" s="106" t="n">
        <f aca="false">STDEV(D111:D120)*SQRT(trade_day)</f>
        <v>2.12458687787906</v>
      </c>
      <c r="G120" s="103" t="n">
        <f aca="false">IF(G$1="P",MAX(0,G$2-$C120),IF(G$1="C",MAX(0,$C120-G$2)))</f>
        <v>0</v>
      </c>
      <c r="H120" s="103" t="n">
        <f aca="false">IF(H$1="P",MAX(0,H$2-$C120),IF(H$1="C",MAX(0,$C120-H$2)))</f>
        <v>0</v>
      </c>
      <c r="I120" s="103" t="n">
        <f aca="false">IF(I$1="P",MAX(0,I$2-$C120),IF(I$1="C",MAX(0,$C120-I$2)))</f>
        <v>0</v>
      </c>
      <c r="J120" s="103" t="n">
        <f aca="false">IF(J$1="P",MAX(0,J$2-$C120),IF(J$1="C",MAX(0,$C120-J$2)))</f>
        <v>0</v>
      </c>
      <c r="K120" s="103" t="n">
        <f aca="false">IF(K$1="P",MAX(0,K$2-$C120),IF(K$1="C",MAX(0,$C120-K$2)))</f>
        <v>0</v>
      </c>
      <c r="L120" s="103" t="n">
        <f aca="false">IF(L$1="P",MAX(0,L$2-$C120),IF(L$1="C",MAX(0,$C120-L$2)))</f>
        <v>4.34</v>
      </c>
      <c r="M120" s="103" t="n">
        <f aca="false">IF(M$1="P",MAX(0,M$2-$C120),IF(M$1="C",MAX(0,$C120-M$2)))</f>
        <v>25.66</v>
      </c>
      <c r="N120" s="103" t="n">
        <f aca="false">IF(N$1="P",MAX(0,N$2-$C120),IF(N$1="C",MAX(0,$C120-N$2)))</f>
        <v>20.66</v>
      </c>
      <c r="O120" s="103" t="n">
        <f aca="false">IF(O$1="P",MAX(0,O$2-$C120),IF(O$1="C",MAX(0,$C120-O$2)))</f>
        <v>15.66</v>
      </c>
      <c r="P120" s="103" t="n">
        <f aca="false">IF(P$1="P",MAX(0,P$2-$C120),IF(P$1="C",MAX(0,$C120-P$2)))</f>
        <v>10.66</v>
      </c>
      <c r="Q120" s="103" t="n">
        <f aca="false">IF(Q$1="P",MAX(0,Q$2-$C120),IF(Q$1="C",MAX(0,$C120-Q$2)))</f>
        <v>5.66</v>
      </c>
      <c r="R120" s="103" t="n">
        <f aca="false">IF(R$1="P",MAX(0,R$2-$C120),IF(R$1="C",MAX(0,$C120-R$2)))</f>
        <v>0</v>
      </c>
      <c r="S120" s="103" t="n">
        <f aca="false">IF(S$1="P",MAX(0,S$2-$C120),IF(S$1="C",MAX(0,$C120-S$2)))</f>
        <v>0</v>
      </c>
      <c r="T120" s="104" t="n">
        <f aca="false">A120</f>
        <v>5</v>
      </c>
      <c r="U120" s="105" t="n">
        <f aca="false">VLOOKUP($B120,Gas!$B$3:$E$2506,2)</f>
        <v>2.17</v>
      </c>
      <c r="V120" s="46" t="n">
        <f aca="false">C120/U120</f>
        <v>21.0414746543779</v>
      </c>
    </row>
    <row r="121" customFormat="false" ht="12.75" hidden="false" customHeight="false" outlineLevel="0" collapsed="false">
      <c r="A121" s="95" t="n">
        <f aca="false">MONTH(B121)+(YEAR(B121)-1998)*12</f>
        <v>5</v>
      </c>
      <c r="B121" s="101" t="n">
        <v>35933</v>
      </c>
      <c r="C121" s="102" t="n">
        <v>41.55</v>
      </c>
      <c r="D121" s="98" t="n">
        <f aca="false">LN(C121/C120)</f>
        <v>-0.0943251198001922</v>
      </c>
      <c r="E121" s="106" t="n">
        <f aca="false">STDEV(D112:D121)*SQRT(trade_day)</f>
        <v>2.18682138804848</v>
      </c>
      <c r="G121" s="103" t="n">
        <f aca="false">IF(G$1="P",MAX(0,G$2-$C121),IF(G$1="C",MAX(0,$C121-G$2)))</f>
        <v>0</v>
      </c>
      <c r="H121" s="103" t="n">
        <f aca="false">IF(H$1="P",MAX(0,H$2-$C121),IF(H$1="C",MAX(0,$C121-H$2)))</f>
        <v>0</v>
      </c>
      <c r="I121" s="103" t="n">
        <f aca="false">IF(I$1="P",MAX(0,I$2-$C121),IF(I$1="C",MAX(0,$C121-I$2)))</f>
        <v>0</v>
      </c>
      <c r="J121" s="103" t="n">
        <f aca="false">IF(J$1="P",MAX(0,J$2-$C121),IF(J$1="C",MAX(0,$C121-J$2)))</f>
        <v>0</v>
      </c>
      <c r="K121" s="103" t="n">
        <f aca="false">IF(K$1="P",MAX(0,K$2-$C121),IF(K$1="C",MAX(0,$C121-K$2)))</f>
        <v>0</v>
      </c>
      <c r="L121" s="103" t="n">
        <f aca="false">IF(L$1="P",MAX(0,L$2-$C121),IF(L$1="C",MAX(0,$C121-L$2)))</f>
        <v>8.45</v>
      </c>
      <c r="M121" s="103" t="n">
        <f aca="false">IF(M$1="P",MAX(0,M$2-$C121),IF(M$1="C",MAX(0,$C121-M$2)))</f>
        <v>21.55</v>
      </c>
      <c r="N121" s="103" t="n">
        <f aca="false">IF(N$1="P",MAX(0,N$2-$C121),IF(N$1="C",MAX(0,$C121-N$2)))</f>
        <v>16.55</v>
      </c>
      <c r="O121" s="103" t="n">
        <f aca="false">IF(O$1="P",MAX(0,O$2-$C121),IF(O$1="C",MAX(0,$C121-O$2)))</f>
        <v>11.55</v>
      </c>
      <c r="P121" s="103" t="n">
        <f aca="false">IF(P$1="P",MAX(0,P$2-$C121),IF(P$1="C",MAX(0,$C121-P$2)))</f>
        <v>6.55</v>
      </c>
      <c r="Q121" s="103" t="n">
        <f aca="false">IF(Q$1="P",MAX(0,Q$2-$C121),IF(Q$1="C",MAX(0,$C121-Q$2)))</f>
        <v>1.55</v>
      </c>
      <c r="R121" s="103" t="n">
        <f aca="false">IF(R$1="P",MAX(0,R$2-$C121),IF(R$1="C",MAX(0,$C121-R$2)))</f>
        <v>0</v>
      </c>
      <c r="S121" s="103" t="n">
        <f aca="false">IF(S$1="P",MAX(0,S$2-$C121),IF(S$1="C",MAX(0,$C121-S$2)))</f>
        <v>0</v>
      </c>
      <c r="T121" s="104" t="n">
        <f aca="false">A121</f>
        <v>5</v>
      </c>
      <c r="U121" s="105" t="n">
        <f aca="false">VLOOKUP($B121,Gas!$B$3:$E$2506,2)</f>
        <v>2.17</v>
      </c>
      <c r="V121" s="46" t="n">
        <f aca="false">C121/U121</f>
        <v>19.147465437788</v>
      </c>
    </row>
    <row r="122" customFormat="false" ht="12.75" hidden="false" customHeight="false" outlineLevel="0" collapsed="false">
      <c r="A122" s="95" t="n">
        <f aca="false">MONTH(B122)+(YEAR(B122)-1998)*12</f>
        <v>5</v>
      </c>
      <c r="B122" s="101" t="n">
        <v>35934</v>
      </c>
      <c r="C122" s="102" t="n">
        <v>89.63</v>
      </c>
      <c r="D122" s="98" t="n">
        <f aca="false">LN(C122/C121)</f>
        <v>0.768792564067813</v>
      </c>
      <c r="E122" s="106" t="n">
        <f aca="false">STDEV(D113:D122)*SQRT(trade_day)</f>
        <v>4.01936450150313</v>
      </c>
      <c r="G122" s="103" t="n">
        <f aca="false">IF(G$1="P",MAX(0,G$2-$C122),IF(G$1="C",MAX(0,$C122-G$2)))</f>
        <v>0</v>
      </c>
      <c r="H122" s="103" t="n">
        <f aca="false">IF(H$1="P",MAX(0,H$2-$C122),IF(H$1="C",MAX(0,$C122-H$2)))</f>
        <v>0</v>
      </c>
      <c r="I122" s="103" t="n">
        <f aca="false">IF(I$1="P",MAX(0,I$2-$C122),IF(I$1="C",MAX(0,$C122-I$2)))</f>
        <v>0</v>
      </c>
      <c r="J122" s="103" t="n">
        <f aca="false">IF(J$1="P",MAX(0,J$2-$C122),IF(J$1="C",MAX(0,$C122-J$2)))</f>
        <v>0</v>
      </c>
      <c r="K122" s="103" t="n">
        <f aca="false">IF(K$1="P",MAX(0,K$2-$C122),IF(K$1="C",MAX(0,$C122-K$2)))</f>
        <v>0</v>
      </c>
      <c r="L122" s="103" t="n">
        <f aca="false">IF(L$1="P",MAX(0,L$2-$C122),IF(L$1="C",MAX(0,$C122-L$2)))</f>
        <v>0</v>
      </c>
      <c r="M122" s="103" t="n">
        <f aca="false">IF(M$1="P",MAX(0,M$2-$C122),IF(M$1="C",MAX(0,$C122-M$2)))</f>
        <v>69.63</v>
      </c>
      <c r="N122" s="103" t="n">
        <f aca="false">IF(N$1="P",MAX(0,N$2-$C122),IF(N$1="C",MAX(0,$C122-N$2)))</f>
        <v>64.63</v>
      </c>
      <c r="O122" s="103" t="n">
        <f aca="false">IF(O$1="P",MAX(0,O$2-$C122),IF(O$1="C",MAX(0,$C122-O$2)))</f>
        <v>59.63</v>
      </c>
      <c r="P122" s="103" t="n">
        <f aca="false">IF(P$1="P",MAX(0,P$2-$C122),IF(P$1="C",MAX(0,$C122-P$2)))</f>
        <v>54.63</v>
      </c>
      <c r="Q122" s="103" t="n">
        <f aca="false">IF(Q$1="P",MAX(0,Q$2-$C122),IF(Q$1="C",MAX(0,$C122-Q$2)))</f>
        <v>49.63</v>
      </c>
      <c r="R122" s="103" t="n">
        <f aca="false">IF(R$1="P",MAX(0,R$2-$C122),IF(R$1="C",MAX(0,$C122-R$2)))</f>
        <v>39.63</v>
      </c>
      <c r="S122" s="103" t="n">
        <f aca="false">IF(S$1="P",MAX(0,S$2-$C122),IF(S$1="C",MAX(0,$C122-S$2)))</f>
        <v>0</v>
      </c>
      <c r="T122" s="104" t="n">
        <f aca="false">A122</f>
        <v>5</v>
      </c>
      <c r="U122" s="105" t="n">
        <f aca="false">VLOOKUP($B122,Gas!$B$3:$E$2506,2)</f>
        <v>2.19</v>
      </c>
      <c r="V122" s="46" t="n">
        <f aca="false">C122/U122</f>
        <v>40.9269406392694</v>
      </c>
    </row>
    <row r="123" customFormat="false" ht="12.75" hidden="false" customHeight="false" outlineLevel="0" collapsed="false">
      <c r="A123" s="95" t="n">
        <f aca="false">MONTH(B123)+(YEAR(B123)-1998)*12</f>
        <v>5</v>
      </c>
      <c r="B123" s="101" t="n">
        <v>35935</v>
      </c>
      <c r="C123" s="102" t="n">
        <v>137.76</v>
      </c>
      <c r="D123" s="98" t="n">
        <f aca="false">LN(C123/C122)</f>
        <v>0.42982295531015</v>
      </c>
      <c r="E123" s="106" t="n">
        <f aca="false">STDEV(D114:D123)*SQRT(trade_day)</f>
        <v>4.2123251628193</v>
      </c>
      <c r="G123" s="103" t="n">
        <f aca="false">IF(G$1="P",MAX(0,G$2-$C123),IF(G$1="C",MAX(0,$C123-G$2)))</f>
        <v>0</v>
      </c>
      <c r="H123" s="103" t="n">
        <f aca="false">IF(H$1="P",MAX(0,H$2-$C123),IF(H$1="C",MAX(0,$C123-H$2)))</f>
        <v>0</v>
      </c>
      <c r="I123" s="103" t="n">
        <f aca="false">IF(I$1="P",MAX(0,I$2-$C123),IF(I$1="C",MAX(0,$C123-I$2)))</f>
        <v>0</v>
      </c>
      <c r="J123" s="103" t="n">
        <f aca="false">IF(J$1="P",MAX(0,J$2-$C123),IF(J$1="C",MAX(0,$C123-J$2)))</f>
        <v>0</v>
      </c>
      <c r="K123" s="103" t="n">
        <f aca="false">IF(K$1="P",MAX(0,K$2-$C123),IF(K$1="C",MAX(0,$C123-K$2)))</f>
        <v>0</v>
      </c>
      <c r="L123" s="103" t="n">
        <f aca="false">IF(L$1="P",MAX(0,L$2-$C123),IF(L$1="C",MAX(0,$C123-L$2)))</f>
        <v>0</v>
      </c>
      <c r="M123" s="103" t="n">
        <f aca="false">IF(M$1="P",MAX(0,M$2-$C123),IF(M$1="C",MAX(0,$C123-M$2)))</f>
        <v>117.76</v>
      </c>
      <c r="N123" s="103" t="n">
        <f aca="false">IF(N$1="P",MAX(0,N$2-$C123),IF(N$1="C",MAX(0,$C123-N$2)))</f>
        <v>112.76</v>
      </c>
      <c r="O123" s="103" t="n">
        <f aca="false">IF(O$1="P",MAX(0,O$2-$C123),IF(O$1="C",MAX(0,$C123-O$2)))</f>
        <v>107.76</v>
      </c>
      <c r="P123" s="103" t="n">
        <f aca="false">IF(P$1="P",MAX(0,P$2-$C123),IF(P$1="C",MAX(0,$C123-P$2)))</f>
        <v>102.76</v>
      </c>
      <c r="Q123" s="103" t="n">
        <f aca="false">IF(Q$1="P",MAX(0,Q$2-$C123),IF(Q$1="C",MAX(0,$C123-Q$2)))</f>
        <v>97.76</v>
      </c>
      <c r="R123" s="103" t="n">
        <f aca="false">IF(R$1="P",MAX(0,R$2-$C123),IF(R$1="C",MAX(0,$C123-R$2)))</f>
        <v>87.76</v>
      </c>
      <c r="S123" s="103" t="n">
        <f aca="false">IF(S$1="P",MAX(0,S$2-$C123),IF(S$1="C",MAX(0,$C123-S$2)))</f>
        <v>37.75999</v>
      </c>
      <c r="T123" s="104" t="n">
        <f aca="false">A123</f>
        <v>5</v>
      </c>
      <c r="U123" s="105" t="n">
        <f aca="false">VLOOKUP($B123,Gas!$B$3:$E$2506,2)</f>
        <v>2.16</v>
      </c>
      <c r="V123" s="46" t="n">
        <f aca="false">C123/U123</f>
        <v>63.7777777777778</v>
      </c>
    </row>
    <row r="124" customFormat="false" ht="12.75" hidden="false" customHeight="false" outlineLevel="0" collapsed="false">
      <c r="A124" s="95" t="n">
        <f aca="false">MONTH(B124)+(YEAR(B124)-1998)*12</f>
        <v>5</v>
      </c>
      <c r="B124" s="101" t="n">
        <v>35936</v>
      </c>
      <c r="C124" s="102" t="n">
        <v>71.54</v>
      </c>
      <c r="D124" s="98" t="n">
        <f aca="false">LN(C124/C123)</f>
        <v>-0.655256306848549</v>
      </c>
      <c r="E124" s="106" t="n">
        <f aca="false">STDEV(D115:D124)*SQRT(trade_day)</f>
        <v>5.97233762879386</v>
      </c>
      <c r="G124" s="103" t="n">
        <f aca="false">IF(G$1="P",MAX(0,G$2-$C124),IF(G$1="C",MAX(0,$C124-G$2)))</f>
        <v>0</v>
      </c>
      <c r="H124" s="103" t="n">
        <f aca="false">IF(H$1="P",MAX(0,H$2-$C124),IF(H$1="C",MAX(0,$C124-H$2)))</f>
        <v>0</v>
      </c>
      <c r="I124" s="103" t="n">
        <f aca="false">IF(I$1="P",MAX(0,I$2-$C124),IF(I$1="C",MAX(0,$C124-I$2)))</f>
        <v>0</v>
      </c>
      <c r="J124" s="103" t="n">
        <f aca="false">IF(J$1="P",MAX(0,J$2-$C124),IF(J$1="C",MAX(0,$C124-J$2)))</f>
        <v>0</v>
      </c>
      <c r="K124" s="103" t="n">
        <f aca="false">IF(K$1="P",MAX(0,K$2-$C124),IF(K$1="C",MAX(0,$C124-K$2)))</f>
        <v>0</v>
      </c>
      <c r="L124" s="103" t="n">
        <f aca="false">IF(L$1="P",MAX(0,L$2-$C124),IF(L$1="C",MAX(0,$C124-L$2)))</f>
        <v>0</v>
      </c>
      <c r="M124" s="103" t="n">
        <f aca="false">IF(M$1="P",MAX(0,M$2-$C124),IF(M$1="C",MAX(0,$C124-M$2)))</f>
        <v>51.54</v>
      </c>
      <c r="N124" s="103" t="n">
        <f aca="false">IF(N$1="P",MAX(0,N$2-$C124),IF(N$1="C",MAX(0,$C124-N$2)))</f>
        <v>46.54</v>
      </c>
      <c r="O124" s="103" t="n">
        <f aca="false">IF(O$1="P",MAX(0,O$2-$C124),IF(O$1="C",MAX(0,$C124-O$2)))</f>
        <v>41.54</v>
      </c>
      <c r="P124" s="103" t="n">
        <f aca="false">IF(P$1="P",MAX(0,P$2-$C124),IF(P$1="C",MAX(0,$C124-P$2)))</f>
        <v>36.54</v>
      </c>
      <c r="Q124" s="103" t="n">
        <f aca="false">IF(Q$1="P",MAX(0,Q$2-$C124),IF(Q$1="C",MAX(0,$C124-Q$2)))</f>
        <v>31.54</v>
      </c>
      <c r="R124" s="103" t="n">
        <f aca="false">IF(R$1="P",MAX(0,R$2-$C124),IF(R$1="C",MAX(0,$C124-R$2)))</f>
        <v>21.54</v>
      </c>
      <c r="S124" s="103" t="n">
        <f aca="false">IF(S$1="P",MAX(0,S$2-$C124),IF(S$1="C",MAX(0,$C124-S$2)))</f>
        <v>0</v>
      </c>
      <c r="T124" s="104" t="n">
        <f aca="false">A124</f>
        <v>5</v>
      </c>
      <c r="U124" s="105" t="n">
        <f aca="false">VLOOKUP($B124,Gas!$B$3:$E$2506,2)</f>
        <v>2.175</v>
      </c>
      <c r="V124" s="46" t="n">
        <f aca="false">C124/U124</f>
        <v>32.8919540229885</v>
      </c>
    </row>
    <row r="125" customFormat="false" ht="12.75" hidden="false" customHeight="false" outlineLevel="0" collapsed="false">
      <c r="A125" s="95" t="n">
        <f aca="false">MONTH(B125)+(YEAR(B125)-1998)*12</f>
        <v>5</v>
      </c>
      <c r="B125" s="101" t="n">
        <v>35937</v>
      </c>
      <c r="C125" s="102" t="n">
        <v>42.38</v>
      </c>
      <c r="D125" s="98" t="n">
        <f aca="false">LN(C125/C124)</f>
        <v>-0.523580180990719</v>
      </c>
      <c r="E125" s="106" t="n">
        <f aca="false">STDEV(D116:D125)*SQRT(trade_day)</f>
        <v>6.76970838630578</v>
      </c>
      <c r="G125" s="103" t="n">
        <f aca="false">IF(G$1="P",MAX(0,G$2-$C125),IF(G$1="C",MAX(0,$C125-G$2)))</f>
        <v>0</v>
      </c>
      <c r="H125" s="103" t="n">
        <f aca="false">IF(H$1="P",MAX(0,H$2-$C125),IF(H$1="C",MAX(0,$C125-H$2)))</f>
        <v>0</v>
      </c>
      <c r="I125" s="103" t="n">
        <f aca="false">IF(I$1="P",MAX(0,I$2-$C125),IF(I$1="C",MAX(0,$C125-I$2)))</f>
        <v>0</v>
      </c>
      <c r="J125" s="103" t="n">
        <f aca="false">IF(J$1="P",MAX(0,J$2-$C125),IF(J$1="C",MAX(0,$C125-J$2)))</f>
        <v>0</v>
      </c>
      <c r="K125" s="103" t="n">
        <f aca="false">IF(K$1="P",MAX(0,K$2-$C125),IF(K$1="C",MAX(0,$C125-K$2)))</f>
        <v>0</v>
      </c>
      <c r="L125" s="103" t="n">
        <f aca="false">IF(L$1="P",MAX(0,L$2-$C125),IF(L$1="C",MAX(0,$C125-L$2)))</f>
        <v>7.62</v>
      </c>
      <c r="M125" s="103" t="n">
        <f aca="false">IF(M$1="P",MAX(0,M$2-$C125),IF(M$1="C",MAX(0,$C125-M$2)))</f>
        <v>22.38</v>
      </c>
      <c r="N125" s="103" t="n">
        <f aca="false">IF(N$1="P",MAX(0,N$2-$C125),IF(N$1="C",MAX(0,$C125-N$2)))</f>
        <v>17.38</v>
      </c>
      <c r="O125" s="103" t="n">
        <f aca="false">IF(O$1="P",MAX(0,O$2-$C125),IF(O$1="C",MAX(0,$C125-O$2)))</f>
        <v>12.38</v>
      </c>
      <c r="P125" s="103" t="n">
        <f aca="false">IF(P$1="P",MAX(0,P$2-$C125),IF(P$1="C",MAX(0,$C125-P$2)))</f>
        <v>7.38</v>
      </c>
      <c r="Q125" s="103" t="n">
        <f aca="false">IF(Q$1="P",MAX(0,Q$2-$C125),IF(Q$1="C",MAX(0,$C125-Q$2)))</f>
        <v>2.38</v>
      </c>
      <c r="R125" s="103" t="n">
        <f aca="false">IF(R$1="P",MAX(0,R$2-$C125),IF(R$1="C",MAX(0,$C125-R$2)))</f>
        <v>0</v>
      </c>
      <c r="S125" s="103" t="n">
        <f aca="false">IF(S$1="P",MAX(0,S$2-$C125),IF(S$1="C",MAX(0,$C125-S$2)))</f>
        <v>0</v>
      </c>
      <c r="T125" s="104" t="n">
        <f aca="false">A125</f>
        <v>5</v>
      </c>
      <c r="U125" s="105" t="n">
        <f aca="false">VLOOKUP($B125,Gas!$B$3:$E$2506,2)</f>
        <v>2.105</v>
      </c>
      <c r="V125" s="46" t="n">
        <f aca="false">C125/U125</f>
        <v>20.1330166270784</v>
      </c>
    </row>
    <row r="126" customFormat="false" ht="12.75" hidden="false" customHeight="false" outlineLevel="0" collapsed="false">
      <c r="A126" s="95" t="n">
        <f aca="false">MONTH(B126)+(YEAR(B126)-1998)*12</f>
        <v>5</v>
      </c>
      <c r="B126" s="101" t="n">
        <v>35941</v>
      </c>
      <c r="C126" s="102" t="n">
        <v>35.06</v>
      </c>
      <c r="D126" s="98" t="n">
        <f aca="false">LN(C126/C125)</f>
        <v>-0.189615673347065</v>
      </c>
      <c r="E126" s="106" t="n">
        <f aca="false">STDEV(D117:D126)*SQRT(trade_day)</f>
        <v>6.8482640896406</v>
      </c>
      <c r="G126" s="103" t="n">
        <f aca="false">IF(G$1="P",MAX(0,G$2-$C126),IF(G$1="C",MAX(0,$C126-G$2)))</f>
        <v>0</v>
      </c>
      <c r="H126" s="103" t="n">
        <f aca="false">IF(H$1="P",MAX(0,H$2-$C126),IF(H$1="C",MAX(0,$C126-H$2)))</f>
        <v>0</v>
      </c>
      <c r="I126" s="103" t="n">
        <f aca="false">IF(I$1="P",MAX(0,I$2-$C126),IF(I$1="C",MAX(0,$C126-I$2)))</f>
        <v>0</v>
      </c>
      <c r="J126" s="103" t="n">
        <f aca="false">IF(J$1="P",MAX(0,J$2-$C126),IF(J$1="C",MAX(0,$C126-J$2)))</f>
        <v>0</v>
      </c>
      <c r="K126" s="103" t="n">
        <f aca="false">IF(K$1="P",MAX(0,K$2-$C126),IF(K$1="C",MAX(0,$C126-K$2)))</f>
        <v>4.94</v>
      </c>
      <c r="L126" s="103" t="n">
        <f aca="false">IF(L$1="P",MAX(0,L$2-$C126),IF(L$1="C",MAX(0,$C126-L$2)))</f>
        <v>14.94</v>
      </c>
      <c r="M126" s="103" t="n">
        <f aca="false">IF(M$1="P",MAX(0,M$2-$C126),IF(M$1="C",MAX(0,$C126-M$2)))</f>
        <v>15.06</v>
      </c>
      <c r="N126" s="103" t="n">
        <f aca="false">IF(N$1="P",MAX(0,N$2-$C126),IF(N$1="C",MAX(0,$C126-N$2)))</f>
        <v>10.06</v>
      </c>
      <c r="O126" s="103" t="n">
        <f aca="false">IF(O$1="P",MAX(0,O$2-$C126),IF(O$1="C",MAX(0,$C126-O$2)))</f>
        <v>5.06</v>
      </c>
      <c r="P126" s="103" t="n">
        <f aca="false">IF(P$1="P",MAX(0,P$2-$C126),IF(P$1="C",MAX(0,$C126-P$2)))</f>
        <v>0.0600000000000023</v>
      </c>
      <c r="Q126" s="103" t="n">
        <f aca="false">IF(Q$1="P",MAX(0,Q$2-$C126),IF(Q$1="C",MAX(0,$C126-Q$2)))</f>
        <v>0</v>
      </c>
      <c r="R126" s="103" t="n">
        <f aca="false">IF(R$1="P",MAX(0,R$2-$C126),IF(R$1="C",MAX(0,$C126-R$2)))</f>
        <v>0</v>
      </c>
      <c r="S126" s="103" t="n">
        <f aca="false">IF(S$1="P",MAX(0,S$2-$C126),IF(S$1="C",MAX(0,$C126-S$2)))</f>
        <v>0</v>
      </c>
      <c r="T126" s="104" t="n">
        <f aca="false">A126</f>
        <v>5</v>
      </c>
      <c r="U126" s="105" t="n">
        <f aca="false">VLOOKUP($B126,Gas!$B$3:$E$2506,2)</f>
        <v>2.01</v>
      </c>
      <c r="V126" s="46" t="n">
        <f aca="false">C126/U126</f>
        <v>17.4427860696517</v>
      </c>
    </row>
    <row r="127" customFormat="false" ht="12.75" hidden="false" customHeight="false" outlineLevel="0" collapsed="false">
      <c r="A127" s="95" t="n">
        <f aca="false">MONTH(B127)+(YEAR(B127)-1998)*12</f>
        <v>5</v>
      </c>
      <c r="B127" s="101" t="n">
        <v>35942</v>
      </c>
      <c r="C127" s="102" t="n">
        <v>33.29</v>
      </c>
      <c r="D127" s="98" t="n">
        <f aca="false">LN(C127/C126)</f>
        <v>-0.0518038279061549</v>
      </c>
      <c r="E127" s="106" t="n">
        <f aca="false">STDEV(D118:D127)*SQRT(trade_day)</f>
        <v>6.85200674114861</v>
      </c>
      <c r="G127" s="103" t="n">
        <f aca="false">IF(G$1="P",MAX(0,G$2-$C127),IF(G$1="C",MAX(0,$C127-G$2)))</f>
        <v>0</v>
      </c>
      <c r="H127" s="103" t="n">
        <f aca="false">IF(H$1="P",MAX(0,H$2-$C127),IF(H$1="C",MAX(0,$C127-H$2)))</f>
        <v>0</v>
      </c>
      <c r="I127" s="103" t="n">
        <f aca="false">IF(I$1="P",MAX(0,I$2-$C127),IF(I$1="C",MAX(0,$C127-I$2)))</f>
        <v>0</v>
      </c>
      <c r="J127" s="103" t="n">
        <f aca="false">IF(J$1="P",MAX(0,J$2-$C127),IF(J$1="C",MAX(0,$C127-J$2)))</f>
        <v>1.71</v>
      </c>
      <c r="K127" s="103" t="n">
        <f aca="false">IF(K$1="P",MAX(0,K$2-$C127),IF(K$1="C",MAX(0,$C127-K$2)))</f>
        <v>6.71</v>
      </c>
      <c r="L127" s="103" t="n">
        <f aca="false">IF(L$1="P",MAX(0,L$2-$C127),IF(L$1="C",MAX(0,$C127-L$2)))</f>
        <v>16.71</v>
      </c>
      <c r="M127" s="103" t="n">
        <f aca="false">IF(M$1="P",MAX(0,M$2-$C127),IF(M$1="C",MAX(0,$C127-M$2)))</f>
        <v>13.29</v>
      </c>
      <c r="N127" s="103" t="n">
        <f aca="false">IF(N$1="P",MAX(0,N$2-$C127),IF(N$1="C",MAX(0,$C127-N$2)))</f>
        <v>8.29</v>
      </c>
      <c r="O127" s="103" t="n">
        <f aca="false">IF(O$1="P",MAX(0,O$2-$C127),IF(O$1="C",MAX(0,$C127-O$2)))</f>
        <v>3.29</v>
      </c>
      <c r="P127" s="103" t="n">
        <f aca="false">IF(P$1="P",MAX(0,P$2-$C127),IF(P$1="C",MAX(0,$C127-P$2)))</f>
        <v>0</v>
      </c>
      <c r="Q127" s="103" t="n">
        <f aca="false">IF(Q$1="P",MAX(0,Q$2-$C127),IF(Q$1="C",MAX(0,$C127-Q$2)))</f>
        <v>0</v>
      </c>
      <c r="R127" s="103" t="n">
        <f aca="false">IF(R$1="P",MAX(0,R$2-$C127),IF(R$1="C",MAX(0,$C127-R$2)))</f>
        <v>0</v>
      </c>
      <c r="S127" s="103" t="n">
        <f aca="false">IF(S$1="P",MAX(0,S$2-$C127),IF(S$1="C",MAX(0,$C127-S$2)))</f>
        <v>0</v>
      </c>
      <c r="T127" s="104" t="n">
        <f aca="false">A127</f>
        <v>5</v>
      </c>
      <c r="U127" s="105" t="n">
        <f aca="false">VLOOKUP($B127,Gas!$B$3:$E$2506,2)</f>
        <v>2.09</v>
      </c>
      <c r="V127" s="46" t="n">
        <f aca="false">C127/U127</f>
        <v>15.9282296650718</v>
      </c>
    </row>
    <row r="128" customFormat="false" ht="12.75" hidden="false" customHeight="false" outlineLevel="0" collapsed="false">
      <c r="A128" s="95" t="n">
        <f aca="false">MONTH(B128)+(YEAR(B128)-1998)*12</f>
        <v>5</v>
      </c>
      <c r="B128" s="101" t="n">
        <v>35943</v>
      </c>
      <c r="C128" s="102" t="n">
        <v>47.2</v>
      </c>
      <c r="D128" s="98" t="n">
        <f aca="false">LN(C128/C127)</f>
        <v>0.349136841004576</v>
      </c>
      <c r="E128" s="106" t="n">
        <f aca="false">STDEV(D119:D128)*SQRT(trade_day)</f>
        <v>6.88691984535088</v>
      </c>
      <c r="G128" s="103" t="n">
        <f aca="false">IF(G$1="P",MAX(0,G$2-$C128),IF(G$1="C",MAX(0,$C128-G$2)))</f>
        <v>0</v>
      </c>
      <c r="H128" s="103" t="n">
        <f aca="false">IF(H$1="P",MAX(0,H$2-$C128),IF(H$1="C",MAX(0,$C128-H$2)))</f>
        <v>0</v>
      </c>
      <c r="I128" s="103" t="n">
        <f aca="false">IF(I$1="P",MAX(0,I$2-$C128),IF(I$1="C",MAX(0,$C128-I$2)))</f>
        <v>0</v>
      </c>
      <c r="J128" s="103" t="n">
        <f aca="false">IF(J$1="P",MAX(0,J$2-$C128),IF(J$1="C",MAX(0,$C128-J$2)))</f>
        <v>0</v>
      </c>
      <c r="K128" s="103" t="n">
        <f aca="false">IF(K$1="P",MAX(0,K$2-$C128),IF(K$1="C",MAX(0,$C128-K$2)))</f>
        <v>0</v>
      </c>
      <c r="L128" s="103" t="n">
        <f aca="false">IF(L$1="P",MAX(0,L$2-$C128),IF(L$1="C",MAX(0,$C128-L$2)))</f>
        <v>2.8</v>
      </c>
      <c r="M128" s="103" t="n">
        <f aca="false">IF(M$1="P",MAX(0,M$2-$C128),IF(M$1="C",MAX(0,$C128-M$2)))</f>
        <v>27.2</v>
      </c>
      <c r="N128" s="103" t="n">
        <f aca="false">IF(N$1="P",MAX(0,N$2-$C128),IF(N$1="C",MAX(0,$C128-N$2)))</f>
        <v>22.2</v>
      </c>
      <c r="O128" s="103" t="n">
        <f aca="false">IF(O$1="P",MAX(0,O$2-$C128),IF(O$1="C",MAX(0,$C128-O$2)))</f>
        <v>17.2</v>
      </c>
      <c r="P128" s="103" t="n">
        <f aca="false">IF(P$1="P",MAX(0,P$2-$C128),IF(P$1="C",MAX(0,$C128-P$2)))</f>
        <v>12.2</v>
      </c>
      <c r="Q128" s="103" t="n">
        <f aca="false">IF(Q$1="P",MAX(0,Q$2-$C128),IF(Q$1="C",MAX(0,$C128-Q$2)))</f>
        <v>7.2</v>
      </c>
      <c r="R128" s="103" t="n">
        <f aca="false">IF(R$1="P",MAX(0,R$2-$C128),IF(R$1="C",MAX(0,$C128-R$2)))</f>
        <v>0</v>
      </c>
      <c r="S128" s="103" t="n">
        <f aca="false">IF(S$1="P",MAX(0,S$2-$C128),IF(S$1="C",MAX(0,$C128-S$2)))</f>
        <v>0</v>
      </c>
      <c r="T128" s="104" t="n">
        <f aca="false">A128</f>
        <v>5</v>
      </c>
      <c r="U128" s="105" t="n">
        <f aca="false">VLOOKUP($B128,Gas!$B$3:$E$2506,2)</f>
        <v>2.08</v>
      </c>
      <c r="V128" s="46" t="n">
        <f aca="false">C128/U128</f>
        <v>22.6923076923077</v>
      </c>
    </row>
    <row r="129" customFormat="false" ht="12.75" hidden="false" customHeight="false" outlineLevel="0" collapsed="false">
      <c r="A129" s="95" t="n">
        <f aca="false">MONTH(B129)+(YEAR(B129)-1998)*12</f>
        <v>5</v>
      </c>
      <c r="B129" s="101" t="n">
        <v>35944</v>
      </c>
      <c r="C129" s="102" t="n">
        <v>65.74</v>
      </c>
      <c r="D129" s="98" t="n">
        <f aca="false">LN(C129/C128)</f>
        <v>0.331313675644564</v>
      </c>
      <c r="E129" s="106" t="n">
        <f aca="false">STDEV(D120:D129)*SQRT(trade_day)</f>
        <v>7.04469707157422</v>
      </c>
      <c r="G129" s="103" t="n">
        <f aca="false">IF(G$1="P",MAX(0,G$2-$C129),IF(G$1="C",MAX(0,$C129-G$2)))</f>
        <v>0</v>
      </c>
      <c r="H129" s="103" t="n">
        <f aca="false">IF(H$1="P",MAX(0,H$2-$C129),IF(H$1="C",MAX(0,$C129-H$2)))</f>
        <v>0</v>
      </c>
      <c r="I129" s="103" t="n">
        <f aca="false">IF(I$1="P",MAX(0,I$2-$C129),IF(I$1="C",MAX(0,$C129-I$2)))</f>
        <v>0</v>
      </c>
      <c r="J129" s="103" t="n">
        <f aca="false">IF(J$1="P",MAX(0,J$2-$C129),IF(J$1="C",MAX(0,$C129-J$2)))</f>
        <v>0</v>
      </c>
      <c r="K129" s="103" t="n">
        <f aca="false">IF(K$1="P",MAX(0,K$2-$C129),IF(K$1="C",MAX(0,$C129-K$2)))</f>
        <v>0</v>
      </c>
      <c r="L129" s="103" t="n">
        <f aca="false">IF(L$1="P",MAX(0,L$2-$C129),IF(L$1="C",MAX(0,$C129-L$2)))</f>
        <v>0</v>
      </c>
      <c r="M129" s="103" t="n">
        <f aca="false">IF(M$1="P",MAX(0,M$2-$C129),IF(M$1="C",MAX(0,$C129-M$2)))</f>
        <v>45.74</v>
      </c>
      <c r="N129" s="103" t="n">
        <f aca="false">IF(N$1="P",MAX(0,N$2-$C129),IF(N$1="C",MAX(0,$C129-N$2)))</f>
        <v>40.74</v>
      </c>
      <c r="O129" s="103" t="n">
        <f aca="false">IF(O$1="P",MAX(0,O$2-$C129),IF(O$1="C",MAX(0,$C129-O$2)))</f>
        <v>35.74</v>
      </c>
      <c r="P129" s="103" t="n">
        <f aca="false">IF(P$1="P",MAX(0,P$2-$C129),IF(P$1="C",MAX(0,$C129-P$2)))</f>
        <v>30.74</v>
      </c>
      <c r="Q129" s="103" t="n">
        <f aca="false">IF(Q$1="P",MAX(0,Q$2-$C129),IF(Q$1="C",MAX(0,$C129-Q$2)))</f>
        <v>25.74</v>
      </c>
      <c r="R129" s="103" t="n">
        <f aca="false">IF(R$1="P",MAX(0,R$2-$C129),IF(R$1="C",MAX(0,$C129-R$2)))</f>
        <v>15.74</v>
      </c>
      <c r="S129" s="103" t="n">
        <f aca="false">IF(S$1="P",MAX(0,S$2-$C129),IF(S$1="C",MAX(0,$C129-S$2)))</f>
        <v>0</v>
      </c>
      <c r="T129" s="104" t="n">
        <f aca="false">A129</f>
        <v>5</v>
      </c>
      <c r="U129" s="105" t="n">
        <f aca="false">VLOOKUP($B129,Gas!$B$3:$E$2506,2)</f>
        <v>2.085</v>
      </c>
      <c r="V129" s="46" t="n">
        <f aca="false">C129/U129</f>
        <v>31.5299760191847</v>
      </c>
    </row>
    <row r="130" customFormat="false" ht="12.75" hidden="false" customHeight="false" outlineLevel="0" collapsed="false">
      <c r="A130" s="95" t="n">
        <f aca="false">MONTH(B130)+(YEAR(B130)-1998)*12</f>
        <v>6</v>
      </c>
      <c r="B130" s="101" t="n">
        <v>35947</v>
      </c>
      <c r="C130" s="102" t="n">
        <v>37.14</v>
      </c>
      <c r="D130" s="98" t="n">
        <f aca="false">LN(C130/C129)</f>
        <v>-0.571013012311514</v>
      </c>
      <c r="E130" s="106" t="n">
        <f aca="false">STDEV(D121:D130)*SQRT(trade_day)</f>
        <v>7.60167660984997</v>
      </c>
      <c r="G130" s="103" t="n">
        <f aca="false">IF(G$1="P",MAX(0,G$2-$C130),IF(G$1="C",MAX(0,$C130-G$2)))</f>
        <v>0</v>
      </c>
      <c r="H130" s="103" t="n">
        <f aca="false">IF(H$1="P",MAX(0,H$2-$C130),IF(H$1="C",MAX(0,$C130-H$2)))</f>
        <v>0</v>
      </c>
      <c r="I130" s="103" t="n">
        <f aca="false">IF(I$1="P",MAX(0,I$2-$C130),IF(I$1="C",MAX(0,$C130-I$2)))</f>
        <v>0</v>
      </c>
      <c r="J130" s="103" t="n">
        <f aca="false">IF(J$1="P",MAX(0,J$2-$C130),IF(J$1="C",MAX(0,$C130-J$2)))</f>
        <v>0</v>
      </c>
      <c r="K130" s="103" t="n">
        <f aca="false">IF(K$1="P",MAX(0,K$2-$C130),IF(K$1="C",MAX(0,$C130-K$2)))</f>
        <v>2.86</v>
      </c>
      <c r="L130" s="103" t="n">
        <f aca="false">IF(L$1="P",MAX(0,L$2-$C130),IF(L$1="C",MAX(0,$C130-L$2)))</f>
        <v>12.86</v>
      </c>
      <c r="M130" s="103" t="n">
        <f aca="false">IF(M$1="P",MAX(0,M$2-$C130),IF(M$1="C",MAX(0,$C130-M$2)))</f>
        <v>17.14</v>
      </c>
      <c r="N130" s="103" t="n">
        <f aca="false">IF(N$1="P",MAX(0,N$2-$C130),IF(N$1="C",MAX(0,$C130-N$2)))</f>
        <v>12.14</v>
      </c>
      <c r="O130" s="103" t="n">
        <f aca="false">IF(O$1="P",MAX(0,O$2-$C130),IF(O$1="C",MAX(0,$C130-O$2)))</f>
        <v>7.14</v>
      </c>
      <c r="P130" s="103" t="n">
        <f aca="false">IF(P$1="P",MAX(0,P$2-$C130),IF(P$1="C",MAX(0,$C130-P$2)))</f>
        <v>2.14</v>
      </c>
      <c r="Q130" s="103" t="n">
        <f aca="false">IF(Q$1="P",MAX(0,Q$2-$C130),IF(Q$1="C",MAX(0,$C130-Q$2)))</f>
        <v>0</v>
      </c>
      <c r="R130" s="103" t="n">
        <f aca="false">IF(R$1="P",MAX(0,R$2-$C130),IF(R$1="C",MAX(0,$C130-R$2)))</f>
        <v>0</v>
      </c>
      <c r="S130" s="103" t="n">
        <f aca="false">IF(S$1="P",MAX(0,S$2-$C130),IF(S$1="C",MAX(0,$C130-S$2)))</f>
        <v>0</v>
      </c>
      <c r="T130" s="104" t="n">
        <f aca="false">A130</f>
        <v>6</v>
      </c>
      <c r="U130" s="105" t="n">
        <f aca="false">VLOOKUP($B130,Gas!$B$3:$E$2506,2)</f>
        <v>2.115</v>
      </c>
      <c r="V130" s="46" t="n">
        <f aca="false">C130/U130</f>
        <v>17.5602836879433</v>
      </c>
    </row>
    <row r="131" customFormat="false" ht="12.75" hidden="false" customHeight="false" outlineLevel="0" collapsed="false">
      <c r="A131" s="95" t="n">
        <f aca="false">MONTH(B131)+(YEAR(B131)-1998)*12</f>
        <v>6</v>
      </c>
      <c r="B131" s="101" t="n">
        <v>35948</v>
      </c>
      <c r="C131" s="102" t="n">
        <v>34.01</v>
      </c>
      <c r="D131" s="98" t="n">
        <f aca="false">LN(C131/C130)</f>
        <v>-0.0880399569054557</v>
      </c>
      <c r="E131" s="106" t="n">
        <f aca="false">STDEV(D122:D131)*SQRT(trade_day)</f>
        <v>7.60004936039802</v>
      </c>
      <c r="G131" s="103" t="n">
        <f aca="false">IF(G$1="P",MAX(0,G$2-$C131),IF(G$1="C",MAX(0,$C131-G$2)))</f>
        <v>0</v>
      </c>
      <c r="H131" s="103" t="n">
        <f aca="false">IF(H$1="P",MAX(0,H$2-$C131),IF(H$1="C",MAX(0,$C131-H$2)))</f>
        <v>0</v>
      </c>
      <c r="I131" s="103" t="n">
        <f aca="false">IF(I$1="P",MAX(0,I$2-$C131),IF(I$1="C",MAX(0,$C131-I$2)))</f>
        <v>0</v>
      </c>
      <c r="J131" s="103" t="n">
        <f aca="false">IF(J$1="P",MAX(0,J$2-$C131),IF(J$1="C",MAX(0,$C131-J$2)))</f>
        <v>0.990000000000002</v>
      </c>
      <c r="K131" s="103" t="n">
        <f aca="false">IF(K$1="P",MAX(0,K$2-$C131),IF(K$1="C",MAX(0,$C131-K$2)))</f>
        <v>5.99</v>
      </c>
      <c r="L131" s="103" t="n">
        <f aca="false">IF(L$1="P",MAX(0,L$2-$C131),IF(L$1="C",MAX(0,$C131-L$2)))</f>
        <v>15.99</v>
      </c>
      <c r="M131" s="103" t="n">
        <f aca="false">IF(M$1="P",MAX(0,M$2-$C131),IF(M$1="C",MAX(0,$C131-M$2)))</f>
        <v>14.01</v>
      </c>
      <c r="N131" s="103" t="n">
        <f aca="false">IF(N$1="P",MAX(0,N$2-$C131),IF(N$1="C",MAX(0,$C131-N$2)))</f>
        <v>9.01</v>
      </c>
      <c r="O131" s="103" t="n">
        <f aca="false">IF(O$1="P",MAX(0,O$2-$C131),IF(O$1="C",MAX(0,$C131-O$2)))</f>
        <v>4.01</v>
      </c>
      <c r="P131" s="103" t="n">
        <f aca="false">IF(P$1="P",MAX(0,P$2-$C131),IF(P$1="C",MAX(0,$C131-P$2)))</f>
        <v>0</v>
      </c>
      <c r="Q131" s="103" t="n">
        <f aca="false">IF(Q$1="P",MAX(0,Q$2-$C131),IF(Q$1="C",MAX(0,$C131-Q$2)))</f>
        <v>0</v>
      </c>
      <c r="R131" s="103" t="n">
        <f aca="false">IF(R$1="P",MAX(0,R$2-$C131),IF(R$1="C",MAX(0,$C131-R$2)))</f>
        <v>0</v>
      </c>
      <c r="S131" s="103" t="n">
        <f aca="false">IF(S$1="P",MAX(0,S$2-$C131),IF(S$1="C",MAX(0,$C131-S$2)))</f>
        <v>0</v>
      </c>
      <c r="T131" s="104" t="n">
        <f aca="false">A131</f>
        <v>6</v>
      </c>
      <c r="U131" s="105" t="n">
        <f aca="false">VLOOKUP($B131,Gas!$B$3:$E$2506,2)</f>
        <v>2.165</v>
      </c>
      <c r="V131" s="46" t="n">
        <f aca="false">C131/U131</f>
        <v>15.7090069284065</v>
      </c>
    </row>
    <row r="132" customFormat="false" ht="12.75" hidden="false" customHeight="false" outlineLevel="0" collapsed="false">
      <c r="A132" s="95" t="n">
        <f aca="false">MONTH(B132)+(YEAR(B132)-1998)*12</f>
        <v>6</v>
      </c>
      <c r="B132" s="101" t="n">
        <v>35949</v>
      </c>
      <c r="C132" s="102" t="n">
        <v>33.49</v>
      </c>
      <c r="D132" s="98" t="n">
        <f aca="false">LN(C132/C131)</f>
        <v>-0.0154077122129908</v>
      </c>
      <c r="E132" s="106" t="n">
        <f aca="false">STDEV(D123:D132)*SQRT(trade_day)</f>
        <v>6.22646520641232</v>
      </c>
      <c r="G132" s="103" t="n">
        <f aca="false">IF(G$1="P",MAX(0,G$2-$C132),IF(G$1="C",MAX(0,$C132-G$2)))</f>
        <v>0</v>
      </c>
      <c r="H132" s="103" t="n">
        <f aca="false">IF(H$1="P",MAX(0,H$2-$C132),IF(H$1="C",MAX(0,$C132-H$2)))</f>
        <v>0</v>
      </c>
      <c r="I132" s="103" t="n">
        <f aca="false">IF(I$1="P",MAX(0,I$2-$C132),IF(I$1="C",MAX(0,$C132-I$2)))</f>
        <v>0</v>
      </c>
      <c r="J132" s="103" t="n">
        <f aca="false">IF(J$1="P",MAX(0,J$2-$C132),IF(J$1="C",MAX(0,$C132-J$2)))</f>
        <v>1.51</v>
      </c>
      <c r="K132" s="103" t="n">
        <f aca="false">IF(K$1="P",MAX(0,K$2-$C132),IF(K$1="C",MAX(0,$C132-K$2)))</f>
        <v>6.51</v>
      </c>
      <c r="L132" s="103" t="n">
        <f aca="false">IF(L$1="P",MAX(0,L$2-$C132),IF(L$1="C",MAX(0,$C132-L$2)))</f>
        <v>16.51</v>
      </c>
      <c r="M132" s="103" t="n">
        <f aca="false">IF(M$1="P",MAX(0,M$2-$C132),IF(M$1="C",MAX(0,$C132-M$2)))</f>
        <v>13.49</v>
      </c>
      <c r="N132" s="103" t="n">
        <f aca="false">IF(N$1="P",MAX(0,N$2-$C132),IF(N$1="C",MAX(0,$C132-N$2)))</f>
        <v>8.49</v>
      </c>
      <c r="O132" s="103" t="n">
        <f aca="false">IF(O$1="P",MAX(0,O$2-$C132),IF(O$1="C",MAX(0,$C132-O$2)))</f>
        <v>3.49</v>
      </c>
      <c r="P132" s="103" t="n">
        <f aca="false">IF(P$1="P",MAX(0,P$2-$C132),IF(P$1="C",MAX(0,$C132-P$2)))</f>
        <v>0</v>
      </c>
      <c r="Q132" s="103" t="n">
        <f aca="false">IF(Q$1="P",MAX(0,Q$2-$C132),IF(Q$1="C",MAX(0,$C132-Q$2)))</f>
        <v>0</v>
      </c>
      <c r="R132" s="103" t="n">
        <f aca="false">IF(R$1="P",MAX(0,R$2-$C132),IF(R$1="C",MAX(0,$C132-R$2)))</f>
        <v>0</v>
      </c>
      <c r="S132" s="103" t="n">
        <f aca="false">IF(S$1="P",MAX(0,S$2-$C132),IF(S$1="C",MAX(0,$C132-S$2)))</f>
        <v>0</v>
      </c>
      <c r="T132" s="104" t="n">
        <f aca="false">A132</f>
        <v>6</v>
      </c>
      <c r="U132" s="105" t="n">
        <f aca="false">VLOOKUP($B132,Gas!$B$3:$E$2506,2)</f>
        <v>2.19</v>
      </c>
      <c r="V132" s="46" t="n">
        <f aca="false">C132/U132</f>
        <v>15.2922374429224</v>
      </c>
    </row>
    <row r="133" customFormat="false" ht="12.75" hidden="false" customHeight="false" outlineLevel="0" collapsed="false">
      <c r="A133" s="95" t="n">
        <f aca="false">MONTH(B133)+(YEAR(B133)-1998)*12</f>
        <v>6</v>
      </c>
      <c r="B133" s="101" t="n">
        <v>35950</v>
      </c>
      <c r="C133" s="102" t="n">
        <v>31.95</v>
      </c>
      <c r="D133" s="98" t="n">
        <f aca="false">LN(C133/C132)</f>
        <v>-0.0470747059825695</v>
      </c>
      <c r="E133" s="106" t="n">
        <f aca="false">STDEV(D124:D133)*SQRT(trade_day)</f>
        <v>5.5189287106662</v>
      </c>
      <c r="G133" s="103" t="n">
        <f aca="false">IF(G$1="P",MAX(0,G$2-$C133),IF(G$1="C",MAX(0,$C133-G$2)))</f>
        <v>0</v>
      </c>
      <c r="H133" s="103" t="n">
        <f aca="false">IF(H$1="P",MAX(0,H$2-$C133),IF(H$1="C",MAX(0,$C133-H$2)))</f>
        <v>0</v>
      </c>
      <c r="I133" s="103" t="n">
        <f aca="false">IF(I$1="P",MAX(0,I$2-$C133),IF(I$1="C",MAX(0,$C133-I$2)))</f>
        <v>0</v>
      </c>
      <c r="J133" s="103" t="n">
        <f aca="false">IF(J$1="P",MAX(0,J$2-$C133),IF(J$1="C",MAX(0,$C133-J$2)))</f>
        <v>3.05</v>
      </c>
      <c r="K133" s="103" t="n">
        <f aca="false">IF(K$1="P",MAX(0,K$2-$C133),IF(K$1="C",MAX(0,$C133-K$2)))</f>
        <v>8.05</v>
      </c>
      <c r="L133" s="103" t="n">
        <f aca="false">IF(L$1="P",MAX(0,L$2-$C133),IF(L$1="C",MAX(0,$C133-L$2)))</f>
        <v>18.05</v>
      </c>
      <c r="M133" s="103" t="n">
        <f aca="false">IF(M$1="P",MAX(0,M$2-$C133),IF(M$1="C",MAX(0,$C133-M$2)))</f>
        <v>11.95</v>
      </c>
      <c r="N133" s="103" t="n">
        <f aca="false">IF(N$1="P",MAX(0,N$2-$C133),IF(N$1="C",MAX(0,$C133-N$2)))</f>
        <v>6.95</v>
      </c>
      <c r="O133" s="103" t="n">
        <f aca="false">IF(O$1="P",MAX(0,O$2-$C133),IF(O$1="C",MAX(0,$C133-O$2)))</f>
        <v>1.95</v>
      </c>
      <c r="P133" s="103" t="n">
        <f aca="false">IF(P$1="P",MAX(0,P$2-$C133),IF(P$1="C",MAX(0,$C133-P$2)))</f>
        <v>0</v>
      </c>
      <c r="Q133" s="103" t="n">
        <f aca="false">IF(Q$1="P",MAX(0,Q$2-$C133),IF(Q$1="C",MAX(0,$C133-Q$2)))</f>
        <v>0</v>
      </c>
      <c r="R133" s="103" t="n">
        <f aca="false">IF(R$1="P",MAX(0,R$2-$C133),IF(R$1="C",MAX(0,$C133-R$2)))</f>
        <v>0</v>
      </c>
      <c r="S133" s="103" t="n">
        <f aca="false">IF(S$1="P",MAX(0,S$2-$C133),IF(S$1="C",MAX(0,$C133-S$2)))</f>
        <v>0</v>
      </c>
      <c r="T133" s="104" t="n">
        <f aca="false">A133</f>
        <v>6</v>
      </c>
      <c r="U133" s="105" t="n">
        <f aca="false">VLOOKUP($B133,Gas!$B$3:$E$2506,2)</f>
        <v>2.12</v>
      </c>
      <c r="V133" s="46" t="n">
        <f aca="false">C133/U133</f>
        <v>15.0707547169811</v>
      </c>
    </row>
    <row r="134" customFormat="false" ht="12.75" hidden="false" customHeight="false" outlineLevel="0" collapsed="false">
      <c r="A134" s="95" t="n">
        <f aca="false">MONTH(B134)+(YEAR(B134)-1998)*12</f>
        <v>6</v>
      </c>
      <c r="B134" s="101" t="n">
        <v>35951</v>
      </c>
      <c r="C134" s="102" t="n">
        <v>27.41</v>
      </c>
      <c r="D134" s="98" t="n">
        <f aca="false">LN(C134/C133)</f>
        <v>-0.153264270508849</v>
      </c>
      <c r="E134" s="106" t="n">
        <f aca="false">STDEV(D125:D134)*SQRT(trade_day)</f>
        <v>4.74972066834526</v>
      </c>
      <c r="G134" s="103" t="n">
        <f aca="false">IF(G$1="P",MAX(0,G$2-$C134),IF(G$1="C",MAX(0,$C134-G$2)))</f>
        <v>0</v>
      </c>
      <c r="H134" s="103" t="n">
        <f aca="false">IF(H$1="P",MAX(0,H$2-$C134),IF(H$1="C",MAX(0,$C134-H$2)))</f>
        <v>0</v>
      </c>
      <c r="I134" s="103" t="n">
        <f aca="false">IF(I$1="P",MAX(0,I$2-$C134),IF(I$1="C",MAX(0,$C134-I$2)))</f>
        <v>2.59</v>
      </c>
      <c r="J134" s="103" t="n">
        <f aca="false">IF(J$1="P",MAX(0,J$2-$C134),IF(J$1="C",MAX(0,$C134-J$2)))</f>
        <v>7.59</v>
      </c>
      <c r="K134" s="103" t="n">
        <f aca="false">IF(K$1="P",MAX(0,K$2-$C134),IF(K$1="C",MAX(0,$C134-K$2)))</f>
        <v>12.59</v>
      </c>
      <c r="L134" s="103" t="n">
        <f aca="false">IF(L$1="P",MAX(0,L$2-$C134),IF(L$1="C",MAX(0,$C134-L$2)))</f>
        <v>22.59</v>
      </c>
      <c r="M134" s="103" t="n">
        <f aca="false">IF(M$1="P",MAX(0,M$2-$C134),IF(M$1="C",MAX(0,$C134-M$2)))</f>
        <v>7.41</v>
      </c>
      <c r="N134" s="103" t="n">
        <f aca="false">IF(N$1="P",MAX(0,N$2-$C134),IF(N$1="C",MAX(0,$C134-N$2)))</f>
        <v>2.41</v>
      </c>
      <c r="O134" s="103" t="n">
        <f aca="false">IF(O$1="P",MAX(0,O$2-$C134),IF(O$1="C",MAX(0,$C134-O$2)))</f>
        <v>0</v>
      </c>
      <c r="P134" s="103" t="n">
        <f aca="false">IF(P$1="P",MAX(0,P$2-$C134),IF(P$1="C",MAX(0,$C134-P$2)))</f>
        <v>0</v>
      </c>
      <c r="Q134" s="103" t="n">
        <f aca="false">IF(Q$1="P",MAX(0,Q$2-$C134),IF(Q$1="C",MAX(0,$C134-Q$2)))</f>
        <v>0</v>
      </c>
      <c r="R134" s="103" t="n">
        <f aca="false">IF(R$1="P",MAX(0,R$2-$C134),IF(R$1="C",MAX(0,$C134-R$2)))</f>
        <v>0</v>
      </c>
      <c r="S134" s="103" t="n">
        <f aca="false">IF(S$1="P",MAX(0,S$2-$C134),IF(S$1="C",MAX(0,$C134-S$2)))</f>
        <v>0</v>
      </c>
      <c r="T134" s="104" t="n">
        <f aca="false">A134</f>
        <v>6</v>
      </c>
      <c r="U134" s="105" t="n">
        <f aca="false">VLOOKUP($B134,Gas!$B$3:$E$2506,2)</f>
        <v>2.035</v>
      </c>
      <c r="V134" s="46" t="n">
        <f aca="false">C134/U134</f>
        <v>13.4692874692875</v>
      </c>
    </row>
    <row r="135" customFormat="false" ht="12.75" hidden="false" customHeight="false" outlineLevel="0" collapsed="false">
      <c r="A135" s="95" t="n">
        <f aca="false">MONTH(B135)+(YEAR(B135)-1998)*12</f>
        <v>6</v>
      </c>
      <c r="B135" s="101" t="n">
        <v>35954</v>
      </c>
      <c r="C135" s="102" t="n">
        <v>20.49</v>
      </c>
      <c r="D135" s="98" t="n">
        <f aca="false">LN(C135/C134)</f>
        <v>-0.290970948063886</v>
      </c>
      <c r="E135" s="106" t="n">
        <f aca="false">STDEV(D126:D135)*SQRT(trade_day)</f>
        <v>4.28791043172913</v>
      </c>
      <c r="G135" s="103" t="n">
        <f aca="false">IF(G$1="P",MAX(0,G$2-$C135),IF(G$1="C",MAX(0,$C135-G$2)))</f>
        <v>0</v>
      </c>
      <c r="H135" s="103" t="n">
        <f aca="false">IF(H$1="P",MAX(0,H$2-$C135),IF(H$1="C",MAX(0,$C135-H$2)))</f>
        <v>4.51</v>
      </c>
      <c r="I135" s="103" t="n">
        <f aca="false">IF(I$1="P",MAX(0,I$2-$C135),IF(I$1="C",MAX(0,$C135-I$2)))</f>
        <v>9.51</v>
      </c>
      <c r="J135" s="103" t="n">
        <f aca="false">IF(J$1="P",MAX(0,J$2-$C135),IF(J$1="C",MAX(0,$C135-J$2)))</f>
        <v>14.51</v>
      </c>
      <c r="K135" s="103" t="n">
        <f aca="false">IF(K$1="P",MAX(0,K$2-$C135),IF(K$1="C",MAX(0,$C135-K$2)))</f>
        <v>19.51</v>
      </c>
      <c r="L135" s="103" t="n">
        <f aca="false">IF(L$1="P",MAX(0,L$2-$C135),IF(L$1="C",MAX(0,$C135-L$2)))</f>
        <v>29.51</v>
      </c>
      <c r="M135" s="103" t="n">
        <f aca="false">IF(M$1="P",MAX(0,M$2-$C135),IF(M$1="C",MAX(0,$C135-M$2)))</f>
        <v>0.489999999999998</v>
      </c>
      <c r="N135" s="103" t="n">
        <f aca="false">IF(N$1="P",MAX(0,N$2-$C135),IF(N$1="C",MAX(0,$C135-N$2)))</f>
        <v>0</v>
      </c>
      <c r="O135" s="103" t="n">
        <f aca="false">IF(O$1="P",MAX(0,O$2-$C135),IF(O$1="C",MAX(0,$C135-O$2)))</f>
        <v>0</v>
      </c>
      <c r="P135" s="103" t="n">
        <f aca="false">IF(P$1="P",MAX(0,P$2-$C135),IF(P$1="C",MAX(0,$C135-P$2)))</f>
        <v>0</v>
      </c>
      <c r="Q135" s="103" t="n">
        <f aca="false">IF(Q$1="P",MAX(0,Q$2-$C135),IF(Q$1="C",MAX(0,$C135-Q$2)))</f>
        <v>0</v>
      </c>
      <c r="R135" s="103" t="n">
        <f aca="false">IF(R$1="P",MAX(0,R$2-$C135),IF(R$1="C",MAX(0,$C135-R$2)))</f>
        <v>0</v>
      </c>
      <c r="S135" s="103" t="n">
        <f aca="false">IF(S$1="P",MAX(0,S$2-$C135),IF(S$1="C",MAX(0,$C135-S$2)))</f>
        <v>0</v>
      </c>
      <c r="T135" s="104" t="n">
        <f aca="false">A135</f>
        <v>6</v>
      </c>
      <c r="U135" s="105" t="n">
        <f aca="false">VLOOKUP($B135,Gas!$B$3:$E$2506,2)</f>
        <v>2.01</v>
      </c>
      <c r="V135" s="46" t="n">
        <f aca="false">C135/U135</f>
        <v>10.1940298507463</v>
      </c>
    </row>
    <row r="136" customFormat="false" ht="12.75" hidden="false" customHeight="false" outlineLevel="0" collapsed="false">
      <c r="A136" s="95" t="n">
        <f aca="false">MONTH(B136)+(YEAR(B136)-1998)*12</f>
        <v>6</v>
      </c>
      <c r="B136" s="101" t="n">
        <v>35955</v>
      </c>
      <c r="C136" s="102" t="n">
        <v>18.07</v>
      </c>
      <c r="D136" s="98" t="n">
        <f aca="false">LN(C136/C135)</f>
        <v>-0.125683857646671</v>
      </c>
      <c r="E136" s="106" t="n">
        <f aca="false">STDEV(D127:D136)*SQRT(trade_day)</f>
        <v>4.25123605698943</v>
      </c>
      <c r="G136" s="103" t="n">
        <f aca="false">IF(G$1="P",MAX(0,G$2-$C136),IF(G$1="C",MAX(0,$C136-G$2)))</f>
        <v>1.93</v>
      </c>
      <c r="H136" s="103" t="n">
        <f aca="false">IF(H$1="P",MAX(0,H$2-$C136),IF(H$1="C",MAX(0,$C136-H$2)))</f>
        <v>6.93</v>
      </c>
      <c r="I136" s="103" t="n">
        <f aca="false">IF(I$1="P",MAX(0,I$2-$C136),IF(I$1="C",MAX(0,$C136-I$2)))</f>
        <v>11.93</v>
      </c>
      <c r="J136" s="103" t="n">
        <f aca="false">IF(J$1="P",MAX(0,J$2-$C136),IF(J$1="C",MAX(0,$C136-J$2)))</f>
        <v>16.93</v>
      </c>
      <c r="K136" s="103" t="n">
        <f aca="false">IF(K$1="P",MAX(0,K$2-$C136),IF(K$1="C",MAX(0,$C136-K$2)))</f>
        <v>21.93</v>
      </c>
      <c r="L136" s="103" t="n">
        <f aca="false">IF(L$1="P",MAX(0,L$2-$C136),IF(L$1="C",MAX(0,$C136-L$2)))</f>
        <v>31.93</v>
      </c>
      <c r="M136" s="103" t="n">
        <f aca="false">IF(M$1="P",MAX(0,M$2-$C136),IF(M$1="C",MAX(0,$C136-M$2)))</f>
        <v>0</v>
      </c>
      <c r="N136" s="103" t="n">
        <f aca="false">IF(N$1="P",MAX(0,N$2-$C136),IF(N$1="C",MAX(0,$C136-N$2)))</f>
        <v>0</v>
      </c>
      <c r="O136" s="103" t="n">
        <f aca="false">IF(O$1="P",MAX(0,O$2-$C136),IF(O$1="C",MAX(0,$C136-O$2)))</f>
        <v>0</v>
      </c>
      <c r="P136" s="103" t="n">
        <f aca="false">IF(P$1="P",MAX(0,P$2-$C136),IF(P$1="C",MAX(0,$C136-P$2)))</f>
        <v>0</v>
      </c>
      <c r="Q136" s="103" t="n">
        <f aca="false">IF(Q$1="P",MAX(0,Q$2-$C136),IF(Q$1="C",MAX(0,$C136-Q$2)))</f>
        <v>0</v>
      </c>
      <c r="R136" s="103" t="n">
        <f aca="false">IF(R$1="P",MAX(0,R$2-$C136),IF(R$1="C",MAX(0,$C136-R$2)))</f>
        <v>0</v>
      </c>
      <c r="S136" s="103" t="n">
        <f aca="false">IF(S$1="P",MAX(0,S$2-$C136),IF(S$1="C",MAX(0,$C136-S$2)))</f>
        <v>0</v>
      </c>
      <c r="T136" s="104" t="n">
        <f aca="false">A136</f>
        <v>6</v>
      </c>
      <c r="U136" s="105" t="n">
        <f aca="false">VLOOKUP($B136,Gas!$B$3:$E$2506,2)</f>
        <v>2</v>
      </c>
      <c r="V136" s="46" t="n">
        <f aca="false">C136/U136</f>
        <v>9.035</v>
      </c>
    </row>
    <row r="137" customFormat="false" ht="12.75" hidden="false" customHeight="false" outlineLevel="0" collapsed="false">
      <c r="A137" s="95" t="n">
        <f aca="false">MONTH(B137)+(YEAR(B137)-1998)*12</f>
        <v>6</v>
      </c>
      <c r="B137" s="101" t="n">
        <v>35956</v>
      </c>
      <c r="C137" s="102" t="n">
        <v>20.36</v>
      </c>
      <c r="D137" s="98" t="n">
        <f aca="false">LN(C137/C136)</f>
        <v>0.119319087078185</v>
      </c>
      <c r="E137" s="106" t="n">
        <f aca="false">STDEV(D128:D137)*SQRT(trade_day)</f>
        <v>4.35232285010518</v>
      </c>
      <c r="G137" s="103" t="n">
        <f aca="false">IF(G$1="P",MAX(0,G$2-$C137),IF(G$1="C",MAX(0,$C137-G$2)))</f>
        <v>0</v>
      </c>
      <c r="H137" s="103" t="n">
        <f aca="false">IF(H$1="P",MAX(0,H$2-$C137),IF(H$1="C",MAX(0,$C137-H$2)))</f>
        <v>4.64</v>
      </c>
      <c r="I137" s="103" t="n">
        <f aca="false">IF(I$1="P",MAX(0,I$2-$C137),IF(I$1="C",MAX(0,$C137-I$2)))</f>
        <v>9.64</v>
      </c>
      <c r="J137" s="103" t="n">
        <f aca="false">IF(J$1="P",MAX(0,J$2-$C137),IF(J$1="C",MAX(0,$C137-J$2)))</f>
        <v>14.64</v>
      </c>
      <c r="K137" s="103" t="n">
        <f aca="false">IF(K$1="P",MAX(0,K$2-$C137),IF(K$1="C",MAX(0,$C137-K$2)))</f>
        <v>19.64</v>
      </c>
      <c r="L137" s="103" t="n">
        <f aca="false">IF(L$1="P",MAX(0,L$2-$C137),IF(L$1="C",MAX(0,$C137-L$2)))</f>
        <v>29.64</v>
      </c>
      <c r="M137" s="103" t="n">
        <f aca="false">IF(M$1="P",MAX(0,M$2-$C137),IF(M$1="C",MAX(0,$C137-M$2)))</f>
        <v>0.359999999999999</v>
      </c>
      <c r="N137" s="103" t="n">
        <f aca="false">IF(N$1="P",MAX(0,N$2-$C137),IF(N$1="C",MAX(0,$C137-N$2)))</f>
        <v>0</v>
      </c>
      <c r="O137" s="103" t="n">
        <f aca="false">IF(O$1="P",MAX(0,O$2-$C137),IF(O$1="C",MAX(0,$C137-O$2)))</f>
        <v>0</v>
      </c>
      <c r="P137" s="103" t="n">
        <f aca="false">IF(P$1="P",MAX(0,P$2-$C137),IF(P$1="C",MAX(0,$C137-P$2)))</f>
        <v>0</v>
      </c>
      <c r="Q137" s="103" t="n">
        <f aca="false">IF(Q$1="P",MAX(0,Q$2-$C137),IF(Q$1="C",MAX(0,$C137-Q$2)))</f>
        <v>0</v>
      </c>
      <c r="R137" s="103" t="n">
        <f aca="false">IF(R$1="P",MAX(0,R$2-$C137),IF(R$1="C",MAX(0,$C137-R$2)))</f>
        <v>0</v>
      </c>
      <c r="S137" s="103" t="n">
        <f aca="false">IF(S$1="P",MAX(0,S$2-$C137),IF(S$1="C",MAX(0,$C137-S$2)))</f>
        <v>0</v>
      </c>
      <c r="T137" s="104" t="n">
        <f aca="false">A137</f>
        <v>6</v>
      </c>
      <c r="U137" s="105" t="n">
        <f aca="false">VLOOKUP($B137,Gas!$B$3:$E$2506,2)</f>
        <v>2.005</v>
      </c>
      <c r="V137" s="46" t="n">
        <f aca="false">C137/U137</f>
        <v>10.1546134663342</v>
      </c>
    </row>
    <row r="138" customFormat="false" ht="12.75" hidden="false" customHeight="false" outlineLevel="0" collapsed="false">
      <c r="A138" s="95" t="n">
        <f aca="false">MONTH(B138)+(YEAR(B138)-1998)*12</f>
        <v>6</v>
      </c>
      <c r="B138" s="101" t="n">
        <v>35957</v>
      </c>
      <c r="C138" s="102" t="n">
        <v>28.48</v>
      </c>
      <c r="D138" s="98" t="n">
        <f aca="false">LN(C138/C137)</f>
        <v>0.335629894861453</v>
      </c>
      <c r="E138" s="106" t="n">
        <f aca="false">STDEV(D129:D138)*SQRT(trade_day)</f>
        <v>4.31837844930098</v>
      </c>
      <c r="G138" s="103" t="n">
        <f aca="false">IF(G$1="P",MAX(0,G$2-$C138),IF(G$1="C",MAX(0,$C138-G$2)))</f>
        <v>0</v>
      </c>
      <c r="H138" s="103" t="n">
        <f aca="false">IF(H$1="P",MAX(0,H$2-$C138),IF(H$1="C",MAX(0,$C138-H$2)))</f>
        <v>0</v>
      </c>
      <c r="I138" s="103" t="n">
        <f aca="false">IF(I$1="P",MAX(0,I$2-$C138),IF(I$1="C",MAX(0,$C138-I$2)))</f>
        <v>1.52</v>
      </c>
      <c r="J138" s="103" t="n">
        <f aca="false">IF(J$1="P",MAX(0,J$2-$C138),IF(J$1="C",MAX(0,$C138-J$2)))</f>
        <v>6.52</v>
      </c>
      <c r="K138" s="103" t="n">
        <f aca="false">IF(K$1="P",MAX(0,K$2-$C138),IF(K$1="C",MAX(0,$C138-K$2)))</f>
        <v>11.52</v>
      </c>
      <c r="L138" s="103" t="n">
        <f aca="false">IF(L$1="P",MAX(0,L$2-$C138),IF(L$1="C",MAX(0,$C138-L$2)))</f>
        <v>21.52</v>
      </c>
      <c r="M138" s="103" t="n">
        <f aca="false">IF(M$1="P",MAX(0,M$2-$C138),IF(M$1="C",MAX(0,$C138-M$2)))</f>
        <v>8.48</v>
      </c>
      <c r="N138" s="103" t="n">
        <f aca="false">IF(N$1="P",MAX(0,N$2-$C138),IF(N$1="C",MAX(0,$C138-N$2)))</f>
        <v>3.48</v>
      </c>
      <c r="O138" s="103" t="n">
        <f aca="false">IF(O$1="P",MAX(0,O$2-$C138),IF(O$1="C",MAX(0,$C138-O$2)))</f>
        <v>0</v>
      </c>
      <c r="P138" s="103" t="n">
        <f aca="false">IF(P$1="P",MAX(0,P$2-$C138),IF(P$1="C",MAX(0,$C138-P$2)))</f>
        <v>0</v>
      </c>
      <c r="Q138" s="103" t="n">
        <f aca="false">IF(Q$1="P",MAX(0,Q$2-$C138),IF(Q$1="C",MAX(0,$C138-Q$2)))</f>
        <v>0</v>
      </c>
      <c r="R138" s="103" t="n">
        <f aca="false">IF(R$1="P",MAX(0,R$2-$C138),IF(R$1="C",MAX(0,$C138-R$2)))</f>
        <v>0</v>
      </c>
      <c r="S138" s="103" t="n">
        <f aca="false">IF(S$1="P",MAX(0,S$2-$C138),IF(S$1="C",MAX(0,$C138-S$2)))</f>
        <v>0</v>
      </c>
      <c r="T138" s="104" t="n">
        <f aca="false">A138</f>
        <v>6</v>
      </c>
      <c r="U138" s="105" t="n">
        <f aca="false">VLOOKUP($B138,Gas!$B$3:$E$2506,2)</f>
        <v>1.97</v>
      </c>
      <c r="V138" s="46" t="n">
        <f aca="false">C138/U138</f>
        <v>14.4568527918782</v>
      </c>
    </row>
    <row r="139" customFormat="false" ht="12.75" hidden="false" customHeight="false" outlineLevel="0" collapsed="false">
      <c r="A139" s="95" t="n">
        <f aca="false">MONTH(B139)+(YEAR(B139)-1998)*12</f>
        <v>6</v>
      </c>
      <c r="B139" s="101" t="n">
        <v>35958</v>
      </c>
      <c r="C139" s="102" t="n">
        <v>37.74</v>
      </c>
      <c r="D139" s="98" t="n">
        <f aca="false">LN(C139/C138)</f>
        <v>0.281518453396629</v>
      </c>
      <c r="E139" s="106" t="n">
        <f aca="false">STDEV(D130:D139)*SQRT(trade_day)</f>
        <v>4.20167569546758</v>
      </c>
      <c r="G139" s="103" t="n">
        <f aca="false">IF(G$1="P",MAX(0,G$2-$C139),IF(G$1="C",MAX(0,$C139-G$2)))</f>
        <v>0</v>
      </c>
      <c r="H139" s="103" t="n">
        <f aca="false">IF(H$1="P",MAX(0,H$2-$C139),IF(H$1="C",MAX(0,$C139-H$2)))</f>
        <v>0</v>
      </c>
      <c r="I139" s="103" t="n">
        <f aca="false">IF(I$1="P",MAX(0,I$2-$C139),IF(I$1="C",MAX(0,$C139-I$2)))</f>
        <v>0</v>
      </c>
      <c r="J139" s="103" t="n">
        <f aca="false">IF(J$1="P",MAX(0,J$2-$C139),IF(J$1="C",MAX(0,$C139-J$2)))</f>
        <v>0</v>
      </c>
      <c r="K139" s="103" t="n">
        <f aca="false">IF(K$1="P",MAX(0,K$2-$C139),IF(K$1="C",MAX(0,$C139-K$2)))</f>
        <v>2.26</v>
      </c>
      <c r="L139" s="103" t="n">
        <f aca="false">IF(L$1="P",MAX(0,L$2-$C139),IF(L$1="C",MAX(0,$C139-L$2)))</f>
        <v>12.26</v>
      </c>
      <c r="M139" s="103" t="n">
        <f aca="false">IF(M$1="P",MAX(0,M$2-$C139),IF(M$1="C",MAX(0,$C139-M$2)))</f>
        <v>17.74</v>
      </c>
      <c r="N139" s="103" t="n">
        <f aca="false">IF(N$1="P",MAX(0,N$2-$C139),IF(N$1="C",MAX(0,$C139-N$2)))</f>
        <v>12.74</v>
      </c>
      <c r="O139" s="103" t="n">
        <f aca="false">IF(O$1="P",MAX(0,O$2-$C139),IF(O$1="C",MAX(0,$C139-O$2)))</f>
        <v>7.74</v>
      </c>
      <c r="P139" s="103" t="n">
        <f aca="false">IF(P$1="P",MAX(0,P$2-$C139),IF(P$1="C",MAX(0,$C139-P$2)))</f>
        <v>2.74</v>
      </c>
      <c r="Q139" s="103" t="n">
        <f aca="false">IF(Q$1="P",MAX(0,Q$2-$C139),IF(Q$1="C",MAX(0,$C139-Q$2)))</f>
        <v>0</v>
      </c>
      <c r="R139" s="103" t="n">
        <f aca="false">IF(R$1="P",MAX(0,R$2-$C139),IF(R$1="C",MAX(0,$C139-R$2)))</f>
        <v>0</v>
      </c>
      <c r="S139" s="103" t="n">
        <f aca="false">IF(S$1="P",MAX(0,S$2-$C139),IF(S$1="C",MAX(0,$C139-S$2)))</f>
        <v>0</v>
      </c>
      <c r="T139" s="104" t="n">
        <f aca="false">A139</f>
        <v>6</v>
      </c>
      <c r="U139" s="105" t="n">
        <f aca="false">VLOOKUP($B139,Gas!$B$3:$E$2506,2)</f>
        <v>1.99</v>
      </c>
      <c r="V139" s="46" t="n">
        <f aca="false">C139/U139</f>
        <v>18.964824120603</v>
      </c>
    </row>
    <row r="140" customFormat="false" ht="12.75" hidden="false" customHeight="false" outlineLevel="0" collapsed="false">
      <c r="A140" s="95" t="n">
        <f aca="false">MONTH(B140)+(YEAR(B140)-1998)*12</f>
        <v>6</v>
      </c>
      <c r="B140" s="101" t="n">
        <v>35961</v>
      </c>
      <c r="C140" s="102" t="n">
        <v>34.69</v>
      </c>
      <c r="D140" s="98" t="n">
        <f aca="false">LN(C140/C139)</f>
        <v>-0.0842690789587459</v>
      </c>
      <c r="E140" s="106" t="n">
        <f aca="false">STDEV(D131:D140)*SQRT(trade_day)</f>
        <v>3.10433208504298</v>
      </c>
      <c r="G140" s="103" t="n">
        <f aca="false">IF(G$1="P",MAX(0,G$2-$C140),IF(G$1="C",MAX(0,$C140-G$2)))</f>
        <v>0</v>
      </c>
      <c r="H140" s="103" t="n">
        <f aca="false">IF(H$1="P",MAX(0,H$2-$C140),IF(H$1="C",MAX(0,$C140-H$2)))</f>
        <v>0</v>
      </c>
      <c r="I140" s="103" t="n">
        <f aca="false">IF(I$1="P",MAX(0,I$2-$C140),IF(I$1="C",MAX(0,$C140-I$2)))</f>
        <v>0</v>
      </c>
      <c r="J140" s="103" t="n">
        <f aca="false">IF(J$1="P",MAX(0,J$2-$C140),IF(J$1="C",MAX(0,$C140-J$2)))</f>
        <v>0.310000000000002</v>
      </c>
      <c r="K140" s="103" t="n">
        <f aca="false">IF(K$1="P",MAX(0,K$2-$C140),IF(K$1="C",MAX(0,$C140-K$2)))</f>
        <v>5.31</v>
      </c>
      <c r="L140" s="103" t="n">
        <f aca="false">IF(L$1="P",MAX(0,L$2-$C140),IF(L$1="C",MAX(0,$C140-L$2)))</f>
        <v>15.31</v>
      </c>
      <c r="M140" s="103" t="n">
        <f aca="false">IF(M$1="P",MAX(0,M$2-$C140),IF(M$1="C",MAX(0,$C140-M$2)))</f>
        <v>14.69</v>
      </c>
      <c r="N140" s="103" t="n">
        <f aca="false">IF(N$1="P",MAX(0,N$2-$C140),IF(N$1="C",MAX(0,$C140-N$2)))</f>
        <v>9.69</v>
      </c>
      <c r="O140" s="103" t="n">
        <f aca="false">IF(O$1="P",MAX(0,O$2-$C140),IF(O$1="C",MAX(0,$C140-O$2)))</f>
        <v>4.69</v>
      </c>
      <c r="P140" s="103" t="n">
        <f aca="false">IF(P$1="P",MAX(0,P$2-$C140),IF(P$1="C",MAX(0,$C140-P$2)))</f>
        <v>0</v>
      </c>
      <c r="Q140" s="103" t="n">
        <f aca="false">IF(Q$1="P",MAX(0,Q$2-$C140),IF(Q$1="C",MAX(0,$C140-Q$2)))</f>
        <v>0</v>
      </c>
      <c r="R140" s="103" t="n">
        <f aca="false">IF(R$1="P",MAX(0,R$2-$C140),IF(R$1="C",MAX(0,$C140-R$2)))</f>
        <v>0</v>
      </c>
      <c r="S140" s="103" t="n">
        <f aca="false">IF(S$1="P",MAX(0,S$2-$C140),IF(S$1="C",MAX(0,$C140-S$2)))</f>
        <v>0</v>
      </c>
      <c r="T140" s="104" t="n">
        <f aca="false">A140</f>
        <v>6</v>
      </c>
      <c r="U140" s="105" t="n">
        <f aca="false">VLOOKUP($B140,Gas!$B$3:$E$2506,2)</f>
        <v>2.005</v>
      </c>
      <c r="V140" s="46" t="n">
        <f aca="false">C140/U140</f>
        <v>17.3017456359102</v>
      </c>
    </row>
    <row r="141" customFormat="false" ht="12.75" hidden="false" customHeight="false" outlineLevel="0" collapsed="false">
      <c r="A141" s="95" t="n">
        <f aca="false">MONTH(B141)+(YEAR(B141)-1998)*12</f>
        <v>6</v>
      </c>
      <c r="B141" s="101" t="n">
        <v>35962</v>
      </c>
      <c r="C141" s="102" t="n">
        <v>29.99</v>
      </c>
      <c r="D141" s="98" t="n">
        <f aca="false">LN(C141/C140)</f>
        <v>-0.145587468220741</v>
      </c>
      <c r="E141" s="106" t="n">
        <f aca="false">STDEV(D132:D141)*SQRT(trade_day)</f>
        <v>3.15900678053883</v>
      </c>
      <c r="G141" s="103" t="n">
        <f aca="false">IF(G$1="P",MAX(0,G$2-$C141),IF(G$1="C",MAX(0,$C141-G$2)))</f>
        <v>0</v>
      </c>
      <c r="H141" s="103" t="n">
        <f aca="false">IF(H$1="P",MAX(0,H$2-$C141),IF(H$1="C",MAX(0,$C141-H$2)))</f>
        <v>0</v>
      </c>
      <c r="I141" s="103" t="n">
        <f aca="false">IF(I$1="P",MAX(0,I$2-$C141),IF(I$1="C",MAX(0,$C141-I$2)))</f>
        <v>0.0100000000000016</v>
      </c>
      <c r="J141" s="103" t="n">
        <f aca="false">IF(J$1="P",MAX(0,J$2-$C141),IF(J$1="C",MAX(0,$C141-J$2)))</f>
        <v>5.01</v>
      </c>
      <c r="K141" s="103" t="n">
        <f aca="false">IF(K$1="P",MAX(0,K$2-$C141),IF(K$1="C",MAX(0,$C141-K$2)))</f>
        <v>10.01</v>
      </c>
      <c r="L141" s="103" t="n">
        <f aca="false">IF(L$1="P",MAX(0,L$2-$C141),IF(L$1="C",MAX(0,$C141-L$2)))</f>
        <v>20.01</v>
      </c>
      <c r="M141" s="103" t="n">
        <f aca="false">IF(M$1="P",MAX(0,M$2-$C141),IF(M$1="C",MAX(0,$C141-M$2)))</f>
        <v>9.99</v>
      </c>
      <c r="N141" s="103" t="n">
        <f aca="false">IF(N$1="P",MAX(0,N$2-$C141),IF(N$1="C",MAX(0,$C141-N$2)))</f>
        <v>4.99</v>
      </c>
      <c r="O141" s="103" t="n">
        <f aca="false">IF(O$1="P",MAX(0,O$2-$C141),IF(O$1="C",MAX(0,$C141-O$2)))</f>
        <v>0</v>
      </c>
      <c r="P141" s="103" t="n">
        <f aca="false">IF(P$1="P",MAX(0,P$2-$C141),IF(P$1="C",MAX(0,$C141-P$2)))</f>
        <v>0</v>
      </c>
      <c r="Q141" s="103" t="n">
        <f aca="false">IF(Q$1="P",MAX(0,Q$2-$C141),IF(Q$1="C",MAX(0,$C141-Q$2)))</f>
        <v>0</v>
      </c>
      <c r="R141" s="103" t="n">
        <f aca="false">IF(R$1="P",MAX(0,R$2-$C141),IF(R$1="C",MAX(0,$C141-R$2)))</f>
        <v>0</v>
      </c>
      <c r="S141" s="103" t="n">
        <f aca="false">IF(S$1="P",MAX(0,S$2-$C141),IF(S$1="C",MAX(0,$C141-S$2)))</f>
        <v>0</v>
      </c>
      <c r="T141" s="104" t="n">
        <f aca="false">A141</f>
        <v>6</v>
      </c>
      <c r="U141" s="105" t="n">
        <f aca="false">VLOOKUP($B141,Gas!$B$3:$E$2506,2)</f>
        <v>2.085</v>
      </c>
      <c r="V141" s="46" t="n">
        <f aca="false">C141/U141</f>
        <v>14.3836930455635</v>
      </c>
    </row>
    <row r="142" customFormat="false" ht="12.75" hidden="false" customHeight="false" outlineLevel="0" collapsed="false">
      <c r="A142" s="95" t="n">
        <f aca="false">MONTH(B142)+(YEAR(B142)-1998)*12</f>
        <v>6</v>
      </c>
      <c r="B142" s="101" t="n">
        <v>35963</v>
      </c>
      <c r="C142" s="102" t="n">
        <v>42.05</v>
      </c>
      <c r="D142" s="98" t="n">
        <f aca="false">LN(C142/C141)</f>
        <v>0.337995393658039</v>
      </c>
      <c r="E142" s="106" t="n">
        <f aca="false">STDEV(D133:D142)*SQRT(trade_day)</f>
        <v>3.61194288062512</v>
      </c>
      <c r="G142" s="103" t="n">
        <f aca="false">IF(G$1="P",MAX(0,G$2-$C142),IF(G$1="C",MAX(0,$C142-G$2)))</f>
        <v>0</v>
      </c>
      <c r="H142" s="103" t="n">
        <f aca="false">IF(H$1="P",MAX(0,H$2-$C142),IF(H$1="C",MAX(0,$C142-H$2)))</f>
        <v>0</v>
      </c>
      <c r="I142" s="103" t="n">
        <f aca="false">IF(I$1="P",MAX(0,I$2-$C142),IF(I$1="C",MAX(0,$C142-I$2)))</f>
        <v>0</v>
      </c>
      <c r="J142" s="103" t="n">
        <f aca="false">IF(J$1="P",MAX(0,J$2-$C142),IF(J$1="C",MAX(0,$C142-J$2)))</f>
        <v>0</v>
      </c>
      <c r="K142" s="103" t="n">
        <f aca="false">IF(K$1="P",MAX(0,K$2-$C142),IF(K$1="C",MAX(0,$C142-K$2)))</f>
        <v>0</v>
      </c>
      <c r="L142" s="103" t="n">
        <f aca="false">IF(L$1="P",MAX(0,L$2-$C142),IF(L$1="C",MAX(0,$C142-L$2)))</f>
        <v>7.95</v>
      </c>
      <c r="M142" s="103" t="n">
        <f aca="false">IF(M$1="P",MAX(0,M$2-$C142),IF(M$1="C",MAX(0,$C142-M$2)))</f>
        <v>22.05</v>
      </c>
      <c r="N142" s="103" t="n">
        <f aca="false">IF(N$1="P",MAX(0,N$2-$C142),IF(N$1="C",MAX(0,$C142-N$2)))</f>
        <v>17.05</v>
      </c>
      <c r="O142" s="103" t="n">
        <f aca="false">IF(O$1="P",MAX(0,O$2-$C142),IF(O$1="C",MAX(0,$C142-O$2)))</f>
        <v>12.05</v>
      </c>
      <c r="P142" s="103" t="n">
        <f aca="false">IF(P$1="P",MAX(0,P$2-$C142),IF(P$1="C",MAX(0,$C142-P$2)))</f>
        <v>7.05</v>
      </c>
      <c r="Q142" s="103" t="n">
        <f aca="false">IF(Q$1="P",MAX(0,Q$2-$C142),IF(Q$1="C",MAX(0,$C142-Q$2)))</f>
        <v>2.05</v>
      </c>
      <c r="R142" s="103" t="n">
        <f aca="false">IF(R$1="P",MAX(0,R$2-$C142),IF(R$1="C",MAX(0,$C142-R$2)))</f>
        <v>0</v>
      </c>
      <c r="S142" s="103" t="n">
        <f aca="false">IF(S$1="P",MAX(0,S$2-$C142),IF(S$1="C",MAX(0,$C142-S$2)))</f>
        <v>0</v>
      </c>
      <c r="T142" s="104" t="n">
        <f aca="false">A142</f>
        <v>6</v>
      </c>
      <c r="U142" s="105" t="n">
        <f aca="false">VLOOKUP($B142,Gas!$B$3:$E$2506,2)</f>
        <v>2.09</v>
      </c>
      <c r="V142" s="46" t="n">
        <f aca="false">C142/U142</f>
        <v>20.1196172248804</v>
      </c>
    </row>
    <row r="143" customFormat="false" ht="12.75" hidden="false" customHeight="false" outlineLevel="0" collapsed="false">
      <c r="A143" s="95" t="n">
        <f aca="false">MONTH(B143)+(YEAR(B143)-1998)*12</f>
        <v>6</v>
      </c>
      <c r="B143" s="101" t="n">
        <v>35964</v>
      </c>
      <c r="C143" s="102" t="n">
        <v>77.72</v>
      </c>
      <c r="D143" s="98" t="n">
        <f aca="false">LN(C143/C142)</f>
        <v>0.614253238090282</v>
      </c>
      <c r="E143" s="106" t="n">
        <f aca="false">STDEV(D134:D143)*SQRT(trade_day)</f>
        <v>4.62754727372871</v>
      </c>
      <c r="G143" s="103" t="n">
        <f aca="false">IF(G$1="P",MAX(0,G$2-$C143),IF(G$1="C",MAX(0,$C143-G$2)))</f>
        <v>0</v>
      </c>
      <c r="H143" s="103" t="n">
        <f aca="false">IF(H$1="P",MAX(0,H$2-$C143),IF(H$1="C",MAX(0,$C143-H$2)))</f>
        <v>0</v>
      </c>
      <c r="I143" s="103" t="n">
        <f aca="false">IF(I$1="P",MAX(0,I$2-$C143),IF(I$1="C",MAX(0,$C143-I$2)))</f>
        <v>0</v>
      </c>
      <c r="J143" s="103" t="n">
        <f aca="false">IF(J$1="P",MAX(0,J$2-$C143),IF(J$1="C",MAX(0,$C143-J$2)))</f>
        <v>0</v>
      </c>
      <c r="K143" s="103" t="n">
        <f aca="false">IF(K$1="P",MAX(0,K$2-$C143),IF(K$1="C",MAX(0,$C143-K$2)))</f>
        <v>0</v>
      </c>
      <c r="L143" s="103" t="n">
        <f aca="false">IF(L$1="P",MAX(0,L$2-$C143),IF(L$1="C",MAX(0,$C143-L$2)))</f>
        <v>0</v>
      </c>
      <c r="M143" s="103" t="n">
        <f aca="false">IF(M$1="P",MAX(0,M$2-$C143),IF(M$1="C",MAX(0,$C143-M$2)))</f>
        <v>57.72</v>
      </c>
      <c r="N143" s="103" t="n">
        <f aca="false">IF(N$1="P",MAX(0,N$2-$C143),IF(N$1="C",MAX(0,$C143-N$2)))</f>
        <v>52.72</v>
      </c>
      <c r="O143" s="103" t="n">
        <f aca="false">IF(O$1="P",MAX(0,O$2-$C143),IF(O$1="C",MAX(0,$C143-O$2)))</f>
        <v>47.72</v>
      </c>
      <c r="P143" s="103" t="n">
        <f aca="false">IF(P$1="P",MAX(0,P$2-$C143),IF(P$1="C",MAX(0,$C143-P$2)))</f>
        <v>42.72</v>
      </c>
      <c r="Q143" s="103" t="n">
        <f aca="false">IF(Q$1="P",MAX(0,Q$2-$C143),IF(Q$1="C",MAX(0,$C143-Q$2)))</f>
        <v>37.72</v>
      </c>
      <c r="R143" s="103" t="n">
        <f aca="false">IF(R$1="P",MAX(0,R$2-$C143),IF(R$1="C",MAX(0,$C143-R$2)))</f>
        <v>27.72</v>
      </c>
      <c r="S143" s="103" t="n">
        <f aca="false">IF(S$1="P",MAX(0,S$2-$C143),IF(S$1="C",MAX(0,$C143-S$2)))</f>
        <v>0</v>
      </c>
      <c r="T143" s="104" t="n">
        <f aca="false">A143</f>
        <v>6</v>
      </c>
      <c r="U143" s="105" t="n">
        <f aca="false">VLOOKUP($B143,Gas!$B$3:$E$2506,2)</f>
        <v>2.025</v>
      </c>
      <c r="V143" s="46" t="n">
        <f aca="false">C143/U143</f>
        <v>38.3802469135803</v>
      </c>
    </row>
    <row r="144" customFormat="false" ht="12.75" hidden="false" customHeight="false" outlineLevel="0" collapsed="false">
      <c r="A144" s="95" t="n">
        <f aca="false">MONTH(B144)+(YEAR(B144)-1998)*12</f>
        <v>6</v>
      </c>
      <c r="B144" s="101" t="n">
        <v>35965</v>
      </c>
      <c r="C144" s="102" t="n">
        <v>50.89</v>
      </c>
      <c r="D144" s="98" t="n">
        <f aca="false">LN(C144/C143)</f>
        <v>-0.423446183908498</v>
      </c>
      <c r="E144" s="106" t="n">
        <f aca="false">STDEV(D135:D144)*SQRT(trade_day)</f>
        <v>5.18401123422159</v>
      </c>
      <c r="G144" s="103" t="n">
        <f aca="false">IF(G$1="P",MAX(0,G$2-$C144),IF(G$1="C",MAX(0,$C144-G$2)))</f>
        <v>0</v>
      </c>
      <c r="H144" s="103" t="n">
        <f aca="false">IF(H$1="P",MAX(0,H$2-$C144),IF(H$1="C",MAX(0,$C144-H$2)))</f>
        <v>0</v>
      </c>
      <c r="I144" s="103" t="n">
        <f aca="false">IF(I$1="P",MAX(0,I$2-$C144),IF(I$1="C",MAX(0,$C144-I$2)))</f>
        <v>0</v>
      </c>
      <c r="J144" s="103" t="n">
        <f aca="false">IF(J$1="P",MAX(0,J$2-$C144),IF(J$1="C",MAX(0,$C144-J$2)))</f>
        <v>0</v>
      </c>
      <c r="K144" s="103" t="n">
        <f aca="false">IF(K$1="P",MAX(0,K$2-$C144),IF(K$1="C",MAX(0,$C144-K$2)))</f>
        <v>0</v>
      </c>
      <c r="L144" s="103" t="n">
        <f aca="false">IF(L$1="P",MAX(0,L$2-$C144),IF(L$1="C",MAX(0,$C144-L$2)))</f>
        <v>0</v>
      </c>
      <c r="M144" s="103" t="n">
        <f aca="false">IF(M$1="P",MAX(0,M$2-$C144),IF(M$1="C",MAX(0,$C144-M$2)))</f>
        <v>30.89</v>
      </c>
      <c r="N144" s="103" t="n">
        <f aca="false">IF(N$1="P",MAX(0,N$2-$C144),IF(N$1="C",MAX(0,$C144-N$2)))</f>
        <v>25.89</v>
      </c>
      <c r="O144" s="103" t="n">
        <f aca="false">IF(O$1="P",MAX(0,O$2-$C144),IF(O$1="C",MAX(0,$C144-O$2)))</f>
        <v>20.89</v>
      </c>
      <c r="P144" s="103" t="n">
        <f aca="false">IF(P$1="P",MAX(0,P$2-$C144),IF(P$1="C",MAX(0,$C144-P$2)))</f>
        <v>15.89</v>
      </c>
      <c r="Q144" s="103" t="n">
        <f aca="false">IF(Q$1="P",MAX(0,Q$2-$C144),IF(Q$1="C",MAX(0,$C144-Q$2)))</f>
        <v>10.89</v>
      </c>
      <c r="R144" s="103" t="n">
        <f aca="false">IF(R$1="P",MAX(0,R$2-$C144),IF(R$1="C",MAX(0,$C144-R$2)))</f>
        <v>0.890000000000001</v>
      </c>
      <c r="S144" s="103" t="n">
        <f aca="false">IF(S$1="P",MAX(0,S$2-$C144),IF(S$1="C",MAX(0,$C144-S$2)))</f>
        <v>0</v>
      </c>
      <c r="T144" s="104" t="n">
        <f aca="false">A144</f>
        <v>6</v>
      </c>
      <c r="U144" s="105" t="n">
        <f aca="false">VLOOKUP($B144,Gas!$B$3:$E$2506,2)</f>
        <v>2.15</v>
      </c>
      <c r="V144" s="46" t="n">
        <f aca="false">C144/U144</f>
        <v>23.6697674418605</v>
      </c>
    </row>
    <row r="145" customFormat="false" ht="12.75" hidden="false" customHeight="false" outlineLevel="0" collapsed="false">
      <c r="A145" s="95" t="n">
        <f aca="false">MONTH(B145)+(YEAR(B145)-1998)*12</f>
        <v>6</v>
      </c>
      <c r="B145" s="101" t="n">
        <v>35968</v>
      </c>
      <c r="C145" s="102" t="n">
        <v>88.4</v>
      </c>
      <c r="D145" s="98" t="n">
        <f aca="false">LN(C145/C144)</f>
        <v>0.552205529042857</v>
      </c>
      <c r="E145" s="106" t="n">
        <f aca="false">STDEV(D136:D145)*SQRT(trade_day)</f>
        <v>5.30275263461164</v>
      </c>
      <c r="G145" s="103" t="n">
        <f aca="false">IF(G$1="P",MAX(0,G$2-$C145),IF(G$1="C",MAX(0,$C145-G$2)))</f>
        <v>0</v>
      </c>
      <c r="H145" s="103" t="n">
        <f aca="false">IF(H$1="P",MAX(0,H$2-$C145),IF(H$1="C",MAX(0,$C145-H$2)))</f>
        <v>0</v>
      </c>
      <c r="I145" s="103" t="n">
        <f aca="false">IF(I$1="P",MAX(0,I$2-$C145),IF(I$1="C",MAX(0,$C145-I$2)))</f>
        <v>0</v>
      </c>
      <c r="J145" s="103" t="n">
        <f aca="false">IF(J$1="P",MAX(0,J$2-$C145),IF(J$1="C",MAX(0,$C145-J$2)))</f>
        <v>0</v>
      </c>
      <c r="K145" s="103" t="n">
        <f aca="false">IF(K$1="P",MAX(0,K$2-$C145),IF(K$1="C",MAX(0,$C145-K$2)))</f>
        <v>0</v>
      </c>
      <c r="L145" s="103" t="n">
        <f aca="false">IF(L$1="P",MAX(0,L$2-$C145),IF(L$1="C",MAX(0,$C145-L$2)))</f>
        <v>0</v>
      </c>
      <c r="M145" s="103" t="n">
        <f aca="false">IF(M$1="P",MAX(0,M$2-$C145),IF(M$1="C",MAX(0,$C145-M$2)))</f>
        <v>68.4</v>
      </c>
      <c r="N145" s="103" t="n">
        <f aca="false">IF(N$1="P",MAX(0,N$2-$C145),IF(N$1="C",MAX(0,$C145-N$2)))</f>
        <v>63.4</v>
      </c>
      <c r="O145" s="103" t="n">
        <f aca="false">IF(O$1="P",MAX(0,O$2-$C145),IF(O$1="C",MAX(0,$C145-O$2)))</f>
        <v>58.4</v>
      </c>
      <c r="P145" s="103" t="n">
        <f aca="false">IF(P$1="P",MAX(0,P$2-$C145),IF(P$1="C",MAX(0,$C145-P$2)))</f>
        <v>53.4</v>
      </c>
      <c r="Q145" s="103" t="n">
        <f aca="false">IF(Q$1="P",MAX(0,Q$2-$C145),IF(Q$1="C",MAX(0,$C145-Q$2)))</f>
        <v>48.4</v>
      </c>
      <c r="R145" s="103" t="n">
        <f aca="false">IF(R$1="P",MAX(0,R$2-$C145),IF(R$1="C",MAX(0,$C145-R$2)))</f>
        <v>38.4</v>
      </c>
      <c r="S145" s="103" t="n">
        <f aca="false">IF(S$1="P",MAX(0,S$2-$C145),IF(S$1="C",MAX(0,$C145-S$2)))</f>
        <v>0</v>
      </c>
      <c r="T145" s="104" t="n">
        <f aca="false">A145</f>
        <v>6</v>
      </c>
      <c r="U145" s="105" t="n">
        <f aca="false">VLOOKUP($B145,Gas!$B$3:$E$2506,2)</f>
        <v>2.195</v>
      </c>
      <c r="V145" s="46" t="n">
        <f aca="false">C145/U145</f>
        <v>40.2733485193622</v>
      </c>
    </row>
    <row r="146" customFormat="false" ht="12.75" hidden="false" customHeight="false" outlineLevel="0" collapsed="false">
      <c r="A146" s="95" t="n">
        <f aca="false">MONTH(B146)+(YEAR(B146)-1998)*12</f>
        <v>6</v>
      </c>
      <c r="B146" s="101" t="n">
        <v>35969</v>
      </c>
      <c r="C146" s="102" t="n">
        <v>154.8</v>
      </c>
      <c r="D146" s="98" t="n">
        <f aca="false">LN(C146/C145)</f>
        <v>0.560261991512029</v>
      </c>
      <c r="E146" s="106" t="n">
        <f aca="false">STDEV(D137:D146)*SQRT(trade_day)</f>
        <v>5.4333689272602</v>
      </c>
      <c r="G146" s="103" t="n">
        <f aca="false">IF(G$1="P",MAX(0,G$2-$C146),IF(G$1="C",MAX(0,$C146-G$2)))</f>
        <v>0</v>
      </c>
      <c r="H146" s="103" t="n">
        <f aca="false">IF(H$1="P",MAX(0,H$2-$C146),IF(H$1="C",MAX(0,$C146-H$2)))</f>
        <v>0</v>
      </c>
      <c r="I146" s="103" t="n">
        <f aca="false">IF(I$1="P",MAX(0,I$2-$C146),IF(I$1="C",MAX(0,$C146-I$2)))</f>
        <v>0</v>
      </c>
      <c r="J146" s="103" t="n">
        <f aca="false">IF(J$1="P",MAX(0,J$2-$C146),IF(J$1="C",MAX(0,$C146-J$2)))</f>
        <v>0</v>
      </c>
      <c r="K146" s="103" t="n">
        <f aca="false">IF(K$1="P",MAX(0,K$2-$C146),IF(K$1="C",MAX(0,$C146-K$2)))</f>
        <v>0</v>
      </c>
      <c r="L146" s="103" t="n">
        <f aca="false">IF(L$1="P",MAX(0,L$2-$C146),IF(L$1="C",MAX(0,$C146-L$2)))</f>
        <v>0</v>
      </c>
      <c r="M146" s="103" t="n">
        <f aca="false">IF(M$1="P",MAX(0,M$2-$C146),IF(M$1="C",MAX(0,$C146-M$2)))</f>
        <v>134.8</v>
      </c>
      <c r="N146" s="103" t="n">
        <f aca="false">IF(N$1="P",MAX(0,N$2-$C146),IF(N$1="C",MAX(0,$C146-N$2)))</f>
        <v>129.8</v>
      </c>
      <c r="O146" s="103" t="n">
        <f aca="false">IF(O$1="P",MAX(0,O$2-$C146),IF(O$1="C",MAX(0,$C146-O$2)))</f>
        <v>124.8</v>
      </c>
      <c r="P146" s="103" t="n">
        <f aca="false">IF(P$1="P",MAX(0,P$2-$C146),IF(P$1="C",MAX(0,$C146-P$2)))</f>
        <v>119.8</v>
      </c>
      <c r="Q146" s="103" t="n">
        <f aca="false">IF(Q$1="P",MAX(0,Q$2-$C146),IF(Q$1="C",MAX(0,$C146-Q$2)))</f>
        <v>114.8</v>
      </c>
      <c r="R146" s="103" t="n">
        <f aca="false">IF(R$1="P",MAX(0,R$2-$C146),IF(R$1="C",MAX(0,$C146-R$2)))</f>
        <v>104.8</v>
      </c>
      <c r="S146" s="103" t="n">
        <f aca="false">IF(S$1="P",MAX(0,S$2-$C146),IF(S$1="C",MAX(0,$C146-S$2)))</f>
        <v>54.79999</v>
      </c>
      <c r="T146" s="104" t="n">
        <f aca="false">A146</f>
        <v>6</v>
      </c>
      <c r="U146" s="105" t="n">
        <f aca="false">VLOOKUP($B146,Gas!$B$3:$E$2506,2)</f>
        <v>2.345</v>
      </c>
      <c r="V146" s="46" t="n">
        <f aca="false">C146/U146</f>
        <v>66.0127931769723</v>
      </c>
    </row>
    <row r="147" customFormat="false" ht="12.75" hidden="false" customHeight="false" outlineLevel="0" collapsed="false">
      <c r="A147" s="95" t="n">
        <f aca="false">MONTH(B147)+(YEAR(B147)-1998)*12</f>
        <v>6</v>
      </c>
      <c r="B147" s="101" t="n">
        <v>35970</v>
      </c>
      <c r="C147" s="102" t="n">
        <v>270.15</v>
      </c>
      <c r="D147" s="98" t="n">
        <f aca="false">LN(C147/C146)</f>
        <v>0.556843399134448</v>
      </c>
      <c r="E147" s="106" t="n">
        <f aca="false">STDEV(D138:D147)*SQRT(trade_day)</f>
        <v>5.65567237336872</v>
      </c>
      <c r="G147" s="103" t="n">
        <f aca="false">IF(G$1="P",MAX(0,G$2-$C147),IF(G$1="C",MAX(0,$C147-G$2)))</f>
        <v>0</v>
      </c>
      <c r="H147" s="103" t="n">
        <f aca="false">IF(H$1="P",MAX(0,H$2-$C147),IF(H$1="C",MAX(0,$C147-H$2)))</f>
        <v>0</v>
      </c>
      <c r="I147" s="103" t="n">
        <f aca="false">IF(I$1="P",MAX(0,I$2-$C147),IF(I$1="C",MAX(0,$C147-I$2)))</f>
        <v>0</v>
      </c>
      <c r="J147" s="103" t="n">
        <f aca="false">IF(J$1="P",MAX(0,J$2-$C147),IF(J$1="C",MAX(0,$C147-J$2)))</f>
        <v>0</v>
      </c>
      <c r="K147" s="103" t="n">
        <f aca="false">IF(K$1="P",MAX(0,K$2-$C147),IF(K$1="C",MAX(0,$C147-K$2)))</f>
        <v>0</v>
      </c>
      <c r="L147" s="103" t="n">
        <f aca="false">IF(L$1="P",MAX(0,L$2-$C147),IF(L$1="C",MAX(0,$C147-L$2)))</f>
        <v>0</v>
      </c>
      <c r="M147" s="103" t="n">
        <f aca="false">IF(M$1="P",MAX(0,M$2-$C147),IF(M$1="C",MAX(0,$C147-M$2)))</f>
        <v>250.15</v>
      </c>
      <c r="N147" s="103" t="n">
        <f aca="false">IF(N$1="P",MAX(0,N$2-$C147),IF(N$1="C",MAX(0,$C147-N$2)))</f>
        <v>245.15</v>
      </c>
      <c r="O147" s="103" t="n">
        <f aca="false">IF(O$1="P",MAX(0,O$2-$C147),IF(O$1="C",MAX(0,$C147-O$2)))</f>
        <v>240.15</v>
      </c>
      <c r="P147" s="103" t="n">
        <f aca="false">IF(P$1="P",MAX(0,P$2-$C147),IF(P$1="C",MAX(0,$C147-P$2)))</f>
        <v>235.15</v>
      </c>
      <c r="Q147" s="103" t="n">
        <f aca="false">IF(Q$1="P",MAX(0,Q$2-$C147),IF(Q$1="C",MAX(0,$C147-Q$2)))</f>
        <v>230.15</v>
      </c>
      <c r="R147" s="103" t="n">
        <f aca="false">IF(R$1="P",MAX(0,R$2-$C147),IF(R$1="C",MAX(0,$C147-R$2)))</f>
        <v>220.15</v>
      </c>
      <c r="S147" s="103" t="n">
        <f aca="false">IF(S$1="P",MAX(0,S$2-$C147),IF(S$1="C",MAX(0,$C147-S$2)))</f>
        <v>170.14999</v>
      </c>
      <c r="T147" s="104" t="n">
        <f aca="false">A147</f>
        <v>6</v>
      </c>
      <c r="U147" s="105" t="n">
        <f aca="false">VLOOKUP($B147,Gas!$B$3:$E$2506,2)</f>
        <v>2.37</v>
      </c>
      <c r="V147" s="46" t="n">
        <f aca="false">C147/U147</f>
        <v>113.987341772152</v>
      </c>
    </row>
    <row r="148" customFormat="false" ht="12.75" hidden="false" customHeight="false" outlineLevel="0" collapsed="false">
      <c r="A148" s="95" t="n">
        <f aca="false">MONTH(B148)+(YEAR(B148)-1998)*12</f>
        <v>6</v>
      </c>
      <c r="B148" s="101" t="n">
        <v>35971</v>
      </c>
      <c r="C148" s="102" t="n">
        <v>353.75</v>
      </c>
      <c r="D148" s="98" t="n">
        <f aca="false">LN(C148/C147)</f>
        <v>0.269613088667373</v>
      </c>
      <c r="E148" s="106" t="n">
        <f aca="false">STDEV(D139:D148)*SQRT(trade_day)</f>
        <v>5.64028832889817</v>
      </c>
      <c r="G148" s="103" t="n">
        <f aca="false">IF(G$1="P",MAX(0,G$2-$C148),IF(G$1="C",MAX(0,$C148-G$2)))</f>
        <v>0</v>
      </c>
      <c r="H148" s="103" t="n">
        <f aca="false">IF(H$1="P",MAX(0,H$2-$C148),IF(H$1="C",MAX(0,$C148-H$2)))</f>
        <v>0</v>
      </c>
      <c r="I148" s="103" t="n">
        <f aca="false">IF(I$1="P",MAX(0,I$2-$C148),IF(I$1="C",MAX(0,$C148-I$2)))</f>
        <v>0</v>
      </c>
      <c r="J148" s="103" t="n">
        <f aca="false">IF(J$1="P",MAX(0,J$2-$C148),IF(J$1="C",MAX(0,$C148-J$2)))</f>
        <v>0</v>
      </c>
      <c r="K148" s="103" t="n">
        <f aca="false">IF(K$1="P",MAX(0,K$2-$C148),IF(K$1="C",MAX(0,$C148-K$2)))</f>
        <v>0</v>
      </c>
      <c r="L148" s="103" t="n">
        <f aca="false">IF(L$1="P",MAX(0,L$2-$C148),IF(L$1="C",MAX(0,$C148-L$2)))</f>
        <v>0</v>
      </c>
      <c r="M148" s="103" t="n">
        <f aca="false">IF(M$1="P",MAX(0,M$2-$C148),IF(M$1="C",MAX(0,$C148-M$2)))</f>
        <v>333.75</v>
      </c>
      <c r="N148" s="103" t="n">
        <f aca="false">IF(N$1="P",MAX(0,N$2-$C148),IF(N$1="C",MAX(0,$C148-N$2)))</f>
        <v>328.75</v>
      </c>
      <c r="O148" s="103" t="n">
        <f aca="false">IF(O$1="P",MAX(0,O$2-$C148),IF(O$1="C",MAX(0,$C148-O$2)))</f>
        <v>323.75</v>
      </c>
      <c r="P148" s="103" t="n">
        <f aca="false">IF(P$1="P",MAX(0,P$2-$C148),IF(P$1="C",MAX(0,$C148-P$2)))</f>
        <v>318.75</v>
      </c>
      <c r="Q148" s="103" t="n">
        <f aca="false">IF(Q$1="P",MAX(0,Q$2-$C148),IF(Q$1="C",MAX(0,$C148-Q$2)))</f>
        <v>313.75</v>
      </c>
      <c r="R148" s="103" t="n">
        <f aca="false">IF(R$1="P",MAX(0,R$2-$C148),IF(R$1="C",MAX(0,$C148-R$2)))</f>
        <v>303.75</v>
      </c>
      <c r="S148" s="103" t="n">
        <f aca="false">IF(S$1="P",MAX(0,S$2-$C148),IF(S$1="C",MAX(0,$C148-S$2)))</f>
        <v>253.74999</v>
      </c>
      <c r="T148" s="104" t="n">
        <f aca="false">A148</f>
        <v>6</v>
      </c>
      <c r="U148" s="105" t="n">
        <f aca="false">VLOOKUP($B148,Gas!$B$3:$E$2506,2)</f>
        <v>2.405</v>
      </c>
      <c r="V148" s="46" t="n">
        <f aca="false">C148/U148</f>
        <v>147.089397089397</v>
      </c>
    </row>
    <row r="149" customFormat="false" ht="12.75" hidden="false" customHeight="false" outlineLevel="0" collapsed="false">
      <c r="A149" s="95" t="n">
        <f aca="false">MONTH(B149)+(YEAR(B149)-1998)*12</f>
        <v>6</v>
      </c>
      <c r="B149" s="101" t="n">
        <v>35972</v>
      </c>
      <c r="C149" s="102" t="n">
        <v>1514.12</v>
      </c>
      <c r="D149" s="98" t="n">
        <f aca="false">LN(C149/C148)</f>
        <v>1.4539992421368</v>
      </c>
      <c r="E149" s="106" t="n">
        <f aca="false">STDEV(D140:D149)*SQRT(trade_day)</f>
        <v>8.252719809698</v>
      </c>
      <c r="G149" s="103" t="n">
        <f aca="false">IF(G$1="P",MAX(0,G$2-$C149),IF(G$1="C",MAX(0,$C149-G$2)))</f>
        <v>0</v>
      </c>
      <c r="H149" s="103" t="n">
        <f aca="false">IF(H$1="P",MAX(0,H$2-$C149),IF(H$1="C",MAX(0,$C149-H$2)))</f>
        <v>0</v>
      </c>
      <c r="I149" s="103" t="n">
        <f aca="false">IF(I$1="P",MAX(0,I$2-$C149),IF(I$1="C",MAX(0,$C149-I$2)))</f>
        <v>0</v>
      </c>
      <c r="J149" s="103" t="n">
        <f aca="false">IF(J$1="P",MAX(0,J$2-$C149),IF(J$1="C",MAX(0,$C149-J$2)))</f>
        <v>0</v>
      </c>
      <c r="K149" s="103" t="n">
        <f aca="false">IF(K$1="P",MAX(0,K$2-$C149),IF(K$1="C",MAX(0,$C149-K$2)))</f>
        <v>0</v>
      </c>
      <c r="L149" s="103" t="n">
        <f aca="false">IF(L$1="P",MAX(0,L$2-$C149),IF(L$1="C",MAX(0,$C149-L$2)))</f>
        <v>0</v>
      </c>
      <c r="M149" s="103" t="n">
        <f aca="false">IF(M$1="P",MAX(0,M$2-$C149),IF(M$1="C",MAX(0,$C149-M$2)))</f>
        <v>1494.12</v>
      </c>
      <c r="N149" s="103" t="n">
        <f aca="false">IF(N$1="P",MAX(0,N$2-$C149),IF(N$1="C",MAX(0,$C149-N$2)))</f>
        <v>1489.12</v>
      </c>
      <c r="O149" s="103" t="n">
        <f aca="false">IF(O$1="P",MAX(0,O$2-$C149),IF(O$1="C",MAX(0,$C149-O$2)))</f>
        <v>1484.12</v>
      </c>
      <c r="P149" s="103" t="n">
        <f aca="false">IF(P$1="P",MAX(0,P$2-$C149),IF(P$1="C",MAX(0,$C149-P$2)))</f>
        <v>1479.12</v>
      </c>
      <c r="Q149" s="103" t="n">
        <f aca="false">IF(Q$1="P",MAX(0,Q$2-$C149),IF(Q$1="C",MAX(0,$C149-Q$2)))</f>
        <v>1474.12</v>
      </c>
      <c r="R149" s="103" t="n">
        <f aca="false">IF(R$1="P",MAX(0,R$2-$C149),IF(R$1="C",MAX(0,$C149-R$2)))</f>
        <v>1464.12</v>
      </c>
      <c r="S149" s="103" t="n">
        <f aca="false">IF(S$1="P",MAX(0,S$2-$C149),IF(S$1="C",MAX(0,$C149-S$2)))</f>
        <v>1414.11999</v>
      </c>
      <c r="T149" s="104" t="n">
        <f aca="false">A149</f>
        <v>6</v>
      </c>
      <c r="U149" s="105" t="n">
        <f aca="false">VLOOKUP($B149,Gas!$B$3:$E$2506,2)</f>
        <v>2.38</v>
      </c>
      <c r="V149" s="46" t="n">
        <f aca="false">C149/U149</f>
        <v>636.18487394958</v>
      </c>
    </row>
    <row r="150" customFormat="false" ht="12.75" hidden="false" customHeight="false" outlineLevel="0" collapsed="false">
      <c r="A150" s="95" t="n">
        <f aca="false">MONTH(B150)+(YEAR(B150)-1998)*12</f>
        <v>6</v>
      </c>
      <c r="B150" s="101" t="n">
        <v>35975</v>
      </c>
      <c r="C150" s="102" t="n">
        <v>738.89</v>
      </c>
      <c r="D150" s="98" t="n">
        <f aca="false">LN(C150/C149)</f>
        <v>-0.7174406310223</v>
      </c>
      <c r="E150" s="106" t="n">
        <f aca="false">STDEV(D141:D150)*SQRT(trade_day)</f>
        <v>9.69953076942805</v>
      </c>
      <c r="G150" s="103" t="n">
        <f aca="false">IF(G$1="P",MAX(0,G$2-$C150),IF(G$1="C",MAX(0,$C150-G$2)))</f>
        <v>0</v>
      </c>
      <c r="H150" s="103" t="n">
        <f aca="false">IF(H$1="P",MAX(0,H$2-$C150),IF(H$1="C",MAX(0,$C150-H$2)))</f>
        <v>0</v>
      </c>
      <c r="I150" s="103" t="n">
        <f aca="false">IF(I$1="P",MAX(0,I$2-$C150),IF(I$1="C",MAX(0,$C150-I$2)))</f>
        <v>0</v>
      </c>
      <c r="J150" s="103" t="n">
        <f aca="false">IF(J$1="P",MAX(0,J$2-$C150),IF(J$1="C",MAX(0,$C150-J$2)))</f>
        <v>0</v>
      </c>
      <c r="K150" s="103" t="n">
        <f aca="false">IF(K$1="P",MAX(0,K$2-$C150),IF(K$1="C",MAX(0,$C150-K$2)))</f>
        <v>0</v>
      </c>
      <c r="L150" s="103" t="n">
        <f aca="false">IF(L$1="P",MAX(0,L$2-$C150),IF(L$1="C",MAX(0,$C150-L$2)))</f>
        <v>0</v>
      </c>
      <c r="M150" s="103" t="n">
        <f aca="false">IF(M$1="P",MAX(0,M$2-$C150),IF(M$1="C",MAX(0,$C150-M$2)))</f>
        <v>718.89</v>
      </c>
      <c r="N150" s="103" t="n">
        <f aca="false">IF(N$1="P",MAX(0,N$2-$C150),IF(N$1="C",MAX(0,$C150-N$2)))</f>
        <v>713.89</v>
      </c>
      <c r="O150" s="103" t="n">
        <f aca="false">IF(O$1="P",MAX(0,O$2-$C150),IF(O$1="C",MAX(0,$C150-O$2)))</f>
        <v>708.89</v>
      </c>
      <c r="P150" s="103" t="n">
        <f aca="false">IF(P$1="P",MAX(0,P$2-$C150),IF(P$1="C",MAX(0,$C150-P$2)))</f>
        <v>703.89</v>
      </c>
      <c r="Q150" s="103" t="n">
        <f aca="false">IF(Q$1="P",MAX(0,Q$2-$C150),IF(Q$1="C",MAX(0,$C150-Q$2)))</f>
        <v>698.89</v>
      </c>
      <c r="R150" s="103" t="n">
        <f aca="false">IF(R$1="P",MAX(0,R$2-$C150),IF(R$1="C",MAX(0,$C150-R$2)))</f>
        <v>688.89</v>
      </c>
      <c r="S150" s="103" t="n">
        <f aca="false">IF(S$1="P",MAX(0,S$2-$C150),IF(S$1="C",MAX(0,$C150-S$2)))</f>
        <v>638.88999</v>
      </c>
      <c r="T150" s="104" t="n">
        <f aca="false">A150</f>
        <v>6</v>
      </c>
      <c r="U150" s="105" t="n">
        <f aca="false">VLOOKUP($B150,Gas!$B$3:$E$2506,2)</f>
        <v>2.405</v>
      </c>
      <c r="V150" s="46" t="n">
        <f aca="false">C150/U150</f>
        <v>307.230769230769</v>
      </c>
    </row>
    <row r="151" customFormat="false" ht="12.75" hidden="false" customHeight="false" outlineLevel="0" collapsed="false">
      <c r="A151" s="95" t="n">
        <f aca="false">MONTH(B151)+(YEAR(B151)-1998)*12</f>
        <v>6</v>
      </c>
      <c r="B151" s="101" t="n">
        <v>35976</v>
      </c>
      <c r="C151" s="102" t="n">
        <v>51.38</v>
      </c>
      <c r="D151" s="98" t="n">
        <f aca="false">LN(C151/C150)</f>
        <v>-2.66590006839021</v>
      </c>
      <c r="E151" s="106" t="n">
        <f aca="false">STDEV(D142:D151)*SQRT(trade_day)</f>
        <v>17.7789802705616</v>
      </c>
      <c r="G151" s="103" t="n">
        <f aca="false">IF(G$1="P",MAX(0,G$2-$C151),IF(G$1="C",MAX(0,$C151-G$2)))</f>
        <v>0</v>
      </c>
      <c r="H151" s="103" t="n">
        <f aca="false">IF(H$1="P",MAX(0,H$2-$C151),IF(H$1="C",MAX(0,$C151-H$2)))</f>
        <v>0</v>
      </c>
      <c r="I151" s="103" t="n">
        <f aca="false">IF(I$1="P",MAX(0,I$2-$C151),IF(I$1="C",MAX(0,$C151-I$2)))</f>
        <v>0</v>
      </c>
      <c r="J151" s="103" t="n">
        <f aca="false">IF(J$1="P",MAX(0,J$2-$C151),IF(J$1="C",MAX(0,$C151-J$2)))</f>
        <v>0</v>
      </c>
      <c r="K151" s="103" t="n">
        <f aca="false">IF(K$1="P",MAX(0,K$2-$C151),IF(K$1="C",MAX(0,$C151-K$2)))</f>
        <v>0</v>
      </c>
      <c r="L151" s="103" t="n">
        <f aca="false">IF(L$1="P",MAX(0,L$2-$C151),IF(L$1="C",MAX(0,$C151-L$2)))</f>
        <v>0</v>
      </c>
      <c r="M151" s="103" t="n">
        <f aca="false">IF(M$1="P",MAX(0,M$2-$C151),IF(M$1="C",MAX(0,$C151-M$2)))</f>
        <v>31.38</v>
      </c>
      <c r="N151" s="103" t="n">
        <f aca="false">IF(N$1="P",MAX(0,N$2-$C151),IF(N$1="C",MAX(0,$C151-N$2)))</f>
        <v>26.38</v>
      </c>
      <c r="O151" s="103" t="n">
        <f aca="false">IF(O$1="P",MAX(0,O$2-$C151),IF(O$1="C",MAX(0,$C151-O$2)))</f>
        <v>21.38</v>
      </c>
      <c r="P151" s="103" t="n">
        <f aca="false">IF(P$1="P",MAX(0,P$2-$C151),IF(P$1="C",MAX(0,$C151-P$2)))</f>
        <v>16.38</v>
      </c>
      <c r="Q151" s="103" t="n">
        <f aca="false">IF(Q$1="P",MAX(0,Q$2-$C151),IF(Q$1="C",MAX(0,$C151-Q$2)))</f>
        <v>11.38</v>
      </c>
      <c r="R151" s="103" t="n">
        <f aca="false">IF(R$1="P",MAX(0,R$2-$C151),IF(R$1="C",MAX(0,$C151-R$2)))</f>
        <v>1.38</v>
      </c>
      <c r="S151" s="103" t="n">
        <f aca="false">IF(S$1="P",MAX(0,S$2-$C151),IF(S$1="C",MAX(0,$C151-S$2)))</f>
        <v>0</v>
      </c>
      <c r="T151" s="104" t="n">
        <f aca="false">A151</f>
        <v>6</v>
      </c>
      <c r="U151" s="105" t="n">
        <f aca="false">VLOOKUP($B151,Gas!$B$3:$E$2506,2)</f>
        <v>2.38</v>
      </c>
      <c r="V151" s="46" t="n">
        <f aca="false">C151/U151</f>
        <v>21.5882352941177</v>
      </c>
    </row>
    <row r="152" customFormat="false" ht="12.75" hidden="false" customHeight="false" outlineLevel="0" collapsed="false">
      <c r="A152" s="95" t="n">
        <f aca="false">MONTH(B152)+(YEAR(B152)-1998)*12</f>
        <v>7</v>
      </c>
      <c r="B152" s="101" t="n">
        <v>35977</v>
      </c>
      <c r="C152" s="102" t="n">
        <v>49.78</v>
      </c>
      <c r="D152" s="98" t="n">
        <f aca="false">LN(C152/C151)</f>
        <v>-0.0316356947422916</v>
      </c>
      <c r="E152" s="106" t="n">
        <f aca="false">STDEV(D143:D152)*SQRT(trade_day)</f>
        <v>17.7108057129909</v>
      </c>
      <c r="G152" s="103" t="n">
        <f aca="false">IF(G$1="P",MAX(0,G$2-$C152),IF(G$1="C",MAX(0,$C152-G$2)))</f>
        <v>0</v>
      </c>
      <c r="H152" s="103" t="n">
        <f aca="false">IF(H$1="P",MAX(0,H$2-$C152),IF(H$1="C",MAX(0,$C152-H$2)))</f>
        <v>0</v>
      </c>
      <c r="I152" s="103" t="n">
        <f aca="false">IF(I$1="P",MAX(0,I$2-$C152),IF(I$1="C",MAX(0,$C152-I$2)))</f>
        <v>0</v>
      </c>
      <c r="J152" s="103" t="n">
        <f aca="false">IF(J$1="P",MAX(0,J$2-$C152),IF(J$1="C",MAX(0,$C152-J$2)))</f>
        <v>0</v>
      </c>
      <c r="K152" s="103" t="n">
        <f aca="false">IF(K$1="P",MAX(0,K$2-$C152),IF(K$1="C",MAX(0,$C152-K$2)))</f>
        <v>0</v>
      </c>
      <c r="L152" s="103" t="n">
        <f aca="false">IF(L$1="P",MAX(0,L$2-$C152),IF(L$1="C",MAX(0,$C152-L$2)))</f>
        <v>0.219999999999999</v>
      </c>
      <c r="M152" s="103" t="n">
        <f aca="false">IF(M$1="P",MAX(0,M$2-$C152),IF(M$1="C",MAX(0,$C152-M$2)))</f>
        <v>29.78</v>
      </c>
      <c r="N152" s="103" t="n">
        <f aca="false">IF(N$1="P",MAX(0,N$2-$C152),IF(N$1="C",MAX(0,$C152-N$2)))</f>
        <v>24.78</v>
      </c>
      <c r="O152" s="103" t="n">
        <f aca="false">IF(O$1="P",MAX(0,O$2-$C152),IF(O$1="C",MAX(0,$C152-O$2)))</f>
        <v>19.78</v>
      </c>
      <c r="P152" s="103" t="n">
        <f aca="false">IF(P$1="P",MAX(0,P$2-$C152),IF(P$1="C",MAX(0,$C152-P$2)))</f>
        <v>14.78</v>
      </c>
      <c r="Q152" s="103" t="n">
        <f aca="false">IF(Q$1="P",MAX(0,Q$2-$C152),IF(Q$1="C",MAX(0,$C152-Q$2)))</f>
        <v>9.78</v>
      </c>
      <c r="R152" s="103" t="n">
        <f aca="false">IF(R$1="P",MAX(0,R$2-$C152),IF(R$1="C",MAX(0,$C152-R$2)))</f>
        <v>0</v>
      </c>
      <c r="S152" s="103" t="n">
        <f aca="false">IF(S$1="P",MAX(0,S$2-$C152),IF(S$1="C",MAX(0,$C152-S$2)))</f>
        <v>0</v>
      </c>
      <c r="T152" s="104" t="n">
        <f aca="false">A152</f>
        <v>7</v>
      </c>
      <c r="U152" s="105" t="n">
        <f aca="false">VLOOKUP($B152,Gas!$B$3:$E$2506,2)</f>
        <v>2.365</v>
      </c>
      <c r="V152" s="46" t="n">
        <f aca="false">C152/U152</f>
        <v>21.0486257928118</v>
      </c>
    </row>
    <row r="153" customFormat="false" ht="12.75" hidden="false" customHeight="false" outlineLevel="0" collapsed="false">
      <c r="A153" s="95" t="n">
        <f aca="false">MONTH(B153)+(YEAR(B153)-1998)*12</f>
        <v>7</v>
      </c>
      <c r="B153" s="101" t="n">
        <v>35978</v>
      </c>
      <c r="C153" s="102" t="n">
        <v>33.17</v>
      </c>
      <c r="D153" s="98" t="n">
        <f aca="false">LN(C153/C152)</f>
        <v>-0.405967443980485</v>
      </c>
      <c r="E153" s="106" t="n">
        <f aca="false">STDEV(D144:D153)*SQRT(trade_day)</f>
        <v>17.4881434049798</v>
      </c>
      <c r="G153" s="103" t="n">
        <f aca="false">IF(G$1="P",MAX(0,G$2-$C153),IF(G$1="C",MAX(0,$C153-G$2)))</f>
        <v>0</v>
      </c>
      <c r="H153" s="103" t="n">
        <f aca="false">IF(H$1="P",MAX(0,H$2-$C153),IF(H$1="C",MAX(0,$C153-H$2)))</f>
        <v>0</v>
      </c>
      <c r="I153" s="103" t="n">
        <f aca="false">IF(I$1="P",MAX(0,I$2-$C153),IF(I$1="C",MAX(0,$C153-I$2)))</f>
        <v>0</v>
      </c>
      <c r="J153" s="103" t="n">
        <f aca="false">IF(J$1="P",MAX(0,J$2-$C153),IF(J$1="C",MAX(0,$C153-J$2)))</f>
        <v>1.83</v>
      </c>
      <c r="K153" s="103" t="n">
        <f aca="false">IF(K$1="P",MAX(0,K$2-$C153),IF(K$1="C",MAX(0,$C153-K$2)))</f>
        <v>6.83</v>
      </c>
      <c r="L153" s="103" t="n">
        <f aca="false">IF(L$1="P",MAX(0,L$2-$C153),IF(L$1="C",MAX(0,$C153-L$2)))</f>
        <v>16.83</v>
      </c>
      <c r="M153" s="103" t="n">
        <f aca="false">IF(M$1="P",MAX(0,M$2-$C153),IF(M$1="C",MAX(0,$C153-M$2)))</f>
        <v>13.17</v>
      </c>
      <c r="N153" s="103" t="n">
        <f aca="false">IF(N$1="P",MAX(0,N$2-$C153),IF(N$1="C",MAX(0,$C153-N$2)))</f>
        <v>8.17</v>
      </c>
      <c r="O153" s="103" t="n">
        <f aca="false">IF(O$1="P",MAX(0,O$2-$C153),IF(O$1="C",MAX(0,$C153-O$2)))</f>
        <v>3.17</v>
      </c>
      <c r="P153" s="103" t="n">
        <f aca="false">IF(P$1="P",MAX(0,P$2-$C153),IF(P$1="C",MAX(0,$C153-P$2)))</f>
        <v>0</v>
      </c>
      <c r="Q153" s="103" t="n">
        <f aca="false">IF(Q$1="P",MAX(0,Q$2-$C153),IF(Q$1="C",MAX(0,$C153-Q$2)))</f>
        <v>0</v>
      </c>
      <c r="R153" s="103" t="n">
        <f aca="false">IF(R$1="P",MAX(0,R$2-$C153),IF(R$1="C",MAX(0,$C153-R$2)))</f>
        <v>0</v>
      </c>
      <c r="S153" s="103" t="n">
        <f aca="false">IF(S$1="P",MAX(0,S$2-$C153),IF(S$1="C",MAX(0,$C153-S$2)))</f>
        <v>0</v>
      </c>
      <c r="T153" s="104" t="n">
        <f aca="false">A153</f>
        <v>7</v>
      </c>
      <c r="U153" s="105" t="n">
        <f aca="false">VLOOKUP($B153,Gas!$B$3:$E$2506,2)</f>
        <v>2.465</v>
      </c>
      <c r="V153" s="46" t="n">
        <f aca="false">C153/U153</f>
        <v>13.4563894523327</v>
      </c>
    </row>
    <row r="154" customFormat="false" ht="12.75" hidden="false" customHeight="false" outlineLevel="0" collapsed="false">
      <c r="A154" s="95" t="n">
        <f aca="false">MONTH(B154)+(YEAR(B154)-1998)*12</f>
        <v>7</v>
      </c>
      <c r="B154" s="101" t="n">
        <v>35979</v>
      </c>
      <c r="C154" s="102" t="n">
        <v>32.86</v>
      </c>
      <c r="D154" s="98" t="n">
        <f aca="false">LN(C154/C153)</f>
        <v>-0.00938974034983914</v>
      </c>
      <c r="E154" s="106" t="n">
        <f aca="false">STDEV(D145:D154)*SQRT(trade_day)</f>
        <v>17.3879061055476</v>
      </c>
      <c r="G154" s="103" t="n">
        <f aca="false">IF(G$1="P",MAX(0,G$2-$C154),IF(G$1="C",MAX(0,$C154-G$2)))</f>
        <v>0</v>
      </c>
      <c r="H154" s="103" t="n">
        <f aca="false">IF(H$1="P",MAX(0,H$2-$C154),IF(H$1="C",MAX(0,$C154-H$2)))</f>
        <v>0</v>
      </c>
      <c r="I154" s="103" t="n">
        <f aca="false">IF(I$1="P",MAX(0,I$2-$C154),IF(I$1="C",MAX(0,$C154-I$2)))</f>
        <v>0</v>
      </c>
      <c r="J154" s="103" t="n">
        <f aca="false">IF(J$1="P",MAX(0,J$2-$C154),IF(J$1="C",MAX(0,$C154-J$2)))</f>
        <v>2.14</v>
      </c>
      <c r="K154" s="103" t="n">
        <f aca="false">IF(K$1="P",MAX(0,K$2-$C154),IF(K$1="C",MAX(0,$C154-K$2)))</f>
        <v>7.14</v>
      </c>
      <c r="L154" s="103" t="n">
        <f aca="false">IF(L$1="P",MAX(0,L$2-$C154),IF(L$1="C",MAX(0,$C154-L$2)))</f>
        <v>17.14</v>
      </c>
      <c r="M154" s="103" t="n">
        <f aca="false">IF(M$1="P",MAX(0,M$2-$C154),IF(M$1="C",MAX(0,$C154-M$2)))</f>
        <v>12.86</v>
      </c>
      <c r="N154" s="103" t="n">
        <f aca="false">IF(N$1="P",MAX(0,N$2-$C154),IF(N$1="C",MAX(0,$C154-N$2)))</f>
        <v>7.86</v>
      </c>
      <c r="O154" s="103" t="n">
        <f aca="false">IF(O$1="P",MAX(0,O$2-$C154),IF(O$1="C",MAX(0,$C154-O$2)))</f>
        <v>2.86</v>
      </c>
      <c r="P154" s="103" t="n">
        <f aca="false">IF(P$1="P",MAX(0,P$2-$C154),IF(P$1="C",MAX(0,$C154-P$2)))</f>
        <v>0</v>
      </c>
      <c r="Q154" s="103" t="n">
        <f aca="false">IF(Q$1="P",MAX(0,Q$2-$C154),IF(Q$1="C",MAX(0,$C154-Q$2)))</f>
        <v>0</v>
      </c>
      <c r="R154" s="103" t="n">
        <f aca="false">IF(R$1="P",MAX(0,R$2-$C154),IF(R$1="C",MAX(0,$C154-R$2)))</f>
        <v>0</v>
      </c>
      <c r="S154" s="103" t="n">
        <f aca="false">IF(S$1="P",MAX(0,S$2-$C154),IF(S$1="C",MAX(0,$C154-S$2)))</f>
        <v>0</v>
      </c>
      <c r="T154" s="104" t="n">
        <f aca="false">A154</f>
        <v>7</v>
      </c>
      <c r="U154" s="105" t="n">
        <f aca="false">VLOOKUP($B154,Gas!$B$3:$E$2506,2)</f>
        <v>2.36</v>
      </c>
      <c r="V154" s="46" t="n">
        <f aca="false">C154/U154</f>
        <v>13.9237288135593</v>
      </c>
    </row>
    <row r="155" customFormat="false" ht="12.75" hidden="false" customHeight="false" outlineLevel="0" collapsed="false">
      <c r="A155" s="95" t="n">
        <f aca="false">MONTH(B155)+(YEAR(B155)-1998)*12</f>
        <v>7</v>
      </c>
      <c r="B155" s="101" t="n">
        <v>35982</v>
      </c>
      <c r="C155" s="102" t="n">
        <v>68.24</v>
      </c>
      <c r="D155" s="98" t="n">
        <f aca="false">LN(C155/C154)</f>
        <v>0.730774790574302</v>
      </c>
      <c r="E155" s="106" t="n">
        <f aca="false">STDEV(D146:D155)*SQRT(trade_day)</f>
        <v>17.5797767275358</v>
      </c>
      <c r="G155" s="103" t="n">
        <f aca="false">IF(G$1="P",MAX(0,G$2-$C155),IF(G$1="C",MAX(0,$C155-G$2)))</f>
        <v>0</v>
      </c>
      <c r="H155" s="103" t="n">
        <f aca="false">IF(H$1="P",MAX(0,H$2-$C155),IF(H$1="C",MAX(0,$C155-H$2)))</f>
        <v>0</v>
      </c>
      <c r="I155" s="103" t="n">
        <f aca="false">IF(I$1="P",MAX(0,I$2-$C155),IF(I$1="C",MAX(0,$C155-I$2)))</f>
        <v>0</v>
      </c>
      <c r="J155" s="103" t="n">
        <f aca="false">IF(J$1="P",MAX(0,J$2-$C155),IF(J$1="C",MAX(0,$C155-J$2)))</f>
        <v>0</v>
      </c>
      <c r="K155" s="103" t="n">
        <f aca="false">IF(K$1="P",MAX(0,K$2-$C155),IF(K$1="C",MAX(0,$C155-K$2)))</f>
        <v>0</v>
      </c>
      <c r="L155" s="103" t="n">
        <f aca="false">IF(L$1="P",MAX(0,L$2-$C155),IF(L$1="C",MAX(0,$C155-L$2)))</f>
        <v>0</v>
      </c>
      <c r="M155" s="103" t="n">
        <f aca="false">IF(M$1="P",MAX(0,M$2-$C155),IF(M$1="C",MAX(0,$C155-M$2)))</f>
        <v>48.24</v>
      </c>
      <c r="N155" s="103" t="n">
        <f aca="false">IF(N$1="P",MAX(0,N$2-$C155),IF(N$1="C",MAX(0,$C155-N$2)))</f>
        <v>43.24</v>
      </c>
      <c r="O155" s="103" t="n">
        <f aca="false">IF(O$1="P",MAX(0,O$2-$C155),IF(O$1="C",MAX(0,$C155-O$2)))</f>
        <v>38.24</v>
      </c>
      <c r="P155" s="103" t="n">
        <f aca="false">IF(P$1="P",MAX(0,P$2-$C155),IF(P$1="C",MAX(0,$C155-P$2)))</f>
        <v>33.24</v>
      </c>
      <c r="Q155" s="103" t="n">
        <f aca="false">IF(Q$1="P",MAX(0,Q$2-$C155),IF(Q$1="C",MAX(0,$C155-Q$2)))</f>
        <v>28.24</v>
      </c>
      <c r="R155" s="103" t="n">
        <f aca="false">IF(R$1="P",MAX(0,R$2-$C155),IF(R$1="C",MAX(0,$C155-R$2)))</f>
        <v>18.24</v>
      </c>
      <c r="S155" s="103" t="n">
        <f aca="false">IF(S$1="P",MAX(0,S$2-$C155),IF(S$1="C",MAX(0,$C155-S$2)))</f>
        <v>0</v>
      </c>
      <c r="T155" s="104" t="n">
        <f aca="false">A155</f>
        <v>7</v>
      </c>
      <c r="U155" s="105" t="n">
        <f aca="false">VLOOKUP($B155,Gas!$B$3:$E$2506,2)</f>
        <v>2.36</v>
      </c>
      <c r="V155" s="46" t="n">
        <f aca="false">C155/U155</f>
        <v>28.9152542372881</v>
      </c>
    </row>
    <row r="156" customFormat="false" ht="12.75" hidden="false" customHeight="false" outlineLevel="0" collapsed="false">
      <c r="A156" s="95" t="n">
        <f aca="false">MONTH(B156)+(YEAR(B156)-1998)*12</f>
        <v>7</v>
      </c>
      <c r="B156" s="101" t="n">
        <v>35983</v>
      </c>
      <c r="C156" s="102" t="n">
        <v>63.09</v>
      </c>
      <c r="D156" s="98" t="n">
        <f aca="false">LN(C156/C155)</f>
        <v>-0.0784686248007055</v>
      </c>
      <c r="E156" s="106" t="n">
        <f aca="false">STDEV(D147:D156)*SQRT(trade_day)</f>
        <v>17.2756636756117</v>
      </c>
      <c r="G156" s="103" t="n">
        <f aca="false">IF(G$1="P",MAX(0,G$2-$C156),IF(G$1="C",MAX(0,$C156-G$2)))</f>
        <v>0</v>
      </c>
      <c r="H156" s="103" t="n">
        <f aca="false">IF(H$1="P",MAX(0,H$2-$C156),IF(H$1="C",MAX(0,$C156-H$2)))</f>
        <v>0</v>
      </c>
      <c r="I156" s="103" t="n">
        <f aca="false">IF(I$1="P",MAX(0,I$2-$C156),IF(I$1="C",MAX(0,$C156-I$2)))</f>
        <v>0</v>
      </c>
      <c r="J156" s="103" t="n">
        <f aca="false">IF(J$1="P",MAX(0,J$2-$C156),IF(J$1="C",MAX(0,$C156-J$2)))</f>
        <v>0</v>
      </c>
      <c r="K156" s="103" t="n">
        <f aca="false">IF(K$1="P",MAX(0,K$2-$C156),IF(K$1="C",MAX(0,$C156-K$2)))</f>
        <v>0</v>
      </c>
      <c r="L156" s="103" t="n">
        <f aca="false">IF(L$1="P",MAX(0,L$2-$C156),IF(L$1="C",MAX(0,$C156-L$2)))</f>
        <v>0</v>
      </c>
      <c r="M156" s="103" t="n">
        <f aca="false">IF(M$1="P",MAX(0,M$2-$C156),IF(M$1="C",MAX(0,$C156-M$2)))</f>
        <v>43.09</v>
      </c>
      <c r="N156" s="103" t="n">
        <f aca="false">IF(N$1="P",MAX(0,N$2-$C156),IF(N$1="C",MAX(0,$C156-N$2)))</f>
        <v>38.09</v>
      </c>
      <c r="O156" s="103" t="n">
        <f aca="false">IF(O$1="P",MAX(0,O$2-$C156),IF(O$1="C",MAX(0,$C156-O$2)))</f>
        <v>33.09</v>
      </c>
      <c r="P156" s="103" t="n">
        <f aca="false">IF(P$1="P",MAX(0,P$2-$C156),IF(P$1="C",MAX(0,$C156-P$2)))</f>
        <v>28.09</v>
      </c>
      <c r="Q156" s="103" t="n">
        <f aca="false">IF(Q$1="P",MAX(0,Q$2-$C156),IF(Q$1="C",MAX(0,$C156-Q$2)))</f>
        <v>23.09</v>
      </c>
      <c r="R156" s="103" t="n">
        <f aca="false">IF(R$1="P",MAX(0,R$2-$C156),IF(R$1="C",MAX(0,$C156-R$2)))</f>
        <v>13.09</v>
      </c>
      <c r="S156" s="103" t="n">
        <f aca="false">IF(S$1="P",MAX(0,S$2-$C156),IF(S$1="C",MAX(0,$C156-S$2)))</f>
        <v>0</v>
      </c>
      <c r="T156" s="104" t="n">
        <f aca="false">A156</f>
        <v>7</v>
      </c>
      <c r="U156" s="105" t="n">
        <f aca="false">VLOOKUP($B156,Gas!$B$3:$E$2506,2)</f>
        <v>2.37</v>
      </c>
      <c r="V156" s="46" t="n">
        <f aca="false">C156/U156</f>
        <v>26.620253164557</v>
      </c>
    </row>
    <row r="157" customFormat="false" ht="12.75" hidden="false" customHeight="false" outlineLevel="0" collapsed="false">
      <c r="A157" s="95" t="n">
        <f aca="false">MONTH(B157)+(YEAR(B157)-1998)*12</f>
        <v>7</v>
      </c>
      <c r="B157" s="101" t="n">
        <v>35984</v>
      </c>
      <c r="C157" s="102" t="n">
        <v>57.85</v>
      </c>
      <c r="D157" s="98" t="n">
        <f aca="false">LN(C157/C156)</f>
        <v>-0.0867088247430326</v>
      </c>
      <c r="E157" s="106" t="n">
        <f aca="false">STDEV(D148:D157)*SQRT(trade_day)</f>
        <v>16.9022097895494</v>
      </c>
      <c r="G157" s="103" t="n">
        <f aca="false">IF(G$1="P",MAX(0,G$2-$C157),IF(G$1="C",MAX(0,$C157-G$2)))</f>
        <v>0</v>
      </c>
      <c r="H157" s="103" t="n">
        <f aca="false">IF(H$1="P",MAX(0,H$2-$C157),IF(H$1="C",MAX(0,$C157-H$2)))</f>
        <v>0</v>
      </c>
      <c r="I157" s="103" t="n">
        <f aca="false">IF(I$1="P",MAX(0,I$2-$C157),IF(I$1="C",MAX(0,$C157-I$2)))</f>
        <v>0</v>
      </c>
      <c r="J157" s="103" t="n">
        <f aca="false">IF(J$1="P",MAX(0,J$2-$C157),IF(J$1="C",MAX(0,$C157-J$2)))</f>
        <v>0</v>
      </c>
      <c r="K157" s="103" t="n">
        <f aca="false">IF(K$1="P",MAX(0,K$2-$C157),IF(K$1="C",MAX(0,$C157-K$2)))</f>
        <v>0</v>
      </c>
      <c r="L157" s="103" t="n">
        <f aca="false">IF(L$1="P",MAX(0,L$2-$C157),IF(L$1="C",MAX(0,$C157-L$2)))</f>
        <v>0</v>
      </c>
      <c r="M157" s="103" t="n">
        <f aca="false">IF(M$1="P",MAX(0,M$2-$C157),IF(M$1="C",MAX(0,$C157-M$2)))</f>
        <v>37.85</v>
      </c>
      <c r="N157" s="103" t="n">
        <f aca="false">IF(N$1="P",MAX(0,N$2-$C157),IF(N$1="C",MAX(0,$C157-N$2)))</f>
        <v>32.85</v>
      </c>
      <c r="O157" s="103" t="n">
        <f aca="false">IF(O$1="P",MAX(0,O$2-$C157),IF(O$1="C",MAX(0,$C157-O$2)))</f>
        <v>27.85</v>
      </c>
      <c r="P157" s="103" t="n">
        <f aca="false">IF(P$1="P",MAX(0,P$2-$C157),IF(P$1="C",MAX(0,$C157-P$2)))</f>
        <v>22.85</v>
      </c>
      <c r="Q157" s="103" t="n">
        <f aca="false">IF(Q$1="P",MAX(0,Q$2-$C157),IF(Q$1="C",MAX(0,$C157-Q$2)))</f>
        <v>17.85</v>
      </c>
      <c r="R157" s="103" t="n">
        <f aca="false">IF(R$1="P",MAX(0,R$2-$C157),IF(R$1="C",MAX(0,$C157-R$2)))</f>
        <v>7.85</v>
      </c>
      <c r="S157" s="103" t="n">
        <f aca="false">IF(S$1="P",MAX(0,S$2-$C157),IF(S$1="C",MAX(0,$C157-S$2)))</f>
        <v>0</v>
      </c>
      <c r="T157" s="104" t="n">
        <f aca="false">A157</f>
        <v>7</v>
      </c>
      <c r="U157" s="105" t="n">
        <f aca="false">VLOOKUP($B157,Gas!$B$3:$E$2506,2)</f>
        <v>2.34</v>
      </c>
      <c r="V157" s="46" t="n">
        <f aca="false">C157/U157</f>
        <v>24.7222222222222</v>
      </c>
    </row>
    <row r="158" customFormat="false" ht="12.75" hidden="false" customHeight="false" outlineLevel="0" collapsed="false">
      <c r="A158" s="95" t="n">
        <f aca="false">MONTH(B158)+(YEAR(B158)-1998)*12</f>
        <v>7</v>
      </c>
      <c r="B158" s="101" t="n">
        <v>35985</v>
      </c>
      <c r="C158" s="102" t="n">
        <v>49.97</v>
      </c>
      <c r="D158" s="98" t="n">
        <f aca="false">LN(C158/C157)</f>
        <v>-0.146430628283572</v>
      </c>
      <c r="E158" s="106" t="n">
        <f aca="false">STDEV(D149:D158)*SQRT(trade_day)</f>
        <v>16.7397195133762</v>
      </c>
      <c r="G158" s="103" t="n">
        <f aca="false">IF(G$1="P",MAX(0,G$2-$C158),IF(G$1="C",MAX(0,$C158-G$2)))</f>
        <v>0</v>
      </c>
      <c r="H158" s="103" t="n">
        <f aca="false">IF(H$1="P",MAX(0,H$2-$C158),IF(H$1="C",MAX(0,$C158-H$2)))</f>
        <v>0</v>
      </c>
      <c r="I158" s="103" t="n">
        <f aca="false">IF(I$1="P",MAX(0,I$2-$C158),IF(I$1="C",MAX(0,$C158-I$2)))</f>
        <v>0</v>
      </c>
      <c r="J158" s="103" t="n">
        <f aca="false">IF(J$1="P",MAX(0,J$2-$C158),IF(J$1="C",MAX(0,$C158-J$2)))</f>
        <v>0</v>
      </c>
      <c r="K158" s="103" t="n">
        <f aca="false">IF(K$1="P",MAX(0,K$2-$C158),IF(K$1="C",MAX(0,$C158-K$2)))</f>
        <v>0</v>
      </c>
      <c r="L158" s="103" t="n">
        <f aca="false">IF(L$1="P",MAX(0,L$2-$C158),IF(L$1="C",MAX(0,$C158-L$2)))</f>
        <v>0.0300000000000011</v>
      </c>
      <c r="M158" s="103" t="n">
        <f aca="false">IF(M$1="P",MAX(0,M$2-$C158),IF(M$1="C",MAX(0,$C158-M$2)))</f>
        <v>29.97</v>
      </c>
      <c r="N158" s="103" t="n">
        <f aca="false">IF(N$1="P",MAX(0,N$2-$C158),IF(N$1="C",MAX(0,$C158-N$2)))</f>
        <v>24.97</v>
      </c>
      <c r="O158" s="103" t="n">
        <f aca="false">IF(O$1="P",MAX(0,O$2-$C158),IF(O$1="C",MAX(0,$C158-O$2)))</f>
        <v>19.97</v>
      </c>
      <c r="P158" s="103" t="n">
        <f aca="false">IF(P$1="P",MAX(0,P$2-$C158),IF(P$1="C",MAX(0,$C158-P$2)))</f>
        <v>14.97</v>
      </c>
      <c r="Q158" s="103" t="n">
        <f aca="false">IF(Q$1="P",MAX(0,Q$2-$C158),IF(Q$1="C",MAX(0,$C158-Q$2)))</f>
        <v>9.97</v>
      </c>
      <c r="R158" s="103" t="n">
        <f aca="false">IF(R$1="P",MAX(0,R$2-$C158),IF(R$1="C",MAX(0,$C158-R$2)))</f>
        <v>0</v>
      </c>
      <c r="S158" s="103" t="n">
        <f aca="false">IF(S$1="P",MAX(0,S$2-$C158),IF(S$1="C",MAX(0,$C158-S$2)))</f>
        <v>0</v>
      </c>
      <c r="T158" s="104" t="n">
        <f aca="false">A158</f>
        <v>7</v>
      </c>
      <c r="U158" s="105" t="n">
        <f aca="false">VLOOKUP($B158,Gas!$B$3:$E$2506,2)</f>
        <v>2.38</v>
      </c>
      <c r="V158" s="46" t="n">
        <f aca="false">C158/U158</f>
        <v>20.9957983193277</v>
      </c>
    </row>
    <row r="159" customFormat="false" ht="12.75" hidden="false" customHeight="false" outlineLevel="0" collapsed="false">
      <c r="A159" s="95" t="n">
        <f aca="false">MONTH(B159)+(YEAR(B159)-1998)*12</f>
        <v>7</v>
      </c>
      <c r="B159" s="101" t="n">
        <v>35986</v>
      </c>
      <c r="C159" s="102" t="n">
        <v>46.9</v>
      </c>
      <c r="D159" s="98" t="n">
        <f aca="false">LN(C159/C158)</f>
        <v>-0.06340514990388</v>
      </c>
      <c r="E159" s="106" t="n">
        <f aca="false">STDEV(D150:D159)*SQRT(trade_day)</f>
        <v>14.0964410365734</v>
      </c>
      <c r="G159" s="103" t="n">
        <f aca="false">IF(G$1="P",MAX(0,G$2-$C159),IF(G$1="C",MAX(0,$C159-G$2)))</f>
        <v>0</v>
      </c>
      <c r="H159" s="103" t="n">
        <f aca="false">IF(H$1="P",MAX(0,H$2-$C159),IF(H$1="C",MAX(0,$C159-H$2)))</f>
        <v>0</v>
      </c>
      <c r="I159" s="103" t="n">
        <f aca="false">IF(I$1="P",MAX(0,I$2-$C159),IF(I$1="C",MAX(0,$C159-I$2)))</f>
        <v>0</v>
      </c>
      <c r="J159" s="103" t="n">
        <f aca="false">IF(J$1="P",MAX(0,J$2-$C159),IF(J$1="C",MAX(0,$C159-J$2)))</f>
        <v>0</v>
      </c>
      <c r="K159" s="103" t="n">
        <f aca="false">IF(K$1="P",MAX(0,K$2-$C159),IF(K$1="C",MAX(0,$C159-K$2)))</f>
        <v>0</v>
      </c>
      <c r="L159" s="103" t="n">
        <f aca="false">IF(L$1="P",MAX(0,L$2-$C159),IF(L$1="C",MAX(0,$C159-L$2)))</f>
        <v>3.1</v>
      </c>
      <c r="M159" s="103" t="n">
        <f aca="false">IF(M$1="P",MAX(0,M$2-$C159),IF(M$1="C",MAX(0,$C159-M$2)))</f>
        <v>26.9</v>
      </c>
      <c r="N159" s="103" t="n">
        <f aca="false">IF(N$1="P",MAX(0,N$2-$C159),IF(N$1="C",MAX(0,$C159-N$2)))</f>
        <v>21.9</v>
      </c>
      <c r="O159" s="103" t="n">
        <f aca="false">IF(O$1="P",MAX(0,O$2-$C159),IF(O$1="C",MAX(0,$C159-O$2)))</f>
        <v>16.9</v>
      </c>
      <c r="P159" s="103" t="n">
        <f aca="false">IF(P$1="P",MAX(0,P$2-$C159),IF(P$1="C",MAX(0,$C159-P$2)))</f>
        <v>11.9</v>
      </c>
      <c r="Q159" s="103" t="n">
        <f aca="false">IF(Q$1="P",MAX(0,Q$2-$C159),IF(Q$1="C",MAX(0,$C159-Q$2)))</f>
        <v>6.9</v>
      </c>
      <c r="R159" s="103" t="n">
        <f aca="false">IF(R$1="P",MAX(0,R$2-$C159),IF(R$1="C",MAX(0,$C159-R$2)))</f>
        <v>0</v>
      </c>
      <c r="S159" s="103" t="n">
        <f aca="false">IF(S$1="P",MAX(0,S$2-$C159),IF(S$1="C",MAX(0,$C159-S$2)))</f>
        <v>0</v>
      </c>
      <c r="T159" s="104" t="n">
        <f aca="false">A159</f>
        <v>7</v>
      </c>
      <c r="U159" s="105" t="n">
        <f aca="false">VLOOKUP($B159,Gas!$B$3:$E$2506,2)</f>
        <v>2.37</v>
      </c>
      <c r="V159" s="46" t="n">
        <f aca="false">C159/U159</f>
        <v>19.789029535865</v>
      </c>
    </row>
    <row r="160" customFormat="false" ht="12.75" hidden="false" customHeight="false" outlineLevel="0" collapsed="false">
      <c r="A160" s="95" t="n">
        <f aca="false">MONTH(B160)+(YEAR(B160)-1998)*12</f>
        <v>7</v>
      </c>
      <c r="B160" s="101" t="n">
        <v>35989</v>
      </c>
      <c r="C160" s="102" t="n">
        <v>106.9</v>
      </c>
      <c r="D160" s="98" t="n">
        <f aca="false">LN(C160/C159)</f>
        <v>0.823876142578766</v>
      </c>
      <c r="E160" s="106" t="n">
        <f aca="false">STDEV(D151:D160)*SQRT(trade_day)</f>
        <v>15.0472549376238</v>
      </c>
      <c r="G160" s="103" t="n">
        <f aca="false">IF(G$1="P",MAX(0,G$2-$C160),IF(G$1="C",MAX(0,$C160-G$2)))</f>
        <v>0</v>
      </c>
      <c r="H160" s="103" t="n">
        <f aca="false">IF(H$1="P",MAX(0,H$2-$C160),IF(H$1="C",MAX(0,$C160-H$2)))</f>
        <v>0</v>
      </c>
      <c r="I160" s="103" t="n">
        <f aca="false">IF(I$1="P",MAX(0,I$2-$C160),IF(I$1="C",MAX(0,$C160-I$2)))</f>
        <v>0</v>
      </c>
      <c r="J160" s="103" t="n">
        <f aca="false">IF(J$1="P",MAX(0,J$2-$C160),IF(J$1="C",MAX(0,$C160-J$2)))</f>
        <v>0</v>
      </c>
      <c r="K160" s="103" t="n">
        <f aca="false">IF(K$1="P",MAX(0,K$2-$C160),IF(K$1="C",MAX(0,$C160-K$2)))</f>
        <v>0</v>
      </c>
      <c r="L160" s="103" t="n">
        <f aca="false">IF(L$1="P",MAX(0,L$2-$C160),IF(L$1="C",MAX(0,$C160-L$2)))</f>
        <v>0</v>
      </c>
      <c r="M160" s="103" t="n">
        <f aca="false">IF(M$1="P",MAX(0,M$2-$C160),IF(M$1="C",MAX(0,$C160-M$2)))</f>
        <v>86.9</v>
      </c>
      <c r="N160" s="103" t="n">
        <f aca="false">IF(N$1="P",MAX(0,N$2-$C160),IF(N$1="C",MAX(0,$C160-N$2)))</f>
        <v>81.9</v>
      </c>
      <c r="O160" s="103" t="n">
        <f aca="false">IF(O$1="P",MAX(0,O$2-$C160),IF(O$1="C",MAX(0,$C160-O$2)))</f>
        <v>76.9</v>
      </c>
      <c r="P160" s="103" t="n">
        <f aca="false">IF(P$1="P",MAX(0,P$2-$C160),IF(P$1="C",MAX(0,$C160-P$2)))</f>
        <v>71.9</v>
      </c>
      <c r="Q160" s="103" t="n">
        <f aca="false">IF(Q$1="P",MAX(0,Q$2-$C160),IF(Q$1="C",MAX(0,$C160-Q$2)))</f>
        <v>66.9</v>
      </c>
      <c r="R160" s="103" t="n">
        <f aca="false">IF(R$1="P",MAX(0,R$2-$C160),IF(R$1="C",MAX(0,$C160-R$2)))</f>
        <v>56.9</v>
      </c>
      <c r="S160" s="103" t="n">
        <f aca="false">IF(S$1="P",MAX(0,S$2-$C160),IF(S$1="C",MAX(0,$C160-S$2)))</f>
        <v>6.89999</v>
      </c>
      <c r="T160" s="104" t="n">
        <f aca="false">A160</f>
        <v>7</v>
      </c>
      <c r="U160" s="105" t="n">
        <f aca="false">VLOOKUP($B160,Gas!$B$3:$E$2506,2)</f>
        <v>2.315</v>
      </c>
      <c r="V160" s="46" t="n">
        <f aca="false">C160/U160</f>
        <v>46.1771058315335</v>
      </c>
    </row>
    <row r="161" customFormat="false" ht="12.75" hidden="false" customHeight="false" outlineLevel="0" collapsed="false">
      <c r="A161" s="95" t="n">
        <f aca="false">MONTH(B161)+(YEAR(B161)-1998)*12</f>
        <v>7</v>
      </c>
      <c r="B161" s="101" t="n">
        <v>35990</v>
      </c>
      <c r="C161" s="102" t="n">
        <v>78.27</v>
      </c>
      <c r="D161" s="98" t="n">
        <f aca="false">LN(C161/C160)</f>
        <v>-0.311729430214253</v>
      </c>
      <c r="E161" s="106" t="n">
        <f aca="false">STDEV(D152:D161)*SQRT(trade_day)</f>
        <v>6.449156686297</v>
      </c>
      <c r="G161" s="103" t="n">
        <f aca="false">IF(G$1="P",MAX(0,G$2-$C161),IF(G$1="C",MAX(0,$C161-G$2)))</f>
        <v>0</v>
      </c>
      <c r="H161" s="103" t="n">
        <f aca="false">IF(H$1="P",MAX(0,H$2-$C161),IF(H$1="C",MAX(0,$C161-H$2)))</f>
        <v>0</v>
      </c>
      <c r="I161" s="103" t="n">
        <f aca="false">IF(I$1="P",MAX(0,I$2-$C161),IF(I$1="C",MAX(0,$C161-I$2)))</f>
        <v>0</v>
      </c>
      <c r="J161" s="103" t="n">
        <f aca="false">IF(J$1="P",MAX(0,J$2-$C161),IF(J$1="C",MAX(0,$C161-J$2)))</f>
        <v>0</v>
      </c>
      <c r="K161" s="103" t="n">
        <f aca="false">IF(K$1="P",MAX(0,K$2-$C161),IF(K$1="C",MAX(0,$C161-K$2)))</f>
        <v>0</v>
      </c>
      <c r="L161" s="103" t="n">
        <f aca="false">IF(L$1="P",MAX(0,L$2-$C161),IF(L$1="C",MAX(0,$C161-L$2)))</f>
        <v>0</v>
      </c>
      <c r="M161" s="103" t="n">
        <f aca="false">IF(M$1="P",MAX(0,M$2-$C161),IF(M$1="C",MAX(0,$C161-M$2)))</f>
        <v>58.27</v>
      </c>
      <c r="N161" s="103" t="n">
        <f aca="false">IF(N$1="P",MAX(0,N$2-$C161),IF(N$1="C",MAX(0,$C161-N$2)))</f>
        <v>53.27</v>
      </c>
      <c r="O161" s="103" t="n">
        <f aca="false">IF(O$1="P",MAX(0,O$2-$C161),IF(O$1="C",MAX(0,$C161-O$2)))</f>
        <v>48.27</v>
      </c>
      <c r="P161" s="103" t="n">
        <f aca="false">IF(P$1="P",MAX(0,P$2-$C161),IF(P$1="C",MAX(0,$C161-P$2)))</f>
        <v>43.27</v>
      </c>
      <c r="Q161" s="103" t="n">
        <f aca="false">IF(Q$1="P",MAX(0,Q$2-$C161),IF(Q$1="C",MAX(0,$C161-Q$2)))</f>
        <v>38.27</v>
      </c>
      <c r="R161" s="103" t="n">
        <f aca="false">IF(R$1="P",MAX(0,R$2-$C161),IF(R$1="C",MAX(0,$C161-R$2)))</f>
        <v>28.27</v>
      </c>
      <c r="S161" s="103" t="n">
        <f aca="false">IF(S$1="P",MAX(0,S$2-$C161),IF(S$1="C",MAX(0,$C161-S$2)))</f>
        <v>0</v>
      </c>
      <c r="T161" s="104" t="n">
        <f aca="false">A161</f>
        <v>7</v>
      </c>
      <c r="U161" s="105" t="n">
        <f aca="false">VLOOKUP($B161,Gas!$B$3:$E$2506,2)</f>
        <v>2.275</v>
      </c>
      <c r="V161" s="46" t="n">
        <f aca="false">C161/U161</f>
        <v>34.4043956043956</v>
      </c>
    </row>
    <row r="162" customFormat="false" ht="12.75" hidden="false" customHeight="false" outlineLevel="0" collapsed="false">
      <c r="A162" s="95" t="n">
        <f aca="false">MONTH(B162)+(YEAR(B162)-1998)*12</f>
        <v>7</v>
      </c>
      <c r="B162" s="101" t="n">
        <v>35991</v>
      </c>
      <c r="C162" s="102" t="n">
        <v>67.32</v>
      </c>
      <c r="D162" s="98" t="n">
        <f aca="false">LN(C162/C161)</f>
        <v>-0.150707018494142</v>
      </c>
      <c r="E162" s="106" t="n">
        <f aca="false">STDEV(D153:D162)*SQRT(trade_day)</f>
        <v>6.51412177850588</v>
      </c>
      <c r="G162" s="103" t="n">
        <f aca="false">IF(G$1="P",MAX(0,G$2-$C162),IF(G$1="C",MAX(0,$C162-G$2)))</f>
        <v>0</v>
      </c>
      <c r="H162" s="103" t="n">
        <f aca="false">IF(H$1="P",MAX(0,H$2-$C162),IF(H$1="C",MAX(0,$C162-H$2)))</f>
        <v>0</v>
      </c>
      <c r="I162" s="103" t="n">
        <f aca="false">IF(I$1="P",MAX(0,I$2-$C162),IF(I$1="C",MAX(0,$C162-I$2)))</f>
        <v>0</v>
      </c>
      <c r="J162" s="103" t="n">
        <f aca="false">IF(J$1="P",MAX(0,J$2-$C162),IF(J$1="C",MAX(0,$C162-J$2)))</f>
        <v>0</v>
      </c>
      <c r="K162" s="103" t="n">
        <f aca="false">IF(K$1="P",MAX(0,K$2-$C162),IF(K$1="C",MAX(0,$C162-K$2)))</f>
        <v>0</v>
      </c>
      <c r="L162" s="103" t="n">
        <f aca="false">IF(L$1="P",MAX(0,L$2-$C162),IF(L$1="C",MAX(0,$C162-L$2)))</f>
        <v>0</v>
      </c>
      <c r="M162" s="103" t="n">
        <f aca="false">IF(M$1="P",MAX(0,M$2-$C162),IF(M$1="C",MAX(0,$C162-M$2)))</f>
        <v>47.32</v>
      </c>
      <c r="N162" s="103" t="n">
        <f aca="false">IF(N$1="P",MAX(0,N$2-$C162),IF(N$1="C",MAX(0,$C162-N$2)))</f>
        <v>42.32</v>
      </c>
      <c r="O162" s="103" t="n">
        <f aca="false">IF(O$1="P",MAX(0,O$2-$C162),IF(O$1="C",MAX(0,$C162-O$2)))</f>
        <v>37.32</v>
      </c>
      <c r="P162" s="103" t="n">
        <f aca="false">IF(P$1="P",MAX(0,P$2-$C162),IF(P$1="C",MAX(0,$C162-P$2)))</f>
        <v>32.32</v>
      </c>
      <c r="Q162" s="103" t="n">
        <f aca="false">IF(Q$1="P",MAX(0,Q$2-$C162),IF(Q$1="C",MAX(0,$C162-Q$2)))</f>
        <v>27.32</v>
      </c>
      <c r="R162" s="103" t="n">
        <f aca="false">IF(R$1="P",MAX(0,R$2-$C162),IF(R$1="C",MAX(0,$C162-R$2)))</f>
        <v>17.32</v>
      </c>
      <c r="S162" s="103" t="n">
        <f aca="false">IF(S$1="P",MAX(0,S$2-$C162),IF(S$1="C",MAX(0,$C162-S$2)))</f>
        <v>0</v>
      </c>
      <c r="T162" s="104" t="n">
        <f aca="false">A162</f>
        <v>7</v>
      </c>
      <c r="U162" s="105" t="n">
        <f aca="false">VLOOKUP($B162,Gas!$B$3:$E$2506,2)</f>
        <v>2.235</v>
      </c>
      <c r="V162" s="46" t="n">
        <f aca="false">C162/U162</f>
        <v>30.1208053691275</v>
      </c>
    </row>
    <row r="163" customFormat="false" ht="12.75" hidden="false" customHeight="false" outlineLevel="0" collapsed="false">
      <c r="A163" s="95" t="n">
        <f aca="false">MONTH(B163)+(YEAR(B163)-1998)*12</f>
        <v>7</v>
      </c>
      <c r="B163" s="101" t="n">
        <v>35992</v>
      </c>
      <c r="C163" s="102" t="n">
        <v>49.19</v>
      </c>
      <c r="D163" s="98" t="n">
        <f aca="false">LN(C163/C162)</f>
        <v>-0.313767018515357</v>
      </c>
      <c r="E163" s="106" t="n">
        <f aca="false">STDEV(D154:D163)*SQRT(trade_day)</f>
        <v>6.35706130949882</v>
      </c>
      <c r="G163" s="103" t="n">
        <f aca="false">IF(G$1="P",MAX(0,G$2-$C163),IF(G$1="C",MAX(0,$C163-G$2)))</f>
        <v>0</v>
      </c>
      <c r="H163" s="103" t="n">
        <f aca="false">IF(H$1="P",MAX(0,H$2-$C163),IF(H$1="C",MAX(0,$C163-H$2)))</f>
        <v>0</v>
      </c>
      <c r="I163" s="103" t="n">
        <f aca="false">IF(I$1="P",MAX(0,I$2-$C163),IF(I$1="C",MAX(0,$C163-I$2)))</f>
        <v>0</v>
      </c>
      <c r="J163" s="103" t="n">
        <f aca="false">IF(J$1="P",MAX(0,J$2-$C163),IF(J$1="C",MAX(0,$C163-J$2)))</f>
        <v>0</v>
      </c>
      <c r="K163" s="103" t="n">
        <f aca="false">IF(K$1="P",MAX(0,K$2-$C163),IF(K$1="C",MAX(0,$C163-K$2)))</f>
        <v>0</v>
      </c>
      <c r="L163" s="103" t="n">
        <f aca="false">IF(L$1="P",MAX(0,L$2-$C163),IF(L$1="C",MAX(0,$C163-L$2)))</f>
        <v>0.810000000000002</v>
      </c>
      <c r="M163" s="103" t="n">
        <f aca="false">IF(M$1="P",MAX(0,M$2-$C163),IF(M$1="C",MAX(0,$C163-M$2)))</f>
        <v>29.19</v>
      </c>
      <c r="N163" s="103" t="n">
        <f aca="false">IF(N$1="P",MAX(0,N$2-$C163),IF(N$1="C",MAX(0,$C163-N$2)))</f>
        <v>24.19</v>
      </c>
      <c r="O163" s="103" t="n">
        <f aca="false">IF(O$1="P",MAX(0,O$2-$C163),IF(O$1="C",MAX(0,$C163-O$2)))</f>
        <v>19.19</v>
      </c>
      <c r="P163" s="103" t="n">
        <f aca="false">IF(P$1="P",MAX(0,P$2-$C163),IF(P$1="C",MAX(0,$C163-P$2)))</f>
        <v>14.19</v>
      </c>
      <c r="Q163" s="103" t="n">
        <f aca="false">IF(Q$1="P",MAX(0,Q$2-$C163),IF(Q$1="C",MAX(0,$C163-Q$2)))</f>
        <v>9.19</v>
      </c>
      <c r="R163" s="103" t="n">
        <f aca="false">IF(R$1="P",MAX(0,R$2-$C163),IF(R$1="C",MAX(0,$C163-R$2)))</f>
        <v>0</v>
      </c>
      <c r="S163" s="103" t="n">
        <f aca="false">IF(S$1="P",MAX(0,S$2-$C163),IF(S$1="C",MAX(0,$C163-S$2)))</f>
        <v>0</v>
      </c>
      <c r="T163" s="104" t="n">
        <f aca="false">A163</f>
        <v>7</v>
      </c>
      <c r="U163" s="105" t="n">
        <f aca="false">VLOOKUP($B163,Gas!$B$3:$E$2506,2)</f>
        <v>2.215</v>
      </c>
      <c r="V163" s="46" t="n">
        <f aca="false">C163/U163</f>
        <v>22.2076749435666</v>
      </c>
    </row>
    <row r="164" customFormat="false" ht="12.75" hidden="false" customHeight="false" outlineLevel="0" collapsed="false">
      <c r="A164" s="95" t="n">
        <f aca="false">MONTH(B164)+(YEAR(B164)-1998)*12</f>
        <v>7</v>
      </c>
      <c r="B164" s="101" t="n">
        <v>35993</v>
      </c>
      <c r="C164" s="102" t="n">
        <v>38.54</v>
      </c>
      <c r="D164" s="98" t="n">
        <f aca="false">LN(C164/C163)</f>
        <v>-0.243993687821028</v>
      </c>
      <c r="E164" s="106" t="n">
        <f aca="false">STDEV(D155:D164)*SQRT(trade_day)</f>
        <v>6.51338356328472</v>
      </c>
      <c r="G164" s="103" t="n">
        <f aca="false">IF(G$1="P",MAX(0,G$2-$C164),IF(G$1="C",MAX(0,$C164-G$2)))</f>
        <v>0</v>
      </c>
      <c r="H164" s="103" t="n">
        <f aca="false">IF(H$1="P",MAX(0,H$2-$C164),IF(H$1="C",MAX(0,$C164-H$2)))</f>
        <v>0</v>
      </c>
      <c r="I164" s="103" t="n">
        <f aca="false">IF(I$1="P",MAX(0,I$2-$C164),IF(I$1="C",MAX(0,$C164-I$2)))</f>
        <v>0</v>
      </c>
      <c r="J164" s="103" t="n">
        <f aca="false">IF(J$1="P",MAX(0,J$2-$C164),IF(J$1="C",MAX(0,$C164-J$2)))</f>
        <v>0</v>
      </c>
      <c r="K164" s="103" t="n">
        <f aca="false">IF(K$1="P",MAX(0,K$2-$C164),IF(K$1="C",MAX(0,$C164-K$2)))</f>
        <v>1.46</v>
      </c>
      <c r="L164" s="103" t="n">
        <f aca="false">IF(L$1="P",MAX(0,L$2-$C164),IF(L$1="C",MAX(0,$C164-L$2)))</f>
        <v>11.46</v>
      </c>
      <c r="M164" s="103" t="n">
        <f aca="false">IF(M$1="P",MAX(0,M$2-$C164),IF(M$1="C",MAX(0,$C164-M$2)))</f>
        <v>18.54</v>
      </c>
      <c r="N164" s="103" t="n">
        <f aca="false">IF(N$1="P",MAX(0,N$2-$C164),IF(N$1="C",MAX(0,$C164-N$2)))</f>
        <v>13.54</v>
      </c>
      <c r="O164" s="103" t="n">
        <f aca="false">IF(O$1="P",MAX(0,O$2-$C164),IF(O$1="C",MAX(0,$C164-O$2)))</f>
        <v>8.54</v>
      </c>
      <c r="P164" s="103" t="n">
        <f aca="false">IF(P$1="P",MAX(0,P$2-$C164),IF(P$1="C",MAX(0,$C164-P$2)))</f>
        <v>3.54</v>
      </c>
      <c r="Q164" s="103" t="n">
        <f aca="false">IF(Q$1="P",MAX(0,Q$2-$C164),IF(Q$1="C",MAX(0,$C164-Q$2)))</f>
        <v>0</v>
      </c>
      <c r="R164" s="103" t="n">
        <f aca="false">IF(R$1="P",MAX(0,R$2-$C164),IF(R$1="C",MAX(0,$C164-R$2)))</f>
        <v>0</v>
      </c>
      <c r="S164" s="103" t="n">
        <f aca="false">IF(S$1="P",MAX(0,S$2-$C164),IF(S$1="C",MAX(0,$C164-S$2)))</f>
        <v>0</v>
      </c>
      <c r="T164" s="104" t="n">
        <f aca="false">A164</f>
        <v>7</v>
      </c>
      <c r="U164" s="105" t="n">
        <f aca="false">VLOOKUP($B164,Gas!$B$3:$E$2506,2)</f>
        <v>2.145</v>
      </c>
      <c r="V164" s="46" t="n">
        <f aca="false">C164/U164</f>
        <v>17.967365967366</v>
      </c>
    </row>
    <row r="165" customFormat="false" ht="12.75" hidden="false" customHeight="false" outlineLevel="0" collapsed="false">
      <c r="A165" s="95" t="n">
        <f aca="false">MONTH(B165)+(YEAR(B165)-1998)*12</f>
        <v>7</v>
      </c>
      <c r="B165" s="101" t="n">
        <v>35996</v>
      </c>
      <c r="C165" s="102" t="n">
        <v>320.74</v>
      </c>
      <c r="D165" s="98" t="n">
        <f aca="false">LN(C165/C164)</f>
        <v>2.11893416309444</v>
      </c>
      <c r="E165" s="106" t="n">
        <f aca="false">STDEV(D156:D165)*SQRT(trade_day)</f>
        <v>12.0717251433233</v>
      </c>
      <c r="G165" s="103" t="n">
        <f aca="false">IF(G$1="P",MAX(0,G$2-$C165),IF(G$1="C",MAX(0,$C165-G$2)))</f>
        <v>0</v>
      </c>
      <c r="H165" s="103" t="n">
        <f aca="false">IF(H$1="P",MAX(0,H$2-$C165),IF(H$1="C",MAX(0,$C165-H$2)))</f>
        <v>0</v>
      </c>
      <c r="I165" s="103" t="n">
        <f aca="false">IF(I$1="P",MAX(0,I$2-$C165),IF(I$1="C",MAX(0,$C165-I$2)))</f>
        <v>0</v>
      </c>
      <c r="J165" s="103" t="n">
        <f aca="false">IF(J$1="P",MAX(0,J$2-$C165),IF(J$1="C",MAX(0,$C165-J$2)))</f>
        <v>0</v>
      </c>
      <c r="K165" s="103" t="n">
        <f aca="false">IF(K$1="P",MAX(0,K$2-$C165),IF(K$1="C",MAX(0,$C165-K$2)))</f>
        <v>0</v>
      </c>
      <c r="L165" s="103" t="n">
        <f aca="false">IF(L$1="P",MAX(0,L$2-$C165),IF(L$1="C",MAX(0,$C165-L$2)))</f>
        <v>0</v>
      </c>
      <c r="M165" s="103" t="n">
        <f aca="false">IF(M$1="P",MAX(0,M$2-$C165),IF(M$1="C",MAX(0,$C165-M$2)))</f>
        <v>300.74</v>
      </c>
      <c r="N165" s="103" t="n">
        <f aca="false">IF(N$1="P",MAX(0,N$2-$C165),IF(N$1="C",MAX(0,$C165-N$2)))</f>
        <v>295.74</v>
      </c>
      <c r="O165" s="103" t="n">
        <f aca="false">IF(O$1="P",MAX(0,O$2-$C165),IF(O$1="C",MAX(0,$C165-O$2)))</f>
        <v>290.74</v>
      </c>
      <c r="P165" s="103" t="n">
        <f aca="false">IF(P$1="P",MAX(0,P$2-$C165),IF(P$1="C",MAX(0,$C165-P$2)))</f>
        <v>285.74</v>
      </c>
      <c r="Q165" s="103" t="n">
        <f aca="false">IF(Q$1="P",MAX(0,Q$2-$C165),IF(Q$1="C",MAX(0,$C165-Q$2)))</f>
        <v>280.74</v>
      </c>
      <c r="R165" s="103" t="n">
        <f aca="false">IF(R$1="P",MAX(0,R$2-$C165),IF(R$1="C",MAX(0,$C165-R$2)))</f>
        <v>270.74</v>
      </c>
      <c r="S165" s="103" t="n">
        <f aca="false">IF(S$1="P",MAX(0,S$2-$C165),IF(S$1="C",MAX(0,$C165-S$2)))</f>
        <v>220.73999</v>
      </c>
      <c r="T165" s="104" t="n">
        <f aca="false">A165</f>
        <v>7</v>
      </c>
      <c r="U165" s="105" t="n">
        <f aca="false">VLOOKUP($B165,Gas!$B$3:$E$2506,2)</f>
        <v>2.155</v>
      </c>
      <c r="V165" s="46" t="n">
        <f aca="false">C165/U165</f>
        <v>148.835266821346</v>
      </c>
    </row>
    <row r="166" customFormat="false" ht="12.75" hidden="false" customHeight="false" outlineLevel="0" collapsed="false">
      <c r="A166" s="95" t="n">
        <f aca="false">MONTH(B166)+(YEAR(B166)-1998)*12</f>
        <v>7</v>
      </c>
      <c r="B166" s="101" t="n">
        <v>35997</v>
      </c>
      <c r="C166" s="102" t="n">
        <v>1362.2</v>
      </c>
      <c r="D166" s="98" t="n">
        <f aca="false">LN(C166/C165)</f>
        <v>1.44622549272656</v>
      </c>
      <c r="E166" s="106" t="n">
        <f aca="false">STDEV(D157:D166)*SQRT(trade_day)</f>
        <v>13.5679095064219</v>
      </c>
      <c r="G166" s="103" t="n">
        <f aca="false">IF(G$1="P",MAX(0,G$2-$C166),IF(G$1="C",MAX(0,$C166-G$2)))</f>
        <v>0</v>
      </c>
      <c r="H166" s="103" t="n">
        <f aca="false">IF(H$1="P",MAX(0,H$2-$C166),IF(H$1="C",MAX(0,$C166-H$2)))</f>
        <v>0</v>
      </c>
      <c r="I166" s="103" t="n">
        <f aca="false">IF(I$1="P",MAX(0,I$2-$C166),IF(I$1="C",MAX(0,$C166-I$2)))</f>
        <v>0</v>
      </c>
      <c r="J166" s="103" t="n">
        <f aca="false">IF(J$1="P",MAX(0,J$2-$C166),IF(J$1="C",MAX(0,$C166-J$2)))</f>
        <v>0</v>
      </c>
      <c r="K166" s="103" t="n">
        <f aca="false">IF(K$1="P",MAX(0,K$2-$C166),IF(K$1="C",MAX(0,$C166-K$2)))</f>
        <v>0</v>
      </c>
      <c r="L166" s="103" t="n">
        <f aca="false">IF(L$1="P",MAX(0,L$2-$C166),IF(L$1="C",MAX(0,$C166-L$2)))</f>
        <v>0</v>
      </c>
      <c r="M166" s="103" t="n">
        <f aca="false">IF(M$1="P",MAX(0,M$2-$C166),IF(M$1="C",MAX(0,$C166-M$2)))</f>
        <v>1342.2</v>
      </c>
      <c r="N166" s="103" t="n">
        <f aca="false">IF(N$1="P",MAX(0,N$2-$C166),IF(N$1="C",MAX(0,$C166-N$2)))</f>
        <v>1337.2</v>
      </c>
      <c r="O166" s="103" t="n">
        <f aca="false">IF(O$1="P",MAX(0,O$2-$C166),IF(O$1="C",MAX(0,$C166-O$2)))</f>
        <v>1332.2</v>
      </c>
      <c r="P166" s="103" t="n">
        <f aca="false">IF(P$1="P",MAX(0,P$2-$C166),IF(P$1="C",MAX(0,$C166-P$2)))</f>
        <v>1327.2</v>
      </c>
      <c r="Q166" s="103" t="n">
        <f aca="false">IF(Q$1="P",MAX(0,Q$2-$C166),IF(Q$1="C",MAX(0,$C166-Q$2)))</f>
        <v>1322.2</v>
      </c>
      <c r="R166" s="103" t="n">
        <f aca="false">IF(R$1="P",MAX(0,R$2-$C166),IF(R$1="C",MAX(0,$C166-R$2)))</f>
        <v>1312.2</v>
      </c>
      <c r="S166" s="103" t="n">
        <f aca="false">IF(S$1="P",MAX(0,S$2-$C166),IF(S$1="C",MAX(0,$C166-S$2)))</f>
        <v>1262.19999</v>
      </c>
      <c r="T166" s="104" t="n">
        <f aca="false">A166</f>
        <v>7</v>
      </c>
      <c r="U166" s="105" t="n">
        <f aca="false">VLOOKUP($B166,Gas!$B$3:$E$2506,2)</f>
        <v>2.18</v>
      </c>
      <c r="V166" s="46" t="n">
        <f aca="false">C166/U166</f>
        <v>624.862385321101</v>
      </c>
    </row>
    <row r="167" customFormat="false" ht="12.75" hidden="false" customHeight="false" outlineLevel="0" collapsed="false">
      <c r="A167" s="95" t="n">
        <f aca="false">MONTH(B167)+(YEAR(B167)-1998)*12</f>
        <v>7</v>
      </c>
      <c r="B167" s="101" t="n">
        <v>35998</v>
      </c>
      <c r="C167" s="102" t="n">
        <v>448.27</v>
      </c>
      <c r="D167" s="98" t="n">
        <f aca="false">LN(C167/C166)</f>
        <v>-1.1114605893586</v>
      </c>
      <c r="E167" s="106" t="n">
        <f aca="false">STDEV(D158:D167)*SQRT(trade_day)</f>
        <v>15.2567438757512</v>
      </c>
      <c r="G167" s="103" t="n">
        <f aca="false">IF(G$1="P",MAX(0,G$2-$C167),IF(G$1="C",MAX(0,$C167-G$2)))</f>
        <v>0</v>
      </c>
      <c r="H167" s="103" t="n">
        <f aca="false">IF(H$1="P",MAX(0,H$2-$C167),IF(H$1="C",MAX(0,$C167-H$2)))</f>
        <v>0</v>
      </c>
      <c r="I167" s="103" t="n">
        <f aca="false">IF(I$1="P",MAX(0,I$2-$C167),IF(I$1="C",MAX(0,$C167-I$2)))</f>
        <v>0</v>
      </c>
      <c r="J167" s="103" t="n">
        <f aca="false">IF(J$1="P",MAX(0,J$2-$C167),IF(J$1="C",MAX(0,$C167-J$2)))</f>
        <v>0</v>
      </c>
      <c r="K167" s="103" t="n">
        <f aca="false">IF(K$1="P",MAX(0,K$2-$C167),IF(K$1="C",MAX(0,$C167-K$2)))</f>
        <v>0</v>
      </c>
      <c r="L167" s="103" t="n">
        <f aca="false">IF(L$1="P",MAX(0,L$2-$C167),IF(L$1="C",MAX(0,$C167-L$2)))</f>
        <v>0</v>
      </c>
      <c r="M167" s="103" t="n">
        <f aca="false">IF(M$1="P",MAX(0,M$2-$C167),IF(M$1="C",MAX(0,$C167-M$2)))</f>
        <v>428.27</v>
      </c>
      <c r="N167" s="103" t="n">
        <f aca="false">IF(N$1="P",MAX(0,N$2-$C167),IF(N$1="C",MAX(0,$C167-N$2)))</f>
        <v>423.27</v>
      </c>
      <c r="O167" s="103" t="n">
        <f aca="false">IF(O$1="P",MAX(0,O$2-$C167),IF(O$1="C",MAX(0,$C167-O$2)))</f>
        <v>418.27</v>
      </c>
      <c r="P167" s="103" t="n">
        <f aca="false">IF(P$1="P",MAX(0,P$2-$C167),IF(P$1="C",MAX(0,$C167-P$2)))</f>
        <v>413.27</v>
      </c>
      <c r="Q167" s="103" t="n">
        <f aca="false">IF(Q$1="P",MAX(0,Q$2-$C167),IF(Q$1="C",MAX(0,$C167-Q$2)))</f>
        <v>408.27</v>
      </c>
      <c r="R167" s="103" t="n">
        <f aca="false">IF(R$1="P",MAX(0,R$2-$C167),IF(R$1="C",MAX(0,$C167-R$2)))</f>
        <v>398.27</v>
      </c>
      <c r="S167" s="103" t="n">
        <f aca="false">IF(S$1="P",MAX(0,S$2-$C167),IF(S$1="C",MAX(0,$C167-S$2)))</f>
        <v>348.26999</v>
      </c>
      <c r="T167" s="104" t="n">
        <f aca="false">A167</f>
        <v>7</v>
      </c>
      <c r="U167" s="105" t="n">
        <f aca="false">VLOOKUP($B167,Gas!$B$3:$E$2506,2)</f>
        <v>2.07</v>
      </c>
      <c r="V167" s="46" t="n">
        <f aca="false">C167/U167</f>
        <v>216.555555555556</v>
      </c>
    </row>
    <row r="168" customFormat="false" ht="12.75" hidden="false" customHeight="false" outlineLevel="0" collapsed="false">
      <c r="A168" s="95" t="n">
        <f aca="false">MONTH(B168)+(YEAR(B168)-1998)*12</f>
        <v>7</v>
      </c>
      <c r="B168" s="101" t="n">
        <v>35999</v>
      </c>
      <c r="C168" s="102" t="n">
        <v>64.82</v>
      </c>
      <c r="D168" s="98" t="n">
        <f aca="false">LN(C168/C167)</f>
        <v>-1.93378153173522</v>
      </c>
      <c r="E168" s="106" t="n">
        <f aca="false">STDEV(D159:D168)*SQRT(trade_day)</f>
        <v>18.6414997597415</v>
      </c>
      <c r="G168" s="103" t="n">
        <f aca="false">IF(G$1="P",MAX(0,G$2-$C168),IF(G$1="C",MAX(0,$C168-G$2)))</f>
        <v>0</v>
      </c>
      <c r="H168" s="103" t="n">
        <f aca="false">IF(H$1="P",MAX(0,H$2-$C168),IF(H$1="C",MAX(0,$C168-H$2)))</f>
        <v>0</v>
      </c>
      <c r="I168" s="103" t="n">
        <f aca="false">IF(I$1="P",MAX(0,I$2-$C168),IF(I$1="C",MAX(0,$C168-I$2)))</f>
        <v>0</v>
      </c>
      <c r="J168" s="103" t="n">
        <f aca="false">IF(J$1="P",MAX(0,J$2-$C168),IF(J$1="C",MAX(0,$C168-J$2)))</f>
        <v>0</v>
      </c>
      <c r="K168" s="103" t="n">
        <f aca="false">IF(K$1="P",MAX(0,K$2-$C168),IF(K$1="C",MAX(0,$C168-K$2)))</f>
        <v>0</v>
      </c>
      <c r="L168" s="103" t="n">
        <f aca="false">IF(L$1="P",MAX(0,L$2-$C168),IF(L$1="C",MAX(0,$C168-L$2)))</f>
        <v>0</v>
      </c>
      <c r="M168" s="103" t="n">
        <f aca="false">IF(M$1="P",MAX(0,M$2-$C168),IF(M$1="C",MAX(0,$C168-M$2)))</f>
        <v>44.82</v>
      </c>
      <c r="N168" s="103" t="n">
        <f aca="false">IF(N$1="P",MAX(0,N$2-$C168),IF(N$1="C",MAX(0,$C168-N$2)))</f>
        <v>39.82</v>
      </c>
      <c r="O168" s="103" t="n">
        <f aca="false">IF(O$1="P",MAX(0,O$2-$C168),IF(O$1="C",MAX(0,$C168-O$2)))</f>
        <v>34.82</v>
      </c>
      <c r="P168" s="103" t="n">
        <f aca="false">IF(P$1="P",MAX(0,P$2-$C168),IF(P$1="C",MAX(0,$C168-P$2)))</f>
        <v>29.82</v>
      </c>
      <c r="Q168" s="103" t="n">
        <f aca="false">IF(Q$1="P",MAX(0,Q$2-$C168),IF(Q$1="C",MAX(0,$C168-Q$2)))</f>
        <v>24.82</v>
      </c>
      <c r="R168" s="103" t="n">
        <f aca="false">IF(R$1="P",MAX(0,R$2-$C168),IF(R$1="C",MAX(0,$C168-R$2)))</f>
        <v>14.82</v>
      </c>
      <c r="S168" s="103" t="n">
        <f aca="false">IF(S$1="P",MAX(0,S$2-$C168),IF(S$1="C",MAX(0,$C168-S$2)))</f>
        <v>0</v>
      </c>
      <c r="T168" s="104" t="n">
        <f aca="false">A168</f>
        <v>7</v>
      </c>
      <c r="U168" s="105" t="n">
        <f aca="false">VLOOKUP($B168,Gas!$B$3:$E$2506,2)</f>
        <v>2.005</v>
      </c>
      <c r="V168" s="46" t="n">
        <f aca="false">C168/U168</f>
        <v>32.3291770573566</v>
      </c>
    </row>
    <row r="169" customFormat="false" ht="12.75" hidden="false" customHeight="false" outlineLevel="0" collapsed="false">
      <c r="A169" s="95" t="n">
        <f aca="false">MONTH(B169)+(YEAR(B169)-1998)*12</f>
        <v>7</v>
      </c>
      <c r="B169" s="101" t="n">
        <v>36000</v>
      </c>
      <c r="C169" s="102" t="n">
        <v>35.1</v>
      </c>
      <c r="D169" s="98" t="n">
        <f aca="false">LN(C169/C168)</f>
        <v>-0.613413067241581</v>
      </c>
      <c r="E169" s="106" t="n">
        <f aca="false">STDEV(D160:D169)*SQRT(trade_day)</f>
        <v>18.9156199773618</v>
      </c>
      <c r="G169" s="103" t="n">
        <f aca="false">IF(G$1="P",MAX(0,G$2-$C169),IF(G$1="C",MAX(0,$C169-G$2)))</f>
        <v>0</v>
      </c>
      <c r="H169" s="103" t="n">
        <f aca="false">IF(H$1="P",MAX(0,H$2-$C169),IF(H$1="C",MAX(0,$C169-H$2)))</f>
        <v>0</v>
      </c>
      <c r="I169" s="103" t="n">
        <f aca="false">IF(I$1="P",MAX(0,I$2-$C169),IF(I$1="C",MAX(0,$C169-I$2)))</f>
        <v>0</v>
      </c>
      <c r="J169" s="103" t="n">
        <f aca="false">IF(J$1="P",MAX(0,J$2-$C169),IF(J$1="C",MAX(0,$C169-J$2)))</f>
        <v>0</v>
      </c>
      <c r="K169" s="103" t="n">
        <f aca="false">IF(K$1="P",MAX(0,K$2-$C169),IF(K$1="C",MAX(0,$C169-K$2)))</f>
        <v>4.9</v>
      </c>
      <c r="L169" s="103" t="n">
        <f aca="false">IF(L$1="P",MAX(0,L$2-$C169),IF(L$1="C",MAX(0,$C169-L$2)))</f>
        <v>14.9</v>
      </c>
      <c r="M169" s="103" t="n">
        <f aca="false">IF(M$1="P",MAX(0,M$2-$C169),IF(M$1="C",MAX(0,$C169-M$2)))</f>
        <v>15.1</v>
      </c>
      <c r="N169" s="103" t="n">
        <f aca="false">IF(N$1="P",MAX(0,N$2-$C169),IF(N$1="C",MAX(0,$C169-N$2)))</f>
        <v>10.1</v>
      </c>
      <c r="O169" s="103" t="n">
        <f aca="false">IF(O$1="P",MAX(0,O$2-$C169),IF(O$1="C",MAX(0,$C169-O$2)))</f>
        <v>5.1</v>
      </c>
      <c r="P169" s="103" t="n">
        <f aca="false">IF(P$1="P",MAX(0,P$2-$C169),IF(P$1="C",MAX(0,$C169-P$2)))</f>
        <v>0.100000000000001</v>
      </c>
      <c r="Q169" s="103" t="n">
        <f aca="false">IF(Q$1="P",MAX(0,Q$2-$C169),IF(Q$1="C",MAX(0,$C169-Q$2)))</f>
        <v>0</v>
      </c>
      <c r="R169" s="103" t="n">
        <f aca="false">IF(R$1="P",MAX(0,R$2-$C169),IF(R$1="C",MAX(0,$C169-R$2)))</f>
        <v>0</v>
      </c>
      <c r="S169" s="103" t="n">
        <f aca="false">IF(S$1="P",MAX(0,S$2-$C169),IF(S$1="C",MAX(0,$C169-S$2)))</f>
        <v>0</v>
      </c>
      <c r="T169" s="104" t="n">
        <f aca="false">A169</f>
        <v>7</v>
      </c>
      <c r="U169" s="105" t="n">
        <f aca="false">VLOOKUP($B169,Gas!$B$3:$E$2506,2)</f>
        <v>1.985</v>
      </c>
      <c r="V169" s="46" t="n">
        <f aca="false">C169/U169</f>
        <v>17.6826196473552</v>
      </c>
    </row>
    <row r="170" customFormat="false" ht="12.75" hidden="false" customHeight="false" outlineLevel="0" collapsed="false">
      <c r="A170" s="95" t="n">
        <f aca="false">MONTH(B170)+(YEAR(B170)-1998)*12</f>
        <v>7</v>
      </c>
      <c r="B170" s="101" t="n">
        <v>36003</v>
      </c>
      <c r="C170" s="102" t="n">
        <v>46.51</v>
      </c>
      <c r="D170" s="98" t="n">
        <f aca="false">LN(C170/C169)</f>
        <v>0.281466212764185</v>
      </c>
      <c r="E170" s="106" t="n">
        <f aca="false">STDEV(D161:D170)*SQRT(trade_day)</f>
        <v>18.4243310233323</v>
      </c>
      <c r="G170" s="103" t="n">
        <f aca="false">IF(G$1="P",MAX(0,G$2-$C170),IF(G$1="C",MAX(0,$C170-G$2)))</f>
        <v>0</v>
      </c>
      <c r="H170" s="103" t="n">
        <f aca="false">IF(H$1="P",MAX(0,H$2-$C170),IF(H$1="C",MAX(0,$C170-H$2)))</f>
        <v>0</v>
      </c>
      <c r="I170" s="103" t="n">
        <f aca="false">IF(I$1="P",MAX(0,I$2-$C170),IF(I$1="C",MAX(0,$C170-I$2)))</f>
        <v>0</v>
      </c>
      <c r="J170" s="103" t="n">
        <f aca="false">IF(J$1="P",MAX(0,J$2-$C170),IF(J$1="C",MAX(0,$C170-J$2)))</f>
        <v>0</v>
      </c>
      <c r="K170" s="103" t="n">
        <f aca="false">IF(K$1="P",MAX(0,K$2-$C170),IF(K$1="C",MAX(0,$C170-K$2)))</f>
        <v>0</v>
      </c>
      <c r="L170" s="103" t="n">
        <f aca="false">IF(L$1="P",MAX(0,L$2-$C170),IF(L$1="C",MAX(0,$C170-L$2)))</f>
        <v>3.49</v>
      </c>
      <c r="M170" s="103" t="n">
        <f aca="false">IF(M$1="P",MAX(0,M$2-$C170),IF(M$1="C",MAX(0,$C170-M$2)))</f>
        <v>26.51</v>
      </c>
      <c r="N170" s="103" t="n">
        <f aca="false">IF(N$1="P",MAX(0,N$2-$C170),IF(N$1="C",MAX(0,$C170-N$2)))</f>
        <v>21.51</v>
      </c>
      <c r="O170" s="103" t="n">
        <f aca="false">IF(O$1="P",MAX(0,O$2-$C170),IF(O$1="C",MAX(0,$C170-O$2)))</f>
        <v>16.51</v>
      </c>
      <c r="P170" s="103" t="n">
        <f aca="false">IF(P$1="P",MAX(0,P$2-$C170),IF(P$1="C",MAX(0,$C170-P$2)))</f>
        <v>11.51</v>
      </c>
      <c r="Q170" s="103" t="n">
        <f aca="false">IF(Q$1="P",MAX(0,Q$2-$C170),IF(Q$1="C",MAX(0,$C170-Q$2)))</f>
        <v>6.51</v>
      </c>
      <c r="R170" s="103" t="n">
        <f aca="false">IF(R$1="P",MAX(0,R$2-$C170),IF(R$1="C",MAX(0,$C170-R$2)))</f>
        <v>0</v>
      </c>
      <c r="S170" s="103" t="n">
        <f aca="false">IF(S$1="P",MAX(0,S$2-$C170),IF(S$1="C",MAX(0,$C170-S$2)))</f>
        <v>0</v>
      </c>
      <c r="T170" s="104" t="n">
        <f aca="false">A170</f>
        <v>7</v>
      </c>
      <c r="U170" s="105" t="n">
        <f aca="false">VLOOKUP($B170,Gas!$B$3:$E$2506,2)</f>
        <v>1.965</v>
      </c>
      <c r="V170" s="46" t="n">
        <f aca="false">C170/U170</f>
        <v>23.6692111959288</v>
      </c>
    </row>
    <row r="171" customFormat="false" ht="12.75" hidden="false" customHeight="false" outlineLevel="0" collapsed="false">
      <c r="A171" s="95" t="n">
        <f aca="false">MONTH(B171)+(YEAR(B171)-1998)*12</f>
        <v>7</v>
      </c>
      <c r="B171" s="101" t="n">
        <v>36004</v>
      </c>
      <c r="C171" s="102" t="n">
        <v>39.53</v>
      </c>
      <c r="D171" s="98" t="n">
        <f aca="false">LN(C171/C170)</f>
        <v>-0.162607465927411</v>
      </c>
      <c r="E171" s="106" t="n">
        <f aca="false">STDEV(D162:D171)*SQRT(trade_day)</f>
        <v>18.3880078034606</v>
      </c>
      <c r="G171" s="103" t="n">
        <f aca="false">IF(G$1="P",MAX(0,G$2-$C171),IF(G$1="C",MAX(0,$C171-G$2)))</f>
        <v>0</v>
      </c>
      <c r="H171" s="103" t="n">
        <f aca="false">IF(H$1="P",MAX(0,H$2-$C171),IF(H$1="C",MAX(0,$C171-H$2)))</f>
        <v>0</v>
      </c>
      <c r="I171" s="103" t="n">
        <f aca="false">IF(I$1="P",MAX(0,I$2-$C171),IF(I$1="C",MAX(0,$C171-I$2)))</f>
        <v>0</v>
      </c>
      <c r="J171" s="103" t="n">
        <f aca="false">IF(J$1="P",MAX(0,J$2-$C171),IF(J$1="C",MAX(0,$C171-J$2)))</f>
        <v>0</v>
      </c>
      <c r="K171" s="103" t="n">
        <f aca="false">IF(K$1="P",MAX(0,K$2-$C171),IF(K$1="C",MAX(0,$C171-K$2)))</f>
        <v>0.469999999999999</v>
      </c>
      <c r="L171" s="103" t="n">
        <f aca="false">IF(L$1="P",MAX(0,L$2-$C171),IF(L$1="C",MAX(0,$C171-L$2)))</f>
        <v>10.47</v>
      </c>
      <c r="M171" s="103" t="n">
        <f aca="false">IF(M$1="P",MAX(0,M$2-$C171),IF(M$1="C",MAX(0,$C171-M$2)))</f>
        <v>19.53</v>
      </c>
      <c r="N171" s="103" t="n">
        <f aca="false">IF(N$1="P",MAX(0,N$2-$C171),IF(N$1="C",MAX(0,$C171-N$2)))</f>
        <v>14.53</v>
      </c>
      <c r="O171" s="103" t="n">
        <f aca="false">IF(O$1="P",MAX(0,O$2-$C171),IF(O$1="C",MAX(0,$C171-O$2)))</f>
        <v>9.53</v>
      </c>
      <c r="P171" s="103" t="n">
        <f aca="false">IF(P$1="P",MAX(0,P$2-$C171),IF(P$1="C",MAX(0,$C171-P$2)))</f>
        <v>4.53</v>
      </c>
      <c r="Q171" s="103" t="n">
        <f aca="false">IF(Q$1="P",MAX(0,Q$2-$C171),IF(Q$1="C",MAX(0,$C171-Q$2)))</f>
        <v>0</v>
      </c>
      <c r="R171" s="103" t="n">
        <f aca="false">IF(R$1="P",MAX(0,R$2-$C171),IF(R$1="C",MAX(0,$C171-R$2)))</f>
        <v>0</v>
      </c>
      <c r="S171" s="103" t="n">
        <f aca="false">IF(S$1="P",MAX(0,S$2-$C171),IF(S$1="C",MAX(0,$C171-S$2)))</f>
        <v>0</v>
      </c>
      <c r="T171" s="104" t="n">
        <f aca="false">A171</f>
        <v>7</v>
      </c>
      <c r="U171" s="105" t="n">
        <f aca="false">VLOOKUP($B171,Gas!$B$3:$E$2506,2)</f>
        <v>2.005</v>
      </c>
      <c r="V171" s="46" t="n">
        <f aca="false">C171/U171</f>
        <v>19.715710723192</v>
      </c>
    </row>
    <row r="172" customFormat="false" ht="12.75" hidden="false" customHeight="false" outlineLevel="0" collapsed="false">
      <c r="A172" s="95" t="n">
        <f aca="false">MONTH(B172)+(YEAR(B172)-1998)*12</f>
        <v>7</v>
      </c>
      <c r="B172" s="101" t="n">
        <v>36005</v>
      </c>
      <c r="C172" s="102" t="n">
        <v>43.18</v>
      </c>
      <c r="D172" s="98" t="n">
        <f aca="false">LN(C172/C171)</f>
        <v>0.0883175477780671</v>
      </c>
      <c r="E172" s="106" t="n">
        <f aca="false">STDEV(D163:D172)*SQRT(trade_day)</f>
        <v>18.3970919929144</v>
      </c>
      <c r="G172" s="103" t="n">
        <f aca="false">IF(G$1="P",MAX(0,G$2-$C172),IF(G$1="C",MAX(0,$C172-G$2)))</f>
        <v>0</v>
      </c>
      <c r="H172" s="103" t="n">
        <f aca="false">IF(H$1="P",MAX(0,H$2-$C172),IF(H$1="C",MAX(0,$C172-H$2)))</f>
        <v>0</v>
      </c>
      <c r="I172" s="103" t="n">
        <f aca="false">IF(I$1="P",MAX(0,I$2-$C172),IF(I$1="C",MAX(0,$C172-I$2)))</f>
        <v>0</v>
      </c>
      <c r="J172" s="103" t="n">
        <f aca="false">IF(J$1="P",MAX(0,J$2-$C172),IF(J$1="C",MAX(0,$C172-J$2)))</f>
        <v>0</v>
      </c>
      <c r="K172" s="103" t="n">
        <f aca="false">IF(K$1="P",MAX(0,K$2-$C172),IF(K$1="C",MAX(0,$C172-K$2)))</f>
        <v>0</v>
      </c>
      <c r="L172" s="103" t="n">
        <f aca="false">IF(L$1="P",MAX(0,L$2-$C172),IF(L$1="C",MAX(0,$C172-L$2)))</f>
        <v>6.82</v>
      </c>
      <c r="M172" s="103" t="n">
        <f aca="false">IF(M$1="P",MAX(0,M$2-$C172),IF(M$1="C",MAX(0,$C172-M$2)))</f>
        <v>23.18</v>
      </c>
      <c r="N172" s="103" t="n">
        <f aca="false">IF(N$1="P",MAX(0,N$2-$C172),IF(N$1="C",MAX(0,$C172-N$2)))</f>
        <v>18.18</v>
      </c>
      <c r="O172" s="103" t="n">
        <f aca="false">IF(O$1="P",MAX(0,O$2-$C172),IF(O$1="C",MAX(0,$C172-O$2)))</f>
        <v>13.18</v>
      </c>
      <c r="P172" s="103" t="n">
        <f aca="false">IF(P$1="P",MAX(0,P$2-$C172),IF(P$1="C",MAX(0,$C172-P$2)))</f>
        <v>8.18</v>
      </c>
      <c r="Q172" s="103" t="n">
        <f aca="false">IF(Q$1="P",MAX(0,Q$2-$C172),IF(Q$1="C",MAX(0,$C172-Q$2)))</f>
        <v>3.18</v>
      </c>
      <c r="R172" s="103" t="n">
        <f aca="false">IF(R$1="P",MAX(0,R$2-$C172),IF(R$1="C",MAX(0,$C172-R$2)))</f>
        <v>0</v>
      </c>
      <c r="S172" s="103" t="n">
        <f aca="false">IF(S$1="P",MAX(0,S$2-$C172),IF(S$1="C",MAX(0,$C172-S$2)))</f>
        <v>0</v>
      </c>
      <c r="T172" s="104" t="n">
        <f aca="false">A172</f>
        <v>7</v>
      </c>
      <c r="U172" s="105" t="n">
        <f aca="false">VLOOKUP($B172,Gas!$B$3:$E$2506,2)</f>
        <v>1.955</v>
      </c>
      <c r="V172" s="46" t="n">
        <f aca="false">C172/U172</f>
        <v>22.0869565217391</v>
      </c>
    </row>
    <row r="173" customFormat="false" ht="12.75" hidden="false" customHeight="false" outlineLevel="0" collapsed="false">
      <c r="A173" s="95" t="n">
        <f aca="false">MONTH(B173)+(YEAR(B173)-1998)*12</f>
        <v>7</v>
      </c>
      <c r="B173" s="101" t="n">
        <v>36006</v>
      </c>
      <c r="C173" s="102" t="n">
        <v>42.04</v>
      </c>
      <c r="D173" s="98" t="n">
        <f aca="false">LN(C173/C172)</f>
        <v>-0.0267558790779109</v>
      </c>
      <c r="E173" s="106" t="n">
        <f aca="false">STDEV(D164:D173)*SQRT(trade_day)</f>
        <v>18.3362327635655</v>
      </c>
      <c r="G173" s="103" t="n">
        <f aca="false">IF(G$1="P",MAX(0,G$2-$C173),IF(G$1="C",MAX(0,$C173-G$2)))</f>
        <v>0</v>
      </c>
      <c r="H173" s="103" t="n">
        <f aca="false">IF(H$1="P",MAX(0,H$2-$C173),IF(H$1="C",MAX(0,$C173-H$2)))</f>
        <v>0</v>
      </c>
      <c r="I173" s="103" t="n">
        <f aca="false">IF(I$1="P",MAX(0,I$2-$C173),IF(I$1="C",MAX(0,$C173-I$2)))</f>
        <v>0</v>
      </c>
      <c r="J173" s="103" t="n">
        <f aca="false">IF(J$1="P",MAX(0,J$2-$C173),IF(J$1="C",MAX(0,$C173-J$2)))</f>
        <v>0</v>
      </c>
      <c r="K173" s="103" t="n">
        <f aca="false">IF(K$1="P",MAX(0,K$2-$C173),IF(K$1="C",MAX(0,$C173-K$2)))</f>
        <v>0</v>
      </c>
      <c r="L173" s="103" t="n">
        <f aca="false">IF(L$1="P",MAX(0,L$2-$C173),IF(L$1="C",MAX(0,$C173-L$2)))</f>
        <v>7.96</v>
      </c>
      <c r="M173" s="103" t="n">
        <f aca="false">IF(M$1="P",MAX(0,M$2-$C173),IF(M$1="C",MAX(0,$C173-M$2)))</f>
        <v>22.04</v>
      </c>
      <c r="N173" s="103" t="n">
        <f aca="false">IF(N$1="P",MAX(0,N$2-$C173),IF(N$1="C",MAX(0,$C173-N$2)))</f>
        <v>17.04</v>
      </c>
      <c r="O173" s="103" t="n">
        <f aca="false">IF(O$1="P",MAX(0,O$2-$C173),IF(O$1="C",MAX(0,$C173-O$2)))</f>
        <v>12.04</v>
      </c>
      <c r="P173" s="103" t="n">
        <f aca="false">IF(P$1="P",MAX(0,P$2-$C173),IF(P$1="C",MAX(0,$C173-P$2)))</f>
        <v>7.04</v>
      </c>
      <c r="Q173" s="103" t="n">
        <f aca="false">IF(Q$1="P",MAX(0,Q$2-$C173),IF(Q$1="C",MAX(0,$C173-Q$2)))</f>
        <v>2.04</v>
      </c>
      <c r="R173" s="103" t="n">
        <f aca="false">IF(R$1="P",MAX(0,R$2-$C173),IF(R$1="C",MAX(0,$C173-R$2)))</f>
        <v>0</v>
      </c>
      <c r="S173" s="103" t="n">
        <f aca="false">IF(S$1="P",MAX(0,S$2-$C173),IF(S$1="C",MAX(0,$C173-S$2)))</f>
        <v>0</v>
      </c>
      <c r="T173" s="104" t="n">
        <f aca="false">A173</f>
        <v>7</v>
      </c>
      <c r="U173" s="105" t="n">
        <f aca="false">VLOOKUP($B173,Gas!$B$3:$E$2506,2)</f>
        <v>1.99</v>
      </c>
      <c r="V173" s="46" t="n">
        <f aca="false">C173/U173</f>
        <v>21.1256281407035</v>
      </c>
    </row>
    <row r="174" customFormat="false" ht="12.75" hidden="false" customHeight="false" outlineLevel="0" collapsed="false">
      <c r="A174" s="95" t="n">
        <f aca="false">MONTH(B174)+(YEAR(B174)-1998)*12</f>
        <v>7</v>
      </c>
      <c r="B174" s="101" t="n">
        <v>36007</v>
      </c>
      <c r="C174" s="102" t="n">
        <v>36.2</v>
      </c>
      <c r="D174" s="98" t="n">
        <f aca="false">LN(C174/C173)</f>
        <v>-0.149562427177025</v>
      </c>
      <c r="E174" s="106" t="n">
        <f aca="false">STDEV(D165:D174)*SQRT(trade_day)</f>
        <v>18.3096348841141</v>
      </c>
      <c r="G174" s="103" t="n">
        <f aca="false">IF(G$1="P",MAX(0,G$2-$C174),IF(G$1="C",MAX(0,$C174-G$2)))</f>
        <v>0</v>
      </c>
      <c r="H174" s="103" t="n">
        <f aca="false">IF(H$1="P",MAX(0,H$2-$C174),IF(H$1="C",MAX(0,$C174-H$2)))</f>
        <v>0</v>
      </c>
      <c r="I174" s="103" t="n">
        <f aca="false">IF(I$1="P",MAX(0,I$2-$C174),IF(I$1="C",MAX(0,$C174-I$2)))</f>
        <v>0</v>
      </c>
      <c r="J174" s="103" t="n">
        <f aca="false">IF(J$1="P",MAX(0,J$2-$C174),IF(J$1="C",MAX(0,$C174-J$2)))</f>
        <v>0</v>
      </c>
      <c r="K174" s="103" t="n">
        <f aca="false">IF(K$1="P",MAX(0,K$2-$C174),IF(K$1="C",MAX(0,$C174-K$2)))</f>
        <v>3.8</v>
      </c>
      <c r="L174" s="103" t="n">
        <f aca="false">IF(L$1="P",MAX(0,L$2-$C174),IF(L$1="C",MAX(0,$C174-L$2)))</f>
        <v>13.8</v>
      </c>
      <c r="M174" s="103" t="n">
        <f aca="false">IF(M$1="P",MAX(0,M$2-$C174),IF(M$1="C",MAX(0,$C174-M$2)))</f>
        <v>16.2</v>
      </c>
      <c r="N174" s="103" t="n">
        <f aca="false">IF(N$1="P",MAX(0,N$2-$C174),IF(N$1="C",MAX(0,$C174-N$2)))</f>
        <v>11.2</v>
      </c>
      <c r="O174" s="103" t="n">
        <f aca="false">IF(O$1="P",MAX(0,O$2-$C174),IF(O$1="C",MAX(0,$C174-O$2)))</f>
        <v>6.2</v>
      </c>
      <c r="P174" s="103" t="n">
        <f aca="false">IF(P$1="P",MAX(0,P$2-$C174),IF(P$1="C",MAX(0,$C174-P$2)))</f>
        <v>1.2</v>
      </c>
      <c r="Q174" s="103" t="n">
        <f aca="false">IF(Q$1="P",MAX(0,Q$2-$C174),IF(Q$1="C",MAX(0,$C174-Q$2)))</f>
        <v>0</v>
      </c>
      <c r="R174" s="103" t="n">
        <f aca="false">IF(R$1="P",MAX(0,R$2-$C174),IF(R$1="C",MAX(0,$C174-R$2)))</f>
        <v>0</v>
      </c>
      <c r="S174" s="103" t="n">
        <f aca="false">IF(S$1="P",MAX(0,S$2-$C174),IF(S$1="C",MAX(0,$C174-S$2)))</f>
        <v>0</v>
      </c>
      <c r="T174" s="104" t="n">
        <f aca="false">A174</f>
        <v>7</v>
      </c>
      <c r="U174" s="105" t="n">
        <f aca="false">VLOOKUP($B174,Gas!$B$3:$E$2506,2)</f>
        <v>1.985</v>
      </c>
      <c r="V174" s="46" t="n">
        <f aca="false">C174/U174</f>
        <v>18.2367758186398</v>
      </c>
    </row>
    <row r="175" customFormat="false" ht="12.75" hidden="false" customHeight="false" outlineLevel="0" collapsed="false">
      <c r="A175" s="95" t="n">
        <f aca="false">MONTH(B175)+(YEAR(B175)-1998)*12</f>
        <v>8</v>
      </c>
      <c r="B175" s="101" t="n">
        <v>36010</v>
      </c>
      <c r="C175" s="102" t="n">
        <v>42.56</v>
      </c>
      <c r="D175" s="98" t="n">
        <f aca="false">LN(C175/C174)</f>
        <v>0.161855726201664</v>
      </c>
      <c r="E175" s="106" t="n">
        <f aca="false">STDEV(D166:D175)*SQRT(trade_day)</f>
        <v>14.1397004482493</v>
      </c>
      <c r="G175" s="103" t="n">
        <f aca="false">IF(G$1="P",MAX(0,G$2-$C175),IF(G$1="C",MAX(0,$C175-G$2)))</f>
        <v>0</v>
      </c>
      <c r="H175" s="103" t="n">
        <f aca="false">IF(H$1="P",MAX(0,H$2-$C175),IF(H$1="C",MAX(0,$C175-H$2)))</f>
        <v>0</v>
      </c>
      <c r="I175" s="103" t="n">
        <f aca="false">IF(I$1="P",MAX(0,I$2-$C175),IF(I$1="C",MAX(0,$C175-I$2)))</f>
        <v>0</v>
      </c>
      <c r="J175" s="103" t="n">
        <f aca="false">IF(J$1="P",MAX(0,J$2-$C175),IF(J$1="C",MAX(0,$C175-J$2)))</f>
        <v>0</v>
      </c>
      <c r="K175" s="103" t="n">
        <f aca="false">IF(K$1="P",MAX(0,K$2-$C175),IF(K$1="C",MAX(0,$C175-K$2)))</f>
        <v>0</v>
      </c>
      <c r="L175" s="103" t="n">
        <f aca="false">IF(L$1="P",MAX(0,L$2-$C175),IF(L$1="C",MAX(0,$C175-L$2)))</f>
        <v>7.44</v>
      </c>
      <c r="M175" s="103" t="n">
        <f aca="false">IF(M$1="P",MAX(0,M$2-$C175),IF(M$1="C",MAX(0,$C175-M$2)))</f>
        <v>22.56</v>
      </c>
      <c r="N175" s="103" t="n">
        <f aca="false">IF(N$1="P",MAX(0,N$2-$C175),IF(N$1="C",MAX(0,$C175-N$2)))</f>
        <v>17.56</v>
      </c>
      <c r="O175" s="103" t="n">
        <f aca="false">IF(O$1="P",MAX(0,O$2-$C175),IF(O$1="C",MAX(0,$C175-O$2)))</f>
        <v>12.56</v>
      </c>
      <c r="P175" s="103" t="n">
        <f aca="false">IF(P$1="P",MAX(0,P$2-$C175),IF(P$1="C",MAX(0,$C175-P$2)))</f>
        <v>7.56</v>
      </c>
      <c r="Q175" s="103" t="n">
        <f aca="false">IF(Q$1="P",MAX(0,Q$2-$C175),IF(Q$1="C",MAX(0,$C175-Q$2)))</f>
        <v>2.56</v>
      </c>
      <c r="R175" s="103" t="n">
        <f aca="false">IF(R$1="P",MAX(0,R$2-$C175),IF(R$1="C",MAX(0,$C175-R$2)))</f>
        <v>0</v>
      </c>
      <c r="S175" s="103" t="n">
        <f aca="false">IF(S$1="P",MAX(0,S$2-$C175),IF(S$1="C",MAX(0,$C175-S$2)))</f>
        <v>0</v>
      </c>
      <c r="T175" s="104" t="n">
        <f aca="false">A175</f>
        <v>8</v>
      </c>
      <c r="U175" s="105" t="n">
        <f aca="false">VLOOKUP($B175,Gas!$B$3:$E$2506,2)</f>
        <v>1.845</v>
      </c>
      <c r="V175" s="46" t="n">
        <f aca="false">C175/U175</f>
        <v>23.0677506775068</v>
      </c>
    </row>
    <row r="176" customFormat="false" ht="12.75" hidden="false" customHeight="false" outlineLevel="0" collapsed="false">
      <c r="A176" s="95" t="n">
        <f aca="false">MONTH(B176)+(YEAR(B176)-1998)*12</f>
        <v>8</v>
      </c>
      <c r="B176" s="101" t="n">
        <v>36011</v>
      </c>
      <c r="C176" s="102" t="n">
        <v>30.51</v>
      </c>
      <c r="D176" s="98" t="n">
        <f aca="false">LN(C176/C175)</f>
        <v>-0.332860346304811</v>
      </c>
      <c r="E176" s="106" t="n">
        <f aca="false">STDEV(D167:D176)*SQRT(trade_day)</f>
        <v>10.7775283286574</v>
      </c>
      <c r="G176" s="103" t="n">
        <f aca="false">IF(G$1="P",MAX(0,G$2-$C176),IF(G$1="C",MAX(0,$C176-G$2)))</f>
        <v>0</v>
      </c>
      <c r="H176" s="103" t="n">
        <f aca="false">IF(H$1="P",MAX(0,H$2-$C176),IF(H$1="C",MAX(0,$C176-H$2)))</f>
        <v>0</v>
      </c>
      <c r="I176" s="103" t="n">
        <f aca="false">IF(I$1="P",MAX(0,I$2-$C176),IF(I$1="C",MAX(0,$C176-I$2)))</f>
        <v>0</v>
      </c>
      <c r="J176" s="103" t="n">
        <f aca="false">IF(J$1="P",MAX(0,J$2-$C176),IF(J$1="C",MAX(0,$C176-J$2)))</f>
        <v>4.49</v>
      </c>
      <c r="K176" s="103" t="n">
        <f aca="false">IF(K$1="P",MAX(0,K$2-$C176),IF(K$1="C",MAX(0,$C176-K$2)))</f>
        <v>9.49</v>
      </c>
      <c r="L176" s="103" t="n">
        <f aca="false">IF(L$1="P",MAX(0,L$2-$C176),IF(L$1="C",MAX(0,$C176-L$2)))</f>
        <v>19.49</v>
      </c>
      <c r="M176" s="103" t="n">
        <f aca="false">IF(M$1="P",MAX(0,M$2-$C176),IF(M$1="C",MAX(0,$C176-M$2)))</f>
        <v>10.51</v>
      </c>
      <c r="N176" s="103" t="n">
        <f aca="false">IF(N$1="P",MAX(0,N$2-$C176),IF(N$1="C",MAX(0,$C176-N$2)))</f>
        <v>5.51</v>
      </c>
      <c r="O176" s="103" t="n">
        <f aca="false">IF(O$1="P",MAX(0,O$2-$C176),IF(O$1="C",MAX(0,$C176-O$2)))</f>
        <v>0.510000000000002</v>
      </c>
      <c r="P176" s="103" t="n">
        <f aca="false">IF(P$1="P",MAX(0,P$2-$C176),IF(P$1="C",MAX(0,$C176-P$2)))</f>
        <v>0</v>
      </c>
      <c r="Q176" s="103" t="n">
        <f aca="false">IF(Q$1="P",MAX(0,Q$2-$C176),IF(Q$1="C",MAX(0,$C176-Q$2)))</f>
        <v>0</v>
      </c>
      <c r="R176" s="103" t="n">
        <f aca="false">IF(R$1="P",MAX(0,R$2-$C176),IF(R$1="C",MAX(0,$C176-R$2)))</f>
        <v>0</v>
      </c>
      <c r="S176" s="103" t="n">
        <f aca="false">IF(S$1="P",MAX(0,S$2-$C176),IF(S$1="C",MAX(0,$C176-S$2)))</f>
        <v>0</v>
      </c>
      <c r="T176" s="104" t="n">
        <f aca="false">A176</f>
        <v>8</v>
      </c>
      <c r="U176" s="105" t="n">
        <f aca="false">VLOOKUP($B176,Gas!$B$3:$E$2506,2)</f>
        <v>1.825</v>
      </c>
      <c r="V176" s="46" t="n">
        <f aca="false">C176/U176</f>
        <v>16.7178082191781</v>
      </c>
    </row>
    <row r="177" customFormat="false" ht="12.75" hidden="false" customHeight="false" outlineLevel="0" collapsed="false">
      <c r="A177" s="95" t="n">
        <f aca="false">MONTH(B177)+(YEAR(B177)-1998)*12</f>
        <v>8</v>
      </c>
      <c r="B177" s="101" t="n">
        <v>36012</v>
      </c>
      <c r="C177" s="102" t="n">
        <v>28.56</v>
      </c>
      <c r="D177" s="98" t="n">
        <f aca="false">LN(C177/C176)</f>
        <v>-0.0660473612571947</v>
      </c>
      <c r="E177" s="106" t="n">
        <f aca="false">STDEV(D168:D177)*SQRT(trade_day)</f>
        <v>10.0492902910166</v>
      </c>
      <c r="G177" s="103" t="n">
        <f aca="false">IF(G$1="P",MAX(0,G$2-$C177),IF(G$1="C",MAX(0,$C177-G$2)))</f>
        <v>0</v>
      </c>
      <c r="H177" s="103" t="n">
        <f aca="false">IF(H$1="P",MAX(0,H$2-$C177),IF(H$1="C",MAX(0,$C177-H$2)))</f>
        <v>0</v>
      </c>
      <c r="I177" s="103" t="n">
        <f aca="false">IF(I$1="P",MAX(0,I$2-$C177),IF(I$1="C",MAX(0,$C177-I$2)))</f>
        <v>1.44</v>
      </c>
      <c r="J177" s="103" t="n">
        <f aca="false">IF(J$1="P",MAX(0,J$2-$C177),IF(J$1="C",MAX(0,$C177-J$2)))</f>
        <v>6.44</v>
      </c>
      <c r="K177" s="103" t="n">
        <f aca="false">IF(K$1="P",MAX(0,K$2-$C177),IF(K$1="C",MAX(0,$C177-K$2)))</f>
        <v>11.44</v>
      </c>
      <c r="L177" s="103" t="n">
        <f aca="false">IF(L$1="P",MAX(0,L$2-$C177),IF(L$1="C",MAX(0,$C177-L$2)))</f>
        <v>21.44</v>
      </c>
      <c r="M177" s="103" t="n">
        <f aca="false">IF(M$1="P",MAX(0,M$2-$C177),IF(M$1="C",MAX(0,$C177-M$2)))</f>
        <v>8.56</v>
      </c>
      <c r="N177" s="103" t="n">
        <f aca="false">IF(N$1="P",MAX(0,N$2-$C177),IF(N$1="C",MAX(0,$C177-N$2)))</f>
        <v>3.56</v>
      </c>
      <c r="O177" s="103" t="n">
        <f aca="false">IF(O$1="P",MAX(0,O$2-$C177),IF(O$1="C",MAX(0,$C177-O$2)))</f>
        <v>0</v>
      </c>
      <c r="P177" s="103" t="n">
        <f aca="false">IF(P$1="P",MAX(0,P$2-$C177),IF(P$1="C",MAX(0,$C177-P$2)))</f>
        <v>0</v>
      </c>
      <c r="Q177" s="103" t="n">
        <f aca="false">IF(Q$1="P",MAX(0,Q$2-$C177),IF(Q$1="C",MAX(0,$C177-Q$2)))</f>
        <v>0</v>
      </c>
      <c r="R177" s="103" t="n">
        <f aca="false">IF(R$1="P",MAX(0,R$2-$C177),IF(R$1="C",MAX(0,$C177-R$2)))</f>
        <v>0</v>
      </c>
      <c r="S177" s="103" t="n">
        <f aca="false">IF(S$1="P",MAX(0,S$2-$C177),IF(S$1="C",MAX(0,$C177-S$2)))</f>
        <v>0</v>
      </c>
      <c r="T177" s="104" t="n">
        <f aca="false">A177</f>
        <v>8</v>
      </c>
      <c r="U177" s="105" t="n">
        <f aca="false">VLOOKUP($B177,Gas!$B$3:$E$2506,2)</f>
        <v>1.9</v>
      </c>
      <c r="V177" s="46" t="n">
        <f aca="false">C177/U177</f>
        <v>15.0315789473684</v>
      </c>
    </row>
    <row r="178" customFormat="false" ht="12.75" hidden="false" customHeight="false" outlineLevel="0" collapsed="false">
      <c r="A178" s="95" t="n">
        <f aca="false">MONTH(B178)+(YEAR(B178)-1998)*12</f>
        <v>8</v>
      </c>
      <c r="B178" s="101" t="n">
        <v>36013</v>
      </c>
      <c r="C178" s="102" t="n">
        <v>28.25</v>
      </c>
      <c r="D178" s="98" t="n">
        <f aca="false">LN(C178/C177)</f>
        <v>-0.0109136798789336</v>
      </c>
      <c r="E178" s="106" t="n">
        <f aca="false">STDEV(D169:D178)*SQRT(trade_day)</f>
        <v>4.03224149308</v>
      </c>
      <c r="G178" s="103" t="n">
        <f aca="false">IF(G$1="P",MAX(0,G$2-$C178),IF(G$1="C",MAX(0,$C178-G$2)))</f>
        <v>0</v>
      </c>
      <c r="H178" s="103" t="n">
        <f aca="false">IF(H$1="P",MAX(0,H$2-$C178),IF(H$1="C",MAX(0,$C178-H$2)))</f>
        <v>0</v>
      </c>
      <c r="I178" s="103" t="n">
        <f aca="false">IF(I$1="P",MAX(0,I$2-$C178),IF(I$1="C",MAX(0,$C178-I$2)))</f>
        <v>1.75</v>
      </c>
      <c r="J178" s="103" t="n">
        <f aca="false">IF(J$1="P",MAX(0,J$2-$C178),IF(J$1="C",MAX(0,$C178-J$2)))</f>
        <v>6.75</v>
      </c>
      <c r="K178" s="103" t="n">
        <f aca="false">IF(K$1="P",MAX(0,K$2-$C178),IF(K$1="C",MAX(0,$C178-K$2)))</f>
        <v>11.75</v>
      </c>
      <c r="L178" s="103" t="n">
        <f aca="false">IF(L$1="P",MAX(0,L$2-$C178),IF(L$1="C",MAX(0,$C178-L$2)))</f>
        <v>21.75</v>
      </c>
      <c r="M178" s="103" t="n">
        <f aca="false">IF(M$1="P",MAX(0,M$2-$C178),IF(M$1="C",MAX(0,$C178-M$2)))</f>
        <v>8.25</v>
      </c>
      <c r="N178" s="103" t="n">
        <f aca="false">IF(N$1="P",MAX(0,N$2-$C178),IF(N$1="C",MAX(0,$C178-N$2)))</f>
        <v>3.25</v>
      </c>
      <c r="O178" s="103" t="n">
        <f aca="false">IF(O$1="P",MAX(0,O$2-$C178),IF(O$1="C",MAX(0,$C178-O$2)))</f>
        <v>0</v>
      </c>
      <c r="P178" s="103" t="n">
        <f aca="false">IF(P$1="P",MAX(0,P$2-$C178),IF(P$1="C",MAX(0,$C178-P$2)))</f>
        <v>0</v>
      </c>
      <c r="Q178" s="103" t="n">
        <f aca="false">IF(Q$1="P",MAX(0,Q$2-$C178),IF(Q$1="C",MAX(0,$C178-Q$2)))</f>
        <v>0</v>
      </c>
      <c r="R178" s="103" t="n">
        <f aca="false">IF(R$1="P",MAX(0,R$2-$C178),IF(R$1="C",MAX(0,$C178-R$2)))</f>
        <v>0</v>
      </c>
      <c r="S178" s="103" t="n">
        <f aca="false">IF(S$1="P",MAX(0,S$2-$C178),IF(S$1="C",MAX(0,$C178-S$2)))</f>
        <v>0</v>
      </c>
      <c r="T178" s="104" t="n">
        <f aca="false">A178</f>
        <v>8</v>
      </c>
      <c r="U178" s="105" t="n">
        <f aca="false">VLOOKUP($B178,Gas!$B$3:$E$2506,2)</f>
        <v>1.91</v>
      </c>
      <c r="V178" s="46" t="n">
        <f aca="false">C178/U178</f>
        <v>14.7905759162304</v>
      </c>
    </row>
    <row r="179" customFormat="false" ht="12.75" hidden="false" customHeight="false" outlineLevel="0" collapsed="false">
      <c r="A179" s="95" t="n">
        <f aca="false">MONTH(B179)+(YEAR(B179)-1998)*12</f>
        <v>8</v>
      </c>
      <c r="B179" s="101" t="n">
        <v>36014</v>
      </c>
      <c r="C179" s="102" t="n">
        <v>29.16</v>
      </c>
      <c r="D179" s="98" t="n">
        <f aca="false">LN(C179/C178)</f>
        <v>0.0317044495480075</v>
      </c>
      <c r="E179" s="106" t="n">
        <f aca="false">STDEV(D170:D179)*SQRT(trade_day)</f>
        <v>2.76682523651976</v>
      </c>
      <c r="G179" s="103" t="n">
        <f aca="false">IF(G$1="P",MAX(0,G$2-$C179),IF(G$1="C",MAX(0,$C179-G$2)))</f>
        <v>0</v>
      </c>
      <c r="H179" s="103" t="n">
        <f aca="false">IF(H$1="P",MAX(0,H$2-$C179),IF(H$1="C",MAX(0,$C179-H$2)))</f>
        <v>0</v>
      </c>
      <c r="I179" s="103" t="n">
        <f aca="false">IF(I$1="P",MAX(0,I$2-$C179),IF(I$1="C",MAX(0,$C179-I$2)))</f>
        <v>0.84</v>
      </c>
      <c r="J179" s="103" t="n">
        <f aca="false">IF(J$1="P",MAX(0,J$2-$C179),IF(J$1="C",MAX(0,$C179-J$2)))</f>
        <v>5.84</v>
      </c>
      <c r="K179" s="103" t="n">
        <f aca="false">IF(K$1="P",MAX(0,K$2-$C179),IF(K$1="C",MAX(0,$C179-K$2)))</f>
        <v>10.84</v>
      </c>
      <c r="L179" s="103" t="n">
        <f aca="false">IF(L$1="P",MAX(0,L$2-$C179),IF(L$1="C",MAX(0,$C179-L$2)))</f>
        <v>20.84</v>
      </c>
      <c r="M179" s="103" t="n">
        <f aca="false">IF(M$1="P",MAX(0,M$2-$C179),IF(M$1="C",MAX(0,$C179-M$2)))</f>
        <v>9.16</v>
      </c>
      <c r="N179" s="103" t="n">
        <f aca="false">IF(N$1="P",MAX(0,N$2-$C179),IF(N$1="C",MAX(0,$C179-N$2)))</f>
        <v>4.16</v>
      </c>
      <c r="O179" s="103" t="n">
        <f aca="false">IF(O$1="P",MAX(0,O$2-$C179),IF(O$1="C",MAX(0,$C179-O$2)))</f>
        <v>0</v>
      </c>
      <c r="P179" s="103" t="n">
        <f aca="false">IF(P$1="P",MAX(0,P$2-$C179),IF(P$1="C",MAX(0,$C179-P$2)))</f>
        <v>0</v>
      </c>
      <c r="Q179" s="103" t="n">
        <f aca="false">IF(Q$1="P",MAX(0,Q$2-$C179),IF(Q$1="C",MAX(0,$C179-Q$2)))</f>
        <v>0</v>
      </c>
      <c r="R179" s="103" t="n">
        <f aca="false">IF(R$1="P",MAX(0,R$2-$C179),IF(R$1="C",MAX(0,$C179-R$2)))</f>
        <v>0</v>
      </c>
      <c r="S179" s="103" t="n">
        <f aca="false">IF(S$1="P",MAX(0,S$2-$C179),IF(S$1="C",MAX(0,$C179-S$2)))</f>
        <v>0</v>
      </c>
      <c r="T179" s="104" t="n">
        <f aca="false">A179</f>
        <v>8</v>
      </c>
      <c r="U179" s="105" t="n">
        <f aca="false">VLOOKUP($B179,Gas!$B$3:$E$2506,2)</f>
        <v>1.845</v>
      </c>
      <c r="V179" s="46" t="n">
        <f aca="false">C179/U179</f>
        <v>15.8048780487805</v>
      </c>
    </row>
    <row r="180" customFormat="false" ht="12.75" hidden="false" customHeight="false" outlineLevel="0" collapsed="false">
      <c r="A180" s="95" t="n">
        <f aca="false">MONTH(B180)+(YEAR(B180)-1998)*12</f>
        <v>8</v>
      </c>
      <c r="B180" s="101" t="n">
        <v>36017</v>
      </c>
      <c r="C180" s="102" t="n">
        <v>49.14</v>
      </c>
      <c r="D180" s="98" t="n">
        <f aca="false">LN(C180/C179)</f>
        <v>0.521875459952576</v>
      </c>
      <c r="E180" s="106" t="n">
        <f aca="false">STDEV(D171:D180)*SQRT(trade_day)</f>
        <v>3.62037913932652</v>
      </c>
      <c r="G180" s="103" t="n">
        <f aca="false">IF(G$1="P",MAX(0,G$2-$C180),IF(G$1="C",MAX(0,$C180-G$2)))</f>
        <v>0</v>
      </c>
      <c r="H180" s="103" t="n">
        <f aca="false">IF(H$1="P",MAX(0,H$2-$C180),IF(H$1="C",MAX(0,$C180-H$2)))</f>
        <v>0</v>
      </c>
      <c r="I180" s="103" t="n">
        <f aca="false">IF(I$1="P",MAX(0,I$2-$C180),IF(I$1="C",MAX(0,$C180-I$2)))</f>
        <v>0</v>
      </c>
      <c r="J180" s="103" t="n">
        <f aca="false">IF(J$1="P",MAX(0,J$2-$C180),IF(J$1="C",MAX(0,$C180-J$2)))</f>
        <v>0</v>
      </c>
      <c r="K180" s="103" t="n">
        <f aca="false">IF(K$1="P",MAX(0,K$2-$C180),IF(K$1="C",MAX(0,$C180-K$2)))</f>
        <v>0</v>
      </c>
      <c r="L180" s="103" t="n">
        <f aca="false">IF(L$1="P",MAX(0,L$2-$C180),IF(L$1="C",MAX(0,$C180-L$2)))</f>
        <v>0.859999999999999</v>
      </c>
      <c r="M180" s="103" t="n">
        <f aca="false">IF(M$1="P",MAX(0,M$2-$C180),IF(M$1="C",MAX(0,$C180-M$2)))</f>
        <v>29.14</v>
      </c>
      <c r="N180" s="103" t="n">
        <f aca="false">IF(N$1="P",MAX(0,N$2-$C180),IF(N$1="C",MAX(0,$C180-N$2)))</f>
        <v>24.14</v>
      </c>
      <c r="O180" s="103" t="n">
        <f aca="false">IF(O$1="P",MAX(0,O$2-$C180),IF(O$1="C",MAX(0,$C180-O$2)))</f>
        <v>19.14</v>
      </c>
      <c r="P180" s="103" t="n">
        <f aca="false">IF(P$1="P",MAX(0,P$2-$C180),IF(P$1="C",MAX(0,$C180-P$2)))</f>
        <v>14.14</v>
      </c>
      <c r="Q180" s="103" t="n">
        <f aca="false">IF(Q$1="P",MAX(0,Q$2-$C180),IF(Q$1="C",MAX(0,$C180-Q$2)))</f>
        <v>9.14</v>
      </c>
      <c r="R180" s="103" t="n">
        <f aca="false">IF(R$1="P",MAX(0,R$2-$C180),IF(R$1="C",MAX(0,$C180-R$2)))</f>
        <v>0</v>
      </c>
      <c r="S180" s="103" t="n">
        <f aca="false">IF(S$1="P",MAX(0,S$2-$C180),IF(S$1="C",MAX(0,$C180-S$2)))</f>
        <v>0</v>
      </c>
      <c r="T180" s="104" t="n">
        <f aca="false">A180</f>
        <v>8</v>
      </c>
      <c r="U180" s="105" t="n">
        <f aca="false">VLOOKUP($B180,Gas!$B$3:$E$2506,2)</f>
        <v>1.815</v>
      </c>
      <c r="V180" s="46" t="n">
        <f aca="false">C180/U180</f>
        <v>27.0743801652893</v>
      </c>
    </row>
    <row r="181" customFormat="false" ht="12.75" hidden="false" customHeight="false" outlineLevel="0" collapsed="false">
      <c r="A181" s="95" t="n">
        <f aca="false">MONTH(B181)+(YEAR(B181)-1998)*12</f>
        <v>8</v>
      </c>
      <c r="B181" s="101" t="n">
        <v>36018</v>
      </c>
      <c r="C181" s="102" t="n">
        <v>33.06</v>
      </c>
      <c r="D181" s="98" t="n">
        <f aca="false">LN(C181/C180)</f>
        <v>-0.396349274700155</v>
      </c>
      <c r="E181" s="106" t="n">
        <f aca="false">STDEV(D172:D181)*SQRT(trade_day)</f>
        <v>4.08117868940273</v>
      </c>
      <c r="G181" s="103" t="n">
        <f aca="false">IF(G$1="P",MAX(0,G$2-$C181),IF(G$1="C",MAX(0,$C181-G$2)))</f>
        <v>0</v>
      </c>
      <c r="H181" s="103" t="n">
        <f aca="false">IF(H$1="P",MAX(0,H$2-$C181),IF(H$1="C",MAX(0,$C181-H$2)))</f>
        <v>0</v>
      </c>
      <c r="I181" s="103" t="n">
        <f aca="false">IF(I$1="P",MAX(0,I$2-$C181),IF(I$1="C",MAX(0,$C181-I$2)))</f>
        <v>0</v>
      </c>
      <c r="J181" s="103" t="n">
        <f aca="false">IF(J$1="P",MAX(0,J$2-$C181),IF(J$1="C",MAX(0,$C181-J$2)))</f>
        <v>1.94</v>
      </c>
      <c r="K181" s="103" t="n">
        <f aca="false">IF(K$1="P",MAX(0,K$2-$C181),IF(K$1="C",MAX(0,$C181-K$2)))</f>
        <v>6.94</v>
      </c>
      <c r="L181" s="103" t="n">
        <f aca="false">IF(L$1="P",MAX(0,L$2-$C181),IF(L$1="C",MAX(0,$C181-L$2)))</f>
        <v>16.94</v>
      </c>
      <c r="M181" s="103" t="n">
        <f aca="false">IF(M$1="P",MAX(0,M$2-$C181),IF(M$1="C",MAX(0,$C181-M$2)))</f>
        <v>13.06</v>
      </c>
      <c r="N181" s="103" t="n">
        <f aca="false">IF(N$1="P",MAX(0,N$2-$C181),IF(N$1="C",MAX(0,$C181-N$2)))</f>
        <v>8.06</v>
      </c>
      <c r="O181" s="103" t="n">
        <f aca="false">IF(O$1="P",MAX(0,O$2-$C181),IF(O$1="C",MAX(0,$C181-O$2)))</f>
        <v>3.06</v>
      </c>
      <c r="P181" s="103" t="n">
        <f aca="false">IF(P$1="P",MAX(0,P$2-$C181),IF(P$1="C",MAX(0,$C181-P$2)))</f>
        <v>0</v>
      </c>
      <c r="Q181" s="103" t="n">
        <f aca="false">IF(Q$1="P",MAX(0,Q$2-$C181),IF(Q$1="C",MAX(0,$C181-Q$2)))</f>
        <v>0</v>
      </c>
      <c r="R181" s="103" t="n">
        <f aca="false">IF(R$1="P",MAX(0,R$2-$C181),IF(R$1="C",MAX(0,$C181-R$2)))</f>
        <v>0</v>
      </c>
      <c r="S181" s="103" t="n">
        <f aca="false">IF(S$1="P",MAX(0,S$2-$C181),IF(S$1="C",MAX(0,$C181-S$2)))</f>
        <v>0</v>
      </c>
      <c r="T181" s="104" t="n">
        <f aca="false">A181</f>
        <v>8</v>
      </c>
      <c r="U181" s="105" t="n">
        <f aca="false">VLOOKUP($B181,Gas!$B$3:$E$2506,2)</f>
        <v>1.855</v>
      </c>
      <c r="V181" s="46" t="n">
        <f aca="false">C181/U181</f>
        <v>17.822102425876</v>
      </c>
    </row>
    <row r="182" customFormat="false" ht="12.75" hidden="false" customHeight="false" outlineLevel="0" collapsed="false">
      <c r="A182" s="95" t="n">
        <f aca="false">MONTH(B182)+(YEAR(B182)-1998)*12</f>
        <v>8</v>
      </c>
      <c r="B182" s="101" t="n">
        <v>36019</v>
      </c>
      <c r="C182" s="102" t="n">
        <v>34.09</v>
      </c>
      <c r="D182" s="98" t="n">
        <f aca="false">LN(C182/C181)</f>
        <v>0.0306799937569336</v>
      </c>
      <c r="E182" s="106" t="n">
        <f aca="false">STDEV(D173:D182)*SQRT(trade_day)</f>
        <v>4.04957263564929</v>
      </c>
      <c r="G182" s="103" t="n">
        <f aca="false">IF(G$1="P",MAX(0,G$2-$C182),IF(G$1="C",MAX(0,$C182-G$2)))</f>
        <v>0</v>
      </c>
      <c r="H182" s="103" t="n">
        <f aca="false">IF(H$1="P",MAX(0,H$2-$C182),IF(H$1="C",MAX(0,$C182-H$2)))</f>
        <v>0</v>
      </c>
      <c r="I182" s="103" t="n">
        <f aca="false">IF(I$1="P",MAX(0,I$2-$C182),IF(I$1="C",MAX(0,$C182-I$2)))</f>
        <v>0</v>
      </c>
      <c r="J182" s="103" t="n">
        <f aca="false">IF(J$1="P",MAX(0,J$2-$C182),IF(J$1="C",MAX(0,$C182-J$2)))</f>
        <v>0.909999999999997</v>
      </c>
      <c r="K182" s="103" t="n">
        <f aca="false">IF(K$1="P",MAX(0,K$2-$C182),IF(K$1="C",MAX(0,$C182-K$2)))</f>
        <v>5.91</v>
      </c>
      <c r="L182" s="103" t="n">
        <f aca="false">IF(L$1="P",MAX(0,L$2-$C182),IF(L$1="C",MAX(0,$C182-L$2)))</f>
        <v>15.91</v>
      </c>
      <c r="M182" s="103" t="n">
        <f aca="false">IF(M$1="P",MAX(0,M$2-$C182),IF(M$1="C",MAX(0,$C182-M$2)))</f>
        <v>14.09</v>
      </c>
      <c r="N182" s="103" t="n">
        <f aca="false">IF(N$1="P",MAX(0,N$2-$C182),IF(N$1="C",MAX(0,$C182-N$2)))</f>
        <v>9.09</v>
      </c>
      <c r="O182" s="103" t="n">
        <f aca="false">IF(O$1="P",MAX(0,O$2-$C182),IF(O$1="C",MAX(0,$C182-O$2)))</f>
        <v>4.09</v>
      </c>
      <c r="P182" s="103" t="n">
        <f aca="false">IF(P$1="P",MAX(0,P$2-$C182),IF(P$1="C",MAX(0,$C182-P$2)))</f>
        <v>0</v>
      </c>
      <c r="Q182" s="103" t="n">
        <f aca="false">IF(Q$1="P",MAX(0,Q$2-$C182),IF(Q$1="C",MAX(0,$C182-Q$2)))</f>
        <v>0</v>
      </c>
      <c r="R182" s="103" t="n">
        <f aca="false">IF(R$1="P",MAX(0,R$2-$C182),IF(R$1="C",MAX(0,$C182-R$2)))</f>
        <v>0</v>
      </c>
      <c r="S182" s="103" t="n">
        <f aca="false">IF(S$1="P",MAX(0,S$2-$C182),IF(S$1="C",MAX(0,$C182-S$2)))</f>
        <v>0</v>
      </c>
      <c r="T182" s="104" t="n">
        <f aca="false">A182</f>
        <v>8</v>
      </c>
      <c r="U182" s="105" t="n">
        <f aca="false">VLOOKUP($B182,Gas!$B$3:$E$2506,2)</f>
        <v>1.87</v>
      </c>
      <c r="V182" s="46" t="n">
        <f aca="false">C182/U182</f>
        <v>18.2299465240642</v>
      </c>
    </row>
    <row r="183" customFormat="false" ht="12.75" hidden="false" customHeight="false" outlineLevel="0" collapsed="false">
      <c r="A183" s="95" t="n">
        <f aca="false">MONTH(B183)+(YEAR(B183)-1998)*12</f>
        <v>8</v>
      </c>
      <c r="B183" s="101" t="n">
        <v>36020</v>
      </c>
      <c r="C183" s="102" t="n">
        <v>31.15</v>
      </c>
      <c r="D183" s="98" t="n">
        <f aca="false">LN(C183/C182)</f>
        <v>-0.0901898409163498</v>
      </c>
      <c r="E183" s="106" t="n">
        <f aca="false">STDEV(D174:D183)*SQRT(trade_day)</f>
        <v>4.06332687737341</v>
      </c>
      <c r="G183" s="103" t="n">
        <f aca="false">IF(G$1="P",MAX(0,G$2-$C183),IF(G$1="C",MAX(0,$C183-G$2)))</f>
        <v>0</v>
      </c>
      <c r="H183" s="103" t="n">
        <f aca="false">IF(H$1="P",MAX(0,H$2-$C183),IF(H$1="C",MAX(0,$C183-H$2)))</f>
        <v>0</v>
      </c>
      <c r="I183" s="103" t="n">
        <f aca="false">IF(I$1="P",MAX(0,I$2-$C183),IF(I$1="C",MAX(0,$C183-I$2)))</f>
        <v>0</v>
      </c>
      <c r="J183" s="103" t="n">
        <f aca="false">IF(J$1="P",MAX(0,J$2-$C183),IF(J$1="C",MAX(0,$C183-J$2)))</f>
        <v>3.85</v>
      </c>
      <c r="K183" s="103" t="n">
        <f aca="false">IF(K$1="P",MAX(0,K$2-$C183),IF(K$1="C",MAX(0,$C183-K$2)))</f>
        <v>8.85</v>
      </c>
      <c r="L183" s="103" t="n">
        <f aca="false">IF(L$1="P",MAX(0,L$2-$C183),IF(L$1="C",MAX(0,$C183-L$2)))</f>
        <v>18.85</v>
      </c>
      <c r="M183" s="103" t="n">
        <f aca="false">IF(M$1="P",MAX(0,M$2-$C183),IF(M$1="C",MAX(0,$C183-M$2)))</f>
        <v>11.15</v>
      </c>
      <c r="N183" s="103" t="n">
        <f aca="false">IF(N$1="P",MAX(0,N$2-$C183),IF(N$1="C",MAX(0,$C183-N$2)))</f>
        <v>6.15</v>
      </c>
      <c r="O183" s="103" t="n">
        <f aca="false">IF(O$1="P",MAX(0,O$2-$C183),IF(O$1="C",MAX(0,$C183-O$2)))</f>
        <v>1.15</v>
      </c>
      <c r="P183" s="103" t="n">
        <f aca="false">IF(P$1="P",MAX(0,P$2-$C183),IF(P$1="C",MAX(0,$C183-P$2)))</f>
        <v>0</v>
      </c>
      <c r="Q183" s="103" t="n">
        <f aca="false">IF(Q$1="P",MAX(0,Q$2-$C183),IF(Q$1="C",MAX(0,$C183-Q$2)))</f>
        <v>0</v>
      </c>
      <c r="R183" s="103" t="n">
        <f aca="false">IF(R$1="P",MAX(0,R$2-$C183),IF(R$1="C",MAX(0,$C183-R$2)))</f>
        <v>0</v>
      </c>
      <c r="S183" s="103" t="n">
        <f aca="false">IF(S$1="P",MAX(0,S$2-$C183),IF(S$1="C",MAX(0,$C183-S$2)))</f>
        <v>0</v>
      </c>
      <c r="T183" s="104" t="n">
        <f aca="false">A183</f>
        <v>8</v>
      </c>
      <c r="U183" s="105" t="n">
        <f aca="false">VLOOKUP($B183,Gas!$B$3:$E$2506,2)</f>
        <v>1.835</v>
      </c>
      <c r="V183" s="46" t="n">
        <f aca="false">C183/U183</f>
        <v>16.9754768392371</v>
      </c>
    </row>
    <row r="184" customFormat="false" ht="12.75" hidden="false" customHeight="false" outlineLevel="0" collapsed="false">
      <c r="A184" s="95" t="n">
        <f aca="false">MONTH(B184)+(YEAR(B184)-1998)*12</f>
        <v>8</v>
      </c>
      <c r="B184" s="101" t="n">
        <v>36021</v>
      </c>
      <c r="C184" s="102" t="n">
        <v>28.23</v>
      </c>
      <c r="D184" s="98" t="n">
        <f aca="false">LN(C184/C183)</f>
        <v>-0.0984290029680642</v>
      </c>
      <c r="E184" s="106" t="n">
        <f aca="false">STDEV(D175:D184)*SQRT(trade_day)</f>
        <v>4.02942797263401</v>
      </c>
      <c r="G184" s="103" t="n">
        <f aca="false">IF(G$1="P",MAX(0,G$2-$C184),IF(G$1="C",MAX(0,$C184-G$2)))</f>
        <v>0</v>
      </c>
      <c r="H184" s="103" t="n">
        <f aca="false">IF(H$1="P",MAX(0,H$2-$C184),IF(H$1="C",MAX(0,$C184-H$2)))</f>
        <v>0</v>
      </c>
      <c r="I184" s="103" t="n">
        <f aca="false">IF(I$1="P",MAX(0,I$2-$C184),IF(I$1="C",MAX(0,$C184-I$2)))</f>
        <v>1.77</v>
      </c>
      <c r="J184" s="103" t="n">
        <f aca="false">IF(J$1="P",MAX(0,J$2-$C184),IF(J$1="C",MAX(0,$C184-J$2)))</f>
        <v>6.77</v>
      </c>
      <c r="K184" s="103" t="n">
        <f aca="false">IF(K$1="P",MAX(0,K$2-$C184),IF(K$1="C",MAX(0,$C184-K$2)))</f>
        <v>11.77</v>
      </c>
      <c r="L184" s="103" t="n">
        <f aca="false">IF(L$1="P",MAX(0,L$2-$C184),IF(L$1="C",MAX(0,$C184-L$2)))</f>
        <v>21.77</v>
      </c>
      <c r="M184" s="103" t="n">
        <f aca="false">IF(M$1="P",MAX(0,M$2-$C184),IF(M$1="C",MAX(0,$C184-M$2)))</f>
        <v>8.23</v>
      </c>
      <c r="N184" s="103" t="n">
        <f aca="false">IF(N$1="P",MAX(0,N$2-$C184),IF(N$1="C",MAX(0,$C184-N$2)))</f>
        <v>3.23</v>
      </c>
      <c r="O184" s="103" t="n">
        <f aca="false">IF(O$1="P",MAX(0,O$2-$C184),IF(O$1="C",MAX(0,$C184-O$2)))</f>
        <v>0</v>
      </c>
      <c r="P184" s="103" t="n">
        <f aca="false">IF(P$1="P",MAX(0,P$2-$C184),IF(P$1="C",MAX(0,$C184-P$2)))</f>
        <v>0</v>
      </c>
      <c r="Q184" s="103" t="n">
        <f aca="false">IF(Q$1="P",MAX(0,Q$2-$C184),IF(Q$1="C",MAX(0,$C184-Q$2)))</f>
        <v>0</v>
      </c>
      <c r="R184" s="103" t="n">
        <f aca="false">IF(R$1="P",MAX(0,R$2-$C184),IF(R$1="C",MAX(0,$C184-R$2)))</f>
        <v>0</v>
      </c>
      <c r="S184" s="103" t="n">
        <f aca="false">IF(S$1="P",MAX(0,S$2-$C184),IF(S$1="C",MAX(0,$C184-S$2)))</f>
        <v>0</v>
      </c>
      <c r="T184" s="104" t="n">
        <f aca="false">A184</f>
        <v>8</v>
      </c>
      <c r="U184" s="105" t="n">
        <f aca="false">VLOOKUP($B184,Gas!$B$3:$E$2506,2)</f>
        <v>1.825</v>
      </c>
      <c r="V184" s="46" t="n">
        <f aca="false">C184/U184</f>
        <v>15.4684931506849</v>
      </c>
    </row>
    <row r="185" customFormat="false" ht="12.75" hidden="false" customHeight="false" outlineLevel="0" collapsed="false">
      <c r="A185" s="95" t="n">
        <f aca="false">MONTH(B185)+(YEAR(B185)-1998)*12</f>
        <v>8</v>
      </c>
      <c r="B185" s="101" t="n">
        <v>36024</v>
      </c>
      <c r="C185" s="102" t="n">
        <v>45.06</v>
      </c>
      <c r="D185" s="98" t="n">
        <f aca="false">LN(C185/C184)</f>
        <v>0.4676096927387</v>
      </c>
      <c r="E185" s="106" t="n">
        <f aca="false">STDEV(D176:D185)*SQRT(trade_day)</f>
        <v>4.66317142016894</v>
      </c>
      <c r="G185" s="103" t="n">
        <f aca="false">IF(G$1="P",MAX(0,G$2-$C185),IF(G$1="C",MAX(0,$C185-G$2)))</f>
        <v>0</v>
      </c>
      <c r="H185" s="103" t="n">
        <f aca="false">IF(H$1="P",MAX(0,H$2-$C185),IF(H$1="C",MAX(0,$C185-H$2)))</f>
        <v>0</v>
      </c>
      <c r="I185" s="103" t="n">
        <f aca="false">IF(I$1="P",MAX(0,I$2-$C185),IF(I$1="C",MAX(0,$C185-I$2)))</f>
        <v>0</v>
      </c>
      <c r="J185" s="103" t="n">
        <f aca="false">IF(J$1="P",MAX(0,J$2-$C185),IF(J$1="C",MAX(0,$C185-J$2)))</f>
        <v>0</v>
      </c>
      <c r="K185" s="103" t="n">
        <f aca="false">IF(K$1="P",MAX(0,K$2-$C185),IF(K$1="C",MAX(0,$C185-K$2)))</f>
        <v>0</v>
      </c>
      <c r="L185" s="103" t="n">
        <f aca="false">IF(L$1="P",MAX(0,L$2-$C185),IF(L$1="C",MAX(0,$C185-L$2)))</f>
        <v>4.94</v>
      </c>
      <c r="M185" s="103" t="n">
        <f aca="false">IF(M$1="P",MAX(0,M$2-$C185),IF(M$1="C",MAX(0,$C185-M$2)))</f>
        <v>25.06</v>
      </c>
      <c r="N185" s="103" t="n">
        <f aca="false">IF(N$1="P",MAX(0,N$2-$C185),IF(N$1="C",MAX(0,$C185-N$2)))</f>
        <v>20.06</v>
      </c>
      <c r="O185" s="103" t="n">
        <f aca="false">IF(O$1="P",MAX(0,O$2-$C185),IF(O$1="C",MAX(0,$C185-O$2)))</f>
        <v>15.06</v>
      </c>
      <c r="P185" s="103" t="n">
        <f aca="false">IF(P$1="P",MAX(0,P$2-$C185),IF(P$1="C",MAX(0,$C185-P$2)))</f>
        <v>10.06</v>
      </c>
      <c r="Q185" s="103" t="n">
        <f aca="false">IF(Q$1="P",MAX(0,Q$2-$C185),IF(Q$1="C",MAX(0,$C185-Q$2)))</f>
        <v>5.06</v>
      </c>
      <c r="R185" s="103" t="n">
        <f aca="false">IF(R$1="P",MAX(0,R$2-$C185),IF(R$1="C",MAX(0,$C185-R$2)))</f>
        <v>0</v>
      </c>
      <c r="S185" s="103" t="n">
        <f aca="false">IF(S$1="P",MAX(0,S$2-$C185),IF(S$1="C",MAX(0,$C185-S$2)))</f>
        <v>0</v>
      </c>
      <c r="T185" s="104" t="n">
        <f aca="false">A185</f>
        <v>8</v>
      </c>
      <c r="U185" s="105" t="n">
        <f aca="false">VLOOKUP($B185,Gas!$B$3:$E$2506,2)</f>
        <v>1.825</v>
      </c>
      <c r="V185" s="46" t="n">
        <f aca="false">C185/U185</f>
        <v>24.6904109589041</v>
      </c>
    </row>
    <row r="186" customFormat="false" ht="12.75" hidden="false" customHeight="false" outlineLevel="0" collapsed="false">
      <c r="A186" s="95" t="n">
        <f aca="false">MONTH(B186)+(YEAR(B186)-1998)*12</f>
        <v>8</v>
      </c>
      <c r="B186" s="101" t="n">
        <v>36025</v>
      </c>
      <c r="C186" s="102" t="n">
        <v>63.26</v>
      </c>
      <c r="D186" s="98" t="n">
        <f aca="false">LN(C186/C185)</f>
        <v>0.339258282873404</v>
      </c>
      <c r="E186" s="106" t="n">
        <f aca="false">STDEV(D177:D186)*SQRT(trade_day)</f>
        <v>4.51626365299782</v>
      </c>
      <c r="G186" s="103" t="n">
        <f aca="false">IF(G$1="P",MAX(0,G$2-$C186),IF(G$1="C",MAX(0,$C186-G$2)))</f>
        <v>0</v>
      </c>
      <c r="H186" s="103" t="n">
        <f aca="false">IF(H$1="P",MAX(0,H$2-$C186),IF(H$1="C",MAX(0,$C186-H$2)))</f>
        <v>0</v>
      </c>
      <c r="I186" s="103" t="n">
        <f aca="false">IF(I$1="P",MAX(0,I$2-$C186),IF(I$1="C",MAX(0,$C186-I$2)))</f>
        <v>0</v>
      </c>
      <c r="J186" s="103" t="n">
        <f aca="false">IF(J$1="P",MAX(0,J$2-$C186),IF(J$1="C",MAX(0,$C186-J$2)))</f>
        <v>0</v>
      </c>
      <c r="K186" s="103" t="n">
        <f aca="false">IF(K$1="P",MAX(0,K$2-$C186),IF(K$1="C",MAX(0,$C186-K$2)))</f>
        <v>0</v>
      </c>
      <c r="L186" s="103" t="n">
        <f aca="false">IF(L$1="P",MAX(0,L$2-$C186),IF(L$1="C",MAX(0,$C186-L$2)))</f>
        <v>0</v>
      </c>
      <c r="M186" s="103" t="n">
        <f aca="false">IF(M$1="P",MAX(0,M$2-$C186),IF(M$1="C",MAX(0,$C186-M$2)))</f>
        <v>43.26</v>
      </c>
      <c r="N186" s="103" t="n">
        <f aca="false">IF(N$1="P",MAX(0,N$2-$C186),IF(N$1="C",MAX(0,$C186-N$2)))</f>
        <v>38.26</v>
      </c>
      <c r="O186" s="103" t="n">
        <f aca="false">IF(O$1="P",MAX(0,O$2-$C186),IF(O$1="C",MAX(0,$C186-O$2)))</f>
        <v>33.26</v>
      </c>
      <c r="P186" s="103" t="n">
        <f aca="false">IF(P$1="P",MAX(0,P$2-$C186),IF(P$1="C",MAX(0,$C186-P$2)))</f>
        <v>28.26</v>
      </c>
      <c r="Q186" s="103" t="n">
        <f aca="false">IF(Q$1="P",MAX(0,Q$2-$C186),IF(Q$1="C",MAX(0,$C186-Q$2)))</f>
        <v>23.26</v>
      </c>
      <c r="R186" s="103" t="n">
        <f aca="false">IF(R$1="P",MAX(0,R$2-$C186),IF(R$1="C",MAX(0,$C186-R$2)))</f>
        <v>13.26</v>
      </c>
      <c r="S186" s="103" t="n">
        <f aca="false">IF(S$1="P",MAX(0,S$2-$C186),IF(S$1="C",MAX(0,$C186-S$2)))</f>
        <v>0</v>
      </c>
      <c r="T186" s="104" t="n">
        <f aca="false">A186</f>
        <v>8</v>
      </c>
      <c r="U186" s="105" t="n">
        <f aca="false">VLOOKUP($B186,Gas!$B$3:$E$2506,2)</f>
        <v>1.895</v>
      </c>
      <c r="V186" s="46" t="n">
        <f aca="false">C186/U186</f>
        <v>33.3825857519789</v>
      </c>
    </row>
    <row r="187" customFormat="false" ht="12.75" hidden="false" customHeight="false" outlineLevel="0" collapsed="false">
      <c r="A187" s="95" t="n">
        <f aca="false">MONTH(B187)+(YEAR(B187)-1998)*12</f>
        <v>8</v>
      </c>
      <c r="B187" s="101" t="n">
        <v>36026</v>
      </c>
      <c r="C187" s="102" t="n">
        <v>38.14</v>
      </c>
      <c r="D187" s="98" t="n">
        <f aca="false">LN(C187/C186)</f>
        <v>-0.50598961770523</v>
      </c>
      <c r="E187" s="106" t="n">
        <f aca="false">STDEV(D178:D187)*SQRT(trade_day)</f>
        <v>5.35087825651567</v>
      </c>
      <c r="G187" s="103" t="n">
        <f aca="false">IF(G$1="P",MAX(0,G$2-$C187),IF(G$1="C",MAX(0,$C187-G$2)))</f>
        <v>0</v>
      </c>
      <c r="H187" s="103" t="n">
        <f aca="false">IF(H$1="P",MAX(0,H$2-$C187),IF(H$1="C",MAX(0,$C187-H$2)))</f>
        <v>0</v>
      </c>
      <c r="I187" s="103" t="n">
        <f aca="false">IF(I$1="P",MAX(0,I$2-$C187),IF(I$1="C",MAX(0,$C187-I$2)))</f>
        <v>0</v>
      </c>
      <c r="J187" s="103" t="n">
        <f aca="false">IF(J$1="P",MAX(0,J$2-$C187),IF(J$1="C",MAX(0,$C187-J$2)))</f>
        <v>0</v>
      </c>
      <c r="K187" s="103" t="n">
        <f aca="false">IF(K$1="P",MAX(0,K$2-$C187),IF(K$1="C",MAX(0,$C187-K$2)))</f>
        <v>1.86</v>
      </c>
      <c r="L187" s="103" t="n">
        <f aca="false">IF(L$1="P",MAX(0,L$2-$C187),IF(L$1="C",MAX(0,$C187-L$2)))</f>
        <v>11.86</v>
      </c>
      <c r="M187" s="103" t="n">
        <f aca="false">IF(M$1="P",MAX(0,M$2-$C187),IF(M$1="C",MAX(0,$C187-M$2)))</f>
        <v>18.14</v>
      </c>
      <c r="N187" s="103" t="n">
        <f aca="false">IF(N$1="P",MAX(0,N$2-$C187),IF(N$1="C",MAX(0,$C187-N$2)))</f>
        <v>13.14</v>
      </c>
      <c r="O187" s="103" t="n">
        <f aca="false">IF(O$1="P",MAX(0,O$2-$C187),IF(O$1="C",MAX(0,$C187-O$2)))</f>
        <v>8.14</v>
      </c>
      <c r="P187" s="103" t="n">
        <f aca="false">IF(P$1="P",MAX(0,P$2-$C187),IF(P$1="C",MAX(0,$C187-P$2)))</f>
        <v>3.14</v>
      </c>
      <c r="Q187" s="103" t="n">
        <f aca="false">IF(Q$1="P",MAX(0,Q$2-$C187),IF(Q$1="C",MAX(0,$C187-Q$2)))</f>
        <v>0</v>
      </c>
      <c r="R187" s="103" t="n">
        <f aca="false">IF(R$1="P",MAX(0,R$2-$C187),IF(R$1="C",MAX(0,$C187-R$2)))</f>
        <v>0</v>
      </c>
      <c r="S187" s="103" t="n">
        <f aca="false">IF(S$1="P",MAX(0,S$2-$C187),IF(S$1="C",MAX(0,$C187-S$2)))</f>
        <v>0</v>
      </c>
      <c r="T187" s="104" t="n">
        <f aca="false">A187</f>
        <v>8</v>
      </c>
      <c r="U187" s="105" t="n">
        <f aca="false">VLOOKUP($B187,Gas!$B$3:$E$2506,2)</f>
        <v>1.94</v>
      </c>
      <c r="V187" s="46" t="n">
        <f aca="false">C187/U187</f>
        <v>19.659793814433</v>
      </c>
    </row>
    <row r="188" customFormat="false" ht="12.75" hidden="false" customHeight="false" outlineLevel="0" collapsed="false">
      <c r="A188" s="95" t="n">
        <f aca="false">MONTH(B188)+(YEAR(B188)-1998)*12</f>
        <v>8</v>
      </c>
      <c r="B188" s="101" t="n">
        <v>36027</v>
      </c>
      <c r="C188" s="102" t="n">
        <v>32.73</v>
      </c>
      <c r="D188" s="98" t="n">
        <f aca="false">LN(C188/C187)</f>
        <v>-0.152971511659184</v>
      </c>
      <c r="E188" s="106" t="n">
        <f aca="false">STDEV(D179:D188)*SQRT(trade_day)</f>
        <v>5.42686141536197</v>
      </c>
      <c r="G188" s="103" t="n">
        <f aca="false">IF(G$1="P",MAX(0,G$2-$C188),IF(G$1="C",MAX(0,$C188-G$2)))</f>
        <v>0</v>
      </c>
      <c r="H188" s="103" t="n">
        <f aca="false">IF(H$1="P",MAX(0,H$2-$C188),IF(H$1="C",MAX(0,$C188-H$2)))</f>
        <v>0</v>
      </c>
      <c r="I188" s="103" t="n">
        <f aca="false">IF(I$1="P",MAX(0,I$2-$C188),IF(I$1="C",MAX(0,$C188-I$2)))</f>
        <v>0</v>
      </c>
      <c r="J188" s="103" t="n">
        <f aca="false">IF(J$1="P",MAX(0,J$2-$C188),IF(J$1="C",MAX(0,$C188-J$2)))</f>
        <v>2.27</v>
      </c>
      <c r="K188" s="103" t="n">
        <f aca="false">IF(K$1="P",MAX(0,K$2-$C188),IF(K$1="C",MAX(0,$C188-K$2)))</f>
        <v>7.27</v>
      </c>
      <c r="L188" s="103" t="n">
        <f aca="false">IF(L$1="P",MAX(0,L$2-$C188),IF(L$1="C",MAX(0,$C188-L$2)))</f>
        <v>17.27</v>
      </c>
      <c r="M188" s="103" t="n">
        <f aca="false">IF(M$1="P",MAX(0,M$2-$C188),IF(M$1="C",MAX(0,$C188-M$2)))</f>
        <v>12.73</v>
      </c>
      <c r="N188" s="103" t="n">
        <f aca="false">IF(N$1="P",MAX(0,N$2-$C188),IF(N$1="C",MAX(0,$C188-N$2)))</f>
        <v>7.73</v>
      </c>
      <c r="O188" s="103" t="n">
        <f aca="false">IF(O$1="P",MAX(0,O$2-$C188),IF(O$1="C",MAX(0,$C188-O$2)))</f>
        <v>2.73</v>
      </c>
      <c r="P188" s="103" t="n">
        <f aca="false">IF(P$1="P",MAX(0,P$2-$C188),IF(P$1="C",MAX(0,$C188-P$2)))</f>
        <v>0</v>
      </c>
      <c r="Q188" s="103" t="n">
        <f aca="false">IF(Q$1="P",MAX(0,Q$2-$C188),IF(Q$1="C",MAX(0,$C188-Q$2)))</f>
        <v>0</v>
      </c>
      <c r="R188" s="103" t="n">
        <f aca="false">IF(R$1="P",MAX(0,R$2-$C188),IF(R$1="C",MAX(0,$C188-R$2)))</f>
        <v>0</v>
      </c>
      <c r="S188" s="103" t="n">
        <f aca="false">IF(S$1="P",MAX(0,S$2-$C188),IF(S$1="C",MAX(0,$C188-S$2)))</f>
        <v>0</v>
      </c>
      <c r="T188" s="104" t="n">
        <f aca="false">A188</f>
        <v>8</v>
      </c>
      <c r="U188" s="105" t="n">
        <f aca="false">VLOOKUP($B188,Gas!$B$3:$E$2506,2)</f>
        <v>1.96</v>
      </c>
      <c r="V188" s="46" t="n">
        <f aca="false">C188/U188</f>
        <v>16.6989795918367</v>
      </c>
    </row>
    <row r="189" customFormat="false" ht="12.75" hidden="false" customHeight="false" outlineLevel="0" collapsed="false">
      <c r="A189" s="95" t="n">
        <f aca="false">MONTH(B189)+(YEAR(B189)-1998)*12</f>
        <v>8</v>
      </c>
      <c r="B189" s="101" t="n">
        <v>36028</v>
      </c>
      <c r="C189" s="102" t="n">
        <v>30.54</v>
      </c>
      <c r="D189" s="98" t="n">
        <f aca="false">LN(C189/C188)</f>
        <v>-0.0692547887226027</v>
      </c>
      <c r="E189" s="106" t="n">
        <f aca="false">STDEV(D180:D189)*SQRT(trade_day)</f>
        <v>5.44154206791171</v>
      </c>
      <c r="G189" s="103" t="n">
        <f aca="false">IF(G$1="P",MAX(0,G$2-$C189),IF(G$1="C",MAX(0,$C189-G$2)))</f>
        <v>0</v>
      </c>
      <c r="H189" s="103" t="n">
        <f aca="false">IF(H$1="P",MAX(0,H$2-$C189),IF(H$1="C",MAX(0,$C189-H$2)))</f>
        <v>0</v>
      </c>
      <c r="I189" s="103" t="n">
        <f aca="false">IF(I$1="P",MAX(0,I$2-$C189),IF(I$1="C",MAX(0,$C189-I$2)))</f>
        <v>0</v>
      </c>
      <c r="J189" s="103" t="n">
        <f aca="false">IF(J$1="P",MAX(0,J$2-$C189),IF(J$1="C",MAX(0,$C189-J$2)))</f>
        <v>4.46</v>
      </c>
      <c r="K189" s="103" t="n">
        <f aca="false">IF(K$1="P",MAX(0,K$2-$C189),IF(K$1="C",MAX(0,$C189-K$2)))</f>
        <v>9.46</v>
      </c>
      <c r="L189" s="103" t="n">
        <f aca="false">IF(L$1="P",MAX(0,L$2-$C189),IF(L$1="C",MAX(0,$C189-L$2)))</f>
        <v>19.46</v>
      </c>
      <c r="M189" s="103" t="n">
        <f aca="false">IF(M$1="P",MAX(0,M$2-$C189),IF(M$1="C",MAX(0,$C189-M$2)))</f>
        <v>10.54</v>
      </c>
      <c r="N189" s="103" t="n">
        <f aca="false">IF(N$1="P",MAX(0,N$2-$C189),IF(N$1="C",MAX(0,$C189-N$2)))</f>
        <v>5.54</v>
      </c>
      <c r="O189" s="103" t="n">
        <f aca="false">IF(O$1="P",MAX(0,O$2-$C189),IF(O$1="C",MAX(0,$C189-O$2)))</f>
        <v>0.539999999999999</v>
      </c>
      <c r="P189" s="103" t="n">
        <f aca="false">IF(P$1="P",MAX(0,P$2-$C189),IF(P$1="C",MAX(0,$C189-P$2)))</f>
        <v>0</v>
      </c>
      <c r="Q189" s="103" t="n">
        <f aca="false">IF(Q$1="P",MAX(0,Q$2-$C189),IF(Q$1="C",MAX(0,$C189-Q$2)))</f>
        <v>0</v>
      </c>
      <c r="R189" s="103" t="n">
        <f aca="false">IF(R$1="P",MAX(0,R$2-$C189),IF(R$1="C",MAX(0,$C189-R$2)))</f>
        <v>0</v>
      </c>
      <c r="S189" s="103" t="n">
        <f aca="false">IF(S$1="P",MAX(0,S$2-$C189),IF(S$1="C",MAX(0,$C189-S$2)))</f>
        <v>0</v>
      </c>
      <c r="T189" s="104" t="n">
        <f aca="false">A189</f>
        <v>8</v>
      </c>
      <c r="U189" s="105" t="n">
        <f aca="false">VLOOKUP($B189,Gas!$B$3:$E$2506,2)</f>
        <v>1.895</v>
      </c>
      <c r="V189" s="46" t="n">
        <f aca="false">C189/U189</f>
        <v>16.1160949868074</v>
      </c>
    </row>
    <row r="190" customFormat="false" ht="12.75" hidden="false" customHeight="false" outlineLevel="0" collapsed="false">
      <c r="A190" s="95" t="n">
        <f aca="false">MONTH(B190)+(YEAR(B190)-1998)*12</f>
        <v>8</v>
      </c>
      <c r="B190" s="101" t="n">
        <v>36031</v>
      </c>
      <c r="C190" s="102" t="n">
        <v>28.8</v>
      </c>
      <c r="D190" s="98" t="n">
        <f aca="false">LN(C190/C189)</f>
        <v>-0.0586619126485861</v>
      </c>
      <c r="E190" s="106" t="n">
        <f aca="false">STDEV(D181:D190)*SQRT(trade_day)</f>
        <v>4.62098859693121</v>
      </c>
      <c r="G190" s="103" t="n">
        <f aca="false">IF(G$1="P",MAX(0,G$2-$C190),IF(G$1="C",MAX(0,$C190-G$2)))</f>
        <v>0</v>
      </c>
      <c r="H190" s="103" t="n">
        <f aca="false">IF(H$1="P",MAX(0,H$2-$C190),IF(H$1="C",MAX(0,$C190-H$2)))</f>
        <v>0</v>
      </c>
      <c r="I190" s="103" t="n">
        <f aca="false">IF(I$1="P",MAX(0,I$2-$C190),IF(I$1="C",MAX(0,$C190-I$2)))</f>
        <v>1.2</v>
      </c>
      <c r="J190" s="103" t="n">
        <f aca="false">IF(J$1="P",MAX(0,J$2-$C190),IF(J$1="C",MAX(0,$C190-J$2)))</f>
        <v>6.2</v>
      </c>
      <c r="K190" s="103" t="n">
        <f aca="false">IF(K$1="P",MAX(0,K$2-$C190),IF(K$1="C",MAX(0,$C190-K$2)))</f>
        <v>11.2</v>
      </c>
      <c r="L190" s="103" t="n">
        <f aca="false">IF(L$1="P",MAX(0,L$2-$C190),IF(L$1="C",MAX(0,$C190-L$2)))</f>
        <v>21.2</v>
      </c>
      <c r="M190" s="103" t="n">
        <f aca="false">IF(M$1="P",MAX(0,M$2-$C190),IF(M$1="C",MAX(0,$C190-M$2)))</f>
        <v>8.8</v>
      </c>
      <c r="N190" s="103" t="n">
        <f aca="false">IF(N$1="P",MAX(0,N$2-$C190),IF(N$1="C",MAX(0,$C190-N$2)))</f>
        <v>3.8</v>
      </c>
      <c r="O190" s="103" t="n">
        <f aca="false">IF(O$1="P",MAX(0,O$2-$C190),IF(O$1="C",MAX(0,$C190-O$2)))</f>
        <v>0</v>
      </c>
      <c r="P190" s="103" t="n">
        <f aca="false">IF(P$1="P",MAX(0,P$2-$C190),IF(P$1="C",MAX(0,$C190-P$2)))</f>
        <v>0</v>
      </c>
      <c r="Q190" s="103" t="n">
        <f aca="false">IF(Q$1="P",MAX(0,Q$2-$C190),IF(Q$1="C",MAX(0,$C190-Q$2)))</f>
        <v>0</v>
      </c>
      <c r="R190" s="103" t="n">
        <f aca="false">IF(R$1="P",MAX(0,R$2-$C190),IF(R$1="C",MAX(0,$C190-R$2)))</f>
        <v>0</v>
      </c>
      <c r="S190" s="103" t="n">
        <f aca="false">IF(S$1="P",MAX(0,S$2-$C190),IF(S$1="C",MAX(0,$C190-S$2)))</f>
        <v>0</v>
      </c>
      <c r="T190" s="104" t="n">
        <f aca="false">A190</f>
        <v>8</v>
      </c>
      <c r="U190" s="105" t="n">
        <f aca="false">VLOOKUP($B190,Gas!$B$3:$E$2506,2)</f>
        <v>1.925</v>
      </c>
      <c r="V190" s="46" t="n">
        <f aca="false">C190/U190</f>
        <v>14.961038961039</v>
      </c>
    </row>
    <row r="191" customFormat="false" ht="12.75" hidden="false" customHeight="false" outlineLevel="0" collapsed="false">
      <c r="A191" s="95" t="n">
        <f aca="false">MONTH(B191)+(YEAR(B191)-1998)*12</f>
        <v>8</v>
      </c>
      <c r="B191" s="101" t="n">
        <v>36032</v>
      </c>
      <c r="C191" s="102" t="n">
        <v>58.06</v>
      </c>
      <c r="D191" s="98" t="n">
        <f aca="false">LN(C191/C190)</f>
        <v>0.701101571454584</v>
      </c>
      <c r="E191" s="106" t="n">
        <f aca="false">STDEV(D182:D191)*SQRT(trade_day)</f>
        <v>5.52773629092983</v>
      </c>
      <c r="G191" s="103" t="n">
        <f aca="false">IF(G$1="P",MAX(0,G$2-$C191),IF(G$1="C",MAX(0,$C191-G$2)))</f>
        <v>0</v>
      </c>
      <c r="H191" s="103" t="n">
        <f aca="false">IF(H$1="P",MAX(0,H$2-$C191),IF(H$1="C",MAX(0,$C191-H$2)))</f>
        <v>0</v>
      </c>
      <c r="I191" s="103" t="n">
        <f aca="false">IF(I$1="P",MAX(0,I$2-$C191),IF(I$1="C",MAX(0,$C191-I$2)))</f>
        <v>0</v>
      </c>
      <c r="J191" s="103" t="n">
        <f aca="false">IF(J$1="P",MAX(0,J$2-$C191),IF(J$1="C",MAX(0,$C191-J$2)))</f>
        <v>0</v>
      </c>
      <c r="K191" s="103" t="n">
        <f aca="false">IF(K$1="P",MAX(0,K$2-$C191),IF(K$1="C",MAX(0,$C191-K$2)))</f>
        <v>0</v>
      </c>
      <c r="L191" s="103" t="n">
        <f aca="false">IF(L$1="P",MAX(0,L$2-$C191),IF(L$1="C",MAX(0,$C191-L$2)))</f>
        <v>0</v>
      </c>
      <c r="M191" s="103" t="n">
        <f aca="false">IF(M$1="P",MAX(0,M$2-$C191),IF(M$1="C",MAX(0,$C191-M$2)))</f>
        <v>38.06</v>
      </c>
      <c r="N191" s="103" t="n">
        <f aca="false">IF(N$1="P",MAX(0,N$2-$C191),IF(N$1="C",MAX(0,$C191-N$2)))</f>
        <v>33.06</v>
      </c>
      <c r="O191" s="103" t="n">
        <f aca="false">IF(O$1="P",MAX(0,O$2-$C191),IF(O$1="C",MAX(0,$C191-O$2)))</f>
        <v>28.06</v>
      </c>
      <c r="P191" s="103" t="n">
        <f aca="false">IF(P$1="P",MAX(0,P$2-$C191),IF(P$1="C",MAX(0,$C191-P$2)))</f>
        <v>23.06</v>
      </c>
      <c r="Q191" s="103" t="n">
        <f aca="false">IF(Q$1="P",MAX(0,Q$2-$C191),IF(Q$1="C",MAX(0,$C191-Q$2)))</f>
        <v>18.06</v>
      </c>
      <c r="R191" s="103" t="n">
        <f aca="false">IF(R$1="P",MAX(0,R$2-$C191),IF(R$1="C",MAX(0,$C191-R$2)))</f>
        <v>8.06</v>
      </c>
      <c r="S191" s="103" t="n">
        <f aca="false">IF(S$1="P",MAX(0,S$2-$C191),IF(S$1="C",MAX(0,$C191-S$2)))</f>
        <v>0</v>
      </c>
      <c r="T191" s="104" t="n">
        <f aca="false">A191</f>
        <v>8</v>
      </c>
      <c r="U191" s="105" t="n">
        <f aca="false">VLOOKUP($B191,Gas!$B$3:$E$2506,2)</f>
        <v>1.895</v>
      </c>
      <c r="V191" s="46" t="n">
        <f aca="false">C191/U191</f>
        <v>30.6385224274406</v>
      </c>
    </row>
    <row r="192" customFormat="false" ht="12.75" hidden="false" customHeight="false" outlineLevel="0" collapsed="false">
      <c r="A192" s="95" t="n">
        <f aca="false">MONTH(B192)+(YEAR(B192)-1998)*12</f>
        <v>8</v>
      </c>
      <c r="B192" s="101" t="n">
        <v>36033</v>
      </c>
      <c r="C192" s="102" t="n">
        <v>82.74</v>
      </c>
      <c r="D192" s="98" t="n">
        <f aca="false">LN(C192/C191)</f>
        <v>0.354226202436782</v>
      </c>
      <c r="E192" s="106" t="n">
        <f aca="false">STDEV(D183:D192)*SQRT(trade_day)</f>
        <v>5.71945218016146</v>
      </c>
      <c r="G192" s="103" t="n">
        <f aca="false">IF(G$1="P",MAX(0,G$2-$C192),IF(G$1="C",MAX(0,$C192-G$2)))</f>
        <v>0</v>
      </c>
      <c r="H192" s="103" t="n">
        <f aca="false">IF(H$1="P",MAX(0,H$2-$C192),IF(H$1="C",MAX(0,$C192-H$2)))</f>
        <v>0</v>
      </c>
      <c r="I192" s="103" t="n">
        <f aca="false">IF(I$1="P",MAX(0,I$2-$C192),IF(I$1="C",MAX(0,$C192-I$2)))</f>
        <v>0</v>
      </c>
      <c r="J192" s="103" t="n">
        <f aca="false">IF(J$1="P",MAX(0,J$2-$C192),IF(J$1="C",MAX(0,$C192-J$2)))</f>
        <v>0</v>
      </c>
      <c r="K192" s="103" t="n">
        <f aca="false">IF(K$1="P",MAX(0,K$2-$C192),IF(K$1="C",MAX(0,$C192-K$2)))</f>
        <v>0</v>
      </c>
      <c r="L192" s="103" t="n">
        <f aca="false">IF(L$1="P",MAX(0,L$2-$C192),IF(L$1="C",MAX(0,$C192-L$2)))</f>
        <v>0</v>
      </c>
      <c r="M192" s="103" t="n">
        <f aca="false">IF(M$1="P",MAX(0,M$2-$C192),IF(M$1="C",MAX(0,$C192-M$2)))</f>
        <v>62.74</v>
      </c>
      <c r="N192" s="103" t="n">
        <f aca="false">IF(N$1="P",MAX(0,N$2-$C192),IF(N$1="C",MAX(0,$C192-N$2)))</f>
        <v>57.74</v>
      </c>
      <c r="O192" s="103" t="n">
        <f aca="false">IF(O$1="P",MAX(0,O$2-$C192),IF(O$1="C",MAX(0,$C192-O$2)))</f>
        <v>52.74</v>
      </c>
      <c r="P192" s="103" t="n">
        <f aca="false">IF(P$1="P",MAX(0,P$2-$C192),IF(P$1="C",MAX(0,$C192-P$2)))</f>
        <v>47.74</v>
      </c>
      <c r="Q192" s="103" t="n">
        <f aca="false">IF(Q$1="P",MAX(0,Q$2-$C192),IF(Q$1="C",MAX(0,$C192-Q$2)))</f>
        <v>42.74</v>
      </c>
      <c r="R192" s="103" t="n">
        <f aca="false">IF(R$1="P",MAX(0,R$2-$C192),IF(R$1="C",MAX(0,$C192-R$2)))</f>
        <v>32.74</v>
      </c>
      <c r="S192" s="103" t="n">
        <f aca="false">IF(S$1="P",MAX(0,S$2-$C192),IF(S$1="C",MAX(0,$C192-S$2)))</f>
        <v>0</v>
      </c>
      <c r="T192" s="104" t="n">
        <f aca="false">A192</f>
        <v>8</v>
      </c>
      <c r="U192" s="105" t="n">
        <f aca="false">VLOOKUP($B192,Gas!$B$3:$E$2506,2)</f>
        <v>1.88</v>
      </c>
      <c r="V192" s="46" t="n">
        <f aca="false">C192/U192</f>
        <v>44.0106382978723</v>
      </c>
    </row>
    <row r="193" customFormat="false" ht="12.75" hidden="false" customHeight="false" outlineLevel="0" collapsed="false">
      <c r="A193" s="95" t="n">
        <f aca="false">MONTH(B193)+(YEAR(B193)-1998)*12</f>
        <v>8</v>
      </c>
      <c r="B193" s="101" t="n">
        <v>36034</v>
      </c>
      <c r="C193" s="102" t="n">
        <v>48.98</v>
      </c>
      <c r="D193" s="98" t="n">
        <f aca="false">LN(C193/C192)</f>
        <v>-0.524291109509244</v>
      </c>
      <c r="E193" s="106" t="n">
        <f aca="false">STDEV(D184:D193)*SQRT(trade_day)</f>
        <v>6.46039817379158</v>
      </c>
      <c r="G193" s="103" t="n">
        <f aca="false">IF(G$1="P",MAX(0,G$2-$C193),IF(G$1="C",MAX(0,$C193-G$2)))</f>
        <v>0</v>
      </c>
      <c r="H193" s="103" t="n">
        <f aca="false">IF(H$1="P",MAX(0,H$2-$C193),IF(H$1="C",MAX(0,$C193-H$2)))</f>
        <v>0</v>
      </c>
      <c r="I193" s="103" t="n">
        <f aca="false">IF(I$1="P",MAX(0,I$2-$C193),IF(I$1="C",MAX(0,$C193-I$2)))</f>
        <v>0</v>
      </c>
      <c r="J193" s="103" t="n">
        <f aca="false">IF(J$1="P",MAX(0,J$2-$C193),IF(J$1="C",MAX(0,$C193-J$2)))</f>
        <v>0</v>
      </c>
      <c r="K193" s="103" t="n">
        <f aca="false">IF(K$1="P",MAX(0,K$2-$C193),IF(K$1="C",MAX(0,$C193-K$2)))</f>
        <v>0</v>
      </c>
      <c r="L193" s="103" t="n">
        <f aca="false">IF(L$1="P",MAX(0,L$2-$C193),IF(L$1="C",MAX(0,$C193-L$2)))</f>
        <v>1.02</v>
      </c>
      <c r="M193" s="103" t="n">
        <f aca="false">IF(M$1="P",MAX(0,M$2-$C193),IF(M$1="C",MAX(0,$C193-M$2)))</f>
        <v>28.98</v>
      </c>
      <c r="N193" s="103" t="n">
        <f aca="false">IF(N$1="P",MAX(0,N$2-$C193),IF(N$1="C",MAX(0,$C193-N$2)))</f>
        <v>23.98</v>
      </c>
      <c r="O193" s="103" t="n">
        <f aca="false">IF(O$1="P",MAX(0,O$2-$C193),IF(O$1="C",MAX(0,$C193-O$2)))</f>
        <v>18.98</v>
      </c>
      <c r="P193" s="103" t="n">
        <f aca="false">IF(P$1="P",MAX(0,P$2-$C193),IF(P$1="C",MAX(0,$C193-P$2)))</f>
        <v>13.98</v>
      </c>
      <c r="Q193" s="103" t="n">
        <f aca="false">IF(Q$1="P",MAX(0,Q$2-$C193),IF(Q$1="C",MAX(0,$C193-Q$2)))</f>
        <v>8.98</v>
      </c>
      <c r="R193" s="103" t="n">
        <f aca="false">IF(R$1="P",MAX(0,R$2-$C193),IF(R$1="C",MAX(0,$C193-R$2)))</f>
        <v>0</v>
      </c>
      <c r="S193" s="103" t="n">
        <f aca="false">IF(S$1="P",MAX(0,S$2-$C193),IF(S$1="C",MAX(0,$C193-S$2)))</f>
        <v>0</v>
      </c>
      <c r="T193" s="104" t="n">
        <f aca="false">A193</f>
        <v>8</v>
      </c>
      <c r="U193" s="105" t="n">
        <f aca="false">VLOOKUP($B193,Gas!$B$3:$E$2506,2)</f>
        <v>1.83</v>
      </c>
      <c r="V193" s="46" t="n">
        <f aca="false">C193/U193</f>
        <v>26.7650273224044</v>
      </c>
    </row>
    <row r="194" customFormat="false" ht="12.75" hidden="false" customHeight="false" outlineLevel="0" collapsed="false">
      <c r="A194" s="95" t="n">
        <f aca="false">MONTH(B194)+(YEAR(B194)-1998)*12</f>
        <v>8</v>
      </c>
      <c r="B194" s="101" t="n">
        <v>36035</v>
      </c>
      <c r="C194" s="102" t="n">
        <v>42.5</v>
      </c>
      <c r="D194" s="98" t="n">
        <f aca="false">LN(C194/C193)</f>
        <v>-0.14190797559365</v>
      </c>
      <c r="E194" s="106" t="n">
        <f aca="false">STDEV(D185:D194)*SQRT(trade_day)</f>
        <v>6.49084625674502</v>
      </c>
      <c r="G194" s="103" t="n">
        <f aca="false">IF(G$1="P",MAX(0,G$2-$C194),IF(G$1="C",MAX(0,$C194-G$2)))</f>
        <v>0</v>
      </c>
      <c r="H194" s="103" t="n">
        <f aca="false">IF(H$1="P",MAX(0,H$2-$C194),IF(H$1="C",MAX(0,$C194-H$2)))</f>
        <v>0</v>
      </c>
      <c r="I194" s="103" t="n">
        <f aca="false">IF(I$1="P",MAX(0,I$2-$C194),IF(I$1="C",MAX(0,$C194-I$2)))</f>
        <v>0</v>
      </c>
      <c r="J194" s="103" t="n">
        <f aca="false">IF(J$1="P",MAX(0,J$2-$C194),IF(J$1="C",MAX(0,$C194-J$2)))</f>
        <v>0</v>
      </c>
      <c r="K194" s="103" t="n">
        <f aca="false">IF(K$1="P",MAX(0,K$2-$C194),IF(K$1="C",MAX(0,$C194-K$2)))</f>
        <v>0</v>
      </c>
      <c r="L194" s="103" t="n">
        <f aca="false">IF(L$1="P",MAX(0,L$2-$C194),IF(L$1="C",MAX(0,$C194-L$2)))</f>
        <v>7.5</v>
      </c>
      <c r="M194" s="103" t="n">
        <f aca="false">IF(M$1="P",MAX(0,M$2-$C194),IF(M$1="C",MAX(0,$C194-M$2)))</f>
        <v>22.5</v>
      </c>
      <c r="N194" s="103" t="n">
        <f aca="false">IF(N$1="P",MAX(0,N$2-$C194),IF(N$1="C",MAX(0,$C194-N$2)))</f>
        <v>17.5</v>
      </c>
      <c r="O194" s="103" t="n">
        <f aca="false">IF(O$1="P",MAX(0,O$2-$C194),IF(O$1="C",MAX(0,$C194-O$2)))</f>
        <v>12.5</v>
      </c>
      <c r="P194" s="103" t="n">
        <f aca="false">IF(P$1="P",MAX(0,P$2-$C194),IF(P$1="C",MAX(0,$C194-P$2)))</f>
        <v>7.5</v>
      </c>
      <c r="Q194" s="103" t="n">
        <f aca="false">IF(Q$1="P",MAX(0,Q$2-$C194),IF(Q$1="C",MAX(0,$C194-Q$2)))</f>
        <v>2.5</v>
      </c>
      <c r="R194" s="103" t="n">
        <f aca="false">IF(R$1="P",MAX(0,R$2-$C194),IF(R$1="C",MAX(0,$C194-R$2)))</f>
        <v>0</v>
      </c>
      <c r="S194" s="103" t="n">
        <f aca="false">IF(S$1="P",MAX(0,S$2-$C194),IF(S$1="C",MAX(0,$C194-S$2)))</f>
        <v>0</v>
      </c>
      <c r="T194" s="104" t="n">
        <f aca="false">A194</f>
        <v>8</v>
      </c>
      <c r="U194" s="105" t="n">
        <f aca="false">VLOOKUP($B194,Gas!$B$3:$E$2506,2)</f>
        <v>1.75</v>
      </c>
      <c r="V194" s="46" t="n">
        <f aca="false">C194/U194</f>
        <v>24.2857142857143</v>
      </c>
    </row>
    <row r="195" customFormat="false" ht="12.75" hidden="false" customHeight="false" outlineLevel="0" collapsed="false">
      <c r="A195" s="95" t="n">
        <f aca="false">MONTH(B195)+(YEAR(B195)-1998)*12</f>
        <v>8</v>
      </c>
      <c r="B195" s="101" t="n">
        <v>36038</v>
      </c>
      <c r="C195" s="102" t="n">
        <v>42.95</v>
      </c>
      <c r="D195" s="98" t="n">
        <f aca="false">LN(C195/C194)</f>
        <v>0.0105325724998934</v>
      </c>
      <c r="E195" s="106" t="n">
        <f aca="false">STDEV(D186:D195)*SQRT(trade_day)</f>
        <v>6.04308373554784</v>
      </c>
      <c r="G195" s="103" t="n">
        <f aca="false">IF(G$1="P",MAX(0,G$2-$C195),IF(G$1="C",MAX(0,$C195-G$2)))</f>
        <v>0</v>
      </c>
      <c r="H195" s="103" t="n">
        <f aca="false">IF(H$1="P",MAX(0,H$2-$C195),IF(H$1="C",MAX(0,$C195-H$2)))</f>
        <v>0</v>
      </c>
      <c r="I195" s="103" t="n">
        <f aca="false">IF(I$1="P",MAX(0,I$2-$C195),IF(I$1="C",MAX(0,$C195-I$2)))</f>
        <v>0</v>
      </c>
      <c r="J195" s="103" t="n">
        <f aca="false">IF(J$1="P",MAX(0,J$2-$C195),IF(J$1="C",MAX(0,$C195-J$2)))</f>
        <v>0</v>
      </c>
      <c r="K195" s="103" t="n">
        <f aca="false">IF(K$1="P",MAX(0,K$2-$C195),IF(K$1="C",MAX(0,$C195-K$2)))</f>
        <v>0</v>
      </c>
      <c r="L195" s="103" t="n">
        <f aca="false">IF(L$1="P",MAX(0,L$2-$C195),IF(L$1="C",MAX(0,$C195-L$2)))</f>
        <v>7.05</v>
      </c>
      <c r="M195" s="103" t="n">
        <f aca="false">IF(M$1="P",MAX(0,M$2-$C195),IF(M$1="C",MAX(0,$C195-M$2)))</f>
        <v>22.95</v>
      </c>
      <c r="N195" s="103" t="n">
        <f aca="false">IF(N$1="P",MAX(0,N$2-$C195),IF(N$1="C",MAX(0,$C195-N$2)))</f>
        <v>17.95</v>
      </c>
      <c r="O195" s="103" t="n">
        <f aca="false">IF(O$1="P",MAX(0,O$2-$C195),IF(O$1="C",MAX(0,$C195-O$2)))</f>
        <v>12.95</v>
      </c>
      <c r="P195" s="103" t="n">
        <f aca="false">IF(P$1="P",MAX(0,P$2-$C195),IF(P$1="C",MAX(0,$C195-P$2)))</f>
        <v>7.95</v>
      </c>
      <c r="Q195" s="103" t="n">
        <f aca="false">IF(Q$1="P",MAX(0,Q$2-$C195),IF(Q$1="C",MAX(0,$C195-Q$2)))</f>
        <v>2.95</v>
      </c>
      <c r="R195" s="103" t="n">
        <f aca="false">IF(R$1="P",MAX(0,R$2-$C195),IF(R$1="C",MAX(0,$C195-R$2)))</f>
        <v>0</v>
      </c>
      <c r="S195" s="103" t="n">
        <f aca="false">IF(S$1="P",MAX(0,S$2-$C195),IF(S$1="C",MAX(0,$C195-S$2)))</f>
        <v>0</v>
      </c>
      <c r="T195" s="104" t="n">
        <f aca="false">A195</f>
        <v>8</v>
      </c>
      <c r="U195" s="105" t="n">
        <f aca="false">VLOOKUP($B195,Gas!$B$3:$E$2506,2)</f>
        <v>1.64</v>
      </c>
      <c r="V195" s="46" t="n">
        <f aca="false">C195/U195</f>
        <v>26.1890243902439</v>
      </c>
    </row>
    <row r="196" customFormat="false" ht="12.75" hidden="false" customHeight="false" outlineLevel="0" collapsed="false">
      <c r="A196" s="95" t="n">
        <f aca="false">MONTH(B196)+(YEAR(B196)-1998)*12</f>
        <v>9</v>
      </c>
      <c r="B196" s="101" t="n">
        <v>36039</v>
      </c>
      <c r="C196" s="102" t="n">
        <v>29.46</v>
      </c>
      <c r="D196" s="98" t="n">
        <f aca="false">LN(C196/C195)</f>
        <v>-0.37700323739578</v>
      </c>
      <c r="E196" s="106" t="n">
        <f aca="false">STDEV(D187:D196)*SQRT(trade_day)</f>
        <v>5.97109022283159</v>
      </c>
      <c r="G196" s="103" t="n">
        <f aca="false">IF(G$1="P",MAX(0,G$2-$C196),IF(G$1="C",MAX(0,$C196-G$2)))</f>
        <v>0</v>
      </c>
      <c r="H196" s="103" t="n">
        <f aca="false">IF(H$1="P",MAX(0,H$2-$C196),IF(H$1="C",MAX(0,$C196-H$2)))</f>
        <v>0</v>
      </c>
      <c r="I196" s="103" t="n">
        <f aca="false">IF(I$1="P",MAX(0,I$2-$C196),IF(I$1="C",MAX(0,$C196-I$2)))</f>
        <v>0.539999999999999</v>
      </c>
      <c r="J196" s="103" t="n">
        <f aca="false">IF(J$1="P",MAX(0,J$2-$C196),IF(J$1="C",MAX(0,$C196-J$2)))</f>
        <v>5.54</v>
      </c>
      <c r="K196" s="103" t="n">
        <f aca="false">IF(K$1="P",MAX(0,K$2-$C196),IF(K$1="C",MAX(0,$C196-K$2)))</f>
        <v>10.54</v>
      </c>
      <c r="L196" s="103" t="n">
        <f aca="false">IF(L$1="P",MAX(0,L$2-$C196),IF(L$1="C",MAX(0,$C196-L$2)))</f>
        <v>20.54</v>
      </c>
      <c r="M196" s="103" t="n">
        <f aca="false">IF(M$1="P",MAX(0,M$2-$C196),IF(M$1="C",MAX(0,$C196-M$2)))</f>
        <v>9.46</v>
      </c>
      <c r="N196" s="103" t="n">
        <f aca="false">IF(N$1="P",MAX(0,N$2-$C196),IF(N$1="C",MAX(0,$C196-N$2)))</f>
        <v>4.46</v>
      </c>
      <c r="O196" s="103" t="n">
        <f aca="false">IF(O$1="P",MAX(0,O$2-$C196),IF(O$1="C",MAX(0,$C196-O$2)))</f>
        <v>0</v>
      </c>
      <c r="P196" s="103" t="n">
        <f aca="false">IF(P$1="P",MAX(0,P$2-$C196),IF(P$1="C",MAX(0,$C196-P$2)))</f>
        <v>0</v>
      </c>
      <c r="Q196" s="103" t="n">
        <f aca="false">IF(Q$1="P",MAX(0,Q$2-$C196),IF(Q$1="C",MAX(0,$C196-Q$2)))</f>
        <v>0</v>
      </c>
      <c r="R196" s="103" t="n">
        <f aca="false">IF(R$1="P",MAX(0,R$2-$C196),IF(R$1="C",MAX(0,$C196-R$2)))</f>
        <v>0</v>
      </c>
      <c r="S196" s="103" t="n">
        <f aca="false">IF(S$1="P",MAX(0,S$2-$C196),IF(S$1="C",MAX(0,$C196-S$2)))</f>
        <v>0</v>
      </c>
      <c r="T196" s="104" t="n">
        <f aca="false">A196</f>
        <v>9</v>
      </c>
      <c r="U196" s="105" t="n">
        <f aca="false">VLOOKUP($B196,Gas!$B$3:$E$2506,2)</f>
        <v>1.57</v>
      </c>
      <c r="V196" s="46" t="n">
        <f aca="false">C196/U196</f>
        <v>18.7643312101911</v>
      </c>
    </row>
    <row r="197" customFormat="false" ht="12.75" hidden="false" customHeight="false" outlineLevel="0" collapsed="false">
      <c r="A197" s="95" t="n">
        <f aca="false">MONTH(B197)+(YEAR(B197)-1998)*12</f>
        <v>9</v>
      </c>
      <c r="B197" s="101" t="n">
        <v>36040</v>
      </c>
      <c r="C197" s="102" t="n">
        <v>29.61</v>
      </c>
      <c r="D197" s="98" t="n">
        <f aca="false">LN(C197/C196)</f>
        <v>0.00507873107901572</v>
      </c>
      <c r="E197" s="106" t="n">
        <f aca="false">STDEV(D188:D197)*SQRT(trade_day)</f>
        <v>5.47604883332941</v>
      </c>
      <c r="G197" s="103" t="n">
        <f aca="false">IF(G$1="P",MAX(0,G$2-$C197),IF(G$1="C",MAX(0,$C197-G$2)))</f>
        <v>0</v>
      </c>
      <c r="H197" s="103" t="n">
        <f aca="false">IF(H$1="P",MAX(0,H$2-$C197),IF(H$1="C",MAX(0,$C197-H$2)))</f>
        <v>0</v>
      </c>
      <c r="I197" s="103" t="n">
        <f aca="false">IF(I$1="P",MAX(0,I$2-$C197),IF(I$1="C",MAX(0,$C197-I$2)))</f>
        <v>0.390000000000001</v>
      </c>
      <c r="J197" s="103" t="n">
        <f aca="false">IF(J$1="P",MAX(0,J$2-$C197),IF(J$1="C",MAX(0,$C197-J$2)))</f>
        <v>5.39</v>
      </c>
      <c r="K197" s="103" t="n">
        <f aca="false">IF(K$1="P",MAX(0,K$2-$C197),IF(K$1="C",MAX(0,$C197-K$2)))</f>
        <v>10.39</v>
      </c>
      <c r="L197" s="103" t="n">
        <f aca="false">IF(L$1="P",MAX(0,L$2-$C197),IF(L$1="C",MAX(0,$C197-L$2)))</f>
        <v>20.39</v>
      </c>
      <c r="M197" s="103" t="n">
        <f aca="false">IF(M$1="P",MAX(0,M$2-$C197),IF(M$1="C",MAX(0,$C197-M$2)))</f>
        <v>9.61</v>
      </c>
      <c r="N197" s="103" t="n">
        <f aca="false">IF(N$1="P",MAX(0,N$2-$C197),IF(N$1="C",MAX(0,$C197-N$2)))</f>
        <v>4.61</v>
      </c>
      <c r="O197" s="103" t="n">
        <f aca="false">IF(O$1="P",MAX(0,O$2-$C197),IF(O$1="C",MAX(0,$C197-O$2)))</f>
        <v>0</v>
      </c>
      <c r="P197" s="103" t="n">
        <f aca="false">IF(P$1="P",MAX(0,P$2-$C197),IF(P$1="C",MAX(0,$C197-P$2)))</f>
        <v>0</v>
      </c>
      <c r="Q197" s="103" t="n">
        <f aca="false">IF(Q$1="P",MAX(0,Q$2-$C197),IF(Q$1="C",MAX(0,$C197-Q$2)))</f>
        <v>0</v>
      </c>
      <c r="R197" s="103" t="n">
        <f aca="false">IF(R$1="P",MAX(0,R$2-$C197),IF(R$1="C",MAX(0,$C197-R$2)))</f>
        <v>0</v>
      </c>
      <c r="S197" s="103" t="n">
        <f aca="false">IF(S$1="P",MAX(0,S$2-$C197),IF(S$1="C",MAX(0,$C197-S$2)))</f>
        <v>0</v>
      </c>
      <c r="T197" s="104" t="n">
        <f aca="false">A197</f>
        <v>9</v>
      </c>
      <c r="U197" s="105" t="n">
        <f aca="false">VLOOKUP($B197,Gas!$B$3:$E$2506,2)</f>
        <v>1.84</v>
      </c>
      <c r="V197" s="46" t="n">
        <f aca="false">C197/U197</f>
        <v>16.0923913043478</v>
      </c>
    </row>
    <row r="198" customFormat="false" ht="12.75" hidden="false" customHeight="false" outlineLevel="0" collapsed="false">
      <c r="A198" s="95" t="n">
        <f aca="false">MONTH(B198)+(YEAR(B198)-1998)*12</f>
        <v>9</v>
      </c>
      <c r="B198" s="101" t="n">
        <v>36041</v>
      </c>
      <c r="C198" s="102" t="n">
        <v>23.96</v>
      </c>
      <c r="D198" s="98" t="n">
        <f aca="false">LN(C198/C197)</f>
        <v>-0.211726368866251</v>
      </c>
      <c r="E198" s="106" t="n">
        <f aca="false">STDEV(D189:D198)*SQRT(trade_day)</f>
        <v>5.52178456639334</v>
      </c>
      <c r="G198" s="103" t="n">
        <f aca="false">IF(G$1="P",MAX(0,G$2-$C198),IF(G$1="C",MAX(0,$C198-G$2)))</f>
        <v>0</v>
      </c>
      <c r="H198" s="103" t="n">
        <f aca="false">IF(H$1="P",MAX(0,H$2-$C198),IF(H$1="C",MAX(0,$C198-H$2)))</f>
        <v>1.04</v>
      </c>
      <c r="I198" s="103" t="n">
        <f aca="false">IF(I$1="P",MAX(0,I$2-$C198),IF(I$1="C",MAX(0,$C198-I$2)))</f>
        <v>6.04</v>
      </c>
      <c r="J198" s="103" t="n">
        <f aca="false">IF(J$1="P",MAX(0,J$2-$C198),IF(J$1="C",MAX(0,$C198-J$2)))</f>
        <v>11.04</v>
      </c>
      <c r="K198" s="103" t="n">
        <f aca="false">IF(K$1="P",MAX(0,K$2-$C198),IF(K$1="C",MAX(0,$C198-K$2)))</f>
        <v>16.04</v>
      </c>
      <c r="L198" s="103" t="n">
        <f aca="false">IF(L$1="P",MAX(0,L$2-$C198),IF(L$1="C",MAX(0,$C198-L$2)))</f>
        <v>26.04</v>
      </c>
      <c r="M198" s="103" t="n">
        <f aca="false">IF(M$1="P",MAX(0,M$2-$C198),IF(M$1="C",MAX(0,$C198-M$2)))</f>
        <v>3.96</v>
      </c>
      <c r="N198" s="103" t="n">
        <f aca="false">IF(N$1="P",MAX(0,N$2-$C198),IF(N$1="C",MAX(0,$C198-N$2)))</f>
        <v>0</v>
      </c>
      <c r="O198" s="103" t="n">
        <f aca="false">IF(O$1="P",MAX(0,O$2-$C198),IF(O$1="C",MAX(0,$C198-O$2)))</f>
        <v>0</v>
      </c>
      <c r="P198" s="103" t="n">
        <f aca="false">IF(P$1="P",MAX(0,P$2-$C198),IF(P$1="C",MAX(0,$C198-P$2)))</f>
        <v>0</v>
      </c>
      <c r="Q198" s="103" t="n">
        <f aca="false">IF(Q$1="P",MAX(0,Q$2-$C198),IF(Q$1="C",MAX(0,$C198-Q$2)))</f>
        <v>0</v>
      </c>
      <c r="R198" s="103" t="n">
        <f aca="false">IF(R$1="P",MAX(0,R$2-$C198),IF(R$1="C",MAX(0,$C198-R$2)))</f>
        <v>0</v>
      </c>
      <c r="S198" s="103" t="n">
        <f aca="false">IF(S$1="P",MAX(0,S$2-$C198),IF(S$1="C",MAX(0,$C198-S$2)))</f>
        <v>0</v>
      </c>
      <c r="T198" s="104" t="n">
        <f aca="false">A198</f>
        <v>9</v>
      </c>
      <c r="U198" s="105" t="n">
        <f aca="false">VLOOKUP($B198,Gas!$B$3:$E$2506,2)</f>
        <v>1.72</v>
      </c>
      <c r="V198" s="46" t="n">
        <f aca="false">C198/U198</f>
        <v>13.9302325581395</v>
      </c>
    </row>
    <row r="199" customFormat="false" ht="12.75" hidden="false" customHeight="false" outlineLevel="0" collapsed="false">
      <c r="A199" s="95" t="n">
        <f aca="false">MONTH(B199)+(YEAR(B199)-1998)*12</f>
        <v>9</v>
      </c>
      <c r="B199" s="101" t="n">
        <v>36042</v>
      </c>
      <c r="C199" s="102" t="n">
        <v>24.64</v>
      </c>
      <c r="D199" s="98" t="n">
        <f aca="false">LN(C199/C198)</f>
        <v>0.0279853654180703</v>
      </c>
      <c r="E199" s="106" t="n">
        <f aca="false">STDEV(D190:D199)*SQRT(trade_day)</f>
        <v>5.52456918005923</v>
      </c>
      <c r="G199" s="103" t="n">
        <f aca="false">IF(G$1="P",MAX(0,G$2-$C199),IF(G$1="C",MAX(0,$C199-G$2)))</f>
        <v>0</v>
      </c>
      <c r="H199" s="103" t="n">
        <f aca="false">IF(H$1="P",MAX(0,H$2-$C199),IF(H$1="C",MAX(0,$C199-H$2)))</f>
        <v>0.359999999999999</v>
      </c>
      <c r="I199" s="103" t="n">
        <f aca="false">IF(I$1="P",MAX(0,I$2-$C199),IF(I$1="C",MAX(0,$C199-I$2)))</f>
        <v>5.36</v>
      </c>
      <c r="J199" s="103" t="n">
        <f aca="false">IF(J$1="P",MAX(0,J$2-$C199),IF(J$1="C",MAX(0,$C199-J$2)))</f>
        <v>10.36</v>
      </c>
      <c r="K199" s="103" t="n">
        <f aca="false">IF(K$1="P",MAX(0,K$2-$C199),IF(K$1="C",MAX(0,$C199-K$2)))</f>
        <v>15.36</v>
      </c>
      <c r="L199" s="103" t="n">
        <f aca="false">IF(L$1="P",MAX(0,L$2-$C199),IF(L$1="C",MAX(0,$C199-L$2)))</f>
        <v>25.36</v>
      </c>
      <c r="M199" s="103" t="n">
        <f aca="false">IF(M$1="P",MAX(0,M$2-$C199),IF(M$1="C",MAX(0,$C199-M$2)))</f>
        <v>4.64</v>
      </c>
      <c r="N199" s="103" t="n">
        <f aca="false">IF(N$1="P",MAX(0,N$2-$C199),IF(N$1="C",MAX(0,$C199-N$2)))</f>
        <v>0</v>
      </c>
      <c r="O199" s="103" t="n">
        <f aca="false">IF(O$1="P",MAX(0,O$2-$C199),IF(O$1="C",MAX(0,$C199-O$2)))</f>
        <v>0</v>
      </c>
      <c r="P199" s="103" t="n">
        <f aca="false">IF(P$1="P",MAX(0,P$2-$C199),IF(P$1="C",MAX(0,$C199-P$2)))</f>
        <v>0</v>
      </c>
      <c r="Q199" s="103" t="n">
        <f aca="false">IF(Q$1="P",MAX(0,Q$2-$C199),IF(Q$1="C",MAX(0,$C199-Q$2)))</f>
        <v>0</v>
      </c>
      <c r="R199" s="103" t="n">
        <f aca="false">IF(R$1="P",MAX(0,R$2-$C199),IF(R$1="C",MAX(0,$C199-R$2)))</f>
        <v>0</v>
      </c>
      <c r="S199" s="103" t="n">
        <f aca="false">IF(S$1="P",MAX(0,S$2-$C199),IF(S$1="C",MAX(0,$C199-S$2)))</f>
        <v>0</v>
      </c>
      <c r="T199" s="104" t="n">
        <f aca="false">A199</f>
        <v>9</v>
      </c>
      <c r="U199" s="105" t="n">
        <f aca="false">VLOOKUP($B199,Gas!$B$3:$E$2506,2)</f>
        <v>1.685</v>
      </c>
      <c r="V199" s="46" t="n">
        <f aca="false">C199/U199</f>
        <v>14.6231454005935</v>
      </c>
    </row>
    <row r="200" customFormat="false" ht="12.75" hidden="false" customHeight="false" outlineLevel="0" collapsed="false">
      <c r="A200" s="95" t="n">
        <f aca="false">MONTH(B200)+(YEAR(B200)-1998)*12</f>
        <v>9</v>
      </c>
      <c r="B200" s="101" t="n">
        <v>36046</v>
      </c>
      <c r="C200" s="102" t="n">
        <v>37.19</v>
      </c>
      <c r="D200" s="98" t="n">
        <f aca="false">LN(C200/C199)</f>
        <v>0.41166876927166</v>
      </c>
      <c r="E200" s="106" t="n">
        <f aca="false">STDEV(D191:D200)*SQRT(trade_day)</f>
        <v>5.92277338251193</v>
      </c>
      <c r="G200" s="103" t="n">
        <f aca="false">IF(G$1="P",MAX(0,G$2-$C200),IF(G$1="C",MAX(0,$C200-G$2)))</f>
        <v>0</v>
      </c>
      <c r="H200" s="103" t="n">
        <f aca="false">IF(H$1="P",MAX(0,H$2-$C200),IF(H$1="C",MAX(0,$C200-H$2)))</f>
        <v>0</v>
      </c>
      <c r="I200" s="103" t="n">
        <f aca="false">IF(I$1="P",MAX(0,I$2-$C200),IF(I$1="C",MAX(0,$C200-I$2)))</f>
        <v>0</v>
      </c>
      <c r="J200" s="103" t="n">
        <f aca="false">IF(J$1="P",MAX(0,J$2-$C200),IF(J$1="C",MAX(0,$C200-J$2)))</f>
        <v>0</v>
      </c>
      <c r="K200" s="103" t="n">
        <f aca="false">IF(K$1="P",MAX(0,K$2-$C200),IF(K$1="C",MAX(0,$C200-K$2)))</f>
        <v>2.81</v>
      </c>
      <c r="L200" s="103" t="n">
        <f aca="false">IF(L$1="P",MAX(0,L$2-$C200),IF(L$1="C",MAX(0,$C200-L$2)))</f>
        <v>12.81</v>
      </c>
      <c r="M200" s="103" t="n">
        <f aca="false">IF(M$1="P",MAX(0,M$2-$C200),IF(M$1="C",MAX(0,$C200-M$2)))</f>
        <v>17.19</v>
      </c>
      <c r="N200" s="103" t="n">
        <f aca="false">IF(N$1="P",MAX(0,N$2-$C200),IF(N$1="C",MAX(0,$C200-N$2)))</f>
        <v>12.19</v>
      </c>
      <c r="O200" s="103" t="n">
        <f aca="false">IF(O$1="P",MAX(0,O$2-$C200),IF(O$1="C",MAX(0,$C200-O$2)))</f>
        <v>7.19</v>
      </c>
      <c r="P200" s="103" t="n">
        <f aca="false">IF(P$1="P",MAX(0,P$2-$C200),IF(P$1="C",MAX(0,$C200-P$2)))</f>
        <v>2.19</v>
      </c>
      <c r="Q200" s="103" t="n">
        <f aca="false">IF(Q$1="P",MAX(0,Q$2-$C200),IF(Q$1="C",MAX(0,$C200-Q$2)))</f>
        <v>0</v>
      </c>
      <c r="R200" s="103" t="n">
        <f aca="false">IF(R$1="P",MAX(0,R$2-$C200),IF(R$1="C",MAX(0,$C200-R$2)))</f>
        <v>0</v>
      </c>
      <c r="S200" s="103" t="n">
        <f aca="false">IF(S$1="P",MAX(0,S$2-$C200),IF(S$1="C",MAX(0,$C200-S$2)))</f>
        <v>0</v>
      </c>
      <c r="T200" s="104" t="n">
        <f aca="false">A200</f>
        <v>9</v>
      </c>
      <c r="U200" s="105" t="n">
        <f aca="false">VLOOKUP($B200,Gas!$B$3:$E$2506,2)</f>
        <v>1.69</v>
      </c>
      <c r="V200" s="46" t="n">
        <f aca="false">C200/U200</f>
        <v>22.0059171597633</v>
      </c>
    </row>
    <row r="201" customFormat="false" ht="12.75" hidden="false" customHeight="false" outlineLevel="0" collapsed="false">
      <c r="A201" s="95" t="n">
        <f aca="false">MONTH(B201)+(YEAR(B201)-1998)*12</f>
        <v>9</v>
      </c>
      <c r="B201" s="101" t="n">
        <v>36047</v>
      </c>
      <c r="C201" s="102" t="n">
        <v>18.02</v>
      </c>
      <c r="D201" s="98" t="n">
        <f aca="false">LN(C201/C200)</f>
        <v>-0.724557655756787</v>
      </c>
      <c r="E201" s="106" t="n">
        <f aca="false">STDEV(D192:D201)*SQRT(trade_day)</f>
        <v>5.69097936283601</v>
      </c>
      <c r="G201" s="103" t="n">
        <f aca="false">IF(G$1="P",MAX(0,G$2-$C201),IF(G$1="C",MAX(0,$C201-G$2)))</f>
        <v>1.98</v>
      </c>
      <c r="H201" s="103" t="n">
        <f aca="false">IF(H$1="P",MAX(0,H$2-$C201),IF(H$1="C",MAX(0,$C201-H$2)))</f>
        <v>6.98</v>
      </c>
      <c r="I201" s="103" t="n">
        <f aca="false">IF(I$1="P",MAX(0,I$2-$C201),IF(I$1="C",MAX(0,$C201-I$2)))</f>
        <v>11.98</v>
      </c>
      <c r="J201" s="103" t="n">
        <f aca="false">IF(J$1="P",MAX(0,J$2-$C201),IF(J$1="C",MAX(0,$C201-J$2)))</f>
        <v>16.98</v>
      </c>
      <c r="K201" s="103" t="n">
        <f aca="false">IF(K$1="P",MAX(0,K$2-$C201),IF(K$1="C",MAX(0,$C201-K$2)))</f>
        <v>21.98</v>
      </c>
      <c r="L201" s="103" t="n">
        <f aca="false">IF(L$1="P",MAX(0,L$2-$C201),IF(L$1="C",MAX(0,$C201-L$2)))</f>
        <v>31.98</v>
      </c>
      <c r="M201" s="103" t="n">
        <f aca="false">IF(M$1="P",MAX(0,M$2-$C201),IF(M$1="C",MAX(0,$C201-M$2)))</f>
        <v>0</v>
      </c>
      <c r="N201" s="103" t="n">
        <f aca="false">IF(N$1="P",MAX(0,N$2-$C201),IF(N$1="C",MAX(0,$C201-N$2)))</f>
        <v>0</v>
      </c>
      <c r="O201" s="103" t="n">
        <f aca="false">IF(O$1="P",MAX(0,O$2-$C201),IF(O$1="C",MAX(0,$C201-O$2)))</f>
        <v>0</v>
      </c>
      <c r="P201" s="103" t="n">
        <f aca="false">IF(P$1="P",MAX(0,P$2-$C201),IF(P$1="C",MAX(0,$C201-P$2)))</f>
        <v>0</v>
      </c>
      <c r="Q201" s="103" t="n">
        <f aca="false">IF(Q$1="P",MAX(0,Q$2-$C201),IF(Q$1="C",MAX(0,$C201-Q$2)))</f>
        <v>0</v>
      </c>
      <c r="R201" s="103" t="n">
        <f aca="false">IF(R$1="P",MAX(0,R$2-$C201),IF(R$1="C",MAX(0,$C201-R$2)))</f>
        <v>0</v>
      </c>
      <c r="S201" s="103" t="n">
        <f aca="false">IF(S$1="P",MAX(0,S$2-$C201),IF(S$1="C",MAX(0,$C201-S$2)))</f>
        <v>0</v>
      </c>
      <c r="T201" s="104" t="n">
        <f aca="false">A201</f>
        <v>9</v>
      </c>
      <c r="U201" s="105" t="n">
        <f aca="false">VLOOKUP($B201,Gas!$B$3:$E$2506,2)</f>
        <v>1.795</v>
      </c>
      <c r="V201" s="46" t="n">
        <f aca="false">C201/U201</f>
        <v>10.0389972144847</v>
      </c>
    </row>
    <row r="202" customFormat="false" ht="12.75" hidden="false" customHeight="false" outlineLevel="0" collapsed="false">
      <c r="A202" s="95" t="n">
        <f aca="false">MONTH(B202)+(YEAR(B202)-1998)*12</f>
        <v>9</v>
      </c>
      <c r="B202" s="101" t="n">
        <v>36048</v>
      </c>
      <c r="C202" s="102" t="n">
        <v>16.31</v>
      </c>
      <c r="D202" s="98" t="n">
        <f aca="false">LN(C202/C201)</f>
        <v>-0.0997038355472695</v>
      </c>
      <c r="E202" s="106" t="n">
        <f aca="false">STDEV(D193:D202)*SQRT(trade_day)</f>
        <v>5.06507956497452</v>
      </c>
      <c r="G202" s="103" t="n">
        <f aca="false">IF(G$1="P",MAX(0,G$2-$C202),IF(G$1="C",MAX(0,$C202-G$2)))</f>
        <v>3.69</v>
      </c>
      <c r="H202" s="103" t="n">
        <f aca="false">IF(H$1="P",MAX(0,H$2-$C202),IF(H$1="C",MAX(0,$C202-H$2)))</f>
        <v>8.69</v>
      </c>
      <c r="I202" s="103" t="n">
        <f aca="false">IF(I$1="P",MAX(0,I$2-$C202),IF(I$1="C",MAX(0,$C202-I$2)))</f>
        <v>13.69</v>
      </c>
      <c r="J202" s="103" t="n">
        <f aca="false">IF(J$1="P",MAX(0,J$2-$C202),IF(J$1="C",MAX(0,$C202-J$2)))</f>
        <v>18.69</v>
      </c>
      <c r="K202" s="103" t="n">
        <f aca="false">IF(K$1="P",MAX(0,K$2-$C202),IF(K$1="C",MAX(0,$C202-K$2)))</f>
        <v>23.69</v>
      </c>
      <c r="L202" s="103" t="n">
        <f aca="false">IF(L$1="P",MAX(0,L$2-$C202),IF(L$1="C",MAX(0,$C202-L$2)))</f>
        <v>33.69</v>
      </c>
      <c r="M202" s="103" t="n">
        <f aca="false">IF(M$1="P",MAX(0,M$2-$C202),IF(M$1="C",MAX(0,$C202-M$2)))</f>
        <v>0</v>
      </c>
      <c r="N202" s="103" t="n">
        <f aca="false">IF(N$1="P",MAX(0,N$2-$C202),IF(N$1="C",MAX(0,$C202-N$2)))</f>
        <v>0</v>
      </c>
      <c r="O202" s="103" t="n">
        <f aca="false">IF(O$1="P",MAX(0,O$2-$C202),IF(O$1="C",MAX(0,$C202-O$2)))</f>
        <v>0</v>
      </c>
      <c r="P202" s="103" t="n">
        <f aca="false">IF(P$1="P",MAX(0,P$2-$C202),IF(P$1="C",MAX(0,$C202-P$2)))</f>
        <v>0</v>
      </c>
      <c r="Q202" s="103" t="n">
        <f aca="false">IF(Q$1="P",MAX(0,Q$2-$C202),IF(Q$1="C",MAX(0,$C202-Q$2)))</f>
        <v>0</v>
      </c>
      <c r="R202" s="103" t="n">
        <f aca="false">IF(R$1="P",MAX(0,R$2-$C202),IF(R$1="C",MAX(0,$C202-R$2)))</f>
        <v>0</v>
      </c>
      <c r="S202" s="103" t="n">
        <f aca="false">IF(S$1="P",MAX(0,S$2-$C202),IF(S$1="C",MAX(0,$C202-S$2)))</f>
        <v>0</v>
      </c>
      <c r="T202" s="104" t="n">
        <f aca="false">A202</f>
        <v>9</v>
      </c>
      <c r="U202" s="105" t="n">
        <f aca="false">VLOOKUP($B202,Gas!$B$3:$E$2506,2)</f>
        <v>1.775</v>
      </c>
      <c r="V202" s="46" t="n">
        <f aca="false">C202/U202</f>
        <v>9.1887323943662</v>
      </c>
    </row>
    <row r="203" customFormat="false" ht="12.75" hidden="false" customHeight="false" outlineLevel="0" collapsed="false">
      <c r="A203" s="95" t="n">
        <f aca="false">MONTH(B203)+(YEAR(B203)-1998)*12</f>
        <v>9</v>
      </c>
      <c r="B203" s="101" t="n">
        <v>36049</v>
      </c>
      <c r="C203" s="102" t="n">
        <v>20.95</v>
      </c>
      <c r="D203" s="98" t="n">
        <f aca="false">LN(C203/C202)</f>
        <v>0.250360229735224</v>
      </c>
      <c r="E203" s="106" t="n">
        <f aca="false">STDEV(D194:D203)*SQRT(trade_day)</f>
        <v>5.00823438333343</v>
      </c>
      <c r="G203" s="103" t="n">
        <f aca="false">IF(G$1="P",MAX(0,G$2-$C203),IF(G$1="C",MAX(0,$C203-G$2)))</f>
        <v>0</v>
      </c>
      <c r="H203" s="103" t="n">
        <f aca="false">IF(H$1="P",MAX(0,H$2-$C203),IF(H$1="C",MAX(0,$C203-H$2)))</f>
        <v>4.05</v>
      </c>
      <c r="I203" s="103" t="n">
        <f aca="false">IF(I$1="P",MAX(0,I$2-$C203),IF(I$1="C",MAX(0,$C203-I$2)))</f>
        <v>9.05</v>
      </c>
      <c r="J203" s="103" t="n">
        <f aca="false">IF(J$1="P",MAX(0,J$2-$C203),IF(J$1="C",MAX(0,$C203-J$2)))</f>
        <v>14.05</v>
      </c>
      <c r="K203" s="103" t="n">
        <f aca="false">IF(K$1="P",MAX(0,K$2-$C203),IF(K$1="C",MAX(0,$C203-K$2)))</f>
        <v>19.05</v>
      </c>
      <c r="L203" s="103" t="n">
        <f aca="false">IF(L$1="P",MAX(0,L$2-$C203),IF(L$1="C",MAX(0,$C203-L$2)))</f>
        <v>29.05</v>
      </c>
      <c r="M203" s="103" t="n">
        <f aca="false">IF(M$1="P",MAX(0,M$2-$C203),IF(M$1="C",MAX(0,$C203-M$2)))</f>
        <v>0.949999999999999</v>
      </c>
      <c r="N203" s="103" t="n">
        <f aca="false">IF(N$1="P",MAX(0,N$2-$C203),IF(N$1="C",MAX(0,$C203-N$2)))</f>
        <v>0</v>
      </c>
      <c r="O203" s="103" t="n">
        <f aca="false">IF(O$1="P",MAX(0,O$2-$C203),IF(O$1="C",MAX(0,$C203-O$2)))</f>
        <v>0</v>
      </c>
      <c r="P203" s="103" t="n">
        <f aca="false">IF(P$1="P",MAX(0,P$2-$C203),IF(P$1="C",MAX(0,$C203-P$2)))</f>
        <v>0</v>
      </c>
      <c r="Q203" s="103" t="n">
        <f aca="false">IF(Q$1="P",MAX(0,Q$2-$C203),IF(Q$1="C",MAX(0,$C203-Q$2)))</f>
        <v>0</v>
      </c>
      <c r="R203" s="103" t="n">
        <f aca="false">IF(R$1="P",MAX(0,R$2-$C203),IF(R$1="C",MAX(0,$C203-R$2)))</f>
        <v>0</v>
      </c>
      <c r="S203" s="103" t="n">
        <f aca="false">IF(S$1="P",MAX(0,S$2-$C203),IF(S$1="C",MAX(0,$C203-S$2)))</f>
        <v>0</v>
      </c>
      <c r="T203" s="104" t="n">
        <f aca="false">A203</f>
        <v>9</v>
      </c>
      <c r="U203" s="105" t="n">
        <f aca="false">VLOOKUP($B203,Gas!$B$3:$E$2506,2)</f>
        <v>1.87</v>
      </c>
      <c r="V203" s="46" t="n">
        <f aca="false">C203/U203</f>
        <v>11.2032085561497</v>
      </c>
    </row>
    <row r="204" customFormat="false" ht="12.75" hidden="false" customHeight="false" outlineLevel="0" collapsed="false">
      <c r="A204" s="95" t="n">
        <f aca="false">MONTH(B204)+(YEAR(B204)-1998)*12</f>
        <v>9</v>
      </c>
      <c r="B204" s="101" t="n">
        <v>36052</v>
      </c>
      <c r="C204" s="102" t="n">
        <v>25.29</v>
      </c>
      <c r="D204" s="98" t="n">
        <f aca="false">LN(C204/C203)</f>
        <v>0.188270414313727</v>
      </c>
      <c r="E204" s="106" t="n">
        <f aca="false">STDEV(D195:D204)*SQRT(trade_day)</f>
        <v>5.17326262445291</v>
      </c>
      <c r="G204" s="103" t="n">
        <f aca="false">IF(G$1="P",MAX(0,G$2-$C204),IF(G$1="C",MAX(0,$C204-G$2)))</f>
        <v>0</v>
      </c>
      <c r="H204" s="103" t="n">
        <f aca="false">IF(H$1="P",MAX(0,H$2-$C204),IF(H$1="C",MAX(0,$C204-H$2)))</f>
        <v>0</v>
      </c>
      <c r="I204" s="103" t="n">
        <f aca="false">IF(I$1="P",MAX(0,I$2-$C204),IF(I$1="C",MAX(0,$C204-I$2)))</f>
        <v>4.71</v>
      </c>
      <c r="J204" s="103" t="n">
        <f aca="false">IF(J$1="P",MAX(0,J$2-$C204),IF(J$1="C",MAX(0,$C204-J$2)))</f>
        <v>9.71</v>
      </c>
      <c r="K204" s="103" t="n">
        <f aca="false">IF(K$1="P",MAX(0,K$2-$C204),IF(K$1="C",MAX(0,$C204-K$2)))</f>
        <v>14.71</v>
      </c>
      <c r="L204" s="103" t="n">
        <f aca="false">IF(L$1="P",MAX(0,L$2-$C204),IF(L$1="C",MAX(0,$C204-L$2)))</f>
        <v>24.71</v>
      </c>
      <c r="M204" s="103" t="n">
        <f aca="false">IF(M$1="P",MAX(0,M$2-$C204),IF(M$1="C",MAX(0,$C204-M$2)))</f>
        <v>5.29</v>
      </c>
      <c r="N204" s="103" t="n">
        <f aca="false">IF(N$1="P",MAX(0,N$2-$C204),IF(N$1="C",MAX(0,$C204-N$2)))</f>
        <v>0.289999999999999</v>
      </c>
      <c r="O204" s="103" t="n">
        <f aca="false">IF(O$1="P",MAX(0,O$2-$C204),IF(O$1="C",MAX(0,$C204-O$2)))</f>
        <v>0</v>
      </c>
      <c r="P204" s="103" t="n">
        <f aca="false">IF(P$1="P",MAX(0,P$2-$C204),IF(P$1="C",MAX(0,$C204-P$2)))</f>
        <v>0</v>
      </c>
      <c r="Q204" s="103" t="n">
        <f aca="false">IF(Q$1="P",MAX(0,Q$2-$C204),IF(Q$1="C",MAX(0,$C204-Q$2)))</f>
        <v>0</v>
      </c>
      <c r="R204" s="103" t="n">
        <f aca="false">IF(R$1="P",MAX(0,R$2-$C204),IF(R$1="C",MAX(0,$C204-R$2)))</f>
        <v>0</v>
      </c>
      <c r="S204" s="103" t="n">
        <f aca="false">IF(S$1="P",MAX(0,S$2-$C204),IF(S$1="C",MAX(0,$C204-S$2)))</f>
        <v>0</v>
      </c>
      <c r="T204" s="104" t="n">
        <f aca="false">A204</f>
        <v>9</v>
      </c>
      <c r="U204" s="105" t="n">
        <f aca="false">VLOOKUP($B204,Gas!$B$3:$E$2506,2)</f>
        <v>1.845</v>
      </c>
      <c r="V204" s="46" t="n">
        <f aca="false">C204/U204</f>
        <v>13.7073170731707</v>
      </c>
    </row>
    <row r="205" customFormat="false" ht="12.75" hidden="false" customHeight="false" outlineLevel="0" collapsed="false">
      <c r="A205" s="95" t="n">
        <f aca="false">MONTH(B205)+(YEAR(B205)-1998)*12</f>
        <v>9</v>
      </c>
      <c r="B205" s="101" t="n">
        <v>36053</v>
      </c>
      <c r="C205" s="102" t="n">
        <v>33.39</v>
      </c>
      <c r="D205" s="98" t="n">
        <f aca="false">LN(C205/C204)</f>
        <v>0.277847393273689</v>
      </c>
      <c r="E205" s="106" t="n">
        <f aca="false">STDEV(D196:D205)*SQRT(trade_day)</f>
        <v>5.42921658522547</v>
      </c>
      <c r="G205" s="103" t="n">
        <f aca="false">IF(G$1="P",MAX(0,G$2-$C205),IF(G$1="C",MAX(0,$C205-G$2)))</f>
        <v>0</v>
      </c>
      <c r="H205" s="103" t="n">
        <f aca="false">IF(H$1="P",MAX(0,H$2-$C205),IF(H$1="C",MAX(0,$C205-H$2)))</f>
        <v>0</v>
      </c>
      <c r="I205" s="103" t="n">
        <f aca="false">IF(I$1="P",MAX(0,I$2-$C205),IF(I$1="C",MAX(0,$C205-I$2)))</f>
        <v>0</v>
      </c>
      <c r="J205" s="103" t="n">
        <f aca="false">IF(J$1="P",MAX(0,J$2-$C205),IF(J$1="C",MAX(0,$C205-J$2)))</f>
        <v>1.61</v>
      </c>
      <c r="K205" s="103" t="n">
        <f aca="false">IF(K$1="P",MAX(0,K$2-$C205),IF(K$1="C",MAX(0,$C205-K$2)))</f>
        <v>6.61</v>
      </c>
      <c r="L205" s="103" t="n">
        <f aca="false">IF(L$1="P",MAX(0,L$2-$C205),IF(L$1="C",MAX(0,$C205-L$2)))</f>
        <v>16.61</v>
      </c>
      <c r="M205" s="103" t="n">
        <f aca="false">IF(M$1="P",MAX(0,M$2-$C205),IF(M$1="C",MAX(0,$C205-M$2)))</f>
        <v>13.39</v>
      </c>
      <c r="N205" s="103" t="n">
        <f aca="false">IF(N$1="P",MAX(0,N$2-$C205),IF(N$1="C",MAX(0,$C205-N$2)))</f>
        <v>8.39</v>
      </c>
      <c r="O205" s="103" t="n">
        <f aca="false">IF(O$1="P",MAX(0,O$2-$C205),IF(O$1="C",MAX(0,$C205-O$2)))</f>
        <v>3.39</v>
      </c>
      <c r="P205" s="103" t="n">
        <f aca="false">IF(P$1="P",MAX(0,P$2-$C205),IF(P$1="C",MAX(0,$C205-P$2)))</f>
        <v>0</v>
      </c>
      <c r="Q205" s="103" t="n">
        <f aca="false">IF(Q$1="P",MAX(0,Q$2-$C205),IF(Q$1="C",MAX(0,$C205-Q$2)))</f>
        <v>0</v>
      </c>
      <c r="R205" s="103" t="n">
        <f aca="false">IF(R$1="P",MAX(0,R$2-$C205),IF(R$1="C",MAX(0,$C205-R$2)))</f>
        <v>0</v>
      </c>
      <c r="S205" s="103" t="n">
        <f aca="false">IF(S$1="P",MAX(0,S$2-$C205),IF(S$1="C",MAX(0,$C205-S$2)))</f>
        <v>0</v>
      </c>
      <c r="T205" s="104" t="n">
        <f aca="false">A205</f>
        <v>9</v>
      </c>
      <c r="U205" s="105" t="n">
        <f aca="false">VLOOKUP($B205,Gas!$B$3:$E$2506,2)</f>
        <v>1.83</v>
      </c>
      <c r="V205" s="46" t="n">
        <f aca="false">C205/U205</f>
        <v>18.2459016393443</v>
      </c>
    </row>
    <row r="206" customFormat="false" ht="12.75" hidden="false" customHeight="false" outlineLevel="0" collapsed="false">
      <c r="A206" s="95" t="n">
        <f aca="false">MONTH(B206)+(YEAR(B206)-1998)*12</f>
        <v>9</v>
      </c>
      <c r="B206" s="101" t="n">
        <v>36054</v>
      </c>
      <c r="C206" s="102" t="n">
        <v>30.82</v>
      </c>
      <c r="D206" s="98" t="n">
        <f aca="false">LN(C206/C205)</f>
        <v>-0.0800926240635935</v>
      </c>
      <c r="E206" s="106" t="n">
        <f aca="false">STDEV(D197:D206)*SQRT(trade_day)</f>
        <v>5.08693636473528</v>
      </c>
      <c r="G206" s="103" t="n">
        <f aca="false">IF(G$1="P",MAX(0,G$2-$C206),IF(G$1="C",MAX(0,$C206-G$2)))</f>
        <v>0</v>
      </c>
      <c r="H206" s="103" t="n">
        <f aca="false">IF(H$1="P",MAX(0,H$2-$C206),IF(H$1="C",MAX(0,$C206-H$2)))</f>
        <v>0</v>
      </c>
      <c r="I206" s="103" t="n">
        <f aca="false">IF(I$1="P",MAX(0,I$2-$C206),IF(I$1="C",MAX(0,$C206-I$2)))</f>
        <v>0</v>
      </c>
      <c r="J206" s="103" t="n">
        <f aca="false">IF(J$1="P",MAX(0,J$2-$C206),IF(J$1="C",MAX(0,$C206-J$2)))</f>
        <v>4.18</v>
      </c>
      <c r="K206" s="103" t="n">
        <f aca="false">IF(K$1="P",MAX(0,K$2-$C206),IF(K$1="C",MAX(0,$C206-K$2)))</f>
        <v>9.18</v>
      </c>
      <c r="L206" s="103" t="n">
        <f aca="false">IF(L$1="P",MAX(0,L$2-$C206),IF(L$1="C",MAX(0,$C206-L$2)))</f>
        <v>19.18</v>
      </c>
      <c r="M206" s="103" t="n">
        <f aca="false">IF(M$1="P",MAX(0,M$2-$C206),IF(M$1="C",MAX(0,$C206-M$2)))</f>
        <v>10.82</v>
      </c>
      <c r="N206" s="103" t="n">
        <f aca="false">IF(N$1="P",MAX(0,N$2-$C206),IF(N$1="C",MAX(0,$C206-N$2)))</f>
        <v>5.82</v>
      </c>
      <c r="O206" s="103" t="n">
        <f aca="false">IF(O$1="P",MAX(0,O$2-$C206),IF(O$1="C",MAX(0,$C206-O$2)))</f>
        <v>0.82</v>
      </c>
      <c r="P206" s="103" t="n">
        <f aca="false">IF(P$1="P",MAX(0,P$2-$C206),IF(P$1="C",MAX(0,$C206-P$2)))</f>
        <v>0</v>
      </c>
      <c r="Q206" s="103" t="n">
        <f aca="false">IF(Q$1="P",MAX(0,Q$2-$C206),IF(Q$1="C",MAX(0,$C206-Q$2)))</f>
        <v>0</v>
      </c>
      <c r="R206" s="103" t="n">
        <f aca="false">IF(R$1="P",MAX(0,R$2-$C206),IF(R$1="C",MAX(0,$C206-R$2)))</f>
        <v>0</v>
      </c>
      <c r="S206" s="103" t="n">
        <f aca="false">IF(S$1="P",MAX(0,S$2-$C206),IF(S$1="C",MAX(0,$C206-S$2)))</f>
        <v>0</v>
      </c>
      <c r="T206" s="104" t="n">
        <f aca="false">A206</f>
        <v>9</v>
      </c>
      <c r="U206" s="105" t="n">
        <f aca="false">VLOOKUP($B206,Gas!$B$3:$E$2506,2)</f>
        <v>1.935</v>
      </c>
      <c r="V206" s="46" t="n">
        <f aca="false">C206/U206</f>
        <v>15.9276485788114</v>
      </c>
    </row>
    <row r="207" customFormat="false" ht="12.75" hidden="false" customHeight="false" outlineLevel="0" collapsed="false">
      <c r="A207" s="95" t="n">
        <f aca="false">MONTH(B207)+(YEAR(B207)-1998)*12</f>
        <v>9</v>
      </c>
      <c r="B207" s="101" t="n">
        <v>36055</v>
      </c>
      <c r="C207" s="102" t="n">
        <v>35.32</v>
      </c>
      <c r="D207" s="98" t="n">
        <f aca="false">LN(C207/C206)</f>
        <v>0.13628554584379</v>
      </c>
      <c r="E207" s="106" t="n">
        <f aca="false">STDEV(D198:D207)*SQRT(trade_day)</f>
        <v>5.12946641910524</v>
      </c>
      <c r="G207" s="103" t="n">
        <f aca="false">IF(G$1="P",MAX(0,G$2-$C207),IF(G$1="C",MAX(0,$C207-G$2)))</f>
        <v>0</v>
      </c>
      <c r="H207" s="103" t="n">
        <f aca="false">IF(H$1="P",MAX(0,H$2-$C207),IF(H$1="C",MAX(0,$C207-H$2)))</f>
        <v>0</v>
      </c>
      <c r="I207" s="103" t="n">
        <f aca="false">IF(I$1="P",MAX(0,I$2-$C207),IF(I$1="C",MAX(0,$C207-I$2)))</f>
        <v>0</v>
      </c>
      <c r="J207" s="103" t="n">
        <f aca="false">IF(J$1="P",MAX(0,J$2-$C207),IF(J$1="C",MAX(0,$C207-J$2)))</f>
        <v>0</v>
      </c>
      <c r="K207" s="103" t="n">
        <f aca="false">IF(K$1="P",MAX(0,K$2-$C207),IF(K$1="C",MAX(0,$C207-K$2)))</f>
        <v>4.68</v>
      </c>
      <c r="L207" s="103" t="n">
        <f aca="false">IF(L$1="P",MAX(0,L$2-$C207),IF(L$1="C",MAX(0,$C207-L$2)))</f>
        <v>14.68</v>
      </c>
      <c r="M207" s="103" t="n">
        <f aca="false">IF(M$1="P",MAX(0,M$2-$C207),IF(M$1="C",MAX(0,$C207-M$2)))</f>
        <v>15.32</v>
      </c>
      <c r="N207" s="103" t="n">
        <f aca="false">IF(N$1="P",MAX(0,N$2-$C207),IF(N$1="C",MAX(0,$C207-N$2)))</f>
        <v>10.32</v>
      </c>
      <c r="O207" s="103" t="n">
        <f aca="false">IF(O$1="P",MAX(0,O$2-$C207),IF(O$1="C",MAX(0,$C207-O$2)))</f>
        <v>5.32</v>
      </c>
      <c r="P207" s="103" t="n">
        <f aca="false">IF(P$1="P",MAX(0,P$2-$C207),IF(P$1="C",MAX(0,$C207-P$2)))</f>
        <v>0.32</v>
      </c>
      <c r="Q207" s="103" t="n">
        <f aca="false">IF(Q$1="P",MAX(0,Q$2-$C207),IF(Q$1="C",MAX(0,$C207-Q$2)))</f>
        <v>0</v>
      </c>
      <c r="R207" s="103" t="n">
        <f aca="false">IF(R$1="P",MAX(0,R$2-$C207),IF(R$1="C",MAX(0,$C207-R$2)))</f>
        <v>0</v>
      </c>
      <c r="S207" s="103" t="n">
        <f aca="false">IF(S$1="P",MAX(0,S$2-$C207),IF(S$1="C",MAX(0,$C207-S$2)))</f>
        <v>0</v>
      </c>
      <c r="T207" s="104" t="n">
        <f aca="false">A207</f>
        <v>9</v>
      </c>
      <c r="U207" s="105" t="n">
        <f aca="false">VLOOKUP($B207,Gas!$B$3:$E$2506,2)</f>
        <v>2.12</v>
      </c>
      <c r="V207" s="46" t="n">
        <f aca="false">C207/U207</f>
        <v>16.6603773584906</v>
      </c>
    </row>
    <row r="208" customFormat="false" ht="12.75" hidden="false" customHeight="false" outlineLevel="0" collapsed="false">
      <c r="A208" s="95" t="n">
        <f aca="false">MONTH(B208)+(YEAR(B208)-1998)*12</f>
        <v>9</v>
      </c>
      <c r="B208" s="101" t="n">
        <v>36056</v>
      </c>
      <c r="C208" s="102" t="n">
        <v>36.74</v>
      </c>
      <c r="D208" s="98" t="n">
        <f aca="false">LN(C208/C207)</f>
        <v>0.0394167040512203</v>
      </c>
      <c r="E208" s="106" t="n">
        <f aca="false">STDEV(D199:D208)*SQRT(trade_day)</f>
        <v>4.96871459132993</v>
      </c>
      <c r="G208" s="103" t="n">
        <f aca="false">IF(G$1="P",MAX(0,G$2-$C208),IF(G$1="C",MAX(0,$C208-G$2)))</f>
        <v>0</v>
      </c>
      <c r="H208" s="103" t="n">
        <f aca="false">IF(H$1="P",MAX(0,H$2-$C208),IF(H$1="C",MAX(0,$C208-H$2)))</f>
        <v>0</v>
      </c>
      <c r="I208" s="103" t="n">
        <f aca="false">IF(I$1="P",MAX(0,I$2-$C208),IF(I$1="C",MAX(0,$C208-I$2)))</f>
        <v>0</v>
      </c>
      <c r="J208" s="103" t="n">
        <f aca="false">IF(J$1="P",MAX(0,J$2-$C208),IF(J$1="C",MAX(0,$C208-J$2)))</f>
        <v>0</v>
      </c>
      <c r="K208" s="103" t="n">
        <f aca="false">IF(K$1="P",MAX(0,K$2-$C208),IF(K$1="C",MAX(0,$C208-K$2)))</f>
        <v>3.26</v>
      </c>
      <c r="L208" s="103" t="n">
        <f aca="false">IF(L$1="P",MAX(0,L$2-$C208),IF(L$1="C",MAX(0,$C208-L$2)))</f>
        <v>13.26</v>
      </c>
      <c r="M208" s="103" t="n">
        <f aca="false">IF(M$1="P",MAX(0,M$2-$C208),IF(M$1="C",MAX(0,$C208-M$2)))</f>
        <v>16.74</v>
      </c>
      <c r="N208" s="103" t="n">
        <f aca="false">IF(N$1="P",MAX(0,N$2-$C208),IF(N$1="C",MAX(0,$C208-N$2)))</f>
        <v>11.74</v>
      </c>
      <c r="O208" s="103" t="n">
        <f aca="false">IF(O$1="P",MAX(0,O$2-$C208),IF(O$1="C",MAX(0,$C208-O$2)))</f>
        <v>6.74</v>
      </c>
      <c r="P208" s="103" t="n">
        <f aca="false">IF(P$1="P",MAX(0,P$2-$C208),IF(P$1="C",MAX(0,$C208-P$2)))</f>
        <v>1.74</v>
      </c>
      <c r="Q208" s="103" t="n">
        <f aca="false">IF(Q$1="P",MAX(0,Q$2-$C208),IF(Q$1="C",MAX(0,$C208-Q$2)))</f>
        <v>0</v>
      </c>
      <c r="R208" s="103" t="n">
        <f aca="false">IF(R$1="P",MAX(0,R$2-$C208),IF(R$1="C",MAX(0,$C208-R$2)))</f>
        <v>0</v>
      </c>
      <c r="S208" s="103" t="n">
        <f aca="false">IF(S$1="P",MAX(0,S$2-$C208),IF(S$1="C",MAX(0,$C208-S$2)))</f>
        <v>0</v>
      </c>
      <c r="T208" s="104" t="n">
        <f aca="false">A208</f>
        <v>9</v>
      </c>
      <c r="U208" s="105" t="n">
        <f aca="false">VLOOKUP($B208,Gas!$B$3:$E$2506,2)</f>
        <v>2.115</v>
      </c>
      <c r="V208" s="46" t="n">
        <f aca="false">C208/U208</f>
        <v>17.371158392435</v>
      </c>
    </row>
    <row r="209" customFormat="false" ht="12.75" hidden="false" customHeight="false" outlineLevel="0" collapsed="false">
      <c r="A209" s="95" t="n">
        <f aca="false">MONTH(B209)+(YEAR(B209)-1998)*12</f>
        <v>9</v>
      </c>
      <c r="B209" s="101" t="n">
        <v>36059</v>
      </c>
      <c r="C209" s="102" t="n">
        <v>29.64</v>
      </c>
      <c r="D209" s="98" t="n">
        <f aca="false">LN(C209/C208)</f>
        <v>-0.214741279359094</v>
      </c>
      <c r="E209" s="106" t="n">
        <f aca="false">STDEV(D200:D209)*SQRT(trade_day)</f>
        <v>5.13420900247945</v>
      </c>
      <c r="G209" s="103" t="n">
        <f aca="false">IF(G$1="P",MAX(0,G$2-$C209),IF(G$1="C",MAX(0,$C209-G$2)))</f>
        <v>0</v>
      </c>
      <c r="H209" s="103" t="n">
        <f aca="false">IF(H$1="P",MAX(0,H$2-$C209),IF(H$1="C",MAX(0,$C209-H$2)))</f>
        <v>0</v>
      </c>
      <c r="I209" s="103" t="n">
        <f aca="false">IF(I$1="P",MAX(0,I$2-$C209),IF(I$1="C",MAX(0,$C209-I$2)))</f>
        <v>0.359999999999999</v>
      </c>
      <c r="J209" s="103" t="n">
        <f aca="false">IF(J$1="P",MAX(0,J$2-$C209),IF(J$1="C",MAX(0,$C209-J$2)))</f>
        <v>5.36</v>
      </c>
      <c r="K209" s="103" t="n">
        <f aca="false">IF(K$1="P",MAX(0,K$2-$C209),IF(K$1="C",MAX(0,$C209-K$2)))</f>
        <v>10.36</v>
      </c>
      <c r="L209" s="103" t="n">
        <f aca="false">IF(L$1="P",MAX(0,L$2-$C209),IF(L$1="C",MAX(0,$C209-L$2)))</f>
        <v>20.36</v>
      </c>
      <c r="M209" s="103" t="n">
        <f aca="false">IF(M$1="P",MAX(0,M$2-$C209),IF(M$1="C",MAX(0,$C209-M$2)))</f>
        <v>9.64</v>
      </c>
      <c r="N209" s="103" t="n">
        <f aca="false">IF(N$1="P",MAX(0,N$2-$C209),IF(N$1="C",MAX(0,$C209-N$2)))</f>
        <v>4.64</v>
      </c>
      <c r="O209" s="103" t="n">
        <f aca="false">IF(O$1="P",MAX(0,O$2-$C209),IF(O$1="C",MAX(0,$C209-O$2)))</f>
        <v>0</v>
      </c>
      <c r="P209" s="103" t="n">
        <f aca="false">IF(P$1="P",MAX(0,P$2-$C209),IF(P$1="C",MAX(0,$C209-P$2)))</f>
        <v>0</v>
      </c>
      <c r="Q209" s="103" t="n">
        <f aca="false">IF(Q$1="P",MAX(0,Q$2-$C209),IF(Q$1="C",MAX(0,$C209-Q$2)))</f>
        <v>0</v>
      </c>
      <c r="R209" s="103" t="n">
        <f aca="false">IF(R$1="P",MAX(0,R$2-$C209),IF(R$1="C",MAX(0,$C209-R$2)))</f>
        <v>0</v>
      </c>
      <c r="S209" s="103" t="n">
        <f aca="false">IF(S$1="P",MAX(0,S$2-$C209),IF(S$1="C",MAX(0,$C209-S$2)))</f>
        <v>0</v>
      </c>
      <c r="T209" s="104" t="n">
        <f aca="false">A209</f>
        <v>9</v>
      </c>
      <c r="U209" s="105" t="n">
        <f aca="false">VLOOKUP($B209,Gas!$B$3:$E$2506,2)</f>
        <v>2.245</v>
      </c>
      <c r="V209" s="46" t="n">
        <f aca="false">C209/U209</f>
        <v>13.2026726057906</v>
      </c>
    </row>
    <row r="210" customFormat="false" ht="12.75" hidden="false" customHeight="false" outlineLevel="0" collapsed="false">
      <c r="A210" s="95" t="n">
        <f aca="false">MONTH(B210)+(YEAR(B210)-1998)*12</f>
        <v>9</v>
      </c>
      <c r="B210" s="101" t="n">
        <v>36060</v>
      </c>
      <c r="C210" s="102" t="n">
        <v>27.58</v>
      </c>
      <c r="D210" s="98" t="n">
        <f aca="false">LN(C210/C209)</f>
        <v>-0.0720339280627304</v>
      </c>
      <c r="E210" s="106" t="n">
        <f aca="false">STDEV(D201:D210)*SQRT(trade_day)</f>
        <v>4.65223281245479</v>
      </c>
      <c r="G210" s="103" t="n">
        <f aca="false">IF(G$1="P",MAX(0,G$2-$C210),IF(G$1="C",MAX(0,$C210-G$2)))</f>
        <v>0</v>
      </c>
      <c r="H210" s="103" t="n">
        <f aca="false">IF(H$1="P",MAX(0,H$2-$C210),IF(H$1="C",MAX(0,$C210-H$2)))</f>
        <v>0</v>
      </c>
      <c r="I210" s="103" t="n">
        <f aca="false">IF(I$1="P",MAX(0,I$2-$C210),IF(I$1="C",MAX(0,$C210-I$2)))</f>
        <v>2.42</v>
      </c>
      <c r="J210" s="103" t="n">
        <f aca="false">IF(J$1="P",MAX(0,J$2-$C210),IF(J$1="C",MAX(0,$C210-J$2)))</f>
        <v>7.42</v>
      </c>
      <c r="K210" s="103" t="n">
        <f aca="false">IF(K$1="P",MAX(0,K$2-$C210),IF(K$1="C",MAX(0,$C210-K$2)))</f>
        <v>12.42</v>
      </c>
      <c r="L210" s="103" t="n">
        <f aca="false">IF(L$1="P",MAX(0,L$2-$C210),IF(L$1="C",MAX(0,$C210-L$2)))</f>
        <v>22.42</v>
      </c>
      <c r="M210" s="103" t="n">
        <f aca="false">IF(M$1="P",MAX(0,M$2-$C210),IF(M$1="C",MAX(0,$C210-M$2)))</f>
        <v>7.58</v>
      </c>
      <c r="N210" s="103" t="n">
        <f aca="false">IF(N$1="P",MAX(0,N$2-$C210),IF(N$1="C",MAX(0,$C210-N$2)))</f>
        <v>2.58</v>
      </c>
      <c r="O210" s="103" t="n">
        <f aca="false">IF(O$1="P",MAX(0,O$2-$C210),IF(O$1="C",MAX(0,$C210-O$2)))</f>
        <v>0</v>
      </c>
      <c r="P210" s="103" t="n">
        <f aca="false">IF(P$1="P",MAX(0,P$2-$C210),IF(P$1="C",MAX(0,$C210-P$2)))</f>
        <v>0</v>
      </c>
      <c r="Q210" s="103" t="n">
        <f aca="false">IF(Q$1="P",MAX(0,Q$2-$C210),IF(Q$1="C",MAX(0,$C210-Q$2)))</f>
        <v>0</v>
      </c>
      <c r="R210" s="103" t="n">
        <f aca="false">IF(R$1="P",MAX(0,R$2-$C210),IF(R$1="C",MAX(0,$C210-R$2)))</f>
        <v>0</v>
      </c>
      <c r="S210" s="103" t="n">
        <f aca="false">IF(S$1="P",MAX(0,S$2-$C210),IF(S$1="C",MAX(0,$C210-S$2)))</f>
        <v>0</v>
      </c>
      <c r="T210" s="104" t="n">
        <f aca="false">A210</f>
        <v>9</v>
      </c>
      <c r="U210" s="105" t="n">
        <f aca="false">VLOOKUP($B210,Gas!$B$3:$E$2506,2)</f>
        <v>2.17</v>
      </c>
      <c r="V210" s="46" t="n">
        <f aca="false">C210/U210</f>
        <v>12.7096774193548</v>
      </c>
    </row>
    <row r="211" customFormat="false" ht="12.75" hidden="false" customHeight="false" outlineLevel="0" collapsed="false">
      <c r="A211" s="95" t="n">
        <f aca="false">MONTH(B211)+(YEAR(B211)-1998)*12</f>
        <v>9</v>
      </c>
      <c r="B211" s="101" t="n">
        <v>36061</v>
      </c>
      <c r="C211" s="102" t="n">
        <v>22.8</v>
      </c>
      <c r="D211" s="98" t="n">
        <f aca="false">LN(C211/C210)</f>
        <v>-0.190330336404761</v>
      </c>
      <c r="E211" s="106" t="n">
        <f aca="false">STDEV(D202:D211)*SQRT(trade_day)</f>
        <v>2.8567708607572</v>
      </c>
      <c r="G211" s="103" t="n">
        <f aca="false">IF(G$1="P",MAX(0,G$2-$C211),IF(G$1="C",MAX(0,$C211-G$2)))</f>
        <v>0</v>
      </c>
      <c r="H211" s="103" t="n">
        <f aca="false">IF(H$1="P",MAX(0,H$2-$C211),IF(H$1="C",MAX(0,$C211-H$2)))</f>
        <v>2.2</v>
      </c>
      <c r="I211" s="103" t="n">
        <f aca="false">IF(I$1="P",MAX(0,I$2-$C211),IF(I$1="C",MAX(0,$C211-I$2)))</f>
        <v>7.2</v>
      </c>
      <c r="J211" s="103" t="n">
        <f aca="false">IF(J$1="P",MAX(0,J$2-$C211),IF(J$1="C",MAX(0,$C211-J$2)))</f>
        <v>12.2</v>
      </c>
      <c r="K211" s="103" t="n">
        <f aca="false">IF(K$1="P",MAX(0,K$2-$C211),IF(K$1="C",MAX(0,$C211-K$2)))</f>
        <v>17.2</v>
      </c>
      <c r="L211" s="103" t="n">
        <f aca="false">IF(L$1="P",MAX(0,L$2-$C211),IF(L$1="C",MAX(0,$C211-L$2)))</f>
        <v>27.2</v>
      </c>
      <c r="M211" s="103" t="n">
        <f aca="false">IF(M$1="P",MAX(0,M$2-$C211),IF(M$1="C",MAX(0,$C211-M$2)))</f>
        <v>2.8</v>
      </c>
      <c r="N211" s="103" t="n">
        <f aca="false">IF(N$1="P",MAX(0,N$2-$C211),IF(N$1="C",MAX(0,$C211-N$2)))</f>
        <v>0</v>
      </c>
      <c r="O211" s="103" t="n">
        <f aca="false">IF(O$1="P",MAX(0,O$2-$C211),IF(O$1="C",MAX(0,$C211-O$2)))</f>
        <v>0</v>
      </c>
      <c r="P211" s="103" t="n">
        <f aca="false">IF(P$1="P",MAX(0,P$2-$C211),IF(P$1="C",MAX(0,$C211-P$2)))</f>
        <v>0</v>
      </c>
      <c r="Q211" s="103" t="n">
        <f aca="false">IF(Q$1="P",MAX(0,Q$2-$C211),IF(Q$1="C",MAX(0,$C211-Q$2)))</f>
        <v>0</v>
      </c>
      <c r="R211" s="103" t="n">
        <f aca="false">IF(R$1="P",MAX(0,R$2-$C211),IF(R$1="C",MAX(0,$C211-R$2)))</f>
        <v>0</v>
      </c>
      <c r="S211" s="103" t="n">
        <f aca="false">IF(S$1="P",MAX(0,S$2-$C211),IF(S$1="C",MAX(0,$C211-S$2)))</f>
        <v>0</v>
      </c>
      <c r="T211" s="104" t="n">
        <f aca="false">A211</f>
        <v>9</v>
      </c>
      <c r="U211" s="105" t="n">
        <f aca="false">VLOOKUP($B211,Gas!$B$3:$E$2506,2)</f>
        <v>2.285</v>
      </c>
      <c r="V211" s="46" t="n">
        <f aca="false">C211/U211</f>
        <v>9.9781181619256</v>
      </c>
    </row>
    <row r="212" customFormat="false" ht="12.75" hidden="false" customHeight="false" outlineLevel="0" collapsed="false">
      <c r="A212" s="95" t="n">
        <f aca="false">MONTH(B212)+(YEAR(B212)-1998)*12</f>
        <v>9</v>
      </c>
      <c r="B212" s="101" t="n">
        <v>36062</v>
      </c>
      <c r="C212" s="102" t="n">
        <v>23.49</v>
      </c>
      <c r="D212" s="98" t="n">
        <f aca="false">LN(C212/C211)</f>
        <v>0.0298142627104263</v>
      </c>
      <c r="E212" s="106" t="n">
        <f aca="false">STDEV(D203:D212)*SQRT(trade_day)</f>
        <v>2.77377106679979</v>
      </c>
      <c r="G212" s="103" t="n">
        <f aca="false">IF(G$1="P",MAX(0,G$2-$C212),IF(G$1="C",MAX(0,$C212-G$2)))</f>
        <v>0</v>
      </c>
      <c r="H212" s="103" t="n">
        <f aca="false">IF(H$1="P",MAX(0,H$2-$C212),IF(H$1="C",MAX(0,$C212-H$2)))</f>
        <v>1.51</v>
      </c>
      <c r="I212" s="103" t="n">
        <f aca="false">IF(I$1="P",MAX(0,I$2-$C212),IF(I$1="C",MAX(0,$C212-I$2)))</f>
        <v>6.51</v>
      </c>
      <c r="J212" s="103" t="n">
        <f aca="false">IF(J$1="P",MAX(0,J$2-$C212),IF(J$1="C",MAX(0,$C212-J$2)))</f>
        <v>11.51</v>
      </c>
      <c r="K212" s="103" t="n">
        <f aca="false">IF(K$1="P",MAX(0,K$2-$C212),IF(K$1="C",MAX(0,$C212-K$2)))</f>
        <v>16.51</v>
      </c>
      <c r="L212" s="103" t="n">
        <f aca="false">IF(L$1="P",MAX(0,L$2-$C212),IF(L$1="C",MAX(0,$C212-L$2)))</f>
        <v>26.51</v>
      </c>
      <c r="M212" s="103" t="n">
        <f aca="false">IF(M$1="P",MAX(0,M$2-$C212),IF(M$1="C",MAX(0,$C212-M$2)))</f>
        <v>3.49</v>
      </c>
      <c r="N212" s="103" t="n">
        <f aca="false">IF(N$1="P",MAX(0,N$2-$C212),IF(N$1="C",MAX(0,$C212-N$2)))</f>
        <v>0</v>
      </c>
      <c r="O212" s="103" t="n">
        <f aca="false">IF(O$1="P",MAX(0,O$2-$C212),IF(O$1="C",MAX(0,$C212-O$2)))</f>
        <v>0</v>
      </c>
      <c r="P212" s="103" t="n">
        <f aca="false">IF(P$1="P",MAX(0,P$2-$C212),IF(P$1="C",MAX(0,$C212-P$2)))</f>
        <v>0</v>
      </c>
      <c r="Q212" s="103" t="n">
        <f aca="false">IF(Q$1="P",MAX(0,Q$2-$C212),IF(Q$1="C",MAX(0,$C212-Q$2)))</f>
        <v>0</v>
      </c>
      <c r="R212" s="103" t="n">
        <f aca="false">IF(R$1="P",MAX(0,R$2-$C212),IF(R$1="C",MAX(0,$C212-R$2)))</f>
        <v>0</v>
      </c>
      <c r="S212" s="103" t="n">
        <f aca="false">IF(S$1="P",MAX(0,S$2-$C212),IF(S$1="C",MAX(0,$C212-S$2)))</f>
        <v>0</v>
      </c>
      <c r="T212" s="104" t="n">
        <f aca="false">A212</f>
        <v>9</v>
      </c>
      <c r="U212" s="105" t="n">
        <f aca="false">VLOOKUP($B212,Gas!$B$3:$E$2506,2)</f>
        <v>2.185</v>
      </c>
      <c r="V212" s="46" t="n">
        <f aca="false">C212/U212</f>
        <v>10.7505720823799</v>
      </c>
    </row>
    <row r="213" customFormat="false" ht="12.75" hidden="false" customHeight="false" outlineLevel="0" collapsed="false">
      <c r="A213" s="95" t="n">
        <f aca="false">MONTH(B213)+(YEAR(B213)-1998)*12</f>
        <v>9</v>
      </c>
      <c r="B213" s="101" t="n">
        <v>36063</v>
      </c>
      <c r="C213" s="102" t="n">
        <v>26.75</v>
      </c>
      <c r="D213" s="98" t="n">
        <f aca="false">LN(C213/C212)</f>
        <v>0.129959674671194</v>
      </c>
      <c r="E213" s="106" t="n">
        <f aca="false">STDEV(D204:D213)*SQRT(trade_day)</f>
        <v>2.5740208167093</v>
      </c>
      <c r="G213" s="103" t="n">
        <f aca="false">IF(G$1="P",MAX(0,G$2-$C213),IF(G$1="C",MAX(0,$C213-G$2)))</f>
        <v>0</v>
      </c>
      <c r="H213" s="103" t="n">
        <f aca="false">IF(H$1="P",MAX(0,H$2-$C213),IF(H$1="C",MAX(0,$C213-H$2)))</f>
        <v>0</v>
      </c>
      <c r="I213" s="103" t="n">
        <f aca="false">IF(I$1="P",MAX(0,I$2-$C213),IF(I$1="C",MAX(0,$C213-I$2)))</f>
        <v>3.25</v>
      </c>
      <c r="J213" s="103" t="n">
        <f aca="false">IF(J$1="P",MAX(0,J$2-$C213),IF(J$1="C",MAX(0,$C213-J$2)))</f>
        <v>8.25</v>
      </c>
      <c r="K213" s="103" t="n">
        <f aca="false">IF(K$1="P",MAX(0,K$2-$C213),IF(K$1="C",MAX(0,$C213-K$2)))</f>
        <v>13.25</v>
      </c>
      <c r="L213" s="103" t="n">
        <f aca="false">IF(L$1="P",MAX(0,L$2-$C213),IF(L$1="C",MAX(0,$C213-L$2)))</f>
        <v>23.25</v>
      </c>
      <c r="M213" s="103" t="n">
        <f aca="false">IF(M$1="P",MAX(0,M$2-$C213),IF(M$1="C",MAX(0,$C213-M$2)))</f>
        <v>6.75</v>
      </c>
      <c r="N213" s="103" t="n">
        <f aca="false">IF(N$1="P",MAX(0,N$2-$C213),IF(N$1="C",MAX(0,$C213-N$2)))</f>
        <v>1.75</v>
      </c>
      <c r="O213" s="103" t="n">
        <f aca="false">IF(O$1="P",MAX(0,O$2-$C213),IF(O$1="C",MAX(0,$C213-O$2)))</f>
        <v>0</v>
      </c>
      <c r="P213" s="103" t="n">
        <f aca="false">IF(P$1="P",MAX(0,P$2-$C213),IF(P$1="C",MAX(0,$C213-P$2)))</f>
        <v>0</v>
      </c>
      <c r="Q213" s="103" t="n">
        <f aca="false">IF(Q$1="P",MAX(0,Q$2-$C213),IF(Q$1="C",MAX(0,$C213-Q$2)))</f>
        <v>0</v>
      </c>
      <c r="R213" s="103" t="n">
        <f aca="false">IF(R$1="P",MAX(0,R$2-$C213),IF(R$1="C",MAX(0,$C213-R$2)))</f>
        <v>0</v>
      </c>
      <c r="S213" s="103" t="n">
        <f aca="false">IF(S$1="P",MAX(0,S$2-$C213),IF(S$1="C",MAX(0,$C213-S$2)))</f>
        <v>0</v>
      </c>
      <c r="T213" s="104" t="n">
        <f aca="false">A213</f>
        <v>9</v>
      </c>
      <c r="U213" s="105" t="n">
        <f aca="false">VLOOKUP($B213,Gas!$B$3:$E$2506,2)</f>
        <v>2.165</v>
      </c>
      <c r="V213" s="46" t="n">
        <f aca="false">C213/U213</f>
        <v>12.3556581986143</v>
      </c>
    </row>
    <row r="214" customFormat="false" ht="12.75" hidden="false" customHeight="false" outlineLevel="0" collapsed="false">
      <c r="A214" s="95" t="n">
        <f aca="false">MONTH(B214)+(YEAR(B214)-1998)*12</f>
        <v>9</v>
      </c>
      <c r="B214" s="101" t="n">
        <v>36066</v>
      </c>
      <c r="C214" s="102" t="n">
        <v>34.66</v>
      </c>
      <c r="D214" s="98" t="n">
        <f aca="false">LN(C214/C213)</f>
        <v>0.259051810945444</v>
      </c>
      <c r="E214" s="106" t="n">
        <f aca="false">STDEV(D205:D214)*SQRT(trade_day)</f>
        <v>2.7193869283515</v>
      </c>
      <c r="G214" s="103" t="n">
        <f aca="false">IF(G$1="P",MAX(0,G$2-$C214),IF(G$1="C",MAX(0,$C214-G$2)))</f>
        <v>0</v>
      </c>
      <c r="H214" s="103" t="n">
        <f aca="false">IF(H$1="P",MAX(0,H$2-$C214),IF(H$1="C",MAX(0,$C214-H$2)))</f>
        <v>0</v>
      </c>
      <c r="I214" s="103" t="n">
        <f aca="false">IF(I$1="P",MAX(0,I$2-$C214),IF(I$1="C",MAX(0,$C214-I$2)))</f>
        <v>0</v>
      </c>
      <c r="J214" s="103" t="n">
        <f aca="false">IF(J$1="P",MAX(0,J$2-$C214),IF(J$1="C",MAX(0,$C214-J$2)))</f>
        <v>0.340000000000003</v>
      </c>
      <c r="K214" s="103" t="n">
        <f aca="false">IF(K$1="P",MAX(0,K$2-$C214),IF(K$1="C",MAX(0,$C214-K$2)))</f>
        <v>5.34</v>
      </c>
      <c r="L214" s="103" t="n">
        <f aca="false">IF(L$1="P",MAX(0,L$2-$C214),IF(L$1="C",MAX(0,$C214-L$2)))</f>
        <v>15.34</v>
      </c>
      <c r="M214" s="103" t="n">
        <f aca="false">IF(M$1="P",MAX(0,M$2-$C214),IF(M$1="C",MAX(0,$C214-M$2)))</f>
        <v>14.66</v>
      </c>
      <c r="N214" s="103" t="n">
        <f aca="false">IF(N$1="P",MAX(0,N$2-$C214),IF(N$1="C",MAX(0,$C214-N$2)))</f>
        <v>9.66</v>
      </c>
      <c r="O214" s="103" t="n">
        <f aca="false">IF(O$1="P",MAX(0,O$2-$C214),IF(O$1="C",MAX(0,$C214-O$2)))</f>
        <v>4.66</v>
      </c>
      <c r="P214" s="103" t="n">
        <f aca="false">IF(P$1="P",MAX(0,P$2-$C214),IF(P$1="C",MAX(0,$C214-P$2)))</f>
        <v>0</v>
      </c>
      <c r="Q214" s="103" t="n">
        <f aca="false">IF(Q$1="P",MAX(0,Q$2-$C214),IF(Q$1="C",MAX(0,$C214-Q$2)))</f>
        <v>0</v>
      </c>
      <c r="R214" s="103" t="n">
        <f aca="false">IF(R$1="P",MAX(0,R$2-$C214),IF(R$1="C",MAX(0,$C214-R$2)))</f>
        <v>0</v>
      </c>
      <c r="S214" s="103" t="n">
        <f aca="false">IF(S$1="P",MAX(0,S$2-$C214),IF(S$1="C",MAX(0,$C214-S$2)))</f>
        <v>0</v>
      </c>
      <c r="T214" s="104" t="n">
        <f aca="false">A214</f>
        <v>9</v>
      </c>
      <c r="U214" s="105" t="n">
        <f aca="false">VLOOKUP($B214,Gas!$B$3:$E$2506,2)</f>
        <v>2.385</v>
      </c>
      <c r="V214" s="46" t="n">
        <f aca="false">C214/U214</f>
        <v>14.5324947589099</v>
      </c>
    </row>
    <row r="215" customFormat="false" ht="12.75" hidden="false" customHeight="false" outlineLevel="0" collapsed="false">
      <c r="A215" s="95" t="n">
        <f aca="false">MONTH(B215)+(YEAR(B215)-1998)*12</f>
        <v>9</v>
      </c>
      <c r="B215" s="101" t="n">
        <v>36067</v>
      </c>
      <c r="C215" s="102" t="n">
        <v>43.22</v>
      </c>
      <c r="D215" s="98" t="n">
        <f aca="false">LN(C215/C214)</f>
        <v>0.22071706679128</v>
      </c>
      <c r="E215" s="106" t="n">
        <f aca="false">STDEV(D206:D215)*SQRT(trade_day)</f>
        <v>2.58743785389486</v>
      </c>
      <c r="G215" s="103" t="n">
        <f aca="false">IF(G$1="P",MAX(0,G$2-$C215),IF(G$1="C",MAX(0,$C215-G$2)))</f>
        <v>0</v>
      </c>
      <c r="H215" s="103" t="n">
        <f aca="false">IF(H$1="P",MAX(0,H$2-$C215),IF(H$1="C",MAX(0,$C215-H$2)))</f>
        <v>0</v>
      </c>
      <c r="I215" s="103" t="n">
        <f aca="false">IF(I$1="P",MAX(0,I$2-$C215),IF(I$1="C",MAX(0,$C215-I$2)))</f>
        <v>0</v>
      </c>
      <c r="J215" s="103" t="n">
        <f aca="false">IF(J$1="P",MAX(0,J$2-$C215),IF(J$1="C",MAX(0,$C215-J$2)))</f>
        <v>0</v>
      </c>
      <c r="K215" s="103" t="n">
        <f aca="false">IF(K$1="P",MAX(0,K$2-$C215),IF(K$1="C",MAX(0,$C215-K$2)))</f>
        <v>0</v>
      </c>
      <c r="L215" s="103" t="n">
        <f aca="false">IF(L$1="P",MAX(0,L$2-$C215),IF(L$1="C",MAX(0,$C215-L$2)))</f>
        <v>6.78</v>
      </c>
      <c r="M215" s="103" t="n">
        <f aca="false">IF(M$1="P",MAX(0,M$2-$C215),IF(M$1="C",MAX(0,$C215-M$2)))</f>
        <v>23.22</v>
      </c>
      <c r="N215" s="103" t="n">
        <f aca="false">IF(N$1="P",MAX(0,N$2-$C215),IF(N$1="C",MAX(0,$C215-N$2)))</f>
        <v>18.22</v>
      </c>
      <c r="O215" s="103" t="n">
        <f aca="false">IF(O$1="P",MAX(0,O$2-$C215),IF(O$1="C",MAX(0,$C215-O$2)))</f>
        <v>13.22</v>
      </c>
      <c r="P215" s="103" t="n">
        <f aca="false">IF(P$1="P",MAX(0,P$2-$C215),IF(P$1="C",MAX(0,$C215-P$2)))</f>
        <v>8.22</v>
      </c>
      <c r="Q215" s="103" t="n">
        <f aca="false">IF(Q$1="P",MAX(0,Q$2-$C215),IF(Q$1="C",MAX(0,$C215-Q$2)))</f>
        <v>3.22</v>
      </c>
      <c r="R215" s="103" t="n">
        <f aca="false">IF(R$1="P",MAX(0,R$2-$C215),IF(R$1="C",MAX(0,$C215-R$2)))</f>
        <v>0</v>
      </c>
      <c r="S215" s="103" t="n">
        <f aca="false">IF(S$1="P",MAX(0,S$2-$C215),IF(S$1="C",MAX(0,$C215-S$2)))</f>
        <v>0</v>
      </c>
      <c r="T215" s="104" t="n">
        <f aca="false">A215</f>
        <v>9</v>
      </c>
      <c r="U215" s="105" t="n">
        <f aca="false">VLOOKUP($B215,Gas!$B$3:$E$2506,2)</f>
        <v>2.235</v>
      </c>
      <c r="V215" s="46" t="n">
        <f aca="false">C215/U215</f>
        <v>19.337807606264</v>
      </c>
    </row>
    <row r="216" customFormat="false" ht="12.75" hidden="false" customHeight="false" outlineLevel="0" collapsed="false">
      <c r="A216" s="95" t="n">
        <f aca="false">MONTH(B216)+(YEAR(B216)-1998)*12</f>
        <v>9</v>
      </c>
      <c r="B216" s="101" t="n">
        <v>36068</v>
      </c>
      <c r="C216" s="102" t="n">
        <v>46.26</v>
      </c>
      <c r="D216" s="98" t="n">
        <f aca="false">LN(C216/C215)</f>
        <v>0.0679743057245531</v>
      </c>
      <c r="E216" s="106" t="n">
        <f aca="false">STDEV(D207:D216)*SQRT(trade_day)</f>
        <v>2.52424741919704</v>
      </c>
      <c r="G216" s="103" t="n">
        <f aca="false">IF(G$1="P",MAX(0,G$2-$C216),IF(G$1="C",MAX(0,$C216-G$2)))</f>
        <v>0</v>
      </c>
      <c r="H216" s="103" t="n">
        <f aca="false">IF(H$1="P",MAX(0,H$2-$C216),IF(H$1="C",MAX(0,$C216-H$2)))</f>
        <v>0</v>
      </c>
      <c r="I216" s="103" t="n">
        <f aca="false">IF(I$1="P",MAX(0,I$2-$C216),IF(I$1="C",MAX(0,$C216-I$2)))</f>
        <v>0</v>
      </c>
      <c r="J216" s="103" t="n">
        <f aca="false">IF(J$1="P",MAX(0,J$2-$C216),IF(J$1="C",MAX(0,$C216-J$2)))</f>
        <v>0</v>
      </c>
      <c r="K216" s="103" t="n">
        <f aca="false">IF(K$1="P",MAX(0,K$2-$C216),IF(K$1="C",MAX(0,$C216-K$2)))</f>
        <v>0</v>
      </c>
      <c r="L216" s="103" t="n">
        <f aca="false">IF(L$1="P",MAX(0,L$2-$C216),IF(L$1="C",MAX(0,$C216-L$2)))</f>
        <v>3.74</v>
      </c>
      <c r="M216" s="103" t="n">
        <f aca="false">IF(M$1="P",MAX(0,M$2-$C216),IF(M$1="C",MAX(0,$C216-M$2)))</f>
        <v>26.26</v>
      </c>
      <c r="N216" s="103" t="n">
        <f aca="false">IF(N$1="P",MAX(0,N$2-$C216),IF(N$1="C",MAX(0,$C216-N$2)))</f>
        <v>21.26</v>
      </c>
      <c r="O216" s="103" t="n">
        <f aca="false">IF(O$1="P",MAX(0,O$2-$C216),IF(O$1="C",MAX(0,$C216-O$2)))</f>
        <v>16.26</v>
      </c>
      <c r="P216" s="103" t="n">
        <f aca="false">IF(P$1="P",MAX(0,P$2-$C216),IF(P$1="C",MAX(0,$C216-P$2)))</f>
        <v>11.26</v>
      </c>
      <c r="Q216" s="103" t="n">
        <f aca="false">IF(Q$1="P",MAX(0,Q$2-$C216),IF(Q$1="C",MAX(0,$C216-Q$2)))</f>
        <v>6.26</v>
      </c>
      <c r="R216" s="103" t="n">
        <f aca="false">IF(R$1="P",MAX(0,R$2-$C216),IF(R$1="C",MAX(0,$C216-R$2)))</f>
        <v>0</v>
      </c>
      <c r="S216" s="103" t="n">
        <f aca="false">IF(S$1="P",MAX(0,S$2-$C216),IF(S$1="C",MAX(0,$C216-S$2)))</f>
        <v>0</v>
      </c>
      <c r="T216" s="104" t="n">
        <f aca="false">A216</f>
        <v>9</v>
      </c>
      <c r="U216" s="105" t="n">
        <f aca="false">VLOOKUP($B216,Gas!$B$3:$E$2506,2)</f>
        <v>2.17</v>
      </c>
      <c r="V216" s="46" t="n">
        <f aca="false">C216/U216</f>
        <v>21.3179723502304</v>
      </c>
    </row>
    <row r="217" customFormat="false" ht="12.75" hidden="false" customHeight="false" outlineLevel="0" collapsed="false">
      <c r="A217" s="95" t="n">
        <f aca="false">MONTH(B217)+(YEAR(B217)-1998)*12</f>
        <v>10</v>
      </c>
      <c r="B217" s="101" t="n">
        <v>36069</v>
      </c>
      <c r="C217" s="102" t="n">
        <v>26.66</v>
      </c>
      <c r="D217" s="98" t="n">
        <f aca="false">LN(C217/C216)</f>
        <v>-0.55111334205273</v>
      </c>
      <c r="E217" s="106" t="n">
        <f aca="false">STDEV(D208:D217)*SQRT(trade_day)</f>
        <v>3.81196428829943</v>
      </c>
      <c r="G217" s="103" t="n">
        <f aca="false">IF(G$1="P",MAX(0,G$2-$C217),IF(G$1="C",MAX(0,$C217-G$2)))</f>
        <v>0</v>
      </c>
      <c r="H217" s="103" t="n">
        <f aca="false">IF(H$1="P",MAX(0,H$2-$C217),IF(H$1="C",MAX(0,$C217-H$2)))</f>
        <v>0</v>
      </c>
      <c r="I217" s="103" t="n">
        <f aca="false">IF(I$1="P",MAX(0,I$2-$C217),IF(I$1="C",MAX(0,$C217-I$2)))</f>
        <v>3.34</v>
      </c>
      <c r="J217" s="103" t="n">
        <f aca="false">IF(J$1="P",MAX(0,J$2-$C217),IF(J$1="C",MAX(0,$C217-J$2)))</f>
        <v>8.34</v>
      </c>
      <c r="K217" s="103" t="n">
        <f aca="false">IF(K$1="P",MAX(0,K$2-$C217),IF(K$1="C",MAX(0,$C217-K$2)))</f>
        <v>13.34</v>
      </c>
      <c r="L217" s="103" t="n">
        <f aca="false">IF(L$1="P",MAX(0,L$2-$C217),IF(L$1="C",MAX(0,$C217-L$2)))</f>
        <v>23.34</v>
      </c>
      <c r="M217" s="103" t="n">
        <f aca="false">IF(M$1="P",MAX(0,M$2-$C217),IF(M$1="C",MAX(0,$C217-M$2)))</f>
        <v>6.66</v>
      </c>
      <c r="N217" s="103" t="n">
        <f aca="false">IF(N$1="P",MAX(0,N$2-$C217),IF(N$1="C",MAX(0,$C217-N$2)))</f>
        <v>1.66</v>
      </c>
      <c r="O217" s="103" t="n">
        <f aca="false">IF(O$1="P",MAX(0,O$2-$C217),IF(O$1="C",MAX(0,$C217-O$2)))</f>
        <v>0</v>
      </c>
      <c r="P217" s="103" t="n">
        <f aca="false">IF(P$1="P",MAX(0,P$2-$C217),IF(P$1="C",MAX(0,$C217-P$2)))</f>
        <v>0</v>
      </c>
      <c r="Q217" s="103" t="n">
        <f aca="false">IF(Q$1="P",MAX(0,Q$2-$C217),IF(Q$1="C",MAX(0,$C217-Q$2)))</f>
        <v>0</v>
      </c>
      <c r="R217" s="103" t="n">
        <f aca="false">IF(R$1="P",MAX(0,R$2-$C217),IF(R$1="C",MAX(0,$C217-R$2)))</f>
        <v>0</v>
      </c>
      <c r="S217" s="103" t="n">
        <f aca="false">IF(S$1="P",MAX(0,S$2-$C217),IF(S$1="C",MAX(0,$C217-S$2)))</f>
        <v>0</v>
      </c>
      <c r="T217" s="104" t="n">
        <f aca="false">A217</f>
        <v>10</v>
      </c>
      <c r="U217" s="105" t="n">
        <f aca="false">VLOOKUP($B217,Gas!$B$3:$E$2506,2)</f>
        <v>2.175</v>
      </c>
      <c r="V217" s="46" t="n">
        <f aca="false">C217/U217</f>
        <v>12.2574712643678</v>
      </c>
    </row>
    <row r="218" customFormat="false" ht="12.75" hidden="false" customHeight="false" outlineLevel="0" collapsed="false">
      <c r="A218" s="95" t="n">
        <f aca="false">MONTH(B218)+(YEAR(B218)-1998)*12</f>
        <v>10</v>
      </c>
      <c r="B218" s="101" t="n">
        <v>36070</v>
      </c>
      <c r="C218" s="102" t="n">
        <v>23.88</v>
      </c>
      <c r="D218" s="98" t="n">
        <f aca="false">LN(C218/C217)</f>
        <v>-0.110123026226161</v>
      </c>
      <c r="E218" s="106" t="n">
        <f aca="false">STDEV(D209:D218)*SQRT(trade_day)</f>
        <v>3.81168931378411</v>
      </c>
      <c r="G218" s="103" t="n">
        <f aca="false">IF(G$1="P",MAX(0,G$2-$C218),IF(G$1="C",MAX(0,$C218-G$2)))</f>
        <v>0</v>
      </c>
      <c r="H218" s="103" t="n">
        <f aca="false">IF(H$1="P",MAX(0,H$2-$C218),IF(H$1="C",MAX(0,$C218-H$2)))</f>
        <v>1.12</v>
      </c>
      <c r="I218" s="103" t="n">
        <f aca="false">IF(I$1="P",MAX(0,I$2-$C218),IF(I$1="C",MAX(0,$C218-I$2)))</f>
        <v>6.12</v>
      </c>
      <c r="J218" s="103" t="n">
        <f aca="false">IF(J$1="P",MAX(0,J$2-$C218),IF(J$1="C",MAX(0,$C218-J$2)))</f>
        <v>11.12</v>
      </c>
      <c r="K218" s="103" t="n">
        <f aca="false">IF(K$1="P",MAX(0,K$2-$C218),IF(K$1="C",MAX(0,$C218-K$2)))</f>
        <v>16.12</v>
      </c>
      <c r="L218" s="103" t="n">
        <f aca="false">IF(L$1="P",MAX(0,L$2-$C218),IF(L$1="C",MAX(0,$C218-L$2)))</f>
        <v>26.12</v>
      </c>
      <c r="M218" s="103" t="n">
        <f aca="false">IF(M$1="P",MAX(0,M$2-$C218),IF(M$1="C",MAX(0,$C218-M$2)))</f>
        <v>3.88</v>
      </c>
      <c r="N218" s="103" t="n">
        <f aca="false">IF(N$1="P",MAX(0,N$2-$C218),IF(N$1="C",MAX(0,$C218-N$2)))</f>
        <v>0</v>
      </c>
      <c r="O218" s="103" t="n">
        <f aca="false">IF(O$1="P",MAX(0,O$2-$C218),IF(O$1="C",MAX(0,$C218-O$2)))</f>
        <v>0</v>
      </c>
      <c r="P218" s="103" t="n">
        <f aca="false">IF(P$1="P",MAX(0,P$2-$C218),IF(P$1="C",MAX(0,$C218-P$2)))</f>
        <v>0</v>
      </c>
      <c r="Q218" s="103" t="n">
        <f aca="false">IF(Q$1="P",MAX(0,Q$2-$C218),IF(Q$1="C",MAX(0,$C218-Q$2)))</f>
        <v>0</v>
      </c>
      <c r="R218" s="103" t="n">
        <f aca="false">IF(R$1="P",MAX(0,R$2-$C218),IF(R$1="C",MAX(0,$C218-R$2)))</f>
        <v>0</v>
      </c>
      <c r="S218" s="103" t="n">
        <f aca="false">IF(S$1="P",MAX(0,S$2-$C218),IF(S$1="C",MAX(0,$C218-S$2)))</f>
        <v>0</v>
      </c>
      <c r="T218" s="104" t="n">
        <f aca="false">A218</f>
        <v>10</v>
      </c>
      <c r="U218" s="105" t="n">
        <f aca="false">VLOOKUP($B218,Gas!$B$3:$E$2506,2)</f>
        <v>2.325</v>
      </c>
      <c r="V218" s="46" t="n">
        <f aca="false">C218/U218</f>
        <v>10.2709677419355</v>
      </c>
      <c r="X218" s="47"/>
      <c r="Y218" s="112" t="n">
        <f aca="false">STDEV($D$217:$D319)*SQRT(trade_day)</f>
        <v>1.79934598115491</v>
      </c>
    </row>
    <row r="219" customFormat="false" ht="12.75" hidden="false" customHeight="false" outlineLevel="0" collapsed="false">
      <c r="A219" s="95" t="n">
        <f aca="false">MONTH(B219)+(YEAR(B219)-1998)*12</f>
        <v>10</v>
      </c>
      <c r="B219" s="101" t="n">
        <v>36073</v>
      </c>
      <c r="C219" s="102" t="n">
        <v>26.99</v>
      </c>
      <c r="D219" s="98" t="n">
        <f aca="false">LN(C219/C218)</f>
        <v>0.122425138505512</v>
      </c>
      <c r="E219" s="106" t="n">
        <f aca="false">STDEV(D210:D219)*SQRT(trade_day)</f>
        <v>3.76239072841169</v>
      </c>
      <c r="G219" s="103" t="n">
        <f aca="false">IF(G$1="P",MAX(0,G$2-$C219),IF(G$1="C",MAX(0,$C219-G$2)))</f>
        <v>0</v>
      </c>
      <c r="H219" s="103" t="n">
        <f aca="false">IF(H$1="P",MAX(0,H$2-$C219),IF(H$1="C",MAX(0,$C219-H$2)))</f>
        <v>0</v>
      </c>
      <c r="I219" s="103" t="n">
        <f aca="false">IF(I$1="P",MAX(0,I$2-$C219),IF(I$1="C",MAX(0,$C219-I$2)))</f>
        <v>3.01</v>
      </c>
      <c r="J219" s="103" t="n">
        <f aca="false">IF(J$1="P",MAX(0,J$2-$C219),IF(J$1="C",MAX(0,$C219-J$2)))</f>
        <v>8.01</v>
      </c>
      <c r="K219" s="103" t="n">
        <f aca="false">IF(K$1="P",MAX(0,K$2-$C219),IF(K$1="C",MAX(0,$C219-K$2)))</f>
        <v>13.01</v>
      </c>
      <c r="L219" s="103" t="n">
        <f aca="false">IF(L$1="P",MAX(0,L$2-$C219),IF(L$1="C",MAX(0,$C219-L$2)))</f>
        <v>23.01</v>
      </c>
      <c r="M219" s="103" t="n">
        <f aca="false">IF(M$1="P",MAX(0,M$2-$C219),IF(M$1="C",MAX(0,$C219-M$2)))</f>
        <v>6.99</v>
      </c>
      <c r="N219" s="103" t="n">
        <f aca="false">IF(N$1="P",MAX(0,N$2-$C219),IF(N$1="C",MAX(0,$C219-N$2)))</f>
        <v>1.99</v>
      </c>
      <c r="O219" s="103" t="n">
        <f aca="false">IF(O$1="P",MAX(0,O$2-$C219),IF(O$1="C",MAX(0,$C219-O$2)))</f>
        <v>0</v>
      </c>
      <c r="P219" s="103" t="n">
        <f aca="false">IF(P$1="P",MAX(0,P$2-$C219),IF(P$1="C",MAX(0,$C219-P$2)))</f>
        <v>0</v>
      </c>
      <c r="Q219" s="103" t="n">
        <f aca="false">IF(Q$1="P",MAX(0,Q$2-$C219),IF(Q$1="C",MAX(0,$C219-Q$2)))</f>
        <v>0</v>
      </c>
      <c r="R219" s="103" t="n">
        <f aca="false">IF(R$1="P",MAX(0,R$2-$C219),IF(R$1="C",MAX(0,$C219-R$2)))</f>
        <v>0</v>
      </c>
      <c r="S219" s="103" t="n">
        <f aca="false">IF(S$1="P",MAX(0,S$2-$C219),IF(S$1="C",MAX(0,$C219-S$2)))</f>
        <v>0</v>
      </c>
      <c r="T219" s="104" t="n">
        <f aca="false">A219</f>
        <v>10</v>
      </c>
      <c r="U219" s="105" t="n">
        <f aca="false">VLOOKUP($B219,Gas!$B$3:$E$2506,2)</f>
        <v>2.125</v>
      </c>
      <c r="V219" s="46" t="n">
        <f aca="false">C219/U219</f>
        <v>12.7011764705882</v>
      </c>
    </row>
    <row r="220" customFormat="false" ht="12.75" hidden="false" customHeight="false" outlineLevel="0" collapsed="false">
      <c r="A220" s="95" t="n">
        <f aca="false">MONTH(B220)+(YEAR(B220)-1998)*12</f>
        <v>10</v>
      </c>
      <c r="B220" s="101" t="n">
        <v>36074</v>
      </c>
      <c r="C220" s="102" t="n">
        <v>20.94</v>
      </c>
      <c r="D220" s="98" t="n">
        <f aca="false">LN(C220/C219)</f>
        <v>-0.253805221587522</v>
      </c>
      <c r="E220" s="106" t="n">
        <f aca="false">STDEV(D211:D220)*SQRT(trade_day)</f>
        <v>3.95151260214982</v>
      </c>
      <c r="G220" s="103" t="n">
        <f aca="false">IF(G$1="P",MAX(0,G$2-$C220),IF(G$1="C",MAX(0,$C220-G$2)))</f>
        <v>0</v>
      </c>
      <c r="H220" s="103" t="n">
        <f aca="false">IF(H$1="P",MAX(0,H$2-$C220),IF(H$1="C",MAX(0,$C220-H$2)))</f>
        <v>4.06</v>
      </c>
      <c r="I220" s="103" t="n">
        <f aca="false">IF(I$1="P",MAX(0,I$2-$C220),IF(I$1="C",MAX(0,$C220-I$2)))</f>
        <v>9.06</v>
      </c>
      <c r="J220" s="103" t="n">
        <f aca="false">IF(J$1="P",MAX(0,J$2-$C220),IF(J$1="C",MAX(0,$C220-J$2)))</f>
        <v>14.06</v>
      </c>
      <c r="K220" s="103" t="n">
        <f aca="false">IF(K$1="P",MAX(0,K$2-$C220),IF(K$1="C",MAX(0,$C220-K$2)))</f>
        <v>19.06</v>
      </c>
      <c r="L220" s="103" t="n">
        <f aca="false">IF(L$1="P",MAX(0,L$2-$C220),IF(L$1="C",MAX(0,$C220-L$2)))</f>
        <v>29.06</v>
      </c>
      <c r="M220" s="103" t="n">
        <f aca="false">IF(M$1="P",MAX(0,M$2-$C220),IF(M$1="C",MAX(0,$C220-M$2)))</f>
        <v>0.940000000000001</v>
      </c>
      <c r="N220" s="103" t="n">
        <f aca="false">IF(N$1="P",MAX(0,N$2-$C220),IF(N$1="C",MAX(0,$C220-N$2)))</f>
        <v>0</v>
      </c>
      <c r="O220" s="103" t="n">
        <f aca="false">IF(O$1="P",MAX(0,O$2-$C220),IF(O$1="C",MAX(0,$C220-O$2)))</f>
        <v>0</v>
      </c>
      <c r="P220" s="103" t="n">
        <f aca="false">IF(P$1="P",MAX(0,P$2-$C220),IF(P$1="C",MAX(0,$C220-P$2)))</f>
        <v>0</v>
      </c>
      <c r="Q220" s="103" t="n">
        <f aca="false">IF(Q$1="P",MAX(0,Q$2-$C220),IF(Q$1="C",MAX(0,$C220-Q$2)))</f>
        <v>0</v>
      </c>
      <c r="R220" s="103" t="n">
        <f aca="false">IF(R$1="P",MAX(0,R$2-$C220),IF(R$1="C",MAX(0,$C220-R$2)))</f>
        <v>0</v>
      </c>
      <c r="S220" s="103" t="n">
        <f aca="false">IF(S$1="P",MAX(0,S$2-$C220),IF(S$1="C",MAX(0,$C220-S$2)))</f>
        <v>0</v>
      </c>
      <c r="T220" s="104" t="n">
        <f aca="false">A220</f>
        <v>10</v>
      </c>
      <c r="U220" s="105" t="n">
        <f aca="false">VLOOKUP($B220,Gas!$B$3:$E$2506,2)</f>
        <v>2.07</v>
      </c>
      <c r="V220" s="46" t="n">
        <f aca="false">C220/U220</f>
        <v>10.1159420289855</v>
      </c>
    </row>
    <row r="221" customFormat="false" ht="12.75" hidden="false" customHeight="false" outlineLevel="0" collapsed="false">
      <c r="A221" s="95" t="n">
        <f aca="false">MONTH(B221)+(YEAR(B221)-1998)*12</f>
        <v>10</v>
      </c>
      <c r="B221" s="101" t="n">
        <v>36075</v>
      </c>
      <c r="C221" s="102" t="n">
        <v>22.26</v>
      </c>
      <c r="D221" s="98" t="n">
        <f aca="false">LN(C221/C220)</f>
        <v>0.0611301404050081</v>
      </c>
      <c r="E221" s="106" t="n">
        <f aca="false">STDEV(D212:D221)*SQRT(trade_day)</f>
        <v>3.86278620465273</v>
      </c>
      <c r="G221" s="103" t="n">
        <f aca="false">IF(G$1="P",MAX(0,G$2-$C221),IF(G$1="C",MAX(0,$C221-G$2)))</f>
        <v>0</v>
      </c>
      <c r="H221" s="103" t="n">
        <f aca="false">IF(H$1="P",MAX(0,H$2-$C221),IF(H$1="C",MAX(0,$C221-H$2)))</f>
        <v>2.74</v>
      </c>
      <c r="I221" s="103" t="n">
        <f aca="false">IF(I$1="P",MAX(0,I$2-$C221),IF(I$1="C",MAX(0,$C221-I$2)))</f>
        <v>7.74</v>
      </c>
      <c r="J221" s="103" t="n">
        <f aca="false">IF(J$1="P",MAX(0,J$2-$C221),IF(J$1="C",MAX(0,$C221-J$2)))</f>
        <v>12.74</v>
      </c>
      <c r="K221" s="103" t="n">
        <f aca="false">IF(K$1="P",MAX(0,K$2-$C221),IF(K$1="C",MAX(0,$C221-K$2)))</f>
        <v>17.74</v>
      </c>
      <c r="L221" s="103" t="n">
        <f aca="false">IF(L$1="P",MAX(0,L$2-$C221),IF(L$1="C",MAX(0,$C221-L$2)))</f>
        <v>27.74</v>
      </c>
      <c r="M221" s="103" t="n">
        <f aca="false">IF(M$1="P",MAX(0,M$2-$C221),IF(M$1="C",MAX(0,$C221-M$2)))</f>
        <v>2.26</v>
      </c>
      <c r="N221" s="103" t="n">
        <f aca="false">IF(N$1="P",MAX(0,N$2-$C221),IF(N$1="C",MAX(0,$C221-N$2)))</f>
        <v>0</v>
      </c>
      <c r="O221" s="103" t="n">
        <f aca="false">IF(O$1="P",MAX(0,O$2-$C221),IF(O$1="C",MAX(0,$C221-O$2)))</f>
        <v>0</v>
      </c>
      <c r="P221" s="103" t="n">
        <f aca="false">IF(P$1="P",MAX(0,P$2-$C221),IF(P$1="C",MAX(0,$C221-P$2)))</f>
        <v>0</v>
      </c>
      <c r="Q221" s="103" t="n">
        <f aca="false">IF(Q$1="P",MAX(0,Q$2-$C221),IF(Q$1="C",MAX(0,$C221-Q$2)))</f>
        <v>0</v>
      </c>
      <c r="R221" s="103" t="n">
        <f aca="false">IF(R$1="P",MAX(0,R$2-$C221),IF(R$1="C",MAX(0,$C221-R$2)))</f>
        <v>0</v>
      </c>
      <c r="S221" s="103" t="n">
        <f aca="false">IF(S$1="P",MAX(0,S$2-$C221),IF(S$1="C",MAX(0,$C221-S$2)))</f>
        <v>0</v>
      </c>
      <c r="T221" s="104" t="n">
        <f aca="false">A221</f>
        <v>10</v>
      </c>
      <c r="U221" s="105" t="n">
        <f aca="false">VLOOKUP($B221,Gas!$B$3:$E$2506,2)</f>
        <v>1.995</v>
      </c>
      <c r="V221" s="46" t="n">
        <f aca="false">C221/U221</f>
        <v>11.1578947368421</v>
      </c>
    </row>
    <row r="222" customFormat="false" ht="12.75" hidden="false" customHeight="false" outlineLevel="0" collapsed="false">
      <c r="A222" s="95" t="n">
        <f aca="false">MONTH(B222)+(YEAR(B222)-1998)*12</f>
        <v>10</v>
      </c>
      <c r="B222" s="101" t="n">
        <v>36076</v>
      </c>
      <c r="C222" s="102" t="n">
        <v>21.24</v>
      </c>
      <c r="D222" s="98" t="n">
        <f aca="false">LN(C222/C221)</f>
        <v>-0.0469051494736608</v>
      </c>
      <c r="E222" s="106" t="n">
        <f aca="false">STDEV(D213:D222)*SQRT(trade_day)</f>
        <v>3.86406182732192</v>
      </c>
      <c r="G222" s="103" t="n">
        <f aca="false">IF(G$1="P",MAX(0,G$2-$C222),IF(G$1="C",MAX(0,$C222-G$2)))</f>
        <v>0</v>
      </c>
      <c r="H222" s="103" t="n">
        <f aca="false">IF(H$1="P",MAX(0,H$2-$C222),IF(H$1="C",MAX(0,$C222-H$2)))</f>
        <v>3.76</v>
      </c>
      <c r="I222" s="103" t="n">
        <f aca="false">IF(I$1="P",MAX(0,I$2-$C222),IF(I$1="C",MAX(0,$C222-I$2)))</f>
        <v>8.76</v>
      </c>
      <c r="J222" s="103" t="n">
        <f aca="false">IF(J$1="P",MAX(0,J$2-$C222),IF(J$1="C",MAX(0,$C222-J$2)))</f>
        <v>13.76</v>
      </c>
      <c r="K222" s="103" t="n">
        <f aca="false">IF(K$1="P",MAX(0,K$2-$C222),IF(K$1="C",MAX(0,$C222-K$2)))</f>
        <v>18.76</v>
      </c>
      <c r="L222" s="103" t="n">
        <f aca="false">IF(L$1="P",MAX(0,L$2-$C222),IF(L$1="C",MAX(0,$C222-L$2)))</f>
        <v>28.76</v>
      </c>
      <c r="M222" s="103" t="n">
        <f aca="false">IF(M$1="P",MAX(0,M$2-$C222),IF(M$1="C",MAX(0,$C222-M$2)))</f>
        <v>1.24</v>
      </c>
      <c r="N222" s="103" t="n">
        <f aca="false">IF(N$1="P",MAX(0,N$2-$C222),IF(N$1="C",MAX(0,$C222-N$2)))</f>
        <v>0</v>
      </c>
      <c r="O222" s="103" t="n">
        <f aca="false">IF(O$1="P",MAX(0,O$2-$C222),IF(O$1="C",MAX(0,$C222-O$2)))</f>
        <v>0</v>
      </c>
      <c r="P222" s="103" t="n">
        <f aca="false">IF(P$1="P",MAX(0,P$2-$C222),IF(P$1="C",MAX(0,$C222-P$2)))</f>
        <v>0</v>
      </c>
      <c r="Q222" s="103" t="n">
        <f aca="false">IF(Q$1="P",MAX(0,Q$2-$C222),IF(Q$1="C",MAX(0,$C222-Q$2)))</f>
        <v>0</v>
      </c>
      <c r="R222" s="103" t="n">
        <f aca="false">IF(R$1="P",MAX(0,R$2-$C222),IF(R$1="C",MAX(0,$C222-R$2)))</f>
        <v>0</v>
      </c>
      <c r="S222" s="103" t="n">
        <f aca="false">IF(S$1="P",MAX(0,S$2-$C222),IF(S$1="C",MAX(0,$C222-S$2)))</f>
        <v>0</v>
      </c>
      <c r="T222" s="104" t="n">
        <f aca="false">A222</f>
        <v>10</v>
      </c>
      <c r="U222" s="105" t="n">
        <f aca="false">VLOOKUP($B222,Gas!$B$3:$E$2506,2)</f>
        <v>2.045</v>
      </c>
      <c r="V222" s="46" t="n">
        <f aca="false">C222/U222</f>
        <v>10.3863080684597</v>
      </c>
    </row>
    <row r="223" customFormat="false" ht="12.75" hidden="false" customHeight="false" outlineLevel="0" collapsed="false">
      <c r="A223" s="95" t="n">
        <f aca="false">MONTH(B223)+(YEAR(B223)-1998)*12</f>
        <v>10</v>
      </c>
      <c r="B223" s="101" t="n">
        <v>36077</v>
      </c>
      <c r="C223" s="102" t="n">
        <v>19.14</v>
      </c>
      <c r="D223" s="98" t="n">
        <f aca="false">LN(C223/C222)</f>
        <v>-0.10410581034893</v>
      </c>
      <c r="E223" s="106" t="n">
        <f aca="false">STDEV(D214:D223)*SQRT(trade_day)</f>
        <v>3.80522794348136</v>
      </c>
      <c r="G223" s="103" t="n">
        <f aca="false">IF(G$1="P",MAX(0,G$2-$C223),IF(G$1="C",MAX(0,$C223-G$2)))</f>
        <v>0.859999999999999</v>
      </c>
      <c r="H223" s="103" t="n">
        <f aca="false">IF(H$1="P",MAX(0,H$2-$C223),IF(H$1="C",MAX(0,$C223-H$2)))</f>
        <v>5.86</v>
      </c>
      <c r="I223" s="103" t="n">
        <f aca="false">IF(I$1="P",MAX(0,I$2-$C223),IF(I$1="C",MAX(0,$C223-I$2)))</f>
        <v>10.86</v>
      </c>
      <c r="J223" s="103" t="n">
        <f aca="false">IF(J$1="P",MAX(0,J$2-$C223),IF(J$1="C",MAX(0,$C223-J$2)))</f>
        <v>15.86</v>
      </c>
      <c r="K223" s="103" t="n">
        <f aca="false">IF(K$1="P",MAX(0,K$2-$C223),IF(K$1="C",MAX(0,$C223-K$2)))</f>
        <v>20.86</v>
      </c>
      <c r="L223" s="103" t="n">
        <f aca="false">IF(L$1="P",MAX(0,L$2-$C223),IF(L$1="C",MAX(0,$C223-L$2)))</f>
        <v>30.86</v>
      </c>
      <c r="M223" s="103" t="n">
        <f aca="false">IF(M$1="P",MAX(0,M$2-$C223),IF(M$1="C",MAX(0,$C223-M$2)))</f>
        <v>0</v>
      </c>
      <c r="N223" s="103" t="n">
        <f aca="false">IF(N$1="P",MAX(0,N$2-$C223),IF(N$1="C",MAX(0,$C223-N$2)))</f>
        <v>0</v>
      </c>
      <c r="O223" s="103" t="n">
        <f aca="false">IF(O$1="P",MAX(0,O$2-$C223),IF(O$1="C",MAX(0,$C223-O$2)))</f>
        <v>0</v>
      </c>
      <c r="P223" s="103" t="n">
        <f aca="false">IF(P$1="P",MAX(0,P$2-$C223),IF(P$1="C",MAX(0,$C223-P$2)))</f>
        <v>0</v>
      </c>
      <c r="Q223" s="103" t="n">
        <f aca="false">IF(Q$1="P",MAX(0,Q$2-$C223),IF(Q$1="C",MAX(0,$C223-Q$2)))</f>
        <v>0</v>
      </c>
      <c r="R223" s="103" t="n">
        <f aca="false">IF(R$1="P",MAX(0,R$2-$C223),IF(R$1="C",MAX(0,$C223-R$2)))</f>
        <v>0</v>
      </c>
      <c r="S223" s="103" t="n">
        <f aca="false">IF(S$1="P",MAX(0,S$2-$C223),IF(S$1="C",MAX(0,$C223-S$2)))</f>
        <v>0</v>
      </c>
      <c r="T223" s="104" t="n">
        <f aca="false">A223</f>
        <v>10</v>
      </c>
      <c r="U223" s="105" t="n">
        <f aca="false">VLOOKUP($B223,Gas!$B$3:$E$2506,2)</f>
        <v>2.025</v>
      </c>
      <c r="V223" s="46" t="n">
        <f aca="false">C223/U223</f>
        <v>9.45185185185185</v>
      </c>
    </row>
    <row r="224" customFormat="false" ht="12.75" hidden="false" customHeight="false" outlineLevel="0" collapsed="false">
      <c r="A224" s="95" t="n">
        <f aca="false">MONTH(B224)+(YEAR(B224)-1998)*12</f>
        <v>10</v>
      </c>
      <c r="B224" s="101" t="n">
        <v>36080</v>
      </c>
      <c r="C224" s="102" t="n">
        <v>20</v>
      </c>
      <c r="D224" s="98" t="n">
        <f aca="false">LN(C224/C223)</f>
        <v>0.0439518875291828</v>
      </c>
      <c r="E224" s="106" t="n">
        <f aca="false">STDEV(D215:D224)*SQRT(trade_day)</f>
        <v>3.48435935254286</v>
      </c>
      <c r="G224" s="103" t="n">
        <f aca="false">IF(G$1="P",MAX(0,G$2-$C224),IF(G$1="C",MAX(0,$C224-G$2)))</f>
        <v>0</v>
      </c>
      <c r="H224" s="103" t="n">
        <f aca="false">IF(H$1="P",MAX(0,H$2-$C224),IF(H$1="C",MAX(0,$C224-H$2)))</f>
        <v>5</v>
      </c>
      <c r="I224" s="103" t="n">
        <f aca="false">IF(I$1="P",MAX(0,I$2-$C224),IF(I$1="C",MAX(0,$C224-I$2)))</f>
        <v>10</v>
      </c>
      <c r="J224" s="103" t="n">
        <f aca="false">IF(J$1="P",MAX(0,J$2-$C224),IF(J$1="C",MAX(0,$C224-J$2)))</f>
        <v>15</v>
      </c>
      <c r="K224" s="103" t="n">
        <f aca="false">IF(K$1="P",MAX(0,K$2-$C224),IF(K$1="C",MAX(0,$C224-K$2)))</f>
        <v>20</v>
      </c>
      <c r="L224" s="103" t="n">
        <f aca="false">IF(L$1="P",MAX(0,L$2-$C224),IF(L$1="C",MAX(0,$C224-L$2)))</f>
        <v>30</v>
      </c>
      <c r="M224" s="103" t="n">
        <f aca="false">IF(M$1="P",MAX(0,M$2-$C224),IF(M$1="C",MAX(0,$C224-M$2)))</f>
        <v>0</v>
      </c>
      <c r="N224" s="103" t="n">
        <f aca="false">IF(N$1="P",MAX(0,N$2-$C224),IF(N$1="C",MAX(0,$C224-N$2)))</f>
        <v>0</v>
      </c>
      <c r="O224" s="103" t="n">
        <f aca="false">IF(O$1="P",MAX(0,O$2-$C224),IF(O$1="C",MAX(0,$C224-O$2)))</f>
        <v>0</v>
      </c>
      <c r="P224" s="103" t="n">
        <f aca="false">IF(P$1="P",MAX(0,P$2-$C224),IF(P$1="C",MAX(0,$C224-P$2)))</f>
        <v>0</v>
      </c>
      <c r="Q224" s="103" t="n">
        <f aca="false">IF(Q$1="P",MAX(0,Q$2-$C224),IF(Q$1="C",MAX(0,$C224-Q$2)))</f>
        <v>0</v>
      </c>
      <c r="R224" s="103" t="n">
        <f aca="false">IF(R$1="P",MAX(0,R$2-$C224),IF(R$1="C",MAX(0,$C224-R$2)))</f>
        <v>0</v>
      </c>
      <c r="S224" s="103" t="n">
        <f aca="false">IF(S$1="P",MAX(0,S$2-$C224),IF(S$1="C",MAX(0,$C224-S$2)))</f>
        <v>0</v>
      </c>
      <c r="T224" s="104" t="n">
        <f aca="false">A224</f>
        <v>10</v>
      </c>
      <c r="U224" s="105" t="n">
        <f aca="false">VLOOKUP($B224,Gas!$B$3:$E$2506,2)</f>
        <v>1.795</v>
      </c>
      <c r="V224" s="46" t="n">
        <f aca="false">C224/U224</f>
        <v>11.142061281337</v>
      </c>
    </row>
    <row r="225" customFormat="false" ht="12.75" hidden="false" customHeight="false" outlineLevel="0" collapsed="false">
      <c r="A225" s="95" t="n">
        <f aca="false">MONTH(B225)+(YEAR(B225)-1998)*12</f>
        <v>10</v>
      </c>
      <c r="B225" s="101" t="n">
        <v>36081</v>
      </c>
      <c r="C225" s="102" t="n">
        <v>18.32</v>
      </c>
      <c r="D225" s="98" t="n">
        <f aca="false">LN(C225/C224)</f>
        <v>-0.0877389143080068</v>
      </c>
      <c r="E225" s="106" t="n">
        <f aca="false">STDEV(D216:D225)*SQRT(trade_day)</f>
        <v>3.12966893940734</v>
      </c>
      <c r="G225" s="103" t="n">
        <f aca="false">IF(G$1="P",MAX(0,G$2-$C225),IF(G$1="C",MAX(0,$C225-G$2)))</f>
        <v>1.68</v>
      </c>
      <c r="H225" s="103" t="n">
        <f aca="false">IF(H$1="P",MAX(0,H$2-$C225),IF(H$1="C",MAX(0,$C225-H$2)))</f>
        <v>6.68</v>
      </c>
      <c r="I225" s="103" t="n">
        <f aca="false">IF(I$1="P",MAX(0,I$2-$C225),IF(I$1="C",MAX(0,$C225-I$2)))</f>
        <v>11.68</v>
      </c>
      <c r="J225" s="103" t="n">
        <f aca="false">IF(J$1="P",MAX(0,J$2-$C225),IF(J$1="C",MAX(0,$C225-J$2)))</f>
        <v>16.68</v>
      </c>
      <c r="K225" s="103" t="n">
        <f aca="false">IF(K$1="P",MAX(0,K$2-$C225),IF(K$1="C",MAX(0,$C225-K$2)))</f>
        <v>21.68</v>
      </c>
      <c r="L225" s="103" t="n">
        <f aca="false">IF(L$1="P",MAX(0,L$2-$C225),IF(L$1="C",MAX(0,$C225-L$2)))</f>
        <v>31.68</v>
      </c>
      <c r="M225" s="103" t="n">
        <f aca="false">IF(M$1="P",MAX(0,M$2-$C225),IF(M$1="C",MAX(0,$C225-M$2)))</f>
        <v>0</v>
      </c>
      <c r="N225" s="103" t="n">
        <f aca="false">IF(N$1="P",MAX(0,N$2-$C225),IF(N$1="C",MAX(0,$C225-N$2)))</f>
        <v>0</v>
      </c>
      <c r="O225" s="103" t="n">
        <f aca="false">IF(O$1="P",MAX(0,O$2-$C225),IF(O$1="C",MAX(0,$C225-O$2)))</f>
        <v>0</v>
      </c>
      <c r="P225" s="103" t="n">
        <f aca="false">IF(P$1="P",MAX(0,P$2-$C225),IF(P$1="C",MAX(0,$C225-P$2)))</f>
        <v>0</v>
      </c>
      <c r="Q225" s="103" t="n">
        <f aca="false">IF(Q$1="P",MAX(0,Q$2-$C225),IF(Q$1="C",MAX(0,$C225-Q$2)))</f>
        <v>0</v>
      </c>
      <c r="R225" s="103" t="n">
        <f aca="false">IF(R$1="P",MAX(0,R$2-$C225),IF(R$1="C",MAX(0,$C225-R$2)))</f>
        <v>0</v>
      </c>
      <c r="S225" s="103" t="n">
        <f aca="false">IF(S$1="P",MAX(0,S$2-$C225),IF(S$1="C",MAX(0,$C225-S$2)))</f>
        <v>0</v>
      </c>
      <c r="T225" s="104" t="n">
        <f aca="false">A225</f>
        <v>10</v>
      </c>
      <c r="U225" s="105" t="n">
        <f aca="false">VLOOKUP($B225,Gas!$B$3:$E$2506,2)</f>
        <v>1.735</v>
      </c>
      <c r="V225" s="46" t="n">
        <f aca="false">C225/U225</f>
        <v>10.5590778097983</v>
      </c>
    </row>
    <row r="226" customFormat="false" ht="12.75" hidden="false" customHeight="false" outlineLevel="0" collapsed="false">
      <c r="A226" s="95" t="n">
        <f aca="false">MONTH(B226)+(YEAR(B226)-1998)*12</f>
        <v>10</v>
      </c>
      <c r="B226" s="101" t="n">
        <v>36082</v>
      </c>
      <c r="C226" s="102" t="n">
        <v>18.12</v>
      </c>
      <c r="D226" s="98" t="n">
        <f aca="false">LN(C226/C225)</f>
        <v>-0.0109770586311509</v>
      </c>
      <c r="E226" s="106" t="n">
        <f aca="false">STDEV(D217:D226)*SQRT(trade_day)</f>
        <v>3.04565950226943</v>
      </c>
      <c r="G226" s="103" t="n">
        <f aca="false">IF(G$1="P",MAX(0,G$2-$C226),IF(G$1="C",MAX(0,$C226-G$2)))</f>
        <v>1.88</v>
      </c>
      <c r="H226" s="103" t="n">
        <f aca="false">IF(H$1="P",MAX(0,H$2-$C226),IF(H$1="C",MAX(0,$C226-H$2)))</f>
        <v>6.88</v>
      </c>
      <c r="I226" s="103" t="n">
        <f aca="false">IF(I$1="P",MAX(0,I$2-$C226),IF(I$1="C",MAX(0,$C226-I$2)))</f>
        <v>11.88</v>
      </c>
      <c r="J226" s="103" t="n">
        <f aca="false">IF(J$1="P",MAX(0,J$2-$C226),IF(J$1="C",MAX(0,$C226-J$2)))</f>
        <v>16.88</v>
      </c>
      <c r="K226" s="103" t="n">
        <f aca="false">IF(K$1="P",MAX(0,K$2-$C226),IF(K$1="C",MAX(0,$C226-K$2)))</f>
        <v>21.88</v>
      </c>
      <c r="L226" s="103" t="n">
        <f aca="false">IF(L$1="P",MAX(0,L$2-$C226),IF(L$1="C",MAX(0,$C226-L$2)))</f>
        <v>31.88</v>
      </c>
      <c r="M226" s="103" t="n">
        <f aca="false">IF(M$1="P",MAX(0,M$2-$C226),IF(M$1="C",MAX(0,$C226-M$2)))</f>
        <v>0</v>
      </c>
      <c r="N226" s="103" t="n">
        <f aca="false">IF(N$1="P",MAX(0,N$2-$C226),IF(N$1="C",MAX(0,$C226-N$2)))</f>
        <v>0</v>
      </c>
      <c r="O226" s="103" t="n">
        <f aca="false">IF(O$1="P",MAX(0,O$2-$C226),IF(O$1="C",MAX(0,$C226-O$2)))</f>
        <v>0</v>
      </c>
      <c r="P226" s="103" t="n">
        <f aca="false">IF(P$1="P",MAX(0,P$2-$C226),IF(P$1="C",MAX(0,$C226-P$2)))</f>
        <v>0</v>
      </c>
      <c r="Q226" s="103" t="n">
        <f aca="false">IF(Q$1="P",MAX(0,Q$2-$C226),IF(Q$1="C",MAX(0,$C226-Q$2)))</f>
        <v>0</v>
      </c>
      <c r="R226" s="103" t="n">
        <f aca="false">IF(R$1="P",MAX(0,R$2-$C226),IF(R$1="C",MAX(0,$C226-R$2)))</f>
        <v>0</v>
      </c>
      <c r="S226" s="103" t="n">
        <f aca="false">IF(S$1="P",MAX(0,S$2-$C226),IF(S$1="C",MAX(0,$C226-S$2)))</f>
        <v>0</v>
      </c>
      <c r="T226" s="104" t="n">
        <f aca="false">A226</f>
        <v>10</v>
      </c>
      <c r="U226" s="105" t="n">
        <f aca="false">VLOOKUP($B226,Gas!$B$3:$E$2506,2)</f>
        <v>1.675</v>
      </c>
      <c r="V226" s="46" t="n">
        <f aca="false">C226/U226</f>
        <v>10.8179104477612</v>
      </c>
    </row>
    <row r="227" customFormat="false" ht="12.75" hidden="false" customHeight="false" outlineLevel="0" collapsed="false">
      <c r="A227" s="95" t="n">
        <f aca="false">MONTH(B227)+(YEAR(B227)-1998)*12</f>
        <v>10</v>
      </c>
      <c r="B227" s="101" t="n">
        <v>36083</v>
      </c>
      <c r="C227" s="102" t="n">
        <v>18.99</v>
      </c>
      <c r="D227" s="98" t="n">
        <f aca="false">LN(C227/C226)</f>
        <v>0.046896224209361</v>
      </c>
      <c r="E227" s="106" t="n">
        <f aca="false">STDEV(D218:D227)*SQRT(trade_day)</f>
        <v>1.73803490787465</v>
      </c>
      <c r="G227" s="103" t="n">
        <f aca="false">IF(G$1="P",MAX(0,G$2-$C227),IF(G$1="C",MAX(0,$C227-G$2)))</f>
        <v>1.01</v>
      </c>
      <c r="H227" s="103" t="n">
        <f aca="false">IF(H$1="P",MAX(0,H$2-$C227),IF(H$1="C",MAX(0,$C227-H$2)))</f>
        <v>6.01</v>
      </c>
      <c r="I227" s="103" t="n">
        <f aca="false">IF(I$1="P",MAX(0,I$2-$C227),IF(I$1="C",MAX(0,$C227-I$2)))</f>
        <v>11.01</v>
      </c>
      <c r="J227" s="103" t="n">
        <f aca="false">IF(J$1="P",MAX(0,J$2-$C227),IF(J$1="C",MAX(0,$C227-J$2)))</f>
        <v>16.01</v>
      </c>
      <c r="K227" s="103" t="n">
        <f aca="false">IF(K$1="P",MAX(0,K$2-$C227),IF(K$1="C",MAX(0,$C227-K$2)))</f>
        <v>21.01</v>
      </c>
      <c r="L227" s="103" t="n">
        <f aca="false">IF(L$1="P",MAX(0,L$2-$C227),IF(L$1="C",MAX(0,$C227-L$2)))</f>
        <v>31.01</v>
      </c>
      <c r="M227" s="103" t="n">
        <f aca="false">IF(M$1="P",MAX(0,M$2-$C227),IF(M$1="C",MAX(0,$C227-M$2)))</f>
        <v>0</v>
      </c>
      <c r="N227" s="103" t="n">
        <f aca="false">IF(N$1="P",MAX(0,N$2-$C227),IF(N$1="C",MAX(0,$C227-N$2)))</f>
        <v>0</v>
      </c>
      <c r="O227" s="103" t="n">
        <f aca="false">IF(O$1="P",MAX(0,O$2-$C227),IF(O$1="C",MAX(0,$C227-O$2)))</f>
        <v>0</v>
      </c>
      <c r="P227" s="103" t="n">
        <f aca="false">IF(P$1="P",MAX(0,P$2-$C227),IF(P$1="C",MAX(0,$C227-P$2)))</f>
        <v>0</v>
      </c>
      <c r="Q227" s="103" t="n">
        <f aca="false">IF(Q$1="P",MAX(0,Q$2-$C227),IF(Q$1="C",MAX(0,$C227-Q$2)))</f>
        <v>0</v>
      </c>
      <c r="R227" s="103" t="n">
        <f aca="false">IF(R$1="P",MAX(0,R$2-$C227),IF(R$1="C",MAX(0,$C227-R$2)))</f>
        <v>0</v>
      </c>
      <c r="S227" s="103" t="n">
        <f aca="false">IF(S$1="P",MAX(0,S$2-$C227),IF(S$1="C",MAX(0,$C227-S$2)))</f>
        <v>0</v>
      </c>
      <c r="T227" s="104" t="n">
        <f aca="false">A227</f>
        <v>10</v>
      </c>
      <c r="U227" s="105" t="n">
        <f aca="false">VLOOKUP($B227,Gas!$B$3:$E$2506,2)</f>
        <v>1.795</v>
      </c>
      <c r="V227" s="46" t="n">
        <f aca="false">C227/U227</f>
        <v>10.5793871866295</v>
      </c>
    </row>
    <row r="228" customFormat="false" ht="12.75" hidden="false" customHeight="false" outlineLevel="0" collapsed="false">
      <c r="A228" s="95" t="n">
        <f aca="false">MONTH(B228)+(YEAR(B228)-1998)*12</f>
        <v>10</v>
      </c>
      <c r="B228" s="101" t="n">
        <v>36084</v>
      </c>
      <c r="C228" s="102" t="n">
        <v>22.34</v>
      </c>
      <c r="D228" s="98" t="n">
        <f aca="false">LN(C228/C227)</f>
        <v>0.16246626881686</v>
      </c>
      <c r="E228" s="106" t="n">
        <f aca="false">STDEV(D219:D228)*SQRT(trade_day)</f>
        <v>1.92988592601964</v>
      </c>
      <c r="G228" s="103" t="n">
        <f aca="false">IF(G$1="P",MAX(0,G$2-$C228),IF(G$1="C",MAX(0,$C228-G$2)))</f>
        <v>0</v>
      </c>
      <c r="H228" s="103" t="n">
        <f aca="false">IF(H$1="P",MAX(0,H$2-$C228),IF(H$1="C",MAX(0,$C228-H$2)))</f>
        <v>2.66</v>
      </c>
      <c r="I228" s="103" t="n">
        <f aca="false">IF(I$1="P",MAX(0,I$2-$C228),IF(I$1="C",MAX(0,$C228-I$2)))</f>
        <v>7.66</v>
      </c>
      <c r="J228" s="103" t="n">
        <f aca="false">IF(J$1="P",MAX(0,J$2-$C228),IF(J$1="C",MAX(0,$C228-J$2)))</f>
        <v>12.66</v>
      </c>
      <c r="K228" s="103" t="n">
        <f aca="false">IF(K$1="P",MAX(0,K$2-$C228),IF(K$1="C",MAX(0,$C228-K$2)))</f>
        <v>17.66</v>
      </c>
      <c r="L228" s="103" t="n">
        <f aca="false">IF(L$1="P",MAX(0,L$2-$C228),IF(L$1="C",MAX(0,$C228-L$2)))</f>
        <v>27.66</v>
      </c>
      <c r="M228" s="103" t="n">
        <f aca="false">IF(M$1="P",MAX(0,M$2-$C228),IF(M$1="C",MAX(0,$C228-M$2)))</f>
        <v>2.34</v>
      </c>
      <c r="N228" s="103" t="n">
        <f aca="false">IF(N$1="P",MAX(0,N$2-$C228),IF(N$1="C",MAX(0,$C228-N$2)))</f>
        <v>0</v>
      </c>
      <c r="O228" s="103" t="n">
        <f aca="false">IF(O$1="P",MAX(0,O$2-$C228),IF(O$1="C",MAX(0,$C228-O$2)))</f>
        <v>0</v>
      </c>
      <c r="P228" s="103" t="n">
        <f aca="false">IF(P$1="P",MAX(0,P$2-$C228),IF(P$1="C",MAX(0,$C228-P$2)))</f>
        <v>0</v>
      </c>
      <c r="Q228" s="103" t="n">
        <f aca="false">IF(Q$1="P",MAX(0,Q$2-$C228),IF(Q$1="C",MAX(0,$C228-Q$2)))</f>
        <v>0</v>
      </c>
      <c r="R228" s="103" t="n">
        <f aca="false">IF(R$1="P",MAX(0,R$2-$C228),IF(R$1="C",MAX(0,$C228-R$2)))</f>
        <v>0</v>
      </c>
      <c r="S228" s="103" t="n">
        <f aca="false">IF(S$1="P",MAX(0,S$2-$C228),IF(S$1="C",MAX(0,$C228-S$2)))</f>
        <v>0</v>
      </c>
      <c r="T228" s="104" t="n">
        <f aca="false">A228</f>
        <v>10</v>
      </c>
      <c r="U228" s="105" t="n">
        <f aca="false">VLOOKUP($B228,Gas!$B$3:$E$2506,2)</f>
        <v>1.75</v>
      </c>
      <c r="V228" s="46" t="n">
        <f aca="false">C228/U228</f>
        <v>12.7657142857143</v>
      </c>
    </row>
    <row r="229" customFormat="false" ht="12.75" hidden="false" customHeight="false" outlineLevel="0" collapsed="false">
      <c r="A229" s="95" t="n">
        <f aca="false">MONTH(B229)+(YEAR(B229)-1998)*12</f>
        <v>10</v>
      </c>
      <c r="B229" s="101" t="n">
        <v>36087</v>
      </c>
      <c r="C229" s="102" t="n">
        <v>20.45</v>
      </c>
      <c r="D229" s="98" t="n">
        <f aca="false">LN(C229/C228)</f>
        <v>-0.0883959111522439</v>
      </c>
      <c r="E229" s="106" t="n">
        <f aca="false">STDEV(D220:D229)*SQRT(trade_day)</f>
        <v>1.82308612272791</v>
      </c>
      <c r="G229" s="103" t="n">
        <f aca="false">IF(G$1="P",MAX(0,G$2-$C229),IF(G$1="C",MAX(0,$C229-G$2)))</f>
        <v>0</v>
      </c>
      <c r="H229" s="103" t="n">
        <f aca="false">IF(H$1="P",MAX(0,H$2-$C229),IF(H$1="C",MAX(0,$C229-H$2)))</f>
        <v>4.55</v>
      </c>
      <c r="I229" s="103" t="n">
        <f aca="false">IF(I$1="P",MAX(0,I$2-$C229),IF(I$1="C",MAX(0,$C229-I$2)))</f>
        <v>9.55</v>
      </c>
      <c r="J229" s="103" t="n">
        <f aca="false">IF(J$1="P",MAX(0,J$2-$C229),IF(J$1="C",MAX(0,$C229-J$2)))</f>
        <v>14.55</v>
      </c>
      <c r="K229" s="103" t="n">
        <f aca="false">IF(K$1="P",MAX(0,K$2-$C229),IF(K$1="C",MAX(0,$C229-K$2)))</f>
        <v>19.55</v>
      </c>
      <c r="L229" s="103" t="n">
        <f aca="false">IF(L$1="P",MAX(0,L$2-$C229),IF(L$1="C",MAX(0,$C229-L$2)))</f>
        <v>29.55</v>
      </c>
      <c r="M229" s="103" t="n">
        <f aca="false">IF(M$1="P",MAX(0,M$2-$C229),IF(M$1="C",MAX(0,$C229-M$2)))</f>
        <v>0.449999999999999</v>
      </c>
      <c r="N229" s="103" t="n">
        <f aca="false">IF(N$1="P",MAX(0,N$2-$C229),IF(N$1="C",MAX(0,$C229-N$2)))</f>
        <v>0</v>
      </c>
      <c r="O229" s="103" t="n">
        <f aca="false">IF(O$1="P",MAX(0,O$2-$C229),IF(O$1="C",MAX(0,$C229-O$2)))</f>
        <v>0</v>
      </c>
      <c r="P229" s="103" t="n">
        <f aca="false">IF(P$1="P",MAX(0,P$2-$C229),IF(P$1="C",MAX(0,$C229-P$2)))</f>
        <v>0</v>
      </c>
      <c r="Q229" s="103" t="n">
        <f aca="false">IF(Q$1="P",MAX(0,Q$2-$C229),IF(Q$1="C",MAX(0,$C229-Q$2)))</f>
        <v>0</v>
      </c>
      <c r="R229" s="103" t="n">
        <f aca="false">IF(R$1="P",MAX(0,R$2-$C229),IF(R$1="C",MAX(0,$C229-R$2)))</f>
        <v>0</v>
      </c>
      <c r="S229" s="103" t="n">
        <f aca="false">IF(S$1="P",MAX(0,S$2-$C229),IF(S$1="C",MAX(0,$C229-S$2)))</f>
        <v>0</v>
      </c>
      <c r="T229" s="104" t="n">
        <f aca="false">A229</f>
        <v>10</v>
      </c>
      <c r="U229" s="105" t="n">
        <f aca="false">VLOOKUP($B229,Gas!$B$3:$E$2506,2)</f>
        <v>1.63</v>
      </c>
      <c r="V229" s="46" t="n">
        <f aca="false">C229/U229</f>
        <v>12.5460122699387</v>
      </c>
    </row>
    <row r="230" customFormat="false" ht="12.75" hidden="false" customHeight="false" outlineLevel="0" collapsed="false">
      <c r="A230" s="95" t="n">
        <f aca="false">MONTH(B230)+(YEAR(B230)-1998)*12</f>
        <v>10</v>
      </c>
      <c r="B230" s="101" t="n">
        <v>36088</v>
      </c>
      <c r="C230" s="102" t="n">
        <v>19.25</v>
      </c>
      <c r="D230" s="98" t="n">
        <f aca="false">LN(C230/C229)</f>
        <v>-0.0604718217550175</v>
      </c>
      <c r="E230" s="106" t="n">
        <f aca="false">STDEV(D221:D230)*SQRT(trade_day)</f>
        <v>1.35280045108833</v>
      </c>
      <c r="G230" s="103" t="n">
        <f aca="false">IF(G$1="P",MAX(0,G$2-$C230),IF(G$1="C",MAX(0,$C230-G$2)))</f>
        <v>0.75</v>
      </c>
      <c r="H230" s="103" t="n">
        <f aca="false">IF(H$1="P",MAX(0,H$2-$C230),IF(H$1="C",MAX(0,$C230-H$2)))</f>
        <v>5.75</v>
      </c>
      <c r="I230" s="103" t="n">
        <f aca="false">IF(I$1="P",MAX(0,I$2-$C230),IF(I$1="C",MAX(0,$C230-I$2)))</f>
        <v>10.75</v>
      </c>
      <c r="J230" s="103" t="n">
        <f aca="false">IF(J$1="P",MAX(0,J$2-$C230),IF(J$1="C",MAX(0,$C230-J$2)))</f>
        <v>15.75</v>
      </c>
      <c r="K230" s="103" t="n">
        <f aca="false">IF(K$1="P",MAX(0,K$2-$C230),IF(K$1="C",MAX(0,$C230-K$2)))</f>
        <v>20.75</v>
      </c>
      <c r="L230" s="103" t="n">
        <f aca="false">IF(L$1="P",MAX(0,L$2-$C230),IF(L$1="C",MAX(0,$C230-L$2)))</f>
        <v>30.75</v>
      </c>
      <c r="M230" s="103" t="n">
        <f aca="false">IF(M$1="P",MAX(0,M$2-$C230),IF(M$1="C",MAX(0,$C230-M$2)))</f>
        <v>0</v>
      </c>
      <c r="N230" s="103" t="n">
        <f aca="false">IF(N$1="P",MAX(0,N$2-$C230),IF(N$1="C",MAX(0,$C230-N$2)))</f>
        <v>0</v>
      </c>
      <c r="O230" s="103" t="n">
        <f aca="false">IF(O$1="P",MAX(0,O$2-$C230),IF(O$1="C",MAX(0,$C230-O$2)))</f>
        <v>0</v>
      </c>
      <c r="P230" s="103" t="n">
        <f aca="false">IF(P$1="P",MAX(0,P$2-$C230),IF(P$1="C",MAX(0,$C230-P$2)))</f>
        <v>0</v>
      </c>
      <c r="Q230" s="103" t="n">
        <f aca="false">IF(Q$1="P",MAX(0,Q$2-$C230),IF(Q$1="C",MAX(0,$C230-Q$2)))</f>
        <v>0</v>
      </c>
      <c r="R230" s="103" t="n">
        <f aca="false">IF(R$1="P",MAX(0,R$2-$C230),IF(R$1="C",MAX(0,$C230-R$2)))</f>
        <v>0</v>
      </c>
      <c r="S230" s="103" t="n">
        <f aca="false">IF(S$1="P",MAX(0,S$2-$C230),IF(S$1="C",MAX(0,$C230-S$2)))</f>
        <v>0</v>
      </c>
      <c r="T230" s="104" t="n">
        <f aca="false">A230</f>
        <v>10</v>
      </c>
      <c r="U230" s="105" t="n">
        <f aca="false">VLOOKUP($B230,Gas!$B$3:$E$2506,2)</f>
        <v>1.745</v>
      </c>
      <c r="V230" s="46" t="n">
        <f aca="false">C230/U230</f>
        <v>11.0315186246418</v>
      </c>
    </row>
    <row r="231" customFormat="false" ht="12.75" hidden="false" customHeight="false" outlineLevel="0" collapsed="false">
      <c r="A231" s="95" t="n">
        <f aca="false">MONTH(B231)+(YEAR(B231)-1998)*12</f>
        <v>10</v>
      </c>
      <c r="B231" s="101" t="n">
        <v>36089</v>
      </c>
      <c r="C231" s="102" t="n">
        <v>19.88</v>
      </c>
      <c r="D231" s="98" t="n">
        <f aca="false">LN(C231/C230)</f>
        <v>0.0322031404946347</v>
      </c>
      <c r="E231" s="106" t="n">
        <f aca="false">STDEV(D222:D231)*SQRT(trade_day)</f>
        <v>1.31879695798906</v>
      </c>
      <c r="G231" s="103" t="n">
        <f aca="false">IF(G$1="P",MAX(0,G$2-$C231),IF(G$1="C",MAX(0,$C231-G$2)))</f>
        <v>0.120000000000001</v>
      </c>
      <c r="H231" s="103" t="n">
        <f aca="false">IF(H$1="P",MAX(0,H$2-$C231),IF(H$1="C",MAX(0,$C231-H$2)))</f>
        <v>5.12</v>
      </c>
      <c r="I231" s="103" t="n">
        <f aca="false">IF(I$1="P",MAX(0,I$2-$C231),IF(I$1="C",MAX(0,$C231-I$2)))</f>
        <v>10.12</v>
      </c>
      <c r="J231" s="103" t="n">
        <f aca="false">IF(J$1="P",MAX(0,J$2-$C231),IF(J$1="C",MAX(0,$C231-J$2)))</f>
        <v>15.12</v>
      </c>
      <c r="K231" s="103" t="n">
        <f aca="false">IF(K$1="P",MAX(0,K$2-$C231),IF(K$1="C",MAX(0,$C231-K$2)))</f>
        <v>20.12</v>
      </c>
      <c r="L231" s="103" t="n">
        <f aca="false">IF(L$1="P",MAX(0,L$2-$C231),IF(L$1="C",MAX(0,$C231-L$2)))</f>
        <v>30.12</v>
      </c>
      <c r="M231" s="103" t="n">
        <f aca="false">IF(M$1="P",MAX(0,M$2-$C231),IF(M$1="C",MAX(0,$C231-M$2)))</f>
        <v>0</v>
      </c>
      <c r="N231" s="103" t="n">
        <f aca="false">IF(N$1="P",MAX(0,N$2-$C231),IF(N$1="C",MAX(0,$C231-N$2)))</f>
        <v>0</v>
      </c>
      <c r="O231" s="103" t="n">
        <f aca="false">IF(O$1="P",MAX(0,O$2-$C231),IF(O$1="C",MAX(0,$C231-O$2)))</f>
        <v>0</v>
      </c>
      <c r="P231" s="103" t="n">
        <f aca="false">IF(P$1="P",MAX(0,P$2-$C231),IF(P$1="C",MAX(0,$C231-P$2)))</f>
        <v>0</v>
      </c>
      <c r="Q231" s="103" t="n">
        <f aca="false">IF(Q$1="P",MAX(0,Q$2-$C231),IF(Q$1="C",MAX(0,$C231-Q$2)))</f>
        <v>0</v>
      </c>
      <c r="R231" s="103" t="n">
        <f aca="false">IF(R$1="P",MAX(0,R$2-$C231),IF(R$1="C",MAX(0,$C231-R$2)))</f>
        <v>0</v>
      </c>
      <c r="S231" s="103" t="n">
        <f aca="false">IF(S$1="P",MAX(0,S$2-$C231),IF(S$1="C",MAX(0,$C231-S$2)))</f>
        <v>0</v>
      </c>
      <c r="T231" s="104" t="n">
        <f aca="false">A231</f>
        <v>10</v>
      </c>
      <c r="U231" s="105" t="n">
        <f aca="false">VLOOKUP($B231,Gas!$B$3:$E$2506,2)</f>
        <v>1.95</v>
      </c>
      <c r="V231" s="46" t="n">
        <f aca="false">C231/U231</f>
        <v>10.1948717948718</v>
      </c>
    </row>
    <row r="232" customFormat="false" ht="12.75" hidden="false" customHeight="false" outlineLevel="0" collapsed="false">
      <c r="A232" s="95" t="n">
        <f aca="false">MONTH(B232)+(YEAR(B232)-1998)*12</f>
        <v>10</v>
      </c>
      <c r="B232" s="101" t="n">
        <v>36090</v>
      </c>
      <c r="C232" s="102" t="n">
        <v>19.33</v>
      </c>
      <c r="D232" s="98" t="n">
        <f aca="false">LN(C232/C231)</f>
        <v>-0.0280559080081885</v>
      </c>
      <c r="E232" s="106" t="n">
        <f aca="false">STDEV(D223:D232)*SQRT(trade_day)</f>
        <v>1.30798732375471</v>
      </c>
      <c r="G232" s="103" t="n">
        <f aca="false">IF(G$1="P",MAX(0,G$2-$C232),IF(G$1="C",MAX(0,$C232-G$2)))</f>
        <v>0.670000000000002</v>
      </c>
      <c r="H232" s="103" t="n">
        <f aca="false">IF(H$1="P",MAX(0,H$2-$C232),IF(H$1="C",MAX(0,$C232-H$2)))</f>
        <v>5.67</v>
      </c>
      <c r="I232" s="103" t="n">
        <f aca="false">IF(I$1="P",MAX(0,I$2-$C232),IF(I$1="C",MAX(0,$C232-I$2)))</f>
        <v>10.67</v>
      </c>
      <c r="J232" s="103" t="n">
        <f aca="false">IF(J$1="P",MAX(0,J$2-$C232),IF(J$1="C",MAX(0,$C232-J$2)))</f>
        <v>15.67</v>
      </c>
      <c r="K232" s="103" t="n">
        <f aca="false">IF(K$1="P",MAX(0,K$2-$C232),IF(K$1="C",MAX(0,$C232-K$2)))</f>
        <v>20.67</v>
      </c>
      <c r="L232" s="103" t="n">
        <f aca="false">IF(L$1="P",MAX(0,L$2-$C232),IF(L$1="C",MAX(0,$C232-L$2)))</f>
        <v>30.67</v>
      </c>
      <c r="M232" s="103" t="n">
        <f aca="false">IF(M$1="P",MAX(0,M$2-$C232),IF(M$1="C",MAX(0,$C232-M$2)))</f>
        <v>0</v>
      </c>
      <c r="N232" s="103" t="n">
        <f aca="false">IF(N$1="P",MAX(0,N$2-$C232),IF(N$1="C",MAX(0,$C232-N$2)))</f>
        <v>0</v>
      </c>
      <c r="O232" s="103" t="n">
        <f aca="false">IF(O$1="P",MAX(0,O$2-$C232),IF(O$1="C",MAX(0,$C232-O$2)))</f>
        <v>0</v>
      </c>
      <c r="P232" s="103" t="n">
        <f aca="false">IF(P$1="P",MAX(0,P$2-$C232),IF(P$1="C",MAX(0,$C232-P$2)))</f>
        <v>0</v>
      </c>
      <c r="Q232" s="103" t="n">
        <f aca="false">IF(Q$1="P",MAX(0,Q$2-$C232),IF(Q$1="C",MAX(0,$C232-Q$2)))</f>
        <v>0</v>
      </c>
      <c r="R232" s="103" t="n">
        <f aca="false">IF(R$1="P",MAX(0,R$2-$C232),IF(R$1="C",MAX(0,$C232-R$2)))</f>
        <v>0</v>
      </c>
      <c r="S232" s="103" t="n">
        <f aca="false">IF(S$1="P",MAX(0,S$2-$C232),IF(S$1="C",MAX(0,$C232-S$2)))</f>
        <v>0</v>
      </c>
      <c r="T232" s="104" t="n">
        <f aca="false">A232</f>
        <v>10</v>
      </c>
      <c r="U232" s="105" t="n">
        <f aca="false">VLOOKUP($B232,Gas!$B$3:$E$2506,2)</f>
        <v>2.03</v>
      </c>
      <c r="V232" s="46" t="n">
        <f aca="false">C232/U232</f>
        <v>9.52216748768473</v>
      </c>
    </row>
    <row r="233" customFormat="false" ht="12.75" hidden="false" customHeight="false" outlineLevel="0" collapsed="false">
      <c r="A233" s="95" t="n">
        <f aca="false">MONTH(B233)+(YEAR(B233)-1998)*12</f>
        <v>10</v>
      </c>
      <c r="B233" s="101" t="n">
        <v>36091</v>
      </c>
      <c r="C233" s="102" t="n">
        <v>18.53</v>
      </c>
      <c r="D233" s="98" t="n">
        <f aca="false">LN(C233/C232)</f>
        <v>-0.0422672529229709</v>
      </c>
      <c r="E233" s="106" t="n">
        <f aca="false">STDEV(D224:D233)*SQRT(trade_day)</f>
        <v>1.21702499210347</v>
      </c>
      <c r="G233" s="103" t="n">
        <f aca="false">IF(G$1="P",MAX(0,G$2-$C233),IF(G$1="C",MAX(0,$C233-G$2)))</f>
        <v>1.47</v>
      </c>
      <c r="H233" s="103" t="n">
        <f aca="false">IF(H$1="P",MAX(0,H$2-$C233),IF(H$1="C",MAX(0,$C233-H$2)))</f>
        <v>6.47</v>
      </c>
      <c r="I233" s="103" t="n">
        <f aca="false">IF(I$1="P",MAX(0,I$2-$C233),IF(I$1="C",MAX(0,$C233-I$2)))</f>
        <v>11.47</v>
      </c>
      <c r="J233" s="103" t="n">
        <f aca="false">IF(J$1="P",MAX(0,J$2-$C233),IF(J$1="C",MAX(0,$C233-J$2)))</f>
        <v>16.47</v>
      </c>
      <c r="K233" s="103" t="n">
        <f aca="false">IF(K$1="P",MAX(0,K$2-$C233),IF(K$1="C",MAX(0,$C233-K$2)))</f>
        <v>21.47</v>
      </c>
      <c r="L233" s="103" t="n">
        <f aca="false">IF(L$1="P",MAX(0,L$2-$C233),IF(L$1="C",MAX(0,$C233-L$2)))</f>
        <v>31.47</v>
      </c>
      <c r="M233" s="103" t="n">
        <f aca="false">IF(M$1="P",MAX(0,M$2-$C233),IF(M$1="C",MAX(0,$C233-M$2)))</f>
        <v>0</v>
      </c>
      <c r="N233" s="103" t="n">
        <f aca="false">IF(N$1="P",MAX(0,N$2-$C233),IF(N$1="C",MAX(0,$C233-N$2)))</f>
        <v>0</v>
      </c>
      <c r="O233" s="103" t="n">
        <f aca="false">IF(O$1="P",MAX(0,O$2-$C233),IF(O$1="C",MAX(0,$C233-O$2)))</f>
        <v>0</v>
      </c>
      <c r="P233" s="103" t="n">
        <f aca="false">IF(P$1="P",MAX(0,P$2-$C233),IF(P$1="C",MAX(0,$C233-P$2)))</f>
        <v>0</v>
      </c>
      <c r="Q233" s="103" t="n">
        <f aca="false">IF(Q$1="P",MAX(0,Q$2-$C233),IF(Q$1="C",MAX(0,$C233-Q$2)))</f>
        <v>0</v>
      </c>
      <c r="R233" s="103" t="n">
        <f aca="false">IF(R$1="P",MAX(0,R$2-$C233),IF(R$1="C",MAX(0,$C233-R$2)))</f>
        <v>0</v>
      </c>
      <c r="S233" s="103" t="n">
        <f aca="false">IF(S$1="P",MAX(0,S$2-$C233),IF(S$1="C",MAX(0,$C233-S$2)))</f>
        <v>0</v>
      </c>
      <c r="T233" s="104" t="n">
        <f aca="false">A233</f>
        <v>10</v>
      </c>
      <c r="U233" s="105" t="n">
        <f aca="false">VLOOKUP($B233,Gas!$B$3:$E$2506,2)</f>
        <v>1.95</v>
      </c>
      <c r="V233" s="46" t="n">
        <f aca="false">C233/U233</f>
        <v>9.5025641025641</v>
      </c>
    </row>
    <row r="234" customFormat="false" ht="12.75" hidden="false" customHeight="false" outlineLevel="0" collapsed="false">
      <c r="A234" s="95" t="n">
        <f aca="false">MONTH(B234)+(YEAR(B234)-1998)*12</f>
        <v>10</v>
      </c>
      <c r="B234" s="101" t="n">
        <v>36094</v>
      </c>
      <c r="C234" s="102" t="n">
        <v>18.62</v>
      </c>
      <c r="D234" s="98" t="n">
        <f aca="false">LN(C234/C233)</f>
        <v>0.0048452315516526</v>
      </c>
      <c r="E234" s="106" t="n">
        <f aca="false">STDEV(D225:D234)*SQRT(trade_day)</f>
        <v>1.19031789553669</v>
      </c>
      <c r="G234" s="103" t="n">
        <f aca="false">IF(G$1="P",MAX(0,G$2-$C234),IF(G$1="C",MAX(0,$C234-G$2)))</f>
        <v>1.38</v>
      </c>
      <c r="H234" s="103" t="n">
        <f aca="false">IF(H$1="P",MAX(0,H$2-$C234),IF(H$1="C",MAX(0,$C234-H$2)))</f>
        <v>6.38</v>
      </c>
      <c r="I234" s="103" t="n">
        <f aca="false">IF(I$1="P",MAX(0,I$2-$C234),IF(I$1="C",MAX(0,$C234-I$2)))</f>
        <v>11.38</v>
      </c>
      <c r="J234" s="103" t="n">
        <f aca="false">IF(J$1="P",MAX(0,J$2-$C234),IF(J$1="C",MAX(0,$C234-J$2)))</f>
        <v>16.38</v>
      </c>
      <c r="K234" s="103" t="n">
        <f aca="false">IF(K$1="P",MAX(0,K$2-$C234),IF(K$1="C",MAX(0,$C234-K$2)))</f>
        <v>21.38</v>
      </c>
      <c r="L234" s="103" t="n">
        <f aca="false">IF(L$1="P",MAX(0,L$2-$C234),IF(L$1="C",MAX(0,$C234-L$2)))</f>
        <v>31.38</v>
      </c>
      <c r="M234" s="103" t="n">
        <f aca="false">IF(M$1="P",MAX(0,M$2-$C234),IF(M$1="C",MAX(0,$C234-M$2)))</f>
        <v>0</v>
      </c>
      <c r="N234" s="103" t="n">
        <f aca="false">IF(N$1="P",MAX(0,N$2-$C234),IF(N$1="C",MAX(0,$C234-N$2)))</f>
        <v>0</v>
      </c>
      <c r="O234" s="103" t="n">
        <f aca="false">IF(O$1="P",MAX(0,O$2-$C234),IF(O$1="C",MAX(0,$C234-O$2)))</f>
        <v>0</v>
      </c>
      <c r="P234" s="103" t="n">
        <f aca="false">IF(P$1="P",MAX(0,P$2-$C234),IF(P$1="C",MAX(0,$C234-P$2)))</f>
        <v>0</v>
      </c>
      <c r="Q234" s="103" t="n">
        <f aca="false">IF(Q$1="P",MAX(0,Q$2-$C234),IF(Q$1="C",MAX(0,$C234-Q$2)))</f>
        <v>0</v>
      </c>
      <c r="R234" s="103" t="n">
        <f aca="false">IF(R$1="P",MAX(0,R$2-$C234),IF(R$1="C",MAX(0,$C234-R$2)))</f>
        <v>0</v>
      </c>
      <c r="S234" s="103" t="n">
        <f aca="false">IF(S$1="P",MAX(0,S$2-$C234),IF(S$1="C",MAX(0,$C234-S$2)))</f>
        <v>0</v>
      </c>
      <c r="T234" s="104" t="n">
        <f aca="false">A234</f>
        <v>10</v>
      </c>
      <c r="U234" s="105" t="n">
        <f aca="false">VLOOKUP($B234,Gas!$B$3:$E$2506,2)</f>
        <v>1.845</v>
      </c>
      <c r="V234" s="46" t="n">
        <f aca="false">C234/U234</f>
        <v>10.0921409214092</v>
      </c>
    </row>
    <row r="235" customFormat="false" ht="12.75" hidden="false" customHeight="false" outlineLevel="0" collapsed="false">
      <c r="A235" s="95" t="n">
        <f aca="false">MONTH(B235)+(YEAR(B235)-1998)*12</f>
        <v>10</v>
      </c>
      <c r="B235" s="101" t="n">
        <v>36095</v>
      </c>
      <c r="C235" s="102" t="n">
        <v>18.3</v>
      </c>
      <c r="D235" s="98" t="n">
        <f aca="false">LN(C235/C234)</f>
        <v>-0.0173352120015458</v>
      </c>
      <c r="E235" s="106" t="n">
        <f aca="false">STDEV(D226:D235)*SQRT(trade_day)</f>
        <v>1.10705166411899</v>
      </c>
      <c r="G235" s="103" t="n">
        <f aca="false">IF(G$1="P",MAX(0,G$2-$C235),IF(G$1="C",MAX(0,$C235-G$2)))</f>
        <v>1.7</v>
      </c>
      <c r="H235" s="103" t="n">
        <f aca="false">IF(H$1="P",MAX(0,H$2-$C235),IF(H$1="C",MAX(0,$C235-H$2)))</f>
        <v>6.7</v>
      </c>
      <c r="I235" s="103" t="n">
        <f aca="false">IF(I$1="P",MAX(0,I$2-$C235),IF(I$1="C",MAX(0,$C235-I$2)))</f>
        <v>11.7</v>
      </c>
      <c r="J235" s="103" t="n">
        <f aca="false">IF(J$1="P",MAX(0,J$2-$C235),IF(J$1="C",MAX(0,$C235-J$2)))</f>
        <v>16.7</v>
      </c>
      <c r="K235" s="103" t="n">
        <f aca="false">IF(K$1="P",MAX(0,K$2-$C235),IF(K$1="C",MAX(0,$C235-K$2)))</f>
        <v>21.7</v>
      </c>
      <c r="L235" s="103" t="n">
        <f aca="false">IF(L$1="P",MAX(0,L$2-$C235),IF(L$1="C",MAX(0,$C235-L$2)))</f>
        <v>31.7</v>
      </c>
      <c r="M235" s="103" t="n">
        <f aca="false">IF(M$1="P",MAX(0,M$2-$C235),IF(M$1="C",MAX(0,$C235-M$2)))</f>
        <v>0</v>
      </c>
      <c r="N235" s="103" t="n">
        <f aca="false">IF(N$1="P",MAX(0,N$2-$C235),IF(N$1="C",MAX(0,$C235-N$2)))</f>
        <v>0</v>
      </c>
      <c r="O235" s="103" t="n">
        <f aca="false">IF(O$1="P",MAX(0,O$2-$C235),IF(O$1="C",MAX(0,$C235-O$2)))</f>
        <v>0</v>
      </c>
      <c r="P235" s="103" t="n">
        <f aca="false">IF(P$1="P",MAX(0,P$2-$C235),IF(P$1="C",MAX(0,$C235-P$2)))</f>
        <v>0</v>
      </c>
      <c r="Q235" s="103" t="n">
        <f aca="false">IF(Q$1="P",MAX(0,Q$2-$C235),IF(Q$1="C",MAX(0,$C235-Q$2)))</f>
        <v>0</v>
      </c>
      <c r="R235" s="103" t="n">
        <f aca="false">IF(R$1="P",MAX(0,R$2-$C235),IF(R$1="C",MAX(0,$C235-R$2)))</f>
        <v>0</v>
      </c>
      <c r="S235" s="103" t="n">
        <f aca="false">IF(S$1="P",MAX(0,S$2-$C235),IF(S$1="C",MAX(0,$C235-S$2)))</f>
        <v>0</v>
      </c>
      <c r="T235" s="104" t="n">
        <f aca="false">A235</f>
        <v>10</v>
      </c>
      <c r="U235" s="105" t="n">
        <f aca="false">VLOOKUP($B235,Gas!$B$3:$E$2506,2)</f>
        <v>1.9</v>
      </c>
      <c r="V235" s="46" t="n">
        <f aca="false">C235/U235</f>
        <v>9.63157894736842</v>
      </c>
    </row>
    <row r="236" customFormat="false" ht="12.75" hidden="false" customHeight="false" outlineLevel="0" collapsed="false">
      <c r="A236" s="95" t="n">
        <f aca="false">MONTH(B236)+(YEAR(B236)-1998)*12</f>
        <v>10</v>
      </c>
      <c r="B236" s="101" t="n">
        <v>36096</v>
      </c>
      <c r="C236" s="102" t="n">
        <v>19.08</v>
      </c>
      <c r="D236" s="98" t="n">
        <f aca="false">LN(C236/C235)</f>
        <v>0.0417396061727651</v>
      </c>
      <c r="E236" s="106" t="n">
        <f aca="false">STDEV(D227:D236)*SQRT(trade_day)</f>
        <v>1.12392655752727</v>
      </c>
      <c r="G236" s="103" t="n">
        <f aca="false">IF(G$1="P",MAX(0,G$2-$C236),IF(G$1="C",MAX(0,$C236-G$2)))</f>
        <v>0.920000000000002</v>
      </c>
      <c r="H236" s="103" t="n">
        <f aca="false">IF(H$1="P",MAX(0,H$2-$C236),IF(H$1="C",MAX(0,$C236-H$2)))</f>
        <v>5.92</v>
      </c>
      <c r="I236" s="103" t="n">
        <f aca="false">IF(I$1="P",MAX(0,I$2-$C236),IF(I$1="C",MAX(0,$C236-I$2)))</f>
        <v>10.92</v>
      </c>
      <c r="J236" s="103" t="n">
        <f aca="false">IF(J$1="P",MAX(0,J$2-$C236),IF(J$1="C",MAX(0,$C236-J$2)))</f>
        <v>15.92</v>
      </c>
      <c r="K236" s="103" t="n">
        <f aca="false">IF(K$1="P",MAX(0,K$2-$C236),IF(K$1="C",MAX(0,$C236-K$2)))</f>
        <v>20.92</v>
      </c>
      <c r="L236" s="103" t="n">
        <f aca="false">IF(L$1="P",MAX(0,L$2-$C236),IF(L$1="C",MAX(0,$C236-L$2)))</f>
        <v>30.92</v>
      </c>
      <c r="M236" s="103" t="n">
        <f aca="false">IF(M$1="P",MAX(0,M$2-$C236),IF(M$1="C",MAX(0,$C236-M$2)))</f>
        <v>0</v>
      </c>
      <c r="N236" s="103" t="n">
        <f aca="false">IF(N$1="P",MAX(0,N$2-$C236),IF(N$1="C",MAX(0,$C236-N$2)))</f>
        <v>0</v>
      </c>
      <c r="O236" s="103" t="n">
        <f aca="false">IF(O$1="P",MAX(0,O$2-$C236),IF(O$1="C",MAX(0,$C236-O$2)))</f>
        <v>0</v>
      </c>
      <c r="P236" s="103" t="n">
        <f aca="false">IF(P$1="P",MAX(0,P$2-$C236),IF(P$1="C",MAX(0,$C236-P$2)))</f>
        <v>0</v>
      </c>
      <c r="Q236" s="103" t="n">
        <f aca="false">IF(Q$1="P",MAX(0,Q$2-$C236),IF(Q$1="C",MAX(0,$C236-Q$2)))</f>
        <v>0</v>
      </c>
      <c r="R236" s="103" t="n">
        <f aca="false">IF(R$1="P",MAX(0,R$2-$C236),IF(R$1="C",MAX(0,$C236-R$2)))</f>
        <v>0</v>
      </c>
      <c r="S236" s="103" t="n">
        <f aca="false">IF(S$1="P",MAX(0,S$2-$C236),IF(S$1="C",MAX(0,$C236-S$2)))</f>
        <v>0</v>
      </c>
      <c r="T236" s="104" t="n">
        <f aca="false">A236</f>
        <v>10</v>
      </c>
      <c r="U236" s="105" t="n">
        <f aca="false">VLOOKUP($B236,Gas!$B$3:$E$2506,2)</f>
        <v>1.84</v>
      </c>
      <c r="V236" s="46" t="n">
        <f aca="false">C236/U236</f>
        <v>10.3695652173913</v>
      </c>
    </row>
    <row r="237" customFormat="false" ht="12.75" hidden="false" customHeight="false" outlineLevel="0" collapsed="false">
      <c r="A237" s="95" t="n">
        <f aca="false">MONTH(B237)+(YEAR(B237)-1998)*12</f>
        <v>10</v>
      </c>
      <c r="B237" s="101" t="n">
        <v>36097</v>
      </c>
      <c r="C237" s="102" t="n">
        <v>20.64</v>
      </c>
      <c r="D237" s="98" t="n">
        <f aca="false">LN(C237/C236)</f>
        <v>0.0785902745932217</v>
      </c>
      <c r="E237" s="106" t="n">
        <f aca="false">STDEV(D228:D237)*SQRT(trade_day)</f>
        <v>1.16696519664702</v>
      </c>
      <c r="G237" s="103" t="n">
        <f aca="false">IF(G$1="P",MAX(0,G$2-$C237),IF(G$1="C",MAX(0,$C237-G$2)))</f>
        <v>0</v>
      </c>
      <c r="H237" s="103" t="n">
        <f aca="false">IF(H$1="P",MAX(0,H$2-$C237),IF(H$1="C",MAX(0,$C237-H$2)))</f>
        <v>4.36</v>
      </c>
      <c r="I237" s="103" t="n">
        <f aca="false">IF(I$1="P",MAX(0,I$2-$C237),IF(I$1="C",MAX(0,$C237-I$2)))</f>
        <v>9.36</v>
      </c>
      <c r="J237" s="103" t="n">
        <f aca="false">IF(J$1="P",MAX(0,J$2-$C237),IF(J$1="C",MAX(0,$C237-J$2)))</f>
        <v>14.36</v>
      </c>
      <c r="K237" s="103" t="n">
        <f aca="false">IF(K$1="P",MAX(0,K$2-$C237),IF(K$1="C",MAX(0,$C237-K$2)))</f>
        <v>19.36</v>
      </c>
      <c r="L237" s="103" t="n">
        <f aca="false">IF(L$1="P",MAX(0,L$2-$C237),IF(L$1="C",MAX(0,$C237-L$2)))</f>
        <v>29.36</v>
      </c>
      <c r="M237" s="103" t="n">
        <f aca="false">IF(M$1="P",MAX(0,M$2-$C237),IF(M$1="C",MAX(0,$C237-M$2)))</f>
        <v>0.640000000000001</v>
      </c>
      <c r="N237" s="103" t="n">
        <f aca="false">IF(N$1="P",MAX(0,N$2-$C237),IF(N$1="C",MAX(0,$C237-N$2)))</f>
        <v>0</v>
      </c>
      <c r="O237" s="103" t="n">
        <f aca="false">IF(O$1="P",MAX(0,O$2-$C237),IF(O$1="C",MAX(0,$C237-O$2)))</f>
        <v>0</v>
      </c>
      <c r="P237" s="103" t="n">
        <f aca="false">IF(P$1="P",MAX(0,P$2-$C237),IF(P$1="C",MAX(0,$C237-P$2)))</f>
        <v>0</v>
      </c>
      <c r="Q237" s="103" t="n">
        <f aca="false">IF(Q$1="P",MAX(0,Q$2-$C237),IF(Q$1="C",MAX(0,$C237-Q$2)))</f>
        <v>0</v>
      </c>
      <c r="R237" s="103" t="n">
        <f aca="false">IF(R$1="P",MAX(0,R$2-$C237),IF(R$1="C",MAX(0,$C237-R$2)))</f>
        <v>0</v>
      </c>
      <c r="S237" s="103" t="n">
        <f aca="false">IF(S$1="P",MAX(0,S$2-$C237),IF(S$1="C",MAX(0,$C237-S$2)))</f>
        <v>0</v>
      </c>
      <c r="T237" s="104" t="n">
        <f aca="false">A237</f>
        <v>10</v>
      </c>
      <c r="U237" s="105" t="n">
        <f aca="false">VLOOKUP($B237,Gas!$B$3:$E$2506,2)</f>
        <v>1.69</v>
      </c>
      <c r="V237" s="46" t="n">
        <f aca="false">C237/U237</f>
        <v>12.2130177514793</v>
      </c>
    </row>
    <row r="238" customFormat="false" ht="12.75" hidden="false" customHeight="false" outlineLevel="0" collapsed="false">
      <c r="A238" s="95" t="n">
        <f aca="false">MONTH(B238)+(YEAR(B238)-1998)*12</f>
        <v>10</v>
      </c>
      <c r="B238" s="101" t="n">
        <v>36098</v>
      </c>
      <c r="C238" s="102" t="n">
        <v>21.23</v>
      </c>
      <c r="D238" s="98" t="n">
        <f aca="false">LN(C238/C237)</f>
        <v>0.0281843351018027</v>
      </c>
      <c r="E238" s="106" t="n">
        <f aca="false">STDEV(D229:D238)*SQRT(trade_day)</f>
        <v>0.814088034305142</v>
      </c>
      <c r="G238" s="103" t="n">
        <f aca="false">IF(G$1="P",MAX(0,G$2-$C238),IF(G$1="C",MAX(0,$C238-G$2)))</f>
        <v>0</v>
      </c>
      <c r="H238" s="103" t="n">
        <f aca="false">IF(H$1="P",MAX(0,H$2-$C238),IF(H$1="C",MAX(0,$C238-H$2)))</f>
        <v>3.77</v>
      </c>
      <c r="I238" s="103" t="n">
        <f aca="false">IF(I$1="P",MAX(0,I$2-$C238),IF(I$1="C",MAX(0,$C238-I$2)))</f>
        <v>8.77</v>
      </c>
      <c r="J238" s="103" t="n">
        <f aca="false">IF(J$1="P",MAX(0,J$2-$C238),IF(J$1="C",MAX(0,$C238-J$2)))</f>
        <v>13.77</v>
      </c>
      <c r="K238" s="103" t="n">
        <f aca="false">IF(K$1="P",MAX(0,K$2-$C238),IF(K$1="C",MAX(0,$C238-K$2)))</f>
        <v>18.77</v>
      </c>
      <c r="L238" s="103" t="n">
        <f aca="false">IF(L$1="P",MAX(0,L$2-$C238),IF(L$1="C",MAX(0,$C238-L$2)))</f>
        <v>28.77</v>
      </c>
      <c r="M238" s="103" t="n">
        <f aca="false">IF(M$1="P",MAX(0,M$2-$C238),IF(M$1="C",MAX(0,$C238-M$2)))</f>
        <v>1.23</v>
      </c>
      <c r="N238" s="103" t="n">
        <f aca="false">IF(N$1="P",MAX(0,N$2-$C238),IF(N$1="C",MAX(0,$C238-N$2)))</f>
        <v>0</v>
      </c>
      <c r="O238" s="103" t="n">
        <f aca="false">IF(O$1="P",MAX(0,O$2-$C238),IF(O$1="C",MAX(0,$C238-O$2)))</f>
        <v>0</v>
      </c>
      <c r="P238" s="103" t="n">
        <f aca="false">IF(P$1="P",MAX(0,P$2-$C238),IF(P$1="C",MAX(0,$C238-P$2)))</f>
        <v>0</v>
      </c>
      <c r="Q238" s="103" t="n">
        <f aca="false">IF(Q$1="P",MAX(0,Q$2-$C238),IF(Q$1="C",MAX(0,$C238-Q$2)))</f>
        <v>0</v>
      </c>
      <c r="R238" s="103" t="n">
        <f aca="false">IF(R$1="P",MAX(0,R$2-$C238),IF(R$1="C",MAX(0,$C238-R$2)))</f>
        <v>0</v>
      </c>
      <c r="S238" s="103" t="n">
        <f aca="false">IF(S$1="P",MAX(0,S$2-$C238),IF(S$1="C",MAX(0,$C238-S$2)))</f>
        <v>0</v>
      </c>
      <c r="T238" s="104" t="n">
        <f aca="false">A238</f>
        <v>10</v>
      </c>
      <c r="U238" s="105" t="n">
        <f aca="false">VLOOKUP($B238,Gas!$B$3:$E$2506,2)</f>
        <v>1.72</v>
      </c>
      <c r="V238" s="46" t="n">
        <f aca="false">C238/U238</f>
        <v>12.343023255814</v>
      </c>
    </row>
    <row r="239" customFormat="false" ht="12.75" hidden="false" customHeight="false" outlineLevel="0" collapsed="false">
      <c r="A239" s="95" t="n">
        <f aca="false">MONTH(B239)+(YEAR(B239)-1998)*12</f>
        <v>11</v>
      </c>
      <c r="B239" s="101" t="n">
        <v>36101</v>
      </c>
      <c r="C239" s="102" t="n">
        <v>21.85</v>
      </c>
      <c r="D239" s="98" t="n">
        <f aca="false">LN(C239/C238)</f>
        <v>0.0287856458264344</v>
      </c>
      <c r="E239" s="106" t="n">
        <f aca="false">STDEV(D230:D239)*SQRT(trade_day)</f>
        <v>0.680984524973163</v>
      </c>
      <c r="G239" s="103" t="n">
        <f aca="false">IF(G$1="P",MAX(0,G$2-$C239),IF(G$1="C",MAX(0,$C239-G$2)))</f>
        <v>0</v>
      </c>
      <c r="H239" s="103" t="n">
        <f aca="false">IF(H$1="P",MAX(0,H$2-$C239),IF(H$1="C",MAX(0,$C239-H$2)))</f>
        <v>3.15</v>
      </c>
      <c r="I239" s="103" t="n">
        <f aca="false">IF(I$1="P",MAX(0,I$2-$C239),IF(I$1="C",MAX(0,$C239-I$2)))</f>
        <v>8.15</v>
      </c>
      <c r="J239" s="103" t="n">
        <f aca="false">IF(J$1="P",MAX(0,J$2-$C239),IF(J$1="C",MAX(0,$C239-J$2)))</f>
        <v>13.15</v>
      </c>
      <c r="K239" s="103" t="n">
        <f aca="false">IF(K$1="P",MAX(0,K$2-$C239),IF(K$1="C",MAX(0,$C239-K$2)))</f>
        <v>18.15</v>
      </c>
      <c r="L239" s="103" t="n">
        <f aca="false">IF(L$1="P",MAX(0,L$2-$C239),IF(L$1="C",MAX(0,$C239-L$2)))</f>
        <v>28.15</v>
      </c>
      <c r="M239" s="103" t="n">
        <f aca="false">IF(M$1="P",MAX(0,M$2-$C239),IF(M$1="C",MAX(0,$C239-M$2)))</f>
        <v>1.85</v>
      </c>
      <c r="N239" s="103" t="n">
        <f aca="false">IF(N$1="P",MAX(0,N$2-$C239),IF(N$1="C",MAX(0,$C239-N$2)))</f>
        <v>0</v>
      </c>
      <c r="O239" s="103" t="n">
        <f aca="false">IF(O$1="P",MAX(0,O$2-$C239),IF(O$1="C",MAX(0,$C239-O$2)))</f>
        <v>0</v>
      </c>
      <c r="P239" s="103" t="n">
        <f aca="false">IF(P$1="P",MAX(0,P$2-$C239),IF(P$1="C",MAX(0,$C239-P$2)))</f>
        <v>0</v>
      </c>
      <c r="Q239" s="103" t="n">
        <f aca="false">IF(Q$1="P",MAX(0,Q$2-$C239),IF(Q$1="C",MAX(0,$C239-Q$2)))</f>
        <v>0</v>
      </c>
      <c r="R239" s="103" t="n">
        <f aca="false">IF(R$1="P",MAX(0,R$2-$C239),IF(R$1="C",MAX(0,$C239-R$2)))</f>
        <v>0</v>
      </c>
      <c r="S239" s="103" t="n">
        <f aca="false">IF(S$1="P",MAX(0,S$2-$C239),IF(S$1="C",MAX(0,$C239-S$2)))</f>
        <v>0</v>
      </c>
      <c r="T239" s="104" t="n">
        <f aca="false">A239</f>
        <v>11</v>
      </c>
      <c r="U239" s="105" t="n">
        <f aca="false">VLOOKUP($B239,Gas!$B$3:$E$2506,2)</f>
        <v>1.755</v>
      </c>
      <c r="V239" s="46" t="n">
        <f aca="false">C239/U239</f>
        <v>12.4501424501425</v>
      </c>
    </row>
    <row r="240" customFormat="false" ht="12.75" hidden="false" customHeight="false" outlineLevel="0" collapsed="false">
      <c r="A240" s="95" t="n">
        <f aca="false">MONTH(B240)+(YEAR(B240)-1998)*12</f>
        <v>11</v>
      </c>
      <c r="B240" s="101" t="n">
        <v>36102</v>
      </c>
      <c r="C240" s="102" t="n">
        <v>21.76</v>
      </c>
      <c r="D240" s="98" t="n">
        <f aca="false">LN(C240/C239)</f>
        <v>-0.00412749955385724</v>
      </c>
      <c r="E240" s="106" t="n">
        <f aca="false">STDEV(D231:D240)*SQRT(trade_day)</f>
        <v>0.577137618223839</v>
      </c>
      <c r="G240" s="103" t="n">
        <f aca="false">IF(G$1="P",MAX(0,G$2-$C240),IF(G$1="C",MAX(0,$C240-G$2)))</f>
        <v>0</v>
      </c>
      <c r="H240" s="103" t="n">
        <f aca="false">IF(H$1="P",MAX(0,H$2-$C240),IF(H$1="C",MAX(0,$C240-H$2)))</f>
        <v>3.24</v>
      </c>
      <c r="I240" s="103" t="n">
        <f aca="false">IF(I$1="P",MAX(0,I$2-$C240),IF(I$1="C",MAX(0,$C240-I$2)))</f>
        <v>8.24</v>
      </c>
      <c r="J240" s="103" t="n">
        <f aca="false">IF(J$1="P",MAX(0,J$2-$C240),IF(J$1="C",MAX(0,$C240-J$2)))</f>
        <v>13.24</v>
      </c>
      <c r="K240" s="103" t="n">
        <f aca="false">IF(K$1="P",MAX(0,K$2-$C240),IF(K$1="C",MAX(0,$C240-K$2)))</f>
        <v>18.24</v>
      </c>
      <c r="L240" s="103" t="n">
        <f aca="false">IF(L$1="P",MAX(0,L$2-$C240),IF(L$1="C",MAX(0,$C240-L$2)))</f>
        <v>28.24</v>
      </c>
      <c r="M240" s="103" t="n">
        <f aca="false">IF(M$1="P",MAX(0,M$2-$C240),IF(M$1="C",MAX(0,$C240-M$2)))</f>
        <v>1.76</v>
      </c>
      <c r="N240" s="103" t="n">
        <f aca="false">IF(N$1="P",MAX(0,N$2-$C240),IF(N$1="C",MAX(0,$C240-N$2)))</f>
        <v>0</v>
      </c>
      <c r="O240" s="103" t="n">
        <f aca="false">IF(O$1="P",MAX(0,O$2-$C240),IF(O$1="C",MAX(0,$C240-O$2)))</f>
        <v>0</v>
      </c>
      <c r="P240" s="103" t="n">
        <f aca="false">IF(P$1="P",MAX(0,P$2-$C240),IF(P$1="C",MAX(0,$C240-P$2)))</f>
        <v>0</v>
      </c>
      <c r="Q240" s="103" t="n">
        <f aca="false">IF(Q$1="P",MAX(0,Q$2-$C240),IF(Q$1="C",MAX(0,$C240-Q$2)))</f>
        <v>0</v>
      </c>
      <c r="R240" s="103" t="n">
        <f aca="false">IF(R$1="P",MAX(0,R$2-$C240),IF(R$1="C",MAX(0,$C240-R$2)))</f>
        <v>0</v>
      </c>
      <c r="S240" s="103" t="n">
        <f aca="false">IF(S$1="P",MAX(0,S$2-$C240),IF(S$1="C",MAX(0,$C240-S$2)))</f>
        <v>0</v>
      </c>
      <c r="T240" s="104" t="n">
        <f aca="false">A240</f>
        <v>11</v>
      </c>
      <c r="U240" s="105" t="n">
        <f aca="false">VLOOKUP($B240,Gas!$B$3:$E$2506,2)</f>
        <v>1.8</v>
      </c>
      <c r="V240" s="46" t="n">
        <f aca="false">C240/U240</f>
        <v>12.0888888888889</v>
      </c>
    </row>
    <row r="241" customFormat="false" ht="12.75" hidden="false" customHeight="false" outlineLevel="0" collapsed="false">
      <c r="A241" s="95" t="n">
        <f aca="false">MONTH(B241)+(YEAR(B241)-1998)*12</f>
        <v>11</v>
      </c>
      <c r="B241" s="101" t="n">
        <v>36103</v>
      </c>
      <c r="C241" s="102" t="n">
        <v>21.95</v>
      </c>
      <c r="D241" s="98" t="n">
        <f aca="false">LN(C241/C240)</f>
        <v>0.00869371753343831</v>
      </c>
      <c r="E241" s="106" t="n">
        <f aca="false">STDEV(D232:D241)*SQRT(trade_day)</f>
        <v>0.566438805689955</v>
      </c>
      <c r="G241" s="103" t="n">
        <f aca="false">IF(G$1="P",MAX(0,G$2-$C241),IF(G$1="C",MAX(0,$C241-G$2)))</f>
        <v>0</v>
      </c>
      <c r="H241" s="103" t="n">
        <f aca="false">IF(H$1="P",MAX(0,H$2-$C241),IF(H$1="C",MAX(0,$C241-H$2)))</f>
        <v>3.05</v>
      </c>
      <c r="I241" s="103" t="n">
        <f aca="false">IF(I$1="P",MAX(0,I$2-$C241),IF(I$1="C",MAX(0,$C241-I$2)))</f>
        <v>8.05</v>
      </c>
      <c r="J241" s="103" t="n">
        <f aca="false">IF(J$1="P",MAX(0,J$2-$C241),IF(J$1="C",MAX(0,$C241-J$2)))</f>
        <v>13.05</v>
      </c>
      <c r="K241" s="103" t="n">
        <f aca="false">IF(K$1="P",MAX(0,K$2-$C241),IF(K$1="C",MAX(0,$C241-K$2)))</f>
        <v>18.05</v>
      </c>
      <c r="L241" s="103" t="n">
        <f aca="false">IF(L$1="P",MAX(0,L$2-$C241),IF(L$1="C",MAX(0,$C241-L$2)))</f>
        <v>28.05</v>
      </c>
      <c r="M241" s="103" t="n">
        <f aca="false">IF(M$1="P",MAX(0,M$2-$C241),IF(M$1="C",MAX(0,$C241-M$2)))</f>
        <v>1.95</v>
      </c>
      <c r="N241" s="103" t="n">
        <f aca="false">IF(N$1="P",MAX(0,N$2-$C241),IF(N$1="C",MAX(0,$C241-N$2)))</f>
        <v>0</v>
      </c>
      <c r="O241" s="103" t="n">
        <f aca="false">IF(O$1="P",MAX(0,O$2-$C241),IF(O$1="C",MAX(0,$C241-O$2)))</f>
        <v>0</v>
      </c>
      <c r="P241" s="103" t="n">
        <f aca="false">IF(P$1="P",MAX(0,P$2-$C241),IF(P$1="C",MAX(0,$C241-P$2)))</f>
        <v>0</v>
      </c>
      <c r="Q241" s="103" t="n">
        <f aca="false">IF(Q$1="P",MAX(0,Q$2-$C241),IF(Q$1="C",MAX(0,$C241-Q$2)))</f>
        <v>0</v>
      </c>
      <c r="R241" s="103" t="n">
        <f aca="false">IF(R$1="P",MAX(0,R$2-$C241),IF(R$1="C",MAX(0,$C241-R$2)))</f>
        <v>0</v>
      </c>
      <c r="S241" s="103" t="n">
        <f aca="false">IF(S$1="P",MAX(0,S$2-$C241),IF(S$1="C",MAX(0,$C241-S$2)))</f>
        <v>0</v>
      </c>
      <c r="T241" s="104" t="n">
        <f aca="false">A241</f>
        <v>11</v>
      </c>
      <c r="U241" s="105" t="n">
        <f aca="false">VLOOKUP($B241,Gas!$B$3:$E$2506,2)</f>
        <v>2.08</v>
      </c>
      <c r="V241" s="46" t="n">
        <f aca="false">C241/U241</f>
        <v>10.5528846153846</v>
      </c>
    </row>
    <row r="242" customFormat="false" ht="12.75" hidden="false" customHeight="false" outlineLevel="0" collapsed="false">
      <c r="A242" s="95" t="n">
        <f aca="false">MONTH(B242)+(YEAR(B242)-1998)*12</f>
        <v>11</v>
      </c>
      <c r="B242" s="101" t="n">
        <v>36104</v>
      </c>
      <c r="C242" s="102" t="n">
        <v>23.44</v>
      </c>
      <c r="D242" s="98" t="n">
        <f aca="false">LN(C242/C241)</f>
        <v>0.0656768251876316</v>
      </c>
      <c r="E242" s="106" t="n">
        <f aca="false">STDEV(D233:D242)*SQRT(trade_day)</f>
        <v>0.585508645898026</v>
      </c>
      <c r="G242" s="103" t="n">
        <f aca="false">IF(G$1="P",MAX(0,G$2-$C242),IF(G$1="C",MAX(0,$C242-G$2)))</f>
        <v>0</v>
      </c>
      <c r="H242" s="103" t="n">
        <f aca="false">IF(H$1="P",MAX(0,H$2-$C242),IF(H$1="C",MAX(0,$C242-H$2)))</f>
        <v>1.56</v>
      </c>
      <c r="I242" s="103" t="n">
        <f aca="false">IF(I$1="P",MAX(0,I$2-$C242),IF(I$1="C",MAX(0,$C242-I$2)))</f>
        <v>6.56</v>
      </c>
      <c r="J242" s="103" t="n">
        <f aca="false">IF(J$1="P",MAX(0,J$2-$C242),IF(J$1="C",MAX(0,$C242-J$2)))</f>
        <v>11.56</v>
      </c>
      <c r="K242" s="103" t="n">
        <f aca="false">IF(K$1="P",MAX(0,K$2-$C242),IF(K$1="C",MAX(0,$C242-K$2)))</f>
        <v>16.56</v>
      </c>
      <c r="L242" s="103" t="n">
        <f aca="false">IF(L$1="P",MAX(0,L$2-$C242),IF(L$1="C",MAX(0,$C242-L$2)))</f>
        <v>26.56</v>
      </c>
      <c r="M242" s="103" t="n">
        <f aca="false">IF(M$1="P",MAX(0,M$2-$C242),IF(M$1="C",MAX(0,$C242-M$2)))</f>
        <v>3.44</v>
      </c>
      <c r="N242" s="103" t="n">
        <f aca="false">IF(N$1="P",MAX(0,N$2-$C242),IF(N$1="C",MAX(0,$C242-N$2)))</f>
        <v>0</v>
      </c>
      <c r="O242" s="103" t="n">
        <f aca="false">IF(O$1="P",MAX(0,O$2-$C242),IF(O$1="C",MAX(0,$C242-O$2)))</f>
        <v>0</v>
      </c>
      <c r="P242" s="103" t="n">
        <f aca="false">IF(P$1="P",MAX(0,P$2-$C242),IF(P$1="C",MAX(0,$C242-P$2)))</f>
        <v>0</v>
      </c>
      <c r="Q242" s="103" t="n">
        <f aca="false">IF(Q$1="P",MAX(0,Q$2-$C242),IF(Q$1="C",MAX(0,$C242-Q$2)))</f>
        <v>0</v>
      </c>
      <c r="R242" s="103" t="n">
        <f aca="false">IF(R$1="P",MAX(0,R$2-$C242),IF(R$1="C",MAX(0,$C242-R$2)))</f>
        <v>0</v>
      </c>
      <c r="S242" s="103" t="n">
        <f aca="false">IF(S$1="P",MAX(0,S$2-$C242),IF(S$1="C",MAX(0,$C242-S$2)))</f>
        <v>0</v>
      </c>
      <c r="T242" s="104" t="n">
        <f aca="false">A242</f>
        <v>11</v>
      </c>
      <c r="U242" s="105" t="n">
        <f aca="false">VLOOKUP($B242,Gas!$B$3:$E$2506,2)</f>
        <v>2.11</v>
      </c>
      <c r="V242" s="46" t="n">
        <f aca="false">C242/U242</f>
        <v>11.1090047393365</v>
      </c>
    </row>
    <row r="243" customFormat="false" ht="12.75" hidden="false" customHeight="false" outlineLevel="0" collapsed="false">
      <c r="A243" s="95" t="n">
        <f aca="false">MONTH(B243)+(YEAR(B243)-1998)*12</f>
        <v>11</v>
      </c>
      <c r="B243" s="101" t="n">
        <v>36105</v>
      </c>
      <c r="C243" s="102" t="n">
        <v>22.01</v>
      </c>
      <c r="D243" s="98" t="n">
        <f aca="false">LN(C243/C242)</f>
        <v>-0.0629470691704416</v>
      </c>
      <c r="E243" s="106" t="n">
        <f aca="false">STDEV(D234:D243)*SQRT(trade_day)</f>
        <v>0.65132205933106</v>
      </c>
      <c r="G243" s="103" t="n">
        <f aca="false">IF(G$1="P",MAX(0,G$2-$C243),IF(G$1="C",MAX(0,$C243-G$2)))</f>
        <v>0</v>
      </c>
      <c r="H243" s="103" t="n">
        <f aca="false">IF(H$1="P",MAX(0,H$2-$C243),IF(H$1="C",MAX(0,$C243-H$2)))</f>
        <v>2.99</v>
      </c>
      <c r="I243" s="103" t="n">
        <f aca="false">IF(I$1="P",MAX(0,I$2-$C243),IF(I$1="C",MAX(0,$C243-I$2)))</f>
        <v>7.99</v>
      </c>
      <c r="J243" s="103" t="n">
        <f aca="false">IF(J$1="P",MAX(0,J$2-$C243),IF(J$1="C",MAX(0,$C243-J$2)))</f>
        <v>12.99</v>
      </c>
      <c r="K243" s="103" t="n">
        <f aca="false">IF(K$1="P",MAX(0,K$2-$C243),IF(K$1="C",MAX(0,$C243-K$2)))</f>
        <v>17.99</v>
      </c>
      <c r="L243" s="103" t="n">
        <f aca="false">IF(L$1="P",MAX(0,L$2-$C243),IF(L$1="C",MAX(0,$C243-L$2)))</f>
        <v>27.99</v>
      </c>
      <c r="M243" s="103" t="n">
        <f aca="false">IF(M$1="P",MAX(0,M$2-$C243),IF(M$1="C",MAX(0,$C243-M$2)))</f>
        <v>2.01</v>
      </c>
      <c r="N243" s="103" t="n">
        <f aca="false">IF(N$1="P",MAX(0,N$2-$C243),IF(N$1="C",MAX(0,$C243-N$2)))</f>
        <v>0</v>
      </c>
      <c r="O243" s="103" t="n">
        <f aca="false">IF(O$1="P",MAX(0,O$2-$C243),IF(O$1="C",MAX(0,$C243-O$2)))</f>
        <v>0</v>
      </c>
      <c r="P243" s="103" t="n">
        <f aca="false">IF(P$1="P",MAX(0,P$2-$C243),IF(P$1="C",MAX(0,$C243-P$2)))</f>
        <v>0</v>
      </c>
      <c r="Q243" s="103" t="n">
        <f aca="false">IF(Q$1="P",MAX(0,Q$2-$C243),IF(Q$1="C",MAX(0,$C243-Q$2)))</f>
        <v>0</v>
      </c>
      <c r="R243" s="103" t="n">
        <f aca="false">IF(R$1="P",MAX(0,R$2-$C243),IF(R$1="C",MAX(0,$C243-R$2)))</f>
        <v>0</v>
      </c>
      <c r="S243" s="103" t="n">
        <f aca="false">IF(S$1="P",MAX(0,S$2-$C243),IF(S$1="C",MAX(0,$C243-S$2)))</f>
        <v>0</v>
      </c>
      <c r="T243" s="104" t="n">
        <f aca="false">A243</f>
        <v>11</v>
      </c>
      <c r="U243" s="105" t="n">
        <f aca="false">VLOOKUP($B243,Gas!$B$3:$E$2506,2)</f>
        <v>2.25</v>
      </c>
      <c r="V243" s="46" t="n">
        <f aca="false">C243/U243</f>
        <v>9.78222222222222</v>
      </c>
    </row>
    <row r="244" customFormat="false" ht="12.75" hidden="false" customHeight="false" outlineLevel="0" collapsed="false">
      <c r="A244" s="95" t="n">
        <f aca="false">MONTH(B244)+(YEAR(B244)-1998)*12</f>
        <v>11</v>
      </c>
      <c r="B244" s="101" t="n">
        <v>36108</v>
      </c>
      <c r="C244" s="102" t="n">
        <v>21.61</v>
      </c>
      <c r="D244" s="98" t="n">
        <f aca="false">LN(C244/C243)</f>
        <v>-0.0183407250195758</v>
      </c>
      <c r="E244" s="106" t="n">
        <f aca="false">STDEV(D235:D244)*SQRT(trade_day)</f>
        <v>0.673489465051282</v>
      </c>
      <c r="G244" s="103" t="n">
        <f aca="false">IF(G$1="P",MAX(0,G$2-$C244),IF(G$1="C",MAX(0,$C244-G$2)))</f>
        <v>0</v>
      </c>
      <c r="H244" s="103" t="n">
        <f aca="false">IF(H$1="P",MAX(0,H$2-$C244),IF(H$1="C",MAX(0,$C244-H$2)))</f>
        <v>3.39</v>
      </c>
      <c r="I244" s="103" t="n">
        <f aca="false">IF(I$1="P",MAX(0,I$2-$C244),IF(I$1="C",MAX(0,$C244-I$2)))</f>
        <v>8.39</v>
      </c>
      <c r="J244" s="103" t="n">
        <f aca="false">IF(J$1="P",MAX(0,J$2-$C244),IF(J$1="C",MAX(0,$C244-J$2)))</f>
        <v>13.39</v>
      </c>
      <c r="K244" s="103" t="n">
        <f aca="false">IF(K$1="P",MAX(0,K$2-$C244),IF(K$1="C",MAX(0,$C244-K$2)))</f>
        <v>18.39</v>
      </c>
      <c r="L244" s="103" t="n">
        <f aca="false">IF(L$1="P",MAX(0,L$2-$C244),IF(L$1="C",MAX(0,$C244-L$2)))</f>
        <v>28.39</v>
      </c>
      <c r="M244" s="103" t="n">
        <f aca="false">IF(M$1="P",MAX(0,M$2-$C244),IF(M$1="C",MAX(0,$C244-M$2)))</f>
        <v>1.61</v>
      </c>
      <c r="N244" s="103" t="n">
        <f aca="false">IF(N$1="P",MAX(0,N$2-$C244),IF(N$1="C",MAX(0,$C244-N$2)))</f>
        <v>0</v>
      </c>
      <c r="O244" s="103" t="n">
        <f aca="false">IF(O$1="P",MAX(0,O$2-$C244),IF(O$1="C",MAX(0,$C244-O$2)))</f>
        <v>0</v>
      </c>
      <c r="P244" s="103" t="n">
        <f aca="false">IF(P$1="P",MAX(0,P$2-$C244),IF(P$1="C",MAX(0,$C244-P$2)))</f>
        <v>0</v>
      </c>
      <c r="Q244" s="103" t="n">
        <f aca="false">IF(Q$1="P",MAX(0,Q$2-$C244),IF(Q$1="C",MAX(0,$C244-Q$2)))</f>
        <v>0</v>
      </c>
      <c r="R244" s="103" t="n">
        <f aca="false">IF(R$1="P",MAX(0,R$2-$C244),IF(R$1="C",MAX(0,$C244-R$2)))</f>
        <v>0</v>
      </c>
      <c r="S244" s="103" t="n">
        <f aca="false">IF(S$1="P",MAX(0,S$2-$C244),IF(S$1="C",MAX(0,$C244-S$2)))</f>
        <v>0</v>
      </c>
      <c r="T244" s="104" t="n">
        <f aca="false">A244</f>
        <v>11</v>
      </c>
      <c r="U244" s="105" t="n">
        <f aca="false">VLOOKUP($B244,Gas!$B$3:$E$2506,2)</f>
        <v>2.25</v>
      </c>
      <c r="V244" s="46" t="n">
        <f aca="false">C244/U244</f>
        <v>9.60444444444445</v>
      </c>
    </row>
    <row r="245" customFormat="false" ht="12.75" hidden="false" customHeight="false" outlineLevel="0" collapsed="false">
      <c r="A245" s="95" t="n">
        <f aca="false">MONTH(B245)+(YEAR(B245)-1998)*12</f>
        <v>11</v>
      </c>
      <c r="B245" s="101" t="n">
        <v>36109</v>
      </c>
      <c r="C245" s="102" t="n">
        <v>20.84</v>
      </c>
      <c r="D245" s="98" t="n">
        <f aca="false">LN(C245/C244)</f>
        <v>-0.0362819536336284</v>
      </c>
      <c r="E245" s="106" t="n">
        <f aca="false">STDEV(D236:D245)*SQRT(trade_day)</f>
        <v>0.704616763341447</v>
      </c>
      <c r="G245" s="103" t="n">
        <f aca="false">IF(G$1="P",MAX(0,G$2-$C245),IF(G$1="C",MAX(0,$C245-G$2)))</f>
        <v>0</v>
      </c>
      <c r="H245" s="103" t="n">
        <f aca="false">IF(H$1="P",MAX(0,H$2-$C245),IF(H$1="C",MAX(0,$C245-H$2)))</f>
        <v>4.16</v>
      </c>
      <c r="I245" s="103" t="n">
        <f aca="false">IF(I$1="P",MAX(0,I$2-$C245),IF(I$1="C",MAX(0,$C245-I$2)))</f>
        <v>9.16</v>
      </c>
      <c r="J245" s="103" t="n">
        <f aca="false">IF(J$1="P",MAX(0,J$2-$C245),IF(J$1="C",MAX(0,$C245-J$2)))</f>
        <v>14.16</v>
      </c>
      <c r="K245" s="103" t="n">
        <f aca="false">IF(K$1="P",MAX(0,K$2-$C245),IF(K$1="C",MAX(0,$C245-K$2)))</f>
        <v>19.16</v>
      </c>
      <c r="L245" s="103" t="n">
        <f aca="false">IF(L$1="P",MAX(0,L$2-$C245),IF(L$1="C",MAX(0,$C245-L$2)))</f>
        <v>29.16</v>
      </c>
      <c r="M245" s="103" t="n">
        <f aca="false">IF(M$1="P",MAX(0,M$2-$C245),IF(M$1="C",MAX(0,$C245-M$2)))</f>
        <v>0.84</v>
      </c>
      <c r="N245" s="103" t="n">
        <f aca="false">IF(N$1="P",MAX(0,N$2-$C245),IF(N$1="C",MAX(0,$C245-N$2)))</f>
        <v>0</v>
      </c>
      <c r="O245" s="103" t="n">
        <f aca="false">IF(O$1="P",MAX(0,O$2-$C245),IF(O$1="C",MAX(0,$C245-O$2)))</f>
        <v>0</v>
      </c>
      <c r="P245" s="103" t="n">
        <f aca="false">IF(P$1="P",MAX(0,P$2-$C245),IF(P$1="C",MAX(0,$C245-P$2)))</f>
        <v>0</v>
      </c>
      <c r="Q245" s="103" t="n">
        <f aca="false">IF(Q$1="P",MAX(0,Q$2-$C245),IF(Q$1="C",MAX(0,$C245-Q$2)))</f>
        <v>0</v>
      </c>
      <c r="R245" s="103" t="n">
        <f aca="false">IF(R$1="P",MAX(0,R$2-$C245),IF(R$1="C",MAX(0,$C245-R$2)))</f>
        <v>0</v>
      </c>
      <c r="S245" s="103" t="n">
        <f aca="false">IF(S$1="P",MAX(0,S$2-$C245),IF(S$1="C",MAX(0,$C245-S$2)))</f>
        <v>0</v>
      </c>
      <c r="T245" s="104" t="n">
        <f aca="false">A245</f>
        <v>11</v>
      </c>
      <c r="U245" s="105" t="n">
        <f aca="false">VLOOKUP($B245,Gas!$B$3:$E$2506,2)</f>
        <v>2.27</v>
      </c>
      <c r="V245" s="46" t="n">
        <f aca="false">C245/U245</f>
        <v>9.18061674008811</v>
      </c>
    </row>
    <row r="246" customFormat="false" ht="12.75" hidden="false" customHeight="false" outlineLevel="0" collapsed="false">
      <c r="A246" s="95" t="n">
        <f aca="false">MONTH(B246)+(YEAR(B246)-1998)*12</f>
        <v>11</v>
      </c>
      <c r="B246" s="101" t="n">
        <v>36110</v>
      </c>
      <c r="C246" s="102" t="n">
        <v>22.47</v>
      </c>
      <c r="D246" s="98" t="n">
        <f aca="false">LN(C246/C245)</f>
        <v>0.0753068693120716</v>
      </c>
      <c r="E246" s="106" t="n">
        <f aca="false">STDEV(D237:D246)*SQRT(trade_day)</f>
        <v>0.760430018851518</v>
      </c>
      <c r="G246" s="103" t="n">
        <f aca="false">IF(G$1="P",MAX(0,G$2-$C246),IF(G$1="C",MAX(0,$C246-G$2)))</f>
        <v>0</v>
      </c>
      <c r="H246" s="103" t="n">
        <f aca="false">IF(H$1="P",MAX(0,H$2-$C246),IF(H$1="C",MAX(0,$C246-H$2)))</f>
        <v>2.53</v>
      </c>
      <c r="I246" s="103" t="n">
        <f aca="false">IF(I$1="P",MAX(0,I$2-$C246),IF(I$1="C",MAX(0,$C246-I$2)))</f>
        <v>7.53</v>
      </c>
      <c r="J246" s="103" t="n">
        <f aca="false">IF(J$1="P",MAX(0,J$2-$C246),IF(J$1="C",MAX(0,$C246-J$2)))</f>
        <v>12.53</v>
      </c>
      <c r="K246" s="103" t="n">
        <f aca="false">IF(K$1="P",MAX(0,K$2-$C246),IF(K$1="C",MAX(0,$C246-K$2)))</f>
        <v>17.53</v>
      </c>
      <c r="L246" s="103" t="n">
        <f aca="false">IF(L$1="P",MAX(0,L$2-$C246),IF(L$1="C",MAX(0,$C246-L$2)))</f>
        <v>27.53</v>
      </c>
      <c r="M246" s="103" t="n">
        <f aca="false">IF(M$1="P",MAX(0,M$2-$C246),IF(M$1="C",MAX(0,$C246-M$2)))</f>
        <v>2.47</v>
      </c>
      <c r="N246" s="103" t="n">
        <f aca="false">IF(N$1="P",MAX(0,N$2-$C246),IF(N$1="C",MAX(0,$C246-N$2)))</f>
        <v>0</v>
      </c>
      <c r="O246" s="103" t="n">
        <f aca="false">IF(O$1="P",MAX(0,O$2-$C246),IF(O$1="C",MAX(0,$C246-O$2)))</f>
        <v>0</v>
      </c>
      <c r="P246" s="103" t="n">
        <f aca="false">IF(P$1="P",MAX(0,P$2-$C246),IF(P$1="C",MAX(0,$C246-P$2)))</f>
        <v>0</v>
      </c>
      <c r="Q246" s="103" t="n">
        <f aca="false">IF(Q$1="P",MAX(0,Q$2-$C246),IF(Q$1="C",MAX(0,$C246-Q$2)))</f>
        <v>0</v>
      </c>
      <c r="R246" s="103" t="n">
        <f aca="false">IF(R$1="P",MAX(0,R$2-$C246),IF(R$1="C",MAX(0,$C246-R$2)))</f>
        <v>0</v>
      </c>
      <c r="S246" s="103" t="n">
        <f aca="false">IF(S$1="P",MAX(0,S$2-$C246),IF(S$1="C",MAX(0,$C246-S$2)))</f>
        <v>0</v>
      </c>
      <c r="T246" s="104" t="n">
        <f aca="false">A246</f>
        <v>11</v>
      </c>
      <c r="U246" s="105" t="n">
        <f aca="false">VLOOKUP($B246,Gas!$B$3:$E$2506,2)</f>
        <v>2.275</v>
      </c>
      <c r="V246" s="46" t="n">
        <f aca="false">C246/U246</f>
        <v>9.87692307692308</v>
      </c>
    </row>
    <row r="247" customFormat="false" ht="12.75" hidden="false" customHeight="false" outlineLevel="0" collapsed="false">
      <c r="A247" s="95" t="n">
        <f aca="false">MONTH(B247)+(YEAR(B247)-1998)*12</f>
        <v>11</v>
      </c>
      <c r="B247" s="101" t="n">
        <v>36111</v>
      </c>
      <c r="C247" s="102" t="n">
        <v>23.59</v>
      </c>
      <c r="D247" s="98" t="n">
        <f aca="false">LN(C247/C246)</f>
        <v>0.0486418072223459</v>
      </c>
      <c r="E247" s="106" t="n">
        <f aca="false">STDEV(D238:D247)*SQRT(trade_day)</f>
        <v>0.705072836179765</v>
      </c>
      <c r="G247" s="103" t="n">
        <f aca="false">IF(G$1="P",MAX(0,G$2-$C247),IF(G$1="C",MAX(0,$C247-G$2)))</f>
        <v>0</v>
      </c>
      <c r="H247" s="103" t="n">
        <f aca="false">IF(H$1="P",MAX(0,H$2-$C247),IF(H$1="C",MAX(0,$C247-H$2)))</f>
        <v>1.41</v>
      </c>
      <c r="I247" s="103" t="n">
        <f aca="false">IF(I$1="P",MAX(0,I$2-$C247),IF(I$1="C",MAX(0,$C247-I$2)))</f>
        <v>6.41</v>
      </c>
      <c r="J247" s="103" t="n">
        <f aca="false">IF(J$1="P",MAX(0,J$2-$C247),IF(J$1="C",MAX(0,$C247-J$2)))</f>
        <v>11.41</v>
      </c>
      <c r="K247" s="103" t="n">
        <f aca="false">IF(K$1="P",MAX(0,K$2-$C247),IF(K$1="C",MAX(0,$C247-K$2)))</f>
        <v>16.41</v>
      </c>
      <c r="L247" s="103" t="n">
        <f aca="false">IF(L$1="P",MAX(0,L$2-$C247),IF(L$1="C",MAX(0,$C247-L$2)))</f>
        <v>26.41</v>
      </c>
      <c r="M247" s="103" t="n">
        <f aca="false">IF(M$1="P",MAX(0,M$2-$C247),IF(M$1="C",MAX(0,$C247-M$2)))</f>
        <v>3.59</v>
      </c>
      <c r="N247" s="103" t="n">
        <f aca="false">IF(N$1="P",MAX(0,N$2-$C247),IF(N$1="C",MAX(0,$C247-N$2)))</f>
        <v>0</v>
      </c>
      <c r="O247" s="103" t="n">
        <f aca="false">IF(O$1="P",MAX(0,O$2-$C247),IF(O$1="C",MAX(0,$C247-O$2)))</f>
        <v>0</v>
      </c>
      <c r="P247" s="103" t="n">
        <f aca="false">IF(P$1="P",MAX(0,P$2-$C247),IF(P$1="C",MAX(0,$C247-P$2)))</f>
        <v>0</v>
      </c>
      <c r="Q247" s="103" t="n">
        <f aca="false">IF(Q$1="P",MAX(0,Q$2-$C247),IF(Q$1="C",MAX(0,$C247-Q$2)))</f>
        <v>0</v>
      </c>
      <c r="R247" s="103" t="n">
        <f aca="false">IF(R$1="P",MAX(0,R$2-$C247),IF(R$1="C",MAX(0,$C247-R$2)))</f>
        <v>0</v>
      </c>
      <c r="S247" s="103" t="n">
        <f aca="false">IF(S$1="P",MAX(0,S$2-$C247),IF(S$1="C",MAX(0,$C247-S$2)))</f>
        <v>0</v>
      </c>
      <c r="T247" s="104" t="n">
        <f aca="false">A247</f>
        <v>11</v>
      </c>
      <c r="U247" s="105" t="n">
        <f aca="false">VLOOKUP($B247,Gas!$B$3:$E$2506,2)</f>
        <v>2.335</v>
      </c>
      <c r="V247" s="46" t="n">
        <f aca="false">C247/U247</f>
        <v>10.1027837259101</v>
      </c>
    </row>
    <row r="248" customFormat="false" ht="12.75" hidden="false" customHeight="false" outlineLevel="0" collapsed="false">
      <c r="A248" s="95" t="n">
        <f aca="false">MONTH(B248)+(YEAR(B248)-1998)*12</f>
        <v>11</v>
      </c>
      <c r="B248" s="101" t="n">
        <v>36112</v>
      </c>
      <c r="C248" s="102" t="n">
        <v>22.54</v>
      </c>
      <c r="D248" s="98" t="n">
        <f aca="false">LN(C248/C247)</f>
        <v>-0.0455313848079534</v>
      </c>
      <c r="E248" s="106" t="n">
        <f aca="false">STDEV(D239:D248)*SQRT(trade_day)</f>
        <v>0.75648148012395</v>
      </c>
      <c r="G248" s="103" t="n">
        <f aca="false">IF(G$1="P",MAX(0,G$2-$C248),IF(G$1="C",MAX(0,$C248-G$2)))</f>
        <v>0</v>
      </c>
      <c r="H248" s="103" t="n">
        <f aca="false">IF(H$1="P",MAX(0,H$2-$C248),IF(H$1="C",MAX(0,$C248-H$2)))</f>
        <v>2.46</v>
      </c>
      <c r="I248" s="103" t="n">
        <f aca="false">IF(I$1="P",MAX(0,I$2-$C248),IF(I$1="C",MAX(0,$C248-I$2)))</f>
        <v>7.46</v>
      </c>
      <c r="J248" s="103" t="n">
        <f aca="false">IF(J$1="P",MAX(0,J$2-$C248),IF(J$1="C",MAX(0,$C248-J$2)))</f>
        <v>12.46</v>
      </c>
      <c r="K248" s="103" t="n">
        <f aca="false">IF(K$1="P",MAX(0,K$2-$C248),IF(K$1="C",MAX(0,$C248-K$2)))</f>
        <v>17.46</v>
      </c>
      <c r="L248" s="103" t="n">
        <f aca="false">IF(L$1="P",MAX(0,L$2-$C248),IF(L$1="C",MAX(0,$C248-L$2)))</f>
        <v>27.46</v>
      </c>
      <c r="M248" s="103" t="n">
        <f aca="false">IF(M$1="P",MAX(0,M$2-$C248),IF(M$1="C",MAX(0,$C248-M$2)))</f>
        <v>2.54</v>
      </c>
      <c r="N248" s="103" t="n">
        <f aca="false">IF(N$1="P",MAX(0,N$2-$C248),IF(N$1="C",MAX(0,$C248-N$2)))</f>
        <v>0</v>
      </c>
      <c r="O248" s="103" t="n">
        <f aca="false">IF(O$1="P",MAX(0,O$2-$C248),IF(O$1="C",MAX(0,$C248-O$2)))</f>
        <v>0</v>
      </c>
      <c r="P248" s="103" t="n">
        <f aca="false">IF(P$1="P",MAX(0,P$2-$C248),IF(P$1="C",MAX(0,$C248-P$2)))</f>
        <v>0</v>
      </c>
      <c r="Q248" s="103" t="n">
        <f aca="false">IF(Q$1="P",MAX(0,Q$2-$C248),IF(Q$1="C",MAX(0,$C248-Q$2)))</f>
        <v>0</v>
      </c>
      <c r="R248" s="103" t="n">
        <f aca="false">IF(R$1="P",MAX(0,R$2-$C248),IF(R$1="C",MAX(0,$C248-R$2)))</f>
        <v>0</v>
      </c>
      <c r="S248" s="103" t="n">
        <f aca="false">IF(S$1="P",MAX(0,S$2-$C248),IF(S$1="C",MAX(0,$C248-S$2)))</f>
        <v>0</v>
      </c>
      <c r="T248" s="104" t="n">
        <f aca="false">A248</f>
        <v>11</v>
      </c>
      <c r="U248" s="105" t="n">
        <f aca="false">VLOOKUP($B248,Gas!$B$3:$E$2506,2)</f>
        <v>2.23</v>
      </c>
      <c r="V248" s="46" t="n">
        <f aca="false">C248/U248</f>
        <v>10.1076233183857</v>
      </c>
    </row>
    <row r="249" customFormat="false" ht="12.75" hidden="false" customHeight="false" outlineLevel="0" collapsed="false">
      <c r="A249" s="95" t="n">
        <f aca="false">MONTH(B249)+(YEAR(B249)-1998)*12</f>
        <v>11</v>
      </c>
      <c r="B249" s="101" t="n">
        <v>36115</v>
      </c>
      <c r="C249" s="102" t="n">
        <v>22.49</v>
      </c>
      <c r="D249" s="98" t="n">
        <f aca="false">LN(C249/C248)</f>
        <v>-0.00222074264040594</v>
      </c>
      <c r="E249" s="106" t="n">
        <f aca="false">STDEV(D240:D249)*SQRT(trade_day)</f>
        <v>0.746342937611586</v>
      </c>
      <c r="G249" s="103" t="n">
        <f aca="false">IF(G$1="P",MAX(0,G$2-$C249),IF(G$1="C",MAX(0,$C249-G$2)))</f>
        <v>0</v>
      </c>
      <c r="H249" s="103" t="n">
        <f aca="false">IF(H$1="P",MAX(0,H$2-$C249),IF(H$1="C",MAX(0,$C249-H$2)))</f>
        <v>2.51</v>
      </c>
      <c r="I249" s="103" t="n">
        <f aca="false">IF(I$1="P",MAX(0,I$2-$C249),IF(I$1="C",MAX(0,$C249-I$2)))</f>
        <v>7.51</v>
      </c>
      <c r="J249" s="103" t="n">
        <f aca="false">IF(J$1="P",MAX(0,J$2-$C249),IF(J$1="C",MAX(0,$C249-J$2)))</f>
        <v>12.51</v>
      </c>
      <c r="K249" s="103" t="n">
        <f aca="false">IF(K$1="P",MAX(0,K$2-$C249),IF(K$1="C",MAX(0,$C249-K$2)))</f>
        <v>17.51</v>
      </c>
      <c r="L249" s="103" t="n">
        <f aca="false">IF(L$1="P",MAX(0,L$2-$C249),IF(L$1="C",MAX(0,$C249-L$2)))</f>
        <v>27.51</v>
      </c>
      <c r="M249" s="103" t="n">
        <f aca="false">IF(M$1="P",MAX(0,M$2-$C249),IF(M$1="C",MAX(0,$C249-M$2)))</f>
        <v>2.49</v>
      </c>
      <c r="N249" s="103" t="n">
        <f aca="false">IF(N$1="P",MAX(0,N$2-$C249),IF(N$1="C",MAX(0,$C249-N$2)))</f>
        <v>0</v>
      </c>
      <c r="O249" s="103" t="n">
        <f aca="false">IF(O$1="P",MAX(0,O$2-$C249),IF(O$1="C",MAX(0,$C249-O$2)))</f>
        <v>0</v>
      </c>
      <c r="P249" s="103" t="n">
        <f aca="false">IF(P$1="P",MAX(0,P$2-$C249),IF(P$1="C",MAX(0,$C249-P$2)))</f>
        <v>0</v>
      </c>
      <c r="Q249" s="103" t="n">
        <f aca="false">IF(Q$1="P",MAX(0,Q$2-$C249),IF(Q$1="C",MAX(0,$C249-Q$2)))</f>
        <v>0</v>
      </c>
      <c r="R249" s="103" t="n">
        <f aca="false">IF(R$1="P",MAX(0,R$2-$C249),IF(R$1="C",MAX(0,$C249-R$2)))</f>
        <v>0</v>
      </c>
      <c r="S249" s="103" t="n">
        <f aca="false">IF(S$1="P",MAX(0,S$2-$C249),IF(S$1="C",MAX(0,$C249-S$2)))</f>
        <v>0</v>
      </c>
      <c r="T249" s="104" t="n">
        <f aca="false">A249</f>
        <v>11</v>
      </c>
      <c r="U249" s="105" t="n">
        <f aca="false">VLOOKUP($B249,Gas!$B$3:$E$2506,2)</f>
        <v>2.23</v>
      </c>
      <c r="V249" s="46" t="n">
        <f aca="false">C249/U249</f>
        <v>10.085201793722</v>
      </c>
    </row>
    <row r="250" customFormat="false" ht="12.75" hidden="false" customHeight="false" outlineLevel="0" collapsed="false">
      <c r="A250" s="95" t="n">
        <f aca="false">MONTH(B250)+(YEAR(B250)-1998)*12</f>
        <v>11</v>
      </c>
      <c r="B250" s="101" t="n">
        <v>36116</v>
      </c>
      <c r="C250" s="102" t="n">
        <v>20.88</v>
      </c>
      <c r="D250" s="98" t="n">
        <f aca="false">LN(C250/C249)</f>
        <v>-0.0742790029567863</v>
      </c>
      <c r="E250" s="106" t="n">
        <f aca="false">STDEV(D241:D250)*SQRT(trade_day)</f>
        <v>0.841068490101271</v>
      </c>
      <c r="G250" s="103" t="n">
        <f aca="false">IF(G$1="P",MAX(0,G$2-$C250),IF(G$1="C",MAX(0,$C250-G$2)))</f>
        <v>0</v>
      </c>
      <c r="H250" s="103" t="n">
        <f aca="false">IF(H$1="P",MAX(0,H$2-$C250),IF(H$1="C",MAX(0,$C250-H$2)))</f>
        <v>4.12</v>
      </c>
      <c r="I250" s="103" t="n">
        <f aca="false">IF(I$1="P",MAX(0,I$2-$C250),IF(I$1="C",MAX(0,$C250-I$2)))</f>
        <v>9.12</v>
      </c>
      <c r="J250" s="103" t="n">
        <f aca="false">IF(J$1="P",MAX(0,J$2-$C250),IF(J$1="C",MAX(0,$C250-J$2)))</f>
        <v>14.12</v>
      </c>
      <c r="K250" s="103" t="n">
        <f aca="false">IF(K$1="P",MAX(0,K$2-$C250),IF(K$1="C",MAX(0,$C250-K$2)))</f>
        <v>19.12</v>
      </c>
      <c r="L250" s="103" t="n">
        <f aca="false">IF(L$1="P",MAX(0,L$2-$C250),IF(L$1="C",MAX(0,$C250-L$2)))</f>
        <v>29.12</v>
      </c>
      <c r="M250" s="103" t="n">
        <f aca="false">IF(M$1="P",MAX(0,M$2-$C250),IF(M$1="C",MAX(0,$C250-M$2)))</f>
        <v>0.879999999999999</v>
      </c>
      <c r="N250" s="103" t="n">
        <f aca="false">IF(N$1="P",MAX(0,N$2-$C250),IF(N$1="C",MAX(0,$C250-N$2)))</f>
        <v>0</v>
      </c>
      <c r="O250" s="103" t="n">
        <f aca="false">IF(O$1="P",MAX(0,O$2-$C250),IF(O$1="C",MAX(0,$C250-O$2)))</f>
        <v>0</v>
      </c>
      <c r="P250" s="103" t="n">
        <f aca="false">IF(P$1="P",MAX(0,P$2-$C250),IF(P$1="C",MAX(0,$C250-P$2)))</f>
        <v>0</v>
      </c>
      <c r="Q250" s="103" t="n">
        <f aca="false">IF(Q$1="P",MAX(0,Q$2-$C250),IF(Q$1="C",MAX(0,$C250-Q$2)))</f>
        <v>0</v>
      </c>
      <c r="R250" s="103" t="n">
        <f aca="false">IF(R$1="P",MAX(0,R$2-$C250),IF(R$1="C",MAX(0,$C250-R$2)))</f>
        <v>0</v>
      </c>
      <c r="S250" s="103" t="n">
        <f aca="false">IF(S$1="P",MAX(0,S$2-$C250),IF(S$1="C",MAX(0,$C250-S$2)))</f>
        <v>0</v>
      </c>
      <c r="T250" s="104" t="n">
        <f aca="false">A250</f>
        <v>11</v>
      </c>
      <c r="U250" s="105" t="n">
        <f aca="false">VLOOKUP($B250,Gas!$B$3:$E$2506,2)</f>
        <v>2.195</v>
      </c>
      <c r="V250" s="46" t="n">
        <f aca="false">C250/U250</f>
        <v>9.5125284738041</v>
      </c>
    </row>
    <row r="251" customFormat="false" ht="12.75" hidden="false" customHeight="false" outlineLevel="0" collapsed="false">
      <c r="A251" s="95" t="n">
        <f aca="false">MONTH(B251)+(YEAR(B251)-1998)*12</f>
        <v>11</v>
      </c>
      <c r="B251" s="101" t="n">
        <v>36117</v>
      </c>
      <c r="C251" s="102" t="n">
        <v>20.99</v>
      </c>
      <c r="D251" s="98" t="n">
        <f aca="false">LN(C251/C250)</f>
        <v>0.00525437081810364</v>
      </c>
      <c r="E251" s="106" t="n">
        <f aca="false">STDEV(D242:D251)*SQRT(trade_day)</f>
        <v>0.839786873944907</v>
      </c>
      <c r="G251" s="103" t="n">
        <f aca="false">IF(G$1="P",MAX(0,G$2-$C251),IF(G$1="C",MAX(0,$C251-G$2)))</f>
        <v>0</v>
      </c>
      <c r="H251" s="103" t="n">
        <f aca="false">IF(H$1="P",MAX(0,H$2-$C251),IF(H$1="C",MAX(0,$C251-H$2)))</f>
        <v>4.01</v>
      </c>
      <c r="I251" s="103" t="n">
        <f aca="false">IF(I$1="P",MAX(0,I$2-$C251),IF(I$1="C",MAX(0,$C251-I$2)))</f>
        <v>9.01</v>
      </c>
      <c r="J251" s="103" t="n">
        <f aca="false">IF(J$1="P",MAX(0,J$2-$C251),IF(J$1="C",MAX(0,$C251-J$2)))</f>
        <v>14.01</v>
      </c>
      <c r="K251" s="103" t="n">
        <f aca="false">IF(K$1="P",MAX(0,K$2-$C251),IF(K$1="C",MAX(0,$C251-K$2)))</f>
        <v>19.01</v>
      </c>
      <c r="L251" s="103" t="n">
        <f aca="false">IF(L$1="P",MAX(0,L$2-$C251),IF(L$1="C",MAX(0,$C251-L$2)))</f>
        <v>29.01</v>
      </c>
      <c r="M251" s="103" t="n">
        <f aca="false">IF(M$1="P",MAX(0,M$2-$C251),IF(M$1="C",MAX(0,$C251-M$2)))</f>
        <v>0.989999999999998</v>
      </c>
      <c r="N251" s="103" t="n">
        <f aca="false">IF(N$1="P",MAX(0,N$2-$C251),IF(N$1="C",MAX(0,$C251-N$2)))</f>
        <v>0</v>
      </c>
      <c r="O251" s="103" t="n">
        <f aca="false">IF(O$1="P",MAX(0,O$2-$C251),IF(O$1="C",MAX(0,$C251-O$2)))</f>
        <v>0</v>
      </c>
      <c r="P251" s="103" t="n">
        <f aca="false">IF(P$1="P",MAX(0,P$2-$C251),IF(P$1="C",MAX(0,$C251-P$2)))</f>
        <v>0</v>
      </c>
      <c r="Q251" s="103" t="n">
        <f aca="false">IF(Q$1="P",MAX(0,Q$2-$C251),IF(Q$1="C",MAX(0,$C251-Q$2)))</f>
        <v>0</v>
      </c>
      <c r="R251" s="103" t="n">
        <f aca="false">IF(R$1="P",MAX(0,R$2-$C251),IF(R$1="C",MAX(0,$C251-R$2)))</f>
        <v>0</v>
      </c>
      <c r="S251" s="103" t="n">
        <f aca="false">IF(S$1="P",MAX(0,S$2-$C251),IF(S$1="C",MAX(0,$C251-S$2)))</f>
        <v>0</v>
      </c>
      <c r="T251" s="104" t="n">
        <f aca="false">A251</f>
        <v>11</v>
      </c>
      <c r="U251" s="105" t="n">
        <f aca="false">VLOOKUP($B251,Gas!$B$3:$E$2506,2)</f>
        <v>2.125</v>
      </c>
      <c r="V251" s="46" t="n">
        <f aca="false">C251/U251</f>
        <v>9.87764705882353</v>
      </c>
    </row>
    <row r="252" customFormat="false" ht="12.75" hidden="false" customHeight="false" outlineLevel="0" collapsed="false">
      <c r="A252" s="95" t="n">
        <f aca="false">MONTH(B252)+(YEAR(B252)-1998)*12</f>
        <v>11</v>
      </c>
      <c r="B252" s="101" t="n">
        <v>36118</v>
      </c>
      <c r="C252" s="102" t="n">
        <v>21.8</v>
      </c>
      <c r="D252" s="98" t="n">
        <f aca="false">LN(C252/C251)</f>
        <v>0.0378638359625017</v>
      </c>
      <c r="E252" s="106" t="n">
        <f aca="false">STDEV(D243:D252)*SQRT(trade_day)</f>
        <v>0.784977269162043</v>
      </c>
      <c r="G252" s="103" t="n">
        <f aca="false">IF(G$1="P",MAX(0,G$2-$C252),IF(G$1="C",MAX(0,$C252-G$2)))</f>
        <v>0</v>
      </c>
      <c r="H252" s="103" t="n">
        <f aca="false">IF(H$1="P",MAX(0,H$2-$C252),IF(H$1="C",MAX(0,$C252-H$2)))</f>
        <v>3.2</v>
      </c>
      <c r="I252" s="103" t="n">
        <f aca="false">IF(I$1="P",MAX(0,I$2-$C252),IF(I$1="C",MAX(0,$C252-I$2)))</f>
        <v>8.2</v>
      </c>
      <c r="J252" s="103" t="n">
        <f aca="false">IF(J$1="P",MAX(0,J$2-$C252),IF(J$1="C",MAX(0,$C252-J$2)))</f>
        <v>13.2</v>
      </c>
      <c r="K252" s="103" t="n">
        <f aca="false">IF(K$1="P",MAX(0,K$2-$C252),IF(K$1="C",MAX(0,$C252-K$2)))</f>
        <v>18.2</v>
      </c>
      <c r="L252" s="103" t="n">
        <f aca="false">IF(L$1="P",MAX(0,L$2-$C252),IF(L$1="C",MAX(0,$C252-L$2)))</f>
        <v>28.2</v>
      </c>
      <c r="M252" s="103" t="n">
        <f aca="false">IF(M$1="P",MAX(0,M$2-$C252),IF(M$1="C",MAX(0,$C252-M$2)))</f>
        <v>1.8</v>
      </c>
      <c r="N252" s="103" t="n">
        <f aca="false">IF(N$1="P",MAX(0,N$2-$C252),IF(N$1="C",MAX(0,$C252-N$2)))</f>
        <v>0</v>
      </c>
      <c r="O252" s="103" t="n">
        <f aca="false">IF(O$1="P",MAX(0,O$2-$C252),IF(O$1="C",MAX(0,$C252-O$2)))</f>
        <v>0</v>
      </c>
      <c r="P252" s="103" t="n">
        <f aca="false">IF(P$1="P",MAX(0,P$2-$C252),IF(P$1="C",MAX(0,$C252-P$2)))</f>
        <v>0</v>
      </c>
      <c r="Q252" s="103" t="n">
        <f aca="false">IF(Q$1="P",MAX(0,Q$2-$C252),IF(Q$1="C",MAX(0,$C252-Q$2)))</f>
        <v>0</v>
      </c>
      <c r="R252" s="103" t="n">
        <f aca="false">IF(R$1="P",MAX(0,R$2-$C252),IF(R$1="C",MAX(0,$C252-R$2)))</f>
        <v>0</v>
      </c>
      <c r="S252" s="103" t="n">
        <f aca="false">IF(S$1="P",MAX(0,S$2-$C252),IF(S$1="C",MAX(0,$C252-S$2)))</f>
        <v>0</v>
      </c>
      <c r="T252" s="104" t="n">
        <f aca="false">A252</f>
        <v>11</v>
      </c>
      <c r="U252" s="105" t="n">
        <f aca="false">VLOOKUP($B252,Gas!$B$3:$E$2506,2)</f>
        <v>2.1</v>
      </c>
      <c r="V252" s="46" t="n">
        <f aca="false">C252/U252</f>
        <v>10.3809523809524</v>
      </c>
    </row>
    <row r="253" customFormat="false" ht="12.75" hidden="false" customHeight="false" outlineLevel="0" collapsed="false">
      <c r="A253" s="95" t="n">
        <f aca="false">MONTH(B253)+(YEAR(B253)-1998)*12</f>
        <v>11</v>
      </c>
      <c r="B253" s="101" t="n">
        <v>36119</v>
      </c>
      <c r="C253" s="102" t="n">
        <v>21.88</v>
      </c>
      <c r="D253" s="98" t="n">
        <f aca="false">LN(C253/C252)</f>
        <v>0.00366300775873702</v>
      </c>
      <c r="E253" s="106" t="n">
        <f aca="false">STDEV(D244:D253)*SQRT(trade_day)</f>
        <v>0.721813074866147</v>
      </c>
      <c r="G253" s="103" t="n">
        <f aca="false">IF(G$1="P",MAX(0,G$2-$C253),IF(G$1="C",MAX(0,$C253-G$2)))</f>
        <v>0</v>
      </c>
      <c r="H253" s="103" t="n">
        <f aca="false">IF(H$1="P",MAX(0,H$2-$C253),IF(H$1="C",MAX(0,$C253-H$2)))</f>
        <v>3.12</v>
      </c>
      <c r="I253" s="103" t="n">
        <f aca="false">IF(I$1="P",MAX(0,I$2-$C253),IF(I$1="C",MAX(0,$C253-I$2)))</f>
        <v>8.12</v>
      </c>
      <c r="J253" s="103" t="n">
        <f aca="false">IF(J$1="P",MAX(0,J$2-$C253),IF(J$1="C",MAX(0,$C253-J$2)))</f>
        <v>13.12</v>
      </c>
      <c r="K253" s="103" t="n">
        <f aca="false">IF(K$1="P",MAX(0,K$2-$C253),IF(K$1="C",MAX(0,$C253-K$2)))</f>
        <v>18.12</v>
      </c>
      <c r="L253" s="103" t="n">
        <f aca="false">IF(L$1="P",MAX(0,L$2-$C253),IF(L$1="C",MAX(0,$C253-L$2)))</f>
        <v>28.12</v>
      </c>
      <c r="M253" s="103" t="n">
        <f aca="false">IF(M$1="P",MAX(0,M$2-$C253),IF(M$1="C",MAX(0,$C253-M$2)))</f>
        <v>1.88</v>
      </c>
      <c r="N253" s="103" t="n">
        <f aca="false">IF(N$1="P",MAX(0,N$2-$C253),IF(N$1="C",MAX(0,$C253-N$2)))</f>
        <v>0</v>
      </c>
      <c r="O253" s="103" t="n">
        <f aca="false">IF(O$1="P",MAX(0,O$2-$C253),IF(O$1="C",MAX(0,$C253-O$2)))</f>
        <v>0</v>
      </c>
      <c r="P253" s="103" t="n">
        <f aca="false">IF(P$1="P",MAX(0,P$2-$C253),IF(P$1="C",MAX(0,$C253-P$2)))</f>
        <v>0</v>
      </c>
      <c r="Q253" s="103" t="n">
        <f aca="false">IF(Q$1="P",MAX(0,Q$2-$C253),IF(Q$1="C",MAX(0,$C253-Q$2)))</f>
        <v>0</v>
      </c>
      <c r="R253" s="103" t="n">
        <f aca="false">IF(R$1="P",MAX(0,R$2-$C253),IF(R$1="C",MAX(0,$C253-R$2)))</f>
        <v>0</v>
      </c>
      <c r="S253" s="103" t="n">
        <f aca="false">IF(S$1="P",MAX(0,S$2-$C253),IF(S$1="C",MAX(0,$C253-S$2)))</f>
        <v>0</v>
      </c>
      <c r="T253" s="104" t="n">
        <f aca="false">A253</f>
        <v>11</v>
      </c>
      <c r="U253" s="105" t="n">
        <f aca="false">VLOOKUP($B253,Gas!$B$3:$E$2506,2)</f>
        <v>2.115</v>
      </c>
      <c r="V253" s="46" t="n">
        <f aca="false">C253/U253</f>
        <v>10.3451536643026</v>
      </c>
    </row>
    <row r="254" customFormat="false" ht="12.75" hidden="false" customHeight="false" outlineLevel="0" collapsed="false">
      <c r="A254" s="95" t="n">
        <f aca="false">MONTH(B254)+(YEAR(B254)-1998)*12</f>
        <v>11</v>
      </c>
      <c r="B254" s="101" t="n">
        <v>36122</v>
      </c>
      <c r="C254" s="102" t="n">
        <v>20.76</v>
      </c>
      <c r="D254" s="98" t="n">
        <f aca="false">LN(C254/C253)</f>
        <v>-0.0525449192560925</v>
      </c>
      <c r="E254" s="106" t="n">
        <f aca="false">STDEV(D245:D254)*SQRT(trade_day)</f>
        <v>0.764191243306889</v>
      </c>
      <c r="G254" s="103" t="n">
        <f aca="false">IF(G$1="P",MAX(0,G$2-$C254),IF(G$1="C",MAX(0,$C254-G$2)))</f>
        <v>0</v>
      </c>
      <c r="H254" s="103" t="n">
        <f aca="false">IF(H$1="P",MAX(0,H$2-$C254),IF(H$1="C",MAX(0,$C254-H$2)))</f>
        <v>4.24</v>
      </c>
      <c r="I254" s="103" t="n">
        <f aca="false">IF(I$1="P",MAX(0,I$2-$C254),IF(I$1="C",MAX(0,$C254-I$2)))</f>
        <v>9.24</v>
      </c>
      <c r="J254" s="103" t="n">
        <f aca="false">IF(J$1="P",MAX(0,J$2-$C254),IF(J$1="C",MAX(0,$C254-J$2)))</f>
        <v>14.24</v>
      </c>
      <c r="K254" s="103" t="n">
        <f aca="false">IF(K$1="P",MAX(0,K$2-$C254),IF(K$1="C",MAX(0,$C254-K$2)))</f>
        <v>19.24</v>
      </c>
      <c r="L254" s="103" t="n">
        <f aca="false">IF(L$1="P",MAX(0,L$2-$C254),IF(L$1="C",MAX(0,$C254-L$2)))</f>
        <v>29.24</v>
      </c>
      <c r="M254" s="103" t="n">
        <f aca="false">IF(M$1="P",MAX(0,M$2-$C254),IF(M$1="C",MAX(0,$C254-M$2)))</f>
        <v>0.760000000000002</v>
      </c>
      <c r="N254" s="103" t="n">
        <f aca="false">IF(N$1="P",MAX(0,N$2-$C254),IF(N$1="C",MAX(0,$C254-N$2)))</f>
        <v>0</v>
      </c>
      <c r="O254" s="103" t="n">
        <f aca="false">IF(O$1="P",MAX(0,O$2-$C254),IF(O$1="C",MAX(0,$C254-O$2)))</f>
        <v>0</v>
      </c>
      <c r="P254" s="103" t="n">
        <f aca="false">IF(P$1="P",MAX(0,P$2-$C254),IF(P$1="C",MAX(0,$C254-P$2)))</f>
        <v>0</v>
      </c>
      <c r="Q254" s="103" t="n">
        <f aca="false">IF(Q$1="P",MAX(0,Q$2-$C254),IF(Q$1="C",MAX(0,$C254-Q$2)))</f>
        <v>0</v>
      </c>
      <c r="R254" s="103" t="n">
        <f aca="false">IF(R$1="P",MAX(0,R$2-$C254),IF(R$1="C",MAX(0,$C254-R$2)))</f>
        <v>0</v>
      </c>
      <c r="S254" s="103" t="n">
        <f aca="false">IF(S$1="P",MAX(0,S$2-$C254),IF(S$1="C",MAX(0,$C254-S$2)))</f>
        <v>0</v>
      </c>
      <c r="T254" s="104" t="n">
        <f aca="false">A254</f>
        <v>11</v>
      </c>
      <c r="U254" s="105" t="n">
        <f aca="false">VLOOKUP($B254,Gas!$B$3:$E$2506,2)</f>
        <v>2.095</v>
      </c>
      <c r="V254" s="46" t="n">
        <f aca="false">C254/U254</f>
        <v>9.90930787589499</v>
      </c>
    </row>
    <row r="255" customFormat="false" ht="12.75" hidden="false" customHeight="false" outlineLevel="0" collapsed="false">
      <c r="A255" s="95" t="n">
        <f aca="false">MONTH(B255)+(YEAR(B255)-1998)*12</f>
        <v>11</v>
      </c>
      <c r="B255" s="101" t="n">
        <v>36123</v>
      </c>
      <c r="C255" s="102" t="n">
        <v>18.05</v>
      </c>
      <c r="D255" s="98" t="n">
        <f aca="false">LN(C255/C254)</f>
        <v>-0.139882373518798</v>
      </c>
      <c r="E255" s="106" t="n">
        <f aca="false">STDEV(D246:D255)*SQRT(trade_day)</f>
        <v>1.01884347471873</v>
      </c>
      <c r="G255" s="103" t="n">
        <f aca="false">IF(G$1="P",MAX(0,G$2-$C255),IF(G$1="C",MAX(0,$C255-G$2)))</f>
        <v>1.95</v>
      </c>
      <c r="H255" s="103" t="n">
        <f aca="false">IF(H$1="P",MAX(0,H$2-$C255),IF(H$1="C",MAX(0,$C255-H$2)))</f>
        <v>6.95</v>
      </c>
      <c r="I255" s="103" t="n">
        <f aca="false">IF(I$1="P",MAX(0,I$2-$C255),IF(I$1="C",MAX(0,$C255-I$2)))</f>
        <v>11.95</v>
      </c>
      <c r="J255" s="103" t="n">
        <f aca="false">IF(J$1="P",MAX(0,J$2-$C255),IF(J$1="C",MAX(0,$C255-J$2)))</f>
        <v>16.95</v>
      </c>
      <c r="K255" s="103" t="n">
        <f aca="false">IF(K$1="P",MAX(0,K$2-$C255),IF(K$1="C",MAX(0,$C255-K$2)))</f>
        <v>21.95</v>
      </c>
      <c r="L255" s="103" t="n">
        <f aca="false">IF(L$1="P",MAX(0,L$2-$C255),IF(L$1="C",MAX(0,$C255-L$2)))</f>
        <v>31.95</v>
      </c>
      <c r="M255" s="103" t="n">
        <f aca="false">IF(M$1="P",MAX(0,M$2-$C255),IF(M$1="C",MAX(0,$C255-M$2)))</f>
        <v>0</v>
      </c>
      <c r="N255" s="103" t="n">
        <f aca="false">IF(N$1="P",MAX(0,N$2-$C255),IF(N$1="C",MAX(0,$C255-N$2)))</f>
        <v>0</v>
      </c>
      <c r="O255" s="103" t="n">
        <f aca="false">IF(O$1="P",MAX(0,O$2-$C255),IF(O$1="C",MAX(0,$C255-O$2)))</f>
        <v>0</v>
      </c>
      <c r="P255" s="103" t="n">
        <f aca="false">IF(P$1="P",MAX(0,P$2-$C255),IF(P$1="C",MAX(0,$C255-P$2)))</f>
        <v>0</v>
      </c>
      <c r="Q255" s="103" t="n">
        <f aca="false">IF(Q$1="P",MAX(0,Q$2-$C255),IF(Q$1="C",MAX(0,$C255-Q$2)))</f>
        <v>0</v>
      </c>
      <c r="R255" s="103" t="n">
        <f aca="false">IF(R$1="P",MAX(0,R$2-$C255),IF(R$1="C",MAX(0,$C255-R$2)))</f>
        <v>0</v>
      </c>
      <c r="S255" s="103" t="n">
        <f aca="false">IF(S$1="P",MAX(0,S$2-$C255),IF(S$1="C",MAX(0,$C255-S$2)))</f>
        <v>0</v>
      </c>
      <c r="T255" s="104" t="n">
        <f aca="false">A255</f>
        <v>11</v>
      </c>
      <c r="U255" s="105" t="n">
        <f aca="false">VLOOKUP($B255,Gas!$B$3:$E$2506,2)</f>
        <v>2.035</v>
      </c>
      <c r="V255" s="46" t="n">
        <f aca="false">C255/U255</f>
        <v>8.86977886977887</v>
      </c>
    </row>
    <row r="256" customFormat="false" ht="12.75" hidden="false" customHeight="false" outlineLevel="0" collapsed="false">
      <c r="A256" s="95" t="n">
        <f aca="false">MONTH(B256)+(YEAR(B256)-1998)*12</f>
        <v>11</v>
      </c>
      <c r="B256" s="101" t="n">
        <v>36124</v>
      </c>
      <c r="C256" s="102" t="n">
        <v>16.97</v>
      </c>
      <c r="D256" s="98" t="n">
        <f aca="false">LN(C256/C255)</f>
        <v>-0.0616986055327551</v>
      </c>
      <c r="E256" s="106" t="n">
        <f aca="false">STDEV(D247:D256)*SQRT(trade_day)</f>
        <v>0.908138161333564</v>
      </c>
      <c r="G256" s="103" t="n">
        <f aca="false">IF(G$1="P",MAX(0,G$2-$C256),IF(G$1="C",MAX(0,$C256-G$2)))</f>
        <v>3.03</v>
      </c>
      <c r="H256" s="103" t="n">
        <f aca="false">IF(H$1="P",MAX(0,H$2-$C256),IF(H$1="C",MAX(0,$C256-H$2)))</f>
        <v>8.03</v>
      </c>
      <c r="I256" s="103" t="n">
        <f aca="false">IF(I$1="P",MAX(0,I$2-$C256),IF(I$1="C",MAX(0,$C256-I$2)))</f>
        <v>13.03</v>
      </c>
      <c r="J256" s="103" t="n">
        <f aca="false">IF(J$1="P",MAX(0,J$2-$C256),IF(J$1="C",MAX(0,$C256-J$2)))</f>
        <v>18.03</v>
      </c>
      <c r="K256" s="103" t="n">
        <f aca="false">IF(K$1="P",MAX(0,K$2-$C256),IF(K$1="C",MAX(0,$C256-K$2)))</f>
        <v>23.03</v>
      </c>
      <c r="L256" s="103" t="n">
        <f aca="false">IF(L$1="P",MAX(0,L$2-$C256),IF(L$1="C",MAX(0,$C256-L$2)))</f>
        <v>33.03</v>
      </c>
      <c r="M256" s="103" t="n">
        <f aca="false">IF(M$1="P",MAX(0,M$2-$C256),IF(M$1="C",MAX(0,$C256-M$2)))</f>
        <v>0</v>
      </c>
      <c r="N256" s="103" t="n">
        <f aca="false">IF(N$1="P",MAX(0,N$2-$C256),IF(N$1="C",MAX(0,$C256-N$2)))</f>
        <v>0</v>
      </c>
      <c r="O256" s="103" t="n">
        <f aca="false">IF(O$1="P",MAX(0,O$2-$C256),IF(O$1="C",MAX(0,$C256-O$2)))</f>
        <v>0</v>
      </c>
      <c r="P256" s="103" t="n">
        <f aca="false">IF(P$1="P",MAX(0,P$2-$C256),IF(P$1="C",MAX(0,$C256-P$2)))</f>
        <v>0</v>
      </c>
      <c r="Q256" s="103" t="n">
        <f aca="false">IF(Q$1="P",MAX(0,Q$2-$C256),IF(Q$1="C",MAX(0,$C256-Q$2)))</f>
        <v>0</v>
      </c>
      <c r="R256" s="103" t="n">
        <f aca="false">IF(R$1="P",MAX(0,R$2-$C256),IF(R$1="C",MAX(0,$C256-R$2)))</f>
        <v>0</v>
      </c>
      <c r="S256" s="103" t="n">
        <f aca="false">IF(S$1="P",MAX(0,S$2-$C256),IF(S$1="C",MAX(0,$C256-S$2)))</f>
        <v>0</v>
      </c>
      <c r="T256" s="104" t="n">
        <f aca="false">A256</f>
        <v>11</v>
      </c>
      <c r="U256" s="105" t="n">
        <f aca="false">VLOOKUP($B256,Gas!$B$3:$E$2506,2)</f>
        <v>2.015</v>
      </c>
      <c r="V256" s="46" t="n">
        <f aca="false">C256/U256</f>
        <v>8.42183622828784</v>
      </c>
    </row>
    <row r="257" customFormat="false" ht="12.75" hidden="false" customHeight="false" outlineLevel="0" collapsed="false">
      <c r="A257" s="95" t="n">
        <f aca="false">MONTH(B257)+(YEAR(B257)-1998)*12</f>
        <v>11</v>
      </c>
      <c r="B257" s="101" t="n">
        <v>36126</v>
      </c>
      <c r="C257" s="102" t="n">
        <v>16.97</v>
      </c>
      <c r="D257" s="98" t="n">
        <f aca="false">LN(C257/C256)</f>
        <v>0</v>
      </c>
      <c r="E257" s="106" t="n">
        <f aca="false">STDEV(D248:D257)*SQRT(trade_day)</f>
        <v>0.822530433113355</v>
      </c>
      <c r="G257" s="103" t="n">
        <f aca="false">IF(G$1="P",MAX(0,G$2-$C257),IF(G$1="C",MAX(0,$C257-G$2)))</f>
        <v>3.03</v>
      </c>
      <c r="H257" s="103" t="n">
        <f aca="false">IF(H$1="P",MAX(0,H$2-$C257),IF(H$1="C",MAX(0,$C257-H$2)))</f>
        <v>8.03</v>
      </c>
      <c r="I257" s="103" t="n">
        <f aca="false">IF(I$1="P",MAX(0,I$2-$C257),IF(I$1="C",MAX(0,$C257-I$2)))</f>
        <v>13.03</v>
      </c>
      <c r="J257" s="103" t="n">
        <f aca="false">IF(J$1="P",MAX(0,J$2-$C257),IF(J$1="C",MAX(0,$C257-J$2)))</f>
        <v>18.03</v>
      </c>
      <c r="K257" s="103" t="n">
        <f aca="false">IF(K$1="P",MAX(0,K$2-$C257),IF(K$1="C",MAX(0,$C257-K$2)))</f>
        <v>23.03</v>
      </c>
      <c r="L257" s="103" t="n">
        <f aca="false">IF(L$1="P",MAX(0,L$2-$C257),IF(L$1="C",MAX(0,$C257-L$2)))</f>
        <v>33.03</v>
      </c>
      <c r="M257" s="103" t="n">
        <f aca="false">IF(M$1="P",MAX(0,M$2-$C257),IF(M$1="C",MAX(0,$C257-M$2)))</f>
        <v>0</v>
      </c>
      <c r="N257" s="103" t="n">
        <f aca="false">IF(N$1="P",MAX(0,N$2-$C257),IF(N$1="C",MAX(0,$C257-N$2)))</f>
        <v>0</v>
      </c>
      <c r="O257" s="103" t="n">
        <f aca="false">IF(O$1="P",MAX(0,O$2-$C257),IF(O$1="C",MAX(0,$C257-O$2)))</f>
        <v>0</v>
      </c>
      <c r="P257" s="103" t="n">
        <f aca="false">IF(P$1="P",MAX(0,P$2-$C257),IF(P$1="C",MAX(0,$C257-P$2)))</f>
        <v>0</v>
      </c>
      <c r="Q257" s="103" t="n">
        <f aca="false">IF(Q$1="P",MAX(0,Q$2-$C257),IF(Q$1="C",MAX(0,$C257-Q$2)))</f>
        <v>0</v>
      </c>
      <c r="R257" s="103" t="n">
        <f aca="false">IF(R$1="P",MAX(0,R$2-$C257),IF(R$1="C",MAX(0,$C257-R$2)))</f>
        <v>0</v>
      </c>
      <c r="S257" s="103" t="n">
        <f aca="false">IF(S$1="P",MAX(0,S$2-$C257),IF(S$1="C",MAX(0,$C257-S$2)))</f>
        <v>0</v>
      </c>
      <c r="T257" s="104" t="n">
        <f aca="false">A257</f>
        <v>11</v>
      </c>
      <c r="U257" s="105" t="n">
        <f aca="false">VLOOKUP($B257,Gas!$B$3:$E$2506,2)</f>
        <v>1.87</v>
      </c>
      <c r="V257" s="46" t="n">
        <f aca="false">C257/U257</f>
        <v>9.07486631016043</v>
      </c>
    </row>
    <row r="258" customFormat="false" ht="12.75" hidden="false" customHeight="false" outlineLevel="0" collapsed="false">
      <c r="A258" s="95" t="n">
        <f aca="false">MONTH(B258)+(YEAR(B258)-1998)*12</f>
        <v>11</v>
      </c>
      <c r="B258" s="101" t="n">
        <v>36129</v>
      </c>
      <c r="C258" s="102" t="n">
        <v>19.09</v>
      </c>
      <c r="D258" s="98" t="n">
        <f aca="false">LN(C258/C257)</f>
        <v>0.117717558491521</v>
      </c>
      <c r="E258" s="106" t="n">
        <f aca="false">STDEV(D249:D258)*SQRT(trade_day)</f>
        <v>1.10841945568396</v>
      </c>
      <c r="G258" s="103" t="n">
        <f aca="false">IF(G$1="P",MAX(0,G$2-$C258),IF(G$1="C",MAX(0,$C258-G$2)))</f>
        <v>0.91</v>
      </c>
      <c r="H258" s="103" t="n">
        <f aca="false">IF(H$1="P",MAX(0,H$2-$C258),IF(H$1="C",MAX(0,$C258-H$2)))</f>
        <v>5.91</v>
      </c>
      <c r="I258" s="103" t="n">
        <f aca="false">IF(I$1="P",MAX(0,I$2-$C258),IF(I$1="C",MAX(0,$C258-I$2)))</f>
        <v>10.91</v>
      </c>
      <c r="J258" s="103" t="n">
        <f aca="false">IF(J$1="P",MAX(0,J$2-$C258),IF(J$1="C",MAX(0,$C258-J$2)))</f>
        <v>15.91</v>
      </c>
      <c r="K258" s="103" t="n">
        <f aca="false">IF(K$1="P",MAX(0,K$2-$C258),IF(K$1="C",MAX(0,$C258-K$2)))</f>
        <v>20.91</v>
      </c>
      <c r="L258" s="103" t="n">
        <f aca="false">IF(L$1="P",MAX(0,L$2-$C258),IF(L$1="C",MAX(0,$C258-L$2)))</f>
        <v>30.91</v>
      </c>
      <c r="M258" s="103" t="n">
        <f aca="false">IF(M$1="P",MAX(0,M$2-$C258),IF(M$1="C",MAX(0,$C258-M$2)))</f>
        <v>0</v>
      </c>
      <c r="N258" s="103" t="n">
        <f aca="false">IF(N$1="P",MAX(0,N$2-$C258),IF(N$1="C",MAX(0,$C258-N$2)))</f>
        <v>0</v>
      </c>
      <c r="O258" s="103" t="n">
        <f aca="false">IF(O$1="P",MAX(0,O$2-$C258),IF(O$1="C",MAX(0,$C258-O$2)))</f>
        <v>0</v>
      </c>
      <c r="P258" s="103" t="n">
        <f aca="false">IF(P$1="P",MAX(0,P$2-$C258),IF(P$1="C",MAX(0,$C258-P$2)))</f>
        <v>0</v>
      </c>
      <c r="Q258" s="103" t="n">
        <f aca="false">IF(Q$1="P",MAX(0,Q$2-$C258),IF(Q$1="C",MAX(0,$C258-Q$2)))</f>
        <v>0</v>
      </c>
      <c r="R258" s="103" t="n">
        <f aca="false">IF(R$1="P",MAX(0,R$2-$C258),IF(R$1="C",MAX(0,$C258-R$2)))</f>
        <v>0</v>
      </c>
      <c r="S258" s="103" t="n">
        <f aca="false">IF(S$1="P",MAX(0,S$2-$C258),IF(S$1="C",MAX(0,$C258-S$2)))</f>
        <v>0</v>
      </c>
      <c r="T258" s="104" t="n">
        <f aca="false">A258</f>
        <v>11</v>
      </c>
      <c r="U258" s="105" t="n">
        <f aca="false">VLOOKUP($B258,Gas!$B$3:$E$2506,2)</f>
        <v>1.87</v>
      </c>
      <c r="V258" s="46" t="n">
        <f aca="false">C258/U258</f>
        <v>10.2085561497326</v>
      </c>
    </row>
    <row r="259" customFormat="false" ht="12.75" hidden="false" customHeight="false" outlineLevel="0" collapsed="false">
      <c r="A259" s="95" t="n">
        <f aca="false">MONTH(B259)+(YEAR(B259)-1998)*12</f>
        <v>12</v>
      </c>
      <c r="B259" s="101" t="n">
        <v>36130</v>
      </c>
      <c r="C259" s="102" t="n">
        <v>17.66</v>
      </c>
      <c r="D259" s="98" t="n">
        <f aca="false">LN(C259/C258)</f>
        <v>-0.0778624425618423</v>
      </c>
      <c r="E259" s="106" t="n">
        <f aca="false">STDEV(D250:D259)*SQRT(trade_day)</f>
        <v>1.14505713873209</v>
      </c>
      <c r="F259" s="97"/>
      <c r="G259" s="103" t="n">
        <f aca="false">IF(G$1="P",MAX(0,G$2-$C259),IF(G$1="C",MAX(0,$C259-G$2)))</f>
        <v>2.34</v>
      </c>
      <c r="H259" s="103" t="n">
        <f aca="false">IF(H$1="P",MAX(0,H$2-$C259),IF(H$1="C",MAX(0,$C259-H$2)))</f>
        <v>7.34</v>
      </c>
      <c r="I259" s="103" t="n">
        <f aca="false">IF(I$1="P",MAX(0,I$2-$C259),IF(I$1="C",MAX(0,$C259-I$2)))</f>
        <v>12.34</v>
      </c>
      <c r="J259" s="103" t="n">
        <f aca="false">IF(J$1="P",MAX(0,J$2-$C259),IF(J$1="C",MAX(0,$C259-J$2)))</f>
        <v>17.34</v>
      </c>
      <c r="K259" s="103" t="n">
        <f aca="false">IF(K$1="P",MAX(0,K$2-$C259),IF(K$1="C",MAX(0,$C259-K$2)))</f>
        <v>22.34</v>
      </c>
      <c r="L259" s="103" t="n">
        <f aca="false">IF(L$1="P",MAX(0,L$2-$C259),IF(L$1="C",MAX(0,$C259-L$2)))</f>
        <v>32.34</v>
      </c>
      <c r="M259" s="103" t="n">
        <f aca="false">IF(M$1="P",MAX(0,M$2-$C259),IF(M$1="C",MAX(0,$C259-M$2)))</f>
        <v>0</v>
      </c>
      <c r="N259" s="103" t="n">
        <f aca="false">IF(N$1="P",MAX(0,N$2-$C259),IF(N$1="C",MAX(0,$C259-N$2)))</f>
        <v>0</v>
      </c>
      <c r="O259" s="103" t="n">
        <f aca="false">IF(O$1="P",MAX(0,O$2-$C259),IF(O$1="C",MAX(0,$C259-O$2)))</f>
        <v>0</v>
      </c>
      <c r="P259" s="103" t="n">
        <f aca="false">IF(P$1="P",MAX(0,P$2-$C259),IF(P$1="C",MAX(0,$C259-P$2)))</f>
        <v>0</v>
      </c>
      <c r="Q259" s="103" t="n">
        <f aca="false">IF(Q$1="P",MAX(0,Q$2-$C259),IF(Q$1="C",MAX(0,$C259-Q$2)))</f>
        <v>0</v>
      </c>
      <c r="R259" s="103" t="n">
        <f aca="false">IF(R$1="P",MAX(0,R$2-$C259),IF(R$1="C",MAX(0,$C259-R$2)))</f>
        <v>0</v>
      </c>
      <c r="S259" s="103" t="n">
        <f aca="false">IF(S$1="P",MAX(0,S$2-$C259),IF(S$1="C",MAX(0,$C259-S$2)))</f>
        <v>0</v>
      </c>
      <c r="T259" s="104" t="n">
        <f aca="false">A259</f>
        <v>12</v>
      </c>
      <c r="U259" s="105" t="n">
        <f aca="false">VLOOKUP($B259,Gas!$B$3:$E$2506,2)</f>
        <v>1.645</v>
      </c>
      <c r="V259" s="46" t="n">
        <f aca="false">C259/U259</f>
        <v>10.7355623100304</v>
      </c>
      <c r="W259" s="99"/>
    </row>
    <row r="260" customFormat="false" ht="12.75" hidden="false" customHeight="false" outlineLevel="0" collapsed="false">
      <c r="A260" s="95" t="n">
        <f aca="false">MONTH(B260)+(YEAR(B260)-1998)*12</f>
        <v>12</v>
      </c>
      <c r="B260" s="101" t="n">
        <v>36131</v>
      </c>
      <c r="C260" s="102" t="n">
        <v>17.8</v>
      </c>
      <c r="D260" s="98" t="n">
        <f aca="false">LN(C260/C259)</f>
        <v>0.00789626212222554</v>
      </c>
      <c r="E260" s="106" t="n">
        <f aca="false">STDEV(D251:D260)*SQRT(trade_day)</f>
        <v>1.11859029796627</v>
      </c>
      <c r="F260" s="97"/>
      <c r="G260" s="103" t="n">
        <f aca="false">IF(G$1="P",MAX(0,G$2-$C260),IF(G$1="C",MAX(0,$C260-G$2)))</f>
        <v>2.2</v>
      </c>
      <c r="H260" s="103" t="n">
        <f aca="false">IF(H$1="P",MAX(0,H$2-$C260),IF(H$1="C",MAX(0,$C260-H$2)))</f>
        <v>7.2</v>
      </c>
      <c r="I260" s="103" t="n">
        <f aca="false">IF(I$1="P",MAX(0,I$2-$C260),IF(I$1="C",MAX(0,$C260-I$2)))</f>
        <v>12.2</v>
      </c>
      <c r="J260" s="103" t="n">
        <f aca="false">IF(J$1="P",MAX(0,J$2-$C260),IF(J$1="C",MAX(0,$C260-J$2)))</f>
        <v>17.2</v>
      </c>
      <c r="K260" s="103" t="n">
        <f aca="false">IF(K$1="P",MAX(0,K$2-$C260),IF(K$1="C",MAX(0,$C260-K$2)))</f>
        <v>22.2</v>
      </c>
      <c r="L260" s="103" t="n">
        <f aca="false">IF(L$1="P",MAX(0,L$2-$C260),IF(L$1="C",MAX(0,$C260-L$2)))</f>
        <v>32.2</v>
      </c>
      <c r="M260" s="103" t="n">
        <f aca="false">IF(M$1="P",MAX(0,M$2-$C260),IF(M$1="C",MAX(0,$C260-M$2)))</f>
        <v>0</v>
      </c>
      <c r="N260" s="103" t="n">
        <f aca="false">IF(N$1="P",MAX(0,N$2-$C260),IF(N$1="C",MAX(0,$C260-N$2)))</f>
        <v>0</v>
      </c>
      <c r="O260" s="103" t="n">
        <f aca="false">IF(O$1="P",MAX(0,O$2-$C260),IF(O$1="C",MAX(0,$C260-O$2)))</f>
        <v>0</v>
      </c>
      <c r="P260" s="103" t="n">
        <f aca="false">IF(P$1="P",MAX(0,P$2-$C260),IF(P$1="C",MAX(0,$C260-P$2)))</f>
        <v>0</v>
      </c>
      <c r="Q260" s="103" t="n">
        <f aca="false">IF(Q$1="P",MAX(0,Q$2-$C260),IF(Q$1="C",MAX(0,$C260-Q$2)))</f>
        <v>0</v>
      </c>
      <c r="R260" s="103" t="n">
        <f aca="false">IF(R$1="P",MAX(0,R$2-$C260),IF(R$1="C",MAX(0,$C260-R$2)))</f>
        <v>0</v>
      </c>
      <c r="S260" s="103" t="n">
        <f aca="false">IF(S$1="P",MAX(0,S$2-$C260),IF(S$1="C",MAX(0,$C260-S$2)))</f>
        <v>0</v>
      </c>
      <c r="T260" s="104" t="n">
        <f aca="false">A260</f>
        <v>12</v>
      </c>
      <c r="U260" s="105" t="n">
        <f aca="false">VLOOKUP($B260,Gas!$B$3:$E$2506,2)</f>
        <v>1.395</v>
      </c>
      <c r="V260" s="46" t="n">
        <f aca="false">C260/U260</f>
        <v>12.7598566308244</v>
      </c>
      <c r="W260" s="99"/>
    </row>
    <row r="261" customFormat="false" ht="12.75" hidden="false" customHeight="false" outlineLevel="0" collapsed="false">
      <c r="A261" s="95" t="n">
        <f aca="false">MONTH(B261)+(YEAR(B261)-1998)*12</f>
        <v>12</v>
      </c>
      <c r="B261" s="101" t="n">
        <v>36132</v>
      </c>
      <c r="C261" s="102" t="n">
        <v>18.04</v>
      </c>
      <c r="D261" s="98" t="n">
        <f aca="false">LN(C261/C260)</f>
        <v>0.013393057336438</v>
      </c>
      <c r="E261" s="106" t="n">
        <f aca="false">STDEV(D252:D261)*SQRT(trade_day)</f>
        <v>1.12360667911643</v>
      </c>
      <c r="F261" s="97"/>
      <c r="G261" s="103" t="n">
        <f aca="false">IF(G$1="P",MAX(0,G$2-$C261),IF(G$1="C",MAX(0,$C261-G$2)))</f>
        <v>1.96</v>
      </c>
      <c r="H261" s="103" t="n">
        <f aca="false">IF(H$1="P",MAX(0,H$2-$C261),IF(H$1="C",MAX(0,$C261-H$2)))</f>
        <v>6.96</v>
      </c>
      <c r="I261" s="103" t="n">
        <f aca="false">IF(I$1="P",MAX(0,I$2-$C261),IF(I$1="C",MAX(0,$C261-I$2)))</f>
        <v>11.96</v>
      </c>
      <c r="J261" s="103" t="n">
        <f aca="false">IF(J$1="P",MAX(0,J$2-$C261),IF(J$1="C",MAX(0,$C261-J$2)))</f>
        <v>16.96</v>
      </c>
      <c r="K261" s="103" t="n">
        <f aca="false">IF(K$1="P",MAX(0,K$2-$C261),IF(K$1="C",MAX(0,$C261-K$2)))</f>
        <v>21.96</v>
      </c>
      <c r="L261" s="103" t="n">
        <f aca="false">IF(L$1="P",MAX(0,L$2-$C261),IF(L$1="C",MAX(0,$C261-L$2)))</f>
        <v>31.96</v>
      </c>
      <c r="M261" s="103" t="n">
        <f aca="false">IF(M$1="P",MAX(0,M$2-$C261),IF(M$1="C",MAX(0,$C261-M$2)))</f>
        <v>0</v>
      </c>
      <c r="N261" s="103" t="n">
        <f aca="false">IF(N$1="P",MAX(0,N$2-$C261),IF(N$1="C",MAX(0,$C261-N$2)))</f>
        <v>0</v>
      </c>
      <c r="O261" s="103" t="n">
        <f aca="false">IF(O$1="P",MAX(0,O$2-$C261),IF(O$1="C",MAX(0,$C261-O$2)))</f>
        <v>0</v>
      </c>
      <c r="P261" s="103" t="n">
        <f aca="false">IF(P$1="P",MAX(0,P$2-$C261),IF(P$1="C",MAX(0,$C261-P$2)))</f>
        <v>0</v>
      </c>
      <c r="Q261" s="103" t="n">
        <f aca="false">IF(Q$1="P",MAX(0,Q$2-$C261),IF(Q$1="C",MAX(0,$C261-Q$2)))</f>
        <v>0</v>
      </c>
      <c r="R261" s="103" t="n">
        <f aca="false">IF(R$1="P",MAX(0,R$2-$C261),IF(R$1="C",MAX(0,$C261-R$2)))</f>
        <v>0</v>
      </c>
      <c r="S261" s="103" t="n">
        <f aca="false">IF(S$1="P",MAX(0,S$2-$C261),IF(S$1="C",MAX(0,$C261-S$2)))</f>
        <v>0</v>
      </c>
      <c r="T261" s="104" t="n">
        <f aca="false">A261</f>
        <v>12</v>
      </c>
      <c r="U261" s="105" t="n">
        <f aca="false">VLOOKUP($B261,Gas!$B$3:$E$2506,2)</f>
        <v>1.375</v>
      </c>
      <c r="V261" s="46" t="n">
        <f aca="false">C261/U261</f>
        <v>13.12</v>
      </c>
      <c r="W261" s="99"/>
    </row>
    <row r="262" customFormat="false" ht="12.75" hidden="false" customHeight="false" outlineLevel="0" collapsed="false">
      <c r="A262" s="95" t="n">
        <f aca="false">MONTH(B262)+(YEAR(B262)-1998)*12</f>
        <v>12</v>
      </c>
      <c r="B262" s="101" t="n">
        <v>36133</v>
      </c>
      <c r="C262" s="102" t="n">
        <v>17.66</v>
      </c>
      <c r="D262" s="98" t="n">
        <f aca="false">LN(C262/C261)</f>
        <v>-0.0212893194586636</v>
      </c>
      <c r="E262" s="106" t="n">
        <f aca="false">STDEV(D253:D262)*SQRT(trade_day)</f>
        <v>1.08432727020331</v>
      </c>
      <c r="F262" s="97"/>
      <c r="G262" s="103" t="n">
        <f aca="false">IF(G$1="P",MAX(0,G$2-$C262),IF(G$1="C",MAX(0,$C262-G$2)))</f>
        <v>2.34</v>
      </c>
      <c r="H262" s="103" t="n">
        <f aca="false">IF(H$1="P",MAX(0,H$2-$C262),IF(H$1="C",MAX(0,$C262-H$2)))</f>
        <v>7.34</v>
      </c>
      <c r="I262" s="103" t="n">
        <f aca="false">IF(I$1="P",MAX(0,I$2-$C262),IF(I$1="C",MAX(0,$C262-I$2)))</f>
        <v>12.34</v>
      </c>
      <c r="J262" s="103" t="n">
        <f aca="false">IF(J$1="P",MAX(0,J$2-$C262),IF(J$1="C",MAX(0,$C262-J$2)))</f>
        <v>17.34</v>
      </c>
      <c r="K262" s="103" t="n">
        <f aca="false">IF(K$1="P",MAX(0,K$2-$C262),IF(K$1="C",MAX(0,$C262-K$2)))</f>
        <v>22.34</v>
      </c>
      <c r="L262" s="103" t="n">
        <f aca="false">IF(L$1="P",MAX(0,L$2-$C262),IF(L$1="C",MAX(0,$C262-L$2)))</f>
        <v>32.34</v>
      </c>
      <c r="M262" s="103" t="n">
        <f aca="false">IF(M$1="P",MAX(0,M$2-$C262),IF(M$1="C",MAX(0,$C262-M$2)))</f>
        <v>0</v>
      </c>
      <c r="N262" s="103" t="n">
        <f aca="false">IF(N$1="P",MAX(0,N$2-$C262),IF(N$1="C",MAX(0,$C262-N$2)))</f>
        <v>0</v>
      </c>
      <c r="O262" s="103" t="n">
        <f aca="false">IF(O$1="P",MAX(0,O$2-$C262),IF(O$1="C",MAX(0,$C262-O$2)))</f>
        <v>0</v>
      </c>
      <c r="P262" s="103" t="n">
        <f aca="false">IF(P$1="P",MAX(0,P$2-$C262),IF(P$1="C",MAX(0,$C262-P$2)))</f>
        <v>0</v>
      </c>
      <c r="Q262" s="103" t="n">
        <f aca="false">IF(Q$1="P",MAX(0,Q$2-$C262),IF(Q$1="C",MAX(0,$C262-Q$2)))</f>
        <v>0</v>
      </c>
      <c r="R262" s="103" t="n">
        <f aca="false">IF(R$1="P",MAX(0,R$2-$C262),IF(R$1="C",MAX(0,$C262-R$2)))</f>
        <v>0</v>
      </c>
      <c r="S262" s="103" t="n">
        <f aca="false">IF(S$1="P",MAX(0,S$2-$C262),IF(S$1="C",MAX(0,$C262-S$2)))</f>
        <v>0</v>
      </c>
      <c r="T262" s="104" t="n">
        <f aca="false">A262</f>
        <v>12</v>
      </c>
      <c r="U262" s="105" t="n">
        <f aca="false">VLOOKUP($B262,Gas!$B$3:$E$2506,2)</f>
        <v>1.185</v>
      </c>
      <c r="V262" s="46" t="n">
        <f aca="false">C262/U262</f>
        <v>14.9029535864979</v>
      </c>
      <c r="W262" s="99"/>
    </row>
    <row r="263" customFormat="false" ht="12.75" hidden="false" customHeight="false" outlineLevel="0" collapsed="false">
      <c r="A263" s="95" t="n">
        <f aca="false">MONTH(B263)+(YEAR(B263)-1998)*12</f>
        <v>12</v>
      </c>
      <c r="B263" s="101" t="n">
        <v>36136</v>
      </c>
      <c r="C263" s="102" t="n">
        <v>17.37</v>
      </c>
      <c r="D263" s="98" t="n">
        <f aca="false">LN(C263/C262)</f>
        <v>-0.0165576149228003</v>
      </c>
      <c r="E263" s="106" t="n">
        <f aca="false">STDEV(D254:D263)*SQRT(trade_day)</f>
        <v>1.07620330844246</v>
      </c>
      <c r="F263" s="97"/>
      <c r="G263" s="103" t="n">
        <f aca="false">IF(G$1="P",MAX(0,G$2-$C263),IF(G$1="C",MAX(0,$C263-G$2)))</f>
        <v>2.63</v>
      </c>
      <c r="H263" s="103" t="n">
        <f aca="false">IF(H$1="P",MAX(0,H$2-$C263),IF(H$1="C",MAX(0,$C263-H$2)))</f>
        <v>7.63</v>
      </c>
      <c r="I263" s="103" t="n">
        <f aca="false">IF(I$1="P",MAX(0,I$2-$C263),IF(I$1="C",MAX(0,$C263-I$2)))</f>
        <v>12.63</v>
      </c>
      <c r="J263" s="103" t="n">
        <f aca="false">IF(J$1="P",MAX(0,J$2-$C263),IF(J$1="C",MAX(0,$C263-J$2)))</f>
        <v>17.63</v>
      </c>
      <c r="K263" s="103" t="n">
        <f aca="false">IF(K$1="P",MAX(0,K$2-$C263),IF(K$1="C",MAX(0,$C263-K$2)))</f>
        <v>22.63</v>
      </c>
      <c r="L263" s="103" t="n">
        <f aca="false">IF(L$1="P",MAX(0,L$2-$C263),IF(L$1="C",MAX(0,$C263-L$2)))</f>
        <v>32.63</v>
      </c>
      <c r="M263" s="103" t="n">
        <f aca="false">IF(M$1="P",MAX(0,M$2-$C263),IF(M$1="C",MAX(0,$C263-M$2)))</f>
        <v>0</v>
      </c>
      <c r="N263" s="103" t="n">
        <f aca="false">IF(N$1="P",MAX(0,N$2-$C263),IF(N$1="C",MAX(0,$C263-N$2)))</f>
        <v>0</v>
      </c>
      <c r="O263" s="103" t="n">
        <f aca="false">IF(O$1="P",MAX(0,O$2-$C263),IF(O$1="C",MAX(0,$C263-O$2)))</f>
        <v>0</v>
      </c>
      <c r="P263" s="103" t="n">
        <f aca="false">IF(P$1="P",MAX(0,P$2-$C263),IF(P$1="C",MAX(0,$C263-P$2)))</f>
        <v>0</v>
      </c>
      <c r="Q263" s="103" t="n">
        <f aca="false">IF(Q$1="P",MAX(0,Q$2-$C263),IF(Q$1="C",MAX(0,$C263-Q$2)))</f>
        <v>0</v>
      </c>
      <c r="R263" s="103" t="n">
        <f aca="false">IF(R$1="P",MAX(0,R$2-$C263),IF(R$1="C",MAX(0,$C263-R$2)))</f>
        <v>0</v>
      </c>
      <c r="S263" s="103" t="n">
        <f aca="false">IF(S$1="P",MAX(0,S$2-$C263),IF(S$1="C",MAX(0,$C263-S$2)))</f>
        <v>0</v>
      </c>
      <c r="T263" s="104" t="n">
        <f aca="false">A263</f>
        <v>12</v>
      </c>
      <c r="U263" s="105" t="n">
        <f aca="false">VLOOKUP($B263,Gas!$B$3:$E$2506,2)</f>
        <v>1.01</v>
      </c>
      <c r="V263" s="46" t="n">
        <f aca="false">C263/U263</f>
        <v>17.1980198019802</v>
      </c>
      <c r="W263" s="99"/>
    </row>
    <row r="264" customFormat="false" ht="12.75" hidden="false" customHeight="false" outlineLevel="0" collapsed="false">
      <c r="A264" s="95" t="n">
        <f aca="false">MONTH(B264)+(YEAR(B264)-1998)*12</f>
        <v>12</v>
      </c>
      <c r="B264" s="101" t="n">
        <v>36137</v>
      </c>
      <c r="C264" s="102" t="n">
        <v>16.59</v>
      </c>
      <c r="D264" s="98" t="n">
        <f aca="false">LN(C264/C263)</f>
        <v>-0.0459444760506605</v>
      </c>
      <c r="E264" s="106" t="n">
        <f aca="false">STDEV(D255:D264)*SQRT(trade_day)</f>
        <v>1.0716805584882</v>
      </c>
      <c r="F264" s="97"/>
      <c r="G264" s="103" t="n">
        <f aca="false">IF(G$1="P",MAX(0,G$2-$C264),IF(G$1="C",MAX(0,$C264-G$2)))</f>
        <v>3.41</v>
      </c>
      <c r="H264" s="103" t="n">
        <f aca="false">IF(H$1="P",MAX(0,H$2-$C264),IF(H$1="C",MAX(0,$C264-H$2)))</f>
        <v>8.41</v>
      </c>
      <c r="I264" s="103" t="n">
        <f aca="false">IF(I$1="P",MAX(0,I$2-$C264),IF(I$1="C",MAX(0,$C264-I$2)))</f>
        <v>13.41</v>
      </c>
      <c r="J264" s="103" t="n">
        <f aca="false">IF(J$1="P",MAX(0,J$2-$C264),IF(J$1="C",MAX(0,$C264-J$2)))</f>
        <v>18.41</v>
      </c>
      <c r="K264" s="103" t="n">
        <f aca="false">IF(K$1="P",MAX(0,K$2-$C264),IF(K$1="C",MAX(0,$C264-K$2)))</f>
        <v>23.41</v>
      </c>
      <c r="L264" s="103" t="n">
        <f aca="false">IF(L$1="P",MAX(0,L$2-$C264),IF(L$1="C",MAX(0,$C264-L$2)))</f>
        <v>33.41</v>
      </c>
      <c r="M264" s="103" t="n">
        <f aca="false">IF(M$1="P",MAX(0,M$2-$C264),IF(M$1="C",MAX(0,$C264-M$2)))</f>
        <v>0</v>
      </c>
      <c r="N264" s="103" t="n">
        <f aca="false">IF(N$1="P",MAX(0,N$2-$C264),IF(N$1="C",MAX(0,$C264-N$2)))</f>
        <v>0</v>
      </c>
      <c r="O264" s="103" t="n">
        <f aca="false">IF(O$1="P",MAX(0,O$2-$C264),IF(O$1="C",MAX(0,$C264-O$2)))</f>
        <v>0</v>
      </c>
      <c r="P264" s="103" t="n">
        <f aca="false">IF(P$1="P",MAX(0,P$2-$C264),IF(P$1="C",MAX(0,$C264-P$2)))</f>
        <v>0</v>
      </c>
      <c r="Q264" s="103" t="n">
        <f aca="false">IF(Q$1="P",MAX(0,Q$2-$C264),IF(Q$1="C",MAX(0,$C264-Q$2)))</f>
        <v>0</v>
      </c>
      <c r="R264" s="103" t="n">
        <f aca="false">IF(R$1="P",MAX(0,R$2-$C264),IF(R$1="C",MAX(0,$C264-R$2)))</f>
        <v>0</v>
      </c>
      <c r="S264" s="103" t="n">
        <f aca="false">IF(S$1="P",MAX(0,S$2-$C264),IF(S$1="C",MAX(0,$C264-S$2)))</f>
        <v>0</v>
      </c>
      <c r="T264" s="104" t="n">
        <f aca="false">A264</f>
        <v>12</v>
      </c>
      <c r="U264" s="105" t="n">
        <f aca="false">VLOOKUP($B264,Gas!$B$3:$E$2506,2)</f>
        <v>1.55</v>
      </c>
      <c r="V264" s="46" t="n">
        <f aca="false">C264/U264</f>
        <v>10.7032258064516</v>
      </c>
      <c r="W264" s="99"/>
    </row>
    <row r="265" customFormat="false" ht="12.75" hidden="false" customHeight="false" outlineLevel="0" collapsed="false">
      <c r="A265" s="95" t="n">
        <f aca="false">MONTH(B265)+(YEAR(B265)-1998)*12</f>
        <v>12</v>
      </c>
      <c r="B265" s="101" t="n">
        <v>36138</v>
      </c>
      <c r="C265" s="102" t="n">
        <v>17.1</v>
      </c>
      <c r="D265" s="98" t="n">
        <f aca="false">LN(C265/C264)</f>
        <v>0.0302783593062611</v>
      </c>
      <c r="E265" s="106" t="n">
        <f aca="false">STDEV(D256:D265)*SQRT(trade_day)</f>
        <v>0.872912806182587</v>
      </c>
      <c r="F265" s="97"/>
      <c r="G265" s="103" t="n">
        <f aca="false">IF(G$1="P",MAX(0,G$2-$C265),IF(G$1="C",MAX(0,$C265-G$2)))</f>
        <v>2.9</v>
      </c>
      <c r="H265" s="103" t="n">
        <f aca="false">IF(H$1="P",MAX(0,H$2-$C265),IF(H$1="C",MAX(0,$C265-H$2)))</f>
        <v>7.9</v>
      </c>
      <c r="I265" s="103" t="n">
        <f aca="false">IF(I$1="P",MAX(0,I$2-$C265),IF(I$1="C",MAX(0,$C265-I$2)))</f>
        <v>12.9</v>
      </c>
      <c r="J265" s="103" t="n">
        <f aca="false">IF(J$1="P",MAX(0,J$2-$C265),IF(J$1="C",MAX(0,$C265-J$2)))</f>
        <v>17.9</v>
      </c>
      <c r="K265" s="103" t="n">
        <f aca="false">IF(K$1="P",MAX(0,K$2-$C265),IF(K$1="C",MAX(0,$C265-K$2)))</f>
        <v>22.9</v>
      </c>
      <c r="L265" s="103" t="n">
        <f aca="false">IF(L$1="P",MAX(0,L$2-$C265),IF(L$1="C",MAX(0,$C265-L$2)))</f>
        <v>32.9</v>
      </c>
      <c r="M265" s="103" t="n">
        <f aca="false">IF(M$1="P",MAX(0,M$2-$C265),IF(M$1="C",MAX(0,$C265-M$2)))</f>
        <v>0</v>
      </c>
      <c r="N265" s="103" t="n">
        <f aca="false">IF(N$1="P",MAX(0,N$2-$C265),IF(N$1="C",MAX(0,$C265-N$2)))</f>
        <v>0</v>
      </c>
      <c r="O265" s="103" t="n">
        <f aca="false">IF(O$1="P",MAX(0,O$2-$C265),IF(O$1="C",MAX(0,$C265-O$2)))</f>
        <v>0</v>
      </c>
      <c r="P265" s="103" t="n">
        <f aca="false">IF(P$1="P",MAX(0,P$2-$C265),IF(P$1="C",MAX(0,$C265-P$2)))</f>
        <v>0</v>
      </c>
      <c r="Q265" s="103" t="n">
        <f aca="false">IF(Q$1="P",MAX(0,Q$2-$C265),IF(Q$1="C",MAX(0,$C265-Q$2)))</f>
        <v>0</v>
      </c>
      <c r="R265" s="103" t="n">
        <f aca="false">IF(R$1="P",MAX(0,R$2-$C265),IF(R$1="C",MAX(0,$C265-R$2)))</f>
        <v>0</v>
      </c>
      <c r="S265" s="103" t="n">
        <f aca="false">IF(S$1="P",MAX(0,S$2-$C265),IF(S$1="C",MAX(0,$C265-S$2)))</f>
        <v>0</v>
      </c>
      <c r="T265" s="104" t="n">
        <f aca="false">A265</f>
        <v>12</v>
      </c>
      <c r="U265" s="105" t="n">
        <f aca="false">VLOOKUP($B265,Gas!$B$3:$E$2506,2)</f>
        <v>1.795</v>
      </c>
      <c r="V265" s="46" t="n">
        <f aca="false">C265/U265</f>
        <v>9.52646239554318</v>
      </c>
      <c r="W265" s="99"/>
    </row>
    <row r="266" customFormat="false" ht="12.75" hidden="false" customHeight="false" outlineLevel="0" collapsed="false">
      <c r="A266" s="95" t="n">
        <f aca="false">MONTH(B266)+(YEAR(B266)-1998)*12</f>
        <v>12</v>
      </c>
      <c r="B266" s="101" t="n">
        <v>36139</v>
      </c>
      <c r="C266" s="102" t="n">
        <v>16.42</v>
      </c>
      <c r="D266" s="98" t="n">
        <f aca="false">LN(C266/C265)</f>
        <v>-0.040578359484332</v>
      </c>
      <c r="E266" s="106" t="n">
        <f aca="false">STDEV(D257:D266)*SQRT(trade_day)</f>
        <v>0.840879583743304</v>
      </c>
      <c r="F266" s="97"/>
      <c r="G266" s="103" t="n">
        <f aca="false">IF(G$1="P",MAX(0,G$2-$C266),IF(G$1="C",MAX(0,$C266-G$2)))</f>
        <v>3.58</v>
      </c>
      <c r="H266" s="103" t="n">
        <f aca="false">IF(H$1="P",MAX(0,H$2-$C266),IF(H$1="C",MAX(0,$C266-H$2)))</f>
        <v>8.58</v>
      </c>
      <c r="I266" s="103" t="n">
        <f aca="false">IF(I$1="P",MAX(0,I$2-$C266),IF(I$1="C",MAX(0,$C266-I$2)))</f>
        <v>13.58</v>
      </c>
      <c r="J266" s="103" t="n">
        <f aca="false">IF(J$1="P",MAX(0,J$2-$C266),IF(J$1="C",MAX(0,$C266-J$2)))</f>
        <v>18.58</v>
      </c>
      <c r="K266" s="103" t="n">
        <f aca="false">IF(K$1="P",MAX(0,K$2-$C266),IF(K$1="C",MAX(0,$C266-K$2)))</f>
        <v>23.58</v>
      </c>
      <c r="L266" s="103" t="n">
        <f aca="false">IF(L$1="P",MAX(0,L$2-$C266),IF(L$1="C",MAX(0,$C266-L$2)))</f>
        <v>33.58</v>
      </c>
      <c r="M266" s="103" t="n">
        <f aca="false">IF(M$1="P",MAX(0,M$2-$C266),IF(M$1="C",MAX(0,$C266-M$2)))</f>
        <v>0</v>
      </c>
      <c r="N266" s="103" t="n">
        <f aca="false">IF(N$1="P",MAX(0,N$2-$C266),IF(N$1="C",MAX(0,$C266-N$2)))</f>
        <v>0</v>
      </c>
      <c r="O266" s="103" t="n">
        <f aca="false">IF(O$1="P",MAX(0,O$2-$C266),IF(O$1="C",MAX(0,$C266-O$2)))</f>
        <v>0</v>
      </c>
      <c r="P266" s="103" t="n">
        <f aca="false">IF(P$1="P",MAX(0,P$2-$C266),IF(P$1="C",MAX(0,$C266-P$2)))</f>
        <v>0</v>
      </c>
      <c r="Q266" s="103" t="n">
        <f aca="false">IF(Q$1="P",MAX(0,Q$2-$C266),IF(Q$1="C",MAX(0,$C266-Q$2)))</f>
        <v>0</v>
      </c>
      <c r="R266" s="103" t="n">
        <f aca="false">IF(R$1="P",MAX(0,R$2-$C266),IF(R$1="C",MAX(0,$C266-R$2)))</f>
        <v>0</v>
      </c>
      <c r="S266" s="103" t="n">
        <f aca="false">IF(S$1="P",MAX(0,S$2-$C266),IF(S$1="C",MAX(0,$C266-S$2)))</f>
        <v>0</v>
      </c>
      <c r="T266" s="104" t="n">
        <f aca="false">A266</f>
        <v>12</v>
      </c>
      <c r="U266" s="105" t="n">
        <f aca="false">VLOOKUP($B266,Gas!$B$3:$E$2506,2)</f>
        <v>1.64</v>
      </c>
      <c r="V266" s="46" t="n">
        <f aca="false">C266/U266</f>
        <v>10.0121951219512</v>
      </c>
      <c r="W266" s="99"/>
    </row>
    <row r="267" customFormat="false" ht="12.75" hidden="false" customHeight="false" outlineLevel="0" collapsed="false">
      <c r="A267" s="95" t="n">
        <f aca="false">MONTH(B267)+(YEAR(B267)-1998)*12</f>
        <v>12</v>
      </c>
      <c r="B267" s="101" t="n">
        <v>36140</v>
      </c>
      <c r="C267" s="102" t="n">
        <v>16.33</v>
      </c>
      <c r="D267" s="98" t="n">
        <f aca="false">LN(C267/C266)</f>
        <v>-0.00549619704190867</v>
      </c>
      <c r="E267" s="106" t="n">
        <f aca="false">STDEV(D258:D267)*SQRT(trade_day)</f>
        <v>0.840730433528679</v>
      </c>
      <c r="F267" s="97"/>
      <c r="G267" s="103" t="n">
        <f aca="false">IF(G$1="P",MAX(0,G$2-$C267),IF(G$1="C",MAX(0,$C267-G$2)))</f>
        <v>3.67</v>
      </c>
      <c r="H267" s="103" t="n">
        <f aca="false">IF(H$1="P",MAX(0,H$2-$C267),IF(H$1="C",MAX(0,$C267-H$2)))</f>
        <v>8.67</v>
      </c>
      <c r="I267" s="103" t="n">
        <f aca="false">IF(I$1="P",MAX(0,I$2-$C267),IF(I$1="C",MAX(0,$C267-I$2)))</f>
        <v>13.67</v>
      </c>
      <c r="J267" s="103" t="n">
        <f aca="false">IF(J$1="P",MAX(0,J$2-$C267),IF(J$1="C",MAX(0,$C267-J$2)))</f>
        <v>18.67</v>
      </c>
      <c r="K267" s="103" t="n">
        <f aca="false">IF(K$1="P",MAX(0,K$2-$C267),IF(K$1="C",MAX(0,$C267-K$2)))</f>
        <v>23.67</v>
      </c>
      <c r="L267" s="103" t="n">
        <f aca="false">IF(L$1="P",MAX(0,L$2-$C267),IF(L$1="C",MAX(0,$C267-L$2)))</f>
        <v>33.67</v>
      </c>
      <c r="M267" s="103" t="n">
        <f aca="false">IF(M$1="P",MAX(0,M$2-$C267),IF(M$1="C",MAX(0,$C267-M$2)))</f>
        <v>0</v>
      </c>
      <c r="N267" s="103" t="n">
        <f aca="false">IF(N$1="P",MAX(0,N$2-$C267),IF(N$1="C",MAX(0,$C267-N$2)))</f>
        <v>0</v>
      </c>
      <c r="O267" s="103" t="n">
        <f aca="false">IF(O$1="P",MAX(0,O$2-$C267),IF(O$1="C",MAX(0,$C267-O$2)))</f>
        <v>0</v>
      </c>
      <c r="P267" s="103" t="n">
        <f aca="false">IF(P$1="P",MAX(0,P$2-$C267),IF(P$1="C",MAX(0,$C267-P$2)))</f>
        <v>0</v>
      </c>
      <c r="Q267" s="103" t="n">
        <f aca="false">IF(Q$1="P",MAX(0,Q$2-$C267),IF(Q$1="C",MAX(0,$C267-Q$2)))</f>
        <v>0</v>
      </c>
      <c r="R267" s="103" t="n">
        <f aca="false">IF(R$1="P",MAX(0,R$2-$C267),IF(R$1="C",MAX(0,$C267-R$2)))</f>
        <v>0</v>
      </c>
      <c r="S267" s="103" t="n">
        <f aca="false">IF(S$1="P",MAX(0,S$2-$C267),IF(S$1="C",MAX(0,$C267-S$2)))</f>
        <v>0</v>
      </c>
      <c r="T267" s="104" t="n">
        <f aca="false">A267</f>
        <v>12</v>
      </c>
      <c r="U267" s="105" t="n">
        <f aca="false">VLOOKUP($B267,Gas!$B$3:$E$2506,2)</f>
        <v>1.575</v>
      </c>
      <c r="V267" s="46" t="n">
        <f aca="false">C267/U267</f>
        <v>10.368253968254</v>
      </c>
      <c r="W267" s="99" t="n">
        <f aca="false">VLOOKUP($B267,Gas!$B$3:$E$2506,4)</f>
        <v>3.4271631764768</v>
      </c>
    </row>
    <row r="268" customFormat="false" ht="12.75" hidden="false" customHeight="false" outlineLevel="0" collapsed="false">
      <c r="A268" s="95" t="n">
        <f aca="false">MONTH(B268)+(YEAR(B268)-1998)*12</f>
        <v>12</v>
      </c>
      <c r="B268" s="101" t="n">
        <v>36143</v>
      </c>
      <c r="C268" s="102" t="n">
        <v>16.97</v>
      </c>
      <c r="D268" s="98" t="n">
        <f aca="false">LN(C268/C267)</f>
        <v>0.0384431722637612</v>
      </c>
      <c r="E268" s="106" t="n">
        <f aca="false">STDEV(D259:D268)*SQRT(trade_day)</f>
        <v>0.573204809604968</v>
      </c>
      <c r="F268" s="97"/>
      <c r="G268" s="103" t="n">
        <f aca="false">IF(G$1="P",MAX(0,G$2-$C268),IF(G$1="C",MAX(0,$C268-G$2)))</f>
        <v>3.03</v>
      </c>
      <c r="H268" s="103" t="n">
        <f aca="false">IF(H$1="P",MAX(0,H$2-$C268),IF(H$1="C",MAX(0,$C268-H$2)))</f>
        <v>8.03</v>
      </c>
      <c r="I268" s="103" t="n">
        <f aca="false">IF(I$1="P",MAX(0,I$2-$C268),IF(I$1="C",MAX(0,$C268-I$2)))</f>
        <v>13.03</v>
      </c>
      <c r="J268" s="103" t="n">
        <f aca="false">IF(J$1="P",MAX(0,J$2-$C268),IF(J$1="C",MAX(0,$C268-J$2)))</f>
        <v>18.03</v>
      </c>
      <c r="K268" s="103" t="n">
        <f aca="false">IF(K$1="P",MAX(0,K$2-$C268),IF(K$1="C",MAX(0,$C268-K$2)))</f>
        <v>23.03</v>
      </c>
      <c r="L268" s="103" t="n">
        <f aca="false">IF(L$1="P",MAX(0,L$2-$C268),IF(L$1="C",MAX(0,$C268-L$2)))</f>
        <v>33.03</v>
      </c>
      <c r="M268" s="103" t="n">
        <f aca="false">IF(M$1="P",MAX(0,M$2-$C268),IF(M$1="C",MAX(0,$C268-M$2)))</f>
        <v>0</v>
      </c>
      <c r="N268" s="103" t="n">
        <f aca="false">IF(N$1="P",MAX(0,N$2-$C268),IF(N$1="C",MAX(0,$C268-N$2)))</f>
        <v>0</v>
      </c>
      <c r="O268" s="103" t="n">
        <f aca="false">IF(O$1="P",MAX(0,O$2-$C268),IF(O$1="C",MAX(0,$C268-O$2)))</f>
        <v>0</v>
      </c>
      <c r="P268" s="103" t="n">
        <f aca="false">IF(P$1="P",MAX(0,P$2-$C268),IF(P$1="C",MAX(0,$C268-P$2)))</f>
        <v>0</v>
      </c>
      <c r="Q268" s="103" t="n">
        <f aca="false">IF(Q$1="P",MAX(0,Q$2-$C268),IF(Q$1="C",MAX(0,$C268-Q$2)))</f>
        <v>0</v>
      </c>
      <c r="R268" s="103" t="n">
        <f aca="false">IF(R$1="P",MAX(0,R$2-$C268),IF(R$1="C",MAX(0,$C268-R$2)))</f>
        <v>0</v>
      </c>
      <c r="S268" s="103" t="n">
        <f aca="false">IF(S$1="P",MAX(0,S$2-$C268),IF(S$1="C",MAX(0,$C268-S$2)))</f>
        <v>0</v>
      </c>
      <c r="T268" s="104" t="n">
        <f aca="false">A268</f>
        <v>12</v>
      </c>
      <c r="U268" s="105" t="n">
        <f aca="false">VLOOKUP($B268,Gas!$B$3:$E$2506,2)</f>
        <v>1.53</v>
      </c>
      <c r="V268" s="46" t="n">
        <f aca="false">C268/U268</f>
        <v>11.0915032679739</v>
      </c>
      <c r="W268" s="99" t="n">
        <f aca="false">VLOOKUP($B268,Gas!$B$3:$E$2506,4)</f>
        <v>3.08463759399055</v>
      </c>
    </row>
    <row r="269" customFormat="false" ht="12.75" hidden="false" customHeight="false" outlineLevel="0" collapsed="false">
      <c r="A269" s="95" t="n">
        <f aca="false">MONTH(B269)+(YEAR(B269)-1998)*12</f>
        <v>12</v>
      </c>
      <c r="B269" s="101" t="n">
        <v>36144</v>
      </c>
      <c r="C269" s="102" t="n">
        <v>17.56</v>
      </c>
      <c r="D269" s="98" t="n">
        <f aca="false">LN(C269/C268)</f>
        <v>0.0341765089608357</v>
      </c>
      <c r="E269" s="106" t="n">
        <f aca="false">STDEV(D260:D269)*SQRT(trade_day)</f>
        <v>0.480632876708101</v>
      </c>
      <c r="F269" s="99"/>
      <c r="G269" s="103" t="n">
        <f aca="false">IF(G$1="P",MAX(0,G$2-$C269),IF(G$1="C",MAX(0,$C269-G$2)))</f>
        <v>2.44</v>
      </c>
      <c r="H269" s="103" t="n">
        <f aca="false">IF(H$1="P",MAX(0,H$2-$C269),IF(H$1="C",MAX(0,$C269-H$2)))</f>
        <v>7.44</v>
      </c>
      <c r="I269" s="103" t="n">
        <f aca="false">IF(I$1="P",MAX(0,I$2-$C269),IF(I$1="C",MAX(0,$C269-I$2)))</f>
        <v>12.44</v>
      </c>
      <c r="J269" s="103" t="n">
        <f aca="false">IF(J$1="P",MAX(0,J$2-$C269),IF(J$1="C",MAX(0,$C269-J$2)))</f>
        <v>17.44</v>
      </c>
      <c r="K269" s="103" t="n">
        <f aca="false">IF(K$1="P",MAX(0,K$2-$C269),IF(K$1="C",MAX(0,$C269-K$2)))</f>
        <v>22.44</v>
      </c>
      <c r="L269" s="103" t="n">
        <f aca="false">IF(L$1="P",MAX(0,L$2-$C269),IF(L$1="C",MAX(0,$C269-L$2)))</f>
        <v>32.44</v>
      </c>
      <c r="M269" s="103" t="n">
        <f aca="false">IF(M$1="P",MAX(0,M$2-$C269),IF(M$1="C",MAX(0,$C269-M$2)))</f>
        <v>0</v>
      </c>
      <c r="N269" s="103" t="n">
        <f aca="false">IF(N$1="P",MAX(0,N$2-$C269),IF(N$1="C",MAX(0,$C269-N$2)))</f>
        <v>0</v>
      </c>
      <c r="O269" s="103" t="n">
        <f aca="false">IF(O$1="P",MAX(0,O$2-$C269),IF(O$1="C",MAX(0,$C269-O$2)))</f>
        <v>0</v>
      </c>
      <c r="P269" s="103" t="n">
        <f aca="false">IF(P$1="P",MAX(0,P$2-$C269),IF(P$1="C",MAX(0,$C269-P$2)))</f>
        <v>0</v>
      </c>
      <c r="Q269" s="103" t="n">
        <f aca="false">IF(Q$1="P",MAX(0,Q$2-$C269),IF(Q$1="C",MAX(0,$C269-Q$2)))</f>
        <v>0</v>
      </c>
      <c r="R269" s="103" t="n">
        <f aca="false">IF(R$1="P",MAX(0,R$2-$C269),IF(R$1="C",MAX(0,$C269-R$2)))</f>
        <v>0</v>
      </c>
      <c r="S269" s="103" t="n">
        <f aca="false">IF(S$1="P",MAX(0,S$2-$C269),IF(S$1="C",MAX(0,$C269-S$2)))</f>
        <v>0</v>
      </c>
      <c r="T269" s="104" t="n">
        <f aca="false">A269</f>
        <v>12</v>
      </c>
      <c r="U269" s="105" t="n">
        <f aca="false">VLOOKUP($B269,Gas!$B$3:$E$2506,2)</f>
        <v>1.81</v>
      </c>
      <c r="V269" s="46" t="n">
        <f aca="false">C269/U269</f>
        <v>9.70165745856354</v>
      </c>
      <c r="W269" s="99" t="n">
        <f aca="false">VLOOKUP($B269,Gas!$B$3:$E$2506,4)</f>
        <v>2.9171019882184</v>
      </c>
    </row>
    <row r="270" customFormat="false" ht="12.75" hidden="false" customHeight="false" outlineLevel="0" collapsed="false">
      <c r="A270" s="95" t="n">
        <f aca="false">MONTH(B270)+(YEAR(B270)-1998)*12</f>
        <v>12</v>
      </c>
      <c r="B270" s="101" t="n">
        <v>36145</v>
      </c>
      <c r="C270" s="102" t="n">
        <v>19.34</v>
      </c>
      <c r="D270" s="98" t="n">
        <f aca="false">LN(C270/C269)</f>
        <v>0.0965519018181777</v>
      </c>
      <c r="E270" s="106" t="n">
        <f aca="false">STDEV(D261:D270)*SQRT(trade_day)</f>
        <v>0.684975897570949</v>
      </c>
      <c r="F270" s="99"/>
      <c r="G270" s="103" t="n">
        <f aca="false">IF(G$1="P",MAX(0,G$2-$C270),IF(G$1="C",MAX(0,$C270-G$2)))</f>
        <v>0.66</v>
      </c>
      <c r="H270" s="103" t="n">
        <f aca="false">IF(H$1="P",MAX(0,H$2-$C270),IF(H$1="C",MAX(0,$C270-H$2)))</f>
        <v>5.66</v>
      </c>
      <c r="I270" s="103" t="n">
        <f aca="false">IF(I$1="P",MAX(0,I$2-$C270),IF(I$1="C",MAX(0,$C270-I$2)))</f>
        <v>10.66</v>
      </c>
      <c r="J270" s="103" t="n">
        <f aca="false">IF(J$1="P",MAX(0,J$2-$C270),IF(J$1="C",MAX(0,$C270-J$2)))</f>
        <v>15.66</v>
      </c>
      <c r="K270" s="103" t="n">
        <f aca="false">IF(K$1="P",MAX(0,K$2-$C270),IF(K$1="C",MAX(0,$C270-K$2)))</f>
        <v>20.66</v>
      </c>
      <c r="L270" s="103" t="n">
        <f aca="false">IF(L$1="P",MAX(0,L$2-$C270),IF(L$1="C",MAX(0,$C270-L$2)))</f>
        <v>30.66</v>
      </c>
      <c r="M270" s="103" t="n">
        <f aca="false">IF(M$1="P",MAX(0,M$2-$C270),IF(M$1="C",MAX(0,$C270-M$2)))</f>
        <v>0</v>
      </c>
      <c r="N270" s="103" t="n">
        <f aca="false">IF(N$1="P",MAX(0,N$2-$C270),IF(N$1="C",MAX(0,$C270-N$2)))</f>
        <v>0</v>
      </c>
      <c r="O270" s="103" t="n">
        <f aca="false">IF(O$1="P",MAX(0,O$2-$C270),IF(O$1="C",MAX(0,$C270-O$2)))</f>
        <v>0</v>
      </c>
      <c r="P270" s="103" t="n">
        <f aca="false">IF(P$1="P",MAX(0,P$2-$C270),IF(P$1="C",MAX(0,$C270-P$2)))</f>
        <v>0</v>
      </c>
      <c r="Q270" s="103" t="n">
        <f aca="false">IF(Q$1="P",MAX(0,Q$2-$C270),IF(Q$1="C",MAX(0,$C270-Q$2)))</f>
        <v>0</v>
      </c>
      <c r="R270" s="103" t="n">
        <f aca="false">IF(R$1="P",MAX(0,R$2-$C270),IF(R$1="C",MAX(0,$C270-R$2)))</f>
        <v>0</v>
      </c>
      <c r="S270" s="103" t="n">
        <f aca="false">IF(S$1="P",MAX(0,S$2-$C270),IF(S$1="C",MAX(0,$C270-S$2)))</f>
        <v>0</v>
      </c>
      <c r="T270" s="104" t="n">
        <f aca="false">A270</f>
        <v>12</v>
      </c>
      <c r="U270" s="105" t="n">
        <f aca="false">VLOOKUP($B270,Gas!$B$3:$E$2506,2)</f>
        <v>1.855</v>
      </c>
      <c r="V270" s="46" t="n">
        <f aca="false">C270/U270</f>
        <v>10.4258760107817</v>
      </c>
      <c r="W270" s="99" t="n">
        <f aca="false">VLOOKUP($B270,Gas!$B$3:$E$2506,4)</f>
        <v>2.90091246083761</v>
      </c>
    </row>
    <row r="271" customFormat="false" ht="12.75" hidden="false" customHeight="false" outlineLevel="0" collapsed="false">
      <c r="A271" s="95" t="n">
        <f aca="false">MONTH(B271)+(YEAR(B271)-1998)*12</f>
        <v>12</v>
      </c>
      <c r="B271" s="101" t="n">
        <v>36146</v>
      </c>
      <c r="C271" s="102" t="n">
        <v>19.28</v>
      </c>
      <c r="D271" s="98" t="n">
        <f aca="false">LN(C271/C270)</f>
        <v>-0.0031072008427486</v>
      </c>
      <c r="E271" s="106" t="n">
        <f aca="false">STDEV(D262:D271)*SQRT(trade_day)</f>
        <v>0.686533050146465</v>
      </c>
      <c r="F271" s="99"/>
      <c r="G271" s="103" t="n">
        <f aca="false">IF(G$1="P",MAX(0,G$2-$C271),IF(G$1="C",MAX(0,$C271-G$2)))</f>
        <v>0.719999999999999</v>
      </c>
      <c r="H271" s="103" t="n">
        <f aca="false">IF(H$1="P",MAX(0,H$2-$C271),IF(H$1="C",MAX(0,$C271-H$2)))</f>
        <v>5.72</v>
      </c>
      <c r="I271" s="103" t="n">
        <f aca="false">IF(I$1="P",MAX(0,I$2-$C271),IF(I$1="C",MAX(0,$C271-I$2)))</f>
        <v>10.72</v>
      </c>
      <c r="J271" s="103" t="n">
        <f aca="false">IF(J$1="P",MAX(0,J$2-$C271),IF(J$1="C",MAX(0,$C271-J$2)))</f>
        <v>15.72</v>
      </c>
      <c r="K271" s="103" t="n">
        <f aca="false">IF(K$1="P",MAX(0,K$2-$C271),IF(K$1="C",MAX(0,$C271-K$2)))</f>
        <v>20.72</v>
      </c>
      <c r="L271" s="103" t="n">
        <f aca="false">IF(L$1="P",MAX(0,L$2-$C271),IF(L$1="C",MAX(0,$C271-L$2)))</f>
        <v>30.72</v>
      </c>
      <c r="M271" s="103" t="n">
        <f aca="false">IF(M$1="P",MAX(0,M$2-$C271),IF(M$1="C",MAX(0,$C271-M$2)))</f>
        <v>0</v>
      </c>
      <c r="N271" s="103" t="n">
        <f aca="false">IF(N$1="P",MAX(0,N$2-$C271),IF(N$1="C",MAX(0,$C271-N$2)))</f>
        <v>0</v>
      </c>
      <c r="O271" s="103" t="n">
        <f aca="false">IF(O$1="P",MAX(0,O$2-$C271),IF(O$1="C",MAX(0,$C271-O$2)))</f>
        <v>0</v>
      </c>
      <c r="P271" s="103" t="n">
        <f aca="false">IF(P$1="P",MAX(0,P$2-$C271),IF(P$1="C",MAX(0,$C271-P$2)))</f>
        <v>0</v>
      </c>
      <c r="Q271" s="103" t="n">
        <f aca="false">IF(Q$1="P",MAX(0,Q$2-$C271),IF(Q$1="C",MAX(0,$C271-Q$2)))</f>
        <v>0</v>
      </c>
      <c r="R271" s="103" t="n">
        <f aca="false">IF(R$1="P",MAX(0,R$2-$C271),IF(R$1="C",MAX(0,$C271-R$2)))</f>
        <v>0</v>
      </c>
      <c r="S271" s="103" t="n">
        <f aca="false">IF(S$1="P",MAX(0,S$2-$C271),IF(S$1="C",MAX(0,$C271-S$2)))</f>
        <v>0</v>
      </c>
      <c r="T271" s="104" t="n">
        <f aca="false">A271</f>
        <v>12</v>
      </c>
      <c r="U271" s="105" t="n">
        <f aca="false">VLOOKUP($B271,Gas!$B$3:$E$2506,2)</f>
        <v>1.965</v>
      </c>
      <c r="V271" s="46" t="n">
        <f aca="false">C271/U271</f>
        <v>9.8117048346056</v>
      </c>
      <c r="W271" s="99" t="n">
        <f aca="false">VLOOKUP($B271,Gas!$B$3:$E$2506,4)</f>
        <v>2.87269193086376</v>
      </c>
    </row>
    <row r="272" customFormat="false" ht="12.75" hidden="false" customHeight="false" outlineLevel="0" collapsed="false">
      <c r="A272" s="95" t="n">
        <f aca="false">MONTH(B272)+(YEAR(B272)-1998)*12</f>
        <v>12</v>
      </c>
      <c r="B272" s="101" t="n">
        <v>36147</v>
      </c>
      <c r="C272" s="102" t="n">
        <v>19.2</v>
      </c>
      <c r="D272" s="98" t="n">
        <f aca="false">LN(C272/C271)</f>
        <v>-0.00415801014866379</v>
      </c>
      <c r="E272" s="106" t="n">
        <f aca="false">STDEV(D263:D272)*SQRT(trade_day)</f>
        <v>0.672365921250728</v>
      </c>
      <c r="F272" s="99"/>
      <c r="G272" s="103" t="n">
        <f aca="false">IF(G$1="P",MAX(0,G$2-$C272),IF(G$1="C",MAX(0,$C272-G$2)))</f>
        <v>0.800000000000001</v>
      </c>
      <c r="H272" s="103" t="n">
        <f aca="false">IF(H$1="P",MAX(0,H$2-$C272),IF(H$1="C",MAX(0,$C272-H$2)))</f>
        <v>5.8</v>
      </c>
      <c r="I272" s="103" t="n">
        <f aca="false">IF(I$1="P",MAX(0,I$2-$C272),IF(I$1="C",MAX(0,$C272-I$2)))</f>
        <v>10.8</v>
      </c>
      <c r="J272" s="103" t="n">
        <f aca="false">IF(J$1="P",MAX(0,J$2-$C272),IF(J$1="C",MAX(0,$C272-J$2)))</f>
        <v>15.8</v>
      </c>
      <c r="K272" s="103" t="n">
        <f aca="false">IF(K$1="P",MAX(0,K$2-$C272),IF(K$1="C",MAX(0,$C272-K$2)))</f>
        <v>20.8</v>
      </c>
      <c r="L272" s="103" t="n">
        <f aca="false">IF(L$1="P",MAX(0,L$2-$C272),IF(L$1="C",MAX(0,$C272-L$2)))</f>
        <v>30.8</v>
      </c>
      <c r="M272" s="103" t="n">
        <f aca="false">IF(M$1="P",MAX(0,M$2-$C272),IF(M$1="C",MAX(0,$C272-M$2)))</f>
        <v>0</v>
      </c>
      <c r="N272" s="103" t="n">
        <f aca="false">IF(N$1="P",MAX(0,N$2-$C272),IF(N$1="C",MAX(0,$C272-N$2)))</f>
        <v>0</v>
      </c>
      <c r="O272" s="103" t="n">
        <f aca="false">IF(O$1="P",MAX(0,O$2-$C272),IF(O$1="C",MAX(0,$C272-O$2)))</f>
        <v>0</v>
      </c>
      <c r="P272" s="103" t="n">
        <f aca="false">IF(P$1="P",MAX(0,P$2-$C272),IF(P$1="C",MAX(0,$C272-P$2)))</f>
        <v>0</v>
      </c>
      <c r="Q272" s="103" t="n">
        <f aca="false">IF(Q$1="P",MAX(0,Q$2-$C272),IF(Q$1="C",MAX(0,$C272-Q$2)))</f>
        <v>0</v>
      </c>
      <c r="R272" s="103" t="n">
        <f aca="false">IF(R$1="P",MAX(0,R$2-$C272),IF(R$1="C",MAX(0,$C272-R$2)))</f>
        <v>0</v>
      </c>
      <c r="S272" s="103" t="n">
        <f aca="false">IF(S$1="P",MAX(0,S$2-$C272),IF(S$1="C",MAX(0,$C272-S$2)))</f>
        <v>0</v>
      </c>
      <c r="T272" s="104" t="n">
        <f aca="false">A272</f>
        <v>12</v>
      </c>
      <c r="U272" s="105" t="n">
        <f aca="false">VLOOKUP($B272,Gas!$B$3:$E$2506,2)</f>
        <v>1.99</v>
      </c>
      <c r="V272" s="46" t="n">
        <f aca="false">C272/U272</f>
        <v>9.64824120603015</v>
      </c>
      <c r="W272" s="99" t="n">
        <f aca="false">VLOOKUP($B272,Gas!$B$3:$E$2506,4)</f>
        <v>1.53697684885325</v>
      </c>
    </row>
    <row r="273" customFormat="false" ht="12.75" hidden="false" customHeight="false" outlineLevel="0" collapsed="false">
      <c r="A273" s="95" t="n">
        <f aca="false">MONTH(B273)+(YEAR(B273)-1998)*12</f>
        <v>12</v>
      </c>
      <c r="B273" s="101" t="n">
        <v>36150</v>
      </c>
      <c r="C273" s="102" t="n">
        <v>20.05</v>
      </c>
      <c r="D273" s="98" t="n">
        <f aca="false">LN(C273/C272)</f>
        <v>0.0433188747188425</v>
      </c>
      <c r="E273" s="106" t="n">
        <f aca="false">STDEV(D264:D273)*SQRT(trade_day)</f>
        <v>0.677359102497736</v>
      </c>
      <c r="F273" s="99"/>
      <c r="G273" s="103" t="n">
        <f aca="false">IF(G$1="P",MAX(0,G$2-$C273),IF(G$1="C",MAX(0,$C273-G$2)))</f>
        <v>0</v>
      </c>
      <c r="H273" s="103" t="n">
        <f aca="false">IF(H$1="P",MAX(0,H$2-$C273),IF(H$1="C",MAX(0,$C273-H$2)))</f>
        <v>4.95</v>
      </c>
      <c r="I273" s="103" t="n">
        <f aca="false">IF(I$1="P",MAX(0,I$2-$C273),IF(I$1="C",MAX(0,$C273-I$2)))</f>
        <v>9.95</v>
      </c>
      <c r="J273" s="103" t="n">
        <f aca="false">IF(J$1="P",MAX(0,J$2-$C273),IF(J$1="C",MAX(0,$C273-J$2)))</f>
        <v>14.95</v>
      </c>
      <c r="K273" s="103" t="n">
        <f aca="false">IF(K$1="P",MAX(0,K$2-$C273),IF(K$1="C",MAX(0,$C273-K$2)))</f>
        <v>19.95</v>
      </c>
      <c r="L273" s="103" t="n">
        <f aca="false">IF(L$1="P",MAX(0,L$2-$C273),IF(L$1="C",MAX(0,$C273-L$2)))</f>
        <v>29.95</v>
      </c>
      <c r="M273" s="103" t="n">
        <f aca="false">IF(M$1="P",MAX(0,M$2-$C273),IF(M$1="C",MAX(0,$C273-M$2)))</f>
        <v>0.0500000000000007</v>
      </c>
      <c r="N273" s="103" t="n">
        <f aca="false">IF(N$1="P",MAX(0,N$2-$C273),IF(N$1="C",MAX(0,$C273-N$2)))</f>
        <v>0</v>
      </c>
      <c r="O273" s="103" t="n">
        <f aca="false">IF(O$1="P",MAX(0,O$2-$C273),IF(O$1="C",MAX(0,$C273-O$2)))</f>
        <v>0</v>
      </c>
      <c r="P273" s="103" t="n">
        <f aca="false">IF(P$1="P",MAX(0,P$2-$C273),IF(P$1="C",MAX(0,$C273-P$2)))</f>
        <v>0</v>
      </c>
      <c r="Q273" s="103" t="n">
        <f aca="false">IF(Q$1="P",MAX(0,Q$2-$C273),IF(Q$1="C",MAX(0,$C273-Q$2)))</f>
        <v>0</v>
      </c>
      <c r="R273" s="103" t="n">
        <f aca="false">IF(R$1="P",MAX(0,R$2-$C273),IF(R$1="C",MAX(0,$C273-R$2)))</f>
        <v>0</v>
      </c>
      <c r="S273" s="103" t="n">
        <f aca="false">IF(S$1="P",MAX(0,S$2-$C273),IF(S$1="C",MAX(0,$C273-S$2)))</f>
        <v>0</v>
      </c>
      <c r="T273" s="104" t="n">
        <f aca="false">A273</f>
        <v>12</v>
      </c>
      <c r="U273" s="105" t="n">
        <f aca="false">VLOOKUP($B273,Gas!$B$3:$E$2506,2)</f>
        <v>2.01</v>
      </c>
      <c r="V273" s="46" t="n">
        <f aca="false">C273/U273</f>
        <v>9.97512437810945</v>
      </c>
      <c r="W273" s="99" t="n">
        <f aca="false">VLOOKUP($B273,Gas!$B$3:$E$2506,4)</f>
        <v>1.05256617718715</v>
      </c>
    </row>
    <row r="274" customFormat="false" ht="12.75" hidden="false" customHeight="false" outlineLevel="0" collapsed="false">
      <c r="A274" s="95" t="n">
        <f aca="false">MONTH(B274)+(YEAR(B274)-1998)*12</f>
        <v>12</v>
      </c>
      <c r="B274" s="101" t="n">
        <v>36151</v>
      </c>
      <c r="C274" s="102" t="n">
        <v>24.34</v>
      </c>
      <c r="D274" s="98" t="n">
        <f aca="false">LN(C274/C273)</f>
        <v>0.193891933806803</v>
      </c>
      <c r="E274" s="106" t="n">
        <f aca="false">STDEV(D265:D274)*SQRT(trade_day)</f>
        <v>1.04570317258217</v>
      </c>
      <c r="F274" s="99"/>
      <c r="G274" s="103" t="n">
        <f aca="false">IF(G$1="P",MAX(0,G$2-$C274),IF(G$1="C",MAX(0,$C274-G$2)))</f>
        <v>0</v>
      </c>
      <c r="H274" s="103" t="n">
        <f aca="false">IF(H$1="P",MAX(0,H$2-$C274),IF(H$1="C",MAX(0,$C274-H$2)))</f>
        <v>0.66</v>
      </c>
      <c r="I274" s="103" t="n">
        <f aca="false">IF(I$1="P",MAX(0,I$2-$C274),IF(I$1="C",MAX(0,$C274-I$2)))</f>
        <v>5.66</v>
      </c>
      <c r="J274" s="103" t="n">
        <f aca="false">IF(J$1="P",MAX(0,J$2-$C274),IF(J$1="C",MAX(0,$C274-J$2)))</f>
        <v>10.66</v>
      </c>
      <c r="K274" s="103" t="n">
        <f aca="false">IF(K$1="P",MAX(0,K$2-$C274),IF(K$1="C",MAX(0,$C274-K$2)))</f>
        <v>15.66</v>
      </c>
      <c r="L274" s="103" t="n">
        <f aca="false">IF(L$1="P",MAX(0,L$2-$C274),IF(L$1="C",MAX(0,$C274-L$2)))</f>
        <v>25.66</v>
      </c>
      <c r="M274" s="103" t="n">
        <f aca="false">IF(M$1="P",MAX(0,M$2-$C274),IF(M$1="C",MAX(0,$C274-M$2)))</f>
        <v>4.34</v>
      </c>
      <c r="N274" s="103" t="n">
        <f aca="false">IF(N$1="P",MAX(0,N$2-$C274),IF(N$1="C",MAX(0,$C274-N$2)))</f>
        <v>0</v>
      </c>
      <c r="O274" s="103" t="n">
        <f aca="false">IF(O$1="P",MAX(0,O$2-$C274),IF(O$1="C",MAX(0,$C274-O$2)))</f>
        <v>0</v>
      </c>
      <c r="P274" s="103" t="n">
        <f aca="false">IF(P$1="P",MAX(0,P$2-$C274),IF(P$1="C",MAX(0,$C274-P$2)))</f>
        <v>0</v>
      </c>
      <c r="Q274" s="103" t="n">
        <f aca="false">IF(Q$1="P",MAX(0,Q$2-$C274),IF(Q$1="C",MAX(0,$C274-Q$2)))</f>
        <v>0</v>
      </c>
      <c r="R274" s="103" t="n">
        <f aca="false">IF(R$1="P",MAX(0,R$2-$C274),IF(R$1="C",MAX(0,$C274-R$2)))</f>
        <v>0</v>
      </c>
      <c r="S274" s="103" t="n">
        <f aca="false">IF(S$1="P",MAX(0,S$2-$C274),IF(S$1="C",MAX(0,$C274-S$2)))</f>
        <v>0</v>
      </c>
      <c r="T274" s="104" t="n">
        <f aca="false">A274</f>
        <v>12</v>
      </c>
      <c r="U274" s="105" t="n">
        <f aca="false">VLOOKUP($B274,Gas!$B$3:$E$2506,2)</f>
        <v>2.045</v>
      </c>
      <c r="V274" s="46" t="n">
        <f aca="false">C274/U274</f>
        <v>11.9022004889976</v>
      </c>
      <c r="W274" s="99" t="n">
        <f aca="false">VLOOKUP($B274,Gas!$B$3:$E$2506,4)</f>
        <v>0.992843680096993</v>
      </c>
    </row>
    <row r="275" customFormat="false" ht="12.75" hidden="false" customHeight="false" outlineLevel="0" collapsed="false">
      <c r="A275" s="95" t="n">
        <f aca="false">MONTH(B275)+(YEAR(B275)-1998)*12</f>
        <v>12</v>
      </c>
      <c r="B275" s="101" t="n">
        <v>36152</v>
      </c>
      <c r="C275" s="102" t="n">
        <v>25.61</v>
      </c>
      <c r="D275" s="98" t="n">
        <f aca="false">LN(C275/C274)</f>
        <v>0.0508618126520528</v>
      </c>
      <c r="E275" s="106" t="n">
        <f aca="false">STDEV(D266:D275)*SQRT(trade_day)</f>
        <v>1.04636391160949</v>
      </c>
      <c r="F275" s="99"/>
      <c r="G275" s="103" t="n">
        <f aca="false">IF(G$1="P",MAX(0,G$2-$C275),IF(G$1="C",MAX(0,$C275-G$2)))</f>
        <v>0</v>
      </c>
      <c r="H275" s="103" t="n">
        <f aca="false">IF(H$1="P",MAX(0,H$2-$C275),IF(H$1="C",MAX(0,$C275-H$2)))</f>
        <v>0</v>
      </c>
      <c r="I275" s="103" t="n">
        <f aca="false">IF(I$1="P",MAX(0,I$2-$C275),IF(I$1="C",MAX(0,$C275-I$2)))</f>
        <v>4.39</v>
      </c>
      <c r="J275" s="103" t="n">
        <f aca="false">IF(J$1="P",MAX(0,J$2-$C275),IF(J$1="C",MAX(0,$C275-J$2)))</f>
        <v>9.39</v>
      </c>
      <c r="K275" s="103" t="n">
        <f aca="false">IF(K$1="P",MAX(0,K$2-$C275),IF(K$1="C",MAX(0,$C275-K$2)))</f>
        <v>14.39</v>
      </c>
      <c r="L275" s="103" t="n">
        <f aca="false">IF(L$1="P",MAX(0,L$2-$C275),IF(L$1="C",MAX(0,$C275-L$2)))</f>
        <v>24.39</v>
      </c>
      <c r="M275" s="103" t="n">
        <f aca="false">IF(M$1="P",MAX(0,M$2-$C275),IF(M$1="C",MAX(0,$C275-M$2)))</f>
        <v>5.61</v>
      </c>
      <c r="N275" s="103" t="n">
        <f aca="false">IF(N$1="P",MAX(0,N$2-$C275),IF(N$1="C",MAX(0,$C275-N$2)))</f>
        <v>0.609999999999999</v>
      </c>
      <c r="O275" s="103" t="n">
        <f aca="false">IF(O$1="P",MAX(0,O$2-$C275),IF(O$1="C",MAX(0,$C275-O$2)))</f>
        <v>0</v>
      </c>
      <c r="P275" s="103" t="n">
        <f aca="false">IF(P$1="P",MAX(0,P$2-$C275),IF(P$1="C",MAX(0,$C275-P$2)))</f>
        <v>0</v>
      </c>
      <c r="Q275" s="103" t="n">
        <f aca="false">IF(Q$1="P",MAX(0,Q$2-$C275),IF(Q$1="C",MAX(0,$C275-Q$2)))</f>
        <v>0</v>
      </c>
      <c r="R275" s="103" t="n">
        <f aca="false">IF(R$1="P",MAX(0,R$2-$C275),IF(R$1="C",MAX(0,$C275-R$2)))</f>
        <v>0</v>
      </c>
      <c r="S275" s="103" t="n">
        <f aca="false">IF(S$1="P",MAX(0,S$2-$C275),IF(S$1="C",MAX(0,$C275-S$2)))</f>
        <v>0</v>
      </c>
      <c r="T275" s="104" t="n">
        <f aca="false">A275</f>
        <v>12</v>
      </c>
      <c r="U275" s="105" t="n">
        <f aca="false">VLOOKUP($B275,Gas!$B$3:$E$2506,2)</f>
        <v>1.945</v>
      </c>
      <c r="V275" s="46" t="n">
        <f aca="false">C275/U275</f>
        <v>13.1670951156812</v>
      </c>
      <c r="W275" s="99" t="n">
        <f aca="false">VLOOKUP($B275,Gas!$B$3:$E$2506,4)</f>
        <v>1.09337478535008</v>
      </c>
    </row>
    <row r="276" customFormat="false" ht="12.75" hidden="false" customHeight="false" outlineLevel="0" collapsed="false">
      <c r="A276" s="95" t="n">
        <f aca="false">MONTH(B276)+(YEAR(B276)-1998)*12</f>
        <v>12</v>
      </c>
      <c r="B276" s="101" t="n">
        <v>36153</v>
      </c>
      <c r="C276" s="102" t="n">
        <v>19.99</v>
      </c>
      <c r="D276" s="98" t="n">
        <f aca="false">LN(C276/C275)</f>
        <v>-0.247750751699125</v>
      </c>
      <c r="E276" s="106" t="n">
        <f aca="false">STDEV(D267:D276)*SQRT(trade_day)</f>
        <v>1.76062606489294</v>
      </c>
      <c r="F276" s="99"/>
      <c r="G276" s="103" t="n">
        <f aca="false">IF(G$1="P",MAX(0,G$2-$C276),IF(G$1="C",MAX(0,$C276-G$2)))</f>
        <v>0.0100000000000016</v>
      </c>
      <c r="H276" s="103" t="n">
        <f aca="false">IF(H$1="P",MAX(0,H$2-$C276),IF(H$1="C",MAX(0,$C276-H$2)))</f>
        <v>5.01</v>
      </c>
      <c r="I276" s="103" t="n">
        <f aca="false">IF(I$1="P",MAX(0,I$2-$C276),IF(I$1="C",MAX(0,$C276-I$2)))</f>
        <v>10.01</v>
      </c>
      <c r="J276" s="103" t="n">
        <f aca="false">IF(J$1="P",MAX(0,J$2-$C276),IF(J$1="C",MAX(0,$C276-J$2)))</f>
        <v>15.01</v>
      </c>
      <c r="K276" s="103" t="n">
        <f aca="false">IF(K$1="P",MAX(0,K$2-$C276),IF(K$1="C",MAX(0,$C276-K$2)))</f>
        <v>20.01</v>
      </c>
      <c r="L276" s="103" t="n">
        <f aca="false">IF(L$1="P",MAX(0,L$2-$C276),IF(L$1="C",MAX(0,$C276-L$2)))</f>
        <v>30.01</v>
      </c>
      <c r="M276" s="103" t="n">
        <f aca="false">IF(M$1="P",MAX(0,M$2-$C276),IF(M$1="C",MAX(0,$C276-M$2)))</f>
        <v>0</v>
      </c>
      <c r="N276" s="103" t="n">
        <f aca="false">IF(N$1="P",MAX(0,N$2-$C276),IF(N$1="C",MAX(0,$C276-N$2)))</f>
        <v>0</v>
      </c>
      <c r="O276" s="103" t="n">
        <f aca="false">IF(O$1="P",MAX(0,O$2-$C276),IF(O$1="C",MAX(0,$C276-O$2)))</f>
        <v>0</v>
      </c>
      <c r="P276" s="103" t="n">
        <f aca="false">IF(P$1="P",MAX(0,P$2-$C276),IF(P$1="C",MAX(0,$C276-P$2)))</f>
        <v>0</v>
      </c>
      <c r="Q276" s="103" t="n">
        <f aca="false">IF(Q$1="P",MAX(0,Q$2-$C276),IF(Q$1="C",MAX(0,$C276-Q$2)))</f>
        <v>0</v>
      </c>
      <c r="R276" s="103" t="n">
        <f aca="false">IF(R$1="P",MAX(0,R$2-$C276),IF(R$1="C",MAX(0,$C276-R$2)))</f>
        <v>0</v>
      </c>
      <c r="S276" s="103" t="n">
        <f aca="false">IF(S$1="P",MAX(0,S$2-$C276),IF(S$1="C",MAX(0,$C276-S$2)))</f>
        <v>0</v>
      </c>
      <c r="T276" s="104" t="n">
        <f aca="false">A276</f>
        <v>12</v>
      </c>
      <c r="U276" s="105" t="n">
        <f aca="false">VLOOKUP($B276,Gas!$B$3:$E$2506,2)</f>
        <v>1.865</v>
      </c>
      <c r="V276" s="46" t="n">
        <f aca="false">C276/U276</f>
        <v>10.7184986595174</v>
      </c>
      <c r="W276" s="99" t="n">
        <f aca="false">VLOOKUP($B276,Gas!$B$3:$E$2506,4)</f>
        <v>1.15828195666329</v>
      </c>
    </row>
    <row r="277" customFormat="false" ht="12.75" hidden="false" customHeight="false" outlineLevel="0" collapsed="false">
      <c r="A277" s="95" t="n">
        <f aca="false">MONTH(B277)+(YEAR(B277)-1998)*12</f>
        <v>12</v>
      </c>
      <c r="B277" s="101" t="n">
        <v>36157</v>
      </c>
      <c r="C277" s="102" t="n">
        <v>18.96</v>
      </c>
      <c r="D277" s="98" t="n">
        <f aca="false">LN(C277/C276)</f>
        <v>-0.0529006516854328</v>
      </c>
      <c r="E277" s="106" t="n">
        <f aca="false">STDEV(D268:D277)*SQRT(trade_day)</f>
        <v>1.79506806312061</v>
      </c>
      <c r="F277" s="99"/>
      <c r="G277" s="103" t="n">
        <f aca="false">IF(G$1="P",MAX(0,G$2-$C277),IF(G$1="C",MAX(0,$C277-G$2)))</f>
        <v>1.04</v>
      </c>
      <c r="H277" s="103" t="n">
        <f aca="false">IF(H$1="P",MAX(0,H$2-$C277),IF(H$1="C",MAX(0,$C277-H$2)))</f>
        <v>6.04</v>
      </c>
      <c r="I277" s="103" t="n">
        <f aca="false">IF(I$1="P",MAX(0,I$2-$C277),IF(I$1="C",MAX(0,$C277-I$2)))</f>
        <v>11.04</v>
      </c>
      <c r="J277" s="103" t="n">
        <f aca="false">IF(J$1="P",MAX(0,J$2-$C277),IF(J$1="C",MAX(0,$C277-J$2)))</f>
        <v>16.04</v>
      </c>
      <c r="K277" s="103" t="n">
        <f aca="false">IF(K$1="P",MAX(0,K$2-$C277),IF(K$1="C",MAX(0,$C277-K$2)))</f>
        <v>21.04</v>
      </c>
      <c r="L277" s="103" t="n">
        <f aca="false">IF(L$1="P",MAX(0,L$2-$C277),IF(L$1="C",MAX(0,$C277-L$2)))</f>
        <v>31.04</v>
      </c>
      <c r="M277" s="103" t="n">
        <f aca="false">IF(M$1="P",MAX(0,M$2-$C277),IF(M$1="C",MAX(0,$C277-M$2)))</f>
        <v>0</v>
      </c>
      <c r="N277" s="103" t="n">
        <f aca="false">IF(N$1="P",MAX(0,N$2-$C277),IF(N$1="C",MAX(0,$C277-N$2)))</f>
        <v>0</v>
      </c>
      <c r="O277" s="103" t="n">
        <f aca="false">IF(O$1="P",MAX(0,O$2-$C277),IF(O$1="C",MAX(0,$C277-O$2)))</f>
        <v>0</v>
      </c>
      <c r="P277" s="103" t="n">
        <f aca="false">IF(P$1="P",MAX(0,P$2-$C277),IF(P$1="C",MAX(0,$C277-P$2)))</f>
        <v>0</v>
      </c>
      <c r="Q277" s="103" t="n">
        <f aca="false">IF(Q$1="P",MAX(0,Q$2-$C277),IF(Q$1="C",MAX(0,$C277-Q$2)))</f>
        <v>0</v>
      </c>
      <c r="R277" s="103" t="n">
        <f aca="false">IF(R$1="P",MAX(0,R$2-$C277),IF(R$1="C",MAX(0,$C277-R$2)))</f>
        <v>0</v>
      </c>
      <c r="S277" s="103" t="n">
        <f aca="false">IF(S$1="P",MAX(0,S$2-$C277),IF(S$1="C",MAX(0,$C277-S$2)))</f>
        <v>0</v>
      </c>
      <c r="T277" s="104" t="n">
        <f aca="false">A277</f>
        <v>12</v>
      </c>
      <c r="U277" s="105" t="n">
        <f aca="false">VLOOKUP($B277,Gas!$B$3:$E$2506,2)</f>
        <v>1.865</v>
      </c>
      <c r="V277" s="46" t="n">
        <f aca="false">C277/U277</f>
        <v>10.1662198391421</v>
      </c>
      <c r="W277" s="99" t="n">
        <f aca="false">VLOOKUP($B277,Gas!$B$3:$E$2506,4)</f>
        <v>0.415400008404518</v>
      </c>
    </row>
    <row r="278" customFormat="false" ht="12.75" hidden="false" customHeight="false" outlineLevel="0" collapsed="false">
      <c r="A278" s="95" t="n">
        <f aca="false">MONTH(B278)+(YEAR(B278)-1998)*12</f>
        <v>12</v>
      </c>
      <c r="B278" s="101" t="n">
        <v>36158</v>
      </c>
      <c r="C278" s="102" t="n">
        <v>16.55</v>
      </c>
      <c r="D278" s="98" t="n">
        <f aca="false">LN(C278/C277)</f>
        <v>-0.135945395003804</v>
      </c>
      <c r="E278" s="106" t="n">
        <f aca="false">STDEV(D269:D278)*SQRT(trade_day)</f>
        <v>1.9377251641455</v>
      </c>
      <c r="F278" s="99"/>
      <c r="G278" s="103" t="n">
        <f aca="false">IF(G$1="P",MAX(0,G$2-$C278),IF(G$1="C",MAX(0,$C278-G$2)))</f>
        <v>3.45</v>
      </c>
      <c r="H278" s="103" t="n">
        <f aca="false">IF(H$1="P",MAX(0,H$2-$C278),IF(H$1="C",MAX(0,$C278-H$2)))</f>
        <v>8.45</v>
      </c>
      <c r="I278" s="103" t="n">
        <f aca="false">IF(I$1="P",MAX(0,I$2-$C278),IF(I$1="C",MAX(0,$C278-I$2)))</f>
        <v>13.45</v>
      </c>
      <c r="J278" s="103" t="n">
        <f aca="false">IF(J$1="P",MAX(0,J$2-$C278),IF(J$1="C",MAX(0,$C278-J$2)))</f>
        <v>18.45</v>
      </c>
      <c r="K278" s="103" t="n">
        <f aca="false">IF(K$1="P",MAX(0,K$2-$C278),IF(K$1="C",MAX(0,$C278-K$2)))</f>
        <v>23.45</v>
      </c>
      <c r="L278" s="103" t="n">
        <f aca="false">IF(L$1="P",MAX(0,L$2-$C278),IF(L$1="C",MAX(0,$C278-L$2)))</f>
        <v>33.45</v>
      </c>
      <c r="M278" s="103" t="n">
        <f aca="false">IF(M$1="P",MAX(0,M$2-$C278),IF(M$1="C",MAX(0,$C278-M$2)))</f>
        <v>0</v>
      </c>
      <c r="N278" s="103" t="n">
        <f aca="false">IF(N$1="P",MAX(0,N$2-$C278),IF(N$1="C",MAX(0,$C278-N$2)))</f>
        <v>0</v>
      </c>
      <c r="O278" s="103" t="n">
        <f aca="false">IF(O$1="P",MAX(0,O$2-$C278),IF(O$1="C",MAX(0,$C278-O$2)))</f>
        <v>0</v>
      </c>
      <c r="P278" s="103" t="n">
        <f aca="false">IF(P$1="P",MAX(0,P$2-$C278),IF(P$1="C",MAX(0,$C278-P$2)))</f>
        <v>0</v>
      </c>
      <c r="Q278" s="103" t="n">
        <f aca="false">IF(Q$1="P",MAX(0,Q$2-$C278),IF(Q$1="C",MAX(0,$C278-Q$2)))</f>
        <v>0</v>
      </c>
      <c r="R278" s="103" t="n">
        <f aca="false">IF(R$1="P",MAX(0,R$2-$C278),IF(R$1="C",MAX(0,$C278-R$2)))</f>
        <v>0</v>
      </c>
      <c r="S278" s="103" t="n">
        <f aca="false">IF(S$1="P",MAX(0,S$2-$C278),IF(S$1="C",MAX(0,$C278-S$2)))</f>
        <v>0</v>
      </c>
      <c r="T278" s="104" t="n">
        <f aca="false">A278</f>
        <v>12</v>
      </c>
      <c r="U278" s="105" t="n">
        <f aca="false">VLOOKUP($B278,Gas!$B$3:$E$2506,2)</f>
        <v>1.785</v>
      </c>
      <c r="V278" s="46" t="n">
        <f aca="false">C278/U278</f>
        <v>9.27170868347339</v>
      </c>
      <c r="W278" s="99" t="n">
        <f aca="false">VLOOKUP($B278,Gas!$B$3:$E$2506,4)</f>
        <v>0.454276801715089</v>
      </c>
    </row>
    <row r="279" customFormat="false" ht="12.75" hidden="false" customHeight="false" outlineLevel="0" collapsed="false">
      <c r="A279" s="95" t="n">
        <f aca="false">MONTH(B279)+(YEAR(B279)-1998)*12</f>
        <v>12</v>
      </c>
      <c r="B279" s="101" t="n">
        <v>36159</v>
      </c>
      <c r="C279" s="102" t="n">
        <v>17.32</v>
      </c>
      <c r="D279" s="98" t="n">
        <f aca="false">LN(C279/C278)</f>
        <v>0.0454758013112173</v>
      </c>
      <c r="E279" s="106" t="n">
        <f aca="false">STDEV(D270:D279)*SQRT(trade_day)</f>
        <v>1.94447878495427</v>
      </c>
      <c r="F279" s="99"/>
      <c r="G279" s="103" t="n">
        <f aca="false">IF(G$1="P",MAX(0,G$2-$C279),IF(G$1="C",MAX(0,$C279-G$2)))</f>
        <v>2.68</v>
      </c>
      <c r="H279" s="103" t="n">
        <f aca="false">IF(H$1="P",MAX(0,H$2-$C279),IF(H$1="C",MAX(0,$C279-H$2)))</f>
        <v>7.68</v>
      </c>
      <c r="I279" s="103" t="n">
        <f aca="false">IF(I$1="P",MAX(0,I$2-$C279),IF(I$1="C",MAX(0,$C279-I$2)))</f>
        <v>12.68</v>
      </c>
      <c r="J279" s="103" t="n">
        <f aca="false">IF(J$1="P",MAX(0,J$2-$C279),IF(J$1="C",MAX(0,$C279-J$2)))</f>
        <v>17.68</v>
      </c>
      <c r="K279" s="103" t="n">
        <f aca="false">IF(K$1="P",MAX(0,K$2-$C279),IF(K$1="C",MAX(0,$C279-K$2)))</f>
        <v>22.68</v>
      </c>
      <c r="L279" s="103" t="n">
        <f aca="false">IF(L$1="P",MAX(0,L$2-$C279),IF(L$1="C",MAX(0,$C279-L$2)))</f>
        <v>32.68</v>
      </c>
      <c r="M279" s="103" t="n">
        <f aca="false">IF(M$1="P",MAX(0,M$2-$C279),IF(M$1="C",MAX(0,$C279-M$2)))</f>
        <v>0</v>
      </c>
      <c r="N279" s="103" t="n">
        <f aca="false">IF(N$1="P",MAX(0,N$2-$C279),IF(N$1="C",MAX(0,$C279-N$2)))</f>
        <v>0</v>
      </c>
      <c r="O279" s="103" t="n">
        <f aca="false">IF(O$1="P",MAX(0,O$2-$C279),IF(O$1="C",MAX(0,$C279-O$2)))</f>
        <v>0</v>
      </c>
      <c r="P279" s="103" t="n">
        <f aca="false">IF(P$1="P",MAX(0,P$2-$C279),IF(P$1="C",MAX(0,$C279-P$2)))</f>
        <v>0</v>
      </c>
      <c r="Q279" s="103" t="n">
        <f aca="false">IF(Q$1="P",MAX(0,Q$2-$C279),IF(Q$1="C",MAX(0,$C279-Q$2)))</f>
        <v>0</v>
      </c>
      <c r="R279" s="103" t="n">
        <f aca="false">IF(R$1="P",MAX(0,R$2-$C279),IF(R$1="C",MAX(0,$C279-R$2)))</f>
        <v>0</v>
      </c>
      <c r="S279" s="103" t="n">
        <f aca="false">IF(S$1="P",MAX(0,S$2-$C279),IF(S$1="C",MAX(0,$C279-S$2)))</f>
        <v>0</v>
      </c>
      <c r="T279" s="104" t="n">
        <f aca="false">A279</f>
        <v>12</v>
      </c>
      <c r="U279" s="105" t="n">
        <f aca="false">VLOOKUP($B279,Gas!$B$3:$E$2506,2)</f>
        <v>1.81</v>
      </c>
      <c r="V279" s="46" t="n">
        <f aca="false">C279/U279</f>
        <v>9.56906077348066</v>
      </c>
      <c r="W279" s="99" t="n">
        <f aca="false">VLOOKUP($B279,Gas!$B$3:$E$2506,4)</f>
        <v>0.476257131882624</v>
      </c>
    </row>
    <row r="280" customFormat="false" ht="12.75" hidden="false" customHeight="false" outlineLevel="0" collapsed="false">
      <c r="A280" s="95" t="n">
        <f aca="false">MONTH(B280)+(YEAR(B280)-1998)*12</f>
        <v>12</v>
      </c>
      <c r="B280" s="101" t="n">
        <v>36160</v>
      </c>
      <c r="C280" s="102" t="n">
        <v>17.93</v>
      </c>
      <c r="D280" s="98" t="n">
        <f aca="false">LN(C280/C279)</f>
        <v>0.0346133844827524</v>
      </c>
      <c r="E280" s="106" t="n">
        <f aca="false">STDEV(D271:D280)*SQRT(trade_day)</f>
        <v>1.88147121658916</v>
      </c>
      <c r="F280" s="99"/>
      <c r="G280" s="103" t="n">
        <f aca="false">IF(G$1="P",MAX(0,G$2-$C280),IF(G$1="C",MAX(0,$C280-G$2)))</f>
        <v>2.07</v>
      </c>
      <c r="H280" s="103" t="n">
        <f aca="false">IF(H$1="P",MAX(0,H$2-$C280),IF(H$1="C",MAX(0,$C280-H$2)))</f>
        <v>7.07</v>
      </c>
      <c r="I280" s="103" t="n">
        <f aca="false">IF(I$1="P",MAX(0,I$2-$C280),IF(I$1="C",MAX(0,$C280-I$2)))</f>
        <v>12.07</v>
      </c>
      <c r="J280" s="103" t="n">
        <f aca="false">IF(J$1="P",MAX(0,J$2-$C280),IF(J$1="C",MAX(0,$C280-J$2)))</f>
        <v>17.07</v>
      </c>
      <c r="K280" s="103" t="n">
        <f aca="false">IF(K$1="P",MAX(0,K$2-$C280),IF(K$1="C",MAX(0,$C280-K$2)))</f>
        <v>22.07</v>
      </c>
      <c r="L280" s="103" t="n">
        <f aca="false">IF(L$1="P",MAX(0,L$2-$C280),IF(L$1="C",MAX(0,$C280-L$2)))</f>
        <v>32.07</v>
      </c>
      <c r="M280" s="103" t="n">
        <f aca="false">IF(M$1="P",MAX(0,M$2-$C280),IF(M$1="C",MAX(0,$C280-M$2)))</f>
        <v>0</v>
      </c>
      <c r="N280" s="103" t="n">
        <f aca="false">IF(N$1="P",MAX(0,N$2-$C280),IF(N$1="C",MAX(0,$C280-N$2)))</f>
        <v>0</v>
      </c>
      <c r="O280" s="103" t="n">
        <f aca="false">IF(O$1="P",MAX(0,O$2-$C280),IF(O$1="C",MAX(0,$C280-O$2)))</f>
        <v>0</v>
      </c>
      <c r="P280" s="103" t="n">
        <f aca="false">IF(P$1="P",MAX(0,P$2-$C280),IF(P$1="C",MAX(0,$C280-P$2)))</f>
        <v>0</v>
      </c>
      <c r="Q280" s="103" t="n">
        <f aca="false">IF(Q$1="P",MAX(0,Q$2-$C280),IF(Q$1="C",MAX(0,$C280-Q$2)))</f>
        <v>0</v>
      </c>
      <c r="R280" s="103" t="n">
        <f aca="false">IF(R$1="P",MAX(0,R$2-$C280),IF(R$1="C",MAX(0,$C280-R$2)))</f>
        <v>0</v>
      </c>
      <c r="S280" s="103" t="n">
        <f aca="false">IF(S$1="P",MAX(0,S$2-$C280),IF(S$1="C",MAX(0,$C280-S$2)))</f>
        <v>0</v>
      </c>
      <c r="T280" s="104" t="n">
        <f aca="false">A280</f>
        <v>12</v>
      </c>
      <c r="U280" s="105" t="n">
        <f aca="false">VLOOKUP($B280,Gas!$B$3:$E$2506,2)</f>
        <v>1.835</v>
      </c>
      <c r="V280" s="46" t="n">
        <f aca="false">C280/U280</f>
        <v>9.77111716621253</v>
      </c>
      <c r="W280" s="99" t="n">
        <f aca="false">VLOOKUP($B280,Gas!$B$3:$E$2506,4)</f>
        <v>0.49532884722683</v>
      </c>
    </row>
    <row r="281" customFormat="false" ht="12.75" hidden="false" customHeight="false" outlineLevel="0" collapsed="false">
      <c r="A281" s="95" t="n">
        <f aca="false">MONTH(B281)+(YEAR(B281)-1998)*12</f>
        <v>13</v>
      </c>
      <c r="B281" s="101" t="n">
        <v>36164</v>
      </c>
      <c r="C281" s="102" t="n">
        <v>24.82</v>
      </c>
      <c r="D281" s="98" t="n">
        <f aca="false">LN(C281/C280)</f>
        <v>0.32517449215942</v>
      </c>
      <c r="E281" s="106" t="n">
        <f aca="false">STDEV(D272:D281)*SQRT(trade_day)</f>
        <v>2.51307540994305</v>
      </c>
      <c r="F281" s="99"/>
      <c r="G281" s="103" t="n">
        <f aca="false">IF(G$1="P",MAX(0,G$2-$C281),IF(G$1="C",MAX(0,$C281-G$2)))</f>
        <v>0</v>
      </c>
      <c r="H281" s="103" t="n">
        <f aca="false">IF(H$1="P",MAX(0,H$2-$C281),IF(H$1="C",MAX(0,$C281-H$2)))</f>
        <v>0.18</v>
      </c>
      <c r="I281" s="103" t="n">
        <f aca="false">IF(I$1="P",MAX(0,I$2-$C281),IF(I$1="C",MAX(0,$C281-I$2)))</f>
        <v>5.18</v>
      </c>
      <c r="J281" s="103" t="n">
        <f aca="false">IF(J$1="P",MAX(0,J$2-$C281),IF(J$1="C",MAX(0,$C281-J$2)))</f>
        <v>10.18</v>
      </c>
      <c r="K281" s="103" t="n">
        <f aca="false">IF(K$1="P",MAX(0,K$2-$C281),IF(K$1="C",MAX(0,$C281-K$2)))</f>
        <v>15.18</v>
      </c>
      <c r="L281" s="103" t="n">
        <f aca="false">IF(L$1="P",MAX(0,L$2-$C281),IF(L$1="C",MAX(0,$C281-L$2)))</f>
        <v>25.18</v>
      </c>
      <c r="M281" s="103" t="n">
        <f aca="false">IF(M$1="P",MAX(0,M$2-$C281),IF(M$1="C",MAX(0,$C281-M$2)))</f>
        <v>4.82</v>
      </c>
      <c r="N281" s="103" t="n">
        <f aca="false">IF(N$1="P",MAX(0,N$2-$C281),IF(N$1="C",MAX(0,$C281-N$2)))</f>
        <v>0</v>
      </c>
      <c r="O281" s="103" t="n">
        <f aca="false">IF(O$1="P",MAX(0,O$2-$C281),IF(O$1="C",MAX(0,$C281-O$2)))</f>
        <v>0</v>
      </c>
      <c r="P281" s="103" t="n">
        <f aca="false">IF(P$1="P",MAX(0,P$2-$C281),IF(P$1="C",MAX(0,$C281-P$2)))</f>
        <v>0</v>
      </c>
      <c r="Q281" s="103" t="n">
        <f aca="false">IF(Q$1="P",MAX(0,Q$2-$C281),IF(Q$1="C",MAX(0,$C281-Q$2)))</f>
        <v>0</v>
      </c>
      <c r="R281" s="103" t="n">
        <f aca="false">IF(R$1="P",MAX(0,R$2-$C281),IF(R$1="C",MAX(0,$C281-R$2)))</f>
        <v>0</v>
      </c>
      <c r="S281" s="103" t="n">
        <f aca="false">IF(S$1="P",MAX(0,S$2-$C281),IF(S$1="C",MAX(0,$C281-S$2)))</f>
        <v>0</v>
      </c>
      <c r="T281" s="104" t="n">
        <f aca="false">A281</f>
        <v>13</v>
      </c>
      <c r="U281" s="105" t="n">
        <f aca="false">VLOOKUP($B281,Gas!$B$3:$E$2506,2)</f>
        <v>1.875</v>
      </c>
      <c r="V281" s="46" t="n">
        <f aca="false">C281/U281</f>
        <v>13.2373333333333</v>
      </c>
      <c r="W281" s="99" t="n">
        <f aca="false">VLOOKUP($B281,Gas!$B$3:$E$2506,4)</f>
        <v>0.334924761840818</v>
      </c>
    </row>
    <row r="282" customFormat="false" ht="12.75" hidden="false" customHeight="false" outlineLevel="0" collapsed="false">
      <c r="A282" s="95" t="n">
        <f aca="false">MONTH(B282)+(YEAR(B282)-1998)*12</f>
        <v>13</v>
      </c>
      <c r="B282" s="101" t="n">
        <v>36165</v>
      </c>
      <c r="C282" s="102" t="n">
        <v>37.26</v>
      </c>
      <c r="D282" s="98" t="n">
        <f aca="false">LN(C282/C281)</f>
        <v>0.406270585396981</v>
      </c>
      <c r="E282" s="106" t="n">
        <f aca="false">STDEV(D273:D282)*SQRT(trade_day)</f>
        <v>3.1394432078677</v>
      </c>
      <c r="F282" s="99"/>
      <c r="G282" s="103" t="n">
        <f aca="false">IF(G$1="P",MAX(0,G$2-$C282),IF(G$1="C",MAX(0,$C282-G$2)))</f>
        <v>0</v>
      </c>
      <c r="H282" s="103" t="n">
        <f aca="false">IF(H$1="P",MAX(0,H$2-$C282),IF(H$1="C",MAX(0,$C282-H$2)))</f>
        <v>0</v>
      </c>
      <c r="I282" s="103" t="n">
        <f aca="false">IF(I$1="P",MAX(0,I$2-$C282),IF(I$1="C",MAX(0,$C282-I$2)))</f>
        <v>0</v>
      </c>
      <c r="J282" s="103" t="n">
        <f aca="false">IF(J$1="P",MAX(0,J$2-$C282),IF(J$1="C",MAX(0,$C282-J$2)))</f>
        <v>0</v>
      </c>
      <c r="K282" s="103" t="n">
        <f aca="false">IF(K$1="P",MAX(0,K$2-$C282),IF(K$1="C",MAX(0,$C282-K$2)))</f>
        <v>2.74</v>
      </c>
      <c r="L282" s="103" t="n">
        <f aca="false">IF(L$1="P",MAX(0,L$2-$C282),IF(L$1="C",MAX(0,$C282-L$2)))</f>
        <v>12.74</v>
      </c>
      <c r="M282" s="103" t="n">
        <f aca="false">IF(M$1="P",MAX(0,M$2-$C282),IF(M$1="C",MAX(0,$C282-M$2)))</f>
        <v>17.26</v>
      </c>
      <c r="N282" s="103" t="n">
        <f aca="false">IF(N$1="P",MAX(0,N$2-$C282),IF(N$1="C",MAX(0,$C282-N$2)))</f>
        <v>12.26</v>
      </c>
      <c r="O282" s="103" t="n">
        <f aca="false">IF(O$1="P",MAX(0,O$2-$C282),IF(O$1="C",MAX(0,$C282-O$2)))</f>
        <v>7.26</v>
      </c>
      <c r="P282" s="103" t="n">
        <f aca="false">IF(P$1="P",MAX(0,P$2-$C282),IF(P$1="C",MAX(0,$C282-P$2)))</f>
        <v>2.26</v>
      </c>
      <c r="Q282" s="103" t="n">
        <f aca="false">IF(Q$1="P",MAX(0,Q$2-$C282),IF(Q$1="C",MAX(0,$C282-Q$2)))</f>
        <v>0</v>
      </c>
      <c r="R282" s="103" t="n">
        <f aca="false">IF(R$1="P",MAX(0,R$2-$C282),IF(R$1="C",MAX(0,$C282-R$2)))</f>
        <v>0</v>
      </c>
      <c r="S282" s="103" t="n">
        <f aca="false">IF(S$1="P",MAX(0,S$2-$C282),IF(S$1="C",MAX(0,$C282-S$2)))</f>
        <v>0</v>
      </c>
      <c r="T282" s="104" t="n">
        <f aca="false">A282</f>
        <v>13</v>
      </c>
      <c r="U282" s="105" t="n">
        <f aca="false">VLOOKUP($B282,Gas!$B$3:$E$2506,2)</f>
        <v>2.1</v>
      </c>
      <c r="V282" s="46" t="n">
        <f aca="false">C282/U282</f>
        <v>17.7428571428571</v>
      </c>
      <c r="W282" s="99" t="n">
        <f aca="false">VLOOKUP($B282,Gas!$B$3:$E$2506,4)</f>
        <v>0.758974788389847</v>
      </c>
    </row>
    <row r="283" customFormat="false" ht="12.75" hidden="false" customHeight="false" outlineLevel="0" collapsed="false">
      <c r="A283" s="95" t="n">
        <f aca="false">MONTH(B283)+(YEAR(B283)-1998)*12</f>
        <v>13</v>
      </c>
      <c r="B283" s="101" t="n">
        <v>36166</v>
      </c>
      <c r="C283" s="102" t="n">
        <v>32.43</v>
      </c>
      <c r="D283" s="98" t="n">
        <f aca="false">LN(C283/C282)</f>
        <v>-0.138836444854216</v>
      </c>
      <c r="E283" s="106" t="n">
        <f aca="false">STDEV(D274:D283)*SQRT(trade_day)</f>
        <v>3.30426858559719</v>
      </c>
      <c r="F283" s="99"/>
      <c r="G283" s="103" t="n">
        <f aca="false">IF(G$1="P",MAX(0,G$2-$C283),IF(G$1="C",MAX(0,$C283-G$2)))</f>
        <v>0</v>
      </c>
      <c r="H283" s="103" t="n">
        <f aca="false">IF(H$1="P",MAX(0,H$2-$C283),IF(H$1="C",MAX(0,$C283-H$2)))</f>
        <v>0</v>
      </c>
      <c r="I283" s="103" t="n">
        <f aca="false">IF(I$1="P",MAX(0,I$2-$C283),IF(I$1="C",MAX(0,$C283-I$2)))</f>
        <v>0</v>
      </c>
      <c r="J283" s="103" t="n">
        <f aca="false">IF(J$1="P",MAX(0,J$2-$C283),IF(J$1="C",MAX(0,$C283-J$2)))</f>
        <v>2.57</v>
      </c>
      <c r="K283" s="103" t="n">
        <f aca="false">IF(K$1="P",MAX(0,K$2-$C283),IF(K$1="C",MAX(0,$C283-K$2)))</f>
        <v>7.57</v>
      </c>
      <c r="L283" s="103" t="n">
        <f aca="false">IF(L$1="P",MAX(0,L$2-$C283),IF(L$1="C",MAX(0,$C283-L$2)))</f>
        <v>17.57</v>
      </c>
      <c r="M283" s="103" t="n">
        <f aca="false">IF(M$1="P",MAX(0,M$2-$C283),IF(M$1="C",MAX(0,$C283-M$2)))</f>
        <v>12.43</v>
      </c>
      <c r="N283" s="103" t="n">
        <f aca="false">IF(N$1="P",MAX(0,N$2-$C283),IF(N$1="C",MAX(0,$C283-N$2)))</f>
        <v>7.43</v>
      </c>
      <c r="O283" s="103" t="n">
        <f aca="false">IF(O$1="P",MAX(0,O$2-$C283),IF(O$1="C",MAX(0,$C283-O$2)))</f>
        <v>2.43</v>
      </c>
      <c r="P283" s="103" t="n">
        <f aca="false">IF(P$1="P",MAX(0,P$2-$C283),IF(P$1="C",MAX(0,$C283-P$2)))</f>
        <v>0</v>
      </c>
      <c r="Q283" s="103" t="n">
        <f aca="false">IF(Q$1="P",MAX(0,Q$2-$C283),IF(Q$1="C",MAX(0,$C283-Q$2)))</f>
        <v>0</v>
      </c>
      <c r="R283" s="103" t="n">
        <f aca="false">IF(R$1="P",MAX(0,R$2-$C283),IF(R$1="C",MAX(0,$C283-R$2)))</f>
        <v>0</v>
      </c>
      <c r="S283" s="103" t="n">
        <f aca="false">IF(S$1="P",MAX(0,S$2-$C283),IF(S$1="C",MAX(0,$C283-S$2)))</f>
        <v>0</v>
      </c>
      <c r="T283" s="104" t="n">
        <f aca="false">A283</f>
        <v>13</v>
      </c>
      <c r="U283" s="105" t="n">
        <f aca="false">VLOOKUP($B283,Gas!$B$3:$E$2506,2)</f>
        <v>2.04</v>
      </c>
      <c r="V283" s="46" t="n">
        <f aca="false">C283/U283</f>
        <v>15.8970588235294</v>
      </c>
      <c r="W283" s="99" t="n">
        <f aca="false">VLOOKUP($B283,Gas!$B$3:$E$2506,4)</f>
        <v>0.796627990169492</v>
      </c>
    </row>
    <row r="284" customFormat="false" ht="12.75" hidden="false" customHeight="false" outlineLevel="0" collapsed="false">
      <c r="A284" s="95" t="n">
        <f aca="false">MONTH(B284)+(YEAR(B284)-1998)*12</f>
        <v>13</v>
      </c>
      <c r="B284" s="101" t="n">
        <v>36167</v>
      </c>
      <c r="C284" s="102" t="n">
        <v>24.98</v>
      </c>
      <c r="D284" s="98" t="n">
        <f aca="false">LN(C284/C283)</f>
        <v>-0.261008415621795</v>
      </c>
      <c r="E284" s="106" t="n">
        <f aca="false">STDEV(D275:D284)*SQRT(trade_day)</f>
        <v>3.52231359570535</v>
      </c>
      <c r="F284" s="99"/>
      <c r="G284" s="103" t="n">
        <f aca="false">IF(G$1="P",MAX(0,G$2-$C284),IF(G$1="C",MAX(0,$C284-G$2)))</f>
        <v>0</v>
      </c>
      <c r="H284" s="103" t="n">
        <f aca="false">IF(H$1="P",MAX(0,H$2-$C284),IF(H$1="C",MAX(0,$C284-H$2)))</f>
        <v>0.0199999999999996</v>
      </c>
      <c r="I284" s="103" t="n">
        <f aca="false">IF(I$1="P",MAX(0,I$2-$C284),IF(I$1="C",MAX(0,$C284-I$2)))</f>
        <v>5.02</v>
      </c>
      <c r="J284" s="103" t="n">
        <f aca="false">IF(J$1="P",MAX(0,J$2-$C284),IF(J$1="C",MAX(0,$C284-J$2)))</f>
        <v>10.02</v>
      </c>
      <c r="K284" s="103" t="n">
        <f aca="false">IF(K$1="P",MAX(0,K$2-$C284),IF(K$1="C",MAX(0,$C284-K$2)))</f>
        <v>15.02</v>
      </c>
      <c r="L284" s="103" t="n">
        <f aca="false">IF(L$1="P",MAX(0,L$2-$C284),IF(L$1="C",MAX(0,$C284-L$2)))</f>
        <v>25.02</v>
      </c>
      <c r="M284" s="103" t="n">
        <f aca="false">IF(M$1="P",MAX(0,M$2-$C284),IF(M$1="C",MAX(0,$C284-M$2)))</f>
        <v>4.98</v>
      </c>
      <c r="N284" s="103" t="n">
        <f aca="false">IF(N$1="P",MAX(0,N$2-$C284),IF(N$1="C",MAX(0,$C284-N$2)))</f>
        <v>0</v>
      </c>
      <c r="O284" s="103" t="n">
        <f aca="false">IF(O$1="P",MAX(0,O$2-$C284),IF(O$1="C",MAX(0,$C284-O$2)))</f>
        <v>0</v>
      </c>
      <c r="P284" s="103" t="n">
        <f aca="false">IF(P$1="P",MAX(0,P$2-$C284),IF(P$1="C",MAX(0,$C284-P$2)))</f>
        <v>0</v>
      </c>
      <c r="Q284" s="103" t="n">
        <f aca="false">IF(Q$1="P",MAX(0,Q$2-$C284),IF(Q$1="C",MAX(0,$C284-Q$2)))</f>
        <v>0</v>
      </c>
      <c r="R284" s="103" t="n">
        <f aca="false">IF(R$1="P",MAX(0,R$2-$C284),IF(R$1="C",MAX(0,$C284-R$2)))</f>
        <v>0</v>
      </c>
      <c r="S284" s="103" t="n">
        <f aca="false">IF(S$1="P",MAX(0,S$2-$C284),IF(S$1="C",MAX(0,$C284-S$2)))</f>
        <v>0</v>
      </c>
      <c r="T284" s="104" t="n">
        <f aca="false">A284</f>
        <v>13</v>
      </c>
      <c r="U284" s="105" t="n">
        <f aca="false">VLOOKUP($B284,Gas!$B$3:$E$2506,2)</f>
        <v>2.035</v>
      </c>
      <c r="V284" s="46" t="n">
        <f aca="false">C284/U284</f>
        <v>12.2751842751843</v>
      </c>
      <c r="W284" s="99" t="n">
        <f aca="false">VLOOKUP($B284,Gas!$B$3:$E$2506,4)</f>
        <v>0.797885440846683</v>
      </c>
    </row>
    <row r="285" customFormat="false" ht="12.75" hidden="false" customHeight="false" outlineLevel="0" collapsed="false">
      <c r="A285" s="95" t="n">
        <f aca="false">MONTH(B285)+(YEAR(B285)-1998)*12</f>
        <v>13</v>
      </c>
      <c r="B285" s="101" t="n">
        <v>36168</v>
      </c>
      <c r="C285" s="102" t="n">
        <v>20.23</v>
      </c>
      <c r="D285" s="98" t="n">
        <f aca="false">LN(C285/C284)</f>
        <v>-0.210908853517777</v>
      </c>
      <c r="E285" s="106" t="n">
        <f aca="false">STDEV(D276:D285)*SQRT(trade_day)</f>
        <v>3.66303988719204</v>
      </c>
      <c r="F285" s="99"/>
      <c r="G285" s="103" t="n">
        <f aca="false">IF(G$1="P",MAX(0,G$2-$C285),IF(G$1="C",MAX(0,$C285-G$2)))</f>
        <v>0</v>
      </c>
      <c r="H285" s="103" t="n">
        <f aca="false">IF(H$1="P",MAX(0,H$2-$C285),IF(H$1="C",MAX(0,$C285-H$2)))</f>
        <v>4.77</v>
      </c>
      <c r="I285" s="103" t="n">
        <f aca="false">IF(I$1="P",MAX(0,I$2-$C285),IF(I$1="C",MAX(0,$C285-I$2)))</f>
        <v>9.77</v>
      </c>
      <c r="J285" s="103" t="n">
        <f aca="false">IF(J$1="P",MAX(0,J$2-$C285),IF(J$1="C",MAX(0,$C285-J$2)))</f>
        <v>14.77</v>
      </c>
      <c r="K285" s="103" t="n">
        <f aca="false">IF(K$1="P",MAX(0,K$2-$C285),IF(K$1="C",MAX(0,$C285-K$2)))</f>
        <v>19.77</v>
      </c>
      <c r="L285" s="103" t="n">
        <f aca="false">IF(L$1="P",MAX(0,L$2-$C285),IF(L$1="C",MAX(0,$C285-L$2)))</f>
        <v>29.77</v>
      </c>
      <c r="M285" s="103" t="n">
        <f aca="false">IF(M$1="P",MAX(0,M$2-$C285),IF(M$1="C",MAX(0,$C285-M$2)))</f>
        <v>0.23</v>
      </c>
      <c r="N285" s="103" t="n">
        <f aca="false">IF(N$1="P",MAX(0,N$2-$C285),IF(N$1="C",MAX(0,$C285-N$2)))</f>
        <v>0</v>
      </c>
      <c r="O285" s="103" t="n">
        <f aca="false">IF(O$1="P",MAX(0,O$2-$C285),IF(O$1="C",MAX(0,$C285-O$2)))</f>
        <v>0</v>
      </c>
      <c r="P285" s="103" t="n">
        <f aca="false">IF(P$1="P",MAX(0,P$2-$C285),IF(P$1="C",MAX(0,$C285-P$2)))</f>
        <v>0</v>
      </c>
      <c r="Q285" s="103" t="n">
        <f aca="false">IF(Q$1="P",MAX(0,Q$2-$C285),IF(Q$1="C",MAX(0,$C285-Q$2)))</f>
        <v>0</v>
      </c>
      <c r="R285" s="103" t="n">
        <f aca="false">IF(R$1="P",MAX(0,R$2-$C285),IF(R$1="C",MAX(0,$C285-R$2)))</f>
        <v>0</v>
      </c>
      <c r="S285" s="103" t="n">
        <f aca="false">IF(S$1="P",MAX(0,S$2-$C285),IF(S$1="C",MAX(0,$C285-S$2)))</f>
        <v>0</v>
      </c>
      <c r="T285" s="104" t="n">
        <f aca="false">A285</f>
        <v>13</v>
      </c>
      <c r="U285" s="105" t="n">
        <f aca="false">VLOOKUP($B285,Gas!$B$3:$E$2506,2)</f>
        <v>1.895</v>
      </c>
      <c r="V285" s="46" t="n">
        <f aca="false">C285/U285</f>
        <v>10.6754617414248</v>
      </c>
      <c r="W285" s="99" t="n">
        <f aca="false">VLOOKUP($B285,Gas!$B$3:$E$2506,4)</f>
        <v>0.88377844881917</v>
      </c>
    </row>
    <row r="286" customFormat="false" ht="12.75" hidden="false" customHeight="false" outlineLevel="0" collapsed="false">
      <c r="A286" s="95" t="n">
        <f aca="false">MONTH(B286)+(YEAR(B286)-1998)*12</f>
        <v>13</v>
      </c>
      <c r="B286" s="101" t="n">
        <v>36171</v>
      </c>
      <c r="C286" s="102" t="n">
        <v>25.51</v>
      </c>
      <c r="D286" s="98" t="n">
        <f aca="false">LN(C286/C285)</f>
        <v>0.231903880974066</v>
      </c>
      <c r="E286" s="106" t="n">
        <f aca="false">STDEV(D277:D286)*SQRT(trade_day)</f>
        <v>3.63263446407915</v>
      </c>
      <c r="F286" s="99"/>
      <c r="G286" s="103" t="n">
        <f aca="false">IF(G$1="P",MAX(0,G$2-$C286),IF(G$1="C",MAX(0,$C286-G$2)))</f>
        <v>0</v>
      </c>
      <c r="H286" s="103" t="n">
        <f aca="false">IF(H$1="P",MAX(0,H$2-$C286),IF(H$1="C",MAX(0,$C286-H$2)))</f>
        <v>0</v>
      </c>
      <c r="I286" s="103" t="n">
        <f aca="false">IF(I$1="P",MAX(0,I$2-$C286),IF(I$1="C",MAX(0,$C286-I$2)))</f>
        <v>4.49</v>
      </c>
      <c r="J286" s="103" t="n">
        <f aca="false">IF(J$1="P",MAX(0,J$2-$C286),IF(J$1="C",MAX(0,$C286-J$2)))</f>
        <v>9.49</v>
      </c>
      <c r="K286" s="103" t="n">
        <f aca="false">IF(K$1="P",MAX(0,K$2-$C286),IF(K$1="C",MAX(0,$C286-K$2)))</f>
        <v>14.49</v>
      </c>
      <c r="L286" s="103" t="n">
        <f aca="false">IF(L$1="P",MAX(0,L$2-$C286),IF(L$1="C",MAX(0,$C286-L$2)))</f>
        <v>24.49</v>
      </c>
      <c r="M286" s="103" t="n">
        <f aca="false">IF(M$1="P",MAX(0,M$2-$C286),IF(M$1="C",MAX(0,$C286-M$2)))</f>
        <v>5.51</v>
      </c>
      <c r="N286" s="103" t="n">
        <f aca="false">IF(N$1="P",MAX(0,N$2-$C286),IF(N$1="C",MAX(0,$C286-N$2)))</f>
        <v>0.510000000000002</v>
      </c>
      <c r="O286" s="103" t="n">
        <f aca="false">IF(O$1="P",MAX(0,O$2-$C286),IF(O$1="C",MAX(0,$C286-O$2)))</f>
        <v>0</v>
      </c>
      <c r="P286" s="103" t="n">
        <f aca="false">IF(P$1="P",MAX(0,P$2-$C286),IF(P$1="C",MAX(0,$C286-P$2)))</f>
        <v>0</v>
      </c>
      <c r="Q286" s="103" t="n">
        <f aca="false">IF(Q$1="P",MAX(0,Q$2-$C286),IF(Q$1="C",MAX(0,$C286-Q$2)))</f>
        <v>0</v>
      </c>
      <c r="R286" s="103" t="n">
        <f aca="false">IF(R$1="P",MAX(0,R$2-$C286),IF(R$1="C",MAX(0,$C286-R$2)))</f>
        <v>0</v>
      </c>
      <c r="S286" s="103" t="n">
        <f aca="false">IF(S$1="P",MAX(0,S$2-$C286),IF(S$1="C",MAX(0,$C286-S$2)))</f>
        <v>0</v>
      </c>
      <c r="T286" s="104" t="n">
        <f aca="false">A286</f>
        <v>13</v>
      </c>
      <c r="U286" s="105" t="n">
        <f aca="false">VLOOKUP($B286,Gas!$B$3:$E$2506,2)</f>
        <v>1.875</v>
      </c>
      <c r="V286" s="46" t="n">
        <f aca="false">C286/U286</f>
        <v>13.6053333333333</v>
      </c>
      <c r="W286" s="99" t="n">
        <f aca="false">VLOOKUP($B286,Gas!$B$3:$E$2506,4)</f>
        <v>0.875098473584732</v>
      </c>
    </row>
    <row r="287" customFormat="false" ht="12.75" hidden="false" customHeight="false" outlineLevel="0" collapsed="false">
      <c r="A287" s="95" t="n">
        <f aca="false">MONTH(B287)+(YEAR(B287)-1998)*12</f>
        <v>13</v>
      </c>
      <c r="B287" s="101" t="n">
        <v>36172</v>
      </c>
      <c r="C287" s="102" t="n">
        <v>19.44</v>
      </c>
      <c r="D287" s="98" t="n">
        <f aca="false">LN(C287/C286)</f>
        <v>-0.271737733121427</v>
      </c>
      <c r="E287" s="106" t="n">
        <f aca="false">STDEV(D278:D287)*SQRT(trade_day)</f>
        <v>3.91572087609634</v>
      </c>
      <c r="F287" s="99"/>
      <c r="G287" s="103" t="n">
        <f aca="false">IF(G$1="P",MAX(0,G$2-$C287),IF(G$1="C",MAX(0,$C287-G$2)))</f>
        <v>0.559999999999999</v>
      </c>
      <c r="H287" s="103" t="n">
        <f aca="false">IF(H$1="P",MAX(0,H$2-$C287),IF(H$1="C",MAX(0,$C287-H$2)))</f>
        <v>5.56</v>
      </c>
      <c r="I287" s="103" t="n">
        <f aca="false">IF(I$1="P",MAX(0,I$2-$C287),IF(I$1="C",MAX(0,$C287-I$2)))</f>
        <v>10.56</v>
      </c>
      <c r="J287" s="103" t="n">
        <f aca="false">IF(J$1="P",MAX(0,J$2-$C287),IF(J$1="C",MAX(0,$C287-J$2)))</f>
        <v>15.56</v>
      </c>
      <c r="K287" s="103" t="n">
        <f aca="false">IF(K$1="P",MAX(0,K$2-$C287),IF(K$1="C",MAX(0,$C287-K$2)))</f>
        <v>20.56</v>
      </c>
      <c r="L287" s="103" t="n">
        <f aca="false">IF(L$1="P",MAX(0,L$2-$C287),IF(L$1="C",MAX(0,$C287-L$2)))</f>
        <v>30.56</v>
      </c>
      <c r="M287" s="103" t="n">
        <f aca="false">IF(M$1="P",MAX(0,M$2-$C287),IF(M$1="C",MAX(0,$C287-M$2)))</f>
        <v>0</v>
      </c>
      <c r="N287" s="103" t="n">
        <f aca="false">IF(N$1="P",MAX(0,N$2-$C287),IF(N$1="C",MAX(0,$C287-N$2)))</f>
        <v>0</v>
      </c>
      <c r="O287" s="103" t="n">
        <f aca="false">IF(O$1="P",MAX(0,O$2-$C287),IF(O$1="C",MAX(0,$C287-O$2)))</f>
        <v>0</v>
      </c>
      <c r="P287" s="103" t="n">
        <f aca="false">IF(P$1="P",MAX(0,P$2-$C287),IF(P$1="C",MAX(0,$C287-P$2)))</f>
        <v>0</v>
      </c>
      <c r="Q287" s="103" t="n">
        <f aca="false">IF(Q$1="P",MAX(0,Q$2-$C287),IF(Q$1="C",MAX(0,$C287-Q$2)))</f>
        <v>0</v>
      </c>
      <c r="R287" s="103" t="n">
        <f aca="false">IF(R$1="P",MAX(0,R$2-$C287),IF(R$1="C",MAX(0,$C287-R$2)))</f>
        <v>0</v>
      </c>
      <c r="S287" s="103" t="n">
        <f aca="false">IF(S$1="P",MAX(0,S$2-$C287),IF(S$1="C",MAX(0,$C287-S$2)))</f>
        <v>0</v>
      </c>
      <c r="T287" s="104" t="n">
        <f aca="false">A287</f>
        <v>13</v>
      </c>
      <c r="U287" s="105" t="n">
        <f aca="false">VLOOKUP($B287,Gas!$B$3:$E$2506,2)</f>
        <v>1.82</v>
      </c>
      <c r="V287" s="46" t="n">
        <f aca="false">C287/U287</f>
        <v>10.6813186813187</v>
      </c>
      <c r="W287" s="99" t="n">
        <f aca="false">VLOOKUP($B287,Gas!$B$3:$E$2506,4)</f>
        <v>0.893392556496121</v>
      </c>
    </row>
    <row r="288" customFormat="false" ht="12.75" hidden="false" customHeight="false" outlineLevel="0" collapsed="false">
      <c r="A288" s="95" t="n">
        <f aca="false">MONTH(B288)+(YEAR(B288)-1998)*12</f>
        <v>13</v>
      </c>
      <c r="B288" s="101" t="n">
        <v>36173</v>
      </c>
      <c r="C288" s="102" t="n">
        <v>18.25</v>
      </c>
      <c r="D288" s="98" t="n">
        <f aca="false">LN(C288/C287)</f>
        <v>-0.0631677190037925</v>
      </c>
      <c r="E288" s="106" t="n">
        <f aca="false">STDEV(D279:D288)*SQRT(trade_day)</f>
        <v>3.86076691869126</v>
      </c>
      <c r="F288" s="99"/>
      <c r="G288" s="103" t="n">
        <f aca="false">IF(G$1="P",MAX(0,G$2-$C288),IF(G$1="C",MAX(0,$C288-G$2)))</f>
        <v>1.75</v>
      </c>
      <c r="H288" s="103" t="n">
        <f aca="false">IF(H$1="P",MAX(0,H$2-$C288),IF(H$1="C",MAX(0,$C288-H$2)))</f>
        <v>6.75</v>
      </c>
      <c r="I288" s="103" t="n">
        <f aca="false">IF(I$1="P",MAX(0,I$2-$C288),IF(I$1="C",MAX(0,$C288-I$2)))</f>
        <v>11.75</v>
      </c>
      <c r="J288" s="103" t="n">
        <f aca="false">IF(J$1="P",MAX(0,J$2-$C288),IF(J$1="C",MAX(0,$C288-J$2)))</f>
        <v>16.75</v>
      </c>
      <c r="K288" s="103" t="n">
        <f aca="false">IF(K$1="P",MAX(0,K$2-$C288),IF(K$1="C",MAX(0,$C288-K$2)))</f>
        <v>21.75</v>
      </c>
      <c r="L288" s="103" t="n">
        <f aca="false">IF(L$1="P",MAX(0,L$2-$C288),IF(L$1="C",MAX(0,$C288-L$2)))</f>
        <v>31.75</v>
      </c>
      <c r="M288" s="103" t="n">
        <f aca="false">IF(M$1="P",MAX(0,M$2-$C288),IF(M$1="C",MAX(0,$C288-M$2)))</f>
        <v>0</v>
      </c>
      <c r="N288" s="103" t="n">
        <f aca="false">IF(N$1="P",MAX(0,N$2-$C288),IF(N$1="C",MAX(0,$C288-N$2)))</f>
        <v>0</v>
      </c>
      <c r="O288" s="103" t="n">
        <f aca="false">IF(O$1="P",MAX(0,O$2-$C288),IF(O$1="C",MAX(0,$C288-O$2)))</f>
        <v>0</v>
      </c>
      <c r="P288" s="103" t="n">
        <f aca="false">IF(P$1="P",MAX(0,P$2-$C288),IF(P$1="C",MAX(0,$C288-P$2)))</f>
        <v>0</v>
      </c>
      <c r="Q288" s="103" t="n">
        <f aca="false">IF(Q$1="P",MAX(0,Q$2-$C288),IF(Q$1="C",MAX(0,$C288-Q$2)))</f>
        <v>0</v>
      </c>
      <c r="R288" s="103" t="n">
        <f aca="false">IF(R$1="P",MAX(0,R$2-$C288),IF(R$1="C",MAX(0,$C288-R$2)))</f>
        <v>0</v>
      </c>
      <c r="S288" s="103" t="n">
        <f aca="false">IF(S$1="P",MAX(0,S$2-$C288),IF(S$1="C",MAX(0,$C288-S$2)))</f>
        <v>0</v>
      </c>
      <c r="T288" s="104" t="n">
        <f aca="false">A288</f>
        <v>13</v>
      </c>
      <c r="U288" s="105" t="n">
        <f aca="false">VLOOKUP($B288,Gas!$B$3:$E$2506,2)</f>
        <v>1.82</v>
      </c>
      <c r="V288" s="46" t="n">
        <f aca="false">C288/U288</f>
        <v>10.0274725274725</v>
      </c>
      <c r="W288" s="99" t="n">
        <f aca="false">VLOOKUP($B288,Gas!$B$3:$E$2506,4)</f>
        <v>0.893392556496121</v>
      </c>
    </row>
    <row r="289" customFormat="false" ht="12.75" hidden="false" customHeight="false" outlineLevel="0" collapsed="false">
      <c r="A289" s="95" t="n">
        <f aca="false">MONTH(B289)+(YEAR(B289)-1998)*12</f>
        <v>13</v>
      </c>
      <c r="B289" s="101" t="n">
        <v>36174</v>
      </c>
      <c r="C289" s="102" t="n">
        <v>18.02</v>
      </c>
      <c r="D289" s="98" t="n">
        <f aca="false">LN(C289/C288)</f>
        <v>-0.0126828278483087</v>
      </c>
      <c r="E289" s="106" t="n">
        <f aca="false">STDEV(D280:D289)*SQRT(trade_day)</f>
        <v>3.8567785365724</v>
      </c>
      <c r="F289" s="99"/>
      <c r="G289" s="103" t="n">
        <f aca="false">IF(G$1="P",MAX(0,G$2-$C289),IF(G$1="C",MAX(0,$C289-G$2)))</f>
        <v>1.98</v>
      </c>
      <c r="H289" s="103" t="n">
        <f aca="false">IF(H$1="P",MAX(0,H$2-$C289),IF(H$1="C",MAX(0,$C289-H$2)))</f>
        <v>6.98</v>
      </c>
      <c r="I289" s="103" t="n">
        <f aca="false">IF(I$1="P",MAX(0,I$2-$C289),IF(I$1="C",MAX(0,$C289-I$2)))</f>
        <v>11.98</v>
      </c>
      <c r="J289" s="103" t="n">
        <f aca="false">IF(J$1="P",MAX(0,J$2-$C289),IF(J$1="C",MAX(0,$C289-J$2)))</f>
        <v>16.98</v>
      </c>
      <c r="K289" s="103" t="n">
        <f aca="false">IF(K$1="P",MAX(0,K$2-$C289),IF(K$1="C",MAX(0,$C289-K$2)))</f>
        <v>21.98</v>
      </c>
      <c r="L289" s="103" t="n">
        <f aca="false">IF(L$1="P",MAX(0,L$2-$C289),IF(L$1="C",MAX(0,$C289-L$2)))</f>
        <v>31.98</v>
      </c>
      <c r="M289" s="103" t="n">
        <f aca="false">IF(M$1="P",MAX(0,M$2-$C289),IF(M$1="C",MAX(0,$C289-M$2)))</f>
        <v>0</v>
      </c>
      <c r="N289" s="103" t="n">
        <f aca="false">IF(N$1="P",MAX(0,N$2-$C289),IF(N$1="C",MAX(0,$C289-N$2)))</f>
        <v>0</v>
      </c>
      <c r="O289" s="103" t="n">
        <f aca="false">IF(O$1="P",MAX(0,O$2-$C289),IF(O$1="C",MAX(0,$C289-O$2)))</f>
        <v>0</v>
      </c>
      <c r="P289" s="103" t="n">
        <f aca="false">IF(P$1="P",MAX(0,P$2-$C289),IF(P$1="C",MAX(0,$C289-P$2)))</f>
        <v>0</v>
      </c>
      <c r="Q289" s="103" t="n">
        <f aca="false">IF(Q$1="P",MAX(0,Q$2-$C289),IF(Q$1="C",MAX(0,$C289-Q$2)))</f>
        <v>0</v>
      </c>
      <c r="R289" s="103" t="n">
        <f aca="false">IF(R$1="P",MAX(0,R$2-$C289),IF(R$1="C",MAX(0,$C289-R$2)))</f>
        <v>0</v>
      </c>
      <c r="S289" s="103" t="n">
        <f aca="false">IF(S$1="P",MAX(0,S$2-$C289),IF(S$1="C",MAX(0,$C289-S$2)))</f>
        <v>0</v>
      </c>
      <c r="T289" s="104" t="n">
        <f aca="false">A289</f>
        <v>13</v>
      </c>
      <c r="U289" s="105" t="n">
        <f aca="false">VLOOKUP($B289,Gas!$B$3:$E$2506,2)</f>
        <v>1.865</v>
      </c>
      <c r="V289" s="46" t="n">
        <f aca="false">C289/U289</f>
        <v>9.66219839142091</v>
      </c>
      <c r="W289" s="99" t="n">
        <f aca="false">VLOOKUP($B289,Gas!$B$3:$E$2506,4)</f>
        <v>0.908747943009675</v>
      </c>
    </row>
    <row r="290" customFormat="false" ht="12.75" hidden="false" customHeight="false" outlineLevel="0" collapsed="false">
      <c r="A290" s="95" t="n">
        <f aca="false">MONTH(B290)+(YEAR(B290)-1998)*12</f>
        <v>13</v>
      </c>
      <c r="B290" s="101" t="n">
        <v>36175</v>
      </c>
      <c r="C290" s="102" t="n">
        <v>19.3</v>
      </c>
      <c r="D290" s="98" t="n">
        <f aca="false">LN(C290/C289)</f>
        <v>0.0686228437306482</v>
      </c>
      <c r="E290" s="106" t="n">
        <f aca="false">STDEV(D281:D290)*SQRT(trade_day)</f>
        <v>3.86801885523815</v>
      </c>
      <c r="F290" s="99"/>
      <c r="G290" s="103" t="n">
        <f aca="false">IF(G$1="P",MAX(0,G$2-$C290),IF(G$1="C",MAX(0,$C290-G$2)))</f>
        <v>0.699999999999999</v>
      </c>
      <c r="H290" s="103" t="n">
        <f aca="false">IF(H$1="P",MAX(0,H$2-$C290),IF(H$1="C",MAX(0,$C290-H$2)))</f>
        <v>5.7</v>
      </c>
      <c r="I290" s="103" t="n">
        <f aca="false">IF(I$1="P",MAX(0,I$2-$C290),IF(I$1="C",MAX(0,$C290-I$2)))</f>
        <v>10.7</v>
      </c>
      <c r="J290" s="103" t="n">
        <f aca="false">IF(J$1="P",MAX(0,J$2-$C290),IF(J$1="C",MAX(0,$C290-J$2)))</f>
        <v>15.7</v>
      </c>
      <c r="K290" s="103" t="n">
        <f aca="false">IF(K$1="P",MAX(0,K$2-$C290),IF(K$1="C",MAX(0,$C290-K$2)))</f>
        <v>20.7</v>
      </c>
      <c r="L290" s="103" t="n">
        <f aca="false">IF(L$1="P",MAX(0,L$2-$C290),IF(L$1="C",MAX(0,$C290-L$2)))</f>
        <v>30.7</v>
      </c>
      <c r="M290" s="103" t="n">
        <f aca="false">IF(M$1="P",MAX(0,M$2-$C290),IF(M$1="C",MAX(0,$C290-M$2)))</f>
        <v>0</v>
      </c>
      <c r="N290" s="103" t="n">
        <f aca="false">IF(N$1="P",MAX(0,N$2-$C290),IF(N$1="C",MAX(0,$C290-N$2)))</f>
        <v>0</v>
      </c>
      <c r="O290" s="103" t="n">
        <f aca="false">IF(O$1="P",MAX(0,O$2-$C290),IF(O$1="C",MAX(0,$C290-O$2)))</f>
        <v>0</v>
      </c>
      <c r="P290" s="103" t="n">
        <f aca="false">IF(P$1="P",MAX(0,P$2-$C290),IF(P$1="C",MAX(0,$C290-P$2)))</f>
        <v>0</v>
      </c>
      <c r="Q290" s="103" t="n">
        <f aca="false">IF(Q$1="P",MAX(0,Q$2-$C290),IF(Q$1="C",MAX(0,$C290-Q$2)))</f>
        <v>0</v>
      </c>
      <c r="R290" s="103" t="n">
        <f aca="false">IF(R$1="P",MAX(0,R$2-$C290),IF(R$1="C",MAX(0,$C290-R$2)))</f>
        <v>0</v>
      </c>
      <c r="S290" s="103" t="n">
        <f aca="false">IF(S$1="P",MAX(0,S$2-$C290),IF(S$1="C",MAX(0,$C290-S$2)))</f>
        <v>0</v>
      </c>
      <c r="T290" s="104" t="n">
        <f aca="false">A290</f>
        <v>13</v>
      </c>
      <c r="U290" s="105" t="n">
        <f aca="false">VLOOKUP($B290,Gas!$B$3:$E$2506,2)</f>
        <v>1.78</v>
      </c>
      <c r="V290" s="46" t="n">
        <f aca="false">C290/U290</f>
        <v>10.8426966292135</v>
      </c>
      <c r="W290" s="99" t="n">
        <f aca="false">VLOOKUP($B290,Gas!$B$3:$E$2506,4)</f>
        <v>0.531479627555372</v>
      </c>
    </row>
    <row r="291" customFormat="false" ht="12.75" hidden="false" customHeight="false" outlineLevel="0" collapsed="false">
      <c r="A291" s="95" t="n">
        <f aca="false">MONTH(B291)+(YEAR(B291)-1998)*12</f>
        <v>13</v>
      </c>
      <c r="B291" s="101" t="n">
        <v>36178</v>
      </c>
      <c r="C291" s="102" t="n">
        <v>18.12</v>
      </c>
      <c r="D291" s="98" t="n">
        <f aca="false">LN(C291/C290)</f>
        <v>-0.0630887952960065</v>
      </c>
      <c r="E291" s="106" t="n">
        <f aca="false">STDEV(D282:D291)*SQRT(trade_day)</f>
        <v>3.44601611005767</v>
      </c>
      <c r="F291" s="99"/>
      <c r="G291" s="103" t="n">
        <f aca="false">IF(G$1="P",MAX(0,G$2-$C291),IF(G$1="C",MAX(0,$C291-G$2)))</f>
        <v>1.88</v>
      </c>
      <c r="H291" s="103" t="n">
        <f aca="false">IF(H$1="P",MAX(0,H$2-$C291),IF(H$1="C",MAX(0,$C291-H$2)))</f>
        <v>6.88</v>
      </c>
      <c r="I291" s="103" t="n">
        <f aca="false">IF(I$1="P",MAX(0,I$2-$C291),IF(I$1="C",MAX(0,$C291-I$2)))</f>
        <v>11.88</v>
      </c>
      <c r="J291" s="103" t="n">
        <f aca="false">IF(J$1="P",MAX(0,J$2-$C291),IF(J$1="C",MAX(0,$C291-J$2)))</f>
        <v>16.88</v>
      </c>
      <c r="K291" s="103" t="n">
        <f aca="false">IF(K$1="P",MAX(0,K$2-$C291),IF(K$1="C",MAX(0,$C291-K$2)))</f>
        <v>21.88</v>
      </c>
      <c r="L291" s="103" t="n">
        <f aca="false">IF(L$1="P",MAX(0,L$2-$C291),IF(L$1="C",MAX(0,$C291-L$2)))</f>
        <v>31.88</v>
      </c>
      <c r="M291" s="103" t="n">
        <f aca="false">IF(M$1="P",MAX(0,M$2-$C291),IF(M$1="C",MAX(0,$C291-M$2)))</f>
        <v>0</v>
      </c>
      <c r="N291" s="103" t="n">
        <f aca="false">IF(N$1="P",MAX(0,N$2-$C291),IF(N$1="C",MAX(0,$C291-N$2)))</f>
        <v>0</v>
      </c>
      <c r="O291" s="103" t="n">
        <f aca="false">IF(O$1="P",MAX(0,O$2-$C291),IF(O$1="C",MAX(0,$C291-O$2)))</f>
        <v>0</v>
      </c>
      <c r="P291" s="103" t="n">
        <f aca="false">IF(P$1="P",MAX(0,P$2-$C291),IF(P$1="C",MAX(0,$C291-P$2)))</f>
        <v>0</v>
      </c>
      <c r="Q291" s="103" t="n">
        <f aca="false">IF(Q$1="P",MAX(0,Q$2-$C291),IF(Q$1="C",MAX(0,$C291-Q$2)))</f>
        <v>0</v>
      </c>
      <c r="R291" s="103" t="n">
        <f aca="false">IF(R$1="P",MAX(0,R$2-$C291),IF(R$1="C",MAX(0,$C291-R$2)))</f>
        <v>0</v>
      </c>
      <c r="S291" s="103" t="n">
        <f aca="false">IF(S$1="P",MAX(0,S$2-$C291),IF(S$1="C",MAX(0,$C291-S$2)))</f>
        <v>0</v>
      </c>
      <c r="T291" s="104" t="n">
        <f aca="false">A291</f>
        <v>13</v>
      </c>
      <c r="U291" s="105" t="n">
        <f aca="false">VLOOKUP($B291,Gas!$B$3:$E$2506,2)</f>
        <v>1.795</v>
      </c>
      <c r="V291" s="46" t="n">
        <f aca="false">C291/U291</f>
        <v>10.0947075208914</v>
      </c>
      <c r="W291" s="99" t="n">
        <f aca="false">VLOOKUP($B291,Gas!$B$3:$E$2506,4)</f>
        <v>0.379331371292071</v>
      </c>
    </row>
    <row r="292" customFormat="false" ht="12.75" hidden="false" customHeight="false" outlineLevel="0" collapsed="false">
      <c r="A292" s="95" t="n">
        <f aca="false">MONTH(B292)+(YEAR(B292)-1998)*12</f>
        <v>13</v>
      </c>
      <c r="B292" s="101" t="n">
        <v>36179</v>
      </c>
      <c r="C292" s="102" t="n">
        <v>16.2</v>
      </c>
      <c r="D292" s="98" t="n">
        <f aca="false">LN(C292/C291)</f>
        <v>-0.112005058376495</v>
      </c>
      <c r="E292" s="106" t="n">
        <f aca="false">STDEV(D283:D292)*SQRT(trade_day)</f>
        <v>2.44674375199394</v>
      </c>
      <c r="F292" s="99"/>
      <c r="G292" s="103" t="n">
        <f aca="false">IF(G$1="P",MAX(0,G$2-$C292),IF(G$1="C",MAX(0,$C292-G$2)))</f>
        <v>3.8</v>
      </c>
      <c r="H292" s="103" t="n">
        <f aca="false">IF(H$1="P",MAX(0,H$2-$C292),IF(H$1="C",MAX(0,$C292-H$2)))</f>
        <v>8.8</v>
      </c>
      <c r="I292" s="103" t="n">
        <f aca="false">IF(I$1="P",MAX(0,I$2-$C292),IF(I$1="C",MAX(0,$C292-I$2)))</f>
        <v>13.8</v>
      </c>
      <c r="J292" s="103" t="n">
        <f aca="false">IF(J$1="P",MAX(0,J$2-$C292),IF(J$1="C",MAX(0,$C292-J$2)))</f>
        <v>18.8</v>
      </c>
      <c r="K292" s="103" t="n">
        <f aca="false">IF(K$1="P",MAX(0,K$2-$C292),IF(K$1="C",MAX(0,$C292-K$2)))</f>
        <v>23.8</v>
      </c>
      <c r="L292" s="103" t="n">
        <f aca="false">IF(L$1="P",MAX(0,L$2-$C292),IF(L$1="C",MAX(0,$C292-L$2)))</f>
        <v>33.8</v>
      </c>
      <c r="M292" s="103" t="n">
        <f aca="false">IF(M$1="P",MAX(0,M$2-$C292),IF(M$1="C",MAX(0,$C292-M$2)))</f>
        <v>0</v>
      </c>
      <c r="N292" s="103" t="n">
        <f aca="false">IF(N$1="P",MAX(0,N$2-$C292),IF(N$1="C",MAX(0,$C292-N$2)))</f>
        <v>0</v>
      </c>
      <c r="O292" s="103" t="n">
        <f aca="false">IF(O$1="P",MAX(0,O$2-$C292),IF(O$1="C",MAX(0,$C292-O$2)))</f>
        <v>0</v>
      </c>
      <c r="P292" s="103" t="n">
        <f aca="false">IF(P$1="P",MAX(0,P$2-$C292),IF(P$1="C",MAX(0,$C292-P$2)))</f>
        <v>0</v>
      </c>
      <c r="Q292" s="103" t="n">
        <f aca="false">IF(Q$1="P",MAX(0,Q$2-$C292),IF(Q$1="C",MAX(0,$C292-Q$2)))</f>
        <v>0</v>
      </c>
      <c r="R292" s="103" t="n">
        <f aca="false">IF(R$1="P",MAX(0,R$2-$C292),IF(R$1="C",MAX(0,$C292-R$2)))</f>
        <v>0</v>
      </c>
      <c r="S292" s="103" t="n">
        <f aca="false">IF(S$1="P",MAX(0,S$2-$C292),IF(S$1="C",MAX(0,$C292-S$2)))</f>
        <v>0</v>
      </c>
      <c r="T292" s="104" t="n">
        <f aca="false">A292</f>
        <v>13</v>
      </c>
      <c r="U292" s="105" t="n">
        <f aca="false">VLOOKUP($B292,Gas!$B$3:$E$2506,2)</f>
        <v>1.795</v>
      </c>
      <c r="V292" s="46" t="n">
        <f aca="false">C292/U292</f>
        <v>9.02506963788301</v>
      </c>
      <c r="W292" s="99" t="n">
        <f aca="false">VLOOKUP($B292,Gas!$B$3:$E$2506,4)</f>
        <v>0.378861205203175</v>
      </c>
    </row>
    <row r="293" customFormat="false" ht="12.75" hidden="false" customHeight="false" outlineLevel="0" collapsed="false">
      <c r="A293" s="95" t="n">
        <f aca="false">MONTH(B293)+(YEAR(B293)-1998)*12</f>
        <v>13</v>
      </c>
      <c r="B293" s="101" t="n">
        <v>36180</v>
      </c>
      <c r="C293" s="102" t="n">
        <v>16.66</v>
      </c>
      <c r="D293" s="98" t="n">
        <f aca="false">LN(C293/C292)</f>
        <v>0.0279993945003582</v>
      </c>
      <c r="E293" s="106" t="n">
        <f aca="false">STDEV(D284:D293)*SQRT(trade_day)</f>
        <v>2.48346076873627</v>
      </c>
      <c r="F293" s="99"/>
      <c r="G293" s="103" t="n">
        <f aca="false">IF(G$1="P",MAX(0,G$2-$C293),IF(G$1="C",MAX(0,$C293-G$2)))</f>
        <v>3.34</v>
      </c>
      <c r="H293" s="103" t="n">
        <f aca="false">IF(H$1="P",MAX(0,H$2-$C293),IF(H$1="C",MAX(0,$C293-H$2)))</f>
        <v>8.34</v>
      </c>
      <c r="I293" s="103" t="n">
        <f aca="false">IF(I$1="P",MAX(0,I$2-$C293),IF(I$1="C",MAX(0,$C293-I$2)))</f>
        <v>13.34</v>
      </c>
      <c r="J293" s="103" t="n">
        <f aca="false">IF(J$1="P",MAX(0,J$2-$C293),IF(J$1="C",MAX(0,$C293-J$2)))</f>
        <v>18.34</v>
      </c>
      <c r="K293" s="103" t="n">
        <f aca="false">IF(K$1="P",MAX(0,K$2-$C293),IF(K$1="C",MAX(0,$C293-K$2)))</f>
        <v>23.34</v>
      </c>
      <c r="L293" s="103" t="n">
        <f aca="false">IF(L$1="P",MAX(0,L$2-$C293),IF(L$1="C",MAX(0,$C293-L$2)))</f>
        <v>33.34</v>
      </c>
      <c r="M293" s="103" t="n">
        <f aca="false">IF(M$1="P",MAX(0,M$2-$C293),IF(M$1="C",MAX(0,$C293-M$2)))</f>
        <v>0</v>
      </c>
      <c r="N293" s="103" t="n">
        <f aca="false">IF(N$1="P",MAX(0,N$2-$C293),IF(N$1="C",MAX(0,$C293-N$2)))</f>
        <v>0</v>
      </c>
      <c r="O293" s="103" t="n">
        <f aca="false">IF(O$1="P",MAX(0,O$2-$C293),IF(O$1="C",MAX(0,$C293-O$2)))</f>
        <v>0</v>
      </c>
      <c r="P293" s="103" t="n">
        <f aca="false">IF(P$1="P",MAX(0,P$2-$C293),IF(P$1="C",MAX(0,$C293-P$2)))</f>
        <v>0</v>
      </c>
      <c r="Q293" s="103" t="n">
        <f aca="false">IF(Q$1="P",MAX(0,Q$2-$C293),IF(Q$1="C",MAX(0,$C293-Q$2)))</f>
        <v>0</v>
      </c>
      <c r="R293" s="103" t="n">
        <f aca="false">IF(R$1="P",MAX(0,R$2-$C293),IF(R$1="C",MAX(0,$C293-R$2)))</f>
        <v>0</v>
      </c>
      <c r="S293" s="103" t="n">
        <f aca="false">IF(S$1="P",MAX(0,S$2-$C293),IF(S$1="C",MAX(0,$C293-S$2)))</f>
        <v>0</v>
      </c>
      <c r="T293" s="104" t="n">
        <f aca="false">A293</f>
        <v>13</v>
      </c>
      <c r="U293" s="105" t="n">
        <f aca="false">VLOOKUP($B293,Gas!$B$3:$E$2506,2)</f>
        <v>1.77</v>
      </c>
      <c r="V293" s="46" t="n">
        <f aca="false">C293/U293</f>
        <v>9.41242937853107</v>
      </c>
      <c r="W293" s="99" t="n">
        <f aca="false">VLOOKUP($B293,Gas!$B$3:$E$2506,4)</f>
        <v>0.381779291031916</v>
      </c>
    </row>
    <row r="294" customFormat="false" ht="12.75" hidden="false" customHeight="false" outlineLevel="0" collapsed="false">
      <c r="A294" s="95" t="n">
        <f aca="false">MONTH(B294)+(YEAR(B294)-1998)*12</f>
        <v>13</v>
      </c>
      <c r="B294" s="101" t="n">
        <v>36181</v>
      </c>
      <c r="C294" s="102" t="n">
        <v>16.59</v>
      </c>
      <c r="D294" s="98" t="n">
        <f aca="false">LN(C294/C293)</f>
        <v>-0.00421053253634349</v>
      </c>
      <c r="E294" s="106" t="n">
        <f aca="false">STDEV(D285:D294)*SQRT(trade_day)</f>
        <v>2.24561206800217</v>
      </c>
      <c r="F294" s="99"/>
      <c r="G294" s="103" t="n">
        <f aca="false">IF(G$1="P",MAX(0,G$2-$C294),IF(G$1="C",MAX(0,$C294-G$2)))</f>
        <v>3.41</v>
      </c>
      <c r="H294" s="103" t="n">
        <f aca="false">IF(H$1="P",MAX(0,H$2-$C294),IF(H$1="C",MAX(0,$C294-H$2)))</f>
        <v>8.41</v>
      </c>
      <c r="I294" s="103" t="n">
        <f aca="false">IF(I$1="P",MAX(0,I$2-$C294),IF(I$1="C",MAX(0,$C294-I$2)))</f>
        <v>13.41</v>
      </c>
      <c r="J294" s="103" t="n">
        <f aca="false">IF(J$1="P",MAX(0,J$2-$C294),IF(J$1="C",MAX(0,$C294-J$2)))</f>
        <v>18.41</v>
      </c>
      <c r="K294" s="103" t="n">
        <f aca="false">IF(K$1="P",MAX(0,K$2-$C294),IF(K$1="C",MAX(0,$C294-K$2)))</f>
        <v>23.41</v>
      </c>
      <c r="L294" s="103" t="n">
        <f aca="false">IF(L$1="P",MAX(0,L$2-$C294),IF(L$1="C",MAX(0,$C294-L$2)))</f>
        <v>33.41</v>
      </c>
      <c r="M294" s="103" t="n">
        <f aca="false">IF(M$1="P",MAX(0,M$2-$C294),IF(M$1="C",MAX(0,$C294-M$2)))</f>
        <v>0</v>
      </c>
      <c r="N294" s="103" t="n">
        <f aca="false">IF(N$1="P",MAX(0,N$2-$C294),IF(N$1="C",MAX(0,$C294-N$2)))</f>
        <v>0</v>
      </c>
      <c r="O294" s="103" t="n">
        <f aca="false">IF(O$1="P",MAX(0,O$2-$C294),IF(O$1="C",MAX(0,$C294-O$2)))</f>
        <v>0</v>
      </c>
      <c r="P294" s="103" t="n">
        <f aca="false">IF(P$1="P",MAX(0,P$2-$C294),IF(P$1="C",MAX(0,$C294-P$2)))</f>
        <v>0</v>
      </c>
      <c r="Q294" s="103" t="n">
        <f aca="false">IF(Q$1="P",MAX(0,Q$2-$C294),IF(Q$1="C",MAX(0,$C294-Q$2)))</f>
        <v>0</v>
      </c>
      <c r="R294" s="103" t="n">
        <f aca="false">IF(R$1="P",MAX(0,R$2-$C294),IF(R$1="C",MAX(0,$C294-R$2)))</f>
        <v>0</v>
      </c>
      <c r="S294" s="103" t="n">
        <f aca="false">IF(S$1="P",MAX(0,S$2-$C294),IF(S$1="C",MAX(0,$C294-S$2)))</f>
        <v>0</v>
      </c>
      <c r="T294" s="104" t="n">
        <f aca="false">A294</f>
        <v>13</v>
      </c>
      <c r="U294" s="105" t="n">
        <f aca="false">VLOOKUP($B294,Gas!$B$3:$E$2506,2)</f>
        <v>1.8</v>
      </c>
      <c r="V294" s="46" t="n">
        <f aca="false">C294/U294</f>
        <v>9.21666666666667</v>
      </c>
      <c r="W294" s="99" t="n">
        <f aca="false">VLOOKUP($B294,Gas!$B$3:$E$2506,4)</f>
        <v>0.404873033531542</v>
      </c>
    </row>
    <row r="295" customFormat="false" ht="12.75" hidden="false" customHeight="false" outlineLevel="0" collapsed="false">
      <c r="A295" s="95" t="n">
        <f aca="false">MONTH(B295)+(YEAR(B295)-1998)*12</f>
        <v>13</v>
      </c>
      <c r="B295" s="101" t="n">
        <v>36182</v>
      </c>
      <c r="C295" s="102" t="n">
        <v>16.56</v>
      </c>
      <c r="D295" s="98" t="n">
        <f aca="false">LN(C295/C294)</f>
        <v>-0.00180995524523953</v>
      </c>
      <c r="E295" s="106" t="n">
        <f aca="false">STDEV(D286:D295)*SQRT(trade_day)</f>
        <v>2.03990843847554</v>
      </c>
      <c r="F295" s="99"/>
      <c r="G295" s="103" t="n">
        <f aca="false">IF(G$1="P",MAX(0,G$2-$C295),IF(G$1="C",MAX(0,$C295-G$2)))</f>
        <v>3.44</v>
      </c>
      <c r="H295" s="103" t="n">
        <f aca="false">IF(H$1="P",MAX(0,H$2-$C295),IF(H$1="C",MAX(0,$C295-H$2)))</f>
        <v>8.44</v>
      </c>
      <c r="I295" s="103" t="n">
        <f aca="false">IF(I$1="P",MAX(0,I$2-$C295),IF(I$1="C",MAX(0,$C295-I$2)))</f>
        <v>13.44</v>
      </c>
      <c r="J295" s="103" t="n">
        <f aca="false">IF(J$1="P",MAX(0,J$2-$C295),IF(J$1="C",MAX(0,$C295-J$2)))</f>
        <v>18.44</v>
      </c>
      <c r="K295" s="103" t="n">
        <f aca="false">IF(K$1="P",MAX(0,K$2-$C295),IF(K$1="C",MAX(0,$C295-K$2)))</f>
        <v>23.44</v>
      </c>
      <c r="L295" s="103" t="n">
        <f aca="false">IF(L$1="P",MAX(0,L$2-$C295),IF(L$1="C",MAX(0,$C295-L$2)))</f>
        <v>33.44</v>
      </c>
      <c r="M295" s="103" t="n">
        <f aca="false">IF(M$1="P",MAX(0,M$2-$C295),IF(M$1="C",MAX(0,$C295-M$2)))</f>
        <v>0</v>
      </c>
      <c r="N295" s="103" t="n">
        <f aca="false">IF(N$1="P",MAX(0,N$2-$C295),IF(N$1="C",MAX(0,$C295-N$2)))</f>
        <v>0</v>
      </c>
      <c r="O295" s="103" t="n">
        <f aca="false">IF(O$1="P",MAX(0,O$2-$C295),IF(O$1="C",MAX(0,$C295-O$2)))</f>
        <v>0</v>
      </c>
      <c r="P295" s="103" t="n">
        <f aca="false">IF(P$1="P",MAX(0,P$2-$C295),IF(P$1="C",MAX(0,$C295-P$2)))</f>
        <v>0</v>
      </c>
      <c r="Q295" s="103" t="n">
        <f aca="false">IF(Q$1="P",MAX(0,Q$2-$C295),IF(Q$1="C",MAX(0,$C295-Q$2)))</f>
        <v>0</v>
      </c>
      <c r="R295" s="103" t="n">
        <f aca="false">IF(R$1="P",MAX(0,R$2-$C295),IF(R$1="C",MAX(0,$C295-R$2)))</f>
        <v>0</v>
      </c>
      <c r="S295" s="103" t="n">
        <f aca="false">IF(S$1="P",MAX(0,S$2-$C295),IF(S$1="C",MAX(0,$C295-S$2)))</f>
        <v>0</v>
      </c>
      <c r="T295" s="104" t="n">
        <f aca="false">A295</f>
        <v>13</v>
      </c>
      <c r="U295" s="105" t="n">
        <f aca="false">VLOOKUP($B295,Gas!$B$3:$E$2506,2)</f>
        <v>1.845</v>
      </c>
      <c r="V295" s="46" t="n">
        <f aca="false">C295/U295</f>
        <v>8.97560975609756</v>
      </c>
      <c r="W295" s="99" t="n">
        <f aca="false">VLOOKUP($B295,Gas!$B$3:$E$2506,4)</f>
        <v>0.398378842961829</v>
      </c>
    </row>
    <row r="296" customFormat="false" ht="12.75" hidden="false" customHeight="false" outlineLevel="0" collapsed="false">
      <c r="A296" s="95" t="n">
        <f aca="false">MONTH(B296)+(YEAR(B296)-1998)*12</f>
        <v>13</v>
      </c>
      <c r="B296" s="101" t="n">
        <v>36185</v>
      </c>
      <c r="C296" s="102" t="n">
        <v>17.5</v>
      </c>
      <c r="D296" s="98" t="n">
        <f aca="false">LN(C296/C295)</f>
        <v>0.0552107319723548</v>
      </c>
      <c r="E296" s="106" t="n">
        <f aca="false">STDEV(D287:D296)*SQRT(trade_day)</f>
        <v>1.57124293034738</v>
      </c>
      <c r="F296" s="99"/>
      <c r="G296" s="103" t="n">
        <f aca="false">IF(G$1="P",MAX(0,G$2-$C296),IF(G$1="C",MAX(0,$C296-G$2)))</f>
        <v>2.5</v>
      </c>
      <c r="H296" s="103" t="n">
        <f aca="false">IF(H$1="P",MAX(0,H$2-$C296),IF(H$1="C",MAX(0,$C296-H$2)))</f>
        <v>7.5</v>
      </c>
      <c r="I296" s="103" t="n">
        <f aca="false">IF(I$1="P",MAX(0,I$2-$C296),IF(I$1="C",MAX(0,$C296-I$2)))</f>
        <v>12.5</v>
      </c>
      <c r="J296" s="103" t="n">
        <f aca="false">IF(J$1="P",MAX(0,J$2-$C296),IF(J$1="C",MAX(0,$C296-J$2)))</f>
        <v>17.5</v>
      </c>
      <c r="K296" s="103" t="n">
        <f aca="false">IF(K$1="P",MAX(0,K$2-$C296),IF(K$1="C",MAX(0,$C296-K$2)))</f>
        <v>22.5</v>
      </c>
      <c r="L296" s="103" t="n">
        <f aca="false">IF(L$1="P",MAX(0,L$2-$C296),IF(L$1="C",MAX(0,$C296-L$2)))</f>
        <v>32.5</v>
      </c>
      <c r="M296" s="103" t="n">
        <f aca="false">IF(M$1="P",MAX(0,M$2-$C296),IF(M$1="C",MAX(0,$C296-M$2)))</f>
        <v>0</v>
      </c>
      <c r="N296" s="103" t="n">
        <f aca="false">IF(N$1="P",MAX(0,N$2-$C296),IF(N$1="C",MAX(0,$C296-N$2)))</f>
        <v>0</v>
      </c>
      <c r="O296" s="103" t="n">
        <f aca="false">IF(O$1="P",MAX(0,O$2-$C296),IF(O$1="C",MAX(0,$C296-O$2)))</f>
        <v>0</v>
      </c>
      <c r="P296" s="103" t="n">
        <f aca="false">IF(P$1="P",MAX(0,P$2-$C296),IF(P$1="C",MAX(0,$C296-P$2)))</f>
        <v>0</v>
      </c>
      <c r="Q296" s="103" t="n">
        <f aca="false">IF(Q$1="P",MAX(0,Q$2-$C296),IF(Q$1="C",MAX(0,$C296-Q$2)))</f>
        <v>0</v>
      </c>
      <c r="R296" s="103" t="n">
        <f aca="false">IF(R$1="P",MAX(0,R$2-$C296),IF(R$1="C",MAX(0,$C296-R$2)))</f>
        <v>0</v>
      </c>
      <c r="S296" s="103" t="n">
        <f aca="false">IF(S$1="P",MAX(0,S$2-$C296),IF(S$1="C",MAX(0,$C296-S$2)))</f>
        <v>0</v>
      </c>
      <c r="T296" s="104" t="n">
        <f aca="false">A296</f>
        <v>13</v>
      </c>
      <c r="U296" s="105" t="n">
        <f aca="false">VLOOKUP($B296,Gas!$B$3:$E$2506,2)</f>
        <v>1.81</v>
      </c>
      <c r="V296" s="46" t="n">
        <f aca="false">C296/U296</f>
        <v>9.66850828729282</v>
      </c>
      <c r="W296" s="99" t="n">
        <f aca="false">VLOOKUP($B296,Gas!$B$3:$E$2506,4)</f>
        <v>0.246497743873731</v>
      </c>
    </row>
    <row r="297" customFormat="false" ht="12.75" hidden="false" customHeight="false" outlineLevel="0" collapsed="false">
      <c r="A297" s="95" t="n">
        <f aca="false">MONTH(B297)+(YEAR(B297)-1998)*12</f>
        <v>13</v>
      </c>
      <c r="B297" s="101" t="n">
        <v>36186</v>
      </c>
      <c r="C297" s="102" t="n">
        <v>16.35</v>
      </c>
      <c r="D297" s="98" t="n">
        <f aca="false">LN(C297/C296)</f>
        <v>-0.0679729835862059</v>
      </c>
      <c r="E297" s="106" t="n">
        <f aca="false">STDEV(D288:D297)*SQRT(trade_day)</f>
        <v>0.925899413485632</v>
      </c>
      <c r="F297" s="99"/>
      <c r="G297" s="103" t="n">
        <f aca="false">IF(G$1="P",MAX(0,G$2-$C297),IF(G$1="C",MAX(0,$C297-G$2)))</f>
        <v>3.65</v>
      </c>
      <c r="H297" s="103" t="n">
        <f aca="false">IF(H$1="P",MAX(0,H$2-$C297),IF(H$1="C",MAX(0,$C297-H$2)))</f>
        <v>8.65</v>
      </c>
      <c r="I297" s="103" t="n">
        <f aca="false">IF(I$1="P",MAX(0,I$2-$C297),IF(I$1="C",MAX(0,$C297-I$2)))</f>
        <v>13.65</v>
      </c>
      <c r="J297" s="103" t="n">
        <f aca="false">IF(J$1="P",MAX(0,J$2-$C297),IF(J$1="C",MAX(0,$C297-J$2)))</f>
        <v>18.65</v>
      </c>
      <c r="K297" s="103" t="n">
        <f aca="false">IF(K$1="P",MAX(0,K$2-$C297),IF(K$1="C",MAX(0,$C297-K$2)))</f>
        <v>23.65</v>
      </c>
      <c r="L297" s="103" t="n">
        <f aca="false">IF(L$1="P",MAX(0,L$2-$C297),IF(L$1="C",MAX(0,$C297-L$2)))</f>
        <v>33.65</v>
      </c>
      <c r="M297" s="103" t="n">
        <f aca="false">IF(M$1="P",MAX(0,M$2-$C297),IF(M$1="C",MAX(0,$C297-M$2)))</f>
        <v>0</v>
      </c>
      <c r="N297" s="103" t="n">
        <f aca="false">IF(N$1="P",MAX(0,N$2-$C297),IF(N$1="C",MAX(0,$C297-N$2)))</f>
        <v>0</v>
      </c>
      <c r="O297" s="103" t="n">
        <f aca="false">IF(O$1="P",MAX(0,O$2-$C297),IF(O$1="C",MAX(0,$C297-O$2)))</f>
        <v>0</v>
      </c>
      <c r="P297" s="103" t="n">
        <f aca="false">IF(P$1="P",MAX(0,P$2-$C297),IF(P$1="C",MAX(0,$C297-P$2)))</f>
        <v>0</v>
      </c>
      <c r="Q297" s="103" t="n">
        <f aca="false">IF(Q$1="P",MAX(0,Q$2-$C297),IF(Q$1="C",MAX(0,$C297-Q$2)))</f>
        <v>0</v>
      </c>
      <c r="R297" s="103" t="n">
        <f aca="false">IF(R$1="P",MAX(0,R$2-$C297),IF(R$1="C",MAX(0,$C297-R$2)))</f>
        <v>0</v>
      </c>
      <c r="S297" s="103" t="n">
        <f aca="false">IF(S$1="P",MAX(0,S$2-$C297),IF(S$1="C",MAX(0,$C297-S$2)))</f>
        <v>0</v>
      </c>
      <c r="T297" s="104" t="n">
        <f aca="false">A297</f>
        <v>13</v>
      </c>
      <c r="U297" s="105" t="n">
        <f aca="false">VLOOKUP($B297,Gas!$B$3:$E$2506,2)</f>
        <v>1.75</v>
      </c>
      <c r="V297" s="46" t="n">
        <f aca="false">C297/U297</f>
        <v>9.34285714285714</v>
      </c>
      <c r="W297" s="99" t="n">
        <f aca="false">VLOOKUP($B297,Gas!$B$3:$E$2506,4)</f>
        <v>0.320175894410992</v>
      </c>
    </row>
    <row r="298" customFormat="false" ht="12.75" hidden="false" customHeight="false" outlineLevel="0" collapsed="false">
      <c r="A298" s="95" t="n">
        <f aca="false">MONTH(B298)+(YEAR(B298)-1998)*12</f>
        <v>13</v>
      </c>
      <c r="B298" s="101" t="n">
        <v>36187</v>
      </c>
      <c r="C298" s="102" t="n">
        <v>16.1</v>
      </c>
      <c r="D298" s="98" t="n">
        <f aca="false">LN(C298/C297)</f>
        <v>-0.0154086253528451</v>
      </c>
      <c r="E298" s="106" t="n">
        <f aca="false">STDEV(D289:D298)*SQRT(trade_day)</f>
        <v>0.890303765434343</v>
      </c>
      <c r="F298" s="99"/>
      <c r="G298" s="103" t="n">
        <f aca="false">IF(G$1="P",MAX(0,G$2-$C298),IF(G$1="C",MAX(0,$C298-G$2)))</f>
        <v>3.9</v>
      </c>
      <c r="H298" s="103" t="n">
        <f aca="false">IF(H$1="P",MAX(0,H$2-$C298),IF(H$1="C",MAX(0,$C298-H$2)))</f>
        <v>8.9</v>
      </c>
      <c r="I298" s="103" t="n">
        <f aca="false">IF(I$1="P",MAX(0,I$2-$C298),IF(I$1="C",MAX(0,$C298-I$2)))</f>
        <v>13.9</v>
      </c>
      <c r="J298" s="103" t="n">
        <f aca="false">IF(J$1="P",MAX(0,J$2-$C298),IF(J$1="C",MAX(0,$C298-J$2)))</f>
        <v>18.9</v>
      </c>
      <c r="K298" s="103" t="n">
        <f aca="false">IF(K$1="P",MAX(0,K$2-$C298),IF(K$1="C",MAX(0,$C298-K$2)))</f>
        <v>23.9</v>
      </c>
      <c r="L298" s="103" t="n">
        <f aca="false">IF(L$1="P",MAX(0,L$2-$C298),IF(L$1="C",MAX(0,$C298-L$2)))</f>
        <v>33.9</v>
      </c>
      <c r="M298" s="103" t="n">
        <f aca="false">IF(M$1="P",MAX(0,M$2-$C298),IF(M$1="C",MAX(0,$C298-M$2)))</f>
        <v>0</v>
      </c>
      <c r="N298" s="103" t="n">
        <f aca="false">IF(N$1="P",MAX(0,N$2-$C298),IF(N$1="C",MAX(0,$C298-N$2)))</f>
        <v>0</v>
      </c>
      <c r="O298" s="103" t="n">
        <f aca="false">IF(O$1="P",MAX(0,O$2-$C298),IF(O$1="C",MAX(0,$C298-O$2)))</f>
        <v>0</v>
      </c>
      <c r="P298" s="103" t="n">
        <f aca="false">IF(P$1="P",MAX(0,P$2-$C298),IF(P$1="C",MAX(0,$C298-P$2)))</f>
        <v>0</v>
      </c>
      <c r="Q298" s="103" t="n">
        <f aca="false">IF(Q$1="P",MAX(0,Q$2-$C298),IF(Q$1="C",MAX(0,$C298-Q$2)))</f>
        <v>0</v>
      </c>
      <c r="R298" s="103" t="n">
        <f aca="false">IF(R$1="P",MAX(0,R$2-$C298),IF(R$1="C",MAX(0,$C298-R$2)))</f>
        <v>0</v>
      </c>
      <c r="S298" s="103" t="n">
        <f aca="false">IF(S$1="P",MAX(0,S$2-$C298),IF(S$1="C",MAX(0,$C298-S$2)))</f>
        <v>0</v>
      </c>
      <c r="T298" s="104" t="n">
        <f aca="false">A298</f>
        <v>13</v>
      </c>
      <c r="U298" s="105" t="n">
        <f aca="false">VLOOKUP($B298,Gas!$B$3:$E$2506,2)</f>
        <v>1.72</v>
      </c>
      <c r="V298" s="46" t="n">
        <f aca="false">C298/U298</f>
        <v>9.36046511627907</v>
      </c>
      <c r="W298" s="99" t="n">
        <f aca="false">VLOOKUP($B298,Gas!$B$3:$E$2506,4)</f>
        <v>0.331458941660637</v>
      </c>
    </row>
    <row r="299" customFormat="false" ht="12.75" hidden="false" customHeight="false" outlineLevel="0" collapsed="false">
      <c r="A299" s="95" t="n">
        <f aca="false">MONTH(B299)+(YEAR(B299)-1998)*12</f>
        <v>13</v>
      </c>
      <c r="B299" s="101" t="n">
        <v>36188</v>
      </c>
      <c r="C299" s="102" t="n">
        <v>16.38</v>
      </c>
      <c r="D299" s="98" t="n">
        <f aca="false">LN(C299/C298)</f>
        <v>0.017241806434506</v>
      </c>
      <c r="E299" s="106" t="n">
        <f aca="false">STDEV(D290:D299)*SQRT(trade_day)</f>
        <v>0.902652441680141</v>
      </c>
      <c r="F299" s="99"/>
      <c r="G299" s="103" t="n">
        <f aca="false">IF(G$1="P",MAX(0,G$2-$C299),IF(G$1="C",MAX(0,$C299-G$2)))</f>
        <v>3.62</v>
      </c>
      <c r="H299" s="103" t="n">
        <f aca="false">IF(H$1="P",MAX(0,H$2-$C299),IF(H$1="C",MAX(0,$C299-H$2)))</f>
        <v>8.62</v>
      </c>
      <c r="I299" s="103" t="n">
        <f aca="false">IF(I$1="P",MAX(0,I$2-$C299),IF(I$1="C",MAX(0,$C299-I$2)))</f>
        <v>13.62</v>
      </c>
      <c r="J299" s="103" t="n">
        <f aca="false">IF(J$1="P",MAX(0,J$2-$C299),IF(J$1="C",MAX(0,$C299-J$2)))</f>
        <v>18.62</v>
      </c>
      <c r="K299" s="103" t="n">
        <f aca="false">IF(K$1="P",MAX(0,K$2-$C299),IF(K$1="C",MAX(0,$C299-K$2)))</f>
        <v>23.62</v>
      </c>
      <c r="L299" s="103" t="n">
        <f aca="false">IF(L$1="P",MAX(0,L$2-$C299),IF(L$1="C",MAX(0,$C299-L$2)))</f>
        <v>33.62</v>
      </c>
      <c r="M299" s="103" t="n">
        <f aca="false">IF(M$1="P",MAX(0,M$2-$C299),IF(M$1="C",MAX(0,$C299-M$2)))</f>
        <v>0</v>
      </c>
      <c r="N299" s="103" t="n">
        <f aca="false">IF(N$1="P",MAX(0,N$2-$C299),IF(N$1="C",MAX(0,$C299-N$2)))</f>
        <v>0</v>
      </c>
      <c r="O299" s="103" t="n">
        <f aca="false">IF(O$1="P",MAX(0,O$2-$C299),IF(O$1="C",MAX(0,$C299-O$2)))</f>
        <v>0</v>
      </c>
      <c r="P299" s="103" t="n">
        <f aca="false">IF(P$1="P",MAX(0,P$2-$C299),IF(P$1="C",MAX(0,$C299-P$2)))</f>
        <v>0</v>
      </c>
      <c r="Q299" s="103" t="n">
        <f aca="false">IF(Q$1="P",MAX(0,Q$2-$C299),IF(Q$1="C",MAX(0,$C299-Q$2)))</f>
        <v>0</v>
      </c>
      <c r="R299" s="103" t="n">
        <f aca="false">IF(R$1="P",MAX(0,R$2-$C299),IF(R$1="C",MAX(0,$C299-R$2)))</f>
        <v>0</v>
      </c>
      <c r="S299" s="103" t="n">
        <f aca="false">IF(S$1="P",MAX(0,S$2-$C299),IF(S$1="C",MAX(0,$C299-S$2)))</f>
        <v>0</v>
      </c>
      <c r="T299" s="104" t="n">
        <f aca="false">A299</f>
        <v>13</v>
      </c>
      <c r="U299" s="105" t="n">
        <f aca="false">VLOOKUP($B299,Gas!$B$3:$E$2506,2)</f>
        <v>1.75</v>
      </c>
      <c r="V299" s="46" t="n">
        <f aca="false">C299/U299</f>
        <v>9.36</v>
      </c>
      <c r="W299" s="99" t="n">
        <f aca="false">VLOOKUP($B299,Gas!$B$3:$E$2506,4)</f>
        <v>0.356040012895118</v>
      </c>
    </row>
    <row r="300" customFormat="false" ht="12.75" hidden="false" customHeight="false" outlineLevel="0" collapsed="false">
      <c r="A300" s="95" t="n">
        <f aca="false">MONTH(B300)+(YEAR(B300)-1998)*12</f>
        <v>13</v>
      </c>
      <c r="B300" s="101" t="n">
        <v>36189</v>
      </c>
      <c r="C300" s="102" t="n">
        <v>16.4</v>
      </c>
      <c r="D300" s="98" t="n">
        <f aca="false">LN(C300/C299)</f>
        <v>0.00122025640522937</v>
      </c>
      <c r="E300" s="106" t="n">
        <f aca="false">STDEV(D291:D300)*SQRT(trade_day)</f>
        <v>0.797285118452529</v>
      </c>
      <c r="F300" s="99"/>
      <c r="G300" s="103" t="n">
        <f aca="false">IF(G$1="P",MAX(0,G$2-$C300),IF(G$1="C",MAX(0,$C300-G$2)))</f>
        <v>3.6</v>
      </c>
      <c r="H300" s="103" t="n">
        <f aca="false">IF(H$1="P",MAX(0,H$2-$C300),IF(H$1="C",MAX(0,$C300-H$2)))</f>
        <v>8.6</v>
      </c>
      <c r="I300" s="103" t="n">
        <f aca="false">IF(I$1="P",MAX(0,I$2-$C300),IF(I$1="C",MAX(0,$C300-I$2)))</f>
        <v>13.6</v>
      </c>
      <c r="J300" s="103" t="n">
        <f aca="false">IF(J$1="P",MAX(0,J$2-$C300),IF(J$1="C",MAX(0,$C300-J$2)))</f>
        <v>18.6</v>
      </c>
      <c r="K300" s="103" t="n">
        <f aca="false">IF(K$1="P",MAX(0,K$2-$C300),IF(K$1="C",MAX(0,$C300-K$2)))</f>
        <v>23.6</v>
      </c>
      <c r="L300" s="103" t="n">
        <f aca="false">IF(L$1="P",MAX(0,L$2-$C300),IF(L$1="C",MAX(0,$C300-L$2)))</f>
        <v>33.6</v>
      </c>
      <c r="M300" s="103" t="n">
        <f aca="false">IF(M$1="P",MAX(0,M$2-$C300),IF(M$1="C",MAX(0,$C300-M$2)))</f>
        <v>0</v>
      </c>
      <c r="N300" s="103" t="n">
        <f aca="false">IF(N$1="P",MAX(0,N$2-$C300),IF(N$1="C",MAX(0,$C300-N$2)))</f>
        <v>0</v>
      </c>
      <c r="O300" s="103" t="n">
        <f aca="false">IF(O$1="P",MAX(0,O$2-$C300),IF(O$1="C",MAX(0,$C300-O$2)))</f>
        <v>0</v>
      </c>
      <c r="P300" s="103" t="n">
        <f aca="false">IF(P$1="P",MAX(0,P$2-$C300),IF(P$1="C",MAX(0,$C300-P$2)))</f>
        <v>0</v>
      </c>
      <c r="Q300" s="103" t="n">
        <f aca="false">IF(Q$1="P",MAX(0,Q$2-$C300),IF(Q$1="C",MAX(0,$C300-Q$2)))</f>
        <v>0</v>
      </c>
      <c r="R300" s="103" t="n">
        <f aca="false">IF(R$1="P",MAX(0,R$2-$C300),IF(R$1="C",MAX(0,$C300-R$2)))</f>
        <v>0</v>
      </c>
      <c r="S300" s="103" t="n">
        <f aca="false">IF(S$1="P",MAX(0,S$2-$C300),IF(S$1="C",MAX(0,$C300-S$2)))</f>
        <v>0</v>
      </c>
      <c r="T300" s="104" t="n">
        <f aca="false">A300</f>
        <v>13</v>
      </c>
      <c r="U300" s="105" t="n">
        <f aca="false">VLOOKUP($B300,Gas!$B$3:$E$2506,2)</f>
        <v>1.805</v>
      </c>
      <c r="V300" s="46" t="n">
        <f aca="false">C300/U300</f>
        <v>9.08587257617729</v>
      </c>
      <c r="W300" s="99" t="n">
        <f aca="false">VLOOKUP($B300,Gas!$B$3:$E$2506,4)</f>
        <v>0.40998635113942</v>
      </c>
    </row>
    <row r="301" customFormat="false" ht="12.75" hidden="false" customHeight="false" outlineLevel="0" collapsed="false">
      <c r="A301" s="95" t="n">
        <f aca="false">MONTH(B301)+(YEAR(B301)-1998)*12</f>
        <v>14</v>
      </c>
      <c r="B301" s="101" t="n">
        <v>36192</v>
      </c>
      <c r="C301" s="102" t="n">
        <v>16.84</v>
      </c>
      <c r="D301" s="98" t="n">
        <f aca="false">LN(C301/C300)</f>
        <v>0.026475673984028</v>
      </c>
      <c r="E301" s="106" t="n">
        <f aca="false">STDEV(D301,D292:D300)*SQRT(trade_day)</f>
        <v>0.776729588269355</v>
      </c>
      <c r="F301" s="99"/>
      <c r="G301" s="103" t="n">
        <f aca="false">IF(G$1="P",MAX(0,G$2-$C301),IF(G$1="C",MAX(0,$C301-G$2)))</f>
        <v>3.16</v>
      </c>
      <c r="H301" s="103" t="n">
        <f aca="false">IF(H$1="P",MAX(0,H$2-$C301),IF(H$1="C",MAX(0,$C301-H$2)))</f>
        <v>8.16</v>
      </c>
      <c r="I301" s="103" t="n">
        <f aca="false">IF(I$1="P",MAX(0,I$2-$C301),IF(I$1="C",MAX(0,$C301-I$2)))</f>
        <v>13.16</v>
      </c>
      <c r="J301" s="103" t="n">
        <f aca="false">IF(J$1="P",MAX(0,J$2-$C301),IF(J$1="C",MAX(0,$C301-J$2)))</f>
        <v>18.16</v>
      </c>
      <c r="K301" s="103" t="n">
        <f aca="false">IF(K$1="P",MAX(0,K$2-$C301),IF(K$1="C",MAX(0,$C301-K$2)))</f>
        <v>23.16</v>
      </c>
      <c r="L301" s="103" t="n">
        <f aca="false">IF(L$1="P",MAX(0,L$2-$C301),IF(L$1="C",MAX(0,$C301-L$2)))</f>
        <v>33.16</v>
      </c>
      <c r="M301" s="103" t="n">
        <f aca="false">IF(M$1="P",MAX(0,M$2-$C301),IF(M$1="C",MAX(0,$C301-M$2)))</f>
        <v>0</v>
      </c>
      <c r="N301" s="103" t="n">
        <f aca="false">IF(N$1="P",MAX(0,N$2-$C301),IF(N$1="C",MAX(0,$C301-N$2)))</f>
        <v>0</v>
      </c>
      <c r="O301" s="103" t="n">
        <f aca="false">IF(O$1="P",MAX(0,O$2-$C301),IF(O$1="C",MAX(0,$C301-O$2)))</f>
        <v>0</v>
      </c>
      <c r="P301" s="103" t="n">
        <f aca="false">IF(P$1="P",MAX(0,P$2-$C301),IF(P$1="C",MAX(0,$C301-P$2)))</f>
        <v>0</v>
      </c>
      <c r="Q301" s="103" t="n">
        <f aca="false">IF(Q$1="P",MAX(0,Q$2-$C301),IF(Q$1="C",MAX(0,$C301-Q$2)))</f>
        <v>0</v>
      </c>
      <c r="R301" s="103" t="n">
        <f aca="false">IF(R$1="P",MAX(0,R$2-$C301),IF(R$1="C",MAX(0,$C301-R$2)))</f>
        <v>0</v>
      </c>
      <c r="S301" s="103" t="n">
        <f aca="false">IF(S$1="P",MAX(0,S$2-$C301),IF(S$1="C",MAX(0,$C301-S$2)))</f>
        <v>0</v>
      </c>
      <c r="T301" s="104" t="n">
        <f aca="false">A301</f>
        <v>14</v>
      </c>
      <c r="U301" s="105" t="n">
        <f aca="false">VLOOKUP($B301,Gas!$B$3:$E$2506,2)</f>
        <v>1.805</v>
      </c>
      <c r="V301" s="46" t="n">
        <f aca="false">C301/U301</f>
        <v>9.32963988919668</v>
      </c>
      <c r="W301" s="99" t="n">
        <f aca="false">VLOOKUP($B301,Gas!$B$3:$E$2506,4)</f>
        <v>0.352958558616059</v>
      </c>
    </row>
    <row r="302" customFormat="false" ht="12.75" hidden="false" customHeight="false" outlineLevel="0" collapsed="false">
      <c r="A302" s="95" t="n">
        <f aca="false">MONTH(B302)+(YEAR(B302)-1998)*12</f>
        <v>14</v>
      </c>
      <c r="B302" s="101" t="n">
        <v>36193</v>
      </c>
      <c r="C302" s="102" t="n">
        <v>16.97</v>
      </c>
      <c r="D302" s="98" t="n">
        <f aca="false">LN(C302/C301)</f>
        <v>0.00769007043195414</v>
      </c>
      <c r="E302" s="106" t="n">
        <f aca="false">STDEV(D301:D302,D293:D300)*SQRT(trade_day)</f>
        <v>0.515164118604967</v>
      </c>
      <c r="F302" s="99"/>
      <c r="G302" s="103" t="n">
        <f aca="false">IF(G$1="P",MAX(0,G$2-$C302),IF(G$1="C",MAX(0,$C302-G$2)))</f>
        <v>3.03</v>
      </c>
      <c r="H302" s="103" t="n">
        <f aca="false">IF(H$1="P",MAX(0,H$2-$C302),IF(H$1="C",MAX(0,$C302-H$2)))</f>
        <v>8.03</v>
      </c>
      <c r="I302" s="103" t="n">
        <f aca="false">IF(I$1="P",MAX(0,I$2-$C302),IF(I$1="C",MAX(0,$C302-I$2)))</f>
        <v>13.03</v>
      </c>
      <c r="J302" s="103" t="n">
        <f aca="false">IF(J$1="P",MAX(0,J$2-$C302),IF(J$1="C",MAX(0,$C302-J$2)))</f>
        <v>18.03</v>
      </c>
      <c r="K302" s="103" t="n">
        <f aca="false">IF(K$1="P",MAX(0,K$2-$C302),IF(K$1="C",MAX(0,$C302-K$2)))</f>
        <v>23.03</v>
      </c>
      <c r="L302" s="103" t="n">
        <f aca="false">IF(L$1="P",MAX(0,L$2-$C302),IF(L$1="C",MAX(0,$C302-L$2)))</f>
        <v>33.03</v>
      </c>
      <c r="M302" s="103" t="n">
        <f aca="false">IF(M$1="P",MAX(0,M$2-$C302),IF(M$1="C",MAX(0,$C302-M$2)))</f>
        <v>0</v>
      </c>
      <c r="N302" s="103" t="n">
        <f aca="false">IF(N$1="P",MAX(0,N$2-$C302),IF(N$1="C",MAX(0,$C302-N$2)))</f>
        <v>0</v>
      </c>
      <c r="O302" s="103" t="n">
        <f aca="false">IF(O$1="P",MAX(0,O$2-$C302),IF(O$1="C",MAX(0,$C302-O$2)))</f>
        <v>0</v>
      </c>
      <c r="P302" s="103" t="n">
        <f aca="false">IF(P$1="P",MAX(0,P$2-$C302),IF(P$1="C",MAX(0,$C302-P$2)))</f>
        <v>0</v>
      </c>
      <c r="Q302" s="103" t="n">
        <f aca="false">IF(Q$1="P",MAX(0,Q$2-$C302),IF(Q$1="C",MAX(0,$C302-Q$2)))</f>
        <v>0</v>
      </c>
      <c r="R302" s="103" t="n">
        <f aca="false">IF(R$1="P",MAX(0,R$2-$C302),IF(R$1="C",MAX(0,$C302-R$2)))</f>
        <v>0</v>
      </c>
      <c r="S302" s="103" t="n">
        <f aca="false">IF(S$1="P",MAX(0,S$2-$C302),IF(S$1="C",MAX(0,$C302-S$2)))</f>
        <v>0</v>
      </c>
      <c r="T302" s="104" t="n">
        <f aca="false">A302</f>
        <v>14</v>
      </c>
      <c r="U302" s="105" t="n">
        <f aca="false">VLOOKUP($B302,Gas!$B$3:$E$2506,2)</f>
        <v>1.745</v>
      </c>
      <c r="V302" s="46" t="n">
        <f aca="false">C302/U302</f>
        <v>9.72492836676218</v>
      </c>
      <c r="W302" s="99" t="n">
        <f aca="false">VLOOKUP($B302,Gas!$B$3:$E$2506,4)</f>
        <v>0.390609957348952</v>
      </c>
    </row>
    <row r="303" customFormat="false" ht="12.75" hidden="false" customHeight="false" outlineLevel="0" collapsed="false">
      <c r="A303" s="95" t="n">
        <f aca="false">MONTH(B303)+(YEAR(B303)-1998)*12</f>
        <v>14</v>
      </c>
      <c r="B303" s="101" t="n">
        <v>36194</v>
      </c>
      <c r="C303" s="102" t="n">
        <v>17</v>
      </c>
      <c r="D303" s="98" t="n">
        <f aca="false">LN(C303/C302)</f>
        <v>0.00176626481008129</v>
      </c>
      <c r="E303" s="106" t="n">
        <f aca="false">STDEV(D301:D303,D294:D300)*SQRT(trade_day)</f>
        <v>0.498557748914237</v>
      </c>
      <c r="F303" s="99"/>
      <c r="G303" s="103" t="n">
        <f aca="false">IF(G$1="P",MAX(0,G$2-$C303),IF(G$1="C",MAX(0,$C303-G$2)))</f>
        <v>3</v>
      </c>
      <c r="H303" s="103" t="n">
        <f aca="false">IF(H$1="P",MAX(0,H$2-$C303),IF(H$1="C",MAX(0,$C303-H$2)))</f>
        <v>8</v>
      </c>
      <c r="I303" s="103" t="n">
        <f aca="false">IF(I$1="P",MAX(0,I$2-$C303),IF(I$1="C",MAX(0,$C303-I$2)))</f>
        <v>13</v>
      </c>
      <c r="J303" s="103" t="n">
        <f aca="false">IF(J$1="P",MAX(0,J$2-$C303),IF(J$1="C",MAX(0,$C303-J$2)))</f>
        <v>18</v>
      </c>
      <c r="K303" s="103" t="n">
        <f aca="false">IF(K$1="P",MAX(0,K$2-$C303),IF(K$1="C",MAX(0,$C303-K$2)))</f>
        <v>23</v>
      </c>
      <c r="L303" s="103" t="n">
        <f aca="false">IF(L$1="P",MAX(0,L$2-$C303),IF(L$1="C",MAX(0,$C303-L$2)))</f>
        <v>33</v>
      </c>
      <c r="M303" s="103" t="n">
        <f aca="false">IF(M$1="P",MAX(0,M$2-$C303),IF(M$1="C",MAX(0,$C303-M$2)))</f>
        <v>0</v>
      </c>
      <c r="N303" s="103" t="n">
        <f aca="false">IF(N$1="P",MAX(0,N$2-$C303),IF(N$1="C",MAX(0,$C303-N$2)))</f>
        <v>0</v>
      </c>
      <c r="O303" s="103" t="n">
        <f aca="false">IF(O$1="P",MAX(0,O$2-$C303),IF(O$1="C",MAX(0,$C303-O$2)))</f>
        <v>0</v>
      </c>
      <c r="P303" s="103" t="n">
        <f aca="false">IF(P$1="P",MAX(0,P$2-$C303),IF(P$1="C",MAX(0,$C303-P$2)))</f>
        <v>0</v>
      </c>
      <c r="Q303" s="103" t="n">
        <f aca="false">IF(Q$1="P",MAX(0,Q$2-$C303),IF(Q$1="C",MAX(0,$C303-Q$2)))</f>
        <v>0</v>
      </c>
      <c r="R303" s="103" t="n">
        <f aca="false">IF(R$1="P",MAX(0,R$2-$C303),IF(R$1="C",MAX(0,$C303-R$2)))</f>
        <v>0</v>
      </c>
      <c r="S303" s="103" t="n">
        <f aca="false">IF(S$1="P",MAX(0,S$2-$C303),IF(S$1="C",MAX(0,$C303-S$2)))</f>
        <v>0</v>
      </c>
      <c r="T303" s="104" t="n">
        <f aca="false">A303</f>
        <v>14</v>
      </c>
      <c r="U303" s="105" t="n">
        <f aca="false">VLOOKUP($B303,Gas!$B$3:$E$2506,2)</f>
        <v>1.77</v>
      </c>
      <c r="V303" s="46" t="n">
        <f aca="false">C303/U303</f>
        <v>9.6045197740113</v>
      </c>
      <c r="W303" s="99" t="n">
        <f aca="false">VLOOKUP($B303,Gas!$B$3:$E$2506,4)</f>
        <v>0.405193355794582</v>
      </c>
    </row>
    <row r="304" customFormat="false" ht="12.75" hidden="false" customHeight="false" outlineLevel="0" collapsed="false">
      <c r="A304" s="95" t="n">
        <f aca="false">MONTH(B304)+(YEAR(B304)-1998)*12</f>
        <v>14</v>
      </c>
      <c r="B304" s="101" t="n">
        <v>36195</v>
      </c>
      <c r="C304" s="102" t="n">
        <v>17.21</v>
      </c>
      <c r="D304" s="98" t="n">
        <f aca="false">LN(C304/C303)</f>
        <v>0.0122772661672321</v>
      </c>
      <c r="E304" s="106" t="n">
        <f aca="false">STDEV(D301:D304,D295:D300)*SQRT(trade_day)</f>
        <v>0.499648547021813</v>
      </c>
      <c r="F304" s="99"/>
      <c r="G304" s="103" t="n">
        <f aca="false">IF(G$1="P",MAX(0,G$2-$C304),IF(G$1="C",MAX(0,$C304-G$2)))</f>
        <v>2.79</v>
      </c>
      <c r="H304" s="103" t="n">
        <f aca="false">IF(H$1="P",MAX(0,H$2-$C304),IF(H$1="C",MAX(0,$C304-H$2)))</f>
        <v>7.79</v>
      </c>
      <c r="I304" s="103" t="n">
        <f aca="false">IF(I$1="P",MAX(0,I$2-$C304),IF(I$1="C",MAX(0,$C304-I$2)))</f>
        <v>12.79</v>
      </c>
      <c r="J304" s="103" t="n">
        <f aca="false">IF(J$1="P",MAX(0,J$2-$C304),IF(J$1="C",MAX(0,$C304-J$2)))</f>
        <v>17.79</v>
      </c>
      <c r="K304" s="103" t="n">
        <f aca="false">IF(K$1="P",MAX(0,K$2-$C304),IF(K$1="C",MAX(0,$C304-K$2)))</f>
        <v>22.79</v>
      </c>
      <c r="L304" s="103" t="n">
        <f aca="false">IF(L$1="P",MAX(0,L$2-$C304),IF(L$1="C",MAX(0,$C304-L$2)))</f>
        <v>32.79</v>
      </c>
      <c r="M304" s="103" t="n">
        <f aca="false">IF(M$1="P",MAX(0,M$2-$C304),IF(M$1="C",MAX(0,$C304-M$2)))</f>
        <v>0</v>
      </c>
      <c r="N304" s="103" t="n">
        <f aca="false">IF(N$1="P",MAX(0,N$2-$C304),IF(N$1="C",MAX(0,$C304-N$2)))</f>
        <v>0</v>
      </c>
      <c r="O304" s="103" t="n">
        <f aca="false">IF(O$1="P",MAX(0,O$2-$C304),IF(O$1="C",MAX(0,$C304-O$2)))</f>
        <v>0</v>
      </c>
      <c r="P304" s="103" t="n">
        <f aca="false">IF(P$1="P",MAX(0,P$2-$C304),IF(P$1="C",MAX(0,$C304-P$2)))</f>
        <v>0</v>
      </c>
      <c r="Q304" s="103" t="n">
        <f aca="false">IF(Q$1="P",MAX(0,Q$2-$C304),IF(Q$1="C",MAX(0,$C304-Q$2)))</f>
        <v>0</v>
      </c>
      <c r="R304" s="103" t="n">
        <f aca="false">IF(R$1="P",MAX(0,R$2-$C304),IF(R$1="C",MAX(0,$C304-R$2)))</f>
        <v>0</v>
      </c>
      <c r="S304" s="103" t="n">
        <f aca="false">IF(S$1="P",MAX(0,S$2-$C304),IF(S$1="C",MAX(0,$C304-S$2)))</f>
        <v>0</v>
      </c>
      <c r="T304" s="104" t="n">
        <f aca="false">A304</f>
        <v>14</v>
      </c>
      <c r="U304" s="105" t="n">
        <f aca="false">VLOOKUP($B304,Gas!$B$3:$E$2506,2)</f>
        <v>1.8</v>
      </c>
      <c r="V304" s="46" t="n">
        <f aca="false">C304/U304</f>
        <v>9.56111111111111</v>
      </c>
      <c r="W304" s="99" t="n">
        <f aca="false">VLOOKUP($B304,Gas!$B$3:$E$2506,4)</f>
        <v>0.421353330959508</v>
      </c>
    </row>
    <row r="305" customFormat="false" ht="12.75" hidden="false" customHeight="false" outlineLevel="0" collapsed="false">
      <c r="A305" s="95" t="n">
        <f aca="false">MONTH(B305)+(YEAR(B305)-1998)*12</f>
        <v>14</v>
      </c>
      <c r="B305" s="101" t="n">
        <v>36196</v>
      </c>
      <c r="C305" s="102" t="n">
        <v>17.2</v>
      </c>
      <c r="D305" s="98" t="n">
        <f aca="false">LN(C305/C304)</f>
        <v>-0.000581226404040809</v>
      </c>
      <c r="E305" s="106" t="n">
        <f aca="false">STDEV(D301:D305,D296:D300)*SQRT(trade_day)</f>
        <v>0.49931192965847</v>
      </c>
      <c r="F305" s="99"/>
      <c r="G305" s="103" t="n">
        <f aca="false">IF(G$1="P",MAX(0,G$2-$C305),IF(G$1="C",MAX(0,$C305-G$2)))</f>
        <v>2.8</v>
      </c>
      <c r="H305" s="103" t="n">
        <f aca="false">IF(H$1="P",MAX(0,H$2-$C305),IF(H$1="C",MAX(0,$C305-H$2)))</f>
        <v>7.8</v>
      </c>
      <c r="I305" s="103" t="n">
        <f aca="false">IF(I$1="P",MAX(0,I$2-$C305),IF(I$1="C",MAX(0,$C305-I$2)))</f>
        <v>12.8</v>
      </c>
      <c r="J305" s="103" t="n">
        <f aca="false">IF(J$1="P",MAX(0,J$2-$C305),IF(J$1="C",MAX(0,$C305-J$2)))</f>
        <v>17.8</v>
      </c>
      <c r="K305" s="103" t="n">
        <f aca="false">IF(K$1="P",MAX(0,K$2-$C305),IF(K$1="C",MAX(0,$C305-K$2)))</f>
        <v>22.8</v>
      </c>
      <c r="L305" s="103" t="n">
        <f aca="false">IF(L$1="P",MAX(0,L$2-$C305),IF(L$1="C",MAX(0,$C305-L$2)))</f>
        <v>32.8</v>
      </c>
      <c r="M305" s="103" t="n">
        <f aca="false">IF(M$1="P",MAX(0,M$2-$C305),IF(M$1="C",MAX(0,$C305-M$2)))</f>
        <v>0</v>
      </c>
      <c r="N305" s="103" t="n">
        <f aca="false">IF(N$1="P",MAX(0,N$2-$C305),IF(N$1="C",MAX(0,$C305-N$2)))</f>
        <v>0</v>
      </c>
      <c r="O305" s="103" t="n">
        <f aca="false">IF(O$1="P",MAX(0,O$2-$C305),IF(O$1="C",MAX(0,$C305-O$2)))</f>
        <v>0</v>
      </c>
      <c r="P305" s="103" t="n">
        <f aca="false">IF(P$1="P",MAX(0,P$2-$C305),IF(P$1="C",MAX(0,$C305-P$2)))</f>
        <v>0</v>
      </c>
      <c r="Q305" s="103" t="n">
        <f aca="false">IF(Q$1="P",MAX(0,Q$2-$C305),IF(Q$1="C",MAX(0,$C305-Q$2)))</f>
        <v>0</v>
      </c>
      <c r="R305" s="103" t="n">
        <f aca="false">IF(R$1="P",MAX(0,R$2-$C305),IF(R$1="C",MAX(0,$C305-R$2)))</f>
        <v>0</v>
      </c>
      <c r="S305" s="103" t="n">
        <f aca="false">IF(S$1="P",MAX(0,S$2-$C305),IF(S$1="C",MAX(0,$C305-S$2)))</f>
        <v>0</v>
      </c>
      <c r="T305" s="104" t="n">
        <f aca="false">A305</f>
        <v>14</v>
      </c>
      <c r="U305" s="105" t="n">
        <f aca="false">VLOOKUP($B305,Gas!$B$3:$E$2506,2)</f>
        <v>1.785</v>
      </c>
      <c r="V305" s="46" t="n">
        <f aca="false">C305/U305</f>
        <v>9.63585434173669</v>
      </c>
      <c r="W305" s="99" t="n">
        <f aca="false">VLOOKUP($B305,Gas!$B$3:$E$2506,4)</f>
        <v>0.364450253094239</v>
      </c>
    </row>
    <row r="306" customFormat="false" ht="12.75" hidden="false" customHeight="false" outlineLevel="0" collapsed="false">
      <c r="A306" s="95" t="n">
        <f aca="false">MONTH(B306)+(YEAR(B306)-1998)*12</f>
        <v>14</v>
      </c>
      <c r="B306" s="101" t="n">
        <v>36199</v>
      </c>
      <c r="C306" s="102" t="n">
        <v>17.17</v>
      </c>
      <c r="D306" s="98" t="n">
        <f aca="false">LN(C306/C305)</f>
        <v>-0.00174570891002306</v>
      </c>
      <c r="E306" s="106" t="n">
        <f aca="false">STDEV(D301:D306,D297:D300)*SQRT(trade_day)</f>
        <v>0.409525959094372</v>
      </c>
      <c r="F306" s="99"/>
      <c r="G306" s="103" t="n">
        <f aca="false">IF(G$1="P",MAX(0,G$2-$C306),IF(G$1="C",MAX(0,$C306-G$2)))</f>
        <v>2.83</v>
      </c>
      <c r="H306" s="103" t="n">
        <f aca="false">IF(H$1="P",MAX(0,H$2-$C306),IF(H$1="C",MAX(0,$C306-H$2)))</f>
        <v>7.83</v>
      </c>
      <c r="I306" s="103" t="n">
        <f aca="false">IF(I$1="P",MAX(0,I$2-$C306),IF(I$1="C",MAX(0,$C306-I$2)))</f>
        <v>12.83</v>
      </c>
      <c r="J306" s="103" t="n">
        <f aca="false">IF(J$1="P",MAX(0,J$2-$C306),IF(J$1="C",MAX(0,$C306-J$2)))</f>
        <v>17.83</v>
      </c>
      <c r="K306" s="103" t="n">
        <f aca="false">IF(K$1="P",MAX(0,K$2-$C306),IF(K$1="C",MAX(0,$C306-K$2)))</f>
        <v>22.83</v>
      </c>
      <c r="L306" s="103" t="n">
        <f aca="false">IF(L$1="P",MAX(0,L$2-$C306),IF(L$1="C",MAX(0,$C306-L$2)))</f>
        <v>32.83</v>
      </c>
      <c r="M306" s="103" t="n">
        <f aca="false">IF(M$1="P",MAX(0,M$2-$C306),IF(M$1="C",MAX(0,$C306-M$2)))</f>
        <v>0</v>
      </c>
      <c r="N306" s="103" t="n">
        <f aca="false">IF(N$1="P",MAX(0,N$2-$C306),IF(N$1="C",MAX(0,$C306-N$2)))</f>
        <v>0</v>
      </c>
      <c r="O306" s="103" t="n">
        <f aca="false">IF(O$1="P",MAX(0,O$2-$C306),IF(O$1="C",MAX(0,$C306-O$2)))</f>
        <v>0</v>
      </c>
      <c r="P306" s="103" t="n">
        <f aca="false">IF(P$1="P",MAX(0,P$2-$C306),IF(P$1="C",MAX(0,$C306-P$2)))</f>
        <v>0</v>
      </c>
      <c r="Q306" s="103" t="n">
        <f aca="false">IF(Q$1="P",MAX(0,Q$2-$C306),IF(Q$1="C",MAX(0,$C306-Q$2)))</f>
        <v>0</v>
      </c>
      <c r="R306" s="103" t="n">
        <f aca="false">IF(R$1="P",MAX(0,R$2-$C306),IF(R$1="C",MAX(0,$C306-R$2)))</f>
        <v>0</v>
      </c>
      <c r="S306" s="103" t="n">
        <f aca="false">IF(S$1="P",MAX(0,S$2-$C306),IF(S$1="C",MAX(0,$C306-S$2)))</f>
        <v>0</v>
      </c>
      <c r="T306" s="104" t="n">
        <f aca="false">A306</f>
        <v>14</v>
      </c>
      <c r="U306" s="105" t="n">
        <f aca="false">VLOOKUP($B306,Gas!$B$3:$E$2506,2)</f>
        <v>1.805</v>
      </c>
      <c r="V306" s="46" t="n">
        <f aca="false">C306/U306</f>
        <v>9.51246537396122</v>
      </c>
      <c r="W306" s="99" t="n">
        <f aca="false">VLOOKUP($B306,Gas!$B$3:$E$2506,4)</f>
        <v>0.276336989632861</v>
      </c>
    </row>
    <row r="307" customFormat="false" ht="12.75" hidden="false" customHeight="false" outlineLevel="0" collapsed="false">
      <c r="A307" s="95" t="n">
        <f aca="false">MONTH(B307)+(YEAR(B307)-1998)*12</f>
        <v>14</v>
      </c>
      <c r="B307" s="101" t="n">
        <v>36200</v>
      </c>
      <c r="C307" s="102" t="n">
        <v>16.86</v>
      </c>
      <c r="D307" s="98" t="n">
        <f aca="false">LN(C307/C306)</f>
        <v>-0.0182197223356749</v>
      </c>
      <c r="E307" s="106" t="n">
        <f aca="false">STDEV(D301:D307,D298:D300)*SQRT(trade_day)</f>
        <v>0.216739737869944</v>
      </c>
      <c r="F307" s="99"/>
      <c r="G307" s="103" t="n">
        <f aca="false">IF(G$1="P",MAX(0,G$2-$C307),IF(G$1="C",MAX(0,$C307-G$2)))</f>
        <v>3.14</v>
      </c>
      <c r="H307" s="103" t="n">
        <f aca="false">IF(H$1="P",MAX(0,H$2-$C307),IF(H$1="C",MAX(0,$C307-H$2)))</f>
        <v>8.14</v>
      </c>
      <c r="I307" s="103" t="n">
        <f aca="false">IF(I$1="P",MAX(0,I$2-$C307),IF(I$1="C",MAX(0,$C307-I$2)))</f>
        <v>13.14</v>
      </c>
      <c r="J307" s="103" t="n">
        <f aca="false">IF(J$1="P",MAX(0,J$2-$C307),IF(J$1="C",MAX(0,$C307-J$2)))</f>
        <v>18.14</v>
      </c>
      <c r="K307" s="103" t="n">
        <f aca="false">IF(K$1="P",MAX(0,K$2-$C307),IF(K$1="C",MAX(0,$C307-K$2)))</f>
        <v>23.14</v>
      </c>
      <c r="L307" s="103" t="n">
        <f aca="false">IF(L$1="P",MAX(0,L$2-$C307),IF(L$1="C",MAX(0,$C307-L$2)))</f>
        <v>33.14</v>
      </c>
      <c r="M307" s="103" t="n">
        <f aca="false">IF(M$1="P",MAX(0,M$2-$C307),IF(M$1="C",MAX(0,$C307-M$2)))</f>
        <v>0</v>
      </c>
      <c r="N307" s="103" t="n">
        <f aca="false">IF(N$1="P",MAX(0,N$2-$C307),IF(N$1="C",MAX(0,$C307-N$2)))</f>
        <v>0</v>
      </c>
      <c r="O307" s="103" t="n">
        <f aca="false">IF(O$1="P",MAX(0,O$2-$C307),IF(O$1="C",MAX(0,$C307-O$2)))</f>
        <v>0</v>
      </c>
      <c r="P307" s="103" t="n">
        <f aca="false">IF(P$1="P",MAX(0,P$2-$C307),IF(P$1="C",MAX(0,$C307-P$2)))</f>
        <v>0</v>
      </c>
      <c r="Q307" s="103" t="n">
        <f aca="false">IF(Q$1="P",MAX(0,Q$2-$C307),IF(Q$1="C",MAX(0,$C307-Q$2)))</f>
        <v>0</v>
      </c>
      <c r="R307" s="103" t="n">
        <f aca="false">IF(R$1="P",MAX(0,R$2-$C307),IF(R$1="C",MAX(0,$C307-R$2)))</f>
        <v>0</v>
      </c>
      <c r="S307" s="103" t="n">
        <f aca="false">IF(S$1="P",MAX(0,S$2-$C307),IF(S$1="C",MAX(0,$C307-S$2)))</f>
        <v>0</v>
      </c>
      <c r="T307" s="104" t="n">
        <f aca="false">A307</f>
        <v>14</v>
      </c>
      <c r="U307" s="105" t="n">
        <f aca="false">VLOOKUP($B307,Gas!$B$3:$E$2506,2)</f>
        <v>1.805</v>
      </c>
      <c r="V307" s="46" t="n">
        <f aca="false">C307/U307</f>
        <v>9.34072022160665</v>
      </c>
      <c r="W307" s="99" t="n">
        <f aca="false">VLOOKUP($B307,Gas!$B$3:$E$2506,4)</f>
        <v>0.273862029039687</v>
      </c>
    </row>
    <row r="308" customFormat="false" ht="12.75" hidden="false" customHeight="false" outlineLevel="0" collapsed="false">
      <c r="A308" s="95" t="n">
        <f aca="false">MONTH(B308)+(YEAR(B308)-1998)*12</f>
        <v>14</v>
      </c>
      <c r="B308" s="101" t="n">
        <v>36201</v>
      </c>
      <c r="C308" s="102" t="n">
        <v>16.26</v>
      </c>
      <c r="D308" s="98" t="n">
        <f aca="false">LN(C308/C307)</f>
        <v>-0.0362358484540448</v>
      </c>
      <c r="E308" s="106" t="n">
        <f aca="false">STDEV(D301:D308,D299:D300)*SQRT(trade_day)</f>
        <v>0.281430857193974</v>
      </c>
      <c r="F308" s="99"/>
      <c r="G308" s="103" t="n">
        <f aca="false">IF(G$1="P",MAX(0,G$2-$C308),IF(G$1="C",MAX(0,$C308-G$2)))</f>
        <v>3.74</v>
      </c>
      <c r="H308" s="103" t="n">
        <f aca="false">IF(H$1="P",MAX(0,H$2-$C308),IF(H$1="C",MAX(0,$C308-H$2)))</f>
        <v>8.74</v>
      </c>
      <c r="I308" s="103" t="n">
        <f aca="false">IF(I$1="P",MAX(0,I$2-$C308),IF(I$1="C",MAX(0,$C308-I$2)))</f>
        <v>13.74</v>
      </c>
      <c r="J308" s="103" t="n">
        <f aca="false">IF(J$1="P",MAX(0,J$2-$C308),IF(J$1="C",MAX(0,$C308-J$2)))</f>
        <v>18.74</v>
      </c>
      <c r="K308" s="103" t="n">
        <f aca="false">IF(K$1="P",MAX(0,K$2-$C308),IF(K$1="C",MAX(0,$C308-K$2)))</f>
        <v>23.74</v>
      </c>
      <c r="L308" s="103" t="n">
        <f aca="false">IF(L$1="P",MAX(0,L$2-$C308),IF(L$1="C",MAX(0,$C308-L$2)))</f>
        <v>33.74</v>
      </c>
      <c r="M308" s="103" t="n">
        <f aca="false">IF(M$1="P",MAX(0,M$2-$C308),IF(M$1="C",MAX(0,$C308-M$2)))</f>
        <v>0</v>
      </c>
      <c r="N308" s="103" t="n">
        <f aca="false">IF(N$1="P",MAX(0,N$2-$C308),IF(N$1="C",MAX(0,$C308-N$2)))</f>
        <v>0</v>
      </c>
      <c r="O308" s="103" t="n">
        <f aca="false">IF(O$1="P",MAX(0,O$2-$C308),IF(O$1="C",MAX(0,$C308-O$2)))</f>
        <v>0</v>
      </c>
      <c r="P308" s="103" t="n">
        <f aca="false">IF(P$1="P",MAX(0,P$2-$C308),IF(P$1="C",MAX(0,$C308-P$2)))</f>
        <v>0</v>
      </c>
      <c r="Q308" s="103" t="n">
        <f aca="false">IF(Q$1="P",MAX(0,Q$2-$C308),IF(Q$1="C",MAX(0,$C308-Q$2)))</f>
        <v>0</v>
      </c>
      <c r="R308" s="103" t="n">
        <f aca="false">IF(R$1="P",MAX(0,R$2-$C308),IF(R$1="C",MAX(0,$C308-R$2)))</f>
        <v>0</v>
      </c>
      <c r="S308" s="103" t="n">
        <f aca="false">IF(S$1="P",MAX(0,S$2-$C308),IF(S$1="C",MAX(0,$C308-S$2)))</f>
        <v>0</v>
      </c>
      <c r="T308" s="104" t="n">
        <f aca="false">A308</f>
        <v>14</v>
      </c>
      <c r="U308" s="105" t="n">
        <f aca="false">VLOOKUP($B308,Gas!$B$3:$E$2506,2)</f>
        <v>1.825</v>
      </c>
      <c r="V308" s="46" t="n">
        <f aca="false">C308/U308</f>
        <v>8.90958904109589</v>
      </c>
      <c r="W308" s="99" t="n">
        <f aca="false">VLOOKUP($B308,Gas!$B$3:$E$2506,4)</f>
        <v>0.282712415593621</v>
      </c>
    </row>
    <row r="309" customFormat="false" ht="12.75" hidden="false" customHeight="false" outlineLevel="0" collapsed="false">
      <c r="A309" s="95" t="n">
        <f aca="false">MONTH(B309)+(YEAR(B309)-1998)*12</f>
        <v>14</v>
      </c>
      <c r="B309" s="101" t="n">
        <v>36202</v>
      </c>
      <c r="C309" s="102" t="n">
        <v>16.54</v>
      </c>
      <c r="D309" s="98" t="n">
        <f aca="false">LN(C309/C308)</f>
        <v>0.0170735854758805</v>
      </c>
      <c r="E309" s="106" t="n">
        <f aca="false">STDEV(D301:D309,D300)*SQRT(trade_day)</f>
        <v>0.28116212649594</v>
      </c>
      <c r="F309" s="99"/>
      <c r="G309" s="103" t="n">
        <f aca="false">IF(G$1="P",MAX(0,G$2-$C309),IF(G$1="C",MAX(0,$C309-G$2)))</f>
        <v>3.46</v>
      </c>
      <c r="H309" s="103" t="n">
        <f aca="false">IF(H$1="P",MAX(0,H$2-$C309),IF(H$1="C",MAX(0,$C309-H$2)))</f>
        <v>8.46</v>
      </c>
      <c r="I309" s="103" t="n">
        <f aca="false">IF(I$1="P",MAX(0,I$2-$C309),IF(I$1="C",MAX(0,$C309-I$2)))</f>
        <v>13.46</v>
      </c>
      <c r="J309" s="103" t="n">
        <f aca="false">IF(J$1="P",MAX(0,J$2-$C309),IF(J$1="C",MAX(0,$C309-J$2)))</f>
        <v>18.46</v>
      </c>
      <c r="K309" s="103" t="n">
        <f aca="false">IF(K$1="P",MAX(0,K$2-$C309),IF(K$1="C",MAX(0,$C309-K$2)))</f>
        <v>23.46</v>
      </c>
      <c r="L309" s="103" t="n">
        <f aca="false">IF(L$1="P",MAX(0,L$2-$C309),IF(L$1="C",MAX(0,$C309-L$2)))</f>
        <v>33.46</v>
      </c>
      <c r="M309" s="103" t="n">
        <f aca="false">IF(M$1="P",MAX(0,M$2-$C309),IF(M$1="C",MAX(0,$C309-M$2)))</f>
        <v>0</v>
      </c>
      <c r="N309" s="103" t="n">
        <f aca="false">IF(N$1="P",MAX(0,N$2-$C309),IF(N$1="C",MAX(0,$C309-N$2)))</f>
        <v>0</v>
      </c>
      <c r="O309" s="103" t="n">
        <f aca="false">IF(O$1="P",MAX(0,O$2-$C309),IF(O$1="C",MAX(0,$C309-O$2)))</f>
        <v>0</v>
      </c>
      <c r="P309" s="103" t="n">
        <f aca="false">IF(P$1="P",MAX(0,P$2-$C309),IF(P$1="C",MAX(0,$C309-P$2)))</f>
        <v>0</v>
      </c>
      <c r="Q309" s="103" t="n">
        <f aca="false">IF(Q$1="P",MAX(0,Q$2-$C309),IF(Q$1="C",MAX(0,$C309-Q$2)))</f>
        <v>0</v>
      </c>
      <c r="R309" s="103" t="n">
        <f aca="false">IF(R$1="P",MAX(0,R$2-$C309),IF(R$1="C",MAX(0,$C309-R$2)))</f>
        <v>0</v>
      </c>
      <c r="S309" s="103" t="n">
        <f aca="false">IF(S$1="P",MAX(0,S$2-$C309),IF(S$1="C",MAX(0,$C309-S$2)))</f>
        <v>0</v>
      </c>
      <c r="T309" s="104" t="n">
        <f aca="false">A309</f>
        <v>14</v>
      </c>
      <c r="U309" s="105" t="n">
        <f aca="false">VLOOKUP($B309,Gas!$B$3:$E$2506,2)</f>
        <v>1.81</v>
      </c>
      <c r="V309" s="46" t="n">
        <f aca="false">C309/U309</f>
        <v>9.13812154696133</v>
      </c>
      <c r="W309" s="99" t="n">
        <f aca="false">VLOOKUP($B309,Gas!$B$3:$E$2506,4)</f>
        <v>0.285555948166167</v>
      </c>
    </row>
    <row r="310" customFormat="false" ht="12.75" hidden="false" customHeight="false" outlineLevel="0" collapsed="false">
      <c r="A310" s="95" t="n">
        <f aca="false">MONTH(B310)+(YEAR(B310)-1998)*12</f>
        <v>14</v>
      </c>
      <c r="B310" s="101" t="n">
        <v>36203</v>
      </c>
      <c r="C310" s="102" t="n">
        <v>17.3</v>
      </c>
      <c r="D310" s="98" t="n">
        <f aca="false">LN(C310/C309)</f>
        <v>0.0449248119081881</v>
      </c>
      <c r="E310" s="106" t="n">
        <f aca="false">STDEV(D301:D310)*SQRT(trade_day)</f>
        <v>0.356941131683912</v>
      </c>
      <c r="F310" s="99"/>
      <c r="G310" s="103" t="n">
        <f aca="false">IF(G$1="P",MAX(0,G$2-$C310),IF(G$1="C",MAX(0,$C310-G$2)))</f>
        <v>2.7</v>
      </c>
      <c r="H310" s="103" t="n">
        <f aca="false">IF(H$1="P",MAX(0,H$2-$C310),IF(H$1="C",MAX(0,$C310-H$2)))</f>
        <v>7.7</v>
      </c>
      <c r="I310" s="103" t="n">
        <f aca="false">IF(I$1="P",MAX(0,I$2-$C310),IF(I$1="C",MAX(0,$C310-I$2)))</f>
        <v>12.7</v>
      </c>
      <c r="J310" s="103" t="n">
        <f aca="false">IF(J$1="P",MAX(0,J$2-$C310),IF(J$1="C",MAX(0,$C310-J$2)))</f>
        <v>17.7</v>
      </c>
      <c r="K310" s="103" t="n">
        <f aca="false">IF(K$1="P",MAX(0,K$2-$C310),IF(K$1="C",MAX(0,$C310-K$2)))</f>
        <v>22.7</v>
      </c>
      <c r="L310" s="103" t="n">
        <f aca="false">IF(L$1="P",MAX(0,L$2-$C310),IF(L$1="C",MAX(0,$C310-L$2)))</f>
        <v>32.7</v>
      </c>
      <c r="M310" s="103" t="n">
        <f aca="false">IF(M$1="P",MAX(0,M$2-$C310),IF(M$1="C",MAX(0,$C310-M$2)))</f>
        <v>0</v>
      </c>
      <c r="N310" s="103" t="n">
        <f aca="false">IF(N$1="P",MAX(0,N$2-$C310),IF(N$1="C",MAX(0,$C310-N$2)))</f>
        <v>0</v>
      </c>
      <c r="O310" s="103" t="n">
        <f aca="false">IF(O$1="P",MAX(0,O$2-$C310),IF(O$1="C",MAX(0,$C310-O$2)))</f>
        <v>0</v>
      </c>
      <c r="P310" s="103" t="n">
        <f aca="false">IF(P$1="P",MAX(0,P$2-$C310),IF(P$1="C",MAX(0,$C310-P$2)))</f>
        <v>0</v>
      </c>
      <c r="Q310" s="103" t="n">
        <f aca="false">IF(Q$1="P",MAX(0,Q$2-$C310),IF(Q$1="C",MAX(0,$C310-Q$2)))</f>
        <v>0</v>
      </c>
      <c r="R310" s="103" t="n">
        <f aca="false">IF(R$1="P",MAX(0,R$2-$C310),IF(R$1="C",MAX(0,$C310-R$2)))</f>
        <v>0</v>
      </c>
      <c r="S310" s="103" t="n">
        <f aca="false">IF(S$1="P",MAX(0,S$2-$C310),IF(S$1="C",MAX(0,$C310-S$2)))</f>
        <v>0</v>
      </c>
      <c r="T310" s="104" t="n">
        <f aca="false">A310</f>
        <v>14</v>
      </c>
      <c r="U310" s="105" t="n">
        <f aca="false">VLOOKUP($B310,Gas!$B$3:$E$2506,2)</f>
        <v>1.78</v>
      </c>
      <c r="V310" s="46" t="n">
        <f aca="false">C310/U310</f>
        <v>9.71910112359551</v>
      </c>
      <c r="W310" s="99" t="n">
        <f aca="false">VLOOKUP($B310,Gas!$B$3:$E$2506,4)</f>
        <v>0.212023118610059</v>
      </c>
    </row>
    <row r="311" customFormat="false" ht="12.75" hidden="false" customHeight="false" outlineLevel="0" collapsed="false">
      <c r="A311" s="95" t="n">
        <f aca="false">MONTH(B311)+(YEAR(B311)-1998)*12</f>
        <v>14</v>
      </c>
      <c r="B311" s="101" t="n">
        <v>36207</v>
      </c>
      <c r="C311" s="102" t="n">
        <v>17.3</v>
      </c>
      <c r="D311" s="98" t="n">
        <f aca="false">LN(C311/C310)</f>
        <v>0</v>
      </c>
      <c r="E311" s="106" t="n">
        <f aca="false">STDEV(D302:D311)*SQRT(trade_day)</f>
        <v>0.33741200451375</v>
      </c>
      <c r="F311" s="99"/>
      <c r="G311" s="103" t="n">
        <f aca="false">IF(G$1="P",MAX(0,G$2-$C311),IF(G$1="C",MAX(0,$C311-G$2)))</f>
        <v>2.7</v>
      </c>
      <c r="H311" s="103" t="n">
        <f aca="false">IF(H$1="P",MAX(0,H$2-$C311),IF(H$1="C",MAX(0,$C311-H$2)))</f>
        <v>7.7</v>
      </c>
      <c r="I311" s="103" t="n">
        <f aca="false">IF(I$1="P",MAX(0,I$2-$C311),IF(I$1="C",MAX(0,$C311-I$2)))</f>
        <v>12.7</v>
      </c>
      <c r="J311" s="103" t="n">
        <f aca="false">IF(J$1="P",MAX(0,J$2-$C311),IF(J$1="C",MAX(0,$C311-J$2)))</f>
        <v>17.7</v>
      </c>
      <c r="K311" s="103" t="n">
        <f aca="false">IF(K$1="P",MAX(0,K$2-$C311),IF(K$1="C",MAX(0,$C311-K$2)))</f>
        <v>22.7</v>
      </c>
      <c r="L311" s="103" t="n">
        <f aca="false">IF(L$1="P",MAX(0,L$2-$C311),IF(L$1="C",MAX(0,$C311-L$2)))</f>
        <v>32.7</v>
      </c>
      <c r="M311" s="103" t="n">
        <f aca="false">IF(M$1="P",MAX(0,M$2-$C311),IF(M$1="C",MAX(0,$C311-M$2)))</f>
        <v>0</v>
      </c>
      <c r="N311" s="103" t="n">
        <f aca="false">IF(N$1="P",MAX(0,N$2-$C311),IF(N$1="C",MAX(0,$C311-N$2)))</f>
        <v>0</v>
      </c>
      <c r="O311" s="103" t="n">
        <f aca="false">IF(O$1="P",MAX(0,O$2-$C311),IF(O$1="C",MAX(0,$C311-O$2)))</f>
        <v>0</v>
      </c>
      <c r="P311" s="103" t="n">
        <f aca="false">IF(P$1="P",MAX(0,P$2-$C311),IF(P$1="C",MAX(0,$C311-P$2)))</f>
        <v>0</v>
      </c>
      <c r="Q311" s="103" t="n">
        <f aca="false">IF(Q$1="P",MAX(0,Q$2-$C311),IF(Q$1="C",MAX(0,$C311-Q$2)))</f>
        <v>0</v>
      </c>
      <c r="R311" s="103" t="n">
        <f aca="false">IF(R$1="P",MAX(0,R$2-$C311),IF(R$1="C",MAX(0,$C311-R$2)))</f>
        <v>0</v>
      </c>
      <c r="S311" s="103" t="n">
        <f aca="false">IF(S$1="P",MAX(0,S$2-$C311),IF(S$1="C",MAX(0,$C311-S$2)))</f>
        <v>0</v>
      </c>
      <c r="T311" s="104" t="n">
        <f aca="false">A311</f>
        <v>14</v>
      </c>
      <c r="U311" s="105" t="n">
        <f aca="false">VLOOKUP($B311,Gas!$B$3:$E$2506,2)</f>
        <v>1.815</v>
      </c>
      <c r="V311" s="46" t="n">
        <f aca="false">C311/U311</f>
        <v>9.53168044077135</v>
      </c>
      <c r="W311" s="99" t="n">
        <f aca="false">VLOOKUP($B311,Gas!$B$3:$E$2506,4)</f>
        <v>0.185119232518518</v>
      </c>
    </row>
    <row r="312" customFormat="false" ht="12.75" hidden="false" customHeight="false" outlineLevel="0" collapsed="false">
      <c r="A312" s="95" t="n">
        <f aca="false">MONTH(B312)+(YEAR(B312)-1998)*12</f>
        <v>14</v>
      </c>
      <c r="B312" s="101" t="n">
        <v>36208</v>
      </c>
      <c r="C312" s="102" t="n">
        <v>17.66</v>
      </c>
      <c r="D312" s="98" t="n">
        <f aca="false">LN(C312/C311)</f>
        <v>0.0205956936720806</v>
      </c>
      <c r="E312" s="106" t="n">
        <f aca="false">STDEV(D303:D312)*SQRT(trade_day)</f>
        <v>0.348700639361127</v>
      </c>
      <c r="F312" s="99"/>
      <c r="G312" s="103" t="n">
        <f aca="false">IF(G$1="P",MAX(0,G$2-$C312),IF(G$1="C",MAX(0,$C312-G$2)))</f>
        <v>2.34</v>
      </c>
      <c r="H312" s="103" t="n">
        <f aca="false">IF(H$1="P",MAX(0,H$2-$C312),IF(H$1="C",MAX(0,$C312-H$2)))</f>
        <v>7.34</v>
      </c>
      <c r="I312" s="103" t="n">
        <f aca="false">IF(I$1="P",MAX(0,I$2-$C312),IF(I$1="C",MAX(0,$C312-I$2)))</f>
        <v>12.34</v>
      </c>
      <c r="J312" s="103" t="n">
        <f aca="false">IF(J$1="P",MAX(0,J$2-$C312),IF(J$1="C",MAX(0,$C312-J$2)))</f>
        <v>17.34</v>
      </c>
      <c r="K312" s="103" t="n">
        <f aca="false">IF(K$1="P",MAX(0,K$2-$C312),IF(K$1="C",MAX(0,$C312-K$2)))</f>
        <v>22.34</v>
      </c>
      <c r="L312" s="103" t="n">
        <f aca="false">IF(L$1="P",MAX(0,L$2-$C312),IF(L$1="C",MAX(0,$C312-L$2)))</f>
        <v>32.34</v>
      </c>
      <c r="M312" s="103" t="n">
        <f aca="false">IF(M$1="P",MAX(0,M$2-$C312),IF(M$1="C",MAX(0,$C312-M$2)))</f>
        <v>0</v>
      </c>
      <c r="N312" s="103" t="n">
        <f aca="false">IF(N$1="P",MAX(0,N$2-$C312),IF(N$1="C",MAX(0,$C312-N$2)))</f>
        <v>0</v>
      </c>
      <c r="O312" s="103" t="n">
        <f aca="false">IF(O$1="P",MAX(0,O$2-$C312),IF(O$1="C",MAX(0,$C312-O$2)))</f>
        <v>0</v>
      </c>
      <c r="P312" s="103" t="n">
        <f aca="false">IF(P$1="P",MAX(0,P$2-$C312),IF(P$1="C",MAX(0,$C312-P$2)))</f>
        <v>0</v>
      </c>
      <c r="Q312" s="103" t="n">
        <f aca="false">IF(Q$1="P",MAX(0,Q$2-$C312),IF(Q$1="C",MAX(0,$C312-Q$2)))</f>
        <v>0</v>
      </c>
      <c r="R312" s="103" t="n">
        <f aca="false">IF(R$1="P",MAX(0,R$2-$C312),IF(R$1="C",MAX(0,$C312-R$2)))</f>
        <v>0</v>
      </c>
      <c r="S312" s="103" t="n">
        <f aca="false">IF(S$1="P",MAX(0,S$2-$C312),IF(S$1="C",MAX(0,$C312-S$2)))</f>
        <v>0</v>
      </c>
      <c r="T312" s="104" t="n">
        <f aca="false">A312</f>
        <v>14</v>
      </c>
      <c r="U312" s="105" t="n">
        <f aca="false">VLOOKUP($B312,Gas!$B$3:$E$2506,2)</f>
        <v>1.795</v>
      </c>
      <c r="V312" s="46" t="n">
        <f aca="false">C312/U312</f>
        <v>9.83844011142061</v>
      </c>
      <c r="W312" s="99" t="n">
        <f aca="false">VLOOKUP($B312,Gas!$B$3:$E$2506,4)</f>
        <v>0.198108584197432</v>
      </c>
    </row>
    <row r="313" customFormat="false" ht="12.75" hidden="false" customHeight="false" outlineLevel="0" collapsed="false">
      <c r="A313" s="95" t="n">
        <f aca="false">MONTH(B313)+(YEAR(B313)-1998)*12</f>
        <v>14</v>
      </c>
      <c r="B313" s="101" t="n">
        <v>36209</v>
      </c>
      <c r="C313" s="102" t="n">
        <v>17.97</v>
      </c>
      <c r="D313" s="98" t="n">
        <f aca="false">LN(C313/C312)</f>
        <v>0.0174015056196538</v>
      </c>
      <c r="E313" s="106" t="n">
        <f aca="false">STDEV(D304:D313)*SQRT(trade_day)</f>
        <v>0.354649069738676</v>
      </c>
      <c r="F313" s="99"/>
      <c r="G313" s="103" t="n">
        <f aca="false">IF(G$1="P",MAX(0,G$2-$C313),IF(G$1="C",MAX(0,$C313-G$2)))</f>
        <v>2.03</v>
      </c>
      <c r="H313" s="103" t="n">
        <f aca="false">IF(H$1="P",MAX(0,H$2-$C313),IF(H$1="C",MAX(0,$C313-H$2)))</f>
        <v>7.03</v>
      </c>
      <c r="I313" s="103" t="n">
        <f aca="false">IF(I$1="P",MAX(0,I$2-$C313),IF(I$1="C",MAX(0,$C313-I$2)))</f>
        <v>12.03</v>
      </c>
      <c r="J313" s="103" t="n">
        <f aca="false">IF(J$1="P",MAX(0,J$2-$C313),IF(J$1="C",MAX(0,$C313-J$2)))</f>
        <v>17.03</v>
      </c>
      <c r="K313" s="103" t="n">
        <f aca="false">IF(K$1="P",MAX(0,K$2-$C313),IF(K$1="C",MAX(0,$C313-K$2)))</f>
        <v>22.03</v>
      </c>
      <c r="L313" s="103" t="n">
        <f aca="false">IF(L$1="P",MAX(0,L$2-$C313),IF(L$1="C",MAX(0,$C313-L$2)))</f>
        <v>32.03</v>
      </c>
      <c r="M313" s="103" t="n">
        <f aca="false">IF(M$1="P",MAX(0,M$2-$C313),IF(M$1="C",MAX(0,$C313-M$2)))</f>
        <v>0</v>
      </c>
      <c r="N313" s="103" t="n">
        <f aca="false">IF(N$1="P",MAX(0,N$2-$C313),IF(N$1="C",MAX(0,$C313-N$2)))</f>
        <v>0</v>
      </c>
      <c r="O313" s="103" t="n">
        <f aca="false">IF(O$1="P",MAX(0,O$2-$C313),IF(O$1="C",MAX(0,$C313-O$2)))</f>
        <v>0</v>
      </c>
      <c r="P313" s="103" t="n">
        <f aca="false">IF(P$1="P",MAX(0,P$2-$C313),IF(P$1="C",MAX(0,$C313-P$2)))</f>
        <v>0</v>
      </c>
      <c r="Q313" s="103" t="n">
        <f aca="false">IF(Q$1="P",MAX(0,Q$2-$C313),IF(Q$1="C",MAX(0,$C313-Q$2)))</f>
        <v>0</v>
      </c>
      <c r="R313" s="103" t="n">
        <f aca="false">IF(R$1="P",MAX(0,R$2-$C313),IF(R$1="C",MAX(0,$C313-R$2)))</f>
        <v>0</v>
      </c>
      <c r="S313" s="103" t="n">
        <f aca="false">IF(S$1="P",MAX(0,S$2-$C313),IF(S$1="C",MAX(0,$C313-S$2)))</f>
        <v>0</v>
      </c>
      <c r="T313" s="104" t="n">
        <f aca="false">A313</f>
        <v>14</v>
      </c>
      <c r="U313" s="105" t="n">
        <f aca="false">VLOOKUP($B313,Gas!$B$3:$E$2506,2)</f>
        <v>1.79</v>
      </c>
      <c r="V313" s="46" t="n">
        <f aca="false">C313/U313</f>
        <v>10.0391061452514</v>
      </c>
      <c r="W313" s="99" t="n">
        <f aca="false">VLOOKUP($B313,Gas!$B$3:$E$2506,4)</f>
        <v>0.198507716264104</v>
      </c>
    </row>
    <row r="314" customFormat="false" ht="12.75" hidden="false" customHeight="false" outlineLevel="0" collapsed="false">
      <c r="A314" s="95" t="n">
        <f aca="false">MONTH(B314)+(YEAR(B314)-1998)*12</f>
        <v>14</v>
      </c>
      <c r="B314" s="101" t="n">
        <v>36210</v>
      </c>
      <c r="C314" s="102" t="n">
        <v>17.85</v>
      </c>
      <c r="D314" s="98" t="n">
        <f aca="false">LN(C314/C313)</f>
        <v>-0.00670019256981945</v>
      </c>
      <c r="E314" s="106" t="n">
        <f aca="false">STDEV(D305:D314)*SQRT(trade_day)</f>
        <v>0.357331730755848</v>
      </c>
      <c r="F314" s="99"/>
      <c r="G314" s="103" t="n">
        <f aca="false">IF(G$1="P",MAX(0,G$2-$C314),IF(G$1="C",MAX(0,$C314-G$2)))</f>
        <v>2.15</v>
      </c>
      <c r="H314" s="103" t="n">
        <f aca="false">IF(H$1="P",MAX(0,H$2-$C314),IF(H$1="C",MAX(0,$C314-H$2)))</f>
        <v>7.15</v>
      </c>
      <c r="I314" s="103" t="n">
        <f aca="false">IF(I$1="P",MAX(0,I$2-$C314),IF(I$1="C",MAX(0,$C314-I$2)))</f>
        <v>12.15</v>
      </c>
      <c r="J314" s="103" t="n">
        <f aca="false">IF(J$1="P",MAX(0,J$2-$C314),IF(J$1="C",MAX(0,$C314-J$2)))</f>
        <v>17.15</v>
      </c>
      <c r="K314" s="103" t="n">
        <f aca="false">IF(K$1="P",MAX(0,K$2-$C314),IF(K$1="C",MAX(0,$C314-K$2)))</f>
        <v>22.15</v>
      </c>
      <c r="L314" s="103" t="n">
        <f aca="false">IF(L$1="P",MAX(0,L$2-$C314),IF(L$1="C",MAX(0,$C314-L$2)))</f>
        <v>32.15</v>
      </c>
      <c r="M314" s="103" t="n">
        <f aca="false">IF(M$1="P",MAX(0,M$2-$C314),IF(M$1="C",MAX(0,$C314-M$2)))</f>
        <v>0</v>
      </c>
      <c r="N314" s="103" t="n">
        <f aca="false">IF(N$1="P",MAX(0,N$2-$C314),IF(N$1="C",MAX(0,$C314-N$2)))</f>
        <v>0</v>
      </c>
      <c r="O314" s="103" t="n">
        <f aca="false">IF(O$1="P",MAX(0,O$2-$C314),IF(O$1="C",MAX(0,$C314-O$2)))</f>
        <v>0</v>
      </c>
      <c r="P314" s="103" t="n">
        <f aca="false">IF(P$1="P",MAX(0,P$2-$C314),IF(P$1="C",MAX(0,$C314-P$2)))</f>
        <v>0</v>
      </c>
      <c r="Q314" s="103" t="n">
        <f aca="false">IF(Q$1="P",MAX(0,Q$2-$C314),IF(Q$1="C",MAX(0,$C314-Q$2)))</f>
        <v>0</v>
      </c>
      <c r="R314" s="103" t="n">
        <f aca="false">IF(R$1="P",MAX(0,R$2-$C314),IF(R$1="C",MAX(0,$C314-R$2)))</f>
        <v>0</v>
      </c>
      <c r="S314" s="103" t="n">
        <f aca="false">IF(S$1="P",MAX(0,S$2-$C314),IF(S$1="C",MAX(0,$C314-S$2)))</f>
        <v>0</v>
      </c>
      <c r="T314" s="104" t="n">
        <f aca="false">A314</f>
        <v>14</v>
      </c>
      <c r="U314" s="105" t="n">
        <f aca="false">VLOOKUP($B314,Gas!$B$3:$E$2506,2)</f>
        <v>1.805</v>
      </c>
      <c r="V314" s="46" t="n">
        <f aca="false">C314/U314</f>
        <v>9.88919667590028</v>
      </c>
      <c r="W314" s="99" t="n">
        <f aca="false">VLOOKUP($B314,Gas!$B$3:$E$2506,4)</f>
        <v>0.206184302991788</v>
      </c>
    </row>
    <row r="315" customFormat="false" ht="12.75" hidden="false" customHeight="false" outlineLevel="0" collapsed="false">
      <c r="A315" s="95" t="n">
        <f aca="false">MONTH(B315)+(YEAR(B315)-1998)*12</f>
        <v>14</v>
      </c>
      <c r="B315" s="101" t="n">
        <v>36213</v>
      </c>
      <c r="C315" s="102" t="n">
        <v>19.63</v>
      </c>
      <c r="D315" s="98" t="n">
        <f aca="false">LN(C315/C314)</f>
        <v>0.0950555000627215</v>
      </c>
      <c r="E315" s="106" t="n">
        <f aca="false">STDEV(D306:D315)*SQRT(trade_day)</f>
        <v>0.577804077817794</v>
      </c>
      <c r="F315" s="99"/>
      <c r="G315" s="103" t="n">
        <f aca="false">IF(G$1="P",MAX(0,G$2-$C315),IF(G$1="C",MAX(0,$C315-G$2)))</f>
        <v>0.370000000000001</v>
      </c>
      <c r="H315" s="103" t="n">
        <f aca="false">IF(H$1="P",MAX(0,H$2-$C315),IF(H$1="C",MAX(0,$C315-H$2)))</f>
        <v>5.37</v>
      </c>
      <c r="I315" s="103" t="n">
        <f aca="false">IF(I$1="P",MAX(0,I$2-$C315),IF(I$1="C",MAX(0,$C315-I$2)))</f>
        <v>10.37</v>
      </c>
      <c r="J315" s="103" t="n">
        <f aca="false">IF(J$1="P",MAX(0,J$2-$C315),IF(J$1="C",MAX(0,$C315-J$2)))</f>
        <v>15.37</v>
      </c>
      <c r="K315" s="103" t="n">
        <f aca="false">IF(K$1="P",MAX(0,K$2-$C315),IF(K$1="C",MAX(0,$C315-K$2)))</f>
        <v>20.37</v>
      </c>
      <c r="L315" s="103" t="n">
        <f aca="false">IF(L$1="P",MAX(0,L$2-$C315),IF(L$1="C",MAX(0,$C315-L$2)))</f>
        <v>30.37</v>
      </c>
      <c r="M315" s="103" t="n">
        <f aca="false">IF(M$1="P",MAX(0,M$2-$C315),IF(M$1="C",MAX(0,$C315-M$2)))</f>
        <v>0</v>
      </c>
      <c r="N315" s="103" t="n">
        <f aca="false">IF(N$1="P",MAX(0,N$2-$C315),IF(N$1="C",MAX(0,$C315-N$2)))</f>
        <v>0</v>
      </c>
      <c r="O315" s="103" t="n">
        <f aca="false">IF(O$1="P",MAX(0,O$2-$C315),IF(O$1="C",MAX(0,$C315-O$2)))</f>
        <v>0</v>
      </c>
      <c r="P315" s="103" t="n">
        <f aca="false">IF(P$1="P",MAX(0,P$2-$C315),IF(P$1="C",MAX(0,$C315-P$2)))</f>
        <v>0</v>
      </c>
      <c r="Q315" s="103" t="n">
        <f aca="false">IF(Q$1="P",MAX(0,Q$2-$C315),IF(Q$1="C",MAX(0,$C315-Q$2)))</f>
        <v>0</v>
      </c>
      <c r="R315" s="103" t="n">
        <f aca="false">IF(R$1="P",MAX(0,R$2-$C315),IF(R$1="C",MAX(0,$C315-R$2)))</f>
        <v>0</v>
      </c>
      <c r="S315" s="103" t="n">
        <f aca="false">IF(S$1="P",MAX(0,S$2-$C315),IF(S$1="C",MAX(0,$C315-S$2)))</f>
        <v>0</v>
      </c>
      <c r="T315" s="104" t="n">
        <f aca="false">A315</f>
        <v>14</v>
      </c>
      <c r="U315" s="105" t="n">
        <f aca="false">VLOOKUP($B315,Gas!$B$3:$E$2506,2)</f>
        <v>1.785</v>
      </c>
      <c r="V315" s="46" t="n">
        <f aca="false">C315/U315</f>
        <v>10.9971988795518</v>
      </c>
      <c r="W315" s="99" t="n">
        <f aca="false">VLOOKUP($B315,Gas!$B$3:$E$2506,4)</f>
        <v>0.168817022042154</v>
      </c>
    </row>
    <row r="316" customFormat="false" ht="12.75" hidden="false" customHeight="false" outlineLevel="0" collapsed="false">
      <c r="A316" s="95" t="n">
        <f aca="false">MONTH(B316)+(YEAR(B316)-1998)*12</f>
        <v>14</v>
      </c>
      <c r="B316" s="101" t="n">
        <v>36214</v>
      </c>
      <c r="C316" s="102" t="n">
        <v>22.53</v>
      </c>
      <c r="D316" s="98" t="n">
        <f aca="false">LN(C316/C315)</f>
        <v>0.137788746155783</v>
      </c>
      <c r="E316" s="106" t="n">
        <f aca="false">STDEV(D307:D316)*SQRT(trade_day)</f>
        <v>0.839422608592608</v>
      </c>
      <c r="F316" s="99"/>
      <c r="G316" s="103" t="n">
        <f aca="false">IF(G$1="P",MAX(0,G$2-$C316),IF(G$1="C",MAX(0,$C316-G$2)))</f>
        <v>0</v>
      </c>
      <c r="H316" s="103" t="n">
        <f aca="false">IF(H$1="P",MAX(0,H$2-$C316),IF(H$1="C",MAX(0,$C316-H$2)))</f>
        <v>2.47</v>
      </c>
      <c r="I316" s="103" t="n">
        <f aca="false">IF(I$1="P",MAX(0,I$2-$C316),IF(I$1="C",MAX(0,$C316-I$2)))</f>
        <v>7.47</v>
      </c>
      <c r="J316" s="103" t="n">
        <f aca="false">IF(J$1="P",MAX(0,J$2-$C316),IF(J$1="C",MAX(0,$C316-J$2)))</f>
        <v>12.47</v>
      </c>
      <c r="K316" s="103" t="n">
        <f aca="false">IF(K$1="P",MAX(0,K$2-$C316),IF(K$1="C",MAX(0,$C316-K$2)))</f>
        <v>17.47</v>
      </c>
      <c r="L316" s="103" t="n">
        <f aca="false">IF(L$1="P",MAX(0,L$2-$C316),IF(L$1="C",MAX(0,$C316-L$2)))</f>
        <v>27.47</v>
      </c>
      <c r="M316" s="103" t="n">
        <f aca="false">IF(M$1="P",MAX(0,M$2-$C316),IF(M$1="C",MAX(0,$C316-M$2)))</f>
        <v>2.53</v>
      </c>
      <c r="N316" s="103" t="n">
        <f aca="false">IF(N$1="P",MAX(0,N$2-$C316),IF(N$1="C",MAX(0,$C316-N$2)))</f>
        <v>0</v>
      </c>
      <c r="O316" s="103" t="n">
        <f aca="false">IF(O$1="P",MAX(0,O$2-$C316),IF(O$1="C",MAX(0,$C316-O$2)))</f>
        <v>0</v>
      </c>
      <c r="P316" s="103" t="n">
        <f aca="false">IF(P$1="P",MAX(0,P$2-$C316),IF(P$1="C",MAX(0,$C316-P$2)))</f>
        <v>0</v>
      </c>
      <c r="Q316" s="103" t="n">
        <f aca="false">IF(Q$1="P",MAX(0,Q$2-$C316),IF(Q$1="C",MAX(0,$C316-Q$2)))</f>
        <v>0</v>
      </c>
      <c r="R316" s="103" t="n">
        <f aca="false">IF(R$1="P",MAX(0,R$2-$C316),IF(R$1="C",MAX(0,$C316-R$2)))</f>
        <v>0</v>
      </c>
      <c r="S316" s="103" t="n">
        <f aca="false">IF(S$1="P",MAX(0,S$2-$C316),IF(S$1="C",MAX(0,$C316-S$2)))</f>
        <v>0</v>
      </c>
      <c r="T316" s="104" t="n">
        <f aca="false">A316</f>
        <v>14</v>
      </c>
      <c r="U316" s="105" t="n">
        <f aca="false">VLOOKUP($B316,Gas!$B$3:$E$2506,2)</f>
        <v>1.78</v>
      </c>
      <c r="V316" s="46" t="n">
        <f aca="false">C316/U316</f>
        <v>12.6573033707865</v>
      </c>
      <c r="W316" s="99" t="n">
        <f aca="false">VLOOKUP($B316,Gas!$B$3:$E$2506,4)</f>
        <v>0.109248920861425</v>
      </c>
    </row>
    <row r="317" customFormat="false" ht="12.75" hidden="false" customHeight="false" outlineLevel="0" collapsed="false">
      <c r="A317" s="95" t="n">
        <f aca="false">MONTH(B317)+(YEAR(B317)-1998)*12</f>
        <v>14</v>
      </c>
      <c r="B317" s="101" t="n">
        <v>36215</v>
      </c>
      <c r="C317" s="102" t="n">
        <v>18.84</v>
      </c>
      <c r="D317" s="98" t="n">
        <f aca="false">LN(C317/C316)</f>
        <v>-0.178865485295936</v>
      </c>
      <c r="E317" s="106" t="n">
        <f aca="false">STDEV(D308:D317)*SQRT(trade_day)</f>
        <v>1.32472080968499</v>
      </c>
      <c r="F317" s="99"/>
      <c r="G317" s="103" t="n">
        <f aca="false">IF(G$1="P",MAX(0,G$2-$C317),IF(G$1="C",MAX(0,$C317-G$2)))</f>
        <v>1.16</v>
      </c>
      <c r="H317" s="103" t="n">
        <f aca="false">IF(H$1="P",MAX(0,H$2-$C317),IF(H$1="C",MAX(0,$C317-H$2)))</f>
        <v>6.16</v>
      </c>
      <c r="I317" s="103" t="n">
        <f aca="false">IF(I$1="P",MAX(0,I$2-$C317),IF(I$1="C",MAX(0,$C317-I$2)))</f>
        <v>11.16</v>
      </c>
      <c r="J317" s="103" t="n">
        <f aca="false">IF(J$1="P",MAX(0,J$2-$C317),IF(J$1="C",MAX(0,$C317-J$2)))</f>
        <v>16.16</v>
      </c>
      <c r="K317" s="103" t="n">
        <f aca="false">IF(K$1="P",MAX(0,K$2-$C317),IF(K$1="C",MAX(0,$C317-K$2)))</f>
        <v>21.16</v>
      </c>
      <c r="L317" s="103" t="n">
        <f aca="false">IF(L$1="P",MAX(0,L$2-$C317),IF(L$1="C",MAX(0,$C317-L$2)))</f>
        <v>31.16</v>
      </c>
      <c r="M317" s="103" t="n">
        <f aca="false">IF(M$1="P",MAX(0,M$2-$C317),IF(M$1="C",MAX(0,$C317-M$2)))</f>
        <v>0</v>
      </c>
      <c r="N317" s="103" t="n">
        <f aca="false">IF(N$1="P",MAX(0,N$2-$C317),IF(N$1="C",MAX(0,$C317-N$2)))</f>
        <v>0</v>
      </c>
      <c r="O317" s="103" t="n">
        <f aca="false">IF(O$1="P",MAX(0,O$2-$C317),IF(O$1="C",MAX(0,$C317-O$2)))</f>
        <v>0</v>
      </c>
      <c r="P317" s="103" t="n">
        <f aca="false">IF(P$1="P",MAX(0,P$2-$C317),IF(P$1="C",MAX(0,$C317-P$2)))</f>
        <v>0</v>
      </c>
      <c r="Q317" s="103" t="n">
        <f aca="false">IF(Q$1="P",MAX(0,Q$2-$C317),IF(Q$1="C",MAX(0,$C317-Q$2)))</f>
        <v>0</v>
      </c>
      <c r="R317" s="103" t="n">
        <f aca="false">IF(R$1="P",MAX(0,R$2-$C317),IF(R$1="C",MAX(0,$C317-R$2)))</f>
        <v>0</v>
      </c>
      <c r="S317" s="103" t="n">
        <f aca="false">IF(S$1="P",MAX(0,S$2-$C317),IF(S$1="C",MAX(0,$C317-S$2)))</f>
        <v>0</v>
      </c>
      <c r="T317" s="104" t="n">
        <f aca="false">A317</f>
        <v>14</v>
      </c>
      <c r="U317" s="105" t="n">
        <f aca="false">VLOOKUP($B317,Gas!$B$3:$E$2506,2)</f>
        <v>1.735</v>
      </c>
      <c r="V317" s="46" t="n">
        <f aca="false">C317/U317</f>
        <v>10.8587896253602</v>
      </c>
      <c r="W317" s="99" t="n">
        <f aca="false">VLOOKUP($B317,Gas!$B$3:$E$2506,4)</f>
        <v>0.178389671982223</v>
      </c>
    </row>
    <row r="318" customFormat="false" ht="12.75" hidden="false" customHeight="false" outlineLevel="0" collapsed="false">
      <c r="A318" s="95" t="n">
        <f aca="false">MONTH(B318)+(YEAR(B318)-1998)*12</f>
        <v>14</v>
      </c>
      <c r="B318" s="101" t="n">
        <v>36216</v>
      </c>
      <c r="C318" s="102" t="n">
        <v>17.47</v>
      </c>
      <c r="D318" s="98" t="n">
        <f aca="false">LN(C318/C317)</f>
        <v>-0.0754971450022518</v>
      </c>
      <c r="E318" s="106" t="n">
        <f aca="false">STDEV(D309:D318)*SQRT(trade_day)</f>
        <v>1.37719932143643</v>
      </c>
      <c r="F318" s="99"/>
      <c r="G318" s="103" t="n">
        <f aca="false">IF(G$1="P",MAX(0,G$2-$C318),IF(G$1="C",MAX(0,$C318-G$2)))</f>
        <v>2.53</v>
      </c>
      <c r="H318" s="103" t="n">
        <f aca="false">IF(H$1="P",MAX(0,H$2-$C318),IF(H$1="C",MAX(0,$C318-H$2)))</f>
        <v>7.53</v>
      </c>
      <c r="I318" s="103" t="n">
        <f aca="false">IF(I$1="P",MAX(0,I$2-$C318),IF(I$1="C",MAX(0,$C318-I$2)))</f>
        <v>12.53</v>
      </c>
      <c r="J318" s="103" t="n">
        <f aca="false">IF(J$1="P",MAX(0,J$2-$C318),IF(J$1="C",MAX(0,$C318-J$2)))</f>
        <v>17.53</v>
      </c>
      <c r="K318" s="103" t="n">
        <f aca="false">IF(K$1="P",MAX(0,K$2-$C318),IF(K$1="C",MAX(0,$C318-K$2)))</f>
        <v>22.53</v>
      </c>
      <c r="L318" s="103" t="n">
        <f aca="false">IF(L$1="P",MAX(0,L$2-$C318),IF(L$1="C",MAX(0,$C318-L$2)))</f>
        <v>32.53</v>
      </c>
      <c r="M318" s="103" t="n">
        <f aca="false">IF(M$1="P",MAX(0,M$2-$C318),IF(M$1="C",MAX(0,$C318-M$2)))</f>
        <v>0</v>
      </c>
      <c r="N318" s="103" t="n">
        <f aca="false">IF(N$1="P",MAX(0,N$2-$C318),IF(N$1="C",MAX(0,$C318-N$2)))</f>
        <v>0</v>
      </c>
      <c r="O318" s="103" t="n">
        <f aca="false">IF(O$1="P",MAX(0,O$2-$C318),IF(O$1="C",MAX(0,$C318-O$2)))</f>
        <v>0</v>
      </c>
      <c r="P318" s="103" t="n">
        <f aca="false">IF(P$1="P",MAX(0,P$2-$C318),IF(P$1="C",MAX(0,$C318-P$2)))</f>
        <v>0</v>
      </c>
      <c r="Q318" s="103" t="n">
        <f aca="false">IF(Q$1="P",MAX(0,Q$2-$C318),IF(Q$1="C",MAX(0,$C318-Q$2)))</f>
        <v>0</v>
      </c>
      <c r="R318" s="103" t="n">
        <f aca="false">IF(R$1="P",MAX(0,R$2-$C318),IF(R$1="C",MAX(0,$C318-R$2)))</f>
        <v>0</v>
      </c>
      <c r="S318" s="103" t="n">
        <f aca="false">IF(S$1="P",MAX(0,S$2-$C318),IF(S$1="C",MAX(0,$C318-S$2)))</f>
        <v>0</v>
      </c>
      <c r="T318" s="104" t="n">
        <f aca="false">A318</f>
        <v>14</v>
      </c>
      <c r="U318" s="105" t="n">
        <f aca="false">VLOOKUP($B318,Gas!$B$3:$E$2506,2)</f>
        <v>1.73</v>
      </c>
      <c r="V318" s="46" t="n">
        <f aca="false">C318/U318</f>
        <v>10.0982658959538</v>
      </c>
      <c r="W318" s="99" t="n">
        <f aca="false">VLOOKUP($B318,Gas!$B$3:$E$2506,4)</f>
        <v>0.176271567528112</v>
      </c>
    </row>
    <row r="319" customFormat="false" ht="12.75" hidden="false" customHeight="false" outlineLevel="0" collapsed="false">
      <c r="A319" s="95" t="n">
        <f aca="false">MONTH(B319)+(YEAR(B319)-1998)*12</f>
        <v>14</v>
      </c>
      <c r="B319" s="101" t="n">
        <v>36217</v>
      </c>
      <c r="C319" s="102" t="n">
        <v>17.42</v>
      </c>
      <c r="D319" s="98" t="n">
        <f aca="false">LN(C319/C318)</f>
        <v>-0.00286615272160828</v>
      </c>
      <c r="E319" s="106" t="n">
        <f aca="false">STDEV(D310:D319)*SQRT(trade_day)</f>
        <v>1.37682805901026</v>
      </c>
      <c r="F319" s="99"/>
      <c r="G319" s="103" t="n">
        <f aca="false">IF(G$1="P",MAX(0,G$2-$C319),IF(G$1="C",MAX(0,$C319-G$2)))</f>
        <v>2.58</v>
      </c>
      <c r="H319" s="103" t="n">
        <f aca="false">IF(H$1="P",MAX(0,H$2-$C319),IF(H$1="C",MAX(0,$C319-H$2)))</f>
        <v>7.58</v>
      </c>
      <c r="I319" s="103" t="n">
        <f aca="false">IF(I$1="P",MAX(0,I$2-$C319),IF(I$1="C",MAX(0,$C319-I$2)))</f>
        <v>12.58</v>
      </c>
      <c r="J319" s="103" t="n">
        <f aca="false">IF(J$1="P",MAX(0,J$2-$C319),IF(J$1="C",MAX(0,$C319-J$2)))</f>
        <v>17.58</v>
      </c>
      <c r="K319" s="103" t="n">
        <f aca="false">IF(K$1="P",MAX(0,K$2-$C319),IF(K$1="C",MAX(0,$C319-K$2)))</f>
        <v>22.58</v>
      </c>
      <c r="L319" s="103" t="n">
        <f aca="false">IF(L$1="P",MAX(0,L$2-$C319),IF(L$1="C",MAX(0,$C319-L$2)))</f>
        <v>32.58</v>
      </c>
      <c r="M319" s="103" t="n">
        <f aca="false">IF(M$1="P",MAX(0,M$2-$C319),IF(M$1="C",MAX(0,$C319-M$2)))</f>
        <v>0</v>
      </c>
      <c r="N319" s="103" t="n">
        <f aca="false">IF(N$1="P",MAX(0,N$2-$C319),IF(N$1="C",MAX(0,$C319-N$2)))</f>
        <v>0</v>
      </c>
      <c r="O319" s="103" t="n">
        <f aca="false">IF(O$1="P",MAX(0,O$2-$C319),IF(O$1="C",MAX(0,$C319-O$2)))</f>
        <v>0</v>
      </c>
      <c r="P319" s="103" t="n">
        <f aca="false">IF(P$1="P",MAX(0,P$2-$C319),IF(P$1="C",MAX(0,$C319-P$2)))</f>
        <v>0</v>
      </c>
      <c r="Q319" s="103" t="n">
        <f aca="false">IF(Q$1="P",MAX(0,Q$2-$C319),IF(Q$1="C",MAX(0,$C319-Q$2)))</f>
        <v>0</v>
      </c>
      <c r="R319" s="103" t="n">
        <f aca="false">IF(R$1="P",MAX(0,R$2-$C319),IF(R$1="C",MAX(0,$C319-R$2)))</f>
        <v>0</v>
      </c>
      <c r="S319" s="103" t="n">
        <f aca="false">IF(S$1="P",MAX(0,S$2-$C319),IF(S$1="C",MAX(0,$C319-S$2)))</f>
        <v>0</v>
      </c>
      <c r="T319" s="104" t="n">
        <f aca="false">A319</f>
        <v>14</v>
      </c>
      <c r="U319" s="105" t="n">
        <f aca="false">VLOOKUP($B319,Gas!$B$3:$E$2506,2)</f>
        <v>1.695</v>
      </c>
      <c r="V319" s="46" t="n">
        <f aca="false">C319/U319</f>
        <v>10.2772861356932</v>
      </c>
      <c r="W319" s="99" t="n">
        <f aca="false">VLOOKUP($B319,Gas!$B$3:$E$2506,4)</f>
        <v>0.19587661335168</v>
      </c>
    </row>
    <row r="320" customFormat="false" ht="12.75" hidden="false" customHeight="false" outlineLevel="0" collapsed="false">
      <c r="A320" s="95" t="n">
        <f aca="false">MONTH(B320)+(YEAR(B320)-1998)*12</f>
        <v>15</v>
      </c>
      <c r="B320" s="101" t="n">
        <v>36220</v>
      </c>
      <c r="C320" s="102" t="n">
        <v>18.5</v>
      </c>
      <c r="D320" s="98" t="n">
        <f aca="false">LN(C320/C319)</f>
        <v>0.0601517606599223</v>
      </c>
      <c r="E320" s="106" t="n">
        <f aca="false">STDEV(D311:D320)*SQRT(trade_day)</f>
        <v>1.3910681648039</v>
      </c>
      <c r="F320" s="99"/>
      <c r="G320" s="103" t="n">
        <f aca="false">IF(G$1="P",MAX(0,G$2-$C320),IF(G$1="C",MAX(0,$C320-G$2)))</f>
        <v>1.5</v>
      </c>
      <c r="H320" s="103" t="n">
        <f aca="false">IF(H$1="P",MAX(0,H$2-$C320),IF(H$1="C",MAX(0,$C320-H$2)))</f>
        <v>6.5</v>
      </c>
      <c r="I320" s="103" t="n">
        <f aca="false">IF(I$1="P",MAX(0,I$2-$C320),IF(I$1="C",MAX(0,$C320-I$2)))</f>
        <v>11.5</v>
      </c>
      <c r="J320" s="103" t="n">
        <f aca="false">IF(J$1="P",MAX(0,J$2-$C320),IF(J$1="C",MAX(0,$C320-J$2)))</f>
        <v>16.5</v>
      </c>
      <c r="K320" s="103" t="n">
        <f aca="false">IF(K$1="P",MAX(0,K$2-$C320),IF(K$1="C",MAX(0,$C320-K$2)))</f>
        <v>21.5</v>
      </c>
      <c r="L320" s="103" t="n">
        <f aca="false">IF(L$1="P",MAX(0,L$2-$C320),IF(L$1="C",MAX(0,$C320-L$2)))</f>
        <v>31.5</v>
      </c>
      <c r="M320" s="103" t="n">
        <f aca="false">IF(M$1="P",MAX(0,M$2-$C320),IF(M$1="C",MAX(0,$C320-M$2)))</f>
        <v>0</v>
      </c>
      <c r="N320" s="103" t="n">
        <f aca="false">IF(N$1="P",MAX(0,N$2-$C320),IF(N$1="C",MAX(0,$C320-N$2)))</f>
        <v>0</v>
      </c>
      <c r="O320" s="103" t="n">
        <f aca="false">IF(O$1="P",MAX(0,O$2-$C320),IF(O$1="C",MAX(0,$C320-O$2)))</f>
        <v>0</v>
      </c>
      <c r="P320" s="103" t="n">
        <f aca="false">IF(P$1="P",MAX(0,P$2-$C320),IF(P$1="C",MAX(0,$C320-P$2)))</f>
        <v>0</v>
      </c>
      <c r="Q320" s="103" t="n">
        <f aca="false">IF(Q$1="P",MAX(0,Q$2-$C320),IF(Q$1="C",MAX(0,$C320-Q$2)))</f>
        <v>0</v>
      </c>
      <c r="R320" s="103" t="n">
        <f aca="false">IF(R$1="P",MAX(0,R$2-$C320),IF(R$1="C",MAX(0,$C320-R$2)))</f>
        <v>0</v>
      </c>
      <c r="S320" s="103" t="n">
        <f aca="false">IF(S$1="P",MAX(0,S$2-$C320),IF(S$1="C",MAX(0,$C320-S$2)))</f>
        <v>0</v>
      </c>
      <c r="T320" s="104" t="n">
        <f aca="false">A320</f>
        <v>15</v>
      </c>
      <c r="U320" s="105" t="n">
        <f aca="false">VLOOKUP($B320,Gas!$B$3:$E$2506,2)</f>
        <v>1.615</v>
      </c>
      <c r="V320" s="46" t="n">
        <f aca="false">C320/U320</f>
        <v>11.4551083591331</v>
      </c>
      <c r="W320" s="99" t="n">
        <f aca="false">VLOOKUP($B320,Gas!$B$3:$E$2506,4)</f>
        <v>0.242346467793976</v>
      </c>
    </row>
    <row r="321" customFormat="false" ht="12.75" hidden="false" customHeight="false" outlineLevel="0" collapsed="false">
      <c r="A321" s="95" t="n">
        <f aca="false">MONTH(B321)+(YEAR(B321)-1998)*12</f>
        <v>15</v>
      </c>
      <c r="B321" s="101" t="n">
        <v>36221</v>
      </c>
      <c r="C321" s="102" t="n">
        <v>17.45</v>
      </c>
      <c r="D321" s="98" t="n">
        <f aca="false">LN(C321/C320)</f>
        <v>-0.0584310834358431</v>
      </c>
      <c r="E321" s="106" t="n">
        <f aca="false">STDEV(D312:D321)*SQRT(trade_day)</f>
        <v>1.42905410149096</v>
      </c>
      <c r="F321" s="99"/>
      <c r="G321" s="103" t="n">
        <f aca="false">IF(G$1="P",MAX(0,G$2-$C321),IF(G$1="C",MAX(0,$C321-G$2)))</f>
        <v>2.55</v>
      </c>
      <c r="H321" s="103" t="n">
        <f aca="false">IF(H$1="P",MAX(0,H$2-$C321),IF(H$1="C",MAX(0,$C321-H$2)))</f>
        <v>7.55</v>
      </c>
      <c r="I321" s="103" t="n">
        <f aca="false">IF(I$1="P",MAX(0,I$2-$C321),IF(I$1="C",MAX(0,$C321-I$2)))</f>
        <v>12.55</v>
      </c>
      <c r="J321" s="103" t="n">
        <f aca="false">IF(J$1="P",MAX(0,J$2-$C321),IF(J$1="C",MAX(0,$C321-J$2)))</f>
        <v>17.55</v>
      </c>
      <c r="K321" s="103" t="n">
        <f aca="false">IF(K$1="P",MAX(0,K$2-$C321),IF(K$1="C",MAX(0,$C321-K$2)))</f>
        <v>22.55</v>
      </c>
      <c r="L321" s="103" t="n">
        <f aca="false">IF(L$1="P",MAX(0,L$2-$C321),IF(L$1="C",MAX(0,$C321-L$2)))</f>
        <v>32.55</v>
      </c>
      <c r="M321" s="103" t="n">
        <f aca="false">IF(M$1="P",MAX(0,M$2-$C321),IF(M$1="C",MAX(0,$C321-M$2)))</f>
        <v>0</v>
      </c>
      <c r="N321" s="103" t="n">
        <f aca="false">IF(N$1="P",MAX(0,N$2-$C321),IF(N$1="C",MAX(0,$C321-N$2)))</f>
        <v>0</v>
      </c>
      <c r="O321" s="103" t="n">
        <f aca="false">IF(O$1="P",MAX(0,O$2-$C321),IF(O$1="C",MAX(0,$C321-O$2)))</f>
        <v>0</v>
      </c>
      <c r="P321" s="103" t="n">
        <f aca="false">IF(P$1="P",MAX(0,P$2-$C321),IF(P$1="C",MAX(0,$C321-P$2)))</f>
        <v>0</v>
      </c>
      <c r="Q321" s="103" t="n">
        <f aca="false">IF(Q$1="P",MAX(0,Q$2-$C321),IF(Q$1="C",MAX(0,$C321-Q$2)))</f>
        <v>0</v>
      </c>
      <c r="R321" s="103" t="n">
        <f aca="false">IF(R$1="P",MAX(0,R$2-$C321),IF(R$1="C",MAX(0,$C321-R$2)))</f>
        <v>0</v>
      </c>
      <c r="S321" s="103" t="n">
        <f aca="false">IF(S$1="P",MAX(0,S$2-$C321),IF(S$1="C",MAX(0,$C321-S$2)))</f>
        <v>0</v>
      </c>
      <c r="T321" s="104" t="n">
        <f aca="false">A321</f>
        <v>15</v>
      </c>
      <c r="U321" s="105" t="n">
        <f aca="false">VLOOKUP($B321,Gas!$B$3:$E$2506,2)</f>
        <v>1.65</v>
      </c>
      <c r="V321" s="46" t="n">
        <f aca="false">C321/U321</f>
        <v>10.5757575757576</v>
      </c>
      <c r="W321" s="99" t="n">
        <f aca="false">VLOOKUP($B321,Gas!$B$3:$E$2506,4)</f>
        <v>0.312136348807416</v>
      </c>
    </row>
    <row r="322" customFormat="false" ht="12.75" hidden="false" customHeight="false" outlineLevel="0" collapsed="false">
      <c r="A322" s="95" t="n">
        <f aca="false">MONTH(B322)+(YEAR(B322)-1998)*12</f>
        <v>15</v>
      </c>
      <c r="B322" s="101" t="n">
        <v>36222</v>
      </c>
      <c r="C322" s="102" t="n">
        <v>17.66</v>
      </c>
      <c r="D322" s="98" t="n">
        <f aca="false">LN(C322/C321)</f>
        <v>0.0119625465273778</v>
      </c>
      <c r="E322" s="106" t="n">
        <f aca="false">STDEV(D313:D322)*SQRT(trade_day)</f>
        <v>1.42639225889149</v>
      </c>
      <c r="F322" s="99"/>
      <c r="G322" s="103" t="n">
        <f aca="false">IF(G$1="P",MAX(0,G$2-$C322),IF(G$1="C",MAX(0,$C322-G$2)))</f>
        <v>2.34</v>
      </c>
      <c r="H322" s="103" t="n">
        <f aca="false">IF(H$1="P",MAX(0,H$2-$C322),IF(H$1="C",MAX(0,$C322-H$2)))</f>
        <v>7.34</v>
      </c>
      <c r="I322" s="103" t="n">
        <f aca="false">IF(I$1="P",MAX(0,I$2-$C322),IF(I$1="C",MAX(0,$C322-I$2)))</f>
        <v>12.34</v>
      </c>
      <c r="J322" s="103" t="n">
        <f aca="false">IF(J$1="P",MAX(0,J$2-$C322),IF(J$1="C",MAX(0,$C322-J$2)))</f>
        <v>17.34</v>
      </c>
      <c r="K322" s="103" t="n">
        <f aca="false">IF(K$1="P",MAX(0,K$2-$C322),IF(K$1="C",MAX(0,$C322-K$2)))</f>
        <v>22.34</v>
      </c>
      <c r="L322" s="103" t="n">
        <f aca="false">IF(L$1="P",MAX(0,L$2-$C322),IF(L$1="C",MAX(0,$C322-L$2)))</f>
        <v>32.34</v>
      </c>
      <c r="M322" s="103" t="n">
        <f aca="false">IF(M$1="P",MAX(0,M$2-$C322),IF(M$1="C",MAX(0,$C322-M$2)))</f>
        <v>0</v>
      </c>
      <c r="N322" s="103" t="n">
        <f aca="false">IF(N$1="P",MAX(0,N$2-$C322),IF(N$1="C",MAX(0,$C322-N$2)))</f>
        <v>0</v>
      </c>
      <c r="O322" s="103" t="n">
        <f aca="false">IF(O$1="P",MAX(0,O$2-$C322),IF(O$1="C",MAX(0,$C322-O$2)))</f>
        <v>0</v>
      </c>
      <c r="P322" s="103" t="n">
        <f aca="false">IF(P$1="P",MAX(0,P$2-$C322),IF(P$1="C",MAX(0,$C322-P$2)))</f>
        <v>0</v>
      </c>
      <c r="Q322" s="103" t="n">
        <f aca="false">IF(Q$1="P",MAX(0,Q$2-$C322),IF(Q$1="C",MAX(0,$C322-Q$2)))</f>
        <v>0</v>
      </c>
      <c r="R322" s="103" t="n">
        <f aca="false">IF(R$1="P",MAX(0,R$2-$C322),IF(R$1="C",MAX(0,$C322-R$2)))</f>
        <v>0</v>
      </c>
      <c r="S322" s="103" t="n">
        <f aca="false">IF(S$1="P",MAX(0,S$2-$C322),IF(S$1="C",MAX(0,$C322-S$2)))</f>
        <v>0</v>
      </c>
      <c r="T322" s="104" t="n">
        <f aca="false">A322</f>
        <v>15</v>
      </c>
      <c r="U322" s="105" t="n">
        <f aca="false">VLOOKUP($B322,Gas!$B$3:$E$2506,2)</f>
        <v>1.675</v>
      </c>
      <c r="V322" s="46" t="n">
        <f aca="false">C322/U322</f>
        <v>10.5432835820896</v>
      </c>
      <c r="W322" s="99" t="n">
        <f aca="false">VLOOKUP($B322,Gas!$B$3:$E$2506,4)</f>
        <v>0.33952251297504</v>
      </c>
    </row>
    <row r="323" customFormat="false" ht="12.75" hidden="false" customHeight="false" outlineLevel="0" collapsed="false">
      <c r="A323" s="95" t="n">
        <f aca="false">MONTH(B323)+(YEAR(B323)-1998)*12</f>
        <v>15</v>
      </c>
      <c r="B323" s="101" t="n">
        <v>36223</v>
      </c>
      <c r="C323" s="102" t="n">
        <v>18.43</v>
      </c>
      <c r="D323" s="98" t="n">
        <f aca="false">LN(C323/C322)</f>
        <v>0.0426775765059179</v>
      </c>
      <c r="E323" s="106" t="n">
        <f aca="false">STDEV(D314:D323)*SQRT(trade_day)</f>
        <v>1.44048690366567</v>
      </c>
      <c r="F323" s="99"/>
      <c r="G323" s="103" t="n">
        <f aca="false">IF(G$1="P",MAX(0,G$2-$C323),IF(G$1="C",MAX(0,$C323-G$2)))</f>
        <v>1.57</v>
      </c>
      <c r="H323" s="103" t="n">
        <f aca="false">IF(H$1="P",MAX(0,H$2-$C323),IF(H$1="C",MAX(0,$C323-H$2)))</f>
        <v>6.57</v>
      </c>
      <c r="I323" s="103" t="n">
        <f aca="false">IF(I$1="P",MAX(0,I$2-$C323),IF(I$1="C",MAX(0,$C323-I$2)))</f>
        <v>11.57</v>
      </c>
      <c r="J323" s="103" t="n">
        <f aca="false">IF(J$1="P",MAX(0,J$2-$C323),IF(J$1="C",MAX(0,$C323-J$2)))</f>
        <v>16.57</v>
      </c>
      <c r="K323" s="103" t="n">
        <f aca="false">IF(K$1="P",MAX(0,K$2-$C323),IF(K$1="C",MAX(0,$C323-K$2)))</f>
        <v>21.57</v>
      </c>
      <c r="L323" s="103" t="n">
        <f aca="false">IF(L$1="P",MAX(0,L$2-$C323),IF(L$1="C",MAX(0,$C323-L$2)))</f>
        <v>31.57</v>
      </c>
      <c r="M323" s="103" t="n">
        <f aca="false">IF(M$1="P",MAX(0,M$2-$C323),IF(M$1="C",MAX(0,$C323-M$2)))</f>
        <v>0</v>
      </c>
      <c r="N323" s="103" t="n">
        <f aca="false">IF(N$1="P",MAX(0,N$2-$C323),IF(N$1="C",MAX(0,$C323-N$2)))</f>
        <v>0</v>
      </c>
      <c r="O323" s="103" t="n">
        <f aca="false">IF(O$1="P",MAX(0,O$2-$C323),IF(O$1="C",MAX(0,$C323-O$2)))</f>
        <v>0</v>
      </c>
      <c r="P323" s="103" t="n">
        <f aca="false">IF(P$1="P",MAX(0,P$2-$C323),IF(P$1="C",MAX(0,$C323-P$2)))</f>
        <v>0</v>
      </c>
      <c r="Q323" s="103" t="n">
        <f aca="false">IF(Q$1="P",MAX(0,Q$2-$C323),IF(Q$1="C",MAX(0,$C323-Q$2)))</f>
        <v>0</v>
      </c>
      <c r="R323" s="103" t="n">
        <f aca="false">IF(R$1="P",MAX(0,R$2-$C323),IF(R$1="C",MAX(0,$C323-R$2)))</f>
        <v>0</v>
      </c>
      <c r="S323" s="103" t="n">
        <f aca="false">IF(S$1="P",MAX(0,S$2-$C323),IF(S$1="C",MAX(0,$C323-S$2)))</f>
        <v>0</v>
      </c>
      <c r="T323" s="104" t="n">
        <f aca="false">A323</f>
        <v>15</v>
      </c>
      <c r="U323" s="105" t="n">
        <f aca="false">VLOOKUP($B323,Gas!$B$3:$E$2506,2)</f>
        <v>1.67</v>
      </c>
      <c r="V323" s="46" t="n">
        <f aca="false">C323/U323</f>
        <v>11.0359281437126</v>
      </c>
      <c r="W323" s="99" t="n">
        <f aca="false">VLOOKUP($B323,Gas!$B$3:$E$2506,4)</f>
        <v>0.337726840915963</v>
      </c>
    </row>
    <row r="324" customFormat="false" ht="12.75" hidden="false" customHeight="false" outlineLevel="0" collapsed="false">
      <c r="A324" s="95" t="n">
        <f aca="false">MONTH(B324)+(YEAR(B324)-1998)*12</f>
        <v>15</v>
      </c>
      <c r="B324" s="101" t="n">
        <v>36224</v>
      </c>
      <c r="C324" s="102" t="n">
        <v>18.73</v>
      </c>
      <c r="D324" s="98" t="n">
        <f aca="false">LN(C324/C323)</f>
        <v>0.0161467447742653</v>
      </c>
      <c r="E324" s="106" t="n">
        <f aca="false">STDEV(D315:D324)*SQRT(trade_day)</f>
        <v>1.4409508924176</v>
      </c>
      <c r="F324" s="99"/>
      <c r="G324" s="103" t="n">
        <f aca="false">IF(G$1="P",MAX(0,G$2-$C324),IF(G$1="C",MAX(0,$C324-G$2)))</f>
        <v>1.27</v>
      </c>
      <c r="H324" s="103" t="n">
        <f aca="false">IF(H$1="P",MAX(0,H$2-$C324),IF(H$1="C",MAX(0,$C324-H$2)))</f>
        <v>6.27</v>
      </c>
      <c r="I324" s="103" t="n">
        <f aca="false">IF(I$1="P",MAX(0,I$2-$C324),IF(I$1="C",MAX(0,$C324-I$2)))</f>
        <v>11.27</v>
      </c>
      <c r="J324" s="103" t="n">
        <f aca="false">IF(J$1="P",MAX(0,J$2-$C324),IF(J$1="C",MAX(0,$C324-J$2)))</f>
        <v>16.27</v>
      </c>
      <c r="K324" s="103" t="n">
        <f aca="false">IF(K$1="P",MAX(0,K$2-$C324),IF(K$1="C",MAX(0,$C324-K$2)))</f>
        <v>21.27</v>
      </c>
      <c r="L324" s="103" t="n">
        <f aca="false">IF(L$1="P",MAX(0,L$2-$C324),IF(L$1="C",MAX(0,$C324-L$2)))</f>
        <v>31.27</v>
      </c>
      <c r="M324" s="103" t="n">
        <f aca="false">IF(M$1="P",MAX(0,M$2-$C324),IF(M$1="C",MAX(0,$C324-M$2)))</f>
        <v>0</v>
      </c>
      <c r="N324" s="103" t="n">
        <f aca="false">IF(N$1="P",MAX(0,N$2-$C324),IF(N$1="C",MAX(0,$C324-N$2)))</f>
        <v>0</v>
      </c>
      <c r="O324" s="103" t="n">
        <f aca="false">IF(O$1="P",MAX(0,O$2-$C324),IF(O$1="C",MAX(0,$C324-O$2)))</f>
        <v>0</v>
      </c>
      <c r="P324" s="103" t="n">
        <f aca="false">IF(P$1="P",MAX(0,P$2-$C324),IF(P$1="C",MAX(0,$C324-P$2)))</f>
        <v>0</v>
      </c>
      <c r="Q324" s="103" t="n">
        <f aca="false">IF(Q$1="P",MAX(0,Q$2-$C324),IF(Q$1="C",MAX(0,$C324-Q$2)))</f>
        <v>0</v>
      </c>
      <c r="R324" s="103" t="n">
        <f aca="false">IF(R$1="P",MAX(0,R$2-$C324),IF(R$1="C",MAX(0,$C324-R$2)))</f>
        <v>0</v>
      </c>
      <c r="S324" s="103" t="n">
        <f aca="false">IF(S$1="P",MAX(0,S$2-$C324),IF(S$1="C",MAX(0,$C324-S$2)))</f>
        <v>0</v>
      </c>
      <c r="T324" s="104" t="n">
        <f aca="false">A324</f>
        <v>15</v>
      </c>
      <c r="U324" s="105" t="n">
        <f aca="false">VLOOKUP($B324,Gas!$B$3:$E$2506,2)</f>
        <v>1.715</v>
      </c>
      <c r="V324" s="46" t="n">
        <f aca="false">C324/U324</f>
        <v>10.9212827988338</v>
      </c>
      <c r="W324" s="99" t="n">
        <f aca="false">VLOOKUP($B324,Gas!$B$3:$E$2506,4)</f>
        <v>0.393429250327608</v>
      </c>
    </row>
    <row r="325" customFormat="false" ht="12.75" hidden="false" customHeight="false" outlineLevel="0" collapsed="false">
      <c r="A325" s="95" t="n">
        <f aca="false">MONTH(B325)+(YEAR(B325)-1998)*12</f>
        <v>15</v>
      </c>
      <c r="B325" s="101" t="n">
        <v>36229</v>
      </c>
      <c r="C325" s="102" t="n">
        <v>18.87</v>
      </c>
      <c r="D325" s="98" t="n">
        <f aca="false">LN(C325/C324)</f>
        <v>0.00744684292446177</v>
      </c>
      <c r="E325" s="106" t="n">
        <f aca="false">STDEV(D316:D325)*SQRT(trade_day)</f>
        <v>1.35240320252752</v>
      </c>
      <c r="F325" s="99"/>
      <c r="G325" s="103" t="n">
        <f aca="false">IF(G$1="P",MAX(0,G$2-$C325),IF(G$1="C",MAX(0,$C325-G$2)))</f>
        <v>1.13</v>
      </c>
      <c r="H325" s="103" t="n">
        <f aca="false">IF(H$1="P",MAX(0,H$2-$C325),IF(H$1="C",MAX(0,$C325-H$2)))</f>
        <v>6.13</v>
      </c>
      <c r="I325" s="103" t="n">
        <f aca="false">IF(I$1="P",MAX(0,I$2-$C325),IF(I$1="C",MAX(0,$C325-I$2)))</f>
        <v>11.13</v>
      </c>
      <c r="J325" s="103" t="n">
        <f aca="false">IF(J$1="P",MAX(0,J$2-$C325),IF(J$1="C",MAX(0,$C325-J$2)))</f>
        <v>16.13</v>
      </c>
      <c r="K325" s="103" t="n">
        <f aca="false">IF(K$1="P",MAX(0,K$2-$C325),IF(K$1="C",MAX(0,$C325-K$2)))</f>
        <v>21.13</v>
      </c>
      <c r="L325" s="103" t="n">
        <f aca="false">IF(L$1="P",MAX(0,L$2-$C325),IF(L$1="C",MAX(0,$C325-L$2)))</f>
        <v>31.13</v>
      </c>
      <c r="M325" s="103" t="n">
        <f aca="false">IF(M$1="P",MAX(0,M$2-$C325),IF(M$1="C",MAX(0,$C325-M$2)))</f>
        <v>0</v>
      </c>
      <c r="N325" s="103" t="n">
        <f aca="false">IF(N$1="P",MAX(0,N$2-$C325),IF(N$1="C",MAX(0,$C325-N$2)))</f>
        <v>0</v>
      </c>
      <c r="O325" s="103" t="n">
        <f aca="false">IF(O$1="P",MAX(0,O$2-$C325),IF(O$1="C",MAX(0,$C325-O$2)))</f>
        <v>0</v>
      </c>
      <c r="P325" s="103" t="n">
        <f aca="false">IF(P$1="P",MAX(0,P$2-$C325),IF(P$1="C",MAX(0,$C325-P$2)))</f>
        <v>0</v>
      </c>
      <c r="Q325" s="103" t="n">
        <f aca="false">IF(Q$1="P",MAX(0,Q$2-$C325),IF(Q$1="C",MAX(0,$C325-Q$2)))</f>
        <v>0</v>
      </c>
      <c r="R325" s="103" t="n">
        <f aca="false">IF(R$1="P",MAX(0,R$2-$C325),IF(R$1="C",MAX(0,$C325-R$2)))</f>
        <v>0</v>
      </c>
      <c r="S325" s="103" t="n">
        <f aca="false">IF(S$1="P",MAX(0,S$2-$C325),IF(S$1="C",MAX(0,$C325-S$2)))</f>
        <v>0</v>
      </c>
      <c r="T325" s="104" t="n">
        <f aca="false">A325</f>
        <v>15</v>
      </c>
      <c r="U325" s="105" t="n">
        <f aca="false">VLOOKUP($B325,Gas!$B$3:$E$2506,2)</f>
        <v>1.845</v>
      </c>
      <c r="V325" s="46" t="n">
        <f aca="false">C325/U325</f>
        <v>10.2276422764228</v>
      </c>
      <c r="W325" s="99" t="n">
        <f aca="false">VLOOKUP($B325,Gas!$B$3:$E$2506,4)</f>
        <v>0.590992082006501</v>
      </c>
    </row>
    <row r="326" customFormat="false" ht="12.75" hidden="false" customHeight="false" outlineLevel="0" collapsed="false">
      <c r="A326" s="95" t="n">
        <f aca="false">MONTH(B326)+(YEAR(B326)-1998)*12</f>
        <v>15</v>
      </c>
      <c r="B326" s="101" t="n">
        <v>36230</v>
      </c>
      <c r="C326" s="102" t="n">
        <v>22.09</v>
      </c>
      <c r="D326" s="98" t="n">
        <f aca="false">LN(C326/C325)</f>
        <v>0.157551658051567</v>
      </c>
      <c r="E326" s="106" t="n">
        <f aca="false">STDEV(D317:D326)*SQRT(trade_day)</f>
        <v>1.41222439394282</v>
      </c>
      <c r="F326" s="99"/>
      <c r="G326" s="103" t="n">
        <f aca="false">IF(G$1="P",MAX(0,G$2-$C326),IF(G$1="C",MAX(0,$C326-G$2)))</f>
        <v>0</v>
      </c>
      <c r="H326" s="103" t="n">
        <f aca="false">IF(H$1="P",MAX(0,H$2-$C326),IF(H$1="C",MAX(0,$C326-H$2)))</f>
        <v>2.91</v>
      </c>
      <c r="I326" s="103" t="n">
        <f aca="false">IF(I$1="P",MAX(0,I$2-$C326),IF(I$1="C",MAX(0,$C326-I$2)))</f>
        <v>7.91</v>
      </c>
      <c r="J326" s="103" t="n">
        <f aca="false">IF(J$1="P",MAX(0,J$2-$C326),IF(J$1="C",MAX(0,$C326-J$2)))</f>
        <v>12.91</v>
      </c>
      <c r="K326" s="103" t="n">
        <f aca="false">IF(K$1="P",MAX(0,K$2-$C326),IF(K$1="C",MAX(0,$C326-K$2)))</f>
        <v>17.91</v>
      </c>
      <c r="L326" s="103" t="n">
        <f aca="false">IF(L$1="P",MAX(0,L$2-$C326),IF(L$1="C",MAX(0,$C326-L$2)))</f>
        <v>27.91</v>
      </c>
      <c r="M326" s="103" t="n">
        <f aca="false">IF(M$1="P",MAX(0,M$2-$C326),IF(M$1="C",MAX(0,$C326-M$2)))</f>
        <v>2.09</v>
      </c>
      <c r="N326" s="103" t="n">
        <f aca="false">IF(N$1="P",MAX(0,N$2-$C326),IF(N$1="C",MAX(0,$C326-N$2)))</f>
        <v>0</v>
      </c>
      <c r="O326" s="103" t="n">
        <f aca="false">IF(O$1="P",MAX(0,O$2-$C326),IF(O$1="C",MAX(0,$C326-O$2)))</f>
        <v>0</v>
      </c>
      <c r="P326" s="103" t="n">
        <f aca="false">IF(P$1="P",MAX(0,P$2-$C326),IF(P$1="C",MAX(0,$C326-P$2)))</f>
        <v>0</v>
      </c>
      <c r="Q326" s="103" t="n">
        <f aca="false">IF(Q$1="P",MAX(0,Q$2-$C326),IF(Q$1="C",MAX(0,$C326-Q$2)))</f>
        <v>0</v>
      </c>
      <c r="R326" s="103" t="n">
        <f aca="false">IF(R$1="P",MAX(0,R$2-$C326),IF(R$1="C",MAX(0,$C326-R$2)))</f>
        <v>0</v>
      </c>
      <c r="S326" s="103" t="n">
        <f aca="false">IF(S$1="P",MAX(0,S$2-$C326),IF(S$1="C",MAX(0,$C326-S$2)))</f>
        <v>0</v>
      </c>
      <c r="T326" s="104" t="n">
        <f aca="false">A326</f>
        <v>15</v>
      </c>
      <c r="U326" s="105" t="n">
        <f aca="false">VLOOKUP($B326,Gas!$B$3:$E$2506,2)</f>
        <v>1.94</v>
      </c>
      <c r="V326" s="46" t="n">
        <f aca="false">C326/U326</f>
        <v>11.3865979381443</v>
      </c>
      <c r="W326" s="99" t="n">
        <f aca="false">VLOOKUP($B326,Gas!$B$3:$E$2506,4)</f>
        <v>0.546898993136729</v>
      </c>
    </row>
    <row r="327" customFormat="false" ht="12.75" hidden="false" customHeight="false" outlineLevel="0" collapsed="false">
      <c r="A327" s="95" t="n">
        <f aca="false">MONTH(B327)+(YEAR(B327)-1998)*12</f>
        <v>15</v>
      </c>
      <c r="B327" s="101" t="n">
        <v>36231</v>
      </c>
      <c r="C327" s="102" t="n">
        <v>21.81</v>
      </c>
      <c r="D327" s="98" t="n">
        <f aca="false">LN(C327/C326)</f>
        <v>-0.0127564372184881</v>
      </c>
      <c r="E327" s="106" t="n">
        <f aca="false">STDEV(D318:D327)*SQRT(trade_day)</f>
        <v>1.02555495664611</v>
      </c>
      <c r="F327" s="99"/>
      <c r="G327" s="103" t="n">
        <f aca="false">IF(G$1="P",MAX(0,G$2-$C327),IF(G$1="C",MAX(0,$C327-G$2)))</f>
        <v>0</v>
      </c>
      <c r="H327" s="103" t="n">
        <f aca="false">IF(H$1="P",MAX(0,H$2-$C327),IF(H$1="C",MAX(0,$C327-H$2)))</f>
        <v>3.19</v>
      </c>
      <c r="I327" s="103" t="n">
        <f aca="false">IF(I$1="P",MAX(0,I$2-$C327),IF(I$1="C",MAX(0,$C327-I$2)))</f>
        <v>8.19</v>
      </c>
      <c r="J327" s="103" t="n">
        <f aca="false">IF(J$1="P",MAX(0,J$2-$C327),IF(J$1="C",MAX(0,$C327-J$2)))</f>
        <v>13.19</v>
      </c>
      <c r="K327" s="103" t="n">
        <f aca="false">IF(K$1="P",MAX(0,K$2-$C327),IF(K$1="C",MAX(0,$C327-K$2)))</f>
        <v>18.19</v>
      </c>
      <c r="L327" s="103" t="n">
        <f aca="false">IF(L$1="P",MAX(0,L$2-$C327),IF(L$1="C",MAX(0,$C327-L$2)))</f>
        <v>28.19</v>
      </c>
      <c r="M327" s="103" t="n">
        <f aca="false">IF(M$1="P",MAX(0,M$2-$C327),IF(M$1="C",MAX(0,$C327-M$2)))</f>
        <v>1.81</v>
      </c>
      <c r="N327" s="103" t="n">
        <f aca="false">IF(N$1="P",MAX(0,N$2-$C327),IF(N$1="C",MAX(0,$C327-N$2)))</f>
        <v>0</v>
      </c>
      <c r="O327" s="103" t="n">
        <f aca="false">IF(O$1="P",MAX(0,O$2-$C327),IF(O$1="C",MAX(0,$C327-O$2)))</f>
        <v>0</v>
      </c>
      <c r="P327" s="103" t="n">
        <f aca="false">IF(P$1="P",MAX(0,P$2-$C327),IF(P$1="C",MAX(0,$C327-P$2)))</f>
        <v>0</v>
      </c>
      <c r="Q327" s="103" t="n">
        <f aca="false">IF(Q$1="P",MAX(0,Q$2-$C327),IF(Q$1="C",MAX(0,$C327-Q$2)))</f>
        <v>0</v>
      </c>
      <c r="R327" s="103" t="n">
        <f aca="false">IF(R$1="P",MAX(0,R$2-$C327),IF(R$1="C",MAX(0,$C327-R$2)))</f>
        <v>0</v>
      </c>
      <c r="S327" s="103" t="n">
        <f aca="false">IF(S$1="P",MAX(0,S$2-$C327),IF(S$1="C",MAX(0,$C327-S$2)))</f>
        <v>0</v>
      </c>
      <c r="T327" s="104" t="n">
        <f aca="false">A327</f>
        <v>15</v>
      </c>
      <c r="U327" s="105" t="n">
        <f aca="false">VLOOKUP($B327,Gas!$B$3:$E$2506,2)</f>
        <v>1.87</v>
      </c>
      <c r="V327" s="46" t="n">
        <f aca="false">C327/U327</f>
        <v>11.6631016042781</v>
      </c>
      <c r="W327" s="99" t="n">
        <f aca="false">VLOOKUP($B327,Gas!$B$3:$E$2506,4)</f>
        <v>0.638775773990846</v>
      </c>
    </row>
    <row r="328" customFormat="false" ht="12.75" hidden="false" customHeight="false" outlineLevel="0" collapsed="false">
      <c r="A328" s="95" t="n">
        <f aca="false">MONTH(B328)+(YEAR(B328)-1998)*12</f>
        <v>15</v>
      </c>
      <c r="B328" s="101" t="n">
        <v>36234</v>
      </c>
      <c r="C328" s="102" t="n">
        <v>20.63</v>
      </c>
      <c r="D328" s="98" t="n">
        <f aca="false">LN(C328/C327)</f>
        <v>-0.0556222531303772</v>
      </c>
      <c r="E328" s="106" t="n">
        <f aca="false">STDEV(D319:D328)*SQRT(trade_day)</f>
        <v>0.980874035886959</v>
      </c>
      <c r="F328" s="99"/>
      <c r="G328" s="103" t="n">
        <f aca="false">IF(G$1="P",MAX(0,G$2-$C328),IF(G$1="C",MAX(0,$C328-G$2)))</f>
        <v>0</v>
      </c>
      <c r="H328" s="103" t="n">
        <f aca="false">IF(H$1="P",MAX(0,H$2-$C328),IF(H$1="C",MAX(0,$C328-H$2)))</f>
        <v>4.37</v>
      </c>
      <c r="I328" s="103" t="n">
        <f aca="false">IF(I$1="P",MAX(0,I$2-$C328),IF(I$1="C",MAX(0,$C328-I$2)))</f>
        <v>9.37</v>
      </c>
      <c r="J328" s="103" t="n">
        <f aca="false">IF(J$1="P",MAX(0,J$2-$C328),IF(J$1="C",MAX(0,$C328-J$2)))</f>
        <v>14.37</v>
      </c>
      <c r="K328" s="103" t="n">
        <f aca="false">IF(K$1="P",MAX(0,K$2-$C328),IF(K$1="C",MAX(0,$C328-K$2)))</f>
        <v>19.37</v>
      </c>
      <c r="L328" s="103" t="n">
        <f aca="false">IF(L$1="P",MAX(0,L$2-$C328),IF(L$1="C",MAX(0,$C328-L$2)))</f>
        <v>29.37</v>
      </c>
      <c r="M328" s="103" t="n">
        <f aca="false">IF(M$1="P",MAX(0,M$2-$C328),IF(M$1="C",MAX(0,$C328-M$2)))</f>
        <v>0.629999999999999</v>
      </c>
      <c r="N328" s="103" t="n">
        <f aca="false">IF(N$1="P",MAX(0,N$2-$C328),IF(N$1="C",MAX(0,$C328-N$2)))</f>
        <v>0</v>
      </c>
      <c r="O328" s="103" t="n">
        <f aca="false">IF(O$1="P",MAX(0,O$2-$C328),IF(O$1="C",MAX(0,$C328-O$2)))</f>
        <v>0</v>
      </c>
      <c r="P328" s="103" t="n">
        <f aca="false">IF(P$1="P",MAX(0,P$2-$C328),IF(P$1="C",MAX(0,$C328-P$2)))</f>
        <v>0</v>
      </c>
      <c r="Q328" s="103" t="n">
        <f aca="false">IF(Q$1="P",MAX(0,Q$2-$C328),IF(Q$1="C",MAX(0,$C328-Q$2)))</f>
        <v>0</v>
      </c>
      <c r="R328" s="103" t="n">
        <f aca="false">IF(R$1="P",MAX(0,R$2-$C328),IF(R$1="C",MAX(0,$C328-R$2)))</f>
        <v>0</v>
      </c>
      <c r="S328" s="103" t="n">
        <f aca="false">IF(S$1="P",MAX(0,S$2-$C328),IF(S$1="C",MAX(0,$C328-S$2)))</f>
        <v>0</v>
      </c>
      <c r="T328" s="104" t="n">
        <f aca="false">A328</f>
        <v>15</v>
      </c>
      <c r="U328" s="105" t="n">
        <f aca="false">VLOOKUP($B328,Gas!$B$3:$E$2506,2)</f>
        <v>1.815</v>
      </c>
      <c r="V328" s="46" t="n">
        <f aca="false">C328/U328</f>
        <v>11.366391184573</v>
      </c>
      <c r="W328" s="99" t="n">
        <f aca="false">VLOOKUP($B328,Gas!$B$3:$E$2506,4)</f>
        <v>0.675632546987843</v>
      </c>
    </row>
    <row r="329" customFormat="false" ht="12.75" hidden="false" customHeight="false" outlineLevel="0" collapsed="false">
      <c r="A329" s="95" t="n">
        <f aca="false">MONTH(B329)+(YEAR(B329)-1998)*12</f>
        <v>15</v>
      </c>
      <c r="B329" s="101" t="n">
        <v>36235</v>
      </c>
      <c r="C329" s="102" t="n">
        <v>19.13</v>
      </c>
      <c r="D329" s="98" t="n">
        <f aca="false">LN(C329/C328)</f>
        <v>-0.0754885436309989</v>
      </c>
      <c r="E329" s="106" t="n">
        <f aca="false">STDEV(D320:D329)*SQRT(trade_day)</f>
        <v>1.0828699125536</v>
      </c>
      <c r="F329" s="99"/>
      <c r="G329" s="103" t="n">
        <f aca="false">IF(G$1="P",MAX(0,G$2-$C329),IF(G$1="C",MAX(0,$C329-G$2)))</f>
        <v>0.870000000000001</v>
      </c>
      <c r="H329" s="103" t="n">
        <f aca="false">IF(H$1="P",MAX(0,H$2-$C329),IF(H$1="C",MAX(0,$C329-H$2)))</f>
        <v>5.87</v>
      </c>
      <c r="I329" s="103" t="n">
        <f aca="false">IF(I$1="P",MAX(0,I$2-$C329),IF(I$1="C",MAX(0,$C329-I$2)))</f>
        <v>10.87</v>
      </c>
      <c r="J329" s="103" t="n">
        <f aca="false">IF(J$1="P",MAX(0,J$2-$C329),IF(J$1="C",MAX(0,$C329-J$2)))</f>
        <v>15.87</v>
      </c>
      <c r="K329" s="103" t="n">
        <f aca="false">IF(K$1="P",MAX(0,K$2-$C329),IF(K$1="C",MAX(0,$C329-K$2)))</f>
        <v>20.87</v>
      </c>
      <c r="L329" s="103" t="n">
        <f aca="false">IF(L$1="P",MAX(0,L$2-$C329),IF(L$1="C",MAX(0,$C329-L$2)))</f>
        <v>30.87</v>
      </c>
      <c r="M329" s="103" t="n">
        <f aca="false">IF(M$1="P",MAX(0,M$2-$C329),IF(M$1="C",MAX(0,$C329-M$2)))</f>
        <v>0</v>
      </c>
      <c r="N329" s="103" t="n">
        <f aca="false">IF(N$1="P",MAX(0,N$2-$C329),IF(N$1="C",MAX(0,$C329-N$2)))</f>
        <v>0</v>
      </c>
      <c r="O329" s="103" t="n">
        <f aca="false">IF(O$1="P",MAX(0,O$2-$C329),IF(O$1="C",MAX(0,$C329-O$2)))</f>
        <v>0</v>
      </c>
      <c r="P329" s="103" t="n">
        <f aca="false">IF(P$1="P",MAX(0,P$2-$C329),IF(P$1="C",MAX(0,$C329-P$2)))</f>
        <v>0</v>
      </c>
      <c r="Q329" s="103" t="n">
        <f aca="false">IF(Q$1="P",MAX(0,Q$2-$C329),IF(Q$1="C",MAX(0,$C329-Q$2)))</f>
        <v>0</v>
      </c>
      <c r="R329" s="103" t="n">
        <f aca="false">IF(R$1="P",MAX(0,R$2-$C329),IF(R$1="C",MAX(0,$C329-R$2)))</f>
        <v>0</v>
      </c>
      <c r="S329" s="103" t="n">
        <f aca="false">IF(S$1="P",MAX(0,S$2-$C329),IF(S$1="C",MAX(0,$C329-S$2)))</f>
        <v>0</v>
      </c>
      <c r="T329" s="104" t="n">
        <f aca="false">A329</f>
        <v>15</v>
      </c>
      <c r="U329" s="105" t="n">
        <f aca="false">VLOOKUP($B329,Gas!$B$3:$E$2506,2)</f>
        <v>1.75</v>
      </c>
      <c r="V329" s="46" t="n">
        <f aca="false">C329/U329</f>
        <v>10.9314285714286</v>
      </c>
      <c r="W329" s="99" t="n">
        <f aca="false">VLOOKUP($B329,Gas!$B$3:$E$2506,4)</f>
        <v>0.720995052926812</v>
      </c>
    </row>
    <row r="330" customFormat="false" ht="12.75" hidden="false" customHeight="false" outlineLevel="0" collapsed="false">
      <c r="A330" s="95" t="n">
        <f aca="false">MONTH(B330)+(YEAR(B330)-1998)*12</f>
        <v>15</v>
      </c>
      <c r="B330" s="101" t="n">
        <v>36236</v>
      </c>
      <c r="C330" s="102" t="n">
        <v>18.47</v>
      </c>
      <c r="D330" s="98" t="n">
        <f aca="false">LN(C330/C329)</f>
        <v>-0.0351099892410129</v>
      </c>
      <c r="E330" s="106" t="n">
        <f aca="false">STDEV(D321:D330)*SQRT(trade_day)</f>
        <v>1.0633398283968</v>
      </c>
      <c r="F330" s="99"/>
      <c r="G330" s="103" t="n">
        <f aca="false">IF(G$1="P",MAX(0,G$2-$C330),IF(G$1="C",MAX(0,$C330-G$2)))</f>
        <v>1.53</v>
      </c>
      <c r="H330" s="103" t="n">
        <f aca="false">IF(H$1="P",MAX(0,H$2-$C330),IF(H$1="C",MAX(0,$C330-H$2)))</f>
        <v>6.53</v>
      </c>
      <c r="I330" s="103" t="n">
        <f aca="false">IF(I$1="P",MAX(0,I$2-$C330),IF(I$1="C",MAX(0,$C330-I$2)))</f>
        <v>11.53</v>
      </c>
      <c r="J330" s="103" t="n">
        <f aca="false">IF(J$1="P",MAX(0,J$2-$C330),IF(J$1="C",MAX(0,$C330-J$2)))</f>
        <v>16.53</v>
      </c>
      <c r="K330" s="103" t="n">
        <f aca="false">IF(K$1="P",MAX(0,K$2-$C330),IF(K$1="C",MAX(0,$C330-K$2)))</f>
        <v>21.53</v>
      </c>
      <c r="L330" s="103" t="n">
        <f aca="false">IF(L$1="P",MAX(0,L$2-$C330),IF(L$1="C",MAX(0,$C330-L$2)))</f>
        <v>31.53</v>
      </c>
      <c r="M330" s="103" t="n">
        <f aca="false">IF(M$1="P",MAX(0,M$2-$C330),IF(M$1="C",MAX(0,$C330-M$2)))</f>
        <v>0</v>
      </c>
      <c r="N330" s="103" t="n">
        <f aca="false">IF(N$1="P",MAX(0,N$2-$C330),IF(N$1="C",MAX(0,$C330-N$2)))</f>
        <v>0</v>
      </c>
      <c r="O330" s="103" t="n">
        <f aca="false">IF(O$1="P",MAX(0,O$2-$C330),IF(O$1="C",MAX(0,$C330-O$2)))</f>
        <v>0</v>
      </c>
      <c r="P330" s="103" t="n">
        <f aca="false">IF(P$1="P",MAX(0,P$2-$C330),IF(P$1="C",MAX(0,$C330-P$2)))</f>
        <v>0</v>
      </c>
      <c r="Q330" s="103" t="n">
        <f aca="false">IF(Q$1="P",MAX(0,Q$2-$C330),IF(Q$1="C",MAX(0,$C330-Q$2)))</f>
        <v>0</v>
      </c>
      <c r="R330" s="103" t="n">
        <f aca="false">IF(R$1="P",MAX(0,R$2-$C330),IF(R$1="C",MAX(0,$C330-R$2)))</f>
        <v>0</v>
      </c>
      <c r="S330" s="103" t="n">
        <f aca="false">IF(S$1="P",MAX(0,S$2-$C330),IF(S$1="C",MAX(0,$C330-S$2)))</f>
        <v>0</v>
      </c>
      <c r="T330" s="104" t="n">
        <f aca="false">A330</f>
        <v>15</v>
      </c>
      <c r="U330" s="105" t="n">
        <f aca="false">VLOOKUP($B330,Gas!$B$3:$E$2506,2)</f>
        <v>1.745</v>
      </c>
      <c r="V330" s="46" t="n">
        <f aca="false">C330/U330</f>
        <v>10.5845272206304</v>
      </c>
      <c r="W330" s="99" t="n">
        <f aca="false">VLOOKUP($B330,Gas!$B$3:$E$2506,4)</f>
        <v>0.721387162364195</v>
      </c>
    </row>
    <row r="331" customFormat="false" ht="12.75" hidden="false" customHeight="false" outlineLevel="0" collapsed="false">
      <c r="A331" s="95" t="n">
        <f aca="false">MONTH(B331)+(YEAR(B331)-1998)*12</f>
        <v>15</v>
      </c>
      <c r="B331" s="101" t="n">
        <v>36237</v>
      </c>
      <c r="C331" s="102" t="n">
        <v>18.59</v>
      </c>
      <c r="D331" s="98" t="n">
        <f aca="false">LN(C331/C330)</f>
        <v>0.00647600752220416</v>
      </c>
      <c r="E331" s="106" t="n">
        <f aca="false">STDEV(D322:D331)*SQRT(trade_day)</f>
        <v>1.01286748358703</v>
      </c>
      <c r="F331" s="99"/>
      <c r="G331" s="103" t="n">
        <f aca="false">IF(G$1="P",MAX(0,G$2-$C331),IF(G$1="C",MAX(0,$C331-G$2)))</f>
        <v>1.41</v>
      </c>
      <c r="H331" s="103" t="n">
        <f aca="false">IF(H$1="P",MAX(0,H$2-$C331),IF(H$1="C",MAX(0,$C331-H$2)))</f>
        <v>6.41</v>
      </c>
      <c r="I331" s="103" t="n">
        <f aca="false">IF(I$1="P",MAX(0,I$2-$C331),IF(I$1="C",MAX(0,$C331-I$2)))</f>
        <v>11.41</v>
      </c>
      <c r="J331" s="103" t="n">
        <f aca="false">IF(J$1="P",MAX(0,J$2-$C331),IF(J$1="C",MAX(0,$C331-J$2)))</f>
        <v>16.41</v>
      </c>
      <c r="K331" s="103" t="n">
        <f aca="false">IF(K$1="P",MAX(0,K$2-$C331),IF(K$1="C",MAX(0,$C331-K$2)))</f>
        <v>21.41</v>
      </c>
      <c r="L331" s="103" t="n">
        <f aca="false">IF(L$1="P",MAX(0,L$2-$C331),IF(L$1="C",MAX(0,$C331-L$2)))</f>
        <v>31.41</v>
      </c>
      <c r="M331" s="103" t="n">
        <f aca="false">IF(M$1="P",MAX(0,M$2-$C331),IF(M$1="C",MAX(0,$C331-M$2)))</f>
        <v>0</v>
      </c>
      <c r="N331" s="103" t="n">
        <f aca="false">IF(N$1="P",MAX(0,N$2-$C331),IF(N$1="C",MAX(0,$C331-N$2)))</f>
        <v>0</v>
      </c>
      <c r="O331" s="103" t="n">
        <f aca="false">IF(O$1="P",MAX(0,O$2-$C331),IF(O$1="C",MAX(0,$C331-O$2)))</f>
        <v>0</v>
      </c>
      <c r="P331" s="103" t="n">
        <f aca="false">IF(P$1="P",MAX(0,P$2-$C331),IF(P$1="C",MAX(0,$C331-P$2)))</f>
        <v>0</v>
      </c>
      <c r="Q331" s="103" t="n">
        <f aca="false">IF(Q$1="P",MAX(0,Q$2-$C331),IF(Q$1="C",MAX(0,$C331-Q$2)))</f>
        <v>0</v>
      </c>
      <c r="R331" s="103" t="n">
        <f aca="false">IF(R$1="P",MAX(0,R$2-$C331),IF(R$1="C",MAX(0,$C331-R$2)))</f>
        <v>0</v>
      </c>
      <c r="S331" s="103" t="n">
        <f aca="false">IF(S$1="P",MAX(0,S$2-$C331),IF(S$1="C",MAX(0,$C331-S$2)))</f>
        <v>0</v>
      </c>
      <c r="T331" s="104" t="n">
        <f aca="false">A331</f>
        <v>15</v>
      </c>
      <c r="U331" s="105" t="n">
        <f aca="false">VLOOKUP($B331,Gas!$B$3:$E$2506,2)</f>
        <v>1.75</v>
      </c>
      <c r="V331" s="46" t="n">
        <f aca="false">C331/U331</f>
        <v>10.6228571428571</v>
      </c>
      <c r="W331" s="99" t="n">
        <f aca="false">VLOOKUP($B331,Gas!$B$3:$E$2506,4)</f>
        <v>0.721455400309804</v>
      </c>
    </row>
    <row r="332" customFormat="false" ht="12.75" hidden="false" customHeight="false" outlineLevel="0" collapsed="false">
      <c r="A332" s="95" t="n">
        <f aca="false">MONTH(B332)+(YEAR(B332)-1998)*12</f>
        <v>15</v>
      </c>
      <c r="B332" s="101" t="n">
        <v>36238</v>
      </c>
      <c r="C332" s="102" t="n">
        <v>18.28</v>
      </c>
      <c r="D332" s="98" t="n">
        <f aca="false">LN(C332/C331)</f>
        <v>-0.0168162357073486</v>
      </c>
      <c r="E332" s="106" t="n">
        <f aca="false">STDEV(D323:D332)*SQRT(trade_day)</f>
        <v>1.01862555845893</v>
      </c>
      <c r="F332" s="99"/>
      <c r="G332" s="103" t="n">
        <f aca="false">IF(G$1="P",MAX(0,G$2-$C332),IF(G$1="C",MAX(0,$C332-G$2)))</f>
        <v>1.72</v>
      </c>
      <c r="H332" s="103" t="n">
        <f aca="false">IF(H$1="P",MAX(0,H$2-$C332),IF(H$1="C",MAX(0,$C332-H$2)))</f>
        <v>6.72</v>
      </c>
      <c r="I332" s="103" t="n">
        <f aca="false">IF(I$1="P",MAX(0,I$2-$C332),IF(I$1="C",MAX(0,$C332-I$2)))</f>
        <v>11.72</v>
      </c>
      <c r="J332" s="103" t="n">
        <f aca="false">IF(J$1="P",MAX(0,J$2-$C332),IF(J$1="C",MAX(0,$C332-J$2)))</f>
        <v>16.72</v>
      </c>
      <c r="K332" s="103" t="n">
        <f aca="false">IF(K$1="P",MAX(0,K$2-$C332),IF(K$1="C",MAX(0,$C332-K$2)))</f>
        <v>21.72</v>
      </c>
      <c r="L332" s="103" t="n">
        <f aca="false">IF(L$1="P",MAX(0,L$2-$C332),IF(L$1="C",MAX(0,$C332-L$2)))</f>
        <v>31.72</v>
      </c>
      <c r="M332" s="103" t="n">
        <f aca="false">IF(M$1="P",MAX(0,M$2-$C332),IF(M$1="C",MAX(0,$C332-M$2)))</f>
        <v>0</v>
      </c>
      <c r="N332" s="103" t="n">
        <f aca="false">IF(N$1="P",MAX(0,N$2-$C332),IF(N$1="C",MAX(0,$C332-N$2)))</f>
        <v>0</v>
      </c>
      <c r="O332" s="103" t="n">
        <f aca="false">IF(O$1="P",MAX(0,O$2-$C332),IF(O$1="C",MAX(0,$C332-O$2)))</f>
        <v>0</v>
      </c>
      <c r="P332" s="103" t="n">
        <f aca="false">IF(P$1="P",MAX(0,P$2-$C332),IF(P$1="C",MAX(0,$C332-P$2)))</f>
        <v>0</v>
      </c>
      <c r="Q332" s="103" t="n">
        <f aca="false">IF(Q$1="P",MAX(0,Q$2-$C332),IF(Q$1="C",MAX(0,$C332-Q$2)))</f>
        <v>0</v>
      </c>
      <c r="R332" s="103" t="n">
        <f aca="false">IF(R$1="P",MAX(0,R$2-$C332),IF(R$1="C",MAX(0,$C332-R$2)))</f>
        <v>0</v>
      </c>
      <c r="S332" s="103" t="n">
        <f aca="false">IF(S$1="P",MAX(0,S$2-$C332),IF(S$1="C",MAX(0,$C332-S$2)))</f>
        <v>0</v>
      </c>
      <c r="T332" s="104" t="n">
        <f aca="false">A332</f>
        <v>15</v>
      </c>
      <c r="U332" s="105" t="n">
        <f aca="false">VLOOKUP($B332,Gas!$B$3:$E$2506,2)</f>
        <v>1.755</v>
      </c>
      <c r="V332" s="46" t="n">
        <f aca="false">C332/U332</f>
        <v>10.4159544159544</v>
      </c>
      <c r="W332" s="99" t="n">
        <f aca="false">VLOOKUP($B332,Gas!$B$3:$E$2506,4)</f>
        <v>0.49081159196914</v>
      </c>
    </row>
    <row r="333" customFormat="false" ht="12.75" hidden="false" customHeight="false" outlineLevel="0" collapsed="false">
      <c r="A333" s="95" t="n">
        <f aca="false">MONTH(B333)+(YEAR(B333)-1998)*12</f>
        <v>15</v>
      </c>
      <c r="B333" s="101" t="n">
        <v>36241</v>
      </c>
      <c r="C333" s="102" t="n">
        <v>18.63</v>
      </c>
      <c r="D333" s="98" t="n">
        <f aca="false">LN(C333/C332)</f>
        <v>0.0189656185874931</v>
      </c>
      <c r="E333" s="106" t="n">
        <f aca="false">STDEV(D324:D333)*SQRT(trade_day)</f>
        <v>0.999989728529393</v>
      </c>
      <c r="F333" s="99"/>
      <c r="G333" s="103" t="n">
        <f aca="false">IF(G$1="P",MAX(0,G$2-$C333),IF(G$1="C",MAX(0,$C333-G$2)))</f>
        <v>1.37</v>
      </c>
      <c r="H333" s="103" t="n">
        <f aca="false">IF(H$1="P",MAX(0,H$2-$C333),IF(H$1="C",MAX(0,$C333-H$2)))</f>
        <v>6.37</v>
      </c>
      <c r="I333" s="103" t="n">
        <f aca="false">IF(I$1="P",MAX(0,I$2-$C333),IF(I$1="C",MAX(0,$C333-I$2)))</f>
        <v>11.37</v>
      </c>
      <c r="J333" s="103" t="n">
        <f aca="false">IF(J$1="P",MAX(0,J$2-$C333),IF(J$1="C",MAX(0,$C333-J$2)))</f>
        <v>16.37</v>
      </c>
      <c r="K333" s="103" t="n">
        <f aca="false">IF(K$1="P",MAX(0,K$2-$C333),IF(K$1="C",MAX(0,$C333-K$2)))</f>
        <v>21.37</v>
      </c>
      <c r="L333" s="103" t="n">
        <f aca="false">IF(L$1="P",MAX(0,L$2-$C333),IF(L$1="C",MAX(0,$C333-L$2)))</f>
        <v>31.37</v>
      </c>
      <c r="M333" s="103" t="n">
        <f aca="false">IF(M$1="P",MAX(0,M$2-$C333),IF(M$1="C",MAX(0,$C333-M$2)))</f>
        <v>0</v>
      </c>
      <c r="N333" s="103" t="n">
        <f aca="false">IF(N$1="P",MAX(0,N$2-$C333),IF(N$1="C",MAX(0,$C333-N$2)))</f>
        <v>0</v>
      </c>
      <c r="O333" s="103" t="n">
        <f aca="false">IF(O$1="P",MAX(0,O$2-$C333),IF(O$1="C",MAX(0,$C333-O$2)))</f>
        <v>0</v>
      </c>
      <c r="P333" s="103" t="n">
        <f aca="false">IF(P$1="P",MAX(0,P$2-$C333),IF(P$1="C",MAX(0,$C333-P$2)))</f>
        <v>0</v>
      </c>
      <c r="Q333" s="103" t="n">
        <f aca="false">IF(Q$1="P",MAX(0,Q$2-$C333),IF(Q$1="C",MAX(0,$C333-Q$2)))</f>
        <v>0</v>
      </c>
      <c r="R333" s="103" t="n">
        <f aca="false">IF(R$1="P",MAX(0,R$2-$C333),IF(R$1="C",MAX(0,$C333-R$2)))</f>
        <v>0</v>
      </c>
      <c r="S333" s="103" t="n">
        <f aca="false">IF(S$1="P",MAX(0,S$2-$C333),IF(S$1="C",MAX(0,$C333-S$2)))</f>
        <v>0</v>
      </c>
      <c r="T333" s="104" t="n">
        <f aca="false">A333</f>
        <v>15</v>
      </c>
      <c r="U333" s="105" t="n">
        <f aca="false">VLOOKUP($B333,Gas!$B$3:$E$2506,2)</f>
        <v>1.725</v>
      </c>
      <c r="V333" s="46" t="n">
        <f aca="false">C333/U333</f>
        <v>10.8</v>
      </c>
      <c r="W333" s="99" t="n">
        <f aca="false">VLOOKUP($B333,Gas!$B$3:$E$2506,4)</f>
        <v>0.276974340959249</v>
      </c>
    </row>
    <row r="334" customFormat="false" ht="12.75" hidden="false" customHeight="false" outlineLevel="0" collapsed="false">
      <c r="A334" s="95" t="n">
        <f aca="false">MONTH(B334)+(YEAR(B334)-1998)*12</f>
        <v>15</v>
      </c>
      <c r="B334" s="101" t="n">
        <v>36242</v>
      </c>
      <c r="C334" s="102" t="n">
        <v>19.11</v>
      </c>
      <c r="D334" s="98" t="n">
        <f aca="false">LN(C334/C333)</f>
        <v>0.0254385736386847</v>
      </c>
      <c r="E334" s="106" t="n">
        <f aca="false">STDEV(D325:D334)*SQRT(trade_day)</f>
        <v>1.00494571719558</v>
      </c>
      <c r="F334" s="99"/>
      <c r="G334" s="103" t="n">
        <f aca="false">IF(G$1="P",MAX(0,G$2-$C334),IF(G$1="C",MAX(0,$C334-G$2)))</f>
        <v>0.890000000000001</v>
      </c>
      <c r="H334" s="103" t="n">
        <f aca="false">IF(H$1="P",MAX(0,H$2-$C334),IF(H$1="C",MAX(0,$C334-H$2)))</f>
        <v>5.89</v>
      </c>
      <c r="I334" s="103" t="n">
        <f aca="false">IF(I$1="P",MAX(0,I$2-$C334),IF(I$1="C",MAX(0,$C334-I$2)))</f>
        <v>10.89</v>
      </c>
      <c r="J334" s="103" t="n">
        <f aca="false">IF(J$1="P",MAX(0,J$2-$C334),IF(J$1="C",MAX(0,$C334-J$2)))</f>
        <v>15.89</v>
      </c>
      <c r="K334" s="103" t="n">
        <f aca="false">IF(K$1="P",MAX(0,K$2-$C334),IF(K$1="C",MAX(0,$C334-K$2)))</f>
        <v>20.89</v>
      </c>
      <c r="L334" s="103" t="n">
        <f aca="false">IF(L$1="P",MAX(0,L$2-$C334),IF(L$1="C",MAX(0,$C334-L$2)))</f>
        <v>30.89</v>
      </c>
      <c r="M334" s="103" t="n">
        <f aca="false">IF(M$1="P",MAX(0,M$2-$C334),IF(M$1="C",MAX(0,$C334-M$2)))</f>
        <v>0</v>
      </c>
      <c r="N334" s="103" t="n">
        <f aca="false">IF(N$1="P",MAX(0,N$2-$C334),IF(N$1="C",MAX(0,$C334-N$2)))</f>
        <v>0</v>
      </c>
      <c r="O334" s="103" t="n">
        <f aca="false">IF(O$1="P",MAX(0,O$2-$C334),IF(O$1="C",MAX(0,$C334-O$2)))</f>
        <v>0</v>
      </c>
      <c r="P334" s="103" t="n">
        <f aca="false">IF(P$1="P",MAX(0,P$2-$C334),IF(P$1="C",MAX(0,$C334-P$2)))</f>
        <v>0</v>
      </c>
      <c r="Q334" s="103" t="n">
        <f aca="false">IF(Q$1="P",MAX(0,Q$2-$C334),IF(Q$1="C",MAX(0,$C334-Q$2)))</f>
        <v>0</v>
      </c>
      <c r="R334" s="103" t="n">
        <f aca="false">IF(R$1="P",MAX(0,R$2-$C334),IF(R$1="C",MAX(0,$C334-R$2)))</f>
        <v>0</v>
      </c>
      <c r="S334" s="103" t="n">
        <f aca="false">IF(S$1="P",MAX(0,S$2-$C334),IF(S$1="C",MAX(0,$C334-S$2)))</f>
        <v>0</v>
      </c>
      <c r="T334" s="104" t="n">
        <f aca="false">A334</f>
        <v>15</v>
      </c>
      <c r="U334" s="105" t="n">
        <f aca="false">VLOOKUP($B334,Gas!$B$3:$E$2506,2)</f>
        <v>1.75</v>
      </c>
      <c r="V334" s="46" t="n">
        <f aca="false">C334/U334</f>
        <v>10.92</v>
      </c>
      <c r="W334" s="99" t="n">
        <f aca="false">VLOOKUP($B334,Gas!$B$3:$E$2506,4)</f>
        <v>0.264562511515658</v>
      </c>
    </row>
    <row r="335" customFormat="false" ht="12.75" hidden="false" customHeight="false" outlineLevel="0" collapsed="false">
      <c r="A335" s="95" t="n">
        <f aca="false">MONTH(B335)+(YEAR(B335)-1998)*12</f>
        <v>15</v>
      </c>
      <c r="B335" s="101" t="n">
        <v>36243</v>
      </c>
      <c r="C335" s="102" t="n">
        <v>19.17</v>
      </c>
      <c r="D335" s="98" t="n">
        <f aca="false">LN(C335/C334)</f>
        <v>0.00313479880537148</v>
      </c>
      <c r="E335" s="106" t="n">
        <f aca="false">STDEV(D326:D335)*SQRT(trade_day)</f>
        <v>1.00452871776968</v>
      </c>
      <c r="F335" s="99"/>
      <c r="G335" s="103" t="n">
        <f aca="false">IF(G$1="P",MAX(0,G$2-$C335),IF(G$1="C",MAX(0,$C335-G$2)))</f>
        <v>0.829999999999998</v>
      </c>
      <c r="H335" s="103" t="n">
        <f aca="false">IF(H$1="P",MAX(0,H$2-$C335),IF(H$1="C",MAX(0,$C335-H$2)))</f>
        <v>5.83</v>
      </c>
      <c r="I335" s="103" t="n">
        <f aca="false">IF(I$1="P",MAX(0,I$2-$C335),IF(I$1="C",MAX(0,$C335-I$2)))</f>
        <v>10.83</v>
      </c>
      <c r="J335" s="103" t="n">
        <f aca="false">IF(J$1="P",MAX(0,J$2-$C335),IF(J$1="C",MAX(0,$C335-J$2)))</f>
        <v>15.83</v>
      </c>
      <c r="K335" s="103" t="n">
        <f aca="false">IF(K$1="P",MAX(0,K$2-$C335),IF(K$1="C",MAX(0,$C335-K$2)))</f>
        <v>20.83</v>
      </c>
      <c r="L335" s="103" t="n">
        <f aca="false">IF(L$1="P",MAX(0,L$2-$C335),IF(L$1="C",MAX(0,$C335-L$2)))</f>
        <v>30.83</v>
      </c>
      <c r="M335" s="103" t="n">
        <f aca="false">IF(M$1="P",MAX(0,M$2-$C335),IF(M$1="C",MAX(0,$C335-M$2)))</f>
        <v>0</v>
      </c>
      <c r="N335" s="103" t="n">
        <f aca="false">IF(N$1="P",MAX(0,N$2-$C335),IF(N$1="C",MAX(0,$C335-N$2)))</f>
        <v>0</v>
      </c>
      <c r="O335" s="103" t="n">
        <f aca="false">IF(O$1="P",MAX(0,O$2-$C335),IF(O$1="C",MAX(0,$C335-O$2)))</f>
        <v>0</v>
      </c>
      <c r="P335" s="103" t="n">
        <f aca="false">IF(P$1="P",MAX(0,P$2-$C335),IF(P$1="C",MAX(0,$C335-P$2)))</f>
        <v>0</v>
      </c>
      <c r="Q335" s="103" t="n">
        <f aca="false">IF(Q$1="P",MAX(0,Q$2-$C335),IF(Q$1="C",MAX(0,$C335-Q$2)))</f>
        <v>0</v>
      </c>
      <c r="R335" s="103" t="n">
        <f aca="false">IF(R$1="P",MAX(0,R$2-$C335),IF(R$1="C",MAX(0,$C335-R$2)))</f>
        <v>0</v>
      </c>
      <c r="S335" s="103" t="n">
        <f aca="false">IF(S$1="P",MAX(0,S$2-$C335),IF(S$1="C",MAX(0,$C335-S$2)))</f>
        <v>0</v>
      </c>
      <c r="T335" s="104" t="n">
        <f aca="false">A335</f>
        <v>15</v>
      </c>
      <c r="U335" s="105" t="n">
        <f aca="false">VLOOKUP($B335,Gas!$B$3:$E$2506,2)</f>
        <v>1.805</v>
      </c>
      <c r="V335" s="46" t="n">
        <f aca="false">C335/U335</f>
        <v>10.6204986149585</v>
      </c>
      <c r="W335" s="99" t="n">
        <f aca="false">VLOOKUP($B335,Gas!$B$3:$E$2506,4)</f>
        <v>0.337785132341941</v>
      </c>
    </row>
    <row r="336" customFormat="false" ht="12.75" hidden="false" customHeight="false" outlineLevel="0" collapsed="false">
      <c r="A336" s="95" t="n">
        <f aca="false">MONTH(B336)+(YEAR(B336)-1998)*12</f>
        <v>15</v>
      </c>
      <c r="B336" s="101" t="n">
        <v>36244</v>
      </c>
      <c r="C336" s="102" t="n">
        <v>18.58</v>
      </c>
      <c r="D336" s="98" t="n">
        <f aca="false">LN(C336/C335)</f>
        <v>-0.0312608236718609</v>
      </c>
      <c r="E336" s="106" t="n">
        <f aca="false">STDEV(D327:D336)*SQRT(trade_day)</f>
        <v>0.514029294173835</v>
      </c>
      <c r="F336" s="99"/>
      <c r="G336" s="103" t="n">
        <f aca="false">IF(G$1="P",MAX(0,G$2-$C336),IF(G$1="C",MAX(0,$C336-G$2)))</f>
        <v>1.42</v>
      </c>
      <c r="H336" s="103" t="n">
        <f aca="false">IF(H$1="P",MAX(0,H$2-$C336),IF(H$1="C",MAX(0,$C336-H$2)))</f>
        <v>6.42</v>
      </c>
      <c r="I336" s="103" t="n">
        <f aca="false">IF(I$1="P",MAX(0,I$2-$C336),IF(I$1="C",MAX(0,$C336-I$2)))</f>
        <v>11.42</v>
      </c>
      <c r="J336" s="103" t="n">
        <f aca="false">IF(J$1="P",MAX(0,J$2-$C336),IF(J$1="C",MAX(0,$C336-J$2)))</f>
        <v>16.42</v>
      </c>
      <c r="K336" s="103" t="n">
        <f aca="false">IF(K$1="P",MAX(0,K$2-$C336),IF(K$1="C",MAX(0,$C336-K$2)))</f>
        <v>21.42</v>
      </c>
      <c r="L336" s="103" t="n">
        <f aca="false">IF(L$1="P",MAX(0,L$2-$C336),IF(L$1="C",MAX(0,$C336-L$2)))</f>
        <v>31.42</v>
      </c>
      <c r="M336" s="103" t="n">
        <f aca="false">IF(M$1="P",MAX(0,M$2-$C336),IF(M$1="C",MAX(0,$C336-M$2)))</f>
        <v>0</v>
      </c>
      <c r="N336" s="103" t="n">
        <f aca="false">IF(N$1="P",MAX(0,N$2-$C336),IF(N$1="C",MAX(0,$C336-N$2)))</f>
        <v>0</v>
      </c>
      <c r="O336" s="103" t="n">
        <f aca="false">IF(O$1="P",MAX(0,O$2-$C336),IF(O$1="C",MAX(0,$C336-O$2)))</f>
        <v>0</v>
      </c>
      <c r="P336" s="103" t="n">
        <f aca="false">IF(P$1="P",MAX(0,P$2-$C336),IF(P$1="C",MAX(0,$C336-P$2)))</f>
        <v>0</v>
      </c>
      <c r="Q336" s="103" t="n">
        <f aca="false">IF(Q$1="P",MAX(0,Q$2-$C336),IF(Q$1="C",MAX(0,$C336-Q$2)))</f>
        <v>0</v>
      </c>
      <c r="R336" s="103" t="n">
        <f aca="false">IF(R$1="P",MAX(0,R$2-$C336),IF(R$1="C",MAX(0,$C336-R$2)))</f>
        <v>0</v>
      </c>
      <c r="S336" s="103" t="n">
        <f aca="false">IF(S$1="P",MAX(0,S$2-$C336),IF(S$1="C",MAX(0,$C336-S$2)))</f>
        <v>0</v>
      </c>
      <c r="T336" s="104" t="n">
        <f aca="false">A336</f>
        <v>15</v>
      </c>
      <c r="U336" s="105" t="n">
        <f aca="false">VLOOKUP($B336,Gas!$B$3:$E$2506,2)</f>
        <v>1.78</v>
      </c>
      <c r="V336" s="46" t="n">
        <f aca="false">C336/U336</f>
        <v>10.438202247191</v>
      </c>
      <c r="W336" s="99" t="n">
        <f aca="false">VLOOKUP($B336,Gas!$B$3:$E$2506,4)</f>
        <v>0.347237596322504</v>
      </c>
    </row>
    <row r="337" customFormat="false" ht="12.75" hidden="false" customHeight="false" outlineLevel="0" collapsed="false">
      <c r="A337" s="95" t="n">
        <f aca="false">MONTH(B337)+(YEAR(B337)-1998)*12</f>
        <v>15</v>
      </c>
      <c r="B337" s="101" t="n">
        <v>36245</v>
      </c>
      <c r="C337" s="102" t="n">
        <v>18.14</v>
      </c>
      <c r="D337" s="98" t="n">
        <f aca="false">LN(C337/C336)</f>
        <v>-0.0239662886987018</v>
      </c>
      <c r="E337" s="106" t="n">
        <f aca="false">STDEV(D328:D337)*SQRT(trade_day)</f>
        <v>0.514330239817271</v>
      </c>
      <c r="F337" s="99"/>
      <c r="G337" s="103" t="n">
        <f aca="false">IF(G$1="P",MAX(0,G$2-$C337),IF(G$1="C",MAX(0,$C337-G$2)))</f>
        <v>1.86</v>
      </c>
      <c r="H337" s="103" t="n">
        <f aca="false">IF(H$1="P",MAX(0,H$2-$C337),IF(H$1="C",MAX(0,$C337-H$2)))</f>
        <v>6.86</v>
      </c>
      <c r="I337" s="103" t="n">
        <f aca="false">IF(I$1="P",MAX(0,I$2-$C337),IF(I$1="C",MAX(0,$C337-I$2)))</f>
        <v>11.86</v>
      </c>
      <c r="J337" s="103" t="n">
        <f aca="false">IF(J$1="P",MAX(0,J$2-$C337),IF(J$1="C",MAX(0,$C337-J$2)))</f>
        <v>16.86</v>
      </c>
      <c r="K337" s="103" t="n">
        <f aca="false">IF(K$1="P",MAX(0,K$2-$C337),IF(K$1="C",MAX(0,$C337-K$2)))</f>
        <v>21.86</v>
      </c>
      <c r="L337" s="103" t="n">
        <f aca="false">IF(L$1="P",MAX(0,L$2-$C337),IF(L$1="C",MAX(0,$C337-L$2)))</f>
        <v>31.86</v>
      </c>
      <c r="M337" s="103" t="n">
        <f aca="false">IF(M$1="P",MAX(0,M$2-$C337),IF(M$1="C",MAX(0,$C337-M$2)))</f>
        <v>0</v>
      </c>
      <c r="N337" s="103" t="n">
        <f aca="false">IF(N$1="P",MAX(0,N$2-$C337),IF(N$1="C",MAX(0,$C337-N$2)))</f>
        <v>0</v>
      </c>
      <c r="O337" s="103" t="n">
        <f aca="false">IF(O$1="P",MAX(0,O$2-$C337),IF(O$1="C",MAX(0,$C337-O$2)))</f>
        <v>0</v>
      </c>
      <c r="P337" s="103" t="n">
        <f aca="false">IF(P$1="P",MAX(0,P$2-$C337),IF(P$1="C",MAX(0,$C337-P$2)))</f>
        <v>0</v>
      </c>
      <c r="Q337" s="103" t="n">
        <f aca="false">IF(Q$1="P",MAX(0,Q$2-$C337),IF(Q$1="C",MAX(0,$C337-Q$2)))</f>
        <v>0</v>
      </c>
      <c r="R337" s="103" t="n">
        <f aca="false">IF(R$1="P",MAX(0,R$2-$C337),IF(R$1="C",MAX(0,$C337-R$2)))</f>
        <v>0</v>
      </c>
      <c r="S337" s="103" t="n">
        <f aca="false">IF(S$1="P",MAX(0,S$2-$C337),IF(S$1="C",MAX(0,$C337-S$2)))</f>
        <v>0</v>
      </c>
      <c r="T337" s="104" t="n">
        <f aca="false">A337</f>
        <v>15</v>
      </c>
      <c r="U337" s="105" t="n">
        <f aca="false">VLOOKUP($B337,Gas!$B$3:$E$2506,2)</f>
        <v>1.805</v>
      </c>
      <c r="V337" s="46" t="n">
        <f aca="false">C337/U337</f>
        <v>10.0498614958449</v>
      </c>
      <c r="W337" s="99" t="n">
        <f aca="false">VLOOKUP($B337,Gas!$B$3:$E$2506,4)</f>
        <v>0.268657413618679</v>
      </c>
    </row>
    <row r="338" customFormat="false" ht="12.75" hidden="false" customHeight="false" outlineLevel="0" collapsed="false">
      <c r="A338" s="95" t="n">
        <f aca="false">MONTH(B338)+(YEAR(B338)-1998)*12</f>
        <v>15</v>
      </c>
      <c r="B338" s="101" t="n">
        <v>36248</v>
      </c>
      <c r="C338" s="102" t="n">
        <v>19.2</v>
      </c>
      <c r="D338" s="98" t="n">
        <f aca="false">LN(C338/C337)</f>
        <v>0.0567908343467452</v>
      </c>
      <c r="E338" s="106" t="n">
        <f aca="false">STDEV(D329:D338)*SQRT(trade_day)</f>
        <v>0.590041850635507</v>
      </c>
      <c r="F338" s="99"/>
      <c r="G338" s="103" t="n">
        <f aca="false">IF(G$1="P",MAX(0,G$2-$C338),IF(G$1="C",MAX(0,$C338-G$2)))</f>
        <v>0.800000000000001</v>
      </c>
      <c r="H338" s="103" t="n">
        <f aca="false">IF(H$1="P",MAX(0,H$2-$C338),IF(H$1="C",MAX(0,$C338-H$2)))</f>
        <v>5.8</v>
      </c>
      <c r="I338" s="103" t="n">
        <f aca="false">IF(I$1="P",MAX(0,I$2-$C338),IF(I$1="C",MAX(0,$C338-I$2)))</f>
        <v>10.8</v>
      </c>
      <c r="J338" s="103" t="n">
        <f aca="false">IF(J$1="P",MAX(0,J$2-$C338),IF(J$1="C",MAX(0,$C338-J$2)))</f>
        <v>15.8</v>
      </c>
      <c r="K338" s="103" t="n">
        <f aca="false">IF(K$1="P",MAX(0,K$2-$C338),IF(K$1="C",MAX(0,$C338-K$2)))</f>
        <v>20.8</v>
      </c>
      <c r="L338" s="103" t="n">
        <f aca="false">IF(L$1="P",MAX(0,L$2-$C338),IF(L$1="C",MAX(0,$C338-L$2)))</f>
        <v>30.8</v>
      </c>
      <c r="M338" s="103" t="n">
        <f aca="false">IF(M$1="P",MAX(0,M$2-$C338),IF(M$1="C",MAX(0,$C338-M$2)))</f>
        <v>0</v>
      </c>
      <c r="N338" s="103" t="n">
        <f aca="false">IF(N$1="P",MAX(0,N$2-$C338),IF(N$1="C",MAX(0,$C338-N$2)))</f>
        <v>0</v>
      </c>
      <c r="O338" s="103" t="n">
        <f aca="false">IF(O$1="P",MAX(0,O$2-$C338),IF(O$1="C",MAX(0,$C338-O$2)))</f>
        <v>0</v>
      </c>
      <c r="P338" s="103" t="n">
        <f aca="false">IF(P$1="P",MAX(0,P$2-$C338),IF(P$1="C",MAX(0,$C338-P$2)))</f>
        <v>0</v>
      </c>
      <c r="Q338" s="103" t="n">
        <f aca="false">IF(Q$1="P",MAX(0,Q$2-$C338),IF(Q$1="C",MAX(0,$C338-Q$2)))</f>
        <v>0</v>
      </c>
      <c r="R338" s="103" t="n">
        <f aca="false">IF(R$1="P",MAX(0,R$2-$C338),IF(R$1="C",MAX(0,$C338-R$2)))</f>
        <v>0</v>
      </c>
      <c r="S338" s="103" t="n">
        <f aca="false">IF(S$1="P",MAX(0,S$2-$C338),IF(S$1="C",MAX(0,$C338-S$2)))</f>
        <v>0</v>
      </c>
      <c r="T338" s="104" t="n">
        <f aca="false">A338</f>
        <v>15</v>
      </c>
      <c r="U338" s="105" t="n">
        <f aca="false">VLOOKUP($B338,Gas!$B$3:$E$2506,2)</f>
        <v>1.835</v>
      </c>
      <c r="V338" s="46" t="n">
        <f aca="false">C338/U338</f>
        <v>10.4632152588556</v>
      </c>
      <c r="W338" s="99" t="n">
        <f aca="false">VLOOKUP($B338,Gas!$B$3:$E$2506,4)</f>
        <v>0.27933410818782</v>
      </c>
    </row>
    <row r="339" customFormat="false" ht="12.75" hidden="false" customHeight="false" outlineLevel="0" collapsed="false">
      <c r="A339" s="95" t="n">
        <f aca="false">MONTH(B339)+(YEAR(B339)-1998)*12</f>
        <v>15</v>
      </c>
      <c r="B339" s="101" t="n">
        <v>36249</v>
      </c>
      <c r="C339" s="102" t="n">
        <v>18.76</v>
      </c>
      <c r="D339" s="98" t="n">
        <f aca="false">LN(C339/C338)</f>
        <v>-0.0231833354556572</v>
      </c>
      <c r="E339" s="106" t="n">
        <f aca="false">STDEV(D330:D339)*SQRT(trade_day)</f>
        <v>0.46697076730678</v>
      </c>
      <c r="F339" s="99"/>
      <c r="G339" s="103" t="n">
        <f aca="false">IF(G$1="P",MAX(0,G$2-$C339),IF(G$1="C",MAX(0,$C339-G$2)))</f>
        <v>1.24</v>
      </c>
      <c r="H339" s="103" t="n">
        <f aca="false">IF(H$1="P",MAX(0,H$2-$C339),IF(H$1="C",MAX(0,$C339-H$2)))</f>
        <v>6.24</v>
      </c>
      <c r="I339" s="103" t="n">
        <f aca="false">IF(I$1="P",MAX(0,I$2-$C339),IF(I$1="C",MAX(0,$C339-I$2)))</f>
        <v>11.24</v>
      </c>
      <c r="J339" s="103" t="n">
        <f aca="false">IF(J$1="P",MAX(0,J$2-$C339),IF(J$1="C",MAX(0,$C339-J$2)))</f>
        <v>16.24</v>
      </c>
      <c r="K339" s="103" t="n">
        <f aca="false">IF(K$1="P",MAX(0,K$2-$C339),IF(K$1="C",MAX(0,$C339-K$2)))</f>
        <v>21.24</v>
      </c>
      <c r="L339" s="103" t="n">
        <f aca="false">IF(L$1="P",MAX(0,L$2-$C339),IF(L$1="C",MAX(0,$C339-L$2)))</f>
        <v>31.24</v>
      </c>
      <c r="M339" s="103" t="n">
        <f aca="false">IF(M$1="P",MAX(0,M$2-$C339),IF(M$1="C",MAX(0,$C339-M$2)))</f>
        <v>0</v>
      </c>
      <c r="N339" s="103" t="n">
        <f aca="false">IF(N$1="P",MAX(0,N$2-$C339),IF(N$1="C",MAX(0,$C339-N$2)))</f>
        <v>0</v>
      </c>
      <c r="O339" s="103" t="n">
        <f aca="false">IF(O$1="P",MAX(0,O$2-$C339),IF(O$1="C",MAX(0,$C339-O$2)))</f>
        <v>0</v>
      </c>
      <c r="P339" s="103" t="n">
        <f aca="false">IF(P$1="P",MAX(0,P$2-$C339),IF(P$1="C",MAX(0,$C339-P$2)))</f>
        <v>0</v>
      </c>
      <c r="Q339" s="103" t="n">
        <f aca="false">IF(Q$1="P",MAX(0,Q$2-$C339),IF(Q$1="C",MAX(0,$C339-Q$2)))</f>
        <v>0</v>
      </c>
      <c r="R339" s="103" t="n">
        <f aca="false">IF(R$1="P",MAX(0,R$2-$C339),IF(R$1="C",MAX(0,$C339-R$2)))</f>
        <v>0</v>
      </c>
      <c r="S339" s="103" t="n">
        <f aca="false">IF(S$1="P",MAX(0,S$2-$C339),IF(S$1="C",MAX(0,$C339-S$2)))</f>
        <v>0</v>
      </c>
      <c r="T339" s="104" t="n">
        <f aca="false">A339</f>
        <v>15</v>
      </c>
      <c r="U339" s="105" t="n">
        <f aca="false">VLOOKUP($B339,Gas!$B$3:$E$2506,2)</f>
        <v>1.805</v>
      </c>
      <c r="V339" s="46" t="n">
        <f aca="false">C339/U339</f>
        <v>10.393351800554</v>
      </c>
      <c r="W339" s="99" t="n">
        <f aca="false">VLOOKUP($B339,Gas!$B$3:$E$2506,4)</f>
        <v>0.276973883506683</v>
      </c>
    </row>
    <row r="340" customFormat="false" ht="12.75" hidden="false" customHeight="false" outlineLevel="0" collapsed="false">
      <c r="A340" s="95" t="n">
        <f aca="false">MONTH(B340)+(YEAR(B340)-1998)*12</f>
        <v>15</v>
      </c>
      <c r="B340" s="101" t="n">
        <v>36250</v>
      </c>
      <c r="C340" s="102" t="n">
        <v>18.23</v>
      </c>
      <c r="D340" s="98" t="n">
        <f aca="false">LN(C340/C339)</f>
        <v>-0.028658354887507</v>
      </c>
      <c r="E340" s="106" t="n">
        <f aca="false">STDEV(D331:D340)*SQRT(trade_day)</f>
        <v>0.455212095864084</v>
      </c>
      <c r="F340" s="99"/>
      <c r="G340" s="103" t="n">
        <f aca="false">IF(G$1="P",MAX(0,G$2-$C340),IF(G$1="C",MAX(0,$C340-G$2)))</f>
        <v>1.77</v>
      </c>
      <c r="H340" s="103" t="n">
        <f aca="false">IF(H$1="P",MAX(0,H$2-$C340),IF(H$1="C",MAX(0,$C340-H$2)))</f>
        <v>6.77</v>
      </c>
      <c r="I340" s="103" t="n">
        <f aca="false">IF(I$1="P",MAX(0,I$2-$C340),IF(I$1="C",MAX(0,$C340-I$2)))</f>
        <v>11.77</v>
      </c>
      <c r="J340" s="103" t="n">
        <f aca="false">IF(J$1="P",MAX(0,J$2-$C340),IF(J$1="C",MAX(0,$C340-J$2)))</f>
        <v>16.77</v>
      </c>
      <c r="K340" s="103" t="n">
        <f aca="false">IF(K$1="P",MAX(0,K$2-$C340),IF(K$1="C",MAX(0,$C340-K$2)))</f>
        <v>21.77</v>
      </c>
      <c r="L340" s="103" t="n">
        <f aca="false">IF(L$1="P",MAX(0,L$2-$C340),IF(L$1="C",MAX(0,$C340-L$2)))</f>
        <v>31.77</v>
      </c>
      <c r="M340" s="103" t="n">
        <f aca="false">IF(M$1="P",MAX(0,M$2-$C340),IF(M$1="C",MAX(0,$C340-M$2)))</f>
        <v>0</v>
      </c>
      <c r="N340" s="103" t="n">
        <f aca="false">IF(N$1="P",MAX(0,N$2-$C340),IF(N$1="C",MAX(0,$C340-N$2)))</f>
        <v>0</v>
      </c>
      <c r="O340" s="103" t="n">
        <f aca="false">IF(O$1="P",MAX(0,O$2-$C340),IF(O$1="C",MAX(0,$C340-O$2)))</f>
        <v>0</v>
      </c>
      <c r="P340" s="103" t="n">
        <f aca="false">IF(P$1="P",MAX(0,P$2-$C340),IF(P$1="C",MAX(0,$C340-P$2)))</f>
        <v>0</v>
      </c>
      <c r="Q340" s="103" t="n">
        <f aca="false">IF(Q$1="P",MAX(0,Q$2-$C340),IF(Q$1="C",MAX(0,$C340-Q$2)))</f>
        <v>0</v>
      </c>
      <c r="R340" s="103" t="n">
        <f aca="false">IF(R$1="P",MAX(0,R$2-$C340),IF(R$1="C",MAX(0,$C340-R$2)))</f>
        <v>0</v>
      </c>
      <c r="S340" s="103" t="n">
        <f aca="false">IF(S$1="P",MAX(0,S$2-$C340),IF(S$1="C",MAX(0,$C340-S$2)))</f>
        <v>0</v>
      </c>
      <c r="T340" s="104" t="n">
        <f aca="false">A340</f>
        <v>15</v>
      </c>
      <c r="U340" s="105" t="n">
        <f aca="false">VLOOKUP($B340,Gas!$B$3:$E$2506,2)</f>
        <v>1.885</v>
      </c>
      <c r="V340" s="46" t="n">
        <f aca="false">C340/U340</f>
        <v>9.6710875331565</v>
      </c>
      <c r="W340" s="99" t="n">
        <f aca="false">VLOOKUP($B340,Gas!$B$3:$E$2506,4)</f>
        <v>0.359742022436442</v>
      </c>
    </row>
    <row r="341" customFormat="false" ht="12.75" hidden="false" customHeight="false" outlineLevel="0" collapsed="false">
      <c r="A341" s="95" t="n">
        <f aca="false">MONTH(B341)+(YEAR(B341)-1998)*12</f>
        <v>16</v>
      </c>
      <c r="B341" s="101" t="n">
        <v>36251</v>
      </c>
      <c r="C341" s="102" t="n">
        <v>18.02</v>
      </c>
      <c r="D341" s="98" t="n">
        <f aca="false">LN(C341/C340)</f>
        <v>-0.0115863365103799</v>
      </c>
      <c r="E341" s="106" t="n">
        <f aca="false">STDEV(D332:D341)*SQRT(trade_day)</f>
        <v>0.455591232207205</v>
      </c>
      <c r="F341" s="99"/>
      <c r="G341" s="103" t="n">
        <f aca="false">IF(G$1="P",MAX(0,G$2-$C341),IF(G$1="C",MAX(0,$C341-G$2)))</f>
        <v>1.98</v>
      </c>
      <c r="H341" s="103" t="n">
        <f aca="false">IF(H$1="P",MAX(0,H$2-$C341),IF(H$1="C",MAX(0,$C341-H$2)))</f>
        <v>6.98</v>
      </c>
      <c r="I341" s="103" t="n">
        <f aca="false">IF(I$1="P",MAX(0,I$2-$C341),IF(I$1="C",MAX(0,$C341-I$2)))</f>
        <v>11.98</v>
      </c>
      <c r="J341" s="103" t="n">
        <f aca="false">IF(J$1="P",MAX(0,J$2-$C341),IF(J$1="C",MAX(0,$C341-J$2)))</f>
        <v>16.98</v>
      </c>
      <c r="K341" s="103" t="n">
        <f aca="false">IF(K$1="P",MAX(0,K$2-$C341),IF(K$1="C",MAX(0,$C341-K$2)))</f>
        <v>21.98</v>
      </c>
      <c r="L341" s="103" t="n">
        <f aca="false">IF(L$1="P",MAX(0,L$2-$C341),IF(L$1="C",MAX(0,$C341-L$2)))</f>
        <v>31.98</v>
      </c>
      <c r="M341" s="103" t="n">
        <f aca="false">IF(M$1="P",MAX(0,M$2-$C341),IF(M$1="C",MAX(0,$C341-M$2)))</f>
        <v>0</v>
      </c>
      <c r="N341" s="103" t="n">
        <f aca="false">IF(N$1="P",MAX(0,N$2-$C341),IF(N$1="C",MAX(0,$C341-N$2)))</f>
        <v>0</v>
      </c>
      <c r="O341" s="103" t="n">
        <f aca="false">IF(O$1="P",MAX(0,O$2-$C341),IF(O$1="C",MAX(0,$C341-O$2)))</f>
        <v>0</v>
      </c>
      <c r="P341" s="103" t="n">
        <f aca="false">IF(P$1="P",MAX(0,P$2-$C341),IF(P$1="C",MAX(0,$C341-P$2)))</f>
        <v>0</v>
      </c>
      <c r="Q341" s="103" t="n">
        <f aca="false">IF(Q$1="P",MAX(0,Q$2-$C341),IF(Q$1="C",MAX(0,$C341-Q$2)))</f>
        <v>0</v>
      </c>
      <c r="R341" s="103" t="n">
        <f aca="false">IF(R$1="P",MAX(0,R$2-$C341),IF(R$1="C",MAX(0,$C341-R$2)))</f>
        <v>0</v>
      </c>
      <c r="S341" s="103" t="n">
        <f aca="false">IF(S$1="P",MAX(0,S$2-$C341),IF(S$1="C",MAX(0,$C341-S$2)))</f>
        <v>0</v>
      </c>
      <c r="T341" s="104" t="n">
        <f aca="false">A341</f>
        <v>16</v>
      </c>
      <c r="U341" s="105" t="n">
        <f aca="false">VLOOKUP($B341,Gas!$B$3:$E$2506,2)</f>
        <v>1.995</v>
      </c>
      <c r="V341" s="46" t="n">
        <f aca="false">C341/U341</f>
        <v>9.03258145363409</v>
      </c>
      <c r="W341" s="99" t="n">
        <f aca="false">VLOOKUP($B341,Gas!$B$3:$E$2506,4)</f>
        <v>0.453894075556406</v>
      </c>
    </row>
    <row r="342" customFormat="false" ht="12.75" hidden="false" customHeight="false" outlineLevel="0" collapsed="false">
      <c r="A342" s="95" t="n">
        <f aca="false">MONTH(B342)+(YEAR(B342)-1998)*12</f>
        <v>16</v>
      </c>
      <c r="B342" s="101" t="n">
        <v>36252</v>
      </c>
      <c r="C342" s="102" t="n">
        <v>18.02</v>
      </c>
      <c r="D342" s="98" t="n">
        <f aca="false">LN(C342/C341)</f>
        <v>0</v>
      </c>
      <c r="E342" s="106" t="n">
        <f aca="false">STDEV(D333:D342)*SQRT(trade_day)</f>
        <v>0.449257217740846</v>
      </c>
      <c r="F342" s="99"/>
      <c r="G342" s="103" t="n">
        <f aca="false">IF(G$1="P",MAX(0,G$2-$C342),IF(G$1="C",MAX(0,$C342-G$2)))</f>
        <v>1.98</v>
      </c>
      <c r="H342" s="103" t="n">
        <f aca="false">IF(H$1="P",MAX(0,H$2-$C342),IF(H$1="C",MAX(0,$C342-H$2)))</f>
        <v>6.98</v>
      </c>
      <c r="I342" s="103" t="n">
        <f aca="false">IF(I$1="P",MAX(0,I$2-$C342),IF(I$1="C",MAX(0,$C342-I$2)))</f>
        <v>11.98</v>
      </c>
      <c r="J342" s="103" t="n">
        <f aca="false">IF(J$1="P",MAX(0,J$2-$C342),IF(J$1="C",MAX(0,$C342-J$2)))</f>
        <v>16.98</v>
      </c>
      <c r="K342" s="103" t="n">
        <f aca="false">IF(K$1="P",MAX(0,K$2-$C342),IF(K$1="C",MAX(0,$C342-K$2)))</f>
        <v>21.98</v>
      </c>
      <c r="L342" s="103" t="n">
        <f aca="false">IF(L$1="P",MAX(0,L$2-$C342),IF(L$1="C",MAX(0,$C342-L$2)))</f>
        <v>31.98</v>
      </c>
      <c r="M342" s="103" t="n">
        <f aca="false">IF(M$1="P",MAX(0,M$2-$C342),IF(M$1="C",MAX(0,$C342-M$2)))</f>
        <v>0</v>
      </c>
      <c r="N342" s="103" t="n">
        <f aca="false">IF(N$1="P",MAX(0,N$2-$C342),IF(N$1="C",MAX(0,$C342-N$2)))</f>
        <v>0</v>
      </c>
      <c r="O342" s="103" t="n">
        <f aca="false">IF(O$1="P",MAX(0,O$2-$C342),IF(O$1="C",MAX(0,$C342-O$2)))</f>
        <v>0</v>
      </c>
      <c r="P342" s="103" t="n">
        <f aca="false">IF(P$1="P",MAX(0,P$2-$C342),IF(P$1="C",MAX(0,$C342-P$2)))</f>
        <v>0</v>
      </c>
      <c r="Q342" s="103" t="n">
        <f aca="false">IF(Q$1="P",MAX(0,Q$2-$C342),IF(Q$1="C",MAX(0,$C342-Q$2)))</f>
        <v>0</v>
      </c>
      <c r="R342" s="103" t="n">
        <f aca="false">IF(R$1="P",MAX(0,R$2-$C342),IF(R$1="C",MAX(0,$C342-R$2)))</f>
        <v>0</v>
      </c>
      <c r="S342" s="103" t="n">
        <f aca="false">IF(S$1="P",MAX(0,S$2-$C342),IF(S$1="C",MAX(0,$C342-S$2)))</f>
        <v>0</v>
      </c>
      <c r="T342" s="104" t="n">
        <f aca="false">A342</f>
        <v>16</v>
      </c>
      <c r="U342" s="105" t="n">
        <f aca="false">VLOOKUP($B342,Gas!$B$3:$E$2506,2)</f>
        <v>1.94</v>
      </c>
      <c r="V342" s="46" t="n">
        <f aca="false">C342/U342</f>
        <v>9.28865979381443</v>
      </c>
      <c r="W342" s="99" t="n">
        <f aca="false">VLOOKUP($B342,Gas!$B$3:$E$2506,4)</f>
        <v>0.521529235966613</v>
      </c>
    </row>
    <row r="343" customFormat="false" ht="12.75" hidden="false" customHeight="false" outlineLevel="0" collapsed="false">
      <c r="A343" s="95" t="n">
        <f aca="false">MONTH(B343)+(YEAR(B343)-1998)*12</f>
        <v>16</v>
      </c>
      <c r="B343" s="101" t="n">
        <v>36255</v>
      </c>
      <c r="C343" s="102" t="n">
        <v>19.52</v>
      </c>
      <c r="D343" s="98" t="n">
        <f aca="false">LN(C343/C342)</f>
        <v>0.0799573288047547</v>
      </c>
      <c r="E343" s="106" t="n">
        <f aca="false">STDEV(D334:D343)*SQRT(trade_day)</f>
        <v>0.603282218478278</v>
      </c>
      <c r="F343" s="99"/>
      <c r="G343" s="103" t="n">
        <f aca="false">IF(G$1="P",MAX(0,G$2-$C343),IF(G$1="C",MAX(0,$C343-G$2)))</f>
        <v>0.48</v>
      </c>
      <c r="H343" s="103" t="n">
        <f aca="false">IF(H$1="P",MAX(0,H$2-$C343),IF(H$1="C",MAX(0,$C343-H$2)))</f>
        <v>5.48</v>
      </c>
      <c r="I343" s="103" t="n">
        <f aca="false">IF(I$1="P",MAX(0,I$2-$C343),IF(I$1="C",MAX(0,$C343-I$2)))</f>
        <v>10.48</v>
      </c>
      <c r="J343" s="103" t="n">
        <f aca="false">IF(J$1="P",MAX(0,J$2-$C343),IF(J$1="C",MAX(0,$C343-J$2)))</f>
        <v>15.48</v>
      </c>
      <c r="K343" s="103" t="n">
        <f aca="false">IF(K$1="P",MAX(0,K$2-$C343),IF(K$1="C",MAX(0,$C343-K$2)))</f>
        <v>20.48</v>
      </c>
      <c r="L343" s="103" t="n">
        <f aca="false">IF(L$1="P",MAX(0,L$2-$C343),IF(L$1="C",MAX(0,$C343-L$2)))</f>
        <v>30.48</v>
      </c>
      <c r="M343" s="103" t="n">
        <f aca="false">IF(M$1="P",MAX(0,M$2-$C343),IF(M$1="C",MAX(0,$C343-M$2)))</f>
        <v>0</v>
      </c>
      <c r="N343" s="103" t="n">
        <f aca="false">IF(N$1="P",MAX(0,N$2-$C343),IF(N$1="C",MAX(0,$C343-N$2)))</f>
        <v>0</v>
      </c>
      <c r="O343" s="103" t="n">
        <f aca="false">IF(O$1="P",MAX(0,O$2-$C343),IF(O$1="C",MAX(0,$C343-O$2)))</f>
        <v>0</v>
      </c>
      <c r="P343" s="103" t="n">
        <f aca="false">IF(P$1="P",MAX(0,P$2-$C343),IF(P$1="C",MAX(0,$C343-P$2)))</f>
        <v>0</v>
      </c>
      <c r="Q343" s="103" t="n">
        <f aca="false">IF(Q$1="P",MAX(0,Q$2-$C343),IF(Q$1="C",MAX(0,$C343-Q$2)))</f>
        <v>0</v>
      </c>
      <c r="R343" s="103" t="n">
        <f aca="false">IF(R$1="P",MAX(0,R$2-$C343),IF(R$1="C",MAX(0,$C343-R$2)))</f>
        <v>0</v>
      </c>
      <c r="S343" s="103" t="n">
        <f aca="false">IF(S$1="P",MAX(0,S$2-$C343),IF(S$1="C",MAX(0,$C343-S$2)))</f>
        <v>0</v>
      </c>
      <c r="T343" s="104" t="n">
        <f aca="false">A343</f>
        <v>16</v>
      </c>
      <c r="U343" s="105" t="n">
        <f aca="false">VLOOKUP($B343,Gas!$B$3:$E$2506,2)</f>
        <v>1.94</v>
      </c>
      <c r="V343" s="46" t="n">
        <f aca="false">C343/U343</f>
        <v>10.0618556701031</v>
      </c>
      <c r="W343" s="99" t="n">
        <f aca="false">VLOOKUP($B343,Gas!$B$3:$E$2506,4)</f>
        <v>0.489251088889499</v>
      </c>
    </row>
    <row r="344" customFormat="false" ht="12.75" hidden="false" customHeight="false" outlineLevel="0" collapsed="false">
      <c r="A344" s="95" t="n">
        <f aca="false">MONTH(B344)+(YEAR(B344)-1998)*12</f>
        <v>16</v>
      </c>
      <c r="B344" s="101" t="n">
        <v>36256</v>
      </c>
      <c r="C344" s="102" t="n">
        <v>19.61</v>
      </c>
      <c r="D344" s="98" t="n">
        <f aca="false">LN(C344/C343)</f>
        <v>0.00460005922330837</v>
      </c>
      <c r="E344" s="106" t="n">
        <f aca="false">STDEV(D335:D344)*SQRT(trade_day)</f>
        <v>0.592248223280432</v>
      </c>
      <c r="F344" s="99"/>
      <c r="G344" s="103" t="n">
        <f aca="false">IF(G$1="P",MAX(0,G$2-$C344),IF(G$1="C",MAX(0,$C344-G$2)))</f>
        <v>0.390000000000001</v>
      </c>
      <c r="H344" s="103" t="n">
        <f aca="false">IF(H$1="P",MAX(0,H$2-$C344),IF(H$1="C",MAX(0,$C344-H$2)))</f>
        <v>5.39</v>
      </c>
      <c r="I344" s="103" t="n">
        <f aca="false">IF(I$1="P",MAX(0,I$2-$C344),IF(I$1="C",MAX(0,$C344-I$2)))</f>
        <v>10.39</v>
      </c>
      <c r="J344" s="103" t="n">
        <f aca="false">IF(J$1="P",MAX(0,J$2-$C344),IF(J$1="C",MAX(0,$C344-J$2)))</f>
        <v>15.39</v>
      </c>
      <c r="K344" s="103" t="n">
        <f aca="false">IF(K$1="P",MAX(0,K$2-$C344),IF(K$1="C",MAX(0,$C344-K$2)))</f>
        <v>20.39</v>
      </c>
      <c r="L344" s="103" t="n">
        <f aca="false">IF(L$1="P",MAX(0,L$2-$C344),IF(L$1="C",MAX(0,$C344-L$2)))</f>
        <v>30.39</v>
      </c>
      <c r="M344" s="103" t="n">
        <f aca="false">IF(M$1="P",MAX(0,M$2-$C344),IF(M$1="C",MAX(0,$C344-M$2)))</f>
        <v>0</v>
      </c>
      <c r="N344" s="103" t="n">
        <f aca="false">IF(N$1="P",MAX(0,N$2-$C344),IF(N$1="C",MAX(0,$C344-N$2)))</f>
        <v>0</v>
      </c>
      <c r="O344" s="103" t="n">
        <f aca="false">IF(O$1="P",MAX(0,O$2-$C344),IF(O$1="C",MAX(0,$C344-O$2)))</f>
        <v>0</v>
      </c>
      <c r="P344" s="103" t="n">
        <f aca="false">IF(P$1="P",MAX(0,P$2-$C344),IF(P$1="C",MAX(0,$C344-P$2)))</f>
        <v>0</v>
      </c>
      <c r="Q344" s="103" t="n">
        <f aca="false">IF(Q$1="P",MAX(0,Q$2-$C344),IF(Q$1="C",MAX(0,$C344-Q$2)))</f>
        <v>0</v>
      </c>
      <c r="R344" s="103" t="n">
        <f aca="false">IF(R$1="P",MAX(0,R$2-$C344),IF(R$1="C",MAX(0,$C344-R$2)))</f>
        <v>0</v>
      </c>
      <c r="S344" s="103" t="n">
        <f aca="false">IF(S$1="P",MAX(0,S$2-$C344),IF(S$1="C",MAX(0,$C344-S$2)))</f>
        <v>0</v>
      </c>
      <c r="T344" s="104" t="n">
        <f aca="false">A344</f>
        <v>16</v>
      </c>
      <c r="U344" s="105" t="n">
        <f aca="false">VLOOKUP($B344,Gas!$B$3:$E$2506,2)</f>
        <v>2.035</v>
      </c>
      <c r="V344" s="46" t="n">
        <f aca="false">C344/U344</f>
        <v>9.63636363636364</v>
      </c>
      <c r="W344" s="99" t="n">
        <f aca="false">VLOOKUP($B344,Gas!$B$3:$E$2506,4)</f>
        <v>0.546566994685463</v>
      </c>
    </row>
    <row r="345" customFormat="false" ht="12.75" hidden="false" customHeight="false" outlineLevel="0" collapsed="false">
      <c r="A345" s="95" t="n">
        <f aca="false">MONTH(B345)+(YEAR(B345)-1998)*12</f>
        <v>16</v>
      </c>
      <c r="B345" s="101" t="n">
        <v>36257</v>
      </c>
      <c r="C345" s="102" t="n">
        <v>23.59</v>
      </c>
      <c r="D345" s="98" t="n">
        <f aca="false">LN(C345/C344)</f>
        <v>0.184783253211329</v>
      </c>
      <c r="E345" s="106" t="n">
        <f aca="false">STDEV(D336:D345)*SQRT(trade_day)</f>
        <v>1.08684527065803</v>
      </c>
      <c r="F345" s="99"/>
      <c r="G345" s="103" t="n">
        <f aca="false">IF(G$1="P",MAX(0,G$2-$C345),IF(G$1="C",MAX(0,$C345-G$2)))</f>
        <v>0</v>
      </c>
      <c r="H345" s="103" t="n">
        <f aca="false">IF(H$1="P",MAX(0,H$2-$C345),IF(H$1="C",MAX(0,$C345-H$2)))</f>
        <v>1.41</v>
      </c>
      <c r="I345" s="103" t="n">
        <f aca="false">IF(I$1="P",MAX(0,I$2-$C345),IF(I$1="C",MAX(0,$C345-I$2)))</f>
        <v>6.41</v>
      </c>
      <c r="J345" s="103" t="n">
        <f aca="false">IF(J$1="P",MAX(0,J$2-$C345),IF(J$1="C",MAX(0,$C345-J$2)))</f>
        <v>11.41</v>
      </c>
      <c r="K345" s="103" t="n">
        <f aca="false">IF(K$1="P",MAX(0,K$2-$C345),IF(K$1="C",MAX(0,$C345-K$2)))</f>
        <v>16.41</v>
      </c>
      <c r="L345" s="103" t="n">
        <f aca="false">IF(L$1="P",MAX(0,L$2-$C345),IF(L$1="C",MAX(0,$C345-L$2)))</f>
        <v>26.41</v>
      </c>
      <c r="M345" s="103" t="n">
        <f aca="false">IF(M$1="P",MAX(0,M$2-$C345),IF(M$1="C",MAX(0,$C345-M$2)))</f>
        <v>3.59</v>
      </c>
      <c r="N345" s="103" t="n">
        <f aca="false">IF(N$1="P",MAX(0,N$2-$C345),IF(N$1="C",MAX(0,$C345-N$2)))</f>
        <v>0</v>
      </c>
      <c r="O345" s="103" t="n">
        <f aca="false">IF(O$1="P",MAX(0,O$2-$C345),IF(O$1="C",MAX(0,$C345-O$2)))</f>
        <v>0</v>
      </c>
      <c r="P345" s="103" t="n">
        <f aca="false">IF(P$1="P",MAX(0,P$2-$C345),IF(P$1="C",MAX(0,$C345-P$2)))</f>
        <v>0</v>
      </c>
      <c r="Q345" s="103" t="n">
        <f aca="false">IF(Q$1="P",MAX(0,Q$2-$C345),IF(Q$1="C",MAX(0,$C345-Q$2)))</f>
        <v>0</v>
      </c>
      <c r="R345" s="103" t="n">
        <f aca="false">IF(R$1="P",MAX(0,R$2-$C345),IF(R$1="C",MAX(0,$C345-R$2)))</f>
        <v>0</v>
      </c>
      <c r="S345" s="103" t="n">
        <f aca="false">IF(S$1="P",MAX(0,S$2-$C345),IF(S$1="C",MAX(0,$C345-S$2)))</f>
        <v>0</v>
      </c>
      <c r="T345" s="104" t="n">
        <f aca="false">A345</f>
        <v>16</v>
      </c>
      <c r="U345" s="105" t="n">
        <f aca="false">VLOOKUP($B345,Gas!$B$3:$E$2506,2)</f>
        <v>1.98</v>
      </c>
      <c r="V345" s="46" t="n">
        <f aca="false">C345/U345</f>
        <v>11.9141414141414</v>
      </c>
      <c r="W345" s="99" t="n">
        <f aca="false">VLOOKUP($B345,Gas!$B$3:$E$2506,4)</f>
        <v>0.590869522085568</v>
      </c>
    </row>
    <row r="346" customFormat="false" ht="12.75" hidden="false" customHeight="false" outlineLevel="0" collapsed="false">
      <c r="A346" s="95" t="n">
        <f aca="false">MONTH(B346)+(YEAR(B346)-1998)*12</f>
        <v>16</v>
      </c>
      <c r="B346" s="101" t="n">
        <v>36258</v>
      </c>
      <c r="C346" s="102" t="n">
        <v>25.68</v>
      </c>
      <c r="D346" s="98" t="n">
        <f aca="false">LN(C346/C345)</f>
        <v>0.0848895854021768</v>
      </c>
      <c r="E346" s="106" t="n">
        <f aca="false">STDEV(D337:D346)*SQRT(trade_day)</f>
        <v>1.08761453696508</v>
      </c>
      <c r="F346" s="99"/>
      <c r="G346" s="103" t="n">
        <f aca="false">IF(G$1="P",MAX(0,G$2-$C346),IF(G$1="C",MAX(0,$C346-G$2)))</f>
        <v>0</v>
      </c>
      <c r="H346" s="103" t="n">
        <f aca="false">IF(H$1="P",MAX(0,H$2-$C346),IF(H$1="C",MAX(0,$C346-H$2)))</f>
        <v>0</v>
      </c>
      <c r="I346" s="103" t="n">
        <f aca="false">IF(I$1="P",MAX(0,I$2-$C346),IF(I$1="C",MAX(0,$C346-I$2)))</f>
        <v>4.32</v>
      </c>
      <c r="J346" s="103" t="n">
        <f aca="false">IF(J$1="P",MAX(0,J$2-$C346),IF(J$1="C",MAX(0,$C346-J$2)))</f>
        <v>9.32</v>
      </c>
      <c r="K346" s="103" t="n">
        <f aca="false">IF(K$1="P",MAX(0,K$2-$C346),IF(K$1="C",MAX(0,$C346-K$2)))</f>
        <v>14.32</v>
      </c>
      <c r="L346" s="103" t="n">
        <f aca="false">IF(L$1="P",MAX(0,L$2-$C346),IF(L$1="C",MAX(0,$C346-L$2)))</f>
        <v>24.32</v>
      </c>
      <c r="M346" s="103" t="n">
        <f aca="false">IF(M$1="P",MAX(0,M$2-$C346),IF(M$1="C",MAX(0,$C346-M$2)))</f>
        <v>5.68</v>
      </c>
      <c r="N346" s="103" t="n">
        <f aca="false">IF(N$1="P",MAX(0,N$2-$C346),IF(N$1="C",MAX(0,$C346-N$2)))</f>
        <v>0.68</v>
      </c>
      <c r="O346" s="103" t="n">
        <f aca="false">IF(O$1="P",MAX(0,O$2-$C346),IF(O$1="C",MAX(0,$C346-O$2)))</f>
        <v>0</v>
      </c>
      <c r="P346" s="103" t="n">
        <f aca="false">IF(P$1="P",MAX(0,P$2-$C346),IF(P$1="C",MAX(0,$C346-P$2)))</f>
        <v>0</v>
      </c>
      <c r="Q346" s="103" t="n">
        <f aca="false">IF(Q$1="P",MAX(0,Q$2-$C346),IF(Q$1="C",MAX(0,$C346-Q$2)))</f>
        <v>0</v>
      </c>
      <c r="R346" s="103" t="n">
        <f aca="false">IF(R$1="P",MAX(0,R$2-$C346),IF(R$1="C",MAX(0,$C346-R$2)))</f>
        <v>0</v>
      </c>
      <c r="S346" s="103" t="n">
        <f aca="false">IF(S$1="P",MAX(0,S$2-$C346),IF(S$1="C",MAX(0,$C346-S$2)))</f>
        <v>0</v>
      </c>
      <c r="T346" s="104" t="n">
        <f aca="false">A346</f>
        <v>16</v>
      </c>
      <c r="U346" s="105" t="n">
        <f aca="false">VLOOKUP($B346,Gas!$B$3:$E$2506,2)</f>
        <v>2.035</v>
      </c>
      <c r="V346" s="46" t="n">
        <f aca="false">C346/U346</f>
        <v>12.6191646191646</v>
      </c>
      <c r="W346" s="99" t="n">
        <f aca="false">VLOOKUP($B346,Gas!$B$3:$E$2506,4)</f>
        <v>0.59968816723592</v>
      </c>
    </row>
    <row r="347" customFormat="false" ht="12.75" hidden="false" customHeight="false" outlineLevel="0" collapsed="false">
      <c r="A347" s="95" t="n">
        <f aca="false">MONTH(B347)+(YEAR(B347)-1998)*12</f>
        <v>16</v>
      </c>
      <c r="B347" s="101" t="n">
        <v>36259</v>
      </c>
      <c r="C347" s="102" t="n">
        <v>31.14</v>
      </c>
      <c r="D347" s="98" t="n">
        <f aca="false">LN(C347/C346)</f>
        <v>0.192780687584092</v>
      </c>
      <c r="E347" s="106" t="n">
        <f aca="false">STDEV(D338:D347)*SQRT(trade_day)</f>
        <v>1.29580150391531</v>
      </c>
      <c r="F347" s="99"/>
      <c r="G347" s="103" t="n">
        <f aca="false">IF(G$1="P",MAX(0,G$2-$C347),IF(G$1="C",MAX(0,$C347-G$2)))</f>
        <v>0</v>
      </c>
      <c r="H347" s="103" t="n">
        <f aca="false">IF(H$1="P",MAX(0,H$2-$C347),IF(H$1="C",MAX(0,$C347-H$2)))</f>
        <v>0</v>
      </c>
      <c r="I347" s="103" t="n">
        <f aca="false">IF(I$1="P",MAX(0,I$2-$C347),IF(I$1="C",MAX(0,$C347-I$2)))</f>
        <v>0</v>
      </c>
      <c r="J347" s="103" t="n">
        <f aca="false">IF(J$1="P",MAX(0,J$2-$C347),IF(J$1="C",MAX(0,$C347-J$2)))</f>
        <v>3.86</v>
      </c>
      <c r="K347" s="103" t="n">
        <f aca="false">IF(K$1="P",MAX(0,K$2-$C347),IF(K$1="C",MAX(0,$C347-K$2)))</f>
        <v>8.86</v>
      </c>
      <c r="L347" s="103" t="n">
        <f aca="false">IF(L$1="P",MAX(0,L$2-$C347),IF(L$1="C",MAX(0,$C347-L$2)))</f>
        <v>18.86</v>
      </c>
      <c r="M347" s="103" t="n">
        <f aca="false">IF(M$1="P",MAX(0,M$2-$C347),IF(M$1="C",MAX(0,$C347-M$2)))</f>
        <v>11.14</v>
      </c>
      <c r="N347" s="103" t="n">
        <f aca="false">IF(N$1="P",MAX(0,N$2-$C347),IF(N$1="C",MAX(0,$C347-N$2)))</f>
        <v>6.14</v>
      </c>
      <c r="O347" s="103" t="n">
        <f aca="false">IF(O$1="P",MAX(0,O$2-$C347),IF(O$1="C",MAX(0,$C347-O$2)))</f>
        <v>1.14</v>
      </c>
      <c r="P347" s="103" t="n">
        <f aca="false">IF(P$1="P",MAX(0,P$2-$C347),IF(P$1="C",MAX(0,$C347-P$2)))</f>
        <v>0</v>
      </c>
      <c r="Q347" s="103" t="n">
        <f aca="false">IF(Q$1="P",MAX(0,Q$2-$C347),IF(Q$1="C",MAX(0,$C347-Q$2)))</f>
        <v>0</v>
      </c>
      <c r="R347" s="103" t="n">
        <f aca="false">IF(R$1="P",MAX(0,R$2-$C347),IF(R$1="C",MAX(0,$C347-R$2)))</f>
        <v>0</v>
      </c>
      <c r="S347" s="103" t="n">
        <f aca="false">IF(S$1="P",MAX(0,S$2-$C347),IF(S$1="C",MAX(0,$C347-S$2)))</f>
        <v>0</v>
      </c>
      <c r="T347" s="104" t="n">
        <f aca="false">A347</f>
        <v>16</v>
      </c>
      <c r="U347" s="105" t="n">
        <f aca="false">VLOOKUP($B347,Gas!$B$3:$E$2506,2)</f>
        <v>2.07</v>
      </c>
      <c r="V347" s="46" t="n">
        <f aca="false">C347/U347</f>
        <v>15.0434782608696</v>
      </c>
      <c r="W347" s="99" t="n">
        <f aca="false">VLOOKUP($B347,Gas!$B$3:$E$2506,4)</f>
        <v>0.572448716645813</v>
      </c>
    </row>
    <row r="348" customFormat="false" ht="12.75" hidden="false" customHeight="false" outlineLevel="0" collapsed="false">
      <c r="A348" s="95" t="n">
        <f aca="false">MONTH(B348)+(YEAR(B348)-1998)*12</f>
        <v>16</v>
      </c>
      <c r="B348" s="101" t="n">
        <v>36262</v>
      </c>
      <c r="C348" s="102" t="n">
        <v>32.19</v>
      </c>
      <c r="D348" s="98" t="n">
        <f aca="false">LN(C348/C347)</f>
        <v>0.0331626789048645</v>
      </c>
      <c r="E348" s="106" t="n">
        <f aca="false">STDEV(D339:D348)*SQRT(trade_day)</f>
        <v>1.29978628204639</v>
      </c>
      <c r="F348" s="99"/>
      <c r="G348" s="103" t="n">
        <f aca="false">IF(G$1="P",MAX(0,G$2-$C348),IF(G$1="C",MAX(0,$C348-G$2)))</f>
        <v>0</v>
      </c>
      <c r="H348" s="103" t="n">
        <f aca="false">IF(H$1="P",MAX(0,H$2-$C348),IF(H$1="C",MAX(0,$C348-H$2)))</f>
        <v>0</v>
      </c>
      <c r="I348" s="103" t="n">
        <f aca="false">IF(I$1="P",MAX(0,I$2-$C348),IF(I$1="C",MAX(0,$C348-I$2)))</f>
        <v>0</v>
      </c>
      <c r="J348" s="103" t="n">
        <f aca="false">IF(J$1="P",MAX(0,J$2-$C348),IF(J$1="C",MAX(0,$C348-J$2)))</f>
        <v>2.81</v>
      </c>
      <c r="K348" s="103" t="n">
        <f aca="false">IF(K$1="P",MAX(0,K$2-$C348),IF(K$1="C",MAX(0,$C348-K$2)))</f>
        <v>7.81</v>
      </c>
      <c r="L348" s="103" t="n">
        <f aca="false">IF(L$1="P",MAX(0,L$2-$C348),IF(L$1="C",MAX(0,$C348-L$2)))</f>
        <v>17.81</v>
      </c>
      <c r="M348" s="103" t="n">
        <f aca="false">IF(M$1="P",MAX(0,M$2-$C348),IF(M$1="C",MAX(0,$C348-M$2)))</f>
        <v>12.19</v>
      </c>
      <c r="N348" s="103" t="n">
        <f aca="false">IF(N$1="P",MAX(0,N$2-$C348),IF(N$1="C",MAX(0,$C348-N$2)))</f>
        <v>7.19</v>
      </c>
      <c r="O348" s="103" t="n">
        <f aca="false">IF(O$1="P",MAX(0,O$2-$C348),IF(O$1="C",MAX(0,$C348-O$2)))</f>
        <v>2.19</v>
      </c>
      <c r="P348" s="103" t="n">
        <f aca="false">IF(P$1="P",MAX(0,P$2-$C348),IF(P$1="C",MAX(0,$C348-P$2)))</f>
        <v>0</v>
      </c>
      <c r="Q348" s="103" t="n">
        <f aca="false">IF(Q$1="P",MAX(0,Q$2-$C348),IF(Q$1="C",MAX(0,$C348-Q$2)))</f>
        <v>0</v>
      </c>
      <c r="R348" s="103" t="n">
        <f aca="false">IF(R$1="P",MAX(0,R$2-$C348),IF(R$1="C",MAX(0,$C348-R$2)))</f>
        <v>0</v>
      </c>
      <c r="S348" s="103" t="n">
        <f aca="false">IF(S$1="P",MAX(0,S$2-$C348),IF(S$1="C",MAX(0,$C348-S$2)))</f>
        <v>0</v>
      </c>
      <c r="T348" s="104" t="n">
        <f aca="false">A348</f>
        <v>16</v>
      </c>
      <c r="U348" s="105" t="n">
        <f aca="false">VLOOKUP($B348,Gas!$B$3:$E$2506,2)</f>
        <v>2.105</v>
      </c>
      <c r="V348" s="46" t="n">
        <f aca="false">C348/U348</f>
        <v>15.29216152019</v>
      </c>
      <c r="W348" s="99" t="n">
        <f aca="false">VLOOKUP($B348,Gas!$B$3:$E$2506,4)</f>
        <v>0.38698343426695</v>
      </c>
    </row>
    <row r="349" customFormat="false" ht="12.75" hidden="false" customHeight="false" outlineLevel="0" collapsed="false">
      <c r="A349" s="95" t="n">
        <f aca="false">MONTH(B349)+(YEAR(B349)-1998)*12</f>
        <v>16</v>
      </c>
      <c r="B349" s="101" t="n">
        <v>36263</v>
      </c>
      <c r="C349" s="102" t="n">
        <v>23.45</v>
      </c>
      <c r="D349" s="98" t="n">
        <f aca="false">LN(C349/C348)</f>
        <v>-0.316785350418428</v>
      </c>
      <c r="E349" s="106" t="n">
        <f aca="false">STDEV(D340:D349)*SQRT(trade_day)</f>
        <v>2.25067139623634</v>
      </c>
      <c r="F349" s="99"/>
      <c r="G349" s="103" t="n">
        <f aca="false">IF(G$1="P",MAX(0,G$2-$C349),IF(G$1="C",MAX(0,$C349-G$2)))</f>
        <v>0</v>
      </c>
      <c r="H349" s="103" t="n">
        <f aca="false">IF(H$1="P",MAX(0,H$2-$C349),IF(H$1="C",MAX(0,$C349-H$2)))</f>
        <v>1.55</v>
      </c>
      <c r="I349" s="103" t="n">
        <f aca="false">IF(I$1="P",MAX(0,I$2-$C349),IF(I$1="C",MAX(0,$C349-I$2)))</f>
        <v>6.55</v>
      </c>
      <c r="J349" s="103" t="n">
        <f aca="false">IF(J$1="P",MAX(0,J$2-$C349),IF(J$1="C",MAX(0,$C349-J$2)))</f>
        <v>11.55</v>
      </c>
      <c r="K349" s="103" t="n">
        <f aca="false">IF(K$1="P",MAX(0,K$2-$C349),IF(K$1="C",MAX(0,$C349-K$2)))</f>
        <v>16.55</v>
      </c>
      <c r="L349" s="103" t="n">
        <f aca="false">IF(L$1="P",MAX(0,L$2-$C349),IF(L$1="C",MAX(0,$C349-L$2)))</f>
        <v>26.55</v>
      </c>
      <c r="M349" s="103" t="n">
        <f aca="false">IF(M$1="P",MAX(0,M$2-$C349),IF(M$1="C",MAX(0,$C349-M$2)))</f>
        <v>3.45</v>
      </c>
      <c r="N349" s="103" t="n">
        <f aca="false">IF(N$1="P",MAX(0,N$2-$C349),IF(N$1="C",MAX(0,$C349-N$2)))</f>
        <v>0</v>
      </c>
      <c r="O349" s="103" t="n">
        <f aca="false">IF(O$1="P",MAX(0,O$2-$C349),IF(O$1="C",MAX(0,$C349-O$2)))</f>
        <v>0</v>
      </c>
      <c r="P349" s="103" t="n">
        <f aca="false">IF(P$1="P",MAX(0,P$2-$C349),IF(P$1="C",MAX(0,$C349-P$2)))</f>
        <v>0</v>
      </c>
      <c r="Q349" s="103" t="n">
        <f aca="false">IF(Q$1="P",MAX(0,Q$2-$C349),IF(Q$1="C",MAX(0,$C349-Q$2)))</f>
        <v>0</v>
      </c>
      <c r="R349" s="103" t="n">
        <f aca="false">IF(R$1="P",MAX(0,R$2-$C349),IF(R$1="C",MAX(0,$C349-R$2)))</f>
        <v>0</v>
      </c>
      <c r="S349" s="103" t="n">
        <f aca="false">IF(S$1="P",MAX(0,S$2-$C349),IF(S$1="C",MAX(0,$C349-S$2)))</f>
        <v>0</v>
      </c>
      <c r="T349" s="104" t="n">
        <f aca="false">A349</f>
        <v>16</v>
      </c>
      <c r="U349" s="105" t="n">
        <f aca="false">VLOOKUP($B349,Gas!$B$3:$E$2506,2)</f>
        <v>2.06</v>
      </c>
      <c r="V349" s="46" t="n">
        <f aca="false">C349/U349</f>
        <v>11.3834951456311</v>
      </c>
      <c r="W349" s="99" t="n">
        <f aca="false">VLOOKUP($B349,Gas!$B$3:$E$2506,4)</f>
        <v>0.42556784772156</v>
      </c>
    </row>
    <row r="350" customFormat="false" ht="12.75" hidden="false" customHeight="false" outlineLevel="0" collapsed="false">
      <c r="A350" s="95" t="n">
        <f aca="false">MONTH(B350)+(YEAR(B350)-1998)*12</f>
        <v>16</v>
      </c>
      <c r="B350" s="101" t="n">
        <v>36264</v>
      </c>
      <c r="C350" s="102" t="n">
        <v>26.3</v>
      </c>
      <c r="D350" s="98" t="n">
        <f aca="false">LN(C350/C349)</f>
        <v>0.114698444291431</v>
      </c>
      <c r="E350" s="106" t="n">
        <f aca="false">STDEV(D341:D350)*SQRT(trade_day)</f>
        <v>2.2744979176994</v>
      </c>
      <c r="F350" s="99"/>
      <c r="G350" s="103" t="n">
        <f aca="false">IF(G$1="P",MAX(0,G$2-$C350),IF(G$1="C",MAX(0,$C350-G$2)))</f>
        <v>0</v>
      </c>
      <c r="H350" s="103" t="n">
        <f aca="false">IF(H$1="P",MAX(0,H$2-$C350),IF(H$1="C",MAX(0,$C350-H$2)))</f>
        <v>0</v>
      </c>
      <c r="I350" s="103" t="n">
        <f aca="false">IF(I$1="P",MAX(0,I$2-$C350),IF(I$1="C",MAX(0,$C350-I$2)))</f>
        <v>3.7</v>
      </c>
      <c r="J350" s="103" t="n">
        <f aca="false">IF(J$1="P",MAX(0,J$2-$C350),IF(J$1="C",MAX(0,$C350-J$2)))</f>
        <v>8.7</v>
      </c>
      <c r="K350" s="103" t="n">
        <f aca="false">IF(K$1="P",MAX(0,K$2-$C350),IF(K$1="C",MAX(0,$C350-K$2)))</f>
        <v>13.7</v>
      </c>
      <c r="L350" s="103" t="n">
        <f aca="false">IF(L$1="P",MAX(0,L$2-$C350),IF(L$1="C",MAX(0,$C350-L$2)))</f>
        <v>23.7</v>
      </c>
      <c r="M350" s="103" t="n">
        <f aca="false">IF(M$1="P",MAX(0,M$2-$C350),IF(M$1="C",MAX(0,$C350-M$2)))</f>
        <v>6.3</v>
      </c>
      <c r="N350" s="103" t="n">
        <f aca="false">IF(N$1="P",MAX(0,N$2-$C350),IF(N$1="C",MAX(0,$C350-N$2)))</f>
        <v>1.3</v>
      </c>
      <c r="O350" s="103" t="n">
        <f aca="false">IF(O$1="P",MAX(0,O$2-$C350),IF(O$1="C",MAX(0,$C350-O$2)))</f>
        <v>0</v>
      </c>
      <c r="P350" s="103" t="n">
        <f aca="false">IF(P$1="P",MAX(0,P$2-$C350),IF(P$1="C",MAX(0,$C350-P$2)))</f>
        <v>0</v>
      </c>
      <c r="Q350" s="103" t="n">
        <f aca="false">IF(Q$1="P",MAX(0,Q$2-$C350),IF(Q$1="C",MAX(0,$C350-Q$2)))</f>
        <v>0</v>
      </c>
      <c r="R350" s="103" t="n">
        <f aca="false">IF(R$1="P",MAX(0,R$2-$C350),IF(R$1="C",MAX(0,$C350-R$2)))</f>
        <v>0</v>
      </c>
      <c r="S350" s="103" t="n">
        <f aca="false">IF(S$1="P",MAX(0,S$2-$C350),IF(S$1="C",MAX(0,$C350-S$2)))</f>
        <v>0</v>
      </c>
      <c r="T350" s="104" t="n">
        <f aca="false">A350</f>
        <v>16</v>
      </c>
      <c r="U350" s="105" t="n">
        <f aca="false">VLOOKUP($B350,Gas!$B$3:$E$2506,2)</f>
        <v>2.14</v>
      </c>
      <c r="V350" s="46" t="n">
        <f aca="false">C350/U350</f>
        <v>12.2897196261682</v>
      </c>
      <c r="W350" s="99" t="n">
        <f aca="false">VLOOKUP($B350,Gas!$B$3:$E$2506,4)</f>
        <v>0.464266991709934</v>
      </c>
    </row>
    <row r="351" customFormat="false" ht="12.75" hidden="false" customHeight="false" outlineLevel="0" collapsed="false">
      <c r="A351" s="95" t="n">
        <f aca="false">MONTH(B351)+(YEAR(B351)-1998)*12</f>
        <v>16</v>
      </c>
      <c r="B351" s="101" t="n">
        <v>36265</v>
      </c>
      <c r="C351" s="102" t="n">
        <v>24.62</v>
      </c>
      <c r="D351" s="98" t="n">
        <f aca="false">LN(C351/C350)</f>
        <v>-0.0660098184274114</v>
      </c>
      <c r="E351" s="106" t="n">
        <f aca="false">STDEV(D342:D351)*SQRT(trade_day)</f>
        <v>2.32233344355832</v>
      </c>
      <c r="F351" s="99"/>
      <c r="G351" s="103" t="n">
        <f aca="false">IF(G$1="P",MAX(0,G$2-$C351),IF(G$1="C",MAX(0,$C351-G$2)))</f>
        <v>0</v>
      </c>
      <c r="H351" s="103" t="n">
        <f aca="false">IF(H$1="P",MAX(0,H$2-$C351),IF(H$1="C",MAX(0,$C351-H$2)))</f>
        <v>0.379999999999999</v>
      </c>
      <c r="I351" s="103" t="n">
        <f aca="false">IF(I$1="P",MAX(0,I$2-$C351),IF(I$1="C",MAX(0,$C351-I$2)))</f>
        <v>5.38</v>
      </c>
      <c r="J351" s="103" t="n">
        <f aca="false">IF(J$1="P",MAX(0,J$2-$C351),IF(J$1="C",MAX(0,$C351-J$2)))</f>
        <v>10.38</v>
      </c>
      <c r="K351" s="103" t="n">
        <f aca="false">IF(K$1="P",MAX(0,K$2-$C351),IF(K$1="C",MAX(0,$C351-K$2)))</f>
        <v>15.38</v>
      </c>
      <c r="L351" s="103" t="n">
        <f aca="false">IF(L$1="P",MAX(0,L$2-$C351),IF(L$1="C",MAX(0,$C351-L$2)))</f>
        <v>25.38</v>
      </c>
      <c r="M351" s="103" t="n">
        <f aca="false">IF(M$1="P",MAX(0,M$2-$C351),IF(M$1="C",MAX(0,$C351-M$2)))</f>
        <v>4.62</v>
      </c>
      <c r="N351" s="103" t="n">
        <f aca="false">IF(N$1="P",MAX(0,N$2-$C351),IF(N$1="C",MAX(0,$C351-N$2)))</f>
        <v>0</v>
      </c>
      <c r="O351" s="103" t="n">
        <f aca="false">IF(O$1="P",MAX(0,O$2-$C351),IF(O$1="C",MAX(0,$C351-O$2)))</f>
        <v>0</v>
      </c>
      <c r="P351" s="103" t="n">
        <f aca="false">IF(P$1="P",MAX(0,P$2-$C351),IF(P$1="C",MAX(0,$C351-P$2)))</f>
        <v>0</v>
      </c>
      <c r="Q351" s="103" t="n">
        <f aca="false">IF(Q$1="P",MAX(0,Q$2-$C351),IF(Q$1="C",MAX(0,$C351-Q$2)))</f>
        <v>0</v>
      </c>
      <c r="R351" s="103" t="n">
        <f aca="false">IF(R$1="P",MAX(0,R$2-$C351),IF(R$1="C",MAX(0,$C351-R$2)))</f>
        <v>0</v>
      </c>
      <c r="S351" s="103" t="n">
        <f aca="false">IF(S$1="P",MAX(0,S$2-$C351),IF(S$1="C",MAX(0,$C351-S$2)))</f>
        <v>0</v>
      </c>
      <c r="T351" s="104" t="n">
        <f aca="false">A351</f>
        <v>16</v>
      </c>
      <c r="U351" s="105" t="n">
        <f aca="false">VLOOKUP($B351,Gas!$B$3:$E$2506,2)</f>
        <v>2.12</v>
      </c>
      <c r="V351" s="46" t="n">
        <f aca="false">C351/U351</f>
        <v>11.6132075471698</v>
      </c>
      <c r="W351" s="99" t="n">
        <f aca="false">VLOOKUP($B351,Gas!$B$3:$E$2506,4)</f>
        <v>0.475641377078928</v>
      </c>
    </row>
    <row r="352" customFormat="false" ht="12.75" hidden="false" customHeight="false" outlineLevel="0" collapsed="false">
      <c r="A352" s="95" t="n">
        <f aca="false">MONTH(B352)+(YEAR(B352)-1998)*12</f>
        <v>16</v>
      </c>
      <c r="B352" s="101" t="n">
        <v>36266</v>
      </c>
      <c r="C352" s="102" t="n">
        <v>27.61</v>
      </c>
      <c r="D352" s="98" t="n">
        <f aca="false">LN(C352/C351)</f>
        <v>0.114618905185756</v>
      </c>
      <c r="E352" s="106" t="n">
        <f aca="false">STDEV(D343:D352)*SQRT(trade_day)</f>
        <v>2.35009536870247</v>
      </c>
      <c r="F352" s="99"/>
      <c r="G352" s="103" t="n">
        <f aca="false">IF(G$1="P",MAX(0,G$2-$C352),IF(G$1="C",MAX(0,$C352-G$2)))</f>
        <v>0</v>
      </c>
      <c r="H352" s="103" t="n">
        <f aca="false">IF(H$1="P",MAX(0,H$2-$C352),IF(H$1="C",MAX(0,$C352-H$2)))</f>
        <v>0</v>
      </c>
      <c r="I352" s="103" t="n">
        <f aca="false">IF(I$1="P",MAX(0,I$2-$C352),IF(I$1="C",MAX(0,$C352-I$2)))</f>
        <v>2.39</v>
      </c>
      <c r="J352" s="103" t="n">
        <f aca="false">IF(J$1="P",MAX(0,J$2-$C352),IF(J$1="C",MAX(0,$C352-J$2)))</f>
        <v>7.39</v>
      </c>
      <c r="K352" s="103" t="n">
        <f aca="false">IF(K$1="P",MAX(0,K$2-$C352),IF(K$1="C",MAX(0,$C352-K$2)))</f>
        <v>12.39</v>
      </c>
      <c r="L352" s="103" t="n">
        <f aca="false">IF(L$1="P",MAX(0,L$2-$C352),IF(L$1="C",MAX(0,$C352-L$2)))</f>
        <v>22.39</v>
      </c>
      <c r="M352" s="103" t="n">
        <f aca="false">IF(M$1="P",MAX(0,M$2-$C352),IF(M$1="C",MAX(0,$C352-M$2)))</f>
        <v>7.61</v>
      </c>
      <c r="N352" s="103" t="n">
        <f aca="false">IF(N$1="P",MAX(0,N$2-$C352),IF(N$1="C",MAX(0,$C352-N$2)))</f>
        <v>2.61</v>
      </c>
      <c r="O352" s="103" t="n">
        <f aca="false">IF(O$1="P",MAX(0,O$2-$C352),IF(O$1="C",MAX(0,$C352-O$2)))</f>
        <v>0</v>
      </c>
      <c r="P352" s="103" t="n">
        <f aca="false">IF(P$1="P",MAX(0,P$2-$C352),IF(P$1="C",MAX(0,$C352-P$2)))</f>
        <v>0</v>
      </c>
      <c r="Q352" s="103" t="n">
        <f aca="false">IF(Q$1="P",MAX(0,Q$2-$C352),IF(Q$1="C",MAX(0,$C352-Q$2)))</f>
        <v>0</v>
      </c>
      <c r="R352" s="103" t="n">
        <f aca="false">IF(R$1="P",MAX(0,R$2-$C352),IF(R$1="C",MAX(0,$C352-R$2)))</f>
        <v>0</v>
      </c>
      <c r="S352" s="103" t="n">
        <f aca="false">IF(S$1="P",MAX(0,S$2-$C352),IF(S$1="C",MAX(0,$C352-S$2)))</f>
        <v>0</v>
      </c>
      <c r="T352" s="104" t="n">
        <f aca="false">A352</f>
        <v>16</v>
      </c>
      <c r="U352" s="105" t="n">
        <f aca="false">VLOOKUP($B352,Gas!$B$3:$E$2506,2)</f>
        <v>2.14</v>
      </c>
      <c r="V352" s="46" t="n">
        <f aca="false">C352/U352</f>
        <v>12.9018691588785</v>
      </c>
      <c r="W352" s="99" t="n">
        <f aca="false">VLOOKUP($B352,Gas!$B$3:$E$2506,4)</f>
        <v>0.398472198787914</v>
      </c>
    </row>
    <row r="353" customFormat="false" ht="12.75" hidden="false" customHeight="false" outlineLevel="0" collapsed="false">
      <c r="A353" s="95" t="n">
        <f aca="false">MONTH(B353)+(YEAR(B353)-1998)*12</f>
        <v>16</v>
      </c>
      <c r="B353" s="101" t="n">
        <v>36269</v>
      </c>
      <c r="C353" s="102" t="n">
        <v>29.19</v>
      </c>
      <c r="D353" s="98" t="n">
        <f aca="false">LN(C353/C352)</f>
        <v>0.0556481589239605</v>
      </c>
      <c r="E353" s="106" t="n">
        <f aca="false">STDEV(D344:D353)*SQRT(trade_day)</f>
        <v>2.34251236395557</v>
      </c>
      <c r="F353" s="99"/>
      <c r="G353" s="103" t="n">
        <f aca="false">IF(G$1="P",MAX(0,G$2-$C353),IF(G$1="C",MAX(0,$C353-G$2)))</f>
        <v>0</v>
      </c>
      <c r="H353" s="103" t="n">
        <f aca="false">IF(H$1="P",MAX(0,H$2-$C353),IF(H$1="C",MAX(0,$C353-H$2)))</f>
        <v>0</v>
      </c>
      <c r="I353" s="103" t="n">
        <f aca="false">IF(I$1="P",MAX(0,I$2-$C353),IF(I$1="C",MAX(0,$C353-I$2)))</f>
        <v>0.809999999999999</v>
      </c>
      <c r="J353" s="103" t="n">
        <f aca="false">IF(J$1="P",MAX(0,J$2-$C353),IF(J$1="C",MAX(0,$C353-J$2)))</f>
        <v>5.81</v>
      </c>
      <c r="K353" s="103" t="n">
        <f aca="false">IF(K$1="P",MAX(0,K$2-$C353),IF(K$1="C",MAX(0,$C353-K$2)))</f>
        <v>10.81</v>
      </c>
      <c r="L353" s="103" t="n">
        <f aca="false">IF(L$1="P",MAX(0,L$2-$C353),IF(L$1="C",MAX(0,$C353-L$2)))</f>
        <v>20.81</v>
      </c>
      <c r="M353" s="103" t="n">
        <f aca="false">IF(M$1="P",MAX(0,M$2-$C353),IF(M$1="C",MAX(0,$C353-M$2)))</f>
        <v>9.19</v>
      </c>
      <c r="N353" s="103" t="n">
        <f aca="false">IF(N$1="P",MAX(0,N$2-$C353),IF(N$1="C",MAX(0,$C353-N$2)))</f>
        <v>4.19</v>
      </c>
      <c r="O353" s="103" t="n">
        <f aca="false">IF(O$1="P",MAX(0,O$2-$C353),IF(O$1="C",MAX(0,$C353-O$2)))</f>
        <v>0</v>
      </c>
      <c r="P353" s="103" t="n">
        <f aca="false">IF(P$1="P",MAX(0,P$2-$C353),IF(P$1="C",MAX(0,$C353-P$2)))</f>
        <v>0</v>
      </c>
      <c r="Q353" s="103" t="n">
        <f aca="false">IF(Q$1="P",MAX(0,Q$2-$C353),IF(Q$1="C",MAX(0,$C353-Q$2)))</f>
        <v>0</v>
      </c>
      <c r="R353" s="103" t="n">
        <f aca="false">IF(R$1="P",MAX(0,R$2-$C353),IF(R$1="C",MAX(0,$C353-R$2)))</f>
        <v>0</v>
      </c>
      <c r="S353" s="103" t="n">
        <f aca="false">IF(S$1="P",MAX(0,S$2-$C353),IF(S$1="C",MAX(0,$C353-S$2)))</f>
        <v>0</v>
      </c>
      <c r="T353" s="104" t="n">
        <f aca="false">A353</f>
        <v>16</v>
      </c>
      <c r="U353" s="105" t="n">
        <f aca="false">VLOOKUP($B353,Gas!$B$3:$E$2506,2)</f>
        <v>2.15</v>
      </c>
      <c r="V353" s="46" t="n">
        <f aca="false">C353/U353</f>
        <v>13.5767441860465</v>
      </c>
      <c r="W353" s="99" t="n">
        <f aca="false">VLOOKUP($B353,Gas!$B$3:$E$2506,4)</f>
        <v>0.302343044070669</v>
      </c>
    </row>
    <row r="354" customFormat="false" ht="12.75" hidden="false" customHeight="false" outlineLevel="0" collapsed="false">
      <c r="A354" s="95" t="n">
        <f aca="false">MONTH(B354)+(YEAR(B354)-1998)*12</f>
        <v>16</v>
      </c>
      <c r="B354" s="101" t="n">
        <v>36270</v>
      </c>
      <c r="C354" s="102" t="n">
        <v>25.49</v>
      </c>
      <c r="D354" s="98" t="n">
        <f aca="false">LN(C354/C353)</f>
        <v>-0.135539966477999</v>
      </c>
      <c r="E354" s="106" t="n">
        <f aca="false">STDEV(D345:D354)*SQRT(trade_day)</f>
        <v>2.50116197107489</v>
      </c>
      <c r="F354" s="99"/>
      <c r="G354" s="103" t="n">
        <f aca="false">IF(G$1="P",MAX(0,G$2-$C354),IF(G$1="C",MAX(0,$C354-G$2)))</f>
        <v>0</v>
      </c>
      <c r="H354" s="103" t="n">
        <f aca="false">IF(H$1="P",MAX(0,H$2-$C354),IF(H$1="C",MAX(0,$C354-H$2)))</f>
        <v>0</v>
      </c>
      <c r="I354" s="103" t="n">
        <f aca="false">IF(I$1="P",MAX(0,I$2-$C354),IF(I$1="C",MAX(0,$C354-I$2)))</f>
        <v>4.51</v>
      </c>
      <c r="J354" s="103" t="n">
        <f aca="false">IF(J$1="P",MAX(0,J$2-$C354),IF(J$1="C",MAX(0,$C354-J$2)))</f>
        <v>9.51</v>
      </c>
      <c r="K354" s="103" t="n">
        <f aca="false">IF(K$1="P",MAX(0,K$2-$C354),IF(K$1="C",MAX(0,$C354-K$2)))</f>
        <v>14.51</v>
      </c>
      <c r="L354" s="103" t="n">
        <f aca="false">IF(L$1="P",MAX(0,L$2-$C354),IF(L$1="C",MAX(0,$C354-L$2)))</f>
        <v>24.51</v>
      </c>
      <c r="M354" s="103" t="n">
        <f aca="false">IF(M$1="P",MAX(0,M$2-$C354),IF(M$1="C",MAX(0,$C354-M$2)))</f>
        <v>5.49</v>
      </c>
      <c r="N354" s="103" t="n">
        <f aca="false">IF(N$1="P",MAX(0,N$2-$C354),IF(N$1="C",MAX(0,$C354-N$2)))</f>
        <v>0.489999999999998</v>
      </c>
      <c r="O354" s="103" t="n">
        <f aca="false">IF(O$1="P",MAX(0,O$2-$C354),IF(O$1="C",MAX(0,$C354-O$2)))</f>
        <v>0</v>
      </c>
      <c r="P354" s="103" t="n">
        <f aca="false">IF(P$1="P",MAX(0,P$2-$C354),IF(P$1="C",MAX(0,$C354-P$2)))</f>
        <v>0</v>
      </c>
      <c r="Q354" s="103" t="n">
        <f aca="false">IF(Q$1="P",MAX(0,Q$2-$C354),IF(Q$1="C",MAX(0,$C354-Q$2)))</f>
        <v>0</v>
      </c>
      <c r="R354" s="103" t="n">
        <f aca="false">IF(R$1="P",MAX(0,R$2-$C354),IF(R$1="C",MAX(0,$C354-R$2)))</f>
        <v>0</v>
      </c>
      <c r="S354" s="103" t="n">
        <f aca="false">IF(S$1="P",MAX(0,S$2-$C354),IF(S$1="C",MAX(0,$C354-S$2)))</f>
        <v>0</v>
      </c>
      <c r="T354" s="104" t="n">
        <f aca="false">A354</f>
        <v>16</v>
      </c>
      <c r="U354" s="105" t="n">
        <f aca="false">VLOOKUP($B354,Gas!$B$3:$E$2506,2)</f>
        <v>2.115</v>
      </c>
      <c r="V354" s="46" t="n">
        <f aca="false">C354/U354</f>
        <v>12.0520094562648</v>
      </c>
      <c r="W354" s="99" t="n">
        <f aca="false">VLOOKUP($B354,Gas!$B$3:$E$2506,4)</f>
        <v>0.31092676595014</v>
      </c>
    </row>
    <row r="355" customFormat="false" ht="12.75" hidden="false" customHeight="false" outlineLevel="0" collapsed="false">
      <c r="A355" s="95" t="n">
        <f aca="false">MONTH(B355)+(YEAR(B355)-1998)*12</f>
        <v>16</v>
      </c>
      <c r="B355" s="101" t="n">
        <v>36271</v>
      </c>
      <c r="C355" s="102" t="n">
        <v>30.11</v>
      </c>
      <c r="D355" s="98" t="n">
        <f aca="false">LN(C355/C354)</f>
        <v>0.166571124105618</v>
      </c>
      <c r="E355" s="106" t="n">
        <f aca="false">STDEV(D346:D355)*SQRT(trade_day)</f>
        <v>2.4705618887518</v>
      </c>
      <c r="F355" s="99"/>
      <c r="G355" s="103" t="n">
        <f aca="false">IF(G$1="P",MAX(0,G$2-$C355),IF(G$1="C",MAX(0,$C355-G$2)))</f>
        <v>0</v>
      </c>
      <c r="H355" s="103" t="n">
        <f aca="false">IF(H$1="P",MAX(0,H$2-$C355),IF(H$1="C",MAX(0,$C355-H$2)))</f>
        <v>0</v>
      </c>
      <c r="I355" s="103" t="n">
        <f aca="false">IF(I$1="P",MAX(0,I$2-$C355),IF(I$1="C",MAX(0,$C355-I$2)))</f>
        <v>0</v>
      </c>
      <c r="J355" s="103" t="n">
        <f aca="false">IF(J$1="P",MAX(0,J$2-$C355),IF(J$1="C",MAX(0,$C355-J$2)))</f>
        <v>4.89</v>
      </c>
      <c r="K355" s="103" t="n">
        <f aca="false">IF(K$1="P",MAX(0,K$2-$C355),IF(K$1="C",MAX(0,$C355-K$2)))</f>
        <v>9.89</v>
      </c>
      <c r="L355" s="103" t="n">
        <f aca="false">IF(L$1="P",MAX(0,L$2-$C355),IF(L$1="C",MAX(0,$C355-L$2)))</f>
        <v>19.89</v>
      </c>
      <c r="M355" s="103" t="n">
        <f aca="false">IF(M$1="P",MAX(0,M$2-$C355),IF(M$1="C",MAX(0,$C355-M$2)))</f>
        <v>10.11</v>
      </c>
      <c r="N355" s="103" t="n">
        <f aca="false">IF(N$1="P",MAX(0,N$2-$C355),IF(N$1="C",MAX(0,$C355-N$2)))</f>
        <v>5.11</v>
      </c>
      <c r="O355" s="103" t="n">
        <f aca="false">IF(O$1="P",MAX(0,O$2-$C355),IF(O$1="C",MAX(0,$C355-O$2)))</f>
        <v>0.109999999999999</v>
      </c>
      <c r="P355" s="103" t="n">
        <f aca="false">IF(P$1="P",MAX(0,P$2-$C355),IF(P$1="C",MAX(0,$C355-P$2)))</f>
        <v>0</v>
      </c>
      <c r="Q355" s="103" t="n">
        <f aca="false">IF(Q$1="P",MAX(0,Q$2-$C355),IF(Q$1="C",MAX(0,$C355-Q$2)))</f>
        <v>0</v>
      </c>
      <c r="R355" s="103" t="n">
        <f aca="false">IF(R$1="P",MAX(0,R$2-$C355),IF(R$1="C",MAX(0,$C355-R$2)))</f>
        <v>0</v>
      </c>
      <c r="S355" s="103" t="n">
        <f aca="false">IF(S$1="P",MAX(0,S$2-$C355),IF(S$1="C",MAX(0,$C355-S$2)))</f>
        <v>0</v>
      </c>
      <c r="T355" s="104" t="n">
        <f aca="false">A355</f>
        <v>16</v>
      </c>
      <c r="U355" s="105" t="n">
        <f aca="false">VLOOKUP($B355,Gas!$B$3:$E$2506,2)</f>
        <v>2.18</v>
      </c>
      <c r="V355" s="46" t="n">
        <f aca="false">C355/U355</f>
        <v>13.8119266055046</v>
      </c>
      <c r="W355" s="99" t="n">
        <f aca="false">VLOOKUP($B355,Gas!$B$3:$E$2506,4)</f>
        <v>0.359104350267942</v>
      </c>
    </row>
    <row r="356" customFormat="false" ht="12.75" hidden="false" customHeight="false" outlineLevel="0" collapsed="false">
      <c r="A356" s="95" t="n">
        <f aca="false">MONTH(B356)+(YEAR(B356)-1998)*12</f>
        <v>16</v>
      </c>
      <c r="B356" s="101" t="n">
        <v>36272</v>
      </c>
      <c r="C356" s="102" t="n">
        <v>28.18</v>
      </c>
      <c r="D356" s="98" t="n">
        <f aca="false">LN(C356/C355)</f>
        <v>-0.0662448360231083</v>
      </c>
      <c r="E356" s="106" t="n">
        <f aca="false">STDEV(D347:D356)*SQRT(trade_day)</f>
        <v>2.48331495502848</v>
      </c>
      <c r="F356" s="99"/>
      <c r="G356" s="103" t="n">
        <f aca="false">IF(G$1="P",MAX(0,G$2-$C356),IF(G$1="C",MAX(0,$C356-G$2)))</f>
        <v>0</v>
      </c>
      <c r="H356" s="103" t="n">
        <f aca="false">IF(H$1="P",MAX(0,H$2-$C356),IF(H$1="C",MAX(0,$C356-H$2)))</f>
        <v>0</v>
      </c>
      <c r="I356" s="103" t="n">
        <f aca="false">IF(I$1="P",MAX(0,I$2-$C356),IF(I$1="C",MAX(0,$C356-I$2)))</f>
        <v>1.82</v>
      </c>
      <c r="J356" s="103" t="n">
        <f aca="false">IF(J$1="P",MAX(0,J$2-$C356),IF(J$1="C",MAX(0,$C356-J$2)))</f>
        <v>6.82</v>
      </c>
      <c r="K356" s="103" t="n">
        <f aca="false">IF(K$1="P",MAX(0,K$2-$C356),IF(K$1="C",MAX(0,$C356-K$2)))</f>
        <v>11.82</v>
      </c>
      <c r="L356" s="103" t="n">
        <f aca="false">IF(L$1="P",MAX(0,L$2-$C356),IF(L$1="C",MAX(0,$C356-L$2)))</f>
        <v>21.82</v>
      </c>
      <c r="M356" s="103" t="n">
        <f aca="false">IF(M$1="P",MAX(0,M$2-$C356),IF(M$1="C",MAX(0,$C356-M$2)))</f>
        <v>8.18</v>
      </c>
      <c r="N356" s="103" t="n">
        <f aca="false">IF(N$1="P",MAX(0,N$2-$C356),IF(N$1="C",MAX(0,$C356-N$2)))</f>
        <v>3.18</v>
      </c>
      <c r="O356" s="103" t="n">
        <f aca="false">IF(O$1="P",MAX(0,O$2-$C356),IF(O$1="C",MAX(0,$C356-O$2)))</f>
        <v>0</v>
      </c>
      <c r="P356" s="103" t="n">
        <f aca="false">IF(P$1="P",MAX(0,P$2-$C356),IF(P$1="C",MAX(0,$C356-P$2)))</f>
        <v>0</v>
      </c>
      <c r="Q356" s="103" t="n">
        <f aca="false">IF(Q$1="P",MAX(0,Q$2-$C356),IF(Q$1="C",MAX(0,$C356-Q$2)))</f>
        <v>0</v>
      </c>
      <c r="R356" s="103" t="n">
        <f aca="false">IF(R$1="P",MAX(0,R$2-$C356),IF(R$1="C",MAX(0,$C356-R$2)))</f>
        <v>0</v>
      </c>
      <c r="S356" s="103" t="n">
        <f aca="false">IF(S$1="P",MAX(0,S$2-$C356),IF(S$1="C",MAX(0,$C356-S$2)))</f>
        <v>0</v>
      </c>
      <c r="T356" s="104" t="n">
        <f aca="false">A356</f>
        <v>16</v>
      </c>
      <c r="U356" s="105" t="n">
        <f aca="false">VLOOKUP($B356,Gas!$B$3:$E$2506,2)</f>
        <v>2.175</v>
      </c>
      <c r="V356" s="46" t="n">
        <f aca="false">C356/U356</f>
        <v>12.9563218390805</v>
      </c>
      <c r="W356" s="99" t="n">
        <f aca="false">VLOOKUP($B356,Gas!$B$3:$E$2506,4)</f>
        <v>0.360278265156601</v>
      </c>
    </row>
    <row r="357" customFormat="false" ht="12.75" hidden="false" customHeight="false" outlineLevel="0" collapsed="false">
      <c r="A357" s="95" t="n">
        <f aca="false">MONTH(B357)+(YEAR(B357)-1998)*12</f>
        <v>16</v>
      </c>
      <c r="B357" s="101" t="n">
        <v>36273</v>
      </c>
      <c r="C357" s="102" t="n">
        <v>31.78</v>
      </c>
      <c r="D357" s="98" t="n">
        <f aca="false">LN(C357/C356)</f>
        <v>0.120224654638036</v>
      </c>
      <c r="E357" s="106" t="n">
        <f aca="false">STDEV(D348:D357)*SQRT(trade_day)</f>
        <v>2.35771747995551</v>
      </c>
      <c r="F357" s="99"/>
      <c r="G357" s="103" t="n">
        <f aca="false">IF(G$1="P",MAX(0,G$2-$C357),IF(G$1="C",MAX(0,$C357-G$2)))</f>
        <v>0</v>
      </c>
      <c r="H357" s="103" t="n">
        <f aca="false">IF(H$1="P",MAX(0,H$2-$C357),IF(H$1="C",MAX(0,$C357-H$2)))</f>
        <v>0</v>
      </c>
      <c r="I357" s="103" t="n">
        <f aca="false">IF(I$1="P",MAX(0,I$2-$C357),IF(I$1="C",MAX(0,$C357-I$2)))</f>
        <v>0</v>
      </c>
      <c r="J357" s="103" t="n">
        <f aca="false">IF(J$1="P",MAX(0,J$2-$C357),IF(J$1="C",MAX(0,$C357-J$2)))</f>
        <v>3.22</v>
      </c>
      <c r="K357" s="103" t="n">
        <f aca="false">IF(K$1="P",MAX(0,K$2-$C357),IF(K$1="C",MAX(0,$C357-K$2)))</f>
        <v>8.22</v>
      </c>
      <c r="L357" s="103" t="n">
        <f aca="false">IF(L$1="P",MAX(0,L$2-$C357),IF(L$1="C",MAX(0,$C357-L$2)))</f>
        <v>18.22</v>
      </c>
      <c r="M357" s="103" t="n">
        <f aca="false">IF(M$1="P",MAX(0,M$2-$C357),IF(M$1="C",MAX(0,$C357-M$2)))</f>
        <v>11.78</v>
      </c>
      <c r="N357" s="103" t="n">
        <f aca="false">IF(N$1="P",MAX(0,N$2-$C357),IF(N$1="C",MAX(0,$C357-N$2)))</f>
        <v>6.78</v>
      </c>
      <c r="O357" s="103" t="n">
        <f aca="false">IF(O$1="P",MAX(0,O$2-$C357),IF(O$1="C",MAX(0,$C357-O$2)))</f>
        <v>1.78</v>
      </c>
      <c r="P357" s="103" t="n">
        <f aca="false">IF(P$1="P",MAX(0,P$2-$C357),IF(P$1="C",MAX(0,$C357-P$2)))</f>
        <v>0</v>
      </c>
      <c r="Q357" s="103" t="n">
        <f aca="false">IF(Q$1="P",MAX(0,Q$2-$C357),IF(Q$1="C",MAX(0,$C357-Q$2)))</f>
        <v>0</v>
      </c>
      <c r="R357" s="103" t="n">
        <f aca="false">IF(R$1="P",MAX(0,R$2-$C357),IF(R$1="C",MAX(0,$C357-R$2)))</f>
        <v>0</v>
      </c>
      <c r="S357" s="103" t="n">
        <f aca="false">IF(S$1="P",MAX(0,S$2-$C357),IF(S$1="C",MAX(0,$C357-S$2)))</f>
        <v>0</v>
      </c>
      <c r="T357" s="104" t="n">
        <f aca="false">A357</f>
        <v>16</v>
      </c>
      <c r="U357" s="105" t="n">
        <f aca="false">VLOOKUP($B357,Gas!$B$3:$E$2506,2)</f>
        <v>2.25</v>
      </c>
      <c r="V357" s="46" t="n">
        <f aca="false">C357/U357</f>
        <v>14.1244444444444</v>
      </c>
      <c r="W357" s="99" t="n">
        <f aca="false">VLOOKUP($B357,Gas!$B$3:$E$2506,4)</f>
        <v>0.360897370405145</v>
      </c>
    </row>
    <row r="358" customFormat="false" ht="12.75" hidden="false" customHeight="false" outlineLevel="0" collapsed="false">
      <c r="A358" s="95" t="n">
        <f aca="false">MONTH(B358)+(YEAR(B358)-1998)*12</f>
        <v>16</v>
      </c>
      <c r="B358" s="101" t="n">
        <v>36276</v>
      </c>
      <c r="C358" s="102" t="n">
        <v>31.94</v>
      </c>
      <c r="D358" s="98" t="n">
        <f aca="false">LN(C358/C357)</f>
        <v>0.0050219816782964</v>
      </c>
      <c r="E358" s="106" t="n">
        <f aca="false">STDEV(D349:D358)*SQRT(trade_day)</f>
        <v>2.35158757091891</v>
      </c>
      <c r="F358" s="99"/>
      <c r="G358" s="103" t="n">
        <f aca="false">IF(G$1="P",MAX(0,G$2-$C358),IF(G$1="C",MAX(0,$C358-G$2)))</f>
        <v>0</v>
      </c>
      <c r="H358" s="103" t="n">
        <f aca="false">IF(H$1="P",MAX(0,H$2-$C358),IF(H$1="C",MAX(0,$C358-H$2)))</f>
        <v>0</v>
      </c>
      <c r="I358" s="103" t="n">
        <f aca="false">IF(I$1="P",MAX(0,I$2-$C358),IF(I$1="C",MAX(0,$C358-I$2)))</f>
        <v>0</v>
      </c>
      <c r="J358" s="103" t="n">
        <f aca="false">IF(J$1="P",MAX(0,J$2-$C358),IF(J$1="C",MAX(0,$C358-J$2)))</f>
        <v>3.06</v>
      </c>
      <c r="K358" s="103" t="n">
        <f aca="false">IF(K$1="P",MAX(0,K$2-$C358),IF(K$1="C",MAX(0,$C358-K$2)))</f>
        <v>8.06</v>
      </c>
      <c r="L358" s="103" t="n">
        <f aca="false">IF(L$1="P",MAX(0,L$2-$C358),IF(L$1="C",MAX(0,$C358-L$2)))</f>
        <v>18.06</v>
      </c>
      <c r="M358" s="103" t="n">
        <f aca="false">IF(M$1="P",MAX(0,M$2-$C358),IF(M$1="C",MAX(0,$C358-M$2)))</f>
        <v>11.94</v>
      </c>
      <c r="N358" s="103" t="n">
        <f aca="false">IF(N$1="P",MAX(0,N$2-$C358),IF(N$1="C",MAX(0,$C358-N$2)))</f>
        <v>6.94</v>
      </c>
      <c r="O358" s="103" t="n">
        <f aca="false">IF(O$1="P",MAX(0,O$2-$C358),IF(O$1="C",MAX(0,$C358-O$2)))</f>
        <v>1.94</v>
      </c>
      <c r="P358" s="103" t="n">
        <f aca="false">IF(P$1="P",MAX(0,P$2-$C358),IF(P$1="C",MAX(0,$C358-P$2)))</f>
        <v>0</v>
      </c>
      <c r="Q358" s="103" t="n">
        <f aca="false">IF(Q$1="P",MAX(0,Q$2-$C358),IF(Q$1="C",MAX(0,$C358-Q$2)))</f>
        <v>0</v>
      </c>
      <c r="R358" s="103" t="n">
        <f aca="false">IF(R$1="P",MAX(0,R$2-$C358),IF(R$1="C",MAX(0,$C358-R$2)))</f>
        <v>0</v>
      </c>
      <c r="S358" s="103" t="n">
        <f aca="false">IF(S$1="P",MAX(0,S$2-$C358),IF(S$1="C",MAX(0,$C358-S$2)))</f>
        <v>0</v>
      </c>
      <c r="T358" s="104" t="n">
        <f aca="false">A358</f>
        <v>16</v>
      </c>
      <c r="U358" s="105" t="n">
        <f aca="false">VLOOKUP($B358,Gas!$B$3:$E$2506,2)</f>
        <v>2.235</v>
      </c>
      <c r="V358" s="46" t="n">
        <f aca="false">C358/U358</f>
        <v>14.2908277404922</v>
      </c>
      <c r="W358" s="99" t="n">
        <f aca="false">VLOOKUP($B358,Gas!$B$3:$E$2506,4)</f>
        <v>0.299924799848086</v>
      </c>
    </row>
    <row r="359" customFormat="false" ht="12.75" hidden="false" customHeight="false" outlineLevel="0" collapsed="false">
      <c r="A359" s="95" t="n">
        <f aca="false">MONTH(B359)+(YEAR(B359)-1998)*12</f>
        <v>16</v>
      </c>
      <c r="B359" s="101" t="n">
        <v>36277</v>
      </c>
      <c r="C359" s="102" t="n">
        <v>29.04</v>
      </c>
      <c r="D359" s="98" t="n">
        <f aca="false">LN(C359/C358)</f>
        <v>-0.0951849528302712</v>
      </c>
      <c r="E359" s="106" t="n">
        <f aca="false">STDEV(D350:D359)*SQRT(trade_day)</f>
        <v>1.69329397586721</v>
      </c>
      <c r="F359" s="99"/>
      <c r="G359" s="103" t="n">
        <f aca="false">IF(G$1="P",MAX(0,G$2-$C359),IF(G$1="C",MAX(0,$C359-G$2)))</f>
        <v>0</v>
      </c>
      <c r="H359" s="103" t="n">
        <f aca="false">IF(H$1="P",MAX(0,H$2-$C359),IF(H$1="C",MAX(0,$C359-H$2)))</f>
        <v>0</v>
      </c>
      <c r="I359" s="103" t="n">
        <f aca="false">IF(I$1="P",MAX(0,I$2-$C359),IF(I$1="C",MAX(0,$C359-I$2)))</f>
        <v>0.960000000000001</v>
      </c>
      <c r="J359" s="103" t="n">
        <f aca="false">IF(J$1="P",MAX(0,J$2-$C359),IF(J$1="C",MAX(0,$C359-J$2)))</f>
        <v>5.96</v>
      </c>
      <c r="K359" s="103" t="n">
        <f aca="false">IF(K$1="P",MAX(0,K$2-$C359),IF(K$1="C",MAX(0,$C359-K$2)))</f>
        <v>10.96</v>
      </c>
      <c r="L359" s="103" t="n">
        <f aca="false">IF(L$1="P",MAX(0,L$2-$C359),IF(L$1="C",MAX(0,$C359-L$2)))</f>
        <v>20.96</v>
      </c>
      <c r="M359" s="103" t="n">
        <f aca="false">IF(M$1="P",MAX(0,M$2-$C359),IF(M$1="C",MAX(0,$C359-M$2)))</f>
        <v>9.04</v>
      </c>
      <c r="N359" s="103" t="n">
        <f aca="false">IF(N$1="P",MAX(0,N$2-$C359),IF(N$1="C",MAX(0,$C359-N$2)))</f>
        <v>4.04</v>
      </c>
      <c r="O359" s="103" t="n">
        <f aca="false">IF(O$1="P",MAX(0,O$2-$C359),IF(O$1="C",MAX(0,$C359-O$2)))</f>
        <v>0</v>
      </c>
      <c r="P359" s="103" t="n">
        <f aca="false">IF(P$1="P",MAX(0,P$2-$C359),IF(P$1="C",MAX(0,$C359-P$2)))</f>
        <v>0</v>
      </c>
      <c r="Q359" s="103" t="n">
        <f aca="false">IF(Q$1="P",MAX(0,Q$2-$C359),IF(Q$1="C",MAX(0,$C359-Q$2)))</f>
        <v>0</v>
      </c>
      <c r="R359" s="103" t="n">
        <f aca="false">IF(R$1="P",MAX(0,R$2-$C359),IF(R$1="C",MAX(0,$C359-R$2)))</f>
        <v>0</v>
      </c>
      <c r="S359" s="103" t="n">
        <f aca="false">IF(S$1="P",MAX(0,S$2-$C359),IF(S$1="C",MAX(0,$C359-S$2)))</f>
        <v>0</v>
      </c>
      <c r="T359" s="104" t="n">
        <f aca="false">A359</f>
        <v>16</v>
      </c>
      <c r="U359" s="105" t="n">
        <f aca="false">VLOOKUP($B359,Gas!$B$3:$E$2506,2)</f>
        <v>2.23</v>
      </c>
      <c r="V359" s="46" t="n">
        <f aca="false">C359/U359</f>
        <v>13.0224215246637</v>
      </c>
      <c r="W359" s="99" t="n">
        <f aca="false">VLOOKUP($B359,Gas!$B$3:$E$2506,4)</f>
        <v>0.302514798042054</v>
      </c>
    </row>
    <row r="360" customFormat="false" ht="12.75" hidden="false" customHeight="false" outlineLevel="0" collapsed="false">
      <c r="A360" s="95" t="n">
        <f aca="false">MONTH(B360)+(YEAR(B360)-1998)*12</f>
        <v>16</v>
      </c>
      <c r="B360" s="101" t="n">
        <v>36278</v>
      </c>
      <c r="C360" s="102" t="n">
        <v>28.8</v>
      </c>
      <c r="D360" s="98" t="n">
        <f aca="false">LN(C360/C359)</f>
        <v>-0.00829880281469507</v>
      </c>
      <c r="E360" s="106" t="n">
        <f aca="false">STDEV(D351:D360)*SQRT(trade_day)</f>
        <v>1.61486634725614</v>
      </c>
      <c r="F360" s="99"/>
      <c r="G360" s="103" t="n">
        <f aca="false">IF(G$1="P",MAX(0,G$2-$C360),IF(G$1="C",MAX(0,$C360-G$2)))</f>
        <v>0</v>
      </c>
      <c r="H360" s="103" t="n">
        <f aca="false">IF(H$1="P",MAX(0,H$2-$C360),IF(H$1="C",MAX(0,$C360-H$2)))</f>
        <v>0</v>
      </c>
      <c r="I360" s="103" t="n">
        <f aca="false">IF(I$1="P",MAX(0,I$2-$C360),IF(I$1="C",MAX(0,$C360-I$2)))</f>
        <v>1.2</v>
      </c>
      <c r="J360" s="103" t="n">
        <f aca="false">IF(J$1="P",MAX(0,J$2-$C360),IF(J$1="C",MAX(0,$C360-J$2)))</f>
        <v>6.2</v>
      </c>
      <c r="K360" s="103" t="n">
        <f aca="false">IF(K$1="P",MAX(0,K$2-$C360),IF(K$1="C",MAX(0,$C360-K$2)))</f>
        <v>11.2</v>
      </c>
      <c r="L360" s="103" t="n">
        <f aca="false">IF(L$1="P",MAX(0,L$2-$C360),IF(L$1="C",MAX(0,$C360-L$2)))</f>
        <v>21.2</v>
      </c>
      <c r="M360" s="103" t="n">
        <f aca="false">IF(M$1="P",MAX(0,M$2-$C360),IF(M$1="C",MAX(0,$C360-M$2)))</f>
        <v>8.8</v>
      </c>
      <c r="N360" s="103" t="n">
        <f aca="false">IF(N$1="P",MAX(0,N$2-$C360),IF(N$1="C",MAX(0,$C360-N$2)))</f>
        <v>3.8</v>
      </c>
      <c r="O360" s="103" t="n">
        <f aca="false">IF(O$1="P",MAX(0,O$2-$C360),IF(O$1="C",MAX(0,$C360-O$2)))</f>
        <v>0</v>
      </c>
      <c r="P360" s="103" t="n">
        <f aca="false">IF(P$1="P",MAX(0,P$2-$C360),IF(P$1="C",MAX(0,$C360-P$2)))</f>
        <v>0</v>
      </c>
      <c r="Q360" s="103" t="n">
        <f aca="false">IF(Q$1="P",MAX(0,Q$2-$C360),IF(Q$1="C",MAX(0,$C360-Q$2)))</f>
        <v>0</v>
      </c>
      <c r="R360" s="103" t="n">
        <f aca="false">IF(R$1="P",MAX(0,R$2-$C360),IF(R$1="C",MAX(0,$C360-R$2)))</f>
        <v>0</v>
      </c>
      <c r="S360" s="103" t="n">
        <f aca="false">IF(S$1="P",MAX(0,S$2-$C360),IF(S$1="C",MAX(0,$C360-S$2)))</f>
        <v>0</v>
      </c>
      <c r="T360" s="104" t="n">
        <f aca="false">A360</f>
        <v>16</v>
      </c>
      <c r="U360" s="105" t="n">
        <f aca="false">VLOOKUP($B360,Gas!$B$3:$E$2506,2)</f>
        <v>2.33</v>
      </c>
      <c r="V360" s="46" t="n">
        <f aca="false">C360/U360</f>
        <v>12.3605150214592</v>
      </c>
      <c r="W360" s="99" t="n">
        <f aca="false">VLOOKUP($B360,Gas!$B$3:$E$2506,4)</f>
        <v>0.385684655675032</v>
      </c>
    </row>
    <row r="361" customFormat="false" ht="12.75" hidden="false" customHeight="false" outlineLevel="0" collapsed="false">
      <c r="A361" s="95" t="n">
        <f aca="false">MONTH(B361)+(YEAR(B361)-1998)*12</f>
        <v>16</v>
      </c>
      <c r="B361" s="101" t="n">
        <v>36279</v>
      </c>
      <c r="C361" s="102" t="n">
        <v>32.08</v>
      </c>
      <c r="D361" s="98" t="n">
        <f aca="false">LN(C361/C360)</f>
        <v>0.107857395856413</v>
      </c>
      <c r="E361" s="106" t="n">
        <f aca="false">STDEV(D352:D361)*SQRT(trade_day)</f>
        <v>1.6242592120439</v>
      </c>
      <c r="F361" s="99"/>
      <c r="G361" s="103" t="n">
        <f aca="false">IF(G$1="P",MAX(0,G$2-$C361),IF(G$1="C",MAX(0,$C361-G$2)))</f>
        <v>0</v>
      </c>
      <c r="H361" s="103" t="n">
        <f aca="false">IF(H$1="P",MAX(0,H$2-$C361),IF(H$1="C",MAX(0,$C361-H$2)))</f>
        <v>0</v>
      </c>
      <c r="I361" s="103" t="n">
        <f aca="false">IF(I$1="P",MAX(0,I$2-$C361),IF(I$1="C",MAX(0,$C361-I$2)))</f>
        <v>0</v>
      </c>
      <c r="J361" s="103" t="n">
        <f aca="false">IF(J$1="P",MAX(0,J$2-$C361),IF(J$1="C",MAX(0,$C361-J$2)))</f>
        <v>2.92</v>
      </c>
      <c r="K361" s="103" t="n">
        <f aca="false">IF(K$1="P",MAX(0,K$2-$C361),IF(K$1="C",MAX(0,$C361-K$2)))</f>
        <v>7.92</v>
      </c>
      <c r="L361" s="103" t="n">
        <f aca="false">IF(L$1="P",MAX(0,L$2-$C361),IF(L$1="C",MAX(0,$C361-L$2)))</f>
        <v>17.92</v>
      </c>
      <c r="M361" s="103" t="n">
        <f aca="false">IF(M$1="P",MAX(0,M$2-$C361),IF(M$1="C",MAX(0,$C361-M$2)))</f>
        <v>12.08</v>
      </c>
      <c r="N361" s="103" t="n">
        <f aca="false">IF(N$1="P",MAX(0,N$2-$C361),IF(N$1="C",MAX(0,$C361-N$2)))</f>
        <v>7.08</v>
      </c>
      <c r="O361" s="103" t="n">
        <f aca="false">IF(O$1="P",MAX(0,O$2-$C361),IF(O$1="C",MAX(0,$C361-O$2)))</f>
        <v>2.08</v>
      </c>
      <c r="P361" s="103" t="n">
        <f aca="false">IF(P$1="P",MAX(0,P$2-$C361),IF(P$1="C",MAX(0,$C361-P$2)))</f>
        <v>0</v>
      </c>
      <c r="Q361" s="103" t="n">
        <f aca="false">IF(Q$1="P",MAX(0,Q$2-$C361),IF(Q$1="C",MAX(0,$C361-Q$2)))</f>
        <v>0</v>
      </c>
      <c r="R361" s="103" t="n">
        <f aca="false">IF(R$1="P",MAX(0,R$2-$C361),IF(R$1="C",MAX(0,$C361-R$2)))</f>
        <v>0</v>
      </c>
      <c r="S361" s="103" t="n">
        <f aca="false">IF(S$1="P",MAX(0,S$2-$C361),IF(S$1="C",MAX(0,$C361-S$2)))</f>
        <v>0</v>
      </c>
      <c r="T361" s="104" t="n">
        <f aca="false">A361</f>
        <v>16</v>
      </c>
      <c r="U361" s="105" t="n">
        <f aca="false">VLOOKUP($B361,Gas!$B$3:$E$2506,2)</f>
        <v>2.31</v>
      </c>
      <c r="V361" s="46" t="n">
        <f aca="false">C361/U361</f>
        <v>13.8874458874459</v>
      </c>
      <c r="W361" s="99" t="n">
        <f aca="false">VLOOKUP($B361,Gas!$B$3:$E$2506,4)</f>
        <v>0.396342194897804</v>
      </c>
    </row>
    <row r="362" customFormat="false" ht="12.75" hidden="false" customHeight="false" outlineLevel="0" collapsed="false">
      <c r="A362" s="95" t="n">
        <f aca="false">MONTH(B362)+(YEAR(B362)-1998)*12</f>
        <v>16</v>
      </c>
      <c r="B362" s="101" t="n">
        <v>36280</v>
      </c>
      <c r="C362" s="102" t="n">
        <v>27.73</v>
      </c>
      <c r="D362" s="98" t="n">
        <f aca="false">LN(C362/C361)</f>
        <v>-0.145717923370627</v>
      </c>
      <c r="E362" s="106" t="n">
        <f aca="false">STDEV(D353:D362)*SQRT(trade_day)</f>
        <v>1.74861374670548</v>
      </c>
      <c r="F362" s="99"/>
      <c r="G362" s="103" t="n">
        <f aca="false">IF(G$1="P",MAX(0,G$2-$C362),IF(G$1="C",MAX(0,$C362-G$2)))</f>
        <v>0</v>
      </c>
      <c r="H362" s="103" t="n">
        <f aca="false">IF(H$1="P",MAX(0,H$2-$C362),IF(H$1="C",MAX(0,$C362-H$2)))</f>
        <v>0</v>
      </c>
      <c r="I362" s="103" t="n">
        <f aca="false">IF(I$1="P",MAX(0,I$2-$C362),IF(I$1="C",MAX(0,$C362-I$2)))</f>
        <v>2.27</v>
      </c>
      <c r="J362" s="103" t="n">
        <f aca="false">IF(J$1="P",MAX(0,J$2-$C362),IF(J$1="C",MAX(0,$C362-J$2)))</f>
        <v>7.27</v>
      </c>
      <c r="K362" s="103" t="n">
        <f aca="false">IF(K$1="P",MAX(0,K$2-$C362),IF(K$1="C",MAX(0,$C362-K$2)))</f>
        <v>12.27</v>
      </c>
      <c r="L362" s="103" t="n">
        <f aca="false">IF(L$1="P",MAX(0,L$2-$C362),IF(L$1="C",MAX(0,$C362-L$2)))</f>
        <v>22.27</v>
      </c>
      <c r="M362" s="103" t="n">
        <f aca="false">IF(M$1="P",MAX(0,M$2-$C362),IF(M$1="C",MAX(0,$C362-M$2)))</f>
        <v>7.73</v>
      </c>
      <c r="N362" s="103" t="n">
        <f aca="false">IF(N$1="P",MAX(0,N$2-$C362),IF(N$1="C",MAX(0,$C362-N$2)))</f>
        <v>2.73</v>
      </c>
      <c r="O362" s="103" t="n">
        <f aca="false">IF(O$1="P",MAX(0,O$2-$C362),IF(O$1="C",MAX(0,$C362-O$2)))</f>
        <v>0</v>
      </c>
      <c r="P362" s="103" t="n">
        <f aca="false">IF(P$1="P",MAX(0,P$2-$C362),IF(P$1="C",MAX(0,$C362-P$2)))</f>
        <v>0</v>
      </c>
      <c r="Q362" s="103" t="n">
        <f aca="false">IF(Q$1="P",MAX(0,Q$2-$C362),IF(Q$1="C",MAX(0,$C362-Q$2)))</f>
        <v>0</v>
      </c>
      <c r="R362" s="103" t="n">
        <f aca="false">IF(R$1="P",MAX(0,R$2-$C362),IF(R$1="C",MAX(0,$C362-R$2)))</f>
        <v>0</v>
      </c>
      <c r="S362" s="103" t="n">
        <f aca="false">IF(S$1="P",MAX(0,S$2-$C362),IF(S$1="C",MAX(0,$C362-S$2)))</f>
        <v>0</v>
      </c>
      <c r="T362" s="104" t="n">
        <f aca="false">A362</f>
        <v>16</v>
      </c>
      <c r="U362" s="105" t="n">
        <f aca="false">VLOOKUP($B362,Gas!$B$3:$E$2506,2)</f>
        <v>2.34</v>
      </c>
      <c r="V362" s="46" t="n">
        <f aca="false">C362/U362</f>
        <v>11.8504273504274</v>
      </c>
      <c r="W362" s="99" t="n">
        <f aca="false">VLOOKUP($B362,Gas!$B$3:$E$2506,4)</f>
        <v>0.36381371291089</v>
      </c>
    </row>
    <row r="363" customFormat="false" ht="12.75" hidden="false" customHeight="false" outlineLevel="0" collapsed="false">
      <c r="A363" s="95" t="n">
        <f aca="false">MONTH(B363)+(YEAR(B363)-1998)*12</f>
        <v>17</v>
      </c>
      <c r="B363" s="101" t="n">
        <v>36283</v>
      </c>
      <c r="C363" s="102" t="n">
        <v>26.08</v>
      </c>
      <c r="D363" s="98" t="n">
        <f aca="false">LN(C363/C362)</f>
        <v>-0.0613461225692346</v>
      </c>
      <c r="E363" s="106" t="n">
        <f aca="false">STDEV(D354:D363)*SQRT(trade_day)</f>
        <v>1.74383629763892</v>
      </c>
      <c r="F363" s="99"/>
      <c r="G363" s="103" t="n">
        <f aca="false">IF(G$1="P",MAX(0,G$2-$C363),IF(G$1="C",MAX(0,$C363-G$2)))</f>
        <v>0</v>
      </c>
      <c r="H363" s="103" t="n">
        <f aca="false">IF(H$1="P",MAX(0,H$2-$C363),IF(H$1="C",MAX(0,$C363-H$2)))</f>
        <v>0</v>
      </c>
      <c r="I363" s="103" t="n">
        <f aca="false">IF(I$1="P",MAX(0,I$2-$C363),IF(I$1="C",MAX(0,$C363-I$2)))</f>
        <v>3.92</v>
      </c>
      <c r="J363" s="103" t="n">
        <f aca="false">IF(J$1="P",MAX(0,J$2-$C363),IF(J$1="C",MAX(0,$C363-J$2)))</f>
        <v>8.92</v>
      </c>
      <c r="K363" s="103" t="n">
        <f aca="false">IF(K$1="P",MAX(0,K$2-$C363),IF(K$1="C",MAX(0,$C363-K$2)))</f>
        <v>13.92</v>
      </c>
      <c r="L363" s="103" t="n">
        <f aca="false">IF(L$1="P",MAX(0,L$2-$C363),IF(L$1="C",MAX(0,$C363-L$2)))</f>
        <v>23.92</v>
      </c>
      <c r="M363" s="103" t="n">
        <f aca="false">IF(M$1="P",MAX(0,M$2-$C363),IF(M$1="C",MAX(0,$C363-M$2)))</f>
        <v>6.08</v>
      </c>
      <c r="N363" s="103" t="n">
        <f aca="false">IF(N$1="P",MAX(0,N$2-$C363),IF(N$1="C",MAX(0,$C363-N$2)))</f>
        <v>1.08</v>
      </c>
      <c r="O363" s="103" t="n">
        <f aca="false">IF(O$1="P",MAX(0,O$2-$C363),IF(O$1="C",MAX(0,$C363-O$2)))</f>
        <v>0</v>
      </c>
      <c r="P363" s="103" t="n">
        <f aca="false">IF(P$1="P",MAX(0,P$2-$C363),IF(P$1="C",MAX(0,$C363-P$2)))</f>
        <v>0</v>
      </c>
      <c r="Q363" s="103" t="n">
        <f aca="false">IF(Q$1="P",MAX(0,Q$2-$C363),IF(Q$1="C",MAX(0,$C363-Q$2)))</f>
        <v>0</v>
      </c>
      <c r="R363" s="103" t="n">
        <f aca="false">IF(R$1="P",MAX(0,R$2-$C363),IF(R$1="C",MAX(0,$C363-R$2)))</f>
        <v>0</v>
      </c>
      <c r="S363" s="103" t="n">
        <f aca="false">IF(S$1="P",MAX(0,S$2-$C363),IF(S$1="C",MAX(0,$C363-S$2)))</f>
        <v>0</v>
      </c>
      <c r="T363" s="104" t="n">
        <f aca="false">A363</f>
        <v>17</v>
      </c>
      <c r="U363" s="105" t="n">
        <f aca="false">VLOOKUP($B363,Gas!$B$3:$E$2506,2)</f>
        <v>2.27</v>
      </c>
      <c r="V363" s="46" t="n">
        <f aca="false">C363/U363</f>
        <v>11.488986784141</v>
      </c>
      <c r="W363" s="99" t="n">
        <f aca="false">VLOOKUP($B363,Gas!$B$3:$E$2506,4)</f>
        <v>0.356252481823989</v>
      </c>
    </row>
    <row r="364" customFormat="false" ht="12.75" hidden="false" customHeight="false" outlineLevel="0" collapsed="false">
      <c r="A364" s="95" t="n">
        <f aca="false">MONTH(B364)+(YEAR(B364)-1998)*12</f>
        <v>17</v>
      </c>
      <c r="B364" s="101" t="n">
        <v>36284</v>
      </c>
      <c r="C364" s="102" t="n">
        <v>24.56</v>
      </c>
      <c r="D364" s="98" t="n">
        <f aca="false">LN(C364/C363)</f>
        <v>-0.0600496337795105</v>
      </c>
      <c r="E364" s="106" t="n">
        <f aca="false">STDEV(D355:D364)*SQRT(trade_day)</f>
        <v>1.63163728098294</v>
      </c>
      <c r="F364" s="99"/>
      <c r="G364" s="103" t="n">
        <f aca="false">IF(G$1="P",MAX(0,G$2-$C364),IF(G$1="C",MAX(0,$C364-G$2)))</f>
        <v>0</v>
      </c>
      <c r="H364" s="103" t="n">
        <f aca="false">IF(H$1="P",MAX(0,H$2-$C364),IF(H$1="C",MAX(0,$C364-H$2)))</f>
        <v>0.440000000000001</v>
      </c>
      <c r="I364" s="103" t="n">
        <f aca="false">IF(I$1="P",MAX(0,I$2-$C364),IF(I$1="C",MAX(0,$C364-I$2)))</f>
        <v>5.44</v>
      </c>
      <c r="J364" s="103" t="n">
        <f aca="false">IF(J$1="P",MAX(0,J$2-$C364),IF(J$1="C",MAX(0,$C364-J$2)))</f>
        <v>10.44</v>
      </c>
      <c r="K364" s="103" t="n">
        <f aca="false">IF(K$1="P",MAX(0,K$2-$C364),IF(K$1="C",MAX(0,$C364-K$2)))</f>
        <v>15.44</v>
      </c>
      <c r="L364" s="103" t="n">
        <f aca="false">IF(L$1="P",MAX(0,L$2-$C364),IF(L$1="C",MAX(0,$C364-L$2)))</f>
        <v>25.44</v>
      </c>
      <c r="M364" s="103" t="n">
        <f aca="false">IF(M$1="P",MAX(0,M$2-$C364),IF(M$1="C",MAX(0,$C364-M$2)))</f>
        <v>4.56</v>
      </c>
      <c r="N364" s="103" t="n">
        <f aca="false">IF(N$1="P",MAX(0,N$2-$C364),IF(N$1="C",MAX(0,$C364-N$2)))</f>
        <v>0</v>
      </c>
      <c r="O364" s="103" t="n">
        <f aca="false">IF(O$1="P",MAX(0,O$2-$C364),IF(O$1="C",MAX(0,$C364-O$2)))</f>
        <v>0</v>
      </c>
      <c r="P364" s="103" t="n">
        <f aca="false">IF(P$1="P",MAX(0,P$2-$C364),IF(P$1="C",MAX(0,$C364-P$2)))</f>
        <v>0</v>
      </c>
      <c r="Q364" s="103" t="n">
        <f aca="false">IF(Q$1="P",MAX(0,Q$2-$C364),IF(Q$1="C",MAX(0,$C364-Q$2)))</f>
        <v>0</v>
      </c>
      <c r="R364" s="103" t="n">
        <f aca="false">IF(R$1="P",MAX(0,R$2-$C364),IF(R$1="C",MAX(0,$C364-R$2)))</f>
        <v>0</v>
      </c>
      <c r="S364" s="103" t="n">
        <f aca="false">IF(S$1="P",MAX(0,S$2-$C364),IF(S$1="C",MAX(0,$C364-S$2)))</f>
        <v>0</v>
      </c>
      <c r="T364" s="104" t="n">
        <f aca="false">A364</f>
        <v>17</v>
      </c>
      <c r="U364" s="105" t="n">
        <f aca="false">VLOOKUP($B364,Gas!$B$3:$E$2506,2)</f>
        <v>2.22</v>
      </c>
      <c r="V364" s="46" t="n">
        <f aca="false">C364/U364</f>
        <v>11.0630630630631</v>
      </c>
      <c r="W364" s="99" t="n">
        <f aca="false">VLOOKUP($B364,Gas!$B$3:$E$2506,4)</f>
        <v>0.381252388063024</v>
      </c>
    </row>
    <row r="365" customFormat="false" ht="12.75" hidden="false" customHeight="false" outlineLevel="0" collapsed="false">
      <c r="A365" s="95" t="n">
        <f aca="false">MONTH(B365)+(YEAR(B365)-1998)*12</f>
        <v>17</v>
      </c>
      <c r="B365" s="101" t="n">
        <v>36285</v>
      </c>
      <c r="C365" s="102" t="n">
        <v>23.78</v>
      </c>
      <c r="D365" s="98" t="n">
        <f aca="false">LN(C365/C364)</f>
        <v>-0.0322742120163058</v>
      </c>
      <c r="E365" s="106" t="n">
        <f aca="false">STDEV(D356:D365)*SQRT(trade_day)</f>
        <v>1.33024940129633</v>
      </c>
      <c r="F365" s="99"/>
      <c r="G365" s="103" t="n">
        <f aca="false">IF(G$1="P",MAX(0,G$2-$C365),IF(G$1="C",MAX(0,$C365-G$2)))</f>
        <v>0</v>
      </c>
      <c r="H365" s="103" t="n">
        <f aca="false">IF(H$1="P",MAX(0,H$2-$C365),IF(H$1="C",MAX(0,$C365-H$2)))</f>
        <v>1.22</v>
      </c>
      <c r="I365" s="103" t="n">
        <f aca="false">IF(I$1="P",MAX(0,I$2-$C365),IF(I$1="C",MAX(0,$C365-I$2)))</f>
        <v>6.22</v>
      </c>
      <c r="J365" s="103" t="n">
        <f aca="false">IF(J$1="P",MAX(0,J$2-$C365),IF(J$1="C",MAX(0,$C365-J$2)))</f>
        <v>11.22</v>
      </c>
      <c r="K365" s="103" t="n">
        <f aca="false">IF(K$1="P",MAX(0,K$2-$C365),IF(K$1="C",MAX(0,$C365-K$2)))</f>
        <v>16.22</v>
      </c>
      <c r="L365" s="103" t="n">
        <f aca="false">IF(L$1="P",MAX(0,L$2-$C365),IF(L$1="C",MAX(0,$C365-L$2)))</f>
        <v>26.22</v>
      </c>
      <c r="M365" s="103" t="n">
        <f aca="false">IF(M$1="P",MAX(0,M$2-$C365),IF(M$1="C",MAX(0,$C365-M$2)))</f>
        <v>3.78</v>
      </c>
      <c r="N365" s="103" t="n">
        <f aca="false">IF(N$1="P",MAX(0,N$2-$C365),IF(N$1="C",MAX(0,$C365-N$2)))</f>
        <v>0</v>
      </c>
      <c r="O365" s="103" t="n">
        <f aca="false">IF(O$1="P",MAX(0,O$2-$C365),IF(O$1="C",MAX(0,$C365-O$2)))</f>
        <v>0</v>
      </c>
      <c r="P365" s="103" t="n">
        <f aca="false">IF(P$1="P",MAX(0,P$2-$C365),IF(P$1="C",MAX(0,$C365-P$2)))</f>
        <v>0</v>
      </c>
      <c r="Q365" s="103" t="n">
        <f aca="false">IF(Q$1="P",MAX(0,Q$2-$C365),IF(Q$1="C",MAX(0,$C365-Q$2)))</f>
        <v>0</v>
      </c>
      <c r="R365" s="103" t="n">
        <f aca="false">IF(R$1="P",MAX(0,R$2-$C365),IF(R$1="C",MAX(0,$C365-R$2)))</f>
        <v>0</v>
      </c>
      <c r="S365" s="103" t="n">
        <f aca="false">IF(S$1="P",MAX(0,S$2-$C365),IF(S$1="C",MAX(0,$C365-S$2)))</f>
        <v>0</v>
      </c>
      <c r="T365" s="104" t="n">
        <f aca="false">A365</f>
        <v>17</v>
      </c>
      <c r="U365" s="105" t="n">
        <f aca="false">VLOOKUP($B365,Gas!$B$3:$E$2506,2)</f>
        <v>2.315</v>
      </c>
      <c r="V365" s="46" t="n">
        <f aca="false">C365/U365</f>
        <v>10.2721382289417</v>
      </c>
      <c r="W365" s="99" t="n">
        <f aca="false">VLOOKUP($B365,Gas!$B$3:$E$2506,4)</f>
        <v>0.460140743899024</v>
      </c>
    </row>
    <row r="366" customFormat="false" ht="12.75" hidden="false" customHeight="false" outlineLevel="0" collapsed="false">
      <c r="A366" s="95" t="n">
        <f aca="false">MONTH(B366)+(YEAR(B366)-1998)*12</f>
        <v>17</v>
      </c>
      <c r="B366" s="101" t="n">
        <v>36286</v>
      </c>
      <c r="C366" s="102" t="n">
        <v>24.32</v>
      </c>
      <c r="D366" s="98" t="n">
        <f aca="false">LN(C366/C365)</f>
        <v>0.0224541658353305</v>
      </c>
      <c r="E366" s="106" t="n">
        <f aca="false">STDEV(D357:D366)*SQRT(trade_day)</f>
        <v>1.32518508820474</v>
      </c>
      <c r="F366" s="99"/>
      <c r="G366" s="103" t="n">
        <f aca="false">IF(G$1="P",MAX(0,G$2-$C366),IF(G$1="C",MAX(0,$C366-G$2)))</f>
        <v>0</v>
      </c>
      <c r="H366" s="103" t="n">
        <f aca="false">IF(H$1="P",MAX(0,H$2-$C366),IF(H$1="C",MAX(0,$C366-H$2)))</f>
        <v>0.68</v>
      </c>
      <c r="I366" s="103" t="n">
        <f aca="false">IF(I$1="P",MAX(0,I$2-$C366),IF(I$1="C",MAX(0,$C366-I$2)))</f>
        <v>5.68</v>
      </c>
      <c r="J366" s="103" t="n">
        <f aca="false">IF(J$1="P",MAX(0,J$2-$C366),IF(J$1="C",MAX(0,$C366-J$2)))</f>
        <v>10.68</v>
      </c>
      <c r="K366" s="103" t="n">
        <f aca="false">IF(K$1="P",MAX(0,K$2-$C366),IF(K$1="C",MAX(0,$C366-K$2)))</f>
        <v>15.68</v>
      </c>
      <c r="L366" s="103" t="n">
        <f aca="false">IF(L$1="P",MAX(0,L$2-$C366),IF(L$1="C",MAX(0,$C366-L$2)))</f>
        <v>25.68</v>
      </c>
      <c r="M366" s="103" t="n">
        <f aca="false">IF(M$1="P",MAX(0,M$2-$C366),IF(M$1="C",MAX(0,$C366-M$2)))</f>
        <v>4.32</v>
      </c>
      <c r="N366" s="103" t="n">
        <f aca="false">IF(N$1="P",MAX(0,N$2-$C366),IF(N$1="C",MAX(0,$C366-N$2)))</f>
        <v>0</v>
      </c>
      <c r="O366" s="103" t="n">
        <f aca="false">IF(O$1="P",MAX(0,O$2-$C366),IF(O$1="C",MAX(0,$C366-O$2)))</f>
        <v>0</v>
      </c>
      <c r="P366" s="103" t="n">
        <f aca="false">IF(P$1="P",MAX(0,P$2-$C366),IF(P$1="C",MAX(0,$C366-P$2)))</f>
        <v>0</v>
      </c>
      <c r="Q366" s="103" t="n">
        <f aca="false">IF(Q$1="P",MAX(0,Q$2-$C366),IF(Q$1="C",MAX(0,$C366-Q$2)))</f>
        <v>0</v>
      </c>
      <c r="R366" s="103" t="n">
        <f aca="false">IF(R$1="P",MAX(0,R$2-$C366),IF(R$1="C",MAX(0,$C366-R$2)))</f>
        <v>0</v>
      </c>
      <c r="S366" s="103" t="n">
        <f aca="false">IF(S$1="P",MAX(0,S$2-$C366),IF(S$1="C",MAX(0,$C366-S$2)))</f>
        <v>0</v>
      </c>
      <c r="T366" s="104" t="n">
        <f aca="false">A366</f>
        <v>17</v>
      </c>
      <c r="U366" s="105" t="n">
        <f aca="false">VLOOKUP($B366,Gas!$B$3:$E$2506,2)</f>
        <v>2.365</v>
      </c>
      <c r="V366" s="46" t="n">
        <f aca="false">C366/U366</f>
        <v>10.2832980972516</v>
      </c>
      <c r="W366" s="99" t="n">
        <f aca="false">VLOOKUP($B366,Gas!$B$3:$E$2506,4)</f>
        <v>0.471487202942297</v>
      </c>
    </row>
    <row r="367" customFormat="false" ht="12.75" hidden="false" customHeight="false" outlineLevel="0" collapsed="false">
      <c r="A367" s="95" t="n">
        <f aca="false">MONTH(B367)+(YEAR(B367)-1998)*12</f>
        <v>17</v>
      </c>
      <c r="B367" s="101" t="n">
        <v>36287</v>
      </c>
      <c r="C367" s="102" t="n">
        <v>26.54</v>
      </c>
      <c r="D367" s="98" t="n">
        <f aca="false">LN(C367/C366)</f>
        <v>0.0873539718060951</v>
      </c>
      <c r="E367" s="106" t="n">
        <f aca="false">STDEV(D358:D367)*SQRT(trade_day)</f>
        <v>1.23962808650023</v>
      </c>
      <c r="F367" s="99"/>
      <c r="G367" s="103" t="n">
        <f aca="false">IF(G$1="P",MAX(0,G$2-$C367),IF(G$1="C",MAX(0,$C367-G$2)))</f>
        <v>0</v>
      </c>
      <c r="H367" s="103" t="n">
        <f aca="false">IF(H$1="P",MAX(0,H$2-$C367),IF(H$1="C",MAX(0,$C367-H$2)))</f>
        <v>0</v>
      </c>
      <c r="I367" s="103" t="n">
        <f aca="false">IF(I$1="P",MAX(0,I$2-$C367),IF(I$1="C",MAX(0,$C367-I$2)))</f>
        <v>3.46</v>
      </c>
      <c r="J367" s="103" t="n">
        <f aca="false">IF(J$1="P",MAX(0,J$2-$C367),IF(J$1="C",MAX(0,$C367-J$2)))</f>
        <v>8.46</v>
      </c>
      <c r="K367" s="103" t="n">
        <f aca="false">IF(K$1="P",MAX(0,K$2-$C367),IF(K$1="C",MAX(0,$C367-K$2)))</f>
        <v>13.46</v>
      </c>
      <c r="L367" s="103" t="n">
        <f aca="false">IF(L$1="P",MAX(0,L$2-$C367),IF(L$1="C",MAX(0,$C367-L$2)))</f>
        <v>23.46</v>
      </c>
      <c r="M367" s="103" t="n">
        <f aca="false">IF(M$1="P",MAX(0,M$2-$C367),IF(M$1="C",MAX(0,$C367-M$2)))</f>
        <v>6.54</v>
      </c>
      <c r="N367" s="103" t="n">
        <f aca="false">IF(N$1="P",MAX(0,N$2-$C367),IF(N$1="C",MAX(0,$C367-N$2)))</f>
        <v>1.54</v>
      </c>
      <c r="O367" s="103" t="n">
        <f aca="false">IF(O$1="P",MAX(0,O$2-$C367),IF(O$1="C",MAX(0,$C367-O$2)))</f>
        <v>0</v>
      </c>
      <c r="P367" s="103" t="n">
        <f aca="false">IF(P$1="P",MAX(0,P$2-$C367),IF(P$1="C",MAX(0,$C367-P$2)))</f>
        <v>0</v>
      </c>
      <c r="Q367" s="103" t="n">
        <f aca="false">IF(Q$1="P",MAX(0,Q$2-$C367),IF(Q$1="C",MAX(0,$C367-Q$2)))</f>
        <v>0</v>
      </c>
      <c r="R367" s="103" t="n">
        <f aca="false">IF(R$1="P",MAX(0,R$2-$C367),IF(R$1="C",MAX(0,$C367-R$2)))</f>
        <v>0</v>
      </c>
      <c r="S367" s="103" t="n">
        <f aca="false">IF(S$1="P",MAX(0,S$2-$C367),IF(S$1="C",MAX(0,$C367-S$2)))</f>
        <v>0</v>
      </c>
      <c r="T367" s="104" t="n">
        <f aca="false">A367</f>
        <v>17</v>
      </c>
      <c r="U367" s="105" t="n">
        <f aca="false">VLOOKUP($B367,Gas!$B$3:$E$2506,2)</f>
        <v>2.335</v>
      </c>
      <c r="V367" s="46" t="n">
        <f aca="false">C367/U367</f>
        <v>11.3661670235546</v>
      </c>
      <c r="W367" s="99" t="n">
        <f aca="false">VLOOKUP($B367,Gas!$B$3:$E$2506,4)</f>
        <v>0.482787815005333</v>
      </c>
    </row>
    <row r="368" customFormat="false" ht="12.75" hidden="false" customHeight="false" outlineLevel="0" collapsed="false">
      <c r="A368" s="95" t="n">
        <f aca="false">MONTH(B368)+(YEAR(B368)-1998)*12</f>
        <v>17</v>
      </c>
      <c r="B368" s="101" t="n">
        <v>36290</v>
      </c>
      <c r="C368" s="102" t="n">
        <v>27.85</v>
      </c>
      <c r="D368" s="98" t="n">
        <f aca="false">LN(C368/C367)</f>
        <v>0.0481799374692317</v>
      </c>
      <c r="E368" s="106" t="n">
        <f aca="false">STDEV(D359:D368)*SQRT(trade_day)</f>
        <v>1.28003365260001</v>
      </c>
      <c r="F368" s="99"/>
      <c r="G368" s="103" t="n">
        <f aca="false">IF(G$1="P",MAX(0,G$2-$C368),IF(G$1="C",MAX(0,$C368-G$2)))</f>
        <v>0</v>
      </c>
      <c r="H368" s="103" t="n">
        <f aca="false">IF(H$1="P",MAX(0,H$2-$C368),IF(H$1="C",MAX(0,$C368-H$2)))</f>
        <v>0</v>
      </c>
      <c r="I368" s="103" t="n">
        <f aca="false">IF(I$1="P",MAX(0,I$2-$C368),IF(I$1="C",MAX(0,$C368-I$2)))</f>
        <v>2.15</v>
      </c>
      <c r="J368" s="103" t="n">
        <f aca="false">IF(J$1="P",MAX(0,J$2-$C368),IF(J$1="C",MAX(0,$C368-J$2)))</f>
        <v>7.15</v>
      </c>
      <c r="K368" s="103" t="n">
        <f aca="false">IF(K$1="P",MAX(0,K$2-$C368),IF(K$1="C",MAX(0,$C368-K$2)))</f>
        <v>12.15</v>
      </c>
      <c r="L368" s="103" t="n">
        <f aca="false">IF(L$1="P",MAX(0,L$2-$C368),IF(L$1="C",MAX(0,$C368-L$2)))</f>
        <v>22.15</v>
      </c>
      <c r="M368" s="103" t="n">
        <f aca="false">IF(M$1="P",MAX(0,M$2-$C368),IF(M$1="C",MAX(0,$C368-M$2)))</f>
        <v>7.85</v>
      </c>
      <c r="N368" s="103" t="n">
        <f aca="false">IF(N$1="P",MAX(0,N$2-$C368),IF(N$1="C",MAX(0,$C368-N$2)))</f>
        <v>2.85</v>
      </c>
      <c r="O368" s="103" t="n">
        <f aca="false">IF(O$1="P",MAX(0,O$2-$C368),IF(O$1="C",MAX(0,$C368-O$2)))</f>
        <v>0</v>
      </c>
      <c r="P368" s="103" t="n">
        <f aca="false">IF(P$1="P",MAX(0,P$2-$C368),IF(P$1="C",MAX(0,$C368-P$2)))</f>
        <v>0</v>
      </c>
      <c r="Q368" s="103" t="n">
        <f aca="false">IF(Q$1="P",MAX(0,Q$2-$C368),IF(Q$1="C",MAX(0,$C368-Q$2)))</f>
        <v>0</v>
      </c>
      <c r="R368" s="103" t="n">
        <f aca="false">IF(R$1="P",MAX(0,R$2-$C368),IF(R$1="C",MAX(0,$C368-R$2)))</f>
        <v>0</v>
      </c>
      <c r="S368" s="103" t="n">
        <f aca="false">IF(S$1="P",MAX(0,S$2-$C368),IF(S$1="C",MAX(0,$C368-S$2)))</f>
        <v>0</v>
      </c>
      <c r="T368" s="104" t="n">
        <f aca="false">A368</f>
        <v>17</v>
      </c>
      <c r="U368" s="105" t="n">
        <f aca="false">VLOOKUP($B368,Gas!$B$3:$E$2506,2)</f>
        <v>2.255</v>
      </c>
      <c r="V368" s="46" t="n">
        <f aca="false">C368/U368</f>
        <v>12.350332594235</v>
      </c>
      <c r="W368" s="99" t="n">
        <f aca="false">VLOOKUP($B368,Gas!$B$3:$E$2506,4)</f>
        <v>0.44452175901982</v>
      </c>
    </row>
    <row r="369" customFormat="false" ht="12.75" hidden="false" customHeight="false" outlineLevel="0" collapsed="false">
      <c r="A369" s="95" t="n">
        <f aca="false">MONTH(B369)+(YEAR(B369)-1998)*12</f>
        <v>17</v>
      </c>
      <c r="B369" s="101" t="n">
        <v>36291</v>
      </c>
      <c r="C369" s="102" t="n">
        <v>29.29</v>
      </c>
      <c r="D369" s="98" t="n">
        <f aca="false">LN(C369/C368)</f>
        <v>0.0504131944663489</v>
      </c>
      <c r="E369" s="106" t="n">
        <f aca="false">STDEV(D360:D369)*SQRT(trade_day)</f>
        <v>1.22856155533795</v>
      </c>
      <c r="F369" s="99"/>
      <c r="G369" s="103" t="n">
        <f aca="false">IF(G$1="P",MAX(0,G$2-$C369),IF(G$1="C",MAX(0,$C369-G$2)))</f>
        <v>0</v>
      </c>
      <c r="H369" s="103" t="n">
        <f aca="false">IF(H$1="P",MAX(0,H$2-$C369),IF(H$1="C",MAX(0,$C369-H$2)))</f>
        <v>0</v>
      </c>
      <c r="I369" s="103" t="n">
        <f aca="false">IF(I$1="P",MAX(0,I$2-$C369),IF(I$1="C",MAX(0,$C369-I$2)))</f>
        <v>0.710000000000001</v>
      </c>
      <c r="J369" s="103" t="n">
        <f aca="false">IF(J$1="P",MAX(0,J$2-$C369),IF(J$1="C",MAX(0,$C369-J$2)))</f>
        <v>5.71</v>
      </c>
      <c r="K369" s="103" t="n">
        <f aca="false">IF(K$1="P",MAX(0,K$2-$C369),IF(K$1="C",MAX(0,$C369-K$2)))</f>
        <v>10.71</v>
      </c>
      <c r="L369" s="103" t="n">
        <f aca="false">IF(L$1="P",MAX(0,L$2-$C369),IF(L$1="C",MAX(0,$C369-L$2)))</f>
        <v>20.71</v>
      </c>
      <c r="M369" s="103" t="n">
        <f aca="false">IF(M$1="P",MAX(0,M$2-$C369),IF(M$1="C",MAX(0,$C369-M$2)))</f>
        <v>9.29</v>
      </c>
      <c r="N369" s="103" t="n">
        <f aca="false">IF(N$1="P",MAX(0,N$2-$C369),IF(N$1="C",MAX(0,$C369-N$2)))</f>
        <v>4.29</v>
      </c>
      <c r="O369" s="103" t="n">
        <f aca="false">IF(O$1="P",MAX(0,O$2-$C369),IF(O$1="C",MAX(0,$C369-O$2)))</f>
        <v>0</v>
      </c>
      <c r="P369" s="103" t="n">
        <f aca="false">IF(P$1="P",MAX(0,P$2-$C369),IF(P$1="C",MAX(0,$C369-P$2)))</f>
        <v>0</v>
      </c>
      <c r="Q369" s="103" t="n">
        <f aca="false">IF(Q$1="P",MAX(0,Q$2-$C369),IF(Q$1="C",MAX(0,$C369-Q$2)))</f>
        <v>0</v>
      </c>
      <c r="R369" s="103" t="n">
        <f aca="false">IF(R$1="P",MAX(0,R$2-$C369),IF(R$1="C",MAX(0,$C369-R$2)))</f>
        <v>0</v>
      </c>
      <c r="S369" s="103" t="n">
        <f aca="false">IF(S$1="P",MAX(0,S$2-$C369),IF(S$1="C",MAX(0,$C369-S$2)))</f>
        <v>0</v>
      </c>
      <c r="T369" s="104" t="n">
        <f aca="false">A369</f>
        <v>17</v>
      </c>
      <c r="U369" s="105" t="n">
        <f aca="false">VLOOKUP($B369,Gas!$B$3:$E$2506,2)</f>
        <v>2.26</v>
      </c>
      <c r="V369" s="46" t="n">
        <f aca="false">C369/U369</f>
        <v>12.9601769911504</v>
      </c>
      <c r="W369" s="99" t="n">
        <f aca="false">VLOOKUP($B369,Gas!$B$3:$E$2506,4)</f>
        <v>0.407263109658114</v>
      </c>
    </row>
    <row r="370" customFormat="false" ht="12.75" hidden="false" customHeight="false" outlineLevel="0" collapsed="false">
      <c r="A370" s="95" t="n">
        <f aca="false">MONTH(B370)+(YEAR(B370)-1998)*12</f>
        <v>17</v>
      </c>
      <c r="B370" s="101" t="n">
        <v>36292</v>
      </c>
      <c r="C370" s="102" t="n">
        <v>25.67</v>
      </c>
      <c r="D370" s="98" t="n">
        <f aca="false">LN(C370/C369)</f>
        <v>-0.131923165956593</v>
      </c>
      <c r="E370" s="106" t="n">
        <f aca="false">STDEV(D361:D370)*SQRT(trade_day)</f>
        <v>1.39797055275223</v>
      </c>
      <c r="F370" s="99"/>
      <c r="G370" s="103" t="n">
        <f aca="false">IF(G$1="P",MAX(0,G$2-$C370),IF(G$1="C",MAX(0,$C370-G$2)))</f>
        <v>0</v>
      </c>
      <c r="H370" s="103" t="n">
        <f aca="false">IF(H$1="P",MAX(0,H$2-$C370),IF(H$1="C",MAX(0,$C370-H$2)))</f>
        <v>0</v>
      </c>
      <c r="I370" s="103" t="n">
        <f aca="false">IF(I$1="P",MAX(0,I$2-$C370),IF(I$1="C",MAX(0,$C370-I$2)))</f>
        <v>4.33</v>
      </c>
      <c r="J370" s="103" t="n">
        <f aca="false">IF(J$1="P",MAX(0,J$2-$C370),IF(J$1="C",MAX(0,$C370-J$2)))</f>
        <v>9.33</v>
      </c>
      <c r="K370" s="103" t="n">
        <f aca="false">IF(K$1="P",MAX(0,K$2-$C370),IF(K$1="C",MAX(0,$C370-K$2)))</f>
        <v>14.33</v>
      </c>
      <c r="L370" s="103" t="n">
        <f aca="false">IF(L$1="P",MAX(0,L$2-$C370),IF(L$1="C",MAX(0,$C370-L$2)))</f>
        <v>24.33</v>
      </c>
      <c r="M370" s="103" t="n">
        <f aca="false">IF(M$1="P",MAX(0,M$2-$C370),IF(M$1="C",MAX(0,$C370-M$2)))</f>
        <v>5.67</v>
      </c>
      <c r="N370" s="103" t="n">
        <f aca="false">IF(N$1="P",MAX(0,N$2-$C370),IF(N$1="C",MAX(0,$C370-N$2)))</f>
        <v>0.670000000000002</v>
      </c>
      <c r="O370" s="103" t="n">
        <f aca="false">IF(O$1="P",MAX(0,O$2-$C370),IF(O$1="C",MAX(0,$C370-O$2)))</f>
        <v>0</v>
      </c>
      <c r="P370" s="103" t="n">
        <f aca="false">IF(P$1="P",MAX(0,P$2-$C370),IF(P$1="C",MAX(0,$C370-P$2)))</f>
        <v>0</v>
      </c>
      <c r="Q370" s="103" t="n">
        <f aca="false">IF(Q$1="P",MAX(0,Q$2-$C370),IF(Q$1="C",MAX(0,$C370-Q$2)))</f>
        <v>0</v>
      </c>
      <c r="R370" s="103" t="n">
        <f aca="false">IF(R$1="P",MAX(0,R$2-$C370),IF(R$1="C",MAX(0,$C370-R$2)))</f>
        <v>0</v>
      </c>
      <c r="S370" s="103" t="n">
        <f aca="false">IF(S$1="P",MAX(0,S$2-$C370),IF(S$1="C",MAX(0,$C370-S$2)))</f>
        <v>0</v>
      </c>
      <c r="T370" s="104" t="n">
        <f aca="false">A370</f>
        <v>17</v>
      </c>
      <c r="U370" s="105" t="n">
        <f aca="false">VLOOKUP($B370,Gas!$B$3:$E$2506,2)</f>
        <v>2.29</v>
      </c>
      <c r="V370" s="46" t="n">
        <f aca="false">C370/U370</f>
        <v>11.2096069868996</v>
      </c>
      <c r="W370" s="99" t="n">
        <f aca="false">VLOOKUP($B370,Gas!$B$3:$E$2506,4)</f>
        <v>0.415551103807998</v>
      </c>
    </row>
    <row r="371" customFormat="false" ht="12.75" hidden="false" customHeight="false" outlineLevel="0" collapsed="false">
      <c r="A371" s="95" t="n">
        <f aca="false">MONTH(B371)+(YEAR(B371)-1998)*12</f>
        <v>17</v>
      </c>
      <c r="B371" s="101" t="n">
        <v>36293</v>
      </c>
      <c r="C371" s="102" t="n">
        <v>23.23</v>
      </c>
      <c r="D371" s="98" t="n">
        <f aca="false">LN(C371/C370)</f>
        <v>-0.0998784481007313</v>
      </c>
      <c r="E371" s="106" t="n">
        <f aca="false">STDEV(D362:D371)*SQRT(trade_day)</f>
        <v>1.28671143375957</v>
      </c>
      <c r="F371" s="99"/>
      <c r="G371" s="103" t="n">
        <f aca="false">IF(G$1="P",MAX(0,G$2-$C371),IF(G$1="C",MAX(0,$C371-G$2)))</f>
        <v>0</v>
      </c>
      <c r="H371" s="103" t="n">
        <f aca="false">IF(H$1="P",MAX(0,H$2-$C371),IF(H$1="C",MAX(0,$C371-H$2)))</f>
        <v>1.77</v>
      </c>
      <c r="I371" s="103" t="n">
        <f aca="false">IF(I$1="P",MAX(0,I$2-$C371),IF(I$1="C",MAX(0,$C371-I$2)))</f>
        <v>6.77</v>
      </c>
      <c r="J371" s="103" t="n">
        <f aca="false">IF(J$1="P",MAX(0,J$2-$C371),IF(J$1="C",MAX(0,$C371-J$2)))</f>
        <v>11.77</v>
      </c>
      <c r="K371" s="103" t="n">
        <f aca="false">IF(K$1="P",MAX(0,K$2-$C371),IF(K$1="C",MAX(0,$C371-K$2)))</f>
        <v>16.77</v>
      </c>
      <c r="L371" s="103" t="n">
        <f aca="false">IF(L$1="P",MAX(0,L$2-$C371),IF(L$1="C",MAX(0,$C371-L$2)))</f>
        <v>26.77</v>
      </c>
      <c r="M371" s="103" t="n">
        <f aca="false">IF(M$1="P",MAX(0,M$2-$C371),IF(M$1="C",MAX(0,$C371-M$2)))</f>
        <v>3.23</v>
      </c>
      <c r="N371" s="103" t="n">
        <f aca="false">IF(N$1="P",MAX(0,N$2-$C371),IF(N$1="C",MAX(0,$C371-N$2)))</f>
        <v>0</v>
      </c>
      <c r="O371" s="103" t="n">
        <f aca="false">IF(O$1="P",MAX(0,O$2-$C371),IF(O$1="C",MAX(0,$C371-O$2)))</f>
        <v>0</v>
      </c>
      <c r="P371" s="103" t="n">
        <f aca="false">IF(P$1="P",MAX(0,P$2-$C371),IF(P$1="C",MAX(0,$C371-P$2)))</f>
        <v>0</v>
      </c>
      <c r="Q371" s="103" t="n">
        <f aca="false">IF(Q$1="P",MAX(0,Q$2-$C371),IF(Q$1="C",MAX(0,$C371-Q$2)))</f>
        <v>0</v>
      </c>
      <c r="R371" s="103" t="n">
        <f aca="false">IF(R$1="P",MAX(0,R$2-$C371),IF(R$1="C",MAX(0,$C371-R$2)))</f>
        <v>0</v>
      </c>
      <c r="S371" s="103" t="n">
        <f aca="false">IF(S$1="P",MAX(0,S$2-$C371),IF(S$1="C",MAX(0,$C371-S$2)))</f>
        <v>0</v>
      </c>
      <c r="T371" s="104" t="n">
        <f aca="false">A371</f>
        <v>17</v>
      </c>
      <c r="U371" s="105" t="n">
        <f aca="false">VLOOKUP($B371,Gas!$B$3:$E$2506,2)</f>
        <v>2.19</v>
      </c>
      <c r="V371" s="46" t="n">
        <f aca="false">C371/U371</f>
        <v>10.6073059360731</v>
      </c>
      <c r="W371" s="99" t="n">
        <f aca="false">VLOOKUP($B371,Gas!$B$3:$E$2506,4)</f>
        <v>0.498625836737964</v>
      </c>
    </row>
    <row r="372" customFormat="false" ht="12.75" hidden="false" customHeight="false" outlineLevel="0" collapsed="false">
      <c r="A372" s="95" t="n">
        <f aca="false">MONTH(B372)+(YEAR(B372)-1998)*12</f>
        <v>17</v>
      </c>
      <c r="B372" s="101" t="n">
        <v>36294</v>
      </c>
      <c r="C372" s="102" t="n">
        <v>23.53</v>
      </c>
      <c r="D372" s="98" t="n">
        <f aca="false">LN(C372/C371)</f>
        <v>0.0128316559569533</v>
      </c>
      <c r="E372" s="106" t="n">
        <f aca="false">STDEV(D363:D372)*SQRT(trade_day)</f>
        <v>1.13352052867108</v>
      </c>
      <c r="F372" s="99"/>
      <c r="G372" s="103" t="n">
        <f aca="false">IF(G$1="P",MAX(0,G$2-$C372),IF(G$1="C",MAX(0,$C372-G$2)))</f>
        <v>0</v>
      </c>
      <c r="H372" s="103" t="n">
        <f aca="false">IF(H$1="P",MAX(0,H$2-$C372),IF(H$1="C",MAX(0,$C372-H$2)))</f>
        <v>1.47</v>
      </c>
      <c r="I372" s="103" t="n">
        <f aca="false">IF(I$1="P",MAX(0,I$2-$C372),IF(I$1="C",MAX(0,$C372-I$2)))</f>
        <v>6.47</v>
      </c>
      <c r="J372" s="103" t="n">
        <f aca="false">IF(J$1="P",MAX(0,J$2-$C372),IF(J$1="C",MAX(0,$C372-J$2)))</f>
        <v>11.47</v>
      </c>
      <c r="K372" s="103" t="n">
        <f aca="false">IF(K$1="P",MAX(0,K$2-$C372),IF(K$1="C",MAX(0,$C372-K$2)))</f>
        <v>16.47</v>
      </c>
      <c r="L372" s="103" t="n">
        <f aca="false">IF(L$1="P",MAX(0,L$2-$C372),IF(L$1="C",MAX(0,$C372-L$2)))</f>
        <v>26.47</v>
      </c>
      <c r="M372" s="103" t="n">
        <f aca="false">IF(M$1="P",MAX(0,M$2-$C372),IF(M$1="C",MAX(0,$C372-M$2)))</f>
        <v>3.53</v>
      </c>
      <c r="N372" s="103" t="n">
        <f aca="false">IF(N$1="P",MAX(0,N$2-$C372),IF(N$1="C",MAX(0,$C372-N$2)))</f>
        <v>0</v>
      </c>
      <c r="O372" s="103" t="n">
        <f aca="false">IF(O$1="P",MAX(0,O$2-$C372),IF(O$1="C",MAX(0,$C372-O$2)))</f>
        <v>0</v>
      </c>
      <c r="P372" s="103" t="n">
        <f aca="false">IF(P$1="P",MAX(0,P$2-$C372),IF(P$1="C",MAX(0,$C372-P$2)))</f>
        <v>0</v>
      </c>
      <c r="Q372" s="103" t="n">
        <f aca="false">IF(Q$1="P",MAX(0,Q$2-$C372),IF(Q$1="C",MAX(0,$C372-Q$2)))</f>
        <v>0</v>
      </c>
      <c r="R372" s="103" t="n">
        <f aca="false">IF(R$1="P",MAX(0,R$2-$C372),IF(R$1="C",MAX(0,$C372-R$2)))</f>
        <v>0</v>
      </c>
      <c r="S372" s="103" t="n">
        <f aca="false">IF(S$1="P",MAX(0,S$2-$C372),IF(S$1="C",MAX(0,$C372-S$2)))</f>
        <v>0</v>
      </c>
      <c r="T372" s="104" t="n">
        <f aca="false">A372</f>
        <v>17</v>
      </c>
      <c r="U372" s="105" t="n">
        <f aca="false">VLOOKUP($B372,Gas!$B$3:$E$2506,2)</f>
        <v>2.21</v>
      </c>
      <c r="V372" s="46" t="n">
        <f aca="false">C372/U372</f>
        <v>10.6470588235294</v>
      </c>
      <c r="W372" s="99" t="n">
        <f aca="false">VLOOKUP($B372,Gas!$B$3:$E$2506,4)</f>
        <v>0.486825350528821</v>
      </c>
    </row>
    <row r="373" customFormat="false" ht="12.75" hidden="false" customHeight="false" outlineLevel="0" collapsed="false">
      <c r="A373" s="95" t="n">
        <f aca="false">MONTH(B373)+(YEAR(B373)-1998)*12</f>
        <v>17</v>
      </c>
      <c r="B373" s="101" t="n">
        <v>36297</v>
      </c>
      <c r="C373" s="102" t="n">
        <v>24.67</v>
      </c>
      <c r="D373" s="98" t="n">
        <f aca="false">LN(C373/C372)</f>
        <v>0.0473117278019942</v>
      </c>
      <c r="E373" s="106" t="n">
        <f aca="false">STDEV(D364:D373)*SQRT(trade_day)</f>
        <v>1.14405274099904</v>
      </c>
      <c r="F373" s="99"/>
      <c r="G373" s="103" t="n">
        <f aca="false">IF(G$1="P",MAX(0,G$2-$C373),IF(G$1="C",MAX(0,$C373-G$2)))</f>
        <v>0</v>
      </c>
      <c r="H373" s="103" t="n">
        <f aca="false">IF(H$1="P",MAX(0,H$2-$C373),IF(H$1="C",MAX(0,$C373-H$2)))</f>
        <v>0.329999999999998</v>
      </c>
      <c r="I373" s="103" t="n">
        <f aca="false">IF(I$1="P",MAX(0,I$2-$C373),IF(I$1="C",MAX(0,$C373-I$2)))</f>
        <v>5.33</v>
      </c>
      <c r="J373" s="103" t="n">
        <f aca="false">IF(J$1="P",MAX(0,J$2-$C373),IF(J$1="C",MAX(0,$C373-J$2)))</f>
        <v>10.33</v>
      </c>
      <c r="K373" s="103" t="n">
        <f aca="false">IF(K$1="P",MAX(0,K$2-$C373),IF(K$1="C",MAX(0,$C373-K$2)))</f>
        <v>15.33</v>
      </c>
      <c r="L373" s="103" t="n">
        <f aca="false">IF(L$1="P",MAX(0,L$2-$C373),IF(L$1="C",MAX(0,$C373-L$2)))</f>
        <v>25.33</v>
      </c>
      <c r="M373" s="103" t="n">
        <f aca="false">IF(M$1="P",MAX(0,M$2-$C373),IF(M$1="C",MAX(0,$C373-M$2)))</f>
        <v>4.67</v>
      </c>
      <c r="N373" s="103" t="n">
        <f aca="false">IF(N$1="P",MAX(0,N$2-$C373),IF(N$1="C",MAX(0,$C373-N$2)))</f>
        <v>0</v>
      </c>
      <c r="O373" s="103" t="n">
        <f aca="false">IF(O$1="P",MAX(0,O$2-$C373),IF(O$1="C",MAX(0,$C373-O$2)))</f>
        <v>0</v>
      </c>
      <c r="P373" s="103" t="n">
        <f aca="false">IF(P$1="P",MAX(0,P$2-$C373),IF(P$1="C",MAX(0,$C373-P$2)))</f>
        <v>0</v>
      </c>
      <c r="Q373" s="103" t="n">
        <f aca="false">IF(Q$1="P",MAX(0,Q$2-$C373),IF(Q$1="C",MAX(0,$C373-Q$2)))</f>
        <v>0</v>
      </c>
      <c r="R373" s="103" t="n">
        <f aca="false">IF(R$1="P",MAX(0,R$2-$C373),IF(R$1="C",MAX(0,$C373-R$2)))</f>
        <v>0</v>
      </c>
      <c r="S373" s="103" t="n">
        <f aca="false">IF(S$1="P",MAX(0,S$2-$C373),IF(S$1="C",MAX(0,$C373-S$2)))</f>
        <v>0</v>
      </c>
      <c r="T373" s="104" t="n">
        <f aca="false">A373</f>
        <v>17</v>
      </c>
      <c r="U373" s="105" t="n">
        <f aca="false">VLOOKUP($B373,Gas!$B$3:$E$2506,2)</f>
        <v>2.275</v>
      </c>
      <c r="V373" s="46" t="n">
        <f aca="false">C373/U373</f>
        <v>10.843956043956</v>
      </c>
      <c r="W373" s="99" t="n">
        <f aca="false">VLOOKUP($B373,Gas!$B$3:$E$2506,4)</f>
        <v>0.414819974656157</v>
      </c>
    </row>
    <row r="374" customFormat="false" ht="12.75" hidden="false" customHeight="false" outlineLevel="0" collapsed="false">
      <c r="A374" s="95" t="n">
        <f aca="false">MONTH(B374)+(YEAR(B374)-1998)*12</f>
        <v>17</v>
      </c>
      <c r="B374" s="101" t="n">
        <v>36298</v>
      </c>
      <c r="C374" s="102" t="n">
        <v>23.43</v>
      </c>
      <c r="D374" s="98" t="n">
        <f aca="false">LN(C374/C373)</f>
        <v>-0.0515706780215611</v>
      </c>
      <c r="E374" s="106" t="n">
        <f aca="false">STDEV(D365:D374)*SQRT(trade_day)</f>
        <v>1.13357204295038</v>
      </c>
      <c r="F374" s="99"/>
      <c r="G374" s="103" t="n">
        <f aca="false">IF(G$1="P",MAX(0,G$2-$C374),IF(G$1="C",MAX(0,$C374-G$2)))</f>
        <v>0</v>
      </c>
      <c r="H374" s="103" t="n">
        <f aca="false">IF(H$1="P",MAX(0,H$2-$C374),IF(H$1="C",MAX(0,$C374-H$2)))</f>
        <v>1.57</v>
      </c>
      <c r="I374" s="103" t="n">
        <f aca="false">IF(I$1="P",MAX(0,I$2-$C374),IF(I$1="C",MAX(0,$C374-I$2)))</f>
        <v>6.57</v>
      </c>
      <c r="J374" s="103" t="n">
        <f aca="false">IF(J$1="P",MAX(0,J$2-$C374),IF(J$1="C",MAX(0,$C374-J$2)))</f>
        <v>11.57</v>
      </c>
      <c r="K374" s="103" t="n">
        <f aca="false">IF(K$1="P",MAX(0,K$2-$C374),IF(K$1="C",MAX(0,$C374-K$2)))</f>
        <v>16.57</v>
      </c>
      <c r="L374" s="103" t="n">
        <f aca="false">IF(L$1="P",MAX(0,L$2-$C374),IF(L$1="C",MAX(0,$C374-L$2)))</f>
        <v>26.57</v>
      </c>
      <c r="M374" s="103" t="n">
        <f aca="false">IF(M$1="P",MAX(0,M$2-$C374),IF(M$1="C",MAX(0,$C374-M$2)))</f>
        <v>3.43</v>
      </c>
      <c r="N374" s="103" t="n">
        <f aca="false">IF(N$1="P",MAX(0,N$2-$C374),IF(N$1="C",MAX(0,$C374-N$2)))</f>
        <v>0</v>
      </c>
      <c r="O374" s="103" t="n">
        <f aca="false">IF(O$1="P",MAX(0,O$2-$C374),IF(O$1="C",MAX(0,$C374-O$2)))</f>
        <v>0</v>
      </c>
      <c r="P374" s="103" t="n">
        <f aca="false">IF(P$1="P",MAX(0,P$2-$C374),IF(P$1="C",MAX(0,$C374-P$2)))</f>
        <v>0</v>
      </c>
      <c r="Q374" s="103" t="n">
        <f aca="false">IF(Q$1="P",MAX(0,Q$2-$C374),IF(Q$1="C",MAX(0,$C374-Q$2)))</f>
        <v>0</v>
      </c>
      <c r="R374" s="103" t="n">
        <f aca="false">IF(R$1="P",MAX(0,R$2-$C374),IF(R$1="C",MAX(0,$C374-R$2)))</f>
        <v>0</v>
      </c>
      <c r="S374" s="103" t="n">
        <f aca="false">IF(S$1="P",MAX(0,S$2-$C374),IF(S$1="C",MAX(0,$C374-S$2)))</f>
        <v>0</v>
      </c>
      <c r="T374" s="104" t="n">
        <f aca="false">A374</f>
        <v>17</v>
      </c>
      <c r="U374" s="105" t="n">
        <f aca="false">VLOOKUP($B374,Gas!$B$3:$E$2506,2)</f>
        <v>2.305</v>
      </c>
      <c r="V374" s="46" t="n">
        <f aca="false">C374/U374</f>
        <v>10.1648590021692</v>
      </c>
      <c r="W374" s="99" t="n">
        <f aca="false">VLOOKUP($B374,Gas!$B$3:$E$2506,4)</f>
        <v>0.361309306335817</v>
      </c>
    </row>
    <row r="375" customFormat="false" ht="12.75" hidden="false" customHeight="false" outlineLevel="0" collapsed="false">
      <c r="A375" s="95" t="n">
        <f aca="false">MONTH(B375)+(YEAR(B375)-1998)*12</f>
        <v>17</v>
      </c>
      <c r="B375" s="101" t="n">
        <v>36299</v>
      </c>
      <c r="C375" s="102" t="n">
        <v>24.1</v>
      </c>
      <c r="D375" s="98" t="n">
        <f aca="false">LN(C375/C374)</f>
        <v>0.028194587976905</v>
      </c>
      <c r="E375" s="106" t="n">
        <f aca="false">STDEV(D366:D375)*SQRT(trade_day)</f>
        <v>1.1330487594605</v>
      </c>
      <c r="F375" s="99"/>
      <c r="G375" s="103" t="n">
        <f aca="false">IF(G$1="P",MAX(0,G$2-$C375),IF(G$1="C",MAX(0,$C375-G$2)))</f>
        <v>0</v>
      </c>
      <c r="H375" s="103" t="n">
        <f aca="false">IF(H$1="P",MAX(0,H$2-$C375),IF(H$1="C",MAX(0,$C375-H$2)))</f>
        <v>0.899999999999999</v>
      </c>
      <c r="I375" s="103" t="n">
        <f aca="false">IF(I$1="P",MAX(0,I$2-$C375),IF(I$1="C",MAX(0,$C375-I$2)))</f>
        <v>5.9</v>
      </c>
      <c r="J375" s="103" t="n">
        <f aca="false">IF(J$1="P",MAX(0,J$2-$C375),IF(J$1="C",MAX(0,$C375-J$2)))</f>
        <v>10.9</v>
      </c>
      <c r="K375" s="103" t="n">
        <f aca="false">IF(K$1="P",MAX(0,K$2-$C375),IF(K$1="C",MAX(0,$C375-K$2)))</f>
        <v>15.9</v>
      </c>
      <c r="L375" s="103" t="n">
        <f aca="false">IF(L$1="P",MAX(0,L$2-$C375),IF(L$1="C",MAX(0,$C375-L$2)))</f>
        <v>25.9</v>
      </c>
      <c r="M375" s="103" t="n">
        <f aca="false">IF(M$1="P",MAX(0,M$2-$C375),IF(M$1="C",MAX(0,$C375-M$2)))</f>
        <v>4.1</v>
      </c>
      <c r="N375" s="103" t="n">
        <f aca="false">IF(N$1="P",MAX(0,N$2-$C375),IF(N$1="C",MAX(0,$C375-N$2)))</f>
        <v>0</v>
      </c>
      <c r="O375" s="103" t="n">
        <f aca="false">IF(O$1="P",MAX(0,O$2-$C375),IF(O$1="C",MAX(0,$C375-O$2)))</f>
        <v>0</v>
      </c>
      <c r="P375" s="103" t="n">
        <f aca="false">IF(P$1="P",MAX(0,P$2-$C375),IF(P$1="C",MAX(0,$C375-P$2)))</f>
        <v>0</v>
      </c>
      <c r="Q375" s="103" t="n">
        <f aca="false">IF(Q$1="P",MAX(0,Q$2-$C375),IF(Q$1="C",MAX(0,$C375-Q$2)))</f>
        <v>0</v>
      </c>
      <c r="R375" s="103" t="n">
        <f aca="false">IF(R$1="P",MAX(0,R$2-$C375),IF(R$1="C",MAX(0,$C375-R$2)))</f>
        <v>0</v>
      </c>
      <c r="S375" s="103" t="n">
        <f aca="false">IF(S$1="P",MAX(0,S$2-$C375),IF(S$1="C",MAX(0,$C375-S$2)))</f>
        <v>0</v>
      </c>
      <c r="T375" s="104" t="n">
        <f aca="false">A375</f>
        <v>17</v>
      </c>
      <c r="U375" s="105" t="n">
        <f aca="false">VLOOKUP($B375,Gas!$B$3:$E$2506,2)</f>
        <v>2.295</v>
      </c>
      <c r="V375" s="46" t="n">
        <f aca="false">C375/U375</f>
        <v>10.5010893246187</v>
      </c>
      <c r="W375" s="99" t="n">
        <f aca="false">VLOOKUP($B375,Gas!$B$3:$E$2506,4)</f>
        <v>0.363328778043088</v>
      </c>
    </row>
    <row r="376" customFormat="false" ht="12.75" hidden="false" customHeight="false" outlineLevel="0" collapsed="false">
      <c r="A376" s="95" t="n">
        <f aca="false">MONTH(B376)+(YEAR(B376)-1998)*12</f>
        <v>17</v>
      </c>
      <c r="B376" s="101" t="n">
        <v>36300</v>
      </c>
      <c r="C376" s="102" t="n">
        <v>24.01</v>
      </c>
      <c r="D376" s="98" t="n">
        <f aca="false">LN(C376/C375)</f>
        <v>-0.00374143026344745</v>
      </c>
      <c r="E376" s="106" t="n">
        <f aca="false">STDEV(D367:D376)*SQRT(trade_day)</f>
        <v>1.12704136446246</v>
      </c>
      <c r="F376" s="99"/>
      <c r="G376" s="103" t="n">
        <f aca="false">IF(G$1="P",MAX(0,G$2-$C376),IF(G$1="C",MAX(0,$C376-G$2)))</f>
        <v>0</v>
      </c>
      <c r="H376" s="103" t="n">
        <f aca="false">IF(H$1="P",MAX(0,H$2-$C376),IF(H$1="C",MAX(0,$C376-H$2)))</f>
        <v>0.989999999999998</v>
      </c>
      <c r="I376" s="103" t="n">
        <f aca="false">IF(I$1="P",MAX(0,I$2-$C376),IF(I$1="C",MAX(0,$C376-I$2)))</f>
        <v>5.99</v>
      </c>
      <c r="J376" s="103" t="n">
        <f aca="false">IF(J$1="P",MAX(0,J$2-$C376),IF(J$1="C",MAX(0,$C376-J$2)))</f>
        <v>10.99</v>
      </c>
      <c r="K376" s="103" t="n">
        <f aca="false">IF(K$1="P",MAX(0,K$2-$C376),IF(K$1="C",MAX(0,$C376-K$2)))</f>
        <v>15.99</v>
      </c>
      <c r="L376" s="103" t="n">
        <f aca="false">IF(L$1="P",MAX(0,L$2-$C376),IF(L$1="C",MAX(0,$C376-L$2)))</f>
        <v>25.99</v>
      </c>
      <c r="M376" s="103" t="n">
        <f aca="false">IF(M$1="P",MAX(0,M$2-$C376),IF(M$1="C",MAX(0,$C376-M$2)))</f>
        <v>4.01</v>
      </c>
      <c r="N376" s="103" t="n">
        <f aca="false">IF(N$1="P",MAX(0,N$2-$C376),IF(N$1="C",MAX(0,$C376-N$2)))</f>
        <v>0</v>
      </c>
      <c r="O376" s="103" t="n">
        <f aca="false">IF(O$1="P",MAX(0,O$2-$C376),IF(O$1="C",MAX(0,$C376-O$2)))</f>
        <v>0</v>
      </c>
      <c r="P376" s="103" t="n">
        <f aca="false">IF(P$1="P",MAX(0,P$2-$C376),IF(P$1="C",MAX(0,$C376-P$2)))</f>
        <v>0</v>
      </c>
      <c r="Q376" s="103" t="n">
        <f aca="false">IF(Q$1="P",MAX(0,Q$2-$C376),IF(Q$1="C",MAX(0,$C376-Q$2)))</f>
        <v>0</v>
      </c>
      <c r="R376" s="103" t="n">
        <f aca="false">IF(R$1="P",MAX(0,R$2-$C376),IF(R$1="C",MAX(0,$C376-R$2)))</f>
        <v>0</v>
      </c>
      <c r="S376" s="103" t="n">
        <f aca="false">IF(S$1="P",MAX(0,S$2-$C376),IF(S$1="C",MAX(0,$C376-S$2)))</f>
        <v>0</v>
      </c>
      <c r="T376" s="104" t="n">
        <f aca="false">A376</f>
        <v>17</v>
      </c>
      <c r="U376" s="105" t="n">
        <f aca="false">VLOOKUP($B376,Gas!$B$3:$E$2506,2)</f>
        <v>2.26</v>
      </c>
      <c r="V376" s="46" t="n">
        <f aca="false">C376/U376</f>
        <v>10.6238938053097</v>
      </c>
      <c r="W376" s="99" t="n">
        <f aca="false">VLOOKUP($B376,Gas!$B$3:$E$2506,4)</f>
        <v>0.377915300457131</v>
      </c>
    </row>
    <row r="377" customFormat="false" ht="12.75" hidden="false" customHeight="false" outlineLevel="0" collapsed="false">
      <c r="A377" s="95" t="n">
        <f aca="false">MONTH(B377)+(YEAR(B377)-1998)*12</f>
        <v>17</v>
      </c>
      <c r="B377" s="101" t="n">
        <v>36301</v>
      </c>
      <c r="C377" s="102" t="n">
        <v>23.85</v>
      </c>
      <c r="D377" s="98" t="n">
        <f aca="false">LN(C377/C376)</f>
        <v>-0.00668619289881163</v>
      </c>
      <c r="E377" s="106" t="n">
        <f aca="false">STDEV(D368:D377)*SQRT(trade_day)</f>
        <v>1.01401775754401</v>
      </c>
      <c r="F377" s="99"/>
      <c r="G377" s="103" t="n">
        <f aca="false">IF(G$1="P",MAX(0,G$2-$C377),IF(G$1="C",MAX(0,$C377-G$2)))</f>
        <v>0</v>
      </c>
      <c r="H377" s="103" t="n">
        <f aca="false">IF(H$1="P",MAX(0,H$2-$C377),IF(H$1="C",MAX(0,$C377-H$2)))</f>
        <v>1.15</v>
      </c>
      <c r="I377" s="103" t="n">
        <f aca="false">IF(I$1="P",MAX(0,I$2-$C377),IF(I$1="C",MAX(0,$C377-I$2)))</f>
        <v>6.15</v>
      </c>
      <c r="J377" s="103" t="n">
        <f aca="false">IF(J$1="P",MAX(0,J$2-$C377),IF(J$1="C",MAX(0,$C377-J$2)))</f>
        <v>11.15</v>
      </c>
      <c r="K377" s="103" t="n">
        <f aca="false">IF(K$1="P",MAX(0,K$2-$C377),IF(K$1="C",MAX(0,$C377-K$2)))</f>
        <v>16.15</v>
      </c>
      <c r="L377" s="103" t="n">
        <f aca="false">IF(L$1="P",MAX(0,L$2-$C377),IF(L$1="C",MAX(0,$C377-L$2)))</f>
        <v>26.15</v>
      </c>
      <c r="M377" s="103" t="n">
        <f aca="false">IF(M$1="P",MAX(0,M$2-$C377),IF(M$1="C",MAX(0,$C377-M$2)))</f>
        <v>3.85</v>
      </c>
      <c r="N377" s="103" t="n">
        <f aca="false">IF(N$1="P",MAX(0,N$2-$C377),IF(N$1="C",MAX(0,$C377-N$2)))</f>
        <v>0</v>
      </c>
      <c r="O377" s="103" t="n">
        <f aca="false">IF(O$1="P",MAX(0,O$2-$C377),IF(O$1="C",MAX(0,$C377-O$2)))</f>
        <v>0</v>
      </c>
      <c r="P377" s="103" t="n">
        <f aca="false">IF(P$1="P",MAX(0,P$2-$C377),IF(P$1="C",MAX(0,$C377-P$2)))</f>
        <v>0</v>
      </c>
      <c r="Q377" s="103" t="n">
        <f aca="false">IF(Q$1="P",MAX(0,Q$2-$C377),IF(Q$1="C",MAX(0,$C377-Q$2)))</f>
        <v>0</v>
      </c>
      <c r="R377" s="103" t="n">
        <f aca="false">IF(R$1="P",MAX(0,R$2-$C377),IF(R$1="C",MAX(0,$C377-R$2)))</f>
        <v>0</v>
      </c>
      <c r="S377" s="103" t="n">
        <f aca="false">IF(S$1="P",MAX(0,S$2-$C377),IF(S$1="C",MAX(0,$C377-S$2)))</f>
        <v>0</v>
      </c>
      <c r="T377" s="104" t="n">
        <f aca="false">A377</f>
        <v>17</v>
      </c>
      <c r="U377" s="105" t="n">
        <f aca="false">VLOOKUP($B377,Gas!$B$3:$E$2506,2)</f>
        <v>2.26</v>
      </c>
      <c r="V377" s="46" t="n">
        <f aca="false">C377/U377</f>
        <v>10.5530973451327</v>
      </c>
      <c r="W377" s="99" t="n">
        <f aca="false">VLOOKUP($B377,Gas!$B$3:$E$2506,4)</f>
        <v>0.377678332611346</v>
      </c>
    </row>
    <row r="378" customFormat="false" ht="12.75" hidden="false" customHeight="false" outlineLevel="0" collapsed="false">
      <c r="A378" s="95" t="n">
        <f aca="false">MONTH(B378)+(YEAR(B378)-1998)*12</f>
        <v>17</v>
      </c>
      <c r="B378" s="101" t="n">
        <v>36304</v>
      </c>
      <c r="C378" s="102" t="n">
        <v>22.31</v>
      </c>
      <c r="D378" s="98" t="n">
        <f aca="false">LN(C378/C377)</f>
        <v>-0.0667492088899091</v>
      </c>
      <c r="E378" s="106" t="n">
        <f aca="false">STDEV(D369:D378)*SQRT(trade_day)</f>
        <v>0.991255710947622</v>
      </c>
      <c r="F378" s="99"/>
      <c r="G378" s="103" t="n">
        <f aca="false">IF(G$1="P",MAX(0,G$2-$C378),IF(G$1="C",MAX(0,$C378-G$2)))</f>
        <v>0</v>
      </c>
      <c r="H378" s="103" t="n">
        <f aca="false">IF(H$1="P",MAX(0,H$2-$C378),IF(H$1="C",MAX(0,$C378-H$2)))</f>
        <v>2.69</v>
      </c>
      <c r="I378" s="103" t="n">
        <f aca="false">IF(I$1="P",MAX(0,I$2-$C378),IF(I$1="C",MAX(0,$C378-I$2)))</f>
        <v>7.69</v>
      </c>
      <c r="J378" s="103" t="n">
        <f aca="false">IF(J$1="P",MAX(0,J$2-$C378),IF(J$1="C",MAX(0,$C378-J$2)))</f>
        <v>12.69</v>
      </c>
      <c r="K378" s="103" t="n">
        <f aca="false">IF(K$1="P",MAX(0,K$2-$C378),IF(K$1="C",MAX(0,$C378-K$2)))</f>
        <v>17.69</v>
      </c>
      <c r="L378" s="103" t="n">
        <f aca="false">IF(L$1="P",MAX(0,L$2-$C378),IF(L$1="C",MAX(0,$C378-L$2)))</f>
        <v>27.69</v>
      </c>
      <c r="M378" s="103" t="n">
        <f aca="false">IF(M$1="P",MAX(0,M$2-$C378),IF(M$1="C",MAX(0,$C378-M$2)))</f>
        <v>2.31</v>
      </c>
      <c r="N378" s="103" t="n">
        <f aca="false">IF(N$1="P",MAX(0,N$2-$C378),IF(N$1="C",MAX(0,$C378-N$2)))</f>
        <v>0</v>
      </c>
      <c r="O378" s="103" t="n">
        <f aca="false">IF(O$1="P",MAX(0,O$2-$C378),IF(O$1="C",MAX(0,$C378-O$2)))</f>
        <v>0</v>
      </c>
      <c r="P378" s="103" t="n">
        <f aca="false">IF(P$1="P",MAX(0,P$2-$C378),IF(P$1="C",MAX(0,$C378-P$2)))</f>
        <v>0</v>
      </c>
      <c r="Q378" s="103" t="n">
        <f aca="false">IF(Q$1="P",MAX(0,Q$2-$C378),IF(Q$1="C",MAX(0,$C378-Q$2)))</f>
        <v>0</v>
      </c>
      <c r="R378" s="103" t="n">
        <f aca="false">IF(R$1="P",MAX(0,R$2-$C378),IF(R$1="C",MAX(0,$C378-R$2)))</f>
        <v>0</v>
      </c>
      <c r="S378" s="103" t="n">
        <f aca="false">IF(S$1="P",MAX(0,S$2-$C378),IF(S$1="C",MAX(0,$C378-S$2)))</f>
        <v>0</v>
      </c>
      <c r="T378" s="104" t="n">
        <f aca="false">A378</f>
        <v>17</v>
      </c>
      <c r="U378" s="105" t="n">
        <f aca="false">VLOOKUP($B378,Gas!$B$3:$E$2506,2)</f>
        <v>2.22</v>
      </c>
      <c r="V378" s="46" t="n">
        <f aca="false">C378/U378</f>
        <v>10.0495495495495</v>
      </c>
      <c r="W378" s="99" t="n">
        <f aca="false">VLOOKUP($B378,Gas!$B$3:$E$2506,4)</f>
        <v>0.253443302584388</v>
      </c>
    </row>
    <row r="379" customFormat="false" ht="12.75" hidden="false" customHeight="false" outlineLevel="0" collapsed="false">
      <c r="A379" s="95" t="n">
        <f aca="false">MONTH(B379)+(YEAR(B379)-1998)*12</f>
        <v>17</v>
      </c>
      <c r="B379" s="101" t="n">
        <v>36305</v>
      </c>
      <c r="C379" s="102" t="n">
        <v>21.03</v>
      </c>
      <c r="D379" s="98" t="n">
        <f aca="false">LN(C379/C378)</f>
        <v>-0.0590850187298326</v>
      </c>
      <c r="E379" s="106" t="n">
        <f aca="false">STDEV(D370:D379)*SQRT(trade_day)</f>
        <v>0.916915590708551</v>
      </c>
      <c r="F379" s="99"/>
      <c r="G379" s="103" t="n">
        <f aca="false">IF(G$1="P",MAX(0,G$2-$C379),IF(G$1="C",MAX(0,$C379-G$2)))</f>
        <v>0</v>
      </c>
      <c r="H379" s="103" t="n">
        <f aca="false">IF(H$1="P",MAX(0,H$2-$C379),IF(H$1="C",MAX(0,$C379-H$2)))</f>
        <v>3.97</v>
      </c>
      <c r="I379" s="103" t="n">
        <f aca="false">IF(I$1="P",MAX(0,I$2-$C379),IF(I$1="C",MAX(0,$C379-I$2)))</f>
        <v>8.97</v>
      </c>
      <c r="J379" s="103" t="n">
        <f aca="false">IF(J$1="P",MAX(0,J$2-$C379),IF(J$1="C",MAX(0,$C379-J$2)))</f>
        <v>13.97</v>
      </c>
      <c r="K379" s="103" t="n">
        <f aca="false">IF(K$1="P",MAX(0,K$2-$C379),IF(K$1="C",MAX(0,$C379-K$2)))</f>
        <v>18.97</v>
      </c>
      <c r="L379" s="103" t="n">
        <f aca="false">IF(L$1="P",MAX(0,L$2-$C379),IF(L$1="C",MAX(0,$C379-L$2)))</f>
        <v>28.97</v>
      </c>
      <c r="M379" s="103" t="n">
        <f aca="false">IF(M$1="P",MAX(0,M$2-$C379),IF(M$1="C",MAX(0,$C379-M$2)))</f>
        <v>1.03</v>
      </c>
      <c r="N379" s="103" t="n">
        <f aca="false">IF(N$1="P",MAX(0,N$2-$C379),IF(N$1="C",MAX(0,$C379-N$2)))</f>
        <v>0</v>
      </c>
      <c r="O379" s="103" t="n">
        <f aca="false">IF(O$1="P",MAX(0,O$2-$C379),IF(O$1="C",MAX(0,$C379-O$2)))</f>
        <v>0</v>
      </c>
      <c r="P379" s="103" t="n">
        <f aca="false">IF(P$1="P",MAX(0,P$2-$C379),IF(P$1="C",MAX(0,$C379-P$2)))</f>
        <v>0</v>
      </c>
      <c r="Q379" s="103" t="n">
        <f aca="false">IF(Q$1="P",MAX(0,Q$2-$C379),IF(Q$1="C",MAX(0,$C379-Q$2)))</f>
        <v>0</v>
      </c>
      <c r="R379" s="103" t="n">
        <f aca="false">IF(R$1="P",MAX(0,R$2-$C379),IF(R$1="C",MAX(0,$C379-R$2)))</f>
        <v>0</v>
      </c>
      <c r="S379" s="103" t="n">
        <f aca="false">IF(S$1="P",MAX(0,S$2-$C379),IF(S$1="C",MAX(0,$C379-S$2)))</f>
        <v>0</v>
      </c>
      <c r="T379" s="104" t="n">
        <f aca="false">A379</f>
        <v>17</v>
      </c>
      <c r="U379" s="105" t="n">
        <f aca="false">VLOOKUP($B379,Gas!$B$3:$E$2506,2)</f>
        <v>2.195</v>
      </c>
      <c r="V379" s="46" t="n">
        <f aca="false">C379/U379</f>
        <v>9.58086560364465</v>
      </c>
      <c r="W379" s="99" t="n">
        <f aca="false">VLOOKUP($B379,Gas!$B$3:$E$2506,4)</f>
        <v>0.173904252356457</v>
      </c>
    </row>
    <row r="380" customFormat="false" ht="12.75" hidden="false" customHeight="false" outlineLevel="0" collapsed="false">
      <c r="A380" s="95" t="n">
        <f aca="false">MONTH(B380)+(YEAR(B380)-1998)*12</f>
        <v>17</v>
      </c>
      <c r="B380" s="101" t="n">
        <v>36306</v>
      </c>
      <c r="C380" s="102" t="n">
        <v>24.79</v>
      </c>
      <c r="D380" s="98" t="n">
        <f aca="false">LN(C380/C379)</f>
        <v>0.164490356332491</v>
      </c>
      <c r="E380" s="106" t="n">
        <f aca="false">STDEV(D371:D380)*SQRT(trade_day)</f>
        <v>1.18759586992011</v>
      </c>
      <c r="F380" s="99"/>
      <c r="G380" s="103" t="n">
        <f aca="false">IF(G$1="P",MAX(0,G$2-$C380),IF(G$1="C",MAX(0,$C380-G$2)))</f>
        <v>0</v>
      </c>
      <c r="H380" s="103" t="n">
        <f aca="false">IF(H$1="P",MAX(0,H$2-$C380),IF(H$1="C",MAX(0,$C380-H$2)))</f>
        <v>0.210000000000001</v>
      </c>
      <c r="I380" s="103" t="n">
        <f aca="false">IF(I$1="P",MAX(0,I$2-$C380),IF(I$1="C",MAX(0,$C380-I$2)))</f>
        <v>5.21</v>
      </c>
      <c r="J380" s="103" t="n">
        <f aca="false">IF(J$1="P",MAX(0,J$2-$C380),IF(J$1="C",MAX(0,$C380-J$2)))</f>
        <v>10.21</v>
      </c>
      <c r="K380" s="103" t="n">
        <f aca="false">IF(K$1="P",MAX(0,K$2-$C380),IF(K$1="C",MAX(0,$C380-K$2)))</f>
        <v>15.21</v>
      </c>
      <c r="L380" s="103" t="n">
        <f aca="false">IF(L$1="P",MAX(0,L$2-$C380),IF(L$1="C",MAX(0,$C380-L$2)))</f>
        <v>25.21</v>
      </c>
      <c r="M380" s="103" t="n">
        <f aca="false">IF(M$1="P",MAX(0,M$2-$C380),IF(M$1="C",MAX(0,$C380-M$2)))</f>
        <v>4.79</v>
      </c>
      <c r="N380" s="103" t="n">
        <f aca="false">IF(N$1="P",MAX(0,N$2-$C380),IF(N$1="C",MAX(0,$C380-N$2)))</f>
        <v>0</v>
      </c>
      <c r="O380" s="103" t="n">
        <f aca="false">IF(O$1="P",MAX(0,O$2-$C380),IF(O$1="C",MAX(0,$C380-O$2)))</f>
        <v>0</v>
      </c>
      <c r="P380" s="103" t="n">
        <f aca="false">IF(P$1="P",MAX(0,P$2-$C380),IF(P$1="C",MAX(0,$C380-P$2)))</f>
        <v>0</v>
      </c>
      <c r="Q380" s="103" t="n">
        <f aca="false">IF(Q$1="P",MAX(0,Q$2-$C380),IF(Q$1="C",MAX(0,$C380-Q$2)))</f>
        <v>0</v>
      </c>
      <c r="R380" s="103" t="n">
        <f aca="false">IF(R$1="P",MAX(0,R$2-$C380),IF(R$1="C",MAX(0,$C380-R$2)))</f>
        <v>0</v>
      </c>
      <c r="S380" s="103" t="n">
        <f aca="false">IF(S$1="P",MAX(0,S$2-$C380),IF(S$1="C",MAX(0,$C380-S$2)))</f>
        <v>0</v>
      </c>
      <c r="T380" s="104" t="n">
        <f aca="false">A380</f>
        <v>17</v>
      </c>
      <c r="U380" s="105" t="n">
        <f aca="false">VLOOKUP($B380,Gas!$B$3:$E$2506,2)</f>
        <v>2.175</v>
      </c>
      <c r="V380" s="46" t="n">
        <f aca="false">C380/U380</f>
        <v>11.3977011494253</v>
      </c>
      <c r="W380" s="99" t="n">
        <f aca="false">VLOOKUP($B380,Gas!$B$3:$E$2506,4)</f>
        <v>0.17505150380554</v>
      </c>
    </row>
    <row r="381" customFormat="false" ht="12.75" hidden="false" customHeight="false" outlineLevel="0" collapsed="false">
      <c r="A381" s="95" t="n">
        <f aca="false">MONTH(B381)+(YEAR(B381)-1998)*12</f>
        <v>17</v>
      </c>
      <c r="B381" s="101" t="n">
        <v>36307</v>
      </c>
      <c r="C381" s="102" t="n">
        <v>24.36</v>
      </c>
      <c r="D381" s="98" t="n">
        <f aca="false">LN(C381/C380)</f>
        <v>-0.0174979032054028</v>
      </c>
      <c r="E381" s="106" t="n">
        <f aca="false">STDEV(D372:D381)*SQRT(trade_day)</f>
        <v>1.06719217961846</v>
      </c>
      <c r="F381" s="99"/>
      <c r="G381" s="103" t="n">
        <f aca="false">IF(G$1="P",MAX(0,G$2-$C381),IF(G$1="C",MAX(0,$C381-G$2)))</f>
        <v>0</v>
      </c>
      <c r="H381" s="103" t="n">
        <f aca="false">IF(H$1="P",MAX(0,H$2-$C381),IF(H$1="C",MAX(0,$C381-H$2)))</f>
        <v>0.640000000000001</v>
      </c>
      <c r="I381" s="103" t="n">
        <f aca="false">IF(I$1="P",MAX(0,I$2-$C381),IF(I$1="C",MAX(0,$C381-I$2)))</f>
        <v>5.64</v>
      </c>
      <c r="J381" s="103" t="n">
        <f aca="false">IF(J$1="P",MAX(0,J$2-$C381),IF(J$1="C",MAX(0,$C381-J$2)))</f>
        <v>10.64</v>
      </c>
      <c r="K381" s="103" t="n">
        <f aca="false">IF(K$1="P",MAX(0,K$2-$C381),IF(K$1="C",MAX(0,$C381-K$2)))</f>
        <v>15.64</v>
      </c>
      <c r="L381" s="103" t="n">
        <f aca="false">IF(L$1="P",MAX(0,L$2-$C381),IF(L$1="C",MAX(0,$C381-L$2)))</f>
        <v>25.64</v>
      </c>
      <c r="M381" s="103" t="n">
        <f aca="false">IF(M$1="P",MAX(0,M$2-$C381),IF(M$1="C",MAX(0,$C381-M$2)))</f>
        <v>4.36</v>
      </c>
      <c r="N381" s="103" t="n">
        <f aca="false">IF(N$1="P",MAX(0,N$2-$C381),IF(N$1="C",MAX(0,$C381-N$2)))</f>
        <v>0</v>
      </c>
      <c r="O381" s="103" t="n">
        <f aca="false">IF(O$1="P",MAX(0,O$2-$C381),IF(O$1="C",MAX(0,$C381-O$2)))</f>
        <v>0</v>
      </c>
      <c r="P381" s="103" t="n">
        <f aca="false">IF(P$1="P",MAX(0,P$2-$C381),IF(P$1="C",MAX(0,$C381-P$2)))</f>
        <v>0</v>
      </c>
      <c r="Q381" s="103" t="n">
        <f aca="false">IF(Q$1="P",MAX(0,Q$2-$C381),IF(Q$1="C",MAX(0,$C381-Q$2)))</f>
        <v>0</v>
      </c>
      <c r="R381" s="103" t="n">
        <f aca="false">IF(R$1="P",MAX(0,R$2-$C381),IF(R$1="C",MAX(0,$C381-R$2)))</f>
        <v>0</v>
      </c>
      <c r="S381" s="103" t="n">
        <f aca="false">IF(S$1="P",MAX(0,S$2-$C381),IF(S$1="C",MAX(0,$C381-S$2)))</f>
        <v>0</v>
      </c>
      <c r="T381" s="104" t="n">
        <f aca="false">A381</f>
        <v>17</v>
      </c>
      <c r="U381" s="105" t="n">
        <f aca="false">VLOOKUP($B381,Gas!$B$3:$E$2506,2)</f>
        <v>2.215</v>
      </c>
      <c r="V381" s="46" t="n">
        <f aca="false">C381/U381</f>
        <v>10.9977426636569</v>
      </c>
      <c r="W381" s="99" t="n">
        <f aca="false">VLOOKUP($B381,Gas!$B$3:$E$2506,4)</f>
        <v>0.222282091627583</v>
      </c>
    </row>
    <row r="382" customFormat="false" ht="12.75" hidden="false" customHeight="false" outlineLevel="0" collapsed="false">
      <c r="A382" s="95" t="n">
        <f aca="false">MONTH(B382)+(YEAR(B382)-1998)*12</f>
        <v>17</v>
      </c>
      <c r="B382" s="101" t="n">
        <v>36308</v>
      </c>
      <c r="C382" s="102" t="n">
        <v>23.89</v>
      </c>
      <c r="D382" s="98" t="n">
        <f aca="false">LN(C382/C381)</f>
        <v>-0.0194824815039781</v>
      </c>
      <c r="E382" s="106" t="n">
        <f aca="false">STDEV(D373:D382)*SQRT(trade_day)</f>
        <v>1.07261149884084</v>
      </c>
      <c r="F382" s="99"/>
      <c r="G382" s="103" t="n">
        <f aca="false">IF(G$1="P",MAX(0,G$2-$C382),IF(G$1="C",MAX(0,$C382-G$2)))</f>
        <v>0</v>
      </c>
      <c r="H382" s="103" t="n">
        <f aca="false">IF(H$1="P",MAX(0,H$2-$C382),IF(H$1="C",MAX(0,$C382-H$2)))</f>
        <v>1.11</v>
      </c>
      <c r="I382" s="103" t="n">
        <f aca="false">IF(I$1="P",MAX(0,I$2-$C382),IF(I$1="C",MAX(0,$C382-I$2)))</f>
        <v>6.11</v>
      </c>
      <c r="J382" s="103" t="n">
        <f aca="false">IF(J$1="P",MAX(0,J$2-$C382),IF(J$1="C",MAX(0,$C382-J$2)))</f>
        <v>11.11</v>
      </c>
      <c r="K382" s="103" t="n">
        <f aca="false">IF(K$1="P",MAX(0,K$2-$C382),IF(K$1="C",MAX(0,$C382-K$2)))</f>
        <v>16.11</v>
      </c>
      <c r="L382" s="103" t="n">
        <f aca="false">IF(L$1="P",MAX(0,L$2-$C382),IF(L$1="C",MAX(0,$C382-L$2)))</f>
        <v>26.11</v>
      </c>
      <c r="M382" s="103" t="n">
        <f aca="false">IF(M$1="P",MAX(0,M$2-$C382),IF(M$1="C",MAX(0,$C382-M$2)))</f>
        <v>3.89</v>
      </c>
      <c r="N382" s="103" t="n">
        <f aca="false">IF(N$1="P",MAX(0,N$2-$C382),IF(N$1="C",MAX(0,$C382-N$2)))</f>
        <v>0</v>
      </c>
      <c r="O382" s="103" t="n">
        <f aca="false">IF(O$1="P",MAX(0,O$2-$C382),IF(O$1="C",MAX(0,$C382-O$2)))</f>
        <v>0</v>
      </c>
      <c r="P382" s="103" t="n">
        <f aca="false">IF(P$1="P",MAX(0,P$2-$C382),IF(P$1="C",MAX(0,$C382-P$2)))</f>
        <v>0</v>
      </c>
      <c r="Q382" s="103" t="n">
        <f aca="false">IF(Q$1="P",MAX(0,Q$2-$C382),IF(Q$1="C",MAX(0,$C382-Q$2)))</f>
        <v>0</v>
      </c>
      <c r="R382" s="103" t="n">
        <f aca="false">IF(R$1="P",MAX(0,R$2-$C382),IF(R$1="C",MAX(0,$C382-R$2)))</f>
        <v>0</v>
      </c>
      <c r="S382" s="103" t="n">
        <f aca="false">IF(S$1="P",MAX(0,S$2-$C382),IF(S$1="C",MAX(0,$C382-S$2)))</f>
        <v>0</v>
      </c>
      <c r="T382" s="104" t="n">
        <f aca="false">A382</f>
        <v>17</v>
      </c>
      <c r="U382" s="105" t="n">
        <f aca="false">VLOOKUP($B382,Gas!$B$3:$E$2506,2)</f>
        <v>2.26</v>
      </c>
      <c r="V382" s="46" t="n">
        <f aca="false">C382/U382</f>
        <v>10.570796460177</v>
      </c>
      <c r="W382" s="99" t="n">
        <f aca="false">VLOOKUP($B382,Gas!$B$3:$E$2506,4)</f>
        <v>0.245305348909953</v>
      </c>
    </row>
    <row r="383" customFormat="false" ht="12.75" hidden="false" customHeight="false" outlineLevel="0" collapsed="false">
      <c r="A383" s="95" t="n">
        <f aca="false">MONTH(B383)+(YEAR(B383)-1998)*12</f>
        <v>18</v>
      </c>
      <c r="B383" s="101" t="n">
        <v>36312</v>
      </c>
      <c r="C383" s="102" t="n">
        <v>26.98</v>
      </c>
      <c r="D383" s="98" t="n">
        <f aca="false">LN(C383/C382)</f>
        <v>0.121635889441892</v>
      </c>
      <c r="E383" s="106" t="n">
        <f aca="false">STDEV(D374:D383)*SQRT(trade_day)</f>
        <v>1.21560014070245</v>
      </c>
      <c r="F383" s="99"/>
      <c r="G383" s="103" t="n">
        <f aca="false">IF(G$1="P",MAX(0,G$2-$C383),IF(G$1="C",MAX(0,$C383-G$2)))</f>
        <v>0</v>
      </c>
      <c r="H383" s="103" t="n">
        <f aca="false">IF(H$1="P",MAX(0,H$2-$C383),IF(H$1="C",MAX(0,$C383-H$2)))</f>
        <v>0</v>
      </c>
      <c r="I383" s="103" t="n">
        <f aca="false">IF(I$1="P",MAX(0,I$2-$C383),IF(I$1="C",MAX(0,$C383-I$2)))</f>
        <v>3.02</v>
      </c>
      <c r="J383" s="103" t="n">
        <f aca="false">IF(J$1="P",MAX(0,J$2-$C383),IF(J$1="C",MAX(0,$C383-J$2)))</f>
        <v>8.02</v>
      </c>
      <c r="K383" s="103" t="n">
        <f aca="false">IF(K$1="P",MAX(0,K$2-$C383),IF(K$1="C",MAX(0,$C383-K$2)))</f>
        <v>13.02</v>
      </c>
      <c r="L383" s="103" t="n">
        <f aca="false">IF(L$1="P",MAX(0,L$2-$C383),IF(L$1="C",MAX(0,$C383-L$2)))</f>
        <v>23.02</v>
      </c>
      <c r="M383" s="103" t="n">
        <f aca="false">IF(M$1="P",MAX(0,M$2-$C383),IF(M$1="C",MAX(0,$C383-M$2)))</f>
        <v>6.98</v>
      </c>
      <c r="N383" s="103" t="n">
        <f aca="false">IF(N$1="P",MAX(0,N$2-$C383),IF(N$1="C",MAX(0,$C383-N$2)))</f>
        <v>1.98</v>
      </c>
      <c r="O383" s="103" t="n">
        <f aca="false">IF(O$1="P",MAX(0,O$2-$C383),IF(O$1="C",MAX(0,$C383-O$2)))</f>
        <v>0</v>
      </c>
      <c r="P383" s="103" t="n">
        <f aca="false">IF(P$1="P",MAX(0,P$2-$C383),IF(P$1="C",MAX(0,$C383-P$2)))</f>
        <v>0</v>
      </c>
      <c r="Q383" s="103" t="n">
        <f aca="false">IF(Q$1="P",MAX(0,Q$2-$C383),IF(Q$1="C",MAX(0,$C383-Q$2)))</f>
        <v>0</v>
      </c>
      <c r="R383" s="103" t="n">
        <f aca="false">IF(R$1="P",MAX(0,R$2-$C383),IF(R$1="C",MAX(0,$C383-R$2)))</f>
        <v>0</v>
      </c>
      <c r="S383" s="103" t="n">
        <f aca="false">IF(S$1="P",MAX(0,S$2-$C383),IF(S$1="C",MAX(0,$C383-S$2)))</f>
        <v>0</v>
      </c>
      <c r="T383" s="104" t="n">
        <f aca="false">A383</f>
        <v>18</v>
      </c>
      <c r="U383" s="105" t="n">
        <f aca="false">VLOOKUP($B383,Gas!$B$3:$E$2506,2)</f>
        <v>2.275</v>
      </c>
      <c r="V383" s="46" t="n">
        <f aca="false">C383/U383</f>
        <v>11.8593406593407</v>
      </c>
      <c r="W383" s="99" t="n">
        <f aca="false">VLOOKUP($B383,Gas!$B$3:$E$2506,4)</f>
        <v>0.243872737692758</v>
      </c>
    </row>
    <row r="384" customFormat="false" ht="12.75" hidden="false" customHeight="false" outlineLevel="0" collapsed="false">
      <c r="A384" s="95" t="n">
        <f aca="false">MONTH(B384)+(YEAR(B384)-1998)*12</f>
        <v>18</v>
      </c>
      <c r="B384" s="101" t="n">
        <v>36313</v>
      </c>
      <c r="C384" s="102" t="n">
        <v>25.5</v>
      </c>
      <c r="D384" s="98" t="n">
        <f aca="false">LN(C384/C383)</f>
        <v>-0.0564173986152294</v>
      </c>
      <c r="E384" s="106" t="n">
        <f aca="false">STDEV(D375:D384)*SQRT(trade_day)</f>
        <v>1.2225248942665</v>
      </c>
      <c r="F384" s="99"/>
      <c r="G384" s="103" t="n">
        <f aca="false">IF(G$1="P",MAX(0,G$2-$C384),IF(G$1="C",MAX(0,$C384-G$2)))</f>
        <v>0</v>
      </c>
      <c r="H384" s="103" t="n">
        <f aca="false">IF(H$1="P",MAX(0,H$2-$C384),IF(H$1="C",MAX(0,$C384-H$2)))</f>
        <v>0</v>
      </c>
      <c r="I384" s="103" t="n">
        <f aca="false">IF(I$1="P",MAX(0,I$2-$C384),IF(I$1="C",MAX(0,$C384-I$2)))</f>
        <v>4.5</v>
      </c>
      <c r="J384" s="103" t="n">
        <f aca="false">IF(J$1="P",MAX(0,J$2-$C384),IF(J$1="C",MAX(0,$C384-J$2)))</f>
        <v>9.5</v>
      </c>
      <c r="K384" s="103" t="n">
        <f aca="false">IF(K$1="P",MAX(0,K$2-$C384),IF(K$1="C",MAX(0,$C384-K$2)))</f>
        <v>14.5</v>
      </c>
      <c r="L384" s="103" t="n">
        <f aca="false">IF(L$1="P",MAX(0,L$2-$C384),IF(L$1="C",MAX(0,$C384-L$2)))</f>
        <v>24.5</v>
      </c>
      <c r="M384" s="103" t="n">
        <f aca="false">IF(M$1="P",MAX(0,M$2-$C384),IF(M$1="C",MAX(0,$C384-M$2)))</f>
        <v>5.5</v>
      </c>
      <c r="N384" s="103" t="n">
        <f aca="false">IF(N$1="P",MAX(0,N$2-$C384),IF(N$1="C",MAX(0,$C384-N$2)))</f>
        <v>0.5</v>
      </c>
      <c r="O384" s="103" t="n">
        <f aca="false">IF(O$1="P",MAX(0,O$2-$C384),IF(O$1="C",MAX(0,$C384-O$2)))</f>
        <v>0</v>
      </c>
      <c r="P384" s="103" t="n">
        <f aca="false">IF(P$1="P",MAX(0,P$2-$C384),IF(P$1="C",MAX(0,$C384-P$2)))</f>
        <v>0</v>
      </c>
      <c r="Q384" s="103" t="n">
        <f aca="false">IF(Q$1="P",MAX(0,Q$2-$C384),IF(Q$1="C",MAX(0,$C384-Q$2)))</f>
        <v>0</v>
      </c>
      <c r="R384" s="103" t="n">
        <f aca="false">IF(R$1="P",MAX(0,R$2-$C384),IF(R$1="C",MAX(0,$C384-R$2)))</f>
        <v>0</v>
      </c>
      <c r="S384" s="103" t="n">
        <f aca="false">IF(S$1="P",MAX(0,S$2-$C384),IF(S$1="C",MAX(0,$C384-S$2)))</f>
        <v>0</v>
      </c>
      <c r="T384" s="104" t="n">
        <f aca="false">A384</f>
        <v>18</v>
      </c>
      <c r="U384" s="105" t="n">
        <f aca="false">VLOOKUP($B384,Gas!$B$3:$E$2506,2)</f>
        <v>2.345</v>
      </c>
      <c r="V384" s="46" t="n">
        <f aca="false">C384/U384</f>
        <v>10.8742004264392</v>
      </c>
      <c r="W384" s="99" t="n">
        <f aca="false">VLOOKUP($B384,Gas!$B$3:$E$2506,4)</f>
        <v>0.294924323389493</v>
      </c>
    </row>
    <row r="385" customFormat="false" ht="12.75" hidden="false" customHeight="false" outlineLevel="0" collapsed="false">
      <c r="A385" s="95" t="n">
        <f aca="false">MONTH(B385)+(YEAR(B385)-1998)*12</f>
        <v>18</v>
      </c>
      <c r="B385" s="101" t="n">
        <v>36314</v>
      </c>
      <c r="C385" s="102" t="n">
        <v>26.46</v>
      </c>
      <c r="D385" s="98" t="n">
        <f aca="false">LN(C385/C384)</f>
        <v>0.0369557065224291</v>
      </c>
      <c r="E385" s="106" t="n">
        <f aca="false">STDEV(D376:D385)*SQRT(trade_day)</f>
        <v>1.227227957951</v>
      </c>
      <c r="F385" s="99"/>
      <c r="G385" s="103" t="n">
        <f aca="false">IF(G$1="P",MAX(0,G$2-$C385),IF(G$1="C",MAX(0,$C385-G$2)))</f>
        <v>0</v>
      </c>
      <c r="H385" s="103" t="n">
        <f aca="false">IF(H$1="P",MAX(0,H$2-$C385),IF(H$1="C",MAX(0,$C385-H$2)))</f>
        <v>0</v>
      </c>
      <c r="I385" s="103" t="n">
        <f aca="false">IF(I$1="P",MAX(0,I$2-$C385),IF(I$1="C",MAX(0,$C385-I$2)))</f>
        <v>3.54</v>
      </c>
      <c r="J385" s="103" t="n">
        <f aca="false">IF(J$1="P",MAX(0,J$2-$C385),IF(J$1="C",MAX(0,$C385-J$2)))</f>
        <v>8.54</v>
      </c>
      <c r="K385" s="103" t="n">
        <f aca="false">IF(K$1="P",MAX(0,K$2-$C385),IF(K$1="C",MAX(0,$C385-K$2)))</f>
        <v>13.54</v>
      </c>
      <c r="L385" s="103" t="n">
        <f aca="false">IF(L$1="P",MAX(0,L$2-$C385),IF(L$1="C",MAX(0,$C385-L$2)))</f>
        <v>23.54</v>
      </c>
      <c r="M385" s="103" t="n">
        <f aca="false">IF(M$1="P",MAX(0,M$2-$C385),IF(M$1="C",MAX(0,$C385-M$2)))</f>
        <v>6.46</v>
      </c>
      <c r="N385" s="103" t="n">
        <f aca="false">IF(N$1="P",MAX(0,N$2-$C385),IF(N$1="C",MAX(0,$C385-N$2)))</f>
        <v>1.46</v>
      </c>
      <c r="O385" s="103" t="n">
        <f aca="false">IF(O$1="P",MAX(0,O$2-$C385),IF(O$1="C",MAX(0,$C385-O$2)))</f>
        <v>0</v>
      </c>
      <c r="P385" s="103" t="n">
        <f aca="false">IF(P$1="P",MAX(0,P$2-$C385),IF(P$1="C",MAX(0,$C385-P$2)))</f>
        <v>0</v>
      </c>
      <c r="Q385" s="103" t="n">
        <f aca="false">IF(Q$1="P",MAX(0,Q$2-$C385),IF(Q$1="C",MAX(0,$C385-Q$2)))</f>
        <v>0</v>
      </c>
      <c r="R385" s="103" t="n">
        <f aca="false">IF(R$1="P",MAX(0,R$2-$C385),IF(R$1="C",MAX(0,$C385-R$2)))</f>
        <v>0</v>
      </c>
      <c r="S385" s="103" t="n">
        <f aca="false">IF(S$1="P",MAX(0,S$2-$C385),IF(S$1="C",MAX(0,$C385-S$2)))</f>
        <v>0</v>
      </c>
      <c r="T385" s="104" t="n">
        <f aca="false">A385</f>
        <v>18</v>
      </c>
      <c r="U385" s="105" t="n">
        <f aca="false">VLOOKUP($B385,Gas!$B$3:$E$2506,2)</f>
        <v>2.35</v>
      </c>
      <c r="V385" s="46" t="n">
        <f aca="false">C385/U385</f>
        <v>11.2595744680851</v>
      </c>
      <c r="W385" s="99" t="n">
        <f aca="false">VLOOKUP($B385,Gas!$B$3:$E$2506,4)</f>
        <v>0.293597666662079</v>
      </c>
    </row>
    <row r="386" customFormat="false" ht="12.75" hidden="false" customHeight="false" outlineLevel="0" collapsed="false">
      <c r="A386" s="95" t="n">
        <f aca="false">MONTH(B386)+(YEAR(B386)-1998)*12</f>
        <v>18</v>
      </c>
      <c r="B386" s="101" t="n">
        <v>36315</v>
      </c>
      <c r="C386" s="102" t="n">
        <v>28.09</v>
      </c>
      <c r="D386" s="98" t="n">
        <f aca="false">LN(C386/C385)</f>
        <v>0.0597794824293427</v>
      </c>
      <c r="E386" s="106" t="n">
        <f aca="false">STDEV(D377:D386)*SQRT(trade_day)</f>
        <v>1.24931567922274</v>
      </c>
      <c r="F386" s="99"/>
      <c r="G386" s="103" t="n">
        <f aca="false">IF(G$1="P",MAX(0,G$2-$C386),IF(G$1="C",MAX(0,$C386-G$2)))</f>
        <v>0</v>
      </c>
      <c r="H386" s="103" t="n">
        <f aca="false">IF(H$1="P",MAX(0,H$2-$C386),IF(H$1="C",MAX(0,$C386-H$2)))</f>
        <v>0</v>
      </c>
      <c r="I386" s="103" t="n">
        <f aca="false">IF(I$1="P",MAX(0,I$2-$C386),IF(I$1="C",MAX(0,$C386-I$2)))</f>
        <v>1.91</v>
      </c>
      <c r="J386" s="103" t="n">
        <f aca="false">IF(J$1="P",MAX(0,J$2-$C386),IF(J$1="C",MAX(0,$C386-J$2)))</f>
        <v>6.91</v>
      </c>
      <c r="K386" s="103" t="n">
        <f aca="false">IF(K$1="P",MAX(0,K$2-$C386),IF(K$1="C",MAX(0,$C386-K$2)))</f>
        <v>11.91</v>
      </c>
      <c r="L386" s="103" t="n">
        <f aca="false">IF(L$1="P",MAX(0,L$2-$C386),IF(L$1="C",MAX(0,$C386-L$2)))</f>
        <v>21.91</v>
      </c>
      <c r="M386" s="103" t="n">
        <f aca="false">IF(M$1="P",MAX(0,M$2-$C386),IF(M$1="C",MAX(0,$C386-M$2)))</f>
        <v>8.09</v>
      </c>
      <c r="N386" s="103" t="n">
        <f aca="false">IF(N$1="P",MAX(0,N$2-$C386),IF(N$1="C",MAX(0,$C386-N$2)))</f>
        <v>3.09</v>
      </c>
      <c r="O386" s="103" t="n">
        <f aca="false">IF(O$1="P",MAX(0,O$2-$C386),IF(O$1="C",MAX(0,$C386-O$2)))</f>
        <v>0</v>
      </c>
      <c r="P386" s="103" t="n">
        <f aca="false">IF(P$1="P",MAX(0,P$2-$C386),IF(P$1="C",MAX(0,$C386-P$2)))</f>
        <v>0</v>
      </c>
      <c r="Q386" s="103" t="n">
        <f aca="false">IF(Q$1="P",MAX(0,Q$2-$C386),IF(Q$1="C",MAX(0,$C386-Q$2)))</f>
        <v>0</v>
      </c>
      <c r="R386" s="103" t="n">
        <f aca="false">IF(R$1="P",MAX(0,R$2-$C386),IF(R$1="C",MAX(0,$C386-R$2)))</f>
        <v>0</v>
      </c>
      <c r="S386" s="103" t="n">
        <f aca="false">IF(S$1="P",MAX(0,S$2-$C386),IF(S$1="C",MAX(0,$C386-S$2)))</f>
        <v>0</v>
      </c>
      <c r="T386" s="104" t="n">
        <f aca="false">A386</f>
        <v>18</v>
      </c>
      <c r="U386" s="105" t="n">
        <f aca="false">VLOOKUP($B386,Gas!$B$3:$E$2506,2)</f>
        <v>2.36</v>
      </c>
      <c r="V386" s="46" t="n">
        <f aca="false">C386/U386</f>
        <v>11.9025423728814</v>
      </c>
      <c r="W386" s="99" t="n">
        <f aca="false">VLOOKUP($B386,Gas!$B$3:$E$2506,4)</f>
        <v>0.271216313748577</v>
      </c>
    </row>
    <row r="387" customFormat="false" ht="12.75" hidden="false" customHeight="false" outlineLevel="0" collapsed="false">
      <c r="A387" s="95" t="n">
        <f aca="false">MONTH(B387)+(YEAR(B387)-1998)*12</f>
        <v>18</v>
      </c>
      <c r="B387" s="101" t="n">
        <v>36318</v>
      </c>
      <c r="C387" s="102" t="n">
        <v>60.76</v>
      </c>
      <c r="D387" s="98" t="n">
        <f aca="false">LN(C387/C386)</f>
        <v>0.77151803661142</v>
      </c>
      <c r="E387" s="106" t="n">
        <f aca="false">STDEV(D378:D387)*SQRT(trade_day)</f>
        <v>3.96651555781483</v>
      </c>
      <c r="F387" s="99"/>
      <c r="G387" s="103" t="n">
        <f aca="false">IF(G$1="P",MAX(0,G$2-$C387),IF(G$1="C",MAX(0,$C387-G$2)))</f>
        <v>0</v>
      </c>
      <c r="H387" s="103" t="n">
        <f aca="false">IF(H$1="P",MAX(0,H$2-$C387),IF(H$1="C",MAX(0,$C387-H$2)))</f>
        <v>0</v>
      </c>
      <c r="I387" s="103" t="n">
        <f aca="false">IF(I$1="P",MAX(0,I$2-$C387),IF(I$1="C",MAX(0,$C387-I$2)))</f>
        <v>0</v>
      </c>
      <c r="J387" s="103" t="n">
        <f aca="false">IF(J$1="P",MAX(0,J$2-$C387),IF(J$1="C",MAX(0,$C387-J$2)))</f>
        <v>0</v>
      </c>
      <c r="K387" s="103" t="n">
        <f aca="false">IF(K$1="P",MAX(0,K$2-$C387),IF(K$1="C",MAX(0,$C387-K$2)))</f>
        <v>0</v>
      </c>
      <c r="L387" s="103" t="n">
        <f aca="false">IF(L$1="P",MAX(0,L$2-$C387),IF(L$1="C",MAX(0,$C387-L$2)))</f>
        <v>0</v>
      </c>
      <c r="M387" s="103" t="n">
        <f aca="false">IF(M$1="P",MAX(0,M$2-$C387),IF(M$1="C",MAX(0,$C387-M$2)))</f>
        <v>40.76</v>
      </c>
      <c r="N387" s="103" t="n">
        <f aca="false">IF(N$1="P",MAX(0,N$2-$C387),IF(N$1="C",MAX(0,$C387-N$2)))</f>
        <v>35.76</v>
      </c>
      <c r="O387" s="103" t="n">
        <f aca="false">IF(O$1="P",MAX(0,O$2-$C387),IF(O$1="C",MAX(0,$C387-O$2)))</f>
        <v>30.76</v>
      </c>
      <c r="P387" s="103" t="n">
        <f aca="false">IF(P$1="P",MAX(0,P$2-$C387),IF(P$1="C",MAX(0,$C387-P$2)))</f>
        <v>25.76</v>
      </c>
      <c r="Q387" s="103" t="n">
        <f aca="false">IF(Q$1="P",MAX(0,Q$2-$C387),IF(Q$1="C",MAX(0,$C387-Q$2)))</f>
        <v>20.76</v>
      </c>
      <c r="R387" s="103" t="n">
        <f aca="false">IF(R$1="P",MAX(0,R$2-$C387),IF(R$1="C",MAX(0,$C387-R$2)))</f>
        <v>10.76</v>
      </c>
      <c r="S387" s="103" t="n">
        <f aca="false">IF(S$1="P",MAX(0,S$2-$C387),IF(S$1="C",MAX(0,$C387-S$2)))</f>
        <v>0</v>
      </c>
      <c r="T387" s="104" t="n">
        <f aca="false">A387</f>
        <v>18</v>
      </c>
      <c r="U387" s="105" t="n">
        <f aca="false">VLOOKUP($B387,Gas!$B$3:$E$2506,2)</f>
        <v>2.32</v>
      </c>
      <c r="V387" s="46" t="n">
        <f aca="false">C387/U387</f>
        <v>26.1896551724138</v>
      </c>
      <c r="W387" s="99" t="n">
        <f aca="false">VLOOKUP($B387,Gas!$B$3:$E$2506,4)</f>
        <v>0.265816331636717</v>
      </c>
    </row>
    <row r="388" customFormat="false" ht="12.75" hidden="false" customHeight="false" outlineLevel="0" collapsed="false">
      <c r="A388" s="95" t="n">
        <f aca="false">MONTH(B388)+(YEAR(B388)-1998)*12</f>
        <v>18</v>
      </c>
      <c r="B388" s="101" t="n">
        <v>36319</v>
      </c>
      <c r="C388" s="102" t="n">
        <v>181.31</v>
      </c>
      <c r="D388" s="98" t="n">
        <f aca="false">LN(C388/C387)</f>
        <v>1.09327659571015</v>
      </c>
      <c r="E388" s="106" t="n">
        <f aca="false">STDEV(D379:D388)*SQRT(trade_day)</f>
        <v>6.24871115201589</v>
      </c>
      <c r="F388" s="99"/>
      <c r="G388" s="103" t="n">
        <f aca="false">IF(G$1="P",MAX(0,G$2-$C388),IF(G$1="C",MAX(0,$C388-G$2)))</f>
        <v>0</v>
      </c>
      <c r="H388" s="103" t="n">
        <f aca="false">IF(H$1="P",MAX(0,H$2-$C388),IF(H$1="C",MAX(0,$C388-H$2)))</f>
        <v>0</v>
      </c>
      <c r="I388" s="103" t="n">
        <f aca="false">IF(I$1="P",MAX(0,I$2-$C388),IF(I$1="C",MAX(0,$C388-I$2)))</f>
        <v>0</v>
      </c>
      <c r="J388" s="103" t="n">
        <f aca="false">IF(J$1="P",MAX(0,J$2-$C388),IF(J$1="C",MAX(0,$C388-J$2)))</f>
        <v>0</v>
      </c>
      <c r="K388" s="103" t="n">
        <f aca="false">IF(K$1="P",MAX(0,K$2-$C388),IF(K$1="C",MAX(0,$C388-K$2)))</f>
        <v>0</v>
      </c>
      <c r="L388" s="103" t="n">
        <f aca="false">IF(L$1="P",MAX(0,L$2-$C388),IF(L$1="C",MAX(0,$C388-L$2)))</f>
        <v>0</v>
      </c>
      <c r="M388" s="103" t="n">
        <f aca="false">IF(M$1="P",MAX(0,M$2-$C388),IF(M$1="C",MAX(0,$C388-M$2)))</f>
        <v>161.31</v>
      </c>
      <c r="N388" s="103" t="n">
        <f aca="false">IF(N$1="P",MAX(0,N$2-$C388),IF(N$1="C",MAX(0,$C388-N$2)))</f>
        <v>156.31</v>
      </c>
      <c r="O388" s="103" t="n">
        <f aca="false">IF(O$1="P",MAX(0,O$2-$C388),IF(O$1="C",MAX(0,$C388-O$2)))</f>
        <v>151.31</v>
      </c>
      <c r="P388" s="103" t="n">
        <f aca="false">IF(P$1="P",MAX(0,P$2-$C388),IF(P$1="C",MAX(0,$C388-P$2)))</f>
        <v>146.31</v>
      </c>
      <c r="Q388" s="103" t="n">
        <f aca="false">IF(Q$1="P",MAX(0,Q$2-$C388),IF(Q$1="C",MAX(0,$C388-Q$2)))</f>
        <v>141.31</v>
      </c>
      <c r="R388" s="103" t="n">
        <f aca="false">IF(R$1="P",MAX(0,R$2-$C388),IF(R$1="C",MAX(0,$C388-R$2)))</f>
        <v>131.31</v>
      </c>
      <c r="S388" s="103" t="n">
        <f aca="false">IF(S$1="P",MAX(0,S$2-$C388),IF(S$1="C",MAX(0,$C388-S$2)))</f>
        <v>81.30999</v>
      </c>
      <c r="T388" s="104" t="n">
        <f aca="false">A388</f>
        <v>18</v>
      </c>
      <c r="U388" s="105" t="n">
        <f aca="false">VLOOKUP($B388,Gas!$B$3:$E$2506,2)</f>
        <v>2.415</v>
      </c>
      <c r="V388" s="46" t="n">
        <f aca="false">C388/U388</f>
        <v>75.0766045548654</v>
      </c>
      <c r="W388" s="99" t="n">
        <f aca="false">VLOOKUP($B388,Gas!$B$3:$E$2506,4)</f>
        <v>0.325205939409486</v>
      </c>
    </row>
    <row r="389" customFormat="false" ht="12.75" hidden="false" customHeight="false" outlineLevel="0" collapsed="false">
      <c r="A389" s="95" t="n">
        <f aca="false">MONTH(B389)+(YEAR(B389)-1998)*12</f>
        <v>18</v>
      </c>
      <c r="B389" s="101" t="n">
        <v>36320</v>
      </c>
      <c r="C389" s="102" t="n">
        <v>101.3</v>
      </c>
      <c r="D389" s="98" t="n">
        <f aca="false">LN(C389/C388)</f>
        <v>-0.58212186218308</v>
      </c>
      <c r="E389" s="106" t="n">
        <f aca="false">STDEV(D380:D389)*SQRT(trade_day)</f>
        <v>7.32738150410648</v>
      </c>
      <c r="F389" s="99"/>
      <c r="G389" s="103" t="n">
        <f aca="false">IF(G$1="P",MAX(0,G$2-$C389),IF(G$1="C",MAX(0,$C389-G$2)))</f>
        <v>0</v>
      </c>
      <c r="H389" s="103" t="n">
        <f aca="false">IF(H$1="P",MAX(0,H$2-$C389),IF(H$1="C",MAX(0,$C389-H$2)))</f>
        <v>0</v>
      </c>
      <c r="I389" s="103" t="n">
        <f aca="false">IF(I$1="P",MAX(0,I$2-$C389),IF(I$1="C",MAX(0,$C389-I$2)))</f>
        <v>0</v>
      </c>
      <c r="J389" s="103" t="n">
        <f aca="false">IF(J$1="P",MAX(0,J$2-$C389),IF(J$1="C",MAX(0,$C389-J$2)))</f>
        <v>0</v>
      </c>
      <c r="K389" s="103" t="n">
        <f aca="false">IF(K$1="P",MAX(0,K$2-$C389),IF(K$1="C",MAX(0,$C389-K$2)))</f>
        <v>0</v>
      </c>
      <c r="L389" s="103" t="n">
        <f aca="false">IF(L$1="P",MAX(0,L$2-$C389),IF(L$1="C",MAX(0,$C389-L$2)))</f>
        <v>0</v>
      </c>
      <c r="M389" s="103" t="n">
        <f aca="false">IF(M$1="P",MAX(0,M$2-$C389),IF(M$1="C",MAX(0,$C389-M$2)))</f>
        <v>81.3</v>
      </c>
      <c r="N389" s="103" t="n">
        <f aca="false">IF(N$1="P",MAX(0,N$2-$C389),IF(N$1="C",MAX(0,$C389-N$2)))</f>
        <v>76.3</v>
      </c>
      <c r="O389" s="103" t="n">
        <f aca="false">IF(O$1="P",MAX(0,O$2-$C389),IF(O$1="C",MAX(0,$C389-O$2)))</f>
        <v>71.3</v>
      </c>
      <c r="P389" s="103" t="n">
        <f aca="false">IF(P$1="P",MAX(0,P$2-$C389),IF(P$1="C",MAX(0,$C389-P$2)))</f>
        <v>66.3</v>
      </c>
      <c r="Q389" s="103" t="n">
        <f aca="false">IF(Q$1="P",MAX(0,Q$2-$C389),IF(Q$1="C",MAX(0,$C389-Q$2)))</f>
        <v>61.3</v>
      </c>
      <c r="R389" s="103" t="n">
        <f aca="false">IF(R$1="P",MAX(0,R$2-$C389),IF(R$1="C",MAX(0,$C389-R$2)))</f>
        <v>51.3</v>
      </c>
      <c r="S389" s="103" t="n">
        <f aca="false">IF(S$1="P",MAX(0,S$2-$C389),IF(S$1="C",MAX(0,$C389-S$2)))</f>
        <v>1.29998999999999</v>
      </c>
      <c r="T389" s="104" t="n">
        <f aca="false">A389</f>
        <v>18</v>
      </c>
      <c r="U389" s="105" t="n">
        <f aca="false">VLOOKUP($B389,Gas!$B$3:$E$2506,2)</f>
        <v>2.38</v>
      </c>
      <c r="V389" s="46" t="n">
        <f aca="false">C389/U389</f>
        <v>42.563025210084</v>
      </c>
      <c r="W389" s="99" t="n">
        <f aca="false">VLOOKUP($B389,Gas!$B$3:$E$2506,4)</f>
        <v>0.350678152067851</v>
      </c>
    </row>
    <row r="390" customFormat="false" ht="12.75" hidden="false" customHeight="false" outlineLevel="0" collapsed="false">
      <c r="A390" s="95" t="n">
        <f aca="false">MONTH(B390)+(YEAR(B390)-1998)*12</f>
        <v>18</v>
      </c>
      <c r="B390" s="101" t="n">
        <v>36321</v>
      </c>
      <c r="C390" s="102" t="n">
        <v>80.1</v>
      </c>
      <c r="D390" s="98" t="n">
        <f aca="false">LN(C390/C389)</f>
        <v>-0.234810557180324</v>
      </c>
      <c r="E390" s="106" t="n">
        <f aca="false">STDEV(D381:D390)*SQRT(trade_day)</f>
        <v>7.58387289249594</v>
      </c>
      <c r="F390" s="99"/>
      <c r="G390" s="103" t="n">
        <f aca="false">IF(G$1="P",MAX(0,G$2-$C390),IF(G$1="C",MAX(0,$C390-G$2)))</f>
        <v>0</v>
      </c>
      <c r="H390" s="103" t="n">
        <f aca="false">IF(H$1="P",MAX(0,H$2-$C390),IF(H$1="C",MAX(0,$C390-H$2)))</f>
        <v>0</v>
      </c>
      <c r="I390" s="103" t="n">
        <f aca="false">IF(I$1="P",MAX(0,I$2-$C390),IF(I$1="C",MAX(0,$C390-I$2)))</f>
        <v>0</v>
      </c>
      <c r="J390" s="103" t="n">
        <f aca="false">IF(J$1="P",MAX(0,J$2-$C390),IF(J$1="C",MAX(0,$C390-J$2)))</f>
        <v>0</v>
      </c>
      <c r="K390" s="103" t="n">
        <f aca="false">IF(K$1="P",MAX(0,K$2-$C390),IF(K$1="C",MAX(0,$C390-K$2)))</f>
        <v>0</v>
      </c>
      <c r="L390" s="103" t="n">
        <f aca="false">IF(L$1="P",MAX(0,L$2-$C390),IF(L$1="C",MAX(0,$C390-L$2)))</f>
        <v>0</v>
      </c>
      <c r="M390" s="103" t="n">
        <f aca="false">IF(M$1="P",MAX(0,M$2-$C390),IF(M$1="C",MAX(0,$C390-M$2)))</f>
        <v>60.1</v>
      </c>
      <c r="N390" s="103" t="n">
        <f aca="false">IF(N$1="P",MAX(0,N$2-$C390),IF(N$1="C",MAX(0,$C390-N$2)))</f>
        <v>55.1</v>
      </c>
      <c r="O390" s="103" t="n">
        <f aca="false">IF(O$1="P",MAX(0,O$2-$C390),IF(O$1="C",MAX(0,$C390-O$2)))</f>
        <v>50.1</v>
      </c>
      <c r="P390" s="103" t="n">
        <f aca="false">IF(P$1="P",MAX(0,P$2-$C390),IF(P$1="C",MAX(0,$C390-P$2)))</f>
        <v>45.1</v>
      </c>
      <c r="Q390" s="103" t="n">
        <f aca="false">IF(Q$1="P",MAX(0,Q$2-$C390),IF(Q$1="C",MAX(0,$C390-Q$2)))</f>
        <v>40.1</v>
      </c>
      <c r="R390" s="103" t="n">
        <f aca="false">IF(R$1="P",MAX(0,R$2-$C390),IF(R$1="C",MAX(0,$C390-R$2)))</f>
        <v>30.1</v>
      </c>
      <c r="S390" s="103" t="n">
        <f aca="false">IF(S$1="P",MAX(0,S$2-$C390),IF(S$1="C",MAX(0,$C390-S$2)))</f>
        <v>0</v>
      </c>
      <c r="T390" s="104" t="n">
        <f aca="false">A390</f>
        <v>18</v>
      </c>
      <c r="U390" s="105" t="n">
        <f aca="false">VLOOKUP($B390,Gas!$B$3:$E$2506,2)</f>
        <v>2.375</v>
      </c>
      <c r="V390" s="46" t="n">
        <f aca="false">C390/U390</f>
        <v>33.7263157894737</v>
      </c>
      <c r="W390" s="99" t="n">
        <f aca="false">VLOOKUP($B390,Gas!$B$3:$E$2506,4)</f>
        <v>0.352486965931914</v>
      </c>
    </row>
    <row r="391" customFormat="false" ht="12.75" hidden="false" customHeight="false" outlineLevel="0" collapsed="false">
      <c r="A391" s="95" t="n">
        <f aca="false">MONTH(B391)+(YEAR(B391)-1998)*12</f>
        <v>18</v>
      </c>
      <c r="B391" s="101" t="n">
        <v>36322</v>
      </c>
      <c r="C391" s="102" t="n">
        <v>40.32</v>
      </c>
      <c r="D391" s="98" t="n">
        <f aca="false">LN(C391/C390)</f>
        <v>-0.6864282303112</v>
      </c>
      <c r="E391" s="106" t="n">
        <f aca="false">STDEV(D382:D391)*SQRT(trade_day)</f>
        <v>8.58549231470002</v>
      </c>
      <c r="F391" s="99"/>
      <c r="G391" s="103" t="n">
        <f aca="false">IF(G$1="P",MAX(0,G$2-$C391),IF(G$1="C",MAX(0,$C391-G$2)))</f>
        <v>0</v>
      </c>
      <c r="H391" s="103" t="n">
        <f aca="false">IF(H$1="P",MAX(0,H$2-$C391),IF(H$1="C",MAX(0,$C391-H$2)))</f>
        <v>0</v>
      </c>
      <c r="I391" s="103" t="n">
        <f aca="false">IF(I$1="P",MAX(0,I$2-$C391),IF(I$1="C",MAX(0,$C391-I$2)))</f>
        <v>0</v>
      </c>
      <c r="J391" s="103" t="n">
        <f aca="false">IF(J$1="P",MAX(0,J$2-$C391),IF(J$1="C",MAX(0,$C391-J$2)))</f>
        <v>0</v>
      </c>
      <c r="K391" s="103" t="n">
        <f aca="false">IF(K$1="P",MAX(0,K$2-$C391),IF(K$1="C",MAX(0,$C391-K$2)))</f>
        <v>0</v>
      </c>
      <c r="L391" s="103" t="n">
        <f aca="false">IF(L$1="P",MAX(0,L$2-$C391),IF(L$1="C",MAX(0,$C391-L$2)))</f>
        <v>9.68</v>
      </c>
      <c r="M391" s="103" t="n">
        <f aca="false">IF(M$1="P",MAX(0,M$2-$C391),IF(M$1="C",MAX(0,$C391-M$2)))</f>
        <v>20.32</v>
      </c>
      <c r="N391" s="103" t="n">
        <f aca="false">IF(N$1="P",MAX(0,N$2-$C391),IF(N$1="C",MAX(0,$C391-N$2)))</f>
        <v>15.32</v>
      </c>
      <c r="O391" s="103" t="n">
        <f aca="false">IF(O$1="P",MAX(0,O$2-$C391),IF(O$1="C",MAX(0,$C391-O$2)))</f>
        <v>10.32</v>
      </c>
      <c r="P391" s="103" t="n">
        <f aca="false">IF(P$1="P",MAX(0,P$2-$C391),IF(P$1="C",MAX(0,$C391-P$2)))</f>
        <v>5.32</v>
      </c>
      <c r="Q391" s="103" t="n">
        <f aca="false">IF(Q$1="P",MAX(0,Q$2-$C391),IF(Q$1="C",MAX(0,$C391-Q$2)))</f>
        <v>0.32</v>
      </c>
      <c r="R391" s="103" t="n">
        <f aca="false">IF(R$1="P",MAX(0,R$2-$C391),IF(R$1="C",MAX(0,$C391-R$2)))</f>
        <v>0</v>
      </c>
      <c r="S391" s="103" t="n">
        <f aca="false">IF(S$1="P",MAX(0,S$2-$C391),IF(S$1="C",MAX(0,$C391-S$2)))</f>
        <v>0</v>
      </c>
      <c r="T391" s="104" t="n">
        <f aca="false">A391</f>
        <v>18</v>
      </c>
      <c r="U391" s="105" t="n">
        <f aca="false">VLOOKUP($B391,Gas!$B$3:$E$2506,2)</f>
        <v>2.37</v>
      </c>
      <c r="V391" s="46" t="n">
        <f aca="false">C391/U391</f>
        <v>17.0126582278481</v>
      </c>
      <c r="W391" s="99" t="n">
        <f aca="false">VLOOKUP($B391,Gas!$B$3:$E$2506,4)</f>
        <v>0.34285098700896</v>
      </c>
    </row>
    <row r="392" customFormat="false" ht="12.75" hidden="false" customHeight="false" outlineLevel="0" collapsed="false">
      <c r="A392" s="95" t="n">
        <f aca="false">MONTH(B392)+(YEAR(B392)-1998)*12</f>
        <v>18</v>
      </c>
      <c r="B392" s="101" t="n">
        <v>36325</v>
      </c>
      <c r="C392" s="102" t="n">
        <v>30.66</v>
      </c>
      <c r="D392" s="98" t="n">
        <f aca="false">LN(C392/C391)</f>
        <v>-0.273888750319445</v>
      </c>
      <c r="E392" s="106" t="n">
        <f aca="false">STDEV(D383:D392)*SQRT(trade_day)</f>
        <v>8.73592037251238</v>
      </c>
      <c r="F392" s="99"/>
      <c r="G392" s="103" t="n">
        <f aca="false">IF(G$1="P",MAX(0,G$2-$C392),IF(G$1="C",MAX(0,$C392-G$2)))</f>
        <v>0</v>
      </c>
      <c r="H392" s="103" t="n">
        <f aca="false">IF(H$1="P",MAX(0,H$2-$C392),IF(H$1="C",MAX(0,$C392-H$2)))</f>
        <v>0</v>
      </c>
      <c r="I392" s="103" t="n">
        <f aca="false">IF(I$1="P",MAX(0,I$2-$C392),IF(I$1="C",MAX(0,$C392-I$2)))</f>
        <v>0</v>
      </c>
      <c r="J392" s="103" t="n">
        <f aca="false">IF(J$1="P",MAX(0,J$2-$C392),IF(J$1="C",MAX(0,$C392-J$2)))</f>
        <v>4.34</v>
      </c>
      <c r="K392" s="103" t="n">
        <f aca="false">IF(K$1="P",MAX(0,K$2-$C392),IF(K$1="C",MAX(0,$C392-K$2)))</f>
        <v>9.34</v>
      </c>
      <c r="L392" s="103" t="n">
        <f aca="false">IF(L$1="P",MAX(0,L$2-$C392),IF(L$1="C",MAX(0,$C392-L$2)))</f>
        <v>19.34</v>
      </c>
      <c r="M392" s="103" t="n">
        <f aca="false">IF(M$1="P",MAX(0,M$2-$C392),IF(M$1="C",MAX(0,$C392-M$2)))</f>
        <v>10.66</v>
      </c>
      <c r="N392" s="103" t="n">
        <f aca="false">IF(N$1="P",MAX(0,N$2-$C392),IF(N$1="C",MAX(0,$C392-N$2)))</f>
        <v>5.66</v>
      </c>
      <c r="O392" s="103" t="n">
        <f aca="false">IF(O$1="P",MAX(0,O$2-$C392),IF(O$1="C",MAX(0,$C392-O$2)))</f>
        <v>0.66</v>
      </c>
      <c r="P392" s="103" t="n">
        <f aca="false">IF(P$1="P",MAX(0,P$2-$C392),IF(P$1="C",MAX(0,$C392-P$2)))</f>
        <v>0</v>
      </c>
      <c r="Q392" s="103" t="n">
        <f aca="false">IF(Q$1="P",MAX(0,Q$2-$C392),IF(Q$1="C",MAX(0,$C392-Q$2)))</f>
        <v>0</v>
      </c>
      <c r="R392" s="103" t="n">
        <f aca="false">IF(R$1="P",MAX(0,R$2-$C392),IF(R$1="C",MAX(0,$C392-R$2)))</f>
        <v>0</v>
      </c>
      <c r="S392" s="103" t="n">
        <f aca="false">IF(S$1="P",MAX(0,S$2-$C392),IF(S$1="C",MAX(0,$C392-S$2)))</f>
        <v>0</v>
      </c>
      <c r="T392" s="104" t="n">
        <f aca="false">A392</f>
        <v>18</v>
      </c>
      <c r="U392" s="105" t="n">
        <f aca="false">VLOOKUP($B392,Gas!$B$3:$E$2506,2)</f>
        <v>2.305</v>
      </c>
      <c r="V392" s="46" t="n">
        <f aca="false">C392/U392</f>
        <v>13.3015184381779</v>
      </c>
      <c r="W392" s="99" t="n">
        <f aca="false">VLOOKUP($B392,Gas!$B$3:$E$2506,4)</f>
        <v>0.339530507755049</v>
      </c>
    </row>
    <row r="393" customFormat="false" ht="12.75" hidden="false" customHeight="false" outlineLevel="0" collapsed="false">
      <c r="A393" s="95" t="n">
        <f aca="false">MONTH(B393)+(YEAR(B393)-1998)*12</f>
        <v>18</v>
      </c>
      <c r="B393" s="101" t="n">
        <v>36326</v>
      </c>
      <c r="C393" s="102" t="n">
        <v>22.59</v>
      </c>
      <c r="D393" s="98" t="n">
        <f aca="false">LN(C393/C392)</f>
        <v>-0.305451542963756</v>
      </c>
      <c r="E393" s="106" t="n">
        <f aca="false">STDEV(D384:D393)*SQRT(trade_day)</f>
        <v>8.86466695672922</v>
      </c>
      <c r="F393" s="99"/>
      <c r="G393" s="103" t="n">
        <f aca="false">IF(G$1="P",MAX(0,G$2-$C393),IF(G$1="C",MAX(0,$C393-G$2)))</f>
        <v>0</v>
      </c>
      <c r="H393" s="103" t="n">
        <f aca="false">IF(H$1="P",MAX(0,H$2-$C393),IF(H$1="C",MAX(0,$C393-H$2)))</f>
        <v>2.41</v>
      </c>
      <c r="I393" s="103" t="n">
        <f aca="false">IF(I$1="P",MAX(0,I$2-$C393),IF(I$1="C",MAX(0,$C393-I$2)))</f>
        <v>7.41</v>
      </c>
      <c r="J393" s="103" t="n">
        <f aca="false">IF(J$1="P",MAX(0,J$2-$C393),IF(J$1="C",MAX(0,$C393-J$2)))</f>
        <v>12.41</v>
      </c>
      <c r="K393" s="103" t="n">
        <f aca="false">IF(K$1="P",MAX(0,K$2-$C393),IF(K$1="C",MAX(0,$C393-K$2)))</f>
        <v>17.41</v>
      </c>
      <c r="L393" s="103" t="n">
        <f aca="false">IF(L$1="P",MAX(0,L$2-$C393),IF(L$1="C",MAX(0,$C393-L$2)))</f>
        <v>27.41</v>
      </c>
      <c r="M393" s="103" t="n">
        <f aca="false">IF(M$1="P",MAX(0,M$2-$C393),IF(M$1="C",MAX(0,$C393-M$2)))</f>
        <v>2.59</v>
      </c>
      <c r="N393" s="103" t="n">
        <f aca="false">IF(N$1="P",MAX(0,N$2-$C393),IF(N$1="C",MAX(0,$C393-N$2)))</f>
        <v>0</v>
      </c>
      <c r="O393" s="103" t="n">
        <f aca="false">IF(O$1="P",MAX(0,O$2-$C393),IF(O$1="C",MAX(0,$C393-O$2)))</f>
        <v>0</v>
      </c>
      <c r="P393" s="103" t="n">
        <f aca="false">IF(P$1="P",MAX(0,P$2-$C393),IF(P$1="C",MAX(0,$C393-P$2)))</f>
        <v>0</v>
      </c>
      <c r="Q393" s="103" t="n">
        <f aca="false">IF(Q$1="P",MAX(0,Q$2-$C393),IF(Q$1="C",MAX(0,$C393-Q$2)))</f>
        <v>0</v>
      </c>
      <c r="R393" s="103" t="n">
        <f aca="false">IF(R$1="P",MAX(0,R$2-$C393),IF(R$1="C",MAX(0,$C393-R$2)))</f>
        <v>0</v>
      </c>
      <c r="S393" s="103" t="n">
        <f aca="false">IF(S$1="P",MAX(0,S$2-$C393),IF(S$1="C",MAX(0,$C393-S$2)))</f>
        <v>0</v>
      </c>
      <c r="T393" s="104" t="n">
        <f aca="false">A393</f>
        <v>18</v>
      </c>
      <c r="U393" s="105" t="n">
        <f aca="false">VLOOKUP($B393,Gas!$B$3:$E$2506,2)</f>
        <v>2.3</v>
      </c>
      <c r="V393" s="46" t="n">
        <f aca="false">C393/U393</f>
        <v>9.82173913043478</v>
      </c>
      <c r="W393" s="99" t="n">
        <f aca="false">VLOOKUP($B393,Gas!$B$3:$E$2506,4)</f>
        <v>0.324918765051131</v>
      </c>
    </row>
    <row r="394" customFormat="false" ht="12.75" hidden="false" customHeight="false" outlineLevel="0" collapsed="false">
      <c r="A394" s="95" t="n">
        <f aca="false">MONTH(B394)+(YEAR(B394)-1998)*12</f>
        <v>18</v>
      </c>
      <c r="B394" s="101" t="n">
        <v>36327</v>
      </c>
      <c r="C394" s="102" t="n">
        <v>21.23</v>
      </c>
      <c r="D394" s="98" t="n">
        <f aca="false">LN(C394/C393)</f>
        <v>-0.0620920547647472</v>
      </c>
      <c r="E394" s="106" t="n">
        <f aca="false">STDEV(D385:D394)*SQRT(trade_day)</f>
        <v>8.86539975065761</v>
      </c>
      <c r="F394" s="99"/>
      <c r="G394" s="103" t="n">
        <f aca="false">IF(G$1="P",MAX(0,G$2-$C394),IF(G$1="C",MAX(0,$C394-G$2)))</f>
        <v>0</v>
      </c>
      <c r="H394" s="103" t="n">
        <f aca="false">IF(H$1="P",MAX(0,H$2-$C394),IF(H$1="C",MAX(0,$C394-H$2)))</f>
        <v>3.77</v>
      </c>
      <c r="I394" s="103" t="n">
        <f aca="false">IF(I$1="P",MAX(0,I$2-$C394),IF(I$1="C",MAX(0,$C394-I$2)))</f>
        <v>8.77</v>
      </c>
      <c r="J394" s="103" t="n">
        <f aca="false">IF(J$1="P",MAX(0,J$2-$C394),IF(J$1="C",MAX(0,$C394-J$2)))</f>
        <v>13.77</v>
      </c>
      <c r="K394" s="103" t="n">
        <f aca="false">IF(K$1="P",MAX(0,K$2-$C394),IF(K$1="C",MAX(0,$C394-K$2)))</f>
        <v>18.77</v>
      </c>
      <c r="L394" s="103" t="n">
        <f aca="false">IF(L$1="P",MAX(0,L$2-$C394),IF(L$1="C",MAX(0,$C394-L$2)))</f>
        <v>28.77</v>
      </c>
      <c r="M394" s="103" t="n">
        <f aca="false">IF(M$1="P",MAX(0,M$2-$C394),IF(M$1="C",MAX(0,$C394-M$2)))</f>
        <v>1.23</v>
      </c>
      <c r="N394" s="103" t="n">
        <f aca="false">IF(N$1="P",MAX(0,N$2-$C394),IF(N$1="C",MAX(0,$C394-N$2)))</f>
        <v>0</v>
      </c>
      <c r="O394" s="103" t="n">
        <f aca="false">IF(O$1="P",MAX(0,O$2-$C394),IF(O$1="C",MAX(0,$C394-O$2)))</f>
        <v>0</v>
      </c>
      <c r="P394" s="103" t="n">
        <f aca="false">IF(P$1="P",MAX(0,P$2-$C394),IF(P$1="C",MAX(0,$C394-P$2)))</f>
        <v>0</v>
      </c>
      <c r="Q394" s="103" t="n">
        <f aca="false">IF(Q$1="P",MAX(0,Q$2-$C394),IF(Q$1="C",MAX(0,$C394-Q$2)))</f>
        <v>0</v>
      </c>
      <c r="R394" s="103" t="n">
        <f aca="false">IF(R$1="P",MAX(0,R$2-$C394),IF(R$1="C",MAX(0,$C394-R$2)))</f>
        <v>0</v>
      </c>
      <c r="S394" s="103" t="n">
        <f aca="false">IF(S$1="P",MAX(0,S$2-$C394),IF(S$1="C",MAX(0,$C394-S$2)))</f>
        <v>0</v>
      </c>
      <c r="T394" s="104" t="n">
        <f aca="false">A394</f>
        <v>18</v>
      </c>
      <c r="U394" s="105" t="n">
        <f aca="false">VLOOKUP($B394,Gas!$B$3:$E$2506,2)</f>
        <v>2.28</v>
      </c>
      <c r="V394" s="46" t="n">
        <f aca="false">C394/U394</f>
        <v>9.31140350877193</v>
      </c>
      <c r="W394" s="99" t="n">
        <f aca="false">VLOOKUP($B394,Gas!$B$3:$E$2506,4)</f>
        <v>0.328242265072203</v>
      </c>
    </row>
    <row r="395" customFormat="false" ht="12.75" hidden="false" customHeight="false" outlineLevel="0" collapsed="false">
      <c r="A395" s="95" t="n">
        <f aca="false">MONTH(B395)+(YEAR(B395)-1998)*12</f>
        <v>18</v>
      </c>
      <c r="B395" s="101" t="n">
        <v>36328</v>
      </c>
      <c r="C395" s="102" t="n">
        <v>22.42</v>
      </c>
      <c r="D395" s="98" t="n">
        <f aca="false">LN(C395/C394)</f>
        <v>0.0545381419288492</v>
      </c>
      <c r="E395" s="106" t="n">
        <f aca="false">STDEV(D386:D395)*SQRT(trade_day)</f>
        <v>8.86888047499673</v>
      </c>
      <c r="F395" s="99"/>
      <c r="G395" s="103" t="n">
        <f aca="false">IF(G$1="P",MAX(0,G$2-$C395),IF(G$1="C",MAX(0,$C395-G$2)))</f>
        <v>0</v>
      </c>
      <c r="H395" s="103" t="n">
        <f aca="false">IF(H$1="P",MAX(0,H$2-$C395),IF(H$1="C",MAX(0,$C395-H$2)))</f>
        <v>2.58</v>
      </c>
      <c r="I395" s="103" t="n">
        <f aca="false">IF(I$1="P",MAX(0,I$2-$C395),IF(I$1="C",MAX(0,$C395-I$2)))</f>
        <v>7.58</v>
      </c>
      <c r="J395" s="103" t="n">
        <f aca="false">IF(J$1="P",MAX(0,J$2-$C395),IF(J$1="C",MAX(0,$C395-J$2)))</f>
        <v>12.58</v>
      </c>
      <c r="K395" s="103" t="n">
        <f aca="false">IF(K$1="P",MAX(0,K$2-$C395),IF(K$1="C",MAX(0,$C395-K$2)))</f>
        <v>17.58</v>
      </c>
      <c r="L395" s="103" t="n">
        <f aca="false">IF(L$1="P",MAX(0,L$2-$C395),IF(L$1="C",MAX(0,$C395-L$2)))</f>
        <v>27.58</v>
      </c>
      <c r="M395" s="103" t="n">
        <f aca="false">IF(M$1="P",MAX(0,M$2-$C395),IF(M$1="C",MAX(0,$C395-M$2)))</f>
        <v>2.42</v>
      </c>
      <c r="N395" s="103" t="n">
        <f aca="false">IF(N$1="P",MAX(0,N$2-$C395),IF(N$1="C",MAX(0,$C395-N$2)))</f>
        <v>0</v>
      </c>
      <c r="O395" s="103" t="n">
        <f aca="false">IF(O$1="P",MAX(0,O$2-$C395),IF(O$1="C",MAX(0,$C395-O$2)))</f>
        <v>0</v>
      </c>
      <c r="P395" s="103" t="n">
        <f aca="false">IF(P$1="P",MAX(0,P$2-$C395),IF(P$1="C",MAX(0,$C395-P$2)))</f>
        <v>0</v>
      </c>
      <c r="Q395" s="103" t="n">
        <f aca="false">IF(Q$1="P",MAX(0,Q$2-$C395),IF(Q$1="C",MAX(0,$C395-Q$2)))</f>
        <v>0</v>
      </c>
      <c r="R395" s="103" t="n">
        <f aca="false">IF(R$1="P",MAX(0,R$2-$C395),IF(R$1="C",MAX(0,$C395-R$2)))</f>
        <v>0</v>
      </c>
      <c r="S395" s="103" t="n">
        <f aca="false">IF(S$1="P",MAX(0,S$2-$C395),IF(S$1="C",MAX(0,$C395-S$2)))</f>
        <v>0</v>
      </c>
      <c r="T395" s="104" t="n">
        <f aca="false">A395</f>
        <v>18</v>
      </c>
      <c r="U395" s="105" t="n">
        <f aca="false">VLOOKUP($B395,Gas!$B$3:$E$2506,2)</f>
        <v>2.275</v>
      </c>
      <c r="V395" s="46" t="n">
        <f aca="false">C395/U395</f>
        <v>9.85494505494506</v>
      </c>
      <c r="W395" s="99" t="n">
        <f aca="false">VLOOKUP($B395,Gas!$B$3:$E$2506,4)</f>
        <v>0.328038426605089</v>
      </c>
    </row>
    <row r="396" customFormat="false" ht="12.75" hidden="false" customHeight="false" outlineLevel="0" collapsed="false">
      <c r="A396" s="95" t="n">
        <f aca="false">MONTH(B396)+(YEAR(B396)-1998)*12</f>
        <v>18</v>
      </c>
      <c r="B396" s="101" t="n">
        <v>36329</v>
      </c>
      <c r="C396" s="102" t="n">
        <v>21.75</v>
      </c>
      <c r="D396" s="98" t="n">
        <f aca="false">LN(C396/C395)</f>
        <v>-0.0303396601093209</v>
      </c>
      <c r="E396" s="106" t="n">
        <f aca="false">STDEV(D387:D396)*SQRT(trade_day)</f>
        <v>8.85877159919175</v>
      </c>
      <c r="F396" s="99"/>
      <c r="G396" s="103" t="n">
        <f aca="false">IF(G$1="P",MAX(0,G$2-$C396),IF(G$1="C",MAX(0,$C396-G$2)))</f>
        <v>0</v>
      </c>
      <c r="H396" s="103" t="n">
        <f aca="false">IF(H$1="P",MAX(0,H$2-$C396),IF(H$1="C",MAX(0,$C396-H$2)))</f>
        <v>3.25</v>
      </c>
      <c r="I396" s="103" t="n">
        <f aca="false">IF(I$1="P",MAX(0,I$2-$C396),IF(I$1="C",MAX(0,$C396-I$2)))</f>
        <v>8.25</v>
      </c>
      <c r="J396" s="103" t="n">
        <f aca="false">IF(J$1="P",MAX(0,J$2-$C396),IF(J$1="C",MAX(0,$C396-J$2)))</f>
        <v>13.25</v>
      </c>
      <c r="K396" s="103" t="n">
        <f aca="false">IF(K$1="P",MAX(0,K$2-$C396),IF(K$1="C",MAX(0,$C396-K$2)))</f>
        <v>18.25</v>
      </c>
      <c r="L396" s="103" t="n">
        <f aca="false">IF(L$1="P",MAX(0,L$2-$C396),IF(L$1="C",MAX(0,$C396-L$2)))</f>
        <v>28.25</v>
      </c>
      <c r="M396" s="103" t="n">
        <f aca="false">IF(M$1="P",MAX(0,M$2-$C396),IF(M$1="C",MAX(0,$C396-M$2)))</f>
        <v>1.75</v>
      </c>
      <c r="N396" s="103" t="n">
        <f aca="false">IF(N$1="P",MAX(0,N$2-$C396),IF(N$1="C",MAX(0,$C396-N$2)))</f>
        <v>0</v>
      </c>
      <c r="O396" s="103" t="n">
        <f aca="false">IF(O$1="P",MAX(0,O$2-$C396),IF(O$1="C",MAX(0,$C396-O$2)))</f>
        <v>0</v>
      </c>
      <c r="P396" s="103" t="n">
        <f aca="false">IF(P$1="P",MAX(0,P$2-$C396),IF(P$1="C",MAX(0,$C396-P$2)))</f>
        <v>0</v>
      </c>
      <c r="Q396" s="103" t="n">
        <f aca="false">IF(Q$1="P",MAX(0,Q$2-$C396),IF(Q$1="C",MAX(0,$C396-Q$2)))</f>
        <v>0</v>
      </c>
      <c r="R396" s="103" t="n">
        <f aca="false">IF(R$1="P",MAX(0,R$2-$C396),IF(R$1="C",MAX(0,$C396-R$2)))</f>
        <v>0</v>
      </c>
      <c r="S396" s="103" t="n">
        <f aca="false">IF(S$1="P",MAX(0,S$2-$C396),IF(S$1="C",MAX(0,$C396-S$2)))</f>
        <v>0</v>
      </c>
      <c r="T396" s="104" t="n">
        <f aca="false">A396</f>
        <v>18</v>
      </c>
      <c r="U396" s="105" t="n">
        <f aca="false">VLOOKUP($B396,Gas!$B$3:$E$2506,2)</f>
        <v>2.24</v>
      </c>
      <c r="V396" s="46" t="n">
        <f aca="false">C396/U396</f>
        <v>9.70982142857143</v>
      </c>
      <c r="W396" s="99" t="n">
        <f aca="false">VLOOKUP($B396,Gas!$B$3:$E$2506,4)</f>
        <v>0.175063056232424</v>
      </c>
    </row>
    <row r="397" customFormat="false" ht="12.75" hidden="false" customHeight="false" outlineLevel="0" collapsed="false">
      <c r="A397" s="95" t="n">
        <f aca="false">MONTH(B397)+(YEAR(B397)-1998)*12</f>
        <v>18</v>
      </c>
      <c r="B397" s="101" t="n">
        <v>36332</v>
      </c>
      <c r="C397" s="102" t="n">
        <v>24.19</v>
      </c>
      <c r="D397" s="98" t="n">
        <f aca="false">LN(C397/C396)</f>
        <v>0.106325567087243</v>
      </c>
      <c r="E397" s="106" t="n">
        <f aca="false">STDEV(D388:D397)*SQRT(trade_day)</f>
        <v>7.75132201067641</v>
      </c>
      <c r="F397" s="99"/>
      <c r="G397" s="103" t="n">
        <f aca="false">IF(G$1="P",MAX(0,G$2-$C397),IF(G$1="C",MAX(0,$C397-G$2)))</f>
        <v>0</v>
      </c>
      <c r="H397" s="103" t="n">
        <f aca="false">IF(H$1="P",MAX(0,H$2-$C397),IF(H$1="C",MAX(0,$C397-H$2)))</f>
        <v>0.809999999999999</v>
      </c>
      <c r="I397" s="103" t="n">
        <f aca="false">IF(I$1="P",MAX(0,I$2-$C397),IF(I$1="C",MAX(0,$C397-I$2)))</f>
        <v>5.81</v>
      </c>
      <c r="J397" s="103" t="n">
        <f aca="false">IF(J$1="P",MAX(0,J$2-$C397),IF(J$1="C",MAX(0,$C397-J$2)))</f>
        <v>10.81</v>
      </c>
      <c r="K397" s="103" t="n">
        <f aca="false">IF(K$1="P",MAX(0,K$2-$C397),IF(K$1="C",MAX(0,$C397-K$2)))</f>
        <v>15.81</v>
      </c>
      <c r="L397" s="103" t="n">
        <f aca="false">IF(L$1="P",MAX(0,L$2-$C397),IF(L$1="C",MAX(0,$C397-L$2)))</f>
        <v>25.81</v>
      </c>
      <c r="M397" s="103" t="n">
        <f aca="false">IF(M$1="P",MAX(0,M$2-$C397),IF(M$1="C",MAX(0,$C397-M$2)))</f>
        <v>4.19</v>
      </c>
      <c r="N397" s="103" t="n">
        <f aca="false">IF(N$1="P",MAX(0,N$2-$C397),IF(N$1="C",MAX(0,$C397-N$2)))</f>
        <v>0</v>
      </c>
      <c r="O397" s="103" t="n">
        <f aca="false">IF(O$1="P",MAX(0,O$2-$C397),IF(O$1="C",MAX(0,$C397-O$2)))</f>
        <v>0</v>
      </c>
      <c r="P397" s="103" t="n">
        <f aca="false">IF(P$1="P",MAX(0,P$2-$C397),IF(P$1="C",MAX(0,$C397-P$2)))</f>
        <v>0</v>
      </c>
      <c r="Q397" s="103" t="n">
        <f aca="false">IF(Q$1="P",MAX(0,Q$2-$C397),IF(Q$1="C",MAX(0,$C397-Q$2)))</f>
        <v>0</v>
      </c>
      <c r="R397" s="103" t="n">
        <f aca="false">IF(R$1="P",MAX(0,R$2-$C397),IF(R$1="C",MAX(0,$C397-R$2)))</f>
        <v>0</v>
      </c>
      <c r="S397" s="103" t="n">
        <f aca="false">IF(S$1="P",MAX(0,S$2-$C397),IF(S$1="C",MAX(0,$C397-S$2)))</f>
        <v>0</v>
      </c>
      <c r="T397" s="104" t="n">
        <f aca="false">A397</f>
        <v>18</v>
      </c>
      <c r="U397" s="105" t="n">
        <f aca="false">VLOOKUP($B397,Gas!$B$3:$E$2506,2)</f>
        <v>2.235</v>
      </c>
      <c r="V397" s="46" t="n">
        <f aca="false">C397/U397</f>
        <v>10.8232662192394</v>
      </c>
      <c r="W397" s="99" t="n">
        <f aca="false">VLOOKUP($B397,Gas!$B$3:$E$2506,4)</f>
        <v>0.175628944733889</v>
      </c>
    </row>
    <row r="398" customFormat="false" ht="12.75" hidden="false" customHeight="false" outlineLevel="0" collapsed="false">
      <c r="A398" s="95" t="n">
        <f aca="false">MONTH(B398)+(YEAR(B398)-1998)*12</f>
        <v>18</v>
      </c>
      <c r="B398" s="101" t="n">
        <v>36333</v>
      </c>
      <c r="C398" s="102" t="n">
        <v>25.98</v>
      </c>
      <c r="D398" s="98" t="n">
        <f aca="false">LN(C398/C397)</f>
        <v>0.0713876866205176</v>
      </c>
      <c r="E398" s="106" t="n">
        <f aca="false">STDEV(D389:D398)*SQRT(trade_day)</f>
        <v>4.34669147327245</v>
      </c>
      <c r="F398" s="99"/>
      <c r="G398" s="103" t="n">
        <f aca="false">IF(G$1="P",MAX(0,G$2-$C398),IF(G$1="C",MAX(0,$C398-G$2)))</f>
        <v>0</v>
      </c>
      <c r="H398" s="103" t="n">
        <f aca="false">IF(H$1="P",MAX(0,H$2-$C398),IF(H$1="C",MAX(0,$C398-H$2)))</f>
        <v>0</v>
      </c>
      <c r="I398" s="103" t="n">
        <f aca="false">IF(I$1="P",MAX(0,I$2-$C398),IF(I$1="C",MAX(0,$C398-I$2)))</f>
        <v>4.02</v>
      </c>
      <c r="J398" s="103" t="n">
        <f aca="false">IF(J$1="P",MAX(0,J$2-$C398),IF(J$1="C",MAX(0,$C398-J$2)))</f>
        <v>9.02</v>
      </c>
      <c r="K398" s="103" t="n">
        <f aca="false">IF(K$1="P",MAX(0,K$2-$C398),IF(K$1="C",MAX(0,$C398-K$2)))</f>
        <v>14.02</v>
      </c>
      <c r="L398" s="103" t="n">
        <f aca="false">IF(L$1="P",MAX(0,L$2-$C398),IF(L$1="C",MAX(0,$C398-L$2)))</f>
        <v>24.02</v>
      </c>
      <c r="M398" s="103" t="n">
        <f aca="false">IF(M$1="P",MAX(0,M$2-$C398),IF(M$1="C",MAX(0,$C398-M$2)))</f>
        <v>5.98</v>
      </c>
      <c r="N398" s="103" t="n">
        <f aca="false">IF(N$1="P",MAX(0,N$2-$C398),IF(N$1="C",MAX(0,$C398-N$2)))</f>
        <v>0.98</v>
      </c>
      <c r="O398" s="103" t="n">
        <f aca="false">IF(O$1="P",MAX(0,O$2-$C398),IF(O$1="C",MAX(0,$C398-O$2)))</f>
        <v>0</v>
      </c>
      <c r="P398" s="103" t="n">
        <f aca="false">IF(P$1="P",MAX(0,P$2-$C398),IF(P$1="C",MAX(0,$C398-P$2)))</f>
        <v>0</v>
      </c>
      <c r="Q398" s="103" t="n">
        <f aca="false">IF(Q$1="P",MAX(0,Q$2-$C398),IF(Q$1="C",MAX(0,$C398-Q$2)))</f>
        <v>0</v>
      </c>
      <c r="R398" s="103" t="n">
        <f aca="false">IF(R$1="P",MAX(0,R$2-$C398),IF(R$1="C",MAX(0,$C398-R$2)))</f>
        <v>0</v>
      </c>
      <c r="S398" s="103" t="n">
        <f aca="false">IF(S$1="P",MAX(0,S$2-$C398),IF(S$1="C",MAX(0,$C398-S$2)))</f>
        <v>0</v>
      </c>
      <c r="T398" s="104" t="n">
        <f aca="false">A398</f>
        <v>18</v>
      </c>
      <c r="U398" s="105" t="n">
        <f aca="false">VLOOKUP($B398,Gas!$B$3:$E$2506,2)</f>
        <v>2.215</v>
      </c>
      <c r="V398" s="46" t="n">
        <f aca="false">C398/U398</f>
        <v>11.7291196388262</v>
      </c>
      <c r="W398" s="99" t="n">
        <f aca="false">VLOOKUP($B398,Gas!$B$3:$E$2506,4)</f>
        <v>0.10136559995417</v>
      </c>
    </row>
    <row r="399" customFormat="false" ht="12.75" hidden="false" customHeight="false" outlineLevel="0" collapsed="false">
      <c r="A399" s="95" t="n">
        <f aca="false">MONTH(B399)+(YEAR(B399)-1998)*12</f>
        <v>18</v>
      </c>
      <c r="B399" s="101" t="n">
        <v>36334</v>
      </c>
      <c r="C399" s="102" t="n">
        <v>24.64</v>
      </c>
      <c r="D399" s="98" t="n">
        <f aca="false">LN(C399/C398)</f>
        <v>-0.0529558725771345</v>
      </c>
      <c r="E399" s="106" t="n">
        <f aca="false">STDEV(D390:D399)*SQRT(trade_day)</f>
        <v>3.80691001196116</v>
      </c>
      <c r="F399" s="99"/>
      <c r="G399" s="103" t="n">
        <f aca="false">IF(G$1="P",MAX(0,G$2-$C399),IF(G$1="C",MAX(0,$C399-G$2)))</f>
        <v>0</v>
      </c>
      <c r="H399" s="103" t="n">
        <f aca="false">IF(H$1="P",MAX(0,H$2-$C399),IF(H$1="C",MAX(0,$C399-H$2)))</f>
        <v>0.359999999999999</v>
      </c>
      <c r="I399" s="103" t="n">
        <f aca="false">IF(I$1="P",MAX(0,I$2-$C399),IF(I$1="C",MAX(0,$C399-I$2)))</f>
        <v>5.36</v>
      </c>
      <c r="J399" s="103" t="n">
        <f aca="false">IF(J$1="P",MAX(0,J$2-$C399),IF(J$1="C",MAX(0,$C399-J$2)))</f>
        <v>10.36</v>
      </c>
      <c r="K399" s="103" t="n">
        <f aca="false">IF(K$1="P",MAX(0,K$2-$C399),IF(K$1="C",MAX(0,$C399-K$2)))</f>
        <v>15.36</v>
      </c>
      <c r="L399" s="103" t="n">
        <f aca="false">IF(L$1="P",MAX(0,L$2-$C399),IF(L$1="C",MAX(0,$C399-L$2)))</f>
        <v>25.36</v>
      </c>
      <c r="M399" s="103" t="n">
        <f aca="false">IF(M$1="P",MAX(0,M$2-$C399),IF(M$1="C",MAX(0,$C399-M$2)))</f>
        <v>4.64</v>
      </c>
      <c r="N399" s="103" t="n">
        <f aca="false">IF(N$1="P",MAX(0,N$2-$C399),IF(N$1="C",MAX(0,$C399-N$2)))</f>
        <v>0</v>
      </c>
      <c r="O399" s="103" t="n">
        <f aca="false">IF(O$1="P",MAX(0,O$2-$C399),IF(O$1="C",MAX(0,$C399-O$2)))</f>
        <v>0</v>
      </c>
      <c r="P399" s="103" t="n">
        <f aca="false">IF(P$1="P",MAX(0,P$2-$C399),IF(P$1="C",MAX(0,$C399-P$2)))</f>
        <v>0</v>
      </c>
      <c r="Q399" s="103" t="n">
        <f aca="false">IF(Q$1="P",MAX(0,Q$2-$C399),IF(Q$1="C",MAX(0,$C399-Q$2)))</f>
        <v>0</v>
      </c>
      <c r="R399" s="103" t="n">
        <f aca="false">IF(R$1="P",MAX(0,R$2-$C399),IF(R$1="C",MAX(0,$C399-R$2)))</f>
        <v>0</v>
      </c>
      <c r="S399" s="103" t="n">
        <f aca="false">IF(S$1="P",MAX(0,S$2-$C399),IF(S$1="C",MAX(0,$C399-S$2)))</f>
        <v>0</v>
      </c>
      <c r="T399" s="104" t="n">
        <f aca="false">A399</f>
        <v>18</v>
      </c>
      <c r="U399" s="105" t="n">
        <f aca="false">VLOOKUP($B399,Gas!$B$3:$E$2506,2)</f>
        <v>2.22</v>
      </c>
      <c r="V399" s="46" t="n">
        <f aca="false">C399/U399</f>
        <v>11.0990990990991</v>
      </c>
      <c r="W399" s="99" t="n">
        <f aca="false">VLOOKUP($B399,Gas!$B$3:$E$2506,4)</f>
        <v>0.105777919536036</v>
      </c>
    </row>
    <row r="400" customFormat="false" ht="12.75" hidden="false" customHeight="false" outlineLevel="0" collapsed="false">
      <c r="A400" s="95" t="n">
        <f aca="false">MONTH(B400)+(YEAR(B400)-1998)*12</f>
        <v>18</v>
      </c>
      <c r="B400" s="101" t="n">
        <v>36335</v>
      </c>
      <c r="C400" s="102" t="n">
        <v>28.94</v>
      </c>
      <c r="D400" s="98" t="n">
        <f aca="false">LN(C400/C399)</f>
        <v>0.160853582538019</v>
      </c>
      <c r="E400" s="106" t="n">
        <f aca="false">STDEV(D391:D400)*SQRT(trade_day)</f>
        <v>4.04381026227928</v>
      </c>
      <c r="F400" s="99"/>
      <c r="G400" s="103" t="n">
        <f aca="false">IF(G$1="P",MAX(0,G$2-$C400),IF(G$1="C",MAX(0,$C400-G$2)))</f>
        <v>0</v>
      </c>
      <c r="H400" s="103" t="n">
        <f aca="false">IF(H$1="P",MAX(0,H$2-$C400),IF(H$1="C",MAX(0,$C400-H$2)))</f>
        <v>0</v>
      </c>
      <c r="I400" s="103" t="n">
        <f aca="false">IF(I$1="P",MAX(0,I$2-$C400),IF(I$1="C",MAX(0,$C400-I$2)))</f>
        <v>1.06</v>
      </c>
      <c r="J400" s="103" t="n">
        <f aca="false">IF(J$1="P",MAX(0,J$2-$C400),IF(J$1="C",MAX(0,$C400-J$2)))</f>
        <v>6.06</v>
      </c>
      <c r="K400" s="103" t="n">
        <f aca="false">IF(K$1="P",MAX(0,K$2-$C400),IF(K$1="C",MAX(0,$C400-K$2)))</f>
        <v>11.06</v>
      </c>
      <c r="L400" s="103" t="n">
        <f aca="false">IF(L$1="P",MAX(0,L$2-$C400),IF(L$1="C",MAX(0,$C400-L$2)))</f>
        <v>21.06</v>
      </c>
      <c r="M400" s="103" t="n">
        <f aca="false">IF(M$1="P",MAX(0,M$2-$C400),IF(M$1="C",MAX(0,$C400-M$2)))</f>
        <v>8.94</v>
      </c>
      <c r="N400" s="103" t="n">
        <f aca="false">IF(N$1="P",MAX(0,N$2-$C400),IF(N$1="C",MAX(0,$C400-N$2)))</f>
        <v>3.94</v>
      </c>
      <c r="O400" s="103" t="n">
        <f aca="false">IF(O$1="P",MAX(0,O$2-$C400),IF(O$1="C",MAX(0,$C400-O$2)))</f>
        <v>0</v>
      </c>
      <c r="P400" s="103" t="n">
        <f aca="false">IF(P$1="P",MAX(0,P$2-$C400),IF(P$1="C",MAX(0,$C400-P$2)))</f>
        <v>0</v>
      </c>
      <c r="Q400" s="103" t="n">
        <f aca="false">IF(Q$1="P",MAX(0,Q$2-$C400),IF(Q$1="C",MAX(0,$C400-Q$2)))</f>
        <v>0</v>
      </c>
      <c r="R400" s="103" t="n">
        <f aca="false">IF(R$1="P",MAX(0,R$2-$C400),IF(R$1="C",MAX(0,$C400-R$2)))</f>
        <v>0</v>
      </c>
      <c r="S400" s="103" t="n">
        <f aca="false">IF(S$1="P",MAX(0,S$2-$C400),IF(S$1="C",MAX(0,$C400-S$2)))</f>
        <v>0</v>
      </c>
      <c r="T400" s="104" t="n">
        <f aca="false">A400</f>
        <v>18</v>
      </c>
      <c r="U400" s="105" t="n">
        <f aca="false">VLOOKUP($B400,Gas!$B$3:$E$2506,2)</f>
        <v>2.245</v>
      </c>
      <c r="V400" s="46" t="n">
        <f aca="false">C400/U400</f>
        <v>12.890868596882</v>
      </c>
      <c r="W400" s="99" t="n">
        <f aca="false">VLOOKUP($B400,Gas!$B$3:$E$2506,4)</f>
        <v>0.138488233153372</v>
      </c>
    </row>
    <row r="401" customFormat="false" ht="12.75" hidden="false" customHeight="false" outlineLevel="0" collapsed="false">
      <c r="A401" s="95" t="n">
        <f aca="false">MONTH(B401)+(YEAR(B401)-1998)*12</f>
        <v>18</v>
      </c>
      <c r="B401" s="101" t="n">
        <v>36336</v>
      </c>
      <c r="C401" s="102" t="n">
        <v>28.04</v>
      </c>
      <c r="D401" s="98" t="n">
        <f aca="false">LN(C401/C400)</f>
        <v>-0.0315926590369486</v>
      </c>
      <c r="E401" s="106" t="n">
        <f aca="false">STDEV(D392:D401)*SQRT(trade_day)</f>
        <v>2.40919009544466</v>
      </c>
      <c r="F401" s="99"/>
      <c r="G401" s="103" t="n">
        <f aca="false">IF(G$1="P",MAX(0,G$2-$C401),IF(G$1="C",MAX(0,$C401-G$2)))</f>
        <v>0</v>
      </c>
      <c r="H401" s="103" t="n">
        <f aca="false">IF(H$1="P",MAX(0,H$2-$C401),IF(H$1="C",MAX(0,$C401-H$2)))</f>
        <v>0</v>
      </c>
      <c r="I401" s="103" t="n">
        <f aca="false">IF(I$1="P",MAX(0,I$2-$C401),IF(I$1="C",MAX(0,$C401-I$2)))</f>
        <v>1.96</v>
      </c>
      <c r="J401" s="103" t="n">
        <f aca="false">IF(J$1="P",MAX(0,J$2-$C401),IF(J$1="C",MAX(0,$C401-J$2)))</f>
        <v>6.96</v>
      </c>
      <c r="K401" s="103" t="n">
        <f aca="false">IF(K$1="P",MAX(0,K$2-$C401),IF(K$1="C",MAX(0,$C401-K$2)))</f>
        <v>11.96</v>
      </c>
      <c r="L401" s="103" t="n">
        <f aca="false">IF(L$1="P",MAX(0,L$2-$C401),IF(L$1="C",MAX(0,$C401-L$2)))</f>
        <v>21.96</v>
      </c>
      <c r="M401" s="103" t="n">
        <f aca="false">IF(M$1="P",MAX(0,M$2-$C401),IF(M$1="C",MAX(0,$C401-M$2)))</f>
        <v>8.04</v>
      </c>
      <c r="N401" s="103" t="n">
        <f aca="false">IF(N$1="P",MAX(0,N$2-$C401),IF(N$1="C",MAX(0,$C401-N$2)))</f>
        <v>3.04</v>
      </c>
      <c r="O401" s="103" t="n">
        <f aca="false">IF(O$1="P",MAX(0,O$2-$C401),IF(O$1="C",MAX(0,$C401-O$2)))</f>
        <v>0</v>
      </c>
      <c r="P401" s="103" t="n">
        <f aca="false">IF(P$1="P",MAX(0,P$2-$C401),IF(P$1="C",MAX(0,$C401-P$2)))</f>
        <v>0</v>
      </c>
      <c r="Q401" s="103" t="n">
        <f aca="false">IF(Q$1="P",MAX(0,Q$2-$C401),IF(Q$1="C",MAX(0,$C401-Q$2)))</f>
        <v>0</v>
      </c>
      <c r="R401" s="103" t="n">
        <f aca="false">IF(R$1="P",MAX(0,R$2-$C401),IF(R$1="C",MAX(0,$C401-R$2)))</f>
        <v>0</v>
      </c>
      <c r="S401" s="103" t="n">
        <f aca="false">IF(S$1="P",MAX(0,S$2-$C401),IF(S$1="C",MAX(0,$C401-S$2)))</f>
        <v>0</v>
      </c>
      <c r="T401" s="104" t="n">
        <f aca="false">A401</f>
        <v>18</v>
      </c>
      <c r="U401" s="105" t="n">
        <f aca="false">VLOOKUP($B401,Gas!$B$3:$E$2506,2)</f>
        <v>2.255</v>
      </c>
      <c r="V401" s="46" t="n">
        <f aca="false">C401/U401</f>
        <v>12.4345898004435</v>
      </c>
      <c r="W401" s="99" t="n">
        <f aca="false">VLOOKUP($B401,Gas!$B$3:$E$2506,4)</f>
        <v>0.145005866517907</v>
      </c>
    </row>
    <row r="402" customFormat="false" ht="12.75" hidden="false" customHeight="false" outlineLevel="0" collapsed="false">
      <c r="A402" s="95" t="n">
        <f aca="false">MONTH(B402)+(YEAR(B402)-1998)*12</f>
        <v>18</v>
      </c>
      <c r="B402" s="101" t="n">
        <v>36339</v>
      </c>
      <c r="C402" s="102" t="n">
        <v>61.46</v>
      </c>
      <c r="D402" s="98" t="n">
        <f aca="false">LN(C402/C401)</f>
        <v>0.784754494535949</v>
      </c>
      <c r="E402" s="106" t="n">
        <f aca="false">STDEV(D393:D402)*SQRT(trade_day)</f>
        <v>4.4553533538404</v>
      </c>
      <c r="F402" s="99"/>
      <c r="G402" s="103" t="n">
        <f aca="false">IF(G$1="P",MAX(0,G$2-$C402),IF(G$1="C",MAX(0,$C402-G$2)))</f>
        <v>0</v>
      </c>
      <c r="H402" s="103" t="n">
        <f aca="false">IF(H$1="P",MAX(0,H$2-$C402),IF(H$1="C",MAX(0,$C402-H$2)))</f>
        <v>0</v>
      </c>
      <c r="I402" s="103" t="n">
        <f aca="false">IF(I$1="P",MAX(0,I$2-$C402),IF(I$1="C",MAX(0,$C402-I$2)))</f>
        <v>0</v>
      </c>
      <c r="J402" s="103" t="n">
        <f aca="false">IF(J$1="P",MAX(0,J$2-$C402),IF(J$1="C",MAX(0,$C402-J$2)))</f>
        <v>0</v>
      </c>
      <c r="K402" s="103" t="n">
        <f aca="false">IF(K$1="P",MAX(0,K$2-$C402),IF(K$1="C",MAX(0,$C402-K$2)))</f>
        <v>0</v>
      </c>
      <c r="L402" s="103" t="n">
        <f aca="false">IF(L$1="P",MAX(0,L$2-$C402),IF(L$1="C",MAX(0,$C402-L$2)))</f>
        <v>0</v>
      </c>
      <c r="M402" s="103" t="n">
        <f aca="false">IF(M$1="P",MAX(0,M$2-$C402),IF(M$1="C",MAX(0,$C402-M$2)))</f>
        <v>41.46</v>
      </c>
      <c r="N402" s="103" t="n">
        <f aca="false">IF(N$1="P",MAX(0,N$2-$C402),IF(N$1="C",MAX(0,$C402-N$2)))</f>
        <v>36.46</v>
      </c>
      <c r="O402" s="103" t="n">
        <f aca="false">IF(O$1="P",MAX(0,O$2-$C402),IF(O$1="C",MAX(0,$C402-O$2)))</f>
        <v>31.46</v>
      </c>
      <c r="P402" s="103" t="n">
        <f aca="false">IF(P$1="P",MAX(0,P$2-$C402),IF(P$1="C",MAX(0,$C402-P$2)))</f>
        <v>26.46</v>
      </c>
      <c r="Q402" s="103" t="n">
        <f aca="false">IF(Q$1="P",MAX(0,Q$2-$C402),IF(Q$1="C",MAX(0,$C402-Q$2)))</f>
        <v>21.46</v>
      </c>
      <c r="R402" s="103" t="n">
        <f aca="false">IF(R$1="P",MAX(0,R$2-$C402),IF(R$1="C",MAX(0,$C402-R$2)))</f>
        <v>11.46</v>
      </c>
      <c r="S402" s="103" t="n">
        <f aca="false">IF(S$1="P",MAX(0,S$2-$C402),IF(S$1="C",MAX(0,$C402-S$2)))</f>
        <v>0</v>
      </c>
      <c r="T402" s="104" t="n">
        <f aca="false">A402</f>
        <v>18</v>
      </c>
      <c r="U402" s="105" t="n">
        <f aca="false">VLOOKUP($B402,Gas!$B$3:$E$2506,2)</f>
        <v>2.27</v>
      </c>
      <c r="V402" s="46" t="n">
        <f aca="false">C402/U402</f>
        <v>27.0748898678414</v>
      </c>
      <c r="W402" s="99" t="n">
        <f aca="false">VLOOKUP($B402,Gas!$B$3:$E$2506,4)</f>
        <v>0.103136930928441</v>
      </c>
    </row>
    <row r="403" customFormat="false" ht="12.75" hidden="false" customHeight="false" outlineLevel="0" collapsed="false">
      <c r="A403" s="95" t="n">
        <f aca="false">MONTH(B403)+(YEAR(B403)-1998)*12</f>
        <v>18</v>
      </c>
      <c r="B403" s="101" t="n">
        <v>36340</v>
      </c>
      <c r="C403" s="102" t="n">
        <v>30.19</v>
      </c>
      <c r="D403" s="98" t="n">
        <f aca="false">LN(C403/C402)</f>
        <v>-0.710875812983591</v>
      </c>
      <c r="E403" s="106" t="n">
        <f aca="false">STDEV(D394:D403)*SQRT(trade_day)</f>
        <v>5.69259214280119</v>
      </c>
      <c r="F403" s="99"/>
      <c r="G403" s="103" t="n">
        <f aca="false">IF(G$1="P",MAX(0,G$2-$C403),IF(G$1="C",MAX(0,$C403-G$2)))</f>
        <v>0</v>
      </c>
      <c r="H403" s="103" t="n">
        <f aca="false">IF(H$1="P",MAX(0,H$2-$C403),IF(H$1="C",MAX(0,$C403-H$2)))</f>
        <v>0</v>
      </c>
      <c r="I403" s="103" t="n">
        <f aca="false">IF(I$1="P",MAX(0,I$2-$C403),IF(I$1="C",MAX(0,$C403-I$2)))</f>
        <v>0</v>
      </c>
      <c r="J403" s="103" t="n">
        <f aca="false">IF(J$1="P",MAX(0,J$2-$C403),IF(J$1="C",MAX(0,$C403-J$2)))</f>
        <v>4.81</v>
      </c>
      <c r="K403" s="103" t="n">
        <f aca="false">IF(K$1="P",MAX(0,K$2-$C403),IF(K$1="C",MAX(0,$C403-K$2)))</f>
        <v>9.81</v>
      </c>
      <c r="L403" s="103" t="n">
        <f aca="false">IF(L$1="P",MAX(0,L$2-$C403),IF(L$1="C",MAX(0,$C403-L$2)))</f>
        <v>19.81</v>
      </c>
      <c r="M403" s="103" t="n">
        <f aca="false">IF(M$1="P",MAX(0,M$2-$C403),IF(M$1="C",MAX(0,$C403-M$2)))</f>
        <v>10.19</v>
      </c>
      <c r="N403" s="103" t="n">
        <f aca="false">IF(N$1="P",MAX(0,N$2-$C403),IF(N$1="C",MAX(0,$C403-N$2)))</f>
        <v>5.19</v>
      </c>
      <c r="O403" s="103" t="n">
        <f aca="false">IF(O$1="P",MAX(0,O$2-$C403),IF(O$1="C",MAX(0,$C403-O$2)))</f>
        <v>0.190000000000001</v>
      </c>
      <c r="P403" s="103" t="n">
        <f aca="false">IF(P$1="P",MAX(0,P$2-$C403),IF(P$1="C",MAX(0,$C403-P$2)))</f>
        <v>0</v>
      </c>
      <c r="Q403" s="103" t="n">
        <f aca="false">IF(Q$1="P",MAX(0,Q$2-$C403),IF(Q$1="C",MAX(0,$C403-Q$2)))</f>
        <v>0</v>
      </c>
      <c r="R403" s="103" t="n">
        <f aca="false">IF(R$1="P",MAX(0,R$2-$C403),IF(R$1="C",MAX(0,$C403-R$2)))</f>
        <v>0</v>
      </c>
      <c r="S403" s="103" t="n">
        <f aca="false">IF(S$1="P",MAX(0,S$2-$C403),IF(S$1="C",MAX(0,$C403-S$2)))</f>
        <v>0</v>
      </c>
      <c r="T403" s="104" t="n">
        <f aca="false">A403</f>
        <v>18</v>
      </c>
      <c r="U403" s="105" t="n">
        <f aca="false">VLOOKUP($B403,Gas!$B$3:$E$2506,2)</f>
        <v>2.25</v>
      </c>
      <c r="V403" s="46" t="n">
        <f aca="false">C403/U403</f>
        <v>13.4177777777778</v>
      </c>
      <c r="W403" s="99" t="n">
        <f aca="false">VLOOKUP($B403,Gas!$B$3:$E$2506,4)</f>
        <v>0.11894201751988</v>
      </c>
    </row>
    <row r="404" customFormat="false" ht="12.75" hidden="false" customHeight="false" outlineLevel="0" collapsed="false">
      <c r="A404" s="95" t="n">
        <f aca="false">MONTH(B404)+(YEAR(B404)-1998)*12</f>
        <v>18</v>
      </c>
      <c r="B404" s="101" t="n">
        <v>36341</v>
      </c>
      <c r="C404" s="102" t="n">
        <v>29.27</v>
      </c>
      <c r="D404" s="98" t="n">
        <f aca="false">LN(C404/C403)</f>
        <v>-0.030947643014953</v>
      </c>
      <c r="E404" s="106" t="n">
        <f aca="false">STDEV(D395:D404)*SQRT(trade_day)</f>
        <v>5.68086635049068</v>
      </c>
      <c r="F404" s="99"/>
      <c r="G404" s="103" t="n">
        <f aca="false">IF(G$1="P",MAX(0,G$2-$C404),IF(G$1="C",MAX(0,$C404-G$2)))</f>
        <v>0</v>
      </c>
      <c r="H404" s="103" t="n">
        <f aca="false">IF(H$1="P",MAX(0,H$2-$C404),IF(H$1="C",MAX(0,$C404-H$2)))</f>
        <v>0</v>
      </c>
      <c r="I404" s="103" t="n">
        <f aca="false">IF(I$1="P",MAX(0,I$2-$C404),IF(I$1="C",MAX(0,$C404-I$2)))</f>
        <v>0.73</v>
      </c>
      <c r="J404" s="103" t="n">
        <f aca="false">IF(J$1="P",MAX(0,J$2-$C404),IF(J$1="C",MAX(0,$C404-J$2)))</f>
        <v>5.73</v>
      </c>
      <c r="K404" s="103" t="n">
        <f aca="false">IF(K$1="P",MAX(0,K$2-$C404),IF(K$1="C",MAX(0,$C404-K$2)))</f>
        <v>10.73</v>
      </c>
      <c r="L404" s="103" t="n">
        <f aca="false">IF(L$1="P",MAX(0,L$2-$C404),IF(L$1="C",MAX(0,$C404-L$2)))</f>
        <v>20.73</v>
      </c>
      <c r="M404" s="103" t="n">
        <f aca="false">IF(M$1="P",MAX(0,M$2-$C404),IF(M$1="C",MAX(0,$C404-M$2)))</f>
        <v>9.27</v>
      </c>
      <c r="N404" s="103" t="n">
        <f aca="false">IF(N$1="P",MAX(0,N$2-$C404),IF(N$1="C",MAX(0,$C404-N$2)))</f>
        <v>4.27</v>
      </c>
      <c r="O404" s="103" t="n">
        <f aca="false">IF(O$1="P",MAX(0,O$2-$C404),IF(O$1="C",MAX(0,$C404-O$2)))</f>
        <v>0</v>
      </c>
      <c r="P404" s="103" t="n">
        <f aca="false">IF(P$1="P",MAX(0,P$2-$C404),IF(P$1="C",MAX(0,$C404-P$2)))</f>
        <v>0</v>
      </c>
      <c r="Q404" s="103" t="n">
        <f aca="false">IF(Q$1="P",MAX(0,Q$2-$C404),IF(Q$1="C",MAX(0,$C404-Q$2)))</f>
        <v>0</v>
      </c>
      <c r="R404" s="103" t="n">
        <f aca="false">IF(R$1="P",MAX(0,R$2-$C404),IF(R$1="C",MAX(0,$C404-R$2)))</f>
        <v>0</v>
      </c>
      <c r="S404" s="103" t="n">
        <f aca="false">IF(S$1="P",MAX(0,S$2-$C404),IF(S$1="C",MAX(0,$C404-S$2)))</f>
        <v>0</v>
      </c>
      <c r="T404" s="104" t="n">
        <f aca="false">A404</f>
        <v>18</v>
      </c>
      <c r="U404" s="105" t="n">
        <f aca="false">VLOOKUP($B404,Gas!$B$3:$E$2506,2)</f>
        <v>2.315</v>
      </c>
      <c r="V404" s="46" t="n">
        <f aca="false">C404/U404</f>
        <v>12.6436285097192</v>
      </c>
      <c r="W404" s="99" t="n">
        <f aca="false">VLOOKUP($B404,Gas!$B$3:$E$2506,4)</f>
        <v>0.205442149255569</v>
      </c>
    </row>
    <row r="405" customFormat="false" ht="12.75" hidden="false" customHeight="false" outlineLevel="0" collapsed="false">
      <c r="A405" s="95" t="n">
        <f aca="false">MONTH(B405)+(YEAR(B405)-1998)*12</f>
        <v>19</v>
      </c>
      <c r="B405" s="101" t="n">
        <v>36342</v>
      </c>
      <c r="C405" s="102" t="n">
        <v>32.05</v>
      </c>
      <c r="D405" s="98" t="n">
        <f aca="false">LN(C405/C404)</f>
        <v>0.0907340826628846</v>
      </c>
      <c r="E405" s="106" t="n">
        <f aca="false">STDEV(D396:D405)*SQRT(trade_day)</f>
        <v>5.6877136844058</v>
      </c>
      <c r="F405" s="97"/>
      <c r="G405" s="103" t="n">
        <f aca="false">IF(G$1="P",MAX(0,G$2-$C405),IF(G$1="C",MAX(0,$C405-G$2)))</f>
        <v>0</v>
      </c>
      <c r="H405" s="103" t="n">
        <f aca="false">IF(H$1="P",MAX(0,H$2-$C405),IF(H$1="C",MAX(0,$C405-H$2)))</f>
        <v>0</v>
      </c>
      <c r="I405" s="103" t="n">
        <f aca="false">IF(I$1="P",MAX(0,I$2-$C405),IF(I$1="C",MAX(0,$C405-I$2)))</f>
        <v>0</v>
      </c>
      <c r="J405" s="103" t="n">
        <f aca="false">IF(J$1="P",MAX(0,J$2-$C405),IF(J$1="C",MAX(0,$C405-J$2)))</f>
        <v>2.95</v>
      </c>
      <c r="K405" s="103" t="n">
        <f aca="false">IF(K$1="P",MAX(0,K$2-$C405),IF(K$1="C",MAX(0,$C405-K$2)))</f>
        <v>7.95</v>
      </c>
      <c r="L405" s="103" t="n">
        <f aca="false">IF(L$1="P",MAX(0,L$2-$C405),IF(L$1="C",MAX(0,$C405-L$2)))</f>
        <v>17.95</v>
      </c>
      <c r="M405" s="103" t="n">
        <f aca="false">IF(M$1="P",MAX(0,M$2-$C405),IF(M$1="C",MAX(0,$C405-M$2)))</f>
        <v>12.05</v>
      </c>
      <c r="N405" s="103" t="n">
        <f aca="false">IF(N$1="P",MAX(0,N$2-$C405),IF(N$1="C",MAX(0,$C405-N$2)))</f>
        <v>7.05</v>
      </c>
      <c r="O405" s="103" t="n">
        <f aca="false">IF(O$1="P",MAX(0,O$2-$C405),IF(O$1="C",MAX(0,$C405-O$2)))</f>
        <v>2.05</v>
      </c>
      <c r="P405" s="103" t="n">
        <f aca="false">IF(P$1="P",MAX(0,P$2-$C405),IF(P$1="C",MAX(0,$C405-P$2)))</f>
        <v>0</v>
      </c>
      <c r="Q405" s="103" t="n">
        <f aca="false">IF(Q$1="P",MAX(0,Q$2-$C405),IF(Q$1="C",MAX(0,$C405-Q$2)))</f>
        <v>0</v>
      </c>
      <c r="R405" s="103" t="n">
        <f aca="false">IF(R$1="P",MAX(0,R$2-$C405),IF(R$1="C",MAX(0,$C405-R$2)))</f>
        <v>0</v>
      </c>
      <c r="S405" s="103" t="n">
        <f aca="false">IF(S$1="P",MAX(0,S$2-$C405),IF(S$1="C",MAX(0,$C405-S$2)))</f>
        <v>0</v>
      </c>
      <c r="T405" s="104" t="n">
        <f aca="false">A405</f>
        <v>19</v>
      </c>
      <c r="U405" s="105" t="n">
        <f aca="false">VLOOKUP($B405,Gas!$B$3:$E$2506,2)</f>
        <v>2.315</v>
      </c>
      <c r="V405" s="46" t="n">
        <f aca="false">C405/U405</f>
        <v>13.8444924406048</v>
      </c>
      <c r="W405" s="99" t="n">
        <f aca="false">VLOOKUP($B405,Gas!$B$3:$E$2506,4)</f>
        <v>0.205442149255569</v>
      </c>
    </row>
    <row r="406" customFormat="false" ht="12.75" hidden="false" customHeight="false" outlineLevel="0" collapsed="false">
      <c r="A406" s="95" t="n">
        <f aca="false">MONTH(B406)+(YEAR(B406)-1998)*12</f>
        <v>19</v>
      </c>
      <c r="B406" s="101" t="n">
        <v>36343</v>
      </c>
      <c r="C406" s="102" t="n">
        <v>32.47</v>
      </c>
      <c r="D406" s="98" t="n">
        <f aca="false">LN(C406/C405)</f>
        <v>0.0130194027480756</v>
      </c>
      <c r="E406" s="106" t="n">
        <f aca="false">STDEV(D397:D406)*SQRT(trade_day)</f>
        <v>5.67784515386882</v>
      </c>
      <c r="F406" s="97"/>
      <c r="G406" s="103" t="n">
        <f aca="false">IF(G$1="P",MAX(0,G$2-$C406),IF(G$1="C",MAX(0,$C406-G$2)))</f>
        <v>0</v>
      </c>
      <c r="H406" s="103" t="n">
        <f aca="false">IF(H$1="P",MAX(0,H$2-$C406),IF(H$1="C",MAX(0,$C406-H$2)))</f>
        <v>0</v>
      </c>
      <c r="I406" s="103" t="n">
        <f aca="false">IF(I$1="P",MAX(0,I$2-$C406),IF(I$1="C",MAX(0,$C406-I$2)))</f>
        <v>0</v>
      </c>
      <c r="J406" s="103" t="n">
        <f aca="false">IF(J$1="P",MAX(0,J$2-$C406),IF(J$1="C",MAX(0,$C406-J$2)))</f>
        <v>2.53</v>
      </c>
      <c r="K406" s="103" t="n">
        <f aca="false">IF(K$1="P",MAX(0,K$2-$C406),IF(K$1="C",MAX(0,$C406-K$2)))</f>
        <v>7.53</v>
      </c>
      <c r="L406" s="103" t="n">
        <f aca="false">IF(L$1="P",MAX(0,L$2-$C406),IF(L$1="C",MAX(0,$C406-L$2)))</f>
        <v>17.53</v>
      </c>
      <c r="M406" s="103" t="n">
        <f aca="false">IF(M$1="P",MAX(0,M$2-$C406),IF(M$1="C",MAX(0,$C406-M$2)))</f>
        <v>12.47</v>
      </c>
      <c r="N406" s="103" t="n">
        <f aca="false">IF(N$1="P",MAX(0,N$2-$C406),IF(N$1="C",MAX(0,$C406-N$2)))</f>
        <v>7.47</v>
      </c>
      <c r="O406" s="103" t="n">
        <f aca="false">IF(O$1="P",MAX(0,O$2-$C406),IF(O$1="C",MAX(0,$C406-O$2)))</f>
        <v>2.47</v>
      </c>
      <c r="P406" s="103" t="n">
        <f aca="false">IF(P$1="P",MAX(0,P$2-$C406),IF(P$1="C",MAX(0,$C406-P$2)))</f>
        <v>0</v>
      </c>
      <c r="Q406" s="103" t="n">
        <f aca="false">IF(Q$1="P",MAX(0,Q$2-$C406),IF(Q$1="C",MAX(0,$C406-Q$2)))</f>
        <v>0</v>
      </c>
      <c r="R406" s="103" t="n">
        <f aca="false">IF(R$1="P",MAX(0,R$2-$C406),IF(R$1="C",MAX(0,$C406-R$2)))</f>
        <v>0</v>
      </c>
      <c r="S406" s="103" t="n">
        <f aca="false">IF(S$1="P",MAX(0,S$2-$C406),IF(S$1="C",MAX(0,$C406-S$2)))</f>
        <v>0</v>
      </c>
      <c r="T406" s="104" t="n">
        <f aca="false">A406</f>
        <v>19</v>
      </c>
      <c r="U406" s="105" t="n">
        <f aca="false">VLOOKUP($B406,Gas!$B$3:$E$2506,2)</f>
        <v>2.285</v>
      </c>
      <c r="V406" s="46" t="n">
        <f aca="false">C406/U406</f>
        <v>14.2100656455142</v>
      </c>
      <c r="W406" s="99" t="n">
        <f aca="false">VLOOKUP($B406,Gas!$B$3:$E$2506,4)</f>
        <v>0.216609372260196</v>
      </c>
    </row>
    <row r="407" customFormat="false" ht="12.75" hidden="false" customHeight="false" outlineLevel="0" collapsed="false">
      <c r="A407" s="95" t="n">
        <f aca="false">MONTH(B407)+(YEAR(B407)-1998)*12</f>
        <v>19</v>
      </c>
      <c r="B407" s="101" t="n">
        <v>36347</v>
      </c>
      <c r="C407" s="102" t="n">
        <v>155.43</v>
      </c>
      <c r="D407" s="98" t="n">
        <f aca="false">LN(C407/C406)</f>
        <v>1.56587888338005</v>
      </c>
      <c r="E407" s="106" t="n">
        <f aca="false">STDEV(D398:D407)*SQRT(trade_day)</f>
        <v>9.53245604313646</v>
      </c>
      <c r="F407" s="97"/>
      <c r="G407" s="103" t="n">
        <f aca="false">IF(G$1="P",MAX(0,G$2-$C407),IF(G$1="C",MAX(0,$C407-G$2)))</f>
        <v>0</v>
      </c>
      <c r="H407" s="103" t="n">
        <f aca="false">IF(H$1="P",MAX(0,H$2-$C407),IF(H$1="C",MAX(0,$C407-H$2)))</f>
        <v>0</v>
      </c>
      <c r="I407" s="103" t="n">
        <f aca="false">IF(I$1="P",MAX(0,I$2-$C407),IF(I$1="C",MAX(0,$C407-I$2)))</f>
        <v>0</v>
      </c>
      <c r="J407" s="103" t="n">
        <f aca="false">IF(J$1="P",MAX(0,J$2-$C407),IF(J$1="C",MAX(0,$C407-J$2)))</f>
        <v>0</v>
      </c>
      <c r="K407" s="103" t="n">
        <f aca="false">IF(K$1="P",MAX(0,K$2-$C407),IF(K$1="C",MAX(0,$C407-K$2)))</f>
        <v>0</v>
      </c>
      <c r="L407" s="103" t="n">
        <f aca="false">IF(L$1="P",MAX(0,L$2-$C407),IF(L$1="C",MAX(0,$C407-L$2)))</f>
        <v>0</v>
      </c>
      <c r="M407" s="103" t="n">
        <f aca="false">IF(M$1="P",MAX(0,M$2-$C407),IF(M$1="C",MAX(0,$C407-M$2)))</f>
        <v>135.43</v>
      </c>
      <c r="N407" s="103" t="n">
        <f aca="false">IF(N$1="P",MAX(0,N$2-$C407),IF(N$1="C",MAX(0,$C407-N$2)))</f>
        <v>130.43</v>
      </c>
      <c r="O407" s="103" t="n">
        <f aca="false">IF(O$1="P",MAX(0,O$2-$C407),IF(O$1="C",MAX(0,$C407-O$2)))</f>
        <v>125.43</v>
      </c>
      <c r="P407" s="103" t="n">
        <f aca="false">IF(P$1="P",MAX(0,P$2-$C407),IF(P$1="C",MAX(0,$C407-P$2)))</f>
        <v>120.43</v>
      </c>
      <c r="Q407" s="103" t="n">
        <f aca="false">IF(Q$1="P",MAX(0,Q$2-$C407),IF(Q$1="C",MAX(0,$C407-Q$2)))</f>
        <v>115.43</v>
      </c>
      <c r="R407" s="103" t="n">
        <f aca="false">IF(R$1="P",MAX(0,R$2-$C407),IF(R$1="C",MAX(0,$C407-R$2)))</f>
        <v>105.43</v>
      </c>
      <c r="S407" s="103" t="n">
        <f aca="false">IF(S$1="P",MAX(0,S$2-$C407),IF(S$1="C",MAX(0,$C407-S$2)))</f>
        <v>55.42999</v>
      </c>
      <c r="T407" s="104" t="n">
        <f aca="false">A407</f>
        <v>19</v>
      </c>
      <c r="U407" s="105" t="n">
        <f aca="false">VLOOKUP($B407,Gas!$B$3:$E$2506,2)</f>
        <v>2.265</v>
      </c>
      <c r="V407" s="46" t="n">
        <f aca="false">C407/U407</f>
        <v>68.6225165562914</v>
      </c>
      <c r="W407" s="99" t="n">
        <f aca="false">VLOOKUP($B407,Gas!$B$3:$E$2506,4)</f>
        <v>0.214673300242986</v>
      </c>
    </row>
    <row r="408" customFormat="false" ht="12.75" hidden="false" customHeight="false" outlineLevel="0" collapsed="false">
      <c r="A408" s="95" t="n">
        <f aca="false">MONTH(B408)+(YEAR(B408)-1998)*12</f>
        <v>19</v>
      </c>
      <c r="B408" s="101" t="n">
        <v>36348</v>
      </c>
      <c r="C408" s="102" t="n">
        <v>85.94</v>
      </c>
      <c r="D408" s="98" t="n">
        <f aca="false">LN(C408/C407)</f>
        <v>-0.592546091147958</v>
      </c>
      <c r="E408" s="106" t="n">
        <f aca="false">STDEV(D399:D408)*SQRT(trade_day)</f>
        <v>10.3012797154041</v>
      </c>
      <c r="F408" s="97"/>
      <c r="G408" s="103" t="n">
        <f aca="false">IF(G$1="P",MAX(0,G$2-$C408),IF(G$1="C",MAX(0,$C408-G$2)))</f>
        <v>0</v>
      </c>
      <c r="H408" s="103" t="n">
        <f aca="false">IF(H$1="P",MAX(0,H$2-$C408),IF(H$1="C",MAX(0,$C408-H$2)))</f>
        <v>0</v>
      </c>
      <c r="I408" s="103" t="n">
        <f aca="false">IF(I$1="P",MAX(0,I$2-$C408),IF(I$1="C",MAX(0,$C408-I$2)))</f>
        <v>0</v>
      </c>
      <c r="J408" s="103" t="n">
        <f aca="false">IF(J$1="P",MAX(0,J$2-$C408),IF(J$1="C",MAX(0,$C408-J$2)))</f>
        <v>0</v>
      </c>
      <c r="K408" s="103" t="n">
        <f aca="false">IF(K$1="P",MAX(0,K$2-$C408),IF(K$1="C",MAX(0,$C408-K$2)))</f>
        <v>0</v>
      </c>
      <c r="L408" s="103" t="n">
        <f aca="false">IF(L$1="P",MAX(0,L$2-$C408),IF(L$1="C",MAX(0,$C408-L$2)))</f>
        <v>0</v>
      </c>
      <c r="M408" s="103" t="n">
        <f aca="false">IF(M$1="P",MAX(0,M$2-$C408),IF(M$1="C",MAX(0,$C408-M$2)))</f>
        <v>65.94</v>
      </c>
      <c r="N408" s="103" t="n">
        <f aca="false">IF(N$1="P",MAX(0,N$2-$C408),IF(N$1="C",MAX(0,$C408-N$2)))</f>
        <v>60.94</v>
      </c>
      <c r="O408" s="103" t="n">
        <f aca="false">IF(O$1="P",MAX(0,O$2-$C408),IF(O$1="C",MAX(0,$C408-O$2)))</f>
        <v>55.94</v>
      </c>
      <c r="P408" s="103" t="n">
        <f aca="false">IF(P$1="P",MAX(0,P$2-$C408),IF(P$1="C",MAX(0,$C408-P$2)))</f>
        <v>50.94</v>
      </c>
      <c r="Q408" s="103" t="n">
        <f aca="false">IF(Q$1="P",MAX(0,Q$2-$C408),IF(Q$1="C",MAX(0,$C408-Q$2)))</f>
        <v>45.94</v>
      </c>
      <c r="R408" s="103" t="n">
        <f aca="false">IF(R$1="P",MAX(0,R$2-$C408),IF(R$1="C",MAX(0,$C408-R$2)))</f>
        <v>35.94</v>
      </c>
      <c r="S408" s="103" t="n">
        <f aca="false">IF(S$1="P",MAX(0,S$2-$C408),IF(S$1="C",MAX(0,$C408-S$2)))</f>
        <v>0</v>
      </c>
      <c r="T408" s="104" t="n">
        <f aca="false">A408</f>
        <v>19</v>
      </c>
      <c r="U408" s="105" t="n">
        <f aca="false">VLOOKUP($B408,Gas!$B$3:$E$2506,2)</f>
        <v>2.28</v>
      </c>
      <c r="V408" s="46" t="n">
        <f aca="false">C408/U408</f>
        <v>37.6929824561404</v>
      </c>
      <c r="W408" s="99" t="n">
        <f aca="false">VLOOKUP($B408,Gas!$B$3:$E$2506,4)</f>
        <v>0.218615993328921</v>
      </c>
    </row>
    <row r="409" customFormat="false" ht="12.75" hidden="false" customHeight="false" outlineLevel="0" collapsed="false">
      <c r="A409" s="95" t="n">
        <f aca="false">MONTH(B409)+(YEAR(B409)-1998)*12</f>
        <v>19</v>
      </c>
      <c r="B409" s="101" t="n">
        <v>36349</v>
      </c>
      <c r="C409" s="102" t="n">
        <v>38.37</v>
      </c>
      <c r="D409" s="98" t="n">
        <f aca="false">LN(C409/C408)</f>
        <v>-0.806373474087988</v>
      </c>
      <c r="E409" s="106" t="n">
        <f aca="false">STDEV(D400:D409)*SQRT(trade_day)</f>
        <v>11.2929737357117</v>
      </c>
      <c r="F409" s="97"/>
      <c r="G409" s="103" t="n">
        <f aca="false">IF(G$1="P",MAX(0,G$2-$C409),IF(G$1="C",MAX(0,$C409-G$2)))</f>
        <v>0</v>
      </c>
      <c r="H409" s="103" t="n">
        <f aca="false">IF(H$1="P",MAX(0,H$2-$C409),IF(H$1="C",MAX(0,$C409-H$2)))</f>
        <v>0</v>
      </c>
      <c r="I409" s="103" t="n">
        <f aca="false">IF(I$1="P",MAX(0,I$2-$C409),IF(I$1="C",MAX(0,$C409-I$2)))</f>
        <v>0</v>
      </c>
      <c r="J409" s="103" t="n">
        <f aca="false">IF(J$1="P",MAX(0,J$2-$C409),IF(J$1="C",MAX(0,$C409-J$2)))</f>
        <v>0</v>
      </c>
      <c r="K409" s="103" t="n">
        <f aca="false">IF(K$1="P",MAX(0,K$2-$C409),IF(K$1="C",MAX(0,$C409-K$2)))</f>
        <v>1.63</v>
      </c>
      <c r="L409" s="103" t="n">
        <f aca="false">IF(L$1="P",MAX(0,L$2-$C409),IF(L$1="C",MAX(0,$C409-L$2)))</f>
        <v>11.63</v>
      </c>
      <c r="M409" s="103" t="n">
        <f aca="false">IF(M$1="P",MAX(0,M$2-$C409),IF(M$1="C",MAX(0,$C409-M$2)))</f>
        <v>18.37</v>
      </c>
      <c r="N409" s="103" t="n">
        <f aca="false">IF(N$1="P",MAX(0,N$2-$C409),IF(N$1="C",MAX(0,$C409-N$2)))</f>
        <v>13.37</v>
      </c>
      <c r="O409" s="103" t="n">
        <f aca="false">IF(O$1="P",MAX(0,O$2-$C409),IF(O$1="C",MAX(0,$C409-O$2)))</f>
        <v>8.37</v>
      </c>
      <c r="P409" s="103" t="n">
        <f aca="false">IF(P$1="P",MAX(0,P$2-$C409),IF(P$1="C",MAX(0,$C409-P$2)))</f>
        <v>3.37</v>
      </c>
      <c r="Q409" s="103" t="n">
        <f aca="false">IF(Q$1="P",MAX(0,Q$2-$C409),IF(Q$1="C",MAX(0,$C409-Q$2)))</f>
        <v>0</v>
      </c>
      <c r="R409" s="103" t="n">
        <f aca="false">IF(R$1="P",MAX(0,R$2-$C409),IF(R$1="C",MAX(0,$C409-R$2)))</f>
        <v>0</v>
      </c>
      <c r="S409" s="103" t="n">
        <f aca="false">IF(S$1="P",MAX(0,S$2-$C409),IF(S$1="C",MAX(0,$C409-S$2)))</f>
        <v>0</v>
      </c>
      <c r="T409" s="104" t="n">
        <f aca="false">A409</f>
        <v>19</v>
      </c>
      <c r="U409" s="105" t="n">
        <f aca="false">VLOOKUP($B409,Gas!$B$3:$E$2506,2)</f>
        <v>2.195</v>
      </c>
      <c r="V409" s="46" t="n">
        <f aca="false">C409/U409</f>
        <v>17.4806378132118</v>
      </c>
      <c r="W409" s="99" t="n">
        <f aca="false">VLOOKUP($B409,Gas!$B$3:$E$2506,4)</f>
        <v>0.319116319781339</v>
      </c>
    </row>
    <row r="410" customFormat="false" ht="12.75" hidden="false" customHeight="false" outlineLevel="0" collapsed="false">
      <c r="A410" s="95" t="n">
        <f aca="false">MONTH(B410)+(YEAR(B410)-1998)*12</f>
        <v>19</v>
      </c>
      <c r="B410" s="101" t="n">
        <v>36350</v>
      </c>
      <c r="C410" s="102" t="n">
        <v>31.04</v>
      </c>
      <c r="D410" s="98" t="n">
        <f aca="false">LN(C410/C409)</f>
        <v>-0.211999208943843</v>
      </c>
      <c r="E410" s="106" t="n">
        <f aca="false">STDEV(D401:D410)*SQRT(trade_day)</f>
        <v>11.3398519653347</v>
      </c>
      <c r="F410" s="97"/>
      <c r="G410" s="103" t="n">
        <f aca="false">IF(G$1="P",MAX(0,G$2-$C410),IF(G$1="C",MAX(0,$C410-G$2)))</f>
        <v>0</v>
      </c>
      <c r="H410" s="103" t="n">
        <f aca="false">IF(H$1="P",MAX(0,H$2-$C410),IF(H$1="C",MAX(0,$C410-H$2)))</f>
        <v>0</v>
      </c>
      <c r="I410" s="103" t="n">
        <f aca="false">IF(I$1="P",MAX(0,I$2-$C410),IF(I$1="C",MAX(0,$C410-I$2)))</f>
        <v>0</v>
      </c>
      <c r="J410" s="103" t="n">
        <f aca="false">IF(J$1="P",MAX(0,J$2-$C410),IF(J$1="C",MAX(0,$C410-J$2)))</f>
        <v>3.96</v>
      </c>
      <c r="K410" s="103" t="n">
        <f aca="false">IF(K$1="P",MAX(0,K$2-$C410),IF(K$1="C",MAX(0,$C410-K$2)))</f>
        <v>8.96</v>
      </c>
      <c r="L410" s="103" t="n">
        <f aca="false">IF(L$1="P",MAX(0,L$2-$C410),IF(L$1="C",MAX(0,$C410-L$2)))</f>
        <v>18.96</v>
      </c>
      <c r="M410" s="103" t="n">
        <f aca="false">IF(M$1="P",MAX(0,M$2-$C410),IF(M$1="C",MAX(0,$C410-M$2)))</f>
        <v>11.04</v>
      </c>
      <c r="N410" s="103" t="n">
        <f aca="false">IF(N$1="P",MAX(0,N$2-$C410),IF(N$1="C",MAX(0,$C410-N$2)))</f>
        <v>6.04</v>
      </c>
      <c r="O410" s="103" t="n">
        <f aca="false">IF(O$1="P",MAX(0,O$2-$C410),IF(O$1="C",MAX(0,$C410-O$2)))</f>
        <v>1.04</v>
      </c>
      <c r="P410" s="103" t="n">
        <f aca="false">IF(P$1="P",MAX(0,P$2-$C410),IF(P$1="C",MAX(0,$C410-P$2)))</f>
        <v>0</v>
      </c>
      <c r="Q410" s="103" t="n">
        <f aca="false">IF(Q$1="P",MAX(0,Q$2-$C410),IF(Q$1="C",MAX(0,$C410-Q$2)))</f>
        <v>0</v>
      </c>
      <c r="R410" s="103" t="n">
        <f aca="false">IF(R$1="P",MAX(0,R$2-$C410),IF(R$1="C",MAX(0,$C410-R$2)))</f>
        <v>0</v>
      </c>
      <c r="S410" s="103" t="n">
        <f aca="false">IF(S$1="P",MAX(0,S$2-$C410),IF(S$1="C",MAX(0,$C410-S$2)))</f>
        <v>0</v>
      </c>
      <c r="T410" s="104" t="n">
        <f aca="false">A410</f>
        <v>19</v>
      </c>
      <c r="U410" s="105" t="n">
        <f aca="false">VLOOKUP($B410,Gas!$B$3:$E$2506,2)</f>
        <v>2.19</v>
      </c>
      <c r="V410" s="46" t="n">
        <f aca="false">C410/U410</f>
        <v>14.1735159817352</v>
      </c>
      <c r="W410" s="99" t="n">
        <f aca="false">VLOOKUP($B410,Gas!$B$3:$E$2506,4)</f>
        <v>0.316993974627413</v>
      </c>
    </row>
    <row r="411" customFormat="false" ht="12.75" hidden="false" customHeight="false" outlineLevel="0" collapsed="false">
      <c r="A411" s="95" t="n">
        <f aca="false">MONTH(B411)+(YEAR(B411)-1998)*12</f>
        <v>19</v>
      </c>
      <c r="B411" s="101" t="n">
        <v>36353</v>
      </c>
      <c r="C411" s="102" t="n">
        <v>24.06</v>
      </c>
      <c r="D411" s="98" t="n">
        <f aca="false">LN(C411/C410)</f>
        <v>-0.254725984768485</v>
      </c>
      <c r="E411" s="106" t="n">
        <f aca="false">STDEV(D402:D411)*SQRT(trade_day)</f>
        <v>11.4155781750482</v>
      </c>
      <c r="F411" s="97"/>
      <c r="G411" s="103" t="n">
        <f aca="false">IF(G$1="P",MAX(0,G$2-$C411),IF(G$1="C",MAX(0,$C411-G$2)))</f>
        <v>0</v>
      </c>
      <c r="H411" s="103" t="n">
        <f aca="false">IF(H$1="P",MAX(0,H$2-$C411),IF(H$1="C",MAX(0,$C411-H$2)))</f>
        <v>0.940000000000001</v>
      </c>
      <c r="I411" s="103" t="n">
        <f aca="false">IF(I$1="P",MAX(0,I$2-$C411),IF(I$1="C",MAX(0,$C411-I$2)))</f>
        <v>5.94</v>
      </c>
      <c r="J411" s="103" t="n">
        <f aca="false">IF(J$1="P",MAX(0,J$2-$C411),IF(J$1="C",MAX(0,$C411-J$2)))</f>
        <v>10.94</v>
      </c>
      <c r="K411" s="103" t="n">
        <f aca="false">IF(K$1="P",MAX(0,K$2-$C411),IF(K$1="C",MAX(0,$C411-K$2)))</f>
        <v>15.94</v>
      </c>
      <c r="L411" s="103" t="n">
        <f aca="false">IF(L$1="P",MAX(0,L$2-$C411),IF(L$1="C",MAX(0,$C411-L$2)))</f>
        <v>25.94</v>
      </c>
      <c r="M411" s="103" t="n">
        <f aca="false">IF(M$1="P",MAX(0,M$2-$C411),IF(M$1="C",MAX(0,$C411-M$2)))</f>
        <v>4.06</v>
      </c>
      <c r="N411" s="103" t="n">
        <f aca="false">IF(N$1="P",MAX(0,N$2-$C411),IF(N$1="C",MAX(0,$C411-N$2)))</f>
        <v>0</v>
      </c>
      <c r="O411" s="103" t="n">
        <f aca="false">IF(O$1="P",MAX(0,O$2-$C411),IF(O$1="C",MAX(0,$C411-O$2)))</f>
        <v>0</v>
      </c>
      <c r="P411" s="103" t="n">
        <f aca="false">IF(P$1="P",MAX(0,P$2-$C411),IF(P$1="C",MAX(0,$C411-P$2)))</f>
        <v>0</v>
      </c>
      <c r="Q411" s="103" t="n">
        <f aca="false">IF(Q$1="P",MAX(0,Q$2-$C411),IF(Q$1="C",MAX(0,$C411-Q$2)))</f>
        <v>0</v>
      </c>
      <c r="R411" s="103" t="n">
        <f aca="false">IF(R$1="P",MAX(0,R$2-$C411),IF(R$1="C",MAX(0,$C411-R$2)))</f>
        <v>0</v>
      </c>
      <c r="S411" s="103" t="n">
        <f aca="false">IF(S$1="P",MAX(0,S$2-$C411),IF(S$1="C",MAX(0,$C411-S$2)))</f>
        <v>0</v>
      </c>
      <c r="T411" s="104" t="n">
        <f aca="false">A411</f>
        <v>19</v>
      </c>
      <c r="U411" s="105" t="n">
        <f aca="false">VLOOKUP($B411,Gas!$B$3:$E$2506,2)</f>
        <v>2.15</v>
      </c>
      <c r="V411" s="46" t="n">
        <f aca="false">C411/U411</f>
        <v>11.1906976744186</v>
      </c>
      <c r="W411" s="99" t="n">
        <f aca="false">VLOOKUP($B411,Gas!$B$3:$E$2506,4)</f>
        <v>0.249789091146672</v>
      </c>
    </row>
    <row r="412" customFormat="false" ht="12.75" hidden="false" customHeight="false" outlineLevel="0" collapsed="false">
      <c r="A412" s="95" t="n">
        <f aca="false">MONTH(B412)+(YEAR(B412)-1998)*12</f>
        <v>19</v>
      </c>
      <c r="B412" s="101" t="n">
        <v>36354</v>
      </c>
      <c r="C412" s="102" t="n">
        <v>21.01</v>
      </c>
      <c r="D412" s="98" t="n">
        <f aca="false">LN(C412/C411)</f>
        <v>-0.135552195689624</v>
      </c>
      <c r="E412" s="106" t="n">
        <f aca="false">STDEV(D403:D412)*SQRT(trade_day)</f>
        <v>10.5158838651988</v>
      </c>
      <c r="F412" s="97"/>
      <c r="G412" s="103" t="n">
        <f aca="false">IF(G$1="P",MAX(0,G$2-$C412),IF(G$1="C",MAX(0,$C412-G$2)))</f>
        <v>0</v>
      </c>
      <c r="H412" s="103" t="n">
        <f aca="false">IF(H$1="P",MAX(0,H$2-$C412),IF(H$1="C",MAX(0,$C412-H$2)))</f>
        <v>3.99</v>
      </c>
      <c r="I412" s="103" t="n">
        <f aca="false">IF(I$1="P",MAX(0,I$2-$C412),IF(I$1="C",MAX(0,$C412-I$2)))</f>
        <v>8.99</v>
      </c>
      <c r="J412" s="103" t="n">
        <f aca="false">IF(J$1="P",MAX(0,J$2-$C412),IF(J$1="C",MAX(0,$C412-J$2)))</f>
        <v>13.99</v>
      </c>
      <c r="K412" s="103" t="n">
        <f aca="false">IF(K$1="P",MAX(0,K$2-$C412),IF(K$1="C",MAX(0,$C412-K$2)))</f>
        <v>18.99</v>
      </c>
      <c r="L412" s="103" t="n">
        <f aca="false">IF(L$1="P",MAX(0,L$2-$C412),IF(L$1="C",MAX(0,$C412-L$2)))</f>
        <v>28.99</v>
      </c>
      <c r="M412" s="103" t="n">
        <f aca="false">IF(M$1="P",MAX(0,M$2-$C412),IF(M$1="C",MAX(0,$C412-M$2)))</f>
        <v>1.01</v>
      </c>
      <c r="N412" s="103" t="n">
        <f aca="false">IF(N$1="P",MAX(0,N$2-$C412),IF(N$1="C",MAX(0,$C412-N$2)))</f>
        <v>0</v>
      </c>
      <c r="O412" s="103" t="n">
        <f aca="false">IF(O$1="P",MAX(0,O$2-$C412),IF(O$1="C",MAX(0,$C412-O$2)))</f>
        <v>0</v>
      </c>
      <c r="P412" s="103" t="n">
        <f aca="false">IF(P$1="P",MAX(0,P$2-$C412),IF(P$1="C",MAX(0,$C412-P$2)))</f>
        <v>0</v>
      </c>
      <c r="Q412" s="103" t="n">
        <f aca="false">IF(Q$1="P",MAX(0,Q$2-$C412),IF(Q$1="C",MAX(0,$C412-Q$2)))</f>
        <v>0</v>
      </c>
      <c r="R412" s="103" t="n">
        <f aca="false">IF(R$1="P",MAX(0,R$2-$C412),IF(R$1="C",MAX(0,$C412-R$2)))</f>
        <v>0</v>
      </c>
      <c r="S412" s="103" t="n">
        <f aca="false">IF(S$1="P",MAX(0,S$2-$C412),IF(S$1="C",MAX(0,$C412-S$2)))</f>
        <v>0</v>
      </c>
      <c r="T412" s="104" t="n">
        <f aca="false">A412</f>
        <v>19</v>
      </c>
      <c r="U412" s="105" t="n">
        <f aca="false">VLOOKUP($B412,Gas!$B$3:$E$2506,2)</f>
        <v>2.115</v>
      </c>
      <c r="V412" s="46" t="n">
        <f aca="false">C412/U412</f>
        <v>9.9338061465721</v>
      </c>
      <c r="W412" s="99" t="n">
        <f aca="false">VLOOKUP($B412,Gas!$B$3:$E$2506,4)</f>
        <v>0.257264422674155</v>
      </c>
    </row>
    <row r="413" customFormat="false" ht="12.75" hidden="false" customHeight="false" outlineLevel="0" collapsed="false">
      <c r="A413" s="95" t="n">
        <f aca="false">MONTH(B413)+(YEAR(B413)-1998)*12</f>
        <v>19</v>
      </c>
      <c r="B413" s="101" t="n">
        <v>36355</v>
      </c>
      <c r="C413" s="102" t="n">
        <v>22.32</v>
      </c>
      <c r="D413" s="98" t="n">
        <f aca="false">LN(C413/C412)</f>
        <v>0.0604846226562011</v>
      </c>
      <c r="E413" s="106" t="n">
        <f aca="false">STDEV(D404:D413)*SQRT(trade_day)</f>
        <v>9.9797369346146</v>
      </c>
      <c r="F413" s="97"/>
      <c r="G413" s="103" t="n">
        <f aca="false">IF(G$1="P",MAX(0,G$2-$C413),IF(G$1="C",MAX(0,$C413-G$2)))</f>
        <v>0</v>
      </c>
      <c r="H413" s="103" t="n">
        <f aca="false">IF(H$1="P",MAX(0,H$2-$C413),IF(H$1="C",MAX(0,$C413-H$2)))</f>
        <v>2.68</v>
      </c>
      <c r="I413" s="103" t="n">
        <f aca="false">IF(I$1="P",MAX(0,I$2-$C413),IF(I$1="C",MAX(0,$C413-I$2)))</f>
        <v>7.68</v>
      </c>
      <c r="J413" s="103" t="n">
        <f aca="false">IF(J$1="P",MAX(0,J$2-$C413),IF(J$1="C",MAX(0,$C413-J$2)))</f>
        <v>12.68</v>
      </c>
      <c r="K413" s="103" t="n">
        <f aca="false">IF(K$1="P",MAX(0,K$2-$C413),IF(K$1="C",MAX(0,$C413-K$2)))</f>
        <v>17.68</v>
      </c>
      <c r="L413" s="103" t="n">
        <f aca="false">IF(L$1="P",MAX(0,L$2-$C413),IF(L$1="C",MAX(0,$C413-L$2)))</f>
        <v>27.68</v>
      </c>
      <c r="M413" s="103" t="n">
        <f aca="false">IF(M$1="P",MAX(0,M$2-$C413),IF(M$1="C",MAX(0,$C413-M$2)))</f>
        <v>2.32</v>
      </c>
      <c r="N413" s="103" t="n">
        <f aca="false">IF(N$1="P",MAX(0,N$2-$C413),IF(N$1="C",MAX(0,$C413-N$2)))</f>
        <v>0</v>
      </c>
      <c r="O413" s="103" t="n">
        <f aca="false">IF(O$1="P",MAX(0,O$2-$C413),IF(O$1="C",MAX(0,$C413-O$2)))</f>
        <v>0</v>
      </c>
      <c r="P413" s="103" t="n">
        <f aca="false">IF(P$1="P",MAX(0,P$2-$C413),IF(P$1="C",MAX(0,$C413-P$2)))</f>
        <v>0</v>
      </c>
      <c r="Q413" s="103" t="n">
        <f aca="false">IF(Q$1="P",MAX(0,Q$2-$C413),IF(Q$1="C",MAX(0,$C413-Q$2)))</f>
        <v>0</v>
      </c>
      <c r="R413" s="103" t="n">
        <f aca="false">IF(R$1="P",MAX(0,R$2-$C413),IF(R$1="C",MAX(0,$C413-R$2)))</f>
        <v>0</v>
      </c>
      <c r="S413" s="103" t="n">
        <f aca="false">IF(S$1="P",MAX(0,S$2-$C413),IF(S$1="C",MAX(0,$C413-S$2)))</f>
        <v>0</v>
      </c>
      <c r="T413" s="104" t="n">
        <f aca="false">A413</f>
        <v>19</v>
      </c>
      <c r="U413" s="105" t="n">
        <f aca="false">VLOOKUP($B413,Gas!$B$3:$E$2506,2)</f>
        <v>2.135</v>
      </c>
      <c r="V413" s="46" t="n">
        <f aca="false">C413/U413</f>
        <v>10.4543325526932</v>
      </c>
      <c r="W413" s="99" t="n">
        <f aca="false">VLOOKUP($B413,Gas!$B$3:$E$2506,4)</f>
        <v>0.273219858847782</v>
      </c>
    </row>
    <row r="414" customFormat="false" ht="12.75" hidden="false" customHeight="false" outlineLevel="0" collapsed="false">
      <c r="A414" s="95" t="n">
        <f aca="false">MONTH(B414)+(YEAR(B414)-1998)*12</f>
        <v>19</v>
      </c>
      <c r="B414" s="101" t="n">
        <v>36356</v>
      </c>
      <c r="C414" s="102" t="n">
        <v>28.7</v>
      </c>
      <c r="D414" s="98" t="n">
        <f aca="false">LN(C414/C413)</f>
        <v>0.251413985252465</v>
      </c>
      <c r="E414" s="106" t="n">
        <f aca="false">STDEV(D405:D414)*SQRT(trade_day)</f>
        <v>10.078525027148</v>
      </c>
      <c r="F414" s="97"/>
      <c r="G414" s="103" t="n">
        <f aca="false">IF(G$1="P",MAX(0,G$2-$C414),IF(G$1="C",MAX(0,$C414-G$2)))</f>
        <v>0</v>
      </c>
      <c r="H414" s="103" t="n">
        <f aca="false">IF(H$1="P",MAX(0,H$2-$C414),IF(H$1="C",MAX(0,$C414-H$2)))</f>
        <v>0</v>
      </c>
      <c r="I414" s="103" t="n">
        <f aca="false">IF(I$1="P",MAX(0,I$2-$C414),IF(I$1="C",MAX(0,$C414-I$2)))</f>
        <v>1.3</v>
      </c>
      <c r="J414" s="103" t="n">
        <f aca="false">IF(J$1="P",MAX(0,J$2-$C414),IF(J$1="C",MAX(0,$C414-J$2)))</f>
        <v>6.3</v>
      </c>
      <c r="K414" s="103" t="n">
        <f aca="false">IF(K$1="P",MAX(0,K$2-$C414),IF(K$1="C",MAX(0,$C414-K$2)))</f>
        <v>11.3</v>
      </c>
      <c r="L414" s="103" t="n">
        <f aca="false">IF(L$1="P",MAX(0,L$2-$C414),IF(L$1="C",MAX(0,$C414-L$2)))</f>
        <v>21.3</v>
      </c>
      <c r="M414" s="103" t="n">
        <f aca="false">IF(M$1="P",MAX(0,M$2-$C414),IF(M$1="C",MAX(0,$C414-M$2)))</f>
        <v>8.7</v>
      </c>
      <c r="N414" s="103" t="n">
        <f aca="false">IF(N$1="P",MAX(0,N$2-$C414),IF(N$1="C",MAX(0,$C414-N$2)))</f>
        <v>3.7</v>
      </c>
      <c r="O414" s="103" t="n">
        <f aca="false">IF(O$1="P",MAX(0,O$2-$C414),IF(O$1="C",MAX(0,$C414-O$2)))</f>
        <v>0</v>
      </c>
      <c r="P414" s="103" t="n">
        <f aca="false">IF(P$1="P",MAX(0,P$2-$C414),IF(P$1="C",MAX(0,$C414-P$2)))</f>
        <v>0</v>
      </c>
      <c r="Q414" s="103" t="n">
        <f aca="false">IF(Q$1="P",MAX(0,Q$2-$C414),IF(Q$1="C",MAX(0,$C414-Q$2)))</f>
        <v>0</v>
      </c>
      <c r="R414" s="103" t="n">
        <f aca="false">IF(R$1="P",MAX(0,R$2-$C414),IF(R$1="C",MAX(0,$C414-R$2)))</f>
        <v>0</v>
      </c>
      <c r="S414" s="103" t="n">
        <f aca="false">IF(S$1="P",MAX(0,S$2-$C414),IF(S$1="C",MAX(0,$C414-S$2)))</f>
        <v>0</v>
      </c>
      <c r="T414" s="104" t="n">
        <f aca="false">A414</f>
        <v>19</v>
      </c>
      <c r="U414" s="105" t="n">
        <f aca="false">VLOOKUP($B414,Gas!$B$3:$E$2506,2)</f>
        <v>2.15</v>
      </c>
      <c r="V414" s="46" t="n">
        <f aca="false">C414/U414</f>
        <v>13.3488372093023</v>
      </c>
      <c r="W414" s="99" t="n">
        <f aca="false">VLOOKUP($B414,Gas!$B$3:$E$2506,4)</f>
        <v>0.282479738396931</v>
      </c>
    </row>
    <row r="415" customFormat="false" ht="12.75" hidden="false" customHeight="false" outlineLevel="0" collapsed="false">
      <c r="A415" s="95" t="n">
        <f aca="false">MONTH(B415)+(YEAR(B415)-1998)*12</f>
        <v>19</v>
      </c>
      <c r="B415" s="101" t="n">
        <v>36357</v>
      </c>
      <c r="C415" s="102" t="n">
        <v>42.74</v>
      </c>
      <c r="D415" s="98" t="n">
        <f aca="false">LN(C415/C414)</f>
        <v>0.398238127125426</v>
      </c>
      <c r="E415" s="106" t="n">
        <f aca="false">STDEV(D406:D415)*SQRT(trade_day)</f>
        <v>10.2725017697965</v>
      </c>
      <c r="F415" s="97"/>
      <c r="G415" s="103" t="n">
        <f aca="false">IF(G$1="P",MAX(0,G$2-$C415),IF(G$1="C",MAX(0,$C415-G$2)))</f>
        <v>0</v>
      </c>
      <c r="H415" s="103" t="n">
        <f aca="false">IF(H$1="P",MAX(0,H$2-$C415),IF(H$1="C",MAX(0,$C415-H$2)))</f>
        <v>0</v>
      </c>
      <c r="I415" s="103" t="n">
        <f aca="false">IF(I$1="P",MAX(0,I$2-$C415),IF(I$1="C",MAX(0,$C415-I$2)))</f>
        <v>0</v>
      </c>
      <c r="J415" s="103" t="n">
        <f aca="false">IF(J$1="P",MAX(0,J$2-$C415),IF(J$1="C",MAX(0,$C415-J$2)))</f>
        <v>0</v>
      </c>
      <c r="K415" s="103" t="n">
        <f aca="false">IF(K$1="P",MAX(0,K$2-$C415),IF(K$1="C",MAX(0,$C415-K$2)))</f>
        <v>0</v>
      </c>
      <c r="L415" s="103" t="n">
        <f aca="false">IF(L$1="P",MAX(0,L$2-$C415),IF(L$1="C",MAX(0,$C415-L$2)))</f>
        <v>7.26</v>
      </c>
      <c r="M415" s="103" t="n">
        <f aca="false">IF(M$1="P",MAX(0,M$2-$C415),IF(M$1="C",MAX(0,$C415-M$2)))</f>
        <v>22.74</v>
      </c>
      <c r="N415" s="103" t="n">
        <f aca="false">IF(N$1="P",MAX(0,N$2-$C415),IF(N$1="C",MAX(0,$C415-N$2)))</f>
        <v>17.74</v>
      </c>
      <c r="O415" s="103" t="n">
        <f aca="false">IF(O$1="P",MAX(0,O$2-$C415),IF(O$1="C",MAX(0,$C415-O$2)))</f>
        <v>12.74</v>
      </c>
      <c r="P415" s="103" t="n">
        <f aca="false">IF(P$1="P",MAX(0,P$2-$C415),IF(P$1="C",MAX(0,$C415-P$2)))</f>
        <v>7.74</v>
      </c>
      <c r="Q415" s="103" t="n">
        <f aca="false">IF(Q$1="P",MAX(0,Q$2-$C415),IF(Q$1="C",MAX(0,$C415-Q$2)))</f>
        <v>2.74</v>
      </c>
      <c r="R415" s="103" t="n">
        <f aca="false">IF(R$1="P",MAX(0,R$2-$C415),IF(R$1="C",MAX(0,$C415-R$2)))</f>
        <v>0</v>
      </c>
      <c r="S415" s="103" t="n">
        <f aca="false">IF(S$1="P",MAX(0,S$2-$C415),IF(S$1="C",MAX(0,$C415-S$2)))</f>
        <v>0</v>
      </c>
      <c r="T415" s="104" t="n">
        <f aca="false">A415</f>
        <v>19</v>
      </c>
      <c r="U415" s="105" t="n">
        <f aca="false">VLOOKUP($B415,Gas!$B$3:$E$2506,2)</f>
        <v>2.13</v>
      </c>
      <c r="V415" s="46" t="n">
        <f aca="false">C415/U415</f>
        <v>20.0657276995305</v>
      </c>
      <c r="W415" s="99" t="n">
        <f aca="false">VLOOKUP($B415,Gas!$B$3:$E$2506,4)</f>
        <v>0.28112793960802</v>
      </c>
    </row>
    <row r="416" customFormat="false" ht="12.75" hidden="false" customHeight="false" outlineLevel="0" collapsed="false">
      <c r="A416" s="95" t="n">
        <f aca="false">MONTH(B416)+(YEAR(B416)-1998)*12</f>
        <v>19</v>
      </c>
      <c r="B416" s="101" t="n">
        <v>36360</v>
      </c>
      <c r="C416" s="102" t="n">
        <v>97.94</v>
      </c>
      <c r="D416" s="98" t="n">
        <f aca="false">LN(C416/C415)</f>
        <v>0.82921979638317</v>
      </c>
      <c r="E416" s="106" t="n">
        <f aca="false">STDEV(D407:D416)*SQRT(trade_day)</f>
        <v>11.0210725972084</v>
      </c>
      <c r="F416" s="97"/>
      <c r="G416" s="103" t="n">
        <f aca="false">IF(G$1="P",MAX(0,G$2-$C416),IF(G$1="C",MAX(0,$C416-G$2)))</f>
        <v>0</v>
      </c>
      <c r="H416" s="103" t="n">
        <f aca="false">IF(H$1="P",MAX(0,H$2-$C416),IF(H$1="C",MAX(0,$C416-H$2)))</f>
        <v>0</v>
      </c>
      <c r="I416" s="103" t="n">
        <f aca="false">IF(I$1="P",MAX(0,I$2-$C416),IF(I$1="C",MAX(0,$C416-I$2)))</f>
        <v>0</v>
      </c>
      <c r="J416" s="103" t="n">
        <f aca="false">IF(J$1="P",MAX(0,J$2-$C416),IF(J$1="C",MAX(0,$C416-J$2)))</f>
        <v>0</v>
      </c>
      <c r="K416" s="103" t="n">
        <f aca="false">IF(K$1="P",MAX(0,K$2-$C416),IF(K$1="C",MAX(0,$C416-K$2)))</f>
        <v>0</v>
      </c>
      <c r="L416" s="103" t="n">
        <f aca="false">IF(L$1="P",MAX(0,L$2-$C416),IF(L$1="C",MAX(0,$C416-L$2)))</f>
        <v>0</v>
      </c>
      <c r="M416" s="103" t="n">
        <f aca="false">IF(M$1="P",MAX(0,M$2-$C416),IF(M$1="C",MAX(0,$C416-M$2)))</f>
        <v>77.94</v>
      </c>
      <c r="N416" s="103" t="n">
        <f aca="false">IF(N$1="P",MAX(0,N$2-$C416),IF(N$1="C",MAX(0,$C416-N$2)))</f>
        <v>72.94</v>
      </c>
      <c r="O416" s="103" t="n">
        <f aca="false">IF(O$1="P",MAX(0,O$2-$C416),IF(O$1="C",MAX(0,$C416-O$2)))</f>
        <v>67.94</v>
      </c>
      <c r="P416" s="103" t="n">
        <f aca="false">IF(P$1="P",MAX(0,P$2-$C416),IF(P$1="C",MAX(0,$C416-P$2)))</f>
        <v>62.94</v>
      </c>
      <c r="Q416" s="103" t="n">
        <f aca="false">IF(Q$1="P",MAX(0,Q$2-$C416),IF(Q$1="C",MAX(0,$C416-Q$2)))</f>
        <v>57.94</v>
      </c>
      <c r="R416" s="103" t="n">
        <f aca="false">IF(R$1="P",MAX(0,R$2-$C416),IF(R$1="C",MAX(0,$C416-R$2)))</f>
        <v>47.94</v>
      </c>
      <c r="S416" s="103" t="n">
        <f aca="false">IF(S$1="P",MAX(0,S$2-$C416),IF(S$1="C",MAX(0,$C416-S$2)))</f>
        <v>0</v>
      </c>
      <c r="T416" s="104" t="n">
        <f aca="false">A416</f>
        <v>19</v>
      </c>
      <c r="U416" s="105" t="n">
        <f aca="false">VLOOKUP($B416,Gas!$B$3:$E$2506,2)</f>
        <v>2.175</v>
      </c>
      <c r="V416" s="46" t="n">
        <f aca="false">C416/U416</f>
        <v>45.0298850574713</v>
      </c>
      <c r="W416" s="99" t="n">
        <f aca="false">VLOOKUP($B416,Gas!$B$3:$E$2506,4)</f>
        <v>0.226635345438521</v>
      </c>
    </row>
    <row r="417" customFormat="false" ht="12.75" hidden="false" customHeight="false" outlineLevel="0" collapsed="false">
      <c r="A417" s="95" t="n">
        <f aca="false">MONTH(B417)+(YEAR(B417)-1998)*12</f>
        <v>19</v>
      </c>
      <c r="B417" s="101" t="n">
        <v>36361</v>
      </c>
      <c r="C417" s="102" t="n">
        <v>64.85</v>
      </c>
      <c r="D417" s="98" t="n">
        <f aca="false">LN(C417/C416)</f>
        <v>-0.412278135511719</v>
      </c>
      <c r="E417" s="106" t="n">
        <f aca="false">STDEV(D408:D417)*SQRT(trade_day)</f>
        <v>7.70314480014189</v>
      </c>
      <c r="F417" s="97"/>
      <c r="G417" s="103" t="n">
        <f aca="false">IF(G$1="P",MAX(0,G$2-$C417),IF(G$1="C",MAX(0,$C417-G$2)))</f>
        <v>0</v>
      </c>
      <c r="H417" s="103" t="n">
        <f aca="false">IF(H$1="P",MAX(0,H$2-$C417),IF(H$1="C",MAX(0,$C417-H$2)))</f>
        <v>0</v>
      </c>
      <c r="I417" s="103" t="n">
        <f aca="false">IF(I$1="P",MAX(0,I$2-$C417),IF(I$1="C",MAX(0,$C417-I$2)))</f>
        <v>0</v>
      </c>
      <c r="J417" s="103" t="n">
        <f aca="false">IF(J$1="P",MAX(0,J$2-$C417),IF(J$1="C",MAX(0,$C417-J$2)))</f>
        <v>0</v>
      </c>
      <c r="K417" s="103" t="n">
        <f aca="false">IF(K$1="P",MAX(0,K$2-$C417),IF(K$1="C",MAX(0,$C417-K$2)))</f>
        <v>0</v>
      </c>
      <c r="L417" s="103" t="n">
        <f aca="false">IF(L$1="P",MAX(0,L$2-$C417),IF(L$1="C",MAX(0,$C417-L$2)))</f>
        <v>0</v>
      </c>
      <c r="M417" s="103" t="n">
        <f aca="false">IF(M$1="P",MAX(0,M$2-$C417),IF(M$1="C",MAX(0,$C417-M$2)))</f>
        <v>44.85</v>
      </c>
      <c r="N417" s="103" t="n">
        <f aca="false">IF(N$1="P",MAX(0,N$2-$C417),IF(N$1="C",MAX(0,$C417-N$2)))</f>
        <v>39.85</v>
      </c>
      <c r="O417" s="103" t="n">
        <f aca="false">IF(O$1="P",MAX(0,O$2-$C417),IF(O$1="C",MAX(0,$C417-O$2)))</f>
        <v>34.85</v>
      </c>
      <c r="P417" s="103" t="n">
        <f aca="false">IF(P$1="P",MAX(0,P$2-$C417),IF(P$1="C",MAX(0,$C417-P$2)))</f>
        <v>29.85</v>
      </c>
      <c r="Q417" s="103" t="n">
        <f aca="false">IF(Q$1="P",MAX(0,Q$2-$C417),IF(Q$1="C",MAX(0,$C417-Q$2)))</f>
        <v>24.85</v>
      </c>
      <c r="R417" s="103" t="n">
        <f aca="false">IF(R$1="P",MAX(0,R$2-$C417),IF(R$1="C",MAX(0,$C417-R$2)))</f>
        <v>14.85</v>
      </c>
      <c r="S417" s="103" t="n">
        <f aca="false">IF(S$1="P",MAX(0,S$2-$C417),IF(S$1="C",MAX(0,$C417-S$2)))</f>
        <v>0</v>
      </c>
      <c r="T417" s="104" t="n">
        <f aca="false">A417</f>
        <v>19</v>
      </c>
      <c r="U417" s="105" t="n">
        <f aca="false">VLOOKUP($B417,Gas!$B$3:$E$2506,2)</f>
        <v>2.185</v>
      </c>
      <c r="V417" s="46" t="n">
        <f aca="false">C417/U417</f>
        <v>29.6796338672769</v>
      </c>
      <c r="W417" s="99" t="n">
        <f aca="false">VLOOKUP($B417,Gas!$B$3:$E$2506,4)</f>
        <v>0.19383027028522</v>
      </c>
    </row>
    <row r="418" customFormat="false" ht="12.75" hidden="false" customHeight="false" outlineLevel="0" collapsed="false">
      <c r="A418" s="95" t="n">
        <f aca="false">MONTH(B418)+(YEAR(B418)-1998)*12</f>
        <v>19</v>
      </c>
      <c r="B418" s="101" t="n">
        <v>36362</v>
      </c>
      <c r="C418" s="102" t="n">
        <v>65.33</v>
      </c>
      <c r="D418" s="98" t="n">
        <f aca="false">LN(C418/C417)</f>
        <v>0.00737443809020609</v>
      </c>
      <c r="E418" s="106" t="n">
        <f aca="false">STDEV(D409:D418)*SQRT(trade_day)</f>
        <v>7.17638336444796</v>
      </c>
      <c r="F418" s="97"/>
      <c r="G418" s="103" t="n">
        <f aca="false">IF(G$1="P",MAX(0,G$2-$C418),IF(G$1="C",MAX(0,$C418-G$2)))</f>
        <v>0</v>
      </c>
      <c r="H418" s="103" t="n">
        <f aca="false">IF(H$1="P",MAX(0,H$2-$C418),IF(H$1="C",MAX(0,$C418-H$2)))</f>
        <v>0</v>
      </c>
      <c r="I418" s="103" t="n">
        <f aca="false">IF(I$1="P",MAX(0,I$2-$C418),IF(I$1="C",MAX(0,$C418-I$2)))</f>
        <v>0</v>
      </c>
      <c r="J418" s="103" t="n">
        <f aca="false">IF(J$1="P",MAX(0,J$2-$C418),IF(J$1="C",MAX(0,$C418-J$2)))</f>
        <v>0</v>
      </c>
      <c r="K418" s="103" t="n">
        <f aca="false">IF(K$1="P",MAX(0,K$2-$C418),IF(K$1="C",MAX(0,$C418-K$2)))</f>
        <v>0</v>
      </c>
      <c r="L418" s="103" t="n">
        <f aca="false">IF(L$1="P",MAX(0,L$2-$C418),IF(L$1="C",MAX(0,$C418-L$2)))</f>
        <v>0</v>
      </c>
      <c r="M418" s="103" t="n">
        <f aca="false">IF(M$1="P",MAX(0,M$2-$C418),IF(M$1="C",MAX(0,$C418-M$2)))</f>
        <v>45.33</v>
      </c>
      <c r="N418" s="103" t="n">
        <f aca="false">IF(N$1="P",MAX(0,N$2-$C418),IF(N$1="C",MAX(0,$C418-N$2)))</f>
        <v>40.33</v>
      </c>
      <c r="O418" s="103" t="n">
        <f aca="false">IF(O$1="P",MAX(0,O$2-$C418),IF(O$1="C",MAX(0,$C418-O$2)))</f>
        <v>35.33</v>
      </c>
      <c r="P418" s="103" t="n">
        <f aca="false">IF(P$1="P",MAX(0,P$2-$C418),IF(P$1="C",MAX(0,$C418-P$2)))</f>
        <v>30.33</v>
      </c>
      <c r="Q418" s="103" t="n">
        <f aca="false">IF(Q$1="P",MAX(0,Q$2-$C418),IF(Q$1="C",MAX(0,$C418-Q$2)))</f>
        <v>25.33</v>
      </c>
      <c r="R418" s="103" t="n">
        <f aca="false">IF(R$1="P",MAX(0,R$2-$C418),IF(R$1="C",MAX(0,$C418-R$2)))</f>
        <v>15.33</v>
      </c>
      <c r="S418" s="103" t="n">
        <f aca="false">IF(S$1="P",MAX(0,S$2-$C418),IF(S$1="C",MAX(0,$C418-S$2)))</f>
        <v>0</v>
      </c>
      <c r="T418" s="104" t="n">
        <f aca="false">A418</f>
        <v>19</v>
      </c>
      <c r="U418" s="105" t="n">
        <f aca="false">VLOOKUP($B418,Gas!$B$3:$E$2506,2)</f>
        <v>2.23</v>
      </c>
      <c r="V418" s="46" t="n">
        <f aca="false">C418/U418</f>
        <v>29.2959641255605</v>
      </c>
      <c r="W418" s="99" t="n">
        <f aca="false">VLOOKUP($B418,Gas!$B$3:$E$2506,4)</f>
        <v>0.22376041281286</v>
      </c>
    </row>
    <row r="419" customFormat="false" ht="12.75" hidden="false" customHeight="false" outlineLevel="0" collapsed="false">
      <c r="A419" s="95" t="n">
        <f aca="false">MONTH(B419)+(YEAR(B419)-1998)*12</f>
        <v>19</v>
      </c>
      <c r="B419" s="101" t="n">
        <v>36363</v>
      </c>
      <c r="C419" s="102" t="n">
        <v>144.39</v>
      </c>
      <c r="D419" s="98" t="n">
        <f aca="false">LN(C419/C418)</f>
        <v>0.793066623130469</v>
      </c>
      <c r="E419" s="106" t="n">
        <f aca="false">STDEV(D410:D419)*SQRT(trade_day)</f>
        <v>6.7999703964</v>
      </c>
      <c r="F419" s="97"/>
      <c r="G419" s="103" t="n">
        <f aca="false">IF(G$1="P",MAX(0,G$2-$C419),IF(G$1="C",MAX(0,$C419-G$2)))</f>
        <v>0</v>
      </c>
      <c r="H419" s="103" t="n">
        <f aca="false">IF(H$1="P",MAX(0,H$2-$C419),IF(H$1="C",MAX(0,$C419-H$2)))</f>
        <v>0</v>
      </c>
      <c r="I419" s="103" t="n">
        <f aca="false">IF(I$1="P",MAX(0,I$2-$C419),IF(I$1="C",MAX(0,$C419-I$2)))</f>
        <v>0</v>
      </c>
      <c r="J419" s="103" t="n">
        <f aca="false">IF(J$1="P",MAX(0,J$2-$C419),IF(J$1="C",MAX(0,$C419-J$2)))</f>
        <v>0</v>
      </c>
      <c r="K419" s="103" t="n">
        <f aca="false">IF(K$1="P",MAX(0,K$2-$C419),IF(K$1="C",MAX(0,$C419-K$2)))</f>
        <v>0</v>
      </c>
      <c r="L419" s="103" t="n">
        <f aca="false">IF(L$1="P",MAX(0,L$2-$C419),IF(L$1="C",MAX(0,$C419-L$2)))</f>
        <v>0</v>
      </c>
      <c r="M419" s="103" t="n">
        <f aca="false">IF(M$1="P",MAX(0,M$2-$C419),IF(M$1="C",MAX(0,$C419-M$2)))</f>
        <v>124.39</v>
      </c>
      <c r="N419" s="103" t="n">
        <f aca="false">IF(N$1="P",MAX(0,N$2-$C419),IF(N$1="C",MAX(0,$C419-N$2)))</f>
        <v>119.39</v>
      </c>
      <c r="O419" s="103" t="n">
        <f aca="false">IF(O$1="P",MAX(0,O$2-$C419),IF(O$1="C",MAX(0,$C419-O$2)))</f>
        <v>114.39</v>
      </c>
      <c r="P419" s="103" t="n">
        <f aca="false">IF(P$1="P",MAX(0,P$2-$C419),IF(P$1="C",MAX(0,$C419-P$2)))</f>
        <v>109.39</v>
      </c>
      <c r="Q419" s="103" t="n">
        <f aca="false">IF(Q$1="P",MAX(0,Q$2-$C419),IF(Q$1="C",MAX(0,$C419-Q$2)))</f>
        <v>104.39</v>
      </c>
      <c r="R419" s="103" t="n">
        <f aca="false">IF(R$1="P",MAX(0,R$2-$C419),IF(R$1="C",MAX(0,$C419-R$2)))</f>
        <v>94.39</v>
      </c>
      <c r="S419" s="103" t="n">
        <f aca="false">IF(S$1="P",MAX(0,S$2-$C419),IF(S$1="C",MAX(0,$C419-S$2)))</f>
        <v>44.38999</v>
      </c>
      <c r="T419" s="104" t="n">
        <f aca="false">A419</f>
        <v>19</v>
      </c>
      <c r="U419" s="105" t="n">
        <f aca="false">VLOOKUP($B419,Gas!$B$3:$E$2506,2)</f>
        <v>2.245</v>
      </c>
      <c r="V419" s="46" t="n">
        <f aca="false">C419/U419</f>
        <v>64.3162583518931</v>
      </c>
      <c r="W419" s="99" t="n">
        <f aca="false">VLOOKUP($B419,Gas!$B$3:$E$2506,4)</f>
        <v>0.222985561449161</v>
      </c>
    </row>
    <row r="420" customFormat="false" ht="12.75" hidden="false" customHeight="false" outlineLevel="0" collapsed="false">
      <c r="A420" s="95" t="n">
        <f aca="false">MONTH(B420)+(YEAR(B420)-1998)*12</f>
        <v>19</v>
      </c>
      <c r="B420" s="101" t="n">
        <v>36364</v>
      </c>
      <c r="C420" s="102" t="n">
        <v>355.19</v>
      </c>
      <c r="D420" s="98" t="n">
        <f aca="false">LN(C420/C419)</f>
        <v>0.900134885585427</v>
      </c>
      <c r="E420" s="106" t="n">
        <f aca="false">STDEV(D411:D420)*SQRT(trade_day)</f>
        <v>7.47490440655802</v>
      </c>
      <c r="F420" s="97"/>
      <c r="G420" s="103" t="n">
        <f aca="false">IF(G$1="P",MAX(0,G$2-$C420),IF(G$1="C",MAX(0,$C420-G$2)))</f>
        <v>0</v>
      </c>
      <c r="H420" s="103" t="n">
        <f aca="false">IF(H$1="P",MAX(0,H$2-$C420),IF(H$1="C",MAX(0,$C420-H$2)))</f>
        <v>0</v>
      </c>
      <c r="I420" s="103" t="n">
        <f aca="false">IF(I$1="P",MAX(0,I$2-$C420),IF(I$1="C",MAX(0,$C420-I$2)))</f>
        <v>0</v>
      </c>
      <c r="J420" s="103" t="n">
        <f aca="false">IF(J$1="P",MAX(0,J$2-$C420),IF(J$1="C",MAX(0,$C420-J$2)))</f>
        <v>0</v>
      </c>
      <c r="K420" s="103" t="n">
        <f aca="false">IF(K$1="P",MAX(0,K$2-$C420),IF(K$1="C",MAX(0,$C420-K$2)))</f>
        <v>0</v>
      </c>
      <c r="L420" s="103" t="n">
        <f aca="false">IF(L$1="P",MAX(0,L$2-$C420),IF(L$1="C",MAX(0,$C420-L$2)))</f>
        <v>0</v>
      </c>
      <c r="M420" s="103" t="n">
        <f aca="false">IF(M$1="P",MAX(0,M$2-$C420),IF(M$1="C",MAX(0,$C420-M$2)))</f>
        <v>335.19</v>
      </c>
      <c r="N420" s="103" t="n">
        <f aca="false">IF(N$1="P",MAX(0,N$2-$C420),IF(N$1="C",MAX(0,$C420-N$2)))</f>
        <v>330.19</v>
      </c>
      <c r="O420" s="103" t="n">
        <f aca="false">IF(O$1="P",MAX(0,O$2-$C420),IF(O$1="C",MAX(0,$C420-O$2)))</f>
        <v>325.19</v>
      </c>
      <c r="P420" s="103" t="n">
        <f aca="false">IF(P$1="P",MAX(0,P$2-$C420),IF(P$1="C",MAX(0,$C420-P$2)))</f>
        <v>320.19</v>
      </c>
      <c r="Q420" s="103" t="n">
        <f aca="false">IF(Q$1="P",MAX(0,Q$2-$C420),IF(Q$1="C",MAX(0,$C420-Q$2)))</f>
        <v>315.19</v>
      </c>
      <c r="R420" s="103" t="n">
        <f aca="false">IF(R$1="P",MAX(0,R$2-$C420),IF(R$1="C",MAX(0,$C420-R$2)))</f>
        <v>305.19</v>
      </c>
      <c r="S420" s="103" t="n">
        <f aca="false">IF(S$1="P",MAX(0,S$2-$C420),IF(S$1="C",MAX(0,$C420-S$2)))</f>
        <v>255.18999</v>
      </c>
      <c r="T420" s="104" t="n">
        <f aca="false">A420</f>
        <v>19</v>
      </c>
      <c r="U420" s="105" t="n">
        <f aca="false">VLOOKUP($B420,Gas!$B$3:$E$2506,2)</f>
        <v>2.315</v>
      </c>
      <c r="V420" s="46" t="n">
        <f aca="false">C420/U420</f>
        <v>153.429805615551</v>
      </c>
      <c r="W420" s="99" t="n">
        <f aca="false">VLOOKUP($B420,Gas!$B$3:$E$2506,4)</f>
        <v>0.226943294868089</v>
      </c>
    </row>
    <row r="421" customFormat="false" ht="12.75" hidden="false" customHeight="false" outlineLevel="0" collapsed="false">
      <c r="A421" s="95" t="n">
        <f aca="false">MONTH(B421)+(YEAR(B421)-1998)*12</f>
        <v>19</v>
      </c>
      <c r="B421" s="101" t="n">
        <v>36367</v>
      </c>
      <c r="C421" s="102" t="n">
        <v>425.76</v>
      </c>
      <c r="D421" s="98" t="n">
        <f aca="false">LN(C421/C420)</f>
        <v>0.181222949660825</v>
      </c>
      <c r="E421" s="106" t="n">
        <f aca="false">STDEV(D412:D421)*SQRT(trade_day)</f>
        <v>6.96799833089226</v>
      </c>
      <c r="F421" s="97"/>
      <c r="G421" s="103" t="n">
        <f aca="false">IF(G$1="P",MAX(0,G$2-$C421),IF(G$1="C",MAX(0,$C421-G$2)))</f>
        <v>0</v>
      </c>
      <c r="H421" s="103" t="n">
        <f aca="false">IF(H$1="P",MAX(0,H$2-$C421),IF(H$1="C",MAX(0,$C421-H$2)))</f>
        <v>0</v>
      </c>
      <c r="I421" s="103" t="n">
        <f aca="false">IF(I$1="P",MAX(0,I$2-$C421),IF(I$1="C",MAX(0,$C421-I$2)))</f>
        <v>0</v>
      </c>
      <c r="J421" s="103" t="n">
        <f aca="false">IF(J$1="P",MAX(0,J$2-$C421),IF(J$1="C",MAX(0,$C421-J$2)))</f>
        <v>0</v>
      </c>
      <c r="K421" s="103" t="n">
        <f aca="false">IF(K$1="P",MAX(0,K$2-$C421),IF(K$1="C",MAX(0,$C421-K$2)))</f>
        <v>0</v>
      </c>
      <c r="L421" s="103" t="n">
        <f aca="false">IF(L$1="P",MAX(0,L$2-$C421),IF(L$1="C",MAX(0,$C421-L$2)))</f>
        <v>0</v>
      </c>
      <c r="M421" s="103" t="n">
        <f aca="false">IF(M$1="P",MAX(0,M$2-$C421),IF(M$1="C",MAX(0,$C421-M$2)))</f>
        <v>405.76</v>
      </c>
      <c r="N421" s="103" t="n">
        <f aca="false">IF(N$1="P",MAX(0,N$2-$C421),IF(N$1="C",MAX(0,$C421-N$2)))</f>
        <v>400.76</v>
      </c>
      <c r="O421" s="103" t="n">
        <f aca="false">IF(O$1="P",MAX(0,O$2-$C421),IF(O$1="C",MAX(0,$C421-O$2)))</f>
        <v>395.76</v>
      </c>
      <c r="P421" s="103" t="n">
        <f aca="false">IF(P$1="P",MAX(0,P$2-$C421),IF(P$1="C",MAX(0,$C421-P$2)))</f>
        <v>390.76</v>
      </c>
      <c r="Q421" s="103" t="n">
        <f aca="false">IF(Q$1="P",MAX(0,Q$2-$C421),IF(Q$1="C",MAX(0,$C421-Q$2)))</f>
        <v>385.76</v>
      </c>
      <c r="R421" s="103" t="n">
        <f aca="false">IF(R$1="P",MAX(0,R$2-$C421),IF(R$1="C",MAX(0,$C421-R$2)))</f>
        <v>375.76</v>
      </c>
      <c r="S421" s="103" t="n">
        <f aca="false">IF(S$1="P",MAX(0,S$2-$C421),IF(S$1="C",MAX(0,$C421-S$2)))</f>
        <v>325.75999</v>
      </c>
      <c r="T421" s="104" t="n">
        <f aca="false">A421</f>
        <v>19</v>
      </c>
      <c r="U421" s="105" t="n">
        <f aca="false">VLOOKUP($B421,Gas!$B$3:$E$2506,2)</f>
        <v>2.43</v>
      </c>
      <c r="V421" s="46" t="n">
        <f aca="false">C421/U421</f>
        <v>175.20987654321</v>
      </c>
      <c r="W421" s="99" t="n">
        <f aca="false">VLOOKUP($B421,Gas!$B$3:$E$2506,4)</f>
        <v>0.316855183216829</v>
      </c>
    </row>
    <row r="422" customFormat="false" ht="12.75" hidden="false" customHeight="false" outlineLevel="0" collapsed="false">
      <c r="A422" s="95" t="n">
        <f aca="false">MONTH(B422)+(YEAR(B422)-1998)*12</f>
        <v>19</v>
      </c>
      <c r="B422" s="101" t="n">
        <v>36368</v>
      </c>
      <c r="C422" s="102" t="n">
        <v>515.18</v>
      </c>
      <c r="D422" s="98" t="n">
        <f aca="false">LN(C422/C421)</f>
        <v>0.190640546931477</v>
      </c>
      <c r="E422" s="106" t="n">
        <f aca="false">STDEV(D413:D422)*SQRT(trade_day)</f>
        <v>6.59921232192357</v>
      </c>
      <c r="F422" s="97"/>
      <c r="G422" s="103" t="n">
        <f aca="false">IF(G$1="P",MAX(0,G$2-$C422),IF(G$1="C",MAX(0,$C422-G$2)))</f>
        <v>0</v>
      </c>
      <c r="H422" s="103" t="n">
        <f aca="false">IF(H$1="P",MAX(0,H$2-$C422),IF(H$1="C",MAX(0,$C422-H$2)))</f>
        <v>0</v>
      </c>
      <c r="I422" s="103" t="n">
        <f aca="false">IF(I$1="P",MAX(0,I$2-$C422),IF(I$1="C",MAX(0,$C422-I$2)))</f>
        <v>0</v>
      </c>
      <c r="J422" s="103" t="n">
        <f aca="false">IF(J$1="P",MAX(0,J$2-$C422),IF(J$1="C",MAX(0,$C422-J$2)))</f>
        <v>0</v>
      </c>
      <c r="K422" s="103" t="n">
        <f aca="false">IF(K$1="P",MAX(0,K$2-$C422),IF(K$1="C",MAX(0,$C422-K$2)))</f>
        <v>0</v>
      </c>
      <c r="L422" s="103" t="n">
        <f aca="false">IF(L$1="P",MAX(0,L$2-$C422),IF(L$1="C",MAX(0,$C422-L$2)))</f>
        <v>0</v>
      </c>
      <c r="M422" s="103" t="n">
        <f aca="false">IF(M$1="P",MAX(0,M$2-$C422),IF(M$1="C",MAX(0,$C422-M$2)))</f>
        <v>495.18</v>
      </c>
      <c r="N422" s="103" t="n">
        <f aca="false">IF(N$1="P",MAX(0,N$2-$C422),IF(N$1="C",MAX(0,$C422-N$2)))</f>
        <v>490.18</v>
      </c>
      <c r="O422" s="103" t="n">
        <f aca="false">IF(O$1="P",MAX(0,O$2-$C422),IF(O$1="C",MAX(0,$C422-O$2)))</f>
        <v>485.18</v>
      </c>
      <c r="P422" s="103" t="n">
        <f aca="false">IF(P$1="P",MAX(0,P$2-$C422),IF(P$1="C",MAX(0,$C422-P$2)))</f>
        <v>480.18</v>
      </c>
      <c r="Q422" s="103" t="n">
        <f aca="false">IF(Q$1="P",MAX(0,Q$2-$C422),IF(Q$1="C",MAX(0,$C422-Q$2)))</f>
        <v>475.18</v>
      </c>
      <c r="R422" s="103" t="n">
        <f aca="false">IF(R$1="P",MAX(0,R$2-$C422),IF(R$1="C",MAX(0,$C422-R$2)))</f>
        <v>465.18</v>
      </c>
      <c r="S422" s="103" t="n">
        <f aca="false">IF(S$1="P",MAX(0,S$2-$C422),IF(S$1="C",MAX(0,$C422-S$2)))</f>
        <v>415.17999</v>
      </c>
      <c r="T422" s="104" t="n">
        <f aca="false">A422</f>
        <v>19</v>
      </c>
      <c r="U422" s="105" t="n">
        <f aca="false">VLOOKUP($B422,Gas!$B$3:$E$2506,2)</f>
        <v>2.54</v>
      </c>
      <c r="V422" s="46" t="n">
        <f aca="false">C422/U422</f>
        <v>202.826771653543</v>
      </c>
      <c r="W422" s="99" t="n">
        <f aca="false">VLOOKUP($B422,Gas!$B$3:$E$2506,4)</f>
        <v>0.367389706415895</v>
      </c>
    </row>
    <row r="423" customFormat="false" ht="12.75" hidden="false" customHeight="false" outlineLevel="0" collapsed="false">
      <c r="A423" s="95" t="n">
        <f aca="false">MONTH(B423)+(YEAR(B423)-1998)*12</f>
        <v>19</v>
      </c>
      <c r="B423" s="101" t="n">
        <v>36369</v>
      </c>
      <c r="C423" s="102" t="n">
        <v>180.56</v>
      </c>
      <c r="D423" s="98" t="n">
        <f aca="false">LN(C423/C422)</f>
        <v>-1.04845322165158</v>
      </c>
      <c r="E423" s="106" t="n">
        <f aca="false">STDEV(D414:D423)*SQRT(trade_day)</f>
        <v>9.5014917761226</v>
      </c>
      <c r="F423" s="97"/>
      <c r="G423" s="103" t="n">
        <f aca="false">IF(G$1="P",MAX(0,G$2-$C423),IF(G$1="C",MAX(0,$C423-G$2)))</f>
        <v>0</v>
      </c>
      <c r="H423" s="103" t="n">
        <f aca="false">IF(H$1="P",MAX(0,H$2-$C423),IF(H$1="C",MAX(0,$C423-H$2)))</f>
        <v>0</v>
      </c>
      <c r="I423" s="103" t="n">
        <f aca="false">IF(I$1="P",MAX(0,I$2-$C423),IF(I$1="C",MAX(0,$C423-I$2)))</f>
        <v>0</v>
      </c>
      <c r="J423" s="103" t="n">
        <f aca="false">IF(J$1="P",MAX(0,J$2-$C423),IF(J$1="C",MAX(0,$C423-J$2)))</f>
        <v>0</v>
      </c>
      <c r="K423" s="103" t="n">
        <f aca="false">IF(K$1="P",MAX(0,K$2-$C423),IF(K$1="C",MAX(0,$C423-K$2)))</f>
        <v>0</v>
      </c>
      <c r="L423" s="103" t="n">
        <f aca="false">IF(L$1="P",MAX(0,L$2-$C423),IF(L$1="C",MAX(0,$C423-L$2)))</f>
        <v>0</v>
      </c>
      <c r="M423" s="103" t="n">
        <f aca="false">IF(M$1="P",MAX(0,M$2-$C423),IF(M$1="C",MAX(0,$C423-M$2)))</f>
        <v>160.56</v>
      </c>
      <c r="N423" s="103" t="n">
        <f aca="false">IF(N$1="P",MAX(0,N$2-$C423),IF(N$1="C",MAX(0,$C423-N$2)))</f>
        <v>155.56</v>
      </c>
      <c r="O423" s="103" t="n">
        <f aca="false">IF(O$1="P",MAX(0,O$2-$C423),IF(O$1="C",MAX(0,$C423-O$2)))</f>
        <v>150.56</v>
      </c>
      <c r="P423" s="103" t="n">
        <f aca="false">IF(P$1="P",MAX(0,P$2-$C423),IF(P$1="C",MAX(0,$C423-P$2)))</f>
        <v>145.56</v>
      </c>
      <c r="Q423" s="103" t="n">
        <f aca="false">IF(Q$1="P",MAX(0,Q$2-$C423),IF(Q$1="C",MAX(0,$C423-Q$2)))</f>
        <v>140.56</v>
      </c>
      <c r="R423" s="103" t="n">
        <f aca="false">IF(R$1="P",MAX(0,R$2-$C423),IF(R$1="C",MAX(0,$C423-R$2)))</f>
        <v>130.56</v>
      </c>
      <c r="S423" s="103" t="n">
        <f aca="false">IF(S$1="P",MAX(0,S$2-$C423),IF(S$1="C",MAX(0,$C423-S$2)))</f>
        <v>80.55999</v>
      </c>
      <c r="T423" s="104" t="n">
        <f aca="false">A423</f>
        <v>19</v>
      </c>
      <c r="U423" s="105" t="n">
        <f aca="false">VLOOKUP($B423,Gas!$B$3:$E$2506,2)</f>
        <v>2.545</v>
      </c>
      <c r="V423" s="46" t="n">
        <f aca="false">C423/U423</f>
        <v>70.9469548133595</v>
      </c>
      <c r="W423" s="99" t="n">
        <f aca="false">VLOOKUP($B423,Gas!$B$3:$E$2506,4)</f>
        <v>0.364200194939874</v>
      </c>
    </row>
    <row r="424" customFormat="false" ht="12.75" hidden="false" customHeight="false" outlineLevel="0" collapsed="false">
      <c r="A424" s="95" t="n">
        <f aca="false">MONTH(B424)+(YEAR(B424)-1998)*12</f>
        <v>19</v>
      </c>
      <c r="B424" s="101" t="n">
        <v>36370</v>
      </c>
      <c r="C424" s="102" t="n">
        <v>1813.5</v>
      </c>
      <c r="D424" s="98" t="n">
        <f aca="false">LN(C424/C423)</f>
        <v>2.30695082621368</v>
      </c>
      <c r="E424" s="106" t="n">
        <f aca="false">STDEV(D415:D424)*SQRT(trade_day)</f>
        <v>14.1684876941131</v>
      </c>
      <c r="F424" s="97"/>
      <c r="G424" s="103" t="n">
        <f aca="false">IF(G$1="P",MAX(0,G$2-$C424),IF(G$1="C",MAX(0,$C424-G$2)))</f>
        <v>0</v>
      </c>
      <c r="H424" s="103" t="n">
        <f aca="false">IF(H$1="P",MAX(0,H$2-$C424),IF(H$1="C",MAX(0,$C424-H$2)))</f>
        <v>0</v>
      </c>
      <c r="I424" s="103" t="n">
        <f aca="false">IF(I$1="P",MAX(0,I$2-$C424),IF(I$1="C",MAX(0,$C424-I$2)))</f>
        <v>0</v>
      </c>
      <c r="J424" s="103" t="n">
        <f aca="false">IF(J$1="P",MAX(0,J$2-$C424),IF(J$1="C",MAX(0,$C424-J$2)))</f>
        <v>0</v>
      </c>
      <c r="K424" s="103" t="n">
        <f aca="false">IF(K$1="P",MAX(0,K$2-$C424),IF(K$1="C",MAX(0,$C424-K$2)))</f>
        <v>0</v>
      </c>
      <c r="L424" s="103" t="n">
        <f aca="false">IF(L$1="P",MAX(0,L$2-$C424),IF(L$1="C",MAX(0,$C424-L$2)))</f>
        <v>0</v>
      </c>
      <c r="M424" s="103" t="n">
        <f aca="false">IF(M$1="P",MAX(0,M$2-$C424),IF(M$1="C",MAX(0,$C424-M$2)))</f>
        <v>1793.5</v>
      </c>
      <c r="N424" s="103" t="n">
        <f aca="false">IF(N$1="P",MAX(0,N$2-$C424),IF(N$1="C",MAX(0,$C424-N$2)))</f>
        <v>1788.5</v>
      </c>
      <c r="O424" s="103" t="n">
        <f aca="false">IF(O$1="P",MAX(0,O$2-$C424),IF(O$1="C",MAX(0,$C424-O$2)))</f>
        <v>1783.5</v>
      </c>
      <c r="P424" s="103" t="n">
        <f aca="false">IF(P$1="P",MAX(0,P$2-$C424),IF(P$1="C",MAX(0,$C424-P$2)))</f>
        <v>1778.5</v>
      </c>
      <c r="Q424" s="103" t="n">
        <f aca="false">IF(Q$1="P",MAX(0,Q$2-$C424),IF(Q$1="C",MAX(0,$C424-Q$2)))</f>
        <v>1773.5</v>
      </c>
      <c r="R424" s="103" t="n">
        <f aca="false">IF(R$1="P",MAX(0,R$2-$C424),IF(R$1="C",MAX(0,$C424-R$2)))</f>
        <v>1763.5</v>
      </c>
      <c r="S424" s="103" t="n">
        <f aca="false">IF(S$1="P",MAX(0,S$2-$C424),IF(S$1="C",MAX(0,$C424-S$2)))</f>
        <v>1713.49999</v>
      </c>
      <c r="T424" s="104" t="n">
        <f aca="false">A424</f>
        <v>19</v>
      </c>
      <c r="U424" s="105" t="n">
        <f aca="false">VLOOKUP($B424,Gas!$B$3:$E$2506,2)</f>
        <v>2.575</v>
      </c>
      <c r="V424" s="46" t="n">
        <f aca="false">C424/U424</f>
        <v>704.271844660194</v>
      </c>
      <c r="W424" s="99" t="n">
        <f aca="false">VLOOKUP($B424,Gas!$B$3:$E$2506,4)</f>
        <v>0.3503160958634</v>
      </c>
    </row>
    <row r="425" customFormat="false" ht="12.75" hidden="false" customHeight="false" outlineLevel="0" collapsed="false">
      <c r="A425" s="95" t="n">
        <f aca="false">MONTH(B425)+(YEAR(B425)-1998)*12</f>
        <v>19</v>
      </c>
      <c r="B425" s="101" t="n">
        <v>36371</v>
      </c>
      <c r="C425" s="102" t="n">
        <v>1761.54</v>
      </c>
      <c r="D425" s="98" t="n">
        <f aca="false">LN(C425/C424)</f>
        <v>-0.0290702532800988</v>
      </c>
      <c r="E425" s="106" t="n">
        <f aca="false">STDEV(D416:D425)*SQRT(trade_day)</f>
        <v>14.3422296906126</v>
      </c>
      <c r="F425" s="97"/>
      <c r="G425" s="103" t="n">
        <f aca="false">IF(G$1="P",MAX(0,G$2-$C425),IF(G$1="C",MAX(0,$C425-G$2)))</f>
        <v>0</v>
      </c>
      <c r="H425" s="103" t="n">
        <f aca="false">IF(H$1="P",MAX(0,H$2-$C425),IF(H$1="C",MAX(0,$C425-H$2)))</f>
        <v>0</v>
      </c>
      <c r="I425" s="103" t="n">
        <f aca="false">IF(I$1="P",MAX(0,I$2-$C425),IF(I$1="C",MAX(0,$C425-I$2)))</f>
        <v>0</v>
      </c>
      <c r="J425" s="103" t="n">
        <f aca="false">IF(J$1="P",MAX(0,J$2-$C425),IF(J$1="C",MAX(0,$C425-J$2)))</f>
        <v>0</v>
      </c>
      <c r="K425" s="103" t="n">
        <f aca="false">IF(K$1="P",MAX(0,K$2-$C425),IF(K$1="C",MAX(0,$C425-K$2)))</f>
        <v>0</v>
      </c>
      <c r="L425" s="103" t="n">
        <f aca="false">IF(L$1="P",MAX(0,L$2-$C425),IF(L$1="C",MAX(0,$C425-L$2)))</f>
        <v>0</v>
      </c>
      <c r="M425" s="103" t="n">
        <f aca="false">IF(M$1="P",MAX(0,M$2-$C425),IF(M$1="C",MAX(0,$C425-M$2)))</f>
        <v>1741.54</v>
      </c>
      <c r="N425" s="103" t="n">
        <f aca="false">IF(N$1="P",MAX(0,N$2-$C425),IF(N$1="C",MAX(0,$C425-N$2)))</f>
        <v>1736.54</v>
      </c>
      <c r="O425" s="103" t="n">
        <f aca="false">IF(O$1="P",MAX(0,O$2-$C425),IF(O$1="C",MAX(0,$C425-O$2)))</f>
        <v>1731.54</v>
      </c>
      <c r="P425" s="103" t="n">
        <f aca="false">IF(P$1="P",MAX(0,P$2-$C425),IF(P$1="C",MAX(0,$C425-P$2)))</f>
        <v>1726.54</v>
      </c>
      <c r="Q425" s="103" t="n">
        <f aca="false">IF(Q$1="P",MAX(0,Q$2-$C425),IF(Q$1="C",MAX(0,$C425-Q$2)))</f>
        <v>1721.54</v>
      </c>
      <c r="R425" s="103" t="n">
        <f aca="false">IF(R$1="P",MAX(0,R$2-$C425),IF(R$1="C",MAX(0,$C425-R$2)))</f>
        <v>1711.54</v>
      </c>
      <c r="S425" s="103" t="n">
        <f aca="false">IF(S$1="P",MAX(0,S$2-$C425),IF(S$1="C",MAX(0,$C425-S$2)))</f>
        <v>1661.53999</v>
      </c>
      <c r="T425" s="104" t="n">
        <f aca="false">A425</f>
        <v>19</v>
      </c>
      <c r="U425" s="105" t="n">
        <f aca="false">VLOOKUP($B425,Gas!$B$3:$E$2506,2)</f>
        <v>2.665</v>
      </c>
      <c r="V425" s="46" t="n">
        <f aca="false">C425/U425</f>
        <v>660.990619136961</v>
      </c>
      <c r="W425" s="99" t="n">
        <f aca="false">VLOOKUP($B425,Gas!$B$3:$E$2506,4)</f>
        <v>0.354087864494078</v>
      </c>
    </row>
    <row r="426" customFormat="false" ht="12.75" hidden="false" customHeight="false" outlineLevel="0" collapsed="false">
      <c r="A426" s="95" t="n">
        <f aca="false">MONTH(B426)+(YEAR(B426)-1998)*12</f>
        <v>20</v>
      </c>
      <c r="B426" s="101" t="n">
        <v>36374</v>
      </c>
      <c r="C426" s="102" t="n">
        <v>288.48</v>
      </c>
      <c r="D426" s="98" t="n">
        <f aca="false">LN(C426/C425)</f>
        <v>-1.80931794598785</v>
      </c>
      <c r="E426" s="106" t="n">
        <f aca="false">STDEV(D417:D426)*SQRT(trade_day)</f>
        <v>17.6835336152899</v>
      </c>
      <c r="F426" s="97"/>
      <c r="G426" s="103" t="n">
        <f aca="false">IF(G$1="P",MAX(0,G$2-$C426),IF(G$1="C",MAX(0,$C426-G$2)))</f>
        <v>0</v>
      </c>
      <c r="H426" s="103" t="n">
        <f aca="false">IF(H$1="P",MAX(0,H$2-$C426),IF(H$1="C",MAX(0,$C426-H$2)))</f>
        <v>0</v>
      </c>
      <c r="I426" s="103" t="n">
        <f aca="false">IF(I$1="P",MAX(0,I$2-$C426),IF(I$1="C",MAX(0,$C426-I$2)))</f>
        <v>0</v>
      </c>
      <c r="J426" s="103" t="n">
        <f aca="false">IF(J$1="P",MAX(0,J$2-$C426),IF(J$1="C",MAX(0,$C426-J$2)))</f>
        <v>0</v>
      </c>
      <c r="K426" s="103" t="n">
        <f aca="false">IF(K$1="P",MAX(0,K$2-$C426),IF(K$1="C",MAX(0,$C426-K$2)))</f>
        <v>0</v>
      </c>
      <c r="L426" s="103" t="n">
        <f aca="false">IF(L$1="P",MAX(0,L$2-$C426),IF(L$1="C",MAX(0,$C426-L$2)))</f>
        <v>0</v>
      </c>
      <c r="M426" s="103" t="n">
        <f aca="false">IF(M$1="P",MAX(0,M$2-$C426),IF(M$1="C",MAX(0,$C426-M$2)))</f>
        <v>268.48</v>
      </c>
      <c r="N426" s="103" t="n">
        <f aca="false">IF(N$1="P",MAX(0,N$2-$C426),IF(N$1="C",MAX(0,$C426-N$2)))</f>
        <v>263.48</v>
      </c>
      <c r="O426" s="103" t="n">
        <f aca="false">IF(O$1="P",MAX(0,O$2-$C426),IF(O$1="C",MAX(0,$C426-O$2)))</f>
        <v>258.48</v>
      </c>
      <c r="P426" s="103" t="n">
        <f aca="false">IF(P$1="P",MAX(0,P$2-$C426),IF(P$1="C",MAX(0,$C426-P$2)))</f>
        <v>253.48</v>
      </c>
      <c r="Q426" s="103" t="n">
        <f aca="false">IF(Q$1="P",MAX(0,Q$2-$C426),IF(Q$1="C",MAX(0,$C426-Q$2)))</f>
        <v>248.48</v>
      </c>
      <c r="R426" s="103" t="n">
        <f aca="false">IF(R$1="P",MAX(0,R$2-$C426),IF(R$1="C",MAX(0,$C426-R$2)))</f>
        <v>238.48</v>
      </c>
      <c r="S426" s="103" t="n">
        <f aca="false">IF(S$1="P",MAX(0,S$2-$C426),IF(S$1="C",MAX(0,$C426-S$2)))</f>
        <v>188.47999</v>
      </c>
      <c r="T426" s="104" t="n">
        <f aca="false">A426</f>
        <v>20</v>
      </c>
      <c r="U426" s="105" t="n">
        <f aca="false">VLOOKUP($B426,Gas!$B$3:$E$2506,2)</f>
        <v>2.57</v>
      </c>
      <c r="V426" s="46" t="n">
        <f aca="false">C426/U426</f>
        <v>112.249027237354</v>
      </c>
      <c r="W426" s="99" t="n">
        <f aca="false">VLOOKUP($B426,Gas!$B$3:$E$2506,4)</f>
        <v>0.515276632974201</v>
      </c>
    </row>
    <row r="427" customFormat="false" ht="12.75" hidden="false" customHeight="false" outlineLevel="0" collapsed="false">
      <c r="A427" s="95" t="n">
        <f aca="false">MONTH(B427)+(YEAR(B427)-1998)*12</f>
        <v>20</v>
      </c>
      <c r="B427" s="101" t="n">
        <v>36375</v>
      </c>
      <c r="C427" s="102" t="n">
        <v>44.89</v>
      </c>
      <c r="D427" s="98" t="n">
        <f aca="false">LN(C427/C426)</f>
        <v>-1.86041070666117</v>
      </c>
      <c r="E427" s="106" t="n">
        <f aca="false">STDEV(D418:D427)*SQRT(trade_day)</f>
        <v>20.174093662411</v>
      </c>
      <c r="F427" s="97"/>
      <c r="G427" s="103" t="n">
        <f aca="false">IF(G$1="P",MAX(0,G$2-$C427),IF(G$1="C",MAX(0,$C427-G$2)))</f>
        <v>0</v>
      </c>
      <c r="H427" s="103" t="n">
        <f aca="false">IF(H$1="P",MAX(0,H$2-$C427),IF(H$1="C",MAX(0,$C427-H$2)))</f>
        <v>0</v>
      </c>
      <c r="I427" s="103" t="n">
        <f aca="false">IF(I$1="P",MAX(0,I$2-$C427),IF(I$1="C",MAX(0,$C427-I$2)))</f>
        <v>0</v>
      </c>
      <c r="J427" s="103" t="n">
        <f aca="false">IF(J$1="P",MAX(0,J$2-$C427),IF(J$1="C",MAX(0,$C427-J$2)))</f>
        <v>0</v>
      </c>
      <c r="K427" s="103" t="n">
        <f aca="false">IF(K$1="P",MAX(0,K$2-$C427),IF(K$1="C",MAX(0,$C427-K$2)))</f>
        <v>0</v>
      </c>
      <c r="L427" s="103" t="n">
        <f aca="false">IF(L$1="P",MAX(0,L$2-$C427),IF(L$1="C",MAX(0,$C427-L$2)))</f>
        <v>5.11</v>
      </c>
      <c r="M427" s="103" t="n">
        <f aca="false">IF(M$1="P",MAX(0,M$2-$C427),IF(M$1="C",MAX(0,$C427-M$2)))</f>
        <v>24.89</v>
      </c>
      <c r="N427" s="103" t="n">
        <f aca="false">IF(N$1="P",MAX(0,N$2-$C427),IF(N$1="C",MAX(0,$C427-N$2)))</f>
        <v>19.89</v>
      </c>
      <c r="O427" s="103" t="n">
        <f aca="false">IF(O$1="P",MAX(0,O$2-$C427),IF(O$1="C",MAX(0,$C427-O$2)))</f>
        <v>14.89</v>
      </c>
      <c r="P427" s="103" t="n">
        <f aca="false">IF(P$1="P",MAX(0,P$2-$C427),IF(P$1="C",MAX(0,$C427-P$2)))</f>
        <v>9.89</v>
      </c>
      <c r="Q427" s="103" t="n">
        <f aca="false">IF(Q$1="P",MAX(0,Q$2-$C427),IF(Q$1="C",MAX(0,$C427-Q$2)))</f>
        <v>4.89</v>
      </c>
      <c r="R427" s="103" t="n">
        <f aca="false">IF(R$1="P",MAX(0,R$2-$C427),IF(R$1="C",MAX(0,$C427-R$2)))</f>
        <v>0</v>
      </c>
      <c r="S427" s="103" t="n">
        <f aca="false">IF(S$1="P",MAX(0,S$2-$C427),IF(S$1="C",MAX(0,$C427-S$2)))</f>
        <v>0</v>
      </c>
      <c r="T427" s="104" t="n">
        <f aca="false">A427</f>
        <v>20</v>
      </c>
      <c r="U427" s="105" t="n">
        <f aca="false">VLOOKUP($B427,Gas!$B$3:$E$2506,2)</f>
        <v>2.515</v>
      </c>
      <c r="V427" s="46" t="n">
        <f aca="false">C427/U427</f>
        <v>17.8489065606362</v>
      </c>
      <c r="W427" s="99" t="n">
        <f aca="false">VLOOKUP($B427,Gas!$B$3:$E$2506,4)</f>
        <v>0.478179624920877</v>
      </c>
    </row>
    <row r="428" customFormat="false" ht="12.75" hidden="false" customHeight="false" outlineLevel="0" collapsed="false">
      <c r="A428" s="95" t="n">
        <f aca="false">MONTH(B428)+(YEAR(B428)-1998)*12</f>
        <v>20</v>
      </c>
      <c r="B428" s="101" t="n">
        <v>36376</v>
      </c>
      <c r="C428" s="102" t="n">
        <v>47.43</v>
      </c>
      <c r="D428" s="98" t="n">
        <f aca="false">LN(C428/C427)</f>
        <v>0.0550398870956496</v>
      </c>
      <c r="E428" s="106" t="n">
        <f aca="false">STDEV(D419:D428)*SQRT(trade_day)</f>
        <v>20.1783992393463</v>
      </c>
      <c r="F428" s="97"/>
      <c r="G428" s="103" t="n">
        <f aca="false">IF(G$1="P",MAX(0,G$2-$C428),IF(G$1="C",MAX(0,$C428-G$2)))</f>
        <v>0</v>
      </c>
      <c r="H428" s="103" t="n">
        <f aca="false">IF(H$1="P",MAX(0,H$2-$C428),IF(H$1="C",MAX(0,$C428-H$2)))</f>
        <v>0</v>
      </c>
      <c r="I428" s="103" t="n">
        <f aca="false">IF(I$1="P",MAX(0,I$2-$C428),IF(I$1="C",MAX(0,$C428-I$2)))</f>
        <v>0</v>
      </c>
      <c r="J428" s="103" t="n">
        <f aca="false">IF(J$1="P",MAX(0,J$2-$C428),IF(J$1="C",MAX(0,$C428-J$2)))</f>
        <v>0</v>
      </c>
      <c r="K428" s="103" t="n">
        <f aca="false">IF(K$1="P",MAX(0,K$2-$C428),IF(K$1="C",MAX(0,$C428-K$2)))</f>
        <v>0</v>
      </c>
      <c r="L428" s="103" t="n">
        <f aca="false">IF(L$1="P",MAX(0,L$2-$C428),IF(L$1="C",MAX(0,$C428-L$2)))</f>
        <v>2.57</v>
      </c>
      <c r="M428" s="103" t="n">
        <f aca="false">IF(M$1="P",MAX(0,M$2-$C428),IF(M$1="C",MAX(0,$C428-M$2)))</f>
        <v>27.43</v>
      </c>
      <c r="N428" s="103" t="n">
        <f aca="false">IF(N$1="P",MAX(0,N$2-$C428),IF(N$1="C",MAX(0,$C428-N$2)))</f>
        <v>22.43</v>
      </c>
      <c r="O428" s="103" t="n">
        <f aca="false">IF(O$1="P",MAX(0,O$2-$C428),IF(O$1="C",MAX(0,$C428-O$2)))</f>
        <v>17.43</v>
      </c>
      <c r="P428" s="103" t="n">
        <f aca="false">IF(P$1="P",MAX(0,P$2-$C428),IF(P$1="C",MAX(0,$C428-P$2)))</f>
        <v>12.43</v>
      </c>
      <c r="Q428" s="103" t="n">
        <f aca="false">IF(Q$1="P",MAX(0,Q$2-$C428),IF(Q$1="C",MAX(0,$C428-Q$2)))</f>
        <v>7.43</v>
      </c>
      <c r="R428" s="103" t="n">
        <f aca="false">IF(R$1="P",MAX(0,R$2-$C428),IF(R$1="C",MAX(0,$C428-R$2)))</f>
        <v>0</v>
      </c>
      <c r="S428" s="103" t="n">
        <f aca="false">IF(S$1="P",MAX(0,S$2-$C428),IF(S$1="C",MAX(0,$C428-S$2)))</f>
        <v>0</v>
      </c>
      <c r="T428" s="104" t="n">
        <f aca="false">A428</f>
        <v>20</v>
      </c>
      <c r="U428" s="105" t="n">
        <f aca="false">VLOOKUP($B428,Gas!$B$3:$E$2506,2)</f>
        <v>2.6</v>
      </c>
      <c r="V428" s="46" t="n">
        <f aca="false">C428/U428</f>
        <v>18.2423076923077</v>
      </c>
      <c r="W428" s="99" t="n">
        <f aca="false">VLOOKUP($B428,Gas!$B$3:$E$2506,4)</f>
        <v>0.509619343480714</v>
      </c>
    </row>
    <row r="429" customFormat="false" ht="12.75" hidden="false" customHeight="false" outlineLevel="0" collapsed="false">
      <c r="A429" s="95" t="n">
        <f aca="false">MONTH(B429)+(YEAR(B429)-1998)*12</f>
        <v>20</v>
      </c>
      <c r="B429" s="101" t="n">
        <v>36377</v>
      </c>
      <c r="C429" s="102" t="n">
        <v>45.81</v>
      </c>
      <c r="D429" s="98" t="n">
        <f aca="false">LN(C429/C428)</f>
        <v>-0.0347525319908395</v>
      </c>
      <c r="E429" s="106" t="n">
        <f aca="false">STDEV(D420:D429)*SQRT(trade_day)</f>
        <v>19.6558955824241</v>
      </c>
      <c r="F429" s="97"/>
      <c r="G429" s="103" t="n">
        <f aca="false">IF(G$1="P",MAX(0,G$2-$C429),IF(G$1="C",MAX(0,$C429-G$2)))</f>
        <v>0</v>
      </c>
      <c r="H429" s="103" t="n">
        <f aca="false">IF(H$1="P",MAX(0,H$2-$C429),IF(H$1="C",MAX(0,$C429-H$2)))</f>
        <v>0</v>
      </c>
      <c r="I429" s="103" t="n">
        <f aca="false">IF(I$1="P",MAX(0,I$2-$C429),IF(I$1="C",MAX(0,$C429-I$2)))</f>
        <v>0</v>
      </c>
      <c r="J429" s="103" t="n">
        <f aca="false">IF(J$1="P",MAX(0,J$2-$C429),IF(J$1="C",MAX(0,$C429-J$2)))</f>
        <v>0</v>
      </c>
      <c r="K429" s="103" t="n">
        <f aca="false">IF(K$1="P",MAX(0,K$2-$C429),IF(K$1="C",MAX(0,$C429-K$2)))</f>
        <v>0</v>
      </c>
      <c r="L429" s="103" t="n">
        <f aca="false">IF(L$1="P",MAX(0,L$2-$C429),IF(L$1="C",MAX(0,$C429-L$2)))</f>
        <v>4.19</v>
      </c>
      <c r="M429" s="103" t="n">
        <f aca="false">IF(M$1="P",MAX(0,M$2-$C429),IF(M$1="C",MAX(0,$C429-M$2)))</f>
        <v>25.81</v>
      </c>
      <c r="N429" s="103" t="n">
        <f aca="false">IF(N$1="P",MAX(0,N$2-$C429),IF(N$1="C",MAX(0,$C429-N$2)))</f>
        <v>20.81</v>
      </c>
      <c r="O429" s="103" t="n">
        <f aca="false">IF(O$1="P",MAX(0,O$2-$C429),IF(O$1="C",MAX(0,$C429-O$2)))</f>
        <v>15.81</v>
      </c>
      <c r="P429" s="103" t="n">
        <f aca="false">IF(P$1="P",MAX(0,P$2-$C429),IF(P$1="C",MAX(0,$C429-P$2)))</f>
        <v>10.81</v>
      </c>
      <c r="Q429" s="103" t="n">
        <f aca="false">IF(Q$1="P",MAX(0,Q$2-$C429),IF(Q$1="C",MAX(0,$C429-Q$2)))</f>
        <v>5.81</v>
      </c>
      <c r="R429" s="103" t="n">
        <f aca="false">IF(R$1="P",MAX(0,R$2-$C429),IF(R$1="C",MAX(0,$C429-R$2)))</f>
        <v>0</v>
      </c>
      <c r="S429" s="103" t="n">
        <f aca="false">IF(S$1="P",MAX(0,S$2-$C429),IF(S$1="C",MAX(0,$C429-S$2)))</f>
        <v>0</v>
      </c>
      <c r="T429" s="104" t="n">
        <f aca="false">A429</f>
        <v>20</v>
      </c>
      <c r="U429" s="105" t="n">
        <f aca="false">VLOOKUP($B429,Gas!$B$3:$E$2506,2)</f>
        <v>2.635</v>
      </c>
      <c r="V429" s="46" t="n">
        <f aca="false">C429/U429</f>
        <v>17.3851992409867</v>
      </c>
      <c r="W429" s="99" t="n">
        <f aca="false">VLOOKUP($B429,Gas!$B$3:$E$2506,4)</f>
        <v>0.508826233604965</v>
      </c>
    </row>
    <row r="430" customFormat="false" ht="12.75" hidden="false" customHeight="false" outlineLevel="0" collapsed="false">
      <c r="A430" s="95" t="n">
        <f aca="false">MONTH(B430)+(YEAR(B430)-1998)*12</f>
        <v>20</v>
      </c>
      <c r="B430" s="101" t="n">
        <v>36378</v>
      </c>
      <c r="C430" s="102" t="n">
        <v>51.27</v>
      </c>
      <c r="D430" s="98" t="n">
        <f aca="false">LN(C430/C429)</f>
        <v>0.112603377896959</v>
      </c>
      <c r="E430" s="106" t="n">
        <f aca="false">STDEV(D421:D430)*SQRT(trade_day)</f>
        <v>18.906457418768</v>
      </c>
      <c r="F430" s="97"/>
      <c r="G430" s="103" t="n">
        <f aca="false">IF(G$1="P",MAX(0,G$2-$C430),IF(G$1="C",MAX(0,$C430-G$2)))</f>
        <v>0</v>
      </c>
      <c r="H430" s="103" t="n">
        <f aca="false">IF(H$1="P",MAX(0,H$2-$C430),IF(H$1="C",MAX(0,$C430-H$2)))</f>
        <v>0</v>
      </c>
      <c r="I430" s="103" t="n">
        <f aca="false">IF(I$1="P",MAX(0,I$2-$C430),IF(I$1="C",MAX(0,$C430-I$2)))</f>
        <v>0</v>
      </c>
      <c r="J430" s="103" t="n">
        <f aca="false">IF(J$1="P",MAX(0,J$2-$C430),IF(J$1="C",MAX(0,$C430-J$2)))</f>
        <v>0</v>
      </c>
      <c r="K430" s="103" t="n">
        <f aca="false">IF(K$1="P",MAX(0,K$2-$C430),IF(K$1="C",MAX(0,$C430-K$2)))</f>
        <v>0</v>
      </c>
      <c r="L430" s="103" t="n">
        <f aca="false">IF(L$1="P",MAX(0,L$2-$C430),IF(L$1="C",MAX(0,$C430-L$2)))</f>
        <v>0</v>
      </c>
      <c r="M430" s="103" t="n">
        <f aca="false">IF(M$1="P",MAX(0,M$2-$C430),IF(M$1="C",MAX(0,$C430-M$2)))</f>
        <v>31.27</v>
      </c>
      <c r="N430" s="103" t="n">
        <f aca="false">IF(N$1="P",MAX(0,N$2-$C430),IF(N$1="C",MAX(0,$C430-N$2)))</f>
        <v>26.27</v>
      </c>
      <c r="O430" s="103" t="n">
        <f aca="false">IF(O$1="P",MAX(0,O$2-$C430),IF(O$1="C",MAX(0,$C430-O$2)))</f>
        <v>21.27</v>
      </c>
      <c r="P430" s="103" t="n">
        <f aca="false">IF(P$1="P",MAX(0,P$2-$C430),IF(P$1="C",MAX(0,$C430-P$2)))</f>
        <v>16.27</v>
      </c>
      <c r="Q430" s="103" t="n">
        <f aca="false">IF(Q$1="P",MAX(0,Q$2-$C430),IF(Q$1="C",MAX(0,$C430-Q$2)))</f>
        <v>11.27</v>
      </c>
      <c r="R430" s="103" t="n">
        <f aca="false">IF(R$1="P",MAX(0,R$2-$C430),IF(R$1="C",MAX(0,$C430-R$2)))</f>
        <v>1.27</v>
      </c>
      <c r="S430" s="103" t="n">
        <f aca="false">IF(S$1="P",MAX(0,S$2-$C430),IF(S$1="C",MAX(0,$C430-S$2)))</f>
        <v>0</v>
      </c>
      <c r="T430" s="104" t="n">
        <f aca="false">A430</f>
        <v>20</v>
      </c>
      <c r="U430" s="105" t="n">
        <f aca="false">VLOOKUP($B430,Gas!$B$3:$E$2506,2)</f>
        <v>2.655</v>
      </c>
      <c r="V430" s="46" t="n">
        <f aca="false">C430/U430</f>
        <v>19.3107344632768</v>
      </c>
      <c r="W430" s="99" t="n">
        <f aca="false">VLOOKUP($B430,Gas!$B$3:$E$2506,4)</f>
        <v>0.447640335377999</v>
      </c>
    </row>
    <row r="431" customFormat="false" ht="12.75" hidden="false" customHeight="false" outlineLevel="0" collapsed="false">
      <c r="A431" s="95" t="n">
        <f aca="false">MONTH(B431)+(YEAR(B431)-1998)*12</f>
        <v>20</v>
      </c>
      <c r="B431" s="101" t="n">
        <v>36381</v>
      </c>
      <c r="C431" s="102" t="n">
        <v>56.57</v>
      </c>
      <c r="D431" s="98" t="n">
        <f aca="false">LN(C431/C430)</f>
        <v>0.0983730235594551</v>
      </c>
      <c r="E431" s="106" t="n">
        <f aca="false">STDEV(D422:D431)*SQRT(trade_day)</f>
        <v>18.8653311169511</v>
      </c>
      <c r="F431" s="97"/>
      <c r="G431" s="103" t="n">
        <f aca="false">IF(G$1="P",MAX(0,G$2-$C431),IF(G$1="C",MAX(0,$C431-G$2)))</f>
        <v>0</v>
      </c>
      <c r="H431" s="103" t="n">
        <f aca="false">IF(H$1="P",MAX(0,H$2-$C431),IF(H$1="C",MAX(0,$C431-H$2)))</f>
        <v>0</v>
      </c>
      <c r="I431" s="103" t="n">
        <f aca="false">IF(I$1="P",MAX(0,I$2-$C431),IF(I$1="C",MAX(0,$C431-I$2)))</f>
        <v>0</v>
      </c>
      <c r="J431" s="103" t="n">
        <f aca="false">IF(J$1="P",MAX(0,J$2-$C431),IF(J$1="C",MAX(0,$C431-J$2)))</f>
        <v>0</v>
      </c>
      <c r="K431" s="103" t="n">
        <f aca="false">IF(K$1="P",MAX(0,K$2-$C431),IF(K$1="C",MAX(0,$C431-K$2)))</f>
        <v>0</v>
      </c>
      <c r="L431" s="103" t="n">
        <f aca="false">IF(L$1="P",MAX(0,L$2-$C431),IF(L$1="C",MAX(0,$C431-L$2)))</f>
        <v>0</v>
      </c>
      <c r="M431" s="103" t="n">
        <f aca="false">IF(M$1="P",MAX(0,M$2-$C431),IF(M$1="C",MAX(0,$C431-M$2)))</f>
        <v>36.57</v>
      </c>
      <c r="N431" s="103" t="n">
        <f aca="false">IF(N$1="P",MAX(0,N$2-$C431),IF(N$1="C",MAX(0,$C431-N$2)))</f>
        <v>31.57</v>
      </c>
      <c r="O431" s="103" t="n">
        <f aca="false">IF(O$1="P",MAX(0,O$2-$C431),IF(O$1="C",MAX(0,$C431-O$2)))</f>
        <v>26.57</v>
      </c>
      <c r="P431" s="103" t="n">
        <f aca="false">IF(P$1="P",MAX(0,P$2-$C431),IF(P$1="C",MAX(0,$C431-P$2)))</f>
        <v>21.57</v>
      </c>
      <c r="Q431" s="103" t="n">
        <f aca="false">IF(Q$1="P",MAX(0,Q$2-$C431),IF(Q$1="C",MAX(0,$C431-Q$2)))</f>
        <v>16.57</v>
      </c>
      <c r="R431" s="103" t="n">
        <f aca="false">IF(R$1="P",MAX(0,R$2-$C431),IF(R$1="C",MAX(0,$C431-R$2)))</f>
        <v>6.57</v>
      </c>
      <c r="S431" s="103" t="n">
        <f aca="false">IF(S$1="P",MAX(0,S$2-$C431),IF(S$1="C",MAX(0,$C431-S$2)))</f>
        <v>0</v>
      </c>
      <c r="T431" s="104" t="n">
        <f aca="false">A431</f>
        <v>20</v>
      </c>
      <c r="U431" s="105" t="n">
        <f aca="false">VLOOKUP($B431,Gas!$B$3:$E$2506,2)</f>
        <v>2.685</v>
      </c>
      <c r="V431" s="46" t="n">
        <f aca="false">C431/U431</f>
        <v>21.0689013035382</v>
      </c>
      <c r="W431" s="99" t="n">
        <f aca="false">VLOOKUP($B431,Gas!$B$3:$E$2506,4)</f>
        <v>0.399544535930179</v>
      </c>
    </row>
    <row r="432" customFormat="false" ht="12.75" hidden="false" customHeight="false" outlineLevel="0" collapsed="false">
      <c r="A432" s="95" t="n">
        <f aca="false">MONTH(B432)+(YEAR(B432)-1998)*12</f>
        <v>20</v>
      </c>
      <c r="B432" s="101" t="n">
        <v>36382</v>
      </c>
      <c r="C432" s="102" t="n">
        <v>51.19</v>
      </c>
      <c r="D432" s="98" t="n">
        <f aca="false">LN(C432/C431)</f>
        <v>-0.0999346088855725</v>
      </c>
      <c r="E432" s="106" t="n">
        <f aca="false">STDEV(D423:D432)*SQRT(trade_day)</f>
        <v>18.7530192864218</v>
      </c>
      <c r="F432" s="97"/>
      <c r="G432" s="103" t="n">
        <f aca="false">IF(G$1="P",MAX(0,G$2-$C432),IF(G$1="C",MAX(0,$C432-G$2)))</f>
        <v>0</v>
      </c>
      <c r="H432" s="103" t="n">
        <f aca="false">IF(H$1="P",MAX(0,H$2-$C432),IF(H$1="C",MAX(0,$C432-H$2)))</f>
        <v>0</v>
      </c>
      <c r="I432" s="103" t="n">
        <f aca="false">IF(I$1="P",MAX(0,I$2-$C432),IF(I$1="C",MAX(0,$C432-I$2)))</f>
        <v>0</v>
      </c>
      <c r="J432" s="103" t="n">
        <f aca="false">IF(J$1="P",MAX(0,J$2-$C432),IF(J$1="C",MAX(0,$C432-J$2)))</f>
        <v>0</v>
      </c>
      <c r="K432" s="103" t="n">
        <f aca="false">IF(K$1="P",MAX(0,K$2-$C432),IF(K$1="C",MAX(0,$C432-K$2)))</f>
        <v>0</v>
      </c>
      <c r="L432" s="103" t="n">
        <f aca="false">IF(L$1="P",MAX(0,L$2-$C432),IF(L$1="C",MAX(0,$C432-L$2)))</f>
        <v>0</v>
      </c>
      <c r="M432" s="103" t="n">
        <f aca="false">IF(M$1="P",MAX(0,M$2-$C432),IF(M$1="C",MAX(0,$C432-M$2)))</f>
        <v>31.19</v>
      </c>
      <c r="N432" s="103" t="n">
        <f aca="false">IF(N$1="P",MAX(0,N$2-$C432),IF(N$1="C",MAX(0,$C432-N$2)))</f>
        <v>26.19</v>
      </c>
      <c r="O432" s="103" t="n">
        <f aca="false">IF(O$1="P",MAX(0,O$2-$C432),IF(O$1="C",MAX(0,$C432-O$2)))</f>
        <v>21.19</v>
      </c>
      <c r="P432" s="103" t="n">
        <f aca="false">IF(P$1="P",MAX(0,P$2-$C432),IF(P$1="C",MAX(0,$C432-P$2)))</f>
        <v>16.19</v>
      </c>
      <c r="Q432" s="103" t="n">
        <f aca="false">IF(Q$1="P",MAX(0,Q$2-$C432),IF(Q$1="C",MAX(0,$C432-Q$2)))</f>
        <v>11.19</v>
      </c>
      <c r="R432" s="103" t="n">
        <f aca="false">IF(R$1="P",MAX(0,R$2-$C432),IF(R$1="C",MAX(0,$C432-R$2)))</f>
        <v>1.19</v>
      </c>
      <c r="S432" s="103" t="n">
        <f aca="false">IF(S$1="P",MAX(0,S$2-$C432),IF(S$1="C",MAX(0,$C432-S$2)))</f>
        <v>0</v>
      </c>
      <c r="T432" s="104" t="n">
        <f aca="false">A432</f>
        <v>20</v>
      </c>
      <c r="U432" s="105" t="n">
        <f aca="false">VLOOKUP($B432,Gas!$B$3:$E$2506,2)</f>
        <v>2.72</v>
      </c>
      <c r="V432" s="46" t="n">
        <f aca="false">C432/U432</f>
        <v>18.8198529411765</v>
      </c>
      <c r="W432" s="99" t="n">
        <f aca="false">VLOOKUP($B432,Gas!$B$3:$E$2506,4)</f>
        <v>0.266198451758475</v>
      </c>
    </row>
    <row r="433" customFormat="false" ht="12.75" hidden="false" customHeight="false" outlineLevel="0" collapsed="false">
      <c r="A433" s="95" t="n">
        <f aca="false">MONTH(B433)+(YEAR(B433)-1998)*12</f>
        <v>20</v>
      </c>
      <c r="B433" s="101" t="n">
        <v>36383</v>
      </c>
      <c r="C433" s="102" t="n">
        <v>68.82</v>
      </c>
      <c r="D433" s="98" t="n">
        <f aca="false">LN(C433/C432)</f>
        <v>0.295950199899842</v>
      </c>
      <c r="E433" s="106" t="n">
        <f aca="false">STDEV(D424:D433)*SQRT(trade_day)</f>
        <v>18.3248121745929</v>
      </c>
      <c r="F433" s="97"/>
      <c r="G433" s="103" t="n">
        <f aca="false">IF(G$1="P",MAX(0,G$2-$C433),IF(G$1="C",MAX(0,$C433-G$2)))</f>
        <v>0</v>
      </c>
      <c r="H433" s="103" t="n">
        <f aca="false">IF(H$1="P",MAX(0,H$2-$C433),IF(H$1="C",MAX(0,$C433-H$2)))</f>
        <v>0</v>
      </c>
      <c r="I433" s="103" t="n">
        <f aca="false">IF(I$1="P",MAX(0,I$2-$C433),IF(I$1="C",MAX(0,$C433-I$2)))</f>
        <v>0</v>
      </c>
      <c r="J433" s="103" t="n">
        <f aca="false">IF(J$1="P",MAX(0,J$2-$C433),IF(J$1="C",MAX(0,$C433-J$2)))</f>
        <v>0</v>
      </c>
      <c r="K433" s="103" t="n">
        <f aca="false">IF(K$1="P",MAX(0,K$2-$C433),IF(K$1="C",MAX(0,$C433-K$2)))</f>
        <v>0</v>
      </c>
      <c r="L433" s="103" t="n">
        <f aca="false">IF(L$1="P",MAX(0,L$2-$C433),IF(L$1="C",MAX(0,$C433-L$2)))</f>
        <v>0</v>
      </c>
      <c r="M433" s="103" t="n">
        <f aca="false">IF(M$1="P",MAX(0,M$2-$C433),IF(M$1="C",MAX(0,$C433-M$2)))</f>
        <v>48.82</v>
      </c>
      <c r="N433" s="103" t="n">
        <f aca="false">IF(N$1="P",MAX(0,N$2-$C433),IF(N$1="C",MAX(0,$C433-N$2)))</f>
        <v>43.82</v>
      </c>
      <c r="O433" s="103" t="n">
        <f aca="false">IF(O$1="P",MAX(0,O$2-$C433),IF(O$1="C",MAX(0,$C433-O$2)))</f>
        <v>38.82</v>
      </c>
      <c r="P433" s="103" t="n">
        <f aca="false">IF(P$1="P",MAX(0,P$2-$C433),IF(P$1="C",MAX(0,$C433-P$2)))</f>
        <v>33.82</v>
      </c>
      <c r="Q433" s="103" t="n">
        <f aca="false">IF(Q$1="P",MAX(0,Q$2-$C433),IF(Q$1="C",MAX(0,$C433-Q$2)))</f>
        <v>28.82</v>
      </c>
      <c r="R433" s="103" t="n">
        <f aca="false">IF(R$1="P",MAX(0,R$2-$C433),IF(R$1="C",MAX(0,$C433-R$2)))</f>
        <v>18.82</v>
      </c>
      <c r="S433" s="103" t="n">
        <f aca="false">IF(S$1="P",MAX(0,S$2-$C433),IF(S$1="C",MAX(0,$C433-S$2)))</f>
        <v>0</v>
      </c>
      <c r="T433" s="104" t="n">
        <f aca="false">A433</f>
        <v>20</v>
      </c>
      <c r="U433" s="105" t="n">
        <f aca="false">VLOOKUP($B433,Gas!$B$3:$E$2506,2)</f>
        <v>2.77</v>
      </c>
      <c r="V433" s="46" t="n">
        <f aca="false">C433/U433</f>
        <v>24.8447653429603</v>
      </c>
      <c r="W433" s="99" t="n">
        <f aca="false">VLOOKUP($B433,Gas!$B$3:$E$2506,4)</f>
        <v>0.275604981678797</v>
      </c>
    </row>
    <row r="434" customFormat="false" ht="12.75" hidden="false" customHeight="false" outlineLevel="0" collapsed="false">
      <c r="A434" s="95" t="n">
        <f aca="false">MONTH(B434)+(YEAR(B434)-1998)*12</f>
        <v>20</v>
      </c>
      <c r="B434" s="101" t="n">
        <v>36384</v>
      </c>
      <c r="C434" s="102" t="n">
        <v>75.07</v>
      </c>
      <c r="D434" s="98" t="n">
        <f aca="false">LN(C434/C433)</f>
        <v>0.0869266112155767</v>
      </c>
      <c r="E434" s="106" t="n">
        <f aca="false">STDEV(D425:D434)*SQRT(trade_day)</f>
        <v>12.7509965466793</v>
      </c>
      <c r="F434" s="97"/>
      <c r="G434" s="103" t="n">
        <f aca="false">IF(G$1="P",MAX(0,G$2-$C434),IF(G$1="C",MAX(0,$C434-G$2)))</f>
        <v>0</v>
      </c>
      <c r="H434" s="103" t="n">
        <f aca="false">IF(H$1="P",MAX(0,H$2-$C434),IF(H$1="C",MAX(0,$C434-H$2)))</f>
        <v>0</v>
      </c>
      <c r="I434" s="103" t="n">
        <f aca="false">IF(I$1="P",MAX(0,I$2-$C434),IF(I$1="C",MAX(0,$C434-I$2)))</f>
        <v>0</v>
      </c>
      <c r="J434" s="103" t="n">
        <f aca="false">IF(J$1="P",MAX(0,J$2-$C434),IF(J$1="C",MAX(0,$C434-J$2)))</f>
        <v>0</v>
      </c>
      <c r="K434" s="103" t="n">
        <f aca="false">IF(K$1="P",MAX(0,K$2-$C434),IF(K$1="C",MAX(0,$C434-K$2)))</f>
        <v>0</v>
      </c>
      <c r="L434" s="103" t="n">
        <f aca="false">IF(L$1="P",MAX(0,L$2-$C434),IF(L$1="C",MAX(0,$C434-L$2)))</f>
        <v>0</v>
      </c>
      <c r="M434" s="103" t="n">
        <f aca="false">IF(M$1="P",MAX(0,M$2-$C434),IF(M$1="C",MAX(0,$C434-M$2)))</f>
        <v>55.07</v>
      </c>
      <c r="N434" s="103" t="n">
        <f aca="false">IF(N$1="P",MAX(0,N$2-$C434),IF(N$1="C",MAX(0,$C434-N$2)))</f>
        <v>50.07</v>
      </c>
      <c r="O434" s="103" t="n">
        <f aca="false">IF(O$1="P",MAX(0,O$2-$C434),IF(O$1="C",MAX(0,$C434-O$2)))</f>
        <v>45.07</v>
      </c>
      <c r="P434" s="103" t="n">
        <f aca="false">IF(P$1="P",MAX(0,P$2-$C434),IF(P$1="C",MAX(0,$C434-P$2)))</f>
        <v>40.07</v>
      </c>
      <c r="Q434" s="103" t="n">
        <f aca="false">IF(Q$1="P",MAX(0,Q$2-$C434),IF(Q$1="C",MAX(0,$C434-Q$2)))</f>
        <v>35.07</v>
      </c>
      <c r="R434" s="103" t="n">
        <f aca="false">IF(R$1="P",MAX(0,R$2-$C434),IF(R$1="C",MAX(0,$C434-R$2)))</f>
        <v>25.07</v>
      </c>
      <c r="S434" s="103" t="n">
        <f aca="false">IF(S$1="P",MAX(0,S$2-$C434),IF(S$1="C",MAX(0,$C434-S$2)))</f>
        <v>0</v>
      </c>
      <c r="T434" s="104" t="n">
        <f aca="false">A434</f>
        <v>20</v>
      </c>
      <c r="U434" s="105" t="n">
        <f aca="false">VLOOKUP($B434,Gas!$B$3:$E$2506,2)</f>
        <v>2.785</v>
      </c>
      <c r="V434" s="46" t="n">
        <f aca="false">C434/U434</f>
        <v>26.9551166965889</v>
      </c>
      <c r="W434" s="99" t="n">
        <f aca="false">VLOOKUP($B434,Gas!$B$3:$E$2506,4)</f>
        <v>0.271550904055398</v>
      </c>
    </row>
    <row r="435" customFormat="false" ht="12.75" hidden="false" customHeight="false" outlineLevel="0" collapsed="false">
      <c r="A435" s="95" t="n">
        <f aca="false">MONTH(B435)+(YEAR(B435)-1998)*12</f>
        <v>20</v>
      </c>
      <c r="B435" s="101" t="n">
        <v>36385</v>
      </c>
      <c r="C435" s="102" t="n">
        <v>325</v>
      </c>
      <c r="D435" s="98" t="n">
        <f aca="false">LN(C435/C434)</f>
        <v>1.46540417074483</v>
      </c>
      <c r="E435" s="106" t="n">
        <f aca="false">STDEV(D426:D435)*SQRT(trade_day)</f>
        <v>15.5708437751219</v>
      </c>
      <c r="F435" s="97"/>
      <c r="G435" s="103" t="n">
        <f aca="false">IF(G$1="P",MAX(0,G$2-$C435),IF(G$1="C",MAX(0,$C435-G$2)))</f>
        <v>0</v>
      </c>
      <c r="H435" s="103" t="n">
        <f aca="false">IF(H$1="P",MAX(0,H$2-$C435),IF(H$1="C",MAX(0,$C435-H$2)))</f>
        <v>0</v>
      </c>
      <c r="I435" s="103" t="n">
        <f aca="false">IF(I$1="P",MAX(0,I$2-$C435),IF(I$1="C",MAX(0,$C435-I$2)))</f>
        <v>0</v>
      </c>
      <c r="J435" s="103" t="n">
        <f aca="false">IF(J$1="P",MAX(0,J$2-$C435),IF(J$1="C",MAX(0,$C435-J$2)))</f>
        <v>0</v>
      </c>
      <c r="K435" s="103" t="n">
        <f aca="false">IF(K$1="P",MAX(0,K$2-$C435),IF(K$1="C",MAX(0,$C435-K$2)))</f>
        <v>0</v>
      </c>
      <c r="L435" s="103" t="n">
        <f aca="false">IF(L$1="P",MAX(0,L$2-$C435),IF(L$1="C",MAX(0,$C435-L$2)))</f>
        <v>0</v>
      </c>
      <c r="M435" s="103" t="n">
        <f aca="false">IF(M$1="P",MAX(0,M$2-$C435),IF(M$1="C",MAX(0,$C435-M$2)))</f>
        <v>305</v>
      </c>
      <c r="N435" s="103" t="n">
        <f aca="false">IF(N$1="P",MAX(0,N$2-$C435),IF(N$1="C",MAX(0,$C435-N$2)))</f>
        <v>300</v>
      </c>
      <c r="O435" s="103" t="n">
        <f aca="false">IF(O$1="P",MAX(0,O$2-$C435),IF(O$1="C",MAX(0,$C435-O$2)))</f>
        <v>295</v>
      </c>
      <c r="P435" s="103" t="n">
        <f aca="false">IF(P$1="P",MAX(0,P$2-$C435),IF(P$1="C",MAX(0,$C435-P$2)))</f>
        <v>290</v>
      </c>
      <c r="Q435" s="103" t="n">
        <f aca="false">IF(Q$1="P",MAX(0,Q$2-$C435),IF(Q$1="C",MAX(0,$C435-Q$2)))</f>
        <v>285</v>
      </c>
      <c r="R435" s="103" t="n">
        <f aca="false">IF(R$1="P",MAX(0,R$2-$C435),IF(R$1="C",MAX(0,$C435-R$2)))</f>
        <v>275</v>
      </c>
      <c r="S435" s="103" t="n">
        <f aca="false">IF(S$1="P",MAX(0,S$2-$C435),IF(S$1="C",MAX(0,$C435-S$2)))</f>
        <v>224.99999</v>
      </c>
      <c r="T435" s="104" t="n">
        <f aca="false">A435</f>
        <v>20</v>
      </c>
      <c r="U435" s="105" t="n">
        <f aca="false">VLOOKUP($B435,Gas!$B$3:$E$2506,2)</f>
        <v>2.75</v>
      </c>
      <c r="V435" s="46" t="n">
        <f aca="false">C435/U435</f>
        <v>118.181818181818</v>
      </c>
      <c r="W435" s="99" t="n">
        <f aca="false">VLOOKUP($B435,Gas!$B$3:$E$2506,4)</f>
        <v>0.234656203447105</v>
      </c>
    </row>
    <row r="436" customFormat="false" ht="12.75" hidden="false" customHeight="false" outlineLevel="0" collapsed="false">
      <c r="A436" s="95" t="n">
        <f aca="false">MONTH(B436)+(YEAR(B436)-1998)*12</f>
        <v>20</v>
      </c>
      <c r="B436" s="101" t="n">
        <v>36388</v>
      </c>
      <c r="C436" s="102" t="n">
        <v>311</v>
      </c>
      <c r="D436" s="98" t="n">
        <f aca="false">LN(C436/C435)</f>
        <v>-0.0440322701505034</v>
      </c>
      <c r="E436" s="106" t="n">
        <f aca="false">STDEV(D427:D436)*SQRT(trade_day)</f>
        <v>12.6289293055514</v>
      </c>
      <c r="F436" s="97"/>
      <c r="G436" s="103" t="n">
        <f aca="false">IF(G$1="P",MAX(0,G$2-$C436),IF(G$1="C",MAX(0,$C436-G$2)))</f>
        <v>0</v>
      </c>
      <c r="H436" s="103" t="n">
        <f aca="false">IF(H$1="P",MAX(0,H$2-$C436),IF(H$1="C",MAX(0,$C436-H$2)))</f>
        <v>0</v>
      </c>
      <c r="I436" s="103" t="n">
        <f aca="false">IF(I$1="P",MAX(0,I$2-$C436),IF(I$1="C",MAX(0,$C436-I$2)))</f>
        <v>0</v>
      </c>
      <c r="J436" s="103" t="n">
        <f aca="false">IF(J$1="P",MAX(0,J$2-$C436),IF(J$1="C",MAX(0,$C436-J$2)))</f>
        <v>0</v>
      </c>
      <c r="K436" s="103" t="n">
        <f aca="false">IF(K$1="P",MAX(0,K$2-$C436),IF(K$1="C",MAX(0,$C436-K$2)))</f>
        <v>0</v>
      </c>
      <c r="L436" s="103" t="n">
        <f aca="false">IF(L$1="P",MAX(0,L$2-$C436),IF(L$1="C",MAX(0,$C436-L$2)))</f>
        <v>0</v>
      </c>
      <c r="M436" s="103" t="n">
        <f aca="false">IF(M$1="P",MAX(0,M$2-$C436),IF(M$1="C",MAX(0,$C436-M$2)))</f>
        <v>291</v>
      </c>
      <c r="N436" s="103" t="n">
        <f aca="false">IF(N$1="P",MAX(0,N$2-$C436),IF(N$1="C",MAX(0,$C436-N$2)))</f>
        <v>286</v>
      </c>
      <c r="O436" s="103" t="n">
        <f aca="false">IF(O$1="P",MAX(0,O$2-$C436),IF(O$1="C",MAX(0,$C436-O$2)))</f>
        <v>281</v>
      </c>
      <c r="P436" s="103" t="n">
        <f aca="false">IF(P$1="P",MAX(0,P$2-$C436),IF(P$1="C",MAX(0,$C436-P$2)))</f>
        <v>276</v>
      </c>
      <c r="Q436" s="103" t="n">
        <f aca="false">IF(Q$1="P",MAX(0,Q$2-$C436),IF(Q$1="C",MAX(0,$C436-Q$2)))</f>
        <v>271</v>
      </c>
      <c r="R436" s="103" t="n">
        <f aca="false">IF(R$1="P",MAX(0,R$2-$C436),IF(R$1="C",MAX(0,$C436-R$2)))</f>
        <v>261</v>
      </c>
      <c r="S436" s="103" t="n">
        <f aca="false">IF(S$1="P",MAX(0,S$2-$C436),IF(S$1="C",MAX(0,$C436-S$2)))</f>
        <v>210.99999</v>
      </c>
      <c r="T436" s="104" t="n">
        <f aca="false">A436</f>
        <v>20</v>
      </c>
      <c r="U436" s="105" t="n">
        <f aca="false">VLOOKUP($B436,Gas!$B$3:$E$2506,2)</f>
        <v>2.71</v>
      </c>
      <c r="V436" s="46" t="n">
        <f aca="false">C436/U436</f>
        <v>114.760147601476</v>
      </c>
      <c r="W436" s="99" t="n">
        <f aca="false">VLOOKUP($B436,Gas!$B$3:$E$2506,4)</f>
        <v>0.200125893458188</v>
      </c>
    </row>
    <row r="437" customFormat="false" ht="12.75" hidden="false" customHeight="false" outlineLevel="0" collapsed="false">
      <c r="A437" s="95" t="n">
        <f aca="false">MONTH(B437)+(YEAR(B437)-1998)*12</f>
        <v>20</v>
      </c>
      <c r="B437" s="101" t="n">
        <v>36389</v>
      </c>
      <c r="C437" s="102" t="n">
        <v>137.33</v>
      </c>
      <c r="D437" s="98" t="n">
        <f aca="false">LN(C437/C436)</f>
        <v>-0.817406123637044</v>
      </c>
      <c r="E437" s="106" t="n">
        <f aca="false">STDEV(D428:D437)*SQRT(trade_day)</f>
        <v>8.85719069941391</v>
      </c>
      <c r="F437" s="97"/>
      <c r="G437" s="103" t="n">
        <f aca="false">IF(G$1="P",MAX(0,G$2-$C437),IF(G$1="C",MAX(0,$C437-G$2)))</f>
        <v>0</v>
      </c>
      <c r="H437" s="103" t="n">
        <f aca="false">IF(H$1="P",MAX(0,H$2-$C437),IF(H$1="C",MAX(0,$C437-H$2)))</f>
        <v>0</v>
      </c>
      <c r="I437" s="103" t="n">
        <f aca="false">IF(I$1="P",MAX(0,I$2-$C437),IF(I$1="C",MAX(0,$C437-I$2)))</f>
        <v>0</v>
      </c>
      <c r="J437" s="103" t="n">
        <f aca="false">IF(J$1="P",MAX(0,J$2-$C437),IF(J$1="C",MAX(0,$C437-J$2)))</f>
        <v>0</v>
      </c>
      <c r="K437" s="103" t="n">
        <f aca="false">IF(K$1="P",MAX(0,K$2-$C437),IF(K$1="C",MAX(0,$C437-K$2)))</f>
        <v>0</v>
      </c>
      <c r="L437" s="103" t="n">
        <f aca="false">IF(L$1="P",MAX(0,L$2-$C437),IF(L$1="C",MAX(0,$C437-L$2)))</f>
        <v>0</v>
      </c>
      <c r="M437" s="103" t="n">
        <f aca="false">IF(M$1="P",MAX(0,M$2-$C437),IF(M$1="C",MAX(0,$C437-M$2)))</f>
        <v>117.33</v>
      </c>
      <c r="N437" s="103" t="n">
        <f aca="false">IF(N$1="P",MAX(0,N$2-$C437),IF(N$1="C",MAX(0,$C437-N$2)))</f>
        <v>112.33</v>
      </c>
      <c r="O437" s="103" t="n">
        <f aca="false">IF(O$1="P",MAX(0,O$2-$C437),IF(O$1="C",MAX(0,$C437-O$2)))</f>
        <v>107.33</v>
      </c>
      <c r="P437" s="103" t="n">
        <f aca="false">IF(P$1="P",MAX(0,P$2-$C437),IF(P$1="C",MAX(0,$C437-P$2)))</f>
        <v>102.33</v>
      </c>
      <c r="Q437" s="103" t="n">
        <f aca="false">IF(Q$1="P",MAX(0,Q$2-$C437),IF(Q$1="C",MAX(0,$C437-Q$2)))</f>
        <v>97.33</v>
      </c>
      <c r="R437" s="103" t="n">
        <f aca="false">IF(R$1="P",MAX(0,R$2-$C437),IF(R$1="C",MAX(0,$C437-R$2)))</f>
        <v>87.33</v>
      </c>
      <c r="S437" s="103" t="n">
        <f aca="false">IF(S$1="P",MAX(0,S$2-$C437),IF(S$1="C",MAX(0,$C437-S$2)))</f>
        <v>37.32999</v>
      </c>
      <c r="T437" s="104" t="n">
        <f aca="false">A437</f>
        <v>20</v>
      </c>
      <c r="U437" s="105" t="n">
        <f aca="false">VLOOKUP($B437,Gas!$B$3:$E$2506,2)</f>
        <v>2.73</v>
      </c>
      <c r="V437" s="46" t="n">
        <f aca="false">C437/U437</f>
        <v>50.3040293040293</v>
      </c>
      <c r="W437" s="99" t="n">
        <f aca="false">VLOOKUP($B437,Gas!$B$3:$E$2506,4)</f>
        <v>0.194184432836785</v>
      </c>
    </row>
    <row r="438" customFormat="false" ht="12.75" hidden="false" customHeight="false" outlineLevel="0" collapsed="false">
      <c r="A438" s="95" t="n">
        <f aca="false">MONTH(B438)+(YEAR(B438)-1998)*12</f>
        <v>20</v>
      </c>
      <c r="B438" s="101" t="n">
        <v>36390</v>
      </c>
      <c r="C438" s="102" t="n">
        <v>65.1</v>
      </c>
      <c r="D438" s="98" t="n">
        <f aca="false">LN(C438/C437)</f>
        <v>-0.746462239327667</v>
      </c>
      <c r="E438" s="106" t="n">
        <f aca="false">STDEV(D429:D438)*SQRT(trade_day)</f>
        <v>9.85079396063311</v>
      </c>
      <c r="F438" s="97"/>
      <c r="G438" s="103" t="n">
        <f aca="false">IF(G$1="P",MAX(0,G$2-$C438),IF(G$1="C",MAX(0,$C438-G$2)))</f>
        <v>0</v>
      </c>
      <c r="H438" s="103" t="n">
        <f aca="false">IF(H$1="P",MAX(0,H$2-$C438),IF(H$1="C",MAX(0,$C438-H$2)))</f>
        <v>0</v>
      </c>
      <c r="I438" s="103" t="n">
        <f aca="false">IF(I$1="P",MAX(0,I$2-$C438),IF(I$1="C",MAX(0,$C438-I$2)))</f>
        <v>0</v>
      </c>
      <c r="J438" s="103" t="n">
        <f aca="false">IF(J$1="P",MAX(0,J$2-$C438),IF(J$1="C",MAX(0,$C438-J$2)))</f>
        <v>0</v>
      </c>
      <c r="K438" s="103" t="n">
        <f aca="false">IF(K$1="P",MAX(0,K$2-$C438),IF(K$1="C",MAX(0,$C438-K$2)))</f>
        <v>0</v>
      </c>
      <c r="L438" s="103" t="n">
        <f aca="false">IF(L$1="P",MAX(0,L$2-$C438),IF(L$1="C",MAX(0,$C438-L$2)))</f>
        <v>0</v>
      </c>
      <c r="M438" s="103" t="n">
        <f aca="false">IF(M$1="P",MAX(0,M$2-$C438),IF(M$1="C",MAX(0,$C438-M$2)))</f>
        <v>45.1</v>
      </c>
      <c r="N438" s="103" t="n">
        <f aca="false">IF(N$1="P",MAX(0,N$2-$C438),IF(N$1="C",MAX(0,$C438-N$2)))</f>
        <v>40.1</v>
      </c>
      <c r="O438" s="103" t="n">
        <f aca="false">IF(O$1="P",MAX(0,O$2-$C438),IF(O$1="C",MAX(0,$C438-O$2)))</f>
        <v>35.1</v>
      </c>
      <c r="P438" s="103" t="n">
        <f aca="false">IF(P$1="P",MAX(0,P$2-$C438),IF(P$1="C",MAX(0,$C438-P$2)))</f>
        <v>30.1</v>
      </c>
      <c r="Q438" s="103" t="n">
        <f aca="false">IF(Q$1="P",MAX(0,Q$2-$C438),IF(Q$1="C",MAX(0,$C438-Q$2)))</f>
        <v>25.1</v>
      </c>
      <c r="R438" s="103" t="n">
        <f aca="false">IF(R$1="P",MAX(0,R$2-$C438),IF(R$1="C",MAX(0,$C438-R$2)))</f>
        <v>15.1</v>
      </c>
      <c r="S438" s="103" t="n">
        <f aca="false">IF(S$1="P",MAX(0,S$2-$C438),IF(S$1="C",MAX(0,$C438-S$2)))</f>
        <v>0</v>
      </c>
      <c r="T438" s="104" t="n">
        <f aca="false">A438</f>
        <v>20</v>
      </c>
      <c r="U438" s="105" t="n">
        <f aca="false">VLOOKUP($B438,Gas!$B$3:$E$2506,2)</f>
        <v>2.7</v>
      </c>
      <c r="V438" s="46" t="n">
        <f aca="false">C438/U438</f>
        <v>24.1111111111111</v>
      </c>
      <c r="W438" s="99" t="n">
        <f aca="false">VLOOKUP($B438,Gas!$B$3:$E$2506,4)</f>
        <v>0.2089350943059</v>
      </c>
    </row>
    <row r="439" customFormat="false" ht="12.75" hidden="false" customHeight="false" outlineLevel="0" collapsed="false">
      <c r="A439" s="95" t="n">
        <f aca="false">MONTH(B439)+(YEAR(B439)-1998)*12</f>
        <v>20</v>
      </c>
      <c r="B439" s="101" t="n">
        <v>36391</v>
      </c>
      <c r="C439" s="102" t="n">
        <v>51.52</v>
      </c>
      <c r="D439" s="98" t="n">
        <f aca="false">LN(C439/C438)</f>
        <v>-0.233954467418425</v>
      </c>
      <c r="E439" s="106" t="n">
        <f aca="false">STDEV(D430:D439)*SQRT(trade_day)</f>
        <v>9.93806955408459</v>
      </c>
      <c r="F439" s="97"/>
      <c r="G439" s="103" t="n">
        <f aca="false">IF(G$1="P",MAX(0,G$2-$C439),IF(G$1="C",MAX(0,$C439-G$2)))</f>
        <v>0</v>
      </c>
      <c r="H439" s="103" t="n">
        <f aca="false">IF(H$1="P",MAX(0,H$2-$C439),IF(H$1="C",MAX(0,$C439-H$2)))</f>
        <v>0</v>
      </c>
      <c r="I439" s="103" t="n">
        <f aca="false">IF(I$1="P",MAX(0,I$2-$C439),IF(I$1="C",MAX(0,$C439-I$2)))</f>
        <v>0</v>
      </c>
      <c r="J439" s="103" t="n">
        <f aca="false">IF(J$1="P",MAX(0,J$2-$C439),IF(J$1="C",MAX(0,$C439-J$2)))</f>
        <v>0</v>
      </c>
      <c r="K439" s="103" t="n">
        <f aca="false">IF(K$1="P",MAX(0,K$2-$C439),IF(K$1="C",MAX(0,$C439-K$2)))</f>
        <v>0</v>
      </c>
      <c r="L439" s="103" t="n">
        <f aca="false">IF(L$1="P",MAX(0,L$2-$C439),IF(L$1="C",MAX(0,$C439-L$2)))</f>
        <v>0</v>
      </c>
      <c r="M439" s="103" t="n">
        <f aca="false">IF(M$1="P",MAX(0,M$2-$C439),IF(M$1="C",MAX(0,$C439-M$2)))</f>
        <v>31.52</v>
      </c>
      <c r="N439" s="103" t="n">
        <f aca="false">IF(N$1="P",MAX(0,N$2-$C439),IF(N$1="C",MAX(0,$C439-N$2)))</f>
        <v>26.52</v>
      </c>
      <c r="O439" s="103" t="n">
        <f aca="false">IF(O$1="P",MAX(0,O$2-$C439),IF(O$1="C",MAX(0,$C439-O$2)))</f>
        <v>21.52</v>
      </c>
      <c r="P439" s="103" t="n">
        <f aca="false">IF(P$1="P",MAX(0,P$2-$C439),IF(P$1="C",MAX(0,$C439-P$2)))</f>
        <v>16.52</v>
      </c>
      <c r="Q439" s="103" t="n">
        <f aca="false">IF(Q$1="P",MAX(0,Q$2-$C439),IF(Q$1="C",MAX(0,$C439-Q$2)))</f>
        <v>11.52</v>
      </c>
      <c r="R439" s="103" t="n">
        <f aca="false">IF(R$1="P",MAX(0,R$2-$C439),IF(R$1="C",MAX(0,$C439-R$2)))</f>
        <v>1.52</v>
      </c>
      <c r="S439" s="103" t="n">
        <f aca="false">IF(S$1="P",MAX(0,S$2-$C439),IF(S$1="C",MAX(0,$C439-S$2)))</f>
        <v>0</v>
      </c>
      <c r="T439" s="104" t="n">
        <f aca="false">A439</f>
        <v>20</v>
      </c>
      <c r="U439" s="105" t="n">
        <f aca="false">VLOOKUP($B439,Gas!$B$3:$E$2506,2)</f>
        <v>2.745</v>
      </c>
      <c r="V439" s="46" t="n">
        <f aca="false">C439/U439</f>
        <v>18.7686703096539</v>
      </c>
      <c r="W439" s="99" t="n">
        <f aca="false">VLOOKUP($B439,Gas!$B$3:$E$2506,4)</f>
        <v>0.229955231653494</v>
      </c>
    </row>
    <row r="440" customFormat="false" ht="12.75" hidden="false" customHeight="false" outlineLevel="0" collapsed="false">
      <c r="A440" s="95" t="n">
        <f aca="false">MONTH(B440)+(YEAR(B440)-1998)*12</f>
        <v>20</v>
      </c>
      <c r="B440" s="101" t="n">
        <v>36392</v>
      </c>
      <c r="C440" s="102" t="n">
        <v>52.47</v>
      </c>
      <c r="D440" s="98" t="n">
        <f aca="false">LN(C440/C439)</f>
        <v>0.0182714959025221</v>
      </c>
      <c r="E440" s="106" t="n">
        <f aca="false">STDEV(D431:D440)*SQRT(trade_day)</f>
        <v>9.92265759991962</v>
      </c>
      <c r="F440" s="97"/>
      <c r="G440" s="103" t="n">
        <f aca="false">IF(G$1="P",MAX(0,G$2-$C440),IF(G$1="C",MAX(0,$C440-G$2)))</f>
        <v>0</v>
      </c>
      <c r="H440" s="103" t="n">
        <f aca="false">IF(H$1="P",MAX(0,H$2-$C440),IF(H$1="C",MAX(0,$C440-H$2)))</f>
        <v>0</v>
      </c>
      <c r="I440" s="103" t="n">
        <f aca="false">IF(I$1="P",MAX(0,I$2-$C440),IF(I$1="C",MAX(0,$C440-I$2)))</f>
        <v>0</v>
      </c>
      <c r="J440" s="103" t="n">
        <f aca="false">IF(J$1="P",MAX(0,J$2-$C440),IF(J$1="C",MAX(0,$C440-J$2)))</f>
        <v>0</v>
      </c>
      <c r="K440" s="103" t="n">
        <f aca="false">IF(K$1="P",MAX(0,K$2-$C440),IF(K$1="C",MAX(0,$C440-K$2)))</f>
        <v>0</v>
      </c>
      <c r="L440" s="103" t="n">
        <f aca="false">IF(L$1="P",MAX(0,L$2-$C440),IF(L$1="C",MAX(0,$C440-L$2)))</f>
        <v>0</v>
      </c>
      <c r="M440" s="103" t="n">
        <f aca="false">IF(M$1="P",MAX(0,M$2-$C440),IF(M$1="C",MAX(0,$C440-M$2)))</f>
        <v>32.47</v>
      </c>
      <c r="N440" s="103" t="n">
        <f aca="false">IF(N$1="P",MAX(0,N$2-$C440),IF(N$1="C",MAX(0,$C440-N$2)))</f>
        <v>27.47</v>
      </c>
      <c r="O440" s="103" t="n">
        <f aca="false">IF(O$1="P",MAX(0,O$2-$C440),IF(O$1="C",MAX(0,$C440-O$2)))</f>
        <v>22.47</v>
      </c>
      <c r="P440" s="103" t="n">
        <f aca="false">IF(P$1="P",MAX(0,P$2-$C440),IF(P$1="C",MAX(0,$C440-P$2)))</f>
        <v>17.47</v>
      </c>
      <c r="Q440" s="103" t="n">
        <f aca="false">IF(Q$1="P",MAX(0,Q$2-$C440),IF(Q$1="C",MAX(0,$C440-Q$2)))</f>
        <v>12.47</v>
      </c>
      <c r="R440" s="103" t="n">
        <f aca="false">IF(R$1="P",MAX(0,R$2-$C440),IF(R$1="C",MAX(0,$C440-R$2)))</f>
        <v>2.47</v>
      </c>
      <c r="S440" s="103" t="n">
        <f aca="false">IF(S$1="P",MAX(0,S$2-$C440),IF(S$1="C",MAX(0,$C440-S$2)))</f>
        <v>0</v>
      </c>
      <c r="T440" s="104" t="n">
        <f aca="false">A440</f>
        <v>20</v>
      </c>
      <c r="U440" s="105" t="n">
        <f aca="false">VLOOKUP($B440,Gas!$B$3:$E$2506,2)</f>
        <v>2.87</v>
      </c>
      <c r="V440" s="46" t="n">
        <f aca="false">C440/U440</f>
        <v>18.2822299651568</v>
      </c>
      <c r="W440" s="99" t="n">
        <f aca="false">VLOOKUP($B440,Gas!$B$3:$E$2506,4)</f>
        <v>0.341750425287592</v>
      </c>
    </row>
    <row r="441" customFormat="false" ht="12.75" hidden="false" customHeight="false" outlineLevel="0" collapsed="false">
      <c r="A441" s="95" t="n">
        <f aca="false">MONTH(B441)+(YEAR(B441)-1998)*12</f>
        <v>20</v>
      </c>
      <c r="B441" s="101" t="n">
        <v>36395</v>
      </c>
      <c r="C441" s="102" t="n">
        <v>55.21</v>
      </c>
      <c r="D441" s="98" t="n">
        <f aca="false">LN(C441/C440)</f>
        <v>0.0509025185973329</v>
      </c>
      <c r="E441" s="106" t="n">
        <f aca="false">STDEV(D432:D441)*SQRT(trade_day)</f>
        <v>9.91272602618134</v>
      </c>
      <c r="F441" s="97"/>
      <c r="G441" s="103" t="n">
        <f aca="false">IF(G$1="P",MAX(0,G$2-$C441),IF(G$1="C",MAX(0,$C441-G$2)))</f>
        <v>0</v>
      </c>
      <c r="H441" s="103" t="n">
        <f aca="false">IF(H$1="P",MAX(0,H$2-$C441),IF(H$1="C",MAX(0,$C441-H$2)))</f>
        <v>0</v>
      </c>
      <c r="I441" s="103" t="n">
        <f aca="false">IF(I$1="P",MAX(0,I$2-$C441),IF(I$1="C",MAX(0,$C441-I$2)))</f>
        <v>0</v>
      </c>
      <c r="J441" s="103" t="n">
        <f aca="false">IF(J$1="P",MAX(0,J$2-$C441),IF(J$1="C",MAX(0,$C441-J$2)))</f>
        <v>0</v>
      </c>
      <c r="K441" s="103" t="n">
        <f aca="false">IF(K$1="P",MAX(0,K$2-$C441),IF(K$1="C",MAX(0,$C441-K$2)))</f>
        <v>0</v>
      </c>
      <c r="L441" s="103" t="n">
        <f aca="false">IF(L$1="P",MAX(0,L$2-$C441),IF(L$1="C",MAX(0,$C441-L$2)))</f>
        <v>0</v>
      </c>
      <c r="M441" s="103" t="n">
        <f aca="false">IF(M$1="P",MAX(0,M$2-$C441),IF(M$1="C",MAX(0,$C441-M$2)))</f>
        <v>35.21</v>
      </c>
      <c r="N441" s="103" t="n">
        <f aca="false">IF(N$1="P",MAX(0,N$2-$C441),IF(N$1="C",MAX(0,$C441-N$2)))</f>
        <v>30.21</v>
      </c>
      <c r="O441" s="103" t="n">
        <f aca="false">IF(O$1="P",MAX(0,O$2-$C441),IF(O$1="C",MAX(0,$C441-O$2)))</f>
        <v>25.21</v>
      </c>
      <c r="P441" s="103" t="n">
        <f aca="false">IF(P$1="P",MAX(0,P$2-$C441),IF(P$1="C",MAX(0,$C441-P$2)))</f>
        <v>20.21</v>
      </c>
      <c r="Q441" s="103" t="n">
        <f aca="false">IF(Q$1="P",MAX(0,Q$2-$C441),IF(Q$1="C",MAX(0,$C441-Q$2)))</f>
        <v>15.21</v>
      </c>
      <c r="R441" s="103" t="n">
        <f aca="false">IF(R$1="P",MAX(0,R$2-$C441),IF(R$1="C",MAX(0,$C441-R$2)))</f>
        <v>5.21</v>
      </c>
      <c r="S441" s="103" t="n">
        <f aca="false">IF(S$1="P",MAX(0,S$2-$C441),IF(S$1="C",MAX(0,$C441-S$2)))</f>
        <v>0</v>
      </c>
      <c r="T441" s="104" t="n">
        <f aca="false">A441</f>
        <v>20</v>
      </c>
      <c r="U441" s="105" t="n">
        <f aca="false">VLOOKUP($B441,Gas!$B$3:$E$2506,2)</f>
        <v>2.96</v>
      </c>
      <c r="V441" s="46" t="n">
        <f aca="false">C441/U441</f>
        <v>18.652027027027</v>
      </c>
      <c r="W441" s="99" t="n">
        <f aca="false">VLOOKUP($B441,Gas!$B$3:$E$2506,4)</f>
        <v>0.352218275584704</v>
      </c>
    </row>
    <row r="442" customFormat="false" ht="12.75" hidden="false" customHeight="false" outlineLevel="0" collapsed="false">
      <c r="A442" s="95" t="n">
        <f aca="false">MONTH(B442)+(YEAR(B442)-1998)*12</f>
        <v>20</v>
      </c>
      <c r="B442" s="101" t="n">
        <v>36396</v>
      </c>
      <c r="C442" s="102" t="n">
        <v>47.29</v>
      </c>
      <c r="D442" s="98" t="n">
        <f aca="false">LN(C442/C441)</f>
        <v>-0.154845239640169</v>
      </c>
      <c r="E442" s="106" t="n">
        <f aca="false">STDEV(D433:D442)*SQRT(trade_day)</f>
        <v>9.93151311522688</v>
      </c>
      <c r="F442" s="97"/>
      <c r="G442" s="103" t="n">
        <f aca="false">IF(G$1="P",MAX(0,G$2-$C442),IF(G$1="C",MAX(0,$C442-G$2)))</f>
        <v>0</v>
      </c>
      <c r="H442" s="103" t="n">
        <f aca="false">IF(H$1="P",MAX(0,H$2-$C442),IF(H$1="C",MAX(0,$C442-H$2)))</f>
        <v>0</v>
      </c>
      <c r="I442" s="103" t="n">
        <f aca="false">IF(I$1="P",MAX(0,I$2-$C442),IF(I$1="C",MAX(0,$C442-I$2)))</f>
        <v>0</v>
      </c>
      <c r="J442" s="103" t="n">
        <f aca="false">IF(J$1="P",MAX(0,J$2-$C442),IF(J$1="C",MAX(0,$C442-J$2)))</f>
        <v>0</v>
      </c>
      <c r="K442" s="103" t="n">
        <f aca="false">IF(K$1="P",MAX(0,K$2-$C442),IF(K$1="C",MAX(0,$C442-K$2)))</f>
        <v>0</v>
      </c>
      <c r="L442" s="103" t="n">
        <f aca="false">IF(L$1="P",MAX(0,L$2-$C442),IF(L$1="C",MAX(0,$C442-L$2)))</f>
        <v>2.71</v>
      </c>
      <c r="M442" s="103" t="n">
        <f aca="false">IF(M$1="P",MAX(0,M$2-$C442),IF(M$1="C",MAX(0,$C442-M$2)))</f>
        <v>27.29</v>
      </c>
      <c r="N442" s="103" t="n">
        <f aca="false">IF(N$1="P",MAX(0,N$2-$C442),IF(N$1="C",MAX(0,$C442-N$2)))</f>
        <v>22.29</v>
      </c>
      <c r="O442" s="103" t="n">
        <f aca="false">IF(O$1="P",MAX(0,O$2-$C442),IF(O$1="C",MAX(0,$C442-O$2)))</f>
        <v>17.29</v>
      </c>
      <c r="P442" s="103" t="n">
        <f aca="false">IF(P$1="P",MAX(0,P$2-$C442),IF(P$1="C",MAX(0,$C442-P$2)))</f>
        <v>12.29</v>
      </c>
      <c r="Q442" s="103" t="n">
        <f aca="false">IF(Q$1="P",MAX(0,Q$2-$C442),IF(Q$1="C",MAX(0,$C442-Q$2)))</f>
        <v>7.29</v>
      </c>
      <c r="R442" s="103" t="n">
        <f aca="false">IF(R$1="P",MAX(0,R$2-$C442),IF(R$1="C",MAX(0,$C442-R$2)))</f>
        <v>0</v>
      </c>
      <c r="S442" s="103" t="n">
        <f aca="false">IF(S$1="P",MAX(0,S$2-$C442),IF(S$1="C",MAX(0,$C442-S$2)))</f>
        <v>0</v>
      </c>
      <c r="T442" s="104" t="n">
        <f aca="false">A442</f>
        <v>20</v>
      </c>
      <c r="U442" s="105" t="n">
        <f aca="false">VLOOKUP($B442,Gas!$B$3:$E$2506,2)</f>
        <v>2.95</v>
      </c>
      <c r="V442" s="46" t="n">
        <f aca="false">C442/U442</f>
        <v>16.0305084745763</v>
      </c>
      <c r="W442" s="99" t="n">
        <f aca="false">VLOOKUP($B442,Gas!$B$3:$E$2506,4)</f>
        <v>0.329506586805056</v>
      </c>
    </row>
    <row r="443" customFormat="false" ht="12.75" hidden="false" customHeight="false" outlineLevel="0" collapsed="false">
      <c r="A443" s="95" t="n">
        <f aca="false">MONTH(B443)+(YEAR(B443)-1998)*12</f>
        <v>20</v>
      </c>
      <c r="B443" s="101" t="n">
        <v>36397</v>
      </c>
      <c r="C443" s="102" t="n">
        <v>34.73</v>
      </c>
      <c r="D443" s="98" t="n">
        <f aca="false">LN(C443/C442)</f>
        <v>-0.308694989899802</v>
      </c>
      <c r="E443" s="106" t="n">
        <f aca="false">STDEV(D434:D443)*SQRT(trade_day)</f>
        <v>9.87761460676045</v>
      </c>
      <c r="F443" s="97"/>
      <c r="G443" s="103" t="n">
        <f aca="false">IF(G$1="P",MAX(0,G$2-$C443),IF(G$1="C",MAX(0,$C443-G$2)))</f>
        <v>0</v>
      </c>
      <c r="H443" s="103" t="n">
        <f aca="false">IF(H$1="P",MAX(0,H$2-$C443),IF(H$1="C",MAX(0,$C443-H$2)))</f>
        <v>0</v>
      </c>
      <c r="I443" s="103" t="n">
        <f aca="false">IF(I$1="P",MAX(0,I$2-$C443),IF(I$1="C",MAX(0,$C443-I$2)))</f>
        <v>0</v>
      </c>
      <c r="J443" s="103" t="n">
        <f aca="false">IF(J$1="P",MAX(0,J$2-$C443),IF(J$1="C",MAX(0,$C443-J$2)))</f>
        <v>0.270000000000003</v>
      </c>
      <c r="K443" s="103" t="n">
        <f aca="false">IF(K$1="P",MAX(0,K$2-$C443),IF(K$1="C",MAX(0,$C443-K$2)))</f>
        <v>5.27</v>
      </c>
      <c r="L443" s="103" t="n">
        <f aca="false">IF(L$1="P",MAX(0,L$2-$C443),IF(L$1="C",MAX(0,$C443-L$2)))</f>
        <v>15.27</v>
      </c>
      <c r="M443" s="103" t="n">
        <f aca="false">IF(M$1="P",MAX(0,M$2-$C443),IF(M$1="C",MAX(0,$C443-M$2)))</f>
        <v>14.73</v>
      </c>
      <c r="N443" s="103" t="n">
        <f aca="false">IF(N$1="P",MAX(0,N$2-$C443),IF(N$1="C",MAX(0,$C443-N$2)))</f>
        <v>9.73</v>
      </c>
      <c r="O443" s="103" t="n">
        <f aca="false">IF(O$1="P",MAX(0,O$2-$C443),IF(O$1="C",MAX(0,$C443-O$2)))</f>
        <v>4.73</v>
      </c>
      <c r="P443" s="103" t="n">
        <f aca="false">IF(P$1="P",MAX(0,P$2-$C443),IF(P$1="C",MAX(0,$C443-P$2)))</f>
        <v>0</v>
      </c>
      <c r="Q443" s="103" t="n">
        <f aca="false">IF(Q$1="P",MAX(0,Q$2-$C443),IF(Q$1="C",MAX(0,$C443-Q$2)))</f>
        <v>0</v>
      </c>
      <c r="R443" s="103" t="n">
        <f aca="false">IF(R$1="P",MAX(0,R$2-$C443),IF(R$1="C",MAX(0,$C443-R$2)))</f>
        <v>0</v>
      </c>
      <c r="S443" s="103" t="n">
        <f aca="false">IF(S$1="P",MAX(0,S$2-$C443),IF(S$1="C",MAX(0,$C443-S$2)))</f>
        <v>0</v>
      </c>
      <c r="T443" s="104" t="n">
        <f aca="false">A443</f>
        <v>20</v>
      </c>
      <c r="U443" s="105" t="n">
        <f aca="false">VLOOKUP($B443,Gas!$B$3:$E$2506,2)</f>
        <v>3.02</v>
      </c>
      <c r="V443" s="46" t="n">
        <f aca="false">C443/U443</f>
        <v>11.5</v>
      </c>
      <c r="W443" s="99" t="n">
        <f aca="false">VLOOKUP($B443,Gas!$B$3:$E$2506,4)</f>
        <v>0.335421448051923</v>
      </c>
    </row>
    <row r="444" customFormat="false" ht="12.75" hidden="false" customHeight="false" outlineLevel="0" collapsed="false">
      <c r="A444" s="95" t="n">
        <f aca="false">MONTH(B444)+(YEAR(B444)-1998)*12</f>
        <v>20</v>
      </c>
      <c r="B444" s="101" t="n">
        <v>36398</v>
      </c>
      <c r="C444" s="102" t="n">
        <v>35.88</v>
      </c>
      <c r="D444" s="98" t="n">
        <f aca="false">LN(C444/C443)</f>
        <v>0.0325761704346129</v>
      </c>
      <c r="E444" s="106" t="n">
        <f aca="false">STDEV(D435:D444)*SQRT(trade_day)</f>
        <v>9.85759345662667</v>
      </c>
      <c r="F444" s="97"/>
      <c r="G444" s="103" t="n">
        <f aca="false">IF(G$1="P",MAX(0,G$2-$C444),IF(G$1="C",MAX(0,$C444-G$2)))</f>
        <v>0</v>
      </c>
      <c r="H444" s="103" t="n">
        <f aca="false">IF(H$1="P",MAX(0,H$2-$C444),IF(H$1="C",MAX(0,$C444-H$2)))</f>
        <v>0</v>
      </c>
      <c r="I444" s="103" t="n">
        <f aca="false">IF(I$1="P",MAX(0,I$2-$C444),IF(I$1="C",MAX(0,$C444-I$2)))</f>
        <v>0</v>
      </c>
      <c r="J444" s="103" t="n">
        <f aca="false">IF(J$1="P",MAX(0,J$2-$C444),IF(J$1="C",MAX(0,$C444-J$2)))</f>
        <v>0</v>
      </c>
      <c r="K444" s="103" t="n">
        <f aca="false">IF(K$1="P",MAX(0,K$2-$C444),IF(K$1="C",MAX(0,$C444-K$2)))</f>
        <v>4.12</v>
      </c>
      <c r="L444" s="103" t="n">
        <f aca="false">IF(L$1="P",MAX(0,L$2-$C444),IF(L$1="C",MAX(0,$C444-L$2)))</f>
        <v>14.12</v>
      </c>
      <c r="M444" s="103" t="n">
        <f aca="false">IF(M$1="P",MAX(0,M$2-$C444),IF(M$1="C",MAX(0,$C444-M$2)))</f>
        <v>15.88</v>
      </c>
      <c r="N444" s="103" t="n">
        <f aca="false">IF(N$1="P",MAX(0,N$2-$C444),IF(N$1="C",MAX(0,$C444-N$2)))</f>
        <v>10.88</v>
      </c>
      <c r="O444" s="103" t="n">
        <f aca="false">IF(O$1="P",MAX(0,O$2-$C444),IF(O$1="C",MAX(0,$C444-O$2)))</f>
        <v>5.88</v>
      </c>
      <c r="P444" s="103" t="n">
        <f aca="false">IF(P$1="P",MAX(0,P$2-$C444),IF(P$1="C",MAX(0,$C444-P$2)))</f>
        <v>0.880000000000003</v>
      </c>
      <c r="Q444" s="103" t="n">
        <f aca="false">IF(Q$1="P",MAX(0,Q$2-$C444),IF(Q$1="C",MAX(0,$C444-Q$2)))</f>
        <v>0</v>
      </c>
      <c r="R444" s="103" t="n">
        <f aca="false">IF(R$1="P",MAX(0,R$2-$C444),IF(R$1="C",MAX(0,$C444-R$2)))</f>
        <v>0</v>
      </c>
      <c r="S444" s="103" t="n">
        <f aca="false">IF(S$1="P",MAX(0,S$2-$C444),IF(S$1="C",MAX(0,$C444-S$2)))</f>
        <v>0</v>
      </c>
      <c r="T444" s="104" t="n">
        <f aca="false">A444</f>
        <v>20</v>
      </c>
      <c r="U444" s="105" t="n">
        <f aca="false">VLOOKUP($B444,Gas!$B$3:$E$2506,2)</f>
        <v>3.08</v>
      </c>
      <c r="V444" s="46" t="n">
        <f aca="false">C444/U444</f>
        <v>11.6493506493507</v>
      </c>
      <c r="W444" s="99" t="n">
        <f aca="false">VLOOKUP($B444,Gas!$B$3:$E$2506,4)</f>
        <v>0.330682889085996</v>
      </c>
    </row>
    <row r="445" customFormat="false" ht="12.75" hidden="false" customHeight="false" outlineLevel="0" collapsed="false">
      <c r="A445" s="95" t="n">
        <f aca="false">MONTH(B445)+(YEAR(B445)-1998)*12</f>
        <v>20</v>
      </c>
      <c r="B445" s="101" t="n">
        <v>36399</v>
      </c>
      <c r="C445" s="102" t="n">
        <v>43.45</v>
      </c>
      <c r="D445" s="98" t="n">
        <f aca="false">LN(C445/C444)</f>
        <v>0.191430814520806</v>
      </c>
      <c r="E445" s="106" t="n">
        <f aca="false">STDEV(D436:D445)*SQRT(trade_day)</f>
        <v>5.36716625709117</v>
      </c>
      <c r="F445" s="97"/>
      <c r="G445" s="103" t="n">
        <f aca="false">IF(G$1="P",MAX(0,G$2-$C445),IF(G$1="C",MAX(0,$C445-G$2)))</f>
        <v>0</v>
      </c>
      <c r="H445" s="103" t="n">
        <f aca="false">IF(H$1="P",MAX(0,H$2-$C445),IF(H$1="C",MAX(0,$C445-H$2)))</f>
        <v>0</v>
      </c>
      <c r="I445" s="103" t="n">
        <f aca="false">IF(I$1="P",MAX(0,I$2-$C445),IF(I$1="C",MAX(0,$C445-I$2)))</f>
        <v>0</v>
      </c>
      <c r="J445" s="103" t="n">
        <f aca="false">IF(J$1="P",MAX(0,J$2-$C445),IF(J$1="C",MAX(0,$C445-J$2)))</f>
        <v>0</v>
      </c>
      <c r="K445" s="103" t="n">
        <f aca="false">IF(K$1="P",MAX(0,K$2-$C445),IF(K$1="C",MAX(0,$C445-K$2)))</f>
        <v>0</v>
      </c>
      <c r="L445" s="103" t="n">
        <f aca="false">IF(L$1="P",MAX(0,L$2-$C445),IF(L$1="C",MAX(0,$C445-L$2)))</f>
        <v>6.55</v>
      </c>
      <c r="M445" s="103" t="n">
        <f aca="false">IF(M$1="P",MAX(0,M$2-$C445),IF(M$1="C",MAX(0,$C445-M$2)))</f>
        <v>23.45</v>
      </c>
      <c r="N445" s="103" t="n">
        <f aca="false">IF(N$1="P",MAX(0,N$2-$C445),IF(N$1="C",MAX(0,$C445-N$2)))</f>
        <v>18.45</v>
      </c>
      <c r="O445" s="103" t="n">
        <f aca="false">IF(O$1="P",MAX(0,O$2-$C445),IF(O$1="C",MAX(0,$C445-O$2)))</f>
        <v>13.45</v>
      </c>
      <c r="P445" s="103" t="n">
        <f aca="false">IF(P$1="P",MAX(0,P$2-$C445),IF(P$1="C",MAX(0,$C445-P$2)))</f>
        <v>8.45</v>
      </c>
      <c r="Q445" s="103" t="n">
        <f aca="false">IF(Q$1="P",MAX(0,Q$2-$C445),IF(Q$1="C",MAX(0,$C445-Q$2)))</f>
        <v>3.45</v>
      </c>
      <c r="R445" s="103" t="n">
        <f aca="false">IF(R$1="P",MAX(0,R$2-$C445),IF(R$1="C",MAX(0,$C445-R$2)))</f>
        <v>0</v>
      </c>
      <c r="S445" s="103" t="n">
        <f aca="false">IF(S$1="P",MAX(0,S$2-$C445),IF(S$1="C",MAX(0,$C445-S$2)))</f>
        <v>0</v>
      </c>
      <c r="T445" s="104" t="n">
        <f aca="false">A445</f>
        <v>20</v>
      </c>
      <c r="U445" s="105" t="n">
        <f aca="false">VLOOKUP($B445,Gas!$B$3:$E$2506,2)</f>
        <v>2.985</v>
      </c>
      <c r="V445" s="46" t="n">
        <f aca="false">C445/U445</f>
        <v>14.5561139028476</v>
      </c>
      <c r="W445" s="99" t="n">
        <f aca="false">VLOOKUP($B445,Gas!$B$3:$E$2506,4)</f>
        <v>0.425503229304464</v>
      </c>
    </row>
    <row r="446" customFormat="false" ht="12.75" hidden="false" customHeight="false" outlineLevel="0" collapsed="false">
      <c r="A446" s="95" t="n">
        <f aca="false">MONTH(B446)+(YEAR(B446)-1998)*12</f>
        <v>20</v>
      </c>
      <c r="B446" s="101" t="n">
        <v>36402</v>
      </c>
      <c r="C446" s="102" t="n">
        <v>45.31</v>
      </c>
      <c r="D446" s="98" t="n">
        <f aca="false">LN(C446/C445)</f>
        <v>0.0419169069676457</v>
      </c>
      <c r="E446" s="106" t="n">
        <f aca="false">STDEV(D437:D446)*SQRT(trade_day)</f>
        <v>5.45359754880536</v>
      </c>
      <c r="F446" s="97"/>
      <c r="G446" s="103" t="n">
        <f aca="false">IF(G$1="P",MAX(0,G$2-$C446),IF(G$1="C",MAX(0,$C446-G$2)))</f>
        <v>0</v>
      </c>
      <c r="H446" s="103" t="n">
        <f aca="false">IF(H$1="P",MAX(0,H$2-$C446),IF(H$1="C",MAX(0,$C446-H$2)))</f>
        <v>0</v>
      </c>
      <c r="I446" s="103" t="n">
        <f aca="false">IF(I$1="P",MAX(0,I$2-$C446),IF(I$1="C",MAX(0,$C446-I$2)))</f>
        <v>0</v>
      </c>
      <c r="J446" s="103" t="n">
        <f aca="false">IF(J$1="P",MAX(0,J$2-$C446),IF(J$1="C",MAX(0,$C446-J$2)))</f>
        <v>0</v>
      </c>
      <c r="K446" s="103" t="n">
        <f aca="false">IF(K$1="P",MAX(0,K$2-$C446),IF(K$1="C",MAX(0,$C446-K$2)))</f>
        <v>0</v>
      </c>
      <c r="L446" s="103" t="n">
        <f aca="false">IF(L$1="P",MAX(0,L$2-$C446),IF(L$1="C",MAX(0,$C446-L$2)))</f>
        <v>4.69</v>
      </c>
      <c r="M446" s="103" t="n">
        <f aca="false">IF(M$1="P",MAX(0,M$2-$C446),IF(M$1="C",MAX(0,$C446-M$2)))</f>
        <v>25.31</v>
      </c>
      <c r="N446" s="103" t="n">
        <f aca="false">IF(N$1="P",MAX(0,N$2-$C446),IF(N$1="C",MAX(0,$C446-N$2)))</f>
        <v>20.31</v>
      </c>
      <c r="O446" s="103" t="n">
        <f aca="false">IF(O$1="P",MAX(0,O$2-$C446),IF(O$1="C",MAX(0,$C446-O$2)))</f>
        <v>15.31</v>
      </c>
      <c r="P446" s="103" t="n">
        <f aca="false">IF(P$1="P",MAX(0,P$2-$C446),IF(P$1="C",MAX(0,$C446-P$2)))</f>
        <v>10.31</v>
      </c>
      <c r="Q446" s="103" t="n">
        <f aca="false">IF(Q$1="P",MAX(0,Q$2-$C446),IF(Q$1="C",MAX(0,$C446-Q$2)))</f>
        <v>5.31</v>
      </c>
      <c r="R446" s="103" t="n">
        <f aca="false">IF(R$1="P",MAX(0,R$2-$C446),IF(R$1="C",MAX(0,$C446-R$2)))</f>
        <v>0</v>
      </c>
      <c r="S446" s="103" t="n">
        <f aca="false">IF(S$1="P",MAX(0,S$2-$C446),IF(S$1="C",MAX(0,$C446-S$2)))</f>
        <v>0</v>
      </c>
      <c r="T446" s="104" t="n">
        <f aca="false">A446</f>
        <v>20</v>
      </c>
      <c r="U446" s="105" t="n">
        <f aca="false">VLOOKUP($B446,Gas!$B$3:$E$2506,2)</f>
        <v>2.87</v>
      </c>
      <c r="V446" s="46" t="n">
        <f aca="false">C446/U446</f>
        <v>15.787456445993</v>
      </c>
      <c r="W446" s="99" t="n">
        <f aca="false">VLOOKUP($B446,Gas!$B$3:$E$2506,4)</f>
        <v>0.423717999106583</v>
      </c>
    </row>
    <row r="447" customFormat="false" ht="12.75" hidden="false" customHeight="false" outlineLevel="0" collapsed="false">
      <c r="A447" s="95" t="n">
        <f aca="false">MONTH(B447)+(YEAR(B447)-1998)*12</f>
        <v>20</v>
      </c>
      <c r="B447" s="101" t="n">
        <v>36403</v>
      </c>
      <c r="C447" s="102" t="n">
        <v>38.19</v>
      </c>
      <c r="D447" s="98" t="n">
        <f aca="false">LN(C447/C446)</f>
        <v>-0.170954057441622</v>
      </c>
      <c r="E447" s="106" t="n">
        <f aca="false">STDEV(D438:D447)*SQRT(trade_day)</f>
        <v>4.21318121161221</v>
      </c>
      <c r="F447" s="97"/>
      <c r="G447" s="103" t="n">
        <f aca="false">IF(G$1="P",MAX(0,G$2-$C447),IF(G$1="C",MAX(0,$C447-G$2)))</f>
        <v>0</v>
      </c>
      <c r="H447" s="103" t="n">
        <f aca="false">IF(H$1="P",MAX(0,H$2-$C447),IF(H$1="C",MAX(0,$C447-H$2)))</f>
        <v>0</v>
      </c>
      <c r="I447" s="103" t="n">
        <f aca="false">IF(I$1="P",MAX(0,I$2-$C447),IF(I$1="C",MAX(0,$C447-I$2)))</f>
        <v>0</v>
      </c>
      <c r="J447" s="103" t="n">
        <f aca="false">IF(J$1="P",MAX(0,J$2-$C447),IF(J$1="C",MAX(0,$C447-J$2)))</f>
        <v>0</v>
      </c>
      <c r="K447" s="103" t="n">
        <f aca="false">IF(K$1="P",MAX(0,K$2-$C447),IF(K$1="C",MAX(0,$C447-K$2)))</f>
        <v>1.81</v>
      </c>
      <c r="L447" s="103" t="n">
        <f aca="false">IF(L$1="P",MAX(0,L$2-$C447),IF(L$1="C",MAX(0,$C447-L$2)))</f>
        <v>11.81</v>
      </c>
      <c r="M447" s="103" t="n">
        <f aca="false">IF(M$1="P",MAX(0,M$2-$C447),IF(M$1="C",MAX(0,$C447-M$2)))</f>
        <v>18.19</v>
      </c>
      <c r="N447" s="103" t="n">
        <f aca="false">IF(N$1="P",MAX(0,N$2-$C447),IF(N$1="C",MAX(0,$C447-N$2)))</f>
        <v>13.19</v>
      </c>
      <c r="O447" s="103" t="n">
        <f aca="false">IF(O$1="P",MAX(0,O$2-$C447),IF(O$1="C",MAX(0,$C447-O$2)))</f>
        <v>8.19</v>
      </c>
      <c r="P447" s="103" t="n">
        <f aca="false">IF(P$1="P",MAX(0,P$2-$C447),IF(P$1="C",MAX(0,$C447-P$2)))</f>
        <v>3.19</v>
      </c>
      <c r="Q447" s="103" t="n">
        <f aca="false">IF(Q$1="P",MAX(0,Q$2-$C447),IF(Q$1="C",MAX(0,$C447-Q$2)))</f>
        <v>0</v>
      </c>
      <c r="R447" s="103" t="n">
        <f aca="false">IF(R$1="P",MAX(0,R$2-$C447),IF(R$1="C",MAX(0,$C447-R$2)))</f>
        <v>0</v>
      </c>
      <c r="S447" s="103" t="n">
        <f aca="false">IF(S$1="P",MAX(0,S$2-$C447),IF(S$1="C",MAX(0,$C447-S$2)))</f>
        <v>0</v>
      </c>
      <c r="T447" s="104" t="n">
        <f aca="false">A447</f>
        <v>20</v>
      </c>
      <c r="U447" s="105" t="n">
        <f aca="false">VLOOKUP($B447,Gas!$B$3:$E$2506,2)</f>
        <v>2.845</v>
      </c>
      <c r="V447" s="46" t="n">
        <f aca="false">C447/U447</f>
        <v>13.4235500878735</v>
      </c>
      <c r="W447" s="99" t="n">
        <f aca="false">VLOOKUP($B447,Gas!$B$3:$E$2506,4)</f>
        <v>0.370954497538934</v>
      </c>
    </row>
    <row r="448" customFormat="false" ht="12.75" hidden="false" customHeight="false" outlineLevel="0" collapsed="false">
      <c r="A448" s="95" t="n">
        <f aca="false">MONTH(B448)+(YEAR(B448)-1998)*12</f>
        <v>21</v>
      </c>
      <c r="B448" s="101" t="n">
        <v>36404</v>
      </c>
      <c r="C448" s="102" t="n">
        <v>37.34</v>
      </c>
      <c r="D448" s="98" t="n">
        <f aca="false">LN(C448/C447)</f>
        <v>-0.0225085631238482</v>
      </c>
      <c r="E448" s="106" t="n">
        <f aca="false">STDEV(D439:D448)*SQRT(trade_day)</f>
        <v>2.44510394696268</v>
      </c>
      <c r="F448" s="97"/>
      <c r="G448" s="103" t="n">
        <f aca="false">IF(G$1="P",MAX(0,G$2-$C448),IF(G$1="C",MAX(0,$C448-G$2)))</f>
        <v>0</v>
      </c>
      <c r="H448" s="103" t="n">
        <f aca="false">IF(H$1="P",MAX(0,H$2-$C448),IF(H$1="C",MAX(0,$C448-H$2)))</f>
        <v>0</v>
      </c>
      <c r="I448" s="103" t="n">
        <f aca="false">IF(I$1="P",MAX(0,I$2-$C448),IF(I$1="C",MAX(0,$C448-I$2)))</f>
        <v>0</v>
      </c>
      <c r="J448" s="103" t="n">
        <f aca="false">IF(J$1="P",MAX(0,J$2-$C448),IF(J$1="C",MAX(0,$C448-J$2)))</f>
        <v>0</v>
      </c>
      <c r="K448" s="103" t="n">
        <f aca="false">IF(K$1="P",MAX(0,K$2-$C448),IF(K$1="C",MAX(0,$C448-K$2)))</f>
        <v>2.66</v>
      </c>
      <c r="L448" s="103" t="n">
        <f aca="false">IF(L$1="P",MAX(0,L$2-$C448),IF(L$1="C",MAX(0,$C448-L$2)))</f>
        <v>12.66</v>
      </c>
      <c r="M448" s="103" t="n">
        <f aca="false">IF(M$1="P",MAX(0,M$2-$C448),IF(M$1="C",MAX(0,$C448-M$2)))</f>
        <v>17.34</v>
      </c>
      <c r="N448" s="103" t="n">
        <f aca="false">IF(N$1="P",MAX(0,N$2-$C448),IF(N$1="C",MAX(0,$C448-N$2)))</f>
        <v>12.34</v>
      </c>
      <c r="O448" s="103" t="n">
        <f aca="false">IF(O$1="P",MAX(0,O$2-$C448),IF(O$1="C",MAX(0,$C448-O$2)))</f>
        <v>7.34</v>
      </c>
      <c r="P448" s="103" t="n">
        <f aca="false">IF(P$1="P",MAX(0,P$2-$C448),IF(P$1="C",MAX(0,$C448-P$2)))</f>
        <v>2.34</v>
      </c>
      <c r="Q448" s="103" t="n">
        <f aca="false">IF(Q$1="P",MAX(0,Q$2-$C448),IF(Q$1="C",MAX(0,$C448-Q$2)))</f>
        <v>0</v>
      </c>
      <c r="R448" s="103" t="n">
        <f aca="false">IF(R$1="P",MAX(0,R$2-$C448),IF(R$1="C",MAX(0,$C448-R$2)))</f>
        <v>0</v>
      </c>
      <c r="S448" s="103" t="n">
        <f aca="false">IF(S$1="P",MAX(0,S$2-$C448),IF(S$1="C",MAX(0,$C448-S$2)))</f>
        <v>0</v>
      </c>
      <c r="T448" s="104" t="n">
        <f aca="false">A448</f>
        <v>21</v>
      </c>
      <c r="U448" s="105" t="n">
        <f aca="false">VLOOKUP($B448,Gas!$B$3:$E$2506,2)</f>
        <v>2.875</v>
      </c>
      <c r="V448" s="46" t="n">
        <f aca="false">C448/U448</f>
        <v>12.9878260869565</v>
      </c>
      <c r="W448" s="99" t="n">
        <f aca="false">VLOOKUP($B448,Gas!$B$3:$E$2506,4)</f>
        <v>0.380781948870533</v>
      </c>
    </row>
    <row r="449" customFormat="false" ht="12.75" hidden="false" customHeight="false" outlineLevel="0" collapsed="false">
      <c r="A449" s="95" t="n">
        <f aca="false">MONTH(B449)+(YEAR(B449)-1998)*12</f>
        <v>21</v>
      </c>
      <c r="B449" s="101" t="n">
        <v>36405</v>
      </c>
      <c r="C449" s="102" t="n">
        <v>32.73</v>
      </c>
      <c r="D449" s="98" t="n">
        <f aca="false">LN(C449/C448)</f>
        <v>-0.131773049600488</v>
      </c>
      <c r="E449" s="106" t="n">
        <f aca="false">STDEV(D440:D449)*SQRT(trade_day)</f>
        <v>2.2862647807692</v>
      </c>
      <c r="F449" s="97"/>
      <c r="G449" s="103" t="n">
        <f aca="false">IF(G$1="P",MAX(0,G$2-$C449),IF(G$1="C",MAX(0,$C449-G$2)))</f>
        <v>0</v>
      </c>
      <c r="H449" s="103" t="n">
        <f aca="false">IF(H$1="P",MAX(0,H$2-$C449),IF(H$1="C",MAX(0,$C449-H$2)))</f>
        <v>0</v>
      </c>
      <c r="I449" s="103" t="n">
        <f aca="false">IF(I$1="P",MAX(0,I$2-$C449),IF(I$1="C",MAX(0,$C449-I$2)))</f>
        <v>0</v>
      </c>
      <c r="J449" s="103" t="n">
        <f aca="false">IF(J$1="P",MAX(0,J$2-$C449),IF(J$1="C",MAX(0,$C449-J$2)))</f>
        <v>2.27</v>
      </c>
      <c r="K449" s="103" t="n">
        <f aca="false">IF(K$1="P",MAX(0,K$2-$C449),IF(K$1="C",MAX(0,$C449-K$2)))</f>
        <v>7.27</v>
      </c>
      <c r="L449" s="103" t="n">
        <f aca="false">IF(L$1="P",MAX(0,L$2-$C449),IF(L$1="C",MAX(0,$C449-L$2)))</f>
        <v>17.27</v>
      </c>
      <c r="M449" s="103" t="n">
        <f aca="false">IF(M$1="P",MAX(0,M$2-$C449),IF(M$1="C",MAX(0,$C449-M$2)))</f>
        <v>12.73</v>
      </c>
      <c r="N449" s="103" t="n">
        <f aca="false">IF(N$1="P",MAX(0,N$2-$C449),IF(N$1="C",MAX(0,$C449-N$2)))</f>
        <v>7.73</v>
      </c>
      <c r="O449" s="103" t="n">
        <f aca="false">IF(O$1="P",MAX(0,O$2-$C449),IF(O$1="C",MAX(0,$C449-O$2)))</f>
        <v>2.73</v>
      </c>
      <c r="P449" s="103" t="n">
        <f aca="false">IF(P$1="P",MAX(0,P$2-$C449),IF(P$1="C",MAX(0,$C449-P$2)))</f>
        <v>0</v>
      </c>
      <c r="Q449" s="103" t="n">
        <f aca="false">IF(Q$1="P",MAX(0,Q$2-$C449),IF(Q$1="C",MAX(0,$C449-Q$2)))</f>
        <v>0</v>
      </c>
      <c r="R449" s="103" t="n">
        <f aca="false">IF(R$1="P",MAX(0,R$2-$C449),IF(R$1="C",MAX(0,$C449-R$2)))</f>
        <v>0</v>
      </c>
      <c r="S449" s="103" t="n">
        <f aca="false">IF(S$1="P",MAX(0,S$2-$C449),IF(S$1="C",MAX(0,$C449-S$2)))</f>
        <v>0</v>
      </c>
      <c r="T449" s="104" t="n">
        <f aca="false">A449</f>
        <v>21</v>
      </c>
      <c r="U449" s="105" t="n">
        <f aca="false">VLOOKUP($B449,Gas!$B$3:$E$2506,2)</f>
        <v>2.715</v>
      </c>
      <c r="V449" s="46" t="n">
        <f aca="false">C449/U449</f>
        <v>12.0552486187845</v>
      </c>
      <c r="W449" s="99" t="n">
        <f aca="false">VLOOKUP($B449,Gas!$B$3:$E$2506,4)</f>
        <v>0.501137005550291</v>
      </c>
    </row>
    <row r="450" customFormat="false" ht="12.75" hidden="false" customHeight="false" outlineLevel="0" collapsed="false">
      <c r="A450" s="95" t="n">
        <f aca="false">MONTH(B450)+(YEAR(B450)-1998)*12</f>
        <v>21</v>
      </c>
      <c r="B450" s="101" t="n">
        <v>36406</v>
      </c>
      <c r="C450" s="102" t="n">
        <v>32.21</v>
      </c>
      <c r="D450" s="98" t="n">
        <f aca="false">LN(C450/C449)</f>
        <v>-0.0160151251699815</v>
      </c>
      <c r="E450" s="106" t="n">
        <f aca="false">STDEV(D441:D450)*SQRT(trade_day)</f>
        <v>2.26609246197915</v>
      </c>
      <c r="F450" s="97"/>
      <c r="G450" s="103" t="n">
        <f aca="false">IF(G$1="P",MAX(0,G$2-$C450),IF(G$1="C",MAX(0,$C450-G$2)))</f>
        <v>0</v>
      </c>
      <c r="H450" s="103" t="n">
        <f aca="false">IF(H$1="P",MAX(0,H$2-$C450),IF(H$1="C",MAX(0,$C450-H$2)))</f>
        <v>0</v>
      </c>
      <c r="I450" s="103" t="n">
        <f aca="false">IF(I$1="P",MAX(0,I$2-$C450),IF(I$1="C",MAX(0,$C450-I$2)))</f>
        <v>0</v>
      </c>
      <c r="J450" s="103" t="n">
        <f aca="false">IF(J$1="P",MAX(0,J$2-$C450),IF(J$1="C",MAX(0,$C450-J$2)))</f>
        <v>2.79</v>
      </c>
      <c r="K450" s="103" t="n">
        <f aca="false">IF(K$1="P",MAX(0,K$2-$C450),IF(K$1="C",MAX(0,$C450-K$2)))</f>
        <v>7.79</v>
      </c>
      <c r="L450" s="103" t="n">
        <f aca="false">IF(L$1="P",MAX(0,L$2-$C450),IF(L$1="C",MAX(0,$C450-L$2)))</f>
        <v>17.79</v>
      </c>
      <c r="M450" s="103" t="n">
        <f aca="false">IF(M$1="P",MAX(0,M$2-$C450),IF(M$1="C",MAX(0,$C450-M$2)))</f>
        <v>12.21</v>
      </c>
      <c r="N450" s="103" t="n">
        <f aca="false">IF(N$1="P",MAX(0,N$2-$C450),IF(N$1="C",MAX(0,$C450-N$2)))</f>
        <v>7.21</v>
      </c>
      <c r="O450" s="103" t="n">
        <f aca="false">IF(O$1="P",MAX(0,O$2-$C450),IF(O$1="C",MAX(0,$C450-O$2)))</f>
        <v>2.21</v>
      </c>
      <c r="P450" s="103" t="n">
        <f aca="false">IF(P$1="P",MAX(0,P$2-$C450),IF(P$1="C",MAX(0,$C450-P$2)))</f>
        <v>0</v>
      </c>
      <c r="Q450" s="103" t="n">
        <f aca="false">IF(Q$1="P",MAX(0,Q$2-$C450),IF(Q$1="C",MAX(0,$C450-Q$2)))</f>
        <v>0</v>
      </c>
      <c r="R450" s="103" t="n">
        <f aca="false">IF(R$1="P",MAX(0,R$2-$C450),IF(R$1="C",MAX(0,$C450-R$2)))</f>
        <v>0</v>
      </c>
      <c r="S450" s="103" t="n">
        <f aca="false">IF(S$1="P",MAX(0,S$2-$C450),IF(S$1="C",MAX(0,$C450-S$2)))</f>
        <v>0</v>
      </c>
      <c r="T450" s="104" t="n">
        <f aca="false">A450</f>
        <v>21</v>
      </c>
      <c r="U450" s="105" t="n">
        <f aca="false">VLOOKUP($B450,Gas!$B$3:$E$2506,2)</f>
        <v>2.56</v>
      </c>
      <c r="V450" s="46" t="n">
        <f aca="false">C450/U450</f>
        <v>12.58203125</v>
      </c>
      <c r="W450" s="99" t="n">
        <f aca="false">VLOOKUP($B450,Gas!$B$3:$E$2506,4)</f>
        <v>0.582707745573903</v>
      </c>
    </row>
    <row r="451" customFormat="false" ht="12.75" hidden="false" customHeight="false" outlineLevel="0" collapsed="false">
      <c r="A451" s="95" t="n">
        <f aca="false">MONTH(B451)+(YEAR(B451)-1998)*12</f>
        <v>21</v>
      </c>
      <c r="B451" s="101" t="n">
        <v>36410</v>
      </c>
      <c r="C451" s="102" t="n">
        <v>29.8</v>
      </c>
      <c r="D451" s="98" t="n">
        <f aca="false">LN(C451/C450)</f>
        <v>-0.0777685698317486</v>
      </c>
      <c r="E451" s="106" t="n">
        <f aca="false">STDEV(D442:D451)*SQRT(trade_day)</f>
        <v>2.19918023369672</v>
      </c>
      <c r="F451" s="97"/>
      <c r="G451" s="103" t="n">
        <f aca="false">IF(G$1="P",MAX(0,G$2-$C451),IF(G$1="C",MAX(0,$C451-G$2)))</f>
        <v>0</v>
      </c>
      <c r="H451" s="103" t="n">
        <f aca="false">IF(H$1="P",MAX(0,H$2-$C451),IF(H$1="C",MAX(0,$C451-H$2)))</f>
        <v>0</v>
      </c>
      <c r="I451" s="103" t="n">
        <f aca="false">IF(I$1="P",MAX(0,I$2-$C451),IF(I$1="C",MAX(0,$C451-I$2)))</f>
        <v>0.199999999999999</v>
      </c>
      <c r="J451" s="103" t="n">
        <f aca="false">IF(J$1="P",MAX(0,J$2-$C451),IF(J$1="C",MAX(0,$C451-J$2)))</f>
        <v>5.2</v>
      </c>
      <c r="K451" s="103" t="n">
        <f aca="false">IF(K$1="P",MAX(0,K$2-$C451),IF(K$1="C",MAX(0,$C451-K$2)))</f>
        <v>10.2</v>
      </c>
      <c r="L451" s="103" t="n">
        <f aca="false">IF(L$1="P",MAX(0,L$2-$C451),IF(L$1="C",MAX(0,$C451-L$2)))</f>
        <v>20.2</v>
      </c>
      <c r="M451" s="103" t="n">
        <f aca="false">IF(M$1="P",MAX(0,M$2-$C451),IF(M$1="C",MAX(0,$C451-M$2)))</f>
        <v>9.8</v>
      </c>
      <c r="N451" s="103" t="n">
        <f aca="false">IF(N$1="P",MAX(0,N$2-$C451),IF(N$1="C",MAX(0,$C451-N$2)))</f>
        <v>4.8</v>
      </c>
      <c r="O451" s="103" t="n">
        <f aca="false">IF(O$1="P",MAX(0,O$2-$C451),IF(O$1="C",MAX(0,$C451-O$2)))</f>
        <v>0</v>
      </c>
      <c r="P451" s="103" t="n">
        <f aca="false">IF(P$1="P",MAX(0,P$2-$C451),IF(P$1="C",MAX(0,$C451-P$2)))</f>
        <v>0</v>
      </c>
      <c r="Q451" s="103" t="n">
        <f aca="false">IF(Q$1="P",MAX(0,Q$2-$C451),IF(Q$1="C",MAX(0,$C451-Q$2)))</f>
        <v>0</v>
      </c>
      <c r="R451" s="103" t="n">
        <f aca="false">IF(R$1="P",MAX(0,R$2-$C451),IF(R$1="C",MAX(0,$C451-R$2)))</f>
        <v>0</v>
      </c>
      <c r="S451" s="103" t="n">
        <f aca="false">IF(S$1="P",MAX(0,S$2-$C451),IF(S$1="C",MAX(0,$C451-S$2)))</f>
        <v>0</v>
      </c>
      <c r="T451" s="104" t="n">
        <f aca="false">A451</f>
        <v>21</v>
      </c>
      <c r="U451" s="105" t="n">
        <f aca="false">VLOOKUP($B451,Gas!$B$3:$E$2506,2)</f>
        <v>2.465</v>
      </c>
      <c r="V451" s="46" t="n">
        <f aca="false">C451/U451</f>
        <v>12.0892494929006</v>
      </c>
      <c r="W451" s="99" t="n">
        <f aca="false">VLOOKUP($B451,Gas!$B$3:$E$2506,4)</f>
        <v>0.494805233485164</v>
      </c>
    </row>
    <row r="452" customFormat="false" ht="12.75" hidden="false" customHeight="false" outlineLevel="0" collapsed="false">
      <c r="A452" s="95" t="n">
        <f aca="false">MONTH(B452)+(YEAR(B452)-1998)*12</f>
        <v>21</v>
      </c>
      <c r="B452" s="101" t="n">
        <v>36411</v>
      </c>
      <c r="C452" s="102" t="n">
        <v>31.04</v>
      </c>
      <c r="D452" s="98" t="n">
        <f aca="false">LN(C452/C451)</f>
        <v>0.0407683018036592</v>
      </c>
      <c r="E452" s="106" t="n">
        <f aca="false">STDEV(D443:D452)*SQRT(trade_day)</f>
        <v>2.18640478845828</v>
      </c>
      <c r="F452" s="97"/>
      <c r="G452" s="103" t="n">
        <f aca="false">IF(G$1="P",MAX(0,G$2-$C452),IF(G$1="C",MAX(0,$C452-G$2)))</f>
        <v>0</v>
      </c>
      <c r="H452" s="103" t="n">
        <f aca="false">IF(H$1="P",MAX(0,H$2-$C452),IF(H$1="C",MAX(0,$C452-H$2)))</f>
        <v>0</v>
      </c>
      <c r="I452" s="103" t="n">
        <f aca="false">IF(I$1="P",MAX(0,I$2-$C452),IF(I$1="C",MAX(0,$C452-I$2)))</f>
        <v>0</v>
      </c>
      <c r="J452" s="103" t="n">
        <f aca="false">IF(J$1="P",MAX(0,J$2-$C452),IF(J$1="C",MAX(0,$C452-J$2)))</f>
        <v>3.96</v>
      </c>
      <c r="K452" s="103" t="n">
        <f aca="false">IF(K$1="P",MAX(0,K$2-$C452),IF(K$1="C",MAX(0,$C452-K$2)))</f>
        <v>8.96</v>
      </c>
      <c r="L452" s="103" t="n">
        <f aca="false">IF(L$1="P",MAX(0,L$2-$C452),IF(L$1="C",MAX(0,$C452-L$2)))</f>
        <v>18.96</v>
      </c>
      <c r="M452" s="103" t="n">
        <f aca="false">IF(M$1="P",MAX(0,M$2-$C452),IF(M$1="C",MAX(0,$C452-M$2)))</f>
        <v>11.04</v>
      </c>
      <c r="N452" s="103" t="n">
        <f aca="false">IF(N$1="P",MAX(0,N$2-$C452),IF(N$1="C",MAX(0,$C452-N$2)))</f>
        <v>6.04</v>
      </c>
      <c r="O452" s="103" t="n">
        <f aca="false">IF(O$1="P",MAX(0,O$2-$C452),IF(O$1="C",MAX(0,$C452-O$2)))</f>
        <v>1.04</v>
      </c>
      <c r="P452" s="103" t="n">
        <f aca="false">IF(P$1="P",MAX(0,P$2-$C452),IF(P$1="C",MAX(0,$C452-P$2)))</f>
        <v>0</v>
      </c>
      <c r="Q452" s="103" t="n">
        <f aca="false">IF(Q$1="P",MAX(0,Q$2-$C452),IF(Q$1="C",MAX(0,$C452-Q$2)))</f>
        <v>0</v>
      </c>
      <c r="R452" s="103" t="n">
        <f aca="false">IF(R$1="P",MAX(0,R$2-$C452),IF(R$1="C",MAX(0,$C452-R$2)))</f>
        <v>0</v>
      </c>
      <c r="S452" s="103" t="n">
        <f aca="false">IF(S$1="P",MAX(0,S$2-$C452),IF(S$1="C",MAX(0,$C452-S$2)))</f>
        <v>0</v>
      </c>
      <c r="T452" s="104" t="n">
        <f aca="false">A452</f>
        <v>21</v>
      </c>
      <c r="U452" s="105" t="n">
        <f aca="false">VLOOKUP($B452,Gas!$B$3:$E$2506,2)</f>
        <v>2.565</v>
      </c>
      <c r="V452" s="46" t="n">
        <f aca="false">C452/U452</f>
        <v>12.1013645224172</v>
      </c>
      <c r="W452" s="99" t="n">
        <f aca="false">VLOOKUP($B452,Gas!$B$3:$E$2506,4)</f>
        <v>0.592975168813019</v>
      </c>
    </row>
    <row r="453" customFormat="false" ht="12.75" hidden="false" customHeight="false" outlineLevel="0" collapsed="false">
      <c r="A453" s="95" t="n">
        <f aca="false">MONTH(B453)+(YEAR(B453)-1998)*12</f>
        <v>21</v>
      </c>
      <c r="B453" s="101" t="n">
        <v>36412</v>
      </c>
      <c r="C453" s="102" t="n">
        <v>34.07</v>
      </c>
      <c r="D453" s="98" t="n">
        <f aca="false">LN(C453/C452)</f>
        <v>0.0931405363578572</v>
      </c>
      <c r="E453" s="106" t="n">
        <f aca="false">STDEV(D444:D453)*SQRT(trade_day)</f>
        <v>1.69283529769973</v>
      </c>
      <c r="F453" s="97"/>
      <c r="G453" s="103" t="n">
        <f aca="false">IF(G$1="P",MAX(0,G$2-$C453),IF(G$1="C",MAX(0,$C453-G$2)))</f>
        <v>0</v>
      </c>
      <c r="H453" s="103" t="n">
        <f aca="false">IF(H$1="P",MAX(0,H$2-$C453),IF(H$1="C",MAX(0,$C453-H$2)))</f>
        <v>0</v>
      </c>
      <c r="I453" s="103" t="n">
        <f aca="false">IF(I$1="P",MAX(0,I$2-$C453),IF(I$1="C",MAX(0,$C453-I$2)))</f>
        <v>0</v>
      </c>
      <c r="J453" s="103" t="n">
        <f aca="false">IF(J$1="P",MAX(0,J$2-$C453),IF(J$1="C",MAX(0,$C453-J$2)))</f>
        <v>0.93</v>
      </c>
      <c r="K453" s="103" t="n">
        <f aca="false">IF(K$1="P",MAX(0,K$2-$C453),IF(K$1="C",MAX(0,$C453-K$2)))</f>
        <v>5.93</v>
      </c>
      <c r="L453" s="103" t="n">
        <f aca="false">IF(L$1="P",MAX(0,L$2-$C453),IF(L$1="C",MAX(0,$C453-L$2)))</f>
        <v>15.93</v>
      </c>
      <c r="M453" s="103" t="n">
        <f aca="false">IF(M$1="P",MAX(0,M$2-$C453),IF(M$1="C",MAX(0,$C453-M$2)))</f>
        <v>14.07</v>
      </c>
      <c r="N453" s="103" t="n">
        <f aca="false">IF(N$1="P",MAX(0,N$2-$C453),IF(N$1="C",MAX(0,$C453-N$2)))</f>
        <v>9.07</v>
      </c>
      <c r="O453" s="103" t="n">
        <f aca="false">IF(O$1="P",MAX(0,O$2-$C453),IF(O$1="C",MAX(0,$C453-O$2)))</f>
        <v>4.07</v>
      </c>
      <c r="P453" s="103" t="n">
        <f aca="false">IF(P$1="P",MAX(0,P$2-$C453),IF(P$1="C",MAX(0,$C453-P$2)))</f>
        <v>0</v>
      </c>
      <c r="Q453" s="103" t="n">
        <f aca="false">IF(Q$1="P",MAX(0,Q$2-$C453),IF(Q$1="C",MAX(0,$C453-Q$2)))</f>
        <v>0</v>
      </c>
      <c r="R453" s="103" t="n">
        <f aca="false">IF(R$1="P",MAX(0,R$2-$C453),IF(R$1="C",MAX(0,$C453-R$2)))</f>
        <v>0</v>
      </c>
      <c r="S453" s="103" t="n">
        <f aca="false">IF(S$1="P",MAX(0,S$2-$C453),IF(S$1="C",MAX(0,$C453-S$2)))</f>
        <v>0</v>
      </c>
      <c r="T453" s="104" t="n">
        <f aca="false">A453</f>
        <v>21</v>
      </c>
      <c r="U453" s="105" t="n">
        <f aca="false">VLOOKUP($B453,Gas!$B$3:$E$2506,2)</f>
        <v>2.665</v>
      </c>
      <c r="V453" s="46" t="n">
        <f aca="false">C453/U453</f>
        <v>12.7842401500938</v>
      </c>
      <c r="W453" s="99" t="n">
        <f aca="false">VLOOKUP($B453,Gas!$B$3:$E$2506,4)</f>
        <v>0.663221417454003</v>
      </c>
    </row>
    <row r="454" customFormat="false" ht="12.75" hidden="false" customHeight="false" outlineLevel="0" collapsed="false">
      <c r="A454" s="95" t="n">
        <f aca="false">MONTH(B454)+(YEAR(B454)-1998)*12</f>
        <v>21</v>
      </c>
      <c r="B454" s="101" t="n">
        <v>36413</v>
      </c>
      <c r="C454" s="102" t="n">
        <v>26.53</v>
      </c>
      <c r="D454" s="98" t="n">
        <f aca="false">LN(C454/C453)</f>
        <v>-0.250141063523227</v>
      </c>
      <c r="E454" s="106" t="n">
        <f aca="false">STDEV(D445:D454)*SQRT(trade_day)</f>
        <v>2.07897177635505</v>
      </c>
      <c r="F454" s="97"/>
      <c r="G454" s="103" t="n">
        <f aca="false">IF(G$1="P",MAX(0,G$2-$C454),IF(G$1="C",MAX(0,$C454-G$2)))</f>
        <v>0</v>
      </c>
      <c r="H454" s="103" t="n">
        <f aca="false">IF(H$1="P",MAX(0,H$2-$C454),IF(H$1="C",MAX(0,$C454-H$2)))</f>
        <v>0</v>
      </c>
      <c r="I454" s="103" t="n">
        <f aca="false">IF(I$1="P",MAX(0,I$2-$C454),IF(I$1="C",MAX(0,$C454-I$2)))</f>
        <v>3.47</v>
      </c>
      <c r="J454" s="103" t="n">
        <f aca="false">IF(J$1="P",MAX(0,J$2-$C454),IF(J$1="C",MAX(0,$C454-J$2)))</f>
        <v>8.47</v>
      </c>
      <c r="K454" s="103" t="n">
        <f aca="false">IF(K$1="P",MAX(0,K$2-$C454),IF(K$1="C",MAX(0,$C454-K$2)))</f>
        <v>13.47</v>
      </c>
      <c r="L454" s="103" t="n">
        <f aca="false">IF(L$1="P",MAX(0,L$2-$C454),IF(L$1="C",MAX(0,$C454-L$2)))</f>
        <v>23.47</v>
      </c>
      <c r="M454" s="103" t="n">
        <f aca="false">IF(M$1="P",MAX(0,M$2-$C454),IF(M$1="C",MAX(0,$C454-M$2)))</f>
        <v>6.53</v>
      </c>
      <c r="N454" s="103" t="n">
        <f aca="false">IF(N$1="P",MAX(0,N$2-$C454),IF(N$1="C",MAX(0,$C454-N$2)))</f>
        <v>1.53</v>
      </c>
      <c r="O454" s="103" t="n">
        <f aca="false">IF(O$1="P",MAX(0,O$2-$C454),IF(O$1="C",MAX(0,$C454-O$2)))</f>
        <v>0</v>
      </c>
      <c r="P454" s="103" t="n">
        <f aca="false">IF(P$1="P",MAX(0,P$2-$C454),IF(P$1="C",MAX(0,$C454-P$2)))</f>
        <v>0</v>
      </c>
      <c r="Q454" s="103" t="n">
        <f aca="false">IF(Q$1="P",MAX(0,Q$2-$C454),IF(Q$1="C",MAX(0,$C454-Q$2)))</f>
        <v>0</v>
      </c>
      <c r="R454" s="103" t="n">
        <f aca="false">IF(R$1="P",MAX(0,R$2-$C454),IF(R$1="C",MAX(0,$C454-R$2)))</f>
        <v>0</v>
      </c>
      <c r="S454" s="103" t="n">
        <f aca="false">IF(S$1="P",MAX(0,S$2-$C454),IF(S$1="C",MAX(0,$C454-S$2)))</f>
        <v>0</v>
      </c>
      <c r="T454" s="104" t="n">
        <f aca="false">A454</f>
        <v>21</v>
      </c>
      <c r="U454" s="105" t="n">
        <f aca="false">VLOOKUP($B454,Gas!$B$3:$E$2506,2)</f>
        <v>2.75</v>
      </c>
      <c r="V454" s="46" t="n">
        <f aca="false">C454/U454</f>
        <v>9.64727272727273</v>
      </c>
      <c r="W454" s="99" t="n">
        <f aca="false">VLOOKUP($B454,Gas!$B$3:$E$2506,4)</f>
        <v>0.703087319809259</v>
      </c>
    </row>
    <row r="455" customFormat="false" ht="12.75" hidden="false" customHeight="false" outlineLevel="0" collapsed="false">
      <c r="A455" s="95" t="n">
        <f aca="false">MONTH(B455)+(YEAR(B455)-1998)*12</f>
        <v>21</v>
      </c>
      <c r="B455" s="101" t="n">
        <v>36416</v>
      </c>
      <c r="C455" s="102" t="n">
        <v>23.41</v>
      </c>
      <c r="D455" s="98" t="n">
        <f aca="false">LN(C455/C454)</f>
        <v>-0.125112886646829</v>
      </c>
      <c r="E455" s="106" t="n">
        <f aca="false">STDEV(D446:D455)*SQRT(trade_day)</f>
        <v>1.71164949560694</v>
      </c>
      <c r="F455" s="97"/>
      <c r="G455" s="103" t="n">
        <f aca="false">IF(G$1="P",MAX(0,G$2-$C455),IF(G$1="C",MAX(0,$C455-G$2)))</f>
        <v>0</v>
      </c>
      <c r="H455" s="103" t="n">
        <f aca="false">IF(H$1="P",MAX(0,H$2-$C455),IF(H$1="C",MAX(0,$C455-H$2)))</f>
        <v>1.59</v>
      </c>
      <c r="I455" s="103" t="n">
        <f aca="false">IF(I$1="P",MAX(0,I$2-$C455),IF(I$1="C",MAX(0,$C455-I$2)))</f>
        <v>6.59</v>
      </c>
      <c r="J455" s="103" t="n">
        <f aca="false">IF(J$1="P",MAX(0,J$2-$C455),IF(J$1="C",MAX(0,$C455-J$2)))</f>
        <v>11.59</v>
      </c>
      <c r="K455" s="103" t="n">
        <f aca="false">IF(K$1="P",MAX(0,K$2-$C455),IF(K$1="C",MAX(0,$C455-K$2)))</f>
        <v>16.59</v>
      </c>
      <c r="L455" s="103" t="n">
        <f aca="false">IF(L$1="P",MAX(0,L$2-$C455),IF(L$1="C",MAX(0,$C455-L$2)))</f>
        <v>26.59</v>
      </c>
      <c r="M455" s="103" t="n">
        <f aca="false">IF(M$1="P",MAX(0,M$2-$C455),IF(M$1="C",MAX(0,$C455-M$2)))</f>
        <v>3.41</v>
      </c>
      <c r="N455" s="103" t="n">
        <f aca="false">IF(N$1="P",MAX(0,N$2-$C455),IF(N$1="C",MAX(0,$C455-N$2)))</f>
        <v>0</v>
      </c>
      <c r="O455" s="103" t="n">
        <f aca="false">IF(O$1="P",MAX(0,O$2-$C455),IF(O$1="C",MAX(0,$C455-O$2)))</f>
        <v>0</v>
      </c>
      <c r="P455" s="103" t="n">
        <f aca="false">IF(P$1="P",MAX(0,P$2-$C455),IF(P$1="C",MAX(0,$C455-P$2)))</f>
        <v>0</v>
      </c>
      <c r="Q455" s="103" t="n">
        <f aca="false">IF(Q$1="P",MAX(0,Q$2-$C455),IF(Q$1="C",MAX(0,$C455-Q$2)))</f>
        <v>0</v>
      </c>
      <c r="R455" s="103" t="n">
        <f aca="false">IF(R$1="P",MAX(0,R$2-$C455),IF(R$1="C",MAX(0,$C455-R$2)))</f>
        <v>0</v>
      </c>
      <c r="S455" s="103" t="n">
        <f aca="false">IF(S$1="P",MAX(0,S$2-$C455),IF(S$1="C",MAX(0,$C455-S$2)))</f>
        <v>0</v>
      </c>
      <c r="T455" s="104" t="n">
        <f aca="false">A455</f>
        <v>21</v>
      </c>
      <c r="U455" s="105" t="n">
        <f aca="false">VLOOKUP($B455,Gas!$B$3:$E$2506,2)</f>
        <v>2.84</v>
      </c>
      <c r="V455" s="46" t="n">
        <f aca="false">C455/U455</f>
        <v>8.24295774647887</v>
      </c>
      <c r="W455" s="99" t="n">
        <f aca="false">VLOOKUP($B455,Gas!$B$3:$E$2506,4)</f>
        <v>0.468820628588309</v>
      </c>
    </row>
    <row r="456" customFormat="false" ht="12.75" hidden="false" customHeight="false" outlineLevel="0" collapsed="false">
      <c r="A456" s="95" t="n">
        <f aca="false">MONTH(B456)+(YEAR(B456)-1998)*12</f>
        <v>21</v>
      </c>
      <c r="B456" s="101" t="n">
        <v>36417</v>
      </c>
      <c r="C456" s="102" t="n">
        <v>21.73</v>
      </c>
      <c r="D456" s="98" t="n">
        <f aca="false">LN(C456/C455)</f>
        <v>-0.0744694872344812</v>
      </c>
      <c r="E456" s="106" t="n">
        <f aca="false">STDEV(D447:D456)*SQRT(trade_day)</f>
        <v>1.61166843737389</v>
      </c>
      <c r="F456" s="97"/>
      <c r="G456" s="103" t="n">
        <f aca="false">IF(G$1="P",MAX(0,G$2-$C456),IF(G$1="C",MAX(0,$C456-G$2)))</f>
        <v>0</v>
      </c>
      <c r="H456" s="103" t="n">
        <f aca="false">IF(H$1="P",MAX(0,H$2-$C456),IF(H$1="C",MAX(0,$C456-H$2)))</f>
        <v>3.27</v>
      </c>
      <c r="I456" s="103" t="n">
        <f aca="false">IF(I$1="P",MAX(0,I$2-$C456),IF(I$1="C",MAX(0,$C456-I$2)))</f>
        <v>8.27</v>
      </c>
      <c r="J456" s="103" t="n">
        <f aca="false">IF(J$1="P",MAX(0,J$2-$C456),IF(J$1="C",MAX(0,$C456-J$2)))</f>
        <v>13.27</v>
      </c>
      <c r="K456" s="103" t="n">
        <f aca="false">IF(K$1="P",MAX(0,K$2-$C456),IF(K$1="C",MAX(0,$C456-K$2)))</f>
        <v>18.27</v>
      </c>
      <c r="L456" s="103" t="n">
        <f aca="false">IF(L$1="P",MAX(0,L$2-$C456),IF(L$1="C",MAX(0,$C456-L$2)))</f>
        <v>28.27</v>
      </c>
      <c r="M456" s="103" t="n">
        <f aca="false">IF(M$1="P",MAX(0,M$2-$C456),IF(M$1="C",MAX(0,$C456-M$2)))</f>
        <v>1.73</v>
      </c>
      <c r="N456" s="103" t="n">
        <f aca="false">IF(N$1="P",MAX(0,N$2-$C456),IF(N$1="C",MAX(0,$C456-N$2)))</f>
        <v>0</v>
      </c>
      <c r="O456" s="103" t="n">
        <f aca="false">IF(O$1="P",MAX(0,O$2-$C456),IF(O$1="C",MAX(0,$C456-O$2)))</f>
        <v>0</v>
      </c>
      <c r="P456" s="103" t="n">
        <f aca="false">IF(P$1="P",MAX(0,P$2-$C456),IF(P$1="C",MAX(0,$C456-P$2)))</f>
        <v>0</v>
      </c>
      <c r="Q456" s="103" t="n">
        <f aca="false">IF(Q$1="P",MAX(0,Q$2-$C456),IF(Q$1="C",MAX(0,$C456-Q$2)))</f>
        <v>0</v>
      </c>
      <c r="R456" s="103" t="n">
        <f aca="false">IF(R$1="P",MAX(0,R$2-$C456),IF(R$1="C",MAX(0,$C456-R$2)))</f>
        <v>0</v>
      </c>
      <c r="S456" s="103" t="n">
        <f aca="false">IF(S$1="P",MAX(0,S$2-$C456),IF(S$1="C",MAX(0,$C456-S$2)))</f>
        <v>0</v>
      </c>
      <c r="T456" s="104" t="n">
        <f aca="false">A456</f>
        <v>21</v>
      </c>
      <c r="U456" s="105" t="n">
        <f aca="false">VLOOKUP($B456,Gas!$B$3:$E$2506,2)</f>
        <v>2.805</v>
      </c>
      <c r="V456" s="46" t="n">
        <f aca="false">C456/U456</f>
        <v>7.74688057040998</v>
      </c>
      <c r="W456" s="99" t="n">
        <f aca="false">VLOOKUP($B456,Gas!$B$3:$E$2506,4)</f>
        <v>0.379496712458666</v>
      </c>
    </row>
    <row r="457" customFormat="false" ht="12.75" hidden="false" customHeight="false" outlineLevel="0" collapsed="false">
      <c r="A457" s="95" t="n">
        <f aca="false">MONTH(B457)+(YEAR(B457)-1998)*12</f>
        <v>21</v>
      </c>
      <c r="B457" s="101" t="n">
        <v>36418</v>
      </c>
      <c r="C457" s="102" t="n">
        <v>21.28</v>
      </c>
      <c r="D457" s="98" t="n">
        <f aca="false">LN(C457/C456)</f>
        <v>-0.0209261297948946</v>
      </c>
      <c r="E457" s="106" t="n">
        <f aca="false">STDEV(D448:D457)*SQRT(trade_day)</f>
        <v>1.53224602832116</v>
      </c>
      <c r="F457" s="97"/>
      <c r="G457" s="103" t="n">
        <f aca="false">IF(G$1="P",MAX(0,G$2-$C457),IF(G$1="C",MAX(0,$C457-G$2)))</f>
        <v>0</v>
      </c>
      <c r="H457" s="103" t="n">
        <f aca="false">IF(H$1="P",MAX(0,H$2-$C457),IF(H$1="C",MAX(0,$C457-H$2)))</f>
        <v>3.72</v>
      </c>
      <c r="I457" s="103" t="n">
        <f aca="false">IF(I$1="P",MAX(0,I$2-$C457),IF(I$1="C",MAX(0,$C457-I$2)))</f>
        <v>8.72</v>
      </c>
      <c r="J457" s="103" t="n">
        <f aca="false">IF(J$1="P",MAX(0,J$2-$C457),IF(J$1="C",MAX(0,$C457-J$2)))</f>
        <v>13.72</v>
      </c>
      <c r="K457" s="103" t="n">
        <f aca="false">IF(K$1="P",MAX(0,K$2-$C457),IF(K$1="C",MAX(0,$C457-K$2)))</f>
        <v>18.72</v>
      </c>
      <c r="L457" s="103" t="n">
        <f aca="false">IF(L$1="P",MAX(0,L$2-$C457),IF(L$1="C",MAX(0,$C457-L$2)))</f>
        <v>28.72</v>
      </c>
      <c r="M457" s="103" t="n">
        <f aca="false">IF(M$1="P",MAX(0,M$2-$C457),IF(M$1="C",MAX(0,$C457-M$2)))</f>
        <v>1.28</v>
      </c>
      <c r="N457" s="103" t="n">
        <f aca="false">IF(N$1="P",MAX(0,N$2-$C457),IF(N$1="C",MAX(0,$C457-N$2)))</f>
        <v>0</v>
      </c>
      <c r="O457" s="103" t="n">
        <f aca="false">IF(O$1="P",MAX(0,O$2-$C457),IF(O$1="C",MAX(0,$C457-O$2)))</f>
        <v>0</v>
      </c>
      <c r="P457" s="103" t="n">
        <f aca="false">IF(P$1="P",MAX(0,P$2-$C457),IF(P$1="C",MAX(0,$C457-P$2)))</f>
        <v>0</v>
      </c>
      <c r="Q457" s="103" t="n">
        <f aca="false">IF(Q$1="P",MAX(0,Q$2-$C457),IF(Q$1="C",MAX(0,$C457-Q$2)))</f>
        <v>0</v>
      </c>
      <c r="R457" s="103" t="n">
        <f aca="false">IF(R$1="P",MAX(0,R$2-$C457),IF(R$1="C",MAX(0,$C457-R$2)))</f>
        <v>0</v>
      </c>
      <c r="S457" s="103" t="n">
        <f aca="false">IF(S$1="P",MAX(0,S$2-$C457),IF(S$1="C",MAX(0,$C457-S$2)))</f>
        <v>0</v>
      </c>
      <c r="T457" s="104" t="n">
        <f aca="false">A457</f>
        <v>21</v>
      </c>
      <c r="U457" s="105" t="n">
        <f aca="false">VLOOKUP($B457,Gas!$B$3:$E$2506,2)</f>
        <v>2.645</v>
      </c>
      <c r="V457" s="46" t="n">
        <f aca="false">C457/U457</f>
        <v>8.04536862003781</v>
      </c>
      <c r="W457" s="99" t="n">
        <f aca="false">VLOOKUP($B457,Gas!$B$3:$E$2506,4)</f>
        <v>0.57574233988253</v>
      </c>
    </row>
    <row r="458" customFormat="false" ht="12.75" hidden="false" customHeight="false" outlineLevel="0" collapsed="false">
      <c r="A458" s="95" t="n">
        <f aca="false">MONTH(B458)+(YEAR(B458)-1998)*12</f>
        <v>21</v>
      </c>
      <c r="B458" s="101" t="n">
        <v>36419</v>
      </c>
      <c r="C458" s="102" t="n">
        <v>22.23</v>
      </c>
      <c r="D458" s="98" t="n">
        <f aca="false">LN(C458/C457)</f>
        <v>0.0436750635026616</v>
      </c>
      <c r="E458" s="106" t="n">
        <f aca="false">STDEV(D449:D458)*SQRT(trade_day)</f>
        <v>1.60920761624882</v>
      </c>
      <c r="F458" s="97"/>
      <c r="G458" s="103" t="n">
        <f aca="false">IF(G$1="P",MAX(0,G$2-$C458),IF(G$1="C",MAX(0,$C458-G$2)))</f>
        <v>0</v>
      </c>
      <c r="H458" s="103" t="n">
        <f aca="false">IF(H$1="P",MAX(0,H$2-$C458),IF(H$1="C",MAX(0,$C458-H$2)))</f>
        <v>2.77</v>
      </c>
      <c r="I458" s="103" t="n">
        <f aca="false">IF(I$1="P",MAX(0,I$2-$C458),IF(I$1="C",MAX(0,$C458-I$2)))</f>
        <v>7.77</v>
      </c>
      <c r="J458" s="103" t="n">
        <f aca="false">IF(J$1="P",MAX(0,J$2-$C458),IF(J$1="C",MAX(0,$C458-J$2)))</f>
        <v>12.77</v>
      </c>
      <c r="K458" s="103" t="n">
        <f aca="false">IF(K$1="P",MAX(0,K$2-$C458),IF(K$1="C",MAX(0,$C458-K$2)))</f>
        <v>17.77</v>
      </c>
      <c r="L458" s="103" t="n">
        <f aca="false">IF(L$1="P",MAX(0,L$2-$C458),IF(L$1="C",MAX(0,$C458-L$2)))</f>
        <v>27.77</v>
      </c>
      <c r="M458" s="103" t="n">
        <f aca="false">IF(M$1="P",MAX(0,M$2-$C458),IF(M$1="C",MAX(0,$C458-M$2)))</f>
        <v>2.23</v>
      </c>
      <c r="N458" s="103" t="n">
        <f aca="false">IF(N$1="P",MAX(0,N$2-$C458),IF(N$1="C",MAX(0,$C458-N$2)))</f>
        <v>0</v>
      </c>
      <c r="O458" s="103" t="n">
        <f aca="false">IF(O$1="P",MAX(0,O$2-$C458),IF(O$1="C",MAX(0,$C458-O$2)))</f>
        <v>0</v>
      </c>
      <c r="P458" s="103" t="n">
        <f aca="false">IF(P$1="P",MAX(0,P$2-$C458),IF(P$1="C",MAX(0,$C458-P$2)))</f>
        <v>0</v>
      </c>
      <c r="Q458" s="103" t="n">
        <f aca="false">IF(Q$1="P",MAX(0,Q$2-$C458),IF(Q$1="C",MAX(0,$C458-Q$2)))</f>
        <v>0</v>
      </c>
      <c r="R458" s="103" t="n">
        <f aca="false">IF(R$1="P",MAX(0,R$2-$C458),IF(R$1="C",MAX(0,$C458-R$2)))</f>
        <v>0</v>
      </c>
      <c r="S458" s="103" t="n">
        <f aca="false">IF(S$1="P",MAX(0,S$2-$C458),IF(S$1="C",MAX(0,$C458-S$2)))</f>
        <v>0</v>
      </c>
      <c r="T458" s="104" t="n">
        <f aca="false">A458</f>
        <v>21</v>
      </c>
      <c r="U458" s="105" t="n">
        <f aca="false">VLOOKUP($B458,Gas!$B$3:$E$2506,2)</f>
        <v>2.53</v>
      </c>
      <c r="V458" s="46" t="n">
        <f aca="false">C458/U458</f>
        <v>8.78656126482214</v>
      </c>
      <c r="W458" s="99" t="n">
        <f aca="false">VLOOKUP($B458,Gas!$B$3:$E$2506,4)</f>
        <v>0.654991048394972</v>
      </c>
    </row>
    <row r="459" customFormat="false" ht="12.75" hidden="false" customHeight="false" outlineLevel="0" collapsed="false">
      <c r="A459" s="95" t="n">
        <f aca="false">MONTH(B459)+(YEAR(B459)-1998)*12</f>
        <v>21</v>
      </c>
      <c r="B459" s="101" t="n">
        <v>36420</v>
      </c>
      <c r="C459" s="102" t="n">
        <v>22.97</v>
      </c>
      <c r="D459" s="98" t="n">
        <f aca="false">LN(C459/C458)</f>
        <v>0.0327462887249016</v>
      </c>
      <c r="E459" s="106" t="n">
        <f aca="false">STDEV(D450:D459)*SQRT(trade_day)</f>
        <v>1.59242978378433</v>
      </c>
      <c r="F459" s="97"/>
      <c r="G459" s="103" t="n">
        <f aca="false">IF(G$1="P",MAX(0,G$2-$C459),IF(G$1="C",MAX(0,$C459-G$2)))</f>
        <v>0</v>
      </c>
      <c r="H459" s="103" t="n">
        <f aca="false">IF(H$1="P",MAX(0,H$2-$C459),IF(H$1="C",MAX(0,$C459-H$2)))</f>
        <v>2.03</v>
      </c>
      <c r="I459" s="103" t="n">
        <f aca="false">IF(I$1="P",MAX(0,I$2-$C459),IF(I$1="C",MAX(0,$C459-I$2)))</f>
        <v>7.03</v>
      </c>
      <c r="J459" s="103" t="n">
        <f aca="false">IF(J$1="P",MAX(0,J$2-$C459),IF(J$1="C",MAX(0,$C459-J$2)))</f>
        <v>12.03</v>
      </c>
      <c r="K459" s="103" t="n">
        <f aca="false">IF(K$1="P",MAX(0,K$2-$C459),IF(K$1="C",MAX(0,$C459-K$2)))</f>
        <v>17.03</v>
      </c>
      <c r="L459" s="103" t="n">
        <f aca="false">IF(L$1="P",MAX(0,L$2-$C459),IF(L$1="C",MAX(0,$C459-L$2)))</f>
        <v>27.03</v>
      </c>
      <c r="M459" s="103" t="n">
        <f aca="false">IF(M$1="P",MAX(0,M$2-$C459),IF(M$1="C",MAX(0,$C459-M$2)))</f>
        <v>2.97</v>
      </c>
      <c r="N459" s="103" t="n">
        <f aca="false">IF(N$1="P",MAX(0,N$2-$C459),IF(N$1="C",MAX(0,$C459-N$2)))</f>
        <v>0</v>
      </c>
      <c r="O459" s="103" t="n">
        <f aca="false">IF(O$1="P",MAX(0,O$2-$C459),IF(O$1="C",MAX(0,$C459-O$2)))</f>
        <v>0</v>
      </c>
      <c r="P459" s="103" t="n">
        <f aca="false">IF(P$1="P",MAX(0,P$2-$C459),IF(P$1="C",MAX(0,$C459-P$2)))</f>
        <v>0</v>
      </c>
      <c r="Q459" s="103" t="n">
        <f aca="false">IF(Q$1="P",MAX(0,Q$2-$C459),IF(Q$1="C",MAX(0,$C459-Q$2)))</f>
        <v>0</v>
      </c>
      <c r="R459" s="103" t="n">
        <f aca="false">IF(R$1="P",MAX(0,R$2-$C459),IF(R$1="C",MAX(0,$C459-R$2)))</f>
        <v>0</v>
      </c>
      <c r="S459" s="103" t="n">
        <f aca="false">IF(S$1="P",MAX(0,S$2-$C459),IF(S$1="C",MAX(0,$C459-S$2)))</f>
        <v>0</v>
      </c>
      <c r="T459" s="104" t="n">
        <f aca="false">A459</f>
        <v>21</v>
      </c>
      <c r="U459" s="105" t="n">
        <f aca="false">VLOOKUP($B459,Gas!$B$3:$E$2506,2)</f>
        <v>2.485</v>
      </c>
      <c r="V459" s="46" t="n">
        <f aca="false">C459/U459</f>
        <v>9.24346076458753</v>
      </c>
      <c r="W459" s="99" t="n">
        <f aca="false">VLOOKUP($B459,Gas!$B$3:$E$2506,4)</f>
        <v>0.666751840336424</v>
      </c>
    </row>
    <row r="460" customFormat="false" ht="12.75" hidden="false" customHeight="false" outlineLevel="0" collapsed="false">
      <c r="A460" s="95" t="n">
        <f aca="false">MONTH(B460)+(YEAR(B460)-1998)*12</f>
        <v>21</v>
      </c>
      <c r="B460" s="101" t="n">
        <v>36423</v>
      </c>
      <c r="C460" s="102" t="n">
        <v>21.07</v>
      </c>
      <c r="D460" s="98" t="n">
        <f aca="false">LN(C460/C459)</f>
        <v>-0.0863387888849091</v>
      </c>
      <c r="E460" s="106" t="n">
        <f aca="false">STDEV(D451:D460)*SQRT(trade_day)</f>
        <v>1.60738719650668</v>
      </c>
      <c r="F460" s="97"/>
      <c r="G460" s="103" t="n">
        <f aca="false">IF(G$1="P",MAX(0,G$2-$C460),IF(G$1="C",MAX(0,$C460-G$2)))</f>
        <v>0</v>
      </c>
      <c r="H460" s="103" t="n">
        <f aca="false">IF(H$1="P",MAX(0,H$2-$C460),IF(H$1="C",MAX(0,$C460-H$2)))</f>
        <v>3.93</v>
      </c>
      <c r="I460" s="103" t="n">
        <f aca="false">IF(I$1="P",MAX(0,I$2-$C460),IF(I$1="C",MAX(0,$C460-I$2)))</f>
        <v>8.93</v>
      </c>
      <c r="J460" s="103" t="n">
        <f aca="false">IF(J$1="P",MAX(0,J$2-$C460),IF(J$1="C",MAX(0,$C460-J$2)))</f>
        <v>13.93</v>
      </c>
      <c r="K460" s="103" t="n">
        <f aca="false">IF(K$1="P",MAX(0,K$2-$C460),IF(K$1="C",MAX(0,$C460-K$2)))</f>
        <v>18.93</v>
      </c>
      <c r="L460" s="103" t="n">
        <f aca="false">IF(L$1="P",MAX(0,L$2-$C460),IF(L$1="C",MAX(0,$C460-L$2)))</f>
        <v>28.93</v>
      </c>
      <c r="M460" s="103" t="n">
        <f aca="false">IF(M$1="P",MAX(0,M$2-$C460),IF(M$1="C",MAX(0,$C460-M$2)))</f>
        <v>1.07</v>
      </c>
      <c r="N460" s="103" t="n">
        <f aca="false">IF(N$1="P",MAX(0,N$2-$C460),IF(N$1="C",MAX(0,$C460-N$2)))</f>
        <v>0</v>
      </c>
      <c r="O460" s="103" t="n">
        <f aca="false">IF(O$1="P",MAX(0,O$2-$C460),IF(O$1="C",MAX(0,$C460-O$2)))</f>
        <v>0</v>
      </c>
      <c r="P460" s="103" t="n">
        <f aca="false">IF(P$1="P",MAX(0,P$2-$C460),IF(P$1="C",MAX(0,$C460-P$2)))</f>
        <v>0</v>
      </c>
      <c r="Q460" s="103" t="n">
        <f aca="false">IF(Q$1="P",MAX(0,Q$2-$C460),IF(Q$1="C",MAX(0,$C460-Q$2)))</f>
        <v>0</v>
      </c>
      <c r="R460" s="103" t="n">
        <f aca="false">IF(R$1="P",MAX(0,R$2-$C460),IF(R$1="C",MAX(0,$C460-R$2)))</f>
        <v>0</v>
      </c>
      <c r="S460" s="103" t="n">
        <f aca="false">IF(S$1="P",MAX(0,S$2-$C460),IF(S$1="C",MAX(0,$C460-S$2)))</f>
        <v>0</v>
      </c>
      <c r="T460" s="104" t="n">
        <f aca="false">A460</f>
        <v>21</v>
      </c>
      <c r="U460" s="105" t="n">
        <f aca="false">VLOOKUP($B460,Gas!$B$3:$E$2506,2)</f>
        <v>2.46</v>
      </c>
      <c r="V460" s="46" t="n">
        <f aca="false">C460/U460</f>
        <v>8.5650406504065</v>
      </c>
      <c r="W460" s="99" t="n">
        <f aca="false">VLOOKUP($B460,Gas!$B$3:$E$2506,4)</f>
        <v>0.484943642997054</v>
      </c>
    </row>
    <row r="461" customFormat="false" ht="12.75" hidden="false" customHeight="false" outlineLevel="0" collapsed="false">
      <c r="A461" s="95" t="n">
        <f aca="false">MONTH(B461)+(YEAR(B461)-1998)*12</f>
        <v>21</v>
      </c>
      <c r="B461" s="101" t="n">
        <v>36424</v>
      </c>
      <c r="C461" s="102" t="n">
        <v>20.27</v>
      </c>
      <c r="D461" s="98" t="n">
        <f aca="false">LN(C461/C460)</f>
        <v>-0.038708267352189</v>
      </c>
      <c r="E461" s="106" t="n">
        <f aca="false">STDEV(D452:D461)*SQRT(trade_day)</f>
        <v>1.59536155515975</v>
      </c>
      <c r="F461" s="97"/>
      <c r="G461" s="103" t="n">
        <f aca="false">IF(G$1="P",MAX(0,G$2-$C461),IF(G$1="C",MAX(0,$C461-G$2)))</f>
        <v>0</v>
      </c>
      <c r="H461" s="103" t="n">
        <f aca="false">IF(H$1="P",MAX(0,H$2-$C461),IF(H$1="C",MAX(0,$C461-H$2)))</f>
        <v>4.73</v>
      </c>
      <c r="I461" s="103" t="n">
        <f aca="false">IF(I$1="P",MAX(0,I$2-$C461),IF(I$1="C",MAX(0,$C461-I$2)))</f>
        <v>9.73</v>
      </c>
      <c r="J461" s="103" t="n">
        <f aca="false">IF(J$1="P",MAX(0,J$2-$C461),IF(J$1="C",MAX(0,$C461-J$2)))</f>
        <v>14.73</v>
      </c>
      <c r="K461" s="103" t="n">
        <f aca="false">IF(K$1="P",MAX(0,K$2-$C461),IF(K$1="C",MAX(0,$C461-K$2)))</f>
        <v>19.73</v>
      </c>
      <c r="L461" s="103" t="n">
        <f aca="false">IF(L$1="P",MAX(0,L$2-$C461),IF(L$1="C",MAX(0,$C461-L$2)))</f>
        <v>29.73</v>
      </c>
      <c r="M461" s="103" t="n">
        <f aca="false">IF(M$1="P",MAX(0,M$2-$C461),IF(M$1="C",MAX(0,$C461-M$2)))</f>
        <v>0.27</v>
      </c>
      <c r="N461" s="103" t="n">
        <f aca="false">IF(N$1="P",MAX(0,N$2-$C461),IF(N$1="C",MAX(0,$C461-N$2)))</f>
        <v>0</v>
      </c>
      <c r="O461" s="103" t="n">
        <f aca="false">IF(O$1="P",MAX(0,O$2-$C461),IF(O$1="C",MAX(0,$C461-O$2)))</f>
        <v>0</v>
      </c>
      <c r="P461" s="103" t="n">
        <f aca="false">IF(P$1="P",MAX(0,P$2-$C461),IF(P$1="C",MAX(0,$C461-P$2)))</f>
        <v>0</v>
      </c>
      <c r="Q461" s="103" t="n">
        <f aca="false">IF(Q$1="P",MAX(0,Q$2-$C461),IF(Q$1="C",MAX(0,$C461-Q$2)))</f>
        <v>0</v>
      </c>
      <c r="R461" s="103" t="n">
        <f aca="false">IF(R$1="P",MAX(0,R$2-$C461),IF(R$1="C",MAX(0,$C461-R$2)))</f>
        <v>0</v>
      </c>
      <c r="S461" s="103" t="n">
        <f aca="false">IF(S$1="P",MAX(0,S$2-$C461),IF(S$1="C",MAX(0,$C461-S$2)))</f>
        <v>0</v>
      </c>
      <c r="T461" s="104" t="n">
        <f aca="false">A461</f>
        <v>21</v>
      </c>
      <c r="U461" s="105" t="n">
        <f aca="false">VLOOKUP($B461,Gas!$B$3:$E$2506,2)</f>
        <v>2.495</v>
      </c>
      <c r="V461" s="46" t="n">
        <f aca="false">C461/U461</f>
        <v>8.12424849699399</v>
      </c>
      <c r="W461" s="99" t="n">
        <f aca="false">VLOOKUP($B461,Gas!$B$3:$E$2506,4)</f>
        <v>0.428419145490994</v>
      </c>
    </row>
    <row r="462" customFormat="false" ht="12.75" hidden="false" customHeight="false" outlineLevel="0" collapsed="false">
      <c r="A462" s="95" t="n">
        <f aca="false">MONTH(B462)+(YEAR(B462)-1998)*12</f>
        <v>21</v>
      </c>
      <c r="B462" s="101" t="n">
        <v>36425</v>
      </c>
      <c r="C462" s="102" t="n">
        <v>19.84</v>
      </c>
      <c r="D462" s="98" t="n">
        <f aca="false">LN(C462/C461)</f>
        <v>-0.0214418586071819</v>
      </c>
      <c r="E462" s="106" t="n">
        <f aca="false">STDEV(D453:D462)*SQRT(trade_day)</f>
        <v>1.53877993372741</v>
      </c>
      <c r="F462" s="97"/>
      <c r="G462" s="103" t="n">
        <f aca="false">IF(G$1="P",MAX(0,G$2-$C462),IF(G$1="C",MAX(0,$C462-G$2)))</f>
        <v>0.16</v>
      </c>
      <c r="H462" s="103" t="n">
        <f aca="false">IF(H$1="P",MAX(0,H$2-$C462),IF(H$1="C",MAX(0,$C462-H$2)))</f>
        <v>5.16</v>
      </c>
      <c r="I462" s="103" t="n">
        <f aca="false">IF(I$1="P",MAX(0,I$2-$C462),IF(I$1="C",MAX(0,$C462-I$2)))</f>
        <v>10.16</v>
      </c>
      <c r="J462" s="103" t="n">
        <f aca="false">IF(J$1="P",MAX(0,J$2-$C462),IF(J$1="C",MAX(0,$C462-J$2)))</f>
        <v>15.16</v>
      </c>
      <c r="K462" s="103" t="n">
        <f aca="false">IF(K$1="P",MAX(0,K$2-$C462),IF(K$1="C",MAX(0,$C462-K$2)))</f>
        <v>20.16</v>
      </c>
      <c r="L462" s="103" t="n">
        <f aca="false">IF(L$1="P",MAX(0,L$2-$C462),IF(L$1="C",MAX(0,$C462-L$2)))</f>
        <v>30.16</v>
      </c>
      <c r="M462" s="103" t="n">
        <f aca="false">IF(M$1="P",MAX(0,M$2-$C462),IF(M$1="C",MAX(0,$C462-M$2)))</f>
        <v>0</v>
      </c>
      <c r="N462" s="103" t="n">
        <f aca="false">IF(N$1="P",MAX(0,N$2-$C462),IF(N$1="C",MAX(0,$C462-N$2)))</f>
        <v>0</v>
      </c>
      <c r="O462" s="103" t="n">
        <f aca="false">IF(O$1="P",MAX(0,O$2-$C462),IF(O$1="C",MAX(0,$C462-O$2)))</f>
        <v>0</v>
      </c>
      <c r="P462" s="103" t="n">
        <f aca="false">IF(P$1="P",MAX(0,P$2-$C462),IF(P$1="C",MAX(0,$C462-P$2)))</f>
        <v>0</v>
      </c>
      <c r="Q462" s="103" t="n">
        <f aca="false">IF(Q$1="P",MAX(0,Q$2-$C462),IF(Q$1="C",MAX(0,$C462-Q$2)))</f>
        <v>0</v>
      </c>
      <c r="R462" s="103" t="n">
        <f aca="false">IF(R$1="P",MAX(0,R$2-$C462),IF(R$1="C",MAX(0,$C462-R$2)))</f>
        <v>0</v>
      </c>
      <c r="S462" s="103" t="n">
        <f aca="false">IF(S$1="P",MAX(0,S$2-$C462),IF(S$1="C",MAX(0,$C462-S$2)))</f>
        <v>0</v>
      </c>
      <c r="T462" s="104" t="n">
        <f aca="false">A462</f>
        <v>21</v>
      </c>
      <c r="U462" s="105" t="n">
        <f aca="false">VLOOKUP($B462,Gas!$B$3:$E$2506,2)</f>
        <v>2.305</v>
      </c>
      <c r="V462" s="46" t="n">
        <f aca="false">C462/U462</f>
        <v>8.60737527114967</v>
      </c>
      <c r="W462" s="99" t="n">
        <f aca="false">VLOOKUP($B462,Gas!$B$3:$E$2506,4)</f>
        <v>0.573874360288836</v>
      </c>
    </row>
    <row r="463" customFormat="false" ht="12.75" hidden="false" customHeight="false" outlineLevel="0" collapsed="false">
      <c r="A463" s="95" t="n">
        <f aca="false">MONTH(B463)+(YEAR(B463)-1998)*12</f>
        <v>21</v>
      </c>
      <c r="B463" s="101" t="n">
        <v>36426</v>
      </c>
      <c r="C463" s="102" t="n">
        <v>20.81</v>
      </c>
      <c r="D463" s="98" t="n">
        <f aca="false">LN(C463/C462)</f>
        <v>0.0477335385488163</v>
      </c>
      <c r="E463" s="106" t="n">
        <f aca="false">STDEV(D454:D463)*SQRT(trade_day)</f>
        <v>1.43927935675933</v>
      </c>
      <c r="F463" s="97"/>
      <c r="G463" s="103" t="n">
        <f aca="false">IF(G$1="P",MAX(0,G$2-$C463),IF(G$1="C",MAX(0,$C463-G$2)))</f>
        <v>0</v>
      </c>
      <c r="H463" s="103" t="n">
        <f aca="false">IF(H$1="P",MAX(0,H$2-$C463),IF(H$1="C",MAX(0,$C463-H$2)))</f>
        <v>4.19</v>
      </c>
      <c r="I463" s="103" t="n">
        <f aca="false">IF(I$1="P",MAX(0,I$2-$C463),IF(I$1="C",MAX(0,$C463-I$2)))</f>
        <v>9.19</v>
      </c>
      <c r="J463" s="103" t="n">
        <f aca="false">IF(J$1="P",MAX(0,J$2-$C463),IF(J$1="C",MAX(0,$C463-J$2)))</f>
        <v>14.19</v>
      </c>
      <c r="K463" s="103" t="n">
        <f aca="false">IF(K$1="P",MAX(0,K$2-$C463),IF(K$1="C",MAX(0,$C463-K$2)))</f>
        <v>19.19</v>
      </c>
      <c r="L463" s="103" t="n">
        <f aca="false">IF(L$1="P",MAX(0,L$2-$C463),IF(L$1="C",MAX(0,$C463-L$2)))</f>
        <v>29.19</v>
      </c>
      <c r="M463" s="103" t="n">
        <f aca="false">IF(M$1="P",MAX(0,M$2-$C463),IF(M$1="C",MAX(0,$C463-M$2)))</f>
        <v>0.809999999999999</v>
      </c>
      <c r="N463" s="103" t="n">
        <f aca="false">IF(N$1="P",MAX(0,N$2-$C463),IF(N$1="C",MAX(0,$C463-N$2)))</f>
        <v>0</v>
      </c>
      <c r="O463" s="103" t="n">
        <f aca="false">IF(O$1="P",MAX(0,O$2-$C463),IF(O$1="C",MAX(0,$C463-O$2)))</f>
        <v>0</v>
      </c>
      <c r="P463" s="103" t="n">
        <f aca="false">IF(P$1="P",MAX(0,P$2-$C463),IF(P$1="C",MAX(0,$C463-P$2)))</f>
        <v>0</v>
      </c>
      <c r="Q463" s="103" t="n">
        <f aca="false">IF(Q$1="P",MAX(0,Q$2-$C463),IF(Q$1="C",MAX(0,$C463-Q$2)))</f>
        <v>0</v>
      </c>
      <c r="R463" s="103" t="n">
        <f aca="false">IF(R$1="P",MAX(0,R$2-$C463),IF(R$1="C",MAX(0,$C463-R$2)))</f>
        <v>0</v>
      </c>
      <c r="S463" s="103" t="n">
        <f aca="false">IF(S$1="P",MAX(0,S$2-$C463),IF(S$1="C",MAX(0,$C463-S$2)))</f>
        <v>0</v>
      </c>
      <c r="T463" s="104" t="n">
        <f aca="false">A463</f>
        <v>21</v>
      </c>
      <c r="U463" s="105" t="n">
        <f aca="false">VLOOKUP($B463,Gas!$B$3:$E$2506,2)</f>
        <v>2.295</v>
      </c>
      <c r="V463" s="46" t="n">
        <f aca="false">C463/U463</f>
        <v>9.06753812636166</v>
      </c>
      <c r="W463" s="99" t="n">
        <f aca="false">VLOOKUP($B463,Gas!$B$3:$E$2506,4)</f>
        <v>0.568032549260702</v>
      </c>
    </row>
    <row r="464" customFormat="false" ht="12.75" hidden="false" customHeight="false" outlineLevel="0" collapsed="false">
      <c r="A464" s="95" t="n">
        <f aca="false">MONTH(B464)+(YEAR(B464)-1998)*12</f>
        <v>21</v>
      </c>
      <c r="B464" s="101" t="n">
        <v>36427</v>
      </c>
      <c r="C464" s="102" t="n">
        <v>19.54</v>
      </c>
      <c r="D464" s="98" t="n">
        <f aca="false">LN(C464/C463)</f>
        <v>-0.0629699937909063</v>
      </c>
      <c r="E464" s="106" t="n">
        <f aca="false">STDEV(D455:D464)*SQRT(trade_day)</f>
        <v>0.926773422435595</v>
      </c>
      <c r="F464" s="97"/>
      <c r="G464" s="103" t="n">
        <f aca="false">IF(G$1="P",MAX(0,G$2-$C464),IF(G$1="C",MAX(0,$C464-G$2)))</f>
        <v>0.460000000000001</v>
      </c>
      <c r="H464" s="103" t="n">
        <f aca="false">IF(H$1="P",MAX(0,H$2-$C464),IF(H$1="C",MAX(0,$C464-H$2)))</f>
        <v>5.46</v>
      </c>
      <c r="I464" s="103" t="n">
        <f aca="false">IF(I$1="P",MAX(0,I$2-$C464),IF(I$1="C",MAX(0,$C464-I$2)))</f>
        <v>10.46</v>
      </c>
      <c r="J464" s="103" t="n">
        <f aca="false">IF(J$1="P",MAX(0,J$2-$C464),IF(J$1="C",MAX(0,$C464-J$2)))</f>
        <v>15.46</v>
      </c>
      <c r="K464" s="103" t="n">
        <f aca="false">IF(K$1="P",MAX(0,K$2-$C464),IF(K$1="C",MAX(0,$C464-K$2)))</f>
        <v>20.46</v>
      </c>
      <c r="L464" s="103" t="n">
        <f aca="false">IF(L$1="P",MAX(0,L$2-$C464),IF(L$1="C",MAX(0,$C464-L$2)))</f>
        <v>30.46</v>
      </c>
      <c r="M464" s="103" t="n">
        <f aca="false">IF(M$1="P",MAX(0,M$2-$C464),IF(M$1="C",MAX(0,$C464-M$2)))</f>
        <v>0</v>
      </c>
      <c r="N464" s="103" t="n">
        <f aca="false">IF(N$1="P",MAX(0,N$2-$C464),IF(N$1="C",MAX(0,$C464-N$2)))</f>
        <v>0</v>
      </c>
      <c r="O464" s="103" t="n">
        <f aca="false">IF(O$1="P",MAX(0,O$2-$C464),IF(O$1="C",MAX(0,$C464-O$2)))</f>
        <v>0</v>
      </c>
      <c r="P464" s="103" t="n">
        <f aca="false">IF(P$1="P",MAX(0,P$2-$C464),IF(P$1="C",MAX(0,$C464-P$2)))</f>
        <v>0</v>
      </c>
      <c r="Q464" s="103" t="n">
        <f aca="false">IF(Q$1="P",MAX(0,Q$2-$C464),IF(Q$1="C",MAX(0,$C464-Q$2)))</f>
        <v>0</v>
      </c>
      <c r="R464" s="103" t="n">
        <f aca="false">IF(R$1="P",MAX(0,R$2-$C464),IF(R$1="C",MAX(0,$C464-R$2)))</f>
        <v>0</v>
      </c>
      <c r="S464" s="103" t="n">
        <f aca="false">IF(S$1="P",MAX(0,S$2-$C464),IF(S$1="C",MAX(0,$C464-S$2)))</f>
        <v>0</v>
      </c>
      <c r="T464" s="104" t="n">
        <f aca="false">A464</f>
        <v>21</v>
      </c>
      <c r="U464" s="105" t="n">
        <f aca="false">VLOOKUP($B464,Gas!$B$3:$E$2506,2)</f>
        <v>2.47</v>
      </c>
      <c r="V464" s="46" t="n">
        <f aca="false">C464/U464</f>
        <v>7.91093117408907</v>
      </c>
      <c r="W464" s="99" t="n">
        <f aca="false">VLOOKUP($B464,Gas!$B$3:$E$2506,4)</f>
        <v>0.80866846311651</v>
      </c>
    </row>
    <row r="465" customFormat="false" ht="12.75" hidden="false" customHeight="false" outlineLevel="0" collapsed="false">
      <c r="A465" s="95" t="n">
        <f aca="false">MONTH(B465)+(YEAR(B465)-1998)*12</f>
        <v>21</v>
      </c>
      <c r="B465" s="101" t="n">
        <v>36430</v>
      </c>
      <c r="C465" s="102" t="n">
        <v>22.48</v>
      </c>
      <c r="D465" s="98" t="n">
        <f aca="false">LN(C465/C464)</f>
        <v>0.140162378410854</v>
      </c>
      <c r="E465" s="106" t="n">
        <f aca="false">STDEV(D456:D465)*SQRT(trade_day)</f>
        <v>1.10680701906633</v>
      </c>
      <c r="F465" s="97"/>
      <c r="G465" s="103" t="n">
        <f aca="false">IF(G$1="P",MAX(0,G$2-$C465),IF(G$1="C",MAX(0,$C465-G$2)))</f>
        <v>0</v>
      </c>
      <c r="H465" s="103" t="n">
        <f aca="false">IF(H$1="P",MAX(0,H$2-$C465),IF(H$1="C",MAX(0,$C465-H$2)))</f>
        <v>2.52</v>
      </c>
      <c r="I465" s="103" t="n">
        <f aca="false">IF(I$1="P",MAX(0,I$2-$C465),IF(I$1="C",MAX(0,$C465-I$2)))</f>
        <v>7.52</v>
      </c>
      <c r="J465" s="103" t="n">
        <f aca="false">IF(J$1="P",MAX(0,J$2-$C465),IF(J$1="C",MAX(0,$C465-J$2)))</f>
        <v>12.52</v>
      </c>
      <c r="K465" s="103" t="n">
        <f aca="false">IF(K$1="P",MAX(0,K$2-$C465),IF(K$1="C",MAX(0,$C465-K$2)))</f>
        <v>17.52</v>
      </c>
      <c r="L465" s="103" t="n">
        <f aca="false">IF(L$1="P",MAX(0,L$2-$C465),IF(L$1="C",MAX(0,$C465-L$2)))</f>
        <v>27.52</v>
      </c>
      <c r="M465" s="103" t="n">
        <f aca="false">IF(M$1="P",MAX(0,M$2-$C465),IF(M$1="C",MAX(0,$C465-M$2)))</f>
        <v>2.48</v>
      </c>
      <c r="N465" s="103" t="n">
        <f aca="false">IF(N$1="P",MAX(0,N$2-$C465),IF(N$1="C",MAX(0,$C465-N$2)))</f>
        <v>0</v>
      </c>
      <c r="O465" s="103" t="n">
        <f aca="false">IF(O$1="P",MAX(0,O$2-$C465),IF(O$1="C",MAX(0,$C465-O$2)))</f>
        <v>0</v>
      </c>
      <c r="P465" s="103" t="n">
        <f aca="false">IF(P$1="P",MAX(0,P$2-$C465),IF(P$1="C",MAX(0,$C465-P$2)))</f>
        <v>0</v>
      </c>
      <c r="Q465" s="103" t="n">
        <f aca="false">IF(Q$1="P",MAX(0,Q$2-$C465),IF(Q$1="C",MAX(0,$C465-Q$2)))</f>
        <v>0</v>
      </c>
      <c r="R465" s="103" t="n">
        <f aca="false">IF(R$1="P",MAX(0,R$2-$C465),IF(R$1="C",MAX(0,$C465-R$2)))</f>
        <v>0</v>
      </c>
      <c r="S465" s="103" t="n">
        <f aca="false">IF(S$1="P",MAX(0,S$2-$C465),IF(S$1="C",MAX(0,$C465-S$2)))</f>
        <v>0</v>
      </c>
      <c r="T465" s="104" t="n">
        <f aca="false">A465</f>
        <v>21</v>
      </c>
      <c r="U465" s="105" t="n">
        <f aca="false">VLOOKUP($B465,Gas!$B$3:$E$2506,2)</f>
        <v>2.57</v>
      </c>
      <c r="V465" s="46" t="n">
        <f aca="false">C465/U465</f>
        <v>8.74708171206226</v>
      </c>
      <c r="W465" s="99" t="n">
        <f aca="false">VLOOKUP($B465,Gas!$B$3:$E$2506,4)</f>
        <v>0.738745638481966</v>
      </c>
    </row>
    <row r="466" customFormat="false" ht="12.75" hidden="false" customHeight="false" outlineLevel="0" collapsed="false">
      <c r="A466" s="95" t="n">
        <f aca="false">MONTH(B466)+(YEAR(B466)-1998)*12</f>
        <v>21</v>
      </c>
      <c r="B466" s="101" t="n">
        <v>36431</v>
      </c>
      <c r="C466" s="102" t="n">
        <v>22.31</v>
      </c>
      <c r="D466" s="98" t="n">
        <f aca="false">LN(C466/C465)</f>
        <v>-0.00759101658104923</v>
      </c>
      <c r="E466" s="106" t="n">
        <f aca="false">STDEV(D457:D466)*SQRT(trade_day)</f>
        <v>1.03692445819319</v>
      </c>
      <c r="F466" s="97"/>
      <c r="G466" s="103" t="n">
        <f aca="false">IF(G$1="P",MAX(0,G$2-$C466),IF(G$1="C",MAX(0,$C466-G$2)))</f>
        <v>0</v>
      </c>
      <c r="H466" s="103" t="n">
        <f aca="false">IF(H$1="P",MAX(0,H$2-$C466),IF(H$1="C",MAX(0,$C466-H$2)))</f>
        <v>2.69</v>
      </c>
      <c r="I466" s="103" t="n">
        <f aca="false">IF(I$1="P",MAX(0,I$2-$C466),IF(I$1="C",MAX(0,$C466-I$2)))</f>
        <v>7.69</v>
      </c>
      <c r="J466" s="103" t="n">
        <f aca="false">IF(J$1="P",MAX(0,J$2-$C466),IF(J$1="C",MAX(0,$C466-J$2)))</f>
        <v>12.69</v>
      </c>
      <c r="K466" s="103" t="n">
        <f aca="false">IF(K$1="P",MAX(0,K$2-$C466),IF(K$1="C",MAX(0,$C466-K$2)))</f>
        <v>17.69</v>
      </c>
      <c r="L466" s="103" t="n">
        <f aca="false">IF(L$1="P",MAX(0,L$2-$C466),IF(L$1="C",MAX(0,$C466-L$2)))</f>
        <v>27.69</v>
      </c>
      <c r="M466" s="103" t="n">
        <f aca="false">IF(M$1="P",MAX(0,M$2-$C466),IF(M$1="C",MAX(0,$C466-M$2)))</f>
        <v>2.31</v>
      </c>
      <c r="N466" s="103" t="n">
        <f aca="false">IF(N$1="P",MAX(0,N$2-$C466),IF(N$1="C",MAX(0,$C466-N$2)))</f>
        <v>0</v>
      </c>
      <c r="O466" s="103" t="n">
        <f aca="false">IF(O$1="P",MAX(0,O$2-$C466),IF(O$1="C",MAX(0,$C466-O$2)))</f>
        <v>0</v>
      </c>
      <c r="P466" s="103" t="n">
        <f aca="false">IF(P$1="P",MAX(0,P$2-$C466),IF(P$1="C",MAX(0,$C466-P$2)))</f>
        <v>0</v>
      </c>
      <c r="Q466" s="103" t="n">
        <f aca="false">IF(Q$1="P",MAX(0,Q$2-$C466),IF(Q$1="C",MAX(0,$C466-Q$2)))</f>
        <v>0</v>
      </c>
      <c r="R466" s="103" t="n">
        <f aca="false">IF(R$1="P",MAX(0,R$2-$C466),IF(R$1="C",MAX(0,$C466-R$2)))</f>
        <v>0</v>
      </c>
      <c r="S466" s="103" t="n">
        <f aca="false">IF(S$1="P",MAX(0,S$2-$C466),IF(S$1="C",MAX(0,$C466-S$2)))</f>
        <v>0</v>
      </c>
      <c r="T466" s="104" t="n">
        <f aca="false">A466</f>
        <v>21</v>
      </c>
      <c r="U466" s="105" t="n">
        <f aca="false">VLOOKUP($B466,Gas!$B$3:$E$2506,2)</f>
        <v>2.5</v>
      </c>
      <c r="V466" s="46" t="n">
        <f aca="false">C466/U466</f>
        <v>8.924</v>
      </c>
      <c r="W466" s="99" t="n">
        <f aca="false">VLOOKUP($B466,Gas!$B$3:$E$2506,4)</f>
        <v>0.758985429011372</v>
      </c>
    </row>
    <row r="467" customFormat="false" ht="12.75" hidden="false" customHeight="false" outlineLevel="0" collapsed="false">
      <c r="A467" s="95" t="n">
        <f aca="false">MONTH(B467)+(YEAR(B467)-1998)*12</f>
        <v>21</v>
      </c>
      <c r="B467" s="101" t="n">
        <v>36432</v>
      </c>
      <c r="C467" s="102" t="n">
        <v>24.05</v>
      </c>
      <c r="D467" s="98" t="n">
        <f aca="false">LN(C467/C466)</f>
        <v>0.0750999881073292</v>
      </c>
      <c r="E467" s="106" t="n">
        <f aca="false">STDEV(D458:D467)*SQRT(trade_day)</f>
        <v>1.08630053670872</v>
      </c>
      <c r="F467" s="97"/>
      <c r="G467" s="103" t="n">
        <f aca="false">IF(G$1="P",MAX(0,G$2-$C467),IF(G$1="C",MAX(0,$C467-G$2)))</f>
        <v>0</v>
      </c>
      <c r="H467" s="103" t="n">
        <f aca="false">IF(H$1="P",MAX(0,H$2-$C467),IF(H$1="C",MAX(0,$C467-H$2)))</f>
        <v>0.949999999999999</v>
      </c>
      <c r="I467" s="103" t="n">
        <f aca="false">IF(I$1="P",MAX(0,I$2-$C467),IF(I$1="C",MAX(0,$C467-I$2)))</f>
        <v>5.95</v>
      </c>
      <c r="J467" s="103" t="n">
        <f aca="false">IF(J$1="P",MAX(0,J$2-$C467),IF(J$1="C",MAX(0,$C467-J$2)))</f>
        <v>10.95</v>
      </c>
      <c r="K467" s="103" t="n">
        <f aca="false">IF(K$1="P",MAX(0,K$2-$C467),IF(K$1="C",MAX(0,$C467-K$2)))</f>
        <v>15.95</v>
      </c>
      <c r="L467" s="103" t="n">
        <f aca="false">IF(L$1="P",MAX(0,L$2-$C467),IF(L$1="C",MAX(0,$C467-L$2)))</f>
        <v>25.95</v>
      </c>
      <c r="M467" s="103" t="n">
        <f aca="false">IF(M$1="P",MAX(0,M$2-$C467),IF(M$1="C",MAX(0,$C467-M$2)))</f>
        <v>4.05</v>
      </c>
      <c r="N467" s="103" t="n">
        <f aca="false">IF(N$1="P",MAX(0,N$2-$C467),IF(N$1="C",MAX(0,$C467-N$2)))</f>
        <v>0</v>
      </c>
      <c r="O467" s="103" t="n">
        <f aca="false">IF(O$1="P",MAX(0,O$2-$C467),IF(O$1="C",MAX(0,$C467-O$2)))</f>
        <v>0</v>
      </c>
      <c r="P467" s="103" t="n">
        <f aca="false">IF(P$1="P",MAX(0,P$2-$C467),IF(P$1="C",MAX(0,$C467-P$2)))</f>
        <v>0</v>
      </c>
      <c r="Q467" s="103" t="n">
        <f aca="false">IF(Q$1="P",MAX(0,Q$2-$C467),IF(Q$1="C",MAX(0,$C467-Q$2)))</f>
        <v>0</v>
      </c>
      <c r="R467" s="103" t="n">
        <f aca="false">IF(R$1="P",MAX(0,R$2-$C467),IF(R$1="C",MAX(0,$C467-R$2)))</f>
        <v>0</v>
      </c>
      <c r="S467" s="103" t="n">
        <f aca="false">IF(S$1="P",MAX(0,S$2-$C467),IF(S$1="C",MAX(0,$C467-S$2)))</f>
        <v>0</v>
      </c>
      <c r="T467" s="104" t="n">
        <f aca="false">A467</f>
        <v>21</v>
      </c>
      <c r="U467" s="105" t="n">
        <f aca="false">VLOOKUP($B467,Gas!$B$3:$E$2506,2)</f>
        <v>2.525</v>
      </c>
      <c r="V467" s="46" t="n">
        <f aca="false">C467/U467</f>
        <v>9.52475247524753</v>
      </c>
      <c r="W467" s="99" t="n">
        <f aca="false">VLOOKUP($B467,Gas!$B$3:$E$2506,4)</f>
        <v>0.760507027585383</v>
      </c>
    </row>
    <row r="468" customFormat="false" ht="12.75" hidden="false" customHeight="false" outlineLevel="0" collapsed="false">
      <c r="A468" s="95" t="n">
        <f aca="false">MONTH(B468)+(YEAR(B468)-1998)*12</f>
        <v>21</v>
      </c>
      <c r="B468" s="101" t="n">
        <v>36433</v>
      </c>
      <c r="C468" s="102" t="n">
        <v>23.3</v>
      </c>
      <c r="D468" s="98" t="n">
        <f aca="false">LN(C468/C467)</f>
        <v>-0.0316816359801153</v>
      </c>
      <c r="E468" s="106" t="n">
        <f aca="false">STDEV(D459:D468)*SQRT(trade_day)</f>
        <v>1.09105390108524</v>
      </c>
      <c r="F468" s="97"/>
      <c r="G468" s="103" t="n">
        <f aca="false">IF(G$1="P",MAX(0,G$2-$C468),IF(G$1="C",MAX(0,$C468-G$2)))</f>
        <v>0</v>
      </c>
      <c r="H468" s="103" t="n">
        <f aca="false">IF(H$1="P",MAX(0,H$2-$C468),IF(H$1="C",MAX(0,$C468-H$2)))</f>
        <v>1.7</v>
      </c>
      <c r="I468" s="103" t="n">
        <f aca="false">IF(I$1="P",MAX(0,I$2-$C468),IF(I$1="C",MAX(0,$C468-I$2)))</f>
        <v>6.7</v>
      </c>
      <c r="J468" s="103" t="n">
        <f aca="false">IF(J$1="P",MAX(0,J$2-$C468),IF(J$1="C",MAX(0,$C468-J$2)))</f>
        <v>11.7</v>
      </c>
      <c r="K468" s="103" t="n">
        <f aca="false">IF(K$1="P",MAX(0,K$2-$C468),IF(K$1="C",MAX(0,$C468-K$2)))</f>
        <v>16.7</v>
      </c>
      <c r="L468" s="103" t="n">
        <f aca="false">IF(L$1="P",MAX(0,L$2-$C468),IF(L$1="C",MAX(0,$C468-L$2)))</f>
        <v>26.7</v>
      </c>
      <c r="M468" s="103" t="n">
        <f aca="false">IF(M$1="P",MAX(0,M$2-$C468),IF(M$1="C",MAX(0,$C468-M$2)))</f>
        <v>3.3</v>
      </c>
      <c r="N468" s="103" t="n">
        <f aca="false">IF(N$1="P",MAX(0,N$2-$C468),IF(N$1="C",MAX(0,$C468-N$2)))</f>
        <v>0</v>
      </c>
      <c r="O468" s="103" t="n">
        <f aca="false">IF(O$1="P",MAX(0,O$2-$C468),IF(O$1="C",MAX(0,$C468-O$2)))</f>
        <v>0</v>
      </c>
      <c r="P468" s="103" t="n">
        <f aca="false">IF(P$1="P",MAX(0,P$2-$C468),IF(P$1="C",MAX(0,$C468-P$2)))</f>
        <v>0</v>
      </c>
      <c r="Q468" s="103" t="n">
        <f aca="false">IF(Q$1="P",MAX(0,Q$2-$C468),IF(Q$1="C",MAX(0,$C468-Q$2)))</f>
        <v>0</v>
      </c>
      <c r="R468" s="103" t="n">
        <f aca="false">IF(R$1="P",MAX(0,R$2-$C468),IF(R$1="C",MAX(0,$C468-R$2)))</f>
        <v>0</v>
      </c>
      <c r="S468" s="103" t="n">
        <f aca="false">IF(S$1="P",MAX(0,S$2-$C468),IF(S$1="C",MAX(0,$C468-S$2)))</f>
        <v>0</v>
      </c>
      <c r="T468" s="104" t="n">
        <f aca="false">A468</f>
        <v>21</v>
      </c>
      <c r="U468" s="105" t="n">
        <f aca="false">VLOOKUP($B468,Gas!$B$3:$E$2506,2)</f>
        <v>2.555</v>
      </c>
      <c r="V468" s="46" t="n">
        <f aca="false">C468/U468</f>
        <v>9.11937377690802</v>
      </c>
      <c r="W468" s="99" t="n">
        <f aca="false">VLOOKUP($B468,Gas!$B$3:$E$2506,4)</f>
        <v>0.762210166789448</v>
      </c>
    </row>
    <row r="469" customFormat="false" ht="12.75" hidden="false" customHeight="false" outlineLevel="0" collapsed="false">
      <c r="A469" s="95" t="n">
        <f aca="false">MONTH(B469)+(YEAR(B469)-1998)*12</f>
        <v>22</v>
      </c>
      <c r="B469" s="101" t="n">
        <v>36434</v>
      </c>
      <c r="C469" s="102" t="n">
        <v>20.98</v>
      </c>
      <c r="D469" s="98" t="n">
        <f aca="false">LN(C469/C468)</f>
        <v>-0.104883757603504</v>
      </c>
      <c r="E469" s="106" t="n">
        <f aca="false">STDEV(D460:D469)*SQRT(trade_day)</f>
        <v>1.20395696524223</v>
      </c>
      <c r="F469" s="97"/>
      <c r="G469" s="103" t="n">
        <f aca="false">IF(G$1="P",MAX(0,G$2-$C469),IF(G$1="C",MAX(0,$C469-G$2)))</f>
        <v>0</v>
      </c>
      <c r="H469" s="103" t="n">
        <f aca="false">IF(H$1="P",MAX(0,H$2-$C469),IF(H$1="C",MAX(0,$C469-H$2)))</f>
        <v>4.02</v>
      </c>
      <c r="I469" s="103" t="n">
        <f aca="false">IF(I$1="P",MAX(0,I$2-$C469),IF(I$1="C",MAX(0,$C469-I$2)))</f>
        <v>9.02</v>
      </c>
      <c r="J469" s="103" t="n">
        <f aca="false">IF(J$1="P",MAX(0,J$2-$C469),IF(J$1="C",MAX(0,$C469-J$2)))</f>
        <v>14.02</v>
      </c>
      <c r="K469" s="103" t="n">
        <f aca="false">IF(K$1="P",MAX(0,K$2-$C469),IF(K$1="C",MAX(0,$C469-K$2)))</f>
        <v>19.02</v>
      </c>
      <c r="L469" s="103" t="n">
        <f aca="false">IF(L$1="P",MAX(0,L$2-$C469),IF(L$1="C",MAX(0,$C469-L$2)))</f>
        <v>29.02</v>
      </c>
      <c r="M469" s="103" t="n">
        <f aca="false">IF(M$1="P",MAX(0,M$2-$C469),IF(M$1="C",MAX(0,$C469-M$2)))</f>
        <v>0.98</v>
      </c>
      <c r="N469" s="103" t="n">
        <f aca="false">IF(N$1="P",MAX(0,N$2-$C469),IF(N$1="C",MAX(0,$C469-N$2)))</f>
        <v>0</v>
      </c>
      <c r="O469" s="103" t="n">
        <f aca="false">IF(O$1="P",MAX(0,O$2-$C469),IF(O$1="C",MAX(0,$C469-O$2)))</f>
        <v>0</v>
      </c>
      <c r="P469" s="103" t="n">
        <f aca="false">IF(P$1="P",MAX(0,P$2-$C469),IF(P$1="C",MAX(0,$C469-P$2)))</f>
        <v>0</v>
      </c>
      <c r="Q469" s="103" t="n">
        <f aca="false">IF(Q$1="P",MAX(0,Q$2-$C469),IF(Q$1="C",MAX(0,$C469-Q$2)))</f>
        <v>0</v>
      </c>
      <c r="R469" s="103" t="n">
        <f aca="false">IF(R$1="P",MAX(0,R$2-$C469),IF(R$1="C",MAX(0,$C469-R$2)))</f>
        <v>0</v>
      </c>
      <c r="S469" s="103" t="n">
        <f aca="false">IF(S$1="P",MAX(0,S$2-$C469),IF(S$1="C",MAX(0,$C469-S$2)))</f>
        <v>0</v>
      </c>
      <c r="T469" s="104" t="n">
        <f aca="false">A469</f>
        <v>22</v>
      </c>
      <c r="U469" s="105" t="n">
        <f aca="false">VLOOKUP($B469,Gas!$B$3:$E$2506,2)</f>
        <v>2.35</v>
      </c>
      <c r="V469" s="46" t="n">
        <f aca="false">C469/U469</f>
        <v>8.92765957446809</v>
      </c>
      <c r="W469" s="99" t="n">
        <f aca="false">VLOOKUP($B469,Gas!$B$3:$E$2506,4)</f>
        <v>0.920785383310025</v>
      </c>
    </row>
    <row r="470" customFormat="false" ht="12.75" hidden="false" customHeight="false" outlineLevel="0" collapsed="false">
      <c r="A470" s="95" t="n">
        <f aca="false">MONTH(B470)+(YEAR(B470)-1998)*12</f>
        <v>22</v>
      </c>
      <c r="B470" s="101" t="n">
        <v>36437</v>
      </c>
      <c r="C470" s="102" t="n">
        <v>19.81</v>
      </c>
      <c r="D470" s="98" t="n">
        <f aca="false">LN(C470/C469)</f>
        <v>-0.0573827422576917</v>
      </c>
      <c r="E470" s="106" t="n">
        <f aca="false">STDEV(D461:D470)*SQRT(trade_day)</f>
        <v>1.1602416994692</v>
      </c>
      <c r="F470" s="97"/>
      <c r="G470" s="103" t="n">
        <f aca="false">IF(G$1="P",MAX(0,G$2-$C470),IF(G$1="C",MAX(0,$C470-G$2)))</f>
        <v>0.190000000000001</v>
      </c>
      <c r="H470" s="103" t="n">
        <f aca="false">IF(H$1="P",MAX(0,H$2-$C470),IF(H$1="C",MAX(0,$C470-H$2)))</f>
        <v>5.19</v>
      </c>
      <c r="I470" s="103" t="n">
        <f aca="false">IF(I$1="P",MAX(0,I$2-$C470),IF(I$1="C",MAX(0,$C470-I$2)))</f>
        <v>10.19</v>
      </c>
      <c r="J470" s="103" t="n">
        <f aca="false">IF(J$1="P",MAX(0,J$2-$C470),IF(J$1="C",MAX(0,$C470-J$2)))</f>
        <v>15.19</v>
      </c>
      <c r="K470" s="103" t="n">
        <f aca="false">IF(K$1="P",MAX(0,K$2-$C470),IF(K$1="C",MAX(0,$C470-K$2)))</f>
        <v>20.19</v>
      </c>
      <c r="L470" s="103" t="n">
        <f aca="false">IF(L$1="P",MAX(0,L$2-$C470),IF(L$1="C",MAX(0,$C470-L$2)))</f>
        <v>30.19</v>
      </c>
      <c r="M470" s="103" t="n">
        <f aca="false">IF(M$1="P",MAX(0,M$2-$C470),IF(M$1="C",MAX(0,$C470-M$2)))</f>
        <v>0</v>
      </c>
      <c r="N470" s="103" t="n">
        <f aca="false">IF(N$1="P",MAX(0,N$2-$C470),IF(N$1="C",MAX(0,$C470-N$2)))</f>
        <v>0</v>
      </c>
      <c r="O470" s="103" t="n">
        <f aca="false">IF(O$1="P",MAX(0,O$2-$C470),IF(O$1="C",MAX(0,$C470-O$2)))</f>
        <v>0</v>
      </c>
      <c r="P470" s="103" t="n">
        <f aca="false">IF(P$1="P",MAX(0,P$2-$C470),IF(P$1="C",MAX(0,$C470-P$2)))</f>
        <v>0</v>
      </c>
      <c r="Q470" s="103" t="n">
        <f aca="false">IF(Q$1="P",MAX(0,Q$2-$C470),IF(Q$1="C",MAX(0,$C470-Q$2)))</f>
        <v>0</v>
      </c>
      <c r="R470" s="103" t="n">
        <f aca="false">IF(R$1="P",MAX(0,R$2-$C470),IF(R$1="C",MAX(0,$C470-R$2)))</f>
        <v>0</v>
      </c>
      <c r="S470" s="103" t="n">
        <f aca="false">IF(S$1="P",MAX(0,S$2-$C470),IF(S$1="C",MAX(0,$C470-S$2)))</f>
        <v>0</v>
      </c>
      <c r="T470" s="104" t="n">
        <f aca="false">A470</f>
        <v>22</v>
      </c>
      <c r="U470" s="105" t="n">
        <f aca="false">VLOOKUP($B470,Gas!$B$3:$E$2506,2)</f>
        <v>2.35</v>
      </c>
      <c r="V470" s="46" t="n">
        <f aca="false">C470/U470</f>
        <v>8.42978723404255</v>
      </c>
      <c r="W470" s="99" t="n">
        <f aca="false">VLOOKUP($B470,Gas!$B$3:$E$2506,4)</f>
        <v>0.614908651059362</v>
      </c>
    </row>
    <row r="471" customFormat="false" ht="12.75" hidden="false" customHeight="false" outlineLevel="0" collapsed="false">
      <c r="A471" s="95" t="n">
        <f aca="false">MONTH(B471)+(YEAR(B471)-1998)*12</f>
        <v>22</v>
      </c>
      <c r="B471" s="101" t="n">
        <v>36438</v>
      </c>
      <c r="C471" s="102" t="n">
        <v>21.69</v>
      </c>
      <c r="D471" s="98" t="n">
        <f aca="false">LN(C471/C470)</f>
        <v>0.0906644641283235</v>
      </c>
      <c r="E471" s="106" t="n">
        <f aca="false">STDEV(D462:D471)*SQRT(trade_day)</f>
        <v>1.23721557021853</v>
      </c>
      <c r="F471" s="97"/>
      <c r="G471" s="103" t="n">
        <f aca="false">IF(G$1="P",MAX(0,G$2-$C471),IF(G$1="C",MAX(0,$C471-G$2)))</f>
        <v>0</v>
      </c>
      <c r="H471" s="103" t="n">
        <f aca="false">IF(H$1="P",MAX(0,H$2-$C471),IF(H$1="C",MAX(0,$C471-H$2)))</f>
        <v>3.31</v>
      </c>
      <c r="I471" s="103" t="n">
        <f aca="false">IF(I$1="P",MAX(0,I$2-$C471),IF(I$1="C",MAX(0,$C471-I$2)))</f>
        <v>8.31</v>
      </c>
      <c r="J471" s="103" t="n">
        <f aca="false">IF(J$1="P",MAX(0,J$2-$C471),IF(J$1="C",MAX(0,$C471-J$2)))</f>
        <v>13.31</v>
      </c>
      <c r="K471" s="103" t="n">
        <f aca="false">IF(K$1="P",MAX(0,K$2-$C471),IF(K$1="C",MAX(0,$C471-K$2)))</f>
        <v>18.31</v>
      </c>
      <c r="L471" s="103" t="n">
        <f aca="false">IF(L$1="P",MAX(0,L$2-$C471),IF(L$1="C",MAX(0,$C471-L$2)))</f>
        <v>28.31</v>
      </c>
      <c r="M471" s="103" t="n">
        <f aca="false">IF(M$1="P",MAX(0,M$2-$C471),IF(M$1="C",MAX(0,$C471-M$2)))</f>
        <v>1.69</v>
      </c>
      <c r="N471" s="103" t="n">
        <f aca="false">IF(N$1="P",MAX(0,N$2-$C471),IF(N$1="C",MAX(0,$C471-N$2)))</f>
        <v>0</v>
      </c>
      <c r="O471" s="103" t="n">
        <f aca="false">IF(O$1="P",MAX(0,O$2-$C471),IF(O$1="C",MAX(0,$C471-O$2)))</f>
        <v>0</v>
      </c>
      <c r="P471" s="103" t="n">
        <f aca="false">IF(P$1="P",MAX(0,P$2-$C471),IF(P$1="C",MAX(0,$C471-P$2)))</f>
        <v>0</v>
      </c>
      <c r="Q471" s="103" t="n">
        <f aca="false">IF(Q$1="P",MAX(0,Q$2-$C471),IF(Q$1="C",MAX(0,$C471-Q$2)))</f>
        <v>0</v>
      </c>
      <c r="R471" s="103" t="n">
        <f aca="false">IF(R$1="P",MAX(0,R$2-$C471),IF(R$1="C",MAX(0,$C471-R$2)))</f>
        <v>0</v>
      </c>
      <c r="S471" s="103" t="n">
        <f aca="false">IF(S$1="P",MAX(0,S$2-$C471),IF(S$1="C",MAX(0,$C471-S$2)))</f>
        <v>0</v>
      </c>
      <c r="T471" s="104" t="n">
        <f aca="false">A471</f>
        <v>22</v>
      </c>
      <c r="U471" s="105" t="n">
        <f aca="false">VLOOKUP($B471,Gas!$B$3:$E$2506,2)</f>
        <v>2.485</v>
      </c>
      <c r="V471" s="46" t="n">
        <f aca="false">C471/U471</f>
        <v>8.72837022132797</v>
      </c>
      <c r="W471" s="99" t="n">
        <f aca="false">VLOOKUP($B471,Gas!$B$3:$E$2506,4)</f>
        <v>0.66801149798717</v>
      </c>
    </row>
    <row r="472" customFormat="false" ht="12.75" hidden="false" customHeight="false" outlineLevel="0" collapsed="false">
      <c r="A472" s="95" t="n">
        <f aca="false">MONTH(B472)+(YEAR(B472)-1998)*12</f>
        <v>22</v>
      </c>
      <c r="B472" s="101" t="n">
        <v>36439</v>
      </c>
      <c r="C472" s="102" t="n">
        <v>22</v>
      </c>
      <c r="D472" s="98" t="n">
        <f aca="false">LN(C472/C471)</f>
        <v>0.0141911285195328</v>
      </c>
      <c r="E472" s="106" t="n">
        <f aca="false">STDEV(D463:D472)*SQRT(trade_day)</f>
        <v>1.22743422190838</v>
      </c>
      <c r="F472" s="97"/>
      <c r="G472" s="103" t="n">
        <f aca="false">IF(G$1="P",MAX(0,G$2-$C472),IF(G$1="C",MAX(0,$C472-G$2)))</f>
        <v>0</v>
      </c>
      <c r="H472" s="103" t="n">
        <f aca="false">IF(H$1="P",MAX(0,H$2-$C472),IF(H$1="C",MAX(0,$C472-H$2)))</f>
        <v>3</v>
      </c>
      <c r="I472" s="103" t="n">
        <f aca="false">IF(I$1="P",MAX(0,I$2-$C472),IF(I$1="C",MAX(0,$C472-I$2)))</f>
        <v>8</v>
      </c>
      <c r="J472" s="103" t="n">
        <f aca="false">IF(J$1="P",MAX(0,J$2-$C472),IF(J$1="C",MAX(0,$C472-J$2)))</f>
        <v>13</v>
      </c>
      <c r="K472" s="103" t="n">
        <f aca="false">IF(K$1="P",MAX(0,K$2-$C472),IF(K$1="C",MAX(0,$C472-K$2)))</f>
        <v>18</v>
      </c>
      <c r="L472" s="103" t="n">
        <f aca="false">IF(L$1="P",MAX(0,L$2-$C472),IF(L$1="C",MAX(0,$C472-L$2)))</f>
        <v>28</v>
      </c>
      <c r="M472" s="103" t="n">
        <f aca="false">IF(M$1="P",MAX(0,M$2-$C472),IF(M$1="C",MAX(0,$C472-M$2)))</f>
        <v>2</v>
      </c>
      <c r="N472" s="103" t="n">
        <f aca="false">IF(N$1="P",MAX(0,N$2-$C472),IF(N$1="C",MAX(0,$C472-N$2)))</f>
        <v>0</v>
      </c>
      <c r="O472" s="103" t="n">
        <f aca="false">IF(O$1="P",MAX(0,O$2-$C472),IF(O$1="C",MAX(0,$C472-O$2)))</f>
        <v>0</v>
      </c>
      <c r="P472" s="103" t="n">
        <f aca="false">IF(P$1="P",MAX(0,P$2-$C472),IF(P$1="C",MAX(0,$C472-P$2)))</f>
        <v>0</v>
      </c>
      <c r="Q472" s="103" t="n">
        <f aca="false">IF(Q$1="P",MAX(0,Q$2-$C472),IF(Q$1="C",MAX(0,$C472-Q$2)))</f>
        <v>0</v>
      </c>
      <c r="R472" s="103" t="n">
        <f aca="false">IF(R$1="P",MAX(0,R$2-$C472),IF(R$1="C",MAX(0,$C472-R$2)))</f>
        <v>0</v>
      </c>
      <c r="S472" s="103" t="n">
        <f aca="false">IF(S$1="P",MAX(0,S$2-$C472),IF(S$1="C",MAX(0,$C472-S$2)))</f>
        <v>0</v>
      </c>
      <c r="T472" s="104" t="n">
        <f aca="false">A472</f>
        <v>22</v>
      </c>
      <c r="U472" s="105" t="n">
        <f aca="false">VLOOKUP($B472,Gas!$B$3:$E$2506,2)</f>
        <v>2.45</v>
      </c>
      <c r="V472" s="46" t="n">
        <f aca="false">C472/U472</f>
        <v>8.97959183673469</v>
      </c>
      <c r="W472" s="99" t="n">
        <f aca="false">VLOOKUP($B472,Gas!$B$3:$E$2506,4)</f>
        <v>0.670606958317148</v>
      </c>
    </row>
    <row r="473" customFormat="false" ht="12.75" hidden="false" customHeight="false" outlineLevel="0" collapsed="false">
      <c r="A473" s="95" t="n">
        <f aca="false">MONTH(B473)+(YEAR(B473)-1998)*12</f>
        <v>22</v>
      </c>
      <c r="B473" s="101" t="n">
        <v>36440</v>
      </c>
      <c r="C473" s="102" t="n">
        <v>20.54</v>
      </c>
      <c r="D473" s="98" t="n">
        <f aca="false">LN(C473/C472)</f>
        <v>-0.0686682488579037</v>
      </c>
      <c r="E473" s="106" t="n">
        <f aca="false">STDEV(D464:D473)*SQRT(trade_day)</f>
        <v>1.26628457681888</v>
      </c>
      <c r="F473" s="97"/>
      <c r="G473" s="103" t="n">
        <f aca="false">IF(G$1="P",MAX(0,G$2-$C473),IF(G$1="C",MAX(0,$C473-G$2)))</f>
        <v>0</v>
      </c>
      <c r="H473" s="103" t="n">
        <f aca="false">IF(H$1="P",MAX(0,H$2-$C473),IF(H$1="C",MAX(0,$C473-H$2)))</f>
        <v>4.46</v>
      </c>
      <c r="I473" s="103" t="n">
        <f aca="false">IF(I$1="P",MAX(0,I$2-$C473),IF(I$1="C",MAX(0,$C473-I$2)))</f>
        <v>9.46</v>
      </c>
      <c r="J473" s="103" t="n">
        <f aca="false">IF(J$1="P",MAX(0,J$2-$C473),IF(J$1="C",MAX(0,$C473-J$2)))</f>
        <v>14.46</v>
      </c>
      <c r="K473" s="103" t="n">
        <f aca="false">IF(K$1="P",MAX(0,K$2-$C473),IF(K$1="C",MAX(0,$C473-K$2)))</f>
        <v>19.46</v>
      </c>
      <c r="L473" s="103" t="n">
        <f aca="false">IF(L$1="P",MAX(0,L$2-$C473),IF(L$1="C",MAX(0,$C473-L$2)))</f>
        <v>29.46</v>
      </c>
      <c r="M473" s="103" t="n">
        <f aca="false">IF(M$1="P",MAX(0,M$2-$C473),IF(M$1="C",MAX(0,$C473-M$2)))</f>
        <v>0.539999999999999</v>
      </c>
      <c r="N473" s="103" t="n">
        <f aca="false">IF(N$1="P",MAX(0,N$2-$C473),IF(N$1="C",MAX(0,$C473-N$2)))</f>
        <v>0</v>
      </c>
      <c r="O473" s="103" t="n">
        <f aca="false">IF(O$1="P",MAX(0,O$2-$C473),IF(O$1="C",MAX(0,$C473-O$2)))</f>
        <v>0</v>
      </c>
      <c r="P473" s="103" t="n">
        <f aca="false">IF(P$1="P",MAX(0,P$2-$C473),IF(P$1="C",MAX(0,$C473-P$2)))</f>
        <v>0</v>
      </c>
      <c r="Q473" s="103" t="n">
        <f aca="false">IF(Q$1="P",MAX(0,Q$2-$C473),IF(Q$1="C",MAX(0,$C473-Q$2)))</f>
        <v>0</v>
      </c>
      <c r="R473" s="103" t="n">
        <f aca="false">IF(R$1="P",MAX(0,R$2-$C473),IF(R$1="C",MAX(0,$C473-R$2)))</f>
        <v>0</v>
      </c>
      <c r="S473" s="103" t="n">
        <f aca="false">IF(S$1="P",MAX(0,S$2-$C473),IF(S$1="C",MAX(0,$C473-S$2)))</f>
        <v>0</v>
      </c>
      <c r="T473" s="104" t="n">
        <f aca="false">A473</f>
        <v>22</v>
      </c>
      <c r="U473" s="105" t="n">
        <f aca="false">VLOOKUP($B473,Gas!$B$3:$E$2506,2)</f>
        <v>2.465</v>
      </c>
      <c r="V473" s="46" t="n">
        <f aca="false">C473/U473</f>
        <v>8.33265720081136</v>
      </c>
      <c r="W473" s="99" t="n">
        <f aca="false">VLOOKUP($B473,Gas!$B$3:$E$2506,4)</f>
        <v>0.673380228403307</v>
      </c>
    </row>
    <row r="474" customFormat="false" ht="12.75" hidden="false" customHeight="false" outlineLevel="0" collapsed="false">
      <c r="A474" s="95" t="n">
        <f aca="false">MONTH(B474)+(YEAR(B474)-1998)*12</f>
        <v>22</v>
      </c>
      <c r="B474" s="101" t="n">
        <v>36441</v>
      </c>
      <c r="C474" s="102" t="n">
        <v>22.31</v>
      </c>
      <c r="D474" s="98" t="n">
        <f aca="false">LN(C474/C473)</f>
        <v>0.0826608039440289</v>
      </c>
      <c r="E474" s="106" t="n">
        <f aca="false">STDEV(D465:D474)*SQRT(trade_day)</f>
        <v>1.27858738611036</v>
      </c>
      <c r="F474" s="97"/>
      <c r="G474" s="103" t="n">
        <f aca="false">IF(G$1="P",MAX(0,G$2-$C474),IF(G$1="C",MAX(0,$C474-G$2)))</f>
        <v>0</v>
      </c>
      <c r="H474" s="103" t="n">
        <f aca="false">IF(H$1="P",MAX(0,H$2-$C474),IF(H$1="C",MAX(0,$C474-H$2)))</f>
        <v>2.69</v>
      </c>
      <c r="I474" s="103" t="n">
        <f aca="false">IF(I$1="P",MAX(0,I$2-$C474),IF(I$1="C",MAX(0,$C474-I$2)))</f>
        <v>7.69</v>
      </c>
      <c r="J474" s="103" t="n">
        <f aca="false">IF(J$1="P",MAX(0,J$2-$C474),IF(J$1="C",MAX(0,$C474-J$2)))</f>
        <v>12.69</v>
      </c>
      <c r="K474" s="103" t="n">
        <f aca="false">IF(K$1="P",MAX(0,K$2-$C474),IF(K$1="C",MAX(0,$C474-K$2)))</f>
        <v>17.69</v>
      </c>
      <c r="L474" s="103" t="n">
        <f aca="false">IF(L$1="P",MAX(0,L$2-$C474),IF(L$1="C",MAX(0,$C474-L$2)))</f>
        <v>27.69</v>
      </c>
      <c r="M474" s="103" t="n">
        <f aca="false">IF(M$1="P",MAX(0,M$2-$C474),IF(M$1="C",MAX(0,$C474-M$2)))</f>
        <v>2.31</v>
      </c>
      <c r="N474" s="103" t="n">
        <f aca="false">IF(N$1="P",MAX(0,N$2-$C474),IF(N$1="C",MAX(0,$C474-N$2)))</f>
        <v>0</v>
      </c>
      <c r="O474" s="103" t="n">
        <f aca="false">IF(O$1="P",MAX(0,O$2-$C474),IF(O$1="C",MAX(0,$C474-O$2)))</f>
        <v>0</v>
      </c>
      <c r="P474" s="103" t="n">
        <f aca="false">IF(P$1="P",MAX(0,P$2-$C474),IF(P$1="C",MAX(0,$C474-P$2)))</f>
        <v>0</v>
      </c>
      <c r="Q474" s="103" t="n">
        <f aca="false">IF(Q$1="P",MAX(0,Q$2-$C474),IF(Q$1="C",MAX(0,$C474-Q$2)))</f>
        <v>0</v>
      </c>
      <c r="R474" s="103" t="n">
        <f aca="false">IF(R$1="P",MAX(0,R$2-$C474),IF(R$1="C",MAX(0,$C474-R$2)))</f>
        <v>0</v>
      </c>
      <c r="S474" s="103" t="n">
        <f aca="false">IF(S$1="P",MAX(0,S$2-$C474),IF(S$1="C",MAX(0,$C474-S$2)))</f>
        <v>0</v>
      </c>
      <c r="T474" s="104" t="n">
        <f aca="false">A474</f>
        <v>22</v>
      </c>
      <c r="U474" s="105" t="n">
        <f aca="false">VLOOKUP($B474,Gas!$B$3:$E$2506,2)</f>
        <v>2.49</v>
      </c>
      <c r="V474" s="46" t="n">
        <f aca="false">C474/U474</f>
        <v>8.95983935742972</v>
      </c>
      <c r="W474" s="99" t="n">
        <f aca="false">VLOOKUP($B474,Gas!$B$3:$E$2506,4)</f>
        <v>0.65850950975227</v>
      </c>
    </row>
    <row r="475" customFormat="false" ht="12.75" hidden="false" customHeight="false" outlineLevel="0" collapsed="false">
      <c r="A475" s="95" t="n">
        <f aca="false">MONTH(B475)+(YEAR(B475)-1998)*12</f>
        <v>22</v>
      </c>
      <c r="B475" s="101" t="n">
        <v>36444</v>
      </c>
      <c r="C475" s="102" t="n">
        <v>22.38</v>
      </c>
      <c r="D475" s="98" t="n">
        <f aca="false">LN(C475/C474)</f>
        <v>0.0031326944393381</v>
      </c>
      <c r="E475" s="106" t="n">
        <f aca="false">STDEV(D466:D475)*SQRT(trade_day)</f>
        <v>1.06682467225447</v>
      </c>
      <c r="F475" s="97"/>
      <c r="G475" s="103" t="n">
        <f aca="false">IF(G$1="P",MAX(0,G$2-$C475),IF(G$1="C",MAX(0,$C475-G$2)))</f>
        <v>0</v>
      </c>
      <c r="H475" s="103" t="n">
        <f aca="false">IF(H$1="P",MAX(0,H$2-$C475),IF(H$1="C",MAX(0,$C475-H$2)))</f>
        <v>2.62</v>
      </c>
      <c r="I475" s="103" t="n">
        <f aca="false">IF(I$1="P",MAX(0,I$2-$C475),IF(I$1="C",MAX(0,$C475-I$2)))</f>
        <v>7.62</v>
      </c>
      <c r="J475" s="103" t="n">
        <f aca="false">IF(J$1="P",MAX(0,J$2-$C475),IF(J$1="C",MAX(0,$C475-J$2)))</f>
        <v>12.62</v>
      </c>
      <c r="K475" s="103" t="n">
        <f aca="false">IF(K$1="P",MAX(0,K$2-$C475),IF(K$1="C",MAX(0,$C475-K$2)))</f>
        <v>17.62</v>
      </c>
      <c r="L475" s="103" t="n">
        <f aca="false">IF(L$1="P",MAX(0,L$2-$C475),IF(L$1="C",MAX(0,$C475-L$2)))</f>
        <v>27.62</v>
      </c>
      <c r="M475" s="103" t="n">
        <f aca="false">IF(M$1="P",MAX(0,M$2-$C475),IF(M$1="C",MAX(0,$C475-M$2)))</f>
        <v>2.38</v>
      </c>
      <c r="N475" s="103" t="n">
        <f aca="false">IF(N$1="P",MAX(0,N$2-$C475),IF(N$1="C",MAX(0,$C475-N$2)))</f>
        <v>0</v>
      </c>
      <c r="O475" s="103" t="n">
        <f aca="false">IF(O$1="P",MAX(0,O$2-$C475),IF(O$1="C",MAX(0,$C475-O$2)))</f>
        <v>0</v>
      </c>
      <c r="P475" s="103" t="n">
        <f aca="false">IF(P$1="P",MAX(0,P$2-$C475),IF(P$1="C",MAX(0,$C475-P$2)))</f>
        <v>0</v>
      </c>
      <c r="Q475" s="103" t="n">
        <f aca="false">IF(Q$1="P",MAX(0,Q$2-$C475),IF(Q$1="C",MAX(0,$C475-Q$2)))</f>
        <v>0</v>
      </c>
      <c r="R475" s="103" t="n">
        <f aca="false">IF(R$1="P",MAX(0,R$2-$C475),IF(R$1="C",MAX(0,$C475-R$2)))</f>
        <v>0</v>
      </c>
      <c r="S475" s="103" t="n">
        <f aca="false">IF(S$1="P",MAX(0,S$2-$C475),IF(S$1="C",MAX(0,$C475-S$2)))</f>
        <v>0</v>
      </c>
      <c r="T475" s="104" t="n">
        <f aca="false">A475</f>
        <v>22</v>
      </c>
      <c r="U475" s="105" t="n">
        <f aca="false">VLOOKUP($B475,Gas!$B$3:$E$2506,2)</f>
        <v>2.355</v>
      </c>
      <c r="V475" s="46" t="n">
        <f aca="false">C475/U475</f>
        <v>9.5031847133758</v>
      </c>
      <c r="W475" s="99" t="n">
        <f aca="false">VLOOKUP($B475,Gas!$B$3:$E$2506,4)</f>
        <v>0.516071844682725</v>
      </c>
    </row>
    <row r="476" customFormat="false" ht="12.75" hidden="false" customHeight="false" outlineLevel="0" collapsed="false">
      <c r="A476" s="95" t="n">
        <f aca="false">MONTH(B476)+(YEAR(B476)-1998)*12</f>
        <v>22</v>
      </c>
      <c r="B476" s="101" t="n">
        <v>36445</v>
      </c>
      <c r="C476" s="102" t="n">
        <v>22.85</v>
      </c>
      <c r="D476" s="98" t="n">
        <f aca="false">LN(C476/C475)</f>
        <v>0.0207834144564346</v>
      </c>
      <c r="E476" s="106" t="n">
        <f aca="false">STDEV(D467:D476)*SQRT(trade_day)</f>
        <v>1.07097116037534</v>
      </c>
      <c r="F476" s="97"/>
      <c r="G476" s="103" t="n">
        <f aca="false">IF(G$1="P",MAX(0,G$2-$C476),IF(G$1="C",MAX(0,$C476-G$2)))</f>
        <v>0</v>
      </c>
      <c r="H476" s="103" t="n">
        <f aca="false">IF(H$1="P",MAX(0,H$2-$C476),IF(H$1="C",MAX(0,$C476-H$2)))</f>
        <v>2.15</v>
      </c>
      <c r="I476" s="103" t="n">
        <f aca="false">IF(I$1="P",MAX(0,I$2-$C476),IF(I$1="C",MAX(0,$C476-I$2)))</f>
        <v>7.15</v>
      </c>
      <c r="J476" s="103" t="n">
        <f aca="false">IF(J$1="P",MAX(0,J$2-$C476),IF(J$1="C",MAX(0,$C476-J$2)))</f>
        <v>12.15</v>
      </c>
      <c r="K476" s="103" t="n">
        <f aca="false">IF(K$1="P",MAX(0,K$2-$C476),IF(K$1="C",MAX(0,$C476-K$2)))</f>
        <v>17.15</v>
      </c>
      <c r="L476" s="103" t="n">
        <f aca="false">IF(L$1="P",MAX(0,L$2-$C476),IF(L$1="C",MAX(0,$C476-L$2)))</f>
        <v>27.15</v>
      </c>
      <c r="M476" s="103" t="n">
        <f aca="false">IF(M$1="P",MAX(0,M$2-$C476),IF(M$1="C",MAX(0,$C476-M$2)))</f>
        <v>2.85</v>
      </c>
      <c r="N476" s="103" t="n">
        <f aca="false">IF(N$1="P",MAX(0,N$2-$C476),IF(N$1="C",MAX(0,$C476-N$2)))</f>
        <v>0</v>
      </c>
      <c r="O476" s="103" t="n">
        <f aca="false">IF(O$1="P",MAX(0,O$2-$C476),IF(O$1="C",MAX(0,$C476-O$2)))</f>
        <v>0</v>
      </c>
      <c r="P476" s="103" t="n">
        <f aca="false">IF(P$1="P",MAX(0,P$2-$C476),IF(P$1="C",MAX(0,$C476-P$2)))</f>
        <v>0</v>
      </c>
      <c r="Q476" s="103" t="n">
        <f aca="false">IF(Q$1="P",MAX(0,Q$2-$C476),IF(Q$1="C",MAX(0,$C476-Q$2)))</f>
        <v>0</v>
      </c>
      <c r="R476" s="103" t="n">
        <f aca="false">IF(R$1="P",MAX(0,R$2-$C476),IF(R$1="C",MAX(0,$C476-R$2)))</f>
        <v>0</v>
      </c>
      <c r="S476" s="103" t="n">
        <f aca="false">IF(S$1="P",MAX(0,S$2-$C476),IF(S$1="C",MAX(0,$C476-S$2)))</f>
        <v>0</v>
      </c>
      <c r="T476" s="104" t="n">
        <f aca="false">A476</f>
        <v>22</v>
      </c>
      <c r="U476" s="105" t="n">
        <f aca="false">VLOOKUP($B476,Gas!$B$3:$E$2506,2)</f>
        <v>2.52</v>
      </c>
      <c r="V476" s="46" t="n">
        <f aca="false">C476/U476</f>
        <v>9.06746031746032</v>
      </c>
      <c r="W476" s="99" t="n">
        <f aca="false">VLOOKUP($B476,Gas!$B$3:$E$2506,4)</f>
        <v>0.657679744727353</v>
      </c>
    </row>
    <row r="477" customFormat="false" ht="12.75" hidden="false" customHeight="false" outlineLevel="0" collapsed="false">
      <c r="A477" s="95" t="n">
        <f aca="false">MONTH(B477)+(YEAR(B477)-1998)*12</f>
        <v>22</v>
      </c>
      <c r="B477" s="101" t="n">
        <v>36446</v>
      </c>
      <c r="C477" s="102" t="n">
        <v>29.46</v>
      </c>
      <c r="D477" s="98" t="n">
        <f aca="false">LN(C477/C476)</f>
        <v>0.25408229369427</v>
      </c>
      <c r="E477" s="106" t="n">
        <f aca="false">STDEV(D468:D477)*SQRT(trade_day)</f>
        <v>1.63426399736104</v>
      </c>
      <c r="F477" s="97"/>
      <c r="G477" s="103" t="n">
        <f aca="false">IF(G$1="P",MAX(0,G$2-$C477),IF(G$1="C",MAX(0,$C477-G$2)))</f>
        <v>0</v>
      </c>
      <c r="H477" s="103" t="n">
        <f aca="false">IF(H$1="P",MAX(0,H$2-$C477),IF(H$1="C",MAX(0,$C477-H$2)))</f>
        <v>0</v>
      </c>
      <c r="I477" s="103" t="n">
        <f aca="false">IF(I$1="P",MAX(0,I$2-$C477),IF(I$1="C",MAX(0,$C477-I$2)))</f>
        <v>0.539999999999999</v>
      </c>
      <c r="J477" s="103" t="n">
        <f aca="false">IF(J$1="P",MAX(0,J$2-$C477),IF(J$1="C",MAX(0,$C477-J$2)))</f>
        <v>5.54</v>
      </c>
      <c r="K477" s="103" t="n">
        <f aca="false">IF(K$1="P",MAX(0,K$2-$C477),IF(K$1="C",MAX(0,$C477-K$2)))</f>
        <v>10.54</v>
      </c>
      <c r="L477" s="103" t="n">
        <f aca="false">IF(L$1="P",MAX(0,L$2-$C477),IF(L$1="C",MAX(0,$C477-L$2)))</f>
        <v>20.54</v>
      </c>
      <c r="M477" s="103" t="n">
        <f aca="false">IF(M$1="P",MAX(0,M$2-$C477),IF(M$1="C",MAX(0,$C477-M$2)))</f>
        <v>9.46</v>
      </c>
      <c r="N477" s="103" t="n">
        <f aca="false">IF(N$1="P",MAX(0,N$2-$C477),IF(N$1="C",MAX(0,$C477-N$2)))</f>
        <v>4.46</v>
      </c>
      <c r="O477" s="103" t="n">
        <f aca="false">IF(O$1="P",MAX(0,O$2-$C477),IF(O$1="C",MAX(0,$C477-O$2)))</f>
        <v>0</v>
      </c>
      <c r="P477" s="103" t="n">
        <f aca="false">IF(P$1="P",MAX(0,P$2-$C477),IF(P$1="C",MAX(0,$C477-P$2)))</f>
        <v>0</v>
      </c>
      <c r="Q477" s="103" t="n">
        <f aca="false">IF(Q$1="P",MAX(0,Q$2-$C477),IF(Q$1="C",MAX(0,$C477-Q$2)))</f>
        <v>0</v>
      </c>
      <c r="R477" s="103" t="n">
        <f aca="false">IF(R$1="P",MAX(0,R$2-$C477),IF(R$1="C",MAX(0,$C477-R$2)))</f>
        <v>0</v>
      </c>
      <c r="S477" s="103" t="n">
        <f aca="false">IF(S$1="P",MAX(0,S$2-$C477),IF(S$1="C",MAX(0,$C477-S$2)))</f>
        <v>0</v>
      </c>
      <c r="T477" s="104" t="n">
        <f aca="false">A477</f>
        <v>22</v>
      </c>
      <c r="U477" s="105" t="n">
        <f aca="false">VLOOKUP($B477,Gas!$B$3:$E$2506,2)</f>
        <v>2.655</v>
      </c>
      <c r="V477" s="46" t="n">
        <f aca="false">C477/U477</f>
        <v>11.0960451977401</v>
      </c>
      <c r="W477" s="99" t="n">
        <f aca="false">VLOOKUP($B477,Gas!$B$3:$E$2506,4)</f>
        <v>0.708788633555914</v>
      </c>
    </row>
    <row r="478" customFormat="false" ht="12.75" hidden="false" customHeight="false" outlineLevel="0" collapsed="false">
      <c r="A478" s="95" t="n">
        <f aca="false">MONTH(B478)+(YEAR(B478)-1998)*12</f>
        <v>22</v>
      </c>
      <c r="B478" s="101" t="n">
        <v>36447</v>
      </c>
      <c r="C478" s="102" t="n">
        <v>25.11</v>
      </c>
      <c r="D478" s="98" t="n">
        <f aca="false">LN(C478/C477)</f>
        <v>-0.159767237864991</v>
      </c>
      <c r="E478" s="106" t="n">
        <f aca="false">STDEV(D469:D478)*SQRT(trade_day)</f>
        <v>1.85762993021162</v>
      </c>
      <c r="F478" s="97"/>
      <c r="G478" s="103" t="n">
        <f aca="false">IF(G$1="P",MAX(0,G$2-$C478),IF(G$1="C",MAX(0,$C478-G$2)))</f>
        <v>0</v>
      </c>
      <c r="H478" s="103" t="n">
        <f aca="false">IF(H$1="P",MAX(0,H$2-$C478),IF(H$1="C",MAX(0,$C478-H$2)))</f>
        <v>0</v>
      </c>
      <c r="I478" s="103" t="n">
        <f aca="false">IF(I$1="P",MAX(0,I$2-$C478),IF(I$1="C",MAX(0,$C478-I$2)))</f>
        <v>4.89</v>
      </c>
      <c r="J478" s="103" t="n">
        <f aca="false">IF(J$1="P",MAX(0,J$2-$C478),IF(J$1="C",MAX(0,$C478-J$2)))</f>
        <v>9.89</v>
      </c>
      <c r="K478" s="103" t="n">
        <f aca="false">IF(K$1="P",MAX(0,K$2-$C478),IF(K$1="C",MAX(0,$C478-K$2)))</f>
        <v>14.89</v>
      </c>
      <c r="L478" s="103" t="n">
        <f aca="false">IF(L$1="P",MAX(0,L$2-$C478),IF(L$1="C",MAX(0,$C478-L$2)))</f>
        <v>24.89</v>
      </c>
      <c r="M478" s="103" t="n">
        <f aca="false">IF(M$1="P",MAX(0,M$2-$C478),IF(M$1="C",MAX(0,$C478-M$2)))</f>
        <v>5.11</v>
      </c>
      <c r="N478" s="103" t="n">
        <f aca="false">IF(N$1="P",MAX(0,N$2-$C478),IF(N$1="C",MAX(0,$C478-N$2)))</f>
        <v>0.109999999999999</v>
      </c>
      <c r="O478" s="103" t="n">
        <f aca="false">IF(O$1="P",MAX(0,O$2-$C478),IF(O$1="C",MAX(0,$C478-O$2)))</f>
        <v>0</v>
      </c>
      <c r="P478" s="103" t="n">
        <f aca="false">IF(P$1="P",MAX(0,P$2-$C478),IF(P$1="C",MAX(0,$C478-P$2)))</f>
        <v>0</v>
      </c>
      <c r="Q478" s="103" t="n">
        <f aca="false">IF(Q$1="P",MAX(0,Q$2-$C478),IF(Q$1="C",MAX(0,$C478-Q$2)))</f>
        <v>0</v>
      </c>
      <c r="R478" s="103" t="n">
        <f aca="false">IF(R$1="P",MAX(0,R$2-$C478),IF(R$1="C",MAX(0,$C478-R$2)))</f>
        <v>0</v>
      </c>
      <c r="S478" s="103" t="n">
        <f aca="false">IF(S$1="P",MAX(0,S$2-$C478),IF(S$1="C",MAX(0,$C478-S$2)))</f>
        <v>0</v>
      </c>
      <c r="T478" s="104" t="n">
        <f aca="false">A478</f>
        <v>22</v>
      </c>
      <c r="U478" s="105" t="n">
        <f aca="false">VLOOKUP($B478,Gas!$B$3:$E$2506,2)</f>
        <v>2.81</v>
      </c>
      <c r="V478" s="46" t="n">
        <f aca="false">C478/U478</f>
        <v>8.93594306049822</v>
      </c>
      <c r="W478" s="99" t="n">
        <f aca="false">VLOOKUP($B478,Gas!$B$3:$E$2506,4)</f>
        <v>0.750818896484916</v>
      </c>
    </row>
    <row r="479" customFormat="false" ht="12.75" hidden="false" customHeight="false" outlineLevel="0" collapsed="false">
      <c r="A479" s="95" t="n">
        <f aca="false">MONTH(B479)+(YEAR(B479)-1998)*12</f>
        <v>22</v>
      </c>
      <c r="B479" s="101" t="n">
        <v>36448</v>
      </c>
      <c r="C479" s="102" t="n">
        <v>26.78</v>
      </c>
      <c r="D479" s="98" t="n">
        <f aca="false">LN(C479/C478)</f>
        <v>0.0643891670935328</v>
      </c>
      <c r="E479" s="106" t="n">
        <f aca="false">STDEV(D470:D479)*SQRT(trade_day)</f>
        <v>1.76364266097519</v>
      </c>
      <c r="F479" s="97"/>
      <c r="G479" s="103" t="n">
        <f aca="false">IF(G$1="P",MAX(0,G$2-$C479),IF(G$1="C",MAX(0,$C479-G$2)))</f>
        <v>0</v>
      </c>
      <c r="H479" s="103" t="n">
        <f aca="false">IF(H$1="P",MAX(0,H$2-$C479),IF(H$1="C",MAX(0,$C479-H$2)))</f>
        <v>0</v>
      </c>
      <c r="I479" s="103" t="n">
        <f aca="false">IF(I$1="P",MAX(0,I$2-$C479),IF(I$1="C",MAX(0,$C479-I$2)))</f>
        <v>3.22</v>
      </c>
      <c r="J479" s="103" t="n">
        <f aca="false">IF(J$1="P",MAX(0,J$2-$C479),IF(J$1="C",MAX(0,$C479-J$2)))</f>
        <v>8.22</v>
      </c>
      <c r="K479" s="103" t="n">
        <f aca="false">IF(K$1="P",MAX(0,K$2-$C479),IF(K$1="C",MAX(0,$C479-K$2)))</f>
        <v>13.22</v>
      </c>
      <c r="L479" s="103" t="n">
        <f aca="false">IF(L$1="P",MAX(0,L$2-$C479),IF(L$1="C",MAX(0,$C479-L$2)))</f>
        <v>23.22</v>
      </c>
      <c r="M479" s="103" t="n">
        <f aca="false">IF(M$1="P",MAX(0,M$2-$C479),IF(M$1="C",MAX(0,$C479-M$2)))</f>
        <v>6.78</v>
      </c>
      <c r="N479" s="103" t="n">
        <f aca="false">IF(N$1="P",MAX(0,N$2-$C479),IF(N$1="C",MAX(0,$C479-N$2)))</f>
        <v>1.78</v>
      </c>
      <c r="O479" s="103" t="n">
        <f aca="false">IF(O$1="P",MAX(0,O$2-$C479),IF(O$1="C",MAX(0,$C479-O$2)))</f>
        <v>0</v>
      </c>
      <c r="P479" s="103" t="n">
        <f aca="false">IF(P$1="P",MAX(0,P$2-$C479),IF(P$1="C",MAX(0,$C479-P$2)))</f>
        <v>0</v>
      </c>
      <c r="Q479" s="103" t="n">
        <f aca="false">IF(Q$1="P",MAX(0,Q$2-$C479),IF(Q$1="C",MAX(0,$C479-Q$2)))</f>
        <v>0</v>
      </c>
      <c r="R479" s="103" t="n">
        <f aca="false">IF(R$1="P",MAX(0,R$2-$C479),IF(R$1="C",MAX(0,$C479-R$2)))</f>
        <v>0</v>
      </c>
      <c r="S479" s="103" t="n">
        <f aca="false">IF(S$1="P",MAX(0,S$2-$C479),IF(S$1="C",MAX(0,$C479-S$2)))</f>
        <v>0</v>
      </c>
      <c r="T479" s="104" t="n">
        <f aca="false">A479</f>
        <v>22</v>
      </c>
      <c r="U479" s="105" t="n">
        <f aca="false">VLOOKUP($B479,Gas!$B$3:$E$2506,2)</f>
        <v>2.705</v>
      </c>
      <c r="V479" s="46" t="n">
        <f aca="false">C479/U479</f>
        <v>9.90018484288355</v>
      </c>
      <c r="W479" s="99" t="n">
        <f aca="false">VLOOKUP($B479,Gas!$B$3:$E$2506,4)</f>
        <v>0.772292901336281</v>
      </c>
    </row>
    <row r="480" customFormat="false" ht="12.75" hidden="false" customHeight="false" outlineLevel="0" collapsed="false">
      <c r="A480" s="95" t="n">
        <f aca="false">MONTH(B480)+(YEAR(B480)-1998)*12</f>
        <v>22</v>
      </c>
      <c r="B480" s="101" t="n">
        <v>36451</v>
      </c>
      <c r="C480" s="102" t="n">
        <v>27.57</v>
      </c>
      <c r="D480" s="98" t="n">
        <f aca="false">LN(C480/C479)</f>
        <v>0.0290728847726788</v>
      </c>
      <c r="E480" s="106" t="n">
        <f aca="false">STDEV(D471:D480)*SQRT(trade_day)</f>
        <v>1.704244330456</v>
      </c>
      <c r="F480" s="97"/>
      <c r="G480" s="103" t="n">
        <f aca="false">IF(G$1="P",MAX(0,G$2-$C480),IF(G$1="C",MAX(0,$C480-G$2)))</f>
        <v>0</v>
      </c>
      <c r="H480" s="103" t="n">
        <f aca="false">IF(H$1="P",MAX(0,H$2-$C480),IF(H$1="C",MAX(0,$C480-H$2)))</f>
        <v>0</v>
      </c>
      <c r="I480" s="103" t="n">
        <f aca="false">IF(I$1="P",MAX(0,I$2-$C480),IF(I$1="C",MAX(0,$C480-I$2)))</f>
        <v>2.43</v>
      </c>
      <c r="J480" s="103" t="n">
        <f aca="false">IF(J$1="P",MAX(0,J$2-$C480),IF(J$1="C",MAX(0,$C480-J$2)))</f>
        <v>7.43</v>
      </c>
      <c r="K480" s="103" t="n">
        <f aca="false">IF(K$1="P",MAX(0,K$2-$C480),IF(K$1="C",MAX(0,$C480-K$2)))</f>
        <v>12.43</v>
      </c>
      <c r="L480" s="103" t="n">
        <f aca="false">IF(L$1="P",MAX(0,L$2-$C480),IF(L$1="C",MAX(0,$C480-L$2)))</f>
        <v>22.43</v>
      </c>
      <c r="M480" s="103" t="n">
        <f aca="false">IF(M$1="P",MAX(0,M$2-$C480),IF(M$1="C",MAX(0,$C480-M$2)))</f>
        <v>7.57</v>
      </c>
      <c r="N480" s="103" t="n">
        <f aca="false">IF(N$1="P",MAX(0,N$2-$C480),IF(N$1="C",MAX(0,$C480-N$2)))</f>
        <v>2.57</v>
      </c>
      <c r="O480" s="103" t="n">
        <f aca="false">IF(O$1="P",MAX(0,O$2-$C480),IF(O$1="C",MAX(0,$C480-O$2)))</f>
        <v>0</v>
      </c>
      <c r="P480" s="103" t="n">
        <f aca="false">IF(P$1="P",MAX(0,P$2-$C480),IF(P$1="C",MAX(0,$C480-P$2)))</f>
        <v>0</v>
      </c>
      <c r="Q480" s="103" t="n">
        <f aca="false">IF(Q$1="P",MAX(0,Q$2-$C480),IF(Q$1="C",MAX(0,$C480-Q$2)))</f>
        <v>0</v>
      </c>
      <c r="R480" s="103" t="n">
        <f aca="false">IF(R$1="P",MAX(0,R$2-$C480),IF(R$1="C",MAX(0,$C480-R$2)))</f>
        <v>0</v>
      </c>
      <c r="S480" s="103" t="n">
        <f aca="false">IF(S$1="P",MAX(0,S$2-$C480),IF(S$1="C",MAX(0,$C480-S$2)))</f>
        <v>0</v>
      </c>
      <c r="T480" s="104" t="n">
        <f aca="false">A480</f>
        <v>22</v>
      </c>
      <c r="U480" s="105" t="n">
        <f aca="false">VLOOKUP($B480,Gas!$B$3:$E$2506,2)</f>
        <v>2.67</v>
      </c>
      <c r="V480" s="46" t="n">
        <f aca="false">C480/U480</f>
        <v>10.3258426966292</v>
      </c>
      <c r="W480" s="99" t="n">
        <f aca="false">VLOOKUP($B480,Gas!$B$3:$E$2506,4)</f>
        <v>0.773913307271788</v>
      </c>
    </row>
    <row r="481" customFormat="false" ht="12.75" hidden="false" customHeight="false" outlineLevel="0" collapsed="false">
      <c r="A481" s="95" t="n">
        <f aca="false">MONTH(B481)+(YEAR(B481)-1998)*12</f>
        <v>22</v>
      </c>
      <c r="B481" s="101" t="n">
        <v>36452</v>
      </c>
      <c r="C481" s="102" t="n">
        <v>23.71</v>
      </c>
      <c r="D481" s="98" t="n">
        <f aca="false">LN(C481/C480)</f>
        <v>-0.150831324958391</v>
      </c>
      <c r="E481" s="106" t="n">
        <f aca="false">STDEV(D472:D481)*SQRT(trade_day)</f>
        <v>1.89460525061117</v>
      </c>
      <c r="F481" s="97"/>
      <c r="G481" s="103" t="n">
        <f aca="false">IF(G$1="P",MAX(0,G$2-$C481),IF(G$1="C",MAX(0,$C481-G$2)))</f>
        <v>0</v>
      </c>
      <c r="H481" s="103" t="n">
        <f aca="false">IF(H$1="P",MAX(0,H$2-$C481),IF(H$1="C",MAX(0,$C481-H$2)))</f>
        <v>1.29</v>
      </c>
      <c r="I481" s="103" t="n">
        <f aca="false">IF(I$1="P",MAX(0,I$2-$C481),IF(I$1="C",MAX(0,$C481-I$2)))</f>
        <v>6.29</v>
      </c>
      <c r="J481" s="103" t="n">
        <f aca="false">IF(J$1="P",MAX(0,J$2-$C481),IF(J$1="C",MAX(0,$C481-J$2)))</f>
        <v>11.29</v>
      </c>
      <c r="K481" s="103" t="n">
        <f aca="false">IF(K$1="P",MAX(0,K$2-$C481),IF(K$1="C",MAX(0,$C481-K$2)))</f>
        <v>16.29</v>
      </c>
      <c r="L481" s="103" t="n">
        <f aca="false">IF(L$1="P",MAX(0,L$2-$C481),IF(L$1="C",MAX(0,$C481-L$2)))</f>
        <v>26.29</v>
      </c>
      <c r="M481" s="103" t="n">
        <f aca="false">IF(M$1="P",MAX(0,M$2-$C481),IF(M$1="C",MAX(0,$C481-M$2)))</f>
        <v>3.71</v>
      </c>
      <c r="N481" s="103" t="n">
        <f aca="false">IF(N$1="P",MAX(0,N$2-$C481),IF(N$1="C",MAX(0,$C481-N$2)))</f>
        <v>0</v>
      </c>
      <c r="O481" s="103" t="n">
        <f aca="false">IF(O$1="P",MAX(0,O$2-$C481),IF(O$1="C",MAX(0,$C481-O$2)))</f>
        <v>0</v>
      </c>
      <c r="P481" s="103" t="n">
        <f aca="false">IF(P$1="P",MAX(0,P$2-$C481),IF(P$1="C",MAX(0,$C481-P$2)))</f>
        <v>0</v>
      </c>
      <c r="Q481" s="103" t="n">
        <f aca="false">IF(Q$1="P",MAX(0,Q$2-$C481),IF(Q$1="C",MAX(0,$C481-Q$2)))</f>
        <v>0</v>
      </c>
      <c r="R481" s="103" t="n">
        <f aca="false">IF(R$1="P",MAX(0,R$2-$C481),IF(R$1="C",MAX(0,$C481-R$2)))</f>
        <v>0</v>
      </c>
      <c r="S481" s="103" t="n">
        <f aca="false">IF(S$1="P",MAX(0,S$2-$C481),IF(S$1="C",MAX(0,$C481-S$2)))</f>
        <v>0</v>
      </c>
      <c r="T481" s="104" t="n">
        <f aca="false">A481</f>
        <v>22</v>
      </c>
      <c r="U481" s="105" t="n">
        <f aca="false">VLOOKUP($B481,Gas!$B$3:$E$2506,2)</f>
        <v>2.815</v>
      </c>
      <c r="V481" s="46" t="n">
        <f aca="false">C481/U481</f>
        <v>8.42273534635879</v>
      </c>
      <c r="W481" s="99" t="n">
        <f aca="false">VLOOKUP($B481,Gas!$B$3:$E$2506,4)</f>
        <v>0.690652782894513</v>
      </c>
    </row>
    <row r="482" customFormat="false" ht="12.75" hidden="false" customHeight="false" outlineLevel="0" collapsed="false">
      <c r="A482" s="95" t="n">
        <f aca="false">MONTH(B482)+(YEAR(B482)-1998)*12</f>
        <v>22</v>
      </c>
      <c r="B482" s="101" t="n">
        <v>36453</v>
      </c>
      <c r="C482" s="102" t="n">
        <v>22.49</v>
      </c>
      <c r="D482" s="98" t="n">
        <f aca="false">LN(C482/C481)</f>
        <v>-0.05282613410609</v>
      </c>
      <c r="E482" s="106" t="n">
        <f aca="false">STDEV(D473:D482)*SQRT(trade_day)</f>
        <v>1.91888744611152</v>
      </c>
      <c r="F482" s="97"/>
      <c r="G482" s="103" t="n">
        <f aca="false">IF(G$1="P",MAX(0,G$2-$C482),IF(G$1="C",MAX(0,$C482-G$2)))</f>
        <v>0</v>
      </c>
      <c r="H482" s="103" t="n">
        <f aca="false">IF(H$1="P",MAX(0,H$2-$C482),IF(H$1="C",MAX(0,$C482-H$2)))</f>
        <v>2.51</v>
      </c>
      <c r="I482" s="103" t="n">
        <f aca="false">IF(I$1="P",MAX(0,I$2-$C482),IF(I$1="C",MAX(0,$C482-I$2)))</f>
        <v>7.51</v>
      </c>
      <c r="J482" s="103" t="n">
        <f aca="false">IF(J$1="P",MAX(0,J$2-$C482),IF(J$1="C",MAX(0,$C482-J$2)))</f>
        <v>12.51</v>
      </c>
      <c r="K482" s="103" t="n">
        <f aca="false">IF(K$1="P",MAX(0,K$2-$C482),IF(K$1="C",MAX(0,$C482-K$2)))</f>
        <v>17.51</v>
      </c>
      <c r="L482" s="103" t="n">
        <f aca="false">IF(L$1="P",MAX(0,L$2-$C482),IF(L$1="C",MAX(0,$C482-L$2)))</f>
        <v>27.51</v>
      </c>
      <c r="M482" s="103" t="n">
        <f aca="false">IF(M$1="P",MAX(0,M$2-$C482),IF(M$1="C",MAX(0,$C482-M$2)))</f>
        <v>2.49</v>
      </c>
      <c r="N482" s="103" t="n">
        <f aca="false">IF(N$1="P",MAX(0,N$2-$C482),IF(N$1="C",MAX(0,$C482-N$2)))</f>
        <v>0</v>
      </c>
      <c r="O482" s="103" t="n">
        <f aca="false">IF(O$1="P",MAX(0,O$2-$C482),IF(O$1="C",MAX(0,$C482-O$2)))</f>
        <v>0</v>
      </c>
      <c r="P482" s="103" t="n">
        <f aca="false">IF(P$1="P",MAX(0,P$2-$C482),IF(P$1="C",MAX(0,$C482-P$2)))</f>
        <v>0</v>
      </c>
      <c r="Q482" s="103" t="n">
        <f aca="false">IF(Q$1="P",MAX(0,Q$2-$C482),IF(Q$1="C",MAX(0,$C482-Q$2)))</f>
        <v>0</v>
      </c>
      <c r="R482" s="103" t="n">
        <f aca="false">IF(R$1="P",MAX(0,R$2-$C482),IF(R$1="C",MAX(0,$C482-R$2)))</f>
        <v>0</v>
      </c>
      <c r="S482" s="103" t="n">
        <f aca="false">IF(S$1="P",MAX(0,S$2-$C482),IF(S$1="C",MAX(0,$C482-S$2)))</f>
        <v>0</v>
      </c>
      <c r="T482" s="104" t="n">
        <f aca="false">A482</f>
        <v>22</v>
      </c>
      <c r="U482" s="105" t="n">
        <f aca="false">VLOOKUP($B482,Gas!$B$3:$E$2506,2)</f>
        <v>2.89</v>
      </c>
      <c r="V482" s="46" t="n">
        <f aca="false">C482/U482</f>
        <v>7.78200692041522</v>
      </c>
      <c r="W482" s="99" t="n">
        <f aca="false">VLOOKUP($B482,Gas!$B$3:$E$2506,4)</f>
        <v>0.681310466719172</v>
      </c>
    </row>
    <row r="483" customFormat="false" ht="12.75" hidden="false" customHeight="false" outlineLevel="0" collapsed="false">
      <c r="A483" s="95" t="n">
        <f aca="false">MONTH(B483)+(YEAR(B483)-1998)*12</f>
        <v>22</v>
      </c>
      <c r="B483" s="101" t="n">
        <v>36454</v>
      </c>
      <c r="C483" s="102" t="n">
        <v>23.65</v>
      </c>
      <c r="D483" s="98" t="n">
        <f aca="false">LN(C483/C482)</f>
        <v>0.0502923489667177</v>
      </c>
      <c r="E483" s="106" t="n">
        <f aca="false">STDEV(D474:D483)*SQRT(trade_day)</f>
        <v>1.88879278349072</v>
      </c>
      <c r="F483" s="97"/>
      <c r="G483" s="103" t="n">
        <f aca="false">IF(G$1="P",MAX(0,G$2-$C483),IF(G$1="C",MAX(0,$C483-G$2)))</f>
        <v>0</v>
      </c>
      <c r="H483" s="103" t="n">
        <f aca="false">IF(H$1="P",MAX(0,H$2-$C483),IF(H$1="C",MAX(0,$C483-H$2)))</f>
        <v>1.35</v>
      </c>
      <c r="I483" s="103" t="n">
        <f aca="false">IF(I$1="P",MAX(0,I$2-$C483),IF(I$1="C",MAX(0,$C483-I$2)))</f>
        <v>6.35</v>
      </c>
      <c r="J483" s="103" t="n">
        <f aca="false">IF(J$1="P",MAX(0,J$2-$C483),IF(J$1="C",MAX(0,$C483-J$2)))</f>
        <v>11.35</v>
      </c>
      <c r="K483" s="103" t="n">
        <f aca="false">IF(K$1="P",MAX(0,K$2-$C483),IF(K$1="C",MAX(0,$C483-K$2)))</f>
        <v>16.35</v>
      </c>
      <c r="L483" s="103" t="n">
        <f aca="false">IF(L$1="P",MAX(0,L$2-$C483),IF(L$1="C",MAX(0,$C483-L$2)))</f>
        <v>26.35</v>
      </c>
      <c r="M483" s="103" t="n">
        <f aca="false">IF(M$1="P",MAX(0,M$2-$C483),IF(M$1="C",MAX(0,$C483-M$2)))</f>
        <v>3.65</v>
      </c>
      <c r="N483" s="103" t="n">
        <f aca="false">IF(N$1="P",MAX(0,N$2-$C483),IF(N$1="C",MAX(0,$C483-N$2)))</f>
        <v>0</v>
      </c>
      <c r="O483" s="103" t="n">
        <f aca="false">IF(O$1="P",MAX(0,O$2-$C483),IF(O$1="C",MAX(0,$C483-O$2)))</f>
        <v>0</v>
      </c>
      <c r="P483" s="103" t="n">
        <f aca="false">IF(P$1="P",MAX(0,P$2-$C483),IF(P$1="C",MAX(0,$C483-P$2)))</f>
        <v>0</v>
      </c>
      <c r="Q483" s="103" t="n">
        <f aca="false">IF(Q$1="P",MAX(0,Q$2-$C483),IF(Q$1="C",MAX(0,$C483-Q$2)))</f>
        <v>0</v>
      </c>
      <c r="R483" s="103" t="n">
        <f aca="false">IF(R$1="P",MAX(0,R$2-$C483),IF(R$1="C",MAX(0,$C483-R$2)))</f>
        <v>0</v>
      </c>
      <c r="S483" s="103" t="n">
        <f aca="false">IF(S$1="P",MAX(0,S$2-$C483),IF(S$1="C",MAX(0,$C483-S$2)))</f>
        <v>0</v>
      </c>
      <c r="T483" s="104" t="n">
        <f aca="false">A483</f>
        <v>22</v>
      </c>
      <c r="U483" s="105" t="n">
        <f aca="false">VLOOKUP($B483,Gas!$B$3:$E$2506,2)</f>
        <v>2.9</v>
      </c>
      <c r="V483" s="46" t="n">
        <f aca="false">C483/U483</f>
        <v>8.1551724137931</v>
      </c>
      <c r="W483" s="99" t="n">
        <f aca="false">VLOOKUP($B483,Gas!$B$3:$E$2506,4)</f>
        <v>0.677409624138067</v>
      </c>
    </row>
    <row r="484" customFormat="false" ht="12.75" hidden="false" customHeight="false" outlineLevel="0" collapsed="false">
      <c r="A484" s="95" t="n">
        <f aca="false">MONTH(B484)+(YEAR(B484)-1998)*12</f>
        <v>22</v>
      </c>
      <c r="B484" s="101" t="n">
        <v>36455</v>
      </c>
      <c r="C484" s="102" t="n">
        <v>25.22</v>
      </c>
      <c r="D484" s="98" t="n">
        <f aca="false">LN(C484/C483)</f>
        <v>0.0642742155988315</v>
      </c>
      <c r="E484" s="106" t="n">
        <f aca="false">STDEV(D475:D484)*SQRT(trade_day)</f>
        <v>1.87241966949307</v>
      </c>
      <c r="F484" s="97"/>
      <c r="G484" s="103" t="n">
        <f aca="false">IF(G$1="P",MAX(0,G$2-$C484),IF(G$1="C",MAX(0,$C484-G$2)))</f>
        <v>0</v>
      </c>
      <c r="H484" s="103" t="n">
        <f aca="false">IF(H$1="P",MAX(0,H$2-$C484),IF(H$1="C",MAX(0,$C484-H$2)))</f>
        <v>0</v>
      </c>
      <c r="I484" s="103" t="n">
        <f aca="false">IF(I$1="P",MAX(0,I$2-$C484),IF(I$1="C",MAX(0,$C484-I$2)))</f>
        <v>4.78</v>
      </c>
      <c r="J484" s="103" t="n">
        <f aca="false">IF(J$1="P",MAX(0,J$2-$C484),IF(J$1="C",MAX(0,$C484-J$2)))</f>
        <v>9.78</v>
      </c>
      <c r="K484" s="103" t="n">
        <f aca="false">IF(K$1="P",MAX(0,K$2-$C484),IF(K$1="C",MAX(0,$C484-K$2)))</f>
        <v>14.78</v>
      </c>
      <c r="L484" s="103" t="n">
        <f aca="false">IF(L$1="P",MAX(0,L$2-$C484),IF(L$1="C",MAX(0,$C484-L$2)))</f>
        <v>24.78</v>
      </c>
      <c r="M484" s="103" t="n">
        <f aca="false">IF(M$1="P",MAX(0,M$2-$C484),IF(M$1="C",MAX(0,$C484-M$2)))</f>
        <v>5.22</v>
      </c>
      <c r="N484" s="103" t="n">
        <f aca="false">IF(N$1="P",MAX(0,N$2-$C484),IF(N$1="C",MAX(0,$C484-N$2)))</f>
        <v>0.219999999999999</v>
      </c>
      <c r="O484" s="103" t="n">
        <f aca="false">IF(O$1="P",MAX(0,O$2-$C484),IF(O$1="C",MAX(0,$C484-O$2)))</f>
        <v>0</v>
      </c>
      <c r="P484" s="103" t="n">
        <f aca="false">IF(P$1="P",MAX(0,P$2-$C484),IF(P$1="C",MAX(0,$C484-P$2)))</f>
        <v>0</v>
      </c>
      <c r="Q484" s="103" t="n">
        <f aca="false">IF(Q$1="P",MAX(0,Q$2-$C484),IF(Q$1="C",MAX(0,$C484-Q$2)))</f>
        <v>0</v>
      </c>
      <c r="R484" s="103" t="n">
        <f aca="false">IF(R$1="P",MAX(0,R$2-$C484),IF(R$1="C",MAX(0,$C484-R$2)))</f>
        <v>0</v>
      </c>
      <c r="S484" s="103" t="n">
        <f aca="false">IF(S$1="P",MAX(0,S$2-$C484),IF(S$1="C",MAX(0,$C484-S$2)))</f>
        <v>0</v>
      </c>
      <c r="T484" s="104" t="n">
        <f aca="false">A484</f>
        <v>22</v>
      </c>
      <c r="U484" s="105" t="n">
        <f aca="false">VLOOKUP($B484,Gas!$B$3:$E$2506,2)</f>
        <v>2.995</v>
      </c>
      <c r="V484" s="46" t="n">
        <f aca="false">C484/U484</f>
        <v>8.42070116861436</v>
      </c>
      <c r="W484" s="99" t="n">
        <f aca="false">VLOOKUP($B484,Gas!$B$3:$E$2506,4)</f>
        <v>0.608154741332036</v>
      </c>
    </row>
    <row r="485" customFormat="false" ht="12.75" hidden="false" customHeight="false" outlineLevel="0" collapsed="false">
      <c r="A485" s="95" t="n">
        <f aca="false">MONTH(B485)+(YEAR(B485)-1998)*12</f>
        <v>22</v>
      </c>
      <c r="B485" s="101" t="n">
        <v>36458</v>
      </c>
      <c r="C485" s="102" t="n">
        <v>27.39</v>
      </c>
      <c r="D485" s="98" t="n">
        <f aca="false">LN(C485/C484)</f>
        <v>0.0825406527382134</v>
      </c>
      <c r="E485" s="106" t="n">
        <f aca="false">STDEV(D476:D485)*SQRT(trade_day)</f>
        <v>1.90350450378325</v>
      </c>
      <c r="F485" s="97"/>
      <c r="G485" s="103" t="n">
        <f aca="false">IF(G$1="P",MAX(0,G$2-$C485),IF(G$1="C",MAX(0,$C485-G$2)))</f>
        <v>0</v>
      </c>
      <c r="H485" s="103" t="n">
        <f aca="false">IF(H$1="P",MAX(0,H$2-$C485),IF(H$1="C",MAX(0,$C485-H$2)))</f>
        <v>0</v>
      </c>
      <c r="I485" s="103" t="n">
        <f aca="false">IF(I$1="P",MAX(0,I$2-$C485),IF(I$1="C",MAX(0,$C485-I$2)))</f>
        <v>2.61</v>
      </c>
      <c r="J485" s="103" t="n">
        <f aca="false">IF(J$1="P",MAX(0,J$2-$C485),IF(J$1="C",MAX(0,$C485-J$2)))</f>
        <v>7.61</v>
      </c>
      <c r="K485" s="103" t="n">
        <f aca="false">IF(K$1="P",MAX(0,K$2-$C485),IF(K$1="C",MAX(0,$C485-K$2)))</f>
        <v>12.61</v>
      </c>
      <c r="L485" s="103" t="n">
        <f aca="false">IF(L$1="P",MAX(0,L$2-$C485),IF(L$1="C",MAX(0,$C485-L$2)))</f>
        <v>22.61</v>
      </c>
      <c r="M485" s="103" t="n">
        <f aca="false">IF(M$1="P",MAX(0,M$2-$C485),IF(M$1="C",MAX(0,$C485-M$2)))</f>
        <v>7.39</v>
      </c>
      <c r="N485" s="103" t="n">
        <f aca="false">IF(N$1="P",MAX(0,N$2-$C485),IF(N$1="C",MAX(0,$C485-N$2)))</f>
        <v>2.39</v>
      </c>
      <c r="O485" s="103" t="n">
        <f aca="false">IF(O$1="P",MAX(0,O$2-$C485),IF(O$1="C",MAX(0,$C485-O$2)))</f>
        <v>0</v>
      </c>
      <c r="P485" s="103" t="n">
        <f aca="false">IF(P$1="P",MAX(0,P$2-$C485),IF(P$1="C",MAX(0,$C485-P$2)))</f>
        <v>0</v>
      </c>
      <c r="Q485" s="103" t="n">
        <f aca="false">IF(Q$1="P",MAX(0,Q$2-$C485),IF(Q$1="C",MAX(0,$C485-Q$2)))</f>
        <v>0</v>
      </c>
      <c r="R485" s="103" t="n">
        <f aca="false">IF(R$1="P",MAX(0,R$2-$C485),IF(R$1="C",MAX(0,$C485-R$2)))</f>
        <v>0</v>
      </c>
      <c r="S485" s="103" t="n">
        <f aca="false">IF(S$1="P",MAX(0,S$2-$C485),IF(S$1="C",MAX(0,$C485-S$2)))</f>
        <v>0</v>
      </c>
      <c r="T485" s="104" t="n">
        <f aca="false">A485</f>
        <v>22</v>
      </c>
      <c r="U485" s="105" t="n">
        <f aca="false">VLOOKUP($B485,Gas!$B$3:$E$2506,2)</f>
        <v>3.005</v>
      </c>
      <c r="V485" s="46" t="n">
        <f aca="false">C485/U485</f>
        <v>9.11480865224626</v>
      </c>
      <c r="W485" s="99" t="n">
        <f aca="false">VLOOKUP($B485,Gas!$B$3:$E$2506,4)</f>
        <v>0.382817423462263</v>
      </c>
    </row>
    <row r="486" customFormat="false" ht="12.75" hidden="false" customHeight="false" outlineLevel="0" collapsed="false">
      <c r="A486" s="95" t="n">
        <f aca="false">MONTH(B486)+(YEAR(B486)-1998)*12</f>
        <v>22</v>
      </c>
      <c r="B486" s="101" t="n">
        <v>36459</v>
      </c>
      <c r="C486" s="102" t="n">
        <v>28.46</v>
      </c>
      <c r="D486" s="98" t="n">
        <f aca="false">LN(C486/C485)</f>
        <v>0.0383216093867195</v>
      </c>
      <c r="E486" s="106" t="n">
        <f aca="false">STDEV(D477:D486)*SQRT(trade_day)</f>
        <v>1.90567220365011</v>
      </c>
      <c r="F486" s="97"/>
      <c r="G486" s="103" t="n">
        <f aca="false">IF(G$1="P",MAX(0,G$2-$C486),IF(G$1="C",MAX(0,$C486-G$2)))</f>
        <v>0</v>
      </c>
      <c r="H486" s="103" t="n">
        <f aca="false">IF(H$1="P",MAX(0,H$2-$C486),IF(H$1="C",MAX(0,$C486-H$2)))</f>
        <v>0</v>
      </c>
      <c r="I486" s="103" t="n">
        <f aca="false">IF(I$1="P",MAX(0,I$2-$C486),IF(I$1="C",MAX(0,$C486-I$2)))</f>
        <v>1.54</v>
      </c>
      <c r="J486" s="103" t="n">
        <f aca="false">IF(J$1="P",MAX(0,J$2-$C486),IF(J$1="C",MAX(0,$C486-J$2)))</f>
        <v>6.54</v>
      </c>
      <c r="K486" s="103" t="n">
        <f aca="false">IF(K$1="P",MAX(0,K$2-$C486),IF(K$1="C",MAX(0,$C486-K$2)))</f>
        <v>11.54</v>
      </c>
      <c r="L486" s="103" t="n">
        <f aca="false">IF(L$1="P",MAX(0,L$2-$C486),IF(L$1="C",MAX(0,$C486-L$2)))</f>
        <v>21.54</v>
      </c>
      <c r="M486" s="103" t="n">
        <f aca="false">IF(M$1="P",MAX(0,M$2-$C486),IF(M$1="C",MAX(0,$C486-M$2)))</f>
        <v>8.46</v>
      </c>
      <c r="N486" s="103" t="n">
        <f aca="false">IF(N$1="P",MAX(0,N$2-$C486),IF(N$1="C",MAX(0,$C486-N$2)))</f>
        <v>3.46</v>
      </c>
      <c r="O486" s="103" t="n">
        <f aca="false">IF(O$1="P",MAX(0,O$2-$C486),IF(O$1="C",MAX(0,$C486-O$2)))</f>
        <v>0</v>
      </c>
      <c r="P486" s="103" t="n">
        <f aca="false">IF(P$1="P",MAX(0,P$2-$C486),IF(P$1="C",MAX(0,$C486-P$2)))</f>
        <v>0</v>
      </c>
      <c r="Q486" s="103" t="n">
        <f aca="false">IF(Q$1="P",MAX(0,Q$2-$C486),IF(Q$1="C",MAX(0,$C486-Q$2)))</f>
        <v>0</v>
      </c>
      <c r="R486" s="103" t="n">
        <f aca="false">IF(R$1="P",MAX(0,R$2-$C486),IF(R$1="C",MAX(0,$C486-R$2)))</f>
        <v>0</v>
      </c>
      <c r="S486" s="103" t="n">
        <f aca="false">IF(S$1="P",MAX(0,S$2-$C486),IF(S$1="C",MAX(0,$C486-S$2)))</f>
        <v>0</v>
      </c>
      <c r="T486" s="104" t="n">
        <f aca="false">A486</f>
        <v>22</v>
      </c>
      <c r="U486" s="105" t="n">
        <f aca="false">VLOOKUP($B486,Gas!$B$3:$E$2506,2)</f>
        <v>2.975</v>
      </c>
      <c r="V486" s="46" t="n">
        <f aca="false">C486/U486</f>
        <v>9.56638655462185</v>
      </c>
      <c r="W486" s="99" t="n">
        <f aca="false">VLOOKUP($B486,Gas!$B$3:$E$2506,4)</f>
        <v>0.375721209261335</v>
      </c>
    </row>
    <row r="487" customFormat="false" ht="12.75" hidden="false" customHeight="false" outlineLevel="0" collapsed="false">
      <c r="A487" s="95" t="n">
        <f aca="false">MONTH(B487)+(YEAR(B487)-1998)*12</f>
        <v>22</v>
      </c>
      <c r="B487" s="101" t="n">
        <v>36460</v>
      </c>
      <c r="C487" s="102" t="n">
        <v>26.51</v>
      </c>
      <c r="D487" s="98" t="n">
        <f aca="false">LN(C487/C486)</f>
        <v>-0.0709775723607721</v>
      </c>
      <c r="E487" s="106" t="n">
        <f aca="false">STDEV(D478:D487)*SQRT(trade_day)</f>
        <v>1.44264424921894</v>
      </c>
      <c r="F487" s="97"/>
      <c r="G487" s="103" t="n">
        <f aca="false">IF(G$1="P",MAX(0,G$2-$C487),IF(G$1="C",MAX(0,$C487-G$2)))</f>
        <v>0</v>
      </c>
      <c r="H487" s="103" t="n">
        <f aca="false">IF(H$1="P",MAX(0,H$2-$C487),IF(H$1="C",MAX(0,$C487-H$2)))</f>
        <v>0</v>
      </c>
      <c r="I487" s="103" t="n">
        <f aca="false">IF(I$1="P",MAX(0,I$2-$C487),IF(I$1="C",MAX(0,$C487-I$2)))</f>
        <v>3.49</v>
      </c>
      <c r="J487" s="103" t="n">
        <f aca="false">IF(J$1="P",MAX(0,J$2-$C487),IF(J$1="C",MAX(0,$C487-J$2)))</f>
        <v>8.49</v>
      </c>
      <c r="K487" s="103" t="n">
        <f aca="false">IF(K$1="P",MAX(0,K$2-$C487),IF(K$1="C",MAX(0,$C487-K$2)))</f>
        <v>13.49</v>
      </c>
      <c r="L487" s="103" t="n">
        <f aca="false">IF(L$1="P",MAX(0,L$2-$C487),IF(L$1="C",MAX(0,$C487-L$2)))</f>
        <v>23.49</v>
      </c>
      <c r="M487" s="103" t="n">
        <f aca="false">IF(M$1="P",MAX(0,M$2-$C487),IF(M$1="C",MAX(0,$C487-M$2)))</f>
        <v>6.51</v>
      </c>
      <c r="N487" s="103" t="n">
        <f aca="false">IF(N$1="P",MAX(0,N$2-$C487),IF(N$1="C",MAX(0,$C487-N$2)))</f>
        <v>1.51</v>
      </c>
      <c r="O487" s="103" t="n">
        <f aca="false">IF(O$1="P",MAX(0,O$2-$C487),IF(O$1="C",MAX(0,$C487-O$2)))</f>
        <v>0</v>
      </c>
      <c r="P487" s="103" t="n">
        <f aca="false">IF(P$1="P",MAX(0,P$2-$C487),IF(P$1="C",MAX(0,$C487-P$2)))</f>
        <v>0</v>
      </c>
      <c r="Q487" s="103" t="n">
        <f aca="false">IF(Q$1="P",MAX(0,Q$2-$C487),IF(Q$1="C",MAX(0,$C487-Q$2)))</f>
        <v>0</v>
      </c>
      <c r="R487" s="103" t="n">
        <f aca="false">IF(R$1="P",MAX(0,R$2-$C487),IF(R$1="C",MAX(0,$C487-R$2)))</f>
        <v>0</v>
      </c>
      <c r="S487" s="103" t="n">
        <f aca="false">IF(S$1="P",MAX(0,S$2-$C487),IF(S$1="C",MAX(0,$C487-S$2)))</f>
        <v>0</v>
      </c>
      <c r="T487" s="104" t="n">
        <f aca="false">A487</f>
        <v>22</v>
      </c>
      <c r="U487" s="105" t="n">
        <f aca="false">VLOOKUP($B487,Gas!$B$3:$E$2506,2)</f>
        <v>2.965</v>
      </c>
      <c r="V487" s="46" t="n">
        <f aca="false">C487/U487</f>
        <v>8.94097807757167</v>
      </c>
      <c r="W487" s="99" t="n">
        <f aca="false">VLOOKUP($B487,Gas!$B$3:$E$2506,4)</f>
        <v>0.380176586908399</v>
      </c>
    </row>
    <row r="488" customFormat="false" ht="12.75" hidden="false" customHeight="false" outlineLevel="0" collapsed="false">
      <c r="A488" s="95" t="n">
        <f aca="false">MONTH(B488)+(YEAR(B488)-1998)*12</f>
        <v>22</v>
      </c>
      <c r="B488" s="101" t="n">
        <v>36461</v>
      </c>
      <c r="C488" s="102" t="n">
        <v>26.56</v>
      </c>
      <c r="D488" s="98" t="n">
        <f aca="false">LN(C488/C487)</f>
        <v>0.00188430430729882</v>
      </c>
      <c r="E488" s="106" t="n">
        <f aca="false">STDEV(D479:D488)*SQRT(trade_day)</f>
        <v>1.18086693057087</v>
      </c>
      <c r="F488" s="97"/>
      <c r="G488" s="103" t="n">
        <f aca="false">IF(G$1="P",MAX(0,G$2-$C488),IF(G$1="C",MAX(0,$C488-G$2)))</f>
        <v>0</v>
      </c>
      <c r="H488" s="103" t="n">
        <f aca="false">IF(H$1="P",MAX(0,H$2-$C488),IF(H$1="C",MAX(0,$C488-H$2)))</f>
        <v>0</v>
      </c>
      <c r="I488" s="103" t="n">
        <f aca="false">IF(I$1="P",MAX(0,I$2-$C488),IF(I$1="C",MAX(0,$C488-I$2)))</f>
        <v>3.44</v>
      </c>
      <c r="J488" s="103" t="n">
        <f aca="false">IF(J$1="P",MAX(0,J$2-$C488),IF(J$1="C",MAX(0,$C488-J$2)))</f>
        <v>8.44</v>
      </c>
      <c r="K488" s="103" t="n">
        <f aca="false">IF(K$1="P",MAX(0,K$2-$C488),IF(K$1="C",MAX(0,$C488-K$2)))</f>
        <v>13.44</v>
      </c>
      <c r="L488" s="103" t="n">
        <f aca="false">IF(L$1="P",MAX(0,L$2-$C488),IF(L$1="C",MAX(0,$C488-L$2)))</f>
        <v>23.44</v>
      </c>
      <c r="M488" s="103" t="n">
        <f aca="false">IF(M$1="P",MAX(0,M$2-$C488),IF(M$1="C",MAX(0,$C488-M$2)))</f>
        <v>6.56</v>
      </c>
      <c r="N488" s="103" t="n">
        <f aca="false">IF(N$1="P",MAX(0,N$2-$C488),IF(N$1="C",MAX(0,$C488-N$2)))</f>
        <v>1.56</v>
      </c>
      <c r="O488" s="103" t="n">
        <f aca="false">IF(O$1="P",MAX(0,O$2-$C488),IF(O$1="C",MAX(0,$C488-O$2)))</f>
        <v>0</v>
      </c>
      <c r="P488" s="103" t="n">
        <f aca="false">IF(P$1="P",MAX(0,P$2-$C488),IF(P$1="C",MAX(0,$C488-P$2)))</f>
        <v>0</v>
      </c>
      <c r="Q488" s="103" t="n">
        <f aca="false">IF(Q$1="P",MAX(0,Q$2-$C488),IF(Q$1="C",MAX(0,$C488-Q$2)))</f>
        <v>0</v>
      </c>
      <c r="R488" s="103" t="n">
        <f aca="false">IF(R$1="P",MAX(0,R$2-$C488),IF(R$1="C",MAX(0,$C488-R$2)))</f>
        <v>0</v>
      </c>
      <c r="S488" s="103" t="n">
        <f aca="false">IF(S$1="P",MAX(0,S$2-$C488),IF(S$1="C",MAX(0,$C488-S$2)))</f>
        <v>0</v>
      </c>
      <c r="T488" s="104" t="n">
        <f aca="false">A488</f>
        <v>22</v>
      </c>
      <c r="U488" s="105" t="n">
        <f aca="false">VLOOKUP($B488,Gas!$B$3:$E$2506,2)</f>
        <v>3.02</v>
      </c>
      <c r="V488" s="46" t="n">
        <f aca="false">C488/U488</f>
        <v>8.79470198675497</v>
      </c>
      <c r="W488" s="99" t="n">
        <f aca="false">VLOOKUP($B488,Gas!$B$3:$E$2506,4)</f>
        <v>0.375820604483873</v>
      </c>
    </row>
    <row r="489" customFormat="false" ht="12.75" hidden="false" customHeight="false" outlineLevel="0" collapsed="false">
      <c r="A489" s="95" t="n">
        <f aca="false">MONTH(B489)+(YEAR(B489)-1998)*12</f>
        <v>22</v>
      </c>
      <c r="B489" s="101" t="n">
        <v>36462</v>
      </c>
      <c r="C489" s="102" t="n">
        <v>26.21</v>
      </c>
      <c r="D489" s="98" t="n">
        <f aca="false">LN(C489/C488)</f>
        <v>-0.013265307272918</v>
      </c>
      <c r="E489" s="106" t="n">
        <f aca="false">STDEV(D480:D489)*SQRT(trade_day)</f>
        <v>1.13650255495472</v>
      </c>
      <c r="F489" s="97"/>
      <c r="G489" s="103" t="n">
        <f aca="false">IF(G$1="P",MAX(0,G$2-$C489),IF(G$1="C",MAX(0,$C489-G$2)))</f>
        <v>0</v>
      </c>
      <c r="H489" s="103" t="n">
        <f aca="false">IF(H$1="P",MAX(0,H$2-$C489),IF(H$1="C",MAX(0,$C489-H$2)))</f>
        <v>0</v>
      </c>
      <c r="I489" s="103" t="n">
        <f aca="false">IF(I$1="P",MAX(0,I$2-$C489),IF(I$1="C",MAX(0,$C489-I$2)))</f>
        <v>3.79</v>
      </c>
      <c r="J489" s="103" t="n">
        <f aca="false">IF(J$1="P",MAX(0,J$2-$C489),IF(J$1="C",MAX(0,$C489-J$2)))</f>
        <v>8.79</v>
      </c>
      <c r="K489" s="103" t="n">
        <f aca="false">IF(K$1="P",MAX(0,K$2-$C489),IF(K$1="C",MAX(0,$C489-K$2)))</f>
        <v>13.79</v>
      </c>
      <c r="L489" s="103" t="n">
        <f aca="false">IF(L$1="P",MAX(0,L$2-$C489),IF(L$1="C",MAX(0,$C489-L$2)))</f>
        <v>23.79</v>
      </c>
      <c r="M489" s="103" t="n">
        <f aca="false">IF(M$1="P",MAX(0,M$2-$C489),IF(M$1="C",MAX(0,$C489-M$2)))</f>
        <v>6.21</v>
      </c>
      <c r="N489" s="103" t="n">
        <f aca="false">IF(N$1="P",MAX(0,N$2-$C489),IF(N$1="C",MAX(0,$C489-N$2)))</f>
        <v>1.21</v>
      </c>
      <c r="O489" s="103" t="n">
        <f aca="false">IF(O$1="P",MAX(0,O$2-$C489),IF(O$1="C",MAX(0,$C489-O$2)))</f>
        <v>0</v>
      </c>
      <c r="P489" s="103" t="n">
        <f aca="false">IF(P$1="P",MAX(0,P$2-$C489),IF(P$1="C",MAX(0,$C489-P$2)))</f>
        <v>0</v>
      </c>
      <c r="Q489" s="103" t="n">
        <f aca="false">IF(Q$1="P",MAX(0,Q$2-$C489),IF(Q$1="C",MAX(0,$C489-Q$2)))</f>
        <v>0</v>
      </c>
      <c r="R489" s="103" t="n">
        <f aca="false">IF(R$1="P",MAX(0,R$2-$C489),IF(R$1="C",MAX(0,$C489-R$2)))</f>
        <v>0</v>
      </c>
      <c r="S489" s="103" t="n">
        <f aca="false">IF(S$1="P",MAX(0,S$2-$C489),IF(S$1="C",MAX(0,$C489-S$2)))</f>
        <v>0</v>
      </c>
      <c r="T489" s="104" t="n">
        <f aca="false">A489</f>
        <v>22</v>
      </c>
      <c r="U489" s="105" t="n">
        <f aca="false">VLOOKUP($B489,Gas!$B$3:$E$2506,2)</f>
        <v>2.995</v>
      </c>
      <c r="V489" s="46" t="n">
        <f aca="false">C489/U489</f>
        <v>8.75125208681135</v>
      </c>
      <c r="W489" s="99" t="n">
        <f aca="false">VLOOKUP($B489,Gas!$B$3:$E$2506,4)</f>
        <v>0.276723768559564</v>
      </c>
    </row>
    <row r="490" customFormat="false" ht="12.75" hidden="false" customHeight="false" outlineLevel="0" collapsed="false">
      <c r="A490" s="95" t="n">
        <f aca="false">MONTH(B490)+(YEAR(B490)-1998)*12</f>
        <v>23</v>
      </c>
      <c r="B490" s="101" t="n">
        <v>36465</v>
      </c>
      <c r="C490" s="102" t="n">
        <v>26.86</v>
      </c>
      <c r="D490" s="98" t="n">
        <f aca="false">LN(C490/C489)</f>
        <v>0.0244971737597765</v>
      </c>
      <c r="E490" s="106" t="n">
        <f aca="false">STDEV(D481:D490)*SQRT(trade_day)</f>
        <v>1.13323610590648</v>
      </c>
      <c r="F490" s="97"/>
      <c r="G490" s="103" t="n">
        <f aca="false">IF(G$1="P",MAX(0,G$2-$C490),IF(G$1="C",MAX(0,$C490-G$2)))</f>
        <v>0</v>
      </c>
      <c r="H490" s="103" t="n">
        <f aca="false">IF(H$1="P",MAX(0,H$2-$C490),IF(H$1="C",MAX(0,$C490-H$2)))</f>
        <v>0</v>
      </c>
      <c r="I490" s="103" t="n">
        <f aca="false">IF(I$1="P",MAX(0,I$2-$C490),IF(I$1="C",MAX(0,$C490-I$2)))</f>
        <v>3.14</v>
      </c>
      <c r="J490" s="103" t="n">
        <f aca="false">IF(J$1="P",MAX(0,J$2-$C490),IF(J$1="C",MAX(0,$C490-J$2)))</f>
        <v>8.14</v>
      </c>
      <c r="K490" s="103" t="n">
        <f aca="false">IF(K$1="P",MAX(0,K$2-$C490),IF(K$1="C",MAX(0,$C490-K$2)))</f>
        <v>13.14</v>
      </c>
      <c r="L490" s="103" t="n">
        <f aca="false">IF(L$1="P",MAX(0,L$2-$C490),IF(L$1="C",MAX(0,$C490-L$2)))</f>
        <v>23.14</v>
      </c>
      <c r="M490" s="103" t="n">
        <f aca="false">IF(M$1="P",MAX(0,M$2-$C490),IF(M$1="C",MAX(0,$C490-M$2)))</f>
        <v>6.86</v>
      </c>
      <c r="N490" s="103" t="n">
        <f aca="false">IF(N$1="P",MAX(0,N$2-$C490),IF(N$1="C",MAX(0,$C490-N$2)))</f>
        <v>1.86</v>
      </c>
      <c r="O490" s="103" t="n">
        <f aca="false">IF(O$1="P",MAX(0,O$2-$C490),IF(O$1="C",MAX(0,$C490-O$2)))</f>
        <v>0</v>
      </c>
      <c r="P490" s="103" t="n">
        <f aca="false">IF(P$1="P",MAX(0,P$2-$C490),IF(P$1="C",MAX(0,$C490-P$2)))</f>
        <v>0</v>
      </c>
      <c r="Q490" s="103" t="n">
        <f aca="false">IF(Q$1="P",MAX(0,Q$2-$C490),IF(Q$1="C",MAX(0,$C490-Q$2)))</f>
        <v>0</v>
      </c>
      <c r="R490" s="103" t="n">
        <f aca="false">IF(R$1="P",MAX(0,R$2-$C490),IF(R$1="C",MAX(0,$C490-R$2)))</f>
        <v>0</v>
      </c>
      <c r="S490" s="103" t="n">
        <f aca="false">IF(S$1="P",MAX(0,S$2-$C490),IF(S$1="C",MAX(0,$C490-S$2)))</f>
        <v>0</v>
      </c>
      <c r="T490" s="104" t="n">
        <f aca="false">A490</f>
        <v>23</v>
      </c>
      <c r="U490" s="105" t="n">
        <f aca="false">VLOOKUP($B490,Gas!$B$3:$E$2506,2)</f>
        <v>2.795</v>
      </c>
      <c r="V490" s="46" t="n">
        <f aca="false">C490/U490</f>
        <v>9.61001788908766</v>
      </c>
      <c r="W490" s="99" t="n">
        <f aca="false">VLOOKUP($B490,Gas!$B$3:$E$2506,4)</f>
        <v>0.477861881767116</v>
      </c>
    </row>
    <row r="491" customFormat="false" ht="12.75" hidden="false" customHeight="false" outlineLevel="0" collapsed="false">
      <c r="A491" s="95" t="n">
        <f aca="false">MONTH(B491)+(YEAR(B491)-1998)*12</f>
        <v>23</v>
      </c>
      <c r="B491" s="101" t="n">
        <v>36466</v>
      </c>
      <c r="C491" s="102" t="n">
        <v>25.42</v>
      </c>
      <c r="D491" s="98" t="n">
        <f aca="false">LN(C491/C490)</f>
        <v>-0.0551019253337834</v>
      </c>
      <c r="E491" s="106" t="n">
        <f aca="false">STDEV(D482:D491)*SQRT(trade_day)</f>
        <v>0.851490605266959</v>
      </c>
      <c r="F491" s="97"/>
      <c r="G491" s="103" t="n">
        <f aca="false">IF(G$1="P",MAX(0,G$2-$C491),IF(G$1="C",MAX(0,$C491-G$2)))</f>
        <v>0</v>
      </c>
      <c r="H491" s="103" t="n">
        <f aca="false">IF(H$1="P",MAX(0,H$2-$C491),IF(H$1="C",MAX(0,$C491-H$2)))</f>
        <v>0</v>
      </c>
      <c r="I491" s="103" t="n">
        <f aca="false">IF(I$1="P",MAX(0,I$2-$C491),IF(I$1="C",MAX(0,$C491-I$2)))</f>
        <v>4.58</v>
      </c>
      <c r="J491" s="103" t="n">
        <f aca="false">IF(J$1="P",MAX(0,J$2-$C491),IF(J$1="C",MAX(0,$C491-J$2)))</f>
        <v>9.58</v>
      </c>
      <c r="K491" s="103" t="n">
        <f aca="false">IF(K$1="P",MAX(0,K$2-$C491),IF(K$1="C",MAX(0,$C491-K$2)))</f>
        <v>14.58</v>
      </c>
      <c r="L491" s="103" t="n">
        <f aca="false">IF(L$1="P",MAX(0,L$2-$C491),IF(L$1="C",MAX(0,$C491-L$2)))</f>
        <v>24.58</v>
      </c>
      <c r="M491" s="103" t="n">
        <f aca="false">IF(M$1="P",MAX(0,M$2-$C491),IF(M$1="C",MAX(0,$C491-M$2)))</f>
        <v>5.42</v>
      </c>
      <c r="N491" s="103" t="n">
        <f aca="false">IF(N$1="P",MAX(0,N$2-$C491),IF(N$1="C",MAX(0,$C491-N$2)))</f>
        <v>0.420000000000002</v>
      </c>
      <c r="O491" s="103" t="n">
        <f aca="false">IF(O$1="P",MAX(0,O$2-$C491),IF(O$1="C",MAX(0,$C491-O$2)))</f>
        <v>0</v>
      </c>
      <c r="P491" s="103" t="n">
        <f aca="false">IF(P$1="P",MAX(0,P$2-$C491),IF(P$1="C",MAX(0,$C491-P$2)))</f>
        <v>0</v>
      </c>
      <c r="Q491" s="103" t="n">
        <f aca="false">IF(Q$1="P",MAX(0,Q$2-$C491),IF(Q$1="C",MAX(0,$C491-Q$2)))</f>
        <v>0</v>
      </c>
      <c r="R491" s="103" t="n">
        <f aca="false">IF(R$1="P",MAX(0,R$2-$C491),IF(R$1="C",MAX(0,$C491-R$2)))</f>
        <v>0</v>
      </c>
      <c r="S491" s="103" t="n">
        <f aca="false">IF(S$1="P",MAX(0,S$2-$C491),IF(S$1="C",MAX(0,$C491-S$2)))</f>
        <v>0</v>
      </c>
      <c r="T491" s="104" t="n">
        <f aca="false">A491</f>
        <v>23</v>
      </c>
      <c r="U491" s="105" t="n">
        <f aca="false">VLOOKUP($B491,Gas!$B$3:$E$2506,2)</f>
        <v>2.73</v>
      </c>
      <c r="V491" s="46" t="n">
        <f aca="false">C491/U491</f>
        <v>9.31135531135531</v>
      </c>
      <c r="W491" s="99" t="n">
        <f aca="false">VLOOKUP($B491,Gas!$B$3:$E$2506,4)</f>
        <v>0.482048084727899</v>
      </c>
    </row>
    <row r="492" customFormat="false" ht="12.75" hidden="false" customHeight="false" outlineLevel="0" collapsed="false">
      <c r="A492" s="95" t="n">
        <f aca="false">MONTH(B492)+(YEAR(B492)-1998)*12</f>
        <v>23</v>
      </c>
      <c r="B492" s="101" t="n">
        <v>36467</v>
      </c>
      <c r="C492" s="102" t="n">
        <v>28.3</v>
      </c>
      <c r="D492" s="98" t="n">
        <f aca="false">LN(C492/C491)</f>
        <v>0.107325538887884</v>
      </c>
      <c r="E492" s="106" t="n">
        <f aca="false">STDEV(D483:D492)*SQRT(trade_day)</f>
        <v>0.913388804025384</v>
      </c>
      <c r="F492" s="97"/>
      <c r="G492" s="103" t="n">
        <f aca="false">IF(G$1="P",MAX(0,G$2-$C492),IF(G$1="C",MAX(0,$C492-G$2)))</f>
        <v>0</v>
      </c>
      <c r="H492" s="103" t="n">
        <f aca="false">IF(H$1="P",MAX(0,H$2-$C492),IF(H$1="C",MAX(0,$C492-H$2)))</f>
        <v>0</v>
      </c>
      <c r="I492" s="103" t="n">
        <f aca="false">IF(I$1="P",MAX(0,I$2-$C492),IF(I$1="C",MAX(0,$C492-I$2)))</f>
        <v>1.7</v>
      </c>
      <c r="J492" s="103" t="n">
        <f aca="false">IF(J$1="P",MAX(0,J$2-$C492),IF(J$1="C",MAX(0,$C492-J$2)))</f>
        <v>6.7</v>
      </c>
      <c r="K492" s="103" t="n">
        <f aca="false">IF(K$1="P",MAX(0,K$2-$C492),IF(K$1="C",MAX(0,$C492-K$2)))</f>
        <v>11.7</v>
      </c>
      <c r="L492" s="103" t="n">
        <f aca="false">IF(L$1="P",MAX(0,L$2-$C492),IF(L$1="C",MAX(0,$C492-L$2)))</f>
        <v>21.7</v>
      </c>
      <c r="M492" s="103" t="n">
        <f aca="false">IF(M$1="P",MAX(0,M$2-$C492),IF(M$1="C",MAX(0,$C492-M$2)))</f>
        <v>8.3</v>
      </c>
      <c r="N492" s="103" t="n">
        <f aca="false">IF(N$1="P",MAX(0,N$2-$C492),IF(N$1="C",MAX(0,$C492-N$2)))</f>
        <v>3.3</v>
      </c>
      <c r="O492" s="103" t="n">
        <f aca="false">IF(O$1="P",MAX(0,O$2-$C492),IF(O$1="C",MAX(0,$C492-O$2)))</f>
        <v>0</v>
      </c>
      <c r="P492" s="103" t="n">
        <f aca="false">IF(P$1="P",MAX(0,P$2-$C492),IF(P$1="C",MAX(0,$C492-P$2)))</f>
        <v>0</v>
      </c>
      <c r="Q492" s="103" t="n">
        <f aca="false">IF(Q$1="P",MAX(0,Q$2-$C492),IF(Q$1="C",MAX(0,$C492-Q$2)))</f>
        <v>0</v>
      </c>
      <c r="R492" s="103" t="n">
        <f aca="false">IF(R$1="P",MAX(0,R$2-$C492),IF(R$1="C",MAX(0,$C492-R$2)))</f>
        <v>0</v>
      </c>
      <c r="S492" s="103" t="n">
        <f aca="false">IF(S$1="P",MAX(0,S$2-$C492),IF(S$1="C",MAX(0,$C492-S$2)))</f>
        <v>0</v>
      </c>
      <c r="T492" s="104" t="n">
        <f aca="false">A492</f>
        <v>23</v>
      </c>
      <c r="U492" s="105" t="n">
        <f aca="false">VLOOKUP($B492,Gas!$B$3:$E$2506,2)</f>
        <v>2.815</v>
      </c>
      <c r="V492" s="46" t="n">
        <f aca="false">C492/U492</f>
        <v>10.0532859680284</v>
      </c>
      <c r="W492" s="99" t="n">
        <f aca="false">VLOOKUP($B492,Gas!$B$3:$E$2506,4)</f>
        <v>0.539028352431376</v>
      </c>
    </row>
    <row r="493" customFormat="false" ht="12.75" hidden="false" customHeight="false" outlineLevel="0" collapsed="false">
      <c r="A493" s="95" t="n">
        <f aca="false">MONTH(B493)+(YEAR(B493)-1998)*12</f>
        <v>23</v>
      </c>
      <c r="B493" s="101" t="n">
        <v>36468</v>
      </c>
      <c r="C493" s="102" t="n">
        <v>30.42</v>
      </c>
      <c r="D493" s="98" t="n">
        <f aca="false">LN(C493/C492)</f>
        <v>0.0722384821819549</v>
      </c>
      <c r="E493" s="106" t="n">
        <f aca="false">STDEV(D484:D493)*SQRT(trade_day)</f>
        <v>0.937881145947175</v>
      </c>
      <c r="F493" s="97"/>
      <c r="G493" s="103" t="n">
        <f aca="false">IF(G$1="P",MAX(0,G$2-$C493),IF(G$1="C",MAX(0,$C493-G$2)))</f>
        <v>0</v>
      </c>
      <c r="H493" s="103" t="n">
        <f aca="false">IF(H$1="P",MAX(0,H$2-$C493),IF(H$1="C",MAX(0,$C493-H$2)))</f>
        <v>0</v>
      </c>
      <c r="I493" s="103" t="n">
        <f aca="false">IF(I$1="P",MAX(0,I$2-$C493),IF(I$1="C",MAX(0,$C493-I$2)))</f>
        <v>0</v>
      </c>
      <c r="J493" s="103" t="n">
        <f aca="false">IF(J$1="P",MAX(0,J$2-$C493),IF(J$1="C",MAX(0,$C493-J$2)))</f>
        <v>4.58</v>
      </c>
      <c r="K493" s="103" t="n">
        <f aca="false">IF(K$1="P",MAX(0,K$2-$C493),IF(K$1="C",MAX(0,$C493-K$2)))</f>
        <v>9.58</v>
      </c>
      <c r="L493" s="103" t="n">
        <f aca="false">IF(L$1="P",MAX(0,L$2-$C493),IF(L$1="C",MAX(0,$C493-L$2)))</f>
        <v>19.58</v>
      </c>
      <c r="M493" s="103" t="n">
        <f aca="false">IF(M$1="P",MAX(0,M$2-$C493),IF(M$1="C",MAX(0,$C493-M$2)))</f>
        <v>10.42</v>
      </c>
      <c r="N493" s="103" t="n">
        <f aca="false">IF(N$1="P",MAX(0,N$2-$C493),IF(N$1="C",MAX(0,$C493-N$2)))</f>
        <v>5.42</v>
      </c>
      <c r="O493" s="103" t="n">
        <f aca="false">IF(O$1="P",MAX(0,O$2-$C493),IF(O$1="C",MAX(0,$C493-O$2)))</f>
        <v>0.420000000000002</v>
      </c>
      <c r="P493" s="103" t="n">
        <f aca="false">IF(P$1="P",MAX(0,P$2-$C493),IF(P$1="C",MAX(0,$C493-P$2)))</f>
        <v>0</v>
      </c>
      <c r="Q493" s="103" t="n">
        <f aca="false">IF(Q$1="P",MAX(0,Q$2-$C493),IF(Q$1="C",MAX(0,$C493-Q$2)))</f>
        <v>0</v>
      </c>
      <c r="R493" s="103" t="n">
        <f aca="false">IF(R$1="P",MAX(0,R$2-$C493),IF(R$1="C",MAX(0,$C493-R$2)))</f>
        <v>0</v>
      </c>
      <c r="S493" s="103" t="n">
        <f aca="false">IF(S$1="P",MAX(0,S$2-$C493),IF(S$1="C",MAX(0,$C493-S$2)))</f>
        <v>0</v>
      </c>
      <c r="T493" s="104" t="n">
        <f aca="false">A493</f>
        <v>23</v>
      </c>
      <c r="U493" s="105" t="n">
        <f aca="false">VLOOKUP($B493,Gas!$B$3:$E$2506,2)</f>
        <v>2.835</v>
      </c>
      <c r="V493" s="46" t="n">
        <f aca="false">C493/U493</f>
        <v>10.7301587301587</v>
      </c>
      <c r="W493" s="99" t="n">
        <f aca="false">VLOOKUP($B493,Gas!$B$3:$E$2506,4)</f>
        <v>0.544179822412963</v>
      </c>
    </row>
    <row r="494" customFormat="false" ht="12.75" hidden="false" customHeight="false" outlineLevel="0" collapsed="false">
      <c r="A494" s="95" t="n">
        <f aca="false">MONTH(B494)+(YEAR(B494)-1998)*12</f>
        <v>23</v>
      </c>
      <c r="B494" s="101" t="n">
        <v>36469</v>
      </c>
      <c r="C494" s="102" t="n">
        <v>26.46</v>
      </c>
      <c r="D494" s="98" t="n">
        <f aca="false">LN(C494/C493)</f>
        <v>-0.139466128144337</v>
      </c>
      <c r="E494" s="106" t="n">
        <f aca="false">STDEV(D485:D494)*SQRT(trade_day)</f>
        <v>1.2144131471391</v>
      </c>
      <c r="F494" s="97"/>
      <c r="G494" s="103" t="n">
        <f aca="false">IF(G$1="P",MAX(0,G$2-$C494),IF(G$1="C",MAX(0,$C494-G$2)))</f>
        <v>0</v>
      </c>
      <c r="H494" s="103" t="n">
        <f aca="false">IF(H$1="P",MAX(0,H$2-$C494),IF(H$1="C",MAX(0,$C494-H$2)))</f>
        <v>0</v>
      </c>
      <c r="I494" s="103" t="n">
        <f aca="false">IF(I$1="P",MAX(0,I$2-$C494),IF(I$1="C",MAX(0,$C494-I$2)))</f>
        <v>3.54</v>
      </c>
      <c r="J494" s="103" t="n">
        <f aca="false">IF(J$1="P",MAX(0,J$2-$C494),IF(J$1="C",MAX(0,$C494-J$2)))</f>
        <v>8.54</v>
      </c>
      <c r="K494" s="103" t="n">
        <f aca="false">IF(K$1="P",MAX(0,K$2-$C494),IF(K$1="C",MAX(0,$C494-K$2)))</f>
        <v>13.54</v>
      </c>
      <c r="L494" s="103" t="n">
        <f aca="false">IF(L$1="P",MAX(0,L$2-$C494),IF(L$1="C",MAX(0,$C494-L$2)))</f>
        <v>23.54</v>
      </c>
      <c r="M494" s="103" t="n">
        <f aca="false">IF(M$1="P",MAX(0,M$2-$C494),IF(M$1="C",MAX(0,$C494-M$2)))</f>
        <v>6.46</v>
      </c>
      <c r="N494" s="103" t="n">
        <f aca="false">IF(N$1="P",MAX(0,N$2-$C494),IF(N$1="C",MAX(0,$C494-N$2)))</f>
        <v>1.46</v>
      </c>
      <c r="O494" s="103" t="n">
        <f aca="false">IF(O$1="P",MAX(0,O$2-$C494),IF(O$1="C",MAX(0,$C494-O$2)))</f>
        <v>0</v>
      </c>
      <c r="P494" s="103" t="n">
        <f aca="false">IF(P$1="P",MAX(0,P$2-$C494),IF(P$1="C",MAX(0,$C494-P$2)))</f>
        <v>0</v>
      </c>
      <c r="Q494" s="103" t="n">
        <f aca="false">IF(Q$1="P",MAX(0,Q$2-$C494),IF(Q$1="C",MAX(0,$C494-Q$2)))</f>
        <v>0</v>
      </c>
      <c r="R494" s="103" t="n">
        <f aca="false">IF(R$1="P",MAX(0,R$2-$C494),IF(R$1="C",MAX(0,$C494-R$2)))</f>
        <v>0</v>
      </c>
      <c r="S494" s="103" t="n">
        <f aca="false">IF(S$1="P",MAX(0,S$2-$C494),IF(S$1="C",MAX(0,$C494-S$2)))</f>
        <v>0</v>
      </c>
      <c r="T494" s="104" t="n">
        <f aca="false">A494</f>
        <v>23</v>
      </c>
      <c r="U494" s="105" t="n">
        <f aca="false">VLOOKUP($B494,Gas!$B$3:$E$2506,2)</f>
        <v>2.74</v>
      </c>
      <c r="V494" s="46" t="n">
        <f aca="false">C494/U494</f>
        <v>9.65693430656934</v>
      </c>
      <c r="W494" s="99" t="n">
        <f aca="false">VLOOKUP($B494,Gas!$B$3:$E$2506,4)</f>
        <v>0.570488271036477</v>
      </c>
    </row>
    <row r="495" customFormat="false" ht="12.75" hidden="false" customHeight="false" outlineLevel="0" collapsed="false">
      <c r="A495" s="95" t="n">
        <f aca="false">MONTH(B495)+(YEAR(B495)-1998)*12</f>
        <v>23</v>
      </c>
      <c r="B495" s="101" t="n">
        <v>36472</v>
      </c>
      <c r="C495" s="102" t="n">
        <v>24.9</v>
      </c>
      <c r="D495" s="98" t="n">
        <f aca="false">LN(C495/C494)</f>
        <v>-0.0607663552161478</v>
      </c>
      <c r="E495" s="106" t="n">
        <f aca="false">STDEV(D486:D495)*SQRT(trade_day)</f>
        <v>1.17016536812838</v>
      </c>
      <c r="F495" s="97"/>
      <c r="G495" s="103" t="n">
        <f aca="false">IF(G$1="P",MAX(0,G$2-$C495),IF(G$1="C",MAX(0,$C495-G$2)))</f>
        <v>0</v>
      </c>
      <c r="H495" s="103" t="n">
        <f aca="false">IF(H$1="P",MAX(0,H$2-$C495),IF(H$1="C",MAX(0,$C495-H$2)))</f>
        <v>0.100000000000001</v>
      </c>
      <c r="I495" s="103" t="n">
        <f aca="false">IF(I$1="P",MAX(0,I$2-$C495),IF(I$1="C",MAX(0,$C495-I$2)))</f>
        <v>5.1</v>
      </c>
      <c r="J495" s="103" t="n">
        <f aca="false">IF(J$1="P",MAX(0,J$2-$C495),IF(J$1="C",MAX(0,$C495-J$2)))</f>
        <v>10.1</v>
      </c>
      <c r="K495" s="103" t="n">
        <f aca="false">IF(K$1="P",MAX(0,K$2-$C495),IF(K$1="C",MAX(0,$C495-K$2)))</f>
        <v>15.1</v>
      </c>
      <c r="L495" s="103" t="n">
        <f aca="false">IF(L$1="P",MAX(0,L$2-$C495),IF(L$1="C",MAX(0,$C495-L$2)))</f>
        <v>25.1</v>
      </c>
      <c r="M495" s="103" t="n">
        <f aca="false">IF(M$1="P",MAX(0,M$2-$C495),IF(M$1="C",MAX(0,$C495-M$2)))</f>
        <v>4.9</v>
      </c>
      <c r="N495" s="103" t="n">
        <f aca="false">IF(N$1="P",MAX(0,N$2-$C495),IF(N$1="C",MAX(0,$C495-N$2)))</f>
        <v>0</v>
      </c>
      <c r="O495" s="103" t="n">
        <f aca="false">IF(O$1="P",MAX(0,O$2-$C495),IF(O$1="C",MAX(0,$C495-O$2)))</f>
        <v>0</v>
      </c>
      <c r="P495" s="103" t="n">
        <f aca="false">IF(P$1="P",MAX(0,P$2-$C495),IF(P$1="C",MAX(0,$C495-P$2)))</f>
        <v>0</v>
      </c>
      <c r="Q495" s="103" t="n">
        <f aca="false">IF(Q$1="P",MAX(0,Q$2-$C495),IF(Q$1="C",MAX(0,$C495-Q$2)))</f>
        <v>0</v>
      </c>
      <c r="R495" s="103" t="n">
        <f aca="false">IF(R$1="P",MAX(0,R$2-$C495),IF(R$1="C",MAX(0,$C495-R$2)))</f>
        <v>0</v>
      </c>
      <c r="S495" s="103" t="n">
        <f aca="false">IF(S$1="P",MAX(0,S$2-$C495),IF(S$1="C",MAX(0,$C495-S$2)))</f>
        <v>0</v>
      </c>
      <c r="T495" s="104" t="n">
        <f aca="false">A495</f>
        <v>23</v>
      </c>
      <c r="U495" s="105" t="n">
        <f aca="false">VLOOKUP($B495,Gas!$B$3:$E$2506,2)</f>
        <v>2.625</v>
      </c>
      <c r="V495" s="46" t="n">
        <f aca="false">C495/U495</f>
        <v>9.48571428571429</v>
      </c>
      <c r="W495" s="99" t="n">
        <f aca="false">VLOOKUP($B495,Gas!$B$3:$E$2506,4)</f>
        <v>0.58309153712343</v>
      </c>
    </row>
    <row r="496" customFormat="false" ht="12.75" hidden="false" customHeight="false" outlineLevel="0" collapsed="false">
      <c r="A496" s="95" t="n">
        <f aca="false">MONTH(B496)+(YEAR(B496)-1998)*12</f>
        <v>23</v>
      </c>
      <c r="B496" s="101" t="n">
        <v>36473</v>
      </c>
      <c r="C496" s="102" t="n">
        <v>21.45</v>
      </c>
      <c r="D496" s="98" t="n">
        <f aca="false">LN(C496/C495)</f>
        <v>-0.149143158096636</v>
      </c>
      <c r="E496" s="106" t="n">
        <f aca="false">STDEV(D487:D496)*SQRT(trade_day)</f>
        <v>1.322683545473</v>
      </c>
      <c r="F496" s="97"/>
      <c r="G496" s="103" t="n">
        <f aca="false">IF(G$1="P",MAX(0,G$2-$C496),IF(G$1="C",MAX(0,$C496-G$2)))</f>
        <v>0</v>
      </c>
      <c r="H496" s="103" t="n">
        <f aca="false">IF(H$1="P",MAX(0,H$2-$C496),IF(H$1="C",MAX(0,$C496-H$2)))</f>
        <v>3.55</v>
      </c>
      <c r="I496" s="103" t="n">
        <f aca="false">IF(I$1="P",MAX(0,I$2-$C496),IF(I$1="C",MAX(0,$C496-I$2)))</f>
        <v>8.55</v>
      </c>
      <c r="J496" s="103" t="n">
        <f aca="false">IF(J$1="P",MAX(0,J$2-$C496),IF(J$1="C",MAX(0,$C496-J$2)))</f>
        <v>13.55</v>
      </c>
      <c r="K496" s="103" t="n">
        <f aca="false">IF(K$1="P",MAX(0,K$2-$C496),IF(K$1="C",MAX(0,$C496-K$2)))</f>
        <v>18.55</v>
      </c>
      <c r="L496" s="103" t="n">
        <f aca="false">IF(L$1="P",MAX(0,L$2-$C496),IF(L$1="C",MAX(0,$C496-L$2)))</f>
        <v>28.55</v>
      </c>
      <c r="M496" s="103" t="n">
        <f aca="false">IF(M$1="P",MAX(0,M$2-$C496),IF(M$1="C",MAX(0,$C496-M$2)))</f>
        <v>1.45</v>
      </c>
      <c r="N496" s="103" t="n">
        <f aca="false">IF(N$1="P",MAX(0,N$2-$C496),IF(N$1="C",MAX(0,$C496-N$2)))</f>
        <v>0</v>
      </c>
      <c r="O496" s="103" t="n">
        <f aca="false">IF(O$1="P",MAX(0,O$2-$C496),IF(O$1="C",MAX(0,$C496-O$2)))</f>
        <v>0</v>
      </c>
      <c r="P496" s="103" t="n">
        <f aca="false">IF(P$1="P",MAX(0,P$2-$C496),IF(P$1="C",MAX(0,$C496-P$2)))</f>
        <v>0</v>
      </c>
      <c r="Q496" s="103" t="n">
        <f aca="false">IF(Q$1="P",MAX(0,Q$2-$C496),IF(Q$1="C",MAX(0,$C496-Q$2)))</f>
        <v>0</v>
      </c>
      <c r="R496" s="103" t="n">
        <f aca="false">IF(R$1="P",MAX(0,R$2-$C496),IF(R$1="C",MAX(0,$C496-R$2)))</f>
        <v>0</v>
      </c>
      <c r="S496" s="103" t="n">
        <f aca="false">IF(S$1="P",MAX(0,S$2-$C496),IF(S$1="C",MAX(0,$C496-S$2)))</f>
        <v>0</v>
      </c>
      <c r="T496" s="104" t="n">
        <f aca="false">A496</f>
        <v>23</v>
      </c>
      <c r="U496" s="105" t="n">
        <f aca="false">VLOOKUP($B496,Gas!$B$3:$E$2506,2)</f>
        <v>2.59</v>
      </c>
      <c r="V496" s="46" t="n">
        <f aca="false">C496/U496</f>
        <v>8.28185328185328</v>
      </c>
      <c r="W496" s="99" t="n">
        <f aca="false">VLOOKUP($B496,Gas!$B$3:$E$2506,4)</f>
        <v>0.415262123161751</v>
      </c>
    </row>
    <row r="497" customFormat="false" ht="12.75" hidden="false" customHeight="false" outlineLevel="0" collapsed="false">
      <c r="A497" s="95" t="n">
        <f aca="false">MONTH(B497)+(YEAR(B497)-1998)*12</f>
        <v>23</v>
      </c>
      <c r="B497" s="101" t="n">
        <v>36474</v>
      </c>
      <c r="C497" s="102" t="n">
        <v>21.27</v>
      </c>
      <c r="D497" s="98" t="n">
        <f aca="false">LN(C497/C496)</f>
        <v>-0.00842701616188012</v>
      </c>
      <c r="E497" s="106" t="n">
        <f aca="false">STDEV(D488:D497)*SQRT(trade_day)</f>
        <v>1.30342701149079</v>
      </c>
      <c r="F497" s="97"/>
      <c r="G497" s="103" t="n">
        <f aca="false">IF(G$1="P",MAX(0,G$2-$C497),IF(G$1="C",MAX(0,$C497-G$2)))</f>
        <v>0</v>
      </c>
      <c r="H497" s="103" t="n">
        <f aca="false">IF(H$1="P",MAX(0,H$2-$C497),IF(H$1="C",MAX(0,$C497-H$2)))</f>
        <v>3.73</v>
      </c>
      <c r="I497" s="103" t="n">
        <f aca="false">IF(I$1="P",MAX(0,I$2-$C497),IF(I$1="C",MAX(0,$C497-I$2)))</f>
        <v>8.73</v>
      </c>
      <c r="J497" s="103" t="n">
        <f aca="false">IF(J$1="P",MAX(0,J$2-$C497),IF(J$1="C",MAX(0,$C497-J$2)))</f>
        <v>13.73</v>
      </c>
      <c r="K497" s="103" t="n">
        <f aca="false">IF(K$1="P",MAX(0,K$2-$C497),IF(K$1="C",MAX(0,$C497-K$2)))</f>
        <v>18.73</v>
      </c>
      <c r="L497" s="103" t="n">
        <f aca="false">IF(L$1="P",MAX(0,L$2-$C497),IF(L$1="C",MAX(0,$C497-L$2)))</f>
        <v>28.73</v>
      </c>
      <c r="M497" s="103" t="n">
        <f aca="false">IF(M$1="P",MAX(0,M$2-$C497),IF(M$1="C",MAX(0,$C497-M$2)))</f>
        <v>1.27</v>
      </c>
      <c r="N497" s="103" t="n">
        <f aca="false">IF(N$1="P",MAX(0,N$2-$C497),IF(N$1="C",MAX(0,$C497-N$2)))</f>
        <v>0</v>
      </c>
      <c r="O497" s="103" t="n">
        <f aca="false">IF(O$1="P",MAX(0,O$2-$C497),IF(O$1="C",MAX(0,$C497-O$2)))</f>
        <v>0</v>
      </c>
      <c r="P497" s="103" t="n">
        <f aca="false">IF(P$1="P",MAX(0,P$2-$C497),IF(P$1="C",MAX(0,$C497-P$2)))</f>
        <v>0</v>
      </c>
      <c r="Q497" s="103" t="n">
        <f aca="false">IF(Q$1="P",MAX(0,Q$2-$C497),IF(Q$1="C",MAX(0,$C497-Q$2)))</f>
        <v>0</v>
      </c>
      <c r="R497" s="103" t="n">
        <f aca="false">IF(R$1="P",MAX(0,R$2-$C497),IF(R$1="C",MAX(0,$C497-R$2)))</f>
        <v>0</v>
      </c>
      <c r="S497" s="103" t="n">
        <f aca="false">IF(S$1="P",MAX(0,S$2-$C497),IF(S$1="C",MAX(0,$C497-S$2)))</f>
        <v>0</v>
      </c>
      <c r="T497" s="104" t="n">
        <f aca="false">A497</f>
        <v>23</v>
      </c>
      <c r="U497" s="105" t="n">
        <f aca="false">VLOOKUP($B497,Gas!$B$3:$E$2506,2)</f>
        <v>2.44</v>
      </c>
      <c r="V497" s="46" t="n">
        <f aca="false">C497/U497</f>
        <v>8.7172131147541</v>
      </c>
      <c r="W497" s="99" t="n">
        <f aca="false">VLOOKUP($B497,Gas!$B$3:$E$2506,4)</f>
        <v>0.517783395505332</v>
      </c>
    </row>
    <row r="498" customFormat="false" ht="12.75" hidden="false" customHeight="false" outlineLevel="0" collapsed="false">
      <c r="A498" s="95" t="n">
        <f aca="false">MONTH(B498)+(YEAR(B498)-1998)*12</f>
        <v>23</v>
      </c>
      <c r="B498" s="101" t="n">
        <v>36475</v>
      </c>
      <c r="C498" s="102" t="n">
        <v>20.52</v>
      </c>
      <c r="D498" s="98" t="n">
        <f aca="false">LN(C498/C497)</f>
        <v>-0.0358976089095771</v>
      </c>
      <c r="E498" s="106" t="n">
        <f aca="false">STDEV(D489:D498)*SQRT(trade_day)</f>
        <v>1.29785540769095</v>
      </c>
      <c r="F498" s="97"/>
      <c r="G498" s="103" t="n">
        <f aca="false">IF(G$1="P",MAX(0,G$2-$C498),IF(G$1="C",MAX(0,$C498-G$2)))</f>
        <v>0</v>
      </c>
      <c r="H498" s="103" t="n">
        <f aca="false">IF(H$1="P",MAX(0,H$2-$C498),IF(H$1="C",MAX(0,$C498-H$2)))</f>
        <v>4.48</v>
      </c>
      <c r="I498" s="103" t="n">
        <f aca="false">IF(I$1="P",MAX(0,I$2-$C498),IF(I$1="C",MAX(0,$C498-I$2)))</f>
        <v>9.48</v>
      </c>
      <c r="J498" s="103" t="n">
        <f aca="false">IF(J$1="P",MAX(0,J$2-$C498),IF(J$1="C",MAX(0,$C498-J$2)))</f>
        <v>14.48</v>
      </c>
      <c r="K498" s="103" t="n">
        <f aca="false">IF(K$1="P",MAX(0,K$2-$C498),IF(K$1="C",MAX(0,$C498-K$2)))</f>
        <v>19.48</v>
      </c>
      <c r="L498" s="103" t="n">
        <f aca="false">IF(L$1="P",MAX(0,L$2-$C498),IF(L$1="C",MAX(0,$C498-L$2)))</f>
        <v>29.48</v>
      </c>
      <c r="M498" s="103" t="n">
        <f aca="false">IF(M$1="P",MAX(0,M$2-$C498),IF(M$1="C",MAX(0,$C498-M$2)))</f>
        <v>0.52</v>
      </c>
      <c r="N498" s="103" t="n">
        <f aca="false">IF(N$1="P",MAX(0,N$2-$C498),IF(N$1="C",MAX(0,$C498-N$2)))</f>
        <v>0</v>
      </c>
      <c r="O498" s="103" t="n">
        <f aca="false">IF(O$1="P",MAX(0,O$2-$C498),IF(O$1="C",MAX(0,$C498-O$2)))</f>
        <v>0</v>
      </c>
      <c r="P498" s="103" t="n">
        <f aca="false">IF(P$1="P",MAX(0,P$2-$C498),IF(P$1="C",MAX(0,$C498-P$2)))</f>
        <v>0</v>
      </c>
      <c r="Q498" s="103" t="n">
        <f aca="false">IF(Q$1="P",MAX(0,Q$2-$C498),IF(Q$1="C",MAX(0,$C498-Q$2)))</f>
        <v>0</v>
      </c>
      <c r="R498" s="103" t="n">
        <f aca="false">IF(R$1="P",MAX(0,R$2-$C498),IF(R$1="C",MAX(0,$C498-R$2)))</f>
        <v>0</v>
      </c>
      <c r="S498" s="103" t="n">
        <f aca="false">IF(S$1="P",MAX(0,S$2-$C498),IF(S$1="C",MAX(0,$C498-S$2)))</f>
        <v>0</v>
      </c>
      <c r="T498" s="104" t="n">
        <f aca="false">A498</f>
        <v>23</v>
      </c>
      <c r="U498" s="105" t="n">
        <f aca="false">VLOOKUP($B498,Gas!$B$3:$E$2506,2)</f>
        <v>2.395</v>
      </c>
      <c r="V498" s="46" t="n">
        <f aca="false">C498/U498</f>
        <v>8.5678496868476</v>
      </c>
      <c r="W498" s="99" t="n">
        <f aca="false">VLOOKUP($B498,Gas!$B$3:$E$2506,4)</f>
        <v>0.503241911822341</v>
      </c>
    </row>
    <row r="499" customFormat="false" ht="12.75" hidden="false" customHeight="false" outlineLevel="0" collapsed="false">
      <c r="A499" s="95" t="n">
        <f aca="false">MONTH(B499)+(YEAR(B499)-1998)*12</f>
        <v>23</v>
      </c>
      <c r="B499" s="101" t="n">
        <v>36476</v>
      </c>
      <c r="C499" s="102" t="n">
        <v>20.56</v>
      </c>
      <c r="D499" s="98" t="n">
        <f aca="false">LN(C499/C498)</f>
        <v>0.00194742028439563</v>
      </c>
      <c r="E499" s="106" t="n">
        <f aca="false">STDEV(D490:D499)*SQRT(trade_day)</f>
        <v>1.30415052191983</v>
      </c>
      <c r="F499" s="97"/>
      <c r="G499" s="103" t="n">
        <f aca="false">IF(G$1="P",MAX(0,G$2-$C499),IF(G$1="C",MAX(0,$C499-G$2)))</f>
        <v>0</v>
      </c>
      <c r="H499" s="103" t="n">
        <f aca="false">IF(H$1="P",MAX(0,H$2-$C499),IF(H$1="C",MAX(0,$C499-H$2)))</f>
        <v>4.44</v>
      </c>
      <c r="I499" s="103" t="n">
        <f aca="false">IF(I$1="P",MAX(0,I$2-$C499),IF(I$1="C",MAX(0,$C499-I$2)))</f>
        <v>9.44</v>
      </c>
      <c r="J499" s="103" t="n">
        <f aca="false">IF(J$1="P",MAX(0,J$2-$C499),IF(J$1="C",MAX(0,$C499-J$2)))</f>
        <v>14.44</v>
      </c>
      <c r="K499" s="103" t="n">
        <f aca="false">IF(K$1="P",MAX(0,K$2-$C499),IF(K$1="C",MAX(0,$C499-K$2)))</f>
        <v>19.44</v>
      </c>
      <c r="L499" s="103" t="n">
        <f aca="false">IF(L$1="P",MAX(0,L$2-$C499),IF(L$1="C",MAX(0,$C499-L$2)))</f>
        <v>29.44</v>
      </c>
      <c r="M499" s="103" t="n">
        <f aca="false">IF(M$1="P",MAX(0,M$2-$C499),IF(M$1="C",MAX(0,$C499-M$2)))</f>
        <v>0.559999999999999</v>
      </c>
      <c r="N499" s="103" t="n">
        <f aca="false">IF(N$1="P",MAX(0,N$2-$C499),IF(N$1="C",MAX(0,$C499-N$2)))</f>
        <v>0</v>
      </c>
      <c r="O499" s="103" t="n">
        <f aca="false">IF(O$1="P",MAX(0,O$2-$C499),IF(O$1="C",MAX(0,$C499-O$2)))</f>
        <v>0</v>
      </c>
      <c r="P499" s="103" t="n">
        <f aca="false">IF(P$1="P",MAX(0,P$2-$C499),IF(P$1="C",MAX(0,$C499-P$2)))</f>
        <v>0</v>
      </c>
      <c r="Q499" s="103" t="n">
        <f aca="false">IF(Q$1="P",MAX(0,Q$2-$C499),IF(Q$1="C",MAX(0,$C499-Q$2)))</f>
        <v>0</v>
      </c>
      <c r="R499" s="103" t="n">
        <f aca="false">IF(R$1="P",MAX(0,R$2-$C499),IF(R$1="C",MAX(0,$C499-R$2)))</f>
        <v>0</v>
      </c>
      <c r="S499" s="103" t="n">
        <f aca="false">IF(S$1="P",MAX(0,S$2-$C499),IF(S$1="C",MAX(0,$C499-S$2)))</f>
        <v>0</v>
      </c>
      <c r="T499" s="104" t="n">
        <f aca="false">A499</f>
        <v>23</v>
      </c>
      <c r="U499" s="105" t="n">
        <f aca="false">VLOOKUP($B499,Gas!$B$3:$E$2506,2)</f>
        <v>2.395</v>
      </c>
      <c r="V499" s="46" t="n">
        <f aca="false">C499/U499</f>
        <v>8.58455114822547</v>
      </c>
      <c r="W499" s="99" t="n">
        <f aca="false">VLOOKUP($B499,Gas!$B$3:$E$2506,4)</f>
        <v>0.507966364162252</v>
      </c>
    </row>
    <row r="500" customFormat="false" ht="12.75" hidden="false" customHeight="false" outlineLevel="0" collapsed="false">
      <c r="A500" s="95" t="n">
        <f aca="false">MONTH(B500)+(YEAR(B500)-1998)*12</f>
        <v>23</v>
      </c>
      <c r="B500" s="101" t="n">
        <v>36479</v>
      </c>
      <c r="C500" s="102" t="n">
        <v>21.32</v>
      </c>
      <c r="D500" s="98" t="n">
        <f aca="false">LN(C500/C499)</f>
        <v>0.0362981587106795</v>
      </c>
      <c r="E500" s="106" t="n">
        <f aca="false">STDEV(D491:D500)*SQRT(trade_day)</f>
        <v>1.31767543809502</v>
      </c>
      <c r="F500" s="97"/>
      <c r="G500" s="103" t="n">
        <f aca="false">IF(G$1="P",MAX(0,G$2-$C500),IF(G$1="C",MAX(0,$C500-G$2)))</f>
        <v>0</v>
      </c>
      <c r="H500" s="103" t="n">
        <f aca="false">IF(H$1="P",MAX(0,H$2-$C500),IF(H$1="C",MAX(0,$C500-H$2)))</f>
        <v>3.68</v>
      </c>
      <c r="I500" s="103" t="n">
        <f aca="false">IF(I$1="P",MAX(0,I$2-$C500),IF(I$1="C",MAX(0,$C500-I$2)))</f>
        <v>8.68</v>
      </c>
      <c r="J500" s="103" t="n">
        <f aca="false">IF(J$1="P",MAX(0,J$2-$C500),IF(J$1="C",MAX(0,$C500-J$2)))</f>
        <v>13.68</v>
      </c>
      <c r="K500" s="103" t="n">
        <f aca="false">IF(K$1="P",MAX(0,K$2-$C500),IF(K$1="C",MAX(0,$C500-K$2)))</f>
        <v>18.68</v>
      </c>
      <c r="L500" s="103" t="n">
        <f aca="false">IF(L$1="P",MAX(0,L$2-$C500),IF(L$1="C",MAX(0,$C500-L$2)))</f>
        <v>28.68</v>
      </c>
      <c r="M500" s="103" t="n">
        <f aca="false">IF(M$1="P",MAX(0,M$2-$C500),IF(M$1="C",MAX(0,$C500-M$2)))</f>
        <v>1.32</v>
      </c>
      <c r="N500" s="103" t="n">
        <f aca="false">IF(N$1="P",MAX(0,N$2-$C500),IF(N$1="C",MAX(0,$C500-N$2)))</f>
        <v>0</v>
      </c>
      <c r="O500" s="103" t="n">
        <f aca="false">IF(O$1="P",MAX(0,O$2-$C500),IF(O$1="C",MAX(0,$C500-O$2)))</f>
        <v>0</v>
      </c>
      <c r="P500" s="103" t="n">
        <f aca="false">IF(P$1="P",MAX(0,P$2-$C500),IF(P$1="C",MAX(0,$C500-P$2)))</f>
        <v>0</v>
      </c>
      <c r="Q500" s="103" t="n">
        <f aca="false">IF(Q$1="P",MAX(0,Q$2-$C500),IF(Q$1="C",MAX(0,$C500-Q$2)))</f>
        <v>0</v>
      </c>
      <c r="R500" s="103" t="n">
        <f aca="false">IF(R$1="P",MAX(0,R$2-$C500),IF(R$1="C",MAX(0,$C500-R$2)))</f>
        <v>0</v>
      </c>
      <c r="S500" s="103" t="n">
        <f aca="false">IF(S$1="P",MAX(0,S$2-$C500),IF(S$1="C",MAX(0,$C500-S$2)))</f>
        <v>0</v>
      </c>
      <c r="T500" s="104" t="n">
        <f aca="false">A500</f>
        <v>23</v>
      </c>
      <c r="U500" s="105" t="n">
        <f aca="false">VLOOKUP($B500,Gas!$B$3:$E$2506,2)</f>
        <v>2.135</v>
      </c>
      <c r="V500" s="46" t="n">
        <f aca="false">C500/U500</f>
        <v>9.98594847775176</v>
      </c>
      <c r="W500" s="99" t="n">
        <f aca="false">VLOOKUP($B500,Gas!$B$3:$E$2506,4)</f>
        <v>0.723461148555247</v>
      </c>
    </row>
    <row r="501" customFormat="false" ht="12.75" hidden="false" customHeight="false" outlineLevel="0" collapsed="false">
      <c r="A501" s="95" t="n">
        <f aca="false">MONTH(B501)+(YEAR(B501)-1998)*12</f>
        <v>23</v>
      </c>
      <c r="B501" s="101" t="n">
        <v>36480</v>
      </c>
      <c r="C501" s="102" t="n">
        <v>22.12</v>
      </c>
      <c r="D501" s="98" t="n">
        <f aca="false">LN(C501/C500)</f>
        <v>0.0368365773564902</v>
      </c>
      <c r="E501" s="106" t="n">
        <f aca="false">STDEV(D492:D501)*SQRT(trade_day)</f>
        <v>1.33571176612944</v>
      </c>
      <c r="F501" s="97"/>
      <c r="G501" s="103" t="n">
        <f aca="false">IF(G$1="P",MAX(0,G$2-$C501),IF(G$1="C",MAX(0,$C501-G$2)))</f>
        <v>0</v>
      </c>
      <c r="H501" s="103" t="n">
        <f aca="false">IF(H$1="P",MAX(0,H$2-$C501),IF(H$1="C",MAX(0,$C501-H$2)))</f>
        <v>2.88</v>
      </c>
      <c r="I501" s="103" t="n">
        <f aca="false">IF(I$1="P",MAX(0,I$2-$C501),IF(I$1="C",MAX(0,$C501-I$2)))</f>
        <v>7.88</v>
      </c>
      <c r="J501" s="103" t="n">
        <f aca="false">IF(J$1="P",MAX(0,J$2-$C501),IF(J$1="C",MAX(0,$C501-J$2)))</f>
        <v>12.88</v>
      </c>
      <c r="K501" s="103" t="n">
        <f aca="false">IF(K$1="P",MAX(0,K$2-$C501),IF(K$1="C",MAX(0,$C501-K$2)))</f>
        <v>17.88</v>
      </c>
      <c r="L501" s="103" t="n">
        <f aca="false">IF(L$1="P",MAX(0,L$2-$C501),IF(L$1="C",MAX(0,$C501-L$2)))</f>
        <v>27.88</v>
      </c>
      <c r="M501" s="103" t="n">
        <f aca="false">IF(M$1="P",MAX(0,M$2-$C501),IF(M$1="C",MAX(0,$C501-M$2)))</f>
        <v>2.12</v>
      </c>
      <c r="N501" s="103" t="n">
        <f aca="false">IF(N$1="P",MAX(0,N$2-$C501),IF(N$1="C",MAX(0,$C501-N$2)))</f>
        <v>0</v>
      </c>
      <c r="O501" s="103" t="n">
        <f aca="false">IF(O$1="P",MAX(0,O$2-$C501),IF(O$1="C",MAX(0,$C501-O$2)))</f>
        <v>0</v>
      </c>
      <c r="P501" s="103" t="n">
        <f aca="false">IF(P$1="P",MAX(0,P$2-$C501),IF(P$1="C",MAX(0,$C501-P$2)))</f>
        <v>0</v>
      </c>
      <c r="Q501" s="103" t="n">
        <f aca="false">IF(Q$1="P",MAX(0,Q$2-$C501),IF(Q$1="C",MAX(0,$C501-Q$2)))</f>
        <v>0</v>
      </c>
      <c r="R501" s="103" t="n">
        <f aca="false">IF(R$1="P",MAX(0,R$2-$C501),IF(R$1="C",MAX(0,$C501-R$2)))</f>
        <v>0</v>
      </c>
      <c r="S501" s="103" t="n">
        <f aca="false">IF(S$1="P",MAX(0,S$2-$C501),IF(S$1="C",MAX(0,$C501-S$2)))</f>
        <v>0</v>
      </c>
      <c r="T501" s="104" t="n">
        <f aca="false">A501</f>
        <v>23</v>
      </c>
      <c r="U501" s="105" t="n">
        <f aca="false">VLOOKUP($B501,Gas!$B$3:$E$2506,2)</f>
        <v>2.31</v>
      </c>
      <c r="V501" s="46" t="n">
        <f aca="false">C501/U501</f>
        <v>9.57575757575758</v>
      </c>
      <c r="W501" s="99" t="n">
        <f aca="false">VLOOKUP($B501,Gas!$B$3:$E$2506,4)</f>
        <v>0.941653090917857</v>
      </c>
    </row>
    <row r="502" customFormat="false" ht="12.75" hidden="false" customHeight="false" outlineLevel="0" collapsed="false">
      <c r="A502" s="95" t="n">
        <f aca="false">MONTH(B502)+(YEAR(B502)-1998)*12</f>
        <v>23</v>
      </c>
      <c r="B502" s="101" t="n">
        <v>36481</v>
      </c>
      <c r="C502" s="102" t="n">
        <v>21.07</v>
      </c>
      <c r="D502" s="98" t="n">
        <f aca="false">LN(C502/C501)</f>
        <v>-0.0486319488380364</v>
      </c>
      <c r="E502" s="106" t="n">
        <f aca="false">STDEV(D493:D502)*SQRT(trade_day)</f>
        <v>1.15836629775345</v>
      </c>
      <c r="F502" s="97"/>
      <c r="G502" s="103" t="n">
        <f aca="false">IF(G$1="P",MAX(0,G$2-$C502),IF(G$1="C",MAX(0,$C502-G$2)))</f>
        <v>0</v>
      </c>
      <c r="H502" s="103" t="n">
        <f aca="false">IF(H$1="P",MAX(0,H$2-$C502),IF(H$1="C",MAX(0,$C502-H$2)))</f>
        <v>3.93</v>
      </c>
      <c r="I502" s="103" t="n">
        <f aca="false">IF(I$1="P",MAX(0,I$2-$C502),IF(I$1="C",MAX(0,$C502-I$2)))</f>
        <v>8.93</v>
      </c>
      <c r="J502" s="103" t="n">
        <f aca="false">IF(J$1="P",MAX(0,J$2-$C502),IF(J$1="C",MAX(0,$C502-J$2)))</f>
        <v>13.93</v>
      </c>
      <c r="K502" s="103" t="n">
        <f aca="false">IF(K$1="P",MAX(0,K$2-$C502),IF(K$1="C",MAX(0,$C502-K$2)))</f>
        <v>18.93</v>
      </c>
      <c r="L502" s="103" t="n">
        <f aca="false">IF(L$1="P",MAX(0,L$2-$C502),IF(L$1="C",MAX(0,$C502-L$2)))</f>
        <v>28.93</v>
      </c>
      <c r="M502" s="103" t="n">
        <f aca="false">IF(M$1="P",MAX(0,M$2-$C502),IF(M$1="C",MAX(0,$C502-M$2)))</f>
        <v>1.07</v>
      </c>
      <c r="N502" s="103" t="n">
        <f aca="false">IF(N$1="P",MAX(0,N$2-$C502),IF(N$1="C",MAX(0,$C502-N$2)))</f>
        <v>0</v>
      </c>
      <c r="O502" s="103" t="n">
        <f aca="false">IF(O$1="P",MAX(0,O$2-$C502),IF(O$1="C",MAX(0,$C502-O$2)))</f>
        <v>0</v>
      </c>
      <c r="P502" s="103" t="n">
        <f aca="false">IF(P$1="P",MAX(0,P$2-$C502),IF(P$1="C",MAX(0,$C502-P$2)))</f>
        <v>0</v>
      </c>
      <c r="Q502" s="103" t="n">
        <f aca="false">IF(Q$1="P",MAX(0,Q$2-$C502),IF(Q$1="C",MAX(0,$C502-Q$2)))</f>
        <v>0</v>
      </c>
      <c r="R502" s="103" t="n">
        <f aca="false">IF(R$1="P",MAX(0,R$2-$C502),IF(R$1="C",MAX(0,$C502-R$2)))</f>
        <v>0</v>
      </c>
      <c r="S502" s="103" t="n">
        <f aca="false">IF(S$1="P",MAX(0,S$2-$C502),IF(S$1="C",MAX(0,$C502-S$2)))</f>
        <v>0</v>
      </c>
      <c r="T502" s="104" t="n">
        <f aca="false">A502</f>
        <v>23</v>
      </c>
      <c r="U502" s="105" t="n">
        <f aca="false">VLOOKUP($B502,Gas!$B$3:$E$2506,2)</f>
        <v>2.23</v>
      </c>
      <c r="V502" s="46" t="n">
        <f aca="false">C502/U502</f>
        <v>9.44843049327354</v>
      </c>
      <c r="W502" s="99" t="n">
        <f aca="false">VLOOKUP($B502,Gas!$B$3:$E$2506,4)</f>
        <v>0.946312921223499</v>
      </c>
    </row>
    <row r="503" customFormat="false" ht="12.75" hidden="false" customHeight="false" outlineLevel="0" collapsed="false">
      <c r="A503" s="95" t="n">
        <f aca="false">MONTH(B503)+(YEAR(B503)-1998)*12</f>
        <v>23</v>
      </c>
      <c r="B503" s="101" t="n">
        <v>36482</v>
      </c>
      <c r="C503" s="102" t="n">
        <v>23.11</v>
      </c>
      <c r="D503" s="98" t="n">
        <f aca="false">LN(C503/C502)</f>
        <v>0.0924151964701917</v>
      </c>
      <c r="E503" s="106" t="n">
        <f aca="false">STDEV(D494:D503)*SQRT(trade_day)</f>
        <v>1.21079843241716</v>
      </c>
      <c r="F503" s="97"/>
      <c r="G503" s="103" t="n">
        <f aca="false">IF(G$1="P",MAX(0,G$2-$C503),IF(G$1="C",MAX(0,$C503-G$2)))</f>
        <v>0</v>
      </c>
      <c r="H503" s="103" t="n">
        <f aca="false">IF(H$1="P",MAX(0,H$2-$C503),IF(H$1="C",MAX(0,$C503-H$2)))</f>
        <v>1.89</v>
      </c>
      <c r="I503" s="103" t="n">
        <f aca="false">IF(I$1="P",MAX(0,I$2-$C503),IF(I$1="C",MAX(0,$C503-I$2)))</f>
        <v>6.89</v>
      </c>
      <c r="J503" s="103" t="n">
        <f aca="false">IF(J$1="P",MAX(0,J$2-$C503),IF(J$1="C",MAX(0,$C503-J$2)))</f>
        <v>11.89</v>
      </c>
      <c r="K503" s="103" t="n">
        <f aca="false">IF(K$1="P",MAX(0,K$2-$C503),IF(K$1="C",MAX(0,$C503-K$2)))</f>
        <v>16.89</v>
      </c>
      <c r="L503" s="103" t="n">
        <f aca="false">IF(L$1="P",MAX(0,L$2-$C503),IF(L$1="C",MAX(0,$C503-L$2)))</f>
        <v>26.89</v>
      </c>
      <c r="M503" s="103" t="n">
        <f aca="false">IF(M$1="P",MAX(0,M$2-$C503),IF(M$1="C",MAX(0,$C503-M$2)))</f>
        <v>3.11</v>
      </c>
      <c r="N503" s="103" t="n">
        <f aca="false">IF(N$1="P",MAX(0,N$2-$C503),IF(N$1="C",MAX(0,$C503-N$2)))</f>
        <v>0</v>
      </c>
      <c r="O503" s="103" t="n">
        <f aca="false">IF(O$1="P",MAX(0,O$2-$C503),IF(O$1="C",MAX(0,$C503-O$2)))</f>
        <v>0</v>
      </c>
      <c r="P503" s="103" t="n">
        <f aca="false">IF(P$1="P",MAX(0,P$2-$C503),IF(P$1="C",MAX(0,$C503-P$2)))</f>
        <v>0</v>
      </c>
      <c r="Q503" s="103" t="n">
        <f aca="false">IF(Q$1="P",MAX(0,Q$2-$C503),IF(Q$1="C",MAX(0,$C503-Q$2)))</f>
        <v>0</v>
      </c>
      <c r="R503" s="103" t="n">
        <f aca="false">IF(R$1="P",MAX(0,R$2-$C503),IF(R$1="C",MAX(0,$C503-R$2)))</f>
        <v>0</v>
      </c>
      <c r="S503" s="103" t="n">
        <f aca="false">IF(S$1="P",MAX(0,S$2-$C503),IF(S$1="C",MAX(0,$C503-S$2)))</f>
        <v>0</v>
      </c>
      <c r="T503" s="104" t="n">
        <f aca="false">A503</f>
        <v>23</v>
      </c>
      <c r="U503" s="105" t="n">
        <f aca="false">VLOOKUP($B503,Gas!$B$3:$E$2506,2)</f>
        <v>2.24</v>
      </c>
      <c r="V503" s="46" t="n">
        <f aca="false">C503/U503</f>
        <v>10.3169642857143</v>
      </c>
      <c r="W503" s="99" t="n">
        <f aca="false">VLOOKUP($B503,Gas!$B$3:$E$2506,4)</f>
        <v>0.94981957194187</v>
      </c>
    </row>
    <row r="504" customFormat="false" ht="12.75" hidden="false" customHeight="false" outlineLevel="0" collapsed="false">
      <c r="A504" s="95" t="n">
        <f aca="false">MONTH(B504)+(YEAR(B504)-1998)*12</f>
        <v>23</v>
      </c>
      <c r="B504" s="101" t="n">
        <v>36483</v>
      </c>
      <c r="C504" s="102" t="n">
        <v>23.1</v>
      </c>
      <c r="D504" s="98" t="n">
        <f aca="false">LN(C504/C503)</f>
        <v>-0.000432806758541416</v>
      </c>
      <c r="E504" s="106" t="n">
        <f aca="false">STDEV(D495:D504)*SQRT(trade_day)</f>
        <v>1.04131038057535</v>
      </c>
      <c r="F504" s="97"/>
      <c r="G504" s="103" t="n">
        <f aca="false">IF(G$1="P",MAX(0,G$2-$C504),IF(G$1="C",MAX(0,$C504-G$2)))</f>
        <v>0</v>
      </c>
      <c r="H504" s="103" t="n">
        <f aca="false">IF(H$1="P",MAX(0,H$2-$C504),IF(H$1="C",MAX(0,$C504-H$2)))</f>
        <v>1.9</v>
      </c>
      <c r="I504" s="103" t="n">
        <f aca="false">IF(I$1="P",MAX(0,I$2-$C504),IF(I$1="C",MAX(0,$C504-I$2)))</f>
        <v>6.9</v>
      </c>
      <c r="J504" s="103" t="n">
        <f aca="false">IF(J$1="P",MAX(0,J$2-$C504),IF(J$1="C",MAX(0,$C504-J$2)))</f>
        <v>11.9</v>
      </c>
      <c r="K504" s="103" t="n">
        <f aca="false">IF(K$1="P",MAX(0,K$2-$C504),IF(K$1="C",MAX(0,$C504-K$2)))</f>
        <v>16.9</v>
      </c>
      <c r="L504" s="103" t="n">
        <f aca="false">IF(L$1="P",MAX(0,L$2-$C504),IF(L$1="C",MAX(0,$C504-L$2)))</f>
        <v>26.9</v>
      </c>
      <c r="M504" s="103" t="n">
        <f aca="false">IF(M$1="P",MAX(0,M$2-$C504),IF(M$1="C",MAX(0,$C504-M$2)))</f>
        <v>3.1</v>
      </c>
      <c r="N504" s="103" t="n">
        <f aca="false">IF(N$1="P",MAX(0,N$2-$C504),IF(N$1="C",MAX(0,$C504-N$2)))</f>
        <v>0</v>
      </c>
      <c r="O504" s="103" t="n">
        <f aca="false">IF(O$1="P",MAX(0,O$2-$C504),IF(O$1="C",MAX(0,$C504-O$2)))</f>
        <v>0</v>
      </c>
      <c r="P504" s="103" t="n">
        <f aca="false">IF(P$1="P",MAX(0,P$2-$C504),IF(P$1="C",MAX(0,$C504-P$2)))</f>
        <v>0</v>
      </c>
      <c r="Q504" s="103" t="n">
        <f aca="false">IF(Q$1="P",MAX(0,Q$2-$C504),IF(Q$1="C",MAX(0,$C504-Q$2)))</f>
        <v>0</v>
      </c>
      <c r="R504" s="103" t="n">
        <f aca="false">IF(R$1="P",MAX(0,R$2-$C504),IF(R$1="C",MAX(0,$C504-R$2)))</f>
        <v>0</v>
      </c>
      <c r="S504" s="103" t="n">
        <f aca="false">IF(S$1="P",MAX(0,S$2-$C504),IF(S$1="C",MAX(0,$C504-S$2)))</f>
        <v>0</v>
      </c>
      <c r="T504" s="104" t="n">
        <f aca="false">A504</f>
        <v>23</v>
      </c>
      <c r="U504" s="105" t="n">
        <f aca="false">VLOOKUP($B504,Gas!$B$3:$E$2506,2)</f>
        <v>2.22</v>
      </c>
      <c r="V504" s="46" t="n">
        <f aca="false">C504/U504</f>
        <v>10.4054054054054</v>
      </c>
      <c r="W504" s="99" t="n">
        <f aca="false">VLOOKUP($B504,Gas!$B$3:$E$2506,4)</f>
        <v>0.950664020736875</v>
      </c>
    </row>
    <row r="505" customFormat="false" ht="12.75" hidden="false" customHeight="false" outlineLevel="0" collapsed="false">
      <c r="A505" s="95" t="n">
        <f aca="false">MONTH(B505)+(YEAR(B505)-1998)*12</f>
        <v>23</v>
      </c>
      <c r="B505" s="101" t="n">
        <v>36486</v>
      </c>
      <c r="C505" s="102" t="n">
        <v>19.75</v>
      </c>
      <c r="D505" s="98" t="n">
        <f aca="false">LN(C505/C504)</f>
        <v>-0.156679126180617</v>
      </c>
      <c r="E505" s="106" t="n">
        <f aca="false">STDEV(D496:D505)*SQRT(trade_day)</f>
        <v>1.25129527758328</v>
      </c>
      <c r="F505" s="97"/>
      <c r="G505" s="103" t="n">
        <f aca="false">IF(G$1="P",MAX(0,G$2-$C505),IF(G$1="C",MAX(0,$C505-G$2)))</f>
        <v>0.25</v>
      </c>
      <c r="H505" s="103" t="n">
        <f aca="false">IF(H$1="P",MAX(0,H$2-$C505),IF(H$1="C",MAX(0,$C505-H$2)))</f>
        <v>5.25</v>
      </c>
      <c r="I505" s="103" t="n">
        <f aca="false">IF(I$1="P",MAX(0,I$2-$C505),IF(I$1="C",MAX(0,$C505-I$2)))</f>
        <v>10.25</v>
      </c>
      <c r="J505" s="103" t="n">
        <f aca="false">IF(J$1="P",MAX(0,J$2-$C505),IF(J$1="C",MAX(0,$C505-J$2)))</f>
        <v>15.25</v>
      </c>
      <c r="K505" s="103" t="n">
        <f aca="false">IF(K$1="P",MAX(0,K$2-$C505),IF(K$1="C",MAX(0,$C505-K$2)))</f>
        <v>20.25</v>
      </c>
      <c r="L505" s="103" t="n">
        <f aca="false">IF(L$1="P",MAX(0,L$2-$C505),IF(L$1="C",MAX(0,$C505-L$2)))</f>
        <v>30.25</v>
      </c>
      <c r="M505" s="103" t="n">
        <f aca="false">IF(M$1="P",MAX(0,M$2-$C505),IF(M$1="C",MAX(0,$C505-M$2)))</f>
        <v>0</v>
      </c>
      <c r="N505" s="103" t="n">
        <f aca="false">IF(N$1="P",MAX(0,N$2-$C505),IF(N$1="C",MAX(0,$C505-N$2)))</f>
        <v>0</v>
      </c>
      <c r="O505" s="103" t="n">
        <f aca="false">IF(O$1="P",MAX(0,O$2-$C505),IF(O$1="C",MAX(0,$C505-O$2)))</f>
        <v>0</v>
      </c>
      <c r="P505" s="103" t="n">
        <f aca="false">IF(P$1="P",MAX(0,P$2-$C505),IF(P$1="C",MAX(0,$C505-P$2)))</f>
        <v>0</v>
      </c>
      <c r="Q505" s="103" t="n">
        <f aca="false">IF(Q$1="P",MAX(0,Q$2-$C505),IF(Q$1="C",MAX(0,$C505-Q$2)))</f>
        <v>0</v>
      </c>
      <c r="R505" s="103" t="n">
        <f aca="false">IF(R$1="P",MAX(0,R$2-$C505),IF(R$1="C",MAX(0,$C505-R$2)))</f>
        <v>0</v>
      </c>
      <c r="S505" s="103" t="n">
        <f aca="false">IF(S$1="P",MAX(0,S$2-$C505),IF(S$1="C",MAX(0,$C505-S$2)))</f>
        <v>0</v>
      </c>
      <c r="T505" s="104" t="n">
        <f aca="false">A505</f>
        <v>23</v>
      </c>
      <c r="U505" s="105" t="n">
        <f aca="false">VLOOKUP($B505,Gas!$B$3:$E$2506,2)</f>
        <v>2.15</v>
      </c>
      <c r="V505" s="46" t="n">
        <f aca="false">C505/U505</f>
        <v>9.18604651162791</v>
      </c>
      <c r="W505" s="99" t="n">
        <f aca="false">VLOOKUP($B505,Gas!$B$3:$E$2506,4)</f>
        <v>0.914401963563328</v>
      </c>
    </row>
    <row r="506" customFormat="false" ht="12.75" hidden="false" customHeight="false" outlineLevel="0" collapsed="false">
      <c r="A506" s="95" t="n">
        <f aca="false">MONTH(B506)+(YEAR(B506)-1998)*12</f>
        <v>23</v>
      </c>
      <c r="B506" s="101" t="n">
        <v>36487</v>
      </c>
      <c r="C506" s="102" t="n">
        <v>17.38</v>
      </c>
      <c r="D506" s="98" t="n">
        <f aca="false">LN(C506/C505)</f>
        <v>-0.127833371509885</v>
      </c>
      <c r="E506" s="106" t="n">
        <f aca="false">STDEV(D497:D506)*SQRT(trade_day)</f>
        <v>1.1949717622591</v>
      </c>
      <c r="F506" s="97"/>
      <c r="G506" s="103" t="n">
        <f aca="false">IF(G$1="P",MAX(0,G$2-$C506),IF(G$1="C",MAX(0,$C506-G$2)))</f>
        <v>2.62</v>
      </c>
      <c r="H506" s="103" t="n">
        <f aca="false">IF(H$1="P",MAX(0,H$2-$C506),IF(H$1="C",MAX(0,$C506-H$2)))</f>
        <v>7.62</v>
      </c>
      <c r="I506" s="103" t="n">
        <f aca="false">IF(I$1="P",MAX(0,I$2-$C506),IF(I$1="C",MAX(0,$C506-I$2)))</f>
        <v>12.62</v>
      </c>
      <c r="J506" s="103" t="n">
        <f aca="false">IF(J$1="P",MAX(0,J$2-$C506),IF(J$1="C",MAX(0,$C506-J$2)))</f>
        <v>17.62</v>
      </c>
      <c r="K506" s="103" t="n">
        <f aca="false">IF(K$1="P",MAX(0,K$2-$C506),IF(K$1="C",MAX(0,$C506-K$2)))</f>
        <v>22.62</v>
      </c>
      <c r="L506" s="103" t="n">
        <f aca="false">IF(L$1="P",MAX(0,L$2-$C506),IF(L$1="C",MAX(0,$C506-L$2)))</f>
        <v>32.62</v>
      </c>
      <c r="M506" s="103" t="n">
        <f aca="false">IF(M$1="P",MAX(0,M$2-$C506),IF(M$1="C",MAX(0,$C506-M$2)))</f>
        <v>0</v>
      </c>
      <c r="N506" s="103" t="n">
        <f aca="false">IF(N$1="P",MAX(0,N$2-$C506),IF(N$1="C",MAX(0,$C506-N$2)))</f>
        <v>0</v>
      </c>
      <c r="O506" s="103" t="n">
        <f aca="false">IF(O$1="P",MAX(0,O$2-$C506),IF(O$1="C",MAX(0,$C506-O$2)))</f>
        <v>0</v>
      </c>
      <c r="P506" s="103" t="n">
        <f aca="false">IF(P$1="P",MAX(0,P$2-$C506),IF(P$1="C",MAX(0,$C506-P$2)))</f>
        <v>0</v>
      </c>
      <c r="Q506" s="103" t="n">
        <f aca="false">IF(Q$1="P",MAX(0,Q$2-$C506),IF(Q$1="C",MAX(0,$C506-Q$2)))</f>
        <v>0</v>
      </c>
      <c r="R506" s="103" t="n">
        <f aca="false">IF(R$1="P",MAX(0,R$2-$C506),IF(R$1="C",MAX(0,$C506-R$2)))</f>
        <v>0</v>
      </c>
      <c r="S506" s="103" t="n">
        <f aca="false">IF(S$1="P",MAX(0,S$2-$C506),IF(S$1="C",MAX(0,$C506-S$2)))</f>
        <v>0</v>
      </c>
      <c r="T506" s="104" t="n">
        <f aca="false">A506</f>
        <v>23</v>
      </c>
      <c r="U506" s="105" t="n">
        <f aca="false">VLOOKUP($B506,Gas!$B$3:$E$2506,2)</f>
        <v>2.035</v>
      </c>
      <c r="V506" s="46" t="n">
        <f aca="false">C506/U506</f>
        <v>8.54054054054054</v>
      </c>
      <c r="W506" s="99" t="n">
        <f aca="false">VLOOKUP($B506,Gas!$B$3:$E$2506,4)</f>
        <v>0.67898054056708</v>
      </c>
    </row>
    <row r="507" customFormat="false" ht="12.75" hidden="false" customHeight="false" outlineLevel="0" collapsed="false">
      <c r="A507" s="95" t="n">
        <f aca="false">MONTH(B507)+(YEAR(B507)-1998)*12</f>
        <v>23</v>
      </c>
      <c r="B507" s="101" t="n">
        <v>36488</v>
      </c>
      <c r="C507" s="102" t="n">
        <v>16.91</v>
      </c>
      <c r="D507" s="98" t="n">
        <f aca="false">LN(C507/C506)</f>
        <v>-0.027414956926757</v>
      </c>
      <c r="E507" s="106" t="n">
        <f aca="false">STDEV(D498:D507)*SQRT(trade_day)</f>
        <v>1.19317447490602</v>
      </c>
      <c r="F507" s="97"/>
      <c r="G507" s="103" t="n">
        <f aca="false">IF(G$1="P",MAX(0,G$2-$C507),IF(G$1="C",MAX(0,$C507-G$2)))</f>
        <v>3.09</v>
      </c>
      <c r="H507" s="103" t="n">
        <f aca="false">IF(H$1="P",MAX(0,H$2-$C507),IF(H$1="C",MAX(0,$C507-H$2)))</f>
        <v>8.09</v>
      </c>
      <c r="I507" s="103" t="n">
        <f aca="false">IF(I$1="P",MAX(0,I$2-$C507),IF(I$1="C",MAX(0,$C507-I$2)))</f>
        <v>13.09</v>
      </c>
      <c r="J507" s="103" t="n">
        <f aca="false">IF(J$1="P",MAX(0,J$2-$C507),IF(J$1="C",MAX(0,$C507-J$2)))</f>
        <v>18.09</v>
      </c>
      <c r="K507" s="103" t="n">
        <f aca="false">IF(K$1="P",MAX(0,K$2-$C507),IF(K$1="C",MAX(0,$C507-K$2)))</f>
        <v>23.09</v>
      </c>
      <c r="L507" s="103" t="n">
        <f aca="false">IF(L$1="P",MAX(0,L$2-$C507),IF(L$1="C",MAX(0,$C507-L$2)))</f>
        <v>33.09</v>
      </c>
      <c r="M507" s="103" t="n">
        <f aca="false">IF(M$1="P",MAX(0,M$2-$C507),IF(M$1="C",MAX(0,$C507-M$2)))</f>
        <v>0</v>
      </c>
      <c r="N507" s="103" t="n">
        <f aca="false">IF(N$1="P",MAX(0,N$2-$C507),IF(N$1="C",MAX(0,$C507-N$2)))</f>
        <v>0</v>
      </c>
      <c r="O507" s="103" t="n">
        <f aca="false">IF(O$1="P",MAX(0,O$2-$C507),IF(O$1="C",MAX(0,$C507-O$2)))</f>
        <v>0</v>
      </c>
      <c r="P507" s="103" t="n">
        <f aca="false">IF(P$1="P",MAX(0,P$2-$C507),IF(P$1="C",MAX(0,$C507-P$2)))</f>
        <v>0</v>
      </c>
      <c r="Q507" s="103" t="n">
        <f aca="false">IF(Q$1="P",MAX(0,Q$2-$C507),IF(Q$1="C",MAX(0,$C507-Q$2)))</f>
        <v>0</v>
      </c>
      <c r="R507" s="103" t="n">
        <f aca="false">IF(R$1="P",MAX(0,R$2-$C507),IF(R$1="C",MAX(0,$C507-R$2)))</f>
        <v>0</v>
      </c>
      <c r="S507" s="103" t="n">
        <f aca="false">IF(S$1="P",MAX(0,S$2-$C507),IF(S$1="C",MAX(0,$C507-S$2)))</f>
        <v>0</v>
      </c>
      <c r="T507" s="104" t="n">
        <f aca="false">A507</f>
        <v>23</v>
      </c>
      <c r="U507" s="105" t="n">
        <f aca="false">VLOOKUP($B507,Gas!$B$3:$E$2506,2)</f>
        <v>1.99</v>
      </c>
      <c r="V507" s="46" t="n">
        <f aca="false">C507/U507</f>
        <v>8.49748743718593</v>
      </c>
      <c r="W507" s="99" t="n">
        <f aca="false">VLOOKUP($B507,Gas!$B$3:$E$2506,4)</f>
        <v>0.685977207742023</v>
      </c>
    </row>
    <row r="508" customFormat="false" ht="12.75" hidden="false" customHeight="false" outlineLevel="0" collapsed="false">
      <c r="A508" s="95" t="n">
        <f aca="false">MONTH(B508)+(YEAR(B508)-1998)*12</f>
        <v>23</v>
      </c>
      <c r="B508" s="101" t="n">
        <v>36490</v>
      </c>
      <c r="C508" s="102" t="n">
        <v>16.83</v>
      </c>
      <c r="D508" s="98" t="n">
        <f aca="false">LN(C508/C507)</f>
        <v>-0.00474215470777437</v>
      </c>
      <c r="E508" s="106" t="n">
        <f aca="false">STDEV(D499:D508)*SQRT(trade_day)</f>
        <v>1.1939442170251</v>
      </c>
      <c r="F508" s="97"/>
      <c r="G508" s="103" t="n">
        <f aca="false">IF(G$1="P",MAX(0,G$2-$C508),IF(G$1="C",MAX(0,$C508-G$2)))</f>
        <v>3.17</v>
      </c>
      <c r="H508" s="103" t="n">
        <f aca="false">IF(H$1="P",MAX(0,H$2-$C508),IF(H$1="C",MAX(0,$C508-H$2)))</f>
        <v>8.17</v>
      </c>
      <c r="I508" s="103" t="n">
        <f aca="false">IF(I$1="P",MAX(0,I$2-$C508),IF(I$1="C",MAX(0,$C508-I$2)))</f>
        <v>13.17</v>
      </c>
      <c r="J508" s="103" t="n">
        <f aca="false">IF(J$1="P",MAX(0,J$2-$C508),IF(J$1="C",MAX(0,$C508-J$2)))</f>
        <v>18.17</v>
      </c>
      <c r="K508" s="103" t="n">
        <f aca="false">IF(K$1="P",MAX(0,K$2-$C508),IF(K$1="C",MAX(0,$C508-K$2)))</f>
        <v>23.17</v>
      </c>
      <c r="L508" s="103" t="n">
        <f aca="false">IF(L$1="P",MAX(0,L$2-$C508),IF(L$1="C",MAX(0,$C508-L$2)))</f>
        <v>33.17</v>
      </c>
      <c r="M508" s="103" t="n">
        <f aca="false">IF(M$1="P",MAX(0,M$2-$C508),IF(M$1="C",MAX(0,$C508-M$2)))</f>
        <v>0</v>
      </c>
      <c r="N508" s="103" t="n">
        <f aca="false">IF(N$1="P",MAX(0,N$2-$C508),IF(N$1="C",MAX(0,$C508-N$2)))</f>
        <v>0</v>
      </c>
      <c r="O508" s="103" t="n">
        <f aca="false">IF(O$1="P",MAX(0,O$2-$C508),IF(O$1="C",MAX(0,$C508-O$2)))</f>
        <v>0</v>
      </c>
      <c r="P508" s="103" t="n">
        <f aca="false">IF(P$1="P",MAX(0,P$2-$C508),IF(P$1="C",MAX(0,$C508-P$2)))</f>
        <v>0</v>
      </c>
      <c r="Q508" s="103" t="n">
        <f aca="false">IF(Q$1="P",MAX(0,Q$2-$C508),IF(Q$1="C",MAX(0,$C508-Q$2)))</f>
        <v>0</v>
      </c>
      <c r="R508" s="103" t="n">
        <f aca="false">IF(R$1="P",MAX(0,R$2-$C508),IF(R$1="C",MAX(0,$C508-R$2)))</f>
        <v>0</v>
      </c>
      <c r="S508" s="103" t="n">
        <f aca="false">IF(S$1="P",MAX(0,S$2-$C508),IF(S$1="C",MAX(0,$C508-S$2)))</f>
        <v>0</v>
      </c>
      <c r="T508" s="104" t="n">
        <f aca="false">A508</f>
        <v>23</v>
      </c>
      <c r="U508" s="105" t="n">
        <f aca="false">VLOOKUP($B508,Gas!$B$3:$E$2506,2)</f>
        <v>1.935</v>
      </c>
      <c r="V508" s="46" t="n">
        <f aca="false">C508/U508</f>
        <v>8.69767441860465</v>
      </c>
      <c r="W508" s="99" t="n">
        <f aca="false">VLOOKUP($B508,Gas!$B$3:$E$2506,4)</f>
        <v>0.378841100823064</v>
      </c>
    </row>
    <row r="509" customFormat="false" ht="12.75" hidden="false" customHeight="false" outlineLevel="0" collapsed="false">
      <c r="A509" s="95" t="n">
        <f aca="false">MONTH(B509)+(YEAR(B509)-1998)*12</f>
        <v>23</v>
      </c>
      <c r="B509" s="101" t="n">
        <v>36493</v>
      </c>
      <c r="C509" s="102" t="n">
        <v>21.8</v>
      </c>
      <c r="D509" s="98" t="n">
        <f aca="false">LN(C509/C508)</f>
        <v>0.258746961592329</v>
      </c>
      <c r="E509" s="106" t="n">
        <f aca="false">STDEV(D500:D509)*SQRT(trade_day)</f>
        <v>1.83977000798891</v>
      </c>
      <c r="F509" s="97"/>
      <c r="G509" s="103" t="n">
        <f aca="false">IF(G$1="P",MAX(0,G$2-$C509),IF(G$1="C",MAX(0,$C509-G$2)))</f>
        <v>0</v>
      </c>
      <c r="H509" s="103" t="n">
        <f aca="false">IF(H$1="P",MAX(0,H$2-$C509),IF(H$1="C",MAX(0,$C509-H$2)))</f>
        <v>3.2</v>
      </c>
      <c r="I509" s="103" t="n">
        <f aca="false">IF(I$1="P",MAX(0,I$2-$C509),IF(I$1="C",MAX(0,$C509-I$2)))</f>
        <v>8.2</v>
      </c>
      <c r="J509" s="103" t="n">
        <f aca="false">IF(J$1="P",MAX(0,J$2-$C509),IF(J$1="C",MAX(0,$C509-J$2)))</f>
        <v>13.2</v>
      </c>
      <c r="K509" s="103" t="n">
        <f aca="false">IF(K$1="P",MAX(0,K$2-$C509),IF(K$1="C",MAX(0,$C509-K$2)))</f>
        <v>18.2</v>
      </c>
      <c r="L509" s="103" t="n">
        <f aca="false">IF(L$1="P",MAX(0,L$2-$C509),IF(L$1="C",MAX(0,$C509-L$2)))</f>
        <v>28.2</v>
      </c>
      <c r="M509" s="103" t="n">
        <f aca="false">IF(M$1="P",MAX(0,M$2-$C509),IF(M$1="C",MAX(0,$C509-M$2)))</f>
        <v>1.8</v>
      </c>
      <c r="N509" s="103" t="n">
        <f aca="false">IF(N$1="P",MAX(0,N$2-$C509),IF(N$1="C",MAX(0,$C509-N$2)))</f>
        <v>0</v>
      </c>
      <c r="O509" s="103" t="n">
        <f aca="false">IF(O$1="P",MAX(0,O$2-$C509),IF(O$1="C",MAX(0,$C509-O$2)))</f>
        <v>0</v>
      </c>
      <c r="P509" s="103" t="n">
        <f aca="false">IF(P$1="P",MAX(0,P$2-$C509),IF(P$1="C",MAX(0,$C509-P$2)))</f>
        <v>0</v>
      </c>
      <c r="Q509" s="103" t="n">
        <f aca="false">IF(Q$1="P",MAX(0,Q$2-$C509),IF(Q$1="C",MAX(0,$C509-Q$2)))</f>
        <v>0</v>
      </c>
      <c r="R509" s="103" t="n">
        <f aca="false">IF(R$1="P",MAX(0,R$2-$C509),IF(R$1="C",MAX(0,$C509-R$2)))</f>
        <v>0</v>
      </c>
      <c r="S509" s="103" t="n">
        <f aca="false">IF(S$1="P",MAX(0,S$2-$C509),IF(S$1="C",MAX(0,$C509-S$2)))</f>
        <v>0</v>
      </c>
      <c r="T509" s="104" t="n">
        <f aca="false">A509</f>
        <v>23</v>
      </c>
      <c r="U509" s="105" t="n">
        <f aca="false">VLOOKUP($B509,Gas!$B$3:$E$2506,2)</f>
        <v>1.935</v>
      </c>
      <c r="V509" s="46" t="n">
        <f aca="false">C509/U509</f>
        <v>11.266149870801</v>
      </c>
      <c r="W509" s="99" t="n">
        <f aca="false">VLOOKUP($B509,Gas!$B$3:$E$2506,4)</f>
        <v>0.373844168426958</v>
      </c>
    </row>
    <row r="510" customFormat="false" ht="12.75" hidden="false" customHeight="false" outlineLevel="0" collapsed="false">
      <c r="A510" s="95" t="n">
        <f aca="false">MONTH(B510)+(YEAR(B510)-1998)*12</f>
        <v>23</v>
      </c>
      <c r="B510" s="101" t="n">
        <v>36494</v>
      </c>
      <c r="C510" s="102" t="n">
        <v>23.72</v>
      </c>
      <c r="D510" s="98" t="n">
        <f aca="false">LN(C510/C509)</f>
        <v>0.0844086043344814</v>
      </c>
      <c r="E510" s="106" t="n">
        <f aca="false">STDEV(D501:D510)*SQRT(trade_day)</f>
        <v>1.87722781241474</v>
      </c>
      <c r="F510" s="97"/>
      <c r="G510" s="103" t="n">
        <f aca="false">IF(G$1="P",MAX(0,G$2-$C510),IF(G$1="C",MAX(0,$C510-G$2)))</f>
        <v>0</v>
      </c>
      <c r="H510" s="103" t="n">
        <f aca="false">IF(H$1="P",MAX(0,H$2-$C510),IF(H$1="C",MAX(0,$C510-H$2)))</f>
        <v>1.28</v>
      </c>
      <c r="I510" s="103" t="n">
        <f aca="false">IF(I$1="P",MAX(0,I$2-$C510),IF(I$1="C",MAX(0,$C510-I$2)))</f>
        <v>6.28</v>
      </c>
      <c r="J510" s="103" t="n">
        <f aca="false">IF(J$1="P",MAX(0,J$2-$C510),IF(J$1="C",MAX(0,$C510-J$2)))</f>
        <v>11.28</v>
      </c>
      <c r="K510" s="103" t="n">
        <f aca="false">IF(K$1="P",MAX(0,K$2-$C510),IF(K$1="C",MAX(0,$C510-K$2)))</f>
        <v>16.28</v>
      </c>
      <c r="L510" s="103" t="n">
        <f aca="false">IF(L$1="P",MAX(0,L$2-$C510),IF(L$1="C",MAX(0,$C510-L$2)))</f>
        <v>26.28</v>
      </c>
      <c r="M510" s="103" t="n">
        <f aca="false">IF(M$1="P",MAX(0,M$2-$C510),IF(M$1="C",MAX(0,$C510-M$2)))</f>
        <v>3.72</v>
      </c>
      <c r="N510" s="103" t="n">
        <f aca="false">IF(N$1="P",MAX(0,N$2-$C510),IF(N$1="C",MAX(0,$C510-N$2)))</f>
        <v>0</v>
      </c>
      <c r="O510" s="103" t="n">
        <f aca="false">IF(O$1="P",MAX(0,O$2-$C510),IF(O$1="C",MAX(0,$C510-O$2)))</f>
        <v>0</v>
      </c>
      <c r="P510" s="103" t="n">
        <f aca="false">IF(P$1="P",MAX(0,P$2-$C510),IF(P$1="C",MAX(0,$C510-P$2)))</f>
        <v>0</v>
      </c>
      <c r="Q510" s="103" t="n">
        <f aca="false">IF(Q$1="P",MAX(0,Q$2-$C510),IF(Q$1="C",MAX(0,$C510-Q$2)))</f>
        <v>0</v>
      </c>
      <c r="R510" s="103" t="n">
        <f aca="false">IF(R$1="P",MAX(0,R$2-$C510),IF(R$1="C",MAX(0,$C510-R$2)))</f>
        <v>0</v>
      </c>
      <c r="S510" s="103" t="n">
        <f aca="false">IF(S$1="P",MAX(0,S$2-$C510),IF(S$1="C",MAX(0,$C510-S$2)))</f>
        <v>0</v>
      </c>
      <c r="T510" s="104" t="n">
        <f aca="false">A510</f>
        <v>23</v>
      </c>
      <c r="U510" s="105" t="n">
        <f aca="false">VLOOKUP($B510,Gas!$B$3:$E$2506,2)</f>
        <v>2.205</v>
      </c>
      <c r="V510" s="46" t="n">
        <f aca="false">C510/U510</f>
        <v>10.7573696145125</v>
      </c>
      <c r="W510" s="99" t="n">
        <f aca="false">VLOOKUP($B510,Gas!$B$3:$E$2506,4)</f>
        <v>0.929542035913105</v>
      </c>
    </row>
    <row r="511" customFormat="false" ht="12.75" hidden="false" customHeight="false" outlineLevel="0" collapsed="false">
      <c r="A511" s="95" t="n">
        <f aca="false">MONTH(B511)+(YEAR(B511)-1998)*12</f>
        <v>24</v>
      </c>
      <c r="B511" s="101" t="n">
        <v>36495</v>
      </c>
      <c r="C511" s="102" t="n">
        <v>25.18</v>
      </c>
      <c r="D511" s="98" t="n">
        <f aca="false">LN(C511/C510)</f>
        <v>0.0597314544866765</v>
      </c>
      <c r="E511" s="106" t="n">
        <f aca="false">STDEV(D502:D511)*SQRT(trade_day)</f>
        <v>1.88954342003284</v>
      </c>
      <c r="F511" s="97"/>
      <c r="G511" s="103" t="n">
        <f aca="false">IF(G$1="P",MAX(0,G$2-$C511),IF(G$1="C",MAX(0,$C511-G$2)))</f>
        <v>0</v>
      </c>
      <c r="H511" s="103" t="n">
        <f aca="false">IF(H$1="P",MAX(0,H$2-$C511),IF(H$1="C",MAX(0,$C511-H$2)))</f>
        <v>0</v>
      </c>
      <c r="I511" s="103" t="n">
        <f aca="false">IF(I$1="P",MAX(0,I$2-$C511),IF(I$1="C",MAX(0,$C511-I$2)))</f>
        <v>4.82</v>
      </c>
      <c r="J511" s="103" t="n">
        <f aca="false">IF(J$1="P",MAX(0,J$2-$C511),IF(J$1="C",MAX(0,$C511-J$2)))</f>
        <v>9.82</v>
      </c>
      <c r="K511" s="103" t="n">
        <f aca="false">IF(K$1="P",MAX(0,K$2-$C511),IF(K$1="C",MAX(0,$C511-K$2)))</f>
        <v>14.82</v>
      </c>
      <c r="L511" s="103" t="n">
        <f aca="false">IF(L$1="P",MAX(0,L$2-$C511),IF(L$1="C",MAX(0,$C511-L$2)))</f>
        <v>24.82</v>
      </c>
      <c r="M511" s="103" t="n">
        <f aca="false">IF(M$1="P",MAX(0,M$2-$C511),IF(M$1="C",MAX(0,$C511-M$2)))</f>
        <v>5.18</v>
      </c>
      <c r="N511" s="103" t="n">
        <f aca="false">IF(N$1="P",MAX(0,N$2-$C511),IF(N$1="C",MAX(0,$C511-N$2)))</f>
        <v>0.18</v>
      </c>
      <c r="O511" s="103" t="n">
        <f aca="false">IF(O$1="P",MAX(0,O$2-$C511),IF(O$1="C",MAX(0,$C511-O$2)))</f>
        <v>0</v>
      </c>
      <c r="P511" s="103" t="n">
        <f aca="false">IF(P$1="P",MAX(0,P$2-$C511),IF(P$1="C",MAX(0,$C511-P$2)))</f>
        <v>0</v>
      </c>
      <c r="Q511" s="103" t="n">
        <f aca="false">IF(Q$1="P",MAX(0,Q$2-$C511),IF(Q$1="C",MAX(0,$C511-Q$2)))</f>
        <v>0</v>
      </c>
      <c r="R511" s="103" t="n">
        <f aca="false">IF(R$1="P",MAX(0,R$2-$C511),IF(R$1="C",MAX(0,$C511-R$2)))</f>
        <v>0</v>
      </c>
      <c r="S511" s="103" t="n">
        <f aca="false">IF(S$1="P",MAX(0,S$2-$C511),IF(S$1="C",MAX(0,$C511-S$2)))</f>
        <v>0</v>
      </c>
      <c r="T511" s="104" t="n">
        <f aca="false">A511</f>
        <v>24</v>
      </c>
      <c r="U511" s="105" t="n">
        <f aca="false">VLOOKUP($B511,Gas!$B$3:$E$2506,2)</f>
        <v>2.215</v>
      </c>
      <c r="V511" s="46" t="n">
        <f aca="false">C511/U511</f>
        <v>11.3679458239278</v>
      </c>
      <c r="W511" s="99" t="n">
        <f aca="false">VLOOKUP($B511,Gas!$B$3:$E$2506,4)</f>
        <v>0.929445341956632</v>
      </c>
    </row>
    <row r="512" customFormat="false" ht="12.75" hidden="false" customHeight="false" outlineLevel="0" collapsed="false">
      <c r="A512" s="95" t="n">
        <f aca="false">MONTH(B512)+(YEAR(B512)-1998)*12</f>
        <v>24</v>
      </c>
      <c r="B512" s="101" t="n">
        <v>36496</v>
      </c>
      <c r="C512" s="102" t="n">
        <v>23.1</v>
      </c>
      <c r="D512" s="98" t="n">
        <f aca="false">LN(C512/C511)</f>
        <v>-0.0862174110884532</v>
      </c>
      <c r="E512" s="106" t="n">
        <f aca="false">STDEV(D503:D512)*SQRT(trade_day)</f>
        <v>1.93243196268278</v>
      </c>
      <c r="F512" s="97"/>
      <c r="G512" s="103" t="n">
        <f aca="false">IF(G$1="P",MAX(0,G$2-$C512),IF(G$1="C",MAX(0,$C512-G$2)))</f>
        <v>0</v>
      </c>
      <c r="H512" s="103" t="n">
        <f aca="false">IF(H$1="P",MAX(0,H$2-$C512),IF(H$1="C",MAX(0,$C512-H$2)))</f>
        <v>1.9</v>
      </c>
      <c r="I512" s="103" t="n">
        <f aca="false">IF(I$1="P",MAX(0,I$2-$C512),IF(I$1="C",MAX(0,$C512-I$2)))</f>
        <v>6.9</v>
      </c>
      <c r="J512" s="103" t="n">
        <f aca="false">IF(J$1="P",MAX(0,J$2-$C512),IF(J$1="C",MAX(0,$C512-J$2)))</f>
        <v>11.9</v>
      </c>
      <c r="K512" s="103" t="n">
        <f aca="false">IF(K$1="P",MAX(0,K$2-$C512),IF(K$1="C",MAX(0,$C512-K$2)))</f>
        <v>16.9</v>
      </c>
      <c r="L512" s="103" t="n">
        <f aca="false">IF(L$1="P",MAX(0,L$2-$C512),IF(L$1="C",MAX(0,$C512-L$2)))</f>
        <v>26.9</v>
      </c>
      <c r="M512" s="103" t="n">
        <f aca="false">IF(M$1="P",MAX(0,M$2-$C512),IF(M$1="C",MAX(0,$C512-M$2)))</f>
        <v>3.1</v>
      </c>
      <c r="N512" s="103" t="n">
        <f aca="false">IF(N$1="P",MAX(0,N$2-$C512),IF(N$1="C",MAX(0,$C512-N$2)))</f>
        <v>0</v>
      </c>
      <c r="O512" s="103" t="n">
        <f aca="false">IF(O$1="P",MAX(0,O$2-$C512),IF(O$1="C",MAX(0,$C512-O$2)))</f>
        <v>0</v>
      </c>
      <c r="P512" s="103" t="n">
        <f aca="false">IF(P$1="P",MAX(0,P$2-$C512),IF(P$1="C",MAX(0,$C512-P$2)))</f>
        <v>0</v>
      </c>
      <c r="Q512" s="103" t="n">
        <f aca="false">IF(Q$1="P",MAX(0,Q$2-$C512),IF(Q$1="C",MAX(0,$C512-Q$2)))</f>
        <v>0</v>
      </c>
      <c r="R512" s="103" t="n">
        <f aca="false">IF(R$1="P",MAX(0,R$2-$C512),IF(R$1="C",MAX(0,$C512-R$2)))</f>
        <v>0</v>
      </c>
      <c r="S512" s="103" t="n">
        <f aca="false">IF(S$1="P",MAX(0,S$2-$C512),IF(S$1="C",MAX(0,$C512-S$2)))</f>
        <v>0</v>
      </c>
      <c r="T512" s="104" t="n">
        <f aca="false">A512</f>
        <v>24</v>
      </c>
      <c r="U512" s="105" t="n">
        <f aca="false">VLOOKUP($B512,Gas!$B$3:$E$2506,2)</f>
        <v>2.17</v>
      </c>
      <c r="V512" s="46" t="n">
        <f aca="false">C512/U512</f>
        <v>10.6451612903226</v>
      </c>
      <c r="W512" s="99" t="n">
        <f aca="false">VLOOKUP($B512,Gas!$B$3:$E$2506,4)</f>
        <v>0.940321309363984</v>
      </c>
    </row>
    <row r="513" customFormat="false" ht="12.75" hidden="false" customHeight="false" outlineLevel="0" collapsed="false">
      <c r="A513" s="95" t="n">
        <f aca="false">MONTH(B513)+(YEAR(B513)-1998)*12</f>
        <v>24</v>
      </c>
      <c r="B513" s="101" t="n">
        <v>36497</v>
      </c>
      <c r="C513" s="102" t="n">
        <v>18.89</v>
      </c>
      <c r="D513" s="98" t="n">
        <f aca="false">LN(C513/C512)</f>
        <v>-0.20119993601433</v>
      </c>
      <c r="E513" s="106" t="n">
        <f aca="false">STDEV(D504:D513)*SQRT(trade_day)</f>
        <v>2.12887492374213</v>
      </c>
      <c r="F513" s="97"/>
      <c r="G513" s="103" t="n">
        <f aca="false">IF(G$1="P",MAX(0,G$2-$C513),IF(G$1="C",MAX(0,$C513-G$2)))</f>
        <v>1.11</v>
      </c>
      <c r="H513" s="103" t="n">
        <f aca="false">IF(H$1="P",MAX(0,H$2-$C513),IF(H$1="C",MAX(0,$C513-H$2)))</f>
        <v>6.11</v>
      </c>
      <c r="I513" s="103" t="n">
        <f aca="false">IF(I$1="P",MAX(0,I$2-$C513),IF(I$1="C",MAX(0,$C513-I$2)))</f>
        <v>11.11</v>
      </c>
      <c r="J513" s="103" t="n">
        <f aca="false">IF(J$1="P",MAX(0,J$2-$C513),IF(J$1="C",MAX(0,$C513-J$2)))</f>
        <v>16.11</v>
      </c>
      <c r="K513" s="103" t="n">
        <f aca="false">IF(K$1="P",MAX(0,K$2-$C513),IF(K$1="C",MAX(0,$C513-K$2)))</f>
        <v>21.11</v>
      </c>
      <c r="L513" s="103" t="n">
        <f aca="false">IF(L$1="P",MAX(0,L$2-$C513),IF(L$1="C",MAX(0,$C513-L$2)))</f>
        <v>31.11</v>
      </c>
      <c r="M513" s="103" t="n">
        <f aca="false">IF(M$1="P",MAX(0,M$2-$C513),IF(M$1="C",MAX(0,$C513-M$2)))</f>
        <v>0</v>
      </c>
      <c r="N513" s="103" t="n">
        <f aca="false">IF(N$1="P",MAX(0,N$2-$C513),IF(N$1="C",MAX(0,$C513-N$2)))</f>
        <v>0</v>
      </c>
      <c r="O513" s="103" t="n">
        <f aca="false">IF(O$1="P",MAX(0,O$2-$C513),IF(O$1="C",MAX(0,$C513-O$2)))</f>
        <v>0</v>
      </c>
      <c r="P513" s="103" t="n">
        <f aca="false">IF(P$1="P",MAX(0,P$2-$C513),IF(P$1="C",MAX(0,$C513-P$2)))</f>
        <v>0</v>
      </c>
      <c r="Q513" s="103" t="n">
        <f aca="false">IF(Q$1="P",MAX(0,Q$2-$C513),IF(Q$1="C",MAX(0,$C513-Q$2)))</f>
        <v>0</v>
      </c>
      <c r="R513" s="103" t="n">
        <f aca="false">IF(R$1="P",MAX(0,R$2-$C513),IF(R$1="C",MAX(0,$C513-R$2)))</f>
        <v>0</v>
      </c>
      <c r="S513" s="103" t="n">
        <f aca="false">IF(S$1="P",MAX(0,S$2-$C513),IF(S$1="C",MAX(0,$C513-S$2)))</f>
        <v>0</v>
      </c>
      <c r="T513" s="104" t="n">
        <f aca="false">A513</f>
        <v>24</v>
      </c>
      <c r="U513" s="105" t="n">
        <f aca="false">VLOOKUP($B513,Gas!$B$3:$E$2506,2)</f>
        <v>2.175</v>
      </c>
      <c r="V513" s="46" t="n">
        <f aca="false">C513/U513</f>
        <v>8.68505747126437</v>
      </c>
      <c r="W513" s="99" t="n">
        <f aca="false">VLOOKUP($B513,Gas!$B$3:$E$2506,4)</f>
        <v>0.862704181740158</v>
      </c>
    </row>
    <row r="514" customFormat="false" ht="12.75" hidden="false" customHeight="false" outlineLevel="0" collapsed="false">
      <c r="A514" s="95" t="n">
        <f aca="false">MONTH(B514)+(YEAR(B514)-1998)*12</f>
        <v>24</v>
      </c>
      <c r="B514" s="101" t="n">
        <v>36500</v>
      </c>
      <c r="C514" s="102" t="n">
        <v>19.18</v>
      </c>
      <c r="D514" s="98" t="n">
        <f aca="false">LN(C514/C513)</f>
        <v>0.0152353879418739</v>
      </c>
      <c r="E514" s="106" t="n">
        <f aca="false">STDEV(D505:D514)*SQRT(trade_day)</f>
        <v>2.13434304607381</v>
      </c>
      <c r="F514" s="97"/>
      <c r="G514" s="103" t="n">
        <f aca="false">IF(G$1="P",MAX(0,G$2-$C514),IF(G$1="C",MAX(0,$C514-G$2)))</f>
        <v>0.82</v>
      </c>
      <c r="H514" s="103" t="n">
        <f aca="false">IF(H$1="P",MAX(0,H$2-$C514),IF(H$1="C",MAX(0,$C514-H$2)))</f>
        <v>5.82</v>
      </c>
      <c r="I514" s="103" t="n">
        <f aca="false">IF(I$1="P",MAX(0,I$2-$C514),IF(I$1="C",MAX(0,$C514-I$2)))</f>
        <v>10.82</v>
      </c>
      <c r="J514" s="103" t="n">
        <f aca="false">IF(J$1="P",MAX(0,J$2-$C514),IF(J$1="C",MAX(0,$C514-J$2)))</f>
        <v>15.82</v>
      </c>
      <c r="K514" s="103" t="n">
        <f aca="false">IF(K$1="P",MAX(0,K$2-$C514),IF(K$1="C",MAX(0,$C514-K$2)))</f>
        <v>20.82</v>
      </c>
      <c r="L514" s="103" t="n">
        <f aca="false">IF(L$1="P",MAX(0,L$2-$C514),IF(L$1="C",MAX(0,$C514-L$2)))</f>
        <v>30.82</v>
      </c>
      <c r="M514" s="103" t="n">
        <f aca="false">IF(M$1="P",MAX(0,M$2-$C514),IF(M$1="C",MAX(0,$C514-M$2)))</f>
        <v>0</v>
      </c>
      <c r="N514" s="103" t="n">
        <f aca="false">IF(N$1="P",MAX(0,N$2-$C514),IF(N$1="C",MAX(0,$C514-N$2)))</f>
        <v>0</v>
      </c>
      <c r="O514" s="103" t="n">
        <f aca="false">IF(O$1="P",MAX(0,O$2-$C514),IF(O$1="C",MAX(0,$C514-O$2)))</f>
        <v>0</v>
      </c>
      <c r="P514" s="103" t="n">
        <f aca="false">IF(P$1="P",MAX(0,P$2-$C514),IF(P$1="C",MAX(0,$C514-P$2)))</f>
        <v>0</v>
      </c>
      <c r="Q514" s="103" t="n">
        <f aca="false">IF(Q$1="P",MAX(0,Q$2-$C514),IF(Q$1="C",MAX(0,$C514-Q$2)))</f>
        <v>0</v>
      </c>
      <c r="R514" s="103" t="n">
        <f aca="false">IF(R$1="P",MAX(0,R$2-$C514),IF(R$1="C",MAX(0,$C514-R$2)))</f>
        <v>0</v>
      </c>
      <c r="S514" s="103" t="n">
        <f aca="false">IF(S$1="P",MAX(0,S$2-$C514),IF(S$1="C",MAX(0,$C514-S$2)))</f>
        <v>0</v>
      </c>
      <c r="T514" s="104" t="n">
        <f aca="false">A514</f>
        <v>24</v>
      </c>
      <c r="U514" s="105" t="n">
        <f aca="false">VLOOKUP($B514,Gas!$B$3:$E$2506,2)</f>
        <v>2.17</v>
      </c>
      <c r="V514" s="46" t="n">
        <f aca="false">C514/U514</f>
        <v>8.83870967741936</v>
      </c>
      <c r="W514" s="99" t="n">
        <f aca="false">VLOOKUP($B514,Gas!$B$3:$E$2506,4)</f>
        <v>0.810560744245311</v>
      </c>
    </row>
    <row r="515" customFormat="false" ht="12.75" hidden="false" customHeight="false" outlineLevel="0" collapsed="false">
      <c r="A515" s="95" t="n">
        <f aca="false">MONTH(B515)+(YEAR(B515)-1998)*12</f>
        <v>24</v>
      </c>
      <c r="B515" s="101" t="n">
        <v>36501</v>
      </c>
      <c r="C515" s="102" t="n">
        <v>19.34</v>
      </c>
      <c r="D515" s="98" t="n">
        <f aca="false">LN(C515/C514)</f>
        <v>0.0083074205698561</v>
      </c>
      <c r="E515" s="106" t="n">
        <f aca="false">STDEV(D506:D515)*SQRT(trade_day)</f>
        <v>1.99255605592057</v>
      </c>
      <c r="F515" s="97"/>
      <c r="G515" s="103" t="n">
        <f aca="false">IF(G$1="P",MAX(0,G$2-$C515),IF(G$1="C",MAX(0,$C515-G$2)))</f>
        <v>0.66</v>
      </c>
      <c r="H515" s="103" t="n">
        <f aca="false">IF(H$1="P",MAX(0,H$2-$C515),IF(H$1="C",MAX(0,$C515-H$2)))</f>
        <v>5.66</v>
      </c>
      <c r="I515" s="103" t="n">
        <f aca="false">IF(I$1="P",MAX(0,I$2-$C515),IF(I$1="C",MAX(0,$C515-I$2)))</f>
        <v>10.66</v>
      </c>
      <c r="J515" s="103" t="n">
        <f aca="false">IF(J$1="P",MAX(0,J$2-$C515),IF(J$1="C",MAX(0,$C515-J$2)))</f>
        <v>15.66</v>
      </c>
      <c r="K515" s="103" t="n">
        <f aca="false">IF(K$1="P",MAX(0,K$2-$C515),IF(K$1="C",MAX(0,$C515-K$2)))</f>
        <v>20.66</v>
      </c>
      <c r="L515" s="103" t="n">
        <f aca="false">IF(L$1="P",MAX(0,L$2-$C515),IF(L$1="C",MAX(0,$C515-L$2)))</f>
        <v>30.66</v>
      </c>
      <c r="M515" s="103" t="n">
        <f aca="false">IF(M$1="P",MAX(0,M$2-$C515),IF(M$1="C",MAX(0,$C515-M$2)))</f>
        <v>0</v>
      </c>
      <c r="N515" s="103" t="n">
        <f aca="false">IF(N$1="P",MAX(0,N$2-$C515),IF(N$1="C",MAX(0,$C515-N$2)))</f>
        <v>0</v>
      </c>
      <c r="O515" s="103" t="n">
        <f aca="false">IF(O$1="P",MAX(0,O$2-$C515),IF(O$1="C",MAX(0,$C515-O$2)))</f>
        <v>0</v>
      </c>
      <c r="P515" s="103" t="n">
        <f aca="false">IF(P$1="P",MAX(0,P$2-$C515),IF(P$1="C",MAX(0,$C515-P$2)))</f>
        <v>0</v>
      </c>
      <c r="Q515" s="103" t="n">
        <f aca="false">IF(Q$1="P",MAX(0,Q$2-$C515),IF(Q$1="C",MAX(0,$C515-Q$2)))</f>
        <v>0</v>
      </c>
      <c r="R515" s="103" t="n">
        <f aca="false">IF(R$1="P",MAX(0,R$2-$C515),IF(R$1="C",MAX(0,$C515-R$2)))</f>
        <v>0</v>
      </c>
      <c r="S515" s="103" t="n">
        <f aca="false">IF(S$1="P",MAX(0,S$2-$C515),IF(S$1="C",MAX(0,$C515-S$2)))</f>
        <v>0</v>
      </c>
      <c r="T515" s="104" t="n">
        <f aca="false">A515</f>
        <v>24</v>
      </c>
      <c r="U515" s="105" t="n">
        <f aca="false">VLOOKUP($B515,Gas!$B$3:$E$2506,2)</f>
        <v>2.18</v>
      </c>
      <c r="V515" s="46" t="n">
        <f aca="false">C515/U515</f>
        <v>8.87155963302752</v>
      </c>
      <c r="W515" s="99" t="n">
        <f aca="false">VLOOKUP($B515,Gas!$B$3:$E$2506,4)</f>
        <v>0.808397072694742</v>
      </c>
    </row>
    <row r="516" customFormat="false" ht="12.75" hidden="false" customHeight="false" outlineLevel="0" collapsed="false">
      <c r="A516" s="95" t="n">
        <f aca="false">MONTH(B516)+(YEAR(B516)-1998)*12</f>
        <v>24</v>
      </c>
      <c r="B516" s="101" t="n">
        <v>36502</v>
      </c>
      <c r="C516" s="102" t="n">
        <v>24.11</v>
      </c>
      <c r="D516" s="98" t="n">
        <f aca="false">LN(C516/C515)</f>
        <v>0.220451202167931</v>
      </c>
      <c r="E516" s="106" t="n">
        <f aca="false">STDEV(D507:D516)*SQRT(trade_day)</f>
        <v>2.13774593766687</v>
      </c>
      <c r="F516" s="97"/>
      <c r="G516" s="103" t="n">
        <f aca="false">IF(G$1="P",MAX(0,G$2-$C516),IF(G$1="C",MAX(0,$C516-G$2)))</f>
        <v>0</v>
      </c>
      <c r="H516" s="103" t="n">
        <f aca="false">IF(H$1="P",MAX(0,H$2-$C516),IF(H$1="C",MAX(0,$C516-H$2)))</f>
        <v>0.890000000000001</v>
      </c>
      <c r="I516" s="103" t="n">
        <f aca="false">IF(I$1="P",MAX(0,I$2-$C516),IF(I$1="C",MAX(0,$C516-I$2)))</f>
        <v>5.89</v>
      </c>
      <c r="J516" s="103" t="n">
        <f aca="false">IF(J$1="P",MAX(0,J$2-$C516),IF(J$1="C",MAX(0,$C516-J$2)))</f>
        <v>10.89</v>
      </c>
      <c r="K516" s="103" t="n">
        <f aca="false">IF(K$1="P",MAX(0,K$2-$C516),IF(K$1="C",MAX(0,$C516-K$2)))</f>
        <v>15.89</v>
      </c>
      <c r="L516" s="103" t="n">
        <f aca="false">IF(L$1="P",MAX(0,L$2-$C516),IF(L$1="C",MAX(0,$C516-L$2)))</f>
        <v>25.89</v>
      </c>
      <c r="M516" s="103" t="n">
        <f aca="false">IF(M$1="P",MAX(0,M$2-$C516),IF(M$1="C",MAX(0,$C516-M$2)))</f>
        <v>4.11</v>
      </c>
      <c r="N516" s="103" t="n">
        <f aca="false">IF(N$1="P",MAX(0,N$2-$C516),IF(N$1="C",MAX(0,$C516-N$2)))</f>
        <v>0</v>
      </c>
      <c r="O516" s="103" t="n">
        <f aca="false">IF(O$1="P",MAX(0,O$2-$C516),IF(O$1="C",MAX(0,$C516-O$2)))</f>
        <v>0</v>
      </c>
      <c r="P516" s="103" t="n">
        <f aca="false">IF(P$1="P",MAX(0,P$2-$C516),IF(P$1="C",MAX(0,$C516-P$2)))</f>
        <v>0</v>
      </c>
      <c r="Q516" s="103" t="n">
        <f aca="false">IF(Q$1="P",MAX(0,Q$2-$C516),IF(Q$1="C",MAX(0,$C516-Q$2)))</f>
        <v>0</v>
      </c>
      <c r="R516" s="103" t="n">
        <f aca="false">IF(R$1="P",MAX(0,R$2-$C516),IF(R$1="C",MAX(0,$C516-R$2)))</f>
        <v>0</v>
      </c>
      <c r="S516" s="103" t="n">
        <f aca="false">IF(S$1="P",MAX(0,S$2-$C516),IF(S$1="C",MAX(0,$C516-S$2)))</f>
        <v>0</v>
      </c>
      <c r="T516" s="104" t="n">
        <f aca="false">A516</f>
        <v>24</v>
      </c>
      <c r="U516" s="105" t="n">
        <f aca="false">VLOOKUP($B516,Gas!$B$3:$E$2506,2)</f>
        <v>2.165</v>
      </c>
      <c r="V516" s="46" t="n">
        <f aca="false">C516/U516</f>
        <v>11.1362586605081</v>
      </c>
      <c r="W516" s="99" t="n">
        <f aca="false">VLOOKUP($B516,Gas!$B$3:$E$2506,4)</f>
        <v>0.813586161660635</v>
      </c>
    </row>
    <row r="517" customFormat="false" ht="12.75" hidden="false" customHeight="false" outlineLevel="0" collapsed="false">
      <c r="A517" s="95" t="n">
        <f aca="false">MONTH(B517)+(YEAR(B517)-1998)*12</f>
        <v>24</v>
      </c>
      <c r="B517" s="101" t="n">
        <v>36503</v>
      </c>
      <c r="C517" s="102" t="n">
        <v>23.09</v>
      </c>
      <c r="D517" s="98" t="n">
        <f aca="false">LN(C517/C516)</f>
        <v>-0.0432270688266757</v>
      </c>
      <c r="E517" s="106" t="n">
        <f aca="false">STDEV(D508:D517)*SQRT(trade_day)</f>
        <v>2.15152114110067</v>
      </c>
      <c r="F517" s="97"/>
      <c r="G517" s="103" t="n">
        <f aca="false">IF(G$1="P",MAX(0,G$2-$C517),IF(G$1="C",MAX(0,$C517-G$2)))</f>
        <v>0</v>
      </c>
      <c r="H517" s="103" t="n">
        <f aca="false">IF(H$1="P",MAX(0,H$2-$C517),IF(H$1="C",MAX(0,$C517-H$2)))</f>
        <v>1.91</v>
      </c>
      <c r="I517" s="103" t="n">
        <f aca="false">IF(I$1="P",MAX(0,I$2-$C517),IF(I$1="C",MAX(0,$C517-I$2)))</f>
        <v>6.91</v>
      </c>
      <c r="J517" s="103" t="n">
        <f aca="false">IF(J$1="P",MAX(0,J$2-$C517),IF(J$1="C",MAX(0,$C517-J$2)))</f>
        <v>11.91</v>
      </c>
      <c r="K517" s="103" t="n">
        <f aca="false">IF(K$1="P",MAX(0,K$2-$C517),IF(K$1="C",MAX(0,$C517-K$2)))</f>
        <v>16.91</v>
      </c>
      <c r="L517" s="103" t="n">
        <f aca="false">IF(L$1="P",MAX(0,L$2-$C517),IF(L$1="C",MAX(0,$C517-L$2)))</f>
        <v>26.91</v>
      </c>
      <c r="M517" s="103" t="n">
        <f aca="false">IF(M$1="P",MAX(0,M$2-$C517),IF(M$1="C",MAX(0,$C517-M$2)))</f>
        <v>3.09</v>
      </c>
      <c r="N517" s="103" t="n">
        <f aca="false">IF(N$1="P",MAX(0,N$2-$C517),IF(N$1="C",MAX(0,$C517-N$2)))</f>
        <v>0</v>
      </c>
      <c r="O517" s="103" t="n">
        <f aca="false">IF(O$1="P",MAX(0,O$2-$C517),IF(O$1="C",MAX(0,$C517-O$2)))</f>
        <v>0</v>
      </c>
      <c r="P517" s="103" t="n">
        <f aca="false">IF(P$1="P",MAX(0,P$2-$C517),IF(P$1="C",MAX(0,$C517-P$2)))</f>
        <v>0</v>
      </c>
      <c r="Q517" s="103" t="n">
        <f aca="false">IF(Q$1="P",MAX(0,Q$2-$C517),IF(Q$1="C",MAX(0,$C517-Q$2)))</f>
        <v>0</v>
      </c>
      <c r="R517" s="103" t="n">
        <f aca="false">IF(R$1="P",MAX(0,R$2-$C517),IF(R$1="C",MAX(0,$C517-R$2)))</f>
        <v>0</v>
      </c>
      <c r="S517" s="103" t="n">
        <f aca="false">IF(S$1="P",MAX(0,S$2-$C517),IF(S$1="C",MAX(0,$C517-S$2)))</f>
        <v>0</v>
      </c>
      <c r="T517" s="104" t="n">
        <f aca="false">A517</f>
        <v>24</v>
      </c>
      <c r="U517" s="105" t="n">
        <f aca="false">VLOOKUP($B517,Gas!$B$3:$E$2506,2)</f>
        <v>2.23</v>
      </c>
      <c r="V517" s="46" t="n">
        <f aca="false">C517/U517</f>
        <v>10.3542600896861</v>
      </c>
      <c r="W517" s="99" t="n">
        <f aca="false">VLOOKUP($B517,Gas!$B$3:$E$2506,4)</f>
        <v>0.816647853732831</v>
      </c>
    </row>
    <row r="518" customFormat="false" ht="12.75" hidden="false" customHeight="false" outlineLevel="0" collapsed="false">
      <c r="A518" s="95" t="n">
        <f aca="false">MONTH(B518)+(YEAR(B518)-1998)*12</f>
        <v>24</v>
      </c>
      <c r="B518" s="101" t="n">
        <v>36504</v>
      </c>
      <c r="C518" s="102" t="n">
        <v>21.01</v>
      </c>
      <c r="D518" s="98" t="n">
        <f aca="false">LN(C518/C517)</f>
        <v>-0.0944011085094949</v>
      </c>
      <c r="E518" s="106" t="n">
        <f aca="false">STDEV(D509:D518)*SQRT(trade_day)</f>
        <v>2.23803248093847</v>
      </c>
      <c r="F518" s="97"/>
      <c r="G518" s="103" t="n">
        <f aca="false">IF(G$1="P",MAX(0,G$2-$C518),IF(G$1="C",MAX(0,$C518-G$2)))</f>
        <v>0</v>
      </c>
      <c r="H518" s="103" t="n">
        <f aca="false">IF(H$1="P",MAX(0,H$2-$C518),IF(H$1="C",MAX(0,$C518-H$2)))</f>
        <v>3.99</v>
      </c>
      <c r="I518" s="103" t="n">
        <f aca="false">IF(I$1="P",MAX(0,I$2-$C518),IF(I$1="C",MAX(0,$C518-I$2)))</f>
        <v>8.99</v>
      </c>
      <c r="J518" s="103" t="n">
        <f aca="false">IF(J$1="P",MAX(0,J$2-$C518),IF(J$1="C",MAX(0,$C518-J$2)))</f>
        <v>13.99</v>
      </c>
      <c r="K518" s="103" t="n">
        <f aca="false">IF(K$1="P",MAX(0,K$2-$C518),IF(K$1="C",MAX(0,$C518-K$2)))</f>
        <v>18.99</v>
      </c>
      <c r="L518" s="103" t="n">
        <f aca="false">IF(L$1="P",MAX(0,L$2-$C518),IF(L$1="C",MAX(0,$C518-L$2)))</f>
        <v>28.99</v>
      </c>
      <c r="M518" s="103" t="n">
        <f aca="false">IF(M$1="P",MAX(0,M$2-$C518),IF(M$1="C",MAX(0,$C518-M$2)))</f>
        <v>1.01</v>
      </c>
      <c r="N518" s="103" t="n">
        <f aca="false">IF(N$1="P",MAX(0,N$2-$C518),IF(N$1="C",MAX(0,$C518-N$2)))</f>
        <v>0</v>
      </c>
      <c r="O518" s="103" t="n">
        <f aca="false">IF(O$1="P",MAX(0,O$2-$C518),IF(O$1="C",MAX(0,$C518-O$2)))</f>
        <v>0</v>
      </c>
      <c r="P518" s="103" t="n">
        <f aca="false">IF(P$1="P",MAX(0,P$2-$C518),IF(P$1="C",MAX(0,$C518-P$2)))</f>
        <v>0</v>
      </c>
      <c r="Q518" s="103" t="n">
        <f aca="false">IF(Q$1="P",MAX(0,Q$2-$C518),IF(Q$1="C",MAX(0,$C518-Q$2)))</f>
        <v>0</v>
      </c>
      <c r="R518" s="103" t="n">
        <f aca="false">IF(R$1="P",MAX(0,R$2-$C518),IF(R$1="C",MAX(0,$C518-R$2)))</f>
        <v>0</v>
      </c>
      <c r="S518" s="103" t="n">
        <f aca="false">IF(S$1="P",MAX(0,S$2-$C518),IF(S$1="C",MAX(0,$C518-S$2)))</f>
        <v>0</v>
      </c>
      <c r="T518" s="104" t="n">
        <f aca="false">A518</f>
        <v>24</v>
      </c>
      <c r="U518" s="105" t="n">
        <f aca="false">VLOOKUP($B518,Gas!$B$3:$E$2506,2)</f>
        <v>2.205</v>
      </c>
      <c r="V518" s="46" t="n">
        <f aca="false">C518/U518</f>
        <v>9.52834467120182</v>
      </c>
      <c r="W518" s="99" t="n">
        <f aca="false">VLOOKUP($B518,Gas!$B$3:$E$2506,4)</f>
        <v>0.248553884801968</v>
      </c>
    </row>
    <row r="519" customFormat="false" ht="12.75" hidden="false" customHeight="false" outlineLevel="0" collapsed="false">
      <c r="A519" s="95" t="n">
        <f aca="false">MONTH(B519)+(YEAR(B519)-1998)*12</f>
        <v>24</v>
      </c>
      <c r="B519" s="101" t="n">
        <v>36507</v>
      </c>
      <c r="C519" s="102" t="n">
        <v>20.01</v>
      </c>
      <c r="D519" s="98" t="n">
        <f aca="false">LN(C519/C518)</f>
        <v>-0.048766366261267</v>
      </c>
      <c r="E519" s="106" t="n">
        <f aca="false">STDEV(D510:D519)*SQRT(trade_day)</f>
        <v>1.82522157352237</v>
      </c>
      <c r="F519" s="97"/>
      <c r="G519" s="103" t="n">
        <f aca="false">IF(G$1="P",MAX(0,G$2-$C519),IF(G$1="C",MAX(0,$C519-G$2)))</f>
        <v>0</v>
      </c>
      <c r="H519" s="103" t="n">
        <f aca="false">IF(H$1="P",MAX(0,H$2-$C519),IF(H$1="C",MAX(0,$C519-H$2)))</f>
        <v>4.99</v>
      </c>
      <c r="I519" s="103" t="n">
        <f aca="false">IF(I$1="P",MAX(0,I$2-$C519),IF(I$1="C",MAX(0,$C519-I$2)))</f>
        <v>9.99</v>
      </c>
      <c r="J519" s="103" t="n">
        <f aca="false">IF(J$1="P",MAX(0,J$2-$C519),IF(J$1="C",MAX(0,$C519-J$2)))</f>
        <v>14.99</v>
      </c>
      <c r="K519" s="103" t="n">
        <f aca="false">IF(K$1="P",MAX(0,K$2-$C519),IF(K$1="C",MAX(0,$C519-K$2)))</f>
        <v>19.99</v>
      </c>
      <c r="L519" s="103" t="n">
        <f aca="false">IF(L$1="P",MAX(0,L$2-$C519),IF(L$1="C",MAX(0,$C519-L$2)))</f>
        <v>29.99</v>
      </c>
      <c r="M519" s="103" t="n">
        <f aca="false">IF(M$1="P",MAX(0,M$2-$C519),IF(M$1="C",MAX(0,$C519-M$2)))</f>
        <v>0.0100000000000016</v>
      </c>
      <c r="N519" s="103" t="n">
        <f aca="false">IF(N$1="P",MAX(0,N$2-$C519),IF(N$1="C",MAX(0,$C519-N$2)))</f>
        <v>0</v>
      </c>
      <c r="O519" s="103" t="n">
        <f aca="false">IF(O$1="P",MAX(0,O$2-$C519),IF(O$1="C",MAX(0,$C519-O$2)))</f>
        <v>0</v>
      </c>
      <c r="P519" s="103" t="n">
        <f aca="false">IF(P$1="P",MAX(0,P$2-$C519),IF(P$1="C",MAX(0,$C519-P$2)))</f>
        <v>0</v>
      </c>
      <c r="Q519" s="103" t="n">
        <f aca="false">IF(Q$1="P",MAX(0,Q$2-$C519),IF(Q$1="C",MAX(0,$C519-Q$2)))</f>
        <v>0</v>
      </c>
      <c r="R519" s="103" t="n">
        <f aca="false">IF(R$1="P",MAX(0,R$2-$C519),IF(R$1="C",MAX(0,$C519-R$2)))</f>
        <v>0</v>
      </c>
      <c r="S519" s="103" t="n">
        <f aca="false">IF(S$1="P",MAX(0,S$2-$C519),IF(S$1="C",MAX(0,$C519-S$2)))</f>
        <v>0</v>
      </c>
      <c r="T519" s="104" t="n">
        <f aca="false">A519</f>
        <v>24</v>
      </c>
      <c r="U519" s="105" t="n">
        <f aca="false">VLOOKUP($B519,Gas!$B$3:$E$2506,2)</f>
        <v>2.255</v>
      </c>
      <c r="V519" s="46" t="n">
        <f aca="false">C519/U519</f>
        <v>8.87361419068736</v>
      </c>
      <c r="W519" s="99" t="n">
        <f aca="false">VLOOKUP($B519,Gas!$B$3:$E$2506,4)</f>
        <v>0.242377603948227</v>
      </c>
    </row>
    <row r="520" customFormat="false" ht="12.75" hidden="false" customHeight="false" outlineLevel="0" collapsed="false">
      <c r="A520" s="95" t="n">
        <f aca="false">MONTH(B520)+(YEAR(B520)-1998)*12</f>
        <v>24</v>
      </c>
      <c r="B520" s="101" t="n">
        <v>36508</v>
      </c>
      <c r="C520" s="102" t="n">
        <v>20.25</v>
      </c>
      <c r="D520" s="98" t="n">
        <f aca="false">LN(C520/C519)</f>
        <v>0.011922644956906</v>
      </c>
      <c r="E520" s="106" t="n">
        <f aca="false">STDEV(D511:D520)*SQRT(trade_day)</f>
        <v>1.75737686672521</v>
      </c>
      <c r="F520" s="97"/>
      <c r="G520" s="103" t="n">
        <f aca="false">IF(G$1="P",MAX(0,G$2-$C520),IF(G$1="C",MAX(0,$C520-G$2)))</f>
        <v>0</v>
      </c>
      <c r="H520" s="103" t="n">
        <f aca="false">IF(H$1="P",MAX(0,H$2-$C520),IF(H$1="C",MAX(0,$C520-H$2)))</f>
        <v>4.75</v>
      </c>
      <c r="I520" s="103" t="n">
        <f aca="false">IF(I$1="P",MAX(0,I$2-$C520),IF(I$1="C",MAX(0,$C520-I$2)))</f>
        <v>9.75</v>
      </c>
      <c r="J520" s="103" t="n">
        <f aca="false">IF(J$1="P",MAX(0,J$2-$C520),IF(J$1="C",MAX(0,$C520-J$2)))</f>
        <v>14.75</v>
      </c>
      <c r="K520" s="103" t="n">
        <f aca="false">IF(K$1="P",MAX(0,K$2-$C520),IF(K$1="C",MAX(0,$C520-K$2)))</f>
        <v>19.75</v>
      </c>
      <c r="L520" s="103" t="n">
        <f aca="false">IF(L$1="P",MAX(0,L$2-$C520),IF(L$1="C",MAX(0,$C520-L$2)))</f>
        <v>29.75</v>
      </c>
      <c r="M520" s="103" t="n">
        <f aca="false">IF(M$1="P",MAX(0,M$2-$C520),IF(M$1="C",MAX(0,$C520-M$2)))</f>
        <v>0.25</v>
      </c>
      <c r="N520" s="103" t="n">
        <f aca="false">IF(N$1="P",MAX(0,N$2-$C520),IF(N$1="C",MAX(0,$C520-N$2)))</f>
        <v>0</v>
      </c>
      <c r="O520" s="103" t="n">
        <f aca="false">IF(O$1="P",MAX(0,O$2-$C520),IF(O$1="C",MAX(0,$C520-O$2)))</f>
        <v>0</v>
      </c>
      <c r="P520" s="103" t="n">
        <f aca="false">IF(P$1="P",MAX(0,P$2-$C520),IF(P$1="C",MAX(0,$C520-P$2)))</f>
        <v>0</v>
      </c>
      <c r="Q520" s="103" t="n">
        <f aca="false">IF(Q$1="P",MAX(0,Q$2-$C520),IF(Q$1="C",MAX(0,$C520-Q$2)))</f>
        <v>0</v>
      </c>
      <c r="R520" s="103" t="n">
        <f aca="false">IF(R$1="P",MAX(0,R$2-$C520),IF(R$1="C",MAX(0,$C520-R$2)))</f>
        <v>0</v>
      </c>
      <c r="S520" s="103" t="n">
        <f aca="false">IF(S$1="P",MAX(0,S$2-$C520),IF(S$1="C",MAX(0,$C520-S$2)))</f>
        <v>0</v>
      </c>
      <c r="T520" s="104" t="n">
        <f aca="false">A520</f>
        <v>24</v>
      </c>
      <c r="U520" s="105" t="n">
        <f aca="false">VLOOKUP($B520,Gas!$B$3:$E$2506,2)</f>
        <v>2.35</v>
      </c>
      <c r="V520" s="46" t="n">
        <f aca="false">C520/U520</f>
        <v>8.61702127659575</v>
      </c>
      <c r="W520" s="99" t="n">
        <f aca="false">VLOOKUP($B520,Gas!$B$3:$E$2506,4)</f>
        <v>0.327305917415167</v>
      </c>
    </row>
    <row r="521" customFormat="false" ht="12.75" hidden="false" customHeight="false" outlineLevel="0" collapsed="false">
      <c r="A521" s="95" t="n">
        <f aca="false">MONTH(B521)+(YEAR(B521)-1998)*12</f>
        <v>24</v>
      </c>
      <c r="B521" s="101" t="n">
        <v>36509</v>
      </c>
      <c r="C521" s="102" t="n">
        <v>21.18</v>
      </c>
      <c r="D521" s="98" t="n">
        <f aca="false">LN(C521/C520)</f>
        <v>0.0449025466207123</v>
      </c>
      <c r="E521" s="106" t="n">
        <f aca="false">STDEV(D512:D521)*SQRT(trade_day)</f>
        <v>1.74115835821965</v>
      </c>
      <c r="F521" s="97"/>
      <c r="G521" s="103" t="n">
        <f aca="false">IF(G$1="P",MAX(0,G$2-$C521),IF(G$1="C",MAX(0,$C521-G$2)))</f>
        <v>0</v>
      </c>
      <c r="H521" s="103" t="n">
        <f aca="false">IF(H$1="P",MAX(0,H$2-$C521),IF(H$1="C",MAX(0,$C521-H$2)))</f>
        <v>3.82</v>
      </c>
      <c r="I521" s="103" t="n">
        <f aca="false">IF(I$1="P",MAX(0,I$2-$C521),IF(I$1="C",MAX(0,$C521-I$2)))</f>
        <v>8.82</v>
      </c>
      <c r="J521" s="103" t="n">
        <f aca="false">IF(J$1="P",MAX(0,J$2-$C521),IF(J$1="C",MAX(0,$C521-J$2)))</f>
        <v>13.82</v>
      </c>
      <c r="K521" s="103" t="n">
        <f aca="false">IF(K$1="P",MAX(0,K$2-$C521),IF(K$1="C",MAX(0,$C521-K$2)))</f>
        <v>18.82</v>
      </c>
      <c r="L521" s="103" t="n">
        <f aca="false">IF(L$1="P",MAX(0,L$2-$C521),IF(L$1="C",MAX(0,$C521-L$2)))</f>
        <v>28.82</v>
      </c>
      <c r="M521" s="103" t="n">
        <f aca="false">IF(M$1="P",MAX(0,M$2-$C521),IF(M$1="C",MAX(0,$C521-M$2)))</f>
        <v>1.18</v>
      </c>
      <c r="N521" s="103" t="n">
        <f aca="false">IF(N$1="P",MAX(0,N$2-$C521),IF(N$1="C",MAX(0,$C521-N$2)))</f>
        <v>0</v>
      </c>
      <c r="O521" s="103" t="n">
        <f aca="false">IF(O$1="P",MAX(0,O$2-$C521),IF(O$1="C",MAX(0,$C521-O$2)))</f>
        <v>0</v>
      </c>
      <c r="P521" s="103" t="n">
        <f aca="false">IF(P$1="P",MAX(0,P$2-$C521),IF(P$1="C",MAX(0,$C521-P$2)))</f>
        <v>0</v>
      </c>
      <c r="Q521" s="103" t="n">
        <f aca="false">IF(Q$1="P",MAX(0,Q$2-$C521),IF(Q$1="C",MAX(0,$C521-Q$2)))</f>
        <v>0</v>
      </c>
      <c r="R521" s="103" t="n">
        <f aca="false">IF(R$1="P",MAX(0,R$2-$C521),IF(R$1="C",MAX(0,$C521-R$2)))</f>
        <v>0</v>
      </c>
      <c r="S521" s="103" t="n">
        <f aca="false">IF(S$1="P",MAX(0,S$2-$C521),IF(S$1="C",MAX(0,$C521-S$2)))</f>
        <v>0</v>
      </c>
      <c r="T521" s="104" t="n">
        <f aca="false">A521</f>
        <v>24</v>
      </c>
      <c r="U521" s="105" t="n">
        <f aca="false">VLOOKUP($B521,Gas!$B$3:$E$2506,2)</f>
        <v>2.485</v>
      </c>
      <c r="V521" s="46" t="n">
        <f aca="false">C521/U521</f>
        <v>8.52313883299799</v>
      </c>
      <c r="W521" s="99" t="n">
        <f aca="false">VLOOKUP($B521,Gas!$B$3:$E$2506,4)</f>
        <v>0.430007859300103</v>
      </c>
    </row>
    <row r="522" customFormat="false" ht="12.75" hidden="false" customHeight="false" outlineLevel="0" collapsed="false">
      <c r="A522" s="95" t="n">
        <f aca="false">MONTH(B522)+(YEAR(B522)-1998)*12</f>
        <v>24</v>
      </c>
      <c r="B522" s="101" t="n">
        <v>36510</v>
      </c>
      <c r="C522" s="102" t="n">
        <v>24.39</v>
      </c>
      <c r="D522" s="98" t="n">
        <f aca="false">LN(C522/C521)</f>
        <v>0.141115872054568</v>
      </c>
      <c r="E522" s="106" t="n">
        <f aca="false">STDEV(D513:D522)*SQRT(trade_day)</f>
        <v>1.85828753153942</v>
      </c>
      <c r="F522" s="97"/>
      <c r="G522" s="103" t="n">
        <f aca="false">IF(G$1="P",MAX(0,G$2-$C522),IF(G$1="C",MAX(0,$C522-G$2)))</f>
        <v>0</v>
      </c>
      <c r="H522" s="103" t="n">
        <f aca="false">IF(H$1="P",MAX(0,H$2-$C522),IF(H$1="C",MAX(0,$C522-H$2)))</f>
        <v>0.609999999999999</v>
      </c>
      <c r="I522" s="103" t="n">
        <f aca="false">IF(I$1="P",MAX(0,I$2-$C522),IF(I$1="C",MAX(0,$C522-I$2)))</f>
        <v>5.61</v>
      </c>
      <c r="J522" s="103" t="n">
        <f aca="false">IF(J$1="P",MAX(0,J$2-$C522),IF(J$1="C",MAX(0,$C522-J$2)))</f>
        <v>10.61</v>
      </c>
      <c r="K522" s="103" t="n">
        <f aca="false">IF(K$1="P",MAX(0,K$2-$C522),IF(K$1="C",MAX(0,$C522-K$2)))</f>
        <v>15.61</v>
      </c>
      <c r="L522" s="103" t="n">
        <f aca="false">IF(L$1="P",MAX(0,L$2-$C522),IF(L$1="C",MAX(0,$C522-L$2)))</f>
        <v>25.61</v>
      </c>
      <c r="M522" s="103" t="n">
        <f aca="false">IF(M$1="P",MAX(0,M$2-$C522),IF(M$1="C",MAX(0,$C522-M$2)))</f>
        <v>4.39</v>
      </c>
      <c r="N522" s="103" t="n">
        <f aca="false">IF(N$1="P",MAX(0,N$2-$C522),IF(N$1="C",MAX(0,$C522-N$2)))</f>
        <v>0</v>
      </c>
      <c r="O522" s="103" t="n">
        <f aca="false">IF(O$1="P",MAX(0,O$2-$C522),IF(O$1="C",MAX(0,$C522-O$2)))</f>
        <v>0</v>
      </c>
      <c r="P522" s="103" t="n">
        <f aca="false">IF(P$1="P",MAX(0,P$2-$C522),IF(P$1="C",MAX(0,$C522-P$2)))</f>
        <v>0</v>
      </c>
      <c r="Q522" s="103" t="n">
        <f aca="false">IF(Q$1="P",MAX(0,Q$2-$C522),IF(Q$1="C",MAX(0,$C522-Q$2)))</f>
        <v>0</v>
      </c>
      <c r="R522" s="103" t="n">
        <f aca="false">IF(R$1="P",MAX(0,R$2-$C522),IF(R$1="C",MAX(0,$C522-R$2)))</f>
        <v>0</v>
      </c>
      <c r="S522" s="103" t="n">
        <f aca="false">IF(S$1="P",MAX(0,S$2-$C522),IF(S$1="C",MAX(0,$C522-S$2)))</f>
        <v>0</v>
      </c>
      <c r="T522" s="104" t="n">
        <f aca="false">A522</f>
        <v>24</v>
      </c>
      <c r="U522" s="105" t="n">
        <f aca="false">VLOOKUP($B522,Gas!$B$3:$E$2506,2)</f>
        <v>2.565</v>
      </c>
      <c r="V522" s="46" t="n">
        <f aca="false">C522/U522</f>
        <v>9.50877192982456</v>
      </c>
      <c r="W522" s="99" t="n">
        <f aca="false">VLOOKUP($B522,Gas!$B$3:$E$2506,4)</f>
        <v>0.432106778543372</v>
      </c>
    </row>
    <row r="523" customFormat="false" ht="12.75" hidden="false" customHeight="false" outlineLevel="0" collapsed="false">
      <c r="A523" s="95" t="n">
        <f aca="false">MONTH(B523)+(YEAR(B523)-1998)*12</f>
        <v>24</v>
      </c>
      <c r="B523" s="101" t="n">
        <v>36511</v>
      </c>
      <c r="C523" s="102" t="n">
        <v>25.41</v>
      </c>
      <c r="D523" s="98" t="n">
        <f aca="false">LN(C523/C522)</f>
        <v>0.0409695851042437</v>
      </c>
      <c r="E523" s="106" t="n">
        <f aca="false">STDEV(D514:D523)*SQRT(trade_day)</f>
        <v>1.46265483123341</v>
      </c>
      <c r="F523" s="97"/>
      <c r="G523" s="103" t="n">
        <f aca="false">IF(G$1="P",MAX(0,G$2-$C523),IF(G$1="C",MAX(0,$C523-G$2)))</f>
        <v>0</v>
      </c>
      <c r="H523" s="103" t="n">
        <f aca="false">IF(H$1="P",MAX(0,H$2-$C523),IF(H$1="C",MAX(0,$C523-H$2)))</f>
        <v>0</v>
      </c>
      <c r="I523" s="103" t="n">
        <f aca="false">IF(I$1="P",MAX(0,I$2-$C523),IF(I$1="C",MAX(0,$C523-I$2)))</f>
        <v>4.59</v>
      </c>
      <c r="J523" s="103" t="n">
        <f aca="false">IF(J$1="P",MAX(0,J$2-$C523),IF(J$1="C",MAX(0,$C523-J$2)))</f>
        <v>9.59</v>
      </c>
      <c r="K523" s="103" t="n">
        <f aca="false">IF(K$1="P",MAX(0,K$2-$C523),IF(K$1="C",MAX(0,$C523-K$2)))</f>
        <v>14.59</v>
      </c>
      <c r="L523" s="103" t="n">
        <f aca="false">IF(L$1="P",MAX(0,L$2-$C523),IF(L$1="C",MAX(0,$C523-L$2)))</f>
        <v>24.59</v>
      </c>
      <c r="M523" s="103" t="n">
        <f aca="false">IF(M$1="P",MAX(0,M$2-$C523),IF(M$1="C",MAX(0,$C523-M$2)))</f>
        <v>5.41</v>
      </c>
      <c r="N523" s="103" t="n">
        <f aca="false">IF(N$1="P",MAX(0,N$2-$C523),IF(N$1="C",MAX(0,$C523-N$2)))</f>
        <v>0.41</v>
      </c>
      <c r="O523" s="103" t="n">
        <f aca="false">IF(O$1="P",MAX(0,O$2-$C523),IF(O$1="C",MAX(0,$C523-O$2)))</f>
        <v>0</v>
      </c>
      <c r="P523" s="103" t="n">
        <f aca="false">IF(P$1="P",MAX(0,P$2-$C523),IF(P$1="C",MAX(0,$C523-P$2)))</f>
        <v>0</v>
      </c>
      <c r="Q523" s="103" t="n">
        <f aca="false">IF(Q$1="P",MAX(0,Q$2-$C523),IF(Q$1="C",MAX(0,$C523-Q$2)))</f>
        <v>0</v>
      </c>
      <c r="R523" s="103" t="n">
        <f aca="false">IF(R$1="P",MAX(0,R$2-$C523),IF(R$1="C",MAX(0,$C523-R$2)))</f>
        <v>0</v>
      </c>
      <c r="S523" s="103" t="n">
        <f aca="false">IF(S$1="P",MAX(0,S$2-$C523),IF(S$1="C",MAX(0,$C523-S$2)))</f>
        <v>0</v>
      </c>
      <c r="T523" s="104" t="n">
        <f aca="false">A523</f>
        <v>24</v>
      </c>
      <c r="U523" s="105" t="n">
        <f aca="false">VLOOKUP($B523,Gas!$B$3:$E$2506,2)</f>
        <v>2.53</v>
      </c>
      <c r="V523" s="46" t="n">
        <f aca="false">C523/U523</f>
        <v>10.0434782608696</v>
      </c>
      <c r="W523" s="99" t="n">
        <f aca="false">VLOOKUP($B523,Gas!$B$3:$E$2506,4)</f>
        <v>0.465857834730242</v>
      </c>
    </row>
    <row r="524" customFormat="false" ht="12.75" hidden="false" customHeight="false" outlineLevel="0" collapsed="false">
      <c r="A524" s="95" t="n">
        <f aca="false">MONTH(B524)+(YEAR(B524)-1998)*12</f>
        <v>24</v>
      </c>
      <c r="B524" s="101" t="n">
        <v>36514</v>
      </c>
      <c r="C524" s="102" t="n">
        <v>25.6</v>
      </c>
      <c r="D524" s="98" t="n">
        <f aca="false">LN(C524/C523)</f>
        <v>0.00744955415344413</v>
      </c>
      <c r="E524" s="106" t="n">
        <f aca="false">STDEV(D515:D524)*SQRT(trade_day)</f>
        <v>1.46530203729596</v>
      </c>
      <c r="F524" s="97"/>
      <c r="G524" s="103" t="n">
        <f aca="false">IF(G$1="P",MAX(0,G$2-$C524),IF(G$1="C",MAX(0,$C524-G$2)))</f>
        <v>0</v>
      </c>
      <c r="H524" s="103" t="n">
        <f aca="false">IF(H$1="P",MAX(0,H$2-$C524),IF(H$1="C",MAX(0,$C524-H$2)))</f>
        <v>0</v>
      </c>
      <c r="I524" s="103" t="n">
        <f aca="false">IF(I$1="P",MAX(0,I$2-$C524),IF(I$1="C",MAX(0,$C524-I$2)))</f>
        <v>4.4</v>
      </c>
      <c r="J524" s="103" t="n">
        <f aca="false">IF(J$1="P",MAX(0,J$2-$C524),IF(J$1="C",MAX(0,$C524-J$2)))</f>
        <v>9.4</v>
      </c>
      <c r="K524" s="103" t="n">
        <f aca="false">IF(K$1="P",MAX(0,K$2-$C524),IF(K$1="C",MAX(0,$C524-K$2)))</f>
        <v>14.4</v>
      </c>
      <c r="L524" s="103" t="n">
        <f aca="false">IF(L$1="P",MAX(0,L$2-$C524),IF(L$1="C",MAX(0,$C524-L$2)))</f>
        <v>24.4</v>
      </c>
      <c r="M524" s="103" t="n">
        <f aca="false">IF(M$1="P",MAX(0,M$2-$C524),IF(M$1="C",MAX(0,$C524-M$2)))</f>
        <v>5.6</v>
      </c>
      <c r="N524" s="103" t="n">
        <f aca="false">IF(N$1="P",MAX(0,N$2-$C524),IF(N$1="C",MAX(0,$C524-N$2)))</f>
        <v>0.600000000000001</v>
      </c>
      <c r="O524" s="103" t="n">
        <f aca="false">IF(O$1="P",MAX(0,O$2-$C524),IF(O$1="C",MAX(0,$C524-O$2)))</f>
        <v>0</v>
      </c>
      <c r="P524" s="103" t="n">
        <f aca="false">IF(P$1="P",MAX(0,P$2-$C524),IF(P$1="C",MAX(0,$C524-P$2)))</f>
        <v>0</v>
      </c>
      <c r="Q524" s="103" t="n">
        <f aca="false">IF(Q$1="P",MAX(0,Q$2-$C524),IF(Q$1="C",MAX(0,$C524-Q$2)))</f>
        <v>0</v>
      </c>
      <c r="R524" s="103" t="n">
        <f aca="false">IF(R$1="P",MAX(0,R$2-$C524),IF(R$1="C",MAX(0,$C524-R$2)))</f>
        <v>0</v>
      </c>
      <c r="S524" s="103" t="n">
        <f aca="false">IF(S$1="P",MAX(0,S$2-$C524),IF(S$1="C",MAX(0,$C524-S$2)))</f>
        <v>0</v>
      </c>
      <c r="T524" s="104" t="n">
        <f aca="false">A524</f>
        <v>24</v>
      </c>
      <c r="U524" s="105" t="n">
        <f aca="false">VLOOKUP($B524,Gas!$B$3:$E$2506,2)</f>
        <v>2.565</v>
      </c>
      <c r="V524" s="46" t="n">
        <f aca="false">C524/U524</f>
        <v>9.98050682261209</v>
      </c>
      <c r="W524" s="99" t="n">
        <f aca="false">VLOOKUP($B524,Gas!$B$3:$E$2506,4)</f>
        <v>0.423389574702556</v>
      </c>
    </row>
    <row r="525" customFormat="false" ht="12.75" hidden="false" customHeight="false" outlineLevel="0" collapsed="false">
      <c r="A525" s="95" t="n">
        <f aca="false">MONTH(B525)+(YEAR(B525)-1998)*12</f>
        <v>24</v>
      </c>
      <c r="B525" s="101" t="n">
        <v>36515</v>
      </c>
      <c r="C525" s="102" t="n">
        <v>29.39</v>
      </c>
      <c r="D525" s="98" t="n">
        <f aca="false">LN(C525/C524)</f>
        <v>0.138062128945309</v>
      </c>
      <c r="E525" s="106" t="n">
        <f aca="false">STDEV(D516:D525)*SQRT(trade_day)</f>
        <v>1.5555617505584</v>
      </c>
      <c r="F525" s="97"/>
      <c r="G525" s="103" t="n">
        <f aca="false">IF(G$1="P",MAX(0,G$2-$C525),IF(G$1="C",MAX(0,$C525-G$2)))</f>
        <v>0</v>
      </c>
      <c r="H525" s="103" t="n">
        <f aca="false">IF(H$1="P",MAX(0,H$2-$C525),IF(H$1="C",MAX(0,$C525-H$2)))</f>
        <v>0</v>
      </c>
      <c r="I525" s="103" t="n">
        <f aca="false">IF(I$1="P",MAX(0,I$2-$C525),IF(I$1="C",MAX(0,$C525-I$2)))</f>
        <v>0.609999999999999</v>
      </c>
      <c r="J525" s="103" t="n">
        <f aca="false">IF(J$1="P",MAX(0,J$2-$C525),IF(J$1="C",MAX(0,$C525-J$2)))</f>
        <v>5.61</v>
      </c>
      <c r="K525" s="103" t="n">
        <f aca="false">IF(K$1="P",MAX(0,K$2-$C525),IF(K$1="C",MAX(0,$C525-K$2)))</f>
        <v>10.61</v>
      </c>
      <c r="L525" s="103" t="n">
        <f aca="false">IF(L$1="P",MAX(0,L$2-$C525),IF(L$1="C",MAX(0,$C525-L$2)))</f>
        <v>20.61</v>
      </c>
      <c r="M525" s="103" t="n">
        <f aca="false">IF(M$1="P",MAX(0,M$2-$C525),IF(M$1="C",MAX(0,$C525-M$2)))</f>
        <v>9.39</v>
      </c>
      <c r="N525" s="103" t="n">
        <f aca="false">IF(N$1="P",MAX(0,N$2-$C525),IF(N$1="C",MAX(0,$C525-N$2)))</f>
        <v>4.39</v>
      </c>
      <c r="O525" s="103" t="n">
        <f aca="false">IF(O$1="P",MAX(0,O$2-$C525),IF(O$1="C",MAX(0,$C525-O$2)))</f>
        <v>0</v>
      </c>
      <c r="P525" s="103" t="n">
        <f aca="false">IF(P$1="P",MAX(0,P$2-$C525),IF(P$1="C",MAX(0,$C525-P$2)))</f>
        <v>0</v>
      </c>
      <c r="Q525" s="103" t="n">
        <f aca="false">IF(Q$1="P",MAX(0,Q$2-$C525),IF(Q$1="C",MAX(0,$C525-Q$2)))</f>
        <v>0</v>
      </c>
      <c r="R525" s="103" t="n">
        <f aca="false">IF(R$1="P",MAX(0,R$2-$C525),IF(R$1="C",MAX(0,$C525-R$2)))</f>
        <v>0</v>
      </c>
      <c r="S525" s="103" t="n">
        <f aca="false">IF(S$1="P",MAX(0,S$2-$C525),IF(S$1="C",MAX(0,$C525-S$2)))</f>
        <v>0</v>
      </c>
      <c r="T525" s="104" t="n">
        <f aca="false">A525</f>
        <v>24</v>
      </c>
      <c r="U525" s="105" t="n">
        <f aca="false">VLOOKUP($B525,Gas!$B$3:$E$2506,2)</f>
        <v>2.67</v>
      </c>
      <c r="V525" s="46" t="n">
        <f aca="false">C525/U525</f>
        <v>11.0074906367041</v>
      </c>
      <c r="W525" s="99" t="n">
        <f aca="false">VLOOKUP($B525,Gas!$B$3:$E$2506,4)</f>
        <v>0.448518250266814</v>
      </c>
    </row>
    <row r="526" customFormat="false" ht="12.75" hidden="false" customHeight="false" outlineLevel="0" collapsed="false">
      <c r="A526" s="95" t="n">
        <f aca="false">MONTH(B526)+(YEAR(B526)-1998)*12</f>
        <v>24</v>
      </c>
      <c r="B526" s="101" t="n">
        <v>36516</v>
      </c>
      <c r="C526" s="102" t="n">
        <v>29.37</v>
      </c>
      <c r="D526" s="98" t="n">
        <f aca="false">LN(C526/C525)</f>
        <v>-0.000680735220297232</v>
      </c>
      <c r="E526" s="106" t="n">
        <f aca="false">STDEV(D517:D526)*SQRT(trade_day)</f>
        <v>1.20336814842981</v>
      </c>
      <c r="F526" s="97"/>
      <c r="G526" s="103" t="n">
        <f aca="false">IF(G$1="P",MAX(0,G$2-$C526),IF(G$1="C",MAX(0,$C526-G$2)))</f>
        <v>0</v>
      </c>
      <c r="H526" s="103" t="n">
        <f aca="false">IF(H$1="P",MAX(0,H$2-$C526),IF(H$1="C",MAX(0,$C526-H$2)))</f>
        <v>0</v>
      </c>
      <c r="I526" s="103" t="n">
        <f aca="false">IF(I$1="P",MAX(0,I$2-$C526),IF(I$1="C",MAX(0,$C526-I$2)))</f>
        <v>0.629999999999999</v>
      </c>
      <c r="J526" s="103" t="n">
        <f aca="false">IF(J$1="P",MAX(0,J$2-$C526),IF(J$1="C",MAX(0,$C526-J$2)))</f>
        <v>5.63</v>
      </c>
      <c r="K526" s="103" t="n">
        <f aca="false">IF(K$1="P",MAX(0,K$2-$C526),IF(K$1="C",MAX(0,$C526-K$2)))</f>
        <v>10.63</v>
      </c>
      <c r="L526" s="103" t="n">
        <f aca="false">IF(L$1="P",MAX(0,L$2-$C526),IF(L$1="C",MAX(0,$C526-L$2)))</f>
        <v>20.63</v>
      </c>
      <c r="M526" s="103" t="n">
        <f aca="false">IF(M$1="P",MAX(0,M$2-$C526),IF(M$1="C",MAX(0,$C526-M$2)))</f>
        <v>9.37</v>
      </c>
      <c r="N526" s="103" t="n">
        <f aca="false">IF(N$1="P",MAX(0,N$2-$C526),IF(N$1="C",MAX(0,$C526-N$2)))</f>
        <v>4.37</v>
      </c>
      <c r="O526" s="103" t="n">
        <f aca="false">IF(O$1="P",MAX(0,O$2-$C526),IF(O$1="C",MAX(0,$C526-O$2)))</f>
        <v>0</v>
      </c>
      <c r="P526" s="103" t="n">
        <f aca="false">IF(P$1="P",MAX(0,P$2-$C526),IF(P$1="C",MAX(0,$C526-P$2)))</f>
        <v>0</v>
      </c>
      <c r="Q526" s="103" t="n">
        <f aca="false">IF(Q$1="P",MAX(0,Q$2-$C526),IF(Q$1="C",MAX(0,$C526-Q$2)))</f>
        <v>0</v>
      </c>
      <c r="R526" s="103" t="n">
        <f aca="false">IF(R$1="P",MAX(0,R$2-$C526),IF(R$1="C",MAX(0,$C526-R$2)))</f>
        <v>0</v>
      </c>
      <c r="S526" s="103" t="n">
        <f aca="false">IF(S$1="P",MAX(0,S$2-$C526),IF(S$1="C",MAX(0,$C526-S$2)))</f>
        <v>0</v>
      </c>
      <c r="T526" s="104" t="n">
        <f aca="false">A526</f>
        <v>24</v>
      </c>
      <c r="U526" s="105" t="n">
        <f aca="false">VLOOKUP($B526,Gas!$B$3:$E$2506,2)</f>
        <v>2.595</v>
      </c>
      <c r="V526" s="46" t="n">
        <f aca="false">C526/U526</f>
        <v>11.3179190751445</v>
      </c>
      <c r="W526" s="99" t="n">
        <f aca="false">VLOOKUP($B526,Gas!$B$3:$E$2506,4)</f>
        <v>0.519459938961383</v>
      </c>
    </row>
    <row r="527" customFormat="false" ht="12.75" hidden="false" customHeight="false" outlineLevel="0" collapsed="false">
      <c r="A527" s="95" t="n">
        <f aca="false">MONTH(B527)+(YEAR(B527)-1998)*12</f>
        <v>24</v>
      </c>
      <c r="B527" s="101" t="n">
        <v>36517</v>
      </c>
      <c r="C527" s="102" t="n">
        <v>20.17</v>
      </c>
      <c r="D527" s="98" t="n">
        <f aca="false">LN(C527/C526)</f>
        <v>-0.375777393244408</v>
      </c>
      <c r="E527" s="106" t="n">
        <f aca="false">STDEV(D518:D527)*SQRT(trade_day)</f>
        <v>2.31863273702619</v>
      </c>
      <c r="F527" s="97"/>
      <c r="G527" s="103" t="n">
        <f aca="false">IF(G$1="P",MAX(0,G$2-$C527),IF(G$1="C",MAX(0,$C527-G$2)))</f>
        <v>0</v>
      </c>
      <c r="H527" s="103" t="n">
        <f aca="false">IF(H$1="P",MAX(0,H$2-$C527),IF(H$1="C",MAX(0,$C527-H$2)))</f>
        <v>4.83</v>
      </c>
      <c r="I527" s="103" t="n">
        <f aca="false">IF(I$1="P",MAX(0,I$2-$C527),IF(I$1="C",MAX(0,$C527-I$2)))</f>
        <v>9.83</v>
      </c>
      <c r="J527" s="103" t="n">
        <f aca="false">IF(J$1="P",MAX(0,J$2-$C527),IF(J$1="C",MAX(0,$C527-J$2)))</f>
        <v>14.83</v>
      </c>
      <c r="K527" s="103" t="n">
        <f aca="false">IF(K$1="P",MAX(0,K$2-$C527),IF(K$1="C",MAX(0,$C527-K$2)))</f>
        <v>19.83</v>
      </c>
      <c r="L527" s="103" t="n">
        <f aca="false">IF(L$1="P",MAX(0,L$2-$C527),IF(L$1="C",MAX(0,$C527-L$2)))</f>
        <v>29.83</v>
      </c>
      <c r="M527" s="103" t="n">
        <f aca="false">IF(M$1="P",MAX(0,M$2-$C527),IF(M$1="C",MAX(0,$C527-M$2)))</f>
        <v>0.170000000000002</v>
      </c>
      <c r="N527" s="103" t="n">
        <f aca="false">IF(N$1="P",MAX(0,N$2-$C527),IF(N$1="C",MAX(0,$C527-N$2)))</f>
        <v>0</v>
      </c>
      <c r="O527" s="103" t="n">
        <f aca="false">IF(O$1="P",MAX(0,O$2-$C527),IF(O$1="C",MAX(0,$C527-O$2)))</f>
        <v>0</v>
      </c>
      <c r="P527" s="103" t="n">
        <f aca="false">IF(P$1="P",MAX(0,P$2-$C527),IF(P$1="C",MAX(0,$C527-P$2)))</f>
        <v>0</v>
      </c>
      <c r="Q527" s="103" t="n">
        <f aca="false">IF(Q$1="P",MAX(0,Q$2-$C527),IF(Q$1="C",MAX(0,$C527-Q$2)))</f>
        <v>0</v>
      </c>
      <c r="R527" s="103" t="n">
        <f aca="false">IF(R$1="P",MAX(0,R$2-$C527),IF(R$1="C",MAX(0,$C527-R$2)))</f>
        <v>0</v>
      </c>
      <c r="S527" s="103" t="n">
        <f aca="false">IF(S$1="P",MAX(0,S$2-$C527),IF(S$1="C",MAX(0,$C527-S$2)))</f>
        <v>0</v>
      </c>
      <c r="T527" s="104" t="n">
        <f aca="false">A527</f>
        <v>24</v>
      </c>
      <c r="U527" s="105" t="n">
        <f aca="false">VLOOKUP($B527,Gas!$B$3:$E$2506,2)</f>
        <v>2.45</v>
      </c>
      <c r="V527" s="46" t="n">
        <f aca="false">C527/U527</f>
        <v>8.23265306122449</v>
      </c>
      <c r="W527" s="99" t="n">
        <f aca="false">VLOOKUP($B527,Gas!$B$3:$E$2506,4)</f>
        <v>0.67528271824958</v>
      </c>
    </row>
    <row r="528" customFormat="false" ht="12.75" hidden="false" customHeight="false" outlineLevel="0" collapsed="false">
      <c r="A528" s="95" t="n">
        <f aca="false">MONTH(B528)+(YEAR(B528)-1998)*12</f>
        <v>24</v>
      </c>
      <c r="B528" s="101" t="n">
        <v>36518</v>
      </c>
      <c r="C528" s="102" t="n">
        <v>20.17</v>
      </c>
      <c r="D528" s="98" t="n">
        <f aca="false">LN(C528/C527)</f>
        <v>0</v>
      </c>
      <c r="E528" s="106" t="n">
        <f aca="false">STDEV(D519:D528)*SQRT(trade_day)</f>
        <v>2.27478949706096</v>
      </c>
      <c r="F528" s="97"/>
      <c r="G528" s="103" t="n">
        <f aca="false">IF(G$1="P",MAX(0,G$2-$C528),IF(G$1="C",MAX(0,$C528-G$2)))</f>
        <v>0</v>
      </c>
      <c r="H528" s="103" t="n">
        <f aca="false">IF(H$1="P",MAX(0,H$2-$C528),IF(H$1="C",MAX(0,$C528-H$2)))</f>
        <v>4.83</v>
      </c>
      <c r="I528" s="103" t="n">
        <f aca="false">IF(I$1="P",MAX(0,I$2-$C528),IF(I$1="C",MAX(0,$C528-I$2)))</f>
        <v>9.83</v>
      </c>
      <c r="J528" s="103" t="n">
        <f aca="false">IF(J$1="P",MAX(0,J$2-$C528),IF(J$1="C",MAX(0,$C528-J$2)))</f>
        <v>14.83</v>
      </c>
      <c r="K528" s="103" t="n">
        <f aca="false">IF(K$1="P",MAX(0,K$2-$C528),IF(K$1="C",MAX(0,$C528-K$2)))</f>
        <v>19.83</v>
      </c>
      <c r="L528" s="103" t="n">
        <f aca="false">IF(L$1="P",MAX(0,L$2-$C528),IF(L$1="C",MAX(0,$C528-L$2)))</f>
        <v>29.83</v>
      </c>
      <c r="M528" s="103" t="n">
        <f aca="false">IF(M$1="P",MAX(0,M$2-$C528),IF(M$1="C",MAX(0,$C528-M$2)))</f>
        <v>0.170000000000002</v>
      </c>
      <c r="N528" s="103" t="n">
        <f aca="false">IF(N$1="P",MAX(0,N$2-$C528),IF(N$1="C",MAX(0,$C528-N$2)))</f>
        <v>0</v>
      </c>
      <c r="O528" s="103" t="n">
        <f aca="false">IF(O$1="P",MAX(0,O$2-$C528),IF(O$1="C",MAX(0,$C528-O$2)))</f>
        <v>0</v>
      </c>
      <c r="P528" s="103" t="n">
        <f aca="false">IF(P$1="P",MAX(0,P$2-$C528),IF(P$1="C",MAX(0,$C528-P$2)))</f>
        <v>0</v>
      </c>
      <c r="Q528" s="103" t="n">
        <f aca="false">IF(Q$1="P",MAX(0,Q$2-$C528),IF(Q$1="C",MAX(0,$C528-Q$2)))</f>
        <v>0</v>
      </c>
      <c r="R528" s="103" t="n">
        <f aca="false">IF(R$1="P",MAX(0,R$2-$C528),IF(R$1="C",MAX(0,$C528-R$2)))</f>
        <v>0</v>
      </c>
      <c r="S528" s="103" t="n">
        <f aca="false">IF(S$1="P",MAX(0,S$2-$C528),IF(S$1="C",MAX(0,$C528-S$2)))</f>
        <v>0</v>
      </c>
      <c r="T528" s="104" t="n">
        <f aca="false">A528</f>
        <v>24</v>
      </c>
      <c r="U528" s="105" t="n">
        <f aca="false">VLOOKUP($B528,Gas!$B$3:$E$2506,2)</f>
        <v>2.425</v>
      </c>
      <c r="V528" s="46" t="n">
        <f aca="false">C528/U528</f>
        <v>8.31752577319588</v>
      </c>
      <c r="W528" s="99" t="n">
        <f aca="false">VLOOKUP($B528,Gas!$B$3:$E$2506,4)</f>
        <v>0.644288845645314</v>
      </c>
    </row>
    <row r="529" customFormat="false" ht="12.75" hidden="false" customHeight="false" outlineLevel="0" collapsed="false">
      <c r="A529" s="95" t="n">
        <f aca="false">MONTH(B529)+(YEAR(B529)-1998)*12</f>
        <v>24</v>
      </c>
      <c r="B529" s="101" t="n">
        <v>36521</v>
      </c>
      <c r="C529" s="102" t="n">
        <v>18.61</v>
      </c>
      <c r="D529" s="98" t="n">
        <f aca="false">LN(C529/C528)</f>
        <v>-0.0804972813119611</v>
      </c>
      <c r="E529" s="106" t="n">
        <f aca="false">STDEV(D520:D529)*SQRT(trade_day)</f>
        <v>2.29752313459625</v>
      </c>
      <c r="F529" s="97"/>
      <c r="G529" s="103" t="n">
        <f aca="false">IF(G$1="P",MAX(0,G$2-$C529),IF(G$1="C",MAX(0,$C529-G$2)))</f>
        <v>1.39</v>
      </c>
      <c r="H529" s="103" t="n">
        <f aca="false">IF(H$1="P",MAX(0,H$2-$C529),IF(H$1="C",MAX(0,$C529-H$2)))</f>
        <v>6.39</v>
      </c>
      <c r="I529" s="103" t="n">
        <f aca="false">IF(I$1="P",MAX(0,I$2-$C529),IF(I$1="C",MAX(0,$C529-I$2)))</f>
        <v>11.39</v>
      </c>
      <c r="J529" s="103" t="n">
        <f aca="false">IF(J$1="P",MAX(0,J$2-$C529),IF(J$1="C",MAX(0,$C529-J$2)))</f>
        <v>16.39</v>
      </c>
      <c r="K529" s="103" t="n">
        <f aca="false">IF(K$1="P",MAX(0,K$2-$C529),IF(K$1="C",MAX(0,$C529-K$2)))</f>
        <v>21.39</v>
      </c>
      <c r="L529" s="103" t="n">
        <f aca="false">IF(L$1="P",MAX(0,L$2-$C529),IF(L$1="C",MAX(0,$C529-L$2)))</f>
        <v>31.39</v>
      </c>
      <c r="M529" s="103" t="n">
        <f aca="false">IF(M$1="P",MAX(0,M$2-$C529),IF(M$1="C",MAX(0,$C529-M$2)))</f>
        <v>0</v>
      </c>
      <c r="N529" s="103" t="n">
        <f aca="false">IF(N$1="P",MAX(0,N$2-$C529),IF(N$1="C",MAX(0,$C529-N$2)))</f>
        <v>0</v>
      </c>
      <c r="O529" s="103" t="n">
        <f aca="false">IF(O$1="P",MAX(0,O$2-$C529),IF(O$1="C",MAX(0,$C529-O$2)))</f>
        <v>0</v>
      </c>
      <c r="P529" s="103" t="n">
        <f aca="false">IF(P$1="P",MAX(0,P$2-$C529),IF(P$1="C",MAX(0,$C529-P$2)))</f>
        <v>0</v>
      </c>
      <c r="Q529" s="103" t="n">
        <f aca="false">IF(Q$1="P",MAX(0,Q$2-$C529),IF(Q$1="C",MAX(0,$C529-Q$2)))</f>
        <v>0</v>
      </c>
      <c r="R529" s="103" t="n">
        <f aca="false">IF(R$1="P",MAX(0,R$2-$C529),IF(R$1="C",MAX(0,$C529-R$2)))</f>
        <v>0</v>
      </c>
      <c r="S529" s="103" t="n">
        <f aca="false">IF(S$1="P",MAX(0,S$2-$C529),IF(S$1="C",MAX(0,$C529-S$2)))</f>
        <v>0</v>
      </c>
      <c r="T529" s="104" t="n">
        <f aca="false">A529</f>
        <v>24</v>
      </c>
      <c r="U529" s="105" t="n">
        <f aca="false">VLOOKUP($B529,Gas!$B$3:$E$2506,2)</f>
        <v>2.425</v>
      </c>
      <c r="V529" s="46" t="n">
        <f aca="false">C529/U529</f>
        <v>7.67422680412371</v>
      </c>
      <c r="W529" s="99" t="n">
        <f aca="false">VLOOKUP($B529,Gas!$B$3:$E$2506,4)</f>
        <v>0.486740428170561</v>
      </c>
    </row>
    <row r="530" customFormat="false" ht="12.75" hidden="false" customHeight="false" outlineLevel="0" collapsed="false">
      <c r="A530" s="95" t="n">
        <f aca="false">MONTH(B530)+(YEAR(B530)-1998)*12</f>
        <v>24</v>
      </c>
      <c r="B530" s="101" t="n">
        <v>36522</v>
      </c>
      <c r="C530" s="102" t="n">
        <v>18.8</v>
      </c>
      <c r="D530" s="98" t="n">
        <f aca="false">LN(C530/C529)</f>
        <v>0.0101577991817441</v>
      </c>
      <c r="E530" s="106" t="n">
        <f aca="false">STDEV(D521:D530)*SQRT(trade_day)</f>
        <v>2.29713087929712</v>
      </c>
      <c r="F530" s="97"/>
      <c r="G530" s="103" t="n">
        <f aca="false">IF(G$1="P",MAX(0,G$2-$C530),IF(G$1="C",MAX(0,$C530-G$2)))</f>
        <v>1.2</v>
      </c>
      <c r="H530" s="103" t="n">
        <f aca="false">IF(H$1="P",MAX(0,H$2-$C530),IF(H$1="C",MAX(0,$C530-H$2)))</f>
        <v>6.2</v>
      </c>
      <c r="I530" s="103" t="n">
        <f aca="false">IF(I$1="P",MAX(0,I$2-$C530),IF(I$1="C",MAX(0,$C530-I$2)))</f>
        <v>11.2</v>
      </c>
      <c r="J530" s="103" t="n">
        <f aca="false">IF(J$1="P",MAX(0,J$2-$C530),IF(J$1="C",MAX(0,$C530-J$2)))</f>
        <v>16.2</v>
      </c>
      <c r="K530" s="103" t="n">
        <f aca="false">IF(K$1="P",MAX(0,K$2-$C530),IF(K$1="C",MAX(0,$C530-K$2)))</f>
        <v>21.2</v>
      </c>
      <c r="L530" s="103" t="n">
        <f aca="false">IF(L$1="P",MAX(0,L$2-$C530),IF(L$1="C",MAX(0,$C530-L$2)))</f>
        <v>31.2</v>
      </c>
      <c r="M530" s="103" t="n">
        <f aca="false">IF(M$1="P",MAX(0,M$2-$C530),IF(M$1="C",MAX(0,$C530-M$2)))</f>
        <v>0</v>
      </c>
      <c r="N530" s="103" t="n">
        <f aca="false">IF(N$1="P",MAX(0,N$2-$C530),IF(N$1="C",MAX(0,$C530-N$2)))</f>
        <v>0</v>
      </c>
      <c r="O530" s="103" t="n">
        <f aca="false">IF(O$1="P",MAX(0,O$2-$C530),IF(O$1="C",MAX(0,$C530-O$2)))</f>
        <v>0</v>
      </c>
      <c r="P530" s="103" t="n">
        <f aca="false">IF(P$1="P",MAX(0,P$2-$C530),IF(P$1="C",MAX(0,$C530-P$2)))</f>
        <v>0</v>
      </c>
      <c r="Q530" s="103" t="n">
        <f aca="false">IF(Q$1="P",MAX(0,Q$2-$C530),IF(Q$1="C",MAX(0,$C530-Q$2)))</f>
        <v>0</v>
      </c>
      <c r="R530" s="103" t="n">
        <f aca="false">IF(R$1="P",MAX(0,R$2-$C530),IF(R$1="C",MAX(0,$C530-R$2)))</f>
        <v>0</v>
      </c>
      <c r="S530" s="103" t="n">
        <f aca="false">IF(S$1="P",MAX(0,S$2-$C530),IF(S$1="C",MAX(0,$C530-S$2)))</f>
        <v>0</v>
      </c>
      <c r="T530" s="104" t="n">
        <f aca="false">A530</f>
        <v>24</v>
      </c>
      <c r="U530" s="105" t="n">
        <f aca="false">VLOOKUP($B530,Gas!$B$3:$E$2506,2)</f>
        <v>2.36</v>
      </c>
      <c r="V530" s="46" t="n">
        <f aca="false">C530/U530</f>
        <v>7.96610169491526</v>
      </c>
      <c r="W530" s="99" t="n">
        <f aca="false">VLOOKUP($B530,Gas!$B$3:$E$2506,4)</f>
        <v>0.488207764399703</v>
      </c>
    </row>
    <row r="531" customFormat="false" ht="12.75" hidden="false" customHeight="false" outlineLevel="0" collapsed="false">
      <c r="A531" s="95" t="n">
        <f aca="false">MONTH(B531)+(YEAR(B531)-1998)*12</f>
        <v>24</v>
      </c>
      <c r="B531" s="101" t="n">
        <v>36523</v>
      </c>
      <c r="C531" s="102" t="n">
        <v>18.46</v>
      </c>
      <c r="D531" s="98" t="n">
        <f aca="false">LN(C531/C530)</f>
        <v>-0.0182506407611974</v>
      </c>
      <c r="E531" s="106" t="n">
        <f aca="false">STDEV(D522:D531)*SQRT(trade_day)</f>
        <v>2.27879570110898</v>
      </c>
      <c r="F531" s="97"/>
      <c r="G531" s="103" t="n">
        <f aca="false">IF(G$1="P",MAX(0,G$2-$C531),IF(G$1="C",MAX(0,$C531-G$2)))</f>
        <v>1.54</v>
      </c>
      <c r="H531" s="103" t="n">
        <f aca="false">IF(H$1="P",MAX(0,H$2-$C531),IF(H$1="C",MAX(0,$C531-H$2)))</f>
        <v>6.54</v>
      </c>
      <c r="I531" s="103" t="n">
        <f aca="false">IF(I$1="P",MAX(0,I$2-$C531),IF(I$1="C",MAX(0,$C531-I$2)))</f>
        <v>11.54</v>
      </c>
      <c r="J531" s="103" t="n">
        <f aca="false">IF(J$1="P",MAX(0,J$2-$C531),IF(J$1="C",MAX(0,$C531-J$2)))</f>
        <v>16.54</v>
      </c>
      <c r="K531" s="103" t="n">
        <f aca="false">IF(K$1="P",MAX(0,K$2-$C531),IF(K$1="C",MAX(0,$C531-K$2)))</f>
        <v>21.54</v>
      </c>
      <c r="L531" s="103" t="n">
        <f aca="false">IF(L$1="P",MAX(0,L$2-$C531),IF(L$1="C",MAX(0,$C531-L$2)))</f>
        <v>31.54</v>
      </c>
      <c r="M531" s="103" t="n">
        <f aca="false">IF(M$1="P",MAX(0,M$2-$C531),IF(M$1="C",MAX(0,$C531-M$2)))</f>
        <v>0</v>
      </c>
      <c r="N531" s="103" t="n">
        <f aca="false">IF(N$1="P",MAX(0,N$2-$C531),IF(N$1="C",MAX(0,$C531-N$2)))</f>
        <v>0</v>
      </c>
      <c r="O531" s="103" t="n">
        <f aca="false">IF(O$1="P",MAX(0,O$2-$C531),IF(O$1="C",MAX(0,$C531-O$2)))</f>
        <v>0</v>
      </c>
      <c r="P531" s="103" t="n">
        <f aca="false">IF(P$1="P",MAX(0,P$2-$C531),IF(P$1="C",MAX(0,$C531-P$2)))</f>
        <v>0</v>
      </c>
      <c r="Q531" s="103" t="n">
        <f aca="false">IF(Q$1="P",MAX(0,Q$2-$C531),IF(Q$1="C",MAX(0,$C531-Q$2)))</f>
        <v>0</v>
      </c>
      <c r="R531" s="103" t="n">
        <f aca="false">IF(R$1="P",MAX(0,R$2-$C531),IF(R$1="C",MAX(0,$C531-R$2)))</f>
        <v>0</v>
      </c>
      <c r="S531" s="103" t="n">
        <f aca="false">IF(S$1="P",MAX(0,S$2-$C531),IF(S$1="C",MAX(0,$C531-S$2)))</f>
        <v>0</v>
      </c>
      <c r="T531" s="104" t="n">
        <f aca="false">A531</f>
        <v>24</v>
      </c>
      <c r="U531" s="105" t="n">
        <f aca="false">VLOOKUP($B531,Gas!$B$3:$E$2506,2)</f>
        <v>2.32</v>
      </c>
      <c r="V531" s="46" t="n">
        <f aca="false">C531/U531</f>
        <v>7.95689655172414</v>
      </c>
      <c r="W531" s="99" t="n">
        <f aca="false">VLOOKUP($B531,Gas!$B$3:$E$2506,4)</f>
        <v>0.487302088112768</v>
      </c>
    </row>
    <row r="532" customFormat="false" ht="12.75" hidden="false" customHeight="false" outlineLevel="0" collapsed="false">
      <c r="A532" s="95" t="n">
        <f aca="false">MONTH(B532)+(YEAR(B532)-1998)*12</f>
        <v>24</v>
      </c>
      <c r="B532" s="101" t="n">
        <v>36524</v>
      </c>
      <c r="C532" s="102" t="n">
        <v>16.55</v>
      </c>
      <c r="D532" s="98" t="n">
        <f aca="false">LN(C532/C531)</f>
        <v>-0.109220127251634</v>
      </c>
      <c r="E532" s="106" t="n">
        <f aca="false">STDEV(D523:D532)*SQRT(trade_day)</f>
        <v>2.14613022445761</v>
      </c>
      <c r="F532" s="97"/>
      <c r="G532" s="103" t="n">
        <f aca="false">IF(G$1="P",MAX(0,G$2-$C532),IF(G$1="C",MAX(0,$C532-G$2)))</f>
        <v>3.45</v>
      </c>
      <c r="H532" s="103" t="n">
        <f aca="false">IF(H$1="P",MAX(0,H$2-$C532),IF(H$1="C",MAX(0,$C532-H$2)))</f>
        <v>8.45</v>
      </c>
      <c r="I532" s="103" t="n">
        <f aca="false">IF(I$1="P",MAX(0,I$2-$C532),IF(I$1="C",MAX(0,$C532-I$2)))</f>
        <v>13.45</v>
      </c>
      <c r="J532" s="103" t="n">
        <f aca="false">IF(J$1="P",MAX(0,J$2-$C532),IF(J$1="C",MAX(0,$C532-J$2)))</f>
        <v>18.45</v>
      </c>
      <c r="K532" s="103" t="n">
        <f aca="false">IF(K$1="P",MAX(0,K$2-$C532),IF(K$1="C",MAX(0,$C532-K$2)))</f>
        <v>23.45</v>
      </c>
      <c r="L532" s="103" t="n">
        <f aca="false">IF(L$1="P",MAX(0,L$2-$C532),IF(L$1="C",MAX(0,$C532-L$2)))</f>
        <v>33.45</v>
      </c>
      <c r="M532" s="103" t="n">
        <f aca="false">IF(M$1="P",MAX(0,M$2-$C532),IF(M$1="C",MAX(0,$C532-M$2)))</f>
        <v>0</v>
      </c>
      <c r="N532" s="103" t="n">
        <f aca="false">IF(N$1="P",MAX(0,N$2-$C532),IF(N$1="C",MAX(0,$C532-N$2)))</f>
        <v>0</v>
      </c>
      <c r="O532" s="103" t="n">
        <f aca="false">IF(O$1="P",MAX(0,O$2-$C532),IF(O$1="C",MAX(0,$C532-O$2)))</f>
        <v>0</v>
      </c>
      <c r="P532" s="103" t="n">
        <f aca="false">IF(P$1="P",MAX(0,P$2-$C532),IF(P$1="C",MAX(0,$C532-P$2)))</f>
        <v>0</v>
      </c>
      <c r="Q532" s="103" t="n">
        <f aca="false">IF(Q$1="P",MAX(0,Q$2-$C532),IF(Q$1="C",MAX(0,$C532-Q$2)))</f>
        <v>0</v>
      </c>
      <c r="R532" s="103" t="n">
        <f aca="false">IF(R$1="P",MAX(0,R$2-$C532),IF(R$1="C",MAX(0,$C532-R$2)))</f>
        <v>0</v>
      </c>
      <c r="S532" s="103" t="n">
        <f aca="false">IF(S$1="P",MAX(0,S$2-$C532),IF(S$1="C",MAX(0,$C532-S$2)))</f>
        <v>0</v>
      </c>
      <c r="T532" s="104" t="n">
        <f aca="false">A532</f>
        <v>24</v>
      </c>
      <c r="U532" s="105" t="n">
        <f aca="false">VLOOKUP($B532,Gas!$B$3:$E$2506,2)</f>
        <v>2.34</v>
      </c>
      <c r="V532" s="46" t="n">
        <f aca="false">C532/U532</f>
        <v>7.07264957264957</v>
      </c>
      <c r="W532" s="99" t="n">
        <f aca="false">VLOOKUP($B532,Gas!$B$3:$E$2506,4)</f>
        <v>0.497134068596617</v>
      </c>
    </row>
    <row r="533" customFormat="false" ht="12.75" hidden="false" customHeight="false" outlineLevel="0" collapsed="false">
      <c r="A533" s="95" t="n">
        <f aca="false">MONTH(B533)+(YEAR(B533)-1998)*12</f>
        <v>25</v>
      </c>
      <c r="B533" s="101" t="n">
        <v>36528</v>
      </c>
      <c r="C533" s="102" t="n">
        <v>19.44</v>
      </c>
      <c r="D533" s="98" t="n">
        <f aca="false">LN(C533/C532)</f>
        <v>0.160946697209221</v>
      </c>
      <c r="E533" s="106" t="n">
        <f aca="false">STDEV(D524:D533)*SQRT(trade_day)</f>
        <v>2.3446303610088</v>
      </c>
      <c r="F533" s="97"/>
      <c r="G533" s="103" t="n">
        <f aca="false">IF(G$1="P",MAX(0,G$2-$C533),IF(G$1="C",MAX(0,$C533-G$2)))</f>
        <v>0.559999999999999</v>
      </c>
      <c r="H533" s="103" t="n">
        <f aca="false">IF(H$1="P",MAX(0,H$2-$C533),IF(H$1="C",MAX(0,$C533-H$2)))</f>
        <v>5.56</v>
      </c>
      <c r="I533" s="103" t="n">
        <f aca="false">IF(I$1="P",MAX(0,I$2-$C533),IF(I$1="C",MAX(0,$C533-I$2)))</f>
        <v>10.56</v>
      </c>
      <c r="J533" s="103" t="n">
        <f aca="false">IF(J$1="P",MAX(0,J$2-$C533),IF(J$1="C",MAX(0,$C533-J$2)))</f>
        <v>15.56</v>
      </c>
      <c r="K533" s="103" t="n">
        <f aca="false">IF(K$1="P",MAX(0,K$2-$C533),IF(K$1="C",MAX(0,$C533-K$2)))</f>
        <v>20.56</v>
      </c>
      <c r="L533" s="103" t="n">
        <f aca="false">IF(L$1="P",MAX(0,L$2-$C533),IF(L$1="C",MAX(0,$C533-L$2)))</f>
        <v>30.56</v>
      </c>
      <c r="M533" s="103" t="n">
        <f aca="false">IF(M$1="P",MAX(0,M$2-$C533),IF(M$1="C",MAX(0,$C533-M$2)))</f>
        <v>0</v>
      </c>
      <c r="N533" s="103" t="n">
        <f aca="false">IF(N$1="P",MAX(0,N$2-$C533),IF(N$1="C",MAX(0,$C533-N$2)))</f>
        <v>0</v>
      </c>
      <c r="O533" s="103" t="n">
        <f aca="false">IF(O$1="P",MAX(0,O$2-$C533),IF(O$1="C",MAX(0,$C533-O$2)))</f>
        <v>0</v>
      </c>
      <c r="P533" s="103" t="n">
        <f aca="false">IF(P$1="P",MAX(0,P$2-$C533),IF(P$1="C",MAX(0,$C533-P$2)))</f>
        <v>0</v>
      </c>
      <c r="Q533" s="103" t="n">
        <f aca="false">IF(Q$1="P",MAX(0,Q$2-$C533),IF(Q$1="C",MAX(0,$C533-Q$2)))</f>
        <v>0</v>
      </c>
      <c r="R533" s="103" t="n">
        <f aca="false">IF(R$1="P",MAX(0,R$2-$C533),IF(R$1="C",MAX(0,$C533-R$2)))</f>
        <v>0</v>
      </c>
      <c r="S533" s="103" t="n">
        <f aca="false">IF(S$1="P",MAX(0,S$2-$C533),IF(S$1="C",MAX(0,$C533-S$2)))</f>
        <v>0</v>
      </c>
      <c r="T533" s="104" t="n">
        <f aca="false">A533</f>
        <v>25</v>
      </c>
      <c r="U533" s="105" t="n">
        <f aca="false">VLOOKUP($B533,Gas!$B$3:$E$2506,2)</f>
        <v>2.29</v>
      </c>
      <c r="V533" s="46" t="n">
        <f aca="false">C533/U533</f>
        <v>8.48908296943232</v>
      </c>
      <c r="W533" s="99" t="n">
        <f aca="false">VLOOKUP($B533,Gas!$B$3:$E$2506,4)</f>
        <v>0.203297028663164</v>
      </c>
    </row>
    <row r="534" customFormat="false" ht="12.75" hidden="false" customHeight="false" outlineLevel="0" collapsed="false">
      <c r="A534" s="95" t="n">
        <f aca="false">MONTH(B534)+(YEAR(B534)-1998)*12</f>
        <v>25</v>
      </c>
      <c r="B534" s="101" t="n">
        <v>36529</v>
      </c>
      <c r="C534" s="102" t="n">
        <v>16.98</v>
      </c>
      <c r="D534" s="98" t="n">
        <f aca="false">LN(C534/C533)</f>
        <v>-0.135296618149092</v>
      </c>
      <c r="E534" s="106" t="n">
        <f aca="false">STDEV(D525:D534)*SQRT(trade_day)</f>
        <v>2.39483678807125</v>
      </c>
      <c r="F534" s="97"/>
      <c r="G534" s="103" t="n">
        <f aca="false">IF(G$1="P",MAX(0,G$2-$C534),IF(G$1="C",MAX(0,$C534-G$2)))</f>
        <v>3.02</v>
      </c>
      <c r="H534" s="103" t="n">
        <f aca="false">IF(H$1="P",MAX(0,H$2-$C534),IF(H$1="C",MAX(0,$C534-H$2)))</f>
        <v>8.02</v>
      </c>
      <c r="I534" s="103" t="n">
        <f aca="false">IF(I$1="P",MAX(0,I$2-$C534),IF(I$1="C",MAX(0,$C534-I$2)))</f>
        <v>13.02</v>
      </c>
      <c r="J534" s="103" t="n">
        <f aca="false">IF(J$1="P",MAX(0,J$2-$C534),IF(J$1="C",MAX(0,$C534-J$2)))</f>
        <v>18.02</v>
      </c>
      <c r="K534" s="103" t="n">
        <f aca="false">IF(K$1="P",MAX(0,K$2-$C534),IF(K$1="C",MAX(0,$C534-K$2)))</f>
        <v>23.02</v>
      </c>
      <c r="L534" s="103" t="n">
        <f aca="false">IF(L$1="P",MAX(0,L$2-$C534),IF(L$1="C",MAX(0,$C534-L$2)))</f>
        <v>33.02</v>
      </c>
      <c r="M534" s="103" t="n">
        <f aca="false">IF(M$1="P",MAX(0,M$2-$C534),IF(M$1="C",MAX(0,$C534-M$2)))</f>
        <v>0</v>
      </c>
      <c r="N534" s="103" t="n">
        <f aca="false">IF(N$1="P",MAX(0,N$2-$C534),IF(N$1="C",MAX(0,$C534-N$2)))</f>
        <v>0</v>
      </c>
      <c r="O534" s="103" t="n">
        <f aca="false">IF(O$1="P",MAX(0,O$2-$C534),IF(O$1="C",MAX(0,$C534-O$2)))</f>
        <v>0</v>
      </c>
      <c r="P534" s="103" t="n">
        <f aca="false">IF(P$1="P",MAX(0,P$2-$C534),IF(P$1="C",MAX(0,$C534-P$2)))</f>
        <v>0</v>
      </c>
      <c r="Q534" s="103" t="n">
        <f aca="false">IF(Q$1="P",MAX(0,Q$2-$C534),IF(Q$1="C",MAX(0,$C534-Q$2)))</f>
        <v>0</v>
      </c>
      <c r="R534" s="103" t="n">
        <f aca="false">IF(R$1="P",MAX(0,R$2-$C534),IF(R$1="C",MAX(0,$C534-R$2)))</f>
        <v>0</v>
      </c>
      <c r="S534" s="103" t="n">
        <f aca="false">IF(S$1="P",MAX(0,S$2-$C534),IF(S$1="C",MAX(0,$C534-S$2)))</f>
        <v>0</v>
      </c>
      <c r="T534" s="104" t="n">
        <f aca="false">A534</f>
        <v>25</v>
      </c>
      <c r="U534" s="105" t="n">
        <f aca="false">VLOOKUP($B534,Gas!$B$3:$E$2506,2)</f>
        <v>2.275</v>
      </c>
      <c r="V534" s="46" t="n">
        <f aca="false">C534/U534</f>
        <v>7.46373626373626</v>
      </c>
      <c r="W534" s="99" t="n">
        <f aca="false">VLOOKUP($B534,Gas!$B$3:$E$2506,4)</f>
        <v>0.199631640132111</v>
      </c>
    </row>
    <row r="535" customFormat="false" ht="12.75" hidden="false" customHeight="false" outlineLevel="0" collapsed="false">
      <c r="A535" s="95" t="n">
        <f aca="false">MONTH(B535)+(YEAR(B535)-1998)*12</f>
        <v>25</v>
      </c>
      <c r="B535" s="101" t="n">
        <v>36530</v>
      </c>
      <c r="C535" s="102" t="n">
        <v>20.67</v>
      </c>
      <c r="D535" s="98" t="n">
        <f aca="false">LN(C535/C534)</f>
        <v>0.196647192810476</v>
      </c>
      <c r="E535" s="106" t="n">
        <f aca="false">STDEV(D526:D535)*SQRT(trade_day)</f>
        <v>2.53061803282153</v>
      </c>
      <c r="F535" s="97"/>
      <c r="G535" s="103" t="n">
        <f aca="false">IF(G$1="P",MAX(0,G$2-$C535),IF(G$1="C",MAX(0,$C535-G$2)))</f>
        <v>0</v>
      </c>
      <c r="H535" s="103" t="n">
        <f aca="false">IF(H$1="P",MAX(0,H$2-$C535),IF(H$1="C",MAX(0,$C535-H$2)))</f>
        <v>4.33</v>
      </c>
      <c r="I535" s="103" t="n">
        <f aca="false">IF(I$1="P",MAX(0,I$2-$C535),IF(I$1="C",MAX(0,$C535-I$2)))</f>
        <v>9.33</v>
      </c>
      <c r="J535" s="103" t="n">
        <f aca="false">IF(J$1="P",MAX(0,J$2-$C535),IF(J$1="C",MAX(0,$C535-J$2)))</f>
        <v>14.33</v>
      </c>
      <c r="K535" s="103" t="n">
        <f aca="false">IF(K$1="P",MAX(0,K$2-$C535),IF(K$1="C",MAX(0,$C535-K$2)))</f>
        <v>19.33</v>
      </c>
      <c r="L535" s="103" t="n">
        <f aca="false">IF(L$1="P",MAX(0,L$2-$C535),IF(L$1="C",MAX(0,$C535-L$2)))</f>
        <v>29.33</v>
      </c>
      <c r="M535" s="103" t="n">
        <f aca="false">IF(M$1="P",MAX(0,M$2-$C535),IF(M$1="C",MAX(0,$C535-M$2)))</f>
        <v>0.670000000000002</v>
      </c>
      <c r="N535" s="103" t="n">
        <f aca="false">IF(N$1="P",MAX(0,N$2-$C535),IF(N$1="C",MAX(0,$C535-N$2)))</f>
        <v>0</v>
      </c>
      <c r="O535" s="103" t="n">
        <f aca="false">IF(O$1="P",MAX(0,O$2-$C535),IF(O$1="C",MAX(0,$C535-O$2)))</f>
        <v>0</v>
      </c>
      <c r="P535" s="103" t="n">
        <f aca="false">IF(P$1="P",MAX(0,P$2-$C535),IF(P$1="C",MAX(0,$C535-P$2)))</f>
        <v>0</v>
      </c>
      <c r="Q535" s="103" t="n">
        <f aca="false">IF(Q$1="P",MAX(0,Q$2-$C535),IF(Q$1="C",MAX(0,$C535-Q$2)))</f>
        <v>0</v>
      </c>
      <c r="R535" s="103" t="n">
        <f aca="false">IF(R$1="P",MAX(0,R$2-$C535),IF(R$1="C",MAX(0,$C535-R$2)))</f>
        <v>0</v>
      </c>
      <c r="S535" s="103" t="n">
        <f aca="false">IF(S$1="P",MAX(0,S$2-$C535),IF(S$1="C",MAX(0,$C535-S$2)))</f>
        <v>0</v>
      </c>
      <c r="T535" s="104" t="n">
        <f aca="false">A535</f>
        <v>25</v>
      </c>
      <c r="U535" s="105" t="n">
        <f aca="false">VLOOKUP($B535,Gas!$B$3:$E$2506,2)</f>
        <v>2.145</v>
      </c>
      <c r="V535" s="46" t="n">
        <f aca="false">C535/U535</f>
        <v>9.63636363636364</v>
      </c>
      <c r="W535" s="99" t="n">
        <f aca="false">VLOOKUP($B535,Gas!$B$3:$E$2506,4)</f>
        <v>0.368441831659038</v>
      </c>
    </row>
    <row r="536" customFormat="false" ht="12.75" hidden="false" customHeight="false" outlineLevel="0" collapsed="false">
      <c r="A536" s="95" t="n">
        <f aca="false">MONTH(B536)+(YEAR(B536)-1998)*12</f>
        <v>25</v>
      </c>
      <c r="B536" s="101" t="n">
        <v>36531</v>
      </c>
      <c r="C536" s="102" t="n">
        <v>22.28</v>
      </c>
      <c r="D536" s="98" t="n">
        <f aca="false">LN(C536/C535)</f>
        <v>0.0750060413654064</v>
      </c>
      <c r="E536" s="106" t="n">
        <f aca="false">STDEV(D527:D536)*SQRT(trade_day)</f>
        <v>2.58696250638239</v>
      </c>
      <c r="F536" s="97"/>
      <c r="G536" s="103" t="n">
        <f aca="false">IF(G$1="P",MAX(0,G$2-$C536),IF(G$1="C",MAX(0,$C536-G$2)))</f>
        <v>0</v>
      </c>
      <c r="H536" s="103" t="n">
        <f aca="false">IF(H$1="P",MAX(0,H$2-$C536),IF(H$1="C",MAX(0,$C536-H$2)))</f>
        <v>2.72</v>
      </c>
      <c r="I536" s="103" t="n">
        <f aca="false">IF(I$1="P",MAX(0,I$2-$C536),IF(I$1="C",MAX(0,$C536-I$2)))</f>
        <v>7.72</v>
      </c>
      <c r="J536" s="103" t="n">
        <f aca="false">IF(J$1="P",MAX(0,J$2-$C536),IF(J$1="C",MAX(0,$C536-J$2)))</f>
        <v>12.72</v>
      </c>
      <c r="K536" s="103" t="n">
        <f aca="false">IF(K$1="P",MAX(0,K$2-$C536),IF(K$1="C",MAX(0,$C536-K$2)))</f>
        <v>17.72</v>
      </c>
      <c r="L536" s="103" t="n">
        <f aca="false">IF(L$1="P",MAX(0,L$2-$C536),IF(L$1="C",MAX(0,$C536-L$2)))</f>
        <v>27.72</v>
      </c>
      <c r="M536" s="103" t="n">
        <f aca="false">IF(M$1="P",MAX(0,M$2-$C536),IF(M$1="C",MAX(0,$C536-M$2)))</f>
        <v>2.28</v>
      </c>
      <c r="N536" s="103" t="n">
        <f aca="false">IF(N$1="P",MAX(0,N$2-$C536),IF(N$1="C",MAX(0,$C536-N$2)))</f>
        <v>0</v>
      </c>
      <c r="O536" s="103" t="n">
        <f aca="false">IF(O$1="P",MAX(0,O$2-$C536),IF(O$1="C",MAX(0,$C536-O$2)))</f>
        <v>0</v>
      </c>
      <c r="P536" s="103" t="n">
        <f aca="false">IF(P$1="P",MAX(0,P$2-$C536),IF(P$1="C",MAX(0,$C536-P$2)))</f>
        <v>0</v>
      </c>
      <c r="Q536" s="103" t="n">
        <f aca="false">IF(Q$1="P",MAX(0,Q$2-$C536),IF(Q$1="C",MAX(0,$C536-Q$2)))</f>
        <v>0</v>
      </c>
      <c r="R536" s="103" t="n">
        <f aca="false">IF(R$1="P",MAX(0,R$2-$C536),IF(R$1="C",MAX(0,$C536-R$2)))</f>
        <v>0</v>
      </c>
      <c r="S536" s="103" t="n">
        <f aca="false">IF(S$1="P",MAX(0,S$2-$C536),IF(S$1="C",MAX(0,$C536-S$2)))</f>
        <v>0</v>
      </c>
      <c r="T536" s="104" t="n">
        <f aca="false">A536</f>
        <v>25</v>
      </c>
      <c r="U536" s="105" t="n">
        <f aca="false">VLOOKUP($B536,Gas!$B$3:$E$2506,2)</f>
        <v>2.165</v>
      </c>
      <c r="V536" s="46" t="n">
        <f aca="false">C536/U536</f>
        <v>10.2909930715935</v>
      </c>
      <c r="W536" s="99" t="n">
        <f aca="false">VLOOKUP($B536,Gas!$B$3:$E$2506,4)</f>
        <v>0.384875589330289</v>
      </c>
    </row>
    <row r="537" customFormat="false" ht="12.75" hidden="false" customHeight="false" outlineLevel="0" collapsed="false">
      <c r="A537" s="95" t="n">
        <f aca="false">MONTH(B537)+(YEAR(B537)-1998)*12</f>
        <v>25</v>
      </c>
      <c r="B537" s="101" t="n">
        <v>36532</v>
      </c>
      <c r="C537" s="102" t="n">
        <v>21.28</v>
      </c>
      <c r="D537" s="98" t="n">
        <f aca="false">LN(C537/C536)</f>
        <v>-0.0459217505856396</v>
      </c>
      <c r="E537" s="106" t="n">
        <f aca="false">STDEV(D528:D537)*SQRT(trade_day)</f>
        <v>1.74142321104712</v>
      </c>
      <c r="F537" s="97"/>
      <c r="G537" s="103" t="n">
        <f aca="false">IF(G$1="P",MAX(0,G$2-$C537),IF(G$1="C",MAX(0,$C537-G$2)))</f>
        <v>0</v>
      </c>
      <c r="H537" s="103" t="n">
        <f aca="false">IF(H$1="P",MAX(0,H$2-$C537),IF(H$1="C",MAX(0,$C537-H$2)))</f>
        <v>3.72</v>
      </c>
      <c r="I537" s="103" t="n">
        <f aca="false">IF(I$1="P",MAX(0,I$2-$C537),IF(I$1="C",MAX(0,$C537-I$2)))</f>
        <v>8.72</v>
      </c>
      <c r="J537" s="103" t="n">
        <f aca="false">IF(J$1="P",MAX(0,J$2-$C537),IF(J$1="C",MAX(0,$C537-J$2)))</f>
        <v>13.72</v>
      </c>
      <c r="K537" s="103" t="n">
        <f aca="false">IF(K$1="P",MAX(0,K$2-$C537),IF(K$1="C",MAX(0,$C537-K$2)))</f>
        <v>18.72</v>
      </c>
      <c r="L537" s="103" t="n">
        <f aca="false">IF(L$1="P",MAX(0,L$2-$C537),IF(L$1="C",MAX(0,$C537-L$2)))</f>
        <v>28.72</v>
      </c>
      <c r="M537" s="103" t="n">
        <f aca="false">IF(M$1="P",MAX(0,M$2-$C537),IF(M$1="C",MAX(0,$C537-M$2)))</f>
        <v>1.28</v>
      </c>
      <c r="N537" s="103" t="n">
        <f aca="false">IF(N$1="P",MAX(0,N$2-$C537),IF(N$1="C",MAX(0,$C537-N$2)))</f>
        <v>0</v>
      </c>
      <c r="O537" s="103" t="n">
        <f aca="false">IF(O$1="P",MAX(0,O$2-$C537),IF(O$1="C",MAX(0,$C537-O$2)))</f>
        <v>0</v>
      </c>
      <c r="P537" s="103" t="n">
        <f aca="false">IF(P$1="P",MAX(0,P$2-$C537),IF(P$1="C",MAX(0,$C537-P$2)))</f>
        <v>0</v>
      </c>
      <c r="Q537" s="103" t="n">
        <f aca="false">IF(Q$1="P",MAX(0,Q$2-$C537),IF(Q$1="C",MAX(0,$C537-Q$2)))</f>
        <v>0</v>
      </c>
      <c r="R537" s="103" t="n">
        <f aca="false">IF(R$1="P",MAX(0,R$2-$C537),IF(R$1="C",MAX(0,$C537-R$2)))</f>
        <v>0</v>
      </c>
      <c r="S537" s="103" t="n">
        <f aca="false">IF(S$1="P",MAX(0,S$2-$C537),IF(S$1="C",MAX(0,$C537-S$2)))</f>
        <v>0</v>
      </c>
      <c r="T537" s="104" t="n">
        <f aca="false">A537</f>
        <v>25</v>
      </c>
      <c r="U537" s="105" t="n">
        <f aca="false">VLOOKUP($B537,Gas!$B$3:$E$2506,2)</f>
        <v>2.18</v>
      </c>
      <c r="V537" s="46" t="n">
        <f aca="false">C537/U537</f>
        <v>9.76146788990826</v>
      </c>
      <c r="W537" s="99" t="n">
        <f aca="false">VLOOKUP($B537,Gas!$B$3:$E$2506,4)</f>
        <v>0.383093073331107</v>
      </c>
    </row>
    <row r="538" customFormat="false" ht="12.75" hidden="false" customHeight="false" outlineLevel="0" collapsed="false">
      <c r="A538" s="95" t="n">
        <f aca="false">MONTH(B538)+(YEAR(B538)-1998)*12</f>
        <v>25</v>
      </c>
      <c r="B538" s="101" t="n">
        <v>36536</v>
      </c>
      <c r="C538" s="102" t="n">
        <v>17.91</v>
      </c>
      <c r="D538" s="98" t="n">
        <f aca="false">LN(C538/C537)</f>
        <v>-0.172408448400823</v>
      </c>
      <c r="E538" s="106" t="n">
        <f aca="false">STDEV(D529:D538)*SQRT(trade_day)</f>
        <v>1.95626776132988</v>
      </c>
      <c r="F538" s="97"/>
      <c r="G538" s="103" t="n">
        <f aca="false">IF(G$1="P",MAX(0,G$2-$C538),IF(G$1="C",MAX(0,$C538-G$2)))</f>
        <v>2.09</v>
      </c>
      <c r="H538" s="103" t="n">
        <f aca="false">IF(H$1="P",MAX(0,H$2-$C538),IF(H$1="C",MAX(0,$C538-H$2)))</f>
        <v>7.09</v>
      </c>
      <c r="I538" s="103" t="n">
        <f aca="false">IF(I$1="P",MAX(0,I$2-$C538),IF(I$1="C",MAX(0,$C538-I$2)))</f>
        <v>12.09</v>
      </c>
      <c r="J538" s="103" t="n">
        <f aca="false">IF(J$1="P",MAX(0,J$2-$C538),IF(J$1="C",MAX(0,$C538-J$2)))</f>
        <v>17.09</v>
      </c>
      <c r="K538" s="103" t="n">
        <f aca="false">IF(K$1="P",MAX(0,K$2-$C538),IF(K$1="C",MAX(0,$C538-K$2)))</f>
        <v>22.09</v>
      </c>
      <c r="L538" s="103" t="n">
        <f aca="false">IF(L$1="P",MAX(0,L$2-$C538),IF(L$1="C",MAX(0,$C538-L$2)))</f>
        <v>32.09</v>
      </c>
      <c r="M538" s="103" t="n">
        <f aca="false">IF(M$1="P",MAX(0,M$2-$C538),IF(M$1="C",MAX(0,$C538-M$2)))</f>
        <v>0</v>
      </c>
      <c r="N538" s="103" t="n">
        <f aca="false">IF(N$1="P",MAX(0,N$2-$C538),IF(N$1="C",MAX(0,$C538-N$2)))</f>
        <v>0</v>
      </c>
      <c r="O538" s="103" t="n">
        <f aca="false">IF(O$1="P",MAX(0,O$2-$C538),IF(O$1="C",MAX(0,$C538-O$2)))</f>
        <v>0</v>
      </c>
      <c r="P538" s="103" t="n">
        <f aca="false">IF(P$1="P",MAX(0,P$2-$C538),IF(P$1="C",MAX(0,$C538-P$2)))</f>
        <v>0</v>
      </c>
      <c r="Q538" s="103" t="n">
        <f aca="false">IF(Q$1="P",MAX(0,Q$2-$C538),IF(Q$1="C",MAX(0,$C538-Q$2)))</f>
        <v>0</v>
      </c>
      <c r="R538" s="103" t="n">
        <f aca="false">IF(R$1="P",MAX(0,R$2-$C538),IF(R$1="C",MAX(0,$C538-R$2)))</f>
        <v>0</v>
      </c>
      <c r="S538" s="103" t="n">
        <f aca="false">IF(S$1="P",MAX(0,S$2-$C538),IF(S$1="C",MAX(0,$C538-S$2)))</f>
        <v>0</v>
      </c>
      <c r="T538" s="104" t="n">
        <f aca="false">A538</f>
        <v>25</v>
      </c>
      <c r="U538" s="105" t="n">
        <f aca="false">VLOOKUP($B538,Gas!$B$3:$E$2506,2)</f>
        <v>2.195</v>
      </c>
      <c r="V538" s="46" t="n">
        <f aca="false">C538/U538</f>
        <v>8.15945330296128</v>
      </c>
      <c r="W538" s="99" t="n">
        <f aca="false">VLOOKUP($B538,Gas!$B$3:$E$2506,4)</f>
        <v>0.377115551182537</v>
      </c>
    </row>
    <row r="539" customFormat="false" ht="12.75" hidden="false" customHeight="false" outlineLevel="0" collapsed="false">
      <c r="A539" s="95" t="n">
        <f aca="false">MONTH(B539)+(YEAR(B539)-1998)*12</f>
        <v>25</v>
      </c>
      <c r="B539" s="101" t="n">
        <v>36537</v>
      </c>
      <c r="C539" s="102" t="n">
        <v>17.07</v>
      </c>
      <c r="D539" s="98" t="n">
        <f aca="false">LN(C539/C538)</f>
        <v>-0.0480366792662712</v>
      </c>
      <c r="E539" s="106" t="n">
        <f aca="false">STDEV(D530:D539)*SQRT(trade_day)</f>
        <v>1.93121474529321</v>
      </c>
      <c r="F539" s="97"/>
      <c r="G539" s="103" t="n">
        <f aca="false">IF(G$1="P",MAX(0,G$2-$C539),IF(G$1="C",MAX(0,$C539-G$2)))</f>
        <v>2.93</v>
      </c>
      <c r="H539" s="103" t="n">
        <f aca="false">IF(H$1="P",MAX(0,H$2-$C539),IF(H$1="C",MAX(0,$C539-H$2)))</f>
        <v>7.93</v>
      </c>
      <c r="I539" s="103" t="n">
        <f aca="false">IF(I$1="P",MAX(0,I$2-$C539),IF(I$1="C",MAX(0,$C539-I$2)))</f>
        <v>12.93</v>
      </c>
      <c r="J539" s="103" t="n">
        <f aca="false">IF(J$1="P",MAX(0,J$2-$C539),IF(J$1="C",MAX(0,$C539-J$2)))</f>
        <v>17.93</v>
      </c>
      <c r="K539" s="103" t="n">
        <f aca="false">IF(K$1="P",MAX(0,K$2-$C539),IF(K$1="C",MAX(0,$C539-K$2)))</f>
        <v>22.93</v>
      </c>
      <c r="L539" s="103" t="n">
        <f aca="false">IF(L$1="P",MAX(0,L$2-$C539),IF(L$1="C",MAX(0,$C539-L$2)))</f>
        <v>32.93</v>
      </c>
      <c r="M539" s="103" t="n">
        <f aca="false">IF(M$1="P",MAX(0,M$2-$C539),IF(M$1="C",MAX(0,$C539-M$2)))</f>
        <v>0</v>
      </c>
      <c r="N539" s="103" t="n">
        <f aca="false">IF(N$1="P",MAX(0,N$2-$C539),IF(N$1="C",MAX(0,$C539-N$2)))</f>
        <v>0</v>
      </c>
      <c r="O539" s="103" t="n">
        <f aca="false">IF(O$1="P",MAX(0,O$2-$C539),IF(O$1="C",MAX(0,$C539-O$2)))</f>
        <v>0</v>
      </c>
      <c r="P539" s="103" t="n">
        <f aca="false">IF(P$1="P",MAX(0,P$2-$C539),IF(P$1="C",MAX(0,$C539-P$2)))</f>
        <v>0</v>
      </c>
      <c r="Q539" s="103" t="n">
        <f aca="false">IF(Q$1="P",MAX(0,Q$2-$C539),IF(Q$1="C",MAX(0,$C539-Q$2)))</f>
        <v>0</v>
      </c>
      <c r="R539" s="103" t="n">
        <f aca="false">IF(R$1="P",MAX(0,R$2-$C539),IF(R$1="C",MAX(0,$C539-R$2)))</f>
        <v>0</v>
      </c>
      <c r="S539" s="103" t="n">
        <f aca="false">IF(S$1="P",MAX(0,S$2-$C539),IF(S$1="C",MAX(0,$C539-S$2)))</f>
        <v>0</v>
      </c>
      <c r="T539" s="104" t="n">
        <f aca="false">A539</f>
        <v>25</v>
      </c>
      <c r="U539" s="105" t="n">
        <f aca="false">VLOOKUP($B539,Gas!$B$3:$E$2506,2)</f>
        <v>2.23</v>
      </c>
      <c r="V539" s="46" t="n">
        <f aca="false">C539/U539</f>
        <v>7.65470852017937</v>
      </c>
      <c r="W539" s="99" t="n">
        <f aca="false">VLOOKUP($B539,Gas!$B$3:$E$2506,4)</f>
        <v>0.395963616400697</v>
      </c>
    </row>
    <row r="540" customFormat="false" ht="12.75" hidden="false" customHeight="false" outlineLevel="0" collapsed="false">
      <c r="A540" s="95" t="n">
        <f aca="false">MONTH(B540)+(YEAR(B540)-1998)*12</f>
        <v>25</v>
      </c>
      <c r="B540" s="101" t="n">
        <v>36538</v>
      </c>
      <c r="C540" s="102" t="n">
        <v>18.2</v>
      </c>
      <c r="D540" s="98" t="n">
        <f aca="false">LN(C540/C539)</f>
        <v>0.0640990572764003</v>
      </c>
      <c r="E540" s="106" t="n">
        <f aca="false">STDEV(D531:D540)*SQRT(trade_day)</f>
        <v>1.96434642958973</v>
      </c>
      <c r="F540" s="97"/>
      <c r="G540" s="103" t="n">
        <f aca="false">IF(G$1="P",MAX(0,G$2-$C540),IF(G$1="C",MAX(0,$C540-G$2)))</f>
        <v>1.8</v>
      </c>
      <c r="H540" s="103" t="n">
        <f aca="false">IF(H$1="P",MAX(0,H$2-$C540),IF(H$1="C",MAX(0,$C540-H$2)))</f>
        <v>6.8</v>
      </c>
      <c r="I540" s="103" t="n">
        <f aca="false">IF(I$1="P",MAX(0,I$2-$C540),IF(I$1="C",MAX(0,$C540-I$2)))</f>
        <v>11.8</v>
      </c>
      <c r="J540" s="103" t="n">
        <f aca="false">IF(J$1="P",MAX(0,J$2-$C540),IF(J$1="C",MAX(0,$C540-J$2)))</f>
        <v>16.8</v>
      </c>
      <c r="K540" s="103" t="n">
        <f aca="false">IF(K$1="P",MAX(0,K$2-$C540),IF(K$1="C",MAX(0,$C540-K$2)))</f>
        <v>21.8</v>
      </c>
      <c r="L540" s="103" t="n">
        <f aca="false">IF(L$1="P",MAX(0,L$2-$C540),IF(L$1="C",MAX(0,$C540-L$2)))</f>
        <v>31.8</v>
      </c>
      <c r="M540" s="103" t="n">
        <f aca="false">IF(M$1="P",MAX(0,M$2-$C540),IF(M$1="C",MAX(0,$C540-M$2)))</f>
        <v>0</v>
      </c>
      <c r="N540" s="103" t="n">
        <f aca="false">IF(N$1="P",MAX(0,N$2-$C540),IF(N$1="C",MAX(0,$C540-N$2)))</f>
        <v>0</v>
      </c>
      <c r="O540" s="103" t="n">
        <f aca="false">IF(O$1="P",MAX(0,O$2-$C540),IF(O$1="C",MAX(0,$C540-O$2)))</f>
        <v>0</v>
      </c>
      <c r="P540" s="103" t="n">
        <f aca="false">IF(P$1="P",MAX(0,P$2-$C540),IF(P$1="C",MAX(0,$C540-P$2)))</f>
        <v>0</v>
      </c>
      <c r="Q540" s="103" t="n">
        <f aca="false">IF(Q$1="P",MAX(0,Q$2-$C540),IF(Q$1="C",MAX(0,$C540-Q$2)))</f>
        <v>0</v>
      </c>
      <c r="R540" s="103" t="n">
        <f aca="false">IF(R$1="P",MAX(0,R$2-$C540),IF(R$1="C",MAX(0,$C540-R$2)))</f>
        <v>0</v>
      </c>
      <c r="S540" s="103" t="n">
        <f aca="false">IF(S$1="P",MAX(0,S$2-$C540),IF(S$1="C",MAX(0,$C540-S$2)))</f>
        <v>0</v>
      </c>
      <c r="T540" s="104" t="n">
        <f aca="false">A540</f>
        <v>25</v>
      </c>
      <c r="U540" s="105" t="n">
        <f aca="false">VLOOKUP($B540,Gas!$B$3:$E$2506,2)</f>
        <v>2.25</v>
      </c>
      <c r="V540" s="46" t="n">
        <f aca="false">C540/U540</f>
        <v>8.08888888888889</v>
      </c>
      <c r="W540" s="99" t="n">
        <f aca="false">VLOOKUP($B540,Gas!$B$3:$E$2506,4)</f>
        <v>0.40201962547462</v>
      </c>
    </row>
    <row r="541" customFormat="false" ht="12.75" hidden="false" customHeight="false" outlineLevel="0" collapsed="false">
      <c r="A541" s="95" t="n">
        <f aca="false">MONTH(B541)+(YEAR(B541)-1998)*12</f>
        <v>25</v>
      </c>
      <c r="B541" s="101" t="n">
        <v>36539</v>
      </c>
      <c r="C541" s="102" t="n">
        <v>19.93</v>
      </c>
      <c r="D541" s="98" t="n">
        <f aca="false">LN(C541/C540)</f>
        <v>0.0908045401419538</v>
      </c>
      <c r="E541" s="106" t="n">
        <f aca="false">STDEV(D532:D541)*SQRT(trade_day)</f>
        <v>2.01619946780312</v>
      </c>
      <c r="F541" s="97"/>
      <c r="G541" s="103" t="n">
        <f aca="false">IF(G$1="P",MAX(0,G$2-$C541),IF(G$1="C",MAX(0,$C541-G$2)))</f>
        <v>0.0700000000000003</v>
      </c>
      <c r="H541" s="103" t="n">
        <f aca="false">IF(H$1="P",MAX(0,H$2-$C541),IF(H$1="C",MAX(0,$C541-H$2)))</f>
        <v>5.07</v>
      </c>
      <c r="I541" s="103" t="n">
        <f aca="false">IF(I$1="P",MAX(0,I$2-$C541),IF(I$1="C",MAX(0,$C541-I$2)))</f>
        <v>10.07</v>
      </c>
      <c r="J541" s="103" t="n">
        <f aca="false">IF(J$1="P",MAX(0,J$2-$C541),IF(J$1="C",MAX(0,$C541-J$2)))</f>
        <v>15.07</v>
      </c>
      <c r="K541" s="103" t="n">
        <f aca="false">IF(K$1="P",MAX(0,K$2-$C541),IF(K$1="C",MAX(0,$C541-K$2)))</f>
        <v>20.07</v>
      </c>
      <c r="L541" s="103" t="n">
        <f aca="false">IF(L$1="P",MAX(0,L$2-$C541),IF(L$1="C",MAX(0,$C541-L$2)))</f>
        <v>30.07</v>
      </c>
      <c r="M541" s="103" t="n">
        <f aca="false">IF(M$1="P",MAX(0,M$2-$C541),IF(M$1="C",MAX(0,$C541-M$2)))</f>
        <v>0</v>
      </c>
      <c r="N541" s="103" t="n">
        <f aca="false">IF(N$1="P",MAX(0,N$2-$C541),IF(N$1="C",MAX(0,$C541-N$2)))</f>
        <v>0</v>
      </c>
      <c r="O541" s="103" t="n">
        <f aca="false">IF(O$1="P",MAX(0,O$2-$C541),IF(O$1="C",MAX(0,$C541-O$2)))</f>
        <v>0</v>
      </c>
      <c r="P541" s="103" t="n">
        <f aca="false">IF(P$1="P",MAX(0,P$2-$C541),IF(P$1="C",MAX(0,$C541-P$2)))</f>
        <v>0</v>
      </c>
      <c r="Q541" s="103" t="n">
        <f aca="false">IF(Q$1="P",MAX(0,Q$2-$C541),IF(Q$1="C",MAX(0,$C541-Q$2)))</f>
        <v>0</v>
      </c>
      <c r="R541" s="103" t="n">
        <f aca="false">IF(R$1="P",MAX(0,R$2-$C541),IF(R$1="C",MAX(0,$C541-R$2)))</f>
        <v>0</v>
      </c>
      <c r="S541" s="103" t="n">
        <f aca="false">IF(S$1="P",MAX(0,S$2-$C541),IF(S$1="C",MAX(0,$C541-S$2)))</f>
        <v>0</v>
      </c>
      <c r="T541" s="104" t="n">
        <f aca="false">A541</f>
        <v>25</v>
      </c>
      <c r="U541" s="105" t="n">
        <f aca="false">VLOOKUP($B541,Gas!$B$3:$E$2506,2)</f>
        <v>2.28</v>
      </c>
      <c r="V541" s="46" t="n">
        <f aca="false">C541/U541</f>
        <v>8.74122807017544</v>
      </c>
      <c r="W541" s="99" t="n">
        <f aca="false">VLOOKUP($B541,Gas!$B$3:$E$2506,4)</f>
        <v>0.410149918304358</v>
      </c>
    </row>
    <row r="542" customFormat="false" ht="12.75" hidden="false" customHeight="false" outlineLevel="0" collapsed="false">
      <c r="A542" s="95" t="n">
        <f aca="false">MONTH(B542)+(YEAR(B542)-1998)*12</f>
        <v>25</v>
      </c>
      <c r="B542" s="101" t="n">
        <v>36543</v>
      </c>
      <c r="C542" s="102" t="n">
        <v>23.47</v>
      </c>
      <c r="D542" s="98" t="n">
        <f aca="false">LN(C542/C541)</f>
        <v>0.163496875638229</v>
      </c>
      <c r="E542" s="106" t="n">
        <f aca="false">STDEV(D533:D542)*SQRT(trade_day)</f>
        <v>2.0380259797176</v>
      </c>
      <c r="F542" s="97"/>
      <c r="G542" s="103" t="n">
        <f aca="false">IF(G$1="P",MAX(0,G$2-$C542),IF(G$1="C",MAX(0,$C542-G$2)))</f>
        <v>0</v>
      </c>
      <c r="H542" s="103" t="n">
        <f aca="false">IF(H$1="P",MAX(0,H$2-$C542),IF(H$1="C",MAX(0,$C542-H$2)))</f>
        <v>1.53</v>
      </c>
      <c r="I542" s="103" t="n">
        <f aca="false">IF(I$1="P",MAX(0,I$2-$C542),IF(I$1="C",MAX(0,$C542-I$2)))</f>
        <v>6.53</v>
      </c>
      <c r="J542" s="103" t="n">
        <f aca="false">IF(J$1="P",MAX(0,J$2-$C542),IF(J$1="C",MAX(0,$C542-J$2)))</f>
        <v>11.53</v>
      </c>
      <c r="K542" s="103" t="n">
        <f aca="false">IF(K$1="P",MAX(0,K$2-$C542),IF(K$1="C",MAX(0,$C542-K$2)))</f>
        <v>16.53</v>
      </c>
      <c r="L542" s="103" t="n">
        <f aca="false">IF(L$1="P",MAX(0,L$2-$C542),IF(L$1="C",MAX(0,$C542-L$2)))</f>
        <v>26.53</v>
      </c>
      <c r="M542" s="103" t="n">
        <f aca="false">IF(M$1="P",MAX(0,M$2-$C542),IF(M$1="C",MAX(0,$C542-M$2)))</f>
        <v>3.47</v>
      </c>
      <c r="N542" s="103" t="n">
        <f aca="false">IF(N$1="P",MAX(0,N$2-$C542),IF(N$1="C",MAX(0,$C542-N$2)))</f>
        <v>0</v>
      </c>
      <c r="O542" s="103" t="n">
        <f aca="false">IF(O$1="P",MAX(0,O$2-$C542),IF(O$1="C",MAX(0,$C542-O$2)))</f>
        <v>0</v>
      </c>
      <c r="P542" s="103" t="n">
        <f aca="false">IF(P$1="P",MAX(0,P$2-$C542),IF(P$1="C",MAX(0,$C542-P$2)))</f>
        <v>0</v>
      </c>
      <c r="Q542" s="103" t="n">
        <f aca="false">IF(Q$1="P",MAX(0,Q$2-$C542),IF(Q$1="C",MAX(0,$C542-Q$2)))</f>
        <v>0</v>
      </c>
      <c r="R542" s="103" t="n">
        <f aca="false">IF(R$1="P",MAX(0,R$2-$C542),IF(R$1="C",MAX(0,$C542-R$2)))</f>
        <v>0</v>
      </c>
      <c r="S542" s="103" t="n">
        <f aca="false">IF(S$1="P",MAX(0,S$2-$C542),IF(S$1="C",MAX(0,$C542-S$2)))</f>
        <v>0</v>
      </c>
      <c r="T542" s="104" t="n">
        <f aca="false">A542</f>
        <v>25</v>
      </c>
      <c r="U542" s="105" t="n">
        <f aca="false">VLOOKUP($B542,Gas!$B$3:$E$2506,2)</f>
        <v>2.27</v>
      </c>
      <c r="V542" s="46" t="n">
        <f aca="false">C542/U542</f>
        <v>10.3392070484582</v>
      </c>
      <c r="W542" s="99" t="n">
        <f aca="false">VLOOKUP($B542,Gas!$B$3:$E$2506,4)</f>
        <v>0.129240052345541</v>
      </c>
    </row>
    <row r="543" customFormat="false" ht="12.75" hidden="false" customHeight="false" outlineLevel="0" collapsed="false">
      <c r="A543" s="95" t="n">
        <f aca="false">MONTH(B543)+(YEAR(B543)-1998)*12</f>
        <v>25</v>
      </c>
      <c r="B543" s="101" t="n">
        <v>36544</v>
      </c>
      <c r="C543" s="102" t="n">
        <v>22.88</v>
      </c>
      <c r="D543" s="98" t="n">
        <f aca="false">LN(C543/C542)</f>
        <v>-0.025459843351335</v>
      </c>
      <c r="E543" s="106" t="n">
        <f aca="false">STDEV(D534:D543)*SQRT(trade_day)</f>
        <v>1.92801825092393</v>
      </c>
      <c r="F543" s="97"/>
      <c r="G543" s="103" t="n">
        <f aca="false">IF(G$1="P",MAX(0,G$2-$C543),IF(G$1="C",MAX(0,$C543-G$2)))</f>
        <v>0</v>
      </c>
      <c r="H543" s="103" t="n">
        <f aca="false">IF(H$1="P",MAX(0,H$2-$C543),IF(H$1="C",MAX(0,$C543-H$2)))</f>
        <v>2.12</v>
      </c>
      <c r="I543" s="103" t="n">
        <f aca="false">IF(I$1="P",MAX(0,I$2-$C543),IF(I$1="C",MAX(0,$C543-I$2)))</f>
        <v>7.12</v>
      </c>
      <c r="J543" s="103" t="n">
        <f aca="false">IF(J$1="P",MAX(0,J$2-$C543),IF(J$1="C",MAX(0,$C543-J$2)))</f>
        <v>12.12</v>
      </c>
      <c r="K543" s="103" t="n">
        <f aca="false">IF(K$1="P",MAX(0,K$2-$C543),IF(K$1="C",MAX(0,$C543-K$2)))</f>
        <v>17.12</v>
      </c>
      <c r="L543" s="103" t="n">
        <f aca="false">IF(L$1="P",MAX(0,L$2-$C543),IF(L$1="C",MAX(0,$C543-L$2)))</f>
        <v>27.12</v>
      </c>
      <c r="M543" s="103" t="n">
        <f aca="false">IF(M$1="P",MAX(0,M$2-$C543),IF(M$1="C",MAX(0,$C543-M$2)))</f>
        <v>2.88</v>
      </c>
      <c r="N543" s="103" t="n">
        <f aca="false">IF(N$1="P",MAX(0,N$2-$C543),IF(N$1="C",MAX(0,$C543-N$2)))</f>
        <v>0</v>
      </c>
      <c r="O543" s="103" t="n">
        <f aca="false">IF(O$1="P",MAX(0,O$2-$C543),IF(O$1="C",MAX(0,$C543-O$2)))</f>
        <v>0</v>
      </c>
      <c r="P543" s="103" t="n">
        <f aca="false">IF(P$1="P",MAX(0,P$2-$C543),IF(P$1="C",MAX(0,$C543-P$2)))</f>
        <v>0</v>
      </c>
      <c r="Q543" s="103" t="n">
        <f aca="false">IF(Q$1="P",MAX(0,Q$2-$C543),IF(Q$1="C",MAX(0,$C543-Q$2)))</f>
        <v>0</v>
      </c>
      <c r="R543" s="103" t="n">
        <f aca="false">IF(R$1="P",MAX(0,R$2-$C543),IF(R$1="C",MAX(0,$C543-R$2)))</f>
        <v>0</v>
      </c>
      <c r="S543" s="103" t="n">
        <f aca="false">IF(S$1="P",MAX(0,S$2-$C543),IF(S$1="C",MAX(0,$C543-S$2)))</f>
        <v>0</v>
      </c>
      <c r="T543" s="104" t="n">
        <f aca="false">A543</f>
        <v>25</v>
      </c>
      <c r="U543" s="105" t="n">
        <f aca="false">VLOOKUP($B543,Gas!$B$3:$E$2506,2)</f>
        <v>2.345</v>
      </c>
      <c r="V543" s="46" t="n">
        <f aca="false">C543/U543</f>
        <v>9.75692963752665</v>
      </c>
      <c r="W543" s="99" t="n">
        <f aca="false">VLOOKUP($B543,Gas!$B$3:$E$2506,4)</f>
        <v>0.215432276137541</v>
      </c>
    </row>
    <row r="544" customFormat="false" ht="12.75" hidden="false" customHeight="false" outlineLevel="0" collapsed="false">
      <c r="A544" s="95" t="n">
        <f aca="false">MONTH(B544)+(YEAR(B544)-1998)*12</f>
        <v>25</v>
      </c>
      <c r="B544" s="101" t="n">
        <v>36545</v>
      </c>
      <c r="C544" s="102" t="n">
        <v>25.65</v>
      </c>
      <c r="D544" s="98" t="n">
        <f aca="false">LN(C544/C543)</f>
        <v>0.114280405105181</v>
      </c>
      <c r="E544" s="106" t="n">
        <f aca="false">STDEV(D535:D544)*SQRT(trade_day)</f>
        <v>1.78118553968654</v>
      </c>
      <c r="F544" s="97"/>
      <c r="G544" s="103" t="n">
        <f aca="false">IF(G$1="P",MAX(0,G$2-$C544),IF(G$1="C",MAX(0,$C544-G$2)))</f>
        <v>0</v>
      </c>
      <c r="H544" s="103" t="n">
        <f aca="false">IF(H$1="P",MAX(0,H$2-$C544),IF(H$1="C",MAX(0,$C544-H$2)))</f>
        <v>0</v>
      </c>
      <c r="I544" s="103" t="n">
        <f aca="false">IF(I$1="P",MAX(0,I$2-$C544),IF(I$1="C",MAX(0,$C544-I$2)))</f>
        <v>4.35</v>
      </c>
      <c r="J544" s="103" t="n">
        <f aca="false">IF(J$1="P",MAX(0,J$2-$C544),IF(J$1="C",MAX(0,$C544-J$2)))</f>
        <v>9.35</v>
      </c>
      <c r="K544" s="103" t="n">
        <f aca="false">IF(K$1="P",MAX(0,K$2-$C544),IF(K$1="C",MAX(0,$C544-K$2)))</f>
        <v>14.35</v>
      </c>
      <c r="L544" s="103" t="n">
        <f aca="false">IF(L$1="P",MAX(0,L$2-$C544),IF(L$1="C",MAX(0,$C544-L$2)))</f>
        <v>24.35</v>
      </c>
      <c r="M544" s="103" t="n">
        <f aca="false">IF(M$1="P",MAX(0,M$2-$C544),IF(M$1="C",MAX(0,$C544-M$2)))</f>
        <v>5.65</v>
      </c>
      <c r="N544" s="103" t="n">
        <f aca="false">IF(N$1="P",MAX(0,N$2-$C544),IF(N$1="C",MAX(0,$C544-N$2)))</f>
        <v>0.649999999999999</v>
      </c>
      <c r="O544" s="103" t="n">
        <f aca="false">IF(O$1="P",MAX(0,O$2-$C544),IF(O$1="C",MAX(0,$C544-O$2)))</f>
        <v>0</v>
      </c>
      <c r="P544" s="103" t="n">
        <f aca="false">IF(P$1="P",MAX(0,P$2-$C544),IF(P$1="C",MAX(0,$C544-P$2)))</f>
        <v>0</v>
      </c>
      <c r="Q544" s="103" t="n">
        <f aca="false">IF(Q$1="P",MAX(0,Q$2-$C544),IF(Q$1="C",MAX(0,$C544-Q$2)))</f>
        <v>0</v>
      </c>
      <c r="R544" s="103" t="n">
        <f aca="false">IF(R$1="P",MAX(0,R$2-$C544),IF(R$1="C",MAX(0,$C544-R$2)))</f>
        <v>0</v>
      </c>
      <c r="S544" s="103" t="n">
        <f aca="false">IF(S$1="P",MAX(0,S$2-$C544),IF(S$1="C",MAX(0,$C544-S$2)))</f>
        <v>0</v>
      </c>
      <c r="T544" s="104" t="n">
        <f aca="false">A544</f>
        <v>25</v>
      </c>
      <c r="U544" s="105" t="n">
        <f aca="false">VLOOKUP($B544,Gas!$B$3:$E$2506,2)</f>
        <v>2.405</v>
      </c>
      <c r="V544" s="46" t="n">
        <f aca="false">C544/U544</f>
        <v>10.6652806652807</v>
      </c>
      <c r="W544" s="99" t="n">
        <f aca="false">VLOOKUP($B544,Gas!$B$3:$E$2506,4)</f>
        <v>0.236986761047567</v>
      </c>
    </row>
    <row r="545" customFormat="false" ht="12.75" hidden="false" customHeight="false" outlineLevel="0" collapsed="false">
      <c r="A545" s="95" t="n">
        <f aca="false">MONTH(B545)+(YEAR(B545)-1998)*12</f>
        <v>25</v>
      </c>
      <c r="B545" s="101" t="n">
        <v>36546</v>
      </c>
      <c r="C545" s="102" t="n">
        <v>29.06</v>
      </c>
      <c r="D545" s="98" t="n">
        <f aca="false">LN(C545/C544)</f>
        <v>0.124819086525358</v>
      </c>
      <c r="E545" s="106" t="n">
        <f aca="false">STDEV(D536:D545)*SQRT(trade_day)</f>
        <v>1.63752924096808</v>
      </c>
      <c r="F545" s="97"/>
      <c r="G545" s="103" t="n">
        <f aca="false">IF(G$1="P",MAX(0,G$2-$C545),IF(G$1="C",MAX(0,$C545-G$2)))</f>
        <v>0</v>
      </c>
      <c r="H545" s="103" t="n">
        <f aca="false">IF(H$1="P",MAX(0,H$2-$C545),IF(H$1="C",MAX(0,$C545-H$2)))</f>
        <v>0</v>
      </c>
      <c r="I545" s="103" t="n">
        <f aca="false">IF(I$1="P",MAX(0,I$2-$C545),IF(I$1="C",MAX(0,$C545-I$2)))</f>
        <v>0.940000000000001</v>
      </c>
      <c r="J545" s="103" t="n">
        <f aca="false">IF(J$1="P",MAX(0,J$2-$C545),IF(J$1="C",MAX(0,$C545-J$2)))</f>
        <v>5.94</v>
      </c>
      <c r="K545" s="103" t="n">
        <f aca="false">IF(K$1="P",MAX(0,K$2-$C545),IF(K$1="C",MAX(0,$C545-K$2)))</f>
        <v>10.94</v>
      </c>
      <c r="L545" s="103" t="n">
        <f aca="false">IF(L$1="P",MAX(0,L$2-$C545),IF(L$1="C",MAX(0,$C545-L$2)))</f>
        <v>20.94</v>
      </c>
      <c r="M545" s="103" t="n">
        <f aca="false">IF(M$1="P",MAX(0,M$2-$C545),IF(M$1="C",MAX(0,$C545-M$2)))</f>
        <v>9.06</v>
      </c>
      <c r="N545" s="103" t="n">
        <f aca="false">IF(N$1="P",MAX(0,N$2-$C545),IF(N$1="C",MAX(0,$C545-N$2)))</f>
        <v>4.06</v>
      </c>
      <c r="O545" s="103" t="n">
        <f aca="false">IF(O$1="P",MAX(0,O$2-$C545),IF(O$1="C",MAX(0,$C545-O$2)))</f>
        <v>0</v>
      </c>
      <c r="P545" s="103" t="n">
        <f aca="false">IF(P$1="P",MAX(0,P$2-$C545),IF(P$1="C",MAX(0,$C545-P$2)))</f>
        <v>0</v>
      </c>
      <c r="Q545" s="103" t="n">
        <f aca="false">IF(Q$1="P",MAX(0,Q$2-$C545),IF(Q$1="C",MAX(0,$C545-Q$2)))</f>
        <v>0</v>
      </c>
      <c r="R545" s="103" t="n">
        <f aca="false">IF(R$1="P",MAX(0,R$2-$C545),IF(R$1="C",MAX(0,$C545-R$2)))</f>
        <v>0</v>
      </c>
      <c r="S545" s="103" t="n">
        <f aca="false">IF(S$1="P",MAX(0,S$2-$C545),IF(S$1="C",MAX(0,$C545-S$2)))</f>
        <v>0</v>
      </c>
      <c r="T545" s="104" t="n">
        <f aca="false">A545</f>
        <v>25</v>
      </c>
      <c r="U545" s="105" t="n">
        <f aca="false">VLOOKUP($B545,Gas!$B$3:$E$2506,2)</f>
        <v>2.525</v>
      </c>
      <c r="V545" s="46" t="n">
        <f aca="false">C545/U545</f>
        <v>11.5089108910891</v>
      </c>
      <c r="W545" s="99" t="n">
        <f aca="false">VLOOKUP($B545,Gas!$B$3:$E$2506,4)</f>
        <v>0.326516792671996</v>
      </c>
    </row>
    <row r="546" customFormat="false" ht="12.75" hidden="false" customHeight="false" outlineLevel="0" collapsed="false">
      <c r="A546" s="95" t="n">
        <f aca="false">MONTH(B546)+(YEAR(B546)-1998)*12</f>
        <v>25</v>
      </c>
      <c r="B546" s="101" t="n">
        <v>36549</v>
      </c>
      <c r="C546" s="102" t="n">
        <v>29.9</v>
      </c>
      <c r="D546" s="98" t="n">
        <f aca="false">LN(C546/C545)</f>
        <v>0.0284958222545039</v>
      </c>
      <c r="E546" s="106" t="n">
        <f aca="false">STDEV(D537:D546)*SQRT(trade_day)</f>
        <v>1.62166642489416</v>
      </c>
      <c r="F546" s="97"/>
      <c r="G546" s="103" t="n">
        <f aca="false">IF(G$1="P",MAX(0,G$2-$C546),IF(G$1="C",MAX(0,$C546-G$2)))</f>
        <v>0</v>
      </c>
      <c r="H546" s="103" t="n">
        <f aca="false">IF(H$1="P",MAX(0,H$2-$C546),IF(H$1="C",MAX(0,$C546-H$2)))</f>
        <v>0</v>
      </c>
      <c r="I546" s="103" t="n">
        <f aca="false">IF(I$1="P",MAX(0,I$2-$C546),IF(I$1="C",MAX(0,$C546-I$2)))</f>
        <v>0.100000000000001</v>
      </c>
      <c r="J546" s="103" t="n">
        <f aca="false">IF(J$1="P",MAX(0,J$2-$C546),IF(J$1="C",MAX(0,$C546-J$2)))</f>
        <v>5.1</v>
      </c>
      <c r="K546" s="103" t="n">
        <f aca="false">IF(K$1="P",MAX(0,K$2-$C546),IF(K$1="C",MAX(0,$C546-K$2)))</f>
        <v>10.1</v>
      </c>
      <c r="L546" s="103" t="n">
        <f aca="false">IF(L$1="P",MAX(0,L$2-$C546),IF(L$1="C",MAX(0,$C546-L$2)))</f>
        <v>20.1</v>
      </c>
      <c r="M546" s="103" t="n">
        <f aca="false">IF(M$1="P",MAX(0,M$2-$C546),IF(M$1="C",MAX(0,$C546-M$2)))</f>
        <v>9.9</v>
      </c>
      <c r="N546" s="103" t="n">
        <f aca="false">IF(N$1="P",MAX(0,N$2-$C546),IF(N$1="C",MAX(0,$C546-N$2)))</f>
        <v>4.9</v>
      </c>
      <c r="O546" s="103" t="n">
        <f aca="false">IF(O$1="P",MAX(0,O$2-$C546),IF(O$1="C",MAX(0,$C546-O$2)))</f>
        <v>0</v>
      </c>
      <c r="P546" s="103" t="n">
        <f aca="false">IF(P$1="P",MAX(0,P$2-$C546),IF(P$1="C",MAX(0,$C546-P$2)))</f>
        <v>0</v>
      </c>
      <c r="Q546" s="103" t="n">
        <f aca="false">IF(Q$1="P",MAX(0,Q$2-$C546),IF(Q$1="C",MAX(0,$C546-Q$2)))</f>
        <v>0</v>
      </c>
      <c r="R546" s="103" t="n">
        <f aca="false">IF(R$1="P",MAX(0,R$2-$C546),IF(R$1="C",MAX(0,$C546-R$2)))</f>
        <v>0</v>
      </c>
      <c r="S546" s="103" t="n">
        <f aca="false">IF(S$1="P",MAX(0,S$2-$C546),IF(S$1="C",MAX(0,$C546-S$2)))</f>
        <v>0</v>
      </c>
      <c r="T546" s="104" t="n">
        <f aca="false">A546</f>
        <v>25</v>
      </c>
      <c r="U546" s="105" t="n">
        <f aca="false">VLOOKUP($B546,Gas!$B$3:$E$2506,2)</f>
        <v>2.555</v>
      </c>
      <c r="V546" s="46" t="n">
        <f aca="false">C546/U546</f>
        <v>11.7025440313112</v>
      </c>
      <c r="W546" s="99" t="n">
        <f aca="false">VLOOKUP($B546,Gas!$B$3:$E$2506,4)</f>
        <v>0.34458278511127</v>
      </c>
    </row>
    <row r="547" customFormat="false" ht="12.75" hidden="false" customHeight="false" outlineLevel="0" collapsed="false">
      <c r="A547" s="95" t="n">
        <f aca="false">MONTH(B547)+(YEAR(B547)-1998)*12</f>
        <v>25</v>
      </c>
      <c r="B547" s="101" t="n">
        <v>36550</v>
      </c>
      <c r="C547" s="102" t="n">
        <v>29.5</v>
      </c>
      <c r="D547" s="98" t="n">
        <f aca="false">LN(C547/C546)</f>
        <v>-0.0134682170508666</v>
      </c>
      <c r="E547" s="106" t="n">
        <f aca="false">STDEV(D538:D547)*SQRT(trade_day)</f>
        <v>1.5875450050932</v>
      </c>
      <c r="F547" s="97"/>
      <c r="G547" s="103" t="n">
        <f aca="false">IF(G$1="P",MAX(0,G$2-$C547),IF(G$1="C",MAX(0,$C547-G$2)))</f>
        <v>0</v>
      </c>
      <c r="H547" s="103" t="n">
        <f aca="false">IF(H$1="P",MAX(0,H$2-$C547),IF(H$1="C",MAX(0,$C547-H$2)))</f>
        <v>0</v>
      </c>
      <c r="I547" s="103" t="n">
        <f aca="false">IF(I$1="P",MAX(0,I$2-$C547),IF(I$1="C",MAX(0,$C547-I$2)))</f>
        <v>0.5</v>
      </c>
      <c r="J547" s="103" t="n">
        <f aca="false">IF(J$1="P",MAX(0,J$2-$C547),IF(J$1="C",MAX(0,$C547-J$2)))</f>
        <v>5.5</v>
      </c>
      <c r="K547" s="103" t="n">
        <f aca="false">IF(K$1="P",MAX(0,K$2-$C547),IF(K$1="C",MAX(0,$C547-K$2)))</f>
        <v>10.5</v>
      </c>
      <c r="L547" s="103" t="n">
        <f aca="false">IF(L$1="P",MAX(0,L$2-$C547),IF(L$1="C",MAX(0,$C547-L$2)))</f>
        <v>20.5</v>
      </c>
      <c r="M547" s="103" t="n">
        <f aca="false">IF(M$1="P",MAX(0,M$2-$C547),IF(M$1="C",MAX(0,$C547-M$2)))</f>
        <v>9.5</v>
      </c>
      <c r="N547" s="103" t="n">
        <f aca="false">IF(N$1="P",MAX(0,N$2-$C547),IF(N$1="C",MAX(0,$C547-N$2)))</f>
        <v>4.5</v>
      </c>
      <c r="O547" s="103" t="n">
        <f aca="false">IF(O$1="P",MAX(0,O$2-$C547),IF(O$1="C",MAX(0,$C547-O$2)))</f>
        <v>0</v>
      </c>
      <c r="P547" s="103" t="n">
        <f aca="false">IF(P$1="P",MAX(0,P$2-$C547),IF(P$1="C",MAX(0,$C547-P$2)))</f>
        <v>0</v>
      </c>
      <c r="Q547" s="103" t="n">
        <f aca="false">IF(Q$1="P",MAX(0,Q$2-$C547),IF(Q$1="C",MAX(0,$C547-Q$2)))</f>
        <v>0</v>
      </c>
      <c r="R547" s="103" t="n">
        <f aca="false">IF(R$1="P",MAX(0,R$2-$C547),IF(R$1="C",MAX(0,$C547-R$2)))</f>
        <v>0</v>
      </c>
      <c r="S547" s="103" t="n">
        <f aca="false">IF(S$1="P",MAX(0,S$2-$C547),IF(S$1="C",MAX(0,$C547-S$2)))</f>
        <v>0</v>
      </c>
      <c r="T547" s="104" t="n">
        <f aca="false">A547</f>
        <v>25</v>
      </c>
      <c r="U547" s="105" t="n">
        <f aca="false">VLOOKUP($B547,Gas!$B$3:$E$2506,2)</f>
        <v>2.535</v>
      </c>
      <c r="V547" s="46" t="n">
        <f aca="false">C547/U547</f>
        <v>11.6370808678501</v>
      </c>
      <c r="W547" s="99" t="n">
        <f aca="false">VLOOKUP($B547,Gas!$B$3:$E$2506,4)</f>
        <v>0.351579738150364</v>
      </c>
    </row>
    <row r="548" customFormat="false" ht="12.75" hidden="false" customHeight="false" outlineLevel="0" collapsed="false">
      <c r="A548" s="95" t="n">
        <f aca="false">MONTH(B548)+(YEAR(B548)-1998)*12</f>
        <v>25</v>
      </c>
      <c r="B548" s="101" t="n">
        <v>36551</v>
      </c>
      <c r="C548" s="102" t="n">
        <v>50.49</v>
      </c>
      <c r="D548" s="98" t="n">
        <f aca="false">LN(C548/C547)</f>
        <v>0.53738503352505</v>
      </c>
      <c r="E548" s="106" t="n">
        <f aca="false">STDEV(D539:D548)*SQRT(trade_day)</f>
        <v>2.65121132318957</v>
      </c>
      <c r="F548" s="97"/>
      <c r="G548" s="103" t="n">
        <f aca="false">IF(G$1="P",MAX(0,G$2-$C548),IF(G$1="C",MAX(0,$C548-G$2)))</f>
        <v>0</v>
      </c>
      <c r="H548" s="103" t="n">
        <f aca="false">IF(H$1="P",MAX(0,H$2-$C548),IF(H$1="C",MAX(0,$C548-H$2)))</f>
        <v>0</v>
      </c>
      <c r="I548" s="103" t="n">
        <f aca="false">IF(I$1="P",MAX(0,I$2-$C548),IF(I$1="C",MAX(0,$C548-I$2)))</f>
        <v>0</v>
      </c>
      <c r="J548" s="103" t="n">
        <f aca="false">IF(J$1="P",MAX(0,J$2-$C548),IF(J$1="C",MAX(0,$C548-J$2)))</f>
        <v>0</v>
      </c>
      <c r="K548" s="103" t="n">
        <f aca="false">IF(K$1="P",MAX(0,K$2-$C548),IF(K$1="C",MAX(0,$C548-K$2)))</f>
        <v>0</v>
      </c>
      <c r="L548" s="103" t="n">
        <f aca="false">IF(L$1="P",MAX(0,L$2-$C548),IF(L$1="C",MAX(0,$C548-L$2)))</f>
        <v>0</v>
      </c>
      <c r="M548" s="103" t="n">
        <f aca="false">IF(M$1="P",MAX(0,M$2-$C548),IF(M$1="C",MAX(0,$C548-M$2)))</f>
        <v>30.49</v>
      </c>
      <c r="N548" s="103" t="n">
        <f aca="false">IF(N$1="P",MAX(0,N$2-$C548),IF(N$1="C",MAX(0,$C548-N$2)))</f>
        <v>25.49</v>
      </c>
      <c r="O548" s="103" t="n">
        <f aca="false">IF(O$1="P",MAX(0,O$2-$C548),IF(O$1="C",MAX(0,$C548-O$2)))</f>
        <v>20.49</v>
      </c>
      <c r="P548" s="103" t="n">
        <f aca="false">IF(P$1="P",MAX(0,P$2-$C548),IF(P$1="C",MAX(0,$C548-P$2)))</f>
        <v>15.49</v>
      </c>
      <c r="Q548" s="103" t="n">
        <f aca="false">IF(Q$1="P",MAX(0,Q$2-$C548),IF(Q$1="C",MAX(0,$C548-Q$2)))</f>
        <v>10.49</v>
      </c>
      <c r="R548" s="103" t="n">
        <f aca="false">IF(R$1="P",MAX(0,R$2-$C548),IF(R$1="C",MAX(0,$C548-R$2)))</f>
        <v>0.490000000000002</v>
      </c>
      <c r="S548" s="103" t="n">
        <f aca="false">IF(S$1="P",MAX(0,S$2-$C548),IF(S$1="C",MAX(0,$C548-S$2)))</f>
        <v>0</v>
      </c>
      <c r="T548" s="104" t="n">
        <f aca="false">A548</f>
        <v>25</v>
      </c>
      <c r="U548" s="105" t="n">
        <f aca="false">VLOOKUP($B548,Gas!$B$3:$E$2506,2)</f>
        <v>2.65</v>
      </c>
      <c r="V548" s="46" t="n">
        <f aca="false">C548/U548</f>
        <v>19.0528301886793</v>
      </c>
      <c r="W548" s="99" t="n">
        <f aca="false">VLOOKUP($B548,Gas!$B$3:$E$2506,4)</f>
        <v>0.394613175693703</v>
      </c>
    </row>
    <row r="549" customFormat="false" ht="12.75" hidden="false" customHeight="false" outlineLevel="0" collapsed="false">
      <c r="A549" s="95" t="n">
        <f aca="false">MONTH(B549)+(YEAR(B549)-1998)*12</f>
        <v>25</v>
      </c>
      <c r="B549" s="101" t="n">
        <v>36552</v>
      </c>
      <c r="C549" s="102" t="n">
        <v>46.22</v>
      </c>
      <c r="D549" s="98" t="n">
        <f aca="false">LN(C549/C548)</f>
        <v>-0.0883626920245897</v>
      </c>
      <c r="E549" s="106" t="n">
        <f aca="false">STDEV(D540:D549)*SQRT(trade_day)</f>
        <v>2.72201877168885</v>
      </c>
      <c r="F549" s="97"/>
      <c r="G549" s="103" t="n">
        <f aca="false">IF(G$1="P",MAX(0,G$2-$C549),IF(G$1="C",MAX(0,$C549-G$2)))</f>
        <v>0</v>
      </c>
      <c r="H549" s="103" t="n">
        <f aca="false">IF(H$1="P",MAX(0,H$2-$C549),IF(H$1="C",MAX(0,$C549-H$2)))</f>
        <v>0</v>
      </c>
      <c r="I549" s="103" t="n">
        <f aca="false">IF(I$1="P",MAX(0,I$2-$C549),IF(I$1="C",MAX(0,$C549-I$2)))</f>
        <v>0</v>
      </c>
      <c r="J549" s="103" t="n">
        <f aca="false">IF(J$1="P",MAX(0,J$2-$C549),IF(J$1="C",MAX(0,$C549-J$2)))</f>
        <v>0</v>
      </c>
      <c r="K549" s="103" t="n">
        <f aca="false">IF(K$1="P",MAX(0,K$2-$C549),IF(K$1="C",MAX(0,$C549-K$2)))</f>
        <v>0</v>
      </c>
      <c r="L549" s="103" t="n">
        <f aca="false">IF(L$1="P",MAX(0,L$2-$C549),IF(L$1="C",MAX(0,$C549-L$2)))</f>
        <v>3.78</v>
      </c>
      <c r="M549" s="103" t="n">
        <f aca="false">IF(M$1="P",MAX(0,M$2-$C549),IF(M$1="C",MAX(0,$C549-M$2)))</f>
        <v>26.22</v>
      </c>
      <c r="N549" s="103" t="n">
        <f aca="false">IF(N$1="P",MAX(0,N$2-$C549),IF(N$1="C",MAX(0,$C549-N$2)))</f>
        <v>21.22</v>
      </c>
      <c r="O549" s="103" t="n">
        <f aca="false">IF(O$1="P",MAX(0,O$2-$C549),IF(O$1="C",MAX(0,$C549-O$2)))</f>
        <v>16.22</v>
      </c>
      <c r="P549" s="103" t="n">
        <f aca="false">IF(P$1="P",MAX(0,P$2-$C549),IF(P$1="C",MAX(0,$C549-P$2)))</f>
        <v>11.22</v>
      </c>
      <c r="Q549" s="103" t="n">
        <f aca="false">IF(Q$1="P",MAX(0,Q$2-$C549),IF(Q$1="C",MAX(0,$C549-Q$2)))</f>
        <v>6.22</v>
      </c>
      <c r="R549" s="103" t="n">
        <f aca="false">IF(R$1="P",MAX(0,R$2-$C549),IF(R$1="C",MAX(0,$C549-R$2)))</f>
        <v>0</v>
      </c>
      <c r="S549" s="103" t="n">
        <f aca="false">IF(S$1="P",MAX(0,S$2-$C549),IF(S$1="C",MAX(0,$C549-S$2)))</f>
        <v>0</v>
      </c>
      <c r="T549" s="104" t="n">
        <f aca="false">A549</f>
        <v>25</v>
      </c>
      <c r="U549" s="105" t="n">
        <f aca="false">VLOOKUP($B549,Gas!$B$3:$E$2506,2)</f>
        <v>2.73</v>
      </c>
      <c r="V549" s="46" t="n">
        <f aca="false">C549/U549</f>
        <v>16.9304029304029</v>
      </c>
      <c r="W549" s="99" t="n">
        <f aca="false">VLOOKUP($B549,Gas!$B$3:$E$2506,4)</f>
        <v>0.388159446131649</v>
      </c>
    </row>
    <row r="550" customFormat="false" ht="12.75" hidden="false" customHeight="false" outlineLevel="0" collapsed="false">
      <c r="A550" s="95" t="n">
        <f aca="false">MONTH(B550)+(YEAR(B550)-1998)*12</f>
        <v>25</v>
      </c>
      <c r="B550" s="101" t="n">
        <v>36553</v>
      </c>
      <c r="C550" s="102" t="n">
        <v>34.49</v>
      </c>
      <c r="D550" s="98" t="n">
        <f aca="false">LN(C550/C549)</f>
        <v>-0.292743177897485</v>
      </c>
      <c r="E550" s="106" t="n">
        <f aca="false">STDEV(D541:D550)*SQRT(trade_day)</f>
        <v>3.36106607264029</v>
      </c>
      <c r="F550" s="97"/>
      <c r="G550" s="103" t="n">
        <f aca="false">IF(G$1="P",MAX(0,G$2-$C550),IF(G$1="C",MAX(0,$C550-G$2)))</f>
        <v>0</v>
      </c>
      <c r="H550" s="103" t="n">
        <f aca="false">IF(H$1="P",MAX(0,H$2-$C550),IF(H$1="C",MAX(0,$C550-H$2)))</f>
        <v>0</v>
      </c>
      <c r="I550" s="103" t="n">
        <f aca="false">IF(I$1="P",MAX(0,I$2-$C550),IF(I$1="C",MAX(0,$C550-I$2)))</f>
        <v>0</v>
      </c>
      <c r="J550" s="103" t="n">
        <f aca="false">IF(J$1="P",MAX(0,J$2-$C550),IF(J$1="C",MAX(0,$C550-J$2)))</f>
        <v>0.509999999999998</v>
      </c>
      <c r="K550" s="103" t="n">
        <f aca="false">IF(K$1="P",MAX(0,K$2-$C550),IF(K$1="C",MAX(0,$C550-K$2)))</f>
        <v>5.51</v>
      </c>
      <c r="L550" s="103" t="n">
        <f aca="false">IF(L$1="P",MAX(0,L$2-$C550),IF(L$1="C",MAX(0,$C550-L$2)))</f>
        <v>15.51</v>
      </c>
      <c r="M550" s="103" t="n">
        <f aca="false">IF(M$1="P",MAX(0,M$2-$C550),IF(M$1="C",MAX(0,$C550-M$2)))</f>
        <v>14.49</v>
      </c>
      <c r="N550" s="103" t="n">
        <f aca="false">IF(N$1="P",MAX(0,N$2-$C550),IF(N$1="C",MAX(0,$C550-N$2)))</f>
        <v>9.49</v>
      </c>
      <c r="O550" s="103" t="n">
        <f aca="false">IF(O$1="P",MAX(0,O$2-$C550),IF(O$1="C",MAX(0,$C550-O$2)))</f>
        <v>4.49</v>
      </c>
      <c r="P550" s="103" t="n">
        <f aca="false">IF(P$1="P",MAX(0,P$2-$C550),IF(P$1="C",MAX(0,$C550-P$2)))</f>
        <v>0</v>
      </c>
      <c r="Q550" s="103" t="n">
        <f aca="false">IF(Q$1="P",MAX(0,Q$2-$C550),IF(Q$1="C",MAX(0,$C550-Q$2)))</f>
        <v>0</v>
      </c>
      <c r="R550" s="103" t="n">
        <f aca="false">IF(R$1="P",MAX(0,R$2-$C550),IF(R$1="C",MAX(0,$C550-R$2)))</f>
        <v>0</v>
      </c>
      <c r="S550" s="103" t="n">
        <f aca="false">IF(S$1="P",MAX(0,S$2-$C550),IF(S$1="C",MAX(0,$C550-S$2)))</f>
        <v>0</v>
      </c>
      <c r="T550" s="104" t="n">
        <f aca="false">A550</f>
        <v>25</v>
      </c>
      <c r="U550" s="105" t="n">
        <f aca="false">VLOOKUP($B550,Gas!$B$3:$E$2506,2)</f>
        <v>2.745</v>
      </c>
      <c r="V550" s="46" t="n">
        <f aca="false">C550/U550</f>
        <v>12.5646630236794</v>
      </c>
      <c r="W550" s="99" t="n">
        <f aca="false">VLOOKUP($B550,Gas!$B$3:$E$2506,4)</f>
        <v>0.378896639070614</v>
      </c>
    </row>
    <row r="551" customFormat="false" ht="12.75" hidden="false" customHeight="false" outlineLevel="0" collapsed="false">
      <c r="A551" s="95" t="n">
        <f aca="false">MONTH(B551)+(YEAR(B551)-1998)*12</f>
        <v>25</v>
      </c>
      <c r="B551" s="101" t="n">
        <v>36556</v>
      </c>
      <c r="C551" s="102" t="n">
        <v>25.69</v>
      </c>
      <c r="D551" s="98" t="n">
        <f aca="false">LN(C551/C550)</f>
        <v>-0.294567615826957</v>
      </c>
      <c r="E551" s="106" t="n">
        <f aca="false">STDEV(D542:D551)*SQRT(trade_day)</f>
        <v>3.79922014746853</v>
      </c>
      <c r="F551" s="97"/>
      <c r="G551" s="103" t="n">
        <f aca="false">IF(G$1="P",MAX(0,G$2-$C551),IF(G$1="C",MAX(0,$C551-G$2)))</f>
        <v>0</v>
      </c>
      <c r="H551" s="103" t="n">
        <f aca="false">IF(H$1="P",MAX(0,H$2-$C551),IF(H$1="C",MAX(0,$C551-H$2)))</f>
        <v>0</v>
      </c>
      <c r="I551" s="103" t="n">
        <f aca="false">IF(I$1="P",MAX(0,I$2-$C551),IF(I$1="C",MAX(0,$C551-I$2)))</f>
        <v>4.31</v>
      </c>
      <c r="J551" s="103" t="n">
        <f aca="false">IF(J$1="P",MAX(0,J$2-$C551),IF(J$1="C",MAX(0,$C551-J$2)))</f>
        <v>9.31</v>
      </c>
      <c r="K551" s="103" t="n">
        <f aca="false">IF(K$1="P",MAX(0,K$2-$C551),IF(K$1="C",MAX(0,$C551-K$2)))</f>
        <v>14.31</v>
      </c>
      <c r="L551" s="103" t="n">
        <f aca="false">IF(L$1="P",MAX(0,L$2-$C551),IF(L$1="C",MAX(0,$C551-L$2)))</f>
        <v>24.31</v>
      </c>
      <c r="M551" s="103" t="n">
        <f aca="false">IF(M$1="P",MAX(0,M$2-$C551),IF(M$1="C",MAX(0,$C551-M$2)))</f>
        <v>5.69</v>
      </c>
      <c r="N551" s="103" t="n">
        <f aca="false">IF(N$1="P",MAX(0,N$2-$C551),IF(N$1="C",MAX(0,$C551-N$2)))</f>
        <v>0.690000000000001</v>
      </c>
      <c r="O551" s="103" t="n">
        <f aca="false">IF(O$1="P",MAX(0,O$2-$C551),IF(O$1="C",MAX(0,$C551-O$2)))</f>
        <v>0</v>
      </c>
      <c r="P551" s="103" t="n">
        <f aca="false">IF(P$1="P",MAX(0,P$2-$C551),IF(P$1="C",MAX(0,$C551-P$2)))</f>
        <v>0</v>
      </c>
      <c r="Q551" s="103" t="n">
        <f aca="false">IF(Q$1="P",MAX(0,Q$2-$C551),IF(Q$1="C",MAX(0,$C551-Q$2)))</f>
        <v>0</v>
      </c>
      <c r="R551" s="103" t="n">
        <f aca="false">IF(R$1="P",MAX(0,R$2-$C551),IF(R$1="C",MAX(0,$C551-R$2)))</f>
        <v>0</v>
      </c>
      <c r="S551" s="103" t="n">
        <f aca="false">IF(S$1="P",MAX(0,S$2-$C551),IF(S$1="C",MAX(0,$C551-S$2)))</f>
        <v>0</v>
      </c>
      <c r="T551" s="104" t="n">
        <f aca="false">A551</f>
        <v>25</v>
      </c>
      <c r="U551" s="105" t="n">
        <f aca="false">VLOOKUP($B551,Gas!$B$3:$E$2506,2)</f>
        <v>2.835</v>
      </c>
      <c r="V551" s="46" t="n">
        <f aca="false">C551/U551</f>
        <v>9.06172839506173</v>
      </c>
      <c r="W551" s="99" t="n">
        <f aca="false">VLOOKUP($B551,Gas!$B$3:$E$2506,4)</f>
        <v>0.336015352430113</v>
      </c>
    </row>
    <row r="552" customFormat="false" ht="12.75" hidden="false" customHeight="false" outlineLevel="0" collapsed="false">
      <c r="A552" s="95" t="n">
        <f aca="false">MONTH(B552)+(YEAR(B552)-1998)*12</f>
        <v>26</v>
      </c>
      <c r="B552" s="101" t="n">
        <v>36557</v>
      </c>
      <c r="C552" s="102" t="n">
        <v>26.84</v>
      </c>
      <c r="D552" s="98" t="n">
        <f aca="false">LN(C552/C551)</f>
        <v>0.0437915009816889</v>
      </c>
      <c r="E552" s="106" t="n">
        <f aca="false">STDEV(D543:D552)*SQRT(trade_day)</f>
        <v>3.72476039642499</v>
      </c>
      <c r="F552" s="97"/>
      <c r="G552" s="103" t="n">
        <f aca="false">IF(G$1="P",MAX(0,G$2-$C552),IF(G$1="C",MAX(0,$C552-G$2)))</f>
        <v>0</v>
      </c>
      <c r="H552" s="103" t="n">
        <f aca="false">IF(H$1="P",MAX(0,H$2-$C552),IF(H$1="C",MAX(0,$C552-H$2)))</f>
        <v>0</v>
      </c>
      <c r="I552" s="103" t="n">
        <f aca="false">IF(I$1="P",MAX(0,I$2-$C552),IF(I$1="C",MAX(0,$C552-I$2)))</f>
        <v>3.16</v>
      </c>
      <c r="J552" s="103" t="n">
        <f aca="false">IF(J$1="P",MAX(0,J$2-$C552),IF(J$1="C",MAX(0,$C552-J$2)))</f>
        <v>8.16</v>
      </c>
      <c r="K552" s="103" t="n">
        <f aca="false">IF(K$1="P",MAX(0,K$2-$C552),IF(K$1="C",MAX(0,$C552-K$2)))</f>
        <v>13.16</v>
      </c>
      <c r="L552" s="103" t="n">
        <f aca="false">IF(L$1="P",MAX(0,L$2-$C552),IF(L$1="C",MAX(0,$C552-L$2)))</f>
        <v>23.16</v>
      </c>
      <c r="M552" s="103" t="n">
        <f aca="false">IF(M$1="P",MAX(0,M$2-$C552),IF(M$1="C",MAX(0,$C552-M$2)))</f>
        <v>6.84</v>
      </c>
      <c r="N552" s="103" t="n">
        <f aca="false">IF(N$1="P",MAX(0,N$2-$C552),IF(N$1="C",MAX(0,$C552-N$2)))</f>
        <v>1.84</v>
      </c>
      <c r="O552" s="103" t="n">
        <f aca="false">IF(O$1="P",MAX(0,O$2-$C552),IF(O$1="C",MAX(0,$C552-O$2)))</f>
        <v>0</v>
      </c>
      <c r="P552" s="103" t="n">
        <f aca="false">IF(P$1="P",MAX(0,P$2-$C552),IF(P$1="C",MAX(0,$C552-P$2)))</f>
        <v>0</v>
      </c>
      <c r="Q552" s="103" t="n">
        <f aca="false">IF(Q$1="P",MAX(0,Q$2-$C552),IF(Q$1="C",MAX(0,$C552-Q$2)))</f>
        <v>0</v>
      </c>
      <c r="R552" s="103" t="n">
        <f aca="false">IF(R$1="P",MAX(0,R$2-$C552),IF(R$1="C",MAX(0,$C552-R$2)))</f>
        <v>0</v>
      </c>
      <c r="S552" s="103" t="n">
        <f aca="false">IF(S$1="P",MAX(0,S$2-$C552),IF(S$1="C",MAX(0,$C552-S$2)))</f>
        <v>0</v>
      </c>
      <c r="T552" s="104" t="n">
        <f aca="false">A552</f>
        <v>26</v>
      </c>
      <c r="U552" s="105" t="n">
        <f aca="false">VLOOKUP($B552,Gas!$B$3:$E$2506,2)</f>
        <v>2.7</v>
      </c>
      <c r="V552" s="46" t="n">
        <f aca="false">C552/U552</f>
        <v>9.94074074074074</v>
      </c>
      <c r="W552" s="99" t="n">
        <f aca="false">VLOOKUP($B552,Gas!$B$3:$E$2506,4)</f>
        <v>0.495799849808969</v>
      </c>
    </row>
    <row r="553" customFormat="false" ht="12.75" hidden="false" customHeight="false" outlineLevel="0" collapsed="false">
      <c r="A553" s="95" t="n">
        <f aca="false">MONTH(B553)+(YEAR(B553)-1998)*12</f>
        <v>26</v>
      </c>
      <c r="B553" s="101" t="n">
        <v>36558</v>
      </c>
      <c r="C553" s="102" t="n">
        <v>30.16</v>
      </c>
      <c r="D553" s="98" t="n">
        <f aca="false">LN(C553/C552)</f>
        <v>0.116623231036274</v>
      </c>
      <c r="E553" s="106" t="n">
        <f aca="false">STDEV(D544:D553)*SQRT(trade_day)</f>
        <v>3.75122050128092</v>
      </c>
      <c r="F553" s="97"/>
      <c r="G553" s="103" t="n">
        <f aca="false">IF(G$1="P",MAX(0,G$2-$C553),IF(G$1="C",MAX(0,$C553-G$2)))</f>
        <v>0</v>
      </c>
      <c r="H553" s="103" t="n">
        <f aca="false">IF(H$1="P",MAX(0,H$2-$C553),IF(H$1="C",MAX(0,$C553-H$2)))</f>
        <v>0</v>
      </c>
      <c r="I553" s="103" t="n">
        <f aca="false">IF(I$1="P",MAX(0,I$2-$C553),IF(I$1="C",MAX(0,$C553-I$2)))</f>
        <v>0</v>
      </c>
      <c r="J553" s="103" t="n">
        <f aca="false">IF(J$1="P",MAX(0,J$2-$C553),IF(J$1="C",MAX(0,$C553-J$2)))</f>
        <v>4.84</v>
      </c>
      <c r="K553" s="103" t="n">
        <f aca="false">IF(K$1="P",MAX(0,K$2-$C553),IF(K$1="C",MAX(0,$C553-K$2)))</f>
        <v>9.84</v>
      </c>
      <c r="L553" s="103" t="n">
        <f aca="false">IF(L$1="P",MAX(0,L$2-$C553),IF(L$1="C",MAX(0,$C553-L$2)))</f>
        <v>19.84</v>
      </c>
      <c r="M553" s="103" t="n">
        <f aca="false">IF(M$1="P",MAX(0,M$2-$C553),IF(M$1="C",MAX(0,$C553-M$2)))</f>
        <v>10.16</v>
      </c>
      <c r="N553" s="103" t="n">
        <f aca="false">IF(N$1="P",MAX(0,N$2-$C553),IF(N$1="C",MAX(0,$C553-N$2)))</f>
        <v>5.16</v>
      </c>
      <c r="O553" s="103" t="n">
        <f aca="false">IF(O$1="P",MAX(0,O$2-$C553),IF(O$1="C",MAX(0,$C553-O$2)))</f>
        <v>0.16</v>
      </c>
      <c r="P553" s="103" t="n">
        <f aca="false">IF(P$1="P",MAX(0,P$2-$C553),IF(P$1="C",MAX(0,$C553-P$2)))</f>
        <v>0</v>
      </c>
      <c r="Q553" s="103" t="n">
        <f aca="false">IF(Q$1="P",MAX(0,Q$2-$C553),IF(Q$1="C",MAX(0,$C553-Q$2)))</f>
        <v>0</v>
      </c>
      <c r="R553" s="103" t="n">
        <f aca="false">IF(R$1="P",MAX(0,R$2-$C553),IF(R$1="C",MAX(0,$C553-R$2)))</f>
        <v>0</v>
      </c>
      <c r="S553" s="103" t="n">
        <f aca="false">IF(S$1="P",MAX(0,S$2-$C553),IF(S$1="C",MAX(0,$C553-S$2)))</f>
        <v>0</v>
      </c>
      <c r="T553" s="104" t="n">
        <f aca="false">A553</f>
        <v>26</v>
      </c>
      <c r="U553" s="105" t="n">
        <f aca="false">VLOOKUP($B553,Gas!$B$3:$E$2506,2)</f>
        <v>2.815</v>
      </c>
      <c r="V553" s="46" t="n">
        <f aca="false">C553/U553</f>
        <v>10.7140319715808</v>
      </c>
      <c r="W553" s="99" t="n">
        <f aca="false">VLOOKUP($B553,Gas!$B$3:$E$2506,4)</f>
        <v>0.5391139812235</v>
      </c>
    </row>
    <row r="554" customFormat="false" ht="12.75" hidden="false" customHeight="false" outlineLevel="0" collapsed="false">
      <c r="A554" s="95" t="n">
        <f aca="false">MONTH(B554)+(YEAR(B554)-1998)*12</f>
        <v>26</v>
      </c>
      <c r="B554" s="101" t="n">
        <v>36559</v>
      </c>
      <c r="C554" s="102" t="n">
        <v>31.57</v>
      </c>
      <c r="D554" s="98" t="n">
        <f aca="false">LN(C554/C553)</f>
        <v>0.0456907594301449</v>
      </c>
      <c r="E554" s="106" t="n">
        <f aca="false">STDEV(D545:D554)*SQRT(trade_day)</f>
        <v>3.72277671821682</v>
      </c>
      <c r="F554" s="97"/>
      <c r="G554" s="103" t="n">
        <f aca="false">IF(G$1="P",MAX(0,G$2-$C554),IF(G$1="C",MAX(0,$C554-G$2)))</f>
        <v>0</v>
      </c>
      <c r="H554" s="103" t="n">
        <f aca="false">IF(H$1="P",MAX(0,H$2-$C554),IF(H$1="C",MAX(0,$C554-H$2)))</f>
        <v>0</v>
      </c>
      <c r="I554" s="103" t="n">
        <f aca="false">IF(I$1="P",MAX(0,I$2-$C554),IF(I$1="C",MAX(0,$C554-I$2)))</f>
        <v>0</v>
      </c>
      <c r="J554" s="103" t="n">
        <f aca="false">IF(J$1="P",MAX(0,J$2-$C554),IF(J$1="C",MAX(0,$C554-J$2)))</f>
        <v>3.43</v>
      </c>
      <c r="K554" s="103" t="n">
        <f aca="false">IF(K$1="P",MAX(0,K$2-$C554),IF(K$1="C",MAX(0,$C554-K$2)))</f>
        <v>8.43</v>
      </c>
      <c r="L554" s="103" t="n">
        <f aca="false">IF(L$1="P",MAX(0,L$2-$C554),IF(L$1="C",MAX(0,$C554-L$2)))</f>
        <v>18.43</v>
      </c>
      <c r="M554" s="103" t="n">
        <f aca="false">IF(M$1="P",MAX(0,M$2-$C554),IF(M$1="C",MAX(0,$C554-M$2)))</f>
        <v>11.57</v>
      </c>
      <c r="N554" s="103" t="n">
        <f aca="false">IF(N$1="P",MAX(0,N$2-$C554),IF(N$1="C",MAX(0,$C554-N$2)))</f>
        <v>6.57</v>
      </c>
      <c r="O554" s="103" t="n">
        <f aca="false">IF(O$1="P",MAX(0,O$2-$C554),IF(O$1="C",MAX(0,$C554-O$2)))</f>
        <v>1.57</v>
      </c>
      <c r="P554" s="103" t="n">
        <f aca="false">IF(P$1="P",MAX(0,P$2-$C554),IF(P$1="C",MAX(0,$C554-P$2)))</f>
        <v>0</v>
      </c>
      <c r="Q554" s="103" t="n">
        <f aca="false">IF(Q$1="P",MAX(0,Q$2-$C554),IF(Q$1="C",MAX(0,$C554-Q$2)))</f>
        <v>0</v>
      </c>
      <c r="R554" s="103" t="n">
        <f aca="false">IF(R$1="P",MAX(0,R$2-$C554),IF(R$1="C",MAX(0,$C554-R$2)))</f>
        <v>0</v>
      </c>
      <c r="S554" s="103" t="n">
        <f aca="false">IF(S$1="P",MAX(0,S$2-$C554),IF(S$1="C",MAX(0,$C554-S$2)))</f>
        <v>0</v>
      </c>
      <c r="T554" s="104" t="n">
        <f aca="false">A554</f>
        <v>26</v>
      </c>
      <c r="U554" s="105" t="n">
        <f aca="false">VLOOKUP($B554,Gas!$B$3:$E$2506,2)</f>
        <v>2.915</v>
      </c>
      <c r="V554" s="46" t="n">
        <f aca="false">C554/U554</f>
        <v>10.8301886792453</v>
      </c>
      <c r="W554" s="99" t="n">
        <f aca="false">VLOOKUP($B554,Gas!$B$3:$E$2506,4)</f>
        <v>0.554690443931588</v>
      </c>
    </row>
    <row r="555" customFormat="false" ht="12.75" hidden="false" customHeight="false" outlineLevel="0" collapsed="false">
      <c r="A555" s="95" t="n">
        <f aca="false">MONTH(B555)+(YEAR(B555)-1998)*12</f>
        <v>26</v>
      </c>
      <c r="B555" s="101" t="n">
        <v>36560</v>
      </c>
      <c r="C555" s="102" t="n">
        <v>28.83</v>
      </c>
      <c r="D555" s="98" t="n">
        <f aca="false">LN(C555/C554)</f>
        <v>-0.0907907909195895</v>
      </c>
      <c r="E555" s="106" t="n">
        <f aca="false">STDEV(D546:D555)*SQRT(trade_day)</f>
        <v>3.71145249164592</v>
      </c>
      <c r="F555" s="97"/>
      <c r="G555" s="103" t="n">
        <f aca="false">IF(G$1="P",MAX(0,G$2-$C555),IF(G$1="C",MAX(0,$C555-G$2)))</f>
        <v>0</v>
      </c>
      <c r="H555" s="103" t="n">
        <f aca="false">IF(H$1="P",MAX(0,H$2-$C555),IF(H$1="C",MAX(0,$C555-H$2)))</f>
        <v>0</v>
      </c>
      <c r="I555" s="103" t="n">
        <f aca="false">IF(I$1="P",MAX(0,I$2-$C555),IF(I$1="C",MAX(0,$C555-I$2)))</f>
        <v>1.17</v>
      </c>
      <c r="J555" s="103" t="n">
        <f aca="false">IF(J$1="P",MAX(0,J$2-$C555),IF(J$1="C",MAX(0,$C555-J$2)))</f>
        <v>6.17</v>
      </c>
      <c r="K555" s="103" t="n">
        <f aca="false">IF(K$1="P",MAX(0,K$2-$C555),IF(K$1="C",MAX(0,$C555-K$2)))</f>
        <v>11.17</v>
      </c>
      <c r="L555" s="103" t="n">
        <f aca="false">IF(L$1="P",MAX(0,L$2-$C555),IF(L$1="C",MAX(0,$C555-L$2)))</f>
        <v>21.17</v>
      </c>
      <c r="M555" s="103" t="n">
        <f aca="false">IF(M$1="P",MAX(0,M$2-$C555),IF(M$1="C",MAX(0,$C555-M$2)))</f>
        <v>8.83</v>
      </c>
      <c r="N555" s="103" t="n">
        <f aca="false">IF(N$1="P",MAX(0,N$2-$C555),IF(N$1="C",MAX(0,$C555-N$2)))</f>
        <v>3.83</v>
      </c>
      <c r="O555" s="103" t="n">
        <f aca="false">IF(O$1="P",MAX(0,O$2-$C555),IF(O$1="C",MAX(0,$C555-O$2)))</f>
        <v>0</v>
      </c>
      <c r="P555" s="103" t="n">
        <f aca="false">IF(P$1="P",MAX(0,P$2-$C555),IF(P$1="C",MAX(0,$C555-P$2)))</f>
        <v>0</v>
      </c>
      <c r="Q555" s="103" t="n">
        <f aca="false">IF(Q$1="P",MAX(0,Q$2-$C555),IF(Q$1="C",MAX(0,$C555-Q$2)))</f>
        <v>0</v>
      </c>
      <c r="R555" s="103" t="n">
        <f aca="false">IF(R$1="P",MAX(0,R$2-$C555),IF(R$1="C",MAX(0,$C555-R$2)))</f>
        <v>0</v>
      </c>
      <c r="S555" s="103" t="n">
        <f aca="false">IF(S$1="P",MAX(0,S$2-$C555),IF(S$1="C",MAX(0,$C555-S$2)))</f>
        <v>0</v>
      </c>
      <c r="T555" s="104" t="n">
        <f aca="false">A555</f>
        <v>26</v>
      </c>
      <c r="U555" s="105" t="n">
        <f aca="false">VLOOKUP($B555,Gas!$B$3:$E$2506,2)</f>
        <v>2.855</v>
      </c>
      <c r="V555" s="46" t="n">
        <f aca="false">C555/U555</f>
        <v>10.0980735551664</v>
      </c>
      <c r="W555" s="99" t="n">
        <f aca="false">VLOOKUP($B555,Gas!$B$3:$E$2506,4)</f>
        <v>0.579547274006998</v>
      </c>
    </row>
    <row r="556" customFormat="false" ht="12.75" hidden="false" customHeight="false" outlineLevel="0" collapsed="false">
      <c r="A556" s="95" t="n">
        <f aca="false">MONTH(B556)+(YEAR(B556)-1998)*12</f>
        <v>26</v>
      </c>
      <c r="B556" s="101" t="n">
        <v>36563</v>
      </c>
      <c r="C556" s="102" t="n">
        <v>30.19</v>
      </c>
      <c r="D556" s="98" t="n">
        <f aca="false">LN(C556/C555)</f>
        <v>0.0460942320684368</v>
      </c>
      <c r="E556" s="106" t="n">
        <f aca="false">STDEV(D547:D556)*SQRT(trade_day)</f>
        <v>3.71635024575527</v>
      </c>
      <c r="F556" s="97"/>
      <c r="G556" s="103" t="n">
        <f aca="false">IF(G$1="P",MAX(0,G$2-$C556),IF(G$1="C",MAX(0,$C556-G$2)))</f>
        <v>0</v>
      </c>
      <c r="H556" s="103" t="n">
        <f aca="false">IF(H$1="P",MAX(0,H$2-$C556),IF(H$1="C",MAX(0,$C556-H$2)))</f>
        <v>0</v>
      </c>
      <c r="I556" s="103" t="n">
        <f aca="false">IF(I$1="P",MAX(0,I$2-$C556),IF(I$1="C",MAX(0,$C556-I$2)))</f>
        <v>0</v>
      </c>
      <c r="J556" s="103" t="n">
        <f aca="false">IF(J$1="P",MAX(0,J$2-$C556),IF(J$1="C",MAX(0,$C556-J$2)))</f>
        <v>4.81</v>
      </c>
      <c r="K556" s="103" t="n">
        <f aca="false">IF(K$1="P",MAX(0,K$2-$C556),IF(K$1="C",MAX(0,$C556-K$2)))</f>
        <v>9.81</v>
      </c>
      <c r="L556" s="103" t="n">
        <f aca="false">IF(L$1="P",MAX(0,L$2-$C556),IF(L$1="C",MAX(0,$C556-L$2)))</f>
        <v>19.81</v>
      </c>
      <c r="M556" s="103" t="n">
        <f aca="false">IF(M$1="P",MAX(0,M$2-$C556),IF(M$1="C",MAX(0,$C556-M$2)))</f>
        <v>10.19</v>
      </c>
      <c r="N556" s="103" t="n">
        <f aca="false">IF(N$1="P",MAX(0,N$2-$C556),IF(N$1="C",MAX(0,$C556-N$2)))</f>
        <v>5.19</v>
      </c>
      <c r="O556" s="103" t="n">
        <f aca="false">IF(O$1="P",MAX(0,O$2-$C556),IF(O$1="C",MAX(0,$C556-O$2)))</f>
        <v>0.190000000000001</v>
      </c>
      <c r="P556" s="103" t="n">
        <f aca="false">IF(P$1="P",MAX(0,P$2-$C556),IF(P$1="C",MAX(0,$C556-P$2)))</f>
        <v>0</v>
      </c>
      <c r="Q556" s="103" t="n">
        <f aca="false">IF(Q$1="P",MAX(0,Q$2-$C556),IF(Q$1="C",MAX(0,$C556-Q$2)))</f>
        <v>0</v>
      </c>
      <c r="R556" s="103" t="n">
        <f aca="false">IF(R$1="P",MAX(0,R$2-$C556),IF(R$1="C",MAX(0,$C556-R$2)))</f>
        <v>0</v>
      </c>
      <c r="S556" s="103" t="n">
        <f aca="false">IF(S$1="P",MAX(0,S$2-$C556),IF(S$1="C",MAX(0,$C556-S$2)))</f>
        <v>0</v>
      </c>
      <c r="T556" s="104" t="n">
        <f aca="false">A556</f>
        <v>26</v>
      </c>
      <c r="U556" s="105" t="n">
        <f aca="false">VLOOKUP($B556,Gas!$B$3:$E$2506,2)</f>
        <v>2.78</v>
      </c>
      <c r="V556" s="46" t="n">
        <f aca="false">C556/U556</f>
        <v>10.8597122302158</v>
      </c>
      <c r="W556" s="99" t="n">
        <f aca="false">VLOOKUP($B556,Gas!$B$3:$E$2506,4)</f>
        <v>0.551686669673146</v>
      </c>
    </row>
    <row r="557" customFormat="false" ht="12.75" hidden="false" customHeight="false" outlineLevel="0" collapsed="false">
      <c r="A557" s="95" t="n">
        <f aca="false">MONTH(B557)+(YEAR(B557)-1998)*12</f>
        <v>26</v>
      </c>
      <c r="B557" s="101" t="n">
        <v>36564</v>
      </c>
      <c r="C557" s="102" t="n">
        <v>28.25</v>
      </c>
      <c r="D557" s="98" t="n">
        <f aca="false">LN(C557/C556)</f>
        <v>-0.0664172861262975</v>
      </c>
      <c r="E557" s="106" t="n">
        <f aca="false">STDEV(D548:D557)*SQRT(trade_day)</f>
        <v>3.73146176180865</v>
      </c>
      <c r="F557" s="97"/>
      <c r="G557" s="103" t="n">
        <f aca="false">IF(G$1="P",MAX(0,G$2-$C557),IF(G$1="C",MAX(0,$C557-G$2)))</f>
        <v>0</v>
      </c>
      <c r="H557" s="103" t="n">
        <f aca="false">IF(H$1="P",MAX(0,H$2-$C557),IF(H$1="C",MAX(0,$C557-H$2)))</f>
        <v>0</v>
      </c>
      <c r="I557" s="103" t="n">
        <f aca="false">IF(I$1="P",MAX(0,I$2-$C557),IF(I$1="C",MAX(0,$C557-I$2)))</f>
        <v>1.75</v>
      </c>
      <c r="J557" s="103" t="n">
        <f aca="false">IF(J$1="P",MAX(0,J$2-$C557),IF(J$1="C",MAX(0,$C557-J$2)))</f>
        <v>6.75</v>
      </c>
      <c r="K557" s="103" t="n">
        <f aca="false">IF(K$1="P",MAX(0,K$2-$C557),IF(K$1="C",MAX(0,$C557-K$2)))</f>
        <v>11.75</v>
      </c>
      <c r="L557" s="103" t="n">
        <f aca="false">IF(L$1="P",MAX(0,L$2-$C557),IF(L$1="C",MAX(0,$C557-L$2)))</f>
        <v>21.75</v>
      </c>
      <c r="M557" s="103" t="n">
        <f aca="false">IF(M$1="P",MAX(0,M$2-$C557),IF(M$1="C",MAX(0,$C557-M$2)))</f>
        <v>8.25</v>
      </c>
      <c r="N557" s="103" t="n">
        <f aca="false">IF(N$1="P",MAX(0,N$2-$C557),IF(N$1="C",MAX(0,$C557-N$2)))</f>
        <v>3.25</v>
      </c>
      <c r="O557" s="103" t="n">
        <f aca="false">IF(O$1="P",MAX(0,O$2-$C557),IF(O$1="C",MAX(0,$C557-O$2)))</f>
        <v>0</v>
      </c>
      <c r="P557" s="103" t="n">
        <f aca="false">IF(P$1="P",MAX(0,P$2-$C557),IF(P$1="C",MAX(0,$C557-P$2)))</f>
        <v>0</v>
      </c>
      <c r="Q557" s="103" t="n">
        <f aca="false">IF(Q$1="P",MAX(0,Q$2-$C557),IF(Q$1="C",MAX(0,$C557-Q$2)))</f>
        <v>0</v>
      </c>
      <c r="R557" s="103" t="n">
        <f aca="false">IF(R$1="P",MAX(0,R$2-$C557),IF(R$1="C",MAX(0,$C557-R$2)))</f>
        <v>0</v>
      </c>
      <c r="S557" s="103" t="n">
        <f aca="false">IF(S$1="P",MAX(0,S$2-$C557),IF(S$1="C",MAX(0,$C557-S$2)))</f>
        <v>0</v>
      </c>
      <c r="T557" s="104" t="n">
        <f aca="false">A557</f>
        <v>26</v>
      </c>
      <c r="U557" s="105" t="n">
        <f aca="false">VLOOKUP($B557,Gas!$B$3:$E$2506,2)</f>
        <v>2.81</v>
      </c>
      <c r="V557" s="46" t="n">
        <f aca="false">C557/U557</f>
        <v>10.0533807829181</v>
      </c>
      <c r="W557" s="99" t="n">
        <f aca="false">VLOOKUP($B557,Gas!$B$3:$E$2506,4)</f>
        <v>0.516870067280072</v>
      </c>
    </row>
    <row r="558" customFormat="false" ht="12.75" hidden="false" customHeight="false" outlineLevel="0" collapsed="false">
      <c r="A558" s="95" t="n">
        <f aca="false">MONTH(B558)+(YEAR(B558)-1998)*12</f>
        <v>26</v>
      </c>
      <c r="B558" s="101" t="n">
        <v>36565</v>
      </c>
      <c r="C558" s="102" t="n">
        <v>23.48</v>
      </c>
      <c r="D558" s="98" t="n">
        <f aca="false">LN(C558/C557)</f>
        <v>-0.184944462632554</v>
      </c>
      <c r="E558" s="106" t="n">
        <f aca="false">STDEV(D549:D558)*SQRT(trade_day)</f>
        <v>2.28672452305956</v>
      </c>
      <c r="F558" s="97"/>
      <c r="G558" s="103" t="n">
        <f aca="false">IF(G$1="P",MAX(0,G$2-$C558),IF(G$1="C",MAX(0,$C558-G$2)))</f>
        <v>0</v>
      </c>
      <c r="H558" s="103" t="n">
        <f aca="false">IF(H$1="P",MAX(0,H$2-$C558),IF(H$1="C",MAX(0,$C558-H$2)))</f>
        <v>1.52</v>
      </c>
      <c r="I558" s="103" t="n">
        <f aca="false">IF(I$1="P",MAX(0,I$2-$C558),IF(I$1="C",MAX(0,$C558-I$2)))</f>
        <v>6.52</v>
      </c>
      <c r="J558" s="103" t="n">
        <f aca="false">IF(J$1="P",MAX(0,J$2-$C558),IF(J$1="C",MAX(0,$C558-J$2)))</f>
        <v>11.52</v>
      </c>
      <c r="K558" s="103" t="n">
        <f aca="false">IF(K$1="P",MAX(0,K$2-$C558),IF(K$1="C",MAX(0,$C558-K$2)))</f>
        <v>16.52</v>
      </c>
      <c r="L558" s="103" t="n">
        <f aca="false">IF(L$1="P",MAX(0,L$2-$C558),IF(L$1="C",MAX(0,$C558-L$2)))</f>
        <v>26.52</v>
      </c>
      <c r="M558" s="103" t="n">
        <f aca="false">IF(M$1="P",MAX(0,M$2-$C558),IF(M$1="C",MAX(0,$C558-M$2)))</f>
        <v>3.48</v>
      </c>
      <c r="N558" s="103" t="n">
        <f aca="false">IF(N$1="P",MAX(0,N$2-$C558),IF(N$1="C",MAX(0,$C558-N$2)))</f>
        <v>0</v>
      </c>
      <c r="O558" s="103" t="n">
        <f aca="false">IF(O$1="P",MAX(0,O$2-$C558),IF(O$1="C",MAX(0,$C558-O$2)))</f>
        <v>0</v>
      </c>
      <c r="P558" s="103" t="n">
        <f aca="false">IF(P$1="P",MAX(0,P$2-$C558),IF(P$1="C",MAX(0,$C558-P$2)))</f>
        <v>0</v>
      </c>
      <c r="Q558" s="103" t="n">
        <f aca="false">IF(Q$1="P",MAX(0,Q$2-$C558),IF(Q$1="C",MAX(0,$C558-Q$2)))</f>
        <v>0</v>
      </c>
      <c r="R558" s="103" t="n">
        <f aca="false">IF(R$1="P",MAX(0,R$2-$C558),IF(R$1="C",MAX(0,$C558-R$2)))</f>
        <v>0</v>
      </c>
      <c r="S558" s="103" t="n">
        <f aca="false">IF(S$1="P",MAX(0,S$2-$C558),IF(S$1="C",MAX(0,$C558-S$2)))</f>
        <v>0</v>
      </c>
      <c r="T558" s="104" t="n">
        <f aca="false">A558</f>
        <v>26</v>
      </c>
      <c r="U558" s="105" t="n">
        <f aca="false">VLOOKUP($B558,Gas!$B$3:$E$2506,2)</f>
        <v>2.6</v>
      </c>
      <c r="V558" s="46" t="n">
        <f aca="false">C558/U558</f>
        <v>9.03076923076923</v>
      </c>
      <c r="W558" s="99" t="n">
        <f aca="false">VLOOKUP($B558,Gas!$B$3:$E$2506,4)</f>
        <v>0.694105556095523</v>
      </c>
    </row>
    <row r="559" customFormat="false" ht="12.75" hidden="false" customHeight="false" outlineLevel="0" collapsed="false">
      <c r="A559" s="95" t="n">
        <f aca="false">MONTH(B559)+(YEAR(B559)-1998)*12</f>
        <v>26</v>
      </c>
      <c r="B559" s="101" t="n">
        <v>36566</v>
      </c>
      <c r="C559" s="102" t="n">
        <v>23.92</v>
      </c>
      <c r="D559" s="98" t="n">
        <f aca="false">LN(C559/C558)</f>
        <v>0.0185659341225354</v>
      </c>
      <c r="E559" s="106" t="n">
        <f aca="false">STDEV(D550:D559)*SQRT(trade_day)</f>
        <v>2.33342115773503</v>
      </c>
      <c r="F559" s="97"/>
      <c r="G559" s="103" t="n">
        <f aca="false">IF(G$1="P",MAX(0,G$2-$C559),IF(G$1="C",MAX(0,$C559-G$2)))</f>
        <v>0</v>
      </c>
      <c r="H559" s="103" t="n">
        <f aca="false">IF(H$1="P",MAX(0,H$2-$C559),IF(H$1="C",MAX(0,$C559-H$2)))</f>
        <v>1.08</v>
      </c>
      <c r="I559" s="103" t="n">
        <f aca="false">IF(I$1="P",MAX(0,I$2-$C559),IF(I$1="C",MAX(0,$C559-I$2)))</f>
        <v>6.08</v>
      </c>
      <c r="J559" s="103" t="n">
        <f aca="false">IF(J$1="P",MAX(0,J$2-$C559),IF(J$1="C",MAX(0,$C559-J$2)))</f>
        <v>11.08</v>
      </c>
      <c r="K559" s="103" t="n">
        <f aca="false">IF(K$1="P",MAX(0,K$2-$C559),IF(K$1="C",MAX(0,$C559-K$2)))</f>
        <v>16.08</v>
      </c>
      <c r="L559" s="103" t="n">
        <f aca="false">IF(L$1="P",MAX(0,L$2-$C559),IF(L$1="C",MAX(0,$C559-L$2)))</f>
        <v>26.08</v>
      </c>
      <c r="M559" s="103" t="n">
        <f aca="false">IF(M$1="P",MAX(0,M$2-$C559),IF(M$1="C",MAX(0,$C559-M$2)))</f>
        <v>3.92</v>
      </c>
      <c r="N559" s="103" t="n">
        <f aca="false">IF(N$1="P",MAX(0,N$2-$C559),IF(N$1="C",MAX(0,$C559-N$2)))</f>
        <v>0</v>
      </c>
      <c r="O559" s="103" t="n">
        <f aca="false">IF(O$1="P",MAX(0,O$2-$C559),IF(O$1="C",MAX(0,$C559-O$2)))</f>
        <v>0</v>
      </c>
      <c r="P559" s="103" t="n">
        <f aca="false">IF(P$1="P",MAX(0,P$2-$C559),IF(P$1="C",MAX(0,$C559-P$2)))</f>
        <v>0</v>
      </c>
      <c r="Q559" s="103" t="n">
        <f aca="false">IF(Q$1="P",MAX(0,Q$2-$C559),IF(Q$1="C",MAX(0,$C559-Q$2)))</f>
        <v>0</v>
      </c>
      <c r="R559" s="103" t="n">
        <f aca="false">IF(R$1="P",MAX(0,R$2-$C559),IF(R$1="C",MAX(0,$C559-R$2)))</f>
        <v>0</v>
      </c>
      <c r="S559" s="103" t="n">
        <f aca="false">IF(S$1="P",MAX(0,S$2-$C559),IF(S$1="C",MAX(0,$C559-S$2)))</f>
        <v>0</v>
      </c>
      <c r="T559" s="104" t="n">
        <f aca="false">A559</f>
        <v>26</v>
      </c>
      <c r="U559" s="105" t="n">
        <f aca="false">VLOOKUP($B559,Gas!$B$3:$E$2506,2)</f>
        <v>2.615</v>
      </c>
      <c r="V559" s="46" t="n">
        <f aca="false">C559/U559</f>
        <v>9.1472275334608</v>
      </c>
      <c r="W559" s="99" t="n">
        <f aca="false">VLOOKUP($B559,Gas!$B$3:$E$2506,4)</f>
        <v>0.69787388944781</v>
      </c>
    </row>
    <row r="560" customFormat="false" ht="12.75" hidden="false" customHeight="false" outlineLevel="0" collapsed="false">
      <c r="A560" s="95" t="n">
        <f aca="false">MONTH(B560)+(YEAR(B560)-1998)*12</f>
        <v>26</v>
      </c>
      <c r="B560" s="101" t="n">
        <v>36567</v>
      </c>
      <c r="C560" s="102" t="n">
        <v>23.78</v>
      </c>
      <c r="D560" s="98" t="n">
        <f aca="false">LN(C560/C559)</f>
        <v>-0.00587003781979527</v>
      </c>
      <c r="E560" s="106" t="n">
        <f aca="false">STDEV(D551:D560)*SQRT(trade_day)</f>
        <v>1.97141769481515</v>
      </c>
      <c r="F560" s="97"/>
      <c r="G560" s="103" t="n">
        <f aca="false">IF(G$1="P",MAX(0,G$2-$C560),IF(G$1="C",MAX(0,$C560-G$2)))</f>
        <v>0</v>
      </c>
      <c r="H560" s="103" t="n">
        <f aca="false">IF(H$1="P",MAX(0,H$2-$C560),IF(H$1="C",MAX(0,$C560-H$2)))</f>
        <v>1.22</v>
      </c>
      <c r="I560" s="103" t="n">
        <f aca="false">IF(I$1="P",MAX(0,I$2-$C560),IF(I$1="C",MAX(0,$C560-I$2)))</f>
        <v>6.22</v>
      </c>
      <c r="J560" s="103" t="n">
        <f aca="false">IF(J$1="P",MAX(0,J$2-$C560),IF(J$1="C",MAX(0,$C560-J$2)))</f>
        <v>11.22</v>
      </c>
      <c r="K560" s="103" t="n">
        <f aca="false">IF(K$1="P",MAX(0,K$2-$C560),IF(K$1="C",MAX(0,$C560-K$2)))</f>
        <v>16.22</v>
      </c>
      <c r="L560" s="103" t="n">
        <f aca="false">IF(L$1="P",MAX(0,L$2-$C560),IF(L$1="C",MAX(0,$C560-L$2)))</f>
        <v>26.22</v>
      </c>
      <c r="M560" s="103" t="n">
        <f aca="false">IF(M$1="P",MAX(0,M$2-$C560),IF(M$1="C",MAX(0,$C560-M$2)))</f>
        <v>3.78</v>
      </c>
      <c r="N560" s="103" t="n">
        <f aca="false">IF(N$1="P",MAX(0,N$2-$C560),IF(N$1="C",MAX(0,$C560-N$2)))</f>
        <v>0</v>
      </c>
      <c r="O560" s="103" t="n">
        <f aca="false">IF(O$1="P",MAX(0,O$2-$C560),IF(O$1="C",MAX(0,$C560-O$2)))</f>
        <v>0</v>
      </c>
      <c r="P560" s="103" t="n">
        <f aca="false">IF(P$1="P",MAX(0,P$2-$C560),IF(P$1="C",MAX(0,$C560-P$2)))</f>
        <v>0</v>
      </c>
      <c r="Q560" s="103" t="n">
        <f aca="false">IF(Q$1="P",MAX(0,Q$2-$C560),IF(Q$1="C",MAX(0,$C560-Q$2)))</f>
        <v>0</v>
      </c>
      <c r="R560" s="103" t="n">
        <f aca="false">IF(R$1="P",MAX(0,R$2-$C560),IF(R$1="C",MAX(0,$C560-R$2)))</f>
        <v>0</v>
      </c>
      <c r="S560" s="103" t="n">
        <f aca="false">IF(S$1="P",MAX(0,S$2-$C560),IF(S$1="C",MAX(0,$C560-S$2)))</f>
        <v>0</v>
      </c>
      <c r="T560" s="104" t="n">
        <f aca="false">A560</f>
        <v>26</v>
      </c>
      <c r="U560" s="105" t="n">
        <f aca="false">VLOOKUP($B560,Gas!$B$3:$E$2506,2)</f>
        <v>2.64</v>
      </c>
      <c r="V560" s="46" t="n">
        <f aca="false">C560/U560</f>
        <v>9.00757575757576</v>
      </c>
      <c r="W560" s="99" t="n">
        <f aca="false">VLOOKUP($B560,Gas!$B$3:$E$2506,4)</f>
        <v>0.646971719338111</v>
      </c>
    </row>
    <row r="561" customFormat="false" ht="12.75" hidden="false" customHeight="false" outlineLevel="0" collapsed="false">
      <c r="A561" s="95" t="n">
        <f aca="false">MONTH(B561)+(YEAR(B561)-1998)*12</f>
        <v>26</v>
      </c>
      <c r="B561" s="101" t="n">
        <v>36570</v>
      </c>
      <c r="C561" s="102" t="n">
        <v>26.16</v>
      </c>
      <c r="D561" s="98" t="n">
        <f aca="false">LN(C561/C560)</f>
        <v>0.0953866353263622</v>
      </c>
      <c r="E561" s="106" t="n">
        <f aca="false">STDEV(D552:D561)*SQRT(trade_day)</f>
        <v>1.45329671177028</v>
      </c>
      <c r="F561" s="97"/>
      <c r="G561" s="103" t="n">
        <f aca="false">IF(G$1="P",MAX(0,G$2-$C561),IF(G$1="C",MAX(0,$C561-G$2)))</f>
        <v>0</v>
      </c>
      <c r="H561" s="103" t="n">
        <f aca="false">IF(H$1="P",MAX(0,H$2-$C561),IF(H$1="C",MAX(0,$C561-H$2)))</f>
        <v>0</v>
      </c>
      <c r="I561" s="103" t="n">
        <f aca="false">IF(I$1="P",MAX(0,I$2-$C561),IF(I$1="C",MAX(0,$C561-I$2)))</f>
        <v>3.84</v>
      </c>
      <c r="J561" s="103" t="n">
        <f aca="false">IF(J$1="P",MAX(0,J$2-$C561),IF(J$1="C",MAX(0,$C561-J$2)))</f>
        <v>8.84</v>
      </c>
      <c r="K561" s="103" t="n">
        <f aca="false">IF(K$1="P",MAX(0,K$2-$C561),IF(K$1="C",MAX(0,$C561-K$2)))</f>
        <v>13.84</v>
      </c>
      <c r="L561" s="103" t="n">
        <f aca="false">IF(L$1="P",MAX(0,L$2-$C561),IF(L$1="C",MAX(0,$C561-L$2)))</f>
        <v>23.84</v>
      </c>
      <c r="M561" s="103" t="n">
        <f aca="false">IF(M$1="P",MAX(0,M$2-$C561),IF(M$1="C",MAX(0,$C561-M$2)))</f>
        <v>6.16</v>
      </c>
      <c r="N561" s="103" t="n">
        <f aca="false">IF(N$1="P",MAX(0,N$2-$C561),IF(N$1="C",MAX(0,$C561-N$2)))</f>
        <v>1.16</v>
      </c>
      <c r="O561" s="103" t="n">
        <f aca="false">IF(O$1="P",MAX(0,O$2-$C561),IF(O$1="C",MAX(0,$C561-O$2)))</f>
        <v>0</v>
      </c>
      <c r="P561" s="103" t="n">
        <f aca="false">IF(P$1="P",MAX(0,P$2-$C561),IF(P$1="C",MAX(0,$C561-P$2)))</f>
        <v>0</v>
      </c>
      <c r="Q561" s="103" t="n">
        <f aca="false">IF(Q$1="P",MAX(0,Q$2-$C561),IF(Q$1="C",MAX(0,$C561-Q$2)))</f>
        <v>0</v>
      </c>
      <c r="R561" s="103" t="n">
        <f aca="false">IF(R$1="P",MAX(0,R$2-$C561),IF(R$1="C",MAX(0,$C561-R$2)))</f>
        <v>0</v>
      </c>
      <c r="S561" s="103" t="n">
        <f aca="false">IF(S$1="P",MAX(0,S$2-$C561),IF(S$1="C",MAX(0,$C561-S$2)))</f>
        <v>0</v>
      </c>
      <c r="T561" s="104" t="n">
        <f aca="false">A561</f>
        <v>26</v>
      </c>
      <c r="U561" s="105" t="n">
        <f aca="false">VLOOKUP($B561,Gas!$B$3:$E$2506,2)</f>
        <v>2.65</v>
      </c>
      <c r="V561" s="46" t="n">
        <f aca="false">C561/U561</f>
        <v>9.87169811320755</v>
      </c>
      <c r="W561" s="99" t="n">
        <f aca="false">VLOOKUP($B561,Gas!$B$3:$E$2506,4)</f>
        <v>0.511043453024922</v>
      </c>
    </row>
    <row r="562" customFormat="false" ht="12.75" hidden="false" customHeight="false" outlineLevel="0" collapsed="false">
      <c r="A562" s="95" t="n">
        <f aca="false">MONTH(B562)+(YEAR(B562)-1998)*12</f>
        <v>26</v>
      </c>
      <c r="B562" s="101" t="n">
        <v>36571</v>
      </c>
      <c r="C562" s="102" t="n">
        <v>26.07</v>
      </c>
      <c r="D562" s="98" t="n">
        <f aca="false">LN(C562/C561)</f>
        <v>-0.0034462986435876</v>
      </c>
      <c r="E562" s="106" t="n">
        <f aca="false">STDEV(D553:D562)*SQRT(trade_day)</f>
        <v>1.43446554106391</v>
      </c>
      <c r="F562" s="97"/>
      <c r="G562" s="103" t="n">
        <f aca="false">IF(G$1="P",MAX(0,G$2-$C562),IF(G$1="C",MAX(0,$C562-G$2)))</f>
        <v>0</v>
      </c>
      <c r="H562" s="103" t="n">
        <f aca="false">IF(H$1="P",MAX(0,H$2-$C562),IF(H$1="C",MAX(0,$C562-H$2)))</f>
        <v>0</v>
      </c>
      <c r="I562" s="103" t="n">
        <f aca="false">IF(I$1="P",MAX(0,I$2-$C562),IF(I$1="C",MAX(0,$C562-I$2)))</f>
        <v>3.93</v>
      </c>
      <c r="J562" s="103" t="n">
        <f aca="false">IF(J$1="P",MAX(0,J$2-$C562),IF(J$1="C",MAX(0,$C562-J$2)))</f>
        <v>8.93</v>
      </c>
      <c r="K562" s="103" t="n">
        <f aca="false">IF(K$1="P",MAX(0,K$2-$C562),IF(K$1="C",MAX(0,$C562-K$2)))</f>
        <v>13.93</v>
      </c>
      <c r="L562" s="103" t="n">
        <f aca="false">IF(L$1="P",MAX(0,L$2-$C562),IF(L$1="C",MAX(0,$C562-L$2)))</f>
        <v>23.93</v>
      </c>
      <c r="M562" s="103" t="n">
        <f aca="false">IF(M$1="P",MAX(0,M$2-$C562),IF(M$1="C",MAX(0,$C562-M$2)))</f>
        <v>6.07</v>
      </c>
      <c r="N562" s="103" t="n">
        <f aca="false">IF(N$1="P",MAX(0,N$2-$C562),IF(N$1="C",MAX(0,$C562-N$2)))</f>
        <v>1.07</v>
      </c>
      <c r="O562" s="103" t="n">
        <f aca="false">IF(O$1="P",MAX(0,O$2-$C562),IF(O$1="C",MAX(0,$C562-O$2)))</f>
        <v>0</v>
      </c>
      <c r="P562" s="103" t="n">
        <f aca="false">IF(P$1="P",MAX(0,P$2-$C562),IF(P$1="C",MAX(0,$C562-P$2)))</f>
        <v>0</v>
      </c>
      <c r="Q562" s="103" t="n">
        <f aca="false">IF(Q$1="P",MAX(0,Q$2-$C562),IF(Q$1="C",MAX(0,$C562-Q$2)))</f>
        <v>0</v>
      </c>
      <c r="R562" s="103" t="n">
        <f aca="false">IF(R$1="P",MAX(0,R$2-$C562),IF(R$1="C",MAX(0,$C562-R$2)))</f>
        <v>0</v>
      </c>
      <c r="S562" s="103" t="n">
        <f aca="false">IF(S$1="P",MAX(0,S$2-$C562),IF(S$1="C",MAX(0,$C562-S$2)))</f>
        <v>0</v>
      </c>
      <c r="T562" s="104" t="n">
        <f aca="false">A562</f>
        <v>26</v>
      </c>
      <c r="U562" s="105" t="n">
        <f aca="false">VLOOKUP($B562,Gas!$B$3:$E$2506,2)</f>
        <v>2.61</v>
      </c>
      <c r="V562" s="46" t="n">
        <f aca="false">C562/U562</f>
        <v>9.98850574712644</v>
      </c>
      <c r="W562" s="99" t="n">
        <f aca="false">VLOOKUP($B562,Gas!$B$3:$E$2506,4)</f>
        <v>0.49817172664553</v>
      </c>
    </row>
    <row r="563" customFormat="false" ht="12.75" hidden="false" customHeight="false" outlineLevel="0" collapsed="false">
      <c r="A563" s="95" t="n">
        <f aca="false">MONTH(B563)+(YEAR(B563)-1998)*12</f>
        <v>26</v>
      </c>
      <c r="B563" s="101" t="n">
        <v>36572</v>
      </c>
      <c r="C563" s="102" t="n">
        <v>26.33</v>
      </c>
      <c r="D563" s="98" t="n">
        <f aca="false">LN(C563/C562)</f>
        <v>0.00992374556280757</v>
      </c>
      <c r="E563" s="106" t="n">
        <f aca="false">STDEV(D554:D563)*SQRT(trade_day)</f>
        <v>1.27817959912243</v>
      </c>
      <c r="F563" s="97"/>
      <c r="G563" s="103" t="n">
        <f aca="false">IF(G$1="P",MAX(0,G$2-$C563),IF(G$1="C",MAX(0,$C563-G$2)))</f>
        <v>0</v>
      </c>
      <c r="H563" s="103" t="n">
        <f aca="false">IF(H$1="P",MAX(0,H$2-$C563),IF(H$1="C",MAX(0,$C563-H$2)))</f>
        <v>0</v>
      </c>
      <c r="I563" s="103" t="n">
        <f aca="false">IF(I$1="P",MAX(0,I$2-$C563),IF(I$1="C",MAX(0,$C563-I$2)))</f>
        <v>3.67</v>
      </c>
      <c r="J563" s="103" t="n">
        <f aca="false">IF(J$1="P",MAX(0,J$2-$C563),IF(J$1="C",MAX(0,$C563-J$2)))</f>
        <v>8.67</v>
      </c>
      <c r="K563" s="103" t="n">
        <f aca="false">IF(K$1="P",MAX(0,K$2-$C563),IF(K$1="C",MAX(0,$C563-K$2)))</f>
        <v>13.67</v>
      </c>
      <c r="L563" s="103" t="n">
        <f aca="false">IF(L$1="P",MAX(0,L$2-$C563),IF(L$1="C",MAX(0,$C563-L$2)))</f>
        <v>23.67</v>
      </c>
      <c r="M563" s="103" t="n">
        <f aca="false">IF(M$1="P",MAX(0,M$2-$C563),IF(M$1="C",MAX(0,$C563-M$2)))</f>
        <v>6.33</v>
      </c>
      <c r="N563" s="103" t="n">
        <f aca="false">IF(N$1="P",MAX(0,N$2-$C563),IF(N$1="C",MAX(0,$C563-N$2)))</f>
        <v>1.33</v>
      </c>
      <c r="O563" s="103" t="n">
        <f aca="false">IF(O$1="P",MAX(0,O$2-$C563),IF(O$1="C",MAX(0,$C563-O$2)))</f>
        <v>0</v>
      </c>
      <c r="P563" s="103" t="n">
        <f aca="false">IF(P$1="P",MAX(0,P$2-$C563),IF(P$1="C",MAX(0,$C563-P$2)))</f>
        <v>0</v>
      </c>
      <c r="Q563" s="103" t="n">
        <f aca="false">IF(Q$1="P",MAX(0,Q$2-$C563),IF(Q$1="C",MAX(0,$C563-Q$2)))</f>
        <v>0</v>
      </c>
      <c r="R563" s="103" t="n">
        <f aca="false">IF(R$1="P",MAX(0,R$2-$C563),IF(R$1="C",MAX(0,$C563-R$2)))</f>
        <v>0</v>
      </c>
      <c r="S563" s="103" t="n">
        <f aca="false">IF(S$1="P",MAX(0,S$2-$C563),IF(S$1="C",MAX(0,$C563-S$2)))</f>
        <v>0</v>
      </c>
      <c r="T563" s="104" t="n">
        <f aca="false">A563</f>
        <v>26</v>
      </c>
      <c r="U563" s="105" t="n">
        <f aca="false">VLOOKUP($B563,Gas!$B$3:$E$2506,2)</f>
        <v>2.61</v>
      </c>
      <c r="V563" s="46" t="n">
        <f aca="false">C563/U563</f>
        <v>10.088122605364</v>
      </c>
      <c r="W563" s="99" t="n">
        <f aca="false">VLOOKUP($B563,Gas!$B$3:$E$2506,4)</f>
        <v>0.49817172664553</v>
      </c>
    </row>
    <row r="564" customFormat="false" ht="12.75" hidden="false" customHeight="false" outlineLevel="0" collapsed="false">
      <c r="A564" s="95" t="n">
        <f aca="false">MONTH(B564)+(YEAR(B564)-1998)*12</f>
        <v>26</v>
      </c>
      <c r="B564" s="101" t="n">
        <v>36573</v>
      </c>
      <c r="C564" s="102" t="n">
        <v>25.82</v>
      </c>
      <c r="D564" s="98" t="n">
        <f aca="false">LN(C564/C563)</f>
        <v>-0.0195595880897216</v>
      </c>
      <c r="E564" s="106" t="n">
        <f aca="false">STDEV(D555:D564)*SQRT(trade_day)</f>
        <v>1.23503963201133</v>
      </c>
      <c r="F564" s="97"/>
      <c r="G564" s="103" t="n">
        <f aca="false">IF(G$1="P",MAX(0,G$2-$C564),IF(G$1="C",MAX(0,$C564-G$2)))</f>
        <v>0</v>
      </c>
      <c r="H564" s="103" t="n">
        <f aca="false">IF(H$1="P",MAX(0,H$2-$C564),IF(H$1="C",MAX(0,$C564-H$2)))</f>
        <v>0</v>
      </c>
      <c r="I564" s="103" t="n">
        <f aca="false">IF(I$1="P",MAX(0,I$2-$C564),IF(I$1="C",MAX(0,$C564-I$2)))</f>
        <v>4.18</v>
      </c>
      <c r="J564" s="103" t="n">
        <f aca="false">IF(J$1="P",MAX(0,J$2-$C564),IF(J$1="C",MAX(0,$C564-J$2)))</f>
        <v>9.18</v>
      </c>
      <c r="K564" s="103" t="n">
        <f aca="false">IF(K$1="P",MAX(0,K$2-$C564),IF(K$1="C",MAX(0,$C564-K$2)))</f>
        <v>14.18</v>
      </c>
      <c r="L564" s="103" t="n">
        <f aca="false">IF(L$1="P",MAX(0,L$2-$C564),IF(L$1="C",MAX(0,$C564-L$2)))</f>
        <v>24.18</v>
      </c>
      <c r="M564" s="103" t="n">
        <f aca="false">IF(M$1="P",MAX(0,M$2-$C564),IF(M$1="C",MAX(0,$C564-M$2)))</f>
        <v>5.82</v>
      </c>
      <c r="N564" s="103" t="n">
        <f aca="false">IF(N$1="P",MAX(0,N$2-$C564),IF(N$1="C",MAX(0,$C564-N$2)))</f>
        <v>0.82</v>
      </c>
      <c r="O564" s="103" t="n">
        <f aca="false">IF(O$1="P",MAX(0,O$2-$C564),IF(O$1="C",MAX(0,$C564-O$2)))</f>
        <v>0</v>
      </c>
      <c r="P564" s="103" t="n">
        <f aca="false">IF(P$1="P",MAX(0,P$2-$C564),IF(P$1="C",MAX(0,$C564-P$2)))</f>
        <v>0</v>
      </c>
      <c r="Q564" s="103" t="n">
        <f aca="false">IF(Q$1="P",MAX(0,Q$2-$C564),IF(Q$1="C",MAX(0,$C564-Q$2)))</f>
        <v>0</v>
      </c>
      <c r="R564" s="103" t="n">
        <f aca="false">IF(R$1="P",MAX(0,R$2-$C564),IF(R$1="C",MAX(0,$C564-R$2)))</f>
        <v>0</v>
      </c>
      <c r="S564" s="103" t="n">
        <f aca="false">IF(S$1="P",MAX(0,S$2-$C564),IF(S$1="C",MAX(0,$C564-S$2)))</f>
        <v>0</v>
      </c>
      <c r="T564" s="104" t="n">
        <f aca="false">A564</f>
        <v>26</v>
      </c>
      <c r="U564" s="105" t="n">
        <f aca="false">VLOOKUP($B564,Gas!$B$3:$E$2506,2)</f>
        <v>2.645</v>
      </c>
      <c r="V564" s="46" t="n">
        <f aca="false">C564/U564</f>
        <v>9.76181474480151</v>
      </c>
      <c r="W564" s="99" t="n">
        <f aca="false">VLOOKUP($B564,Gas!$B$3:$E$2506,4)</f>
        <v>0.511341021022282</v>
      </c>
    </row>
    <row r="565" customFormat="false" ht="12.75" hidden="false" customHeight="false" outlineLevel="0" collapsed="false">
      <c r="A565" s="95" t="n">
        <f aca="false">MONTH(B565)+(YEAR(B565)-1998)*12</f>
        <v>26</v>
      </c>
      <c r="B565" s="101" t="n">
        <v>36574</v>
      </c>
      <c r="C565" s="102" t="n">
        <v>24.95</v>
      </c>
      <c r="D565" s="98" t="n">
        <f aca="false">LN(C565/C564)</f>
        <v>-0.0342755632209688</v>
      </c>
      <c r="E565" s="106" t="n">
        <f aca="false">STDEV(D556:D565)*SQRT(trade_day)</f>
        <v>1.17611224368449</v>
      </c>
      <c r="F565" s="97"/>
      <c r="G565" s="103" t="n">
        <f aca="false">IF(G$1="P",MAX(0,G$2-$C565),IF(G$1="C",MAX(0,$C565-G$2)))</f>
        <v>0</v>
      </c>
      <c r="H565" s="103" t="n">
        <f aca="false">IF(H$1="P",MAX(0,H$2-$C565),IF(H$1="C",MAX(0,$C565-H$2)))</f>
        <v>0.0500000000000007</v>
      </c>
      <c r="I565" s="103" t="n">
        <f aca="false">IF(I$1="P",MAX(0,I$2-$C565),IF(I$1="C",MAX(0,$C565-I$2)))</f>
        <v>5.05</v>
      </c>
      <c r="J565" s="103" t="n">
        <f aca="false">IF(J$1="P",MAX(0,J$2-$C565),IF(J$1="C",MAX(0,$C565-J$2)))</f>
        <v>10.05</v>
      </c>
      <c r="K565" s="103" t="n">
        <f aca="false">IF(K$1="P",MAX(0,K$2-$C565),IF(K$1="C",MAX(0,$C565-K$2)))</f>
        <v>15.05</v>
      </c>
      <c r="L565" s="103" t="n">
        <f aca="false">IF(L$1="P",MAX(0,L$2-$C565),IF(L$1="C",MAX(0,$C565-L$2)))</f>
        <v>25.05</v>
      </c>
      <c r="M565" s="103" t="n">
        <f aca="false">IF(M$1="P",MAX(0,M$2-$C565),IF(M$1="C",MAX(0,$C565-M$2)))</f>
        <v>4.95</v>
      </c>
      <c r="N565" s="103" t="n">
        <f aca="false">IF(N$1="P",MAX(0,N$2-$C565),IF(N$1="C",MAX(0,$C565-N$2)))</f>
        <v>0</v>
      </c>
      <c r="O565" s="103" t="n">
        <f aca="false">IF(O$1="P",MAX(0,O$2-$C565),IF(O$1="C",MAX(0,$C565-O$2)))</f>
        <v>0</v>
      </c>
      <c r="P565" s="103" t="n">
        <f aca="false">IF(P$1="P",MAX(0,P$2-$C565),IF(P$1="C",MAX(0,$C565-P$2)))</f>
        <v>0</v>
      </c>
      <c r="Q565" s="103" t="n">
        <f aca="false">IF(Q$1="P",MAX(0,Q$2-$C565),IF(Q$1="C",MAX(0,$C565-Q$2)))</f>
        <v>0</v>
      </c>
      <c r="R565" s="103" t="n">
        <f aca="false">IF(R$1="P",MAX(0,R$2-$C565),IF(R$1="C",MAX(0,$C565-R$2)))</f>
        <v>0</v>
      </c>
      <c r="S565" s="103" t="n">
        <f aca="false">IF(S$1="P",MAX(0,S$2-$C565),IF(S$1="C",MAX(0,$C565-S$2)))</f>
        <v>0</v>
      </c>
      <c r="T565" s="104" t="n">
        <f aca="false">A565</f>
        <v>26</v>
      </c>
      <c r="U565" s="105" t="n">
        <f aca="false">VLOOKUP($B565,Gas!$B$3:$E$2506,2)</f>
        <v>2.655</v>
      </c>
      <c r="V565" s="46" t="n">
        <f aca="false">C565/U565</f>
        <v>9.39736346516008</v>
      </c>
      <c r="W565" s="99" t="n">
        <f aca="false">VLOOKUP($B565,Gas!$B$3:$E$2506,4)</f>
        <v>0.504349179562036</v>
      </c>
    </row>
    <row r="566" customFormat="false" ht="12.75" hidden="false" customHeight="false" outlineLevel="0" collapsed="false">
      <c r="A566" s="95" t="n">
        <f aca="false">MONTH(B566)+(YEAR(B566)-1998)*12</f>
        <v>26</v>
      </c>
      <c r="B566" s="101" t="n">
        <v>36577</v>
      </c>
      <c r="C566" s="102" t="n">
        <v>24.74</v>
      </c>
      <c r="D566" s="98" t="n">
        <f aca="false">LN(C566/C565)</f>
        <v>-0.00845245523318586</v>
      </c>
      <c r="E566" s="106" t="n">
        <f aca="false">STDEV(D557:D566)*SQRT(trade_day)</f>
        <v>1.1287776948008</v>
      </c>
      <c r="F566" s="97"/>
      <c r="G566" s="103" t="n">
        <f aca="false">IF(G$1="P",MAX(0,G$2-$C566),IF(G$1="C",MAX(0,$C566-G$2)))</f>
        <v>0</v>
      </c>
      <c r="H566" s="103" t="n">
        <f aca="false">IF(H$1="P",MAX(0,H$2-$C566),IF(H$1="C",MAX(0,$C566-H$2)))</f>
        <v>0.260000000000002</v>
      </c>
      <c r="I566" s="103" t="n">
        <f aca="false">IF(I$1="P",MAX(0,I$2-$C566),IF(I$1="C",MAX(0,$C566-I$2)))</f>
        <v>5.26</v>
      </c>
      <c r="J566" s="103" t="n">
        <f aca="false">IF(J$1="P",MAX(0,J$2-$C566),IF(J$1="C",MAX(0,$C566-J$2)))</f>
        <v>10.26</v>
      </c>
      <c r="K566" s="103" t="n">
        <f aca="false">IF(K$1="P",MAX(0,K$2-$C566),IF(K$1="C",MAX(0,$C566-K$2)))</f>
        <v>15.26</v>
      </c>
      <c r="L566" s="103" t="n">
        <f aca="false">IF(L$1="P",MAX(0,L$2-$C566),IF(L$1="C",MAX(0,$C566-L$2)))</f>
        <v>25.26</v>
      </c>
      <c r="M566" s="103" t="n">
        <f aca="false">IF(M$1="P",MAX(0,M$2-$C566),IF(M$1="C",MAX(0,$C566-M$2)))</f>
        <v>4.74</v>
      </c>
      <c r="N566" s="103" t="n">
        <f aca="false">IF(N$1="P",MAX(0,N$2-$C566),IF(N$1="C",MAX(0,$C566-N$2)))</f>
        <v>0</v>
      </c>
      <c r="O566" s="103" t="n">
        <f aca="false">IF(O$1="P",MAX(0,O$2-$C566),IF(O$1="C",MAX(0,$C566-O$2)))</f>
        <v>0</v>
      </c>
      <c r="P566" s="103" t="n">
        <f aca="false">IF(P$1="P",MAX(0,P$2-$C566),IF(P$1="C",MAX(0,$C566-P$2)))</f>
        <v>0</v>
      </c>
      <c r="Q566" s="103" t="n">
        <f aca="false">IF(Q$1="P",MAX(0,Q$2-$C566),IF(Q$1="C",MAX(0,$C566-Q$2)))</f>
        <v>0</v>
      </c>
      <c r="R566" s="103" t="n">
        <f aca="false">IF(R$1="P",MAX(0,R$2-$C566),IF(R$1="C",MAX(0,$C566-R$2)))</f>
        <v>0</v>
      </c>
      <c r="S566" s="103" t="n">
        <f aca="false">IF(S$1="P",MAX(0,S$2-$C566),IF(S$1="C",MAX(0,$C566-S$2)))</f>
        <v>0</v>
      </c>
      <c r="T566" s="104" t="n">
        <f aca="false">A566</f>
        <v>26</v>
      </c>
      <c r="U566" s="105" t="n">
        <f aca="false">VLOOKUP($B566,Gas!$B$3:$E$2506,2)</f>
        <v>2.645</v>
      </c>
      <c r="V566" s="46" t="n">
        <f aca="false">C566/U566</f>
        <v>9.35349716446125</v>
      </c>
      <c r="W566" s="99" t="n">
        <f aca="false">VLOOKUP($B566,Gas!$B$3:$E$2506,4)</f>
        <v>0.135270630095756</v>
      </c>
    </row>
    <row r="567" customFormat="false" ht="12.75" hidden="false" customHeight="false" outlineLevel="0" collapsed="false">
      <c r="A567" s="95" t="n">
        <f aca="false">MONTH(B567)+(YEAR(B567)-1998)*12</f>
        <v>26</v>
      </c>
      <c r="B567" s="101" t="n">
        <v>36579</v>
      </c>
      <c r="C567" s="102" t="n">
        <v>23.03</v>
      </c>
      <c r="D567" s="98" t="n">
        <f aca="false">LN(C567/C566)</f>
        <v>-0.0716236531317479</v>
      </c>
      <c r="E567" s="106" t="n">
        <f aca="false">STDEV(D558:D567)*SQRT(trade_day)</f>
        <v>1.1350193552857</v>
      </c>
      <c r="F567" s="97"/>
      <c r="G567" s="103" t="n">
        <f aca="false">IF(G$1="P",MAX(0,G$2-$C567),IF(G$1="C",MAX(0,$C567-G$2)))</f>
        <v>0</v>
      </c>
      <c r="H567" s="103" t="n">
        <f aca="false">IF(H$1="P",MAX(0,H$2-$C567),IF(H$1="C",MAX(0,$C567-H$2)))</f>
        <v>1.97</v>
      </c>
      <c r="I567" s="103" t="n">
        <f aca="false">IF(I$1="P",MAX(0,I$2-$C567),IF(I$1="C",MAX(0,$C567-I$2)))</f>
        <v>6.97</v>
      </c>
      <c r="J567" s="103" t="n">
        <f aca="false">IF(J$1="P",MAX(0,J$2-$C567),IF(J$1="C",MAX(0,$C567-J$2)))</f>
        <v>11.97</v>
      </c>
      <c r="K567" s="103" t="n">
        <f aca="false">IF(K$1="P",MAX(0,K$2-$C567),IF(K$1="C",MAX(0,$C567-K$2)))</f>
        <v>16.97</v>
      </c>
      <c r="L567" s="103" t="n">
        <f aca="false">IF(L$1="P",MAX(0,L$2-$C567),IF(L$1="C",MAX(0,$C567-L$2)))</f>
        <v>26.97</v>
      </c>
      <c r="M567" s="103" t="n">
        <f aca="false">IF(M$1="P",MAX(0,M$2-$C567),IF(M$1="C",MAX(0,$C567-M$2)))</f>
        <v>3.03</v>
      </c>
      <c r="N567" s="103" t="n">
        <f aca="false">IF(N$1="P",MAX(0,N$2-$C567),IF(N$1="C",MAX(0,$C567-N$2)))</f>
        <v>0</v>
      </c>
      <c r="O567" s="103" t="n">
        <f aca="false">IF(O$1="P",MAX(0,O$2-$C567),IF(O$1="C",MAX(0,$C567-O$2)))</f>
        <v>0</v>
      </c>
      <c r="P567" s="103" t="n">
        <f aca="false">IF(P$1="P",MAX(0,P$2-$C567),IF(P$1="C",MAX(0,$C567-P$2)))</f>
        <v>0</v>
      </c>
      <c r="Q567" s="103" t="n">
        <f aca="false">IF(Q$1="P",MAX(0,Q$2-$C567),IF(Q$1="C",MAX(0,$C567-Q$2)))</f>
        <v>0</v>
      </c>
      <c r="R567" s="103" t="n">
        <f aca="false">IF(R$1="P",MAX(0,R$2-$C567),IF(R$1="C",MAX(0,$C567-R$2)))</f>
        <v>0</v>
      </c>
      <c r="S567" s="103" t="n">
        <f aca="false">IF(S$1="P",MAX(0,S$2-$C567),IF(S$1="C",MAX(0,$C567-S$2)))</f>
        <v>0</v>
      </c>
      <c r="T567" s="104" t="n">
        <f aca="false">A567</f>
        <v>26</v>
      </c>
      <c r="U567" s="105" t="n">
        <f aca="false">VLOOKUP($B567,Gas!$B$3:$E$2506,2)</f>
        <v>2.545</v>
      </c>
      <c r="V567" s="46" t="n">
        <f aca="false">C567/U567</f>
        <v>9.04911591355599</v>
      </c>
      <c r="W567" s="99" t="n">
        <f aca="false">VLOOKUP($B567,Gas!$B$3:$E$2506,4)</f>
        <v>0.267102780497793</v>
      </c>
    </row>
    <row r="568" customFormat="false" ht="12.75" hidden="false" customHeight="false" outlineLevel="0" collapsed="false">
      <c r="A568" s="95" t="n">
        <f aca="false">MONTH(B568)+(YEAR(B568)-1998)*12</f>
        <v>26</v>
      </c>
      <c r="B568" s="101" t="n">
        <v>36580</v>
      </c>
      <c r="C568" s="102" t="n">
        <v>22.02</v>
      </c>
      <c r="D568" s="98" t="n">
        <f aca="false">LN(C568/C567)</f>
        <v>-0.04484658253806</v>
      </c>
      <c r="E568" s="106" t="n">
        <f aca="false">STDEV(D559:D568)*SQRT(trade_day)</f>
        <v>0.706044969378569</v>
      </c>
      <c r="F568" s="97"/>
      <c r="G568" s="103" t="n">
        <f aca="false">IF(G$1="P",MAX(0,G$2-$C568),IF(G$1="C",MAX(0,$C568-G$2)))</f>
        <v>0</v>
      </c>
      <c r="H568" s="103" t="n">
        <f aca="false">IF(H$1="P",MAX(0,H$2-$C568),IF(H$1="C",MAX(0,$C568-H$2)))</f>
        <v>2.98</v>
      </c>
      <c r="I568" s="103" t="n">
        <f aca="false">IF(I$1="P",MAX(0,I$2-$C568),IF(I$1="C",MAX(0,$C568-I$2)))</f>
        <v>7.98</v>
      </c>
      <c r="J568" s="103" t="n">
        <f aca="false">IF(J$1="P",MAX(0,J$2-$C568),IF(J$1="C",MAX(0,$C568-J$2)))</f>
        <v>12.98</v>
      </c>
      <c r="K568" s="103" t="n">
        <f aca="false">IF(K$1="P",MAX(0,K$2-$C568),IF(K$1="C",MAX(0,$C568-K$2)))</f>
        <v>17.98</v>
      </c>
      <c r="L568" s="103" t="n">
        <f aca="false">IF(L$1="P",MAX(0,L$2-$C568),IF(L$1="C",MAX(0,$C568-L$2)))</f>
        <v>27.98</v>
      </c>
      <c r="M568" s="103" t="n">
        <f aca="false">IF(M$1="P",MAX(0,M$2-$C568),IF(M$1="C",MAX(0,$C568-M$2)))</f>
        <v>2.02</v>
      </c>
      <c r="N568" s="103" t="n">
        <f aca="false">IF(N$1="P",MAX(0,N$2-$C568),IF(N$1="C",MAX(0,$C568-N$2)))</f>
        <v>0</v>
      </c>
      <c r="O568" s="103" t="n">
        <f aca="false">IF(O$1="P",MAX(0,O$2-$C568),IF(O$1="C",MAX(0,$C568-O$2)))</f>
        <v>0</v>
      </c>
      <c r="P568" s="103" t="n">
        <f aca="false">IF(P$1="P",MAX(0,P$2-$C568),IF(P$1="C",MAX(0,$C568-P$2)))</f>
        <v>0</v>
      </c>
      <c r="Q568" s="103" t="n">
        <f aca="false">IF(Q$1="P",MAX(0,Q$2-$C568),IF(Q$1="C",MAX(0,$C568-Q$2)))</f>
        <v>0</v>
      </c>
      <c r="R568" s="103" t="n">
        <f aca="false">IF(R$1="P",MAX(0,R$2-$C568),IF(R$1="C",MAX(0,$C568-R$2)))</f>
        <v>0</v>
      </c>
      <c r="S568" s="103" t="n">
        <f aca="false">IF(S$1="P",MAX(0,S$2-$C568),IF(S$1="C",MAX(0,$C568-S$2)))</f>
        <v>0</v>
      </c>
      <c r="T568" s="104" t="n">
        <f aca="false">A568</f>
        <v>26</v>
      </c>
      <c r="U568" s="105" t="n">
        <f aca="false">VLOOKUP($B568,Gas!$B$3:$E$2506,2)</f>
        <v>2.5</v>
      </c>
      <c r="V568" s="46" t="n">
        <f aca="false">C568/U568</f>
        <v>8.808</v>
      </c>
      <c r="W568" s="99" t="n">
        <f aca="false">VLOOKUP($B568,Gas!$B$3:$E$2506,4)</f>
        <v>0.277687495721184</v>
      </c>
    </row>
    <row r="569" customFormat="false" ht="12.75" hidden="false" customHeight="false" outlineLevel="0" collapsed="false">
      <c r="A569" s="95" t="n">
        <f aca="false">MONTH(B569)+(YEAR(B569)-1998)*12</f>
        <v>26</v>
      </c>
      <c r="B569" s="101" t="n">
        <v>36581</v>
      </c>
      <c r="C569" s="102" t="n">
        <v>21.08</v>
      </c>
      <c r="D569" s="98" t="n">
        <f aca="false">LN(C569/C568)</f>
        <v>-0.0436264076213724</v>
      </c>
      <c r="E569" s="106" t="n">
        <f aca="false">STDEV(D560:D569)*SQRT(trade_day)</f>
        <v>0.713349681587119</v>
      </c>
      <c r="F569" s="97"/>
      <c r="G569" s="103" t="n">
        <f aca="false">IF(G$1="P",MAX(0,G$2-$C569),IF(G$1="C",MAX(0,$C569-G$2)))</f>
        <v>0</v>
      </c>
      <c r="H569" s="103" t="n">
        <f aca="false">IF(H$1="P",MAX(0,H$2-$C569),IF(H$1="C",MAX(0,$C569-H$2)))</f>
        <v>3.92</v>
      </c>
      <c r="I569" s="103" t="n">
        <f aca="false">IF(I$1="P",MAX(0,I$2-$C569),IF(I$1="C",MAX(0,$C569-I$2)))</f>
        <v>8.92</v>
      </c>
      <c r="J569" s="103" t="n">
        <f aca="false">IF(J$1="P",MAX(0,J$2-$C569),IF(J$1="C",MAX(0,$C569-J$2)))</f>
        <v>13.92</v>
      </c>
      <c r="K569" s="103" t="n">
        <f aca="false">IF(K$1="P",MAX(0,K$2-$C569),IF(K$1="C",MAX(0,$C569-K$2)))</f>
        <v>18.92</v>
      </c>
      <c r="L569" s="103" t="n">
        <f aca="false">IF(L$1="P",MAX(0,L$2-$C569),IF(L$1="C",MAX(0,$C569-L$2)))</f>
        <v>28.92</v>
      </c>
      <c r="M569" s="103" t="n">
        <f aca="false">IF(M$1="P",MAX(0,M$2-$C569),IF(M$1="C",MAX(0,$C569-M$2)))</f>
        <v>1.08</v>
      </c>
      <c r="N569" s="103" t="n">
        <f aca="false">IF(N$1="P",MAX(0,N$2-$C569),IF(N$1="C",MAX(0,$C569-N$2)))</f>
        <v>0</v>
      </c>
      <c r="O569" s="103" t="n">
        <f aca="false">IF(O$1="P",MAX(0,O$2-$C569),IF(O$1="C",MAX(0,$C569-O$2)))</f>
        <v>0</v>
      </c>
      <c r="P569" s="103" t="n">
        <f aca="false">IF(P$1="P",MAX(0,P$2-$C569),IF(P$1="C",MAX(0,$C569-P$2)))</f>
        <v>0</v>
      </c>
      <c r="Q569" s="103" t="n">
        <f aca="false">IF(Q$1="P",MAX(0,Q$2-$C569),IF(Q$1="C",MAX(0,$C569-Q$2)))</f>
        <v>0</v>
      </c>
      <c r="R569" s="103" t="n">
        <f aca="false">IF(R$1="P",MAX(0,R$2-$C569),IF(R$1="C",MAX(0,$C569-R$2)))</f>
        <v>0</v>
      </c>
      <c r="S569" s="103" t="n">
        <f aca="false">IF(S$1="P",MAX(0,S$2-$C569),IF(S$1="C",MAX(0,$C569-S$2)))</f>
        <v>0</v>
      </c>
      <c r="T569" s="104" t="n">
        <f aca="false">A569</f>
        <v>26</v>
      </c>
      <c r="U569" s="105" t="n">
        <f aca="false">VLOOKUP($B569,Gas!$B$3:$E$2506,2)</f>
        <v>2.515</v>
      </c>
      <c r="V569" s="46" t="n">
        <f aca="false">C569/U569</f>
        <v>8.3817097415507</v>
      </c>
      <c r="W569" s="99" t="n">
        <f aca="false">VLOOKUP($B569,Gas!$B$3:$E$2506,4)</f>
        <v>0.278162608137242</v>
      </c>
    </row>
    <row r="570" customFormat="false" ht="12.75" hidden="false" customHeight="false" outlineLevel="0" collapsed="false">
      <c r="A570" s="95" t="n">
        <f aca="false">MONTH(B570)+(YEAR(B570)-1998)*12</f>
        <v>26</v>
      </c>
      <c r="B570" s="101" t="n">
        <v>36584</v>
      </c>
      <c r="C570" s="102" t="n">
        <v>22.27</v>
      </c>
      <c r="D570" s="98" t="n">
        <f aca="false">LN(C570/C569)</f>
        <v>0.0549157575961148</v>
      </c>
      <c r="E570" s="106" t="n">
        <f aca="false">STDEV(D561:D570)*SQRT(trade_day)</f>
        <v>0.789999600660367</v>
      </c>
      <c r="F570" s="97"/>
      <c r="G570" s="103" t="n">
        <f aca="false">IF(G$1="P",MAX(0,G$2-$C570),IF(G$1="C",MAX(0,$C570-G$2)))</f>
        <v>0</v>
      </c>
      <c r="H570" s="103" t="n">
        <f aca="false">IF(H$1="P",MAX(0,H$2-$C570),IF(H$1="C",MAX(0,$C570-H$2)))</f>
        <v>2.73</v>
      </c>
      <c r="I570" s="103" t="n">
        <f aca="false">IF(I$1="P",MAX(0,I$2-$C570),IF(I$1="C",MAX(0,$C570-I$2)))</f>
        <v>7.73</v>
      </c>
      <c r="J570" s="103" t="n">
        <f aca="false">IF(J$1="P",MAX(0,J$2-$C570),IF(J$1="C",MAX(0,$C570-J$2)))</f>
        <v>12.73</v>
      </c>
      <c r="K570" s="103" t="n">
        <f aca="false">IF(K$1="P",MAX(0,K$2-$C570),IF(K$1="C",MAX(0,$C570-K$2)))</f>
        <v>17.73</v>
      </c>
      <c r="L570" s="103" t="n">
        <f aca="false">IF(L$1="P",MAX(0,L$2-$C570),IF(L$1="C",MAX(0,$C570-L$2)))</f>
        <v>27.73</v>
      </c>
      <c r="M570" s="103" t="n">
        <f aca="false">IF(M$1="P",MAX(0,M$2-$C570),IF(M$1="C",MAX(0,$C570-M$2)))</f>
        <v>2.27</v>
      </c>
      <c r="N570" s="103" t="n">
        <f aca="false">IF(N$1="P",MAX(0,N$2-$C570),IF(N$1="C",MAX(0,$C570-N$2)))</f>
        <v>0</v>
      </c>
      <c r="O570" s="103" t="n">
        <f aca="false">IF(O$1="P",MAX(0,O$2-$C570),IF(O$1="C",MAX(0,$C570-O$2)))</f>
        <v>0</v>
      </c>
      <c r="P570" s="103" t="n">
        <f aca="false">IF(P$1="P",MAX(0,P$2-$C570),IF(P$1="C",MAX(0,$C570-P$2)))</f>
        <v>0</v>
      </c>
      <c r="Q570" s="103" t="n">
        <f aca="false">IF(Q$1="P",MAX(0,Q$2-$C570),IF(Q$1="C",MAX(0,$C570-Q$2)))</f>
        <v>0</v>
      </c>
      <c r="R570" s="103" t="n">
        <f aca="false">IF(R$1="P",MAX(0,R$2-$C570),IF(R$1="C",MAX(0,$C570-R$2)))</f>
        <v>0</v>
      </c>
      <c r="S570" s="103" t="n">
        <f aca="false">IF(S$1="P",MAX(0,S$2-$C570),IF(S$1="C",MAX(0,$C570-S$2)))</f>
        <v>0</v>
      </c>
      <c r="T570" s="104" t="n">
        <f aca="false">A570</f>
        <v>26</v>
      </c>
      <c r="U570" s="105" t="n">
        <f aca="false">VLOOKUP($B570,Gas!$B$3:$E$2506,2)</f>
        <v>2.515</v>
      </c>
      <c r="V570" s="46" t="n">
        <f aca="false">C570/U570</f>
        <v>8.85487077534791</v>
      </c>
      <c r="W570" s="99" t="n">
        <f aca="false">VLOOKUP($B570,Gas!$B$3:$E$2506,4)</f>
        <v>0.251544178547224</v>
      </c>
    </row>
    <row r="571" customFormat="false" ht="12.75" hidden="false" customHeight="false" outlineLevel="0" collapsed="false">
      <c r="A571" s="95" t="n">
        <f aca="false">MONTH(B571)+(YEAR(B571)-1998)*12</f>
        <v>26</v>
      </c>
      <c r="B571" s="101" t="n">
        <v>36585</v>
      </c>
      <c r="C571" s="102" t="n">
        <v>23.44</v>
      </c>
      <c r="D571" s="98" t="n">
        <f aca="false">LN(C571/C570)</f>
        <v>0.0512034834395357</v>
      </c>
      <c r="E571" s="106" t="n">
        <f aca="false">STDEV(D562:D571)*SQRT(trade_day)</f>
        <v>0.650124492132168</v>
      </c>
      <c r="F571" s="97"/>
      <c r="G571" s="103" t="n">
        <f aca="false">IF(G$1="P",MAX(0,G$2-$C571),IF(G$1="C",MAX(0,$C571-G$2)))</f>
        <v>0</v>
      </c>
      <c r="H571" s="103" t="n">
        <f aca="false">IF(H$1="P",MAX(0,H$2-$C571),IF(H$1="C",MAX(0,$C571-H$2)))</f>
        <v>1.56</v>
      </c>
      <c r="I571" s="103" t="n">
        <f aca="false">IF(I$1="P",MAX(0,I$2-$C571),IF(I$1="C",MAX(0,$C571-I$2)))</f>
        <v>6.56</v>
      </c>
      <c r="J571" s="103" t="n">
        <f aca="false">IF(J$1="P",MAX(0,J$2-$C571),IF(J$1="C",MAX(0,$C571-J$2)))</f>
        <v>11.56</v>
      </c>
      <c r="K571" s="103" t="n">
        <f aca="false">IF(K$1="P",MAX(0,K$2-$C571),IF(K$1="C",MAX(0,$C571-K$2)))</f>
        <v>16.56</v>
      </c>
      <c r="L571" s="103" t="n">
        <f aca="false">IF(L$1="P",MAX(0,L$2-$C571),IF(L$1="C",MAX(0,$C571-L$2)))</f>
        <v>26.56</v>
      </c>
      <c r="M571" s="103" t="n">
        <f aca="false">IF(M$1="P",MAX(0,M$2-$C571),IF(M$1="C",MAX(0,$C571-M$2)))</f>
        <v>3.44</v>
      </c>
      <c r="N571" s="103" t="n">
        <f aca="false">IF(N$1="P",MAX(0,N$2-$C571),IF(N$1="C",MAX(0,$C571-N$2)))</f>
        <v>0</v>
      </c>
      <c r="O571" s="103" t="n">
        <f aca="false">IF(O$1="P",MAX(0,O$2-$C571),IF(O$1="C",MAX(0,$C571-O$2)))</f>
        <v>0</v>
      </c>
      <c r="P571" s="103" t="n">
        <f aca="false">IF(P$1="P",MAX(0,P$2-$C571),IF(P$1="C",MAX(0,$C571-P$2)))</f>
        <v>0</v>
      </c>
      <c r="Q571" s="103" t="n">
        <f aca="false">IF(Q$1="P",MAX(0,Q$2-$C571),IF(Q$1="C",MAX(0,$C571-Q$2)))</f>
        <v>0</v>
      </c>
      <c r="R571" s="103" t="n">
        <f aca="false">IF(R$1="P",MAX(0,R$2-$C571),IF(R$1="C",MAX(0,$C571-R$2)))</f>
        <v>0</v>
      </c>
      <c r="S571" s="103" t="n">
        <f aca="false">IF(S$1="P",MAX(0,S$2-$C571),IF(S$1="C",MAX(0,$C571-S$2)))</f>
        <v>0</v>
      </c>
      <c r="T571" s="104" t="n">
        <f aca="false">A571</f>
        <v>26</v>
      </c>
      <c r="U571" s="105" t="n">
        <f aca="false">VLOOKUP($B571,Gas!$B$3:$E$2506,2)</f>
        <v>2.605</v>
      </c>
      <c r="V571" s="46" t="n">
        <f aca="false">C571/U571</f>
        <v>8.99808061420346</v>
      </c>
      <c r="W571" s="99" t="n">
        <f aca="false">VLOOKUP($B571,Gas!$B$3:$E$2506,4)</f>
        <v>0.351840971931169</v>
      </c>
    </row>
    <row r="572" customFormat="false" ht="12.75" hidden="false" customHeight="false" outlineLevel="0" collapsed="false">
      <c r="A572" s="95" t="n">
        <f aca="false">MONTH(B572)+(YEAR(B572)-1998)*12</f>
        <v>27</v>
      </c>
      <c r="B572" s="101" t="n">
        <v>36586</v>
      </c>
      <c r="C572" s="102" t="n">
        <v>23.79</v>
      </c>
      <c r="D572" s="98" t="n">
        <f aca="false">LN(C572/C571)</f>
        <v>0.0148213596060543</v>
      </c>
      <c r="E572" s="106" t="n">
        <f aca="false">STDEV(D563:D572)*SQRT(trade_day)</f>
        <v>0.662305822995614</v>
      </c>
      <c r="F572" s="97"/>
      <c r="G572" s="103" t="n">
        <f aca="false">IF(G$1="P",MAX(0,G$2-$C572),IF(G$1="C",MAX(0,$C572-G$2)))</f>
        <v>0</v>
      </c>
      <c r="H572" s="103" t="n">
        <f aca="false">IF(H$1="P",MAX(0,H$2-$C572),IF(H$1="C",MAX(0,$C572-H$2)))</f>
        <v>1.21</v>
      </c>
      <c r="I572" s="103" t="n">
        <f aca="false">IF(I$1="P",MAX(0,I$2-$C572),IF(I$1="C",MAX(0,$C572-I$2)))</f>
        <v>6.21</v>
      </c>
      <c r="J572" s="103" t="n">
        <f aca="false">IF(J$1="P",MAX(0,J$2-$C572),IF(J$1="C",MAX(0,$C572-J$2)))</f>
        <v>11.21</v>
      </c>
      <c r="K572" s="103" t="n">
        <f aca="false">IF(K$1="P",MAX(0,K$2-$C572),IF(K$1="C",MAX(0,$C572-K$2)))</f>
        <v>16.21</v>
      </c>
      <c r="L572" s="103" t="n">
        <f aca="false">IF(L$1="P",MAX(0,L$2-$C572),IF(L$1="C",MAX(0,$C572-L$2)))</f>
        <v>26.21</v>
      </c>
      <c r="M572" s="103" t="n">
        <f aca="false">IF(M$1="P",MAX(0,M$2-$C572),IF(M$1="C",MAX(0,$C572-M$2)))</f>
        <v>3.79</v>
      </c>
      <c r="N572" s="103" t="n">
        <f aca="false">IF(N$1="P",MAX(0,N$2-$C572),IF(N$1="C",MAX(0,$C572-N$2)))</f>
        <v>0</v>
      </c>
      <c r="O572" s="103" t="n">
        <f aca="false">IF(O$1="P",MAX(0,O$2-$C572),IF(O$1="C",MAX(0,$C572-O$2)))</f>
        <v>0</v>
      </c>
      <c r="P572" s="103" t="n">
        <f aca="false">IF(P$1="P",MAX(0,P$2-$C572),IF(P$1="C",MAX(0,$C572-P$2)))</f>
        <v>0</v>
      </c>
      <c r="Q572" s="103" t="n">
        <f aca="false">IF(Q$1="P",MAX(0,Q$2-$C572),IF(Q$1="C",MAX(0,$C572-Q$2)))</f>
        <v>0</v>
      </c>
      <c r="R572" s="103" t="n">
        <f aca="false">IF(R$1="P",MAX(0,R$2-$C572),IF(R$1="C",MAX(0,$C572-R$2)))</f>
        <v>0</v>
      </c>
      <c r="S572" s="103" t="n">
        <f aca="false">IF(S$1="P",MAX(0,S$2-$C572),IF(S$1="C",MAX(0,$C572-S$2)))</f>
        <v>0</v>
      </c>
      <c r="T572" s="104" t="n">
        <f aca="false">A572</f>
        <v>27</v>
      </c>
      <c r="U572" s="105" t="n">
        <f aca="false">VLOOKUP($B572,Gas!$B$3:$E$2506,2)</f>
        <v>2.66</v>
      </c>
      <c r="V572" s="46" t="n">
        <f aca="false">C572/U572</f>
        <v>8.94360902255639</v>
      </c>
      <c r="W572" s="99" t="n">
        <f aca="false">VLOOKUP($B572,Gas!$B$3:$E$2506,4)</f>
        <v>0.377237425179136</v>
      </c>
    </row>
    <row r="573" customFormat="false" ht="12.75" hidden="false" customHeight="false" outlineLevel="0" collapsed="false">
      <c r="A573" s="95" t="n">
        <f aca="false">MONTH(B573)+(YEAR(B573)-1998)*12</f>
        <v>27</v>
      </c>
      <c r="B573" s="101" t="n">
        <v>36587</v>
      </c>
      <c r="C573" s="102" t="n">
        <v>24.48</v>
      </c>
      <c r="D573" s="98" t="n">
        <f aca="false">LN(C573/C572)</f>
        <v>0.0285911333292592</v>
      </c>
      <c r="E573" s="106" t="n">
        <f aca="false">STDEV(D564:D573)*SQRT(trade_day)</f>
        <v>0.683479184893936</v>
      </c>
      <c r="F573" s="97"/>
      <c r="G573" s="103" t="n">
        <f aca="false">IF(G$1="P",MAX(0,G$2-$C573),IF(G$1="C",MAX(0,$C573-G$2)))</f>
        <v>0</v>
      </c>
      <c r="H573" s="103" t="n">
        <f aca="false">IF(H$1="P",MAX(0,H$2-$C573),IF(H$1="C",MAX(0,$C573-H$2)))</f>
        <v>0.52</v>
      </c>
      <c r="I573" s="103" t="n">
        <f aca="false">IF(I$1="P",MAX(0,I$2-$C573),IF(I$1="C",MAX(0,$C573-I$2)))</f>
        <v>5.52</v>
      </c>
      <c r="J573" s="103" t="n">
        <f aca="false">IF(J$1="P",MAX(0,J$2-$C573),IF(J$1="C",MAX(0,$C573-J$2)))</f>
        <v>10.52</v>
      </c>
      <c r="K573" s="103" t="n">
        <f aca="false">IF(K$1="P",MAX(0,K$2-$C573),IF(K$1="C",MAX(0,$C573-K$2)))</f>
        <v>15.52</v>
      </c>
      <c r="L573" s="103" t="n">
        <f aca="false">IF(L$1="P",MAX(0,L$2-$C573),IF(L$1="C",MAX(0,$C573-L$2)))</f>
        <v>25.52</v>
      </c>
      <c r="M573" s="103" t="n">
        <f aca="false">IF(M$1="P",MAX(0,M$2-$C573),IF(M$1="C",MAX(0,$C573-M$2)))</f>
        <v>4.48</v>
      </c>
      <c r="N573" s="103" t="n">
        <f aca="false">IF(N$1="P",MAX(0,N$2-$C573),IF(N$1="C",MAX(0,$C573-N$2)))</f>
        <v>0</v>
      </c>
      <c r="O573" s="103" t="n">
        <f aca="false">IF(O$1="P",MAX(0,O$2-$C573),IF(O$1="C",MAX(0,$C573-O$2)))</f>
        <v>0</v>
      </c>
      <c r="P573" s="103" t="n">
        <f aca="false">IF(P$1="P",MAX(0,P$2-$C573),IF(P$1="C",MAX(0,$C573-P$2)))</f>
        <v>0</v>
      </c>
      <c r="Q573" s="103" t="n">
        <f aca="false">IF(Q$1="P",MAX(0,Q$2-$C573),IF(Q$1="C",MAX(0,$C573-Q$2)))</f>
        <v>0</v>
      </c>
      <c r="R573" s="103" t="n">
        <f aca="false">IF(R$1="P",MAX(0,R$2-$C573),IF(R$1="C",MAX(0,$C573-R$2)))</f>
        <v>0</v>
      </c>
      <c r="S573" s="103" t="n">
        <f aca="false">IF(S$1="P",MAX(0,S$2-$C573),IF(S$1="C",MAX(0,$C573-S$2)))</f>
        <v>0</v>
      </c>
      <c r="T573" s="104" t="n">
        <f aca="false">A573</f>
        <v>27</v>
      </c>
      <c r="U573" s="105" t="n">
        <f aca="false">VLOOKUP($B573,Gas!$B$3:$E$2506,2)</f>
        <v>2.71</v>
      </c>
      <c r="V573" s="46" t="n">
        <f aca="false">C573/U573</f>
        <v>9.03321033210332</v>
      </c>
      <c r="W573" s="99" t="n">
        <f aca="false">VLOOKUP($B573,Gas!$B$3:$E$2506,4)</f>
        <v>0.392571023007583</v>
      </c>
    </row>
    <row r="574" customFormat="false" ht="12.75" hidden="false" customHeight="false" outlineLevel="0" collapsed="false">
      <c r="A574" s="95" t="n">
        <f aca="false">MONTH(B574)+(YEAR(B574)-1998)*12</f>
        <v>27</v>
      </c>
      <c r="B574" s="101" t="n">
        <v>36588</v>
      </c>
      <c r="C574" s="102" t="n">
        <v>25.1</v>
      </c>
      <c r="D574" s="98" t="n">
        <f aca="false">LN(C574/C573)</f>
        <v>0.025011388493613</v>
      </c>
      <c r="E574" s="106" t="n">
        <f aca="false">STDEV(D565:D574)*SQRT(trade_day)</f>
        <v>0.697434447160544</v>
      </c>
      <c r="F574" s="97"/>
      <c r="G574" s="103" t="n">
        <f aca="false">IF(G$1="P",MAX(0,G$2-$C574),IF(G$1="C",MAX(0,$C574-G$2)))</f>
        <v>0</v>
      </c>
      <c r="H574" s="103" t="n">
        <f aca="false">IF(H$1="P",MAX(0,H$2-$C574),IF(H$1="C",MAX(0,$C574-H$2)))</f>
        <v>0</v>
      </c>
      <c r="I574" s="103" t="n">
        <f aca="false">IF(I$1="P",MAX(0,I$2-$C574),IF(I$1="C",MAX(0,$C574-I$2)))</f>
        <v>4.9</v>
      </c>
      <c r="J574" s="103" t="n">
        <f aca="false">IF(J$1="P",MAX(0,J$2-$C574),IF(J$1="C",MAX(0,$C574-J$2)))</f>
        <v>9.9</v>
      </c>
      <c r="K574" s="103" t="n">
        <f aca="false">IF(K$1="P",MAX(0,K$2-$C574),IF(K$1="C",MAX(0,$C574-K$2)))</f>
        <v>14.9</v>
      </c>
      <c r="L574" s="103" t="n">
        <f aca="false">IF(L$1="P",MAX(0,L$2-$C574),IF(L$1="C",MAX(0,$C574-L$2)))</f>
        <v>24.9</v>
      </c>
      <c r="M574" s="103" t="n">
        <f aca="false">IF(M$1="P",MAX(0,M$2-$C574),IF(M$1="C",MAX(0,$C574-M$2)))</f>
        <v>5.1</v>
      </c>
      <c r="N574" s="103" t="n">
        <f aca="false">IF(N$1="P",MAX(0,N$2-$C574),IF(N$1="C",MAX(0,$C574-N$2)))</f>
        <v>0.100000000000001</v>
      </c>
      <c r="O574" s="103" t="n">
        <f aca="false">IF(O$1="P",MAX(0,O$2-$C574),IF(O$1="C",MAX(0,$C574-O$2)))</f>
        <v>0</v>
      </c>
      <c r="P574" s="103" t="n">
        <f aca="false">IF(P$1="P",MAX(0,P$2-$C574),IF(P$1="C",MAX(0,$C574-P$2)))</f>
        <v>0</v>
      </c>
      <c r="Q574" s="103" t="n">
        <f aca="false">IF(Q$1="P",MAX(0,Q$2-$C574),IF(Q$1="C",MAX(0,$C574-Q$2)))</f>
        <v>0</v>
      </c>
      <c r="R574" s="103" t="n">
        <f aca="false">IF(R$1="P",MAX(0,R$2-$C574),IF(R$1="C",MAX(0,$C574-R$2)))</f>
        <v>0</v>
      </c>
      <c r="S574" s="103" t="n">
        <f aca="false">IF(S$1="P",MAX(0,S$2-$C574),IF(S$1="C",MAX(0,$C574-S$2)))</f>
        <v>0</v>
      </c>
      <c r="T574" s="104" t="n">
        <f aca="false">A574</f>
        <v>27</v>
      </c>
      <c r="U574" s="105" t="n">
        <f aca="false">VLOOKUP($B574,Gas!$B$3:$E$2506,2)</f>
        <v>2.8</v>
      </c>
      <c r="V574" s="46" t="n">
        <f aca="false">C574/U574</f>
        <v>8.96428571428572</v>
      </c>
      <c r="W574" s="99" t="n">
        <f aca="false">VLOOKUP($B574,Gas!$B$3:$E$2506,4)</f>
        <v>0.43201610092382</v>
      </c>
    </row>
    <row r="575" customFormat="false" ht="12.75" hidden="false" customHeight="false" outlineLevel="0" collapsed="false">
      <c r="A575" s="95" t="n">
        <f aca="false">MONTH(B575)+(YEAR(B575)-1998)*12</f>
        <v>27</v>
      </c>
      <c r="B575" s="101" t="n">
        <v>36591</v>
      </c>
      <c r="C575" s="102" t="n">
        <v>25.22</v>
      </c>
      <c r="D575" s="98" t="n">
        <f aca="false">LN(C575/C574)</f>
        <v>0.00476948439903521</v>
      </c>
      <c r="E575" s="106" t="n">
        <f aca="false">STDEV(D566:D575)*SQRT(trade_day)</f>
        <v>0.67550939778089</v>
      </c>
      <c r="F575" s="97"/>
      <c r="G575" s="103" t="n">
        <f aca="false">IF(G$1="P",MAX(0,G$2-$C575),IF(G$1="C",MAX(0,$C575-G$2)))</f>
        <v>0</v>
      </c>
      <c r="H575" s="103" t="n">
        <f aca="false">IF(H$1="P",MAX(0,H$2-$C575),IF(H$1="C",MAX(0,$C575-H$2)))</f>
        <v>0</v>
      </c>
      <c r="I575" s="103" t="n">
        <f aca="false">IF(I$1="P",MAX(0,I$2-$C575),IF(I$1="C",MAX(0,$C575-I$2)))</f>
        <v>4.78</v>
      </c>
      <c r="J575" s="103" t="n">
        <f aca="false">IF(J$1="P",MAX(0,J$2-$C575),IF(J$1="C",MAX(0,$C575-J$2)))</f>
        <v>9.78</v>
      </c>
      <c r="K575" s="103" t="n">
        <f aca="false">IF(K$1="P",MAX(0,K$2-$C575),IF(K$1="C",MAX(0,$C575-K$2)))</f>
        <v>14.78</v>
      </c>
      <c r="L575" s="103" t="n">
        <f aca="false">IF(L$1="P",MAX(0,L$2-$C575),IF(L$1="C",MAX(0,$C575-L$2)))</f>
        <v>24.78</v>
      </c>
      <c r="M575" s="103" t="n">
        <f aca="false">IF(M$1="P",MAX(0,M$2-$C575),IF(M$1="C",MAX(0,$C575-M$2)))</f>
        <v>5.22</v>
      </c>
      <c r="N575" s="103" t="n">
        <f aca="false">IF(N$1="P",MAX(0,N$2-$C575),IF(N$1="C",MAX(0,$C575-N$2)))</f>
        <v>0.219999999999999</v>
      </c>
      <c r="O575" s="103" t="n">
        <f aca="false">IF(O$1="P",MAX(0,O$2-$C575),IF(O$1="C",MAX(0,$C575-O$2)))</f>
        <v>0</v>
      </c>
      <c r="P575" s="103" t="n">
        <f aca="false">IF(P$1="P",MAX(0,P$2-$C575),IF(P$1="C",MAX(0,$C575-P$2)))</f>
        <v>0</v>
      </c>
      <c r="Q575" s="103" t="n">
        <f aca="false">IF(Q$1="P",MAX(0,Q$2-$C575),IF(Q$1="C",MAX(0,$C575-Q$2)))</f>
        <v>0</v>
      </c>
      <c r="R575" s="103" t="n">
        <f aca="false">IF(R$1="P",MAX(0,R$2-$C575),IF(R$1="C",MAX(0,$C575-R$2)))</f>
        <v>0</v>
      </c>
      <c r="S575" s="103" t="n">
        <f aca="false">IF(S$1="P",MAX(0,S$2-$C575),IF(S$1="C",MAX(0,$C575-S$2)))</f>
        <v>0</v>
      </c>
      <c r="T575" s="104" t="n">
        <f aca="false">A575</f>
        <v>27</v>
      </c>
      <c r="U575" s="105" t="n">
        <f aca="false">VLOOKUP($B575,Gas!$B$3:$E$2506,2)</f>
        <v>2.725</v>
      </c>
      <c r="V575" s="46" t="n">
        <f aca="false">C575/U575</f>
        <v>9.25504587155963</v>
      </c>
      <c r="W575" s="99" t="n">
        <f aca="false">VLOOKUP($B575,Gas!$B$3:$E$2506,4)</f>
        <v>0.359174234497808</v>
      </c>
    </row>
    <row r="576" customFormat="false" ht="12.75" hidden="false" customHeight="false" outlineLevel="0" collapsed="false">
      <c r="A576" s="95" t="n">
        <f aca="false">MONTH(B576)+(YEAR(B576)-1998)*12</f>
        <v>27</v>
      </c>
      <c r="B576" s="101" t="n">
        <v>36592</v>
      </c>
      <c r="C576" s="102" t="n">
        <v>23.72</v>
      </c>
      <c r="D576" s="98" t="n">
        <f aca="false">LN(C576/C575)</f>
        <v>-0.0613187564072488</v>
      </c>
      <c r="E576" s="106" t="n">
        <f aca="false">STDEV(D567:D576)*SQRT(trade_day)</f>
        <v>0.744426191331303</v>
      </c>
      <c r="F576" s="97"/>
      <c r="G576" s="103" t="n">
        <f aca="false">IF(G$1="P",MAX(0,G$2-$C576),IF(G$1="C",MAX(0,$C576-G$2)))</f>
        <v>0</v>
      </c>
      <c r="H576" s="103" t="n">
        <f aca="false">IF(H$1="P",MAX(0,H$2-$C576),IF(H$1="C",MAX(0,$C576-H$2)))</f>
        <v>1.28</v>
      </c>
      <c r="I576" s="103" t="n">
        <f aca="false">IF(I$1="P",MAX(0,I$2-$C576),IF(I$1="C",MAX(0,$C576-I$2)))</f>
        <v>6.28</v>
      </c>
      <c r="J576" s="103" t="n">
        <f aca="false">IF(J$1="P",MAX(0,J$2-$C576),IF(J$1="C",MAX(0,$C576-J$2)))</f>
        <v>11.28</v>
      </c>
      <c r="K576" s="103" t="n">
        <f aca="false">IF(K$1="P",MAX(0,K$2-$C576),IF(K$1="C",MAX(0,$C576-K$2)))</f>
        <v>16.28</v>
      </c>
      <c r="L576" s="103" t="n">
        <f aca="false">IF(L$1="P",MAX(0,L$2-$C576),IF(L$1="C",MAX(0,$C576-L$2)))</f>
        <v>26.28</v>
      </c>
      <c r="M576" s="103" t="n">
        <f aca="false">IF(M$1="P",MAX(0,M$2-$C576),IF(M$1="C",MAX(0,$C576-M$2)))</f>
        <v>3.72</v>
      </c>
      <c r="N576" s="103" t="n">
        <f aca="false">IF(N$1="P",MAX(0,N$2-$C576),IF(N$1="C",MAX(0,$C576-N$2)))</f>
        <v>0</v>
      </c>
      <c r="O576" s="103" t="n">
        <f aca="false">IF(O$1="P",MAX(0,O$2-$C576),IF(O$1="C",MAX(0,$C576-O$2)))</f>
        <v>0</v>
      </c>
      <c r="P576" s="103" t="n">
        <f aca="false">IF(P$1="P",MAX(0,P$2-$C576),IF(P$1="C",MAX(0,$C576-P$2)))</f>
        <v>0</v>
      </c>
      <c r="Q576" s="103" t="n">
        <f aca="false">IF(Q$1="P",MAX(0,Q$2-$C576),IF(Q$1="C",MAX(0,$C576-Q$2)))</f>
        <v>0</v>
      </c>
      <c r="R576" s="103" t="n">
        <f aca="false">IF(R$1="P",MAX(0,R$2-$C576),IF(R$1="C",MAX(0,$C576-R$2)))</f>
        <v>0</v>
      </c>
      <c r="S576" s="103" t="n">
        <f aca="false">IF(S$1="P",MAX(0,S$2-$C576),IF(S$1="C",MAX(0,$C576-S$2)))</f>
        <v>0</v>
      </c>
      <c r="T576" s="104" t="n">
        <f aca="false">A576</f>
        <v>27</v>
      </c>
      <c r="U576" s="105" t="n">
        <f aca="false">VLOOKUP($B576,Gas!$B$3:$E$2506,2)</f>
        <v>2.76</v>
      </c>
      <c r="V576" s="46" t="n">
        <f aca="false">C576/U576</f>
        <v>8.59420289855073</v>
      </c>
      <c r="W576" s="99" t="n">
        <f aca="false">VLOOKUP($B576,Gas!$B$3:$E$2506,4)</f>
        <v>0.355878542617646</v>
      </c>
    </row>
    <row r="577" customFormat="false" ht="12.75" hidden="false" customHeight="false" outlineLevel="0" collapsed="false">
      <c r="A577" s="95" t="n">
        <f aca="false">MONTH(B577)+(YEAR(B577)-1998)*12</f>
        <v>27</v>
      </c>
      <c r="B577" s="101" t="n">
        <v>36593</v>
      </c>
      <c r="C577" s="102" t="n">
        <v>26.09</v>
      </c>
      <c r="D577" s="98" t="n">
        <f aca="false">LN(C577/C576)</f>
        <v>0.0952335250191123</v>
      </c>
      <c r="E577" s="106" t="n">
        <f aca="false">STDEV(D568:D577)*SQRT(trade_day)</f>
        <v>0.790754003867349</v>
      </c>
      <c r="F577" s="97"/>
      <c r="G577" s="103" t="n">
        <f aca="false">IF(G$1="P",MAX(0,G$2-$C577),IF(G$1="C",MAX(0,$C577-G$2)))</f>
        <v>0</v>
      </c>
      <c r="H577" s="103" t="n">
        <f aca="false">IF(H$1="P",MAX(0,H$2-$C577),IF(H$1="C",MAX(0,$C577-H$2)))</f>
        <v>0</v>
      </c>
      <c r="I577" s="103" t="n">
        <f aca="false">IF(I$1="P",MAX(0,I$2-$C577),IF(I$1="C",MAX(0,$C577-I$2)))</f>
        <v>3.91</v>
      </c>
      <c r="J577" s="103" t="n">
        <f aca="false">IF(J$1="P",MAX(0,J$2-$C577),IF(J$1="C",MAX(0,$C577-J$2)))</f>
        <v>8.91</v>
      </c>
      <c r="K577" s="103" t="n">
        <f aca="false">IF(K$1="P",MAX(0,K$2-$C577),IF(K$1="C",MAX(0,$C577-K$2)))</f>
        <v>13.91</v>
      </c>
      <c r="L577" s="103" t="n">
        <f aca="false">IF(L$1="P",MAX(0,L$2-$C577),IF(L$1="C",MAX(0,$C577-L$2)))</f>
        <v>23.91</v>
      </c>
      <c r="M577" s="103" t="n">
        <f aca="false">IF(M$1="P",MAX(0,M$2-$C577),IF(M$1="C",MAX(0,$C577-M$2)))</f>
        <v>6.09</v>
      </c>
      <c r="N577" s="103" t="n">
        <f aca="false">IF(N$1="P",MAX(0,N$2-$C577),IF(N$1="C",MAX(0,$C577-N$2)))</f>
        <v>1.09</v>
      </c>
      <c r="O577" s="103" t="n">
        <f aca="false">IF(O$1="P",MAX(0,O$2-$C577),IF(O$1="C",MAX(0,$C577-O$2)))</f>
        <v>0</v>
      </c>
      <c r="P577" s="103" t="n">
        <f aca="false">IF(P$1="P",MAX(0,P$2-$C577),IF(P$1="C",MAX(0,$C577-P$2)))</f>
        <v>0</v>
      </c>
      <c r="Q577" s="103" t="n">
        <f aca="false">IF(Q$1="P",MAX(0,Q$2-$C577),IF(Q$1="C",MAX(0,$C577-Q$2)))</f>
        <v>0</v>
      </c>
      <c r="R577" s="103" t="n">
        <f aca="false">IF(R$1="P",MAX(0,R$2-$C577),IF(R$1="C",MAX(0,$C577-R$2)))</f>
        <v>0</v>
      </c>
      <c r="S577" s="103" t="n">
        <f aca="false">IF(S$1="P",MAX(0,S$2-$C577),IF(S$1="C",MAX(0,$C577-S$2)))</f>
        <v>0</v>
      </c>
      <c r="T577" s="104" t="n">
        <f aca="false">A577</f>
        <v>27</v>
      </c>
      <c r="U577" s="105" t="n">
        <f aca="false">VLOOKUP($B577,Gas!$B$3:$E$2506,2)</f>
        <v>2.78</v>
      </c>
      <c r="V577" s="46" t="n">
        <f aca="false">C577/U577</f>
        <v>9.38489208633094</v>
      </c>
      <c r="W577" s="99" t="n">
        <f aca="false">VLOOKUP($B577,Gas!$B$3:$E$2506,4)</f>
        <v>0.350867991733165</v>
      </c>
    </row>
    <row r="578" customFormat="false" ht="12.75" hidden="false" customHeight="false" outlineLevel="0" collapsed="false">
      <c r="A578" s="95" t="n">
        <f aca="false">MONTH(B578)+(YEAR(B578)-1998)*12</f>
        <v>27</v>
      </c>
      <c r="B578" s="101" t="n">
        <v>36594</v>
      </c>
      <c r="C578" s="102" t="n">
        <v>26.52</v>
      </c>
      <c r="D578" s="98" t="n">
        <f aca="false">LN(C578/C577)</f>
        <v>0.0163470661690247</v>
      </c>
      <c r="E578" s="106" t="n">
        <f aca="false">STDEV(D569:D578)*SQRT(trade_day)</f>
        <v>0.723901799348579</v>
      </c>
      <c r="F578" s="97"/>
      <c r="G578" s="103" t="n">
        <f aca="false">IF(G$1="P",MAX(0,G$2-$C578),IF(G$1="C",MAX(0,$C578-G$2)))</f>
        <v>0</v>
      </c>
      <c r="H578" s="103" t="n">
        <f aca="false">IF(H$1="P",MAX(0,H$2-$C578),IF(H$1="C",MAX(0,$C578-H$2)))</f>
        <v>0</v>
      </c>
      <c r="I578" s="103" t="n">
        <f aca="false">IF(I$1="P",MAX(0,I$2-$C578),IF(I$1="C",MAX(0,$C578-I$2)))</f>
        <v>3.48</v>
      </c>
      <c r="J578" s="103" t="n">
        <f aca="false">IF(J$1="P",MAX(0,J$2-$C578),IF(J$1="C",MAX(0,$C578-J$2)))</f>
        <v>8.48</v>
      </c>
      <c r="K578" s="103" t="n">
        <f aca="false">IF(K$1="P",MAX(0,K$2-$C578),IF(K$1="C",MAX(0,$C578-K$2)))</f>
        <v>13.48</v>
      </c>
      <c r="L578" s="103" t="n">
        <f aca="false">IF(L$1="P",MAX(0,L$2-$C578),IF(L$1="C",MAX(0,$C578-L$2)))</f>
        <v>23.48</v>
      </c>
      <c r="M578" s="103" t="n">
        <f aca="false">IF(M$1="P",MAX(0,M$2-$C578),IF(M$1="C",MAX(0,$C578-M$2)))</f>
        <v>6.52</v>
      </c>
      <c r="N578" s="103" t="n">
        <f aca="false">IF(N$1="P",MAX(0,N$2-$C578),IF(N$1="C",MAX(0,$C578-N$2)))</f>
        <v>1.52</v>
      </c>
      <c r="O578" s="103" t="n">
        <f aca="false">IF(O$1="P",MAX(0,O$2-$C578),IF(O$1="C",MAX(0,$C578-O$2)))</f>
        <v>0</v>
      </c>
      <c r="P578" s="103" t="n">
        <f aca="false">IF(P$1="P",MAX(0,P$2-$C578),IF(P$1="C",MAX(0,$C578-P$2)))</f>
        <v>0</v>
      </c>
      <c r="Q578" s="103" t="n">
        <f aca="false">IF(Q$1="P",MAX(0,Q$2-$C578),IF(Q$1="C",MAX(0,$C578-Q$2)))</f>
        <v>0</v>
      </c>
      <c r="R578" s="103" t="n">
        <f aca="false">IF(R$1="P",MAX(0,R$2-$C578),IF(R$1="C",MAX(0,$C578-R$2)))</f>
        <v>0</v>
      </c>
      <c r="S578" s="103" t="n">
        <f aca="false">IF(S$1="P",MAX(0,S$2-$C578),IF(S$1="C",MAX(0,$C578-S$2)))</f>
        <v>0</v>
      </c>
      <c r="T578" s="104" t="n">
        <f aca="false">A578</f>
        <v>27</v>
      </c>
      <c r="U578" s="105" t="n">
        <f aca="false">VLOOKUP($B578,Gas!$B$3:$E$2506,2)</f>
        <v>2.755</v>
      </c>
      <c r="V578" s="46" t="n">
        <f aca="false">C578/U578</f>
        <v>9.62613430127042</v>
      </c>
      <c r="W578" s="99" t="n">
        <f aca="false">VLOOKUP($B578,Gas!$B$3:$E$2506,4)</f>
        <v>0.365276744173876</v>
      </c>
    </row>
    <row r="579" customFormat="false" ht="12.75" hidden="false" customHeight="false" outlineLevel="0" collapsed="false">
      <c r="A579" s="95" t="n">
        <f aca="false">MONTH(B579)+(YEAR(B579)-1998)*12</f>
        <v>27</v>
      </c>
      <c r="B579" s="101" t="n">
        <v>36595</v>
      </c>
      <c r="C579" s="102" t="n">
        <v>26.97</v>
      </c>
      <c r="D579" s="98" t="n">
        <f aca="false">LN(C579/C578)</f>
        <v>0.0168259718339768</v>
      </c>
      <c r="E579" s="106" t="n">
        <f aca="false">STDEV(D570:D579)*SQRT(trade_day)</f>
        <v>0.637517276220936</v>
      </c>
      <c r="F579" s="97"/>
      <c r="G579" s="103" t="n">
        <f aca="false">IF(G$1="P",MAX(0,G$2-$C579),IF(G$1="C",MAX(0,$C579-G$2)))</f>
        <v>0</v>
      </c>
      <c r="H579" s="103" t="n">
        <f aca="false">IF(H$1="P",MAX(0,H$2-$C579),IF(H$1="C",MAX(0,$C579-H$2)))</f>
        <v>0</v>
      </c>
      <c r="I579" s="103" t="n">
        <f aca="false">IF(I$1="P",MAX(0,I$2-$C579),IF(I$1="C",MAX(0,$C579-I$2)))</f>
        <v>3.03</v>
      </c>
      <c r="J579" s="103" t="n">
        <f aca="false">IF(J$1="P",MAX(0,J$2-$C579),IF(J$1="C",MAX(0,$C579-J$2)))</f>
        <v>8.03</v>
      </c>
      <c r="K579" s="103" t="n">
        <f aca="false">IF(K$1="P",MAX(0,K$2-$C579),IF(K$1="C",MAX(0,$C579-K$2)))</f>
        <v>13.03</v>
      </c>
      <c r="L579" s="103" t="n">
        <f aca="false">IF(L$1="P",MAX(0,L$2-$C579),IF(L$1="C",MAX(0,$C579-L$2)))</f>
        <v>23.03</v>
      </c>
      <c r="M579" s="103" t="n">
        <f aca="false">IF(M$1="P",MAX(0,M$2-$C579),IF(M$1="C",MAX(0,$C579-M$2)))</f>
        <v>6.97</v>
      </c>
      <c r="N579" s="103" t="n">
        <f aca="false">IF(N$1="P",MAX(0,N$2-$C579),IF(N$1="C",MAX(0,$C579-N$2)))</f>
        <v>1.97</v>
      </c>
      <c r="O579" s="103" t="n">
        <f aca="false">IF(O$1="P",MAX(0,O$2-$C579),IF(O$1="C",MAX(0,$C579-O$2)))</f>
        <v>0</v>
      </c>
      <c r="P579" s="103" t="n">
        <f aca="false">IF(P$1="P",MAX(0,P$2-$C579),IF(P$1="C",MAX(0,$C579-P$2)))</f>
        <v>0</v>
      </c>
      <c r="Q579" s="103" t="n">
        <f aca="false">IF(Q$1="P",MAX(0,Q$2-$C579),IF(Q$1="C",MAX(0,$C579-Q$2)))</f>
        <v>0</v>
      </c>
      <c r="R579" s="103" t="n">
        <f aca="false">IF(R$1="P",MAX(0,R$2-$C579),IF(R$1="C",MAX(0,$C579-R$2)))</f>
        <v>0</v>
      </c>
      <c r="S579" s="103" t="n">
        <f aca="false">IF(S$1="P",MAX(0,S$2-$C579),IF(S$1="C",MAX(0,$C579-S$2)))</f>
        <v>0</v>
      </c>
      <c r="T579" s="104" t="n">
        <f aca="false">A579</f>
        <v>27</v>
      </c>
      <c r="U579" s="105" t="n">
        <f aca="false">VLOOKUP($B579,Gas!$B$3:$E$2506,2)</f>
        <v>2.685</v>
      </c>
      <c r="V579" s="46" t="n">
        <f aca="false">C579/U579</f>
        <v>10.0446927374302</v>
      </c>
      <c r="W579" s="99" t="n">
        <f aca="false">VLOOKUP($B579,Gas!$B$3:$E$2506,4)</f>
        <v>0.374346187613742</v>
      </c>
    </row>
    <row r="580" customFormat="false" ht="12.75" hidden="false" customHeight="false" outlineLevel="0" collapsed="false">
      <c r="A580" s="95" t="n">
        <f aca="false">MONTH(B580)+(YEAR(B580)-1998)*12</f>
        <v>27</v>
      </c>
      <c r="B580" s="101" t="n">
        <v>36598</v>
      </c>
      <c r="C580" s="102" t="n">
        <v>28.94</v>
      </c>
      <c r="D580" s="98" t="n">
        <f aca="false">LN(C580/C579)</f>
        <v>0.0704995840516993</v>
      </c>
      <c r="E580" s="106" t="n">
        <f aca="false">STDEV(D571:D580)*SQRT(trade_day)</f>
        <v>0.66235294148225</v>
      </c>
      <c r="F580" s="97"/>
      <c r="G580" s="103" t="n">
        <f aca="false">IF(G$1="P",MAX(0,G$2-$C580),IF(G$1="C",MAX(0,$C580-G$2)))</f>
        <v>0</v>
      </c>
      <c r="H580" s="103" t="n">
        <f aca="false">IF(H$1="P",MAX(0,H$2-$C580),IF(H$1="C",MAX(0,$C580-H$2)))</f>
        <v>0</v>
      </c>
      <c r="I580" s="103" t="n">
        <f aca="false">IF(I$1="P",MAX(0,I$2-$C580),IF(I$1="C",MAX(0,$C580-I$2)))</f>
        <v>1.06</v>
      </c>
      <c r="J580" s="103" t="n">
        <f aca="false">IF(J$1="P",MAX(0,J$2-$C580),IF(J$1="C",MAX(0,$C580-J$2)))</f>
        <v>6.06</v>
      </c>
      <c r="K580" s="103" t="n">
        <f aca="false">IF(K$1="P",MAX(0,K$2-$C580),IF(K$1="C",MAX(0,$C580-K$2)))</f>
        <v>11.06</v>
      </c>
      <c r="L580" s="103" t="n">
        <f aca="false">IF(L$1="P",MAX(0,L$2-$C580),IF(L$1="C",MAX(0,$C580-L$2)))</f>
        <v>21.06</v>
      </c>
      <c r="M580" s="103" t="n">
        <f aca="false">IF(M$1="P",MAX(0,M$2-$C580),IF(M$1="C",MAX(0,$C580-M$2)))</f>
        <v>8.94</v>
      </c>
      <c r="N580" s="103" t="n">
        <f aca="false">IF(N$1="P",MAX(0,N$2-$C580),IF(N$1="C",MAX(0,$C580-N$2)))</f>
        <v>3.94</v>
      </c>
      <c r="O580" s="103" t="n">
        <f aca="false">IF(O$1="P",MAX(0,O$2-$C580),IF(O$1="C",MAX(0,$C580-O$2)))</f>
        <v>0</v>
      </c>
      <c r="P580" s="103" t="n">
        <f aca="false">IF(P$1="P",MAX(0,P$2-$C580),IF(P$1="C",MAX(0,$C580-P$2)))</f>
        <v>0</v>
      </c>
      <c r="Q580" s="103" t="n">
        <f aca="false">IF(Q$1="P",MAX(0,Q$2-$C580),IF(Q$1="C",MAX(0,$C580-Q$2)))</f>
        <v>0</v>
      </c>
      <c r="R580" s="103" t="n">
        <f aca="false">IF(R$1="P",MAX(0,R$2-$C580),IF(R$1="C",MAX(0,$C580-R$2)))</f>
        <v>0</v>
      </c>
      <c r="S580" s="103" t="n">
        <f aca="false">IF(S$1="P",MAX(0,S$2-$C580),IF(S$1="C",MAX(0,$C580-S$2)))</f>
        <v>0</v>
      </c>
      <c r="T580" s="104" t="n">
        <f aca="false">A580</f>
        <v>27</v>
      </c>
      <c r="U580" s="105" t="n">
        <f aca="false">VLOOKUP($B580,Gas!$B$3:$E$2506,2)</f>
        <v>2.76</v>
      </c>
      <c r="V580" s="46" t="n">
        <f aca="false">C580/U580</f>
        <v>10.4855072463768</v>
      </c>
      <c r="W580" s="99" t="n">
        <f aca="false">VLOOKUP($B580,Gas!$B$3:$E$2506,4)</f>
        <v>0.314214819769553</v>
      </c>
    </row>
    <row r="581" customFormat="false" ht="12.75" hidden="false" customHeight="false" outlineLevel="0" collapsed="false">
      <c r="A581" s="95" t="n">
        <f aca="false">MONTH(B581)+(YEAR(B581)-1998)*12</f>
        <v>27</v>
      </c>
      <c r="B581" s="101" t="n">
        <v>36599</v>
      </c>
      <c r="C581" s="102" t="n">
        <v>32.09</v>
      </c>
      <c r="D581" s="98" t="n">
        <f aca="false">LN(C581/C580)</f>
        <v>0.103319733918428</v>
      </c>
      <c r="E581" s="106" t="n">
        <f aca="false">STDEV(D572:D581)*SQRT(trade_day)</f>
        <v>0.760928602605902</v>
      </c>
      <c r="F581" s="97"/>
      <c r="G581" s="103" t="n">
        <f aca="false">IF(G$1="P",MAX(0,G$2-$C581),IF(G$1="C",MAX(0,$C581-G$2)))</f>
        <v>0</v>
      </c>
      <c r="H581" s="103" t="n">
        <f aca="false">IF(H$1="P",MAX(0,H$2-$C581),IF(H$1="C",MAX(0,$C581-H$2)))</f>
        <v>0</v>
      </c>
      <c r="I581" s="103" t="n">
        <f aca="false">IF(I$1="P",MAX(0,I$2-$C581),IF(I$1="C",MAX(0,$C581-I$2)))</f>
        <v>0</v>
      </c>
      <c r="J581" s="103" t="n">
        <f aca="false">IF(J$1="P",MAX(0,J$2-$C581),IF(J$1="C",MAX(0,$C581-J$2)))</f>
        <v>2.91</v>
      </c>
      <c r="K581" s="103" t="n">
        <f aca="false">IF(K$1="P",MAX(0,K$2-$C581),IF(K$1="C",MAX(0,$C581-K$2)))</f>
        <v>7.91</v>
      </c>
      <c r="L581" s="103" t="n">
        <f aca="false">IF(L$1="P",MAX(0,L$2-$C581),IF(L$1="C",MAX(0,$C581-L$2)))</f>
        <v>17.91</v>
      </c>
      <c r="M581" s="103" t="n">
        <f aca="false">IF(M$1="P",MAX(0,M$2-$C581),IF(M$1="C",MAX(0,$C581-M$2)))</f>
        <v>12.09</v>
      </c>
      <c r="N581" s="103" t="n">
        <f aca="false">IF(N$1="P",MAX(0,N$2-$C581),IF(N$1="C",MAX(0,$C581-N$2)))</f>
        <v>7.09</v>
      </c>
      <c r="O581" s="103" t="n">
        <f aca="false">IF(O$1="P",MAX(0,O$2-$C581),IF(O$1="C",MAX(0,$C581-O$2)))</f>
        <v>2.09</v>
      </c>
      <c r="P581" s="103" t="n">
        <f aca="false">IF(P$1="P",MAX(0,P$2-$C581),IF(P$1="C",MAX(0,$C581-P$2)))</f>
        <v>0</v>
      </c>
      <c r="Q581" s="103" t="n">
        <f aca="false">IF(Q$1="P",MAX(0,Q$2-$C581),IF(Q$1="C",MAX(0,$C581-Q$2)))</f>
        <v>0</v>
      </c>
      <c r="R581" s="103" t="n">
        <f aca="false">IF(R$1="P",MAX(0,R$2-$C581),IF(R$1="C",MAX(0,$C581-R$2)))</f>
        <v>0</v>
      </c>
      <c r="S581" s="103" t="n">
        <f aca="false">IF(S$1="P",MAX(0,S$2-$C581),IF(S$1="C",MAX(0,$C581-S$2)))</f>
        <v>0</v>
      </c>
      <c r="T581" s="104" t="n">
        <f aca="false">A581</f>
        <v>27</v>
      </c>
      <c r="U581" s="105" t="n">
        <f aca="false">VLOOKUP($B581,Gas!$B$3:$E$2506,2)</f>
        <v>2.8</v>
      </c>
      <c r="V581" s="46" t="n">
        <f aca="false">C581/U581</f>
        <v>11.4607142857143</v>
      </c>
      <c r="W581" s="99" t="n">
        <f aca="false">VLOOKUP($B581,Gas!$B$3:$E$2506,4)</f>
        <v>0.274008756811622</v>
      </c>
    </row>
    <row r="582" customFormat="false" ht="12.75" hidden="false" customHeight="false" outlineLevel="0" collapsed="false">
      <c r="A582" s="95" t="n">
        <f aca="false">MONTH(B582)+(YEAR(B582)-1998)*12</f>
        <v>27</v>
      </c>
      <c r="B582" s="101" t="n">
        <v>36600</v>
      </c>
      <c r="C582" s="102" t="n">
        <v>31.11</v>
      </c>
      <c r="D582" s="98" t="n">
        <f aca="false">LN(C582/C581)</f>
        <v>-0.03101514421222</v>
      </c>
      <c r="E582" s="106" t="n">
        <f aca="false">STDEV(D573:D582)*SQRT(trade_day)</f>
        <v>0.820840791925966</v>
      </c>
      <c r="F582" s="97"/>
      <c r="G582" s="103" t="n">
        <f aca="false">IF(G$1="P",MAX(0,G$2-$C582),IF(G$1="C",MAX(0,$C582-G$2)))</f>
        <v>0</v>
      </c>
      <c r="H582" s="103" t="n">
        <f aca="false">IF(H$1="P",MAX(0,H$2-$C582),IF(H$1="C",MAX(0,$C582-H$2)))</f>
        <v>0</v>
      </c>
      <c r="I582" s="103" t="n">
        <f aca="false">IF(I$1="P",MAX(0,I$2-$C582),IF(I$1="C",MAX(0,$C582-I$2)))</f>
        <v>0</v>
      </c>
      <c r="J582" s="103" t="n">
        <f aca="false">IF(J$1="P",MAX(0,J$2-$C582),IF(J$1="C",MAX(0,$C582-J$2)))</f>
        <v>3.89</v>
      </c>
      <c r="K582" s="103" t="n">
        <f aca="false">IF(K$1="P",MAX(0,K$2-$C582),IF(K$1="C",MAX(0,$C582-K$2)))</f>
        <v>8.89</v>
      </c>
      <c r="L582" s="103" t="n">
        <f aca="false">IF(L$1="P",MAX(0,L$2-$C582),IF(L$1="C",MAX(0,$C582-L$2)))</f>
        <v>18.89</v>
      </c>
      <c r="M582" s="103" t="n">
        <f aca="false">IF(M$1="P",MAX(0,M$2-$C582),IF(M$1="C",MAX(0,$C582-M$2)))</f>
        <v>11.11</v>
      </c>
      <c r="N582" s="103" t="n">
        <f aca="false">IF(N$1="P",MAX(0,N$2-$C582),IF(N$1="C",MAX(0,$C582-N$2)))</f>
        <v>6.11</v>
      </c>
      <c r="O582" s="103" t="n">
        <f aca="false">IF(O$1="P",MAX(0,O$2-$C582),IF(O$1="C",MAX(0,$C582-O$2)))</f>
        <v>1.11</v>
      </c>
      <c r="P582" s="103" t="n">
        <f aca="false">IF(P$1="P",MAX(0,P$2-$C582),IF(P$1="C",MAX(0,$C582-P$2)))</f>
        <v>0</v>
      </c>
      <c r="Q582" s="103" t="n">
        <f aca="false">IF(Q$1="P",MAX(0,Q$2-$C582),IF(Q$1="C",MAX(0,$C582-Q$2)))</f>
        <v>0</v>
      </c>
      <c r="R582" s="103" t="n">
        <f aca="false">IF(R$1="P",MAX(0,R$2-$C582),IF(R$1="C",MAX(0,$C582-R$2)))</f>
        <v>0</v>
      </c>
      <c r="S582" s="103" t="n">
        <f aca="false">IF(S$1="P",MAX(0,S$2-$C582),IF(S$1="C",MAX(0,$C582-S$2)))</f>
        <v>0</v>
      </c>
      <c r="T582" s="104" t="n">
        <f aca="false">A582</f>
        <v>27</v>
      </c>
      <c r="U582" s="105" t="n">
        <f aca="false">VLOOKUP($B582,Gas!$B$3:$E$2506,2)</f>
        <v>2.83</v>
      </c>
      <c r="V582" s="46" t="n">
        <f aca="false">C582/U582</f>
        <v>10.9929328621908</v>
      </c>
      <c r="W582" s="99" t="n">
        <f aca="false">VLOOKUP($B582,Gas!$B$3:$E$2506,4)</f>
        <v>0.277271335929833</v>
      </c>
    </row>
    <row r="583" customFormat="false" ht="12.75" hidden="false" customHeight="false" outlineLevel="0" collapsed="false">
      <c r="A583" s="95" t="n">
        <f aca="false">MONTH(B583)+(YEAR(B583)-1998)*12</f>
        <v>27</v>
      </c>
      <c r="B583" s="101" t="n">
        <v>36601</v>
      </c>
      <c r="C583" s="102" t="n">
        <v>29.12</v>
      </c>
      <c r="D583" s="98" t="n">
        <f aca="false">LN(C583/C582)</f>
        <v>-0.0661040875810604</v>
      </c>
      <c r="E583" s="106" t="n">
        <f aca="false">STDEV(D574:D583)*SQRT(trade_day)</f>
        <v>0.942695725373489</v>
      </c>
      <c r="F583" s="97"/>
      <c r="G583" s="103" t="n">
        <f aca="false">IF(G$1="P",MAX(0,G$2-$C583),IF(G$1="C",MAX(0,$C583-G$2)))</f>
        <v>0</v>
      </c>
      <c r="H583" s="103" t="n">
        <f aca="false">IF(H$1="P",MAX(0,H$2-$C583),IF(H$1="C",MAX(0,$C583-H$2)))</f>
        <v>0</v>
      </c>
      <c r="I583" s="103" t="n">
        <f aca="false">IF(I$1="P",MAX(0,I$2-$C583),IF(I$1="C",MAX(0,$C583-I$2)))</f>
        <v>0.879999999999999</v>
      </c>
      <c r="J583" s="103" t="n">
        <f aca="false">IF(J$1="P",MAX(0,J$2-$C583),IF(J$1="C",MAX(0,$C583-J$2)))</f>
        <v>5.88</v>
      </c>
      <c r="K583" s="103" t="n">
        <f aca="false">IF(K$1="P",MAX(0,K$2-$C583),IF(K$1="C",MAX(0,$C583-K$2)))</f>
        <v>10.88</v>
      </c>
      <c r="L583" s="103" t="n">
        <f aca="false">IF(L$1="P",MAX(0,L$2-$C583),IF(L$1="C",MAX(0,$C583-L$2)))</f>
        <v>20.88</v>
      </c>
      <c r="M583" s="103" t="n">
        <f aca="false">IF(M$1="P",MAX(0,M$2-$C583),IF(M$1="C",MAX(0,$C583-M$2)))</f>
        <v>9.12</v>
      </c>
      <c r="N583" s="103" t="n">
        <f aca="false">IF(N$1="P",MAX(0,N$2-$C583),IF(N$1="C",MAX(0,$C583-N$2)))</f>
        <v>4.12</v>
      </c>
      <c r="O583" s="103" t="n">
        <f aca="false">IF(O$1="P",MAX(0,O$2-$C583),IF(O$1="C",MAX(0,$C583-O$2)))</f>
        <v>0</v>
      </c>
      <c r="P583" s="103" t="n">
        <f aca="false">IF(P$1="P",MAX(0,P$2-$C583),IF(P$1="C",MAX(0,$C583-P$2)))</f>
        <v>0</v>
      </c>
      <c r="Q583" s="103" t="n">
        <f aca="false">IF(Q$1="P",MAX(0,Q$2-$C583),IF(Q$1="C",MAX(0,$C583-Q$2)))</f>
        <v>0</v>
      </c>
      <c r="R583" s="103" t="n">
        <f aca="false">IF(R$1="P",MAX(0,R$2-$C583),IF(R$1="C",MAX(0,$C583-R$2)))</f>
        <v>0</v>
      </c>
      <c r="S583" s="103" t="n">
        <f aca="false">IF(S$1="P",MAX(0,S$2-$C583),IF(S$1="C",MAX(0,$C583-S$2)))</f>
        <v>0</v>
      </c>
      <c r="T583" s="104" t="n">
        <f aca="false">A583</f>
        <v>27</v>
      </c>
      <c r="U583" s="105" t="n">
        <f aca="false">VLOOKUP($B583,Gas!$B$3:$E$2506,2)</f>
        <v>2.76</v>
      </c>
      <c r="V583" s="46" t="n">
        <f aca="false">C583/U583</f>
        <v>10.5507246376812</v>
      </c>
      <c r="W583" s="99" t="n">
        <f aca="false">VLOOKUP($B583,Gas!$B$3:$E$2506,4)</f>
        <v>0.327806002894783</v>
      </c>
    </row>
    <row r="584" customFormat="false" ht="12.75" hidden="false" customHeight="false" outlineLevel="0" collapsed="false">
      <c r="A584" s="95" t="n">
        <f aca="false">MONTH(B584)+(YEAR(B584)-1998)*12</f>
        <v>27</v>
      </c>
      <c r="B584" s="101" t="n">
        <v>36602</v>
      </c>
      <c r="C584" s="102" t="n">
        <v>30.33</v>
      </c>
      <c r="D584" s="98" t="n">
        <f aca="false">LN(C584/C583)</f>
        <v>0.0407120983720045</v>
      </c>
      <c r="E584" s="106" t="n">
        <f aca="false">STDEV(D575:D584)*SQRT(trade_day)</f>
        <v>0.949481319027523</v>
      </c>
      <c r="F584" s="97"/>
      <c r="G584" s="103" t="n">
        <f aca="false">IF(G$1="P",MAX(0,G$2-$C584),IF(G$1="C",MAX(0,$C584-G$2)))</f>
        <v>0</v>
      </c>
      <c r="H584" s="103" t="n">
        <f aca="false">IF(H$1="P",MAX(0,H$2-$C584),IF(H$1="C",MAX(0,$C584-H$2)))</f>
        <v>0</v>
      </c>
      <c r="I584" s="103" t="n">
        <f aca="false">IF(I$1="P",MAX(0,I$2-$C584),IF(I$1="C",MAX(0,$C584-I$2)))</f>
        <v>0</v>
      </c>
      <c r="J584" s="103" t="n">
        <f aca="false">IF(J$1="P",MAX(0,J$2-$C584),IF(J$1="C",MAX(0,$C584-J$2)))</f>
        <v>4.67</v>
      </c>
      <c r="K584" s="103" t="n">
        <f aca="false">IF(K$1="P",MAX(0,K$2-$C584),IF(K$1="C",MAX(0,$C584-K$2)))</f>
        <v>9.67</v>
      </c>
      <c r="L584" s="103" t="n">
        <f aca="false">IF(L$1="P",MAX(0,L$2-$C584),IF(L$1="C",MAX(0,$C584-L$2)))</f>
        <v>19.67</v>
      </c>
      <c r="M584" s="103" t="n">
        <f aca="false">IF(M$1="P",MAX(0,M$2-$C584),IF(M$1="C",MAX(0,$C584-M$2)))</f>
        <v>10.33</v>
      </c>
      <c r="N584" s="103" t="n">
        <f aca="false">IF(N$1="P",MAX(0,N$2-$C584),IF(N$1="C",MAX(0,$C584-N$2)))</f>
        <v>5.33</v>
      </c>
      <c r="O584" s="103" t="n">
        <f aca="false">IF(O$1="P",MAX(0,O$2-$C584),IF(O$1="C",MAX(0,$C584-O$2)))</f>
        <v>0.329999999999998</v>
      </c>
      <c r="P584" s="103" t="n">
        <f aca="false">IF(P$1="P",MAX(0,P$2-$C584),IF(P$1="C",MAX(0,$C584-P$2)))</f>
        <v>0</v>
      </c>
      <c r="Q584" s="103" t="n">
        <f aca="false">IF(Q$1="P",MAX(0,Q$2-$C584),IF(Q$1="C",MAX(0,$C584-Q$2)))</f>
        <v>0</v>
      </c>
      <c r="R584" s="103" t="n">
        <f aca="false">IF(R$1="P",MAX(0,R$2-$C584),IF(R$1="C",MAX(0,$C584-R$2)))</f>
        <v>0</v>
      </c>
      <c r="S584" s="103" t="n">
        <f aca="false">IF(S$1="P",MAX(0,S$2-$C584),IF(S$1="C",MAX(0,$C584-S$2)))</f>
        <v>0</v>
      </c>
      <c r="T584" s="104" t="n">
        <f aca="false">A584</f>
        <v>27</v>
      </c>
      <c r="U584" s="105" t="n">
        <f aca="false">VLOOKUP($B584,Gas!$B$3:$E$2506,2)</f>
        <v>2.835</v>
      </c>
      <c r="V584" s="46" t="n">
        <f aca="false">C584/U584</f>
        <v>10.6984126984127</v>
      </c>
      <c r="W584" s="99" t="n">
        <f aca="false">VLOOKUP($B584,Gas!$B$3:$E$2506,4)</f>
        <v>0.357420794467327</v>
      </c>
    </row>
    <row r="585" customFormat="false" ht="12.75" hidden="false" customHeight="false" outlineLevel="0" collapsed="false">
      <c r="A585" s="95" t="n">
        <f aca="false">MONTH(B585)+(YEAR(B585)-1998)*12</f>
        <v>27</v>
      </c>
      <c r="B585" s="101" t="n">
        <v>36605</v>
      </c>
      <c r="C585" s="102" t="n">
        <v>28.67</v>
      </c>
      <c r="D585" s="98" t="n">
        <f aca="false">LN(C585/C584)</f>
        <v>-0.0562860418052111</v>
      </c>
      <c r="E585" s="106" t="n">
        <f aca="false">STDEV(D576:D585)*SQRT(trade_day)</f>
        <v>1.02114198305671</v>
      </c>
      <c r="F585" s="97"/>
      <c r="G585" s="103" t="n">
        <f aca="false">IF(G$1="P",MAX(0,G$2-$C585),IF(G$1="C",MAX(0,$C585-G$2)))</f>
        <v>0</v>
      </c>
      <c r="H585" s="103" t="n">
        <f aca="false">IF(H$1="P",MAX(0,H$2-$C585),IF(H$1="C",MAX(0,$C585-H$2)))</f>
        <v>0</v>
      </c>
      <c r="I585" s="103" t="n">
        <f aca="false">IF(I$1="P",MAX(0,I$2-$C585),IF(I$1="C",MAX(0,$C585-I$2)))</f>
        <v>1.33</v>
      </c>
      <c r="J585" s="103" t="n">
        <f aca="false">IF(J$1="P",MAX(0,J$2-$C585),IF(J$1="C",MAX(0,$C585-J$2)))</f>
        <v>6.33</v>
      </c>
      <c r="K585" s="103" t="n">
        <f aca="false">IF(K$1="P",MAX(0,K$2-$C585),IF(K$1="C",MAX(0,$C585-K$2)))</f>
        <v>11.33</v>
      </c>
      <c r="L585" s="103" t="n">
        <f aca="false">IF(L$1="P",MAX(0,L$2-$C585),IF(L$1="C",MAX(0,$C585-L$2)))</f>
        <v>21.33</v>
      </c>
      <c r="M585" s="103" t="n">
        <f aca="false">IF(M$1="P",MAX(0,M$2-$C585),IF(M$1="C",MAX(0,$C585-M$2)))</f>
        <v>8.67</v>
      </c>
      <c r="N585" s="103" t="n">
        <f aca="false">IF(N$1="P",MAX(0,N$2-$C585),IF(N$1="C",MAX(0,$C585-N$2)))</f>
        <v>3.67</v>
      </c>
      <c r="O585" s="103" t="n">
        <f aca="false">IF(O$1="P",MAX(0,O$2-$C585),IF(O$1="C",MAX(0,$C585-O$2)))</f>
        <v>0</v>
      </c>
      <c r="P585" s="103" t="n">
        <f aca="false">IF(P$1="P",MAX(0,P$2-$C585),IF(P$1="C",MAX(0,$C585-P$2)))</f>
        <v>0</v>
      </c>
      <c r="Q585" s="103" t="n">
        <f aca="false">IF(Q$1="P",MAX(0,Q$2-$C585),IF(Q$1="C",MAX(0,$C585-Q$2)))</f>
        <v>0</v>
      </c>
      <c r="R585" s="103" t="n">
        <f aca="false">IF(R$1="P",MAX(0,R$2-$C585),IF(R$1="C",MAX(0,$C585-R$2)))</f>
        <v>0</v>
      </c>
      <c r="S585" s="103" t="n">
        <f aca="false">IF(S$1="P",MAX(0,S$2-$C585),IF(S$1="C",MAX(0,$C585-S$2)))</f>
        <v>0</v>
      </c>
      <c r="T585" s="104" t="n">
        <f aca="false">A585</f>
        <v>27</v>
      </c>
      <c r="U585" s="105" t="n">
        <f aca="false">VLOOKUP($B585,Gas!$B$3:$E$2506,2)</f>
        <v>2.815</v>
      </c>
      <c r="V585" s="46" t="n">
        <f aca="false">C585/U585</f>
        <v>10.1847246891652</v>
      </c>
      <c r="W585" s="99" t="n">
        <f aca="false">VLOOKUP($B585,Gas!$B$3:$E$2506,4)</f>
        <v>0.3022323990287</v>
      </c>
    </row>
    <row r="586" customFormat="false" ht="12.75" hidden="false" customHeight="false" outlineLevel="0" collapsed="false">
      <c r="A586" s="95" t="n">
        <f aca="false">MONTH(B586)+(YEAR(B586)-1998)*12</f>
        <v>27</v>
      </c>
      <c r="B586" s="101" t="n">
        <v>36606</v>
      </c>
      <c r="C586" s="102" t="n">
        <v>29.05</v>
      </c>
      <c r="D586" s="98" t="n">
        <f aca="false">LN(C586/C585)</f>
        <v>0.0131672034026418</v>
      </c>
      <c r="E586" s="106" t="n">
        <f aca="false">STDEV(D577:D586)*SQRT(trade_day)</f>
        <v>0.935219164831216</v>
      </c>
      <c r="F586" s="97"/>
      <c r="G586" s="103" t="n">
        <f aca="false">IF(G$1="P",MAX(0,G$2-$C586),IF(G$1="C",MAX(0,$C586-G$2)))</f>
        <v>0</v>
      </c>
      <c r="H586" s="103" t="n">
        <f aca="false">IF(H$1="P",MAX(0,H$2-$C586),IF(H$1="C",MAX(0,$C586-H$2)))</f>
        <v>0</v>
      </c>
      <c r="I586" s="103" t="n">
        <f aca="false">IF(I$1="P",MAX(0,I$2-$C586),IF(I$1="C",MAX(0,$C586-I$2)))</f>
        <v>0.949999999999999</v>
      </c>
      <c r="J586" s="103" t="n">
        <f aca="false">IF(J$1="P",MAX(0,J$2-$C586),IF(J$1="C",MAX(0,$C586-J$2)))</f>
        <v>5.95</v>
      </c>
      <c r="K586" s="103" t="n">
        <f aca="false">IF(K$1="P",MAX(0,K$2-$C586),IF(K$1="C",MAX(0,$C586-K$2)))</f>
        <v>10.95</v>
      </c>
      <c r="L586" s="103" t="n">
        <f aca="false">IF(L$1="P",MAX(0,L$2-$C586),IF(L$1="C",MAX(0,$C586-L$2)))</f>
        <v>20.95</v>
      </c>
      <c r="M586" s="103" t="n">
        <f aca="false">IF(M$1="P",MAX(0,M$2-$C586),IF(M$1="C",MAX(0,$C586-M$2)))</f>
        <v>9.05</v>
      </c>
      <c r="N586" s="103" t="n">
        <f aca="false">IF(N$1="P",MAX(0,N$2-$C586),IF(N$1="C",MAX(0,$C586-N$2)))</f>
        <v>4.05</v>
      </c>
      <c r="O586" s="103" t="n">
        <f aca="false">IF(O$1="P",MAX(0,O$2-$C586),IF(O$1="C",MAX(0,$C586-O$2)))</f>
        <v>0</v>
      </c>
      <c r="P586" s="103" t="n">
        <f aca="false">IF(P$1="P",MAX(0,P$2-$C586),IF(P$1="C",MAX(0,$C586-P$2)))</f>
        <v>0</v>
      </c>
      <c r="Q586" s="103" t="n">
        <f aca="false">IF(Q$1="P",MAX(0,Q$2-$C586),IF(Q$1="C",MAX(0,$C586-Q$2)))</f>
        <v>0</v>
      </c>
      <c r="R586" s="103" t="n">
        <f aca="false">IF(R$1="P",MAX(0,R$2-$C586),IF(R$1="C",MAX(0,$C586-R$2)))</f>
        <v>0</v>
      </c>
      <c r="S586" s="103" t="n">
        <f aca="false">IF(S$1="P",MAX(0,S$2-$C586),IF(S$1="C",MAX(0,$C586-S$2)))</f>
        <v>0</v>
      </c>
      <c r="T586" s="104" t="n">
        <f aca="false">A586</f>
        <v>27</v>
      </c>
      <c r="U586" s="105" t="n">
        <f aca="false">VLOOKUP($B586,Gas!$B$3:$E$2506,2)</f>
        <v>2.735</v>
      </c>
      <c r="V586" s="46" t="n">
        <f aca="false">C586/U586</f>
        <v>10.6215722120658</v>
      </c>
      <c r="W586" s="99" t="n">
        <f aca="false">VLOOKUP($B586,Gas!$B$3:$E$2506,4)</f>
        <v>0.320942044550825</v>
      </c>
    </row>
    <row r="587" customFormat="false" ht="12.75" hidden="false" customHeight="false" outlineLevel="0" collapsed="false">
      <c r="A587" s="95" t="n">
        <f aca="false">MONTH(B587)+(YEAR(B587)-1998)*12</f>
        <v>27</v>
      </c>
      <c r="B587" s="101" t="n">
        <v>36607</v>
      </c>
      <c r="C587" s="102" t="n">
        <v>31.69</v>
      </c>
      <c r="D587" s="98" t="n">
        <f aca="false">LN(C587/C586)</f>
        <v>0.0869826904049091</v>
      </c>
      <c r="E587" s="106" t="n">
        <f aca="false">STDEV(D578:D587)*SQRT(trade_day)</f>
        <v>0.917591973990335</v>
      </c>
      <c r="F587" s="97"/>
      <c r="G587" s="103" t="n">
        <f aca="false">IF(G$1="P",MAX(0,G$2-$C587),IF(G$1="C",MAX(0,$C587-G$2)))</f>
        <v>0</v>
      </c>
      <c r="H587" s="103" t="n">
        <f aca="false">IF(H$1="P",MAX(0,H$2-$C587),IF(H$1="C",MAX(0,$C587-H$2)))</f>
        <v>0</v>
      </c>
      <c r="I587" s="103" t="n">
        <f aca="false">IF(I$1="P",MAX(0,I$2-$C587),IF(I$1="C",MAX(0,$C587-I$2)))</f>
        <v>0</v>
      </c>
      <c r="J587" s="103" t="n">
        <f aca="false">IF(J$1="P",MAX(0,J$2-$C587),IF(J$1="C",MAX(0,$C587-J$2)))</f>
        <v>3.31</v>
      </c>
      <c r="K587" s="103" t="n">
        <f aca="false">IF(K$1="P",MAX(0,K$2-$C587),IF(K$1="C",MAX(0,$C587-K$2)))</f>
        <v>8.31</v>
      </c>
      <c r="L587" s="103" t="n">
        <f aca="false">IF(L$1="P",MAX(0,L$2-$C587),IF(L$1="C",MAX(0,$C587-L$2)))</f>
        <v>18.31</v>
      </c>
      <c r="M587" s="103" t="n">
        <f aca="false">IF(M$1="P",MAX(0,M$2-$C587),IF(M$1="C",MAX(0,$C587-M$2)))</f>
        <v>11.69</v>
      </c>
      <c r="N587" s="103" t="n">
        <f aca="false">IF(N$1="P",MAX(0,N$2-$C587),IF(N$1="C",MAX(0,$C587-N$2)))</f>
        <v>6.69</v>
      </c>
      <c r="O587" s="103" t="n">
        <f aca="false">IF(O$1="P",MAX(0,O$2-$C587),IF(O$1="C",MAX(0,$C587-O$2)))</f>
        <v>1.69</v>
      </c>
      <c r="P587" s="103" t="n">
        <f aca="false">IF(P$1="P",MAX(0,P$2-$C587),IF(P$1="C",MAX(0,$C587-P$2)))</f>
        <v>0</v>
      </c>
      <c r="Q587" s="103" t="n">
        <f aca="false">IF(Q$1="P",MAX(0,Q$2-$C587),IF(Q$1="C",MAX(0,$C587-Q$2)))</f>
        <v>0</v>
      </c>
      <c r="R587" s="103" t="n">
        <f aca="false">IF(R$1="P",MAX(0,R$2-$C587),IF(R$1="C",MAX(0,$C587-R$2)))</f>
        <v>0</v>
      </c>
      <c r="S587" s="103" t="n">
        <f aca="false">IF(S$1="P",MAX(0,S$2-$C587),IF(S$1="C",MAX(0,$C587-S$2)))</f>
        <v>0</v>
      </c>
      <c r="T587" s="104" t="n">
        <f aca="false">A587</f>
        <v>27</v>
      </c>
      <c r="U587" s="105" t="n">
        <f aca="false">VLOOKUP($B587,Gas!$B$3:$E$2506,2)</f>
        <v>2.745</v>
      </c>
      <c r="V587" s="46" t="n">
        <f aca="false">C587/U587</f>
        <v>11.5446265938069</v>
      </c>
      <c r="W587" s="99" t="n">
        <f aca="false">VLOOKUP($B587,Gas!$B$3:$E$2506,4)</f>
        <v>0.32211695481987</v>
      </c>
    </row>
    <row r="588" customFormat="false" ht="12.75" hidden="false" customHeight="false" outlineLevel="0" collapsed="false">
      <c r="A588" s="95" t="n">
        <f aca="false">MONTH(B588)+(YEAR(B588)-1998)*12</f>
        <v>27</v>
      </c>
      <c r="B588" s="101" t="n">
        <v>36608</v>
      </c>
      <c r="C588" s="102" t="n">
        <v>29.55</v>
      </c>
      <c r="D588" s="98" t="n">
        <f aca="false">LN(C588/C587)</f>
        <v>-0.0699174298507223</v>
      </c>
      <c r="E588" s="106" t="n">
        <f aca="false">STDEV(D579:D588)*SQRT(trade_day)</f>
        <v>1.02120538100761</v>
      </c>
      <c r="F588" s="97"/>
      <c r="G588" s="103" t="n">
        <f aca="false">IF(G$1="P",MAX(0,G$2-$C588),IF(G$1="C",MAX(0,$C588-G$2)))</f>
        <v>0</v>
      </c>
      <c r="H588" s="103" t="n">
        <f aca="false">IF(H$1="P",MAX(0,H$2-$C588),IF(H$1="C",MAX(0,$C588-H$2)))</f>
        <v>0</v>
      </c>
      <c r="I588" s="103" t="n">
        <f aca="false">IF(I$1="P",MAX(0,I$2-$C588),IF(I$1="C",MAX(0,$C588-I$2)))</f>
        <v>0.449999999999999</v>
      </c>
      <c r="J588" s="103" t="n">
        <f aca="false">IF(J$1="P",MAX(0,J$2-$C588),IF(J$1="C",MAX(0,$C588-J$2)))</f>
        <v>5.45</v>
      </c>
      <c r="K588" s="103" t="n">
        <f aca="false">IF(K$1="P",MAX(0,K$2-$C588),IF(K$1="C",MAX(0,$C588-K$2)))</f>
        <v>10.45</v>
      </c>
      <c r="L588" s="103" t="n">
        <f aca="false">IF(L$1="P",MAX(0,L$2-$C588),IF(L$1="C",MAX(0,$C588-L$2)))</f>
        <v>20.45</v>
      </c>
      <c r="M588" s="103" t="n">
        <f aca="false">IF(M$1="P",MAX(0,M$2-$C588),IF(M$1="C",MAX(0,$C588-M$2)))</f>
        <v>9.55</v>
      </c>
      <c r="N588" s="103" t="n">
        <f aca="false">IF(N$1="P",MAX(0,N$2-$C588),IF(N$1="C",MAX(0,$C588-N$2)))</f>
        <v>4.55</v>
      </c>
      <c r="O588" s="103" t="n">
        <f aca="false">IF(O$1="P",MAX(0,O$2-$C588),IF(O$1="C",MAX(0,$C588-O$2)))</f>
        <v>0</v>
      </c>
      <c r="P588" s="103" t="n">
        <f aca="false">IF(P$1="P",MAX(0,P$2-$C588),IF(P$1="C",MAX(0,$C588-P$2)))</f>
        <v>0</v>
      </c>
      <c r="Q588" s="103" t="n">
        <f aca="false">IF(Q$1="P",MAX(0,Q$2-$C588),IF(Q$1="C",MAX(0,$C588-Q$2)))</f>
        <v>0</v>
      </c>
      <c r="R588" s="103" t="n">
        <f aca="false">IF(R$1="P",MAX(0,R$2-$C588),IF(R$1="C",MAX(0,$C588-R$2)))</f>
        <v>0</v>
      </c>
      <c r="S588" s="103" t="n">
        <f aca="false">IF(S$1="P",MAX(0,S$2-$C588),IF(S$1="C",MAX(0,$C588-S$2)))</f>
        <v>0</v>
      </c>
      <c r="T588" s="104" t="n">
        <f aca="false">A588</f>
        <v>27</v>
      </c>
      <c r="U588" s="105" t="n">
        <f aca="false">VLOOKUP($B588,Gas!$B$3:$E$2506,2)</f>
        <v>2.785</v>
      </c>
      <c r="V588" s="46" t="n">
        <f aca="false">C588/U588</f>
        <v>10.6104129263914</v>
      </c>
      <c r="W588" s="99" t="n">
        <f aca="false">VLOOKUP($B588,Gas!$B$3:$E$2506,4)</f>
        <v>0.334720510914839</v>
      </c>
    </row>
    <row r="589" customFormat="false" ht="12.75" hidden="false" customHeight="false" outlineLevel="0" collapsed="false">
      <c r="A589" s="95" t="n">
        <f aca="false">MONTH(B589)+(YEAR(B589)-1998)*12</f>
        <v>27</v>
      </c>
      <c r="B589" s="101" t="n">
        <v>36609</v>
      </c>
      <c r="C589" s="102" t="n">
        <v>32.27</v>
      </c>
      <c r="D589" s="98" t="n">
        <f aca="false">LN(C589/C588)</f>
        <v>0.0880542622117634</v>
      </c>
      <c r="E589" s="106" t="n">
        <f aca="false">STDEV(D580:D589)*SQRT(trade_day)</f>
        <v>1.09246037053468</v>
      </c>
      <c r="F589" s="97"/>
      <c r="G589" s="103" t="n">
        <f aca="false">IF(G$1="P",MAX(0,G$2-$C589),IF(G$1="C",MAX(0,$C589-G$2)))</f>
        <v>0</v>
      </c>
      <c r="H589" s="103" t="n">
        <f aca="false">IF(H$1="P",MAX(0,H$2-$C589),IF(H$1="C",MAX(0,$C589-H$2)))</f>
        <v>0</v>
      </c>
      <c r="I589" s="103" t="n">
        <f aca="false">IF(I$1="P",MAX(0,I$2-$C589),IF(I$1="C",MAX(0,$C589-I$2)))</f>
        <v>0</v>
      </c>
      <c r="J589" s="103" t="n">
        <f aca="false">IF(J$1="P",MAX(0,J$2-$C589),IF(J$1="C",MAX(0,$C589-J$2)))</f>
        <v>2.73</v>
      </c>
      <c r="K589" s="103" t="n">
        <f aca="false">IF(K$1="P",MAX(0,K$2-$C589),IF(K$1="C",MAX(0,$C589-K$2)))</f>
        <v>7.73</v>
      </c>
      <c r="L589" s="103" t="n">
        <f aca="false">IF(L$1="P",MAX(0,L$2-$C589),IF(L$1="C",MAX(0,$C589-L$2)))</f>
        <v>17.73</v>
      </c>
      <c r="M589" s="103" t="n">
        <f aca="false">IF(M$1="P",MAX(0,M$2-$C589),IF(M$1="C",MAX(0,$C589-M$2)))</f>
        <v>12.27</v>
      </c>
      <c r="N589" s="103" t="n">
        <f aca="false">IF(N$1="P",MAX(0,N$2-$C589),IF(N$1="C",MAX(0,$C589-N$2)))</f>
        <v>7.27</v>
      </c>
      <c r="O589" s="103" t="n">
        <f aca="false">IF(O$1="P",MAX(0,O$2-$C589),IF(O$1="C",MAX(0,$C589-O$2)))</f>
        <v>2.27</v>
      </c>
      <c r="P589" s="103" t="n">
        <f aca="false">IF(P$1="P",MAX(0,P$2-$C589),IF(P$1="C",MAX(0,$C589-P$2)))</f>
        <v>0</v>
      </c>
      <c r="Q589" s="103" t="n">
        <f aca="false">IF(Q$1="P",MAX(0,Q$2-$C589),IF(Q$1="C",MAX(0,$C589-Q$2)))</f>
        <v>0</v>
      </c>
      <c r="R589" s="103" t="n">
        <f aca="false">IF(R$1="P",MAX(0,R$2-$C589),IF(R$1="C",MAX(0,$C589-R$2)))</f>
        <v>0</v>
      </c>
      <c r="S589" s="103" t="n">
        <f aca="false">IF(S$1="P",MAX(0,S$2-$C589),IF(S$1="C",MAX(0,$C589-S$2)))</f>
        <v>0</v>
      </c>
      <c r="T589" s="104" t="n">
        <f aca="false">A589</f>
        <v>27</v>
      </c>
      <c r="U589" s="105" t="n">
        <f aca="false">VLOOKUP($B589,Gas!$B$3:$E$2506,2)</f>
        <v>2.75</v>
      </c>
      <c r="V589" s="46" t="n">
        <f aca="false">C589/U589</f>
        <v>11.7345454545455</v>
      </c>
      <c r="W589" s="99" t="n">
        <f aca="false">VLOOKUP($B589,Gas!$B$3:$E$2506,4)</f>
        <v>0.330365112233985</v>
      </c>
    </row>
    <row r="590" customFormat="false" ht="12.75" hidden="false" customHeight="false" outlineLevel="0" collapsed="false">
      <c r="A590" s="95" t="n">
        <f aca="false">MONTH(B590)+(YEAR(B590)-1998)*12</f>
        <v>27</v>
      </c>
      <c r="B590" s="101" t="n">
        <v>36612</v>
      </c>
      <c r="C590" s="102" t="n">
        <v>31.85</v>
      </c>
      <c r="D590" s="98" t="n">
        <f aca="false">LN(C590/C589)</f>
        <v>-0.0131006240456982</v>
      </c>
      <c r="E590" s="106" t="n">
        <f aca="false">STDEV(D581:D590)*SQRT(trade_day)</f>
        <v>1.06023102772737</v>
      </c>
      <c r="F590" s="97"/>
      <c r="G590" s="103" t="n">
        <f aca="false">IF(G$1="P",MAX(0,G$2-$C590),IF(G$1="C",MAX(0,$C590-G$2)))</f>
        <v>0</v>
      </c>
      <c r="H590" s="103" t="n">
        <f aca="false">IF(H$1="P",MAX(0,H$2-$C590),IF(H$1="C",MAX(0,$C590-H$2)))</f>
        <v>0</v>
      </c>
      <c r="I590" s="103" t="n">
        <f aca="false">IF(I$1="P",MAX(0,I$2-$C590),IF(I$1="C",MAX(0,$C590-I$2)))</f>
        <v>0</v>
      </c>
      <c r="J590" s="103" t="n">
        <f aca="false">IF(J$1="P",MAX(0,J$2-$C590),IF(J$1="C",MAX(0,$C590-J$2)))</f>
        <v>3.15</v>
      </c>
      <c r="K590" s="103" t="n">
        <f aca="false">IF(K$1="P",MAX(0,K$2-$C590),IF(K$1="C",MAX(0,$C590-K$2)))</f>
        <v>8.15</v>
      </c>
      <c r="L590" s="103" t="n">
        <f aca="false">IF(L$1="P",MAX(0,L$2-$C590),IF(L$1="C",MAX(0,$C590-L$2)))</f>
        <v>18.15</v>
      </c>
      <c r="M590" s="103" t="n">
        <f aca="false">IF(M$1="P",MAX(0,M$2-$C590),IF(M$1="C",MAX(0,$C590-M$2)))</f>
        <v>11.85</v>
      </c>
      <c r="N590" s="103" t="n">
        <f aca="false">IF(N$1="P",MAX(0,N$2-$C590),IF(N$1="C",MAX(0,$C590-N$2)))</f>
        <v>6.85</v>
      </c>
      <c r="O590" s="103" t="n">
        <f aca="false">IF(O$1="P",MAX(0,O$2-$C590),IF(O$1="C",MAX(0,$C590-O$2)))</f>
        <v>1.85</v>
      </c>
      <c r="P590" s="103" t="n">
        <f aca="false">IF(P$1="P",MAX(0,P$2-$C590),IF(P$1="C",MAX(0,$C590-P$2)))</f>
        <v>0</v>
      </c>
      <c r="Q590" s="103" t="n">
        <f aca="false">IF(Q$1="P",MAX(0,Q$2-$C590),IF(Q$1="C",MAX(0,$C590-Q$2)))</f>
        <v>0</v>
      </c>
      <c r="R590" s="103" t="n">
        <f aca="false">IF(R$1="P",MAX(0,R$2-$C590),IF(R$1="C",MAX(0,$C590-R$2)))</f>
        <v>0</v>
      </c>
      <c r="S590" s="103" t="n">
        <f aca="false">IF(S$1="P",MAX(0,S$2-$C590),IF(S$1="C",MAX(0,$C590-S$2)))</f>
        <v>0</v>
      </c>
      <c r="T590" s="104" t="n">
        <f aca="false">A590</f>
        <v>27</v>
      </c>
      <c r="U590" s="105" t="n">
        <f aca="false">VLOOKUP($B590,Gas!$B$3:$E$2506,2)</f>
        <v>2.815</v>
      </c>
      <c r="V590" s="46" t="n">
        <f aca="false">C590/U590</f>
        <v>11.3143872113677</v>
      </c>
      <c r="W590" s="99" t="n">
        <f aca="false">VLOOKUP($B590,Gas!$B$3:$E$2506,4)</f>
        <v>0.270532579224759</v>
      </c>
    </row>
    <row r="591" customFormat="false" ht="12.75" hidden="false" customHeight="false" outlineLevel="0" collapsed="false">
      <c r="A591" s="95" t="n">
        <f aca="false">MONTH(B591)+(YEAR(B591)-1998)*12</f>
        <v>27</v>
      </c>
      <c r="B591" s="101" t="n">
        <v>36613</v>
      </c>
      <c r="C591" s="102" t="n">
        <v>32.14</v>
      </c>
      <c r="D591" s="98" t="n">
        <f aca="false">LN(C591/C590)</f>
        <v>0.00906397829119408</v>
      </c>
      <c r="E591" s="106" t="n">
        <f aca="false">STDEV(D582:D591)*SQRT(trade_day)</f>
        <v>0.924845128851375</v>
      </c>
      <c r="F591" s="97"/>
      <c r="G591" s="103" t="n">
        <f aca="false">IF(G$1="P",MAX(0,G$2-$C591),IF(G$1="C",MAX(0,$C591-G$2)))</f>
        <v>0</v>
      </c>
      <c r="H591" s="103" t="n">
        <f aca="false">IF(H$1="P",MAX(0,H$2-$C591),IF(H$1="C",MAX(0,$C591-H$2)))</f>
        <v>0</v>
      </c>
      <c r="I591" s="103" t="n">
        <f aca="false">IF(I$1="P",MAX(0,I$2-$C591),IF(I$1="C",MAX(0,$C591-I$2)))</f>
        <v>0</v>
      </c>
      <c r="J591" s="103" t="n">
        <f aca="false">IF(J$1="P",MAX(0,J$2-$C591),IF(J$1="C",MAX(0,$C591-J$2)))</f>
        <v>2.86</v>
      </c>
      <c r="K591" s="103" t="n">
        <f aca="false">IF(K$1="P",MAX(0,K$2-$C591),IF(K$1="C",MAX(0,$C591-K$2)))</f>
        <v>7.86</v>
      </c>
      <c r="L591" s="103" t="n">
        <f aca="false">IF(L$1="P",MAX(0,L$2-$C591),IF(L$1="C",MAX(0,$C591-L$2)))</f>
        <v>17.86</v>
      </c>
      <c r="M591" s="103" t="n">
        <f aca="false">IF(M$1="P",MAX(0,M$2-$C591),IF(M$1="C",MAX(0,$C591-M$2)))</f>
        <v>12.14</v>
      </c>
      <c r="N591" s="103" t="n">
        <f aca="false">IF(N$1="P",MAX(0,N$2-$C591),IF(N$1="C",MAX(0,$C591-N$2)))</f>
        <v>7.14</v>
      </c>
      <c r="O591" s="103" t="n">
        <f aca="false">IF(O$1="P",MAX(0,O$2-$C591),IF(O$1="C",MAX(0,$C591-O$2)))</f>
        <v>2.14</v>
      </c>
      <c r="P591" s="103" t="n">
        <f aca="false">IF(P$1="P",MAX(0,P$2-$C591),IF(P$1="C",MAX(0,$C591-P$2)))</f>
        <v>0</v>
      </c>
      <c r="Q591" s="103" t="n">
        <f aca="false">IF(Q$1="P",MAX(0,Q$2-$C591),IF(Q$1="C",MAX(0,$C591-Q$2)))</f>
        <v>0</v>
      </c>
      <c r="R591" s="103" t="n">
        <f aca="false">IF(R$1="P",MAX(0,R$2-$C591),IF(R$1="C",MAX(0,$C591-R$2)))</f>
        <v>0</v>
      </c>
      <c r="S591" s="103" t="n">
        <f aca="false">IF(S$1="P",MAX(0,S$2-$C591),IF(S$1="C",MAX(0,$C591-S$2)))</f>
        <v>0</v>
      </c>
      <c r="T591" s="104" t="n">
        <f aca="false">A591</f>
        <v>27</v>
      </c>
      <c r="U591" s="105" t="n">
        <f aca="false">VLOOKUP($B591,Gas!$B$3:$E$2506,2)</f>
        <v>2.815</v>
      </c>
      <c r="V591" s="46" t="n">
        <f aca="false">C591/U591</f>
        <v>11.417406749556</v>
      </c>
      <c r="W591" s="99" t="n">
        <f aca="false">VLOOKUP($B591,Gas!$B$3:$E$2506,4)</f>
        <v>0.267129987996903</v>
      </c>
    </row>
    <row r="592" customFormat="false" ht="12.75" hidden="false" customHeight="false" outlineLevel="0" collapsed="false">
      <c r="A592" s="95" t="n">
        <f aca="false">MONTH(B592)+(YEAR(B592)-1998)*12</f>
        <v>27</v>
      </c>
      <c r="B592" s="101" t="n">
        <v>36614</v>
      </c>
      <c r="C592" s="102" t="n">
        <v>32.58</v>
      </c>
      <c r="D592" s="98" t="n">
        <f aca="false">LN(C592/C591)</f>
        <v>0.0135972428645325</v>
      </c>
      <c r="E592" s="106" t="n">
        <f aca="false">STDEV(D583:D592)*SQRT(trade_day)</f>
        <v>0.909856739769351</v>
      </c>
      <c r="F592" s="97"/>
      <c r="G592" s="103" t="n">
        <f aca="false">IF(G$1="P",MAX(0,G$2-$C592),IF(G$1="C",MAX(0,$C592-G$2)))</f>
        <v>0</v>
      </c>
      <c r="H592" s="103" t="n">
        <f aca="false">IF(H$1="P",MAX(0,H$2-$C592),IF(H$1="C",MAX(0,$C592-H$2)))</f>
        <v>0</v>
      </c>
      <c r="I592" s="103" t="n">
        <f aca="false">IF(I$1="P",MAX(0,I$2-$C592),IF(I$1="C",MAX(0,$C592-I$2)))</f>
        <v>0</v>
      </c>
      <c r="J592" s="103" t="n">
        <f aca="false">IF(J$1="P",MAX(0,J$2-$C592),IF(J$1="C",MAX(0,$C592-J$2)))</f>
        <v>2.42</v>
      </c>
      <c r="K592" s="103" t="n">
        <f aca="false">IF(K$1="P",MAX(0,K$2-$C592),IF(K$1="C",MAX(0,$C592-K$2)))</f>
        <v>7.42</v>
      </c>
      <c r="L592" s="103" t="n">
        <f aca="false">IF(L$1="P",MAX(0,L$2-$C592),IF(L$1="C",MAX(0,$C592-L$2)))</f>
        <v>17.42</v>
      </c>
      <c r="M592" s="103" t="n">
        <f aca="false">IF(M$1="P",MAX(0,M$2-$C592),IF(M$1="C",MAX(0,$C592-M$2)))</f>
        <v>12.58</v>
      </c>
      <c r="N592" s="103" t="n">
        <f aca="false">IF(N$1="P",MAX(0,N$2-$C592),IF(N$1="C",MAX(0,$C592-N$2)))</f>
        <v>7.58</v>
      </c>
      <c r="O592" s="103" t="n">
        <f aca="false">IF(O$1="P",MAX(0,O$2-$C592),IF(O$1="C",MAX(0,$C592-O$2)))</f>
        <v>2.58</v>
      </c>
      <c r="P592" s="103" t="n">
        <f aca="false">IF(P$1="P",MAX(0,P$2-$C592),IF(P$1="C",MAX(0,$C592-P$2)))</f>
        <v>0</v>
      </c>
      <c r="Q592" s="103" t="n">
        <f aca="false">IF(Q$1="P",MAX(0,Q$2-$C592),IF(Q$1="C",MAX(0,$C592-Q$2)))</f>
        <v>0</v>
      </c>
      <c r="R592" s="103" t="n">
        <f aca="false">IF(R$1="P",MAX(0,R$2-$C592),IF(R$1="C",MAX(0,$C592-R$2)))</f>
        <v>0</v>
      </c>
      <c r="S592" s="103" t="n">
        <f aca="false">IF(S$1="P",MAX(0,S$2-$C592),IF(S$1="C",MAX(0,$C592-S$2)))</f>
        <v>0</v>
      </c>
      <c r="T592" s="104" t="n">
        <f aca="false">A592</f>
        <v>27</v>
      </c>
      <c r="U592" s="105" t="n">
        <f aca="false">VLOOKUP($B592,Gas!$B$3:$E$2506,2)</f>
        <v>2.925</v>
      </c>
      <c r="V592" s="46" t="n">
        <f aca="false">C592/U592</f>
        <v>11.1384615384615</v>
      </c>
      <c r="W592" s="99" t="n">
        <f aca="false">VLOOKUP($B592,Gas!$B$3:$E$2506,4)</f>
        <v>0.353539297301677</v>
      </c>
    </row>
    <row r="593" customFormat="false" ht="12.75" hidden="false" customHeight="false" outlineLevel="0" collapsed="false">
      <c r="A593" s="95" t="n">
        <f aca="false">MONTH(B593)+(YEAR(B593)-1998)*12</f>
        <v>27</v>
      </c>
      <c r="B593" s="101" t="n">
        <v>36615</v>
      </c>
      <c r="C593" s="102" t="n">
        <v>32.99</v>
      </c>
      <c r="D593" s="98" t="n">
        <f aca="false">LN(C593/C592)</f>
        <v>0.0125058820665911</v>
      </c>
      <c r="E593" s="106" t="n">
        <f aca="false">STDEV(D584:D593)*SQRT(trade_day)</f>
        <v>0.820654125181067</v>
      </c>
      <c r="F593" s="97"/>
      <c r="G593" s="103" t="n">
        <f aca="false">IF(G$1="P",MAX(0,G$2-$C593),IF(G$1="C",MAX(0,$C593-G$2)))</f>
        <v>0</v>
      </c>
      <c r="H593" s="103" t="n">
        <f aca="false">IF(H$1="P",MAX(0,H$2-$C593),IF(H$1="C",MAX(0,$C593-H$2)))</f>
        <v>0</v>
      </c>
      <c r="I593" s="103" t="n">
        <f aca="false">IF(I$1="P",MAX(0,I$2-$C593),IF(I$1="C",MAX(0,$C593-I$2)))</f>
        <v>0</v>
      </c>
      <c r="J593" s="103" t="n">
        <f aca="false">IF(J$1="P",MAX(0,J$2-$C593),IF(J$1="C",MAX(0,$C593-J$2)))</f>
        <v>2.01</v>
      </c>
      <c r="K593" s="103" t="n">
        <f aca="false">IF(K$1="P",MAX(0,K$2-$C593),IF(K$1="C",MAX(0,$C593-K$2)))</f>
        <v>7.01</v>
      </c>
      <c r="L593" s="103" t="n">
        <f aca="false">IF(L$1="P",MAX(0,L$2-$C593),IF(L$1="C",MAX(0,$C593-L$2)))</f>
        <v>17.01</v>
      </c>
      <c r="M593" s="103" t="n">
        <f aca="false">IF(M$1="P",MAX(0,M$2-$C593),IF(M$1="C",MAX(0,$C593-M$2)))</f>
        <v>12.99</v>
      </c>
      <c r="N593" s="103" t="n">
        <f aca="false">IF(N$1="P",MAX(0,N$2-$C593),IF(N$1="C",MAX(0,$C593-N$2)))</f>
        <v>7.99</v>
      </c>
      <c r="O593" s="103" t="n">
        <f aca="false">IF(O$1="P",MAX(0,O$2-$C593),IF(O$1="C",MAX(0,$C593-O$2)))</f>
        <v>2.99</v>
      </c>
      <c r="P593" s="103" t="n">
        <f aca="false">IF(P$1="P",MAX(0,P$2-$C593),IF(P$1="C",MAX(0,$C593-P$2)))</f>
        <v>0</v>
      </c>
      <c r="Q593" s="103" t="n">
        <f aca="false">IF(Q$1="P",MAX(0,Q$2-$C593),IF(Q$1="C",MAX(0,$C593-Q$2)))</f>
        <v>0</v>
      </c>
      <c r="R593" s="103" t="n">
        <f aca="false">IF(R$1="P",MAX(0,R$2-$C593),IF(R$1="C",MAX(0,$C593-R$2)))</f>
        <v>0</v>
      </c>
      <c r="S593" s="103" t="n">
        <f aca="false">IF(S$1="P",MAX(0,S$2-$C593),IF(S$1="C",MAX(0,$C593-S$2)))</f>
        <v>0</v>
      </c>
      <c r="T593" s="104" t="n">
        <f aca="false">A593</f>
        <v>27</v>
      </c>
      <c r="U593" s="105" t="n">
        <f aca="false">VLOOKUP($B593,Gas!$B$3:$E$2506,2)</f>
        <v>2.92</v>
      </c>
      <c r="V593" s="46" t="n">
        <f aca="false">C593/U593</f>
        <v>11.2979452054795</v>
      </c>
      <c r="W593" s="99" t="n">
        <f aca="false">VLOOKUP($B593,Gas!$B$3:$E$2506,4)</f>
        <v>0.354441545185996</v>
      </c>
    </row>
    <row r="594" customFormat="false" ht="12.75" hidden="false" customHeight="false" outlineLevel="0" collapsed="false">
      <c r="A594" s="95" t="n">
        <f aca="false">MONTH(B594)+(YEAR(B594)-1998)*12</f>
        <v>27</v>
      </c>
      <c r="B594" s="101" t="n">
        <v>36616</v>
      </c>
      <c r="C594" s="102" t="n">
        <v>32.07</v>
      </c>
      <c r="D594" s="98" t="n">
        <f aca="false">LN(C594/C593)</f>
        <v>-0.0282834715354266</v>
      </c>
      <c r="E594" s="106" t="n">
        <f aca="false">STDEV(D585:D594)*SQRT(trade_day)</f>
        <v>0.827199410890095</v>
      </c>
      <c r="F594" s="97"/>
      <c r="G594" s="103" t="n">
        <f aca="false">IF(G$1="P",MAX(0,G$2-$C594),IF(G$1="C",MAX(0,$C594-G$2)))</f>
        <v>0</v>
      </c>
      <c r="H594" s="103" t="n">
        <f aca="false">IF(H$1="P",MAX(0,H$2-$C594),IF(H$1="C",MAX(0,$C594-H$2)))</f>
        <v>0</v>
      </c>
      <c r="I594" s="103" t="n">
        <f aca="false">IF(I$1="P",MAX(0,I$2-$C594),IF(I$1="C",MAX(0,$C594-I$2)))</f>
        <v>0</v>
      </c>
      <c r="J594" s="103" t="n">
        <f aca="false">IF(J$1="P",MAX(0,J$2-$C594),IF(J$1="C",MAX(0,$C594-J$2)))</f>
        <v>2.93</v>
      </c>
      <c r="K594" s="103" t="n">
        <f aca="false">IF(K$1="P",MAX(0,K$2-$C594),IF(K$1="C",MAX(0,$C594-K$2)))</f>
        <v>7.93</v>
      </c>
      <c r="L594" s="103" t="n">
        <f aca="false">IF(L$1="P",MAX(0,L$2-$C594),IF(L$1="C",MAX(0,$C594-L$2)))</f>
        <v>17.93</v>
      </c>
      <c r="M594" s="103" t="n">
        <f aca="false">IF(M$1="P",MAX(0,M$2-$C594),IF(M$1="C",MAX(0,$C594-M$2)))</f>
        <v>12.07</v>
      </c>
      <c r="N594" s="103" t="n">
        <f aca="false">IF(N$1="P",MAX(0,N$2-$C594),IF(N$1="C",MAX(0,$C594-N$2)))</f>
        <v>7.07</v>
      </c>
      <c r="O594" s="103" t="n">
        <f aca="false">IF(O$1="P",MAX(0,O$2-$C594),IF(O$1="C",MAX(0,$C594-O$2)))</f>
        <v>2.07</v>
      </c>
      <c r="P594" s="103" t="n">
        <f aca="false">IF(P$1="P",MAX(0,P$2-$C594),IF(P$1="C",MAX(0,$C594-P$2)))</f>
        <v>0</v>
      </c>
      <c r="Q594" s="103" t="n">
        <f aca="false">IF(Q$1="P",MAX(0,Q$2-$C594),IF(Q$1="C",MAX(0,$C594-Q$2)))</f>
        <v>0</v>
      </c>
      <c r="R594" s="103" t="n">
        <f aca="false">IF(R$1="P",MAX(0,R$2-$C594),IF(R$1="C",MAX(0,$C594-R$2)))</f>
        <v>0</v>
      </c>
      <c r="S594" s="103" t="n">
        <f aca="false">IF(S$1="P",MAX(0,S$2-$C594),IF(S$1="C",MAX(0,$C594-S$2)))</f>
        <v>0</v>
      </c>
      <c r="T594" s="104" t="n">
        <f aca="false">A594</f>
        <v>27</v>
      </c>
      <c r="U594" s="105" t="n">
        <f aca="false">VLOOKUP($B594,Gas!$B$3:$E$2506,2)</f>
        <v>2.83</v>
      </c>
      <c r="V594" s="46" t="n">
        <f aca="false">C594/U594</f>
        <v>11.3321554770318</v>
      </c>
      <c r="W594" s="99" t="n">
        <f aca="false">VLOOKUP($B594,Gas!$B$3:$E$2506,4)</f>
        <v>0.363838418397846</v>
      </c>
    </row>
    <row r="595" customFormat="false" ht="12.75" hidden="false" customHeight="false" outlineLevel="0" collapsed="false">
      <c r="A595" s="95" t="n">
        <f aca="false">MONTH(B595)+(YEAR(B595)-1998)*12</f>
        <v>28</v>
      </c>
      <c r="B595" s="101" t="n">
        <v>36619</v>
      </c>
      <c r="C595" s="102" t="n">
        <v>37.26</v>
      </c>
      <c r="D595" s="98" t="n">
        <f aca="false">LN(C595/C594)</f>
        <v>0.149999351468379</v>
      </c>
      <c r="E595" s="106" t="n">
        <f aca="false">STDEV(D586:D595)*SQRT(trade_day)</f>
        <v>1.01937027914185</v>
      </c>
      <c r="F595" s="97"/>
      <c r="G595" s="103" t="n">
        <f aca="false">IF(G$1="P",MAX(0,G$2-$C595),IF(G$1="C",MAX(0,$C595-G$2)))</f>
        <v>0</v>
      </c>
      <c r="H595" s="103" t="n">
        <f aca="false">IF(H$1="P",MAX(0,H$2-$C595),IF(H$1="C",MAX(0,$C595-H$2)))</f>
        <v>0</v>
      </c>
      <c r="I595" s="103" t="n">
        <f aca="false">IF(I$1="P",MAX(0,I$2-$C595),IF(I$1="C",MAX(0,$C595-I$2)))</f>
        <v>0</v>
      </c>
      <c r="J595" s="103" t="n">
        <f aca="false">IF(J$1="P",MAX(0,J$2-$C595),IF(J$1="C",MAX(0,$C595-J$2)))</f>
        <v>0</v>
      </c>
      <c r="K595" s="103" t="n">
        <f aca="false">IF(K$1="P",MAX(0,K$2-$C595),IF(K$1="C",MAX(0,$C595-K$2)))</f>
        <v>2.74</v>
      </c>
      <c r="L595" s="103" t="n">
        <f aca="false">IF(L$1="P",MAX(0,L$2-$C595),IF(L$1="C",MAX(0,$C595-L$2)))</f>
        <v>12.74</v>
      </c>
      <c r="M595" s="103" t="n">
        <f aca="false">IF(M$1="P",MAX(0,M$2-$C595),IF(M$1="C",MAX(0,$C595-M$2)))</f>
        <v>17.26</v>
      </c>
      <c r="N595" s="103" t="n">
        <f aca="false">IF(N$1="P",MAX(0,N$2-$C595),IF(N$1="C",MAX(0,$C595-N$2)))</f>
        <v>12.26</v>
      </c>
      <c r="O595" s="103" t="n">
        <f aca="false">IF(O$1="P",MAX(0,O$2-$C595),IF(O$1="C",MAX(0,$C595-O$2)))</f>
        <v>7.26</v>
      </c>
      <c r="P595" s="103" t="n">
        <f aca="false">IF(P$1="P",MAX(0,P$2-$C595),IF(P$1="C",MAX(0,$C595-P$2)))</f>
        <v>2.26</v>
      </c>
      <c r="Q595" s="103" t="n">
        <f aca="false">IF(Q$1="P",MAX(0,Q$2-$C595),IF(Q$1="C",MAX(0,$C595-Q$2)))</f>
        <v>0</v>
      </c>
      <c r="R595" s="103" t="n">
        <f aca="false">IF(R$1="P",MAX(0,R$2-$C595),IF(R$1="C",MAX(0,$C595-R$2)))</f>
        <v>0</v>
      </c>
      <c r="S595" s="103" t="n">
        <f aca="false">IF(S$1="P",MAX(0,S$2-$C595),IF(S$1="C",MAX(0,$C595-S$2)))</f>
        <v>0</v>
      </c>
      <c r="T595" s="104" t="n">
        <f aca="false">A595</f>
        <v>28</v>
      </c>
      <c r="U595" s="105" t="n">
        <f aca="false">VLOOKUP($B595,Gas!$B$3:$E$2506,2)</f>
        <v>2.875</v>
      </c>
      <c r="V595" s="46" t="n">
        <f aca="false">C595/U595</f>
        <v>12.96</v>
      </c>
      <c r="W595" s="99" t="n">
        <f aca="false">VLOOKUP($B595,Gas!$B$3:$E$2506,4)</f>
        <v>0.351670272771379</v>
      </c>
    </row>
    <row r="596" customFormat="false" ht="12.75" hidden="false" customHeight="false" outlineLevel="0" collapsed="false">
      <c r="A596" s="95" t="n">
        <f aca="false">MONTH(B596)+(YEAR(B596)-1998)*12</f>
        <v>28</v>
      </c>
      <c r="B596" s="101" t="n">
        <v>36620</v>
      </c>
      <c r="C596" s="102" t="n">
        <v>41.26</v>
      </c>
      <c r="D596" s="98" t="n">
        <f aca="false">LN(C596/C595)</f>
        <v>0.101973142469663</v>
      </c>
      <c r="E596" s="106" t="n">
        <f aca="false">STDEV(D587:D596)*SQRT(trade_day)</f>
        <v>1.08256391125856</v>
      </c>
      <c r="F596" s="97"/>
      <c r="G596" s="103" t="n">
        <f aca="false">IF(G$1="P",MAX(0,G$2-$C596),IF(G$1="C",MAX(0,$C596-G$2)))</f>
        <v>0</v>
      </c>
      <c r="H596" s="103" t="n">
        <f aca="false">IF(H$1="P",MAX(0,H$2-$C596),IF(H$1="C",MAX(0,$C596-H$2)))</f>
        <v>0</v>
      </c>
      <c r="I596" s="103" t="n">
        <f aca="false">IF(I$1="P",MAX(0,I$2-$C596),IF(I$1="C",MAX(0,$C596-I$2)))</f>
        <v>0</v>
      </c>
      <c r="J596" s="103" t="n">
        <f aca="false">IF(J$1="P",MAX(0,J$2-$C596),IF(J$1="C",MAX(0,$C596-J$2)))</f>
        <v>0</v>
      </c>
      <c r="K596" s="103" t="n">
        <f aca="false">IF(K$1="P",MAX(0,K$2-$C596),IF(K$1="C",MAX(0,$C596-K$2)))</f>
        <v>0</v>
      </c>
      <c r="L596" s="103" t="n">
        <f aca="false">IF(L$1="P",MAX(0,L$2-$C596),IF(L$1="C",MAX(0,$C596-L$2)))</f>
        <v>8.74</v>
      </c>
      <c r="M596" s="103" t="n">
        <f aca="false">IF(M$1="P",MAX(0,M$2-$C596),IF(M$1="C",MAX(0,$C596-M$2)))</f>
        <v>21.26</v>
      </c>
      <c r="N596" s="103" t="n">
        <f aca="false">IF(N$1="P",MAX(0,N$2-$C596),IF(N$1="C",MAX(0,$C596-N$2)))</f>
        <v>16.26</v>
      </c>
      <c r="O596" s="103" t="n">
        <f aca="false">IF(O$1="P",MAX(0,O$2-$C596),IF(O$1="C",MAX(0,$C596-O$2)))</f>
        <v>11.26</v>
      </c>
      <c r="P596" s="103" t="n">
        <f aca="false">IF(P$1="P",MAX(0,P$2-$C596),IF(P$1="C",MAX(0,$C596-P$2)))</f>
        <v>6.26</v>
      </c>
      <c r="Q596" s="103" t="n">
        <f aca="false">IF(Q$1="P",MAX(0,Q$2-$C596),IF(Q$1="C",MAX(0,$C596-Q$2)))</f>
        <v>1.26</v>
      </c>
      <c r="R596" s="103" t="n">
        <f aca="false">IF(R$1="P",MAX(0,R$2-$C596),IF(R$1="C",MAX(0,$C596-R$2)))</f>
        <v>0</v>
      </c>
      <c r="S596" s="103" t="n">
        <f aca="false">IF(S$1="P",MAX(0,S$2-$C596),IF(S$1="C",MAX(0,$C596-S$2)))</f>
        <v>0</v>
      </c>
      <c r="T596" s="104" t="n">
        <f aca="false">A596</f>
        <v>28</v>
      </c>
      <c r="U596" s="105" t="n">
        <f aca="false">VLOOKUP($B596,Gas!$B$3:$E$2506,2)</f>
        <v>2.915</v>
      </c>
      <c r="V596" s="46" t="n">
        <f aca="false">C596/U596</f>
        <v>14.1543739279588</v>
      </c>
      <c r="W596" s="99" t="n">
        <f aca="false">VLOOKUP($B596,Gas!$B$3:$E$2506,4)</f>
        <v>0.335191060176357</v>
      </c>
    </row>
    <row r="597" customFormat="false" ht="12.75" hidden="false" customHeight="false" outlineLevel="0" collapsed="false">
      <c r="A597" s="95" t="n">
        <f aca="false">MONTH(B597)+(YEAR(B597)-1998)*12</f>
        <v>28</v>
      </c>
      <c r="B597" s="101" t="n">
        <v>36621</v>
      </c>
      <c r="C597" s="102" t="n">
        <v>36.22</v>
      </c>
      <c r="D597" s="98" t="n">
        <f aca="false">LN(C597/C596)</f>
        <v>-0.130282055187838</v>
      </c>
      <c r="E597" s="106" t="n">
        <f aca="false">STDEV(D588:D597)*SQRT(trade_day)</f>
        <v>1.31364198442223</v>
      </c>
      <c r="F597" s="97"/>
      <c r="G597" s="103" t="n">
        <f aca="false">IF(G$1="P",MAX(0,G$2-$C597),IF(G$1="C",MAX(0,$C597-G$2)))</f>
        <v>0</v>
      </c>
      <c r="H597" s="103" t="n">
        <f aca="false">IF(H$1="P",MAX(0,H$2-$C597),IF(H$1="C",MAX(0,$C597-H$2)))</f>
        <v>0</v>
      </c>
      <c r="I597" s="103" t="n">
        <f aca="false">IF(I$1="P",MAX(0,I$2-$C597),IF(I$1="C",MAX(0,$C597-I$2)))</f>
        <v>0</v>
      </c>
      <c r="J597" s="103" t="n">
        <f aca="false">IF(J$1="P",MAX(0,J$2-$C597),IF(J$1="C",MAX(0,$C597-J$2)))</f>
        <v>0</v>
      </c>
      <c r="K597" s="103" t="n">
        <f aca="false">IF(K$1="P",MAX(0,K$2-$C597),IF(K$1="C",MAX(0,$C597-K$2)))</f>
        <v>3.78</v>
      </c>
      <c r="L597" s="103" t="n">
        <f aca="false">IF(L$1="P",MAX(0,L$2-$C597),IF(L$1="C",MAX(0,$C597-L$2)))</f>
        <v>13.78</v>
      </c>
      <c r="M597" s="103" t="n">
        <f aca="false">IF(M$1="P",MAX(0,M$2-$C597),IF(M$1="C",MAX(0,$C597-M$2)))</f>
        <v>16.22</v>
      </c>
      <c r="N597" s="103" t="n">
        <f aca="false">IF(N$1="P",MAX(0,N$2-$C597),IF(N$1="C",MAX(0,$C597-N$2)))</f>
        <v>11.22</v>
      </c>
      <c r="O597" s="103" t="n">
        <f aca="false">IF(O$1="P",MAX(0,O$2-$C597),IF(O$1="C",MAX(0,$C597-O$2)))</f>
        <v>6.22</v>
      </c>
      <c r="P597" s="103" t="n">
        <f aca="false">IF(P$1="P",MAX(0,P$2-$C597),IF(P$1="C",MAX(0,$C597-P$2)))</f>
        <v>1.22</v>
      </c>
      <c r="Q597" s="103" t="n">
        <f aca="false">IF(Q$1="P",MAX(0,Q$2-$C597),IF(Q$1="C",MAX(0,$C597-Q$2)))</f>
        <v>0</v>
      </c>
      <c r="R597" s="103" t="n">
        <f aca="false">IF(R$1="P",MAX(0,R$2-$C597),IF(R$1="C",MAX(0,$C597-R$2)))</f>
        <v>0</v>
      </c>
      <c r="S597" s="103" t="n">
        <f aca="false">IF(S$1="P",MAX(0,S$2-$C597),IF(S$1="C",MAX(0,$C597-S$2)))</f>
        <v>0</v>
      </c>
      <c r="T597" s="104" t="n">
        <f aca="false">A597</f>
        <v>28</v>
      </c>
      <c r="U597" s="105" t="n">
        <f aca="false">VLOOKUP($B597,Gas!$B$3:$E$2506,2)</f>
        <v>2.87</v>
      </c>
      <c r="V597" s="46" t="n">
        <f aca="false">C597/U597</f>
        <v>12.6202090592335</v>
      </c>
      <c r="W597" s="99" t="n">
        <f aca="false">VLOOKUP($B597,Gas!$B$3:$E$2506,4)</f>
        <v>0.354390605896565</v>
      </c>
    </row>
    <row r="598" customFormat="false" ht="12.75" hidden="false" customHeight="false" outlineLevel="0" collapsed="false">
      <c r="A598" s="95" t="n">
        <f aca="false">MONTH(B598)+(YEAR(B598)-1998)*12</f>
        <v>28</v>
      </c>
      <c r="B598" s="101" t="n">
        <v>36622</v>
      </c>
      <c r="C598" s="102" t="n">
        <v>31.4</v>
      </c>
      <c r="D598" s="98" t="n">
        <f aca="false">LN(C598/C597)</f>
        <v>-0.14280355954106</v>
      </c>
      <c r="E598" s="106" t="n">
        <f aca="false">STDEV(D589:D598)*SQRT(trade_day)</f>
        <v>1.48178221829218</v>
      </c>
      <c r="F598" s="97"/>
      <c r="G598" s="103" t="n">
        <f aca="false">IF(G$1="P",MAX(0,G$2-$C598),IF(G$1="C",MAX(0,$C598-G$2)))</f>
        <v>0</v>
      </c>
      <c r="H598" s="103" t="n">
        <f aca="false">IF(H$1="P",MAX(0,H$2-$C598),IF(H$1="C",MAX(0,$C598-H$2)))</f>
        <v>0</v>
      </c>
      <c r="I598" s="103" t="n">
        <f aca="false">IF(I$1="P",MAX(0,I$2-$C598),IF(I$1="C",MAX(0,$C598-I$2)))</f>
        <v>0</v>
      </c>
      <c r="J598" s="103" t="n">
        <f aca="false">IF(J$1="P",MAX(0,J$2-$C598),IF(J$1="C",MAX(0,$C598-J$2)))</f>
        <v>3.6</v>
      </c>
      <c r="K598" s="103" t="n">
        <f aca="false">IF(K$1="P",MAX(0,K$2-$C598),IF(K$1="C",MAX(0,$C598-K$2)))</f>
        <v>8.6</v>
      </c>
      <c r="L598" s="103" t="n">
        <f aca="false">IF(L$1="P",MAX(0,L$2-$C598),IF(L$1="C",MAX(0,$C598-L$2)))</f>
        <v>18.6</v>
      </c>
      <c r="M598" s="103" t="n">
        <f aca="false">IF(M$1="P",MAX(0,M$2-$C598),IF(M$1="C",MAX(0,$C598-M$2)))</f>
        <v>11.4</v>
      </c>
      <c r="N598" s="103" t="n">
        <f aca="false">IF(N$1="P",MAX(0,N$2-$C598),IF(N$1="C",MAX(0,$C598-N$2)))</f>
        <v>6.4</v>
      </c>
      <c r="O598" s="103" t="n">
        <f aca="false">IF(O$1="P",MAX(0,O$2-$C598),IF(O$1="C",MAX(0,$C598-O$2)))</f>
        <v>1.4</v>
      </c>
      <c r="P598" s="103" t="n">
        <f aca="false">IF(P$1="P",MAX(0,P$2-$C598),IF(P$1="C",MAX(0,$C598-P$2)))</f>
        <v>0</v>
      </c>
      <c r="Q598" s="103" t="n">
        <f aca="false">IF(Q$1="P",MAX(0,Q$2-$C598),IF(Q$1="C",MAX(0,$C598-Q$2)))</f>
        <v>0</v>
      </c>
      <c r="R598" s="103" t="n">
        <f aca="false">IF(R$1="P",MAX(0,R$2-$C598),IF(R$1="C",MAX(0,$C598-R$2)))</f>
        <v>0</v>
      </c>
      <c r="S598" s="103" t="n">
        <f aca="false">IF(S$1="P",MAX(0,S$2-$C598),IF(S$1="C",MAX(0,$C598-S$2)))</f>
        <v>0</v>
      </c>
      <c r="T598" s="104" t="n">
        <f aca="false">A598</f>
        <v>28</v>
      </c>
      <c r="U598" s="105" t="n">
        <f aca="false">VLOOKUP($B598,Gas!$B$3:$E$2506,2)</f>
        <v>2.86</v>
      </c>
      <c r="V598" s="46" t="n">
        <f aca="false">C598/U598</f>
        <v>10.979020979021</v>
      </c>
      <c r="W598" s="99" t="n">
        <f aca="false">VLOOKUP($B598,Gas!$B$3:$E$2506,4)</f>
        <v>0.355788126365183</v>
      </c>
    </row>
    <row r="599" customFormat="false" ht="12.75" hidden="false" customHeight="false" outlineLevel="0" collapsed="false">
      <c r="A599" s="95" t="n">
        <f aca="false">MONTH(B599)+(YEAR(B599)-1998)*12</f>
        <v>28</v>
      </c>
      <c r="B599" s="101" t="n">
        <v>36623</v>
      </c>
      <c r="C599" s="102" t="n">
        <v>29.79</v>
      </c>
      <c r="D599" s="98" t="n">
        <f aca="false">LN(C599/C598)</f>
        <v>-0.0526351261890167</v>
      </c>
      <c r="E599" s="106" t="n">
        <f aca="false">STDEV(D590:D599)*SQRT(trade_day)</f>
        <v>1.43169120294309</v>
      </c>
      <c r="F599" s="97"/>
      <c r="G599" s="103" t="n">
        <f aca="false">IF(G$1="P",MAX(0,G$2-$C599),IF(G$1="C",MAX(0,$C599-G$2)))</f>
        <v>0</v>
      </c>
      <c r="H599" s="103" t="n">
        <f aca="false">IF(H$1="P",MAX(0,H$2-$C599),IF(H$1="C",MAX(0,$C599-H$2)))</f>
        <v>0</v>
      </c>
      <c r="I599" s="103" t="n">
        <f aca="false">IF(I$1="P",MAX(0,I$2-$C599),IF(I$1="C",MAX(0,$C599-I$2)))</f>
        <v>0.210000000000001</v>
      </c>
      <c r="J599" s="103" t="n">
        <f aca="false">IF(J$1="P",MAX(0,J$2-$C599),IF(J$1="C",MAX(0,$C599-J$2)))</f>
        <v>5.21</v>
      </c>
      <c r="K599" s="103" t="n">
        <f aca="false">IF(K$1="P",MAX(0,K$2-$C599),IF(K$1="C",MAX(0,$C599-K$2)))</f>
        <v>10.21</v>
      </c>
      <c r="L599" s="103" t="n">
        <f aca="false">IF(L$1="P",MAX(0,L$2-$C599),IF(L$1="C",MAX(0,$C599-L$2)))</f>
        <v>20.21</v>
      </c>
      <c r="M599" s="103" t="n">
        <f aca="false">IF(M$1="P",MAX(0,M$2-$C599),IF(M$1="C",MAX(0,$C599-M$2)))</f>
        <v>9.79</v>
      </c>
      <c r="N599" s="103" t="n">
        <f aca="false">IF(N$1="P",MAX(0,N$2-$C599),IF(N$1="C",MAX(0,$C599-N$2)))</f>
        <v>4.79</v>
      </c>
      <c r="O599" s="103" t="n">
        <f aca="false">IF(O$1="P",MAX(0,O$2-$C599),IF(O$1="C",MAX(0,$C599-O$2)))</f>
        <v>0</v>
      </c>
      <c r="P599" s="103" t="n">
        <f aca="false">IF(P$1="P",MAX(0,P$2-$C599),IF(P$1="C",MAX(0,$C599-P$2)))</f>
        <v>0</v>
      </c>
      <c r="Q599" s="103" t="n">
        <f aca="false">IF(Q$1="P",MAX(0,Q$2-$C599),IF(Q$1="C",MAX(0,$C599-Q$2)))</f>
        <v>0</v>
      </c>
      <c r="R599" s="103" t="n">
        <f aca="false">IF(R$1="P",MAX(0,R$2-$C599),IF(R$1="C",MAX(0,$C599-R$2)))</f>
        <v>0</v>
      </c>
      <c r="S599" s="103" t="n">
        <f aca="false">IF(S$1="P",MAX(0,S$2-$C599),IF(S$1="C",MAX(0,$C599-S$2)))</f>
        <v>0</v>
      </c>
      <c r="T599" s="104" t="n">
        <f aca="false">A599</f>
        <v>28</v>
      </c>
      <c r="U599" s="105" t="n">
        <f aca="false">VLOOKUP($B599,Gas!$B$3:$E$2506,2)</f>
        <v>2.91</v>
      </c>
      <c r="V599" s="46" t="n">
        <f aca="false">C599/U599</f>
        <v>10.2371134020619</v>
      </c>
      <c r="W599" s="99" t="n">
        <f aca="false">VLOOKUP($B599,Gas!$B$3:$E$2506,4)</f>
        <v>0.367858084946309</v>
      </c>
    </row>
    <row r="600" customFormat="false" ht="12.75" hidden="false" customHeight="false" outlineLevel="0" collapsed="false">
      <c r="A600" s="95" t="n">
        <f aca="false">MONTH(B600)+(YEAR(B600)-1998)*12</f>
        <v>28</v>
      </c>
      <c r="B600" s="101" t="n">
        <v>36626</v>
      </c>
      <c r="C600" s="102" t="n">
        <v>32.24</v>
      </c>
      <c r="D600" s="98" t="n">
        <f aca="false">LN(C600/C599)</f>
        <v>0.0790351509132367</v>
      </c>
      <c r="E600" s="106" t="n">
        <f aca="false">STDEV(D591:D600)*SQRT(trade_day)</f>
        <v>1.49527208325905</v>
      </c>
      <c r="F600" s="97"/>
      <c r="G600" s="103" t="n">
        <f aca="false">IF(G$1="P",MAX(0,G$2-$C600),IF(G$1="C",MAX(0,$C600-G$2)))</f>
        <v>0</v>
      </c>
      <c r="H600" s="103" t="n">
        <f aca="false">IF(H$1="P",MAX(0,H$2-$C600),IF(H$1="C",MAX(0,$C600-H$2)))</f>
        <v>0</v>
      </c>
      <c r="I600" s="103" t="n">
        <f aca="false">IF(I$1="P",MAX(0,I$2-$C600),IF(I$1="C",MAX(0,$C600-I$2)))</f>
        <v>0</v>
      </c>
      <c r="J600" s="103" t="n">
        <f aca="false">IF(J$1="P",MAX(0,J$2-$C600),IF(J$1="C",MAX(0,$C600-J$2)))</f>
        <v>2.76</v>
      </c>
      <c r="K600" s="103" t="n">
        <f aca="false">IF(K$1="P",MAX(0,K$2-$C600),IF(K$1="C",MAX(0,$C600-K$2)))</f>
        <v>7.76</v>
      </c>
      <c r="L600" s="103" t="n">
        <f aca="false">IF(L$1="P",MAX(0,L$2-$C600),IF(L$1="C",MAX(0,$C600-L$2)))</f>
        <v>17.76</v>
      </c>
      <c r="M600" s="103" t="n">
        <f aca="false">IF(M$1="P",MAX(0,M$2-$C600),IF(M$1="C",MAX(0,$C600-M$2)))</f>
        <v>12.24</v>
      </c>
      <c r="N600" s="103" t="n">
        <f aca="false">IF(N$1="P",MAX(0,N$2-$C600),IF(N$1="C",MAX(0,$C600-N$2)))</f>
        <v>7.24</v>
      </c>
      <c r="O600" s="103" t="n">
        <f aca="false">IF(O$1="P",MAX(0,O$2-$C600),IF(O$1="C",MAX(0,$C600-O$2)))</f>
        <v>2.24</v>
      </c>
      <c r="P600" s="103" t="n">
        <f aca="false">IF(P$1="P",MAX(0,P$2-$C600),IF(P$1="C",MAX(0,$C600-P$2)))</f>
        <v>0</v>
      </c>
      <c r="Q600" s="103" t="n">
        <f aca="false">IF(Q$1="P",MAX(0,Q$2-$C600),IF(Q$1="C",MAX(0,$C600-Q$2)))</f>
        <v>0</v>
      </c>
      <c r="R600" s="103" t="n">
        <f aca="false">IF(R$1="P",MAX(0,R$2-$C600),IF(R$1="C",MAX(0,$C600-R$2)))</f>
        <v>0</v>
      </c>
      <c r="S600" s="103" t="n">
        <f aca="false">IF(S$1="P",MAX(0,S$2-$C600),IF(S$1="C",MAX(0,$C600-S$2)))</f>
        <v>0</v>
      </c>
      <c r="T600" s="104" t="n">
        <f aca="false">A600</f>
        <v>28</v>
      </c>
      <c r="U600" s="105" t="n">
        <f aca="false">VLOOKUP($B600,Gas!$B$3:$E$2506,2)</f>
        <v>2.97</v>
      </c>
      <c r="V600" s="46" t="n">
        <f aca="false">C600/U600</f>
        <v>10.8552188552189</v>
      </c>
      <c r="W600" s="99" t="n">
        <f aca="false">VLOOKUP($B600,Gas!$B$3:$E$2506,4)</f>
        <v>0.218552991338534</v>
      </c>
    </row>
    <row r="601" customFormat="false" ht="12.75" hidden="false" customHeight="false" outlineLevel="0" collapsed="false">
      <c r="A601" s="95" t="n">
        <f aca="false">MONTH(B601)+(YEAR(B601)-1998)*12</f>
        <v>28</v>
      </c>
      <c r="B601" s="101" t="n">
        <v>36627</v>
      </c>
      <c r="C601" s="102" t="n">
        <v>32.94</v>
      </c>
      <c r="D601" s="98" t="n">
        <f aca="false">LN(C601/C600)</f>
        <v>0.0214798071110666</v>
      </c>
      <c r="E601" s="106" t="n">
        <f aca="false">STDEV(D592:D601)*SQRT(trade_day)</f>
        <v>1.4983674391763</v>
      </c>
      <c r="F601" s="97"/>
      <c r="G601" s="103" t="n">
        <f aca="false">IF(G$1="P",MAX(0,G$2-$C601),IF(G$1="C",MAX(0,$C601-G$2)))</f>
        <v>0</v>
      </c>
      <c r="H601" s="103" t="n">
        <f aca="false">IF(H$1="P",MAX(0,H$2-$C601),IF(H$1="C",MAX(0,$C601-H$2)))</f>
        <v>0</v>
      </c>
      <c r="I601" s="103" t="n">
        <f aca="false">IF(I$1="P",MAX(0,I$2-$C601),IF(I$1="C",MAX(0,$C601-I$2)))</f>
        <v>0</v>
      </c>
      <c r="J601" s="103" t="n">
        <f aca="false">IF(J$1="P",MAX(0,J$2-$C601),IF(J$1="C",MAX(0,$C601-J$2)))</f>
        <v>2.06</v>
      </c>
      <c r="K601" s="103" t="n">
        <f aca="false">IF(K$1="P",MAX(0,K$2-$C601),IF(K$1="C",MAX(0,$C601-K$2)))</f>
        <v>7.06</v>
      </c>
      <c r="L601" s="103" t="n">
        <f aca="false">IF(L$1="P",MAX(0,L$2-$C601),IF(L$1="C",MAX(0,$C601-L$2)))</f>
        <v>17.06</v>
      </c>
      <c r="M601" s="103" t="n">
        <f aca="false">IF(M$1="P",MAX(0,M$2-$C601),IF(M$1="C",MAX(0,$C601-M$2)))</f>
        <v>12.94</v>
      </c>
      <c r="N601" s="103" t="n">
        <f aca="false">IF(N$1="P",MAX(0,N$2-$C601),IF(N$1="C",MAX(0,$C601-N$2)))</f>
        <v>7.94</v>
      </c>
      <c r="O601" s="103" t="n">
        <f aca="false">IF(O$1="P",MAX(0,O$2-$C601),IF(O$1="C",MAX(0,$C601-O$2)))</f>
        <v>2.94</v>
      </c>
      <c r="P601" s="103" t="n">
        <f aca="false">IF(P$1="P",MAX(0,P$2-$C601),IF(P$1="C",MAX(0,$C601-P$2)))</f>
        <v>0</v>
      </c>
      <c r="Q601" s="103" t="n">
        <f aca="false">IF(Q$1="P",MAX(0,Q$2-$C601),IF(Q$1="C",MAX(0,$C601-Q$2)))</f>
        <v>0</v>
      </c>
      <c r="R601" s="103" t="n">
        <f aca="false">IF(R$1="P",MAX(0,R$2-$C601),IF(R$1="C",MAX(0,$C601-R$2)))</f>
        <v>0</v>
      </c>
      <c r="S601" s="103" t="n">
        <f aca="false">IF(S$1="P",MAX(0,S$2-$C601),IF(S$1="C",MAX(0,$C601-S$2)))</f>
        <v>0</v>
      </c>
      <c r="T601" s="104" t="n">
        <f aca="false">A601</f>
        <v>28</v>
      </c>
      <c r="U601" s="105" t="n">
        <f aca="false">VLOOKUP($B601,Gas!$B$3:$E$2506,2)</f>
        <v>2.995</v>
      </c>
      <c r="V601" s="46" t="n">
        <f aca="false">C601/U601</f>
        <v>10.9983305509182</v>
      </c>
      <c r="W601" s="99" t="n">
        <f aca="false">VLOOKUP($B601,Gas!$B$3:$E$2506,4)</f>
        <v>0.207835156141786</v>
      </c>
    </row>
    <row r="602" customFormat="false" ht="12.75" hidden="false" customHeight="false" outlineLevel="0" collapsed="false">
      <c r="A602" s="95" t="n">
        <f aca="false">MONTH(B602)+(YEAR(B602)-1998)*12</f>
        <v>28</v>
      </c>
      <c r="B602" s="101" t="n">
        <v>36628</v>
      </c>
      <c r="C602" s="102" t="n">
        <v>31.86</v>
      </c>
      <c r="D602" s="98" t="n">
        <f aca="false">LN(C602/C601)</f>
        <v>-0.0333364202675917</v>
      </c>
      <c r="E602" s="106" t="n">
        <f aca="false">STDEV(D593:D602)*SQRT(trade_day)</f>
        <v>1.50702724334578</v>
      </c>
      <c r="F602" s="97"/>
      <c r="G602" s="103" t="n">
        <f aca="false">IF(G$1="P",MAX(0,G$2-$C602),IF(G$1="C",MAX(0,$C602-G$2)))</f>
        <v>0</v>
      </c>
      <c r="H602" s="103" t="n">
        <f aca="false">IF(H$1="P",MAX(0,H$2-$C602),IF(H$1="C",MAX(0,$C602-H$2)))</f>
        <v>0</v>
      </c>
      <c r="I602" s="103" t="n">
        <f aca="false">IF(I$1="P",MAX(0,I$2-$C602),IF(I$1="C",MAX(0,$C602-I$2)))</f>
        <v>0</v>
      </c>
      <c r="J602" s="103" t="n">
        <f aca="false">IF(J$1="P",MAX(0,J$2-$C602),IF(J$1="C",MAX(0,$C602-J$2)))</f>
        <v>3.14</v>
      </c>
      <c r="K602" s="103" t="n">
        <f aca="false">IF(K$1="P",MAX(0,K$2-$C602),IF(K$1="C",MAX(0,$C602-K$2)))</f>
        <v>8.14</v>
      </c>
      <c r="L602" s="103" t="n">
        <f aca="false">IF(L$1="P",MAX(0,L$2-$C602),IF(L$1="C",MAX(0,$C602-L$2)))</f>
        <v>18.14</v>
      </c>
      <c r="M602" s="103" t="n">
        <f aca="false">IF(M$1="P",MAX(0,M$2-$C602),IF(M$1="C",MAX(0,$C602-M$2)))</f>
        <v>11.86</v>
      </c>
      <c r="N602" s="103" t="n">
        <f aca="false">IF(N$1="P",MAX(0,N$2-$C602),IF(N$1="C",MAX(0,$C602-N$2)))</f>
        <v>6.86</v>
      </c>
      <c r="O602" s="103" t="n">
        <f aca="false">IF(O$1="P",MAX(0,O$2-$C602),IF(O$1="C",MAX(0,$C602-O$2)))</f>
        <v>1.86</v>
      </c>
      <c r="P602" s="103" t="n">
        <f aca="false">IF(P$1="P",MAX(0,P$2-$C602),IF(P$1="C",MAX(0,$C602-P$2)))</f>
        <v>0</v>
      </c>
      <c r="Q602" s="103" t="n">
        <f aca="false">IF(Q$1="P",MAX(0,Q$2-$C602),IF(Q$1="C",MAX(0,$C602-Q$2)))</f>
        <v>0</v>
      </c>
      <c r="R602" s="103" t="n">
        <f aca="false">IF(R$1="P",MAX(0,R$2-$C602),IF(R$1="C",MAX(0,$C602-R$2)))</f>
        <v>0</v>
      </c>
      <c r="S602" s="103" t="n">
        <f aca="false">IF(S$1="P",MAX(0,S$2-$C602),IF(S$1="C",MAX(0,$C602-S$2)))</f>
        <v>0</v>
      </c>
      <c r="T602" s="104" t="n">
        <f aca="false">A602</f>
        <v>28</v>
      </c>
      <c r="U602" s="105" t="n">
        <f aca="false">VLOOKUP($B602,Gas!$B$3:$E$2506,2)</f>
        <v>2.975</v>
      </c>
      <c r="V602" s="46" t="n">
        <f aca="false">C602/U602</f>
        <v>10.709243697479</v>
      </c>
      <c r="W602" s="99" t="n">
        <f aca="false">VLOOKUP($B602,Gas!$B$3:$E$2506,4)</f>
        <v>0.216924696960567</v>
      </c>
    </row>
    <row r="603" customFormat="false" ht="12.75" hidden="false" customHeight="false" outlineLevel="0" collapsed="false">
      <c r="A603" s="95" t="n">
        <f aca="false">MONTH(B603)+(YEAR(B603)-1998)*12</f>
        <v>28</v>
      </c>
      <c r="B603" s="101" t="n">
        <v>36629</v>
      </c>
      <c r="C603" s="102" t="n">
        <v>30.87</v>
      </c>
      <c r="D603" s="98" t="n">
        <f aca="false">LN(C603/C602)</f>
        <v>-0.0315664659678345</v>
      </c>
      <c r="E603" s="106" t="n">
        <f aca="false">STDEV(D594:D603)*SQRT(trade_day)</f>
        <v>1.51115801764833</v>
      </c>
      <c r="F603" s="97"/>
      <c r="G603" s="103" t="n">
        <f aca="false">IF(G$1="P",MAX(0,G$2-$C603),IF(G$1="C",MAX(0,$C603-G$2)))</f>
        <v>0</v>
      </c>
      <c r="H603" s="103" t="n">
        <f aca="false">IF(H$1="P",MAX(0,H$2-$C603),IF(H$1="C",MAX(0,$C603-H$2)))</f>
        <v>0</v>
      </c>
      <c r="I603" s="103" t="n">
        <f aca="false">IF(I$1="P",MAX(0,I$2-$C603),IF(I$1="C",MAX(0,$C603-I$2)))</f>
        <v>0</v>
      </c>
      <c r="J603" s="103" t="n">
        <f aca="false">IF(J$1="P",MAX(0,J$2-$C603),IF(J$1="C",MAX(0,$C603-J$2)))</f>
        <v>4.13</v>
      </c>
      <c r="K603" s="103" t="n">
        <f aca="false">IF(K$1="P",MAX(0,K$2-$C603),IF(K$1="C",MAX(0,$C603-K$2)))</f>
        <v>9.13</v>
      </c>
      <c r="L603" s="103" t="n">
        <f aca="false">IF(L$1="P",MAX(0,L$2-$C603),IF(L$1="C",MAX(0,$C603-L$2)))</f>
        <v>19.13</v>
      </c>
      <c r="M603" s="103" t="n">
        <f aca="false">IF(M$1="P",MAX(0,M$2-$C603),IF(M$1="C",MAX(0,$C603-M$2)))</f>
        <v>10.87</v>
      </c>
      <c r="N603" s="103" t="n">
        <f aca="false">IF(N$1="P",MAX(0,N$2-$C603),IF(N$1="C",MAX(0,$C603-N$2)))</f>
        <v>5.87</v>
      </c>
      <c r="O603" s="103" t="n">
        <f aca="false">IF(O$1="P",MAX(0,O$2-$C603),IF(O$1="C",MAX(0,$C603-O$2)))</f>
        <v>0.870000000000001</v>
      </c>
      <c r="P603" s="103" t="n">
        <f aca="false">IF(P$1="P",MAX(0,P$2-$C603),IF(P$1="C",MAX(0,$C603-P$2)))</f>
        <v>0</v>
      </c>
      <c r="Q603" s="103" t="n">
        <f aca="false">IF(Q$1="P",MAX(0,Q$2-$C603),IF(Q$1="C",MAX(0,$C603-Q$2)))</f>
        <v>0</v>
      </c>
      <c r="R603" s="103" t="n">
        <f aca="false">IF(R$1="P",MAX(0,R$2-$C603),IF(R$1="C",MAX(0,$C603-R$2)))</f>
        <v>0</v>
      </c>
      <c r="S603" s="103" t="n">
        <f aca="false">IF(S$1="P",MAX(0,S$2-$C603),IF(S$1="C",MAX(0,$C603-S$2)))</f>
        <v>0</v>
      </c>
      <c r="T603" s="104" t="n">
        <f aca="false">A603</f>
        <v>28</v>
      </c>
      <c r="U603" s="105" t="n">
        <f aca="false">VLOOKUP($B603,Gas!$B$3:$E$2506,2)</f>
        <v>2.975</v>
      </c>
      <c r="V603" s="46" t="n">
        <f aca="false">C603/U603</f>
        <v>10.3764705882353</v>
      </c>
      <c r="W603" s="99" t="n">
        <f aca="false">VLOOKUP($B603,Gas!$B$3:$E$2506,4)</f>
        <v>0.216924696960567</v>
      </c>
    </row>
    <row r="604" customFormat="false" ht="12.75" hidden="false" customHeight="false" outlineLevel="0" collapsed="false">
      <c r="A604" s="95" t="n">
        <f aca="false">MONTH(B604)+(YEAR(B604)-1998)*12</f>
        <v>28</v>
      </c>
      <c r="B604" s="101" t="n">
        <v>36630</v>
      </c>
      <c r="C604" s="102" t="n">
        <v>32.92</v>
      </c>
      <c r="D604" s="98" t="n">
        <f aca="false">LN(C604/C603)</f>
        <v>0.0642955372948012</v>
      </c>
      <c r="E604" s="106" t="n">
        <f aca="false">STDEV(D595:D604)*SQRT(trade_day)</f>
        <v>1.54485018181728</v>
      </c>
      <c r="F604" s="97"/>
      <c r="G604" s="103" t="n">
        <f aca="false">IF(G$1="P",MAX(0,G$2-$C604),IF(G$1="C",MAX(0,$C604-G$2)))</f>
        <v>0</v>
      </c>
      <c r="H604" s="103" t="n">
        <f aca="false">IF(H$1="P",MAX(0,H$2-$C604),IF(H$1="C",MAX(0,$C604-H$2)))</f>
        <v>0</v>
      </c>
      <c r="I604" s="103" t="n">
        <f aca="false">IF(I$1="P",MAX(0,I$2-$C604),IF(I$1="C",MAX(0,$C604-I$2)))</f>
        <v>0</v>
      </c>
      <c r="J604" s="103" t="n">
        <f aca="false">IF(J$1="P",MAX(0,J$2-$C604),IF(J$1="C",MAX(0,$C604-J$2)))</f>
        <v>2.08</v>
      </c>
      <c r="K604" s="103" t="n">
        <f aca="false">IF(K$1="P",MAX(0,K$2-$C604),IF(K$1="C",MAX(0,$C604-K$2)))</f>
        <v>7.08</v>
      </c>
      <c r="L604" s="103" t="n">
        <f aca="false">IF(L$1="P",MAX(0,L$2-$C604),IF(L$1="C",MAX(0,$C604-L$2)))</f>
        <v>17.08</v>
      </c>
      <c r="M604" s="103" t="n">
        <f aca="false">IF(M$1="P",MAX(0,M$2-$C604),IF(M$1="C",MAX(0,$C604-M$2)))</f>
        <v>12.92</v>
      </c>
      <c r="N604" s="103" t="n">
        <f aca="false">IF(N$1="P",MAX(0,N$2-$C604),IF(N$1="C",MAX(0,$C604-N$2)))</f>
        <v>7.92</v>
      </c>
      <c r="O604" s="103" t="n">
        <f aca="false">IF(O$1="P",MAX(0,O$2-$C604),IF(O$1="C",MAX(0,$C604-O$2)))</f>
        <v>2.92</v>
      </c>
      <c r="P604" s="103" t="n">
        <f aca="false">IF(P$1="P",MAX(0,P$2-$C604),IF(P$1="C",MAX(0,$C604-P$2)))</f>
        <v>0</v>
      </c>
      <c r="Q604" s="103" t="n">
        <f aca="false">IF(Q$1="P",MAX(0,Q$2-$C604),IF(Q$1="C",MAX(0,$C604-Q$2)))</f>
        <v>0</v>
      </c>
      <c r="R604" s="103" t="n">
        <f aca="false">IF(R$1="P",MAX(0,R$2-$C604),IF(R$1="C",MAX(0,$C604-R$2)))</f>
        <v>0</v>
      </c>
      <c r="S604" s="103" t="n">
        <f aca="false">IF(S$1="P",MAX(0,S$2-$C604),IF(S$1="C",MAX(0,$C604-S$2)))</f>
        <v>0</v>
      </c>
      <c r="T604" s="104" t="n">
        <f aca="false">A604</f>
        <v>28</v>
      </c>
      <c r="U604" s="105" t="n">
        <f aca="false">VLOOKUP($B604,Gas!$B$3:$E$2506,2)</f>
        <v>3.05</v>
      </c>
      <c r="V604" s="46" t="n">
        <f aca="false">C604/U604</f>
        <v>10.7934426229508</v>
      </c>
      <c r="W604" s="99" t="n">
        <f aca="false">VLOOKUP($B604,Gas!$B$3:$E$2506,4)</f>
        <v>0.246744351444807</v>
      </c>
    </row>
    <row r="605" customFormat="false" ht="12.75" hidden="false" customHeight="false" outlineLevel="0" collapsed="false">
      <c r="A605" s="95" t="n">
        <f aca="false">MONTH(B605)+(YEAR(B605)-1998)*12</f>
        <v>28</v>
      </c>
      <c r="B605" s="101" t="n">
        <v>36633</v>
      </c>
      <c r="C605" s="102" t="n">
        <v>32.59</v>
      </c>
      <c r="D605" s="98" t="n">
        <f aca="false">LN(C605/C604)</f>
        <v>-0.0100748829593989</v>
      </c>
      <c r="E605" s="106" t="n">
        <f aca="false">STDEV(D596:D605)*SQRT(trade_day)</f>
        <v>1.31014253654916</v>
      </c>
      <c r="F605" s="97"/>
      <c r="G605" s="103" t="n">
        <f aca="false">IF(G$1="P",MAX(0,G$2-$C605),IF(G$1="C",MAX(0,$C605-G$2)))</f>
        <v>0</v>
      </c>
      <c r="H605" s="103" t="n">
        <f aca="false">IF(H$1="P",MAX(0,H$2-$C605),IF(H$1="C",MAX(0,$C605-H$2)))</f>
        <v>0</v>
      </c>
      <c r="I605" s="103" t="n">
        <f aca="false">IF(I$1="P",MAX(0,I$2-$C605),IF(I$1="C",MAX(0,$C605-I$2)))</f>
        <v>0</v>
      </c>
      <c r="J605" s="103" t="n">
        <f aca="false">IF(J$1="P",MAX(0,J$2-$C605),IF(J$1="C",MAX(0,$C605-J$2)))</f>
        <v>2.41</v>
      </c>
      <c r="K605" s="103" t="n">
        <f aca="false">IF(K$1="P",MAX(0,K$2-$C605),IF(K$1="C",MAX(0,$C605-K$2)))</f>
        <v>7.41</v>
      </c>
      <c r="L605" s="103" t="n">
        <f aca="false">IF(L$1="P",MAX(0,L$2-$C605),IF(L$1="C",MAX(0,$C605-L$2)))</f>
        <v>17.41</v>
      </c>
      <c r="M605" s="103" t="n">
        <f aca="false">IF(M$1="P",MAX(0,M$2-$C605),IF(M$1="C",MAX(0,$C605-M$2)))</f>
        <v>12.59</v>
      </c>
      <c r="N605" s="103" t="n">
        <f aca="false">IF(N$1="P",MAX(0,N$2-$C605),IF(N$1="C",MAX(0,$C605-N$2)))</f>
        <v>7.59</v>
      </c>
      <c r="O605" s="103" t="n">
        <f aca="false">IF(O$1="P",MAX(0,O$2-$C605),IF(O$1="C",MAX(0,$C605-O$2)))</f>
        <v>2.59</v>
      </c>
      <c r="P605" s="103" t="n">
        <f aca="false">IF(P$1="P",MAX(0,P$2-$C605),IF(P$1="C",MAX(0,$C605-P$2)))</f>
        <v>0</v>
      </c>
      <c r="Q605" s="103" t="n">
        <f aca="false">IF(Q$1="P",MAX(0,Q$2-$C605),IF(Q$1="C",MAX(0,$C605-Q$2)))</f>
        <v>0</v>
      </c>
      <c r="R605" s="103" t="n">
        <f aca="false">IF(R$1="P",MAX(0,R$2-$C605),IF(R$1="C",MAX(0,$C605-R$2)))</f>
        <v>0</v>
      </c>
      <c r="S605" s="103" t="n">
        <f aca="false">IF(S$1="P",MAX(0,S$2-$C605),IF(S$1="C",MAX(0,$C605-S$2)))</f>
        <v>0</v>
      </c>
      <c r="T605" s="104" t="n">
        <f aca="false">A605</f>
        <v>28</v>
      </c>
      <c r="U605" s="105" t="n">
        <f aca="false">VLOOKUP($B605,Gas!$B$3:$E$2506,2)</f>
        <v>3.06</v>
      </c>
      <c r="V605" s="46" t="n">
        <f aca="false">C605/U605</f>
        <v>10.6503267973856</v>
      </c>
      <c r="W605" s="99" t="n">
        <f aca="false">VLOOKUP($B605,Gas!$B$3:$E$2506,4)</f>
        <v>0.192071741242647</v>
      </c>
    </row>
    <row r="606" customFormat="false" ht="12.75" hidden="false" customHeight="false" outlineLevel="0" collapsed="false">
      <c r="A606" s="95" t="n">
        <f aca="false">MONTH(B606)+(YEAR(B606)-1998)*12</f>
        <v>28</v>
      </c>
      <c r="B606" s="101" t="n">
        <v>36634</v>
      </c>
      <c r="C606" s="102" t="n">
        <v>36.56</v>
      </c>
      <c r="D606" s="98" t="n">
        <f aca="false">LN(C606/C605)</f>
        <v>0.114949253736479</v>
      </c>
      <c r="E606" s="106" t="n">
        <f aca="false">STDEV(D597:D606)*SQRT(trade_day)</f>
        <v>1.34307436335966</v>
      </c>
      <c r="F606" s="97"/>
      <c r="G606" s="103" t="n">
        <f aca="false">IF(G$1="P",MAX(0,G$2-$C606),IF(G$1="C",MAX(0,$C606-G$2)))</f>
        <v>0</v>
      </c>
      <c r="H606" s="103" t="n">
        <f aca="false">IF(H$1="P",MAX(0,H$2-$C606),IF(H$1="C",MAX(0,$C606-H$2)))</f>
        <v>0</v>
      </c>
      <c r="I606" s="103" t="n">
        <f aca="false">IF(I$1="P",MAX(0,I$2-$C606),IF(I$1="C",MAX(0,$C606-I$2)))</f>
        <v>0</v>
      </c>
      <c r="J606" s="103" t="n">
        <f aca="false">IF(J$1="P",MAX(0,J$2-$C606),IF(J$1="C",MAX(0,$C606-J$2)))</f>
        <v>0</v>
      </c>
      <c r="K606" s="103" t="n">
        <f aca="false">IF(K$1="P",MAX(0,K$2-$C606),IF(K$1="C",MAX(0,$C606-K$2)))</f>
        <v>3.44</v>
      </c>
      <c r="L606" s="103" t="n">
        <f aca="false">IF(L$1="P",MAX(0,L$2-$C606),IF(L$1="C",MAX(0,$C606-L$2)))</f>
        <v>13.44</v>
      </c>
      <c r="M606" s="103" t="n">
        <f aca="false">IF(M$1="P",MAX(0,M$2-$C606),IF(M$1="C",MAX(0,$C606-M$2)))</f>
        <v>16.56</v>
      </c>
      <c r="N606" s="103" t="n">
        <f aca="false">IF(N$1="P",MAX(0,N$2-$C606),IF(N$1="C",MAX(0,$C606-N$2)))</f>
        <v>11.56</v>
      </c>
      <c r="O606" s="103" t="n">
        <f aca="false">IF(O$1="P",MAX(0,O$2-$C606),IF(O$1="C",MAX(0,$C606-O$2)))</f>
        <v>6.56</v>
      </c>
      <c r="P606" s="103" t="n">
        <f aca="false">IF(P$1="P",MAX(0,P$2-$C606),IF(P$1="C",MAX(0,$C606-P$2)))</f>
        <v>1.56</v>
      </c>
      <c r="Q606" s="103" t="n">
        <f aca="false">IF(Q$1="P",MAX(0,Q$2-$C606),IF(Q$1="C",MAX(0,$C606-Q$2)))</f>
        <v>0</v>
      </c>
      <c r="R606" s="103" t="n">
        <f aca="false">IF(R$1="P",MAX(0,R$2-$C606),IF(R$1="C",MAX(0,$C606-R$2)))</f>
        <v>0</v>
      </c>
      <c r="S606" s="103" t="n">
        <f aca="false">IF(S$1="P",MAX(0,S$2-$C606),IF(S$1="C",MAX(0,$C606-S$2)))</f>
        <v>0</v>
      </c>
      <c r="T606" s="104" t="n">
        <f aca="false">A606</f>
        <v>28</v>
      </c>
      <c r="U606" s="105" t="n">
        <f aca="false">VLOOKUP($B606,Gas!$B$3:$E$2506,2)</f>
        <v>3.125</v>
      </c>
      <c r="V606" s="46" t="n">
        <f aca="false">C606/U606</f>
        <v>11.6992</v>
      </c>
      <c r="W606" s="99" t="n">
        <f aca="false">VLOOKUP($B606,Gas!$B$3:$E$2506,4)</f>
        <v>0.19407956381963</v>
      </c>
    </row>
    <row r="607" customFormat="false" ht="12.75" hidden="false" customHeight="false" outlineLevel="0" collapsed="false">
      <c r="A607" s="95" t="n">
        <f aca="false">MONTH(B607)+(YEAR(B607)-1998)*12</f>
        <v>28</v>
      </c>
      <c r="B607" s="101" t="n">
        <v>36635</v>
      </c>
      <c r="C607" s="102" t="n">
        <v>50.83</v>
      </c>
      <c r="D607" s="98" t="n">
        <f aca="false">LN(C607/C606)</f>
        <v>0.329531984872862</v>
      </c>
      <c r="E607" s="106" t="n">
        <f aca="false">STDEV(D598:D607)*SQRT(trade_day)</f>
        <v>2.01753041357645</v>
      </c>
      <c r="F607" s="97"/>
      <c r="G607" s="103" t="n">
        <f aca="false">IF(G$1="P",MAX(0,G$2-$C607),IF(G$1="C",MAX(0,$C607-G$2)))</f>
        <v>0</v>
      </c>
      <c r="H607" s="103" t="n">
        <f aca="false">IF(H$1="P",MAX(0,H$2-$C607),IF(H$1="C",MAX(0,$C607-H$2)))</f>
        <v>0</v>
      </c>
      <c r="I607" s="103" t="n">
        <f aca="false">IF(I$1="P",MAX(0,I$2-$C607),IF(I$1="C",MAX(0,$C607-I$2)))</f>
        <v>0</v>
      </c>
      <c r="J607" s="103" t="n">
        <f aca="false">IF(J$1="P",MAX(0,J$2-$C607),IF(J$1="C",MAX(0,$C607-J$2)))</f>
        <v>0</v>
      </c>
      <c r="K607" s="103" t="n">
        <f aca="false">IF(K$1="P",MAX(0,K$2-$C607),IF(K$1="C",MAX(0,$C607-K$2)))</f>
        <v>0</v>
      </c>
      <c r="L607" s="103" t="n">
        <f aca="false">IF(L$1="P",MAX(0,L$2-$C607),IF(L$1="C",MAX(0,$C607-L$2)))</f>
        <v>0</v>
      </c>
      <c r="M607" s="103" t="n">
        <f aca="false">IF(M$1="P",MAX(0,M$2-$C607),IF(M$1="C",MAX(0,$C607-M$2)))</f>
        <v>30.83</v>
      </c>
      <c r="N607" s="103" t="n">
        <f aca="false">IF(N$1="P",MAX(0,N$2-$C607),IF(N$1="C",MAX(0,$C607-N$2)))</f>
        <v>25.83</v>
      </c>
      <c r="O607" s="103" t="n">
        <f aca="false">IF(O$1="P",MAX(0,O$2-$C607),IF(O$1="C",MAX(0,$C607-O$2)))</f>
        <v>20.83</v>
      </c>
      <c r="P607" s="103" t="n">
        <f aca="false">IF(P$1="P",MAX(0,P$2-$C607),IF(P$1="C",MAX(0,$C607-P$2)))</f>
        <v>15.83</v>
      </c>
      <c r="Q607" s="103" t="n">
        <f aca="false">IF(Q$1="P",MAX(0,Q$2-$C607),IF(Q$1="C",MAX(0,$C607-Q$2)))</f>
        <v>10.83</v>
      </c>
      <c r="R607" s="103" t="n">
        <f aca="false">IF(R$1="P",MAX(0,R$2-$C607),IF(R$1="C",MAX(0,$C607-R$2)))</f>
        <v>0.829999999999998</v>
      </c>
      <c r="S607" s="103" t="n">
        <f aca="false">IF(S$1="P",MAX(0,S$2-$C607),IF(S$1="C",MAX(0,$C607-S$2)))</f>
        <v>0</v>
      </c>
      <c r="T607" s="104" t="n">
        <f aca="false">A607</f>
        <v>28</v>
      </c>
      <c r="U607" s="105" t="n">
        <f aca="false">VLOOKUP($B607,Gas!$B$3:$E$2506,2)</f>
        <v>3.145</v>
      </c>
      <c r="V607" s="46" t="n">
        <f aca="false">C607/U607</f>
        <v>16.1621621621622</v>
      </c>
      <c r="W607" s="99" t="n">
        <f aca="false">VLOOKUP($B607,Gas!$B$3:$E$2506,4)</f>
        <v>0.191102015301586</v>
      </c>
    </row>
    <row r="608" customFormat="false" ht="12.75" hidden="false" customHeight="false" outlineLevel="0" collapsed="false">
      <c r="A608" s="95" t="n">
        <f aca="false">MONTH(B608)+(YEAR(B608)-1998)*12</f>
        <v>28</v>
      </c>
      <c r="B608" s="101" t="n">
        <v>36636</v>
      </c>
      <c r="C608" s="102" t="n">
        <v>49.71</v>
      </c>
      <c r="D608" s="98" t="n">
        <f aca="false">LN(C608/C607)</f>
        <v>-0.0222806113522298</v>
      </c>
      <c r="E608" s="106" t="n">
        <f aca="false">STDEV(D599:D608)*SQRT(trade_day)</f>
        <v>1.80291418643439</v>
      </c>
      <c r="F608" s="97"/>
      <c r="G608" s="103" t="n">
        <f aca="false">IF(G$1="P",MAX(0,G$2-$C608),IF(G$1="C",MAX(0,$C608-G$2)))</f>
        <v>0</v>
      </c>
      <c r="H608" s="103" t="n">
        <f aca="false">IF(H$1="P",MAX(0,H$2-$C608),IF(H$1="C",MAX(0,$C608-H$2)))</f>
        <v>0</v>
      </c>
      <c r="I608" s="103" t="n">
        <f aca="false">IF(I$1="P",MAX(0,I$2-$C608),IF(I$1="C",MAX(0,$C608-I$2)))</f>
        <v>0</v>
      </c>
      <c r="J608" s="103" t="n">
        <f aca="false">IF(J$1="P",MAX(0,J$2-$C608),IF(J$1="C",MAX(0,$C608-J$2)))</f>
        <v>0</v>
      </c>
      <c r="K608" s="103" t="n">
        <f aca="false">IF(K$1="P",MAX(0,K$2-$C608),IF(K$1="C",MAX(0,$C608-K$2)))</f>
        <v>0</v>
      </c>
      <c r="L608" s="103" t="n">
        <f aca="false">IF(L$1="P",MAX(0,L$2-$C608),IF(L$1="C",MAX(0,$C608-L$2)))</f>
        <v>0.289999999999999</v>
      </c>
      <c r="M608" s="103" t="n">
        <f aca="false">IF(M$1="P",MAX(0,M$2-$C608),IF(M$1="C",MAX(0,$C608-M$2)))</f>
        <v>29.71</v>
      </c>
      <c r="N608" s="103" t="n">
        <f aca="false">IF(N$1="P",MAX(0,N$2-$C608),IF(N$1="C",MAX(0,$C608-N$2)))</f>
        <v>24.71</v>
      </c>
      <c r="O608" s="103" t="n">
        <f aca="false">IF(O$1="P",MAX(0,O$2-$C608),IF(O$1="C",MAX(0,$C608-O$2)))</f>
        <v>19.71</v>
      </c>
      <c r="P608" s="103" t="n">
        <f aca="false">IF(P$1="P",MAX(0,P$2-$C608),IF(P$1="C",MAX(0,$C608-P$2)))</f>
        <v>14.71</v>
      </c>
      <c r="Q608" s="103" t="n">
        <f aca="false">IF(Q$1="P",MAX(0,Q$2-$C608),IF(Q$1="C",MAX(0,$C608-Q$2)))</f>
        <v>9.71</v>
      </c>
      <c r="R608" s="103" t="n">
        <f aca="false">IF(R$1="P",MAX(0,R$2-$C608),IF(R$1="C",MAX(0,$C608-R$2)))</f>
        <v>0</v>
      </c>
      <c r="S608" s="103" t="n">
        <f aca="false">IF(S$1="P",MAX(0,S$2-$C608),IF(S$1="C",MAX(0,$C608-S$2)))</f>
        <v>0</v>
      </c>
      <c r="T608" s="104" t="n">
        <f aca="false">A608</f>
        <v>28</v>
      </c>
      <c r="U608" s="105" t="n">
        <f aca="false">VLOOKUP($B608,Gas!$B$3:$E$2506,2)</f>
        <v>3.13</v>
      </c>
      <c r="V608" s="46" t="n">
        <f aca="false">C608/U608</f>
        <v>15.8817891373802</v>
      </c>
      <c r="W608" s="99" t="n">
        <f aca="false">VLOOKUP($B608,Gas!$B$3:$E$2506,4)</f>
        <v>0.198933125392587</v>
      </c>
    </row>
    <row r="609" customFormat="false" ht="12.75" hidden="false" customHeight="false" outlineLevel="0" collapsed="false">
      <c r="A609" s="95" t="n">
        <f aca="false">MONTH(B609)+(YEAR(B609)-1998)*12</f>
        <v>28</v>
      </c>
      <c r="B609" s="101" t="n">
        <v>36637</v>
      </c>
      <c r="C609" s="102" t="n">
        <v>38.14</v>
      </c>
      <c r="D609" s="98" t="n">
        <f aca="false">LN(C609/C608)</f>
        <v>-0.264942519934308</v>
      </c>
      <c r="E609" s="106" t="n">
        <f aca="false">STDEV(D600:D609)*SQRT(trade_day)</f>
        <v>2.3537284357239</v>
      </c>
      <c r="F609" s="97"/>
      <c r="G609" s="103" t="n">
        <f aca="false">IF(G$1="P",MAX(0,G$2-$C609),IF(G$1="C",MAX(0,$C609-G$2)))</f>
        <v>0</v>
      </c>
      <c r="H609" s="103" t="n">
        <f aca="false">IF(H$1="P",MAX(0,H$2-$C609),IF(H$1="C",MAX(0,$C609-H$2)))</f>
        <v>0</v>
      </c>
      <c r="I609" s="103" t="n">
        <f aca="false">IF(I$1="P",MAX(0,I$2-$C609),IF(I$1="C",MAX(0,$C609-I$2)))</f>
        <v>0</v>
      </c>
      <c r="J609" s="103" t="n">
        <f aca="false">IF(J$1="P",MAX(0,J$2-$C609),IF(J$1="C",MAX(0,$C609-J$2)))</f>
        <v>0</v>
      </c>
      <c r="K609" s="103" t="n">
        <f aca="false">IF(K$1="P",MAX(0,K$2-$C609),IF(K$1="C",MAX(0,$C609-K$2)))</f>
        <v>1.86</v>
      </c>
      <c r="L609" s="103" t="n">
        <f aca="false">IF(L$1="P",MAX(0,L$2-$C609),IF(L$1="C",MAX(0,$C609-L$2)))</f>
        <v>11.86</v>
      </c>
      <c r="M609" s="103" t="n">
        <f aca="false">IF(M$1="P",MAX(0,M$2-$C609),IF(M$1="C",MAX(0,$C609-M$2)))</f>
        <v>18.14</v>
      </c>
      <c r="N609" s="103" t="n">
        <f aca="false">IF(N$1="P",MAX(0,N$2-$C609),IF(N$1="C",MAX(0,$C609-N$2)))</f>
        <v>13.14</v>
      </c>
      <c r="O609" s="103" t="n">
        <f aca="false">IF(O$1="P",MAX(0,O$2-$C609),IF(O$1="C",MAX(0,$C609-O$2)))</f>
        <v>8.14</v>
      </c>
      <c r="P609" s="103" t="n">
        <f aca="false">IF(P$1="P",MAX(0,P$2-$C609),IF(P$1="C",MAX(0,$C609-P$2)))</f>
        <v>3.14</v>
      </c>
      <c r="Q609" s="103" t="n">
        <f aca="false">IF(Q$1="P",MAX(0,Q$2-$C609),IF(Q$1="C",MAX(0,$C609-Q$2)))</f>
        <v>0</v>
      </c>
      <c r="R609" s="103" t="n">
        <f aca="false">IF(R$1="P",MAX(0,R$2-$C609),IF(R$1="C",MAX(0,$C609-R$2)))</f>
        <v>0</v>
      </c>
      <c r="S609" s="103" t="n">
        <f aca="false">IF(S$1="P",MAX(0,S$2-$C609),IF(S$1="C",MAX(0,$C609-S$2)))</f>
        <v>0</v>
      </c>
      <c r="T609" s="104" t="n">
        <f aca="false">A609</f>
        <v>28</v>
      </c>
      <c r="U609" s="105" t="n">
        <f aca="false">VLOOKUP($B609,Gas!$B$3:$E$2506,2)</f>
        <v>3.075</v>
      </c>
      <c r="V609" s="46" t="n">
        <f aca="false">C609/U609</f>
        <v>12.4032520325203</v>
      </c>
      <c r="W609" s="99" t="n">
        <f aca="false">VLOOKUP($B609,Gas!$B$3:$E$2506,4)</f>
        <v>0.240454851544445</v>
      </c>
    </row>
    <row r="610" customFormat="false" ht="12.75" hidden="false" customHeight="false" outlineLevel="0" collapsed="false">
      <c r="A610" s="95" t="n">
        <f aca="false">MONTH(B610)+(YEAR(B610)-1998)*12</f>
        <v>28</v>
      </c>
      <c r="B610" s="101" t="n">
        <v>36640</v>
      </c>
      <c r="C610" s="102" t="n">
        <v>40.97</v>
      </c>
      <c r="D610" s="98" t="n">
        <f aca="false">LN(C610/C609)</f>
        <v>0.0715764913865067</v>
      </c>
      <c r="E610" s="106" t="n">
        <f aca="false">STDEV(D601:D610)*SQRT(trade_day)</f>
        <v>2.34923758866439</v>
      </c>
      <c r="F610" s="97"/>
      <c r="G610" s="103" t="n">
        <f aca="false">IF(G$1="P",MAX(0,G$2-$C610),IF(G$1="C",MAX(0,$C610-G$2)))</f>
        <v>0</v>
      </c>
      <c r="H610" s="103" t="n">
        <f aca="false">IF(H$1="P",MAX(0,H$2-$C610),IF(H$1="C",MAX(0,$C610-H$2)))</f>
        <v>0</v>
      </c>
      <c r="I610" s="103" t="n">
        <f aca="false">IF(I$1="P",MAX(0,I$2-$C610),IF(I$1="C",MAX(0,$C610-I$2)))</f>
        <v>0</v>
      </c>
      <c r="J610" s="103" t="n">
        <f aca="false">IF(J$1="P",MAX(0,J$2-$C610),IF(J$1="C",MAX(0,$C610-J$2)))</f>
        <v>0</v>
      </c>
      <c r="K610" s="103" t="n">
        <f aca="false">IF(K$1="P",MAX(0,K$2-$C610),IF(K$1="C",MAX(0,$C610-K$2)))</f>
        <v>0</v>
      </c>
      <c r="L610" s="103" t="n">
        <f aca="false">IF(L$1="P",MAX(0,L$2-$C610),IF(L$1="C",MAX(0,$C610-L$2)))</f>
        <v>9.03</v>
      </c>
      <c r="M610" s="103" t="n">
        <f aca="false">IF(M$1="P",MAX(0,M$2-$C610),IF(M$1="C",MAX(0,$C610-M$2)))</f>
        <v>20.97</v>
      </c>
      <c r="N610" s="103" t="n">
        <f aca="false">IF(N$1="P",MAX(0,N$2-$C610),IF(N$1="C",MAX(0,$C610-N$2)))</f>
        <v>15.97</v>
      </c>
      <c r="O610" s="103" t="n">
        <f aca="false">IF(O$1="P",MAX(0,O$2-$C610),IF(O$1="C",MAX(0,$C610-O$2)))</f>
        <v>10.97</v>
      </c>
      <c r="P610" s="103" t="n">
        <f aca="false">IF(P$1="P",MAX(0,P$2-$C610),IF(P$1="C",MAX(0,$C610-P$2)))</f>
        <v>5.97</v>
      </c>
      <c r="Q610" s="103" t="n">
        <f aca="false">IF(Q$1="P",MAX(0,Q$2-$C610),IF(Q$1="C",MAX(0,$C610-Q$2)))</f>
        <v>0.969999999999999</v>
      </c>
      <c r="R610" s="103" t="n">
        <f aca="false">IF(R$1="P",MAX(0,R$2-$C610),IF(R$1="C",MAX(0,$C610-R$2)))</f>
        <v>0</v>
      </c>
      <c r="S610" s="103" t="n">
        <f aca="false">IF(S$1="P",MAX(0,S$2-$C610),IF(S$1="C",MAX(0,$C610-S$2)))</f>
        <v>0</v>
      </c>
      <c r="T610" s="104" t="n">
        <f aca="false">A610</f>
        <v>28</v>
      </c>
      <c r="U610" s="105" t="n">
        <f aca="false">VLOOKUP($B610,Gas!$B$3:$E$2506,2)</f>
        <v>3.075</v>
      </c>
      <c r="V610" s="46" t="n">
        <f aca="false">C610/U610</f>
        <v>13.3235772357724</v>
      </c>
      <c r="W610" s="99" t="n">
        <f aca="false">VLOOKUP($B610,Gas!$B$3:$E$2506,4)</f>
        <v>0.182772728636958</v>
      </c>
    </row>
    <row r="611" customFormat="false" ht="12.75" hidden="false" customHeight="false" outlineLevel="0" collapsed="false">
      <c r="A611" s="95" t="n">
        <f aca="false">MONTH(B611)+(YEAR(B611)-1998)*12</f>
        <v>28</v>
      </c>
      <c r="B611" s="101" t="n">
        <v>36641</v>
      </c>
      <c r="C611" s="102" t="n">
        <v>34.99</v>
      </c>
      <c r="D611" s="98" t="n">
        <f aca="false">LN(C611/C610)</f>
        <v>-0.157777785179183</v>
      </c>
      <c r="E611" s="106" t="n">
        <f aca="false">STDEV(D602:D611)*SQRT(trade_day)</f>
        <v>2.51932154214279</v>
      </c>
      <c r="F611" s="97"/>
      <c r="G611" s="103" t="n">
        <f aca="false">IF(G$1="P",MAX(0,G$2-$C611),IF(G$1="C",MAX(0,$C611-G$2)))</f>
        <v>0</v>
      </c>
      <c r="H611" s="103" t="n">
        <f aca="false">IF(H$1="P",MAX(0,H$2-$C611),IF(H$1="C",MAX(0,$C611-H$2)))</f>
        <v>0</v>
      </c>
      <c r="I611" s="103" t="n">
        <f aca="false">IF(I$1="P",MAX(0,I$2-$C611),IF(I$1="C",MAX(0,$C611-I$2)))</f>
        <v>0</v>
      </c>
      <c r="J611" s="103" t="n">
        <f aca="false">IF(J$1="P",MAX(0,J$2-$C611),IF(J$1="C",MAX(0,$C611-J$2)))</f>
        <v>0.00999999999999801</v>
      </c>
      <c r="K611" s="103" t="n">
        <f aca="false">IF(K$1="P",MAX(0,K$2-$C611),IF(K$1="C",MAX(0,$C611-K$2)))</f>
        <v>5.01</v>
      </c>
      <c r="L611" s="103" t="n">
        <f aca="false">IF(L$1="P",MAX(0,L$2-$C611),IF(L$1="C",MAX(0,$C611-L$2)))</f>
        <v>15.01</v>
      </c>
      <c r="M611" s="103" t="n">
        <f aca="false">IF(M$1="P",MAX(0,M$2-$C611),IF(M$1="C",MAX(0,$C611-M$2)))</f>
        <v>14.99</v>
      </c>
      <c r="N611" s="103" t="n">
        <f aca="false">IF(N$1="P",MAX(0,N$2-$C611),IF(N$1="C",MAX(0,$C611-N$2)))</f>
        <v>9.99</v>
      </c>
      <c r="O611" s="103" t="n">
        <f aca="false">IF(O$1="P",MAX(0,O$2-$C611),IF(O$1="C",MAX(0,$C611-O$2)))</f>
        <v>4.99</v>
      </c>
      <c r="P611" s="103" t="n">
        <f aca="false">IF(P$1="P",MAX(0,P$2-$C611),IF(P$1="C",MAX(0,$C611-P$2)))</f>
        <v>0</v>
      </c>
      <c r="Q611" s="103" t="n">
        <f aca="false">IF(Q$1="P",MAX(0,Q$2-$C611),IF(Q$1="C",MAX(0,$C611-Q$2)))</f>
        <v>0</v>
      </c>
      <c r="R611" s="103" t="n">
        <f aca="false">IF(R$1="P",MAX(0,R$2-$C611),IF(R$1="C",MAX(0,$C611-R$2)))</f>
        <v>0</v>
      </c>
      <c r="S611" s="103" t="n">
        <f aca="false">IF(S$1="P",MAX(0,S$2-$C611),IF(S$1="C",MAX(0,$C611-S$2)))</f>
        <v>0</v>
      </c>
      <c r="T611" s="104" t="n">
        <f aca="false">A611</f>
        <v>28</v>
      </c>
      <c r="U611" s="105" t="n">
        <f aca="false">VLOOKUP($B611,Gas!$B$3:$E$2506,2)</f>
        <v>3.125</v>
      </c>
      <c r="V611" s="46" t="n">
        <f aca="false">C611/U611</f>
        <v>11.1968</v>
      </c>
      <c r="W611" s="99" t="n">
        <f aca="false">VLOOKUP($B611,Gas!$B$3:$E$2506,4)</f>
        <v>0.204940483689889</v>
      </c>
    </row>
    <row r="612" customFormat="false" ht="12.75" hidden="false" customHeight="false" outlineLevel="0" collapsed="false">
      <c r="A612" s="95" t="n">
        <f aca="false">MONTH(B612)+(YEAR(B612)-1998)*12</f>
        <v>28</v>
      </c>
      <c r="B612" s="101" t="n">
        <v>36642</v>
      </c>
      <c r="C612" s="102" t="n">
        <v>34.28</v>
      </c>
      <c r="D612" s="98" t="n">
        <f aca="false">LN(C612/C611)</f>
        <v>-0.0205002126500176</v>
      </c>
      <c r="E612" s="106" t="n">
        <f aca="false">STDEV(D603:D612)*SQRT(trade_day)</f>
        <v>2.51456195668507</v>
      </c>
      <c r="F612" s="97"/>
      <c r="G612" s="103" t="n">
        <f aca="false">IF(G$1="P",MAX(0,G$2-$C612),IF(G$1="C",MAX(0,$C612-G$2)))</f>
        <v>0</v>
      </c>
      <c r="H612" s="103" t="n">
        <f aca="false">IF(H$1="P",MAX(0,H$2-$C612),IF(H$1="C",MAX(0,$C612-H$2)))</f>
        <v>0</v>
      </c>
      <c r="I612" s="103" t="n">
        <f aca="false">IF(I$1="P",MAX(0,I$2-$C612),IF(I$1="C",MAX(0,$C612-I$2)))</f>
        <v>0</v>
      </c>
      <c r="J612" s="103" t="n">
        <f aca="false">IF(J$1="P",MAX(0,J$2-$C612),IF(J$1="C",MAX(0,$C612-J$2)))</f>
        <v>0.719999999999999</v>
      </c>
      <c r="K612" s="103" t="n">
        <f aca="false">IF(K$1="P",MAX(0,K$2-$C612),IF(K$1="C",MAX(0,$C612-K$2)))</f>
        <v>5.72</v>
      </c>
      <c r="L612" s="103" t="n">
        <f aca="false">IF(L$1="P",MAX(0,L$2-$C612),IF(L$1="C",MAX(0,$C612-L$2)))</f>
        <v>15.72</v>
      </c>
      <c r="M612" s="103" t="n">
        <f aca="false">IF(M$1="P",MAX(0,M$2-$C612),IF(M$1="C",MAX(0,$C612-M$2)))</f>
        <v>14.28</v>
      </c>
      <c r="N612" s="103" t="n">
        <f aca="false">IF(N$1="P",MAX(0,N$2-$C612),IF(N$1="C",MAX(0,$C612-N$2)))</f>
        <v>9.28</v>
      </c>
      <c r="O612" s="103" t="n">
        <f aca="false">IF(O$1="P",MAX(0,O$2-$C612),IF(O$1="C",MAX(0,$C612-O$2)))</f>
        <v>4.28</v>
      </c>
      <c r="P612" s="103" t="n">
        <f aca="false">IF(P$1="P",MAX(0,P$2-$C612),IF(P$1="C",MAX(0,$C612-P$2)))</f>
        <v>0</v>
      </c>
      <c r="Q612" s="103" t="n">
        <f aca="false">IF(Q$1="P",MAX(0,Q$2-$C612),IF(Q$1="C",MAX(0,$C612-Q$2)))</f>
        <v>0</v>
      </c>
      <c r="R612" s="103" t="n">
        <f aca="false">IF(R$1="P",MAX(0,R$2-$C612),IF(R$1="C",MAX(0,$C612-R$2)))</f>
        <v>0</v>
      </c>
      <c r="S612" s="103" t="n">
        <f aca="false">IF(S$1="P",MAX(0,S$2-$C612),IF(S$1="C",MAX(0,$C612-S$2)))</f>
        <v>0</v>
      </c>
      <c r="T612" s="104" t="n">
        <f aca="false">A612</f>
        <v>28</v>
      </c>
      <c r="U612" s="105" t="n">
        <f aca="false">VLOOKUP($B612,Gas!$B$3:$E$2506,2)</f>
        <v>3.155</v>
      </c>
      <c r="V612" s="46" t="n">
        <f aca="false">C612/U612</f>
        <v>10.86529318542</v>
      </c>
      <c r="W612" s="99" t="n">
        <f aca="false">VLOOKUP($B612,Gas!$B$3:$E$2506,4)</f>
        <v>0.209053890006401</v>
      </c>
    </row>
    <row r="613" customFormat="false" ht="12.75" hidden="false" customHeight="false" outlineLevel="0" collapsed="false">
      <c r="A613" s="95" t="n">
        <f aca="false">MONTH(B613)+(YEAR(B613)-1998)*12</f>
        <v>28</v>
      </c>
      <c r="B613" s="101" t="n">
        <v>36643</v>
      </c>
      <c r="C613" s="102" t="n">
        <v>30.89</v>
      </c>
      <c r="D613" s="98" t="n">
        <f aca="false">LN(C613/C612)</f>
        <v>-0.104129586799089</v>
      </c>
      <c r="E613" s="106" t="n">
        <f aca="false">STDEV(D604:D613)*SQRT(trade_day)</f>
        <v>2.57126889944074</v>
      </c>
      <c r="F613" s="97"/>
      <c r="G613" s="103" t="n">
        <f aca="false">IF(G$1="P",MAX(0,G$2-$C613),IF(G$1="C",MAX(0,$C613-G$2)))</f>
        <v>0</v>
      </c>
      <c r="H613" s="103" t="n">
        <f aca="false">IF(H$1="P",MAX(0,H$2-$C613),IF(H$1="C",MAX(0,$C613-H$2)))</f>
        <v>0</v>
      </c>
      <c r="I613" s="103" t="n">
        <f aca="false">IF(I$1="P",MAX(0,I$2-$C613),IF(I$1="C",MAX(0,$C613-I$2)))</f>
        <v>0</v>
      </c>
      <c r="J613" s="103" t="n">
        <f aca="false">IF(J$1="P",MAX(0,J$2-$C613),IF(J$1="C",MAX(0,$C613-J$2)))</f>
        <v>4.11</v>
      </c>
      <c r="K613" s="103" t="n">
        <f aca="false">IF(K$1="P",MAX(0,K$2-$C613),IF(K$1="C",MAX(0,$C613-K$2)))</f>
        <v>9.11</v>
      </c>
      <c r="L613" s="103" t="n">
        <f aca="false">IF(L$1="P",MAX(0,L$2-$C613),IF(L$1="C",MAX(0,$C613-L$2)))</f>
        <v>19.11</v>
      </c>
      <c r="M613" s="103" t="n">
        <f aca="false">IF(M$1="P",MAX(0,M$2-$C613),IF(M$1="C",MAX(0,$C613-M$2)))</f>
        <v>10.89</v>
      </c>
      <c r="N613" s="103" t="n">
        <f aca="false">IF(N$1="P",MAX(0,N$2-$C613),IF(N$1="C",MAX(0,$C613-N$2)))</f>
        <v>5.89</v>
      </c>
      <c r="O613" s="103" t="n">
        <f aca="false">IF(O$1="P",MAX(0,O$2-$C613),IF(O$1="C",MAX(0,$C613-O$2)))</f>
        <v>0.890000000000001</v>
      </c>
      <c r="P613" s="103" t="n">
        <f aca="false">IF(P$1="P",MAX(0,P$2-$C613),IF(P$1="C",MAX(0,$C613-P$2)))</f>
        <v>0</v>
      </c>
      <c r="Q613" s="103" t="n">
        <f aca="false">IF(Q$1="P",MAX(0,Q$2-$C613),IF(Q$1="C",MAX(0,$C613-Q$2)))</f>
        <v>0</v>
      </c>
      <c r="R613" s="103" t="n">
        <f aca="false">IF(R$1="P",MAX(0,R$2-$C613),IF(R$1="C",MAX(0,$C613-R$2)))</f>
        <v>0</v>
      </c>
      <c r="S613" s="103" t="n">
        <f aca="false">IF(S$1="P",MAX(0,S$2-$C613),IF(S$1="C",MAX(0,$C613-S$2)))</f>
        <v>0</v>
      </c>
      <c r="T613" s="104" t="n">
        <f aca="false">A613</f>
        <v>28</v>
      </c>
      <c r="U613" s="105" t="n">
        <f aca="false">VLOOKUP($B613,Gas!$B$3:$E$2506,2)</f>
        <v>3.12</v>
      </c>
      <c r="V613" s="46" t="n">
        <f aca="false">C613/U613</f>
        <v>9.90064102564103</v>
      </c>
      <c r="W613" s="99" t="n">
        <f aca="false">VLOOKUP($B613,Gas!$B$3:$E$2506,4)</f>
        <v>0.225858753080214</v>
      </c>
    </row>
    <row r="614" customFormat="false" ht="12.75" hidden="false" customHeight="false" outlineLevel="0" collapsed="false">
      <c r="A614" s="95" t="n">
        <f aca="false">MONTH(B614)+(YEAR(B614)-1998)*12</f>
        <v>28</v>
      </c>
      <c r="B614" s="101" t="n">
        <v>36644</v>
      </c>
      <c r="C614" s="102" t="n">
        <v>30.62</v>
      </c>
      <c r="D614" s="98" t="n">
        <f aca="false">LN(C614/C613)</f>
        <v>-0.00877911670095265</v>
      </c>
      <c r="E614" s="106" t="n">
        <f aca="false">STDEV(D605:D614)*SQRT(trade_day)</f>
        <v>2.54640207511703</v>
      </c>
      <c r="F614" s="97"/>
      <c r="G614" s="103" t="n">
        <f aca="false">IF(G$1="P",MAX(0,G$2-$C614),IF(G$1="C",MAX(0,$C614-G$2)))</f>
        <v>0</v>
      </c>
      <c r="H614" s="103" t="n">
        <f aca="false">IF(H$1="P",MAX(0,H$2-$C614),IF(H$1="C",MAX(0,$C614-H$2)))</f>
        <v>0</v>
      </c>
      <c r="I614" s="103" t="n">
        <f aca="false">IF(I$1="P",MAX(0,I$2-$C614),IF(I$1="C",MAX(0,$C614-I$2)))</f>
        <v>0</v>
      </c>
      <c r="J614" s="103" t="n">
        <f aca="false">IF(J$1="P",MAX(0,J$2-$C614),IF(J$1="C",MAX(0,$C614-J$2)))</f>
        <v>4.38</v>
      </c>
      <c r="K614" s="103" t="n">
        <f aca="false">IF(K$1="P",MAX(0,K$2-$C614),IF(K$1="C",MAX(0,$C614-K$2)))</f>
        <v>9.38</v>
      </c>
      <c r="L614" s="103" t="n">
        <f aca="false">IF(L$1="P",MAX(0,L$2-$C614),IF(L$1="C",MAX(0,$C614-L$2)))</f>
        <v>19.38</v>
      </c>
      <c r="M614" s="103" t="n">
        <f aca="false">IF(M$1="P",MAX(0,M$2-$C614),IF(M$1="C",MAX(0,$C614-M$2)))</f>
        <v>10.62</v>
      </c>
      <c r="N614" s="103" t="n">
        <f aca="false">IF(N$1="P",MAX(0,N$2-$C614),IF(N$1="C",MAX(0,$C614-N$2)))</f>
        <v>5.62</v>
      </c>
      <c r="O614" s="103" t="n">
        <f aca="false">IF(O$1="P",MAX(0,O$2-$C614),IF(O$1="C",MAX(0,$C614-O$2)))</f>
        <v>0.620000000000001</v>
      </c>
      <c r="P614" s="103" t="n">
        <f aca="false">IF(P$1="P",MAX(0,P$2-$C614),IF(P$1="C",MAX(0,$C614-P$2)))</f>
        <v>0</v>
      </c>
      <c r="Q614" s="103" t="n">
        <f aca="false">IF(Q$1="P",MAX(0,Q$2-$C614),IF(Q$1="C",MAX(0,$C614-Q$2)))</f>
        <v>0</v>
      </c>
      <c r="R614" s="103" t="n">
        <f aca="false">IF(R$1="P",MAX(0,R$2-$C614),IF(R$1="C",MAX(0,$C614-R$2)))</f>
        <v>0</v>
      </c>
      <c r="S614" s="103" t="n">
        <f aca="false">IF(S$1="P",MAX(0,S$2-$C614),IF(S$1="C",MAX(0,$C614-S$2)))</f>
        <v>0</v>
      </c>
      <c r="T614" s="104" t="n">
        <f aca="false">A614</f>
        <v>28</v>
      </c>
      <c r="U614" s="105" t="n">
        <f aca="false">VLOOKUP($B614,Gas!$B$3:$E$2506,2)</f>
        <v>3.055</v>
      </c>
      <c r="V614" s="46" t="n">
        <f aca="false">C614/U614</f>
        <v>10.0229132569558</v>
      </c>
      <c r="W614" s="99" t="n">
        <f aca="false">VLOOKUP($B614,Gas!$B$3:$E$2506,4)</f>
        <v>0.224762106898501</v>
      </c>
    </row>
    <row r="615" customFormat="false" ht="12.75" hidden="false" customHeight="false" outlineLevel="0" collapsed="false">
      <c r="A615" s="95" t="n">
        <f aca="false">MONTH(B615)+(YEAR(B615)-1998)*12</f>
        <v>29</v>
      </c>
      <c r="B615" s="101" t="n">
        <v>36647</v>
      </c>
      <c r="C615" s="102" t="n">
        <v>32.86</v>
      </c>
      <c r="D615" s="98" t="n">
        <f aca="false">LN(C615/C614)</f>
        <v>0.0706027223795843</v>
      </c>
      <c r="E615" s="106" t="n">
        <f aca="false">STDEV(D606:D615)*SQRT(trade_day)</f>
        <v>2.57569239723302</v>
      </c>
      <c r="F615" s="97"/>
      <c r="G615" s="103" t="n">
        <f aca="false">IF(G$1="P",MAX(0,G$2-$C615),IF(G$1="C",MAX(0,$C615-G$2)))</f>
        <v>0</v>
      </c>
      <c r="H615" s="103" t="n">
        <f aca="false">IF(H$1="P",MAX(0,H$2-$C615),IF(H$1="C",MAX(0,$C615-H$2)))</f>
        <v>0</v>
      </c>
      <c r="I615" s="103" t="n">
        <f aca="false">IF(I$1="P",MAX(0,I$2-$C615),IF(I$1="C",MAX(0,$C615-I$2)))</f>
        <v>0</v>
      </c>
      <c r="J615" s="103" t="n">
        <f aca="false">IF(J$1="P",MAX(0,J$2-$C615),IF(J$1="C",MAX(0,$C615-J$2)))</f>
        <v>2.14</v>
      </c>
      <c r="K615" s="103" t="n">
        <f aca="false">IF(K$1="P",MAX(0,K$2-$C615),IF(K$1="C",MAX(0,$C615-K$2)))</f>
        <v>7.14</v>
      </c>
      <c r="L615" s="103" t="n">
        <f aca="false">IF(L$1="P",MAX(0,L$2-$C615),IF(L$1="C",MAX(0,$C615-L$2)))</f>
        <v>17.14</v>
      </c>
      <c r="M615" s="103" t="n">
        <f aca="false">IF(M$1="P",MAX(0,M$2-$C615),IF(M$1="C",MAX(0,$C615-M$2)))</f>
        <v>12.86</v>
      </c>
      <c r="N615" s="103" t="n">
        <f aca="false">IF(N$1="P",MAX(0,N$2-$C615),IF(N$1="C",MAX(0,$C615-N$2)))</f>
        <v>7.86</v>
      </c>
      <c r="O615" s="103" t="n">
        <f aca="false">IF(O$1="P",MAX(0,O$2-$C615),IF(O$1="C",MAX(0,$C615-O$2)))</f>
        <v>2.86</v>
      </c>
      <c r="P615" s="103" t="n">
        <f aca="false">IF(P$1="P",MAX(0,P$2-$C615),IF(P$1="C",MAX(0,$C615-P$2)))</f>
        <v>0</v>
      </c>
      <c r="Q615" s="103" t="n">
        <f aca="false">IF(Q$1="P",MAX(0,Q$2-$C615),IF(Q$1="C",MAX(0,$C615-Q$2)))</f>
        <v>0</v>
      </c>
      <c r="R615" s="103" t="n">
        <f aca="false">IF(R$1="P",MAX(0,R$2-$C615),IF(R$1="C",MAX(0,$C615-R$2)))</f>
        <v>0</v>
      </c>
      <c r="S615" s="103" t="n">
        <f aca="false">IF(S$1="P",MAX(0,S$2-$C615),IF(S$1="C",MAX(0,$C615-S$2)))</f>
        <v>0</v>
      </c>
      <c r="T615" s="104" t="n">
        <f aca="false">A615</f>
        <v>29</v>
      </c>
      <c r="U615" s="105" t="n">
        <f aca="false">VLOOKUP($B615,Gas!$B$3:$E$2506,2)</f>
        <v>3.12</v>
      </c>
      <c r="V615" s="46" t="n">
        <f aca="false">C615/U615</f>
        <v>10.5320512820513</v>
      </c>
      <c r="W615" s="99" t="n">
        <f aca="false">VLOOKUP($B615,Gas!$B$3:$E$2506,4)</f>
        <v>0.213233641950006</v>
      </c>
    </row>
    <row r="616" customFormat="false" ht="12.75" hidden="false" customHeight="false" outlineLevel="0" collapsed="false">
      <c r="A616" s="95" t="n">
        <f aca="false">MONTH(B616)+(YEAR(B616)-1998)*12</f>
        <v>29</v>
      </c>
      <c r="B616" s="101" t="n">
        <v>36648</v>
      </c>
      <c r="C616" s="102" t="n">
        <v>32.13</v>
      </c>
      <c r="D616" s="98" t="n">
        <f aca="false">LN(C616/C615)</f>
        <v>-0.0224659394813549</v>
      </c>
      <c r="E616" s="106" t="n">
        <f aca="false">STDEV(D607:D616)*SQRT(trade_day)</f>
        <v>2.49700227927347</v>
      </c>
      <c r="F616" s="97"/>
      <c r="G616" s="103" t="n">
        <f aca="false">IF(G$1="P",MAX(0,G$2-$C616),IF(G$1="C",MAX(0,$C616-G$2)))</f>
        <v>0</v>
      </c>
      <c r="H616" s="103" t="n">
        <f aca="false">IF(H$1="P",MAX(0,H$2-$C616),IF(H$1="C",MAX(0,$C616-H$2)))</f>
        <v>0</v>
      </c>
      <c r="I616" s="103" t="n">
        <f aca="false">IF(I$1="P",MAX(0,I$2-$C616),IF(I$1="C",MAX(0,$C616-I$2)))</f>
        <v>0</v>
      </c>
      <c r="J616" s="103" t="n">
        <f aca="false">IF(J$1="P",MAX(0,J$2-$C616),IF(J$1="C",MAX(0,$C616-J$2)))</f>
        <v>2.87</v>
      </c>
      <c r="K616" s="103" t="n">
        <f aca="false">IF(K$1="P",MAX(0,K$2-$C616),IF(K$1="C",MAX(0,$C616-K$2)))</f>
        <v>7.87</v>
      </c>
      <c r="L616" s="103" t="n">
        <f aca="false">IF(L$1="P",MAX(0,L$2-$C616),IF(L$1="C",MAX(0,$C616-L$2)))</f>
        <v>17.87</v>
      </c>
      <c r="M616" s="103" t="n">
        <f aca="false">IF(M$1="P",MAX(0,M$2-$C616),IF(M$1="C",MAX(0,$C616-M$2)))</f>
        <v>12.13</v>
      </c>
      <c r="N616" s="103" t="n">
        <f aca="false">IF(N$1="P",MAX(0,N$2-$C616),IF(N$1="C",MAX(0,$C616-N$2)))</f>
        <v>7.13</v>
      </c>
      <c r="O616" s="103" t="n">
        <f aca="false">IF(O$1="P",MAX(0,O$2-$C616),IF(O$1="C",MAX(0,$C616-O$2)))</f>
        <v>2.13</v>
      </c>
      <c r="P616" s="103" t="n">
        <f aca="false">IF(P$1="P",MAX(0,P$2-$C616),IF(P$1="C",MAX(0,$C616-P$2)))</f>
        <v>0</v>
      </c>
      <c r="Q616" s="103" t="n">
        <f aca="false">IF(Q$1="P",MAX(0,Q$2-$C616),IF(Q$1="C",MAX(0,$C616-Q$2)))</f>
        <v>0</v>
      </c>
      <c r="R616" s="103" t="n">
        <f aca="false">IF(R$1="P",MAX(0,R$2-$C616),IF(R$1="C",MAX(0,$C616-R$2)))</f>
        <v>0</v>
      </c>
      <c r="S616" s="103" t="n">
        <f aca="false">IF(S$1="P",MAX(0,S$2-$C616),IF(S$1="C",MAX(0,$C616-S$2)))</f>
        <v>0</v>
      </c>
      <c r="T616" s="104" t="n">
        <f aca="false">A616</f>
        <v>29</v>
      </c>
      <c r="U616" s="105" t="n">
        <f aca="false">VLOOKUP($B616,Gas!$B$3:$E$2506,2)</f>
        <v>3.16</v>
      </c>
      <c r="V616" s="46" t="n">
        <f aca="false">C616/U616</f>
        <v>10.1677215189873</v>
      </c>
      <c r="W616" s="99" t="n">
        <f aca="false">VLOOKUP($B616,Gas!$B$3:$E$2506,4)</f>
        <v>0.223362380239032</v>
      </c>
    </row>
    <row r="617" customFormat="false" ht="12.75" hidden="false" customHeight="false" outlineLevel="0" collapsed="false">
      <c r="A617" s="95" t="n">
        <f aca="false">MONTH(B617)+(YEAR(B617)-1998)*12</f>
        <v>29</v>
      </c>
      <c r="B617" s="101" t="n">
        <v>36649</v>
      </c>
      <c r="C617" s="102" t="n">
        <v>31.77</v>
      </c>
      <c r="D617" s="98" t="n">
        <f aca="false">LN(C617/C616)</f>
        <v>-0.0112677248463424</v>
      </c>
      <c r="E617" s="106" t="n">
        <f aca="false">STDEV(D608:D617)*SQRT(trade_day)</f>
        <v>1.62940064222224</v>
      </c>
      <c r="F617" s="97"/>
      <c r="G617" s="103" t="n">
        <f aca="false">IF(G$1="P",MAX(0,G$2-$C617),IF(G$1="C",MAX(0,$C617-G$2)))</f>
        <v>0</v>
      </c>
      <c r="H617" s="103" t="n">
        <f aca="false">IF(H$1="P",MAX(0,H$2-$C617),IF(H$1="C",MAX(0,$C617-H$2)))</f>
        <v>0</v>
      </c>
      <c r="I617" s="103" t="n">
        <f aca="false">IF(I$1="P",MAX(0,I$2-$C617),IF(I$1="C",MAX(0,$C617-I$2)))</f>
        <v>0</v>
      </c>
      <c r="J617" s="103" t="n">
        <f aca="false">IF(J$1="P",MAX(0,J$2-$C617),IF(J$1="C",MAX(0,$C617-J$2)))</f>
        <v>3.23</v>
      </c>
      <c r="K617" s="103" t="n">
        <f aca="false">IF(K$1="P",MAX(0,K$2-$C617),IF(K$1="C",MAX(0,$C617-K$2)))</f>
        <v>8.23</v>
      </c>
      <c r="L617" s="103" t="n">
        <f aca="false">IF(L$1="P",MAX(0,L$2-$C617),IF(L$1="C",MAX(0,$C617-L$2)))</f>
        <v>18.23</v>
      </c>
      <c r="M617" s="103" t="n">
        <f aca="false">IF(M$1="P",MAX(0,M$2-$C617),IF(M$1="C",MAX(0,$C617-M$2)))</f>
        <v>11.77</v>
      </c>
      <c r="N617" s="103" t="n">
        <f aca="false">IF(N$1="P",MAX(0,N$2-$C617),IF(N$1="C",MAX(0,$C617-N$2)))</f>
        <v>6.77</v>
      </c>
      <c r="O617" s="103" t="n">
        <f aca="false">IF(O$1="P",MAX(0,O$2-$C617),IF(O$1="C",MAX(0,$C617-O$2)))</f>
        <v>1.77</v>
      </c>
      <c r="P617" s="103" t="n">
        <f aca="false">IF(P$1="P",MAX(0,P$2-$C617),IF(P$1="C",MAX(0,$C617-P$2)))</f>
        <v>0</v>
      </c>
      <c r="Q617" s="103" t="n">
        <f aca="false">IF(Q$1="P",MAX(0,Q$2-$C617),IF(Q$1="C",MAX(0,$C617-Q$2)))</f>
        <v>0</v>
      </c>
      <c r="R617" s="103" t="n">
        <f aca="false">IF(R$1="P",MAX(0,R$2-$C617),IF(R$1="C",MAX(0,$C617-R$2)))</f>
        <v>0</v>
      </c>
      <c r="S617" s="103" t="n">
        <f aca="false">IF(S$1="P",MAX(0,S$2-$C617),IF(S$1="C",MAX(0,$C617-S$2)))</f>
        <v>0</v>
      </c>
      <c r="T617" s="104" t="n">
        <f aca="false">A617</f>
        <v>29</v>
      </c>
      <c r="U617" s="105" t="n">
        <f aca="false">VLOOKUP($B617,Gas!$B$3:$E$2506,2)</f>
        <v>3.205</v>
      </c>
      <c r="V617" s="46" t="n">
        <f aca="false">C617/U617</f>
        <v>9.91263650546022</v>
      </c>
      <c r="W617" s="99" t="n">
        <f aca="false">VLOOKUP($B617,Gas!$B$3:$E$2506,4)</f>
        <v>0.232510864697368</v>
      </c>
    </row>
    <row r="618" customFormat="false" ht="12.75" hidden="false" customHeight="false" outlineLevel="0" collapsed="false">
      <c r="A618" s="95" t="n">
        <f aca="false">MONTH(B618)+(YEAR(B618)-1998)*12</f>
        <v>29</v>
      </c>
      <c r="B618" s="101" t="n">
        <v>36650</v>
      </c>
      <c r="C618" s="102" t="n">
        <v>33.79</v>
      </c>
      <c r="D618" s="98" t="n">
        <f aca="false">LN(C618/C617)</f>
        <v>0.0616424524447738</v>
      </c>
      <c r="E618" s="106" t="n">
        <f aca="false">STDEV(D609:D618)*SQRT(trade_day)</f>
        <v>1.71646680911711</v>
      </c>
      <c r="F618" s="97"/>
      <c r="G618" s="103" t="n">
        <f aca="false">IF(G$1="P",MAX(0,G$2-$C618),IF(G$1="C",MAX(0,$C618-G$2)))</f>
        <v>0</v>
      </c>
      <c r="H618" s="103" t="n">
        <f aca="false">IF(H$1="P",MAX(0,H$2-$C618),IF(H$1="C",MAX(0,$C618-H$2)))</f>
        <v>0</v>
      </c>
      <c r="I618" s="103" t="n">
        <f aca="false">IF(I$1="P",MAX(0,I$2-$C618),IF(I$1="C",MAX(0,$C618-I$2)))</f>
        <v>0</v>
      </c>
      <c r="J618" s="103" t="n">
        <f aca="false">IF(J$1="P",MAX(0,J$2-$C618),IF(J$1="C",MAX(0,$C618-J$2)))</f>
        <v>1.21</v>
      </c>
      <c r="K618" s="103" t="n">
        <f aca="false">IF(K$1="P",MAX(0,K$2-$C618),IF(K$1="C",MAX(0,$C618-K$2)))</f>
        <v>6.21</v>
      </c>
      <c r="L618" s="103" t="n">
        <f aca="false">IF(L$1="P",MAX(0,L$2-$C618),IF(L$1="C",MAX(0,$C618-L$2)))</f>
        <v>16.21</v>
      </c>
      <c r="M618" s="103" t="n">
        <f aca="false">IF(M$1="P",MAX(0,M$2-$C618),IF(M$1="C",MAX(0,$C618-M$2)))</f>
        <v>13.79</v>
      </c>
      <c r="N618" s="103" t="n">
        <f aca="false">IF(N$1="P",MAX(0,N$2-$C618),IF(N$1="C",MAX(0,$C618-N$2)))</f>
        <v>8.79</v>
      </c>
      <c r="O618" s="103" t="n">
        <f aca="false">IF(O$1="P",MAX(0,O$2-$C618),IF(O$1="C",MAX(0,$C618-O$2)))</f>
        <v>3.79</v>
      </c>
      <c r="P618" s="103" t="n">
        <f aca="false">IF(P$1="P",MAX(0,P$2-$C618),IF(P$1="C",MAX(0,$C618-P$2)))</f>
        <v>0</v>
      </c>
      <c r="Q618" s="103" t="n">
        <f aca="false">IF(Q$1="P",MAX(0,Q$2-$C618),IF(Q$1="C",MAX(0,$C618-Q$2)))</f>
        <v>0</v>
      </c>
      <c r="R618" s="103" t="n">
        <f aca="false">IF(R$1="P",MAX(0,R$2-$C618),IF(R$1="C",MAX(0,$C618-R$2)))</f>
        <v>0</v>
      </c>
      <c r="S618" s="103" t="n">
        <f aca="false">IF(S$1="P",MAX(0,S$2-$C618),IF(S$1="C",MAX(0,$C618-S$2)))</f>
        <v>0</v>
      </c>
      <c r="T618" s="104" t="n">
        <f aca="false">A618</f>
        <v>29</v>
      </c>
      <c r="U618" s="105" t="n">
        <f aca="false">VLOOKUP($B618,Gas!$B$3:$E$2506,2)</f>
        <v>3.18</v>
      </c>
      <c r="V618" s="46" t="n">
        <f aca="false">C618/U618</f>
        <v>10.625786163522</v>
      </c>
      <c r="W618" s="99" t="n">
        <f aca="false">VLOOKUP($B618,Gas!$B$3:$E$2506,4)</f>
        <v>0.242754317243302</v>
      </c>
    </row>
    <row r="619" customFormat="false" ht="12.75" hidden="false" customHeight="false" outlineLevel="0" collapsed="false">
      <c r="A619" s="95" t="n">
        <f aca="false">MONTH(B619)+(YEAR(B619)-1998)*12</f>
        <v>29</v>
      </c>
      <c r="B619" s="101" t="n">
        <v>36651</v>
      </c>
      <c r="C619" s="102" t="n">
        <v>50.62</v>
      </c>
      <c r="D619" s="98" t="n">
        <f aca="false">LN(C619/C618)</f>
        <v>0.404181854390779</v>
      </c>
      <c r="E619" s="106" t="n">
        <f aca="false">STDEV(D610:D619)*SQRT(trade_day)</f>
        <v>2.39283018526863</v>
      </c>
      <c r="F619" s="97"/>
      <c r="G619" s="103" t="n">
        <f aca="false">IF(G$1="P",MAX(0,G$2-$C619),IF(G$1="C",MAX(0,$C619-G$2)))</f>
        <v>0</v>
      </c>
      <c r="H619" s="103" t="n">
        <f aca="false">IF(H$1="P",MAX(0,H$2-$C619),IF(H$1="C",MAX(0,$C619-H$2)))</f>
        <v>0</v>
      </c>
      <c r="I619" s="103" t="n">
        <f aca="false">IF(I$1="P",MAX(0,I$2-$C619),IF(I$1="C",MAX(0,$C619-I$2)))</f>
        <v>0</v>
      </c>
      <c r="J619" s="103" t="n">
        <f aca="false">IF(J$1="P",MAX(0,J$2-$C619),IF(J$1="C",MAX(0,$C619-J$2)))</f>
        <v>0</v>
      </c>
      <c r="K619" s="103" t="n">
        <f aca="false">IF(K$1="P",MAX(0,K$2-$C619),IF(K$1="C",MAX(0,$C619-K$2)))</f>
        <v>0</v>
      </c>
      <c r="L619" s="103" t="n">
        <f aca="false">IF(L$1="P",MAX(0,L$2-$C619),IF(L$1="C",MAX(0,$C619-L$2)))</f>
        <v>0</v>
      </c>
      <c r="M619" s="103" t="n">
        <f aca="false">IF(M$1="P",MAX(0,M$2-$C619),IF(M$1="C",MAX(0,$C619-M$2)))</f>
        <v>30.62</v>
      </c>
      <c r="N619" s="103" t="n">
        <f aca="false">IF(N$1="P",MAX(0,N$2-$C619),IF(N$1="C",MAX(0,$C619-N$2)))</f>
        <v>25.62</v>
      </c>
      <c r="O619" s="103" t="n">
        <f aca="false">IF(O$1="P",MAX(0,O$2-$C619),IF(O$1="C",MAX(0,$C619-O$2)))</f>
        <v>20.62</v>
      </c>
      <c r="P619" s="103" t="n">
        <f aca="false">IF(P$1="P",MAX(0,P$2-$C619),IF(P$1="C",MAX(0,$C619-P$2)))</f>
        <v>15.62</v>
      </c>
      <c r="Q619" s="103" t="n">
        <f aca="false">IF(Q$1="P",MAX(0,Q$2-$C619),IF(Q$1="C",MAX(0,$C619-Q$2)))</f>
        <v>10.62</v>
      </c>
      <c r="R619" s="103" t="n">
        <f aca="false">IF(R$1="P",MAX(0,R$2-$C619),IF(R$1="C",MAX(0,$C619-R$2)))</f>
        <v>0.619999999999997</v>
      </c>
      <c r="S619" s="103" t="n">
        <f aca="false">IF(S$1="P",MAX(0,S$2-$C619),IF(S$1="C",MAX(0,$C619-S$2)))</f>
        <v>0</v>
      </c>
      <c r="T619" s="104" t="n">
        <f aca="false">A619</f>
        <v>29</v>
      </c>
      <c r="U619" s="105" t="n">
        <f aca="false">VLOOKUP($B619,Gas!$B$3:$E$2506,2)</f>
        <v>3.085</v>
      </c>
      <c r="V619" s="46" t="n">
        <f aca="false">C619/U619</f>
        <v>16.4084278768233</v>
      </c>
      <c r="W619" s="99" t="n">
        <f aca="false">VLOOKUP($B619,Gas!$B$3:$E$2506,4)</f>
        <v>0.299306140304518</v>
      </c>
    </row>
    <row r="620" customFormat="false" ht="12.75" hidden="false" customHeight="false" outlineLevel="0" collapsed="false">
      <c r="A620" s="95" t="n">
        <f aca="false">MONTH(B620)+(YEAR(B620)-1998)*12</f>
        <v>29</v>
      </c>
      <c r="B620" s="101" t="n">
        <v>36654</v>
      </c>
      <c r="C620" s="102" t="n">
        <v>54.24</v>
      </c>
      <c r="D620" s="98" t="n">
        <f aca="false">LN(C620/C619)</f>
        <v>0.0690718885151622</v>
      </c>
      <c r="E620" s="106" t="n">
        <f aca="false">STDEV(D611:D620)*SQRT(trade_day)</f>
        <v>2.39160460532726</v>
      </c>
      <c r="F620" s="97"/>
      <c r="G620" s="103" t="n">
        <f aca="false">IF(G$1="P",MAX(0,G$2-$C620),IF(G$1="C",MAX(0,$C620-G$2)))</f>
        <v>0</v>
      </c>
      <c r="H620" s="103" t="n">
        <f aca="false">IF(H$1="P",MAX(0,H$2-$C620),IF(H$1="C",MAX(0,$C620-H$2)))</f>
        <v>0</v>
      </c>
      <c r="I620" s="103" t="n">
        <f aca="false">IF(I$1="P",MAX(0,I$2-$C620),IF(I$1="C",MAX(0,$C620-I$2)))</f>
        <v>0</v>
      </c>
      <c r="J620" s="103" t="n">
        <f aca="false">IF(J$1="P",MAX(0,J$2-$C620),IF(J$1="C",MAX(0,$C620-J$2)))</f>
        <v>0</v>
      </c>
      <c r="K620" s="103" t="n">
        <f aca="false">IF(K$1="P",MAX(0,K$2-$C620),IF(K$1="C",MAX(0,$C620-K$2)))</f>
        <v>0</v>
      </c>
      <c r="L620" s="103" t="n">
        <f aca="false">IF(L$1="P",MAX(0,L$2-$C620),IF(L$1="C",MAX(0,$C620-L$2)))</f>
        <v>0</v>
      </c>
      <c r="M620" s="103" t="n">
        <f aca="false">IF(M$1="P",MAX(0,M$2-$C620),IF(M$1="C",MAX(0,$C620-M$2)))</f>
        <v>34.24</v>
      </c>
      <c r="N620" s="103" t="n">
        <f aca="false">IF(N$1="P",MAX(0,N$2-$C620),IF(N$1="C",MAX(0,$C620-N$2)))</f>
        <v>29.24</v>
      </c>
      <c r="O620" s="103" t="n">
        <f aca="false">IF(O$1="P",MAX(0,O$2-$C620),IF(O$1="C",MAX(0,$C620-O$2)))</f>
        <v>24.24</v>
      </c>
      <c r="P620" s="103" t="n">
        <f aca="false">IF(P$1="P",MAX(0,P$2-$C620),IF(P$1="C",MAX(0,$C620-P$2)))</f>
        <v>19.24</v>
      </c>
      <c r="Q620" s="103" t="n">
        <f aca="false">IF(Q$1="P",MAX(0,Q$2-$C620),IF(Q$1="C",MAX(0,$C620-Q$2)))</f>
        <v>14.24</v>
      </c>
      <c r="R620" s="103" t="n">
        <f aca="false">IF(R$1="P",MAX(0,R$2-$C620),IF(R$1="C",MAX(0,$C620-R$2)))</f>
        <v>4.24</v>
      </c>
      <c r="S620" s="103" t="n">
        <f aca="false">IF(S$1="P",MAX(0,S$2-$C620),IF(S$1="C",MAX(0,$C620-S$2)))</f>
        <v>0</v>
      </c>
      <c r="T620" s="104" t="n">
        <f aca="false">A620</f>
        <v>29</v>
      </c>
      <c r="U620" s="105" t="n">
        <f aca="false">VLOOKUP($B620,Gas!$B$3:$E$2506,2)</f>
        <v>3.11</v>
      </c>
      <c r="V620" s="46" t="n">
        <f aca="false">C620/U620</f>
        <v>17.4405144694534</v>
      </c>
      <c r="W620" s="99" t="n">
        <f aca="false">VLOOKUP($B620,Gas!$B$3:$E$2506,4)</f>
        <v>0.254721128378113</v>
      </c>
    </row>
    <row r="621" customFormat="false" ht="12.75" hidden="false" customHeight="false" outlineLevel="0" collapsed="false">
      <c r="A621" s="95" t="n">
        <f aca="false">MONTH(B621)+(YEAR(B621)-1998)*12</f>
        <v>29</v>
      </c>
      <c r="B621" s="101" t="n">
        <v>36655</v>
      </c>
      <c r="C621" s="102" t="n">
        <v>139.65</v>
      </c>
      <c r="D621" s="98" t="n">
        <f aca="false">LN(C621/C620)</f>
        <v>0.945720648759046</v>
      </c>
      <c r="E621" s="106" t="n">
        <f aca="false">STDEV(D612:D621)*SQRT(trade_day)</f>
        <v>4.97692188237329</v>
      </c>
      <c r="F621" s="97"/>
      <c r="G621" s="103" t="n">
        <f aca="false">IF(G$1="P",MAX(0,G$2-$C621),IF(G$1="C",MAX(0,$C621-G$2)))</f>
        <v>0</v>
      </c>
      <c r="H621" s="103" t="n">
        <f aca="false">IF(H$1="P",MAX(0,H$2-$C621),IF(H$1="C",MAX(0,$C621-H$2)))</f>
        <v>0</v>
      </c>
      <c r="I621" s="103" t="n">
        <f aca="false">IF(I$1="P",MAX(0,I$2-$C621),IF(I$1="C",MAX(0,$C621-I$2)))</f>
        <v>0</v>
      </c>
      <c r="J621" s="103" t="n">
        <f aca="false">IF(J$1="P",MAX(0,J$2-$C621),IF(J$1="C",MAX(0,$C621-J$2)))</f>
        <v>0</v>
      </c>
      <c r="K621" s="103" t="n">
        <f aca="false">IF(K$1="P",MAX(0,K$2-$C621),IF(K$1="C",MAX(0,$C621-K$2)))</f>
        <v>0</v>
      </c>
      <c r="L621" s="103" t="n">
        <f aca="false">IF(L$1="P",MAX(0,L$2-$C621),IF(L$1="C",MAX(0,$C621-L$2)))</f>
        <v>0</v>
      </c>
      <c r="M621" s="103" t="n">
        <f aca="false">IF(M$1="P",MAX(0,M$2-$C621),IF(M$1="C",MAX(0,$C621-M$2)))</f>
        <v>119.65</v>
      </c>
      <c r="N621" s="103" t="n">
        <f aca="false">IF(N$1="P",MAX(0,N$2-$C621),IF(N$1="C",MAX(0,$C621-N$2)))</f>
        <v>114.65</v>
      </c>
      <c r="O621" s="103" t="n">
        <f aca="false">IF(O$1="P",MAX(0,O$2-$C621),IF(O$1="C",MAX(0,$C621-O$2)))</f>
        <v>109.65</v>
      </c>
      <c r="P621" s="103" t="n">
        <f aca="false">IF(P$1="P",MAX(0,P$2-$C621),IF(P$1="C",MAX(0,$C621-P$2)))</f>
        <v>104.65</v>
      </c>
      <c r="Q621" s="103" t="n">
        <f aca="false">IF(Q$1="P",MAX(0,Q$2-$C621),IF(Q$1="C",MAX(0,$C621-Q$2)))</f>
        <v>99.65</v>
      </c>
      <c r="R621" s="103" t="n">
        <f aca="false">IF(R$1="P",MAX(0,R$2-$C621),IF(R$1="C",MAX(0,$C621-R$2)))</f>
        <v>89.65</v>
      </c>
      <c r="S621" s="103" t="n">
        <f aca="false">IF(S$1="P",MAX(0,S$2-$C621),IF(S$1="C",MAX(0,$C621-S$2)))</f>
        <v>39.64999</v>
      </c>
      <c r="T621" s="104" t="n">
        <f aca="false">A621</f>
        <v>29</v>
      </c>
      <c r="U621" s="105" t="n">
        <f aca="false">VLOOKUP($B621,Gas!$B$3:$E$2506,2)</f>
        <v>3.12</v>
      </c>
      <c r="V621" s="46" t="n">
        <f aca="false">C621/U621</f>
        <v>44.7596153846154</v>
      </c>
      <c r="W621" s="99" t="n">
        <f aca="false">VLOOKUP($B621,Gas!$B$3:$E$2506,4)</f>
        <v>0.246881900481769</v>
      </c>
    </row>
    <row r="622" customFormat="false" ht="12.75" hidden="false" customHeight="false" outlineLevel="0" collapsed="false">
      <c r="A622" s="95" t="n">
        <f aca="false">MONTH(B622)+(YEAR(B622)-1998)*12</f>
        <v>29</v>
      </c>
      <c r="B622" s="101" t="n">
        <v>36656</v>
      </c>
      <c r="C622" s="102" t="n">
        <v>96.44</v>
      </c>
      <c r="D622" s="98" t="n">
        <f aca="false">LN(C622/C621)</f>
        <v>-0.370218239078216</v>
      </c>
      <c r="E622" s="106" t="n">
        <f aca="false">STDEV(D613:D622)*SQRT(trade_day)</f>
        <v>5.56009942371634</v>
      </c>
      <c r="F622" s="97"/>
      <c r="G622" s="103" t="n">
        <f aca="false">IF(G$1="P",MAX(0,G$2-$C622),IF(G$1="C",MAX(0,$C622-G$2)))</f>
        <v>0</v>
      </c>
      <c r="H622" s="103" t="n">
        <f aca="false">IF(H$1="P",MAX(0,H$2-$C622),IF(H$1="C",MAX(0,$C622-H$2)))</f>
        <v>0</v>
      </c>
      <c r="I622" s="103" t="n">
        <f aca="false">IF(I$1="P",MAX(0,I$2-$C622),IF(I$1="C",MAX(0,$C622-I$2)))</f>
        <v>0</v>
      </c>
      <c r="J622" s="103" t="n">
        <f aca="false">IF(J$1="P",MAX(0,J$2-$C622),IF(J$1="C",MAX(0,$C622-J$2)))</f>
        <v>0</v>
      </c>
      <c r="K622" s="103" t="n">
        <f aca="false">IF(K$1="P",MAX(0,K$2-$C622),IF(K$1="C",MAX(0,$C622-K$2)))</f>
        <v>0</v>
      </c>
      <c r="L622" s="103" t="n">
        <f aca="false">IF(L$1="P",MAX(0,L$2-$C622),IF(L$1="C",MAX(0,$C622-L$2)))</f>
        <v>0</v>
      </c>
      <c r="M622" s="103" t="n">
        <f aca="false">IF(M$1="P",MAX(0,M$2-$C622),IF(M$1="C",MAX(0,$C622-M$2)))</f>
        <v>76.44</v>
      </c>
      <c r="N622" s="103" t="n">
        <f aca="false">IF(N$1="P",MAX(0,N$2-$C622),IF(N$1="C",MAX(0,$C622-N$2)))</f>
        <v>71.44</v>
      </c>
      <c r="O622" s="103" t="n">
        <f aca="false">IF(O$1="P",MAX(0,O$2-$C622),IF(O$1="C",MAX(0,$C622-O$2)))</f>
        <v>66.44</v>
      </c>
      <c r="P622" s="103" t="n">
        <f aca="false">IF(P$1="P",MAX(0,P$2-$C622),IF(P$1="C",MAX(0,$C622-P$2)))</f>
        <v>61.44</v>
      </c>
      <c r="Q622" s="103" t="n">
        <f aca="false">IF(Q$1="P",MAX(0,Q$2-$C622),IF(Q$1="C",MAX(0,$C622-Q$2)))</f>
        <v>56.44</v>
      </c>
      <c r="R622" s="103" t="n">
        <f aca="false">IF(R$1="P",MAX(0,R$2-$C622),IF(R$1="C",MAX(0,$C622-R$2)))</f>
        <v>46.44</v>
      </c>
      <c r="S622" s="103" t="n">
        <f aca="false">IF(S$1="P",MAX(0,S$2-$C622),IF(S$1="C",MAX(0,$C622-S$2)))</f>
        <v>0</v>
      </c>
      <c r="T622" s="104" t="n">
        <f aca="false">A622</f>
        <v>29</v>
      </c>
      <c r="U622" s="105" t="n">
        <f aca="false">VLOOKUP($B622,Gas!$B$3:$E$2506,2)</f>
        <v>3.25</v>
      </c>
      <c r="V622" s="46" t="n">
        <f aca="false">C622/U622</f>
        <v>29.6738461538462</v>
      </c>
      <c r="W622" s="99" t="n">
        <f aca="false">VLOOKUP($B622,Gas!$B$3:$E$2506,4)</f>
        <v>0.344349222233105</v>
      </c>
    </row>
    <row r="623" customFormat="false" ht="12.75" hidden="false" customHeight="false" outlineLevel="0" collapsed="false">
      <c r="A623" s="95" t="n">
        <f aca="false">MONTH(B623)+(YEAR(B623)-1998)*12</f>
        <v>29</v>
      </c>
      <c r="B623" s="101" t="n">
        <v>36657</v>
      </c>
      <c r="C623" s="102" t="n">
        <v>58.39</v>
      </c>
      <c r="D623" s="98" t="n">
        <f aca="false">LN(C623/C622)</f>
        <v>-0.501776411017524</v>
      </c>
      <c r="E623" s="106" t="n">
        <f aca="false">STDEV(D614:D623)*SQRT(trade_day)</f>
        <v>6.28117913748775</v>
      </c>
      <c r="F623" s="97"/>
      <c r="G623" s="103" t="n">
        <f aca="false">IF(G$1="P",MAX(0,G$2-$C623),IF(G$1="C",MAX(0,$C623-G$2)))</f>
        <v>0</v>
      </c>
      <c r="H623" s="103" t="n">
        <f aca="false">IF(H$1="P",MAX(0,H$2-$C623),IF(H$1="C",MAX(0,$C623-H$2)))</f>
        <v>0</v>
      </c>
      <c r="I623" s="103" t="n">
        <f aca="false">IF(I$1="P",MAX(0,I$2-$C623),IF(I$1="C",MAX(0,$C623-I$2)))</f>
        <v>0</v>
      </c>
      <c r="J623" s="103" t="n">
        <f aca="false">IF(J$1="P",MAX(0,J$2-$C623),IF(J$1="C",MAX(0,$C623-J$2)))</f>
        <v>0</v>
      </c>
      <c r="K623" s="103" t="n">
        <f aca="false">IF(K$1="P",MAX(0,K$2-$C623),IF(K$1="C",MAX(0,$C623-K$2)))</f>
        <v>0</v>
      </c>
      <c r="L623" s="103" t="n">
        <f aca="false">IF(L$1="P",MAX(0,L$2-$C623),IF(L$1="C",MAX(0,$C623-L$2)))</f>
        <v>0</v>
      </c>
      <c r="M623" s="103" t="n">
        <f aca="false">IF(M$1="P",MAX(0,M$2-$C623),IF(M$1="C",MAX(0,$C623-M$2)))</f>
        <v>38.39</v>
      </c>
      <c r="N623" s="103" t="n">
        <f aca="false">IF(N$1="P",MAX(0,N$2-$C623),IF(N$1="C",MAX(0,$C623-N$2)))</f>
        <v>33.39</v>
      </c>
      <c r="O623" s="103" t="n">
        <f aca="false">IF(O$1="P",MAX(0,O$2-$C623),IF(O$1="C",MAX(0,$C623-O$2)))</f>
        <v>28.39</v>
      </c>
      <c r="P623" s="103" t="n">
        <f aca="false">IF(P$1="P",MAX(0,P$2-$C623),IF(P$1="C",MAX(0,$C623-P$2)))</f>
        <v>23.39</v>
      </c>
      <c r="Q623" s="103" t="n">
        <f aca="false">IF(Q$1="P",MAX(0,Q$2-$C623),IF(Q$1="C",MAX(0,$C623-Q$2)))</f>
        <v>18.39</v>
      </c>
      <c r="R623" s="103" t="n">
        <f aca="false">IF(R$1="P",MAX(0,R$2-$C623),IF(R$1="C",MAX(0,$C623-R$2)))</f>
        <v>8.39</v>
      </c>
      <c r="S623" s="103" t="n">
        <f aca="false">IF(S$1="P",MAX(0,S$2-$C623),IF(S$1="C",MAX(0,$C623-S$2)))</f>
        <v>0</v>
      </c>
      <c r="T623" s="104" t="n">
        <f aca="false">A623</f>
        <v>29</v>
      </c>
      <c r="U623" s="105" t="n">
        <f aca="false">VLOOKUP($B623,Gas!$B$3:$E$2506,2)</f>
        <v>3.195</v>
      </c>
      <c r="V623" s="46" t="n">
        <f aca="false">C623/U623</f>
        <v>18.2754303599374</v>
      </c>
      <c r="W623" s="99" t="n">
        <f aca="false">VLOOKUP($B623,Gas!$B$3:$E$2506,4)</f>
        <v>0.366950295556938</v>
      </c>
    </row>
    <row r="624" customFormat="false" ht="12.75" hidden="false" customHeight="false" outlineLevel="0" collapsed="false">
      <c r="A624" s="95" t="n">
        <f aca="false">MONTH(B624)+(YEAR(B624)-1998)*12</f>
        <v>29</v>
      </c>
      <c r="B624" s="101" t="n">
        <v>36658</v>
      </c>
      <c r="C624" s="102" t="n">
        <v>81.21</v>
      </c>
      <c r="D624" s="98" t="n">
        <f aca="false">LN(C624/C623)</f>
        <v>0.329893749998873</v>
      </c>
      <c r="E624" s="106" t="n">
        <f aca="false">STDEV(D615:D624)*SQRT(trade_day)</f>
        <v>6.39980699874936</v>
      </c>
      <c r="F624" s="97"/>
      <c r="G624" s="103" t="n">
        <f aca="false">IF(G$1="P",MAX(0,G$2-$C624),IF(G$1="C",MAX(0,$C624-G$2)))</f>
        <v>0</v>
      </c>
      <c r="H624" s="103" t="n">
        <f aca="false">IF(H$1="P",MAX(0,H$2-$C624),IF(H$1="C",MAX(0,$C624-H$2)))</f>
        <v>0</v>
      </c>
      <c r="I624" s="103" t="n">
        <f aca="false">IF(I$1="P",MAX(0,I$2-$C624),IF(I$1="C",MAX(0,$C624-I$2)))</f>
        <v>0</v>
      </c>
      <c r="J624" s="103" t="n">
        <f aca="false">IF(J$1="P",MAX(0,J$2-$C624),IF(J$1="C",MAX(0,$C624-J$2)))</f>
        <v>0</v>
      </c>
      <c r="K624" s="103" t="n">
        <f aca="false">IF(K$1="P",MAX(0,K$2-$C624),IF(K$1="C",MAX(0,$C624-K$2)))</f>
        <v>0</v>
      </c>
      <c r="L624" s="103" t="n">
        <f aca="false">IF(L$1="P",MAX(0,L$2-$C624),IF(L$1="C",MAX(0,$C624-L$2)))</f>
        <v>0</v>
      </c>
      <c r="M624" s="103" t="n">
        <f aca="false">IF(M$1="P",MAX(0,M$2-$C624),IF(M$1="C",MAX(0,$C624-M$2)))</f>
        <v>61.21</v>
      </c>
      <c r="N624" s="103" t="n">
        <f aca="false">IF(N$1="P",MAX(0,N$2-$C624),IF(N$1="C",MAX(0,$C624-N$2)))</f>
        <v>56.21</v>
      </c>
      <c r="O624" s="103" t="n">
        <f aca="false">IF(O$1="P",MAX(0,O$2-$C624),IF(O$1="C",MAX(0,$C624-O$2)))</f>
        <v>51.21</v>
      </c>
      <c r="P624" s="103" t="n">
        <f aca="false">IF(P$1="P",MAX(0,P$2-$C624),IF(P$1="C",MAX(0,$C624-P$2)))</f>
        <v>46.21</v>
      </c>
      <c r="Q624" s="103" t="n">
        <f aca="false">IF(Q$1="P",MAX(0,Q$2-$C624),IF(Q$1="C",MAX(0,$C624-Q$2)))</f>
        <v>41.21</v>
      </c>
      <c r="R624" s="103" t="n">
        <f aca="false">IF(R$1="P",MAX(0,R$2-$C624),IF(R$1="C",MAX(0,$C624-R$2)))</f>
        <v>31.21</v>
      </c>
      <c r="S624" s="103" t="n">
        <f aca="false">IF(S$1="P",MAX(0,S$2-$C624),IF(S$1="C",MAX(0,$C624-S$2)))</f>
        <v>0</v>
      </c>
      <c r="T624" s="104" t="n">
        <f aca="false">A624</f>
        <v>29</v>
      </c>
      <c r="U624" s="105" t="n">
        <f aca="false">VLOOKUP($B624,Gas!$B$3:$E$2506,2)</f>
        <v>3.365</v>
      </c>
      <c r="V624" s="46" t="n">
        <f aca="false">C624/U624</f>
        <v>24.1337295690936</v>
      </c>
      <c r="W624" s="99" t="n">
        <f aca="false">VLOOKUP($B624,Gas!$B$3:$E$2506,4)</f>
        <v>0.472576506336669</v>
      </c>
    </row>
    <row r="625" customFormat="false" ht="12.75" hidden="false" customHeight="false" outlineLevel="0" collapsed="false">
      <c r="A625" s="95" t="n">
        <f aca="false">MONTH(B625)+(YEAR(B625)-1998)*12</f>
        <v>29</v>
      </c>
      <c r="B625" s="101" t="n">
        <v>36661</v>
      </c>
      <c r="C625" s="102" t="n">
        <v>44.69</v>
      </c>
      <c r="D625" s="98" t="n">
        <f aca="false">LN(C625/C624)</f>
        <v>-0.597288629348959</v>
      </c>
      <c r="E625" s="106" t="n">
        <f aca="false">STDEV(D616:D625)*SQRT(trade_day)</f>
        <v>7.2875891159644</v>
      </c>
      <c r="F625" s="97"/>
      <c r="G625" s="103" t="n">
        <f aca="false">IF(G$1="P",MAX(0,G$2-$C625),IF(G$1="C",MAX(0,$C625-G$2)))</f>
        <v>0</v>
      </c>
      <c r="H625" s="103" t="n">
        <f aca="false">IF(H$1="P",MAX(0,H$2-$C625),IF(H$1="C",MAX(0,$C625-H$2)))</f>
        <v>0</v>
      </c>
      <c r="I625" s="103" t="n">
        <f aca="false">IF(I$1="P",MAX(0,I$2-$C625),IF(I$1="C",MAX(0,$C625-I$2)))</f>
        <v>0</v>
      </c>
      <c r="J625" s="103" t="n">
        <f aca="false">IF(J$1="P",MAX(0,J$2-$C625),IF(J$1="C",MAX(0,$C625-J$2)))</f>
        <v>0</v>
      </c>
      <c r="K625" s="103" t="n">
        <f aca="false">IF(K$1="P",MAX(0,K$2-$C625),IF(K$1="C",MAX(0,$C625-K$2)))</f>
        <v>0</v>
      </c>
      <c r="L625" s="103" t="n">
        <f aca="false">IF(L$1="P",MAX(0,L$2-$C625),IF(L$1="C",MAX(0,$C625-L$2)))</f>
        <v>5.31</v>
      </c>
      <c r="M625" s="103" t="n">
        <f aca="false">IF(M$1="P",MAX(0,M$2-$C625),IF(M$1="C",MAX(0,$C625-M$2)))</f>
        <v>24.69</v>
      </c>
      <c r="N625" s="103" t="n">
        <f aca="false">IF(N$1="P",MAX(0,N$2-$C625),IF(N$1="C",MAX(0,$C625-N$2)))</f>
        <v>19.69</v>
      </c>
      <c r="O625" s="103" t="n">
        <f aca="false">IF(O$1="P",MAX(0,O$2-$C625),IF(O$1="C",MAX(0,$C625-O$2)))</f>
        <v>14.69</v>
      </c>
      <c r="P625" s="103" t="n">
        <f aca="false">IF(P$1="P",MAX(0,P$2-$C625),IF(P$1="C",MAX(0,$C625-P$2)))</f>
        <v>9.69</v>
      </c>
      <c r="Q625" s="103" t="n">
        <f aca="false">IF(Q$1="P",MAX(0,Q$2-$C625),IF(Q$1="C",MAX(0,$C625-Q$2)))</f>
        <v>4.69</v>
      </c>
      <c r="R625" s="103" t="n">
        <f aca="false">IF(R$1="P",MAX(0,R$2-$C625),IF(R$1="C",MAX(0,$C625-R$2)))</f>
        <v>0</v>
      </c>
      <c r="S625" s="103" t="n">
        <f aca="false">IF(S$1="P",MAX(0,S$2-$C625),IF(S$1="C",MAX(0,$C625-S$2)))</f>
        <v>0</v>
      </c>
      <c r="T625" s="104" t="n">
        <f aca="false">A625</f>
        <v>29</v>
      </c>
      <c r="U625" s="105" t="n">
        <f aca="false">VLOOKUP($B625,Gas!$B$3:$E$2506,2)</f>
        <v>3.35</v>
      </c>
      <c r="V625" s="46" t="n">
        <f aca="false">C625/U625</f>
        <v>13.3402985074627</v>
      </c>
      <c r="W625" s="99" t="n">
        <f aca="false">VLOOKUP($B625,Gas!$B$3:$E$2506,4)</f>
        <v>0.405853344352909</v>
      </c>
    </row>
    <row r="626" customFormat="false" ht="12.75" hidden="false" customHeight="false" outlineLevel="0" collapsed="false">
      <c r="A626" s="95" t="n">
        <f aca="false">MONTH(B626)+(YEAR(B626)-1998)*12</f>
        <v>29</v>
      </c>
      <c r="B626" s="101" t="n">
        <v>36662</v>
      </c>
      <c r="C626" s="102" t="n">
        <v>32.65</v>
      </c>
      <c r="D626" s="98" t="n">
        <f aca="false">LN(C626/C625)</f>
        <v>-0.31390490722292</v>
      </c>
      <c r="E626" s="106" t="n">
        <f aca="false">STDEV(D617:D626)*SQRT(trade_day)</f>
        <v>7.48959169631551</v>
      </c>
      <c r="F626" s="97"/>
      <c r="G626" s="103" t="n">
        <f aca="false">IF(G$1="P",MAX(0,G$2-$C626),IF(G$1="C",MAX(0,$C626-G$2)))</f>
        <v>0</v>
      </c>
      <c r="H626" s="103" t="n">
        <f aca="false">IF(H$1="P",MAX(0,H$2-$C626),IF(H$1="C",MAX(0,$C626-H$2)))</f>
        <v>0</v>
      </c>
      <c r="I626" s="103" t="n">
        <f aca="false">IF(I$1="P",MAX(0,I$2-$C626),IF(I$1="C",MAX(0,$C626-I$2)))</f>
        <v>0</v>
      </c>
      <c r="J626" s="103" t="n">
        <f aca="false">IF(J$1="P",MAX(0,J$2-$C626),IF(J$1="C",MAX(0,$C626-J$2)))</f>
        <v>2.35</v>
      </c>
      <c r="K626" s="103" t="n">
        <f aca="false">IF(K$1="P",MAX(0,K$2-$C626),IF(K$1="C",MAX(0,$C626-K$2)))</f>
        <v>7.35</v>
      </c>
      <c r="L626" s="103" t="n">
        <f aca="false">IF(L$1="P",MAX(0,L$2-$C626),IF(L$1="C",MAX(0,$C626-L$2)))</f>
        <v>17.35</v>
      </c>
      <c r="M626" s="103" t="n">
        <f aca="false">IF(M$1="P",MAX(0,M$2-$C626),IF(M$1="C",MAX(0,$C626-M$2)))</f>
        <v>12.65</v>
      </c>
      <c r="N626" s="103" t="n">
        <f aca="false">IF(N$1="P",MAX(0,N$2-$C626),IF(N$1="C",MAX(0,$C626-N$2)))</f>
        <v>7.65</v>
      </c>
      <c r="O626" s="103" t="n">
        <f aca="false">IF(O$1="P",MAX(0,O$2-$C626),IF(O$1="C",MAX(0,$C626-O$2)))</f>
        <v>2.65</v>
      </c>
      <c r="P626" s="103" t="n">
        <f aca="false">IF(P$1="P",MAX(0,P$2-$C626),IF(P$1="C",MAX(0,$C626-P$2)))</f>
        <v>0</v>
      </c>
      <c r="Q626" s="103" t="n">
        <f aca="false">IF(Q$1="P",MAX(0,Q$2-$C626),IF(Q$1="C",MAX(0,$C626-Q$2)))</f>
        <v>0</v>
      </c>
      <c r="R626" s="103" t="n">
        <f aca="false">IF(R$1="P",MAX(0,R$2-$C626),IF(R$1="C",MAX(0,$C626-R$2)))</f>
        <v>0</v>
      </c>
      <c r="S626" s="103" t="n">
        <f aca="false">IF(S$1="P",MAX(0,S$2-$C626),IF(S$1="C",MAX(0,$C626-S$2)))</f>
        <v>0</v>
      </c>
      <c r="T626" s="104" t="n">
        <f aca="false">A626</f>
        <v>29</v>
      </c>
      <c r="U626" s="105" t="n">
        <f aca="false">VLOOKUP($B626,Gas!$B$3:$E$2506,2)</f>
        <v>3.365</v>
      </c>
      <c r="V626" s="46" t="n">
        <f aca="false">C626/U626</f>
        <v>9.70282317979198</v>
      </c>
      <c r="W626" s="99" t="n">
        <f aca="false">VLOOKUP($B626,Gas!$B$3:$E$2506,4)</f>
        <v>0.406497864413168</v>
      </c>
    </row>
    <row r="627" customFormat="false" ht="12.75" hidden="false" customHeight="false" outlineLevel="0" collapsed="false">
      <c r="A627" s="95" t="n">
        <f aca="false">MONTH(B627)+(YEAR(B627)-1998)*12</f>
        <v>29</v>
      </c>
      <c r="B627" s="101" t="n">
        <v>36663</v>
      </c>
      <c r="C627" s="102" t="n">
        <v>33.54</v>
      </c>
      <c r="D627" s="98" t="n">
        <f aca="false">LN(C627/C626)</f>
        <v>0.0268939006726228</v>
      </c>
      <c r="E627" s="106" t="n">
        <f aca="false">STDEV(D618:D627)*SQRT(trade_day)</f>
        <v>7.49020021008489</v>
      </c>
      <c r="F627" s="97"/>
      <c r="G627" s="103" t="n">
        <f aca="false">IF(G$1="P",MAX(0,G$2-$C627),IF(G$1="C",MAX(0,$C627-G$2)))</f>
        <v>0</v>
      </c>
      <c r="H627" s="103" t="n">
        <f aca="false">IF(H$1="P",MAX(0,H$2-$C627),IF(H$1="C",MAX(0,$C627-H$2)))</f>
        <v>0</v>
      </c>
      <c r="I627" s="103" t="n">
        <f aca="false">IF(I$1="P",MAX(0,I$2-$C627),IF(I$1="C",MAX(0,$C627-I$2)))</f>
        <v>0</v>
      </c>
      <c r="J627" s="103" t="n">
        <f aca="false">IF(J$1="P",MAX(0,J$2-$C627),IF(J$1="C",MAX(0,$C627-J$2)))</f>
        <v>1.46</v>
      </c>
      <c r="K627" s="103" t="n">
        <f aca="false">IF(K$1="P",MAX(0,K$2-$C627),IF(K$1="C",MAX(0,$C627-K$2)))</f>
        <v>6.46</v>
      </c>
      <c r="L627" s="103" t="n">
        <f aca="false">IF(L$1="P",MAX(0,L$2-$C627),IF(L$1="C",MAX(0,$C627-L$2)))</f>
        <v>16.46</v>
      </c>
      <c r="M627" s="103" t="n">
        <f aca="false">IF(M$1="P",MAX(0,M$2-$C627),IF(M$1="C",MAX(0,$C627-M$2)))</f>
        <v>13.54</v>
      </c>
      <c r="N627" s="103" t="n">
        <f aca="false">IF(N$1="P",MAX(0,N$2-$C627),IF(N$1="C",MAX(0,$C627-N$2)))</f>
        <v>8.54</v>
      </c>
      <c r="O627" s="103" t="n">
        <f aca="false">IF(O$1="P",MAX(0,O$2-$C627),IF(O$1="C",MAX(0,$C627-O$2)))</f>
        <v>3.54</v>
      </c>
      <c r="P627" s="103" t="n">
        <f aca="false">IF(P$1="P",MAX(0,P$2-$C627),IF(P$1="C",MAX(0,$C627-P$2)))</f>
        <v>0</v>
      </c>
      <c r="Q627" s="103" t="n">
        <f aca="false">IF(Q$1="P",MAX(0,Q$2-$C627),IF(Q$1="C",MAX(0,$C627-Q$2)))</f>
        <v>0</v>
      </c>
      <c r="R627" s="103" t="n">
        <f aca="false">IF(R$1="P",MAX(0,R$2-$C627),IF(R$1="C",MAX(0,$C627-R$2)))</f>
        <v>0</v>
      </c>
      <c r="S627" s="103" t="n">
        <f aca="false">IF(S$1="P",MAX(0,S$2-$C627),IF(S$1="C",MAX(0,$C627-S$2)))</f>
        <v>0</v>
      </c>
      <c r="T627" s="104" t="n">
        <f aca="false">A627</f>
        <v>29</v>
      </c>
      <c r="U627" s="105" t="n">
        <f aca="false">VLOOKUP($B627,Gas!$B$3:$E$2506,2)</f>
        <v>3.455</v>
      </c>
      <c r="V627" s="46" t="n">
        <f aca="false">C627/U627</f>
        <v>9.70767004341534</v>
      </c>
      <c r="W627" s="99" t="n">
        <f aca="false">VLOOKUP($B627,Gas!$B$3:$E$2506,4)</f>
        <v>0.416890435529243</v>
      </c>
    </row>
    <row r="628" customFormat="false" ht="12.75" hidden="false" customHeight="false" outlineLevel="0" collapsed="false">
      <c r="A628" s="95" t="n">
        <f aca="false">MONTH(B628)+(YEAR(B628)-1998)*12</f>
        <v>29</v>
      </c>
      <c r="B628" s="101" t="n">
        <v>36664</v>
      </c>
      <c r="C628" s="102" t="n">
        <v>54.55</v>
      </c>
      <c r="D628" s="98" t="n">
        <f aca="false">LN(C628/C627)</f>
        <v>0.486378955884017</v>
      </c>
      <c r="E628" s="106" t="n">
        <f aca="false">STDEV(D619:D628)*SQRT(trade_day)</f>
        <v>7.87018041011297</v>
      </c>
      <c r="F628" s="97"/>
      <c r="G628" s="103" t="n">
        <f aca="false">IF(G$1="P",MAX(0,G$2-$C628),IF(G$1="C",MAX(0,$C628-G$2)))</f>
        <v>0</v>
      </c>
      <c r="H628" s="103" t="n">
        <f aca="false">IF(H$1="P",MAX(0,H$2-$C628),IF(H$1="C",MAX(0,$C628-H$2)))</f>
        <v>0</v>
      </c>
      <c r="I628" s="103" t="n">
        <f aca="false">IF(I$1="P",MAX(0,I$2-$C628),IF(I$1="C",MAX(0,$C628-I$2)))</f>
        <v>0</v>
      </c>
      <c r="J628" s="103" t="n">
        <f aca="false">IF(J$1="P",MAX(0,J$2-$C628),IF(J$1="C",MAX(0,$C628-J$2)))</f>
        <v>0</v>
      </c>
      <c r="K628" s="103" t="n">
        <f aca="false">IF(K$1="P",MAX(0,K$2-$C628),IF(K$1="C",MAX(0,$C628-K$2)))</f>
        <v>0</v>
      </c>
      <c r="L628" s="103" t="n">
        <f aca="false">IF(L$1="P",MAX(0,L$2-$C628),IF(L$1="C",MAX(0,$C628-L$2)))</f>
        <v>0</v>
      </c>
      <c r="M628" s="103" t="n">
        <f aca="false">IF(M$1="P",MAX(0,M$2-$C628),IF(M$1="C",MAX(0,$C628-M$2)))</f>
        <v>34.55</v>
      </c>
      <c r="N628" s="103" t="n">
        <f aca="false">IF(N$1="P",MAX(0,N$2-$C628),IF(N$1="C",MAX(0,$C628-N$2)))</f>
        <v>29.55</v>
      </c>
      <c r="O628" s="103" t="n">
        <f aca="false">IF(O$1="P",MAX(0,O$2-$C628),IF(O$1="C",MAX(0,$C628-O$2)))</f>
        <v>24.55</v>
      </c>
      <c r="P628" s="103" t="n">
        <f aca="false">IF(P$1="P",MAX(0,P$2-$C628),IF(P$1="C",MAX(0,$C628-P$2)))</f>
        <v>19.55</v>
      </c>
      <c r="Q628" s="103" t="n">
        <f aca="false">IF(Q$1="P",MAX(0,Q$2-$C628),IF(Q$1="C",MAX(0,$C628-Q$2)))</f>
        <v>14.55</v>
      </c>
      <c r="R628" s="103" t="n">
        <f aca="false">IF(R$1="P",MAX(0,R$2-$C628),IF(R$1="C",MAX(0,$C628-R$2)))</f>
        <v>4.55</v>
      </c>
      <c r="S628" s="103" t="n">
        <f aca="false">IF(S$1="P",MAX(0,S$2-$C628),IF(S$1="C",MAX(0,$C628-S$2)))</f>
        <v>0</v>
      </c>
      <c r="T628" s="104" t="n">
        <f aca="false">A628</f>
        <v>29</v>
      </c>
      <c r="U628" s="105" t="n">
        <f aca="false">VLOOKUP($B628,Gas!$B$3:$E$2506,2)</f>
        <v>3.495</v>
      </c>
      <c r="V628" s="46" t="n">
        <f aca="false">C628/U628</f>
        <v>15.6080114449213</v>
      </c>
      <c r="W628" s="99" t="n">
        <f aca="false">VLOOKUP($B628,Gas!$B$3:$E$2506,4)</f>
        <v>0.410867152403522</v>
      </c>
    </row>
    <row r="629" customFormat="false" ht="12.75" hidden="false" customHeight="false" outlineLevel="0" collapsed="false">
      <c r="A629" s="95" t="n">
        <f aca="false">MONTH(B629)+(YEAR(B629)-1998)*12</f>
        <v>29</v>
      </c>
      <c r="B629" s="101" t="n">
        <v>36665</v>
      </c>
      <c r="C629" s="102" t="n">
        <v>49.35</v>
      </c>
      <c r="D629" s="98" t="n">
        <f aca="false">LN(C629/C628)</f>
        <v>-0.100179946399589</v>
      </c>
      <c r="E629" s="106" t="n">
        <f aca="false">STDEV(D620:D629)*SQRT(trade_day)</f>
        <v>7.63649624590875</v>
      </c>
      <c r="F629" s="97"/>
      <c r="G629" s="103" t="n">
        <f aca="false">IF(G$1="P",MAX(0,G$2-$C629),IF(G$1="C",MAX(0,$C629-G$2)))</f>
        <v>0</v>
      </c>
      <c r="H629" s="103" t="n">
        <f aca="false">IF(H$1="P",MAX(0,H$2-$C629),IF(H$1="C",MAX(0,$C629-H$2)))</f>
        <v>0</v>
      </c>
      <c r="I629" s="103" t="n">
        <f aca="false">IF(I$1="P",MAX(0,I$2-$C629),IF(I$1="C",MAX(0,$C629-I$2)))</f>
        <v>0</v>
      </c>
      <c r="J629" s="103" t="n">
        <f aca="false">IF(J$1="P",MAX(0,J$2-$C629),IF(J$1="C",MAX(0,$C629-J$2)))</f>
        <v>0</v>
      </c>
      <c r="K629" s="103" t="n">
        <f aca="false">IF(K$1="P",MAX(0,K$2-$C629),IF(K$1="C",MAX(0,$C629-K$2)))</f>
        <v>0</v>
      </c>
      <c r="L629" s="103" t="n">
        <f aca="false">IF(L$1="P",MAX(0,L$2-$C629),IF(L$1="C",MAX(0,$C629-L$2)))</f>
        <v>0.649999999999999</v>
      </c>
      <c r="M629" s="103" t="n">
        <f aca="false">IF(M$1="P",MAX(0,M$2-$C629),IF(M$1="C",MAX(0,$C629-M$2)))</f>
        <v>29.35</v>
      </c>
      <c r="N629" s="103" t="n">
        <f aca="false">IF(N$1="P",MAX(0,N$2-$C629),IF(N$1="C",MAX(0,$C629-N$2)))</f>
        <v>24.35</v>
      </c>
      <c r="O629" s="103" t="n">
        <f aca="false">IF(O$1="P",MAX(0,O$2-$C629),IF(O$1="C",MAX(0,$C629-O$2)))</f>
        <v>19.35</v>
      </c>
      <c r="P629" s="103" t="n">
        <f aca="false">IF(P$1="P",MAX(0,P$2-$C629),IF(P$1="C",MAX(0,$C629-P$2)))</f>
        <v>14.35</v>
      </c>
      <c r="Q629" s="103" t="n">
        <f aca="false">IF(Q$1="P",MAX(0,Q$2-$C629),IF(Q$1="C",MAX(0,$C629-Q$2)))</f>
        <v>9.35</v>
      </c>
      <c r="R629" s="103" t="n">
        <f aca="false">IF(R$1="P",MAX(0,R$2-$C629),IF(R$1="C",MAX(0,$C629-R$2)))</f>
        <v>0</v>
      </c>
      <c r="S629" s="103" t="n">
        <f aca="false">IF(S$1="P",MAX(0,S$2-$C629),IF(S$1="C",MAX(0,$C629-S$2)))</f>
        <v>0</v>
      </c>
      <c r="T629" s="104" t="n">
        <f aca="false">A629</f>
        <v>29</v>
      </c>
      <c r="U629" s="105" t="n">
        <f aca="false">VLOOKUP($B629,Gas!$B$3:$E$2506,2)</f>
        <v>3.735</v>
      </c>
      <c r="V629" s="46" t="n">
        <f aca="false">C629/U629</f>
        <v>13.2128514056225</v>
      </c>
      <c r="W629" s="99" t="n">
        <f aca="false">VLOOKUP($B629,Gas!$B$3:$E$2506,4)</f>
        <v>0.520812881558115</v>
      </c>
    </row>
    <row r="630" customFormat="false" ht="12.75" hidden="false" customHeight="false" outlineLevel="0" collapsed="false">
      <c r="A630" s="95" t="n">
        <f aca="false">MONTH(B630)+(YEAR(B630)-1998)*12</f>
        <v>29</v>
      </c>
      <c r="B630" s="101" t="n">
        <v>36668</v>
      </c>
      <c r="C630" s="102" t="n">
        <v>50.43</v>
      </c>
      <c r="D630" s="98" t="n">
        <f aca="false">LN(C630/C629)</f>
        <v>0.0216484702091433</v>
      </c>
      <c r="E630" s="106" t="n">
        <f aca="false">STDEV(D621:D630)*SQRT(trade_day)</f>
        <v>7.62781921122705</v>
      </c>
      <c r="F630" s="97"/>
      <c r="G630" s="103" t="n">
        <f aca="false">IF(G$1="P",MAX(0,G$2-$C630),IF(G$1="C",MAX(0,$C630-G$2)))</f>
        <v>0</v>
      </c>
      <c r="H630" s="103" t="n">
        <f aca="false">IF(H$1="P",MAX(0,H$2-$C630),IF(H$1="C",MAX(0,$C630-H$2)))</f>
        <v>0</v>
      </c>
      <c r="I630" s="103" t="n">
        <f aca="false">IF(I$1="P",MAX(0,I$2-$C630),IF(I$1="C",MAX(0,$C630-I$2)))</f>
        <v>0</v>
      </c>
      <c r="J630" s="103" t="n">
        <f aca="false">IF(J$1="P",MAX(0,J$2-$C630),IF(J$1="C",MAX(0,$C630-J$2)))</f>
        <v>0</v>
      </c>
      <c r="K630" s="103" t="n">
        <f aca="false">IF(K$1="P",MAX(0,K$2-$C630),IF(K$1="C",MAX(0,$C630-K$2)))</f>
        <v>0</v>
      </c>
      <c r="L630" s="103" t="n">
        <f aca="false">IF(L$1="P",MAX(0,L$2-$C630),IF(L$1="C",MAX(0,$C630-L$2)))</f>
        <v>0</v>
      </c>
      <c r="M630" s="103" t="n">
        <f aca="false">IF(M$1="P",MAX(0,M$2-$C630),IF(M$1="C",MAX(0,$C630-M$2)))</f>
        <v>30.43</v>
      </c>
      <c r="N630" s="103" t="n">
        <f aca="false">IF(N$1="P",MAX(0,N$2-$C630),IF(N$1="C",MAX(0,$C630-N$2)))</f>
        <v>25.43</v>
      </c>
      <c r="O630" s="103" t="n">
        <f aca="false">IF(O$1="P",MAX(0,O$2-$C630),IF(O$1="C",MAX(0,$C630-O$2)))</f>
        <v>20.43</v>
      </c>
      <c r="P630" s="103" t="n">
        <f aca="false">IF(P$1="P",MAX(0,P$2-$C630),IF(P$1="C",MAX(0,$C630-P$2)))</f>
        <v>15.43</v>
      </c>
      <c r="Q630" s="103" t="n">
        <f aca="false">IF(Q$1="P",MAX(0,Q$2-$C630),IF(Q$1="C",MAX(0,$C630-Q$2)))</f>
        <v>10.43</v>
      </c>
      <c r="R630" s="103" t="n">
        <f aca="false">IF(R$1="P",MAX(0,R$2-$C630),IF(R$1="C",MAX(0,$C630-R$2)))</f>
        <v>0.43</v>
      </c>
      <c r="S630" s="103" t="n">
        <f aca="false">IF(S$1="P",MAX(0,S$2-$C630),IF(S$1="C",MAX(0,$C630-S$2)))</f>
        <v>0</v>
      </c>
      <c r="T630" s="104" t="n">
        <f aca="false">A630</f>
        <v>29</v>
      </c>
      <c r="U630" s="105" t="n">
        <f aca="false">VLOOKUP($B630,Gas!$B$3:$E$2506,2)</f>
        <v>3.765</v>
      </c>
      <c r="V630" s="46" t="n">
        <f aca="false">C630/U630</f>
        <v>13.394422310757</v>
      </c>
      <c r="W630" s="99" t="n">
        <f aca="false">VLOOKUP($B630,Gas!$B$3:$E$2506,4)</f>
        <v>0.406895201593757</v>
      </c>
    </row>
    <row r="631" customFormat="false" ht="12.75" hidden="false" customHeight="false" outlineLevel="0" collapsed="false">
      <c r="A631" s="95" t="n">
        <f aca="false">MONTH(B631)+(YEAR(B631)-1998)*12</f>
        <v>29</v>
      </c>
      <c r="B631" s="101" t="n">
        <v>36669</v>
      </c>
      <c r="C631" s="102" t="n">
        <v>51.13</v>
      </c>
      <c r="D631" s="98" t="n">
        <f aca="false">LN(C631/C630)</f>
        <v>0.013785173003274</v>
      </c>
      <c r="E631" s="106" t="n">
        <f aca="false">STDEV(D622:D631)*SQRT(trade_day)</f>
        <v>5.52767688953432</v>
      </c>
      <c r="F631" s="97"/>
      <c r="G631" s="103" t="n">
        <f aca="false">IF(G$1="P",MAX(0,G$2-$C631),IF(G$1="C",MAX(0,$C631-G$2)))</f>
        <v>0</v>
      </c>
      <c r="H631" s="103" t="n">
        <f aca="false">IF(H$1="P",MAX(0,H$2-$C631),IF(H$1="C",MAX(0,$C631-H$2)))</f>
        <v>0</v>
      </c>
      <c r="I631" s="103" t="n">
        <f aca="false">IF(I$1="P",MAX(0,I$2-$C631),IF(I$1="C",MAX(0,$C631-I$2)))</f>
        <v>0</v>
      </c>
      <c r="J631" s="103" t="n">
        <f aca="false">IF(J$1="P",MAX(0,J$2-$C631),IF(J$1="C",MAX(0,$C631-J$2)))</f>
        <v>0</v>
      </c>
      <c r="K631" s="103" t="n">
        <f aca="false">IF(K$1="P",MAX(0,K$2-$C631),IF(K$1="C",MAX(0,$C631-K$2)))</f>
        <v>0</v>
      </c>
      <c r="L631" s="103" t="n">
        <f aca="false">IF(L$1="P",MAX(0,L$2-$C631),IF(L$1="C",MAX(0,$C631-L$2)))</f>
        <v>0</v>
      </c>
      <c r="M631" s="103" t="n">
        <f aca="false">IF(M$1="P",MAX(0,M$2-$C631),IF(M$1="C",MAX(0,$C631-M$2)))</f>
        <v>31.13</v>
      </c>
      <c r="N631" s="103" t="n">
        <f aca="false">IF(N$1="P",MAX(0,N$2-$C631),IF(N$1="C",MAX(0,$C631-N$2)))</f>
        <v>26.13</v>
      </c>
      <c r="O631" s="103" t="n">
        <f aca="false">IF(O$1="P",MAX(0,O$2-$C631),IF(O$1="C",MAX(0,$C631-O$2)))</f>
        <v>21.13</v>
      </c>
      <c r="P631" s="103" t="n">
        <f aca="false">IF(P$1="P",MAX(0,P$2-$C631),IF(P$1="C",MAX(0,$C631-P$2)))</f>
        <v>16.13</v>
      </c>
      <c r="Q631" s="103" t="n">
        <f aca="false">IF(Q$1="P",MAX(0,Q$2-$C631),IF(Q$1="C",MAX(0,$C631-Q$2)))</f>
        <v>11.13</v>
      </c>
      <c r="R631" s="103" t="n">
        <f aca="false">IF(R$1="P",MAX(0,R$2-$C631),IF(R$1="C",MAX(0,$C631-R$2)))</f>
        <v>1.13</v>
      </c>
      <c r="S631" s="103" t="n">
        <f aca="false">IF(S$1="P",MAX(0,S$2-$C631),IF(S$1="C",MAX(0,$C631-S$2)))</f>
        <v>0</v>
      </c>
      <c r="T631" s="104" t="n">
        <f aca="false">A631</f>
        <v>29</v>
      </c>
      <c r="U631" s="105" t="n">
        <f aca="false">VLOOKUP($B631,Gas!$B$3:$E$2506,2)</f>
        <v>3.975</v>
      </c>
      <c r="V631" s="46" t="n">
        <f aca="false">C631/U631</f>
        <v>12.862893081761</v>
      </c>
      <c r="W631" s="99" t="n">
        <f aca="false">VLOOKUP($B631,Gas!$B$3:$E$2506,4)</f>
        <v>0.465527847466474</v>
      </c>
    </row>
    <row r="632" customFormat="false" ht="12.75" hidden="false" customHeight="false" outlineLevel="0" collapsed="false">
      <c r="A632" s="95" t="n">
        <f aca="false">MONTH(B632)+(YEAR(B632)-1998)*12</f>
        <v>29</v>
      </c>
      <c r="B632" s="101" t="n">
        <v>36670</v>
      </c>
      <c r="C632" s="102" t="n">
        <v>64.21</v>
      </c>
      <c r="D632" s="98" t="n">
        <f aca="false">LN(C632/C631)</f>
        <v>0.227787552714049</v>
      </c>
      <c r="E632" s="106" t="n">
        <f aca="false">STDEV(D623:D632)*SQRT(trade_day)</f>
        <v>5.525756758809</v>
      </c>
      <c r="F632" s="97"/>
      <c r="G632" s="103" t="n">
        <f aca="false">IF(G$1="P",MAX(0,G$2-$C632),IF(G$1="C",MAX(0,$C632-G$2)))</f>
        <v>0</v>
      </c>
      <c r="H632" s="103" t="n">
        <f aca="false">IF(H$1="P",MAX(0,H$2-$C632),IF(H$1="C",MAX(0,$C632-H$2)))</f>
        <v>0</v>
      </c>
      <c r="I632" s="103" t="n">
        <f aca="false">IF(I$1="P",MAX(0,I$2-$C632),IF(I$1="C",MAX(0,$C632-I$2)))</f>
        <v>0</v>
      </c>
      <c r="J632" s="103" t="n">
        <f aca="false">IF(J$1="P",MAX(0,J$2-$C632),IF(J$1="C",MAX(0,$C632-J$2)))</f>
        <v>0</v>
      </c>
      <c r="K632" s="103" t="n">
        <f aca="false">IF(K$1="P",MAX(0,K$2-$C632),IF(K$1="C",MAX(0,$C632-K$2)))</f>
        <v>0</v>
      </c>
      <c r="L632" s="103" t="n">
        <f aca="false">IF(L$1="P",MAX(0,L$2-$C632),IF(L$1="C",MAX(0,$C632-L$2)))</f>
        <v>0</v>
      </c>
      <c r="M632" s="103" t="n">
        <f aca="false">IF(M$1="P",MAX(0,M$2-$C632),IF(M$1="C",MAX(0,$C632-M$2)))</f>
        <v>44.21</v>
      </c>
      <c r="N632" s="103" t="n">
        <f aca="false">IF(N$1="P",MAX(0,N$2-$C632),IF(N$1="C",MAX(0,$C632-N$2)))</f>
        <v>39.21</v>
      </c>
      <c r="O632" s="103" t="n">
        <f aca="false">IF(O$1="P",MAX(0,O$2-$C632),IF(O$1="C",MAX(0,$C632-O$2)))</f>
        <v>34.21</v>
      </c>
      <c r="P632" s="103" t="n">
        <f aca="false">IF(P$1="P",MAX(0,P$2-$C632),IF(P$1="C",MAX(0,$C632-P$2)))</f>
        <v>29.21</v>
      </c>
      <c r="Q632" s="103" t="n">
        <f aca="false">IF(Q$1="P",MAX(0,Q$2-$C632),IF(Q$1="C",MAX(0,$C632-Q$2)))</f>
        <v>24.21</v>
      </c>
      <c r="R632" s="103" t="n">
        <f aca="false">IF(R$1="P",MAX(0,R$2-$C632),IF(R$1="C",MAX(0,$C632-R$2)))</f>
        <v>14.21</v>
      </c>
      <c r="S632" s="103" t="n">
        <f aca="false">IF(S$1="P",MAX(0,S$2-$C632),IF(S$1="C",MAX(0,$C632-S$2)))</f>
        <v>0</v>
      </c>
      <c r="T632" s="104" t="n">
        <f aca="false">A632</f>
        <v>29</v>
      </c>
      <c r="U632" s="105" t="n">
        <f aca="false">VLOOKUP($B632,Gas!$B$3:$E$2506,2)</f>
        <v>3.845</v>
      </c>
      <c r="V632" s="46" t="n">
        <f aca="false">C632/U632</f>
        <v>16.6996098829649</v>
      </c>
      <c r="W632" s="99" t="n">
        <f aca="false">VLOOKUP($B632,Gas!$B$3:$E$2506,4)</f>
        <v>0.550643891712655</v>
      </c>
    </row>
    <row r="633" customFormat="false" ht="12.75" hidden="false" customHeight="false" outlineLevel="0" collapsed="false">
      <c r="A633" s="95" t="n">
        <f aca="false">MONTH(B633)+(YEAR(B633)-1998)*12</f>
        <v>29</v>
      </c>
      <c r="B633" s="101" t="n">
        <v>36671</v>
      </c>
      <c r="C633" s="102" t="n">
        <v>52.67</v>
      </c>
      <c r="D633" s="98" t="n">
        <f aca="false">LN(C633/C632)</f>
        <v>-0.198112928310659</v>
      </c>
      <c r="E633" s="106" t="n">
        <f aca="false">STDEV(D624:D633)*SQRT(trade_day)</f>
        <v>5.00603894360518</v>
      </c>
      <c r="F633" s="97"/>
      <c r="G633" s="103" t="n">
        <f aca="false">IF(G$1="P",MAX(0,G$2-$C633),IF(G$1="C",MAX(0,$C633-G$2)))</f>
        <v>0</v>
      </c>
      <c r="H633" s="103" t="n">
        <f aca="false">IF(H$1="P",MAX(0,H$2-$C633),IF(H$1="C",MAX(0,$C633-H$2)))</f>
        <v>0</v>
      </c>
      <c r="I633" s="103" t="n">
        <f aca="false">IF(I$1="P",MAX(0,I$2-$C633),IF(I$1="C",MAX(0,$C633-I$2)))</f>
        <v>0</v>
      </c>
      <c r="J633" s="103" t="n">
        <f aca="false">IF(J$1="P",MAX(0,J$2-$C633),IF(J$1="C",MAX(0,$C633-J$2)))</f>
        <v>0</v>
      </c>
      <c r="K633" s="103" t="n">
        <f aca="false">IF(K$1="P",MAX(0,K$2-$C633),IF(K$1="C",MAX(0,$C633-K$2)))</f>
        <v>0</v>
      </c>
      <c r="L633" s="103" t="n">
        <f aca="false">IF(L$1="P",MAX(0,L$2-$C633),IF(L$1="C",MAX(0,$C633-L$2)))</f>
        <v>0</v>
      </c>
      <c r="M633" s="103" t="n">
        <f aca="false">IF(M$1="P",MAX(0,M$2-$C633),IF(M$1="C",MAX(0,$C633-M$2)))</f>
        <v>32.67</v>
      </c>
      <c r="N633" s="103" t="n">
        <f aca="false">IF(N$1="P",MAX(0,N$2-$C633),IF(N$1="C",MAX(0,$C633-N$2)))</f>
        <v>27.67</v>
      </c>
      <c r="O633" s="103" t="n">
        <f aca="false">IF(O$1="P",MAX(0,O$2-$C633),IF(O$1="C",MAX(0,$C633-O$2)))</f>
        <v>22.67</v>
      </c>
      <c r="P633" s="103" t="n">
        <f aca="false">IF(P$1="P",MAX(0,P$2-$C633),IF(P$1="C",MAX(0,$C633-P$2)))</f>
        <v>17.67</v>
      </c>
      <c r="Q633" s="103" t="n">
        <f aca="false">IF(Q$1="P",MAX(0,Q$2-$C633),IF(Q$1="C",MAX(0,$C633-Q$2)))</f>
        <v>12.67</v>
      </c>
      <c r="R633" s="103" t="n">
        <f aca="false">IF(R$1="P",MAX(0,R$2-$C633),IF(R$1="C",MAX(0,$C633-R$2)))</f>
        <v>2.67</v>
      </c>
      <c r="S633" s="103" t="n">
        <f aca="false">IF(S$1="P",MAX(0,S$2-$C633),IF(S$1="C",MAX(0,$C633-S$2)))</f>
        <v>0</v>
      </c>
      <c r="T633" s="104" t="n">
        <f aca="false">A633</f>
        <v>29</v>
      </c>
      <c r="U633" s="105" t="n">
        <f aca="false">VLOOKUP($B633,Gas!$B$3:$E$2506,2)</f>
        <v>3.935</v>
      </c>
      <c r="V633" s="46" t="n">
        <f aca="false">C633/U633</f>
        <v>13.3850063532402</v>
      </c>
      <c r="W633" s="99" t="n">
        <f aca="false">VLOOKUP($B633,Gas!$B$3:$E$2506,4)</f>
        <v>0.544871629801354</v>
      </c>
    </row>
    <row r="634" customFormat="false" ht="12.75" hidden="false" customHeight="false" outlineLevel="0" collapsed="false">
      <c r="A634" s="95" t="n">
        <f aca="false">MONTH(B634)+(YEAR(B634)-1998)*12</f>
        <v>29</v>
      </c>
      <c r="B634" s="101" t="n">
        <v>36672</v>
      </c>
      <c r="C634" s="102" t="n">
        <v>65.63</v>
      </c>
      <c r="D634" s="98" t="n">
        <f aca="false">LN(C634/C633)</f>
        <v>0.219986874990333</v>
      </c>
      <c r="E634" s="106" t="n">
        <f aca="false">STDEV(D625:D634)*SQRT(trade_day)</f>
        <v>4.82546909106079</v>
      </c>
      <c r="F634" s="97"/>
      <c r="G634" s="103" t="n">
        <f aca="false">IF(G$1="P",MAX(0,G$2-$C634),IF(G$1="C",MAX(0,$C634-G$2)))</f>
        <v>0</v>
      </c>
      <c r="H634" s="103" t="n">
        <f aca="false">IF(H$1="P",MAX(0,H$2-$C634),IF(H$1="C",MAX(0,$C634-H$2)))</f>
        <v>0</v>
      </c>
      <c r="I634" s="103" t="n">
        <f aca="false">IF(I$1="P",MAX(0,I$2-$C634),IF(I$1="C",MAX(0,$C634-I$2)))</f>
        <v>0</v>
      </c>
      <c r="J634" s="103" t="n">
        <f aca="false">IF(J$1="P",MAX(0,J$2-$C634),IF(J$1="C",MAX(0,$C634-J$2)))</f>
        <v>0</v>
      </c>
      <c r="K634" s="103" t="n">
        <f aca="false">IF(K$1="P",MAX(0,K$2-$C634),IF(K$1="C",MAX(0,$C634-K$2)))</f>
        <v>0</v>
      </c>
      <c r="L634" s="103" t="n">
        <f aca="false">IF(L$1="P",MAX(0,L$2-$C634),IF(L$1="C",MAX(0,$C634-L$2)))</f>
        <v>0</v>
      </c>
      <c r="M634" s="103" t="n">
        <f aca="false">IF(M$1="P",MAX(0,M$2-$C634),IF(M$1="C",MAX(0,$C634-M$2)))</f>
        <v>45.63</v>
      </c>
      <c r="N634" s="103" t="n">
        <f aca="false">IF(N$1="P",MAX(0,N$2-$C634),IF(N$1="C",MAX(0,$C634-N$2)))</f>
        <v>40.63</v>
      </c>
      <c r="O634" s="103" t="n">
        <f aca="false">IF(O$1="P",MAX(0,O$2-$C634),IF(O$1="C",MAX(0,$C634-O$2)))</f>
        <v>35.63</v>
      </c>
      <c r="P634" s="103" t="n">
        <f aca="false">IF(P$1="P",MAX(0,P$2-$C634),IF(P$1="C",MAX(0,$C634-P$2)))</f>
        <v>30.63</v>
      </c>
      <c r="Q634" s="103" t="n">
        <f aca="false">IF(Q$1="P",MAX(0,Q$2-$C634),IF(Q$1="C",MAX(0,$C634-Q$2)))</f>
        <v>25.63</v>
      </c>
      <c r="R634" s="103" t="n">
        <f aca="false">IF(R$1="P",MAX(0,R$2-$C634),IF(R$1="C",MAX(0,$C634-R$2)))</f>
        <v>15.63</v>
      </c>
      <c r="S634" s="103" t="n">
        <f aca="false">IF(S$1="P",MAX(0,S$2-$C634),IF(S$1="C",MAX(0,$C634-S$2)))</f>
        <v>0</v>
      </c>
      <c r="T634" s="104" t="n">
        <f aca="false">A634</f>
        <v>29</v>
      </c>
      <c r="U634" s="105" t="n">
        <f aca="false">VLOOKUP($B634,Gas!$B$3:$E$2506,2)</f>
        <v>4.175</v>
      </c>
      <c r="V634" s="46" t="n">
        <f aca="false">C634/U634</f>
        <v>15.7197604790419</v>
      </c>
      <c r="W634" s="99" t="n">
        <f aca="false">VLOOKUP($B634,Gas!$B$3:$E$2506,4)</f>
        <v>0.595497643726095</v>
      </c>
    </row>
    <row r="635" customFormat="false" ht="12.75" hidden="false" customHeight="false" outlineLevel="0" collapsed="false">
      <c r="A635" s="95" t="n">
        <f aca="false">MONTH(B635)+(YEAR(B635)-1998)*12</f>
        <v>29</v>
      </c>
      <c r="B635" s="101" t="n">
        <v>36676</v>
      </c>
      <c r="C635" s="102" t="n">
        <v>58.65</v>
      </c>
      <c r="D635" s="98" t="n">
        <f aca="false">LN(C635/C634)</f>
        <v>-0.112445333386147</v>
      </c>
      <c r="E635" s="106" t="n">
        <f aca="false">STDEV(D626:D635)*SQRT(trade_day)</f>
        <v>3.6942269917946</v>
      </c>
      <c r="F635" s="97"/>
      <c r="G635" s="103" t="n">
        <f aca="false">IF(G$1="P",MAX(0,G$2-$C635),IF(G$1="C",MAX(0,$C635-G$2)))</f>
        <v>0</v>
      </c>
      <c r="H635" s="103" t="n">
        <f aca="false">IF(H$1="P",MAX(0,H$2-$C635),IF(H$1="C",MAX(0,$C635-H$2)))</f>
        <v>0</v>
      </c>
      <c r="I635" s="103" t="n">
        <f aca="false">IF(I$1="P",MAX(0,I$2-$C635),IF(I$1="C",MAX(0,$C635-I$2)))</f>
        <v>0</v>
      </c>
      <c r="J635" s="103" t="n">
        <f aca="false">IF(J$1="P",MAX(0,J$2-$C635),IF(J$1="C",MAX(0,$C635-J$2)))</f>
        <v>0</v>
      </c>
      <c r="K635" s="103" t="n">
        <f aca="false">IF(K$1="P",MAX(0,K$2-$C635),IF(K$1="C",MAX(0,$C635-K$2)))</f>
        <v>0</v>
      </c>
      <c r="L635" s="103" t="n">
        <f aca="false">IF(L$1="P",MAX(0,L$2-$C635),IF(L$1="C",MAX(0,$C635-L$2)))</f>
        <v>0</v>
      </c>
      <c r="M635" s="103" t="n">
        <f aca="false">IF(M$1="P",MAX(0,M$2-$C635),IF(M$1="C",MAX(0,$C635-M$2)))</f>
        <v>38.65</v>
      </c>
      <c r="N635" s="103" t="n">
        <f aca="false">IF(N$1="P",MAX(0,N$2-$C635),IF(N$1="C",MAX(0,$C635-N$2)))</f>
        <v>33.65</v>
      </c>
      <c r="O635" s="103" t="n">
        <f aca="false">IF(O$1="P",MAX(0,O$2-$C635),IF(O$1="C",MAX(0,$C635-O$2)))</f>
        <v>28.65</v>
      </c>
      <c r="P635" s="103" t="n">
        <f aca="false">IF(P$1="P",MAX(0,P$2-$C635),IF(P$1="C",MAX(0,$C635-P$2)))</f>
        <v>23.65</v>
      </c>
      <c r="Q635" s="103" t="n">
        <f aca="false">IF(Q$1="P",MAX(0,Q$2-$C635),IF(Q$1="C",MAX(0,$C635-Q$2)))</f>
        <v>18.65</v>
      </c>
      <c r="R635" s="103" t="n">
        <f aca="false">IF(R$1="P",MAX(0,R$2-$C635),IF(R$1="C",MAX(0,$C635-R$2)))</f>
        <v>8.65</v>
      </c>
      <c r="S635" s="103" t="n">
        <f aca="false">IF(S$1="P",MAX(0,S$2-$C635),IF(S$1="C",MAX(0,$C635-S$2)))</f>
        <v>0</v>
      </c>
      <c r="T635" s="104" t="n">
        <f aca="false">A635</f>
        <v>29</v>
      </c>
      <c r="U635" s="105" t="n">
        <f aca="false">VLOOKUP($B635,Gas!$B$3:$E$2506,2)</f>
        <v>4.285</v>
      </c>
      <c r="V635" s="46" t="n">
        <f aca="false">C635/U635</f>
        <v>13.6872812135356</v>
      </c>
      <c r="W635" s="99" t="n">
        <f aca="false">VLOOKUP($B635,Gas!$B$3:$E$2506,4)</f>
        <v>0.536400345657178</v>
      </c>
    </row>
    <row r="636" customFormat="false" ht="12.75" hidden="false" customHeight="false" outlineLevel="0" collapsed="false">
      <c r="A636" s="95" t="n">
        <f aca="false">MONTH(B636)+(YEAR(B636)-1998)*12</f>
        <v>29</v>
      </c>
      <c r="B636" s="101" t="n">
        <v>36677</v>
      </c>
      <c r="C636" s="102" t="n">
        <v>53.02</v>
      </c>
      <c r="D636" s="98" t="n">
        <f aca="false">LN(C636/C635)</f>
        <v>-0.100918374238605</v>
      </c>
      <c r="E636" s="106" t="n">
        <f aca="false">STDEV(D627:D636)*SQRT(trade_day)</f>
        <v>3.27802283284982</v>
      </c>
      <c r="F636" s="97"/>
      <c r="G636" s="103" t="n">
        <f aca="false">IF(G$1="P",MAX(0,G$2-$C636),IF(G$1="C",MAX(0,$C636-G$2)))</f>
        <v>0</v>
      </c>
      <c r="H636" s="103" t="n">
        <f aca="false">IF(H$1="P",MAX(0,H$2-$C636),IF(H$1="C",MAX(0,$C636-H$2)))</f>
        <v>0</v>
      </c>
      <c r="I636" s="103" t="n">
        <f aca="false">IF(I$1="P",MAX(0,I$2-$C636),IF(I$1="C",MAX(0,$C636-I$2)))</f>
        <v>0</v>
      </c>
      <c r="J636" s="103" t="n">
        <f aca="false">IF(J$1="P",MAX(0,J$2-$C636),IF(J$1="C",MAX(0,$C636-J$2)))</f>
        <v>0</v>
      </c>
      <c r="K636" s="103" t="n">
        <f aca="false">IF(K$1="P",MAX(0,K$2-$C636),IF(K$1="C",MAX(0,$C636-K$2)))</f>
        <v>0</v>
      </c>
      <c r="L636" s="103" t="n">
        <f aca="false">IF(L$1="P",MAX(0,L$2-$C636),IF(L$1="C",MAX(0,$C636-L$2)))</f>
        <v>0</v>
      </c>
      <c r="M636" s="103" t="n">
        <f aca="false">IF(M$1="P",MAX(0,M$2-$C636),IF(M$1="C",MAX(0,$C636-M$2)))</f>
        <v>33.02</v>
      </c>
      <c r="N636" s="103" t="n">
        <f aca="false">IF(N$1="P",MAX(0,N$2-$C636),IF(N$1="C",MAX(0,$C636-N$2)))</f>
        <v>28.02</v>
      </c>
      <c r="O636" s="103" t="n">
        <f aca="false">IF(O$1="P",MAX(0,O$2-$C636),IF(O$1="C",MAX(0,$C636-O$2)))</f>
        <v>23.02</v>
      </c>
      <c r="P636" s="103" t="n">
        <f aca="false">IF(P$1="P",MAX(0,P$2-$C636),IF(P$1="C",MAX(0,$C636-P$2)))</f>
        <v>18.02</v>
      </c>
      <c r="Q636" s="103" t="n">
        <f aca="false">IF(Q$1="P",MAX(0,Q$2-$C636),IF(Q$1="C",MAX(0,$C636-Q$2)))</f>
        <v>13.02</v>
      </c>
      <c r="R636" s="103" t="n">
        <f aca="false">IF(R$1="P",MAX(0,R$2-$C636),IF(R$1="C",MAX(0,$C636-R$2)))</f>
        <v>3.02</v>
      </c>
      <c r="S636" s="103" t="n">
        <f aca="false">IF(S$1="P",MAX(0,S$2-$C636),IF(S$1="C",MAX(0,$C636-S$2)))</f>
        <v>0</v>
      </c>
      <c r="T636" s="104" t="n">
        <f aca="false">A636</f>
        <v>29</v>
      </c>
      <c r="U636" s="105" t="n">
        <f aca="false">VLOOKUP($B636,Gas!$B$3:$E$2506,2)</f>
        <v>4.345</v>
      </c>
      <c r="V636" s="46" t="n">
        <f aca="false">C636/U636</f>
        <v>12.2025316455696</v>
      </c>
      <c r="W636" s="99" t="n">
        <f aca="false">VLOOKUP($B636,Gas!$B$3:$E$2506,4)</f>
        <v>0.529330959057436</v>
      </c>
    </row>
    <row r="637" customFormat="false" ht="12.75" hidden="false" customHeight="false" outlineLevel="0" collapsed="false">
      <c r="A637" s="95" t="n">
        <f aca="false">MONTH(B637)+(YEAR(B637)-1998)*12</f>
        <v>30</v>
      </c>
      <c r="B637" s="101" t="n">
        <v>36678</v>
      </c>
      <c r="C637" s="102" t="n">
        <v>80.46</v>
      </c>
      <c r="D637" s="98" t="n">
        <f aca="false">LN(C637/C636)</f>
        <v>0.417090965660763</v>
      </c>
      <c r="E637" s="106" t="n">
        <f aca="false">STDEV(D628:D637)*SQRT(trade_day)</f>
        <v>3.752837528032</v>
      </c>
      <c r="F637" s="97"/>
      <c r="G637" s="103" t="n">
        <f aca="false">IF(G$1="P",MAX(0,G$2-$C637),IF(G$1="C",MAX(0,$C637-G$2)))</f>
        <v>0</v>
      </c>
      <c r="H637" s="103" t="n">
        <f aca="false">IF(H$1="P",MAX(0,H$2-$C637),IF(H$1="C",MAX(0,$C637-H$2)))</f>
        <v>0</v>
      </c>
      <c r="I637" s="103" t="n">
        <f aca="false">IF(I$1="P",MAX(0,I$2-$C637),IF(I$1="C",MAX(0,$C637-I$2)))</f>
        <v>0</v>
      </c>
      <c r="J637" s="103" t="n">
        <f aca="false">IF(J$1="P",MAX(0,J$2-$C637),IF(J$1="C",MAX(0,$C637-J$2)))</f>
        <v>0</v>
      </c>
      <c r="K637" s="103" t="n">
        <f aca="false">IF(K$1="P",MAX(0,K$2-$C637),IF(K$1="C",MAX(0,$C637-K$2)))</f>
        <v>0</v>
      </c>
      <c r="L637" s="103" t="n">
        <f aca="false">IF(L$1="P",MAX(0,L$2-$C637),IF(L$1="C",MAX(0,$C637-L$2)))</f>
        <v>0</v>
      </c>
      <c r="M637" s="103" t="n">
        <f aca="false">IF(M$1="P",MAX(0,M$2-$C637),IF(M$1="C",MAX(0,$C637-M$2)))</f>
        <v>60.46</v>
      </c>
      <c r="N637" s="103" t="n">
        <f aca="false">IF(N$1="P",MAX(0,N$2-$C637),IF(N$1="C",MAX(0,$C637-N$2)))</f>
        <v>55.46</v>
      </c>
      <c r="O637" s="103" t="n">
        <f aca="false">IF(O$1="P",MAX(0,O$2-$C637),IF(O$1="C",MAX(0,$C637-O$2)))</f>
        <v>50.46</v>
      </c>
      <c r="P637" s="103" t="n">
        <f aca="false">IF(P$1="P",MAX(0,P$2-$C637),IF(P$1="C",MAX(0,$C637-P$2)))</f>
        <v>45.46</v>
      </c>
      <c r="Q637" s="103" t="n">
        <f aca="false">IF(Q$1="P",MAX(0,Q$2-$C637),IF(Q$1="C",MAX(0,$C637-Q$2)))</f>
        <v>40.46</v>
      </c>
      <c r="R637" s="103" t="n">
        <f aca="false">IF(R$1="P",MAX(0,R$2-$C637),IF(R$1="C",MAX(0,$C637-R$2)))</f>
        <v>30.46</v>
      </c>
      <c r="S637" s="103" t="n">
        <f aca="false">IF(S$1="P",MAX(0,S$2-$C637),IF(S$1="C",MAX(0,$C637-S$2)))</f>
        <v>0</v>
      </c>
      <c r="T637" s="104" t="n">
        <f aca="false">A637</f>
        <v>30</v>
      </c>
      <c r="U637" s="105" t="n">
        <f aca="false">VLOOKUP($B637,Gas!$B$3:$E$2506,2)</f>
        <v>4.5</v>
      </c>
      <c r="V637" s="46" t="n">
        <f aca="false">C637/U637</f>
        <v>17.88</v>
      </c>
      <c r="W637" s="99" t="n">
        <f aca="false">VLOOKUP($B637,Gas!$B$3:$E$2506,4)</f>
        <v>0.533198633591944</v>
      </c>
    </row>
    <row r="638" customFormat="false" ht="12.75" hidden="false" customHeight="false" outlineLevel="0" collapsed="false">
      <c r="A638" s="95" t="n">
        <f aca="false">MONTH(B638)+(YEAR(B638)-1998)*12</f>
        <v>30</v>
      </c>
      <c r="B638" s="101" t="n">
        <v>36679</v>
      </c>
      <c r="C638" s="102" t="n">
        <v>68</v>
      </c>
      <c r="D638" s="98" t="n">
        <f aca="false">LN(C638/C637)</f>
        <v>-0.168252461345535</v>
      </c>
      <c r="E638" s="106" t="n">
        <f aca="false">STDEV(D629:D638)*SQRT(trade_day)</f>
        <v>3.20793242676161</v>
      </c>
      <c r="F638" s="97"/>
      <c r="G638" s="103" t="n">
        <f aca="false">IF(G$1="P",MAX(0,G$2-$C638),IF(G$1="C",MAX(0,$C638-G$2)))</f>
        <v>0</v>
      </c>
      <c r="H638" s="103" t="n">
        <f aca="false">IF(H$1="P",MAX(0,H$2-$C638),IF(H$1="C",MAX(0,$C638-H$2)))</f>
        <v>0</v>
      </c>
      <c r="I638" s="103" t="n">
        <f aca="false">IF(I$1="P",MAX(0,I$2-$C638),IF(I$1="C",MAX(0,$C638-I$2)))</f>
        <v>0</v>
      </c>
      <c r="J638" s="103" t="n">
        <f aca="false">IF(J$1="P",MAX(0,J$2-$C638),IF(J$1="C",MAX(0,$C638-J$2)))</f>
        <v>0</v>
      </c>
      <c r="K638" s="103" t="n">
        <f aca="false">IF(K$1="P",MAX(0,K$2-$C638),IF(K$1="C",MAX(0,$C638-K$2)))</f>
        <v>0</v>
      </c>
      <c r="L638" s="103" t="n">
        <f aca="false">IF(L$1="P",MAX(0,L$2-$C638),IF(L$1="C",MAX(0,$C638-L$2)))</f>
        <v>0</v>
      </c>
      <c r="M638" s="103" t="n">
        <f aca="false">IF(M$1="P",MAX(0,M$2-$C638),IF(M$1="C",MAX(0,$C638-M$2)))</f>
        <v>48</v>
      </c>
      <c r="N638" s="103" t="n">
        <f aca="false">IF(N$1="P",MAX(0,N$2-$C638),IF(N$1="C",MAX(0,$C638-N$2)))</f>
        <v>43</v>
      </c>
      <c r="O638" s="103" t="n">
        <f aca="false">IF(O$1="P",MAX(0,O$2-$C638),IF(O$1="C",MAX(0,$C638-O$2)))</f>
        <v>38</v>
      </c>
      <c r="P638" s="103" t="n">
        <f aca="false">IF(P$1="P",MAX(0,P$2-$C638),IF(P$1="C",MAX(0,$C638-P$2)))</f>
        <v>33</v>
      </c>
      <c r="Q638" s="103" t="n">
        <f aca="false">IF(Q$1="P",MAX(0,Q$2-$C638),IF(Q$1="C",MAX(0,$C638-Q$2)))</f>
        <v>28</v>
      </c>
      <c r="R638" s="103" t="n">
        <f aca="false">IF(R$1="P",MAX(0,R$2-$C638),IF(R$1="C",MAX(0,$C638-R$2)))</f>
        <v>18</v>
      </c>
      <c r="S638" s="103" t="n">
        <f aca="false">IF(S$1="P",MAX(0,S$2-$C638),IF(S$1="C",MAX(0,$C638-S$2)))</f>
        <v>0</v>
      </c>
      <c r="T638" s="104" t="n">
        <f aca="false">A638</f>
        <v>30</v>
      </c>
      <c r="U638" s="105" t="n">
        <f aca="false">VLOOKUP($B638,Gas!$B$3:$E$2506,2)</f>
        <v>4.4</v>
      </c>
      <c r="V638" s="46" t="n">
        <f aca="false">C638/U638</f>
        <v>15.4545454545455</v>
      </c>
      <c r="W638" s="99" t="n">
        <f aca="false">VLOOKUP($B638,Gas!$B$3:$E$2506,4)</f>
        <v>0.521950213150121</v>
      </c>
    </row>
    <row r="639" customFormat="false" ht="12.75" hidden="false" customHeight="false" outlineLevel="0" collapsed="false">
      <c r="A639" s="95" t="n">
        <f aca="false">MONTH(B639)+(YEAR(B639)-1998)*12</f>
        <v>30</v>
      </c>
      <c r="B639" s="101" t="n">
        <v>36682</v>
      </c>
      <c r="C639" s="102" t="n">
        <v>43.68</v>
      </c>
      <c r="D639" s="98" t="n">
        <f aca="false">LN(C639/C638)</f>
        <v>-0.442617373739457</v>
      </c>
      <c r="E639" s="106" t="n">
        <f aca="false">STDEV(D630:D639)*SQRT(trade_day)</f>
        <v>3.9430375752534</v>
      </c>
      <c r="F639" s="97"/>
      <c r="G639" s="103" t="n">
        <f aca="false">IF(G$1="P",MAX(0,G$2-$C639),IF(G$1="C",MAX(0,$C639-G$2)))</f>
        <v>0</v>
      </c>
      <c r="H639" s="103" t="n">
        <f aca="false">IF(H$1="P",MAX(0,H$2-$C639),IF(H$1="C",MAX(0,$C639-H$2)))</f>
        <v>0</v>
      </c>
      <c r="I639" s="103" t="n">
        <f aca="false">IF(I$1="P",MAX(0,I$2-$C639),IF(I$1="C",MAX(0,$C639-I$2)))</f>
        <v>0</v>
      </c>
      <c r="J639" s="103" t="n">
        <f aca="false">IF(J$1="P",MAX(0,J$2-$C639),IF(J$1="C",MAX(0,$C639-J$2)))</f>
        <v>0</v>
      </c>
      <c r="K639" s="103" t="n">
        <f aca="false">IF(K$1="P",MAX(0,K$2-$C639),IF(K$1="C",MAX(0,$C639-K$2)))</f>
        <v>0</v>
      </c>
      <c r="L639" s="103" t="n">
        <f aca="false">IF(L$1="P",MAX(0,L$2-$C639),IF(L$1="C",MAX(0,$C639-L$2)))</f>
        <v>6.32</v>
      </c>
      <c r="M639" s="103" t="n">
        <f aca="false">IF(M$1="P",MAX(0,M$2-$C639),IF(M$1="C",MAX(0,$C639-M$2)))</f>
        <v>23.68</v>
      </c>
      <c r="N639" s="103" t="n">
        <f aca="false">IF(N$1="P",MAX(0,N$2-$C639),IF(N$1="C",MAX(0,$C639-N$2)))</f>
        <v>18.68</v>
      </c>
      <c r="O639" s="103" t="n">
        <f aca="false">IF(O$1="P",MAX(0,O$2-$C639),IF(O$1="C",MAX(0,$C639-O$2)))</f>
        <v>13.68</v>
      </c>
      <c r="P639" s="103" t="n">
        <f aca="false">IF(P$1="P",MAX(0,P$2-$C639),IF(P$1="C",MAX(0,$C639-P$2)))</f>
        <v>8.68</v>
      </c>
      <c r="Q639" s="103" t="n">
        <f aca="false">IF(Q$1="P",MAX(0,Q$2-$C639),IF(Q$1="C",MAX(0,$C639-Q$2)))</f>
        <v>3.68</v>
      </c>
      <c r="R639" s="103" t="n">
        <f aca="false">IF(R$1="P",MAX(0,R$2-$C639),IF(R$1="C",MAX(0,$C639-R$2)))</f>
        <v>0</v>
      </c>
      <c r="S639" s="103" t="n">
        <f aca="false">IF(S$1="P",MAX(0,S$2-$C639),IF(S$1="C",MAX(0,$C639-S$2)))</f>
        <v>0</v>
      </c>
      <c r="T639" s="104" t="n">
        <f aca="false">A639</f>
        <v>30</v>
      </c>
      <c r="U639" s="105" t="n">
        <f aca="false">VLOOKUP($B639,Gas!$B$3:$E$2506,2)</f>
        <v>4.2</v>
      </c>
      <c r="V639" s="46" t="n">
        <f aca="false">C639/U639</f>
        <v>10.4</v>
      </c>
      <c r="W639" s="99" t="n">
        <f aca="false">VLOOKUP($B639,Gas!$B$3:$E$2506,4)</f>
        <v>0.439546853345987</v>
      </c>
    </row>
    <row r="640" customFormat="false" ht="12.75" hidden="false" customHeight="false" outlineLevel="0" collapsed="false">
      <c r="A640" s="95" t="n">
        <f aca="false">MONTH(B640)+(YEAR(B640)-1998)*12</f>
        <v>30</v>
      </c>
      <c r="B640" s="101" t="n">
        <v>36683</v>
      </c>
      <c r="C640" s="102" t="n">
        <v>39.23</v>
      </c>
      <c r="D640" s="98" t="n">
        <f aca="false">LN(C640/C639)</f>
        <v>-0.107448571215189</v>
      </c>
      <c r="E640" s="106" t="n">
        <f aca="false">STDEV(D631:D640)*SQRT(trade_day)</f>
        <v>3.96502197541306</v>
      </c>
      <c r="F640" s="97"/>
      <c r="G640" s="103" t="n">
        <f aca="false">IF(G$1="P",MAX(0,G$2-$C640),IF(G$1="C",MAX(0,$C640-G$2)))</f>
        <v>0</v>
      </c>
      <c r="H640" s="103" t="n">
        <f aca="false">IF(H$1="P",MAX(0,H$2-$C640),IF(H$1="C",MAX(0,$C640-H$2)))</f>
        <v>0</v>
      </c>
      <c r="I640" s="103" t="n">
        <f aca="false">IF(I$1="P",MAX(0,I$2-$C640),IF(I$1="C",MAX(0,$C640-I$2)))</f>
        <v>0</v>
      </c>
      <c r="J640" s="103" t="n">
        <f aca="false">IF(J$1="P",MAX(0,J$2-$C640),IF(J$1="C",MAX(0,$C640-J$2)))</f>
        <v>0</v>
      </c>
      <c r="K640" s="103" t="n">
        <f aca="false">IF(K$1="P",MAX(0,K$2-$C640),IF(K$1="C",MAX(0,$C640-K$2)))</f>
        <v>0.770000000000003</v>
      </c>
      <c r="L640" s="103" t="n">
        <f aca="false">IF(L$1="P",MAX(0,L$2-$C640),IF(L$1="C",MAX(0,$C640-L$2)))</f>
        <v>10.77</v>
      </c>
      <c r="M640" s="103" t="n">
        <f aca="false">IF(M$1="P",MAX(0,M$2-$C640),IF(M$1="C",MAX(0,$C640-M$2)))</f>
        <v>19.23</v>
      </c>
      <c r="N640" s="103" t="n">
        <f aca="false">IF(N$1="P",MAX(0,N$2-$C640),IF(N$1="C",MAX(0,$C640-N$2)))</f>
        <v>14.23</v>
      </c>
      <c r="O640" s="103" t="n">
        <f aca="false">IF(O$1="P",MAX(0,O$2-$C640),IF(O$1="C",MAX(0,$C640-O$2)))</f>
        <v>9.23</v>
      </c>
      <c r="P640" s="103" t="n">
        <f aca="false">IF(P$1="P",MAX(0,P$2-$C640),IF(P$1="C",MAX(0,$C640-P$2)))</f>
        <v>4.23</v>
      </c>
      <c r="Q640" s="103" t="n">
        <f aca="false">IF(Q$1="P",MAX(0,Q$2-$C640),IF(Q$1="C",MAX(0,$C640-Q$2)))</f>
        <v>0</v>
      </c>
      <c r="R640" s="103" t="n">
        <f aca="false">IF(R$1="P",MAX(0,R$2-$C640),IF(R$1="C",MAX(0,$C640-R$2)))</f>
        <v>0</v>
      </c>
      <c r="S640" s="103" t="n">
        <f aca="false">IF(S$1="P",MAX(0,S$2-$C640),IF(S$1="C",MAX(0,$C640-S$2)))</f>
        <v>0</v>
      </c>
      <c r="T640" s="104" t="n">
        <f aca="false">A640</f>
        <v>30</v>
      </c>
      <c r="U640" s="105" t="n">
        <f aca="false">VLOOKUP($B640,Gas!$B$3:$E$2506,2)</f>
        <v>4.17</v>
      </c>
      <c r="V640" s="46" t="n">
        <f aca="false">C640/U640</f>
        <v>9.40767386091127</v>
      </c>
      <c r="W640" s="99" t="n">
        <f aca="false">VLOOKUP($B640,Gas!$B$3:$E$2506,4)</f>
        <v>0.406201856745007</v>
      </c>
    </row>
    <row r="641" customFormat="false" ht="12.75" hidden="false" customHeight="false" outlineLevel="0" collapsed="false">
      <c r="A641" s="95" t="n">
        <f aca="false">MONTH(B641)+(YEAR(B641)-1998)*12</f>
        <v>30</v>
      </c>
      <c r="B641" s="101" t="n">
        <v>36684</v>
      </c>
      <c r="C641" s="102" t="n">
        <v>39.39</v>
      </c>
      <c r="D641" s="98" t="n">
        <f aca="false">LN(C641/C640)</f>
        <v>0.00407021676135332</v>
      </c>
      <c r="E641" s="106" t="n">
        <f aca="false">STDEV(D632:D641)*SQRT(trade_day)</f>
        <v>3.96267130604782</v>
      </c>
      <c r="F641" s="97"/>
      <c r="G641" s="103" t="n">
        <f aca="false">IF(G$1="P",MAX(0,G$2-$C641),IF(G$1="C",MAX(0,$C641-G$2)))</f>
        <v>0</v>
      </c>
      <c r="H641" s="103" t="n">
        <f aca="false">IF(H$1="P",MAX(0,H$2-$C641),IF(H$1="C",MAX(0,$C641-H$2)))</f>
        <v>0</v>
      </c>
      <c r="I641" s="103" t="n">
        <f aca="false">IF(I$1="P",MAX(0,I$2-$C641),IF(I$1="C",MAX(0,$C641-I$2)))</f>
        <v>0</v>
      </c>
      <c r="J641" s="103" t="n">
        <f aca="false">IF(J$1="P",MAX(0,J$2-$C641),IF(J$1="C",MAX(0,$C641-J$2)))</f>
        <v>0</v>
      </c>
      <c r="K641" s="103" t="n">
        <f aca="false">IF(K$1="P",MAX(0,K$2-$C641),IF(K$1="C",MAX(0,$C641-K$2)))</f>
        <v>0.609999999999999</v>
      </c>
      <c r="L641" s="103" t="n">
        <f aca="false">IF(L$1="P",MAX(0,L$2-$C641),IF(L$1="C",MAX(0,$C641-L$2)))</f>
        <v>10.61</v>
      </c>
      <c r="M641" s="103" t="n">
        <f aca="false">IF(M$1="P",MAX(0,M$2-$C641),IF(M$1="C",MAX(0,$C641-M$2)))</f>
        <v>19.39</v>
      </c>
      <c r="N641" s="103" t="n">
        <f aca="false">IF(N$1="P",MAX(0,N$2-$C641),IF(N$1="C",MAX(0,$C641-N$2)))</f>
        <v>14.39</v>
      </c>
      <c r="O641" s="103" t="n">
        <f aca="false">IF(O$1="P",MAX(0,O$2-$C641),IF(O$1="C",MAX(0,$C641-O$2)))</f>
        <v>9.39</v>
      </c>
      <c r="P641" s="103" t="n">
        <f aca="false">IF(P$1="P",MAX(0,P$2-$C641),IF(P$1="C",MAX(0,$C641-P$2)))</f>
        <v>4.39</v>
      </c>
      <c r="Q641" s="103" t="n">
        <f aca="false">IF(Q$1="P",MAX(0,Q$2-$C641),IF(Q$1="C",MAX(0,$C641-Q$2)))</f>
        <v>0</v>
      </c>
      <c r="R641" s="103" t="n">
        <f aca="false">IF(R$1="P",MAX(0,R$2-$C641),IF(R$1="C",MAX(0,$C641-R$2)))</f>
        <v>0</v>
      </c>
      <c r="S641" s="103" t="n">
        <f aca="false">IF(S$1="P",MAX(0,S$2-$C641),IF(S$1="C",MAX(0,$C641-S$2)))</f>
        <v>0</v>
      </c>
      <c r="T641" s="104" t="n">
        <f aca="false">A641</f>
        <v>30</v>
      </c>
      <c r="U641" s="105" t="n">
        <f aca="false">VLOOKUP($B641,Gas!$B$3:$E$2506,2)</f>
        <v>4.49</v>
      </c>
      <c r="V641" s="46" t="n">
        <f aca="false">C641/U641</f>
        <v>8.7728285077951</v>
      </c>
      <c r="W641" s="99" t="n">
        <f aca="false">VLOOKUP($B641,Gas!$B$3:$E$2506,4)</f>
        <v>0.617127818389078</v>
      </c>
    </row>
    <row r="642" customFormat="false" ht="12.75" hidden="false" customHeight="false" outlineLevel="0" collapsed="false">
      <c r="A642" s="95" t="n">
        <f aca="false">MONTH(B642)+(YEAR(B642)-1998)*12</f>
        <v>30</v>
      </c>
      <c r="B642" s="101" t="n">
        <v>36685</v>
      </c>
      <c r="C642" s="102" t="n">
        <v>47.36</v>
      </c>
      <c r="D642" s="98" t="n">
        <f aca="false">LN(C642/C641)</f>
        <v>0.184266013592936</v>
      </c>
      <c r="E642" s="106" t="n">
        <f aca="false">STDEV(D633:D642)*SQRT(trade_day)</f>
        <v>3.89053795563741</v>
      </c>
      <c r="F642" s="97"/>
      <c r="G642" s="103" t="n">
        <f aca="false">IF(G$1="P",MAX(0,G$2-$C642),IF(G$1="C",MAX(0,$C642-G$2)))</f>
        <v>0</v>
      </c>
      <c r="H642" s="103" t="n">
        <f aca="false">IF(H$1="P",MAX(0,H$2-$C642),IF(H$1="C",MAX(0,$C642-H$2)))</f>
        <v>0</v>
      </c>
      <c r="I642" s="103" t="n">
        <f aca="false">IF(I$1="P",MAX(0,I$2-$C642),IF(I$1="C",MAX(0,$C642-I$2)))</f>
        <v>0</v>
      </c>
      <c r="J642" s="103" t="n">
        <f aca="false">IF(J$1="P",MAX(0,J$2-$C642),IF(J$1="C",MAX(0,$C642-J$2)))</f>
        <v>0</v>
      </c>
      <c r="K642" s="103" t="n">
        <f aca="false">IF(K$1="P",MAX(0,K$2-$C642),IF(K$1="C",MAX(0,$C642-K$2)))</f>
        <v>0</v>
      </c>
      <c r="L642" s="103" t="n">
        <f aca="false">IF(L$1="P",MAX(0,L$2-$C642),IF(L$1="C",MAX(0,$C642-L$2)))</f>
        <v>2.64</v>
      </c>
      <c r="M642" s="103" t="n">
        <f aca="false">IF(M$1="P",MAX(0,M$2-$C642),IF(M$1="C",MAX(0,$C642-M$2)))</f>
        <v>27.36</v>
      </c>
      <c r="N642" s="103" t="n">
        <f aca="false">IF(N$1="P",MAX(0,N$2-$C642),IF(N$1="C",MAX(0,$C642-N$2)))</f>
        <v>22.36</v>
      </c>
      <c r="O642" s="103" t="n">
        <f aca="false">IF(O$1="P",MAX(0,O$2-$C642),IF(O$1="C",MAX(0,$C642-O$2)))</f>
        <v>17.36</v>
      </c>
      <c r="P642" s="103" t="n">
        <f aca="false">IF(P$1="P",MAX(0,P$2-$C642),IF(P$1="C",MAX(0,$C642-P$2)))</f>
        <v>12.36</v>
      </c>
      <c r="Q642" s="103" t="n">
        <f aca="false">IF(Q$1="P",MAX(0,Q$2-$C642),IF(Q$1="C",MAX(0,$C642-Q$2)))</f>
        <v>7.36</v>
      </c>
      <c r="R642" s="103" t="n">
        <f aca="false">IF(R$1="P",MAX(0,R$2-$C642),IF(R$1="C",MAX(0,$C642-R$2)))</f>
        <v>0</v>
      </c>
      <c r="S642" s="103" t="n">
        <f aca="false">IF(S$1="P",MAX(0,S$2-$C642),IF(S$1="C",MAX(0,$C642-S$2)))</f>
        <v>0</v>
      </c>
      <c r="T642" s="104" t="n">
        <f aca="false">A642</f>
        <v>30</v>
      </c>
      <c r="U642" s="105" t="n">
        <f aca="false">VLOOKUP($B642,Gas!$B$3:$E$2506,2)</f>
        <v>4.225</v>
      </c>
      <c r="V642" s="46" t="n">
        <f aca="false">C642/U642</f>
        <v>11.2094674556213</v>
      </c>
      <c r="W642" s="99" t="n">
        <f aca="false">VLOOKUP($B642,Gas!$B$3:$E$2506,4)</f>
        <v>0.734153570015488</v>
      </c>
    </row>
    <row r="643" customFormat="false" ht="12.75" hidden="false" customHeight="false" outlineLevel="0" collapsed="false">
      <c r="A643" s="95" t="n">
        <f aca="false">MONTH(B643)+(YEAR(B643)-1998)*12</f>
        <v>30</v>
      </c>
      <c r="B643" s="101" t="n">
        <v>36686</v>
      </c>
      <c r="C643" s="102" t="n">
        <v>57.01</v>
      </c>
      <c r="D643" s="98" t="n">
        <f aca="false">LN(C643/C642)</f>
        <v>0.18544870046774</v>
      </c>
      <c r="E643" s="106" t="n">
        <f aca="false">STDEV(D634:D643)*SQRT(trade_day)</f>
        <v>3.90401000783621</v>
      </c>
      <c r="F643" s="97"/>
      <c r="G643" s="103" t="n">
        <f aca="false">IF(G$1="P",MAX(0,G$2-$C643),IF(G$1="C",MAX(0,$C643-G$2)))</f>
        <v>0</v>
      </c>
      <c r="H643" s="103" t="n">
        <f aca="false">IF(H$1="P",MAX(0,H$2-$C643),IF(H$1="C",MAX(0,$C643-H$2)))</f>
        <v>0</v>
      </c>
      <c r="I643" s="103" t="n">
        <f aca="false">IF(I$1="P",MAX(0,I$2-$C643),IF(I$1="C",MAX(0,$C643-I$2)))</f>
        <v>0</v>
      </c>
      <c r="J643" s="103" t="n">
        <f aca="false">IF(J$1="P",MAX(0,J$2-$C643),IF(J$1="C",MAX(0,$C643-J$2)))</f>
        <v>0</v>
      </c>
      <c r="K643" s="103" t="n">
        <f aca="false">IF(K$1="P",MAX(0,K$2-$C643),IF(K$1="C",MAX(0,$C643-K$2)))</f>
        <v>0</v>
      </c>
      <c r="L643" s="103" t="n">
        <f aca="false">IF(L$1="P",MAX(0,L$2-$C643),IF(L$1="C",MAX(0,$C643-L$2)))</f>
        <v>0</v>
      </c>
      <c r="M643" s="103" t="n">
        <f aca="false">IF(M$1="P",MAX(0,M$2-$C643),IF(M$1="C",MAX(0,$C643-M$2)))</f>
        <v>37.01</v>
      </c>
      <c r="N643" s="103" t="n">
        <f aca="false">IF(N$1="P",MAX(0,N$2-$C643),IF(N$1="C",MAX(0,$C643-N$2)))</f>
        <v>32.01</v>
      </c>
      <c r="O643" s="103" t="n">
        <f aca="false">IF(O$1="P",MAX(0,O$2-$C643),IF(O$1="C",MAX(0,$C643-O$2)))</f>
        <v>27.01</v>
      </c>
      <c r="P643" s="103" t="n">
        <f aca="false">IF(P$1="P",MAX(0,P$2-$C643),IF(P$1="C",MAX(0,$C643-P$2)))</f>
        <v>22.01</v>
      </c>
      <c r="Q643" s="103" t="n">
        <f aca="false">IF(Q$1="P",MAX(0,Q$2-$C643),IF(Q$1="C",MAX(0,$C643-Q$2)))</f>
        <v>17.01</v>
      </c>
      <c r="R643" s="103" t="n">
        <f aca="false">IF(R$1="P",MAX(0,R$2-$C643),IF(R$1="C",MAX(0,$C643-R$2)))</f>
        <v>7.01</v>
      </c>
      <c r="S643" s="103" t="n">
        <f aca="false">IF(S$1="P",MAX(0,S$2-$C643),IF(S$1="C",MAX(0,$C643-S$2)))</f>
        <v>0</v>
      </c>
      <c r="T643" s="104" t="n">
        <f aca="false">A643</f>
        <v>30</v>
      </c>
      <c r="U643" s="105" t="n">
        <f aca="false">VLOOKUP($B643,Gas!$B$3:$E$2506,2)</f>
        <v>3.955</v>
      </c>
      <c r="V643" s="46" t="n">
        <f aca="false">C643/U643</f>
        <v>14.4146649810367</v>
      </c>
      <c r="W643" s="99" t="n">
        <f aca="false">VLOOKUP($B643,Gas!$B$3:$E$2506,4)</f>
        <v>0.831028560160811</v>
      </c>
    </row>
    <row r="644" customFormat="false" ht="12.75" hidden="false" customHeight="false" outlineLevel="0" collapsed="false">
      <c r="A644" s="95" t="n">
        <f aca="false">MONTH(B644)+(YEAR(B644)-1998)*12</f>
        <v>30</v>
      </c>
      <c r="B644" s="101" t="n">
        <v>36689</v>
      </c>
      <c r="C644" s="102" t="n">
        <v>67.46</v>
      </c>
      <c r="D644" s="98" t="n">
        <f aca="false">LN(C644/C643)</f>
        <v>0.168308138590014</v>
      </c>
      <c r="E644" s="106" t="n">
        <f aca="false">STDEV(D635:D644)*SQRT(trade_day)</f>
        <v>3.83395399149417</v>
      </c>
      <c r="F644" s="97"/>
      <c r="G644" s="103" t="n">
        <f aca="false">IF(G$1="P",MAX(0,G$2-$C644),IF(G$1="C",MAX(0,$C644-G$2)))</f>
        <v>0</v>
      </c>
      <c r="H644" s="103" t="n">
        <f aca="false">IF(H$1="P",MAX(0,H$2-$C644),IF(H$1="C",MAX(0,$C644-H$2)))</f>
        <v>0</v>
      </c>
      <c r="I644" s="103" t="n">
        <f aca="false">IF(I$1="P",MAX(0,I$2-$C644),IF(I$1="C",MAX(0,$C644-I$2)))</f>
        <v>0</v>
      </c>
      <c r="J644" s="103" t="n">
        <f aca="false">IF(J$1="P",MAX(0,J$2-$C644),IF(J$1="C",MAX(0,$C644-J$2)))</f>
        <v>0</v>
      </c>
      <c r="K644" s="103" t="n">
        <f aca="false">IF(K$1="P",MAX(0,K$2-$C644),IF(K$1="C",MAX(0,$C644-K$2)))</f>
        <v>0</v>
      </c>
      <c r="L644" s="103" t="n">
        <f aca="false">IF(L$1="P",MAX(0,L$2-$C644),IF(L$1="C",MAX(0,$C644-L$2)))</f>
        <v>0</v>
      </c>
      <c r="M644" s="103" t="n">
        <f aca="false">IF(M$1="P",MAX(0,M$2-$C644),IF(M$1="C",MAX(0,$C644-M$2)))</f>
        <v>47.46</v>
      </c>
      <c r="N644" s="103" t="n">
        <f aca="false">IF(N$1="P",MAX(0,N$2-$C644),IF(N$1="C",MAX(0,$C644-N$2)))</f>
        <v>42.46</v>
      </c>
      <c r="O644" s="103" t="n">
        <f aca="false">IF(O$1="P",MAX(0,O$2-$C644),IF(O$1="C",MAX(0,$C644-O$2)))</f>
        <v>37.46</v>
      </c>
      <c r="P644" s="103" t="n">
        <f aca="false">IF(P$1="P",MAX(0,P$2-$C644),IF(P$1="C",MAX(0,$C644-P$2)))</f>
        <v>32.46</v>
      </c>
      <c r="Q644" s="103" t="n">
        <f aca="false">IF(Q$1="P",MAX(0,Q$2-$C644),IF(Q$1="C",MAX(0,$C644-Q$2)))</f>
        <v>27.46</v>
      </c>
      <c r="R644" s="103" t="n">
        <f aca="false">IF(R$1="P",MAX(0,R$2-$C644),IF(R$1="C",MAX(0,$C644-R$2)))</f>
        <v>17.46</v>
      </c>
      <c r="S644" s="103" t="n">
        <f aca="false">IF(S$1="P",MAX(0,S$2-$C644),IF(S$1="C",MAX(0,$C644-S$2)))</f>
        <v>0</v>
      </c>
      <c r="T644" s="104" t="n">
        <f aca="false">A644</f>
        <v>30</v>
      </c>
      <c r="U644" s="105" t="n">
        <f aca="false">VLOOKUP($B644,Gas!$B$3:$E$2506,2)</f>
        <v>4.145</v>
      </c>
      <c r="V644" s="46" t="n">
        <f aca="false">C644/U644</f>
        <v>16.2750301568154</v>
      </c>
      <c r="W644" s="99" t="n">
        <f aca="false">VLOOKUP($B644,Gas!$B$3:$E$2506,4)</f>
        <v>0.844594529980659</v>
      </c>
    </row>
    <row r="645" customFormat="false" ht="12.75" hidden="false" customHeight="false" outlineLevel="0" collapsed="false">
      <c r="A645" s="95" t="n">
        <f aca="false">MONTH(B645)+(YEAR(B645)-1998)*12</f>
        <v>30</v>
      </c>
      <c r="B645" s="101" t="n">
        <v>36690</v>
      </c>
      <c r="C645" s="102" t="n">
        <v>53.16</v>
      </c>
      <c r="D645" s="98" t="n">
        <f aca="false">LN(C645/C644)</f>
        <v>-0.23822859578846</v>
      </c>
      <c r="E645" s="106" t="n">
        <f aca="false">STDEV(D636:D645)*SQRT(trade_day)</f>
        <v>3.98744536616703</v>
      </c>
      <c r="F645" s="97"/>
      <c r="G645" s="103" t="n">
        <f aca="false">IF(G$1="P",MAX(0,G$2-$C645),IF(G$1="C",MAX(0,$C645-G$2)))</f>
        <v>0</v>
      </c>
      <c r="H645" s="103" t="n">
        <f aca="false">IF(H$1="P",MAX(0,H$2-$C645),IF(H$1="C",MAX(0,$C645-H$2)))</f>
        <v>0</v>
      </c>
      <c r="I645" s="103" t="n">
        <f aca="false">IF(I$1="P",MAX(0,I$2-$C645),IF(I$1="C",MAX(0,$C645-I$2)))</f>
        <v>0</v>
      </c>
      <c r="J645" s="103" t="n">
        <f aca="false">IF(J$1="P",MAX(0,J$2-$C645),IF(J$1="C",MAX(0,$C645-J$2)))</f>
        <v>0</v>
      </c>
      <c r="K645" s="103" t="n">
        <f aca="false">IF(K$1="P",MAX(0,K$2-$C645),IF(K$1="C",MAX(0,$C645-K$2)))</f>
        <v>0</v>
      </c>
      <c r="L645" s="103" t="n">
        <f aca="false">IF(L$1="P",MAX(0,L$2-$C645),IF(L$1="C",MAX(0,$C645-L$2)))</f>
        <v>0</v>
      </c>
      <c r="M645" s="103" t="n">
        <f aca="false">IF(M$1="P",MAX(0,M$2-$C645),IF(M$1="C",MAX(0,$C645-M$2)))</f>
        <v>33.16</v>
      </c>
      <c r="N645" s="103" t="n">
        <f aca="false">IF(N$1="P",MAX(0,N$2-$C645),IF(N$1="C",MAX(0,$C645-N$2)))</f>
        <v>28.16</v>
      </c>
      <c r="O645" s="103" t="n">
        <f aca="false">IF(O$1="P",MAX(0,O$2-$C645),IF(O$1="C",MAX(0,$C645-O$2)))</f>
        <v>23.16</v>
      </c>
      <c r="P645" s="103" t="n">
        <f aca="false">IF(P$1="P",MAX(0,P$2-$C645),IF(P$1="C",MAX(0,$C645-P$2)))</f>
        <v>18.16</v>
      </c>
      <c r="Q645" s="103" t="n">
        <f aca="false">IF(Q$1="P",MAX(0,Q$2-$C645),IF(Q$1="C",MAX(0,$C645-Q$2)))</f>
        <v>13.16</v>
      </c>
      <c r="R645" s="103" t="n">
        <f aca="false">IF(R$1="P",MAX(0,R$2-$C645),IF(R$1="C",MAX(0,$C645-R$2)))</f>
        <v>3.16</v>
      </c>
      <c r="S645" s="103" t="n">
        <f aca="false">IF(S$1="P",MAX(0,S$2-$C645),IF(S$1="C",MAX(0,$C645-S$2)))</f>
        <v>0</v>
      </c>
      <c r="T645" s="104" t="n">
        <f aca="false">A645</f>
        <v>30</v>
      </c>
      <c r="U645" s="105" t="n">
        <f aca="false">VLOOKUP($B645,Gas!$B$3:$E$2506,2)</f>
        <v>4.195</v>
      </c>
      <c r="V645" s="46" t="n">
        <f aca="false">C645/U645</f>
        <v>12.6722288438617</v>
      </c>
      <c r="W645" s="99" t="n">
        <f aca="false">VLOOKUP($B645,Gas!$B$3:$E$2506,4)</f>
        <v>0.803650065310049</v>
      </c>
    </row>
    <row r="646" customFormat="false" ht="12.75" hidden="false" customHeight="false" outlineLevel="0" collapsed="false">
      <c r="A646" s="95" t="n">
        <f aca="false">MONTH(B646)+(YEAR(B646)-1998)*12</f>
        <v>30</v>
      </c>
      <c r="B646" s="101" t="n">
        <v>36691</v>
      </c>
      <c r="C646" s="102" t="n">
        <v>52.67</v>
      </c>
      <c r="D646" s="98" t="n">
        <f aca="false">LN(C646/C645)</f>
        <v>-0.00926020034974653</v>
      </c>
      <c r="E646" s="106" t="n">
        <f aca="false">STDEV(D637:D646)*SQRT(trade_day)</f>
        <v>3.9554909386083</v>
      </c>
      <c r="F646" s="97"/>
      <c r="G646" s="103" t="n">
        <f aca="false">IF(G$1="P",MAX(0,G$2-$C646),IF(G$1="C",MAX(0,$C646-G$2)))</f>
        <v>0</v>
      </c>
      <c r="H646" s="103" t="n">
        <f aca="false">IF(H$1="P",MAX(0,H$2-$C646),IF(H$1="C",MAX(0,$C646-H$2)))</f>
        <v>0</v>
      </c>
      <c r="I646" s="103" t="n">
        <f aca="false">IF(I$1="P",MAX(0,I$2-$C646),IF(I$1="C",MAX(0,$C646-I$2)))</f>
        <v>0</v>
      </c>
      <c r="J646" s="103" t="n">
        <f aca="false">IF(J$1="P",MAX(0,J$2-$C646),IF(J$1="C",MAX(0,$C646-J$2)))</f>
        <v>0</v>
      </c>
      <c r="K646" s="103" t="n">
        <f aca="false">IF(K$1="P",MAX(0,K$2-$C646),IF(K$1="C",MAX(0,$C646-K$2)))</f>
        <v>0</v>
      </c>
      <c r="L646" s="103" t="n">
        <f aca="false">IF(L$1="P",MAX(0,L$2-$C646),IF(L$1="C",MAX(0,$C646-L$2)))</f>
        <v>0</v>
      </c>
      <c r="M646" s="103" t="n">
        <f aca="false">IF(M$1="P",MAX(0,M$2-$C646),IF(M$1="C",MAX(0,$C646-M$2)))</f>
        <v>32.67</v>
      </c>
      <c r="N646" s="103" t="n">
        <f aca="false">IF(N$1="P",MAX(0,N$2-$C646),IF(N$1="C",MAX(0,$C646-N$2)))</f>
        <v>27.67</v>
      </c>
      <c r="O646" s="103" t="n">
        <f aca="false">IF(O$1="P",MAX(0,O$2-$C646),IF(O$1="C",MAX(0,$C646-O$2)))</f>
        <v>22.67</v>
      </c>
      <c r="P646" s="103" t="n">
        <f aca="false">IF(P$1="P",MAX(0,P$2-$C646),IF(P$1="C",MAX(0,$C646-P$2)))</f>
        <v>17.67</v>
      </c>
      <c r="Q646" s="103" t="n">
        <f aca="false">IF(Q$1="P",MAX(0,Q$2-$C646),IF(Q$1="C",MAX(0,$C646-Q$2)))</f>
        <v>12.67</v>
      </c>
      <c r="R646" s="103" t="n">
        <f aca="false">IF(R$1="P",MAX(0,R$2-$C646),IF(R$1="C",MAX(0,$C646-R$2)))</f>
        <v>2.67</v>
      </c>
      <c r="S646" s="103" t="n">
        <f aca="false">IF(S$1="P",MAX(0,S$2-$C646),IF(S$1="C",MAX(0,$C646-S$2)))</f>
        <v>0</v>
      </c>
      <c r="T646" s="104" t="n">
        <f aca="false">A646</f>
        <v>30</v>
      </c>
      <c r="U646" s="105" t="n">
        <f aca="false">VLOOKUP($B646,Gas!$B$3:$E$2506,2)</f>
        <v>4.28</v>
      </c>
      <c r="V646" s="46" t="n">
        <f aca="false">C646/U646</f>
        <v>12.3060747663551</v>
      </c>
      <c r="W646" s="99" t="n">
        <f aca="false">VLOOKUP($B646,Gas!$B$3:$E$2506,4)</f>
        <v>0.812855761135586</v>
      </c>
    </row>
    <row r="647" customFormat="false" ht="12.75" hidden="false" customHeight="false" outlineLevel="0" collapsed="false">
      <c r="A647" s="95" t="n">
        <f aca="false">MONTH(B647)+(YEAR(B647)-1998)*12</f>
        <v>30</v>
      </c>
      <c r="B647" s="101" t="n">
        <v>36692</v>
      </c>
      <c r="C647" s="102" t="n">
        <v>46.25</v>
      </c>
      <c r="D647" s="98" t="n">
        <f aca="false">LN(C647/C646)</f>
        <v>-0.129984569536864</v>
      </c>
      <c r="E647" s="106" t="n">
        <f aca="false">STDEV(D638:D647)*SQRT(trade_day)</f>
        <v>3.22976600609807</v>
      </c>
      <c r="F647" s="97"/>
      <c r="G647" s="103" t="n">
        <f aca="false">IF(G$1="P",MAX(0,G$2-$C647),IF(G$1="C",MAX(0,$C647-G$2)))</f>
        <v>0</v>
      </c>
      <c r="H647" s="103" t="n">
        <f aca="false">IF(H$1="P",MAX(0,H$2-$C647),IF(H$1="C",MAX(0,$C647-H$2)))</f>
        <v>0</v>
      </c>
      <c r="I647" s="103" t="n">
        <f aca="false">IF(I$1="P",MAX(0,I$2-$C647),IF(I$1="C",MAX(0,$C647-I$2)))</f>
        <v>0</v>
      </c>
      <c r="J647" s="103" t="n">
        <f aca="false">IF(J$1="P",MAX(0,J$2-$C647),IF(J$1="C",MAX(0,$C647-J$2)))</f>
        <v>0</v>
      </c>
      <c r="K647" s="103" t="n">
        <f aca="false">IF(K$1="P",MAX(0,K$2-$C647),IF(K$1="C",MAX(0,$C647-K$2)))</f>
        <v>0</v>
      </c>
      <c r="L647" s="103" t="n">
        <f aca="false">IF(L$1="P",MAX(0,L$2-$C647),IF(L$1="C",MAX(0,$C647-L$2)))</f>
        <v>3.75</v>
      </c>
      <c r="M647" s="103" t="n">
        <f aca="false">IF(M$1="P",MAX(0,M$2-$C647),IF(M$1="C",MAX(0,$C647-M$2)))</f>
        <v>26.25</v>
      </c>
      <c r="N647" s="103" t="n">
        <f aca="false">IF(N$1="P",MAX(0,N$2-$C647),IF(N$1="C",MAX(0,$C647-N$2)))</f>
        <v>21.25</v>
      </c>
      <c r="O647" s="103" t="n">
        <f aca="false">IF(O$1="P",MAX(0,O$2-$C647),IF(O$1="C",MAX(0,$C647-O$2)))</f>
        <v>16.25</v>
      </c>
      <c r="P647" s="103" t="n">
        <f aca="false">IF(P$1="P",MAX(0,P$2-$C647),IF(P$1="C",MAX(0,$C647-P$2)))</f>
        <v>11.25</v>
      </c>
      <c r="Q647" s="103" t="n">
        <f aca="false">IF(Q$1="P",MAX(0,Q$2-$C647),IF(Q$1="C",MAX(0,$C647-Q$2)))</f>
        <v>6.25</v>
      </c>
      <c r="R647" s="103" t="n">
        <f aca="false">IF(R$1="P",MAX(0,R$2-$C647),IF(R$1="C",MAX(0,$C647-R$2)))</f>
        <v>0</v>
      </c>
      <c r="S647" s="103" t="n">
        <f aca="false">IF(S$1="P",MAX(0,S$2-$C647),IF(S$1="C",MAX(0,$C647-S$2)))</f>
        <v>0</v>
      </c>
      <c r="T647" s="104" t="n">
        <f aca="false">A647</f>
        <v>30</v>
      </c>
      <c r="U647" s="105" t="n">
        <f aca="false">VLOOKUP($B647,Gas!$B$3:$E$2506,2)</f>
        <v>4.17</v>
      </c>
      <c r="V647" s="46" t="n">
        <f aca="false">C647/U647</f>
        <v>11.0911270983213</v>
      </c>
      <c r="W647" s="99" t="n">
        <f aca="false">VLOOKUP($B647,Gas!$B$3:$E$2506,4)</f>
        <v>0.830339404622318</v>
      </c>
    </row>
    <row r="648" customFormat="false" ht="12.75" hidden="false" customHeight="false" outlineLevel="0" collapsed="false">
      <c r="A648" s="95" t="n">
        <f aca="false">MONTH(B648)+(YEAR(B648)-1998)*12</f>
        <v>30</v>
      </c>
      <c r="B648" s="101" t="n">
        <v>36693</v>
      </c>
      <c r="C648" s="102" t="n">
        <v>44.07</v>
      </c>
      <c r="D648" s="98" t="n">
        <f aca="false">LN(C648/C647)</f>
        <v>-0.0482821851045386</v>
      </c>
      <c r="E648" s="106" t="n">
        <f aca="false">STDEV(D639:D648)*SQRT(trade_day)</f>
        <v>3.16841378795334</v>
      </c>
      <c r="F648" s="97"/>
      <c r="G648" s="103" t="n">
        <f aca="false">IF(G$1="P",MAX(0,G$2-$C648),IF(G$1="C",MAX(0,$C648-G$2)))</f>
        <v>0</v>
      </c>
      <c r="H648" s="103" t="n">
        <f aca="false">IF(H$1="P",MAX(0,H$2-$C648),IF(H$1="C",MAX(0,$C648-H$2)))</f>
        <v>0</v>
      </c>
      <c r="I648" s="103" t="n">
        <f aca="false">IF(I$1="P",MAX(0,I$2-$C648),IF(I$1="C",MAX(0,$C648-I$2)))</f>
        <v>0</v>
      </c>
      <c r="J648" s="103" t="n">
        <f aca="false">IF(J$1="P",MAX(0,J$2-$C648),IF(J$1="C",MAX(0,$C648-J$2)))</f>
        <v>0</v>
      </c>
      <c r="K648" s="103" t="n">
        <f aca="false">IF(K$1="P",MAX(0,K$2-$C648),IF(K$1="C",MAX(0,$C648-K$2)))</f>
        <v>0</v>
      </c>
      <c r="L648" s="103" t="n">
        <f aca="false">IF(L$1="P",MAX(0,L$2-$C648),IF(L$1="C",MAX(0,$C648-L$2)))</f>
        <v>5.93</v>
      </c>
      <c r="M648" s="103" t="n">
        <f aca="false">IF(M$1="P",MAX(0,M$2-$C648),IF(M$1="C",MAX(0,$C648-M$2)))</f>
        <v>24.07</v>
      </c>
      <c r="N648" s="103" t="n">
        <f aca="false">IF(N$1="P",MAX(0,N$2-$C648),IF(N$1="C",MAX(0,$C648-N$2)))</f>
        <v>19.07</v>
      </c>
      <c r="O648" s="103" t="n">
        <f aca="false">IF(O$1="P",MAX(0,O$2-$C648),IF(O$1="C",MAX(0,$C648-O$2)))</f>
        <v>14.07</v>
      </c>
      <c r="P648" s="103" t="n">
        <f aca="false">IF(P$1="P",MAX(0,P$2-$C648),IF(P$1="C",MAX(0,$C648-P$2)))</f>
        <v>9.07</v>
      </c>
      <c r="Q648" s="103" t="n">
        <f aca="false">IF(Q$1="P",MAX(0,Q$2-$C648),IF(Q$1="C",MAX(0,$C648-Q$2)))</f>
        <v>4.07</v>
      </c>
      <c r="R648" s="103" t="n">
        <f aca="false">IF(R$1="P",MAX(0,R$2-$C648),IF(R$1="C",MAX(0,$C648-R$2)))</f>
        <v>0</v>
      </c>
      <c r="S648" s="103" t="n">
        <f aca="false">IF(S$1="P",MAX(0,S$2-$C648),IF(S$1="C",MAX(0,$C648-S$2)))</f>
        <v>0</v>
      </c>
      <c r="T648" s="104" t="n">
        <f aca="false">A648</f>
        <v>30</v>
      </c>
      <c r="U648" s="105" t="n">
        <f aca="false">VLOOKUP($B648,Gas!$B$3:$E$2506,2)</f>
        <v>4.375</v>
      </c>
      <c r="V648" s="46" t="n">
        <f aca="false">C648/U648</f>
        <v>10.0731428571429</v>
      </c>
      <c r="W648" s="99" t="n">
        <f aca="false">VLOOKUP($B648,Gas!$B$3:$E$2506,4)</f>
        <v>0.878436424446599</v>
      </c>
    </row>
    <row r="649" customFormat="false" ht="12.75" hidden="false" customHeight="false" outlineLevel="0" collapsed="false">
      <c r="A649" s="95" t="n">
        <f aca="false">MONTH(B649)+(YEAR(B649)-1998)*12</f>
        <v>30</v>
      </c>
      <c r="B649" s="101" t="n">
        <v>36696</v>
      </c>
      <c r="C649" s="102" t="n">
        <v>43.28</v>
      </c>
      <c r="D649" s="98" t="n">
        <f aca="false">LN(C649/C648)</f>
        <v>-0.0180886443156696</v>
      </c>
      <c r="E649" s="106" t="n">
        <f aca="false">STDEV(D640:D649)*SQRT(trade_day)</f>
        <v>2.26457675954764</v>
      </c>
      <c r="F649" s="97"/>
      <c r="G649" s="103" t="n">
        <f aca="false">IF(G$1="P",MAX(0,G$2-$C649),IF(G$1="C",MAX(0,$C649-G$2)))</f>
        <v>0</v>
      </c>
      <c r="H649" s="103" t="n">
        <f aca="false">IF(H$1="P",MAX(0,H$2-$C649),IF(H$1="C",MAX(0,$C649-H$2)))</f>
        <v>0</v>
      </c>
      <c r="I649" s="103" t="n">
        <f aca="false">IF(I$1="P",MAX(0,I$2-$C649),IF(I$1="C",MAX(0,$C649-I$2)))</f>
        <v>0</v>
      </c>
      <c r="J649" s="103" t="n">
        <f aca="false">IF(J$1="P",MAX(0,J$2-$C649),IF(J$1="C",MAX(0,$C649-J$2)))</f>
        <v>0</v>
      </c>
      <c r="K649" s="103" t="n">
        <f aca="false">IF(K$1="P",MAX(0,K$2-$C649),IF(K$1="C",MAX(0,$C649-K$2)))</f>
        <v>0</v>
      </c>
      <c r="L649" s="103" t="n">
        <f aca="false">IF(L$1="P",MAX(0,L$2-$C649),IF(L$1="C",MAX(0,$C649-L$2)))</f>
        <v>6.72</v>
      </c>
      <c r="M649" s="103" t="n">
        <f aca="false">IF(M$1="P",MAX(0,M$2-$C649),IF(M$1="C",MAX(0,$C649-M$2)))</f>
        <v>23.28</v>
      </c>
      <c r="N649" s="103" t="n">
        <f aca="false">IF(N$1="P",MAX(0,N$2-$C649),IF(N$1="C",MAX(0,$C649-N$2)))</f>
        <v>18.28</v>
      </c>
      <c r="O649" s="103" t="n">
        <f aca="false">IF(O$1="P",MAX(0,O$2-$C649),IF(O$1="C",MAX(0,$C649-O$2)))</f>
        <v>13.28</v>
      </c>
      <c r="P649" s="103" t="n">
        <f aca="false">IF(P$1="P",MAX(0,P$2-$C649),IF(P$1="C",MAX(0,$C649-P$2)))</f>
        <v>8.28</v>
      </c>
      <c r="Q649" s="103" t="n">
        <f aca="false">IF(Q$1="P",MAX(0,Q$2-$C649),IF(Q$1="C",MAX(0,$C649-Q$2)))</f>
        <v>3.28</v>
      </c>
      <c r="R649" s="103" t="n">
        <f aca="false">IF(R$1="P",MAX(0,R$2-$C649),IF(R$1="C",MAX(0,$C649-R$2)))</f>
        <v>0</v>
      </c>
      <c r="S649" s="103" t="n">
        <f aca="false">IF(S$1="P",MAX(0,S$2-$C649),IF(S$1="C",MAX(0,$C649-S$2)))</f>
        <v>0</v>
      </c>
      <c r="T649" s="104" t="n">
        <f aca="false">A649</f>
        <v>30</v>
      </c>
      <c r="U649" s="105" t="n">
        <f aca="false">VLOOKUP($B649,Gas!$B$3:$E$2506,2)</f>
        <v>4.45</v>
      </c>
      <c r="V649" s="46" t="n">
        <f aca="false">C649/U649</f>
        <v>9.72584269662921</v>
      </c>
      <c r="W649" s="99" t="n">
        <f aca="false">VLOOKUP($B649,Gas!$B$3:$E$2506,4)</f>
        <v>0.433195334062584</v>
      </c>
    </row>
    <row r="650" customFormat="false" ht="12.75" hidden="false" customHeight="false" outlineLevel="0" collapsed="false">
      <c r="A650" s="95" t="n">
        <f aca="false">MONTH(B650)+(YEAR(B650)-1998)*12</f>
        <v>30</v>
      </c>
      <c r="B650" s="101" t="n">
        <v>36697</v>
      </c>
      <c r="C650" s="102" t="n">
        <v>43.4</v>
      </c>
      <c r="D650" s="98" t="n">
        <f aca="false">LN(C650/C649)</f>
        <v>0.00276880656813302</v>
      </c>
      <c r="E650" s="106" t="n">
        <f aca="false">STDEV(D641:D650)*SQRT(trade_day)</f>
        <v>2.18625479788935</v>
      </c>
      <c r="F650" s="97"/>
      <c r="G650" s="103" t="n">
        <f aca="false">IF(G$1="P",MAX(0,G$2-$C650),IF(G$1="C",MAX(0,$C650-G$2)))</f>
        <v>0</v>
      </c>
      <c r="H650" s="103" t="n">
        <f aca="false">IF(H$1="P",MAX(0,H$2-$C650),IF(H$1="C",MAX(0,$C650-H$2)))</f>
        <v>0</v>
      </c>
      <c r="I650" s="103" t="n">
        <f aca="false">IF(I$1="P",MAX(0,I$2-$C650),IF(I$1="C",MAX(0,$C650-I$2)))</f>
        <v>0</v>
      </c>
      <c r="J650" s="103" t="n">
        <f aca="false">IF(J$1="P",MAX(0,J$2-$C650),IF(J$1="C",MAX(0,$C650-J$2)))</f>
        <v>0</v>
      </c>
      <c r="K650" s="103" t="n">
        <f aca="false">IF(K$1="P",MAX(0,K$2-$C650),IF(K$1="C",MAX(0,$C650-K$2)))</f>
        <v>0</v>
      </c>
      <c r="L650" s="103" t="n">
        <f aca="false">IF(L$1="P",MAX(0,L$2-$C650),IF(L$1="C",MAX(0,$C650-L$2)))</f>
        <v>6.6</v>
      </c>
      <c r="M650" s="103" t="n">
        <f aca="false">IF(M$1="P",MAX(0,M$2-$C650),IF(M$1="C",MAX(0,$C650-M$2)))</f>
        <v>23.4</v>
      </c>
      <c r="N650" s="103" t="n">
        <f aca="false">IF(N$1="P",MAX(0,N$2-$C650),IF(N$1="C",MAX(0,$C650-N$2)))</f>
        <v>18.4</v>
      </c>
      <c r="O650" s="103" t="n">
        <f aca="false">IF(O$1="P",MAX(0,O$2-$C650),IF(O$1="C",MAX(0,$C650-O$2)))</f>
        <v>13.4</v>
      </c>
      <c r="P650" s="103" t="n">
        <f aca="false">IF(P$1="P",MAX(0,P$2-$C650),IF(P$1="C",MAX(0,$C650-P$2)))</f>
        <v>8.4</v>
      </c>
      <c r="Q650" s="103" t="n">
        <f aca="false">IF(Q$1="P",MAX(0,Q$2-$C650),IF(Q$1="C",MAX(0,$C650-Q$2)))</f>
        <v>3.4</v>
      </c>
      <c r="R650" s="103" t="n">
        <f aca="false">IF(R$1="P",MAX(0,R$2-$C650),IF(R$1="C",MAX(0,$C650-R$2)))</f>
        <v>0</v>
      </c>
      <c r="S650" s="103" t="n">
        <f aca="false">IF(S$1="P",MAX(0,S$2-$C650),IF(S$1="C",MAX(0,$C650-S$2)))</f>
        <v>0</v>
      </c>
      <c r="T650" s="104" t="n">
        <f aca="false">A650</f>
        <v>30</v>
      </c>
      <c r="U650" s="105" t="n">
        <f aca="false">VLOOKUP($B650,Gas!$B$3:$E$2506,2)</f>
        <v>4.39</v>
      </c>
      <c r="V650" s="46" t="n">
        <f aca="false">C650/U650</f>
        <v>9.88610478359909</v>
      </c>
      <c r="W650" s="99" t="n">
        <f aca="false">VLOOKUP($B650,Gas!$B$3:$E$2506,4)</f>
        <v>0.385827408225749</v>
      </c>
    </row>
    <row r="651" customFormat="false" ht="12.75" hidden="false" customHeight="false" outlineLevel="0" collapsed="false">
      <c r="A651" s="95" t="n">
        <f aca="false">MONTH(B651)+(YEAR(B651)-1998)*12</f>
        <v>30</v>
      </c>
      <c r="B651" s="101" t="n">
        <v>36698</v>
      </c>
      <c r="C651" s="102" t="n">
        <v>43.99</v>
      </c>
      <c r="D651" s="98" t="n">
        <f aca="false">LN(C651/C650)</f>
        <v>0.0135028942542693</v>
      </c>
      <c r="E651" s="106" t="n">
        <f aca="false">STDEV(D642:D651)*SQRT(trade_day)</f>
        <v>2.18604063697302</v>
      </c>
      <c r="F651" s="97"/>
      <c r="G651" s="103" t="n">
        <f aca="false">IF(G$1="P",MAX(0,G$2-$C651),IF(G$1="C",MAX(0,$C651-G$2)))</f>
        <v>0</v>
      </c>
      <c r="H651" s="103" t="n">
        <f aca="false">IF(H$1="P",MAX(0,H$2-$C651),IF(H$1="C",MAX(0,$C651-H$2)))</f>
        <v>0</v>
      </c>
      <c r="I651" s="103" t="n">
        <f aca="false">IF(I$1="P",MAX(0,I$2-$C651),IF(I$1="C",MAX(0,$C651-I$2)))</f>
        <v>0</v>
      </c>
      <c r="J651" s="103" t="n">
        <f aca="false">IF(J$1="P",MAX(0,J$2-$C651),IF(J$1="C",MAX(0,$C651-J$2)))</f>
        <v>0</v>
      </c>
      <c r="K651" s="103" t="n">
        <f aca="false">IF(K$1="P",MAX(0,K$2-$C651),IF(K$1="C",MAX(0,$C651-K$2)))</f>
        <v>0</v>
      </c>
      <c r="L651" s="103" t="n">
        <f aca="false">IF(L$1="P",MAX(0,L$2-$C651),IF(L$1="C",MAX(0,$C651-L$2)))</f>
        <v>6.01</v>
      </c>
      <c r="M651" s="103" t="n">
        <f aca="false">IF(M$1="P",MAX(0,M$2-$C651),IF(M$1="C",MAX(0,$C651-M$2)))</f>
        <v>23.99</v>
      </c>
      <c r="N651" s="103" t="n">
        <f aca="false">IF(N$1="P",MAX(0,N$2-$C651),IF(N$1="C",MAX(0,$C651-N$2)))</f>
        <v>18.99</v>
      </c>
      <c r="O651" s="103" t="n">
        <f aca="false">IF(O$1="P",MAX(0,O$2-$C651),IF(O$1="C",MAX(0,$C651-O$2)))</f>
        <v>13.99</v>
      </c>
      <c r="P651" s="103" t="n">
        <f aca="false">IF(P$1="P",MAX(0,P$2-$C651),IF(P$1="C",MAX(0,$C651-P$2)))</f>
        <v>8.99</v>
      </c>
      <c r="Q651" s="103" t="n">
        <f aca="false">IF(Q$1="P",MAX(0,Q$2-$C651),IF(Q$1="C",MAX(0,$C651-Q$2)))</f>
        <v>3.99</v>
      </c>
      <c r="R651" s="103" t="n">
        <f aca="false">IF(R$1="P",MAX(0,R$2-$C651),IF(R$1="C",MAX(0,$C651-R$2)))</f>
        <v>0</v>
      </c>
      <c r="S651" s="103" t="n">
        <f aca="false">IF(S$1="P",MAX(0,S$2-$C651),IF(S$1="C",MAX(0,$C651-S$2)))</f>
        <v>0</v>
      </c>
      <c r="T651" s="104" t="n">
        <f aca="false">A651</f>
        <v>30</v>
      </c>
      <c r="U651" s="105" t="n">
        <f aca="false">VLOOKUP($B651,Gas!$B$3:$E$2506,2)</f>
        <v>4.04</v>
      </c>
      <c r="V651" s="46" t="n">
        <f aca="false">C651/U651</f>
        <v>10.8886138613861</v>
      </c>
      <c r="W651" s="99" t="n">
        <f aca="false">VLOOKUP($B651,Gas!$B$3:$E$2506,4)</f>
        <v>0.662965970747893</v>
      </c>
    </row>
    <row r="652" customFormat="false" ht="12.75" hidden="false" customHeight="false" outlineLevel="0" collapsed="false">
      <c r="A652" s="95" t="n">
        <f aca="false">MONTH(B652)+(YEAR(B652)-1998)*12</f>
        <v>30</v>
      </c>
      <c r="B652" s="101" t="n">
        <v>36699</v>
      </c>
      <c r="C652" s="102" t="n">
        <v>52.55</v>
      </c>
      <c r="D652" s="98" t="n">
        <f aca="false">LN(C652/C651)</f>
        <v>0.177802761962332</v>
      </c>
      <c r="E652" s="106" t="n">
        <f aca="false">STDEV(D643:D652)*SQRT(trade_day)</f>
        <v>2.17200820235509</v>
      </c>
      <c r="F652" s="97"/>
      <c r="G652" s="103" t="n">
        <f aca="false">IF(G$1="P",MAX(0,G$2-$C652),IF(G$1="C",MAX(0,$C652-G$2)))</f>
        <v>0</v>
      </c>
      <c r="H652" s="103" t="n">
        <f aca="false">IF(H$1="P",MAX(0,H$2-$C652),IF(H$1="C",MAX(0,$C652-H$2)))</f>
        <v>0</v>
      </c>
      <c r="I652" s="103" t="n">
        <f aca="false">IF(I$1="P",MAX(0,I$2-$C652),IF(I$1="C",MAX(0,$C652-I$2)))</f>
        <v>0</v>
      </c>
      <c r="J652" s="103" t="n">
        <f aca="false">IF(J$1="P",MAX(0,J$2-$C652),IF(J$1="C",MAX(0,$C652-J$2)))</f>
        <v>0</v>
      </c>
      <c r="K652" s="103" t="n">
        <f aca="false">IF(K$1="P",MAX(0,K$2-$C652),IF(K$1="C",MAX(0,$C652-K$2)))</f>
        <v>0</v>
      </c>
      <c r="L652" s="103" t="n">
        <f aca="false">IF(L$1="P",MAX(0,L$2-$C652),IF(L$1="C",MAX(0,$C652-L$2)))</f>
        <v>0</v>
      </c>
      <c r="M652" s="103" t="n">
        <f aca="false">IF(M$1="P",MAX(0,M$2-$C652),IF(M$1="C",MAX(0,$C652-M$2)))</f>
        <v>32.55</v>
      </c>
      <c r="N652" s="103" t="n">
        <f aca="false">IF(N$1="P",MAX(0,N$2-$C652),IF(N$1="C",MAX(0,$C652-N$2)))</f>
        <v>27.55</v>
      </c>
      <c r="O652" s="103" t="n">
        <f aca="false">IF(O$1="P",MAX(0,O$2-$C652),IF(O$1="C",MAX(0,$C652-O$2)))</f>
        <v>22.55</v>
      </c>
      <c r="P652" s="103" t="n">
        <f aca="false">IF(P$1="P",MAX(0,P$2-$C652),IF(P$1="C",MAX(0,$C652-P$2)))</f>
        <v>17.55</v>
      </c>
      <c r="Q652" s="103" t="n">
        <f aca="false">IF(Q$1="P",MAX(0,Q$2-$C652),IF(Q$1="C",MAX(0,$C652-Q$2)))</f>
        <v>12.55</v>
      </c>
      <c r="R652" s="103" t="n">
        <f aca="false">IF(R$1="P",MAX(0,R$2-$C652),IF(R$1="C",MAX(0,$C652-R$2)))</f>
        <v>2.55</v>
      </c>
      <c r="S652" s="103" t="n">
        <f aca="false">IF(S$1="P",MAX(0,S$2-$C652),IF(S$1="C",MAX(0,$C652-S$2)))</f>
        <v>0</v>
      </c>
      <c r="T652" s="104" t="n">
        <f aca="false">A652</f>
        <v>30</v>
      </c>
      <c r="U652" s="105" t="n">
        <f aca="false">VLOOKUP($B652,Gas!$B$3:$E$2506,2)</f>
        <v>4.13</v>
      </c>
      <c r="V652" s="46" t="n">
        <f aca="false">C652/U652</f>
        <v>12.7239709443099</v>
      </c>
      <c r="W652" s="99" t="n">
        <f aca="false">VLOOKUP($B652,Gas!$B$3:$E$2506,4)</f>
        <v>0.679579142576074</v>
      </c>
    </row>
    <row r="653" customFormat="false" ht="12.75" hidden="false" customHeight="false" outlineLevel="0" collapsed="false">
      <c r="A653" s="95" t="n">
        <f aca="false">MONTH(B653)+(YEAR(B653)-1998)*12</f>
        <v>30</v>
      </c>
      <c r="B653" s="101" t="n">
        <v>36700</v>
      </c>
      <c r="C653" s="102" t="n">
        <v>58.31</v>
      </c>
      <c r="D653" s="98" t="n">
        <f aca="false">LN(C653/C652)</f>
        <v>0.104008507911105</v>
      </c>
      <c r="E653" s="106" t="n">
        <f aca="false">STDEV(D644:D653)*SQRT(trade_day)</f>
        <v>2.0227274726856</v>
      </c>
      <c r="F653" s="97"/>
      <c r="G653" s="103" t="n">
        <f aca="false">IF(G$1="P",MAX(0,G$2-$C653),IF(G$1="C",MAX(0,$C653-G$2)))</f>
        <v>0</v>
      </c>
      <c r="H653" s="103" t="n">
        <f aca="false">IF(H$1="P",MAX(0,H$2-$C653),IF(H$1="C",MAX(0,$C653-H$2)))</f>
        <v>0</v>
      </c>
      <c r="I653" s="103" t="n">
        <f aca="false">IF(I$1="P",MAX(0,I$2-$C653),IF(I$1="C",MAX(0,$C653-I$2)))</f>
        <v>0</v>
      </c>
      <c r="J653" s="103" t="n">
        <f aca="false">IF(J$1="P",MAX(0,J$2-$C653),IF(J$1="C",MAX(0,$C653-J$2)))</f>
        <v>0</v>
      </c>
      <c r="K653" s="103" t="n">
        <f aca="false">IF(K$1="P",MAX(0,K$2-$C653),IF(K$1="C",MAX(0,$C653-K$2)))</f>
        <v>0</v>
      </c>
      <c r="L653" s="103" t="n">
        <f aca="false">IF(L$1="P",MAX(0,L$2-$C653),IF(L$1="C",MAX(0,$C653-L$2)))</f>
        <v>0</v>
      </c>
      <c r="M653" s="103" t="n">
        <f aca="false">IF(M$1="P",MAX(0,M$2-$C653),IF(M$1="C",MAX(0,$C653-M$2)))</f>
        <v>38.31</v>
      </c>
      <c r="N653" s="103" t="n">
        <f aca="false">IF(N$1="P",MAX(0,N$2-$C653),IF(N$1="C",MAX(0,$C653-N$2)))</f>
        <v>33.31</v>
      </c>
      <c r="O653" s="103" t="n">
        <f aca="false">IF(O$1="P",MAX(0,O$2-$C653),IF(O$1="C",MAX(0,$C653-O$2)))</f>
        <v>28.31</v>
      </c>
      <c r="P653" s="103" t="n">
        <f aca="false">IF(P$1="P",MAX(0,P$2-$C653),IF(P$1="C",MAX(0,$C653-P$2)))</f>
        <v>23.31</v>
      </c>
      <c r="Q653" s="103" t="n">
        <f aca="false">IF(Q$1="P",MAX(0,Q$2-$C653),IF(Q$1="C",MAX(0,$C653-Q$2)))</f>
        <v>18.31</v>
      </c>
      <c r="R653" s="103" t="n">
        <f aca="false">IF(R$1="P",MAX(0,R$2-$C653),IF(R$1="C",MAX(0,$C653-R$2)))</f>
        <v>8.31</v>
      </c>
      <c r="S653" s="103" t="n">
        <f aca="false">IF(S$1="P",MAX(0,S$2-$C653),IF(S$1="C",MAX(0,$C653-S$2)))</f>
        <v>0</v>
      </c>
      <c r="T653" s="104" t="n">
        <f aca="false">A653</f>
        <v>30</v>
      </c>
      <c r="U653" s="105" t="n">
        <f aca="false">VLOOKUP($B653,Gas!$B$3:$E$2506,2)</f>
        <v>4.425</v>
      </c>
      <c r="V653" s="46" t="n">
        <f aca="false">C653/U653</f>
        <v>13.1774011299435</v>
      </c>
      <c r="W653" s="99" t="n">
        <f aca="false">VLOOKUP($B653,Gas!$B$3:$E$2506,4)</f>
        <v>0.798461483443338</v>
      </c>
    </row>
    <row r="654" customFormat="false" ht="12.75" hidden="false" customHeight="false" outlineLevel="0" collapsed="false">
      <c r="A654" s="95" t="n">
        <f aca="false">MONTH(B654)+(YEAR(B654)-1998)*12</f>
        <v>30</v>
      </c>
      <c r="B654" s="101" t="n">
        <v>36703</v>
      </c>
      <c r="C654" s="102" t="n">
        <v>52.09</v>
      </c>
      <c r="D654" s="98" t="n">
        <f aca="false">LN(C654/C653)</f>
        <v>-0.112800613476964</v>
      </c>
      <c r="E654" s="106" t="n">
        <f aca="false">STDEV(D645:D654)*SQRT(trade_day)</f>
        <v>1.86378582947711</v>
      </c>
      <c r="F654" s="97"/>
      <c r="G654" s="103" t="n">
        <f aca="false">IF(G$1="P",MAX(0,G$2-$C654),IF(G$1="C",MAX(0,$C654-G$2)))</f>
        <v>0</v>
      </c>
      <c r="H654" s="103" t="n">
        <f aca="false">IF(H$1="P",MAX(0,H$2-$C654),IF(H$1="C",MAX(0,$C654-H$2)))</f>
        <v>0</v>
      </c>
      <c r="I654" s="103" t="n">
        <f aca="false">IF(I$1="P",MAX(0,I$2-$C654),IF(I$1="C",MAX(0,$C654-I$2)))</f>
        <v>0</v>
      </c>
      <c r="J654" s="103" t="n">
        <f aca="false">IF(J$1="P",MAX(0,J$2-$C654),IF(J$1="C",MAX(0,$C654-J$2)))</f>
        <v>0</v>
      </c>
      <c r="K654" s="103" t="n">
        <f aca="false">IF(K$1="P",MAX(0,K$2-$C654),IF(K$1="C",MAX(0,$C654-K$2)))</f>
        <v>0</v>
      </c>
      <c r="L654" s="103" t="n">
        <f aca="false">IF(L$1="P",MAX(0,L$2-$C654),IF(L$1="C",MAX(0,$C654-L$2)))</f>
        <v>0</v>
      </c>
      <c r="M654" s="103" t="n">
        <f aca="false">IF(M$1="P",MAX(0,M$2-$C654),IF(M$1="C",MAX(0,$C654-M$2)))</f>
        <v>32.09</v>
      </c>
      <c r="N654" s="103" t="n">
        <f aca="false">IF(N$1="P",MAX(0,N$2-$C654),IF(N$1="C",MAX(0,$C654-N$2)))</f>
        <v>27.09</v>
      </c>
      <c r="O654" s="103" t="n">
        <f aca="false">IF(O$1="P",MAX(0,O$2-$C654),IF(O$1="C",MAX(0,$C654-O$2)))</f>
        <v>22.09</v>
      </c>
      <c r="P654" s="103" t="n">
        <f aca="false">IF(P$1="P",MAX(0,P$2-$C654),IF(P$1="C",MAX(0,$C654-P$2)))</f>
        <v>17.09</v>
      </c>
      <c r="Q654" s="103" t="n">
        <f aca="false">IF(Q$1="P",MAX(0,Q$2-$C654),IF(Q$1="C",MAX(0,$C654-Q$2)))</f>
        <v>12.09</v>
      </c>
      <c r="R654" s="103" t="n">
        <f aca="false">IF(R$1="P",MAX(0,R$2-$C654),IF(R$1="C",MAX(0,$C654-R$2)))</f>
        <v>2.09</v>
      </c>
      <c r="S654" s="103" t="n">
        <f aca="false">IF(S$1="P",MAX(0,S$2-$C654),IF(S$1="C",MAX(0,$C654-S$2)))</f>
        <v>0</v>
      </c>
      <c r="T654" s="104" t="n">
        <f aca="false">A654</f>
        <v>30</v>
      </c>
      <c r="U654" s="105" t="n">
        <f aca="false">VLOOKUP($B654,Gas!$B$3:$E$2506,2)</f>
        <v>4.415</v>
      </c>
      <c r="V654" s="46" t="n">
        <f aca="false">C654/U654</f>
        <v>11.7984144960362</v>
      </c>
      <c r="W654" s="99" t="n">
        <f aca="false">VLOOKUP($B654,Gas!$B$3:$E$2506,4)</f>
        <v>0.715367991268595</v>
      </c>
    </row>
    <row r="655" customFormat="false" ht="12.75" hidden="false" customHeight="false" outlineLevel="0" collapsed="false">
      <c r="A655" s="95" t="n">
        <f aca="false">MONTH(B655)+(YEAR(B655)-1998)*12</f>
        <v>30</v>
      </c>
      <c r="B655" s="101" t="n">
        <v>36704</v>
      </c>
      <c r="C655" s="102" t="n">
        <v>53.13</v>
      </c>
      <c r="D655" s="98" t="n">
        <f aca="false">LN(C655/C654)</f>
        <v>0.0197687487057517</v>
      </c>
      <c r="E655" s="106" t="n">
        <f aca="false">STDEV(D646:D655)*SQRT(trade_day)</f>
        <v>1.44699347655678</v>
      </c>
      <c r="F655" s="97"/>
      <c r="G655" s="103" t="n">
        <f aca="false">IF(G$1="P",MAX(0,G$2-$C655),IF(G$1="C",MAX(0,$C655-G$2)))</f>
        <v>0</v>
      </c>
      <c r="H655" s="103" t="n">
        <f aca="false">IF(H$1="P",MAX(0,H$2-$C655),IF(H$1="C",MAX(0,$C655-H$2)))</f>
        <v>0</v>
      </c>
      <c r="I655" s="103" t="n">
        <f aca="false">IF(I$1="P",MAX(0,I$2-$C655),IF(I$1="C",MAX(0,$C655-I$2)))</f>
        <v>0</v>
      </c>
      <c r="J655" s="103" t="n">
        <f aca="false">IF(J$1="P",MAX(0,J$2-$C655),IF(J$1="C",MAX(0,$C655-J$2)))</f>
        <v>0</v>
      </c>
      <c r="K655" s="103" t="n">
        <f aca="false">IF(K$1="P",MAX(0,K$2-$C655),IF(K$1="C",MAX(0,$C655-K$2)))</f>
        <v>0</v>
      </c>
      <c r="L655" s="103" t="n">
        <f aca="false">IF(L$1="P",MAX(0,L$2-$C655),IF(L$1="C",MAX(0,$C655-L$2)))</f>
        <v>0</v>
      </c>
      <c r="M655" s="103" t="n">
        <f aca="false">IF(M$1="P",MAX(0,M$2-$C655),IF(M$1="C",MAX(0,$C655-M$2)))</f>
        <v>33.13</v>
      </c>
      <c r="N655" s="103" t="n">
        <f aca="false">IF(N$1="P",MAX(0,N$2-$C655),IF(N$1="C",MAX(0,$C655-N$2)))</f>
        <v>28.13</v>
      </c>
      <c r="O655" s="103" t="n">
        <f aca="false">IF(O$1="P",MAX(0,O$2-$C655),IF(O$1="C",MAX(0,$C655-O$2)))</f>
        <v>23.13</v>
      </c>
      <c r="P655" s="103" t="n">
        <f aca="false">IF(P$1="P",MAX(0,P$2-$C655),IF(P$1="C",MAX(0,$C655-P$2)))</f>
        <v>18.13</v>
      </c>
      <c r="Q655" s="103" t="n">
        <f aca="false">IF(Q$1="P",MAX(0,Q$2-$C655),IF(Q$1="C",MAX(0,$C655-Q$2)))</f>
        <v>13.13</v>
      </c>
      <c r="R655" s="103" t="n">
        <f aca="false">IF(R$1="P",MAX(0,R$2-$C655),IF(R$1="C",MAX(0,$C655-R$2)))</f>
        <v>3.13</v>
      </c>
      <c r="S655" s="103" t="n">
        <f aca="false">IF(S$1="P",MAX(0,S$2-$C655),IF(S$1="C",MAX(0,$C655-S$2)))</f>
        <v>0</v>
      </c>
      <c r="T655" s="104" t="n">
        <f aca="false">A655</f>
        <v>30</v>
      </c>
      <c r="U655" s="105" t="n">
        <f aca="false">VLOOKUP($B655,Gas!$B$3:$E$2506,2)</f>
        <v>4.365</v>
      </c>
      <c r="V655" s="46" t="n">
        <f aca="false">C655/U655</f>
        <v>12.1718213058419</v>
      </c>
      <c r="W655" s="99" t="n">
        <f aca="false">VLOOKUP($B655,Gas!$B$3:$E$2506,4)</f>
        <v>0.710015962733717</v>
      </c>
    </row>
    <row r="656" customFormat="false" ht="12.75" hidden="false" customHeight="false" outlineLevel="0" collapsed="false">
      <c r="A656" s="95" t="n">
        <f aca="false">MONTH(B656)+(YEAR(B656)-1998)*12</f>
        <v>30</v>
      </c>
      <c r="B656" s="101" t="n">
        <v>36705</v>
      </c>
      <c r="C656" s="102" t="n">
        <v>47.84</v>
      </c>
      <c r="D656" s="98" t="n">
        <f aca="false">LN(C656/C655)</f>
        <v>-0.104879630820476</v>
      </c>
      <c r="E656" s="106" t="n">
        <f aca="false">STDEV(D647:D656)*SQRT(trade_day)</f>
        <v>1.53988931021887</v>
      </c>
      <c r="F656" s="97"/>
      <c r="G656" s="103" t="n">
        <f aca="false">IF(G$1="P",MAX(0,G$2-$C656),IF(G$1="C",MAX(0,$C656-G$2)))</f>
        <v>0</v>
      </c>
      <c r="H656" s="103" t="n">
        <f aca="false">IF(H$1="P",MAX(0,H$2-$C656),IF(H$1="C",MAX(0,$C656-H$2)))</f>
        <v>0</v>
      </c>
      <c r="I656" s="103" t="n">
        <f aca="false">IF(I$1="P",MAX(0,I$2-$C656),IF(I$1="C",MAX(0,$C656-I$2)))</f>
        <v>0</v>
      </c>
      <c r="J656" s="103" t="n">
        <f aca="false">IF(J$1="P",MAX(0,J$2-$C656),IF(J$1="C",MAX(0,$C656-J$2)))</f>
        <v>0</v>
      </c>
      <c r="K656" s="103" t="n">
        <f aca="false">IF(K$1="P",MAX(0,K$2-$C656),IF(K$1="C",MAX(0,$C656-K$2)))</f>
        <v>0</v>
      </c>
      <c r="L656" s="103" t="n">
        <f aca="false">IF(L$1="P",MAX(0,L$2-$C656),IF(L$1="C",MAX(0,$C656-L$2)))</f>
        <v>2.16</v>
      </c>
      <c r="M656" s="103" t="n">
        <f aca="false">IF(M$1="P",MAX(0,M$2-$C656),IF(M$1="C",MAX(0,$C656-M$2)))</f>
        <v>27.84</v>
      </c>
      <c r="N656" s="103" t="n">
        <f aca="false">IF(N$1="P",MAX(0,N$2-$C656),IF(N$1="C",MAX(0,$C656-N$2)))</f>
        <v>22.84</v>
      </c>
      <c r="O656" s="103" t="n">
        <f aca="false">IF(O$1="P",MAX(0,O$2-$C656),IF(O$1="C",MAX(0,$C656-O$2)))</f>
        <v>17.84</v>
      </c>
      <c r="P656" s="103" t="n">
        <f aca="false">IF(P$1="P",MAX(0,P$2-$C656),IF(P$1="C",MAX(0,$C656-P$2)))</f>
        <v>12.84</v>
      </c>
      <c r="Q656" s="103" t="n">
        <f aca="false">IF(Q$1="P",MAX(0,Q$2-$C656),IF(Q$1="C",MAX(0,$C656-Q$2)))</f>
        <v>7.84</v>
      </c>
      <c r="R656" s="103" t="n">
        <f aca="false">IF(R$1="P",MAX(0,R$2-$C656),IF(R$1="C",MAX(0,$C656-R$2)))</f>
        <v>0</v>
      </c>
      <c r="S656" s="103" t="n">
        <f aca="false">IF(S$1="P",MAX(0,S$2-$C656),IF(S$1="C",MAX(0,$C656-S$2)))</f>
        <v>0</v>
      </c>
      <c r="T656" s="104" t="n">
        <f aca="false">A656</f>
        <v>30</v>
      </c>
      <c r="U656" s="105" t="n">
        <f aca="false">VLOOKUP($B656,Gas!$B$3:$E$2506,2)</f>
        <v>4.555</v>
      </c>
      <c r="V656" s="46" t="n">
        <f aca="false">C656/U656</f>
        <v>10.5027442371021</v>
      </c>
      <c r="W656" s="99" t="n">
        <f aca="false">VLOOKUP($B656,Gas!$B$3:$E$2506,4)</f>
        <v>0.759637618713801</v>
      </c>
    </row>
    <row r="657" customFormat="false" ht="12.75" hidden="false" customHeight="false" outlineLevel="0" collapsed="false">
      <c r="A657" s="95" t="n">
        <f aca="false">MONTH(B657)+(YEAR(B657)-1998)*12</f>
        <v>30</v>
      </c>
      <c r="B657" s="101" t="n">
        <v>36706</v>
      </c>
      <c r="C657" s="102" t="n">
        <v>43.38</v>
      </c>
      <c r="D657" s="98" t="n">
        <f aca="false">LN(C657/C656)</f>
        <v>-0.097863604243648</v>
      </c>
      <c r="E657" s="106" t="n">
        <f aca="false">STDEV(D648:D657)*SQRT(trade_day)</f>
        <v>1.4772473682387</v>
      </c>
      <c r="F657" s="97"/>
      <c r="G657" s="103" t="n">
        <f aca="false">IF(G$1="P",MAX(0,G$2-$C657),IF(G$1="C",MAX(0,$C657-G$2)))</f>
        <v>0</v>
      </c>
      <c r="H657" s="103" t="n">
        <f aca="false">IF(H$1="P",MAX(0,H$2-$C657),IF(H$1="C",MAX(0,$C657-H$2)))</f>
        <v>0</v>
      </c>
      <c r="I657" s="103" t="n">
        <f aca="false">IF(I$1="P",MAX(0,I$2-$C657),IF(I$1="C",MAX(0,$C657-I$2)))</f>
        <v>0</v>
      </c>
      <c r="J657" s="103" t="n">
        <f aca="false">IF(J$1="P",MAX(0,J$2-$C657),IF(J$1="C",MAX(0,$C657-J$2)))</f>
        <v>0</v>
      </c>
      <c r="K657" s="103" t="n">
        <f aca="false">IF(K$1="P",MAX(0,K$2-$C657),IF(K$1="C",MAX(0,$C657-K$2)))</f>
        <v>0</v>
      </c>
      <c r="L657" s="103" t="n">
        <f aca="false">IF(L$1="P",MAX(0,L$2-$C657),IF(L$1="C",MAX(0,$C657-L$2)))</f>
        <v>6.62</v>
      </c>
      <c r="M657" s="103" t="n">
        <f aca="false">IF(M$1="P",MAX(0,M$2-$C657),IF(M$1="C",MAX(0,$C657-M$2)))</f>
        <v>23.38</v>
      </c>
      <c r="N657" s="103" t="n">
        <f aca="false">IF(N$1="P",MAX(0,N$2-$C657),IF(N$1="C",MAX(0,$C657-N$2)))</f>
        <v>18.38</v>
      </c>
      <c r="O657" s="103" t="n">
        <f aca="false">IF(O$1="P",MAX(0,O$2-$C657),IF(O$1="C",MAX(0,$C657-O$2)))</f>
        <v>13.38</v>
      </c>
      <c r="P657" s="103" t="n">
        <f aca="false">IF(P$1="P",MAX(0,P$2-$C657),IF(P$1="C",MAX(0,$C657-P$2)))</f>
        <v>8.38</v>
      </c>
      <c r="Q657" s="103" t="n">
        <f aca="false">IF(Q$1="P",MAX(0,Q$2-$C657),IF(Q$1="C",MAX(0,$C657-Q$2)))</f>
        <v>3.38</v>
      </c>
      <c r="R657" s="103" t="n">
        <f aca="false">IF(R$1="P",MAX(0,R$2-$C657),IF(R$1="C",MAX(0,$C657-R$2)))</f>
        <v>0</v>
      </c>
      <c r="S657" s="103" t="n">
        <f aca="false">IF(S$1="P",MAX(0,S$2-$C657),IF(S$1="C",MAX(0,$C657-S$2)))</f>
        <v>0</v>
      </c>
      <c r="T657" s="104" t="n">
        <f aca="false">A657</f>
        <v>30</v>
      </c>
      <c r="U657" s="105" t="n">
        <f aca="false">VLOOKUP($B657,Gas!$B$3:$E$2506,2)</f>
        <v>4.475</v>
      </c>
      <c r="V657" s="46" t="n">
        <f aca="false">C657/U657</f>
        <v>9.69385474860335</v>
      </c>
      <c r="W657" s="99" t="n">
        <f aca="false">VLOOKUP($B657,Gas!$B$3:$E$2506,4)</f>
        <v>0.769325028791569</v>
      </c>
    </row>
    <row r="658" customFormat="false" ht="12.75" hidden="false" customHeight="false" outlineLevel="0" collapsed="false">
      <c r="A658" s="95" t="n">
        <f aca="false">MONTH(B658)+(YEAR(B658)-1998)*12</f>
        <v>30</v>
      </c>
      <c r="B658" s="101" t="n">
        <v>36707</v>
      </c>
      <c r="C658" s="102" t="n">
        <v>42.73</v>
      </c>
      <c r="D658" s="98" t="n">
        <f aca="false">LN(C658/C657)</f>
        <v>-0.0150972557427949</v>
      </c>
      <c r="E658" s="106" t="n">
        <f aca="false">STDEV(D649:D658)*SQRT(trade_day)</f>
        <v>1.46033834607463</v>
      </c>
      <c r="F658" s="97"/>
      <c r="G658" s="103" t="n">
        <f aca="false">IF(G$1="P",MAX(0,G$2-$C658),IF(G$1="C",MAX(0,$C658-G$2)))</f>
        <v>0</v>
      </c>
      <c r="H658" s="103" t="n">
        <f aca="false">IF(H$1="P",MAX(0,H$2-$C658),IF(H$1="C",MAX(0,$C658-H$2)))</f>
        <v>0</v>
      </c>
      <c r="I658" s="103" t="n">
        <f aca="false">IF(I$1="P",MAX(0,I$2-$C658),IF(I$1="C",MAX(0,$C658-I$2)))</f>
        <v>0</v>
      </c>
      <c r="J658" s="103" t="n">
        <f aca="false">IF(J$1="P",MAX(0,J$2-$C658),IF(J$1="C",MAX(0,$C658-J$2)))</f>
        <v>0</v>
      </c>
      <c r="K658" s="103" t="n">
        <f aca="false">IF(K$1="P",MAX(0,K$2-$C658),IF(K$1="C",MAX(0,$C658-K$2)))</f>
        <v>0</v>
      </c>
      <c r="L658" s="103" t="n">
        <f aca="false">IF(L$1="P",MAX(0,L$2-$C658),IF(L$1="C",MAX(0,$C658-L$2)))</f>
        <v>7.27</v>
      </c>
      <c r="M658" s="103" t="n">
        <f aca="false">IF(M$1="P",MAX(0,M$2-$C658),IF(M$1="C",MAX(0,$C658-M$2)))</f>
        <v>22.73</v>
      </c>
      <c r="N658" s="103" t="n">
        <f aca="false">IF(N$1="P",MAX(0,N$2-$C658),IF(N$1="C",MAX(0,$C658-N$2)))</f>
        <v>17.73</v>
      </c>
      <c r="O658" s="103" t="n">
        <f aca="false">IF(O$1="P",MAX(0,O$2-$C658),IF(O$1="C",MAX(0,$C658-O$2)))</f>
        <v>12.73</v>
      </c>
      <c r="P658" s="103" t="n">
        <f aca="false">IF(P$1="P",MAX(0,P$2-$C658),IF(P$1="C",MAX(0,$C658-P$2)))</f>
        <v>7.73</v>
      </c>
      <c r="Q658" s="103" t="n">
        <f aca="false">IF(Q$1="P",MAX(0,Q$2-$C658),IF(Q$1="C",MAX(0,$C658-Q$2)))</f>
        <v>2.73</v>
      </c>
      <c r="R658" s="103" t="n">
        <f aca="false">IF(R$1="P",MAX(0,R$2-$C658),IF(R$1="C",MAX(0,$C658-R$2)))</f>
        <v>0</v>
      </c>
      <c r="S658" s="103" t="n">
        <f aca="false">IF(S$1="P",MAX(0,S$2-$C658),IF(S$1="C",MAX(0,$C658-S$2)))</f>
        <v>0</v>
      </c>
      <c r="T658" s="104" t="n">
        <f aca="false">A658</f>
        <v>30</v>
      </c>
      <c r="U658" s="105" t="n">
        <f aca="false">VLOOKUP($B658,Gas!$B$3:$E$2506,2)</f>
        <v>4.265</v>
      </c>
      <c r="V658" s="46" t="n">
        <f aca="false">C658/U658</f>
        <v>10.0187573270809</v>
      </c>
      <c r="W658" s="99" t="n">
        <f aca="false">VLOOKUP($B658,Gas!$B$3:$E$2506,4)</f>
        <v>0.821474665574213</v>
      </c>
    </row>
    <row r="659" customFormat="false" ht="12.75" hidden="false" customHeight="false" outlineLevel="0" collapsed="false">
      <c r="A659" s="95" t="n">
        <f aca="false">MONTH(B659)+(YEAR(B659)-1998)*12</f>
        <v>31</v>
      </c>
      <c r="B659" s="101" t="n">
        <v>36710</v>
      </c>
      <c r="C659" s="102" t="n">
        <v>69.43</v>
      </c>
      <c r="D659" s="98" t="n">
        <f aca="false">LN(C659/C658)</f>
        <v>0.485417801109249</v>
      </c>
      <c r="E659" s="106" t="n">
        <f aca="false">STDEV(D650:D659)*SQRT(trade_day)</f>
        <v>2.83741860836439</v>
      </c>
      <c r="F659" s="97"/>
      <c r="G659" s="103" t="n">
        <f aca="false">IF(G$1="P",MAX(0,G$2-$C659),IF(G$1="C",MAX(0,$C659-G$2)))</f>
        <v>0</v>
      </c>
      <c r="H659" s="103" t="n">
        <f aca="false">IF(H$1="P",MAX(0,H$2-$C659),IF(H$1="C",MAX(0,$C659-H$2)))</f>
        <v>0</v>
      </c>
      <c r="I659" s="103" t="n">
        <f aca="false">IF(I$1="P",MAX(0,I$2-$C659),IF(I$1="C",MAX(0,$C659-I$2)))</f>
        <v>0</v>
      </c>
      <c r="J659" s="103" t="n">
        <f aca="false">IF(J$1="P",MAX(0,J$2-$C659),IF(J$1="C",MAX(0,$C659-J$2)))</f>
        <v>0</v>
      </c>
      <c r="K659" s="103" t="n">
        <f aca="false">IF(K$1="P",MAX(0,K$2-$C659),IF(K$1="C",MAX(0,$C659-K$2)))</f>
        <v>0</v>
      </c>
      <c r="L659" s="103" t="n">
        <f aca="false">IF(L$1="P",MAX(0,L$2-$C659),IF(L$1="C",MAX(0,$C659-L$2)))</f>
        <v>0</v>
      </c>
      <c r="M659" s="103" t="n">
        <f aca="false">IF(M$1="P",MAX(0,M$2-$C659),IF(M$1="C",MAX(0,$C659-M$2)))</f>
        <v>49.43</v>
      </c>
      <c r="N659" s="103" t="n">
        <f aca="false">IF(N$1="P",MAX(0,N$2-$C659),IF(N$1="C",MAX(0,$C659-N$2)))</f>
        <v>44.43</v>
      </c>
      <c r="O659" s="103" t="n">
        <f aca="false">IF(O$1="P",MAX(0,O$2-$C659),IF(O$1="C",MAX(0,$C659-O$2)))</f>
        <v>39.43</v>
      </c>
      <c r="P659" s="103" t="n">
        <f aca="false">IF(P$1="P",MAX(0,P$2-$C659),IF(P$1="C",MAX(0,$C659-P$2)))</f>
        <v>34.43</v>
      </c>
      <c r="Q659" s="103" t="n">
        <f aca="false">IF(Q$1="P",MAX(0,Q$2-$C659),IF(Q$1="C",MAX(0,$C659-Q$2)))</f>
        <v>29.43</v>
      </c>
      <c r="R659" s="103" t="n">
        <f aca="false">IF(R$1="P",MAX(0,R$2-$C659),IF(R$1="C",MAX(0,$C659-R$2)))</f>
        <v>19.43</v>
      </c>
      <c r="S659" s="103" t="n">
        <f aca="false">IF(S$1="P",MAX(0,S$2-$C659),IF(S$1="C",MAX(0,$C659-S$2)))</f>
        <v>0</v>
      </c>
      <c r="T659" s="104" t="n">
        <f aca="false">A659</f>
        <v>31</v>
      </c>
      <c r="U659" s="105" t="n">
        <f aca="false">VLOOKUP($B659,Gas!$B$3:$E$2506,2)</f>
        <v>4.335</v>
      </c>
      <c r="V659" s="46" t="n">
        <f aca="false">C659/U659</f>
        <v>16.0161476355248</v>
      </c>
      <c r="W659" s="99" t="n">
        <f aca="false">VLOOKUP($B659,Gas!$B$3:$E$2506,4)</f>
        <v>0.441079777149282</v>
      </c>
    </row>
    <row r="660" customFormat="false" ht="12.75" hidden="false" customHeight="false" outlineLevel="0" collapsed="false">
      <c r="A660" s="95" t="n">
        <f aca="false">MONTH(B660)+(YEAR(B660)-1998)*12</f>
        <v>31</v>
      </c>
      <c r="B660" s="101" t="n">
        <v>36712</v>
      </c>
      <c r="C660" s="102" t="n">
        <v>55.54</v>
      </c>
      <c r="D660" s="98" t="n">
        <f aca="false">LN(C660/C659)</f>
        <v>-0.223215568886529</v>
      </c>
      <c r="E660" s="106" t="n">
        <f aca="false">STDEV(D564:D660)*SQRT(trade_day)</f>
        <v>3.13465123249485</v>
      </c>
      <c r="F660" s="97"/>
      <c r="G660" s="103" t="n">
        <f aca="false">IF(G$1="P",MAX(0,G$2-$C660),IF(G$1="C",MAX(0,$C660-G$2)))</f>
        <v>0</v>
      </c>
      <c r="H660" s="103" t="n">
        <f aca="false">IF(H$1="P",MAX(0,H$2-$C660),IF(H$1="C",MAX(0,$C660-H$2)))</f>
        <v>0</v>
      </c>
      <c r="I660" s="103" t="n">
        <f aca="false">IF(I$1="P",MAX(0,I$2-$C660),IF(I$1="C",MAX(0,$C660-I$2)))</f>
        <v>0</v>
      </c>
      <c r="J660" s="103" t="n">
        <f aca="false">IF(J$1="P",MAX(0,J$2-$C660),IF(J$1="C",MAX(0,$C660-J$2)))</f>
        <v>0</v>
      </c>
      <c r="K660" s="103" t="n">
        <f aca="false">IF(K$1="P",MAX(0,K$2-$C660),IF(K$1="C",MAX(0,$C660-K$2)))</f>
        <v>0</v>
      </c>
      <c r="L660" s="103" t="n">
        <f aca="false">IF(L$1="P",MAX(0,L$2-$C660),IF(L$1="C",MAX(0,$C660-L$2)))</f>
        <v>0</v>
      </c>
      <c r="M660" s="103" t="n">
        <f aca="false">IF(M$1="P",MAX(0,M$2-$C660),IF(M$1="C",MAX(0,$C660-M$2)))</f>
        <v>35.54</v>
      </c>
      <c r="N660" s="103" t="n">
        <f aca="false">IF(N$1="P",MAX(0,N$2-$C660),IF(N$1="C",MAX(0,$C660-N$2)))</f>
        <v>30.54</v>
      </c>
      <c r="O660" s="103" t="n">
        <f aca="false">IF(O$1="P",MAX(0,O$2-$C660),IF(O$1="C",MAX(0,$C660-O$2)))</f>
        <v>25.54</v>
      </c>
      <c r="P660" s="103" t="n">
        <f aca="false">IF(P$1="P",MAX(0,P$2-$C660),IF(P$1="C",MAX(0,$C660-P$2)))</f>
        <v>20.54</v>
      </c>
      <c r="Q660" s="103" t="n">
        <f aca="false">IF(Q$1="P",MAX(0,Q$2-$C660),IF(Q$1="C",MAX(0,$C660-Q$2)))</f>
        <v>15.54</v>
      </c>
      <c r="R660" s="103" t="n">
        <f aca="false">IF(R$1="P",MAX(0,R$2-$C660),IF(R$1="C",MAX(0,$C660-R$2)))</f>
        <v>5.54</v>
      </c>
      <c r="S660" s="103" t="n">
        <f aca="false">IF(S$1="P",MAX(0,S$2-$C660),IF(S$1="C",MAX(0,$C660-S$2)))</f>
        <v>0</v>
      </c>
      <c r="T660" s="104" t="n">
        <f aca="false">A660</f>
        <v>31</v>
      </c>
      <c r="U660" s="105" t="n">
        <f aca="false">VLOOKUP($B660,Gas!$B$3:$E$2506,2)</f>
        <v>4.335</v>
      </c>
      <c r="V660" s="46" t="n">
        <f aca="false">C660/U660</f>
        <v>12.8119953863899</v>
      </c>
      <c r="W660" s="99" t="n">
        <f aca="false">VLOOKUP($B660,Gas!$B$3:$E$2506,4)</f>
        <v>0.441248352147408</v>
      </c>
    </row>
    <row r="661" customFormat="false" ht="12.75" hidden="false" customHeight="false" outlineLevel="0" collapsed="false">
      <c r="A661" s="95" t="n">
        <f aca="false">MONTH(B661)+(YEAR(B661)-1998)*12</f>
        <v>31</v>
      </c>
      <c r="B661" s="101" t="n">
        <v>36713</v>
      </c>
      <c r="C661" s="102" t="n">
        <v>52.58</v>
      </c>
      <c r="D661" s="98" t="n">
        <f aca="false">LN(C661/C660)</f>
        <v>-0.0547676625769183</v>
      </c>
      <c r="E661" s="106" t="n">
        <f aca="false">STDEV(D565:D661)*SQRT(trade_day)</f>
        <v>3.13595774821643</v>
      </c>
      <c r="F661" s="97"/>
      <c r="G661" s="103" t="n">
        <f aca="false">IF(G$1="P",MAX(0,G$2-$C661),IF(G$1="C",MAX(0,$C661-G$2)))</f>
        <v>0</v>
      </c>
      <c r="H661" s="103" t="n">
        <f aca="false">IF(H$1="P",MAX(0,H$2-$C661),IF(H$1="C",MAX(0,$C661-H$2)))</f>
        <v>0</v>
      </c>
      <c r="I661" s="103" t="n">
        <f aca="false">IF(I$1="P",MAX(0,I$2-$C661),IF(I$1="C",MAX(0,$C661-I$2)))</f>
        <v>0</v>
      </c>
      <c r="J661" s="103" t="n">
        <f aca="false">IF(J$1="P",MAX(0,J$2-$C661),IF(J$1="C",MAX(0,$C661-J$2)))</f>
        <v>0</v>
      </c>
      <c r="K661" s="103" t="n">
        <f aca="false">IF(K$1="P",MAX(0,K$2-$C661),IF(K$1="C",MAX(0,$C661-K$2)))</f>
        <v>0</v>
      </c>
      <c r="L661" s="103" t="n">
        <f aca="false">IF(L$1="P",MAX(0,L$2-$C661),IF(L$1="C",MAX(0,$C661-L$2)))</f>
        <v>0</v>
      </c>
      <c r="M661" s="103" t="n">
        <f aca="false">IF(M$1="P",MAX(0,M$2-$C661),IF(M$1="C",MAX(0,$C661-M$2)))</f>
        <v>32.58</v>
      </c>
      <c r="N661" s="103" t="n">
        <f aca="false">IF(N$1="P",MAX(0,N$2-$C661),IF(N$1="C",MAX(0,$C661-N$2)))</f>
        <v>27.58</v>
      </c>
      <c r="O661" s="103" t="n">
        <f aca="false">IF(O$1="P",MAX(0,O$2-$C661),IF(O$1="C",MAX(0,$C661-O$2)))</f>
        <v>22.58</v>
      </c>
      <c r="P661" s="103" t="n">
        <f aca="false">IF(P$1="P",MAX(0,P$2-$C661),IF(P$1="C",MAX(0,$C661-P$2)))</f>
        <v>17.58</v>
      </c>
      <c r="Q661" s="103" t="n">
        <f aca="false">IF(Q$1="P",MAX(0,Q$2-$C661),IF(Q$1="C",MAX(0,$C661-Q$2)))</f>
        <v>12.58</v>
      </c>
      <c r="R661" s="103" t="n">
        <f aca="false">IF(R$1="P",MAX(0,R$2-$C661),IF(R$1="C",MAX(0,$C661-R$2)))</f>
        <v>2.58</v>
      </c>
      <c r="S661" s="103" t="n">
        <f aca="false">IF(S$1="P",MAX(0,S$2-$C661),IF(S$1="C",MAX(0,$C661-S$2)))</f>
        <v>0</v>
      </c>
      <c r="T661" s="104" t="n">
        <f aca="false">A661</f>
        <v>31</v>
      </c>
      <c r="U661" s="105" t="n">
        <f aca="false">VLOOKUP($B661,Gas!$B$3:$E$2506,2)</f>
        <v>4.24</v>
      </c>
      <c r="V661" s="46" t="n">
        <f aca="false">C661/U661</f>
        <v>12.4009433962264</v>
      </c>
      <c r="W661" s="99" t="n">
        <f aca="false">VLOOKUP($B661,Gas!$B$3:$E$2506,4)</f>
        <v>0.457531155862524</v>
      </c>
    </row>
    <row r="662" customFormat="false" ht="12.75" hidden="false" customHeight="false" outlineLevel="0" collapsed="false">
      <c r="A662" s="95" t="n">
        <f aca="false">MONTH(B662)+(YEAR(B662)-1998)*12</f>
        <v>31</v>
      </c>
      <c r="B662" s="101" t="n">
        <v>36714</v>
      </c>
      <c r="C662" s="102" t="n">
        <v>54.48</v>
      </c>
      <c r="D662" s="98" t="n">
        <f aca="false">LN(C662/C661)</f>
        <v>0.0354978425395218</v>
      </c>
      <c r="E662" s="106" t="n">
        <f aca="false">STDEV(D566:D662)*SQRT(trade_day)</f>
        <v>3.1355474772623</v>
      </c>
      <c r="F662" s="97"/>
      <c r="G662" s="103" t="n">
        <f aca="false">IF(G$1="P",MAX(0,G$2-$C662),IF(G$1="C",MAX(0,$C662-G$2)))</f>
        <v>0</v>
      </c>
      <c r="H662" s="103" t="n">
        <f aca="false">IF(H$1="P",MAX(0,H$2-$C662),IF(H$1="C",MAX(0,$C662-H$2)))</f>
        <v>0</v>
      </c>
      <c r="I662" s="103" t="n">
        <f aca="false">IF(I$1="P",MAX(0,I$2-$C662),IF(I$1="C",MAX(0,$C662-I$2)))</f>
        <v>0</v>
      </c>
      <c r="J662" s="103" t="n">
        <f aca="false">IF(J$1="P",MAX(0,J$2-$C662),IF(J$1="C",MAX(0,$C662-J$2)))</f>
        <v>0</v>
      </c>
      <c r="K662" s="103" t="n">
        <f aca="false">IF(K$1="P",MAX(0,K$2-$C662),IF(K$1="C",MAX(0,$C662-K$2)))</f>
        <v>0</v>
      </c>
      <c r="L662" s="103" t="n">
        <f aca="false">IF(L$1="P",MAX(0,L$2-$C662),IF(L$1="C",MAX(0,$C662-L$2)))</f>
        <v>0</v>
      </c>
      <c r="M662" s="103" t="n">
        <f aca="false">IF(M$1="P",MAX(0,M$2-$C662),IF(M$1="C",MAX(0,$C662-M$2)))</f>
        <v>34.48</v>
      </c>
      <c r="N662" s="103" t="n">
        <f aca="false">IF(N$1="P",MAX(0,N$2-$C662),IF(N$1="C",MAX(0,$C662-N$2)))</f>
        <v>29.48</v>
      </c>
      <c r="O662" s="103" t="n">
        <f aca="false">IF(O$1="P",MAX(0,O$2-$C662),IF(O$1="C",MAX(0,$C662-O$2)))</f>
        <v>24.48</v>
      </c>
      <c r="P662" s="103" t="n">
        <f aca="false">IF(P$1="P",MAX(0,P$2-$C662),IF(P$1="C",MAX(0,$C662-P$2)))</f>
        <v>19.48</v>
      </c>
      <c r="Q662" s="103" t="n">
        <f aca="false">IF(Q$1="P",MAX(0,Q$2-$C662),IF(Q$1="C",MAX(0,$C662-Q$2)))</f>
        <v>14.48</v>
      </c>
      <c r="R662" s="103" t="n">
        <f aca="false">IF(R$1="P",MAX(0,R$2-$C662),IF(R$1="C",MAX(0,$C662-R$2)))</f>
        <v>4.48</v>
      </c>
      <c r="S662" s="103" t="n">
        <f aca="false">IF(S$1="P",MAX(0,S$2-$C662),IF(S$1="C",MAX(0,$C662-S$2)))</f>
        <v>0</v>
      </c>
      <c r="T662" s="104" t="n">
        <f aca="false">A662</f>
        <v>31</v>
      </c>
      <c r="U662" s="105" t="n">
        <f aca="false">VLOOKUP($B662,Gas!$B$3:$E$2506,2)</f>
        <v>4.03</v>
      </c>
      <c r="V662" s="46" t="n">
        <f aca="false">C662/U662</f>
        <v>13.5186104218362</v>
      </c>
      <c r="W662" s="99" t="n">
        <f aca="false">VLOOKUP($B662,Gas!$B$3:$E$2506,4)</f>
        <v>0.538047076643831</v>
      </c>
    </row>
    <row r="663" customFormat="false" ht="12.75" hidden="false" customHeight="false" outlineLevel="0" collapsed="false">
      <c r="A663" s="95" t="n">
        <f aca="false">MONTH(B663)+(YEAR(B663)-1998)*12</f>
        <v>31</v>
      </c>
      <c r="B663" s="101" t="n">
        <v>36717</v>
      </c>
      <c r="C663" s="102" t="n">
        <v>98.92</v>
      </c>
      <c r="D663" s="98" t="n">
        <f aca="false">LN(C663/C662)</f>
        <v>0.596477780811959</v>
      </c>
      <c r="E663" s="106" t="n">
        <f aca="false">STDEV(D567:D663)*SQRT(trade_day)</f>
        <v>3.27456964170669</v>
      </c>
      <c r="F663" s="97"/>
      <c r="G663" s="103" t="n">
        <f aca="false">IF(G$1="P",MAX(0,G$2-$C663),IF(G$1="C",MAX(0,$C663-G$2)))</f>
        <v>0</v>
      </c>
      <c r="H663" s="103" t="n">
        <f aca="false">IF(H$1="P",MAX(0,H$2-$C663),IF(H$1="C",MAX(0,$C663-H$2)))</f>
        <v>0</v>
      </c>
      <c r="I663" s="103" t="n">
        <f aca="false">IF(I$1="P",MAX(0,I$2-$C663),IF(I$1="C",MAX(0,$C663-I$2)))</f>
        <v>0</v>
      </c>
      <c r="J663" s="103" t="n">
        <f aca="false">IF(J$1="P",MAX(0,J$2-$C663),IF(J$1="C",MAX(0,$C663-J$2)))</f>
        <v>0</v>
      </c>
      <c r="K663" s="103" t="n">
        <f aca="false">IF(K$1="P",MAX(0,K$2-$C663),IF(K$1="C",MAX(0,$C663-K$2)))</f>
        <v>0</v>
      </c>
      <c r="L663" s="103" t="n">
        <f aca="false">IF(L$1="P",MAX(0,L$2-$C663),IF(L$1="C",MAX(0,$C663-L$2)))</f>
        <v>0</v>
      </c>
      <c r="M663" s="103" t="n">
        <f aca="false">IF(M$1="P",MAX(0,M$2-$C663),IF(M$1="C",MAX(0,$C663-M$2)))</f>
        <v>78.92</v>
      </c>
      <c r="N663" s="103" t="n">
        <f aca="false">IF(N$1="P",MAX(0,N$2-$C663),IF(N$1="C",MAX(0,$C663-N$2)))</f>
        <v>73.92</v>
      </c>
      <c r="O663" s="103" t="n">
        <f aca="false">IF(O$1="P",MAX(0,O$2-$C663),IF(O$1="C",MAX(0,$C663-O$2)))</f>
        <v>68.92</v>
      </c>
      <c r="P663" s="103" t="n">
        <f aca="false">IF(P$1="P",MAX(0,P$2-$C663),IF(P$1="C",MAX(0,$C663-P$2)))</f>
        <v>63.92</v>
      </c>
      <c r="Q663" s="103" t="n">
        <f aca="false">IF(Q$1="P",MAX(0,Q$2-$C663),IF(Q$1="C",MAX(0,$C663-Q$2)))</f>
        <v>58.92</v>
      </c>
      <c r="R663" s="103" t="n">
        <f aca="false">IF(R$1="P",MAX(0,R$2-$C663),IF(R$1="C",MAX(0,$C663-R$2)))</f>
        <v>48.92</v>
      </c>
      <c r="S663" s="103" t="n">
        <f aca="false">IF(S$1="P",MAX(0,S$2-$C663),IF(S$1="C",MAX(0,$C663-S$2)))</f>
        <v>0</v>
      </c>
      <c r="T663" s="104" t="n">
        <f aca="false">A663</f>
        <v>31</v>
      </c>
      <c r="U663" s="105" t="n">
        <f aca="false">VLOOKUP($B663,Gas!$B$3:$E$2506,2)</f>
        <v>3.995</v>
      </c>
      <c r="V663" s="46" t="n">
        <f aca="false">C663/U663</f>
        <v>24.7609511889862</v>
      </c>
      <c r="W663" s="99" t="n">
        <f aca="false">VLOOKUP($B663,Gas!$B$3:$E$2506,4)</f>
        <v>0.347918396010008</v>
      </c>
    </row>
    <row r="664" customFormat="false" ht="12.75" hidden="false" customHeight="false" outlineLevel="0" collapsed="false">
      <c r="A664" s="95" t="n">
        <f aca="false">MONTH(B664)+(YEAR(B664)-1998)*12</f>
        <v>31</v>
      </c>
      <c r="B664" s="101" t="n">
        <v>36718</v>
      </c>
      <c r="C664" s="102" t="n">
        <v>64.12</v>
      </c>
      <c r="D664" s="98" t="n">
        <f aca="false">LN(C664/C663)</f>
        <v>-0.433555114911863</v>
      </c>
      <c r="E664" s="106" t="n">
        <f aca="false">STDEV(D568:D664)*SQRT(trade_day)</f>
        <v>3.34998036262257</v>
      </c>
      <c r="F664" s="97"/>
      <c r="G664" s="103" t="n">
        <f aca="false">IF(G$1="P",MAX(0,G$2-$C664),IF(G$1="C",MAX(0,$C664-G$2)))</f>
        <v>0</v>
      </c>
      <c r="H664" s="103" t="n">
        <f aca="false">IF(H$1="P",MAX(0,H$2-$C664),IF(H$1="C",MAX(0,$C664-H$2)))</f>
        <v>0</v>
      </c>
      <c r="I664" s="103" t="n">
        <f aca="false">IF(I$1="P",MAX(0,I$2-$C664),IF(I$1="C",MAX(0,$C664-I$2)))</f>
        <v>0</v>
      </c>
      <c r="J664" s="103" t="n">
        <f aca="false">IF(J$1="P",MAX(0,J$2-$C664),IF(J$1="C",MAX(0,$C664-J$2)))</f>
        <v>0</v>
      </c>
      <c r="K664" s="103" t="n">
        <f aca="false">IF(K$1="P",MAX(0,K$2-$C664),IF(K$1="C",MAX(0,$C664-K$2)))</f>
        <v>0</v>
      </c>
      <c r="L664" s="103" t="n">
        <f aca="false">IF(L$1="P",MAX(0,L$2-$C664),IF(L$1="C",MAX(0,$C664-L$2)))</f>
        <v>0</v>
      </c>
      <c r="M664" s="103" t="n">
        <f aca="false">IF(M$1="P",MAX(0,M$2-$C664),IF(M$1="C",MAX(0,$C664-M$2)))</f>
        <v>44.12</v>
      </c>
      <c r="N664" s="103" t="n">
        <f aca="false">IF(N$1="P",MAX(0,N$2-$C664),IF(N$1="C",MAX(0,$C664-N$2)))</f>
        <v>39.12</v>
      </c>
      <c r="O664" s="103" t="n">
        <f aca="false">IF(O$1="P",MAX(0,O$2-$C664),IF(O$1="C",MAX(0,$C664-O$2)))</f>
        <v>34.12</v>
      </c>
      <c r="P664" s="103" t="n">
        <f aca="false">IF(P$1="P",MAX(0,P$2-$C664),IF(P$1="C",MAX(0,$C664-P$2)))</f>
        <v>29.12</v>
      </c>
      <c r="Q664" s="103" t="n">
        <f aca="false">IF(Q$1="P",MAX(0,Q$2-$C664),IF(Q$1="C",MAX(0,$C664-Q$2)))</f>
        <v>24.12</v>
      </c>
      <c r="R664" s="103" t="n">
        <f aca="false">IF(R$1="P",MAX(0,R$2-$C664),IF(R$1="C",MAX(0,$C664-R$2)))</f>
        <v>14.12</v>
      </c>
      <c r="S664" s="103" t="n">
        <f aca="false">IF(S$1="P",MAX(0,S$2-$C664),IF(S$1="C",MAX(0,$C664-S$2)))</f>
        <v>0</v>
      </c>
      <c r="T664" s="104" t="n">
        <f aca="false">A664</f>
        <v>31</v>
      </c>
      <c r="U664" s="105" t="n">
        <f aca="false">VLOOKUP($B664,Gas!$B$3:$E$2506,2)</f>
        <v>4.18</v>
      </c>
      <c r="V664" s="46" t="n">
        <f aca="false">C664/U664</f>
        <v>15.3397129186603</v>
      </c>
      <c r="W664" s="99" t="n">
        <f aca="false">VLOOKUP($B664,Gas!$B$3:$E$2506,4)</f>
        <v>0.453181072861723</v>
      </c>
    </row>
    <row r="665" customFormat="false" ht="12.75" hidden="false" customHeight="false" outlineLevel="0" collapsed="false">
      <c r="A665" s="95" t="n">
        <f aca="false">MONTH(B665)+(YEAR(B665)-1998)*12</f>
        <v>31</v>
      </c>
      <c r="B665" s="101" t="n">
        <v>36719</v>
      </c>
      <c r="C665" s="102" t="n">
        <v>68.58</v>
      </c>
      <c r="D665" s="98" t="n">
        <f aca="false">LN(C665/C664)</f>
        <v>0.0672446192934221</v>
      </c>
      <c r="E665" s="106" t="n">
        <f aca="false">STDEV(D569:D665)*SQRT(trade_day)</f>
        <v>3.34998602248179</v>
      </c>
      <c r="F665" s="97"/>
      <c r="G665" s="103" t="n">
        <f aca="false">IF(G$1="P",MAX(0,G$2-$C665),IF(G$1="C",MAX(0,$C665-G$2)))</f>
        <v>0</v>
      </c>
      <c r="H665" s="103" t="n">
        <f aca="false">IF(H$1="P",MAX(0,H$2-$C665),IF(H$1="C",MAX(0,$C665-H$2)))</f>
        <v>0</v>
      </c>
      <c r="I665" s="103" t="n">
        <f aca="false">IF(I$1="P",MAX(0,I$2-$C665),IF(I$1="C",MAX(0,$C665-I$2)))</f>
        <v>0</v>
      </c>
      <c r="J665" s="103" t="n">
        <f aca="false">IF(J$1="P",MAX(0,J$2-$C665),IF(J$1="C",MAX(0,$C665-J$2)))</f>
        <v>0</v>
      </c>
      <c r="K665" s="103" t="n">
        <f aca="false">IF(K$1="P",MAX(0,K$2-$C665),IF(K$1="C",MAX(0,$C665-K$2)))</f>
        <v>0</v>
      </c>
      <c r="L665" s="103" t="n">
        <f aca="false">IF(L$1="P",MAX(0,L$2-$C665),IF(L$1="C",MAX(0,$C665-L$2)))</f>
        <v>0</v>
      </c>
      <c r="M665" s="103" t="n">
        <f aca="false">IF(M$1="P",MAX(0,M$2-$C665),IF(M$1="C",MAX(0,$C665-M$2)))</f>
        <v>48.58</v>
      </c>
      <c r="N665" s="103" t="n">
        <f aca="false">IF(N$1="P",MAX(0,N$2-$C665),IF(N$1="C",MAX(0,$C665-N$2)))</f>
        <v>43.58</v>
      </c>
      <c r="O665" s="103" t="n">
        <f aca="false">IF(O$1="P",MAX(0,O$2-$C665),IF(O$1="C",MAX(0,$C665-O$2)))</f>
        <v>38.58</v>
      </c>
      <c r="P665" s="103" t="n">
        <f aca="false">IF(P$1="P",MAX(0,P$2-$C665),IF(P$1="C",MAX(0,$C665-P$2)))</f>
        <v>33.58</v>
      </c>
      <c r="Q665" s="103" t="n">
        <f aca="false">IF(Q$1="P",MAX(0,Q$2-$C665),IF(Q$1="C",MAX(0,$C665-Q$2)))</f>
        <v>28.58</v>
      </c>
      <c r="R665" s="103" t="n">
        <f aca="false">IF(R$1="P",MAX(0,R$2-$C665),IF(R$1="C",MAX(0,$C665-R$2)))</f>
        <v>18.58</v>
      </c>
      <c r="S665" s="103" t="n">
        <f aca="false">IF(S$1="P",MAX(0,S$2-$C665),IF(S$1="C",MAX(0,$C665-S$2)))</f>
        <v>0</v>
      </c>
      <c r="T665" s="104" t="n">
        <f aca="false">A665</f>
        <v>31</v>
      </c>
      <c r="U665" s="105" t="n">
        <f aca="false">VLOOKUP($B665,Gas!$B$3:$E$2506,2)</f>
        <v>4.165</v>
      </c>
      <c r="V665" s="46" t="n">
        <f aca="false">C665/U665</f>
        <v>16.4657863145258</v>
      </c>
      <c r="W665" s="99" t="n">
        <f aca="false">VLOOKUP($B665,Gas!$B$3:$E$2506,4)</f>
        <v>0.452529674929563</v>
      </c>
    </row>
    <row r="666" customFormat="false" ht="12.75" hidden="false" customHeight="false" outlineLevel="0" collapsed="false">
      <c r="A666" s="95" t="n">
        <f aca="false">MONTH(B666)+(YEAR(B666)-1998)*12</f>
        <v>31</v>
      </c>
      <c r="B666" s="101" t="n">
        <v>36720</v>
      </c>
      <c r="C666" s="102" t="n">
        <v>90.93</v>
      </c>
      <c r="D666" s="98" t="n">
        <f aca="false">LN(C666/C665)</f>
        <v>0.282089032703047</v>
      </c>
      <c r="E666" s="106" t="n">
        <f aca="false">STDEV(D570:D666)*SQRT(trade_day)</f>
        <v>3.37667852451417</v>
      </c>
      <c r="F666" s="97"/>
      <c r="G666" s="103" t="n">
        <f aca="false">IF(G$1="P",MAX(0,G$2-$C666),IF(G$1="C",MAX(0,$C666-G$2)))</f>
        <v>0</v>
      </c>
      <c r="H666" s="103" t="n">
        <f aca="false">IF(H$1="P",MAX(0,H$2-$C666),IF(H$1="C",MAX(0,$C666-H$2)))</f>
        <v>0</v>
      </c>
      <c r="I666" s="103" t="n">
        <f aca="false">IF(I$1="P",MAX(0,I$2-$C666),IF(I$1="C",MAX(0,$C666-I$2)))</f>
        <v>0</v>
      </c>
      <c r="J666" s="103" t="n">
        <f aca="false">IF(J$1="P",MAX(0,J$2-$C666),IF(J$1="C",MAX(0,$C666-J$2)))</f>
        <v>0</v>
      </c>
      <c r="K666" s="103" t="n">
        <f aca="false">IF(K$1="P",MAX(0,K$2-$C666),IF(K$1="C",MAX(0,$C666-K$2)))</f>
        <v>0</v>
      </c>
      <c r="L666" s="103" t="n">
        <f aca="false">IF(L$1="P",MAX(0,L$2-$C666),IF(L$1="C",MAX(0,$C666-L$2)))</f>
        <v>0</v>
      </c>
      <c r="M666" s="103" t="n">
        <f aca="false">IF(M$1="P",MAX(0,M$2-$C666),IF(M$1="C",MAX(0,$C666-M$2)))</f>
        <v>70.93</v>
      </c>
      <c r="N666" s="103" t="n">
        <f aca="false">IF(N$1="P",MAX(0,N$2-$C666),IF(N$1="C",MAX(0,$C666-N$2)))</f>
        <v>65.93</v>
      </c>
      <c r="O666" s="103" t="n">
        <f aca="false">IF(O$1="P",MAX(0,O$2-$C666),IF(O$1="C",MAX(0,$C666-O$2)))</f>
        <v>60.93</v>
      </c>
      <c r="P666" s="103" t="n">
        <f aca="false">IF(P$1="P",MAX(0,P$2-$C666),IF(P$1="C",MAX(0,$C666-P$2)))</f>
        <v>55.93</v>
      </c>
      <c r="Q666" s="103" t="n">
        <f aca="false">IF(Q$1="P",MAX(0,Q$2-$C666),IF(Q$1="C",MAX(0,$C666-Q$2)))</f>
        <v>50.93</v>
      </c>
      <c r="R666" s="103" t="n">
        <f aca="false">IF(R$1="P",MAX(0,R$2-$C666),IF(R$1="C",MAX(0,$C666-R$2)))</f>
        <v>40.93</v>
      </c>
      <c r="S666" s="103" t="n">
        <f aca="false">IF(S$1="P",MAX(0,S$2-$C666),IF(S$1="C",MAX(0,$C666-S$2)))</f>
        <v>0</v>
      </c>
      <c r="T666" s="104" t="n">
        <f aca="false">A666</f>
        <v>31</v>
      </c>
      <c r="U666" s="105" t="n">
        <f aca="false">VLOOKUP($B666,Gas!$B$3:$E$2506,2)</f>
        <v>4.285</v>
      </c>
      <c r="V666" s="46" t="n">
        <f aca="false">C666/U666</f>
        <v>21.220536756126</v>
      </c>
      <c r="W666" s="99" t="n">
        <f aca="false">VLOOKUP($B666,Gas!$B$3:$E$2506,4)</f>
        <v>0.49340475472517</v>
      </c>
    </row>
    <row r="667" customFormat="false" ht="12.75" hidden="false" customHeight="false" outlineLevel="0" collapsed="false">
      <c r="A667" s="95" t="n">
        <f aca="false">MONTH(B667)+(YEAR(B667)-1998)*12</f>
        <v>31</v>
      </c>
      <c r="B667" s="101" t="n">
        <v>36721</v>
      </c>
      <c r="C667" s="102" t="n">
        <v>81.21</v>
      </c>
      <c r="D667" s="98" t="n">
        <f aca="false">LN(C667/C666)</f>
        <v>-0.113051587443502</v>
      </c>
      <c r="E667" s="106" t="n">
        <f aca="false">STDEV(D571:D667)*SQRT(trade_day)</f>
        <v>3.38227931519665</v>
      </c>
      <c r="F667" s="97"/>
      <c r="G667" s="103" t="n">
        <f aca="false">IF(G$1="P",MAX(0,G$2-$C667),IF(G$1="C",MAX(0,$C667-G$2)))</f>
        <v>0</v>
      </c>
      <c r="H667" s="103" t="n">
        <f aca="false">IF(H$1="P",MAX(0,H$2-$C667),IF(H$1="C",MAX(0,$C667-H$2)))</f>
        <v>0</v>
      </c>
      <c r="I667" s="103" t="n">
        <f aca="false">IF(I$1="P",MAX(0,I$2-$C667),IF(I$1="C",MAX(0,$C667-I$2)))</f>
        <v>0</v>
      </c>
      <c r="J667" s="103" t="n">
        <f aca="false">IF(J$1="P",MAX(0,J$2-$C667),IF(J$1="C",MAX(0,$C667-J$2)))</f>
        <v>0</v>
      </c>
      <c r="K667" s="103" t="n">
        <f aca="false">IF(K$1="P",MAX(0,K$2-$C667),IF(K$1="C",MAX(0,$C667-K$2)))</f>
        <v>0</v>
      </c>
      <c r="L667" s="103" t="n">
        <f aca="false">IF(L$1="P",MAX(0,L$2-$C667),IF(L$1="C",MAX(0,$C667-L$2)))</f>
        <v>0</v>
      </c>
      <c r="M667" s="103" t="n">
        <f aca="false">IF(M$1="P",MAX(0,M$2-$C667),IF(M$1="C",MAX(0,$C667-M$2)))</f>
        <v>61.21</v>
      </c>
      <c r="N667" s="103" t="n">
        <f aca="false">IF(N$1="P",MAX(0,N$2-$C667),IF(N$1="C",MAX(0,$C667-N$2)))</f>
        <v>56.21</v>
      </c>
      <c r="O667" s="103" t="n">
        <f aca="false">IF(O$1="P",MAX(0,O$2-$C667),IF(O$1="C",MAX(0,$C667-O$2)))</f>
        <v>51.21</v>
      </c>
      <c r="P667" s="103" t="n">
        <f aca="false">IF(P$1="P",MAX(0,P$2-$C667),IF(P$1="C",MAX(0,$C667-P$2)))</f>
        <v>46.21</v>
      </c>
      <c r="Q667" s="103" t="n">
        <f aca="false">IF(Q$1="P",MAX(0,Q$2-$C667),IF(Q$1="C",MAX(0,$C667-Q$2)))</f>
        <v>41.21</v>
      </c>
      <c r="R667" s="103" t="n">
        <f aca="false">IF(R$1="P",MAX(0,R$2-$C667),IF(R$1="C",MAX(0,$C667-R$2)))</f>
        <v>31.21</v>
      </c>
      <c r="S667" s="103" t="n">
        <f aca="false">IF(S$1="P",MAX(0,S$2-$C667),IF(S$1="C",MAX(0,$C667-S$2)))</f>
        <v>0</v>
      </c>
      <c r="T667" s="104" t="n">
        <f aca="false">A667</f>
        <v>31</v>
      </c>
      <c r="U667" s="105" t="n">
        <f aca="false">VLOOKUP($B667,Gas!$B$3:$E$2506,2)</f>
        <v>4.07</v>
      </c>
      <c r="V667" s="46" t="n">
        <f aca="false">C667/U667</f>
        <v>19.953316953317</v>
      </c>
      <c r="W667" s="99" t="n">
        <f aca="false">VLOOKUP($B667,Gas!$B$3:$E$2506,4)</f>
        <v>0.579074344794219</v>
      </c>
    </row>
    <row r="668" customFormat="false" ht="12.75" hidden="false" customHeight="false" outlineLevel="0" collapsed="false">
      <c r="A668" s="95" t="n">
        <f aca="false">MONTH(B668)+(YEAR(B668)-1998)*12</f>
        <v>31</v>
      </c>
      <c r="B668" s="101" t="n">
        <v>36724</v>
      </c>
      <c r="C668" s="102" t="n">
        <v>107.21</v>
      </c>
      <c r="D668" s="98" t="n">
        <f aca="false">LN(C668/C667)</f>
        <v>0.277751135573829</v>
      </c>
      <c r="E668" s="106" t="n">
        <f aca="false">STDEV(D659:D668)*SQRT(trade_day)</f>
        <v>5.06314015891339</v>
      </c>
      <c r="F668" s="97"/>
      <c r="G668" s="103" t="n">
        <f aca="false">IF(G$1="P",MAX(0,G$2-$C668),IF(G$1="C",MAX(0,$C668-G$2)))</f>
        <v>0</v>
      </c>
      <c r="H668" s="103" t="n">
        <f aca="false">IF(H$1="P",MAX(0,H$2-$C668),IF(H$1="C",MAX(0,$C668-H$2)))</f>
        <v>0</v>
      </c>
      <c r="I668" s="103" t="n">
        <f aca="false">IF(I$1="P",MAX(0,I$2-$C668),IF(I$1="C",MAX(0,$C668-I$2)))</f>
        <v>0</v>
      </c>
      <c r="J668" s="103" t="n">
        <f aca="false">IF(J$1="P",MAX(0,J$2-$C668),IF(J$1="C",MAX(0,$C668-J$2)))</f>
        <v>0</v>
      </c>
      <c r="K668" s="103" t="n">
        <f aca="false">IF(K$1="P",MAX(0,K$2-$C668),IF(K$1="C",MAX(0,$C668-K$2)))</f>
        <v>0</v>
      </c>
      <c r="L668" s="103" t="n">
        <f aca="false">IF(L$1="P",MAX(0,L$2-$C668),IF(L$1="C",MAX(0,$C668-L$2)))</f>
        <v>0</v>
      </c>
      <c r="M668" s="103" t="n">
        <f aca="false">IF(M$1="P",MAX(0,M$2-$C668),IF(M$1="C",MAX(0,$C668-M$2)))</f>
        <v>87.21</v>
      </c>
      <c r="N668" s="103" t="n">
        <f aca="false">IF(N$1="P",MAX(0,N$2-$C668),IF(N$1="C",MAX(0,$C668-N$2)))</f>
        <v>82.21</v>
      </c>
      <c r="O668" s="103" t="n">
        <f aca="false">IF(O$1="P",MAX(0,O$2-$C668),IF(O$1="C",MAX(0,$C668-O$2)))</f>
        <v>77.21</v>
      </c>
      <c r="P668" s="103" t="n">
        <f aca="false">IF(P$1="P",MAX(0,P$2-$C668),IF(P$1="C",MAX(0,$C668-P$2)))</f>
        <v>72.21</v>
      </c>
      <c r="Q668" s="103" t="n">
        <f aca="false">IF(Q$1="P",MAX(0,Q$2-$C668),IF(Q$1="C",MAX(0,$C668-Q$2)))</f>
        <v>67.21</v>
      </c>
      <c r="R668" s="103" t="n">
        <f aca="false">IF(R$1="P",MAX(0,R$2-$C668),IF(R$1="C",MAX(0,$C668-R$2)))</f>
        <v>57.21</v>
      </c>
      <c r="S668" s="103" t="n">
        <f aca="false">IF(S$1="P",MAX(0,S$2-$C668),IF(S$1="C",MAX(0,$C668-S$2)))</f>
        <v>7.20998999999999</v>
      </c>
      <c r="T668" s="104" t="n">
        <f aca="false">A668</f>
        <v>31</v>
      </c>
      <c r="U668" s="105" t="n">
        <f aca="false">VLOOKUP($B668,Gas!$B$3:$E$2506,2)</f>
        <v>4.18</v>
      </c>
      <c r="V668" s="46" t="n">
        <f aca="false">C668/U668</f>
        <v>25.6483253588517</v>
      </c>
      <c r="W668" s="99" t="n">
        <f aca="false">VLOOKUP($B668,Gas!$B$3:$E$2506,4)</f>
        <v>0.500331355962905</v>
      </c>
    </row>
    <row r="669" customFormat="false" ht="12.75" hidden="false" customHeight="false" outlineLevel="0" collapsed="false">
      <c r="A669" s="95" t="n">
        <f aca="false">MONTH(B669)+(YEAR(B669)-1998)*12</f>
        <v>31</v>
      </c>
      <c r="B669" s="101" t="n">
        <v>36725</v>
      </c>
      <c r="C669" s="102" t="n">
        <v>164.61</v>
      </c>
      <c r="D669" s="98" t="n">
        <f aca="false">LN(C669/C668)</f>
        <v>0.428789511870846</v>
      </c>
      <c r="E669" s="106" t="n">
        <f aca="false">STDEV(D660:D669)*SQRT(trade_day)</f>
        <v>4.94750679387684</v>
      </c>
      <c r="F669" s="97"/>
      <c r="G669" s="103" t="n">
        <f aca="false">IF(G$1="P",MAX(0,G$2-$C669),IF(G$1="C",MAX(0,$C669-G$2)))</f>
        <v>0</v>
      </c>
      <c r="H669" s="103" t="n">
        <f aca="false">IF(H$1="P",MAX(0,H$2-$C669),IF(H$1="C",MAX(0,$C669-H$2)))</f>
        <v>0</v>
      </c>
      <c r="I669" s="103" t="n">
        <f aca="false">IF(I$1="P",MAX(0,I$2-$C669),IF(I$1="C",MAX(0,$C669-I$2)))</f>
        <v>0</v>
      </c>
      <c r="J669" s="103" t="n">
        <f aca="false">IF(J$1="P",MAX(0,J$2-$C669),IF(J$1="C",MAX(0,$C669-J$2)))</f>
        <v>0</v>
      </c>
      <c r="K669" s="103" t="n">
        <f aca="false">IF(K$1="P",MAX(0,K$2-$C669),IF(K$1="C",MAX(0,$C669-K$2)))</f>
        <v>0</v>
      </c>
      <c r="L669" s="103" t="n">
        <f aca="false">IF(L$1="P",MAX(0,L$2-$C669),IF(L$1="C",MAX(0,$C669-L$2)))</f>
        <v>0</v>
      </c>
      <c r="M669" s="103" t="n">
        <f aca="false">IF(M$1="P",MAX(0,M$2-$C669),IF(M$1="C",MAX(0,$C669-M$2)))</f>
        <v>144.61</v>
      </c>
      <c r="N669" s="103" t="n">
        <f aca="false">IF(N$1="P",MAX(0,N$2-$C669),IF(N$1="C",MAX(0,$C669-N$2)))</f>
        <v>139.61</v>
      </c>
      <c r="O669" s="103" t="n">
        <f aca="false">IF(O$1="P",MAX(0,O$2-$C669),IF(O$1="C",MAX(0,$C669-O$2)))</f>
        <v>134.61</v>
      </c>
      <c r="P669" s="103" t="n">
        <f aca="false">IF(P$1="P",MAX(0,P$2-$C669),IF(P$1="C",MAX(0,$C669-P$2)))</f>
        <v>129.61</v>
      </c>
      <c r="Q669" s="103" t="n">
        <f aca="false">IF(Q$1="P",MAX(0,Q$2-$C669),IF(Q$1="C",MAX(0,$C669-Q$2)))</f>
        <v>124.61</v>
      </c>
      <c r="R669" s="103" t="n">
        <f aca="false">IF(R$1="P",MAX(0,R$2-$C669),IF(R$1="C",MAX(0,$C669-R$2)))</f>
        <v>114.61</v>
      </c>
      <c r="S669" s="103" t="n">
        <f aca="false">IF(S$1="P",MAX(0,S$2-$C669),IF(S$1="C",MAX(0,$C669-S$2)))</f>
        <v>64.60999</v>
      </c>
      <c r="T669" s="104" t="n">
        <f aca="false">A669</f>
        <v>31</v>
      </c>
      <c r="U669" s="105" t="n">
        <f aca="false">VLOOKUP($B669,Gas!$B$3:$E$2506,2)</f>
        <v>4.135</v>
      </c>
      <c r="V669" s="46" t="n">
        <f aca="false">C669/U669</f>
        <v>39.8089480048368</v>
      </c>
      <c r="W669" s="99" t="n">
        <f aca="false">VLOOKUP($B669,Gas!$B$3:$E$2506,4)</f>
        <v>0.502595257084969</v>
      </c>
    </row>
    <row r="670" customFormat="false" ht="12.75" hidden="false" customHeight="false" outlineLevel="0" collapsed="false">
      <c r="A670" s="95" t="n">
        <f aca="false">MONTH(B670)+(YEAR(B670)-1998)*12</f>
        <v>31</v>
      </c>
      <c r="B670" s="101" t="n">
        <v>36726</v>
      </c>
      <c r="C670" s="102" t="n">
        <v>68.65</v>
      </c>
      <c r="D670" s="98" t="n">
        <f aca="false">LN(C670/C669)</f>
        <v>-0.874557907525014</v>
      </c>
      <c r="E670" s="106" t="n">
        <f aca="false">STDEV(D661:D670)*SQRT(trade_day)</f>
        <v>6.80330569229565</v>
      </c>
      <c r="F670" s="97"/>
      <c r="G670" s="103" t="n">
        <f aca="false">IF(G$1="P",MAX(0,G$2-$C670),IF(G$1="C",MAX(0,$C670-G$2)))</f>
        <v>0</v>
      </c>
      <c r="H670" s="103" t="n">
        <f aca="false">IF(H$1="P",MAX(0,H$2-$C670),IF(H$1="C",MAX(0,$C670-H$2)))</f>
        <v>0</v>
      </c>
      <c r="I670" s="103" t="n">
        <f aca="false">IF(I$1="P",MAX(0,I$2-$C670),IF(I$1="C",MAX(0,$C670-I$2)))</f>
        <v>0</v>
      </c>
      <c r="J670" s="103" t="n">
        <f aca="false">IF(J$1="P",MAX(0,J$2-$C670),IF(J$1="C",MAX(0,$C670-J$2)))</f>
        <v>0</v>
      </c>
      <c r="K670" s="103" t="n">
        <f aca="false">IF(K$1="P",MAX(0,K$2-$C670),IF(K$1="C",MAX(0,$C670-K$2)))</f>
        <v>0</v>
      </c>
      <c r="L670" s="103" t="n">
        <f aca="false">IF(L$1="P",MAX(0,L$2-$C670),IF(L$1="C",MAX(0,$C670-L$2)))</f>
        <v>0</v>
      </c>
      <c r="M670" s="103" t="n">
        <f aca="false">IF(M$1="P",MAX(0,M$2-$C670),IF(M$1="C",MAX(0,$C670-M$2)))</f>
        <v>48.65</v>
      </c>
      <c r="N670" s="103" t="n">
        <f aca="false">IF(N$1="P",MAX(0,N$2-$C670),IF(N$1="C",MAX(0,$C670-N$2)))</f>
        <v>43.65</v>
      </c>
      <c r="O670" s="103" t="n">
        <f aca="false">IF(O$1="P",MAX(0,O$2-$C670),IF(O$1="C",MAX(0,$C670-O$2)))</f>
        <v>38.65</v>
      </c>
      <c r="P670" s="103" t="n">
        <f aca="false">IF(P$1="P",MAX(0,P$2-$C670),IF(P$1="C",MAX(0,$C670-P$2)))</f>
        <v>33.65</v>
      </c>
      <c r="Q670" s="103" t="n">
        <f aca="false">IF(Q$1="P",MAX(0,Q$2-$C670),IF(Q$1="C",MAX(0,$C670-Q$2)))</f>
        <v>28.65</v>
      </c>
      <c r="R670" s="103" t="n">
        <f aca="false">IF(R$1="P",MAX(0,R$2-$C670),IF(R$1="C",MAX(0,$C670-R$2)))</f>
        <v>18.65</v>
      </c>
      <c r="S670" s="103" t="n">
        <f aca="false">IF(S$1="P",MAX(0,S$2-$C670),IF(S$1="C",MAX(0,$C670-S$2)))</f>
        <v>0</v>
      </c>
      <c r="T670" s="104" t="n">
        <f aca="false">A670</f>
        <v>31</v>
      </c>
      <c r="U670" s="105" t="n">
        <f aca="false">VLOOKUP($B670,Gas!$B$3:$E$2506,2)</f>
        <v>3.99</v>
      </c>
      <c r="V670" s="46" t="n">
        <f aca="false">C670/U670</f>
        <v>17.2055137844612</v>
      </c>
      <c r="W670" s="99" t="n">
        <f aca="false">VLOOKUP($B670,Gas!$B$3:$E$2506,4)</f>
        <v>0.555952677211853</v>
      </c>
    </row>
    <row r="671" customFormat="false" ht="12.75" hidden="false" customHeight="false" outlineLevel="0" collapsed="false">
      <c r="A671" s="95" t="n">
        <f aca="false">MONTH(B671)+(YEAR(B671)-1998)*12</f>
        <v>31</v>
      </c>
      <c r="B671" s="101" t="n">
        <v>36727</v>
      </c>
      <c r="C671" s="102" t="n">
        <v>54.98</v>
      </c>
      <c r="D671" s="98" t="n">
        <f aca="false">LN(C671/C670)</f>
        <v>-0.222051649476881</v>
      </c>
      <c r="E671" s="106" t="n">
        <f aca="false">STDEV(D662:D671)*SQRT(trade_day)</f>
        <v>6.90583085188417</v>
      </c>
      <c r="F671" s="97"/>
      <c r="G671" s="103" t="n">
        <f aca="false">IF(G$1="P",MAX(0,G$2-$C671),IF(G$1="C",MAX(0,$C671-G$2)))</f>
        <v>0</v>
      </c>
      <c r="H671" s="103" t="n">
        <f aca="false">IF(H$1="P",MAX(0,H$2-$C671),IF(H$1="C",MAX(0,$C671-H$2)))</f>
        <v>0</v>
      </c>
      <c r="I671" s="103" t="n">
        <f aca="false">IF(I$1="P",MAX(0,I$2-$C671),IF(I$1="C",MAX(0,$C671-I$2)))</f>
        <v>0</v>
      </c>
      <c r="J671" s="103" t="n">
        <f aca="false">IF(J$1="P",MAX(0,J$2-$C671),IF(J$1="C",MAX(0,$C671-J$2)))</f>
        <v>0</v>
      </c>
      <c r="K671" s="103" t="n">
        <f aca="false">IF(K$1="P",MAX(0,K$2-$C671),IF(K$1="C",MAX(0,$C671-K$2)))</f>
        <v>0</v>
      </c>
      <c r="L671" s="103" t="n">
        <f aca="false">IF(L$1="P",MAX(0,L$2-$C671),IF(L$1="C",MAX(0,$C671-L$2)))</f>
        <v>0</v>
      </c>
      <c r="M671" s="103" t="n">
        <f aca="false">IF(M$1="P",MAX(0,M$2-$C671),IF(M$1="C",MAX(0,$C671-M$2)))</f>
        <v>34.98</v>
      </c>
      <c r="N671" s="103" t="n">
        <f aca="false">IF(N$1="P",MAX(0,N$2-$C671),IF(N$1="C",MAX(0,$C671-N$2)))</f>
        <v>29.98</v>
      </c>
      <c r="O671" s="103" t="n">
        <f aca="false">IF(O$1="P",MAX(0,O$2-$C671),IF(O$1="C",MAX(0,$C671-O$2)))</f>
        <v>24.98</v>
      </c>
      <c r="P671" s="103" t="n">
        <f aca="false">IF(P$1="P",MAX(0,P$2-$C671),IF(P$1="C",MAX(0,$C671-P$2)))</f>
        <v>19.98</v>
      </c>
      <c r="Q671" s="103" t="n">
        <f aca="false">IF(Q$1="P",MAX(0,Q$2-$C671),IF(Q$1="C",MAX(0,$C671-Q$2)))</f>
        <v>14.98</v>
      </c>
      <c r="R671" s="103" t="n">
        <f aca="false">IF(R$1="P",MAX(0,R$2-$C671),IF(R$1="C",MAX(0,$C671-R$2)))</f>
        <v>4.98</v>
      </c>
      <c r="S671" s="103" t="n">
        <f aca="false">IF(S$1="P",MAX(0,S$2-$C671),IF(S$1="C",MAX(0,$C671-S$2)))</f>
        <v>0</v>
      </c>
      <c r="T671" s="104" t="n">
        <f aca="false">A671</f>
        <v>31</v>
      </c>
      <c r="U671" s="105" t="n">
        <f aca="false">VLOOKUP($B671,Gas!$B$3:$E$2506,2)</f>
        <v>4.065</v>
      </c>
      <c r="V671" s="46" t="n">
        <f aca="false">C671/U671</f>
        <v>13.5252152521525</v>
      </c>
      <c r="W671" s="99" t="n">
        <f aca="false">VLOOKUP($B671,Gas!$B$3:$E$2506,4)</f>
        <v>0.567389346935739</v>
      </c>
    </row>
    <row r="672" customFormat="false" ht="12.75" hidden="false" customHeight="false" outlineLevel="0" collapsed="false">
      <c r="A672" s="95" t="n">
        <f aca="false">MONTH(B672)+(YEAR(B672)-1998)*12</f>
        <v>31</v>
      </c>
      <c r="B672" s="101" t="n">
        <v>36728</v>
      </c>
      <c r="C672" s="102" t="n">
        <v>55.26</v>
      </c>
      <c r="D672" s="98" t="n">
        <f aca="false">LN(C672/C671)</f>
        <v>0.00507983675817084</v>
      </c>
      <c r="E672" s="106" t="n">
        <f aca="false">STDEV(D663:D672)*SQRT(trade_day)</f>
        <v>6.90370815614798</v>
      </c>
      <c r="F672" s="97"/>
      <c r="G672" s="103" t="n">
        <f aca="false">IF(G$1="P",MAX(0,G$2-$C672),IF(G$1="C",MAX(0,$C672-G$2)))</f>
        <v>0</v>
      </c>
      <c r="H672" s="103" t="n">
        <f aca="false">IF(H$1="P",MAX(0,H$2-$C672),IF(H$1="C",MAX(0,$C672-H$2)))</f>
        <v>0</v>
      </c>
      <c r="I672" s="103" t="n">
        <f aca="false">IF(I$1="P",MAX(0,I$2-$C672),IF(I$1="C",MAX(0,$C672-I$2)))</f>
        <v>0</v>
      </c>
      <c r="J672" s="103" t="n">
        <f aca="false">IF(J$1="P",MAX(0,J$2-$C672),IF(J$1="C",MAX(0,$C672-J$2)))</f>
        <v>0</v>
      </c>
      <c r="K672" s="103" t="n">
        <f aca="false">IF(K$1="P",MAX(0,K$2-$C672),IF(K$1="C",MAX(0,$C672-K$2)))</f>
        <v>0</v>
      </c>
      <c r="L672" s="103" t="n">
        <f aca="false">IF(L$1="P",MAX(0,L$2-$C672),IF(L$1="C",MAX(0,$C672-L$2)))</f>
        <v>0</v>
      </c>
      <c r="M672" s="103" t="n">
        <f aca="false">IF(M$1="P",MAX(0,M$2-$C672),IF(M$1="C",MAX(0,$C672-M$2)))</f>
        <v>35.26</v>
      </c>
      <c r="N672" s="103" t="n">
        <f aca="false">IF(N$1="P",MAX(0,N$2-$C672),IF(N$1="C",MAX(0,$C672-N$2)))</f>
        <v>30.26</v>
      </c>
      <c r="O672" s="103" t="n">
        <f aca="false">IF(O$1="P",MAX(0,O$2-$C672),IF(O$1="C",MAX(0,$C672-O$2)))</f>
        <v>25.26</v>
      </c>
      <c r="P672" s="103" t="n">
        <f aca="false">IF(P$1="P",MAX(0,P$2-$C672),IF(P$1="C",MAX(0,$C672-P$2)))</f>
        <v>20.26</v>
      </c>
      <c r="Q672" s="103" t="n">
        <f aca="false">IF(Q$1="P",MAX(0,Q$2-$C672),IF(Q$1="C",MAX(0,$C672-Q$2)))</f>
        <v>15.26</v>
      </c>
      <c r="R672" s="103" t="n">
        <f aca="false">IF(R$1="P",MAX(0,R$2-$C672),IF(R$1="C",MAX(0,$C672-R$2)))</f>
        <v>5.26</v>
      </c>
      <c r="S672" s="103" t="n">
        <f aca="false">IF(S$1="P",MAX(0,S$2-$C672),IF(S$1="C",MAX(0,$C672-S$2)))</f>
        <v>0</v>
      </c>
      <c r="T672" s="104" t="n">
        <f aca="false">A672</f>
        <v>31</v>
      </c>
      <c r="U672" s="105" t="n">
        <f aca="false">VLOOKUP($B672,Gas!$B$3:$E$2506,2)</f>
        <v>3.865</v>
      </c>
      <c r="V672" s="46" t="n">
        <f aca="false">C672/U672</f>
        <v>14.2975420439845</v>
      </c>
      <c r="W672" s="99" t="n">
        <f aca="false">VLOOKUP($B672,Gas!$B$3:$E$2506,4)</f>
        <v>0.564255539755298</v>
      </c>
    </row>
    <row r="673" customFormat="false" ht="12.75" hidden="false" customHeight="false" outlineLevel="0" collapsed="false">
      <c r="A673" s="95" t="n">
        <f aca="false">MONTH(B673)+(YEAR(B673)-1998)*12</f>
        <v>31</v>
      </c>
      <c r="B673" s="101" t="n">
        <v>36731</v>
      </c>
      <c r="C673" s="102" t="n">
        <v>53.43</v>
      </c>
      <c r="D673" s="98" t="n">
        <f aca="false">LN(C673/C672)</f>
        <v>-0.0336769335255905</v>
      </c>
      <c r="E673" s="106" t="n">
        <f aca="false">STDEV(D664:D673)*SQRT(trade_day)</f>
        <v>6.06271211811337</v>
      </c>
      <c r="F673" s="97"/>
      <c r="G673" s="103" t="n">
        <f aca="false">IF(G$1="P",MAX(0,G$2-$C673),IF(G$1="C",MAX(0,$C673-G$2)))</f>
        <v>0</v>
      </c>
      <c r="H673" s="103" t="n">
        <f aca="false">IF(H$1="P",MAX(0,H$2-$C673),IF(H$1="C",MAX(0,$C673-H$2)))</f>
        <v>0</v>
      </c>
      <c r="I673" s="103" t="n">
        <f aca="false">IF(I$1="P",MAX(0,I$2-$C673),IF(I$1="C",MAX(0,$C673-I$2)))</f>
        <v>0</v>
      </c>
      <c r="J673" s="103" t="n">
        <f aca="false">IF(J$1="P",MAX(0,J$2-$C673),IF(J$1="C",MAX(0,$C673-J$2)))</f>
        <v>0</v>
      </c>
      <c r="K673" s="103" t="n">
        <f aca="false">IF(K$1="P",MAX(0,K$2-$C673),IF(K$1="C",MAX(0,$C673-K$2)))</f>
        <v>0</v>
      </c>
      <c r="L673" s="103" t="n">
        <f aca="false">IF(L$1="P",MAX(0,L$2-$C673),IF(L$1="C",MAX(0,$C673-L$2)))</f>
        <v>0</v>
      </c>
      <c r="M673" s="103" t="n">
        <f aca="false">IF(M$1="P",MAX(0,M$2-$C673),IF(M$1="C",MAX(0,$C673-M$2)))</f>
        <v>33.43</v>
      </c>
      <c r="N673" s="103" t="n">
        <f aca="false">IF(N$1="P",MAX(0,N$2-$C673),IF(N$1="C",MAX(0,$C673-N$2)))</f>
        <v>28.43</v>
      </c>
      <c r="O673" s="103" t="n">
        <f aca="false">IF(O$1="P",MAX(0,O$2-$C673),IF(O$1="C",MAX(0,$C673-O$2)))</f>
        <v>23.43</v>
      </c>
      <c r="P673" s="103" t="n">
        <f aca="false">IF(P$1="P",MAX(0,P$2-$C673),IF(P$1="C",MAX(0,$C673-P$2)))</f>
        <v>18.43</v>
      </c>
      <c r="Q673" s="103" t="n">
        <f aca="false">IF(Q$1="P",MAX(0,Q$2-$C673),IF(Q$1="C",MAX(0,$C673-Q$2)))</f>
        <v>13.43</v>
      </c>
      <c r="R673" s="103" t="n">
        <f aca="false">IF(R$1="P",MAX(0,R$2-$C673),IF(R$1="C",MAX(0,$C673-R$2)))</f>
        <v>3.43</v>
      </c>
      <c r="S673" s="103" t="n">
        <f aca="false">IF(S$1="P",MAX(0,S$2-$C673),IF(S$1="C",MAX(0,$C673-S$2)))</f>
        <v>0</v>
      </c>
      <c r="T673" s="104" t="n">
        <f aca="false">A673</f>
        <v>31</v>
      </c>
      <c r="U673" s="105" t="n">
        <f aca="false">VLOOKUP($B673,Gas!$B$3:$E$2506,2)</f>
        <v>3.88</v>
      </c>
      <c r="V673" s="46" t="n">
        <f aca="false">C673/U673</f>
        <v>13.770618556701</v>
      </c>
      <c r="W673" s="99" t="n">
        <f aca="false">VLOOKUP($B673,Gas!$B$3:$E$2506,4)</f>
        <v>0.440346361976373</v>
      </c>
    </row>
    <row r="674" customFormat="false" ht="12.75" hidden="false" customHeight="false" outlineLevel="0" collapsed="false">
      <c r="A674" s="95" t="n">
        <f aca="false">MONTH(B674)+(YEAR(B674)-1998)*12</f>
        <v>31</v>
      </c>
      <c r="B674" s="101" t="n">
        <v>36732</v>
      </c>
      <c r="C674" s="102" t="n">
        <v>45.04</v>
      </c>
      <c r="D674" s="98" t="n">
        <f aca="false">LN(C674/C673)</f>
        <v>-0.170821402138245</v>
      </c>
      <c r="E674" s="106" t="n">
        <f aca="false">STDEV(D665:D674)*SQRT(trade_day)</f>
        <v>5.749168588676</v>
      </c>
      <c r="F674" s="97"/>
      <c r="G674" s="103" t="n">
        <f aca="false">IF(G$1="P",MAX(0,G$2-$C674),IF(G$1="C",MAX(0,$C674-G$2)))</f>
        <v>0</v>
      </c>
      <c r="H674" s="103" t="n">
        <f aca="false">IF(H$1="P",MAX(0,H$2-$C674),IF(H$1="C",MAX(0,$C674-H$2)))</f>
        <v>0</v>
      </c>
      <c r="I674" s="103" t="n">
        <f aca="false">IF(I$1="P",MAX(0,I$2-$C674),IF(I$1="C",MAX(0,$C674-I$2)))</f>
        <v>0</v>
      </c>
      <c r="J674" s="103" t="n">
        <f aca="false">IF(J$1="P",MAX(0,J$2-$C674),IF(J$1="C",MAX(0,$C674-J$2)))</f>
        <v>0</v>
      </c>
      <c r="K674" s="103" t="n">
        <f aca="false">IF(K$1="P",MAX(0,K$2-$C674),IF(K$1="C",MAX(0,$C674-K$2)))</f>
        <v>0</v>
      </c>
      <c r="L674" s="103" t="n">
        <f aca="false">IF(L$1="P",MAX(0,L$2-$C674),IF(L$1="C",MAX(0,$C674-L$2)))</f>
        <v>4.96</v>
      </c>
      <c r="M674" s="103" t="n">
        <f aca="false">IF(M$1="P",MAX(0,M$2-$C674),IF(M$1="C",MAX(0,$C674-M$2)))</f>
        <v>25.04</v>
      </c>
      <c r="N674" s="103" t="n">
        <f aca="false">IF(N$1="P",MAX(0,N$2-$C674),IF(N$1="C",MAX(0,$C674-N$2)))</f>
        <v>20.04</v>
      </c>
      <c r="O674" s="103" t="n">
        <f aca="false">IF(O$1="P",MAX(0,O$2-$C674),IF(O$1="C",MAX(0,$C674-O$2)))</f>
        <v>15.04</v>
      </c>
      <c r="P674" s="103" t="n">
        <f aca="false">IF(P$1="P",MAX(0,P$2-$C674),IF(P$1="C",MAX(0,$C674-P$2)))</f>
        <v>10.04</v>
      </c>
      <c r="Q674" s="103" t="n">
        <f aca="false">IF(Q$1="P",MAX(0,Q$2-$C674),IF(Q$1="C",MAX(0,$C674-Q$2)))</f>
        <v>5.04</v>
      </c>
      <c r="R674" s="103" t="n">
        <f aca="false">IF(R$1="P",MAX(0,R$2-$C674),IF(R$1="C",MAX(0,$C674-R$2)))</f>
        <v>0</v>
      </c>
      <c r="S674" s="103" t="n">
        <f aca="false">IF(S$1="P",MAX(0,S$2-$C674),IF(S$1="C",MAX(0,$C674-S$2)))</f>
        <v>0</v>
      </c>
      <c r="T674" s="104" t="n">
        <f aca="false">A674</f>
        <v>31</v>
      </c>
      <c r="U674" s="105" t="n">
        <f aca="false">VLOOKUP($B674,Gas!$B$3:$E$2506,2)</f>
        <v>3.74</v>
      </c>
      <c r="V674" s="46" t="n">
        <f aca="false">C674/U674</f>
        <v>12.0427807486631</v>
      </c>
      <c r="W674" s="99" t="n">
        <f aca="false">VLOOKUP($B674,Gas!$B$3:$E$2506,4)</f>
        <v>0.423002276817725</v>
      </c>
    </row>
    <row r="675" customFormat="false" ht="12.75" hidden="false" customHeight="false" outlineLevel="0" collapsed="false">
      <c r="A675" s="95" t="n">
        <f aca="false">MONTH(B675)+(YEAR(B675)-1998)*12</f>
        <v>31</v>
      </c>
      <c r="B675" s="101" t="n">
        <v>36733</v>
      </c>
      <c r="C675" s="102" t="n">
        <v>41.92</v>
      </c>
      <c r="D675" s="98" t="n">
        <f aca="false">LN(C675/C674)</f>
        <v>-0.0717879438186482</v>
      </c>
      <c r="E675" s="106" t="n">
        <f aca="false">STDEV(D666:D675)*SQRT(trade_day)</f>
        <v>5.72223508302914</v>
      </c>
      <c r="F675" s="97"/>
      <c r="G675" s="103" t="n">
        <f aca="false">IF(G$1="P",MAX(0,G$2-$C675),IF(G$1="C",MAX(0,$C675-G$2)))</f>
        <v>0</v>
      </c>
      <c r="H675" s="103" t="n">
        <f aca="false">IF(H$1="P",MAX(0,H$2-$C675),IF(H$1="C",MAX(0,$C675-H$2)))</f>
        <v>0</v>
      </c>
      <c r="I675" s="103" t="n">
        <f aca="false">IF(I$1="P",MAX(0,I$2-$C675),IF(I$1="C",MAX(0,$C675-I$2)))</f>
        <v>0</v>
      </c>
      <c r="J675" s="103" t="n">
        <f aca="false">IF(J$1="P",MAX(0,J$2-$C675),IF(J$1="C",MAX(0,$C675-J$2)))</f>
        <v>0</v>
      </c>
      <c r="K675" s="103" t="n">
        <f aca="false">IF(K$1="P",MAX(0,K$2-$C675),IF(K$1="C",MAX(0,$C675-K$2)))</f>
        <v>0</v>
      </c>
      <c r="L675" s="103" t="n">
        <f aca="false">IF(L$1="P",MAX(0,L$2-$C675),IF(L$1="C",MAX(0,$C675-L$2)))</f>
        <v>8.08</v>
      </c>
      <c r="M675" s="103" t="n">
        <f aca="false">IF(M$1="P",MAX(0,M$2-$C675),IF(M$1="C",MAX(0,$C675-M$2)))</f>
        <v>21.92</v>
      </c>
      <c r="N675" s="103" t="n">
        <f aca="false">IF(N$1="P",MAX(0,N$2-$C675),IF(N$1="C",MAX(0,$C675-N$2)))</f>
        <v>16.92</v>
      </c>
      <c r="O675" s="103" t="n">
        <f aca="false">IF(O$1="P",MAX(0,O$2-$C675),IF(O$1="C",MAX(0,$C675-O$2)))</f>
        <v>11.92</v>
      </c>
      <c r="P675" s="103" t="n">
        <f aca="false">IF(P$1="P",MAX(0,P$2-$C675),IF(P$1="C",MAX(0,$C675-P$2)))</f>
        <v>6.92</v>
      </c>
      <c r="Q675" s="103" t="n">
        <f aca="false">IF(Q$1="P",MAX(0,Q$2-$C675),IF(Q$1="C",MAX(0,$C675-Q$2)))</f>
        <v>1.92</v>
      </c>
      <c r="R675" s="103" t="n">
        <f aca="false">IF(R$1="P",MAX(0,R$2-$C675),IF(R$1="C",MAX(0,$C675-R$2)))</f>
        <v>0</v>
      </c>
      <c r="S675" s="103" t="n">
        <f aca="false">IF(S$1="P",MAX(0,S$2-$C675),IF(S$1="C",MAX(0,$C675-S$2)))</f>
        <v>0</v>
      </c>
      <c r="T675" s="104" t="n">
        <f aca="false">A675</f>
        <v>31</v>
      </c>
      <c r="U675" s="105" t="n">
        <f aca="false">VLOOKUP($B675,Gas!$B$3:$E$2506,2)</f>
        <v>3.635</v>
      </c>
      <c r="V675" s="46" t="n">
        <f aca="false">C675/U675</f>
        <v>11.5323246217332</v>
      </c>
      <c r="W675" s="99" t="n">
        <f aca="false">VLOOKUP($B675,Gas!$B$3:$E$2506,4)</f>
        <v>0.427596447184168</v>
      </c>
    </row>
    <row r="676" customFormat="false" ht="12.75" hidden="false" customHeight="false" outlineLevel="0" collapsed="false">
      <c r="A676" s="95" t="n">
        <f aca="false">MONTH(B676)+(YEAR(B676)-1998)*12</f>
        <v>31</v>
      </c>
      <c r="B676" s="101" t="n">
        <v>36734</v>
      </c>
      <c r="C676" s="102" t="n">
        <v>45.48</v>
      </c>
      <c r="D676" s="98" t="n">
        <f aca="false">LN(C676/C675)</f>
        <v>0.0815096288695485</v>
      </c>
      <c r="E676" s="106" t="n">
        <f aca="false">STDEV(D667:D676)*SQRT(trade_day)</f>
        <v>5.48250476706519</v>
      </c>
      <c r="F676" s="97"/>
      <c r="G676" s="103" t="n">
        <f aca="false">IF(G$1="P",MAX(0,G$2-$C676),IF(G$1="C",MAX(0,$C676-G$2)))</f>
        <v>0</v>
      </c>
      <c r="H676" s="103" t="n">
        <f aca="false">IF(H$1="P",MAX(0,H$2-$C676),IF(H$1="C",MAX(0,$C676-H$2)))</f>
        <v>0</v>
      </c>
      <c r="I676" s="103" t="n">
        <f aca="false">IF(I$1="P",MAX(0,I$2-$C676),IF(I$1="C",MAX(0,$C676-I$2)))</f>
        <v>0</v>
      </c>
      <c r="J676" s="103" t="n">
        <f aca="false">IF(J$1="P",MAX(0,J$2-$C676),IF(J$1="C",MAX(0,$C676-J$2)))</f>
        <v>0</v>
      </c>
      <c r="K676" s="103" t="n">
        <f aca="false">IF(K$1="P",MAX(0,K$2-$C676),IF(K$1="C",MAX(0,$C676-K$2)))</f>
        <v>0</v>
      </c>
      <c r="L676" s="103" t="n">
        <f aca="false">IF(L$1="P",MAX(0,L$2-$C676),IF(L$1="C",MAX(0,$C676-L$2)))</f>
        <v>4.52</v>
      </c>
      <c r="M676" s="103" t="n">
        <f aca="false">IF(M$1="P",MAX(0,M$2-$C676),IF(M$1="C",MAX(0,$C676-M$2)))</f>
        <v>25.48</v>
      </c>
      <c r="N676" s="103" t="n">
        <f aca="false">IF(N$1="P",MAX(0,N$2-$C676),IF(N$1="C",MAX(0,$C676-N$2)))</f>
        <v>20.48</v>
      </c>
      <c r="O676" s="103" t="n">
        <f aca="false">IF(O$1="P",MAX(0,O$2-$C676),IF(O$1="C",MAX(0,$C676-O$2)))</f>
        <v>15.48</v>
      </c>
      <c r="P676" s="103" t="n">
        <f aca="false">IF(P$1="P",MAX(0,P$2-$C676),IF(P$1="C",MAX(0,$C676-P$2)))</f>
        <v>10.48</v>
      </c>
      <c r="Q676" s="103" t="n">
        <f aca="false">IF(Q$1="P",MAX(0,Q$2-$C676),IF(Q$1="C",MAX(0,$C676-Q$2)))</f>
        <v>5.48</v>
      </c>
      <c r="R676" s="103" t="n">
        <f aca="false">IF(R$1="P",MAX(0,R$2-$C676),IF(R$1="C",MAX(0,$C676-R$2)))</f>
        <v>0</v>
      </c>
      <c r="S676" s="103" t="n">
        <f aca="false">IF(S$1="P",MAX(0,S$2-$C676),IF(S$1="C",MAX(0,$C676-S$2)))</f>
        <v>0</v>
      </c>
      <c r="T676" s="104" t="n">
        <f aca="false">A676</f>
        <v>31</v>
      </c>
      <c r="U676" s="105" t="n">
        <f aca="false">VLOOKUP($B676,Gas!$B$3:$E$2506,2)</f>
        <v>3.58</v>
      </c>
      <c r="V676" s="46" t="n">
        <f aca="false">C676/U676</f>
        <v>12.7039106145251</v>
      </c>
      <c r="W676" s="99" t="n">
        <f aca="false">VLOOKUP($B676,Gas!$B$3:$E$2506,4)</f>
        <v>0.417189343976657</v>
      </c>
    </row>
    <row r="677" customFormat="false" ht="12.75" hidden="false" customHeight="false" outlineLevel="0" collapsed="false">
      <c r="A677" s="95" t="n">
        <f aca="false">MONTH(B677)+(YEAR(B677)-1998)*12</f>
        <v>31</v>
      </c>
      <c r="B677" s="101" t="n">
        <v>36735</v>
      </c>
      <c r="C677" s="102" t="n">
        <v>49.47</v>
      </c>
      <c r="D677" s="98" t="n">
        <f aca="false">LN(C677/C676)</f>
        <v>0.084093756357282</v>
      </c>
      <c r="E677" s="106" t="n">
        <f aca="false">STDEV(D668:D677)*SQRT(trade_day)</f>
        <v>5.52721679488729</v>
      </c>
      <c r="F677" s="97"/>
      <c r="G677" s="103" t="n">
        <f aca="false">IF(G$1="P",MAX(0,G$2-$C677),IF(G$1="C",MAX(0,$C677-G$2)))</f>
        <v>0</v>
      </c>
      <c r="H677" s="103" t="n">
        <f aca="false">IF(H$1="P",MAX(0,H$2-$C677),IF(H$1="C",MAX(0,$C677-H$2)))</f>
        <v>0</v>
      </c>
      <c r="I677" s="103" t="n">
        <f aca="false">IF(I$1="P",MAX(0,I$2-$C677),IF(I$1="C",MAX(0,$C677-I$2)))</f>
        <v>0</v>
      </c>
      <c r="J677" s="103" t="n">
        <f aca="false">IF(J$1="P",MAX(0,J$2-$C677),IF(J$1="C",MAX(0,$C677-J$2)))</f>
        <v>0</v>
      </c>
      <c r="K677" s="103" t="n">
        <f aca="false">IF(K$1="P",MAX(0,K$2-$C677),IF(K$1="C",MAX(0,$C677-K$2)))</f>
        <v>0</v>
      </c>
      <c r="L677" s="103" t="n">
        <f aca="false">IF(L$1="P",MAX(0,L$2-$C677),IF(L$1="C",MAX(0,$C677-L$2)))</f>
        <v>0.530000000000001</v>
      </c>
      <c r="M677" s="103" t="n">
        <f aca="false">IF(M$1="P",MAX(0,M$2-$C677),IF(M$1="C",MAX(0,$C677-M$2)))</f>
        <v>29.47</v>
      </c>
      <c r="N677" s="103" t="n">
        <f aca="false">IF(N$1="P",MAX(0,N$2-$C677),IF(N$1="C",MAX(0,$C677-N$2)))</f>
        <v>24.47</v>
      </c>
      <c r="O677" s="103" t="n">
        <f aca="false">IF(O$1="P",MAX(0,O$2-$C677),IF(O$1="C",MAX(0,$C677-O$2)))</f>
        <v>19.47</v>
      </c>
      <c r="P677" s="103" t="n">
        <f aca="false">IF(P$1="P",MAX(0,P$2-$C677),IF(P$1="C",MAX(0,$C677-P$2)))</f>
        <v>14.47</v>
      </c>
      <c r="Q677" s="103" t="n">
        <f aca="false">IF(Q$1="P",MAX(0,Q$2-$C677),IF(Q$1="C",MAX(0,$C677-Q$2)))</f>
        <v>9.47</v>
      </c>
      <c r="R677" s="103" t="n">
        <f aca="false">IF(R$1="P",MAX(0,R$2-$C677),IF(R$1="C",MAX(0,$C677-R$2)))</f>
        <v>0</v>
      </c>
      <c r="S677" s="103" t="n">
        <f aca="false">IF(S$1="P",MAX(0,S$2-$C677),IF(S$1="C",MAX(0,$C677-S$2)))</f>
        <v>0</v>
      </c>
      <c r="T677" s="104" t="n">
        <f aca="false">A677</f>
        <v>31</v>
      </c>
      <c r="U677" s="105" t="n">
        <f aca="false">VLOOKUP($B677,Gas!$B$3:$E$2506,2)</f>
        <v>3.755</v>
      </c>
      <c r="V677" s="46" t="n">
        <f aca="false">C677/U677</f>
        <v>13.1744340878828</v>
      </c>
      <c r="W677" s="99" t="n">
        <f aca="false">VLOOKUP($B677,Gas!$B$3:$E$2506,4)</f>
        <v>0.566879529705664</v>
      </c>
    </row>
    <row r="678" customFormat="false" ht="12.75" hidden="false" customHeight="false" outlineLevel="0" collapsed="false">
      <c r="A678" s="95" t="n">
        <f aca="false">MONTH(B678)+(YEAR(B678)-1998)*12</f>
        <v>31</v>
      </c>
      <c r="B678" s="101" t="n">
        <v>36738</v>
      </c>
      <c r="C678" s="102" t="n">
        <v>52.67</v>
      </c>
      <c r="D678" s="98" t="n">
        <f aca="false">LN(C678/C677)</f>
        <v>0.0626796082556807</v>
      </c>
      <c r="E678" s="106" t="n">
        <f aca="false">STDEV(D669:D678)*SQRT(trade_day)</f>
        <v>5.27215166993361</v>
      </c>
      <c r="F678" s="97"/>
      <c r="G678" s="103" t="n">
        <f aca="false">IF(G$1="P",MAX(0,G$2-$C678),IF(G$1="C",MAX(0,$C678-G$2)))</f>
        <v>0</v>
      </c>
      <c r="H678" s="103" t="n">
        <f aca="false">IF(H$1="P",MAX(0,H$2-$C678),IF(H$1="C",MAX(0,$C678-H$2)))</f>
        <v>0</v>
      </c>
      <c r="I678" s="103" t="n">
        <f aca="false">IF(I$1="P",MAX(0,I$2-$C678),IF(I$1="C",MAX(0,$C678-I$2)))</f>
        <v>0</v>
      </c>
      <c r="J678" s="103" t="n">
        <f aca="false">IF(J$1="P",MAX(0,J$2-$C678),IF(J$1="C",MAX(0,$C678-J$2)))</f>
        <v>0</v>
      </c>
      <c r="K678" s="103" t="n">
        <f aca="false">IF(K$1="P",MAX(0,K$2-$C678),IF(K$1="C",MAX(0,$C678-K$2)))</f>
        <v>0</v>
      </c>
      <c r="L678" s="103" t="n">
        <f aca="false">IF(L$1="P",MAX(0,L$2-$C678),IF(L$1="C",MAX(0,$C678-L$2)))</f>
        <v>0</v>
      </c>
      <c r="M678" s="103" t="n">
        <f aca="false">IF(M$1="P",MAX(0,M$2-$C678),IF(M$1="C",MAX(0,$C678-M$2)))</f>
        <v>32.67</v>
      </c>
      <c r="N678" s="103" t="n">
        <f aca="false">IF(N$1="P",MAX(0,N$2-$C678),IF(N$1="C",MAX(0,$C678-N$2)))</f>
        <v>27.67</v>
      </c>
      <c r="O678" s="103" t="n">
        <f aca="false">IF(O$1="P",MAX(0,O$2-$C678),IF(O$1="C",MAX(0,$C678-O$2)))</f>
        <v>22.67</v>
      </c>
      <c r="P678" s="103" t="n">
        <f aca="false">IF(P$1="P",MAX(0,P$2-$C678),IF(P$1="C",MAX(0,$C678-P$2)))</f>
        <v>17.67</v>
      </c>
      <c r="Q678" s="103" t="n">
        <f aca="false">IF(Q$1="P",MAX(0,Q$2-$C678),IF(Q$1="C",MAX(0,$C678-Q$2)))</f>
        <v>12.67</v>
      </c>
      <c r="R678" s="103" t="n">
        <f aca="false">IF(R$1="P",MAX(0,R$2-$C678),IF(R$1="C",MAX(0,$C678-R$2)))</f>
        <v>2.67</v>
      </c>
      <c r="S678" s="103" t="n">
        <f aca="false">IF(S$1="P",MAX(0,S$2-$C678),IF(S$1="C",MAX(0,$C678-S$2)))</f>
        <v>0</v>
      </c>
      <c r="T678" s="104" t="n">
        <f aca="false">A678</f>
        <v>31</v>
      </c>
      <c r="U678" s="105" t="n">
        <f aca="false">VLOOKUP($B678,Gas!$B$3:$E$2506,2)</f>
        <v>3.885</v>
      </c>
      <c r="V678" s="46" t="n">
        <f aca="false">C678/U678</f>
        <v>13.5572715572716</v>
      </c>
      <c r="W678" s="99" t="n">
        <f aca="false">VLOOKUP($B678,Gas!$B$3:$E$2506,4)</f>
        <v>0.486763007270753</v>
      </c>
    </row>
    <row r="679" customFormat="false" ht="12.75" hidden="false" customHeight="false" outlineLevel="0" collapsed="false">
      <c r="A679" s="95" t="n">
        <f aca="false">MONTH(B679)+(YEAR(B679)-1998)*12</f>
        <v>32</v>
      </c>
      <c r="B679" s="101" t="n">
        <v>36739</v>
      </c>
      <c r="C679" s="102" t="n">
        <v>50.03</v>
      </c>
      <c r="D679" s="98" t="n">
        <f aca="false">LN(C679/C678)</f>
        <v>-0.0514232079951843</v>
      </c>
      <c r="E679" s="106" t="n">
        <f aca="false">STDEV(D670:D679)*SQRT(trade_day)</f>
        <v>4.49723019138264</v>
      </c>
      <c r="F679" s="97"/>
      <c r="G679" s="103" t="n">
        <f aca="false">IF(G$1="P",MAX(0,G$2-$C679),IF(G$1="C",MAX(0,$C679-G$2)))</f>
        <v>0</v>
      </c>
      <c r="H679" s="103" t="n">
        <f aca="false">IF(H$1="P",MAX(0,H$2-$C679),IF(H$1="C",MAX(0,$C679-H$2)))</f>
        <v>0</v>
      </c>
      <c r="I679" s="103" t="n">
        <f aca="false">IF(I$1="P",MAX(0,I$2-$C679),IF(I$1="C",MAX(0,$C679-I$2)))</f>
        <v>0</v>
      </c>
      <c r="J679" s="103" t="n">
        <f aca="false">IF(J$1="P",MAX(0,J$2-$C679),IF(J$1="C",MAX(0,$C679-J$2)))</f>
        <v>0</v>
      </c>
      <c r="K679" s="103" t="n">
        <f aca="false">IF(K$1="P",MAX(0,K$2-$C679),IF(K$1="C",MAX(0,$C679-K$2)))</f>
        <v>0</v>
      </c>
      <c r="L679" s="103" t="n">
        <f aca="false">IF(L$1="P",MAX(0,L$2-$C679),IF(L$1="C",MAX(0,$C679-L$2)))</f>
        <v>0</v>
      </c>
      <c r="M679" s="103" t="n">
        <f aca="false">IF(M$1="P",MAX(0,M$2-$C679),IF(M$1="C",MAX(0,$C679-M$2)))</f>
        <v>30.03</v>
      </c>
      <c r="N679" s="103" t="n">
        <f aca="false">IF(N$1="P",MAX(0,N$2-$C679),IF(N$1="C",MAX(0,$C679-N$2)))</f>
        <v>25.03</v>
      </c>
      <c r="O679" s="103" t="n">
        <f aca="false">IF(O$1="P",MAX(0,O$2-$C679),IF(O$1="C",MAX(0,$C679-O$2)))</f>
        <v>20.03</v>
      </c>
      <c r="P679" s="103" t="n">
        <f aca="false">IF(P$1="P",MAX(0,P$2-$C679),IF(P$1="C",MAX(0,$C679-P$2)))</f>
        <v>15.03</v>
      </c>
      <c r="Q679" s="103" t="n">
        <f aca="false">IF(Q$1="P",MAX(0,Q$2-$C679),IF(Q$1="C",MAX(0,$C679-Q$2)))</f>
        <v>10.03</v>
      </c>
      <c r="R679" s="103" t="n">
        <f aca="false">IF(R$1="P",MAX(0,R$2-$C679),IF(R$1="C",MAX(0,$C679-R$2)))</f>
        <v>0.0300000000000011</v>
      </c>
      <c r="S679" s="103" t="n">
        <f aca="false">IF(S$1="P",MAX(0,S$2-$C679),IF(S$1="C",MAX(0,$C679-S$2)))</f>
        <v>0</v>
      </c>
      <c r="T679" s="104" t="n">
        <f aca="false">A679</f>
        <v>32</v>
      </c>
      <c r="U679" s="105" t="n">
        <f aca="false">VLOOKUP($B679,Gas!$B$3:$E$2506,2)</f>
        <v>3.76</v>
      </c>
      <c r="V679" s="46" t="n">
        <f aca="false">C679/U679</f>
        <v>13.3058510638298</v>
      </c>
      <c r="W679" s="99" t="n">
        <f aca="false">VLOOKUP($B679,Gas!$B$3:$E$2506,4)</f>
        <v>0.525177458631704</v>
      </c>
    </row>
    <row r="680" customFormat="false" ht="12.75" hidden="false" customHeight="false" outlineLevel="0" collapsed="false">
      <c r="A680" s="95" t="n">
        <f aca="false">MONTH(B680)+(YEAR(B680)-1998)*12</f>
        <v>32</v>
      </c>
      <c r="B680" s="101" t="n">
        <v>36740</v>
      </c>
      <c r="C680" s="102" t="n">
        <v>48.85</v>
      </c>
      <c r="D680" s="98" t="n">
        <f aca="false">LN(C680/C679)</f>
        <v>-0.023868447011322</v>
      </c>
      <c r="E680" s="106" t="n">
        <f aca="false">STDEV(D671:D680)*SQRT(trade_day)</f>
        <v>1.61658549106134</v>
      </c>
      <c r="F680" s="97"/>
      <c r="G680" s="103" t="n">
        <f aca="false">IF(G$1="P",MAX(0,G$2-$C680),IF(G$1="C",MAX(0,$C680-G$2)))</f>
        <v>0</v>
      </c>
      <c r="H680" s="103" t="n">
        <f aca="false">IF(H$1="P",MAX(0,H$2-$C680),IF(H$1="C",MAX(0,$C680-H$2)))</f>
        <v>0</v>
      </c>
      <c r="I680" s="103" t="n">
        <f aca="false">IF(I$1="P",MAX(0,I$2-$C680),IF(I$1="C",MAX(0,$C680-I$2)))</f>
        <v>0</v>
      </c>
      <c r="J680" s="103" t="n">
        <f aca="false">IF(J$1="P",MAX(0,J$2-$C680),IF(J$1="C",MAX(0,$C680-J$2)))</f>
        <v>0</v>
      </c>
      <c r="K680" s="103" t="n">
        <f aca="false">IF(K$1="P",MAX(0,K$2-$C680),IF(K$1="C",MAX(0,$C680-K$2)))</f>
        <v>0</v>
      </c>
      <c r="L680" s="103" t="n">
        <f aca="false">IF(L$1="P",MAX(0,L$2-$C680),IF(L$1="C",MAX(0,$C680-L$2)))</f>
        <v>1.15</v>
      </c>
      <c r="M680" s="103" t="n">
        <f aca="false">IF(M$1="P",MAX(0,M$2-$C680),IF(M$1="C",MAX(0,$C680-M$2)))</f>
        <v>28.85</v>
      </c>
      <c r="N680" s="103" t="n">
        <f aca="false">IF(N$1="P",MAX(0,N$2-$C680),IF(N$1="C",MAX(0,$C680-N$2)))</f>
        <v>23.85</v>
      </c>
      <c r="O680" s="103" t="n">
        <f aca="false">IF(O$1="P",MAX(0,O$2-$C680),IF(O$1="C",MAX(0,$C680-O$2)))</f>
        <v>18.85</v>
      </c>
      <c r="P680" s="103" t="n">
        <f aca="false">IF(P$1="P",MAX(0,P$2-$C680),IF(P$1="C",MAX(0,$C680-P$2)))</f>
        <v>13.85</v>
      </c>
      <c r="Q680" s="103" t="n">
        <f aca="false">IF(Q$1="P",MAX(0,Q$2-$C680),IF(Q$1="C",MAX(0,$C680-Q$2)))</f>
        <v>8.85</v>
      </c>
      <c r="R680" s="103" t="n">
        <f aca="false">IF(R$1="P",MAX(0,R$2-$C680),IF(R$1="C",MAX(0,$C680-R$2)))</f>
        <v>0</v>
      </c>
      <c r="S680" s="103" t="n">
        <f aca="false">IF(S$1="P",MAX(0,S$2-$C680),IF(S$1="C",MAX(0,$C680-S$2)))</f>
        <v>0</v>
      </c>
      <c r="T680" s="104" t="n">
        <f aca="false">A680</f>
        <v>32</v>
      </c>
      <c r="U680" s="105" t="n">
        <f aca="false">VLOOKUP($B680,Gas!$B$3:$E$2506,2)</f>
        <v>3.74</v>
      </c>
      <c r="V680" s="46" t="n">
        <f aca="false">C680/U680</f>
        <v>13.0614973262032</v>
      </c>
      <c r="W680" s="99" t="n">
        <f aca="false">VLOOKUP($B680,Gas!$B$3:$E$2506,4)</f>
        <v>0.524871932570034</v>
      </c>
    </row>
    <row r="681" customFormat="false" ht="12.75" hidden="false" customHeight="false" outlineLevel="0" collapsed="false">
      <c r="A681" s="95" t="n">
        <f aca="false">MONTH(B681)+(YEAR(B681)-1998)*12</f>
        <v>32</v>
      </c>
      <c r="B681" s="101" t="n">
        <v>36741</v>
      </c>
      <c r="C681" s="102" t="n">
        <v>48.89</v>
      </c>
      <c r="D681" s="98" t="n">
        <f aca="false">LN(C681/C680)</f>
        <v>0.000818498101762354</v>
      </c>
      <c r="E681" s="106" t="n">
        <f aca="false">STDEV(D672:D681)*SQRT(trade_day)</f>
        <v>1.23574354985274</v>
      </c>
      <c r="F681" s="97"/>
      <c r="G681" s="103" t="n">
        <f aca="false">IF(G$1="P",MAX(0,G$2-$C681),IF(G$1="C",MAX(0,$C681-G$2)))</f>
        <v>0</v>
      </c>
      <c r="H681" s="103" t="n">
        <f aca="false">IF(H$1="P",MAX(0,H$2-$C681),IF(H$1="C",MAX(0,$C681-H$2)))</f>
        <v>0</v>
      </c>
      <c r="I681" s="103" t="n">
        <f aca="false">IF(I$1="P",MAX(0,I$2-$C681),IF(I$1="C",MAX(0,$C681-I$2)))</f>
        <v>0</v>
      </c>
      <c r="J681" s="103" t="n">
        <f aca="false">IF(J$1="P",MAX(0,J$2-$C681),IF(J$1="C",MAX(0,$C681-J$2)))</f>
        <v>0</v>
      </c>
      <c r="K681" s="103" t="n">
        <f aca="false">IF(K$1="P",MAX(0,K$2-$C681),IF(K$1="C",MAX(0,$C681-K$2)))</f>
        <v>0</v>
      </c>
      <c r="L681" s="103" t="n">
        <f aca="false">IF(L$1="P",MAX(0,L$2-$C681),IF(L$1="C",MAX(0,$C681-L$2)))</f>
        <v>1.11</v>
      </c>
      <c r="M681" s="103" t="n">
        <f aca="false">IF(M$1="P",MAX(0,M$2-$C681),IF(M$1="C",MAX(0,$C681-M$2)))</f>
        <v>28.89</v>
      </c>
      <c r="N681" s="103" t="n">
        <f aca="false">IF(N$1="P",MAX(0,N$2-$C681),IF(N$1="C",MAX(0,$C681-N$2)))</f>
        <v>23.89</v>
      </c>
      <c r="O681" s="103" t="n">
        <f aca="false">IF(O$1="P",MAX(0,O$2-$C681),IF(O$1="C",MAX(0,$C681-O$2)))</f>
        <v>18.89</v>
      </c>
      <c r="P681" s="103" t="n">
        <f aca="false">IF(P$1="P",MAX(0,P$2-$C681),IF(P$1="C",MAX(0,$C681-P$2)))</f>
        <v>13.89</v>
      </c>
      <c r="Q681" s="103" t="n">
        <f aca="false">IF(Q$1="P",MAX(0,Q$2-$C681),IF(Q$1="C",MAX(0,$C681-Q$2)))</f>
        <v>8.89</v>
      </c>
      <c r="R681" s="103" t="n">
        <f aca="false">IF(R$1="P",MAX(0,R$2-$C681),IF(R$1="C",MAX(0,$C681-R$2)))</f>
        <v>0</v>
      </c>
      <c r="S681" s="103" t="n">
        <f aca="false">IF(S$1="P",MAX(0,S$2-$C681),IF(S$1="C",MAX(0,$C681-S$2)))</f>
        <v>0</v>
      </c>
      <c r="T681" s="104" t="n">
        <f aca="false">A681</f>
        <v>32</v>
      </c>
      <c r="U681" s="105" t="n">
        <f aca="false">VLOOKUP($B681,Gas!$B$3:$E$2506,2)</f>
        <v>4.04</v>
      </c>
      <c r="V681" s="46" t="n">
        <f aca="false">C681/U681</f>
        <v>12.1014851485149</v>
      </c>
      <c r="W681" s="99" t="n">
        <f aca="false">VLOOKUP($B681,Gas!$B$3:$E$2506,4)</f>
        <v>0.718187796097569</v>
      </c>
    </row>
    <row r="682" customFormat="false" ht="12.75" hidden="false" customHeight="false" outlineLevel="0" collapsed="false">
      <c r="A682" s="95" t="n">
        <f aca="false">MONTH(B682)+(YEAR(B682)-1998)*12</f>
        <v>32</v>
      </c>
      <c r="B682" s="101" t="n">
        <v>36742</v>
      </c>
      <c r="C682" s="102" t="n">
        <v>48</v>
      </c>
      <c r="D682" s="98" t="n">
        <f aca="false">LN(C682/C681)</f>
        <v>-0.0183718656826633</v>
      </c>
      <c r="E682" s="106" t="n">
        <f aca="false">STDEV(D673:D682)*SQRT(trade_day)</f>
        <v>1.23243580826242</v>
      </c>
      <c r="F682" s="97"/>
      <c r="G682" s="103" t="n">
        <f aca="false">IF(G$1="P",MAX(0,G$2-$C682),IF(G$1="C",MAX(0,$C682-G$2)))</f>
        <v>0</v>
      </c>
      <c r="H682" s="103" t="n">
        <f aca="false">IF(H$1="P",MAX(0,H$2-$C682),IF(H$1="C",MAX(0,$C682-H$2)))</f>
        <v>0</v>
      </c>
      <c r="I682" s="103" t="n">
        <f aca="false">IF(I$1="P",MAX(0,I$2-$C682),IF(I$1="C",MAX(0,$C682-I$2)))</f>
        <v>0</v>
      </c>
      <c r="J682" s="103" t="n">
        <f aca="false">IF(J$1="P",MAX(0,J$2-$C682),IF(J$1="C",MAX(0,$C682-J$2)))</f>
        <v>0</v>
      </c>
      <c r="K682" s="103" t="n">
        <f aca="false">IF(K$1="P",MAX(0,K$2-$C682),IF(K$1="C",MAX(0,$C682-K$2)))</f>
        <v>0</v>
      </c>
      <c r="L682" s="103" t="n">
        <f aca="false">IF(L$1="P",MAX(0,L$2-$C682),IF(L$1="C",MAX(0,$C682-L$2)))</f>
        <v>2</v>
      </c>
      <c r="M682" s="103" t="n">
        <f aca="false">IF(M$1="P",MAX(0,M$2-$C682),IF(M$1="C",MAX(0,$C682-M$2)))</f>
        <v>28</v>
      </c>
      <c r="N682" s="103" t="n">
        <f aca="false">IF(N$1="P",MAX(0,N$2-$C682),IF(N$1="C",MAX(0,$C682-N$2)))</f>
        <v>23</v>
      </c>
      <c r="O682" s="103" t="n">
        <f aca="false">IF(O$1="P",MAX(0,O$2-$C682),IF(O$1="C",MAX(0,$C682-O$2)))</f>
        <v>18</v>
      </c>
      <c r="P682" s="103" t="n">
        <f aca="false">IF(P$1="P",MAX(0,P$2-$C682),IF(P$1="C",MAX(0,$C682-P$2)))</f>
        <v>13</v>
      </c>
      <c r="Q682" s="103" t="n">
        <f aca="false">IF(Q$1="P",MAX(0,Q$2-$C682),IF(Q$1="C",MAX(0,$C682-Q$2)))</f>
        <v>8</v>
      </c>
      <c r="R682" s="103" t="n">
        <f aca="false">IF(R$1="P",MAX(0,R$2-$C682),IF(R$1="C",MAX(0,$C682-R$2)))</f>
        <v>0</v>
      </c>
      <c r="S682" s="103" t="n">
        <f aca="false">IF(S$1="P",MAX(0,S$2-$C682),IF(S$1="C",MAX(0,$C682-S$2)))</f>
        <v>0</v>
      </c>
      <c r="T682" s="104" t="n">
        <f aca="false">A682</f>
        <v>32</v>
      </c>
      <c r="U682" s="105" t="n">
        <f aca="false">VLOOKUP($B682,Gas!$B$3:$E$2506,2)</f>
        <v>4.22</v>
      </c>
      <c r="V682" s="46" t="n">
        <f aca="false">C682/U682</f>
        <v>11.3744075829384</v>
      </c>
      <c r="W682" s="99" t="n">
        <f aca="false">VLOOKUP($B682,Gas!$B$3:$E$2506,4)</f>
        <v>0.696831088982731</v>
      </c>
    </row>
    <row r="683" customFormat="false" ht="12.75" hidden="false" customHeight="false" outlineLevel="0" collapsed="false">
      <c r="A683" s="95" t="n">
        <f aca="false">MONTH(B683)+(YEAR(B683)-1998)*12</f>
        <v>32</v>
      </c>
      <c r="B683" s="101" t="n">
        <v>36745</v>
      </c>
      <c r="C683" s="102" t="n">
        <v>64.24</v>
      </c>
      <c r="D683" s="98" t="n">
        <f aca="false">LN(C683/C682)</f>
        <v>0.291425058730615</v>
      </c>
      <c r="E683" s="106" t="n">
        <f aca="false">STDEV(D674:D683)*SQRT(trade_day)</f>
        <v>1.95123636294361</v>
      </c>
      <c r="F683" s="97"/>
      <c r="G683" s="103" t="n">
        <f aca="false">IF(G$1="P",MAX(0,G$2-$C683),IF(G$1="C",MAX(0,$C683-G$2)))</f>
        <v>0</v>
      </c>
      <c r="H683" s="103" t="n">
        <f aca="false">IF(H$1="P",MAX(0,H$2-$C683),IF(H$1="C",MAX(0,$C683-H$2)))</f>
        <v>0</v>
      </c>
      <c r="I683" s="103" t="n">
        <f aca="false">IF(I$1="P",MAX(0,I$2-$C683),IF(I$1="C",MAX(0,$C683-I$2)))</f>
        <v>0</v>
      </c>
      <c r="J683" s="103" t="n">
        <f aca="false">IF(J$1="P",MAX(0,J$2-$C683),IF(J$1="C",MAX(0,$C683-J$2)))</f>
        <v>0</v>
      </c>
      <c r="K683" s="103" t="n">
        <f aca="false">IF(K$1="P",MAX(0,K$2-$C683),IF(K$1="C",MAX(0,$C683-K$2)))</f>
        <v>0</v>
      </c>
      <c r="L683" s="103" t="n">
        <f aca="false">IF(L$1="P",MAX(0,L$2-$C683),IF(L$1="C",MAX(0,$C683-L$2)))</f>
        <v>0</v>
      </c>
      <c r="M683" s="103" t="n">
        <f aca="false">IF(M$1="P",MAX(0,M$2-$C683),IF(M$1="C",MAX(0,$C683-M$2)))</f>
        <v>44.24</v>
      </c>
      <c r="N683" s="103" t="n">
        <f aca="false">IF(N$1="P",MAX(0,N$2-$C683),IF(N$1="C",MAX(0,$C683-N$2)))</f>
        <v>39.24</v>
      </c>
      <c r="O683" s="103" t="n">
        <f aca="false">IF(O$1="P",MAX(0,O$2-$C683),IF(O$1="C",MAX(0,$C683-O$2)))</f>
        <v>34.24</v>
      </c>
      <c r="P683" s="103" t="n">
        <f aca="false">IF(P$1="P",MAX(0,P$2-$C683),IF(P$1="C",MAX(0,$C683-P$2)))</f>
        <v>29.24</v>
      </c>
      <c r="Q683" s="103" t="n">
        <f aca="false">IF(Q$1="P",MAX(0,Q$2-$C683),IF(Q$1="C",MAX(0,$C683-Q$2)))</f>
        <v>24.24</v>
      </c>
      <c r="R683" s="103" t="n">
        <f aca="false">IF(R$1="P",MAX(0,R$2-$C683),IF(R$1="C",MAX(0,$C683-R$2)))</f>
        <v>14.24</v>
      </c>
      <c r="S683" s="103" t="n">
        <f aca="false">IF(S$1="P",MAX(0,S$2-$C683),IF(S$1="C",MAX(0,$C683-S$2)))</f>
        <v>0</v>
      </c>
      <c r="T683" s="104" t="n">
        <f aca="false">A683</f>
        <v>32</v>
      </c>
      <c r="U683" s="105" t="n">
        <f aca="false">VLOOKUP($B683,Gas!$B$3:$E$2506,2)</f>
        <v>4.25</v>
      </c>
      <c r="V683" s="46" t="n">
        <f aca="false">C683/U683</f>
        <v>15.1152941176471</v>
      </c>
      <c r="W683" s="99" t="n">
        <f aca="false">VLOOKUP($B683,Gas!$B$3:$E$2506,4)</f>
        <v>0.591493085434429</v>
      </c>
    </row>
    <row r="684" customFormat="false" ht="12.75" hidden="false" customHeight="false" outlineLevel="0" collapsed="false">
      <c r="A684" s="95" t="n">
        <f aca="false">MONTH(B684)+(YEAR(B684)-1998)*12</f>
        <v>32</v>
      </c>
      <c r="B684" s="101" t="n">
        <v>36746</v>
      </c>
      <c r="C684" s="102" t="n">
        <v>94.41</v>
      </c>
      <c r="D684" s="98" t="n">
        <f aca="false">LN(C684/C683)</f>
        <v>0.385020930105919</v>
      </c>
      <c r="E684" s="106" t="n">
        <f aca="false">STDEV(D675:D684)*SQRT(trade_day)</f>
        <v>2.38482200765661</v>
      </c>
      <c r="F684" s="97"/>
      <c r="G684" s="103" t="n">
        <f aca="false">IF(G$1="P",MAX(0,G$2-$C684),IF(G$1="C",MAX(0,$C684-G$2)))</f>
        <v>0</v>
      </c>
      <c r="H684" s="103" t="n">
        <f aca="false">IF(H$1="P",MAX(0,H$2-$C684),IF(H$1="C",MAX(0,$C684-H$2)))</f>
        <v>0</v>
      </c>
      <c r="I684" s="103" t="n">
        <f aca="false">IF(I$1="P",MAX(0,I$2-$C684),IF(I$1="C",MAX(0,$C684-I$2)))</f>
        <v>0</v>
      </c>
      <c r="J684" s="103" t="n">
        <f aca="false">IF(J$1="P",MAX(0,J$2-$C684),IF(J$1="C",MAX(0,$C684-J$2)))</f>
        <v>0</v>
      </c>
      <c r="K684" s="103" t="n">
        <f aca="false">IF(K$1="P",MAX(0,K$2-$C684),IF(K$1="C",MAX(0,$C684-K$2)))</f>
        <v>0</v>
      </c>
      <c r="L684" s="103" t="n">
        <f aca="false">IF(L$1="P",MAX(0,L$2-$C684),IF(L$1="C",MAX(0,$C684-L$2)))</f>
        <v>0</v>
      </c>
      <c r="M684" s="103" t="n">
        <f aca="false">IF(M$1="P",MAX(0,M$2-$C684),IF(M$1="C",MAX(0,$C684-M$2)))</f>
        <v>74.41</v>
      </c>
      <c r="N684" s="103" t="n">
        <f aca="false">IF(N$1="P",MAX(0,N$2-$C684),IF(N$1="C",MAX(0,$C684-N$2)))</f>
        <v>69.41</v>
      </c>
      <c r="O684" s="103" t="n">
        <f aca="false">IF(O$1="P",MAX(0,O$2-$C684),IF(O$1="C",MAX(0,$C684-O$2)))</f>
        <v>64.41</v>
      </c>
      <c r="P684" s="103" t="n">
        <f aca="false">IF(P$1="P",MAX(0,P$2-$C684),IF(P$1="C",MAX(0,$C684-P$2)))</f>
        <v>59.41</v>
      </c>
      <c r="Q684" s="103" t="n">
        <f aca="false">IF(Q$1="P",MAX(0,Q$2-$C684),IF(Q$1="C",MAX(0,$C684-Q$2)))</f>
        <v>54.41</v>
      </c>
      <c r="R684" s="103" t="n">
        <f aca="false">IF(R$1="P",MAX(0,R$2-$C684),IF(R$1="C",MAX(0,$C684-R$2)))</f>
        <v>44.41</v>
      </c>
      <c r="S684" s="103" t="n">
        <f aca="false">IF(S$1="P",MAX(0,S$2-$C684),IF(S$1="C",MAX(0,$C684-S$2)))</f>
        <v>0</v>
      </c>
      <c r="T684" s="104" t="n">
        <f aca="false">A684</f>
        <v>32</v>
      </c>
      <c r="U684" s="105" t="n">
        <f aca="false">VLOOKUP($B684,Gas!$B$3:$E$2506,2)</f>
        <v>4.385</v>
      </c>
      <c r="V684" s="46" t="n">
        <f aca="false">C684/U684</f>
        <v>21.5302166476625</v>
      </c>
      <c r="W684" s="99" t="n">
        <f aca="false">VLOOKUP($B684,Gas!$B$3:$E$2506,4)</f>
        <v>0.58761273785582</v>
      </c>
    </row>
    <row r="685" customFormat="false" ht="12.75" hidden="false" customHeight="false" outlineLevel="0" collapsed="false">
      <c r="A685" s="95" t="n">
        <f aca="false">MONTH(B685)+(YEAR(B685)-1998)*12</f>
        <v>32</v>
      </c>
      <c r="B685" s="101" t="n">
        <v>36747</v>
      </c>
      <c r="C685" s="102" t="n">
        <v>119.8</v>
      </c>
      <c r="D685" s="98" t="n">
        <f aca="false">LN(C685/C684)</f>
        <v>0.238176685936924</v>
      </c>
      <c r="E685" s="106" t="n">
        <f aca="false">STDEV(D676:D685)*SQRT(trade_day)</f>
        <v>2.36191798510087</v>
      </c>
      <c r="F685" s="97"/>
      <c r="G685" s="103" t="n">
        <f aca="false">IF(G$1="P",MAX(0,G$2-$C685),IF(G$1="C",MAX(0,$C685-G$2)))</f>
        <v>0</v>
      </c>
      <c r="H685" s="103" t="n">
        <f aca="false">IF(H$1="P",MAX(0,H$2-$C685),IF(H$1="C",MAX(0,$C685-H$2)))</f>
        <v>0</v>
      </c>
      <c r="I685" s="103" t="n">
        <f aca="false">IF(I$1="P",MAX(0,I$2-$C685),IF(I$1="C",MAX(0,$C685-I$2)))</f>
        <v>0</v>
      </c>
      <c r="J685" s="103" t="n">
        <f aca="false">IF(J$1="P",MAX(0,J$2-$C685),IF(J$1="C",MAX(0,$C685-J$2)))</f>
        <v>0</v>
      </c>
      <c r="K685" s="103" t="n">
        <f aca="false">IF(K$1="P",MAX(0,K$2-$C685),IF(K$1="C",MAX(0,$C685-K$2)))</f>
        <v>0</v>
      </c>
      <c r="L685" s="103" t="n">
        <f aca="false">IF(L$1="P",MAX(0,L$2-$C685),IF(L$1="C",MAX(0,$C685-L$2)))</f>
        <v>0</v>
      </c>
      <c r="M685" s="103" t="n">
        <f aca="false">IF(M$1="P",MAX(0,M$2-$C685),IF(M$1="C",MAX(0,$C685-M$2)))</f>
        <v>99.8</v>
      </c>
      <c r="N685" s="103" t="n">
        <f aca="false">IF(N$1="P",MAX(0,N$2-$C685),IF(N$1="C",MAX(0,$C685-N$2)))</f>
        <v>94.8</v>
      </c>
      <c r="O685" s="103" t="n">
        <f aca="false">IF(O$1="P",MAX(0,O$2-$C685),IF(O$1="C",MAX(0,$C685-O$2)))</f>
        <v>89.8</v>
      </c>
      <c r="P685" s="103" t="n">
        <f aca="false">IF(P$1="P",MAX(0,P$2-$C685),IF(P$1="C",MAX(0,$C685-P$2)))</f>
        <v>84.8</v>
      </c>
      <c r="Q685" s="103" t="n">
        <f aca="false">IF(Q$1="P",MAX(0,Q$2-$C685),IF(Q$1="C",MAX(0,$C685-Q$2)))</f>
        <v>79.8</v>
      </c>
      <c r="R685" s="103" t="n">
        <f aca="false">IF(R$1="P",MAX(0,R$2-$C685),IF(R$1="C",MAX(0,$C685-R$2)))</f>
        <v>69.8</v>
      </c>
      <c r="S685" s="103" t="n">
        <f aca="false">IF(S$1="P",MAX(0,S$2-$C685),IF(S$1="C",MAX(0,$C685-S$2)))</f>
        <v>19.79999</v>
      </c>
      <c r="T685" s="104" t="n">
        <f aca="false">A685</f>
        <v>32</v>
      </c>
      <c r="U685" s="105" t="n">
        <f aca="false">VLOOKUP($B685,Gas!$B$3:$E$2506,2)</f>
        <v>4.45</v>
      </c>
      <c r="V685" s="46" t="n">
        <f aca="false">C685/U685</f>
        <v>26.9213483146067</v>
      </c>
      <c r="W685" s="99" t="n">
        <f aca="false">VLOOKUP($B685,Gas!$B$3:$E$2506,4)</f>
        <v>0.582015602469586</v>
      </c>
    </row>
    <row r="686" customFormat="false" ht="12.75" hidden="false" customHeight="false" outlineLevel="0" collapsed="false">
      <c r="A686" s="95" t="n">
        <f aca="false">MONTH(B686)+(YEAR(B686)-1998)*12</f>
        <v>32</v>
      </c>
      <c r="B686" s="101" t="n">
        <v>36748</v>
      </c>
      <c r="C686" s="102" t="n">
        <v>84.29</v>
      </c>
      <c r="D686" s="98" t="n">
        <f aca="false">LN(C686/C685)</f>
        <v>-0.351560451671958</v>
      </c>
      <c r="E686" s="106" t="n">
        <f aca="false">STDEV(D677:D686)*SQRT(trade_day)</f>
        <v>3.29130828536099</v>
      </c>
      <c r="F686" s="97"/>
      <c r="G686" s="103" t="n">
        <f aca="false">IF(G$1="P",MAX(0,G$2-$C686),IF(G$1="C",MAX(0,$C686-G$2)))</f>
        <v>0</v>
      </c>
      <c r="H686" s="103" t="n">
        <f aca="false">IF(H$1="P",MAX(0,H$2-$C686),IF(H$1="C",MAX(0,$C686-H$2)))</f>
        <v>0</v>
      </c>
      <c r="I686" s="103" t="n">
        <f aca="false">IF(I$1="P",MAX(0,I$2-$C686),IF(I$1="C",MAX(0,$C686-I$2)))</f>
        <v>0</v>
      </c>
      <c r="J686" s="103" t="n">
        <f aca="false">IF(J$1="P",MAX(0,J$2-$C686),IF(J$1="C",MAX(0,$C686-J$2)))</f>
        <v>0</v>
      </c>
      <c r="K686" s="103" t="n">
        <f aca="false">IF(K$1="P",MAX(0,K$2-$C686),IF(K$1="C",MAX(0,$C686-K$2)))</f>
        <v>0</v>
      </c>
      <c r="L686" s="103" t="n">
        <f aca="false">IF(L$1="P",MAX(0,L$2-$C686),IF(L$1="C",MAX(0,$C686-L$2)))</f>
        <v>0</v>
      </c>
      <c r="M686" s="103" t="n">
        <f aca="false">IF(M$1="P",MAX(0,M$2-$C686),IF(M$1="C",MAX(0,$C686-M$2)))</f>
        <v>64.29</v>
      </c>
      <c r="N686" s="103" t="n">
        <f aca="false">IF(N$1="P",MAX(0,N$2-$C686),IF(N$1="C",MAX(0,$C686-N$2)))</f>
        <v>59.29</v>
      </c>
      <c r="O686" s="103" t="n">
        <f aca="false">IF(O$1="P",MAX(0,O$2-$C686),IF(O$1="C",MAX(0,$C686-O$2)))</f>
        <v>54.29</v>
      </c>
      <c r="P686" s="103" t="n">
        <f aca="false">IF(P$1="P",MAX(0,P$2-$C686),IF(P$1="C",MAX(0,$C686-P$2)))</f>
        <v>49.29</v>
      </c>
      <c r="Q686" s="103" t="n">
        <f aca="false">IF(Q$1="P",MAX(0,Q$2-$C686),IF(Q$1="C",MAX(0,$C686-Q$2)))</f>
        <v>44.29</v>
      </c>
      <c r="R686" s="103" t="n">
        <f aca="false">IF(R$1="P",MAX(0,R$2-$C686),IF(R$1="C",MAX(0,$C686-R$2)))</f>
        <v>34.29</v>
      </c>
      <c r="S686" s="103" t="n">
        <f aca="false">IF(S$1="P",MAX(0,S$2-$C686),IF(S$1="C",MAX(0,$C686-S$2)))</f>
        <v>0</v>
      </c>
      <c r="T686" s="104" t="n">
        <f aca="false">A686</f>
        <v>32</v>
      </c>
      <c r="U686" s="105" t="n">
        <f aca="false">VLOOKUP($B686,Gas!$B$3:$E$2506,2)</f>
        <v>4.475</v>
      </c>
      <c r="V686" s="46" t="n">
        <f aca="false">C686/U686</f>
        <v>18.8357541899441</v>
      </c>
      <c r="W686" s="99" t="n">
        <f aca="false">VLOOKUP($B686,Gas!$B$3:$E$2506,4)</f>
        <v>0.57768309633972</v>
      </c>
    </row>
    <row r="687" customFormat="false" ht="12.75" hidden="false" customHeight="false" outlineLevel="0" collapsed="false">
      <c r="A687" s="95" t="n">
        <f aca="false">MONTH(B687)+(YEAR(B687)-1998)*12</f>
        <v>32</v>
      </c>
      <c r="B687" s="101" t="n">
        <v>36749</v>
      </c>
      <c r="C687" s="102" t="n">
        <v>75.01</v>
      </c>
      <c r="D687" s="98" t="n">
        <f aca="false">LN(C687/C686)</f>
        <v>-0.116641796027846</v>
      </c>
      <c r="E687" s="106" t="n">
        <f aca="false">STDEV(D678:D687)*SQRT(trade_day)</f>
        <v>3.40445798083972</v>
      </c>
      <c r="F687" s="97"/>
      <c r="G687" s="103" t="n">
        <f aca="false">IF(G$1="P",MAX(0,G$2-$C687),IF(G$1="C",MAX(0,$C687-G$2)))</f>
        <v>0</v>
      </c>
      <c r="H687" s="103" t="n">
        <f aca="false">IF(H$1="P",MAX(0,H$2-$C687),IF(H$1="C",MAX(0,$C687-H$2)))</f>
        <v>0</v>
      </c>
      <c r="I687" s="103" t="n">
        <f aca="false">IF(I$1="P",MAX(0,I$2-$C687),IF(I$1="C",MAX(0,$C687-I$2)))</f>
        <v>0</v>
      </c>
      <c r="J687" s="103" t="n">
        <f aca="false">IF(J$1="P",MAX(0,J$2-$C687),IF(J$1="C",MAX(0,$C687-J$2)))</f>
        <v>0</v>
      </c>
      <c r="K687" s="103" t="n">
        <f aca="false">IF(K$1="P",MAX(0,K$2-$C687),IF(K$1="C",MAX(0,$C687-K$2)))</f>
        <v>0</v>
      </c>
      <c r="L687" s="103" t="n">
        <f aca="false">IF(L$1="P",MAX(0,L$2-$C687),IF(L$1="C",MAX(0,$C687-L$2)))</f>
        <v>0</v>
      </c>
      <c r="M687" s="103" t="n">
        <f aca="false">IF(M$1="P",MAX(0,M$2-$C687),IF(M$1="C",MAX(0,$C687-M$2)))</f>
        <v>55.01</v>
      </c>
      <c r="N687" s="103" t="n">
        <f aca="false">IF(N$1="P",MAX(0,N$2-$C687),IF(N$1="C",MAX(0,$C687-N$2)))</f>
        <v>50.01</v>
      </c>
      <c r="O687" s="103" t="n">
        <f aca="false">IF(O$1="P",MAX(0,O$2-$C687),IF(O$1="C",MAX(0,$C687-O$2)))</f>
        <v>45.01</v>
      </c>
      <c r="P687" s="103" t="n">
        <f aca="false">IF(P$1="P",MAX(0,P$2-$C687),IF(P$1="C",MAX(0,$C687-P$2)))</f>
        <v>40.01</v>
      </c>
      <c r="Q687" s="103" t="n">
        <f aca="false">IF(Q$1="P",MAX(0,Q$2-$C687),IF(Q$1="C",MAX(0,$C687-Q$2)))</f>
        <v>35.01</v>
      </c>
      <c r="R687" s="103" t="n">
        <f aca="false">IF(R$1="P",MAX(0,R$2-$C687),IF(R$1="C",MAX(0,$C687-R$2)))</f>
        <v>25.01</v>
      </c>
      <c r="S687" s="103" t="n">
        <f aca="false">IF(S$1="P",MAX(0,S$2-$C687),IF(S$1="C",MAX(0,$C687-S$2)))</f>
        <v>0</v>
      </c>
      <c r="T687" s="104" t="n">
        <f aca="false">A687</f>
        <v>32</v>
      </c>
      <c r="U687" s="105" t="n">
        <f aca="false">VLOOKUP($B687,Gas!$B$3:$E$2506,2)</f>
        <v>4.43</v>
      </c>
      <c r="V687" s="46" t="n">
        <f aca="false">C687/U687</f>
        <v>16.9322799097065</v>
      </c>
      <c r="W687" s="99" t="n">
        <f aca="false">VLOOKUP($B687,Gas!$B$3:$E$2506,4)</f>
        <v>0.516235543426573</v>
      </c>
    </row>
    <row r="688" customFormat="false" ht="12.75" hidden="false" customHeight="false" outlineLevel="0" collapsed="false">
      <c r="A688" s="95" t="n">
        <f aca="false">MONTH(B688)+(YEAR(B688)-1998)*12</f>
        <v>32</v>
      </c>
      <c r="B688" s="101" t="n">
        <v>36752</v>
      </c>
      <c r="C688" s="102" t="n">
        <v>84.36</v>
      </c>
      <c r="D688" s="98" t="n">
        <f aca="false">LN(C688/C687)</f>
        <v>0.117471917629029</v>
      </c>
      <c r="E688" s="106" t="n">
        <f aca="false">STDEV(D679:D688)*SQRT(trade_day)</f>
        <v>3.42483257050357</v>
      </c>
      <c r="F688" s="97"/>
      <c r="G688" s="103" t="n">
        <f aca="false">IF(G$1="P",MAX(0,G$2-$C688),IF(G$1="C",MAX(0,$C688-G$2)))</f>
        <v>0</v>
      </c>
      <c r="H688" s="103" t="n">
        <f aca="false">IF(H$1="P",MAX(0,H$2-$C688),IF(H$1="C",MAX(0,$C688-H$2)))</f>
        <v>0</v>
      </c>
      <c r="I688" s="103" t="n">
        <f aca="false">IF(I$1="P",MAX(0,I$2-$C688),IF(I$1="C",MAX(0,$C688-I$2)))</f>
        <v>0</v>
      </c>
      <c r="J688" s="103" t="n">
        <f aca="false">IF(J$1="P",MAX(0,J$2-$C688),IF(J$1="C",MAX(0,$C688-J$2)))</f>
        <v>0</v>
      </c>
      <c r="K688" s="103" t="n">
        <f aca="false">IF(K$1="P",MAX(0,K$2-$C688),IF(K$1="C",MAX(0,$C688-K$2)))</f>
        <v>0</v>
      </c>
      <c r="L688" s="103" t="n">
        <f aca="false">IF(L$1="P",MAX(0,L$2-$C688),IF(L$1="C",MAX(0,$C688-L$2)))</f>
        <v>0</v>
      </c>
      <c r="M688" s="103" t="n">
        <f aca="false">IF(M$1="P",MAX(0,M$2-$C688),IF(M$1="C",MAX(0,$C688-M$2)))</f>
        <v>64.36</v>
      </c>
      <c r="N688" s="103" t="n">
        <f aca="false">IF(N$1="P",MAX(0,N$2-$C688),IF(N$1="C",MAX(0,$C688-N$2)))</f>
        <v>59.36</v>
      </c>
      <c r="O688" s="103" t="n">
        <f aca="false">IF(O$1="P",MAX(0,O$2-$C688),IF(O$1="C",MAX(0,$C688-O$2)))</f>
        <v>54.36</v>
      </c>
      <c r="P688" s="103" t="n">
        <f aca="false">IF(P$1="P",MAX(0,P$2-$C688),IF(P$1="C",MAX(0,$C688-P$2)))</f>
        <v>49.36</v>
      </c>
      <c r="Q688" s="103" t="n">
        <f aca="false">IF(Q$1="P",MAX(0,Q$2-$C688),IF(Q$1="C",MAX(0,$C688-Q$2)))</f>
        <v>44.36</v>
      </c>
      <c r="R688" s="103" t="n">
        <f aca="false">IF(R$1="P",MAX(0,R$2-$C688),IF(R$1="C",MAX(0,$C688-R$2)))</f>
        <v>34.36</v>
      </c>
      <c r="S688" s="103" t="n">
        <f aca="false">IF(S$1="P",MAX(0,S$2-$C688),IF(S$1="C",MAX(0,$C688-S$2)))</f>
        <v>0</v>
      </c>
      <c r="T688" s="104" t="n">
        <f aca="false">A688</f>
        <v>32</v>
      </c>
      <c r="U688" s="105" t="n">
        <f aca="false">VLOOKUP($B688,Gas!$B$3:$E$2506,2)</f>
        <v>4.445</v>
      </c>
      <c r="V688" s="46" t="n">
        <f aca="false">C688/U688</f>
        <v>18.9786276715411</v>
      </c>
      <c r="W688" s="99" t="n">
        <f aca="false">VLOOKUP($B688,Gas!$B$3:$E$2506,4)</f>
        <v>0.213094685543462</v>
      </c>
    </row>
    <row r="689" customFormat="false" ht="12.75" hidden="false" customHeight="false" outlineLevel="0" collapsed="false">
      <c r="A689" s="95" t="n">
        <f aca="false">MONTH(B689)+(YEAR(B689)-1998)*12</f>
        <v>32</v>
      </c>
      <c r="B689" s="101" t="n">
        <v>36753</v>
      </c>
      <c r="C689" s="102" t="n">
        <v>84.34</v>
      </c>
      <c r="D689" s="98" t="n">
        <f aca="false">LN(C689/C688)</f>
        <v>-0.000237107292160037</v>
      </c>
      <c r="E689" s="106" t="n">
        <f aca="false">STDEV(D680:D689)*SQRT(trade_day)</f>
        <v>3.39334604602666</v>
      </c>
      <c r="F689" s="97"/>
      <c r="G689" s="103" t="n">
        <f aca="false">IF(G$1="P",MAX(0,G$2-$C689),IF(G$1="C",MAX(0,$C689-G$2)))</f>
        <v>0</v>
      </c>
      <c r="H689" s="103" t="n">
        <f aca="false">IF(H$1="P",MAX(0,H$2-$C689),IF(H$1="C",MAX(0,$C689-H$2)))</f>
        <v>0</v>
      </c>
      <c r="I689" s="103" t="n">
        <f aca="false">IF(I$1="P",MAX(0,I$2-$C689),IF(I$1="C",MAX(0,$C689-I$2)))</f>
        <v>0</v>
      </c>
      <c r="J689" s="103" t="n">
        <f aca="false">IF(J$1="P",MAX(0,J$2-$C689),IF(J$1="C",MAX(0,$C689-J$2)))</f>
        <v>0</v>
      </c>
      <c r="K689" s="103" t="n">
        <f aca="false">IF(K$1="P",MAX(0,K$2-$C689),IF(K$1="C",MAX(0,$C689-K$2)))</f>
        <v>0</v>
      </c>
      <c r="L689" s="103" t="n">
        <f aca="false">IF(L$1="P",MAX(0,L$2-$C689),IF(L$1="C",MAX(0,$C689-L$2)))</f>
        <v>0</v>
      </c>
      <c r="M689" s="103" t="n">
        <f aca="false">IF(M$1="P",MAX(0,M$2-$C689),IF(M$1="C",MAX(0,$C689-M$2)))</f>
        <v>64.34</v>
      </c>
      <c r="N689" s="103" t="n">
        <f aca="false">IF(N$1="P",MAX(0,N$2-$C689),IF(N$1="C",MAX(0,$C689-N$2)))</f>
        <v>59.34</v>
      </c>
      <c r="O689" s="103" t="n">
        <f aca="false">IF(O$1="P",MAX(0,O$2-$C689),IF(O$1="C",MAX(0,$C689-O$2)))</f>
        <v>54.34</v>
      </c>
      <c r="P689" s="103" t="n">
        <f aca="false">IF(P$1="P",MAX(0,P$2-$C689),IF(P$1="C",MAX(0,$C689-P$2)))</f>
        <v>49.34</v>
      </c>
      <c r="Q689" s="103" t="n">
        <f aca="false">IF(Q$1="P",MAX(0,Q$2-$C689),IF(Q$1="C",MAX(0,$C689-Q$2)))</f>
        <v>44.34</v>
      </c>
      <c r="R689" s="103" t="n">
        <f aca="false">IF(R$1="P",MAX(0,R$2-$C689),IF(R$1="C",MAX(0,$C689-R$2)))</f>
        <v>34.34</v>
      </c>
      <c r="S689" s="103" t="n">
        <f aca="false">IF(S$1="P",MAX(0,S$2-$C689),IF(S$1="C",MAX(0,$C689-S$2)))</f>
        <v>0</v>
      </c>
      <c r="T689" s="104" t="n">
        <f aca="false">A689</f>
        <v>32</v>
      </c>
      <c r="U689" s="105" t="n">
        <f aca="false">VLOOKUP($B689,Gas!$B$3:$E$2506,2)</f>
        <v>4.43</v>
      </c>
      <c r="V689" s="46" t="n">
        <f aca="false">C689/U689</f>
        <v>19.038374717833</v>
      </c>
      <c r="W689" s="99" t="n">
        <f aca="false">VLOOKUP($B689,Gas!$B$3:$E$2506,4)</f>
        <v>0.218637606604371</v>
      </c>
    </row>
    <row r="690" customFormat="false" ht="12.75" hidden="false" customHeight="false" outlineLevel="0" collapsed="false">
      <c r="A690" s="95" t="n">
        <f aca="false">MONTH(B690)+(YEAR(B690)-1998)*12</f>
        <v>32</v>
      </c>
      <c r="B690" s="101" t="n">
        <v>36754</v>
      </c>
      <c r="C690" s="102" t="n">
        <v>63.27</v>
      </c>
      <c r="D690" s="98" t="n">
        <f aca="false">LN(C690/C689)</f>
        <v>-0.287444965159621</v>
      </c>
      <c r="E690" s="106" t="n">
        <f aca="false">STDEV(D681:D690)*SQRT(trade_day)</f>
        <v>3.79022883566503</v>
      </c>
      <c r="F690" s="97"/>
      <c r="G690" s="103" t="n">
        <f aca="false">IF(G$1="P",MAX(0,G$2-$C690),IF(G$1="C",MAX(0,$C690-G$2)))</f>
        <v>0</v>
      </c>
      <c r="H690" s="103" t="n">
        <f aca="false">IF(H$1="P",MAX(0,H$2-$C690),IF(H$1="C",MAX(0,$C690-H$2)))</f>
        <v>0</v>
      </c>
      <c r="I690" s="103" t="n">
        <f aca="false">IF(I$1="P",MAX(0,I$2-$C690),IF(I$1="C",MAX(0,$C690-I$2)))</f>
        <v>0</v>
      </c>
      <c r="J690" s="103" t="n">
        <f aca="false">IF(J$1="P",MAX(0,J$2-$C690),IF(J$1="C",MAX(0,$C690-J$2)))</f>
        <v>0</v>
      </c>
      <c r="K690" s="103" t="n">
        <f aca="false">IF(K$1="P",MAX(0,K$2-$C690),IF(K$1="C",MAX(0,$C690-K$2)))</f>
        <v>0</v>
      </c>
      <c r="L690" s="103" t="n">
        <f aca="false">IF(L$1="P",MAX(0,L$2-$C690),IF(L$1="C",MAX(0,$C690-L$2)))</f>
        <v>0</v>
      </c>
      <c r="M690" s="103" t="n">
        <f aca="false">IF(M$1="P",MAX(0,M$2-$C690),IF(M$1="C",MAX(0,$C690-M$2)))</f>
        <v>43.27</v>
      </c>
      <c r="N690" s="103" t="n">
        <f aca="false">IF(N$1="P",MAX(0,N$2-$C690),IF(N$1="C",MAX(0,$C690-N$2)))</f>
        <v>38.27</v>
      </c>
      <c r="O690" s="103" t="n">
        <f aca="false">IF(O$1="P",MAX(0,O$2-$C690),IF(O$1="C",MAX(0,$C690-O$2)))</f>
        <v>33.27</v>
      </c>
      <c r="P690" s="103" t="n">
        <f aca="false">IF(P$1="P",MAX(0,P$2-$C690),IF(P$1="C",MAX(0,$C690-P$2)))</f>
        <v>28.27</v>
      </c>
      <c r="Q690" s="103" t="n">
        <f aca="false">IF(Q$1="P",MAX(0,Q$2-$C690),IF(Q$1="C",MAX(0,$C690-Q$2)))</f>
        <v>23.27</v>
      </c>
      <c r="R690" s="103" t="n">
        <f aca="false">IF(R$1="P",MAX(0,R$2-$C690),IF(R$1="C",MAX(0,$C690-R$2)))</f>
        <v>13.27</v>
      </c>
      <c r="S690" s="103" t="n">
        <f aca="false">IF(S$1="P",MAX(0,S$2-$C690),IF(S$1="C",MAX(0,$C690-S$2)))</f>
        <v>0</v>
      </c>
      <c r="T690" s="104" t="n">
        <f aca="false">A690</f>
        <v>32</v>
      </c>
      <c r="U690" s="105" t="n">
        <f aca="false">VLOOKUP($B690,Gas!$B$3:$E$2506,2)</f>
        <v>4.24</v>
      </c>
      <c r="V690" s="46" t="n">
        <f aca="false">C690/U690</f>
        <v>14.9221698113208</v>
      </c>
      <c r="W690" s="99" t="n">
        <f aca="false">VLOOKUP($B690,Gas!$B$3:$E$2506,4)</f>
        <v>0.364267096081134</v>
      </c>
    </row>
    <row r="691" customFormat="false" ht="12.75" hidden="false" customHeight="false" outlineLevel="0" collapsed="false">
      <c r="A691" s="95" t="n">
        <f aca="false">MONTH(B691)+(YEAR(B691)-1998)*12</f>
        <v>32</v>
      </c>
      <c r="B691" s="101" t="n">
        <v>36755</v>
      </c>
      <c r="C691" s="102" t="n">
        <v>74.98</v>
      </c>
      <c r="D691" s="98" t="n">
        <f aca="false">LN(C691/C690)</f>
        <v>0.169810128148973</v>
      </c>
      <c r="E691" s="106" t="n">
        <f aca="false">STDEV(D682:D691)*SQRT(trade_day)</f>
        <v>3.85287363446298</v>
      </c>
      <c r="F691" s="97"/>
      <c r="G691" s="103" t="n">
        <f aca="false">IF(G$1="P",MAX(0,G$2-$C691),IF(G$1="C",MAX(0,$C691-G$2)))</f>
        <v>0</v>
      </c>
      <c r="H691" s="103" t="n">
        <f aca="false">IF(H$1="P",MAX(0,H$2-$C691),IF(H$1="C",MAX(0,$C691-H$2)))</f>
        <v>0</v>
      </c>
      <c r="I691" s="103" t="n">
        <f aca="false">IF(I$1="P",MAX(0,I$2-$C691),IF(I$1="C",MAX(0,$C691-I$2)))</f>
        <v>0</v>
      </c>
      <c r="J691" s="103" t="n">
        <f aca="false">IF(J$1="P",MAX(0,J$2-$C691),IF(J$1="C",MAX(0,$C691-J$2)))</f>
        <v>0</v>
      </c>
      <c r="K691" s="103" t="n">
        <f aca="false">IF(K$1="P",MAX(0,K$2-$C691),IF(K$1="C",MAX(0,$C691-K$2)))</f>
        <v>0</v>
      </c>
      <c r="L691" s="103" t="n">
        <f aca="false">IF(L$1="P",MAX(0,L$2-$C691),IF(L$1="C",MAX(0,$C691-L$2)))</f>
        <v>0</v>
      </c>
      <c r="M691" s="103" t="n">
        <f aca="false">IF(M$1="P",MAX(0,M$2-$C691),IF(M$1="C",MAX(0,$C691-M$2)))</f>
        <v>54.98</v>
      </c>
      <c r="N691" s="103" t="n">
        <f aca="false">IF(N$1="P",MAX(0,N$2-$C691),IF(N$1="C",MAX(0,$C691-N$2)))</f>
        <v>49.98</v>
      </c>
      <c r="O691" s="103" t="n">
        <f aca="false">IF(O$1="P",MAX(0,O$2-$C691),IF(O$1="C",MAX(0,$C691-O$2)))</f>
        <v>44.98</v>
      </c>
      <c r="P691" s="103" t="n">
        <f aca="false">IF(P$1="P",MAX(0,P$2-$C691),IF(P$1="C",MAX(0,$C691-P$2)))</f>
        <v>39.98</v>
      </c>
      <c r="Q691" s="103" t="n">
        <f aca="false">IF(Q$1="P",MAX(0,Q$2-$C691),IF(Q$1="C",MAX(0,$C691-Q$2)))</f>
        <v>34.98</v>
      </c>
      <c r="R691" s="103" t="n">
        <f aca="false">IF(R$1="P",MAX(0,R$2-$C691),IF(R$1="C",MAX(0,$C691-R$2)))</f>
        <v>24.98</v>
      </c>
      <c r="S691" s="103" t="n">
        <f aca="false">IF(S$1="P",MAX(0,S$2-$C691),IF(S$1="C",MAX(0,$C691-S$2)))</f>
        <v>0</v>
      </c>
      <c r="T691" s="104" t="n">
        <f aca="false">A691</f>
        <v>32</v>
      </c>
      <c r="U691" s="105" t="n">
        <f aca="false">VLOOKUP($B691,Gas!$B$3:$E$2506,2)</f>
        <v>4.235</v>
      </c>
      <c r="V691" s="46" t="n">
        <f aca="false">C691/U691</f>
        <v>17.7048406139315</v>
      </c>
      <c r="W691" s="99" t="n">
        <f aca="false">VLOOKUP($B691,Gas!$B$3:$E$2506,4)</f>
        <v>0.364305900507344</v>
      </c>
    </row>
    <row r="692" customFormat="false" ht="12.75" hidden="false" customHeight="false" outlineLevel="0" collapsed="false">
      <c r="A692" s="95" t="n">
        <f aca="false">MONTH(B692)+(YEAR(B692)-1998)*12</f>
        <v>32</v>
      </c>
      <c r="B692" s="101" t="n">
        <v>36756</v>
      </c>
      <c r="C692" s="102" t="n">
        <v>88.17</v>
      </c>
      <c r="D692" s="98" t="n">
        <f aca="false">LN(C692/C691)</f>
        <v>0.16204535779117</v>
      </c>
      <c r="E692" s="106" t="n">
        <f aca="false">STDEV(D683:D692)*SQRT(trade_day)</f>
        <v>3.87886714411916</v>
      </c>
      <c r="F692" s="97"/>
      <c r="G692" s="103" t="n">
        <f aca="false">IF(G$1="P",MAX(0,G$2-$C692),IF(G$1="C",MAX(0,$C692-G$2)))</f>
        <v>0</v>
      </c>
      <c r="H692" s="103" t="n">
        <f aca="false">IF(H$1="P",MAX(0,H$2-$C692),IF(H$1="C",MAX(0,$C692-H$2)))</f>
        <v>0</v>
      </c>
      <c r="I692" s="103" t="n">
        <f aca="false">IF(I$1="P",MAX(0,I$2-$C692),IF(I$1="C",MAX(0,$C692-I$2)))</f>
        <v>0</v>
      </c>
      <c r="J692" s="103" t="n">
        <f aca="false">IF(J$1="P",MAX(0,J$2-$C692),IF(J$1="C",MAX(0,$C692-J$2)))</f>
        <v>0</v>
      </c>
      <c r="K692" s="103" t="n">
        <f aca="false">IF(K$1="P",MAX(0,K$2-$C692),IF(K$1="C",MAX(0,$C692-K$2)))</f>
        <v>0</v>
      </c>
      <c r="L692" s="103" t="n">
        <f aca="false">IF(L$1="P",MAX(0,L$2-$C692),IF(L$1="C",MAX(0,$C692-L$2)))</f>
        <v>0</v>
      </c>
      <c r="M692" s="103" t="n">
        <f aca="false">IF(M$1="P",MAX(0,M$2-$C692),IF(M$1="C",MAX(0,$C692-M$2)))</f>
        <v>68.17</v>
      </c>
      <c r="N692" s="103" t="n">
        <f aca="false">IF(N$1="P",MAX(0,N$2-$C692),IF(N$1="C",MAX(0,$C692-N$2)))</f>
        <v>63.17</v>
      </c>
      <c r="O692" s="103" t="n">
        <f aca="false">IF(O$1="P",MAX(0,O$2-$C692),IF(O$1="C",MAX(0,$C692-O$2)))</f>
        <v>58.17</v>
      </c>
      <c r="P692" s="103" t="n">
        <f aca="false">IF(P$1="P",MAX(0,P$2-$C692),IF(P$1="C",MAX(0,$C692-P$2)))</f>
        <v>53.17</v>
      </c>
      <c r="Q692" s="103" t="n">
        <f aca="false">IF(Q$1="P",MAX(0,Q$2-$C692),IF(Q$1="C",MAX(0,$C692-Q$2)))</f>
        <v>48.17</v>
      </c>
      <c r="R692" s="103" t="n">
        <f aca="false">IF(R$1="P",MAX(0,R$2-$C692),IF(R$1="C",MAX(0,$C692-R$2)))</f>
        <v>38.17</v>
      </c>
      <c r="S692" s="103" t="n">
        <f aca="false">IF(S$1="P",MAX(0,S$2-$C692),IF(S$1="C",MAX(0,$C692-S$2)))</f>
        <v>0</v>
      </c>
      <c r="T692" s="104" t="n">
        <f aca="false">A692</f>
        <v>32</v>
      </c>
      <c r="U692" s="105" t="n">
        <f aca="false">VLOOKUP($B692,Gas!$B$3:$E$2506,2)</f>
        <v>4.365</v>
      </c>
      <c r="V692" s="46" t="n">
        <f aca="false">C692/U692</f>
        <v>20.1993127147766</v>
      </c>
      <c r="W692" s="99" t="n">
        <f aca="false">VLOOKUP($B692,Gas!$B$3:$E$2506,4)</f>
        <v>0.360695287643611</v>
      </c>
    </row>
    <row r="693" customFormat="false" ht="12.75" hidden="false" customHeight="false" outlineLevel="0" collapsed="false">
      <c r="A693" s="95" t="n">
        <f aca="false">MONTH(B693)+(YEAR(B693)-1998)*12</f>
        <v>32</v>
      </c>
      <c r="B693" s="101" t="n">
        <v>36759</v>
      </c>
      <c r="C693" s="102" t="n">
        <v>62.4</v>
      </c>
      <c r="D693" s="98" t="n">
        <f aca="false">LN(C693/C692)</f>
        <v>-0.345701493723554</v>
      </c>
      <c r="E693" s="106" t="n">
        <f aca="false">STDEV(D684:D693)*SQRT(trade_day)</f>
        <v>4.12685269216161</v>
      </c>
      <c r="F693" s="97"/>
      <c r="G693" s="103" t="n">
        <f aca="false">IF(G$1="P",MAX(0,G$2-$C693),IF(G$1="C",MAX(0,$C693-G$2)))</f>
        <v>0</v>
      </c>
      <c r="H693" s="103" t="n">
        <f aca="false">IF(H$1="P",MAX(0,H$2-$C693),IF(H$1="C",MAX(0,$C693-H$2)))</f>
        <v>0</v>
      </c>
      <c r="I693" s="103" t="n">
        <f aca="false">IF(I$1="P",MAX(0,I$2-$C693),IF(I$1="C",MAX(0,$C693-I$2)))</f>
        <v>0</v>
      </c>
      <c r="J693" s="103" t="n">
        <f aca="false">IF(J$1="P",MAX(0,J$2-$C693),IF(J$1="C",MAX(0,$C693-J$2)))</f>
        <v>0</v>
      </c>
      <c r="K693" s="103" t="n">
        <f aca="false">IF(K$1="P",MAX(0,K$2-$C693),IF(K$1="C",MAX(0,$C693-K$2)))</f>
        <v>0</v>
      </c>
      <c r="L693" s="103" t="n">
        <f aca="false">IF(L$1="P",MAX(0,L$2-$C693),IF(L$1="C",MAX(0,$C693-L$2)))</f>
        <v>0</v>
      </c>
      <c r="M693" s="103" t="n">
        <f aca="false">IF(M$1="P",MAX(0,M$2-$C693),IF(M$1="C",MAX(0,$C693-M$2)))</f>
        <v>42.4</v>
      </c>
      <c r="N693" s="103" t="n">
        <f aca="false">IF(N$1="P",MAX(0,N$2-$C693),IF(N$1="C",MAX(0,$C693-N$2)))</f>
        <v>37.4</v>
      </c>
      <c r="O693" s="103" t="n">
        <f aca="false">IF(O$1="P",MAX(0,O$2-$C693),IF(O$1="C",MAX(0,$C693-O$2)))</f>
        <v>32.4</v>
      </c>
      <c r="P693" s="103" t="n">
        <f aca="false">IF(P$1="P",MAX(0,P$2-$C693),IF(P$1="C",MAX(0,$C693-P$2)))</f>
        <v>27.4</v>
      </c>
      <c r="Q693" s="103" t="n">
        <f aca="false">IF(Q$1="P",MAX(0,Q$2-$C693),IF(Q$1="C",MAX(0,$C693-Q$2)))</f>
        <v>22.4</v>
      </c>
      <c r="R693" s="103" t="n">
        <f aca="false">IF(R$1="P",MAX(0,R$2-$C693),IF(R$1="C",MAX(0,$C693-R$2)))</f>
        <v>12.4</v>
      </c>
      <c r="S693" s="103" t="n">
        <f aca="false">IF(S$1="P",MAX(0,S$2-$C693),IF(S$1="C",MAX(0,$C693-S$2)))</f>
        <v>0</v>
      </c>
      <c r="T693" s="104" t="n">
        <f aca="false">A693</f>
        <v>32</v>
      </c>
      <c r="U693" s="105" t="n">
        <f aca="false">VLOOKUP($B693,Gas!$B$3:$E$2506,2)</f>
        <v>4.385</v>
      </c>
      <c r="V693" s="46" t="n">
        <f aca="false">C693/U693</f>
        <v>14.230330672748</v>
      </c>
      <c r="W693" s="99" t="n">
        <f aca="false">VLOOKUP($B693,Gas!$B$3:$E$2506,4)</f>
        <v>0.341195301027349</v>
      </c>
    </row>
    <row r="694" customFormat="false" ht="12.75" hidden="false" customHeight="false" outlineLevel="0" collapsed="false">
      <c r="A694" s="95" t="n">
        <f aca="false">MONTH(B694)+(YEAR(B694)-1998)*12</f>
        <v>32</v>
      </c>
      <c r="B694" s="101" t="n">
        <v>36760</v>
      </c>
      <c r="C694" s="102" t="n">
        <v>53.83</v>
      </c>
      <c r="D694" s="98" t="n">
        <f aca="false">LN(C694/C693)</f>
        <v>-0.147734342802516</v>
      </c>
      <c r="E694" s="106" t="n">
        <f aca="false">STDEV(D685:D694)*SQRT(trade_day)</f>
        <v>3.55597273848923</v>
      </c>
      <c r="F694" s="97"/>
      <c r="G694" s="103" t="n">
        <f aca="false">IF(G$1="P",MAX(0,G$2-$C694),IF(G$1="C",MAX(0,$C694-G$2)))</f>
        <v>0</v>
      </c>
      <c r="H694" s="103" t="n">
        <f aca="false">IF(H$1="P",MAX(0,H$2-$C694),IF(H$1="C",MAX(0,$C694-H$2)))</f>
        <v>0</v>
      </c>
      <c r="I694" s="103" t="n">
        <f aca="false">IF(I$1="P",MAX(0,I$2-$C694),IF(I$1="C",MAX(0,$C694-I$2)))</f>
        <v>0</v>
      </c>
      <c r="J694" s="103" t="n">
        <f aca="false">IF(J$1="P",MAX(0,J$2-$C694),IF(J$1="C",MAX(0,$C694-J$2)))</f>
        <v>0</v>
      </c>
      <c r="K694" s="103" t="n">
        <f aca="false">IF(K$1="P",MAX(0,K$2-$C694),IF(K$1="C",MAX(0,$C694-K$2)))</f>
        <v>0</v>
      </c>
      <c r="L694" s="103" t="n">
        <f aca="false">IF(L$1="P",MAX(0,L$2-$C694),IF(L$1="C",MAX(0,$C694-L$2)))</f>
        <v>0</v>
      </c>
      <c r="M694" s="103" t="n">
        <f aca="false">IF(M$1="P",MAX(0,M$2-$C694),IF(M$1="C",MAX(0,$C694-M$2)))</f>
        <v>33.83</v>
      </c>
      <c r="N694" s="103" t="n">
        <f aca="false">IF(N$1="P",MAX(0,N$2-$C694),IF(N$1="C",MAX(0,$C694-N$2)))</f>
        <v>28.83</v>
      </c>
      <c r="O694" s="103" t="n">
        <f aca="false">IF(O$1="P",MAX(0,O$2-$C694),IF(O$1="C",MAX(0,$C694-O$2)))</f>
        <v>23.83</v>
      </c>
      <c r="P694" s="103" t="n">
        <f aca="false">IF(P$1="P",MAX(0,P$2-$C694),IF(P$1="C",MAX(0,$C694-P$2)))</f>
        <v>18.83</v>
      </c>
      <c r="Q694" s="103" t="n">
        <f aca="false">IF(Q$1="P",MAX(0,Q$2-$C694),IF(Q$1="C",MAX(0,$C694-Q$2)))</f>
        <v>13.83</v>
      </c>
      <c r="R694" s="103" t="n">
        <f aca="false">IF(R$1="P",MAX(0,R$2-$C694),IF(R$1="C",MAX(0,$C694-R$2)))</f>
        <v>3.83</v>
      </c>
      <c r="S694" s="103" t="n">
        <f aca="false">IF(S$1="P",MAX(0,S$2-$C694),IF(S$1="C",MAX(0,$C694-S$2)))</f>
        <v>0</v>
      </c>
      <c r="T694" s="104" t="n">
        <f aca="false">A694</f>
        <v>32</v>
      </c>
      <c r="U694" s="105" t="n">
        <f aca="false">VLOOKUP($B694,Gas!$B$3:$E$2506,2)</f>
        <v>4.575</v>
      </c>
      <c r="V694" s="46" t="n">
        <f aca="false">C694/U694</f>
        <v>11.7661202185792</v>
      </c>
      <c r="W694" s="99" t="n">
        <f aca="false">VLOOKUP($B694,Gas!$B$3:$E$2506,4)</f>
        <v>0.431243978924199</v>
      </c>
    </row>
    <row r="695" customFormat="false" ht="12.75" hidden="false" customHeight="false" outlineLevel="0" collapsed="false">
      <c r="A695" s="95" t="n">
        <f aca="false">MONTH(B695)+(YEAR(B695)-1998)*12</f>
        <v>32</v>
      </c>
      <c r="B695" s="101" t="n">
        <v>36761</v>
      </c>
      <c r="C695" s="102" t="n">
        <v>64.1</v>
      </c>
      <c r="D695" s="98" t="n">
        <f aca="false">LN(C695/C694)</f>
        <v>0.174613431353758</v>
      </c>
      <c r="E695" s="106" t="n">
        <f aca="false">STDEV(D686:D695)*SQRT(trade_day)</f>
        <v>3.42147398636837</v>
      </c>
      <c r="F695" s="97"/>
      <c r="G695" s="103" t="n">
        <f aca="false">IF(G$1="P",MAX(0,G$2-$C695),IF(G$1="C",MAX(0,$C695-G$2)))</f>
        <v>0</v>
      </c>
      <c r="H695" s="103" t="n">
        <f aca="false">IF(H$1="P",MAX(0,H$2-$C695),IF(H$1="C",MAX(0,$C695-H$2)))</f>
        <v>0</v>
      </c>
      <c r="I695" s="103" t="n">
        <f aca="false">IF(I$1="P",MAX(0,I$2-$C695),IF(I$1="C",MAX(0,$C695-I$2)))</f>
        <v>0</v>
      </c>
      <c r="J695" s="103" t="n">
        <f aca="false">IF(J$1="P",MAX(0,J$2-$C695),IF(J$1="C",MAX(0,$C695-J$2)))</f>
        <v>0</v>
      </c>
      <c r="K695" s="103" t="n">
        <f aca="false">IF(K$1="P",MAX(0,K$2-$C695),IF(K$1="C",MAX(0,$C695-K$2)))</f>
        <v>0</v>
      </c>
      <c r="L695" s="103" t="n">
        <f aca="false">IF(L$1="P",MAX(0,L$2-$C695),IF(L$1="C",MAX(0,$C695-L$2)))</f>
        <v>0</v>
      </c>
      <c r="M695" s="103" t="n">
        <f aca="false">IF(M$1="P",MAX(0,M$2-$C695),IF(M$1="C",MAX(0,$C695-M$2)))</f>
        <v>44.1</v>
      </c>
      <c r="N695" s="103" t="n">
        <f aca="false">IF(N$1="P",MAX(0,N$2-$C695),IF(N$1="C",MAX(0,$C695-N$2)))</f>
        <v>39.1</v>
      </c>
      <c r="O695" s="103" t="n">
        <f aca="false">IF(O$1="P",MAX(0,O$2-$C695),IF(O$1="C",MAX(0,$C695-O$2)))</f>
        <v>34.1</v>
      </c>
      <c r="P695" s="103" t="n">
        <f aca="false">IF(P$1="P",MAX(0,P$2-$C695),IF(P$1="C",MAX(0,$C695-P$2)))</f>
        <v>29.1</v>
      </c>
      <c r="Q695" s="103" t="n">
        <f aca="false">IF(Q$1="P",MAX(0,Q$2-$C695),IF(Q$1="C",MAX(0,$C695-Q$2)))</f>
        <v>24.1</v>
      </c>
      <c r="R695" s="103" t="n">
        <f aca="false">IF(R$1="P",MAX(0,R$2-$C695),IF(R$1="C",MAX(0,$C695-R$2)))</f>
        <v>14.1</v>
      </c>
      <c r="S695" s="103" t="n">
        <f aca="false">IF(S$1="P",MAX(0,S$2-$C695),IF(S$1="C",MAX(0,$C695-S$2)))</f>
        <v>0</v>
      </c>
      <c r="T695" s="104" t="n">
        <f aca="false">A695</f>
        <v>32</v>
      </c>
      <c r="U695" s="105" t="n">
        <f aca="false">VLOOKUP($B695,Gas!$B$3:$E$2506,2)</f>
        <v>4.785</v>
      </c>
      <c r="V695" s="46" t="n">
        <f aca="false">C695/U695</f>
        <v>13.3960292580982</v>
      </c>
      <c r="W695" s="99" t="n">
        <f aca="false">VLOOKUP($B695,Gas!$B$3:$E$2506,4)</f>
        <v>0.498993396923647</v>
      </c>
    </row>
    <row r="696" customFormat="false" ht="12.75" hidden="false" customHeight="false" outlineLevel="0" collapsed="false">
      <c r="A696" s="95" t="n">
        <f aca="false">MONTH(B696)+(YEAR(B696)-1998)*12</f>
        <v>32</v>
      </c>
      <c r="B696" s="101" t="n">
        <v>36762</v>
      </c>
      <c r="C696" s="102" t="n">
        <v>60.24</v>
      </c>
      <c r="D696" s="98" t="n">
        <f aca="false">LN(C696/C695)</f>
        <v>-0.0621077804349861</v>
      </c>
      <c r="E696" s="106" t="n">
        <f aca="false">STDEV(D687:D696)*SQRT(trade_day)</f>
        <v>3.02545366655078</v>
      </c>
      <c r="F696" s="97"/>
      <c r="G696" s="103" t="n">
        <f aca="false">IF(G$1="P",MAX(0,G$2-$C696),IF(G$1="C",MAX(0,$C696-G$2)))</f>
        <v>0</v>
      </c>
      <c r="H696" s="103" t="n">
        <f aca="false">IF(H$1="P",MAX(0,H$2-$C696),IF(H$1="C",MAX(0,$C696-H$2)))</f>
        <v>0</v>
      </c>
      <c r="I696" s="103" t="n">
        <f aca="false">IF(I$1="P",MAX(0,I$2-$C696),IF(I$1="C",MAX(0,$C696-I$2)))</f>
        <v>0</v>
      </c>
      <c r="J696" s="103" t="n">
        <f aca="false">IF(J$1="P",MAX(0,J$2-$C696),IF(J$1="C",MAX(0,$C696-J$2)))</f>
        <v>0</v>
      </c>
      <c r="K696" s="103" t="n">
        <f aca="false">IF(K$1="P",MAX(0,K$2-$C696),IF(K$1="C",MAX(0,$C696-K$2)))</f>
        <v>0</v>
      </c>
      <c r="L696" s="103" t="n">
        <f aca="false">IF(L$1="P",MAX(0,L$2-$C696),IF(L$1="C",MAX(0,$C696-L$2)))</f>
        <v>0</v>
      </c>
      <c r="M696" s="103" t="n">
        <f aca="false">IF(M$1="P",MAX(0,M$2-$C696),IF(M$1="C",MAX(0,$C696-M$2)))</f>
        <v>40.24</v>
      </c>
      <c r="N696" s="103" t="n">
        <f aca="false">IF(N$1="P",MAX(0,N$2-$C696),IF(N$1="C",MAX(0,$C696-N$2)))</f>
        <v>35.24</v>
      </c>
      <c r="O696" s="103" t="n">
        <f aca="false">IF(O$1="P",MAX(0,O$2-$C696),IF(O$1="C",MAX(0,$C696-O$2)))</f>
        <v>30.24</v>
      </c>
      <c r="P696" s="103" t="n">
        <f aca="false">IF(P$1="P",MAX(0,P$2-$C696),IF(P$1="C",MAX(0,$C696-P$2)))</f>
        <v>25.24</v>
      </c>
      <c r="Q696" s="103" t="n">
        <f aca="false">IF(Q$1="P",MAX(0,Q$2-$C696),IF(Q$1="C",MAX(0,$C696-Q$2)))</f>
        <v>20.24</v>
      </c>
      <c r="R696" s="103" t="n">
        <f aca="false">IF(R$1="P",MAX(0,R$2-$C696),IF(R$1="C",MAX(0,$C696-R$2)))</f>
        <v>10.24</v>
      </c>
      <c r="S696" s="103" t="n">
        <f aca="false">IF(S$1="P",MAX(0,S$2-$C696),IF(S$1="C",MAX(0,$C696-S$2)))</f>
        <v>0</v>
      </c>
      <c r="T696" s="104" t="n">
        <f aca="false">A696</f>
        <v>32</v>
      </c>
      <c r="U696" s="105" t="n">
        <f aca="false">VLOOKUP($B696,Gas!$B$3:$E$2506,2)</f>
        <v>4.67</v>
      </c>
      <c r="V696" s="46" t="n">
        <f aca="false">C696/U696</f>
        <v>12.8993576017131</v>
      </c>
      <c r="W696" s="99" t="n">
        <f aca="false">VLOOKUP($B696,Gas!$B$3:$E$2506,4)</f>
        <v>0.533983830310743</v>
      </c>
    </row>
    <row r="697" customFormat="false" ht="12.75" hidden="false" customHeight="false" outlineLevel="0" collapsed="false">
      <c r="A697" s="95" t="n">
        <f aca="false">MONTH(B697)+(YEAR(B697)-1998)*12</f>
        <v>32</v>
      </c>
      <c r="B697" s="101" t="n">
        <v>36763</v>
      </c>
      <c r="C697" s="102" t="n">
        <v>71.45</v>
      </c>
      <c r="D697" s="98" t="n">
        <f aca="false">LN(C697/C696)</f>
        <v>0.170661320884238</v>
      </c>
      <c r="E697" s="106" t="n">
        <f aca="false">STDEV(D688:D697)*SQRT(trade_day)</f>
        <v>3.14505582223983</v>
      </c>
      <c r="F697" s="97"/>
      <c r="G697" s="103" t="n">
        <f aca="false">IF(G$1="P",MAX(0,G$2-$C697),IF(G$1="C",MAX(0,$C697-G$2)))</f>
        <v>0</v>
      </c>
      <c r="H697" s="103" t="n">
        <f aca="false">IF(H$1="P",MAX(0,H$2-$C697),IF(H$1="C",MAX(0,$C697-H$2)))</f>
        <v>0</v>
      </c>
      <c r="I697" s="103" t="n">
        <f aca="false">IF(I$1="P",MAX(0,I$2-$C697),IF(I$1="C",MAX(0,$C697-I$2)))</f>
        <v>0</v>
      </c>
      <c r="J697" s="103" t="n">
        <f aca="false">IF(J$1="P",MAX(0,J$2-$C697),IF(J$1="C",MAX(0,$C697-J$2)))</f>
        <v>0</v>
      </c>
      <c r="K697" s="103" t="n">
        <f aca="false">IF(K$1="P",MAX(0,K$2-$C697),IF(K$1="C",MAX(0,$C697-K$2)))</f>
        <v>0</v>
      </c>
      <c r="L697" s="103" t="n">
        <f aca="false">IF(L$1="P",MAX(0,L$2-$C697),IF(L$1="C",MAX(0,$C697-L$2)))</f>
        <v>0</v>
      </c>
      <c r="M697" s="103" t="n">
        <f aca="false">IF(M$1="P",MAX(0,M$2-$C697),IF(M$1="C",MAX(0,$C697-M$2)))</f>
        <v>51.45</v>
      </c>
      <c r="N697" s="103" t="n">
        <f aca="false">IF(N$1="P",MAX(0,N$2-$C697),IF(N$1="C",MAX(0,$C697-N$2)))</f>
        <v>46.45</v>
      </c>
      <c r="O697" s="103" t="n">
        <f aca="false">IF(O$1="P",MAX(0,O$2-$C697),IF(O$1="C",MAX(0,$C697-O$2)))</f>
        <v>41.45</v>
      </c>
      <c r="P697" s="103" t="n">
        <f aca="false">IF(P$1="P",MAX(0,P$2-$C697),IF(P$1="C",MAX(0,$C697-P$2)))</f>
        <v>36.45</v>
      </c>
      <c r="Q697" s="103" t="n">
        <f aca="false">IF(Q$1="P",MAX(0,Q$2-$C697),IF(Q$1="C",MAX(0,$C697-Q$2)))</f>
        <v>31.45</v>
      </c>
      <c r="R697" s="103" t="n">
        <f aca="false">IF(R$1="P",MAX(0,R$2-$C697),IF(R$1="C",MAX(0,$C697-R$2)))</f>
        <v>21.45</v>
      </c>
      <c r="S697" s="103" t="n">
        <f aca="false">IF(S$1="P",MAX(0,S$2-$C697),IF(S$1="C",MAX(0,$C697-S$2)))</f>
        <v>0</v>
      </c>
      <c r="T697" s="104" t="n">
        <f aca="false">A697</f>
        <v>32</v>
      </c>
      <c r="U697" s="105" t="n">
        <f aca="false">VLOOKUP($B697,Gas!$B$3:$E$2506,2)</f>
        <v>4.465</v>
      </c>
      <c r="V697" s="46" t="n">
        <f aca="false">C697/U697</f>
        <v>16.0022396416573</v>
      </c>
      <c r="W697" s="99" t="n">
        <f aca="false">VLOOKUP($B697,Gas!$B$3:$E$2506,4)</f>
        <v>0.613218004052617</v>
      </c>
    </row>
    <row r="698" customFormat="false" ht="12.75" hidden="false" customHeight="false" outlineLevel="0" collapsed="false">
      <c r="A698" s="95" t="n">
        <f aca="false">MONTH(B698)+(YEAR(B698)-1998)*12</f>
        <v>32</v>
      </c>
      <c r="B698" s="101" t="n">
        <v>36766</v>
      </c>
      <c r="C698" s="102" t="n">
        <v>78.39</v>
      </c>
      <c r="D698" s="98" t="n">
        <f aca="false">LN(C698/C697)</f>
        <v>0.0926984638247543</v>
      </c>
      <c r="E698" s="106" t="n">
        <f aca="false">STDEV(D689:D698)*SQRT(trade_day)</f>
        <v>3.12063298106392</v>
      </c>
      <c r="F698" s="97"/>
      <c r="G698" s="103" t="n">
        <f aca="false">IF(G$1="P",MAX(0,G$2-$C698),IF(G$1="C",MAX(0,$C698-G$2)))</f>
        <v>0</v>
      </c>
      <c r="H698" s="103" t="n">
        <f aca="false">IF(H$1="P",MAX(0,H$2-$C698),IF(H$1="C",MAX(0,$C698-H$2)))</f>
        <v>0</v>
      </c>
      <c r="I698" s="103" t="n">
        <f aca="false">IF(I$1="P",MAX(0,I$2-$C698),IF(I$1="C",MAX(0,$C698-I$2)))</f>
        <v>0</v>
      </c>
      <c r="J698" s="103" t="n">
        <f aca="false">IF(J$1="P",MAX(0,J$2-$C698),IF(J$1="C",MAX(0,$C698-J$2)))</f>
        <v>0</v>
      </c>
      <c r="K698" s="103" t="n">
        <f aca="false">IF(K$1="P",MAX(0,K$2-$C698),IF(K$1="C",MAX(0,$C698-K$2)))</f>
        <v>0</v>
      </c>
      <c r="L698" s="103" t="n">
        <f aca="false">IF(L$1="P",MAX(0,L$2-$C698),IF(L$1="C",MAX(0,$C698-L$2)))</f>
        <v>0</v>
      </c>
      <c r="M698" s="103" t="n">
        <f aca="false">IF(M$1="P",MAX(0,M$2-$C698),IF(M$1="C",MAX(0,$C698-M$2)))</f>
        <v>58.39</v>
      </c>
      <c r="N698" s="103" t="n">
        <f aca="false">IF(N$1="P",MAX(0,N$2-$C698),IF(N$1="C",MAX(0,$C698-N$2)))</f>
        <v>53.39</v>
      </c>
      <c r="O698" s="103" t="n">
        <f aca="false">IF(O$1="P",MAX(0,O$2-$C698),IF(O$1="C",MAX(0,$C698-O$2)))</f>
        <v>48.39</v>
      </c>
      <c r="P698" s="103" t="n">
        <f aca="false">IF(P$1="P",MAX(0,P$2-$C698),IF(P$1="C",MAX(0,$C698-P$2)))</f>
        <v>43.39</v>
      </c>
      <c r="Q698" s="103" t="n">
        <f aca="false">IF(Q$1="P",MAX(0,Q$2-$C698),IF(Q$1="C",MAX(0,$C698-Q$2)))</f>
        <v>38.39</v>
      </c>
      <c r="R698" s="103" t="n">
        <f aca="false">IF(R$1="P",MAX(0,R$2-$C698),IF(R$1="C",MAX(0,$C698-R$2)))</f>
        <v>28.39</v>
      </c>
      <c r="S698" s="103" t="n">
        <f aca="false">IF(S$1="P",MAX(0,S$2-$C698),IF(S$1="C",MAX(0,$C698-S$2)))</f>
        <v>0</v>
      </c>
      <c r="T698" s="104" t="n">
        <f aca="false">A698</f>
        <v>32</v>
      </c>
      <c r="U698" s="105" t="n">
        <f aca="false">VLOOKUP($B698,Gas!$B$3:$E$2506,2)</f>
        <v>4.53</v>
      </c>
      <c r="V698" s="46" t="n">
        <f aca="false">C698/U698</f>
        <v>17.3046357615894</v>
      </c>
      <c r="W698" s="99" t="n">
        <f aca="false">VLOOKUP($B698,Gas!$B$3:$E$2506,4)</f>
        <v>0.513919138529233</v>
      </c>
    </row>
    <row r="699" customFormat="false" ht="12.75" hidden="false" customHeight="false" outlineLevel="0" collapsed="false">
      <c r="A699" s="95" t="n">
        <f aca="false">MONTH(B699)+(YEAR(B699)-1998)*12</f>
        <v>32</v>
      </c>
      <c r="B699" s="101" t="n">
        <v>36767</v>
      </c>
      <c r="C699" s="102" t="n">
        <v>109.07</v>
      </c>
      <c r="D699" s="98" t="n">
        <f aca="false">LN(C699/C698)</f>
        <v>0.330293509740021</v>
      </c>
      <c r="E699" s="106" t="n">
        <f aca="false">STDEV(D690:D699)*SQRT(trade_day)</f>
        <v>3.54965293716031</v>
      </c>
      <c r="F699" s="97"/>
      <c r="G699" s="103" t="n">
        <f aca="false">IF(G$1="P",MAX(0,G$2-$C699),IF(G$1="C",MAX(0,$C699-G$2)))</f>
        <v>0</v>
      </c>
      <c r="H699" s="103" t="n">
        <f aca="false">IF(H$1="P",MAX(0,H$2-$C699),IF(H$1="C",MAX(0,$C699-H$2)))</f>
        <v>0</v>
      </c>
      <c r="I699" s="103" t="n">
        <f aca="false">IF(I$1="P",MAX(0,I$2-$C699),IF(I$1="C",MAX(0,$C699-I$2)))</f>
        <v>0</v>
      </c>
      <c r="J699" s="103" t="n">
        <f aca="false">IF(J$1="P",MAX(0,J$2-$C699),IF(J$1="C",MAX(0,$C699-J$2)))</f>
        <v>0</v>
      </c>
      <c r="K699" s="103" t="n">
        <f aca="false">IF(K$1="P",MAX(0,K$2-$C699),IF(K$1="C",MAX(0,$C699-K$2)))</f>
        <v>0</v>
      </c>
      <c r="L699" s="103" t="n">
        <f aca="false">IF(L$1="P",MAX(0,L$2-$C699),IF(L$1="C",MAX(0,$C699-L$2)))</f>
        <v>0</v>
      </c>
      <c r="M699" s="103" t="n">
        <f aca="false">IF(M$1="P",MAX(0,M$2-$C699),IF(M$1="C",MAX(0,$C699-M$2)))</f>
        <v>89.07</v>
      </c>
      <c r="N699" s="103" t="n">
        <f aca="false">IF(N$1="P",MAX(0,N$2-$C699),IF(N$1="C",MAX(0,$C699-N$2)))</f>
        <v>84.07</v>
      </c>
      <c r="O699" s="103" t="n">
        <f aca="false">IF(O$1="P",MAX(0,O$2-$C699),IF(O$1="C",MAX(0,$C699-O$2)))</f>
        <v>79.07</v>
      </c>
      <c r="P699" s="103" t="n">
        <f aca="false">IF(P$1="P",MAX(0,P$2-$C699),IF(P$1="C",MAX(0,$C699-P$2)))</f>
        <v>74.07</v>
      </c>
      <c r="Q699" s="103" t="n">
        <f aca="false">IF(Q$1="P",MAX(0,Q$2-$C699),IF(Q$1="C",MAX(0,$C699-Q$2)))</f>
        <v>69.07</v>
      </c>
      <c r="R699" s="103" t="n">
        <f aca="false">IF(R$1="P",MAX(0,R$2-$C699),IF(R$1="C",MAX(0,$C699-R$2)))</f>
        <v>59.07</v>
      </c>
      <c r="S699" s="103" t="n">
        <f aca="false">IF(S$1="P",MAX(0,S$2-$C699),IF(S$1="C",MAX(0,$C699-S$2)))</f>
        <v>9.06998999999999</v>
      </c>
      <c r="T699" s="104" t="n">
        <f aca="false">A699</f>
        <v>32</v>
      </c>
      <c r="U699" s="105" t="n">
        <f aca="false">VLOOKUP($B699,Gas!$B$3:$E$2506,2)</f>
        <v>4.615</v>
      </c>
      <c r="V699" s="46" t="n">
        <f aca="false">C699/U699</f>
        <v>23.6338028169014</v>
      </c>
      <c r="W699" s="99" t="n">
        <f aca="false">VLOOKUP($B699,Gas!$B$3:$E$2506,4)</f>
        <v>0.521790060147061</v>
      </c>
    </row>
    <row r="700" customFormat="false" ht="12.75" hidden="false" customHeight="false" outlineLevel="0" collapsed="false">
      <c r="A700" s="95" t="n">
        <f aca="false">MONTH(B700)+(YEAR(B700)-1998)*12</f>
        <v>32</v>
      </c>
      <c r="B700" s="101" t="n">
        <v>36768</v>
      </c>
      <c r="C700" s="102" t="n">
        <v>77.41</v>
      </c>
      <c r="D700" s="98" t="n">
        <f aca="false">LN(C700/C699)</f>
        <v>-0.34287390672403</v>
      </c>
      <c r="E700" s="106" t="n">
        <f aca="false">STDEV(D691:D700)*SQRT(trade_day)</f>
        <v>3.69339686776306</v>
      </c>
      <c r="F700" s="97"/>
      <c r="G700" s="103" t="n">
        <f aca="false">IF(G$1="P",MAX(0,G$2-$C700),IF(G$1="C",MAX(0,$C700-G$2)))</f>
        <v>0</v>
      </c>
      <c r="H700" s="103" t="n">
        <f aca="false">IF(H$1="P",MAX(0,H$2-$C700),IF(H$1="C",MAX(0,$C700-H$2)))</f>
        <v>0</v>
      </c>
      <c r="I700" s="103" t="n">
        <f aca="false">IF(I$1="P",MAX(0,I$2-$C700),IF(I$1="C",MAX(0,$C700-I$2)))</f>
        <v>0</v>
      </c>
      <c r="J700" s="103" t="n">
        <f aca="false">IF(J$1="P",MAX(0,J$2-$C700),IF(J$1="C",MAX(0,$C700-J$2)))</f>
        <v>0</v>
      </c>
      <c r="K700" s="103" t="n">
        <f aca="false">IF(K$1="P",MAX(0,K$2-$C700),IF(K$1="C",MAX(0,$C700-K$2)))</f>
        <v>0</v>
      </c>
      <c r="L700" s="103" t="n">
        <f aca="false">IF(L$1="P",MAX(0,L$2-$C700),IF(L$1="C",MAX(0,$C700-L$2)))</f>
        <v>0</v>
      </c>
      <c r="M700" s="103" t="n">
        <f aca="false">IF(M$1="P",MAX(0,M$2-$C700),IF(M$1="C",MAX(0,$C700-M$2)))</f>
        <v>57.41</v>
      </c>
      <c r="N700" s="103" t="n">
        <f aca="false">IF(N$1="P",MAX(0,N$2-$C700),IF(N$1="C",MAX(0,$C700-N$2)))</f>
        <v>52.41</v>
      </c>
      <c r="O700" s="103" t="n">
        <f aca="false">IF(O$1="P",MAX(0,O$2-$C700),IF(O$1="C",MAX(0,$C700-O$2)))</f>
        <v>47.41</v>
      </c>
      <c r="P700" s="103" t="n">
        <f aca="false">IF(P$1="P",MAX(0,P$2-$C700),IF(P$1="C",MAX(0,$C700-P$2)))</f>
        <v>42.41</v>
      </c>
      <c r="Q700" s="103" t="n">
        <f aca="false">IF(Q$1="P",MAX(0,Q$2-$C700),IF(Q$1="C",MAX(0,$C700-Q$2)))</f>
        <v>37.41</v>
      </c>
      <c r="R700" s="103" t="n">
        <f aca="false">IF(R$1="P",MAX(0,R$2-$C700),IF(R$1="C",MAX(0,$C700-R$2)))</f>
        <v>27.41</v>
      </c>
      <c r="S700" s="103" t="n">
        <f aca="false">IF(S$1="P",MAX(0,S$2-$C700),IF(S$1="C",MAX(0,$C700-S$2)))</f>
        <v>0</v>
      </c>
      <c r="T700" s="104" t="n">
        <f aca="false">A700</f>
        <v>32</v>
      </c>
      <c r="U700" s="105" t="n">
        <f aca="false">VLOOKUP($B700,Gas!$B$3:$E$2506,2)</f>
        <v>4.62</v>
      </c>
      <c r="V700" s="46" t="n">
        <f aca="false">C700/U700</f>
        <v>16.7554112554113</v>
      </c>
      <c r="W700" s="99" t="n">
        <f aca="false">VLOOKUP($B700,Gas!$B$3:$E$2506,4)</f>
        <v>0.521400668544062</v>
      </c>
    </row>
    <row r="701" customFormat="false" ht="12.75" hidden="false" customHeight="false" outlineLevel="0" collapsed="false">
      <c r="A701" s="95" t="n">
        <f aca="false">MONTH(B701)+(YEAR(B701)-1998)*12</f>
        <v>32</v>
      </c>
      <c r="B701" s="101" t="n">
        <v>36769</v>
      </c>
      <c r="C701" s="102" t="n">
        <v>88.33</v>
      </c>
      <c r="D701" s="98" t="n">
        <f aca="false">LN(C701/C700)</f>
        <v>0.131963829540419</v>
      </c>
      <c r="E701" s="106" t="n">
        <f aca="false">STDEV(D692:D701)*SQRT(trade_day)</f>
        <v>3.65545630547691</v>
      </c>
      <c r="F701" s="97"/>
      <c r="G701" s="103" t="n">
        <f aca="false">IF(G$1="P",MAX(0,G$2-$C701),IF(G$1="C",MAX(0,$C701-G$2)))</f>
        <v>0</v>
      </c>
      <c r="H701" s="103" t="n">
        <f aca="false">IF(H$1="P",MAX(0,H$2-$C701),IF(H$1="C",MAX(0,$C701-H$2)))</f>
        <v>0</v>
      </c>
      <c r="I701" s="103" t="n">
        <f aca="false">IF(I$1="P",MAX(0,I$2-$C701),IF(I$1="C",MAX(0,$C701-I$2)))</f>
        <v>0</v>
      </c>
      <c r="J701" s="103" t="n">
        <f aca="false">IF(J$1="P",MAX(0,J$2-$C701),IF(J$1="C",MAX(0,$C701-J$2)))</f>
        <v>0</v>
      </c>
      <c r="K701" s="103" t="n">
        <f aca="false">IF(K$1="P",MAX(0,K$2-$C701),IF(K$1="C",MAX(0,$C701-K$2)))</f>
        <v>0</v>
      </c>
      <c r="L701" s="103" t="n">
        <f aca="false">IF(L$1="P",MAX(0,L$2-$C701),IF(L$1="C",MAX(0,$C701-L$2)))</f>
        <v>0</v>
      </c>
      <c r="M701" s="103" t="n">
        <f aca="false">IF(M$1="P",MAX(0,M$2-$C701),IF(M$1="C",MAX(0,$C701-M$2)))</f>
        <v>68.33</v>
      </c>
      <c r="N701" s="103" t="n">
        <f aca="false">IF(N$1="P",MAX(0,N$2-$C701),IF(N$1="C",MAX(0,$C701-N$2)))</f>
        <v>63.33</v>
      </c>
      <c r="O701" s="103" t="n">
        <f aca="false">IF(O$1="P",MAX(0,O$2-$C701),IF(O$1="C",MAX(0,$C701-O$2)))</f>
        <v>58.33</v>
      </c>
      <c r="P701" s="103" t="n">
        <f aca="false">IF(P$1="P",MAX(0,P$2-$C701),IF(P$1="C",MAX(0,$C701-P$2)))</f>
        <v>53.33</v>
      </c>
      <c r="Q701" s="103" t="n">
        <f aca="false">IF(Q$1="P",MAX(0,Q$2-$C701),IF(Q$1="C",MAX(0,$C701-Q$2)))</f>
        <v>48.33</v>
      </c>
      <c r="R701" s="103" t="n">
        <f aca="false">IF(R$1="P",MAX(0,R$2-$C701),IF(R$1="C",MAX(0,$C701-R$2)))</f>
        <v>38.33</v>
      </c>
      <c r="S701" s="103" t="n">
        <f aca="false">IF(S$1="P",MAX(0,S$2-$C701),IF(S$1="C",MAX(0,$C701-S$2)))</f>
        <v>0</v>
      </c>
      <c r="T701" s="104" t="n">
        <f aca="false">A701</f>
        <v>32</v>
      </c>
      <c r="U701" s="105" t="n">
        <f aca="false">VLOOKUP($B701,Gas!$B$3:$E$2506,2)</f>
        <v>4.595</v>
      </c>
      <c r="V701" s="46" t="n">
        <f aca="false">C701/U701</f>
        <v>19.2230685527748</v>
      </c>
      <c r="W701" s="99" t="n">
        <f aca="false">VLOOKUP($B701,Gas!$B$3:$E$2506,4)</f>
        <v>0.524624457505882</v>
      </c>
    </row>
    <row r="702" customFormat="false" ht="12.75" hidden="false" customHeight="false" outlineLevel="0" collapsed="false">
      <c r="A702" s="95" t="n">
        <f aca="false">MONTH(B702)+(YEAR(B702)-1998)*12</f>
        <v>33</v>
      </c>
      <c r="B702" s="101" t="n">
        <v>36770</v>
      </c>
      <c r="C702" s="102" t="n">
        <v>119.38</v>
      </c>
      <c r="D702" s="98" t="n">
        <f aca="false">LN(C702/C701)</f>
        <v>0.301231881983463</v>
      </c>
      <c r="E702" s="106" t="n">
        <f aca="false">STDEV(D693:D702)*SQRT(trade_day)</f>
        <v>3.86949707038393</v>
      </c>
      <c r="F702" s="97"/>
      <c r="G702" s="103" t="n">
        <f aca="false">IF(G$1="P",MAX(0,G$2-$C702),IF(G$1="C",MAX(0,$C702-G$2)))</f>
        <v>0</v>
      </c>
      <c r="H702" s="103" t="n">
        <f aca="false">IF(H$1="P",MAX(0,H$2-$C702),IF(H$1="C",MAX(0,$C702-H$2)))</f>
        <v>0</v>
      </c>
      <c r="I702" s="103" t="n">
        <f aca="false">IF(I$1="P",MAX(0,I$2-$C702),IF(I$1="C",MAX(0,$C702-I$2)))</f>
        <v>0</v>
      </c>
      <c r="J702" s="103" t="n">
        <f aca="false">IF(J$1="P",MAX(0,J$2-$C702),IF(J$1="C",MAX(0,$C702-J$2)))</f>
        <v>0</v>
      </c>
      <c r="K702" s="103" t="n">
        <f aca="false">IF(K$1="P",MAX(0,K$2-$C702),IF(K$1="C",MAX(0,$C702-K$2)))</f>
        <v>0</v>
      </c>
      <c r="L702" s="103" t="n">
        <f aca="false">IF(L$1="P",MAX(0,L$2-$C702),IF(L$1="C",MAX(0,$C702-L$2)))</f>
        <v>0</v>
      </c>
      <c r="M702" s="103" t="n">
        <f aca="false">IF(M$1="P",MAX(0,M$2-$C702),IF(M$1="C",MAX(0,$C702-M$2)))</f>
        <v>99.38</v>
      </c>
      <c r="N702" s="103" t="n">
        <f aca="false">IF(N$1="P",MAX(0,N$2-$C702),IF(N$1="C",MAX(0,$C702-N$2)))</f>
        <v>94.38</v>
      </c>
      <c r="O702" s="103" t="n">
        <f aca="false">IF(O$1="P",MAX(0,O$2-$C702),IF(O$1="C",MAX(0,$C702-O$2)))</f>
        <v>89.38</v>
      </c>
      <c r="P702" s="103" t="n">
        <f aca="false">IF(P$1="P",MAX(0,P$2-$C702),IF(P$1="C",MAX(0,$C702-P$2)))</f>
        <v>84.38</v>
      </c>
      <c r="Q702" s="103" t="n">
        <f aca="false">IF(Q$1="P",MAX(0,Q$2-$C702),IF(Q$1="C",MAX(0,$C702-Q$2)))</f>
        <v>79.38</v>
      </c>
      <c r="R702" s="103" t="n">
        <f aca="false">IF(R$1="P",MAX(0,R$2-$C702),IF(R$1="C",MAX(0,$C702-R$2)))</f>
        <v>69.38</v>
      </c>
      <c r="S702" s="103" t="n">
        <f aca="false">IF(S$1="P",MAX(0,S$2-$C702),IF(S$1="C",MAX(0,$C702-S$2)))</f>
        <v>19.37999</v>
      </c>
      <c r="T702" s="104" t="n">
        <f aca="false">A702</f>
        <v>33</v>
      </c>
      <c r="U702" s="105" t="n">
        <f aca="false">VLOOKUP($B702,Gas!$B$3:$E$2506,2)</f>
        <v>4.76</v>
      </c>
      <c r="V702" s="46" t="n">
        <f aca="false">C702/U702</f>
        <v>25.0798319327731</v>
      </c>
      <c r="W702" s="99" t="n">
        <f aca="false">VLOOKUP($B702,Gas!$B$3:$E$2506,4)</f>
        <v>0.505213067518297</v>
      </c>
    </row>
    <row r="703" customFormat="false" ht="12.75" hidden="false" customHeight="false" outlineLevel="0" collapsed="false">
      <c r="A703" s="95" t="n">
        <f aca="false">MONTH(B703)+(YEAR(B703)-1998)*12</f>
        <v>33</v>
      </c>
      <c r="B703" s="101" t="n">
        <v>36774</v>
      </c>
      <c r="C703" s="102" t="n">
        <v>69.48</v>
      </c>
      <c r="D703" s="98" t="n">
        <f aca="false">LN(C703/C702)</f>
        <v>-0.5412727413676</v>
      </c>
      <c r="E703" s="106" t="n">
        <f aca="false">STDEV(D694:D703)*SQRT(trade_day)</f>
        <v>4.47376144766646</v>
      </c>
      <c r="F703" s="97"/>
      <c r="G703" s="103" t="n">
        <f aca="false">IF(G$1="P",MAX(0,G$2-$C703),IF(G$1="C",MAX(0,$C703-G$2)))</f>
        <v>0</v>
      </c>
      <c r="H703" s="103" t="n">
        <f aca="false">IF(H$1="P",MAX(0,H$2-$C703),IF(H$1="C",MAX(0,$C703-H$2)))</f>
        <v>0</v>
      </c>
      <c r="I703" s="103" t="n">
        <f aca="false">IF(I$1="P",MAX(0,I$2-$C703),IF(I$1="C",MAX(0,$C703-I$2)))</f>
        <v>0</v>
      </c>
      <c r="J703" s="103" t="n">
        <f aca="false">IF(J$1="P",MAX(0,J$2-$C703),IF(J$1="C",MAX(0,$C703-J$2)))</f>
        <v>0</v>
      </c>
      <c r="K703" s="103" t="n">
        <f aca="false">IF(K$1="P",MAX(0,K$2-$C703),IF(K$1="C",MAX(0,$C703-K$2)))</f>
        <v>0</v>
      </c>
      <c r="L703" s="103" t="n">
        <f aca="false">IF(L$1="P",MAX(0,L$2-$C703),IF(L$1="C",MAX(0,$C703-L$2)))</f>
        <v>0</v>
      </c>
      <c r="M703" s="103" t="n">
        <f aca="false">IF(M$1="P",MAX(0,M$2-$C703),IF(M$1="C",MAX(0,$C703-M$2)))</f>
        <v>49.48</v>
      </c>
      <c r="N703" s="103" t="n">
        <f aca="false">IF(N$1="P",MAX(0,N$2-$C703),IF(N$1="C",MAX(0,$C703-N$2)))</f>
        <v>44.48</v>
      </c>
      <c r="O703" s="103" t="n">
        <f aca="false">IF(O$1="P",MAX(0,O$2-$C703),IF(O$1="C",MAX(0,$C703-O$2)))</f>
        <v>39.48</v>
      </c>
      <c r="P703" s="103" t="n">
        <f aca="false">IF(P$1="P",MAX(0,P$2-$C703),IF(P$1="C",MAX(0,$C703-P$2)))</f>
        <v>34.48</v>
      </c>
      <c r="Q703" s="103" t="n">
        <f aca="false">IF(Q$1="P",MAX(0,Q$2-$C703),IF(Q$1="C",MAX(0,$C703-Q$2)))</f>
        <v>29.48</v>
      </c>
      <c r="R703" s="103" t="n">
        <f aca="false">IF(R$1="P",MAX(0,R$2-$C703),IF(R$1="C",MAX(0,$C703-R$2)))</f>
        <v>19.48</v>
      </c>
      <c r="S703" s="103" t="n">
        <f aca="false">IF(S$1="P",MAX(0,S$2-$C703),IF(S$1="C",MAX(0,$C703-S$2)))</f>
        <v>0</v>
      </c>
      <c r="T703" s="104" t="n">
        <f aca="false">A703</f>
        <v>33</v>
      </c>
      <c r="U703" s="105" t="n">
        <f aca="false">VLOOKUP($B703,Gas!$B$3:$E$2506,2)</f>
        <v>4.7</v>
      </c>
      <c r="V703" s="46" t="n">
        <f aca="false">C703/U703</f>
        <v>14.7829787234043</v>
      </c>
      <c r="W703" s="99" t="n">
        <f aca="false">VLOOKUP($B703,Gas!$B$3:$E$2506,4)</f>
        <v>0.258368114917725</v>
      </c>
    </row>
    <row r="704" customFormat="false" ht="12.75" hidden="false" customHeight="false" outlineLevel="0" collapsed="false">
      <c r="A704" s="95" t="n">
        <f aca="false">MONTH(B704)+(YEAR(B704)-1998)*12</f>
        <v>33</v>
      </c>
      <c r="B704" s="101" t="n">
        <v>36775</v>
      </c>
      <c r="C704" s="102" t="n">
        <v>41.55</v>
      </c>
      <c r="D704" s="98" t="n">
        <f aca="false">LN(C704/C703)</f>
        <v>-0.514141420071447</v>
      </c>
      <c r="E704" s="106" t="n">
        <f aca="false">STDEV(D695:D704)*SQRT(trade_day)</f>
        <v>5.15722218833125</v>
      </c>
      <c r="F704" s="97"/>
      <c r="G704" s="103" t="n">
        <f aca="false">IF(G$1="P",MAX(0,G$2-$C704),IF(G$1="C",MAX(0,$C704-G$2)))</f>
        <v>0</v>
      </c>
      <c r="H704" s="103" t="n">
        <f aca="false">IF(H$1="P",MAX(0,H$2-$C704),IF(H$1="C",MAX(0,$C704-H$2)))</f>
        <v>0</v>
      </c>
      <c r="I704" s="103" t="n">
        <f aca="false">IF(I$1="P",MAX(0,I$2-$C704),IF(I$1="C",MAX(0,$C704-I$2)))</f>
        <v>0</v>
      </c>
      <c r="J704" s="103" t="n">
        <f aca="false">IF(J$1="P",MAX(0,J$2-$C704),IF(J$1="C",MAX(0,$C704-J$2)))</f>
        <v>0</v>
      </c>
      <c r="K704" s="103" t="n">
        <f aca="false">IF(K$1="P",MAX(0,K$2-$C704),IF(K$1="C",MAX(0,$C704-K$2)))</f>
        <v>0</v>
      </c>
      <c r="L704" s="103" t="n">
        <f aca="false">IF(L$1="P",MAX(0,L$2-$C704),IF(L$1="C",MAX(0,$C704-L$2)))</f>
        <v>8.45</v>
      </c>
      <c r="M704" s="103" t="n">
        <f aca="false">IF(M$1="P",MAX(0,M$2-$C704),IF(M$1="C",MAX(0,$C704-M$2)))</f>
        <v>21.55</v>
      </c>
      <c r="N704" s="103" t="n">
        <f aca="false">IF(N$1="P",MAX(0,N$2-$C704),IF(N$1="C",MAX(0,$C704-N$2)))</f>
        <v>16.55</v>
      </c>
      <c r="O704" s="103" t="n">
        <f aca="false">IF(O$1="P",MAX(0,O$2-$C704),IF(O$1="C",MAX(0,$C704-O$2)))</f>
        <v>11.55</v>
      </c>
      <c r="P704" s="103" t="n">
        <f aca="false">IF(P$1="P",MAX(0,P$2-$C704),IF(P$1="C",MAX(0,$C704-P$2)))</f>
        <v>6.55</v>
      </c>
      <c r="Q704" s="103" t="n">
        <f aca="false">IF(Q$1="P",MAX(0,Q$2-$C704),IF(Q$1="C",MAX(0,$C704-Q$2)))</f>
        <v>1.55</v>
      </c>
      <c r="R704" s="103" t="n">
        <f aca="false">IF(R$1="P",MAX(0,R$2-$C704),IF(R$1="C",MAX(0,$C704-R$2)))</f>
        <v>0</v>
      </c>
      <c r="S704" s="103" t="n">
        <f aca="false">IF(S$1="P",MAX(0,S$2-$C704),IF(S$1="C",MAX(0,$C704-S$2)))</f>
        <v>0</v>
      </c>
      <c r="T704" s="104" t="n">
        <f aca="false">A704</f>
        <v>33</v>
      </c>
      <c r="U704" s="105" t="n">
        <f aca="false">VLOOKUP($B704,Gas!$B$3:$E$2506,2)</f>
        <v>4.805</v>
      </c>
      <c r="V704" s="46" t="n">
        <f aca="false">C704/U704</f>
        <v>8.64724245577524</v>
      </c>
      <c r="W704" s="99" t="n">
        <f aca="false">VLOOKUP($B704,Gas!$B$3:$E$2506,4)</f>
        <v>0.279231063546026</v>
      </c>
    </row>
    <row r="705" customFormat="false" ht="12.75" hidden="false" customHeight="false" outlineLevel="0" collapsed="false">
      <c r="A705" s="95" t="n">
        <f aca="false">MONTH(B705)+(YEAR(B705)-1998)*12</f>
        <v>33</v>
      </c>
      <c r="B705" s="101" t="n">
        <v>36776</v>
      </c>
      <c r="C705" s="102" t="n">
        <v>34.43</v>
      </c>
      <c r="D705" s="98" t="n">
        <f aca="false">LN(C705/C704)</f>
        <v>-0.187969243951025</v>
      </c>
      <c r="E705" s="106" t="n">
        <f aca="false">STDEV(D696:D705)*SQRT(trade_day)</f>
        <v>5.08376740773933</v>
      </c>
      <c r="F705" s="97"/>
      <c r="G705" s="103" t="n">
        <f aca="false">IF(G$1="P",MAX(0,G$2-$C705),IF(G$1="C",MAX(0,$C705-G$2)))</f>
        <v>0</v>
      </c>
      <c r="H705" s="103" t="n">
        <f aca="false">IF(H$1="P",MAX(0,H$2-$C705),IF(H$1="C",MAX(0,$C705-H$2)))</f>
        <v>0</v>
      </c>
      <c r="I705" s="103" t="n">
        <f aca="false">IF(I$1="P",MAX(0,I$2-$C705),IF(I$1="C",MAX(0,$C705-I$2)))</f>
        <v>0</v>
      </c>
      <c r="J705" s="103" t="n">
        <f aca="false">IF(J$1="P",MAX(0,J$2-$C705),IF(J$1="C",MAX(0,$C705-J$2)))</f>
        <v>0.57</v>
      </c>
      <c r="K705" s="103" t="n">
        <f aca="false">IF(K$1="P",MAX(0,K$2-$C705),IF(K$1="C",MAX(0,$C705-K$2)))</f>
        <v>5.57</v>
      </c>
      <c r="L705" s="103" t="n">
        <f aca="false">IF(L$1="P",MAX(0,L$2-$C705),IF(L$1="C",MAX(0,$C705-L$2)))</f>
        <v>15.57</v>
      </c>
      <c r="M705" s="103" t="n">
        <f aca="false">IF(M$1="P",MAX(0,M$2-$C705),IF(M$1="C",MAX(0,$C705-M$2)))</f>
        <v>14.43</v>
      </c>
      <c r="N705" s="103" t="n">
        <f aca="false">IF(N$1="P",MAX(0,N$2-$C705),IF(N$1="C",MAX(0,$C705-N$2)))</f>
        <v>9.43</v>
      </c>
      <c r="O705" s="103" t="n">
        <f aca="false">IF(O$1="P",MAX(0,O$2-$C705),IF(O$1="C",MAX(0,$C705-O$2)))</f>
        <v>4.43</v>
      </c>
      <c r="P705" s="103" t="n">
        <f aca="false">IF(P$1="P",MAX(0,P$2-$C705),IF(P$1="C",MAX(0,$C705-P$2)))</f>
        <v>0</v>
      </c>
      <c r="Q705" s="103" t="n">
        <f aca="false">IF(Q$1="P",MAX(0,Q$2-$C705),IF(Q$1="C",MAX(0,$C705-Q$2)))</f>
        <v>0</v>
      </c>
      <c r="R705" s="103" t="n">
        <f aca="false">IF(R$1="P",MAX(0,R$2-$C705),IF(R$1="C",MAX(0,$C705-R$2)))</f>
        <v>0</v>
      </c>
      <c r="S705" s="103" t="n">
        <f aca="false">IF(S$1="P",MAX(0,S$2-$C705),IF(S$1="C",MAX(0,$C705-S$2)))</f>
        <v>0</v>
      </c>
      <c r="T705" s="104" t="n">
        <f aca="false">A705</f>
        <v>33</v>
      </c>
      <c r="U705" s="105" t="n">
        <f aca="false">VLOOKUP($B705,Gas!$B$3:$E$2506,2)</f>
        <v>4.895</v>
      </c>
      <c r="V705" s="46" t="n">
        <f aca="false">C705/U705</f>
        <v>7.03370786516854</v>
      </c>
      <c r="W705" s="99" t="n">
        <f aca="false">VLOOKUP($B705,Gas!$B$3:$E$2506,4)</f>
        <v>0.285777232143831</v>
      </c>
    </row>
    <row r="706" customFormat="false" ht="12.75" hidden="false" customHeight="false" outlineLevel="0" collapsed="false">
      <c r="A706" s="95" t="n">
        <f aca="false">MONTH(B706)+(YEAR(B706)-1998)*12</f>
        <v>33</v>
      </c>
      <c r="B706" s="101" t="n">
        <v>36777</v>
      </c>
      <c r="C706" s="102" t="n">
        <v>33.65</v>
      </c>
      <c r="D706" s="98" t="n">
        <f aca="false">LN(C706/C705)</f>
        <v>-0.0229152212596956</v>
      </c>
      <c r="E706" s="106" t="n">
        <f aca="false">STDEV(D697:D706)*SQRT(trade_day)</f>
        <v>5.08755225067733</v>
      </c>
      <c r="F706" s="97"/>
      <c r="G706" s="103" t="n">
        <f aca="false">IF(G$1="P",MAX(0,G$2-$C706),IF(G$1="C",MAX(0,$C706-G$2)))</f>
        <v>0</v>
      </c>
      <c r="H706" s="103" t="n">
        <f aca="false">IF(H$1="P",MAX(0,H$2-$C706),IF(H$1="C",MAX(0,$C706-H$2)))</f>
        <v>0</v>
      </c>
      <c r="I706" s="103" t="n">
        <f aca="false">IF(I$1="P",MAX(0,I$2-$C706),IF(I$1="C",MAX(0,$C706-I$2)))</f>
        <v>0</v>
      </c>
      <c r="J706" s="103" t="n">
        <f aca="false">IF(J$1="P",MAX(0,J$2-$C706),IF(J$1="C",MAX(0,$C706-J$2)))</f>
        <v>1.35</v>
      </c>
      <c r="K706" s="103" t="n">
        <f aca="false">IF(K$1="P",MAX(0,K$2-$C706),IF(K$1="C",MAX(0,$C706-K$2)))</f>
        <v>6.35</v>
      </c>
      <c r="L706" s="103" t="n">
        <f aca="false">IF(L$1="P",MAX(0,L$2-$C706),IF(L$1="C",MAX(0,$C706-L$2)))</f>
        <v>16.35</v>
      </c>
      <c r="M706" s="103" t="n">
        <f aca="false">IF(M$1="P",MAX(0,M$2-$C706),IF(M$1="C",MAX(0,$C706-M$2)))</f>
        <v>13.65</v>
      </c>
      <c r="N706" s="103" t="n">
        <f aca="false">IF(N$1="P",MAX(0,N$2-$C706),IF(N$1="C",MAX(0,$C706-N$2)))</f>
        <v>8.65</v>
      </c>
      <c r="O706" s="103" t="n">
        <f aca="false">IF(O$1="P",MAX(0,O$2-$C706),IF(O$1="C",MAX(0,$C706-O$2)))</f>
        <v>3.65</v>
      </c>
      <c r="P706" s="103" t="n">
        <f aca="false">IF(P$1="P",MAX(0,P$2-$C706),IF(P$1="C",MAX(0,$C706-P$2)))</f>
        <v>0</v>
      </c>
      <c r="Q706" s="103" t="n">
        <f aca="false">IF(Q$1="P",MAX(0,Q$2-$C706),IF(Q$1="C",MAX(0,$C706-Q$2)))</f>
        <v>0</v>
      </c>
      <c r="R706" s="103" t="n">
        <f aca="false">IF(R$1="P",MAX(0,R$2-$C706),IF(R$1="C",MAX(0,$C706-R$2)))</f>
        <v>0</v>
      </c>
      <c r="S706" s="103" t="n">
        <f aca="false">IF(S$1="P",MAX(0,S$2-$C706),IF(S$1="C",MAX(0,$C706-S$2)))</f>
        <v>0</v>
      </c>
      <c r="T706" s="104" t="n">
        <f aca="false">A706</f>
        <v>33</v>
      </c>
      <c r="U706" s="105" t="n">
        <f aca="false">VLOOKUP($B706,Gas!$B$3:$E$2506,2)</f>
        <v>4.855</v>
      </c>
      <c r="V706" s="46" t="n">
        <f aca="false">C706/U706</f>
        <v>6.93099897013388</v>
      </c>
      <c r="W706" s="99" t="n">
        <f aca="false">VLOOKUP($B706,Gas!$B$3:$E$2506,4)</f>
        <v>0.290368474411713</v>
      </c>
    </row>
    <row r="707" customFormat="false" ht="12.75" hidden="false" customHeight="false" outlineLevel="0" collapsed="false">
      <c r="A707" s="95" t="n">
        <f aca="false">MONTH(B707)+(YEAR(B707)-1998)*12</f>
        <v>33</v>
      </c>
      <c r="B707" s="101" t="n">
        <v>36780</v>
      </c>
      <c r="C707" s="102" t="n">
        <v>38.47</v>
      </c>
      <c r="D707" s="98" t="n">
        <f aca="false">LN(C707/C706)</f>
        <v>0.133865660673467</v>
      </c>
      <c r="E707" s="106" t="n">
        <f aca="false">STDEV(D698:D707)*SQRT(trade_day)</f>
        <v>5.04471314401014</v>
      </c>
      <c r="F707" s="97"/>
      <c r="G707" s="103" t="n">
        <f aca="false">IF(G$1="P",MAX(0,G$2-$C707),IF(G$1="C",MAX(0,$C707-G$2)))</f>
        <v>0</v>
      </c>
      <c r="H707" s="103" t="n">
        <f aca="false">IF(H$1="P",MAX(0,H$2-$C707),IF(H$1="C",MAX(0,$C707-H$2)))</f>
        <v>0</v>
      </c>
      <c r="I707" s="103" t="n">
        <f aca="false">IF(I$1="P",MAX(0,I$2-$C707),IF(I$1="C",MAX(0,$C707-I$2)))</f>
        <v>0</v>
      </c>
      <c r="J707" s="103" t="n">
        <f aca="false">IF(J$1="P",MAX(0,J$2-$C707),IF(J$1="C",MAX(0,$C707-J$2)))</f>
        <v>0</v>
      </c>
      <c r="K707" s="103" t="n">
        <f aca="false">IF(K$1="P",MAX(0,K$2-$C707),IF(K$1="C",MAX(0,$C707-K$2)))</f>
        <v>1.53</v>
      </c>
      <c r="L707" s="103" t="n">
        <f aca="false">IF(L$1="P",MAX(0,L$2-$C707),IF(L$1="C",MAX(0,$C707-L$2)))</f>
        <v>11.53</v>
      </c>
      <c r="M707" s="103" t="n">
        <f aca="false">IF(M$1="P",MAX(0,M$2-$C707),IF(M$1="C",MAX(0,$C707-M$2)))</f>
        <v>18.47</v>
      </c>
      <c r="N707" s="103" t="n">
        <f aca="false">IF(N$1="P",MAX(0,N$2-$C707),IF(N$1="C",MAX(0,$C707-N$2)))</f>
        <v>13.47</v>
      </c>
      <c r="O707" s="103" t="n">
        <f aca="false">IF(O$1="P",MAX(0,O$2-$C707),IF(O$1="C",MAX(0,$C707-O$2)))</f>
        <v>8.47</v>
      </c>
      <c r="P707" s="103" t="n">
        <f aca="false">IF(P$1="P",MAX(0,P$2-$C707),IF(P$1="C",MAX(0,$C707-P$2)))</f>
        <v>3.47</v>
      </c>
      <c r="Q707" s="103" t="n">
        <f aca="false">IF(Q$1="P",MAX(0,Q$2-$C707),IF(Q$1="C",MAX(0,$C707-Q$2)))</f>
        <v>0</v>
      </c>
      <c r="R707" s="103" t="n">
        <f aca="false">IF(R$1="P",MAX(0,R$2-$C707),IF(R$1="C",MAX(0,$C707-R$2)))</f>
        <v>0</v>
      </c>
      <c r="S707" s="103" t="n">
        <f aca="false">IF(S$1="P",MAX(0,S$2-$C707),IF(S$1="C",MAX(0,$C707-S$2)))</f>
        <v>0</v>
      </c>
      <c r="T707" s="104" t="n">
        <f aca="false">A707</f>
        <v>33</v>
      </c>
      <c r="U707" s="105" t="n">
        <f aca="false">VLOOKUP($B707,Gas!$B$3:$E$2506,2)</f>
        <v>4.745</v>
      </c>
      <c r="V707" s="46" t="n">
        <f aca="false">C707/U707</f>
        <v>8.10748155953635</v>
      </c>
      <c r="W707" s="99" t="n">
        <f aca="false">VLOOKUP($B707,Gas!$B$3:$E$2506,4)</f>
        <v>0.253536174609423</v>
      </c>
    </row>
    <row r="708" customFormat="false" ht="12.75" hidden="false" customHeight="false" outlineLevel="0" collapsed="false">
      <c r="A708" s="95" t="n">
        <f aca="false">MONTH(B708)+(YEAR(B708)-1998)*12</f>
        <v>33</v>
      </c>
      <c r="B708" s="101" t="n">
        <v>36781</v>
      </c>
      <c r="C708" s="102" t="n">
        <v>40.51</v>
      </c>
      <c r="D708" s="98" t="n">
        <f aca="false">LN(C708/C707)</f>
        <v>0.0516701404503954</v>
      </c>
      <c r="E708" s="106" t="n">
        <f aca="false">STDEV(D699:D708)*SQRT(trade_day)</f>
        <v>5.0138610283893</v>
      </c>
      <c r="F708" s="97"/>
      <c r="G708" s="103" t="n">
        <f aca="false">IF(G$1="P",MAX(0,G$2-$C708),IF(G$1="C",MAX(0,$C708-G$2)))</f>
        <v>0</v>
      </c>
      <c r="H708" s="103" t="n">
        <f aca="false">IF(H$1="P",MAX(0,H$2-$C708),IF(H$1="C",MAX(0,$C708-H$2)))</f>
        <v>0</v>
      </c>
      <c r="I708" s="103" t="n">
        <f aca="false">IF(I$1="P",MAX(0,I$2-$C708),IF(I$1="C",MAX(0,$C708-I$2)))</f>
        <v>0</v>
      </c>
      <c r="J708" s="103" t="n">
        <f aca="false">IF(J$1="P",MAX(0,J$2-$C708),IF(J$1="C",MAX(0,$C708-J$2)))</f>
        <v>0</v>
      </c>
      <c r="K708" s="103" t="n">
        <f aca="false">IF(K$1="P",MAX(0,K$2-$C708),IF(K$1="C",MAX(0,$C708-K$2)))</f>
        <v>0</v>
      </c>
      <c r="L708" s="103" t="n">
        <f aca="false">IF(L$1="P",MAX(0,L$2-$C708),IF(L$1="C",MAX(0,$C708-L$2)))</f>
        <v>9.49</v>
      </c>
      <c r="M708" s="103" t="n">
        <f aca="false">IF(M$1="P",MAX(0,M$2-$C708),IF(M$1="C",MAX(0,$C708-M$2)))</f>
        <v>20.51</v>
      </c>
      <c r="N708" s="103" t="n">
        <f aca="false">IF(N$1="P",MAX(0,N$2-$C708),IF(N$1="C",MAX(0,$C708-N$2)))</f>
        <v>15.51</v>
      </c>
      <c r="O708" s="103" t="n">
        <f aca="false">IF(O$1="P",MAX(0,O$2-$C708),IF(O$1="C",MAX(0,$C708-O$2)))</f>
        <v>10.51</v>
      </c>
      <c r="P708" s="103" t="n">
        <f aca="false">IF(P$1="P",MAX(0,P$2-$C708),IF(P$1="C",MAX(0,$C708-P$2)))</f>
        <v>5.51</v>
      </c>
      <c r="Q708" s="103" t="n">
        <f aca="false">IF(Q$1="P",MAX(0,Q$2-$C708),IF(Q$1="C",MAX(0,$C708-Q$2)))</f>
        <v>0.509999999999998</v>
      </c>
      <c r="R708" s="103" t="n">
        <f aca="false">IF(R$1="P",MAX(0,R$2-$C708),IF(R$1="C",MAX(0,$C708-R$2)))</f>
        <v>0</v>
      </c>
      <c r="S708" s="103" t="n">
        <f aca="false">IF(S$1="P",MAX(0,S$2-$C708),IF(S$1="C",MAX(0,$C708-S$2)))</f>
        <v>0</v>
      </c>
      <c r="T708" s="104" t="n">
        <f aca="false">A708</f>
        <v>33</v>
      </c>
      <c r="U708" s="105" t="n">
        <f aca="false">VLOOKUP($B708,Gas!$B$3:$E$2506,2)</f>
        <v>4.865</v>
      </c>
      <c r="V708" s="46" t="n">
        <f aca="false">C708/U708</f>
        <v>8.32682425488181</v>
      </c>
      <c r="W708" s="99" t="n">
        <f aca="false">VLOOKUP($B708,Gas!$B$3:$E$2506,4)</f>
        <v>0.279756842096446</v>
      </c>
    </row>
    <row r="709" customFormat="false" ht="12.75" hidden="false" customHeight="false" outlineLevel="0" collapsed="false">
      <c r="A709" s="95" t="n">
        <f aca="false">MONTH(B709)+(YEAR(B709)-1998)*12</f>
        <v>33</v>
      </c>
      <c r="B709" s="101" t="n">
        <v>36782</v>
      </c>
      <c r="C709" s="102" t="n">
        <v>34.4</v>
      </c>
      <c r="D709" s="98" t="n">
        <f aca="false">LN(C709/C708)</f>
        <v>-0.163492292835247</v>
      </c>
      <c r="E709" s="106" t="n">
        <f aca="false">STDEV(D700:D709)*SQRT(trade_day)</f>
        <v>4.51250139576349</v>
      </c>
      <c r="F709" s="97"/>
      <c r="G709" s="103" t="n">
        <f aca="false">IF(G$1="P",MAX(0,G$2-$C709),IF(G$1="C",MAX(0,$C709-G$2)))</f>
        <v>0</v>
      </c>
      <c r="H709" s="103" t="n">
        <f aca="false">IF(H$1="P",MAX(0,H$2-$C709),IF(H$1="C",MAX(0,$C709-H$2)))</f>
        <v>0</v>
      </c>
      <c r="I709" s="103" t="n">
        <f aca="false">IF(I$1="P",MAX(0,I$2-$C709),IF(I$1="C",MAX(0,$C709-I$2)))</f>
        <v>0</v>
      </c>
      <c r="J709" s="103" t="n">
        <f aca="false">IF(J$1="P",MAX(0,J$2-$C709),IF(J$1="C",MAX(0,$C709-J$2)))</f>
        <v>0.600000000000001</v>
      </c>
      <c r="K709" s="103" t="n">
        <f aca="false">IF(K$1="P",MAX(0,K$2-$C709),IF(K$1="C",MAX(0,$C709-K$2)))</f>
        <v>5.6</v>
      </c>
      <c r="L709" s="103" t="n">
        <f aca="false">IF(L$1="P",MAX(0,L$2-$C709),IF(L$1="C",MAX(0,$C709-L$2)))</f>
        <v>15.6</v>
      </c>
      <c r="M709" s="103" t="n">
        <f aca="false">IF(M$1="P",MAX(0,M$2-$C709),IF(M$1="C",MAX(0,$C709-M$2)))</f>
        <v>14.4</v>
      </c>
      <c r="N709" s="103" t="n">
        <f aca="false">IF(N$1="P",MAX(0,N$2-$C709),IF(N$1="C",MAX(0,$C709-N$2)))</f>
        <v>9.4</v>
      </c>
      <c r="O709" s="103" t="n">
        <f aca="false">IF(O$1="P",MAX(0,O$2-$C709),IF(O$1="C",MAX(0,$C709-O$2)))</f>
        <v>4.4</v>
      </c>
      <c r="P709" s="103" t="n">
        <f aca="false">IF(P$1="P",MAX(0,P$2-$C709),IF(P$1="C",MAX(0,$C709-P$2)))</f>
        <v>0</v>
      </c>
      <c r="Q709" s="103" t="n">
        <f aca="false">IF(Q$1="P",MAX(0,Q$2-$C709),IF(Q$1="C",MAX(0,$C709-Q$2)))</f>
        <v>0</v>
      </c>
      <c r="R709" s="103" t="n">
        <f aca="false">IF(R$1="P",MAX(0,R$2-$C709),IF(R$1="C",MAX(0,$C709-R$2)))</f>
        <v>0</v>
      </c>
      <c r="S709" s="103" t="n">
        <f aca="false">IF(S$1="P",MAX(0,S$2-$C709),IF(S$1="C",MAX(0,$C709-S$2)))</f>
        <v>0</v>
      </c>
      <c r="T709" s="104" t="n">
        <f aca="false">A709</f>
        <v>33</v>
      </c>
      <c r="U709" s="105" t="n">
        <f aca="false">VLOOKUP($B709,Gas!$B$3:$E$2506,2)</f>
        <v>4.975</v>
      </c>
      <c r="V709" s="46" t="n">
        <f aca="false">C709/U709</f>
        <v>6.91457286432161</v>
      </c>
      <c r="W709" s="99" t="n">
        <f aca="false">VLOOKUP($B709,Gas!$B$3:$E$2506,4)</f>
        <v>0.300421580141086</v>
      </c>
    </row>
    <row r="710" customFormat="false" ht="12.75" hidden="false" customHeight="false" outlineLevel="0" collapsed="false">
      <c r="A710" s="95" t="n">
        <f aca="false">MONTH(B710)+(YEAR(B710)-1998)*12</f>
        <v>33</v>
      </c>
      <c r="B710" s="101" t="n">
        <v>36783</v>
      </c>
      <c r="C710" s="102" t="n">
        <v>37.23</v>
      </c>
      <c r="D710" s="98" t="n">
        <f aca="false">LN(C710/C709)</f>
        <v>0.0790583235052727</v>
      </c>
      <c r="E710" s="106" t="n">
        <f aca="false">STDEV(D701:D710)*SQRT(trade_day)</f>
        <v>4.41373308770362</v>
      </c>
      <c r="F710" s="97"/>
      <c r="G710" s="103" t="n">
        <f aca="false">IF(G$1="P",MAX(0,G$2-$C710),IF(G$1="C",MAX(0,$C710-G$2)))</f>
        <v>0</v>
      </c>
      <c r="H710" s="103" t="n">
        <f aca="false">IF(H$1="P",MAX(0,H$2-$C710),IF(H$1="C",MAX(0,$C710-H$2)))</f>
        <v>0</v>
      </c>
      <c r="I710" s="103" t="n">
        <f aca="false">IF(I$1="P",MAX(0,I$2-$C710),IF(I$1="C",MAX(0,$C710-I$2)))</f>
        <v>0</v>
      </c>
      <c r="J710" s="103" t="n">
        <f aca="false">IF(J$1="P",MAX(0,J$2-$C710),IF(J$1="C",MAX(0,$C710-J$2)))</f>
        <v>0</v>
      </c>
      <c r="K710" s="103" t="n">
        <f aca="false">IF(K$1="P",MAX(0,K$2-$C710),IF(K$1="C",MAX(0,$C710-K$2)))</f>
        <v>2.77</v>
      </c>
      <c r="L710" s="103" t="n">
        <f aca="false">IF(L$1="P",MAX(0,L$2-$C710),IF(L$1="C",MAX(0,$C710-L$2)))</f>
        <v>12.77</v>
      </c>
      <c r="M710" s="103" t="n">
        <f aca="false">IF(M$1="P",MAX(0,M$2-$C710),IF(M$1="C",MAX(0,$C710-M$2)))</f>
        <v>17.23</v>
      </c>
      <c r="N710" s="103" t="n">
        <f aca="false">IF(N$1="P",MAX(0,N$2-$C710),IF(N$1="C",MAX(0,$C710-N$2)))</f>
        <v>12.23</v>
      </c>
      <c r="O710" s="103" t="n">
        <f aca="false">IF(O$1="P",MAX(0,O$2-$C710),IF(O$1="C",MAX(0,$C710-O$2)))</f>
        <v>7.23</v>
      </c>
      <c r="P710" s="103" t="n">
        <f aca="false">IF(P$1="P",MAX(0,P$2-$C710),IF(P$1="C",MAX(0,$C710-P$2)))</f>
        <v>2.23</v>
      </c>
      <c r="Q710" s="103" t="n">
        <f aca="false">IF(Q$1="P",MAX(0,Q$2-$C710),IF(Q$1="C",MAX(0,$C710-Q$2)))</f>
        <v>0</v>
      </c>
      <c r="R710" s="103" t="n">
        <f aca="false">IF(R$1="P",MAX(0,R$2-$C710),IF(R$1="C",MAX(0,$C710-R$2)))</f>
        <v>0</v>
      </c>
      <c r="S710" s="103" t="n">
        <f aca="false">IF(S$1="P",MAX(0,S$2-$C710),IF(S$1="C",MAX(0,$C710-S$2)))</f>
        <v>0</v>
      </c>
      <c r="T710" s="104" t="n">
        <f aca="false">A710</f>
        <v>33</v>
      </c>
      <c r="U710" s="105" t="n">
        <f aca="false">VLOOKUP($B710,Gas!$B$3:$E$2506,2)</f>
        <v>5.065</v>
      </c>
      <c r="V710" s="46" t="n">
        <f aca="false">C710/U710</f>
        <v>7.35044422507404</v>
      </c>
      <c r="W710" s="99" t="n">
        <f aca="false">VLOOKUP($B710,Gas!$B$3:$E$2506,4)</f>
        <v>0.30613165019839</v>
      </c>
    </row>
    <row r="711" customFormat="false" ht="12.75" hidden="false" customHeight="false" outlineLevel="0" collapsed="false">
      <c r="A711" s="95" t="n">
        <f aca="false">MONTH(B711)+(YEAR(B711)-1998)*12</f>
        <v>33</v>
      </c>
      <c r="B711" s="101" t="n">
        <v>36784</v>
      </c>
      <c r="C711" s="102" t="n">
        <v>37.89</v>
      </c>
      <c r="D711" s="98" t="n">
        <f aca="false">LN(C711/C710)</f>
        <v>0.017572337145884</v>
      </c>
      <c r="E711" s="106" t="n">
        <f aca="false">STDEV(D702:D711)*SQRT(trade_day)</f>
        <v>4.3016672665725</v>
      </c>
      <c r="F711" s="97"/>
      <c r="G711" s="103" t="n">
        <f aca="false">IF(G$1="P",MAX(0,G$2-$C711),IF(G$1="C",MAX(0,$C711-G$2)))</f>
        <v>0</v>
      </c>
      <c r="H711" s="103" t="n">
        <f aca="false">IF(H$1="P",MAX(0,H$2-$C711),IF(H$1="C",MAX(0,$C711-H$2)))</f>
        <v>0</v>
      </c>
      <c r="I711" s="103" t="n">
        <f aca="false">IF(I$1="P",MAX(0,I$2-$C711),IF(I$1="C",MAX(0,$C711-I$2)))</f>
        <v>0</v>
      </c>
      <c r="J711" s="103" t="n">
        <f aca="false">IF(J$1="P",MAX(0,J$2-$C711),IF(J$1="C",MAX(0,$C711-J$2)))</f>
        <v>0</v>
      </c>
      <c r="K711" s="103" t="n">
        <f aca="false">IF(K$1="P",MAX(0,K$2-$C711),IF(K$1="C",MAX(0,$C711-K$2)))</f>
        <v>2.11</v>
      </c>
      <c r="L711" s="103" t="n">
        <f aca="false">IF(L$1="P",MAX(0,L$2-$C711),IF(L$1="C",MAX(0,$C711-L$2)))</f>
        <v>12.11</v>
      </c>
      <c r="M711" s="103" t="n">
        <f aca="false">IF(M$1="P",MAX(0,M$2-$C711),IF(M$1="C",MAX(0,$C711-M$2)))</f>
        <v>17.89</v>
      </c>
      <c r="N711" s="103" t="n">
        <f aca="false">IF(N$1="P",MAX(0,N$2-$C711),IF(N$1="C",MAX(0,$C711-N$2)))</f>
        <v>12.89</v>
      </c>
      <c r="O711" s="103" t="n">
        <f aca="false">IF(O$1="P",MAX(0,O$2-$C711),IF(O$1="C",MAX(0,$C711-O$2)))</f>
        <v>7.89</v>
      </c>
      <c r="P711" s="103" t="n">
        <f aca="false">IF(P$1="P",MAX(0,P$2-$C711),IF(P$1="C",MAX(0,$C711-P$2)))</f>
        <v>2.89</v>
      </c>
      <c r="Q711" s="103" t="n">
        <f aca="false">IF(Q$1="P",MAX(0,Q$2-$C711),IF(Q$1="C",MAX(0,$C711-Q$2)))</f>
        <v>0</v>
      </c>
      <c r="R711" s="103" t="n">
        <f aca="false">IF(R$1="P",MAX(0,R$2-$C711),IF(R$1="C",MAX(0,$C711-R$2)))</f>
        <v>0</v>
      </c>
      <c r="S711" s="103" t="n">
        <f aca="false">IF(S$1="P",MAX(0,S$2-$C711),IF(S$1="C",MAX(0,$C711-S$2)))</f>
        <v>0</v>
      </c>
      <c r="T711" s="104" t="n">
        <f aca="false">A711</f>
        <v>33</v>
      </c>
      <c r="U711" s="105" t="n">
        <f aca="false">VLOOKUP($B711,Gas!$B$3:$E$2506,2)</f>
        <v>5.1</v>
      </c>
      <c r="V711" s="46" t="n">
        <f aca="false">C711/U711</f>
        <v>7.42941176470588</v>
      </c>
      <c r="W711" s="99" t="n">
        <f aca="false">VLOOKUP($B711,Gas!$B$3:$E$2506,4)</f>
        <v>0.302109120438515</v>
      </c>
    </row>
    <row r="712" customFormat="false" ht="12.75" hidden="false" customHeight="false" outlineLevel="0" collapsed="false">
      <c r="A712" s="95" t="n">
        <f aca="false">MONTH(B712)+(YEAR(B712)-1998)*12</f>
        <v>33</v>
      </c>
      <c r="B712" s="101" t="n">
        <v>36788</v>
      </c>
      <c r="C712" s="102" t="n">
        <v>41.34</v>
      </c>
      <c r="D712" s="98" t="n">
        <f aca="false">LN(C712/C711)</f>
        <v>0.0871433292231128</v>
      </c>
      <c r="E712" s="106" t="n">
        <f aca="false">STDEV(D703:D712)*SQRT(trade_day)</f>
        <v>3.88081325864271</v>
      </c>
      <c r="F712" s="97"/>
      <c r="G712" s="103" t="n">
        <f aca="false">IF(G$1="P",MAX(0,G$2-$C712),IF(G$1="C",MAX(0,$C712-G$2)))</f>
        <v>0</v>
      </c>
      <c r="H712" s="103" t="n">
        <f aca="false">IF(H$1="P",MAX(0,H$2-$C712),IF(H$1="C",MAX(0,$C712-H$2)))</f>
        <v>0</v>
      </c>
      <c r="I712" s="103" t="n">
        <f aca="false">IF(I$1="P",MAX(0,I$2-$C712),IF(I$1="C",MAX(0,$C712-I$2)))</f>
        <v>0</v>
      </c>
      <c r="J712" s="103" t="n">
        <f aca="false">IF(J$1="P",MAX(0,J$2-$C712),IF(J$1="C",MAX(0,$C712-J$2)))</f>
        <v>0</v>
      </c>
      <c r="K712" s="103" t="n">
        <f aca="false">IF(K$1="P",MAX(0,K$2-$C712),IF(K$1="C",MAX(0,$C712-K$2)))</f>
        <v>0</v>
      </c>
      <c r="L712" s="103" t="n">
        <f aca="false">IF(L$1="P",MAX(0,L$2-$C712),IF(L$1="C",MAX(0,$C712-L$2)))</f>
        <v>8.66</v>
      </c>
      <c r="M712" s="103" t="n">
        <f aca="false">IF(M$1="P",MAX(0,M$2-$C712),IF(M$1="C",MAX(0,$C712-M$2)))</f>
        <v>21.34</v>
      </c>
      <c r="N712" s="103" t="n">
        <f aca="false">IF(N$1="P",MAX(0,N$2-$C712),IF(N$1="C",MAX(0,$C712-N$2)))</f>
        <v>16.34</v>
      </c>
      <c r="O712" s="103" t="n">
        <f aca="false">IF(O$1="P",MAX(0,O$2-$C712),IF(O$1="C",MAX(0,$C712-O$2)))</f>
        <v>11.34</v>
      </c>
      <c r="P712" s="103" t="n">
        <f aca="false">IF(P$1="P",MAX(0,P$2-$C712),IF(P$1="C",MAX(0,$C712-P$2)))</f>
        <v>6.34</v>
      </c>
      <c r="Q712" s="103" t="n">
        <f aca="false">IF(Q$1="P",MAX(0,Q$2-$C712),IF(Q$1="C",MAX(0,$C712-Q$2)))</f>
        <v>1.34</v>
      </c>
      <c r="R712" s="103" t="n">
        <f aca="false">IF(R$1="P",MAX(0,R$2-$C712),IF(R$1="C",MAX(0,$C712-R$2)))</f>
        <v>0</v>
      </c>
      <c r="S712" s="103" t="n">
        <f aca="false">IF(S$1="P",MAX(0,S$2-$C712),IF(S$1="C",MAX(0,$C712-S$2)))</f>
        <v>0</v>
      </c>
      <c r="T712" s="104" t="n">
        <f aca="false">A712</f>
        <v>33</v>
      </c>
      <c r="U712" s="105" t="n">
        <f aca="false">VLOOKUP($B712,Gas!$B$3:$E$2506,2)</f>
        <v>5.065</v>
      </c>
      <c r="V712" s="46" t="n">
        <f aca="false">C712/U712</f>
        <v>8.16189536031589</v>
      </c>
      <c r="W712" s="99" t="n">
        <f aca="false">VLOOKUP($B712,Gas!$B$3:$E$2506,4)</f>
        <v>0.417291601525118</v>
      </c>
    </row>
    <row r="713" customFormat="false" ht="12.75" hidden="false" customHeight="false" outlineLevel="0" collapsed="false">
      <c r="A713" s="95" t="n">
        <f aca="false">MONTH(B713)+(YEAR(B713)-1998)*12</f>
        <v>33</v>
      </c>
      <c r="B713" s="101" t="n">
        <v>36789</v>
      </c>
      <c r="C713" s="102" t="n">
        <v>38.03</v>
      </c>
      <c r="D713" s="98" t="n">
        <f aca="false">LN(C713/C712)</f>
        <v>-0.083455232313454</v>
      </c>
      <c r="E713" s="106" t="n">
        <f aca="false">STDEV(D704:D713)*SQRT(trade_day)</f>
        <v>3.03825557391013</v>
      </c>
      <c r="F713" s="97"/>
      <c r="G713" s="103" t="n">
        <f aca="false">IF(G$1="P",MAX(0,G$2-$C713),IF(G$1="C",MAX(0,$C713-G$2)))</f>
        <v>0</v>
      </c>
      <c r="H713" s="103" t="n">
        <f aca="false">IF(H$1="P",MAX(0,H$2-$C713),IF(H$1="C",MAX(0,$C713-H$2)))</f>
        <v>0</v>
      </c>
      <c r="I713" s="103" t="n">
        <f aca="false">IF(I$1="P",MAX(0,I$2-$C713),IF(I$1="C",MAX(0,$C713-I$2)))</f>
        <v>0</v>
      </c>
      <c r="J713" s="103" t="n">
        <f aca="false">IF(J$1="P",MAX(0,J$2-$C713),IF(J$1="C",MAX(0,$C713-J$2)))</f>
        <v>0</v>
      </c>
      <c r="K713" s="103" t="n">
        <f aca="false">IF(K$1="P",MAX(0,K$2-$C713),IF(K$1="C",MAX(0,$C713-K$2)))</f>
        <v>1.97</v>
      </c>
      <c r="L713" s="103" t="n">
        <f aca="false">IF(L$1="P",MAX(0,L$2-$C713),IF(L$1="C",MAX(0,$C713-L$2)))</f>
        <v>11.97</v>
      </c>
      <c r="M713" s="103" t="n">
        <f aca="false">IF(M$1="P",MAX(0,M$2-$C713),IF(M$1="C",MAX(0,$C713-M$2)))</f>
        <v>18.03</v>
      </c>
      <c r="N713" s="103" t="n">
        <f aca="false">IF(N$1="P",MAX(0,N$2-$C713),IF(N$1="C",MAX(0,$C713-N$2)))</f>
        <v>13.03</v>
      </c>
      <c r="O713" s="103" t="n">
        <f aca="false">IF(O$1="P",MAX(0,O$2-$C713),IF(O$1="C",MAX(0,$C713-O$2)))</f>
        <v>8.03</v>
      </c>
      <c r="P713" s="103" t="n">
        <f aca="false">IF(P$1="P",MAX(0,P$2-$C713),IF(P$1="C",MAX(0,$C713-P$2)))</f>
        <v>3.03</v>
      </c>
      <c r="Q713" s="103" t="n">
        <f aca="false">IF(Q$1="P",MAX(0,Q$2-$C713),IF(Q$1="C",MAX(0,$C713-Q$2)))</f>
        <v>0</v>
      </c>
      <c r="R713" s="103" t="n">
        <f aca="false">IF(R$1="P",MAX(0,R$2-$C713),IF(R$1="C",MAX(0,$C713-R$2)))</f>
        <v>0</v>
      </c>
      <c r="S713" s="103" t="n">
        <f aca="false">IF(S$1="P",MAX(0,S$2-$C713),IF(S$1="C",MAX(0,$C713-S$2)))</f>
        <v>0</v>
      </c>
      <c r="T713" s="104" t="n">
        <f aca="false">A713</f>
        <v>33</v>
      </c>
      <c r="U713" s="105" t="n">
        <f aca="false">VLOOKUP($B713,Gas!$B$3:$E$2506,2)</f>
        <v>5.22</v>
      </c>
      <c r="V713" s="46" t="n">
        <f aca="false">C713/U713</f>
        <v>7.28544061302682</v>
      </c>
      <c r="W713" s="99" t="n">
        <f aca="false">VLOOKUP($B713,Gas!$B$3:$E$2506,4)</f>
        <v>0.437424678536316</v>
      </c>
    </row>
    <row r="714" customFormat="false" ht="12.75" hidden="false" customHeight="false" outlineLevel="0" collapsed="false">
      <c r="A714" s="95" t="n">
        <f aca="false">MONTH(B714)+(YEAR(B714)-1998)*12</f>
        <v>33</v>
      </c>
      <c r="B714" s="101" t="n">
        <v>36790</v>
      </c>
      <c r="C714" s="102" t="n">
        <v>37.84</v>
      </c>
      <c r="D714" s="98" t="n">
        <f aca="false">LN(C714/C713)</f>
        <v>-0.00500857775649068</v>
      </c>
      <c r="E714" s="106" t="n">
        <f aca="false">STDEV(D705:D714)*SQRT(trade_day)</f>
        <v>1.69513289200667</v>
      </c>
      <c r="F714" s="97"/>
      <c r="G714" s="103" t="n">
        <f aca="false">IF(G$1="P",MAX(0,G$2-$C714),IF(G$1="C",MAX(0,$C714-G$2)))</f>
        <v>0</v>
      </c>
      <c r="H714" s="103" t="n">
        <f aca="false">IF(H$1="P",MAX(0,H$2-$C714),IF(H$1="C",MAX(0,$C714-H$2)))</f>
        <v>0</v>
      </c>
      <c r="I714" s="103" t="n">
        <f aca="false">IF(I$1="P",MAX(0,I$2-$C714),IF(I$1="C",MAX(0,$C714-I$2)))</f>
        <v>0</v>
      </c>
      <c r="J714" s="103" t="n">
        <f aca="false">IF(J$1="P",MAX(0,J$2-$C714),IF(J$1="C",MAX(0,$C714-J$2)))</f>
        <v>0</v>
      </c>
      <c r="K714" s="103" t="n">
        <f aca="false">IF(K$1="P",MAX(0,K$2-$C714),IF(K$1="C",MAX(0,$C714-K$2)))</f>
        <v>2.16</v>
      </c>
      <c r="L714" s="103" t="n">
        <f aca="false">IF(L$1="P",MAX(0,L$2-$C714),IF(L$1="C",MAX(0,$C714-L$2)))</f>
        <v>12.16</v>
      </c>
      <c r="M714" s="103" t="n">
        <f aca="false">IF(M$1="P",MAX(0,M$2-$C714),IF(M$1="C",MAX(0,$C714-M$2)))</f>
        <v>17.84</v>
      </c>
      <c r="N714" s="103" t="n">
        <f aca="false">IF(N$1="P",MAX(0,N$2-$C714),IF(N$1="C",MAX(0,$C714-N$2)))</f>
        <v>12.84</v>
      </c>
      <c r="O714" s="103" t="n">
        <f aca="false">IF(O$1="P",MAX(0,O$2-$C714),IF(O$1="C",MAX(0,$C714-O$2)))</f>
        <v>7.84</v>
      </c>
      <c r="P714" s="103" t="n">
        <f aca="false">IF(P$1="P",MAX(0,P$2-$C714),IF(P$1="C",MAX(0,$C714-P$2)))</f>
        <v>2.84</v>
      </c>
      <c r="Q714" s="103" t="n">
        <f aca="false">IF(Q$1="P",MAX(0,Q$2-$C714),IF(Q$1="C",MAX(0,$C714-Q$2)))</f>
        <v>0</v>
      </c>
      <c r="R714" s="103" t="n">
        <f aca="false">IF(R$1="P",MAX(0,R$2-$C714),IF(R$1="C",MAX(0,$C714-R$2)))</f>
        <v>0</v>
      </c>
      <c r="S714" s="103" t="n">
        <f aca="false">IF(S$1="P",MAX(0,S$2-$C714),IF(S$1="C",MAX(0,$C714-S$2)))</f>
        <v>0</v>
      </c>
      <c r="T714" s="104" t="n">
        <f aca="false">A714</f>
        <v>33</v>
      </c>
      <c r="U714" s="105" t="n">
        <f aca="false">VLOOKUP($B714,Gas!$B$3:$E$2506,2)</f>
        <v>5.245</v>
      </c>
      <c r="V714" s="46" t="n">
        <f aca="false">C714/U714</f>
        <v>7.21448999046711</v>
      </c>
      <c r="W714" s="99" t="n">
        <f aca="false">VLOOKUP($B714,Gas!$B$3:$E$2506,4)</f>
        <v>0.43413850154958</v>
      </c>
    </row>
    <row r="715" customFormat="false" ht="12.75" hidden="false" customHeight="false" outlineLevel="0" collapsed="false">
      <c r="A715" s="95" t="n">
        <f aca="false">MONTH(B715)+(YEAR(B715)-1998)*12</f>
        <v>33</v>
      </c>
      <c r="B715" s="101" t="n">
        <v>36791</v>
      </c>
      <c r="C715" s="102" t="n">
        <v>41.92</v>
      </c>
      <c r="D715" s="98" t="n">
        <f aca="false">LN(C715/C714)</f>
        <v>0.102396295829109</v>
      </c>
      <c r="E715" s="106" t="n">
        <f aca="false">STDEV(D706:D715)*SQRT(trade_day)</f>
        <v>1.44911938538796</v>
      </c>
      <c r="F715" s="97"/>
      <c r="G715" s="103" t="n">
        <f aca="false">IF(G$1="P",MAX(0,G$2-$C715),IF(G$1="C",MAX(0,$C715-G$2)))</f>
        <v>0</v>
      </c>
      <c r="H715" s="103" t="n">
        <f aca="false">IF(H$1="P",MAX(0,H$2-$C715),IF(H$1="C",MAX(0,$C715-H$2)))</f>
        <v>0</v>
      </c>
      <c r="I715" s="103" t="n">
        <f aca="false">IF(I$1="P",MAX(0,I$2-$C715),IF(I$1="C",MAX(0,$C715-I$2)))</f>
        <v>0</v>
      </c>
      <c r="J715" s="103" t="n">
        <f aca="false">IF(J$1="P",MAX(0,J$2-$C715),IF(J$1="C",MAX(0,$C715-J$2)))</f>
        <v>0</v>
      </c>
      <c r="K715" s="103" t="n">
        <f aca="false">IF(K$1="P",MAX(0,K$2-$C715),IF(K$1="C",MAX(0,$C715-K$2)))</f>
        <v>0</v>
      </c>
      <c r="L715" s="103" t="n">
        <f aca="false">IF(L$1="P",MAX(0,L$2-$C715),IF(L$1="C",MAX(0,$C715-L$2)))</f>
        <v>8.08</v>
      </c>
      <c r="M715" s="103" t="n">
        <f aca="false">IF(M$1="P",MAX(0,M$2-$C715),IF(M$1="C",MAX(0,$C715-M$2)))</f>
        <v>21.92</v>
      </c>
      <c r="N715" s="103" t="n">
        <f aca="false">IF(N$1="P",MAX(0,N$2-$C715),IF(N$1="C",MAX(0,$C715-N$2)))</f>
        <v>16.92</v>
      </c>
      <c r="O715" s="103" t="n">
        <f aca="false">IF(O$1="P",MAX(0,O$2-$C715),IF(O$1="C",MAX(0,$C715-O$2)))</f>
        <v>11.92</v>
      </c>
      <c r="P715" s="103" t="n">
        <f aca="false">IF(P$1="P",MAX(0,P$2-$C715),IF(P$1="C",MAX(0,$C715-P$2)))</f>
        <v>6.92</v>
      </c>
      <c r="Q715" s="103" t="n">
        <f aca="false">IF(Q$1="P",MAX(0,Q$2-$C715),IF(Q$1="C",MAX(0,$C715-Q$2)))</f>
        <v>1.92</v>
      </c>
      <c r="R715" s="103" t="n">
        <f aca="false">IF(R$1="P",MAX(0,R$2-$C715),IF(R$1="C",MAX(0,$C715-R$2)))</f>
        <v>0</v>
      </c>
      <c r="S715" s="103" t="n">
        <f aca="false">IF(S$1="P",MAX(0,S$2-$C715),IF(S$1="C",MAX(0,$C715-S$2)))</f>
        <v>0</v>
      </c>
      <c r="T715" s="104" t="n">
        <f aca="false">A715</f>
        <v>33</v>
      </c>
      <c r="U715" s="105" t="n">
        <f aca="false">VLOOKUP($B715,Gas!$B$3:$E$2506,2)</f>
        <v>5.16</v>
      </c>
      <c r="V715" s="46" t="n">
        <f aca="false">C715/U715</f>
        <v>8.12403100775194</v>
      </c>
      <c r="W715" s="99" t="n">
        <f aca="false">VLOOKUP($B715,Gas!$B$3:$E$2506,4)</f>
        <v>0.44794541586162</v>
      </c>
    </row>
    <row r="716" customFormat="false" ht="12.75" hidden="false" customHeight="false" outlineLevel="0" collapsed="false">
      <c r="A716" s="95" t="n">
        <f aca="false">MONTH(B716)+(YEAR(B716)-1998)*12</f>
        <v>33</v>
      </c>
      <c r="B716" s="101" t="n">
        <v>36794</v>
      </c>
      <c r="C716" s="102" t="n">
        <v>43.67</v>
      </c>
      <c r="D716" s="98" t="n">
        <f aca="false">LN(C716/C715)</f>
        <v>0.0408983274846828</v>
      </c>
      <c r="E716" s="106" t="n">
        <f aca="false">STDEV(D707:D716)*SQRT(trade_day)</f>
        <v>1.43203716328288</v>
      </c>
      <c r="F716" s="97"/>
      <c r="G716" s="103" t="n">
        <f aca="false">IF(G$1="P",MAX(0,G$2-$C716),IF(G$1="C",MAX(0,$C716-G$2)))</f>
        <v>0</v>
      </c>
      <c r="H716" s="103" t="n">
        <f aca="false">IF(H$1="P",MAX(0,H$2-$C716),IF(H$1="C",MAX(0,$C716-H$2)))</f>
        <v>0</v>
      </c>
      <c r="I716" s="103" t="n">
        <f aca="false">IF(I$1="P",MAX(0,I$2-$C716),IF(I$1="C",MAX(0,$C716-I$2)))</f>
        <v>0</v>
      </c>
      <c r="J716" s="103" t="n">
        <f aca="false">IF(J$1="P",MAX(0,J$2-$C716),IF(J$1="C",MAX(0,$C716-J$2)))</f>
        <v>0</v>
      </c>
      <c r="K716" s="103" t="n">
        <f aca="false">IF(K$1="P",MAX(0,K$2-$C716),IF(K$1="C",MAX(0,$C716-K$2)))</f>
        <v>0</v>
      </c>
      <c r="L716" s="103" t="n">
        <f aca="false">IF(L$1="P",MAX(0,L$2-$C716),IF(L$1="C",MAX(0,$C716-L$2)))</f>
        <v>6.33</v>
      </c>
      <c r="M716" s="103" t="n">
        <f aca="false">IF(M$1="P",MAX(0,M$2-$C716),IF(M$1="C",MAX(0,$C716-M$2)))</f>
        <v>23.67</v>
      </c>
      <c r="N716" s="103" t="n">
        <f aca="false">IF(N$1="P",MAX(0,N$2-$C716),IF(N$1="C",MAX(0,$C716-N$2)))</f>
        <v>18.67</v>
      </c>
      <c r="O716" s="103" t="n">
        <f aca="false">IF(O$1="P",MAX(0,O$2-$C716),IF(O$1="C",MAX(0,$C716-O$2)))</f>
        <v>13.67</v>
      </c>
      <c r="P716" s="103" t="n">
        <f aca="false">IF(P$1="P",MAX(0,P$2-$C716),IF(P$1="C",MAX(0,$C716-P$2)))</f>
        <v>8.67</v>
      </c>
      <c r="Q716" s="103" t="n">
        <f aca="false">IF(Q$1="P",MAX(0,Q$2-$C716),IF(Q$1="C",MAX(0,$C716-Q$2)))</f>
        <v>3.67</v>
      </c>
      <c r="R716" s="103" t="n">
        <f aca="false">IF(R$1="P",MAX(0,R$2-$C716),IF(R$1="C",MAX(0,$C716-R$2)))</f>
        <v>0</v>
      </c>
      <c r="S716" s="103" t="n">
        <f aca="false">IF(S$1="P",MAX(0,S$2-$C716),IF(S$1="C",MAX(0,$C716-S$2)))</f>
        <v>0</v>
      </c>
      <c r="T716" s="104" t="n">
        <f aca="false">A716</f>
        <v>33</v>
      </c>
      <c r="U716" s="105" t="n">
        <f aca="false">VLOOKUP($B716,Gas!$B$3:$E$2506,2)</f>
        <v>5.165</v>
      </c>
      <c r="V716" s="46" t="n">
        <f aca="false">C716/U716</f>
        <v>8.45498547918684</v>
      </c>
      <c r="W716" s="99" t="n">
        <f aca="false">VLOOKUP($B716,Gas!$B$3:$E$2506,4)</f>
        <v>0.422923497462311</v>
      </c>
    </row>
    <row r="717" customFormat="false" ht="12.75" hidden="false" customHeight="false" outlineLevel="0" collapsed="false">
      <c r="A717" s="95" t="n">
        <f aca="false">MONTH(B717)+(YEAR(B717)-1998)*12</f>
        <v>33</v>
      </c>
      <c r="B717" s="101" t="n">
        <v>36795</v>
      </c>
      <c r="C717" s="102" t="n">
        <v>38.02</v>
      </c>
      <c r="D717" s="98" t="n">
        <f aca="false">LN(C717/C716)</f>
        <v>-0.138549030437187</v>
      </c>
      <c r="E717" s="106" t="n">
        <f aca="false">STDEV(D708:D717)*SQRT(trade_day)</f>
        <v>1.50814477564659</v>
      </c>
      <c r="F717" s="97"/>
      <c r="G717" s="103" t="n">
        <f aca="false">IF(G$1="P",MAX(0,G$2-$C717),IF(G$1="C",MAX(0,$C717-G$2)))</f>
        <v>0</v>
      </c>
      <c r="H717" s="103" t="n">
        <f aca="false">IF(H$1="P",MAX(0,H$2-$C717),IF(H$1="C",MAX(0,$C717-H$2)))</f>
        <v>0</v>
      </c>
      <c r="I717" s="103" t="n">
        <f aca="false">IF(I$1="P",MAX(0,I$2-$C717),IF(I$1="C",MAX(0,$C717-I$2)))</f>
        <v>0</v>
      </c>
      <c r="J717" s="103" t="n">
        <f aca="false">IF(J$1="P",MAX(0,J$2-$C717),IF(J$1="C",MAX(0,$C717-J$2)))</f>
        <v>0</v>
      </c>
      <c r="K717" s="103" t="n">
        <f aca="false">IF(K$1="P",MAX(0,K$2-$C717),IF(K$1="C",MAX(0,$C717-K$2)))</f>
        <v>1.98</v>
      </c>
      <c r="L717" s="103" t="n">
        <f aca="false">IF(L$1="P",MAX(0,L$2-$C717),IF(L$1="C",MAX(0,$C717-L$2)))</f>
        <v>11.98</v>
      </c>
      <c r="M717" s="103" t="n">
        <f aca="false">IF(M$1="P",MAX(0,M$2-$C717),IF(M$1="C",MAX(0,$C717-M$2)))</f>
        <v>18.02</v>
      </c>
      <c r="N717" s="103" t="n">
        <f aca="false">IF(N$1="P",MAX(0,N$2-$C717),IF(N$1="C",MAX(0,$C717-N$2)))</f>
        <v>13.02</v>
      </c>
      <c r="O717" s="103" t="n">
        <f aca="false">IF(O$1="P",MAX(0,O$2-$C717),IF(O$1="C",MAX(0,$C717-O$2)))</f>
        <v>8.02</v>
      </c>
      <c r="P717" s="103" t="n">
        <f aca="false">IF(P$1="P",MAX(0,P$2-$C717),IF(P$1="C",MAX(0,$C717-P$2)))</f>
        <v>3.02</v>
      </c>
      <c r="Q717" s="103" t="n">
        <f aca="false">IF(Q$1="P",MAX(0,Q$2-$C717),IF(Q$1="C",MAX(0,$C717-Q$2)))</f>
        <v>0</v>
      </c>
      <c r="R717" s="103" t="n">
        <f aca="false">IF(R$1="P",MAX(0,R$2-$C717),IF(R$1="C",MAX(0,$C717-R$2)))</f>
        <v>0</v>
      </c>
      <c r="S717" s="103" t="n">
        <f aca="false">IF(S$1="P",MAX(0,S$2-$C717),IF(S$1="C",MAX(0,$C717-S$2)))</f>
        <v>0</v>
      </c>
      <c r="T717" s="104" t="n">
        <f aca="false">A717</f>
        <v>33</v>
      </c>
      <c r="U717" s="105" t="n">
        <f aca="false">VLOOKUP($B717,Gas!$B$3:$E$2506,2)</f>
        <v>5.105</v>
      </c>
      <c r="V717" s="46" t="n">
        <f aca="false">C717/U717</f>
        <v>7.44760039177277</v>
      </c>
      <c r="W717" s="99" t="n">
        <f aca="false">VLOOKUP($B717,Gas!$B$3:$E$2506,4)</f>
        <v>0.354474546532537</v>
      </c>
    </row>
    <row r="718" customFormat="false" ht="12.75" hidden="false" customHeight="false" outlineLevel="0" collapsed="false">
      <c r="A718" s="95" t="n">
        <f aca="false">MONTH(B718)+(YEAR(B718)-1998)*12</f>
        <v>33</v>
      </c>
      <c r="B718" s="101" t="n">
        <v>36796</v>
      </c>
      <c r="C718" s="102" t="n">
        <v>34.53</v>
      </c>
      <c r="D718" s="98" t="n">
        <f aca="false">LN(C718/C717)</f>
        <v>-0.0962838256583822</v>
      </c>
      <c r="E718" s="106" t="n">
        <f aca="false">STDEV(D709:D718)*SQRT(trade_day)</f>
        <v>1.54511399675535</v>
      </c>
      <c r="F718" s="97"/>
      <c r="G718" s="103" t="n">
        <f aca="false">IF(G$1="P",MAX(0,G$2-$C718),IF(G$1="C",MAX(0,$C718-G$2)))</f>
        <v>0</v>
      </c>
      <c r="H718" s="103" t="n">
        <f aca="false">IF(H$1="P",MAX(0,H$2-$C718),IF(H$1="C",MAX(0,$C718-H$2)))</f>
        <v>0</v>
      </c>
      <c r="I718" s="103" t="n">
        <f aca="false">IF(I$1="P",MAX(0,I$2-$C718),IF(I$1="C",MAX(0,$C718-I$2)))</f>
        <v>0</v>
      </c>
      <c r="J718" s="103" t="n">
        <f aca="false">IF(J$1="P",MAX(0,J$2-$C718),IF(J$1="C",MAX(0,$C718-J$2)))</f>
        <v>0.469999999999999</v>
      </c>
      <c r="K718" s="103" t="n">
        <f aca="false">IF(K$1="P",MAX(0,K$2-$C718),IF(K$1="C",MAX(0,$C718-K$2)))</f>
        <v>5.47</v>
      </c>
      <c r="L718" s="103" t="n">
        <f aca="false">IF(L$1="P",MAX(0,L$2-$C718),IF(L$1="C",MAX(0,$C718-L$2)))</f>
        <v>15.47</v>
      </c>
      <c r="M718" s="103" t="n">
        <f aca="false">IF(M$1="P",MAX(0,M$2-$C718),IF(M$1="C",MAX(0,$C718-M$2)))</f>
        <v>14.53</v>
      </c>
      <c r="N718" s="103" t="n">
        <f aca="false">IF(N$1="P",MAX(0,N$2-$C718),IF(N$1="C",MAX(0,$C718-N$2)))</f>
        <v>9.53</v>
      </c>
      <c r="O718" s="103" t="n">
        <f aca="false">IF(O$1="P",MAX(0,O$2-$C718),IF(O$1="C",MAX(0,$C718-O$2)))</f>
        <v>4.53</v>
      </c>
      <c r="P718" s="103" t="n">
        <f aca="false">IF(P$1="P",MAX(0,P$2-$C718),IF(P$1="C",MAX(0,$C718-P$2)))</f>
        <v>0</v>
      </c>
      <c r="Q718" s="103" t="n">
        <f aca="false">IF(Q$1="P",MAX(0,Q$2-$C718),IF(Q$1="C",MAX(0,$C718-Q$2)))</f>
        <v>0</v>
      </c>
      <c r="R718" s="103" t="n">
        <f aca="false">IF(R$1="P",MAX(0,R$2-$C718),IF(R$1="C",MAX(0,$C718-R$2)))</f>
        <v>0</v>
      </c>
      <c r="S718" s="103" t="n">
        <f aca="false">IF(S$1="P",MAX(0,S$2-$C718),IF(S$1="C",MAX(0,$C718-S$2)))</f>
        <v>0</v>
      </c>
      <c r="T718" s="104" t="n">
        <f aca="false">A718</f>
        <v>33</v>
      </c>
      <c r="U718" s="105" t="n">
        <f aca="false">VLOOKUP($B718,Gas!$B$3:$E$2506,2)</f>
        <v>5.275</v>
      </c>
      <c r="V718" s="46" t="n">
        <f aca="false">C718/U718</f>
        <v>6.54597156398104</v>
      </c>
      <c r="W718" s="99" t="n">
        <f aca="false">VLOOKUP($B718,Gas!$B$3:$E$2506,4)</f>
        <v>0.417467295144587</v>
      </c>
    </row>
    <row r="719" customFormat="false" ht="12.75" hidden="false" customHeight="false" outlineLevel="0" collapsed="false">
      <c r="A719" s="95" t="n">
        <f aca="false">MONTH(B719)+(YEAR(B719)-1998)*12</f>
        <v>33</v>
      </c>
      <c r="B719" s="101" t="n">
        <v>36797</v>
      </c>
      <c r="C719" s="102" t="n">
        <v>25.4</v>
      </c>
      <c r="D719" s="98" t="n">
        <f aca="false">LN(C719/C718)</f>
        <v>-0.30707933737741</v>
      </c>
      <c r="E719" s="106" t="n">
        <f aca="false">STDEV(D710:D719)*SQRT(trade_day)</f>
        <v>2.01979848195022</v>
      </c>
      <c r="F719" s="97"/>
      <c r="G719" s="103" t="n">
        <f aca="false">IF(G$1="P",MAX(0,G$2-$C719),IF(G$1="C",MAX(0,$C719-G$2)))</f>
        <v>0</v>
      </c>
      <c r="H719" s="103" t="n">
        <f aca="false">IF(H$1="P",MAX(0,H$2-$C719),IF(H$1="C",MAX(0,$C719-H$2)))</f>
        <v>0</v>
      </c>
      <c r="I719" s="103" t="n">
        <f aca="false">IF(I$1="P",MAX(0,I$2-$C719),IF(I$1="C",MAX(0,$C719-I$2)))</f>
        <v>4.6</v>
      </c>
      <c r="J719" s="103" t="n">
        <f aca="false">IF(J$1="P",MAX(0,J$2-$C719),IF(J$1="C",MAX(0,$C719-J$2)))</f>
        <v>9.6</v>
      </c>
      <c r="K719" s="103" t="n">
        <f aca="false">IF(K$1="P",MAX(0,K$2-$C719),IF(K$1="C",MAX(0,$C719-K$2)))</f>
        <v>14.6</v>
      </c>
      <c r="L719" s="103" t="n">
        <f aca="false">IF(L$1="P",MAX(0,L$2-$C719),IF(L$1="C",MAX(0,$C719-L$2)))</f>
        <v>24.6</v>
      </c>
      <c r="M719" s="103" t="n">
        <f aca="false">IF(M$1="P",MAX(0,M$2-$C719),IF(M$1="C",MAX(0,$C719-M$2)))</f>
        <v>5.4</v>
      </c>
      <c r="N719" s="103" t="n">
        <f aca="false">IF(N$1="P",MAX(0,N$2-$C719),IF(N$1="C",MAX(0,$C719-N$2)))</f>
        <v>0.399999999999999</v>
      </c>
      <c r="O719" s="103" t="n">
        <f aca="false">IF(O$1="P",MAX(0,O$2-$C719),IF(O$1="C",MAX(0,$C719-O$2)))</f>
        <v>0</v>
      </c>
      <c r="P719" s="103" t="n">
        <f aca="false">IF(P$1="P",MAX(0,P$2-$C719),IF(P$1="C",MAX(0,$C719-P$2)))</f>
        <v>0</v>
      </c>
      <c r="Q719" s="103" t="n">
        <f aca="false">IF(Q$1="P",MAX(0,Q$2-$C719),IF(Q$1="C",MAX(0,$C719-Q$2)))</f>
        <v>0</v>
      </c>
      <c r="R719" s="103" t="n">
        <f aca="false">IF(R$1="P",MAX(0,R$2-$C719),IF(R$1="C",MAX(0,$C719-R$2)))</f>
        <v>0</v>
      </c>
      <c r="S719" s="103" t="n">
        <f aca="false">IF(S$1="P",MAX(0,S$2-$C719),IF(S$1="C",MAX(0,$C719-S$2)))</f>
        <v>0</v>
      </c>
      <c r="T719" s="104" t="n">
        <f aca="false">A719</f>
        <v>33</v>
      </c>
      <c r="U719" s="105" t="n">
        <f aca="false">VLOOKUP($B719,Gas!$B$3:$E$2506,2)</f>
        <v>5.35</v>
      </c>
      <c r="V719" s="46" t="n">
        <f aca="false">C719/U719</f>
        <v>4.74766355140187</v>
      </c>
      <c r="W719" s="99" t="n">
        <f aca="false">VLOOKUP($B719,Gas!$B$3:$E$2506,4)</f>
        <v>0.426472845871871</v>
      </c>
    </row>
    <row r="720" customFormat="false" ht="12.75" hidden="false" customHeight="false" outlineLevel="0" collapsed="false">
      <c r="A720" s="95" t="n">
        <f aca="false">MONTH(B720)+(YEAR(B720)-1998)*12</f>
        <v>33</v>
      </c>
      <c r="B720" s="101" t="n">
        <v>36798</v>
      </c>
      <c r="C720" s="102" t="n">
        <v>36.52</v>
      </c>
      <c r="D720" s="98" t="n">
        <f aca="false">LN(C720/C719)</f>
        <v>0.363110881702277</v>
      </c>
      <c r="E720" s="106" t="n">
        <f aca="false">STDEV(D711:D720)*SQRT(trade_day)</f>
        <v>2.79695692286063</v>
      </c>
      <c r="F720" s="97"/>
      <c r="G720" s="103" t="n">
        <f aca="false">IF(G$1="P",MAX(0,G$2-$C720),IF(G$1="C",MAX(0,$C720-G$2)))</f>
        <v>0</v>
      </c>
      <c r="H720" s="103" t="n">
        <f aca="false">IF(H$1="P",MAX(0,H$2-$C720),IF(H$1="C",MAX(0,$C720-H$2)))</f>
        <v>0</v>
      </c>
      <c r="I720" s="103" t="n">
        <f aca="false">IF(I$1="P",MAX(0,I$2-$C720),IF(I$1="C",MAX(0,$C720-I$2)))</f>
        <v>0</v>
      </c>
      <c r="J720" s="103" t="n">
        <f aca="false">IF(J$1="P",MAX(0,J$2-$C720),IF(J$1="C",MAX(0,$C720-J$2)))</f>
        <v>0</v>
      </c>
      <c r="K720" s="103" t="n">
        <f aca="false">IF(K$1="P",MAX(0,K$2-$C720),IF(K$1="C",MAX(0,$C720-K$2)))</f>
        <v>3.48</v>
      </c>
      <c r="L720" s="103" t="n">
        <f aca="false">IF(L$1="P",MAX(0,L$2-$C720),IF(L$1="C",MAX(0,$C720-L$2)))</f>
        <v>13.48</v>
      </c>
      <c r="M720" s="103" t="n">
        <f aca="false">IF(M$1="P",MAX(0,M$2-$C720),IF(M$1="C",MAX(0,$C720-M$2)))</f>
        <v>16.52</v>
      </c>
      <c r="N720" s="103" t="n">
        <f aca="false">IF(N$1="P",MAX(0,N$2-$C720),IF(N$1="C",MAX(0,$C720-N$2)))</f>
        <v>11.52</v>
      </c>
      <c r="O720" s="103" t="n">
        <f aca="false">IF(O$1="P",MAX(0,O$2-$C720),IF(O$1="C",MAX(0,$C720-O$2)))</f>
        <v>6.52</v>
      </c>
      <c r="P720" s="103" t="n">
        <f aca="false">IF(P$1="P",MAX(0,P$2-$C720),IF(P$1="C",MAX(0,$C720-P$2)))</f>
        <v>1.52</v>
      </c>
      <c r="Q720" s="103" t="n">
        <f aca="false">IF(Q$1="P",MAX(0,Q$2-$C720),IF(Q$1="C",MAX(0,$C720-Q$2)))</f>
        <v>0</v>
      </c>
      <c r="R720" s="103" t="n">
        <f aca="false">IF(R$1="P",MAX(0,R$2-$C720),IF(R$1="C",MAX(0,$C720-R$2)))</f>
        <v>0</v>
      </c>
      <c r="S720" s="103" t="n">
        <f aca="false">IF(S$1="P",MAX(0,S$2-$C720),IF(S$1="C",MAX(0,$C720-S$2)))</f>
        <v>0</v>
      </c>
      <c r="T720" s="104" t="n">
        <f aca="false">A720</f>
        <v>33</v>
      </c>
      <c r="U720" s="105" t="n">
        <f aca="false">VLOOKUP($B720,Gas!$B$3:$E$2506,2)</f>
        <v>5.205</v>
      </c>
      <c r="V720" s="46" t="n">
        <f aca="false">C720/U720</f>
        <v>7.01633045148895</v>
      </c>
      <c r="W720" s="99" t="n">
        <f aca="false">VLOOKUP($B720,Gas!$B$3:$E$2506,4)</f>
        <v>0.365217593998439</v>
      </c>
    </row>
    <row r="721" customFormat="false" ht="12.75" hidden="false" customHeight="false" outlineLevel="0" collapsed="false">
      <c r="A721" s="95" t="n">
        <f aca="false">MONTH(B721)+(YEAR(B721)-1998)*12</f>
        <v>34</v>
      </c>
      <c r="B721" s="101" t="n">
        <v>36801</v>
      </c>
      <c r="C721" s="102" t="n">
        <v>44.13</v>
      </c>
      <c r="D721" s="98" t="n">
        <f aca="false">LN(C721/C720)</f>
        <v>0.189279767554688</v>
      </c>
      <c r="E721" s="106" t="n">
        <f aca="false">STDEV(D712:D721)*SQRT(trade_day)</f>
        <v>2.95737208691993</v>
      </c>
      <c r="F721" s="97"/>
      <c r="G721" s="103" t="n">
        <f aca="false">IF(G$1="P",MAX(0,G$2-$C721),IF(G$1="C",MAX(0,$C721-G$2)))</f>
        <v>0</v>
      </c>
      <c r="H721" s="103" t="n">
        <f aca="false">IF(H$1="P",MAX(0,H$2-$C721),IF(H$1="C",MAX(0,$C721-H$2)))</f>
        <v>0</v>
      </c>
      <c r="I721" s="103" t="n">
        <f aca="false">IF(I$1="P",MAX(0,I$2-$C721),IF(I$1="C",MAX(0,$C721-I$2)))</f>
        <v>0</v>
      </c>
      <c r="J721" s="103" t="n">
        <f aca="false">IF(J$1="P",MAX(0,J$2-$C721),IF(J$1="C",MAX(0,$C721-J$2)))</f>
        <v>0</v>
      </c>
      <c r="K721" s="103" t="n">
        <f aca="false">IF(K$1="P",MAX(0,K$2-$C721),IF(K$1="C",MAX(0,$C721-K$2)))</f>
        <v>0</v>
      </c>
      <c r="L721" s="103" t="n">
        <f aca="false">IF(L$1="P",MAX(0,L$2-$C721),IF(L$1="C",MAX(0,$C721-L$2)))</f>
        <v>5.87</v>
      </c>
      <c r="M721" s="103" t="n">
        <f aca="false">IF(M$1="P",MAX(0,M$2-$C721),IF(M$1="C",MAX(0,$C721-M$2)))</f>
        <v>24.13</v>
      </c>
      <c r="N721" s="103" t="n">
        <f aca="false">IF(N$1="P",MAX(0,N$2-$C721),IF(N$1="C",MAX(0,$C721-N$2)))</f>
        <v>19.13</v>
      </c>
      <c r="O721" s="103" t="n">
        <f aca="false">IF(O$1="P",MAX(0,O$2-$C721),IF(O$1="C",MAX(0,$C721-O$2)))</f>
        <v>14.13</v>
      </c>
      <c r="P721" s="103" t="n">
        <f aca="false">IF(P$1="P",MAX(0,P$2-$C721),IF(P$1="C",MAX(0,$C721-P$2)))</f>
        <v>9.13</v>
      </c>
      <c r="Q721" s="103" t="n">
        <f aca="false">IF(Q$1="P",MAX(0,Q$2-$C721),IF(Q$1="C",MAX(0,$C721-Q$2)))</f>
        <v>4.13</v>
      </c>
      <c r="R721" s="103" t="n">
        <f aca="false">IF(R$1="P",MAX(0,R$2-$C721),IF(R$1="C",MAX(0,$C721-R$2)))</f>
        <v>0</v>
      </c>
      <c r="S721" s="103" t="n">
        <f aca="false">IF(S$1="P",MAX(0,S$2-$C721),IF(S$1="C",MAX(0,$C721-S$2)))</f>
        <v>0</v>
      </c>
      <c r="T721" s="104" t="n">
        <f aca="false">A721</f>
        <v>34</v>
      </c>
      <c r="U721" s="105" t="n">
        <f aca="false">VLOOKUP($B721,Gas!$B$3:$E$2506,2)</f>
        <v>5.105</v>
      </c>
      <c r="V721" s="46" t="n">
        <f aca="false">C721/U721</f>
        <v>8.64446620959843</v>
      </c>
      <c r="W721" s="99" t="n">
        <f aca="false">VLOOKUP($B721,Gas!$B$3:$E$2506,4)</f>
        <v>0.308272294922469</v>
      </c>
    </row>
    <row r="722" customFormat="false" ht="12.75" hidden="false" customHeight="false" outlineLevel="0" collapsed="false">
      <c r="A722" s="95" t="n">
        <f aca="false">MONTH(B722)+(YEAR(B722)-1998)*12</f>
        <v>34</v>
      </c>
      <c r="B722" s="101" t="n">
        <v>36802</v>
      </c>
      <c r="C722" s="102" t="n">
        <v>47.44</v>
      </c>
      <c r="D722" s="98" t="n">
        <f aca="false">LN(C722/C721)</f>
        <v>0.0723259314080141</v>
      </c>
      <c r="E722" s="106" t="n">
        <f aca="false">STDEV(D713:D722)*SQRT(trade_day)</f>
        <v>2.94827964401439</v>
      </c>
      <c r="F722" s="97"/>
      <c r="G722" s="103" t="n">
        <f aca="false">IF(G$1="P",MAX(0,G$2-$C722),IF(G$1="C",MAX(0,$C722-G$2)))</f>
        <v>0</v>
      </c>
      <c r="H722" s="103" t="n">
        <f aca="false">IF(H$1="P",MAX(0,H$2-$C722),IF(H$1="C",MAX(0,$C722-H$2)))</f>
        <v>0</v>
      </c>
      <c r="I722" s="103" t="n">
        <f aca="false">IF(I$1="P",MAX(0,I$2-$C722),IF(I$1="C",MAX(0,$C722-I$2)))</f>
        <v>0</v>
      </c>
      <c r="J722" s="103" t="n">
        <f aca="false">IF(J$1="P",MAX(0,J$2-$C722),IF(J$1="C",MAX(0,$C722-J$2)))</f>
        <v>0</v>
      </c>
      <c r="K722" s="103" t="n">
        <f aca="false">IF(K$1="P",MAX(0,K$2-$C722),IF(K$1="C",MAX(0,$C722-K$2)))</f>
        <v>0</v>
      </c>
      <c r="L722" s="103" t="n">
        <f aca="false">IF(L$1="P",MAX(0,L$2-$C722),IF(L$1="C",MAX(0,$C722-L$2)))</f>
        <v>2.56</v>
      </c>
      <c r="M722" s="103" t="n">
        <f aca="false">IF(M$1="P",MAX(0,M$2-$C722),IF(M$1="C",MAX(0,$C722-M$2)))</f>
        <v>27.44</v>
      </c>
      <c r="N722" s="103" t="n">
        <f aca="false">IF(N$1="P",MAX(0,N$2-$C722),IF(N$1="C",MAX(0,$C722-N$2)))</f>
        <v>22.44</v>
      </c>
      <c r="O722" s="103" t="n">
        <f aca="false">IF(O$1="P",MAX(0,O$2-$C722),IF(O$1="C",MAX(0,$C722-O$2)))</f>
        <v>17.44</v>
      </c>
      <c r="P722" s="103" t="n">
        <f aca="false">IF(P$1="P",MAX(0,P$2-$C722),IF(P$1="C",MAX(0,$C722-P$2)))</f>
        <v>12.44</v>
      </c>
      <c r="Q722" s="103" t="n">
        <f aca="false">IF(Q$1="P",MAX(0,Q$2-$C722),IF(Q$1="C",MAX(0,$C722-Q$2)))</f>
        <v>7.44</v>
      </c>
      <c r="R722" s="103" t="n">
        <f aca="false">IF(R$1="P",MAX(0,R$2-$C722),IF(R$1="C",MAX(0,$C722-R$2)))</f>
        <v>0</v>
      </c>
      <c r="S722" s="103" t="n">
        <f aca="false">IF(S$1="P",MAX(0,S$2-$C722),IF(S$1="C",MAX(0,$C722-S$2)))</f>
        <v>0</v>
      </c>
      <c r="T722" s="104" t="n">
        <f aca="false">A722</f>
        <v>34</v>
      </c>
      <c r="U722" s="105" t="n">
        <f aca="false">VLOOKUP($B722,Gas!$B$3:$E$2506,2)</f>
        <v>5.235</v>
      </c>
      <c r="V722" s="46" t="n">
        <f aca="false">C722/U722</f>
        <v>9.06208213944604</v>
      </c>
      <c r="W722" s="99" t="n">
        <f aca="false">VLOOKUP($B722,Gas!$B$3:$E$2506,4)</f>
        <v>0.346943061779813</v>
      </c>
    </row>
    <row r="723" customFormat="false" ht="12.75" hidden="false" customHeight="false" outlineLevel="0" collapsed="false">
      <c r="A723" s="95" t="n">
        <f aca="false">MONTH(B723)+(YEAR(B723)-1998)*12</f>
        <v>34</v>
      </c>
      <c r="B723" s="101" t="n">
        <v>36803</v>
      </c>
      <c r="C723" s="102" t="n">
        <v>44.01</v>
      </c>
      <c r="D723" s="98" t="n">
        <f aca="false">LN(C723/C722)</f>
        <v>-0.07504887386647</v>
      </c>
      <c r="E723" s="106" t="n">
        <f aca="false">STDEV(D714:D723)*SQRT(trade_day)</f>
        <v>2.94087001370857</v>
      </c>
      <c r="F723" s="97"/>
      <c r="G723" s="103" t="n">
        <f aca="false">IF(G$1="P",MAX(0,G$2-$C723),IF(G$1="C",MAX(0,$C723-G$2)))</f>
        <v>0</v>
      </c>
      <c r="H723" s="103" t="n">
        <f aca="false">IF(H$1="P",MAX(0,H$2-$C723),IF(H$1="C",MAX(0,$C723-H$2)))</f>
        <v>0</v>
      </c>
      <c r="I723" s="103" t="n">
        <f aca="false">IF(I$1="P",MAX(0,I$2-$C723),IF(I$1="C",MAX(0,$C723-I$2)))</f>
        <v>0</v>
      </c>
      <c r="J723" s="103" t="n">
        <f aca="false">IF(J$1="P",MAX(0,J$2-$C723),IF(J$1="C",MAX(0,$C723-J$2)))</f>
        <v>0</v>
      </c>
      <c r="K723" s="103" t="n">
        <f aca="false">IF(K$1="P",MAX(0,K$2-$C723),IF(K$1="C",MAX(0,$C723-K$2)))</f>
        <v>0</v>
      </c>
      <c r="L723" s="103" t="n">
        <f aca="false">IF(L$1="P",MAX(0,L$2-$C723),IF(L$1="C",MAX(0,$C723-L$2)))</f>
        <v>5.99</v>
      </c>
      <c r="M723" s="103" t="n">
        <f aca="false">IF(M$1="P",MAX(0,M$2-$C723),IF(M$1="C",MAX(0,$C723-M$2)))</f>
        <v>24.01</v>
      </c>
      <c r="N723" s="103" t="n">
        <f aca="false">IF(N$1="P",MAX(0,N$2-$C723),IF(N$1="C",MAX(0,$C723-N$2)))</f>
        <v>19.01</v>
      </c>
      <c r="O723" s="103" t="n">
        <f aca="false">IF(O$1="P",MAX(0,O$2-$C723),IF(O$1="C",MAX(0,$C723-O$2)))</f>
        <v>14.01</v>
      </c>
      <c r="P723" s="103" t="n">
        <f aca="false">IF(P$1="P",MAX(0,P$2-$C723),IF(P$1="C",MAX(0,$C723-P$2)))</f>
        <v>9.01</v>
      </c>
      <c r="Q723" s="103" t="n">
        <f aca="false">IF(Q$1="P",MAX(0,Q$2-$C723),IF(Q$1="C",MAX(0,$C723-Q$2)))</f>
        <v>4.01</v>
      </c>
      <c r="R723" s="103" t="n">
        <f aca="false">IF(R$1="P",MAX(0,R$2-$C723),IF(R$1="C",MAX(0,$C723-R$2)))</f>
        <v>0</v>
      </c>
      <c r="S723" s="103" t="n">
        <f aca="false">IF(S$1="P",MAX(0,S$2-$C723),IF(S$1="C",MAX(0,$C723-S$2)))</f>
        <v>0</v>
      </c>
      <c r="T723" s="104" t="n">
        <f aca="false">A723</f>
        <v>34</v>
      </c>
      <c r="U723" s="105" t="n">
        <f aca="false">VLOOKUP($B723,Gas!$B$3:$E$2506,2)</f>
        <v>5.235</v>
      </c>
      <c r="V723" s="46" t="n">
        <f aca="false">C723/U723</f>
        <v>8.40687679083094</v>
      </c>
      <c r="W723" s="99" t="n">
        <f aca="false">VLOOKUP($B723,Gas!$B$3:$E$2506,4)</f>
        <v>0.346943061779813</v>
      </c>
    </row>
    <row r="724" customFormat="false" ht="12.75" hidden="false" customHeight="false" outlineLevel="0" collapsed="false">
      <c r="A724" s="95" t="n">
        <f aca="false">MONTH(B724)+(YEAR(B724)-1998)*12</f>
        <v>34</v>
      </c>
      <c r="B724" s="101" t="n">
        <v>36804</v>
      </c>
      <c r="C724" s="102" t="n">
        <v>40.43</v>
      </c>
      <c r="D724" s="98" t="n">
        <f aca="false">LN(C724/C723)</f>
        <v>-0.0848447971703205</v>
      </c>
      <c r="E724" s="106" t="n">
        <f aca="false">STDEV(D715:D724)*SQRT(trade_day)</f>
        <v>2.9824572480008</v>
      </c>
      <c r="F724" s="97"/>
      <c r="G724" s="103" t="n">
        <f aca="false">IF(G$1="P",MAX(0,G$2-$C724),IF(G$1="C",MAX(0,$C724-G$2)))</f>
        <v>0</v>
      </c>
      <c r="H724" s="103" t="n">
        <f aca="false">IF(H$1="P",MAX(0,H$2-$C724),IF(H$1="C",MAX(0,$C724-H$2)))</f>
        <v>0</v>
      </c>
      <c r="I724" s="103" t="n">
        <f aca="false">IF(I$1="P",MAX(0,I$2-$C724),IF(I$1="C",MAX(0,$C724-I$2)))</f>
        <v>0</v>
      </c>
      <c r="J724" s="103" t="n">
        <f aca="false">IF(J$1="P",MAX(0,J$2-$C724),IF(J$1="C",MAX(0,$C724-J$2)))</f>
        <v>0</v>
      </c>
      <c r="K724" s="103" t="n">
        <f aca="false">IF(K$1="P",MAX(0,K$2-$C724),IF(K$1="C",MAX(0,$C724-K$2)))</f>
        <v>0</v>
      </c>
      <c r="L724" s="103" t="n">
        <f aca="false">IF(L$1="P",MAX(0,L$2-$C724),IF(L$1="C",MAX(0,$C724-L$2)))</f>
        <v>9.57</v>
      </c>
      <c r="M724" s="103" t="n">
        <f aca="false">IF(M$1="P",MAX(0,M$2-$C724),IF(M$1="C",MAX(0,$C724-M$2)))</f>
        <v>20.43</v>
      </c>
      <c r="N724" s="103" t="n">
        <f aca="false">IF(N$1="P",MAX(0,N$2-$C724),IF(N$1="C",MAX(0,$C724-N$2)))</f>
        <v>15.43</v>
      </c>
      <c r="O724" s="103" t="n">
        <f aca="false">IF(O$1="P",MAX(0,O$2-$C724),IF(O$1="C",MAX(0,$C724-O$2)))</f>
        <v>10.43</v>
      </c>
      <c r="P724" s="103" t="n">
        <f aca="false">IF(P$1="P",MAX(0,P$2-$C724),IF(P$1="C",MAX(0,$C724-P$2)))</f>
        <v>5.43</v>
      </c>
      <c r="Q724" s="103" t="n">
        <f aca="false">IF(Q$1="P",MAX(0,Q$2-$C724),IF(Q$1="C",MAX(0,$C724-Q$2)))</f>
        <v>0.43</v>
      </c>
      <c r="R724" s="103" t="n">
        <f aca="false">IF(R$1="P",MAX(0,R$2-$C724),IF(R$1="C",MAX(0,$C724-R$2)))</f>
        <v>0</v>
      </c>
      <c r="S724" s="103" t="n">
        <f aca="false">IF(S$1="P",MAX(0,S$2-$C724),IF(S$1="C",MAX(0,$C724-S$2)))</f>
        <v>0</v>
      </c>
      <c r="T724" s="104" t="n">
        <f aca="false">A724</f>
        <v>34</v>
      </c>
      <c r="U724" s="105" t="n">
        <f aca="false">VLOOKUP($B724,Gas!$B$3:$E$2506,2)</f>
        <v>5.215</v>
      </c>
      <c r="V724" s="46" t="n">
        <f aca="false">C724/U724</f>
        <v>7.75263662511985</v>
      </c>
      <c r="W724" s="99" t="n">
        <f aca="false">VLOOKUP($B724,Gas!$B$3:$E$2506,4)</f>
        <v>0.3483134036539</v>
      </c>
    </row>
    <row r="725" customFormat="false" ht="12.75" hidden="false" customHeight="false" outlineLevel="0" collapsed="false">
      <c r="A725" s="95" t="n">
        <f aca="false">MONTH(B725)+(YEAR(B725)-1998)*12</f>
        <v>34</v>
      </c>
      <c r="B725" s="101" t="n">
        <v>36805</v>
      </c>
      <c r="C725" s="102" t="n">
        <v>46.67</v>
      </c>
      <c r="D725" s="98" t="n">
        <f aca="false">LN(C725/C724)</f>
        <v>0.143529476309045</v>
      </c>
      <c r="E725" s="106" t="n">
        <f aca="false">STDEV(D716:D725)*SQRT(trade_day)</f>
        <v>3.02592370002971</v>
      </c>
      <c r="F725" s="97"/>
      <c r="G725" s="103" t="n">
        <f aca="false">IF(G$1="P",MAX(0,G$2-$C725),IF(G$1="C",MAX(0,$C725-G$2)))</f>
        <v>0</v>
      </c>
      <c r="H725" s="103" t="n">
        <f aca="false">IF(H$1="P",MAX(0,H$2-$C725),IF(H$1="C",MAX(0,$C725-H$2)))</f>
        <v>0</v>
      </c>
      <c r="I725" s="103" t="n">
        <f aca="false">IF(I$1="P",MAX(0,I$2-$C725),IF(I$1="C",MAX(0,$C725-I$2)))</f>
        <v>0</v>
      </c>
      <c r="J725" s="103" t="n">
        <f aca="false">IF(J$1="P",MAX(0,J$2-$C725),IF(J$1="C",MAX(0,$C725-J$2)))</f>
        <v>0</v>
      </c>
      <c r="K725" s="103" t="n">
        <f aca="false">IF(K$1="P",MAX(0,K$2-$C725),IF(K$1="C",MAX(0,$C725-K$2)))</f>
        <v>0</v>
      </c>
      <c r="L725" s="103" t="n">
        <f aca="false">IF(L$1="P",MAX(0,L$2-$C725),IF(L$1="C",MAX(0,$C725-L$2)))</f>
        <v>3.33</v>
      </c>
      <c r="M725" s="103" t="n">
        <f aca="false">IF(M$1="P",MAX(0,M$2-$C725),IF(M$1="C",MAX(0,$C725-M$2)))</f>
        <v>26.67</v>
      </c>
      <c r="N725" s="103" t="n">
        <f aca="false">IF(N$1="P",MAX(0,N$2-$C725),IF(N$1="C",MAX(0,$C725-N$2)))</f>
        <v>21.67</v>
      </c>
      <c r="O725" s="103" t="n">
        <f aca="false">IF(O$1="P",MAX(0,O$2-$C725),IF(O$1="C",MAX(0,$C725-O$2)))</f>
        <v>16.67</v>
      </c>
      <c r="P725" s="103" t="n">
        <f aca="false">IF(P$1="P",MAX(0,P$2-$C725),IF(P$1="C",MAX(0,$C725-P$2)))</f>
        <v>11.67</v>
      </c>
      <c r="Q725" s="103" t="n">
        <f aca="false">IF(Q$1="P",MAX(0,Q$2-$C725),IF(Q$1="C",MAX(0,$C725-Q$2)))</f>
        <v>6.67</v>
      </c>
      <c r="R725" s="103" t="n">
        <f aca="false">IF(R$1="P",MAX(0,R$2-$C725),IF(R$1="C",MAX(0,$C725-R$2)))</f>
        <v>0</v>
      </c>
      <c r="S725" s="103" t="n">
        <f aca="false">IF(S$1="P",MAX(0,S$2-$C725),IF(S$1="C",MAX(0,$C725-S$2)))</f>
        <v>0</v>
      </c>
      <c r="T725" s="104" t="n">
        <f aca="false">A725</f>
        <v>34</v>
      </c>
      <c r="U725" s="105" t="n">
        <f aca="false">VLOOKUP($B725,Gas!$B$3:$E$2506,2)</f>
        <v>5.25</v>
      </c>
      <c r="V725" s="46" t="n">
        <f aca="false">C725/U725</f>
        <v>8.88952380952381</v>
      </c>
      <c r="W725" s="99" t="n">
        <f aca="false">VLOOKUP($B725,Gas!$B$3:$E$2506,4)</f>
        <v>0.33881383807854</v>
      </c>
    </row>
    <row r="726" customFormat="false" ht="12.75" hidden="false" customHeight="false" outlineLevel="0" collapsed="false">
      <c r="A726" s="95" t="n">
        <f aca="false">MONTH(B726)+(YEAR(B726)-1998)*12</f>
        <v>34</v>
      </c>
      <c r="B726" s="101" t="n">
        <v>36808</v>
      </c>
      <c r="C726" s="102" t="n">
        <v>48.15</v>
      </c>
      <c r="D726" s="98" t="n">
        <f aca="false">LN(C726/C725)</f>
        <v>0.0312195782824103</v>
      </c>
      <c r="E726" s="106" t="n">
        <f aca="false">STDEV(D717:D726)*SQRT(trade_day)</f>
        <v>3.0236296903804</v>
      </c>
      <c r="F726" s="97"/>
      <c r="G726" s="103" t="n">
        <f aca="false">IF(G$1="P",MAX(0,G$2-$C726),IF(G$1="C",MAX(0,$C726-G$2)))</f>
        <v>0</v>
      </c>
      <c r="H726" s="103" t="n">
        <f aca="false">IF(H$1="P",MAX(0,H$2-$C726),IF(H$1="C",MAX(0,$C726-H$2)))</f>
        <v>0</v>
      </c>
      <c r="I726" s="103" t="n">
        <f aca="false">IF(I$1="P",MAX(0,I$2-$C726),IF(I$1="C",MAX(0,$C726-I$2)))</f>
        <v>0</v>
      </c>
      <c r="J726" s="103" t="n">
        <f aca="false">IF(J$1="P",MAX(0,J$2-$C726),IF(J$1="C",MAX(0,$C726-J$2)))</f>
        <v>0</v>
      </c>
      <c r="K726" s="103" t="n">
        <f aca="false">IF(K$1="P",MAX(0,K$2-$C726),IF(K$1="C",MAX(0,$C726-K$2)))</f>
        <v>0</v>
      </c>
      <c r="L726" s="103" t="n">
        <f aca="false">IF(L$1="P",MAX(0,L$2-$C726),IF(L$1="C",MAX(0,$C726-L$2)))</f>
        <v>1.85</v>
      </c>
      <c r="M726" s="103" t="n">
        <f aca="false">IF(M$1="P",MAX(0,M$2-$C726),IF(M$1="C",MAX(0,$C726-M$2)))</f>
        <v>28.15</v>
      </c>
      <c r="N726" s="103" t="n">
        <f aca="false">IF(N$1="P",MAX(0,N$2-$C726),IF(N$1="C",MAX(0,$C726-N$2)))</f>
        <v>23.15</v>
      </c>
      <c r="O726" s="103" t="n">
        <f aca="false">IF(O$1="P",MAX(0,O$2-$C726),IF(O$1="C",MAX(0,$C726-O$2)))</f>
        <v>18.15</v>
      </c>
      <c r="P726" s="103" t="n">
        <f aca="false">IF(P$1="P",MAX(0,P$2-$C726),IF(P$1="C",MAX(0,$C726-P$2)))</f>
        <v>13.15</v>
      </c>
      <c r="Q726" s="103" t="n">
        <f aca="false">IF(Q$1="P",MAX(0,Q$2-$C726),IF(Q$1="C",MAX(0,$C726-Q$2)))</f>
        <v>8.15</v>
      </c>
      <c r="R726" s="103" t="n">
        <f aca="false">IF(R$1="P",MAX(0,R$2-$C726),IF(R$1="C",MAX(0,$C726-R$2)))</f>
        <v>0</v>
      </c>
      <c r="S726" s="103" t="n">
        <f aca="false">IF(S$1="P",MAX(0,S$2-$C726),IF(S$1="C",MAX(0,$C726-S$2)))</f>
        <v>0</v>
      </c>
      <c r="T726" s="104" t="n">
        <f aca="false">A726</f>
        <v>34</v>
      </c>
      <c r="U726" s="105" t="n">
        <f aca="false">VLOOKUP($B726,Gas!$B$3:$E$2506,2)</f>
        <v>5.06</v>
      </c>
      <c r="V726" s="46" t="n">
        <f aca="false">C726/U726</f>
        <v>9.51581027667984</v>
      </c>
      <c r="W726" s="99" t="n">
        <f aca="false">VLOOKUP($B726,Gas!$B$3:$E$2506,4)</f>
        <v>0.29601124171082</v>
      </c>
    </row>
    <row r="727" customFormat="false" ht="12.75" hidden="false" customHeight="false" outlineLevel="0" collapsed="false">
      <c r="A727" s="95" t="n">
        <f aca="false">MONTH(B727)+(YEAR(B727)-1998)*12</f>
        <v>34</v>
      </c>
      <c r="B727" s="101" t="n">
        <v>36809</v>
      </c>
      <c r="C727" s="102" t="n">
        <v>39.64</v>
      </c>
      <c r="D727" s="98" t="n">
        <f aca="false">LN(C727/C726)</f>
        <v>-0.194482428782347</v>
      </c>
      <c r="E727" s="106" t="n">
        <f aca="false">STDEV(D718:D727)*SQRT(trade_day)</f>
        <v>3.11149896664972</v>
      </c>
      <c r="F727" s="97"/>
      <c r="G727" s="103" t="n">
        <f aca="false">IF(G$1="P",MAX(0,G$2-$C727),IF(G$1="C",MAX(0,$C727-G$2)))</f>
        <v>0</v>
      </c>
      <c r="H727" s="103" t="n">
        <f aca="false">IF(H$1="P",MAX(0,H$2-$C727),IF(H$1="C",MAX(0,$C727-H$2)))</f>
        <v>0</v>
      </c>
      <c r="I727" s="103" t="n">
        <f aca="false">IF(I$1="P",MAX(0,I$2-$C727),IF(I$1="C",MAX(0,$C727-I$2)))</f>
        <v>0</v>
      </c>
      <c r="J727" s="103" t="n">
        <f aca="false">IF(J$1="P",MAX(0,J$2-$C727),IF(J$1="C",MAX(0,$C727-J$2)))</f>
        <v>0</v>
      </c>
      <c r="K727" s="103" t="n">
        <f aca="false">IF(K$1="P",MAX(0,K$2-$C727),IF(K$1="C",MAX(0,$C727-K$2)))</f>
        <v>0.359999999999999</v>
      </c>
      <c r="L727" s="103" t="n">
        <f aca="false">IF(L$1="P",MAX(0,L$2-$C727),IF(L$1="C",MAX(0,$C727-L$2)))</f>
        <v>10.36</v>
      </c>
      <c r="M727" s="103" t="n">
        <f aca="false">IF(M$1="P",MAX(0,M$2-$C727),IF(M$1="C",MAX(0,$C727-M$2)))</f>
        <v>19.64</v>
      </c>
      <c r="N727" s="103" t="n">
        <f aca="false">IF(N$1="P",MAX(0,N$2-$C727),IF(N$1="C",MAX(0,$C727-N$2)))</f>
        <v>14.64</v>
      </c>
      <c r="O727" s="103" t="n">
        <f aca="false">IF(O$1="P",MAX(0,O$2-$C727),IF(O$1="C",MAX(0,$C727-O$2)))</f>
        <v>9.64</v>
      </c>
      <c r="P727" s="103" t="n">
        <f aca="false">IF(P$1="P",MAX(0,P$2-$C727),IF(P$1="C",MAX(0,$C727-P$2)))</f>
        <v>4.64</v>
      </c>
      <c r="Q727" s="103" t="n">
        <f aca="false">IF(Q$1="P",MAX(0,Q$2-$C727),IF(Q$1="C",MAX(0,$C727-Q$2)))</f>
        <v>0</v>
      </c>
      <c r="R727" s="103" t="n">
        <f aca="false">IF(R$1="P",MAX(0,R$2-$C727),IF(R$1="C",MAX(0,$C727-R$2)))</f>
        <v>0</v>
      </c>
      <c r="S727" s="103" t="n">
        <f aca="false">IF(S$1="P",MAX(0,S$2-$C727),IF(S$1="C",MAX(0,$C727-S$2)))</f>
        <v>0</v>
      </c>
      <c r="T727" s="104" t="n">
        <f aca="false">A727</f>
        <v>34</v>
      </c>
      <c r="U727" s="105" t="n">
        <f aca="false">VLOOKUP($B727,Gas!$B$3:$E$2506,2)</f>
        <v>5.055</v>
      </c>
      <c r="V727" s="46" t="n">
        <f aca="false">C727/U727</f>
        <v>7.84174085064293</v>
      </c>
      <c r="W727" s="99" t="n">
        <f aca="false">VLOOKUP($B727,Gas!$B$3:$E$2506,4)</f>
        <v>0.291405393604154</v>
      </c>
    </row>
    <row r="728" customFormat="false" ht="12.75" hidden="false" customHeight="false" outlineLevel="0" collapsed="false">
      <c r="A728" s="95" t="n">
        <f aca="false">MONTH(B728)+(YEAR(B728)-1998)*12</f>
        <v>34</v>
      </c>
      <c r="B728" s="101" t="n">
        <v>36810</v>
      </c>
      <c r="C728" s="102" t="n">
        <v>36.69</v>
      </c>
      <c r="D728" s="98" t="n">
        <f aca="false">LN(C728/C727)</f>
        <v>-0.0773344710945967</v>
      </c>
      <c r="E728" s="106" t="n">
        <f aca="false">STDEV(D719:D728)*SQRT(trade_day)</f>
        <v>3.09590827395976</v>
      </c>
      <c r="F728" s="97"/>
      <c r="G728" s="103" t="n">
        <f aca="false">IF(G$1="P",MAX(0,G$2-$C728),IF(G$1="C",MAX(0,$C728-G$2)))</f>
        <v>0</v>
      </c>
      <c r="H728" s="103" t="n">
        <f aca="false">IF(H$1="P",MAX(0,H$2-$C728),IF(H$1="C",MAX(0,$C728-H$2)))</f>
        <v>0</v>
      </c>
      <c r="I728" s="103" t="n">
        <f aca="false">IF(I$1="P",MAX(0,I$2-$C728),IF(I$1="C",MAX(0,$C728-I$2)))</f>
        <v>0</v>
      </c>
      <c r="J728" s="103" t="n">
        <f aca="false">IF(J$1="P",MAX(0,J$2-$C728),IF(J$1="C",MAX(0,$C728-J$2)))</f>
        <v>0</v>
      </c>
      <c r="K728" s="103" t="n">
        <f aca="false">IF(K$1="P",MAX(0,K$2-$C728),IF(K$1="C",MAX(0,$C728-K$2)))</f>
        <v>3.31</v>
      </c>
      <c r="L728" s="103" t="n">
        <f aca="false">IF(L$1="P",MAX(0,L$2-$C728),IF(L$1="C",MAX(0,$C728-L$2)))</f>
        <v>13.31</v>
      </c>
      <c r="M728" s="103" t="n">
        <f aca="false">IF(M$1="P",MAX(0,M$2-$C728),IF(M$1="C",MAX(0,$C728-M$2)))</f>
        <v>16.69</v>
      </c>
      <c r="N728" s="103" t="n">
        <f aca="false">IF(N$1="P",MAX(0,N$2-$C728),IF(N$1="C",MAX(0,$C728-N$2)))</f>
        <v>11.69</v>
      </c>
      <c r="O728" s="103" t="n">
        <f aca="false">IF(O$1="P",MAX(0,O$2-$C728),IF(O$1="C",MAX(0,$C728-O$2)))</f>
        <v>6.69</v>
      </c>
      <c r="P728" s="103" t="n">
        <f aca="false">IF(P$1="P",MAX(0,P$2-$C728),IF(P$1="C",MAX(0,$C728-P$2)))</f>
        <v>1.69</v>
      </c>
      <c r="Q728" s="103" t="n">
        <f aca="false">IF(Q$1="P",MAX(0,Q$2-$C728),IF(Q$1="C",MAX(0,$C728-Q$2)))</f>
        <v>0</v>
      </c>
      <c r="R728" s="103" t="n">
        <f aca="false">IF(R$1="P",MAX(0,R$2-$C728),IF(R$1="C",MAX(0,$C728-R$2)))</f>
        <v>0</v>
      </c>
      <c r="S728" s="103" t="n">
        <f aca="false">IF(S$1="P",MAX(0,S$2-$C728),IF(S$1="C",MAX(0,$C728-S$2)))</f>
        <v>0</v>
      </c>
      <c r="T728" s="104" t="n">
        <f aca="false">A728</f>
        <v>34</v>
      </c>
      <c r="U728" s="105" t="n">
        <f aca="false">VLOOKUP($B728,Gas!$B$3:$E$2506,2)</f>
        <v>5.08</v>
      </c>
      <c r="V728" s="46" t="n">
        <f aca="false">C728/U728</f>
        <v>7.22244094488189</v>
      </c>
      <c r="W728" s="99" t="n">
        <f aca="false">VLOOKUP($B728,Gas!$B$3:$E$2506,4)</f>
        <v>0.289980398148633</v>
      </c>
    </row>
    <row r="729" customFormat="false" ht="12.75" hidden="false" customHeight="false" outlineLevel="0" collapsed="false">
      <c r="A729" s="95" t="n">
        <f aca="false">MONTH(B729)+(YEAR(B729)-1998)*12</f>
        <v>34</v>
      </c>
      <c r="B729" s="101" t="n">
        <v>36811</v>
      </c>
      <c r="C729" s="102" t="n">
        <v>34.99</v>
      </c>
      <c r="D729" s="98" t="n">
        <f aca="false">LN(C729/C728)</f>
        <v>-0.047441931987594</v>
      </c>
      <c r="E729" s="106" t="n">
        <f aca="false">STDEV(D720:D729)*SQRT(trade_day)</f>
        <v>2.5986559081504</v>
      </c>
      <c r="F729" s="97"/>
      <c r="G729" s="103" t="n">
        <f aca="false">IF(G$1="P",MAX(0,G$2-$C729),IF(G$1="C",MAX(0,$C729-G$2)))</f>
        <v>0</v>
      </c>
      <c r="H729" s="103" t="n">
        <f aca="false">IF(H$1="P",MAX(0,H$2-$C729),IF(H$1="C",MAX(0,$C729-H$2)))</f>
        <v>0</v>
      </c>
      <c r="I729" s="103" t="n">
        <f aca="false">IF(I$1="P",MAX(0,I$2-$C729),IF(I$1="C",MAX(0,$C729-I$2)))</f>
        <v>0</v>
      </c>
      <c r="J729" s="103" t="n">
        <f aca="false">IF(J$1="P",MAX(0,J$2-$C729),IF(J$1="C",MAX(0,$C729-J$2)))</f>
        <v>0.00999999999999801</v>
      </c>
      <c r="K729" s="103" t="n">
        <f aca="false">IF(K$1="P",MAX(0,K$2-$C729),IF(K$1="C",MAX(0,$C729-K$2)))</f>
        <v>5.01</v>
      </c>
      <c r="L729" s="103" t="n">
        <f aca="false">IF(L$1="P",MAX(0,L$2-$C729),IF(L$1="C",MAX(0,$C729-L$2)))</f>
        <v>15.01</v>
      </c>
      <c r="M729" s="103" t="n">
        <f aca="false">IF(M$1="P",MAX(0,M$2-$C729),IF(M$1="C",MAX(0,$C729-M$2)))</f>
        <v>14.99</v>
      </c>
      <c r="N729" s="103" t="n">
        <f aca="false">IF(N$1="P",MAX(0,N$2-$C729),IF(N$1="C",MAX(0,$C729-N$2)))</f>
        <v>9.99</v>
      </c>
      <c r="O729" s="103" t="n">
        <f aca="false">IF(O$1="P",MAX(0,O$2-$C729),IF(O$1="C",MAX(0,$C729-O$2)))</f>
        <v>4.99</v>
      </c>
      <c r="P729" s="103" t="n">
        <f aca="false">IF(P$1="P",MAX(0,P$2-$C729),IF(P$1="C",MAX(0,$C729-P$2)))</f>
        <v>0</v>
      </c>
      <c r="Q729" s="103" t="n">
        <f aca="false">IF(Q$1="P",MAX(0,Q$2-$C729),IF(Q$1="C",MAX(0,$C729-Q$2)))</f>
        <v>0</v>
      </c>
      <c r="R729" s="103" t="n">
        <f aca="false">IF(R$1="P",MAX(0,R$2-$C729),IF(R$1="C",MAX(0,$C729-R$2)))</f>
        <v>0</v>
      </c>
      <c r="S729" s="103" t="n">
        <f aca="false">IF(S$1="P",MAX(0,S$2-$C729),IF(S$1="C",MAX(0,$C729-S$2)))</f>
        <v>0</v>
      </c>
      <c r="T729" s="104" t="n">
        <f aca="false">A729</f>
        <v>34</v>
      </c>
      <c r="U729" s="105" t="n">
        <f aca="false">VLOOKUP($B729,Gas!$B$3:$E$2506,2)</f>
        <v>5.16</v>
      </c>
      <c r="V729" s="46" t="n">
        <f aca="false">C729/U729</f>
        <v>6.78100775193798</v>
      </c>
      <c r="W729" s="99" t="n">
        <f aca="false">VLOOKUP($B729,Gas!$B$3:$E$2506,4)</f>
        <v>0.305977631610611</v>
      </c>
    </row>
    <row r="730" customFormat="false" ht="12.75" hidden="false" customHeight="false" outlineLevel="0" collapsed="false">
      <c r="A730" s="95" t="n">
        <f aca="false">MONTH(B730)+(YEAR(B730)-1998)*12</f>
        <v>34</v>
      </c>
      <c r="B730" s="101" t="n">
        <v>36812</v>
      </c>
      <c r="C730" s="102" t="n">
        <v>36.66</v>
      </c>
      <c r="D730" s="98" t="n">
        <f aca="false">LN(C730/C729)</f>
        <v>0.0466239360319621</v>
      </c>
      <c r="E730" s="106" t="n">
        <f aca="false">STDEV(D721:D730)*SQRT(trade_day)</f>
        <v>1.8536099639825</v>
      </c>
      <c r="F730" s="97"/>
      <c r="G730" s="103" t="n">
        <f aca="false">IF(G$1="P",MAX(0,G$2-$C730),IF(G$1="C",MAX(0,$C730-G$2)))</f>
        <v>0</v>
      </c>
      <c r="H730" s="103" t="n">
        <f aca="false">IF(H$1="P",MAX(0,H$2-$C730),IF(H$1="C",MAX(0,$C730-H$2)))</f>
        <v>0</v>
      </c>
      <c r="I730" s="103" t="n">
        <f aca="false">IF(I$1="P",MAX(0,I$2-$C730),IF(I$1="C",MAX(0,$C730-I$2)))</f>
        <v>0</v>
      </c>
      <c r="J730" s="103" t="n">
        <f aca="false">IF(J$1="P",MAX(0,J$2-$C730),IF(J$1="C",MAX(0,$C730-J$2)))</f>
        <v>0</v>
      </c>
      <c r="K730" s="103" t="n">
        <f aca="false">IF(K$1="P",MAX(0,K$2-$C730),IF(K$1="C",MAX(0,$C730-K$2)))</f>
        <v>3.34</v>
      </c>
      <c r="L730" s="103" t="n">
        <f aca="false">IF(L$1="P",MAX(0,L$2-$C730),IF(L$1="C",MAX(0,$C730-L$2)))</f>
        <v>13.34</v>
      </c>
      <c r="M730" s="103" t="n">
        <f aca="false">IF(M$1="P",MAX(0,M$2-$C730),IF(M$1="C",MAX(0,$C730-M$2)))</f>
        <v>16.66</v>
      </c>
      <c r="N730" s="103" t="n">
        <f aca="false">IF(N$1="P",MAX(0,N$2-$C730),IF(N$1="C",MAX(0,$C730-N$2)))</f>
        <v>11.66</v>
      </c>
      <c r="O730" s="103" t="n">
        <f aca="false">IF(O$1="P",MAX(0,O$2-$C730),IF(O$1="C",MAX(0,$C730-O$2)))</f>
        <v>6.66</v>
      </c>
      <c r="P730" s="103" t="n">
        <f aca="false">IF(P$1="P",MAX(0,P$2-$C730),IF(P$1="C",MAX(0,$C730-P$2)))</f>
        <v>1.66</v>
      </c>
      <c r="Q730" s="103" t="n">
        <f aca="false">IF(Q$1="P",MAX(0,Q$2-$C730),IF(Q$1="C",MAX(0,$C730-Q$2)))</f>
        <v>0</v>
      </c>
      <c r="R730" s="103" t="n">
        <f aca="false">IF(R$1="P",MAX(0,R$2-$C730),IF(R$1="C",MAX(0,$C730-R$2)))</f>
        <v>0</v>
      </c>
      <c r="S730" s="103" t="n">
        <f aca="false">IF(S$1="P",MAX(0,S$2-$C730),IF(S$1="C",MAX(0,$C730-S$2)))</f>
        <v>0</v>
      </c>
      <c r="T730" s="104" t="n">
        <f aca="false">A730</f>
        <v>34</v>
      </c>
      <c r="U730" s="105" t="n">
        <f aca="false">VLOOKUP($B730,Gas!$B$3:$E$2506,2)</f>
        <v>5.545</v>
      </c>
      <c r="V730" s="46" t="n">
        <f aca="false">C730/U730</f>
        <v>6.61136158701533</v>
      </c>
      <c r="W730" s="99" t="n">
        <f aca="false">VLOOKUP($B730,Gas!$B$3:$E$2506,4)</f>
        <v>0.514807948236957</v>
      </c>
    </row>
    <row r="731" customFormat="false" ht="12.75" hidden="false" customHeight="false" outlineLevel="0" collapsed="false">
      <c r="A731" s="95" t="n">
        <f aca="false">MONTH(B731)+(YEAR(B731)-1998)*12</f>
        <v>34</v>
      </c>
      <c r="B731" s="101" t="n">
        <v>36815</v>
      </c>
      <c r="C731" s="102" t="n">
        <v>37.63</v>
      </c>
      <c r="D731" s="98" t="n">
        <f aca="false">LN(C731/C730)</f>
        <v>0.0261153621937871</v>
      </c>
      <c r="E731" s="106" t="n">
        <f aca="false">STDEV(D722:D731)*SQRT(trade_day)</f>
        <v>1.54568481104143</v>
      </c>
      <c r="F731" s="97"/>
      <c r="G731" s="103" t="n">
        <f aca="false">IF(G$1="P",MAX(0,G$2-$C731),IF(G$1="C",MAX(0,$C731-G$2)))</f>
        <v>0</v>
      </c>
      <c r="H731" s="103" t="n">
        <f aca="false">IF(H$1="P",MAX(0,H$2-$C731),IF(H$1="C",MAX(0,$C731-H$2)))</f>
        <v>0</v>
      </c>
      <c r="I731" s="103" t="n">
        <f aca="false">IF(I$1="P",MAX(0,I$2-$C731),IF(I$1="C",MAX(0,$C731-I$2)))</f>
        <v>0</v>
      </c>
      <c r="J731" s="103" t="n">
        <f aca="false">IF(J$1="P",MAX(0,J$2-$C731),IF(J$1="C",MAX(0,$C731-J$2)))</f>
        <v>0</v>
      </c>
      <c r="K731" s="103" t="n">
        <f aca="false">IF(K$1="P",MAX(0,K$2-$C731),IF(K$1="C",MAX(0,$C731-K$2)))</f>
        <v>2.37</v>
      </c>
      <c r="L731" s="103" t="n">
        <f aca="false">IF(L$1="P",MAX(0,L$2-$C731),IF(L$1="C",MAX(0,$C731-L$2)))</f>
        <v>12.37</v>
      </c>
      <c r="M731" s="103" t="n">
        <f aca="false">IF(M$1="P",MAX(0,M$2-$C731),IF(M$1="C",MAX(0,$C731-M$2)))</f>
        <v>17.63</v>
      </c>
      <c r="N731" s="103" t="n">
        <f aca="false">IF(N$1="P",MAX(0,N$2-$C731),IF(N$1="C",MAX(0,$C731-N$2)))</f>
        <v>12.63</v>
      </c>
      <c r="O731" s="103" t="n">
        <f aca="false">IF(O$1="P",MAX(0,O$2-$C731),IF(O$1="C",MAX(0,$C731-O$2)))</f>
        <v>7.63</v>
      </c>
      <c r="P731" s="103" t="n">
        <f aca="false">IF(P$1="P",MAX(0,P$2-$C731),IF(P$1="C",MAX(0,$C731-P$2)))</f>
        <v>2.63</v>
      </c>
      <c r="Q731" s="103" t="n">
        <f aca="false">IF(Q$1="P",MAX(0,Q$2-$C731),IF(Q$1="C",MAX(0,$C731-Q$2)))</f>
        <v>0</v>
      </c>
      <c r="R731" s="103" t="n">
        <f aca="false">IF(R$1="P",MAX(0,R$2-$C731),IF(R$1="C",MAX(0,$C731-R$2)))</f>
        <v>0</v>
      </c>
      <c r="S731" s="103" t="n">
        <f aca="false">IF(S$1="P",MAX(0,S$2-$C731),IF(S$1="C",MAX(0,$C731-S$2)))</f>
        <v>0</v>
      </c>
      <c r="T731" s="104" t="n">
        <f aca="false">A731</f>
        <v>34</v>
      </c>
      <c r="U731" s="105" t="n">
        <f aca="false">VLOOKUP($B731,Gas!$B$3:$E$2506,2)</f>
        <v>5.43</v>
      </c>
      <c r="V731" s="46" t="n">
        <f aca="false">C731/U731</f>
        <v>6.93001841620626</v>
      </c>
      <c r="W731" s="99" t="n">
        <f aca="false">VLOOKUP($B731,Gas!$B$3:$E$2506,4)</f>
        <v>0.537814846964211</v>
      </c>
    </row>
    <row r="732" customFormat="false" ht="12.75" hidden="false" customHeight="false" outlineLevel="0" collapsed="false">
      <c r="A732" s="95" t="n">
        <f aca="false">MONTH(B732)+(YEAR(B732)-1998)*12</f>
        <v>34</v>
      </c>
      <c r="B732" s="101" t="n">
        <v>36816</v>
      </c>
      <c r="C732" s="102" t="n">
        <v>42.92</v>
      </c>
      <c r="D732" s="98" t="n">
        <f aca="false">LN(C732/C731)</f>
        <v>0.131536313157152</v>
      </c>
      <c r="E732" s="106" t="n">
        <f aca="false">STDEV(D723:D732)*SQRT(trade_day)</f>
        <v>1.6634649664705</v>
      </c>
      <c r="F732" s="97"/>
      <c r="G732" s="103" t="n">
        <f aca="false">IF(G$1="P",MAX(0,G$2-$C732),IF(G$1="C",MAX(0,$C732-G$2)))</f>
        <v>0</v>
      </c>
      <c r="H732" s="103" t="n">
        <f aca="false">IF(H$1="P",MAX(0,H$2-$C732),IF(H$1="C",MAX(0,$C732-H$2)))</f>
        <v>0</v>
      </c>
      <c r="I732" s="103" t="n">
        <f aca="false">IF(I$1="P",MAX(0,I$2-$C732),IF(I$1="C",MAX(0,$C732-I$2)))</f>
        <v>0</v>
      </c>
      <c r="J732" s="103" t="n">
        <f aca="false">IF(J$1="P",MAX(0,J$2-$C732),IF(J$1="C",MAX(0,$C732-J$2)))</f>
        <v>0</v>
      </c>
      <c r="K732" s="103" t="n">
        <f aca="false">IF(K$1="P",MAX(0,K$2-$C732),IF(K$1="C",MAX(0,$C732-K$2)))</f>
        <v>0</v>
      </c>
      <c r="L732" s="103" t="n">
        <f aca="false">IF(L$1="P",MAX(0,L$2-$C732),IF(L$1="C",MAX(0,$C732-L$2)))</f>
        <v>7.08</v>
      </c>
      <c r="M732" s="103" t="n">
        <f aca="false">IF(M$1="P",MAX(0,M$2-$C732),IF(M$1="C",MAX(0,$C732-M$2)))</f>
        <v>22.92</v>
      </c>
      <c r="N732" s="103" t="n">
        <f aca="false">IF(N$1="P",MAX(0,N$2-$C732),IF(N$1="C",MAX(0,$C732-N$2)))</f>
        <v>17.92</v>
      </c>
      <c r="O732" s="103" t="n">
        <f aca="false">IF(O$1="P",MAX(0,O$2-$C732),IF(O$1="C",MAX(0,$C732-O$2)))</f>
        <v>12.92</v>
      </c>
      <c r="P732" s="103" t="n">
        <f aca="false">IF(P$1="P",MAX(0,P$2-$C732),IF(P$1="C",MAX(0,$C732-P$2)))</f>
        <v>7.92</v>
      </c>
      <c r="Q732" s="103" t="n">
        <f aca="false">IF(Q$1="P",MAX(0,Q$2-$C732),IF(Q$1="C",MAX(0,$C732-Q$2)))</f>
        <v>2.92</v>
      </c>
      <c r="R732" s="103" t="n">
        <f aca="false">IF(R$1="P",MAX(0,R$2-$C732),IF(R$1="C",MAX(0,$C732-R$2)))</f>
        <v>0</v>
      </c>
      <c r="S732" s="103" t="n">
        <f aca="false">IF(S$1="P",MAX(0,S$2-$C732),IF(S$1="C",MAX(0,$C732-S$2)))</f>
        <v>0</v>
      </c>
      <c r="T732" s="104" t="n">
        <f aca="false">A732</f>
        <v>34</v>
      </c>
      <c r="U732" s="105" t="n">
        <f aca="false">VLOOKUP($B732,Gas!$B$3:$E$2506,2)</f>
        <v>5.34</v>
      </c>
      <c r="V732" s="46" t="n">
        <f aca="false">C732/U732</f>
        <v>8.0374531835206</v>
      </c>
      <c r="W732" s="99" t="n">
        <f aca="false">VLOOKUP($B732,Gas!$B$3:$E$2506,4)</f>
        <v>0.488172242264078</v>
      </c>
    </row>
    <row r="733" customFormat="false" ht="12.75" hidden="false" customHeight="false" outlineLevel="0" collapsed="false">
      <c r="A733" s="95" t="n">
        <f aca="false">MONTH(B733)+(YEAR(B733)-1998)*12</f>
        <v>34</v>
      </c>
      <c r="B733" s="101" t="n">
        <v>36817</v>
      </c>
      <c r="C733" s="102" t="n">
        <v>47.45</v>
      </c>
      <c r="D733" s="98" t="n">
        <f aca="false">LN(C733/C732)</f>
        <v>0.100338607293439</v>
      </c>
      <c r="E733" s="106" t="n">
        <f aca="false">STDEV(D724:D733)*SQRT(trade_day)</f>
        <v>1.70365476925517</v>
      </c>
      <c r="F733" s="97"/>
      <c r="G733" s="103" t="n">
        <f aca="false">IF(G$1="P",MAX(0,G$2-$C733),IF(G$1="C",MAX(0,$C733-G$2)))</f>
        <v>0</v>
      </c>
      <c r="H733" s="103" t="n">
        <f aca="false">IF(H$1="P",MAX(0,H$2-$C733),IF(H$1="C",MAX(0,$C733-H$2)))</f>
        <v>0</v>
      </c>
      <c r="I733" s="103" t="n">
        <f aca="false">IF(I$1="P",MAX(0,I$2-$C733),IF(I$1="C",MAX(0,$C733-I$2)))</f>
        <v>0</v>
      </c>
      <c r="J733" s="103" t="n">
        <f aca="false">IF(J$1="P",MAX(0,J$2-$C733),IF(J$1="C",MAX(0,$C733-J$2)))</f>
        <v>0</v>
      </c>
      <c r="K733" s="103" t="n">
        <f aca="false">IF(K$1="P",MAX(0,K$2-$C733),IF(K$1="C",MAX(0,$C733-K$2)))</f>
        <v>0</v>
      </c>
      <c r="L733" s="103" t="n">
        <f aca="false">IF(L$1="P",MAX(0,L$2-$C733),IF(L$1="C",MAX(0,$C733-L$2)))</f>
        <v>2.55</v>
      </c>
      <c r="M733" s="103" t="n">
        <f aca="false">IF(M$1="P",MAX(0,M$2-$C733),IF(M$1="C",MAX(0,$C733-M$2)))</f>
        <v>27.45</v>
      </c>
      <c r="N733" s="103" t="n">
        <f aca="false">IF(N$1="P",MAX(0,N$2-$C733),IF(N$1="C",MAX(0,$C733-N$2)))</f>
        <v>22.45</v>
      </c>
      <c r="O733" s="103" t="n">
        <f aca="false">IF(O$1="P",MAX(0,O$2-$C733),IF(O$1="C",MAX(0,$C733-O$2)))</f>
        <v>17.45</v>
      </c>
      <c r="P733" s="103" t="n">
        <f aca="false">IF(P$1="P",MAX(0,P$2-$C733),IF(P$1="C",MAX(0,$C733-P$2)))</f>
        <v>12.45</v>
      </c>
      <c r="Q733" s="103" t="n">
        <f aca="false">IF(Q$1="P",MAX(0,Q$2-$C733),IF(Q$1="C",MAX(0,$C733-Q$2)))</f>
        <v>7.45</v>
      </c>
      <c r="R733" s="103" t="n">
        <f aca="false">IF(R$1="P",MAX(0,R$2-$C733),IF(R$1="C",MAX(0,$C733-R$2)))</f>
        <v>0</v>
      </c>
      <c r="S733" s="103" t="n">
        <f aca="false">IF(S$1="P",MAX(0,S$2-$C733),IF(S$1="C",MAX(0,$C733-S$2)))</f>
        <v>0</v>
      </c>
      <c r="T733" s="104" t="n">
        <f aca="false">A733</f>
        <v>34</v>
      </c>
      <c r="U733" s="105" t="n">
        <f aca="false">VLOOKUP($B733,Gas!$B$3:$E$2506,2)</f>
        <v>5.27</v>
      </c>
      <c r="V733" s="46" t="n">
        <f aca="false">C733/U733</f>
        <v>9.00379506641366</v>
      </c>
      <c r="W733" s="99" t="n">
        <f aca="false">VLOOKUP($B733,Gas!$B$3:$E$2506,4)</f>
        <v>0.500431638811689</v>
      </c>
    </row>
    <row r="734" customFormat="false" ht="12.75" hidden="false" customHeight="false" outlineLevel="0" collapsed="false">
      <c r="A734" s="95" t="n">
        <f aca="false">MONTH(B734)+(YEAR(B734)-1998)*12</f>
        <v>34</v>
      </c>
      <c r="B734" s="101" t="n">
        <v>36818</v>
      </c>
      <c r="C734" s="102" t="n">
        <v>45.4</v>
      </c>
      <c r="D734" s="98" t="n">
        <f aca="false">LN(C734/C733)</f>
        <v>-0.0441644200086347</v>
      </c>
      <c r="E734" s="106" t="n">
        <f aca="false">STDEV(D725:D734)*SQRT(trade_day)</f>
        <v>1.65379927538705</v>
      </c>
      <c r="F734" s="97"/>
      <c r="G734" s="103" t="n">
        <f aca="false">IF(G$1="P",MAX(0,G$2-$C734),IF(G$1="C",MAX(0,$C734-G$2)))</f>
        <v>0</v>
      </c>
      <c r="H734" s="103" t="n">
        <f aca="false">IF(H$1="P",MAX(0,H$2-$C734),IF(H$1="C",MAX(0,$C734-H$2)))</f>
        <v>0</v>
      </c>
      <c r="I734" s="103" t="n">
        <f aca="false">IF(I$1="P",MAX(0,I$2-$C734),IF(I$1="C",MAX(0,$C734-I$2)))</f>
        <v>0</v>
      </c>
      <c r="J734" s="103" t="n">
        <f aca="false">IF(J$1="P",MAX(0,J$2-$C734),IF(J$1="C",MAX(0,$C734-J$2)))</f>
        <v>0</v>
      </c>
      <c r="K734" s="103" t="n">
        <f aca="false">IF(K$1="P",MAX(0,K$2-$C734),IF(K$1="C",MAX(0,$C734-K$2)))</f>
        <v>0</v>
      </c>
      <c r="L734" s="103" t="n">
        <f aca="false">IF(L$1="P",MAX(0,L$2-$C734),IF(L$1="C",MAX(0,$C734-L$2)))</f>
        <v>4.6</v>
      </c>
      <c r="M734" s="103" t="n">
        <f aca="false">IF(M$1="P",MAX(0,M$2-$C734),IF(M$1="C",MAX(0,$C734-M$2)))</f>
        <v>25.4</v>
      </c>
      <c r="N734" s="103" t="n">
        <f aca="false">IF(N$1="P",MAX(0,N$2-$C734),IF(N$1="C",MAX(0,$C734-N$2)))</f>
        <v>20.4</v>
      </c>
      <c r="O734" s="103" t="n">
        <f aca="false">IF(O$1="P",MAX(0,O$2-$C734),IF(O$1="C",MAX(0,$C734-O$2)))</f>
        <v>15.4</v>
      </c>
      <c r="P734" s="103" t="n">
        <f aca="false">IF(P$1="P",MAX(0,P$2-$C734),IF(P$1="C",MAX(0,$C734-P$2)))</f>
        <v>10.4</v>
      </c>
      <c r="Q734" s="103" t="n">
        <f aca="false">IF(Q$1="P",MAX(0,Q$2-$C734),IF(Q$1="C",MAX(0,$C734-Q$2)))</f>
        <v>5.4</v>
      </c>
      <c r="R734" s="103" t="n">
        <f aca="false">IF(R$1="P",MAX(0,R$2-$C734),IF(R$1="C",MAX(0,$C734-R$2)))</f>
        <v>0</v>
      </c>
      <c r="S734" s="103" t="n">
        <f aca="false">IF(S$1="P",MAX(0,S$2-$C734),IF(S$1="C",MAX(0,$C734-S$2)))</f>
        <v>0</v>
      </c>
      <c r="T734" s="104" t="n">
        <f aca="false">A734</f>
        <v>34</v>
      </c>
      <c r="U734" s="105" t="n">
        <f aca="false">VLOOKUP($B734,Gas!$B$3:$E$2506,2)</f>
        <v>5.38</v>
      </c>
      <c r="V734" s="46" t="n">
        <f aca="false">C734/U734</f>
        <v>8.43866171003718</v>
      </c>
      <c r="W734" s="99" t="n">
        <f aca="false">VLOOKUP($B734,Gas!$B$3:$E$2506,4)</f>
        <v>0.509111686668519</v>
      </c>
    </row>
    <row r="735" customFormat="false" ht="12.75" hidden="false" customHeight="false" outlineLevel="0" collapsed="false">
      <c r="A735" s="95" t="n">
        <f aca="false">MONTH(B735)+(YEAR(B735)-1998)*12</f>
        <v>34</v>
      </c>
      <c r="B735" s="101" t="n">
        <v>36819</v>
      </c>
      <c r="C735" s="102" t="n">
        <v>43.14</v>
      </c>
      <c r="D735" s="98" t="n">
        <f aca="false">LN(C735/C734)</f>
        <v>-0.0510614640862919</v>
      </c>
      <c r="E735" s="106" t="n">
        <f aca="false">STDEV(D726:D735)*SQRT(trade_day)</f>
        <v>1.50179566827484</v>
      </c>
      <c r="F735" s="97"/>
      <c r="G735" s="103" t="n">
        <f aca="false">IF(G$1="P",MAX(0,G$2-$C735),IF(G$1="C",MAX(0,$C735-G$2)))</f>
        <v>0</v>
      </c>
      <c r="H735" s="103" t="n">
        <f aca="false">IF(H$1="P",MAX(0,H$2-$C735),IF(H$1="C",MAX(0,$C735-H$2)))</f>
        <v>0</v>
      </c>
      <c r="I735" s="103" t="n">
        <f aca="false">IF(I$1="P",MAX(0,I$2-$C735),IF(I$1="C",MAX(0,$C735-I$2)))</f>
        <v>0</v>
      </c>
      <c r="J735" s="103" t="n">
        <f aca="false">IF(J$1="P",MAX(0,J$2-$C735),IF(J$1="C",MAX(0,$C735-J$2)))</f>
        <v>0</v>
      </c>
      <c r="K735" s="103" t="n">
        <f aca="false">IF(K$1="P",MAX(0,K$2-$C735),IF(K$1="C",MAX(0,$C735-K$2)))</f>
        <v>0</v>
      </c>
      <c r="L735" s="103" t="n">
        <f aca="false">IF(L$1="P",MAX(0,L$2-$C735),IF(L$1="C",MAX(0,$C735-L$2)))</f>
        <v>6.86</v>
      </c>
      <c r="M735" s="103" t="n">
        <f aca="false">IF(M$1="P",MAX(0,M$2-$C735),IF(M$1="C",MAX(0,$C735-M$2)))</f>
        <v>23.14</v>
      </c>
      <c r="N735" s="103" t="n">
        <f aca="false">IF(N$1="P",MAX(0,N$2-$C735),IF(N$1="C",MAX(0,$C735-N$2)))</f>
        <v>18.14</v>
      </c>
      <c r="O735" s="103" t="n">
        <f aca="false">IF(O$1="P",MAX(0,O$2-$C735),IF(O$1="C",MAX(0,$C735-O$2)))</f>
        <v>13.14</v>
      </c>
      <c r="P735" s="103" t="n">
        <f aca="false">IF(P$1="P",MAX(0,P$2-$C735),IF(P$1="C",MAX(0,$C735-P$2)))</f>
        <v>8.14</v>
      </c>
      <c r="Q735" s="103" t="n">
        <f aca="false">IF(Q$1="P",MAX(0,Q$2-$C735),IF(Q$1="C",MAX(0,$C735-Q$2)))</f>
        <v>3.14</v>
      </c>
      <c r="R735" s="103" t="n">
        <f aca="false">IF(R$1="P",MAX(0,R$2-$C735),IF(R$1="C",MAX(0,$C735-R$2)))</f>
        <v>0</v>
      </c>
      <c r="S735" s="103" t="n">
        <f aca="false">IF(S$1="P",MAX(0,S$2-$C735),IF(S$1="C",MAX(0,$C735-S$2)))</f>
        <v>0</v>
      </c>
      <c r="T735" s="104" t="n">
        <f aca="false">A735</f>
        <v>34</v>
      </c>
      <c r="U735" s="105" t="n">
        <f aca="false">VLOOKUP($B735,Gas!$B$3:$E$2506,2)</f>
        <v>5.04</v>
      </c>
      <c r="V735" s="46" t="n">
        <f aca="false">C735/U735</f>
        <v>8.55952380952381</v>
      </c>
      <c r="W735" s="99" t="n">
        <f aca="false">VLOOKUP($B735,Gas!$B$3:$E$2506,4)</f>
        <v>0.668736436964237</v>
      </c>
    </row>
    <row r="736" customFormat="false" ht="12.75" hidden="false" customHeight="false" outlineLevel="0" collapsed="false">
      <c r="A736" s="95" t="n">
        <f aca="false">MONTH(B736)+(YEAR(B736)-1998)*12</f>
        <v>34</v>
      </c>
      <c r="B736" s="101" t="n">
        <v>36822</v>
      </c>
      <c r="C736" s="102" t="n">
        <v>44.48</v>
      </c>
      <c r="D736" s="98" t="n">
        <f aca="false">LN(C736/C735)</f>
        <v>0.0305890089813166</v>
      </c>
      <c r="E736" s="106" t="n">
        <f aca="false">STDEV(D727:D736)*SQRT(trade_day)</f>
        <v>1.50134305542409</v>
      </c>
      <c r="F736" s="97"/>
      <c r="G736" s="103" t="n">
        <f aca="false">IF(G$1="P",MAX(0,G$2-$C736),IF(G$1="C",MAX(0,$C736-G$2)))</f>
        <v>0</v>
      </c>
      <c r="H736" s="103" t="n">
        <f aca="false">IF(H$1="P",MAX(0,H$2-$C736),IF(H$1="C",MAX(0,$C736-H$2)))</f>
        <v>0</v>
      </c>
      <c r="I736" s="103" t="n">
        <f aca="false">IF(I$1="P",MAX(0,I$2-$C736),IF(I$1="C",MAX(0,$C736-I$2)))</f>
        <v>0</v>
      </c>
      <c r="J736" s="103" t="n">
        <f aca="false">IF(J$1="P",MAX(0,J$2-$C736),IF(J$1="C",MAX(0,$C736-J$2)))</f>
        <v>0</v>
      </c>
      <c r="K736" s="103" t="n">
        <f aca="false">IF(K$1="P",MAX(0,K$2-$C736),IF(K$1="C",MAX(0,$C736-K$2)))</f>
        <v>0</v>
      </c>
      <c r="L736" s="103" t="n">
        <f aca="false">IF(L$1="P",MAX(0,L$2-$C736),IF(L$1="C",MAX(0,$C736-L$2)))</f>
        <v>5.52</v>
      </c>
      <c r="M736" s="103" t="n">
        <f aca="false">IF(M$1="P",MAX(0,M$2-$C736),IF(M$1="C",MAX(0,$C736-M$2)))</f>
        <v>24.48</v>
      </c>
      <c r="N736" s="103" t="n">
        <f aca="false">IF(N$1="P",MAX(0,N$2-$C736),IF(N$1="C",MAX(0,$C736-N$2)))</f>
        <v>19.48</v>
      </c>
      <c r="O736" s="103" t="n">
        <f aca="false">IF(O$1="P",MAX(0,O$2-$C736),IF(O$1="C",MAX(0,$C736-O$2)))</f>
        <v>14.48</v>
      </c>
      <c r="P736" s="103" t="n">
        <f aca="false">IF(P$1="P",MAX(0,P$2-$C736),IF(P$1="C",MAX(0,$C736-P$2)))</f>
        <v>9.48</v>
      </c>
      <c r="Q736" s="103" t="n">
        <f aca="false">IF(Q$1="P",MAX(0,Q$2-$C736),IF(Q$1="C",MAX(0,$C736-Q$2)))</f>
        <v>4.48</v>
      </c>
      <c r="R736" s="103" t="n">
        <f aca="false">IF(R$1="P",MAX(0,R$2-$C736),IF(R$1="C",MAX(0,$C736-R$2)))</f>
        <v>0</v>
      </c>
      <c r="S736" s="103" t="n">
        <f aca="false">IF(S$1="P",MAX(0,S$2-$C736),IF(S$1="C",MAX(0,$C736-S$2)))</f>
        <v>0</v>
      </c>
      <c r="T736" s="104" t="n">
        <f aca="false">A736</f>
        <v>34</v>
      </c>
      <c r="U736" s="105" t="n">
        <f aca="false">VLOOKUP($B736,Gas!$B$3:$E$2506,2)</f>
        <v>4.845</v>
      </c>
      <c r="V736" s="46" t="n">
        <f aca="false">C736/U736</f>
        <v>9.18059855521156</v>
      </c>
      <c r="W736" s="99" t="n">
        <f aca="false">VLOOKUP($B736,Gas!$B$3:$E$2506,4)</f>
        <v>0.464367013978656</v>
      </c>
    </row>
    <row r="737" customFormat="false" ht="12.75" hidden="false" customHeight="false" outlineLevel="0" collapsed="false">
      <c r="A737" s="95" t="n">
        <f aca="false">MONTH(B737)+(YEAR(B737)-1998)*12</f>
        <v>34</v>
      </c>
      <c r="B737" s="101" t="n">
        <v>36823</v>
      </c>
      <c r="C737" s="102" t="n">
        <v>48.18</v>
      </c>
      <c r="D737" s="98" t="n">
        <f aca="false">LN(C737/C736)</f>
        <v>0.0799043472443984</v>
      </c>
      <c r="E737" s="106" t="n">
        <f aca="false">STDEV(D728:D737)*SQRT(trade_day)</f>
        <v>1.13686157462489</v>
      </c>
      <c r="F737" s="97"/>
      <c r="G737" s="103" t="n">
        <f aca="false">IF(G$1="P",MAX(0,G$2-$C737),IF(G$1="C",MAX(0,$C737-G$2)))</f>
        <v>0</v>
      </c>
      <c r="H737" s="103" t="n">
        <f aca="false">IF(H$1="P",MAX(0,H$2-$C737),IF(H$1="C",MAX(0,$C737-H$2)))</f>
        <v>0</v>
      </c>
      <c r="I737" s="103" t="n">
        <f aca="false">IF(I$1="P",MAX(0,I$2-$C737),IF(I$1="C",MAX(0,$C737-I$2)))</f>
        <v>0</v>
      </c>
      <c r="J737" s="103" t="n">
        <f aca="false">IF(J$1="P",MAX(0,J$2-$C737),IF(J$1="C",MAX(0,$C737-J$2)))</f>
        <v>0</v>
      </c>
      <c r="K737" s="103" t="n">
        <f aca="false">IF(K$1="P",MAX(0,K$2-$C737),IF(K$1="C",MAX(0,$C737-K$2)))</f>
        <v>0</v>
      </c>
      <c r="L737" s="103" t="n">
        <f aca="false">IF(L$1="P",MAX(0,L$2-$C737),IF(L$1="C",MAX(0,$C737-L$2)))</f>
        <v>1.82</v>
      </c>
      <c r="M737" s="103" t="n">
        <f aca="false">IF(M$1="P",MAX(0,M$2-$C737),IF(M$1="C",MAX(0,$C737-M$2)))</f>
        <v>28.18</v>
      </c>
      <c r="N737" s="103" t="n">
        <f aca="false">IF(N$1="P",MAX(0,N$2-$C737),IF(N$1="C",MAX(0,$C737-N$2)))</f>
        <v>23.18</v>
      </c>
      <c r="O737" s="103" t="n">
        <f aca="false">IF(O$1="P",MAX(0,O$2-$C737),IF(O$1="C",MAX(0,$C737-O$2)))</f>
        <v>18.18</v>
      </c>
      <c r="P737" s="103" t="n">
        <f aca="false">IF(P$1="P",MAX(0,P$2-$C737),IF(P$1="C",MAX(0,$C737-P$2)))</f>
        <v>13.18</v>
      </c>
      <c r="Q737" s="103" t="n">
        <f aca="false">IF(Q$1="P",MAX(0,Q$2-$C737),IF(Q$1="C",MAX(0,$C737-Q$2)))</f>
        <v>8.18</v>
      </c>
      <c r="R737" s="103" t="n">
        <f aca="false">IF(R$1="P",MAX(0,R$2-$C737),IF(R$1="C",MAX(0,$C737-R$2)))</f>
        <v>0</v>
      </c>
      <c r="S737" s="103" t="n">
        <f aca="false">IF(S$1="P",MAX(0,S$2-$C737),IF(S$1="C",MAX(0,$C737-S$2)))</f>
        <v>0</v>
      </c>
      <c r="T737" s="104" t="n">
        <f aca="false">A737</f>
        <v>34</v>
      </c>
      <c r="U737" s="105" t="n">
        <f aca="false">VLOOKUP($B737,Gas!$B$3:$E$2506,2)</f>
        <v>4.815</v>
      </c>
      <c r="V737" s="46" t="n">
        <f aca="false">C737/U737</f>
        <v>10.006230529595</v>
      </c>
      <c r="W737" s="99" t="n">
        <f aca="false">VLOOKUP($B737,Gas!$B$3:$E$2506,4)</f>
        <v>0.463301083233725</v>
      </c>
    </row>
    <row r="738" customFormat="false" ht="12.75" hidden="false" customHeight="false" outlineLevel="0" collapsed="false">
      <c r="A738" s="95" t="n">
        <f aca="false">MONTH(B738)+(YEAR(B738)-1998)*12</f>
        <v>34</v>
      </c>
      <c r="B738" s="101" t="n">
        <v>36824</v>
      </c>
      <c r="C738" s="102" t="n">
        <v>51.5</v>
      </c>
      <c r="D738" s="98" t="n">
        <f aca="false">LN(C738/C737)</f>
        <v>0.0666378104829651</v>
      </c>
      <c r="E738" s="106" t="n">
        <f aca="false">STDEV(D729:D738)*SQRT(trade_day)</f>
        <v>1.01786237787834</v>
      </c>
      <c r="F738" s="97"/>
      <c r="G738" s="103" t="n">
        <f aca="false">IF(G$1="P",MAX(0,G$2-$C738),IF(G$1="C",MAX(0,$C738-G$2)))</f>
        <v>0</v>
      </c>
      <c r="H738" s="103" t="n">
        <f aca="false">IF(H$1="P",MAX(0,H$2-$C738),IF(H$1="C",MAX(0,$C738-H$2)))</f>
        <v>0</v>
      </c>
      <c r="I738" s="103" t="n">
        <f aca="false">IF(I$1="P",MAX(0,I$2-$C738),IF(I$1="C",MAX(0,$C738-I$2)))</f>
        <v>0</v>
      </c>
      <c r="J738" s="103" t="n">
        <f aca="false">IF(J$1="P",MAX(0,J$2-$C738),IF(J$1="C",MAX(0,$C738-J$2)))</f>
        <v>0</v>
      </c>
      <c r="K738" s="103" t="n">
        <f aca="false">IF(K$1="P",MAX(0,K$2-$C738),IF(K$1="C",MAX(0,$C738-K$2)))</f>
        <v>0</v>
      </c>
      <c r="L738" s="103" t="n">
        <f aca="false">IF(L$1="P",MAX(0,L$2-$C738),IF(L$1="C",MAX(0,$C738-L$2)))</f>
        <v>0</v>
      </c>
      <c r="M738" s="103" t="n">
        <f aca="false">IF(M$1="P",MAX(0,M$2-$C738),IF(M$1="C",MAX(0,$C738-M$2)))</f>
        <v>31.5</v>
      </c>
      <c r="N738" s="103" t="n">
        <f aca="false">IF(N$1="P",MAX(0,N$2-$C738),IF(N$1="C",MAX(0,$C738-N$2)))</f>
        <v>26.5</v>
      </c>
      <c r="O738" s="103" t="n">
        <f aca="false">IF(O$1="P",MAX(0,O$2-$C738),IF(O$1="C",MAX(0,$C738-O$2)))</f>
        <v>21.5</v>
      </c>
      <c r="P738" s="103" t="n">
        <f aca="false">IF(P$1="P",MAX(0,P$2-$C738),IF(P$1="C",MAX(0,$C738-P$2)))</f>
        <v>16.5</v>
      </c>
      <c r="Q738" s="103" t="n">
        <f aca="false">IF(Q$1="P",MAX(0,Q$2-$C738),IF(Q$1="C",MAX(0,$C738-Q$2)))</f>
        <v>11.5</v>
      </c>
      <c r="R738" s="103" t="n">
        <f aca="false">IF(R$1="P",MAX(0,R$2-$C738),IF(R$1="C",MAX(0,$C738-R$2)))</f>
        <v>1.5</v>
      </c>
      <c r="S738" s="103" t="n">
        <f aca="false">IF(S$1="P",MAX(0,S$2-$C738),IF(S$1="C",MAX(0,$C738-S$2)))</f>
        <v>0</v>
      </c>
      <c r="T738" s="104" t="n">
        <f aca="false">A738</f>
        <v>34</v>
      </c>
      <c r="U738" s="105" t="n">
        <f aca="false">VLOOKUP($B738,Gas!$B$3:$E$2506,2)</f>
        <v>4.845</v>
      </c>
      <c r="V738" s="46" t="n">
        <f aca="false">C738/U738</f>
        <v>10.6295149638803</v>
      </c>
      <c r="W738" s="99" t="n">
        <f aca="false">VLOOKUP($B738,Gas!$B$3:$E$2506,4)</f>
        <v>0.471287414547393</v>
      </c>
    </row>
    <row r="739" customFormat="false" ht="12.75" hidden="false" customHeight="false" outlineLevel="0" collapsed="false">
      <c r="A739" s="95" t="n">
        <f aca="false">MONTH(B739)+(YEAR(B739)-1998)*12</f>
        <v>34</v>
      </c>
      <c r="B739" s="101" t="n">
        <v>36825</v>
      </c>
      <c r="C739" s="102" t="n">
        <v>49.5</v>
      </c>
      <c r="D739" s="98" t="n">
        <f aca="false">LN(C739/C738)</f>
        <v>-0.0396091380950458</v>
      </c>
      <c r="E739" s="106" t="n">
        <f aca="false">STDEV(D730:D739)*SQRT(trade_day)</f>
        <v>1.00108835540681</v>
      </c>
      <c r="F739" s="97"/>
      <c r="G739" s="103" t="n">
        <f aca="false">IF(G$1="P",MAX(0,G$2-$C739),IF(G$1="C",MAX(0,$C739-G$2)))</f>
        <v>0</v>
      </c>
      <c r="H739" s="103" t="n">
        <f aca="false">IF(H$1="P",MAX(0,H$2-$C739),IF(H$1="C",MAX(0,$C739-H$2)))</f>
        <v>0</v>
      </c>
      <c r="I739" s="103" t="n">
        <f aca="false">IF(I$1="P",MAX(0,I$2-$C739),IF(I$1="C",MAX(0,$C739-I$2)))</f>
        <v>0</v>
      </c>
      <c r="J739" s="103" t="n">
        <f aca="false">IF(J$1="P",MAX(0,J$2-$C739),IF(J$1="C",MAX(0,$C739-J$2)))</f>
        <v>0</v>
      </c>
      <c r="K739" s="103" t="n">
        <f aca="false">IF(K$1="P",MAX(0,K$2-$C739),IF(K$1="C",MAX(0,$C739-K$2)))</f>
        <v>0</v>
      </c>
      <c r="L739" s="103" t="n">
        <f aca="false">IF(L$1="P",MAX(0,L$2-$C739),IF(L$1="C",MAX(0,$C739-L$2)))</f>
        <v>0.5</v>
      </c>
      <c r="M739" s="103" t="n">
        <f aca="false">IF(M$1="P",MAX(0,M$2-$C739),IF(M$1="C",MAX(0,$C739-M$2)))</f>
        <v>29.5</v>
      </c>
      <c r="N739" s="103" t="n">
        <f aca="false">IF(N$1="P",MAX(0,N$2-$C739),IF(N$1="C",MAX(0,$C739-N$2)))</f>
        <v>24.5</v>
      </c>
      <c r="O739" s="103" t="n">
        <f aca="false">IF(O$1="P",MAX(0,O$2-$C739),IF(O$1="C",MAX(0,$C739-O$2)))</f>
        <v>19.5</v>
      </c>
      <c r="P739" s="103" t="n">
        <f aca="false">IF(P$1="P",MAX(0,P$2-$C739),IF(P$1="C",MAX(0,$C739-P$2)))</f>
        <v>14.5</v>
      </c>
      <c r="Q739" s="103" t="n">
        <f aca="false">IF(Q$1="P",MAX(0,Q$2-$C739),IF(Q$1="C",MAX(0,$C739-Q$2)))</f>
        <v>9.5</v>
      </c>
      <c r="R739" s="103" t="n">
        <f aca="false">IF(R$1="P",MAX(0,R$2-$C739),IF(R$1="C",MAX(0,$C739-R$2)))</f>
        <v>0</v>
      </c>
      <c r="S739" s="103" t="n">
        <f aca="false">IF(S$1="P",MAX(0,S$2-$C739),IF(S$1="C",MAX(0,$C739-S$2)))</f>
        <v>0</v>
      </c>
      <c r="T739" s="104" t="n">
        <f aca="false">A739</f>
        <v>34</v>
      </c>
      <c r="U739" s="105" t="n">
        <f aca="false">VLOOKUP($B739,Gas!$B$3:$E$2506,2)</f>
        <v>4.655</v>
      </c>
      <c r="V739" s="46" t="n">
        <f aca="false">C739/U739</f>
        <v>10.6337271750806</v>
      </c>
      <c r="W739" s="99" t="n">
        <f aca="false">VLOOKUP($B739,Gas!$B$3:$E$2506,4)</f>
        <v>0.493496137638369</v>
      </c>
    </row>
    <row r="740" customFormat="false" ht="12.75" hidden="false" customHeight="false" outlineLevel="0" collapsed="false">
      <c r="A740" s="95" t="n">
        <f aca="false">MONTH(B740)+(YEAR(B740)-1998)*12</f>
        <v>34</v>
      </c>
      <c r="B740" s="101" t="n">
        <v>36826</v>
      </c>
      <c r="C740" s="102" t="n">
        <v>42.22</v>
      </c>
      <c r="D740" s="98" t="n">
        <f aca="false">LN(C740/C739)</f>
        <v>-0.15907862715447</v>
      </c>
      <c r="E740" s="106" t="n">
        <f aca="false">STDEV(D731:D740)*SQRT(trade_day)</f>
        <v>1.38695648182393</v>
      </c>
      <c r="F740" s="97"/>
      <c r="G740" s="103" t="n">
        <f aca="false">IF(G$1="P",MAX(0,G$2-$C740),IF(G$1="C",MAX(0,$C740-G$2)))</f>
        <v>0</v>
      </c>
      <c r="H740" s="103" t="n">
        <f aca="false">IF(H$1="P",MAX(0,H$2-$C740),IF(H$1="C",MAX(0,$C740-H$2)))</f>
        <v>0</v>
      </c>
      <c r="I740" s="103" t="n">
        <f aca="false">IF(I$1="P",MAX(0,I$2-$C740),IF(I$1="C",MAX(0,$C740-I$2)))</f>
        <v>0</v>
      </c>
      <c r="J740" s="103" t="n">
        <f aca="false">IF(J$1="P",MAX(0,J$2-$C740),IF(J$1="C",MAX(0,$C740-J$2)))</f>
        <v>0</v>
      </c>
      <c r="K740" s="103" t="n">
        <f aca="false">IF(K$1="P",MAX(0,K$2-$C740),IF(K$1="C",MAX(0,$C740-K$2)))</f>
        <v>0</v>
      </c>
      <c r="L740" s="103" t="n">
        <f aca="false">IF(L$1="P",MAX(0,L$2-$C740),IF(L$1="C",MAX(0,$C740-L$2)))</f>
        <v>7.78</v>
      </c>
      <c r="M740" s="103" t="n">
        <f aca="false">IF(M$1="P",MAX(0,M$2-$C740),IF(M$1="C",MAX(0,$C740-M$2)))</f>
        <v>22.22</v>
      </c>
      <c r="N740" s="103" t="n">
        <f aca="false">IF(N$1="P",MAX(0,N$2-$C740),IF(N$1="C",MAX(0,$C740-N$2)))</f>
        <v>17.22</v>
      </c>
      <c r="O740" s="103" t="n">
        <f aca="false">IF(O$1="P",MAX(0,O$2-$C740),IF(O$1="C",MAX(0,$C740-O$2)))</f>
        <v>12.22</v>
      </c>
      <c r="P740" s="103" t="n">
        <f aca="false">IF(P$1="P",MAX(0,P$2-$C740),IF(P$1="C",MAX(0,$C740-P$2)))</f>
        <v>7.22</v>
      </c>
      <c r="Q740" s="103" t="n">
        <f aca="false">IF(Q$1="P",MAX(0,Q$2-$C740),IF(Q$1="C",MAX(0,$C740-Q$2)))</f>
        <v>2.22</v>
      </c>
      <c r="R740" s="103" t="n">
        <f aca="false">IF(R$1="P",MAX(0,R$2-$C740),IF(R$1="C",MAX(0,$C740-R$2)))</f>
        <v>0</v>
      </c>
      <c r="S740" s="103" t="n">
        <f aca="false">IF(S$1="P",MAX(0,S$2-$C740),IF(S$1="C",MAX(0,$C740-S$2)))</f>
        <v>0</v>
      </c>
      <c r="T740" s="104" t="n">
        <f aca="false">A740</f>
        <v>34</v>
      </c>
      <c r="U740" s="105" t="n">
        <f aca="false">VLOOKUP($B740,Gas!$B$3:$E$2506,2)</f>
        <v>4.61</v>
      </c>
      <c r="V740" s="46" t="n">
        <f aca="false">C740/U740</f>
        <v>9.15835140997831</v>
      </c>
      <c r="W740" s="99" t="n">
        <f aca="false">VLOOKUP($B740,Gas!$B$3:$E$2506,4)</f>
        <v>0.494551092675482</v>
      </c>
    </row>
    <row r="741" customFormat="false" ht="12.75" hidden="false" customHeight="false" outlineLevel="0" collapsed="false">
      <c r="A741" s="95" t="n">
        <f aca="false">MONTH(B741)+(YEAR(B741)-1998)*12</f>
        <v>34</v>
      </c>
      <c r="B741" s="101" t="n">
        <v>36829</v>
      </c>
      <c r="C741" s="102" t="n">
        <v>40.51</v>
      </c>
      <c r="D741" s="98" t="n">
        <f aca="false">LN(C741/C740)</f>
        <v>-0.0413451852055754</v>
      </c>
      <c r="E741" s="106" t="n">
        <f aca="false">STDEV(D732:D741)*SQRT(trade_day)</f>
        <v>1.41154809535291</v>
      </c>
      <c r="F741" s="97"/>
      <c r="G741" s="103" t="n">
        <f aca="false">IF(G$1="P",MAX(0,G$2-$C741),IF(G$1="C",MAX(0,$C741-G$2)))</f>
        <v>0</v>
      </c>
      <c r="H741" s="103" t="n">
        <f aca="false">IF(H$1="P",MAX(0,H$2-$C741),IF(H$1="C",MAX(0,$C741-H$2)))</f>
        <v>0</v>
      </c>
      <c r="I741" s="103" t="n">
        <f aca="false">IF(I$1="P",MAX(0,I$2-$C741),IF(I$1="C",MAX(0,$C741-I$2)))</f>
        <v>0</v>
      </c>
      <c r="J741" s="103" t="n">
        <f aca="false">IF(J$1="P",MAX(0,J$2-$C741),IF(J$1="C",MAX(0,$C741-J$2)))</f>
        <v>0</v>
      </c>
      <c r="K741" s="103" t="n">
        <f aca="false">IF(K$1="P",MAX(0,K$2-$C741),IF(K$1="C",MAX(0,$C741-K$2)))</f>
        <v>0</v>
      </c>
      <c r="L741" s="103" t="n">
        <f aca="false">IF(L$1="P",MAX(0,L$2-$C741),IF(L$1="C",MAX(0,$C741-L$2)))</f>
        <v>9.49</v>
      </c>
      <c r="M741" s="103" t="n">
        <f aca="false">IF(M$1="P",MAX(0,M$2-$C741),IF(M$1="C",MAX(0,$C741-M$2)))</f>
        <v>20.51</v>
      </c>
      <c r="N741" s="103" t="n">
        <f aca="false">IF(N$1="P",MAX(0,N$2-$C741),IF(N$1="C",MAX(0,$C741-N$2)))</f>
        <v>15.51</v>
      </c>
      <c r="O741" s="103" t="n">
        <f aca="false">IF(O$1="P",MAX(0,O$2-$C741),IF(O$1="C",MAX(0,$C741-O$2)))</f>
        <v>10.51</v>
      </c>
      <c r="P741" s="103" t="n">
        <f aca="false">IF(P$1="P",MAX(0,P$2-$C741),IF(P$1="C",MAX(0,$C741-P$2)))</f>
        <v>5.51</v>
      </c>
      <c r="Q741" s="103" t="n">
        <f aca="false">IF(Q$1="P",MAX(0,Q$2-$C741),IF(Q$1="C",MAX(0,$C741-Q$2)))</f>
        <v>0.509999999999998</v>
      </c>
      <c r="R741" s="103" t="n">
        <f aca="false">IF(R$1="P",MAX(0,R$2-$C741),IF(R$1="C",MAX(0,$C741-R$2)))</f>
        <v>0</v>
      </c>
      <c r="S741" s="103" t="n">
        <f aca="false">IF(S$1="P",MAX(0,S$2-$C741),IF(S$1="C",MAX(0,$C741-S$2)))</f>
        <v>0</v>
      </c>
      <c r="T741" s="104" t="n">
        <f aca="false">A741</f>
        <v>34</v>
      </c>
      <c r="U741" s="105" t="n">
        <f aca="false">VLOOKUP($B741,Gas!$B$3:$E$2506,2)</f>
        <v>4.5</v>
      </c>
      <c r="V741" s="46" t="n">
        <f aca="false">C741/U741</f>
        <v>9.00222222222222</v>
      </c>
      <c r="W741" s="99" t="n">
        <f aca="false">VLOOKUP($B741,Gas!$B$3:$E$2506,4)</f>
        <v>0.326456799282639</v>
      </c>
    </row>
    <row r="742" customFormat="false" ht="12.75" hidden="false" customHeight="false" outlineLevel="0" collapsed="false">
      <c r="A742" s="95" t="n">
        <f aca="false">MONTH(B742)+(YEAR(B742)-1998)*12</f>
        <v>34</v>
      </c>
      <c r="B742" s="101" t="n">
        <v>36830</v>
      </c>
      <c r="C742" s="102" t="n">
        <v>43.2</v>
      </c>
      <c r="D742" s="98" t="n">
        <f aca="false">LN(C742/C741)</f>
        <v>0.0642916380354656</v>
      </c>
      <c r="E742" s="106" t="n">
        <f aca="false">STDEV(D733:D742)*SQRT(trade_day)</f>
        <v>1.28127648303741</v>
      </c>
      <c r="F742" s="97"/>
      <c r="G742" s="103" t="n">
        <f aca="false">IF(G$1="P",MAX(0,G$2-$C742),IF(G$1="C",MAX(0,$C742-G$2)))</f>
        <v>0</v>
      </c>
      <c r="H742" s="103" t="n">
        <f aca="false">IF(H$1="P",MAX(0,H$2-$C742),IF(H$1="C",MAX(0,$C742-H$2)))</f>
        <v>0</v>
      </c>
      <c r="I742" s="103" t="n">
        <f aca="false">IF(I$1="P",MAX(0,I$2-$C742),IF(I$1="C",MAX(0,$C742-I$2)))</f>
        <v>0</v>
      </c>
      <c r="J742" s="103" t="n">
        <f aca="false">IF(J$1="P",MAX(0,J$2-$C742),IF(J$1="C",MAX(0,$C742-J$2)))</f>
        <v>0</v>
      </c>
      <c r="K742" s="103" t="n">
        <f aca="false">IF(K$1="P",MAX(0,K$2-$C742),IF(K$1="C",MAX(0,$C742-K$2)))</f>
        <v>0</v>
      </c>
      <c r="L742" s="103" t="n">
        <f aca="false">IF(L$1="P",MAX(0,L$2-$C742),IF(L$1="C",MAX(0,$C742-L$2)))</f>
        <v>6.8</v>
      </c>
      <c r="M742" s="103" t="n">
        <f aca="false">IF(M$1="P",MAX(0,M$2-$C742),IF(M$1="C",MAX(0,$C742-M$2)))</f>
        <v>23.2</v>
      </c>
      <c r="N742" s="103" t="n">
        <f aca="false">IF(N$1="P",MAX(0,N$2-$C742),IF(N$1="C",MAX(0,$C742-N$2)))</f>
        <v>18.2</v>
      </c>
      <c r="O742" s="103" t="n">
        <f aca="false">IF(O$1="P",MAX(0,O$2-$C742),IF(O$1="C",MAX(0,$C742-O$2)))</f>
        <v>13.2</v>
      </c>
      <c r="P742" s="103" t="n">
        <f aca="false">IF(P$1="P",MAX(0,P$2-$C742),IF(P$1="C",MAX(0,$C742-P$2)))</f>
        <v>8.2</v>
      </c>
      <c r="Q742" s="103" t="n">
        <f aca="false">IF(Q$1="P",MAX(0,Q$2-$C742),IF(Q$1="C",MAX(0,$C742-Q$2)))</f>
        <v>3.2</v>
      </c>
      <c r="R742" s="103" t="n">
        <f aca="false">IF(R$1="P",MAX(0,R$2-$C742),IF(R$1="C",MAX(0,$C742-R$2)))</f>
        <v>0</v>
      </c>
      <c r="S742" s="103" t="n">
        <f aca="false">IF(S$1="P",MAX(0,S$2-$C742),IF(S$1="C",MAX(0,$C742-S$2)))</f>
        <v>0</v>
      </c>
      <c r="T742" s="104" t="n">
        <f aca="false">A742</f>
        <v>34</v>
      </c>
      <c r="U742" s="105" t="n">
        <f aca="false">VLOOKUP($B742,Gas!$B$3:$E$2506,2)</f>
        <v>4.55</v>
      </c>
      <c r="V742" s="46" t="n">
        <f aca="false">C742/U742</f>
        <v>9.4945054945055</v>
      </c>
      <c r="W742" s="99" t="n">
        <f aca="false">VLOOKUP($B742,Gas!$B$3:$E$2506,4)</f>
        <v>0.290625645114148</v>
      </c>
    </row>
    <row r="743" customFormat="false" ht="12.75" hidden="false" customHeight="false" outlineLevel="0" collapsed="false">
      <c r="A743" s="95" t="n">
        <f aca="false">MONTH(B743)+(YEAR(B743)-1998)*12</f>
        <v>35</v>
      </c>
      <c r="B743" s="101" t="n">
        <v>36831</v>
      </c>
      <c r="C743" s="102" t="n">
        <v>43.64</v>
      </c>
      <c r="D743" s="98" t="n">
        <f aca="false">LN(C743/C742)</f>
        <v>0.0101336657148053</v>
      </c>
      <c r="E743" s="106" t="n">
        <f aca="false">STDEV(D734:D743)*SQRT(trade_day)</f>
        <v>1.15996377073018</v>
      </c>
      <c r="F743" s="97"/>
      <c r="G743" s="103" t="n">
        <f aca="false">IF(G$1="P",MAX(0,G$2-$C743),IF(G$1="C",MAX(0,$C743-G$2)))</f>
        <v>0</v>
      </c>
      <c r="H743" s="103" t="n">
        <f aca="false">IF(H$1="P",MAX(0,H$2-$C743),IF(H$1="C",MAX(0,$C743-H$2)))</f>
        <v>0</v>
      </c>
      <c r="I743" s="103" t="n">
        <f aca="false">IF(I$1="P",MAX(0,I$2-$C743),IF(I$1="C",MAX(0,$C743-I$2)))</f>
        <v>0</v>
      </c>
      <c r="J743" s="103" t="n">
        <f aca="false">IF(J$1="P",MAX(0,J$2-$C743),IF(J$1="C",MAX(0,$C743-J$2)))</f>
        <v>0</v>
      </c>
      <c r="K743" s="103" t="n">
        <f aca="false">IF(K$1="P",MAX(0,K$2-$C743),IF(K$1="C",MAX(0,$C743-K$2)))</f>
        <v>0</v>
      </c>
      <c r="L743" s="103" t="n">
        <f aca="false">IF(L$1="P",MAX(0,L$2-$C743),IF(L$1="C",MAX(0,$C743-L$2)))</f>
        <v>6.36</v>
      </c>
      <c r="M743" s="103" t="n">
        <f aca="false">IF(M$1="P",MAX(0,M$2-$C743),IF(M$1="C",MAX(0,$C743-M$2)))</f>
        <v>23.64</v>
      </c>
      <c r="N743" s="103" t="n">
        <f aca="false">IF(N$1="P",MAX(0,N$2-$C743),IF(N$1="C",MAX(0,$C743-N$2)))</f>
        <v>18.64</v>
      </c>
      <c r="O743" s="103" t="n">
        <f aca="false">IF(O$1="P",MAX(0,O$2-$C743),IF(O$1="C",MAX(0,$C743-O$2)))</f>
        <v>13.64</v>
      </c>
      <c r="P743" s="103" t="n">
        <f aca="false">IF(P$1="P",MAX(0,P$2-$C743),IF(P$1="C",MAX(0,$C743-P$2)))</f>
        <v>8.64</v>
      </c>
      <c r="Q743" s="103" t="n">
        <f aca="false">IF(Q$1="P",MAX(0,Q$2-$C743),IF(Q$1="C",MAX(0,$C743-Q$2)))</f>
        <v>3.64</v>
      </c>
      <c r="R743" s="103" t="n">
        <f aca="false">IF(R$1="P",MAX(0,R$2-$C743),IF(R$1="C",MAX(0,$C743-R$2)))</f>
        <v>0</v>
      </c>
      <c r="S743" s="103" t="n">
        <f aca="false">IF(S$1="P",MAX(0,S$2-$C743),IF(S$1="C",MAX(0,$C743-S$2)))</f>
        <v>0</v>
      </c>
      <c r="T743" s="104" t="n">
        <f aca="false">A743</f>
        <v>35</v>
      </c>
      <c r="U743" s="105" t="n">
        <f aca="false">VLOOKUP($B743,Gas!$B$3:$E$2506,2)</f>
        <v>4.38</v>
      </c>
      <c r="V743" s="46" t="n">
        <f aca="false">C743/U743</f>
        <v>9.9634703196347</v>
      </c>
      <c r="W743" s="99" t="n">
        <f aca="false">VLOOKUP($B743,Gas!$B$3:$E$2506,4)</f>
        <v>0.343489077369668</v>
      </c>
    </row>
    <row r="744" customFormat="false" ht="12.75" hidden="false" customHeight="false" outlineLevel="0" collapsed="false">
      <c r="A744" s="95" t="n">
        <f aca="false">MONTH(B744)+(YEAR(B744)-1998)*12</f>
        <v>35</v>
      </c>
      <c r="B744" s="101" t="n">
        <v>36832</v>
      </c>
      <c r="C744" s="102" t="n">
        <v>40.95</v>
      </c>
      <c r="D744" s="98" t="n">
        <f aca="false">LN(C744/C743)</f>
        <v>-0.0636223506657916</v>
      </c>
      <c r="E744" s="106" t="n">
        <f aca="false">STDEV(D735:D744)*SQRT(trade_day)</f>
        <v>1.18053996146735</v>
      </c>
      <c r="F744" s="97"/>
      <c r="G744" s="103" t="n">
        <f aca="false">IF(G$1="P",MAX(0,G$2-$C744),IF(G$1="C",MAX(0,$C744-G$2)))</f>
        <v>0</v>
      </c>
      <c r="H744" s="103" t="n">
        <f aca="false">IF(H$1="P",MAX(0,H$2-$C744),IF(H$1="C",MAX(0,$C744-H$2)))</f>
        <v>0</v>
      </c>
      <c r="I744" s="103" t="n">
        <f aca="false">IF(I$1="P",MAX(0,I$2-$C744),IF(I$1="C",MAX(0,$C744-I$2)))</f>
        <v>0</v>
      </c>
      <c r="J744" s="103" t="n">
        <f aca="false">IF(J$1="P",MAX(0,J$2-$C744),IF(J$1="C",MAX(0,$C744-J$2)))</f>
        <v>0</v>
      </c>
      <c r="K744" s="103" t="n">
        <f aca="false">IF(K$1="P",MAX(0,K$2-$C744),IF(K$1="C",MAX(0,$C744-K$2)))</f>
        <v>0</v>
      </c>
      <c r="L744" s="103" t="n">
        <f aca="false">IF(L$1="P",MAX(0,L$2-$C744),IF(L$1="C",MAX(0,$C744-L$2)))</f>
        <v>9.05</v>
      </c>
      <c r="M744" s="103" t="n">
        <f aca="false">IF(M$1="P",MAX(0,M$2-$C744),IF(M$1="C",MAX(0,$C744-M$2)))</f>
        <v>20.95</v>
      </c>
      <c r="N744" s="103" t="n">
        <f aca="false">IF(N$1="P",MAX(0,N$2-$C744),IF(N$1="C",MAX(0,$C744-N$2)))</f>
        <v>15.95</v>
      </c>
      <c r="O744" s="103" t="n">
        <f aca="false">IF(O$1="P",MAX(0,O$2-$C744),IF(O$1="C",MAX(0,$C744-O$2)))</f>
        <v>10.95</v>
      </c>
      <c r="P744" s="103" t="n">
        <f aca="false">IF(P$1="P",MAX(0,P$2-$C744),IF(P$1="C",MAX(0,$C744-P$2)))</f>
        <v>5.95</v>
      </c>
      <c r="Q744" s="103" t="n">
        <f aca="false">IF(Q$1="P",MAX(0,Q$2-$C744),IF(Q$1="C",MAX(0,$C744-Q$2)))</f>
        <v>0.950000000000003</v>
      </c>
      <c r="R744" s="103" t="n">
        <f aca="false">IF(R$1="P",MAX(0,R$2-$C744),IF(R$1="C",MAX(0,$C744-R$2)))</f>
        <v>0</v>
      </c>
      <c r="S744" s="103" t="n">
        <f aca="false">IF(S$1="P",MAX(0,S$2-$C744),IF(S$1="C",MAX(0,$C744-S$2)))</f>
        <v>0</v>
      </c>
      <c r="T744" s="104" t="n">
        <f aca="false">A744</f>
        <v>35</v>
      </c>
      <c r="U744" s="105" t="n">
        <f aca="false">VLOOKUP($B744,Gas!$B$3:$E$2506,2)</f>
        <v>4.39</v>
      </c>
      <c r="V744" s="46" t="n">
        <f aca="false">C744/U744</f>
        <v>9.32801822323463</v>
      </c>
      <c r="W744" s="99" t="n">
        <f aca="false">VLOOKUP($B744,Gas!$B$3:$E$2506,4)</f>
        <v>0.346469238085731</v>
      </c>
    </row>
    <row r="745" customFormat="false" ht="12.75" hidden="false" customHeight="false" outlineLevel="0" collapsed="false">
      <c r="A745" s="95" t="n">
        <f aca="false">MONTH(B745)+(YEAR(B745)-1998)*12</f>
        <v>35</v>
      </c>
      <c r="B745" s="101" t="n">
        <v>36833</v>
      </c>
      <c r="C745" s="102" t="n">
        <v>39.95</v>
      </c>
      <c r="D745" s="98" t="n">
        <f aca="false">LN(C745/C744)</f>
        <v>-0.0247231380867948</v>
      </c>
      <c r="E745" s="106" t="n">
        <f aca="false">STDEV(D736:D745)*SQRT(trade_day)</f>
        <v>1.16249598825595</v>
      </c>
      <c r="F745" s="97"/>
      <c r="G745" s="103" t="n">
        <f aca="false">IF(G$1="P",MAX(0,G$2-$C745),IF(G$1="C",MAX(0,$C745-G$2)))</f>
        <v>0</v>
      </c>
      <c r="H745" s="103" t="n">
        <f aca="false">IF(H$1="P",MAX(0,H$2-$C745),IF(H$1="C",MAX(0,$C745-H$2)))</f>
        <v>0</v>
      </c>
      <c r="I745" s="103" t="n">
        <f aca="false">IF(I$1="P",MAX(0,I$2-$C745),IF(I$1="C",MAX(0,$C745-I$2)))</f>
        <v>0</v>
      </c>
      <c r="J745" s="103" t="n">
        <f aca="false">IF(J$1="P",MAX(0,J$2-$C745),IF(J$1="C",MAX(0,$C745-J$2)))</f>
        <v>0</v>
      </c>
      <c r="K745" s="103" t="n">
        <f aca="false">IF(K$1="P",MAX(0,K$2-$C745),IF(K$1="C",MAX(0,$C745-K$2)))</f>
        <v>0.0499999999999972</v>
      </c>
      <c r="L745" s="103" t="n">
        <f aca="false">IF(L$1="P",MAX(0,L$2-$C745),IF(L$1="C",MAX(0,$C745-L$2)))</f>
        <v>10.05</v>
      </c>
      <c r="M745" s="103" t="n">
        <f aca="false">IF(M$1="P",MAX(0,M$2-$C745),IF(M$1="C",MAX(0,$C745-M$2)))</f>
        <v>19.95</v>
      </c>
      <c r="N745" s="103" t="n">
        <f aca="false">IF(N$1="P",MAX(0,N$2-$C745),IF(N$1="C",MAX(0,$C745-N$2)))</f>
        <v>14.95</v>
      </c>
      <c r="O745" s="103" t="n">
        <f aca="false">IF(O$1="P",MAX(0,O$2-$C745),IF(O$1="C",MAX(0,$C745-O$2)))</f>
        <v>9.95</v>
      </c>
      <c r="P745" s="103" t="n">
        <f aca="false">IF(P$1="P",MAX(0,P$2-$C745),IF(P$1="C",MAX(0,$C745-P$2)))</f>
        <v>4.95</v>
      </c>
      <c r="Q745" s="103" t="n">
        <f aca="false">IF(Q$1="P",MAX(0,Q$2-$C745),IF(Q$1="C",MAX(0,$C745-Q$2)))</f>
        <v>0</v>
      </c>
      <c r="R745" s="103" t="n">
        <f aca="false">IF(R$1="P",MAX(0,R$2-$C745),IF(R$1="C",MAX(0,$C745-R$2)))</f>
        <v>0</v>
      </c>
      <c r="S745" s="103" t="n">
        <f aca="false">IF(S$1="P",MAX(0,S$2-$C745),IF(S$1="C",MAX(0,$C745-S$2)))</f>
        <v>0</v>
      </c>
      <c r="T745" s="104" t="n">
        <f aca="false">A745</f>
        <v>35</v>
      </c>
      <c r="U745" s="105" t="n">
        <f aca="false">VLOOKUP($B745,Gas!$B$3:$E$2506,2)</f>
        <v>4.47</v>
      </c>
      <c r="V745" s="46" t="n">
        <f aca="false">C745/U745</f>
        <v>8.93736017897092</v>
      </c>
      <c r="W745" s="99" t="n">
        <f aca="false">VLOOKUP($B745,Gas!$B$3:$E$2506,4)</f>
        <v>0.385652532497681</v>
      </c>
    </row>
    <row r="746" customFormat="false" ht="12.75" hidden="false" customHeight="false" outlineLevel="0" collapsed="false">
      <c r="A746" s="95" t="n">
        <f aca="false">MONTH(B746)+(YEAR(B746)-1998)*12</f>
        <v>35</v>
      </c>
      <c r="B746" s="101" t="n">
        <v>36836</v>
      </c>
      <c r="C746" s="102" t="n">
        <v>41.16</v>
      </c>
      <c r="D746" s="98" t="n">
        <f aca="false">LN(C746/C745)</f>
        <v>0.0298382387535651</v>
      </c>
      <c r="E746" s="106" t="n">
        <f aca="false">STDEV(D737:D746)*SQRT(trade_day)</f>
        <v>1.16181527916051</v>
      </c>
      <c r="F746" s="97"/>
      <c r="G746" s="103" t="n">
        <f aca="false">IF(G$1="P",MAX(0,G$2-$C746),IF(G$1="C",MAX(0,$C746-G$2)))</f>
        <v>0</v>
      </c>
      <c r="H746" s="103" t="n">
        <f aca="false">IF(H$1="P",MAX(0,H$2-$C746),IF(H$1="C",MAX(0,$C746-H$2)))</f>
        <v>0</v>
      </c>
      <c r="I746" s="103" t="n">
        <f aca="false">IF(I$1="P",MAX(0,I$2-$C746),IF(I$1="C",MAX(0,$C746-I$2)))</f>
        <v>0</v>
      </c>
      <c r="J746" s="103" t="n">
        <f aca="false">IF(J$1="P",MAX(0,J$2-$C746),IF(J$1="C",MAX(0,$C746-J$2)))</f>
        <v>0</v>
      </c>
      <c r="K746" s="103" t="n">
        <f aca="false">IF(K$1="P",MAX(0,K$2-$C746),IF(K$1="C",MAX(0,$C746-K$2)))</f>
        <v>0</v>
      </c>
      <c r="L746" s="103" t="n">
        <f aca="false">IF(L$1="P",MAX(0,L$2-$C746),IF(L$1="C",MAX(0,$C746-L$2)))</f>
        <v>8.84</v>
      </c>
      <c r="M746" s="103" t="n">
        <f aca="false">IF(M$1="P",MAX(0,M$2-$C746),IF(M$1="C",MAX(0,$C746-M$2)))</f>
        <v>21.16</v>
      </c>
      <c r="N746" s="103" t="n">
        <f aca="false">IF(N$1="P",MAX(0,N$2-$C746),IF(N$1="C",MAX(0,$C746-N$2)))</f>
        <v>16.16</v>
      </c>
      <c r="O746" s="103" t="n">
        <f aca="false">IF(O$1="P",MAX(0,O$2-$C746),IF(O$1="C",MAX(0,$C746-O$2)))</f>
        <v>11.16</v>
      </c>
      <c r="P746" s="103" t="n">
        <f aca="false">IF(P$1="P",MAX(0,P$2-$C746),IF(P$1="C",MAX(0,$C746-P$2)))</f>
        <v>6.16</v>
      </c>
      <c r="Q746" s="103" t="n">
        <f aca="false">IF(Q$1="P",MAX(0,Q$2-$C746),IF(Q$1="C",MAX(0,$C746-Q$2)))</f>
        <v>1.16</v>
      </c>
      <c r="R746" s="103" t="n">
        <f aca="false">IF(R$1="P",MAX(0,R$2-$C746),IF(R$1="C",MAX(0,$C746-R$2)))</f>
        <v>0</v>
      </c>
      <c r="S746" s="103" t="n">
        <f aca="false">IF(S$1="P",MAX(0,S$2-$C746),IF(S$1="C",MAX(0,$C746-S$2)))</f>
        <v>0</v>
      </c>
      <c r="T746" s="104" t="n">
        <f aca="false">A746</f>
        <v>35</v>
      </c>
      <c r="U746" s="105" t="n">
        <f aca="false">VLOOKUP($B746,Gas!$B$3:$E$2506,2)</f>
        <v>4.63</v>
      </c>
      <c r="V746" s="46" t="n">
        <f aca="false">C746/U746</f>
        <v>8.88984881209503</v>
      </c>
      <c r="W746" s="99" t="n">
        <f aca="false">VLOOKUP($B746,Gas!$B$3:$E$2506,4)</f>
        <v>0.388498984258278</v>
      </c>
    </row>
    <row r="747" customFormat="false" ht="12.75" hidden="false" customHeight="false" outlineLevel="0" collapsed="false">
      <c r="A747" s="95" t="n">
        <f aca="false">MONTH(B747)+(YEAR(B747)-1998)*12</f>
        <v>35</v>
      </c>
      <c r="B747" s="101" t="n">
        <v>36837</v>
      </c>
      <c r="C747" s="102" t="n">
        <v>38.66</v>
      </c>
      <c r="D747" s="98" t="n">
        <f aca="false">LN(C747/C746)</f>
        <v>-0.0626614371856641</v>
      </c>
      <c r="E747" s="106" t="n">
        <f aca="false">STDEV(D738:D747)*SQRT(trade_day)</f>
        <v>1.07871757425399</v>
      </c>
      <c r="F747" s="97"/>
      <c r="G747" s="103" t="n">
        <f aca="false">IF(G$1="P",MAX(0,G$2-$C747),IF(G$1="C",MAX(0,$C747-G$2)))</f>
        <v>0</v>
      </c>
      <c r="H747" s="103" t="n">
        <f aca="false">IF(H$1="P",MAX(0,H$2-$C747),IF(H$1="C",MAX(0,$C747-H$2)))</f>
        <v>0</v>
      </c>
      <c r="I747" s="103" t="n">
        <f aca="false">IF(I$1="P",MAX(0,I$2-$C747),IF(I$1="C",MAX(0,$C747-I$2)))</f>
        <v>0</v>
      </c>
      <c r="J747" s="103" t="n">
        <f aca="false">IF(J$1="P",MAX(0,J$2-$C747),IF(J$1="C",MAX(0,$C747-J$2)))</f>
        <v>0</v>
      </c>
      <c r="K747" s="103" t="n">
        <f aca="false">IF(K$1="P",MAX(0,K$2-$C747),IF(K$1="C",MAX(0,$C747-K$2)))</f>
        <v>1.34</v>
      </c>
      <c r="L747" s="103" t="n">
        <f aca="false">IF(L$1="P",MAX(0,L$2-$C747),IF(L$1="C",MAX(0,$C747-L$2)))</f>
        <v>11.34</v>
      </c>
      <c r="M747" s="103" t="n">
        <f aca="false">IF(M$1="P",MAX(0,M$2-$C747),IF(M$1="C",MAX(0,$C747-M$2)))</f>
        <v>18.66</v>
      </c>
      <c r="N747" s="103" t="n">
        <f aca="false">IF(N$1="P",MAX(0,N$2-$C747),IF(N$1="C",MAX(0,$C747-N$2)))</f>
        <v>13.66</v>
      </c>
      <c r="O747" s="103" t="n">
        <f aca="false">IF(O$1="P",MAX(0,O$2-$C747),IF(O$1="C",MAX(0,$C747-O$2)))</f>
        <v>8.66</v>
      </c>
      <c r="P747" s="103" t="n">
        <f aca="false">IF(P$1="P",MAX(0,P$2-$C747),IF(P$1="C",MAX(0,$C747-P$2)))</f>
        <v>3.66</v>
      </c>
      <c r="Q747" s="103" t="n">
        <f aca="false">IF(Q$1="P",MAX(0,Q$2-$C747),IF(Q$1="C",MAX(0,$C747-Q$2)))</f>
        <v>0</v>
      </c>
      <c r="R747" s="103" t="n">
        <f aca="false">IF(R$1="P",MAX(0,R$2-$C747),IF(R$1="C",MAX(0,$C747-R$2)))</f>
        <v>0</v>
      </c>
      <c r="S747" s="103" t="n">
        <f aca="false">IF(S$1="P",MAX(0,S$2-$C747),IF(S$1="C",MAX(0,$C747-S$2)))</f>
        <v>0</v>
      </c>
      <c r="T747" s="104" t="n">
        <f aca="false">A747</f>
        <v>35</v>
      </c>
      <c r="U747" s="105" t="n">
        <f aca="false">VLOOKUP($B747,Gas!$B$3:$E$2506,2)</f>
        <v>4.6</v>
      </c>
      <c r="V747" s="46" t="n">
        <f aca="false">C747/U747</f>
        <v>8.40434782608696</v>
      </c>
      <c r="W747" s="99" t="n">
        <f aca="false">VLOOKUP($B747,Gas!$B$3:$E$2506,4)</f>
        <v>0.356522499167528</v>
      </c>
    </row>
    <row r="748" customFormat="false" ht="12.75" hidden="false" customHeight="false" outlineLevel="0" collapsed="false">
      <c r="A748" s="95" t="n">
        <f aca="false">MONTH(B748)+(YEAR(B748)-1998)*12</f>
        <v>35</v>
      </c>
      <c r="B748" s="101" t="n">
        <v>36838</v>
      </c>
      <c r="C748" s="102" t="n">
        <v>40.92</v>
      </c>
      <c r="D748" s="98" t="n">
        <f aca="false">LN(C748/C747)</f>
        <v>0.056813467303241</v>
      </c>
      <c r="E748" s="106" t="n">
        <f aca="false">STDEV(D739:D748)*SQRT(trade_day)</f>
        <v>1.05719380922006</v>
      </c>
      <c r="F748" s="97"/>
      <c r="G748" s="103" t="n">
        <f aca="false">IF(G$1="P",MAX(0,G$2-$C748),IF(G$1="C",MAX(0,$C748-G$2)))</f>
        <v>0</v>
      </c>
      <c r="H748" s="103" t="n">
        <f aca="false">IF(H$1="P",MAX(0,H$2-$C748),IF(H$1="C",MAX(0,$C748-H$2)))</f>
        <v>0</v>
      </c>
      <c r="I748" s="103" t="n">
        <f aca="false">IF(I$1="P",MAX(0,I$2-$C748),IF(I$1="C",MAX(0,$C748-I$2)))</f>
        <v>0</v>
      </c>
      <c r="J748" s="103" t="n">
        <f aca="false">IF(J$1="P",MAX(0,J$2-$C748),IF(J$1="C",MAX(0,$C748-J$2)))</f>
        <v>0</v>
      </c>
      <c r="K748" s="103" t="n">
        <f aca="false">IF(K$1="P",MAX(0,K$2-$C748),IF(K$1="C",MAX(0,$C748-K$2)))</f>
        <v>0</v>
      </c>
      <c r="L748" s="103" t="n">
        <f aca="false">IF(L$1="P",MAX(0,L$2-$C748),IF(L$1="C",MAX(0,$C748-L$2)))</f>
        <v>9.08</v>
      </c>
      <c r="M748" s="103" t="n">
        <f aca="false">IF(M$1="P",MAX(0,M$2-$C748),IF(M$1="C",MAX(0,$C748-M$2)))</f>
        <v>20.92</v>
      </c>
      <c r="N748" s="103" t="n">
        <f aca="false">IF(N$1="P",MAX(0,N$2-$C748),IF(N$1="C",MAX(0,$C748-N$2)))</f>
        <v>15.92</v>
      </c>
      <c r="O748" s="103" t="n">
        <f aca="false">IF(O$1="P",MAX(0,O$2-$C748),IF(O$1="C",MAX(0,$C748-O$2)))</f>
        <v>10.92</v>
      </c>
      <c r="P748" s="103" t="n">
        <f aca="false">IF(P$1="P",MAX(0,P$2-$C748),IF(P$1="C",MAX(0,$C748-P$2)))</f>
        <v>5.92</v>
      </c>
      <c r="Q748" s="103" t="n">
        <f aca="false">IF(Q$1="P",MAX(0,Q$2-$C748),IF(Q$1="C",MAX(0,$C748-Q$2)))</f>
        <v>0.920000000000002</v>
      </c>
      <c r="R748" s="103" t="n">
        <f aca="false">IF(R$1="P",MAX(0,R$2-$C748),IF(R$1="C",MAX(0,$C748-R$2)))</f>
        <v>0</v>
      </c>
      <c r="S748" s="103" t="n">
        <f aca="false">IF(S$1="P",MAX(0,S$2-$C748),IF(S$1="C",MAX(0,$C748-S$2)))</f>
        <v>0</v>
      </c>
      <c r="T748" s="104" t="n">
        <f aca="false">A748</f>
        <v>35</v>
      </c>
      <c r="U748" s="105" t="n">
        <f aca="false">VLOOKUP($B748,Gas!$B$3:$E$2506,2)</f>
        <v>4.675</v>
      </c>
      <c r="V748" s="46" t="n">
        <f aca="false">C748/U748</f>
        <v>8.75294117647059</v>
      </c>
      <c r="W748" s="99" t="n">
        <f aca="false">VLOOKUP($B748,Gas!$B$3:$E$2506,4)</f>
        <v>0.365748674329301</v>
      </c>
    </row>
    <row r="749" customFormat="false" ht="12.75" hidden="false" customHeight="false" outlineLevel="0" collapsed="false">
      <c r="A749" s="95" t="n">
        <f aca="false">MONTH(B749)+(YEAR(B749)-1998)*12</f>
        <v>35</v>
      </c>
      <c r="B749" s="101" t="n">
        <v>36839</v>
      </c>
      <c r="C749" s="102" t="n">
        <v>41.17</v>
      </c>
      <c r="D749" s="98" t="n">
        <f aca="false">LN(C749/C748)</f>
        <v>0.00609089469838758</v>
      </c>
      <c r="E749" s="106" t="n">
        <f aca="false">STDEV(D740:D749)*SQRT(trade_day)</f>
        <v>1.06192883989244</v>
      </c>
      <c r="F749" s="97"/>
      <c r="G749" s="103" t="n">
        <f aca="false">IF(G$1="P",MAX(0,G$2-$C749),IF(G$1="C",MAX(0,$C749-G$2)))</f>
        <v>0</v>
      </c>
      <c r="H749" s="103" t="n">
        <f aca="false">IF(H$1="P",MAX(0,H$2-$C749),IF(H$1="C",MAX(0,$C749-H$2)))</f>
        <v>0</v>
      </c>
      <c r="I749" s="103" t="n">
        <f aca="false">IF(I$1="P",MAX(0,I$2-$C749),IF(I$1="C",MAX(0,$C749-I$2)))</f>
        <v>0</v>
      </c>
      <c r="J749" s="103" t="n">
        <f aca="false">IF(J$1="P",MAX(0,J$2-$C749),IF(J$1="C",MAX(0,$C749-J$2)))</f>
        <v>0</v>
      </c>
      <c r="K749" s="103" t="n">
        <f aca="false">IF(K$1="P",MAX(0,K$2-$C749),IF(K$1="C",MAX(0,$C749-K$2)))</f>
        <v>0</v>
      </c>
      <c r="L749" s="103" t="n">
        <f aca="false">IF(L$1="P",MAX(0,L$2-$C749),IF(L$1="C",MAX(0,$C749-L$2)))</f>
        <v>8.83</v>
      </c>
      <c r="M749" s="103" t="n">
        <f aca="false">IF(M$1="P",MAX(0,M$2-$C749),IF(M$1="C",MAX(0,$C749-M$2)))</f>
        <v>21.17</v>
      </c>
      <c r="N749" s="103" t="n">
        <f aca="false">IF(N$1="P",MAX(0,N$2-$C749),IF(N$1="C",MAX(0,$C749-N$2)))</f>
        <v>16.17</v>
      </c>
      <c r="O749" s="103" t="n">
        <f aca="false">IF(O$1="P",MAX(0,O$2-$C749),IF(O$1="C",MAX(0,$C749-O$2)))</f>
        <v>11.17</v>
      </c>
      <c r="P749" s="103" t="n">
        <f aca="false">IF(P$1="P",MAX(0,P$2-$C749),IF(P$1="C",MAX(0,$C749-P$2)))</f>
        <v>6.17</v>
      </c>
      <c r="Q749" s="103" t="n">
        <f aca="false">IF(Q$1="P",MAX(0,Q$2-$C749),IF(Q$1="C",MAX(0,$C749-Q$2)))</f>
        <v>1.17</v>
      </c>
      <c r="R749" s="103" t="n">
        <f aca="false">IF(R$1="P",MAX(0,R$2-$C749),IF(R$1="C",MAX(0,$C749-R$2)))</f>
        <v>0</v>
      </c>
      <c r="S749" s="103" t="n">
        <f aca="false">IF(S$1="P",MAX(0,S$2-$C749),IF(S$1="C",MAX(0,$C749-S$2)))</f>
        <v>0</v>
      </c>
      <c r="T749" s="104" t="n">
        <f aca="false">A749</f>
        <v>35</v>
      </c>
      <c r="U749" s="105" t="n">
        <f aca="false">VLOOKUP($B749,Gas!$B$3:$E$2506,2)</f>
        <v>4.92</v>
      </c>
      <c r="V749" s="46" t="n">
        <f aca="false">C749/U749</f>
        <v>8.36788617886179</v>
      </c>
      <c r="W749" s="99" t="n">
        <f aca="false">VLOOKUP($B749,Gas!$B$3:$E$2506,4)</f>
        <v>0.46173329359747</v>
      </c>
    </row>
    <row r="750" customFormat="false" ht="12.75" hidden="false" customHeight="false" outlineLevel="0" collapsed="false">
      <c r="A750" s="95" t="n">
        <f aca="false">MONTH(B750)+(YEAR(B750)-1998)*12</f>
        <v>35</v>
      </c>
      <c r="B750" s="101" t="n">
        <v>36840</v>
      </c>
      <c r="C750" s="102" t="n">
        <v>42.32</v>
      </c>
      <c r="D750" s="98" t="n">
        <f aca="false">LN(C750/C749)</f>
        <v>0.0275499517682307</v>
      </c>
      <c r="E750" s="106" t="n">
        <f aca="false">STDEV(D741:D750)*SQRT(trade_day)</f>
        <v>0.734934856101142</v>
      </c>
      <c r="F750" s="97"/>
      <c r="G750" s="103" t="n">
        <f aca="false">IF(G$1="P",MAX(0,G$2-$C750),IF(G$1="C",MAX(0,$C750-G$2)))</f>
        <v>0</v>
      </c>
      <c r="H750" s="103" t="n">
        <f aca="false">IF(H$1="P",MAX(0,H$2-$C750),IF(H$1="C",MAX(0,$C750-H$2)))</f>
        <v>0</v>
      </c>
      <c r="I750" s="103" t="n">
        <f aca="false">IF(I$1="P",MAX(0,I$2-$C750),IF(I$1="C",MAX(0,$C750-I$2)))</f>
        <v>0</v>
      </c>
      <c r="J750" s="103" t="n">
        <f aca="false">IF(J$1="P",MAX(0,J$2-$C750),IF(J$1="C",MAX(0,$C750-J$2)))</f>
        <v>0</v>
      </c>
      <c r="K750" s="103" t="n">
        <f aca="false">IF(K$1="P",MAX(0,K$2-$C750),IF(K$1="C",MAX(0,$C750-K$2)))</f>
        <v>0</v>
      </c>
      <c r="L750" s="103" t="n">
        <f aca="false">IF(L$1="P",MAX(0,L$2-$C750),IF(L$1="C",MAX(0,$C750-L$2)))</f>
        <v>7.68</v>
      </c>
      <c r="M750" s="103" t="n">
        <f aca="false">IF(M$1="P",MAX(0,M$2-$C750),IF(M$1="C",MAX(0,$C750-M$2)))</f>
        <v>22.32</v>
      </c>
      <c r="N750" s="103" t="n">
        <f aca="false">IF(N$1="P",MAX(0,N$2-$C750),IF(N$1="C",MAX(0,$C750-N$2)))</f>
        <v>17.32</v>
      </c>
      <c r="O750" s="103" t="n">
        <f aca="false">IF(O$1="P",MAX(0,O$2-$C750),IF(O$1="C",MAX(0,$C750-O$2)))</f>
        <v>12.32</v>
      </c>
      <c r="P750" s="103" t="n">
        <f aca="false">IF(P$1="P",MAX(0,P$2-$C750),IF(P$1="C",MAX(0,$C750-P$2)))</f>
        <v>7.32</v>
      </c>
      <c r="Q750" s="103" t="n">
        <f aca="false">IF(Q$1="P",MAX(0,Q$2-$C750),IF(Q$1="C",MAX(0,$C750-Q$2)))</f>
        <v>2.32</v>
      </c>
      <c r="R750" s="103" t="n">
        <f aca="false">IF(R$1="P",MAX(0,R$2-$C750),IF(R$1="C",MAX(0,$C750-R$2)))</f>
        <v>0</v>
      </c>
      <c r="S750" s="103" t="n">
        <f aca="false">IF(S$1="P",MAX(0,S$2-$C750),IF(S$1="C",MAX(0,$C750-S$2)))</f>
        <v>0</v>
      </c>
      <c r="T750" s="104" t="n">
        <f aca="false">A750</f>
        <v>35</v>
      </c>
      <c r="U750" s="105" t="n">
        <f aca="false">VLOOKUP($B750,Gas!$B$3:$E$2506,2)</f>
        <v>5.36</v>
      </c>
      <c r="V750" s="46" t="n">
        <f aca="false">C750/U750</f>
        <v>7.8955223880597</v>
      </c>
      <c r="W750" s="99" t="n">
        <f aca="false">VLOOKUP($B750,Gas!$B$3:$E$2506,4)</f>
        <v>0.655153454269445</v>
      </c>
    </row>
    <row r="751" customFormat="false" ht="12.75" hidden="false" customHeight="false" outlineLevel="0" collapsed="false">
      <c r="A751" s="95" t="n">
        <f aca="false">MONTH(B751)+(YEAR(B751)-1998)*12</f>
        <v>35</v>
      </c>
      <c r="B751" s="101" t="n">
        <v>36843</v>
      </c>
      <c r="C751" s="102" t="n">
        <v>49.3</v>
      </c>
      <c r="D751" s="98" t="n">
        <f aca="false">LN(C751/C750)</f>
        <v>0.1526642934986</v>
      </c>
      <c r="E751" s="106" t="n">
        <f aca="false">STDEV(D742:D751)*SQRT(trade_day)</f>
        <v>1.01633671871095</v>
      </c>
      <c r="F751" s="97"/>
      <c r="G751" s="103" t="n">
        <f aca="false">IF(G$1="P",MAX(0,G$2-$C751),IF(G$1="C",MAX(0,$C751-G$2)))</f>
        <v>0</v>
      </c>
      <c r="H751" s="103" t="n">
        <f aca="false">IF(H$1="P",MAX(0,H$2-$C751),IF(H$1="C",MAX(0,$C751-H$2)))</f>
        <v>0</v>
      </c>
      <c r="I751" s="103" t="n">
        <f aca="false">IF(I$1="P",MAX(0,I$2-$C751),IF(I$1="C",MAX(0,$C751-I$2)))</f>
        <v>0</v>
      </c>
      <c r="J751" s="103" t="n">
        <f aca="false">IF(J$1="P",MAX(0,J$2-$C751),IF(J$1="C",MAX(0,$C751-J$2)))</f>
        <v>0</v>
      </c>
      <c r="K751" s="103" t="n">
        <f aca="false">IF(K$1="P",MAX(0,K$2-$C751),IF(K$1="C",MAX(0,$C751-K$2)))</f>
        <v>0</v>
      </c>
      <c r="L751" s="103" t="n">
        <f aca="false">IF(L$1="P",MAX(0,L$2-$C751),IF(L$1="C",MAX(0,$C751-L$2)))</f>
        <v>0.700000000000003</v>
      </c>
      <c r="M751" s="103" t="n">
        <f aca="false">IF(M$1="P",MAX(0,M$2-$C751),IF(M$1="C",MAX(0,$C751-M$2)))</f>
        <v>29.3</v>
      </c>
      <c r="N751" s="103" t="n">
        <f aca="false">IF(N$1="P",MAX(0,N$2-$C751),IF(N$1="C",MAX(0,$C751-N$2)))</f>
        <v>24.3</v>
      </c>
      <c r="O751" s="103" t="n">
        <f aca="false">IF(O$1="P",MAX(0,O$2-$C751),IF(O$1="C",MAX(0,$C751-O$2)))</f>
        <v>19.3</v>
      </c>
      <c r="P751" s="103" t="n">
        <f aca="false">IF(P$1="P",MAX(0,P$2-$C751),IF(P$1="C",MAX(0,$C751-P$2)))</f>
        <v>14.3</v>
      </c>
      <c r="Q751" s="103" t="n">
        <f aca="false">IF(Q$1="P",MAX(0,Q$2-$C751),IF(Q$1="C",MAX(0,$C751-Q$2)))</f>
        <v>9.3</v>
      </c>
      <c r="R751" s="103" t="n">
        <f aca="false">IF(R$1="P",MAX(0,R$2-$C751),IF(R$1="C",MAX(0,$C751-R$2)))</f>
        <v>0</v>
      </c>
      <c r="S751" s="103" t="n">
        <f aca="false">IF(S$1="P",MAX(0,S$2-$C751),IF(S$1="C",MAX(0,$C751-S$2)))</f>
        <v>0</v>
      </c>
      <c r="T751" s="104" t="n">
        <f aca="false">A751</f>
        <v>35</v>
      </c>
      <c r="U751" s="105" t="n">
        <f aca="false">VLOOKUP($B751,Gas!$B$3:$E$2506,2)</f>
        <v>5.245</v>
      </c>
      <c r="V751" s="46" t="n">
        <f aca="false">C751/U751</f>
        <v>9.39942802669209</v>
      </c>
      <c r="W751" s="99" t="n">
        <f aca="false">VLOOKUP($B751,Gas!$B$3:$E$2506,4)</f>
        <v>0.617452235950084</v>
      </c>
    </row>
    <row r="752" customFormat="false" ht="12.75" hidden="false" customHeight="false" outlineLevel="0" collapsed="false">
      <c r="A752" s="95" t="n">
        <f aca="false">MONTH(B752)+(YEAR(B752)-1998)*12</f>
        <v>35</v>
      </c>
      <c r="B752" s="101" t="n">
        <v>36844</v>
      </c>
      <c r="C752" s="102" t="n">
        <v>46.63</v>
      </c>
      <c r="D752" s="98" t="n">
        <f aca="false">LN(C752/C751)</f>
        <v>-0.0556799702284148</v>
      </c>
      <c r="E752" s="106" t="n">
        <f aca="false">STDEV(D743:D752)*SQRT(trade_day)</f>
        <v>1.04649239125713</v>
      </c>
      <c r="F752" s="97"/>
      <c r="G752" s="103" t="n">
        <f aca="false">IF(G$1="P",MAX(0,G$2-$C752),IF(G$1="C",MAX(0,$C752-G$2)))</f>
        <v>0</v>
      </c>
      <c r="H752" s="103" t="n">
        <f aca="false">IF(H$1="P",MAX(0,H$2-$C752),IF(H$1="C",MAX(0,$C752-H$2)))</f>
        <v>0</v>
      </c>
      <c r="I752" s="103" t="n">
        <f aca="false">IF(I$1="P",MAX(0,I$2-$C752),IF(I$1="C",MAX(0,$C752-I$2)))</f>
        <v>0</v>
      </c>
      <c r="J752" s="103" t="n">
        <f aca="false">IF(J$1="P",MAX(0,J$2-$C752),IF(J$1="C",MAX(0,$C752-J$2)))</f>
        <v>0</v>
      </c>
      <c r="K752" s="103" t="n">
        <f aca="false">IF(K$1="P",MAX(0,K$2-$C752),IF(K$1="C",MAX(0,$C752-K$2)))</f>
        <v>0</v>
      </c>
      <c r="L752" s="103" t="n">
        <f aca="false">IF(L$1="P",MAX(0,L$2-$C752),IF(L$1="C",MAX(0,$C752-L$2)))</f>
        <v>3.37</v>
      </c>
      <c r="M752" s="103" t="n">
        <f aca="false">IF(M$1="P",MAX(0,M$2-$C752),IF(M$1="C",MAX(0,$C752-M$2)))</f>
        <v>26.63</v>
      </c>
      <c r="N752" s="103" t="n">
        <f aca="false">IF(N$1="P",MAX(0,N$2-$C752),IF(N$1="C",MAX(0,$C752-N$2)))</f>
        <v>21.63</v>
      </c>
      <c r="O752" s="103" t="n">
        <f aca="false">IF(O$1="P",MAX(0,O$2-$C752),IF(O$1="C",MAX(0,$C752-O$2)))</f>
        <v>16.63</v>
      </c>
      <c r="P752" s="103" t="n">
        <f aca="false">IF(P$1="P",MAX(0,P$2-$C752),IF(P$1="C",MAX(0,$C752-P$2)))</f>
        <v>11.63</v>
      </c>
      <c r="Q752" s="103" t="n">
        <f aca="false">IF(Q$1="P",MAX(0,Q$2-$C752),IF(Q$1="C",MAX(0,$C752-Q$2)))</f>
        <v>6.63</v>
      </c>
      <c r="R752" s="103" t="n">
        <f aca="false">IF(R$1="P",MAX(0,R$2-$C752),IF(R$1="C",MAX(0,$C752-R$2)))</f>
        <v>0</v>
      </c>
      <c r="S752" s="103" t="n">
        <f aca="false">IF(S$1="P",MAX(0,S$2-$C752),IF(S$1="C",MAX(0,$C752-S$2)))</f>
        <v>0</v>
      </c>
      <c r="T752" s="104" t="n">
        <f aca="false">A752</f>
        <v>35</v>
      </c>
      <c r="U752" s="105" t="n">
        <f aca="false">VLOOKUP($B752,Gas!$B$3:$E$2506,2)</f>
        <v>5.595</v>
      </c>
      <c r="V752" s="46" t="n">
        <f aca="false">C752/U752</f>
        <v>8.33422698838248</v>
      </c>
      <c r="W752" s="99" t="n">
        <f aca="false">VLOOKUP($B752,Gas!$B$3:$E$2506,4)</f>
        <v>0.677232260272628</v>
      </c>
    </row>
    <row r="753" customFormat="false" ht="12.75" hidden="false" customHeight="false" outlineLevel="0" collapsed="false">
      <c r="A753" s="95" t="n">
        <f aca="false">MONTH(B753)+(YEAR(B753)-1998)*12</f>
        <v>35</v>
      </c>
      <c r="B753" s="101" t="n">
        <v>36845</v>
      </c>
      <c r="C753" s="102" t="n">
        <v>46.49</v>
      </c>
      <c r="D753" s="98" t="n">
        <f aca="false">LN(C753/C752)</f>
        <v>-0.0030068751177361</v>
      </c>
      <c r="E753" s="106" t="n">
        <f aca="false">STDEV(D744:D753)*SQRT(trade_day)</f>
        <v>1.04768458199199</v>
      </c>
      <c r="F753" s="97"/>
      <c r="G753" s="103" t="n">
        <f aca="false">IF(G$1="P",MAX(0,G$2-$C753),IF(G$1="C",MAX(0,$C753-G$2)))</f>
        <v>0</v>
      </c>
      <c r="H753" s="103" t="n">
        <f aca="false">IF(H$1="P",MAX(0,H$2-$C753),IF(H$1="C",MAX(0,$C753-H$2)))</f>
        <v>0</v>
      </c>
      <c r="I753" s="103" t="n">
        <f aca="false">IF(I$1="P",MAX(0,I$2-$C753),IF(I$1="C",MAX(0,$C753-I$2)))</f>
        <v>0</v>
      </c>
      <c r="J753" s="103" t="n">
        <f aca="false">IF(J$1="P",MAX(0,J$2-$C753),IF(J$1="C",MAX(0,$C753-J$2)))</f>
        <v>0</v>
      </c>
      <c r="K753" s="103" t="n">
        <f aca="false">IF(K$1="P",MAX(0,K$2-$C753),IF(K$1="C",MAX(0,$C753-K$2)))</f>
        <v>0</v>
      </c>
      <c r="L753" s="103" t="n">
        <f aca="false">IF(L$1="P",MAX(0,L$2-$C753),IF(L$1="C",MAX(0,$C753-L$2)))</f>
        <v>3.51</v>
      </c>
      <c r="M753" s="103" t="n">
        <f aca="false">IF(M$1="P",MAX(0,M$2-$C753),IF(M$1="C",MAX(0,$C753-M$2)))</f>
        <v>26.49</v>
      </c>
      <c r="N753" s="103" t="n">
        <f aca="false">IF(N$1="P",MAX(0,N$2-$C753),IF(N$1="C",MAX(0,$C753-N$2)))</f>
        <v>21.49</v>
      </c>
      <c r="O753" s="103" t="n">
        <f aca="false">IF(O$1="P",MAX(0,O$2-$C753),IF(O$1="C",MAX(0,$C753-O$2)))</f>
        <v>16.49</v>
      </c>
      <c r="P753" s="103" t="n">
        <f aca="false">IF(P$1="P",MAX(0,P$2-$C753),IF(P$1="C",MAX(0,$C753-P$2)))</f>
        <v>11.49</v>
      </c>
      <c r="Q753" s="103" t="n">
        <f aca="false">IF(Q$1="P",MAX(0,Q$2-$C753),IF(Q$1="C",MAX(0,$C753-Q$2)))</f>
        <v>6.49</v>
      </c>
      <c r="R753" s="103" t="n">
        <f aca="false">IF(R$1="P",MAX(0,R$2-$C753),IF(R$1="C",MAX(0,$C753-R$2)))</f>
        <v>0</v>
      </c>
      <c r="S753" s="103" t="n">
        <f aca="false">IF(S$1="P",MAX(0,S$2-$C753),IF(S$1="C",MAX(0,$C753-S$2)))</f>
        <v>0</v>
      </c>
      <c r="T753" s="104" t="n">
        <f aca="false">A753</f>
        <v>35</v>
      </c>
      <c r="U753" s="105" t="n">
        <f aca="false">VLOOKUP($B753,Gas!$B$3:$E$2506,2)</f>
        <v>5.795</v>
      </c>
      <c r="V753" s="46" t="n">
        <f aca="false">C753/U753</f>
        <v>8.02243313201035</v>
      </c>
      <c r="W753" s="99" t="n">
        <f aca="false">VLOOKUP($B753,Gas!$B$3:$E$2506,4)</f>
        <v>0.670623772281761</v>
      </c>
    </row>
    <row r="754" customFormat="false" ht="12.75" hidden="false" customHeight="false" outlineLevel="0" collapsed="false">
      <c r="A754" s="95" t="n">
        <f aca="false">MONTH(B754)+(YEAR(B754)-1998)*12</f>
        <v>35</v>
      </c>
      <c r="B754" s="101" t="n">
        <v>36846</v>
      </c>
      <c r="C754" s="102" t="n">
        <v>49.62</v>
      </c>
      <c r="D754" s="98" t="n">
        <f aca="false">LN(C754/C753)</f>
        <v>0.0651567425611615</v>
      </c>
      <c r="E754" s="106" t="n">
        <f aca="false">STDEV(D745:D754)*SQRT(trade_day)</f>
        <v>1.00588472986867</v>
      </c>
      <c r="F754" s="97"/>
      <c r="G754" s="103" t="n">
        <f aca="false">IF(G$1="P",MAX(0,G$2-$C754),IF(G$1="C",MAX(0,$C754-G$2)))</f>
        <v>0</v>
      </c>
      <c r="H754" s="103" t="n">
        <f aca="false">IF(H$1="P",MAX(0,H$2-$C754),IF(H$1="C",MAX(0,$C754-H$2)))</f>
        <v>0</v>
      </c>
      <c r="I754" s="103" t="n">
        <f aca="false">IF(I$1="P",MAX(0,I$2-$C754),IF(I$1="C",MAX(0,$C754-I$2)))</f>
        <v>0</v>
      </c>
      <c r="J754" s="103" t="n">
        <f aca="false">IF(J$1="P",MAX(0,J$2-$C754),IF(J$1="C",MAX(0,$C754-J$2)))</f>
        <v>0</v>
      </c>
      <c r="K754" s="103" t="n">
        <f aca="false">IF(K$1="P",MAX(0,K$2-$C754),IF(K$1="C",MAX(0,$C754-K$2)))</f>
        <v>0</v>
      </c>
      <c r="L754" s="103" t="n">
        <f aca="false">IF(L$1="P",MAX(0,L$2-$C754),IF(L$1="C",MAX(0,$C754-L$2)))</f>
        <v>0.380000000000003</v>
      </c>
      <c r="M754" s="103" t="n">
        <f aca="false">IF(M$1="P",MAX(0,M$2-$C754),IF(M$1="C",MAX(0,$C754-M$2)))</f>
        <v>29.62</v>
      </c>
      <c r="N754" s="103" t="n">
        <f aca="false">IF(N$1="P",MAX(0,N$2-$C754),IF(N$1="C",MAX(0,$C754-N$2)))</f>
        <v>24.62</v>
      </c>
      <c r="O754" s="103" t="n">
        <f aca="false">IF(O$1="P",MAX(0,O$2-$C754),IF(O$1="C",MAX(0,$C754-O$2)))</f>
        <v>19.62</v>
      </c>
      <c r="P754" s="103" t="n">
        <f aca="false">IF(P$1="P",MAX(0,P$2-$C754),IF(P$1="C",MAX(0,$C754-P$2)))</f>
        <v>14.62</v>
      </c>
      <c r="Q754" s="103" t="n">
        <f aca="false">IF(Q$1="P",MAX(0,Q$2-$C754),IF(Q$1="C",MAX(0,$C754-Q$2)))</f>
        <v>9.62</v>
      </c>
      <c r="R754" s="103" t="n">
        <f aca="false">IF(R$1="P",MAX(0,R$2-$C754),IF(R$1="C",MAX(0,$C754-R$2)))</f>
        <v>0</v>
      </c>
      <c r="S754" s="103" t="n">
        <f aca="false">IF(S$1="P",MAX(0,S$2-$C754),IF(S$1="C",MAX(0,$C754-S$2)))</f>
        <v>0</v>
      </c>
      <c r="T754" s="104" t="n">
        <f aca="false">A754</f>
        <v>35</v>
      </c>
      <c r="U754" s="105" t="n">
        <f aca="false">VLOOKUP($B754,Gas!$B$3:$E$2506,2)</f>
        <v>5.94</v>
      </c>
      <c r="V754" s="46" t="n">
        <f aca="false">C754/U754</f>
        <v>8.35353535353535</v>
      </c>
      <c r="W754" s="99" t="n">
        <f aca="false">VLOOKUP($B754,Gas!$B$3:$E$2506,4)</f>
        <v>0.653482417890748</v>
      </c>
    </row>
    <row r="755" customFormat="false" ht="12.75" hidden="false" customHeight="false" outlineLevel="0" collapsed="false">
      <c r="A755" s="95" t="n">
        <f aca="false">MONTH(B755)+(YEAR(B755)-1998)*12</f>
        <v>35</v>
      </c>
      <c r="B755" s="101" t="n">
        <v>36847</v>
      </c>
      <c r="C755" s="102" t="n">
        <v>48.82</v>
      </c>
      <c r="D755" s="98" t="n">
        <f aca="false">LN(C755/C754)</f>
        <v>-0.0162539132988409</v>
      </c>
      <c r="E755" s="106" t="n">
        <f aca="false">STDEV(D746:D755)*SQRT(trade_day)</f>
        <v>0.996458185248469</v>
      </c>
      <c r="F755" s="97"/>
      <c r="G755" s="103" t="n">
        <f aca="false">IF(G$1="P",MAX(0,G$2-$C755),IF(G$1="C",MAX(0,$C755-G$2)))</f>
        <v>0</v>
      </c>
      <c r="H755" s="103" t="n">
        <f aca="false">IF(H$1="P",MAX(0,H$2-$C755),IF(H$1="C",MAX(0,$C755-H$2)))</f>
        <v>0</v>
      </c>
      <c r="I755" s="103" t="n">
        <f aca="false">IF(I$1="P",MAX(0,I$2-$C755),IF(I$1="C",MAX(0,$C755-I$2)))</f>
        <v>0</v>
      </c>
      <c r="J755" s="103" t="n">
        <f aca="false">IF(J$1="P",MAX(0,J$2-$C755),IF(J$1="C",MAX(0,$C755-J$2)))</f>
        <v>0</v>
      </c>
      <c r="K755" s="103" t="n">
        <f aca="false">IF(K$1="P",MAX(0,K$2-$C755),IF(K$1="C",MAX(0,$C755-K$2)))</f>
        <v>0</v>
      </c>
      <c r="L755" s="103" t="n">
        <f aca="false">IF(L$1="P",MAX(0,L$2-$C755),IF(L$1="C",MAX(0,$C755-L$2)))</f>
        <v>1.18</v>
      </c>
      <c r="M755" s="103" t="n">
        <f aca="false">IF(M$1="P",MAX(0,M$2-$C755),IF(M$1="C",MAX(0,$C755-M$2)))</f>
        <v>28.82</v>
      </c>
      <c r="N755" s="103" t="n">
        <f aca="false">IF(N$1="P",MAX(0,N$2-$C755),IF(N$1="C",MAX(0,$C755-N$2)))</f>
        <v>23.82</v>
      </c>
      <c r="O755" s="103" t="n">
        <f aca="false">IF(O$1="P",MAX(0,O$2-$C755),IF(O$1="C",MAX(0,$C755-O$2)))</f>
        <v>18.82</v>
      </c>
      <c r="P755" s="103" t="n">
        <f aca="false">IF(P$1="P",MAX(0,P$2-$C755),IF(P$1="C",MAX(0,$C755-P$2)))</f>
        <v>13.82</v>
      </c>
      <c r="Q755" s="103" t="n">
        <f aca="false">IF(Q$1="P",MAX(0,Q$2-$C755),IF(Q$1="C",MAX(0,$C755-Q$2)))</f>
        <v>8.82</v>
      </c>
      <c r="R755" s="103" t="n">
        <f aca="false">IF(R$1="P",MAX(0,R$2-$C755),IF(R$1="C",MAX(0,$C755-R$2)))</f>
        <v>0</v>
      </c>
      <c r="S755" s="103" t="n">
        <f aca="false">IF(S$1="P",MAX(0,S$2-$C755),IF(S$1="C",MAX(0,$C755-S$2)))</f>
        <v>0</v>
      </c>
      <c r="T755" s="104" t="n">
        <f aca="false">A755</f>
        <v>35</v>
      </c>
      <c r="U755" s="105" t="n">
        <f aca="false">VLOOKUP($B755,Gas!$B$3:$E$2506,2)</f>
        <v>5.88</v>
      </c>
      <c r="V755" s="46" t="n">
        <f aca="false">C755/U755</f>
        <v>8.30272108843538</v>
      </c>
      <c r="W755" s="99" t="n">
        <f aca="false">VLOOKUP($B755,Gas!$B$3:$E$2506,4)</f>
        <v>0.660932255972068</v>
      </c>
    </row>
    <row r="756" customFormat="false" ht="12.75" hidden="false" customHeight="false" outlineLevel="0" collapsed="false">
      <c r="A756" s="95" t="n">
        <f aca="false">MONTH(B756)+(YEAR(B756)-1998)*12</f>
        <v>35</v>
      </c>
      <c r="B756" s="101" t="n">
        <v>36850</v>
      </c>
      <c r="C756" s="102" t="n">
        <v>52.55</v>
      </c>
      <c r="D756" s="98" t="n">
        <f aca="false">LN(C756/C755)</f>
        <v>0.0736250323581461</v>
      </c>
      <c r="E756" s="106" t="n">
        <f aca="false">STDEV(D747:D756)*SQRT(trade_day)</f>
        <v>1.03182803412996</v>
      </c>
      <c r="F756" s="97"/>
      <c r="G756" s="103" t="n">
        <f aca="false">IF(G$1="P",MAX(0,G$2-$C756),IF(G$1="C",MAX(0,$C756-G$2)))</f>
        <v>0</v>
      </c>
      <c r="H756" s="103" t="n">
        <f aca="false">IF(H$1="P",MAX(0,H$2-$C756),IF(H$1="C",MAX(0,$C756-H$2)))</f>
        <v>0</v>
      </c>
      <c r="I756" s="103" t="n">
        <f aca="false">IF(I$1="P",MAX(0,I$2-$C756),IF(I$1="C",MAX(0,$C756-I$2)))</f>
        <v>0</v>
      </c>
      <c r="J756" s="103" t="n">
        <f aca="false">IF(J$1="P",MAX(0,J$2-$C756),IF(J$1="C",MAX(0,$C756-J$2)))</f>
        <v>0</v>
      </c>
      <c r="K756" s="103" t="n">
        <f aca="false">IF(K$1="P",MAX(0,K$2-$C756),IF(K$1="C",MAX(0,$C756-K$2)))</f>
        <v>0</v>
      </c>
      <c r="L756" s="103" t="n">
        <f aca="false">IF(L$1="P",MAX(0,L$2-$C756),IF(L$1="C",MAX(0,$C756-L$2)))</f>
        <v>0</v>
      </c>
      <c r="M756" s="103" t="n">
        <f aca="false">IF(M$1="P",MAX(0,M$2-$C756),IF(M$1="C",MAX(0,$C756-M$2)))</f>
        <v>32.55</v>
      </c>
      <c r="N756" s="103" t="n">
        <f aca="false">IF(N$1="P",MAX(0,N$2-$C756),IF(N$1="C",MAX(0,$C756-N$2)))</f>
        <v>27.55</v>
      </c>
      <c r="O756" s="103" t="n">
        <f aca="false">IF(O$1="P",MAX(0,O$2-$C756),IF(O$1="C",MAX(0,$C756-O$2)))</f>
        <v>22.55</v>
      </c>
      <c r="P756" s="103" t="n">
        <f aca="false">IF(P$1="P",MAX(0,P$2-$C756),IF(P$1="C",MAX(0,$C756-P$2)))</f>
        <v>17.55</v>
      </c>
      <c r="Q756" s="103" t="n">
        <f aca="false">IF(Q$1="P",MAX(0,Q$2-$C756),IF(Q$1="C",MAX(0,$C756-Q$2)))</f>
        <v>12.55</v>
      </c>
      <c r="R756" s="103" t="n">
        <f aca="false">IF(R$1="P",MAX(0,R$2-$C756),IF(R$1="C",MAX(0,$C756-R$2)))</f>
        <v>2.55</v>
      </c>
      <c r="S756" s="103" t="n">
        <f aca="false">IF(S$1="P",MAX(0,S$2-$C756),IF(S$1="C",MAX(0,$C756-S$2)))</f>
        <v>0</v>
      </c>
      <c r="T756" s="104" t="n">
        <f aca="false">A756</f>
        <v>35</v>
      </c>
      <c r="U756" s="105" t="n">
        <f aca="false">VLOOKUP($B756,Gas!$B$3:$E$2506,2)</f>
        <v>5.635</v>
      </c>
      <c r="V756" s="46" t="n">
        <f aca="false">C756/U756</f>
        <v>9.32564330079858</v>
      </c>
      <c r="W756" s="99" t="n">
        <f aca="false">VLOOKUP($B756,Gas!$B$3:$E$2506,4)</f>
        <v>0.574975566840993</v>
      </c>
    </row>
    <row r="757" customFormat="false" ht="12.75" hidden="false" customHeight="false" outlineLevel="0" collapsed="false">
      <c r="A757" s="95" t="n">
        <f aca="false">MONTH(B757)+(YEAR(B757)-1998)*12</f>
        <v>35</v>
      </c>
      <c r="B757" s="101" t="n">
        <v>36851</v>
      </c>
      <c r="C757" s="102" t="n">
        <v>63.03</v>
      </c>
      <c r="D757" s="98" t="n">
        <f aca="false">LN(C757/C756)</f>
        <v>0.181845706202059</v>
      </c>
      <c r="E757" s="106" t="n">
        <f aca="false">STDEV(D748:D757)*SQRT(trade_day)</f>
        <v>1.17313194073704</v>
      </c>
      <c r="F757" s="97"/>
      <c r="G757" s="103" t="n">
        <f aca="false">IF(G$1="P",MAX(0,G$2-$C757),IF(G$1="C",MAX(0,$C757-G$2)))</f>
        <v>0</v>
      </c>
      <c r="H757" s="103" t="n">
        <f aca="false">IF(H$1="P",MAX(0,H$2-$C757),IF(H$1="C",MAX(0,$C757-H$2)))</f>
        <v>0</v>
      </c>
      <c r="I757" s="103" t="n">
        <f aca="false">IF(I$1="P",MAX(0,I$2-$C757),IF(I$1="C",MAX(0,$C757-I$2)))</f>
        <v>0</v>
      </c>
      <c r="J757" s="103" t="n">
        <f aca="false">IF(J$1="P",MAX(0,J$2-$C757),IF(J$1="C",MAX(0,$C757-J$2)))</f>
        <v>0</v>
      </c>
      <c r="K757" s="103" t="n">
        <f aca="false">IF(K$1="P",MAX(0,K$2-$C757),IF(K$1="C",MAX(0,$C757-K$2)))</f>
        <v>0</v>
      </c>
      <c r="L757" s="103" t="n">
        <f aca="false">IF(L$1="P",MAX(0,L$2-$C757),IF(L$1="C",MAX(0,$C757-L$2)))</f>
        <v>0</v>
      </c>
      <c r="M757" s="103" t="n">
        <f aca="false">IF(M$1="P",MAX(0,M$2-$C757),IF(M$1="C",MAX(0,$C757-M$2)))</f>
        <v>43.03</v>
      </c>
      <c r="N757" s="103" t="n">
        <f aca="false">IF(N$1="P",MAX(0,N$2-$C757),IF(N$1="C",MAX(0,$C757-N$2)))</f>
        <v>38.03</v>
      </c>
      <c r="O757" s="103" t="n">
        <f aca="false">IF(O$1="P",MAX(0,O$2-$C757),IF(O$1="C",MAX(0,$C757-O$2)))</f>
        <v>33.03</v>
      </c>
      <c r="P757" s="103" t="n">
        <f aca="false">IF(P$1="P",MAX(0,P$2-$C757),IF(P$1="C",MAX(0,$C757-P$2)))</f>
        <v>28.03</v>
      </c>
      <c r="Q757" s="103" t="n">
        <f aca="false">IF(Q$1="P",MAX(0,Q$2-$C757),IF(Q$1="C",MAX(0,$C757-Q$2)))</f>
        <v>23.03</v>
      </c>
      <c r="R757" s="103" t="n">
        <f aca="false">IF(R$1="P",MAX(0,R$2-$C757),IF(R$1="C",MAX(0,$C757-R$2)))</f>
        <v>13.03</v>
      </c>
      <c r="S757" s="103" t="n">
        <f aca="false">IF(S$1="P",MAX(0,S$2-$C757),IF(S$1="C",MAX(0,$C757-S$2)))</f>
        <v>0</v>
      </c>
      <c r="T757" s="104" t="n">
        <f aca="false">A757</f>
        <v>35</v>
      </c>
      <c r="U757" s="105" t="n">
        <f aca="false">VLOOKUP($B757,Gas!$B$3:$E$2506,2)</f>
        <v>6.235</v>
      </c>
      <c r="V757" s="46" t="n">
        <f aca="false">C757/U757</f>
        <v>10.1090617481957</v>
      </c>
      <c r="W757" s="99" t="n">
        <f aca="false">VLOOKUP($B757,Gas!$B$3:$E$2506,4)</f>
        <v>0.784616870710814</v>
      </c>
    </row>
    <row r="758" customFormat="false" ht="12.75" hidden="false" customHeight="false" outlineLevel="0" collapsed="false">
      <c r="A758" s="95" t="n">
        <f aca="false">MONTH(B758)+(YEAR(B758)-1998)*12</f>
        <v>35</v>
      </c>
      <c r="B758" s="101" t="n">
        <v>36852</v>
      </c>
      <c r="C758" s="102" t="n">
        <v>61.96</v>
      </c>
      <c r="D758" s="98" t="n">
        <f aca="false">LN(C758/C757)</f>
        <v>-0.0171217879763509</v>
      </c>
      <c r="E758" s="106" t="n">
        <f aca="false">STDEV(D749:D758)*SQRT(trade_day)</f>
        <v>1.2166817412319</v>
      </c>
      <c r="F758" s="97"/>
      <c r="G758" s="103" t="n">
        <f aca="false">IF(G$1="P",MAX(0,G$2-$C758),IF(G$1="C",MAX(0,$C758-G$2)))</f>
        <v>0</v>
      </c>
      <c r="H758" s="103" t="n">
        <f aca="false">IF(H$1="P",MAX(0,H$2-$C758),IF(H$1="C",MAX(0,$C758-H$2)))</f>
        <v>0</v>
      </c>
      <c r="I758" s="103" t="n">
        <f aca="false">IF(I$1="P",MAX(0,I$2-$C758),IF(I$1="C",MAX(0,$C758-I$2)))</f>
        <v>0</v>
      </c>
      <c r="J758" s="103" t="n">
        <f aca="false">IF(J$1="P",MAX(0,J$2-$C758),IF(J$1="C",MAX(0,$C758-J$2)))</f>
        <v>0</v>
      </c>
      <c r="K758" s="103" t="n">
        <f aca="false">IF(K$1="P",MAX(0,K$2-$C758),IF(K$1="C",MAX(0,$C758-K$2)))</f>
        <v>0</v>
      </c>
      <c r="L758" s="103" t="n">
        <f aca="false">IF(L$1="P",MAX(0,L$2-$C758),IF(L$1="C",MAX(0,$C758-L$2)))</f>
        <v>0</v>
      </c>
      <c r="M758" s="103" t="n">
        <f aca="false">IF(M$1="P",MAX(0,M$2-$C758),IF(M$1="C",MAX(0,$C758-M$2)))</f>
        <v>41.96</v>
      </c>
      <c r="N758" s="103" t="n">
        <f aca="false">IF(N$1="P",MAX(0,N$2-$C758),IF(N$1="C",MAX(0,$C758-N$2)))</f>
        <v>36.96</v>
      </c>
      <c r="O758" s="103" t="n">
        <f aca="false">IF(O$1="P",MAX(0,O$2-$C758),IF(O$1="C",MAX(0,$C758-O$2)))</f>
        <v>31.96</v>
      </c>
      <c r="P758" s="103" t="n">
        <f aca="false">IF(P$1="P",MAX(0,P$2-$C758),IF(P$1="C",MAX(0,$C758-P$2)))</f>
        <v>26.96</v>
      </c>
      <c r="Q758" s="103" t="n">
        <f aca="false">IF(Q$1="P",MAX(0,Q$2-$C758),IF(Q$1="C",MAX(0,$C758-Q$2)))</f>
        <v>21.96</v>
      </c>
      <c r="R758" s="103" t="n">
        <f aca="false">IF(R$1="P",MAX(0,R$2-$C758),IF(R$1="C",MAX(0,$C758-R$2)))</f>
        <v>11.96</v>
      </c>
      <c r="S758" s="103" t="n">
        <f aca="false">IF(S$1="P",MAX(0,S$2-$C758),IF(S$1="C",MAX(0,$C758-S$2)))</f>
        <v>0</v>
      </c>
      <c r="T758" s="104" t="n">
        <f aca="false">A758</f>
        <v>35</v>
      </c>
      <c r="U758" s="105" t="n">
        <f aca="false">VLOOKUP($B758,Gas!$B$3:$E$2506,2)</f>
        <v>6.34</v>
      </c>
      <c r="V758" s="46" t="n">
        <f aca="false">C758/U758</f>
        <v>9.77287066246057</v>
      </c>
      <c r="W758" s="99" t="n">
        <f aca="false">VLOOKUP($B758,Gas!$B$3:$E$2506,4)</f>
        <v>0.776132956707226</v>
      </c>
    </row>
    <row r="759" customFormat="false" ht="12.75" hidden="false" customHeight="false" outlineLevel="0" collapsed="false">
      <c r="A759" s="95" t="n">
        <f aca="false">MONTH(B759)+(YEAR(B759)-1998)*12</f>
        <v>35</v>
      </c>
      <c r="B759" s="101" t="n">
        <v>36857</v>
      </c>
      <c r="C759" s="102" t="n">
        <v>42.72</v>
      </c>
      <c r="D759" s="98" t="n">
        <f aca="false">LN(C759/C758)</f>
        <v>-0.371821820896729</v>
      </c>
      <c r="E759" s="106" t="n">
        <f aca="false">STDEV(D750:D759)*SQRT(trade_day)</f>
        <v>2.40705456977818</v>
      </c>
      <c r="F759" s="97"/>
      <c r="G759" s="103" t="n">
        <f aca="false">IF(G$1="P",MAX(0,G$2-$C759),IF(G$1="C",MAX(0,$C759-G$2)))</f>
        <v>0</v>
      </c>
      <c r="H759" s="103" t="n">
        <f aca="false">IF(H$1="P",MAX(0,H$2-$C759),IF(H$1="C",MAX(0,$C759-H$2)))</f>
        <v>0</v>
      </c>
      <c r="I759" s="103" t="n">
        <f aca="false">IF(I$1="P",MAX(0,I$2-$C759),IF(I$1="C",MAX(0,$C759-I$2)))</f>
        <v>0</v>
      </c>
      <c r="J759" s="103" t="n">
        <f aca="false">IF(J$1="P",MAX(0,J$2-$C759),IF(J$1="C",MAX(0,$C759-J$2)))</f>
        <v>0</v>
      </c>
      <c r="K759" s="103" t="n">
        <f aca="false">IF(K$1="P",MAX(0,K$2-$C759),IF(K$1="C",MAX(0,$C759-K$2)))</f>
        <v>0</v>
      </c>
      <c r="L759" s="103" t="n">
        <f aca="false">IF(L$1="P",MAX(0,L$2-$C759),IF(L$1="C",MAX(0,$C759-L$2)))</f>
        <v>7.28</v>
      </c>
      <c r="M759" s="103" t="n">
        <f aca="false">IF(M$1="P",MAX(0,M$2-$C759),IF(M$1="C",MAX(0,$C759-M$2)))</f>
        <v>22.72</v>
      </c>
      <c r="N759" s="103" t="n">
        <f aca="false">IF(N$1="P",MAX(0,N$2-$C759),IF(N$1="C",MAX(0,$C759-N$2)))</f>
        <v>17.72</v>
      </c>
      <c r="O759" s="103" t="n">
        <f aca="false">IF(O$1="P",MAX(0,O$2-$C759),IF(O$1="C",MAX(0,$C759-O$2)))</f>
        <v>12.72</v>
      </c>
      <c r="P759" s="103" t="n">
        <f aca="false">IF(P$1="P",MAX(0,P$2-$C759),IF(P$1="C",MAX(0,$C759-P$2)))</f>
        <v>7.72</v>
      </c>
      <c r="Q759" s="103" t="n">
        <f aca="false">IF(Q$1="P",MAX(0,Q$2-$C759),IF(Q$1="C",MAX(0,$C759-Q$2)))</f>
        <v>2.72</v>
      </c>
      <c r="R759" s="103" t="n">
        <f aca="false">IF(R$1="P",MAX(0,R$2-$C759),IF(R$1="C",MAX(0,$C759-R$2)))</f>
        <v>0</v>
      </c>
      <c r="S759" s="103" t="n">
        <f aca="false">IF(S$1="P",MAX(0,S$2-$C759),IF(S$1="C",MAX(0,$C759-S$2)))</f>
        <v>0</v>
      </c>
      <c r="T759" s="104" t="n">
        <f aca="false">A759</f>
        <v>35</v>
      </c>
      <c r="U759" s="105" t="n">
        <f aca="false">VLOOKUP($B759,Gas!$B$3:$E$2506,2)</f>
        <v>6.315</v>
      </c>
      <c r="V759" s="46" t="n">
        <f aca="false">C759/U759</f>
        <v>6.76484560570071</v>
      </c>
      <c r="W759" s="99" t="n">
        <f aca="false">VLOOKUP($B759,Gas!$B$3:$E$2506,4)</f>
        <v>0.692776752557525</v>
      </c>
    </row>
    <row r="760" customFormat="false" ht="12.75" hidden="false" customHeight="false" outlineLevel="0" collapsed="false">
      <c r="A760" s="95" t="n">
        <f aca="false">MONTH(B760)+(YEAR(B760)-1998)*12</f>
        <v>35</v>
      </c>
      <c r="B760" s="101" t="n">
        <v>36858</v>
      </c>
      <c r="C760" s="102" t="n">
        <v>42.41</v>
      </c>
      <c r="D760" s="98" t="n">
        <f aca="false">LN(C760/C759)</f>
        <v>-0.00728301116544009</v>
      </c>
      <c r="E760" s="106" t="n">
        <f aca="false">STDEV(D751:D760)*SQRT(trade_day)</f>
        <v>2.40376439158401</v>
      </c>
      <c r="F760" s="97"/>
      <c r="G760" s="103" t="n">
        <f aca="false">IF(G$1="P",MAX(0,G$2-$C760),IF(G$1="C",MAX(0,$C760-G$2)))</f>
        <v>0</v>
      </c>
      <c r="H760" s="103" t="n">
        <f aca="false">IF(H$1="P",MAX(0,H$2-$C760),IF(H$1="C",MAX(0,$C760-H$2)))</f>
        <v>0</v>
      </c>
      <c r="I760" s="103" t="n">
        <f aca="false">IF(I$1="P",MAX(0,I$2-$C760),IF(I$1="C",MAX(0,$C760-I$2)))</f>
        <v>0</v>
      </c>
      <c r="J760" s="103" t="n">
        <f aca="false">IF(J$1="P",MAX(0,J$2-$C760),IF(J$1="C",MAX(0,$C760-J$2)))</f>
        <v>0</v>
      </c>
      <c r="K760" s="103" t="n">
        <f aca="false">IF(K$1="P",MAX(0,K$2-$C760),IF(K$1="C",MAX(0,$C760-K$2)))</f>
        <v>0</v>
      </c>
      <c r="L760" s="103" t="n">
        <f aca="false">IF(L$1="P",MAX(0,L$2-$C760),IF(L$1="C",MAX(0,$C760-L$2)))</f>
        <v>7.59</v>
      </c>
      <c r="M760" s="103" t="n">
        <f aca="false">IF(M$1="P",MAX(0,M$2-$C760),IF(M$1="C",MAX(0,$C760-M$2)))</f>
        <v>22.41</v>
      </c>
      <c r="N760" s="103" t="n">
        <f aca="false">IF(N$1="P",MAX(0,N$2-$C760),IF(N$1="C",MAX(0,$C760-N$2)))</f>
        <v>17.41</v>
      </c>
      <c r="O760" s="103" t="n">
        <f aca="false">IF(O$1="P",MAX(0,O$2-$C760),IF(O$1="C",MAX(0,$C760-O$2)))</f>
        <v>12.41</v>
      </c>
      <c r="P760" s="103" t="n">
        <f aca="false">IF(P$1="P",MAX(0,P$2-$C760),IF(P$1="C",MAX(0,$C760-P$2)))</f>
        <v>7.41</v>
      </c>
      <c r="Q760" s="103" t="n">
        <f aca="false">IF(Q$1="P",MAX(0,Q$2-$C760),IF(Q$1="C",MAX(0,$C760-Q$2)))</f>
        <v>2.41</v>
      </c>
      <c r="R760" s="103" t="n">
        <f aca="false">IF(R$1="P",MAX(0,R$2-$C760),IF(R$1="C",MAX(0,$C760-R$2)))</f>
        <v>0</v>
      </c>
      <c r="S760" s="103" t="n">
        <f aca="false">IF(S$1="P",MAX(0,S$2-$C760),IF(S$1="C",MAX(0,$C760-S$2)))</f>
        <v>0</v>
      </c>
      <c r="T760" s="104" t="n">
        <f aca="false">A760</f>
        <v>35</v>
      </c>
      <c r="U760" s="105" t="n">
        <f aca="false">VLOOKUP($B760,Gas!$B$3:$E$2506,2)</f>
        <v>6.245</v>
      </c>
      <c r="V760" s="46" t="n">
        <f aca="false">C760/U760</f>
        <v>6.79103282626101</v>
      </c>
      <c r="W760" s="99" t="n">
        <f aca="false">VLOOKUP($B760,Gas!$B$3:$E$2506,4)</f>
        <v>0.623965190699344</v>
      </c>
    </row>
    <row r="761" customFormat="false" ht="12.75" hidden="false" customHeight="false" outlineLevel="0" collapsed="false">
      <c r="A761" s="95" t="n">
        <f aca="false">MONTH(B761)+(YEAR(B761)-1998)*12</f>
        <v>35</v>
      </c>
      <c r="B761" s="101" t="n">
        <v>36859</v>
      </c>
      <c r="C761" s="102" t="n">
        <v>53.67</v>
      </c>
      <c r="D761" s="98" t="n">
        <f aca="false">LN(C761/C760)</f>
        <v>0.235470002702238</v>
      </c>
      <c r="E761" s="106" t="n">
        <f aca="false">STDEV(D752:D761)*SQRT(trade_day)</f>
        <v>2.57892027203228</v>
      </c>
      <c r="F761" s="97"/>
      <c r="G761" s="103" t="n">
        <f aca="false">IF(G$1="P",MAX(0,G$2-$C761),IF(G$1="C",MAX(0,$C761-G$2)))</f>
        <v>0</v>
      </c>
      <c r="H761" s="103" t="n">
        <f aca="false">IF(H$1="P",MAX(0,H$2-$C761),IF(H$1="C",MAX(0,$C761-H$2)))</f>
        <v>0</v>
      </c>
      <c r="I761" s="103" t="n">
        <f aca="false">IF(I$1="P",MAX(0,I$2-$C761),IF(I$1="C",MAX(0,$C761-I$2)))</f>
        <v>0</v>
      </c>
      <c r="J761" s="103" t="n">
        <f aca="false">IF(J$1="P",MAX(0,J$2-$C761),IF(J$1="C",MAX(0,$C761-J$2)))</f>
        <v>0</v>
      </c>
      <c r="K761" s="103" t="n">
        <f aca="false">IF(K$1="P",MAX(0,K$2-$C761),IF(K$1="C",MAX(0,$C761-K$2)))</f>
        <v>0</v>
      </c>
      <c r="L761" s="103" t="n">
        <f aca="false">IF(L$1="P",MAX(0,L$2-$C761),IF(L$1="C",MAX(0,$C761-L$2)))</f>
        <v>0</v>
      </c>
      <c r="M761" s="103" t="n">
        <f aca="false">IF(M$1="P",MAX(0,M$2-$C761),IF(M$1="C",MAX(0,$C761-M$2)))</f>
        <v>33.67</v>
      </c>
      <c r="N761" s="103" t="n">
        <f aca="false">IF(N$1="P",MAX(0,N$2-$C761),IF(N$1="C",MAX(0,$C761-N$2)))</f>
        <v>28.67</v>
      </c>
      <c r="O761" s="103" t="n">
        <f aca="false">IF(O$1="P",MAX(0,O$2-$C761),IF(O$1="C",MAX(0,$C761-O$2)))</f>
        <v>23.67</v>
      </c>
      <c r="P761" s="103" t="n">
        <f aca="false">IF(P$1="P",MAX(0,P$2-$C761),IF(P$1="C",MAX(0,$C761-P$2)))</f>
        <v>18.67</v>
      </c>
      <c r="Q761" s="103" t="n">
        <f aca="false">IF(Q$1="P",MAX(0,Q$2-$C761),IF(Q$1="C",MAX(0,$C761-Q$2)))</f>
        <v>13.67</v>
      </c>
      <c r="R761" s="103" t="n">
        <f aca="false">IF(R$1="P",MAX(0,R$2-$C761),IF(R$1="C",MAX(0,$C761-R$2)))</f>
        <v>3.67</v>
      </c>
      <c r="S761" s="103" t="n">
        <f aca="false">IF(S$1="P",MAX(0,S$2-$C761),IF(S$1="C",MAX(0,$C761-S$2)))</f>
        <v>0</v>
      </c>
      <c r="T761" s="104" t="n">
        <f aca="false">A761</f>
        <v>35</v>
      </c>
      <c r="U761" s="105" t="n">
        <f aca="false">VLOOKUP($B761,Gas!$B$3:$E$2506,2)</f>
        <v>5.925</v>
      </c>
      <c r="V761" s="46" t="n">
        <f aca="false">C761/U761</f>
        <v>9.05822784810127</v>
      </c>
      <c r="W761" s="99" t="n">
        <f aca="false">VLOOKUP($B761,Gas!$B$3:$E$2506,4)</f>
        <v>0.730871845012861</v>
      </c>
    </row>
    <row r="762" customFormat="false" ht="12.75" hidden="false" customHeight="false" outlineLevel="0" collapsed="false">
      <c r="A762" s="95" t="n">
        <f aca="false">MONTH(B762)+(YEAR(B762)-1998)*12</f>
        <v>35</v>
      </c>
      <c r="B762" s="101" t="n">
        <v>36860</v>
      </c>
      <c r="C762" s="102" t="n">
        <v>52.07</v>
      </c>
      <c r="D762" s="98" t="n">
        <f aca="false">LN(C762/C761)</f>
        <v>-0.0302652190139298</v>
      </c>
      <c r="E762" s="106" t="n">
        <f aca="false">STDEV(D753:D762)*SQRT(trade_day)</f>
        <v>2.56444335330306</v>
      </c>
      <c r="F762" s="97"/>
      <c r="G762" s="103" t="n">
        <f aca="false">IF(G$1="P",MAX(0,G$2-$C762),IF(G$1="C",MAX(0,$C762-G$2)))</f>
        <v>0</v>
      </c>
      <c r="H762" s="103" t="n">
        <f aca="false">IF(H$1="P",MAX(0,H$2-$C762),IF(H$1="C",MAX(0,$C762-H$2)))</f>
        <v>0</v>
      </c>
      <c r="I762" s="103" t="n">
        <f aca="false">IF(I$1="P",MAX(0,I$2-$C762),IF(I$1="C",MAX(0,$C762-I$2)))</f>
        <v>0</v>
      </c>
      <c r="J762" s="103" t="n">
        <f aca="false">IF(J$1="P",MAX(0,J$2-$C762),IF(J$1="C",MAX(0,$C762-J$2)))</f>
        <v>0</v>
      </c>
      <c r="K762" s="103" t="n">
        <f aca="false">IF(K$1="P",MAX(0,K$2-$C762),IF(K$1="C",MAX(0,$C762-K$2)))</f>
        <v>0</v>
      </c>
      <c r="L762" s="103" t="n">
        <f aca="false">IF(L$1="P",MAX(0,L$2-$C762),IF(L$1="C",MAX(0,$C762-L$2)))</f>
        <v>0</v>
      </c>
      <c r="M762" s="103" t="n">
        <f aca="false">IF(M$1="P",MAX(0,M$2-$C762),IF(M$1="C",MAX(0,$C762-M$2)))</f>
        <v>32.07</v>
      </c>
      <c r="N762" s="103" t="n">
        <f aca="false">IF(N$1="P",MAX(0,N$2-$C762),IF(N$1="C",MAX(0,$C762-N$2)))</f>
        <v>27.07</v>
      </c>
      <c r="O762" s="103" t="n">
        <f aca="false">IF(O$1="P",MAX(0,O$2-$C762),IF(O$1="C",MAX(0,$C762-O$2)))</f>
        <v>22.07</v>
      </c>
      <c r="P762" s="103" t="n">
        <f aca="false">IF(P$1="P",MAX(0,P$2-$C762),IF(P$1="C",MAX(0,$C762-P$2)))</f>
        <v>17.07</v>
      </c>
      <c r="Q762" s="103" t="n">
        <f aca="false">IF(Q$1="P",MAX(0,Q$2-$C762),IF(Q$1="C",MAX(0,$C762-Q$2)))</f>
        <v>12.07</v>
      </c>
      <c r="R762" s="103" t="n">
        <f aca="false">IF(R$1="P",MAX(0,R$2-$C762),IF(R$1="C",MAX(0,$C762-R$2)))</f>
        <v>2.07</v>
      </c>
      <c r="S762" s="103" t="n">
        <f aca="false">IF(S$1="P",MAX(0,S$2-$C762),IF(S$1="C",MAX(0,$C762-S$2)))</f>
        <v>0</v>
      </c>
      <c r="T762" s="104" t="n">
        <f aca="false">A762</f>
        <v>35</v>
      </c>
      <c r="U762" s="105" t="n">
        <f aca="false">VLOOKUP($B762,Gas!$B$3:$E$2506,2)</f>
        <v>5.95</v>
      </c>
      <c r="V762" s="46" t="n">
        <f aca="false">C762/U762</f>
        <v>8.75126050420168</v>
      </c>
      <c r="W762" s="99" t="n">
        <f aca="false">VLOOKUP($B762,Gas!$B$3:$E$2506,4)</f>
        <v>0.730141680795878</v>
      </c>
    </row>
    <row r="763" customFormat="false" ht="12.75" hidden="false" customHeight="false" outlineLevel="0" collapsed="false">
      <c r="A763" s="95" t="n">
        <f aca="false">MONTH(B763)+(YEAR(B763)-1998)*12</f>
        <v>36</v>
      </c>
      <c r="B763" s="101" t="n">
        <v>36861</v>
      </c>
      <c r="C763" s="102" t="n">
        <v>49.19</v>
      </c>
      <c r="D763" s="98" t="n">
        <f aca="false">LN(C763/C762)</f>
        <v>-0.0568986163675593</v>
      </c>
      <c r="E763" s="106" t="n">
        <f aca="false">STDEV(D754:D763)*SQRT(trade_day)</f>
        <v>2.58670008677544</v>
      </c>
      <c r="F763" s="97"/>
      <c r="G763" s="103" t="n">
        <f aca="false">IF(G$1="P",MAX(0,G$2-$C763),IF(G$1="C",MAX(0,$C763-G$2)))</f>
        <v>0</v>
      </c>
      <c r="H763" s="103" t="n">
        <f aca="false">IF(H$1="P",MAX(0,H$2-$C763),IF(H$1="C",MAX(0,$C763-H$2)))</f>
        <v>0</v>
      </c>
      <c r="I763" s="103" t="n">
        <f aca="false">IF(I$1="P",MAX(0,I$2-$C763),IF(I$1="C",MAX(0,$C763-I$2)))</f>
        <v>0</v>
      </c>
      <c r="J763" s="103" t="n">
        <f aca="false">IF(J$1="P",MAX(0,J$2-$C763),IF(J$1="C",MAX(0,$C763-J$2)))</f>
        <v>0</v>
      </c>
      <c r="K763" s="103" t="n">
        <f aca="false">IF(K$1="P",MAX(0,K$2-$C763),IF(K$1="C",MAX(0,$C763-K$2)))</f>
        <v>0</v>
      </c>
      <c r="L763" s="103" t="n">
        <f aca="false">IF(L$1="P",MAX(0,L$2-$C763),IF(L$1="C",MAX(0,$C763-L$2)))</f>
        <v>0.810000000000002</v>
      </c>
      <c r="M763" s="103" t="n">
        <f aca="false">IF(M$1="P",MAX(0,M$2-$C763),IF(M$1="C",MAX(0,$C763-M$2)))</f>
        <v>29.19</v>
      </c>
      <c r="N763" s="103" t="n">
        <f aca="false">IF(N$1="P",MAX(0,N$2-$C763),IF(N$1="C",MAX(0,$C763-N$2)))</f>
        <v>24.19</v>
      </c>
      <c r="O763" s="103" t="n">
        <f aca="false">IF(O$1="P",MAX(0,O$2-$C763),IF(O$1="C",MAX(0,$C763-O$2)))</f>
        <v>19.19</v>
      </c>
      <c r="P763" s="103" t="n">
        <f aca="false">IF(P$1="P",MAX(0,P$2-$C763),IF(P$1="C",MAX(0,$C763-P$2)))</f>
        <v>14.19</v>
      </c>
      <c r="Q763" s="103" t="n">
        <f aca="false">IF(Q$1="P",MAX(0,Q$2-$C763),IF(Q$1="C",MAX(0,$C763-Q$2)))</f>
        <v>9.19</v>
      </c>
      <c r="R763" s="103" t="n">
        <f aca="false">IF(R$1="P",MAX(0,R$2-$C763),IF(R$1="C",MAX(0,$C763-R$2)))</f>
        <v>0</v>
      </c>
      <c r="S763" s="103" t="n">
        <f aca="false">IF(S$1="P",MAX(0,S$2-$C763),IF(S$1="C",MAX(0,$C763-S$2)))</f>
        <v>0</v>
      </c>
      <c r="T763" s="104" t="n">
        <f aca="false">A763</f>
        <v>36</v>
      </c>
      <c r="U763" s="105" t="n">
        <f aca="false">VLOOKUP($B763,Gas!$B$3:$E$2506,2)</f>
        <v>6.31</v>
      </c>
      <c r="V763" s="46" t="n">
        <f aca="false">C763/U763</f>
        <v>7.79556259904913</v>
      </c>
      <c r="W763" s="99" t="n">
        <f aca="false">VLOOKUP($B763,Gas!$B$3:$E$2506,4)</f>
        <v>0.518926788935685</v>
      </c>
    </row>
    <row r="764" customFormat="false" ht="12.75" hidden="false" customHeight="false" outlineLevel="0" collapsed="false">
      <c r="A764" s="95" t="n">
        <f aca="false">MONTH(B764)+(YEAR(B764)-1998)*12</f>
        <v>36</v>
      </c>
      <c r="B764" s="101" t="n">
        <v>36864</v>
      </c>
      <c r="C764" s="102" t="n">
        <v>55.12</v>
      </c>
      <c r="D764" s="98" t="n">
        <f aca="false">LN(C764/C763)</f>
        <v>0.113822275898155</v>
      </c>
      <c r="E764" s="106" t="n">
        <f aca="false">STDEV(D755:D764)*SQRT(trade_day)</f>
        <v>2.62890152380018</v>
      </c>
      <c r="F764" s="97"/>
      <c r="G764" s="103" t="n">
        <f aca="false">IF(G$1="P",MAX(0,G$2-$C764),IF(G$1="C",MAX(0,$C764-G$2)))</f>
        <v>0</v>
      </c>
      <c r="H764" s="103" t="n">
        <f aca="false">IF(H$1="P",MAX(0,H$2-$C764),IF(H$1="C",MAX(0,$C764-H$2)))</f>
        <v>0</v>
      </c>
      <c r="I764" s="103" t="n">
        <f aca="false">IF(I$1="P",MAX(0,I$2-$C764),IF(I$1="C",MAX(0,$C764-I$2)))</f>
        <v>0</v>
      </c>
      <c r="J764" s="103" t="n">
        <f aca="false">IF(J$1="P",MAX(0,J$2-$C764),IF(J$1="C",MAX(0,$C764-J$2)))</f>
        <v>0</v>
      </c>
      <c r="K764" s="103" t="n">
        <f aca="false">IF(K$1="P",MAX(0,K$2-$C764),IF(K$1="C",MAX(0,$C764-K$2)))</f>
        <v>0</v>
      </c>
      <c r="L764" s="103" t="n">
        <f aca="false">IF(L$1="P",MAX(0,L$2-$C764),IF(L$1="C",MAX(0,$C764-L$2)))</f>
        <v>0</v>
      </c>
      <c r="M764" s="103" t="n">
        <f aca="false">IF(M$1="P",MAX(0,M$2-$C764),IF(M$1="C",MAX(0,$C764-M$2)))</f>
        <v>35.12</v>
      </c>
      <c r="N764" s="103" t="n">
        <f aca="false">IF(N$1="P",MAX(0,N$2-$C764),IF(N$1="C",MAX(0,$C764-N$2)))</f>
        <v>30.12</v>
      </c>
      <c r="O764" s="103" t="n">
        <f aca="false">IF(O$1="P",MAX(0,O$2-$C764),IF(O$1="C",MAX(0,$C764-O$2)))</f>
        <v>25.12</v>
      </c>
      <c r="P764" s="103" t="n">
        <f aca="false">IF(P$1="P",MAX(0,P$2-$C764),IF(P$1="C",MAX(0,$C764-P$2)))</f>
        <v>20.12</v>
      </c>
      <c r="Q764" s="103" t="n">
        <f aca="false">IF(Q$1="P",MAX(0,Q$2-$C764),IF(Q$1="C",MAX(0,$C764-Q$2)))</f>
        <v>15.12</v>
      </c>
      <c r="R764" s="103" t="n">
        <f aca="false">IF(R$1="P",MAX(0,R$2-$C764),IF(R$1="C",MAX(0,$C764-R$2)))</f>
        <v>5.12</v>
      </c>
      <c r="S764" s="103" t="n">
        <f aca="false">IF(S$1="P",MAX(0,S$2-$C764),IF(S$1="C",MAX(0,$C764-S$2)))</f>
        <v>0</v>
      </c>
      <c r="T764" s="104" t="n">
        <f aca="false">A764</f>
        <v>36</v>
      </c>
      <c r="U764" s="105" t="n">
        <f aca="false">VLOOKUP($B764,Gas!$B$3:$E$2506,2)</f>
        <v>6.595</v>
      </c>
      <c r="V764" s="46" t="n">
        <f aca="false">C764/U764</f>
        <v>8.35784685367703</v>
      </c>
      <c r="W764" s="99" t="n">
        <f aca="false">VLOOKUP($B764,Gas!$B$3:$E$2506,4)</f>
        <v>0.573962562761202</v>
      </c>
    </row>
    <row r="765" customFormat="false" ht="12.75" hidden="false" customHeight="false" outlineLevel="0" collapsed="false">
      <c r="A765" s="95" t="n">
        <f aca="false">MONTH(B765)+(YEAR(B765)-1998)*12</f>
        <v>36</v>
      </c>
      <c r="B765" s="101" t="n">
        <v>36865</v>
      </c>
      <c r="C765" s="102" t="n">
        <v>77.15</v>
      </c>
      <c r="D765" s="98" t="n">
        <f aca="false">LN(C765/C764)</f>
        <v>0.336238952103767</v>
      </c>
      <c r="E765" s="106" t="n">
        <f aca="false">STDEV(D756:D765)*SQRT(trade_day)</f>
        <v>3.0811120037399</v>
      </c>
      <c r="F765" s="97"/>
      <c r="G765" s="103" t="n">
        <f aca="false">IF(G$1="P",MAX(0,G$2-$C765),IF(G$1="C",MAX(0,$C765-G$2)))</f>
        <v>0</v>
      </c>
      <c r="H765" s="103" t="n">
        <f aca="false">IF(H$1="P",MAX(0,H$2-$C765),IF(H$1="C",MAX(0,$C765-H$2)))</f>
        <v>0</v>
      </c>
      <c r="I765" s="103" t="n">
        <f aca="false">IF(I$1="P",MAX(0,I$2-$C765),IF(I$1="C",MAX(0,$C765-I$2)))</f>
        <v>0</v>
      </c>
      <c r="J765" s="103" t="n">
        <f aca="false">IF(J$1="P",MAX(0,J$2-$C765),IF(J$1="C",MAX(0,$C765-J$2)))</f>
        <v>0</v>
      </c>
      <c r="K765" s="103" t="n">
        <f aca="false">IF(K$1="P",MAX(0,K$2-$C765),IF(K$1="C",MAX(0,$C765-K$2)))</f>
        <v>0</v>
      </c>
      <c r="L765" s="103" t="n">
        <f aca="false">IF(L$1="P",MAX(0,L$2-$C765),IF(L$1="C",MAX(0,$C765-L$2)))</f>
        <v>0</v>
      </c>
      <c r="M765" s="103" t="n">
        <f aca="false">IF(M$1="P",MAX(0,M$2-$C765),IF(M$1="C",MAX(0,$C765-M$2)))</f>
        <v>57.15</v>
      </c>
      <c r="N765" s="103" t="n">
        <f aca="false">IF(N$1="P",MAX(0,N$2-$C765),IF(N$1="C",MAX(0,$C765-N$2)))</f>
        <v>52.15</v>
      </c>
      <c r="O765" s="103" t="n">
        <f aca="false">IF(O$1="P",MAX(0,O$2-$C765),IF(O$1="C",MAX(0,$C765-O$2)))</f>
        <v>47.15</v>
      </c>
      <c r="P765" s="103" t="n">
        <f aca="false">IF(P$1="P",MAX(0,P$2-$C765),IF(P$1="C",MAX(0,$C765-P$2)))</f>
        <v>42.15</v>
      </c>
      <c r="Q765" s="103" t="n">
        <f aca="false">IF(Q$1="P",MAX(0,Q$2-$C765),IF(Q$1="C",MAX(0,$C765-Q$2)))</f>
        <v>37.15</v>
      </c>
      <c r="R765" s="103" t="n">
        <f aca="false">IF(R$1="P",MAX(0,R$2-$C765),IF(R$1="C",MAX(0,$C765-R$2)))</f>
        <v>27.15</v>
      </c>
      <c r="S765" s="103" t="n">
        <f aca="false">IF(S$1="P",MAX(0,S$2-$C765),IF(S$1="C",MAX(0,$C765-S$2)))</f>
        <v>0</v>
      </c>
      <c r="T765" s="104" t="n">
        <f aca="false">A765</f>
        <v>36</v>
      </c>
      <c r="U765" s="105" t="n">
        <f aca="false">VLOOKUP($B765,Gas!$B$3:$E$2506,2)</f>
        <v>7.485</v>
      </c>
      <c r="V765" s="46" t="n">
        <f aca="false">C765/U765</f>
        <v>10.3072812291249</v>
      </c>
      <c r="W765" s="99" t="n">
        <f aca="false">VLOOKUP($B765,Gas!$B$3:$E$2506,4)</f>
        <v>0.932627269527411</v>
      </c>
    </row>
    <row r="766" customFormat="false" ht="12.75" hidden="false" customHeight="false" outlineLevel="0" collapsed="false">
      <c r="A766" s="95" t="n">
        <f aca="false">MONTH(B766)+(YEAR(B766)-1998)*12</f>
        <v>36</v>
      </c>
      <c r="B766" s="101" t="n">
        <v>36866</v>
      </c>
      <c r="C766" s="102" t="n">
        <v>79.22</v>
      </c>
      <c r="D766" s="98" t="n">
        <f aca="false">LN(C766/C765)</f>
        <v>0.0264772133846008</v>
      </c>
      <c r="E766" s="106" t="n">
        <f aca="false">STDEV(D757:D766)*SQRT(trade_day)</f>
        <v>3.07828517009657</v>
      </c>
      <c r="F766" s="97"/>
      <c r="G766" s="103" t="n">
        <f aca="false">IF(G$1="P",MAX(0,G$2-$C766),IF(G$1="C",MAX(0,$C766-G$2)))</f>
        <v>0</v>
      </c>
      <c r="H766" s="103" t="n">
        <f aca="false">IF(H$1="P",MAX(0,H$2-$C766),IF(H$1="C",MAX(0,$C766-H$2)))</f>
        <v>0</v>
      </c>
      <c r="I766" s="103" t="n">
        <f aca="false">IF(I$1="P",MAX(0,I$2-$C766),IF(I$1="C",MAX(0,$C766-I$2)))</f>
        <v>0</v>
      </c>
      <c r="J766" s="103" t="n">
        <f aca="false">IF(J$1="P",MAX(0,J$2-$C766),IF(J$1="C",MAX(0,$C766-J$2)))</f>
        <v>0</v>
      </c>
      <c r="K766" s="103" t="n">
        <f aca="false">IF(K$1="P",MAX(0,K$2-$C766),IF(K$1="C",MAX(0,$C766-K$2)))</f>
        <v>0</v>
      </c>
      <c r="L766" s="103" t="n">
        <f aca="false">IF(L$1="P",MAX(0,L$2-$C766),IF(L$1="C",MAX(0,$C766-L$2)))</f>
        <v>0</v>
      </c>
      <c r="M766" s="103" t="n">
        <f aca="false">IF(M$1="P",MAX(0,M$2-$C766),IF(M$1="C",MAX(0,$C766-M$2)))</f>
        <v>59.22</v>
      </c>
      <c r="N766" s="103" t="n">
        <f aca="false">IF(N$1="P",MAX(0,N$2-$C766),IF(N$1="C",MAX(0,$C766-N$2)))</f>
        <v>54.22</v>
      </c>
      <c r="O766" s="103" t="n">
        <f aca="false">IF(O$1="P",MAX(0,O$2-$C766),IF(O$1="C",MAX(0,$C766-O$2)))</f>
        <v>49.22</v>
      </c>
      <c r="P766" s="103" t="n">
        <f aca="false">IF(P$1="P",MAX(0,P$2-$C766),IF(P$1="C",MAX(0,$C766-P$2)))</f>
        <v>44.22</v>
      </c>
      <c r="Q766" s="103" t="n">
        <f aca="false">IF(Q$1="P",MAX(0,Q$2-$C766),IF(Q$1="C",MAX(0,$C766-Q$2)))</f>
        <v>39.22</v>
      </c>
      <c r="R766" s="103" t="n">
        <f aca="false">IF(R$1="P",MAX(0,R$2-$C766),IF(R$1="C",MAX(0,$C766-R$2)))</f>
        <v>29.22</v>
      </c>
      <c r="S766" s="103" t="n">
        <f aca="false">IF(S$1="P",MAX(0,S$2-$C766),IF(S$1="C",MAX(0,$C766-S$2)))</f>
        <v>0</v>
      </c>
      <c r="T766" s="104" t="n">
        <f aca="false">A766</f>
        <v>36</v>
      </c>
      <c r="U766" s="105" t="n">
        <f aca="false">VLOOKUP($B766,Gas!$B$3:$E$2506,2)</f>
        <v>8.015</v>
      </c>
      <c r="V766" s="46" t="n">
        <f aca="false">C766/U766</f>
        <v>9.88396756082346</v>
      </c>
      <c r="W766" s="99" t="n">
        <f aca="false">VLOOKUP($B766,Gas!$B$3:$E$2506,4)</f>
        <v>0.97278449334734</v>
      </c>
    </row>
    <row r="767" customFormat="false" ht="12.75" hidden="false" customHeight="false" outlineLevel="0" collapsed="false">
      <c r="A767" s="95" t="n">
        <f aca="false">MONTH(B767)+(YEAR(B767)-1998)*12</f>
        <v>36</v>
      </c>
      <c r="B767" s="101" t="n">
        <v>36867</v>
      </c>
      <c r="C767" s="102" t="n">
        <v>79.85</v>
      </c>
      <c r="D767" s="98" t="n">
        <f aca="false">LN(C767/C766)</f>
        <v>0.00792108246725076</v>
      </c>
      <c r="E767" s="106" t="n">
        <f aca="false">STDEV(D758:D767)*SQRT(trade_day)</f>
        <v>2.97852535815568</v>
      </c>
      <c r="F767" s="97"/>
      <c r="G767" s="103" t="n">
        <f aca="false">IF(G$1="P",MAX(0,G$2-$C767),IF(G$1="C",MAX(0,$C767-G$2)))</f>
        <v>0</v>
      </c>
      <c r="H767" s="103" t="n">
        <f aca="false">IF(H$1="P",MAX(0,H$2-$C767),IF(H$1="C",MAX(0,$C767-H$2)))</f>
        <v>0</v>
      </c>
      <c r="I767" s="103" t="n">
        <f aca="false">IF(I$1="P",MAX(0,I$2-$C767),IF(I$1="C",MAX(0,$C767-I$2)))</f>
        <v>0</v>
      </c>
      <c r="J767" s="103" t="n">
        <f aca="false">IF(J$1="P",MAX(0,J$2-$C767),IF(J$1="C",MAX(0,$C767-J$2)))</f>
        <v>0</v>
      </c>
      <c r="K767" s="103" t="n">
        <f aca="false">IF(K$1="P",MAX(0,K$2-$C767),IF(K$1="C",MAX(0,$C767-K$2)))</f>
        <v>0</v>
      </c>
      <c r="L767" s="103" t="n">
        <f aca="false">IF(L$1="P",MAX(0,L$2-$C767),IF(L$1="C",MAX(0,$C767-L$2)))</f>
        <v>0</v>
      </c>
      <c r="M767" s="103" t="n">
        <f aca="false">IF(M$1="P",MAX(0,M$2-$C767),IF(M$1="C",MAX(0,$C767-M$2)))</f>
        <v>59.85</v>
      </c>
      <c r="N767" s="103" t="n">
        <f aca="false">IF(N$1="P",MAX(0,N$2-$C767),IF(N$1="C",MAX(0,$C767-N$2)))</f>
        <v>54.85</v>
      </c>
      <c r="O767" s="103" t="n">
        <f aca="false">IF(O$1="P",MAX(0,O$2-$C767),IF(O$1="C",MAX(0,$C767-O$2)))</f>
        <v>49.85</v>
      </c>
      <c r="P767" s="103" t="n">
        <f aca="false">IF(P$1="P",MAX(0,P$2-$C767),IF(P$1="C",MAX(0,$C767-P$2)))</f>
        <v>44.85</v>
      </c>
      <c r="Q767" s="103" t="n">
        <f aca="false">IF(Q$1="P",MAX(0,Q$2-$C767),IF(Q$1="C",MAX(0,$C767-Q$2)))</f>
        <v>39.85</v>
      </c>
      <c r="R767" s="103" t="n">
        <f aca="false">IF(R$1="P",MAX(0,R$2-$C767),IF(R$1="C",MAX(0,$C767-R$2)))</f>
        <v>29.85</v>
      </c>
      <c r="S767" s="103" t="n">
        <f aca="false">IF(S$1="P",MAX(0,S$2-$C767),IF(S$1="C",MAX(0,$C767-S$2)))</f>
        <v>0</v>
      </c>
      <c r="T767" s="104" t="n">
        <f aca="false">A767</f>
        <v>36</v>
      </c>
      <c r="U767" s="105" t="n">
        <f aca="false">VLOOKUP($B767,Gas!$B$3:$E$2506,2)</f>
        <v>8.855</v>
      </c>
      <c r="V767" s="46" t="n">
        <f aca="false">C767/U767</f>
        <v>9.01750423489554</v>
      </c>
      <c r="W767" s="99" t="n">
        <f aca="false">VLOOKUP($B767,Gas!$B$3:$E$2506,4)</f>
        <v>1.05648990727914</v>
      </c>
    </row>
    <row r="768" customFormat="false" ht="12.75" hidden="false" customHeight="false" outlineLevel="0" collapsed="false">
      <c r="A768" s="95" t="n">
        <f aca="false">MONTH(B768)+(YEAR(B768)-1998)*12</f>
        <v>36</v>
      </c>
      <c r="B768" s="101" t="n">
        <v>36868</v>
      </c>
      <c r="C768" s="102" t="n">
        <v>66.33</v>
      </c>
      <c r="D768" s="98" t="n">
        <f aca="false">LN(C768/C767)</f>
        <v>-0.185507591123557</v>
      </c>
      <c r="E768" s="106" t="n">
        <f aca="false">STDEV(D759:D768)*SQRT(trade_day)</f>
        <v>3.15624854805221</v>
      </c>
      <c r="F768" s="97"/>
      <c r="G768" s="103" t="n">
        <f aca="false">IF(G$1="P",MAX(0,G$2-$C768),IF(G$1="C",MAX(0,$C768-G$2)))</f>
        <v>0</v>
      </c>
      <c r="H768" s="103" t="n">
        <f aca="false">IF(H$1="P",MAX(0,H$2-$C768),IF(H$1="C",MAX(0,$C768-H$2)))</f>
        <v>0</v>
      </c>
      <c r="I768" s="103" t="n">
        <f aca="false">IF(I$1="P",MAX(0,I$2-$C768),IF(I$1="C",MAX(0,$C768-I$2)))</f>
        <v>0</v>
      </c>
      <c r="J768" s="103" t="n">
        <f aca="false">IF(J$1="P",MAX(0,J$2-$C768),IF(J$1="C",MAX(0,$C768-J$2)))</f>
        <v>0</v>
      </c>
      <c r="K768" s="103" t="n">
        <f aca="false">IF(K$1="P",MAX(0,K$2-$C768),IF(K$1="C",MAX(0,$C768-K$2)))</f>
        <v>0</v>
      </c>
      <c r="L768" s="103" t="n">
        <f aca="false">IF(L$1="P",MAX(0,L$2-$C768),IF(L$1="C",MAX(0,$C768-L$2)))</f>
        <v>0</v>
      </c>
      <c r="M768" s="103" t="n">
        <f aca="false">IF(M$1="P",MAX(0,M$2-$C768),IF(M$1="C",MAX(0,$C768-M$2)))</f>
        <v>46.33</v>
      </c>
      <c r="N768" s="103" t="n">
        <f aca="false">IF(N$1="P",MAX(0,N$2-$C768),IF(N$1="C",MAX(0,$C768-N$2)))</f>
        <v>41.33</v>
      </c>
      <c r="O768" s="103" t="n">
        <f aca="false">IF(O$1="P",MAX(0,O$2-$C768),IF(O$1="C",MAX(0,$C768-O$2)))</f>
        <v>36.33</v>
      </c>
      <c r="P768" s="103" t="n">
        <f aca="false">IF(P$1="P",MAX(0,P$2-$C768),IF(P$1="C",MAX(0,$C768-P$2)))</f>
        <v>31.33</v>
      </c>
      <c r="Q768" s="103" t="n">
        <f aca="false">IF(Q$1="P",MAX(0,Q$2-$C768),IF(Q$1="C",MAX(0,$C768-Q$2)))</f>
        <v>26.33</v>
      </c>
      <c r="R768" s="103" t="n">
        <f aca="false">IF(R$1="P",MAX(0,R$2-$C768),IF(R$1="C",MAX(0,$C768-R$2)))</f>
        <v>16.33</v>
      </c>
      <c r="S768" s="103" t="n">
        <f aca="false">IF(S$1="P",MAX(0,S$2-$C768),IF(S$1="C",MAX(0,$C768-S$2)))</f>
        <v>0</v>
      </c>
      <c r="T768" s="104" t="n">
        <f aca="false">A768</f>
        <v>36</v>
      </c>
      <c r="U768" s="105" t="n">
        <f aca="false">VLOOKUP($B768,Gas!$B$3:$E$2506,2)</f>
        <v>8.615</v>
      </c>
      <c r="V768" s="46" t="n">
        <f aca="false">C768/U768</f>
        <v>7.6993615786419</v>
      </c>
      <c r="W768" s="99" t="n">
        <f aca="false">VLOOKUP($B768,Gas!$B$3:$E$2506,4)</f>
        <v>1.08878334064779</v>
      </c>
    </row>
    <row r="769" customFormat="false" ht="12.75" hidden="false" customHeight="false" outlineLevel="0" collapsed="false">
      <c r="A769" s="95" t="n">
        <f aca="false">MONTH(B769)+(YEAR(B769)-1998)*12</f>
        <v>36</v>
      </c>
      <c r="B769" s="101" t="n">
        <v>36871</v>
      </c>
      <c r="C769" s="102" t="n">
        <v>65.6</v>
      </c>
      <c r="D769" s="98" t="n">
        <f aca="false">LN(C769/C768)</f>
        <v>-0.0110665875874213</v>
      </c>
      <c r="E769" s="106" t="n">
        <f aca="false">STDEV(D760:D769)*SQRT(trade_day)</f>
        <v>2.37210534538642</v>
      </c>
      <c r="F769" s="97"/>
      <c r="G769" s="103" t="n">
        <f aca="false">IF(G$1="P",MAX(0,G$2-$C769),IF(G$1="C",MAX(0,$C769-G$2)))</f>
        <v>0</v>
      </c>
      <c r="H769" s="103" t="n">
        <f aca="false">IF(H$1="P",MAX(0,H$2-$C769),IF(H$1="C",MAX(0,$C769-H$2)))</f>
        <v>0</v>
      </c>
      <c r="I769" s="103" t="n">
        <f aca="false">IF(I$1="P",MAX(0,I$2-$C769),IF(I$1="C",MAX(0,$C769-I$2)))</f>
        <v>0</v>
      </c>
      <c r="J769" s="103" t="n">
        <f aca="false">IF(J$1="P",MAX(0,J$2-$C769),IF(J$1="C",MAX(0,$C769-J$2)))</f>
        <v>0</v>
      </c>
      <c r="K769" s="103" t="n">
        <f aca="false">IF(K$1="P",MAX(0,K$2-$C769),IF(K$1="C",MAX(0,$C769-K$2)))</f>
        <v>0</v>
      </c>
      <c r="L769" s="103" t="n">
        <f aca="false">IF(L$1="P",MAX(0,L$2-$C769),IF(L$1="C",MAX(0,$C769-L$2)))</f>
        <v>0</v>
      </c>
      <c r="M769" s="103" t="n">
        <f aca="false">IF(M$1="P",MAX(0,M$2-$C769),IF(M$1="C",MAX(0,$C769-M$2)))</f>
        <v>45.6</v>
      </c>
      <c r="N769" s="103" t="n">
        <f aca="false">IF(N$1="P",MAX(0,N$2-$C769),IF(N$1="C",MAX(0,$C769-N$2)))</f>
        <v>40.6</v>
      </c>
      <c r="O769" s="103" t="n">
        <f aca="false">IF(O$1="P",MAX(0,O$2-$C769),IF(O$1="C",MAX(0,$C769-O$2)))</f>
        <v>35.6</v>
      </c>
      <c r="P769" s="103" t="n">
        <f aca="false">IF(P$1="P",MAX(0,P$2-$C769),IF(P$1="C",MAX(0,$C769-P$2)))</f>
        <v>30.6</v>
      </c>
      <c r="Q769" s="103" t="n">
        <f aca="false">IF(Q$1="P",MAX(0,Q$2-$C769),IF(Q$1="C",MAX(0,$C769-Q$2)))</f>
        <v>25.6</v>
      </c>
      <c r="R769" s="103" t="n">
        <f aca="false">IF(R$1="P",MAX(0,R$2-$C769),IF(R$1="C",MAX(0,$C769-R$2)))</f>
        <v>15.6</v>
      </c>
      <c r="S769" s="103" t="n">
        <f aca="false">IF(S$1="P",MAX(0,S$2-$C769),IF(S$1="C",MAX(0,$C769-S$2)))</f>
        <v>0</v>
      </c>
      <c r="T769" s="104" t="n">
        <f aca="false">A769</f>
        <v>36</v>
      </c>
      <c r="U769" s="105" t="n">
        <f aca="false">VLOOKUP($B769,Gas!$B$3:$E$2506,2)</f>
        <v>8.065</v>
      </c>
      <c r="V769" s="46" t="n">
        <f aca="false">C769/U769</f>
        <v>8.13391196528208</v>
      </c>
      <c r="W769" s="99" t="n">
        <f aca="false">VLOOKUP($B769,Gas!$B$3:$E$2506,4)</f>
        <v>1.13341138351883</v>
      </c>
    </row>
    <row r="770" customFormat="false" ht="12.75" hidden="false" customHeight="false" outlineLevel="0" collapsed="false">
      <c r="A770" s="95" t="n">
        <f aca="false">MONTH(B770)+(YEAR(B770)-1998)*12</f>
        <v>36</v>
      </c>
      <c r="B770" s="101" t="n">
        <v>36872</v>
      </c>
      <c r="C770" s="102" t="n">
        <v>92.45</v>
      </c>
      <c r="D770" s="98" t="n">
        <f aca="false">LN(C770/C769)</f>
        <v>0.343092261883091</v>
      </c>
      <c r="E770" s="106" t="n">
        <f aca="false">STDEV(D761:D770)*SQRT(trade_day)</f>
        <v>2.7783638459182</v>
      </c>
      <c r="F770" s="97"/>
      <c r="G770" s="103" t="n">
        <f aca="false">IF(G$1="P",MAX(0,G$2-$C770),IF(G$1="C",MAX(0,$C770-G$2)))</f>
        <v>0</v>
      </c>
      <c r="H770" s="103" t="n">
        <f aca="false">IF(H$1="P",MAX(0,H$2-$C770),IF(H$1="C",MAX(0,$C770-H$2)))</f>
        <v>0</v>
      </c>
      <c r="I770" s="103" t="n">
        <f aca="false">IF(I$1="P",MAX(0,I$2-$C770),IF(I$1="C",MAX(0,$C770-I$2)))</f>
        <v>0</v>
      </c>
      <c r="J770" s="103" t="n">
        <f aca="false">IF(J$1="P",MAX(0,J$2-$C770),IF(J$1="C",MAX(0,$C770-J$2)))</f>
        <v>0</v>
      </c>
      <c r="K770" s="103" t="n">
        <f aca="false">IF(K$1="P",MAX(0,K$2-$C770),IF(K$1="C",MAX(0,$C770-K$2)))</f>
        <v>0</v>
      </c>
      <c r="L770" s="103" t="n">
        <f aca="false">IF(L$1="P",MAX(0,L$2-$C770),IF(L$1="C",MAX(0,$C770-L$2)))</f>
        <v>0</v>
      </c>
      <c r="M770" s="103" t="n">
        <f aca="false">IF(M$1="P",MAX(0,M$2-$C770),IF(M$1="C",MAX(0,$C770-M$2)))</f>
        <v>72.45</v>
      </c>
      <c r="N770" s="103" t="n">
        <f aca="false">IF(N$1="P",MAX(0,N$2-$C770),IF(N$1="C",MAX(0,$C770-N$2)))</f>
        <v>67.45</v>
      </c>
      <c r="O770" s="103" t="n">
        <f aca="false">IF(O$1="P",MAX(0,O$2-$C770),IF(O$1="C",MAX(0,$C770-O$2)))</f>
        <v>62.45</v>
      </c>
      <c r="P770" s="103" t="n">
        <f aca="false">IF(P$1="P",MAX(0,P$2-$C770),IF(P$1="C",MAX(0,$C770-P$2)))</f>
        <v>57.45</v>
      </c>
      <c r="Q770" s="103" t="n">
        <f aca="false">IF(Q$1="P",MAX(0,Q$2-$C770),IF(Q$1="C",MAX(0,$C770-Q$2)))</f>
        <v>52.45</v>
      </c>
      <c r="R770" s="103" t="n">
        <f aca="false">IF(R$1="P",MAX(0,R$2-$C770),IF(R$1="C",MAX(0,$C770-R$2)))</f>
        <v>42.45</v>
      </c>
      <c r="S770" s="103" t="n">
        <f aca="false">IF(S$1="P",MAX(0,S$2-$C770),IF(S$1="C",MAX(0,$C770-S$2)))</f>
        <v>0</v>
      </c>
      <c r="T770" s="104" t="n">
        <f aca="false">A770</f>
        <v>36</v>
      </c>
      <c r="U770" s="105" t="n">
        <f aca="false">VLOOKUP($B770,Gas!$B$3:$E$2506,2)</f>
        <v>9.935</v>
      </c>
      <c r="V770" s="46" t="n">
        <f aca="false">C770/U770</f>
        <v>9.305485656769</v>
      </c>
      <c r="W770" s="99" t="n">
        <f aca="false">VLOOKUP($B770,Gas!$B$3:$E$2506,4)</f>
        <v>1.59133249278105</v>
      </c>
    </row>
    <row r="771" customFormat="false" ht="12.75" hidden="false" customHeight="false" outlineLevel="0" collapsed="false">
      <c r="A771" s="95" t="n">
        <f aca="false">MONTH(B771)+(YEAR(B771)-1998)*12</f>
        <v>36</v>
      </c>
      <c r="B771" s="101" t="n">
        <v>36873</v>
      </c>
      <c r="C771" s="102" t="n">
        <v>109.17</v>
      </c>
      <c r="D771" s="98" t="n">
        <f aca="false">LN(C771/C770)</f>
        <v>0.166238342459044</v>
      </c>
      <c r="E771" s="106" t="n">
        <f aca="false">STDEV(D762:D771)*SQRT(trade_day)</f>
        <v>2.68945981628927</v>
      </c>
      <c r="F771" s="97"/>
      <c r="G771" s="103" t="n">
        <f aca="false">IF(G$1="P",MAX(0,G$2-$C771),IF(G$1="C",MAX(0,$C771-G$2)))</f>
        <v>0</v>
      </c>
      <c r="H771" s="103" t="n">
        <f aca="false">IF(H$1="P",MAX(0,H$2-$C771),IF(H$1="C",MAX(0,$C771-H$2)))</f>
        <v>0</v>
      </c>
      <c r="I771" s="103" t="n">
        <f aca="false">IF(I$1="P",MAX(0,I$2-$C771),IF(I$1="C",MAX(0,$C771-I$2)))</f>
        <v>0</v>
      </c>
      <c r="J771" s="103" t="n">
        <f aca="false">IF(J$1="P",MAX(0,J$2-$C771),IF(J$1="C",MAX(0,$C771-J$2)))</f>
        <v>0</v>
      </c>
      <c r="K771" s="103" t="n">
        <f aca="false">IF(K$1="P",MAX(0,K$2-$C771),IF(K$1="C",MAX(0,$C771-K$2)))</f>
        <v>0</v>
      </c>
      <c r="L771" s="103" t="n">
        <f aca="false">IF(L$1="P",MAX(0,L$2-$C771),IF(L$1="C",MAX(0,$C771-L$2)))</f>
        <v>0</v>
      </c>
      <c r="M771" s="103" t="n">
        <f aca="false">IF(M$1="P",MAX(0,M$2-$C771),IF(M$1="C",MAX(0,$C771-M$2)))</f>
        <v>89.17</v>
      </c>
      <c r="N771" s="103" t="n">
        <f aca="false">IF(N$1="P",MAX(0,N$2-$C771),IF(N$1="C",MAX(0,$C771-N$2)))</f>
        <v>84.17</v>
      </c>
      <c r="O771" s="103" t="n">
        <f aca="false">IF(O$1="P",MAX(0,O$2-$C771),IF(O$1="C",MAX(0,$C771-O$2)))</f>
        <v>79.17</v>
      </c>
      <c r="P771" s="103" t="n">
        <f aca="false">IF(P$1="P",MAX(0,P$2-$C771),IF(P$1="C",MAX(0,$C771-P$2)))</f>
        <v>74.17</v>
      </c>
      <c r="Q771" s="103" t="n">
        <f aca="false">IF(Q$1="P",MAX(0,Q$2-$C771),IF(Q$1="C",MAX(0,$C771-Q$2)))</f>
        <v>69.17</v>
      </c>
      <c r="R771" s="103" t="n">
        <f aca="false">IF(R$1="P",MAX(0,R$2-$C771),IF(R$1="C",MAX(0,$C771-R$2)))</f>
        <v>59.17</v>
      </c>
      <c r="S771" s="103" t="n">
        <f aca="false">IF(S$1="P",MAX(0,S$2-$C771),IF(S$1="C",MAX(0,$C771-S$2)))</f>
        <v>9.16999</v>
      </c>
      <c r="T771" s="104" t="n">
        <f aca="false">A771</f>
        <v>36</v>
      </c>
      <c r="U771" s="105" t="n">
        <f aca="false">VLOOKUP($B771,Gas!$B$3:$E$2506,2)</f>
        <v>8.72</v>
      </c>
      <c r="V771" s="46" t="n">
        <f aca="false">C771/U771</f>
        <v>12.519495412844</v>
      </c>
      <c r="W771" s="99" t="n">
        <f aca="false">VLOOKUP($B771,Gas!$B$3:$E$2506,4)</f>
        <v>1.89392569110561</v>
      </c>
    </row>
    <row r="772" customFormat="false" ht="12.75" hidden="false" customHeight="false" outlineLevel="0" collapsed="false">
      <c r="A772" s="95" t="n">
        <f aca="false">MONTH(B772)+(YEAR(B772)-1998)*12</f>
        <v>36</v>
      </c>
      <c r="B772" s="101" t="n">
        <v>36874</v>
      </c>
      <c r="C772" s="102" t="n">
        <v>77.07</v>
      </c>
      <c r="D772" s="98" t="n">
        <f aca="false">LN(C772/C771)</f>
        <v>-0.348192200502276</v>
      </c>
      <c r="E772" s="106" t="n">
        <f aca="false">STDEV(D763:D772)*SQRT(trade_day)</f>
        <v>3.39835745145823</v>
      </c>
      <c r="F772" s="97"/>
      <c r="G772" s="103" t="n">
        <f aca="false">IF(G$1="P",MAX(0,G$2-$C772),IF(G$1="C",MAX(0,$C772-G$2)))</f>
        <v>0</v>
      </c>
      <c r="H772" s="103" t="n">
        <f aca="false">IF(H$1="P",MAX(0,H$2-$C772),IF(H$1="C",MAX(0,$C772-H$2)))</f>
        <v>0</v>
      </c>
      <c r="I772" s="103" t="n">
        <f aca="false">IF(I$1="P",MAX(0,I$2-$C772),IF(I$1="C",MAX(0,$C772-I$2)))</f>
        <v>0</v>
      </c>
      <c r="J772" s="103" t="n">
        <f aca="false">IF(J$1="P",MAX(0,J$2-$C772),IF(J$1="C",MAX(0,$C772-J$2)))</f>
        <v>0</v>
      </c>
      <c r="K772" s="103" t="n">
        <f aca="false">IF(K$1="P",MAX(0,K$2-$C772),IF(K$1="C",MAX(0,$C772-K$2)))</f>
        <v>0</v>
      </c>
      <c r="L772" s="103" t="n">
        <f aca="false">IF(L$1="P",MAX(0,L$2-$C772),IF(L$1="C",MAX(0,$C772-L$2)))</f>
        <v>0</v>
      </c>
      <c r="M772" s="103" t="n">
        <f aca="false">IF(M$1="P",MAX(0,M$2-$C772),IF(M$1="C",MAX(0,$C772-M$2)))</f>
        <v>57.07</v>
      </c>
      <c r="N772" s="103" t="n">
        <f aca="false">IF(N$1="P",MAX(0,N$2-$C772),IF(N$1="C",MAX(0,$C772-N$2)))</f>
        <v>52.07</v>
      </c>
      <c r="O772" s="103" t="n">
        <f aca="false">IF(O$1="P",MAX(0,O$2-$C772),IF(O$1="C",MAX(0,$C772-O$2)))</f>
        <v>47.07</v>
      </c>
      <c r="P772" s="103" t="n">
        <f aca="false">IF(P$1="P",MAX(0,P$2-$C772),IF(P$1="C",MAX(0,$C772-P$2)))</f>
        <v>42.07</v>
      </c>
      <c r="Q772" s="103" t="n">
        <f aca="false">IF(Q$1="P",MAX(0,Q$2-$C772),IF(Q$1="C",MAX(0,$C772-Q$2)))</f>
        <v>37.07</v>
      </c>
      <c r="R772" s="103" t="n">
        <f aca="false">IF(R$1="P",MAX(0,R$2-$C772),IF(R$1="C",MAX(0,$C772-R$2)))</f>
        <v>27.07</v>
      </c>
      <c r="S772" s="103" t="n">
        <f aca="false">IF(S$1="P",MAX(0,S$2-$C772),IF(S$1="C",MAX(0,$C772-S$2)))</f>
        <v>0</v>
      </c>
      <c r="T772" s="104" t="n">
        <f aca="false">A772</f>
        <v>36</v>
      </c>
      <c r="U772" s="105" t="n">
        <f aca="false">VLOOKUP($B772,Gas!$B$3:$E$2506,2)</f>
        <v>7.695</v>
      </c>
      <c r="V772" s="46" t="n">
        <f aca="false">C772/U772</f>
        <v>10.0155945419103</v>
      </c>
      <c r="W772" s="99" t="n">
        <f aca="false">VLOOKUP($B772,Gas!$B$3:$E$2506,4)</f>
        <v>2.10736943498469</v>
      </c>
    </row>
    <row r="773" customFormat="false" ht="12.75" hidden="false" customHeight="false" outlineLevel="0" collapsed="false">
      <c r="A773" s="95" t="n">
        <f aca="false">MONTH(B773)+(YEAR(B773)-1998)*12</f>
        <v>36</v>
      </c>
      <c r="B773" s="101" t="n">
        <v>36875</v>
      </c>
      <c r="C773" s="102" t="n">
        <v>52.31</v>
      </c>
      <c r="D773" s="98" t="n">
        <f aca="false">LN(C773/C772)</f>
        <v>-0.387526542407382</v>
      </c>
      <c r="E773" s="106" t="n">
        <f aca="false">STDEV(D764:D773)*SQRT(trade_day)</f>
        <v>4.00588244921905</v>
      </c>
      <c r="F773" s="97"/>
      <c r="G773" s="103" t="n">
        <f aca="false">IF(G$1="P",MAX(0,G$2-$C773),IF(G$1="C",MAX(0,$C773-G$2)))</f>
        <v>0</v>
      </c>
      <c r="H773" s="103" t="n">
        <f aca="false">IF(H$1="P",MAX(0,H$2-$C773),IF(H$1="C",MAX(0,$C773-H$2)))</f>
        <v>0</v>
      </c>
      <c r="I773" s="103" t="n">
        <f aca="false">IF(I$1="P",MAX(0,I$2-$C773),IF(I$1="C",MAX(0,$C773-I$2)))</f>
        <v>0</v>
      </c>
      <c r="J773" s="103" t="n">
        <f aca="false">IF(J$1="P",MAX(0,J$2-$C773),IF(J$1="C",MAX(0,$C773-J$2)))</f>
        <v>0</v>
      </c>
      <c r="K773" s="103" t="n">
        <f aca="false">IF(K$1="P",MAX(0,K$2-$C773),IF(K$1="C",MAX(0,$C773-K$2)))</f>
        <v>0</v>
      </c>
      <c r="L773" s="103" t="n">
        <f aca="false">IF(L$1="P",MAX(0,L$2-$C773),IF(L$1="C",MAX(0,$C773-L$2)))</f>
        <v>0</v>
      </c>
      <c r="M773" s="103" t="n">
        <f aca="false">IF(M$1="P",MAX(0,M$2-$C773),IF(M$1="C",MAX(0,$C773-M$2)))</f>
        <v>32.31</v>
      </c>
      <c r="N773" s="103" t="n">
        <f aca="false">IF(N$1="P",MAX(0,N$2-$C773),IF(N$1="C",MAX(0,$C773-N$2)))</f>
        <v>27.31</v>
      </c>
      <c r="O773" s="103" t="n">
        <f aca="false">IF(O$1="P",MAX(0,O$2-$C773),IF(O$1="C",MAX(0,$C773-O$2)))</f>
        <v>22.31</v>
      </c>
      <c r="P773" s="103" t="n">
        <f aca="false">IF(P$1="P",MAX(0,P$2-$C773),IF(P$1="C",MAX(0,$C773-P$2)))</f>
        <v>17.31</v>
      </c>
      <c r="Q773" s="103" t="n">
        <f aca="false">IF(Q$1="P",MAX(0,Q$2-$C773),IF(Q$1="C",MAX(0,$C773-Q$2)))</f>
        <v>12.31</v>
      </c>
      <c r="R773" s="103" t="n">
        <f aca="false">IF(R$1="P",MAX(0,R$2-$C773),IF(R$1="C",MAX(0,$C773-R$2)))</f>
        <v>2.31</v>
      </c>
      <c r="S773" s="103" t="n">
        <f aca="false">IF(S$1="P",MAX(0,S$2-$C773),IF(S$1="C",MAX(0,$C773-S$2)))</f>
        <v>0</v>
      </c>
      <c r="T773" s="104" t="n">
        <f aca="false">A773</f>
        <v>36</v>
      </c>
      <c r="U773" s="105" t="n">
        <f aca="false">VLOOKUP($B773,Gas!$B$3:$E$2506,2)</f>
        <v>7.52</v>
      </c>
      <c r="V773" s="46" t="n">
        <f aca="false">C773/U773</f>
        <v>6.9561170212766</v>
      </c>
      <c r="W773" s="99" t="n">
        <f aca="false">VLOOKUP($B773,Gas!$B$3:$E$2506,4)</f>
        <v>1.97711645944282</v>
      </c>
    </row>
    <row r="774" customFormat="false" ht="12.75" hidden="false" customHeight="false" outlineLevel="0" collapsed="false">
      <c r="A774" s="95" t="n">
        <f aca="false">MONTH(B774)+(YEAR(B774)-1998)*12</f>
        <v>36</v>
      </c>
      <c r="B774" s="101" t="n">
        <v>36878</v>
      </c>
      <c r="C774" s="102" t="n">
        <v>56.41</v>
      </c>
      <c r="D774" s="98" t="n">
        <f aca="false">LN(C774/C773)</f>
        <v>0.075458890369365</v>
      </c>
      <c r="E774" s="106" t="n">
        <f aca="false">STDEV(D765:D774)*SQRT(trade_day)</f>
        <v>3.98175909621258</v>
      </c>
      <c r="F774" s="97"/>
      <c r="G774" s="103" t="n">
        <f aca="false">IF(G$1="P",MAX(0,G$2-$C774),IF(G$1="C",MAX(0,$C774-G$2)))</f>
        <v>0</v>
      </c>
      <c r="H774" s="103" t="n">
        <f aca="false">IF(H$1="P",MAX(0,H$2-$C774),IF(H$1="C",MAX(0,$C774-H$2)))</f>
        <v>0</v>
      </c>
      <c r="I774" s="103" t="n">
        <f aca="false">IF(I$1="P",MAX(0,I$2-$C774),IF(I$1="C",MAX(0,$C774-I$2)))</f>
        <v>0</v>
      </c>
      <c r="J774" s="103" t="n">
        <f aca="false">IF(J$1="P",MAX(0,J$2-$C774),IF(J$1="C",MAX(0,$C774-J$2)))</f>
        <v>0</v>
      </c>
      <c r="K774" s="103" t="n">
        <f aca="false">IF(K$1="P",MAX(0,K$2-$C774),IF(K$1="C",MAX(0,$C774-K$2)))</f>
        <v>0</v>
      </c>
      <c r="L774" s="103" t="n">
        <f aca="false">IF(L$1="P",MAX(0,L$2-$C774),IF(L$1="C",MAX(0,$C774-L$2)))</f>
        <v>0</v>
      </c>
      <c r="M774" s="103" t="n">
        <f aca="false">IF(M$1="P",MAX(0,M$2-$C774),IF(M$1="C",MAX(0,$C774-M$2)))</f>
        <v>36.41</v>
      </c>
      <c r="N774" s="103" t="n">
        <f aca="false">IF(N$1="P",MAX(0,N$2-$C774),IF(N$1="C",MAX(0,$C774-N$2)))</f>
        <v>31.41</v>
      </c>
      <c r="O774" s="103" t="n">
        <f aca="false">IF(O$1="P",MAX(0,O$2-$C774),IF(O$1="C",MAX(0,$C774-O$2)))</f>
        <v>26.41</v>
      </c>
      <c r="P774" s="103" t="n">
        <f aca="false">IF(P$1="P",MAX(0,P$2-$C774),IF(P$1="C",MAX(0,$C774-P$2)))</f>
        <v>21.41</v>
      </c>
      <c r="Q774" s="103" t="n">
        <f aca="false">IF(Q$1="P",MAX(0,Q$2-$C774),IF(Q$1="C",MAX(0,$C774-Q$2)))</f>
        <v>16.41</v>
      </c>
      <c r="R774" s="103" t="n">
        <f aca="false">IF(R$1="P",MAX(0,R$2-$C774),IF(R$1="C",MAX(0,$C774-R$2)))</f>
        <v>6.41</v>
      </c>
      <c r="S774" s="103" t="n">
        <f aca="false">IF(S$1="P",MAX(0,S$2-$C774),IF(S$1="C",MAX(0,$C774-S$2)))</f>
        <v>0</v>
      </c>
      <c r="T774" s="104" t="n">
        <f aca="false">A774</f>
        <v>36</v>
      </c>
      <c r="U774" s="105" t="n">
        <f aca="false">VLOOKUP($B774,Gas!$B$3:$E$2506,2)</f>
        <v>7.83</v>
      </c>
      <c r="V774" s="46" t="n">
        <f aca="false">C774/U774</f>
        <v>7.20434227330779</v>
      </c>
      <c r="W774" s="99" t="n">
        <f aca="false">VLOOKUP($B774,Gas!$B$3:$E$2506,4)</f>
        <v>1.82069706530643</v>
      </c>
    </row>
    <row r="775" customFormat="false" ht="12.75" hidden="false" customHeight="false" outlineLevel="0" collapsed="false">
      <c r="A775" s="95" t="n">
        <f aca="false">MONTH(B775)+(YEAR(B775)-1998)*12</f>
        <v>36</v>
      </c>
      <c r="B775" s="101" t="n">
        <v>36879</v>
      </c>
      <c r="C775" s="102" t="n">
        <v>110.29</v>
      </c>
      <c r="D775" s="98" t="n">
        <f aca="false">LN(C775/C774)</f>
        <v>0.670466812566171</v>
      </c>
      <c r="E775" s="106" t="n">
        <f aca="false">STDEV(D766:D775)*SQRT(trade_day)</f>
        <v>4.9847280436157</v>
      </c>
      <c r="F775" s="97"/>
      <c r="G775" s="103" t="n">
        <f aca="false">IF(G$1="P",MAX(0,G$2-$C775),IF(G$1="C",MAX(0,$C775-G$2)))</f>
        <v>0</v>
      </c>
      <c r="H775" s="103" t="n">
        <f aca="false">IF(H$1="P",MAX(0,H$2-$C775),IF(H$1="C",MAX(0,$C775-H$2)))</f>
        <v>0</v>
      </c>
      <c r="I775" s="103" t="n">
        <f aca="false">IF(I$1="P",MAX(0,I$2-$C775),IF(I$1="C",MAX(0,$C775-I$2)))</f>
        <v>0</v>
      </c>
      <c r="J775" s="103" t="n">
        <f aca="false">IF(J$1="P",MAX(0,J$2-$C775),IF(J$1="C",MAX(0,$C775-J$2)))</f>
        <v>0</v>
      </c>
      <c r="K775" s="103" t="n">
        <f aca="false">IF(K$1="P",MAX(0,K$2-$C775),IF(K$1="C",MAX(0,$C775-K$2)))</f>
        <v>0</v>
      </c>
      <c r="L775" s="103" t="n">
        <f aca="false">IF(L$1="P",MAX(0,L$2-$C775),IF(L$1="C",MAX(0,$C775-L$2)))</f>
        <v>0</v>
      </c>
      <c r="M775" s="103" t="n">
        <f aca="false">IF(M$1="P",MAX(0,M$2-$C775),IF(M$1="C",MAX(0,$C775-M$2)))</f>
        <v>90.29</v>
      </c>
      <c r="N775" s="103" t="n">
        <f aca="false">IF(N$1="P",MAX(0,N$2-$C775),IF(N$1="C",MAX(0,$C775-N$2)))</f>
        <v>85.29</v>
      </c>
      <c r="O775" s="103" t="n">
        <f aca="false">IF(O$1="P",MAX(0,O$2-$C775),IF(O$1="C",MAX(0,$C775-O$2)))</f>
        <v>80.29</v>
      </c>
      <c r="P775" s="103" t="n">
        <f aca="false">IF(P$1="P",MAX(0,P$2-$C775),IF(P$1="C",MAX(0,$C775-P$2)))</f>
        <v>75.29</v>
      </c>
      <c r="Q775" s="103" t="n">
        <f aca="false">IF(Q$1="P",MAX(0,Q$2-$C775),IF(Q$1="C",MAX(0,$C775-Q$2)))</f>
        <v>70.29</v>
      </c>
      <c r="R775" s="103" t="n">
        <f aca="false">IF(R$1="P",MAX(0,R$2-$C775),IF(R$1="C",MAX(0,$C775-R$2)))</f>
        <v>60.29</v>
      </c>
      <c r="S775" s="103" t="n">
        <f aca="false">IF(S$1="P",MAX(0,S$2-$C775),IF(S$1="C",MAX(0,$C775-S$2)))</f>
        <v>10.28999</v>
      </c>
      <c r="T775" s="104" t="n">
        <f aca="false">A775</f>
        <v>36</v>
      </c>
      <c r="U775" s="105" t="n">
        <f aca="false">VLOOKUP($B775,Gas!$B$3:$E$2506,2)</f>
        <v>9.28</v>
      </c>
      <c r="V775" s="46" t="n">
        <f aca="false">C775/U775</f>
        <v>11.8846982758621</v>
      </c>
      <c r="W775" s="99" t="n">
        <f aca="false">VLOOKUP($B775,Gas!$B$3:$E$2506,4)</f>
        <v>2.06549143488588</v>
      </c>
    </row>
    <row r="776" customFormat="false" ht="12.75" hidden="false" customHeight="false" outlineLevel="0" collapsed="false">
      <c r="A776" s="95" t="n">
        <f aca="false">MONTH(B776)+(YEAR(B776)-1998)*12</f>
        <v>36</v>
      </c>
      <c r="B776" s="101" t="n">
        <v>36880</v>
      </c>
      <c r="C776" s="102" t="n">
        <v>108.72</v>
      </c>
      <c r="D776" s="98" t="n">
        <f aca="false">LN(C776/C775)</f>
        <v>-0.0143374904751674</v>
      </c>
      <c r="E776" s="106" t="n">
        <f aca="false">STDEV(D767:D776)*SQRT(trade_day)</f>
        <v>4.99100733296294</v>
      </c>
      <c r="F776" s="97"/>
      <c r="G776" s="103" t="n">
        <f aca="false">IF(G$1="P",MAX(0,G$2-$C776),IF(G$1="C",MAX(0,$C776-G$2)))</f>
        <v>0</v>
      </c>
      <c r="H776" s="103" t="n">
        <f aca="false">IF(H$1="P",MAX(0,H$2-$C776),IF(H$1="C",MAX(0,$C776-H$2)))</f>
        <v>0</v>
      </c>
      <c r="I776" s="103" t="n">
        <f aca="false">IF(I$1="P",MAX(0,I$2-$C776),IF(I$1="C",MAX(0,$C776-I$2)))</f>
        <v>0</v>
      </c>
      <c r="J776" s="103" t="n">
        <f aca="false">IF(J$1="P",MAX(0,J$2-$C776),IF(J$1="C",MAX(0,$C776-J$2)))</f>
        <v>0</v>
      </c>
      <c r="K776" s="103" t="n">
        <f aca="false">IF(K$1="P",MAX(0,K$2-$C776),IF(K$1="C",MAX(0,$C776-K$2)))</f>
        <v>0</v>
      </c>
      <c r="L776" s="103" t="n">
        <f aca="false">IF(L$1="P",MAX(0,L$2-$C776),IF(L$1="C",MAX(0,$C776-L$2)))</f>
        <v>0</v>
      </c>
      <c r="M776" s="103" t="n">
        <f aca="false">IF(M$1="P",MAX(0,M$2-$C776),IF(M$1="C",MAX(0,$C776-M$2)))</f>
        <v>88.72</v>
      </c>
      <c r="N776" s="103" t="n">
        <f aca="false">IF(N$1="P",MAX(0,N$2-$C776),IF(N$1="C",MAX(0,$C776-N$2)))</f>
        <v>83.72</v>
      </c>
      <c r="O776" s="103" t="n">
        <f aca="false">IF(O$1="P",MAX(0,O$2-$C776),IF(O$1="C",MAX(0,$C776-O$2)))</f>
        <v>78.72</v>
      </c>
      <c r="P776" s="103" t="n">
        <f aca="false">IF(P$1="P",MAX(0,P$2-$C776),IF(P$1="C",MAX(0,$C776-P$2)))</f>
        <v>73.72</v>
      </c>
      <c r="Q776" s="103" t="n">
        <f aca="false">IF(Q$1="P",MAX(0,Q$2-$C776),IF(Q$1="C",MAX(0,$C776-Q$2)))</f>
        <v>68.72</v>
      </c>
      <c r="R776" s="103" t="n">
        <f aca="false">IF(R$1="P",MAX(0,R$2-$C776),IF(R$1="C",MAX(0,$C776-R$2)))</f>
        <v>58.72</v>
      </c>
      <c r="S776" s="103" t="n">
        <f aca="false">IF(S$1="P",MAX(0,S$2-$C776),IF(S$1="C",MAX(0,$C776-S$2)))</f>
        <v>8.71999</v>
      </c>
      <c r="T776" s="104" t="n">
        <f aca="false">A776</f>
        <v>36</v>
      </c>
      <c r="U776" s="105" t="n">
        <f aca="false">VLOOKUP($B776,Gas!$B$3:$E$2506,2)</f>
        <v>9.12</v>
      </c>
      <c r="V776" s="46" t="n">
        <f aca="false">C776/U776</f>
        <v>11.9210526315789</v>
      </c>
      <c r="W776" s="99" t="n">
        <f aca="false">VLOOKUP($B776,Gas!$B$3:$E$2506,4)</f>
        <v>2.07294251204561</v>
      </c>
    </row>
    <row r="777" customFormat="false" ht="12.75" hidden="false" customHeight="false" outlineLevel="0" collapsed="false">
      <c r="A777" s="95" t="n">
        <f aca="false">MONTH(B777)+(YEAR(B777)-1998)*12</f>
        <v>36</v>
      </c>
      <c r="B777" s="101" t="n">
        <v>36881</v>
      </c>
      <c r="C777" s="102" t="n">
        <v>109.25</v>
      </c>
      <c r="D777" s="98" t="n">
        <f aca="false">LN(C777/C776)</f>
        <v>0.00486306413281129</v>
      </c>
      <c r="E777" s="106" t="n">
        <f aca="false">STDEV(D768:D777)*SQRT(trade_day)</f>
        <v>4.99143467214588</v>
      </c>
      <c r="F777" s="97"/>
      <c r="G777" s="103" t="n">
        <f aca="false">IF(G$1="P",MAX(0,G$2-$C777),IF(G$1="C",MAX(0,$C777-G$2)))</f>
        <v>0</v>
      </c>
      <c r="H777" s="103" t="n">
        <f aca="false">IF(H$1="P",MAX(0,H$2-$C777),IF(H$1="C",MAX(0,$C777-H$2)))</f>
        <v>0</v>
      </c>
      <c r="I777" s="103" t="n">
        <f aca="false">IF(I$1="P",MAX(0,I$2-$C777),IF(I$1="C",MAX(0,$C777-I$2)))</f>
        <v>0</v>
      </c>
      <c r="J777" s="103" t="n">
        <f aca="false">IF(J$1="P",MAX(0,J$2-$C777),IF(J$1="C",MAX(0,$C777-J$2)))</f>
        <v>0</v>
      </c>
      <c r="K777" s="103" t="n">
        <f aca="false">IF(K$1="P",MAX(0,K$2-$C777),IF(K$1="C",MAX(0,$C777-K$2)))</f>
        <v>0</v>
      </c>
      <c r="L777" s="103" t="n">
        <f aca="false">IF(L$1="P",MAX(0,L$2-$C777),IF(L$1="C",MAX(0,$C777-L$2)))</f>
        <v>0</v>
      </c>
      <c r="M777" s="103" t="n">
        <f aca="false">IF(M$1="P",MAX(0,M$2-$C777),IF(M$1="C",MAX(0,$C777-M$2)))</f>
        <v>89.25</v>
      </c>
      <c r="N777" s="103" t="n">
        <f aca="false">IF(N$1="P",MAX(0,N$2-$C777),IF(N$1="C",MAX(0,$C777-N$2)))</f>
        <v>84.25</v>
      </c>
      <c r="O777" s="103" t="n">
        <f aca="false">IF(O$1="P",MAX(0,O$2-$C777),IF(O$1="C",MAX(0,$C777-O$2)))</f>
        <v>79.25</v>
      </c>
      <c r="P777" s="103" t="n">
        <f aca="false">IF(P$1="P",MAX(0,P$2-$C777),IF(P$1="C",MAX(0,$C777-P$2)))</f>
        <v>74.25</v>
      </c>
      <c r="Q777" s="103" t="n">
        <f aca="false">IF(Q$1="P",MAX(0,Q$2-$C777),IF(Q$1="C",MAX(0,$C777-Q$2)))</f>
        <v>69.25</v>
      </c>
      <c r="R777" s="103" t="n">
        <f aca="false">IF(R$1="P",MAX(0,R$2-$C777),IF(R$1="C",MAX(0,$C777-R$2)))</f>
        <v>59.25</v>
      </c>
      <c r="S777" s="103" t="n">
        <f aca="false">IF(S$1="P",MAX(0,S$2-$C777),IF(S$1="C",MAX(0,$C777-S$2)))</f>
        <v>9.24999</v>
      </c>
      <c r="T777" s="104" t="n">
        <f aca="false">A777</f>
        <v>36</v>
      </c>
      <c r="U777" s="105" t="n">
        <f aca="false">VLOOKUP($B777,Gas!$B$3:$E$2506,2)</f>
        <v>9.91</v>
      </c>
      <c r="V777" s="46" t="n">
        <f aca="false">C777/U777</f>
        <v>11.0242179616549</v>
      </c>
      <c r="W777" s="99" t="n">
        <f aca="false">VLOOKUP($B777,Gas!$B$3:$E$2506,4)</f>
        <v>2.11332756184349</v>
      </c>
    </row>
    <row r="778" customFormat="false" ht="12.75" hidden="false" customHeight="false" outlineLevel="0" collapsed="false">
      <c r="A778" s="95" t="n">
        <f aca="false">MONTH(B778)+(YEAR(B778)-1998)*12</f>
        <v>36</v>
      </c>
      <c r="B778" s="101" t="n">
        <v>36882</v>
      </c>
      <c r="C778" s="102" t="n">
        <v>106.21</v>
      </c>
      <c r="D778" s="98" t="n">
        <f aca="false">LN(C778/C777)</f>
        <v>-0.0282205676422513</v>
      </c>
      <c r="E778" s="106" t="n">
        <f aca="false">STDEV(D769:D778)*SQRT(trade_day)</f>
        <v>4.86188974275051</v>
      </c>
      <c r="F778" s="97"/>
      <c r="G778" s="103" t="n">
        <f aca="false">IF(G$1="P",MAX(0,G$2-$C778),IF(G$1="C",MAX(0,$C778-G$2)))</f>
        <v>0</v>
      </c>
      <c r="H778" s="103" t="n">
        <f aca="false">IF(H$1="P",MAX(0,H$2-$C778),IF(H$1="C",MAX(0,$C778-H$2)))</f>
        <v>0</v>
      </c>
      <c r="I778" s="103" t="n">
        <f aca="false">IF(I$1="P",MAX(0,I$2-$C778),IF(I$1="C",MAX(0,$C778-I$2)))</f>
        <v>0</v>
      </c>
      <c r="J778" s="103" t="n">
        <f aca="false">IF(J$1="P",MAX(0,J$2-$C778),IF(J$1="C",MAX(0,$C778-J$2)))</f>
        <v>0</v>
      </c>
      <c r="K778" s="103" t="n">
        <f aca="false">IF(K$1="P",MAX(0,K$2-$C778),IF(K$1="C",MAX(0,$C778-K$2)))</f>
        <v>0</v>
      </c>
      <c r="L778" s="103" t="n">
        <f aca="false">IF(L$1="P",MAX(0,L$2-$C778),IF(L$1="C",MAX(0,$C778-L$2)))</f>
        <v>0</v>
      </c>
      <c r="M778" s="103" t="n">
        <f aca="false">IF(M$1="P",MAX(0,M$2-$C778),IF(M$1="C",MAX(0,$C778-M$2)))</f>
        <v>86.21</v>
      </c>
      <c r="N778" s="103" t="n">
        <f aca="false">IF(N$1="P",MAX(0,N$2-$C778),IF(N$1="C",MAX(0,$C778-N$2)))</f>
        <v>81.21</v>
      </c>
      <c r="O778" s="103" t="n">
        <f aca="false">IF(O$1="P",MAX(0,O$2-$C778),IF(O$1="C",MAX(0,$C778-O$2)))</f>
        <v>76.21</v>
      </c>
      <c r="P778" s="103" t="n">
        <f aca="false">IF(P$1="P",MAX(0,P$2-$C778),IF(P$1="C",MAX(0,$C778-P$2)))</f>
        <v>71.21</v>
      </c>
      <c r="Q778" s="103" t="n">
        <f aca="false">IF(Q$1="P",MAX(0,Q$2-$C778),IF(Q$1="C",MAX(0,$C778-Q$2)))</f>
        <v>66.21</v>
      </c>
      <c r="R778" s="103" t="n">
        <f aca="false">IF(R$1="P",MAX(0,R$2-$C778),IF(R$1="C",MAX(0,$C778-R$2)))</f>
        <v>56.21</v>
      </c>
      <c r="S778" s="103" t="n">
        <f aca="false">IF(S$1="P",MAX(0,S$2-$C778),IF(S$1="C",MAX(0,$C778-S$2)))</f>
        <v>6.20998999999999</v>
      </c>
      <c r="T778" s="104" t="n">
        <f aca="false">A778</f>
        <v>36</v>
      </c>
      <c r="U778" s="105" t="n">
        <f aca="false">VLOOKUP($B778,Gas!$B$3:$E$2506,2)</f>
        <v>10.48</v>
      </c>
      <c r="V778" s="46" t="n">
        <f aca="false">C778/U778</f>
        <v>10.1345419847328</v>
      </c>
      <c r="W778" s="99" t="n">
        <f aca="false">VLOOKUP($B778,Gas!$B$3:$E$2506,4)</f>
        <v>1.72915970965227</v>
      </c>
    </row>
    <row r="779" customFormat="false" ht="12.75" hidden="false" customHeight="false" outlineLevel="0" collapsed="false">
      <c r="A779" s="95" t="n">
        <f aca="false">MONTH(B779)+(YEAR(B779)-1998)*12</f>
        <v>36</v>
      </c>
      <c r="B779" s="101" t="n">
        <v>36886</v>
      </c>
      <c r="C779" s="102" t="n">
        <v>102.21</v>
      </c>
      <c r="D779" s="98" t="n">
        <f aca="false">LN(C779/C778)</f>
        <v>-0.0383887459924633</v>
      </c>
      <c r="E779" s="106" t="n">
        <f aca="false">STDEV(D770:D779)*SQRT(trade_day)</f>
        <v>4.87287300311906</v>
      </c>
      <c r="F779" s="97"/>
      <c r="G779" s="103" t="n">
        <f aca="false">IF(G$1="P",MAX(0,G$2-$C779),IF(G$1="C",MAX(0,$C779-G$2)))</f>
        <v>0</v>
      </c>
      <c r="H779" s="103" t="n">
        <f aca="false">IF(H$1="P",MAX(0,H$2-$C779),IF(H$1="C",MAX(0,$C779-H$2)))</f>
        <v>0</v>
      </c>
      <c r="I779" s="103" t="n">
        <f aca="false">IF(I$1="P",MAX(0,I$2-$C779),IF(I$1="C",MAX(0,$C779-I$2)))</f>
        <v>0</v>
      </c>
      <c r="J779" s="103" t="n">
        <f aca="false">IF(J$1="P",MAX(0,J$2-$C779),IF(J$1="C",MAX(0,$C779-J$2)))</f>
        <v>0</v>
      </c>
      <c r="K779" s="103" t="n">
        <f aca="false">IF(K$1="P",MAX(0,K$2-$C779),IF(K$1="C",MAX(0,$C779-K$2)))</f>
        <v>0</v>
      </c>
      <c r="L779" s="103" t="n">
        <f aca="false">IF(L$1="P",MAX(0,L$2-$C779),IF(L$1="C",MAX(0,$C779-L$2)))</f>
        <v>0</v>
      </c>
      <c r="M779" s="103" t="n">
        <f aca="false">IF(M$1="P",MAX(0,M$2-$C779),IF(M$1="C",MAX(0,$C779-M$2)))</f>
        <v>82.21</v>
      </c>
      <c r="N779" s="103" t="n">
        <f aca="false">IF(N$1="P",MAX(0,N$2-$C779),IF(N$1="C",MAX(0,$C779-N$2)))</f>
        <v>77.21</v>
      </c>
      <c r="O779" s="103" t="n">
        <f aca="false">IF(O$1="P",MAX(0,O$2-$C779),IF(O$1="C",MAX(0,$C779-O$2)))</f>
        <v>72.21</v>
      </c>
      <c r="P779" s="103" t="n">
        <f aca="false">IF(P$1="P",MAX(0,P$2-$C779),IF(P$1="C",MAX(0,$C779-P$2)))</f>
        <v>67.21</v>
      </c>
      <c r="Q779" s="103" t="n">
        <f aca="false">IF(Q$1="P",MAX(0,Q$2-$C779),IF(Q$1="C",MAX(0,$C779-Q$2)))</f>
        <v>62.21</v>
      </c>
      <c r="R779" s="103" t="n">
        <f aca="false">IF(R$1="P",MAX(0,R$2-$C779),IF(R$1="C",MAX(0,$C779-R$2)))</f>
        <v>52.21</v>
      </c>
      <c r="S779" s="103" t="n">
        <f aca="false">IF(S$1="P",MAX(0,S$2-$C779),IF(S$1="C",MAX(0,$C779-S$2)))</f>
        <v>2.20998999999999</v>
      </c>
      <c r="T779" s="104" t="n">
        <f aca="false">A779</f>
        <v>36</v>
      </c>
      <c r="U779" s="105" t="n">
        <f aca="false">VLOOKUP($B779,Gas!$B$3:$E$2506,2)</f>
        <v>10.495</v>
      </c>
      <c r="V779" s="46" t="n">
        <f aca="false">C779/U779</f>
        <v>9.738923296808</v>
      </c>
      <c r="W779" s="99" t="n">
        <f aca="false">VLOOKUP($B779,Gas!$B$3:$E$2506,4)</f>
        <v>1.11432822602039</v>
      </c>
    </row>
    <row r="780" customFormat="false" ht="12.75" hidden="false" customHeight="false" outlineLevel="0" collapsed="false">
      <c r="A780" s="95" t="n">
        <f aca="false">MONTH(B780)+(YEAR(B780)-1998)*12</f>
        <v>36</v>
      </c>
      <c r="B780" s="101" t="n">
        <v>36887</v>
      </c>
      <c r="C780" s="102" t="n">
        <v>73.89</v>
      </c>
      <c r="D780" s="98" t="n">
        <f aca="false">LN(C780/C779)</f>
        <v>-0.324452019540429</v>
      </c>
      <c r="E780" s="106" t="n">
        <f aca="false">STDEV(D771:D780)*SQRT(trade_day)</f>
        <v>4.87914033846057</v>
      </c>
      <c r="F780" s="97"/>
      <c r="G780" s="103" t="n">
        <f aca="false">IF(G$1="P",MAX(0,G$2-$C780),IF(G$1="C",MAX(0,$C780-G$2)))</f>
        <v>0</v>
      </c>
      <c r="H780" s="103" t="n">
        <f aca="false">IF(H$1="P",MAX(0,H$2-$C780),IF(H$1="C",MAX(0,$C780-H$2)))</f>
        <v>0</v>
      </c>
      <c r="I780" s="103" t="n">
        <f aca="false">IF(I$1="P",MAX(0,I$2-$C780),IF(I$1="C",MAX(0,$C780-I$2)))</f>
        <v>0</v>
      </c>
      <c r="J780" s="103" t="n">
        <f aca="false">IF(J$1="P",MAX(0,J$2-$C780),IF(J$1="C",MAX(0,$C780-J$2)))</f>
        <v>0</v>
      </c>
      <c r="K780" s="103" t="n">
        <f aca="false">IF(K$1="P",MAX(0,K$2-$C780),IF(K$1="C",MAX(0,$C780-K$2)))</f>
        <v>0</v>
      </c>
      <c r="L780" s="103" t="n">
        <f aca="false">IF(L$1="P",MAX(0,L$2-$C780),IF(L$1="C",MAX(0,$C780-L$2)))</f>
        <v>0</v>
      </c>
      <c r="M780" s="103" t="n">
        <f aca="false">IF(M$1="P",MAX(0,M$2-$C780),IF(M$1="C",MAX(0,$C780-M$2)))</f>
        <v>53.89</v>
      </c>
      <c r="N780" s="103" t="n">
        <f aca="false">IF(N$1="P",MAX(0,N$2-$C780),IF(N$1="C",MAX(0,$C780-N$2)))</f>
        <v>48.89</v>
      </c>
      <c r="O780" s="103" t="n">
        <f aca="false">IF(O$1="P",MAX(0,O$2-$C780),IF(O$1="C",MAX(0,$C780-O$2)))</f>
        <v>43.89</v>
      </c>
      <c r="P780" s="103" t="n">
        <f aca="false">IF(P$1="P",MAX(0,P$2-$C780),IF(P$1="C",MAX(0,$C780-P$2)))</f>
        <v>38.89</v>
      </c>
      <c r="Q780" s="103" t="n">
        <f aca="false">IF(Q$1="P",MAX(0,Q$2-$C780),IF(Q$1="C",MAX(0,$C780-Q$2)))</f>
        <v>33.89</v>
      </c>
      <c r="R780" s="103" t="n">
        <f aca="false">IF(R$1="P",MAX(0,R$2-$C780),IF(R$1="C",MAX(0,$C780-R$2)))</f>
        <v>23.89</v>
      </c>
      <c r="S780" s="103" t="n">
        <f aca="false">IF(S$1="P",MAX(0,S$2-$C780),IF(S$1="C",MAX(0,$C780-S$2)))</f>
        <v>0</v>
      </c>
      <c r="T780" s="104" t="n">
        <f aca="false">A780</f>
        <v>36</v>
      </c>
      <c r="U780" s="105" t="n">
        <f aca="false">VLOOKUP($B780,Gas!$B$3:$E$2506,2)</f>
        <v>10.12</v>
      </c>
      <c r="V780" s="46" t="n">
        <f aca="false">C780/U780</f>
        <v>7.30138339920949</v>
      </c>
      <c r="W780" s="99" t="n">
        <f aca="false">VLOOKUP($B780,Gas!$B$3:$E$2506,4)</f>
        <v>1.17324433036817</v>
      </c>
    </row>
    <row r="781" customFormat="false" ht="12.75" hidden="false" customHeight="false" outlineLevel="0" collapsed="false">
      <c r="A781" s="95" t="n">
        <f aca="false">MONTH(B781)+(YEAR(B781)-1998)*12</f>
        <v>36</v>
      </c>
      <c r="B781" s="101" t="n">
        <v>36888</v>
      </c>
      <c r="C781" s="102" t="n">
        <v>66.13</v>
      </c>
      <c r="D781" s="98" t="n">
        <f aca="false">LN(C781/C780)</f>
        <v>-0.110954999113985</v>
      </c>
      <c r="E781" s="106" t="n">
        <f aca="false">STDEV(D772:D781)*SQRT(trade_day)</f>
        <v>4.77721824528164</v>
      </c>
      <c r="F781" s="97"/>
      <c r="G781" s="103" t="n">
        <f aca="false">IF(G$1="P",MAX(0,G$2-$C781),IF(G$1="C",MAX(0,$C781-G$2)))</f>
        <v>0</v>
      </c>
      <c r="H781" s="103" t="n">
        <f aca="false">IF(H$1="P",MAX(0,H$2-$C781),IF(H$1="C",MAX(0,$C781-H$2)))</f>
        <v>0</v>
      </c>
      <c r="I781" s="103" t="n">
        <f aca="false">IF(I$1="P",MAX(0,I$2-$C781),IF(I$1="C",MAX(0,$C781-I$2)))</f>
        <v>0</v>
      </c>
      <c r="J781" s="103" t="n">
        <f aca="false">IF(J$1="P",MAX(0,J$2-$C781),IF(J$1="C",MAX(0,$C781-J$2)))</f>
        <v>0</v>
      </c>
      <c r="K781" s="103" t="n">
        <f aca="false">IF(K$1="P",MAX(0,K$2-$C781),IF(K$1="C",MAX(0,$C781-K$2)))</f>
        <v>0</v>
      </c>
      <c r="L781" s="103" t="n">
        <f aca="false">IF(L$1="P",MAX(0,L$2-$C781),IF(L$1="C",MAX(0,$C781-L$2)))</f>
        <v>0</v>
      </c>
      <c r="M781" s="103" t="n">
        <f aca="false">IF(M$1="P",MAX(0,M$2-$C781),IF(M$1="C",MAX(0,$C781-M$2)))</f>
        <v>46.13</v>
      </c>
      <c r="N781" s="103" t="n">
        <f aca="false">IF(N$1="P",MAX(0,N$2-$C781),IF(N$1="C",MAX(0,$C781-N$2)))</f>
        <v>41.13</v>
      </c>
      <c r="O781" s="103" t="n">
        <f aca="false">IF(O$1="P",MAX(0,O$2-$C781),IF(O$1="C",MAX(0,$C781-O$2)))</f>
        <v>36.13</v>
      </c>
      <c r="P781" s="103" t="n">
        <f aca="false">IF(P$1="P",MAX(0,P$2-$C781),IF(P$1="C",MAX(0,$C781-P$2)))</f>
        <v>31.13</v>
      </c>
      <c r="Q781" s="103" t="n">
        <f aca="false">IF(Q$1="P",MAX(0,Q$2-$C781),IF(Q$1="C",MAX(0,$C781-Q$2)))</f>
        <v>26.13</v>
      </c>
      <c r="R781" s="103" t="n">
        <f aca="false">IF(R$1="P",MAX(0,R$2-$C781),IF(R$1="C",MAX(0,$C781-R$2)))</f>
        <v>16.13</v>
      </c>
      <c r="S781" s="103" t="n">
        <f aca="false">IF(S$1="P",MAX(0,S$2-$C781),IF(S$1="C",MAX(0,$C781-S$2)))</f>
        <v>0</v>
      </c>
      <c r="T781" s="104" t="n">
        <f aca="false">A781</f>
        <v>36</v>
      </c>
      <c r="U781" s="105" t="n">
        <f aca="false">VLOOKUP($B781,Gas!$B$3:$E$2506,2)</f>
        <v>9.595</v>
      </c>
      <c r="V781" s="46" t="n">
        <f aca="false">C781/U781</f>
        <v>6.892131318395</v>
      </c>
      <c r="W781" s="99" t="n">
        <f aca="false">VLOOKUP($B781,Gas!$B$3:$E$2506,4)</f>
        <v>1.26132372806069</v>
      </c>
    </row>
    <row r="782" customFormat="false" ht="12.75" hidden="false" customHeight="false" outlineLevel="0" collapsed="false">
      <c r="A782" s="95" t="n">
        <f aca="false">MONTH(B782)+(YEAR(B782)-1998)*12</f>
        <v>36</v>
      </c>
      <c r="B782" s="101" t="n">
        <v>36889</v>
      </c>
      <c r="C782" s="102" t="n">
        <v>58.7</v>
      </c>
      <c r="D782" s="98" t="n">
        <f aca="false">LN(C782/C781)</f>
        <v>-0.11918277485252</v>
      </c>
      <c r="E782" s="106" t="n">
        <f aca="false">STDEV(D773:D782)*SQRT(trade_day)</f>
        <v>4.51007282048377</v>
      </c>
      <c r="F782" s="97"/>
      <c r="G782" s="103" t="n">
        <f aca="false">IF(G$1="P",MAX(0,G$2-$C782),IF(G$1="C",MAX(0,$C782-G$2)))</f>
        <v>0</v>
      </c>
      <c r="H782" s="103" t="n">
        <f aca="false">IF(H$1="P",MAX(0,H$2-$C782),IF(H$1="C",MAX(0,$C782-H$2)))</f>
        <v>0</v>
      </c>
      <c r="I782" s="103" t="n">
        <f aca="false">IF(I$1="P",MAX(0,I$2-$C782),IF(I$1="C",MAX(0,$C782-I$2)))</f>
        <v>0</v>
      </c>
      <c r="J782" s="103" t="n">
        <f aca="false">IF(J$1="P",MAX(0,J$2-$C782),IF(J$1="C",MAX(0,$C782-J$2)))</f>
        <v>0</v>
      </c>
      <c r="K782" s="103" t="n">
        <f aca="false">IF(K$1="P",MAX(0,K$2-$C782),IF(K$1="C",MAX(0,$C782-K$2)))</f>
        <v>0</v>
      </c>
      <c r="L782" s="103" t="n">
        <f aca="false">IF(L$1="P",MAX(0,L$2-$C782),IF(L$1="C",MAX(0,$C782-L$2)))</f>
        <v>0</v>
      </c>
      <c r="M782" s="103" t="n">
        <f aca="false">IF(M$1="P",MAX(0,M$2-$C782),IF(M$1="C",MAX(0,$C782-M$2)))</f>
        <v>38.7</v>
      </c>
      <c r="N782" s="103" t="n">
        <f aca="false">IF(N$1="P",MAX(0,N$2-$C782),IF(N$1="C",MAX(0,$C782-N$2)))</f>
        <v>33.7</v>
      </c>
      <c r="O782" s="103" t="n">
        <f aca="false">IF(O$1="P",MAX(0,O$2-$C782),IF(O$1="C",MAX(0,$C782-O$2)))</f>
        <v>28.7</v>
      </c>
      <c r="P782" s="103" t="n">
        <f aca="false">IF(P$1="P",MAX(0,P$2-$C782),IF(P$1="C",MAX(0,$C782-P$2)))</f>
        <v>23.7</v>
      </c>
      <c r="Q782" s="103" t="n">
        <f aca="false">IF(Q$1="P",MAX(0,Q$2-$C782),IF(Q$1="C",MAX(0,$C782-Q$2)))</f>
        <v>18.7</v>
      </c>
      <c r="R782" s="103" t="n">
        <f aca="false">IF(R$1="P",MAX(0,R$2-$C782),IF(R$1="C",MAX(0,$C782-R$2)))</f>
        <v>8.7</v>
      </c>
      <c r="S782" s="103" t="n">
        <f aca="false">IF(S$1="P",MAX(0,S$2-$C782),IF(S$1="C",MAX(0,$C782-S$2)))</f>
        <v>0</v>
      </c>
      <c r="T782" s="104" t="n">
        <f aca="false">A782</f>
        <v>36</v>
      </c>
      <c r="U782" s="105" t="n">
        <f aca="false">VLOOKUP($B782,Gas!$B$3:$E$2506,2)</f>
        <v>9.23</v>
      </c>
      <c r="V782" s="46" t="n">
        <f aca="false">C782/U782</f>
        <v>6.35969664138678</v>
      </c>
      <c r="W782" s="99" t="n">
        <f aca="false">VLOOKUP($B782,Gas!$B$3:$E$2506,4)</f>
        <v>0.805445351924679</v>
      </c>
    </row>
    <row r="783" customFormat="false" ht="12.75" hidden="false" customHeight="false" outlineLevel="0" collapsed="false">
      <c r="A783" s="95" t="n">
        <f aca="false">MONTH(B783)+(YEAR(B783)-1998)*12</f>
        <v>37</v>
      </c>
      <c r="B783" s="101" t="n">
        <v>36893</v>
      </c>
      <c r="C783" s="102" t="n">
        <v>102.75</v>
      </c>
      <c r="D783" s="98" t="n">
        <f aca="false">LN(C783/C782)</f>
        <v>0.559859126542293</v>
      </c>
      <c r="E783" s="106" t="n">
        <f aca="false">STDEV(D774:D783)*SQRT(trade_day)</f>
        <v>4.88014251323063</v>
      </c>
      <c r="F783" s="97"/>
      <c r="G783" s="103" t="n">
        <f aca="false">IF(G$1="P",MAX(0,G$2-$C783),IF(G$1="C",MAX(0,$C783-G$2)))</f>
        <v>0</v>
      </c>
      <c r="H783" s="103" t="n">
        <f aca="false">IF(H$1="P",MAX(0,H$2-$C783),IF(H$1="C",MAX(0,$C783-H$2)))</f>
        <v>0</v>
      </c>
      <c r="I783" s="103" t="n">
        <f aca="false">IF(I$1="P",MAX(0,I$2-$C783),IF(I$1="C",MAX(0,$C783-I$2)))</f>
        <v>0</v>
      </c>
      <c r="J783" s="103" t="n">
        <f aca="false">IF(J$1="P",MAX(0,J$2-$C783),IF(J$1="C",MAX(0,$C783-J$2)))</f>
        <v>0</v>
      </c>
      <c r="K783" s="103" t="n">
        <f aca="false">IF(K$1="P",MAX(0,K$2-$C783),IF(K$1="C",MAX(0,$C783-K$2)))</f>
        <v>0</v>
      </c>
      <c r="L783" s="103" t="n">
        <f aca="false">IF(L$1="P",MAX(0,L$2-$C783),IF(L$1="C",MAX(0,$C783-L$2)))</f>
        <v>0</v>
      </c>
      <c r="M783" s="103" t="n">
        <f aca="false">IF(M$1="P",MAX(0,M$2-$C783),IF(M$1="C",MAX(0,$C783-M$2)))</f>
        <v>82.75</v>
      </c>
      <c r="N783" s="103" t="n">
        <f aca="false">IF(N$1="P",MAX(0,N$2-$C783),IF(N$1="C",MAX(0,$C783-N$2)))</f>
        <v>77.75</v>
      </c>
      <c r="O783" s="103" t="n">
        <f aca="false">IF(O$1="P",MAX(0,O$2-$C783),IF(O$1="C",MAX(0,$C783-O$2)))</f>
        <v>72.75</v>
      </c>
      <c r="P783" s="103" t="n">
        <f aca="false">IF(P$1="P",MAX(0,P$2-$C783),IF(P$1="C",MAX(0,$C783-P$2)))</f>
        <v>67.75</v>
      </c>
      <c r="Q783" s="103" t="n">
        <f aca="false">IF(Q$1="P",MAX(0,Q$2-$C783),IF(Q$1="C",MAX(0,$C783-Q$2)))</f>
        <v>62.75</v>
      </c>
      <c r="R783" s="103" t="n">
        <f aca="false">IF(R$1="P",MAX(0,R$2-$C783),IF(R$1="C",MAX(0,$C783-R$2)))</f>
        <v>52.75</v>
      </c>
      <c r="S783" s="103" t="n">
        <f aca="false">IF(S$1="P",MAX(0,S$2-$C783),IF(S$1="C",MAX(0,$C783-S$2)))</f>
        <v>2.74999</v>
      </c>
      <c r="T783" s="104" t="n">
        <f aca="false">A783</f>
        <v>37</v>
      </c>
      <c r="U783" s="105" t="n">
        <f aca="false">VLOOKUP($B783,Gas!$B$3:$E$2506,2)</f>
        <v>10.53</v>
      </c>
      <c r="V783" s="46" t="n">
        <f aca="false">C783/U783</f>
        <v>9.75783475783476</v>
      </c>
      <c r="W783" s="99" t="n">
        <f aca="false">VLOOKUP($B783,Gas!$B$3:$E$2506,4)</f>
        <v>0.825163292560164</v>
      </c>
    </row>
    <row r="784" customFormat="false" ht="12.75" hidden="false" customHeight="false" outlineLevel="0" collapsed="false">
      <c r="A784" s="95" t="n">
        <f aca="false">MONTH(B784)+(YEAR(B784)-1998)*12</f>
        <v>37</v>
      </c>
      <c r="B784" s="101" t="n">
        <v>36894</v>
      </c>
      <c r="C784" s="102" t="n">
        <v>84.91</v>
      </c>
      <c r="D784" s="98" t="n">
        <f aca="false">LN(C784/C783)</f>
        <v>-0.190706981365072</v>
      </c>
      <c r="E784" s="106" t="n">
        <f aca="false">STDEV(D775:D784)*SQRT(trade_day)</f>
        <v>5.04671915698444</v>
      </c>
      <c r="F784" s="97"/>
      <c r="G784" s="103" t="n">
        <f aca="false">IF(G$1="P",MAX(0,G$2-$C784),IF(G$1="C",MAX(0,$C784-G$2)))</f>
        <v>0</v>
      </c>
      <c r="H784" s="103" t="n">
        <f aca="false">IF(H$1="P",MAX(0,H$2-$C784),IF(H$1="C",MAX(0,$C784-H$2)))</f>
        <v>0</v>
      </c>
      <c r="I784" s="103" t="n">
        <f aca="false">IF(I$1="P",MAX(0,I$2-$C784),IF(I$1="C",MAX(0,$C784-I$2)))</f>
        <v>0</v>
      </c>
      <c r="J784" s="103" t="n">
        <f aca="false">IF(J$1="P",MAX(0,J$2-$C784),IF(J$1="C",MAX(0,$C784-J$2)))</f>
        <v>0</v>
      </c>
      <c r="K784" s="103" t="n">
        <f aca="false">IF(K$1="P",MAX(0,K$2-$C784),IF(K$1="C",MAX(0,$C784-K$2)))</f>
        <v>0</v>
      </c>
      <c r="L784" s="103" t="n">
        <f aca="false">IF(L$1="P",MAX(0,L$2-$C784),IF(L$1="C",MAX(0,$C784-L$2)))</f>
        <v>0</v>
      </c>
      <c r="M784" s="103" t="n">
        <f aca="false">IF(M$1="P",MAX(0,M$2-$C784),IF(M$1="C",MAX(0,$C784-M$2)))</f>
        <v>64.91</v>
      </c>
      <c r="N784" s="103" t="n">
        <f aca="false">IF(N$1="P",MAX(0,N$2-$C784),IF(N$1="C",MAX(0,$C784-N$2)))</f>
        <v>59.91</v>
      </c>
      <c r="O784" s="103" t="n">
        <f aca="false">IF(O$1="P",MAX(0,O$2-$C784),IF(O$1="C",MAX(0,$C784-O$2)))</f>
        <v>54.91</v>
      </c>
      <c r="P784" s="103" t="n">
        <f aca="false">IF(P$1="P",MAX(0,P$2-$C784),IF(P$1="C",MAX(0,$C784-P$2)))</f>
        <v>49.91</v>
      </c>
      <c r="Q784" s="103" t="n">
        <f aca="false">IF(Q$1="P",MAX(0,Q$2-$C784),IF(Q$1="C",MAX(0,$C784-Q$2)))</f>
        <v>44.91</v>
      </c>
      <c r="R784" s="103" t="n">
        <f aca="false">IF(R$1="P",MAX(0,R$2-$C784),IF(R$1="C",MAX(0,$C784-R$2)))</f>
        <v>34.91</v>
      </c>
      <c r="S784" s="103" t="n">
        <f aca="false">IF(S$1="P",MAX(0,S$2-$C784),IF(S$1="C",MAX(0,$C784-S$2)))</f>
        <v>0</v>
      </c>
      <c r="T784" s="104" t="n">
        <f aca="false">A784</f>
        <v>37</v>
      </c>
      <c r="U784" s="105" t="n">
        <f aca="false">VLOOKUP($B784,Gas!$B$3:$E$2506,2)</f>
        <v>9.76</v>
      </c>
      <c r="V784" s="46" t="n">
        <f aca="false">C784/U784</f>
        <v>8.69979508196721</v>
      </c>
      <c r="W784" s="99" t="n">
        <f aca="false">VLOOKUP($B784,Gas!$B$3:$E$2506,4)</f>
        <v>0.945205675094205</v>
      </c>
    </row>
    <row r="785" customFormat="false" ht="12.75" hidden="false" customHeight="false" outlineLevel="0" collapsed="false">
      <c r="A785" s="95" t="n">
        <f aca="false">MONTH(B785)+(YEAR(B785)-1998)*12</f>
        <v>37</v>
      </c>
      <c r="B785" s="101" t="n">
        <v>36895</v>
      </c>
      <c r="C785" s="102" t="n">
        <v>94.26</v>
      </c>
      <c r="D785" s="98" t="n">
        <f aca="false">LN(C785/C784)</f>
        <v>0.104465049484313</v>
      </c>
      <c r="E785" s="106" t="n">
        <f aca="false">STDEV(D776:D785)*SQRT(trade_day)</f>
        <v>3.69887985836407</v>
      </c>
      <c r="F785" s="97"/>
      <c r="G785" s="103" t="n">
        <f aca="false">IF(G$1="P",MAX(0,G$2-$C785),IF(G$1="C",MAX(0,$C785-G$2)))</f>
        <v>0</v>
      </c>
      <c r="H785" s="103" t="n">
        <f aca="false">IF(H$1="P",MAX(0,H$2-$C785),IF(H$1="C",MAX(0,$C785-H$2)))</f>
        <v>0</v>
      </c>
      <c r="I785" s="103" t="n">
        <f aca="false">IF(I$1="P",MAX(0,I$2-$C785),IF(I$1="C",MAX(0,$C785-I$2)))</f>
        <v>0</v>
      </c>
      <c r="J785" s="103" t="n">
        <f aca="false">IF(J$1="P",MAX(0,J$2-$C785),IF(J$1="C",MAX(0,$C785-J$2)))</f>
        <v>0</v>
      </c>
      <c r="K785" s="103" t="n">
        <f aca="false">IF(K$1="P",MAX(0,K$2-$C785),IF(K$1="C",MAX(0,$C785-K$2)))</f>
        <v>0</v>
      </c>
      <c r="L785" s="103" t="n">
        <f aca="false">IF(L$1="P",MAX(0,L$2-$C785),IF(L$1="C",MAX(0,$C785-L$2)))</f>
        <v>0</v>
      </c>
      <c r="M785" s="103" t="n">
        <f aca="false">IF(M$1="P",MAX(0,M$2-$C785),IF(M$1="C",MAX(0,$C785-M$2)))</f>
        <v>74.26</v>
      </c>
      <c r="N785" s="103" t="n">
        <f aca="false">IF(N$1="P",MAX(0,N$2-$C785),IF(N$1="C",MAX(0,$C785-N$2)))</f>
        <v>69.26</v>
      </c>
      <c r="O785" s="103" t="n">
        <f aca="false">IF(O$1="P",MAX(0,O$2-$C785),IF(O$1="C",MAX(0,$C785-O$2)))</f>
        <v>64.26</v>
      </c>
      <c r="P785" s="103" t="n">
        <f aca="false">IF(P$1="P",MAX(0,P$2-$C785),IF(P$1="C",MAX(0,$C785-P$2)))</f>
        <v>59.26</v>
      </c>
      <c r="Q785" s="103" t="n">
        <f aca="false">IF(Q$1="P",MAX(0,Q$2-$C785),IF(Q$1="C",MAX(0,$C785-Q$2)))</f>
        <v>54.26</v>
      </c>
      <c r="R785" s="103" t="n">
        <f aca="false">IF(R$1="P",MAX(0,R$2-$C785),IF(R$1="C",MAX(0,$C785-R$2)))</f>
        <v>44.26</v>
      </c>
      <c r="S785" s="103" t="n">
        <f aca="false">IF(S$1="P",MAX(0,S$2-$C785),IF(S$1="C",MAX(0,$C785-S$2)))</f>
        <v>0</v>
      </c>
      <c r="T785" s="104" t="n">
        <f aca="false">A785</f>
        <v>37</v>
      </c>
      <c r="U785" s="105" t="n">
        <f aca="false">VLOOKUP($B785,Gas!$B$3:$E$2506,2)</f>
        <v>9.665</v>
      </c>
      <c r="V785" s="46" t="n">
        <f aca="false">C785/U785</f>
        <v>9.75271598551475</v>
      </c>
      <c r="W785" s="99" t="n">
        <f aca="false">VLOOKUP($B785,Gas!$B$3:$E$2506,4)</f>
        <v>0.944005010617975</v>
      </c>
    </row>
    <row r="786" customFormat="false" ht="12.75" hidden="false" customHeight="false" outlineLevel="0" collapsed="false">
      <c r="A786" s="95" t="n">
        <f aca="false">MONTH(B786)+(YEAR(B786)-1998)*12</f>
        <v>37</v>
      </c>
      <c r="B786" s="101" t="n">
        <v>36896</v>
      </c>
      <c r="C786" s="102" t="n">
        <v>78.41</v>
      </c>
      <c r="D786" s="98" t="n">
        <f aca="false">LN(C786/C785)</f>
        <v>-0.184105451252754</v>
      </c>
      <c r="E786" s="106" t="n">
        <f aca="false">STDEV(D777:D786)*SQRT(trade_day)</f>
        <v>3.79332802453271</v>
      </c>
      <c r="F786" s="97"/>
      <c r="G786" s="103" t="n">
        <f aca="false">IF(G$1="P",MAX(0,G$2-$C786),IF(G$1="C",MAX(0,$C786-G$2)))</f>
        <v>0</v>
      </c>
      <c r="H786" s="103" t="n">
        <f aca="false">IF(H$1="P",MAX(0,H$2-$C786),IF(H$1="C",MAX(0,$C786-H$2)))</f>
        <v>0</v>
      </c>
      <c r="I786" s="103" t="n">
        <f aca="false">IF(I$1="P",MAX(0,I$2-$C786),IF(I$1="C",MAX(0,$C786-I$2)))</f>
        <v>0</v>
      </c>
      <c r="J786" s="103" t="n">
        <f aca="false">IF(J$1="P",MAX(0,J$2-$C786),IF(J$1="C",MAX(0,$C786-J$2)))</f>
        <v>0</v>
      </c>
      <c r="K786" s="103" t="n">
        <f aca="false">IF(K$1="P",MAX(0,K$2-$C786),IF(K$1="C",MAX(0,$C786-K$2)))</f>
        <v>0</v>
      </c>
      <c r="L786" s="103" t="n">
        <f aca="false">IF(L$1="P",MAX(0,L$2-$C786),IF(L$1="C",MAX(0,$C786-L$2)))</f>
        <v>0</v>
      </c>
      <c r="M786" s="103" t="n">
        <f aca="false">IF(M$1="P",MAX(0,M$2-$C786),IF(M$1="C",MAX(0,$C786-M$2)))</f>
        <v>58.41</v>
      </c>
      <c r="N786" s="103" t="n">
        <f aca="false">IF(N$1="P",MAX(0,N$2-$C786),IF(N$1="C",MAX(0,$C786-N$2)))</f>
        <v>53.41</v>
      </c>
      <c r="O786" s="103" t="n">
        <f aca="false">IF(O$1="P",MAX(0,O$2-$C786),IF(O$1="C",MAX(0,$C786-O$2)))</f>
        <v>48.41</v>
      </c>
      <c r="P786" s="103" t="n">
        <f aca="false">IF(P$1="P",MAX(0,P$2-$C786),IF(P$1="C",MAX(0,$C786-P$2)))</f>
        <v>43.41</v>
      </c>
      <c r="Q786" s="103" t="n">
        <f aca="false">IF(Q$1="P",MAX(0,Q$2-$C786),IF(Q$1="C",MAX(0,$C786-Q$2)))</f>
        <v>38.41</v>
      </c>
      <c r="R786" s="103" t="n">
        <f aca="false">IF(R$1="P",MAX(0,R$2-$C786),IF(R$1="C",MAX(0,$C786-R$2)))</f>
        <v>28.41</v>
      </c>
      <c r="S786" s="103" t="n">
        <f aca="false">IF(S$1="P",MAX(0,S$2-$C786),IF(S$1="C",MAX(0,$C786-S$2)))</f>
        <v>0</v>
      </c>
      <c r="T786" s="104" t="n">
        <f aca="false">A786</f>
        <v>37</v>
      </c>
      <c r="U786" s="105" t="n">
        <f aca="false">VLOOKUP($B786,Gas!$B$3:$E$2506,2)</f>
        <v>9.405</v>
      </c>
      <c r="V786" s="46" t="n">
        <f aca="false">C786/U786</f>
        <v>8.33705475810739</v>
      </c>
      <c r="W786" s="99" t="n">
        <f aca="false">VLOOKUP($B786,Gas!$B$3:$E$2506,4)</f>
        <v>0.948717535138946</v>
      </c>
    </row>
    <row r="787" customFormat="false" ht="12.75" hidden="false" customHeight="false" outlineLevel="0" collapsed="false">
      <c r="A787" s="95" t="n">
        <f aca="false">MONTH(B787)+(YEAR(B787)-1998)*12</f>
        <v>37</v>
      </c>
      <c r="B787" s="101" t="n">
        <v>36899</v>
      </c>
      <c r="C787" s="102" t="n">
        <v>69.77</v>
      </c>
      <c r="D787" s="98" t="n">
        <f aca="false">LN(C787/C786)</f>
        <v>-0.116747352291685</v>
      </c>
      <c r="E787" s="106" t="n">
        <f aca="false">STDEV(D778:D787)*SQRT(trade_day)</f>
        <v>3.80859586171368</v>
      </c>
      <c r="F787" s="97"/>
      <c r="G787" s="103" t="n">
        <f aca="false">IF(G$1="P",MAX(0,G$2-$C787),IF(G$1="C",MAX(0,$C787-G$2)))</f>
        <v>0</v>
      </c>
      <c r="H787" s="103" t="n">
        <f aca="false">IF(H$1="P",MAX(0,H$2-$C787),IF(H$1="C",MAX(0,$C787-H$2)))</f>
        <v>0</v>
      </c>
      <c r="I787" s="103" t="n">
        <f aca="false">IF(I$1="P",MAX(0,I$2-$C787),IF(I$1="C",MAX(0,$C787-I$2)))</f>
        <v>0</v>
      </c>
      <c r="J787" s="103" t="n">
        <f aca="false">IF(J$1="P",MAX(0,J$2-$C787),IF(J$1="C",MAX(0,$C787-J$2)))</f>
        <v>0</v>
      </c>
      <c r="K787" s="103" t="n">
        <f aca="false">IF(K$1="P",MAX(0,K$2-$C787),IF(K$1="C",MAX(0,$C787-K$2)))</f>
        <v>0</v>
      </c>
      <c r="L787" s="103" t="n">
        <f aca="false">IF(L$1="P",MAX(0,L$2-$C787),IF(L$1="C",MAX(0,$C787-L$2)))</f>
        <v>0</v>
      </c>
      <c r="M787" s="103" t="n">
        <f aca="false">IF(M$1="P",MAX(0,M$2-$C787),IF(M$1="C",MAX(0,$C787-M$2)))</f>
        <v>49.77</v>
      </c>
      <c r="N787" s="103" t="n">
        <f aca="false">IF(N$1="P",MAX(0,N$2-$C787),IF(N$1="C",MAX(0,$C787-N$2)))</f>
        <v>44.77</v>
      </c>
      <c r="O787" s="103" t="n">
        <f aca="false">IF(O$1="P",MAX(0,O$2-$C787),IF(O$1="C",MAX(0,$C787-O$2)))</f>
        <v>39.77</v>
      </c>
      <c r="P787" s="103" t="n">
        <f aca="false">IF(P$1="P",MAX(0,P$2-$C787),IF(P$1="C",MAX(0,$C787-P$2)))</f>
        <v>34.77</v>
      </c>
      <c r="Q787" s="103" t="n">
        <f aca="false">IF(Q$1="P",MAX(0,Q$2-$C787),IF(Q$1="C",MAX(0,$C787-Q$2)))</f>
        <v>29.77</v>
      </c>
      <c r="R787" s="103" t="n">
        <f aca="false">IF(R$1="P",MAX(0,R$2-$C787),IF(R$1="C",MAX(0,$C787-R$2)))</f>
        <v>19.77</v>
      </c>
      <c r="S787" s="103" t="n">
        <f aca="false">IF(S$1="P",MAX(0,S$2-$C787),IF(S$1="C",MAX(0,$C787-S$2)))</f>
        <v>0</v>
      </c>
      <c r="T787" s="104" t="n">
        <f aca="false">A787</f>
        <v>37</v>
      </c>
      <c r="U787" s="105" t="n">
        <f aca="false">VLOOKUP($B787,Gas!$B$3:$E$2506,2)</f>
        <v>9.825</v>
      </c>
      <c r="V787" s="46" t="n">
        <f aca="false">C787/U787</f>
        <v>7.10127226463104</v>
      </c>
      <c r="W787" s="99" t="n">
        <f aca="false">VLOOKUP($B787,Gas!$B$3:$E$2506,4)</f>
        <v>0.88353298639897</v>
      </c>
    </row>
    <row r="788" customFormat="false" ht="12.75" hidden="false" customHeight="false" outlineLevel="0" collapsed="false">
      <c r="A788" s="95" t="n">
        <f aca="false">MONTH(B788)+(YEAR(B788)-1998)*12</f>
        <v>37</v>
      </c>
      <c r="B788" s="101" t="n">
        <v>36900</v>
      </c>
      <c r="C788" s="102" t="n">
        <v>58.12</v>
      </c>
      <c r="D788" s="98" t="n">
        <f aca="false">LN(C788/C787)</f>
        <v>-0.182694279249063</v>
      </c>
      <c r="E788" s="106" t="n">
        <f aca="false">STDEV(D779:D788)*SQRT(trade_day)</f>
        <v>3.86772542702227</v>
      </c>
      <c r="F788" s="97"/>
      <c r="G788" s="103" t="n">
        <f aca="false">IF(G$1="P",MAX(0,G$2-$C788),IF(G$1="C",MAX(0,$C788-G$2)))</f>
        <v>0</v>
      </c>
      <c r="H788" s="103" t="n">
        <f aca="false">IF(H$1="P",MAX(0,H$2-$C788),IF(H$1="C",MAX(0,$C788-H$2)))</f>
        <v>0</v>
      </c>
      <c r="I788" s="103" t="n">
        <f aca="false">IF(I$1="P",MAX(0,I$2-$C788),IF(I$1="C",MAX(0,$C788-I$2)))</f>
        <v>0</v>
      </c>
      <c r="J788" s="103" t="n">
        <f aca="false">IF(J$1="P",MAX(0,J$2-$C788),IF(J$1="C",MAX(0,$C788-J$2)))</f>
        <v>0</v>
      </c>
      <c r="K788" s="103" t="n">
        <f aca="false">IF(K$1="P",MAX(0,K$2-$C788),IF(K$1="C",MAX(0,$C788-K$2)))</f>
        <v>0</v>
      </c>
      <c r="L788" s="103" t="n">
        <f aca="false">IF(L$1="P",MAX(0,L$2-$C788),IF(L$1="C",MAX(0,$C788-L$2)))</f>
        <v>0</v>
      </c>
      <c r="M788" s="103" t="n">
        <f aca="false">IF(M$1="P",MAX(0,M$2-$C788),IF(M$1="C",MAX(0,$C788-M$2)))</f>
        <v>38.12</v>
      </c>
      <c r="N788" s="103" t="n">
        <f aca="false">IF(N$1="P",MAX(0,N$2-$C788),IF(N$1="C",MAX(0,$C788-N$2)))</f>
        <v>33.12</v>
      </c>
      <c r="O788" s="103" t="n">
        <f aca="false">IF(O$1="P",MAX(0,O$2-$C788),IF(O$1="C",MAX(0,$C788-O$2)))</f>
        <v>28.12</v>
      </c>
      <c r="P788" s="103" t="n">
        <f aca="false">IF(P$1="P",MAX(0,P$2-$C788),IF(P$1="C",MAX(0,$C788-P$2)))</f>
        <v>23.12</v>
      </c>
      <c r="Q788" s="103" t="n">
        <f aca="false">IF(Q$1="P",MAX(0,Q$2-$C788),IF(Q$1="C",MAX(0,$C788-Q$2)))</f>
        <v>18.12</v>
      </c>
      <c r="R788" s="103" t="n">
        <f aca="false">IF(R$1="P",MAX(0,R$2-$C788),IF(R$1="C",MAX(0,$C788-R$2)))</f>
        <v>8.12</v>
      </c>
      <c r="S788" s="103" t="n">
        <f aca="false">IF(S$1="P",MAX(0,S$2-$C788),IF(S$1="C",MAX(0,$C788-S$2)))</f>
        <v>0</v>
      </c>
      <c r="T788" s="104" t="n">
        <f aca="false">A788</f>
        <v>37</v>
      </c>
      <c r="U788" s="105" t="n">
        <f aca="false">VLOOKUP($B788,Gas!$B$3:$E$2506,2)</f>
        <v>10.34</v>
      </c>
      <c r="V788" s="46" t="n">
        <f aca="false">C788/U788</f>
        <v>5.62088974854932</v>
      </c>
      <c r="W788" s="99" t="n">
        <f aca="false">VLOOKUP($B788,Gas!$B$3:$E$2506,4)</f>
        <v>0.914229109324972</v>
      </c>
    </row>
    <row r="789" customFormat="false" ht="12.75" hidden="false" customHeight="false" outlineLevel="0" collapsed="false">
      <c r="A789" s="95" t="n">
        <f aca="false">MONTH(B789)+(YEAR(B789)-1998)*12</f>
        <v>37</v>
      </c>
      <c r="B789" s="101" t="n">
        <v>36901</v>
      </c>
      <c r="C789" s="102" t="n">
        <v>58.12</v>
      </c>
      <c r="D789" s="98" t="n">
        <f aca="false">LN(C789/C788)</f>
        <v>0</v>
      </c>
      <c r="E789" s="106" t="n">
        <f aca="false">STDEV(D780:D789)*SQRT(trade_day)</f>
        <v>3.87851171891106</v>
      </c>
      <c r="F789" s="97"/>
      <c r="G789" s="103" t="n">
        <f aca="false">IF(G$1="P",MAX(0,G$2-$C789),IF(G$1="C",MAX(0,$C789-G$2)))</f>
        <v>0</v>
      </c>
      <c r="H789" s="103" t="n">
        <f aca="false">IF(H$1="P",MAX(0,H$2-$C789),IF(H$1="C",MAX(0,$C789-H$2)))</f>
        <v>0</v>
      </c>
      <c r="I789" s="103" t="n">
        <f aca="false">IF(I$1="P",MAX(0,I$2-$C789),IF(I$1="C",MAX(0,$C789-I$2)))</f>
        <v>0</v>
      </c>
      <c r="J789" s="103" t="n">
        <f aca="false">IF(J$1="P",MAX(0,J$2-$C789),IF(J$1="C",MAX(0,$C789-J$2)))</f>
        <v>0</v>
      </c>
      <c r="K789" s="103" t="n">
        <f aca="false">IF(K$1="P",MAX(0,K$2-$C789),IF(K$1="C",MAX(0,$C789-K$2)))</f>
        <v>0</v>
      </c>
      <c r="L789" s="103" t="n">
        <f aca="false">IF(L$1="P",MAX(0,L$2-$C789),IF(L$1="C",MAX(0,$C789-L$2)))</f>
        <v>0</v>
      </c>
      <c r="M789" s="103" t="n">
        <f aca="false">IF(M$1="P",MAX(0,M$2-$C789),IF(M$1="C",MAX(0,$C789-M$2)))</f>
        <v>38.12</v>
      </c>
      <c r="N789" s="103" t="n">
        <f aca="false">IF(N$1="P",MAX(0,N$2-$C789),IF(N$1="C",MAX(0,$C789-N$2)))</f>
        <v>33.12</v>
      </c>
      <c r="O789" s="103" t="n">
        <f aca="false">IF(O$1="P",MAX(0,O$2-$C789),IF(O$1="C",MAX(0,$C789-O$2)))</f>
        <v>28.12</v>
      </c>
      <c r="P789" s="103" t="n">
        <f aca="false">IF(P$1="P",MAX(0,P$2-$C789),IF(P$1="C",MAX(0,$C789-P$2)))</f>
        <v>23.12</v>
      </c>
      <c r="Q789" s="103" t="n">
        <f aca="false">IF(Q$1="P",MAX(0,Q$2-$C789),IF(Q$1="C",MAX(0,$C789-Q$2)))</f>
        <v>18.12</v>
      </c>
      <c r="R789" s="103" t="n">
        <f aca="false">IF(R$1="P",MAX(0,R$2-$C789),IF(R$1="C",MAX(0,$C789-R$2)))</f>
        <v>8.12</v>
      </c>
      <c r="S789" s="103" t="n">
        <f aca="false">IF(S$1="P",MAX(0,S$2-$C789),IF(S$1="C",MAX(0,$C789-S$2)))</f>
        <v>0</v>
      </c>
      <c r="T789" s="104" t="n">
        <f aca="false">A789</f>
        <v>37</v>
      </c>
      <c r="U789" s="105" t="n">
        <f aca="false">VLOOKUP($B789,Gas!$B$3:$E$2506,2)</f>
        <v>9.945</v>
      </c>
      <c r="V789" s="46" t="n">
        <f aca="false">C789/U789</f>
        <v>5.84414278531926</v>
      </c>
      <c r="W789" s="99" t="n">
        <f aca="false">VLOOKUP($B789,Gas!$B$3:$E$2506,4)</f>
        <v>0.957753879009374</v>
      </c>
    </row>
    <row r="790" customFormat="false" ht="12.75" hidden="false" customHeight="false" outlineLevel="0" collapsed="false">
      <c r="A790" s="95" t="n">
        <f aca="false">MONTH(B790)+(YEAR(B790)-1998)*12</f>
        <v>37</v>
      </c>
      <c r="B790" s="101" t="n">
        <v>36902</v>
      </c>
      <c r="C790" s="102" t="n">
        <v>68.95</v>
      </c>
      <c r="D790" s="98" t="n">
        <f aca="false">LN(C790/C789)</f>
        <v>0.170871765537229</v>
      </c>
      <c r="E790" s="106" t="n">
        <f aca="false">STDEV(D781:D790)*SQRT(trade_day)</f>
        <v>3.71506019352282</v>
      </c>
      <c r="F790" s="97"/>
      <c r="G790" s="103" t="n">
        <f aca="false">IF(G$1="P",MAX(0,G$2-$C790),IF(G$1="C",MAX(0,$C790-G$2)))</f>
        <v>0</v>
      </c>
      <c r="H790" s="103" t="n">
        <f aca="false">IF(H$1="P",MAX(0,H$2-$C790),IF(H$1="C",MAX(0,$C790-H$2)))</f>
        <v>0</v>
      </c>
      <c r="I790" s="103" t="n">
        <f aca="false">IF(I$1="P",MAX(0,I$2-$C790),IF(I$1="C",MAX(0,$C790-I$2)))</f>
        <v>0</v>
      </c>
      <c r="J790" s="103" t="n">
        <f aca="false">IF(J$1="P",MAX(0,J$2-$C790),IF(J$1="C",MAX(0,$C790-J$2)))</f>
        <v>0</v>
      </c>
      <c r="K790" s="103" t="n">
        <f aca="false">IF(K$1="P",MAX(0,K$2-$C790),IF(K$1="C",MAX(0,$C790-K$2)))</f>
        <v>0</v>
      </c>
      <c r="L790" s="103" t="n">
        <f aca="false">IF(L$1="P",MAX(0,L$2-$C790),IF(L$1="C",MAX(0,$C790-L$2)))</f>
        <v>0</v>
      </c>
      <c r="M790" s="103" t="n">
        <f aca="false">IF(M$1="P",MAX(0,M$2-$C790),IF(M$1="C",MAX(0,$C790-M$2)))</f>
        <v>48.95</v>
      </c>
      <c r="N790" s="103" t="n">
        <f aca="false">IF(N$1="P",MAX(0,N$2-$C790),IF(N$1="C",MAX(0,$C790-N$2)))</f>
        <v>43.95</v>
      </c>
      <c r="O790" s="103" t="n">
        <f aca="false">IF(O$1="P",MAX(0,O$2-$C790),IF(O$1="C",MAX(0,$C790-O$2)))</f>
        <v>38.95</v>
      </c>
      <c r="P790" s="103" t="n">
        <f aca="false">IF(P$1="P",MAX(0,P$2-$C790),IF(P$1="C",MAX(0,$C790-P$2)))</f>
        <v>33.95</v>
      </c>
      <c r="Q790" s="103" t="n">
        <f aca="false">IF(Q$1="P",MAX(0,Q$2-$C790),IF(Q$1="C",MAX(0,$C790-Q$2)))</f>
        <v>28.95</v>
      </c>
      <c r="R790" s="103" t="n">
        <f aca="false">IF(R$1="P",MAX(0,R$2-$C790),IF(R$1="C",MAX(0,$C790-R$2)))</f>
        <v>18.95</v>
      </c>
      <c r="S790" s="103" t="n">
        <f aca="false">IF(S$1="P",MAX(0,S$2-$C790),IF(S$1="C",MAX(0,$C790-S$2)))</f>
        <v>0</v>
      </c>
      <c r="T790" s="104" t="n">
        <f aca="false">A790</f>
        <v>37</v>
      </c>
      <c r="U790" s="105" t="n">
        <f aca="false">VLOOKUP($B790,Gas!$B$3:$E$2506,2)</f>
        <v>9.9</v>
      </c>
      <c r="V790" s="46" t="n">
        <f aca="false">C790/U790</f>
        <v>6.96464646464646</v>
      </c>
      <c r="W790" s="99" t="n">
        <f aca="false">VLOOKUP($B790,Gas!$B$3:$E$2506,4)</f>
        <v>0.705749707907067</v>
      </c>
    </row>
    <row r="791" customFormat="false" ht="12.75" hidden="false" customHeight="false" outlineLevel="0" collapsed="false">
      <c r="A791" s="95" t="n">
        <f aca="false">MONTH(B791)+(YEAR(B791)-1998)*12</f>
        <v>37</v>
      </c>
      <c r="B791" s="101" t="n">
        <v>36903</v>
      </c>
      <c r="C791" s="102" t="n">
        <v>64.99</v>
      </c>
      <c r="D791" s="98" t="n">
        <f aca="false">LN(C791/C790)</f>
        <v>-0.0591481923330535</v>
      </c>
      <c r="E791" s="106" t="n">
        <f aca="false">STDEV(D782:D791)*SQRT(trade_day)</f>
        <v>3.6836586081396</v>
      </c>
      <c r="F791" s="97"/>
      <c r="G791" s="103" t="n">
        <f aca="false">IF(G$1="P",MAX(0,G$2-$C791),IF(G$1="C",MAX(0,$C791-G$2)))</f>
        <v>0</v>
      </c>
      <c r="H791" s="103" t="n">
        <f aca="false">IF(H$1="P",MAX(0,H$2-$C791),IF(H$1="C",MAX(0,$C791-H$2)))</f>
        <v>0</v>
      </c>
      <c r="I791" s="103" t="n">
        <f aca="false">IF(I$1="P",MAX(0,I$2-$C791),IF(I$1="C",MAX(0,$C791-I$2)))</f>
        <v>0</v>
      </c>
      <c r="J791" s="103" t="n">
        <f aca="false">IF(J$1="P",MAX(0,J$2-$C791),IF(J$1="C",MAX(0,$C791-J$2)))</f>
        <v>0</v>
      </c>
      <c r="K791" s="103" t="n">
        <f aca="false">IF(K$1="P",MAX(0,K$2-$C791),IF(K$1="C",MAX(0,$C791-K$2)))</f>
        <v>0</v>
      </c>
      <c r="L791" s="103" t="n">
        <f aca="false">IF(L$1="P",MAX(0,L$2-$C791),IF(L$1="C",MAX(0,$C791-L$2)))</f>
        <v>0</v>
      </c>
      <c r="M791" s="103" t="n">
        <f aca="false">IF(M$1="P",MAX(0,M$2-$C791),IF(M$1="C",MAX(0,$C791-M$2)))</f>
        <v>44.99</v>
      </c>
      <c r="N791" s="103" t="n">
        <f aca="false">IF(N$1="P",MAX(0,N$2-$C791),IF(N$1="C",MAX(0,$C791-N$2)))</f>
        <v>39.99</v>
      </c>
      <c r="O791" s="103" t="n">
        <f aca="false">IF(O$1="P",MAX(0,O$2-$C791),IF(O$1="C",MAX(0,$C791-O$2)))</f>
        <v>34.99</v>
      </c>
      <c r="P791" s="103" t="n">
        <f aca="false">IF(P$1="P",MAX(0,P$2-$C791),IF(P$1="C",MAX(0,$C791-P$2)))</f>
        <v>29.99</v>
      </c>
      <c r="Q791" s="103" t="n">
        <f aca="false">IF(Q$1="P",MAX(0,Q$2-$C791),IF(Q$1="C",MAX(0,$C791-Q$2)))</f>
        <v>24.99</v>
      </c>
      <c r="R791" s="103" t="n">
        <f aca="false">IF(R$1="P",MAX(0,R$2-$C791),IF(R$1="C",MAX(0,$C791-R$2)))</f>
        <v>14.99</v>
      </c>
      <c r="S791" s="103" t="n">
        <f aca="false">IF(S$1="P",MAX(0,S$2-$C791),IF(S$1="C",MAX(0,$C791-S$2)))</f>
        <v>0</v>
      </c>
      <c r="T791" s="104" t="n">
        <f aca="false">A791</f>
        <v>37</v>
      </c>
      <c r="U791" s="105" t="n">
        <f aca="false">VLOOKUP($B791,Gas!$B$3:$E$2506,2)</f>
        <v>8.975</v>
      </c>
      <c r="V791" s="46" t="n">
        <f aca="false">C791/U791</f>
        <v>7.24122562674095</v>
      </c>
      <c r="W791" s="99" t="n">
        <f aca="false">VLOOKUP($B791,Gas!$B$3:$E$2506,4)</f>
        <v>0.89453919818259</v>
      </c>
    </row>
    <row r="792" customFormat="false" ht="12.75" hidden="false" customHeight="false" outlineLevel="0" collapsed="false">
      <c r="A792" s="95" t="n">
        <f aca="false">MONTH(B792)+(YEAR(B792)-1998)*12</f>
        <v>37</v>
      </c>
      <c r="B792" s="101" t="n">
        <v>36907</v>
      </c>
      <c r="C792" s="102" t="n">
        <v>47.74</v>
      </c>
      <c r="D792" s="98" t="n">
        <f aca="false">LN(C792/C791)</f>
        <v>-0.308463790995573</v>
      </c>
      <c r="E792" s="106" t="n">
        <f aca="false">STDEV(D783:D792)*SQRT(trade_day)</f>
        <v>3.96232475251262</v>
      </c>
      <c r="F792" s="97"/>
      <c r="G792" s="103" t="n">
        <f aca="false">IF(G$1="P",MAX(0,G$2-$C792),IF(G$1="C",MAX(0,$C792-G$2)))</f>
        <v>0</v>
      </c>
      <c r="H792" s="103" t="n">
        <f aca="false">IF(H$1="P",MAX(0,H$2-$C792),IF(H$1="C",MAX(0,$C792-H$2)))</f>
        <v>0</v>
      </c>
      <c r="I792" s="103" t="n">
        <f aca="false">IF(I$1="P",MAX(0,I$2-$C792),IF(I$1="C",MAX(0,$C792-I$2)))</f>
        <v>0</v>
      </c>
      <c r="J792" s="103" t="n">
        <f aca="false">IF(J$1="P",MAX(0,J$2-$C792),IF(J$1="C",MAX(0,$C792-J$2)))</f>
        <v>0</v>
      </c>
      <c r="K792" s="103" t="n">
        <f aca="false">IF(K$1="P",MAX(0,K$2-$C792),IF(K$1="C",MAX(0,$C792-K$2)))</f>
        <v>0</v>
      </c>
      <c r="L792" s="103" t="n">
        <f aca="false">IF(L$1="P",MAX(0,L$2-$C792),IF(L$1="C",MAX(0,$C792-L$2)))</f>
        <v>2.26</v>
      </c>
      <c r="M792" s="103" t="n">
        <f aca="false">IF(M$1="P",MAX(0,M$2-$C792),IF(M$1="C",MAX(0,$C792-M$2)))</f>
        <v>27.74</v>
      </c>
      <c r="N792" s="103" t="n">
        <f aca="false">IF(N$1="P",MAX(0,N$2-$C792),IF(N$1="C",MAX(0,$C792-N$2)))</f>
        <v>22.74</v>
      </c>
      <c r="O792" s="103" t="n">
        <f aca="false">IF(O$1="P",MAX(0,O$2-$C792),IF(O$1="C",MAX(0,$C792-O$2)))</f>
        <v>17.74</v>
      </c>
      <c r="P792" s="103" t="n">
        <f aca="false">IF(P$1="P",MAX(0,P$2-$C792),IF(P$1="C",MAX(0,$C792-P$2)))</f>
        <v>12.74</v>
      </c>
      <c r="Q792" s="103" t="n">
        <f aca="false">IF(Q$1="P",MAX(0,Q$2-$C792),IF(Q$1="C",MAX(0,$C792-Q$2)))</f>
        <v>7.74</v>
      </c>
      <c r="R792" s="103" t="n">
        <f aca="false">IF(R$1="P",MAX(0,R$2-$C792),IF(R$1="C",MAX(0,$C792-R$2)))</f>
        <v>0</v>
      </c>
      <c r="S792" s="103" t="n">
        <f aca="false">IF(S$1="P",MAX(0,S$2-$C792),IF(S$1="C",MAX(0,$C792-S$2)))</f>
        <v>0</v>
      </c>
      <c r="T792" s="104" t="n">
        <f aca="false">A792</f>
        <v>37</v>
      </c>
      <c r="U792" s="105" t="n">
        <f aca="false">VLOOKUP($B792,Gas!$B$3:$E$2506,2)</f>
        <v>8.76</v>
      </c>
      <c r="V792" s="46" t="n">
        <f aca="false">C792/U792</f>
        <v>5.44977168949772</v>
      </c>
      <c r="W792" s="99" t="n">
        <f aca="false">VLOOKUP($B792,Gas!$B$3:$E$2506,4)</f>
        <v>0.727254688442084</v>
      </c>
    </row>
    <row r="793" customFormat="false" ht="12.75" hidden="false" customHeight="false" outlineLevel="0" collapsed="false">
      <c r="A793" s="95" t="n">
        <f aca="false">MONTH(B793)+(YEAR(B793)-1998)*12</f>
        <v>37</v>
      </c>
      <c r="B793" s="101" t="n">
        <v>36908</v>
      </c>
      <c r="C793" s="102" t="n">
        <v>46.94</v>
      </c>
      <c r="D793" s="98" t="n">
        <f aca="false">LN(C793/C792)</f>
        <v>-0.0168994304878066</v>
      </c>
      <c r="E793" s="106" t="n">
        <f aca="false">STDEV(D784:D793)*SQRT(trade_day)</f>
        <v>2.32701038202643</v>
      </c>
      <c r="F793" s="97"/>
      <c r="G793" s="103" t="n">
        <f aca="false">IF(G$1="P",MAX(0,G$2-$C793),IF(G$1="C",MAX(0,$C793-G$2)))</f>
        <v>0</v>
      </c>
      <c r="H793" s="103" t="n">
        <f aca="false">IF(H$1="P",MAX(0,H$2-$C793),IF(H$1="C",MAX(0,$C793-H$2)))</f>
        <v>0</v>
      </c>
      <c r="I793" s="103" t="n">
        <f aca="false">IF(I$1="P",MAX(0,I$2-$C793),IF(I$1="C",MAX(0,$C793-I$2)))</f>
        <v>0</v>
      </c>
      <c r="J793" s="103" t="n">
        <f aca="false">IF(J$1="P",MAX(0,J$2-$C793),IF(J$1="C",MAX(0,$C793-J$2)))</f>
        <v>0</v>
      </c>
      <c r="K793" s="103" t="n">
        <f aca="false">IF(K$1="P",MAX(0,K$2-$C793),IF(K$1="C",MAX(0,$C793-K$2)))</f>
        <v>0</v>
      </c>
      <c r="L793" s="103" t="n">
        <f aca="false">IF(L$1="P",MAX(0,L$2-$C793),IF(L$1="C",MAX(0,$C793-L$2)))</f>
        <v>3.06</v>
      </c>
      <c r="M793" s="103" t="n">
        <f aca="false">IF(M$1="P",MAX(0,M$2-$C793),IF(M$1="C",MAX(0,$C793-M$2)))</f>
        <v>26.94</v>
      </c>
      <c r="N793" s="103" t="n">
        <f aca="false">IF(N$1="P",MAX(0,N$2-$C793),IF(N$1="C",MAX(0,$C793-N$2)))</f>
        <v>21.94</v>
      </c>
      <c r="O793" s="103" t="n">
        <f aca="false">IF(O$1="P",MAX(0,O$2-$C793),IF(O$1="C",MAX(0,$C793-O$2)))</f>
        <v>16.94</v>
      </c>
      <c r="P793" s="103" t="n">
        <f aca="false">IF(P$1="P",MAX(0,P$2-$C793),IF(P$1="C",MAX(0,$C793-P$2)))</f>
        <v>11.94</v>
      </c>
      <c r="Q793" s="103" t="n">
        <f aca="false">IF(Q$1="P",MAX(0,Q$2-$C793),IF(Q$1="C",MAX(0,$C793-Q$2)))</f>
        <v>6.94</v>
      </c>
      <c r="R793" s="103" t="n">
        <f aca="false">IF(R$1="P",MAX(0,R$2-$C793),IF(R$1="C",MAX(0,$C793-R$2)))</f>
        <v>0</v>
      </c>
      <c r="S793" s="103" t="n">
        <f aca="false">IF(S$1="P",MAX(0,S$2-$C793),IF(S$1="C",MAX(0,$C793-S$2)))</f>
        <v>0</v>
      </c>
      <c r="T793" s="104" t="n">
        <f aca="false">A793</f>
        <v>37</v>
      </c>
      <c r="U793" s="105" t="n">
        <f aca="false">VLOOKUP($B793,Gas!$B$3:$E$2506,2)</f>
        <v>8.19</v>
      </c>
      <c r="V793" s="46" t="n">
        <f aca="false">C793/U793</f>
        <v>5.73137973137973</v>
      </c>
      <c r="W793" s="99" t="n">
        <f aca="false">VLOOKUP($B793,Gas!$B$3:$E$2506,4)</f>
        <v>0.794679776343315</v>
      </c>
    </row>
    <row r="794" customFormat="false" ht="12.75" hidden="false" customHeight="false" outlineLevel="0" collapsed="false">
      <c r="A794" s="95" t="n">
        <f aca="false">MONTH(B794)+(YEAR(B794)-1998)*12</f>
        <v>37</v>
      </c>
      <c r="B794" s="101" t="n">
        <v>36909</v>
      </c>
      <c r="C794" s="102" t="n">
        <v>51.78</v>
      </c>
      <c r="D794" s="98" t="n">
        <f aca="false">LN(C794/C793)</f>
        <v>0.0981337839005142</v>
      </c>
      <c r="E794" s="106" t="n">
        <f aca="false">STDEV(D785:D794)*SQRT(trade_day)</f>
        <v>2.38697040892579</v>
      </c>
      <c r="F794" s="97"/>
      <c r="G794" s="103" t="n">
        <f aca="false">IF(G$1="P",MAX(0,G$2-$C794),IF(G$1="C",MAX(0,$C794-G$2)))</f>
        <v>0</v>
      </c>
      <c r="H794" s="103" t="n">
        <f aca="false">IF(H$1="P",MAX(0,H$2-$C794),IF(H$1="C",MAX(0,$C794-H$2)))</f>
        <v>0</v>
      </c>
      <c r="I794" s="103" t="n">
        <f aca="false">IF(I$1="P",MAX(0,I$2-$C794),IF(I$1="C",MAX(0,$C794-I$2)))</f>
        <v>0</v>
      </c>
      <c r="J794" s="103" t="n">
        <f aca="false">IF(J$1="P",MAX(0,J$2-$C794),IF(J$1="C",MAX(0,$C794-J$2)))</f>
        <v>0</v>
      </c>
      <c r="K794" s="103" t="n">
        <f aca="false">IF(K$1="P",MAX(0,K$2-$C794),IF(K$1="C",MAX(0,$C794-K$2)))</f>
        <v>0</v>
      </c>
      <c r="L794" s="103" t="n">
        <f aca="false">IF(L$1="P",MAX(0,L$2-$C794),IF(L$1="C",MAX(0,$C794-L$2)))</f>
        <v>0</v>
      </c>
      <c r="M794" s="103" t="n">
        <f aca="false">IF(M$1="P",MAX(0,M$2-$C794),IF(M$1="C",MAX(0,$C794-M$2)))</f>
        <v>31.78</v>
      </c>
      <c r="N794" s="103" t="n">
        <f aca="false">IF(N$1="P",MAX(0,N$2-$C794),IF(N$1="C",MAX(0,$C794-N$2)))</f>
        <v>26.78</v>
      </c>
      <c r="O794" s="103" t="n">
        <f aca="false">IF(O$1="P",MAX(0,O$2-$C794),IF(O$1="C",MAX(0,$C794-O$2)))</f>
        <v>21.78</v>
      </c>
      <c r="P794" s="103" t="n">
        <f aca="false">IF(P$1="P",MAX(0,P$2-$C794),IF(P$1="C",MAX(0,$C794-P$2)))</f>
        <v>16.78</v>
      </c>
      <c r="Q794" s="103" t="n">
        <f aca="false">IF(Q$1="P",MAX(0,Q$2-$C794),IF(Q$1="C",MAX(0,$C794-Q$2)))</f>
        <v>11.78</v>
      </c>
      <c r="R794" s="103" t="n">
        <f aca="false">IF(R$1="P",MAX(0,R$2-$C794),IF(R$1="C",MAX(0,$C794-R$2)))</f>
        <v>1.78</v>
      </c>
      <c r="S794" s="103" t="n">
        <f aca="false">IF(S$1="P",MAX(0,S$2-$C794),IF(S$1="C",MAX(0,$C794-S$2)))</f>
        <v>0</v>
      </c>
      <c r="T794" s="104" t="n">
        <f aca="false">A794</f>
        <v>37</v>
      </c>
      <c r="U794" s="105" t="n">
        <f aca="false">VLOOKUP($B794,Gas!$B$3:$E$2506,2)</f>
        <v>7.86</v>
      </c>
      <c r="V794" s="46" t="n">
        <f aca="false">C794/U794</f>
        <v>6.58778625954199</v>
      </c>
      <c r="W794" s="99" t="n">
        <f aca="false">VLOOKUP($B794,Gas!$B$3:$E$2506,4)</f>
        <v>0.795321052110128</v>
      </c>
    </row>
    <row r="795" customFormat="false" ht="12.75" hidden="false" customHeight="false" outlineLevel="0" collapsed="false">
      <c r="A795" s="95" t="n">
        <f aca="false">MONTH(B795)+(YEAR(B795)-1998)*12</f>
        <v>37</v>
      </c>
      <c r="B795" s="101" t="n">
        <v>36910</v>
      </c>
      <c r="C795" s="102" t="n">
        <v>49.05</v>
      </c>
      <c r="D795" s="98" t="n">
        <f aca="false">LN(C795/C794)</f>
        <v>-0.0541637883120196</v>
      </c>
      <c r="E795" s="106" t="n">
        <f aca="false">STDEV(D786:D795)*SQRT(trade_day)</f>
        <v>2.22939874987481</v>
      </c>
      <c r="F795" s="97"/>
      <c r="G795" s="103" t="n">
        <f aca="false">IF(G$1="P",MAX(0,G$2-$C795),IF(G$1="C",MAX(0,$C795-G$2)))</f>
        <v>0</v>
      </c>
      <c r="H795" s="103" t="n">
        <f aca="false">IF(H$1="P",MAX(0,H$2-$C795),IF(H$1="C",MAX(0,$C795-H$2)))</f>
        <v>0</v>
      </c>
      <c r="I795" s="103" t="n">
        <f aca="false">IF(I$1="P",MAX(0,I$2-$C795),IF(I$1="C",MAX(0,$C795-I$2)))</f>
        <v>0</v>
      </c>
      <c r="J795" s="103" t="n">
        <f aca="false">IF(J$1="P",MAX(0,J$2-$C795),IF(J$1="C",MAX(0,$C795-J$2)))</f>
        <v>0</v>
      </c>
      <c r="K795" s="103" t="n">
        <f aca="false">IF(K$1="P",MAX(0,K$2-$C795),IF(K$1="C",MAX(0,$C795-K$2)))</f>
        <v>0</v>
      </c>
      <c r="L795" s="103" t="n">
        <f aca="false">IF(L$1="P",MAX(0,L$2-$C795),IF(L$1="C",MAX(0,$C795-L$2)))</f>
        <v>0.950000000000003</v>
      </c>
      <c r="M795" s="103" t="n">
        <f aca="false">IF(M$1="P",MAX(0,M$2-$C795),IF(M$1="C",MAX(0,$C795-M$2)))</f>
        <v>29.05</v>
      </c>
      <c r="N795" s="103" t="n">
        <f aca="false">IF(N$1="P",MAX(0,N$2-$C795),IF(N$1="C",MAX(0,$C795-N$2)))</f>
        <v>24.05</v>
      </c>
      <c r="O795" s="103" t="n">
        <f aca="false">IF(O$1="P",MAX(0,O$2-$C795),IF(O$1="C",MAX(0,$C795-O$2)))</f>
        <v>19.05</v>
      </c>
      <c r="P795" s="103" t="n">
        <f aca="false">IF(P$1="P",MAX(0,P$2-$C795),IF(P$1="C",MAX(0,$C795-P$2)))</f>
        <v>14.05</v>
      </c>
      <c r="Q795" s="103" t="n">
        <f aca="false">IF(Q$1="P",MAX(0,Q$2-$C795),IF(Q$1="C",MAX(0,$C795-Q$2)))</f>
        <v>9.05</v>
      </c>
      <c r="R795" s="103" t="n">
        <f aca="false">IF(R$1="P",MAX(0,R$2-$C795),IF(R$1="C",MAX(0,$C795-R$2)))</f>
        <v>0</v>
      </c>
      <c r="S795" s="103" t="n">
        <f aca="false">IF(S$1="P",MAX(0,S$2-$C795),IF(S$1="C",MAX(0,$C795-S$2)))</f>
        <v>0</v>
      </c>
      <c r="T795" s="104" t="n">
        <f aca="false">A795</f>
        <v>37</v>
      </c>
      <c r="U795" s="105" t="n">
        <f aca="false">VLOOKUP($B795,Gas!$B$3:$E$2506,2)</f>
        <v>7.065</v>
      </c>
      <c r="V795" s="46" t="n">
        <f aca="false">C795/U795</f>
        <v>6.94267515923567</v>
      </c>
      <c r="W795" s="99" t="n">
        <f aca="false">VLOOKUP($B795,Gas!$B$3:$E$2506,4)</f>
        <v>0.775542693955322</v>
      </c>
    </row>
    <row r="796" customFormat="false" ht="12.75" hidden="false" customHeight="false" outlineLevel="0" collapsed="false">
      <c r="A796" s="95" t="n">
        <f aca="false">MONTH(B796)+(YEAR(B796)-1998)*12</f>
        <v>37</v>
      </c>
      <c r="B796" s="101" t="n">
        <v>36913</v>
      </c>
      <c r="C796" s="102" t="n">
        <v>57.22</v>
      </c>
      <c r="D796" s="98" t="n">
        <f aca="false">LN(C796/C795)</f>
        <v>0.154063301610592</v>
      </c>
      <c r="E796" s="106" t="n">
        <f aca="false">STDEV(D787:D796)*SQRT(trade_day)</f>
        <v>2.3659168250646</v>
      </c>
      <c r="F796" s="97"/>
      <c r="G796" s="103" t="n">
        <f aca="false">IF(G$1="P",MAX(0,G$2-$C796),IF(G$1="C",MAX(0,$C796-G$2)))</f>
        <v>0</v>
      </c>
      <c r="H796" s="103" t="n">
        <f aca="false">IF(H$1="P",MAX(0,H$2-$C796),IF(H$1="C",MAX(0,$C796-H$2)))</f>
        <v>0</v>
      </c>
      <c r="I796" s="103" t="n">
        <f aca="false">IF(I$1="P",MAX(0,I$2-$C796),IF(I$1="C",MAX(0,$C796-I$2)))</f>
        <v>0</v>
      </c>
      <c r="J796" s="103" t="n">
        <f aca="false">IF(J$1="P",MAX(0,J$2-$C796),IF(J$1="C",MAX(0,$C796-J$2)))</f>
        <v>0</v>
      </c>
      <c r="K796" s="103" t="n">
        <f aca="false">IF(K$1="P",MAX(0,K$2-$C796),IF(K$1="C",MAX(0,$C796-K$2)))</f>
        <v>0</v>
      </c>
      <c r="L796" s="103" t="n">
        <f aca="false">IF(L$1="P",MAX(0,L$2-$C796),IF(L$1="C",MAX(0,$C796-L$2)))</f>
        <v>0</v>
      </c>
      <c r="M796" s="103" t="n">
        <f aca="false">IF(M$1="P",MAX(0,M$2-$C796),IF(M$1="C",MAX(0,$C796-M$2)))</f>
        <v>37.22</v>
      </c>
      <c r="N796" s="103" t="n">
        <f aca="false">IF(N$1="P",MAX(0,N$2-$C796),IF(N$1="C",MAX(0,$C796-N$2)))</f>
        <v>32.22</v>
      </c>
      <c r="O796" s="103" t="n">
        <f aca="false">IF(O$1="P",MAX(0,O$2-$C796),IF(O$1="C",MAX(0,$C796-O$2)))</f>
        <v>27.22</v>
      </c>
      <c r="P796" s="103" t="n">
        <f aca="false">IF(P$1="P",MAX(0,P$2-$C796),IF(P$1="C",MAX(0,$C796-P$2)))</f>
        <v>22.22</v>
      </c>
      <c r="Q796" s="103" t="n">
        <f aca="false">IF(Q$1="P",MAX(0,Q$2-$C796),IF(Q$1="C",MAX(0,$C796-Q$2)))</f>
        <v>17.22</v>
      </c>
      <c r="R796" s="103" t="n">
        <f aca="false">IF(R$1="P",MAX(0,R$2-$C796),IF(R$1="C",MAX(0,$C796-R$2)))</f>
        <v>7.22</v>
      </c>
      <c r="S796" s="103" t="n">
        <f aca="false">IF(S$1="P",MAX(0,S$2-$C796),IF(S$1="C",MAX(0,$C796-S$2)))</f>
        <v>0</v>
      </c>
      <c r="T796" s="104" t="n">
        <f aca="false">A796</f>
        <v>37</v>
      </c>
      <c r="U796" s="105" t="n">
        <f aca="false">VLOOKUP($B796,Gas!$B$3:$E$2506,2)</f>
        <v>7.575</v>
      </c>
      <c r="V796" s="46" t="n">
        <f aca="false">C796/U796</f>
        <v>7.55379537953795</v>
      </c>
      <c r="W796" s="99" t="n">
        <f aca="false">VLOOKUP($B796,Gas!$B$3:$E$2506,4)</f>
        <v>0.90419078292582</v>
      </c>
    </row>
    <row r="797" customFormat="false" ht="12.75" hidden="false" customHeight="false" outlineLevel="0" collapsed="false">
      <c r="A797" s="95" t="n">
        <f aca="false">MONTH(B797)+(YEAR(B797)-1998)*12</f>
        <v>37</v>
      </c>
      <c r="B797" s="101" t="n">
        <v>36914</v>
      </c>
      <c r="C797" s="102" t="n">
        <v>60.75</v>
      </c>
      <c r="D797" s="98" t="n">
        <f aca="false">LN(C797/C796)</f>
        <v>0.0598635945986936</v>
      </c>
      <c r="E797" s="106" t="n">
        <f aca="false">STDEV(D788:D797)*SQRT(trade_day)</f>
        <v>2.35392694810641</v>
      </c>
      <c r="F797" s="97"/>
      <c r="G797" s="103" t="n">
        <f aca="false">IF(G$1="P",MAX(0,G$2-$C797),IF(G$1="C",MAX(0,$C797-G$2)))</f>
        <v>0</v>
      </c>
      <c r="H797" s="103" t="n">
        <f aca="false">IF(H$1="P",MAX(0,H$2-$C797),IF(H$1="C",MAX(0,$C797-H$2)))</f>
        <v>0</v>
      </c>
      <c r="I797" s="103" t="n">
        <f aca="false">IF(I$1="P",MAX(0,I$2-$C797),IF(I$1="C",MAX(0,$C797-I$2)))</f>
        <v>0</v>
      </c>
      <c r="J797" s="103" t="n">
        <f aca="false">IF(J$1="P",MAX(0,J$2-$C797),IF(J$1="C",MAX(0,$C797-J$2)))</f>
        <v>0</v>
      </c>
      <c r="K797" s="103" t="n">
        <f aca="false">IF(K$1="P",MAX(0,K$2-$C797),IF(K$1="C",MAX(0,$C797-K$2)))</f>
        <v>0</v>
      </c>
      <c r="L797" s="103" t="n">
        <f aca="false">IF(L$1="P",MAX(0,L$2-$C797),IF(L$1="C",MAX(0,$C797-L$2)))</f>
        <v>0</v>
      </c>
      <c r="M797" s="103" t="n">
        <f aca="false">IF(M$1="P",MAX(0,M$2-$C797),IF(M$1="C",MAX(0,$C797-M$2)))</f>
        <v>40.75</v>
      </c>
      <c r="N797" s="103" t="n">
        <f aca="false">IF(N$1="P",MAX(0,N$2-$C797),IF(N$1="C",MAX(0,$C797-N$2)))</f>
        <v>35.75</v>
      </c>
      <c r="O797" s="103" t="n">
        <f aca="false">IF(O$1="P",MAX(0,O$2-$C797),IF(O$1="C",MAX(0,$C797-O$2)))</f>
        <v>30.75</v>
      </c>
      <c r="P797" s="103" t="n">
        <f aca="false">IF(P$1="P",MAX(0,P$2-$C797),IF(P$1="C",MAX(0,$C797-P$2)))</f>
        <v>25.75</v>
      </c>
      <c r="Q797" s="103" t="n">
        <f aca="false">IF(Q$1="P",MAX(0,Q$2-$C797),IF(Q$1="C",MAX(0,$C797-Q$2)))</f>
        <v>20.75</v>
      </c>
      <c r="R797" s="103" t="n">
        <f aca="false">IF(R$1="P",MAX(0,R$2-$C797),IF(R$1="C",MAX(0,$C797-R$2)))</f>
        <v>10.75</v>
      </c>
      <c r="S797" s="103" t="n">
        <f aca="false">IF(S$1="P",MAX(0,S$2-$C797),IF(S$1="C",MAX(0,$C797-S$2)))</f>
        <v>0</v>
      </c>
      <c r="T797" s="104" t="n">
        <f aca="false">A797</f>
        <v>37</v>
      </c>
      <c r="U797" s="105" t="n">
        <f aca="false">VLOOKUP($B797,Gas!$B$3:$E$2506,2)</f>
        <v>7.675</v>
      </c>
      <c r="V797" s="46" t="n">
        <f aca="false">C797/U797</f>
        <v>7.91530944625407</v>
      </c>
      <c r="W797" s="99" t="n">
        <f aca="false">VLOOKUP($B797,Gas!$B$3:$E$2506,4)</f>
        <v>0.920013940629682</v>
      </c>
    </row>
    <row r="798" customFormat="false" ht="12.75" hidden="false" customHeight="false" outlineLevel="0" collapsed="false">
      <c r="A798" s="95" t="n">
        <f aca="false">MONTH(B798)+(YEAR(B798)-1998)*12</f>
        <v>37</v>
      </c>
      <c r="B798" s="101" t="n">
        <v>36915</v>
      </c>
      <c r="C798" s="102" t="n">
        <v>56.35</v>
      </c>
      <c r="D798" s="98" t="n">
        <f aca="false">LN(C798/C797)</f>
        <v>-0.0751848417348725</v>
      </c>
      <c r="E798" s="106" t="n">
        <f aca="false">STDEV(D789:D798)*SQRT(trade_day)</f>
        <v>2.19577488968512</v>
      </c>
      <c r="F798" s="97"/>
      <c r="G798" s="103" t="n">
        <f aca="false">IF(G$1="P",MAX(0,G$2-$C798),IF(G$1="C",MAX(0,$C798-G$2)))</f>
        <v>0</v>
      </c>
      <c r="H798" s="103" t="n">
        <f aca="false">IF(H$1="P",MAX(0,H$2-$C798),IF(H$1="C",MAX(0,$C798-H$2)))</f>
        <v>0</v>
      </c>
      <c r="I798" s="103" t="n">
        <f aca="false">IF(I$1="P",MAX(0,I$2-$C798),IF(I$1="C",MAX(0,$C798-I$2)))</f>
        <v>0</v>
      </c>
      <c r="J798" s="103" t="n">
        <f aca="false">IF(J$1="P",MAX(0,J$2-$C798),IF(J$1="C",MAX(0,$C798-J$2)))</f>
        <v>0</v>
      </c>
      <c r="K798" s="103" t="n">
        <f aca="false">IF(K$1="P",MAX(0,K$2-$C798),IF(K$1="C",MAX(0,$C798-K$2)))</f>
        <v>0</v>
      </c>
      <c r="L798" s="103" t="n">
        <f aca="false">IF(L$1="P",MAX(0,L$2-$C798),IF(L$1="C",MAX(0,$C798-L$2)))</f>
        <v>0</v>
      </c>
      <c r="M798" s="103" t="n">
        <f aca="false">IF(M$1="P",MAX(0,M$2-$C798),IF(M$1="C",MAX(0,$C798-M$2)))</f>
        <v>36.35</v>
      </c>
      <c r="N798" s="103" t="n">
        <f aca="false">IF(N$1="P",MAX(0,N$2-$C798),IF(N$1="C",MAX(0,$C798-N$2)))</f>
        <v>31.35</v>
      </c>
      <c r="O798" s="103" t="n">
        <f aca="false">IF(O$1="P",MAX(0,O$2-$C798),IF(O$1="C",MAX(0,$C798-O$2)))</f>
        <v>26.35</v>
      </c>
      <c r="P798" s="103" t="n">
        <f aca="false">IF(P$1="P",MAX(0,P$2-$C798),IF(P$1="C",MAX(0,$C798-P$2)))</f>
        <v>21.35</v>
      </c>
      <c r="Q798" s="103" t="n">
        <f aca="false">IF(Q$1="P",MAX(0,Q$2-$C798),IF(Q$1="C",MAX(0,$C798-Q$2)))</f>
        <v>16.35</v>
      </c>
      <c r="R798" s="103" t="n">
        <f aca="false">IF(R$1="P",MAX(0,R$2-$C798),IF(R$1="C",MAX(0,$C798-R$2)))</f>
        <v>6.35</v>
      </c>
      <c r="S798" s="103" t="n">
        <f aca="false">IF(S$1="P",MAX(0,S$2-$C798),IF(S$1="C",MAX(0,$C798-S$2)))</f>
        <v>0</v>
      </c>
      <c r="T798" s="104" t="n">
        <f aca="false">A798</f>
        <v>37</v>
      </c>
      <c r="U798" s="105" t="n">
        <f aca="false">VLOOKUP($B798,Gas!$B$3:$E$2506,2)</f>
        <v>7.065</v>
      </c>
      <c r="V798" s="46" t="n">
        <f aca="false">C798/U798</f>
        <v>7.97593772116065</v>
      </c>
      <c r="W798" s="99" t="n">
        <f aca="false">VLOOKUP($B798,Gas!$B$3:$E$2506,4)</f>
        <v>1.00396001553832</v>
      </c>
    </row>
    <row r="799" customFormat="false" ht="12.75" hidden="false" customHeight="false" outlineLevel="0" collapsed="false">
      <c r="A799" s="95" t="n">
        <f aca="false">MONTH(B799)+(YEAR(B799)-1998)*12</f>
        <v>37</v>
      </c>
      <c r="B799" s="101" t="n">
        <v>36917</v>
      </c>
      <c r="C799" s="102" t="n">
        <v>53.84</v>
      </c>
      <c r="D799" s="98" t="n">
        <f aca="false">LN(C799/C798)</f>
        <v>-0.045565555149313</v>
      </c>
      <c r="E799" s="106" t="n">
        <f aca="false">STDEV(D790:D799)*SQRT(trade_day)</f>
        <v>2.20578869983938</v>
      </c>
      <c r="F799" s="97"/>
      <c r="G799" s="103" t="n">
        <f aca="false">IF(G$1="P",MAX(0,G$2-$C799),IF(G$1="C",MAX(0,$C799-G$2)))</f>
        <v>0</v>
      </c>
      <c r="H799" s="103" t="n">
        <f aca="false">IF(H$1="P",MAX(0,H$2-$C799),IF(H$1="C",MAX(0,$C799-H$2)))</f>
        <v>0</v>
      </c>
      <c r="I799" s="103" t="n">
        <f aca="false">IF(I$1="P",MAX(0,I$2-$C799),IF(I$1="C",MAX(0,$C799-I$2)))</f>
        <v>0</v>
      </c>
      <c r="J799" s="103" t="n">
        <f aca="false">IF(J$1="P",MAX(0,J$2-$C799),IF(J$1="C",MAX(0,$C799-J$2)))</f>
        <v>0</v>
      </c>
      <c r="K799" s="103" t="n">
        <f aca="false">IF(K$1="P",MAX(0,K$2-$C799),IF(K$1="C",MAX(0,$C799-K$2)))</f>
        <v>0</v>
      </c>
      <c r="L799" s="103" t="n">
        <f aca="false">IF(L$1="P",MAX(0,L$2-$C799),IF(L$1="C",MAX(0,$C799-L$2)))</f>
        <v>0</v>
      </c>
      <c r="M799" s="103" t="n">
        <f aca="false">IF(M$1="P",MAX(0,M$2-$C799),IF(M$1="C",MAX(0,$C799-M$2)))</f>
        <v>33.84</v>
      </c>
      <c r="N799" s="103" t="n">
        <f aca="false">IF(N$1="P",MAX(0,N$2-$C799),IF(N$1="C",MAX(0,$C799-N$2)))</f>
        <v>28.84</v>
      </c>
      <c r="O799" s="103" t="n">
        <f aca="false">IF(O$1="P",MAX(0,O$2-$C799),IF(O$1="C",MAX(0,$C799-O$2)))</f>
        <v>23.84</v>
      </c>
      <c r="P799" s="103" t="n">
        <f aca="false">IF(P$1="P",MAX(0,P$2-$C799),IF(P$1="C",MAX(0,$C799-P$2)))</f>
        <v>18.84</v>
      </c>
      <c r="Q799" s="103" t="n">
        <f aca="false">IF(Q$1="P",MAX(0,Q$2-$C799),IF(Q$1="C",MAX(0,$C799-Q$2)))</f>
        <v>13.84</v>
      </c>
      <c r="R799" s="103" t="n">
        <f aca="false">IF(R$1="P",MAX(0,R$2-$C799),IF(R$1="C",MAX(0,$C799-R$2)))</f>
        <v>3.84</v>
      </c>
      <c r="S799" s="103" t="n">
        <f aca="false">IF(S$1="P",MAX(0,S$2-$C799),IF(S$1="C",MAX(0,$C799-S$2)))</f>
        <v>0</v>
      </c>
      <c r="T799" s="104" t="n">
        <f aca="false">A799</f>
        <v>37</v>
      </c>
      <c r="U799" s="105" t="n">
        <f aca="false">VLOOKUP($B799,Gas!$B$3:$E$2506,2)</f>
        <v>7.295</v>
      </c>
      <c r="V799" s="46" t="n">
        <f aca="false">C799/U799</f>
        <v>7.38039753255655</v>
      </c>
      <c r="W799" s="99" t="n">
        <f aca="false">VLOOKUP($B799,Gas!$B$3:$E$2506,4)</f>
        <v>1.09491238431445</v>
      </c>
    </row>
    <row r="800" customFormat="false" ht="12.75" hidden="false" customHeight="false" outlineLevel="0" collapsed="false">
      <c r="A800" s="95" t="n">
        <f aca="false">MONTH(B800)+(YEAR(B800)-1998)*12</f>
        <v>37</v>
      </c>
      <c r="B800" s="101" t="n">
        <v>36920</v>
      </c>
      <c r="C800" s="102" t="n">
        <v>43.91</v>
      </c>
      <c r="D800" s="98" t="n">
        <f aca="false">LN(C800/C799)</f>
        <v>-0.203874600762846</v>
      </c>
      <c r="E800" s="106" t="n">
        <f aca="false">STDEV(D791:D800)*SQRT(trade_day)</f>
        <v>2.15863407685262</v>
      </c>
      <c r="F800" s="97"/>
      <c r="G800" s="103" t="n">
        <f aca="false">IF(G$1="P",MAX(0,G$2-$C800),IF(G$1="C",MAX(0,$C800-G$2)))</f>
        <v>0</v>
      </c>
      <c r="H800" s="103" t="n">
        <f aca="false">IF(H$1="P",MAX(0,H$2-$C800),IF(H$1="C",MAX(0,$C800-H$2)))</f>
        <v>0</v>
      </c>
      <c r="I800" s="103" t="n">
        <f aca="false">IF(I$1="P",MAX(0,I$2-$C800),IF(I$1="C",MAX(0,$C800-I$2)))</f>
        <v>0</v>
      </c>
      <c r="J800" s="103" t="n">
        <f aca="false">IF(J$1="P",MAX(0,J$2-$C800),IF(J$1="C",MAX(0,$C800-J$2)))</f>
        <v>0</v>
      </c>
      <c r="K800" s="103" t="n">
        <f aca="false">IF(K$1="P",MAX(0,K$2-$C800),IF(K$1="C",MAX(0,$C800-K$2)))</f>
        <v>0</v>
      </c>
      <c r="L800" s="103" t="n">
        <f aca="false">IF(L$1="P",MAX(0,L$2-$C800),IF(L$1="C",MAX(0,$C800-L$2)))</f>
        <v>6.09</v>
      </c>
      <c r="M800" s="103" t="n">
        <f aca="false">IF(M$1="P",MAX(0,M$2-$C800),IF(M$1="C",MAX(0,$C800-M$2)))</f>
        <v>23.91</v>
      </c>
      <c r="N800" s="103" t="n">
        <f aca="false">IF(N$1="P",MAX(0,N$2-$C800),IF(N$1="C",MAX(0,$C800-N$2)))</f>
        <v>18.91</v>
      </c>
      <c r="O800" s="103" t="n">
        <f aca="false">IF(O$1="P",MAX(0,O$2-$C800),IF(O$1="C",MAX(0,$C800-O$2)))</f>
        <v>13.91</v>
      </c>
      <c r="P800" s="103" t="n">
        <f aca="false">IF(P$1="P",MAX(0,P$2-$C800),IF(P$1="C",MAX(0,$C800-P$2)))</f>
        <v>8.91</v>
      </c>
      <c r="Q800" s="103" t="n">
        <f aca="false">IF(Q$1="P",MAX(0,Q$2-$C800),IF(Q$1="C",MAX(0,$C800-Q$2)))</f>
        <v>3.91</v>
      </c>
      <c r="R800" s="103" t="n">
        <f aca="false">IF(R$1="P",MAX(0,R$2-$C800),IF(R$1="C",MAX(0,$C800-R$2)))</f>
        <v>0</v>
      </c>
      <c r="S800" s="103" t="n">
        <f aca="false">IF(S$1="P",MAX(0,S$2-$C800),IF(S$1="C",MAX(0,$C800-S$2)))</f>
        <v>0</v>
      </c>
      <c r="T800" s="104" t="n">
        <f aca="false">A800</f>
        <v>37</v>
      </c>
      <c r="U800" s="105" t="n">
        <f aca="false">VLOOKUP($B800,Gas!$B$3:$E$2506,2)</f>
        <v>7.035</v>
      </c>
      <c r="V800" s="46" t="n">
        <f aca="false">C800/U800</f>
        <v>6.24164889836532</v>
      </c>
      <c r="W800" s="99" t="n">
        <f aca="false">VLOOKUP($B800,Gas!$B$3:$E$2506,4)</f>
        <v>0.821381320819498</v>
      </c>
    </row>
    <row r="801" customFormat="false" ht="12.75" hidden="false" customHeight="false" outlineLevel="0" collapsed="false">
      <c r="A801" s="95" t="n">
        <f aca="false">MONTH(B801)+(YEAR(B801)-1998)*12</f>
        <v>37</v>
      </c>
      <c r="B801" s="101" t="n">
        <v>36921</v>
      </c>
      <c r="C801" s="102" t="n">
        <v>35.06</v>
      </c>
      <c r="D801" s="98" t="n">
        <f aca="false">LN(C801/C800)</f>
        <v>-0.225081205080538</v>
      </c>
      <c r="E801" s="106" t="n">
        <f aca="false">STDEV(D792:D801)*SQRT(trade_day)</f>
        <v>2.34036913017714</v>
      </c>
      <c r="F801" s="97"/>
      <c r="G801" s="103" t="n">
        <f aca="false">IF(G$1="P",MAX(0,G$2-$C801),IF(G$1="C",MAX(0,$C801-G$2)))</f>
        <v>0</v>
      </c>
      <c r="H801" s="103" t="n">
        <f aca="false">IF(H$1="P",MAX(0,H$2-$C801),IF(H$1="C",MAX(0,$C801-H$2)))</f>
        <v>0</v>
      </c>
      <c r="I801" s="103" t="n">
        <f aca="false">IF(I$1="P",MAX(0,I$2-$C801),IF(I$1="C",MAX(0,$C801-I$2)))</f>
        <v>0</v>
      </c>
      <c r="J801" s="103" t="n">
        <f aca="false">IF(J$1="P",MAX(0,J$2-$C801),IF(J$1="C",MAX(0,$C801-J$2)))</f>
        <v>0</v>
      </c>
      <c r="K801" s="103" t="n">
        <f aca="false">IF(K$1="P",MAX(0,K$2-$C801),IF(K$1="C",MAX(0,$C801-K$2)))</f>
        <v>4.94</v>
      </c>
      <c r="L801" s="103" t="n">
        <f aca="false">IF(L$1="P",MAX(0,L$2-$C801),IF(L$1="C",MAX(0,$C801-L$2)))</f>
        <v>14.94</v>
      </c>
      <c r="M801" s="103" t="n">
        <f aca="false">IF(M$1="P",MAX(0,M$2-$C801),IF(M$1="C",MAX(0,$C801-M$2)))</f>
        <v>15.06</v>
      </c>
      <c r="N801" s="103" t="n">
        <f aca="false">IF(N$1="P",MAX(0,N$2-$C801),IF(N$1="C",MAX(0,$C801-N$2)))</f>
        <v>10.06</v>
      </c>
      <c r="O801" s="103" t="n">
        <f aca="false">IF(O$1="P",MAX(0,O$2-$C801),IF(O$1="C",MAX(0,$C801-O$2)))</f>
        <v>5.06</v>
      </c>
      <c r="P801" s="103" t="n">
        <f aca="false">IF(P$1="P",MAX(0,P$2-$C801),IF(P$1="C",MAX(0,$C801-P$2)))</f>
        <v>0.0600000000000023</v>
      </c>
      <c r="Q801" s="103" t="n">
        <f aca="false">IF(Q$1="P",MAX(0,Q$2-$C801),IF(Q$1="C",MAX(0,$C801-Q$2)))</f>
        <v>0</v>
      </c>
      <c r="R801" s="103" t="n">
        <f aca="false">IF(R$1="P",MAX(0,R$2-$C801),IF(R$1="C",MAX(0,$C801-R$2)))</f>
        <v>0</v>
      </c>
      <c r="S801" s="103" t="n">
        <f aca="false">IF(S$1="P",MAX(0,S$2-$C801),IF(S$1="C",MAX(0,$C801-S$2)))</f>
        <v>0</v>
      </c>
      <c r="T801" s="104" t="n">
        <f aca="false">A801</f>
        <v>37</v>
      </c>
      <c r="U801" s="105" t="n">
        <f aca="false">VLOOKUP($B801,Gas!$B$3:$E$2506,2)</f>
        <v>6.6</v>
      </c>
      <c r="V801" s="46" t="n">
        <f aca="false">C801/U801</f>
        <v>5.31212121212121</v>
      </c>
      <c r="W801" s="99" t="n">
        <f aca="false">VLOOKUP($B801,Gas!$B$3:$E$2506,4)</f>
        <v>0.752295351432296</v>
      </c>
    </row>
    <row r="802" customFormat="false" ht="12.75" hidden="false" customHeight="false" outlineLevel="0" collapsed="false">
      <c r="A802" s="95" t="n">
        <f aca="false">MONTH(B802)+(YEAR(B802)-1998)*12</f>
        <v>37</v>
      </c>
      <c r="B802" s="101" t="n">
        <v>36922</v>
      </c>
      <c r="C802" s="102" t="n">
        <v>33.53</v>
      </c>
      <c r="D802" s="98" t="n">
        <f aca="false">LN(C802/C801)</f>
        <v>-0.0446203190149513</v>
      </c>
      <c r="E802" s="106" t="n">
        <f aca="false">STDEV(D793:D802)*SQRT(trade_day)</f>
        <v>1.89759284250284</v>
      </c>
      <c r="F802" s="97"/>
      <c r="G802" s="103" t="n">
        <f aca="false">IF(G$1="P",MAX(0,G$2-$C802),IF(G$1="C",MAX(0,$C802-G$2)))</f>
        <v>0</v>
      </c>
      <c r="H802" s="103" t="n">
        <f aca="false">IF(H$1="P",MAX(0,H$2-$C802),IF(H$1="C",MAX(0,$C802-H$2)))</f>
        <v>0</v>
      </c>
      <c r="I802" s="103" t="n">
        <f aca="false">IF(I$1="P",MAX(0,I$2-$C802),IF(I$1="C",MAX(0,$C802-I$2)))</f>
        <v>0</v>
      </c>
      <c r="J802" s="103" t="n">
        <f aca="false">IF(J$1="P",MAX(0,J$2-$C802),IF(J$1="C",MAX(0,$C802-J$2)))</f>
        <v>1.47</v>
      </c>
      <c r="K802" s="103" t="n">
        <f aca="false">IF(K$1="P",MAX(0,K$2-$C802),IF(K$1="C",MAX(0,$C802-K$2)))</f>
        <v>6.47</v>
      </c>
      <c r="L802" s="103" t="n">
        <f aca="false">IF(L$1="P",MAX(0,L$2-$C802),IF(L$1="C",MAX(0,$C802-L$2)))</f>
        <v>16.47</v>
      </c>
      <c r="M802" s="103" t="n">
        <f aca="false">IF(M$1="P",MAX(0,M$2-$C802),IF(M$1="C",MAX(0,$C802-M$2)))</f>
        <v>13.53</v>
      </c>
      <c r="N802" s="103" t="n">
        <f aca="false">IF(N$1="P",MAX(0,N$2-$C802),IF(N$1="C",MAX(0,$C802-N$2)))</f>
        <v>8.53</v>
      </c>
      <c r="O802" s="103" t="n">
        <f aca="false">IF(O$1="P",MAX(0,O$2-$C802),IF(O$1="C",MAX(0,$C802-O$2)))</f>
        <v>3.53</v>
      </c>
      <c r="P802" s="103" t="n">
        <f aca="false">IF(P$1="P",MAX(0,P$2-$C802),IF(P$1="C",MAX(0,$C802-P$2)))</f>
        <v>0</v>
      </c>
      <c r="Q802" s="103" t="n">
        <f aca="false">IF(Q$1="P",MAX(0,Q$2-$C802),IF(Q$1="C",MAX(0,$C802-Q$2)))</f>
        <v>0</v>
      </c>
      <c r="R802" s="103" t="n">
        <f aca="false">IF(R$1="P",MAX(0,R$2-$C802),IF(R$1="C",MAX(0,$C802-R$2)))</f>
        <v>0</v>
      </c>
      <c r="S802" s="103" t="n">
        <f aca="false">IF(S$1="P",MAX(0,S$2-$C802),IF(S$1="C",MAX(0,$C802-S$2)))</f>
        <v>0</v>
      </c>
      <c r="T802" s="104" t="n">
        <f aca="false">A802</f>
        <v>37</v>
      </c>
      <c r="U802" s="105" t="n">
        <f aca="false">VLOOKUP($B802,Gas!$B$3:$E$2506,2)</f>
        <v>5.87</v>
      </c>
      <c r="V802" s="46" t="n">
        <f aca="false">C802/U802</f>
        <v>5.71209540034072</v>
      </c>
      <c r="W802" s="99" t="n">
        <f aca="false">VLOOKUP($B802,Gas!$B$3:$E$2506,4)</f>
        <v>0.967697214012127</v>
      </c>
    </row>
    <row r="803" customFormat="false" ht="12.75" hidden="false" customHeight="false" outlineLevel="0" collapsed="false">
      <c r="A803" s="95" t="n">
        <f aca="false">MONTH(B803)+(YEAR(B803)-1998)*12</f>
        <v>38</v>
      </c>
      <c r="B803" s="101" t="n">
        <v>36923</v>
      </c>
      <c r="C803" s="102" t="n">
        <v>37.93</v>
      </c>
      <c r="D803" s="98" t="n">
        <f aca="false">LN(C803/C802)</f>
        <v>0.12330179522267</v>
      </c>
      <c r="E803" s="106" t="n">
        <f aca="false">STDEV(D794:D803)*SQRT(trade_day)</f>
        <v>2.05811703660202</v>
      </c>
      <c r="F803" s="97"/>
      <c r="G803" s="103" t="n">
        <f aca="false">IF(G$1="P",MAX(0,G$2-$C803),IF(G$1="C",MAX(0,$C803-G$2)))</f>
        <v>0</v>
      </c>
      <c r="H803" s="103" t="n">
        <f aca="false">IF(H$1="P",MAX(0,H$2-$C803),IF(H$1="C",MAX(0,$C803-H$2)))</f>
        <v>0</v>
      </c>
      <c r="I803" s="103" t="n">
        <f aca="false">IF(I$1="P",MAX(0,I$2-$C803),IF(I$1="C",MAX(0,$C803-I$2)))</f>
        <v>0</v>
      </c>
      <c r="J803" s="103" t="n">
        <f aca="false">IF(J$1="P",MAX(0,J$2-$C803),IF(J$1="C",MAX(0,$C803-J$2)))</f>
        <v>0</v>
      </c>
      <c r="K803" s="103" t="n">
        <f aca="false">IF(K$1="P",MAX(0,K$2-$C803),IF(K$1="C",MAX(0,$C803-K$2)))</f>
        <v>2.07</v>
      </c>
      <c r="L803" s="103" t="n">
        <f aca="false">IF(L$1="P",MAX(0,L$2-$C803),IF(L$1="C",MAX(0,$C803-L$2)))</f>
        <v>12.07</v>
      </c>
      <c r="M803" s="103" t="n">
        <f aca="false">IF(M$1="P",MAX(0,M$2-$C803),IF(M$1="C",MAX(0,$C803-M$2)))</f>
        <v>17.93</v>
      </c>
      <c r="N803" s="103" t="n">
        <f aca="false">IF(N$1="P",MAX(0,N$2-$C803),IF(N$1="C",MAX(0,$C803-N$2)))</f>
        <v>12.93</v>
      </c>
      <c r="O803" s="103" t="n">
        <f aca="false">IF(O$1="P",MAX(0,O$2-$C803),IF(O$1="C",MAX(0,$C803-O$2)))</f>
        <v>7.93</v>
      </c>
      <c r="P803" s="103" t="n">
        <f aca="false">IF(P$1="P",MAX(0,P$2-$C803),IF(P$1="C",MAX(0,$C803-P$2)))</f>
        <v>2.93</v>
      </c>
      <c r="Q803" s="103" t="n">
        <f aca="false">IF(Q$1="P",MAX(0,Q$2-$C803),IF(Q$1="C",MAX(0,$C803-Q$2)))</f>
        <v>0</v>
      </c>
      <c r="R803" s="103" t="n">
        <f aca="false">IF(R$1="P",MAX(0,R$2-$C803),IF(R$1="C",MAX(0,$C803-R$2)))</f>
        <v>0</v>
      </c>
      <c r="S803" s="103" t="n">
        <f aca="false">IF(S$1="P",MAX(0,S$2-$C803),IF(S$1="C",MAX(0,$C803-S$2)))</f>
        <v>0</v>
      </c>
      <c r="T803" s="104" t="n">
        <f aca="false">A803</f>
        <v>38</v>
      </c>
      <c r="U803" s="105" t="n">
        <f aca="false">VLOOKUP($B803,Gas!$B$3:$E$2506,2)</f>
        <v>5.895</v>
      </c>
      <c r="V803" s="46" t="n">
        <f aca="false">C803/U803</f>
        <v>6.4342663273961</v>
      </c>
      <c r="W803" s="99" t="n">
        <f aca="false">VLOOKUP($B803,Gas!$B$3:$E$2506,4)</f>
        <v>0.972567382865087</v>
      </c>
    </row>
    <row r="804" customFormat="false" ht="12.75" hidden="false" customHeight="false" outlineLevel="0" collapsed="false">
      <c r="A804" s="95" t="n">
        <f aca="false">MONTH(B804)+(YEAR(B804)-1998)*12</f>
        <v>38</v>
      </c>
      <c r="B804" s="101" t="n">
        <v>36924</v>
      </c>
      <c r="C804" s="102" t="n">
        <v>53.44</v>
      </c>
      <c r="D804" s="98" t="n">
        <f aca="false">LN(C804/C803)</f>
        <v>0.342817173527583</v>
      </c>
      <c r="E804" s="106" t="n">
        <f aca="false">STDEV(D795:D804)*SQRT(trade_day)</f>
        <v>2.71224893113659</v>
      </c>
      <c r="F804" s="97"/>
      <c r="G804" s="103" t="n">
        <f aca="false">IF(G$1="P",MAX(0,G$2-$C804),IF(G$1="C",MAX(0,$C804-G$2)))</f>
        <v>0</v>
      </c>
      <c r="H804" s="103" t="n">
        <f aca="false">IF(H$1="P",MAX(0,H$2-$C804),IF(H$1="C",MAX(0,$C804-H$2)))</f>
        <v>0</v>
      </c>
      <c r="I804" s="103" t="n">
        <f aca="false">IF(I$1="P",MAX(0,I$2-$C804),IF(I$1="C",MAX(0,$C804-I$2)))</f>
        <v>0</v>
      </c>
      <c r="J804" s="103" t="n">
        <f aca="false">IF(J$1="P",MAX(0,J$2-$C804),IF(J$1="C",MAX(0,$C804-J$2)))</f>
        <v>0</v>
      </c>
      <c r="K804" s="103" t="n">
        <f aca="false">IF(K$1="P",MAX(0,K$2-$C804),IF(K$1="C",MAX(0,$C804-K$2)))</f>
        <v>0</v>
      </c>
      <c r="L804" s="103" t="n">
        <f aca="false">IF(L$1="P",MAX(0,L$2-$C804),IF(L$1="C",MAX(0,$C804-L$2)))</f>
        <v>0</v>
      </c>
      <c r="M804" s="103" t="n">
        <f aca="false">IF(M$1="P",MAX(0,M$2-$C804),IF(M$1="C",MAX(0,$C804-M$2)))</f>
        <v>33.44</v>
      </c>
      <c r="N804" s="103" t="n">
        <f aca="false">IF(N$1="P",MAX(0,N$2-$C804),IF(N$1="C",MAX(0,$C804-N$2)))</f>
        <v>28.44</v>
      </c>
      <c r="O804" s="103" t="n">
        <f aca="false">IF(O$1="P",MAX(0,O$2-$C804),IF(O$1="C",MAX(0,$C804-O$2)))</f>
        <v>23.44</v>
      </c>
      <c r="P804" s="103" t="n">
        <f aca="false">IF(P$1="P",MAX(0,P$2-$C804),IF(P$1="C",MAX(0,$C804-P$2)))</f>
        <v>18.44</v>
      </c>
      <c r="Q804" s="103" t="n">
        <f aca="false">IF(Q$1="P",MAX(0,Q$2-$C804),IF(Q$1="C",MAX(0,$C804-Q$2)))</f>
        <v>13.44</v>
      </c>
      <c r="R804" s="103" t="n">
        <f aca="false">IF(R$1="P",MAX(0,R$2-$C804),IF(R$1="C",MAX(0,$C804-R$2)))</f>
        <v>3.44</v>
      </c>
      <c r="S804" s="103" t="n">
        <f aca="false">IF(S$1="P",MAX(0,S$2-$C804),IF(S$1="C",MAX(0,$C804-S$2)))</f>
        <v>0</v>
      </c>
      <c r="T804" s="104" t="n">
        <f aca="false">A804</f>
        <v>38</v>
      </c>
      <c r="U804" s="105" t="n">
        <f aca="false">VLOOKUP($B804,Gas!$B$3:$E$2506,2)</f>
        <v>5.84</v>
      </c>
      <c r="V804" s="46" t="n">
        <f aca="false">C804/U804</f>
        <v>9.15068493150685</v>
      </c>
      <c r="W804" s="99" t="n">
        <f aca="false">VLOOKUP($B804,Gas!$B$3:$E$2506,4)</f>
        <v>0.94587815731973</v>
      </c>
    </row>
    <row r="805" customFormat="false" ht="12.75" hidden="false" customHeight="false" outlineLevel="0" collapsed="false">
      <c r="A805" s="95" t="n">
        <f aca="false">MONTH(B805)+(YEAR(B805)-1998)*12</f>
        <v>38</v>
      </c>
      <c r="B805" s="101" t="n">
        <v>36927</v>
      </c>
      <c r="C805" s="102" t="n">
        <v>57.77</v>
      </c>
      <c r="D805" s="98" t="n">
        <f aca="false">LN(C805/C804)</f>
        <v>0.077910080564784</v>
      </c>
      <c r="E805" s="106" t="n">
        <f aca="false">STDEV(D796:D805)*SQRT(trade_day)</f>
        <v>2.71510678468831</v>
      </c>
      <c r="F805" s="97"/>
      <c r="G805" s="103" t="n">
        <f aca="false">IF(G$1="P",MAX(0,G$2-$C805),IF(G$1="C",MAX(0,$C805-G$2)))</f>
        <v>0</v>
      </c>
      <c r="H805" s="103" t="n">
        <f aca="false">IF(H$1="P",MAX(0,H$2-$C805),IF(H$1="C",MAX(0,$C805-H$2)))</f>
        <v>0</v>
      </c>
      <c r="I805" s="103" t="n">
        <f aca="false">IF(I$1="P",MAX(0,I$2-$C805),IF(I$1="C",MAX(0,$C805-I$2)))</f>
        <v>0</v>
      </c>
      <c r="J805" s="103" t="n">
        <f aca="false">IF(J$1="P",MAX(0,J$2-$C805),IF(J$1="C",MAX(0,$C805-J$2)))</f>
        <v>0</v>
      </c>
      <c r="K805" s="103" t="n">
        <f aca="false">IF(K$1="P",MAX(0,K$2-$C805),IF(K$1="C",MAX(0,$C805-K$2)))</f>
        <v>0</v>
      </c>
      <c r="L805" s="103" t="n">
        <f aca="false">IF(L$1="P",MAX(0,L$2-$C805),IF(L$1="C",MAX(0,$C805-L$2)))</f>
        <v>0</v>
      </c>
      <c r="M805" s="103" t="n">
        <f aca="false">IF(M$1="P",MAX(0,M$2-$C805),IF(M$1="C",MAX(0,$C805-M$2)))</f>
        <v>37.77</v>
      </c>
      <c r="N805" s="103" t="n">
        <f aca="false">IF(N$1="P",MAX(0,N$2-$C805),IF(N$1="C",MAX(0,$C805-N$2)))</f>
        <v>32.77</v>
      </c>
      <c r="O805" s="103" t="n">
        <f aca="false">IF(O$1="P",MAX(0,O$2-$C805),IF(O$1="C",MAX(0,$C805-O$2)))</f>
        <v>27.77</v>
      </c>
      <c r="P805" s="103" t="n">
        <f aca="false">IF(P$1="P",MAX(0,P$2-$C805),IF(P$1="C",MAX(0,$C805-P$2)))</f>
        <v>22.77</v>
      </c>
      <c r="Q805" s="103" t="n">
        <f aca="false">IF(Q$1="P",MAX(0,Q$2-$C805),IF(Q$1="C",MAX(0,$C805-Q$2)))</f>
        <v>17.77</v>
      </c>
      <c r="R805" s="103" t="n">
        <f aca="false">IF(R$1="P",MAX(0,R$2-$C805),IF(R$1="C",MAX(0,$C805-R$2)))</f>
        <v>7.77</v>
      </c>
      <c r="S805" s="103" t="n">
        <f aca="false">IF(S$1="P",MAX(0,S$2-$C805),IF(S$1="C",MAX(0,$C805-S$2)))</f>
        <v>0</v>
      </c>
      <c r="T805" s="104" t="n">
        <f aca="false">A805</f>
        <v>38</v>
      </c>
      <c r="U805" s="105" t="n">
        <f aca="false">VLOOKUP($B805,Gas!$B$3:$E$2506,2)</f>
        <v>6.605</v>
      </c>
      <c r="V805" s="46" t="n">
        <f aca="false">C805/U805</f>
        <v>8.74640423921272</v>
      </c>
      <c r="W805" s="99" t="n">
        <f aca="false">VLOOKUP($B805,Gas!$B$3:$E$2506,4)</f>
        <v>1.16388431177548</v>
      </c>
    </row>
    <row r="806" customFormat="false" ht="12.75" hidden="false" customHeight="false" outlineLevel="0" collapsed="false">
      <c r="A806" s="95" t="n">
        <f aca="false">MONTH(B806)+(YEAR(B806)-1998)*12</f>
        <v>38</v>
      </c>
      <c r="B806" s="101" t="n">
        <v>36928</v>
      </c>
      <c r="C806" s="102" t="n">
        <v>47.14</v>
      </c>
      <c r="D806" s="98" t="n">
        <f aca="false">LN(C806/C805)</f>
        <v>-0.203347712285189</v>
      </c>
      <c r="E806" s="106" t="n">
        <f aca="false">STDEV(D797:D806)*SQRT(trade_day)</f>
        <v>2.79842264219133</v>
      </c>
      <c r="F806" s="97"/>
      <c r="G806" s="103" t="n">
        <f aca="false">IF(G$1="P",MAX(0,G$2-$C806),IF(G$1="C",MAX(0,$C806-G$2)))</f>
        <v>0</v>
      </c>
      <c r="H806" s="103" t="n">
        <f aca="false">IF(H$1="P",MAX(0,H$2-$C806),IF(H$1="C",MAX(0,$C806-H$2)))</f>
        <v>0</v>
      </c>
      <c r="I806" s="103" t="n">
        <f aca="false">IF(I$1="P",MAX(0,I$2-$C806),IF(I$1="C",MAX(0,$C806-I$2)))</f>
        <v>0</v>
      </c>
      <c r="J806" s="103" t="n">
        <f aca="false">IF(J$1="P",MAX(0,J$2-$C806),IF(J$1="C",MAX(0,$C806-J$2)))</f>
        <v>0</v>
      </c>
      <c r="K806" s="103" t="n">
        <f aca="false">IF(K$1="P",MAX(0,K$2-$C806),IF(K$1="C",MAX(0,$C806-K$2)))</f>
        <v>0</v>
      </c>
      <c r="L806" s="103" t="n">
        <f aca="false">IF(L$1="P",MAX(0,L$2-$C806),IF(L$1="C",MAX(0,$C806-L$2)))</f>
        <v>2.86</v>
      </c>
      <c r="M806" s="103" t="n">
        <f aca="false">IF(M$1="P",MAX(0,M$2-$C806),IF(M$1="C",MAX(0,$C806-M$2)))</f>
        <v>27.14</v>
      </c>
      <c r="N806" s="103" t="n">
        <f aca="false">IF(N$1="P",MAX(0,N$2-$C806),IF(N$1="C",MAX(0,$C806-N$2)))</f>
        <v>22.14</v>
      </c>
      <c r="O806" s="103" t="n">
        <f aca="false">IF(O$1="P",MAX(0,O$2-$C806),IF(O$1="C",MAX(0,$C806-O$2)))</f>
        <v>17.14</v>
      </c>
      <c r="P806" s="103" t="n">
        <f aca="false">IF(P$1="P",MAX(0,P$2-$C806),IF(P$1="C",MAX(0,$C806-P$2)))</f>
        <v>12.14</v>
      </c>
      <c r="Q806" s="103" t="n">
        <f aca="false">IF(Q$1="P",MAX(0,Q$2-$C806),IF(Q$1="C",MAX(0,$C806-Q$2)))</f>
        <v>7.14</v>
      </c>
      <c r="R806" s="103" t="n">
        <f aca="false">IF(R$1="P",MAX(0,R$2-$C806),IF(R$1="C",MAX(0,$C806-R$2)))</f>
        <v>0</v>
      </c>
      <c r="S806" s="103" t="n">
        <f aca="false">IF(S$1="P",MAX(0,S$2-$C806),IF(S$1="C",MAX(0,$C806-S$2)))</f>
        <v>0</v>
      </c>
      <c r="T806" s="104" t="n">
        <f aca="false">A806</f>
        <v>38</v>
      </c>
      <c r="U806" s="105" t="n">
        <f aca="false">VLOOKUP($B806,Gas!$B$3:$E$2506,2)</f>
        <v>5.765</v>
      </c>
      <c r="V806" s="46" t="n">
        <f aca="false">C806/U806</f>
        <v>8.17692974848222</v>
      </c>
      <c r="W806" s="99" t="n">
        <f aca="false">VLOOKUP($B806,Gas!$B$3:$E$2506,4)</f>
        <v>1.38955188056509</v>
      </c>
    </row>
    <row r="807" customFormat="false" ht="12.75" hidden="false" customHeight="false" outlineLevel="0" collapsed="false">
      <c r="A807" s="95" t="n">
        <f aca="false">MONTH(B807)+(YEAR(B807)-1998)*12</f>
        <v>38</v>
      </c>
      <c r="B807" s="101" t="n">
        <v>36929</v>
      </c>
      <c r="C807" s="102" t="n">
        <v>44.48</v>
      </c>
      <c r="D807" s="98" t="n">
        <f aca="false">LN(C807/C806)</f>
        <v>-0.0580822475656582</v>
      </c>
      <c r="E807" s="106" t="n">
        <f aca="false">STDEV(D798:D807)*SQRT(trade_day)</f>
        <v>2.76761892760162</v>
      </c>
      <c r="F807" s="97"/>
      <c r="G807" s="103" t="n">
        <f aca="false">IF(G$1="P",MAX(0,G$2-$C807),IF(G$1="C",MAX(0,$C807-G$2)))</f>
        <v>0</v>
      </c>
      <c r="H807" s="103" t="n">
        <f aca="false">IF(H$1="P",MAX(0,H$2-$C807),IF(H$1="C",MAX(0,$C807-H$2)))</f>
        <v>0</v>
      </c>
      <c r="I807" s="103" t="n">
        <f aca="false">IF(I$1="P",MAX(0,I$2-$C807),IF(I$1="C",MAX(0,$C807-I$2)))</f>
        <v>0</v>
      </c>
      <c r="J807" s="103" t="n">
        <f aca="false">IF(J$1="P",MAX(0,J$2-$C807),IF(J$1="C",MAX(0,$C807-J$2)))</f>
        <v>0</v>
      </c>
      <c r="K807" s="103" t="n">
        <f aca="false">IF(K$1="P",MAX(0,K$2-$C807),IF(K$1="C",MAX(0,$C807-K$2)))</f>
        <v>0</v>
      </c>
      <c r="L807" s="103" t="n">
        <f aca="false">IF(L$1="P",MAX(0,L$2-$C807),IF(L$1="C",MAX(0,$C807-L$2)))</f>
        <v>5.52</v>
      </c>
      <c r="M807" s="103" t="n">
        <f aca="false">IF(M$1="P",MAX(0,M$2-$C807),IF(M$1="C",MAX(0,$C807-M$2)))</f>
        <v>24.48</v>
      </c>
      <c r="N807" s="103" t="n">
        <f aca="false">IF(N$1="P",MAX(0,N$2-$C807),IF(N$1="C",MAX(0,$C807-N$2)))</f>
        <v>19.48</v>
      </c>
      <c r="O807" s="103" t="n">
        <f aca="false">IF(O$1="P",MAX(0,O$2-$C807),IF(O$1="C",MAX(0,$C807-O$2)))</f>
        <v>14.48</v>
      </c>
      <c r="P807" s="103" t="n">
        <f aca="false">IF(P$1="P",MAX(0,P$2-$C807),IF(P$1="C",MAX(0,$C807-P$2)))</f>
        <v>9.48</v>
      </c>
      <c r="Q807" s="103" t="n">
        <f aca="false">IF(Q$1="P",MAX(0,Q$2-$C807),IF(Q$1="C",MAX(0,$C807-Q$2)))</f>
        <v>4.48</v>
      </c>
      <c r="R807" s="103" t="n">
        <f aca="false">IF(R$1="P",MAX(0,R$2-$C807),IF(R$1="C",MAX(0,$C807-R$2)))</f>
        <v>0</v>
      </c>
      <c r="S807" s="103" t="n">
        <f aca="false">IF(S$1="P",MAX(0,S$2-$C807),IF(S$1="C",MAX(0,$C807-S$2)))</f>
        <v>0</v>
      </c>
      <c r="T807" s="104" t="n">
        <f aca="false">A807</f>
        <v>38</v>
      </c>
      <c r="U807" s="105" t="n">
        <f aca="false">VLOOKUP($B807,Gas!$B$3:$E$2506,2)</f>
        <v>5.58</v>
      </c>
      <c r="V807" s="46" t="n">
        <f aca="false">C807/U807</f>
        <v>7.97132616487455</v>
      </c>
      <c r="W807" s="99" t="n">
        <f aca="false">VLOOKUP($B807,Gas!$B$3:$E$2506,4)</f>
        <v>1.38456246345078</v>
      </c>
    </row>
    <row r="808" customFormat="false" ht="12.75" hidden="false" customHeight="false" outlineLevel="0" collapsed="false">
      <c r="A808" s="95" t="n">
        <f aca="false">MONTH(B808)+(YEAR(B808)-1998)*12</f>
        <v>38</v>
      </c>
      <c r="B808" s="101" t="n">
        <v>36930</v>
      </c>
      <c r="C808" s="102" t="n">
        <v>42.09</v>
      </c>
      <c r="D808" s="98" t="n">
        <f aca="false">LN(C808/C807)</f>
        <v>-0.0552294671598475</v>
      </c>
      <c r="E808" s="106" t="n">
        <f aca="false">STDEV(D799:D808)*SQRT(trade_day)</f>
        <v>2.76059354767624</v>
      </c>
      <c r="F808" s="97"/>
      <c r="G808" s="103" t="n">
        <f aca="false">IF(G$1="P",MAX(0,G$2-$C808),IF(G$1="C",MAX(0,$C808-G$2)))</f>
        <v>0</v>
      </c>
      <c r="H808" s="103" t="n">
        <f aca="false">IF(H$1="P",MAX(0,H$2-$C808),IF(H$1="C",MAX(0,$C808-H$2)))</f>
        <v>0</v>
      </c>
      <c r="I808" s="103" t="n">
        <f aca="false">IF(I$1="P",MAX(0,I$2-$C808),IF(I$1="C",MAX(0,$C808-I$2)))</f>
        <v>0</v>
      </c>
      <c r="J808" s="103" t="n">
        <f aca="false">IF(J$1="P",MAX(0,J$2-$C808),IF(J$1="C",MAX(0,$C808-J$2)))</f>
        <v>0</v>
      </c>
      <c r="K808" s="103" t="n">
        <f aca="false">IF(K$1="P",MAX(0,K$2-$C808),IF(K$1="C",MAX(0,$C808-K$2)))</f>
        <v>0</v>
      </c>
      <c r="L808" s="103" t="n">
        <f aca="false">IF(L$1="P",MAX(0,L$2-$C808),IF(L$1="C",MAX(0,$C808-L$2)))</f>
        <v>7.91</v>
      </c>
      <c r="M808" s="103" t="n">
        <f aca="false">IF(M$1="P",MAX(0,M$2-$C808),IF(M$1="C",MAX(0,$C808-M$2)))</f>
        <v>22.09</v>
      </c>
      <c r="N808" s="103" t="n">
        <f aca="false">IF(N$1="P",MAX(0,N$2-$C808),IF(N$1="C",MAX(0,$C808-N$2)))</f>
        <v>17.09</v>
      </c>
      <c r="O808" s="103" t="n">
        <f aca="false">IF(O$1="P",MAX(0,O$2-$C808),IF(O$1="C",MAX(0,$C808-O$2)))</f>
        <v>12.09</v>
      </c>
      <c r="P808" s="103" t="n">
        <f aca="false">IF(P$1="P",MAX(0,P$2-$C808),IF(P$1="C",MAX(0,$C808-P$2)))</f>
        <v>7.09</v>
      </c>
      <c r="Q808" s="103" t="n">
        <f aca="false">IF(Q$1="P",MAX(0,Q$2-$C808),IF(Q$1="C",MAX(0,$C808-Q$2)))</f>
        <v>2.09</v>
      </c>
      <c r="R808" s="103" t="n">
        <f aca="false">IF(R$1="P",MAX(0,R$2-$C808),IF(R$1="C",MAX(0,$C808-R$2)))</f>
        <v>0</v>
      </c>
      <c r="S808" s="103" t="n">
        <f aca="false">IF(S$1="P",MAX(0,S$2-$C808),IF(S$1="C",MAX(0,$C808-S$2)))</f>
        <v>0</v>
      </c>
      <c r="T808" s="104" t="n">
        <f aca="false">A808</f>
        <v>38</v>
      </c>
      <c r="U808" s="105" t="n">
        <f aca="false">VLOOKUP($B808,Gas!$B$3:$E$2506,2)</f>
        <v>5.67</v>
      </c>
      <c r="V808" s="46" t="n">
        <f aca="false">C808/U808</f>
        <v>7.42328042328042</v>
      </c>
      <c r="W808" s="99" t="n">
        <f aca="false">VLOOKUP($B808,Gas!$B$3:$E$2506,4)</f>
        <v>1.39872403403913</v>
      </c>
    </row>
    <row r="809" customFormat="false" ht="12.75" hidden="false" customHeight="false" outlineLevel="0" collapsed="false">
      <c r="A809" s="95" t="n">
        <f aca="false">MONTH(B809)+(YEAR(B809)-1998)*12</f>
        <v>38</v>
      </c>
      <c r="B809" s="101" t="n">
        <v>36931</v>
      </c>
      <c r="C809" s="102" t="n">
        <v>36.47</v>
      </c>
      <c r="D809" s="98" t="n">
        <f aca="false">LN(C809/C808)</f>
        <v>-0.143320177961891</v>
      </c>
      <c r="E809" s="106" t="n">
        <f aca="false">STDEV(D800:D809)*SQRT(trade_day)</f>
        <v>2.81935771819976</v>
      </c>
      <c r="F809" s="97"/>
      <c r="G809" s="103" t="n">
        <f aca="false">IF(G$1="P",MAX(0,G$2-$C809),IF(G$1="C",MAX(0,$C809-G$2)))</f>
        <v>0</v>
      </c>
      <c r="H809" s="103" t="n">
        <f aca="false">IF(H$1="P",MAX(0,H$2-$C809),IF(H$1="C",MAX(0,$C809-H$2)))</f>
        <v>0</v>
      </c>
      <c r="I809" s="103" t="n">
        <f aca="false">IF(I$1="P",MAX(0,I$2-$C809),IF(I$1="C",MAX(0,$C809-I$2)))</f>
        <v>0</v>
      </c>
      <c r="J809" s="103" t="n">
        <f aca="false">IF(J$1="P",MAX(0,J$2-$C809),IF(J$1="C",MAX(0,$C809-J$2)))</f>
        <v>0</v>
      </c>
      <c r="K809" s="103" t="n">
        <f aca="false">IF(K$1="P",MAX(0,K$2-$C809),IF(K$1="C",MAX(0,$C809-K$2)))</f>
        <v>3.53</v>
      </c>
      <c r="L809" s="103" t="n">
        <f aca="false">IF(L$1="P",MAX(0,L$2-$C809),IF(L$1="C",MAX(0,$C809-L$2)))</f>
        <v>13.53</v>
      </c>
      <c r="M809" s="103" t="n">
        <f aca="false">IF(M$1="P",MAX(0,M$2-$C809),IF(M$1="C",MAX(0,$C809-M$2)))</f>
        <v>16.47</v>
      </c>
      <c r="N809" s="103" t="n">
        <f aca="false">IF(N$1="P",MAX(0,N$2-$C809),IF(N$1="C",MAX(0,$C809-N$2)))</f>
        <v>11.47</v>
      </c>
      <c r="O809" s="103" t="n">
        <f aca="false">IF(O$1="P",MAX(0,O$2-$C809),IF(O$1="C",MAX(0,$C809-O$2)))</f>
        <v>6.47</v>
      </c>
      <c r="P809" s="103" t="n">
        <f aca="false">IF(P$1="P",MAX(0,P$2-$C809),IF(P$1="C",MAX(0,$C809-P$2)))</f>
        <v>1.47</v>
      </c>
      <c r="Q809" s="103" t="n">
        <f aca="false">IF(Q$1="P",MAX(0,Q$2-$C809),IF(Q$1="C",MAX(0,$C809-Q$2)))</f>
        <v>0</v>
      </c>
      <c r="R809" s="103" t="n">
        <f aca="false">IF(R$1="P",MAX(0,R$2-$C809),IF(R$1="C",MAX(0,$C809-R$2)))</f>
        <v>0</v>
      </c>
      <c r="S809" s="103" t="n">
        <f aca="false">IF(S$1="P",MAX(0,S$2-$C809),IF(S$1="C",MAX(0,$C809-S$2)))</f>
        <v>0</v>
      </c>
      <c r="T809" s="104" t="n">
        <f aca="false">A809</f>
        <v>38</v>
      </c>
      <c r="U809" s="105" t="n">
        <f aca="false">VLOOKUP($B809,Gas!$B$3:$E$2506,2)</f>
        <v>6.245</v>
      </c>
      <c r="V809" s="46" t="n">
        <f aca="false">C809/U809</f>
        <v>5.83987189751801</v>
      </c>
      <c r="W809" s="99" t="n">
        <f aca="false">VLOOKUP($B809,Gas!$B$3:$E$2506,4)</f>
        <v>1.53163233574859</v>
      </c>
    </row>
    <row r="810" customFormat="false" ht="12.75" hidden="false" customHeight="false" outlineLevel="0" collapsed="false">
      <c r="A810" s="95" t="n">
        <f aca="false">MONTH(B810)+(YEAR(B810)-1998)*12</f>
        <v>38</v>
      </c>
      <c r="B810" s="101" t="n">
        <v>36934</v>
      </c>
      <c r="C810" s="102" t="n">
        <v>40.93</v>
      </c>
      <c r="D810" s="98" t="n">
        <f aca="false">LN(C810/C809)</f>
        <v>0.115373285683723</v>
      </c>
      <c r="E810" s="106" t="n">
        <f aca="false">STDEV(D801:D810)*SQRT(trade_day)</f>
        <v>2.75167292933494</v>
      </c>
      <c r="F810" s="97"/>
      <c r="G810" s="103" t="n">
        <f aca="false">IF(G$1="P",MAX(0,G$2-$C810),IF(G$1="C",MAX(0,$C810-G$2)))</f>
        <v>0</v>
      </c>
      <c r="H810" s="103" t="n">
        <f aca="false">IF(H$1="P",MAX(0,H$2-$C810),IF(H$1="C",MAX(0,$C810-H$2)))</f>
        <v>0</v>
      </c>
      <c r="I810" s="103" t="n">
        <f aca="false">IF(I$1="P",MAX(0,I$2-$C810),IF(I$1="C",MAX(0,$C810-I$2)))</f>
        <v>0</v>
      </c>
      <c r="J810" s="103" t="n">
        <f aca="false">IF(J$1="P",MAX(0,J$2-$C810),IF(J$1="C",MAX(0,$C810-J$2)))</f>
        <v>0</v>
      </c>
      <c r="K810" s="103" t="n">
        <f aca="false">IF(K$1="P",MAX(0,K$2-$C810),IF(K$1="C",MAX(0,$C810-K$2)))</f>
        <v>0</v>
      </c>
      <c r="L810" s="103" t="n">
        <f aca="false">IF(L$1="P",MAX(0,L$2-$C810),IF(L$1="C",MAX(0,$C810-L$2)))</f>
        <v>9.07</v>
      </c>
      <c r="M810" s="103" t="n">
        <f aca="false">IF(M$1="P",MAX(0,M$2-$C810),IF(M$1="C",MAX(0,$C810-M$2)))</f>
        <v>20.93</v>
      </c>
      <c r="N810" s="103" t="n">
        <f aca="false">IF(N$1="P",MAX(0,N$2-$C810),IF(N$1="C",MAX(0,$C810-N$2)))</f>
        <v>15.93</v>
      </c>
      <c r="O810" s="103" t="n">
        <f aca="false">IF(O$1="P",MAX(0,O$2-$C810),IF(O$1="C",MAX(0,$C810-O$2)))</f>
        <v>10.93</v>
      </c>
      <c r="P810" s="103" t="n">
        <f aca="false">IF(P$1="P",MAX(0,P$2-$C810),IF(P$1="C",MAX(0,$C810-P$2)))</f>
        <v>5.93</v>
      </c>
      <c r="Q810" s="103" t="n">
        <f aca="false">IF(Q$1="P",MAX(0,Q$2-$C810),IF(Q$1="C",MAX(0,$C810-Q$2)))</f>
        <v>0.93</v>
      </c>
      <c r="R810" s="103" t="n">
        <f aca="false">IF(R$1="P",MAX(0,R$2-$C810),IF(R$1="C",MAX(0,$C810-R$2)))</f>
        <v>0</v>
      </c>
      <c r="S810" s="103" t="n">
        <f aca="false">IF(S$1="P",MAX(0,S$2-$C810),IF(S$1="C",MAX(0,$C810-S$2)))</f>
        <v>0</v>
      </c>
      <c r="T810" s="104" t="n">
        <f aca="false">A810</f>
        <v>38</v>
      </c>
      <c r="U810" s="105" t="n">
        <f aca="false">VLOOKUP($B810,Gas!$B$3:$E$2506,2)</f>
        <v>6.08</v>
      </c>
      <c r="V810" s="46" t="n">
        <f aca="false">C810/U810</f>
        <v>6.73190789473684</v>
      </c>
      <c r="W810" s="99" t="n">
        <f aca="false">VLOOKUP($B810,Gas!$B$3:$E$2506,4)</f>
        <v>1.34881086036625</v>
      </c>
    </row>
    <row r="811" customFormat="false" ht="12.75" hidden="false" customHeight="false" outlineLevel="0" collapsed="false">
      <c r="A811" s="95" t="n">
        <f aca="false">MONTH(B811)+(YEAR(B811)-1998)*12</f>
        <v>38</v>
      </c>
      <c r="B811" s="101" t="n">
        <v>36935</v>
      </c>
      <c r="C811" s="102" t="n">
        <v>37.51</v>
      </c>
      <c r="D811" s="98" t="n">
        <f aca="false">LN(C811/C810)</f>
        <v>-0.0872557264105157</v>
      </c>
      <c r="E811" s="106" t="n">
        <f aca="false">STDEV(D802:D811)*SQRT(trade_day)</f>
        <v>2.52526681264519</v>
      </c>
      <c r="F811" s="97"/>
      <c r="G811" s="103" t="n">
        <f aca="false">IF(G$1="P",MAX(0,G$2-$C811),IF(G$1="C",MAX(0,$C811-G$2)))</f>
        <v>0</v>
      </c>
      <c r="H811" s="103" t="n">
        <f aca="false">IF(H$1="P",MAX(0,H$2-$C811),IF(H$1="C",MAX(0,$C811-H$2)))</f>
        <v>0</v>
      </c>
      <c r="I811" s="103" t="n">
        <f aca="false">IF(I$1="P",MAX(0,I$2-$C811),IF(I$1="C",MAX(0,$C811-I$2)))</f>
        <v>0</v>
      </c>
      <c r="J811" s="103" t="n">
        <f aca="false">IF(J$1="P",MAX(0,J$2-$C811),IF(J$1="C",MAX(0,$C811-J$2)))</f>
        <v>0</v>
      </c>
      <c r="K811" s="103" t="n">
        <f aca="false">IF(K$1="P",MAX(0,K$2-$C811),IF(K$1="C",MAX(0,$C811-K$2)))</f>
        <v>2.49</v>
      </c>
      <c r="L811" s="103" t="n">
        <f aca="false">IF(L$1="P",MAX(0,L$2-$C811),IF(L$1="C",MAX(0,$C811-L$2)))</f>
        <v>12.49</v>
      </c>
      <c r="M811" s="103" t="n">
        <f aca="false">IF(M$1="P",MAX(0,M$2-$C811),IF(M$1="C",MAX(0,$C811-M$2)))</f>
        <v>17.51</v>
      </c>
      <c r="N811" s="103" t="n">
        <f aca="false">IF(N$1="P",MAX(0,N$2-$C811),IF(N$1="C",MAX(0,$C811-N$2)))</f>
        <v>12.51</v>
      </c>
      <c r="O811" s="103" t="n">
        <f aca="false">IF(O$1="P",MAX(0,O$2-$C811),IF(O$1="C",MAX(0,$C811-O$2)))</f>
        <v>7.51</v>
      </c>
      <c r="P811" s="103" t="n">
        <f aca="false">IF(P$1="P",MAX(0,P$2-$C811),IF(P$1="C",MAX(0,$C811-P$2)))</f>
        <v>2.51</v>
      </c>
      <c r="Q811" s="103" t="n">
        <f aca="false">IF(Q$1="P",MAX(0,Q$2-$C811),IF(Q$1="C",MAX(0,$C811-Q$2)))</f>
        <v>0</v>
      </c>
      <c r="R811" s="103" t="n">
        <f aca="false">IF(R$1="P",MAX(0,R$2-$C811),IF(R$1="C",MAX(0,$C811-R$2)))</f>
        <v>0</v>
      </c>
      <c r="S811" s="103" t="n">
        <f aca="false">IF(S$1="P",MAX(0,S$2-$C811),IF(S$1="C",MAX(0,$C811-S$2)))</f>
        <v>0</v>
      </c>
      <c r="T811" s="104" t="n">
        <f aca="false">A811</f>
        <v>38</v>
      </c>
      <c r="U811" s="105" t="n">
        <f aca="false">VLOOKUP($B811,Gas!$B$3:$E$2506,2)</f>
        <v>5.63</v>
      </c>
      <c r="V811" s="46" t="n">
        <f aca="false">C811/U811</f>
        <v>6.66252220248668</v>
      </c>
      <c r="W811" s="99" t="n">
        <f aca="false">VLOOKUP($B811,Gas!$B$3:$E$2506,4)</f>
        <v>1.160899853514</v>
      </c>
    </row>
    <row r="812" customFormat="false" ht="12.75" hidden="false" customHeight="false" outlineLevel="0" collapsed="false">
      <c r="A812" s="95" t="n">
        <f aca="false">MONTH(B812)+(YEAR(B812)-1998)*12</f>
        <v>38</v>
      </c>
      <c r="B812" s="101" t="n">
        <v>36936</v>
      </c>
      <c r="C812" s="102" t="n">
        <v>33.48</v>
      </c>
      <c r="D812" s="98" t="n">
        <f aca="false">LN(C812/C811)</f>
        <v>-0.113659318472521</v>
      </c>
      <c r="E812" s="106" t="n">
        <f aca="false">STDEV(D803:D812)*SQRT(trade_day)</f>
        <v>2.58711824702931</v>
      </c>
      <c r="F812" s="97"/>
      <c r="G812" s="103" t="n">
        <f aca="false">IF(G$1="P",MAX(0,G$2-$C812),IF(G$1="C",MAX(0,$C812-G$2)))</f>
        <v>0</v>
      </c>
      <c r="H812" s="103" t="n">
        <f aca="false">IF(H$1="P",MAX(0,H$2-$C812),IF(H$1="C",MAX(0,$C812-H$2)))</f>
        <v>0</v>
      </c>
      <c r="I812" s="103" t="n">
        <f aca="false">IF(I$1="P",MAX(0,I$2-$C812),IF(I$1="C",MAX(0,$C812-I$2)))</f>
        <v>0</v>
      </c>
      <c r="J812" s="103" t="n">
        <f aca="false">IF(J$1="P",MAX(0,J$2-$C812),IF(J$1="C",MAX(0,$C812-J$2)))</f>
        <v>1.52</v>
      </c>
      <c r="K812" s="103" t="n">
        <f aca="false">IF(K$1="P",MAX(0,K$2-$C812),IF(K$1="C",MAX(0,$C812-K$2)))</f>
        <v>6.52</v>
      </c>
      <c r="L812" s="103" t="n">
        <f aca="false">IF(L$1="P",MAX(0,L$2-$C812),IF(L$1="C",MAX(0,$C812-L$2)))</f>
        <v>16.52</v>
      </c>
      <c r="M812" s="103" t="n">
        <f aca="false">IF(M$1="P",MAX(0,M$2-$C812),IF(M$1="C",MAX(0,$C812-M$2)))</f>
        <v>13.48</v>
      </c>
      <c r="N812" s="103" t="n">
        <f aca="false">IF(N$1="P",MAX(0,N$2-$C812),IF(N$1="C",MAX(0,$C812-N$2)))</f>
        <v>8.48</v>
      </c>
      <c r="O812" s="103" t="n">
        <f aca="false">IF(O$1="P",MAX(0,O$2-$C812),IF(O$1="C",MAX(0,$C812-O$2)))</f>
        <v>3.48</v>
      </c>
      <c r="P812" s="103" t="n">
        <f aca="false">IF(P$1="P",MAX(0,P$2-$C812),IF(P$1="C",MAX(0,$C812-P$2)))</f>
        <v>0</v>
      </c>
      <c r="Q812" s="103" t="n">
        <f aca="false">IF(Q$1="P",MAX(0,Q$2-$C812),IF(Q$1="C",MAX(0,$C812-Q$2)))</f>
        <v>0</v>
      </c>
      <c r="R812" s="103" t="n">
        <f aca="false">IF(R$1="P",MAX(0,R$2-$C812),IF(R$1="C",MAX(0,$C812-R$2)))</f>
        <v>0</v>
      </c>
      <c r="S812" s="103" t="n">
        <f aca="false">IF(S$1="P",MAX(0,S$2-$C812),IF(S$1="C",MAX(0,$C812-S$2)))</f>
        <v>0</v>
      </c>
      <c r="T812" s="104" t="n">
        <f aca="false">A812</f>
        <v>38</v>
      </c>
      <c r="U812" s="105" t="n">
        <f aca="false">VLOOKUP($B812,Gas!$B$3:$E$2506,2)</f>
        <v>5.61</v>
      </c>
      <c r="V812" s="46" t="n">
        <f aca="false">C812/U812</f>
        <v>5.96791443850267</v>
      </c>
      <c r="W812" s="99" t="n">
        <f aca="false">VLOOKUP($B812,Gas!$B$3:$E$2506,4)</f>
        <v>1.15911192202932</v>
      </c>
    </row>
    <row r="813" customFormat="false" ht="12.75" hidden="false" customHeight="false" outlineLevel="0" collapsed="false">
      <c r="A813" s="95" t="n">
        <f aca="false">MONTH(B813)+(YEAR(B813)-1998)*12</f>
        <v>38</v>
      </c>
      <c r="B813" s="101" t="n">
        <v>36937</v>
      </c>
      <c r="C813" s="102" t="n">
        <v>35.63</v>
      </c>
      <c r="D813" s="98" t="n">
        <f aca="false">LN(C813/C812)</f>
        <v>0.0622397339964704</v>
      </c>
      <c r="E813" s="106" t="n">
        <f aca="false">STDEV(D804:D813)*SQRT(trade_day)</f>
        <v>2.52341192719137</v>
      </c>
      <c r="F813" s="97"/>
      <c r="G813" s="103" t="n">
        <f aca="false">IF(G$1="P",MAX(0,G$2-$C813),IF(G$1="C",MAX(0,$C813-G$2)))</f>
        <v>0</v>
      </c>
      <c r="H813" s="103" t="n">
        <f aca="false">IF(H$1="P",MAX(0,H$2-$C813),IF(H$1="C",MAX(0,$C813-H$2)))</f>
        <v>0</v>
      </c>
      <c r="I813" s="103" t="n">
        <f aca="false">IF(I$1="P",MAX(0,I$2-$C813),IF(I$1="C",MAX(0,$C813-I$2)))</f>
        <v>0</v>
      </c>
      <c r="J813" s="103" t="n">
        <f aca="false">IF(J$1="P",MAX(0,J$2-$C813),IF(J$1="C",MAX(0,$C813-J$2)))</f>
        <v>0</v>
      </c>
      <c r="K813" s="103" t="n">
        <f aca="false">IF(K$1="P",MAX(0,K$2-$C813),IF(K$1="C",MAX(0,$C813-K$2)))</f>
        <v>4.37</v>
      </c>
      <c r="L813" s="103" t="n">
        <f aca="false">IF(L$1="P",MAX(0,L$2-$C813),IF(L$1="C",MAX(0,$C813-L$2)))</f>
        <v>14.37</v>
      </c>
      <c r="M813" s="103" t="n">
        <f aca="false">IF(M$1="P",MAX(0,M$2-$C813),IF(M$1="C",MAX(0,$C813-M$2)))</f>
        <v>15.63</v>
      </c>
      <c r="N813" s="103" t="n">
        <f aca="false">IF(N$1="P",MAX(0,N$2-$C813),IF(N$1="C",MAX(0,$C813-N$2)))</f>
        <v>10.63</v>
      </c>
      <c r="O813" s="103" t="n">
        <f aca="false">IF(O$1="P",MAX(0,O$2-$C813),IF(O$1="C",MAX(0,$C813-O$2)))</f>
        <v>5.63</v>
      </c>
      <c r="P813" s="103" t="n">
        <f aca="false">IF(P$1="P",MAX(0,P$2-$C813),IF(P$1="C",MAX(0,$C813-P$2)))</f>
        <v>0.630000000000003</v>
      </c>
      <c r="Q813" s="103" t="n">
        <f aca="false">IF(Q$1="P",MAX(0,Q$2-$C813),IF(Q$1="C",MAX(0,$C813-Q$2)))</f>
        <v>0</v>
      </c>
      <c r="R813" s="103" t="n">
        <f aca="false">IF(R$1="P",MAX(0,R$2-$C813),IF(R$1="C",MAX(0,$C813-R$2)))</f>
        <v>0</v>
      </c>
      <c r="S813" s="103" t="n">
        <f aca="false">IF(S$1="P",MAX(0,S$2-$C813),IF(S$1="C",MAX(0,$C813-S$2)))</f>
        <v>0</v>
      </c>
      <c r="T813" s="104" t="n">
        <f aca="false">A813</f>
        <v>38</v>
      </c>
      <c r="U813" s="105" t="n">
        <f aca="false">VLOOKUP($B813,Gas!$B$3:$E$2506,2)</f>
        <v>5.875</v>
      </c>
      <c r="V813" s="46" t="n">
        <f aca="false">C813/U813</f>
        <v>6.06468085106383</v>
      </c>
      <c r="W813" s="99" t="n">
        <f aca="false">VLOOKUP($B813,Gas!$B$3:$E$2506,4)</f>
        <v>1.217547887621</v>
      </c>
    </row>
    <row r="814" customFormat="false" ht="12.75" hidden="false" customHeight="false" outlineLevel="0" collapsed="false">
      <c r="A814" s="95" t="n">
        <f aca="false">MONTH(B814)+(YEAR(B814)-1998)*12</f>
        <v>38</v>
      </c>
      <c r="B814" s="101" t="n">
        <v>36938</v>
      </c>
      <c r="C814" s="102" t="n">
        <v>35.12</v>
      </c>
      <c r="D814" s="98" t="n">
        <f aca="false">LN(C814/C813)</f>
        <v>-0.0144172108508289</v>
      </c>
      <c r="E814" s="106" t="n">
        <f aca="false">STDEV(D805:D814)*SQRT(trade_day)</f>
        <v>1.62178883843934</v>
      </c>
      <c r="F814" s="97"/>
      <c r="G814" s="103" t="n">
        <f aca="false">IF(G$1="P",MAX(0,G$2-$C814),IF(G$1="C",MAX(0,$C814-G$2)))</f>
        <v>0</v>
      </c>
      <c r="H814" s="103" t="n">
        <f aca="false">IF(H$1="P",MAX(0,H$2-$C814),IF(H$1="C",MAX(0,$C814-H$2)))</f>
        <v>0</v>
      </c>
      <c r="I814" s="103" t="n">
        <f aca="false">IF(I$1="P",MAX(0,I$2-$C814),IF(I$1="C",MAX(0,$C814-I$2)))</f>
        <v>0</v>
      </c>
      <c r="J814" s="103" t="n">
        <f aca="false">IF(J$1="P",MAX(0,J$2-$C814),IF(J$1="C",MAX(0,$C814-J$2)))</f>
        <v>0</v>
      </c>
      <c r="K814" s="103" t="n">
        <f aca="false">IF(K$1="P",MAX(0,K$2-$C814),IF(K$1="C",MAX(0,$C814-K$2)))</f>
        <v>4.88</v>
      </c>
      <c r="L814" s="103" t="n">
        <f aca="false">IF(L$1="P",MAX(0,L$2-$C814),IF(L$1="C",MAX(0,$C814-L$2)))</f>
        <v>14.88</v>
      </c>
      <c r="M814" s="103" t="n">
        <f aca="false">IF(M$1="P",MAX(0,M$2-$C814),IF(M$1="C",MAX(0,$C814-M$2)))</f>
        <v>15.12</v>
      </c>
      <c r="N814" s="103" t="n">
        <f aca="false">IF(N$1="P",MAX(0,N$2-$C814),IF(N$1="C",MAX(0,$C814-N$2)))</f>
        <v>10.12</v>
      </c>
      <c r="O814" s="103" t="n">
        <f aca="false">IF(O$1="P",MAX(0,O$2-$C814),IF(O$1="C",MAX(0,$C814-O$2)))</f>
        <v>5.12</v>
      </c>
      <c r="P814" s="103" t="n">
        <f aca="false">IF(P$1="P",MAX(0,P$2-$C814),IF(P$1="C",MAX(0,$C814-P$2)))</f>
        <v>0.119999999999997</v>
      </c>
      <c r="Q814" s="103" t="n">
        <f aca="false">IF(Q$1="P",MAX(0,Q$2-$C814),IF(Q$1="C",MAX(0,$C814-Q$2)))</f>
        <v>0</v>
      </c>
      <c r="R814" s="103" t="n">
        <f aca="false">IF(R$1="P",MAX(0,R$2-$C814),IF(R$1="C",MAX(0,$C814-R$2)))</f>
        <v>0</v>
      </c>
      <c r="S814" s="103" t="n">
        <f aca="false">IF(S$1="P",MAX(0,S$2-$C814),IF(S$1="C",MAX(0,$C814-S$2)))</f>
        <v>0</v>
      </c>
      <c r="T814" s="104" t="n">
        <f aca="false">A814</f>
        <v>38</v>
      </c>
      <c r="U814" s="105" t="n">
        <f aca="false">VLOOKUP($B814,Gas!$B$3:$E$2506,2)</f>
        <v>5.385</v>
      </c>
      <c r="V814" s="46" t="n">
        <f aca="false">C814/U814</f>
        <v>6.52181987000929</v>
      </c>
      <c r="W814" s="99" t="n">
        <f aca="false">VLOOKUP($B814,Gas!$B$3:$E$2506,4)</f>
        <v>1.03751299190751</v>
      </c>
    </row>
    <row r="815" customFormat="false" ht="12.75" hidden="false" customHeight="false" outlineLevel="0" collapsed="false">
      <c r="A815" s="95" t="n">
        <f aca="false">MONTH(B815)+(YEAR(B815)-1998)*12</f>
        <v>38</v>
      </c>
      <c r="B815" s="101" t="n">
        <v>36941</v>
      </c>
      <c r="C815" s="102" t="n">
        <v>44.7</v>
      </c>
      <c r="D815" s="98" t="n">
        <f aca="false">LN(C815/C814)</f>
        <v>0.241202732852607</v>
      </c>
      <c r="E815" s="106" t="n">
        <f aca="false">STDEV(D806:D815)*SQRT(trade_day)</f>
        <v>2.09390105084068</v>
      </c>
      <c r="F815" s="97"/>
      <c r="G815" s="103" t="n">
        <f aca="false">IF(G$1="P",MAX(0,G$2-$C815),IF(G$1="C",MAX(0,$C815-G$2)))</f>
        <v>0</v>
      </c>
      <c r="H815" s="103" t="n">
        <f aca="false">IF(H$1="P",MAX(0,H$2-$C815),IF(H$1="C",MAX(0,$C815-H$2)))</f>
        <v>0</v>
      </c>
      <c r="I815" s="103" t="n">
        <f aca="false">IF(I$1="P",MAX(0,I$2-$C815),IF(I$1="C",MAX(0,$C815-I$2)))</f>
        <v>0</v>
      </c>
      <c r="J815" s="103" t="n">
        <f aca="false">IF(J$1="P",MAX(0,J$2-$C815),IF(J$1="C",MAX(0,$C815-J$2)))</f>
        <v>0</v>
      </c>
      <c r="K815" s="103" t="n">
        <f aca="false">IF(K$1="P",MAX(0,K$2-$C815),IF(K$1="C",MAX(0,$C815-K$2)))</f>
        <v>0</v>
      </c>
      <c r="L815" s="103" t="n">
        <f aca="false">IF(L$1="P",MAX(0,L$2-$C815),IF(L$1="C",MAX(0,$C815-L$2)))</f>
        <v>5.3</v>
      </c>
      <c r="M815" s="103" t="n">
        <f aca="false">IF(M$1="P",MAX(0,M$2-$C815),IF(M$1="C",MAX(0,$C815-M$2)))</f>
        <v>24.7</v>
      </c>
      <c r="N815" s="103" t="n">
        <f aca="false">IF(N$1="P",MAX(0,N$2-$C815),IF(N$1="C",MAX(0,$C815-N$2)))</f>
        <v>19.7</v>
      </c>
      <c r="O815" s="103" t="n">
        <f aca="false">IF(O$1="P",MAX(0,O$2-$C815),IF(O$1="C",MAX(0,$C815-O$2)))</f>
        <v>14.7</v>
      </c>
      <c r="P815" s="103" t="n">
        <f aca="false">IF(P$1="P",MAX(0,P$2-$C815),IF(P$1="C",MAX(0,$C815-P$2)))</f>
        <v>9.7</v>
      </c>
      <c r="Q815" s="103" t="n">
        <f aca="false">IF(Q$1="P",MAX(0,Q$2-$C815),IF(Q$1="C",MAX(0,$C815-Q$2)))</f>
        <v>4.7</v>
      </c>
      <c r="R815" s="103" t="n">
        <f aca="false">IF(R$1="P",MAX(0,R$2-$C815),IF(R$1="C",MAX(0,$C815-R$2)))</f>
        <v>0</v>
      </c>
      <c r="S815" s="103" t="n">
        <f aca="false">IF(S$1="P",MAX(0,S$2-$C815),IF(S$1="C",MAX(0,$C815-S$2)))</f>
        <v>0</v>
      </c>
      <c r="T815" s="104" t="n">
        <f aca="false">A815</f>
        <v>38</v>
      </c>
      <c r="U815" s="105" t="n">
        <f aca="false">VLOOKUP($B815,Gas!$B$3:$E$2506,2)</f>
        <v>5.47</v>
      </c>
      <c r="V815" s="46" t="n">
        <f aca="false">C815/U815</f>
        <v>8.17184643510055</v>
      </c>
      <c r="W815" s="99" t="n">
        <f aca="false">VLOOKUP($B815,Gas!$B$3:$E$2506,4)</f>
        <v>0.77596596691375</v>
      </c>
    </row>
    <row r="816" customFormat="false" ht="12.75" hidden="false" customHeight="false" outlineLevel="0" collapsed="false">
      <c r="A816" s="95" t="n">
        <f aca="false">MONTH(B816)+(YEAR(B816)-1998)*12</f>
        <v>38</v>
      </c>
      <c r="B816" s="101" t="n">
        <v>36942</v>
      </c>
      <c r="C816" s="102" t="n">
        <v>43.89</v>
      </c>
      <c r="D816" s="98" t="n">
        <f aca="false">LN(C816/C815)</f>
        <v>-0.0182869979193805</v>
      </c>
      <c r="E816" s="106" t="n">
        <f aca="false">STDEV(D807:D816)*SQRT(trade_day)</f>
        <v>1.8476112505136</v>
      </c>
      <c r="F816" s="97"/>
      <c r="G816" s="103" t="n">
        <f aca="false">IF(G$1="P",MAX(0,G$2-$C816),IF(G$1="C",MAX(0,$C816-G$2)))</f>
        <v>0</v>
      </c>
      <c r="H816" s="103" t="n">
        <f aca="false">IF(H$1="P",MAX(0,H$2-$C816),IF(H$1="C",MAX(0,$C816-H$2)))</f>
        <v>0</v>
      </c>
      <c r="I816" s="103" t="n">
        <f aca="false">IF(I$1="P",MAX(0,I$2-$C816),IF(I$1="C",MAX(0,$C816-I$2)))</f>
        <v>0</v>
      </c>
      <c r="J816" s="103" t="n">
        <f aca="false">IF(J$1="P",MAX(0,J$2-$C816),IF(J$1="C",MAX(0,$C816-J$2)))</f>
        <v>0</v>
      </c>
      <c r="K816" s="103" t="n">
        <f aca="false">IF(K$1="P",MAX(0,K$2-$C816),IF(K$1="C",MAX(0,$C816-K$2)))</f>
        <v>0</v>
      </c>
      <c r="L816" s="103" t="n">
        <f aca="false">IF(L$1="P",MAX(0,L$2-$C816),IF(L$1="C",MAX(0,$C816-L$2)))</f>
        <v>6.11</v>
      </c>
      <c r="M816" s="103" t="n">
        <f aca="false">IF(M$1="P",MAX(0,M$2-$C816),IF(M$1="C",MAX(0,$C816-M$2)))</f>
        <v>23.89</v>
      </c>
      <c r="N816" s="103" t="n">
        <f aca="false">IF(N$1="P",MAX(0,N$2-$C816),IF(N$1="C",MAX(0,$C816-N$2)))</f>
        <v>18.89</v>
      </c>
      <c r="O816" s="103" t="n">
        <f aca="false">IF(O$1="P",MAX(0,O$2-$C816),IF(O$1="C",MAX(0,$C816-O$2)))</f>
        <v>13.89</v>
      </c>
      <c r="P816" s="103" t="n">
        <f aca="false">IF(P$1="P",MAX(0,P$2-$C816),IF(P$1="C",MAX(0,$C816-P$2)))</f>
        <v>8.89</v>
      </c>
      <c r="Q816" s="103" t="n">
        <f aca="false">IF(Q$1="P",MAX(0,Q$2-$C816),IF(Q$1="C",MAX(0,$C816-Q$2)))</f>
        <v>3.89</v>
      </c>
      <c r="R816" s="103" t="n">
        <f aca="false">IF(R$1="P",MAX(0,R$2-$C816),IF(R$1="C",MAX(0,$C816-R$2)))</f>
        <v>0</v>
      </c>
      <c r="S816" s="103" t="n">
        <f aca="false">IF(S$1="P",MAX(0,S$2-$C816),IF(S$1="C",MAX(0,$C816-S$2)))</f>
        <v>0</v>
      </c>
      <c r="T816" s="104" t="n">
        <f aca="false">A816</f>
        <v>38</v>
      </c>
      <c r="U816" s="105" t="n">
        <f aca="false">VLOOKUP($B816,Gas!$B$3:$E$2506,2)</f>
        <v>5.47</v>
      </c>
      <c r="V816" s="46" t="n">
        <f aca="false">C816/U816</f>
        <v>8.02376599634369</v>
      </c>
      <c r="W816" s="99" t="n">
        <f aca="false">VLOOKUP($B816,Gas!$B$3:$E$2506,4)</f>
        <v>0.773896493208403</v>
      </c>
    </row>
    <row r="817" customFormat="false" ht="12.75" hidden="false" customHeight="false" outlineLevel="0" collapsed="false">
      <c r="A817" s="95" t="n">
        <f aca="false">MONTH(B817)+(YEAR(B817)-1998)*12</f>
        <v>38</v>
      </c>
      <c r="B817" s="101" t="n">
        <v>36943</v>
      </c>
      <c r="C817" s="102" t="n">
        <v>45.29</v>
      </c>
      <c r="D817" s="98" t="n">
        <f aca="false">LN(C817/C816)</f>
        <v>0.0313997538679799</v>
      </c>
      <c r="E817" s="106" t="n">
        <f aca="false">STDEV(D808:D817)*SQRT(trade_day)</f>
        <v>1.83319813587666</v>
      </c>
      <c r="F817" s="97"/>
      <c r="G817" s="103" t="n">
        <f aca="false">IF(G$1="P",MAX(0,G$2-$C817),IF(G$1="C",MAX(0,$C817-G$2)))</f>
        <v>0</v>
      </c>
      <c r="H817" s="103" t="n">
        <f aca="false">IF(H$1="P",MAX(0,H$2-$C817),IF(H$1="C",MAX(0,$C817-H$2)))</f>
        <v>0</v>
      </c>
      <c r="I817" s="103" t="n">
        <f aca="false">IF(I$1="P",MAX(0,I$2-$C817),IF(I$1="C",MAX(0,$C817-I$2)))</f>
        <v>0</v>
      </c>
      <c r="J817" s="103" t="n">
        <f aca="false">IF(J$1="P",MAX(0,J$2-$C817),IF(J$1="C",MAX(0,$C817-J$2)))</f>
        <v>0</v>
      </c>
      <c r="K817" s="103" t="n">
        <f aca="false">IF(K$1="P",MAX(0,K$2-$C817),IF(K$1="C",MAX(0,$C817-K$2)))</f>
        <v>0</v>
      </c>
      <c r="L817" s="103" t="n">
        <f aca="false">IF(L$1="P",MAX(0,L$2-$C817),IF(L$1="C",MAX(0,$C817-L$2)))</f>
        <v>4.71</v>
      </c>
      <c r="M817" s="103" t="n">
        <f aca="false">IF(M$1="P",MAX(0,M$2-$C817),IF(M$1="C",MAX(0,$C817-M$2)))</f>
        <v>25.29</v>
      </c>
      <c r="N817" s="103" t="n">
        <f aca="false">IF(N$1="P",MAX(0,N$2-$C817),IF(N$1="C",MAX(0,$C817-N$2)))</f>
        <v>20.29</v>
      </c>
      <c r="O817" s="103" t="n">
        <f aca="false">IF(O$1="P",MAX(0,O$2-$C817),IF(O$1="C",MAX(0,$C817-O$2)))</f>
        <v>15.29</v>
      </c>
      <c r="P817" s="103" t="n">
        <f aca="false">IF(P$1="P",MAX(0,P$2-$C817),IF(P$1="C",MAX(0,$C817-P$2)))</f>
        <v>10.29</v>
      </c>
      <c r="Q817" s="103" t="n">
        <f aca="false">IF(Q$1="P",MAX(0,Q$2-$C817),IF(Q$1="C",MAX(0,$C817-Q$2)))</f>
        <v>5.29</v>
      </c>
      <c r="R817" s="103" t="n">
        <f aca="false">IF(R$1="P",MAX(0,R$2-$C817),IF(R$1="C",MAX(0,$C817-R$2)))</f>
        <v>0</v>
      </c>
      <c r="S817" s="103" t="n">
        <f aca="false">IF(S$1="P",MAX(0,S$2-$C817),IF(S$1="C",MAX(0,$C817-S$2)))</f>
        <v>0</v>
      </c>
      <c r="T817" s="104" t="n">
        <f aca="false">A817</f>
        <v>38</v>
      </c>
      <c r="U817" s="105" t="n">
        <f aca="false">VLOOKUP($B817,Gas!$B$3:$E$2506,2)</f>
        <v>5.205</v>
      </c>
      <c r="V817" s="46" t="n">
        <f aca="false">C817/U817</f>
        <v>8.70124879923151</v>
      </c>
      <c r="W817" s="99" t="n">
        <f aca="false">VLOOKUP($B817,Gas!$B$3:$E$2506,4)</f>
        <v>0.803952590098223</v>
      </c>
    </row>
    <row r="818" customFormat="false" ht="12.75" hidden="false" customHeight="false" outlineLevel="0" collapsed="false">
      <c r="A818" s="95" t="n">
        <f aca="false">MONTH(B818)+(YEAR(B818)-1998)*12</f>
        <v>38</v>
      </c>
      <c r="B818" s="101" t="n">
        <v>36944</v>
      </c>
      <c r="C818" s="102" t="n">
        <v>43.8</v>
      </c>
      <c r="D818" s="98" t="n">
        <f aca="false">LN(C818/C817)</f>
        <v>-0.0334524401857222</v>
      </c>
      <c r="E818" s="106" t="n">
        <f aca="false">STDEV(D809:D818)*SQRT(trade_day)</f>
        <v>1.81754491097472</v>
      </c>
      <c r="F818" s="97"/>
      <c r="G818" s="103" t="n">
        <f aca="false">IF(G$1="P",MAX(0,G$2-$C818),IF(G$1="C",MAX(0,$C818-G$2)))</f>
        <v>0</v>
      </c>
      <c r="H818" s="103" t="n">
        <f aca="false">IF(H$1="P",MAX(0,H$2-$C818),IF(H$1="C",MAX(0,$C818-H$2)))</f>
        <v>0</v>
      </c>
      <c r="I818" s="103" t="n">
        <f aca="false">IF(I$1="P",MAX(0,I$2-$C818),IF(I$1="C",MAX(0,$C818-I$2)))</f>
        <v>0</v>
      </c>
      <c r="J818" s="103" t="n">
        <f aca="false">IF(J$1="P",MAX(0,J$2-$C818),IF(J$1="C",MAX(0,$C818-J$2)))</f>
        <v>0</v>
      </c>
      <c r="K818" s="103" t="n">
        <f aca="false">IF(K$1="P",MAX(0,K$2-$C818),IF(K$1="C",MAX(0,$C818-K$2)))</f>
        <v>0</v>
      </c>
      <c r="L818" s="103" t="n">
        <f aca="false">IF(L$1="P",MAX(0,L$2-$C818),IF(L$1="C",MAX(0,$C818-L$2)))</f>
        <v>6.2</v>
      </c>
      <c r="M818" s="103" t="n">
        <f aca="false">IF(M$1="P",MAX(0,M$2-$C818),IF(M$1="C",MAX(0,$C818-M$2)))</f>
        <v>23.8</v>
      </c>
      <c r="N818" s="103" t="n">
        <f aca="false">IF(N$1="P",MAX(0,N$2-$C818),IF(N$1="C",MAX(0,$C818-N$2)))</f>
        <v>18.8</v>
      </c>
      <c r="O818" s="103" t="n">
        <f aca="false">IF(O$1="P",MAX(0,O$2-$C818),IF(O$1="C",MAX(0,$C818-O$2)))</f>
        <v>13.8</v>
      </c>
      <c r="P818" s="103" t="n">
        <f aca="false">IF(P$1="P",MAX(0,P$2-$C818),IF(P$1="C",MAX(0,$C818-P$2)))</f>
        <v>8.8</v>
      </c>
      <c r="Q818" s="103" t="n">
        <f aca="false">IF(Q$1="P",MAX(0,Q$2-$C818),IF(Q$1="C",MAX(0,$C818-Q$2)))</f>
        <v>3.8</v>
      </c>
      <c r="R818" s="103" t="n">
        <f aca="false">IF(R$1="P",MAX(0,R$2-$C818),IF(R$1="C",MAX(0,$C818-R$2)))</f>
        <v>0</v>
      </c>
      <c r="S818" s="103" t="n">
        <f aca="false">IF(S$1="P",MAX(0,S$2-$C818),IF(S$1="C",MAX(0,$C818-S$2)))</f>
        <v>0</v>
      </c>
      <c r="T818" s="104" t="n">
        <f aca="false">A818</f>
        <v>38</v>
      </c>
      <c r="U818" s="105" t="n">
        <f aca="false">VLOOKUP($B818,Gas!$B$3:$E$2506,2)</f>
        <v>5.2</v>
      </c>
      <c r="V818" s="46" t="n">
        <f aca="false">C818/U818</f>
        <v>8.42307692307692</v>
      </c>
      <c r="W818" s="99" t="n">
        <f aca="false">VLOOKUP($B818,Gas!$B$3:$E$2506,4)</f>
        <v>0.803219890888834</v>
      </c>
    </row>
    <row r="819" customFormat="false" ht="12.75" hidden="false" customHeight="false" outlineLevel="0" collapsed="false">
      <c r="A819" s="95" t="n">
        <f aca="false">MONTH(B819)+(YEAR(B819)-1998)*12</f>
        <v>38</v>
      </c>
      <c r="B819" s="101" t="n">
        <v>36945</v>
      </c>
      <c r="C819" s="102" t="n">
        <v>44.84</v>
      </c>
      <c r="D819" s="98" t="n">
        <f aca="false">LN(C819/C818)</f>
        <v>0.0234667808215589</v>
      </c>
      <c r="E819" s="106" t="n">
        <f aca="false">STDEV(D810:D819)*SQRT(trade_day)</f>
        <v>1.62296639394346</v>
      </c>
      <c r="F819" s="97"/>
      <c r="G819" s="103" t="n">
        <f aca="false">IF(G$1="P",MAX(0,G$2-$C819),IF(G$1="C",MAX(0,$C819-G$2)))</f>
        <v>0</v>
      </c>
      <c r="H819" s="103" t="n">
        <f aca="false">IF(H$1="P",MAX(0,H$2-$C819),IF(H$1="C",MAX(0,$C819-H$2)))</f>
        <v>0</v>
      </c>
      <c r="I819" s="103" t="n">
        <f aca="false">IF(I$1="P",MAX(0,I$2-$C819),IF(I$1="C",MAX(0,$C819-I$2)))</f>
        <v>0</v>
      </c>
      <c r="J819" s="103" t="n">
        <f aca="false">IF(J$1="P",MAX(0,J$2-$C819),IF(J$1="C",MAX(0,$C819-J$2)))</f>
        <v>0</v>
      </c>
      <c r="K819" s="103" t="n">
        <f aca="false">IF(K$1="P",MAX(0,K$2-$C819),IF(K$1="C",MAX(0,$C819-K$2)))</f>
        <v>0</v>
      </c>
      <c r="L819" s="103" t="n">
        <f aca="false">IF(L$1="P",MAX(0,L$2-$C819),IF(L$1="C",MAX(0,$C819-L$2)))</f>
        <v>5.16</v>
      </c>
      <c r="M819" s="103" t="n">
        <f aca="false">IF(M$1="P",MAX(0,M$2-$C819),IF(M$1="C",MAX(0,$C819-M$2)))</f>
        <v>24.84</v>
      </c>
      <c r="N819" s="103" t="n">
        <f aca="false">IF(N$1="P",MAX(0,N$2-$C819),IF(N$1="C",MAX(0,$C819-N$2)))</f>
        <v>19.84</v>
      </c>
      <c r="O819" s="103" t="n">
        <f aca="false">IF(O$1="P",MAX(0,O$2-$C819),IF(O$1="C",MAX(0,$C819-O$2)))</f>
        <v>14.84</v>
      </c>
      <c r="P819" s="103" t="n">
        <f aca="false">IF(P$1="P",MAX(0,P$2-$C819),IF(P$1="C",MAX(0,$C819-P$2)))</f>
        <v>9.84</v>
      </c>
      <c r="Q819" s="103" t="n">
        <f aca="false">IF(Q$1="P",MAX(0,Q$2-$C819),IF(Q$1="C",MAX(0,$C819-Q$2)))</f>
        <v>4.84</v>
      </c>
      <c r="R819" s="103" t="n">
        <f aca="false">IF(R$1="P",MAX(0,R$2-$C819),IF(R$1="C",MAX(0,$C819-R$2)))</f>
        <v>0</v>
      </c>
      <c r="S819" s="103" t="n">
        <f aca="false">IF(S$1="P",MAX(0,S$2-$C819),IF(S$1="C",MAX(0,$C819-S$2)))</f>
        <v>0</v>
      </c>
      <c r="T819" s="104" t="n">
        <f aca="false">A819</f>
        <v>38</v>
      </c>
      <c r="U819" s="105" t="n">
        <f aca="false">VLOOKUP($B819,Gas!$B$3:$E$2506,2)</f>
        <v>5.11</v>
      </c>
      <c r="V819" s="46" t="n">
        <f aca="false">C819/U819</f>
        <v>8.77495107632094</v>
      </c>
      <c r="W819" s="99" t="n">
        <f aca="false">VLOOKUP($B819,Gas!$B$3:$E$2506,4)</f>
        <v>0.691932645467561</v>
      </c>
    </row>
    <row r="820" customFormat="false" ht="12.75" hidden="false" customHeight="false" outlineLevel="0" collapsed="false">
      <c r="A820" s="95" t="n">
        <f aca="false">MONTH(B820)+(YEAR(B820)-1998)*12</f>
        <v>38</v>
      </c>
      <c r="B820" s="101" t="n">
        <v>36948</v>
      </c>
      <c r="C820" s="102" t="n">
        <v>46.3</v>
      </c>
      <c r="D820" s="98" t="n">
        <f aca="false">LN(C820/C819)</f>
        <v>0.032041362888229</v>
      </c>
      <c r="E820" s="106" t="n">
        <f aca="false">STDEV(D811:D820)*SQRT(trade_day)</f>
        <v>1.53920435367345</v>
      </c>
      <c r="F820" s="97"/>
      <c r="G820" s="103" t="n">
        <f aca="false">IF(G$1="P",MAX(0,G$2-$C820),IF(G$1="C",MAX(0,$C820-G$2)))</f>
        <v>0</v>
      </c>
      <c r="H820" s="103" t="n">
        <f aca="false">IF(H$1="P",MAX(0,H$2-$C820),IF(H$1="C",MAX(0,$C820-H$2)))</f>
        <v>0</v>
      </c>
      <c r="I820" s="103" t="n">
        <f aca="false">IF(I$1="P",MAX(0,I$2-$C820),IF(I$1="C",MAX(0,$C820-I$2)))</f>
        <v>0</v>
      </c>
      <c r="J820" s="103" t="n">
        <f aca="false">IF(J$1="P",MAX(0,J$2-$C820),IF(J$1="C",MAX(0,$C820-J$2)))</f>
        <v>0</v>
      </c>
      <c r="K820" s="103" t="n">
        <f aca="false">IF(K$1="P",MAX(0,K$2-$C820),IF(K$1="C",MAX(0,$C820-K$2)))</f>
        <v>0</v>
      </c>
      <c r="L820" s="103" t="n">
        <f aca="false">IF(L$1="P",MAX(0,L$2-$C820),IF(L$1="C",MAX(0,$C820-L$2)))</f>
        <v>3.7</v>
      </c>
      <c r="M820" s="103" t="n">
        <f aca="false">IF(M$1="P",MAX(0,M$2-$C820),IF(M$1="C",MAX(0,$C820-M$2)))</f>
        <v>26.3</v>
      </c>
      <c r="N820" s="103" t="n">
        <f aca="false">IF(N$1="P",MAX(0,N$2-$C820),IF(N$1="C",MAX(0,$C820-N$2)))</f>
        <v>21.3</v>
      </c>
      <c r="O820" s="103" t="n">
        <f aca="false">IF(O$1="P",MAX(0,O$2-$C820),IF(O$1="C",MAX(0,$C820-O$2)))</f>
        <v>16.3</v>
      </c>
      <c r="P820" s="103" t="n">
        <f aca="false">IF(P$1="P",MAX(0,P$2-$C820),IF(P$1="C",MAX(0,$C820-P$2)))</f>
        <v>11.3</v>
      </c>
      <c r="Q820" s="103" t="n">
        <f aca="false">IF(Q$1="P",MAX(0,Q$2-$C820),IF(Q$1="C",MAX(0,$C820-Q$2)))</f>
        <v>6.3</v>
      </c>
      <c r="R820" s="103" t="n">
        <f aca="false">IF(R$1="P",MAX(0,R$2-$C820),IF(R$1="C",MAX(0,$C820-R$2)))</f>
        <v>0</v>
      </c>
      <c r="S820" s="103" t="n">
        <f aca="false">IF(S$1="P",MAX(0,S$2-$C820),IF(S$1="C",MAX(0,$C820-S$2)))</f>
        <v>0</v>
      </c>
      <c r="T820" s="104" t="n">
        <f aca="false">A820</f>
        <v>38</v>
      </c>
      <c r="U820" s="105" t="n">
        <f aca="false">VLOOKUP($B820,Gas!$B$3:$E$2506,2)</f>
        <v>5.045</v>
      </c>
      <c r="V820" s="46" t="n">
        <f aca="false">C820/U820</f>
        <v>9.17740336967294</v>
      </c>
      <c r="W820" s="99" t="n">
        <f aca="false">VLOOKUP($B820,Gas!$B$3:$E$2506,4)</f>
        <v>0.334294985166372</v>
      </c>
    </row>
    <row r="821" customFormat="false" ht="12.75" hidden="false" customHeight="false" outlineLevel="0" collapsed="false">
      <c r="A821" s="95" t="n">
        <f aca="false">MONTH(B821)+(YEAR(B821)-1998)*12</f>
        <v>38</v>
      </c>
      <c r="B821" s="101" t="n">
        <v>36949</v>
      </c>
      <c r="C821" s="102" t="n">
        <v>44.85</v>
      </c>
      <c r="D821" s="98" t="n">
        <f aca="false">LN(C821/C820)</f>
        <v>-0.0318183725873832</v>
      </c>
      <c r="E821" s="106" t="n">
        <f aca="false">STDEV(D812:D821)*SQRT(trade_day)</f>
        <v>1.46262767621202</v>
      </c>
      <c r="F821" s="97"/>
      <c r="G821" s="103" t="n">
        <f aca="false">IF(G$1="P",MAX(0,G$2-$C821),IF(G$1="C",MAX(0,$C821-G$2)))</f>
        <v>0</v>
      </c>
      <c r="H821" s="103" t="n">
        <f aca="false">IF(H$1="P",MAX(0,H$2-$C821),IF(H$1="C",MAX(0,$C821-H$2)))</f>
        <v>0</v>
      </c>
      <c r="I821" s="103" t="n">
        <f aca="false">IF(I$1="P",MAX(0,I$2-$C821),IF(I$1="C",MAX(0,$C821-I$2)))</f>
        <v>0</v>
      </c>
      <c r="J821" s="103" t="n">
        <f aca="false">IF(J$1="P",MAX(0,J$2-$C821),IF(J$1="C",MAX(0,$C821-J$2)))</f>
        <v>0</v>
      </c>
      <c r="K821" s="103" t="n">
        <f aca="false">IF(K$1="P",MAX(0,K$2-$C821),IF(K$1="C",MAX(0,$C821-K$2)))</f>
        <v>0</v>
      </c>
      <c r="L821" s="103" t="n">
        <f aca="false">IF(L$1="P",MAX(0,L$2-$C821),IF(L$1="C",MAX(0,$C821-L$2)))</f>
        <v>5.15</v>
      </c>
      <c r="M821" s="103" t="n">
        <f aca="false">IF(M$1="P",MAX(0,M$2-$C821),IF(M$1="C",MAX(0,$C821-M$2)))</f>
        <v>24.85</v>
      </c>
      <c r="N821" s="103" t="n">
        <f aca="false">IF(N$1="P",MAX(0,N$2-$C821),IF(N$1="C",MAX(0,$C821-N$2)))</f>
        <v>19.85</v>
      </c>
      <c r="O821" s="103" t="n">
        <f aca="false">IF(O$1="P",MAX(0,O$2-$C821),IF(O$1="C",MAX(0,$C821-O$2)))</f>
        <v>14.85</v>
      </c>
      <c r="P821" s="103" t="n">
        <f aca="false">IF(P$1="P",MAX(0,P$2-$C821),IF(P$1="C",MAX(0,$C821-P$2)))</f>
        <v>9.85</v>
      </c>
      <c r="Q821" s="103" t="n">
        <f aca="false">IF(Q$1="P",MAX(0,Q$2-$C821),IF(Q$1="C",MAX(0,$C821-Q$2)))</f>
        <v>4.85</v>
      </c>
      <c r="R821" s="103" t="n">
        <f aca="false">IF(R$1="P",MAX(0,R$2-$C821),IF(R$1="C",MAX(0,$C821-R$2)))</f>
        <v>0</v>
      </c>
      <c r="S821" s="103" t="n">
        <f aca="false">IF(S$1="P",MAX(0,S$2-$C821),IF(S$1="C",MAX(0,$C821-S$2)))</f>
        <v>0</v>
      </c>
      <c r="T821" s="104" t="n">
        <f aca="false">A821</f>
        <v>38</v>
      </c>
      <c r="U821" s="105" t="n">
        <f aca="false">VLOOKUP($B821,Gas!$B$3:$E$2506,2)</f>
        <v>5.06</v>
      </c>
      <c r="V821" s="46" t="n">
        <f aca="false">C821/U821</f>
        <v>8.86363636363637</v>
      </c>
      <c r="W821" s="99" t="n">
        <f aca="false">VLOOKUP($B821,Gas!$B$3:$E$2506,4)</f>
        <v>0.307888862955035</v>
      </c>
    </row>
    <row r="822" customFormat="false" ht="12.75" hidden="false" customHeight="false" outlineLevel="0" collapsed="false">
      <c r="A822" s="95" t="n">
        <f aca="false">MONTH(B822)+(YEAR(B822)-1998)*12</f>
        <v>38</v>
      </c>
      <c r="B822" s="101" t="n">
        <v>36950</v>
      </c>
      <c r="C822" s="102" t="n">
        <v>47.32</v>
      </c>
      <c r="D822" s="98" t="n">
        <f aca="false">LN(C822/C821)</f>
        <v>0.0536094506053809</v>
      </c>
      <c r="E822" s="106" t="n">
        <f aca="false">STDEV(D813:D822)*SQRT(trade_day)</f>
        <v>1.27140556970222</v>
      </c>
      <c r="F822" s="97"/>
      <c r="G822" s="103" t="n">
        <f aca="false">IF(G$1="P",MAX(0,G$2-$C822),IF(G$1="C",MAX(0,$C822-G$2)))</f>
        <v>0</v>
      </c>
      <c r="H822" s="103" t="n">
        <f aca="false">IF(H$1="P",MAX(0,H$2-$C822),IF(H$1="C",MAX(0,$C822-H$2)))</f>
        <v>0</v>
      </c>
      <c r="I822" s="103" t="n">
        <f aca="false">IF(I$1="P",MAX(0,I$2-$C822),IF(I$1="C",MAX(0,$C822-I$2)))</f>
        <v>0</v>
      </c>
      <c r="J822" s="103" t="n">
        <f aca="false">IF(J$1="P",MAX(0,J$2-$C822),IF(J$1="C",MAX(0,$C822-J$2)))</f>
        <v>0</v>
      </c>
      <c r="K822" s="103" t="n">
        <f aca="false">IF(K$1="P",MAX(0,K$2-$C822),IF(K$1="C",MAX(0,$C822-K$2)))</f>
        <v>0</v>
      </c>
      <c r="L822" s="103" t="n">
        <f aca="false">IF(L$1="P",MAX(0,L$2-$C822),IF(L$1="C",MAX(0,$C822-L$2)))</f>
        <v>2.68</v>
      </c>
      <c r="M822" s="103" t="n">
        <f aca="false">IF(M$1="P",MAX(0,M$2-$C822),IF(M$1="C",MAX(0,$C822-M$2)))</f>
        <v>27.32</v>
      </c>
      <c r="N822" s="103" t="n">
        <f aca="false">IF(N$1="P",MAX(0,N$2-$C822),IF(N$1="C",MAX(0,$C822-N$2)))</f>
        <v>22.32</v>
      </c>
      <c r="O822" s="103" t="n">
        <f aca="false">IF(O$1="P",MAX(0,O$2-$C822),IF(O$1="C",MAX(0,$C822-O$2)))</f>
        <v>17.32</v>
      </c>
      <c r="P822" s="103" t="n">
        <f aca="false">IF(P$1="P",MAX(0,P$2-$C822),IF(P$1="C",MAX(0,$C822-P$2)))</f>
        <v>12.32</v>
      </c>
      <c r="Q822" s="103" t="n">
        <f aca="false">IF(Q$1="P",MAX(0,Q$2-$C822),IF(Q$1="C",MAX(0,$C822-Q$2)))</f>
        <v>7.32</v>
      </c>
      <c r="R822" s="103" t="n">
        <f aca="false">IF(R$1="P",MAX(0,R$2-$C822),IF(R$1="C",MAX(0,$C822-R$2)))</f>
        <v>0</v>
      </c>
      <c r="S822" s="103" t="n">
        <f aca="false">IF(S$1="P",MAX(0,S$2-$C822),IF(S$1="C",MAX(0,$C822-S$2)))</f>
        <v>0</v>
      </c>
      <c r="T822" s="104" t="n">
        <f aca="false">A822</f>
        <v>38</v>
      </c>
      <c r="U822" s="105" t="n">
        <f aca="false">VLOOKUP($B822,Gas!$B$3:$E$2506,2)</f>
        <v>5.095</v>
      </c>
      <c r="V822" s="46" t="n">
        <f aca="false">C822/U822</f>
        <v>9.28753680078508</v>
      </c>
      <c r="W822" s="99" t="n">
        <f aca="false">VLOOKUP($B822,Gas!$B$3:$E$2506,4)</f>
        <v>0.317625659677106</v>
      </c>
    </row>
    <row r="823" customFormat="false" ht="12.75" hidden="false" customHeight="false" outlineLevel="0" collapsed="false">
      <c r="A823" s="95" t="n">
        <f aca="false">MONTH(B823)+(YEAR(B823)-1998)*12</f>
        <v>39</v>
      </c>
      <c r="B823" s="101" t="n">
        <v>36951</v>
      </c>
      <c r="C823" s="102" t="n">
        <v>44.81</v>
      </c>
      <c r="D823" s="98" t="n">
        <f aca="false">LN(C823/C822)</f>
        <v>-0.0545017103121343</v>
      </c>
      <c r="E823" s="106" t="n">
        <f aca="false">STDEV(D814:D823)*SQRT(trade_day)</f>
        <v>1.33338484039395</v>
      </c>
      <c r="F823" s="97"/>
      <c r="G823" s="103" t="n">
        <f aca="false">IF(G$1="P",MAX(0,G$2-$C823),IF(G$1="C",MAX(0,$C823-G$2)))</f>
        <v>0</v>
      </c>
      <c r="H823" s="103" t="n">
        <f aca="false">IF(H$1="P",MAX(0,H$2-$C823),IF(H$1="C",MAX(0,$C823-H$2)))</f>
        <v>0</v>
      </c>
      <c r="I823" s="103" t="n">
        <f aca="false">IF(I$1="P",MAX(0,I$2-$C823),IF(I$1="C",MAX(0,$C823-I$2)))</f>
        <v>0</v>
      </c>
      <c r="J823" s="103" t="n">
        <f aca="false">IF(J$1="P",MAX(0,J$2-$C823),IF(J$1="C",MAX(0,$C823-J$2)))</f>
        <v>0</v>
      </c>
      <c r="K823" s="103" t="n">
        <f aca="false">IF(K$1="P",MAX(0,K$2-$C823),IF(K$1="C",MAX(0,$C823-K$2)))</f>
        <v>0</v>
      </c>
      <c r="L823" s="103" t="n">
        <f aca="false">IF(L$1="P",MAX(0,L$2-$C823),IF(L$1="C",MAX(0,$C823-L$2)))</f>
        <v>5.19</v>
      </c>
      <c r="M823" s="103" t="n">
        <f aca="false">IF(M$1="P",MAX(0,M$2-$C823),IF(M$1="C",MAX(0,$C823-M$2)))</f>
        <v>24.81</v>
      </c>
      <c r="N823" s="103" t="n">
        <f aca="false">IF(N$1="P",MAX(0,N$2-$C823),IF(N$1="C",MAX(0,$C823-N$2)))</f>
        <v>19.81</v>
      </c>
      <c r="O823" s="103" t="n">
        <f aca="false">IF(O$1="P",MAX(0,O$2-$C823),IF(O$1="C",MAX(0,$C823-O$2)))</f>
        <v>14.81</v>
      </c>
      <c r="P823" s="103" t="n">
        <f aca="false">IF(P$1="P",MAX(0,P$2-$C823),IF(P$1="C",MAX(0,$C823-P$2)))</f>
        <v>9.81</v>
      </c>
      <c r="Q823" s="103" t="n">
        <f aca="false">IF(Q$1="P",MAX(0,Q$2-$C823),IF(Q$1="C",MAX(0,$C823-Q$2)))</f>
        <v>4.81</v>
      </c>
      <c r="R823" s="103" t="n">
        <f aca="false">IF(R$1="P",MAX(0,R$2-$C823),IF(R$1="C",MAX(0,$C823-R$2)))</f>
        <v>0</v>
      </c>
      <c r="S823" s="103" t="n">
        <f aca="false">IF(S$1="P",MAX(0,S$2-$C823),IF(S$1="C",MAX(0,$C823-S$2)))</f>
        <v>0</v>
      </c>
      <c r="T823" s="104" t="n">
        <f aca="false">A823</f>
        <v>39</v>
      </c>
      <c r="U823" s="105" t="n">
        <f aca="false">VLOOKUP($B823,Gas!$B$3:$E$2506,2)</f>
        <v>5.165</v>
      </c>
      <c r="V823" s="46" t="n">
        <f aca="false">C823/U823</f>
        <v>8.675701839303</v>
      </c>
      <c r="W823" s="99" t="n">
        <f aca="false">VLOOKUP($B823,Gas!$B$3:$E$2506,4)</f>
        <v>0.339915630803971</v>
      </c>
    </row>
    <row r="824" customFormat="false" ht="12.75" hidden="false" customHeight="false" outlineLevel="0" collapsed="false">
      <c r="A824" s="95" t="n">
        <f aca="false">MONTH(B824)+(YEAR(B824)-1998)*12</f>
        <v>39</v>
      </c>
      <c r="B824" s="101" t="n">
        <v>36952</v>
      </c>
      <c r="C824" s="102" t="n">
        <v>45.01</v>
      </c>
      <c r="D824" s="98" t="n">
        <f aca="false">LN(C824/C823)</f>
        <v>0.0044533585067896</v>
      </c>
      <c r="E824" s="106" t="n">
        <f aca="false">STDEV(D815:D824)*SQRT(trade_day)</f>
        <v>1.32199471405603</v>
      </c>
      <c r="F824" s="97"/>
      <c r="G824" s="103" t="n">
        <f aca="false">IF(G$1="P",MAX(0,G$2-$C824),IF(G$1="C",MAX(0,$C824-G$2)))</f>
        <v>0</v>
      </c>
      <c r="H824" s="103" t="n">
        <f aca="false">IF(H$1="P",MAX(0,H$2-$C824),IF(H$1="C",MAX(0,$C824-H$2)))</f>
        <v>0</v>
      </c>
      <c r="I824" s="103" t="n">
        <f aca="false">IF(I$1="P",MAX(0,I$2-$C824),IF(I$1="C",MAX(0,$C824-I$2)))</f>
        <v>0</v>
      </c>
      <c r="J824" s="103" t="n">
        <f aca="false">IF(J$1="P",MAX(0,J$2-$C824),IF(J$1="C",MAX(0,$C824-J$2)))</f>
        <v>0</v>
      </c>
      <c r="K824" s="103" t="n">
        <f aca="false">IF(K$1="P",MAX(0,K$2-$C824),IF(K$1="C",MAX(0,$C824-K$2)))</f>
        <v>0</v>
      </c>
      <c r="L824" s="103" t="n">
        <f aca="false">IF(L$1="P",MAX(0,L$2-$C824),IF(L$1="C",MAX(0,$C824-L$2)))</f>
        <v>4.99</v>
      </c>
      <c r="M824" s="103" t="n">
        <f aca="false">IF(M$1="P",MAX(0,M$2-$C824),IF(M$1="C",MAX(0,$C824-M$2)))</f>
        <v>25.01</v>
      </c>
      <c r="N824" s="103" t="n">
        <f aca="false">IF(N$1="P",MAX(0,N$2-$C824),IF(N$1="C",MAX(0,$C824-N$2)))</f>
        <v>20.01</v>
      </c>
      <c r="O824" s="103" t="n">
        <f aca="false">IF(O$1="P",MAX(0,O$2-$C824),IF(O$1="C",MAX(0,$C824-O$2)))</f>
        <v>15.01</v>
      </c>
      <c r="P824" s="103" t="n">
        <f aca="false">IF(P$1="P",MAX(0,P$2-$C824),IF(P$1="C",MAX(0,$C824-P$2)))</f>
        <v>10.01</v>
      </c>
      <c r="Q824" s="103" t="n">
        <f aca="false">IF(Q$1="P",MAX(0,Q$2-$C824),IF(Q$1="C",MAX(0,$C824-Q$2)))</f>
        <v>5.01</v>
      </c>
      <c r="R824" s="103" t="n">
        <f aca="false">IF(R$1="P",MAX(0,R$2-$C824),IF(R$1="C",MAX(0,$C824-R$2)))</f>
        <v>0</v>
      </c>
      <c r="S824" s="103" t="n">
        <f aca="false">IF(S$1="P",MAX(0,S$2-$C824),IF(S$1="C",MAX(0,$C824-S$2)))</f>
        <v>0</v>
      </c>
      <c r="T824" s="104" t="n">
        <f aca="false">A824</f>
        <v>39</v>
      </c>
      <c r="U824" s="105" t="n">
        <f aca="false">VLOOKUP($B824,Gas!$B$3:$E$2506,2)</f>
        <v>5.085</v>
      </c>
      <c r="V824" s="46" t="n">
        <f aca="false">C824/U824</f>
        <v>8.85152409046214</v>
      </c>
      <c r="W824" s="99" t="n">
        <f aca="false">VLOOKUP($B824,Gas!$B$3:$E$2506,4)</f>
        <v>0.342304544804288</v>
      </c>
    </row>
    <row r="825" customFormat="false" ht="12.75" hidden="false" customHeight="false" outlineLevel="0" collapsed="false">
      <c r="A825" s="95" t="n">
        <f aca="false">MONTH(B825)+(YEAR(B825)-1998)*12</f>
        <v>39</v>
      </c>
      <c r="B825" s="101" t="n">
        <v>36955</v>
      </c>
      <c r="C825" s="102" t="n">
        <v>48.77</v>
      </c>
      <c r="D825" s="98" t="n">
        <f aca="false">LN(C825/C824)</f>
        <v>0.0802306824171201</v>
      </c>
      <c r="E825" s="106" t="n">
        <f aca="false">STDEV(D816:D825)*SQRT(trade_day)</f>
        <v>0.678458343698977</v>
      </c>
      <c r="F825" s="97"/>
      <c r="G825" s="103" t="n">
        <f aca="false">IF(G$1="P",MAX(0,G$2-$C825),IF(G$1="C",MAX(0,$C825-G$2)))</f>
        <v>0</v>
      </c>
      <c r="H825" s="103" t="n">
        <f aca="false">IF(H$1="P",MAX(0,H$2-$C825),IF(H$1="C",MAX(0,$C825-H$2)))</f>
        <v>0</v>
      </c>
      <c r="I825" s="103" t="n">
        <f aca="false">IF(I$1="P",MAX(0,I$2-$C825),IF(I$1="C",MAX(0,$C825-I$2)))</f>
        <v>0</v>
      </c>
      <c r="J825" s="103" t="n">
        <f aca="false">IF(J$1="P",MAX(0,J$2-$C825),IF(J$1="C",MAX(0,$C825-J$2)))</f>
        <v>0</v>
      </c>
      <c r="K825" s="103" t="n">
        <f aca="false">IF(K$1="P",MAX(0,K$2-$C825),IF(K$1="C",MAX(0,$C825-K$2)))</f>
        <v>0</v>
      </c>
      <c r="L825" s="103" t="n">
        <f aca="false">IF(L$1="P",MAX(0,L$2-$C825),IF(L$1="C",MAX(0,$C825-L$2)))</f>
        <v>1.23</v>
      </c>
      <c r="M825" s="103" t="n">
        <f aca="false">IF(M$1="P",MAX(0,M$2-$C825),IF(M$1="C",MAX(0,$C825-M$2)))</f>
        <v>28.77</v>
      </c>
      <c r="N825" s="103" t="n">
        <f aca="false">IF(N$1="P",MAX(0,N$2-$C825),IF(N$1="C",MAX(0,$C825-N$2)))</f>
        <v>23.77</v>
      </c>
      <c r="O825" s="103" t="n">
        <f aca="false">IF(O$1="P",MAX(0,O$2-$C825),IF(O$1="C",MAX(0,$C825-O$2)))</f>
        <v>18.77</v>
      </c>
      <c r="P825" s="103" t="n">
        <f aca="false">IF(P$1="P",MAX(0,P$2-$C825),IF(P$1="C",MAX(0,$C825-P$2)))</f>
        <v>13.77</v>
      </c>
      <c r="Q825" s="103" t="n">
        <f aca="false">IF(Q$1="P",MAX(0,Q$2-$C825),IF(Q$1="C",MAX(0,$C825-Q$2)))</f>
        <v>8.77</v>
      </c>
      <c r="R825" s="103" t="n">
        <f aca="false">IF(R$1="P",MAX(0,R$2-$C825),IF(R$1="C",MAX(0,$C825-R$2)))</f>
        <v>0</v>
      </c>
      <c r="S825" s="103" t="n">
        <f aca="false">IF(S$1="P",MAX(0,S$2-$C825),IF(S$1="C",MAX(0,$C825-S$2)))</f>
        <v>0</v>
      </c>
      <c r="T825" s="104" t="n">
        <f aca="false">A825</f>
        <v>39</v>
      </c>
      <c r="U825" s="105" t="n">
        <f aca="false">VLOOKUP($B825,Gas!$B$3:$E$2506,2)</f>
        <v>5.09</v>
      </c>
      <c r="V825" s="46" t="n">
        <f aca="false">C825/U825</f>
        <v>9.58153241650295</v>
      </c>
      <c r="W825" s="99" t="n">
        <f aca="false">VLOOKUP($B825,Gas!$B$3:$E$2506,4)</f>
        <v>0.162300475387969</v>
      </c>
    </row>
    <row r="826" customFormat="false" ht="12.75" hidden="false" customHeight="false" outlineLevel="0" collapsed="false">
      <c r="A826" s="95" t="n">
        <f aca="false">MONTH(B826)+(YEAR(B826)-1998)*12</f>
        <v>39</v>
      </c>
      <c r="B826" s="101" t="n">
        <v>36956</v>
      </c>
      <c r="C826" s="102" t="n">
        <v>53.55</v>
      </c>
      <c r="D826" s="98" t="n">
        <f aca="false">LN(C826/C825)</f>
        <v>0.0935004271717964</v>
      </c>
      <c r="E826" s="106" t="n">
        <f aca="false">STDEV(D817:D826)*SQRT(trade_day)</f>
        <v>0.777835419000194</v>
      </c>
      <c r="F826" s="97"/>
      <c r="G826" s="103" t="n">
        <f aca="false">IF(G$1="P",MAX(0,G$2-$C826),IF(G$1="C",MAX(0,$C826-G$2)))</f>
        <v>0</v>
      </c>
      <c r="H826" s="103" t="n">
        <f aca="false">IF(H$1="P",MAX(0,H$2-$C826),IF(H$1="C",MAX(0,$C826-H$2)))</f>
        <v>0</v>
      </c>
      <c r="I826" s="103" t="n">
        <f aca="false">IF(I$1="P",MAX(0,I$2-$C826),IF(I$1="C",MAX(0,$C826-I$2)))</f>
        <v>0</v>
      </c>
      <c r="J826" s="103" t="n">
        <f aca="false">IF(J$1="P",MAX(0,J$2-$C826),IF(J$1="C",MAX(0,$C826-J$2)))</f>
        <v>0</v>
      </c>
      <c r="K826" s="103" t="n">
        <f aca="false">IF(K$1="P",MAX(0,K$2-$C826),IF(K$1="C",MAX(0,$C826-K$2)))</f>
        <v>0</v>
      </c>
      <c r="L826" s="103" t="n">
        <f aca="false">IF(L$1="P",MAX(0,L$2-$C826),IF(L$1="C",MAX(0,$C826-L$2)))</f>
        <v>0</v>
      </c>
      <c r="M826" s="103" t="n">
        <f aca="false">IF(M$1="P",MAX(0,M$2-$C826),IF(M$1="C",MAX(0,$C826-M$2)))</f>
        <v>33.55</v>
      </c>
      <c r="N826" s="103" t="n">
        <f aca="false">IF(N$1="P",MAX(0,N$2-$C826),IF(N$1="C",MAX(0,$C826-N$2)))</f>
        <v>28.55</v>
      </c>
      <c r="O826" s="103" t="n">
        <f aca="false">IF(O$1="P",MAX(0,O$2-$C826),IF(O$1="C",MAX(0,$C826-O$2)))</f>
        <v>23.55</v>
      </c>
      <c r="P826" s="103" t="n">
        <f aca="false">IF(P$1="P",MAX(0,P$2-$C826),IF(P$1="C",MAX(0,$C826-P$2)))</f>
        <v>18.55</v>
      </c>
      <c r="Q826" s="103" t="n">
        <f aca="false">IF(Q$1="P",MAX(0,Q$2-$C826),IF(Q$1="C",MAX(0,$C826-Q$2)))</f>
        <v>13.55</v>
      </c>
      <c r="R826" s="103" t="n">
        <f aca="false">IF(R$1="P",MAX(0,R$2-$C826),IF(R$1="C",MAX(0,$C826-R$2)))</f>
        <v>3.55</v>
      </c>
      <c r="S826" s="103" t="n">
        <f aca="false">IF(S$1="P",MAX(0,S$2-$C826),IF(S$1="C",MAX(0,$C826-S$2)))</f>
        <v>0</v>
      </c>
      <c r="T826" s="104" t="n">
        <f aca="false">A826</f>
        <v>39</v>
      </c>
      <c r="U826" s="105" t="n">
        <f aca="false">VLOOKUP($B826,Gas!$B$3:$E$2506,2)</f>
        <v>5.315</v>
      </c>
      <c r="V826" s="46" t="n">
        <f aca="false">C826/U826</f>
        <v>10.0752587017874</v>
      </c>
      <c r="W826" s="99" t="n">
        <f aca="false">VLOOKUP($B826,Gas!$B$3:$E$2506,4)</f>
        <v>0.290884624878847</v>
      </c>
    </row>
    <row r="827" customFormat="false" ht="12.75" hidden="false" customHeight="false" outlineLevel="0" collapsed="false">
      <c r="A827" s="95" t="n">
        <f aca="false">MONTH(B827)+(YEAR(B827)-1998)*12</f>
        <v>39</v>
      </c>
      <c r="B827" s="101" t="n">
        <v>36957</v>
      </c>
      <c r="C827" s="102" t="n">
        <v>56.08</v>
      </c>
      <c r="D827" s="98" t="n">
        <f aca="false">LN(C827/C826)</f>
        <v>0.0461634458325769</v>
      </c>
      <c r="E827" s="106" t="n">
        <f aca="false">STDEV(D818:D827)*SQRT(trade_day)</f>
        <v>0.787346848819914</v>
      </c>
      <c r="F827" s="97"/>
      <c r="G827" s="103" t="n">
        <f aca="false">IF(G$1="P",MAX(0,G$2-$C827),IF(G$1="C",MAX(0,$C827-G$2)))</f>
        <v>0</v>
      </c>
      <c r="H827" s="103" t="n">
        <f aca="false">IF(H$1="P",MAX(0,H$2-$C827),IF(H$1="C",MAX(0,$C827-H$2)))</f>
        <v>0</v>
      </c>
      <c r="I827" s="103" t="n">
        <f aca="false">IF(I$1="P",MAX(0,I$2-$C827),IF(I$1="C",MAX(0,$C827-I$2)))</f>
        <v>0</v>
      </c>
      <c r="J827" s="103" t="n">
        <f aca="false">IF(J$1="P",MAX(0,J$2-$C827),IF(J$1="C",MAX(0,$C827-J$2)))</f>
        <v>0</v>
      </c>
      <c r="K827" s="103" t="n">
        <f aca="false">IF(K$1="P",MAX(0,K$2-$C827),IF(K$1="C",MAX(0,$C827-K$2)))</f>
        <v>0</v>
      </c>
      <c r="L827" s="103" t="n">
        <f aca="false">IF(L$1="P",MAX(0,L$2-$C827),IF(L$1="C",MAX(0,$C827-L$2)))</f>
        <v>0</v>
      </c>
      <c r="M827" s="103" t="n">
        <f aca="false">IF(M$1="P",MAX(0,M$2-$C827),IF(M$1="C",MAX(0,$C827-M$2)))</f>
        <v>36.08</v>
      </c>
      <c r="N827" s="103" t="n">
        <f aca="false">IF(N$1="P",MAX(0,N$2-$C827),IF(N$1="C",MAX(0,$C827-N$2)))</f>
        <v>31.08</v>
      </c>
      <c r="O827" s="103" t="n">
        <f aca="false">IF(O$1="P",MAX(0,O$2-$C827),IF(O$1="C",MAX(0,$C827-O$2)))</f>
        <v>26.08</v>
      </c>
      <c r="P827" s="103" t="n">
        <f aca="false">IF(P$1="P",MAX(0,P$2-$C827),IF(P$1="C",MAX(0,$C827-P$2)))</f>
        <v>21.08</v>
      </c>
      <c r="Q827" s="103" t="n">
        <f aca="false">IF(Q$1="P",MAX(0,Q$2-$C827),IF(Q$1="C",MAX(0,$C827-Q$2)))</f>
        <v>16.08</v>
      </c>
      <c r="R827" s="103" t="n">
        <f aca="false">IF(R$1="P",MAX(0,R$2-$C827),IF(R$1="C",MAX(0,$C827-R$2)))</f>
        <v>6.08</v>
      </c>
      <c r="S827" s="103" t="n">
        <f aca="false">IF(S$1="P",MAX(0,S$2-$C827),IF(S$1="C",MAX(0,$C827-S$2)))</f>
        <v>0</v>
      </c>
      <c r="T827" s="104" t="n">
        <f aca="false">A827</f>
        <v>39</v>
      </c>
      <c r="U827" s="105" t="n">
        <f aca="false">VLOOKUP($B827,Gas!$B$3:$E$2506,2)</f>
        <v>5.26</v>
      </c>
      <c r="V827" s="46" t="n">
        <f aca="false">C827/U827</f>
        <v>10.6615969581749</v>
      </c>
      <c r="W827" s="99" t="n">
        <f aca="false">VLOOKUP($B827,Gas!$B$3:$E$2506,4)</f>
        <v>0.304896636082642</v>
      </c>
    </row>
    <row r="828" customFormat="false" ht="12.75" hidden="false" customHeight="false" outlineLevel="0" collapsed="false">
      <c r="A828" s="95" t="n">
        <f aca="false">MONTH(B828)+(YEAR(B828)-1998)*12</f>
        <v>39</v>
      </c>
      <c r="B828" s="101" t="n">
        <v>36958</v>
      </c>
      <c r="C828" s="102" t="n">
        <v>46.5</v>
      </c>
      <c r="D828" s="98" t="n">
        <f aca="false">LN(C828/C827)</f>
        <v>-0.187326930133024</v>
      </c>
      <c r="E828" s="106" t="n">
        <f aca="false">STDEV(D819:D828)*SQRT(trade_day)</f>
        <v>1.29633992375131</v>
      </c>
      <c r="F828" s="97"/>
      <c r="G828" s="103" t="n">
        <f aca="false">IF(G$1="P",MAX(0,G$2-$C828),IF(G$1="C",MAX(0,$C828-G$2)))</f>
        <v>0</v>
      </c>
      <c r="H828" s="103" t="n">
        <f aca="false">IF(H$1="P",MAX(0,H$2-$C828),IF(H$1="C",MAX(0,$C828-H$2)))</f>
        <v>0</v>
      </c>
      <c r="I828" s="103" t="n">
        <f aca="false">IF(I$1="P",MAX(0,I$2-$C828),IF(I$1="C",MAX(0,$C828-I$2)))</f>
        <v>0</v>
      </c>
      <c r="J828" s="103" t="n">
        <f aca="false">IF(J$1="P",MAX(0,J$2-$C828),IF(J$1="C",MAX(0,$C828-J$2)))</f>
        <v>0</v>
      </c>
      <c r="K828" s="103" t="n">
        <f aca="false">IF(K$1="P",MAX(0,K$2-$C828),IF(K$1="C",MAX(0,$C828-K$2)))</f>
        <v>0</v>
      </c>
      <c r="L828" s="103" t="n">
        <f aca="false">IF(L$1="P",MAX(0,L$2-$C828),IF(L$1="C",MAX(0,$C828-L$2)))</f>
        <v>3.5</v>
      </c>
      <c r="M828" s="103" t="n">
        <f aca="false">IF(M$1="P",MAX(0,M$2-$C828),IF(M$1="C",MAX(0,$C828-M$2)))</f>
        <v>26.5</v>
      </c>
      <c r="N828" s="103" t="n">
        <f aca="false">IF(N$1="P",MAX(0,N$2-$C828),IF(N$1="C",MAX(0,$C828-N$2)))</f>
        <v>21.5</v>
      </c>
      <c r="O828" s="103" t="n">
        <f aca="false">IF(O$1="P",MAX(0,O$2-$C828),IF(O$1="C",MAX(0,$C828-O$2)))</f>
        <v>16.5</v>
      </c>
      <c r="P828" s="103" t="n">
        <f aca="false">IF(P$1="P",MAX(0,P$2-$C828),IF(P$1="C",MAX(0,$C828-P$2)))</f>
        <v>11.5</v>
      </c>
      <c r="Q828" s="103" t="n">
        <f aca="false">IF(Q$1="P",MAX(0,Q$2-$C828),IF(Q$1="C",MAX(0,$C828-Q$2)))</f>
        <v>6.5</v>
      </c>
      <c r="R828" s="103" t="n">
        <f aca="false">IF(R$1="P",MAX(0,R$2-$C828),IF(R$1="C",MAX(0,$C828-R$2)))</f>
        <v>0</v>
      </c>
      <c r="S828" s="103" t="n">
        <f aca="false">IF(S$1="P",MAX(0,S$2-$C828),IF(S$1="C",MAX(0,$C828-S$2)))</f>
        <v>0</v>
      </c>
      <c r="T828" s="104" t="n">
        <f aca="false">A828</f>
        <v>39</v>
      </c>
      <c r="U828" s="105" t="n">
        <f aca="false">VLOOKUP($B828,Gas!$B$3:$E$2506,2)</f>
        <v>5.225</v>
      </c>
      <c r="V828" s="46" t="n">
        <f aca="false">C828/U828</f>
        <v>8.89952153110048</v>
      </c>
      <c r="W828" s="99" t="n">
        <f aca="false">VLOOKUP($B828,Gas!$B$3:$E$2506,4)</f>
        <v>0.311205347363685</v>
      </c>
    </row>
    <row r="829" customFormat="false" ht="12.75" hidden="false" customHeight="false" outlineLevel="0" collapsed="false">
      <c r="A829" s="95" t="n">
        <f aca="false">MONTH(B829)+(YEAR(B829)-1998)*12</f>
        <v>39</v>
      </c>
      <c r="B829" s="101" t="n">
        <v>36959</v>
      </c>
      <c r="C829" s="102" t="n">
        <v>45.19</v>
      </c>
      <c r="D829" s="98" t="n">
        <f aca="false">LN(C829/C828)</f>
        <v>-0.0285764891701223</v>
      </c>
      <c r="E829" s="106" t="n">
        <f aca="false">STDEV(D820:D829)*SQRT(trade_day)</f>
        <v>1.30294116947632</v>
      </c>
      <c r="F829" s="97"/>
      <c r="G829" s="103" t="n">
        <f aca="false">IF(G$1="P",MAX(0,G$2-$C829),IF(G$1="C",MAX(0,$C829-G$2)))</f>
        <v>0</v>
      </c>
      <c r="H829" s="103" t="n">
        <f aca="false">IF(H$1="P",MAX(0,H$2-$C829),IF(H$1="C",MAX(0,$C829-H$2)))</f>
        <v>0</v>
      </c>
      <c r="I829" s="103" t="n">
        <f aca="false">IF(I$1="P",MAX(0,I$2-$C829),IF(I$1="C",MAX(0,$C829-I$2)))</f>
        <v>0</v>
      </c>
      <c r="J829" s="103" t="n">
        <f aca="false">IF(J$1="P",MAX(0,J$2-$C829),IF(J$1="C",MAX(0,$C829-J$2)))</f>
        <v>0</v>
      </c>
      <c r="K829" s="103" t="n">
        <f aca="false">IF(K$1="P",MAX(0,K$2-$C829),IF(K$1="C",MAX(0,$C829-K$2)))</f>
        <v>0</v>
      </c>
      <c r="L829" s="103" t="n">
        <f aca="false">IF(L$1="P",MAX(0,L$2-$C829),IF(L$1="C",MAX(0,$C829-L$2)))</f>
        <v>4.81</v>
      </c>
      <c r="M829" s="103" t="n">
        <f aca="false">IF(M$1="P",MAX(0,M$2-$C829),IF(M$1="C",MAX(0,$C829-M$2)))</f>
        <v>25.19</v>
      </c>
      <c r="N829" s="103" t="n">
        <f aca="false">IF(N$1="P",MAX(0,N$2-$C829),IF(N$1="C",MAX(0,$C829-N$2)))</f>
        <v>20.19</v>
      </c>
      <c r="O829" s="103" t="n">
        <f aca="false">IF(O$1="P",MAX(0,O$2-$C829),IF(O$1="C",MAX(0,$C829-O$2)))</f>
        <v>15.19</v>
      </c>
      <c r="P829" s="103" t="n">
        <f aca="false">IF(P$1="P",MAX(0,P$2-$C829),IF(P$1="C",MAX(0,$C829-P$2)))</f>
        <v>10.19</v>
      </c>
      <c r="Q829" s="103" t="n">
        <f aca="false">IF(Q$1="P",MAX(0,Q$2-$C829),IF(Q$1="C",MAX(0,$C829-Q$2)))</f>
        <v>5.19</v>
      </c>
      <c r="R829" s="103" t="n">
        <f aca="false">IF(R$1="P",MAX(0,R$2-$C829),IF(R$1="C",MAX(0,$C829-R$2)))</f>
        <v>0</v>
      </c>
      <c r="S829" s="103" t="n">
        <f aca="false">IF(S$1="P",MAX(0,S$2-$C829),IF(S$1="C",MAX(0,$C829-S$2)))</f>
        <v>0</v>
      </c>
      <c r="T829" s="104" t="n">
        <f aca="false">A829</f>
        <v>39</v>
      </c>
      <c r="U829" s="105" t="n">
        <f aca="false">VLOOKUP($B829,Gas!$B$3:$E$2506,2)</f>
        <v>5.245</v>
      </c>
      <c r="V829" s="46" t="n">
        <f aca="false">C829/U829</f>
        <v>8.61582459485224</v>
      </c>
      <c r="W829" s="99" t="n">
        <f aca="false">VLOOKUP($B829,Gas!$B$3:$E$2506,4)</f>
        <v>0.311188293824844</v>
      </c>
    </row>
    <row r="830" customFormat="false" ht="12.75" hidden="false" customHeight="false" outlineLevel="0" collapsed="false">
      <c r="A830" s="95" t="n">
        <f aca="false">MONTH(B830)+(YEAR(B830)-1998)*12</f>
        <v>39</v>
      </c>
      <c r="B830" s="101" t="n">
        <v>36962</v>
      </c>
      <c r="C830" s="102" t="n">
        <v>39.75</v>
      </c>
      <c r="D830" s="98" t="n">
        <f aca="false">LN(C830/C829)</f>
        <v>-0.128265982322847</v>
      </c>
      <c r="E830" s="106" t="n">
        <f aca="false">STDEV(D821:D830)*SQRT(trade_day)</f>
        <v>1.43585590827192</v>
      </c>
      <c r="F830" s="97"/>
      <c r="G830" s="103" t="n">
        <f aca="false">IF(G$1="P",MAX(0,G$2-$C830),IF(G$1="C",MAX(0,$C830-G$2)))</f>
        <v>0</v>
      </c>
      <c r="H830" s="103" t="n">
        <f aca="false">IF(H$1="P",MAX(0,H$2-$C830),IF(H$1="C",MAX(0,$C830-H$2)))</f>
        <v>0</v>
      </c>
      <c r="I830" s="103" t="n">
        <f aca="false">IF(I$1="P",MAX(0,I$2-$C830),IF(I$1="C",MAX(0,$C830-I$2)))</f>
        <v>0</v>
      </c>
      <c r="J830" s="103" t="n">
        <f aca="false">IF(J$1="P",MAX(0,J$2-$C830),IF(J$1="C",MAX(0,$C830-J$2)))</f>
        <v>0</v>
      </c>
      <c r="K830" s="103" t="n">
        <f aca="false">IF(K$1="P",MAX(0,K$2-$C830),IF(K$1="C",MAX(0,$C830-K$2)))</f>
        <v>0.25</v>
      </c>
      <c r="L830" s="103" t="n">
        <f aca="false">IF(L$1="P",MAX(0,L$2-$C830),IF(L$1="C",MAX(0,$C830-L$2)))</f>
        <v>10.25</v>
      </c>
      <c r="M830" s="103" t="n">
        <f aca="false">IF(M$1="P",MAX(0,M$2-$C830),IF(M$1="C",MAX(0,$C830-M$2)))</f>
        <v>19.75</v>
      </c>
      <c r="N830" s="103" t="n">
        <f aca="false">IF(N$1="P",MAX(0,N$2-$C830),IF(N$1="C",MAX(0,$C830-N$2)))</f>
        <v>14.75</v>
      </c>
      <c r="O830" s="103" t="n">
        <f aca="false">IF(O$1="P",MAX(0,O$2-$C830),IF(O$1="C",MAX(0,$C830-O$2)))</f>
        <v>9.75</v>
      </c>
      <c r="P830" s="103" t="n">
        <f aca="false">IF(P$1="P",MAX(0,P$2-$C830),IF(P$1="C",MAX(0,$C830-P$2)))</f>
        <v>4.75</v>
      </c>
      <c r="Q830" s="103" t="n">
        <f aca="false">IF(Q$1="P",MAX(0,Q$2-$C830),IF(Q$1="C",MAX(0,$C830-Q$2)))</f>
        <v>0</v>
      </c>
      <c r="R830" s="103" t="n">
        <f aca="false">IF(R$1="P",MAX(0,R$2-$C830),IF(R$1="C",MAX(0,$C830-R$2)))</f>
        <v>0</v>
      </c>
      <c r="S830" s="103" t="n">
        <f aca="false">IF(S$1="P",MAX(0,S$2-$C830),IF(S$1="C",MAX(0,$C830-S$2)))</f>
        <v>0</v>
      </c>
      <c r="T830" s="104" t="n">
        <f aca="false">A830</f>
        <v>39</v>
      </c>
      <c r="U830" s="105" t="n">
        <f aca="false">VLOOKUP($B830,Gas!$B$3:$E$2506,2)</f>
        <v>5.125</v>
      </c>
      <c r="V830" s="46" t="n">
        <f aca="false">C830/U830</f>
        <v>7.75609756097561</v>
      </c>
      <c r="W830" s="99" t="n">
        <f aca="false">VLOOKUP($B830,Gas!$B$3:$E$2506,4)</f>
        <v>0.322773176270137</v>
      </c>
    </row>
    <row r="831" customFormat="false" ht="12.75" hidden="false" customHeight="false" outlineLevel="0" collapsed="false">
      <c r="A831" s="95" t="n">
        <f aca="false">MONTH(B831)+(YEAR(B831)-1998)*12</f>
        <v>39</v>
      </c>
      <c r="B831" s="101" t="n">
        <v>36963</v>
      </c>
      <c r="C831" s="102" t="n">
        <v>37.9</v>
      </c>
      <c r="D831" s="98" t="n">
        <f aca="false">LN(C831/C830)</f>
        <v>-0.0476587290119602</v>
      </c>
      <c r="E831" s="106" t="n">
        <f aca="false">STDEV(D822:D831)*SQRT(trade_day)</f>
        <v>1.44309832684444</v>
      </c>
      <c r="F831" s="97"/>
      <c r="G831" s="103" t="n">
        <f aca="false">IF(G$1="P",MAX(0,G$2-$C831),IF(G$1="C",MAX(0,$C831-G$2)))</f>
        <v>0</v>
      </c>
      <c r="H831" s="103" t="n">
        <f aca="false">IF(H$1="P",MAX(0,H$2-$C831),IF(H$1="C",MAX(0,$C831-H$2)))</f>
        <v>0</v>
      </c>
      <c r="I831" s="103" t="n">
        <f aca="false">IF(I$1="P",MAX(0,I$2-$C831),IF(I$1="C",MAX(0,$C831-I$2)))</f>
        <v>0</v>
      </c>
      <c r="J831" s="103" t="n">
        <f aca="false">IF(J$1="P",MAX(0,J$2-$C831),IF(J$1="C",MAX(0,$C831-J$2)))</f>
        <v>0</v>
      </c>
      <c r="K831" s="103" t="n">
        <f aca="false">IF(K$1="P",MAX(0,K$2-$C831),IF(K$1="C",MAX(0,$C831-K$2)))</f>
        <v>2.1</v>
      </c>
      <c r="L831" s="103" t="n">
        <f aca="false">IF(L$1="P",MAX(0,L$2-$C831),IF(L$1="C",MAX(0,$C831-L$2)))</f>
        <v>12.1</v>
      </c>
      <c r="M831" s="103" t="n">
        <f aca="false">IF(M$1="P",MAX(0,M$2-$C831),IF(M$1="C",MAX(0,$C831-M$2)))</f>
        <v>17.9</v>
      </c>
      <c r="N831" s="103" t="n">
        <f aca="false">IF(N$1="P",MAX(0,N$2-$C831),IF(N$1="C",MAX(0,$C831-N$2)))</f>
        <v>12.9</v>
      </c>
      <c r="O831" s="103" t="n">
        <f aca="false">IF(O$1="P",MAX(0,O$2-$C831),IF(O$1="C",MAX(0,$C831-O$2)))</f>
        <v>7.9</v>
      </c>
      <c r="P831" s="103" t="n">
        <f aca="false">IF(P$1="P",MAX(0,P$2-$C831),IF(P$1="C",MAX(0,$C831-P$2)))</f>
        <v>2.9</v>
      </c>
      <c r="Q831" s="103" t="n">
        <f aca="false">IF(Q$1="P",MAX(0,Q$2-$C831),IF(Q$1="C",MAX(0,$C831-Q$2)))</f>
        <v>0</v>
      </c>
      <c r="R831" s="103" t="n">
        <f aca="false">IF(R$1="P",MAX(0,R$2-$C831),IF(R$1="C",MAX(0,$C831-R$2)))</f>
        <v>0</v>
      </c>
      <c r="S831" s="103" t="n">
        <f aca="false">IF(S$1="P",MAX(0,S$2-$C831),IF(S$1="C",MAX(0,$C831-S$2)))</f>
        <v>0</v>
      </c>
      <c r="T831" s="104" t="n">
        <f aca="false">A831</f>
        <v>39</v>
      </c>
      <c r="U831" s="105" t="n">
        <f aca="false">VLOOKUP($B831,Gas!$B$3:$E$2506,2)</f>
        <v>4.98</v>
      </c>
      <c r="V831" s="46" t="n">
        <f aca="false">C831/U831</f>
        <v>7.61044176706827</v>
      </c>
      <c r="W831" s="99" t="n">
        <f aca="false">VLOOKUP($B831,Gas!$B$3:$E$2506,4)</f>
        <v>0.368596221758645</v>
      </c>
    </row>
    <row r="832" customFormat="false" ht="12.75" hidden="false" customHeight="false" outlineLevel="0" collapsed="false">
      <c r="A832" s="95" t="n">
        <f aca="false">MONTH(B832)+(YEAR(B832)-1998)*12</f>
        <v>39</v>
      </c>
      <c r="B832" s="101" t="n">
        <v>36964</v>
      </c>
      <c r="C832" s="102" t="n">
        <v>39.37</v>
      </c>
      <c r="D832" s="98" t="n">
        <f aca="false">LN(C832/C831)</f>
        <v>0.0380529928672655</v>
      </c>
      <c r="E832" s="106" t="n">
        <f aca="false">STDEV(D823:D832)*SQRT(trade_day)</f>
        <v>1.42397312889526</v>
      </c>
      <c r="F832" s="97"/>
      <c r="G832" s="103" t="n">
        <f aca="false">IF(G$1="P",MAX(0,G$2-$C832),IF(G$1="C",MAX(0,$C832-G$2)))</f>
        <v>0</v>
      </c>
      <c r="H832" s="103" t="n">
        <f aca="false">IF(H$1="P",MAX(0,H$2-$C832),IF(H$1="C",MAX(0,$C832-H$2)))</f>
        <v>0</v>
      </c>
      <c r="I832" s="103" t="n">
        <f aca="false">IF(I$1="P",MAX(0,I$2-$C832),IF(I$1="C",MAX(0,$C832-I$2)))</f>
        <v>0</v>
      </c>
      <c r="J832" s="103" t="n">
        <f aca="false">IF(J$1="P",MAX(0,J$2-$C832),IF(J$1="C",MAX(0,$C832-J$2)))</f>
        <v>0</v>
      </c>
      <c r="K832" s="103" t="n">
        <f aca="false">IF(K$1="P",MAX(0,K$2-$C832),IF(K$1="C",MAX(0,$C832-K$2)))</f>
        <v>0.630000000000003</v>
      </c>
      <c r="L832" s="103" t="n">
        <f aca="false">IF(L$1="P",MAX(0,L$2-$C832),IF(L$1="C",MAX(0,$C832-L$2)))</f>
        <v>10.63</v>
      </c>
      <c r="M832" s="103" t="n">
        <f aca="false">IF(M$1="P",MAX(0,M$2-$C832),IF(M$1="C",MAX(0,$C832-M$2)))</f>
        <v>19.37</v>
      </c>
      <c r="N832" s="103" t="n">
        <f aca="false">IF(N$1="P",MAX(0,N$2-$C832),IF(N$1="C",MAX(0,$C832-N$2)))</f>
        <v>14.37</v>
      </c>
      <c r="O832" s="103" t="n">
        <f aca="false">IF(O$1="P",MAX(0,O$2-$C832),IF(O$1="C",MAX(0,$C832-O$2)))</f>
        <v>9.37</v>
      </c>
      <c r="P832" s="103" t="n">
        <f aca="false">IF(P$1="P",MAX(0,P$2-$C832),IF(P$1="C",MAX(0,$C832-P$2)))</f>
        <v>4.37</v>
      </c>
      <c r="Q832" s="103" t="n">
        <f aca="false">IF(Q$1="P",MAX(0,Q$2-$C832),IF(Q$1="C",MAX(0,$C832-Q$2)))</f>
        <v>0</v>
      </c>
      <c r="R832" s="103" t="n">
        <f aca="false">IF(R$1="P",MAX(0,R$2-$C832),IF(R$1="C",MAX(0,$C832-R$2)))</f>
        <v>0</v>
      </c>
      <c r="S832" s="103" t="n">
        <f aca="false">IF(S$1="P",MAX(0,S$2-$C832),IF(S$1="C",MAX(0,$C832-S$2)))</f>
        <v>0</v>
      </c>
      <c r="T832" s="104" t="n">
        <f aca="false">A832</f>
        <v>39</v>
      </c>
      <c r="U832" s="105" t="n">
        <f aca="false">VLOOKUP($B832,Gas!$B$3:$E$2506,2)</f>
        <v>5.075</v>
      </c>
      <c r="V832" s="46" t="n">
        <f aca="false">C832/U832</f>
        <v>7.7576354679803</v>
      </c>
      <c r="W832" s="99" t="n">
        <f aca="false">VLOOKUP($B832,Gas!$B$3:$E$2506,4)</f>
        <v>0.390186350998771</v>
      </c>
    </row>
    <row r="833" customFormat="false" ht="12.75" hidden="false" customHeight="false" outlineLevel="0" collapsed="false">
      <c r="A833" s="95" t="n">
        <f aca="false">MONTH(B833)+(YEAR(B833)-1998)*12</f>
        <v>39</v>
      </c>
      <c r="B833" s="101" t="n">
        <v>36965</v>
      </c>
      <c r="C833" s="102" t="n">
        <v>35.53</v>
      </c>
      <c r="D833" s="98" t="n">
        <f aca="false">LN(C833/C832)</f>
        <v>-0.10262669492271</v>
      </c>
      <c r="E833" s="106" t="n">
        <f aca="false">STDEV(D824:D833)*SQRT(trade_day)</f>
        <v>1.47720707031957</v>
      </c>
      <c r="F833" s="97"/>
      <c r="G833" s="103" t="n">
        <f aca="false">IF(G$1="P",MAX(0,G$2-$C833),IF(G$1="C",MAX(0,$C833-G$2)))</f>
        <v>0</v>
      </c>
      <c r="H833" s="103" t="n">
        <f aca="false">IF(H$1="P",MAX(0,H$2-$C833),IF(H$1="C",MAX(0,$C833-H$2)))</f>
        <v>0</v>
      </c>
      <c r="I833" s="103" t="n">
        <f aca="false">IF(I$1="P",MAX(0,I$2-$C833),IF(I$1="C",MAX(0,$C833-I$2)))</f>
        <v>0</v>
      </c>
      <c r="J833" s="103" t="n">
        <f aca="false">IF(J$1="P",MAX(0,J$2-$C833),IF(J$1="C",MAX(0,$C833-J$2)))</f>
        <v>0</v>
      </c>
      <c r="K833" s="103" t="n">
        <f aca="false">IF(K$1="P",MAX(0,K$2-$C833),IF(K$1="C",MAX(0,$C833-K$2)))</f>
        <v>4.47</v>
      </c>
      <c r="L833" s="103" t="n">
        <f aca="false">IF(L$1="P",MAX(0,L$2-$C833),IF(L$1="C",MAX(0,$C833-L$2)))</f>
        <v>14.47</v>
      </c>
      <c r="M833" s="103" t="n">
        <f aca="false">IF(M$1="P",MAX(0,M$2-$C833),IF(M$1="C",MAX(0,$C833-M$2)))</f>
        <v>15.53</v>
      </c>
      <c r="N833" s="103" t="n">
        <f aca="false">IF(N$1="P",MAX(0,N$2-$C833),IF(N$1="C",MAX(0,$C833-N$2)))</f>
        <v>10.53</v>
      </c>
      <c r="O833" s="103" t="n">
        <f aca="false">IF(O$1="P",MAX(0,O$2-$C833),IF(O$1="C",MAX(0,$C833-O$2)))</f>
        <v>5.53</v>
      </c>
      <c r="P833" s="103" t="n">
        <f aca="false">IF(P$1="P",MAX(0,P$2-$C833),IF(P$1="C",MAX(0,$C833-P$2)))</f>
        <v>0.530000000000001</v>
      </c>
      <c r="Q833" s="103" t="n">
        <f aca="false">IF(Q$1="P",MAX(0,Q$2-$C833),IF(Q$1="C",MAX(0,$C833-Q$2)))</f>
        <v>0</v>
      </c>
      <c r="R833" s="103" t="n">
        <f aca="false">IF(R$1="P",MAX(0,R$2-$C833),IF(R$1="C",MAX(0,$C833-R$2)))</f>
        <v>0</v>
      </c>
      <c r="S833" s="103" t="n">
        <f aca="false">IF(S$1="P",MAX(0,S$2-$C833),IF(S$1="C",MAX(0,$C833-S$2)))</f>
        <v>0</v>
      </c>
      <c r="T833" s="104" t="n">
        <f aca="false">A833</f>
        <v>39</v>
      </c>
      <c r="U833" s="105" t="n">
        <f aca="false">VLOOKUP($B833,Gas!$B$3:$E$2506,2)</f>
        <v>4.99</v>
      </c>
      <c r="V833" s="46" t="n">
        <f aca="false">C833/U833</f>
        <v>7.12024048096192</v>
      </c>
      <c r="W833" s="99" t="n">
        <f aca="false">VLOOKUP($B833,Gas!$B$3:$E$2506,4)</f>
        <v>0.402807950379016</v>
      </c>
    </row>
    <row r="834" customFormat="false" ht="12.75" hidden="false" customHeight="false" outlineLevel="0" collapsed="false">
      <c r="A834" s="95" t="n">
        <f aca="false">MONTH(B834)+(YEAR(B834)-1998)*12</f>
        <v>39</v>
      </c>
      <c r="B834" s="101" t="n">
        <v>36966</v>
      </c>
      <c r="C834" s="102" t="n">
        <v>34.43</v>
      </c>
      <c r="D834" s="98" t="n">
        <f aca="false">LN(C834/C833)</f>
        <v>-0.0314491326825034</v>
      </c>
      <c r="E834" s="106" t="n">
        <f aca="false">STDEV(D825:D834)*SQRT(trade_day)</f>
        <v>1.46942090003008</v>
      </c>
      <c r="F834" s="97"/>
      <c r="G834" s="103" t="n">
        <f aca="false">IF(G$1="P",MAX(0,G$2-$C834),IF(G$1="C",MAX(0,$C834-G$2)))</f>
        <v>0</v>
      </c>
      <c r="H834" s="103" t="n">
        <f aca="false">IF(H$1="P",MAX(0,H$2-$C834),IF(H$1="C",MAX(0,$C834-H$2)))</f>
        <v>0</v>
      </c>
      <c r="I834" s="103" t="n">
        <f aca="false">IF(I$1="P",MAX(0,I$2-$C834),IF(I$1="C",MAX(0,$C834-I$2)))</f>
        <v>0</v>
      </c>
      <c r="J834" s="103" t="n">
        <f aca="false">IF(J$1="P",MAX(0,J$2-$C834),IF(J$1="C",MAX(0,$C834-J$2)))</f>
        <v>0.57</v>
      </c>
      <c r="K834" s="103" t="n">
        <f aca="false">IF(K$1="P",MAX(0,K$2-$C834),IF(K$1="C",MAX(0,$C834-K$2)))</f>
        <v>5.57</v>
      </c>
      <c r="L834" s="103" t="n">
        <f aca="false">IF(L$1="P",MAX(0,L$2-$C834),IF(L$1="C",MAX(0,$C834-L$2)))</f>
        <v>15.57</v>
      </c>
      <c r="M834" s="103" t="n">
        <f aca="false">IF(M$1="P",MAX(0,M$2-$C834),IF(M$1="C",MAX(0,$C834-M$2)))</f>
        <v>14.43</v>
      </c>
      <c r="N834" s="103" t="n">
        <f aca="false">IF(N$1="P",MAX(0,N$2-$C834),IF(N$1="C",MAX(0,$C834-N$2)))</f>
        <v>9.43</v>
      </c>
      <c r="O834" s="103" t="n">
        <f aca="false">IF(O$1="P",MAX(0,O$2-$C834),IF(O$1="C",MAX(0,$C834-O$2)))</f>
        <v>4.43</v>
      </c>
      <c r="P834" s="103" t="n">
        <f aca="false">IF(P$1="P",MAX(0,P$2-$C834),IF(P$1="C",MAX(0,$C834-P$2)))</f>
        <v>0</v>
      </c>
      <c r="Q834" s="103" t="n">
        <f aca="false">IF(Q$1="P",MAX(0,Q$2-$C834),IF(Q$1="C",MAX(0,$C834-Q$2)))</f>
        <v>0</v>
      </c>
      <c r="R834" s="103" t="n">
        <f aca="false">IF(R$1="P",MAX(0,R$2-$C834),IF(R$1="C",MAX(0,$C834-R$2)))</f>
        <v>0</v>
      </c>
      <c r="S834" s="103" t="n">
        <f aca="false">IF(S$1="P",MAX(0,S$2-$C834),IF(S$1="C",MAX(0,$C834-S$2)))</f>
        <v>0</v>
      </c>
      <c r="T834" s="104" t="n">
        <f aca="false">A834</f>
        <v>39</v>
      </c>
      <c r="U834" s="105" t="n">
        <f aca="false">VLOOKUP($B834,Gas!$B$3:$E$2506,2)</f>
        <v>4.915</v>
      </c>
      <c r="V834" s="46" t="n">
        <f aca="false">C834/U834</f>
        <v>7.00508646998983</v>
      </c>
      <c r="W834" s="99" t="n">
        <f aca="false">VLOOKUP($B834,Gas!$B$3:$E$2506,4)</f>
        <v>0.269156844017945</v>
      </c>
    </row>
    <row r="835" customFormat="false" ht="12.75" hidden="false" customHeight="false" outlineLevel="0" collapsed="false">
      <c r="A835" s="95" t="n">
        <f aca="false">MONTH(B835)+(YEAR(B835)-1998)*12</f>
        <v>39</v>
      </c>
      <c r="B835" s="101" t="n">
        <v>36969</v>
      </c>
      <c r="C835" s="102" t="n">
        <v>40.42</v>
      </c>
      <c r="D835" s="98" t="n">
        <f aca="false">LN(C835/C834)</f>
        <v>0.160396434625043</v>
      </c>
      <c r="E835" s="106" t="n">
        <f aca="false">STDEV(D826:D835)*SQRT(trade_day)</f>
        <v>1.67227975315482</v>
      </c>
      <c r="F835" s="97"/>
      <c r="G835" s="103" t="n">
        <f aca="false">IF(G$1="P",MAX(0,G$2-$C835),IF(G$1="C",MAX(0,$C835-G$2)))</f>
        <v>0</v>
      </c>
      <c r="H835" s="103" t="n">
        <f aca="false">IF(H$1="P",MAX(0,H$2-$C835),IF(H$1="C",MAX(0,$C835-H$2)))</f>
        <v>0</v>
      </c>
      <c r="I835" s="103" t="n">
        <f aca="false">IF(I$1="P",MAX(0,I$2-$C835),IF(I$1="C",MAX(0,$C835-I$2)))</f>
        <v>0</v>
      </c>
      <c r="J835" s="103" t="n">
        <f aca="false">IF(J$1="P",MAX(0,J$2-$C835),IF(J$1="C",MAX(0,$C835-J$2)))</f>
        <v>0</v>
      </c>
      <c r="K835" s="103" t="n">
        <f aca="false">IF(K$1="P",MAX(0,K$2-$C835),IF(K$1="C",MAX(0,$C835-K$2)))</f>
        <v>0</v>
      </c>
      <c r="L835" s="103" t="n">
        <f aca="false">IF(L$1="P",MAX(0,L$2-$C835),IF(L$1="C",MAX(0,$C835-L$2)))</f>
        <v>9.58</v>
      </c>
      <c r="M835" s="103" t="n">
        <f aca="false">IF(M$1="P",MAX(0,M$2-$C835),IF(M$1="C",MAX(0,$C835-M$2)))</f>
        <v>20.42</v>
      </c>
      <c r="N835" s="103" t="n">
        <f aca="false">IF(N$1="P",MAX(0,N$2-$C835),IF(N$1="C",MAX(0,$C835-N$2)))</f>
        <v>15.42</v>
      </c>
      <c r="O835" s="103" t="n">
        <f aca="false">IF(O$1="P",MAX(0,O$2-$C835),IF(O$1="C",MAX(0,$C835-O$2)))</f>
        <v>10.42</v>
      </c>
      <c r="P835" s="103" t="n">
        <f aca="false">IF(P$1="P",MAX(0,P$2-$C835),IF(P$1="C",MAX(0,$C835-P$2)))</f>
        <v>5.42</v>
      </c>
      <c r="Q835" s="103" t="n">
        <f aca="false">IF(Q$1="P",MAX(0,Q$2-$C835),IF(Q$1="C",MAX(0,$C835-Q$2)))</f>
        <v>0.420000000000002</v>
      </c>
      <c r="R835" s="103" t="n">
        <f aca="false">IF(R$1="P",MAX(0,R$2-$C835),IF(R$1="C",MAX(0,$C835-R$2)))</f>
        <v>0</v>
      </c>
      <c r="S835" s="103" t="n">
        <f aca="false">IF(S$1="P",MAX(0,S$2-$C835),IF(S$1="C",MAX(0,$C835-S$2)))</f>
        <v>0</v>
      </c>
      <c r="T835" s="104" t="n">
        <f aca="false">A835</f>
        <v>39</v>
      </c>
      <c r="U835" s="105" t="n">
        <f aca="false">VLOOKUP($B835,Gas!$B$3:$E$2506,2)</f>
        <v>4.98</v>
      </c>
      <c r="V835" s="46" t="n">
        <f aca="false">C835/U835</f>
        <v>8.11646586345382</v>
      </c>
      <c r="W835" s="99" t="n">
        <f aca="false">VLOOKUP($B835,Gas!$B$3:$E$2506,4)</f>
        <v>0.29425118624747</v>
      </c>
    </row>
    <row r="836" customFormat="false" ht="12.75" hidden="false" customHeight="false" outlineLevel="0" collapsed="false">
      <c r="A836" s="95" t="n">
        <f aca="false">MONTH(B836)+(YEAR(B836)-1998)*12</f>
        <v>39</v>
      </c>
      <c r="B836" s="101" t="n">
        <v>36970</v>
      </c>
      <c r="C836" s="102" t="n">
        <v>44.24</v>
      </c>
      <c r="D836" s="98" t="n">
        <f aca="false">LN(C836/C835)</f>
        <v>0.0903046452386044</v>
      </c>
      <c r="E836" s="106" t="n">
        <f aca="false">STDEV(D827:D836)*SQRT(trade_day)</f>
        <v>1.66638543286486</v>
      </c>
      <c r="F836" s="97"/>
      <c r="G836" s="103" t="n">
        <f aca="false">IF(G$1="P",MAX(0,G$2-$C836),IF(G$1="C",MAX(0,$C836-G$2)))</f>
        <v>0</v>
      </c>
      <c r="H836" s="103" t="n">
        <f aca="false">IF(H$1="P",MAX(0,H$2-$C836),IF(H$1="C",MAX(0,$C836-H$2)))</f>
        <v>0</v>
      </c>
      <c r="I836" s="103" t="n">
        <f aca="false">IF(I$1="P",MAX(0,I$2-$C836),IF(I$1="C",MAX(0,$C836-I$2)))</f>
        <v>0</v>
      </c>
      <c r="J836" s="103" t="n">
        <f aca="false">IF(J$1="P",MAX(0,J$2-$C836),IF(J$1="C",MAX(0,$C836-J$2)))</f>
        <v>0</v>
      </c>
      <c r="K836" s="103" t="n">
        <f aca="false">IF(K$1="P",MAX(0,K$2-$C836),IF(K$1="C",MAX(0,$C836-K$2)))</f>
        <v>0</v>
      </c>
      <c r="L836" s="103" t="n">
        <f aca="false">IF(L$1="P",MAX(0,L$2-$C836),IF(L$1="C",MAX(0,$C836-L$2)))</f>
        <v>5.76</v>
      </c>
      <c r="M836" s="103" t="n">
        <f aca="false">IF(M$1="P",MAX(0,M$2-$C836),IF(M$1="C",MAX(0,$C836-M$2)))</f>
        <v>24.24</v>
      </c>
      <c r="N836" s="103" t="n">
        <f aca="false">IF(N$1="P",MAX(0,N$2-$C836),IF(N$1="C",MAX(0,$C836-N$2)))</f>
        <v>19.24</v>
      </c>
      <c r="O836" s="103" t="n">
        <f aca="false">IF(O$1="P",MAX(0,O$2-$C836),IF(O$1="C",MAX(0,$C836-O$2)))</f>
        <v>14.24</v>
      </c>
      <c r="P836" s="103" t="n">
        <f aca="false">IF(P$1="P",MAX(0,P$2-$C836),IF(P$1="C",MAX(0,$C836-P$2)))</f>
        <v>9.24</v>
      </c>
      <c r="Q836" s="103" t="n">
        <f aca="false">IF(Q$1="P",MAX(0,Q$2-$C836),IF(Q$1="C",MAX(0,$C836-Q$2)))</f>
        <v>4.24</v>
      </c>
      <c r="R836" s="103" t="n">
        <f aca="false">IF(R$1="P",MAX(0,R$2-$C836),IF(R$1="C",MAX(0,$C836-R$2)))</f>
        <v>0</v>
      </c>
      <c r="S836" s="103" t="n">
        <f aca="false">IF(S$1="P",MAX(0,S$2-$C836),IF(S$1="C",MAX(0,$C836-S$2)))</f>
        <v>0</v>
      </c>
      <c r="T836" s="104" t="n">
        <f aca="false">A836</f>
        <v>39</v>
      </c>
      <c r="U836" s="105" t="n">
        <f aca="false">VLOOKUP($B836,Gas!$B$3:$E$2506,2)</f>
        <v>5.065</v>
      </c>
      <c r="V836" s="46" t="n">
        <f aca="false">C836/U836</f>
        <v>8.73445212240869</v>
      </c>
      <c r="W836" s="99" t="n">
        <f aca="false">VLOOKUP($B836,Gas!$B$3:$E$2506,4)</f>
        <v>0.294642209719712</v>
      </c>
    </row>
    <row r="837" customFormat="false" ht="12.75" hidden="false" customHeight="false" outlineLevel="0" collapsed="false">
      <c r="A837" s="95" t="n">
        <f aca="false">MONTH(B837)+(YEAR(B837)-1998)*12</f>
        <v>39</v>
      </c>
      <c r="B837" s="101" t="n">
        <v>36971</v>
      </c>
      <c r="C837" s="102" t="n">
        <v>43.93</v>
      </c>
      <c r="D837" s="98" t="n">
        <f aca="false">LN(C837/C836)</f>
        <v>-0.00703189922639119</v>
      </c>
      <c r="E837" s="106" t="n">
        <f aca="false">STDEV(D828:D837)*SQRT(trade_day)</f>
        <v>1.62932967028572</v>
      </c>
      <c r="F837" s="97"/>
      <c r="G837" s="103" t="n">
        <f aca="false">IF(G$1="P",MAX(0,G$2-$C837),IF(G$1="C",MAX(0,$C837-G$2)))</f>
        <v>0</v>
      </c>
      <c r="H837" s="103" t="n">
        <f aca="false">IF(H$1="P",MAX(0,H$2-$C837),IF(H$1="C",MAX(0,$C837-H$2)))</f>
        <v>0</v>
      </c>
      <c r="I837" s="103" t="n">
        <f aca="false">IF(I$1="P",MAX(0,I$2-$C837),IF(I$1="C",MAX(0,$C837-I$2)))</f>
        <v>0</v>
      </c>
      <c r="J837" s="103" t="n">
        <f aca="false">IF(J$1="P",MAX(0,J$2-$C837),IF(J$1="C",MAX(0,$C837-J$2)))</f>
        <v>0</v>
      </c>
      <c r="K837" s="103" t="n">
        <f aca="false">IF(K$1="P",MAX(0,K$2-$C837),IF(K$1="C",MAX(0,$C837-K$2)))</f>
        <v>0</v>
      </c>
      <c r="L837" s="103" t="n">
        <f aca="false">IF(L$1="P",MAX(0,L$2-$C837),IF(L$1="C",MAX(0,$C837-L$2)))</f>
        <v>6.07</v>
      </c>
      <c r="M837" s="103" t="n">
        <f aca="false">IF(M$1="P",MAX(0,M$2-$C837),IF(M$1="C",MAX(0,$C837-M$2)))</f>
        <v>23.93</v>
      </c>
      <c r="N837" s="103" t="n">
        <f aca="false">IF(N$1="P",MAX(0,N$2-$C837),IF(N$1="C",MAX(0,$C837-N$2)))</f>
        <v>18.93</v>
      </c>
      <c r="O837" s="103" t="n">
        <f aca="false">IF(O$1="P",MAX(0,O$2-$C837),IF(O$1="C",MAX(0,$C837-O$2)))</f>
        <v>13.93</v>
      </c>
      <c r="P837" s="103" t="n">
        <f aca="false">IF(P$1="P",MAX(0,P$2-$C837),IF(P$1="C",MAX(0,$C837-P$2)))</f>
        <v>8.93</v>
      </c>
      <c r="Q837" s="103" t="n">
        <f aca="false">IF(Q$1="P",MAX(0,Q$2-$C837),IF(Q$1="C",MAX(0,$C837-Q$2)))</f>
        <v>3.93</v>
      </c>
      <c r="R837" s="103" t="n">
        <f aca="false">IF(R$1="P",MAX(0,R$2-$C837),IF(R$1="C",MAX(0,$C837-R$2)))</f>
        <v>0</v>
      </c>
      <c r="S837" s="103" t="n">
        <f aca="false">IF(S$1="P",MAX(0,S$2-$C837),IF(S$1="C",MAX(0,$C837-S$2)))</f>
        <v>0</v>
      </c>
      <c r="T837" s="104" t="n">
        <f aca="false">A837</f>
        <v>39</v>
      </c>
      <c r="U837" s="105" t="n">
        <f aca="false">VLOOKUP($B837,Gas!$B$3:$E$2506,2)</f>
        <v>5.08</v>
      </c>
      <c r="V837" s="46" t="n">
        <f aca="false">C837/U837</f>
        <v>8.64763779527559</v>
      </c>
      <c r="W837" s="99" t="n">
        <f aca="false">VLOOKUP($B837,Gas!$B$3:$E$2506,4)</f>
        <v>0.295661414848891</v>
      </c>
    </row>
    <row r="838" customFormat="false" ht="12.75" hidden="false" customHeight="false" outlineLevel="0" collapsed="false">
      <c r="A838" s="95" t="n">
        <f aca="false">MONTH(B838)+(YEAR(B838)-1998)*12</f>
        <v>39</v>
      </c>
      <c r="B838" s="101" t="n">
        <v>36972</v>
      </c>
      <c r="C838" s="102" t="n">
        <v>44.32</v>
      </c>
      <c r="D838" s="98" t="n">
        <f aca="false">LN(C838/C837)</f>
        <v>0.00883858445134015</v>
      </c>
      <c r="E838" s="106" t="n">
        <f aca="false">STDEV(D829:D838)*SQRT(trade_day)</f>
        <v>1.35696153923782</v>
      </c>
      <c r="F838" s="97"/>
      <c r="G838" s="103" t="n">
        <f aca="false">IF(G$1="P",MAX(0,G$2-$C838),IF(G$1="C",MAX(0,$C838-G$2)))</f>
        <v>0</v>
      </c>
      <c r="H838" s="103" t="n">
        <f aca="false">IF(H$1="P",MAX(0,H$2-$C838),IF(H$1="C",MAX(0,$C838-H$2)))</f>
        <v>0</v>
      </c>
      <c r="I838" s="103" t="n">
        <f aca="false">IF(I$1="P",MAX(0,I$2-$C838),IF(I$1="C",MAX(0,$C838-I$2)))</f>
        <v>0</v>
      </c>
      <c r="J838" s="103" t="n">
        <f aca="false">IF(J$1="P",MAX(0,J$2-$C838),IF(J$1="C",MAX(0,$C838-J$2)))</f>
        <v>0</v>
      </c>
      <c r="K838" s="103" t="n">
        <f aca="false">IF(K$1="P",MAX(0,K$2-$C838),IF(K$1="C",MAX(0,$C838-K$2)))</f>
        <v>0</v>
      </c>
      <c r="L838" s="103" t="n">
        <f aca="false">IF(L$1="P",MAX(0,L$2-$C838),IF(L$1="C",MAX(0,$C838-L$2)))</f>
        <v>5.68</v>
      </c>
      <c r="M838" s="103" t="n">
        <f aca="false">IF(M$1="P",MAX(0,M$2-$C838),IF(M$1="C",MAX(0,$C838-M$2)))</f>
        <v>24.32</v>
      </c>
      <c r="N838" s="103" t="n">
        <f aca="false">IF(N$1="P",MAX(0,N$2-$C838),IF(N$1="C",MAX(0,$C838-N$2)))</f>
        <v>19.32</v>
      </c>
      <c r="O838" s="103" t="n">
        <f aca="false">IF(O$1="P",MAX(0,O$2-$C838),IF(O$1="C",MAX(0,$C838-O$2)))</f>
        <v>14.32</v>
      </c>
      <c r="P838" s="103" t="n">
        <f aca="false">IF(P$1="P",MAX(0,P$2-$C838),IF(P$1="C",MAX(0,$C838-P$2)))</f>
        <v>9.32</v>
      </c>
      <c r="Q838" s="103" t="n">
        <f aca="false">IF(Q$1="P",MAX(0,Q$2-$C838),IF(Q$1="C",MAX(0,$C838-Q$2)))</f>
        <v>4.32</v>
      </c>
      <c r="R838" s="103" t="n">
        <f aca="false">IF(R$1="P",MAX(0,R$2-$C838),IF(R$1="C",MAX(0,$C838-R$2)))</f>
        <v>0</v>
      </c>
      <c r="S838" s="103" t="n">
        <f aca="false">IF(S$1="P",MAX(0,S$2-$C838),IF(S$1="C",MAX(0,$C838-S$2)))</f>
        <v>0</v>
      </c>
      <c r="T838" s="104" t="n">
        <f aca="false">A838</f>
        <v>39</v>
      </c>
      <c r="U838" s="105" t="n">
        <f aca="false">VLOOKUP($B838,Gas!$B$3:$E$2506,2)</f>
        <v>5.175</v>
      </c>
      <c r="V838" s="46" t="n">
        <f aca="false">C838/U838</f>
        <v>8.56425120772947</v>
      </c>
      <c r="W838" s="99" t="n">
        <f aca="false">VLOOKUP($B838,Gas!$B$3:$E$2506,4)</f>
        <v>0.318231256677519</v>
      </c>
    </row>
    <row r="839" customFormat="false" ht="12.75" hidden="false" customHeight="false" outlineLevel="0" collapsed="false">
      <c r="A839" s="95" t="n">
        <f aca="false">MONTH(B839)+(YEAR(B839)-1998)*12</f>
        <v>39</v>
      </c>
      <c r="B839" s="101" t="n">
        <v>36973</v>
      </c>
      <c r="C839" s="102" t="n">
        <v>43.71</v>
      </c>
      <c r="D839" s="98" t="n">
        <f aca="false">LN(C839/C838)</f>
        <v>-0.0138591335638052</v>
      </c>
      <c r="E839" s="106" t="n">
        <f aca="false">STDEV(D830:D839)*SQRT(trade_day)</f>
        <v>1.35178421788204</v>
      </c>
      <c r="F839" s="97"/>
      <c r="G839" s="103" t="n">
        <f aca="false">IF(G$1="P",MAX(0,G$2-$C839),IF(G$1="C",MAX(0,$C839-G$2)))</f>
        <v>0</v>
      </c>
      <c r="H839" s="103" t="n">
        <f aca="false">IF(H$1="P",MAX(0,H$2-$C839),IF(H$1="C",MAX(0,$C839-H$2)))</f>
        <v>0</v>
      </c>
      <c r="I839" s="103" t="n">
        <f aca="false">IF(I$1="P",MAX(0,I$2-$C839),IF(I$1="C",MAX(0,$C839-I$2)))</f>
        <v>0</v>
      </c>
      <c r="J839" s="103" t="n">
        <f aca="false">IF(J$1="P",MAX(0,J$2-$C839),IF(J$1="C",MAX(0,$C839-J$2)))</f>
        <v>0</v>
      </c>
      <c r="K839" s="103" t="n">
        <f aca="false">IF(K$1="P",MAX(0,K$2-$C839),IF(K$1="C",MAX(0,$C839-K$2)))</f>
        <v>0</v>
      </c>
      <c r="L839" s="103" t="n">
        <f aca="false">IF(L$1="P",MAX(0,L$2-$C839),IF(L$1="C",MAX(0,$C839-L$2)))</f>
        <v>6.29</v>
      </c>
      <c r="M839" s="103" t="n">
        <f aca="false">IF(M$1="P",MAX(0,M$2-$C839),IF(M$1="C",MAX(0,$C839-M$2)))</f>
        <v>23.71</v>
      </c>
      <c r="N839" s="103" t="n">
        <f aca="false">IF(N$1="P",MAX(0,N$2-$C839),IF(N$1="C",MAX(0,$C839-N$2)))</f>
        <v>18.71</v>
      </c>
      <c r="O839" s="103" t="n">
        <f aca="false">IF(O$1="P",MAX(0,O$2-$C839),IF(O$1="C",MAX(0,$C839-O$2)))</f>
        <v>13.71</v>
      </c>
      <c r="P839" s="103" t="n">
        <f aca="false">IF(P$1="P",MAX(0,P$2-$C839),IF(P$1="C",MAX(0,$C839-P$2)))</f>
        <v>8.71</v>
      </c>
      <c r="Q839" s="103" t="n">
        <f aca="false">IF(Q$1="P",MAX(0,Q$2-$C839),IF(Q$1="C",MAX(0,$C839-Q$2)))</f>
        <v>3.71</v>
      </c>
      <c r="R839" s="103" t="n">
        <f aca="false">IF(R$1="P",MAX(0,R$2-$C839),IF(R$1="C",MAX(0,$C839-R$2)))</f>
        <v>0</v>
      </c>
      <c r="S839" s="103" t="n">
        <f aca="false">IF(S$1="P",MAX(0,S$2-$C839),IF(S$1="C",MAX(0,$C839-S$2)))</f>
        <v>0</v>
      </c>
      <c r="T839" s="104" t="n">
        <f aca="false">A839</f>
        <v>39</v>
      </c>
      <c r="U839" s="105" t="n">
        <f aca="false">VLOOKUP($B839,Gas!$B$3:$E$2506,2)</f>
        <v>5.025</v>
      </c>
      <c r="V839" s="46" t="n">
        <f aca="false">C839/U839</f>
        <v>8.69850746268657</v>
      </c>
      <c r="W839" s="99" t="n">
        <f aca="false">VLOOKUP($B839,Gas!$B$3:$E$2506,4)</f>
        <v>0.320945907514032</v>
      </c>
    </row>
    <row r="840" customFormat="false" ht="12.75" hidden="false" customHeight="false" outlineLevel="0" collapsed="false">
      <c r="A840" s="95" t="n">
        <f aca="false">MONTH(B840)+(YEAR(B840)-1998)*12</f>
        <v>39</v>
      </c>
      <c r="B840" s="101" t="n">
        <v>36976</v>
      </c>
      <c r="C840" s="102" t="n">
        <v>49.96</v>
      </c>
      <c r="D840" s="98" t="n">
        <f aca="false">LN(C840/C839)</f>
        <v>0.133645776382154</v>
      </c>
      <c r="E840" s="106" t="n">
        <f aca="false">STDEV(D831:D840)*SQRT(trade_day)</f>
        <v>1.31315005515716</v>
      </c>
      <c r="F840" s="97"/>
      <c r="G840" s="103" t="n">
        <f aca="false">IF(G$1="P",MAX(0,G$2-$C840),IF(G$1="C",MAX(0,$C840-G$2)))</f>
        <v>0</v>
      </c>
      <c r="H840" s="103" t="n">
        <f aca="false">IF(H$1="P",MAX(0,H$2-$C840),IF(H$1="C",MAX(0,$C840-H$2)))</f>
        <v>0</v>
      </c>
      <c r="I840" s="103" t="n">
        <f aca="false">IF(I$1="P",MAX(0,I$2-$C840),IF(I$1="C",MAX(0,$C840-I$2)))</f>
        <v>0</v>
      </c>
      <c r="J840" s="103" t="n">
        <f aca="false">IF(J$1="P",MAX(0,J$2-$C840),IF(J$1="C",MAX(0,$C840-J$2)))</f>
        <v>0</v>
      </c>
      <c r="K840" s="103" t="n">
        <f aca="false">IF(K$1="P",MAX(0,K$2-$C840),IF(K$1="C",MAX(0,$C840-K$2)))</f>
        <v>0</v>
      </c>
      <c r="L840" s="103" t="n">
        <f aca="false">IF(L$1="P",MAX(0,L$2-$C840),IF(L$1="C",MAX(0,$C840-L$2)))</f>
        <v>0.0399999999999992</v>
      </c>
      <c r="M840" s="103" t="n">
        <f aca="false">IF(M$1="P",MAX(0,M$2-$C840),IF(M$1="C",MAX(0,$C840-M$2)))</f>
        <v>29.96</v>
      </c>
      <c r="N840" s="103" t="n">
        <f aca="false">IF(N$1="P",MAX(0,N$2-$C840),IF(N$1="C",MAX(0,$C840-N$2)))</f>
        <v>24.96</v>
      </c>
      <c r="O840" s="103" t="n">
        <f aca="false">IF(O$1="P",MAX(0,O$2-$C840),IF(O$1="C",MAX(0,$C840-O$2)))</f>
        <v>19.96</v>
      </c>
      <c r="P840" s="103" t="n">
        <f aca="false">IF(P$1="P",MAX(0,P$2-$C840),IF(P$1="C",MAX(0,$C840-P$2)))</f>
        <v>14.96</v>
      </c>
      <c r="Q840" s="103" t="n">
        <f aca="false">IF(Q$1="P",MAX(0,Q$2-$C840),IF(Q$1="C",MAX(0,$C840-Q$2)))</f>
        <v>9.96</v>
      </c>
      <c r="R840" s="103" t="n">
        <f aca="false">IF(R$1="P",MAX(0,R$2-$C840),IF(R$1="C",MAX(0,$C840-R$2)))</f>
        <v>0</v>
      </c>
      <c r="S840" s="103" t="n">
        <f aca="false">IF(S$1="P",MAX(0,S$2-$C840),IF(S$1="C",MAX(0,$C840-S$2)))</f>
        <v>0</v>
      </c>
      <c r="T840" s="104" t="n">
        <f aca="false">A840</f>
        <v>39</v>
      </c>
      <c r="U840" s="105" t="n">
        <f aca="false">VLOOKUP($B840,Gas!$B$3:$E$2506,2)</f>
        <v>5.21</v>
      </c>
      <c r="V840" s="46" t="n">
        <f aca="false">C840/U840</f>
        <v>9.58925143953935</v>
      </c>
      <c r="W840" s="99" t="n">
        <f aca="false">VLOOKUP($B840,Gas!$B$3:$E$2506,4)</f>
        <v>0.327436064038944</v>
      </c>
    </row>
    <row r="841" customFormat="false" ht="12.75" hidden="false" customHeight="false" outlineLevel="0" collapsed="false">
      <c r="A841" s="95" t="n">
        <f aca="false">MONTH(B841)+(YEAR(B841)-1998)*12</f>
        <v>39</v>
      </c>
      <c r="B841" s="101" t="n">
        <v>36977</v>
      </c>
      <c r="C841" s="102" t="n">
        <v>51.67</v>
      </c>
      <c r="D841" s="98" t="n">
        <f aca="false">LN(C841/C840)</f>
        <v>0.0336546570417164</v>
      </c>
      <c r="E841" s="106" t="n">
        <f aca="false">STDEV(D832:D841)*SQRT(trade_day)</f>
        <v>1.25343204784778</v>
      </c>
      <c r="F841" s="97"/>
      <c r="G841" s="103" t="n">
        <f aca="false">IF(G$1="P",MAX(0,G$2-$C841),IF(G$1="C",MAX(0,$C841-G$2)))</f>
        <v>0</v>
      </c>
      <c r="H841" s="103" t="n">
        <f aca="false">IF(H$1="P",MAX(0,H$2-$C841),IF(H$1="C",MAX(0,$C841-H$2)))</f>
        <v>0</v>
      </c>
      <c r="I841" s="103" t="n">
        <f aca="false">IF(I$1="P",MAX(0,I$2-$C841),IF(I$1="C",MAX(0,$C841-I$2)))</f>
        <v>0</v>
      </c>
      <c r="J841" s="103" t="n">
        <f aca="false">IF(J$1="P",MAX(0,J$2-$C841),IF(J$1="C",MAX(0,$C841-J$2)))</f>
        <v>0</v>
      </c>
      <c r="K841" s="103" t="n">
        <f aca="false">IF(K$1="P",MAX(0,K$2-$C841),IF(K$1="C",MAX(0,$C841-K$2)))</f>
        <v>0</v>
      </c>
      <c r="L841" s="103" t="n">
        <f aca="false">IF(L$1="P",MAX(0,L$2-$C841),IF(L$1="C",MAX(0,$C841-L$2)))</f>
        <v>0</v>
      </c>
      <c r="M841" s="103" t="n">
        <f aca="false">IF(M$1="P",MAX(0,M$2-$C841),IF(M$1="C",MAX(0,$C841-M$2)))</f>
        <v>31.67</v>
      </c>
      <c r="N841" s="103" t="n">
        <f aca="false">IF(N$1="P",MAX(0,N$2-$C841),IF(N$1="C",MAX(0,$C841-N$2)))</f>
        <v>26.67</v>
      </c>
      <c r="O841" s="103" t="n">
        <f aca="false">IF(O$1="P",MAX(0,O$2-$C841),IF(O$1="C",MAX(0,$C841-O$2)))</f>
        <v>21.67</v>
      </c>
      <c r="P841" s="103" t="n">
        <f aca="false">IF(P$1="P",MAX(0,P$2-$C841),IF(P$1="C",MAX(0,$C841-P$2)))</f>
        <v>16.67</v>
      </c>
      <c r="Q841" s="103" t="n">
        <f aca="false">IF(Q$1="P",MAX(0,Q$2-$C841),IF(Q$1="C",MAX(0,$C841-Q$2)))</f>
        <v>11.67</v>
      </c>
      <c r="R841" s="103" t="n">
        <f aca="false">IF(R$1="P",MAX(0,R$2-$C841),IF(R$1="C",MAX(0,$C841-R$2)))</f>
        <v>1.67</v>
      </c>
      <c r="S841" s="103" t="n">
        <f aca="false">IF(S$1="P",MAX(0,S$2-$C841),IF(S$1="C",MAX(0,$C841-S$2)))</f>
        <v>0</v>
      </c>
      <c r="T841" s="104" t="n">
        <f aca="false">A841</f>
        <v>39</v>
      </c>
      <c r="U841" s="105" t="n">
        <f aca="false">VLOOKUP($B841,Gas!$B$3:$E$2506,2)</f>
        <v>5.205</v>
      </c>
      <c r="V841" s="46" t="n">
        <f aca="false">C841/U841</f>
        <v>9.92699327569645</v>
      </c>
      <c r="W841" s="99" t="n">
        <f aca="false">VLOOKUP($B841,Gas!$B$3:$E$2506,4)</f>
        <v>0.325746468036216</v>
      </c>
    </row>
    <row r="842" customFormat="false" ht="12.75" hidden="false" customHeight="false" outlineLevel="0" collapsed="false">
      <c r="A842" s="95" t="n">
        <f aca="false">MONTH(B842)+(YEAR(B842)-1998)*12</f>
        <v>39</v>
      </c>
      <c r="B842" s="101" t="n">
        <v>36978</v>
      </c>
      <c r="C842" s="102" t="n">
        <v>47.69</v>
      </c>
      <c r="D842" s="98" t="n">
        <f aca="false">LN(C842/C841)</f>
        <v>-0.0801556099889604</v>
      </c>
      <c r="E842" s="106" t="n">
        <f aca="false">STDEV(D833:D842)*SQRT(trade_day)</f>
        <v>1.36896211546226</v>
      </c>
      <c r="F842" s="97"/>
      <c r="G842" s="103" t="n">
        <f aca="false">IF(G$1="P",MAX(0,G$2-$C842),IF(G$1="C",MAX(0,$C842-G$2)))</f>
        <v>0</v>
      </c>
      <c r="H842" s="103" t="n">
        <f aca="false">IF(H$1="P",MAX(0,H$2-$C842),IF(H$1="C",MAX(0,$C842-H$2)))</f>
        <v>0</v>
      </c>
      <c r="I842" s="103" t="n">
        <f aca="false">IF(I$1="P",MAX(0,I$2-$C842),IF(I$1="C",MAX(0,$C842-I$2)))</f>
        <v>0</v>
      </c>
      <c r="J842" s="103" t="n">
        <f aca="false">IF(J$1="P",MAX(0,J$2-$C842),IF(J$1="C",MAX(0,$C842-J$2)))</f>
        <v>0</v>
      </c>
      <c r="K842" s="103" t="n">
        <f aca="false">IF(K$1="P",MAX(0,K$2-$C842),IF(K$1="C",MAX(0,$C842-K$2)))</f>
        <v>0</v>
      </c>
      <c r="L842" s="103" t="n">
        <f aca="false">IF(L$1="P",MAX(0,L$2-$C842),IF(L$1="C",MAX(0,$C842-L$2)))</f>
        <v>2.31</v>
      </c>
      <c r="M842" s="103" t="n">
        <f aca="false">IF(M$1="P",MAX(0,M$2-$C842),IF(M$1="C",MAX(0,$C842-M$2)))</f>
        <v>27.69</v>
      </c>
      <c r="N842" s="103" t="n">
        <f aca="false">IF(N$1="P",MAX(0,N$2-$C842),IF(N$1="C",MAX(0,$C842-N$2)))</f>
        <v>22.69</v>
      </c>
      <c r="O842" s="103" t="n">
        <f aca="false">IF(O$1="P",MAX(0,O$2-$C842),IF(O$1="C",MAX(0,$C842-O$2)))</f>
        <v>17.69</v>
      </c>
      <c r="P842" s="103" t="n">
        <f aca="false">IF(P$1="P",MAX(0,P$2-$C842),IF(P$1="C",MAX(0,$C842-P$2)))</f>
        <v>12.69</v>
      </c>
      <c r="Q842" s="103" t="n">
        <f aca="false">IF(Q$1="P",MAX(0,Q$2-$C842),IF(Q$1="C",MAX(0,$C842-Q$2)))</f>
        <v>7.69</v>
      </c>
      <c r="R842" s="103" t="n">
        <f aca="false">IF(R$1="P",MAX(0,R$2-$C842),IF(R$1="C",MAX(0,$C842-R$2)))</f>
        <v>0</v>
      </c>
      <c r="S842" s="103" t="n">
        <f aca="false">IF(S$1="P",MAX(0,S$2-$C842),IF(S$1="C",MAX(0,$C842-S$2)))</f>
        <v>0</v>
      </c>
      <c r="T842" s="104" t="n">
        <f aca="false">A842</f>
        <v>39</v>
      </c>
      <c r="U842" s="105" t="n">
        <f aca="false">VLOOKUP($B842,Gas!$B$3:$E$2506,2)</f>
        <v>5.395</v>
      </c>
      <c r="V842" s="46" t="n">
        <f aca="false">C842/U842</f>
        <v>8.83966635773865</v>
      </c>
      <c r="W842" s="99" t="n">
        <f aca="false">VLOOKUP($B842,Gas!$B$3:$E$2506,4)</f>
        <v>0.374403879339103</v>
      </c>
    </row>
    <row r="843" customFormat="false" ht="12.75" hidden="false" customHeight="false" outlineLevel="0" collapsed="false">
      <c r="A843" s="95" t="n">
        <f aca="false">MONTH(B843)+(YEAR(B843)-1998)*12</f>
        <v>39</v>
      </c>
      <c r="B843" s="101" t="n">
        <v>36979</v>
      </c>
      <c r="C843" s="102" t="n">
        <v>44.29</v>
      </c>
      <c r="D843" s="98" t="n">
        <f aca="false">LN(C843/C842)</f>
        <v>-0.0739628143750261</v>
      </c>
      <c r="E843" s="106" t="n">
        <f aca="false">STDEV(D834:D843)*SQRT(trade_day)</f>
        <v>1.30408636823499</v>
      </c>
      <c r="F843" s="97"/>
      <c r="G843" s="103" t="n">
        <f aca="false">IF(G$1="P",MAX(0,G$2-$C843),IF(G$1="C",MAX(0,$C843-G$2)))</f>
        <v>0</v>
      </c>
      <c r="H843" s="103" t="n">
        <f aca="false">IF(H$1="P",MAX(0,H$2-$C843),IF(H$1="C",MAX(0,$C843-H$2)))</f>
        <v>0</v>
      </c>
      <c r="I843" s="103" t="n">
        <f aca="false">IF(I$1="P",MAX(0,I$2-$C843),IF(I$1="C",MAX(0,$C843-I$2)))</f>
        <v>0</v>
      </c>
      <c r="J843" s="103" t="n">
        <f aca="false">IF(J$1="P",MAX(0,J$2-$C843),IF(J$1="C",MAX(0,$C843-J$2)))</f>
        <v>0</v>
      </c>
      <c r="K843" s="103" t="n">
        <f aca="false">IF(K$1="P",MAX(0,K$2-$C843),IF(K$1="C",MAX(0,$C843-K$2)))</f>
        <v>0</v>
      </c>
      <c r="L843" s="103" t="n">
        <f aca="false">IF(L$1="P",MAX(0,L$2-$C843),IF(L$1="C",MAX(0,$C843-L$2)))</f>
        <v>5.71</v>
      </c>
      <c r="M843" s="103" t="n">
        <f aca="false">IF(M$1="P",MAX(0,M$2-$C843),IF(M$1="C",MAX(0,$C843-M$2)))</f>
        <v>24.29</v>
      </c>
      <c r="N843" s="103" t="n">
        <f aca="false">IF(N$1="P",MAX(0,N$2-$C843),IF(N$1="C",MAX(0,$C843-N$2)))</f>
        <v>19.29</v>
      </c>
      <c r="O843" s="103" t="n">
        <f aca="false">IF(O$1="P",MAX(0,O$2-$C843),IF(O$1="C",MAX(0,$C843-O$2)))</f>
        <v>14.29</v>
      </c>
      <c r="P843" s="103" t="n">
        <f aca="false">IF(P$1="P",MAX(0,P$2-$C843),IF(P$1="C",MAX(0,$C843-P$2)))</f>
        <v>9.29</v>
      </c>
      <c r="Q843" s="103" t="n">
        <f aca="false">IF(Q$1="P",MAX(0,Q$2-$C843),IF(Q$1="C",MAX(0,$C843-Q$2)))</f>
        <v>4.29</v>
      </c>
      <c r="R843" s="103" t="n">
        <f aca="false">IF(R$1="P",MAX(0,R$2-$C843),IF(R$1="C",MAX(0,$C843-R$2)))</f>
        <v>0</v>
      </c>
      <c r="S843" s="103" t="n">
        <f aca="false">IF(S$1="P",MAX(0,S$2-$C843),IF(S$1="C",MAX(0,$C843-S$2)))</f>
        <v>0</v>
      </c>
      <c r="T843" s="104" t="n">
        <f aca="false">A843</f>
        <v>39</v>
      </c>
      <c r="U843" s="105" t="n">
        <f aca="false">VLOOKUP($B843,Gas!$B$3:$E$2506,2)</f>
        <v>5.59</v>
      </c>
      <c r="V843" s="46" t="n">
        <f aca="false">C843/U843</f>
        <v>7.92307692307692</v>
      </c>
      <c r="W843" s="99" t="n">
        <f aca="false">VLOOKUP($B843,Gas!$B$3:$E$2506,4)</f>
        <v>0.403909060628641</v>
      </c>
    </row>
    <row r="844" customFormat="false" ht="12.75" hidden="false" customHeight="false" outlineLevel="0" collapsed="false">
      <c r="A844" s="95" t="n">
        <f aca="false">MONTH(B844)+(YEAR(B844)-1998)*12</f>
        <v>39</v>
      </c>
      <c r="B844" s="101" t="n">
        <v>36980</v>
      </c>
      <c r="C844" s="102" t="n">
        <v>43.44</v>
      </c>
      <c r="D844" s="98" t="n">
        <f aca="false">LN(C844/C843)</f>
        <v>-0.0193782423094269</v>
      </c>
      <c r="E844" s="106" t="n">
        <f aca="false">STDEV(D835:D844)*SQRT(trade_day)</f>
        <v>1.29167142680888</v>
      </c>
      <c r="F844" s="97"/>
      <c r="G844" s="103" t="n">
        <f aca="false">IF(G$1="P",MAX(0,G$2-$C844),IF(G$1="C",MAX(0,$C844-G$2)))</f>
        <v>0</v>
      </c>
      <c r="H844" s="103" t="n">
        <f aca="false">IF(H$1="P",MAX(0,H$2-$C844),IF(H$1="C",MAX(0,$C844-H$2)))</f>
        <v>0</v>
      </c>
      <c r="I844" s="103" t="n">
        <f aca="false">IF(I$1="P",MAX(0,I$2-$C844),IF(I$1="C",MAX(0,$C844-I$2)))</f>
        <v>0</v>
      </c>
      <c r="J844" s="103" t="n">
        <f aca="false">IF(J$1="P",MAX(0,J$2-$C844),IF(J$1="C",MAX(0,$C844-J$2)))</f>
        <v>0</v>
      </c>
      <c r="K844" s="103" t="n">
        <f aca="false">IF(K$1="P",MAX(0,K$2-$C844),IF(K$1="C",MAX(0,$C844-K$2)))</f>
        <v>0</v>
      </c>
      <c r="L844" s="103" t="n">
        <f aca="false">IF(L$1="P",MAX(0,L$2-$C844),IF(L$1="C",MAX(0,$C844-L$2)))</f>
        <v>6.56</v>
      </c>
      <c r="M844" s="103" t="n">
        <f aca="false">IF(M$1="P",MAX(0,M$2-$C844),IF(M$1="C",MAX(0,$C844-M$2)))</f>
        <v>23.44</v>
      </c>
      <c r="N844" s="103" t="n">
        <f aca="false">IF(N$1="P",MAX(0,N$2-$C844),IF(N$1="C",MAX(0,$C844-N$2)))</f>
        <v>18.44</v>
      </c>
      <c r="O844" s="103" t="n">
        <f aca="false">IF(O$1="P",MAX(0,O$2-$C844),IF(O$1="C",MAX(0,$C844-O$2)))</f>
        <v>13.44</v>
      </c>
      <c r="P844" s="103" t="n">
        <f aca="false">IF(P$1="P",MAX(0,P$2-$C844),IF(P$1="C",MAX(0,$C844-P$2)))</f>
        <v>8.44</v>
      </c>
      <c r="Q844" s="103" t="n">
        <f aca="false">IF(Q$1="P",MAX(0,Q$2-$C844),IF(Q$1="C",MAX(0,$C844-Q$2)))</f>
        <v>3.44</v>
      </c>
      <c r="R844" s="103" t="n">
        <f aca="false">IF(R$1="P",MAX(0,R$2-$C844),IF(R$1="C",MAX(0,$C844-R$2)))</f>
        <v>0</v>
      </c>
      <c r="S844" s="103" t="n">
        <f aca="false">IF(S$1="P",MAX(0,S$2-$C844),IF(S$1="C",MAX(0,$C844-S$2)))</f>
        <v>0</v>
      </c>
      <c r="T844" s="104" t="n">
        <f aca="false">A844</f>
        <v>39</v>
      </c>
      <c r="U844" s="105" t="n">
        <f aca="false">VLOOKUP($B844,Gas!$B$3:$E$2506,2)</f>
        <v>5.33</v>
      </c>
      <c r="V844" s="46" t="n">
        <f aca="false">C844/U844</f>
        <v>8.15009380863039</v>
      </c>
      <c r="W844" s="99" t="n">
        <f aca="false">VLOOKUP($B844,Gas!$B$3:$E$2506,4)</f>
        <v>0.535840263639306</v>
      </c>
    </row>
    <row r="845" customFormat="false" ht="12.75" hidden="false" customHeight="false" outlineLevel="0" collapsed="false">
      <c r="A845" s="95" t="n">
        <f aca="false">MONTH(B845)+(YEAR(B845)-1998)*12</f>
        <v>40</v>
      </c>
      <c r="B845" s="101" t="n">
        <v>36983</v>
      </c>
      <c r="C845" s="102" t="n">
        <v>47.65</v>
      </c>
      <c r="D845" s="98" t="n">
        <f aca="false">LN(C845/C844)</f>
        <v>0.0925019544745311</v>
      </c>
      <c r="E845" s="106" t="n">
        <f aca="false">STDEV(D836:D845)*SQRT(trade_day)</f>
        <v>1.12531500453898</v>
      </c>
      <c r="F845" s="97"/>
      <c r="G845" s="103" t="n">
        <f aca="false">IF(G$1="P",MAX(0,G$2-$C845),IF(G$1="C",MAX(0,$C845-G$2)))</f>
        <v>0</v>
      </c>
      <c r="H845" s="103" t="n">
        <f aca="false">IF(H$1="P",MAX(0,H$2-$C845),IF(H$1="C",MAX(0,$C845-H$2)))</f>
        <v>0</v>
      </c>
      <c r="I845" s="103" t="n">
        <f aca="false">IF(I$1="P",MAX(0,I$2-$C845),IF(I$1="C",MAX(0,$C845-I$2)))</f>
        <v>0</v>
      </c>
      <c r="J845" s="103" t="n">
        <f aca="false">IF(J$1="P",MAX(0,J$2-$C845),IF(J$1="C",MAX(0,$C845-J$2)))</f>
        <v>0</v>
      </c>
      <c r="K845" s="103" t="n">
        <f aca="false">IF(K$1="P",MAX(0,K$2-$C845),IF(K$1="C",MAX(0,$C845-K$2)))</f>
        <v>0</v>
      </c>
      <c r="L845" s="103" t="n">
        <f aca="false">IF(L$1="P",MAX(0,L$2-$C845),IF(L$1="C",MAX(0,$C845-L$2)))</f>
        <v>2.35</v>
      </c>
      <c r="M845" s="103" t="n">
        <f aca="false">IF(M$1="P",MAX(0,M$2-$C845),IF(M$1="C",MAX(0,$C845-M$2)))</f>
        <v>27.65</v>
      </c>
      <c r="N845" s="103" t="n">
        <f aca="false">IF(N$1="P",MAX(0,N$2-$C845),IF(N$1="C",MAX(0,$C845-N$2)))</f>
        <v>22.65</v>
      </c>
      <c r="O845" s="103" t="n">
        <f aca="false">IF(O$1="P",MAX(0,O$2-$C845),IF(O$1="C",MAX(0,$C845-O$2)))</f>
        <v>17.65</v>
      </c>
      <c r="P845" s="103" t="n">
        <f aca="false">IF(P$1="P",MAX(0,P$2-$C845),IF(P$1="C",MAX(0,$C845-P$2)))</f>
        <v>12.65</v>
      </c>
      <c r="Q845" s="103" t="n">
        <f aca="false">IF(Q$1="P",MAX(0,Q$2-$C845),IF(Q$1="C",MAX(0,$C845-Q$2)))</f>
        <v>7.65</v>
      </c>
      <c r="R845" s="103" t="n">
        <f aca="false">IF(R$1="P",MAX(0,R$2-$C845),IF(R$1="C",MAX(0,$C845-R$2)))</f>
        <v>0</v>
      </c>
      <c r="S845" s="103" t="n">
        <f aca="false">IF(S$1="P",MAX(0,S$2-$C845),IF(S$1="C",MAX(0,$C845-S$2)))</f>
        <v>0</v>
      </c>
      <c r="T845" s="104" t="n">
        <f aca="false">A845</f>
        <v>40</v>
      </c>
      <c r="U845" s="105" t="n">
        <f aca="false">VLOOKUP($B845,Gas!$B$3:$E$2506,2)</f>
        <v>5.32</v>
      </c>
      <c r="V845" s="46" t="n">
        <f aca="false">C845/U845</f>
        <v>8.95676691729323</v>
      </c>
      <c r="W845" s="99" t="n">
        <f aca="false">VLOOKUP($B845,Gas!$B$3:$E$2506,4)</f>
        <v>0.492339921560073</v>
      </c>
    </row>
    <row r="846" customFormat="false" ht="12.75" hidden="false" customHeight="false" outlineLevel="0" collapsed="false">
      <c r="A846" s="95" t="n">
        <f aca="false">MONTH(B846)+(YEAR(B846)-1998)*12</f>
        <v>40</v>
      </c>
      <c r="B846" s="101" t="n">
        <v>36984</v>
      </c>
      <c r="C846" s="102" t="n">
        <v>47.13</v>
      </c>
      <c r="D846" s="98" t="n">
        <f aca="false">LN(C846/C845)</f>
        <v>-0.0109728891645716</v>
      </c>
      <c r="E846" s="106" t="n">
        <f aca="false">STDEV(D837:D846)*SQRT(trade_day)</f>
        <v>1.05225926819614</v>
      </c>
      <c r="F846" s="97"/>
      <c r="G846" s="103" t="n">
        <f aca="false">IF(G$1="P",MAX(0,G$2-$C846),IF(G$1="C",MAX(0,$C846-G$2)))</f>
        <v>0</v>
      </c>
      <c r="H846" s="103" t="n">
        <f aca="false">IF(H$1="P",MAX(0,H$2-$C846),IF(H$1="C",MAX(0,$C846-H$2)))</f>
        <v>0</v>
      </c>
      <c r="I846" s="103" t="n">
        <f aca="false">IF(I$1="P",MAX(0,I$2-$C846),IF(I$1="C",MAX(0,$C846-I$2)))</f>
        <v>0</v>
      </c>
      <c r="J846" s="103" t="n">
        <f aca="false">IF(J$1="P",MAX(0,J$2-$C846),IF(J$1="C",MAX(0,$C846-J$2)))</f>
        <v>0</v>
      </c>
      <c r="K846" s="103" t="n">
        <f aca="false">IF(K$1="P",MAX(0,K$2-$C846),IF(K$1="C",MAX(0,$C846-K$2)))</f>
        <v>0</v>
      </c>
      <c r="L846" s="103" t="n">
        <f aca="false">IF(L$1="P",MAX(0,L$2-$C846),IF(L$1="C",MAX(0,$C846-L$2)))</f>
        <v>2.87</v>
      </c>
      <c r="M846" s="103" t="n">
        <f aca="false">IF(M$1="P",MAX(0,M$2-$C846),IF(M$1="C",MAX(0,$C846-M$2)))</f>
        <v>27.13</v>
      </c>
      <c r="N846" s="103" t="n">
        <f aca="false">IF(N$1="P",MAX(0,N$2-$C846),IF(N$1="C",MAX(0,$C846-N$2)))</f>
        <v>22.13</v>
      </c>
      <c r="O846" s="103" t="n">
        <f aca="false">IF(O$1="P",MAX(0,O$2-$C846),IF(O$1="C",MAX(0,$C846-O$2)))</f>
        <v>17.13</v>
      </c>
      <c r="P846" s="103" t="n">
        <f aca="false">IF(P$1="P",MAX(0,P$2-$C846),IF(P$1="C",MAX(0,$C846-P$2)))</f>
        <v>12.13</v>
      </c>
      <c r="Q846" s="103" t="n">
        <f aca="false">IF(Q$1="P",MAX(0,Q$2-$C846),IF(Q$1="C",MAX(0,$C846-Q$2)))</f>
        <v>7.13</v>
      </c>
      <c r="R846" s="103" t="n">
        <f aca="false">IF(R$1="P",MAX(0,R$2-$C846),IF(R$1="C",MAX(0,$C846-R$2)))</f>
        <v>0</v>
      </c>
      <c r="S846" s="103" t="n">
        <f aca="false">IF(S$1="P",MAX(0,S$2-$C846),IF(S$1="C",MAX(0,$C846-S$2)))</f>
        <v>0</v>
      </c>
      <c r="T846" s="104" t="n">
        <f aca="false">A846</f>
        <v>40</v>
      </c>
      <c r="U846" s="105" t="n">
        <f aca="false">VLOOKUP($B846,Gas!$B$3:$E$2506,2)</f>
        <v>5.03</v>
      </c>
      <c r="V846" s="46" t="n">
        <f aca="false">C846/U846</f>
        <v>9.36978131212724</v>
      </c>
      <c r="W846" s="99" t="n">
        <f aca="false">VLOOKUP($B846,Gas!$B$3:$E$2506,4)</f>
        <v>0.570084546567443</v>
      </c>
    </row>
    <row r="847" customFormat="false" ht="12.75" hidden="false" customHeight="false" outlineLevel="0" collapsed="false">
      <c r="A847" s="95" t="n">
        <f aca="false">MONTH(B847)+(YEAR(B847)-1998)*12</f>
        <v>40</v>
      </c>
      <c r="B847" s="101" t="n">
        <v>36985</v>
      </c>
      <c r="C847" s="102" t="n">
        <v>49.2</v>
      </c>
      <c r="D847" s="98" t="n">
        <f aca="false">LN(C847/C846)</f>
        <v>0.042983882562623</v>
      </c>
      <c r="E847" s="106" t="n">
        <f aca="false">STDEV(D838:D847)*SQRT(trade_day)</f>
        <v>1.06426800050095</v>
      </c>
      <c r="F847" s="97"/>
      <c r="G847" s="103" t="n">
        <f aca="false">IF(G$1="P",MAX(0,G$2-$C847),IF(G$1="C",MAX(0,$C847-G$2)))</f>
        <v>0</v>
      </c>
      <c r="H847" s="103" t="n">
        <f aca="false">IF(H$1="P",MAX(0,H$2-$C847),IF(H$1="C",MAX(0,$C847-H$2)))</f>
        <v>0</v>
      </c>
      <c r="I847" s="103" t="n">
        <f aca="false">IF(I$1="P",MAX(0,I$2-$C847),IF(I$1="C",MAX(0,$C847-I$2)))</f>
        <v>0</v>
      </c>
      <c r="J847" s="103" t="n">
        <f aca="false">IF(J$1="P",MAX(0,J$2-$C847),IF(J$1="C",MAX(0,$C847-J$2)))</f>
        <v>0</v>
      </c>
      <c r="K847" s="103" t="n">
        <f aca="false">IF(K$1="P",MAX(0,K$2-$C847),IF(K$1="C",MAX(0,$C847-K$2)))</f>
        <v>0</v>
      </c>
      <c r="L847" s="103" t="n">
        <f aca="false">IF(L$1="P",MAX(0,L$2-$C847),IF(L$1="C",MAX(0,$C847-L$2)))</f>
        <v>0.799999999999997</v>
      </c>
      <c r="M847" s="103" t="n">
        <f aca="false">IF(M$1="P",MAX(0,M$2-$C847),IF(M$1="C",MAX(0,$C847-M$2)))</f>
        <v>29.2</v>
      </c>
      <c r="N847" s="103" t="n">
        <f aca="false">IF(N$1="P",MAX(0,N$2-$C847),IF(N$1="C",MAX(0,$C847-N$2)))</f>
        <v>24.2</v>
      </c>
      <c r="O847" s="103" t="n">
        <f aca="false">IF(O$1="P",MAX(0,O$2-$C847),IF(O$1="C",MAX(0,$C847-O$2)))</f>
        <v>19.2</v>
      </c>
      <c r="P847" s="103" t="n">
        <f aca="false">IF(P$1="P",MAX(0,P$2-$C847),IF(P$1="C",MAX(0,$C847-P$2)))</f>
        <v>14.2</v>
      </c>
      <c r="Q847" s="103" t="n">
        <f aca="false">IF(Q$1="P",MAX(0,Q$2-$C847),IF(Q$1="C",MAX(0,$C847-Q$2)))</f>
        <v>9.2</v>
      </c>
      <c r="R847" s="103" t="n">
        <f aca="false">IF(R$1="P",MAX(0,R$2-$C847),IF(R$1="C",MAX(0,$C847-R$2)))</f>
        <v>0</v>
      </c>
      <c r="S847" s="103" t="n">
        <f aca="false">IF(S$1="P",MAX(0,S$2-$C847),IF(S$1="C",MAX(0,$C847-S$2)))</f>
        <v>0</v>
      </c>
      <c r="T847" s="104" t="n">
        <f aca="false">A847</f>
        <v>40</v>
      </c>
      <c r="U847" s="105" t="n">
        <f aca="false">VLOOKUP($B847,Gas!$B$3:$E$2506,2)</f>
        <v>5.235</v>
      </c>
      <c r="V847" s="46" t="n">
        <f aca="false">C847/U847</f>
        <v>9.39828080229226</v>
      </c>
      <c r="W847" s="99" t="n">
        <f aca="false">VLOOKUP($B847,Gas!$B$3:$E$2506,4)</f>
        <v>0.628198691054143</v>
      </c>
    </row>
    <row r="848" customFormat="false" ht="12.75" hidden="false" customHeight="false" outlineLevel="0" collapsed="false">
      <c r="A848" s="95" t="n">
        <f aca="false">MONTH(B848)+(YEAR(B848)-1998)*12</f>
        <v>40</v>
      </c>
      <c r="B848" s="101" t="n">
        <v>36986</v>
      </c>
      <c r="C848" s="102" t="n">
        <v>51.6</v>
      </c>
      <c r="D848" s="98" t="n">
        <f aca="false">LN(C848/C847)</f>
        <v>0.0476280489892547</v>
      </c>
      <c r="E848" s="106" t="n">
        <f aca="false">STDEV(D839:D848)*SQRT(trade_day)</f>
        <v>1.07931174402802</v>
      </c>
      <c r="F848" s="97"/>
      <c r="G848" s="103" t="n">
        <f aca="false">IF(G$1="P",MAX(0,G$2-$C848),IF(G$1="C",MAX(0,$C848-G$2)))</f>
        <v>0</v>
      </c>
      <c r="H848" s="103" t="n">
        <f aca="false">IF(H$1="P",MAX(0,H$2-$C848),IF(H$1="C",MAX(0,$C848-H$2)))</f>
        <v>0</v>
      </c>
      <c r="I848" s="103" t="n">
        <f aca="false">IF(I$1="P",MAX(0,I$2-$C848),IF(I$1="C",MAX(0,$C848-I$2)))</f>
        <v>0</v>
      </c>
      <c r="J848" s="103" t="n">
        <f aca="false">IF(J$1="P",MAX(0,J$2-$C848),IF(J$1="C",MAX(0,$C848-J$2)))</f>
        <v>0</v>
      </c>
      <c r="K848" s="103" t="n">
        <f aca="false">IF(K$1="P",MAX(0,K$2-$C848),IF(K$1="C",MAX(0,$C848-K$2)))</f>
        <v>0</v>
      </c>
      <c r="L848" s="103" t="n">
        <f aca="false">IF(L$1="P",MAX(0,L$2-$C848),IF(L$1="C",MAX(0,$C848-L$2)))</f>
        <v>0</v>
      </c>
      <c r="M848" s="103" t="n">
        <f aca="false">IF(M$1="P",MAX(0,M$2-$C848),IF(M$1="C",MAX(0,$C848-M$2)))</f>
        <v>31.6</v>
      </c>
      <c r="N848" s="103" t="n">
        <f aca="false">IF(N$1="P",MAX(0,N$2-$C848),IF(N$1="C",MAX(0,$C848-N$2)))</f>
        <v>26.6</v>
      </c>
      <c r="O848" s="103" t="n">
        <f aca="false">IF(O$1="P",MAX(0,O$2-$C848),IF(O$1="C",MAX(0,$C848-O$2)))</f>
        <v>21.6</v>
      </c>
      <c r="P848" s="103" t="n">
        <f aca="false">IF(P$1="P",MAX(0,P$2-$C848),IF(P$1="C",MAX(0,$C848-P$2)))</f>
        <v>16.6</v>
      </c>
      <c r="Q848" s="103" t="n">
        <f aca="false">IF(Q$1="P",MAX(0,Q$2-$C848),IF(Q$1="C",MAX(0,$C848-Q$2)))</f>
        <v>11.6</v>
      </c>
      <c r="R848" s="103" t="n">
        <f aca="false">IF(R$1="P",MAX(0,R$2-$C848),IF(R$1="C",MAX(0,$C848-R$2)))</f>
        <v>1.6</v>
      </c>
      <c r="S848" s="103" t="n">
        <f aca="false">IF(S$1="P",MAX(0,S$2-$C848),IF(S$1="C",MAX(0,$C848-S$2)))</f>
        <v>0</v>
      </c>
      <c r="T848" s="104" t="n">
        <f aca="false">A848</f>
        <v>40</v>
      </c>
      <c r="U848" s="105" t="n">
        <f aca="false">VLOOKUP($B848,Gas!$B$3:$E$2506,2)</f>
        <v>5.225</v>
      </c>
      <c r="V848" s="46" t="n">
        <f aca="false">C848/U848</f>
        <v>9.8755980861244</v>
      </c>
      <c r="W848" s="99" t="n">
        <f aca="false">VLOOKUP($B848,Gas!$B$3:$E$2506,4)</f>
        <v>0.628363968679799</v>
      </c>
    </row>
    <row r="849" customFormat="false" ht="12.75" hidden="false" customHeight="false" outlineLevel="0" collapsed="false">
      <c r="A849" s="95" t="n">
        <f aca="false">MONTH(B849)+(YEAR(B849)-1998)*12</f>
        <v>40</v>
      </c>
      <c r="B849" s="101" t="n">
        <v>36987</v>
      </c>
      <c r="C849" s="102" t="n">
        <v>51.34</v>
      </c>
      <c r="D849" s="98" t="n">
        <f aca="false">LN(C849/C848)</f>
        <v>-0.00505149704452262</v>
      </c>
      <c r="E849" s="106" t="n">
        <f aca="false">STDEV(D840:D849)*SQRT(trade_day)</f>
        <v>1.07360607135196</v>
      </c>
      <c r="F849" s="97"/>
      <c r="G849" s="103" t="n">
        <f aca="false">IF(G$1="P",MAX(0,G$2-$C849),IF(G$1="C",MAX(0,$C849-G$2)))</f>
        <v>0</v>
      </c>
      <c r="H849" s="103" t="n">
        <f aca="false">IF(H$1="P",MAX(0,H$2-$C849),IF(H$1="C",MAX(0,$C849-H$2)))</f>
        <v>0</v>
      </c>
      <c r="I849" s="103" t="n">
        <f aca="false">IF(I$1="P",MAX(0,I$2-$C849),IF(I$1="C",MAX(0,$C849-I$2)))</f>
        <v>0</v>
      </c>
      <c r="J849" s="103" t="n">
        <f aca="false">IF(J$1="P",MAX(0,J$2-$C849),IF(J$1="C",MAX(0,$C849-J$2)))</f>
        <v>0</v>
      </c>
      <c r="K849" s="103" t="n">
        <f aca="false">IF(K$1="P",MAX(0,K$2-$C849),IF(K$1="C",MAX(0,$C849-K$2)))</f>
        <v>0</v>
      </c>
      <c r="L849" s="103" t="n">
        <f aca="false">IF(L$1="P",MAX(0,L$2-$C849),IF(L$1="C",MAX(0,$C849-L$2)))</f>
        <v>0</v>
      </c>
      <c r="M849" s="103" t="n">
        <f aca="false">IF(M$1="P",MAX(0,M$2-$C849),IF(M$1="C",MAX(0,$C849-M$2)))</f>
        <v>31.34</v>
      </c>
      <c r="N849" s="103" t="n">
        <f aca="false">IF(N$1="P",MAX(0,N$2-$C849),IF(N$1="C",MAX(0,$C849-N$2)))</f>
        <v>26.34</v>
      </c>
      <c r="O849" s="103" t="n">
        <f aca="false">IF(O$1="P",MAX(0,O$2-$C849),IF(O$1="C",MAX(0,$C849-O$2)))</f>
        <v>21.34</v>
      </c>
      <c r="P849" s="103" t="n">
        <f aca="false">IF(P$1="P",MAX(0,P$2-$C849),IF(P$1="C",MAX(0,$C849-P$2)))</f>
        <v>16.34</v>
      </c>
      <c r="Q849" s="103" t="n">
        <f aca="false">IF(Q$1="P",MAX(0,Q$2-$C849),IF(Q$1="C",MAX(0,$C849-Q$2)))</f>
        <v>11.34</v>
      </c>
      <c r="R849" s="103" t="n">
        <f aca="false">IF(R$1="P",MAX(0,R$2-$C849),IF(R$1="C",MAX(0,$C849-R$2)))</f>
        <v>1.34</v>
      </c>
      <c r="S849" s="103" t="n">
        <f aca="false">IF(S$1="P",MAX(0,S$2-$C849),IF(S$1="C",MAX(0,$C849-S$2)))</f>
        <v>0</v>
      </c>
      <c r="T849" s="104" t="n">
        <f aca="false">A849</f>
        <v>40</v>
      </c>
      <c r="U849" s="105" t="n">
        <f aca="false">VLOOKUP($B849,Gas!$B$3:$E$2506,2)</f>
        <v>5.235</v>
      </c>
      <c r="V849" s="46" t="n">
        <f aca="false">C849/U849</f>
        <v>9.80706781279847</v>
      </c>
      <c r="W849" s="99" t="n">
        <f aca="false">VLOOKUP($B849,Gas!$B$3:$E$2506,4)</f>
        <v>0.62837228129216</v>
      </c>
    </row>
    <row r="850" customFormat="false" ht="12.75" hidden="false" customHeight="false" outlineLevel="0" collapsed="false">
      <c r="A850" s="95" t="n">
        <f aca="false">MONTH(B850)+(YEAR(B850)-1998)*12</f>
        <v>40</v>
      </c>
      <c r="B850" s="101" t="n">
        <v>36990</v>
      </c>
      <c r="C850" s="102" t="n">
        <v>59.61</v>
      </c>
      <c r="D850" s="98" t="n">
        <f aca="false">LN(C850/C849)</f>
        <v>0.149353169788841</v>
      </c>
      <c r="E850" s="106" t="n">
        <f aca="false">STDEV(D841:D850)*SQRT(trade_day)</f>
        <v>1.12311249888554</v>
      </c>
      <c r="F850" s="97"/>
      <c r="G850" s="103" t="n">
        <f aca="false">IF(G$1="P",MAX(0,G$2-$C850),IF(G$1="C",MAX(0,$C850-G$2)))</f>
        <v>0</v>
      </c>
      <c r="H850" s="103" t="n">
        <f aca="false">IF(H$1="P",MAX(0,H$2-$C850),IF(H$1="C",MAX(0,$C850-H$2)))</f>
        <v>0</v>
      </c>
      <c r="I850" s="103" t="n">
        <f aca="false">IF(I$1="P",MAX(0,I$2-$C850),IF(I$1="C",MAX(0,$C850-I$2)))</f>
        <v>0</v>
      </c>
      <c r="J850" s="103" t="n">
        <f aca="false">IF(J$1="P",MAX(0,J$2-$C850),IF(J$1="C",MAX(0,$C850-J$2)))</f>
        <v>0</v>
      </c>
      <c r="K850" s="103" t="n">
        <f aca="false">IF(K$1="P",MAX(0,K$2-$C850),IF(K$1="C",MAX(0,$C850-K$2)))</f>
        <v>0</v>
      </c>
      <c r="L850" s="103" t="n">
        <f aca="false">IF(L$1="P",MAX(0,L$2-$C850),IF(L$1="C",MAX(0,$C850-L$2)))</f>
        <v>0</v>
      </c>
      <c r="M850" s="103" t="n">
        <f aca="false">IF(M$1="P",MAX(0,M$2-$C850),IF(M$1="C",MAX(0,$C850-M$2)))</f>
        <v>39.61</v>
      </c>
      <c r="N850" s="103" t="n">
        <f aca="false">IF(N$1="P",MAX(0,N$2-$C850),IF(N$1="C",MAX(0,$C850-N$2)))</f>
        <v>34.61</v>
      </c>
      <c r="O850" s="103" t="n">
        <f aca="false">IF(O$1="P",MAX(0,O$2-$C850),IF(O$1="C",MAX(0,$C850-O$2)))</f>
        <v>29.61</v>
      </c>
      <c r="P850" s="103" t="n">
        <f aca="false">IF(P$1="P",MAX(0,P$2-$C850),IF(P$1="C",MAX(0,$C850-P$2)))</f>
        <v>24.61</v>
      </c>
      <c r="Q850" s="103" t="n">
        <f aca="false">IF(Q$1="P",MAX(0,Q$2-$C850),IF(Q$1="C",MAX(0,$C850-Q$2)))</f>
        <v>19.61</v>
      </c>
      <c r="R850" s="103" t="n">
        <f aca="false">IF(R$1="P",MAX(0,R$2-$C850),IF(R$1="C",MAX(0,$C850-R$2)))</f>
        <v>9.61</v>
      </c>
      <c r="S850" s="103" t="n">
        <f aca="false">IF(S$1="P",MAX(0,S$2-$C850),IF(S$1="C",MAX(0,$C850-S$2)))</f>
        <v>0</v>
      </c>
      <c r="T850" s="104" t="n">
        <f aca="false">A850</f>
        <v>40</v>
      </c>
      <c r="U850" s="105" t="n">
        <f aca="false">VLOOKUP($B850,Gas!$B$3:$E$2506,2)</f>
        <v>5.355</v>
      </c>
      <c r="V850" s="46" t="n">
        <f aca="false">C850/U850</f>
        <v>11.1316526610644</v>
      </c>
      <c r="W850" s="99" t="n">
        <f aca="false">VLOOKUP($B850,Gas!$B$3:$E$2506,4)</f>
        <v>0.469542369700529</v>
      </c>
    </row>
    <row r="851" customFormat="false" ht="12.75" hidden="false" customHeight="false" outlineLevel="0" collapsed="false">
      <c r="A851" s="95" t="n">
        <f aca="false">MONTH(B851)+(YEAR(B851)-1998)*12</f>
        <v>40</v>
      </c>
      <c r="B851" s="101" t="n">
        <v>36991</v>
      </c>
      <c r="C851" s="102" t="n">
        <v>70.13</v>
      </c>
      <c r="D851" s="98" t="n">
        <f aca="false">LN(C851/C850)</f>
        <v>0.162527317316984</v>
      </c>
      <c r="E851" s="106" t="n">
        <f aca="false">STDEV(D842:D851)*SQRT(trade_day)</f>
        <v>1.33832002869132</v>
      </c>
      <c r="F851" s="97"/>
      <c r="G851" s="103" t="n">
        <f aca="false">IF(G$1="P",MAX(0,G$2-$C851),IF(G$1="C",MAX(0,$C851-G$2)))</f>
        <v>0</v>
      </c>
      <c r="H851" s="103" t="n">
        <f aca="false">IF(H$1="P",MAX(0,H$2-$C851),IF(H$1="C",MAX(0,$C851-H$2)))</f>
        <v>0</v>
      </c>
      <c r="I851" s="103" t="n">
        <f aca="false">IF(I$1="P",MAX(0,I$2-$C851),IF(I$1="C",MAX(0,$C851-I$2)))</f>
        <v>0</v>
      </c>
      <c r="J851" s="103" t="n">
        <f aca="false">IF(J$1="P",MAX(0,J$2-$C851),IF(J$1="C",MAX(0,$C851-J$2)))</f>
        <v>0</v>
      </c>
      <c r="K851" s="103" t="n">
        <f aca="false">IF(K$1="P",MAX(0,K$2-$C851),IF(K$1="C",MAX(0,$C851-K$2)))</f>
        <v>0</v>
      </c>
      <c r="L851" s="103" t="n">
        <f aca="false">IF(L$1="P",MAX(0,L$2-$C851),IF(L$1="C",MAX(0,$C851-L$2)))</f>
        <v>0</v>
      </c>
      <c r="M851" s="103" t="n">
        <f aca="false">IF(M$1="P",MAX(0,M$2-$C851),IF(M$1="C",MAX(0,$C851-M$2)))</f>
        <v>50.13</v>
      </c>
      <c r="N851" s="103" t="n">
        <f aca="false">IF(N$1="P",MAX(0,N$2-$C851),IF(N$1="C",MAX(0,$C851-N$2)))</f>
        <v>45.13</v>
      </c>
      <c r="O851" s="103" t="n">
        <f aca="false">IF(O$1="P",MAX(0,O$2-$C851),IF(O$1="C",MAX(0,$C851-O$2)))</f>
        <v>40.13</v>
      </c>
      <c r="P851" s="103" t="n">
        <f aca="false">IF(P$1="P",MAX(0,P$2-$C851),IF(P$1="C",MAX(0,$C851-P$2)))</f>
        <v>35.13</v>
      </c>
      <c r="Q851" s="103" t="n">
        <f aca="false">IF(Q$1="P",MAX(0,Q$2-$C851),IF(Q$1="C",MAX(0,$C851-Q$2)))</f>
        <v>30.13</v>
      </c>
      <c r="R851" s="103" t="n">
        <f aca="false">IF(R$1="P",MAX(0,R$2-$C851),IF(R$1="C",MAX(0,$C851-R$2)))</f>
        <v>20.13</v>
      </c>
      <c r="S851" s="103" t="n">
        <f aca="false">IF(S$1="P",MAX(0,S$2-$C851),IF(S$1="C",MAX(0,$C851-S$2)))</f>
        <v>0</v>
      </c>
      <c r="T851" s="104" t="n">
        <f aca="false">A851</f>
        <v>40</v>
      </c>
      <c r="U851" s="105" t="n">
        <f aca="false">VLOOKUP($B851,Gas!$B$3:$E$2506,2)</f>
        <v>5.47</v>
      </c>
      <c r="V851" s="46" t="n">
        <f aca="false">C851/U851</f>
        <v>12.8208409506399</v>
      </c>
      <c r="W851" s="99" t="n">
        <f aca="false">VLOOKUP($B851,Gas!$B$3:$E$2506,4)</f>
        <v>0.47870794392892</v>
      </c>
    </row>
    <row r="852" customFormat="false" ht="12.75" hidden="false" customHeight="false" outlineLevel="0" collapsed="false">
      <c r="A852" s="95" t="n">
        <f aca="false">MONTH(B852)+(YEAR(B852)-1998)*12</f>
        <v>40</v>
      </c>
      <c r="B852" s="101" t="n">
        <v>36992</v>
      </c>
      <c r="C852" s="102" t="n">
        <v>69.4</v>
      </c>
      <c r="D852" s="98" t="n">
        <f aca="false">LN(C852/C851)</f>
        <v>-0.0104637950360601</v>
      </c>
      <c r="E852" s="106" t="n">
        <f aca="false">STDEV(D843:D852)*SQRT(trade_day)</f>
        <v>1.21815769637096</v>
      </c>
      <c r="F852" s="97"/>
      <c r="G852" s="103" t="n">
        <f aca="false">IF(G$1="P",MAX(0,G$2-$C852),IF(G$1="C",MAX(0,$C852-G$2)))</f>
        <v>0</v>
      </c>
      <c r="H852" s="103" t="n">
        <f aca="false">IF(H$1="P",MAX(0,H$2-$C852),IF(H$1="C",MAX(0,$C852-H$2)))</f>
        <v>0</v>
      </c>
      <c r="I852" s="103" t="n">
        <f aca="false">IF(I$1="P",MAX(0,I$2-$C852),IF(I$1="C",MAX(0,$C852-I$2)))</f>
        <v>0</v>
      </c>
      <c r="J852" s="103" t="n">
        <f aca="false">IF(J$1="P",MAX(0,J$2-$C852),IF(J$1="C",MAX(0,$C852-J$2)))</f>
        <v>0</v>
      </c>
      <c r="K852" s="103" t="n">
        <f aca="false">IF(K$1="P",MAX(0,K$2-$C852),IF(K$1="C",MAX(0,$C852-K$2)))</f>
        <v>0</v>
      </c>
      <c r="L852" s="103" t="n">
        <f aca="false">IF(L$1="P",MAX(0,L$2-$C852),IF(L$1="C",MAX(0,$C852-L$2)))</f>
        <v>0</v>
      </c>
      <c r="M852" s="103" t="n">
        <f aca="false">IF(M$1="P",MAX(0,M$2-$C852),IF(M$1="C",MAX(0,$C852-M$2)))</f>
        <v>49.4</v>
      </c>
      <c r="N852" s="103" t="n">
        <f aca="false">IF(N$1="P",MAX(0,N$2-$C852),IF(N$1="C",MAX(0,$C852-N$2)))</f>
        <v>44.4</v>
      </c>
      <c r="O852" s="103" t="n">
        <f aca="false">IF(O$1="P",MAX(0,O$2-$C852),IF(O$1="C",MAX(0,$C852-O$2)))</f>
        <v>39.4</v>
      </c>
      <c r="P852" s="103" t="n">
        <f aca="false">IF(P$1="P",MAX(0,P$2-$C852),IF(P$1="C",MAX(0,$C852-P$2)))</f>
        <v>34.4</v>
      </c>
      <c r="Q852" s="103" t="n">
        <f aca="false">IF(Q$1="P",MAX(0,Q$2-$C852),IF(Q$1="C",MAX(0,$C852-Q$2)))</f>
        <v>29.4</v>
      </c>
      <c r="R852" s="103" t="n">
        <f aca="false">IF(R$1="P",MAX(0,R$2-$C852),IF(R$1="C",MAX(0,$C852-R$2)))</f>
        <v>19.4</v>
      </c>
      <c r="S852" s="103" t="n">
        <f aca="false">IF(S$1="P",MAX(0,S$2-$C852),IF(S$1="C",MAX(0,$C852-S$2)))</f>
        <v>0</v>
      </c>
      <c r="T852" s="104" t="n">
        <f aca="false">A852</f>
        <v>40</v>
      </c>
      <c r="U852" s="105" t="n">
        <f aca="false">VLOOKUP($B852,Gas!$B$3:$E$2506,2)</f>
        <v>5.545</v>
      </c>
      <c r="V852" s="46" t="n">
        <f aca="false">C852/U852</f>
        <v>12.5157799819657</v>
      </c>
      <c r="W852" s="99" t="n">
        <f aca="false">VLOOKUP($B852,Gas!$B$3:$E$2506,4)</f>
        <v>0.481810072297407</v>
      </c>
    </row>
    <row r="853" customFormat="false" ht="12.75" hidden="false" customHeight="false" outlineLevel="0" collapsed="false">
      <c r="A853" s="95" t="n">
        <f aca="false">MONTH(B853)+(YEAR(B853)-1998)*12</f>
        <v>40</v>
      </c>
      <c r="B853" s="101" t="n">
        <v>36993</v>
      </c>
      <c r="C853" s="102" t="n">
        <v>62.02</v>
      </c>
      <c r="D853" s="98" t="n">
        <f aca="false">LN(C853/C852)</f>
        <v>-0.112429953840456</v>
      </c>
      <c r="E853" s="106" t="n">
        <f aca="false">STDEV(D844:D853)*SQRT(trade_day)</f>
        <v>1.32632559141903</v>
      </c>
      <c r="F853" s="97"/>
      <c r="G853" s="103" t="n">
        <f aca="false">IF(G$1="P",MAX(0,G$2-$C853),IF(G$1="C",MAX(0,$C853-G$2)))</f>
        <v>0</v>
      </c>
      <c r="H853" s="103" t="n">
        <f aca="false">IF(H$1="P",MAX(0,H$2-$C853),IF(H$1="C",MAX(0,$C853-H$2)))</f>
        <v>0</v>
      </c>
      <c r="I853" s="103" t="n">
        <f aca="false">IF(I$1="P",MAX(0,I$2-$C853),IF(I$1="C",MAX(0,$C853-I$2)))</f>
        <v>0</v>
      </c>
      <c r="J853" s="103" t="n">
        <f aca="false">IF(J$1="P",MAX(0,J$2-$C853),IF(J$1="C",MAX(0,$C853-J$2)))</f>
        <v>0</v>
      </c>
      <c r="K853" s="103" t="n">
        <f aca="false">IF(K$1="P",MAX(0,K$2-$C853),IF(K$1="C",MAX(0,$C853-K$2)))</f>
        <v>0</v>
      </c>
      <c r="L853" s="103" t="n">
        <f aca="false">IF(L$1="P",MAX(0,L$2-$C853),IF(L$1="C",MAX(0,$C853-L$2)))</f>
        <v>0</v>
      </c>
      <c r="M853" s="103" t="n">
        <f aca="false">IF(M$1="P",MAX(0,M$2-$C853),IF(M$1="C",MAX(0,$C853-M$2)))</f>
        <v>42.02</v>
      </c>
      <c r="N853" s="103" t="n">
        <f aca="false">IF(N$1="P",MAX(0,N$2-$C853),IF(N$1="C",MAX(0,$C853-N$2)))</f>
        <v>37.02</v>
      </c>
      <c r="O853" s="103" t="n">
        <f aca="false">IF(O$1="P",MAX(0,O$2-$C853),IF(O$1="C",MAX(0,$C853-O$2)))</f>
        <v>32.02</v>
      </c>
      <c r="P853" s="103" t="n">
        <f aca="false">IF(P$1="P",MAX(0,P$2-$C853),IF(P$1="C",MAX(0,$C853-P$2)))</f>
        <v>27.02</v>
      </c>
      <c r="Q853" s="103" t="n">
        <f aca="false">IF(Q$1="P",MAX(0,Q$2-$C853),IF(Q$1="C",MAX(0,$C853-Q$2)))</f>
        <v>22.02</v>
      </c>
      <c r="R853" s="103" t="n">
        <f aca="false">IF(R$1="P",MAX(0,R$2-$C853),IF(R$1="C",MAX(0,$C853-R$2)))</f>
        <v>12.02</v>
      </c>
      <c r="S853" s="103" t="n">
        <f aca="false">IF(S$1="P",MAX(0,S$2-$C853),IF(S$1="C",MAX(0,$C853-S$2)))</f>
        <v>0</v>
      </c>
      <c r="T853" s="104" t="n">
        <f aca="false">A853</f>
        <v>40</v>
      </c>
      <c r="U853" s="105" t="n">
        <f aca="false">VLOOKUP($B853,Gas!$B$3:$E$2506,2)</f>
        <v>5.47</v>
      </c>
      <c r="V853" s="46" t="n">
        <f aca="false">C853/U853</f>
        <v>11.3382084095064</v>
      </c>
      <c r="W853" s="99" t="n">
        <f aca="false">VLOOKUP($B853,Gas!$B$3:$E$2506,4)</f>
        <v>0.493442371287408</v>
      </c>
    </row>
    <row r="854" customFormat="false" ht="12.75" hidden="false" customHeight="false" outlineLevel="0" collapsed="false">
      <c r="A854" s="95" t="n">
        <f aca="false">MONTH(B854)+(YEAR(B854)-1998)*12</f>
        <v>40</v>
      </c>
      <c r="B854" s="101" t="n">
        <v>36994</v>
      </c>
      <c r="C854" s="102" t="n">
        <v>50.32</v>
      </c>
      <c r="D854" s="98" t="n">
        <f aca="false">LN(C854/C853)</f>
        <v>-0.209054301280118</v>
      </c>
      <c r="E854" s="106" t="n">
        <f aca="false">STDEV(D845:D854)*SQRT(trade_day)</f>
        <v>1.79375628789693</v>
      </c>
      <c r="F854" s="97"/>
      <c r="G854" s="103" t="n">
        <f aca="false">IF(G$1="P",MAX(0,G$2-$C854),IF(G$1="C",MAX(0,$C854-G$2)))</f>
        <v>0</v>
      </c>
      <c r="H854" s="103" t="n">
        <f aca="false">IF(H$1="P",MAX(0,H$2-$C854),IF(H$1="C",MAX(0,$C854-H$2)))</f>
        <v>0</v>
      </c>
      <c r="I854" s="103" t="n">
        <f aca="false">IF(I$1="P",MAX(0,I$2-$C854),IF(I$1="C",MAX(0,$C854-I$2)))</f>
        <v>0</v>
      </c>
      <c r="J854" s="103" t="n">
        <f aca="false">IF(J$1="P",MAX(0,J$2-$C854),IF(J$1="C",MAX(0,$C854-J$2)))</f>
        <v>0</v>
      </c>
      <c r="K854" s="103" t="n">
        <f aca="false">IF(K$1="P",MAX(0,K$2-$C854),IF(K$1="C",MAX(0,$C854-K$2)))</f>
        <v>0</v>
      </c>
      <c r="L854" s="103" t="n">
        <f aca="false">IF(L$1="P",MAX(0,L$2-$C854),IF(L$1="C",MAX(0,$C854-L$2)))</f>
        <v>0</v>
      </c>
      <c r="M854" s="103" t="n">
        <f aca="false">IF(M$1="P",MAX(0,M$2-$C854),IF(M$1="C",MAX(0,$C854-M$2)))</f>
        <v>30.32</v>
      </c>
      <c r="N854" s="103" t="n">
        <f aca="false">IF(N$1="P",MAX(0,N$2-$C854),IF(N$1="C",MAX(0,$C854-N$2)))</f>
        <v>25.32</v>
      </c>
      <c r="O854" s="103" t="n">
        <f aca="false">IF(O$1="P",MAX(0,O$2-$C854),IF(O$1="C",MAX(0,$C854-O$2)))</f>
        <v>20.32</v>
      </c>
      <c r="P854" s="103" t="n">
        <f aca="false">IF(P$1="P",MAX(0,P$2-$C854),IF(P$1="C",MAX(0,$C854-P$2)))</f>
        <v>15.32</v>
      </c>
      <c r="Q854" s="103" t="n">
        <f aca="false">IF(Q$1="P",MAX(0,Q$2-$C854),IF(Q$1="C",MAX(0,$C854-Q$2)))</f>
        <v>10.32</v>
      </c>
      <c r="R854" s="103" t="n">
        <f aca="false">IF(R$1="P",MAX(0,R$2-$C854),IF(R$1="C",MAX(0,$C854-R$2)))</f>
        <v>0.32</v>
      </c>
      <c r="S854" s="103" t="n">
        <f aca="false">IF(S$1="P",MAX(0,S$2-$C854),IF(S$1="C",MAX(0,$C854-S$2)))</f>
        <v>0</v>
      </c>
      <c r="T854" s="104" t="n">
        <f aca="false">A854</f>
        <v>40</v>
      </c>
      <c r="U854" s="105" t="n">
        <f aca="false">VLOOKUP($B854,Gas!$B$3:$E$2506,2)</f>
        <v>5.345</v>
      </c>
      <c r="V854" s="46" t="n">
        <f aca="false">C854/U854</f>
        <v>9.41440598690365</v>
      </c>
      <c r="W854" s="99" t="n">
        <f aca="false">VLOOKUP($B854,Gas!$B$3:$E$2506,4)</f>
        <v>0.354832450876807</v>
      </c>
    </row>
    <row r="855" customFormat="false" ht="12.75" hidden="false" customHeight="false" outlineLevel="0" collapsed="false">
      <c r="A855" s="95" t="n">
        <f aca="false">MONTH(B855)+(YEAR(B855)-1998)*12</f>
        <v>40</v>
      </c>
      <c r="B855" s="101" t="n">
        <v>36997</v>
      </c>
      <c r="C855" s="102" t="n">
        <v>52.77</v>
      </c>
      <c r="D855" s="98" t="n">
        <f aca="false">LN(C855/C854)</f>
        <v>0.0475402350253915</v>
      </c>
      <c r="E855" s="106" t="n">
        <f aca="false">STDEV(D846:D855)*SQRT(trade_day)</f>
        <v>1.75321606777646</v>
      </c>
      <c r="F855" s="97"/>
      <c r="G855" s="103" t="n">
        <f aca="false">IF(G$1="P",MAX(0,G$2-$C855),IF(G$1="C",MAX(0,$C855-G$2)))</f>
        <v>0</v>
      </c>
      <c r="H855" s="103" t="n">
        <f aca="false">IF(H$1="P",MAX(0,H$2-$C855),IF(H$1="C",MAX(0,$C855-H$2)))</f>
        <v>0</v>
      </c>
      <c r="I855" s="103" t="n">
        <f aca="false">IF(I$1="P",MAX(0,I$2-$C855),IF(I$1="C",MAX(0,$C855-I$2)))</f>
        <v>0</v>
      </c>
      <c r="J855" s="103" t="n">
        <f aca="false">IF(J$1="P",MAX(0,J$2-$C855),IF(J$1="C",MAX(0,$C855-J$2)))</f>
        <v>0</v>
      </c>
      <c r="K855" s="103" t="n">
        <f aca="false">IF(K$1="P",MAX(0,K$2-$C855),IF(K$1="C",MAX(0,$C855-K$2)))</f>
        <v>0</v>
      </c>
      <c r="L855" s="103" t="n">
        <f aca="false">IF(L$1="P",MAX(0,L$2-$C855),IF(L$1="C",MAX(0,$C855-L$2)))</f>
        <v>0</v>
      </c>
      <c r="M855" s="103" t="n">
        <f aca="false">IF(M$1="P",MAX(0,M$2-$C855),IF(M$1="C",MAX(0,$C855-M$2)))</f>
        <v>32.77</v>
      </c>
      <c r="N855" s="103" t="n">
        <f aca="false">IF(N$1="P",MAX(0,N$2-$C855),IF(N$1="C",MAX(0,$C855-N$2)))</f>
        <v>27.77</v>
      </c>
      <c r="O855" s="103" t="n">
        <f aca="false">IF(O$1="P",MAX(0,O$2-$C855),IF(O$1="C",MAX(0,$C855-O$2)))</f>
        <v>22.77</v>
      </c>
      <c r="P855" s="103" t="n">
        <f aca="false">IF(P$1="P",MAX(0,P$2-$C855),IF(P$1="C",MAX(0,$C855-P$2)))</f>
        <v>17.77</v>
      </c>
      <c r="Q855" s="103" t="n">
        <f aca="false">IF(Q$1="P",MAX(0,Q$2-$C855),IF(Q$1="C",MAX(0,$C855-Q$2)))</f>
        <v>12.77</v>
      </c>
      <c r="R855" s="103" t="n">
        <f aca="false">IF(R$1="P",MAX(0,R$2-$C855),IF(R$1="C",MAX(0,$C855-R$2)))</f>
        <v>2.77</v>
      </c>
      <c r="S855" s="103" t="n">
        <f aca="false">IF(S$1="P",MAX(0,S$2-$C855),IF(S$1="C",MAX(0,$C855-S$2)))</f>
        <v>0</v>
      </c>
      <c r="T855" s="104" t="n">
        <f aca="false">A855</f>
        <v>40</v>
      </c>
      <c r="U855" s="105" t="n">
        <f aca="false">VLOOKUP($B855,Gas!$B$3:$E$2506,2)</f>
        <v>5.345</v>
      </c>
      <c r="V855" s="46" t="n">
        <f aca="false">C855/U855</f>
        <v>9.87277829747428</v>
      </c>
      <c r="W855" s="99" t="n">
        <f aca="false">VLOOKUP($B855,Gas!$B$3:$E$2506,4)</f>
        <v>0.272217485456005</v>
      </c>
    </row>
    <row r="856" customFormat="false" ht="12.75" hidden="false" customHeight="false" outlineLevel="0" collapsed="false">
      <c r="A856" s="95" t="n">
        <f aca="false">MONTH(B856)+(YEAR(B856)-1998)*12</f>
        <v>40</v>
      </c>
      <c r="B856" s="101" t="n">
        <v>36998</v>
      </c>
      <c r="C856" s="102" t="n">
        <v>50.62</v>
      </c>
      <c r="D856" s="98" t="n">
        <f aca="false">LN(C856/C855)</f>
        <v>-0.0415960923005986</v>
      </c>
      <c r="E856" s="106" t="n">
        <f aca="false">STDEV(D847:D856)*SQRT(trade_day)</f>
        <v>1.77009676120935</v>
      </c>
      <c r="F856" s="97"/>
      <c r="G856" s="103" t="n">
        <f aca="false">IF(G$1="P",MAX(0,G$2-$C856),IF(G$1="C",MAX(0,$C856-G$2)))</f>
        <v>0</v>
      </c>
      <c r="H856" s="103" t="n">
        <f aca="false">IF(H$1="P",MAX(0,H$2-$C856),IF(H$1="C",MAX(0,$C856-H$2)))</f>
        <v>0</v>
      </c>
      <c r="I856" s="103" t="n">
        <f aca="false">IF(I$1="P",MAX(0,I$2-$C856),IF(I$1="C",MAX(0,$C856-I$2)))</f>
        <v>0</v>
      </c>
      <c r="J856" s="103" t="n">
        <f aca="false">IF(J$1="P",MAX(0,J$2-$C856),IF(J$1="C",MAX(0,$C856-J$2)))</f>
        <v>0</v>
      </c>
      <c r="K856" s="103" t="n">
        <f aca="false">IF(K$1="P",MAX(0,K$2-$C856),IF(K$1="C",MAX(0,$C856-K$2)))</f>
        <v>0</v>
      </c>
      <c r="L856" s="103" t="n">
        <f aca="false">IF(L$1="P",MAX(0,L$2-$C856),IF(L$1="C",MAX(0,$C856-L$2)))</f>
        <v>0</v>
      </c>
      <c r="M856" s="103" t="n">
        <f aca="false">IF(M$1="P",MAX(0,M$2-$C856),IF(M$1="C",MAX(0,$C856-M$2)))</f>
        <v>30.62</v>
      </c>
      <c r="N856" s="103" t="n">
        <f aca="false">IF(N$1="P",MAX(0,N$2-$C856),IF(N$1="C",MAX(0,$C856-N$2)))</f>
        <v>25.62</v>
      </c>
      <c r="O856" s="103" t="n">
        <f aca="false">IF(O$1="P",MAX(0,O$2-$C856),IF(O$1="C",MAX(0,$C856-O$2)))</f>
        <v>20.62</v>
      </c>
      <c r="P856" s="103" t="n">
        <f aca="false">IF(P$1="P",MAX(0,P$2-$C856),IF(P$1="C",MAX(0,$C856-P$2)))</f>
        <v>15.62</v>
      </c>
      <c r="Q856" s="103" t="n">
        <f aca="false">IF(Q$1="P",MAX(0,Q$2-$C856),IF(Q$1="C",MAX(0,$C856-Q$2)))</f>
        <v>10.62</v>
      </c>
      <c r="R856" s="103" t="n">
        <f aca="false">IF(R$1="P",MAX(0,R$2-$C856),IF(R$1="C",MAX(0,$C856-R$2)))</f>
        <v>0.619999999999997</v>
      </c>
      <c r="S856" s="103" t="n">
        <f aca="false">IF(S$1="P",MAX(0,S$2-$C856),IF(S$1="C",MAX(0,$C856-S$2)))</f>
        <v>0</v>
      </c>
      <c r="T856" s="104" t="n">
        <f aca="false">A856</f>
        <v>40</v>
      </c>
      <c r="U856" s="105" t="n">
        <f aca="false">VLOOKUP($B856,Gas!$B$3:$E$2506,2)</f>
        <v>5.48</v>
      </c>
      <c r="V856" s="46" t="n">
        <f aca="false">C856/U856</f>
        <v>9.23722627737226</v>
      </c>
      <c r="W856" s="99" t="n">
        <f aca="false">VLOOKUP($B856,Gas!$B$3:$E$2506,4)</f>
        <v>0.279460702545989</v>
      </c>
    </row>
    <row r="857" customFormat="false" ht="12.75" hidden="false" customHeight="false" outlineLevel="0" collapsed="false">
      <c r="A857" s="95" t="n">
        <f aca="false">MONTH(B857)+(YEAR(B857)-1998)*12</f>
        <v>40</v>
      </c>
      <c r="B857" s="101" t="n">
        <v>36999</v>
      </c>
      <c r="C857" s="102" t="n">
        <v>56.55</v>
      </c>
      <c r="D857" s="98" t="n">
        <f aca="false">LN(C857/C856)</f>
        <v>0.110778447445151</v>
      </c>
      <c r="E857" s="106" t="n">
        <f aca="false">STDEV(D848:D857)*SQRT(trade_day)</f>
        <v>1.83932931075457</v>
      </c>
      <c r="F857" s="97"/>
      <c r="G857" s="103" t="n">
        <f aca="false">IF(G$1="P",MAX(0,G$2-$C857),IF(G$1="C",MAX(0,$C857-G$2)))</f>
        <v>0</v>
      </c>
      <c r="H857" s="103" t="n">
        <f aca="false">IF(H$1="P",MAX(0,H$2-$C857),IF(H$1="C",MAX(0,$C857-H$2)))</f>
        <v>0</v>
      </c>
      <c r="I857" s="103" t="n">
        <f aca="false">IF(I$1="P",MAX(0,I$2-$C857),IF(I$1="C",MAX(0,$C857-I$2)))</f>
        <v>0</v>
      </c>
      <c r="J857" s="103" t="n">
        <f aca="false">IF(J$1="P",MAX(0,J$2-$C857),IF(J$1="C",MAX(0,$C857-J$2)))</f>
        <v>0</v>
      </c>
      <c r="K857" s="103" t="n">
        <f aca="false">IF(K$1="P",MAX(0,K$2-$C857),IF(K$1="C",MAX(0,$C857-K$2)))</f>
        <v>0</v>
      </c>
      <c r="L857" s="103" t="n">
        <f aca="false">IF(L$1="P",MAX(0,L$2-$C857),IF(L$1="C",MAX(0,$C857-L$2)))</f>
        <v>0</v>
      </c>
      <c r="M857" s="103" t="n">
        <f aca="false">IF(M$1="P",MAX(0,M$2-$C857),IF(M$1="C",MAX(0,$C857-M$2)))</f>
        <v>36.55</v>
      </c>
      <c r="N857" s="103" t="n">
        <f aca="false">IF(N$1="P",MAX(0,N$2-$C857),IF(N$1="C",MAX(0,$C857-N$2)))</f>
        <v>31.55</v>
      </c>
      <c r="O857" s="103" t="n">
        <f aca="false">IF(O$1="P",MAX(0,O$2-$C857),IF(O$1="C",MAX(0,$C857-O$2)))</f>
        <v>26.55</v>
      </c>
      <c r="P857" s="103" t="n">
        <f aca="false">IF(P$1="P",MAX(0,P$2-$C857),IF(P$1="C",MAX(0,$C857-P$2)))</f>
        <v>21.55</v>
      </c>
      <c r="Q857" s="103" t="n">
        <f aca="false">IF(Q$1="P",MAX(0,Q$2-$C857),IF(Q$1="C",MAX(0,$C857-Q$2)))</f>
        <v>16.55</v>
      </c>
      <c r="R857" s="103" t="n">
        <f aca="false">IF(R$1="P",MAX(0,R$2-$C857),IF(R$1="C",MAX(0,$C857-R$2)))</f>
        <v>6.55</v>
      </c>
      <c r="S857" s="103" t="n">
        <f aca="false">IF(S$1="P",MAX(0,S$2-$C857),IF(S$1="C",MAX(0,$C857-S$2)))</f>
        <v>0</v>
      </c>
      <c r="T857" s="104" t="n">
        <f aca="false">A857</f>
        <v>40</v>
      </c>
      <c r="U857" s="105" t="n">
        <f aca="false">VLOOKUP($B857,Gas!$B$3:$E$2506,2)</f>
        <v>5.375</v>
      </c>
      <c r="V857" s="46" t="n">
        <f aca="false">C857/U857</f>
        <v>10.5209302325581</v>
      </c>
      <c r="W857" s="99" t="n">
        <f aca="false">VLOOKUP($B857,Gas!$B$3:$E$2506,4)</f>
        <v>0.308837621900159</v>
      </c>
    </row>
    <row r="858" customFormat="false" ht="12.75" hidden="false" customHeight="false" outlineLevel="0" collapsed="false">
      <c r="A858" s="95" t="n">
        <f aca="false">MONTH(B858)+(YEAR(B858)-1998)*12</f>
        <v>40</v>
      </c>
      <c r="B858" s="101" t="n">
        <v>37000</v>
      </c>
      <c r="C858" s="102" t="n">
        <v>53.48</v>
      </c>
      <c r="D858" s="98" t="n">
        <f aca="false">LN(C858/C857)</f>
        <v>-0.055817450328387</v>
      </c>
      <c r="E858" s="106" t="n">
        <f aca="false">STDEV(D849:D858)*SQRT(trade_day)</f>
        <v>1.85928898375137</v>
      </c>
      <c r="F858" s="97"/>
      <c r="G858" s="103" t="n">
        <f aca="false">IF(G$1="P",MAX(0,G$2-$C858),IF(G$1="C",MAX(0,$C858-G$2)))</f>
        <v>0</v>
      </c>
      <c r="H858" s="103" t="n">
        <f aca="false">IF(H$1="P",MAX(0,H$2-$C858),IF(H$1="C",MAX(0,$C858-H$2)))</f>
        <v>0</v>
      </c>
      <c r="I858" s="103" t="n">
        <f aca="false">IF(I$1="P",MAX(0,I$2-$C858),IF(I$1="C",MAX(0,$C858-I$2)))</f>
        <v>0</v>
      </c>
      <c r="J858" s="103" t="n">
        <f aca="false">IF(J$1="P",MAX(0,J$2-$C858),IF(J$1="C",MAX(0,$C858-J$2)))</f>
        <v>0</v>
      </c>
      <c r="K858" s="103" t="n">
        <f aca="false">IF(K$1="P",MAX(0,K$2-$C858),IF(K$1="C",MAX(0,$C858-K$2)))</f>
        <v>0</v>
      </c>
      <c r="L858" s="103" t="n">
        <f aca="false">IF(L$1="P",MAX(0,L$2-$C858),IF(L$1="C",MAX(0,$C858-L$2)))</f>
        <v>0</v>
      </c>
      <c r="M858" s="103" t="n">
        <f aca="false">IF(M$1="P",MAX(0,M$2-$C858),IF(M$1="C",MAX(0,$C858-M$2)))</f>
        <v>33.48</v>
      </c>
      <c r="N858" s="103" t="n">
        <f aca="false">IF(N$1="P",MAX(0,N$2-$C858),IF(N$1="C",MAX(0,$C858-N$2)))</f>
        <v>28.48</v>
      </c>
      <c r="O858" s="103" t="n">
        <f aca="false">IF(O$1="P",MAX(0,O$2-$C858),IF(O$1="C",MAX(0,$C858-O$2)))</f>
        <v>23.48</v>
      </c>
      <c r="P858" s="103" t="n">
        <f aca="false">IF(P$1="P",MAX(0,P$2-$C858),IF(P$1="C",MAX(0,$C858-P$2)))</f>
        <v>18.48</v>
      </c>
      <c r="Q858" s="103" t="n">
        <f aca="false">IF(Q$1="P",MAX(0,Q$2-$C858),IF(Q$1="C",MAX(0,$C858-Q$2)))</f>
        <v>13.48</v>
      </c>
      <c r="R858" s="103" t="n">
        <f aca="false">IF(R$1="P",MAX(0,R$2-$C858),IF(R$1="C",MAX(0,$C858-R$2)))</f>
        <v>3.48</v>
      </c>
      <c r="S858" s="103" t="n">
        <f aca="false">IF(S$1="P",MAX(0,S$2-$C858),IF(S$1="C",MAX(0,$C858-S$2)))</f>
        <v>0</v>
      </c>
      <c r="T858" s="104" t="n">
        <f aca="false">A858</f>
        <v>40</v>
      </c>
      <c r="U858" s="105" t="n">
        <f aca="false">VLOOKUP($B858,Gas!$B$3:$E$2506,2)</f>
        <v>5.155</v>
      </c>
      <c r="V858" s="46" t="n">
        <f aca="false">C858/U858</f>
        <v>10.3743937924345</v>
      </c>
      <c r="W858" s="99" t="n">
        <f aca="false">VLOOKUP($B858,Gas!$B$3:$E$2506,4)</f>
        <v>0.400490355923568</v>
      </c>
    </row>
    <row r="859" customFormat="false" ht="12.75" hidden="false" customHeight="false" outlineLevel="0" collapsed="false">
      <c r="A859" s="95" t="n">
        <f aca="false">MONTH(B859)+(YEAR(B859)-1998)*12</f>
        <v>40</v>
      </c>
      <c r="B859" s="101" t="n">
        <v>37001</v>
      </c>
      <c r="C859" s="102" t="n">
        <v>46.86</v>
      </c>
      <c r="D859" s="98" t="n">
        <f aca="false">LN(C859/C858)</f>
        <v>-0.132143319154093</v>
      </c>
      <c r="E859" s="106" t="n">
        <f aca="false">STDEV(D850:D859)*SQRT(trade_day)</f>
        <v>1.98032775464729</v>
      </c>
      <c r="F859" s="97"/>
      <c r="G859" s="103" t="n">
        <f aca="false">IF(G$1="P",MAX(0,G$2-$C859),IF(G$1="C",MAX(0,$C859-G$2)))</f>
        <v>0</v>
      </c>
      <c r="H859" s="103" t="n">
        <f aca="false">IF(H$1="P",MAX(0,H$2-$C859),IF(H$1="C",MAX(0,$C859-H$2)))</f>
        <v>0</v>
      </c>
      <c r="I859" s="103" t="n">
        <f aca="false">IF(I$1="P",MAX(0,I$2-$C859),IF(I$1="C",MAX(0,$C859-I$2)))</f>
        <v>0</v>
      </c>
      <c r="J859" s="103" t="n">
        <f aca="false">IF(J$1="P",MAX(0,J$2-$C859),IF(J$1="C",MAX(0,$C859-J$2)))</f>
        <v>0</v>
      </c>
      <c r="K859" s="103" t="n">
        <f aca="false">IF(K$1="P",MAX(0,K$2-$C859),IF(K$1="C",MAX(0,$C859-K$2)))</f>
        <v>0</v>
      </c>
      <c r="L859" s="103" t="n">
        <f aca="false">IF(L$1="P",MAX(0,L$2-$C859),IF(L$1="C",MAX(0,$C859-L$2)))</f>
        <v>3.14</v>
      </c>
      <c r="M859" s="103" t="n">
        <f aca="false">IF(M$1="P",MAX(0,M$2-$C859),IF(M$1="C",MAX(0,$C859-M$2)))</f>
        <v>26.86</v>
      </c>
      <c r="N859" s="103" t="n">
        <f aca="false">IF(N$1="P",MAX(0,N$2-$C859),IF(N$1="C",MAX(0,$C859-N$2)))</f>
        <v>21.86</v>
      </c>
      <c r="O859" s="103" t="n">
        <f aca="false">IF(O$1="P",MAX(0,O$2-$C859),IF(O$1="C",MAX(0,$C859-O$2)))</f>
        <v>16.86</v>
      </c>
      <c r="P859" s="103" t="n">
        <f aca="false">IF(P$1="P",MAX(0,P$2-$C859),IF(P$1="C",MAX(0,$C859-P$2)))</f>
        <v>11.86</v>
      </c>
      <c r="Q859" s="103" t="n">
        <f aca="false">IF(Q$1="P",MAX(0,Q$2-$C859),IF(Q$1="C",MAX(0,$C859-Q$2)))</f>
        <v>6.86</v>
      </c>
      <c r="R859" s="103" t="n">
        <f aca="false">IF(R$1="P",MAX(0,R$2-$C859),IF(R$1="C",MAX(0,$C859-R$2)))</f>
        <v>0</v>
      </c>
      <c r="S859" s="103" t="n">
        <f aca="false">IF(S$1="P",MAX(0,S$2-$C859),IF(S$1="C",MAX(0,$C859-S$2)))</f>
        <v>0</v>
      </c>
      <c r="T859" s="104" t="n">
        <f aca="false">A859</f>
        <v>40</v>
      </c>
      <c r="U859" s="105" t="n">
        <f aca="false">VLOOKUP($B859,Gas!$B$3:$E$2506,2)</f>
        <v>5.07</v>
      </c>
      <c r="V859" s="46" t="n">
        <f aca="false">C859/U859</f>
        <v>9.24260355029586</v>
      </c>
      <c r="W859" s="99" t="n">
        <f aca="false">VLOOKUP($B859,Gas!$B$3:$E$2506,4)</f>
        <v>0.368487394003798</v>
      </c>
    </row>
    <row r="860" customFormat="false" ht="12.75" hidden="false" customHeight="false" outlineLevel="0" collapsed="false">
      <c r="A860" s="95" t="n">
        <f aca="false">MONTH(B860)+(YEAR(B860)-1998)*12</f>
        <v>40</v>
      </c>
      <c r="B860" s="101" t="n">
        <v>37004</v>
      </c>
      <c r="C860" s="102" t="n">
        <v>62.23</v>
      </c>
      <c r="D860" s="98" t="n">
        <f aca="false">LN(C860/C859)</f>
        <v>0.283672765501477</v>
      </c>
      <c r="E860" s="106" t="n">
        <f aca="false">STDEV(D851:D860)*SQRT(trade_day)</f>
        <v>2.35698519671899</v>
      </c>
      <c r="F860" s="97"/>
      <c r="G860" s="103" t="n">
        <f aca="false">IF(G$1="P",MAX(0,G$2-$C860),IF(G$1="C",MAX(0,$C860-G$2)))</f>
        <v>0</v>
      </c>
      <c r="H860" s="103" t="n">
        <f aca="false">IF(H$1="P",MAX(0,H$2-$C860),IF(H$1="C",MAX(0,$C860-H$2)))</f>
        <v>0</v>
      </c>
      <c r="I860" s="103" t="n">
        <f aca="false">IF(I$1="P",MAX(0,I$2-$C860),IF(I$1="C",MAX(0,$C860-I$2)))</f>
        <v>0</v>
      </c>
      <c r="J860" s="103" t="n">
        <f aca="false">IF(J$1="P",MAX(0,J$2-$C860),IF(J$1="C",MAX(0,$C860-J$2)))</f>
        <v>0</v>
      </c>
      <c r="K860" s="103" t="n">
        <f aca="false">IF(K$1="P",MAX(0,K$2-$C860),IF(K$1="C",MAX(0,$C860-K$2)))</f>
        <v>0</v>
      </c>
      <c r="L860" s="103" t="n">
        <f aca="false">IF(L$1="P",MAX(0,L$2-$C860),IF(L$1="C",MAX(0,$C860-L$2)))</f>
        <v>0</v>
      </c>
      <c r="M860" s="103" t="n">
        <f aca="false">IF(M$1="P",MAX(0,M$2-$C860),IF(M$1="C",MAX(0,$C860-M$2)))</f>
        <v>42.23</v>
      </c>
      <c r="N860" s="103" t="n">
        <f aca="false">IF(N$1="P",MAX(0,N$2-$C860),IF(N$1="C",MAX(0,$C860-N$2)))</f>
        <v>37.23</v>
      </c>
      <c r="O860" s="103" t="n">
        <f aca="false">IF(O$1="P",MAX(0,O$2-$C860),IF(O$1="C",MAX(0,$C860-O$2)))</f>
        <v>32.23</v>
      </c>
      <c r="P860" s="103" t="n">
        <f aca="false">IF(P$1="P",MAX(0,P$2-$C860),IF(P$1="C",MAX(0,$C860-P$2)))</f>
        <v>27.23</v>
      </c>
      <c r="Q860" s="103" t="n">
        <f aca="false">IF(Q$1="P",MAX(0,Q$2-$C860),IF(Q$1="C",MAX(0,$C860-Q$2)))</f>
        <v>22.23</v>
      </c>
      <c r="R860" s="103" t="n">
        <f aca="false">IF(R$1="P",MAX(0,R$2-$C860),IF(R$1="C",MAX(0,$C860-R$2)))</f>
        <v>12.23</v>
      </c>
      <c r="S860" s="103" t="n">
        <f aca="false">IF(S$1="P",MAX(0,S$2-$C860),IF(S$1="C",MAX(0,$C860-S$2)))</f>
        <v>0</v>
      </c>
      <c r="T860" s="104" t="n">
        <f aca="false">A860</f>
        <v>40</v>
      </c>
      <c r="U860" s="105" t="n">
        <f aca="false">VLOOKUP($B860,Gas!$B$3:$E$2506,2)</f>
        <v>5.01</v>
      </c>
      <c r="V860" s="46" t="n">
        <f aca="false">C860/U860</f>
        <v>12.4211576846307</v>
      </c>
      <c r="W860" s="99" t="n">
        <f aca="false">VLOOKUP($B860,Gas!$B$3:$E$2506,4)</f>
        <v>0.333484699060781</v>
      </c>
    </row>
    <row r="861" customFormat="false" ht="12.75" hidden="false" customHeight="false" outlineLevel="0" collapsed="false">
      <c r="A861" s="95" t="n">
        <f aca="false">MONTH(B861)+(YEAR(B861)-1998)*12</f>
        <v>40</v>
      </c>
      <c r="B861" s="101" t="n">
        <v>37005</v>
      </c>
      <c r="C861" s="102" t="n">
        <v>52.49</v>
      </c>
      <c r="D861" s="98" t="n">
        <f aca="false">LN(C861/C860)</f>
        <v>-0.170214523316918</v>
      </c>
      <c r="E861" s="106" t="n">
        <f aca="false">STDEV(D852:D861)*SQRT(trade_day)</f>
        <v>2.32344509177664</v>
      </c>
      <c r="F861" s="97"/>
      <c r="G861" s="103" t="n">
        <f aca="false">IF(G$1="P",MAX(0,G$2-$C861),IF(G$1="C",MAX(0,$C861-G$2)))</f>
        <v>0</v>
      </c>
      <c r="H861" s="103" t="n">
        <f aca="false">IF(H$1="P",MAX(0,H$2-$C861),IF(H$1="C",MAX(0,$C861-H$2)))</f>
        <v>0</v>
      </c>
      <c r="I861" s="103" t="n">
        <f aca="false">IF(I$1="P",MAX(0,I$2-$C861),IF(I$1="C",MAX(0,$C861-I$2)))</f>
        <v>0</v>
      </c>
      <c r="J861" s="103" t="n">
        <f aca="false">IF(J$1="P",MAX(0,J$2-$C861),IF(J$1="C",MAX(0,$C861-J$2)))</f>
        <v>0</v>
      </c>
      <c r="K861" s="103" t="n">
        <f aca="false">IF(K$1="P",MAX(0,K$2-$C861),IF(K$1="C",MAX(0,$C861-K$2)))</f>
        <v>0</v>
      </c>
      <c r="L861" s="103" t="n">
        <f aca="false">IF(L$1="P",MAX(0,L$2-$C861),IF(L$1="C",MAX(0,$C861-L$2)))</f>
        <v>0</v>
      </c>
      <c r="M861" s="103" t="n">
        <f aca="false">IF(M$1="P",MAX(0,M$2-$C861),IF(M$1="C",MAX(0,$C861-M$2)))</f>
        <v>32.49</v>
      </c>
      <c r="N861" s="103" t="n">
        <f aca="false">IF(N$1="P",MAX(0,N$2-$C861),IF(N$1="C",MAX(0,$C861-N$2)))</f>
        <v>27.49</v>
      </c>
      <c r="O861" s="103" t="n">
        <f aca="false">IF(O$1="P",MAX(0,O$2-$C861),IF(O$1="C",MAX(0,$C861-O$2)))</f>
        <v>22.49</v>
      </c>
      <c r="P861" s="103" t="n">
        <f aca="false">IF(P$1="P",MAX(0,P$2-$C861),IF(P$1="C",MAX(0,$C861-P$2)))</f>
        <v>17.49</v>
      </c>
      <c r="Q861" s="103" t="n">
        <f aca="false">IF(Q$1="P",MAX(0,Q$2-$C861),IF(Q$1="C",MAX(0,$C861-Q$2)))</f>
        <v>12.49</v>
      </c>
      <c r="R861" s="103" t="n">
        <f aca="false">IF(R$1="P",MAX(0,R$2-$C861),IF(R$1="C",MAX(0,$C861-R$2)))</f>
        <v>2.49</v>
      </c>
      <c r="S861" s="103" t="n">
        <f aca="false">IF(S$1="P",MAX(0,S$2-$C861),IF(S$1="C",MAX(0,$C861-S$2)))</f>
        <v>0</v>
      </c>
      <c r="T861" s="104" t="n">
        <f aca="false">A861</f>
        <v>40</v>
      </c>
      <c r="U861" s="105" t="n">
        <f aca="false">VLOOKUP($B861,Gas!$B$3:$E$2506,2)</f>
        <v>5.07</v>
      </c>
      <c r="V861" s="46" t="n">
        <f aca="false">C861/U861</f>
        <v>10.353057199211</v>
      </c>
      <c r="W861" s="99" t="n">
        <f aca="false">VLOOKUP($B861,Gas!$B$3:$E$2506,4)</f>
        <v>0.350192953348097</v>
      </c>
    </row>
    <row r="862" customFormat="false" ht="12.75" hidden="false" customHeight="false" outlineLevel="0" collapsed="false">
      <c r="A862" s="95" t="n">
        <f aca="false">MONTH(B862)+(YEAR(B862)-1998)*12</f>
        <v>40</v>
      </c>
      <c r="B862" s="101" t="n">
        <v>37006</v>
      </c>
      <c r="C862" s="102" t="n">
        <v>43.9</v>
      </c>
      <c r="D862" s="98" t="n">
        <f aca="false">LN(C862/C861)</f>
        <v>-0.178708355183083</v>
      </c>
      <c r="E862" s="106" t="n">
        <f aca="false">STDEV(D853:D862)*SQRT(trade_day)</f>
        <v>2.43578544170742</v>
      </c>
      <c r="F862" s="97"/>
      <c r="G862" s="103" t="n">
        <f aca="false">IF(G$1="P",MAX(0,G$2-$C862),IF(G$1="C",MAX(0,$C862-G$2)))</f>
        <v>0</v>
      </c>
      <c r="H862" s="103" t="n">
        <f aca="false">IF(H$1="P",MAX(0,H$2-$C862),IF(H$1="C",MAX(0,$C862-H$2)))</f>
        <v>0</v>
      </c>
      <c r="I862" s="103" t="n">
        <f aca="false">IF(I$1="P",MAX(0,I$2-$C862),IF(I$1="C",MAX(0,$C862-I$2)))</f>
        <v>0</v>
      </c>
      <c r="J862" s="103" t="n">
        <f aca="false">IF(J$1="P",MAX(0,J$2-$C862),IF(J$1="C",MAX(0,$C862-J$2)))</f>
        <v>0</v>
      </c>
      <c r="K862" s="103" t="n">
        <f aca="false">IF(K$1="P",MAX(0,K$2-$C862),IF(K$1="C",MAX(0,$C862-K$2)))</f>
        <v>0</v>
      </c>
      <c r="L862" s="103" t="n">
        <f aca="false">IF(L$1="P",MAX(0,L$2-$C862),IF(L$1="C",MAX(0,$C862-L$2)))</f>
        <v>6.1</v>
      </c>
      <c r="M862" s="103" t="n">
        <f aca="false">IF(M$1="P",MAX(0,M$2-$C862),IF(M$1="C",MAX(0,$C862-M$2)))</f>
        <v>23.9</v>
      </c>
      <c r="N862" s="103" t="n">
        <f aca="false">IF(N$1="P",MAX(0,N$2-$C862),IF(N$1="C",MAX(0,$C862-N$2)))</f>
        <v>18.9</v>
      </c>
      <c r="O862" s="103" t="n">
        <f aca="false">IF(O$1="P",MAX(0,O$2-$C862),IF(O$1="C",MAX(0,$C862-O$2)))</f>
        <v>13.9</v>
      </c>
      <c r="P862" s="103" t="n">
        <f aca="false">IF(P$1="P",MAX(0,P$2-$C862),IF(P$1="C",MAX(0,$C862-P$2)))</f>
        <v>8.9</v>
      </c>
      <c r="Q862" s="103" t="n">
        <f aca="false">IF(Q$1="P",MAX(0,Q$2-$C862),IF(Q$1="C",MAX(0,$C862-Q$2)))</f>
        <v>3.9</v>
      </c>
      <c r="R862" s="103" t="n">
        <f aca="false">IF(R$1="P",MAX(0,R$2-$C862),IF(R$1="C",MAX(0,$C862-R$2)))</f>
        <v>0</v>
      </c>
      <c r="S862" s="103" t="n">
        <f aca="false">IF(S$1="P",MAX(0,S$2-$C862),IF(S$1="C",MAX(0,$C862-S$2)))</f>
        <v>0</v>
      </c>
      <c r="T862" s="104" t="n">
        <f aca="false">A862</f>
        <v>40</v>
      </c>
      <c r="U862" s="105" t="n">
        <f aca="false">VLOOKUP($B862,Gas!$B$3:$E$2506,2)</f>
        <v>5.12</v>
      </c>
      <c r="V862" s="46" t="n">
        <f aca="false">C862/U862</f>
        <v>8.57421875</v>
      </c>
      <c r="W862" s="99" t="n">
        <f aca="false">VLOOKUP($B862,Gas!$B$3:$E$2506,4)</f>
        <v>0.361046829265866</v>
      </c>
    </row>
    <row r="863" customFormat="false" ht="12.75" hidden="false" customHeight="false" outlineLevel="0" collapsed="false">
      <c r="A863" s="95" t="n">
        <f aca="false">MONTH(B863)+(YEAR(B863)-1998)*12</f>
        <v>40</v>
      </c>
      <c r="B863" s="101" t="n">
        <v>37007</v>
      </c>
      <c r="C863" s="102" t="n">
        <v>50.63</v>
      </c>
      <c r="D863" s="98" t="n">
        <f aca="false">LN(C863/C862)</f>
        <v>0.142629965900692</v>
      </c>
      <c r="E863" s="106" t="n">
        <f aca="false">STDEV(D854:D863)*SQRT(trade_day)</f>
        <v>2.57201375101063</v>
      </c>
      <c r="F863" s="97"/>
      <c r="G863" s="103" t="n">
        <f aca="false">IF(G$1="P",MAX(0,G$2-$C863),IF(G$1="C",MAX(0,$C863-G$2)))</f>
        <v>0</v>
      </c>
      <c r="H863" s="103" t="n">
        <f aca="false">IF(H$1="P",MAX(0,H$2-$C863),IF(H$1="C",MAX(0,$C863-H$2)))</f>
        <v>0</v>
      </c>
      <c r="I863" s="103" t="n">
        <f aca="false">IF(I$1="P",MAX(0,I$2-$C863),IF(I$1="C",MAX(0,$C863-I$2)))</f>
        <v>0</v>
      </c>
      <c r="J863" s="103" t="n">
        <f aca="false">IF(J$1="P",MAX(0,J$2-$C863),IF(J$1="C",MAX(0,$C863-J$2)))</f>
        <v>0</v>
      </c>
      <c r="K863" s="103" t="n">
        <f aca="false">IF(K$1="P",MAX(0,K$2-$C863),IF(K$1="C",MAX(0,$C863-K$2)))</f>
        <v>0</v>
      </c>
      <c r="L863" s="103" t="n">
        <f aca="false">IF(L$1="P",MAX(0,L$2-$C863),IF(L$1="C",MAX(0,$C863-L$2)))</f>
        <v>0</v>
      </c>
      <c r="M863" s="103" t="n">
        <f aca="false">IF(M$1="P",MAX(0,M$2-$C863),IF(M$1="C",MAX(0,$C863-M$2)))</f>
        <v>30.63</v>
      </c>
      <c r="N863" s="103" t="n">
        <f aca="false">IF(N$1="P",MAX(0,N$2-$C863),IF(N$1="C",MAX(0,$C863-N$2)))</f>
        <v>25.63</v>
      </c>
      <c r="O863" s="103" t="n">
        <f aca="false">IF(O$1="P",MAX(0,O$2-$C863),IF(O$1="C",MAX(0,$C863-O$2)))</f>
        <v>20.63</v>
      </c>
      <c r="P863" s="103" t="n">
        <f aca="false">IF(P$1="P",MAX(0,P$2-$C863),IF(P$1="C",MAX(0,$C863-P$2)))</f>
        <v>15.63</v>
      </c>
      <c r="Q863" s="103" t="n">
        <f aca="false">IF(Q$1="P",MAX(0,Q$2-$C863),IF(Q$1="C",MAX(0,$C863-Q$2)))</f>
        <v>10.63</v>
      </c>
      <c r="R863" s="103" t="n">
        <f aca="false">IF(R$1="P",MAX(0,R$2-$C863),IF(R$1="C",MAX(0,$C863-R$2)))</f>
        <v>0.630000000000003</v>
      </c>
      <c r="S863" s="103" t="n">
        <f aca="false">IF(S$1="P",MAX(0,S$2-$C863),IF(S$1="C",MAX(0,$C863-S$2)))</f>
        <v>0</v>
      </c>
      <c r="T863" s="104" t="n">
        <f aca="false">A863</f>
        <v>40</v>
      </c>
      <c r="U863" s="105" t="n">
        <f aca="false">VLOOKUP($B863,Gas!$B$3:$E$2506,2)</f>
        <v>4.995</v>
      </c>
      <c r="V863" s="46" t="n">
        <f aca="false">C863/U863</f>
        <v>10.1361361361361</v>
      </c>
      <c r="W863" s="99" t="n">
        <f aca="false">VLOOKUP($B863,Gas!$B$3:$E$2506,4)</f>
        <v>0.379515000432146</v>
      </c>
    </row>
    <row r="864" customFormat="false" ht="12.75" hidden="false" customHeight="false" outlineLevel="0" collapsed="false">
      <c r="A864" s="95" t="n">
        <f aca="false">MONTH(B864)+(YEAR(B864)-1998)*12</f>
        <v>40</v>
      </c>
      <c r="B864" s="101" t="n">
        <v>37008</v>
      </c>
      <c r="C864" s="102" t="n">
        <v>57.09</v>
      </c>
      <c r="D864" s="98" t="n">
        <f aca="false">LN(C864/C863)</f>
        <v>0.12008468399435</v>
      </c>
      <c r="E864" s="106" t="n">
        <f aca="false">STDEV(D855:D864)*SQRT(trade_day)</f>
        <v>2.42320864553705</v>
      </c>
      <c r="F864" s="97"/>
      <c r="G864" s="103" t="n">
        <f aca="false">IF(G$1="P",MAX(0,G$2-$C864),IF(G$1="C",MAX(0,$C864-G$2)))</f>
        <v>0</v>
      </c>
      <c r="H864" s="103" t="n">
        <f aca="false">IF(H$1="P",MAX(0,H$2-$C864),IF(H$1="C",MAX(0,$C864-H$2)))</f>
        <v>0</v>
      </c>
      <c r="I864" s="103" t="n">
        <f aca="false">IF(I$1="P",MAX(0,I$2-$C864),IF(I$1="C",MAX(0,$C864-I$2)))</f>
        <v>0</v>
      </c>
      <c r="J864" s="103" t="n">
        <f aca="false">IF(J$1="P",MAX(0,J$2-$C864),IF(J$1="C",MAX(0,$C864-J$2)))</f>
        <v>0</v>
      </c>
      <c r="K864" s="103" t="n">
        <f aca="false">IF(K$1="P",MAX(0,K$2-$C864),IF(K$1="C",MAX(0,$C864-K$2)))</f>
        <v>0</v>
      </c>
      <c r="L864" s="103" t="n">
        <f aca="false">IF(L$1="P",MAX(0,L$2-$C864),IF(L$1="C",MAX(0,$C864-L$2)))</f>
        <v>0</v>
      </c>
      <c r="M864" s="103" t="n">
        <f aca="false">IF(M$1="P",MAX(0,M$2-$C864),IF(M$1="C",MAX(0,$C864-M$2)))</f>
        <v>37.09</v>
      </c>
      <c r="N864" s="103" t="n">
        <f aca="false">IF(N$1="P",MAX(0,N$2-$C864),IF(N$1="C",MAX(0,$C864-N$2)))</f>
        <v>32.09</v>
      </c>
      <c r="O864" s="103" t="n">
        <f aca="false">IF(O$1="P",MAX(0,O$2-$C864),IF(O$1="C",MAX(0,$C864-O$2)))</f>
        <v>27.09</v>
      </c>
      <c r="P864" s="103" t="n">
        <f aca="false">IF(P$1="P",MAX(0,P$2-$C864),IF(P$1="C",MAX(0,$C864-P$2)))</f>
        <v>22.09</v>
      </c>
      <c r="Q864" s="103" t="n">
        <f aca="false">IF(Q$1="P",MAX(0,Q$2-$C864),IF(Q$1="C",MAX(0,$C864-Q$2)))</f>
        <v>17.09</v>
      </c>
      <c r="R864" s="103" t="n">
        <f aca="false">IF(R$1="P",MAX(0,R$2-$C864),IF(R$1="C",MAX(0,$C864-R$2)))</f>
        <v>7.09</v>
      </c>
      <c r="S864" s="103" t="n">
        <f aca="false">IF(S$1="P",MAX(0,S$2-$C864),IF(S$1="C",MAX(0,$C864-S$2)))</f>
        <v>0</v>
      </c>
      <c r="T864" s="104" t="n">
        <f aca="false">A864</f>
        <v>40</v>
      </c>
      <c r="U864" s="105" t="n">
        <f aca="false">VLOOKUP($B864,Gas!$B$3:$E$2506,2)</f>
        <v>4.925</v>
      </c>
      <c r="V864" s="46" t="n">
        <f aca="false">C864/U864</f>
        <v>11.5918781725888</v>
      </c>
      <c r="W864" s="99" t="n">
        <f aca="false">VLOOKUP($B864,Gas!$B$3:$E$2506,4)</f>
        <v>0.315016872806287</v>
      </c>
    </row>
    <row r="865" customFormat="false" ht="12.75" hidden="false" customHeight="false" outlineLevel="0" collapsed="false">
      <c r="A865" s="95" t="n">
        <f aca="false">MONTH(B865)+(YEAR(B865)-1998)*12</f>
        <v>40</v>
      </c>
      <c r="B865" s="101" t="n">
        <v>37011</v>
      </c>
      <c r="C865" s="102" t="n">
        <v>70.01</v>
      </c>
      <c r="D865" s="98" t="n">
        <f aca="false">LN(C865/C864)</f>
        <v>0.204009119012939</v>
      </c>
      <c r="E865" s="106" t="n">
        <f aca="false">STDEV(D856:D865)*SQRT(trade_day)</f>
        <v>2.60528917728136</v>
      </c>
      <c r="F865" s="97"/>
      <c r="G865" s="103" t="n">
        <f aca="false">IF(G$1="P",MAX(0,G$2-$C865),IF(G$1="C",MAX(0,$C865-G$2)))</f>
        <v>0</v>
      </c>
      <c r="H865" s="103" t="n">
        <f aca="false">IF(H$1="P",MAX(0,H$2-$C865),IF(H$1="C",MAX(0,$C865-H$2)))</f>
        <v>0</v>
      </c>
      <c r="I865" s="103" t="n">
        <f aca="false">IF(I$1="P",MAX(0,I$2-$C865),IF(I$1="C",MAX(0,$C865-I$2)))</f>
        <v>0</v>
      </c>
      <c r="J865" s="103" t="n">
        <f aca="false">IF(J$1="P",MAX(0,J$2-$C865),IF(J$1="C",MAX(0,$C865-J$2)))</f>
        <v>0</v>
      </c>
      <c r="K865" s="103" t="n">
        <f aca="false">IF(K$1="P",MAX(0,K$2-$C865),IF(K$1="C",MAX(0,$C865-K$2)))</f>
        <v>0</v>
      </c>
      <c r="L865" s="103" t="n">
        <f aca="false">IF(L$1="P",MAX(0,L$2-$C865),IF(L$1="C",MAX(0,$C865-L$2)))</f>
        <v>0</v>
      </c>
      <c r="M865" s="103" t="n">
        <f aca="false">IF(M$1="P",MAX(0,M$2-$C865),IF(M$1="C",MAX(0,$C865-M$2)))</f>
        <v>50.01</v>
      </c>
      <c r="N865" s="103" t="n">
        <f aca="false">IF(N$1="P",MAX(0,N$2-$C865),IF(N$1="C",MAX(0,$C865-N$2)))</f>
        <v>45.01</v>
      </c>
      <c r="O865" s="103" t="n">
        <f aca="false">IF(O$1="P",MAX(0,O$2-$C865),IF(O$1="C",MAX(0,$C865-O$2)))</f>
        <v>40.01</v>
      </c>
      <c r="P865" s="103" t="n">
        <f aca="false">IF(P$1="P",MAX(0,P$2-$C865),IF(P$1="C",MAX(0,$C865-P$2)))</f>
        <v>35.01</v>
      </c>
      <c r="Q865" s="103" t="n">
        <f aca="false">IF(Q$1="P",MAX(0,Q$2-$C865),IF(Q$1="C",MAX(0,$C865-Q$2)))</f>
        <v>30.01</v>
      </c>
      <c r="R865" s="103" t="n">
        <f aca="false">IF(R$1="P",MAX(0,R$2-$C865),IF(R$1="C",MAX(0,$C865-R$2)))</f>
        <v>20.01</v>
      </c>
      <c r="S865" s="103" t="n">
        <f aca="false">IF(S$1="P",MAX(0,S$2-$C865),IF(S$1="C",MAX(0,$C865-S$2)))</f>
        <v>0</v>
      </c>
      <c r="T865" s="104" t="n">
        <f aca="false">A865</f>
        <v>40</v>
      </c>
      <c r="U865" s="105" t="n">
        <f aca="false">VLOOKUP($B865,Gas!$B$3:$E$2506,2)</f>
        <v>4.82</v>
      </c>
      <c r="V865" s="46" t="n">
        <f aca="false">C865/U865</f>
        <v>14.5248962655602</v>
      </c>
      <c r="W865" s="99" t="n">
        <f aca="false">VLOOKUP($B865,Gas!$B$3:$E$2506,4)</f>
        <v>0.238160777381055</v>
      </c>
    </row>
    <row r="866" customFormat="false" ht="12.75" hidden="false" customHeight="false" outlineLevel="0" collapsed="false">
      <c r="A866" s="95" t="n">
        <f aca="false">MONTH(B866)+(YEAR(B866)-1998)*12</f>
        <v>41</v>
      </c>
      <c r="B866" s="101" t="n">
        <v>37012</v>
      </c>
      <c r="C866" s="102" t="n">
        <v>59.16</v>
      </c>
      <c r="D866" s="98" t="n">
        <f aca="false">LN(C866/C865)</f>
        <v>-0.168392451146507</v>
      </c>
      <c r="E866" s="106" t="n">
        <f aca="false">STDEV(D857:D866)*SQRT(trade_day)</f>
        <v>2.77157264626559</v>
      </c>
      <c r="F866" s="97"/>
      <c r="G866" s="103" t="n">
        <f aca="false">IF(G$1="P",MAX(0,G$2-$C866),IF(G$1="C",MAX(0,$C866-G$2)))</f>
        <v>0</v>
      </c>
      <c r="H866" s="103" t="n">
        <f aca="false">IF(H$1="P",MAX(0,H$2-$C866),IF(H$1="C",MAX(0,$C866-H$2)))</f>
        <v>0</v>
      </c>
      <c r="I866" s="103" t="n">
        <f aca="false">IF(I$1="P",MAX(0,I$2-$C866),IF(I$1="C",MAX(0,$C866-I$2)))</f>
        <v>0</v>
      </c>
      <c r="J866" s="103" t="n">
        <f aca="false">IF(J$1="P",MAX(0,J$2-$C866),IF(J$1="C",MAX(0,$C866-J$2)))</f>
        <v>0</v>
      </c>
      <c r="K866" s="103" t="n">
        <f aca="false">IF(K$1="P",MAX(0,K$2-$C866),IF(K$1="C",MAX(0,$C866-K$2)))</f>
        <v>0</v>
      </c>
      <c r="L866" s="103" t="n">
        <f aca="false">IF(L$1="P",MAX(0,L$2-$C866),IF(L$1="C",MAX(0,$C866-L$2)))</f>
        <v>0</v>
      </c>
      <c r="M866" s="103" t="n">
        <f aca="false">IF(M$1="P",MAX(0,M$2-$C866),IF(M$1="C",MAX(0,$C866-M$2)))</f>
        <v>39.16</v>
      </c>
      <c r="N866" s="103" t="n">
        <f aca="false">IF(N$1="P",MAX(0,N$2-$C866),IF(N$1="C",MAX(0,$C866-N$2)))</f>
        <v>34.16</v>
      </c>
      <c r="O866" s="103" t="n">
        <f aca="false">IF(O$1="P",MAX(0,O$2-$C866),IF(O$1="C",MAX(0,$C866-O$2)))</f>
        <v>29.16</v>
      </c>
      <c r="P866" s="103" t="n">
        <f aca="false">IF(P$1="P",MAX(0,P$2-$C866),IF(P$1="C",MAX(0,$C866-P$2)))</f>
        <v>24.16</v>
      </c>
      <c r="Q866" s="103" t="n">
        <f aca="false">IF(Q$1="P",MAX(0,Q$2-$C866),IF(Q$1="C",MAX(0,$C866-Q$2)))</f>
        <v>19.16</v>
      </c>
      <c r="R866" s="103" t="n">
        <f aca="false">IF(R$1="P",MAX(0,R$2-$C866),IF(R$1="C",MAX(0,$C866-R$2)))</f>
        <v>9.16</v>
      </c>
      <c r="S866" s="103" t="n">
        <f aca="false">IF(S$1="P",MAX(0,S$2-$C866),IF(S$1="C",MAX(0,$C866-S$2)))</f>
        <v>0</v>
      </c>
      <c r="T866" s="104" t="n">
        <f aca="false">A866</f>
        <v>41</v>
      </c>
      <c r="U866" s="105" t="n">
        <f aca="false">VLOOKUP($B866,Gas!$B$3:$E$2506,2)</f>
        <v>4.73</v>
      </c>
      <c r="V866" s="46" t="n">
        <f aca="false">C866/U866</f>
        <v>12.507399577167</v>
      </c>
      <c r="W866" s="99" t="n">
        <f aca="false">VLOOKUP($B866,Gas!$B$3:$E$2506,4)</f>
        <v>0.249674835991201</v>
      </c>
    </row>
    <row r="867" customFormat="false" ht="12.75" hidden="false" customHeight="false" outlineLevel="0" collapsed="false">
      <c r="A867" s="95" t="n">
        <f aca="false">MONTH(B867)+(YEAR(B867)-1998)*12</f>
        <v>41</v>
      </c>
      <c r="B867" s="101" t="n">
        <v>37013</v>
      </c>
      <c r="C867" s="102" t="n">
        <v>48.91</v>
      </c>
      <c r="D867" s="98" t="n">
        <f aca="false">LN(C867/C866)</f>
        <v>-0.190263763291333</v>
      </c>
      <c r="E867" s="106" t="n">
        <f aca="false">STDEV(D858:D867)*SQRT(trade_day)</f>
        <v>2.8905514679888</v>
      </c>
      <c r="F867" s="97"/>
      <c r="G867" s="103" t="n">
        <f aca="false">IF(G$1="P",MAX(0,G$2-$C867),IF(G$1="C",MAX(0,$C867-G$2)))</f>
        <v>0</v>
      </c>
      <c r="H867" s="103" t="n">
        <f aca="false">IF(H$1="P",MAX(0,H$2-$C867),IF(H$1="C",MAX(0,$C867-H$2)))</f>
        <v>0</v>
      </c>
      <c r="I867" s="103" t="n">
        <f aca="false">IF(I$1="P",MAX(0,I$2-$C867),IF(I$1="C",MAX(0,$C867-I$2)))</f>
        <v>0</v>
      </c>
      <c r="J867" s="103" t="n">
        <f aca="false">IF(J$1="P",MAX(0,J$2-$C867),IF(J$1="C",MAX(0,$C867-J$2)))</f>
        <v>0</v>
      </c>
      <c r="K867" s="103" t="n">
        <f aca="false">IF(K$1="P",MAX(0,K$2-$C867),IF(K$1="C",MAX(0,$C867-K$2)))</f>
        <v>0</v>
      </c>
      <c r="L867" s="103" t="n">
        <f aca="false">IF(L$1="P",MAX(0,L$2-$C867),IF(L$1="C",MAX(0,$C867-L$2)))</f>
        <v>1.09</v>
      </c>
      <c r="M867" s="103" t="n">
        <f aca="false">IF(M$1="P",MAX(0,M$2-$C867),IF(M$1="C",MAX(0,$C867-M$2)))</f>
        <v>28.91</v>
      </c>
      <c r="N867" s="103" t="n">
        <f aca="false">IF(N$1="P",MAX(0,N$2-$C867),IF(N$1="C",MAX(0,$C867-N$2)))</f>
        <v>23.91</v>
      </c>
      <c r="O867" s="103" t="n">
        <f aca="false">IF(O$1="P",MAX(0,O$2-$C867),IF(O$1="C",MAX(0,$C867-O$2)))</f>
        <v>18.91</v>
      </c>
      <c r="P867" s="103" t="n">
        <f aca="false">IF(P$1="P",MAX(0,P$2-$C867),IF(P$1="C",MAX(0,$C867-P$2)))</f>
        <v>13.91</v>
      </c>
      <c r="Q867" s="103" t="n">
        <f aca="false">IF(Q$1="P",MAX(0,Q$2-$C867),IF(Q$1="C",MAX(0,$C867-Q$2)))</f>
        <v>8.91</v>
      </c>
      <c r="R867" s="103" t="n">
        <f aca="false">IF(R$1="P",MAX(0,R$2-$C867),IF(R$1="C",MAX(0,$C867-R$2)))</f>
        <v>0</v>
      </c>
      <c r="S867" s="103" t="n">
        <f aca="false">IF(S$1="P",MAX(0,S$2-$C867),IF(S$1="C",MAX(0,$C867-S$2)))</f>
        <v>0</v>
      </c>
      <c r="T867" s="104" t="n">
        <f aca="false">A867</f>
        <v>41</v>
      </c>
      <c r="U867" s="105" t="n">
        <f aca="false">VLOOKUP($B867,Gas!$B$3:$E$2506,2)</f>
        <v>4.55</v>
      </c>
      <c r="V867" s="46" t="n">
        <f aca="false">C867/U867</f>
        <v>10.7494505494505</v>
      </c>
      <c r="W867" s="99" t="n">
        <f aca="false">VLOOKUP($B867,Gas!$B$3:$E$2506,4)</f>
        <v>0.314931769919507</v>
      </c>
    </row>
    <row r="868" customFormat="false" ht="12.75" hidden="false" customHeight="false" outlineLevel="0" collapsed="false">
      <c r="A868" s="95" t="n">
        <f aca="false">MONTH(B868)+(YEAR(B868)-1998)*12</f>
        <v>41</v>
      </c>
      <c r="B868" s="101" t="n">
        <v>37014</v>
      </c>
      <c r="C868" s="102" t="n">
        <v>47</v>
      </c>
      <c r="D868" s="98" t="n">
        <f aca="false">LN(C868/C867)</f>
        <v>-0.0398342728412071</v>
      </c>
      <c r="E868" s="106" t="n">
        <f aca="false">STDEV(D859:D868)*SQRT(trade_day)</f>
        <v>2.88530744586172</v>
      </c>
      <c r="F868" s="97"/>
      <c r="G868" s="103" t="n">
        <f aca="false">IF(G$1="P",MAX(0,G$2-$C868),IF(G$1="C",MAX(0,$C868-G$2)))</f>
        <v>0</v>
      </c>
      <c r="H868" s="103" t="n">
        <f aca="false">IF(H$1="P",MAX(0,H$2-$C868),IF(H$1="C",MAX(0,$C868-H$2)))</f>
        <v>0</v>
      </c>
      <c r="I868" s="103" t="n">
        <f aca="false">IF(I$1="P",MAX(0,I$2-$C868),IF(I$1="C",MAX(0,$C868-I$2)))</f>
        <v>0</v>
      </c>
      <c r="J868" s="103" t="n">
        <f aca="false">IF(J$1="P",MAX(0,J$2-$C868),IF(J$1="C",MAX(0,$C868-J$2)))</f>
        <v>0</v>
      </c>
      <c r="K868" s="103" t="n">
        <f aca="false">IF(K$1="P",MAX(0,K$2-$C868),IF(K$1="C",MAX(0,$C868-K$2)))</f>
        <v>0</v>
      </c>
      <c r="L868" s="103" t="n">
        <f aca="false">IF(L$1="P",MAX(0,L$2-$C868),IF(L$1="C",MAX(0,$C868-L$2)))</f>
        <v>3</v>
      </c>
      <c r="M868" s="103" t="n">
        <f aca="false">IF(M$1="P",MAX(0,M$2-$C868),IF(M$1="C",MAX(0,$C868-M$2)))</f>
        <v>27</v>
      </c>
      <c r="N868" s="103" t="n">
        <f aca="false">IF(N$1="P",MAX(0,N$2-$C868),IF(N$1="C",MAX(0,$C868-N$2)))</f>
        <v>22</v>
      </c>
      <c r="O868" s="103" t="n">
        <f aca="false">IF(O$1="P",MAX(0,O$2-$C868),IF(O$1="C",MAX(0,$C868-O$2)))</f>
        <v>17</v>
      </c>
      <c r="P868" s="103" t="n">
        <f aca="false">IF(P$1="P",MAX(0,P$2-$C868),IF(P$1="C",MAX(0,$C868-P$2)))</f>
        <v>12</v>
      </c>
      <c r="Q868" s="103" t="n">
        <f aca="false">IF(Q$1="P",MAX(0,Q$2-$C868),IF(Q$1="C",MAX(0,$C868-Q$2)))</f>
        <v>7</v>
      </c>
      <c r="R868" s="103" t="n">
        <f aca="false">IF(R$1="P",MAX(0,R$2-$C868),IF(R$1="C",MAX(0,$C868-R$2)))</f>
        <v>0</v>
      </c>
      <c r="S868" s="103" t="n">
        <f aca="false">IF(S$1="P",MAX(0,S$2-$C868),IF(S$1="C",MAX(0,$C868-S$2)))</f>
        <v>0</v>
      </c>
      <c r="T868" s="104" t="n">
        <f aca="false">A868</f>
        <v>41</v>
      </c>
      <c r="U868" s="105" t="n">
        <f aca="false">VLOOKUP($B868,Gas!$B$3:$E$2506,2)</f>
        <v>4.53</v>
      </c>
      <c r="V868" s="46" t="n">
        <f aca="false">C868/U868</f>
        <v>10.3752759381898</v>
      </c>
      <c r="W868" s="99" t="n">
        <f aca="false">VLOOKUP($B868,Gas!$B$3:$E$2506,4)</f>
        <v>0.310562515498909</v>
      </c>
    </row>
    <row r="869" customFormat="false" ht="12.75" hidden="false" customHeight="false" outlineLevel="0" collapsed="false">
      <c r="A869" s="95" t="n">
        <f aca="false">MONTH(B869)+(YEAR(B869)-1998)*12</f>
        <v>41</v>
      </c>
      <c r="B869" s="101" t="n">
        <v>37015</v>
      </c>
      <c r="C869" s="102" t="n">
        <v>46.09</v>
      </c>
      <c r="D869" s="98" t="n">
        <f aca="false">LN(C869/C868)</f>
        <v>-0.0195515949776416</v>
      </c>
      <c r="E869" s="106" t="n">
        <f aca="false">STDEV(D860:D869)*SQRT(trade_day)</f>
        <v>2.81000769719932</v>
      </c>
      <c r="F869" s="97"/>
      <c r="G869" s="103" t="n">
        <f aca="false">IF(G$1="P",MAX(0,G$2-$C869),IF(G$1="C",MAX(0,$C869-G$2)))</f>
        <v>0</v>
      </c>
      <c r="H869" s="103" t="n">
        <f aca="false">IF(H$1="P",MAX(0,H$2-$C869),IF(H$1="C",MAX(0,$C869-H$2)))</f>
        <v>0</v>
      </c>
      <c r="I869" s="103" t="n">
        <f aca="false">IF(I$1="P",MAX(0,I$2-$C869),IF(I$1="C",MAX(0,$C869-I$2)))</f>
        <v>0</v>
      </c>
      <c r="J869" s="103" t="n">
        <f aca="false">IF(J$1="P",MAX(0,J$2-$C869),IF(J$1="C",MAX(0,$C869-J$2)))</f>
        <v>0</v>
      </c>
      <c r="K869" s="103" t="n">
        <f aca="false">IF(K$1="P",MAX(0,K$2-$C869),IF(K$1="C",MAX(0,$C869-K$2)))</f>
        <v>0</v>
      </c>
      <c r="L869" s="103" t="n">
        <f aca="false">IF(L$1="P",MAX(0,L$2-$C869),IF(L$1="C",MAX(0,$C869-L$2)))</f>
        <v>3.91</v>
      </c>
      <c r="M869" s="103" t="n">
        <f aca="false">IF(M$1="P",MAX(0,M$2-$C869),IF(M$1="C",MAX(0,$C869-M$2)))</f>
        <v>26.09</v>
      </c>
      <c r="N869" s="103" t="n">
        <f aca="false">IF(N$1="P",MAX(0,N$2-$C869),IF(N$1="C",MAX(0,$C869-N$2)))</f>
        <v>21.09</v>
      </c>
      <c r="O869" s="103" t="n">
        <f aca="false">IF(O$1="P",MAX(0,O$2-$C869),IF(O$1="C",MAX(0,$C869-O$2)))</f>
        <v>16.09</v>
      </c>
      <c r="P869" s="103" t="n">
        <f aca="false">IF(P$1="P",MAX(0,P$2-$C869),IF(P$1="C",MAX(0,$C869-P$2)))</f>
        <v>11.09</v>
      </c>
      <c r="Q869" s="103" t="n">
        <f aca="false">IF(Q$1="P",MAX(0,Q$2-$C869),IF(Q$1="C",MAX(0,$C869-Q$2)))</f>
        <v>6.09</v>
      </c>
      <c r="R869" s="103" t="n">
        <f aca="false">IF(R$1="P",MAX(0,R$2-$C869),IF(R$1="C",MAX(0,$C869-R$2)))</f>
        <v>0</v>
      </c>
      <c r="S869" s="103" t="n">
        <f aca="false">IF(S$1="P",MAX(0,S$2-$C869),IF(S$1="C",MAX(0,$C869-S$2)))</f>
        <v>0</v>
      </c>
      <c r="T869" s="104" t="n">
        <f aca="false">A869</f>
        <v>41</v>
      </c>
      <c r="U869" s="105" t="n">
        <f aca="false">VLOOKUP($B869,Gas!$B$3:$E$2506,2)</f>
        <v>4.445</v>
      </c>
      <c r="V869" s="46" t="n">
        <f aca="false">C869/U869</f>
        <v>10.3689538807649</v>
      </c>
      <c r="W869" s="99" t="n">
        <f aca="false">VLOOKUP($B869,Gas!$B$3:$E$2506,4)</f>
        <v>0.276033909291909</v>
      </c>
    </row>
    <row r="870" customFormat="false" ht="12.75" hidden="false" customHeight="false" outlineLevel="0" collapsed="false">
      <c r="A870" s="95" t="n">
        <f aca="false">MONTH(B870)+(YEAR(B870)-1998)*12</f>
        <v>41</v>
      </c>
      <c r="B870" s="101" t="n">
        <v>37018</v>
      </c>
      <c r="C870" s="102" t="n">
        <v>42.17</v>
      </c>
      <c r="D870" s="98" t="n">
        <f aca="false">LN(C870/C869)</f>
        <v>-0.0888869389739484</v>
      </c>
      <c r="E870" s="106" t="n">
        <f aca="false">STDEV(D861:D870)*SQRT(trade_day)</f>
        <v>2.33676645286108</v>
      </c>
      <c r="F870" s="97"/>
      <c r="G870" s="103" t="n">
        <f aca="false">IF(G$1="P",MAX(0,G$2-$C870),IF(G$1="C",MAX(0,$C870-G$2)))</f>
        <v>0</v>
      </c>
      <c r="H870" s="103" t="n">
        <f aca="false">IF(H$1="P",MAX(0,H$2-$C870),IF(H$1="C",MAX(0,$C870-H$2)))</f>
        <v>0</v>
      </c>
      <c r="I870" s="103" t="n">
        <f aca="false">IF(I$1="P",MAX(0,I$2-$C870),IF(I$1="C",MAX(0,$C870-I$2)))</f>
        <v>0</v>
      </c>
      <c r="J870" s="103" t="n">
        <f aca="false">IF(J$1="P",MAX(0,J$2-$C870),IF(J$1="C",MAX(0,$C870-J$2)))</f>
        <v>0</v>
      </c>
      <c r="K870" s="103" t="n">
        <f aca="false">IF(K$1="P",MAX(0,K$2-$C870),IF(K$1="C",MAX(0,$C870-K$2)))</f>
        <v>0</v>
      </c>
      <c r="L870" s="103" t="n">
        <f aca="false">IF(L$1="P",MAX(0,L$2-$C870),IF(L$1="C",MAX(0,$C870-L$2)))</f>
        <v>7.83</v>
      </c>
      <c r="M870" s="103" t="n">
        <f aca="false">IF(M$1="P",MAX(0,M$2-$C870),IF(M$1="C",MAX(0,$C870-M$2)))</f>
        <v>22.17</v>
      </c>
      <c r="N870" s="103" t="n">
        <f aca="false">IF(N$1="P",MAX(0,N$2-$C870),IF(N$1="C",MAX(0,$C870-N$2)))</f>
        <v>17.17</v>
      </c>
      <c r="O870" s="103" t="n">
        <f aca="false">IF(O$1="P",MAX(0,O$2-$C870),IF(O$1="C",MAX(0,$C870-O$2)))</f>
        <v>12.17</v>
      </c>
      <c r="P870" s="103" t="n">
        <f aca="false">IF(P$1="P",MAX(0,P$2-$C870),IF(P$1="C",MAX(0,$C870-P$2)))</f>
        <v>7.17</v>
      </c>
      <c r="Q870" s="103" t="n">
        <f aca="false">IF(Q$1="P",MAX(0,Q$2-$C870),IF(Q$1="C",MAX(0,$C870-Q$2)))</f>
        <v>2.17</v>
      </c>
      <c r="R870" s="103" t="n">
        <f aca="false">IF(R$1="P",MAX(0,R$2-$C870),IF(R$1="C",MAX(0,$C870-R$2)))</f>
        <v>0</v>
      </c>
      <c r="S870" s="103" t="n">
        <f aca="false">IF(S$1="P",MAX(0,S$2-$C870),IF(S$1="C",MAX(0,$C870-S$2)))</f>
        <v>0</v>
      </c>
      <c r="T870" s="104" t="n">
        <f aca="false">A870</f>
        <v>41</v>
      </c>
      <c r="U870" s="105" t="n">
        <f aca="false">VLOOKUP($B870,Gas!$B$3:$E$2506,2)</f>
        <v>4.485</v>
      </c>
      <c r="V870" s="46" t="n">
        <f aca="false">C870/U870</f>
        <v>9.40245261984392</v>
      </c>
      <c r="W870" s="99" t="n">
        <f aca="false">VLOOKUP($B870,Gas!$B$3:$E$2506,4)</f>
        <v>0.278144189155787</v>
      </c>
    </row>
    <row r="871" customFormat="false" ht="12.75" hidden="false" customHeight="false" outlineLevel="0" collapsed="false">
      <c r="A871" s="95" t="n">
        <f aca="false">MONTH(B871)+(YEAR(B871)-1998)*12</f>
        <v>41</v>
      </c>
      <c r="B871" s="101" t="n">
        <v>37019</v>
      </c>
      <c r="C871" s="102" t="n">
        <v>36.14</v>
      </c>
      <c r="D871" s="98" t="n">
        <f aca="false">LN(C871/C870)</f>
        <v>-0.154308782594386</v>
      </c>
      <c r="E871" s="106" t="n">
        <f aca="false">STDEV(D862:D871)*SQRT(trade_day)</f>
        <v>2.31317470516481</v>
      </c>
      <c r="F871" s="97"/>
      <c r="G871" s="103" t="n">
        <f aca="false">IF(G$1="P",MAX(0,G$2-$C871),IF(G$1="C",MAX(0,$C871-G$2)))</f>
        <v>0</v>
      </c>
      <c r="H871" s="103" t="n">
        <f aca="false">IF(H$1="P",MAX(0,H$2-$C871),IF(H$1="C",MAX(0,$C871-H$2)))</f>
        <v>0</v>
      </c>
      <c r="I871" s="103" t="n">
        <f aca="false">IF(I$1="P",MAX(0,I$2-$C871),IF(I$1="C",MAX(0,$C871-I$2)))</f>
        <v>0</v>
      </c>
      <c r="J871" s="103" t="n">
        <f aca="false">IF(J$1="P",MAX(0,J$2-$C871),IF(J$1="C",MAX(0,$C871-J$2)))</f>
        <v>0</v>
      </c>
      <c r="K871" s="103" t="n">
        <f aca="false">IF(K$1="P",MAX(0,K$2-$C871),IF(K$1="C",MAX(0,$C871-K$2)))</f>
        <v>3.86</v>
      </c>
      <c r="L871" s="103" t="n">
        <f aca="false">IF(L$1="P",MAX(0,L$2-$C871),IF(L$1="C",MAX(0,$C871-L$2)))</f>
        <v>13.86</v>
      </c>
      <c r="M871" s="103" t="n">
        <f aca="false">IF(M$1="P",MAX(0,M$2-$C871),IF(M$1="C",MAX(0,$C871-M$2)))</f>
        <v>16.14</v>
      </c>
      <c r="N871" s="103" t="n">
        <f aca="false">IF(N$1="P",MAX(0,N$2-$C871),IF(N$1="C",MAX(0,$C871-N$2)))</f>
        <v>11.14</v>
      </c>
      <c r="O871" s="103" t="n">
        <f aca="false">IF(O$1="P",MAX(0,O$2-$C871),IF(O$1="C",MAX(0,$C871-O$2)))</f>
        <v>6.14</v>
      </c>
      <c r="P871" s="103" t="n">
        <f aca="false">IF(P$1="P",MAX(0,P$2-$C871),IF(P$1="C",MAX(0,$C871-P$2)))</f>
        <v>1.14</v>
      </c>
      <c r="Q871" s="103" t="n">
        <f aca="false">IF(Q$1="P",MAX(0,Q$2-$C871),IF(Q$1="C",MAX(0,$C871-Q$2)))</f>
        <v>0</v>
      </c>
      <c r="R871" s="103" t="n">
        <f aca="false">IF(R$1="P",MAX(0,R$2-$C871),IF(R$1="C",MAX(0,$C871-R$2)))</f>
        <v>0</v>
      </c>
      <c r="S871" s="103" t="n">
        <f aca="false">IF(S$1="P",MAX(0,S$2-$C871),IF(S$1="C",MAX(0,$C871-S$2)))</f>
        <v>0</v>
      </c>
      <c r="T871" s="104" t="n">
        <f aca="false">A871</f>
        <v>41</v>
      </c>
      <c r="U871" s="105" t="n">
        <f aca="false">VLOOKUP($B871,Gas!$B$3:$E$2506,2)</f>
        <v>4.315</v>
      </c>
      <c r="V871" s="46" t="n">
        <f aca="false">C871/U871</f>
        <v>8.37543453070684</v>
      </c>
      <c r="W871" s="99" t="n">
        <f aca="false">VLOOKUP($B871,Gas!$B$3:$E$2506,4)</f>
        <v>0.323923777518078</v>
      </c>
    </row>
    <row r="872" customFormat="false" ht="12.75" hidden="false" customHeight="false" outlineLevel="0" collapsed="false">
      <c r="A872" s="95" t="n">
        <f aca="false">MONTH(B872)+(YEAR(B872)-1998)*12</f>
        <v>41</v>
      </c>
      <c r="B872" s="101" t="n">
        <v>37020</v>
      </c>
      <c r="C872" s="102" t="n">
        <v>37.83</v>
      </c>
      <c r="D872" s="98" t="n">
        <f aca="false">LN(C872/C871)</f>
        <v>0.0457021534808554</v>
      </c>
      <c r="E872" s="106" t="n">
        <f aca="false">STDEV(D863:D872)*SQRT(trade_day)</f>
        <v>2.20160918459031</v>
      </c>
      <c r="F872" s="97"/>
      <c r="G872" s="103" t="n">
        <f aca="false">IF(G$1="P",MAX(0,G$2-$C872),IF(G$1="C",MAX(0,$C872-G$2)))</f>
        <v>0</v>
      </c>
      <c r="H872" s="103" t="n">
        <f aca="false">IF(H$1="P",MAX(0,H$2-$C872),IF(H$1="C",MAX(0,$C872-H$2)))</f>
        <v>0</v>
      </c>
      <c r="I872" s="103" t="n">
        <f aca="false">IF(I$1="P",MAX(0,I$2-$C872),IF(I$1="C",MAX(0,$C872-I$2)))</f>
        <v>0</v>
      </c>
      <c r="J872" s="103" t="n">
        <f aca="false">IF(J$1="P",MAX(0,J$2-$C872),IF(J$1="C",MAX(0,$C872-J$2)))</f>
        <v>0</v>
      </c>
      <c r="K872" s="103" t="n">
        <f aca="false">IF(K$1="P",MAX(0,K$2-$C872),IF(K$1="C",MAX(0,$C872-K$2)))</f>
        <v>2.17</v>
      </c>
      <c r="L872" s="103" t="n">
        <f aca="false">IF(L$1="P",MAX(0,L$2-$C872),IF(L$1="C",MAX(0,$C872-L$2)))</f>
        <v>12.17</v>
      </c>
      <c r="M872" s="103" t="n">
        <f aca="false">IF(M$1="P",MAX(0,M$2-$C872),IF(M$1="C",MAX(0,$C872-M$2)))</f>
        <v>17.83</v>
      </c>
      <c r="N872" s="103" t="n">
        <f aca="false">IF(N$1="P",MAX(0,N$2-$C872),IF(N$1="C",MAX(0,$C872-N$2)))</f>
        <v>12.83</v>
      </c>
      <c r="O872" s="103" t="n">
        <f aca="false">IF(O$1="P",MAX(0,O$2-$C872),IF(O$1="C",MAX(0,$C872-O$2)))</f>
        <v>7.83</v>
      </c>
      <c r="P872" s="103" t="n">
        <f aca="false">IF(P$1="P",MAX(0,P$2-$C872),IF(P$1="C",MAX(0,$C872-P$2)))</f>
        <v>2.83</v>
      </c>
      <c r="Q872" s="103" t="n">
        <f aca="false">IF(Q$1="P",MAX(0,Q$2-$C872),IF(Q$1="C",MAX(0,$C872-Q$2)))</f>
        <v>0</v>
      </c>
      <c r="R872" s="103" t="n">
        <f aca="false">IF(R$1="P",MAX(0,R$2-$C872),IF(R$1="C",MAX(0,$C872-R$2)))</f>
        <v>0</v>
      </c>
      <c r="S872" s="103" t="n">
        <f aca="false">IF(S$1="P",MAX(0,S$2-$C872),IF(S$1="C",MAX(0,$C872-S$2)))</f>
        <v>0</v>
      </c>
      <c r="T872" s="104" t="n">
        <f aca="false">A872</f>
        <v>41</v>
      </c>
      <c r="U872" s="105" t="n">
        <f aca="false">VLOOKUP($B872,Gas!$B$3:$E$2506,2)</f>
        <v>4.23</v>
      </c>
      <c r="V872" s="46" t="n">
        <f aca="false">C872/U872</f>
        <v>8.94326241134752</v>
      </c>
      <c r="W872" s="99" t="n">
        <f aca="false">VLOOKUP($B872,Gas!$B$3:$E$2506,4)</f>
        <v>0.318612546685449</v>
      </c>
    </row>
    <row r="873" customFormat="false" ht="12.75" hidden="false" customHeight="false" outlineLevel="0" collapsed="false">
      <c r="A873" s="95" t="n">
        <f aca="false">MONTH(B873)+(YEAR(B873)-1998)*12</f>
        <v>41</v>
      </c>
      <c r="B873" s="101" t="n">
        <v>37021</v>
      </c>
      <c r="C873" s="102" t="n">
        <v>42.09</v>
      </c>
      <c r="D873" s="98" t="n">
        <f aca="false">LN(C873/C872)</f>
        <v>0.106707744137541</v>
      </c>
      <c r="E873" s="106" t="n">
        <f aca="false">STDEV(D864:D873)*SQRT(trade_day)</f>
        <v>2.13658640166108</v>
      </c>
      <c r="F873" s="97"/>
      <c r="G873" s="103" t="n">
        <f aca="false">IF(G$1="P",MAX(0,G$2-$C873),IF(G$1="C",MAX(0,$C873-G$2)))</f>
        <v>0</v>
      </c>
      <c r="H873" s="103" t="n">
        <f aca="false">IF(H$1="P",MAX(0,H$2-$C873),IF(H$1="C",MAX(0,$C873-H$2)))</f>
        <v>0</v>
      </c>
      <c r="I873" s="103" t="n">
        <f aca="false">IF(I$1="P",MAX(0,I$2-$C873),IF(I$1="C",MAX(0,$C873-I$2)))</f>
        <v>0</v>
      </c>
      <c r="J873" s="103" t="n">
        <f aca="false">IF(J$1="P",MAX(0,J$2-$C873),IF(J$1="C",MAX(0,$C873-J$2)))</f>
        <v>0</v>
      </c>
      <c r="K873" s="103" t="n">
        <f aca="false">IF(K$1="P",MAX(0,K$2-$C873),IF(K$1="C",MAX(0,$C873-K$2)))</f>
        <v>0</v>
      </c>
      <c r="L873" s="103" t="n">
        <f aca="false">IF(L$1="P",MAX(0,L$2-$C873),IF(L$1="C",MAX(0,$C873-L$2)))</f>
        <v>7.91</v>
      </c>
      <c r="M873" s="103" t="n">
        <f aca="false">IF(M$1="P",MAX(0,M$2-$C873),IF(M$1="C",MAX(0,$C873-M$2)))</f>
        <v>22.09</v>
      </c>
      <c r="N873" s="103" t="n">
        <f aca="false">IF(N$1="P",MAX(0,N$2-$C873),IF(N$1="C",MAX(0,$C873-N$2)))</f>
        <v>17.09</v>
      </c>
      <c r="O873" s="103" t="n">
        <f aca="false">IF(O$1="P",MAX(0,O$2-$C873),IF(O$1="C",MAX(0,$C873-O$2)))</f>
        <v>12.09</v>
      </c>
      <c r="P873" s="103" t="n">
        <f aca="false">IF(P$1="P",MAX(0,P$2-$C873),IF(P$1="C",MAX(0,$C873-P$2)))</f>
        <v>7.09</v>
      </c>
      <c r="Q873" s="103" t="n">
        <f aca="false">IF(Q$1="P",MAX(0,Q$2-$C873),IF(Q$1="C",MAX(0,$C873-Q$2)))</f>
        <v>2.09</v>
      </c>
      <c r="R873" s="103" t="n">
        <f aca="false">IF(R$1="P",MAX(0,R$2-$C873),IF(R$1="C",MAX(0,$C873-R$2)))</f>
        <v>0</v>
      </c>
      <c r="S873" s="103" t="n">
        <f aca="false">IF(S$1="P",MAX(0,S$2-$C873),IF(S$1="C",MAX(0,$C873-S$2)))</f>
        <v>0</v>
      </c>
      <c r="T873" s="104" t="n">
        <f aca="false">A873</f>
        <v>41</v>
      </c>
      <c r="U873" s="105" t="n">
        <f aca="false">VLOOKUP($B873,Gas!$B$3:$E$2506,2)</f>
        <v>4.145</v>
      </c>
      <c r="V873" s="46" t="n">
        <f aca="false">C873/U873</f>
        <v>10.1544028950543</v>
      </c>
      <c r="W873" s="99" t="n">
        <f aca="false">VLOOKUP($B873,Gas!$B$3:$E$2506,4)</f>
        <v>0.308310734596685</v>
      </c>
    </row>
    <row r="874" customFormat="false" ht="12.75" hidden="false" customHeight="false" outlineLevel="0" collapsed="false">
      <c r="A874" s="95" t="n">
        <f aca="false">MONTH(B874)+(YEAR(B874)-1998)*12</f>
        <v>41</v>
      </c>
      <c r="B874" s="101" t="n">
        <v>37022</v>
      </c>
      <c r="C874" s="102" t="n">
        <v>45.17</v>
      </c>
      <c r="D874" s="98" t="n">
        <f aca="false">LN(C874/C873)</f>
        <v>0.0706229668840334</v>
      </c>
      <c r="E874" s="106" t="n">
        <f aca="false">STDEV(D865:D874)*SQRT(trade_day)</f>
        <v>2.06044240832174</v>
      </c>
      <c r="F874" s="97"/>
      <c r="G874" s="103" t="n">
        <f aca="false">IF(G$1="P",MAX(0,G$2-$C874),IF(G$1="C",MAX(0,$C874-G$2)))</f>
        <v>0</v>
      </c>
      <c r="H874" s="103" t="n">
        <f aca="false">IF(H$1="P",MAX(0,H$2-$C874),IF(H$1="C",MAX(0,$C874-H$2)))</f>
        <v>0</v>
      </c>
      <c r="I874" s="103" t="n">
        <f aca="false">IF(I$1="P",MAX(0,I$2-$C874),IF(I$1="C",MAX(0,$C874-I$2)))</f>
        <v>0</v>
      </c>
      <c r="J874" s="103" t="n">
        <f aca="false">IF(J$1="P",MAX(0,J$2-$C874),IF(J$1="C",MAX(0,$C874-J$2)))</f>
        <v>0</v>
      </c>
      <c r="K874" s="103" t="n">
        <f aca="false">IF(K$1="P",MAX(0,K$2-$C874),IF(K$1="C",MAX(0,$C874-K$2)))</f>
        <v>0</v>
      </c>
      <c r="L874" s="103" t="n">
        <f aca="false">IF(L$1="P",MAX(0,L$2-$C874),IF(L$1="C",MAX(0,$C874-L$2)))</f>
        <v>4.83</v>
      </c>
      <c r="M874" s="103" t="n">
        <f aca="false">IF(M$1="P",MAX(0,M$2-$C874),IF(M$1="C",MAX(0,$C874-M$2)))</f>
        <v>25.17</v>
      </c>
      <c r="N874" s="103" t="n">
        <f aca="false">IF(N$1="P",MAX(0,N$2-$C874),IF(N$1="C",MAX(0,$C874-N$2)))</f>
        <v>20.17</v>
      </c>
      <c r="O874" s="103" t="n">
        <f aca="false">IF(O$1="P",MAX(0,O$2-$C874),IF(O$1="C",MAX(0,$C874-O$2)))</f>
        <v>15.17</v>
      </c>
      <c r="P874" s="103" t="n">
        <f aca="false">IF(P$1="P",MAX(0,P$2-$C874),IF(P$1="C",MAX(0,$C874-P$2)))</f>
        <v>10.17</v>
      </c>
      <c r="Q874" s="103" t="n">
        <f aca="false">IF(Q$1="P",MAX(0,Q$2-$C874),IF(Q$1="C",MAX(0,$C874-Q$2)))</f>
        <v>5.17</v>
      </c>
      <c r="R874" s="103" t="n">
        <f aca="false">IF(R$1="P",MAX(0,R$2-$C874),IF(R$1="C",MAX(0,$C874-R$2)))</f>
        <v>0</v>
      </c>
      <c r="S874" s="103" t="n">
        <f aca="false">IF(S$1="P",MAX(0,S$2-$C874),IF(S$1="C",MAX(0,$C874-S$2)))</f>
        <v>0</v>
      </c>
      <c r="T874" s="104" t="n">
        <f aca="false">A874</f>
        <v>41</v>
      </c>
      <c r="U874" s="105" t="n">
        <f aca="false">VLOOKUP($B874,Gas!$B$3:$E$2506,2)</f>
        <v>4.165</v>
      </c>
      <c r="V874" s="46" t="n">
        <f aca="false">C874/U874</f>
        <v>10.8451380552221</v>
      </c>
      <c r="W874" s="99" t="n">
        <f aca="false">VLOOKUP($B874,Gas!$B$3:$E$2506,4)</f>
        <v>0.329047607589644</v>
      </c>
    </row>
    <row r="875" customFormat="false" ht="12.75" hidden="false" customHeight="false" outlineLevel="0" collapsed="false">
      <c r="A875" s="95" t="n">
        <f aca="false">MONTH(B875)+(YEAR(B875)-1998)*12</f>
        <v>41</v>
      </c>
      <c r="B875" s="101" t="n">
        <v>37025</v>
      </c>
      <c r="C875" s="102" t="n">
        <v>41.27</v>
      </c>
      <c r="D875" s="98" t="n">
        <f aca="false">LN(C875/C874)</f>
        <v>-0.0902973059020224</v>
      </c>
      <c r="E875" s="106" t="n">
        <f aca="false">STDEV(D866:D875)*SQRT(trade_day)</f>
        <v>1.64081969492739</v>
      </c>
      <c r="F875" s="97"/>
      <c r="G875" s="103" t="n">
        <f aca="false">IF(G$1="P",MAX(0,G$2-$C875),IF(G$1="C",MAX(0,$C875-G$2)))</f>
        <v>0</v>
      </c>
      <c r="H875" s="103" t="n">
        <f aca="false">IF(H$1="P",MAX(0,H$2-$C875),IF(H$1="C",MAX(0,$C875-H$2)))</f>
        <v>0</v>
      </c>
      <c r="I875" s="103" t="n">
        <f aca="false">IF(I$1="P",MAX(0,I$2-$C875),IF(I$1="C",MAX(0,$C875-I$2)))</f>
        <v>0</v>
      </c>
      <c r="J875" s="103" t="n">
        <f aca="false">IF(J$1="P",MAX(0,J$2-$C875),IF(J$1="C",MAX(0,$C875-J$2)))</f>
        <v>0</v>
      </c>
      <c r="K875" s="103" t="n">
        <f aca="false">IF(K$1="P",MAX(0,K$2-$C875),IF(K$1="C",MAX(0,$C875-K$2)))</f>
        <v>0</v>
      </c>
      <c r="L875" s="103" t="n">
        <f aca="false">IF(L$1="P",MAX(0,L$2-$C875),IF(L$1="C",MAX(0,$C875-L$2)))</f>
        <v>8.73</v>
      </c>
      <c r="M875" s="103" t="n">
        <f aca="false">IF(M$1="P",MAX(0,M$2-$C875),IF(M$1="C",MAX(0,$C875-M$2)))</f>
        <v>21.27</v>
      </c>
      <c r="N875" s="103" t="n">
        <f aca="false">IF(N$1="P",MAX(0,N$2-$C875),IF(N$1="C",MAX(0,$C875-N$2)))</f>
        <v>16.27</v>
      </c>
      <c r="O875" s="103" t="n">
        <f aca="false">IF(O$1="P",MAX(0,O$2-$C875),IF(O$1="C",MAX(0,$C875-O$2)))</f>
        <v>11.27</v>
      </c>
      <c r="P875" s="103" t="n">
        <f aca="false">IF(P$1="P",MAX(0,P$2-$C875),IF(P$1="C",MAX(0,$C875-P$2)))</f>
        <v>6.27</v>
      </c>
      <c r="Q875" s="103" t="n">
        <f aca="false">IF(Q$1="P",MAX(0,Q$2-$C875),IF(Q$1="C",MAX(0,$C875-Q$2)))</f>
        <v>1.27</v>
      </c>
      <c r="R875" s="103" t="n">
        <f aca="false">IF(R$1="P",MAX(0,R$2-$C875),IF(R$1="C",MAX(0,$C875-R$2)))</f>
        <v>0</v>
      </c>
      <c r="S875" s="103" t="n">
        <f aca="false">IF(S$1="P",MAX(0,S$2-$C875),IF(S$1="C",MAX(0,$C875-S$2)))</f>
        <v>0</v>
      </c>
      <c r="T875" s="104" t="n">
        <f aca="false">A875</f>
        <v>41</v>
      </c>
      <c r="U875" s="105" t="n">
        <f aca="false">VLOOKUP($B875,Gas!$B$3:$E$2506,2)</f>
        <v>4.25</v>
      </c>
      <c r="V875" s="46" t="n">
        <f aca="false">C875/U875</f>
        <v>9.71058823529412</v>
      </c>
      <c r="W875" s="99" t="n">
        <f aca="false">VLOOKUP($B875,Gas!$B$3:$E$2506,4)</f>
        <v>0.325429983592903</v>
      </c>
    </row>
    <row r="876" customFormat="false" ht="12.75" hidden="false" customHeight="false" outlineLevel="0" collapsed="false">
      <c r="A876" s="95" t="n">
        <f aca="false">MONTH(B876)+(YEAR(B876)-1998)*12</f>
        <v>41</v>
      </c>
      <c r="B876" s="101" t="n">
        <v>37026</v>
      </c>
      <c r="C876" s="102" t="n">
        <v>41.26</v>
      </c>
      <c r="D876" s="98" t="n">
        <f aca="false">LN(C876/C875)</f>
        <v>-0.000242336121384816</v>
      </c>
      <c r="E876" s="106" t="n">
        <f aca="false">STDEV(D867:D876)*SQRT(trade_day)</f>
        <v>1.52308669990965</v>
      </c>
      <c r="F876" s="97"/>
      <c r="G876" s="103" t="n">
        <f aca="false">IF(G$1="P",MAX(0,G$2-$C876),IF(G$1="C",MAX(0,$C876-G$2)))</f>
        <v>0</v>
      </c>
      <c r="H876" s="103" t="n">
        <f aca="false">IF(H$1="P",MAX(0,H$2-$C876),IF(H$1="C",MAX(0,$C876-H$2)))</f>
        <v>0</v>
      </c>
      <c r="I876" s="103" t="n">
        <f aca="false">IF(I$1="P",MAX(0,I$2-$C876),IF(I$1="C",MAX(0,$C876-I$2)))</f>
        <v>0</v>
      </c>
      <c r="J876" s="103" t="n">
        <f aca="false">IF(J$1="P",MAX(0,J$2-$C876),IF(J$1="C",MAX(0,$C876-J$2)))</f>
        <v>0</v>
      </c>
      <c r="K876" s="103" t="n">
        <f aca="false">IF(K$1="P",MAX(0,K$2-$C876),IF(K$1="C",MAX(0,$C876-K$2)))</f>
        <v>0</v>
      </c>
      <c r="L876" s="103" t="n">
        <f aca="false">IF(L$1="P",MAX(0,L$2-$C876),IF(L$1="C",MAX(0,$C876-L$2)))</f>
        <v>8.74</v>
      </c>
      <c r="M876" s="103" t="n">
        <f aca="false">IF(M$1="P",MAX(0,M$2-$C876),IF(M$1="C",MAX(0,$C876-M$2)))</f>
        <v>21.26</v>
      </c>
      <c r="N876" s="103" t="n">
        <f aca="false">IF(N$1="P",MAX(0,N$2-$C876),IF(N$1="C",MAX(0,$C876-N$2)))</f>
        <v>16.26</v>
      </c>
      <c r="O876" s="103" t="n">
        <f aca="false">IF(O$1="P",MAX(0,O$2-$C876),IF(O$1="C",MAX(0,$C876-O$2)))</f>
        <v>11.26</v>
      </c>
      <c r="P876" s="103" t="n">
        <f aca="false">IF(P$1="P",MAX(0,P$2-$C876),IF(P$1="C",MAX(0,$C876-P$2)))</f>
        <v>6.26</v>
      </c>
      <c r="Q876" s="103" t="n">
        <f aca="false">IF(Q$1="P",MAX(0,Q$2-$C876),IF(Q$1="C",MAX(0,$C876-Q$2)))</f>
        <v>1.26</v>
      </c>
      <c r="R876" s="103" t="n">
        <f aca="false">IF(R$1="P",MAX(0,R$2-$C876),IF(R$1="C",MAX(0,$C876-R$2)))</f>
        <v>0</v>
      </c>
      <c r="S876" s="103" t="n">
        <f aca="false">IF(S$1="P",MAX(0,S$2-$C876),IF(S$1="C",MAX(0,$C876-S$2)))</f>
        <v>0</v>
      </c>
      <c r="T876" s="104" t="n">
        <f aca="false">A876</f>
        <v>41</v>
      </c>
      <c r="U876" s="105" t="n">
        <f aca="false">VLOOKUP($B876,Gas!$B$3:$E$2506,2)</f>
        <v>4.275</v>
      </c>
      <c r="V876" s="46" t="n">
        <f aca="false">C876/U876</f>
        <v>9.65146198830409</v>
      </c>
      <c r="W876" s="99" t="n">
        <f aca="false">VLOOKUP($B876,Gas!$B$3:$E$2506,4)</f>
        <v>0.320749829465469</v>
      </c>
    </row>
    <row r="877" customFormat="false" ht="12.75" hidden="false" customHeight="false" outlineLevel="0" collapsed="false">
      <c r="A877" s="95" t="n">
        <f aca="false">MONTH(B877)+(YEAR(B877)-1998)*12</f>
        <v>41</v>
      </c>
      <c r="B877" s="101" t="n">
        <v>37027</v>
      </c>
      <c r="C877" s="102" t="n">
        <v>48.58</v>
      </c>
      <c r="D877" s="98" t="n">
        <f aca="false">LN(C877/C876)</f>
        <v>0.163318415930921</v>
      </c>
      <c r="E877" s="106" t="n">
        <f aca="false">STDEV(D868:D877)*SQRT(trade_day)</f>
        <v>1.55425883861276</v>
      </c>
      <c r="F877" s="97"/>
      <c r="G877" s="103" t="n">
        <f aca="false">IF(G$1="P",MAX(0,G$2-$C877),IF(G$1="C",MAX(0,$C877-G$2)))</f>
        <v>0</v>
      </c>
      <c r="H877" s="103" t="n">
        <f aca="false">IF(H$1="P",MAX(0,H$2-$C877),IF(H$1="C",MAX(0,$C877-H$2)))</f>
        <v>0</v>
      </c>
      <c r="I877" s="103" t="n">
        <f aca="false">IF(I$1="P",MAX(0,I$2-$C877),IF(I$1="C",MAX(0,$C877-I$2)))</f>
        <v>0</v>
      </c>
      <c r="J877" s="103" t="n">
        <f aca="false">IF(J$1="P",MAX(0,J$2-$C877),IF(J$1="C",MAX(0,$C877-J$2)))</f>
        <v>0</v>
      </c>
      <c r="K877" s="103" t="n">
        <f aca="false">IF(K$1="P",MAX(0,K$2-$C877),IF(K$1="C",MAX(0,$C877-K$2)))</f>
        <v>0</v>
      </c>
      <c r="L877" s="103" t="n">
        <f aca="false">IF(L$1="P",MAX(0,L$2-$C877),IF(L$1="C",MAX(0,$C877-L$2)))</f>
        <v>1.42</v>
      </c>
      <c r="M877" s="103" t="n">
        <f aca="false">IF(M$1="P",MAX(0,M$2-$C877),IF(M$1="C",MAX(0,$C877-M$2)))</f>
        <v>28.58</v>
      </c>
      <c r="N877" s="103" t="n">
        <f aca="false">IF(N$1="P",MAX(0,N$2-$C877),IF(N$1="C",MAX(0,$C877-N$2)))</f>
        <v>23.58</v>
      </c>
      <c r="O877" s="103" t="n">
        <f aca="false">IF(O$1="P",MAX(0,O$2-$C877),IF(O$1="C",MAX(0,$C877-O$2)))</f>
        <v>18.58</v>
      </c>
      <c r="P877" s="103" t="n">
        <f aca="false">IF(P$1="P",MAX(0,P$2-$C877),IF(P$1="C",MAX(0,$C877-P$2)))</f>
        <v>13.58</v>
      </c>
      <c r="Q877" s="103" t="n">
        <f aca="false">IF(Q$1="P",MAX(0,Q$2-$C877),IF(Q$1="C",MAX(0,$C877-Q$2)))</f>
        <v>8.58</v>
      </c>
      <c r="R877" s="103" t="n">
        <f aca="false">IF(R$1="P",MAX(0,R$2-$C877),IF(R$1="C",MAX(0,$C877-R$2)))</f>
        <v>0</v>
      </c>
      <c r="S877" s="103" t="n">
        <f aca="false">IF(S$1="P",MAX(0,S$2-$C877),IF(S$1="C",MAX(0,$C877-S$2)))</f>
        <v>0</v>
      </c>
      <c r="T877" s="104" t="n">
        <f aca="false">A877</f>
        <v>41</v>
      </c>
      <c r="U877" s="105" t="n">
        <f aca="false">VLOOKUP($B877,Gas!$B$3:$E$2506,2)</f>
        <v>4.455</v>
      </c>
      <c r="V877" s="46" t="n">
        <f aca="false">C877/U877</f>
        <v>10.9046015712682</v>
      </c>
      <c r="W877" s="99" t="n">
        <f aca="false">VLOOKUP($B877,Gas!$B$3:$E$2506,4)</f>
        <v>0.425450683832649</v>
      </c>
    </row>
    <row r="878" customFormat="false" ht="12.75" hidden="false" customHeight="false" outlineLevel="0" collapsed="false">
      <c r="A878" s="95" t="n">
        <f aca="false">MONTH(B878)+(YEAR(B878)-1998)*12</f>
        <v>41</v>
      </c>
      <c r="B878" s="101" t="n">
        <v>37028</v>
      </c>
      <c r="C878" s="102" t="n">
        <v>49.25</v>
      </c>
      <c r="D878" s="98" t="n">
        <f aca="false">LN(C878/C877)</f>
        <v>0.0136974440440715</v>
      </c>
      <c r="E878" s="106" t="n">
        <f aca="false">STDEV(D869:D878)*SQRT(trade_day)</f>
        <v>1.53977547944592</v>
      </c>
      <c r="F878" s="97"/>
      <c r="G878" s="103" t="n">
        <f aca="false">IF(G$1="P",MAX(0,G$2-$C878),IF(G$1="C",MAX(0,$C878-G$2)))</f>
        <v>0</v>
      </c>
      <c r="H878" s="103" t="n">
        <f aca="false">IF(H$1="P",MAX(0,H$2-$C878),IF(H$1="C",MAX(0,$C878-H$2)))</f>
        <v>0</v>
      </c>
      <c r="I878" s="103" t="n">
        <f aca="false">IF(I$1="P",MAX(0,I$2-$C878),IF(I$1="C",MAX(0,$C878-I$2)))</f>
        <v>0</v>
      </c>
      <c r="J878" s="103" t="n">
        <f aca="false">IF(J$1="P",MAX(0,J$2-$C878),IF(J$1="C",MAX(0,$C878-J$2)))</f>
        <v>0</v>
      </c>
      <c r="K878" s="103" t="n">
        <f aca="false">IF(K$1="P",MAX(0,K$2-$C878),IF(K$1="C",MAX(0,$C878-K$2)))</f>
        <v>0</v>
      </c>
      <c r="L878" s="103" t="n">
        <f aca="false">IF(L$1="P",MAX(0,L$2-$C878),IF(L$1="C",MAX(0,$C878-L$2)))</f>
        <v>0.75</v>
      </c>
      <c r="M878" s="103" t="n">
        <f aca="false">IF(M$1="P",MAX(0,M$2-$C878),IF(M$1="C",MAX(0,$C878-M$2)))</f>
        <v>29.25</v>
      </c>
      <c r="N878" s="103" t="n">
        <f aca="false">IF(N$1="P",MAX(0,N$2-$C878),IF(N$1="C",MAX(0,$C878-N$2)))</f>
        <v>24.25</v>
      </c>
      <c r="O878" s="103" t="n">
        <f aca="false">IF(O$1="P",MAX(0,O$2-$C878),IF(O$1="C",MAX(0,$C878-O$2)))</f>
        <v>19.25</v>
      </c>
      <c r="P878" s="103" t="n">
        <f aca="false">IF(P$1="P",MAX(0,P$2-$C878),IF(P$1="C",MAX(0,$C878-P$2)))</f>
        <v>14.25</v>
      </c>
      <c r="Q878" s="103" t="n">
        <f aca="false">IF(Q$1="P",MAX(0,Q$2-$C878),IF(Q$1="C",MAX(0,$C878-Q$2)))</f>
        <v>9.25</v>
      </c>
      <c r="R878" s="103" t="n">
        <f aca="false">IF(R$1="P",MAX(0,R$2-$C878),IF(R$1="C",MAX(0,$C878-R$2)))</f>
        <v>0</v>
      </c>
      <c r="S878" s="103" t="n">
        <f aca="false">IF(S$1="P",MAX(0,S$2-$C878),IF(S$1="C",MAX(0,$C878-S$2)))</f>
        <v>0</v>
      </c>
      <c r="T878" s="104" t="n">
        <f aca="false">A878</f>
        <v>41</v>
      </c>
      <c r="U878" s="105" t="n">
        <f aca="false">VLOOKUP($B878,Gas!$B$3:$E$2506,2)</f>
        <v>4.47</v>
      </c>
      <c r="V878" s="46" t="n">
        <f aca="false">C878/U878</f>
        <v>11.0178970917226</v>
      </c>
      <c r="W878" s="99" t="n">
        <f aca="false">VLOOKUP($B878,Gas!$B$3:$E$2506,4)</f>
        <v>0.426149818413201</v>
      </c>
    </row>
    <row r="879" customFormat="false" ht="12.75" hidden="false" customHeight="false" outlineLevel="0" collapsed="false">
      <c r="A879" s="95" t="n">
        <f aca="false">MONTH(B879)+(YEAR(B879)-1998)*12</f>
        <v>41</v>
      </c>
      <c r="B879" s="101" t="n">
        <v>37029</v>
      </c>
      <c r="C879" s="102" t="n">
        <v>47.47</v>
      </c>
      <c r="D879" s="98" t="n">
        <f aca="false">LN(C879/C878)</f>
        <v>-0.0368114350548712</v>
      </c>
      <c r="E879" s="106" t="n">
        <f aca="false">STDEV(D870:D879)*SQRT(trade_day)</f>
        <v>1.54970565101754</v>
      </c>
      <c r="F879" s="97"/>
      <c r="G879" s="103" t="n">
        <f aca="false">IF(G$1="P",MAX(0,G$2-$C879),IF(G$1="C",MAX(0,$C879-G$2)))</f>
        <v>0</v>
      </c>
      <c r="H879" s="103" t="n">
        <f aca="false">IF(H$1="P",MAX(0,H$2-$C879),IF(H$1="C",MAX(0,$C879-H$2)))</f>
        <v>0</v>
      </c>
      <c r="I879" s="103" t="n">
        <f aca="false">IF(I$1="P",MAX(0,I$2-$C879),IF(I$1="C",MAX(0,$C879-I$2)))</f>
        <v>0</v>
      </c>
      <c r="J879" s="103" t="n">
        <f aca="false">IF(J$1="P",MAX(0,J$2-$C879),IF(J$1="C",MAX(0,$C879-J$2)))</f>
        <v>0</v>
      </c>
      <c r="K879" s="103" t="n">
        <f aca="false">IF(K$1="P",MAX(0,K$2-$C879),IF(K$1="C",MAX(0,$C879-K$2)))</f>
        <v>0</v>
      </c>
      <c r="L879" s="103" t="n">
        <f aca="false">IF(L$1="P",MAX(0,L$2-$C879),IF(L$1="C",MAX(0,$C879-L$2)))</f>
        <v>2.53</v>
      </c>
      <c r="M879" s="103" t="n">
        <f aca="false">IF(M$1="P",MAX(0,M$2-$C879),IF(M$1="C",MAX(0,$C879-M$2)))</f>
        <v>27.47</v>
      </c>
      <c r="N879" s="103" t="n">
        <f aca="false">IF(N$1="P",MAX(0,N$2-$C879),IF(N$1="C",MAX(0,$C879-N$2)))</f>
        <v>22.47</v>
      </c>
      <c r="O879" s="103" t="n">
        <f aca="false">IF(O$1="P",MAX(0,O$2-$C879),IF(O$1="C",MAX(0,$C879-O$2)))</f>
        <v>17.47</v>
      </c>
      <c r="P879" s="103" t="n">
        <f aca="false">IF(P$1="P",MAX(0,P$2-$C879),IF(P$1="C",MAX(0,$C879-P$2)))</f>
        <v>12.47</v>
      </c>
      <c r="Q879" s="103" t="n">
        <f aca="false">IF(Q$1="P",MAX(0,Q$2-$C879),IF(Q$1="C",MAX(0,$C879-Q$2)))</f>
        <v>7.47</v>
      </c>
      <c r="R879" s="103" t="n">
        <f aca="false">IF(R$1="P",MAX(0,R$2-$C879),IF(R$1="C",MAX(0,$C879-R$2)))</f>
        <v>0</v>
      </c>
      <c r="S879" s="103" t="n">
        <f aca="false">IF(S$1="P",MAX(0,S$2-$C879),IF(S$1="C",MAX(0,$C879-S$2)))</f>
        <v>0</v>
      </c>
      <c r="T879" s="104" t="n">
        <f aca="false">A879</f>
        <v>41</v>
      </c>
      <c r="U879" s="105" t="n">
        <f aca="false">VLOOKUP($B879,Gas!$B$3:$E$2506,2)</f>
        <v>4.18</v>
      </c>
      <c r="V879" s="46" t="n">
        <f aca="false">C879/U879</f>
        <v>11.3564593301435</v>
      </c>
      <c r="W879" s="99" t="n">
        <f aca="false">VLOOKUP($B879,Gas!$B$3:$E$2506,4)</f>
        <v>0.547238495650083</v>
      </c>
    </row>
    <row r="880" customFormat="false" ht="12.75" hidden="false" customHeight="false" outlineLevel="0" collapsed="false">
      <c r="A880" s="95" t="n">
        <f aca="false">MONTH(B880)+(YEAR(B880)-1998)*12</f>
        <v>41</v>
      </c>
      <c r="B880" s="101" t="n">
        <v>37032</v>
      </c>
      <c r="C880" s="102" t="n">
        <v>26.9</v>
      </c>
      <c r="D880" s="98" t="n">
        <f aca="false">LN(C880/C879)</f>
        <v>-0.567971645955433</v>
      </c>
      <c r="E880" s="106" t="n">
        <f aca="false">STDEV(D871:D880)*SQRT(trade_day)</f>
        <v>3.25330014119793</v>
      </c>
      <c r="F880" s="97"/>
      <c r="G880" s="103" t="n">
        <f aca="false">IF(G$1="P",MAX(0,G$2-$C880),IF(G$1="C",MAX(0,$C880-G$2)))</f>
        <v>0</v>
      </c>
      <c r="H880" s="103" t="n">
        <f aca="false">IF(H$1="P",MAX(0,H$2-$C880),IF(H$1="C",MAX(0,$C880-H$2)))</f>
        <v>0</v>
      </c>
      <c r="I880" s="103" t="n">
        <f aca="false">IF(I$1="P",MAX(0,I$2-$C880),IF(I$1="C",MAX(0,$C880-I$2)))</f>
        <v>3.1</v>
      </c>
      <c r="J880" s="103" t="n">
        <f aca="false">IF(J$1="P",MAX(0,J$2-$C880),IF(J$1="C",MAX(0,$C880-J$2)))</f>
        <v>8.1</v>
      </c>
      <c r="K880" s="103" t="n">
        <f aca="false">IF(K$1="P",MAX(0,K$2-$C880),IF(K$1="C",MAX(0,$C880-K$2)))</f>
        <v>13.1</v>
      </c>
      <c r="L880" s="103" t="n">
        <f aca="false">IF(L$1="P",MAX(0,L$2-$C880),IF(L$1="C",MAX(0,$C880-L$2)))</f>
        <v>23.1</v>
      </c>
      <c r="M880" s="103" t="n">
        <f aca="false">IF(M$1="P",MAX(0,M$2-$C880),IF(M$1="C",MAX(0,$C880-M$2)))</f>
        <v>6.9</v>
      </c>
      <c r="N880" s="103" t="n">
        <f aca="false">IF(N$1="P",MAX(0,N$2-$C880),IF(N$1="C",MAX(0,$C880-N$2)))</f>
        <v>1.9</v>
      </c>
      <c r="O880" s="103" t="n">
        <f aca="false">IF(O$1="P",MAX(0,O$2-$C880),IF(O$1="C",MAX(0,$C880-O$2)))</f>
        <v>0</v>
      </c>
      <c r="P880" s="103" t="n">
        <f aca="false">IF(P$1="P",MAX(0,P$2-$C880),IF(P$1="C",MAX(0,$C880-P$2)))</f>
        <v>0</v>
      </c>
      <c r="Q880" s="103" t="n">
        <f aca="false">IF(Q$1="P",MAX(0,Q$2-$C880),IF(Q$1="C",MAX(0,$C880-Q$2)))</f>
        <v>0</v>
      </c>
      <c r="R880" s="103" t="n">
        <f aca="false">IF(R$1="P",MAX(0,R$2-$C880),IF(R$1="C",MAX(0,$C880-R$2)))</f>
        <v>0</v>
      </c>
      <c r="S880" s="103" t="n">
        <f aca="false">IF(S$1="P",MAX(0,S$2-$C880),IF(S$1="C",MAX(0,$C880-S$2)))</f>
        <v>0</v>
      </c>
      <c r="T880" s="104" t="n">
        <f aca="false">A880</f>
        <v>41</v>
      </c>
      <c r="U880" s="105" t="n">
        <f aca="false">VLOOKUP($B880,Gas!$B$3:$E$2506,2)</f>
        <v>4.15</v>
      </c>
      <c r="V880" s="46" t="n">
        <f aca="false">C880/U880</f>
        <v>6.48192771084337</v>
      </c>
      <c r="W880" s="99" t="n">
        <f aca="false">VLOOKUP($B880,Gas!$B$3:$E$2506,4)</f>
        <v>0.521454764724877</v>
      </c>
    </row>
    <row r="881" customFormat="false" ht="12.75" hidden="false" customHeight="false" outlineLevel="0" collapsed="false">
      <c r="A881" s="95" t="n">
        <f aca="false">MONTH(B881)+(YEAR(B881)-1998)*12</f>
        <v>41</v>
      </c>
      <c r="B881" s="101" t="n">
        <v>37033</v>
      </c>
      <c r="C881" s="102" t="n">
        <v>31.6</v>
      </c>
      <c r="D881" s="98" t="n">
        <f aca="false">LN(C881/C880)</f>
        <v>0.161030833985073</v>
      </c>
      <c r="E881" s="106" t="n">
        <f aca="false">STDEV(D872:D881)*SQRT(trade_day)</f>
        <v>3.33979664720832</v>
      </c>
      <c r="F881" s="97"/>
      <c r="G881" s="103" t="n">
        <f aca="false">IF(G$1="P",MAX(0,G$2-$C881),IF(G$1="C",MAX(0,$C881-G$2)))</f>
        <v>0</v>
      </c>
      <c r="H881" s="103" t="n">
        <f aca="false">IF(H$1="P",MAX(0,H$2-$C881),IF(H$1="C",MAX(0,$C881-H$2)))</f>
        <v>0</v>
      </c>
      <c r="I881" s="103" t="n">
        <f aca="false">IF(I$1="P",MAX(0,I$2-$C881),IF(I$1="C",MAX(0,$C881-I$2)))</f>
        <v>0</v>
      </c>
      <c r="J881" s="103" t="n">
        <f aca="false">IF(J$1="P",MAX(0,J$2-$C881),IF(J$1="C",MAX(0,$C881-J$2)))</f>
        <v>3.4</v>
      </c>
      <c r="K881" s="103" t="n">
        <f aca="false">IF(K$1="P",MAX(0,K$2-$C881),IF(K$1="C",MAX(0,$C881-K$2)))</f>
        <v>8.4</v>
      </c>
      <c r="L881" s="103" t="n">
        <f aca="false">IF(L$1="P",MAX(0,L$2-$C881),IF(L$1="C",MAX(0,$C881-L$2)))</f>
        <v>18.4</v>
      </c>
      <c r="M881" s="103" t="n">
        <f aca="false">IF(M$1="P",MAX(0,M$2-$C881),IF(M$1="C",MAX(0,$C881-M$2)))</f>
        <v>11.6</v>
      </c>
      <c r="N881" s="103" t="n">
        <f aca="false">IF(N$1="P",MAX(0,N$2-$C881),IF(N$1="C",MAX(0,$C881-N$2)))</f>
        <v>6.6</v>
      </c>
      <c r="O881" s="103" t="n">
        <f aca="false">IF(O$1="P",MAX(0,O$2-$C881),IF(O$1="C",MAX(0,$C881-O$2)))</f>
        <v>1.6</v>
      </c>
      <c r="P881" s="103" t="n">
        <f aca="false">IF(P$1="P",MAX(0,P$2-$C881),IF(P$1="C",MAX(0,$C881-P$2)))</f>
        <v>0</v>
      </c>
      <c r="Q881" s="103" t="n">
        <f aca="false">IF(Q$1="P",MAX(0,Q$2-$C881),IF(Q$1="C",MAX(0,$C881-Q$2)))</f>
        <v>0</v>
      </c>
      <c r="R881" s="103" t="n">
        <f aca="false">IF(R$1="P",MAX(0,R$2-$C881),IF(R$1="C",MAX(0,$C881-R$2)))</f>
        <v>0</v>
      </c>
      <c r="S881" s="103" t="n">
        <f aca="false">IF(S$1="P",MAX(0,S$2-$C881),IF(S$1="C",MAX(0,$C881-S$2)))</f>
        <v>0</v>
      </c>
      <c r="T881" s="104" t="n">
        <f aca="false">A881</f>
        <v>41</v>
      </c>
      <c r="U881" s="105" t="n">
        <f aca="false">VLOOKUP($B881,Gas!$B$3:$E$2506,2)</f>
        <v>4.15</v>
      </c>
      <c r="V881" s="46" t="n">
        <f aca="false">C881/U881</f>
        <v>7.6144578313253</v>
      </c>
      <c r="W881" s="99" t="n">
        <f aca="false">VLOOKUP($B881,Gas!$B$3:$E$2506,4)</f>
        <v>0.503106205291492</v>
      </c>
    </row>
    <row r="882" customFormat="false" ht="12.75" hidden="false" customHeight="false" outlineLevel="0" collapsed="false">
      <c r="A882" s="95" t="n">
        <f aca="false">MONTH(B882)+(YEAR(B882)-1998)*12</f>
        <v>41</v>
      </c>
      <c r="B882" s="101" t="n">
        <v>37034</v>
      </c>
      <c r="C882" s="102" t="n">
        <v>28.64</v>
      </c>
      <c r="D882" s="98" t="n">
        <f aca="false">LN(C882/C881)</f>
        <v>-0.0983527785004216</v>
      </c>
      <c r="E882" s="106" t="n">
        <f aca="false">STDEV(D873:D882)*SQRT(trade_day)</f>
        <v>3.34661695300162</v>
      </c>
      <c r="F882" s="97"/>
      <c r="G882" s="103" t="n">
        <f aca="false">IF(G$1="P",MAX(0,G$2-$C882),IF(G$1="C",MAX(0,$C882-G$2)))</f>
        <v>0</v>
      </c>
      <c r="H882" s="103" t="n">
        <f aca="false">IF(H$1="P",MAX(0,H$2-$C882),IF(H$1="C",MAX(0,$C882-H$2)))</f>
        <v>0</v>
      </c>
      <c r="I882" s="103" t="n">
        <f aca="false">IF(I$1="P",MAX(0,I$2-$C882),IF(I$1="C",MAX(0,$C882-I$2)))</f>
        <v>1.36</v>
      </c>
      <c r="J882" s="103" t="n">
        <f aca="false">IF(J$1="P",MAX(0,J$2-$C882),IF(J$1="C",MAX(0,$C882-J$2)))</f>
        <v>6.36</v>
      </c>
      <c r="K882" s="103" t="n">
        <f aca="false">IF(K$1="P",MAX(0,K$2-$C882),IF(K$1="C",MAX(0,$C882-K$2)))</f>
        <v>11.36</v>
      </c>
      <c r="L882" s="103" t="n">
        <f aca="false">IF(L$1="P",MAX(0,L$2-$C882),IF(L$1="C",MAX(0,$C882-L$2)))</f>
        <v>21.36</v>
      </c>
      <c r="M882" s="103" t="n">
        <f aca="false">IF(M$1="P",MAX(0,M$2-$C882),IF(M$1="C",MAX(0,$C882-M$2)))</f>
        <v>8.64</v>
      </c>
      <c r="N882" s="103" t="n">
        <f aca="false">IF(N$1="P",MAX(0,N$2-$C882),IF(N$1="C",MAX(0,$C882-N$2)))</f>
        <v>3.64</v>
      </c>
      <c r="O882" s="103" t="n">
        <f aca="false">IF(O$1="P",MAX(0,O$2-$C882),IF(O$1="C",MAX(0,$C882-O$2)))</f>
        <v>0</v>
      </c>
      <c r="P882" s="103" t="n">
        <f aca="false">IF(P$1="P",MAX(0,P$2-$C882),IF(P$1="C",MAX(0,$C882-P$2)))</f>
        <v>0</v>
      </c>
      <c r="Q882" s="103" t="n">
        <f aca="false">IF(Q$1="P",MAX(0,Q$2-$C882),IF(Q$1="C",MAX(0,$C882-Q$2)))</f>
        <v>0</v>
      </c>
      <c r="R882" s="103" t="n">
        <f aca="false">IF(R$1="P",MAX(0,R$2-$C882),IF(R$1="C",MAX(0,$C882-R$2)))</f>
        <v>0</v>
      </c>
      <c r="S882" s="103" t="n">
        <f aca="false">IF(S$1="P",MAX(0,S$2-$C882),IF(S$1="C",MAX(0,$C882-S$2)))</f>
        <v>0</v>
      </c>
      <c r="T882" s="104" t="n">
        <f aca="false">A882</f>
        <v>41</v>
      </c>
      <c r="U882" s="105" t="n">
        <f aca="false">VLOOKUP($B882,Gas!$B$3:$E$2506,2)</f>
        <v>4.035</v>
      </c>
      <c r="V882" s="46" t="n">
        <f aca="false">C882/U882</f>
        <v>7.09789343246592</v>
      </c>
      <c r="W882" s="99" t="n">
        <f aca="false">VLOOKUP($B882,Gas!$B$3:$E$2506,4)</f>
        <v>0.525845433333869</v>
      </c>
    </row>
    <row r="883" customFormat="false" ht="12.75" hidden="false" customHeight="false" outlineLevel="0" collapsed="false">
      <c r="A883" s="95" t="n">
        <f aca="false">MONTH(B883)+(YEAR(B883)-1998)*12</f>
        <v>41</v>
      </c>
      <c r="B883" s="101" t="n">
        <v>37035</v>
      </c>
      <c r="C883" s="102" t="n">
        <v>27.73</v>
      </c>
      <c r="D883" s="98" t="n">
        <f aca="false">LN(C883/C882)</f>
        <v>-0.0322894824647581</v>
      </c>
      <c r="E883" s="106" t="n">
        <f aca="false">STDEV(D874:D883)*SQRT(trade_day)</f>
        <v>3.26250557038668</v>
      </c>
      <c r="F883" s="97"/>
      <c r="G883" s="103" t="n">
        <f aca="false">IF(G$1="P",MAX(0,G$2-$C883),IF(G$1="C",MAX(0,$C883-G$2)))</f>
        <v>0</v>
      </c>
      <c r="H883" s="103" t="n">
        <f aca="false">IF(H$1="P",MAX(0,H$2-$C883),IF(H$1="C",MAX(0,$C883-H$2)))</f>
        <v>0</v>
      </c>
      <c r="I883" s="103" t="n">
        <f aca="false">IF(I$1="P",MAX(0,I$2-$C883),IF(I$1="C",MAX(0,$C883-I$2)))</f>
        <v>2.27</v>
      </c>
      <c r="J883" s="103" t="n">
        <f aca="false">IF(J$1="P",MAX(0,J$2-$C883),IF(J$1="C",MAX(0,$C883-J$2)))</f>
        <v>7.27</v>
      </c>
      <c r="K883" s="103" t="n">
        <f aca="false">IF(K$1="P",MAX(0,K$2-$C883),IF(K$1="C",MAX(0,$C883-K$2)))</f>
        <v>12.27</v>
      </c>
      <c r="L883" s="103" t="n">
        <f aca="false">IF(L$1="P",MAX(0,L$2-$C883),IF(L$1="C",MAX(0,$C883-L$2)))</f>
        <v>22.27</v>
      </c>
      <c r="M883" s="103" t="n">
        <f aca="false">IF(M$1="P",MAX(0,M$2-$C883),IF(M$1="C",MAX(0,$C883-M$2)))</f>
        <v>7.73</v>
      </c>
      <c r="N883" s="103" t="n">
        <f aca="false">IF(N$1="P",MAX(0,N$2-$C883),IF(N$1="C",MAX(0,$C883-N$2)))</f>
        <v>2.73</v>
      </c>
      <c r="O883" s="103" t="n">
        <f aca="false">IF(O$1="P",MAX(0,O$2-$C883),IF(O$1="C",MAX(0,$C883-O$2)))</f>
        <v>0</v>
      </c>
      <c r="P883" s="103" t="n">
        <f aca="false">IF(P$1="P",MAX(0,P$2-$C883),IF(P$1="C",MAX(0,$C883-P$2)))</f>
        <v>0</v>
      </c>
      <c r="Q883" s="103" t="n">
        <f aca="false">IF(Q$1="P",MAX(0,Q$2-$C883),IF(Q$1="C",MAX(0,$C883-Q$2)))</f>
        <v>0</v>
      </c>
      <c r="R883" s="103" t="n">
        <f aca="false">IF(R$1="P",MAX(0,R$2-$C883),IF(R$1="C",MAX(0,$C883-R$2)))</f>
        <v>0</v>
      </c>
      <c r="S883" s="103" t="n">
        <f aca="false">IF(S$1="P",MAX(0,S$2-$C883),IF(S$1="C",MAX(0,$C883-S$2)))</f>
        <v>0</v>
      </c>
      <c r="T883" s="104" t="n">
        <f aca="false">A883</f>
        <v>41</v>
      </c>
      <c r="U883" s="105" t="n">
        <f aca="false">VLOOKUP($B883,Gas!$B$3:$E$2506,2)</f>
        <v>4.095</v>
      </c>
      <c r="V883" s="46" t="n">
        <f aca="false">C883/U883</f>
        <v>6.77167277167277</v>
      </c>
      <c r="W883" s="99" t="n">
        <f aca="false">VLOOKUP($B883,Gas!$B$3:$E$2506,4)</f>
        <v>0.53914824596883</v>
      </c>
    </row>
    <row r="884" customFormat="false" ht="12.75" hidden="false" customHeight="false" outlineLevel="0" collapsed="false">
      <c r="A884" s="95" t="n">
        <f aca="false">MONTH(B884)+(YEAR(B884)-1998)*12</f>
        <v>41</v>
      </c>
      <c r="B884" s="101" t="n">
        <v>37036</v>
      </c>
      <c r="C884" s="102" t="n">
        <v>26.43</v>
      </c>
      <c r="D884" s="98" t="n">
        <f aca="false">LN(C884/C883)</f>
        <v>-0.0480151310114889</v>
      </c>
      <c r="E884" s="106" t="n">
        <f aca="false">STDEV(D875:D884)*SQRT(trade_day)</f>
        <v>3.20238998567351</v>
      </c>
      <c r="F884" s="97"/>
      <c r="G884" s="103" t="n">
        <f aca="false">IF(G$1="P",MAX(0,G$2-$C884),IF(G$1="C",MAX(0,$C884-G$2)))</f>
        <v>0</v>
      </c>
      <c r="H884" s="103" t="n">
        <f aca="false">IF(H$1="P",MAX(0,H$2-$C884),IF(H$1="C",MAX(0,$C884-H$2)))</f>
        <v>0</v>
      </c>
      <c r="I884" s="103" t="n">
        <f aca="false">IF(I$1="P",MAX(0,I$2-$C884),IF(I$1="C",MAX(0,$C884-I$2)))</f>
        <v>3.57</v>
      </c>
      <c r="J884" s="103" t="n">
        <f aca="false">IF(J$1="P",MAX(0,J$2-$C884),IF(J$1="C",MAX(0,$C884-J$2)))</f>
        <v>8.57</v>
      </c>
      <c r="K884" s="103" t="n">
        <f aca="false">IF(K$1="P",MAX(0,K$2-$C884),IF(K$1="C",MAX(0,$C884-K$2)))</f>
        <v>13.57</v>
      </c>
      <c r="L884" s="103" t="n">
        <f aca="false">IF(L$1="P",MAX(0,L$2-$C884),IF(L$1="C",MAX(0,$C884-L$2)))</f>
        <v>23.57</v>
      </c>
      <c r="M884" s="103" t="n">
        <f aca="false">IF(M$1="P",MAX(0,M$2-$C884),IF(M$1="C",MAX(0,$C884-M$2)))</f>
        <v>6.43</v>
      </c>
      <c r="N884" s="103" t="n">
        <f aca="false">IF(N$1="P",MAX(0,N$2-$C884),IF(N$1="C",MAX(0,$C884-N$2)))</f>
        <v>1.43</v>
      </c>
      <c r="O884" s="103" t="n">
        <f aca="false">IF(O$1="P",MAX(0,O$2-$C884),IF(O$1="C",MAX(0,$C884-O$2)))</f>
        <v>0</v>
      </c>
      <c r="P884" s="103" t="n">
        <f aca="false">IF(P$1="P",MAX(0,P$2-$C884),IF(P$1="C",MAX(0,$C884-P$2)))</f>
        <v>0</v>
      </c>
      <c r="Q884" s="103" t="n">
        <f aca="false">IF(Q$1="P",MAX(0,Q$2-$C884),IF(Q$1="C",MAX(0,$C884-Q$2)))</f>
        <v>0</v>
      </c>
      <c r="R884" s="103" t="n">
        <f aca="false">IF(R$1="P",MAX(0,R$2-$C884),IF(R$1="C",MAX(0,$C884-R$2)))</f>
        <v>0</v>
      </c>
      <c r="S884" s="103" t="n">
        <f aca="false">IF(S$1="P",MAX(0,S$2-$C884),IF(S$1="C",MAX(0,$C884-S$2)))</f>
        <v>0</v>
      </c>
      <c r="T884" s="104" t="n">
        <f aca="false">A884</f>
        <v>41</v>
      </c>
      <c r="U884" s="105" t="n">
        <f aca="false">VLOOKUP($B884,Gas!$B$3:$E$2506,2)</f>
        <v>4.125</v>
      </c>
      <c r="V884" s="46" t="n">
        <f aca="false">C884/U884</f>
        <v>6.40727272727273</v>
      </c>
      <c r="W884" s="99" t="n">
        <f aca="false">VLOOKUP($B884,Gas!$B$3:$E$2506,4)</f>
        <v>0.540250285972045</v>
      </c>
    </row>
    <row r="885" customFormat="false" ht="12.75" hidden="false" customHeight="false" outlineLevel="0" collapsed="false">
      <c r="A885" s="95" t="n">
        <f aca="false">MONTH(B885)+(YEAR(B885)-1998)*12</f>
        <v>41</v>
      </c>
      <c r="B885" s="101" t="n">
        <v>37039</v>
      </c>
      <c r="C885" s="102" t="n">
        <v>35.66</v>
      </c>
      <c r="D885" s="98" t="n">
        <f aca="false">LN(C885/C884)</f>
        <v>0.299529883818796</v>
      </c>
      <c r="E885" s="106" t="n">
        <f aca="false">STDEV(D876:D885)*SQRT(trade_day)</f>
        <v>3.64136408459259</v>
      </c>
      <c r="F885" s="97"/>
      <c r="G885" s="103" t="n">
        <f aca="false">IF(G$1="P",MAX(0,G$2-$C885),IF(G$1="C",MAX(0,$C885-G$2)))</f>
        <v>0</v>
      </c>
      <c r="H885" s="103" t="n">
        <f aca="false">IF(H$1="P",MAX(0,H$2-$C885),IF(H$1="C",MAX(0,$C885-H$2)))</f>
        <v>0</v>
      </c>
      <c r="I885" s="103" t="n">
        <f aca="false">IF(I$1="P",MAX(0,I$2-$C885),IF(I$1="C",MAX(0,$C885-I$2)))</f>
        <v>0</v>
      </c>
      <c r="J885" s="103" t="n">
        <f aca="false">IF(J$1="P",MAX(0,J$2-$C885),IF(J$1="C",MAX(0,$C885-J$2)))</f>
        <v>0</v>
      </c>
      <c r="K885" s="103" t="n">
        <f aca="false">IF(K$1="P",MAX(0,K$2-$C885),IF(K$1="C",MAX(0,$C885-K$2)))</f>
        <v>4.34</v>
      </c>
      <c r="L885" s="103" t="n">
        <f aca="false">IF(L$1="P",MAX(0,L$2-$C885),IF(L$1="C",MAX(0,$C885-L$2)))</f>
        <v>14.34</v>
      </c>
      <c r="M885" s="103" t="n">
        <f aca="false">IF(M$1="P",MAX(0,M$2-$C885),IF(M$1="C",MAX(0,$C885-M$2)))</f>
        <v>15.66</v>
      </c>
      <c r="N885" s="103" t="n">
        <f aca="false">IF(N$1="P",MAX(0,N$2-$C885),IF(N$1="C",MAX(0,$C885-N$2)))</f>
        <v>10.66</v>
      </c>
      <c r="O885" s="103" t="n">
        <f aca="false">IF(O$1="P",MAX(0,O$2-$C885),IF(O$1="C",MAX(0,$C885-O$2)))</f>
        <v>5.66</v>
      </c>
      <c r="P885" s="103" t="n">
        <f aca="false">IF(P$1="P",MAX(0,P$2-$C885),IF(P$1="C",MAX(0,$C885-P$2)))</f>
        <v>0.659999999999997</v>
      </c>
      <c r="Q885" s="103" t="n">
        <f aca="false">IF(Q$1="P",MAX(0,Q$2-$C885),IF(Q$1="C",MAX(0,$C885-Q$2)))</f>
        <v>0</v>
      </c>
      <c r="R885" s="103" t="n">
        <f aca="false">IF(R$1="P",MAX(0,R$2-$C885),IF(R$1="C",MAX(0,$C885-R$2)))</f>
        <v>0</v>
      </c>
      <c r="S885" s="103" t="n">
        <f aca="false">IF(S$1="P",MAX(0,S$2-$C885),IF(S$1="C",MAX(0,$C885-S$2)))</f>
        <v>0</v>
      </c>
      <c r="T885" s="104" t="n">
        <f aca="false">A885</f>
        <v>41</v>
      </c>
      <c r="U885" s="105" t="n">
        <f aca="false">VLOOKUP($B885,Gas!$B$3:$E$2506,2)</f>
        <v>3.84</v>
      </c>
      <c r="V885" s="46" t="n">
        <f aca="false">C885/U885</f>
        <v>9.28645833333333</v>
      </c>
      <c r="W885" s="99" t="n">
        <f aca="false">VLOOKUP($B885,Gas!$B$3:$E$2506,4)</f>
        <v>0.473087362340009</v>
      </c>
    </row>
    <row r="886" customFormat="false" ht="12.75" hidden="false" customHeight="false" outlineLevel="0" collapsed="false">
      <c r="A886" s="95" t="n">
        <f aca="false">MONTH(B886)+(YEAR(B886)-1998)*12</f>
        <v>41</v>
      </c>
      <c r="B886" s="101" t="n">
        <v>37040</v>
      </c>
      <c r="C886" s="102" t="n">
        <v>35.66</v>
      </c>
      <c r="D886" s="98" t="n">
        <f aca="false">LN(C886/C885)</f>
        <v>0</v>
      </c>
      <c r="E886" s="106" t="n">
        <f aca="false">STDEV(D877:D886)*SQRT(trade_day)</f>
        <v>3.64139084783165</v>
      </c>
      <c r="F886" s="97"/>
      <c r="G886" s="103" t="n">
        <f aca="false">IF(G$1="P",MAX(0,G$2-$C886),IF(G$1="C",MAX(0,$C886-G$2)))</f>
        <v>0</v>
      </c>
      <c r="H886" s="103" t="n">
        <f aca="false">IF(H$1="P",MAX(0,H$2-$C886),IF(H$1="C",MAX(0,$C886-H$2)))</f>
        <v>0</v>
      </c>
      <c r="I886" s="103" t="n">
        <f aca="false">IF(I$1="P",MAX(0,I$2-$C886),IF(I$1="C",MAX(0,$C886-I$2)))</f>
        <v>0</v>
      </c>
      <c r="J886" s="103" t="n">
        <f aca="false">IF(J$1="P",MAX(0,J$2-$C886),IF(J$1="C",MAX(0,$C886-J$2)))</f>
        <v>0</v>
      </c>
      <c r="K886" s="103" t="n">
        <f aca="false">IF(K$1="P",MAX(0,K$2-$C886),IF(K$1="C",MAX(0,$C886-K$2)))</f>
        <v>4.34</v>
      </c>
      <c r="L886" s="103" t="n">
        <f aca="false">IF(L$1="P",MAX(0,L$2-$C886),IF(L$1="C",MAX(0,$C886-L$2)))</f>
        <v>14.34</v>
      </c>
      <c r="M886" s="103" t="n">
        <f aca="false">IF(M$1="P",MAX(0,M$2-$C886),IF(M$1="C",MAX(0,$C886-M$2)))</f>
        <v>15.66</v>
      </c>
      <c r="N886" s="103" t="n">
        <f aca="false">IF(N$1="P",MAX(0,N$2-$C886),IF(N$1="C",MAX(0,$C886-N$2)))</f>
        <v>10.66</v>
      </c>
      <c r="O886" s="103" t="n">
        <f aca="false">IF(O$1="P",MAX(0,O$2-$C886),IF(O$1="C",MAX(0,$C886-O$2)))</f>
        <v>5.66</v>
      </c>
      <c r="P886" s="103" t="n">
        <f aca="false">IF(P$1="P",MAX(0,P$2-$C886),IF(P$1="C",MAX(0,$C886-P$2)))</f>
        <v>0.659999999999997</v>
      </c>
      <c r="Q886" s="103" t="n">
        <f aca="false">IF(Q$1="P",MAX(0,Q$2-$C886),IF(Q$1="C",MAX(0,$C886-Q$2)))</f>
        <v>0</v>
      </c>
      <c r="R886" s="103" t="n">
        <f aca="false">IF(R$1="P",MAX(0,R$2-$C886),IF(R$1="C",MAX(0,$C886-R$2)))</f>
        <v>0</v>
      </c>
      <c r="S886" s="103" t="n">
        <f aca="false">IF(S$1="P",MAX(0,S$2-$C886),IF(S$1="C",MAX(0,$C886-S$2)))</f>
        <v>0</v>
      </c>
      <c r="T886" s="104" t="n">
        <f aca="false">A886</f>
        <v>41</v>
      </c>
      <c r="U886" s="105" t="n">
        <f aca="false">VLOOKUP($B886,Gas!$B$3:$E$2506,2)</f>
        <v>3.84</v>
      </c>
      <c r="V886" s="46" t="n">
        <f aca="false">C886/U886</f>
        <v>9.28645833333333</v>
      </c>
      <c r="W886" s="99" t="n">
        <f aca="false">VLOOKUP($B886,Gas!$B$3:$E$2506,4)</f>
        <v>0.475871553906167</v>
      </c>
    </row>
    <row r="887" customFormat="false" ht="12.75" hidden="false" customHeight="false" outlineLevel="0" collapsed="false">
      <c r="A887" s="95" t="n">
        <f aca="false">MONTH(B887)+(YEAR(B887)-1998)*12</f>
        <v>41</v>
      </c>
      <c r="B887" s="101" t="n">
        <v>37041</v>
      </c>
      <c r="C887" s="102" t="n">
        <v>34.89</v>
      </c>
      <c r="D887" s="98" t="n">
        <f aca="false">LN(C887/C886)</f>
        <v>-0.0218293572363115</v>
      </c>
      <c r="E887" s="106" t="n">
        <f aca="false">STDEV(D878:D887)*SQRT(trade_day)</f>
        <v>3.50525222593747</v>
      </c>
      <c r="F887" s="97"/>
      <c r="G887" s="103" t="n">
        <f aca="false">IF(G$1="P",MAX(0,G$2-$C887),IF(G$1="C",MAX(0,$C887-G$2)))</f>
        <v>0</v>
      </c>
      <c r="H887" s="103" t="n">
        <f aca="false">IF(H$1="P",MAX(0,H$2-$C887),IF(H$1="C",MAX(0,$C887-H$2)))</f>
        <v>0</v>
      </c>
      <c r="I887" s="103" t="n">
        <f aca="false">IF(I$1="P",MAX(0,I$2-$C887),IF(I$1="C",MAX(0,$C887-I$2)))</f>
        <v>0</v>
      </c>
      <c r="J887" s="103" t="n">
        <f aca="false">IF(J$1="P",MAX(0,J$2-$C887),IF(J$1="C",MAX(0,$C887-J$2)))</f>
        <v>0.109999999999999</v>
      </c>
      <c r="K887" s="103" t="n">
        <f aca="false">IF(K$1="P",MAX(0,K$2-$C887),IF(K$1="C",MAX(0,$C887-K$2)))</f>
        <v>5.11</v>
      </c>
      <c r="L887" s="103" t="n">
        <f aca="false">IF(L$1="P",MAX(0,L$2-$C887),IF(L$1="C",MAX(0,$C887-L$2)))</f>
        <v>15.11</v>
      </c>
      <c r="M887" s="103" t="n">
        <f aca="false">IF(M$1="P",MAX(0,M$2-$C887),IF(M$1="C",MAX(0,$C887-M$2)))</f>
        <v>14.89</v>
      </c>
      <c r="N887" s="103" t="n">
        <f aca="false">IF(N$1="P",MAX(0,N$2-$C887),IF(N$1="C",MAX(0,$C887-N$2)))</f>
        <v>9.89</v>
      </c>
      <c r="O887" s="103" t="n">
        <f aca="false">IF(O$1="P",MAX(0,O$2-$C887),IF(O$1="C",MAX(0,$C887-O$2)))</f>
        <v>4.89</v>
      </c>
      <c r="P887" s="103" t="n">
        <f aca="false">IF(P$1="P",MAX(0,P$2-$C887),IF(P$1="C",MAX(0,$C887-P$2)))</f>
        <v>0</v>
      </c>
      <c r="Q887" s="103" t="n">
        <f aca="false">IF(Q$1="P",MAX(0,Q$2-$C887),IF(Q$1="C",MAX(0,$C887-Q$2)))</f>
        <v>0</v>
      </c>
      <c r="R887" s="103" t="n">
        <f aca="false">IF(R$1="P",MAX(0,R$2-$C887),IF(R$1="C",MAX(0,$C887-R$2)))</f>
        <v>0</v>
      </c>
      <c r="S887" s="103" t="n">
        <f aca="false">IF(S$1="P",MAX(0,S$2-$C887),IF(S$1="C",MAX(0,$C887-S$2)))</f>
        <v>0</v>
      </c>
      <c r="T887" s="104" t="n">
        <f aca="false">A887</f>
        <v>41</v>
      </c>
      <c r="U887" s="105" t="n">
        <f aca="false">VLOOKUP($B887,Gas!$B$3:$E$2506,2)</f>
        <v>3.86</v>
      </c>
      <c r="V887" s="46" t="n">
        <f aca="false">C887/U887</f>
        <v>9.03886010362694</v>
      </c>
      <c r="W887" s="99" t="n">
        <f aca="false">VLOOKUP($B887,Gas!$B$3:$E$2506,4)</f>
        <v>0.480322785208184</v>
      </c>
    </row>
    <row r="888" customFormat="false" ht="12.75" hidden="false" customHeight="false" outlineLevel="0" collapsed="false">
      <c r="A888" s="95" t="n">
        <f aca="false">MONTH(B888)+(YEAR(B888)-1998)*12</f>
        <v>41</v>
      </c>
      <c r="B888" s="101" t="n">
        <v>37042</v>
      </c>
      <c r="C888" s="102" t="n">
        <v>27.27</v>
      </c>
      <c r="D888" s="98" t="n">
        <f aca="false">LN(C888/C887)</f>
        <v>-0.246413058341186</v>
      </c>
      <c r="E888" s="106" t="n">
        <f aca="false">STDEV(D879:D888)*SQRT(trade_day)</f>
        <v>3.6471855959201</v>
      </c>
      <c r="F888" s="97"/>
      <c r="G888" s="103" t="n">
        <f aca="false">IF(G$1="P",MAX(0,G$2-$C888),IF(G$1="C",MAX(0,$C888-G$2)))</f>
        <v>0</v>
      </c>
      <c r="H888" s="103" t="n">
        <f aca="false">IF(H$1="P",MAX(0,H$2-$C888),IF(H$1="C",MAX(0,$C888-H$2)))</f>
        <v>0</v>
      </c>
      <c r="I888" s="103" t="n">
        <f aca="false">IF(I$1="P",MAX(0,I$2-$C888),IF(I$1="C",MAX(0,$C888-I$2)))</f>
        <v>2.73</v>
      </c>
      <c r="J888" s="103" t="n">
        <f aca="false">IF(J$1="P",MAX(0,J$2-$C888),IF(J$1="C",MAX(0,$C888-J$2)))</f>
        <v>7.73</v>
      </c>
      <c r="K888" s="103" t="n">
        <f aca="false">IF(K$1="P",MAX(0,K$2-$C888),IF(K$1="C",MAX(0,$C888-K$2)))</f>
        <v>12.73</v>
      </c>
      <c r="L888" s="103" t="n">
        <f aca="false">IF(L$1="P",MAX(0,L$2-$C888),IF(L$1="C",MAX(0,$C888-L$2)))</f>
        <v>22.73</v>
      </c>
      <c r="M888" s="103" t="n">
        <f aca="false">IF(M$1="P",MAX(0,M$2-$C888),IF(M$1="C",MAX(0,$C888-M$2)))</f>
        <v>7.27</v>
      </c>
      <c r="N888" s="103" t="n">
        <f aca="false">IF(N$1="P",MAX(0,N$2-$C888),IF(N$1="C",MAX(0,$C888-N$2)))</f>
        <v>2.27</v>
      </c>
      <c r="O888" s="103" t="n">
        <f aca="false">IF(O$1="P",MAX(0,O$2-$C888),IF(O$1="C",MAX(0,$C888-O$2)))</f>
        <v>0</v>
      </c>
      <c r="P888" s="103" t="n">
        <f aca="false">IF(P$1="P",MAX(0,P$2-$C888),IF(P$1="C",MAX(0,$C888-P$2)))</f>
        <v>0</v>
      </c>
      <c r="Q888" s="103" t="n">
        <f aca="false">IF(Q$1="P",MAX(0,Q$2-$C888),IF(Q$1="C",MAX(0,$C888-Q$2)))</f>
        <v>0</v>
      </c>
      <c r="R888" s="103" t="n">
        <f aca="false">IF(R$1="P",MAX(0,R$2-$C888),IF(R$1="C",MAX(0,$C888-R$2)))</f>
        <v>0</v>
      </c>
      <c r="S888" s="103" t="n">
        <f aca="false">IF(S$1="P",MAX(0,S$2-$C888),IF(S$1="C",MAX(0,$C888-S$2)))</f>
        <v>0</v>
      </c>
      <c r="T888" s="104" t="n">
        <f aca="false">A888</f>
        <v>41</v>
      </c>
      <c r="U888" s="105" t="n">
        <f aca="false">VLOOKUP($B888,Gas!$B$3:$E$2506,2)</f>
        <v>3.67</v>
      </c>
      <c r="V888" s="46" t="n">
        <f aca="false">C888/U888</f>
        <v>7.43051771117166</v>
      </c>
      <c r="W888" s="99" t="n">
        <f aca="false">VLOOKUP($B888,Gas!$B$3:$E$2506,4)</f>
        <v>0.542259686285829</v>
      </c>
    </row>
    <row r="889" customFormat="false" ht="12.75" hidden="false" customHeight="false" outlineLevel="0" collapsed="false">
      <c r="A889" s="95" t="n">
        <f aca="false">MONTH(B889)+(YEAR(B889)-1998)*12</f>
        <v>42</v>
      </c>
      <c r="B889" s="101" t="n">
        <v>37043</v>
      </c>
      <c r="C889" s="102" t="n">
        <v>26.76</v>
      </c>
      <c r="D889" s="98" t="n">
        <f aca="false">LN(C889/C888)</f>
        <v>-0.0188789615974694</v>
      </c>
      <c r="E889" s="106" t="n">
        <f aca="false">STDEV(D880:D889)*SQRT(trade_day)</f>
        <v>3.65133115896089</v>
      </c>
      <c r="F889" s="97"/>
      <c r="G889" s="103" t="n">
        <f aca="false">IF(G$1="P",MAX(0,G$2-$C889),IF(G$1="C",MAX(0,$C889-G$2)))</f>
        <v>0</v>
      </c>
      <c r="H889" s="103" t="n">
        <f aca="false">IF(H$1="P",MAX(0,H$2-$C889),IF(H$1="C",MAX(0,$C889-H$2)))</f>
        <v>0</v>
      </c>
      <c r="I889" s="103" t="n">
        <f aca="false">IF(I$1="P",MAX(0,I$2-$C889),IF(I$1="C",MAX(0,$C889-I$2)))</f>
        <v>3.24</v>
      </c>
      <c r="J889" s="103" t="n">
        <f aca="false">IF(J$1="P",MAX(0,J$2-$C889),IF(J$1="C",MAX(0,$C889-J$2)))</f>
        <v>8.24</v>
      </c>
      <c r="K889" s="103" t="n">
        <f aca="false">IF(K$1="P",MAX(0,K$2-$C889),IF(K$1="C",MAX(0,$C889-K$2)))</f>
        <v>13.24</v>
      </c>
      <c r="L889" s="103" t="n">
        <f aca="false">IF(L$1="P",MAX(0,L$2-$C889),IF(L$1="C",MAX(0,$C889-L$2)))</f>
        <v>23.24</v>
      </c>
      <c r="M889" s="103" t="n">
        <f aca="false">IF(M$1="P",MAX(0,M$2-$C889),IF(M$1="C",MAX(0,$C889-M$2)))</f>
        <v>6.76</v>
      </c>
      <c r="N889" s="103" t="n">
        <f aca="false">IF(N$1="P",MAX(0,N$2-$C889),IF(N$1="C",MAX(0,$C889-N$2)))</f>
        <v>1.76</v>
      </c>
      <c r="O889" s="103" t="n">
        <f aca="false">IF(O$1="P",MAX(0,O$2-$C889),IF(O$1="C",MAX(0,$C889-O$2)))</f>
        <v>0</v>
      </c>
      <c r="P889" s="103" t="n">
        <f aca="false">IF(P$1="P",MAX(0,P$2-$C889),IF(P$1="C",MAX(0,$C889-P$2)))</f>
        <v>0</v>
      </c>
      <c r="Q889" s="103" t="n">
        <f aca="false">IF(Q$1="P",MAX(0,Q$2-$C889),IF(Q$1="C",MAX(0,$C889-Q$2)))</f>
        <v>0</v>
      </c>
      <c r="R889" s="103" t="n">
        <f aca="false">IF(R$1="P",MAX(0,R$2-$C889),IF(R$1="C",MAX(0,$C889-R$2)))</f>
        <v>0</v>
      </c>
      <c r="S889" s="103" t="n">
        <f aca="false">IF(S$1="P",MAX(0,S$2-$C889),IF(S$1="C",MAX(0,$C889-S$2)))</f>
        <v>0</v>
      </c>
      <c r="T889" s="104" t="n">
        <f aca="false">A889</f>
        <v>42</v>
      </c>
      <c r="U889" s="105" t="n">
        <f aca="false">VLOOKUP($B889,Gas!$B$3:$E$2506,2)</f>
        <v>3.73</v>
      </c>
      <c r="V889" s="46" t="n">
        <f aca="false">C889/U889</f>
        <v>7.17426273458445</v>
      </c>
      <c r="W889" s="99" t="n">
        <f aca="false">VLOOKUP($B889,Gas!$B$3:$E$2506,4)</f>
        <v>0.565519236986249</v>
      </c>
    </row>
    <row r="890" customFormat="false" ht="12.75" hidden="false" customHeight="false" outlineLevel="0" collapsed="false">
      <c r="A890" s="95" t="n">
        <f aca="false">MONTH(B890)+(YEAR(B890)-1998)*12</f>
        <v>42</v>
      </c>
      <c r="B890" s="101" t="n">
        <v>37046</v>
      </c>
      <c r="C890" s="102" t="n">
        <v>28.29</v>
      </c>
      <c r="D890" s="98" t="n">
        <f aca="false">LN(C890/C889)</f>
        <v>0.055600150053448</v>
      </c>
      <c r="E890" s="106" t="n">
        <f aca="false">STDEV(D881:D890)*SQRT(trade_day)</f>
        <v>2.31576892536947</v>
      </c>
      <c r="F890" s="97"/>
      <c r="G890" s="103" t="n">
        <f aca="false">IF(G$1="P",MAX(0,G$2-$C890),IF(G$1="C",MAX(0,$C890-G$2)))</f>
        <v>0</v>
      </c>
      <c r="H890" s="103" t="n">
        <f aca="false">IF(H$1="P",MAX(0,H$2-$C890),IF(H$1="C",MAX(0,$C890-H$2)))</f>
        <v>0</v>
      </c>
      <c r="I890" s="103" t="n">
        <f aca="false">IF(I$1="P",MAX(0,I$2-$C890),IF(I$1="C",MAX(0,$C890-I$2)))</f>
        <v>1.71</v>
      </c>
      <c r="J890" s="103" t="n">
        <f aca="false">IF(J$1="P",MAX(0,J$2-$C890),IF(J$1="C",MAX(0,$C890-J$2)))</f>
        <v>6.71</v>
      </c>
      <c r="K890" s="103" t="n">
        <f aca="false">IF(K$1="P",MAX(0,K$2-$C890),IF(K$1="C",MAX(0,$C890-K$2)))</f>
        <v>11.71</v>
      </c>
      <c r="L890" s="103" t="n">
        <f aca="false">IF(L$1="P",MAX(0,L$2-$C890),IF(L$1="C",MAX(0,$C890-L$2)))</f>
        <v>21.71</v>
      </c>
      <c r="M890" s="103" t="n">
        <f aca="false">IF(M$1="P",MAX(0,M$2-$C890),IF(M$1="C",MAX(0,$C890-M$2)))</f>
        <v>8.29</v>
      </c>
      <c r="N890" s="103" t="n">
        <f aca="false">IF(N$1="P",MAX(0,N$2-$C890),IF(N$1="C",MAX(0,$C890-N$2)))</f>
        <v>3.29</v>
      </c>
      <c r="O890" s="103" t="n">
        <f aca="false">IF(O$1="P",MAX(0,O$2-$C890),IF(O$1="C",MAX(0,$C890-O$2)))</f>
        <v>0</v>
      </c>
      <c r="P890" s="103" t="n">
        <f aca="false">IF(P$1="P",MAX(0,P$2-$C890),IF(P$1="C",MAX(0,$C890-P$2)))</f>
        <v>0</v>
      </c>
      <c r="Q890" s="103" t="n">
        <f aca="false">IF(Q$1="P",MAX(0,Q$2-$C890),IF(Q$1="C",MAX(0,$C890-Q$2)))</f>
        <v>0</v>
      </c>
      <c r="R890" s="103" t="n">
        <f aca="false">IF(R$1="P",MAX(0,R$2-$C890),IF(R$1="C",MAX(0,$C890-R$2)))</f>
        <v>0</v>
      </c>
      <c r="S890" s="103" t="n">
        <f aca="false">IF(S$1="P",MAX(0,S$2-$C890),IF(S$1="C",MAX(0,$C890-S$2)))</f>
        <v>0</v>
      </c>
      <c r="T890" s="104" t="n">
        <f aca="false">A890</f>
        <v>42</v>
      </c>
      <c r="U890" s="105" t="n">
        <f aca="false">VLOOKUP($B890,Gas!$B$3:$E$2506,2)</f>
        <v>3.705</v>
      </c>
      <c r="V890" s="46" t="n">
        <f aca="false">C890/U890</f>
        <v>7.63562753036437</v>
      </c>
      <c r="W890" s="99" t="n">
        <f aca="false">VLOOKUP($B890,Gas!$B$3:$E$2506,4)</f>
        <v>0.527284657624853</v>
      </c>
    </row>
    <row r="891" customFormat="false" ht="12.75" hidden="false" customHeight="false" outlineLevel="0" collapsed="false">
      <c r="A891" s="95" t="n">
        <f aca="false">MONTH(B891)+(YEAR(B891)-1998)*12</f>
        <v>42</v>
      </c>
      <c r="B891" s="101" t="n">
        <v>37047</v>
      </c>
      <c r="C891" s="102" t="n">
        <v>30.94</v>
      </c>
      <c r="D891" s="98" t="n">
        <f aca="false">LN(C891/C890)</f>
        <v>0.0895414598314444</v>
      </c>
      <c r="E891" s="106" t="n">
        <f aca="false">STDEV(D882:D891)*SQRT(trade_day)</f>
        <v>2.20703617991025</v>
      </c>
      <c r="F891" s="97"/>
      <c r="G891" s="103" t="n">
        <f aca="false">IF(G$1="P",MAX(0,G$2-$C891),IF(G$1="C",MAX(0,$C891-G$2)))</f>
        <v>0</v>
      </c>
      <c r="H891" s="103" t="n">
        <f aca="false">IF(H$1="P",MAX(0,H$2-$C891),IF(H$1="C",MAX(0,$C891-H$2)))</f>
        <v>0</v>
      </c>
      <c r="I891" s="103" t="n">
        <f aca="false">IF(I$1="P",MAX(0,I$2-$C891),IF(I$1="C",MAX(0,$C891-I$2)))</f>
        <v>0</v>
      </c>
      <c r="J891" s="103" t="n">
        <f aca="false">IF(J$1="P",MAX(0,J$2-$C891),IF(J$1="C",MAX(0,$C891-J$2)))</f>
        <v>4.06</v>
      </c>
      <c r="K891" s="103" t="n">
        <f aca="false">IF(K$1="P",MAX(0,K$2-$C891),IF(K$1="C",MAX(0,$C891-K$2)))</f>
        <v>9.06</v>
      </c>
      <c r="L891" s="103" t="n">
        <f aca="false">IF(L$1="P",MAX(0,L$2-$C891),IF(L$1="C",MAX(0,$C891-L$2)))</f>
        <v>19.06</v>
      </c>
      <c r="M891" s="103" t="n">
        <f aca="false">IF(M$1="P",MAX(0,M$2-$C891),IF(M$1="C",MAX(0,$C891-M$2)))</f>
        <v>10.94</v>
      </c>
      <c r="N891" s="103" t="n">
        <f aca="false">IF(N$1="P",MAX(0,N$2-$C891),IF(N$1="C",MAX(0,$C891-N$2)))</f>
        <v>5.94</v>
      </c>
      <c r="O891" s="103" t="n">
        <f aca="false">IF(O$1="P",MAX(0,O$2-$C891),IF(O$1="C",MAX(0,$C891-O$2)))</f>
        <v>0.940000000000001</v>
      </c>
      <c r="P891" s="103" t="n">
        <f aca="false">IF(P$1="P",MAX(0,P$2-$C891),IF(P$1="C",MAX(0,$C891-P$2)))</f>
        <v>0</v>
      </c>
      <c r="Q891" s="103" t="n">
        <f aca="false">IF(Q$1="P",MAX(0,Q$2-$C891),IF(Q$1="C",MAX(0,$C891-Q$2)))</f>
        <v>0</v>
      </c>
      <c r="R891" s="103" t="n">
        <f aca="false">IF(R$1="P",MAX(0,R$2-$C891),IF(R$1="C",MAX(0,$C891-R$2)))</f>
        <v>0</v>
      </c>
      <c r="S891" s="103" t="n">
        <f aca="false">IF(S$1="P",MAX(0,S$2-$C891),IF(S$1="C",MAX(0,$C891-S$2)))</f>
        <v>0</v>
      </c>
      <c r="T891" s="104" t="n">
        <f aca="false">A891</f>
        <v>42</v>
      </c>
      <c r="U891" s="105" t="n">
        <f aca="false">VLOOKUP($B891,Gas!$B$3:$E$2506,2)</f>
        <v>3.945</v>
      </c>
      <c r="V891" s="46" t="n">
        <f aca="false">C891/U891</f>
        <v>7.84283903675539</v>
      </c>
      <c r="W891" s="99" t="n">
        <f aca="false">VLOOKUP($B891,Gas!$B$3:$E$2506,4)</f>
        <v>0.523200610337103</v>
      </c>
    </row>
    <row r="892" customFormat="false" ht="12.75" hidden="false" customHeight="false" outlineLevel="0" collapsed="false">
      <c r="A892" s="95" t="n">
        <f aca="false">MONTH(B892)+(YEAR(B892)-1998)*12</f>
        <v>42</v>
      </c>
      <c r="B892" s="101" t="n">
        <v>37048</v>
      </c>
      <c r="C892" s="102" t="n">
        <v>33.55</v>
      </c>
      <c r="D892" s="98" t="n">
        <f aca="false">LN(C892/C891)</f>
        <v>0.0809870182727707</v>
      </c>
      <c r="E892" s="106" t="n">
        <f aca="false">STDEV(D883:D892)*SQRT(trade_day)</f>
        <v>2.17167843368986</v>
      </c>
      <c r="F892" s="97"/>
      <c r="G892" s="103" t="n">
        <f aca="false">IF(G$1="P",MAX(0,G$2-$C892),IF(G$1="C",MAX(0,$C892-G$2)))</f>
        <v>0</v>
      </c>
      <c r="H892" s="103" t="n">
        <f aca="false">IF(H$1="P",MAX(0,H$2-$C892),IF(H$1="C",MAX(0,$C892-H$2)))</f>
        <v>0</v>
      </c>
      <c r="I892" s="103" t="n">
        <f aca="false">IF(I$1="P",MAX(0,I$2-$C892),IF(I$1="C",MAX(0,$C892-I$2)))</f>
        <v>0</v>
      </c>
      <c r="J892" s="103" t="n">
        <f aca="false">IF(J$1="P",MAX(0,J$2-$C892),IF(J$1="C",MAX(0,$C892-J$2)))</f>
        <v>1.45</v>
      </c>
      <c r="K892" s="103" t="n">
        <f aca="false">IF(K$1="P",MAX(0,K$2-$C892),IF(K$1="C",MAX(0,$C892-K$2)))</f>
        <v>6.45</v>
      </c>
      <c r="L892" s="103" t="n">
        <f aca="false">IF(L$1="P",MAX(0,L$2-$C892),IF(L$1="C",MAX(0,$C892-L$2)))</f>
        <v>16.45</v>
      </c>
      <c r="M892" s="103" t="n">
        <f aca="false">IF(M$1="P",MAX(0,M$2-$C892),IF(M$1="C",MAX(0,$C892-M$2)))</f>
        <v>13.55</v>
      </c>
      <c r="N892" s="103" t="n">
        <f aca="false">IF(N$1="P",MAX(0,N$2-$C892),IF(N$1="C",MAX(0,$C892-N$2)))</f>
        <v>8.55</v>
      </c>
      <c r="O892" s="103" t="n">
        <f aca="false">IF(O$1="P",MAX(0,O$2-$C892),IF(O$1="C",MAX(0,$C892-O$2)))</f>
        <v>3.55</v>
      </c>
      <c r="P892" s="103" t="n">
        <f aca="false">IF(P$1="P",MAX(0,P$2-$C892),IF(P$1="C",MAX(0,$C892-P$2)))</f>
        <v>0</v>
      </c>
      <c r="Q892" s="103" t="n">
        <f aca="false">IF(Q$1="P",MAX(0,Q$2-$C892),IF(Q$1="C",MAX(0,$C892-Q$2)))</f>
        <v>0</v>
      </c>
      <c r="R892" s="103" t="n">
        <f aca="false">IF(R$1="P",MAX(0,R$2-$C892),IF(R$1="C",MAX(0,$C892-R$2)))</f>
        <v>0</v>
      </c>
      <c r="S892" s="103" t="n">
        <f aca="false">IF(S$1="P",MAX(0,S$2-$C892),IF(S$1="C",MAX(0,$C892-S$2)))</f>
        <v>0</v>
      </c>
      <c r="T892" s="104" t="n">
        <f aca="false">A892</f>
        <v>42</v>
      </c>
      <c r="U892" s="105" t="n">
        <f aca="false">VLOOKUP($B892,Gas!$B$3:$E$2506,2)</f>
        <v>3.985</v>
      </c>
      <c r="V892" s="46" t="n">
        <f aca="false">C892/U892</f>
        <v>8.41907151819322</v>
      </c>
      <c r="W892" s="99" t="n">
        <f aca="false">VLOOKUP($B892,Gas!$B$3:$E$2506,4)</f>
        <v>0.524639142938985</v>
      </c>
    </row>
    <row r="893" customFormat="false" ht="12.75" hidden="false" customHeight="false" outlineLevel="0" collapsed="false">
      <c r="A893" s="95" t="n">
        <f aca="false">MONTH(B893)+(YEAR(B893)-1998)*12</f>
        <v>42</v>
      </c>
      <c r="B893" s="101" t="n">
        <v>37049</v>
      </c>
      <c r="C893" s="102" t="n">
        <v>33.86</v>
      </c>
      <c r="D893" s="98" t="n">
        <f aca="false">LN(C893/C892)</f>
        <v>0.00919751328729852</v>
      </c>
      <c r="E893" s="106" t="n">
        <f aca="false">STDEV(D884:D893)*SQRT(trade_day)</f>
        <v>2.15599737167367</v>
      </c>
      <c r="F893" s="97"/>
      <c r="G893" s="103" t="n">
        <f aca="false">IF(G$1="P",MAX(0,G$2-$C893),IF(G$1="C",MAX(0,$C893-G$2)))</f>
        <v>0</v>
      </c>
      <c r="H893" s="103" t="n">
        <f aca="false">IF(H$1="P",MAX(0,H$2-$C893),IF(H$1="C",MAX(0,$C893-H$2)))</f>
        <v>0</v>
      </c>
      <c r="I893" s="103" t="n">
        <f aca="false">IF(I$1="P",MAX(0,I$2-$C893),IF(I$1="C",MAX(0,$C893-I$2)))</f>
        <v>0</v>
      </c>
      <c r="J893" s="103" t="n">
        <f aca="false">IF(J$1="P",MAX(0,J$2-$C893),IF(J$1="C",MAX(0,$C893-J$2)))</f>
        <v>1.14</v>
      </c>
      <c r="K893" s="103" t="n">
        <f aca="false">IF(K$1="P",MAX(0,K$2-$C893),IF(K$1="C",MAX(0,$C893-K$2)))</f>
        <v>6.14</v>
      </c>
      <c r="L893" s="103" t="n">
        <f aca="false">IF(L$1="P",MAX(0,L$2-$C893),IF(L$1="C",MAX(0,$C893-L$2)))</f>
        <v>16.14</v>
      </c>
      <c r="M893" s="103" t="n">
        <f aca="false">IF(M$1="P",MAX(0,M$2-$C893),IF(M$1="C",MAX(0,$C893-M$2)))</f>
        <v>13.86</v>
      </c>
      <c r="N893" s="103" t="n">
        <f aca="false">IF(N$1="P",MAX(0,N$2-$C893),IF(N$1="C",MAX(0,$C893-N$2)))</f>
        <v>8.86</v>
      </c>
      <c r="O893" s="103" t="n">
        <f aca="false">IF(O$1="P",MAX(0,O$2-$C893),IF(O$1="C",MAX(0,$C893-O$2)))</f>
        <v>3.86</v>
      </c>
      <c r="P893" s="103" t="n">
        <f aca="false">IF(P$1="P",MAX(0,P$2-$C893),IF(P$1="C",MAX(0,$C893-P$2)))</f>
        <v>0</v>
      </c>
      <c r="Q893" s="103" t="n">
        <f aca="false">IF(Q$1="P",MAX(0,Q$2-$C893),IF(Q$1="C",MAX(0,$C893-Q$2)))</f>
        <v>0</v>
      </c>
      <c r="R893" s="103" t="n">
        <f aca="false">IF(R$1="P",MAX(0,R$2-$C893),IF(R$1="C",MAX(0,$C893-R$2)))</f>
        <v>0</v>
      </c>
      <c r="S893" s="103" t="n">
        <f aca="false">IF(S$1="P",MAX(0,S$2-$C893),IF(S$1="C",MAX(0,$C893-S$2)))</f>
        <v>0</v>
      </c>
      <c r="T893" s="104" t="n">
        <f aca="false">A893</f>
        <v>42</v>
      </c>
      <c r="U893" s="105" t="n">
        <f aca="false">VLOOKUP($B893,Gas!$B$3:$E$2506,2)</f>
        <v>3.75</v>
      </c>
      <c r="V893" s="46" t="n">
        <f aca="false">C893/U893</f>
        <v>9.02933333333333</v>
      </c>
      <c r="W893" s="99" t="n">
        <f aca="false">VLOOKUP($B893,Gas!$B$3:$E$2506,4)</f>
        <v>0.654495670750207</v>
      </c>
    </row>
    <row r="894" customFormat="false" ht="12.75" hidden="false" customHeight="false" outlineLevel="0" collapsed="false">
      <c r="A894" s="95" t="n">
        <f aca="false">MONTH(B894)+(YEAR(B894)-1998)*12</f>
        <v>42</v>
      </c>
      <c r="B894" s="101" t="n">
        <v>37050</v>
      </c>
      <c r="C894" s="102" t="n">
        <v>36.6</v>
      </c>
      <c r="D894" s="98" t="n">
        <f aca="false">LN(C894/C893)</f>
        <v>0.0778138637023314</v>
      </c>
      <c r="E894" s="106" t="n">
        <f aca="false">STDEV(D885:D894)*SQRT(trade_day)</f>
        <v>2.13749488482395</v>
      </c>
      <c r="F894" s="97"/>
      <c r="G894" s="103" t="n">
        <f aca="false">IF(G$1="P",MAX(0,G$2-$C894),IF(G$1="C",MAX(0,$C894-G$2)))</f>
        <v>0</v>
      </c>
      <c r="H894" s="103" t="n">
        <f aca="false">IF(H$1="P",MAX(0,H$2-$C894),IF(H$1="C",MAX(0,$C894-H$2)))</f>
        <v>0</v>
      </c>
      <c r="I894" s="103" t="n">
        <f aca="false">IF(I$1="P",MAX(0,I$2-$C894),IF(I$1="C",MAX(0,$C894-I$2)))</f>
        <v>0</v>
      </c>
      <c r="J894" s="103" t="n">
        <f aca="false">IF(J$1="P",MAX(0,J$2-$C894),IF(J$1="C",MAX(0,$C894-J$2)))</f>
        <v>0</v>
      </c>
      <c r="K894" s="103" t="n">
        <f aca="false">IF(K$1="P",MAX(0,K$2-$C894),IF(K$1="C",MAX(0,$C894-K$2)))</f>
        <v>3.4</v>
      </c>
      <c r="L894" s="103" t="n">
        <f aca="false">IF(L$1="P",MAX(0,L$2-$C894),IF(L$1="C",MAX(0,$C894-L$2)))</f>
        <v>13.4</v>
      </c>
      <c r="M894" s="103" t="n">
        <f aca="false">IF(M$1="P",MAX(0,M$2-$C894),IF(M$1="C",MAX(0,$C894-M$2)))</f>
        <v>16.6</v>
      </c>
      <c r="N894" s="103" t="n">
        <f aca="false">IF(N$1="P",MAX(0,N$2-$C894),IF(N$1="C",MAX(0,$C894-N$2)))</f>
        <v>11.6</v>
      </c>
      <c r="O894" s="103" t="n">
        <f aca="false">IF(O$1="P",MAX(0,O$2-$C894),IF(O$1="C",MAX(0,$C894-O$2)))</f>
        <v>6.6</v>
      </c>
      <c r="P894" s="103" t="n">
        <f aca="false">IF(P$1="P",MAX(0,P$2-$C894),IF(P$1="C",MAX(0,$C894-P$2)))</f>
        <v>1.6</v>
      </c>
      <c r="Q894" s="103" t="n">
        <f aca="false">IF(Q$1="P",MAX(0,Q$2-$C894),IF(Q$1="C",MAX(0,$C894-Q$2)))</f>
        <v>0</v>
      </c>
      <c r="R894" s="103" t="n">
        <f aca="false">IF(R$1="P",MAX(0,R$2-$C894),IF(R$1="C",MAX(0,$C894-R$2)))</f>
        <v>0</v>
      </c>
      <c r="S894" s="103" t="n">
        <f aca="false">IF(S$1="P",MAX(0,S$2-$C894),IF(S$1="C",MAX(0,$C894-S$2)))</f>
        <v>0</v>
      </c>
      <c r="T894" s="104" t="n">
        <f aca="false">A894</f>
        <v>42</v>
      </c>
      <c r="U894" s="105" t="n">
        <f aca="false">VLOOKUP($B894,Gas!$B$3:$E$2506,2)</f>
        <v>3.68</v>
      </c>
      <c r="V894" s="46" t="n">
        <f aca="false">C894/U894</f>
        <v>9.94565217391304</v>
      </c>
      <c r="W894" s="99" t="n">
        <f aca="false">VLOOKUP($B894,Gas!$B$3:$E$2506,4)</f>
        <v>0.661588655445463</v>
      </c>
    </row>
    <row r="895" customFormat="false" ht="12.75" hidden="false" customHeight="false" outlineLevel="0" collapsed="false">
      <c r="A895" s="95" t="n">
        <f aca="false">MONTH(B895)+(YEAR(B895)-1998)*12</f>
        <v>42</v>
      </c>
      <c r="B895" s="101" t="n">
        <v>37053</v>
      </c>
      <c r="C895" s="102" t="n">
        <v>45.7</v>
      </c>
      <c r="D895" s="98" t="n">
        <f aca="false">LN(C895/C894)</f>
        <v>0.222050057492838</v>
      </c>
      <c r="E895" s="106" t="n">
        <f aca="false">STDEV(D886:D895)*SQRT(trade_day)</f>
        <v>1.88938769174271</v>
      </c>
      <c r="F895" s="97"/>
      <c r="G895" s="103" t="n">
        <f aca="false">IF(G$1="P",MAX(0,G$2-$C895),IF(G$1="C",MAX(0,$C895-G$2)))</f>
        <v>0</v>
      </c>
      <c r="H895" s="103" t="n">
        <f aca="false">IF(H$1="P",MAX(0,H$2-$C895),IF(H$1="C",MAX(0,$C895-H$2)))</f>
        <v>0</v>
      </c>
      <c r="I895" s="103" t="n">
        <f aca="false">IF(I$1="P",MAX(0,I$2-$C895),IF(I$1="C",MAX(0,$C895-I$2)))</f>
        <v>0</v>
      </c>
      <c r="J895" s="103" t="n">
        <f aca="false">IF(J$1="P",MAX(0,J$2-$C895),IF(J$1="C",MAX(0,$C895-J$2)))</f>
        <v>0</v>
      </c>
      <c r="K895" s="103" t="n">
        <f aca="false">IF(K$1="P",MAX(0,K$2-$C895),IF(K$1="C",MAX(0,$C895-K$2)))</f>
        <v>0</v>
      </c>
      <c r="L895" s="103" t="n">
        <f aca="false">IF(L$1="P",MAX(0,L$2-$C895),IF(L$1="C",MAX(0,$C895-L$2)))</f>
        <v>4.3</v>
      </c>
      <c r="M895" s="103" t="n">
        <f aca="false">IF(M$1="P",MAX(0,M$2-$C895),IF(M$1="C",MAX(0,$C895-M$2)))</f>
        <v>25.7</v>
      </c>
      <c r="N895" s="103" t="n">
        <f aca="false">IF(N$1="P",MAX(0,N$2-$C895),IF(N$1="C",MAX(0,$C895-N$2)))</f>
        <v>20.7</v>
      </c>
      <c r="O895" s="103" t="n">
        <f aca="false">IF(O$1="P",MAX(0,O$2-$C895),IF(O$1="C",MAX(0,$C895-O$2)))</f>
        <v>15.7</v>
      </c>
      <c r="P895" s="103" t="n">
        <f aca="false">IF(P$1="P",MAX(0,P$2-$C895),IF(P$1="C",MAX(0,$C895-P$2)))</f>
        <v>10.7</v>
      </c>
      <c r="Q895" s="103" t="n">
        <f aca="false">IF(Q$1="P",MAX(0,Q$2-$C895),IF(Q$1="C",MAX(0,$C895-Q$2)))</f>
        <v>5.7</v>
      </c>
      <c r="R895" s="103" t="n">
        <f aca="false">IF(R$1="P",MAX(0,R$2-$C895),IF(R$1="C",MAX(0,$C895-R$2)))</f>
        <v>0</v>
      </c>
      <c r="S895" s="103" t="n">
        <f aca="false">IF(S$1="P",MAX(0,S$2-$C895),IF(S$1="C",MAX(0,$C895-S$2)))</f>
        <v>0</v>
      </c>
      <c r="T895" s="104" t="n">
        <f aca="false">A895</f>
        <v>42</v>
      </c>
      <c r="U895" s="105" t="n">
        <f aca="false">VLOOKUP($B895,Gas!$B$3:$E$2506,2)</f>
        <v>3.625</v>
      </c>
      <c r="V895" s="46" t="n">
        <f aca="false">C895/U895</f>
        <v>12.6068965517241</v>
      </c>
      <c r="W895" s="99" t="n">
        <f aca="false">VLOOKUP($B895,Gas!$B$3:$E$2506,4)</f>
        <v>0.57952475127311</v>
      </c>
    </row>
    <row r="896" customFormat="false" ht="12.75" hidden="false" customHeight="false" outlineLevel="0" collapsed="false">
      <c r="A896" s="95" t="n">
        <f aca="false">MONTH(B896)+(YEAR(B896)-1998)*12</f>
        <v>42</v>
      </c>
      <c r="B896" s="101" t="n">
        <v>37054</v>
      </c>
      <c r="C896" s="102" t="n">
        <v>51.16</v>
      </c>
      <c r="D896" s="98" t="n">
        <f aca="false">LN(C896/C895)</f>
        <v>0.112859678810483</v>
      </c>
      <c r="E896" s="106" t="n">
        <f aca="false">STDEV(D887:D896)*SQRT(trade_day)</f>
        <v>1.9320144678813</v>
      </c>
      <c r="F896" s="97"/>
      <c r="G896" s="103" t="n">
        <f aca="false">IF(G$1="P",MAX(0,G$2-$C896),IF(G$1="C",MAX(0,$C896-G$2)))</f>
        <v>0</v>
      </c>
      <c r="H896" s="103" t="n">
        <f aca="false">IF(H$1="P",MAX(0,H$2-$C896),IF(H$1="C",MAX(0,$C896-H$2)))</f>
        <v>0</v>
      </c>
      <c r="I896" s="103" t="n">
        <f aca="false">IF(I$1="P",MAX(0,I$2-$C896),IF(I$1="C",MAX(0,$C896-I$2)))</f>
        <v>0</v>
      </c>
      <c r="J896" s="103" t="n">
        <f aca="false">IF(J$1="P",MAX(0,J$2-$C896),IF(J$1="C",MAX(0,$C896-J$2)))</f>
        <v>0</v>
      </c>
      <c r="K896" s="103" t="n">
        <f aca="false">IF(K$1="P",MAX(0,K$2-$C896),IF(K$1="C",MAX(0,$C896-K$2)))</f>
        <v>0</v>
      </c>
      <c r="L896" s="103" t="n">
        <f aca="false">IF(L$1="P",MAX(0,L$2-$C896),IF(L$1="C",MAX(0,$C896-L$2)))</f>
        <v>0</v>
      </c>
      <c r="M896" s="103" t="n">
        <f aca="false">IF(M$1="P",MAX(0,M$2-$C896),IF(M$1="C",MAX(0,$C896-M$2)))</f>
        <v>31.16</v>
      </c>
      <c r="N896" s="103" t="n">
        <f aca="false">IF(N$1="P",MAX(0,N$2-$C896),IF(N$1="C",MAX(0,$C896-N$2)))</f>
        <v>26.16</v>
      </c>
      <c r="O896" s="103" t="n">
        <f aca="false">IF(O$1="P",MAX(0,O$2-$C896),IF(O$1="C",MAX(0,$C896-O$2)))</f>
        <v>21.16</v>
      </c>
      <c r="P896" s="103" t="n">
        <f aca="false">IF(P$1="P",MAX(0,P$2-$C896),IF(P$1="C",MAX(0,$C896-P$2)))</f>
        <v>16.16</v>
      </c>
      <c r="Q896" s="103" t="n">
        <f aca="false">IF(Q$1="P",MAX(0,Q$2-$C896),IF(Q$1="C",MAX(0,$C896-Q$2)))</f>
        <v>11.16</v>
      </c>
      <c r="R896" s="103" t="n">
        <f aca="false">IF(R$1="P",MAX(0,R$2-$C896),IF(R$1="C",MAX(0,$C896-R$2)))</f>
        <v>1.16</v>
      </c>
      <c r="S896" s="103" t="n">
        <f aca="false">IF(S$1="P",MAX(0,S$2-$C896),IF(S$1="C",MAX(0,$C896-S$2)))</f>
        <v>0</v>
      </c>
      <c r="T896" s="104" t="n">
        <f aca="false">A896</f>
        <v>42</v>
      </c>
      <c r="U896" s="105" t="n">
        <f aca="false">VLOOKUP($B896,Gas!$B$3:$E$2506,2)</f>
        <v>3.86</v>
      </c>
      <c r="V896" s="46" t="n">
        <f aca="false">C896/U896</f>
        <v>13.2538860103627</v>
      </c>
      <c r="W896" s="99" t="n">
        <f aca="false">VLOOKUP($B896,Gas!$B$3:$E$2506,4)</f>
        <v>0.700371100151545</v>
      </c>
    </row>
    <row r="897" customFormat="false" ht="12.75" hidden="false" customHeight="false" outlineLevel="0" collapsed="false">
      <c r="A897" s="95" t="n">
        <f aca="false">MONTH(B897)+(YEAR(B897)-1998)*12</f>
        <v>42</v>
      </c>
      <c r="B897" s="101" t="n">
        <v>37055</v>
      </c>
      <c r="C897" s="102" t="n">
        <v>55.67</v>
      </c>
      <c r="D897" s="98" t="n">
        <f aca="false">LN(C897/C896)</f>
        <v>0.0844834254847746</v>
      </c>
      <c r="E897" s="106" t="n">
        <f aca="false">STDEV(D888:D897)*SQRT(trade_day)</f>
        <v>1.91654278122217</v>
      </c>
      <c r="F897" s="97"/>
      <c r="G897" s="103" t="n">
        <f aca="false">IF(G$1="P",MAX(0,G$2-$C897),IF(G$1="C",MAX(0,$C897-G$2)))</f>
        <v>0</v>
      </c>
      <c r="H897" s="103" t="n">
        <f aca="false">IF(H$1="P",MAX(0,H$2-$C897),IF(H$1="C",MAX(0,$C897-H$2)))</f>
        <v>0</v>
      </c>
      <c r="I897" s="103" t="n">
        <f aca="false">IF(I$1="P",MAX(0,I$2-$C897),IF(I$1="C",MAX(0,$C897-I$2)))</f>
        <v>0</v>
      </c>
      <c r="J897" s="103" t="n">
        <f aca="false">IF(J$1="P",MAX(0,J$2-$C897),IF(J$1="C",MAX(0,$C897-J$2)))</f>
        <v>0</v>
      </c>
      <c r="K897" s="103" t="n">
        <f aca="false">IF(K$1="P",MAX(0,K$2-$C897),IF(K$1="C",MAX(0,$C897-K$2)))</f>
        <v>0</v>
      </c>
      <c r="L897" s="103" t="n">
        <f aca="false">IF(L$1="P",MAX(0,L$2-$C897),IF(L$1="C",MAX(0,$C897-L$2)))</f>
        <v>0</v>
      </c>
      <c r="M897" s="103" t="n">
        <f aca="false">IF(M$1="P",MAX(0,M$2-$C897),IF(M$1="C",MAX(0,$C897-M$2)))</f>
        <v>35.67</v>
      </c>
      <c r="N897" s="103" t="n">
        <f aca="false">IF(N$1="P",MAX(0,N$2-$C897),IF(N$1="C",MAX(0,$C897-N$2)))</f>
        <v>30.67</v>
      </c>
      <c r="O897" s="103" t="n">
        <f aca="false">IF(O$1="P",MAX(0,O$2-$C897),IF(O$1="C",MAX(0,$C897-O$2)))</f>
        <v>25.67</v>
      </c>
      <c r="P897" s="103" t="n">
        <f aca="false">IF(P$1="P",MAX(0,P$2-$C897),IF(P$1="C",MAX(0,$C897-P$2)))</f>
        <v>20.67</v>
      </c>
      <c r="Q897" s="103" t="n">
        <f aca="false">IF(Q$1="P",MAX(0,Q$2-$C897),IF(Q$1="C",MAX(0,$C897-Q$2)))</f>
        <v>15.67</v>
      </c>
      <c r="R897" s="103" t="n">
        <f aca="false">IF(R$1="P",MAX(0,R$2-$C897),IF(R$1="C",MAX(0,$C897-R$2)))</f>
        <v>5.67</v>
      </c>
      <c r="S897" s="103" t="n">
        <f aca="false">IF(S$1="P",MAX(0,S$2-$C897),IF(S$1="C",MAX(0,$C897-S$2)))</f>
        <v>0</v>
      </c>
      <c r="T897" s="104" t="n">
        <f aca="false">A897</f>
        <v>42</v>
      </c>
      <c r="U897" s="105" t="n">
        <f aca="false">VLOOKUP($B897,Gas!$B$3:$E$2506,2)</f>
        <v>3.995</v>
      </c>
      <c r="V897" s="46" t="n">
        <f aca="false">C897/U897</f>
        <v>13.9349186483104</v>
      </c>
      <c r="W897" s="99" t="n">
        <f aca="false">VLOOKUP($B897,Gas!$B$3:$E$2506,4)</f>
        <v>0.722651703205844</v>
      </c>
    </row>
    <row r="898" customFormat="false" ht="12.75" hidden="false" customHeight="false" outlineLevel="0" collapsed="false">
      <c r="A898" s="95" t="n">
        <f aca="false">MONTH(B898)+(YEAR(B898)-1998)*12</f>
        <v>42</v>
      </c>
      <c r="B898" s="101" t="n">
        <v>37056</v>
      </c>
      <c r="C898" s="102" t="n">
        <v>51.78</v>
      </c>
      <c r="D898" s="98" t="n">
        <f aca="false">LN(C898/C897)</f>
        <v>-0.0724374278720248</v>
      </c>
      <c r="E898" s="106" t="n">
        <f aca="false">STDEV(D889:D898)*SQRT(trade_day)</f>
        <v>1.26355124957773</v>
      </c>
      <c r="F898" s="97"/>
      <c r="G898" s="103" t="n">
        <f aca="false">IF(G$1="P",MAX(0,G$2-$C898),IF(G$1="C",MAX(0,$C898-G$2)))</f>
        <v>0</v>
      </c>
      <c r="H898" s="103" t="n">
        <f aca="false">IF(H$1="P",MAX(0,H$2-$C898),IF(H$1="C",MAX(0,$C898-H$2)))</f>
        <v>0</v>
      </c>
      <c r="I898" s="103" t="n">
        <f aca="false">IF(I$1="P",MAX(0,I$2-$C898),IF(I$1="C",MAX(0,$C898-I$2)))</f>
        <v>0</v>
      </c>
      <c r="J898" s="103" t="n">
        <f aca="false">IF(J$1="P",MAX(0,J$2-$C898),IF(J$1="C",MAX(0,$C898-J$2)))</f>
        <v>0</v>
      </c>
      <c r="K898" s="103" t="n">
        <f aca="false">IF(K$1="P",MAX(0,K$2-$C898),IF(K$1="C",MAX(0,$C898-K$2)))</f>
        <v>0</v>
      </c>
      <c r="L898" s="103" t="n">
        <f aca="false">IF(L$1="P",MAX(0,L$2-$C898),IF(L$1="C",MAX(0,$C898-L$2)))</f>
        <v>0</v>
      </c>
      <c r="M898" s="103" t="n">
        <f aca="false">IF(M$1="P",MAX(0,M$2-$C898),IF(M$1="C",MAX(0,$C898-M$2)))</f>
        <v>31.78</v>
      </c>
      <c r="N898" s="103" t="n">
        <f aca="false">IF(N$1="P",MAX(0,N$2-$C898),IF(N$1="C",MAX(0,$C898-N$2)))</f>
        <v>26.78</v>
      </c>
      <c r="O898" s="103" t="n">
        <f aca="false">IF(O$1="P",MAX(0,O$2-$C898),IF(O$1="C",MAX(0,$C898-O$2)))</f>
        <v>21.78</v>
      </c>
      <c r="P898" s="103" t="n">
        <f aca="false">IF(P$1="P",MAX(0,P$2-$C898),IF(P$1="C",MAX(0,$C898-P$2)))</f>
        <v>16.78</v>
      </c>
      <c r="Q898" s="103" t="n">
        <f aca="false">IF(Q$1="P",MAX(0,Q$2-$C898),IF(Q$1="C",MAX(0,$C898-Q$2)))</f>
        <v>11.78</v>
      </c>
      <c r="R898" s="103" t="n">
        <f aca="false">IF(R$1="P",MAX(0,R$2-$C898),IF(R$1="C",MAX(0,$C898-R$2)))</f>
        <v>1.78</v>
      </c>
      <c r="S898" s="103" t="n">
        <f aca="false">IF(S$1="P",MAX(0,S$2-$C898),IF(S$1="C",MAX(0,$C898-S$2)))</f>
        <v>0</v>
      </c>
      <c r="T898" s="104" t="n">
        <f aca="false">A898</f>
        <v>42</v>
      </c>
      <c r="U898" s="105" t="n">
        <f aca="false">VLOOKUP($B898,Gas!$B$3:$E$2506,2)</f>
        <v>4.135</v>
      </c>
      <c r="V898" s="46" t="n">
        <f aca="false">C898/U898</f>
        <v>12.5223700120919</v>
      </c>
      <c r="W898" s="99" t="n">
        <f aca="false">VLOOKUP($B898,Gas!$B$3:$E$2506,4)</f>
        <v>0.737884890117913</v>
      </c>
    </row>
    <row r="899" customFormat="false" ht="12.75" hidden="false" customHeight="false" outlineLevel="0" collapsed="false">
      <c r="A899" s="95" t="n">
        <f aca="false">MONTH(B899)+(YEAR(B899)-1998)*12</f>
        <v>42</v>
      </c>
      <c r="B899" s="101" t="n">
        <v>37057</v>
      </c>
      <c r="C899" s="102" t="n">
        <v>46.89</v>
      </c>
      <c r="D899" s="98" t="n">
        <f aca="false">LN(C899/C898)</f>
        <v>-0.0991995412218966</v>
      </c>
      <c r="E899" s="106" t="n">
        <f aca="false">STDEV(D890:D899)*SQRT(trade_day)</f>
        <v>1.45884084744103</v>
      </c>
      <c r="F899" s="97"/>
      <c r="G899" s="103" t="n">
        <f aca="false">IF(G$1="P",MAX(0,G$2-$C899),IF(G$1="C",MAX(0,$C899-G$2)))</f>
        <v>0</v>
      </c>
      <c r="H899" s="103" t="n">
        <f aca="false">IF(H$1="P",MAX(0,H$2-$C899),IF(H$1="C",MAX(0,$C899-H$2)))</f>
        <v>0</v>
      </c>
      <c r="I899" s="103" t="n">
        <f aca="false">IF(I$1="P",MAX(0,I$2-$C899),IF(I$1="C",MAX(0,$C899-I$2)))</f>
        <v>0</v>
      </c>
      <c r="J899" s="103" t="n">
        <f aca="false">IF(J$1="P",MAX(0,J$2-$C899),IF(J$1="C",MAX(0,$C899-J$2)))</f>
        <v>0</v>
      </c>
      <c r="K899" s="103" t="n">
        <f aca="false">IF(K$1="P",MAX(0,K$2-$C899),IF(K$1="C",MAX(0,$C899-K$2)))</f>
        <v>0</v>
      </c>
      <c r="L899" s="103" t="n">
        <f aca="false">IF(L$1="P",MAX(0,L$2-$C899),IF(L$1="C",MAX(0,$C899-L$2)))</f>
        <v>3.11</v>
      </c>
      <c r="M899" s="103" t="n">
        <f aca="false">IF(M$1="P",MAX(0,M$2-$C899),IF(M$1="C",MAX(0,$C899-M$2)))</f>
        <v>26.89</v>
      </c>
      <c r="N899" s="103" t="n">
        <f aca="false">IF(N$1="P",MAX(0,N$2-$C899),IF(N$1="C",MAX(0,$C899-N$2)))</f>
        <v>21.89</v>
      </c>
      <c r="O899" s="103" t="n">
        <f aca="false">IF(O$1="P",MAX(0,O$2-$C899),IF(O$1="C",MAX(0,$C899-O$2)))</f>
        <v>16.89</v>
      </c>
      <c r="P899" s="103" t="n">
        <f aca="false">IF(P$1="P",MAX(0,P$2-$C899),IF(P$1="C",MAX(0,$C899-P$2)))</f>
        <v>11.89</v>
      </c>
      <c r="Q899" s="103" t="n">
        <f aca="false">IF(Q$1="P",MAX(0,Q$2-$C899),IF(Q$1="C",MAX(0,$C899-Q$2)))</f>
        <v>6.89</v>
      </c>
      <c r="R899" s="103" t="n">
        <f aca="false">IF(R$1="P",MAX(0,R$2-$C899),IF(R$1="C",MAX(0,$C899-R$2)))</f>
        <v>0</v>
      </c>
      <c r="S899" s="103" t="n">
        <f aca="false">IF(S$1="P",MAX(0,S$2-$C899),IF(S$1="C",MAX(0,$C899-S$2)))</f>
        <v>0</v>
      </c>
      <c r="T899" s="104" t="n">
        <f aca="false">A899</f>
        <v>42</v>
      </c>
      <c r="U899" s="105" t="n">
        <f aca="false">VLOOKUP($B899,Gas!$B$3:$E$2506,2)</f>
        <v>3.94</v>
      </c>
      <c r="V899" s="46" t="n">
        <f aca="false">C899/U899</f>
        <v>11.9010152284264</v>
      </c>
      <c r="W899" s="99" t="n">
        <f aca="false">VLOOKUP($B899,Gas!$B$3:$E$2506,4)</f>
        <v>0.726796223532498</v>
      </c>
    </row>
    <row r="900" customFormat="false" ht="12.75" hidden="false" customHeight="false" outlineLevel="0" collapsed="false">
      <c r="A900" s="95" t="n">
        <f aca="false">MONTH(B900)+(YEAR(B900)-1998)*12</f>
        <v>42</v>
      </c>
      <c r="B900" s="101" t="n">
        <v>37060</v>
      </c>
      <c r="C900" s="102" t="n">
        <v>48.38</v>
      </c>
      <c r="D900" s="98" t="n">
        <f aca="false">LN(C900/C899)</f>
        <v>0.0312820720803863</v>
      </c>
      <c r="E900" s="106" t="n">
        <f aca="false">STDEV(D891:D900)*SQRT(trade_day)</f>
        <v>1.46412503455017</v>
      </c>
      <c r="F900" s="97"/>
      <c r="G900" s="103" t="n">
        <f aca="false">IF(G$1="P",MAX(0,G$2-$C900),IF(G$1="C",MAX(0,$C900-G$2)))</f>
        <v>0</v>
      </c>
      <c r="H900" s="103" t="n">
        <f aca="false">IF(H$1="P",MAX(0,H$2-$C900),IF(H$1="C",MAX(0,$C900-H$2)))</f>
        <v>0</v>
      </c>
      <c r="I900" s="103" t="n">
        <f aca="false">IF(I$1="P",MAX(0,I$2-$C900),IF(I$1="C",MAX(0,$C900-I$2)))</f>
        <v>0</v>
      </c>
      <c r="J900" s="103" t="n">
        <f aca="false">IF(J$1="P",MAX(0,J$2-$C900),IF(J$1="C",MAX(0,$C900-J$2)))</f>
        <v>0</v>
      </c>
      <c r="K900" s="103" t="n">
        <f aca="false">IF(K$1="P",MAX(0,K$2-$C900),IF(K$1="C",MAX(0,$C900-K$2)))</f>
        <v>0</v>
      </c>
      <c r="L900" s="103" t="n">
        <f aca="false">IF(L$1="P",MAX(0,L$2-$C900),IF(L$1="C",MAX(0,$C900-L$2)))</f>
        <v>1.62</v>
      </c>
      <c r="M900" s="103" t="n">
        <f aca="false">IF(M$1="P",MAX(0,M$2-$C900),IF(M$1="C",MAX(0,$C900-M$2)))</f>
        <v>28.38</v>
      </c>
      <c r="N900" s="103" t="n">
        <f aca="false">IF(N$1="P",MAX(0,N$2-$C900),IF(N$1="C",MAX(0,$C900-N$2)))</f>
        <v>23.38</v>
      </c>
      <c r="O900" s="103" t="n">
        <f aca="false">IF(O$1="P",MAX(0,O$2-$C900),IF(O$1="C",MAX(0,$C900-O$2)))</f>
        <v>18.38</v>
      </c>
      <c r="P900" s="103" t="n">
        <f aca="false">IF(P$1="P",MAX(0,P$2-$C900),IF(P$1="C",MAX(0,$C900-P$2)))</f>
        <v>13.38</v>
      </c>
      <c r="Q900" s="103" t="n">
        <f aca="false">IF(Q$1="P",MAX(0,Q$2-$C900),IF(Q$1="C",MAX(0,$C900-Q$2)))</f>
        <v>8.38</v>
      </c>
      <c r="R900" s="103" t="n">
        <f aca="false">IF(R$1="P",MAX(0,R$2-$C900),IF(R$1="C",MAX(0,$C900-R$2)))</f>
        <v>0</v>
      </c>
      <c r="S900" s="103" t="n">
        <f aca="false">IF(S$1="P",MAX(0,S$2-$C900),IF(S$1="C",MAX(0,$C900-S$2)))</f>
        <v>0</v>
      </c>
      <c r="T900" s="104" t="n">
        <f aca="false">A900</f>
        <v>42</v>
      </c>
      <c r="U900" s="105" t="n">
        <f aca="false">VLOOKUP($B900,Gas!$B$3:$E$2506,2)</f>
        <v>3.87</v>
      </c>
      <c r="V900" s="46" t="n">
        <f aca="false">C900/U900</f>
        <v>12.5012919896641</v>
      </c>
      <c r="W900" s="99" t="n">
        <f aca="false">VLOOKUP($B900,Gas!$B$3:$E$2506,4)</f>
        <v>0.602194818518311</v>
      </c>
    </row>
    <row r="901" customFormat="false" ht="12.75" hidden="false" customHeight="false" outlineLevel="0" collapsed="false">
      <c r="A901" s="95" t="n">
        <f aca="false">MONTH(B901)+(YEAR(B901)-1998)*12</f>
        <v>42</v>
      </c>
      <c r="B901" s="101" t="n">
        <v>37061</v>
      </c>
      <c r="C901" s="102" t="n">
        <v>50.47</v>
      </c>
      <c r="D901" s="98" t="n">
        <f aca="false">LN(C901/C900)</f>
        <v>0.0422925951702898</v>
      </c>
      <c r="E901" s="106" t="n">
        <f aca="false">STDEV(D892:D901)*SQRT(trade_day)</f>
        <v>1.45095871231318</v>
      </c>
      <c r="F901" s="97"/>
      <c r="G901" s="103" t="n">
        <f aca="false">IF(G$1="P",MAX(0,G$2-$C901),IF(G$1="C",MAX(0,$C901-G$2)))</f>
        <v>0</v>
      </c>
      <c r="H901" s="103" t="n">
        <f aca="false">IF(H$1="P",MAX(0,H$2-$C901),IF(H$1="C",MAX(0,$C901-H$2)))</f>
        <v>0</v>
      </c>
      <c r="I901" s="103" t="n">
        <f aca="false">IF(I$1="P",MAX(0,I$2-$C901),IF(I$1="C",MAX(0,$C901-I$2)))</f>
        <v>0</v>
      </c>
      <c r="J901" s="103" t="n">
        <f aca="false">IF(J$1="P",MAX(0,J$2-$C901),IF(J$1="C",MAX(0,$C901-J$2)))</f>
        <v>0</v>
      </c>
      <c r="K901" s="103" t="n">
        <f aca="false">IF(K$1="P",MAX(0,K$2-$C901),IF(K$1="C",MAX(0,$C901-K$2)))</f>
        <v>0</v>
      </c>
      <c r="L901" s="103" t="n">
        <f aca="false">IF(L$1="P",MAX(0,L$2-$C901),IF(L$1="C",MAX(0,$C901-L$2)))</f>
        <v>0</v>
      </c>
      <c r="M901" s="103" t="n">
        <f aca="false">IF(M$1="P",MAX(0,M$2-$C901),IF(M$1="C",MAX(0,$C901-M$2)))</f>
        <v>30.47</v>
      </c>
      <c r="N901" s="103" t="n">
        <f aca="false">IF(N$1="P",MAX(0,N$2-$C901),IF(N$1="C",MAX(0,$C901-N$2)))</f>
        <v>25.47</v>
      </c>
      <c r="O901" s="103" t="n">
        <f aca="false">IF(O$1="P",MAX(0,O$2-$C901),IF(O$1="C",MAX(0,$C901-O$2)))</f>
        <v>20.47</v>
      </c>
      <c r="P901" s="103" t="n">
        <f aca="false">IF(P$1="P",MAX(0,P$2-$C901),IF(P$1="C",MAX(0,$C901-P$2)))</f>
        <v>15.47</v>
      </c>
      <c r="Q901" s="103" t="n">
        <f aca="false">IF(Q$1="P",MAX(0,Q$2-$C901),IF(Q$1="C",MAX(0,$C901-Q$2)))</f>
        <v>10.47</v>
      </c>
      <c r="R901" s="103" t="n">
        <f aca="false">IF(R$1="P",MAX(0,R$2-$C901),IF(R$1="C",MAX(0,$C901-R$2)))</f>
        <v>0.469999999999999</v>
      </c>
      <c r="S901" s="103" t="n">
        <f aca="false">IF(S$1="P",MAX(0,S$2-$C901),IF(S$1="C",MAX(0,$C901-S$2)))</f>
        <v>0</v>
      </c>
      <c r="T901" s="104" t="n">
        <f aca="false">A901</f>
        <v>42</v>
      </c>
      <c r="U901" s="105" t="n">
        <f aca="false">VLOOKUP($B901,Gas!$B$3:$E$2506,2)</f>
        <v>3.895</v>
      </c>
      <c r="V901" s="46" t="n">
        <f aca="false">C901/U901</f>
        <v>12.9576379974326</v>
      </c>
      <c r="W901" s="99" t="n">
        <f aca="false">VLOOKUP($B901,Gas!$B$3:$E$2506,4)</f>
        <v>0.586916975827647</v>
      </c>
    </row>
    <row r="902" customFormat="false" ht="12.75" hidden="false" customHeight="false" outlineLevel="0" collapsed="false">
      <c r="A902" s="95" t="n">
        <f aca="false">MONTH(B902)+(YEAR(B902)-1998)*12</f>
        <v>42</v>
      </c>
      <c r="B902" s="101" t="n">
        <v>37062</v>
      </c>
      <c r="C902" s="102" t="n">
        <v>40.52</v>
      </c>
      <c r="D902" s="98" t="n">
        <f aca="false">LN(C902/C901)</f>
        <v>-0.219583420971688</v>
      </c>
      <c r="E902" s="106" t="n">
        <f aca="false">STDEV(D893:D902)*SQRT(trade_day)</f>
        <v>1.95667963674624</v>
      </c>
      <c r="F902" s="97"/>
      <c r="G902" s="103" t="n">
        <f aca="false">IF(G$1="P",MAX(0,G$2-$C902),IF(G$1="C",MAX(0,$C902-G$2)))</f>
        <v>0</v>
      </c>
      <c r="H902" s="103" t="n">
        <f aca="false">IF(H$1="P",MAX(0,H$2-$C902),IF(H$1="C",MAX(0,$C902-H$2)))</f>
        <v>0</v>
      </c>
      <c r="I902" s="103" t="n">
        <f aca="false">IF(I$1="P",MAX(0,I$2-$C902),IF(I$1="C",MAX(0,$C902-I$2)))</f>
        <v>0</v>
      </c>
      <c r="J902" s="103" t="n">
        <f aca="false">IF(J$1="P",MAX(0,J$2-$C902),IF(J$1="C",MAX(0,$C902-J$2)))</f>
        <v>0</v>
      </c>
      <c r="K902" s="103" t="n">
        <f aca="false">IF(K$1="P",MAX(0,K$2-$C902),IF(K$1="C",MAX(0,$C902-K$2)))</f>
        <v>0</v>
      </c>
      <c r="L902" s="103" t="n">
        <f aca="false">IF(L$1="P",MAX(0,L$2-$C902),IF(L$1="C",MAX(0,$C902-L$2)))</f>
        <v>9.48</v>
      </c>
      <c r="M902" s="103" t="n">
        <f aca="false">IF(M$1="P",MAX(0,M$2-$C902),IF(M$1="C",MAX(0,$C902-M$2)))</f>
        <v>20.52</v>
      </c>
      <c r="N902" s="103" t="n">
        <f aca="false">IF(N$1="P",MAX(0,N$2-$C902),IF(N$1="C",MAX(0,$C902-N$2)))</f>
        <v>15.52</v>
      </c>
      <c r="O902" s="103" t="n">
        <f aca="false">IF(O$1="P",MAX(0,O$2-$C902),IF(O$1="C",MAX(0,$C902-O$2)))</f>
        <v>10.52</v>
      </c>
      <c r="P902" s="103" t="n">
        <f aca="false">IF(P$1="P",MAX(0,P$2-$C902),IF(P$1="C",MAX(0,$C902-P$2)))</f>
        <v>5.52</v>
      </c>
      <c r="Q902" s="103" t="n">
        <f aca="false">IF(Q$1="P",MAX(0,Q$2-$C902),IF(Q$1="C",MAX(0,$C902-Q$2)))</f>
        <v>0.520000000000003</v>
      </c>
      <c r="R902" s="103" t="n">
        <f aca="false">IF(R$1="P",MAX(0,R$2-$C902),IF(R$1="C",MAX(0,$C902-R$2)))</f>
        <v>0</v>
      </c>
      <c r="S902" s="103" t="n">
        <f aca="false">IF(S$1="P",MAX(0,S$2-$C902),IF(S$1="C",MAX(0,$C902-S$2)))</f>
        <v>0</v>
      </c>
      <c r="T902" s="104" t="n">
        <f aca="false">A902</f>
        <v>42</v>
      </c>
      <c r="U902" s="105" t="n">
        <f aca="false">VLOOKUP($B902,Gas!$B$3:$E$2506,2)</f>
        <v>3.935</v>
      </c>
      <c r="V902" s="46" t="n">
        <f aca="false">C902/U902</f>
        <v>10.297331639136</v>
      </c>
      <c r="W902" s="99" t="n">
        <f aca="false">VLOOKUP($B902,Gas!$B$3:$E$2506,4)</f>
        <v>0.585088266991982</v>
      </c>
    </row>
    <row r="903" customFormat="false" ht="12.75" hidden="false" customHeight="false" outlineLevel="0" collapsed="false">
      <c r="A903" s="95" t="n">
        <f aca="false">MONTH(B903)+(YEAR(B903)-1998)*12</f>
        <v>42</v>
      </c>
      <c r="B903" s="101" t="n">
        <v>37063</v>
      </c>
      <c r="C903" s="102" t="n">
        <v>32.48</v>
      </c>
      <c r="D903" s="98" t="n">
        <f aca="false">LN(C903/C902)</f>
        <v>-0.221171164087006</v>
      </c>
      <c r="E903" s="106" t="n">
        <f aca="false">STDEV(D894:D903)*SQRT(trade_day)</f>
        <v>2.29765198873097</v>
      </c>
      <c r="F903" s="97"/>
      <c r="G903" s="103" t="n">
        <f aca="false">IF(G$1="P",MAX(0,G$2-$C903),IF(G$1="C",MAX(0,$C903-G$2)))</f>
        <v>0</v>
      </c>
      <c r="H903" s="103" t="n">
        <f aca="false">IF(H$1="P",MAX(0,H$2-$C903),IF(H$1="C",MAX(0,$C903-H$2)))</f>
        <v>0</v>
      </c>
      <c r="I903" s="103" t="n">
        <f aca="false">IF(I$1="P",MAX(0,I$2-$C903),IF(I$1="C",MAX(0,$C903-I$2)))</f>
        <v>0</v>
      </c>
      <c r="J903" s="103" t="n">
        <f aca="false">IF(J$1="P",MAX(0,J$2-$C903),IF(J$1="C",MAX(0,$C903-J$2)))</f>
        <v>2.52</v>
      </c>
      <c r="K903" s="103" t="n">
        <f aca="false">IF(K$1="P",MAX(0,K$2-$C903),IF(K$1="C",MAX(0,$C903-K$2)))</f>
        <v>7.52</v>
      </c>
      <c r="L903" s="103" t="n">
        <f aca="false">IF(L$1="P",MAX(0,L$2-$C903),IF(L$1="C",MAX(0,$C903-L$2)))</f>
        <v>17.52</v>
      </c>
      <c r="M903" s="103" t="n">
        <f aca="false">IF(M$1="P",MAX(0,M$2-$C903),IF(M$1="C",MAX(0,$C903-M$2)))</f>
        <v>12.48</v>
      </c>
      <c r="N903" s="103" t="n">
        <f aca="false">IF(N$1="P",MAX(0,N$2-$C903),IF(N$1="C",MAX(0,$C903-N$2)))</f>
        <v>7.48</v>
      </c>
      <c r="O903" s="103" t="n">
        <f aca="false">IF(O$1="P",MAX(0,O$2-$C903),IF(O$1="C",MAX(0,$C903-O$2)))</f>
        <v>2.48</v>
      </c>
      <c r="P903" s="103" t="n">
        <f aca="false">IF(P$1="P",MAX(0,P$2-$C903),IF(P$1="C",MAX(0,$C903-P$2)))</f>
        <v>0</v>
      </c>
      <c r="Q903" s="103" t="n">
        <f aca="false">IF(Q$1="P",MAX(0,Q$2-$C903),IF(Q$1="C",MAX(0,$C903-Q$2)))</f>
        <v>0</v>
      </c>
      <c r="R903" s="103" t="n">
        <f aca="false">IF(R$1="P",MAX(0,R$2-$C903),IF(R$1="C",MAX(0,$C903-R$2)))</f>
        <v>0</v>
      </c>
      <c r="S903" s="103" t="n">
        <f aca="false">IF(S$1="P",MAX(0,S$2-$C903),IF(S$1="C",MAX(0,$C903-S$2)))</f>
        <v>0</v>
      </c>
      <c r="T903" s="104" t="n">
        <f aca="false">A903</f>
        <v>42</v>
      </c>
      <c r="U903" s="105" t="n">
        <f aca="false">VLOOKUP($B903,Gas!$B$3:$E$2506,2)</f>
        <v>3.82</v>
      </c>
      <c r="V903" s="46" t="n">
        <f aca="false">C903/U903</f>
        <v>8.50261780104712</v>
      </c>
      <c r="W903" s="99" t="n">
        <f aca="false">VLOOKUP($B903,Gas!$B$3:$E$2506,4)</f>
        <v>0.627837566721865</v>
      </c>
    </row>
    <row r="904" customFormat="false" ht="12.75" hidden="false" customHeight="false" outlineLevel="0" collapsed="false">
      <c r="A904" s="95" t="n">
        <f aca="false">MONTH(B904)+(YEAR(B904)-1998)*12</f>
        <v>42</v>
      </c>
      <c r="B904" s="101" t="n">
        <v>37064</v>
      </c>
      <c r="C904" s="102" t="n">
        <v>30.69</v>
      </c>
      <c r="D904" s="98" t="n">
        <f aca="false">LN(C904/C903)</f>
        <v>-0.0566876466618322</v>
      </c>
      <c r="E904" s="106" t="n">
        <f aca="false">STDEV(D895:D904)*SQRT(trade_day)</f>
        <v>2.2625052255131</v>
      </c>
      <c r="F904" s="97"/>
      <c r="G904" s="103" t="n">
        <f aca="false">IF(G$1="P",MAX(0,G$2-$C904),IF(G$1="C",MAX(0,$C904-G$2)))</f>
        <v>0</v>
      </c>
      <c r="H904" s="103" t="n">
        <f aca="false">IF(H$1="P",MAX(0,H$2-$C904),IF(H$1="C",MAX(0,$C904-H$2)))</f>
        <v>0</v>
      </c>
      <c r="I904" s="103" t="n">
        <f aca="false">IF(I$1="P",MAX(0,I$2-$C904),IF(I$1="C",MAX(0,$C904-I$2)))</f>
        <v>0</v>
      </c>
      <c r="J904" s="103" t="n">
        <f aca="false">IF(J$1="P",MAX(0,J$2-$C904),IF(J$1="C",MAX(0,$C904-J$2)))</f>
        <v>4.31</v>
      </c>
      <c r="K904" s="103" t="n">
        <f aca="false">IF(K$1="P",MAX(0,K$2-$C904),IF(K$1="C",MAX(0,$C904-K$2)))</f>
        <v>9.31</v>
      </c>
      <c r="L904" s="103" t="n">
        <f aca="false">IF(L$1="P",MAX(0,L$2-$C904),IF(L$1="C",MAX(0,$C904-L$2)))</f>
        <v>19.31</v>
      </c>
      <c r="M904" s="103" t="n">
        <f aca="false">IF(M$1="P",MAX(0,M$2-$C904),IF(M$1="C",MAX(0,$C904-M$2)))</f>
        <v>10.69</v>
      </c>
      <c r="N904" s="103" t="n">
        <f aca="false">IF(N$1="P",MAX(0,N$2-$C904),IF(N$1="C",MAX(0,$C904-N$2)))</f>
        <v>5.69</v>
      </c>
      <c r="O904" s="103" t="n">
        <f aca="false">IF(O$1="P",MAX(0,O$2-$C904),IF(O$1="C",MAX(0,$C904-O$2)))</f>
        <v>0.690000000000001</v>
      </c>
      <c r="P904" s="103" t="n">
        <f aca="false">IF(P$1="P",MAX(0,P$2-$C904),IF(P$1="C",MAX(0,$C904-P$2)))</f>
        <v>0</v>
      </c>
      <c r="Q904" s="103" t="n">
        <f aca="false">IF(Q$1="P",MAX(0,Q$2-$C904),IF(Q$1="C",MAX(0,$C904-Q$2)))</f>
        <v>0</v>
      </c>
      <c r="R904" s="103" t="n">
        <f aca="false">IF(R$1="P",MAX(0,R$2-$C904),IF(R$1="C",MAX(0,$C904-R$2)))</f>
        <v>0</v>
      </c>
      <c r="S904" s="103" t="n">
        <f aca="false">IF(S$1="P",MAX(0,S$2-$C904),IF(S$1="C",MAX(0,$C904-S$2)))</f>
        <v>0</v>
      </c>
      <c r="T904" s="104" t="n">
        <f aca="false">A904</f>
        <v>42</v>
      </c>
      <c r="U904" s="105" t="n">
        <f aca="false">VLOOKUP($B904,Gas!$B$3:$E$2506,2)</f>
        <v>3.685</v>
      </c>
      <c r="V904" s="46" t="n">
        <f aca="false">C904/U904</f>
        <v>8.32835820895522</v>
      </c>
      <c r="W904" s="99" t="n">
        <f aca="false">VLOOKUP($B904,Gas!$B$3:$E$2506,4)</f>
        <v>0.537656730489755</v>
      </c>
    </row>
    <row r="905" customFormat="false" ht="12.75" hidden="false" customHeight="false" outlineLevel="0" collapsed="false">
      <c r="A905" s="95" t="n">
        <f aca="false">MONTH(B905)+(YEAR(B905)-1998)*12</f>
        <v>42</v>
      </c>
      <c r="B905" s="101" t="n">
        <v>37067</v>
      </c>
      <c r="C905" s="102" t="n">
        <v>38.44</v>
      </c>
      <c r="D905" s="98" t="n">
        <f aca="false">LN(C905/C904)</f>
        <v>0.225161715470447</v>
      </c>
      <c r="E905" s="106" t="n">
        <f aca="false">STDEV(D896:D905)*SQRT(trade_day)</f>
        <v>2.27169587745671</v>
      </c>
      <c r="F905" s="97"/>
      <c r="G905" s="103" t="n">
        <f aca="false">IF(G$1="P",MAX(0,G$2-$C905),IF(G$1="C",MAX(0,$C905-G$2)))</f>
        <v>0</v>
      </c>
      <c r="H905" s="103" t="n">
        <f aca="false">IF(H$1="P",MAX(0,H$2-$C905),IF(H$1="C",MAX(0,$C905-H$2)))</f>
        <v>0</v>
      </c>
      <c r="I905" s="103" t="n">
        <f aca="false">IF(I$1="P",MAX(0,I$2-$C905),IF(I$1="C",MAX(0,$C905-I$2)))</f>
        <v>0</v>
      </c>
      <c r="J905" s="103" t="n">
        <f aca="false">IF(J$1="P",MAX(0,J$2-$C905),IF(J$1="C",MAX(0,$C905-J$2)))</f>
        <v>0</v>
      </c>
      <c r="K905" s="103" t="n">
        <f aca="false">IF(K$1="P",MAX(0,K$2-$C905),IF(K$1="C",MAX(0,$C905-K$2)))</f>
        <v>1.56</v>
      </c>
      <c r="L905" s="103" t="n">
        <f aca="false">IF(L$1="P",MAX(0,L$2-$C905),IF(L$1="C",MAX(0,$C905-L$2)))</f>
        <v>11.56</v>
      </c>
      <c r="M905" s="103" t="n">
        <f aca="false">IF(M$1="P",MAX(0,M$2-$C905),IF(M$1="C",MAX(0,$C905-M$2)))</f>
        <v>18.44</v>
      </c>
      <c r="N905" s="103" t="n">
        <f aca="false">IF(N$1="P",MAX(0,N$2-$C905),IF(N$1="C",MAX(0,$C905-N$2)))</f>
        <v>13.44</v>
      </c>
      <c r="O905" s="103" t="n">
        <f aca="false">IF(O$1="P",MAX(0,O$2-$C905),IF(O$1="C",MAX(0,$C905-O$2)))</f>
        <v>8.44</v>
      </c>
      <c r="P905" s="103" t="n">
        <f aca="false">IF(P$1="P",MAX(0,P$2-$C905),IF(P$1="C",MAX(0,$C905-P$2)))</f>
        <v>3.44</v>
      </c>
      <c r="Q905" s="103" t="n">
        <f aca="false">IF(Q$1="P",MAX(0,Q$2-$C905),IF(Q$1="C",MAX(0,$C905-Q$2)))</f>
        <v>0</v>
      </c>
      <c r="R905" s="103" t="n">
        <f aca="false">IF(R$1="P",MAX(0,R$2-$C905),IF(R$1="C",MAX(0,$C905-R$2)))</f>
        <v>0</v>
      </c>
      <c r="S905" s="103" t="n">
        <f aca="false">IF(S$1="P",MAX(0,S$2-$C905),IF(S$1="C",MAX(0,$C905-S$2)))</f>
        <v>0</v>
      </c>
      <c r="T905" s="104" t="n">
        <f aca="false">A905</f>
        <v>42</v>
      </c>
      <c r="U905" s="105" t="n">
        <f aca="false">VLOOKUP($B905,Gas!$B$3:$E$2506,2)</f>
        <v>3.685</v>
      </c>
      <c r="V905" s="46" t="n">
        <f aca="false">C905/U905</f>
        <v>10.4314789687924</v>
      </c>
      <c r="W905" s="99" t="n">
        <f aca="false">VLOOKUP($B905,Gas!$B$3:$E$2506,4)</f>
        <v>0.298279817657369</v>
      </c>
    </row>
    <row r="906" customFormat="false" ht="12.75" hidden="false" customHeight="false" outlineLevel="0" collapsed="false">
      <c r="A906" s="95" t="n">
        <f aca="false">MONTH(B906)+(YEAR(B906)-1998)*12</f>
        <v>42</v>
      </c>
      <c r="B906" s="101" t="n">
        <v>37068</v>
      </c>
      <c r="C906" s="102" t="n">
        <v>39.21</v>
      </c>
      <c r="D906" s="98" t="n">
        <f aca="false">LN(C906/C905)</f>
        <v>0.0198332322021485</v>
      </c>
      <c r="E906" s="106" t="n">
        <f aca="false">STDEV(D897:D906)*SQRT(trade_day)</f>
        <v>2.16893231568797</v>
      </c>
      <c r="F906" s="97"/>
      <c r="G906" s="103" t="n">
        <f aca="false">IF(G$1="P",MAX(0,G$2-$C906),IF(G$1="C",MAX(0,$C906-G$2)))</f>
        <v>0</v>
      </c>
      <c r="H906" s="103" t="n">
        <f aca="false">IF(H$1="P",MAX(0,H$2-$C906),IF(H$1="C",MAX(0,$C906-H$2)))</f>
        <v>0</v>
      </c>
      <c r="I906" s="103" t="n">
        <f aca="false">IF(I$1="P",MAX(0,I$2-$C906),IF(I$1="C",MAX(0,$C906-I$2)))</f>
        <v>0</v>
      </c>
      <c r="J906" s="103" t="n">
        <f aca="false">IF(J$1="P",MAX(0,J$2-$C906),IF(J$1="C",MAX(0,$C906-J$2)))</f>
        <v>0</v>
      </c>
      <c r="K906" s="103" t="n">
        <f aca="false">IF(K$1="P",MAX(0,K$2-$C906),IF(K$1="C",MAX(0,$C906-K$2)))</f>
        <v>0.789999999999999</v>
      </c>
      <c r="L906" s="103" t="n">
        <f aca="false">IF(L$1="P",MAX(0,L$2-$C906),IF(L$1="C",MAX(0,$C906-L$2)))</f>
        <v>10.79</v>
      </c>
      <c r="M906" s="103" t="n">
        <f aca="false">IF(M$1="P",MAX(0,M$2-$C906),IF(M$1="C",MAX(0,$C906-M$2)))</f>
        <v>19.21</v>
      </c>
      <c r="N906" s="103" t="n">
        <f aca="false">IF(N$1="P",MAX(0,N$2-$C906),IF(N$1="C",MAX(0,$C906-N$2)))</f>
        <v>14.21</v>
      </c>
      <c r="O906" s="103" t="n">
        <f aca="false">IF(O$1="P",MAX(0,O$2-$C906),IF(O$1="C",MAX(0,$C906-O$2)))</f>
        <v>9.21</v>
      </c>
      <c r="P906" s="103" t="n">
        <f aca="false">IF(P$1="P",MAX(0,P$2-$C906),IF(P$1="C",MAX(0,$C906-P$2)))</f>
        <v>4.21</v>
      </c>
      <c r="Q906" s="103" t="n">
        <f aca="false">IF(Q$1="P",MAX(0,Q$2-$C906),IF(Q$1="C",MAX(0,$C906-Q$2)))</f>
        <v>0</v>
      </c>
      <c r="R906" s="103" t="n">
        <f aca="false">IF(R$1="P",MAX(0,R$2-$C906),IF(R$1="C",MAX(0,$C906-R$2)))</f>
        <v>0</v>
      </c>
      <c r="S906" s="103" t="n">
        <f aca="false">IF(S$1="P",MAX(0,S$2-$C906),IF(S$1="C",MAX(0,$C906-S$2)))</f>
        <v>0</v>
      </c>
      <c r="T906" s="104" t="n">
        <f aca="false">A906</f>
        <v>42</v>
      </c>
      <c r="U906" s="105" t="n">
        <f aca="false">VLOOKUP($B906,Gas!$B$3:$E$2506,2)</f>
        <v>3.555</v>
      </c>
      <c r="V906" s="46" t="n">
        <f aca="false">C906/U906</f>
        <v>11.0295358649789</v>
      </c>
      <c r="W906" s="99" t="n">
        <f aca="false">VLOOKUP($B906,Gas!$B$3:$E$2506,4)</f>
        <v>0.34231025419753</v>
      </c>
    </row>
    <row r="907" customFormat="false" ht="12.75" hidden="false" customHeight="false" outlineLevel="0" collapsed="false">
      <c r="A907" s="95" t="n">
        <f aca="false">MONTH(B907)+(YEAR(B907)-1998)*12</f>
        <v>42</v>
      </c>
      <c r="B907" s="101" t="n">
        <v>37069</v>
      </c>
      <c r="C907" s="102" t="n">
        <v>42.96</v>
      </c>
      <c r="D907" s="98" t="n">
        <f aca="false">LN(C907/C906)</f>
        <v>0.0913376338963689</v>
      </c>
      <c r="E907" s="106" t="n">
        <f aca="false">STDEV(D898:D907)*SQRT(trade_day)</f>
        <v>2.17893145293617</v>
      </c>
      <c r="F907" s="97"/>
      <c r="G907" s="103" t="n">
        <f aca="false">IF(G$1="P",MAX(0,G$2-$C907),IF(G$1="C",MAX(0,$C907-G$2)))</f>
        <v>0</v>
      </c>
      <c r="H907" s="103" t="n">
        <f aca="false">IF(H$1="P",MAX(0,H$2-$C907),IF(H$1="C",MAX(0,$C907-H$2)))</f>
        <v>0</v>
      </c>
      <c r="I907" s="103" t="n">
        <f aca="false">IF(I$1="P",MAX(0,I$2-$C907),IF(I$1="C",MAX(0,$C907-I$2)))</f>
        <v>0</v>
      </c>
      <c r="J907" s="103" t="n">
        <f aca="false">IF(J$1="P",MAX(0,J$2-$C907),IF(J$1="C",MAX(0,$C907-J$2)))</f>
        <v>0</v>
      </c>
      <c r="K907" s="103" t="n">
        <f aca="false">IF(K$1="P",MAX(0,K$2-$C907),IF(K$1="C",MAX(0,$C907-K$2)))</f>
        <v>0</v>
      </c>
      <c r="L907" s="103" t="n">
        <f aca="false">IF(L$1="P",MAX(0,L$2-$C907),IF(L$1="C",MAX(0,$C907-L$2)))</f>
        <v>7.04</v>
      </c>
      <c r="M907" s="103" t="n">
        <f aca="false">IF(M$1="P",MAX(0,M$2-$C907),IF(M$1="C",MAX(0,$C907-M$2)))</f>
        <v>22.96</v>
      </c>
      <c r="N907" s="103" t="n">
        <f aca="false">IF(N$1="P",MAX(0,N$2-$C907),IF(N$1="C",MAX(0,$C907-N$2)))</f>
        <v>17.96</v>
      </c>
      <c r="O907" s="103" t="n">
        <f aca="false">IF(O$1="P",MAX(0,O$2-$C907),IF(O$1="C",MAX(0,$C907-O$2)))</f>
        <v>12.96</v>
      </c>
      <c r="P907" s="103" t="n">
        <f aca="false">IF(P$1="P",MAX(0,P$2-$C907),IF(P$1="C",MAX(0,$C907-P$2)))</f>
        <v>7.96</v>
      </c>
      <c r="Q907" s="103" t="n">
        <f aca="false">IF(Q$1="P",MAX(0,Q$2-$C907),IF(Q$1="C",MAX(0,$C907-Q$2)))</f>
        <v>2.96</v>
      </c>
      <c r="R907" s="103" t="n">
        <f aca="false">IF(R$1="P",MAX(0,R$2-$C907),IF(R$1="C",MAX(0,$C907-R$2)))</f>
        <v>0</v>
      </c>
      <c r="S907" s="103" t="n">
        <f aca="false">IF(S$1="P",MAX(0,S$2-$C907),IF(S$1="C",MAX(0,$C907-S$2)))</f>
        <v>0</v>
      </c>
      <c r="T907" s="104" t="n">
        <f aca="false">A907</f>
        <v>42</v>
      </c>
      <c r="U907" s="105" t="n">
        <f aca="false">VLOOKUP($B907,Gas!$B$3:$E$2506,2)</f>
        <v>3.445</v>
      </c>
      <c r="V907" s="46" t="n">
        <f aca="false">C907/U907</f>
        <v>12.4702467343977</v>
      </c>
      <c r="W907" s="99" t="n">
        <f aca="false">VLOOKUP($B907,Gas!$B$3:$E$2506,4)</f>
        <v>0.362754608374856</v>
      </c>
    </row>
    <row r="908" customFormat="false" ht="12.75" hidden="false" customHeight="false" outlineLevel="0" collapsed="false">
      <c r="A908" s="95" t="n">
        <f aca="false">MONTH(B908)+(YEAR(B908)-1998)*12</f>
        <v>42</v>
      </c>
      <c r="B908" s="101" t="n">
        <v>37070</v>
      </c>
      <c r="C908" s="102" t="n">
        <v>47.27</v>
      </c>
      <c r="D908" s="98" t="n">
        <f aca="false">LN(C908/C907)</f>
        <v>0.0956063946045359</v>
      </c>
      <c r="E908" s="106" t="n">
        <f aca="false">STDEV(D899:D908)*SQRT(trade_day)</f>
        <v>2.24040361047028</v>
      </c>
      <c r="F908" s="97"/>
      <c r="G908" s="103" t="n">
        <f aca="false">IF(G$1="P",MAX(0,G$2-$C908),IF(G$1="C",MAX(0,$C908-G$2)))</f>
        <v>0</v>
      </c>
      <c r="H908" s="103" t="n">
        <f aca="false">IF(H$1="P",MAX(0,H$2-$C908),IF(H$1="C",MAX(0,$C908-H$2)))</f>
        <v>0</v>
      </c>
      <c r="I908" s="103" t="n">
        <f aca="false">IF(I$1="P",MAX(0,I$2-$C908),IF(I$1="C",MAX(0,$C908-I$2)))</f>
        <v>0</v>
      </c>
      <c r="J908" s="103" t="n">
        <f aca="false">IF(J$1="P",MAX(0,J$2-$C908),IF(J$1="C",MAX(0,$C908-J$2)))</f>
        <v>0</v>
      </c>
      <c r="K908" s="103" t="n">
        <f aca="false">IF(K$1="P",MAX(0,K$2-$C908),IF(K$1="C",MAX(0,$C908-K$2)))</f>
        <v>0</v>
      </c>
      <c r="L908" s="103" t="n">
        <f aca="false">IF(L$1="P",MAX(0,L$2-$C908),IF(L$1="C",MAX(0,$C908-L$2)))</f>
        <v>2.73</v>
      </c>
      <c r="M908" s="103" t="n">
        <f aca="false">IF(M$1="P",MAX(0,M$2-$C908),IF(M$1="C",MAX(0,$C908-M$2)))</f>
        <v>27.27</v>
      </c>
      <c r="N908" s="103" t="n">
        <f aca="false">IF(N$1="P",MAX(0,N$2-$C908),IF(N$1="C",MAX(0,$C908-N$2)))</f>
        <v>22.27</v>
      </c>
      <c r="O908" s="103" t="n">
        <f aca="false">IF(O$1="P",MAX(0,O$2-$C908),IF(O$1="C",MAX(0,$C908-O$2)))</f>
        <v>17.27</v>
      </c>
      <c r="P908" s="103" t="n">
        <f aca="false">IF(P$1="P",MAX(0,P$2-$C908),IF(P$1="C",MAX(0,$C908-P$2)))</f>
        <v>12.27</v>
      </c>
      <c r="Q908" s="103" t="n">
        <f aca="false">IF(Q$1="P",MAX(0,Q$2-$C908),IF(Q$1="C",MAX(0,$C908-Q$2)))</f>
        <v>7.27</v>
      </c>
      <c r="R908" s="103" t="n">
        <f aca="false">IF(R$1="P",MAX(0,R$2-$C908),IF(R$1="C",MAX(0,$C908-R$2)))</f>
        <v>0</v>
      </c>
      <c r="S908" s="103" t="n">
        <f aca="false">IF(S$1="P",MAX(0,S$2-$C908),IF(S$1="C",MAX(0,$C908-S$2)))</f>
        <v>0</v>
      </c>
      <c r="T908" s="104" t="n">
        <f aca="false">A908</f>
        <v>42</v>
      </c>
      <c r="U908" s="105" t="n">
        <f aca="false">VLOOKUP($B908,Gas!$B$3:$E$2506,2)</f>
        <v>3.385</v>
      </c>
      <c r="V908" s="46" t="n">
        <f aca="false">C908/U908</f>
        <v>13.9645494830133</v>
      </c>
      <c r="W908" s="99" t="n">
        <f aca="false">VLOOKUP($B908,Gas!$B$3:$E$2506,4)</f>
        <v>0.355359116131729</v>
      </c>
    </row>
    <row r="909" customFormat="false" ht="12.75" hidden="false" customHeight="false" outlineLevel="0" collapsed="false">
      <c r="A909" s="95" t="n">
        <f aca="false">MONTH(B909)+(YEAR(B909)-1998)*12</f>
        <v>42</v>
      </c>
      <c r="B909" s="101" t="n">
        <v>37071</v>
      </c>
      <c r="C909" s="102" t="n">
        <v>41.95</v>
      </c>
      <c r="D909" s="98" t="n">
        <f aca="false">LN(C909/C908)</f>
        <v>-0.11939741189193</v>
      </c>
      <c r="E909" s="106" t="n">
        <f aca="false">STDEV(D900:D909)*SQRT(trade_day)</f>
        <v>2.26510349846996</v>
      </c>
      <c r="F909" s="97"/>
      <c r="G909" s="103" t="n">
        <f aca="false">IF(G$1="P",MAX(0,G$2-$C909),IF(G$1="C",MAX(0,$C909-G$2)))</f>
        <v>0</v>
      </c>
      <c r="H909" s="103" t="n">
        <f aca="false">IF(H$1="P",MAX(0,H$2-$C909),IF(H$1="C",MAX(0,$C909-H$2)))</f>
        <v>0</v>
      </c>
      <c r="I909" s="103" t="n">
        <f aca="false">IF(I$1="P",MAX(0,I$2-$C909),IF(I$1="C",MAX(0,$C909-I$2)))</f>
        <v>0</v>
      </c>
      <c r="J909" s="103" t="n">
        <f aca="false">IF(J$1="P",MAX(0,J$2-$C909),IF(J$1="C",MAX(0,$C909-J$2)))</f>
        <v>0</v>
      </c>
      <c r="K909" s="103" t="n">
        <f aca="false">IF(K$1="P",MAX(0,K$2-$C909),IF(K$1="C",MAX(0,$C909-K$2)))</f>
        <v>0</v>
      </c>
      <c r="L909" s="103" t="n">
        <f aca="false">IF(L$1="P",MAX(0,L$2-$C909),IF(L$1="C",MAX(0,$C909-L$2)))</f>
        <v>8.05</v>
      </c>
      <c r="M909" s="103" t="n">
        <f aca="false">IF(M$1="P",MAX(0,M$2-$C909),IF(M$1="C",MAX(0,$C909-M$2)))</f>
        <v>21.95</v>
      </c>
      <c r="N909" s="103" t="n">
        <f aca="false">IF(N$1="P",MAX(0,N$2-$C909),IF(N$1="C",MAX(0,$C909-N$2)))</f>
        <v>16.95</v>
      </c>
      <c r="O909" s="103" t="n">
        <f aca="false">IF(O$1="P",MAX(0,O$2-$C909),IF(O$1="C",MAX(0,$C909-O$2)))</f>
        <v>11.95</v>
      </c>
      <c r="P909" s="103" t="n">
        <f aca="false">IF(P$1="P",MAX(0,P$2-$C909),IF(P$1="C",MAX(0,$C909-P$2)))</f>
        <v>6.95</v>
      </c>
      <c r="Q909" s="103" t="n">
        <f aca="false">IF(Q$1="P",MAX(0,Q$2-$C909),IF(Q$1="C",MAX(0,$C909-Q$2)))</f>
        <v>1.95</v>
      </c>
      <c r="R909" s="103" t="n">
        <f aca="false">IF(R$1="P",MAX(0,R$2-$C909),IF(R$1="C",MAX(0,$C909-R$2)))</f>
        <v>0</v>
      </c>
      <c r="S909" s="103" t="n">
        <f aca="false">IF(S$1="P",MAX(0,S$2-$C909),IF(S$1="C",MAX(0,$C909-S$2)))</f>
        <v>0</v>
      </c>
      <c r="T909" s="104" t="n">
        <f aca="false">A909</f>
        <v>42</v>
      </c>
      <c r="U909" s="105" t="n">
        <f aca="false">VLOOKUP($B909,Gas!$B$3:$E$2506,2)</f>
        <v>3.215</v>
      </c>
      <c r="V909" s="46" t="n">
        <f aca="false">C909/U909</f>
        <v>13.0482115085537</v>
      </c>
      <c r="W909" s="99" t="n">
        <f aca="false">VLOOKUP($B909,Gas!$B$3:$E$2506,4)</f>
        <v>0.394576504997541</v>
      </c>
    </row>
    <row r="910" customFormat="false" ht="12.75" hidden="false" customHeight="false" outlineLevel="0" collapsed="false">
      <c r="A910" s="95" t="n">
        <f aca="false">MONTH(B910)+(YEAR(B910)-1998)*12</f>
        <v>43</v>
      </c>
      <c r="B910" s="101" t="n">
        <v>37074</v>
      </c>
      <c r="C910" s="102" t="n">
        <v>38.75</v>
      </c>
      <c r="D910" s="98" t="n">
        <f aca="false">LN(C910/C909)</f>
        <v>-0.0793476771138592</v>
      </c>
      <c r="E910" s="106" t="n">
        <f aca="false">STDEV(D901:D910)*SQRT(trade_day)</f>
        <v>2.27507861347221</v>
      </c>
      <c r="F910" s="97"/>
      <c r="G910" s="103" t="n">
        <f aca="false">IF(G$1="P",MAX(0,G$2-$C910),IF(G$1="C",MAX(0,$C910-G$2)))</f>
        <v>0</v>
      </c>
      <c r="H910" s="103" t="n">
        <f aca="false">IF(H$1="P",MAX(0,H$2-$C910),IF(H$1="C",MAX(0,$C910-H$2)))</f>
        <v>0</v>
      </c>
      <c r="I910" s="103" t="n">
        <f aca="false">IF(I$1="P",MAX(0,I$2-$C910),IF(I$1="C",MAX(0,$C910-I$2)))</f>
        <v>0</v>
      </c>
      <c r="J910" s="103" t="n">
        <f aca="false">IF(J$1="P",MAX(0,J$2-$C910),IF(J$1="C",MAX(0,$C910-J$2)))</f>
        <v>0</v>
      </c>
      <c r="K910" s="103" t="n">
        <f aca="false">IF(K$1="P",MAX(0,K$2-$C910),IF(K$1="C",MAX(0,$C910-K$2)))</f>
        <v>1.25</v>
      </c>
      <c r="L910" s="103" t="n">
        <f aca="false">IF(L$1="P",MAX(0,L$2-$C910),IF(L$1="C",MAX(0,$C910-L$2)))</f>
        <v>11.25</v>
      </c>
      <c r="M910" s="103" t="n">
        <f aca="false">IF(M$1="P",MAX(0,M$2-$C910),IF(M$1="C",MAX(0,$C910-M$2)))</f>
        <v>18.75</v>
      </c>
      <c r="N910" s="103" t="n">
        <f aca="false">IF(N$1="P",MAX(0,N$2-$C910),IF(N$1="C",MAX(0,$C910-N$2)))</f>
        <v>13.75</v>
      </c>
      <c r="O910" s="103" t="n">
        <f aca="false">IF(O$1="P",MAX(0,O$2-$C910),IF(O$1="C",MAX(0,$C910-O$2)))</f>
        <v>8.75</v>
      </c>
      <c r="P910" s="103" t="n">
        <f aca="false">IF(P$1="P",MAX(0,P$2-$C910),IF(P$1="C",MAX(0,$C910-P$2)))</f>
        <v>3.75</v>
      </c>
      <c r="Q910" s="103" t="n">
        <f aca="false">IF(Q$1="P",MAX(0,Q$2-$C910),IF(Q$1="C",MAX(0,$C910-Q$2)))</f>
        <v>0</v>
      </c>
      <c r="R910" s="103" t="n">
        <f aca="false">IF(R$1="P",MAX(0,R$2-$C910),IF(R$1="C",MAX(0,$C910-R$2)))</f>
        <v>0</v>
      </c>
      <c r="S910" s="103" t="n">
        <f aca="false">IF(S$1="P",MAX(0,S$2-$C910),IF(S$1="C",MAX(0,$C910-S$2)))</f>
        <v>0</v>
      </c>
      <c r="T910" s="104" t="n">
        <f aca="false">A910</f>
        <v>43</v>
      </c>
      <c r="U910" s="105" t="n">
        <f aca="false">VLOOKUP($B910,Gas!$B$3:$E$2506,2)</f>
        <v>2.995</v>
      </c>
      <c r="V910" s="46" t="n">
        <f aca="false">C910/U910</f>
        <v>12.9382303839733</v>
      </c>
      <c r="W910" s="99" t="n">
        <f aca="false">VLOOKUP($B910,Gas!$B$3:$E$2506,4)</f>
        <v>0.491951578669791</v>
      </c>
    </row>
    <row r="911" customFormat="false" ht="12.75" hidden="false" customHeight="false" outlineLevel="0" collapsed="false">
      <c r="A911" s="95" t="n">
        <f aca="false">MONTH(B911)+(YEAR(B911)-1998)*12</f>
        <v>43</v>
      </c>
      <c r="B911" s="101" t="n">
        <v>37075</v>
      </c>
      <c r="C911" s="102" t="n">
        <v>32.15</v>
      </c>
      <c r="D911" s="98" t="n">
        <f aca="false">LN(C911/C910)</f>
        <v>-0.186718305115728</v>
      </c>
      <c r="E911" s="106" t="n">
        <f aca="false">STDEV(D902:D911)*SQRT(trade_day)</f>
        <v>2.38047487399136</v>
      </c>
      <c r="F911" s="97"/>
      <c r="G911" s="103" t="n">
        <f aca="false">IF(G$1="P",MAX(0,G$2-$C911),IF(G$1="C",MAX(0,$C911-G$2)))</f>
        <v>0</v>
      </c>
      <c r="H911" s="103" t="n">
        <f aca="false">IF(H$1="P",MAX(0,H$2-$C911),IF(H$1="C",MAX(0,$C911-H$2)))</f>
        <v>0</v>
      </c>
      <c r="I911" s="103" t="n">
        <f aca="false">IF(I$1="P",MAX(0,I$2-$C911),IF(I$1="C",MAX(0,$C911-I$2)))</f>
        <v>0</v>
      </c>
      <c r="J911" s="103" t="n">
        <f aca="false">IF(J$1="P",MAX(0,J$2-$C911),IF(J$1="C",MAX(0,$C911-J$2)))</f>
        <v>2.85</v>
      </c>
      <c r="K911" s="103" t="n">
        <f aca="false">IF(K$1="P",MAX(0,K$2-$C911),IF(K$1="C",MAX(0,$C911-K$2)))</f>
        <v>7.85</v>
      </c>
      <c r="L911" s="103" t="n">
        <f aca="false">IF(L$1="P",MAX(0,L$2-$C911),IF(L$1="C",MAX(0,$C911-L$2)))</f>
        <v>17.85</v>
      </c>
      <c r="M911" s="103" t="n">
        <f aca="false">IF(M$1="P",MAX(0,M$2-$C911),IF(M$1="C",MAX(0,$C911-M$2)))</f>
        <v>12.15</v>
      </c>
      <c r="N911" s="103" t="n">
        <f aca="false">IF(N$1="P",MAX(0,N$2-$C911),IF(N$1="C",MAX(0,$C911-N$2)))</f>
        <v>7.15</v>
      </c>
      <c r="O911" s="103" t="n">
        <f aca="false">IF(O$1="P",MAX(0,O$2-$C911),IF(O$1="C",MAX(0,$C911-O$2)))</f>
        <v>2.15</v>
      </c>
      <c r="P911" s="103" t="n">
        <f aca="false">IF(P$1="P",MAX(0,P$2-$C911),IF(P$1="C",MAX(0,$C911-P$2)))</f>
        <v>0</v>
      </c>
      <c r="Q911" s="103" t="n">
        <f aca="false">IF(Q$1="P",MAX(0,Q$2-$C911),IF(Q$1="C",MAX(0,$C911-Q$2)))</f>
        <v>0</v>
      </c>
      <c r="R911" s="103" t="n">
        <f aca="false">IF(R$1="P",MAX(0,R$2-$C911),IF(R$1="C",MAX(0,$C911-R$2)))</f>
        <v>0</v>
      </c>
      <c r="S911" s="103" t="n">
        <f aca="false">IF(S$1="P",MAX(0,S$2-$C911),IF(S$1="C",MAX(0,$C911-S$2)))</f>
        <v>0</v>
      </c>
      <c r="T911" s="104" t="n">
        <f aca="false">A911</f>
        <v>43</v>
      </c>
      <c r="U911" s="105" t="n">
        <f aca="false">VLOOKUP($B911,Gas!$B$3:$E$2506,2)</f>
        <v>2.93</v>
      </c>
      <c r="V911" s="46" t="n">
        <f aca="false">C911/U911</f>
        <v>10.9726962457338</v>
      </c>
      <c r="W911" s="99" t="n">
        <f aca="false">VLOOKUP($B911,Gas!$B$3:$E$2506,4)</f>
        <v>0.471901108258497</v>
      </c>
    </row>
    <row r="912" customFormat="false" ht="12.75" hidden="false" customHeight="false" outlineLevel="0" collapsed="false">
      <c r="A912" s="95" t="n">
        <f aca="false">MONTH(B912)+(YEAR(B912)-1998)*12</f>
        <v>43</v>
      </c>
      <c r="B912" s="101" t="n">
        <v>37077</v>
      </c>
      <c r="C912" s="102" t="n">
        <v>28.53</v>
      </c>
      <c r="D912" s="98" t="n">
        <f aca="false">LN(C912/C911)</f>
        <v>-0.11945628545822</v>
      </c>
      <c r="E912" s="106" t="n">
        <f aca="false">STDEV(D903:D912)*SQRT(trade_day)</f>
        <v>2.22411632475354</v>
      </c>
      <c r="F912" s="97"/>
      <c r="G912" s="103" t="n">
        <f aca="false">IF(G$1="P",MAX(0,G$2-$C912),IF(G$1="C",MAX(0,$C912-G$2)))</f>
        <v>0</v>
      </c>
      <c r="H912" s="103" t="n">
        <f aca="false">IF(H$1="P",MAX(0,H$2-$C912),IF(H$1="C",MAX(0,$C912-H$2)))</f>
        <v>0</v>
      </c>
      <c r="I912" s="103" t="n">
        <f aca="false">IF(I$1="P",MAX(0,I$2-$C912),IF(I$1="C",MAX(0,$C912-I$2)))</f>
        <v>1.47</v>
      </c>
      <c r="J912" s="103" t="n">
        <f aca="false">IF(J$1="P",MAX(0,J$2-$C912),IF(J$1="C",MAX(0,$C912-J$2)))</f>
        <v>6.47</v>
      </c>
      <c r="K912" s="103" t="n">
        <f aca="false">IF(K$1="P",MAX(0,K$2-$C912),IF(K$1="C",MAX(0,$C912-K$2)))</f>
        <v>11.47</v>
      </c>
      <c r="L912" s="103" t="n">
        <f aca="false">IF(L$1="P",MAX(0,L$2-$C912),IF(L$1="C",MAX(0,$C912-L$2)))</f>
        <v>21.47</v>
      </c>
      <c r="M912" s="103" t="n">
        <f aca="false">IF(M$1="P",MAX(0,M$2-$C912),IF(M$1="C",MAX(0,$C912-M$2)))</f>
        <v>8.53</v>
      </c>
      <c r="N912" s="103" t="n">
        <f aca="false">IF(N$1="P",MAX(0,N$2-$C912),IF(N$1="C",MAX(0,$C912-N$2)))</f>
        <v>3.53</v>
      </c>
      <c r="O912" s="103" t="n">
        <f aca="false">IF(O$1="P",MAX(0,O$2-$C912),IF(O$1="C",MAX(0,$C912-O$2)))</f>
        <v>0</v>
      </c>
      <c r="P912" s="103" t="n">
        <f aca="false">IF(P$1="P",MAX(0,P$2-$C912),IF(P$1="C",MAX(0,$C912-P$2)))</f>
        <v>0</v>
      </c>
      <c r="Q912" s="103" t="n">
        <f aca="false">IF(Q$1="P",MAX(0,Q$2-$C912),IF(Q$1="C",MAX(0,$C912-Q$2)))</f>
        <v>0</v>
      </c>
      <c r="R912" s="103" t="n">
        <f aca="false">IF(R$1="P",MAX(0,R$2-$C912),IF(R$1="C",MAX(0,$C912-R$2)))</f>
        <v>0</v>
      </c>
      <c r="S912" s="103" t="n">
        <f aca="false">IF(S$1="P",MAX(0,S$2-$C912),IF(S$1="C",MAX(0,$C912-S$2)))</f>
        <v>0</v>
      </c>
      <c r="T912" s="104" t="n">
        <f aca="false">A912</f>
        <v>43</v>
      </c>
      <c r="U912" s="105" t="n">
        <f aca="false">VLOOKUP($B912,Gas!$B$3:$E$2506,2)</f>
        <v>3</v>
      </c>
      <c r="V912" s="46" t="n">
        <f aca="false">C912/U912</f>
        <v>9.51</v>
      </c>
      <c r="W912" s="99" t="n">
        <f aca="false">VLOOKUP($B912,Gas!$B$3:$E$2506,4)</f>
        <v>0.535669722934304</v>
      </c>
    </row>
    <row r="913" customFormat="false" ht="12.75" hidden="false" customHeight="false" outlineLevel="0" collapsed="false">
      <c r="A913" s="95" t="n">
        <f aca="false">MONTH(B913)+(YEAR(B913)-1998)*12</f>
        <v>43</v>
      </c>
      <c r="B913" s="101" t="n">
        <v>37078</v>
      </c>
      <c r="C913" s="102" t="n">
        <v>32.82</v>
      </c>
      <c r="D913" s="98" t="n">
        <f aca="false">LN(C913/C912)</f>
        <v>0.140081920436536</v>
      </c>
      <c r="E913" s="106" t="n">
        <f aca="false">STDEV(D904:D913)*SQRT(trade_day)</f>
        <v>2.11532251396625</v>
      </c>
      <c r="F913" s="97"/>
      <c r="G913" s="103" t="n">
        <f aca="false">IF(G$1="P",MAX(0,G$2-$C913),IF(G$1="C",MAX(0,$C913-G$2)))</f>
        <v>0</v>
      </c>
      <c r="H913" s="103" t="n">
        <f aca="false">IF(H$1="P",MAX(0,H$2-$C913),IF(H$1="C",MAX(0,$C913-H$2)))</f>
        <v>0</v>
      </c>
      <c r="I913" s="103" t="n">
        <f aca="false">IF(I$1="P",MAX(0,I$2-$C913),IF(I$1="C",MAX(0,$C913-I$2)))</f>
        <v>0</v>
      </c>
      <c r="J913" s="103" t="n">
        <f aca="false">IF(J$1="P",MAX(0,J$2-$C913),IF(J$1="C",MAX(0,$C913-J$2)))</f>
        <v>2.18</v>
      </c>
      <c r="K913" s="103" t="n">
        <f aca="false">IF(K$1="P",MAX(0,K$2-$C913),IF(K$1="C",MAX(0,$C913-K$2)))</f>
        <v>7.18</v>
      </c>
      <c r="L913" s="103" t="n">
        <f aca="false">IF(L$1="P",MAX(0,L$2-$C913),IF(L$1="C",MAX(0,$C913-L$2)))</f>
        <v>17.18</v>
      </c>
      <c r="M913" s="103" t="n">
        <f aca="false">IF(M$1="P",MAX(0,M$2-$C913),IF(M$1="C",MAX(0,$C913-M$2)))</f>
        <v>12.82</v>
      </c>
      <c r="N913" s="103" t="n">
        <f aca="false">IF(N$1="P",MAX(0,N$2-$C913),IF(N$1="C",MAX(0,$C913-N$2)))</f>
        <v>7.82</v>
      </c>
      <c r="O913" s="103" t="n">
        <f aca="false">IF(O$1="P",MAX(0,O$2-$C913),IF(O$1="C",MAX(0,$C913-O$2)))</f>
        <v>2.82</v>
      </c>
      <c r="P913" s="103" t="n">
        <f aca="false">IF(P$1="P",MAX(0,P$2-$C913),IF(P$1="C",MAX(0,$C913-P$2)))</f>
        <v>0</v>
      </c>
      <c r="Q913" s="103" t="n">
        <f aca="false">IF(Q$1="P",MAX(0,Q$2-$C913),IF(Q$1="C",MAX(0,$C913-Q$2)))</f>
        <v>0</v>
      </c>
      <c r="R913" s="103" t="n">
        <f aca="false">IF(R$1="P",MAX(0,R$2-$C913),IF(R$1="C",MAX(0,$C913-R$2)))</f>
        <v>0</v>
      </c>
      <c r="S913" s="103" t="n">
        <f aca="false">IF(S$1="P",MAX(0,S$2-$C913),IF(S$1="C",MAX(0,$C913-S$2)))</f>
        <v>0</v>
      </c>
      <c r="T913" s="104" t="n">
        <f aca="false">A913</f>
        <v>43</v>
      </c>
      <c r="U913" s="105" t="n">
        <f aca="false">VLOOKUP($B913,Gas!$B$3:$E$2506,2)</f>
        <v>3.1</v>
      </c>
      <c r="V913" s="46" t="n">
        <f aca="false">C913/U913</f>
        <v>10.5870967741935</v>
      </c>
      <c r="W913" s="99" t="n">
        <f aca="false">VLOOKUP($B913,Gas!$B$3:$E$2506,4)</f>
        <v>0.611307909646224</v>
      </c>
    </row>
    <row r="914" customFormat="false" ht="12.75" hidden="false" customHeight="false" outlineLevel="0" collapsed="false">
      <c r="A914" s="95" t="n">
        <f aca="false">MONTH(B914)+(YEAR(B914)-1998)*12</f>
        <v>43</v>
      </c>
      <c r="B914" s="101" t="n">
        <v>37081</v>
      </c>
      <c r="C914" s="102" t="n">
        <v>42.7</v>
      </c>
      <c r="D914" s="98" t="n">
        <f aca="false">LN(C914/C913)</f>
        <v>0.263160834572634</v>
      </c>
      <c r="E914" s="106" t="n">
        <f aca="false">STDEV(D905:D914)*SQRT(trade_day)</f>
        <v>2.45078725283735</v>
      </c>
      <c r="F914" s="97"/>
      <c r="G914" s="103" t="n">
        <f aca="false">IF(G$1="P",MAX(0,G$2-$C914),IF(G$1="C",MAX(0,$C914-G$2)))</f>
        <v>0</v>
      </c>
      <c r="H914" s="103" t="n">
        <f aca="false">IF(H$1="P",MAX(0,H$2-$C914),IF(H$1="C",MAX(0,$C914-H$2)))</f>
        <v>0</v>
      </c>
      <c r="I914" s="103" t="n">
        <f aca="false">IF(I$1="P",MAX(0,I$2-$C914),IF(I$1="C",MAX(0,$C914-I$2)))</f>
        <v>0</v>
      </c>
      <c r="J914" s="103" t="n">
        <f aca="false">IF(J$1="P",MAX(0,J$2-$C914),IF(J$1="C",MAX(0,$C914-J$2)))</f>
        <v>0</v>
      </c>
      <c r="K914" s="103" t="n">
        <f aca="false">IF(K$1="P",MAX(0,K$2-$C914),IF(K$1="C",MAX(0,$C914-K$2)))</f>
        <v>0</v>
      </c>
      <c r="L914" s="103" t="n">
        <f aca="false">IF(L$1="P",MAX(0,L$2-$C914),IF(L$1="C",MAX(0,$C914-L$2)))</f>
        <v>7.3</v>
      </c>
      <c r="M914" s="103" t="n">
        <f aca="false">IF(M$1="P",MAX(0,M$2-$C914),IF(M$1="C",MAX(0,$C914-M$2)))</f>
        <v>22.7</v>
      </c>
      <c r="N914" s="103" t="n">
        <f aca="false">IF(N$1="P",MAX(0,N$2-$C914),IF(N$1="C",MAX(0,$C914-N$2)))</f>
        <v>17.7</v>
      </c>
      <c r="O914" s="103" t="n">
        <f aca="false">IF(O$1="P",MAX(0,O$2-$C914),IF(O$1="C",MAX(0,$C914-O$2)))</f>
        <v>12.7</v>
      </c>
      <c r="P914" s="103" t="n">
        <f aca="false">IF(P$1="P",MAX(0,P$2-$C914),IF(P$1="C",MAX(0,$C914-P$2)))</f>
        <v>7.7</v>
      </c>
      <c r="Q914" s="103" t="n">
        <f aca="false">IF(Q$1="P",MAX(0,Q$2-$C914),IF(Q$1="C",MAX(0,$C914-Q$2)))</f>
        <v>2.7</v>
      </c>
      <c r="R914" s="103" t="n">
        <f aca="false">IF(R$1="P",MAX(0,R$2-$C914),IF(R$1="C",MAX(0,$C914-R$2)))</f>
        <v>0</v>
      </c>
      <c r="S914" s="103" t="n">
        <f aca="false">IF(S$1="P",MAX(0,S$2-$C914),IF(S$1="C",MAX(0,$C914-S$2)))</f>
        <v>0</v>
      </c>
      <c r="T914" s="104" t="n">
        <f aca="false">A914</f>
        <v>43</v>
      </c>
      <c r="U914" s="105" t="n">
        <f aca="false">VLOOKUP($B914,Gas!$B$3:$E$2506,2)</f>
        <v>2.995</v>
      </c>
      <c r="V914" s="46" t="n">
        <f aca="false">C914/U914</f>
        <v>14.2570951585977</v>
      </c>
      <c r="W914" s="99" t="n">
        <f aca="false">VLOOKUP($B914,Gas!$B$3:$E$2506,4)</f>
        <v>0.563276852408696</v>
      </c>
    </row>
    <row r="915" customFormat="false" ht="12.75" hidden="false" customHeight="false" outlineLevel="0" collapsed="false">
      <c r="A915" s="95" t="n">
        <f aca="false">MONTH(B915)+(YEAR(B915)-1998)*12</f>
        <v>43</v>
      </c>
      <c r="B915" s="101" t="n">
        <v>37082</v>
      </c>
      <c r="C915" s="102" t="n">
        <v>50.02</v>
      </c>
      <c r="D915" s="98" t="n">
        <f aca="false">LN(C915/C914)</f>
        <v>0.158224005214894</v>
      </c>
      <c r="E915" s="106" t="n">
        <f aca="false">STDEV(D906:D915)*SQRT(trade_day)</f>
        <v>2.32462220839254</v>
      </c>
      <c r="F915" s="97"/>
      <c r="G915" s="103" t="n">
        <f aca="false">IF(G$1="P",MAX(0,G$2-$C915),IF(G$1="C",MAX(0,$C915-G$2)))</f>
        <v>0</v>
      </c>
      <c r="H915" s="103" t="n">
        <f aca="false">IF(H$1="P",MAX(0,H$2-$C915),IF(H$1="C",MAX(0,$C915-H$2)))</f>
        <v>0</v>
      </c>
      <c r="I915" s="103" t="n">
        <f aca="false">IF(I$1="P",MAX(0,I$2-$C915),IF(I$1="C",MAX(0,$C915-I$2)))</f>
        <v>0</v>
      </c>
      <c r="J915" s="103" t="n">
        <f aca="false">IF(J$1="P",MAX(0,J$2-$C915),IF(J$1="C",MAX(0,$C915-J$2)))</f>
        <v>0</v>
      </c>
      <c r="K915" s="103" t="n">
        <f aca="false">IF(K$1="P",MAX(0,K$2-$C915),IF(K$1="C",MAX(0,$C915-K$2)))</f>
        <v>0</v>
      </c>
      <c r="L915" s="103" t="n">
        <f aca="false">IF(L$1="P",MAX(0,L$2-$C915),IF(L$1="C",MAX(0,$C915-L$2)))</f>
        <v>0</v>
      </c>
      <c r="M915" s="103" t="n">
        <f aca="false">IF(M$1="P",MAX(0,M$2-$C915),IF(M$1="C",MAX(0,$C915-M$2)))</f>
        <v>30.02</v>
      </c>
      <c r="N915" s="103" t="n">
        <f aca="false">IF(N$1="P",MAX(0,N$2-$C915),IF(N$1="C",MAX(0,$C915-N$2)))</f>
        <v>25.02</v>
      </c>
      <c r="O915" s="103" t="n">
        <f aca="false">IF(O$1="P",MAX(0,O$2-$C915),IF(O$1="C",MAX(0,$C915-O$2)))</f>
        <v>20.02</v>
      </c>
      <c r="P915" s="103" t="n">
        <f aca="false">IF(P$1="P",MAX(0,P$2-$C915),IF(P$1="C",MAX(0,$C915-P$2)))</f>
        <v>15.02</v>
      </c>
      <c r="Q915" s="103" t="n">
        <f aca="false">IF(Q$1="P",MAX(0,Q$2-$C915),IF(Q$1="C",MAX(0,$C915-Q$2)))</f>
        <v>10.02</v>
      </c>
      <c r="R915" s="103" t="n">
        <f aca="false">IF(R$1="P",MAX(0,R$2-$C915),IF(R$1="C",MAX(0,$C915-R$2)))</f>
        <v>0.0200000000000031</v>
      </c>
      <c r="S915" s="103" t="n">
        <f aca="false">IF(S$1="P",MAX(0,S$2-$C915),IF(S$1="C",MAX(0,$C915-S$2)))</f>
        <v>0</v>
      </c>
      <c r="T915" s="104" t="n">
        <f aca="false">A915</f>
        <v>43</v>
      </c>
      <c r="U915" s="105" t="n">
        <f aca="false">VLOOKUP($B915,Gas!$B$3:$E$2506,2)</f>
        <v>3.1</v>
      </c>
      <c r="V915" s="46" t="n">
        <f aca="false">C915/U915</f>
        <v>16.1354838709677</v>
      </c>
      <c r="W915" s="99" t="n">
        <f aca="false">VLOOKUP($B915,Gas!$B$3:$E$2506,4)</f>
        <v>0.616790213692392</v>
      </c>
    </row>
    <row r="916" customFormat="false" ht="12.75" hidden="false" customHeight="false" outlineLevel="0" collapsed="false">
      <c r="A916" s="95" t="n">
        <f aca="false">MONTH(B916)+(YEAR(B916)-1998)*12</f>
        <v>43</v>
      </c>
      <c r="B916" s="101" t="n">
        <v>37083</v>
      </c>
      <c r="C916" s="102" t="n">
        <v>46.92</v>
      </c>
      <c r="D916" s="98" t="n">
        <f aca="false">LN(C916/C915)</f>
        <v>-0.0639789016641983</v>
      </c>
      <c r="E916" s="106" t="n">
        <f aca="false">STDEV(D907:D916)*SQRT(trade_day)</f>
        <v>2.36848939899094</v>
      </c>
      <c r="F916" s="97"/>
      <c r="G916" s="103" t="n">
        <f aca="false">IF(G$1="P",MAX(0,G$2-$C916),IF(G$1="C",MAX(0,$C916-G$2)))</f>
        <v>0</v>
      </c>
      <c r="H916" s="103" t="n">
        <f aca="false">IF(H$1="P",MAX(0,H$2-$C916),IF(H$1="C",MAX(0,$C916-H$2)))</f>
        <v>0</v>
      </c>
      <c r="I916" s="103" t="n">
        <f aca="false">IF(I$1="P",MAX(0,I$2-$C916),IF(I$1="C",MAX(0,$C916-I$2)))</f>
        <v>0</v>
      </c>
      <c r="J916" s="103" t="n">
        <f aca="false">IF(J$1="P",MAX(0,J$2-$C916),IF(J$1="C",MAX(0,$C916-J$2)))</f>
        <v>0</v>
      </c>
      <c r="K916" s="103" t="n">
        <f aca="false">IF(K$1="P",MAX(0,K$2-$C916),IF(K$1="C",MAX(0,$C916-K$2)))</f>
        <v>0</v>
      </c>
      <c r="L916" s="103" t="n">
        <f aca="false">IF(L$1="P",MAX(0,L$2-$C916),IF(L$1="C",MAX(0,$C916-L$2)))</f>
        <v>3.08</v>
      </c>
      <c r="M916" s="103" t="n">
        <f aca="false">IF(M$1="P",MAX(0,M$2-$C916),IF(M$1="C",MAX(0,$C916-M$2)))</f>
        <v>26.92</v>
      </c>
      <c r="N916" s="103" t="n">
        <f aca="false">IF(N$1="P",MAX(0,N$2-$C916),IF(N$1="C",MAX(0,$C916-N$2)))</f>
        <v>21.92</v>
      </c>
      <c r="O916" s="103" t="n">
        <f aca="false">IF(O$1="P",MAX(0,O$2-$C916),IF(O$1="C",MAX(0,$C916-O$2)))</f>
        <v>16.92</v>
      </c>
      <c r="P916" s="103" t="n">
        <f aca="false">IF(P$1="P",MAX(0,P$2-$C916),IF(P$1="C",MAX(0,$C916-P$2)))</f>
        <v>11.92</v>
      </c>
      <c r="Q916" s="103" t="n">
        <f aca="false">IF(Q$1="P",MAX(0,Q$2-$C916),IF(Q$1="C",MAX(0,$C916-Q$2)))</f>
        <v>6.92</v>
      </c>
      <c r="R916" s="103" t="n">
        <f aca="false">IF(R$1="P",MAX(0,R$2-$C916),IF(R$1="C",MAX(0,$C916-R$2)))</f>
        <v>0</v>
      </c>
      <c r="S916" s="103" t="n">
        <f aca="false">IF(S$1="P",MAX(0,S$2-$C916),IF(S$1="C",MAX(0,$C916-S$2)))</f>
        <v>0</v>
      </c>
      <c r="T916" s="104" t="n">
        <f aca="false">A916</f>
        <v>43</v>
      </c>
      <c r="U916" s="105" t="n">
        <f aca="false">VLOOKUP($B916,Gas!$B$3:$E$2506,2)</f>
        <v>3.18</v>
      </c>
      <c r="V916" s="46" t="n">
        <f aca="false">C916/U916</f>
        <v>14.7547169811321</v>
      </c>
      <c r="W916" s="99" t="n">
        <f aca="false">VLOOKUP($B916,Gas!$B$3:$E$2506,4)</f>
        <v>0.440229141599072</v>
      </c>
    </row>
    <row r="917" customFormat="false" ht="12.75" hidden="false" customHeight="false" outlineLevel="0" collapsed="false">
      <c r="A917" s="95" t="n">
        <f aca="false">MONTH(B917)+(YEAR(B917)-1998)*12</f>
        <v>43</v>
      </c>
      <c r="B917" s="101" t="n">
        <v>37084</v>
      </c>
      <c r="C917" s="102" t="n">
        <v>39.96</v>
      </c>
      <c r="D917" s="98" t="n">
        <f aca="false">LN(C917/C916)</f>
        <v>-0.160565070004922</v>
      </c>
      <c r="E917" s="106" t="n">
        <f aca="false">STDEV(D908:D917)*SQRT(trade_day)</f>
        <v>2.48376795077639</v>
      </c>
      <c r="F917" s="97"/>
      <c r="G917" s="103" t="n">
        <f aca="false">IF(G$1="P",MAX(0,G$2-$C917),IF(G$1="C",MAX(0,$C917-G$2)))</f>
        <v>0</v>
      </c>
      <c r="H917" s="103" t="n">
        <f aca="false">IF(H$1="P",MAX(0,H$2-$C917),IF(H$1="C",MAX(0,$C917-H$2)))</f>
        <v>0</v>
      </c>
      <c r="I917" s="103" t="n">
        <f aca="false">IF(I$1="P",MAX(0,I$2-$C917),IF(I$1="C",MAX(0,$C917-I$2)))</f>
        <v>0</v>
      </c>
      <c r="J917" s="103" t="n">
        <f aca="false">IF(J$1="P",MAX(0,J$2-$C917),IF(J$1="C",MAX(0,$C917-J$2)))</f>
        <v>0</v>
      </c>
      <c r="K917" s="103" t="n">
        <f aca="false">IF(K$1="P",MAX(0,K$2-$C917),IF(K$1="C",MAX(0,$C917-K$2)))</f>
        <v>0.0399999999999992</v>
      </c>
      <c r="L917" s="103" t="n">
        <f aca="false">IF(L$1="P",MAX(0,L$2-$C917),IF(L$1="C",MAX(0,$C917-L$2)))</f>
        <v>10.04</v>
      </c>
      <c r="M917" s="103" t="n">
        <f aca="false">IF(M$1="P",MAX(0,M$2-$C917),IF(M$1="C",MAX(0,$C917-M$2)))</f>
        <v>19.96</v>
      </c>
      <c r="N917" s="103" t="n">
        <f aca="false">IF(N$1="P",MAX(0,N$2-$C917),IF(N$1="C",MAX(0,$C917-N$2)))</f>
        <v>14.96</v>
      </c>
      <c r="O917" s="103" t="n">
        <f aca="false">IF(O$1="P",MAX(0,O$2-$C917),IF(O$1="C",MAX(0,$C917-O$2)))</f>
        <v>9.96</v>
      </c>
      <c r="P917" s="103" t="n">
        <f aca="false">IF(P$1="P",MAX(0,P$2-$C917),IF(P$1="C",MAX(0,$C917-P$2)))</f>
        <v>4.96</v>
      </c>
      <c r="Q917" s="103" t="n">
        <f aca="false">IF(Q$1="P",MAX(0,Q$2-$C917),IF(Q$1="C",MAX(0,$C917-Q$2)))</f>
        <v>0</v>
      </c>
      <c r="R917" s="103" t="n">
        <f aca="false">IF(R$1="P",MAX(0,R$2-$C917),IF(R$1="C",MAX(0,$C917-R$2)))</f>
        <v>0</v>
      </c>
      <c r="S917" s="103" t="n">
        <f aca="false">IF(S$1="P",MAX(0,S$2-$C917),IF(S$1="C",MAX(0,$C917-S$2)))</f>
        <v>0</v>
      </c>
      <c r="T917" s="104" t="n">
        <f aca="false">A917</f>
        <v>43</v>
      </c>
      <c r="U917" s="105" t="n">
        <f aca="false">VLOOKUP($B917,Gas!$B$3:$E$2506,2)</f>
        <v>3.205</v>
      </c>
      <c r="V917" s="46" t="n">
        <f aca="false">C917/U917</f>
        <v>12.4680187207488</v>
      </c>
      <c r="W917" s="99" t="n">
        <f aca="false">VLOOKUP($B917,Gas!$B$3:$E$2506,4)</f>
        <v>0.438443783937567</v>
      </c>
    </row>
    <row r="918" customFormat="false" ht="12.75" hidden="false" customHeight="false" outlineLevel="0" collapsed="false">
      <c r="A918" s="95" t="n">
        <f aca="false">MONTH(B918)+(YEAR(B918)-1998)*12</f>
        <v>43</v>
      </c>
      <c r="B918" s="101" t="n">
        <v>37085</v>
      </c>
      <c r="C918" s="102" t="n">
        <v>36.2</v>
      </c>
      <c r="D918" s="98" t="n">
        <f aca="false">LN(C918/C917)</f>
        <v>-0.0988198349486274</v>
      </c>
      <c r="E918" s="106" t="n">
        <f aca="false">STDEV(D909:D918)*SQRT(trade_day)</f>
        <v>2.45015541094515</v>
      </c>
      <c r="F918" s="97"/>
      <c r="G918" s="103" t="n">
        <f aca="false">IF(G$1="P",MAX(0,G$2-$C918),IF(G$1="C",MAX(0,$C918-G$2)))</f>
        <v>0</v>
      </c>
      <c r="H918" s="103" t="n">
        <f aca="false">IF(H$1="P",MAX(0,H$2-$C918),IF(H$1="C",MAX(0,$C918-H$2)))</f>
        <v>0</v>
      </c>
      <c r="I918" s="103" t="n">
        <f aca="false">IF(I$1="P",MAX(0,I$2-$C918),IF(I$1="C",MAX(0,$C918-I$2)))</f>
        <v>0</v>
      </c>
      <c r="J918" s="103" t="n">
        <f aca="false">IF(J$1="P",MAX(0,J$2-$C918),IF(J$1="C",MAX(0,$C918-J$2)))</f>
        <v>0</v>
      </c>
      <c r="K918" s="103" t="n">
        <f aca="false">IF(K$1="P",MAX(0,K$2-$C918),IF(K$1="C",MAX(0,$C918-K$2)))</f>
        <v>3.8</v>
      </c>
      <c r="L918" s="103" t="n">
        <f aca="false">IF(L$1="P",MAX(0,L$2-$C918),IF(L$1="C",MAX(0,$C918-L$2)))</f>
        <v>13.8</v>
      </c>
      <c r="M918" s="103" t="n">
        <f aca="false">IF(M$1="P",MAX(0,M$2-$C918),IF(M$1="C",MAX(0,$C918-M$2)))</f>
        <v>16.2</v>
      </c>
      <c r="N918" s="103" t="n">
        <f aca="false">IF(N$1="P",MAX(0,N$2-$C918),IF(N$1="C",MAX(0,$C918-N$2)))</f>
        <v>11.2</v>
      </c>
      <c r="O918" s="103" t="n">
        <f aca="false">IF(O$1="P",MAX(0,O$2-$C918),IF(O$1="C",MAX(0,$C918-O$2)))</f>
        <v>6.2</v>
      </c>
      <c r="P918" s="103" t="n">
        <f aca="false">IF(P$1="P",MAX(0,P$2-$C918),IF(P$1="C",MAX(0,$C918-P$2)))</f>
        <v>1.2</v>
      </c>
      <c r="Q918" s="103" t="n">
        <f aca="false">IF(Q$1="P",MAX(0,Q$2-$C918),IF(Q$1="C",MAX(0,$C918-Q$2)))</f>
        <v>0</v>
      </c>
      <c r="R918" s="103" t="n">
        <f aca="false">IF(R$1="P",MAX(0,R$2-$C918),IF(R$1="C",MAX(0,$C918-R$2)))</f>
        <v>0</v>
      </c>
      <c r="S918" s="103" t="n">
        <f aca="false">IF(S$1="P",MAX(0,S$2-$C918),IF(S$1="C",MAX(0,$C918-S$2)))</f>
        <v>0</v>
      </c>
      <c r="T918" s="104" t="n">
        <f aca="false">A918</f>
        <v>43</v>
      </c>
      <c r="U918" s="105" t="n">
        <f aca="false">VLOOKUP($B918,Gas!$B$3:$E$2506,2)</f>
        <v>3.3</v>
      </c>
      <c r="V918" s="46" t="n">
        <f aca="false">C918/U918</f>
        <v>10.969696969697</v>
      </c>
      <c r="W918" s="99" t="n">
        <f aca="false">VLOOKUP($B918,Gas!$B$3:$E$2506,4)</f>
        <v>0.410588763284174</v>
      </c>
    </row>
    <row r="919" customFormat="false" ht="12.75" hidden="false" customHeight="false" outlineLevel="0" collapsed="false">
      <c r="A919" s="95" t="n">
        <f aca="false">MONTH(B919)+(YEAR(B919)-1998)*12</f>
        <v>43</v>
      </c>
      <c r="B919" s="101" t="n">
        <v>37088</v>
      </c>
      <c r="C919" s="102" t="n">
        <v>44.44</v>
      </c>
      <c r="D919" s="98" t="n">
        <f aca="false">LN(C919/C918)</f>
        <v>0.205080845939704</v>
      </c>
      <c r="E919" s="106" t="n">
        <f aca="false">STDEV(D910:D919)*SQRT(trade_day)</f>
        <v>2.63895211771519</v>
      </c>
      <c r="F919" s="97"/>
      <c r="G919" s="103" t="n">
        <f aca="false">IF(G$1="P",MAX(0,G$2-$C919),IF(G$1="C",MAX(0,$C919-G$2)))</f>
        <v>0</v>
      </c>
      <c r="H919" s="103" t="n">
        <f aca="false">IF(H$1="P",MAX(0,H$2-$C919),IF(H$1="C",MAX(0,$C919-H$2)))</f>
        <v>0</v>
      </c>
      <c r="I919" s="103" t="n">
        <f aca="false">IF(I$1="P",MAX(0,I$2-$C919),IF(I$1="C",MAX(0,$C919-I$2)))</f>
        <v>0</v>
      </c>
      <c r="J919" s="103" t="n">
        <f aca="false">IF(J$1="P",MAX(0,J$2-$C919),IF(J$1="C",MAX(0,$C919-J$2)))</f>
        <v>0</v>
      </c>
      <c r="K919" s="103" t="n">
        <f aca="false">IF(K$1="P",MAX(0,K$2-$C919),IF(K$1="C",MAX(0,$C919-K$2)))</f>
        <v>0</v>
      </c>
      <c r="L919" s="103" t="n">
        <f aca="false">IF(L$1="P",MAX(0,L$2-$C919),IF(L$1="C",MAX(0,$C919-L$2)))</f>
        <v>5.56</v>
      </c>
      <c r="M919" s="103" t="n">
        <f aca="false">IF(M$1="P",MAX(0,M$2-$C919),IF(M$1="C",MAX(0,$C919-M$2)))</f>
        <v>24.44</v>
      </c>
      <c r="N919" s="103" t="n">
        <f aca="false">IF(N$1="P",MAX(0,N$2-$C919),IF(N$1="C",MAX(0,$C919-N$2)))</f>
        <v>19.44</v>
      </c>
      <c r="O919" s="103" t="n">
        <f aca="false">IF(O$1="P",MAX(0,O$2-$C919),IF(O$1="C",MAX(0,$C919-O$2)))</f>
        <v>14.44</v>
      </c>
      <c r="P919" s="103" t="n">
        <f aca="false">IF(P$1="P",MAX(0,P$2-$C919),IF(P$1="C",MAX(0,$C919-P$2)))</f>
        <v>9.44</v>
      </c>
      <c r="Q919" s="103" t="n">
        <f aca="false">IF(Q$1="P",MAX(0,Q$2-$C919),IF(Q$1="C",MAX(0,$C919-Q$2)))</f>
        <v>4.44</v>
      </c>
      <c r="R919" s="103" t="n">
        <f aca="false">IF(R$1="P",MAX(0,R$2-$C919),IF(R$1="C",MAX(0,$C919-R$2)))</f>
        <v>0</v>
      </c>
      <c r="S919" s="103" t="n">
        <f aca="false">IF(S$1="P",MAX(0,S$2-$C919),IF(S$1="C",MAX(0,$C919-S$2)))</f>
        <v>0</v>
      </c>
      <c r="T919" s="104" t="n">
        <f aca="false">A919</f>
        <v>43</v>
      </c>
      <c r="U919" s="105" t="n">
        <f aca="false">VLOOKUP($B919,Gas!$B$3:$E$2506,2)</f>
        <v>3.155</v>
      </c>
      <c r="V919" s="46" t="n">
        <f aca="false">C919/U919</f>
        <v>14.0855784469097</v>
      </c>
      <c r="W919" s="99" t="n">
        <f aca="false">VLOOKUP($B919,Gas!$B$3:$E$2506,4)</f>
        <v>0.490260796619617</v>
      </c>
    </row>
    <row r="920" customFormat="false" ht="12.75" hidden="false" customHeight="false" outlineLevel="0" collapsed="false">
      <c r="A920" s="95" t="n">
        <f aca="false">MONTH(B920)+(YEAR(B920)-1998)*12</f>
        <v>43</v>
      </c>
      <c r="B920" s="101" t="n">
        <v>37089</v>
      </c>
      <c r="C920" s="102" t="n">
        <v>45.02</v>
      </c>
      <c r="D920" s="98" t="n">
        <f aca="false">LN(C920/C919)</f>
        <v>0.0129668707071571</v>
      </c>
      <c r="E920" s="106" t="n">
        <f aca="false">STDEV(D911:D920)*SQRT(trade_day)</f>
        <v>2.59626733512623</v>
      </c>
      <c r="F920" s="97"/>
      <c r="G920" s="103" t="n">
        <f aca="false">IF(G$1="P",MAX(0,G$2-$C920),IF(G$1="C",MAX(0,$C920-G$2)))</f>
        <v>0</v>
      </c>
      <c r="H920" s="103" t="n">
        <f aca="false">IF(H$1="P",MAX(0,H$2-$C920),IF(H$1="C",MAX(0,$C920-H$2)))</f>
        <v>0</v>
      </c>
      <c r="I920" s="103" t="n">
        <f aca="false">IF(I$1="P",MAX(0,I$2-$C920),IF(I$1="C",MAX(0,$C920-I$2)))</f>
        <v>0</v>
      </c>
      <c r="J920" s="103" t="n">
        <f aca="false">IF(J$1="P",MAX(0,J$2-$C920),IF(J$1="C",MAX(0,$C920-J$2)))</f>
        <v>0</v>
      </c>
      <c r="K920" s="103" t="n">
        <f aca="false">IF(K$1="P",MAX(0,K$2-$C920),IF(K$1="C",MAX(0,$C920-K$2)))</f>
        <v>0</v>
      </c>
      <c r="L920" s="103" t="n">
        <f aca="false">IF(L$1="P",MAX(0,L$2-$C920),IF(L$1="C",MAX(0,$C920-L$2)))</f>
        <v>4.98</v>
      </c>
      <c r="M920" s="103" t="n">
        <f aca="false">IF(M$1="P",MAX(0,M$2-$C920),IF(M$1="C",MAX(0,$C920-M$2)))</f>
        <v>25.02</v>
      </c>
      <c r="N920" s="103" t="n">
        <f aca="false">IF(N$1="P",MAX(0,N$2-$C920),IF(N$1="C",MAX(0,$C920-N$2)))</f>
        <v>20.02</v>
      </c>
      <c r="O920" s="103" t="n">
        <f aca="false">IF(O$1="P",MAX(0,O$2-$C920),IF(O$1="C",MAX(0,$C920-O$2)))</f>
        <v>15.02</v>
      </c>
      <c r="P920" s="103" t="n">
        <f aca="false">IF(P$1="P",MAX(0,P$2-$C920),IF(P$1="C",MAX(0,$C920-P$2)))</f>
        <v>10.02</v>
      </c>
      <c r="Q920" s="103" t="n">
        <f aca="false">IF(Q$1="P",MAX(0,Q$2-$C920),IF(Q$1="C",MAX(0,$C920-Q$2)))</f>
        <v>5.02</v>
      </c>
      <c r="R920" s="103" t="n">
        <f aca="false">IF(R$1="P",MAX(0,R$2-$C920),IF(R$1="C",MAX(0,$C920-R$2)))</f>
        <v>0</v>
      </c>
      <c r="S920" s="103" t="n">
        <f aca="false">IF(S$1="P",MAX(0,S$2-$C920),IF(S$1="C",MAX(0,$C920-S$2)))</f>
        <v>0</v>
      </c>
      <c r="T920" s="104" t="n">
        <f aca="false">A920</f>
        <v>43</v>
      </c>
      <c r="U920" s="105" t="n">
        <f aca="false">VLOOKUP($B920,Gas!$B$3:$E$2506,2)</f>
        <v>3.075</v>
      </c>
      <c r="V920" s="46" t="n">
        <f aca="false">C920/U920</f>
        <v>14.6406504065041</v>
      </c>
      <c r="W920" s="99" t="n">
        <f aca="false">VLOOKUP($B920,Gas!$B$3:$E$2506,4)</f>
        <v>0.466251762991043</v>
      </c>
    </row>
    <row r="921" customFormat="false" ht="12.75" hidden="false" customHeight="false" outlineLevel="0" collapsed="false">
      <c r="A921" s="95" t="n">
        <f aca="false">MONTH(B921)+(YEAR(B921)-1998)*12</f>
        <v>43</v>
      </c>
      <c r="B921" s="101" t="n">
        <v>37090</v>
      </c>
      <c r="C921" s="102" t="n">
        <v>48.14</v>
      </c>
      <c r="D921" s="98" t="n">
        <f aca="false">LN(C921/C920)</f>
        <v>0.0670065968763396</v>
      </c>
      <c r="E921" s="106" t="n">
        <f aca="false">STDEV(D912:D921)*SQRT(trade_day)</f>
        <v>2.34662724554353</v>
      </c>
      <c r="F921" s="97"/>
      <c r="G921" s="103" t="n">
        <f aca="false">IF(G$1="P",MAX(0,G$2-$C921),IF(G$1="C",MAX(0,$C921-G$2)))</f>
        <v>0</v>
      </c>
      <c r="H921" s="103" t="n">
        <f aca="false">IF(H$1="P",MAX(0,H$2-$C921),IF(H$1="C",MAX(0,$C921-H$2)))</f>
        <v>0</v>
      </c>
      <c r="I921" s="103" t="n">
        <f aca="false">IF(I$1="P",MAX(0,I$2-$C921),IF(I$1="C",MAX(0,$C921-I$2)))</f>
        <v>0</v>
      </c>
      <c r="J921" s="103" t="n">
        <f aca="false">IF(J$1="P",MAX(0,J$2-$C921),IF(J$1="C",MAX(0,$C921-J$2)))</f>
        <v>0</v>
      </c>
      <c r="K921" s="103" t="n">
        <f aca="false">IF(K$1="P",MAX(0,K$2-$C921),IF(K$1="C",MAX(0,$C921-K$2)))</f>
        <v>0</v>
      </c>
      <c r="L921" s="103" t="n">
        <f aca="false">IF(L$1="P",MAX(0,L$2-$C921),IF(L$1="C",MAX(0,$C921-L$2)))</f>
        <v>1.86</v>
      </c>
      <c r="M921" s="103" t="n">
        <f aca="false">IF(M$1="P",MAX(0,M$2-$C921),IF(M$1="C",MAX(0,$C921-M$2)))</f>
        <v>28.14</v>
      </c>
      <c r="N921" s="103" t="n">
        <f aca="false">IF(N$1="P",MAX(0,N$2-$C921),IF(N$1="C",MAX(0,$C921-N$2)))</f>
        <v>23.14</v>
      </c>
      <c r="O921" s="103" t="n">
        <f aca="false">IF(O$1="P",MAX(0,O$2-$C921),IF(O$1="C",MAX(0,$C921-O$2)))</f>
        <v>18.14</v>
      </c>
      <c r="P921" s="103" t="n">
        <f aca="false">IF(P$1="P",MAX(0,P$2-$C921),IF(P$1="C",MAX(0,$C921-P$2)))</f>
        <v>13.14</v>
      </c>
      <c r="Q921" s="103" t="n">
        <f aca="false">IF(Q$1="P",MAX(0,Q$2-$C921),IF(Q$1="C",MAX(0,$C921-Q$2)))</f>
        <v>8.14</v>
      </c>
      <c r="R921" s="103" t="n">
        <f aca="false">IF(R$1="P",MAX(0,R$2-$C921),IF(R$1="C",MAX(0,$C921-R$2)))</f>
        <v>0</v>
      </c>
      <c r="S921" s="103" t="n">
        <f aca="false">IF(S$1="P",MAX(0,S$2-$C921),IF(S$1="C",MAX(0,$C921-S$2)))</f>
        <v>0</v>
      </c>
      <c r="T921" s="104" t="n">
        <f aca="false">A921</f>
        <v>43</v>
      </c>
      <c r="U921" s="105" t="n">
        <f aca="false">VLOOKUP($B921,Gas!$B$3:$E$2506,2)</f>
        <v>3.12</v>
      </c>
      <c r="V921" s="46" t="n">
        <f aca="false">C921/U921</f>
        <v>15.4294871794872</v>
      </c>
      <c r="W921" s="99" t="n">
        <f aca="false">VLOOKUP($B921,Gas!$B$3:$E$2506,4)</f>
        <v>0.471156331598379</v>
      </c>
    </row>
    <row r="922" customFormat="false" ht="12.75" hidden="false" customHeight="false" outlineLevel="0" collapsed="false">
      <c r="A922" s="95" t="n">
        <f aca="false">MONTH(B922)+(YEAR(B922)-1998)*12</f>
        <v>43</v>
      </c>
      <c r="B922" s="101" t="n">
        <v>37091</v>
      </c>
      <c r="C922" s="102" t="n">
        <v>49.36</v>
      </c>
      <c r="D922" s="98" t="n">
        <f aca="false">LN(C922/C921)</f>
        <v>0.0250269472422066</v>
      </c>
      <c r="E922" s="106" t="n">
        <f aca="false">STDEV(D913:D922)*SQRT(trade_day)</f>
        <v>2.17844961681067</v>
      </c>
      <c r="F922" s="97"/>
      <c r="G922" s="103" t="n">
        <f aca="false">IF(G$1="P",MAX(0,G$2-$C922),IF(G$1="C",MAX(0,$C922-G$2)))</f>
        <v>0</v>
      </c>
      <c r="H922" s="103" t="n">
        <f aca="false">IF(H$1="P",MAX(0,H$2-$C922),IF(H$1="C",MAX(0,$C922-H$2)))</f>
        <v>0</v>
      </c>
      <c r="I922" s="103" t="n">
        <f aca="false">IF(I$1="P",MAX(0,I$2-$C922),IF(I$1="C",MAX(0,$C922-I$2)))</f>
        <v>0</v>
      </c>
      <c r="J922" s="103" t="n">
        <f aca="false">IF(J$1="P",MAX(0,J$2-$C922),IF(J$1="C",MAX(0,$C922-J$2)))</f>
        <v>0</v>
      </c>
      <c r="K922" s="103" t="n">
        <f aca="false">IF(K$1="P",MAX(0,K$2-$C922),IF(K$1="C",MAX(0,$C922-K$2)))</f>
        <v>0</v>
      </c>
      <c r="L922" s="103" t="n">
        <f aca="false">IF(L$1="P",MAX(0,L$2-$C922),IF(L$1="C",MAX(0,$C922-L$2)))</f>
        <v>0.640000000000001</v>
      </c>
      <c r="M922" s="103" t="n">
        <f aca="false">IF(M$1="P",MAX(0,M$2-$C922),IF(M$1="C",MAX(0,$C922-M$2)))</f>
        <v>29.36</v>
      </c>
      <c r="N922" s="103" t="n">
        <f aca="false">IF(N$1="P",MAX(0,N$2-$C922),IF(N$1="C",MAX(0,$C922-N$2)))</f>
        <v>24.36</v>
      </c>
      <c r="O922" s="103" t="n">
        <f aca="false">IF(O$1="P",MAX(0,O$2-$C922),IF(O$1="C",MAX(0,$C922-O$2)))</f>
        <v>19.36</v>
      </c>
      <c r="P922" s="103" t="n">
        <f aca="false">IF(P$1="P",MAX(0,P$2-$C922),IF(P$1="C",MAX(0,$C922-P$2)))</f>
        <v>14.36</v>
      </c>
      <c r="Q922" s="103" t="n">
        <f aca="false">IF(Q$1="P",MAX(0,Q$2-$C922),IF(Q$1="C",MAX(0,$C922-Q$2)))</f>
        <v>9.36</v>
      </c>
      <c r="R922" s="103" t="n">
        <f aca="false">IF(R$1="P",MAX(0,R$2-$C922),IF(R$1="C",MAX(0,$C922-R$2)))</f>
        <v>0</v>
      </c>
      <c r="S922" s="103" t="n">
        <f aca="false">IF(S$1="P",MAX(0,S$2-$C922),IF(S$1="C",MAX(0,$C922-S$2)))</f>
        <v>0</v>
      </c>
      <c r="T922" s="104" t="n">
        <f aca="false">A922</f>
        <v>43</v>
      </c>
      <c r="U922" s="105" t="n">
        <f aca="false">VLOOKUP($B922,Gas!$B$3:$E$2506,2)</f>
        <v>3.145</v>
      </c>
      <c r="V922" s="46" t="n">
        <f aca="false">C922/U922</f>
        <v>15.6947535771065</v>
      </c>
      <c r="W922" s="99" t="n">
        <f aca="false">VLOOKUP($B922,Gas!$B$3:$E$2506,4)</f>
        <v>0.470814456555648</v>
      </c>
    </row>
    <row r="923" customFormat="false" ht="12.75" hidden="false" customHeight="false" outlineLevel="0" collapsed="false">
      <c r="A923" s="95" t="n">
        <f aca="false">MONTH(B923)+(YEAR(B923)-1998)*12</f>
        <v>43</v>
      </c>
      <c r="B923" s="101" t="n">
        <v>37092</v>
      </c>
      <c r="C923" s="102" t="n">
        <v>47.31</v>
      </c>
      <c r="D923" s="98" t="n">
        <f aca="false">LN(C923/C922)</f>
        <v>-0.0424186899540756</v>
      </c>
      <c r="E923" s="106" t="n">
        <f aca="false">STDEV(D914:D923)*SQRT(trade_day)</f>
        <v>2.17113438525537</v>
      </c>
      <c r="F923" s="97"/>
      <c r="G923" s="103" t="n">
        <f aca="false">IF(G$1="P",MAX(0,G$2-$C923),IF(G$1="C",MAX(0,$C923-G$2)))</f>
        <v>0</v>
      </c>
      <c r="H923" s="103" t="n">
        <f aca="false">IF(H$1="P",MAX(0,H$2-$C923),IF(H$1="C",MAX(0,$C923-H$2)))</f>
        <v>0</v>
      </c>
      <c r="I923" s="103" t="n">
        <f aca="false">IF(I$1="P",MAX(0,I$2-$C923),IF(I$1="C",MAX(0,$C923-I$2)))</f>
        <v>0</v>
      </c>
      <c r="J923" s="103" t="n">
        <f aca="false">IF(J$1="P",MAX(0,J$2-$C923),IF(J$1="C",MAX(0,$C923-J$2)))</f>
        <v>0</v>
      </c>
      <c r="K923" s="103" t="n">
        <f aca="false">IF(K$1="P",MAX(0,K$2-$C923),IF(K$1="C",MAX(0,$C923-K$2)))</f>
        <v>0</v>
      </c>
      <c r="L923" s="103" t="n">
        <f aca="false">IF(L$1="P",MAX(0,L$2-$C923),IF(L$1="C",MAX(0,$C923-L$2)))</f>
        <v>2.69</v>
      </c>
      <c r="M923" s="103" t="n">
        <f aca="false">IF(M$1="P",MAX(0,M$2-$C923),IF(M$1="C",MAX(0,$C923-M$2)))</f>
        <v>27.31</v>
      </c>
      <c r="N923" s="103" t="n">
        <f aca="false">IF(N$1="P",MAX(0,N$2-$C923),IF(N$1="C",MAX(0,$C923-N$2)))</f>
        <v>22.31</v>
      </c>
      <c r="O923" s="103" t="n">
        <f aca="false">IF(O$1="P",MAX(0,O$2-$C923),IF(O$1="C",MAX(0,$C923-O$2)))</f>
        <v>17.31</v>
      </c>
      <c r="P923" s="103" t="n">
        <f aca="false">IF(P$1="P",MAX(0,P$2-$C923),IF(P$1="C",MAX(0,$C923-P$2)))</f>
        <v>12.31</v>
      </c>
      <c r="Q923" s="103" t="n">
        <f aca="false">IF(Q$1="P",MAX(0,Q$2-$C923),IF(Q$1="C",MAX(0,$C923-Q$2)))</f>
        <v>7.31</v>
      </c>
      <c r="R923" s="103" t="n">
        <f aca="false">IF(R$1="P",MAX(0,R$2-$C923),IF(R$1="C",MAX(0,$C923-R$2)))</f>
        <v>0</v>
      </c>
      <c r="S923" s="103" t="n">
        <f aca="false">IF(S$1="P",MAX(0,S$2-$C923),IF(S$1="C",MAX(0,$C923-S$2)))</f>
        <v>0</v>
      </c>
      <c r="T923" s="104" t="n">
        <f aca="false">A923</f>
        <v>43</v>
      </c>
      <c r="U923" s="105" t="n">
        <f aca="false">VLOOKUP($B923,Gas!$B$3:$E$2506,2)</f>
        <v>3.025</v>
      </c>
      <c r="V923" s="46" t="n">
        <f aca="false">C923/U923</f>
        <v>15.6396694214876</v>
      </c>
      <c r="W923" s="99" t="n">
        <f aca="false">VLOOKUP($B923,Gas!$B$3:$E$2506,4)</f>
        <v>0.49208108155232</v>
      </c>
    </row>
    <row r="924" customFormat="false" ht="12.75" hidden="false" customHeight="false" outlineLevel="0" collapsed="false">
      <c r="A924" s="95" t="n">
        <f aca="false">MONTH(B924)+(YEAR(B924)-1998)*12</f>
        <v>43</v>
      </c>
      <c r="B924" s="101" t="n">
        <v>37095</v>
      </c>
      <c r="C924" s="102" t="n">
        <v>51.97</v>
      </c>
      <c r="D924" s="98" t="n">
        <f aca="false">LN(C924/C923)</f>
        <v>0.0939449393772937</v>
      </c>
      <c r="E924" s="106" t="n">
        <f aca="false">STDEV(D915:D924)*SQRT(trade_day)</f>
        <v>1.81645414064449</v>
      </c>
      <c r="F924" s="97"/>
      <c r="G924" s="103" t="n">
        <f aca="false">IF(G$1="P",MAX(0,G$2-$C924),IF(G$1="C",MAX(0,$C924-G$2)))</f>
        <v>0</v>
      </c>
      <c r="H924" s="103" t="n">
        <f aca="false">IF(H$1="P",MAX(0,H$2-$C924),IF(H$1="C",MAX(0,$C924-H$2)))</f>
        <v>0</v>
      </c>
      <c r="I924" s="103" t="n">
        <f aca="false">IF(I$1="P",MAX(0,I$2-$C924),IF(I$1="C",MAX(0,$C924-I$2)))</f>
        <v>0</v>
      </c>
      <c r="J924" s="103" t="n">
        <f aca="false">IF(J$1="P",MAX(0,J$2-$C924),IF(J$1="C",MAX(0,$C924-J$2)))</f>
        <v>0</v>
      </c>
      <c r="K924" s="103" t="n">
        <f aca="false">IF(K$1="P",MAX(0,K$2-$C924),IF(K$1="C",MAX(0,$C924-K$2)))</f>
        <v>0</v>
      </c>
      <c r="L924" s="103" t="n">
        <f aca="false">IF(L$1="P",MAX(0,L$2-$C924),IF(L$1="C",MAX(0,$C924-L$2)))</f>
        <v>0</v>
      </c>
      <c r="M924" s="103" t="n">
        <f aca="false">IF(M$1="P",MAX(0,M$2-$C924),IF(M$1="C",MAX(0,$C924-M$2)))</f>
        <v>31.97</v>
      </c>
      <c r="N924" s="103" t="n">
        <f aca="false">IF(N$1="P",MAX(0,N$2-$C924),IF(N$1="C",MAX(0,$C924-N$2)))</f>
        <v>26.97</v>
      </c>
      <c r="O924" s="103" t="n">
        <f aca="false">IF(O$1="P",MAX(0,O$2-$C924),IF(O$1="C",MAX(0,$C924-O$2)))</f>
        <v>21.97</v>
      </c>
      <c r="P924" s="103" t="n">
        <f aca="false">IF(P$1="P",MAX(0,P$2-$C924),IF(P$1="C",MAX(0,$C924-P$2)))</f>
        <v>16.97</v>
      </c>
      <c r="Q924" s="103" t="n">
        <f aca="false">IF(Q$1="P",MAX(0,Q$2-$C924),IF(Q$1="C",MAX(0,$C924-Q$2)))</f>
        <v>11.97</v>
      </c>
      <c r="R924" s="103" t="n">
        <f aca="false">IF(R$1="P",MAX(0,R$2-$C924),IF(R$1="C",MAX(0,$C924-R$2)))</f>
        <v>1.97</v>
      </c>
      <c r="S924" s="103" t="n">
        <f aca="false">IF(S$1="P",MAX(0,S$2-$C924),IF(S$1="C",MAX(0,$C924-S$2)))</f>
        <v>0</v>
      </c>
      <c r="T924" s="104" t="n">
        <f aca="false">A924</f>
        <v>43</v>
      </c>
      <c r="U924" s="105" t="n">
        <f aca="false">VLOOKUP($B924,Gas!$B$3:$E$2506,2)</f>
        <v>2.95</v>
      </c>
      <c r="V924" s="46" t="n">
        <f aca="false">C924/U924</f>
        <v>17.6169491525424</v>
      </c>
      <c r="W924" s="99" t="n">
        <f aca="false">VLOOKUP($B924,Gas!$B$3:$E$2506,4)</f>
        <v>0.394639640239909</v>
      </c>
    </row>
    <row r="925" customFormat="false" ht="12.75" hidden="false" customHeight="false" outlineLevel="0" collapsed="false">
      <c r="A925" s="95" t="n">
        <f aca="false">MONTH(B925)+(YEAR(B925)-1998)*12</f>
        <v>43</v>
      </c>
      <c r="B925" s="101" t="n">
        <v>37096</v>
      </c>
      <c r="C925" s="102" t="n">
        <v>55.93</v>
      </c>
      <c r="D925" s="98" t="n">
        <f aca="false">LN(C925/C924)</f>
        <v>0.0734342798131462</v>
      </c>
      <c r="E925" s="106" t="n">
        <f aca="false">STDEV(D916:D925)*SQRT(trade_day)</f>
        <v>1.6812092185061</v>
      </c>
      <c r="F925" s="97"/>
      <c r="G925" s="103" t="n">
        <f aca="false">IF(G$1="P",MAX(0,G$2-$C925),IF(G$1="C",MAX(0,$C925-G$2)))</f>
        <v>0</v>
      </c>
      <c r="H925" s="103" t="n">
        <f aca="false">IF(H$1="P",MAX(0,H$2-$C925),IF(H$1="C",MAX(0,$C925-H$2)))</f>
        <v>0</v>
      </c>
      <c r="I925" s="103" t="n">
        <f aca="false">IF(I$1="P",MAX(0,I$2-$C925),IF(I$1="C",MAX(0,$C925-I$2)))</f>
        <v>0</v>
      </c>
      <c r="J925" s="103" t="n">
        <f aca="false">IF(J$1="P",MAX(0,J$2-$C925),IF(J$1="C",MAX(0,$C925-J$2)))</f>
        <v>0</v>
      </c>
      <c r="K925" s="103" t="n">
        <f aca="false">IF(K$1="P",MAX(0,K$2-$C925),IF(K$1="C",MAX(0,$C925-K$2)))</f>
        <v>0</v>
      </c>
      <c r="L925" s="103" t="n">
        <f aca="false">IF(L$1="P",MAX(0,L$2-$C925),IF(L$1="C",MAX(0,$C925-L$2)))</f>
        <v>0</v>
      </c>
      <c r="M925" s="103" t="n">
        <f aca="false">IF(M$1="P",MAX(0,M$2-$C925),IF(M$1="C",MAX(0,$C925-M$2)))</f>
        <v>35.93</v>
      </c>
      <c r="N925" s="103" t="n">
        <f aca="false">IF(N$1="P",MAX(0,N$2-$C925),IF(N$1="C",MAX(0,$C925-N$2)))</f>
        <v>30.93</v>
      </c>
      <c r="O925" s="103" t="n">
        <f aca="false">IF(O$1="P",MAX(0,O$2-$C925),IF(O$1="C",MAX(0,$C925-O$2)))</f>
        <v>25.93</v>
      </c>
      <c r="P925" s="103" t="n">
        <f aca="false">IF(P$1="P",MAX(0,P$2-$C925),IF(P$1="C",MAX(0,$C925-P$2)))</f>
        <v>20.93</v>
      </c>
      <c r="Q925" s="103" t="n">
        <f aca="false">IF(Q$1="P",MAX(0,Q$2-$C925),IF(Q$1="C",MAX(0,$C925-Q$2)))</f>
        <v>15.93</v>
      </c>
      <c r="R925" s="103" t="n">
        <f aca="false">IF(R$1="P",MAX(0,R$2-$C925),IF(R$1="C",MAX(0,$C925-R$2)))</f>
        <v>5.93</v>
      </c>
      <c r="S925" s="103" t="n">
        <f aca="false">IF(S$1="P",MAX(0,S$2-$C925),IF(S$1="C",MAX(0,$C925-S$2)))</f>
        <v>0</v>
      </c>
      <c r="T925" s="104" t="n">
        <f aca="false">A925</f>
        <v>43</v>
      </c>
      <c r="U925" s="105" t="n">
        <f aca="false">VLOOKUP($B925,Gas!$B$3:$E$2506,2)</f>
        <v>3.01</v>
      </c>
      <c r="V925" s="46" t="n">
        <f aca="false">C925/U925</f>
        <v>18.5813953488372</v>
      </c>
      <c r="W925" s="99" t="n">
        <f aca="false">VLOOKUP($B925,Gas!$B$3:$E$2506,4)</f>
        <v>0.363731212733083</v>
      </c>
    </row>
    <row r="926" customFormat="false" ht="12.75" hidden="false" customHeight="false" outlineLevel="0" collapsed="false">
      <c r="A926" s="95" t="n">
        <f aca="false">MONTH(B926)+(YEAR(B926)-1998)*12</f>
        <v>43</v>
      </c>
      <c r="B926" s="101" t="n">
        <v>37097</v>
      </c>
      <c r="C926" s="102" t="n">
        <v>50.56</v>
      </c>
      <c r="D926" s="98" t="n">
        <f aca="false">LN(C926/C925)</f>
        <v>-0.100940158994895</v>
      </c>
      <c r="E926" s="106" t="n">
        <f aca="false">STDEV(D917:D926)*SQRT(trade_day)</f>
        <v>1.73635372925767</v>
      </c>
      <c r="F926" s="97"/>
      <c r="G926" s="103" t="n">
        <f aca="false">IF(G$1="P",MAX(0,G$2-$C926),IF(G$1="C",MAX(0,$C926-G$2)))</f>
        <v>0</v>
      </c>
      <c r="H926" s="103" t="n">
        <f aca="false">IF(H$1="P",MAX(0,H$2-$C926),IF(H$1="C",MAX(0,$C926-H$2)))</f>
        <v>0</v>
      </c>
      <c r="I926" s="103" t="n">
        <f aca="false">IF(I$1="P",MAX(0,I$2-$C926),IF(I$1="C",MAX(0,$C926-I$2)))</f>
        <v>0</v>
      </c>
      <c r="J926" s="103" t="n">
        <f aca="false">IF(J$1="P",MAX(0,J$2-$C926),IF(J$1="C",MAX(0,$C926-J$2)))</f>
        <v>0</v>
      </c>
      <c r="K926" s="103" t="n">
        <f aca="false">IF(K$1="P",MAX(0,K$2-$C926),IF(K$1="C",MAX(0,$C926-K$2)))</f>
        <v>0</v>
      </c>
      <c r="L926" s="103" t="n">
        <f aca="false">IF(L$1="P",MAX(0,L$2-$C926),IF(L$1="C",MAX(0,$C926-L$2)))</f>
        <v>0</v>
      </c>
      <c r="M926" s="103" t="n">
        <f aca="false">IF(M$1="P",MAX(0,M$2-$C926),IF(M$1="C",MAX(0,$C926-M$2)))</f>
        <v>30.56</v>
      </c>
      <c r="N926" s="103" t="n">
        <f aca="false">IF(N$1="P",MAX(0,N$2-$C926),IF(N$1="C",MAX(0,$C926-N$2)))</f>
        <v>25.56</v>
      </c>
      <c r="O926" s="103" t="n">
        <f aca="false">IF(O$1="P",MAX(0,O$2-$C926),IF(O$1="C",MAX(0,$C926-O$2)))</f>
        <v>20.56</v>
      </c>
      <c r="P926" s="103" t="n">
        <f aca="false">IF(P$1="P",MAX(0,P$2-$C926),IF(P$1="C",MAX(0,$C926-P$2)))</f>
        <v>15.56</v>
      </c>
      <c r="Q926" s="103" t="n">
        <f aca="false">IF(Q$1="P",MAX(0,Q$2-$C926),IF(Q$1="C",MAX(0,$C926-Q$2)))</f>
        <v>10.56</v>
      </c>
      <c r="R926" s="103" t="n">
        <f aca="false">IF(R$1="P",MAX(0,R$2-$C926),IF(R$1="C",MAX(0,$C926-R$2)))</f>
        <v>0.560000000000002</v>
      </c>
      <c r="S926" s="103" t="n">
        <f aca="false">IF(S$1="P",MAX(0,S$2-$C926),IF(S$1="C",MAX(0,$C926-S$2)))</f>
        <v>0</v>
      </c>
      <c r="T926" s="104" t="n">
        <f aca="false">A926</f>
        <v>43</v>
      </c>
      <c r="U926" s="105" t="n">
        <f aca="false">VLOOKUP($B926,Gas!$B$3:$E$2506,2)</f>
        <v>3.01</v>
      </c>
      <c r="V926" s="46" t="n">
        <f aca="false">C926/U926</f>
        <v>16.797342192691</v>
      </c>
      <c r="W926" s="99" t="n">
        <f aca="false">VLOOKUP($B926,Gas!$B$3:$E$2506,4)</f>
        <v>0.363731212733083</v>
      </c>
    </row>
    <row r="927" customFormat="false" ht="12.75" hidden="false" customHeight="false" outlineLevel="0" collapsed="false">
      <c r="A927" s="95" t="n">
        <f aca="false">MONTH(B927)+(YEAR(B927)-1998)*12</f>
        <v>43</v>
      </c>
      <c r="B927" s="101" t="n">
        <v>37098</v>
      </c>
      <c r="C927" s="102" t="n">
        <v>38.97</v>
      </c>
      <c r="D927" s="98" t="n">
        <f aca="false">LN(C927/C926)</f>
        <v>-0.260368630487984</v>
      </c>
      <c r="E927" s="106" t="n">
        <f aca="false">STDEV(D918:D927)*SQRT(trade_day)</f>
        <v>2.04832777228292</v>
      </c>
      <c r="F927" s="97"/>
      <c r="G927" s="103" t="n">
        <f aca="false">IF(G$1="P",MAX(0,G$2-$C927),IF(G$1="C",MAX(0,$C927-G$2)))</f>
        <v>0</v>
      </c>
      <c r="H927" s="103" t="n">
        <f aca="false">IF(H$1="P",MAX(0,H$2-$C927),IF(H$1="C",MAX(0,$C927-H$2)))</f>
        <v>0</v>
      </c>
      <c r="I927" s="103" t="n">
        <f aca="false">IF(I$1="P",MAX(0,I$2-$C927),IF(I$1="C",MAX(0,$C927-I$2)))</f>
        <v>0</v>
      </c>
      <c r="J927" s="103" t="n">
        <f aca="false">IF(J$1="P",MAX(0,J$2-$C927),IF(J$1="C",MAX(0,$C927-J$2)))</f>
        <v>0</v>
      </c>
      <c r="K927" s="103" t="n">
        <f aca="false">IF(K$1="P",MAX(0,K$2-$C927),IF(K$1="C",MAX(0,$C927-K$2)))</f>
        <v>1.03</v>
      </c>
      <c r="L927" s="103" t="n">
        <f aca="false">IF(L$1="P",MAX(0,L$2-$C927),IF(L$1="C",MAX(0,$C927-L$2)))</f>
        <v>11.03</v>
      </c>
      <c r="M927" s="103" t="n">
        <f aca="false">IF(M$1="P",MAX(0,M$2-$C927),IF(M$1="C",MAX(0,$C927-M$2)))</f>
        <v>18.97</v>
      </c>
      <c r="N927" s="103" t="n">
        <f aca="false">IF(N$1="P",MAX(0,N$2-$C927),IF(N$1="C",MAX(0,$C927-N$2)))</f>
        <v>13.97</v>
      </c>
      <c r="O927" s="103" t="n">
        <f aca="false">IF(O$1="P",MAX(0,O$2-$C927),IF(O$1="C",MAX(0,$C927-O$2)))</f>
        <v>8.97</v>
      </c>
      <c r="P927" s="103" t="n">
        <f aca="false">IF(P$1="P",MAX(0,P$2-$C927),IF(P$1="C",MAX(0,$C927-P$2)))</f>
        <v>3.97</v>
      </c>
      <c r="Q927" s="103" t="n">
        <f aca="false">IF(Q$1="P",MAX(0,Q$2-$C927),IF(Q$1="C",MAX(0,$C927-Q$2)))</f>
        <v>0</v>
      </c>
      <c r="R927" s="103" t="n">
        <f aca="false">IF(R$1="P",MAX(0,R$2-$C927),IF(R$1="C",MAX(0,$C927-R$2)))</f>
        <v>0</v>
      </c>
      <c r="S927" s="103" t="n">
        <f aca="false">IF(S$1="P",MAX(0,S$2-$C927),IF(S$1="C",MAX(0,$C927-S$2)))</f>
        <v>0</v>
      </c>
      <c r="T927" s="104" t="n">
        <f aca="false">A927</f>
        <v>43</v>
      </c>
      <c r="U927" s="105" t="n">
        <f aca="false">VLOOKUP($B927,Gas!$B$3:$E$2506,2)</f>
        <v>3.06</v>
      </c>
      <c r="V927" s="46" t="n">
        <f aca="false">C927/U927</f>
        <v>12.7352941176471</v>
      </c>
      <c r="W927" s="99" t="n">
        <f aca="false">VLOOKUP($B927,Gas!$B$3:$E$2506,4)</f>
        <v>0.385349553841277</v>
      </c>
    </row>
    <row r="928" customFormat="false" ht="12.75" hidden="false" customHeight="false" outlineLevel="0" collapsed="false">
      <c r="A928" s="95" t="n">
        <f aca="false">MONTH(B928)+(YEAR(B928)-1998)*12</f>
        <v>43</v>
      </c>
      <c r="B928" s="101" t="n">
        <v>37099</v>
      </c>
      <c r="C928" s="102" t="n">
        <v>36.98</v>
      </c>
      <c r="D928" s="98" t="n">
        <f aca="false">LN(C928/C927)</f>
        <v>-0.0524148933916391</v>
      </c>
      <c r="E928" s="106" t="n">
        <f aca="false">STDEV(D919:D928)*SQRT(trade_day)</f>
        <v>2.00029671329866</v>
      </c>
      <c r="F928" s="97"/>
      <c r="G928" s="103" t="n">
        <f aca="false">IF(G$1="P",MAX(0,G$2-$C928),IF(G$1="C",MAX(0,$C928-G$2)))</f>
        <v>0</v>
      </c>
      <c r="H928" s="103" t="n">
        <f aca="false">IF(H$1="P",MAX(0,H$2-$C928),IF(H$1="C",MAX(0,$C928-H$2)))</f>
        <v>0</v>
      </c>
      <c r="I928" s="103" t="n">
        <f aca="false">IF(I$1="P",MAX(0,I$2-$C928),IF(I$1="C",MAX(0,$C928-I$2)))</f>
        <v>0</v>
      </c>
      <c r="J928" s="103" t="n">
        <f aca="false">IF(J$1="P",MAX(0,J$2-$C928),IF(J$1="C",MAX(0,$C928-J$2)))</f>
        <v>0</v>
      </c>
      <c r="K928" s="103" t="n">
        <f aca="false">IF(K$1="P",MAX(0,K$2-$C928),IF(K$1="C",MAX(0,$C928-K$2)))</f>
        <v>3.02</v>
      </c>
      <c r="L928" s="103" t="n">
        <f aca="false">IF(L$1="P",MAX(0,L$2-$C928),IF(L$1="C",MAX(0,$C928-L$2)))</f>
        <v>13.02</v>
      </c>
      <c r="M928" s="103" t="n">
        <f aca="false">IF(M$1="P",MAX(0,M$2-$C928),IF(M$1="C",MAX(0,$C928-M$2)))</f>
        <v>16.98</v>
      </c>
      <c r="N928" s="103" t="n">
        <f aca="false">IF(N$1="P",MAX(0,N$2-$C928),IF(N$1="C",MAX(0,$C928-N$2)))</f>
        <v>11.98</v>
      </c>
      <c r="O928" s="103" t="n">
        <f aca="false">IF(O$1="P",MAX(0,O$2-$C928),IF(O$1="C",MAX(0,$C928-O$2)))</f>
        <v>6.98</v>
      </c>
      <c r="P928" s="103" t="n">
        <f aca="false">IF(P$1="P",MAX(0,P$2-$C928),IF(P$1="C",MAX(0,$C928-P$2)))</f>
        <v>1.98</v>
      </c>
      <c r="Q928" s="103" t="n">
        <f aca="false">IF(Q$1="P",MAX(0,Q$2-$C928),IF(Q$1="C",MAX(0,$C928-Q$2)))</f>
        <v>0</v>
      </c>
      <c r="R928" s="103" t="n">
        <f aca="false">IF(R$1="P",MAX(0,R$2-$C928),IF(R$1="C",MAX(0,$C928-R$2)))</f>
        <v>0</v>
      </c>
      <c r="S928" s="103" t="n">
        <f aca="false">IF(S$1="P",MAX(0,S$2-$C928),IF(S$1="C",MAX(0,$C928-S$2)))</f>
        <v>0</v>
      </c>
      <c r="T928" s="104" t="n">
        <f aca="false">A928</f>
        <v>43</v>
      </c>
      <c r="U928" s="105" t="n">
        <f aca="false">VLOOKUP($B928,Gas!$B$3:$E$2506,2)</f>
        <v>3.265</v>
      </c>
      <c r="V928" s="46" t="n">
        <f aca="false">C928/U928</f>
        <v>11.3261868300153</v>
      </c>
      <c r="W928" s="99" t="n">
        <f aca="false">VLOOKUP($B928,Gas!$B$3:$E$2506,4)</f>
        <v>0.530551587724046</v>
      </c>
    </row>
    <row r="929" customFormat="false" ht="12.75" hidden="false" customHeight="false" outlineLevel="0" collapsed="false">
      <c r="A929" s="95" t="n">
        <f aca="false">MONTH(B929)+(YEAR(B929)-1998)*12</f>
        <v>43</v>
      </c>
      <c r="B929" s="101" t="n">
        <v>37102</v>
      </c>
      <c r="C929" s="102" t="n">
        <v>44.07</v>
      </c>
      <c r="D929" s="98" t="n">
        <f aca="false">LN(C929/C928)</f>
        <v>0.175402052894917</v>
      </c>
      <c r="E929" s="106" t="n">
        <f aca="false">STDEV(D920:D929)*SQRT(trade_day)</f>
        <v>1.92056786115647</v>
      </c>
      <c r="F929" s="97"/>
      <c r="G929" s="103" t="n">
        <f aca="false">IF(G$1="P",MAX(0,G$2-$C929),IF(G$1="C",MAX(0,$C929-G$2)))</f>
        <v>0</v>
      </c>
      <c r="H929" s="103" t="n">
        <f aca="false">IF(H$1="P",MAX(0,H$2-$C929),IF(H$1="C",MAX(0,$C929-H$2)))</f>
        <v>0</v>
      </c>
      <c r="I929" s="103" t="n">
        <f aca="false">IF(I$1="P",MAX(0,I$2-$C929),IF(I$1="C",MAX(0,$C929-I$2)))</f>
        <v>0</v>
      </c>
      <c r="J929" s="103" t="n">
        <f aca="false">IF(J$1="P",MAX(0,J$2-$C929),IF(J$1="C",MAX(0,$C929-J$2)))</f>
        <v>0</v>
      </c>
      <c r="K929" s="103" t="n">
        <f aca="false">IF(K$1="P",MAX(0,K$2-$C929),IF(K$1="C",MAX(0,$C929-K$2)))</f>
        <v>0</v>
      </c>
      <c r="L929" s="103" t="n">
        <f aca="false">IF(L$1="P",MAX(0,L$2-$C929),IF(L$1="C",MAX(0,$C929-L$2)))</f>
        <v>5.93</v>
      </c>
      <c r="M929" s="103" t="n">
        <f aca="false">IF(M$1="P",MAX(0,M$2-$C929),IF(M$1="C",MAX(0,$C929-M$2)))</f>
        <v>24.07</v>
      </c>
      <c r="N929" s="103" t="n">
        <f aca="false">IF(N$1="P",MAX(0,N$2-$C929),IF(N$1="C",MAX(0,$C929-N$2)))</f>
        <v>19.07</v>
      </c>
      <c r="O929" s="103" t="n">
        <f aca="false">IF(O$1="P",MAX(0,O$2-$C929),IF(O$1="C",MAX(0,$C929-O$2)))</f>
        <v>14.07</v>
      </c>
      <c r="P929" s="103" t="n">
        <f aca="false">IF(P$1="P",MAX(0,P$2-$C929),IF(P$1="C",MAX(0,$C929-P$2)))</f>
        <v>9.07</v>
      </c>
      <c r="Q929" s="103" t="n">
        <f aca="false">IF(Q$1="P",MAX(0,Q$2-$C929),IF(Q$1="C",MAX(0,$C929-Q$2)))</f>
        <v>4.07</v>
      </c>
      <c r="R929" s="103" t="n">
        <f aca="false">IF(R$1="P",MAX(0,R$2-$C929),IF(R$1="C",MAX(0,$C929-R$2)))</f>
        <v>0</v>
      </c>
      <c r="S929" s="103" t="n">
        <f aca="false">IF(S$1="P",MAX(0,S$2-$C929),IF(S$1="C",MAX(0,$C929-S$2)))</f>
        <v>0</v>
      </c>
      <c r="T929" s="104" t="n">
        <f aca="false">A929</f>
        <v>43</v>
      </c>
      <c r="U929" s="105" t="n">
        <f aca="false">VLOOKUP($B929,Gas!$B$3:$E$2506,2)</f>
        <v>3.065</v>
      </c>
      <c r="V929" s="46" t="n">
        <f aca="false">C929/U929</f>
        <v>14.3784665579119</v>
      </c>
      <c r="W929" s="99" t="n">
        <f aca="false">VLOOKUP($B929,Gas!$B$3:$E$2506,4)</f>
        <v>0.620397733629086</v>
      </c>
    </row>
    <row r="930" customFormat="false" ht="12.75" hidden="false" customHeight="false" outlineLevel="0" collapsed="false">
      <c r="A930" s="95" t="n">
        <f aca="false">MONTH(B930)+(YEAR(B930)-1998)*12</f>
        <v>43</v>
      </c>
      <c r="B930" s="101" t="n">
        <v>37103</v>
      </c>
      <c r="C930" s="102" t="n">
        <v>50.67</v>
      </c>
      <c r="D930" s="98" t="n">
        <f aca="false">LN(C930/C929)</f>
        <v>0.139554740633923</v>
      </c>
      <c r="E930" s="106" t="n">
        <f aca="false">STDEV(D921:D930)*SQRT(trade_day)</f>
        <v>2.04603629024205</v>
      </c>
      <c r="F930" s="97"/>
      <c r="G930" s="103" t="n">
        <f aca="false">IF(G$1="P",MAX(0,G$2-$C930),IF(G$1="C",MAX(0,$C930-G$2)))</f>
        <v>0</v>
      </c>
      <c r="H930" s="103" t="n">
        <f aca="false">IF(H$1="P",MAX(0,H$2-$C930),IF(H$1="C",MAX(0,$C930-H$2)))</f>
        <v>0</v>
      </c>
      <c r="I930" s="103" t="n">
        <f aca="false">IF(I$1="P",MAX(0,I$2-$C930),IF(I$1="C",MAX(0,$C930-I$2)))</f>
        <v>0</v>
      </c>
      <c r="J930" s="103" t="n">
        <f aca="false">IF(J$1="P",MAX(0,J$2-$C930),IF(J$1="C",MAX(0,$C930-J$2)))</f>
        <v>0</v>
      </c>
      <c r="K930" s="103" t="n">
        <f aca="false">IF(K$1="P",MAX(0,K$2-$C930),IF(K$1="C",MAX(0,$C930-K$2)))</f>
        <v>0</v>
      </c>
      <c r="L930" s="103" t="n">
        <f aca="false">IF(L$1="P",MAX(0,L$2-$C930),IF(L$1="C",MAX(0,$C930-L$2)))</f>
        <v>0</v>
      </c>
      <c r="M930" s="103" t="n">
        <f aca="false">IF(M$1="P",MAX(0,M$2-$C930),IF(M$1="C",MAX(0,$C930-M$2)))</f>
        <v>30.67</v>
      </c>
      <c r="N930" s="103" t="n">
        <f aca="false">IF(N$1="P",MAX(0,N$2-$C930),IF(N$1="C",MAX(0,$C930-N$2)))</f>
        <v>25.67</v>
      </c>
      <c r="O930" s="103" t="n">
        <f aca="false">IF(O$1="P",MAX(0,O$2-$C930),IF(O$1="C",MAX(0,$C930-O$2)))</f>
        <v>20.67</v>
      </c>
      <c r="P930" s="103" t="n">
        <f aca="false">IF(P$1="P",MAX(0,P$2-$C930),IF(P$1="C",MAX(0,$C930-P$2)))</f>
        <v>15.67</v>
      </c>
      <c r="Q930" s="103" t="n">
        <f aca="false">IF(Q$1="P",MAX(0,Q$2-$C930),IF(Q$1="C",MAX(0,$C930-Q$2)))</f>
        <v>10.67</v>
      </c>
      <c r="R930" s="103" t="n">
        <f aca="false">IF(R$1="P",MAX(0,R$2-$C930),IF(R$1="C",MAX(0,$C930-R$2)))</f>
        <v>0.670000000000002</v>
      </c>
      <c r="S930" s="103" t="n">
        <f aca="false">IF(S$1="P",MAX(0,S$2-$C930),IF(S$1="C",MAX(0,$C930-S$2)))</f>
        <v>0</v>
      </c>
      <c r="T930" s="104" t="n">
        <f aca="false">A930</f>
        <v>43</v>
      </c>
      <c r="U930" s="105" t="n">
        <f aca="false">VLOOKUP($B930,Gas!$B$3:$E$2506,2)</f>
        <v>3.27</v>
      </c>
      <c r="V930" s="46" t="n">
        <f aca="false">C930/U930</f>
        <v>15.4954128440367</v>
      </c>
      <c r="W930" s="99" t="n">
        <f aca="false">VLOOKUP($B930,Gas!$B$3:$E$2506,4)</f>
        <v>0.697860952227677</v>
      </c>
    </row>
    <row r="931" customFormat="false" ht="12.75" hidden="false" customHeight="false" outlineLevel="0" collapsed="false">
      <c r="A931" s="95" t="n">
        <f aca="false">MONTH(B931)+(YEAR(B931)-1998)*12</f>
        <v>44</v>
      </c>
      <c r="B931" s="101" t="n">
        <v>37104</v>
      </c>
      <c r="C931" s="102" t="n">
        <v>53.67</v>
      </c>
      <c r="D931" s="98" t="n">
        <f aca="false">LN(C931/C930)</f>
        <v>0.0575201667009191</v>
      </c>
      <c r="E931" s="106" t="n">
        <f aca="false">STDEV(D922:D931)*SQRT(trade_day)</f>
        <v>2.0394683344314</v>
      </c>
      <c r="F931" s="97"/>
      <c r="G931" s="103" t="n">
        <f aca="false">IF(G$1="P",MAX(0,G$2-$C931),IF(G$1="C",MAX(0,$C931-G$2)))</f>
        <v>0</v>
      </c>
      <c r="H931" s="103" t="n">
        <f aca="false">IF(H$1="P",MAX(0,H$2-$C931),IF(H$1="C",MAX(0,$C931-H$2)))</f>
        <v>0</v>
      </c>
      <c r="I931" s="103" t="n">
        <f aca="false">IF(I$1="P",MAX(0,I$2-$C931),IF(I$1="C",MAX(0,$C931-I$2)))</f>
        <v>0</v>
      </c>
      <c r="J931" s="103" t="n">
        <f aca="false">IF(J$1="P",MAX(0,J$2-$C931),IF(J$1="C",MAX(0,$C931-J$2)))</f>
        <v>0</v>
      </c>
      <c r="K931" s="103" t="n">
        <f aca="false">IF(K$1="P",MAX(0,K$2-$C931),IF(K$1="C",MAX(0,$C931-K$2)))</f>
        <v>0</v>
      </c>
      <c r="L931" s="103" t="n">
        <f aca="false">IF(L$1="P",MAX(0,L$2-$C931),IF(L$1="C",MAX(0,$C931-L$2)))</f>
        <v>0</v>
      </c>
      <c r="M931" s="103" t="n">
        <f aca="false">IF(M$1="P",MAX(0,M$2-$C931),IF(M$1="C",MAX(0,$C931-M$2)))</f>
        <v>33.67</v>
      </c>
      <c r="N931" s="103" t="n">
        <f aca="false">IF(N$1="P",MAX(0,N$2-$C931),IF(N$1="C",MAX(0,$C931-N$2)))</f>
        <v>28.67</v>
      </c>
      <c r="O931" s="103" t="n">
        <f aca="false">IF(O$1="P",MAX(0,O$2-$C931),IF(O$1="C",MAX(0,$C931-O$2)))</f>
        <v>23.67</v>
      </c>
      <c r="P931" s="103" t="n">
        <f aca="false">IF(P$1="P",MAX(0,P$2-$C931),IF(P$1="C",MAX(0,$C931-P$2)))</f>
        <v>18.67</v>
      </c>
      <c r="Q931" s="103" t="n">
        <f aca="false">IF(Q$1="P",MAX(0,Q$2-$C931),IF(Q$1="C",MAX(0,$C931-Q$2)))</f>
        <v>13.67</v>
      </c>
      <c r="R931" s="103" t="n">
        <f aca="false">IF(R$1="P",MAX(0,R$2-$C931),IF(R$1="C",MAX(0,$C931-R$2)))</f>
        <v>3.67</v>
      </c>
      <c r="S931" s="103" t="n">
        <f aca="false">IF(S$1="P",MAX(0,S$2-$C931),IF(S$1="C",MAX(0,$C931-S$2)))</f>
        <v>0</v>
      </c>
      <c r="T931" s="104" t="n">
        <f aca="false">A931</f>
        <v>44</v>
      </c>
      <c r="U931" s="105" t="n">
        <f aca="false">VLOOKUP($B931,Gas!$B$3:$E$2506,2)</f>
        <v>3.32</v>
      </c>
      <c r="V931" s="46" t="n">
        <f aca="false">C931/U931</f>
        <v>16.1656626506024</v>
      </c>
      <c r="W931" s="99" t="n">
        <f aca="false">VLOOKUP($B931,Gas!$B$3:$E$2506,4)</f>
        <v>0.694794283295656</v>
      </c>
    </row>
    <row r="932" customFormat="false" ht="12.75" hidden="false" customHeight="false" outlineLevel="0" collapsed="false">
      <c r="A932" s="95" t="n">
        <f aca="false">MONTH(B932)+(YEAR(B932)-1998)*12</f>
        <v>44</v>
      </c>
      <c r="B932" s="101" t="n">
        <v>37105</v>
      </c>
      <c r="C932" s="102" t="n">
        <v>48.76</v>
      </c>
      <c r="D932" s="98" t="n">
        <f aca="false">LN(C932/C931)</f>
        <v>-0.0959438815756668</v>
      </c>
      <c r="E932" s="106" t="n">
        <f aca="false">STDEV(D923:D932)*SQRT(trade_day)</f>
        <v>2.10479543174566</v>
      </c>
      <c r="F932" s="97"/>
      <c r="G932" s="103" t="n">
        <f aca="false">IF(G$1="P",MAX(0,G$2-$C932),IF(G$1="C",MAX(0,$C932-G$2)))</f>
        <v>0</v>
      </c>
      <c r="H932" s="103" t="n">
        <f aca="false">IF(H$1="P",MAX(0,H$2-$C932),IF(H$1="C",MAX(0,$C932-H$2)))</f>
        <v>0</v>
      </c>
      <c r="I932" s="103" t="n">
        <f aca="false">IF(I$1="P",MAX(0,I$2-$C932),IF(I$1="C",MAX(0,$C932-I$2)))</f>
        <v>0</v>
      </c>
      <c r="J932" s="103" t="n">
        <f aca="false">IF(J$1="P",MAX(0,J$2-$C932),IF(J$1="C",MAX(0,$C932-J$2)))</f>
        <v>0</v>
      </c>
      <c r="K932" s="103" t="n">
        <f aca="false">IF(K$1="P",MAX(0,K$2-$C932),IF(K$1="C",MAX(0,$C932-K$2)))</f>
        <v>0</v>
      </c>
      <c r="L932" s="103" t="n">
        <f aca="false">IF(L$1="P",MAX(0,L$2-$C932),IF(L$1="C",MAX(0,$C932-L$2)))</f>
        <v>1.24</v>
      </c>
      <c r="M932" s="103" t="n">
        <f aca="false">IF(M$1="P",MAX(0,M$2-$C932),IF(M$1="C",MAX(0,$C932-M$2)))</f>
        <v>28.76</v>
      </c>
      <c r="N932" s="103" t="n">
        <f aca="false">IF(N$1="P",MAX(0,N$2-$C932),IF(N$1="C",MAX(0,$C932-N$2)))</f>
        <v>23.76</v>
      </c>
      <c r="O932" s="103" t="n">
        <f aca="false">IF(O$1="P",MAX(0,O$2-$C932),IF(O$1="C",MAX(0,$C932-O$2)))</f>
        <v>18.76</v>
      </c>
      <c r="P932" s="103" t="n">
        <f aca="false">IF(P$1="P",MAX(0,P$2-$C932),IF(P$1="C",MAX(0,$C932-P$2)))</f>
        <v>13.76</v>
      </c>
      <c r="Q932" s="103" t="n">
        <f aca="false">IF(Q$1="P",MAX(0,Q$2-$C932),IF(Q$1="C",MAX(0,$C932-Q$2)))</f>
        <v>8.76</v>
      </c>
      <c r="R932" s="103" t="n">
        <f aca="false">IF(R$1="P",MAX(0,R$2-$C932),IF(R$1="C",MAX(0,$C932-R$2)))</f>
        <v>0</v>
      </c>
      <c r="S932" s="103" t="n">
        <f aca="false">IF(S$1="P",MAX(0,S$2-$C932),IF(S$1="C",MAX(0,$C932-S$2)))</f>
        <v>0</v>
      </c>
      <c r="T932" s="104" t="n">
        <f aca="false">A932</f>
        <v>44</v>
      </c>
      <c r="U932" s="105" t="n">
        <f aca="false">VLOOKUP($B932,Gas!$B$3:$E$2506,2)</f>
        <v>3.26</v>
      </c>
      <c r="V932" s="46" t="n">
        <f aca="false">C932/U932</f>
        <v>14.9570552147239</v>
      </c>
      <c r="W932" s="99" t="n">
        <f aca="false">VLOOKUP($B932,Gas!$B$3:$E$2506,4)</f>
        <v>0.715792117305174</v>
      </c>
    </row>
    <row r="933" customFormat="false" ht="12.75" hidden="false" customHeight="false" outlineLevel="0" collapsed="false">
      <c r="A933" s="95" t="n">
        <f aca="false">MONTH(B933)+(YEAR(B933)-1998)*12</f>
        <v>44</v>
      </c>
      <c r="B933" s="101" t="n">
        <v>37106</v>
      </c>
      <c r="C933" s="102" t="n">
        <v>44.81</v>
      </c>
      <c r="D933" s="98" t="n">
        <f aca="false">LN(C933/C932)</f>
        <v>-0.0844789758150191</v>
      </c>
      <c r="E933" s="106" t="n">
        <f aca="false">STDEV(D924:D933)*SQRT(trade_day)</f>
        <v>2.13790826110597</v>
      </c>
      <c r="F933" s="97"/>
      <c r="G933" s="103" t="n">
        <f aca="false">IF(G$1="P",MAX(0,G$2-$C933),IF(G$1="C",MAX(0,$C933-G$2)))</f>
        <v>0</v>
      </c>
      <c r="H933" s="103" t="n">
        <f aca="false">IF(H$1="P",MAX(0,H$2-$C933),IF(H$1="C",MAX(0,$C933-H$2)))</f>
        <v>0</v>
      </c>
      <c r="I933" s="103" t="n">
        <f aca="false">IF(I$1="P",MAX(0,I$2-$C933),IF(I$1="C",MAX(0,$C933-I$2)))</f>
        <v>0</v>
      </c>
      <c r="J933" s="103" t="n">
        <f aca="false">IF(J$1="P",MAX(0,J$2-$C933),IF(J$1="C",MAX(0,$C933-J$2)))</f>
        <v>0</v>
      </c>
      <c r="K933" s="103" t="n">
        <f aca="false">IF(K$1="P",MAX(0,K$2-$C933),IF(K$1="C",MAX(0,$C933-K$2)))</f>
        <v>0</v>
      </c>
      <c r="L933" s="103" t="n">
        <f aca="false">IF(L$1="P",MAX(0,L$2-$C933),IF(L$1="C",MAX(0,$C933-L$2)))</f>
        <v>5.19</v>
      </c>
      <c r="M933" s="103" t="n">
        <f aca="false">IF(M$1="P",MAX(0,M$2-$C933),IF(M$1="C",MAX(0,$C933-M$2)))</f>
        <v>24.81</v>
      </c>
      <c r="N933" s="103" t="n">
        <f aca="false">IF(N$1="P",MAX(0,N$2-$C933),IF(N$1="C",MAX(0,$C933-N$2)))</f>
        <v>19.81</v>
      </c>
      <c r="O933" s="103" t="n">
        <f aca="false">IF(O$1="P",MAX(0,O$2-$C933),IF(O$1="C",MAX(0,$C933-O$2)))</f>
        <v>14.81</v>
      </c>
      <c r="P933" s="103" t="n">
        <f aca="false">IF(P$1="P",MAX(0,P$2-$C933),IF(P$1="C",MAX(0,$C933-P$2)))</f>
        <v>9.81</v>
      </c>
      <c r="Q933" s="103" t="n">
        <f aca="false">IF(Q$1="P",MAX(0,Q$2-$C933),IF(Q$1="C",MAX(0,$C933-Q$2)))</f>
        <v>4.81</v>
      </c>
      <c r="R933" s="103" t="n">
        <f aca="false">IF(R$1="P",MAX(0,R$2-$C933),IF(R$1="C",MAX(0,$C933-R$2)))</f>
        <v>0</v>
      </c>
      <c r="S933" s="103" t="n">
        <f aca="false">IF(S$1="P",MAX(0,S$2-$C933),IF(S$1="C",MAX(0,$C933-S$2)))</f>
        <v>0</v>
      </c>
      <c r="T933" s="104" t="n">
        <f aca="false">A933</f>
        <v>44</v>
      </c>
      <c r="U933" s="105" t="n">
        <f aca="false">VLOOKUP($B933,Gas!$B$3:$E$2506,2)</f>
        <v>3.15</v>
      </c>
      <c r="V933" s="46" t="n">
        <f aca="false">C933/U933</f>
        <v>14.2253968253968</v>
      </c>
      <c r="W933" s="99" t="n">
        <f aca="false">VLOOKUP($B933,Gas!$B$3:$E$2506,4)</f>
        <v>0.758820670900942</v>
      </c>
    </row>
    <row r="934" customFormat="false" ht="12.75" hidden="false" customHeight="false" outlineLevel="0" collapsed="false">
      <c r="A934" s="95" t="n">
        <f aca="false">MONTH(B934)+(YEAR(B934)-1998)*12</f>
        <v>44</v>
      </c>
      <c r="B934" s="101" t="n">
        <v>37109</v>
      </c>
      <c r="C934" s="102" t="n">
        <v>42.79</v>
      </c>
      <c r="D934" s="98" t="n">
        <f aca="false">LN(C934/C933)</f>
        <v>-0.0461268983693262</v>
      </c>
      <c r="E934" s="106" t="n">
        <f aca="false">STDEV(D925:D934)*SQRT(trade_day)</f>
        <v>2.07071229966276</v>
      </c>
      <c r="F934" s="97"/>
      <c r="G934" s="103" t="n">
        <f aca="false">IF(G$1="P",MAX(0,G$2-$C934),IF(G$1="C",MAX(0,$C934-G$2)))</f>
        <v>0</v>
      </c>
      <c r="H934" s="103" t="n">
        <f aca="false">IF(H$1="P",MAX(0,H$2-$C934),IF(H$1="C",MAX(0,$C934-H$2)))</f>
        <v>0</v>
      </c>
      <c r="I934" s="103" t="n">
        <f aca="false">IF(I$1="P",MAX(0,I$2-$C934),IF(I$1="C",MAX(0,$C934-I$2)))</f>
        <v>0</v>
      </c>
      <c r="J934" s="103" t="n">
        <f aca="false">IF(J$1="P",MAX(0,J$2-$C934),IF(J$1="C",MAX(0,$C934-J$2)))</f>
        <v>0</v>
      </c>
      <c r="K934" s="103" t="n">
        <f aca="false">IF(K$1="P",MAX(0,K$2-$C934),IF(K$1="C",MAX(0,$C934-K$2)))</f>
        <v>0</v>
      </c>
      <c r="L934" s="103" t="n">
        <f aca="false">IF(L$1="P",MAX(0,L$2-$C934),IF(L$1="C",MAX(0,$C934-L$2)))</f>
        <v>7.21</v>
      </c>
      <c r="M934" s="103" t="n">
        <f aca="false">IF(M$1="P",MAX(0,M$2-$C934),IF(M$1="C",MAX(0,$C934-M$2)))</f>
        <v>22.79</v>
      </c>
      <c r="N934" s="103" t="n">
        <f aca="false">IF(N$1="P",MAX(0,N$2-$C934),IF(N$1="C",MAX(0,$C934-N$2)))</f>
        <v>17.79</v>
      </c>
      <c r="O934" s="103" t="n">
        <f aca="false">IF(O$1="P",MAX(0,O$2-$C934),IF(O$1="C",MAX(0,$C934-O$2)))</f>
        <v>12.79</v>
      </c>
      <c r="P934" s="103" t="n">
        <f aca="false">IF(P$1="P",MAX(0,P$2-$C934),IF(P$1="C",MAX(0,$C934-P$2)))</f>
        <v>7.79</v>
      </c>
      <c r="Q934" s="103" t="n">
        <f aca="false">IF(Q$1="P",MAX(0,Q$2-$C934),IF(Q$1="C",MAX(0,$C934-Q$2)))</f>
        <v>2.79</v>
      </c>
      <c r="R934" s="103" t="n">
        <f aca="false">IF(R$1="P",MAX(0,R$2-$C934),IF(R$1="C",MAX(0,$C934-R$2)))</f>
        <v>0</v>
      </c>
      <c r="S934" s="103" t="n">
        <f aca="false">IF(S$1="P",MAX(0,S$2-$C934),IF(S$1="C",MAX(0,$C934-S$2)))</f>
        <v>0</v>
      </c>
      <c r="T934" s="104" t="n">
        <f aca="false">A934</f>
        <v>44</v>
      </c>
      <c r="U934" s="105" t="n">
        <f aca="false">VLOOKUP($B934,Gas!$B$3:$E$2506,2)</f>
        <v>3.055</v>
      </c>
      <c r="V934" s="46" t="n">
        <f aca="false">C934/U934</f>
        <v>14.0065466448445</v>
      </c>
      <c r="W934" s="99" t="n">
        <f aca="false">VLOOKUP($B934,Gas!$B$3:$E$2506,4)</f>
        <v>0.650200371157135</v>
      </c>
    </row>
    <row r="935" customFormat="false" ht="12.75" hidden="false" customHeight="false" outlineLevel="0" collapsed="false">
      <c r="A935" s="95" t="n">
        <f aca="false">MONTH(B935)+(YEAR(B935)-1998)*12</f>
        <v>44</v>
      </c>
      <c r="B935" s="101" t="n">
        <v>37110</v>
      </c>
      <c r="C935" s="102" t="n">
        <v>54.38</v>
      </c>
      <c r="D935" s="98" t="n">
        <f aca="false">LN(C935/C934)</f>
        <v>0.239692008775599</v>
      </c>
      <c r="E935" s="106" t="n">
        <f aca="false">STDEV(D926:D935)*SQRT(trade_day)</f>
        <v>2.41592474432736</v>
      </c>
      <c r="F935" s="97"/>
      <c r="G935" s="103" t="n">
        <f aca="false">IF(G$1="P",MAX(0,G$2-$C935),IF(G$1="C",MAX(0,$C935-G$2)))</f>
        <v>0</v>
      </c>
      <c r="H935" s="103" t="n">
        <f aca="false">IF(H$1="P",MAX(0,H$2-$C935),IF(H$1="C",MAX(0,$C935-H$2)))</f>
        <v>0</v>
      </c>
      <c r="I935" s="103" t="n">
        <f aca="false">IF(I$1="P",MAX(0,I$2-$C935),IF(I$1="C",MAX(0,$C935-I$2)))</f>
        <v>0</v>
      </c>
      <c r="J935" s="103" t="n">
        <f aca="false">IF(J$1="P",MAX(0,J$2-$C935),IF(J$1="C",MAX(0,$C935-J$2)))</f>
        <v>0</v>
      </c>
      <c r="K935" s="103" t="n">
        <f aca="false">IF(K$1="P",MAX(0,K$2-$C935),IF(K$1="C",MAX(0,$C935-K$2)))</f>
        <v>0</v>
      </c>
      <c r="L935" s="103" t="n">
        <f aca="false">IF(L$1="P",MAX(0,L$2-$C935),IF(L$1="C",MAX(0,$C935-L$2)))</f>
        <v>0</v>
      </c>
      <c r="M935" s="103" t="n">
        <f aca="false">IF(M$1="P",MAX(0,M$2-$C935),IF(M$1="C",MAX(0,$C935-M$2)))</f>
        <v>34.38</v>
      </c>
      <c r="N935" s="103" t="n">
        <f aca="false">IF(N$1="P",MAX(0,N$2-$C935),IF(N$1="C",MAX(0,$C935-N$2)))</f>
        <v>29.38</v>
      </c>
      <c r="O935" s="103" t="n">
        <f aca="false">IF(O$1="P",MAX(0,O$2-$C935),IF(O$1="C",MAX(0,$C935-O$2)))</f>
        <v>24.38</v>
      </c>
      <c r="P935" s="103" t="n">
        <f aca="false">IF(P$1="P",MAX(0,P$2-$C935),IF(P$1="C",MAX(0,$C935-P$2)))</f>
        <v>19.38</v>
      </c>
      <c r="Q935" s="103" t="n">
        <f aca="false">IF(Q$1="P",MAX(0,Q$2-$C935),IF(Q$1="C",MAX(0,$C935-Q$2)))</f>
        <v>14.38</v>
      </c>
      <c r="R935" s="103" t="n">
        <f aca="false">IF(R$1="P",MAX(0,R$2-$C935),IF(R$1="C",MAX(0,$C935-R$2)))</f>
        <v>4.38</v>
      </c>
      <c r="S935" s="103" t="n">
        <f aca="false">IF(S$1="P",MAX(0,S$2-$C935),IF(S$1="C",MAX(0,$C935-S$2)))</f>
        <v>0</v>
      </c>
      <c r="T935" s="104" t="n">
        <f aca="false">A935</f>
        <v>44</v>
      </c>
      <c r="U935" s="105" t="n">
        <f aca="false">VLOOKUP($B935,Gas!$B$3:$E$2506,2)</f>
        <v>3.055</v>
      </c>
      <c r="V935" s="46" t="n">
        <f aca="false">C935/U935</f>
        <v>17.8003273322422</v>
      </c>
      <c r="W935" s="99" t="n">
        <f aca="false">VLOOKUP($B935,Gas!$B$3:$E$2506,4)</f>
        <v>0.527816315351167</v>
      </c>
    </row>
    <row r="936" customFormat="false" ht="12.75" hidden="false" customHeight="false" outlineLevel="0" collapsed="false">
      <c r="A936" s="95" t="n">
        <f aca="false">MONTH(B936)+(YEAR(B936)-1998)*12</f>
        <v>44</v>
      </c>
      <c r="B936" s="101" t="n">
        <v>37111</v>
      </c>
      <c r="C936" s="102" t="n">
        <v>54.37</v>
      </c>
      <c r="D936" s="98" t="n">
        <f aca="false">LN(C936/C935)</f>
        <v>-0.000183908046495481</v>
      </c>
      <c r="E936" s="106" t="n">
        <f aca="false">STDEV(D927:D936)*SQRT(trade_day)</f>
        <v>2.35397536946545</v>
      </c>
      <c r="F936" s="97"/>
      <c r="G936" s="103" t="n">
        <f aca="false">IF(G$1="P",MAX(0,G$2-$C936),IF(G$1="C",MAX(0,$C936-G$2)))</f>
        <v>0</v>
      </c>
      <c r="H936" s="103" t="n">
        <f aca="false">IF(H$1="P",MAX(0,H$2-$C936),IF(H$1="C",MAX(0,$C936-H$2)))</f>
        <v>0</v>
      </c>
      <c r="I936" s="103" t="n">
        <f aca="false">IF(I$1="P",MAX(0,I$2-$C936),IF(I$1="C",MAX(0,$C936-I$2)))</f>
        <v>0</v>
      </c>
      <c r="J936" s="103" t="n">
        <f aca="false">IF(J$1="P",MAX(0,J$2-$C936),IF(J$1="C",MAX(0,$C936-J$2)))</f>
        <v>0</v>
      </c>
      <c r="K936" s="103" t="n">
        <f aca="false">IF(K$1="P",MAX(0,K$2-$C936),IF(K$1="C",MAX(0,$C936-K$2)))</f>
        <v>0</v>
      </c>
      <c r="L936" s="103" t="n">
        <f aca="false">IF(L$1="P",MAX(0,L$2-$C936),IF(L$1="C",MAX(0,$C936-L$2)))</f>
        <v>0</v>
      </c>
      <c r="M936" s="103" t="n">
        <f aca="false">IF(M$1="P",MAX(0,M$2-$C936),IF(M$1="C",MAX(0,$C936-M$2)))</f>
        <v>34.37</v>
      </c>
      <c r="N936" s="103" t="n">
        <f aca="false">IF(N$1="P",MAX(0,N$2-$C936),IF(N$1="C",MAX(0,$C936-N$2)))</f>
        <v>29.37</v>
      </c>
      <c r="O936" s="103" t="n">
        <f aca="false">IF(O$1="P",MAX(0,O$2-$C936),IF(O$1="C",MAX(0,$C936-O$2)))</f>
        <v>24.37</v>
      </c>
      <c r="P936" s="103" t="n">
        <f aca="false">IF(P$1="P",MAX(0,P$2-$C936),IF(P$1="C",MAX(0,$C936-P$2)))</f>
        <v>19.37</v>
      </c>
      <c r="Q936" s="103" t="n">
        <f aca="false">IF(Q$1="P",MAX(0,Q$2-$C936),IF(Q$1="C",MAX(0,$C936-Q$2)))</f>
        <v>14.37</v>
      </c>
      <c r="R936" s="103" t="n">
        <f aca="false">IF(R$1="P",MAX(0,R$2-$C936),IF(R$1="C",MAX(0,$C936-R$2)))</f>
        <v>4.37</v>
      </c>
      <c r="S936" s="103" t="n">
        <f aca="false">IF(S$1="P",MAX(0,S$2-$C936),IF(S$1="C",MAX(0,$C936-S$2)))</f>
        <v>0</v>
      </c>
      <c r="T936" s="104" t="n">
        <f aca="false">A936</f>
        <v>44</v>
      </c>
      <c r="U936" s="105" t="n">
        <f aca="false">VLOOKUP($B936,Gas!$B$3:$E$2506,2)</f>
        <v>3.135</v>
      </c>
      <c r="V936" s="46" t="n">
        <f aca="false">C936/U936</f>
        <v>17.3429027113238</v>
      </c>
      <c r="W936" s="99" t="n">
        <f aca="false">VLOOKUP($B936,Gas!$B$3:$E$2506,4)</f>
        <v>0.551057698485472</v>
      </c>
    </row>
    <row r="937" customFormat="false" ht="12.75" hidden="false" customHeight="false" outlineLevel="0" collapsed="false">
      <c r="A937" s="95" t="n">
        <f aca="false">MONTH(B937)+(YEAR(B937)-1998)*12</f>
        <v>44</v>
      </c>
      <c r="B937" s="101" t="n">
        <v>37112</v>
      </c>
      <c r="C937" s="102" t="n">
        <v>45.31</v>
      </c>
      <c r="D937" s="98" t="n">
        <f aca="false">LN(C937/C936)</f>
        <v>-0.182284772478782</v>
      </c>
      <c r="E937" s="106" t="n">
        <f aca="false">STDEV(D928:D937)*SQRT(trade_day)</f>
        <v>2.1289983352491</v>
      </c>
      <c r="F937" s="97"/>
      <c r="G937" s="103" t="n">
        <f aca="false">IF(G$1="P",MAX(0,G$2-$C937),IF(G$1="C",MAX(0,$C937-G$2)))</f>
        <v>0</v>
      </c>
      <c r="H937" s="103" t="n">
        <f aca="false">IF(H$1="P",MAX(0,H$2-$C937),IF(H$1="C",MAX(0,$C937-H$2)))</f>
        <v>0</v>
      </c>
      <c r="I937" s="103" t="n">
        <f aca="false">IF(I$1="P",MAX(0,I$2-$C937),IF(I$1="C",MAX(0,$C937-I$2)))</f>
        <v>0</v>
      </c>
      <c r="J937" s="103" t="n">
        <f aca="false">IF(J$1="P",MAX(0,J$2-$C937),IF(J$1="C",MAX(0,$C937-J$2)))</f>
        <v>0</v>
      </c>
      <c r="K937" s="103" t="n">
        <f aca="false">IF(K$1="P",MAX(0,K$2-$C937),IF(K$1="C",MAX(0,$C937-K$2)))</f>
        <v>0</v>
      </c>
      <c r="L937" s="103" t="n">
        <f aca="false">IF(L$1="P",MAX(0,L$2-$C937),IF(L$1="C",MAX(0,$C937-L$2)))</f>
        <v>4.69</v>
      </c>
      <c r="M937" s="103" t="n">
        <f aca="false">IF(M$1="P",MAX(0,M$2-$C937),IF(M$1="C",MAX(0,$C937-M$2)))</f>
        <v>25.31</v>
      </c>
      <c r="N937" s="103" t="n">
        <f aca="false">IF(N$1="P",MAX(0,N$2-$C937),IF(N$1="C",MAX(0,$C937-N$2)))</f>
        <v>20.31</v>
      </c>
      <c r="O937" s="103" t="n">
        <f aca="false">IF(O$1="P",MAX(0,O$2-$C937),IF(O$1="C",MAX(0,$C937-O$2)))</f>
        <v>15.31</v>
      </c>
      <c r="P937" s="103" t="n">
        <f aca="false">IF(P$1="P",MAX(0,P$2-$C937),IF(P$1="C",MAX(0,$C937-P$2)))</f>
        <v>10.31</v>
      </c>
      <c r="Q937" s="103" t="n">
        <f aca="false">IF(Q$1="P",MAX(0,Q$2-$C937),IF(Q$1="C",MAX(0,$C937-Q$2)))</f>
        <v>5.31</v>
      </c>
      <c r="R937" s="103" t="n">
        <f aca="false">IF(R$1="P",MAX(0,R$2-$C937),IF(R$1="C",MAX(0,$C937-R$2)))</f>
        <v>0</v>
      </c>
      <c r="S937" s="103" t="n">
        <f aca="false">IF(S$1="P",MAX(0,S$2-$C937),IF(S$1="C",MAX(0,$C937-S$2)))</f>
        <v>0</v>
      </c>
      <c r="T937" s="104" t="n">
        <f aca="false">A937</f>
        <v>44</v>
      </c>
      <c r="U937" s="105" t="n">
        <f aca="false">VLOOKUP($B937,Gas!$B$3:$E$2506,2)</f>
        <v>3.09</v>
      </c>
      <c r="V937" s="46" t="n">
        <f aca="false">C937/U937</f>
        <v>14.663430420712</v>
      </c>
      <c r="W937" s="99" t="n">
        <f aca="false">VLOOKUP($B937,Gas!$B$3:$E$2506,4)</f>
        <v>0.560305789088342</v>
      </c>
    </row>
    <row r="938" customFormat="false" ht="12.75" hidden="false" customHeight="false" outlineLevel="0" collapsed="false">
      <c r="A938" s="95" t="n">
        <f aca="false">MONTH(B938)+(YEAR(B938)-1998)*12</f>
        <v>44</v>
      </c>
      <c r="B938" s="101" t="n">
        <v>37113</v>
      </c>
      <c r="C938" s="102" t="n">
        <v>42.69</v>
      </c>
      <c r="D938" s="98" t="n">
        <f aca="false">LN(C938/C937)</f>
        <v>-0.0595630579091763</v>
      </c>
      <c r="E938" s="106" t="n">
        <f aca="false">STDEV(D929:D938)*SQRT(trade_day)</f>
        <v>2.13558243835335</v>
      </c>
      <c r="F938" s="97"/>
      <c r="G938" s="103" t="n">
        <f aca="false">IF(G$1="P",MAX(0,G$2-$C938),IF(G$1="C",MAX(0,$C938-G$2)))</f>
        <v>0</v>
      </c>
      <c r="H938" s="103" t="n">
        <f aca="false">IF(H$1="P",MAX(0,H$2-$C938),IF(H$1="C",MAX(0,$C938-H$2)))</f>
        <v>0</v>
      </c>
      <c r="I938" s="103" t="n">
        <f aca="false">IF(I$1="P",MAX(0,I$2-$C938),IF(I$1="C",MAX(0,$C938-I$2)))</f>
        <v>0</v>
      </c>
      <c r="J938" s="103" t="n">
        <f aca="false">IF(J$1="P",MAX(0,J$2-$C938),IF(J$1="C",MAX(0,$C938-J$2)))</f>
        <v>0</v>
      </c>
      <c r="K938" s="103" t="n">
        <f aca="false">IF(K$1="P",MAX(0,K$2-$C938),IF(K$1="C",MAX(0,$C938-K$2)))</f>
        <v>0</v>
      </c>
      <c r="L938" s="103" t="n">
        <f aca="false">IF(L$1="P",MAX(0,L$2-$C938),IF(L$1="C",MAX(0,$C938-L$2)))</f>
        <v>7.31</v>
      </c>
      <c r="M938" s="103" t="n">
        <f aca="false">IF(M$1="P",MAX(0,M$2-$C938),IF(M$1="C",MAX(0,$C938-M$2)))</f>
        <v>22.69</v>
      </c>
      <c r="N938" s="103" t="n">
        <f aca="false">IF(N$1="P",MAX(0,N$2-$C938),IF(N$1="C",MAX(0,$C938-N$2)))</f>
        <v>17.69</v>
      </c>
      <c r="O938" s="103" t="n">
        <f aca="false">IF(O$1="P",MAX(0,O$2-$C938),IF(O$1="C",MAX(0,$C938-O$2)))</f>
        <v>12.69</v>
      </c>
      <c r="P938" s="103" t="n">
        <f aca="false">IF(P$1="P",MAX(0,P$2-$C938),IF(P$1="C",MAX(0,$C938-P$2)))</f>
        <v>7.69</v>
      </c>
      <c r="Q938" s="103" t="n">
        <f aca="false">IF(Q$1="P",MAX(0,Q$2-$C938),IF(Q$1="C",MAX(0,$C938-Q$2)))</f>
        <v>2.69</v>
      </c>
      <c r="R938" s="103" t="n">
        <f aca="false">IF(R$1="P",MAX(0,R$2-$C938),IF(R$1="C",MAX(0,$C938-R$2)))</f>
        <v>0</v>
      </c>
      <c r="S938" s="103" t="n">
        <f aca="false">IF(S$1="P",MAX(0,S$2-$C938),IF(S$1="C",MAX(0,$C938-S$2)))</f>
        <v>0</v>
      </c>
      <c r="T938" s="104" t="n">
        <f aca="false">A938</f>
        <v>44</v>
      </c>
      <c r="U938" s="105" t="n">
        <f aca="false">VLOOKUP($B938,Gas!$B$3:$E$2506,2)</f>
        <v>3.09</v>
      </c>
      <c r="V938" s="46" t="n">
        <f aca="false">C938/U938</f>
        <v>13.8155339805825</v>
      </c>
      <c r="W938" s="99" t="n">
        <f aca="false">VLOOKUP($B938,Gas!$B$3:$E$2506,4)</f>
        <v>0.362239490400603</v>
      </c>
    </row>
    <row r="939" customFormat="false" ht="12.75" hidden="false" customHeight="false" outlineLevel="0" collapsed="false">
      <c r="A939" s="95" t="n">
        <f aca="false">MONTH(B939)+(YEAR(B939)-1998)*12</f>
        <v>44</v>
      </c>
      <c r="B939" s="101" t="n">
        <v>37116</v>
      </c>
      <c r="C939" s="102" t="n">
        <v>37.98</v>
      </c>
      <c r="D939" s="98" t="n">
        <f aca="false">LN(C939/C938)</f>
        <v>-0.116904995385731</v>
      </c>
      <c r="E939" s="106" t="n">
        <f aca="false">STDEV(D930:D939)*SQRT(trade_day)</f>
        <v>2.02028963518612</v>
      </c>
      <c r="F939" s="97"/>
      <c r="G939" s="103" t="n">
        <f aca="false">IF(G$1="P",MAX(0,G$2-$C939),IF(G$1="C",MAX(0,$C939-G$2)))</f>
        <v>0</v>
      </c>
      <c r="H939" s="103" t="n">
        <f aca="false">IF(H$1="P",MAX(0,H$2-$C939),IF(H$1="C",MAX(0,$C939-H$2)))</f>
        <v>0</v>
      </c>
      <c r="I939" s="103" t="n">
        <f aca="false">IF(I$1="P",MAX(0,I$2-$C939),IF(I$1="C",MAX(0,$C939-I$2)))</f>
        <v>0</v>
      </c>
      <c r="J939" s="103" t="n">
        <f aca="false">IF(J$1="P",MAX(0,J$2-$C939),IF(J$1="C",MAX(0,$C939-J$2)))</f>
        <v>0</v>
      </c>
      <c r="K939" s="103" t="n">
        <f aca="false">IF(K$1="P",MAX(0,K$2-$C939),IF(K$1="C",MAX(0,$C939-K$2)))</f>
        <v>2.02</v>
      </c>
      <c r="L939" s="103" t="n">
        <f aca="false">IF(L$1="P",MAX(0,L$2-$C939),IF(L$1="C",MAX(0,$C939-L$2)))</f>
        <v>12.02</v>
      </c>
      <c r="M939" s="103" t="n">
        <f aca="false">IF(M$1="P",MAX(0,M$2-$C939),IF(M$1="C",MAX(0,$C939-M$2)))</f>
        <v>17.98</v>
      </c>
      <c r="N939" s="103" t="n">
        <f aca="false">IF(N$1="P",MAX(0,N$2-$C939),IF(N$1="C",MAX(0,$C939-N$2)))</f>
        <v>12.98</v>
      </c>
      <c r="O939" s="103" t="n">
        <f aca="false">IF(O$1="P",MAX(0,O$2-$C939),IF(O$1="C",MAX(0,$C939-O$2)))</f>
        <v>7.98</v>
      </c>
      <c r="P939" s="103" t="n">
        <f aca="false">IF(P$1="P",MAX(0,P$2-$C939),IF(P$1="C",MAX(0,$C939-P$2)))</f>
        <v>2.98</v>
      </c>
      <c r="Q939" s="103" t="n">
        <f aca="false">IF(Q$1="P",MAX(0,Q$2-$C939),IF(Q$1="C",MAX(0,$C939-Q$2)))</f>
        <v>0</v>
      </c>
      <c r="R939" s="103" t="n">
        <f aca="false">IF(R$1="P",MAX(0,R$2-$C939),IF(R$1="C",MAX(0,$C939-R$2)))</f>
        <v>0</v>
      </c>
      <c r="S939" s="103" t="n">
        <f aca="false">IF(S$1="P",MAX(0,S$2-$C939),IF(S$1="C",MAX(0,$C939-S$2)))</f>
        <v>0</v>
      </c>
      <c r="T939" s="104" t="n">
        <f aca="false">A939</f>
        <v>44</v>
      </c>
      <c r="U939" s="105" t="n">
        <f aca="false">VLOOKUP($B939,Gas!$B$3:$E$2506,2)</f>
        <v>2.98</v>
      </c>
      <c r="V939" s="46" t="n">
        <f aca="false">C939/U939</f>
        <v>12.744966442953</v>
      </c>
      <c r="W939" s="99" t="n">
        <f aca="false">VLOOKUP($B939,Gas!$B$3:$E$2506,4)</f>
        <v>0.338247677910609</v>
      </c>
    </row>
    <row r="940" customFormat="false" ht="12.75" hidden="false" customHeight="false" outlineLevel="0" collapsed="false">
      <c r="A940" s="95" t="n">
        <f aca="false">MONTH(B940)+(YEAR(B940)-1998)*12</f>
        <v>44</v>
      </c>
      <c r="B940" s="101" t="n">
        <v>37117</v>
      </c>
      <c r="C940" s="102" t="n">
        <v>33.95</v>
      </c>
      <c r="D940" s="98" t="n">
        <f aca="false">LN(C940/C939)</f>
        <v>-0.112170851379435</v>
      </c>
      <c r="E940" s="106" t="n">
        <f aca="false">STDEV(D931:D940)*SQRT(trade_day)</f>
        <v>1.87245694153628</v>
      </c>
      <c r="F940" s="97"/>
      <c r="G940" s="103" t="n">
        <f aca="false">IF(G$1="P",MAX(0,G$2-$C940),IF(G$1="C",MAX(0,$C940-G$2)))</f>
        <v>0</v>
      </c>
      <c r="H940" s="103" t="n">
        <f aca="false">IF(H$1="P",MAX(0,H$2-$C940),IF(H$1="C",MAX(0,$C940-H$2)))</f>
        <v>0</v>
      </c>
      <c r="I940" s="103" t="n">
        <f aca="false">IF(I$1="P",MAX(0,I$2-$C940),IF(I$1="C",MAX(0,$C940-I$2)))</f>
        <v>0</v>
      </c>
      <c r="J940" s="103" t="n">
        <f aca="false">IF(J$1="P",MAX(0,J$2-$C940),IF(J$1="C",MAX(0,$C940-J$2)))</f>
        <v>1.05</v>
      </c>
      <c r="K940" s="103" t="n">
        <f aca="false">IF(K$1="P",MAX(0,K$2-$C940),IF(K$1="C",MAX(0,$C940-K$2)))</f>
        <v>6.05</v>
      </c>
      <c r="L940" s="103" t="n">
        <f aca="false">IF(L$1="P",MAX(0,L$2-$C940),IF(L$1="C",MAX(0,$C940-L$2)))</f>
        <v>16.05</v>
      </c>
      <c r="M940" s="103" t="n">
        <f aca="false">IF(M$1="P",MAX(0,M$2-$C940),IF(M$1="C",MAX(0,$C940-M$2)))</f>
        <v>13.95</v>
      </c>
      <c r="N940" s="103" t="n">
        <f aca="false">IF(N$1="P",MAX(0,N$2-$C940),IF(N$1="C",MAX(0,$C940-N$2)))</f>
        <v>8.95</v>
      </c>
      <c r="O940" s="103" t="n">
        <f aca="false">IF(O$1="P",MAX(0,O$2-$C940),IF(O$1="C",MAX(0,$C940-O$2)))</f>
        <v>3.95</v>
      </c>
      <c r="P940" s="103" t="n">
        <f aca="false">IF(P$1="P",MAX(0,P$2-$C940),IF(P$1="C",MAX(0,$C940-P$2)))</f>
        <v>0</v>
      </c>
      <c r="Q940" s="103" t="n">
        <f aca="false">IF(Q$1="P",MAX(0,Q$2-$C940),IF(Q$1="C",MAX(0,$C940-Q$2)))</f>
        <v>0</v>
      </c>
      <c r="R940" s="103" t="n">
        <f aca="false">IF(R$1="P",MAX(0,R$2-$C940),IF(R$1="C",MAX(0,$C940-R$2)))</f>
        <v>0</v>
      </c>
      <c r="S940" s="103" t="n">
        <f aca="false">IF(S$1="P",MAX(0,S$2-$C940),IF(S$1="C",MAX(0,$C940-S$2)))</f>
        <v>0</v>
      </c>
      <c r="T940" s="104" t="n">
        <f aca="false">A940</f>
        <v>44</v>
      </c>
      <c r="U940" s="105" t="n">
        <f aca="false">VLOOKUP($B940,Gas!$B$3:$E$2506,2)</f>
        <v>2.995</v>
      </c>
      <c r="V940" s="46" t="n">
        <f aca="false">C940/U940</f>
        <v>11.3355592654424</v>
      </c>
      <c r="W940" s="99" t="n">
        <f aca="false">VLOOKUP($B940,Gas!$B$3:$E$2506,4)</f>
        <v>0.297135734139529</v>
      </c>
    </row>
    <row r="941" customFormat="false" ht="12.75" hidden="false" customHeight="false" outlineLevel="0" collapsed="false">
      <c r="A941" s="95" t="n">
        <f aca="false">MONTH(B941)+(YEAR(B941)-1998)*12</f>
        <v>44</v>
      </c>
      <c r="B941" s="101" t="n">
        <v>37118</v>
      </c>
      <c r="C941" s="102" t="n">
        <v>35.18</v>
      </c>
      <c r="D941" s="98" t="n">
        <f aca="false">LN(C941/C940)</f>
        <v>0.0355888853047069</v>
      </c>
      <c r="E941" s="106" t="n">
        <f aca="false">STDEV(D932:D941)*SQRT(trade_day)</f>
        <v>1.84370449753746</v>
      </c>
      <c r="F941" s="97"/>
      <c r="G941" s="103" t="n">
        <f aca="false">IF(G$1="P",MAX(0,G$2-$C941),IF(G$1="C",MAX(0,$C941-G$2)))</f>
        <v>0</v>
      </c>
      <c r="H941" s="103" t="n">
        <f aca="false">IF(H$1="P",MAX(0,H$2-$C941),IF(H$1="C",MAX(0,$C941-H$2)))</f>
        <v>0</v>
      </c>
      <c r="I941" s="103" t="n">
        <f aca="false">IF(I$1="P",MAX(0,I$2-$C941),IF(I$1="C",MAX(0,$C941-I$2)))</f>
        <v>0</v>
      </c>
      <c r="J941" s="103" t="n">
        <f aca="false">IF(J$1="P",MAX(0,J$2-$C941),IF(J$1="C",MAX(0,$C941-J$2)))</f>
        <v>0</v>
      </c>
      <c r="K941" s="103" t="n">
        <f aca="false">IF(K$1="P",MAX(0,K$2-$C941),IF(K$1="C",MAX(0,$C941-K$2)))</f>
        <v>4.82</v>
      </c>
      <c r="L941" s="103" t="n">
        <f aca="false">IF(L$1="P",MAX(0,L$2-$C941),IF(L$1="C",MAX(0,$C941-L$2)))</f>
        <v>14.82</v>
      </c>
      <c r="M941" s="103" t="n">
        <f aca="false">IF(M$1="P",MAX(0,M$2-$C941),IF(M$1="C",MAX(0,$C941-M$2)))</f>
        <v>15.18</v>
      </c>
      <c r="N941" s="103" t="n">
        <f aca="false">IF(N$1="P",MAX(0,N$2-$C941),IF(N$1="C",MAX(0,$C941-N$2)))</f>
        <v>10.18</v>
      </c>
      <c r="O941" s="103" t="n">
        <f aca="false">IF(O$1="P",MAX(0,O$2-$C941),IF(O$1="C",MAX(0,$C941-O$2)))</f>
        <v>5.18</v>
      </c>
      <c r="P941" s="103" t="n">
        <f aca="false">IF(P$1="P",MAX(0,P$2-$C941),IF(P$1="C",MAX(0,$C941-P$2)))</f>
        <v>0.18</v>
      </c>
      <c r="Q941" s="103" t="n">
        <f aca="false">IF(Q$1="P",MAX(0,Q$2-$C941),IF(Q$1="C",MAX(0,$C941-Q$2)))</f>
        <v>0</v>
      </c>
      <c r="R941" s="103" t="n">
        <f aca="false">IF(R$1="P",MAX(0,R$2-$C941),IF(R$1="C",MAX(0,$C941-R$2)))</f>
        <v>0</v>
      </c>
      <c r="S941" s="103" t="n">
        <f aca="false">IF(S$1="P",MAX(0,S$2-$C941),IF(S$1="C",MAX(0,$C941-S$2)))</f>
        <v>0</v>
      </c>
      <c r="T941" s="104" t="n">
        <f aca="false">A941</f>
        <v>44</v>
      </c>
      <c r="U941" s="105" t="n">
        <f aca="false">VLOOKUP($B941,Gas!$B$3:$E$2506,2)</f>
        <v>3.03</v>
      </c>
      <c r="V941" s="46" t="n">
        <f aca="false">C941/U941</f>
        <v>11.6105610561056</v>
      </c>
      <c r="W941" s="99" t="n">
        <f aca="false">VLOOKUP($B941,Gas!$B$3:$E$2506,4)</f>
        <v>0.308360038307648</v>
      </c>
    </row>
    <row r="942" customFormat="false" ht="12.75" hidden="false" customHeight="false" outlineLevel="0" collapsed="false">
      <c r="A942" s="95" t="n">
        <f aca="false">MONTH(B942)+(YEAR(B942)-1998)*12</f>
        <v>44</v>
      </c>
      <c r="B942" s="101" t="n">
        <v>37119</v>
      </c>
      <c r="C942" s="102" t="n">
        <v>33.22</v>
      </c>
      <c r="D942" s="98" t="n">
        <f aca="false">LN(C942/C941)</f>
        <v>-0.0573256351242633</v>
      </c>
      <c r="E942" s="106" t="n">
        <f aca="false">STDEV(D933:D942)*SQRT(trade_day)</f>
        <v>1.82244506510334</v>
      </c>
      <c r="F942" s="97"/>
      <c r="G942" s="103" t="n">
        <f aca="false">IF(G$1="P",MAX(0,G$2-$C942),IF(G$1="C",MAX(0,$C942-G$2)))</f>
        <v>0</v>
      </c>
      <c r="H942" s="103" t="n">
        <f aca="false">IF(H$1="P",MAX(0,H$2-$C942),IF(H$1="C",MAX(0,$C942-H$2)))</f>
        <v>0</v>
      </c>
      <c r="I942" s="103" t="n">
        <f aca="false">IF(I$1="P",MAX(0,I$2-$C942),IF(I$1="C",MAX(0,$C942-I$2)))</f>
        <v>0</v>
      </c>
      <c r="J942" s="103" t="n">
        <f aca="false">IF(J$1="P",MAX(0,J$2-$C942),IF(J$1="C",MAX(0,$C942-J$2)))</f>
        <v>1.78</v>
      </c>
      <c r="K942" s="103" t="n">
        <f aca="false">IF(K$1="P",MAX(0,K$2-$C942),IF(K$1="C",MAX(0,$C942-K$2)))</f>
        <v>6.78</v>
      </c>
      <c r="L942" s="103" t="n">
        <f aca="false">IF(L$1="P",MAX(0,L$2-$C942),IF(L$1="C",MAX(0,$C942-L$2)))</f>
        <v>16.78</v>
      </c>
      <c r="M942" s="103" t="n">
        <f aca="false">IF(M$1="P",MAX(0,M$2-$C942),IF(M$1="C",MAX(0,$C942-M$2)))</f>
        <v>13.22</v>
      </c>
      <c r="N942" s="103" t="n">
        <f aca="false">IF(N$1="P",MAX(0,N$2-$C942),IF(N$1="C",MAX(0,$C942-N$2)))</f>
        <v>8.22</v>
      </c>
      <c r="O942" s="103" t="n">
        <f aca="false">IF(O$1="P",MAX(0,O$2-$C942),IF(O$1="C",MAX(0,$C942-O$2)))</f>
        <v>3.22</v>
      </c>
      <c r="P942" s="103" t="n">
        <f aca="false">IF(P$1="P",MAX(0,P$2-$C942),IF(P$1="C",MAX(0,$C942-P$2)))</f>
        <v>0</v>
      </c>
      <c r="Q942" s="103" t="n">
        <f aca="false">IF(Q$1="P",MAX(0,Q$2-$C942),IF(Q$1="C",MAX(0,$C942-Q$2)))</f>
        <v>0</v>
      </c>
      <c r="R942" s="103" t="n">
        <f aca="false">IF(R$1="P",MAX(0,R$2-$C942),IF(R$1="C",MAX(0,$C942-R$2)))</f>
        <v>0</v>
      </c>
      <c r="S942" s="103" t="n">
        <f aca="false">IF(S$1="P",MAX(0,S$2-$C942),IF(S$1="C",MAX(0,$C942-S$2)))</f>
        <v>0</v>
      </c>
      <c r="T942" s="104" t="n">
        <f aca="false">A942</f>
        <v>44</v>
      </c>
      <c r="U942" s="105" t="n">
        <f aca="false">VLOOKUP($B942,Gas!$B$3:$E$2506,2)</f>
        <v>3.145</v>
      </c>
      <c r="V942" s="46" t="n">
        <f aca="false">C942/U942</f>
        <v>10.5627980922099</v>
      </c>
      <c r="W942" s="99" t="n">
        <f aca="false">VLOOKUP($B942,Gas!$B$3:$E$2506,4)</f>
        <v>0.384991105750358</v>
      </c>
    </row>
    <row r="943" customFormat="false" ht="12.75" hidden="false" customHeight="false" outlineLevel="0" collapsed="false">
      <c r="A943" s="95" t="n">
        <f aca="false">MONTH(B943)+(YEAR(B943)-1998)*12</f>
        <v>44</v>
      </c>
      <c r="B943" s="101" t="n">
        <v>37120</v>
      </c>
      <c r="C943" s="102" t="n">
        <v>32.63</v>
      </c>
      <c r="D943" s="98" t="n">
        <f aca="false">LN(C943/C942)</f>
        <v>-0.0179199935799195</v>
      </c>
      <c r="E943" s="106" t="n">
        <f aca="false">STDEV(D934:D943)*SQRT(trade_day)</f>
        <v>1.80598500827423</v>
      </c>
      <c r="F943" s="97"/>
      <c r="G943" s="103" t="n">
        <f aca="false">IF(G$1="P",MAX(0,G$2-$C943),IF(G$1="C",MAX(0,$C943-G$2)))</f>
        <v>0</v>
      </c>
      <c r="H943" s="103" t="n">
        <f aca="false">IF(H$1="P",MAX(0,H$2-$C943),IF(H$1="C",MAX(0,$C943-H$2)))</f>
        <v>0</v>
      </c>
      <c r="I943" s="103" t="n">
        <f aca="false">IF(I$1="P",MAX(0,I$2-$C943),IF(I$1="C",MAX(0,$C943-I$2)))</f>
        <v>0</v>
      </c>
      <c r="J943" s="103" t="n">
        <f aca="false">IF(J$1="P",MAX(0,J$2-$C943),IF(J$1="C",MAX(0,$C943-J$2)))</f>
        <v>2.37</v>
      </c>
      <c r="K943" s="103" t="n">
        <f aca="false">IF(K$1="P",MAX(0,K$2-$C943),IF(K$1="C",MAX(0,$C943-K$2)))</f>
        <v>7.37</v>
      </c>
      <c r="L943" s="103" t="n">
        <f aca="false">IF(L$1="P",MAX(0,L$2-$C943),IF(L$1="C",MAX(0,$C943-L$2)))</f>
        <v>17.37</v>
      </c>
      <c r="M943" s="103" t="n">
        <f aca="false">IF(M$1="P",MAX(0,M$2-$C943),IF(M$1="C",MAX(0,$C943-M$2)))</f>
        <v>12.63</v>
      </c>
      <c r="N943" s="103" t="n">
        <f aca="false">IF(N$1="P",MAX(0,N$2-$C943),IF(N$1="C",MAX(0,$C943-N$2)))</f>
        <v>7.63</v>
      </c>
      <c r="O943" s="103" t="n">
        <f aca="false">IF(O$1="P",MAX(0,O$2-$C943),IF(O$1="C",MAX(0,$C943-O$2)))</f>
        <v>2.63</v>
      </c>
      <c r="P943" s="103" t="n">
        <f aca="false">IF(P$1="P",MAX(0,P$2-$C943),IF(P$1="C",MAX(0,$C943-P$2)))</f>
        <v>0</v>
      </c>
      <c r="Q943" s="103" t="n">
        <f aca="false">IF(Q$1="P",MAX(0,Q$2-$C943),IF(Q$1="C",MAX(0,$C943-Q$2)))</f>
        <v>0</v>
      </c>
      <c r="R943" s="103" t="n">
        <f aca="false">IF(R$1="P",MAX(0,R$2-$C943),IF(R$1="C",MAX(0,$C943-R$2)))</f>
        <v>0</v>
      </c>
      <c r="S943" s="103" t="n">
        <f aca="false">IF(S$1="P",MAX(0,S$2-$C943),IF(S$1="C",MAX(0,$C943-S$2)))</f>
        <v>0</v>
      </c>
      <c r="T943" s="104" t="n">
        <f aca="false">A943</f>
        <v>44</v>
      </c>
      <c r="U943" s="105" t="n">
        <f aca="false">VLOOKUP($B943,Gas!$B$3:$E$2506,2)</f>
        <v>3.44</v>
      </c>
      <c r="V943" s="46" t="n">
        <f aca="false">C943/U943</f>
        <v>9.48546511627907</v>
      </c>
      <c r="W943" s="99" t="n">
        <f aca="false">VLOOKUP($B943,Gas!$B$3:$E$2506,4)</f>
        <v>0.648466145931698</v>
      </c>
    </row>
    <row r="944" customFormat="false" ht="12.75" hidden="false" customHeight="false" outlineLevel="0" collapsed="false">
      <c r="A944" s="95" t="n">
        <f aca="false">MONTH(B944)+(YEAR(B944)-1998)*12</f>
        <v>44</v>
      </c>
      <c r="B944" s="101" t="n">
        <v>37123</v>
      </c>
      <c r="C944" s="102" t="n">
        <v>34.77</v>
      </c>
      <c r="D944" s="98" t="n">
        <f aca="false">LN(C944/C943)</f>
        <v>0.0635228354145409</v>
      </c>
      <c r="E944" s="106" t="n">
        <f aca="false">STDEV(D935:D944)*SQRT(trade_day)</f>
        <v>1.86397322066114</v>
      </c>
      <c r="F944" s="97"/>
      <c r="G944" s="103" t="n">
        <f aca="false">IF(G$1="P",MAX(0,G$2-$C944),IF(G$1="C",MAX(0,$C944-G$2)))</f>
        <v>0</v>
      </c>
      <c r="H944" s="103" t="n">
        <f aca="false">IF(H$1="P",MAX(0,H$2-$C944),IF(H$1="C",MAX(0,$C944-H$2)))</f>
        <v>0</v>
      </c>
      <c r="I944" s="103" t="n">
        <f aca="false">IF(I$1="P",MAX(0,I$2-$C944),IF(I$1="C",MAX(0,$C944-I$2)))</f>
        <v>0</v>
      </c>
      <c r="J944" s="103" t="n">
        <f aca="false">IF(J$1="P",MAX(0,J$2-$C944),IF(J$1="C",MAX(0,$C944-J$2)))</f>
        <v>0.229999999999997</v>
      </c>
      <c r="K944" s="103" t="n">
        <f aca="false">IF(K$1="P",MAX(0,K$2-$C944),IF(K$1="C",MAX(0,$C944-K$2)))</f>
        <v>5.23</v>
      </c>
      <c r="L944" s="103" t="n">
        <f aca="false">IF(L$1="P",MAX(0,L$2-$C944),IF(L$1="C",MAX(0,$C944-L$2)))</f>
        <v>15.23</v>
      </c>
      <c r="M944" s="103" t="n">
        <f aca="false">IF(M$1="P",MAX(0,M$2-$C944),IF(M$1="C",MAX(0,$C944-M$2)))</f>
        <v>14.77</v>
      </c>
      <c r="N944" s="103" t="n">
        <f aca="false">IF(N$1="P",MAX(0,N$2-$C944),IF(N$1="C",MAX(0,$C944-N$2)))</f>
        <v>9.77</v>
      </c>
      <c r="O944" s="103" t="n">
        <f aca="false">IF(O$1="P",MAX(0,O$2-$C944),IF(O$1="C",MAX(0,$C944-O$2)))</f>
        <v>4.77</v>
      </c>
      <c r="P944" s="103" t="n">
        <f aca="false">IF(P$1="P",MAX(0,P$2-$C944),IF(P$1="C",MAX(0,$C944-P$2)))</f>
        <v>0</v>
      </c>
      <c r="Q944" s="103" t="n">
        <f aca="false">IF(Q$1="P",MAX(0,Q$2-$C944),IF(Q$1="C",MAX(0,$C944-Q$2)))</f>
        <v>0</v>
      </c>
      <c r="R944" s="103" t="n">
        <f aca="false">IF(R$1="P",MAX(0,R$2-$C944),IF(R$1="C",MAX(0,$C944-R$2)))</f>
        <v>0</v>
      </c>
      <c r="S944" s="103" t="n">
        <f aca="false">IF(S$1="P",MAX(0,S$2-$C944),IF(S$1="C",MAX(0,$C944-S$2)))</f>
        <v>0</v>
      </c>
      <c r="T944" s="104" t="n">
        <f aca="false">A944</f>
        <v>44</v>
      </c>
      <c r="U944" s="105" t="n">
        <f aca="false">VLOOKUP($B944,Gas!$B$3:$E$2506,2)</f>
        <v>3.23</v>
      </c>
      <c r="V944" s="46" t="n">
        <f aca="false">C944/U944</f>
        <v>10.7647058823529</v>
      </c>
      <c r="W944" s="99" t="n">
        <f aca="false">VLOOKUP($B944,Gas!$B$3:$E$2506,4)</f>
        <v>0.771370698356037</v>
      </c>
    </row>
    <row r="945" customFormat="false" ht="12.75" hidden="false" customHeight="false" outlineLevel="0" collapsed="false">
      <c r="A945" s="95" t="n">
        <f aca="false">MONTH(B945)+(YEAR(B945)-1998)*12</f>
        <v>44</v>
      </c>
      <c r="B945" s="101" t="n">
        <v>37124</v>
      </c>
      <c r="C945" s="102" t="n">
        <v>33.49</v>
      </c>
      <c r="D945" s="98" t="n">
        <f aca="false">LN(C945/C944)</f>
        <v>-0.0375080592136569</v>
      </c>
      <c r="E945" s="106" t="n">
        <f aca="false">STDEV(D936:D945)*SQRT(trade_day)</f>
        <v>1.17665159872571</v>
      </c>
      <c r="F945" s="97"/>
      <c r="G945" s="103" t="n">
        <f aca="false">IF(G$1="P",MAX(0,G$2-$C945),IF(G$1="C",MAX(0,$C945-G$2)))</f>
        <v>0</v>
      </c>
      <c r="H945" s="103" t="n">
        <f aca="false">IF(H$1="P",MAX(0,H$2-$C945),IF(H$1="C",MAX(0,$C945-H$2)))</f>
        <v>0</v>
      </c>
      <c r="I945" s="103" t="n">
        <f aca="false">IF(I$1="P",MAX(0,I$2-$C945),IF(I$1="C",MAX(0,$C945-I$2)))</f>
        <v>0</v>
      </c>
      <c r="J945" s="103" t="n">
        <f aca="false">IF(J$1="P",MAX(0,J$2-$C945),IF(J$1="C",MAX(0,$C945-J$2)))</f>
        <v>1.51</v>
      </c>
      <c r="K945" s="103" t="n">
        <f aca="false">IF(K$1="P",MAX(0,K$2-$C945),IF(K$1="C",MAX(0,$C945-K$2)))</f>
        <v>6.51</v>
      </c>
      <c r="L945" s="103" t="n">
        <f aca="false">IF(L$1="P",MAX(0,L$2-$C945),IF(L$1="C",MAX(0,$C945-L$2)))</f>
        <v>16.51</v>
      </c>
      <c r="M945" s="103" t="n">
        <f aca="false">IF(M$1="P",MAX(0,M$2-$C945),IF(M$1="C",MAX(0,$C945-M$2)))</f>
        <v>13.49</v>
      </c>
      <c r="N945" s="103" t="n">
        <f aca="false">IF(N$1="P",MAX(0,N$2-$C945),IF(N$1="C",MAX(0,$C945-N$2)))</f>
        <v>8.49</v>
      </c>
      <c r="O945" s="103" t="n">
        <f aca="false">IF(O$1="P",MAX(0,O$2-$C945),IF(O$1="C",MAX(0,$C945-O$2)))</f>
        <v>3.49</v>
      </c>
      <c r="P945" s="103" t="n">
        <f aca="false">IF(P$1="P",MAX(0,P$2-$C945),IF(P$1="C",MAX(0,$C945-P$2)))</f>
        <v>0</v>
      </c>
      <c r="Q945" s="103" t="n">
        <f aca="false">IF(Q$1="P",MAX(0,Q$2-$C945),IF(Q$1="C",MAX(0,$C945-Q$2)))</f>
        <v>0</v>
      </c>
      <c r="R945" s="103" t="n">
        <f aca="false">IF(R$1="P",MAX(0,R$2-$C945),IF(R$1="C",MAX(0,$C945-R$2)))</f>
        <v>0</v>
      </c>
      <c r="S945" s="103" t="n">
        <f aca="false">IF(S$1="P",MAX(0,S$2-$C945),IF(S$1="C",MAX(0,$C945-S$2)))</f>
        <v>0</v>
      </c>
      <c r="T945" s="104" t="n">
        <f aca="false">A945</f>
        <v>44</v>
      </c>
      <c r="U945" s="105" t="n">
        <f aca="false">VLOOKUP($B945,Gas!$B$3:$E$2506,2)</f>
        <v>3.16</v>
      </c>
      <c r="V945" s="46" t="n">
        <f aca="false">C945/U945</f>
        <v>10.5981012658228</v>
      </c>
      <c r="W945" s="99" t="n">
        <f aca="false">VLOOKUP($B945,Gas!$B$3:$E$2506,4)</f>
        <v>0.745123278155602</v>
      </c>
    </row>
    <row r="946" customFormat="false" ht="12.75" hidden="false" customHeight="false" outlineLevel="0" collapsed="false">
      <c r="A946" s="95" t="n">
        <f aca="false">MONTH(B946)+(YEAR(B946)-1998)*12</f>
        <v>44</v>
      </c>
      <c r="B946" s="101" t="n">
        <v>37125</v>
      </c>
      <c r="C946" s="102" t="n">
        <v>36.82</v>
      </c>
      <c r="D946" s="98" t="n">
        <f aca="false">LN(C946/C945)</f>
        <v>0.0947942889988185</v>
      </c>
      <c r="E946" s="106" t="n">
        <f aca="false">STDEV(D937:D946)*SQRT(trade_day)</f>
        <v>1.36559194294087</v>
      </c>
      <c r="F946" s="97"/>
      <c r="G946" s="103" t="n">
        <f aca="false">IF(G$1="P",MAX(0,G$2-$C946),IF(G$1="C",MAX(0,$C946-G$2)))</f>
        <v>0</v>
      </c>
      <c r="H946" s="103" t="n">
        <f aca="false">IF(H$1="P",MAX(0,H$2-$C946),IF(H$1="C",MAX(0,$C946-H$2)))</f>
        <v>0</v>
      </c>
      <c r="I946" s="103" t="n">
        <f aca="false">IF(I$1="P",MAX(0,I$2-$C946),IF(I$1="C",MAX(0,$C946-I$2)))</f>
        <v>0</v>
      </c>
      <c r="J946" s="103" t="n">
        <f aca="false">IF(J$1="P",MAX(0,J$2-$C946),IF(J$1="C",MAX(0,$C946-J$2)))</f>
        <v>0</v>
      </c>
      <c r="K946" s="103" t="n">
        <f aca="false">IF(K$1="P",MAX(0,K$2-$C946),IF(K$1="C",MAX(0,$C946-K$2)))</f>
        <v>3.18</v>
      </c>
      <c r="L946" s="103" t="n">
        <f aca="false">IF(L$1="P",MAX(0,L$2-$C946),IF(L$1="C",MAX(0,$C946-L$2)))</f>
        <v>13.18</v>
      </c>
      <c r="M946" s="103" t="n">
        <f aca="false">IF(M$1="P",MAX(0,M$2-$C946),IF(M$1="C",MAX(0,$C946-M$2)))</f>
        <v>16.82</v>
      </c>
      <c r="N946" s="103" t="n">
        <f aca="false">IF(N$1="P",MAX(0,N$2-$C946),IF(N$1="C",MAX(0,$C946-N$2)))</f>
        <v>11.82</v>
      </c>
      <c r="O946" s="103" t="n">
        <f aca="false">IF(O$1="P",MAX(0,O$2-$C946),IF(O$1="C",MAX(0,$C946-O$2)))</f>
        <v>6.82</v>
      </c>
      <c r="P946" s="103" t="n">
        <f aca="false">IF(P$1="P",MAX(0,P$2-$C946),IF(P$1="C",MAX(0,$C946-P$2)))</f>
        <v>1.82</v>
      </c>
      <c r="Q946" s="103" t="n">
        <f aca="false">IF(Q$1="P",MAX(0,Q$2-$C946),IF(Q$1="C",MAX(0,$C946-Q$2)))</f>
        <v>0</v>
      </c>
      <c r="R946" s="103" t="n">
        <f aca="false">IF(R$1="P",MAX(0,R$2-$C946),IF(R$1="C",MAX(0,$C946-R$2)))</f>
        <v>0</v>
      </c>
      <c r="S946" s="103" t="n">
        <f aca="false">IF(S$1="P",MAX(0,S$2-$C946),IF(S$1="C",MAX(0,$C946-S$2)))</f>
        <v>0</v>
      </c>
      <c r="T946" s="104" t="n">
        <f aca="false">A946</f>
        <v>44</v>
      </c>
      <c r="U946" s="105" t="n">
        <f aca="false">VLOOKUP($B946,Gas!$B$3:$E$2506,2)</f>
        <v>3.165</v>
      </c>
      <c r="V946" s="46" t="n">
        <f aca="false">C946/U946</f>
        <v>11.6334913112164</v>
      </c>
      <c r="W946" s="99" t="n">
        <f aca="false">VLOOKUP($B946,Gas!$B$3:$E$2506,4)</f>
        <v>0.74467968403342</v>
      </c>
    </row>
    <row r="947" customFormat="false" ht="12.75" hidden="false" customHeight="false" outlineLevel="0" collapsed="false">
      <c r="A947" s="95" t="n">
        <f aca="false">MONTH(B947)+(YEAR(B947)-1998)*12</f>
        <v>44</v>
      </c>
      <c r="B947" s="101" t="n">
        <v>37126</v>
      </c>
      <c r="C947" s="102" t="n">
        <v>39.75</v>
      </c>
      <c r="D947" s="98" t="n">
        <f aca="false">LN(C947/C946)</f>
        <v>0.0765686652954091</v>
      </c>
      <c r="E947" s="106" t="n">
        <f aca="false">STDEV(D938:D947)*SQRT(trade_day)</f>
        <v>1.21618177352351</v>
      </c>
      <c r="F947" s="97"/>
      <c r="G947" s="103" t="n">
        <f aca="false">IF(G$1="P",MAX(0,G$2-$C947),IF(G$1="C",MAX(0,$C947-G$2)))</f>
        <v>0</v>
      </c>
      <c r="H947" s="103" t="n">
        <f aca="false">IF(H$1="P",MAX(0,H$2-$C947),IF(H$1="C",MAX(0,$C947-H$2)))</f>
        <v>0</v>
      </c>
      <c r="I947" s="103" t="n">
        <f aca="false">IF(I$1="P",MAX(0,I$2-$C947),IF(I$1="C",MAX(0,$C947-I$2)))</f>
        <v>0</v>
      </c>
      <c r="J947" s="103" t="n">
        <f aca="false">IF(J$1="P",MAX(0,J$2-$C947),IF(J$1="C",MAX(0,$C947-J$2)))</f>
        <v>0</v>
      </c>
      <c r="K947" s="103" t="n">
        <f aca="false">IF(K$1="P",MAX(0,K$2-$C947),IF(K$1="C",MAX(0,$C947-K$2)))</f>
        <v>0.25</v>
      </c>
      <c r="L947" s="103" t="n">
        <f aca="false">IF(L$1="P",MAX(0,L$2-$C947),IF(L$1="C",MAX(0,$C947-L$2)))</f>
        <v>10.25</v>
      </c>
      <c r="M947" s="103" t="n">
        <f aca="false">IF(M$1="P",MAX(0,M$2-$C947),IF(M$1="C",MAX(0,$C947-M$2)))</f>
        <v>19.75</v>
      </c>
      <c r="N947" s="103" t="n">
        <f aca="false">IF(N$1="P",MAX(0,N$2-$C947),IF(N$1="C",MAX(0,$C947-N$2)))</f>
        <v>14.75</v>
      </c>
      <c r="O947" s="103" t="n">
        <f aca="false">IF(O$1="P",MAX(0,O$2-$C947),IF(O$1="C",MAX(0,$C947-O$2)))</f>
        <v>9.75</v>
      </c>
      <c r="P947" s="103" t="n">
        <f aca="false">IF(P$1="P",MAX(0,P$2-$C947),IF(P$1="C",MAX(0,$C947-P$2)))</f>
        <v>4.75</v>
      </c>
      <c r="Q947" s="103" t="n">
        <f aca="false">IF(Q$1="P",MAX(0,Q$2-$C947),IF(Q$1="C",MAX(0,$C947-Q$2)))</f>
        <v>0</v>
      </c>
      <c r="R947" s="103" t="n">
        <f aca="false">IF(R$1="P",MAX(0,R$2-$C947),IF(R$1="C",MAX(0,$C947-R$2)))</f>
        <v>0</v>
      </c>
      <c r="S947" s="103" t="n">
        <f aca="false">IF(S$1="P",MAX(0,S$2-$C947),IF(S$1="C",MAX(0,$C947-S$2)))</f>
        <v>0</v>
      </c>
      <c r="T947" s="104" t="n">
        <f aca="false">A947</f>
        <v>44</v>
      </c>
      <c r="U947" s="105" t="n">
        <f aca="false">VLOOKUP($B947,Gas!$B$3:$E$2506,2)</f>
        <v>3.19</v>
      </c>
      <c r="V947" s="46" t="n">
        <f aca="false">C947/U947</f>
        <v>12.4608150470219</v>
      </c>
      <c r="W947" s="99" t="n">
        <f aca="false">VLOOKUP($B947,Gas!$B$3:$E$2506,4)</f>
        <v>0.743615231138479</v>
      </c>
    </row>
    <row r="948" customFormat="false" ht="12.75" hidden="false" customHeight="false" outlineLevel="0" collapsed="false">
      <c r="A948" s="95" t="n">
        <f aca="false">MONTH(B948)+(YEAR(B948)-1998)*12</f>
        <v>44</v>
      </c>
      <c r="B948" s="101" t="n">
        <v>37127</v>
      </c>
      <c r="C948" s="102" t="n">
        <v>39.47</v>
      </c>
      <c r="D948" s="98" t="n">
        <f aca="false">LN(C948/C947)</f>
        <v>-0.00706895142558514</v>
      </c>
      <c r="E948" s="106" t="n">
        <f aca="false">STDEV(D939:D948)*SQRT(trade_day)</f>
        <v>1.188470828084</v>
      </c>
      <c r="F948" s="97"/>
      <c r="G948" s="103" t="n">
        <f aca="false">IF(G$1="P",MAX(0,G$2-$C948),IF(G$1="C",MAX(0,$C948-G$2)))</f>
        <v>0</v>
      </c>
      <c r="H948" s="103" t="n">
        <f aca="false">IF(H$1="P",MAX(0,H$2-$C948),IF(H$1="C",MAX(0,$C948-H$2)))</f>
        <v>0</v>
      </c>
      <c r="I948" s="103" t="n">
        <f aca="false">IF(I$1="P",MAX(0,I$2-$C948),IF(I$1="C",MAX(0,$C948-I$2)))</f>
        <v>0</v>
      </c>
      <c r="J948" s="103" t="n">
        <f aca="false">IF(J$1="P",MAX(0,J$2-$C948),IF(J$1="C",MAX(0,$C948-J$2)))</f>
        <v>0</v>
      </c>
      <c r="K948" s="103" t="n">
        <f aca="false">IF(K$1="P",MAX(0,K$2-$C948),IF(K$1="C",MAX(0,$C948-K$2)))</f>
        <v>0.530000000000001</v>
      </c>
      <c r="L948" s="103" t="n">
        <f aca="false">IF(L$1="P",MAX(0,L$2-$C948),IF(L$1="C",MAX(0,$C948-L$2)))</f>
        <v>10.53</v>
      </c>
      <c r="M948" s="103" t="n">
        <f aca="false">IF(M$1="P",MAX(0,M$2-$C948),IF(M$1="C",MAX(0,$C948-M$2)))</f>
        <v>19.47</v>
      </c>
      <c r="N948" s="103" t="n">
        <f aca="false">IF(N$1="P",MAX(0,N$2-$C948),IF(N$1="C",MAX(0,$C948-N$2)))</f>
        <v>14.47</v>
      </c>
      <c r="O948" s="103" t="n">
        <f aca="false">IF(O$1="P",MAX(0,O$2-$C948),IF(O$1="C",MAX(0,$C948-O$2)))</f>
        <v>9.47</v>
      </c>
      <c r="P948" s="103" t="n">
        <f aca="false">IF(P$1="P",MAX(0,P$2-$C948),IF(P$1="C",MAX(0,$C948-P$2)))</f>
        <v>4.47</v>
      </c>
      <c r="Q948" s="103" t="n">
        <f aca="false">IF(Q$1="P",MAX(0,Q$2-$C948),IF(Q$1="C",MAX(0,$C948-Q$2)))</f>
        <v>0</v>
      </c>
      <c r="R948" s="103" t="n">
        <f aca="false">IF(R$1="P",MAX(0,R$2-$C948),IF(R$1="C",MAX(0,$C948-R$2)))</f>
        <v>0</v>
      </c>
      <c r="S948" s="103" t="n">
        <f aca="false">IF(S$1="P",MAX(0,S$2-$C948),IF(S$1="C",MAX(0,$C948-S$2)))</f>
        <v>0</v>
      </c>
      <c r="T948" s="104" t="n">
        <f aca="false">A948</f>
        <v>44</v>
      </c>
      <c r="U948" s="105" t="n">
        <f aca="false">VLOOKUP($B948,Gas!$B$3:$E$2506,2)</f>
        <v>2.86</v>
      </c>
      <c r="V948" s="46" t="n">
        <f aca="false">C948/U948</f>
        <v>13.8006993006993</v>
      </c>
      <c r="W948" s="99" t="n">
        <f aca="false">VLOOKUP($B948,Gas!$B$3:$E$2506,4)</f>
        <v>1.02260684097979</v>
      </c>
    </row>
    <row r="949" customFormat="false" ht="12.75" hidden="false" customHeight="false" outlineLevel="0" collapsed="false">
      <c r="A949" s="95" t="n">
        <f aca="false">MONTH(B949)+(YEAR(B949)-1998)*12</f>
        <v>44</v>
      </c>
      <c r="B949" s="101" t="n">
        <v>37130</v>
      </c>
      <c r="C949" s="102" t="n">
        <v>35.59</v>
      </c>
      <c r="D949" s="98" t="n">
        <f aca="false">LN(C949/C948)</f>
        <v>-0.103476190152654</v>
      </c>
      <c r="E949" s="106" t="n">
        <f aca="false">STDEV(D940:D949)*SQRT(trade_day)</f>
        <v>1.15568405728885</v>
      </c>
      <c r="F949" s="97"/>
      <c r="G949" s="103" t="n">
        <f aca="false">IF(G$1="P",MAX(0,G$2-$C949),IF(G$1="C",MAX(0,$C949-G$2)))</f>
        <v>0</v>
      </c>
      <c r="H949" s="103" t="n">
        <f aca="false">IF(H$1="P",MAX(0,H$2-$C949),IF(H$1="C",MAX(0,$C949-H$2)))</f>
        <v>0</v>
      </c>
      <c r="I949" s="103" t="n">
        <f aca="false">IF(I$1="P",MAX(0,I$2-$C949),IF(I$1="C",MAX(0,$C949-I$2)))</f>
        <v>0</v>
      </c>
      <c r="J949" s="103" t="n">
        <f aca="false">IF(J$1="P",MAX(0,J$2-$C949),IF(J$1="C",MAX(0,$C949-J$2)))</f>
        <v>0</v>
      </c>
      <c r="K949" s="103" t="n">
        <f aca="false">IF(K$1="P",MAX(0,K$2-$C949),IF(K$1="C",MAX(0,$C949-K$2)))</f>
        <v>4.41</v>
      </c>
      <c r="L949" s="103" t="n">
        <f aca="false">IF(L$1="P",MAX(0,L$2-$C949),IF(L$1="C",MAX(0,$C949-L$2)))</f>
        <v>14.41</v>
      </c>
      <c r="M949" s="103" t="n">
        <f aca="false">IF(M$1="P",MAX(0,M$2-$C949),IF(M$1="C",MAX(0,$C949-M$2)))</f>
        <v>15.59</v>
      </c>
      <c r="N949" s="103" t="n">
        <f aca="false">IF(N$1="P",MAX(0,N$2-$C949),IF(N$1="C",MAX(0,$C949-N$2)))</f>
        <v>10.59</v>
      </c>
      <c r="O949" s="103" t="n">
        <f aca="false">IF(O$1="P",MAX(0,O$2-$C949),IF(O$1="C",MAX(0,$C949-O$2)))</f>
        <v>5.59</v>
      </c>
      <c r="P949" s="103" t="n">
        <f aca="false">IF(P$1="P",MAX(0,P$2-$C949),IF(P$1="C",MAX(0,$C949-P$2)))</f>
        <v>0.590000000000003</v>
      </c>
      <c r="Q949" s="103" t="n">
        <f aca="false">IF(Q$1="P",MAX(0,Q$2-$C949),IF(Q$1="C",MAX(0,$C949-Q$2)))</f>
        <v>0</v>
      </c>
      <c r="R949" s="103" t="n">
        <f aca="false">IF(R$1="P",MAX(0,R$2-$C949),IF(R$1="C",MAX(0,$C949-R$2)))</f>
        <v>0</v>
      </c>
      <c r="S949" s="103" t="n">
        <f aca="false">IF(S$1="P",MAX(0,S$2-$C949),IF(S$1="C",MAX(0,$C949-S$2)))</f>
        <v>0</v>
      </c>
      <c r="T949" s="104" t="n">
        <f aca="false">A949</f>
        <v>44</v>
      </c>
      <c r="U949" s="105" t="n">
        <f aca="false">VLOOKUP($B949,Gas!$B$3:$E$2506,2)</f>
        <v>2.77</v>
      </c>
      <c r="V949" s="46" t="n">
        <f aca="false">C949/U949</f>
        <v>12.8483754512635</v>
      </c>
      <c r="W949" s="99" t="n">
        <f aca="false">VLOOKUP($B949,Gas!$B$3:$E$2506,4)</f>
        <v>0.719546014624343</v>
      </c>
    </row>
    <row r="950" customFormat="false" ht="12.75" hidden="false" customHeight="false" outlineLevel="0" collapsed="false">
      <c r="A950" s="95" t="n">
        <f aca="false">MONTH(B950)+(YEAR(B950)-1998)*12</f>
        <v>44</v>
      </c>
      <c r="B950" s="101" t="n">
        <v>37131</v>
      </c>
      <c r="C950" s="102" t="n">
        <v>32.71</v>
      </c>
      <c r="D950" s="98" t="n">
        <f aca="false">LN(C950/C949)</f>
        <v>-0.0843838579718088</v>
      </c>
      <c r="E950" s="106" t="n">
        <f aca="false">STDEV(D941:D950)*SQRT(trade_day)</f>
        <v>1.09168740560984</v>
      </c>
      <c r="F950" s="97"/>
      <c r="G950" s="103" t="n">
        <f aca="false">IF(G$1="P",MAX(0,G$2-$C950),IF(G$1="C",MAX(0,$C950-G$2)))</f>
        <v>0</v>
      </c>
      <c r="H950" s="103" t="n">
        <f aca="false">IF(H$1="P",MAX(0,H$2-$C950),IF(H$1="C",MAX(0,$C950-H$2)))</f>
        <v>0</v>
      </c>
      <c r="I950" s="103" t="n">
        <f aca="false">IF(I$1="P",MAX(0,I$2-$C950),IF(I$1="C",MAX(0,$C950-I$2)))</f>
        <v>0</v>
      </c>
      <c r="J950" s="103" t="n">
        <f aca="false">IF(J$1="P",MAX(0,J$2-$C950),IF(J$1="C",MAX(0,$C950-J$2)))</f>
        <v>2.29</v>
      </c>
      <c r="K950" s="103" t="n">
        <f aca="false">IF(K$1="P",MAX(0,K$2-$C950),IF(K$1="C",MAX(0,$C950-K$2)))</f>
        <v>7.29</v>
      </c>
      <c r="L950" s="103" t="n">
        <f aca="false">IF(L$1="P",MAX(0,L$2-$C950),IF(L$1="C",MAX(0,$C950-L$2)))</f>
        <v>17.29</v>
      </c>
      <c r="M950" s="103" t="n">
        <f aca="false">IF(M$1="P",MAX(0,M$2-$C950),IF(M$1="C",MAX(0,$C950-M$2)))</f>
        <v>12.71</v>
      </c>
      <c r="N950" s="103" t="n">
        <f aca="false">IF(N$1="P",MAX(0,N$2-$C950),IF(N$1="C",MAX(0,$C950-N$2)))</f>
        <v>7.71</v>
      </c>
      <c r="O950" s="103" t="n">
        <f aca="false">IF(O$1="P",MAX(0,O$2-$C950),IF(O$1="C",MAX(0,$C950-O$2)))</f>
        <v>2.71</v>
      </c>
      <c r="P950" s="103" t="n">
        <f aca="false">IF(P$1="P",MAX(0,P$2-$C950),IF(P$1="C",MAX(0,$C950-P$2)))</f>
        <v>0</v>
      </c>
      <c r="Q950" s="103" t="n">
        <f aca="false">IF(Q$1="P",MAX(0,Q$2-$C950),IF(Q$1="C",MAX(0,$C950-Q$2)))</f>
        <v>0</v>
      </c>
      <c r="R950" s="103" t="n">
        <f aca="false">IF(R$1="P",MAX(0,R$2-$C950),IF(R$1="C",MAX(0,$C950-R$2)))</f>
        <v>0</v>
      </c>
      <c r="S950" s="103" t="n">
        <f aca="false">IF(S$1="P",MAX(0,S$2-$C950),IF(S$1="C",MAX(0,$C950-S$2)))</f>
        <v>0</v>
      </c>
      <c r="T950" s="104" t="n">
        <f aca="false">A950</f>
        <v>44</v>
      </c>
      <c r="U950" s="105" t="n">
        <f aca="false">VLOOKUP($B950,Gas!$B$3:$E$2506,2)</f>
        <v>2.59</v>
      </c>
      <c r="V950" s="46" t="n">
        <f aca="false">C950/U950</f>
        <v>12.6293436293436</v>
      </c>
      <c r="W950" s="99" t="n">
        <f aca="false">VLOOKUP($B950,Gas!$B$3:$E$2506,4)</f>
        <v>0.729705032598545</v>
      </c>
      <c r="X950" s="0" t="n">
        <f aca="false">CORREL(W929:W950,E929:E950)</f>
        <v>-0.478601399430718</v>
      </c>
    </row>
    <row r="951" customFormat="false" ht="12.75" hidden="false" customHeight="false" outlineLevel="0" collapsed="false">
      <c r="A951" s="95" t="n">
        <f aca="false">MONTH(B951)+(YEAR(B951)-1998)*12</f>
        <v>44</v>
      </c>
      <c r="B951" s="101" t="n">
        <v>37132</v>
      </c>
      <c r="C951" s="102" t="n">
        <v>34.85</v>
      </c>
      <c r="D951" s="98" t="n">
        <f aca="false">LN(C951/C950)</f>
        <v>0.0633722956562403</v>
      </c>
      <c r="E951" s="106" t="n">
        <f aca="false">STDEV(D942:D951)*SQRT(trade_day)</f>
        <v>1.12772103650741</v>
      </c>
      <c r="F951" s="97"/>
      <c r="G951" s="103" t="n">
        <f aca="false">IF(G$1="P",MAX(0,G$2-$C951),IF(G$1="C",MAX(0,$C951-G$2)))</f>
        <v>0</v>
      </c>
      <c r="H951" s="103" t="n">
        <f aca="false">IF(H$1="P",MAX(0,H$2-$C951),IF(H$1="C",MAX(0,$C951-H$2)))</f>
        <v>0</v>
      </c>
      <c r="I951" s="103" t="n">
        <f aca="false">IF(I$1="P",MAX(0,I$2-$C951),IF(I$1="C",MAX(0,$C951-I$2)))</f>
        <v>0</v>
      </c>
      <c r="J951" s="103" t="n">
        <f aca="false">IF(J$1="P",MAX(0,J$2-$C951),IF(J$1="C",MAX(0,$C951-J$2)))</f>
        <v>0.149999999999999</v>
      </c>
      <c r="K951" s="103" t="n">
        <f aca="false">IF(K$1="P",MAX(0,K$2-$C951),IF(K$1="C",MAX(0,$C951-K$2)))</f>
        <v>5.15</v>
      </c>
      <c r="L951" s="103" t="n">
        <f aca="false">IF(L$1="P",MAX(0,L$2-$C951),IF(L$1="C",MAX(0,$C951-L$2)))</f>
        <v>15.15</v>
      </c>
      <c r="M951" s="103" t="n">
        <f aca="false">IF(M$1="P",MAX(0,M$2-$C951),IF(M$1="C",MAX(0,$C951-M$2)))</f>
        <v>14.85</v>
      </c>
      <c r="N951" s="103" t="n">
        <f aca="false">IF(N$1="P",MAX(0,N$2-$C951),IF(N$1="C",MAX(0,$C951-N$2)))</f>
        <v>9.85</v>
      </c>
      <c r="O951" s="103" t="n">
        <f aca="false">IF(O$1="P",MAX(0,O$2-$C951),IF(O$1="C",MAX(0,$C951-O$2)))</f>
        <v>4.85</v>
      </c>
      <c r="P951" s="103" t="n">
        <f aca="false">IF(P$1="P",MAX(0,P$2-$C951),IF(P$1="C",MAX(0,$C951-P$2)))</f>
        <v>0</v>
      </c>
      <c r="Q951" s="103" t="n">
        <f aca="false">IF(Q$1="P",MAX(0,Q$2-$C951),IF(Q$1="C",MAX(0,$C951-Q$2)))</f>
        <v>0</v>
      </c>
      <c r="R951" s="103" t="n">
        <f aca="false">IF(R$1="P",MAX(0,R$2-$C951),IF(R$1="C",MAX(0,$C951-R$2)))</f>
        <v>0</v>
      </c>
      <c r="S951" s="103" t="n">
        <f aca="false">IF(S$1="P",MAX(0,S$2-$C951),IF(S$1="C",MAX(0,$C951-S$2)))</f>
        <v>0</v>
      </c>
      <c r="T951" s="104" t="n">
        <f aca="false">A951</f>
        <v>44</v>
      </c>
      <c r="U951" s="105" t="n">
        <f aca="false">VLOOKUP($B951,Gas!$B$3:$E$2506,2)</f>
        <v>2.555</v>
      </c>
      <c r="V951" s="46" t="n">
        <f aca="false">C951/U951</f>
        <v>13.6399217221135</v>
      </c>
      <c r="W951" s="99" t="n">
        <f aca="false">VLOOKUP($B951,Gas!$B$3:$E$2506,4)</f>
        <v>0.717535082006715</v>
      </c>
    </row>
    <row r="952" customFormat="false" ht="12.75" hidden="false" customHeight="false" outlineLevel="0" collapsed="false">
      <c r="A952" s="95" t="n">
        <f aca="false">MONTH(B952)+(YEAR(B952)-1998)*12</f>
        <v>44</v>
      </c>
      <c r="B952" s="101" t="n">
        <v>37133</v>
      </c>
      <c r="C952" s="102" t="n">
        <v>33</v>
      </c>
      <c r="D952" s="98" t="n">
        <f aca="false">LN(C952/C951)</f>
        <v>-0.0545455757400527</v>
      </c>
      <c r="E952" s="106" t="n">
        <f aca="false">STDEV(D943:D952)*SQRT(trade_day)</f>
        <v>1.12393936682333</v>
      </c>
      <c r="F952" s="97"/>
      <c r="G952" s="103" t="n">
        <f aca="false">IF(G$1="P",MAX(0,G$2-$C952),IF(G$1="C",MAX(0,$C952-G$2)))</f>
        <v>0</v>
      </c>
      <c r="H952" s="103" t="n">
        <f aca="false">IF(H$1="P",MAX(0,H$2-$C952),IF(H$1="C",MAX(0,$C952-H$2)))</f>
        <v>0</v>
      </c>
      <c r="I952" s="103" t="n">
        <f aca="false">IF(I$1="P",MAX(0,I$2-$C952),IF(I$1="C",MAX(0,$C952-I$2)))</f>
        <v>0</v>
      </c>
      <c r="J952" s="103" t="n">
        <f aca="false">IF(J$1="P",MAX(0,J$2-$C952),IF(J$1="C",MAX(0,$C952-J$2)))</f>
        <v>2</v>
      </c>
      <c r="K952" s="103" t="n">
        <f aca="false">IF(K$1="P",MAX(0,K$2-$C952),IF(K$1="C",MAX(0,$C952-K$2)))</f>
        <v>7</v>
      </c>
      <c r="L952" s="103" t="n">
        <f aca="false">IF(L$1="P",MAX(0,L$2-$C952),IF(L$1="C",MAX(0,$C952-L$2)))</f>
        <v>17</v>
      </c>
      <c r="M952" s="103" t="n">
        <f aca="false">IF(M$1="P",MAX(0,M$2-$C952),IF(M$1="C",MAX(0,$C952-M$2)))</f>
        <v>13</v>
      </c>
      <c r="N952" s="103" t="n">
        <f aca="false">IF(N$1="P",MAX(0,N$2-$C952),IF(N$1="C",MAX(0,$C952-N$2)))</f>
        <v>8</v>
      </c>
      <c r="O952" s="103" t="n">
        <f aca="false">IF(O$1="P",MAX(0,O$2-$C952),IF(O$1="C",MAX(0,$C952-O$2)))</f>
        <v>3</v>
      </c>
      <c r="P952" s="103" t="n">
        <f aca="false">IF(P$1="P",MAX(0,P$2-$C952),IF(P$1="C",MAX(0,$C952-P$2)))</f>
        <v>0</v>
      </c>
      <c r="Q952" s="103" t="n">
        <f aca="false">IF(Q$1="P",MAX(0,Q$2-$C952),IF(Q$1="C",MAX(0,$C952-Q$2)))</f>
        <v>0</v>
      </c>
      <c r="R952" s="103" t="n">
        <f aca="false">IF(R$1="P",MAX(0,R$2-$C952),IF(R$1="C",MAX(0,$C952-R$2)))</f>
        <v>0</v>
      </c>
      <c r="S952" s="103" t="n">
        <f aca="false">IF(S$1="P",MAX(0,S$2-$C952),IF(S$1="C",MAX(0,$C952-S$2)))</f>
        <v>0</v>
      </c>
      <c r="T952" s="104" t="n">
        <f aca="false">A952</f>
        <v>44</v>
      </c>
      <c r="U952" s="105" t="n">
        <f aca="false">VLOOKUP($B952,Gas!$B$3:$E$2506,2)</f>
        <v>2.445</v>
      </c>
      <c r="V952" s="46" t="n">
        <f aca="false">C952/U952</f>
        <v>13.4969325153374</v>
      </c>
      <c r="W952" s="99" t="n">
        <f aca="false">VLOOKUP($B952,Gas!$B$3:$E$2506,4)</f>
        <v>0.708423933791154</v>
      </c>
    </row>
    <row r="953" customFormat="false" ht="12.75" hidden="false" customHeight="false" outlineLevel="0" collapsed="false">
      <c r="A953" s="95" t="n">
        <f aca="false">MONTH(B953)+(YEAR(B953)-1998)*12</f>
        <v>44</v>
      </c>
      <c r="B953" s="101" t="n">
        <v>37134</v>
      </c>
      <c r="C953" s="102" t="n">
        <v>28.93</v>
      </c>
      <c r="D953" s="98" t="n">
        <f aca="false">LN(C953/C952)</f>
        <v>-0.131628442478436</v>
      </c>
      <c r="E953" s="106" t="n">
        <f aca="false">STDEV(D944:D953)*SQRT(trade_day)</f>
        <v>1.30210812665138</v>
      </c>
      <c r="F953" s="97"/>
      <c r="G953" s="103" t="n">
        <f aca="false">IF(G$1="P",MAX(0,G$2-$C953),IF(G$1="C",MAX(0,$C953-G$2)))</f>
        <v>0</v>
      </c>
      <c r="H953" s="103" t="n">
        <f aca="false">IF(H$1="P",MAX(0,H$2-$C953),IF(H$1="C",MAX(0,$C953-H$2)))</f>
        <v>0</v>
      </c>
      <c r="I953" s="103" t="n">
        <f aca="false">IF(I$1="P",MAX(0,I$2-$C953),IF(I$1="C",MAX(0,$C953-I$2)))</f>
        <v>1.07</v>
      </c>
      <c r="J953" s="103" t="n">
        <f aca="false">IF(J$1="P",MAX(0,J$2-$C953),IF(J$1="C",MAX(0,$C953-J$2)))</f>
        <v>6.07</v>
      </c>
      <c r="K953" s="103" t="n">
        <f aca="false">IF(K$1="P",MAX(0,K$2-$C953),IF(K$1="C",MAX(0,$C953-K$2)))</f>
        <v>11.07</v>
      </c>
      <c r="L953" s="103" t="n">
        <f aca="false">IF(L$1="P",MAX(0,L$2-$C953),IF(L$1="C",MAX(0,$C953-L$2)))</f>
        <v>21.07</v>
      </c>
      <c r="M953" s="103" t="n">
        <f aca="false">IF(M$1="P",MAX(0,M$2-$C953),IF(M$1="C",MAX(0,$C953-M$2)))</f>
        <v>8.93</v>
      </c>
      <c r="N953" s="103" t="n">
        <f aca="false">IF(N$1="P",MAX(0,N$2-$C953),IF(N$1="C",MAX(0,$C953-N$2)))</f>
        <v>3.93</v>
      </c>
      <c r="O953" s="103" t="n">
        <f aca="false">IF(O$1="P",MAX(0,O$2-$C953),IF(O$1="C",MAX(0,$C953-O$2)))</f>
        <v>0</v>
      </c>
      <c r="P953" s="103" t="n">
        <f aca="false">IF(P$1="P",MAX(0,P$2-$C953),IF(P$1="C",MAX(0,$C953-P$2)))</f>
        <v>0</v>
      </c>
      <c r="Q953" s="103" t="n">
        <f aca="false">IF(Q$1="P",MAX(0,Q$2-$C953),IF(Q$1="C",MAX(0,$C953-Q$2)))</f>
        <v>0</v>
      </c>
      <c r="R953" s="103" t="n">
        <f aca="false">IF(R$1="P",MAX(0,R$2-$C953),IF(R$1="C",MAX(0,$C953-R$2)))</f>
        <v>0</v>
      </c>
      <c r="S953" s="103" t="n">
        <f aca="false">IF(S$1="P",MAX(0,S$2-$C953),IF(S$1="C",MAX(0,$C953-S$2)))</f>
        <v>0</v>
      </c>
      <c r="T953" s="104" t="n">
        <f aca="false">A953</f>
        <v>44</v>
      </c>
      <c r="U953" s="105" t="n">
        <f aca="false">VLOOKUP($B953,Gas!$B$3:$E$2506,2)</f>
        <v>2.46</v>
      </c>
      <c r="V953" s="46" t="n">
        <f aca="false">C953/U953</f>
        <v>11.760162601626</v>
      </c>
      <c r="W953" s="99" t="n">
        <f aca="false">VLOOKUP($B953,Gas!$B$3:$E$2506,4)</f>
        <v>0.737579045912471</v>
      </c>
    </row>
    <row r="954" customFormat="false" ht="12.75" hidden="false" customHeight="false" outlineLevel="0" collapsed="false">
      <c r="A954" s="95" t="n">
        <f aca="false">MONTH(B954)+(YEAR(B954)-1998)*12</f>
        <v>45</v>
      </c>
      <c r="B954" s="107" t="n">
        <v>37138</v>
      </c>
      <c r="C954" s="97" t="n">
        <v>24.57</v>
      </c>
      <c r="D954" s="98" t="n">
        <f aca="false">LN(C954/C953)</f>
        <v>-0.163352932454956</v>
      </c>
      <c r="E954" s="106" t="n">
        <f aca="false">STDEV(D945:D954)*SQRT(trade_day)</f>
        <v>1.42476327162212</v>
      </c>
      <c r="F954" s="97"/>
      <c r="G954" s="103" t="n">
        <f aca="false">IF(G$1="P",MAX(0,G$2-$C954),IF(G$1="C",MAX(0,$C954-G$2)))</f>
        <v>0</v>
      </c>
      <c r="H954" s="103" t="n">
        <f aca="false">IF(H$1="P",MAX(0,H$2-$C954),IF(H$1="C",MAX(0,$C954-H$2)))</f>
        <v>0.43</v>
      </c>
      <c r="I954" s="103" t="n">
        <f aca="false">IF(I$1="P",MAX(0,I$2-$C954),IF(I$1="C",MAX(0,$C954-I$2)))</f>
        <v>5.43</v>
      </c>
      <c r="J954" s="103" t="n">
        <f aca="false">IF(J$1="P",MAX(0,J$2-$C954),IF(J$1="C",MAX(0,$C954-J$2)))</f>
        <v>10.43</v>
      </c>
      <c r="K954" s="103" t="n">
        <f aca="false">IF(K$1="P",MAX(0,K$2-$C954),IF(K$1="C",MAX(0,$C954-K$2)))</f>
        <v>15.43</v>
      </c>
      <c r="L954" s="103" t="n">
        <f aca="false">IF(L$1="P",MAX(0,L$2-$C954),IF(L$1="C",MAX(0,$C954-L$2)))</f>
        <v>25.43</v>
      </c>
      <c r="M954" s="103" t="n">
        <f aca="false">IF(M$1="P",MAX(0,M$2-$C954),IF(M$1="C",MAX(0,$C954-M$2)))</f>
        <v>4.57</v>
      </c>
      <c r="N954" s="103" t="n">
        <f aca="false">IF(N$1="P",MAX(0,N$2-$C954),IF(N$1="C",MAX(0,$C954-N$2)))</f>
        <v>0</v>
      </c>
      <c r="O954" s="103" t="n">
        <f aca="false">IF(O$1="P",MAX(0,O$2-$C954),IF(O$1="C",MAX(0,$C954-O$2)))</f>
        <v>0</v>
      </c>
      <c r="P954" s="103" t="n">
        <f aca="false">IF(P$1="P",MAX(0,P$2-$C954),IF(P$1="C",MAX(0,$C954-P$2)))</f>
        <v>0</v>
      </c>
      <c r="Q954" s="103" t="n">
        <f aca="false">IF(Q$1="P",MAX(0,Q$2-$C954),IF(Q$1="C",MAX(0,$C954-Q$2)))</f>
        <v>0</v>
      </c>
      <c r="R954" s="103" t="n">
        <f aca="false">IF(R$1="P",MAX(0,R$2-$C954),IF(R$1="C",MAX(0,$C954-R$2)))</f>
        <v>0</v>
      </c>
      <c r="S954" s="103" t="n">
        <f aca="false">IF(S$1="P",MAX(0,S$2-$C954),IF(S$1="C",MAX(0,$C954-S$2)))</f>
        <v>0</v>
      </c>
      <c r="T954" s="104" t="n">
        <f aca="false">A954</f>
        <v>45</v>
      </c>
      <c r="U954" s="105" t="n">
        <f aca="false">VLOOKUP($B954,Gas!$B$3:$E$2506,2)</f>
        <v>2.15</v>
      </c>
      <c r="V954" s="46" t="n">
        <f aca="false">C954/U954</f>
        <v>11.4279069767442</v>
      </c>
      <c r="W954" s="99" t="n">
        <f aca="false">VLOOKUP($B954,Gas!$B$3:$E$2506,4)</f>
        <v>0.86374279855346</v>
      </c>
    </row>
    <row r="955" customFormat="false" ht="12.75" hidden="false" customHeight="false" outlineLevel="0" collapsed="false">
      <c r="A955" s="95" t="n">
        <f aca="false">MONTH(B955)+(YEAR(B955)-1998)*12</f>
        <v>45</v>
      </c>
      <c r="B955" s="107" t="n">
        <v>37139</v>
      </c>
      <c r="C955" s="97" t="n">
        <v>22.39</v>
      </c>
      <c r="D955" s="98" t="n">
        <f aca="false">LN(C955/C954)</f>
        <v>-0.0929117559224242</v>
      </c>
      <c r="E955" s="106" t="n">
        <f aca="false">STDEV(D946:D955)*SQRT(trade_day)</f>
        <v>1.45439415824905</v>
      </c>
      <c r="F955" s="97"/>
      <c r="G955" s="103" t="n">
        <f aca="false">IF(G$1="P",MAX(0,G$2-$C955),IF(G$1="C",MAX(0,$C955-G$2)))</f>
        <v>0</v>
      </c>
      <c r="H955" s="103" t="n">
        <f aca="false">IF(H$1="P",MAX(0,H$2-$C955),IF(H$1="C",MAX(0,$C955-H$2)))</f>
        <v>2.61</v>
      </c>
      <c r="I955" s="103" t="n">
        <f aca="false">IF(I$1="P",MAX(0,I$2-$C955),IF(I$1="C",MAX(0,$C955-I$2)))</f>
        <v>7.61</v>
      </c>
      <c r="J955" s="103" t="n">
        <f aca="false">IF(J$1="P",MAX(0,J$2-$C955),IF(J$1="C",MAX(0,$C955-J$2)))</f>
        <v>12.61</v>
      </c>
      <c r="K955" s="103" t="n">
        <f aca="false">IF(K$1="P",MAX(0,K$2-$C955),IF(K$1="C",MAX(0,$C955-K$2)))</f>
        <v>17.61</v>
      </c>
      <c r="L955" s="103" t="n">
        <f aca="false">IF(L$1="P",MAX(0,L$2-$C955),IF(L$1="C",MAX(0,$C955-L$2)))</f>
        <v>27.61</v>
      </c>
      <c r="M955" s="103" t="n">
        <f aca="false">IF(M$1="P",MAX(0,M$2-$C955),IF(M$1="C",MAX(0,$C955-M$2)))</f>
        <v>2.39</v>
      </c>
      <c r="N955" s="103" t="n">
        <f aca="false">IF(N$1="P",MAX(0,N$2-$C955),IF(N$1="C",MAX(0,$C955-N$2)))</f>
        <v>0</v>
      </c>
      <c r="O955" s="103" t="n">
        <f aca="false">IF(O$1="P",MAX(0,O$2-$C955),IF(O$1="C",MAX(0,$C955-O$2)))</f>
        <v>0</v>
      </c>
      <c r="P955" s="103" t="n">
        <f aca="false">IF(P$1="P",MAX(0,P$2-$C955),IF(P$1="C",MAX(0,$C955-P$2)))</f>
        <v>0</v>
      </c>
      <c r="Q955" s="103" t="n">
        <f aca="false">IF(Q$1="P",MAX(0,Q$2-$C955),IF(Q$1="C",MAX(0,$C955-Q$2)))</f>
        <v>0</v>
      </c>
      <c r="R955" s="103" t="n">
        <f aca="false">IF(R$1="P",MAX(0,R$2-$C955),IF(R$1="C",MAX(0,$C955-R$2)))</f>
        <v>0</v>
      </c>
      <c r="S955" s="103" t="n">
        <f aca="false">IF(S$1="P",MAX(0,S$2-$C955),IF(S$1="C",MAX(0,$C955-S$2)))</f>
        <v>0</v>
      </c>
      <c r="T955" s="104" t="n">
        <f aca="false">A955</f>
        <v>45</v>
      </c>
      <c r="U955" s="105" t="n">
        <f aca="false">VLOOKUP($B955,Gas!$B$3:$E$2506,2)</f>
        <v>2.2</v>
      </c>
      <c r="V955" s="46" t="n">
        <f aca="false">C955/U955</f>
        <v>10.1772727272727</v>
      </c>
      <c r="W955" s="99" t="n">
        <f aca="false">VLOOKUP($B955,Gas!$B$3:$E$2506,4)</f>
        <v>0.901437925998155</v>
      </c>
    </row>
    <row r="956" customFormat="false" ht="12.75" hidden="false" customHeight="false" outlineLevel="0" collapsed="false">
      <c r="A956" s="95" t="n">
        <f aca="false">MONTH(B956)+(YEAR(B956)-1998)*12</f>
        <v>45</v>
      </c>
      <c r="B956" s="107" t="n">
        <v>37140</v>
      </c>
      <c r="C956" s="97" t="n">
        <v>20.82</v>
      </c>
      <c r="D956" s="98" t="n">
        <f aca="false">LN(C956/C955)</f>
        <v>-0.0727003674238406</v>
      </c>
      <c r="E956" s="106" t="n">
        <f aca="false">STDEV(D947:D956)*SQRT(trade_day)</f>
        <v>1.2489509870788</v>
      </c>
      <c r="F956" s="97"/>
      <c r="G956" s="103" t="n">
        <f aca="false">IF(G$1="P",MAX(0,G$2-$C956),IF(G$1="C",MAX(0,$C956-G$2)))</f>
        <v>0</v>
      </c>
      <c r="H956" s="103" t="n">
        <f aca="false">IF(H$1="P",MAX(0,H$2-$C956),IF(H$1="C",MAX(0,$C956-H$2)))</f>
        <v>4.18</v>
      </c>
      <c r="I956" s="103" t="n">
        <f aca="false">IF(I$1="P",MAX(0,I$2-$C956),IF(I$1="C",MAX(0,$C956-I$2)))</f>
        <v>9.18</v>
      </c>
      <c r="J956" s="103" t="n">
        <f aca="false">IF(J$1="P",MAX(0,J$2-$C956),IF(J$1="C",MAX(0,$C956-J$2)))</f>
        <v>14.18</v>
      </c>
      <c r="K956" s="103" t="n">
        <f aca="false">IF(K$1="P",MAX(0,K$2-$C956),IF(K$1="C",MAX(0,$C956-K$2)))</f>
        <v>19.18</v>
      </c>
      <c r="L956" s="103" t="n">
        <f aca="false">IF(L$1="P",MAX(0,L$2-$C956),IF(L$1="C",MAX(0,$C956-L$2)))</f>
        <v>29.18</v>
      </c>
      <c r="M956" s="103" t="n">
        <f aca="false">IF(M$1="P",MAX(0,M$2-$C956),IF(M$1="C",MAX(0,$C956-M$2)))</f>
        <v>0.82</v>
      </c>
      <c r="N956" s="103" t="n">
        <f aca="false">IF(N$1="P",MAX(0,N$2-$C956),IF(N$1="C",MAX(0,$C956-N$2)))</f>
        <v>0</v>
      </c>
      <c r="O956" s="103" t="n">
        <f aca="false">IF(O$1="P",MAX(0,O$2-$C956),IF(O$1="C",MAX(0,$C956-O$2)))</f>
        <v>0</v>
      </c>
      <c r="P956" s="103" t="n">
        <f aca="false">IF(P$1="P",MAX(0,P$2-$C956),IF(P$1="C",MAX(0,$C956-P$2)))</f>
        <v>0</v>
      </c>
      <c r="Q956" s="103" t="n">
        <f aca="false">IF(Q$1="P",MAX(0,Q$2-$C956),IF(Q$1="C",MAX(0,$C956-Q$2)))</f>
        <v>0</v>
      </c>
      <c r="R956" s="103" t="n">
        <f aca="false">IF(R$1="P",MAX(0,R$2-$C956),IF(R$1="C",MAX(0,$C956-R$2)))</f>
        <v>0</v>
      </c>
      <c r="S956" s="103" t="n">
        <f aca="false">IF(S$1="P",MAX(0,S$2-$C956),IF(S$1="C",MAX(0,$C956-S$2)))</f>
        <v>0</v>
      </c>
      <c r="T956" s="104" t="n">
        <f aca="false">A956</f>
        <v>45</v>
      </c>
      <c r="U956" s="105" t="n">
        <f aca="false">VLOOKUP($B956,Gas!$B$3:$E$2506,2)</f>
        <v>2.335</v>
      </c>
      <c r="V956" s="46" t="n">
        <f aca="false">C956/U956</f>
        <v>8.91648822269807</v>
      </c>
      <c r="W956" s="99" t="n">
        <f aca="false">VLOOKUP($B956,Gas!$B$3:$E$2506,4)</f>
        <v>1.02632211290975</v>
      </c>
    </row>
    <row r="957" customFormat="false" ht="12.75" hidden="false" customHeight="false" outlineLevel="0" collapsed="false">
      <c r="A957" s="95" t="n">
        <f aca="false">MONTH(B957)+(YEAR(B957)-1998)*12</f>
        <v>45</v>
      </c>
      <c r="B957" s="107" t="n">
        <v>37141</v>
      </c>
      <c r="C957" s="97" t="n">
        <v>22.78</v>
      </c>
      <c r="D957" s="98" t="n">
        <f aca="false">LN(C957/C956)</f>
        <v>0.0899688948322132</v>
      </c>
      <c r="E957" s="106" t="n">
        <f aca="false">STDEV(D948:D957)*SQRT(trade_day)</f>
        <v>1.28988888630418</v>
      </c>
      <c r="F957" s="97"/>
      <c r="G957" s="103" t="n">
        <f aca="false">IF(G$1="P",MAX(0,G$2-$C957),IF(G$1="C",MAX(0,$C957-G$2)))</f>
        <v>0</v>
      </c>
      <c r="H957" s="103" t="n">
        <f aca="false">IF(H$1="P",MAX(0,H$2-$C957),IF(H$1="C",MAX(0,$C957-H$2)))</f>
        <v>2.22</v>
      </c>
      <c r="I957" s="103" t="n">
        <f aca="false">IF(I$1="P",MAX(0,I$2-$C957),IF(I$1="C",MAX(0,$C957-I$2)))</f>
        <v>7.22</v>
      </c>
      <c r="J957" s="103" t="n">
        <f aca="false">IF(J$1="P",MAX(0,J$2-$C957),IF(J$1="C",MAX(0,$C957-J$2)))</f>
        <v>12.22</v>
      </c>
      <c r="K957" s="103" t="n">
        <f aca="false">IF(K$1="P",MAX(0,K$2-$C957),IF(K$1="C",MAX(0,$C957-K$2)))</f>
        <v>17.22</v>
      </c>
      <c r="L957" s="103" t="n">
        <f aca="false">IF(L$1="P",MAX(0,L$2-$C957),IF(L$1="C",MAX(0,$C957-L$2)))</f>
        <v>27.22</v>
      </c>
      <c r="M957" s="103" t="n">
        <f aca="false">IF(M$1="P",MAX(0,M$2-$C957),IF(M$1="C",MAX(0,$C957-M$2)))</f>
        <v>2.78</v>
      </c>
      <c r="N957" s="103" t="n">
        <f aca="false">IF(N$1="P",MAX(0,N$2-$C957),IF(N$1="C",MAX(0,$C957-N$2)))</f>
        <v>0</v>
      </c>
      <c r="O957" s="103" t="n">
        <f aca="false">IF(O$1="P",MAX(0,O$2-$C957),IF(O$1="C",MAX(0,$C957-O$2)))</f>
        <v>0</v>
      </c>
      <c r="P957" s="103" t="n">
        <f aca="false">IF(P$1="P",MAX(0,P$2-$C957),IF(P$1="C",MAX(0,$C957-P$2)))</f>
        <v>0</v>
      </c>
      <c r="Q957" s="103" t="n">
        <f aca="false">IF(Q$1="P",MAX(0,Q$2-$C957),IF(Q$1="C",MAX(0,$C957-Q$2)))</f>
        <v>0</v>
      </c>
      <c r="R957" s="103" t="n">
        <f aca="false">IF(R$1="P",MAX(0,R$2-$C957),IF(R$1="C",MAX(0,$C957-R$2)))</f>
        <v>0</v>
      </c>
      <c r="S957" s="103" t="n">
        <f aca="false">IF(S$1="P",MAX(0,S$2-$C957),IF(S$1="C",MAX(0,$C957-S$2)))</f>
        <v>0</v>
      </c>
      <c r="T957" s="104" t="n">
        <f aca="false">A957</f>
        <v>45</v>
      </c>
      <c r="U957" s="105" t="n">
        <f aca="false">VLOOKUP($B957,Gas!$B$3:$E$2506,2)</f>
        <v>2.4</v>
      </c>
      <c r="V957" s="46" t="n">
        <f aca="false">C957/U957</f>
        <v>9.49166666666667</v>
      </c>
      <c r="W957" s="99" t="n">
        <f aca="false">VLOOKUP($B957,Gas!$B$3:$E$2506,4)</f>
        <v>0.997820068828805</v>
      </c>
    </row>
    <row r="958" customFormat="false" ht="12.75" hidden="false" customHeight="false" outlineLevel="0" collapsed="false">
      <c r="A958" s="95" t="n">
        <f aca="false">MONTH(B958)+(YEAR(B958)-1998)*12</f>
        <v>45</v>
      </c>
      <c r="B958" s="107" t="n">
        <v>37144</v>
      </c>
      <c r="C958" s="97" t="n">
        <v>22.08</v>
      </c>
      <c r="D958" s="98" t="n">
        <f aca="false">LN(C958/C957)</f>
        <v>-0.0312107366101417</v>
      </c>
      <c r="E958" s="106" t="n">
        <f aca="false">STDEV(D949:D958)*SQRT(trade_day)</f>
        <v>1.27011658987073</v>
      </c>
      <c r="F958" s="97"/>
      <c r="G958" s="103" t="n">
        <f aca="false">IF(G$1="P",MAX(0,G$2-$C958),IF(G$1="C",MAX(0,$C958-G$2)))</f>
        <v>0</v>
      </c>
      <c r="H958" s="103" t="n">
        <f aca="false">IF(H$1="P",MAX(0,H$2-$C958),IF(H$1="C",MAX(0,$C958-H$2)))</f>
        <v>2.92</v>
      </c>
      <c r="I958" s="103" t="n">
        <f aca="false">IF(I$1="P",MAX(0,I$2-$C958),IF(I$1="C",MAX(0,$C958-I$2)))</f>
        <v>7.92</v>
      </c>
      <c r="J958" s="103" t="n">
        <f aca="false">IF(J$1="P",MAX(0,J$2-$C958),IF(J$1="C",MAX(0,$C958-J$2)))</f>
        <v>12.92</v>
      </c>
      <c r="K958" s="103" t="n">
        <f aca="false">IF(K$1="P",MAX(0,K$2-$C958),IF(K$1="C",MAX(0,$C958-K$2)))</f>
        <v>17.92</v>
      </c>
      <c r="L958" s="103" t="n">
        <f aca="false">IF(L$1="P",MAX(0,L$2-$C958),IF(L$1="C",MAX(0,$C958-L$2)))</f>
        <v>27.92</v>
      </c>
      <c r="M958" s="103" t="n">
        <f aca="false">IF(M$1="P",MAX(0,M$2-$C958),IF(M$1="C",MAX(0,$C958-M$2)))</f>
        <v>2.08</v>
      </c>
      <c r="N958" s="103" t="n">
        <f aca="false">IF(N$1="P",MAX(0,N$2-$C958),IF(N$1="C",MAX(0,$C958-N$2)))</f>
        <v>0</v>
      </c>
      <c r="O958" s="103" t="n">
        <f aca="false">IF(O$1="P",MAX(0,O$2-$C958),IF(O$1="C",MAX(0,$C958-O$2)))</f>
        <v>0</v>
      </c>
      <c r="P958" s="103" t="n">
        <f aca="false">IF(P$1="P",MAX(0,P$2-$C958),IF(P$1="C",MAX(0,$C958-P$2)))</f>
        <v>0</v>
      </c>
      <c r="Q958" s="103" t="n">
        <f aca="false">IF(Q$1="P",MAX(0,Q$2-$C958),IF(Q$1="C",MAX(0,$C958-Q$2)))</f>
        <v>0</v>
      </c>
      <c r="R958" s="103" t="n">
        <f aca="false">IF(R$1="P",MAX(0,R$2-$C958),IF(R$1="C",MAX(0,$C958-R$2)))</f>
        <v>0</v>
      </c>
      <c r="S958" s="103" t="n">
        <f aca="false">IF(S$1="P",MAX(0,S$2-$C958),IF(S$1="C",MAX(0,$C958-S$2)))</f>
        <v>0</v>
      </c>
      <c r="T958" s="104" t="n">
        <f aca="false">A958</f>
        <v>45</v>
      </c>
      <c r="U958" s="105" t="n">
        <f aca="false">VLOOKUP($B958,Gas!$B$3:$E$2506,2)</f>
        <v>2.345</v>
      </c>
      <c r="V958" s="46" t="n">
        <f aca="false">C958/U958</f>
        <v>9.41577825159915</v>
      </c>
      <c r="W958" s="99" t="n">
        <f aca="false">VLOOKUP($B958,Gas!$B$3:$E$2506,4)</f>
        <v>0.97165972644985</v>
      </c>
    </row>
    <row r="959" customFormat="false" ht="12.75" hidden="false" customHeight="false" outlineLevel="0" collapsed="false">
      <c r="A959" s="95" t="n">
        <f aca="false">MONTH(B959)+(YEAR(B959)-1998)*12</f>
        <v>45</v>
      </c>
      <c r="B959" s="107" t="n">
        <v>37145</v>
      </c>
      <c r="C959" s="97" t="n">
        <v>21.06</v>
      </c>
      <c r="D959" s="98" t="n">
        <f aca="false">LN(C959/C958)</f>
        <v>-0.0472967147030652</v>
      </c>
      <c r="E959" s="106" t="n">
        <f aca="false">STDEV(D950:D959)*SQRT(trade_day)</f>
        <v>1.2451649247278</v>
      </c>
      <c r="F959" s="97"/>
      <c r="G959" s="103" t="n">
        <f aca="false">IF(G$1="P",MAX(0,G$2-$C959),IF(G$1="C",MAX(0,$C959-G$2)))</f>
        <v>0</v>
      </c>
      <c r="H959" s="103" t="n">
        <f aca="false">IF(H$1="P",MAX(0,H$2-$C959),IF(H$1="C",MAX(0,$C959-H$2)))</f>
        <v>3.94</v>
      </c>
      <c r="I959" s="103" t="n">
        <f aca="false">IF(I$1="P",MAX(0,I$2-$C959),IF(I$1="C",MAX(0,$C959-I$2)))</f>
        <v>8.94</v>
      </c>
      <c r="J959" s="103" t="n">
        <f aca="false">IF(J$1="P",MAX(0,J$2-$C959),IF(J$1="C",MAX(0,$C959-J$2)))</f>
        <v>13.94</v>
      </c>
      <c r="K959" s="103" t="n">
        <f aca="false">IF(K$1="P",MAX(0,K$2-$C959),IF(K$1="C",MAX(0,$C959-K$2)))</f>
        <v>18.94</v>
      </c>
      <c r="L959" s="103" t="n">
        <f aca="false">IF(L$1="P",MAX(0,L$2-$C959),IF(L$1="C",MAX(0,$C959-L$2)))</f>
        <v>28.94</v>
      </c>
      <c r="M959" s="103" t="n">
        <f aca="false">IF(M$1="P",MAX(0,M$2-$C959),IF(M$1="C",MAX(0,$C959-M$2)))</f>
        <v>1.06</v>
      </c>
      <c r="N959" s="103" t="n">
        <f aca="false">IF(N$1="P",MAX(0,N$2-$C959),IF(N$1="C",MAX(0,$C959-N$2)))</f>
        <v>0</v>
      </c>
      <c r="O959" s="103" t="n">
        <f aca="false">IF(O$1="P",MAX(0,O$2-$C959),IF(O$1="C",MAX(0,$C959-O$2)))</f>
        <v>0</v>
      </c>
      <c r="P959" s="103" t="n">
        <f aca="false">IF(P$1="P",MAX(0,P$2-$C959),IF(P$1="C",MAX(0,$C959-P$2)))</f>
        <v>0</v>
      </c>
      <c r="Q959" s="103" t="n">
        <f aca="false">IF(Q$1="P",MAX(0,Q$2-$C959),IF(Q$1="C",MAX(0,$C959-Q$2)))</f>
        <v>0</v>
      </c>
      <c r="R959" s="103" t="n">
        <f aca="false">IF(R$1="P",MAX(0,R$2-$C959),IF(R$1="C",MAX(0,$C959-R$2)))</f>
        <v>0</v>
      </c>
      <c r="S959" s="103" t="n">
        <f aca="false">IF(S$1="P",MAX(0,S$2-$C959),IF(S$1="C",MAX(0,$C959-S$2)))</f>
        <v>0</v>
      </c>
      <c r="T959" s="104" t="n">
        <f aca="false">A959</f>
        <v>45</v>
      </c>
      <c r="U959" s="105" t="n">
        <f aca="false">VLOOKUP($B959,Gas!$B$3:$E$2506,2)</f>
        <v>2.385</v>
      </c>
      <c r="V959" s="46" t="n">
        <f aca="false">C959/U959</f>
        <v>8.83018867924528</v>
      </c>
      <c r="W959" s="99" t="n">
        <f aca="false">VLOOKUP($B959,Gas!$B$3:$E$2506,4)</f>
        <v>0.430823694380148</v>
      </c>
    </row>
    <row r="960" customFormat="false" ht="12.75" hidden="false" customHeight="false" outlineLevel="0" collapsed="false">
      <c r="A960" s="95" t="n">
        <f aca="false">MONTH(B960)+(YEAR(B960)-1998)*12</f>
        <v>45</v>
      </c>
      <c r="B960" s="107" t="n">
        <v>37146</v>
      </c>
      <c r="C960" s="97" t="n">
        <v>21.06</v>
      </c>
      <c r="D960" s="98" t="n">
        <f aca="false">LN(C960/C959)</f>
        <v>0</v>
      </c>
      <c r="E960" s="106" t="n">
        <f aca="false">STDEV(D951:D960)*SQRT(trade_day)</f>
        <v>1.25651685073116</v>
      </c>
      <c r="F960" s="97"/>
      <c r="G960" s="103" t="n">
        <f aca="false">IF(G$1="P",MAX(0,G$2-$C960),IF(G$1="C",MAX(0,$C960-G$2)))</f>
        <v>0</v>
      </c>
      <c r="H960" s="103" t="n">
        <f aca="false">IF(H$1="P",MAX(0,H$2-$C960),IF(H$1="C",MAX(0,$C960-H$2)))</f>
        <v>3.94</v>
      </c>
      <c r="I960" s="103" t="n">
        <f aca="false">IF(I$1="P",MAX(0,I$2-$C960),IF(I$1="C",MAX(0,$C960-I$2)))</f>
        <v>8.94</v>
      </c>
      <c r="J960" s="103" t="n">
        <f aca="false">IF(J$1="P",MAX(0,J$2-$C960),IF(J$1="C",MAX(0,$C960-J$2)))</f>
        <v>13.94</v>
      </c>
      <c r="K960" s="103" t="n">
        <f aca="false">IF(K$1="P",MAX(0,K$2-$C960),IF(K$1="C",MAX(0,$C960-K$2)))</f>
        <v>18.94</v>
      </c>
      <c r="L960" s="103" t="n">
        <f aca="false">IF(L$1="P",MAX(0,L$2-$C960),IF(L$1="C",MAX(0,$C960-L$2)))</f>
        <v>28.94</v>
      </c>
      <c r="M960" s="103" t="n">
        <f aca="false">IF(M$1="P",MAX(0,M$2-$C960),IF(M$1="C",MAX(0,$C960-M$2)))</f>
        <v>1.06</v>
      </c>
      <c r="N960" s="103" t="n">
        <f aca="false">IF(N$1="P",MAX(0,N$2-$C960),IF(N$1="C",MAX(0,$C960-N$2)))</f>
        <v>0</v>
      </c>
      <c r="O960" s="103" t="n">
        <f aca="false">IF(O$1="P",MAX(0,O$2-$C960),IF(O$1="C",MAX(0,$C960-O$2)))</f>
        <v>0</v>
      </c>
      <c r="P960" s="103" t="n">
        <f aca="false">IF(P$1="P",MAX(0,P$2-$C960),IF(P$1="C",MAX(0,$C960-P$2)))</f>
        <v>0</v>
      </c>
      <c r="Q960" s="103" t="n">
        <f aca="false">IF(Q$1="P",MAX(0,Q$2-$C960),IF(Q$1="C",MAX(0,$C960-Q$2)))</f>
        <v>0</v>
      </c>
      <c r="R960" s="103" t="n">
        <f aca="false">IF(R$1="P",MAX(0,R$2-$C960),IF(R$1="C",MAX(0,$C960-R$2)))</f>
        <v>0</v>
      </c>
      <c r="S960" s="103" t="n">
        <f aca="false">IF(S$1="P",MAX(0,S$2-$C960),IF(S$1="C",MAX(0,$C960-S$2)))</f>
        <v>0</v>
      </c>
      <c r="T960" s="104" t="n">
        <f aca="false">A960</f>
        <v>45</v>
      </c>
      <c r="U960" s="105" t="n">
        <f aca="false">VLOOKUP($B960,Gas!$B$3:$E$2506,2)</f>
        <v>2.44</v>
      </c>
      <c r="V960" s="46" t="n">
        <f aca="false">C960/U960</f>
        <v>8.63114754098361</v>
      </c>
      <c r="W960" s="99" t="n">
        <f aca="false">VLOOKUP($B960,Gas!$B$3:$E$2506,4)</f>
        <v>0.430579784574189</v>
      </c>
    </row>
    <row r="961" customFormat="false" ht="12.75" hidden="false" customHeight="false" outlineLevel="0" collapsed="false">
      <c r="A961" s="95" t="n">
        <f aca="false">MONTH(B961)+(YEAR(B961)-1998)*12</f>
        <v>45</v>
      </c>
      <c r="B961" s="107" t="n">
        <v>37147</v>
      </c>
      <c r="C961" s="97" t="n">
        <v>21.81</v>
      </c>
      <c r="D961" s="98" t="n">
        <f aca="false">LN(C961/C960)</f>
        <v>0.0349930735077083</v>
      </c>
      <c r="E961" s="106" t="n">
        <f aca="false">STDEV(D952:D961)*SQRT(trade_day)</f>
        <v>1.1956735687913</v>
      </c>
      <c r="F961" s="97"/>
      <c r="G961" s="103" t="n">
        <f aca="false">IF(G$1="P",MAX(0,G$2-$C961),IF(G$1="C",MAX(0,$C961-G$2)))</f>
        <v>0</v>
      </c>
      <c r="H961" s="103" t="n">
        <f aca="false">IF(H$1="P",MAX(0,H$2-$C961),IF(H$1="C",MAX(0,$C961-H$2)))</f>
        <v>3.19</v>
      </c>
      <c r="I961" s="103" t="n">
        <f aca="false">IF(I$1="P",MAX(0,I$2-$C961),IF(I$1="C",MAX(0,$C961-I$2)))</f>
        <v>8.19</v>
      </c>
      <c r="J961" s="103" t="n">
        <f aca="false">IF(J$1="P",MAX(0,J$2-$C961),IF(J$1="C",MAX(0,$C961-J$2)))</f>
        <v>13.19</v>
      </c>
      <c r="K961" s="103" t="n">
        <f aca="false">IF(K$1="P",MAX(0,K$2-$C961),IF(K$1="C",MAX(0,$C961-K$2)))</f>
        <v>18.19</v>
      </c>
      <c r="L961" s="103" t="n">
        <f aca="false">IF(L$1="P",MAX(0,L$2-$C961),IF(L$1="C",MAX(0,$C961-L$2)))</f>
        <v>28.19</v>
      </c>
      <c r="M961" s="103" t="n">
        <f aca="false">IF(M$1="P",MAX(0,M$2-$C961),IF(M$1="C",MAX(0,$C961-M$2)))</f>
        <v>1.81</v>
      </c>
      <c r="N961" s="103" t="n">
        <f aca="false">IF(N$1="P",MAX(0,N$2-$C961),IF(N$1="C",MAX(0,$C961-N$2)))</f>
        <v>0</v>
      </c>
      <c r="O961" s="103" t="n">
        <f aca="false">IF(O$1="P",MAX(0,O$2-$C961),IF(O$1="C",MAX(0,$C961-O$2)))</f>
        <v>0</v>
      </c>
      <c r="P961" s="103" t="n">
        <f aca="false">IF(P$1="P",MAX(0,P$2-$C961),IF(P$1="C",MAX(0,$C961-P$2)))</f>
        <v>0</v>
      </c>
      <c r="Q961" s="103" t="n">
        <f aca="false">IF(Q$1="P",MAX(0,Q$2-$C961),IF(Q$1="C",MAX(0,$C961-Q$2)))</f>
        <v>0</v>
      </c>
      <c r="R961" s="103" t="n">
        <f aca="false">IF(R$1="P",MAX(0,R$2-$C961),IF(R$1="C",MAX(0,$C961-R$2)))</f>
        <v>0</v>
      </c>
      <c r="S961" s="103" t="n">
        <f aca="false">IF(S$1="P",MAX(0,S$2-$C961),IF(S$1="C",MAX(0,$C961-S$2)))</f>
        <v>0</v>
      </c>
      <c r="T961" s="104" t="n">
        <f aca="false">A961</f>
        <v>45</v>
      </c>
      <c r="U961" s="105" t="n">
        <f aca="false">VLOOKUP($B961,Gas!$B$3:$E$2506,2)</f>
        <v>2.445</v>
      </c>
      <c r="V961" s="46" t="n">
        <f aca="false">C961/U961</f>
        <v>8.92024539877301</v>
      </c>
      <c r="W961" s="99" t="n">
        <f aca="false">VLOOKUP($B961,Gas!$B$3:$E$2506,4)</f>
        <v>0.428311782569881</v>
      </c>
    </row>
    <row r="962" customFormat="false" ht="12.75" hidden="false" customHeight="false" outlineLevel="0" collapsed="false">
      <c r="A962" s="95" t="n">
        <f aca="false">MONTH(B962)+(YEAR(B962)-1998)*12</f>
        <v>45</v>
      </c>
      <c r="B962" s="107" t="n">
        <v>37148</v>
      </c>
      <c r="C962" s="97" t="n">
        <v>20.24</v>
      </c>
      <c r="D962" s="98" t="n">
        <f aca="false">LN(C962/C961)</f>
        <v>-0.0747077357942729</v>
      </c>
      <c r="E962" s="106" t="n">
        <f aca="false">STDEV(D953:D962)*SQRT(trade_day)</f>
        <v>1.20349382893332</v>
      </c>
      <c r="F962" s="97"/>
      <c r="G962" s="103" t="n">
        <f aca="false">IF(G$1="P",MAX(0,G$2-$C962),IF(G$1="C",MAX(0,$C962-G$2)))</f>
        <v>0</v>
      </c>
      <c r="H962" s="103" t="n">
        <f aca="false">IF(H$1="P",MAX(0,H$2-$C962),IF(H$1="C",MAX(0,$C962-H$2)))</f>
        <v>4.76</v>
      </c>
      <c r="I962" s="103" t="n">
        <f aca="false">IF(I$1="P",MAX(0,I$2-$C962),IF(I$1="C",MAX(0,$C962-I$2)))</f>
        <v>9.76</v>
      </c>
      <c r="J962" s="103" t="n">
        <f aca="false">IF(J$1="P",MAX(0,J$2-$C962),IF(J$1="C",MAX(0,$C962-J$2)))</f>
        <v>14.76</v>
      </c>
      <c r="K962" s="103" t="n">
        <f aca="false">IF(K$1="P",MAX(0,K$2-$C962),IF(K$1="C",MAX(0,$C962-K$2)))</f>
        <v>19.76</v>
      </c>
      <c r="L962" s="103" t="n">
        <f aca="false">IF(L$1="P",MAX(0,L$2-$C962),IF(L$1="C",MAX(0,$C962-L$2)))</f>
        <v>29.76</v>
      </c>
      <c r="M962" s="103" t="n">
        <f aca="false">IF(M$1="P",MAX(0,M$2-$C962),IF(M$1="C",MAX(0,$C962-M$2)))</f>
        <v>0.239999999999998</v>
      </c>
      <c r="N962" s="103" t="n">
        <f aca="false">IF(N$1="P",MAX(0,N$2-$C962),IF(N$1="C",MAX(0,$C962-N$2)))</f>
        <v>0</v>
      </c>
      <c r="O962" s="103" t="n">
        <f aca="false">IF(O$1="P",MAX(0,O$2-$C962),IF(O$1="C",MAX(0,$C962-O$2)))</f>
        <v>0</v>
      </c>
      <c r="P962" s="103" t="n">
        <f aca="false">IF(P$1="P",MAX(0,P$2-$C962),IF(P$1="C",MAX(0,$C962-P$2)))</f>
        <v>0</v>
      </c>
      <c r="Q962" s="103" t="n">
        <f aca="false">IF(Q$1="P",MAX(0,Q$2-$C962),IF(Q$1="C",MAX(0,$C962-Q$2)))</f>
        <v>0</v>
      </c>
      <c r="R962" s="103" t="n">
        <f aca="false">IF(R$1="P",MAX(0,R$2-$C962),IF(R$1="C",MAX(0,$C962-R$2)))</f>
        <v>0</v>
      </c>
      <c r="S962" s="103" t="n">
        <f aca="false">IF(S$1="P",MAX(0,S$2-$C962),IF(S$1="C",MAX(0,$C962-S$2)))</f>
        <v>0</v>
      </c>
      <c r="T962" s="104" t="n">
        <f aca="false">A962</f>
        <v>45</v>
      </c>
      <c r="U962" s="105" t="n">
        <f aca="false">VLOOKUP($B962,Gas!$B$3:$E$2506,2)</f>
        <v>2.39</v>
      </c>
      <c r="V962" s="46" t="n">
        <f aca="false">C962/U962</f>
        <v>8.46861924686192</v>
      </c>
      <c r="W962" s="99" t="n">
        <f aca="false">VLOOKUP($B962,Gas!$B$3:$E$2506,4)</f>
        <v>0.475471181696179</v>
      </c>
    </row>
    <row r="963" customFormat="false" ht="12.75" hidden="false" customHeight="false" outlineLevel="0" collapsed="false">
      <c r="A963" s="95" t="n">
        <f aca="false">MONTH(B963)+(YEAR(B963)-1998)*12</f>
        <v>45</v>
      </c>
      <c r="B963" s="107" t="n">
        <v>37151</v>
      </c>
      <c r="C963" s="97" t="n">
        <v>21.01</v>
      </c>
      <c r="D963" s="98" t="n">
        <f aca="false">LN(C963/C962)</f>
        <v>0.0373376704376443</v>
      </c>
      <c r="E963" s="106" t="n">
        <f aca="false">STDEV(D954:D963)*SQRT(trade_day)</f>
        <v>1.17703856513529</v>
      </c>
      <c r="F963" s="97"/>
      <c r="G963" s="103" t="n">
        <f aca="false">IF(G$1="P",MAX(0,G$2-$C963),IF(G$1="C",MAX(0,$C963-G$2)))</f>
        <v>0</v>
      </c>
      <c r="H963" s="103" t="n">
        <f aca="false">IF(H$1="P",MAX(0,H$2-$C963),IF(H$1="C",MAX(0,$C963-H$2)))</f>
        <v>3.99</v>
      </c>
      <c r="I963" s="103" t="n">
        <f aca="false">IF(I$1="P",MAX(0,I$2-$C963),IF(I$1="C",MAX(0,$C963-I$2)))</f>
        <v>8.99</v>
      </c>
      <c r="J963" s="103" t="n">
        <f aca="false">IF(J$1="P",MAX(0,J$2-$C963),IF(J$1="C",MAX(0,$C963-J$2)))</f>
        <v>13.99</v>
      </c>
      <c r="K963" s="103" t="n">
        <f aca="false">IF(K$1="P",MAX(0,K$2-$C963),IF(K$1="C",MAX(0,$C963-K$2)))</f>
        <v>18.99</v>
      </c>
      <c r="L963" s="103" t="n">
        <f aca="false">IF(L$1="P",MAX(0,L$2-$C963),IF(L$1="C",MAX(0,$C963-L$2)))</f>
        <v>28.99</v>
      </c>
      <c r="M963" s="103" t="n">
        <f aca="false">IF(M$1="P",MAX(0,M$2-$C963),IF(M$1="C",MAX(0,$C963-M$2)))</f>
        <v>1.01</v>
      </c>
      <c r="N963" s="103" t="n">
        <f aca="false">IF(N$1="P",MAX(0,N$2-$C963),IF(N$1="C",MAX(0,$C963-N$2)))</f>
        <v>0</v>
      </c>
      <c r="O963" s="103" t="n">
        <f aca="false">IF(O$1="P",MAX(0,O$2-$C963),IF(O$1="C",MAX(0,$C963-O$2)))</f>
        <v>0</v>
      </c>
      <c r="P963" s="103" t="n">
        <f aca="false">IF(P$1="P",MAX(0,P$2-$C963),IF(P$1="C",MAX(0,$C963-P$2)))</f>
        <v>0</v>
      </c>
      <c r="Q963" s="103" t="n">
        <f aca="false">IF(Q$1="P",MAX(0,Q$2-$C963),IF(Q$1="C",MAX(0,$C963-Q$2)))</f>
        <v>0</v>
      </c>
      <c r="R963" s="103" t="n">
        <f aca="false">IF(R$1="P",MAX(0,R$2-$C963),IF(R$1="C",MAX(0,$C963-R$2)))</f>
        <v>0</v>
      </c>
      <c r="S963" s="103" t="n">
        <f aca="false">IF(S$1="P",MAX(0,S$2-$C963),IF(S$1="C",MAX(0,$C963-S$2)))</f>
        <v>0</v>
      </c>
      <c r="T963" s="104" t="n">
        <f aca="false">A963</f>
        <v>45</v>
      </c>
      <c r="U963" s="105" t="n">
        <f aca="false">VLOOKUP($B963,Gas!$B$3:$E$2506,2)</f>
        <v>2.405</v>
      </c>
      <c r="V963" s="46" t="n">
        <f aca="false">C963/U963</f>
        <v>8.73596673596674</v>
      </c>
      <c r="W963" s="99" t="n">
        <f aca="false">VLOOKUP($B963,Gas!$B$3:$E$2506,4)</f>
        <v>0.277871799667853</v>
      </c>
    </row>
    <row r="964" customFormat="false" ht="12.75" hidden="false" customHeight="false" outlineLevel="0" collapsed="false">
      <c r="A964" s="95"/>
      <c r="B964" s="107"/>
      <c r="C964" s="97"/>
      <c r="D964" s="97"/>
      <c r="E964" s="97"/>
      <c r="F964" s="97"/>
      <c r="G964" s="103"/>
      <c r="H964" s="103"/>
      <c r="I964" s="103"/>
      <c r="J964" s="103"/>
      <c r="K964" s="103"/>
      <c r="L964" s="103"/>
      <c r="M964" s="103"/>
      <c r="N964" s="103"/>
      <c r="O964" s="103"/>
      <c r="P964" s="103"/>
      <c r="Q964" s="103"/>
      <c r="R964" s="103"/>
      <c r="S964" s="103"/>
    </row>
    <row r="965" customFormat="false" ht="12.75" hidden="false" customHeight="false" outlineLevel="0" collapsed="false">
      <c r="A965" s="95"/>
      <c r="B965" s="107"/>
      <c r="C965" s="97"/>
      <c r="D965" s="97"/>
      <c r="E965" s="97"/>
      <c r="F965" s="97"/>
      <c r="G965" s="103"/>
      <c r="H965" s="103"/>
      <c r="I965" s="103"/>
      <c r="J965" s="103"/>
      <c r="K965" s="103"/>
      <c r="L965" s="103"/>
      <c r="M965" s="103"/>
      <c r="N965" s="103"/>
      <c r="O965" s="103"/>
      <c r="P965" s="103"/>
      <c r="Q965" s="103"/>
      <c r="R965" s="103"/>
      <c r="S965" s="103"/>
    </row>
    <row r="966" customFormat="false" ht="12.75" hidden="false" customHeight="false" outlineLevel="0" collapsed="false">
      <c r="A966" s="95"/>
      <c r="B966" s="107"/>
      <c r="C966" s="97"/>
      <c r="D966" s="97"/>
      <c r="E966" s="97"/>
      <c r="F966" s="97"/>
      <c r="G966" s="103"/>
      <c r="H966" s="103"/>
      <c r="I966" s="103"/>
      <c r="J966" s="103"/>
      <c r="K966" s="103"/>
      <c r="L966" s="103"/>
      <c r="M966" s="103"/>
      <c r="N966" s="103"/>
      <c r="O966" s="103"/>
      <c r="P966" s="103"/>
      <c r="Q966" s="103"/>
      <c r="R966" s="103"/>
      <c r="S966" s="103"/>
    </row>
    <row r="967" customFormat="false" ht="12.75" hidden="false" customHeight="false" outlineLevel="0" collapsed="false">
      <c r="A967" s="95"/>
      <c r="B967" s="107"/>
      <c r="C967" s="97"/>
      <c r="D967" s="97"/>
      <c r="E967" s="97"/>
      <c r="F967" s="97"/>
      <c r="G967" s="103"/>
      <c r="H967" s="103"/>
      <c r="I967" s="103"/>
      <c r="J967" s="103"/>
      <c r="K967" s="103"/>
      <c r="L967" s="103"/>
      <c r="M967" s="103"/>
      <c r="N967" s="103"/>
      <c r="O967" s="103"/>
      <c r="P967" s="103"/>
      <c r="Q967" s="103"/>
      <c r="R967" s="103"/>
      <c r="S967" s="103"/>
    </row>
    <row r="968" customFormat="false" ht="12.75" hidden="false" customHeight="false" outlineLevel="0" collapsed="false">
      <c r="A968" s="95"/>
      <c r="B968" s="107"/>
      <c r="C968" s="97"/>
      <c r="D968" s="97"/>
      <c r="E968" s="97"/>
      <c r="F968" s="97"/>
      <c r="G968" s="103"/>
      <c r="H968" s="103"/>
      <c r="I968" s="103"/>
      <c r="J968" s="103"/>
      <c r="K968" s="103"/>
      <c r="L968" s="103"/>
      <c r="M968" s="103"/>
      <c r="N968" s="103"/>
      <c r="O968" s="103"/>
      <c r="P968" s="103"/>
      <c r="Q968" s="103"/>
      <c r="R968" s="103"/>
      <c r="S968" s="103"/>
    </row>
    <row r="969" customFormat="false" ht="12.75" hidden="false" customHeight="false" outlineLevel="0" collapsed="false">
      <c r="A969" s="95"/>
      <c r="B969" s="107"/>
      <c r="C969" s="97"/>
      <c r="D969" s="97"/>
      <c r="E969" s="97"/>
      <c r="F969" s="97"/>
      <c r="G969" s="103"/>
      <c r="H969" s="103"/>
      <c r="I969" s="103"/>
      <c r="J969" s="103"/>
      <c r="K969" s="103"/>
      <c r="L969" s="103"/>
      <c r="M969" s="103"/>
      <c r="N969" s="103"/>
      <c r="O969" s="103"/>
      <c r="P969" s="103"/>
      <c r="Q969" s="103"/>
      <c r="R969" s="103"/>
      <c r="S969" s="103"/>
      <c r="W969" s="47" t="s">
        <v>59</v>
      </c>
      <c r="X969" s="0" t="s">
        <v>60</v>
      </c>
    </row>
    <row r="970" customFormat="false" ht="12.75" hidden="false" customHeight="false" outlineLevel="0" collapsed="false">
      <c r="A970" s="95"/>
      <c r="B970" s="107"/>
      <c r="C970" s="97"/>
      <c r="D970" s="97"/>
      <c r="E970" s="97"/>
      <c r="F970" s="97"/>
      <c r="G970" s="103"/>
      <c r="H970" s="103"/>
      <c r="I970" s="103"/>
      <c r="J970" s="103"/>
      <c r="K970" s="103"/>
      <c r="L970" s="103"/>
      <c r="M970" s="103"/>
      <c r="N970" s="103"/>
      <c r="O970" s="103"/>
      <c r="P970" s="103"/>
      <c r="Q970" s="103"/>
      <c r="R970" s="103"/>
      <c r="S970" s="103"/>
      <c r="W970" s="47" t="s">
        <v>58</v>
      </c>
      <c r="X970" s="0" t="s">
        <v>61</v>
      </c>
    </row>
    <row r="971" customFormat="false" ht="12.75" hidden="false" customHeight="false" outlineLevel="0" collapsed="false">
      <c r="A971" s="0" t="s">
        <v>32</v>
      </c>
      <c r="D971" s="0" t="s">
        <v>62</v>
      </c>
      <c r="F971" s="0" t="s">
        <v>32</v>
      </c>
      <c r="G971" s="108" t="str">
        <f aca="false">CONCATENATE(TEXT(G$2,"00"),G$1)</f>
        <v>20P</v>
      </c>
      <c r="H971" s="108" t="str">
        <f aca="false">CONCATENATE(TEXT(H$2,"00"),H$1)</f>
        <v>25P</v>
      </c>
      <c r="I971" s="108" t="str">
        <f aca="false">CONCATENATE(TEXT(I$2,"00"),I$1)</f>
        <v>30P</v>
      </c>
      <c r="J971" s="108" t="str">
        <f aca="false">CONCATENATE(TEXT(J$2,"00"),J$1)</f>
        <v>35P</v>
      </c>
      <c r="K971" s="108" t="str">
        <f aca="false">CONCATENATE(TEXT(K$2,"00"),K$1)</f>
        <v>40P</v>
      </c>
      <c r="L971" s="108" t="str">
        <f aca="false">CONCATENATE(TEXT(L$2,"00"),L$1)</f>
        <v>50P</v>
      </c>
      <c r="M971" s="108" t="str">
        <f aca="false">CONCATENATE(TEXT(M$2,"00"),M$1)</f>
        <v>20C</v>
      </c>
      <c r="N971" s="108" t="str">
        <f aca="false">CONCATENATE(TEXT(N$2,"00"),N$1)</f>
        <v>25C</v>
      </c>
      <c r="O971" s="108" t="str">
        <f aca="false">CONCATENATE(TEXT(O$2,"00"),O$1)</f>
        <v>30C</v>
      </c>
      <c r="P971" s="108" t="str">
        <f aca="false">CONCATENATE(TEXT(P$2,"00"),P$1)</f>
        <v>35C</v>
      </c>
      <c r="Q971" s="108" t="str">
        <f aca="false">CONCATENATE(TEXT(Q$2,"00"),Q$1)</f>
        <v>40C</v>
      </c>
      <c r="R971" s="108" t="str">
        <f aca="false">CONCATENATE(TEXT(R$2,"00"),R$1)</f>
        <v>50C</v>
      </c>
      <c r="S971" s="108" t="str">
        <f aca="false">CONCATENATE(TEXT(S$2,"00"),S$1)</f>
        <v>100C</v>
      </c>
      <c r="T971" s="0" t="s">
        <v>32</v>
      </c>
      <c r="W971" s="47" t="s">
        <v>63</v>
      </c>
      <c r="X971" s="0" t="s">
        <v>63</v>
      </c>
      <c r="Y971" s="13" t="s">
        <v>19</v>
      </c>
      <c r="Z971" s="108" t="str">
        <f aca="false">CONCATENATE(TEXT(Z$2,"00"),Z$1)</f>
        <v>20P</v>
      </c>
      <c r="AA971" s="108" t="str">
        <f aca="false">CONCATENATE(TEXT(AA$2,"00"),AA$1)</f>
        <v>25P</v>
      </c>
      <c r="AB971" s="108" t="str">
        <f aca="false">CONCATENATE(TEXT(AB$2,"00"),AB$1)</f>
        <v>30P</v>
      </c>
      <c r="AC971" s="108" t="str">
        <f aca="false">CONCATENATE(TEXT(AC$2,"00"),AC$1)</f>
        <v>35P</v>
      </c>
      <c r="AD971" s="108" t="str">
        <f aca="false">CONCATENATE(TEXT(AD$2,"00"),AD$1)</f>
        <v>40P</v>
      </c>
      <c r="AE971" s="108" t="str">
        <f aca="false">CONCATENATE(TEXT(AE$2,"00"),AE$1)</f>
        <v>50P</v>
      </c>
      <c r="AF971" s="108" t="str">
        <f aca="false">CONCATENATE(TEXT(AF$2,"00"),AF$1)</f>
        <v>20C</v>
      </c>
      <c r="AG971" s="108" t="str">
        <f aca="false">CONCATENATE(TEXT(AG$2,"00"),AG$1)</f>
        <v>25C</v>
      </c>
      <c r="AH971" s="108" t="str">
        <f aca="false">CONCATENATE(TEXT(AH$2,"00"),AH$1)</f>
        <v>30C</v>
      </c>
      <c r="AI971" s="108" t="str">
        <f aca="false">CONCATENATE(TEXT(AI$2,"00"),AI$1)</f>
        <v>35C</v>
      </c>
      <c r="AJ971" s="108" t="str">
        <f aca="false">CONCATENATE(TEXT(AJ$2,"00"),AJ$1)</f>
        <v>40C</v>
      </c>
      <c r="AK971" s="108" t="str">
        <f aca="false">CONCATENATE(TEXT(AK$2,"00"),AK$1)</f>
        <v>50C</v>
      </c>
    </row>
    <row r="972" customFormat="false" ht="12.75" hidden="false" customHeight="false" outlineLevel="0" collapsed="false">
      <c r="A972" s="0" t="n">
        <v>1</v>
      </c>
      <c r="B972" s="15"/>
      <c r="C972" s="15" t="n">
        <f aca="false">SUMIF($A$3:$A$970,$A972,$C$3:$C$970)/COUNTIF($A$3:$A$970,$A972)</f>
        <v>17.812380952381</v>
      </c>
      <c r="D972" s="47" t="n">
        <f aca="true">STDEV(OFFSET($A$2,MATCH($A972,$A$3:$A$970,0),3):OFFSET($A$2,MATCH($A972+1,$A$3:$A$970,0)-1,3))*SQRT(trade_day)</f>
        <v>0.83963242648586</v>
      </c>
      <c r="E972" s="47" t="n">
        <f aca="false">SUMIF($A$3:$A$970,$A972,$E$3:$E$970)/COUNTIF($A$3:$A$970,$A972)</f>
        <v>0.964838891553512</v>
      </c>
      <c r="F972" s="0" t="n">
        <v>1</v>
      </c>
      <c r="G972" s="109" t="n">
        <f aca="false">SUMIF($A$3:$A$970,$F972,G$3:G$970)/COUNTIF($A$3:$A$970,$F972)</f>
        <v>2.2852380952381</v>
      </c>
      <c r="H972" s="109" t="n">
        <f aca="false">SUMIF($A$3:$A$970,$F972,H$3:H$970)/COUNTIF($A$3:$A$970,$F972)</f>
        <v>7.18761904761905</v>
      </c>
      <c r="I972" s="109" t="n">
        <f aca="false">SUMIF($A$3:$A$970,$F972,I$3:I$970)/COUNTIF($A$3:$A$970,$F972)</f>
        <v>12.187619047619</v>
      </c>
      <c r="J972" s="109" t="n">
        <f aca="false">SUMIF($A$3:$A$970,$F972,J$3:J$970)/COUNTIF($A$3:$A$970,$F972)</f>
        <v>17.187619047619</v>
      </c>
      <c r="K972" s="109" t="n">
        <f aca="false">SUMIF($A$3:$A$970,$F972,K$3:K$970)/COUNTIF($A$3:$A$970,$F972)</f>
        <v>22.187619047619</v>
      </c>
      <c r="L972" s="109" t="n">
        <f aca="false">SUMIF($A$3:$A$970,$F972,L$3:L$970)/COUNTIF($A$3:$A$970,$F972)</f>
        <v>32.1876190476191</v>
      </c>
      <c r="M972" s="109" t="n">
        <f aca="false">SUMIF($A$3:$A$970,$F972,M$3:M$970)/COUNTIF($A$3:$A$970,$F972)</f>
        <v>0.0976190476190477</v>
      </c>
      <c r="N972" s="109" t="n">
        <f aca="false">SUMIF($A$3:$A$970,$F972,N$3:N$970)/COUNTIF($A$3:$A$970,$F972)</f>
        <v>0</v>
      </c>
      <c r="O972" s="109" t="n">
        <f aca="false">SUMIF($A$3:$A$970,$F972,O$3:O$970)/COUNTIF($A$3:$A$970,$F972)</f>
        <v>0</v>
      </c>
      <c r="P972" s="109" t="n">
        <f aca="false">SUMIF($A$3:$A$970,$F972,P$3:P$970)/COUNTIF($A$3:$A$970,$F972)</f>
        <v>0</v>
      </c>
      <c r="Q972" s="109" t="n">
        <f aca="false">SUMIF($A$3:$A$970,$F972,Q$3:Q$970)/COUNTIF($A$3:$A$970,$F972)</f>
        <v>0</v>
      </c>
      <c r="R972" s="109" t="n">
        <f aca="false">SUMIF($A$3:$A$970,$F972,R$3:R$970)/COUNTIF($A$3:$A$970,$F972)</f>
        <v>0</v>
      </c>
      <c r="S972" s="109" t="n">
        <f aca="false">SUMIF($A$3:$A$970,$F972,S$3:S$970)/COUNTIF($A$3:$A$970,$F972)</f>
        <v>0</v>
      </c>
      <c r="T972" s="0" t="n">
        <v>1</v>
      </c>
      <c r="V972" s="15" t="n">
        <f aca="false">SUMIF($T$3:$T$970,$T972,$V$3:$V$970)/COUNTIF($T$3:$T$970,$T972)</f>
        <v>8.48448094640623</v>
      </c>
      <c r="W972" s="47" t="e">
        <f aca="true">CORREL(OFFSET($A$2,MATCH($A972,$A$259:$A$970,0),4):OFFSET($A$2,MATCH($A972+1,$A$259:$A$970,0)-1,4),OFFSET($T$2,MATCH($T972,$T$259:$T$970,0),3):OFFSET($T$2,MATCH($T972+1,$T$259:$T$970,0)-1,3))</f>
        <v>#N/A</v>
      </c>
      <c r="X972" s="47" t="e">
        <f aca="true">CORREL(OFFSET($A$2,MATCH($A972,$A$259:$A$970,0),2):OFFSET($A$2,MATCH($A972+1,$A$259:$A$970,0)-1,2),OFFSET($T$2,MATCH($T972,$T$259:$T$970,0),1):OFFSET($T$2,MATCH($T972+1,$T$259:$T$970,0)-1,1))</f>
        <v>#N/A</v>
      </c>
      <c r="Y972" s="0" t="n">
        <f aca="false">A972</f>
        <v>1</v>
      </c>
      <c r="Z972" s="103" t="n">
        <f aca="false">IF(Z$1="P",MAX(0,Z$2-$C972),IF(Z$1="C",MAX(0,$C972-Z$2)))</f>
        <v>2.18761904761905</v>
      </c>
      <c r="AA972" s="103" t="n">
        <f aca="false">IF(AA$1="P",MAX(0,AA$2-$C972),IF(AA$1="C",MAX(0,$C972-AA$2)))</f>
        <v>7.18761904761905</v>
      </c>
      <c r="AB972" s="103" t="n">
        <f aca="false">IF(AB$1="P",MAX(0,AB$2-$C972),IF(AB$1="C",MAX(0,$C972-AB$2)))</f>
        <v>12.187619047619</v>
      </c>
      <c r="AC972" s="103" t="n">
        <f aca="false">IF(AC$1="P",MAX(0,AC$2-$C972),IF(AC$1="C",MAX(0,$C972-AC$2)))</f>
        <v>17.187619047619</v>
      </c>
      <c r="AD972" s="103" t="n">
        <f aca="false">IF(AD$1="P",MAX(0,AD$2-$C972),IF(AD$1="C",MAX(0,$C972-AD$2)))</f>
        <v>22.187619047619</v>
      </c>
      <c r="AE972" s="103" t="n">
        <f aca="false">IF(AE$1="P",MAX(0,AE$2-$C972),IF(AE$1="C",MAX(0,$C972-AE$2)))</f>
        <v>32.1876190476191</v>
      </c>
      <c r="AF972" s="103" t="n">
        <f aca="false">IF(AF$1="P",MAX(0,AF$2-$C972),IF(AF$1="C",MAX(0,$C972-AF$2)))</f>
        <v>0</v>
      </c>
      <c r="AG972" s="103" t="n">
        <f aca="false">IF(AG$1="P",MAX(0,AG$2-$C972),IF(AG$1="C",MAX(0,$C972-AG$2)))</f>
        <v>0</v>
      </c>
      <c r="AH972" s="103" t="n">
        <f aca="false">IF(AH$1="P",MAX(0,AH$2-$C972),IF(AH$1="C",MAX(0,$C972-AH$2)))</f>
        <v>0</v>
      </c>
      <c r="AI972" s="103" t="n">
        <f aca="false">IF(AI$1="P",MAX(0,AI$2-$C972),IF(AI$1="C",MAX(0,$C972-AI$2)))</f>
        <v>0</v>
      </c>
      <c r="AJ972" s="103" t="n">
        <f aca="false">IF(AJ$1="P",MAX(0,AJ$2-$C972),IF(AJ$1="C",MAX(0,$C972-AJ$2)))</f>
        <v>0</v>
      </c>
      <c r="AK972" s="103" t="n">
        <f aca="false">IF(AK$1="P",MAX(0,AK$2-$C972),IF(AK$1="C",MAX(0,$C972-AK$2)))</f>
        <v>0</v>
      </c>
    </row>
    <row r="973" customFormat="false" ht="12.75" hidden="false" customHeight="false" outlineLevel="0" collapsed="false">
      <c r="A973" s="0" t="n">
        <v>2</v>
      </c>
      <c r="B973" s="15"/>
      <c r="C973" s="15" t="n">
        <f aca="false">SUMIF($A$3:$A$970,$A973,$C$3:$C$970)/COUNTIF($A$3:$A$970,$A973)</f>
        <v>18.066</v>
      </c>
      <c r="D973" s="47" t="n">
        <f aca="true">STDEV(OFFSET($A$2,MATCH($A973,$A$3:$A$970,0),3):OFFSET($A$2,MATCH($A973+1,$A$3:$A$970,0)-1,3))*SQRT(trade_day)</f>
        <v>0.55948302916571</v>
      </c>
      <c r="E973" s="47" t="n">
        <f aca="false">SUMIF($A$3:$A$970,$A973,$E$3:$E$970)/COUNTIF($A$3:$A$970,$A973)</f>
        <v>0.52824561010429</v>
      </c>
      <c r="F973" s="0" t="n">
        <v>2</v>
      </c>
      <c r="G973" s="109" t="n">
        <f aca="false">SUMIF($A$3:$A$970,$F973,G$3:G$970)/COUNTIF($A$3:$A$970,$F973)</f>
        <v>1.95</v>
      </c>
      <c r="H973" s="109" t="n">
        <f aca="false">SUMIF($A$3:$A$970,$F973,H$3:H$970)/COUNTIF($A$3:$A$970,$F973)</f>
        <v>6.934</v>
      </c>
      <c r="I973" s="109" t="n">
        <f aca="false">SUMIF($A$3:$A$970,$F973,I$3:I$970)/COUNTIF($A$3:$A$970,$F973)</f>
        <v>11.934</v>
      </c>
      <c r="J973" s="109" t="n">
        <f aca="false">SUMIF($A$3:$A$970,$F973,J$3:J$970)/COUNTIF($A$3:$A$970,$F973)</f>
        <v>16.934</v>
      </c>
      <c r="K973" s="109" t="n">
        <f aca="false">SUMIF($A$3:$A$970,$F973,K$3:K$970)/COUNTIF($A$3:$A$970,$F973)</f>
        <v>21.934</v>
      </c>
      <c r="L973" s="109" t="n">
        <f aca="false">SUMIF($A$3:$A$970,$F973,L$3:L$970)/COUNTIF($A$3:$A$970,$F973)</f>
        <v>31.934</v>
      </c>
      <c r="M973" s="109" t="n">
        <f aca="false">SUMIF($A$3:$A$970,$F973,M$3:M$970)/COUNTIF($A$3:$A$970,$F973)</f>
        <v>0.016</v>
      </c>
      <c r="N973" s="109" t="n">
        <f aca="false">SUMIF($A$3:$A$970,$F973,N$3:N$970)/COUNTIF($A$3:$A$970,$F973)</f>
        <v>0</v>
      </c>
      <c r="O973" s="109" t="n">
        <f aca="false">SUMIF($A$3:$A$970,$F973,O$3:O$970)/COUNTIF($A$3:$A$970,$F973)</f>
        <v>0</v>
      </c>
      <c r="P973" s="109" t="n">
        <f aca="false">SUMIF($A$3:$A$970,$F973,P$3:P$970)/COUNTIF($A$3:$A$970,$F973)</f>
        <v>0</v>
      </c>
      <c r="Q973" s="109" t="n">
        <f aca="false">SUMIF($A$3:$A$970,$F973,Q$3:Q$970)/COUNTIF($A$3:$A$970,$F973)</f>
        <v>0</v>
      </c>
      <c r="R973" s="109" t="n">
        <f aca="false">SUMIF($A$3:$A$970,$F973,R$3:R$970)/COUNTIF($A$3:$A$970,$F973)</f>
        <v>0</v>
      </c>
      <c r="S973" s="109" t="n">
        <f aca="false">SUMIF($A$3:$A$970,$F973,S$3:S$970)/COUNTIF($A$3:$A$970,$F973)</f>
        <v>0</v>
      </c>
      <c r="T973" s="0" t="n">
        <v>2</v>
      </c>
      <c r="V973" s="15" t="n">
        <f aca="false">SUMIF($T$3:$T$970,$T973,$V$3:$V$970)/COUNTIF($T$3:$T$970,$T973)</f>
        <v>8.15436299320503</v>
      </c>
      <c r="W973" s="47" t="e">
        <f aca="true">CORREL(OFFSET($A$2,MATCH($A973,$A$259:$A$970,0),4):OFFSET($A$2,MATCH($A973+1,$A$259:$A$970,0)-1,4),OFFSET($T$2,MATCH($T973,$T$259:$T$970,0),3):OFFSET($T$2,MATCH($T973+1,$T$259:$T$970,0)-1,3))</f>
        <v>#N/A</v>
      </c>
      <c r="X973" s="47" t="e">
        <f aca="true">CORREL(OFFSET($A$2,MATCH($A973,$A$259:$A$970,0),2):OFFSET($A$2,MATCH($A973+1,$A$259:$A$970,0)-1,2),OFFSET($T$2,MATCH($T973,$T$259:$T$970,0),1):OFFSET($T$2,MATCH($T973+1,$T$259:$T$970,0)-1,1))</f>
        <v>#N/A</v>
      </c>
      <c r="Y973" s="0" t="n">
        <f aca="false">A973</f>
        <v>2</v>
      </c>
      <c r="Z973" s="103" t="n">
        <f aca="false">IF(Z$1="P",MAX(0,Z$2-$C973),IF(Z$1="C",MAX(0,$C973-Z$2)))</f>
        <v>1.934</v>
      </c>
      <c r="AA973" s="103" t="n">
        <f aca="false">IF(AA$1="P",MAX(0,AA$2-$C973),IF(AA$1="C",MAX(0,$C973-AA$2)))</f>
        <v>6.934</v>
      </c>
      <c r="AB973" s="103" t="n">
        <f aca="false">IF(AB$1="P",MAX(0,AB$2-$C973),IF(AB$1="C",MAX(0,$C973-AB$2)))</f>
        <v>11.934</v>
      </c>
      <c r="AC973" s="103" t="n">
        <f aca="false">IF(AC$1="P",MAX(0,AC$2-$C973),IF(AC$1="C",MAX(0,$C973-AC$2)))</f>
        <v>16.934</v>
      </c>
      <c r="AD973" s="103" t="n">
        <f aca="false">IF(AD$1="P",MAX(0,AD$2-$C973),IF(AD$1="C",MAX(0,$C973-AD$2)))</f>
        <v>21.934</v>
      </c>
      <c r="AE973" s="103" t="n">
        <f aca="false">IF(AE$1="P",MAX(0,AE$2-$C973),IF(AE$1="C",MAX(0,$C973-AE$2)))</f>
        <v>31.934</v>
      </c>
      <c r="AF973" s="103" t="n">
        <f aca="false">IF(AF$1="P",MAX(0,AF$2-$C973),IF(AF$1="C",MAX(0,$C973-AF$2)))</f>
        <v>0</v>
      </c>
      <c r="AG973" s="103" t="n">
        <f aca="false">IF(AG$1="P",MAX(0,AG$2-$C973),IF(AG$1="C",MAX(0,$C973-AG$2)))</f>
        <v>0</v>
      </c>
      <c r="AH973" s="103" t="n">
        <f aca="false">IF(AH$1="P",MAX(0,AH$2-$C973),IF(AH$1="C",MAX(0,$C973-AH$2)))</f>
        <v>0</v>
      </c>
      <c r="AI973" s="103" t="n">
        <f aca="false">IF(AI$1="P",MAX(0,AI$2-$C973),IF(AI$1="C",MAX(0,$C973-AI$2)))</f>
        <v>0</v>
      </c>
      <c r="AJ973" s="103" t="n">
        <f aca="false">IF(AJ$1="P",MAX(0,AJ$2-$C973),IF(AJ$1="C",MAX(0,$C973-AJ$2)))</f>
        <v>0</v>
      </c>
      <c r="AK973" s="103" t="n">
        <f aca="false">IF(AK$1="P",MAX(0,AK$2-$C973),IF(AK$1="C",MAX(0,$C973-AK$2)))</f>
        <v>0</v>
      </c>
    </row>
    <row r="974" customFormat="false" ht="12.75" hidden="false" customHeight="false" outlineLevel="0" collapsed="false">
      <c r="A974" s="0" t="n">
        <v>3</v>
      </c>
      <c r="B974" s="15"/>
      <c r="C974" s="15" t="n">
        <f aca="false">SUMIF($A$3:$A$970,$A974,$C$3:$C$970)/COUNTIF($A$3:$A$970,$A974)</f>
        <v>21.4963636363636</v>
      </c>
      <c r="D974" s="47" t="n">
        <f aca="true">STDEV(OFFSET($A$2,MATCH($A974,$A$3:$A$970,0),3):OFFSET($A$2,MATCH($A974+1,$A$3:$A$970,0)-1,3))*SQRT(trade_day)</f>
        <v>2.59865003257492</v>
      </c>
      <c r="E974" s="47" t="n">
        <f aca="false">SUMIF($A$3:$A$970,$A974,$E$3:$E$970)/COUNTIF($A$3:$A$970,$A974)</f>
        <v>2.34670124323398</v>
      </c>
      <c r="F974" s="0" t="n">
        <v>3</v>
      </c>
      <c r="G974" s="110" t="n">
        <f aca="false">SUMIF($A$3:$A$970,$F974,G$3:G$970)/COUNTIF($A$3:$A$970,$F974)</f>
        <v>1.05136363636364</v>
      </c>
      <c r="H974" s="110" t="n">
        <f aca="false">SUMIF($A$3:$A$970,$F974,H$3:H$970)/COUNTIF($A$3:$A$970,$F974)</f>
        <v>4.93</v>
      </c>
      <c r="I974" s="110" t="n">
        <f aca="false">SUMIF($A$3:$A$970,$F974,I$3:I$970)/COUNTIF($A$3:$A$970,$F974)</f>
        <v>9.29363636363637</v>
      </c>
      <c r="J974" s="110" t="n">
        <f aca="false">SUMIF($A$3:$A$970,$F974,J$3:J$970)/COUNTIF($A$3:$A$970,$F974)</f>
        <v>13.8390909090909</v>
      </c>
      <c r="K974" s="110" t="n">
        <f aca="false">SUMIF($A$3:$A$970,$F974,K$3:K$970)/COUNTIF($A$3:$A$970,$F974)</f>
        <v>18.5036363636364</v>
      </c>
      <c r="L974" s="110" t="n">
        <f aca="false">SUMIF($A$3:$A$970,$F974,L$3:L$970)/COUNTIF($A$3:$A$970,$F974)</f>
        <v>28.5036363636364</v>
      </c>
      <c r="M974" s="110" t="n">
        <f aca="false">SUMIF($A$3:$A$970,$F974,M$3:M$970)/COUNTIF($A$3:$A$970,$F974)</f>
        <v>2.54772727272727</v>
      </c>
      <c r="N974" s="110" t="n">
        <f aca="false">SUMIF($A$3:$A$970,$F974,N$3:N$970)/COUNTIF($A$3:$A$970,$F974)</f>
        <v>1.42636363636364</v>
      </c>
      <c r="O974" s="110" t="n">
        <f aca="false">SUMIF($A$3:$A$970,$F974,O$3:O$970)/COUNTIF($A$3:$A$970,$F974)</f>
        <v>0.79</v>
      </c>
      <c r="P974" s="110" t="n">
        <f aca="false">SUMIF($A$3:$A$970,$F974,P$3:P$970)/COUNTIF($A$3:$A$970,$F974)</f>
        <v>0.335454545454545</v>
      </c>
      <c r="Q974" s="110" t="n">
        <f aca="false">SUMIF($A$3:$A$970,$F974,Q$3:Q$970)/COUNTIF($A$3:$A$970,$F974)</f>
        <v>0</v>
      </c>
      <c r="R974" s="110" t="n">
        <f aca="false">SUMIF($A$3:$A$970,$F974,R$3:R$970)/COUNTIF($A$3:$A$970,$F974)</f>
        <v>0</v>
      </c>
      <c r="S974" s="110" t="n">
        <f aca="false">SUMIF($A$3:$A$970,$F974,S$3:S$970)/COUNTIF($A$3:$A$970,$F974)</f>
        <v>0</v>
      </c>
      <c r="T974" s="0" t="n">
        <v>3</v>
      </c>
      <c r="V974" s="15" t="n">
        <f aca="false">SUMIF($T$3:$T$970,$T974,$V$3:$V$970)/COUNTIF($T$3:$T$970,$T974)</f>
        <v>9.63717717549118</v>
      </c>
      <c r="W974" s="47" t="e">
        <f aca="true">CORREL(OFFSET($A$2,MATCH($A974,$A$259:$A$970,0),4):OFFSET($A$2,MATCH($A974+1,$A$259:$A$970,0)-1,4),OFFSET($T$2,MATCH($T974,$T$259:$T$970,0),3):OFFSET($T$2,MATCH($T974+1,$T$259:$T$970,0)-1,3))</f>
        <v>#N/A</v>
      </c>
      <c r="X974" s="47" t="e">
        <f aca="true">CORREL(OFFSET($A$2,MATCH($A974,$A$259:$A$970,0),2):OFFSET($A$2,MATCH($A974+1,$A$259:$A$970,0)-1,2),OFFSET($T$2,MATCH($T974,$T$259:$T$970,0),1):OFFSET($T$2,MATCH($T974+1,$T$259:$T$970,0)-1,1))</f>
        <v>#N/A</v>
      </c>
      <c r="Y974" s="0" t="n">
        <f aca="false">A974</f>
        <v>3</v>
      </c>
      <c r="Z974" s="103" t="n">
        <f aca="false">IF(Z$1="P",MAX(0,Z$2-$C974),IF(Z$1="C",MAX(0,$C974-Z$2)))</f>
        <v>0</v>
      </c>
      <c r="AA974" s="103" t="n">
        <f aca="false">IF(AA$1="P",MAX(0,AA$2-$C974),IF(AA$1="C",MAX(0,$C974-AA$2)))</f>
        <v>3.50363636363636</v>
      </c>
      <c r="AB974" s="103" t="n">
        <f aca="false">IF(AB$1="P",MAX(0,AB$2-$C974),IF(AB$1="C",MAX(0,$C974-AB$2)))</f>
        <v>8.50363636363636</v>
      </c>
      <c r="AC974" s="103" t="n">
        <f aca="false">IF(AC$1="P",MAX(0,AC$2-$C974),IF(AC$1="C",MAX(0,$C974-AC$2)))</f>
        <v>13.5036363636364</v>
      </c>
      <c r="AD974" s="103" t="n">
        <f aca="false">IF(AD$1="P",MAX(0,AD$2-$C974),IF(AD$1="C",MAX(0,$C974-AD$2)))</f>
        <v>18.5036363636364</v>
      </c>
      <c r="AE974" s="103" t="n">
        <f aca="false">IF(AE$1="P",MAX(0,AE$2-$C974),IF(AE$1="C",MAX(0,$C974-AE$2)))</f>
        <v>28.5036363636364</v>
      </c>
      <c r="AF974" s="103" t="n">
        <f aca="false">IF(AF$1="P",MAX(0,AF$2-$C974),IF(AF$1="C",MAX(0,$C974-AF$2)))</f>
        <v>1.49636363636364</v>
      </c>
      <c r="AG974" s="103" t="n">
        <f aca="false">IF(AG$1="P",MAX(0,AG$2-$C974),IF(AG$1="C",MAX(0,$C974-AG$2)))</f>
        <v>0</v>
      </c>
      <c r="AH974" s="103" t="n">
        <f aca="false">IF(AH$1="P",MAX(0,AH$2-$C974),IF(AH$1="C",MAX(0,$C974-AH$2)))</f>
        <v>0</v>
      </c>
      <c r="AI974" s="103" t="n">
        <f aca="false">IF(AI$1="P",MAX(0,AI$2-$C974),IF(AI$1="C",MAX(0,$C974-AI$2)))</f>
        <v>0</v>
      </c>
      <c r="AJ974" s="103" t="n">
        <f aca="false">IF(AJ$1="P",MAX(0,AJ$2-$C974),IF(AJ$1="C",MAX(0,$C974-AJ$2)))</f>
        <v>0</v>
      </c>
      <c r="AK974" s="103" t="n">
        <f aca="false">IF(AK$1="P",MAX(0,AK$2-$C974),IF(AK$1="C",MAX(0,$C974-AK$2)))</f>
        <v>0</v>
      </c>
    </row>
    <row r="975" customFormat="false" ht="12.75" hidden="false" customHeight="false" outlineLevel="0" collapsed="false">
      <c r="A975" s="0" t="n">
        <v>4</v>
      </c>
      <c r="B975" s="15"/>
      <c r="C975" s="15" t="n">
        <f aca="false">SUMIF($A$3:$A$970,$A975,$C$3:$C$970)/COUNTIF($A$3:$A$970,$A975)</f>
        <v>22.5395454545455</v>
      </c>
      <c r="D975" s="47" t="n">
        <f aca="true">STDEV(OFFSET($A$2,MATCH($A975,$A$3:$A$970,0),3):OFFSET($A$2,MATCH($A975+1,$A$3:$A$970,0)-1,3))*SQRT(trade_day)</f>
        <v>1.50309018130113</v>
      </c>
      <c r="E975" s="47" t="n">
        <f aca="false">SUMIF($A$3:$A$970,$A975,$E$3:$E$970)/COUNTIF($A$3:$A$970,$A975)</f>
        <v>1.44875486821215</v>
      </c>
      <c r="F975" s="0" t="n">
        <v>4</v>
      </c>
      <c r="G975" s="110" t="n">
        <f aca="false">SUMIF($A$3:$A$970,$F975,G$3:G$970)/COUNTIF($A$3:$A$970,$F975)</f>
        <v>0.00181818181818178</v>
      </c>
      <c r="H975" s="110" t="n">
        <f aca="false">SUMIF($A$3:$A$970,$F975,H$3:H$970)/COUNTIF($A$3:$A$970,$F975)</f>
        <v>2.65409090909091</v>
      </c>
      <c r="I975" s="110" t="n">
        <f aca="false">SUMIF($A$3:$A$970,$F975,I$3:I$970)/COUNTIF($A$3:$A$970,$F975)</f>
        <v>7.46045454545455</v>
      </c>
      <c r="J975" s="110" t="n">
        <f aca="false">SUMIF($A$3:$A$970,$F975,J$3:J$970)/COUNTIF($A$3:$A$970,$F975)</f>
        <v>12.4604545454545</v>
      </c>
      <c r="K975" s="110" t="n">
        <f aca="false">SUMIF($A$3:$A$970,$F975,K$3:K$970)/COUNTIF($A$3:$A$970,$F975)</f>
        <v>17.4604545454545</v>
      </c>
      <c r="L975" s="110" t="n">
        <f aca="false">SUMIF($A$3:$A$970,$F975,L$3:L$970)/COUNTIF($A$3:$A$970,$F975)</f>
        <v>27.4604545454545</v>
      </c>
      <c r="M975" s="110" t="n">
        <f aca="false">SUMIF($A$3:$A$970,$F975,M$3:M$970)/COUNTIF($A$3:$A$970,$F975)</f>
        <v>2.54136363636364</v>
      </c>
      <c r="N975" s="110" t="n">
        <f aca="false">SUMIF($A$3:$A$970,$F975,N$3:N$970)/COUNTIF($A$3:$A$970,$F975)</f>
        <v>0.193636363636364</v>
      </c>
      <c r="O975" s="110" t="n">
        <f aca="false">SUMIF($A$3:$A$970,$F975,O$3:O$970)/COUNTIF($A$3:$A$970,$F975)</f>
        <v>0</v>
      </c>
      <c r="P975" s="110" t="n">
        <f aca="false">SUMIF($A$3:$A$970,$F975,P$3:P$970)/COUNTIF($A$3:$A$970,$F975)</f>
        <v>0</v>
      </c>
      <c r="Q975" s="110" t="n">
        <f aca="false">SUMIF($A$3:$A$970,$F975,Q$3:Q$970)/COUNTIF($A$3:$A$970,$F975)</f>
        <v>0</v>
      </c>
      <c r="R975" s="110" t="n">
        <f aca="false">SUMIF($A$3:$A$970,$F975,R$3:R$970)/COUNTIF($A$3:$A$970,$F975)</f>
        <v>0</v>
      </c>
      <c r="S975" s="110" t="n">
        <f aca="false">SUMIF($A$3:$A$970,$F975,S$3:S$970)/COUNTIF($A$3:$A$970,$F975)</f>
        <v>0</v>
      </c>
      <c r="T975" s="0" t="n">
        <v>4</v>
      </c>
      <c r="V975" s="15" t="n">
        <f aca="false">SUMIF($T$3:$T$970,$T975,$V$3:$V$970)/COUNTIF($T$3:$T$970,$T975)</f>
        <v>9.24836551076145</v>
      </c>
      <c r="W975" s="47" t="e">
        <f aca="true">CORREL(OFFSET($A$2,MATCH($A975,$A$259:$A$970,0),4):OFFSET($A$2,MATCH($A975+1,$A$259:$A$970,0)-1,4),OFFSET($T$2,MATCH($T975,$T$259:$T$970,0),3):OFFSET($T$2,MATCH($T975+1,$T$259:$T$970,0)-1,3))</f>
        <v>#N/A</v>
      </c>
      <c r="X975" s="47" t="e">
        <f aca="true">CORREL(OFFSET($A$2,MATCH($A975,$A$259:$A$970,0),2):OFFSET($A$2,MATCH($A975+1,$A$259:$A$970,0)-1,2),OFFSET($T$2,MATCH($T975,$T$259:$T$970,0),1):OFFSET($T$2,MATCH($T975+1,$T$259:$T$970,0)-1,1))</f>
        <v>#N/A</v>
      </c>
      <c r="Y975" s="0" t="n">
        <f aca="false">A975</f>
        <v>4</v>
      </c>
      <c r="Z975" s="103" t="n">
        <f aca="false">IF(Z$1="P",MAX(0,Z$2-$C975),IF(Z$1="C",MAX(0,$C975-Z$2)))</f>
        <v>0</v>
      </c>
      <c r="AA975" s="103" t="n">
        <f aca="false">IF(AA$1="P",MAX(0,AA$2-$C975),IF(AA$1="C",MAX(0,$C975-AA$2)))</f>
        <v>2.46045454545455</v>
      </c>
      <c r="AB975" s="103" t="n">
        <f aca="false">IF(AB$1="P",MAX(0,AB$2-$C975),IF(AB$1="C",MAX(0,$C975-AB$2)))</f>
        <v>7.46045454545455</v>
      </c>
      <c r="AC975" s="103" t="n">
        <f aca="false">IF(AC$1="P",MAX(0,AC$2-$C975),IF(AC$1="C",MAX(0,$C975-AC$2)))</f>
        <v>12.4604545454545</v>
      </c>
      <c r="AD975" s="103" t="n">
        <f aca="false">IF(AD$1="P",MAX(0,AD$2-$C975),IF(AD$1="C",MAX(0,$C975-AD$2)))</f>
        <v>17.4604545454545</v>
      </c>
      <c r="AE975" s="103" t="n">
        <f aca="false">IF(AE$1="P",MAX(0,AE$2-$C975),IF(AE$1="C",MAX(0,$C975-AE$2)))</f>
        <v>27.4604545454545</v>
      </c>
      <c r="AF975" s="103" t="n">
        <f aca="false">IF(AF$1="P",MAX(0,AF$2-$C975),IF(AF$1="C",MAX(0,$C975-AF$2)))</f>
        <v>2.53954545454545</v>
      </c>
      <c r="AG975" s="103" t="n">
        <f aca="false">IF(AG$1="P",MAX(0,AG$2-$C975),IF(AG$1="C",MAX(0,$C975-AG$2)))</f>
        <v>0</v>
      </c>
      <c r="AH975" s="103" t="n">
        <f aca="false">IF(AH$1="P",MAX(0,AH$2-$C975),IF(AH$1="C",MAX(0,$C975-AH$2)))</f>
        <v>0</v>
      </c>
      <c r="AI975" s="103" t="n">
        <f aca="false">IF(AI$1="P",MAX(0,AI$2-$C975),IF(AI$1="C",MAX(0,$C975-AI$2)))</f>
        <v>0</v>
      </c>
      <c r="AJ975" s="103" t="n">
        <f aca="false">IF(AJ$1="P",MAX(0,AJ$2-$C975),IF(AJ$1="C",MAX(0,$C975-AJ$2)))</f>
        <v>0</v>
      </c>
      <c r="AK975" s="103" t="n">
        <f aca="false">IF(AK$1="P",MAX(0,AK$2-$C975),IF(AK$1="C",MAX(0,$C975-AK$2)))</f>
        <v>0</v>
      </c>
    </row>
    <row r="976" customFormat="false" ht="12.75" hidden="false" customHeight="false" outlineLevel="0" collapsed="false">
      <c r="A976" s="0" t="n">
        <v>5</v>
      </c>
      <c r="B976" s="15"/>
      <c r="C976" s="15" t="n">
        <f aca="false">SUMIF($A$3:$A$970,$A976,$C$3:$C$970)/COUNTIF($A$3:$A$970,$A976)</f>
        <v>42.611</v>
      </c>
      <c r="D976" s="47" t="n">
        <f aca="true">STDEV(OFFSET($A$2,MATCH($A976,$A$3:$A$970,0),3):OFFSET($A$2,MATCH($A976+1,$A$3:$A$970,0)-1,3))*SQRT(trade_day)</f>
        <v>5.03188956979852</v>
      </c>
      <c r="E976" s="47" t="n">
        <f aca="false">SUMIF($A$3:$A$970,$A976,$E$3:$E$970)/COUNTIF($A$3:$A$970,$A976)</f>
        <v>3.22510146679392</v>
      </c>
      <c r="F976" s="0" t="n">
        <v>5</v>
      </c>
      <c r="G976" s="110" t="n">
        <f aca="false">SUMIF($A$3:$A$970,$F976,G$3:G$970)/COUNTIF($A$3:$A$970,$F976)</f>
        <v>0.0135</v>
      </c>
      <c r="H976" s="110" t="n">
        <f aca="false">SUMIF($A$3:$A$970,$F976,H$3:H$970)/COUNTIF($A$3:$A$970,$F976)</f>
        <v>1.2855</v>
      </c>
      <c r="I976" s="110" t="n">
        <f aca="false">SUMIF($A$3:$A$970,$F976,I$3:I$970)/COUNTIF($A$3:$A$970,$F976)</f>
        <v>3.2855</v>
      </c>
      <c r="J976" s="110" t="n">
        <f aca="false">SUMIF($A$3:$A$970,$F976,J$3:J$970)/COUNTIF($A$3:$A$970,$F976)</f>
        <v>5.4775</v>
      </c>
      <c r="K976" s="110" t="n">
        <f aca="false">SUMIF($A$3:$A$970,$F976,K$3:K$970)/COUNTIF($A$3:$A$970,$F976)</f>
        <v>8.462</v>
      </c>
      <c r="L976" s="110" t="n">
        <f aca="false">SUMIF($A$3:$A$970,$F976,L$3:L$970)/COUNTIF($A$3:$A$970,$F976)</f>
        <v>15.6225</v>
      </c>
      <c r="M976" s="110" t="n">
        <f aca="false">SUMIF($A$3:$A$970,$F976,M$3:M$970)/COUNTIF($A$3:$A$970,$F976)</f>
        <v>22.6245</v>
      </c>
      <c r="N976" s="110" t="n">
        <f aca="false">SUMIF($A$3:$A$970,$F976,N$3:N$970)/COUNTIF($A$3:$A$970,$F976)</f>
        <v>18.8965</v>
      </c>
      <c r="O976" s="110" t="n">
        <f aca="false">SUMIF($A$3:$A$970,$F976,O$3:O$970)/COUNTIF($A$3:$A$970,$F976)</f>
        <v>15.8965</v>
      </c>
      <c r="P976" s="110" t="n">
        <f aca="false">SUMIF($A$3:$A$970,$F976,P$3:P$970)/COUNTIF($A$3:$A$970,$F976)</f>
        <v>13.0885</v>
      </c>
      <c r="Q976" s="110" t="n">
        <f aca="false">SUMIF($A$3:$A$970,$F976,Q$3:Q$970)/COUNTIF($A$3:$A$970,$F976)</f>
        <v>11.073</v>
      </c>
      <c r="R976" s="110" t="n">
        <f aca="false">SUMIF($A$3:$A$970,$F976,R$3:R$970)/COUNTIF($A$3:$A$970,$F976)</f>
        <v>8.2335</v>
      </c>
      <c r="S976" s="110" t="n">
        <f aca="false">SUMIF($A$3:$A$970,$F976,S$3:S$970)/COUNTIF($A$3:$A$970,$F976)</f>
        <v>1.8879995</v>
      </c>
      <c r="T976" s="0" t="n">
        <v>5</v>
      </c>
      <c r="V976" s="15" t="n">
        <f aca="false">SUMIF($T$3:$T$970,$T976,$V$3:$V$970)/COUNTIF($T$3:$T$970,$T976)</f>
        <v>19.8838328353897</v>
      </c>
      <c r="W976" s="47" t="e">
        <f aca="true">CORREL(OFFSET($A$2,MATCH($A976,$A$259:$A$970,0),4):OFFSET($A$2,MATCH($A976+1,$A$259:$A$970,0)-1,4),OFFSET($T$2,MATCH($T976,$T$259:$T$970,0),3):OFFSET($T$2,MATCH($T976+1,$T$259:$T$970,0)-1,3))</f>
        <v>#N/A</v>
      </c>
      <c r="X976" s="47" t="e">
        <f aca="true">CORREL(OFFSET($A$2,MATCH($A976,$A$259:$A$970,0),2):OFFSET($A$2,MATCH($A976+1,$A$259:$A$970,0)-1,2),OFFSET($T$2,MATCH($T976,$T$259:$T$970,0),1):OFFSET($T$2,MATCH($T976+1,$T$259:$T$970,0)-1,1))</f>
        <v>#N/A</v>
      </c>
      <c r="Y976" s="0" t="n">
        <f aca="false">A976</f>
        <v>5</v>
      </c>
      <c r="Z976" s="103" t="n">
        <f aca="false">IF(Z$1="P",MAX(0,Z$2-$C976),IF(Z$1="C",MAX(0,$C976-Z$2)))</f>
        <v>0</v>
      </c>
      <c r="AA976" s="103" t="n">
        <f aca="false">IF(AA$1="P",MAX(0,AA$2-$C976),IF(AA$1="C",MAX(0,$C976-AA$2)))</f>
        <v>0</v>
      </c>
      <c r="AB976" s="103" t="n">
        <f aca="false">IF(AB$1="P",MAX(0,AB$2-$C976),IF(AB$1="C",MAX(0,$C976-AB$2)))</f>
        <v>0</v>
      </c>
      <c r="AC976" s="103" t="n">
        <f aca="false">IF(AC$1="P",MAX(0,AC$2-$C976),IF(AC$1="C",MAX(0,$C976-AC$2)))</f>
        <v>0</v>
      </c>
      <c r="AD976" s="103" t="n">
        <f aca="false">IF(AD$1="P",MAX(0,AD$2-$C976),IF(AD$1="C",MAX(0,$C976-AD$2)))</f>
        <v>0</v>
      </c>
      <c r="AE976" s="103" t="n">
        <f aca="false">IF(AE$1="P",MAX(0,AE$2-$C976),IF(AE$1="C",MAX(0,$C976-AE$2)))</f>
        <v>7.389</v>
      </c>
      <c r="AF976" s="103" t="n">
        <f aca="false">IF(AF$1="P",MAX(0,AF$2-$C976),IF(AF$1="C",MAX(0,$C976-AF$2)))</f>
        <v>22.611</v>
      </c>
      <c r="AG976" s="103" t="n">
        <f aca="false">IF(AG$1="P",MAX(0,AG$2-$C976),IF(AG$1="C",MAX(0,$C976-AG$2)))</f>
        <v>17.611</v>
      </c>
      <c r="AH976" s="103" t="n">
        <f aca="false">IF(AH$1="P",MAX(0,AH$2-$C976),IF(AH$1="C",MAX(0,$C976-AH$2)))</f>
        <v>12.611</v>
      </c>
      <c r="AI976" s="103" t="n">
        <f aca="false">IF(AI$1="P",MAX(0,AI$2-$C976),IF(AI$1="C",MAX(0,$C976-AI$2)))</f>
        <v>7.611</v>
      </c>
      <c r="AJ976" s="103" t="n">
        <f aca="false">IF(AJ$1="P",MAX(0,AJ$2-$C976),IF(AJ$1="C",MAX(0,$C976-AJ$2)))</f>
        <v>2.611</v>
      </c>
      <c r="AK976" s="103" t="n">
        <f aca="false">IF(AK$1="P",MAX(0,AK$2-$C976),IF(AK$1="C",MAX(0,$C976-AK$2)))</f>
        <v>0</v>
      </c>
    </row>
    <row r="977" customFormat="false" ht="12.75" hidden="false" customHeight="false" outlineLevel="0" collapsed="false">
      <c r="A977" s="0" t="n">
        <v>6</v>
      </c>
      <c r="B977" s="15"/>
      <c r="C977" s="15" t="n">
        <f aca="false">SUMIF($A$3:$A$970,$A977,$C$3:$C$970)/COUNTIF($A$3:$A$970,$A977)</f>
        <v>167.998636363636</v>
      </c>
      <c r="D977" s="47" t="n">
        <f aca="true">STDEV(OFFSET($A$2,MATCH($A977,$A$3:$A$970,0),3):OFFSET($A$2,MATCH($A977+1,$A$3:$A$970,0)-1,3))*SQRT(trade_day)</f>
        <v>12.0020765808201</v>
      </c>
      <c r="E977" s="47" t="n">
        <f aca="false">SUMIF($A$3:$A$970,$A977,$E$3:$E$970)/COUNTIF($A$3:$A$970,$A977)</f>
        <v>5.93447806396581</v>
      </c>
      <c r="F977" s="0" t="n">
        <v>6</v>
      </c>
      <c r="G977" s="110" t="n">
        <f aca="false">SUMIF($A$3:$A$970,$F977,G$3:G$970)/COUNTIF($A$3:$A$970,$F977)</f>
        <v>0.0877272727272727</v>
      </c>
      <c r="H977" s="110" t="n">
        <f aca="false">SUMIF($A$3:$A$970,$F977,H$3:H$970)/COUNTIF($A$3:$A$970,$F977)</f>
        <v>0.730909090909091</v>
      </c>
      <c r="I977" s="110" t="n">
        <f aca="false">SUMIF($A$3:$A$970,$F977,I$3:I$970)/COUNTIF($A$3:$A$970,$F977)</f>
        <v>1.6</v>
      </c>
      <c r="J977" s="110" t="n">
        <f aca="false">SUMIF($A$3:$A$970,$F977,J$3:J$970)/COUNTIF($A$3:$A$970,$F977)</f>
        <v>3.23</v>
      </c>
      <c r="K977" s="110" t="n">
        <f aca="false">SUMIF($A$3:$A$970,$F977,K$3:K$970)/COUNTIF($A$3:$A$970,$F977)</f>
        <v>5.73545454545455</v>
      </c>
      <c r="L977" s="110" t="n">
        <f aca="false">SUMIF($A$3:$A$970,$F977,L$3:L$970)/COUNTIF($A$3:$A$970,$F977)</f>
        <v>11.5513636363636</v>
      </c>
      <c r="M977" s="110" t="n">
        <f aca="false">SUMIF($A$3:$A$970,$F977,M$3:M$970)/COUNTIF($A$3:$A$970,$F977)</f>
        <v>148.086363636364</v>
      </c>
      <c r="N977" s="110" t="n">
        <f aca="false">SUMIF($A$3:$A$970,$F977,N$3:N$970)/COUNTIF($A$3:$A$970,$F977)</f>
        <v>143.729545454545</v>
      </c>
      <c r="O977" s="110" t="n">
        <f aca="false">SUMIF($A$3:$A$970,$F977,O$3:O$970)/COUNTIF($A$3:$A$970,$F977)</f>
        <v>139.598636363636</v>
      </c>
      <c r="P977" s="110" t="n">
        <f aca="false">SUMIF($A$3:$A$970,$F977,P$3:P$970)/COUNTIF($A$3:$A$970,$F977)</f>
        <v>136.228636363636</v>
      </c>
      <c r="Q977" s="110" t="n">
        <f aca="false">SUMIF($A$3:$A$970,$F977,Q$3:Q$970)/COUNTIF($A$3:$A$970,$F977)</f>
        <v>133.734090909091</v>
      </c>
      <c r="R977" s="110" t="n">
        <f aca="false">SUMIF($A$3:$A$970,$F977,R$3:R$970)/COUNTIF($A$3:$A$970,$F977)</f>
        <v>129.55</v>
      </c>
      <c r="S977" s="110" t="n">
        <f aca="false">SUMIF($A$3:$A$970,$F977,S$3:S$970)/COUNTIF($A$3:$A$970,$F977)</f>
        <v>115.077725</v>
      </c>
      <c r="T977" s="0" t="n">
        <v>6</v>
      </c>
      <c r="V977" s="15" t="n">
        <f aca="false">SUMIF($T$3:$T$970,$T977,$V$3:$V$970)/COUNTIF($T$3:$T$970,$T977)</f>
        <v>72.0967599895112</v>
      </c>
      <c r="W977" s="47" t="e">
        <f aca="true">CORREL(OFFSET($A$2,MATCH($A977,$A$259:$A$970,0),4):OFFSET($A$2,MATCH($A977+1,$A$259:$A$970,0)-1,4),OFFSET($T$2,MATCH($T977,$T$259:$T$970,0),3):OFFSET($T$2,MATCH($T977+1,$T$259:$T$970,0)-1,3))</f>
        <v>#N/A</v>
      </c>
      <c r="X977" s="47" t="e">
        <f aca="true">CORREL(OFFSET($A$2,MATCH($A977,$A$259:$A$970,0),2):OFFSET($A$2,MATCH($A977+1,$A$259:$A$970,0)-1,2),OFFSET($T$2,MATCH($T977,$T$259:$T$970,0),1):OFFSET($T$2,MATCH($T977+1,$T$259:$T$970,0)-1,1))</f>
        <v>#N/A</v>
      </c>
      <c r="Y977" s="0" t="n">
        <f aca="false">A977</f>
        <v>6</v>
      </c>
      <c r="Z977" s="103" t="n">
        <f aca="false">IF(Z$1="P",MAX(0,Z$2-$C977),IF(Z$1="C",MAX(0,$C977-Z$2)))</f>
        <v>0</v>
      </c>
      <c r="AA977" s="103" t="n">
        <f aca="false">IF(AA$1="P",MAX(0,AA$2-$C977),IF(AA$1="C",MAX(0,$C977-AA$2)))</f>
        <v>0</v>
      </c>
      <c r="AB977" s="103" t="n">
        <f aca="false">IF(AB$1="P",MAX(0,AB$2-$C977),IF(AB$1="C",MAX(0,$C977-AB$2)))</f>
        <v>0</v>
      </c>
      <c r="AC977" s="103" t="n">
        <f aca="false">IF(AC$1="P",MAX(0,AC$2-$C977),IF(AC$1="C",MAX(0,$C977-AC$2)))</f>
        <v>0</v>
      </c>
      <c r="AD977" s="103" t="n">
        <f aca="false">IF(AD$1="P",MAX(0,AD$2-$C977),IF(AD$1="C",MAX(0,$C977-AD$2)))</f>
        <v>0</v>
      </c>
      <c r="AE977" s="103" t="n">
        <f aca="false">IF(AE$1="P",MAX(0,AE$2-$C977),IF(AE$1="C",MAX(0,$C977-AE$2)))</f>
        <v>0</v>
      </c>
      <c r="AF977" s="103" t="n">
        <f aca="false">IF(AF$1="P",MAX(0,AF$2-$C977),IF(AF$1="C",MAX(0,$C977-AF$2)))</f>
        <v>147.998636363636</v>
      </c>
      <c r="AG977" s="103" t="n">
        <f aca="false">IF(AG$1="P",MAX(0,AG$2-$C977),IF(AG$1="C",MAX(0,$C977-AG$2)))</f>
        <v>142.998636363636</v>
      </c>
      <c r="AH977" s="103" t="n">
        <f aca="false">IF(AH$1="P",MAX(0,AH$2-$C977),IF(AH$1="C",MAX(0,$C977-AH$2)))</f>
        <v>137.998636363636</v>
      </c>
      <c r="AI977" s="103" t="n">
        <f aca="false">IF(AI$1="P",MAX(0,AI$2-$C977),IF(AI$1="C",MAX(0,$C977-AI$2)))</f>
        <v>132.998636363636</v>
      </c>
      <c r="AJ977" s="103" t="n">
        <f aca="false">IF(AJ$1="P",MAX(0,AJ$2-$C977),IF(AJ$1="C",MAX(0,$C977-AJ$2)))</f>
        <v>127.998636363636</v>
      </c>
      <c r="AK977" s="103" t="n">
        <f aca="false">IF(AK$1="P",MAX(0,AK$2-$C977),IF(AK$1="C",MAX(0,$C977-AK$2)))</f>
        <v>117.998636363636</v>
      </c>
    </row>
    <row r="978" customFormat="false" ht="12.75" hidden="false" customHeight="false" outlineLevel="0" collapsed="false">
      <c r="A978" s="0" t="n">
        <v>7</v>
      </c>
      <c r="B978" s="15"/>
      <c r="C978" s="15" t="n">
        <f aca="false">SUMIF($A$3:$A$970,$A978,$C$3:$C$970)/COUNTIF($A$3:$A$970,$A978)</f>
        <v>138.29</v>
      </c>
      <c r="D978" s="47" t="n">
        <f aca="true">STDEV(OFFSET($A$2,MATCH($A978,$A$3:$A$970,0),3):OFFSET($A$2,MATCH($A978+1,$A$3:$A$970,0)-1,3))*SQRT(trade_day)</f>
        <v>12.5043216979045</v>
      </c>
      <c r="E978" s="47" t="n">
        <f aca="false">SUMIF($A$3:$A$970,$A978,$E$3:$E$970)/COUNTIF($A$3:$A$970,$A978)</f>
        <v>15.0595843900592</v>
      </c>
      <c r="F978" s="0" t="n">
        <v>7</v>
      </c>
      <c r="G978" s="111" t="n">
        <f aca="false">SUMIF($A$3:$A$970,$F978,G$3:G$970)/COUNTIF($A$3:$A$970,$F978)</f>
        <v>0</v>
      </c>
      <c r="H978" s="111" t="n">
        <f aca="false">SUMIF($A$3:$A$970,$F978,H$3:H$970)/COUNTIF($A$3:$A$970,$F978)</f>
        <v>0</v>
      </c>
      <c r="I978" s="111" t="n">
        <f aca="false">SUMIF($A$3:$A$970,$F978,I$3:I$970)/COUNTIF($A$3:$A$970,$F978)</f>
        <v>0</v>
      </c>
      <c r="J978" s="111" t="n">
        <f aca="false">SUMIF($A$3:$A$970,$F978,J$3:J$970)/COUNTIF($A$3:$A$970,$F978)</f>
        <v>0.172608695652174</v>
      </c>
      <c r="K978" s="111" t="n">
        <f aca="false">SUMIF($A$3:$A$970,$F978,K$3:K$970)/COUNTIF($A$3:$A$970,$F978)</f>
        <v>1.0695652173913</v>
      </c>
      <c r="L978" s="111" t="n">
        <f aca="false">SUMIF($A$3:$A$970,$F978,L$3:L$970)/COUNTIF($A$3:$A$970,$F978)</f>
        <v>4.65347826086957</v>
      </c>
      <c r="M978" s="111" t="n">
        <f aca="false">SUMIF($A$3:$A$970,$F978,M$3:M$970)/COUNTIF($A$3:$A$970,$F978)</f>
        <v>118.29</v>
      </c>
      <c r="N978" s="111" t="n">
        <f aca="false">SUMIF($A$3:$A$970,$F978,N$3:N$970)/COUNTIF($A$3:$A$970,$F978)</f>
        <v>113.29</v>
      </c>
      <c r="O978" s="111" t="n">
        <f aca="false">SUMIF($A$3:$A$970,$F978,O$3:O$970)/COUNTIF($A$3:$A$970,$F978)</f>
        <v>108.29</v>
      </c>
      <c r="P978" s="111" t="n">
        <f aca="false">SUMIF($A$3:$A$970,$F978,P$3:P$970)/COUNTIF($A$3:$A$970,$F978)</f>
        <v>103.462608695652</v>
      </c>
      <c r="Q978" s="111" t="n">
        <f aca="false">SUMIF($A$3:$A$970,$F978,Q$3:Q$970)/COUNTIF($A$3:$A$970,$F978)</f>
        <v>99.3595652173913</v>
      </c>
      <c r="R978" s="111" t="n">
        <f aca="false">SUMIF($A$3:$A$970,$F978,R$3:R$970)/COUNTIF($A$3:$A$970,$F978)</f>
        <v>92.9434782608696</v>
      </c>
      <c r="S978" s="111" t="n">
        <f aca="false">SUMIF($A$3:$A$970,$F978,S$3:S$970)/COUNTIF($A$3:$A$970,$F978)</f>
        <v>79.9178243478261</v>
      </c>
      <c r="T978" s="0" t="n">
        <v>7</v>
      </c>
      <c r="V978" s="15" t="n">
        <f aca="false">SUMIF($T$3:$T$970,$T978,$V$3:$V$970)/COUNTIF($T$3:$T$970,$T978)</f>
        <v>63.7151276546465</v>
      </c>
      <c r="W978" s="47" t="e">
        <f aca="true">CORREL(OFFSET($A$2,MATCH($A978,$A$259:$A$970,0),4):OFFSET($A$2,MATCH($A978+1,$A$259:$A$970,0)-1,4),OFFSET($T$2,MATCH($T978,$T$259:$T$970,0),3):OFFSET($T$2,MATCH($T978+1,$T$259:$T$970,0)-1,3))</f>
        <v>#N/A</v>
      </c>
      <c r="X978" s="47" t="e">
        <f aca="true">CORREL(OFFSET($A$2,MATCH($A978,$A$259:$A$970,0),2):OFFSET($A$2,MATCH($A978+1,$A$259:$A$970,0)-1,2),OFFSET($T$2,MATCH($T978,$T$259:$T$970,0),1):OFFSET($T$2,MATCH($T978+1,$T$259:$T$970,0)-1,1))</f>
        <v>#N/A</v>
      </c>
      <c r="Y978" s="0" t="n">
        <f aca="false">A978</f>
        <v>7</v>
      </c>
      <c r="Z978" s="103" t="n">
        <f aca="false">IF(Z$1="P",MAX(0,Z$2-$C978),IF(Z$1="C",MAX(0,$C978-Z$2)))</f>
        <v>0</v>
      </c>
      <c r="AA978" s="103" t="n">
        <f aca="false">IF(AA$1="P",MAX(0,AA$2-$C978),IF(AA$1="C",MAX(0,$C978-AA$2)))</f>
        <v>0</v>
      </c>
      <c r="AB978" s="103" t="n">
        <f aca="false">IF(AB$1="P",MAX(0,AB$2-$C978),IF(AB$1="C",MAX(0,$C978-AB$2)))</f>
        <v>0</v>
      </c>
      <c r="AC978" s="103" t="n">
        <f aca="false">IF(AC$1="P",MAX(0,AC$2-$C978),IF(AC$1="C",MAX(0,$C978-AC$2)))</f>
        <v>0</v>
      </c>
      <c r="AD978" s="103" t="n">
        <f aca="false">IF(AD$1="P",MAX(0,AD$2-$C978),IF(AD$1="C",MAX(0,$C978-AD$2)))</f>
        <v>0</v>
      </c>
      <c r="AE978" s="103" t="n">
        <f aca="false">IF(AE$1="P",MAX(0,AE$2-$C978),IF(AE$1="C",MAX(0,$C978-AE$2)))</f>
        <v>0</v>
      </c>
      <c r="AF978" s="103" t="n">
        <f aca="false">IF(AF$1="P",MAX(0,AF$2-$C978),IF(AF$1="C",MAX(0,$C978-AF$2)))</f>
        <v>118.29</v>
      </c>
      <c r="AG978" s="103" t="n">
        <f aca="false">IF(AG$1="P",MAX(0,AG$2-$C978),IF(AG$1="C",MAX(0,$C978-AG$2)))</f>
        <v>113.29</v>
      </c>
      <c r="AH978" s="103" t="n">
        <f aca="false">IF(AH$1="P",MAX(0,AH$2-$C978),IF(AH$1="C",MAX(0,$C978-AH$2)))</f>
        <v>108.29</v>
      </c>
      <c r="AI978" s="103" t="n">
        <f aca="false">IF(AI$1="P",MAX(0,AI$2-$C978),IF(AI$1="C",MAX(0,$C978-AI$2)))</f>
        <v>103.29</v>
      </c>
      <c r="AJ978" s="103" t="n">
        <f aca="false">IF(AJ$1="P",MAX(0,AJ$2-$C978),IF(AJ$1="C",MAX(0,$C978-AJ$2)))</f>
        <v>98.29</v>
      </c>
      <c r="AK978" s="103" t="n">
        <f aca="false">IF(AK$1="P",MAX(0,AK$2-$C978),IF(AK$1="C",MAX(0,$C978-AK$2)))</f>
        <v>88.29</v>
      </c>
    </row>
    <row r="979" customFormat="false" ht="12.75" hidden="false" customHeight="false" outlineLevel="0" collapsed="false">
      <c r="A979" s="0" t="n">
        <v>8</v>
      </c>
      <c r="B979" s="15"/>
      <c r="C979" s="15" t="n">
        <f aca="false">SUMIF($A$3:$A$970,$A979,$C$3:$C$970)/COUNTIF($A$3:$A$970,$A979)</f>
        <v>40.4033333333333</v>
      </c>
      <c r="D979" s="47" t="n">
        <f aca="true">STDEV(OFFSET($A$2,MATCH($A979,$A$3:$A$970,0),3):OFFSET($A$2,MATCH($A979+1,$A$3:$A$970,0)-1,3))*SQRT(trade_day)</f>
        <v>5.15129360098217</v>
      </c>
      <c r="E979" s="47" t="n">
        <f aca="false">SUMIF($A$3:$A$970,$A979,$E$3:$E$970)/COUNTIF($A$3:$A$970,$A979)</f>
        <v>5.80336634090343</v>
      </c>
      <c r="F979" s="0" t="n">
        <v>8</v>
      </c>
      <c r="G979" s="111" t="n">
        <f aca="false">SUMIF($A$3:$A$970,$F979,G$3:G$970)/COUNTIF($A$3:$A$970,$F979)</f>
        <v>0</v>
      </c>
      <c r="H979" s="111" t="n">
        <f aca="false">SUMIF($A$3:$A$970,$F979,H$3:H$970)/COUNTIF($A$3:$A$970,$F979)</f>
        <v>0</v>
      </c>
      <c r="I979" s="111" t="n">
        <f aca="false">SUMIF($A$3:$A$970,$F979,I$3:I$970)/COUNTIF($A$3:$A$970,$F979)</f>
        <v>0.333333333333333</v>
      </c>
      <c r="J979" s="111" t="n">
        <f aca="false">SUMIF($A$3:$A$970,$F979,J$3:J$970)/COUNTIF($A$3:$A$970,$F979)</f>
        <v>2.37714285714286</v>
      </c>
      <c r="K979" s="111" t="n">
        <f aca="false">SUMIF($A$3:$A$970,$F979,K$3:K$970)/COUNTIF($A$3:$A$970,$F979)</f>
        <v>5.08476190476191</v>
      </c>
      <c r="L979" s="111" t="n">
        <f aca="false">SUMIF($A$3:$A$970,$F979,L$3:L$970)/COUNTIF($A$3:$A$970,$F979)</f>
        <v>12.1709523809524</v>
      </c>
      <c r="M979" s="111" t="n">
        <f aca="false">SUMIF($A$3:$A$970,$F979,M$3:M$970)/COUNTIF($A$3:$A$970,$F979)</f>
        <v>20.4033333333333</v>
      </c>
      <c r="N979" s="111" t="n">
        <f aca="false">SUMIF($A$3:$A$970,$F979,N$3:N$970)/COUNTIF($A$3:$A$970,$F979)</f>
        <v>15.4033333333333</v>
      </c>
      <c r="O979" s="111" t="n">
        <f aca="false">SUMIF($A$3:$A$970,$F979,O$3:O$970)/COUNTIF($A$3:$A$970,$F979)</f>
        <v>10.7366666666667</v>
      </c>
      <c r="P979" s="111" t="n">
        <f aca="false">SUMIF($A$3:$A$970,$F979,P$3:P$970)/COUNTIF($A$3:$A$970,$F979)</f>
        <v>7.78047619047619</v>
      </c>
      <c r="Q979" s="111" t="n">
        <f aca="false">SUMIF($A$3:$A$970,$F979,Q$3:Q$970)/COUNTIF($A$3:$A$970,$F979)</f>
        <v>5.48809523809524</v>
      </c>
      <c r="R979" s="111" t="n">
        <f aca="false">SUMIF($A$3:$A$970,$F979,R$3:R$970)/COUNTIF($A$3:$A$970,$F979)</f>
        <v>2.57428571428571</v>
      </c>
      <c r="S979" s="111" t="n">
        <f aca="false">SUMIF($A$3:$A$970,$F979,S$3:S$970)/COUNTIF($A$3:$A$970,$F979)</f>
        <v>0</v>
      </c>
      <c r="T979" s="0" t="n">
        <v>8</v>
      </c>
      <c r="V979" s="15" t="n">
        <f aca="false">SUMIF($T$3:$T$970,$T979,$V$3:$V$970)/COUNTIF($T$3:$T$970,$T979)</f>
        <v>21.8276581763281</v>
      </c>
      <c r="W979" s="47" t="e">
        <f aca="true">CORREL(OFFSET($A$2,MATCH($A979,$A$259:$A$970,0),4):OFFSET($A$2,MATCH($A979+1,$A$259:$A$970,0)-1,4),OFFSET($T$2,MATCH($T979,$T$259:$T$970,0),3):OFFSET($T$2,MATCH($T979+1,$T$259:$T$970,0)-1,3))</f>
        <v>#N/A</v>
      </c>
      <c r="X979" s="47" t="e">
        <f aca="true">CORREL(OFFSET($A$2,MATCH($A979,$A$259:$A$970,0),2):OFFSET($A$2,MATCH($A979+1,$A$259:$A$970,0)-1,2),OFFSET($T$2,MATCH($T979,$T$259:$T$970,0),1):OFFSET($T$2,MATCH($T979+1,$T$259:$T$970,0)-1,1))</f>
        <v>#N/A</v>
      </c>
      <c r="Y979" s="0" t="n">
        <f aca="false">A979</f>
        <v>8</v>
      </c>
      <c r="Z979" s="103" t="n">
        <f aca="false">IF(Z$1="P",MAX(0,Z$2-$C979),IF(Z$1="C",MAX(0,$C979-Z$2)))</f>
        <v>0</v>
      </c>
      <c r="AA979" s="103" t="n">
        <f aca="false">IF(AA$1="P",MAX(0,AA$2-$C979),IF(AA$1="C",MAX(0,$C979-AA$2)))</f>
        <v>0</v>
      </c>
      <c r="AB979" s="103" t="n">
        <f aca="false">IF(AB$1="P",MAX(0,AB$2-$C979),IF(AB$1="C",MAX(0,$C979-AB$2)))</f>
        <v>0</v>
      </c>
      <c r="AC979" s="103" t="n">
        <f aca="false">IF(AC$1="P",MAX(0,AC$2-$C979),IF(AC$1="C",MAX(0,$C979-AC$2)))</f>
        <v>0</v>
      </c>
      <c r="AD979" s="103" t="n">
        <f aca="false">IF(AD$1="P",MAX(0,AD$2-$C979),IF(AD$1="C",MAX(0,$C979-AD$2)))</f>
        <v>0</v>
      </c>
      <c r="AE979" s="103" t="n">
        <f aca="false">IF(AE$1="P",MAX(0,AE$2-$C979),IF(AE$1="C",MAX(0,$C979-AE$2)))</f>
        <v>9.59666666666666</v>
      </c>
      <c r="AF979" s="103" t="n">
        <f aca="false">IF(AF$1="P",MAX(0,AF$2-$C979),IF(AF$1="C",MAX(0,$C979-AF$2)))</f>
        <v>20.4033333333333</v>
      </c>
      <c r="AG979" s="103" t="n">
        <f aca="false">IF(AG$1="P",MAX(0,AG$2-$C979),IF(AG$1="C",MAX(0,$C979-AG$2)))</f>
        <v>15.4033333333333</v>
      </c>
      <c r="AH979" s="103" t="n">
        <f aca="false">IF(AH$1="P",MAX(0,AH$2-$C979),IF(AH$1="C",MAX(0,$C979-AH$2)))</f>
        <v>10.4033333333333</v>
      </c>
      <c r="AI979" s="103" t="n">
        <f aca="false">IF(AI$1="P",MAX(0,AI$2-$C979),IF(AI$1="C",MAX(0,$C979-AI$2)))</f>
        <v>5.40333333333334</v>
      </c>
      <c r="AJ979" s="103" t="n">
        <f aca="false">IF(AJ$1="P",MAX(0,AJ$2-$C979),IF(AJ$1="C",MAX(0,$C979-AJ$2)))</f>
        <v>0.403333333333336</v>
      </c>
      <c r="AK979" s="103" t="n">
        <f aca="false">IF(AK$1="P",MAX(0,AK$2-$C979),IF(AK$1="C",MAX(0,$C979-AK$2)))</f>
        <v>0</v>
      </c>
    </row>
    <row r="980" customFormat="false" ht="12.75" hidden="false" customHeight="false" outlineLevel="0" collapsed="false">
      <c r="A980" s="0" t="n">
        <v>9</v>
      </c>
      <c r="B980" s="15"/>
      <c r="C980" s="15" t="n">
        <f aca="false">SUMIF($A$3:$A$970,$A980,$C$3:$C$970)/COUNTIF($A$3:$A$970,$A980)</f>
        <v>29.3380952380952</v>
      </c>
      <c r="D980" s="47" t="n">
        <f aca="true">STDEV(OFFSET($A$2,MATCH($A980,$A$3:$A$970,0),3):OFFSET($A$2,MATCH($A980+1,$A$3:$A$970,0)-1,3))*SQRT(trade_day)</f>
        <v>4.06128116385592</v>
      </c>
      <c r="E980" s="47" t="n">
        <f aca="false">SUMIF($A$3:$A$970,$A980,$E$3:$E$970)/COUNTIF($A$3:$A$970,$A980)</f>
        <v>4.56143965913153</v>
      </c>
      <c r="F980" s="0" t="n">
        <v>9</v>
      </c>
      <c r="G980" s="110" t="n">
        <f aca="false">SUMIF($A$3:$A$970,$F980,G$3:G$970)/COUNTIF($A$3:$A$970,$F980)</f>
        <v>0.27</v>
      </c>
      <c r="H980" s="110" t="n">
        <f aca="false">SUMIF($A$3:$A$970,$F980,H$3:H$970)/COUNTIF($A$3:$A$970,$F980)</f>
        <v>1.18238095238095</v>
      </c>
      <c r="I980" s="110" t="n">
        <f aca="false">SUMIF($A$3:$A$970,$F980,I$3:I$970)/COUNTIF($A$3:$A$970,$F980)</f>
        <v>3.4047619047619</v>
      </c>
      <c r="J980" s="110" t="n">
        <f aca="false">SUMIF($A$3:$A$970,$F980,J$3:J$970)/COUNTIF($A$3:$A$970,$F980)</f>
        <v>6.79190476190476</v>
      </c>
      <c r="K980" s="110" t="n">
        <f aca="false">SUMIF($A$3:$A$970,$F980,K$3:K$970)/COUNTIF($A$3:$A$970,$F980)</f>
        <v>11.1133333333333</v>
      </c>
      <c r="L980" s="110" t="n">
        <f aca="false">SUMIF($A$3:$A$970,$F980,L$3:L$970)/COUNTIF($A$3:$A$970,$F980)</f>
        <v>20.6619047619048</v>
      </c>
      <c r="M980" s="110" t="n">
        <f aca="false">SUMIF($A$3:$A$970,$F980,M$3:M$970)/COUNTIF($A$3:$A$970,$F980)</f>
        <v>9.60809523809524</v>
      </c>
      <c r="N980" s="110" t="n">
        <f aca="false">SUMIF($A$3:$A$970,$F980,N$3:N$970)/COUNTIF($A$3:$A$970,$F980)</f>
        <v>5.52047619047619</v>
      </c>
      <c r="O980" s="110" t="n">
        <f aca="false">SUMIF($A$3:$A$970,$F980,O$3:O$970)/COUNTIF($A$3:$A$970,$F980)</f>
        <v>2.74285714285714</v>
      </c>
      <c r="P980" s="110" t="n">
        <f aca="false">SUMIF($A$3:$A$970,$F980,P$3:P$970)/COUNTIF($A$3:$A$970,$F980)</f>
        <v>1.13</v>
      </c>
      <c r="Q980" s="110" t="n">
        <f aca="false">SUMIF($A$3:$A$970,$F980,Q$3:Q$970)/COUNTIF($A$3:$A$970,$F980)</f>
        <v>0.451428571428571</v>
      </c>
      <c r="R980" s="110" t="n">
        <f aca="false">SUMIF($A$3:$A$970,$F980,R$3:R$970)/COUNTIF($A$3:$A$970,$F980)</f>
        <v>0</v>
      </c>
      <c r="S980" s="110" t="n">
        <f aca="false">SUMIF($A$3:$A$970,$F980,S$3:S$970)/COUNTIF($A$3:$A$970,$F980)</f>
        <v>0</v>
      </c>
      <c r="T980" s="0" t="n">
        <v>9</v>
      </c>
      <c r="V980" s="15" t="n">
        <f aca="false">SUMIF($T$3:$T$970,$T980,$V$3:$V$970)/COUNTIF($T$3:$T$970,$T980)</f>
        <v>14.8544920011313</v>
      </c>
      <c r="W980" s="47" t="e">
        <f aca="true">CORREL(OFFSET($A$2,MATCH($A980,$A$259:$A$970,0),4):OFFSET($A$2,MATCH($A980+1,$A$259:$A$970,0)-1,4),OFFSET($T$2,MATCH($T980,$T$259:$T$970,0),3):OFFSET($T$2,MATCH($T980+1,$T$259:$T$970,0)-1,3))</f>
        <v>#N/A</v>
      </c>
      <c r="X980" s="47" t="e">
        <f aca="true">CORREL(OFFSET($A$2,MATCH($A980,$A$259:$A$970,0),2):OFFSET($A$2,MATCH($A980+1,$A$259:$A$970,0)-1,2),OFFSET($T$2,MATCH($T980,$T$259:$T$970,0),1):OFFSET($T$2,MATCH($T980+1,$T$259:$T$970,0)-1,1))</f>
        <v>#N/A</v>
      </c>
      <c r="Y980" s="0" t="n">
        <f aca="false">A980</f>
        <v>9</v>
      </c>
      <c r="Z980" s="103" t="n">
        <f aca="false">IF(Z$1="P",MAX(0,Z$2-$C980),IF(Z$1="C",MAX(0,$C980-Z$2)))</f>
        <v>0</v>
      </c>
      <c r="AA980" s="103" t="n">
        <f aca="false">IF(AA$1="P",MAX(0,AA$2-$C980),IF(AA$1="C",MAX(0,$C980-AA$2)))</f>
        <v>0</v>
      </c>
      <c r="AB980" s="103" t="n">
        <f aca="false">IF(AB$1="P",MAX(0,AB$2-$C980),IF(AB$1="C",MAX(0,$C980-AB$2)))</f>
        <v>0.661904761904761</v>
      </c>
      <c r="AC980" s="103" t="n">
        <f aca="false">IF(AC$1="P",MAX(0,AC$2-$C980),IF(AC$1="C",MAX(0,$C980-AC$2)))</f>
        <v>5.66190476190476</v>
      </c>
      <c r="AD980" s="103" t="n">
        <f aca="false">IF(AD$1="P",MAX(0,AD$2-$C980),IF(AD$1="C",MAX(0,$C980-AD$2)))</f>
        <v>10.6619047619048</v>
      </c>
      <c r="AE980" s="103" t="n">
        <f aca="false">IF(AE$1="P",MAX(0,AE$2-$C980),IF(AE$1="C",MAX(0,$C980-AE$2)))</f>
        <v>20.6619047619048</v>
      </c>
      <c r="AF980" s="103" t="n">
        <f aca="false">IF(AF$1="P",MAX(0,AF$2-$C980),IF(AF$1="C",MAX(0,$C980-AF$2)))</f>
        <v>9.33809523809524</v>
      </c>
      <c r="AG980" s="103" t="n">
        <f aca="false">IF(AG$1="P",MAX(0,AG$2-$C980),IF(AG$1="C",MAX(0,$C980-AG$2)))</f>
        <v>4.33809523809524</v>
      </c>
      <c r="AH980" s="103" t="n">
        <f aca="false">IF(AH$1="P",MAX(0,AH$2-$C980),IF(AH$1="C",MAX(0,$C980-AH$2)))</f>
        <v>0</v>
      </c>
      <c r="AI980" s="103" t="n">
        <f aca="false">IF(AI$1="P",MAX(0,AI$2-$C980),IF(AI$1="C",MAX(0,$C980-AI$2)))</f>
        <v>0</v>
      </c>
      <c r="AJ980" s="103" t="n">
        <f aca="false">IF(AJ$1="P",MAX(0,AJ$2-$C980),IF(AJ$1="C",MAX(0,$C980-AJ$2)))</f>
        <v>0</v>
      </c>
      <c r="AK980" s="103" t="n">
        <f aca="false">IF(AK$1="P",MAX(0,AK$2-$C980),IF(AK$1="C",MAX(0,$C980-AK$2)))</f>
        <v>0</v>
      </c>
    </row>
    <row r="981" customFormat="false" ht="12.75" hidden="false" customHeight="false" outlineLevel="0" collapsed="false">
      <c r="A981" s="0" t="n">
        <v>10</v>
      </c>
      <c r="B981" s="15"/>
      <c r="C981" s="15" t="n">
        <f aca="false">SUMIF($A$3:$A$970,$A981,$C$3:$C$970)/COUNTIF($A$3:$A$970,$A981)</f>
        <v>20.645</v>
      </c>
      <c r="D981" s="47" t="n">
        <f aca="true">STDEV(OFFSET($A$2,MATCH($A981,$A$3:$A$970,0),3):OFFSET($A$2,MATCH($A981+1,$A$3:$A$970,0)-1,3))*SQRT(trade_day)</f>
        <v>2.30662178592074</v>
      </c>
      <c r="E981" s="47" t="n">
        <f aca="false">SUMIF($A$3:$A$970,$A981,$E$3:$E$970)/COUNTIF($A$3:$A$970,$A981)</f>
        <v>2.39178576054607</v>
      </c>
      <c r="F981" s="0" t="n">
        <v>10</v>
      </c>
      <c r="G981" s="110" t="n">
        <f aca="false">SUMIF($A$3:$A$970,$F981,G$3:G$970)/COUNTIF($A$3:$A$970,$F981)</f>
        <v>0.565454545454546</v>
      </c>
      <c r="H981" s="110" t="n">
        <f aca="false">SUMIF($A$3:$A$970,$F981,H$3:H$970)/COUNTIF($A$3:$A$970,$F981)</f>
        <v>4.52090909090909</v>
      </c>
      <c r="I981" s="110" t="n">
        <f aca="false">SUMIF($A$3:$A$970,$F981,I$3:I$970)/COUNTIF($A$3:$A$970,$F981)</f>
        <v>9.355</v>
      </c>
      <c r="J981" s="110" t="n">
        <f aca="false">SUMIF($A$3:$A$970,$F981,J$3:J$970)/COUNTIF($A$3:$A$970,$F981)</f>
        <v>14.355</v>
      </c>
      <c r="K981" s="110" t="n">
        <f aca="false">SUMIF($A$3:$A$970,$F981,K$3:K$970)/COUNTIF($A$3:$A$970,$F981)</f>
        <v>19.355</v>
      </c>
      <c r="L981" s="110" t="n">
        <f aca="false">SUMIF($A$3:$A$970,$F981,L$3:L$970)/COUNTIF($A$3:$A$970,$F981)</f>
        <v>29.355</v>
      </c>
      <c r="M981" s="110" t="n">
        <f aca="false">SUMIF($A$3:$A$970,$F981,M$3:M$970)/COUNTIF($A$3:$A$970,$F981)</f>
        <v>1.21045454545455</v>
      </c>
      <c r="N981" s="110" t="n">
        <f aca="false">SUMIF($A$3:$A$970,$F981,N$3:N$970)/COUNTIF($A$3:$A$970,$F981)</f>
        <v>0.165909090909091</v>
      </c>
      <c r="O981" s="110" t="n">
        <f aca="false">SUMIF($A$3:$A$970,$F981,O$3:O$970)/COUNTIF($A$3:$A$970,$F981)</f>
        <v>0</v>
      </c>
      <c r="P981" s="110" t="n">
        <f aca="false">SUMIF($A$3:$A$970,$F981,P$3:P$970)/COUNTIF($A$3:$A$970,$F981)</f>
        <v>0</v>
      </c>
      <c r="Q981" s="110" t="n">
        <f aca="false">SUMIF($A$3:$A$970,$F981,Q$3:Q$970)/COUNTIF($A$3:$A$970,$F981)</f>
        <v>0</v>
      </c>
      <c r="R981" s="110" t="n">
        <f aca="false">SUMIF($A$3:$A$970,$F981,R$3:R$970)/COUNTIF($A$3:$A$970,$F981)</f>
        <v>0</v>
      </c>
      <c r="S981" s="110" t="n">
        <f aca="false">SUMIF($A$3:$A$970,$F981,S$3:S$970)/COUNTIF($A$3:$A$970,$F981)</f>
        <v>0</v>
      </c>
      <c r="T981" s="0" t="n">
        <v>10</v>
      </c>
      <c r="V981" s="15" t="n">
        <f aca="false">SUMIF($T$3:$T$970,$T981,$V$3:$V$970)/COUNTIF($T$3:$T$970,$T981)</f>
        <v>10.8932828885197</v>
      </c>
      <c r="W981" s="47" t="e">
        <f aca="true">CORREL(OFFSET($A$2,MATCH($A981,$A$259:$A$970,0),4):OFFSET($A$2,MATCH($A981+1,$A$259:$A$970,0)-1,4),OFFSET($T$2,MATCH($T981,$T$259:$T$970,0),3):OFFSET($T$2,MATCH($T981+1,$T$259:$T$970,0)-1,3))</f>
        <v>#N/A</v>
      </c>
      <c r="X981" s="47" t="e">
        <f aca="true">CORREL(OFFSET($A$2,MATCH($A981,$A$259:$A$970,0),2):OFFSET($A$2,MATCH($A981+1,$A$259:$A$970,0)-1,2),OFFSET($T$2,MATCH($T981,$T$259:$T$970,0),1):OFFSET($T$2,MATCH($T981+1,$T$259:$T$970,0)-1,1))</f>
        <v>#N/A</v>
      </c>
      <c r="Y981" s="0" t="n">
        <f aca="false">A981</f>
        <v>10</v>
      </c>
      <c r="Z981" s="103" t="n">
        <f aca="false">IF(Z$1="P",MAX(0,Z$2-$C981),IF(Z$1="C",MAX(0,$C981-Z$2)))</f>
        <v>0</v>
      </c>
      <c r="AA981" s="103" t="n">
        <f aca="false">IF(AA$1="P",MAX(0,AA$2-$C981),IF(AA$1="C",MAX(0,$C981-AA$2)))</f>
        <v>4.355</v>
      </c>
      <c r="AB981" s="103" t="n">
        <f aca="false">IF(AB$1="P",MAX(0,AB$2-$C981),IF(AB$1="C",MAX(0,$C981-AB$2)))</f>
        <v>9.355</v>
      </c>
      <c r="AC981" s="103" t="n">
        <f aca="false">IF(AC$1="P",MAX(0,AC$2-$C981),IF(AC$1="C",MAX(0,$C981-AC$2)))</f>
        <v>14.355</v>
      </c>
      <c r="AD981" s="103" t="n">
        <f aca="false">IF(AD$1="P",MAX(0,AD$2-$C981),IF(AD$1="C",MAX(0,$C981-AD$2)))</f>
        <v>19.355</v>
      </c>
      <c r="AE981" s="103" t="n">
        <f aca="false">IF(AE$1="P",MAX(0,AE$2-$C981),IF(AE$1="C",MAX(0,$C981-AE$2)))</f>
        <v>29.355</v>
      </c>
      <c r="AF981" s="103" t="n">
        <f aca="false">IF(AF$1="P",MAX(0,AF$2-$C981),IF(AF$1="C",MAX(0,$C981-AF$2)))</f>
        <v>0.645</v>
      </c>
      <c r="AG981" s="103" t="n">
        <f aca="false">IF(AG$1="P",MAX(0,AG$2-$C981),IF(AG$1="C",MAX(0,$C981-AG$2)))</f>
        <v>0</v>
      </c>
      <c r="AH981" s="103" t="n">
        <f aca="false">IF(AH$1="P",MAX(0,AH$2-$C981),IF(AH$1="C",MAX(0,$C981-AH$2)))</f>
        <v>0</v>
      </c>
      <c r="AI981" s="103" t="n">
        <f aca="false">IF(AI$1="P",MAX(0,AI$2-$C981),IF(AI$1="C",MAX(0,$C981-AI$2)))</f>
        <v>0</v>
      </c>
      <c r="AJ981" s="103" t="n">
        <f aca="false">IF(AJ$1="P",MAX(0,AJ$2-$C981),IF(AJ$1="C",MAX(0,$C981-AJ$2)))</f>
        <v>0</v>
      </c>
      <c r="AK981" s="103" t="n">
        <f aca="false">IF(AK$1="P",MAX(0,AK$2-$C981),IF(AK$1="C",MAX(0,$C981-AK$2)))</f>
        <v>0</v>
      </c>
    </row>
    <row r="982" customFormat="false" ht="12.75" hidden="false" customHeight="false" outlineLevel="0" collapsed="false">
      <c r="A982" s="0" t="n">
        <v>11</v>
      </c>
      <c r="B982" s="15"/>
      <c r="C982" s="15" t="n">
        <f aca="false">SUMIF($A$3:$A$970,$A982,$C$3:$C$970)/COUNTIF($A$3:$A$970,$A982)</f>
        <v>21.097</v>
      </c>
      <c r="D982" s="47" t="n">
        <f aca="true">STDEV(OFFSET($A$2,MATCH($A982,$A$3:$A$970,0),3):OFFSET($A$2,MATCH($A982+1,$A$3:$A$970,0)-1,3))*SQRT(trade_day)</f>
        <v>0.941616438058196</v>
      </c>
      <c r="E982" s="47" t="n">
        <f aca="false">SUMIF($A$3:$A$970,$A982,$E$3:$E$970)/COUNTIF($A$3:$A$970,$A982)</f>
        <v>0.760879681575323</v>
      </c>
      <c r="F982" s="0" t="n">
        <v>11</v>
      </c>
      <c r="G982" s="110" t="n">
        <f aca="false">SUMIF($A$3:$A$970,$F982,G$3:G$970)/COUNTIF($A$3:$A$970,$F982)</f>
        <v>0.446</v>
      </c>
      <c r="H982" s="110" t="n">
        <f aca="false">SUMIF($A$3:$A$970,$F982,H$3:H$970)/COUNTIF($A$3:$A$970,$F982)</f>
        <v>3.903</v>
      </c>
      <c r="I982" s="110" t="n">
        <f aca="false">SUMIF($A$3:$A$970,$F982,I$3:I$970)/COUNTIF($A$3:$A$970,$F982)</f>
        <v>8.903</v>
      </c>
      <c r="J982" s="110" t="n">
        <f aca="false">SUMIF($A$3:$A$970,$F982,J$3:J$970)/COUNTIF($A$3:$A$970,$F982)</f>
        <v>13.903</v>
      </c>
      <c r="K982" s="110" t="n">
        <f aca="false">SUMIF($A$3:$A$970,$F982,K$3:K$970)/COUNTIF($A$3:$A$970,$F982)</f>
        <v>18.903</v>
      </c>
      <c r="L982" s="110" t="n">
        <f aca="false">SUMIF($A$3:$A$970,$F982,L$3:L$970)/COUNTIF($A$3:$A$970,$F982)</f>
        <v>28.903</v>
      </c>
      <c r="M982" s="110" t="n">
        <f aca="false">SUMIF($A$3:$A$970,$F982,M$3:M$970)/COUNTIF($A$3:$A$970,$F982)</f>
        <v>1.543</v>
      </c>
      <c r="N982" s="110" t="n">
        <f aca="false">SUMIF($A$3:$A$970,$F982,N$3:N$970)/COUNTIF($A$3:$A$970,$F982)</f>
        <v>0</v>
      </c>
      <c r="O982" s="110" t="n">
        <f aca="false">SUMIF($A$3:$A$970,$F982,O$3:O$970)/COUNTIF($A$3:$A$970,$F982)</f>
        <v>0</v>
      </c>
      <c r="P982" s="110" t="n">
        <f aca="false">SUMIF($A$3:$A$970,$F982,P$3:P$970)/COUNTIF($A$3:$A$970,$F982)</f>
        <v>0</v>
      </c>
      <c r="Q982" s="110" t="n">
        <f aca="false">SUMIF($A$3:$A$970,$F982,Q$3:Q$970)/COUNTIF($A$3:$A$970,$F982)</f>
        <v>0</v>
      </c>
      <c r="R982" s="110" t="n">
        <f aca="false">SUMIF($A$3:$A$970,$F982,R$3:R$970)/COUNTIF($A$3:$A$970,$F982)</f>
        <v>0</v>
      </c>
      <c r="S982" s="110" t="n">
        <f aca="false">SUMIF($A$3:$A$970,$F982,S$3:S$970)/COUNTIF($A$3:$A$970,$F982)</f>
        <v>0</v>
      </c>
      <c r="T982" s="0" t="n">
        <v>11</v>
      </c>
      <c r="V982" s="15" t="n">
        <f aca="false">SUMIF($T$3:$T$970,$T982,$V$3:$V$970)/COUNTIF($T$3:$T$970,$T982)</f>
        <v>10.0770681513593</v>
      </c>
      <c r="W982" s="47" t="e">
        <f aca="true">CORREL(OFFSET($A$2,MATCH($A982,$A$259:$A$970,0),4):OFFSET($A$2,MATCH($A982+1,$A$259:$A$970,0)-1,4),OFFSET($T$2,MATCH($T982,$T$259:$T$970,0),3):OFFSET($T$2,MATCH($T982+1,$T$259:$T$970,0)-1,3))</f>
        <v>#N/A</v>
      </c>
      <c r="X982" s="47" t="e">
        <f aca="true">CORREL(OFFSET($A$2,MATCH($A982,$A$259:$A$970,0),2):OFFSET($A$2,MATCH($A982+1,$A$259:$A$970,0)-1,2),OFFSET($T$2,MATCH($T982,$T$259:$T$970,0),1):OFFSET($T$2,MATCH($T982+1,$T$259:$T$970,0)-1,1))</f>
        <v>#N/A</v>
      </c>
      <c r="Y982" s="0" t="n">
        <f aca="false">A982</f>
        <v>11</v>
      </c>
      <c r="Z982" s="103" t="n">
        <f aca="false">IF(Z$1="P",MAX(0,Z$2-$C982),IF(Z$1="C",MAX(0,$C982-Z$2)))</f>
        <v>0</v>
      </c>
      <c r="AA982" s="103" t="n">
        <f aca="false">IF(AA$1="P",MAX(0,AA$2-$C982),IF(AA$1="C",MAX(0,$C982-AA$2)))</f>
        <v>3.903</v>
      </c>
      <c r="AB982" s="103" t="n">
        <f aca="false">IF(AB$1="P",MAX(0,AB$2-$C982),IF(AB$1="C",MAX(0,$C982-AB$2)))</f>
        <v>8.903</v>
      </c>
      <c r="AC982" s="103" t="n">
        <f aca="false">IF(AC$1="P",MAX(0,AC$2-$C982),IF(AC$1="C",MAX(0,$C982-AC$2)))</f>
        <v>13.903</v>
      </c>
      <c r="AD982" s="103" t="n">
        <f aca="false">IF(AD$1="P",MAX(0,AD$2-$C982),IF(AD$1="C",MAX(0,$C982-AD$2)))</f>
        <v>18.903</v>
      </c>
      <c r="AE982" s="103" t="n">
        <f aca="false">IF(AE$1="P",MAX(0,AE$2-$C982),IF(AE$1="C",MAX(0,$C982-AE$2)))</f>
        <v>28.903</v>
      </c>
      <c r="AF982" s="103" t="n">
        <f aca="false">IF(AF$1="P",MAX(0,AF$2-$C982),IF(AF$1="C",MAX(0,$C982-AF$2)))</f>
        <v>1.097</v>
      </c>
      <c r="AG982" s="103" t="n">
        <f aca="false">IF(AG$1="P",MAX(0,AG$2-$C982),IF(AG$1="C",MAX(0,$C982-AG$2)))</f>
        <v>0</v>
      </c>
      <c r="AH982" s="103" t="n">
        <f aca="false">IF(AH$1="P",MAX(0,AH$2-$C982),IF(AH$1="C",MAX(0,$C982-AH$2)))</f>
        <v>0</v>
      </c>
      <c r="AI982" s="103" t="n">
        <f aca="false">IF(AI$1="P",MAX(0,AI$2-$C982),IF(AI$1="C",MAX(0,$C982-AI$2)))</f>
        <v>0</v>
      </c>
      <c r="AJ982" s="103" t="n">
        <f aca="false">IF(AJ$1="P",MAX(0,AJ$2-$C982),IF(AJ$1="C",MAX(0,$C982-AJ$2)))</f>
        <v>0</v>
      </c>
      <c r="AK982" s="103" t="n">
        <f aca="false">IF(AK$1="P",MAX(0,AK$2-$C982),IF(AK$1="C",MAX(0,$C982-AK$2)))</f>
        <v>0</v>
      </c>
    </row>
    <row r="983" customFormat="false" ht="12.75" hidden="false" customHeight="false" outlineLevel="0" collapsed="false">
      <c r="A983" s="0" t="n">
        <v>12</v>
      </c>
      <c r="B983" s="15"/>
      <c r="C983" s="15" t="n">
        <f aca="false">SUMIF($A$3:$A$970,$A983,$C$3:$C$970)/COUNTIF($A$3:$A$970,$A983)</f>
        <v>18.5486363636364</v>
      </c>
      <c r="D983" s="47" t="n">
        <f aca="true">STDEV(OFFSET($A$2,MATCH($A983,$A$3:$A$970,0),3):OFFSET($A$2,MATCH($A983+1,$A$3:$A$970,0)-1,3))*SQRT(trade_day)</f>
        <v>1.34313235778603</v>
      </c>
      <c r="E983" s="47" t="n">
        <f aca="false">SUMIF($A$3:$A$970,$A983,$E$3:$E$970)/COUNTIF($A$3:$A$970,$A983)</f>
        <v>1.10729527782166</v>
      </c>
      <c r="F983" s="0" t="n">
        <v>12</v>
      </c>
      <c r="G983" s="110" t="n">
        <f aca="false">SUMIF($A$3:$A$970,$F983,G$3:G$970)/COUNTIF($A$3:$A$970,$F983)</f>
        <v>1.90590909090909</v>
      </c>
      <c r="H983" s="110" t="n">
        <f aca="false">SUMIF($A$3:$A$970,$F983,H$3:H$970)/COUNTIF($A$3:$A$970,$F983)</f>
        <v>6.47909090909091</v>
      </c>
      <c r="I983" s="110" t="n">
        <f aca="false">SUMIF($A$3:$A$970,$F983,I$3:I$970)/COUNTIF($A$3:$A$970,$F983)</f>
        <v>11.4513636363636</v>
      </c>
      <c r="J983" s="110" t="n">
        <f aca="false">SUMIF($A$3:$A$970,$F983,J$3:J$970)/COUNTIF($A$3:$A$970,$F983)</f>
        <v>16.4513636363636</v>
      </c>
      <c r="K983" s="110" t="n">
        <f aca="false">SUMIF($A$3:$A$970,$F983,K$3:K$970)/COUNTIF($A$3:$A$970,$F983)</f>
        <v>21.4513636363636</v>
      </c>
      <c r="L983" s="110" t="n">
        <f aca="false">SUMIF($A$3:$A$970,$F983,L$3:L$970)/COUNTIF($A$3:$A$970,$F983)</f>
        <v>31.4513636363636</v>
      </c>
      <c r="M983" s="110" t="n">
        <f aca="false">SUMIF($A$3:$A$970,$F983,M$3:M$970)/COUNTIF($A$3:$A$970,$F983)</f>
        <v>0.454545454545455</v>
      </c>
      <c r="N983" s="110" t="n">
        <f aca="false">SUMIF($A$3:$A$970,$F983,N$3:N$970)/COUNTIF($A$3:$A$970,$F983)</f>
        <v>0.0277272727272727</v>
      </c>
      <c r="O983" s="110" t="n">
        <f aca="false">SUMIF($A$3:$A$970,$F983,O$3:O$970)/COUNTIF($A$3:$A$970,$F983)</f>
        <v>0</v>
      </c>
      <c r="P983" s="110" t="n">
        <f aca="false">SUMIF($A$3:$A$970,$F983,P$3:P$970)/COUNTIF($A$3:$A$970,$F983)</f>
        <v>0</v>
      </c>
      <c r="Q983" s="110" t="n">
        <f aca="false">SUMIF($A$3:$A$970,$F983,Q$3:Q$970)/COUNTIF($A$3:$A$970,$F983)</f>
        <v>0</v>
      </c>
      <c r="R983" s="110" t="n">
        <f aca="false">SUMIF($A$3:$A$970,$F983,R$3:R$970)/COUNTIF($A$3:$A$970,$F983)</f>
        <v>0</v>
      </c>
      <c r="S983" s="110" t="n">
        <f aca="false">SUMIF($A$3:$A$970,$F983,S$3:S$970)/COUNTIF($A$3:$A$970,$F983)</f>
        <v>0</v>
      </c>
      <c r="T983" s="0" t="n">
        <v>12</v>
      </c>
      <c r="V983" s="15" t="n">
        <f aca="false">SUMIF($T$3:$T$970,$T983,$V$3:$V$970)/COUNTIF($T$3:$T$970,$T983)</f>
        <v>11.1157517047319</v>
      </c>
      <c r="W983" s="47" t="e">
        <f aca="true">CORREL(OFFSET($A$2,MATCH($A983,$A$259:$A$970,0),4):OFFSET($A$2,MATCH($A983+1,$A$259:$A$970,0)-1,4),OFFSET($T$2,MATCH($T983,$T$259:$T$970,0),3):OFFSET($T$2,MATCH($T983+1,$T$259:$T$970,0)-1,3))</f>
        <v>#VALUE!</v>
      </c>
      <c r="X983" s="47" t="n">
        <f aca="true">CORREL(OFFSET($A$2,MATCH($A983,$A$259:$A$970,0),2):OFFSET($A$2,MATCH($A983+1,$A$259:$A$970,0)-1,2),OFFSET($T$2,MATCH($T983,$T$259:$T$970,0),1):OFFSET($T$2,MATCH($T983+1,$T$259:$T$970,0)-1,1))</f>
        <v>0.660591802699492</v>
      </c>
      <c r="Y983" s="0" t="n">
        <f aca="false">A983</f>
        <v>12</v>
      </c>
      <c r="Z983" s="103" t="n">
        <f aca="false">IF(Z$1="P",MAX(0,Z$2-$C983),IF(Z$1="C",MAX(0,$C983-Z$2)))</f>
        <v>1.45136363636364</v>
      </c>
      <c r="AA983" s="103" t="n">
        <f aca="false">IF(AA$1="P",MAX(0,AA$2-$C983),IF(AA$1="C",MAX(0,$C983-AA$2)))</f>
        <v>6.45136363636364</v>
      </c>
      <c r="AB983" s="103" t="n">
        <f aca="false">IF(AB$1="P",MAX(0,AB$2-$C983),IF(AB$1="C",MAX(0,$C983-AB$2)))</f>
        <v>11.4513636363636</v>
      </c>
      <c r="AC983" s="103" t="n">
        <f aca="false">IF(AC$1="P",MAX(0,AC$2-$C983),IF(AC$1="C",MAX(0,$C983-AC$2)))</f>
        <v>16.4513636363636</v>
      </c>
      <c r="AD983" s="103" t="n">
        <f aca="false">IF(AD$1="P",MAX(0,AD$2-$C983),IF(AD$1="C",MAX(0,$C983-AD$2)))</f>
        <v>21.4513636363636</v>
      </c>
      <c r="AE983" s="103" t="n">
        <f aca="false">IF(AE$1="P",MAX(0,AE$2-$C983),IF(AE$1="C",MAX(0,$C983-AE$2)))</f>
        <v>31.4513636363636</v>
      </c>
      <c r="AF983" s="103" t="n">
        <f aca="false">IF(AF$1="P",MAX(0,AF$2-$C983),IF(AF$1="C",MAX(0,$C983-AF$2)))</f>
        <v>0</v>
      </c>
      <c r="AG983" s="103" t="n">
        <f aca="false">IF(AG$1="P",MAX(0,AG$2-$C983),IF(AG$1="C",MAX(0,$C983-AG$2)))</f>
        <v>0</v>
      </c>
      <c r="AH983" s="103" t="n">
        <f aca="false">IF(AH$1="P",MAX(0,AH$2-$C983),IF(AH$1="C",MAX(0,$C983-AH$2)))</f>
        <v>0</v>
      </c>
      <c r="AI983" s="103" t="n">
        <f aca="false">IF(AI$1="P",MAX(0,AI$2-$C983),IF(AI$1="C",MAX(0,$C983-AI$2)))</f>
        <v>0</v>
      </c>
      <c r="AJ983" s="103" t="n">
        <f aca="false">IF(AJ$1="P",MAX(0,AJ$2-$C983),IF(AJ$1="C",MAX(0,$C983-AJ$2)))</f>
        <v>0</v>
      </c>
      <c r="AK983" s="103" t="n">
        <f aca="false">IF(AK$1="P",MAX(0,AK$2-$C983),IF(AK$1="C",MAX(0,$C983-AK$2)))</f>
        <v>0</v>
      </c>
    </row>
    <row r="984" customFormat="false" ht="12.75" hidden="false" customHeight="false" outlineLevel="0" collapsed="false">
      <c r="A984" s="0" t="n">
        <v>13</v>
      </c>
      <c r="B984" s="15"/>
      <c r="C984" s="15" t="n">
        <f aca="false">SUMIF($A$3:$A$970,$A984,$C$3:$C$970)/COUNTIF($A$3:$A$970,$A984)</f>
        <v>20.355</v>
      </c>
      <c r="D984" s="47" t="n">
        <f aca="true">STDEV(OFFSET($A$2,MATCH($A984,$A$3:$A$970,0),3):OFFSET($A$2,MATCH($A984+1,$A$3:$A$970,0)-1,3))*SQRT(trade_day)</f>
        <v>2.72487546265038</v>
      </c>
      <c r="E984" s="47" t="n">
        <f aca="false">SUMIF($A$3:$A$970,$A984,$E$3:$E$970)/COUNTIF($A$3:$A$970,$A984)</f>
        <v>2.65125925718241</v>
      </c>
      <c r="F984" s="0" t="n">
        <v>13</v>
      </c>
      <c r="G984" s="109" t="n">
        <f aca="false">SUMIF($A$3:$A$970,$F984,G$3:G$970)/COUNTIF($A$3:$A$970,$F984)</f>
        <v>1.9065</v>
      </c>
      <c r="H984" s="109" t="n">
        <f aca="false">SUMIF($A$3:$A$970,$F984,H$3:H$970)/COUNTIF($A$3:$A$970,$F984)</f>
        <v>5.655</v>
      </c>
      <c r="I984" s="109" t="n">
        <f aca="false">SUMIF($A$3:$A$970,$F984,I$3:I$970)/COUNTIF($A$3:$A$970,$F984)</f>
        <v>10.1295</v>
      </c>
      <c r="J984" s="109" t="n">
        <f aca="false">SUMIF($A$3:$A$970,$F984,J$3:J$970)/COUNTIF($A$3:$A$970,$F984)</f>
        <v>14.758</v>
      </c>
      <c r="K984" s="109" t="n">
        <f aca="false">SUMIF($A$3:$A$970,$F984,K$3:K$970)/COUNTIF($A$3:$A$970,$F984)</f>
        <v>19.645</v>
      </c>
      <c r="L984" s="109" t="n">
        <f aca="false">SUMIF($A$3:$A$970,$F984,L$3:L$970)/COUNTIF($A$3:$A$970,$F984)</f>
        <v>29.645</v>
      </c>
      <c r="M984" s="109" t="n">
        <f aca="false">SUMIF($A$3:$A$970,$F984,M$3:M$970)/COUNTIF($A$3:$A$970,$F984)</f>
        <v>2.2615</v>
      </c>
      <c r="N984" s="109" t="n">
        <f aca="false">SUMIF($A$3:$A$970,$F984,N$3:N$970)/COUNTIF($A$3:$A$970,$F984)</f>
        <v>1.01</v>
      </c>
      <c r="O984" s="109" t="n">
        <f aca="false">SUMIF($A$3:$A$970,$F984,O$3:O$970)/COUNTIF($A$3:$A$970,$F984)</f>
        <v>0.4845</v>
      </c>
      <c r="P984" s="109" t="n">
        <f aca="false">SUMIF($A$3:$A$970,$F984,P$3:P$970)/COUNTIF($A$3:$A$970,$F984)</f>
        <v>0.113</v>
      </c>
      <c r="Q984" s="109" t="n">
        <f aca="false">SUMIF($A$3:$A$970,$F984,Q$3:Q$970)/COUNTIF($A$3:$A$970,$F984)</f>
        <v>0</v>
      </c>
      <c r="R984" s="109" t="n">
        <f aca="false">SUMIF($A$3:$A$970,$F984,R$3:R$970)/COUNTIF($A$3:$A$970,$F984)</f>
        <v>0</v>
      </c>
      <c r="S984" s="109" t="n">
        <f aca="false">SUMIF($A$3:$A$970,$F984,S$3:S$970)/COUNTIF($A$3:$A$970,$F984)</f>
        <v>0</v>
      </c>
      <c r="T984" s="0" t="n">
        <v>13</v>
      </c>
      <c r="V984" s="15" t="n">
        <f aca="false">SUMIF($T$3:$T$970,$T984,$V$3:$V$970)/COUNTIF($T$3:$T$970,$T984)</f>
        <v>10.9094550480882</v>
      </c>
      <c r="W984" s="47" t="e">
        <f aca="true">CORREL(OFFSET($A$2,MATCH($A984,$A$259:$A$970,0),4):OFFSET($A$2,MATCH($A984+1,$A$259:$A$970,0)-1,4),OFFSET($T$2,MATCH($T984,$T$259:$T$970,0),3):OFFSET($T$2,MATCH($T984+1,$T$259:$T$970,0)-1,3))</f>
        <v>#VALUE!</v>
      </c>
      <c r="X984" s="47" t="n">
        <f aca="true">CORREL(OFFSET($A$2,MATCH($A984,$A$259:$A$970,0),2):OFFSET($A$2,MATCH($A984+1,$A$259:$A$970,0)-1,2),OFFSET($T$2,MATCH($T984,$T$259:$T$970,0),1):OFFSET($T$2,MATCH($T984+1,$T$259:$T$970,0)-1,1))</f>
        <v>0.395549153356396</v>
      </c>
      <c r="Y984" s="0" t="n">
        <f aca="false">A984</f>
        <v>13</v>
      </c>
      <c r="Z984" s="103" t="n">
        <f aca="false">IF(Z$1="P",MAX(0,Z$2-$C984),IF(Z$1="C",MAX(0,$C984-Z$2)))</f>
        <v>0</v>
      </c>
      <c r="AA984" s="103" t="n">
        <f aca="false">IF(AA$1="P",MAX(0,AA$2-$C984),IF(AA$1="C",MAX(0,$C984-AA$2)))</f>
        <v>4.645</v>
      </c>
      <c r="AB984" s="103" t="n">
        <f aca="false">IF(AB$1="P",MAX(0,AB$2-$C984),IF(AB$1="C",MAX(0,$C984-AB$2)))</f>
        <v>9.645</v>
      </c>
      <c r="AC984" s="103" t="n">
        <f aca="false">IF(AC$1="P",MAX(0,AC$2-$C984),IF(AC$1="C",MAX(0,$C984-AC$2)))</f>
        <v>14.645</v>
      </c>
      <c r="AD984" s="103" t="n">
        <f aca="false">IF(AD$1="P",MAX(0,AD$2-$C984),IF(AD$1="C",MAX(0,$C984-AD$2)))</f>
        <v>19.645</v>
      </c>
      <c r="AE984" s="103" t="n">
        <f aca="false">IF(AE$1="P",MAX(0,AE$2-$C984),IF(AE$1="C",MAX(0,$C984-AE$2)))</f>
        <v>29.645</v>
      </c>
      <c r="AF984" s="103" t="n">
        <f aca="false">IF(AF$1="P",MAX(0,AF$2-$C984),IF(AF$1="C",MAX(0,$C984-AF$2)))</f>
        <v>0.355</v>
      </c>
      <c r="AG984" s="103" t="n">
        <f aca="false">IF(AG$1="P",MAX(0,AG$2-$C984),IF(AG$1="C",MAX(0,$C984-AG$2)))</f>
        <v>0</v>
      </c>
      <c r="AH984" s="103" t="n">
        <f aca="false">IF(AH$1="P",MAX(0,AH$2-$C984),IF(AH$1="C",MAX(0,$C984-AH$2)))</f>
        <v>0</v>
      </c>
      <c r="AI984" s="103" t="n">
        <f aca="false">IF(AI$1="P",MAX(0,AI$2-$C984),IF(AI$1="C",MAX(0,$C984-AI$2)))</f>
        <v>0</v>
      </c>
      <c r="AJ984" s="103" t="n">
        <f aca="false">IF(AJ$1="P",MAX(0,AJ$2-$C984),IF(AJ$1="C",MAX(0,$C984-AJ$2)))</f>
        <v>0</v>
      </c>
      <c r="AK984" s="103" t="n">
        <f aca="false">IF(AK$1="P",MAX(0,AK$2-$C984),IF(AK$1="C",MAX(0,$C984-AK$2)))</f>
        <v>0</v>
      </c>
    </row>
    <row r="985" customFormat="false" ht="12.75" hidden="false" customHeight="false" outlineLevel="0" collapsed="false">
      <c r="A985" s="0" t="n">
        <v>14</v>
      </c>
      <c r="B985" s="15"/>
      <c r="C985" s="15" t="n">
        <f aca="false">SUMIF($A$3:$A$970,$A985,$C$3:$C$970)/COUNTIF($A$3:$A$970,$A985)</f>
        <v>17.6852631578947</v>
      </c>
      <c r="D985" s="47" t="n">
        <f aca="true">STDEV(OFFSET($A$2,MATCH($A985,$A$3:$A$970,0),3):OFFSET($A$2,MATCH($A985+1,$A$3:$A$970,0)-1,3))*SQRT(trade_day)</f>
        <v>0.99425106858653</v>
      </c>
      <c r="E985" s="47" t="n">
        <f aca="false">SUMIF($A$3:$A$970,$A985,$E$3:$E$970)/COUNTIF($A$3:$A$970,$A985)</f>
        <v>0.591014740300972</v>
      </c>
      <c r="F985" s="0" t="n">
        <v>14</v>
      </c>
      <c r="G985" s="109" t="n">
        <f aca="false">SUMIF($A$3:$A$970,$F985,G$3:G$970)/COUNTIF($A$3:$A$970,$F985)</f>
        <v>2.44789473684211</v>
      </c>
      <c r="H985" s="109" t="n">
        <f aca="false">SUMIF($A$3:$A$970,$F985,H$3:H$970)/COUNTIF($A$3:$A$970,$F985)</f>
        <v>7.31473684210526</v>
      </c>
      <c r="I985" s="109" t="n">
        <f aca="false">SUMIF($A$3:$A$970,$F985,I$3:I$970)/COUNTIF($A$3:$A$970,$F985)</f>
        <v>12.3147368421053</v>
      </c>
      <c r="J985" s="109" t="n">
        <f aca="false">SUMIF($A$3:$A$970,$F985,J$3:J$970)/COUNTIF($A$3:$A$970,$F985)</f>
        <v>17.3147368421053</v>
      </c>
      <c r="K985" s="109" t="n">
        <f aca="false">SUMIF($A$3:$A$970,$F985,K$3:K$970)/COUNTIF($A$3:$A$970,$F985)</f>
        <v>22.3147368421053</v>
      </c>
      <c r="L985" s="109" t="n">
        <f aca="false">SUMIF($A$3:$A$970,$F985,L$3:L$970)/COUNTIF($A$3:$A$970,$F985)</f>
        <v>32.3147368421053</v>
      </c>
      <c r="M985" s="109" t="n">
        <f aca="false">SUMIF($A$3:$A$970,$F985,M$3:M$970)/COUNTIF($A$3:$A$970,$F985)</f>
        <v>0.133157894736842</v>
      </c>
      <c r="N985" s="109" t="n">
        <f aca="false">SUMIF($A$3:$A$970,$F985,N$3:N$970)/COUNTIF($A$3:$A$970,$F985)</f>
        <v>0</v>
      </c>
      <c r="O985" s="109" t="n">
        <f aca="false">SUMIF($A$3:$A$970,$F985,O$3:O$970)/COUNTIF($A$3:$A$970,$F985)</f>
        <v>0</v>
      </c>
      <c r="P985" s="109" t="n">
        <f aca="false">SUMIF($A$3:$A$970,$F985,P$3:P$970)/COUNTIF($A$3:$A$970,$F985)</f>
        <v>0</v>
      </c>
      <c r="Q985" s="109" t="n">
        <f aca="false">SUMIF($A$3:$A$970,$F985,Q$3:Q$970)/COUNTIF($A$3:$A$970,$F985)</f>
        <v>0</v>
      </c>
      <c r="R985" s="109" t="n">
        <f aca="false">SUMIF($A$3:$A$970,$F985,R$3:R$970)/COUNTIF($A$3:$A$970,$F985)</f>
        <v>0</v>
      </c>
      <c r="S985" s="109" t="n">
        <f aca="false">SUMIF($A$3:$A$970,$F985,S$3:S$970)/COUNTIF($A$3:$A$970,$F985)</f>
        <v>0</v>
      </c>
      <c r="T985" s="0" t="n">
        <v>14</v>
      </c>
      <c r="V985" s="15" t="n">
        <f aca="false">SUMIF($T$3:$T$970,$T985,$V$3:$V$970)/COUNTIF($T$3:$T$970,$T985)</f>
        <v>9.92964831951199</v>
      </c>
      <c r="W985" s="47" t="e">
        <f aca="true">CORREL(OFFSET($A$2,MATCH($A985,$A$259:$A$970,0),4):OFFSET($A$2,MATCH($A985+1,$A$259:$A$970,0)-1,4),OFFSET($T$2,MATCH($T985,$T$259:$T$970,0),3):OFFSET($T$2,MATCH($T985+1,$T$259:$T$970,0)-1,3))</f>
        <v>#VALUE!</v>
      </c>
      <c r="X985" s="47" t="n">
        <f aca="true">CORREL(OFFSET($A$2,MATCH($A985,$A$259:$A$970,0),2):OFFSET($A$2,MATCH($A985+1,$A$259:$A$970,0)-1,2),OFFSET($T$2,MATCH($T985,$T$259:$T$970,0),1):OFFSET($T$2,MATCH($T985+1,$T$259:$T$970,0)-1,1))</f>
        <v>0.692679183781919</v>
      </c>
      <c r="Y985" s="0" t="n">
        <f aca="false">A985</f>
        <v>14</v>
      </c>
      <c r="Z985" s="103" t="n">
        <f aca="false">IF(Z$1="P",MAX(0,Z$2-$C985),IF(Z$1="C",MAX(0,$C985-Z$2)))</f>
        <v>2.31473684210527</v>
      </c>
      <c r="AA985" s="103" t="n">
        <f aca="false">IF(AA$1="P",MAX(0,AA$2-$C985),IF(AA$1="C",MAX(0,$C985-AA$2)))</f>
        <v>7.31473684210527</v>
      </c>
      <c r="AB985" s="103" t="n">
        <f aca="false">IF(AB$1="P",MAX(0,AB$2-$C985),IF(AB$1="C",MAX(0,$C985-AB$2)))</f>
        <v>12.3147368421053</v>
      </c>
      <c r="AC985" s="103" t="n">
        <f aca="false">IF(AC$1="P",MAX(0,AC$2-$C985),IF(AC$1="C",MAX(0,$C985-AC$2)))</f>
        <v>17.3147368421053</v>
      </c>
      <c r="AD985" s="103" t="n">
        <f aca="false">IF(AD$1="P",MAX(0,AD$2-$C985),IF(AD$1="C",MAX(0,$C985-AD$2)))</f>
        <v>22.3147368421053</v>
      </c>
      <c r="AE985" s="103" t="n">
        <f aca="false">IF(AE$1="P",MAX(0,AE$2-$C985),IF(AE$1="C",MAX(0,$C985-AE$2)))</f>
        <v>32.3147368421053</v>
      </c>
      <c r="AF985" s="103" t="n">
        <f aca="false">IF(AF$1="P",MAX(0,AF$2-$C985),IF(AF$1="C",MAX(0,$C985-AF$2)))</f>
        <v>0</v>
      </c>
      <c r="AG985" s="103" t="n">
        <f aca="false">IF(AG$1="P",MAX(0,AG$2-$C985),IF(AG$1="C",MAX(0,$C985-AG$2)))</f>
        <v>0</v>
      </c>
      <c r="AH985" s="103" t="n">
        <f aca="false">IF(AH$1="P",MAX(0,AH$2-$C985),IF(AH$1="C",MAX(0,$C985-AH$2)))</f>
        <v>0</v>
      </c>
      <c r="AI985" s="103" t="n">
        <f aca="false">IF(AI$1="P",MAX(0,AI$2-$C985),IF(AI$1="C",MAX(0,$C985-AI$2)))</f>
        <v>0</v>
      </c>
      <c r="AJ985" s="103" t="n">
        <f aca="false">IF(AJ$1="P",MAX(0,AJ$2-$C985),IF(AJ$1="C",MAX(0,$C985-AJ$2)))</f>
        <v>0</v>
      </c>
      <c r="AK985" s="103" t="n">
        <f aca="false">IF(AK$1="P",MAX(0,AK$2-$C985),IF(AK$1="C",MAX(0,$C985-AK$2)))</f>
        <v>0</v>
      </c>
    </row>
    <row r="986" customFormat="false" ht="12.75" hidden="false" customHeight="false" outlineLevel="0" collapsed="false">
      <c r="A986" s="0" t="n">
        <v>15</v>
      </c>
      <c r="B986" s="15"/>
      <c r="C986" s="15" t="n">
        <f aca="false">SUMIF($A$3:$A$970,$A986,$C$3:$C$970)/COUNTIF($A$3:$A$970,$A986)</f>
        <v>18.9742857142857</v>
      </c>
      <c r="D986" s="47" t="n">
        <f aca="true">STDEV(OFFSET($A$2,MATCH($A986,$A$3:$A$970,0),3):OFFSET($A$2,MATCH($A986+1,$A$3:$A$970,0)-1,3))*SQRT(trade_day)</f>
        <v>0.803912201980333</v>
      </c>
      <c r="E986" s="47" t="n">
        <f aca="false">SUMIF($A$3:$A$970,$A986,$E$3:$E$970)/COUNTIF($A$3:$A$970,$A986)</f>
        <v>1.02984571926483</v>
      </c>
      <c r="F986" s="0" t="n">
        <v>15</v>
      </c>
      <c r="G986" s="110" t="n">
        <f aca="false">SUMIF($A$3:$A$970,$F986,G$3:G$970)/COUNTIF($A$3:$A$970,$F986)</f>
        <v>1.24142857142857</v>
      </c>
      <c r="H986" s="110" t="n">
        <f aca="false">SUMIF($A$3:$A$970,$F986,H$3:H$970)/COUNTIF($A$3:$A$970,$F986)</f>
        <v>6.02571428571429</v>
      </c>
      <c r="I986" s="110" t="n">
        <f aca="false">SUMIF($A$3:$A$970,$F986,I$3:I$970)/COUNTIF($A$3:$A$970,$F986)</f>
        <v>11.0257142857143</v>
      </c>
      <c r="J986" s="110" t="n">
        <f aca="false">SUMIF($A$3:$A$970,$F986,J$3:J$970)/COUNTIF($A$3:$A$970,$F986)</f>
        <v>16.0257142857143</v>
      </c>
      <c r="K986" s="110" t="n">
        <f aca="false">SUMIF($A$3:$A$970,$F986,K$3:K$970)/COUNTIF($A$3:$A$970,$F986)</f>
        <v>21.0257142857143</v>
      </c>
      <c r="L986" s="110" t="n">
        <f aca="false">SUMIF($A$3:$A$970,$F986,L$3:L$970)/COUNTIF($A$3:$A$970,$F986)</f>
        <v>31.0257142857143</v>
      </c>
      <c r="M986" s="110" t="n">
        <f aca="false">SUMIF($A$3:$A$970,$F986,M$3:M$970)/COUNTIF($A$3:$A$970,$F986)</f>
        <v>0.215714285714286</v>
      </c>
      <c r="N986" s="110" t="n">
        <f aca="false">SUMIF($A$3:$A$970,$F986,N$3:N$970)/COUNTIF($A$3:$A$970,$F986)</f>
        <v>0</v>
      </c>
      <c r="O986" s="110" t="n">
        <f aca="false">SUMIF($A$3:$A$970,$F986,O$3:O$970)/COUNTIF($A$3:$A$970,$F986)</f>
        <v>0</v>
      </c>
      <c r="P986" s="110" t="n">
        <f aca="false">SUMIF($A$3:$A$970,$F986,P$3:P$970)/COUNTIF($A$3:$A$970,$F986)</f>
        <v>0</v>
      </c>
      <c r="Q986" s="110" t="n">
        <f aca="false">SUMIF($A$3:$A$970,$F986,Q$3:Q$970)/COUNTIF($A$3:$A$970,$F986)</f>
        <v>0</v>
      </c>
      <c r="R986" s="110" t="n">
        <f aca="false">SUMIF($A$3:$A$970,$F986,R$3:R$970)/COUNTIF($A$3:$A$970,$F986)</f>
        <v>0</v>
      </c>
      <c r="S986" s="110" t="n">
        <f aca="false">SUMIF($A$3:$A$970,$F986,S$3:S$970)/COUNTIF($A$3:$A$970,$F986)</f>
        <v>0</v>
      </c>
      <c r="T986" s="0" t="n">
        <v>15</v>
      </c>
      <c r="V986" s="15" t="n">
        <f aca="false">SUMIF($T$3:$T$970,$T986,$V$3:$V$970)/COUNTIF($T$3:$T$970,$T986)</f>
        <v>10.7183846554465</v>
      </c>
      <c r="W986" s="47" t="e">
        <f aca="true">CORREL(OFFSET($A$2,MATCH($A986,$A$259:$A$970,0),4):OFFSET($A$2,MATCH($A986+1,$A$259:$A$970,0)-1,4),OFFSET($T$2,MATCH($T986,$T$259:$T$970,0),3):OFFSET($T$2,MATCH($T986+1,$T$259:$T$970,0)-1,3))</f>
        <v>#VALUE!</v>
      </c>
      <c r="X986" s="47" t="n">
        <f aca="true">CORREL(OFFSET($A$2,MATCH($A986,$A$259:$A$970,0),2):OFFSET($A$2,MATCH($A986+1,$A$259:$A$970,0)-1,2),OFFSET($T$2,MATCH($T986,$T$259:$T$970,0),1):OFFSET($T$2,MATCH($T986+1,$T$259:$T$970,0)-1,1))</f>
        <v>0.104902557888648</v>
      </c>
      <c r="Y986" s="0" t="n">
        <f aca="false">A986</f>
        <v>15</v>
      </c>
      <c r="Z986" s="103" t="n">
        <f aca="false">IF(Z$1="P",MAX(0,Z$2-$C986),IF(Z$1="C",MAX(0,$C986-Z$2)))</f>
        <v>1.02571428571429</v>
      </c>
      <c r="AA986" s="103" t="n">
        <f aca="false">IF(AA$1="P",MAX(0,AA$2-$C986),IF(AA$1="C",MAX(0,$C986-AA$2)))</f>
        <v>6.02571428571429</v>
      </c>
      <c r="AB986" s="103" t="n">
        <f aca="false">IF(AB$1="P",MAX(0,AB$2-$C986),IF(AB$1="C",MAX(0,$C986-AB$2)))</f>
        <v>11.0257142857143</v>
      </c>
      <c r="AC986" s="103" t="n">
        <f aca="false">IF(AC$1="P",MAX(0,AC$2-$C986),IF(AC$1="C",MAX(0,$C986-AC$2)))</f>
        <v>16.0257142857143</v>
      </c>
      <c r="AD986" s="103" t="n">
        <f aca="false">IF(AD$1="P",MAX(0,AD$2-$C986),IF(AD$1="C",MAX(0,$C986-AD$2)))</f>
        <v>21.0257142857143</v>
      </c>
      <c r="AE986" s="103" t="n">
        <f aca="false">IF(AE$1="P",MAX(0,AE$2-$C986),IF(AE$1="C",MAX(0,$C986-AE$2)))</f>
        <v>31.0257142857143</v>
      </c>
      <c r="AF986" s="103" t="n">
        <f aca="false">IF(AF$1="P",MAX(0,AF$2-$C986),IF(AF$1="C",MAX(0,$C986-AF$2)))</f>
        <v>0</v>
      </c>
      <c r="AG986" s="103" t="n">
        <f aca="false">IF(AG$1="P",MAX(0,AG$2-$C986),IF(AG$1="C",MAX(0,$C986-AG$2)))</f>
        <v>0</v>
      </c>
      <c r="AH986" s="103" t="n">
        <f aca="false">IF(AH$1="P",MAX(0,AH$2-$C986),IF(AH$1="C",MAX(0,$C986-AH$2)))</f>
        <v>0</v>
      </c>
      <c r="AI986" s="103" t="n">
        <f aca="false">IF(AI$1="P",MAX(0,AI$2-$C986),IF(AI$1="C",MAX(0,$C986-AI$2)))</f>
        <v>0</v>
      </c>
      <c r="AJ986" s="103" t="n">
        <f aca="false">IF(AJ$1="P",MAX(0,AJ$2-$C986),IF(AJ$1="C",MAX(0,$C986-AJ$2)))</f>
        <v>0</v>
      </c>
      <c r="AK986" s="103" t="n">
        <f aca="false">IF(AK$1="P",MAX(0,AK$2-$C986),IF(AK$1="C",MAX(0,$C986-AK$2)))</f>
        <v>0</v>
      </c>
    </row>
    <row r="987" customFormat="false" ht="12.75" hidden="false" customHeight="false" outlineLevel="0" collapsed="false">
      <c r="A987" s="0" t="n">
        <v>16</v>
      </c>
      <c r="B987" s="15"/>
      <c r="C987" s="15" t="n">
        <f aca="false">SUMIF($A$3:$A$970,$A987,$C$3:$C$970)/COUNTIF($A$3:$A$970,$A987)</f>
        <v>26.5495454545455</v>
      </c>
      <c r="D987" s="47" t="n">
        <f aca="true">STDEV(OFFSET($A$2,MATCH($A987,$A$3:$A$970,0),3):OFFSET($A$2,MATCH($A987+1,$A$3:$A$970,0)-1,3))*SQRT(trade_day)</f>
        <v>1.94950401795542</v>
      </c>
      <c r="E987" s="47" t="n">
        <f aca="false">SUMIF($A$3:$A$970,$A987,$E$3:$E$970)/COUNTIF($A$3:$A$970,$A987)</f>
        <v>1.69345064195664</v>
      </c>
      <c r="F987" s="0" t="n">
        <v>16</v>
      </c>
      <c r="G987" s="110" t="n">
        <f aca="false">SUMIF($A$3:$A$970,$F987,G$3:G$970)/COUNTIF($A$3:$A$970,$F987)</f>
        <v>0.219545454545455</v>
      </c>
      <c r="H987" s="110" t="n">
        <f aca="false">SUMIF($A$3:$A$970,$F987,H$3:H$970)/COUNTIF($A$3:$A$970,$F987)</f>
        <v>1.28045454545455</v>
      </c>
      <c r="I987" s="110" t="n">
        <f aca="false">SUMIF($A$3:$A$970,$F987,I$3:I$970)/COUNTIF($A$3:$A$970,$F987)</f>
        <v>3.87045454545455</v>
      </c>
      <c r="J987" s="110" t="n">
        <f aca="false">SUMIF($A$3:$A$970,$F987,J$3:J$970)/COUNTIF($A$3:$A$970,$F987)</f>
        <v>8.45045454545455</v>
      </c>
      <c r="K987" s="110" t="n">
        <f aca="false">SUMIF($A$3:$A$970,$F987,K$3:K$970)/COUNTIF($A$3:$A$970,$F987)</f>
        <v>13.4504545454545</v>
      </c>
      <c r="L987" s="110" t="n">
        <f aca="false">SUMIF($A$3:$A$970,$F987,L$3:L$970)/COUNTIF($A$3:$A$970,$F987)</f>
        <v>23.4504545454545</v>
      </c>
      <c r="M987" s="110" t="n">
        <f aca="false">SUMIF($A$3:$A$970,$F987,M$3:M$970)/COUNTIF($A$3:$A$970,$F987)</f>
        <v>6.76909090909091</v>
      </c>
      <c r="N987" s="110" t="n">
        <f aca="false">SUMIF($A$3:$A$970,$F987,N$3:N$970)/COUNTIF($A$3:$A$970,$F987)</f>
        <v>2.83</v>
      </c>
      <c r="O987" s="110" t="n">
        <f aca="false">SUMIF($A$3:$A$970,$F987,O$3:O$970)/COUNTIF($A$3:$A$970,$F987)</f>
        <v>0.42</v>
      </c>
      <c r="P987" s="110" t="n">
        <f aca="false">SUMIF($A$3:$A$970,$F987,P$3:P$970)/COUNTIF($A$3:$A$970,$F987)</f>
        <v>0</v>
      </c>
      <c r="Q987" s="110" t="n">
        <f aca="false">SUMIF($A$3:$A$970,$F987,Q$3:Q$970)/COUNTIF($A$3:$A$970,$F987)</f>
        <v>0</v>
      </c>
      <c r="R987" s="110" t="n">
        <f aca="false">SUMIF($A$3:$A$970,$F987,R$3:R$970)/COUNTIF($A$3:$A$970,$F987)</f>
        <v>0</v>
      </c>
      <c r="S987" s="110" t="n">
        <f aca="false">SUMIF($A$3:$A$970,$F987,S$3:S$970)/COUNTIF($A$3:$A$970,$F987)</f>
        <v>0</v>
      </c>
      <c r="T987" s="0" t="n">
        <v>16</v>
      </c>
      <c r="V987" s="15" t="n">
        <f aca="false">SUMIF($T$3:$T$970,$T987,$V$3:$V$970)/COUNTIF($T$3:$T$970,$T987)</f>
        <v>12.4095355409981</v>
      </c>
      <c r="W987" s="47" t="e">
        <f aca="true">CORREL(OFFSET($A$2,MATCH($A987,$A$259:$A$970,0),4):OFFSET($A$2,MATCH($A987+1,$A$259:$A$970,0)-1,4),OFFSET($T$2,MATCH($T987,$T$259:$T$970,0),3):OFFSET($T$2,MATCH($T987+1,$T$259:$T$970,0)-1,3))</f>
        <v>#VALUE!</v>
      </c>
      <c r="X987" s="47" t="n">
        <f aca="true">CORREL(OFFSET($A$2,MATCH($A987,$A$259:$A$970,0),2):OFFSET($A$2,MATCH($A987+1,$A$259:$A$970,0)-1,2),OFFSET($T$2,MATCH($T987,$T$259:$T$970,0),1):OFFSET($T$2,MATCH($T987+1,$T$259:$T$970,0)-1,1))</f>
        <v>0.596766745051409</v>
      </c>
      <c r="Y987" s="0" t="n">
        <f aca="false">A987</f>
        <v>16</v>
      </c>
      <c r="Z987" s="103" t="n">
        <f aca="false">IF(Z$1="P",MAX(0,Z$2-$C987),IF(Z$1="C",MAX(0,$C987-Z$2)))</f>
        <v>0</v>
      </c>
      <c r="AA987" s="103" t="n">
        <f aca="false">IF(AA$1="P",MAX(0,AA$2-$C987),IF(AA$1="C",MAX(0,$C987-AA$2)))</f>
        <v>0</v>
      </c>
      <c r="AB987" s="103" t="n">
        <f aca="false">IF(AB$1="P",MAX(0,AB$2-$C987),IF(AB$1="C",MAX(0,$C987-AB$2)))</f>
        <v>3.45045454545454</v>
      </c>
      <c r="AC987" s="103" t="n">
        <f aca="false">IF(AC$1="P",MAX(0,AC$2-$C987),IF(AC$1="C",MAX(0,$C987-AC$2)))</f>
        <v>8.45045454545454</v>
      </c>
      <c r="AD987" s="103" t="n">
        <f aca="false">IF(AD$1="P",MAX(0,AD$2-$C987),IF(AD$1="C",MAX(0,$C987-AD$2)))</f>
        <v>13.4504545454545</v>
      </c>
      <c r="AE987" s="103" t="n">
        <f aca="false">IF(AE$1="P",MAX(0,AE$2-$C987),IF(AE$1="C",MAX(0,$C987-AE$2)))</f>
        <v>23.4504545454545</v>
      </c>
      <c r="AF987" s="103" t="n">
        <f aca="false">IF(AF$1="P",MAX(0,AF$2-$C987),IF(AF$1="C",MAX(0,$C987-AF$2)))</f>
        <v>6.54954545454546</v>
      </c>
      <c r="AG987" s="103" t="n">
        <f aca="false">IF(AG$1="P",MAX(0,AG$2-$C987),IF(AG$1="C",MAX(0,$C987-AG$2)))</f>
        <v>1.54954545454546</v>
      </c>
      <c r="AH987" s="103" t="n">
        <f aca="false">IF(AH$1="P",MAX(0,AH$2-$C987),IF(AH$1="C",MAX(0,$C987-AH$2)))</f>
        <v>0</v>
      </c>
      <c r="AI987" s="103" t="n">
        <f aca="false">IF(AI$1="P",MAX(0,AI$2-$C987),IF(AI$1="C",MAX(0,$C987-AI$2)))</f>
        <v>0</v>
      </c>
      <c r="AJ987" s="103" t="n">
        <f aca="false">IF(AJ$1="P",MAX(0,AJ$2-$C987),IF(AJ$1="C",MAX(0,$C987-AJ$2)))</f>
        <v>0</v>
      </c>
      <c r="AK987" s="103" t="n">
        <f aca="false">IF(AK$1="P",MAX(0,AK$2-$C987),IF(AK$1="C",MAX(0,$C987-AK$2)))</f>
        <v>0</v>
      </c>
    </row>
    <row r="988" customFormat="false" ht="12.75" hidden="false" customHeight="false" outlineLevel="0" collapsed="false">
      <c r="A988" s="0" t="n">
        <v>17</v>
      </c>
      <c r="B988" s="15"/>
      <c r="C988" s="15" t="n">
        <f aca="false">SUMIF($A$3:$A$970,$A988,$C$3:$C$970)/COUNTIF($A$3:$A$970,$A988)</f>
        <v>24.5645</v>
      </c>
      <c r="D988" s="47" t="n">
        <f aca="true">STDEV(OFFSET($A$2,MATCH($A988,$A$3:$A$970,0),3):OFFSET($A$2,MATCH($A988+1,$A$3:$A$970,0)-1,3))*SQRT(trade_day)</f>
        <v>1.08386935965108</v>
      </c>
      <c r="E988" s="47" t="n">
        <f aca="false">SUMIF($A$3:$A$970,$A988,$E$3:$E$970)/COUNTIF($A$3:$A$970,$A988)</f>
        <v>1.2192318696598</v>
      </c>
      <c r="F988" s="0" t="n">
        <v>17</v>
      </c>
      <c r="G988" s="110" t="n">
        <f aca="false">SUMIF($A$3:$A$970,$F988,G$3:G$970)/COUNTIF($A$3:$A$970,$F988)</f>
        <v>0</v>
      </c>
      <c r="H988" s="110" t="n">
        <f aca="false">SUMIF($A$3:$A$970,$F988,H$3:H$970)/COUNTIF($A$3:$A$970,$F988)</f>
        <v>0.957</v>
      </c>
      <c r="I988" s="110" t="n">
        <f aca="false">SUMIF($A$3:$A$970,$F988,I$3:I$970)/COUNTIF($A$3:$A$970,$F988)</f>
        <v>5.4355</v>
      </c>
      <c r="J988" s="110" t="n">
        <f aca="false">SUMIF($A$3:$A$970,$F988,J$3:J$970)/COUNTIF($A$3:$A$970,$F988)</f>
        <v>10.4355</v>
      </c>
      <c r="K988" s="110" t="n">
        <f aca="false">SUMIF($A$3:$A$970,$F988,K$3:K$970)/COUNTIF($A$3:$A$970,$F988)</f>
        <v>15.4355</v>
      </c>
      <c r="L988" s="110" t="n">
        <f aca="false">SUMIF($A$3:$A$970,$F988,L$3:L$970)/COUNTIF($A$3:$A$970,$F988)</f>
        <v>25.4355</v>
      </c>
      <c r="M988" s="110" t="n">
        <f aca="false">SUMIF($A$3:$A$970,$F988,M$3:M$970)/COUNTIF($A$3:$A$970,$F988)</f>
        <v>4.5645</v>
      </c>
      <c r="N988" s="110" t="n">
        <f aca="false">SUMIF($A$3:$A$970,$F988,N$3:N$970)/COUNTIF($A$3:$A$970,$F988)</f>
        <v>0.5215</v>
      </c>
      <c r="O988" s="110" t="n">
        <f aca="false">SUMIF($A$3:$A$970,$F988,O$3:O$970)/COUNTIF($A$3:$A$970,$F988)</f>
        <v>0</v>
      </c>
      <c r="P988" s="110" t="n">
        <f aca="false">SUMIF($A$3:$A$970,$F988,P$3:P$970)/COUNTIF($A$3:$A$970,$F988)</f>
        <v>0</v>
      </c>
      <c r="Q988" s="110" t="n">
        <f aca="false">SUMIF($A$3:$A$970,$F988,Q$3:Q$970)/COUNTIF($A$3:$A$970,$F988)</f>
        <v>0</v>
      </c>
      <c r="R988" s="110" t="n">
        <f aca="false">SUMIF($A$3:$A$970,$F988,R$3:R$970)/COUNTIF($A$3:$A$970,$F988)</f>
        <v>0</v>
      </c>
      <c r="S988" s="110" t="n">
        <f aca="false">SUMIF($A$3:$A$970,$F988,S$3:S$970)/COUNTIF($A$3:$A$970,$F988)</f>
        <v>0</v>
      </c>
      <c r="T988" s="0" t="n">
        <v>17</v>
      </c>
      <c r="V988" s="15" t="n">
        <f aca="false">SUMIF($T$3:$T$970,$T988,$V$3:$V$970)/COUNTIF($T$3:$T$970,$T988)</f>
        <v>10.876584273824</v>
      </c>
      <c r="W988" s="47" t="e">
        <f aca="true">CORREL(OFFSET($A$2,MATCH($A988,$A$259:$A$970,0),4):OFFSET($A$2,MATCH($A988+1,$A$259:$A$970,0)-1,4),OFFSET($T$2,MATCH($T988,$T$259:$T$970,0),3):OFFSET($T$2,MATCH($T988+1,$T$259:$T$970,0)-1,3))</f>
        <v>#VALUE!</v>
      </c>
      <c r="X988" s="47" t="n">
        <f aca="true">CORREL(OFFSET($A$2,MATCH($A988,$A$259:$A$970,0),2):OFFSET($A$2,MATCH($A988+1,$A$259:$A$970,0)-1,2),OFFSET($T$2,MATCH($T988,$T$259:$T$970,0),1):OFFSET($T$2,MATCH($T988+1,$T$259:$T$970,0)-1,1))</f>
        <v>-0.00171142023799106</v>
      </c>
      <c r="Y988" s="0" t="n">
        <f aca="false">A988</f>
        <v>17</v>
      </c>
      <c r="Z988" s="103" t="n">
        <f aca="false">IF(Z$1="P",MAX(0,Z$2-$C988),IF(Z$1="C",MAX(0,$C988-Z$2)))</f>
        <v>0</v>
      </c>
      <c r="AA988" s="103" t="n">
        <f aca="false">IF(AA$1="P",MAX(0,AA$2-$C988),IF(AA$1="C",MAX(0,$C988-AA$2)))</f>
        <v>0.435499999999998</v>
      </c>
      <c r="AB988" s="103" t="n">
        <f aca="false">IF(AB$1="P",MAX(0,AB$2-$C988),IF(AB$1="C",MAX(0,$C988-AB$2)))</f>
        <v>5.4355</v>
      </c>
      <c r="AC988" s="103" t="n">
        <f aca="false">IF(AC$1="P",MAX(0,AC$2-$C988),IF(AC$1="C",MAX(0,$C988-AC$2)))</f>
        <v>10.4355</v>
      </c>
      <c r="AD988" s="103" t="n">
        <f aca="false">IF(AD$1="P",MAX(0,AD$2-$C988),IF(AD$1="C",MAX(0,$C988-AD$2)))</f>
        <v>15.4355</v>
      </c>
      <c r="AE988" s="103" t="n">
        <f aca="false">IF(AE$1="P",MAX(0,AE$2-$C988),IF(AE$1="C",MAX(0,$C988-AE$2)))</f>
        <v>25.4355</v>
      </c>
      <c r="AF988" s="103" t="n">
        <f aca="false">IF(AF$1="P",MAX(0,AF$2-$C988),IF(AF$1="C",MAX(0,$C988-AF$2)))</f>
        <v>4.5645</v>
      </c>
      <c r="AG988" s="103" t="n">
        <f aca="false">IF(AG$1="P",MAX(0,AG$2-$C988),IF(AG$1="C",MAX(0,$C988-AG$2)))</f>
        <v>0</v>
      </c>
      <c r="AH988" s="103" t="n">
        <f aca="false">IF(AH$1="P",MAX(0,AH$2-$C988),IF(AH$1="C",MAX(0,$C988-AH$2)))</f>
        <v>0</v>
      </c>
      <c r="AI988" s="103" t="n">
        <f aca="false">IF(AI$1="P",MAX(0,AI$2-$C988),IF(AI$1="C",MAX(0,$C988-AI$2)))</f>
        <v>0</v>
      </c>
      <c r="AJ988" s="103" t="n">
        <f aca="false">IF(AJ$1="P",MAX(0,AJ$2-$C988),IF(AJ$1="C",MAX(0,$C988-AJ$2)))</f>
        <v>0</v>
      </c>
      <c r="AK988" s="103" t="n">
        <f aca="false">IF(AK$1="P",MAX(0,AK$2-$C988),IF(AK$1="C",MAX(0,$C988-AK$2)))</f>
        <v>0</v>
      </c>
    </row>
    <row r="989" customFormat="false" ht="12.75" hidden="false" customHeight="false" outlineLevel="0" collapsed="false">
      <c r="A989" s="0" t="n">
        <v>18</v>
      </c>
      <c r="B989" s="15"/>
      <c r="C989" s="15" t="n">
        <f aca="false">SUMIF($A$3:$A$970,$A989,$C$3:$C$970)/COUNTIF($A$3:$A$970,$A989)</f>
        <v>42.8263636363636</v>
      </c>
      <c r="D989" s="47" t="n">
        <f aca="true">STDEV(OFFSET($A$2,MATCH($A989,$A$3:$A$970,0),3):OFFSET($A$2,MATCH($A989+1,$A$3:$A$970,0)-1,3))*SQRT(trade_day)</f>
        <v>6.91875237538804</v>
      </c>
      <c r="E989" s="47" t="n">
        <f aca="false">SUMIF($A$3:$A$970,$A989,$E$3:$E$970)/COUNTIF($A$3:$A$970,$A989)</f>
        <v>5.50031895218772</v>
      </c>
      <c r="F989" s="0" t="n">
        <v>18</v>
      </c>
      <c r="G989" s="110" t="n">
        <f aca="false">SUMIF($A$3:$A$970,$F989,G$3:G$970)/COUNTIF($A$3:$A$970,$F989)</f>
        <v>0</v>
      </c>
      <c r="H989" s="110" t="n">
        <f aca="false">SUMIF($A$3:$A$970,$F989,H$3:H$970)/COUNTIF($A$3:$A$970,$F989)</f>
        <v>0.599090909090909</v>
      </c>
      <c r="I989" s="110" t="n">
        <f aca="false">SUMIF($A$3:$A$970,$F989,I$3:I$970)/COUNTIF($A$3:$A$970,$F989)</f>
        <v>2.90545454545455</v>
      </c>
      <c r="J989" s="110" t="n">
        <f aca="false">SUMIF($A$3:$A$970,$F989,J$3:J$970)/COUNTIF($A$3:$A$970,$F989)</f>
        <v>6.50318181818182</v>
      </c>
      <c r="K989" s="110" t="n">
        <f aca="false">SUMIF($A$3:$A$970,$F989,K$3:K$970)/COUNTIF($A$3:$A$970,$F989)</f>
        <v>10.1395454545455</v>
      </c>
      <c r="L989" s="110" t="n">
        <f aca="false">SUMIF($A$3:$A$970,$F989,L$3:L$970)/COUNTIF($A$3:$A$970,$F989)</f>
        <v>17.8522727272727</v>
      </c>
      <c r="M989" s="110" t="n">
        <f aca="false">SUMIF($A$3:$A$970,$F989,M$3:M$970)/COUNTIF($A$3:$A$970,$F989)</f>
        <v>22.8263636363636</v>
      </c>
      <c r="N989" s="110" t="n">
        <f aca="false">SUMIF($A$3:$A$970,$F989,N$3:N$970)/COUNTIF($A$3:$A$970,$F989)</f>
        <v>18.4254545454545</v>
      </c>
      <c r="O989" s="110" t="n">
        <f aca="false">SUMIF($A$3:$A$970,$F989,O$3:O$970)/COUNTIF($A$3:$A$970,$F989)</f>
        <v>15.7318181818182</v>
      </c>
      <c r="P989" s="110" t="n">
        <f aca="false">SUMIF($A$3:$A$970,$F989,P$3:P$970)/COUNTIF($A$3:$A$970,$F989)</f>
        <v>14.3295454545455</v>
      </c>
      <c r="Q989" s="110" t="n">
        <f aca="false">SUMIF($A$3:$A$970,$F989,Q$3:Q$970)/COUNTIF($A$3:$A$970,$F989)</f>
        <v>12.9659090909091</v>
      </c>
      <c r="R989" s="110" t="n">
        <f aca="false">SUMIF($A$3:$A$970,$F989,R$3:R$970)/COUNTIF($A$3:$A$970,$F989)</f>
        <v>10.6786363636364</v>
      </c>
      <c r="S989" s="110" t="n">
        <f aca="false">SUMIF($A$3:$A$970,$F989,S$3:S$970)/COUNTIF($A$3:$A$970,$F989)</f>
        <v>3.75499909090909</v>
      </c>
      <c r="T989" s="0" t="n">
        <v>18</v>
      </c>
      <c r="V989" s="15" t="n">
        <f aca="false">SUMIF($T$3:$T$970,$T989,$V$3:$V$970)/COUNTIF($T$3:$T$970,$T989)</f>
        <v>18.3898447250982</v>
      </c>
      <c r="W989" s="47" t="e">
        <f aca="true">CORREL(OFFSET($A$2,MATCH($A989,$A$259:$A$970,0),4):OFFSET($A$2,MATCH($A989+1,$A$259:$A$970,0)-1,4),OFFSET($T$2,MATCH($T989,$T$259:$T$970,0),3):OFFSET($T$2,MATCH($T989+1,$T$259:$T$970,0)-1,3))</f>
        <v>#VALUE!</v>
      </c>
      <c r="X989" s="47" t="n">
        <f aca="true">CORREL(OFFSET($A$2,MATCH($A989,$A$259:$A$970,0),2):OFFSET($A$2,MATCH($A989+1,$A$259:$A$970,0)-1,2),OFFSET($T$2,MATCH($T989,$T$259:$T$970,0),1):OFFSET($T$2,MATCH($T989+1,$T$259:$T$970,0)-1,1))</f>
        <v>0.842534963611265</v>
      </c>
      <c r="Y989" s="0" t="n">
        <f aca="false">A989</f>
        <v>18</v>
      </c>
      <c r="Z989" s="103" t="n">
        <f aca="false">IF(Z$1="P",MAX(0,Z$2-$C989),IF(Z$1="C",MAX(0,$C989-Z$2)))</f>
        <v>0</v>
      </c>
      <c r="AA989" s="103" t="n">
        <f aca="false">IF(AA$1="P",MAX(0,AA$2-$C989),IF(AA$1="C",MAX(0,$C989-AA$2)))</f>
        <v>0</v>
      </c>
      <c r="AB989" s="103" t="n">
        <f aca="false">IF(AB$1="P",MAX(0,AB$2-$C989),IF(AB$1="C",MAX(0,$C989-AB$2)))</f>
        <v>0</v>
      </c>
      <c r="AC989" s="103" t="n">
        <f aca="false">IF(AC$1="P",MAX(0,AC$2-$C989),IF(AC$1="C",MAX(0,$C989-AC$2)))</f>
        <v>0</v>
      </c>
      <c r="AD989" s="103" t="n">
        <f aca="false">IF(AD$1="P",MAX(0,AD$2-$C989),IF(AD$1="C",MAX(0,$C989-AD$2)))</f>
        <v>0</v>
      </c>
      <c r="AE989" s="103" t="n">
        <f aca="false">IF(AE$1="P",MAX(0,AE$2-$C989),IF(AE$1="C",MAX(0,$C989-AE$2)))</f>
        <v>7.17363636363637</v>
      </c>
      <c r="AF989" s="103" t="n">
        <f aca="false">IF(AF$1="P",MAX(0,AF$2-$C989),IF(AF$1="C",MAX(0,$C989-AF$2)))</f>
        <v>22.8263636363636</v>
      </c>
      <c r="AG989" s="103" t="n">
        <f aca="false">IF(AG$1="P",MAX(0,AG$2-$C989),IF(AG$1="C",MAX(0,$C989-AG$2)))</f>
        <v>17.8263636363636</v>
      </c>
      <c r="AH989" s="103" t="n">
        <f aca="false">IF(AH$1="P",MAX(0,AH$2-$C989),IF(AH$1="C",MAX(0,$C989-AH$2)))</f>
        <v>12.8263636363636</v>
      </c>
      <c r="AI989" s="103" t="n">
        <f aca="false">IF(AI$1="P",MAX(0,AI$2-$C989),IF(AI$1="C",MAX(0,$C989-AI$2)))</f>
        <v>7.82636363636363</v>
      </c>
      <c r="AJ989" s="103" t="n">
        <f aca="false">IF(AJ$1="P",MAX(0,AJ$2-$C989),IF(AJ$1="C",MAX(0,$C989-AJ$2)))</f>
        <v>2.82636363636363</v>
      </c>
      <c r="AK989" s="103" t="n">
        <f aca="false">IF(AK$1="P",MAX(0,AK$2-$C989),IF(AK$1="C",MAX(0,$C989-AK$2)))</f>
        <v>0</v>
      </c>
    </row>
    <row r="990" customFormat="false" ht="12.75" hidden="false" customHeight="false" outlineLevel="0" collapsed="false">
      <c r="A990" s="0" t="n">
        <v>19</v>
      </c>
      <c r="B990" s="15"/>
      <c r="C990" s="15" t="n">
        <f aca="false">SUMIF($A$3:$A$970,$A990,$C$3:$C$970)/COUNTIF($A$3:$A$970,$A990)</f>
        <v>282.779523809524</v>
      </c>
      <c r="D990" s="47" t="n">
        <f aca="true">STDEV(OFFSET($A$2,MATCH($A990,$A$3:$A$970,0),3):OFFSET($A$2,MATCH($A990+1,$A$3:$A$970,0)-1,3))*SQRT(trade_day)</f>
        <v>12.1470552502015</v>
      </c>
      <c r="E990" s="47" t="n">
        <f aca="false">SUMIF($A$3:$A$970,$A990,$E$3:$E$970)/COUNTIF($A$3:$A$970,$A990)</f>
        <v>9.42139244990895</v>
      </c>
      <c r="F990" s="0" t="n">
        <v>19</v>
      </c>
      <c r="G990" s="111" t="n">
        <f aca="false">SUMIF($A$3:$A$970,$F990,G$3:G$970)/COUNTIF($A$3:$A$970,$F990)</f>
        <v>0</v>
      </c>
      <c r="H990" s="111" t="n">
        <f aca="false">SUMIF($A$3:$A$970,$F990,H$3:H$970)/COUNTIF($A$3:$A$970,$F990)</f>
        <v>0.362380952380952</v>
      </c>
      <c r="I990" s="111" t="n">
        <f aca="false">SUMIF($A$3:$A$970,$F990,I$3:I$970)/COUNTIF($A$3:$A$970,$F990)</f>
        <v>1.13857142857143</v>
      </c>
      <c r="J990" s="111" t="n">
        <f aca="false">SUMIF($A$3:$A$970,$F990,J$3:J$970)/COUNTIF($A$3:$A$970,$F990)</f>
        <v>2.54047619047619</v>
      </c>
      <c r="K990" s="111" t="n">
        <f aca="false">SUMIF($A$3:$A$970,$F990,K$3:K$970)/COUNTIF($A$3:$A$970,$F990)</f>
        <v>4.28476190476191</v>
      </c>
      <c r="L990" s="111" t="n">
        <f aca="false">SUMIF($A$3:$A$970,$F990,L$3:L$970)/COUNTIF($A$3:$A$970,$F990)</f>
        <v>8.44</v>
      </c>
      <c r="M990" s="111" t="n">
        <f aca="false">SUMIF($A$3:$A$970,$F990,M$3:M$970)/COUNTIF($A$3:$A$970,$F990)</f>
        <v>262.779523809524</v>
      </c>
      <c r="N990" s="111" t="n">
        <f aca="false">SUMIF($A$3:$A$970,$F990,N$3:N$970)/COUNTIF($A$3:$A$970,$F990)</f>
        <v>258.141904761905</v>
      </c>
      <c r="O990" s="111" t="n">
        <f aca="false">SUMIF($A$3:$A$970,$F990,O$3:O$970)/COUNTIF($A$3:$A$970,$F990)</f>
        <v>253.918095238095</v>
      </c>
      <c r="P990" s="111" t="n">
        <f aca="false">SUMIF($A$3:$A$970,$F990,P$3:P$970)/COUNTIF($A$3:$A$970,$F990)</f>
        <v>250.32</v>
      </c>
      <c r="Q990" s="111" t="n">
        <f aca="false">SUMIF($A$3:$A$970,$F990,Q$3:Q$970)/COUNTIF($A$3:$A$970,$F990)</f>
        <v>247.064285714286</v>
      </c>
      <c r="R990" s="111" t="n">
        <f aca="false">SUMIF($A$3:$A$970,$F990,R$3:R$970)/COUNTIF($A$3:$A$970,$F990)</f>
        <v>241.219523809524</v>
      </c>
      <c r="S990" s="111" t="n">
        <f aca="false">SUMIF($A$3:$A$970,$F990,S$3:S$970)/COUNTIF($A$3:$A$970,$F990)</f>
        <v>216.740472380952</v>
      </c>
      <c r="T990" s="0" t="n">
        <v>19</v>
      </c>
      <c r="V990" s="15" t="n">
        <f aca="false">SUMIF($T$3:$T$970,$T990,$V$3:$V$970)/COUNTIF($T$3:$T$970,$T990)</f>
        <v>112.715010761954</v>
      </c>
      <c r="W990" s="47" t="e">
        <f aca="true">CORREL(OFFSET($A$2,MATCH($A990,$A$259:$A$970,0),4):OFFSET($A$2,MATCH($A990+1,$A$259:$A$970,0)-1,4),OFFSET($T$2,MATCH($T990,$T$259:$T$970,0),3):OFFSET($T$2,MATCH($T990+1,$T$259:$T$970,0)-1,3))</f>
        <v>#VALUE!</v>
      </c>
      <c r="X990" s="47" t="n">
        <f aca="true">CORREL(OFFSET($A$2,MATCH($A990,$A$259:$A$970,0),2):OFFSET($A$2,MATCH($A990+1,$A$259:$A$970,0)-1,2),OFFSET($T$2,MATCH($T990,$T$259:$T$970,0),1):OFFSET($T$2,MATCH($T990+1,$T$259:$T$970,0)-1,1))</f>
        <v>0.00880683018758609</v>
      </c>
      <c r="Y990" s="0" t="n">
        <f aca="false">A990</f>
        <v>19</v>
      </c>
      <c r="Z990" s="103" t="n">
        <f aca="false">IF(Z$1="P",MAX(0,Z$2-$C990),IF(Z$1="C",MAX(0,$C990-Z$2)))</f>
        <v>0</v>
      </c>
      <c r="AA990" s="103" t="n">
        <f aca="false">IF(AA$1="P",MAX(0,AA$2-$C990),IF(AA$1="C",MAX(0,$C990-AA$2)))</f>
        <v>0</v>
      </c>
      <c r="AB990" s="103" t="n">
        <f aca="false">IF(AB$1="P",MAX(0,AB$2-$C990),IF(AB$1="C",MAX(0,$C990-AB$2)))</f>
        <v>0</v>
      </c>
      <c r="AC990" s="103" t="n">
        <f aca="false">IF(AC$1="P",MAX(0,AC$2-$C990),IF(AC$1="C",MAX(0,$C990-AC$2)))</f>
        <v>0</v>
      </c>
      <c r="AD990" s="103" t="n">
        <f aca="false">IF(AD$1="P",MAX(0,AD$2-$C990),IF(AD$1="C",MAX(0,$C990-AD$2)))</f>
        <v>0</v>
      </c>
      <c r="AE990" s="103" t="n">
        <f aca="false">IF(AE$1="P",MAX(0,AE$2-$C990),IF(AE$1="C",MAX(0,$C990-AE$2)))</f>
        <v>0</v>
      </c>
      <c r="AF990" s="103" t="n">
        <f aca="false">IF(AF$1="P",MAX(0,AF$2-$C990),IF(AF$1="C",MAX(0,$C990-AF$2)))</f>
        <v>262.779523809524</v>
      </c>
      <c r="AG990" s="103" t="n">
        <f aca="false">IF(AG$1="P",MAX(0,AG$2-$C990),IF(AG$1="C",MAX(0,$C990-AG$2)))</f>
        <v>257.779523809524</v>
      </c>
      <c r="AH990" s="103" t="n">
        <f aca="false">IF(AH$1="P",MAX(0,AH$2-$C990),IF(AH$1="C",MAX(0,$C990-AH$2)))</f>
        <v>252.779523809524</v>
      </c>
      <c r="AI990" s="103" t="n">
        <f aca="false">IF(AI$1="P",MAX(0,AI$2-$C990),IF(AI$1="C",MAX(0,$C990-AI$2)))</f>
        <v>247.779523809524</v>
      </c>
      <c r="AJ990" s="103" t="n">
        <f aca="false">IF(AJ$1="P",MAX(0,AJ$2-$C990),IF(AJ$1="C",MAX(0,$C990-AJ$2)))</f>
        <v>242.779523809524</v>
      </c>
      <c r="AK990" s="103" t="n">
        <f aca="false">IF(AK$1="P",MAX(0,AK$2-$C990),IF(AK$1="C",MAX(0,$C990-AK$2)))</f>
        <v>232.779523809524</v>
      </c>
    </row>
    <row r="991" customFormat="false" ht="12.75" hidden="false" customHeight="false" outlineLevel="0" collapsed="false">
      <c r="A991" s="0" t="n">
        <v>20</v>
      </c>
      <c r="B991" s="15"/>
      <c r="C991" s="15" t="n">
        <f aca="false">SUMIF($A$3:$A$970,$A991,$C$3:$C$970)/COUNTIF($A$3:$A$970,$A991)</f>
        <v>89.6368181818182</v>
      </c>
      <c r="D991" s="47" t="n">
        <f aca="true">STDEV(OFFSET($A$2,MATCH($A991,$A$3:$A$970,0),3):OFFSET($A$2,MATCH($A991+1,$A$3:$A$970,0)-1,3))*SQRT(trade_day)</f>
        <v>10.8120100409925</v>
      </c>
      <c r="E991" s="47" t="n">
        <f aca="false">SUMIF($A$3:$A$970,$A991,$E$3:$E$970)/COUNTIF($A$3:$A$970,$A991)</f>
        <v>13.0306552618142</v>
      </c>
      <c r="F991" s="0" t="n">
        <v>20</v>
      </c>
      <c r="G991" s="111" t="n">
        <f aca="false">SUMIF($A$3:$A$970,$F991,G$3:G$970)/COUNTIF($A$3:$A$970,$F991)</f>
        <v>0</v>
      </c>
      <c r="H991" s="111" t="n">
        <f aca="false">SUMIF($A$3:$A$970,$F991,H$3:H$970)/COUNTIF($A$3:$A$970,$F991)</f>
        <v>0</v>
      </c>
      <c r="I991" s="111" t="n">
        <f aca="false">SUMIF($A$3:$A$970,$F991,I$3:I$970)/COUNTIF($A$3:$A$970,$F991)</f>
        <v>0</v>
      </c>
      <c r="J991" s="111" t="n">
        <f aca="false">SUMIF($A$3:$A$970,$F991,J$3:J$970)/COUNTIF($A$3:$A$970,$F991)</f>
        <v>0.0122727272727274</v>
      </c>
      <c r="K991" s="111" t="n">
        <f aca="false">SUMIF($A$3:$A$970,$F991,K$3:K$970)/COUNTIF($A$3:$A$970,$F991)</f>
        <v>0.509090909090909</v>
      </c>
      <c r="L991" s="111" t="n">
        <f aca="false">SUMIF($A$3:$A$970,$F991,L$3:L$970)/COUNTIF($A$3:$A$970,$F991)</f>
        <v>3.04636363636364</v>
      </c>
      <c r="M991" s="111" t="n">
        <f aca="false">SUMIF($A$3:$A$970,$F991,M$3:M$970)/COUNTIF($A$3:$A$970,$F991)</f>
        <v>69.6368181818182</v>
      </c>
      <c r="N991" s="111" t="n">
        <f aca="false">SUMIF($A$3:$A$970,$F991,N$3:N$970)/COUNTIF($A$3:$A$970,$F991)</f>
        <v>64.6368181818182</v>
      </c>
      <c r="O991" s="111" t="n">
        <f aca="false">SUMIF($A$3:$A$970,$F991,O$3:O$970)/COUNTIF($A$3:$A$970,$F991)</f>
        <v>59.6368181818182</v>
      </c>
      <c r="P991" s="111" t="n">
        <f aca="false">SUMIF($A$3:$A$970,$F991,P$3:P$970)/COUNTIF($A$3:$A$970,$F991)</f>
        <v>54.6490909090909</v>
      </c>
      <c r="Q991" s="111" t="n">
        <f aca="false">SUMIF($A$3:$A$970,$F991,Q$3:Q$970)/COUNTIF($A$3:$A$970,$F991)</f>
        <v>50.1459090909091</v>
      </c>
      <c r="R991" s="111" t="n">
        <f aca="false">SUMIF($A$3:$A$970,$F991,R$3:R$970)/COUNTIF($A$3:$A$970,$F991)</f>
        <v>42.6831818181818</v>
      </c>
      <c r="S991" s="111" t="n">
        <f aca="false">SUMIF($A$3:$A$970,$F991,S$3:S$970)/COUNTIF($A$3:$A$970,$F991)</f>
        <v>30.0822709090909</v>
      </c>
      <c r="T991" s="0" t="n">
        <v>20</v>
      </c>
      <c r="V991" s="15" t="n">
        <f aca="false">SUMIF($T$3:$T$970,$T991,$V$3:$V$970)/COUNTIF($T$3:$T$970,$T991)</f>
        <v>32.8514465699881</v>
      </c>
      <c r="W991" s="47" t="e">
        <f aca="true">CORREL(OFFSET($A$2,MATCH($A991,$A$259:$A$970,0),4):OFFSET($A$2,MATCH($A991+1,$A$259:$A$970,0)-1,4),OFFSET($T$2,MATCH($T991,$T$259:$T$970,0),3):OFFSET($T$2,MATCH($T991+1,$T$259:$T$970,0)-1,3))</f>
        <v>#VALUE!</v>
      </c>
      <c r="X991" s="47" t="n">
        <f aca="true">CORREL(OFFSET($A$2,MATCH($A991,$A$259:$A$970,0),2):OFFSET($A$2,MATCH($A991+1,$A$259:$A$970,0)-1,2),OFFSET($T$2,MATCH($T991,$T$259:$T$970,0),1):OFFSET($T$2,MATCH($T991+1,$T$259:$T$970,0)-1,1))</f>
        <v>0.0982437499492257</v>
      </c>
      <c r="Y991" s="0" t="n">
        <f aca="false">A991</f>
        <v>20</v>
      </c>
      <c r="Z991" s="103" t="n">
        <f aca="false">IF(Z$1="P",MAX(0,Z$2-$C991),IF(Z$1="C",MAX(0,$C991-Z$2)))</f>
        <v>0</v>
      </c>
      <c r="AA991" s="103" t="n">
        <f aca="false">IF(AA$1="P",MAX(0,AA$2-$C991),IF(AA$1="C",MAX(0,$C991-AA$2)))</f>
        <v>0</v>
      </c>
      <c r="AB991" s="103" t="n">
        <f aca="false">IF(AB$1="P",MAX(0,AB$2-$C991),IF(AB$1="C",MAX(0,$C991-AB$2)))</f>
        <v>0</v>
      </c>
      <c r="AC991" s="103" t="n">
        <f aca="false">IF(AC$1="P",MAX(0,AC$2-$C991),IF(AC$1="C",MAX(0,$C991-AC$2)))</f>
        <v>0</v>
      </c>
      <c r="AD991" s="103" t="n">
        <f aca="false">IF(AD$1="P",MAX(0,AD$2-$C991),IF(AD$1="C",MAX(0,$C991-AD$2)))</f>
        <v>0</v>
      </c>
      <c r="AE991" s="103" t="n">
        <f aca="false">IF(AE$1="P",MAX(0,AE$2-$C991),IF(AE$1="C",MAX(0,$C991-AE$2)))</f>
        <v>0</v>
      </c>
      <c r="AF991" s="103" t="n">
        <f aca="false">IF(AF$1="P",MAX(0,AF$2-$C991),IF(AF$1="C",MAX(0,$C991-AF$2)))</f>
        <v>69.6368181818182</v>
      </c>
      <c r="AG991" s="103" t="n">
        <f aca="false">IF(AG$1="P",MAX(0,AG$2-$C991),IF(AG$1="C",MAX(0,$C991-AG$2)))</f>
        <v>64.6368181818182</v>
      </c>
      <c r="AH991" s="103" t="n">
        <f aca="false">IF(AH$1="P",MAX(0,AH$2-$C991),IF(AH$1="C",MAX(0,$C991-AH$2)))</f>
        <v>59.6368181818182</v>
      </c>
      <c r="AI991" s="103" t="n">
        <f aca="false">IF(AI$1="P",MAX(0,AI$2-$C991),IF(AI$1="C",MAX(0,$C991-AI$2)))</f>
        <v>54.6368181818182</v>
      </c>
      <c r="AJ991" s="103" t="n">
        <f aca="false">IF(AJ$1="P",MAX(0,AJ$2-$C991),IF(AJ$1="C",MAX(0,$C991-AJ$2)))</f>
        <v>49.6368181818182</v>
      </c>
      <c r="AK991" s="103" t="n">
        <f aca="false">IF(AK$1="P",MAX(0,AK$2-$C991),IF(AK$1="C",MAX(0,$C991-AK$2)))</f>
        <v>39.6368181818182</v>
      </c>
    </row>
    <row r="992" customFormat="false" ht="12.75" hidden="false" customHeight="false" outlineLevel="0" collapsed="false">
      <c r="A992" s="0" t="n">
        <v>21</v>
      </c>
      <c r="B992" s="15"/>
      <c r="C992" s="15" t="n">
        <f aca="false">SUMIF($A$3:$A$970,$A992,$C$3:$C$970)/COUNTIF($A$3:$A$970,$A992)</f>
        <v>25.1909523809524</v>
      </c>
      <c r="D992" s="47" t="n">
        <f aca="true">STDEV(OFFSET($A$2,MATCH($A992,$A$3:$A$970,0),3):OFFSET($A$2,MATCH($A992+1,$A$3:$A$970,0)-1,3))*SQRT(trade_day)</f>
        <v>1.37875057156246</v>
      </c>
      <c r="E992" s="47" t="n">
        <f aca="false">SUMIF($A$3:$A$970,$A992,$E$3:$E$970)/COUNTIF($A$3:$A$970,$A992)</f>
        <v>1.64955819175706</v>
      </c>
      <c r="F992" s="0" t="n">
        <v>21</v>
      </c>
      <c r="G992" s="110" t="n">
        <f aca="false">SUMIF($A$3:$A$970,$F992,G$3:G$970)/COUNTIF($A$3:$A$970,$F992)</f>
        <v>0.0295238095238096</v>
      </c>
      <c r="H992" s="110" t="n">
        <f aca="false">SUMIF($A$3:$A$970,$F992,H$3:H$970)/COUNTIF($A$3:$A$970,$F992)</f>
        <v>2.12904761904762</v>
      </c>
      <c r="I992" s="110" t="n">
        <f aca="false">SUMIF($A$3:$A$970,$F992,I$3:I$970)/COUNTIF($A$3:$A$970,$F992)</f>
        <v>5.63714285714286</v>
      </c>
      <c r="J992" s="110" t="n">
        <f aca="false">SUMIF($A$3:$A$970,$F992,J$3:J$970)/COUNTIF($A$3:$A$970,$F992)</f>
        <v>9.92047619047619</v>
      </c>
      <c r="K992" s="110" t="n">
        <f aca="false">SUMIF($A$3:$A$970,$F992,K$3:K$970)/COUNTIF($A$3:$A$970,$F992)</f>
        <v>14.8090476190476</v>
      </c>
      <c r="L992" s="110" t="n">
        <f aca="false">SUMIF($A$3:$A$970,$F992,L$3:L$970)/COUNTIF($A$3:$A$970,$F992)</f>
        <v>24.8090476190476</v>
      </c>
      <c r="M992" s="110" t="n">
        <f aca="false">SUMIF($A$3:$A$970,$F992,M$3:M$970)/COUNTIF($A$3:$A$970,$F992)</f>
        <v>5.22047619047619</v>
      </c>
      <c r="N992" s="110" t="n">
        <f aca="false">SUMIF($A$3:$A$970,$F992,N$3:N$970)/COUNTIF($A$3:$A$970,$F992)</f>
        <v>2.32</v>
      </c>
      <c r="O992" s="110" t="n">
        <f aca="false">SUMIF($A$3:$A$970,$F992,O$3:O$970)/COUNTIF($A$3:$A$970,$F992)</f>
        <v>0.828095238095238</v>
      </c>
      <c r="P992" s="110" t="n">
        <f aca="false">SUMIF($A$3:$A$970,$F992,P$3:P$970)/COUNTIF($A$3:$A$970,$F992)</f>
        <v>0.111428571428572</v>
      </c>
      <c r="Q992" s="110" t="n">
        <f aca="false">SUMIF($A$3:$A$970,$F992,Q$3:Q$970)/COUNTIF($A$3:$A$970,$F992)</f>
        <v>0</v>
      </c>
      <c r="R992" s="110" t="n">
        <f aca="false">SUMIF($A$3:$A$970,$F992,R$3:R$970)/COUNTIF($A$3:$A$970,$F992)</f>
        <v>0</v>
      </c>
      <c r="S992" s="110" t="n">
        <f aca="false">SUMIF($A$3:$A$970,$F992,S$3:S$970)/COUNTIF($A$3:$A$970,$F992)</f>
        <v>0</v>
      </c>
      <c r="T992" s="0" t="n">
        <v>21</v>
      </c>
      <c r="V992" s="15" t="n">
        <f aca="false">SUMIF($T$3:$T$970,$T992,$V$3:$V$970)/COUNTIF($T$3:$T$970,$T992)</f>
        <v>9.75727635704668</v>
      </c>
      <c r="W992" s="47" t="e">
        <f aca="true">CORREL(OFFSET($A$2,MATCH($A992,$A$259:$A$970,0),4):OFFSET($A$2,MATCH($A992+1,$A$259:$A$970,0)-1,4),OFFSET($T$2,MATCH($T992,$T$259:$T$970,0),3):OFFSET($T$2,MATCH($T992+1,$T$259:$T$970,0)-1,3))</f>
        <v>#VALUE!</v>
      </c>
      <c r="X992" s="47" t="n">
        <f aca="true">CORREL(OFFSET($A$2,MATCH($A992,$A$259:$A$970,0),2):OFFSET($A$2,MATCH($A992+1,$A$259:$A$970,0)-1,2),OFFSET($T$2,MATCH($T992,$T$259:$T$970,0),1):OFFSET($T$2,MATCH($T992+1,$T$259:$T$970,0)-1,1))</f>
        <v>-0.0980095599602539</v>
      </c>
      <c r="Y992" s="0" t="n">
        <f aca="false">A992</f>
        <v>21</v>
      </c>
      <c r="Z992" s="103" t="n">
        <f aca="false">IF(Z$1="P",MAX(0,Z$2-$C992),IF(Z$1="C",MAX(0,$C992-Z$2)))</f>
        <v>0</v>
      </c>
      <c r="AA992" s="103" t="n">
        <f aca="false">IF(AA$1="P",MAX(0,AA$2-$C992),IF(AA$1="C",MAX(0,$C992-AA$2)))</f>
        <v>0</v>
      </c>
      <c r="AB992" s="103" t="n">
        <f aca="false">IF(AB$1="P",MAX(0,AB$2-$C992),IF(AB$1="C",MAX(0,$C992-AB$2)))</f>
        <v>4.80904761904762</v>
      </c>
      <c r="AC992" s="103" t="n">
        <f aca="false">IF(AC$1="P",MAX(0,AC$2-$C992),IF(AC$1="C",MAX(0,$C992-AC$2)))</f>
        <v>9.80904761904762</v>
      </c>
      <c r="AD992" s="103" t="n">
        <f aca="false">IF(AD$1="P",MAX(0,AD$2-$C992),IF(AD$1="C",MAX(0,$C992-AD$2)))</f>
        <v>14.8090476190476</v>
      </c>
      <c r="AE992" s="103" t="n">
        <f aca="false">IF(AE$1="P",MAX(0,AE$2-$C992),IF(AE$1="C",MAX(0,$C992-AE$2)))</f>
        <v>24.8090476190476</v>
      </c>
      <c r="AF992" s="103" t="n">
        <f aca="false">IF(AF$1="P",MAX(0,AF$2-$C992),IF(AF$1="C",MAX(0,$C992-AF$2)))</f>
        <v>5.19095238095238</v>
      </c>
      <c r="AG992" s="103" t="n">
        <f aca="false">IF(AG$1="P",MAX(0,AG$2-$C992),IF(AG$1="C",MAX(0,$C992-AG$2)))</f>
        <v>0.190952380952382</v>
      </c>
      <c r="AH992" s="103" t="n">
        <f aca="false">IF(AH$1="P",MAX(0,AH$2-$C992),IF(AH$1="C",MAX(0,$C992-AH$2)))</f>
        <v>0</v>
      </c>
      <c r="AI992" s="103" t="n">
        <f aca="false">IF(AI$1="P",MAX(0,AI$2-$C992),IF(AI$1="C",MAX(0,$C992-AI$2)))</f>
        <v>0</v>
      </c>
      <c r="AJ992" s="103" t="n">
        <f aca="false">IF(AJ$1="P",MAX(0,AJ$2-$C992),IF(AJ$1="C",MAX(0,$C992-AJ$2)))</f>
        <v>0</v>
      </c>
      <c r="AK992" s="103" t="n">
        <f aca="false">IF(AK$1="P",MAX(0,AK$2-$C992),IF(AK$1="C",MAX(0,$C992-AK$2)))</f>
        <v>0</v>
      </c>
    </row>
    <row r="993" customFormat="false" ht="12.75" hidden="false" customHeight="false" outlineLevel="0" collapsed="false">
      <c r="A993" s="0" t="n">
        <v>22</v>
      </c>
      <c r="B993" s="15"/>
      <c r="C993" s="15" t="n">
        <f aca="false">SUMIF($A$3:$A$970,$A993,$C$3:$C$970)/COUNTIF($A$3:$A$970,$A993)</f>
        <v>24.3657142857143</v>
      </c>
      <c r="D993" s="47" t="n">
        <f aca="true">STDEV(OFFSET($A$2,MATCH($A993,$A$3:$A$970,0),3):OFFSET($A$2,MATCH($A993+1,$A$3:$A$970,0)-1,3))*SQRT(trade_day)</f>
        <v>1.47825817079028</v>
      </c>
      <c r="E993" s="47" t="n">
        <f aca="false">SUMIF($A$3:$A$970,$A993,$E$3:$E$970)/COUNTIF($A$3:$A$970,$A993)</f>
        <v>1.50548536968027</v>
      </c>
      <c r="F993" s="0" t="n">
        <v>22</v>
      </c>
      <c r="G993" s="110" t="n">
        <f aca="false">SUMIF($A$3:$A$970,$F993,G$3:G$970)/COUNTIF($A$3:$A$970,$F993)</f>
        <v>0.00904761904761911</v>
      </c>
      <c r="H993" s="110" t="n">
        <f aca="false">SUMIF($A$3:$A$970,$F993,H$3:H$970)/COUNTIF($A$3:$A$970,$F993)</f>
        <v>1.55190476190476</v>
      </c>
      <c r="I993" s="110" t="n">
        <f aca="false">SUMIF($A$3:$A$970,$F993,I$3:I$970)/COUNTIF($A$3:$A$970,$F993)</f>
        <v>5.63428571428571</v>
      </c>
      <c r="J993" s="110" t="n">
        <f aca="false">SUMIF($A$3:$A$970,$F993,J$3:J$970)/COUNTIF($A$3:$A$970,$F993)</f>
        <v>10.6342857142857</v>
      </c>
      <c r="K993" s="110" t="n">
        <f aca="false">SUMIF($A$3:$A$970,$F993,K$3:K$970)/COUNTIF($A$3:$A$970,$F993)</f>
        <v>15.6342857142857</v>
      </c>
      <c r="L993" s="110" t="n">
        <f aca="false">SUMIF($A$3:$A$970,$F993,L$3:L$970)/COUNTIF($A$3:$A$970,$F993)</f>
        <v>25.6342857142857</v>
      </c>
      <c r="M993" s="110" t="n">
        <f aca="false">SUMIF($A$3:$A$970,$F993,M$3:M$970)/COUNTIF($A$3:$A$970,$F993)</f>
        <v>4.37476190476191</v>
      </c>
      <c r="N993" s="110" t="n">
        <f aca="false">SUMIF($A$3:$A$970,$F993,N$3:N$970)/COUNTIF($A$3:$A$970,$F993)</f>
        <v>0.917619047619048</v>
      </c>
      <c r="O993" s="110" t="n">
        <f aca="false">SUMIF($A$3:$A$970,$F993,O$3:O$970)/COUNTIF($A$3:$A$970,$F993)</f>
        <v>0</v>
      </c>
      <c r="P993" s="110" t="n">
        <f aca="false">SUMIF($A$3:$A$970,$F993,P$3:P$970)/COUNTIF($A$3:$A$970,$F993)</f>
        <v>0</v>
      </c>
      <c r="Q993" s="110" t="n">
        <f aca="false">SUMIF($A$3:$A$970,$F993,Q$3:Q$970)/COUNTIF($A$3:$A$970,$F993)</f>
        <v>0</v>
      </c>
      <c r="R993" s="110" t="n">
        <f aca="false">SUMIF($A$3:$A$970,$F993,R$3:R$970)/COUNTIF($A$3:$A$970,$F993)</f>
        <v>0</v>
      </c>
      <c r="S993" s="110" t="n">
        <f aca="false">SUMIF($A$3:$A$970,$F993,S$3:S$970)/COUNTIF($A$3:$A$970,$F993)</f>
        <v>0</v>
      </c>
      <c r="T993" s="0" t="n">
        <v>22</v>
      </c>
      <c r="V993" s="15" t="n">
        <f aca="false">SUMIF($T$3:$T$970,$T993,$V$3:$V$970)/COUNTIF($T$3:$T$970,$T993)</f>
        <v>9.0064433076471</v>
      </c>
      <c r="W993" s="47" t="e">
        <f aca="true">CORREL(OFFSET($A$2,MATCH($A993,$A$259:$A$970,0),4):OFFSET($A$2,MATCH($A993+1,$A$259:$A$970,0)-1,4),OFFSET($T$2,MATCH($T993,$T$259:$T$970,0),3):OFFSET($T$2,MATCH($T993+1,$T$259:$T$970,0)-1,3))</f>
        <v>#VALUE!</v>
      </c>
      <c r="X993" s="47" t="n">
        <f aca="true">CORREL(OFFSET($A$2,MATCH($A993,$A$259:$A$970,0),2):OFFSET($A$2,MATCH($A993+1,$A$259:$A$970,0)-1,2),OFFSET($T$2,MATCH($T993,$T$259:$T$970,0),1):OFFSET($T$2,MATCH($T993+1,$T$259:$T$970,0)-1,1))</f>
        <v>0.630802017944159</v>
      </c>
      <c r="Y993" s="0" t="n">
        <f aca="false">A993</f>
        <v>22</v>
      </c>
      <c r="Z993" s="103" t="n">
        <f aca="false">IF(Z$1="P",MAX(0,Z$2-$C993),IF(Z$1="C",MAX(0,$C993-Z$2)))</f>
        <v>0</v>
      </c>
      <c r="AA993" s="103" t="n">
        <f aca="false">IF(AA$1="P",MAX(0,AA$2-$C993),IF(AA$1="C",MAX(0,$C993-AA$2)))</f>
        <v>0.634285714285714</v>
      </c>
      <c r="AB993" s="103" t="n">
        <f aca="false">IF(AB$1="P",MAX(0,AB$2-$C993),IF(AB$1="C",MAX(0,$C993-AB$2)))</f>
        <v>5.63428571428571</v>
      </c>
      <c r="AC993" s="103" t="n">
        <f aca="false">IF(AC$1="P",MAX(0,AC$2-$C993),IF(AC$1="C",MAX(0,$C993-AC$2)))</f>
        <v>10.6342857142857</v>
      </c>
      <c r="AD993" s="103" t="n">
        <f aca="false">IF(AD$1="P",MAX(0,AD$2-$C993),IF(AD$1="C",MAX(0,$C993-AD$2)))</f>
        <v>15.6342857142857</v>
      </c>
      <c r="AE993" s="103" t="n">
        <f aca="false">IF(AE$1="P",MAX(0,AE$2-$C993),IF(AE$1="C",MAX(0,$C993-AE$2)))</f>
        <v>25.6342857142857</v>
      </c>
      <c r="AF993" s="103" t="n">
        <f aca="false">IF(AF$1="P",MAX(0,AF$2-$C993),IF(AF$1="C",MAX(0,$C993-AF$2)))</f>
        <v>4.36571428571429</v>
      </c>
      <c r="AG993" s="103" t="n">
        <f aca="false">IF(AG$1="P",MAX(0,AG$2-$C993),IF(AG$1="C",MAX(0,$C993-AG$2)))</f>
        <v>0</v>
      </c>
      <c r="AH993" s="103" t="n">
        <f aca="false">IF(AH$1="P",MAX(0,AH$2-$C993),IF(AH$1="C",MAX(0,$C993-AH$2)))</f>
        <v>0</v>
      </c>
      <c r="AI993" s="103" t="n">
        <f aca="false">IF(AI$1="P",MAX(0,AI$2-$C993),IF(AI$1="C",MAX(0,$C993-AI$2)))</f>
        <v>0</v>
      </c>
      <c r="AJ993" s="103" t="n">
        <f aca="false">IF(AJ$1="P",MAX(0,AJ$2-$C993),IF(AJ$1="C",MAX(0,$C993-AJ$2)))</f>
        <v>0</v>
      </c>
      <c r="AK993" s="103" t="n">
        <f aca="false">IF(AK$1="P",MAX(0,AK$2-$C993),IF(AK$1="C",MAX(0,$C993-AK$2)))</f>
        <v>0</v>
      </c>
    </row>
    <row r="994" customFormat="false" ht="12.75" hidden="false" customHeight="false" outlineLevel="0" collapsed="false">
      <c r="A994" s="0" t="n">
        <v>23</v>
      </c>
      <c r="B994" s="15"/>
      <c r="C994" s="15" t="n">
        <f aca="false">SUMIF($A$3:$A$970,$A994,$C$3:$C$970)/COUNTIF($A$3:$A$970,$A994)</f>
        <v>22.5366666666667</v>
      </c>
      <c r="D994" s="47" t="n">
        <f aca="true">STDEV(OFFSET($A$2,MATCH($A994,$A$3:$A$970,0),3):OFFSET($A$2,MATCH($A994+1,$A$3:$A$970,0)-1,3))*SQRT(trade_day)</f>
        <v>1.56512132987901</v>
      </c>
      <c r="E994" s="47" t="n">
        <f aca="false">SUMIF($A$3:$A$970,$A994,$E$3:$E$970)/COUNTIF($A$3:$A$970,$A994)</f>
        <v>1.24109226333979</v>
      </c>
      <c r="F994" s="0" t="n">
        <v>23</v>
      </c>
      <c r="G994" s="110" t="n">
        <f aca="false">SUMIF($A$3:$A$970,$F994,G$3:G$970)/COUNTIF($A$3:$A$970,$F994)</f>
        <v>0.434761904761905</v>
      </c>
      <c r="H994" s="110" t="n">
        <f aca="false">SUMIF($A$3:$A$970,$F994,H$3:H$970)/COUNTIF($A$3:$A$970,$F994)</f>
        <v>3.05666666666667</v>
      </c>
      <c r="I994" s="110" t="n">
        <f aca="false">SUMIF($A$3:$A$970,$F994,I$3:I$970)/COUNTIF($A$3:$A$970,$F994)</f>
        <v>7.48333333333333</v>
      </c>
      <c r="J994" s="110" t="n">
        <f aca="false">SUMIF($A$3:$A$970,$F994,J$3:J$970)/COUNTIF($A$3:$A$970,$F994)</f>
        <v>12.4633333333333</v>
      </c>
      <c r="K994" s="110" t="n">
        <f aca="false">SUMIF($A$3:$A$970,$F994,K$3:K$970)/COUNTIF($A$3:$A$970,$F994)</f>
        <v>17.4633333333333</v>
      </c>
      <c r="L994" s="110" t="n">
        <f aca="false">SUMIF($A$3:$A$970,$F994,L$3:L$970)/COUNTIF($A$3:$A$970,$F994)</f>
        <v>27.4633333333333</v>
      </c>
      <c r="M994" s="110" t="n">
        <f aca="false">SUMIF($A$3:$A$970,$F994,M$3:M$970)/COUNTIF($A$3:$A$970,$F994)</f>
        <v>2.97142857142857</v>
      </c>
      <c r="N994" s="110" t="n">
        <f aca="false">SUMIF($A$3:$A$970,$F994,N$3:N$970)/COUNTIF($A$3:$A$970,$F994)</f>
        <v>0.593333333333334</v>
      </c>
      <c r="O994" s="110" t="n">
        <f aca="false">SUMIF($A$3:$A$970,$F994,O$3:O$970)/COUNTIF($A$3:$A$970,$F994)</f>
        <v>0.0200000000000001</v>
      </c>
      <c r="P994" s="110" t="n">
        <f aca="false">SUMIF($A$3:$A$970,$F994,P$3:P$970)/COUNTIF($A$3:$A$970,$F994)</f>
        <v>0</v>
      </c>
      <c r="Q994" s="110" t="n">
        <f aca="false">SUMIF($A$3:$A$970,$F994,Q$3:Q$970)/COUNTIF($A$3:$A$970,$F994)</f>
        <v>0</v>
      </c>
      <c r="R994" s="110" t="n">
        <f aca="false">SUMIF($A$3:$A$970,$F994,R$3:R$970)/COUNTIF($A$3:$A$970,$F994)</f>
        <v>0</v>
      </c>
      <c r="S994" s="110" t="n">
        <f aca="false">SUMIF($A$3:$A$970,$F994,S$3:S$970)/COUNTIF($A$3:$A$970,$F994)</f>
        <v>0</v>
      </c>
      <c r="T994" s="0" t="n">
        <v>23</v>
      </c>
      <c r="V994" s="15" t="n">
        <f aca="false">SUMIF($T$3:$T$970,$T994,$V$3:$V$970)/COUNTIF($T$3:$T$970,$T994)</f>
        <v>9.50841468351282</v>
      </c>
      <c r="W994" s="47" t="e">
        <f aca="true">CORREL(OFFSET($A$2,MATCH($A994,$A$259:$A$970,0),4):OFFSET($A$2,MATCH($A994+1,$A$259:$A$970,0)-1,4),OFFSET($T$2,MATCH($T994,$T$259:$T$970,0),3):OFFSET($T$2,MATCH($T994+1,$T$259:$T$970,0)-1,3))</f>
        <v>#VALUE!</v>
      </c>
      <c r="X994" s="47" t="n">
        <f aca="true">CORREL(OFFSET($A$2,MATCH($A994,$A$259:$A$970,0),2):OFFSET($A$2,MATCH($A994+1,$A$259:$A$970,0)-1,2),OFFSET($T$2,MATCH($T994,$T$259:$T$970,0),1):OFFSET($T$2,MATCH($T994+1,$T$259:$T$970,0)-1,1))</f>
        <v>0.520630566502923</v>
      </c>
      <c r="Y994" s="0" t="n">
        <f aca="false">A994</f>
        <v>23</v>
      </c>
      <c r="Z994" s="103" t="n">
        <f aca="false">IF(Z$1="P",MAX(0,Z$2-$C994),IF(Z$1="C",MAX(0,$C994-Z$2)))</f>
        <v>0</v>
      </c>
      <c r="AA994" s="103" t="n">
        <f aca="false">IF(AA$1="P",MAX(0,AA$2-$C994),IF(AA$1="C",MAX(0,$C994-AA$2)))</f>
        <v>2.46333333333333</v>
      </c>
      <c r="AB994" s="103" t="n">
        <f aca="false">IF(AB$1="P",MAX(0,AB$2-$C994),IF(AB$1="C",MAX(0,$C994-AB$2)))</f>
        <v>7.46333333333334</v>
      </c>
      <c r="AC994" s="103" t="n">
        <f aca="false">IF(AC$1="P",MAX(0,AC$2-$C994),IF(AC$1="C",MAX(0,$C994-AC$2)))</f>
        <v>12.4633333333333</v>
      </c>
      <c r="AD994" s="103" t="n">
        <f aca="false">IF(AD$1="P",MAX(0,AD$2-$C994),IF(AD$1="C",MAX(0,$C994-AD$2)))</f>
        <v>17.4633333333333</v>
      </c>
      <c r="AE994" s="103" t="n">
        <f aca="false">IF(AE$1="P",MAX(0,AE$2-$C994),IF(AE$1="C",MAX(0,$C994-AE$2)))</f>
        <v>27.4633333333333</v>
      </c>
      <c r="AF994" s="103" t="n">
        <f aca="false">IF(AF$1="P",MAX(0,AF$2-$C994),IF(AF$1="C",MAX(0,$C994-AF$2)))</f>
        <v>2.53666666666667</v>
      </c>
      <c r="AG994" s="103" t="n">
        <f aca="false">IF(AG$1="P",MAX(0,AG$2-$C994),IF(AG$1="C",MAX(0,$C994-AG$2)))</f>
        <v>0</v>
      </c>
      <c r="AH994" s="103" t="n">
        <f aca="false">IF(AH$1="P",MAX(0,AH$2-$C994),IF(AH$1="C",MAX(0,$C994-AH$2)))</f>
        <v>0</v>
      </c>
      <c r="AI994" s="103" t="n">
        <f aca="false">IF(AI$1="P",MAX(0,AI$2-$C994),IF(AI$1="C",MAX(0,$C994-AI$2)))</f>
        <v>0</v>
      </c>
      <c r="AJ994" s="103" t="n">
        <f aca="false">IF(AJ$1="P",MAX(0,AJ$2-$C994),IF(AJ$1="C",MAX(0,$C994-AJ$2)))</f>
        <v>0</v>
      </c>
      <c r="AK994" s="103" t="n">
        <f aca="false">IF(AK$1="P",MAX(0,AK$2-$C994),IF(AK$1="C",MAX(0,$C994-AK$2)))</f>
        <v>0</v>
      </c>
    </row>
    <row r="995" customFormat="false" ht="12.75" hidden="false" customHeight="false" outlineLevel="0" collapsed="false">
      <c r="A995" s="0" t="n">
        <v>24</v>
      </c>
      <c r="B995" s="15"/>
      <c r="C995" s="15" t="n">
        <f aca="false">SUMIF($A$3:$A$970,$A995,$C$3:$C$970)/COUNTIF($A$3:$A$970,$A995)</f>
        <v>21.9209090909091</v>
      </c>
      <c r="D995" s="47" t="n">
        <f aca="true">STDEV(OFFSET($A$2,MATCH($A995,$A$3:$A$970,0),3):OFFSET($A$2,MATCH($A995+1,$A$3:$A$970,0)-1,3))*SQRT(trade_day)</f>
        <v>1.92283778783434</v>
      </c>
      <c r="E995" s="47" t="n">
        <f aca="false">SUMIF($A$3:$A$970,$A995,$E$3:$E$970)/COUNTIF($A$3:$A$970,$A995)</f>
        <v>1.95849919269225</v>
      </c>
      <c r="F995" s="0" t="n">
        <v>24</v>
      </c>
      <c r="G995" s="110" t="n">
        <f aca="false">SUMIF($A$3:$A$970,$F995,G$3:G$970)/COUNTIF($A$3:$A$970,$F995)</f>
        <v>0.462272727272727</v>
      </c>
      <c r="H995" s="110" t="n">
        <f aca="false">SUMIF($A$3:$A$970,$F995,H$3:H$970)/COUNTIF($A$3:$A$970,$F995)</f>
        <v>3.53136363636364</v>
      </c>
      <c r="I995" s="110" t="n">
        <f aca="false">SUMIF($A$3:$A$970,$F995,I$3:I$970)/COUNTIF($A$3:$A$970,$F995)</f>
        <v>8.07909090909091</v>
      </c>
      <c r="J995" s="110" t="n">
        <f aca="false">SUMIF($A$3:$A$970,$F995,J$3:J$970)/COUNTIF($A$3:$A$970,$F995)</f>
        <v>13.0790909090909</v>
      </c>
      <c r="K995" s="110" t="n">
        <f aca="false">SUMIF($A$3:$A$970,$F995,K$3:K$970)/COUNTIF($A$3:$A$970,$F995)</f>
        <v>18.0790909090909</v>
      </c>
      <c r="L995" s="110" t="n">
        <f aca="false">SUMIF($A$3:$A$970,$F995,L$3:L$970)/COUNTIF($A$3:$A$970,$F995)</f>
        <v>28.0790909090909</v>
      </c>
      <c r="M995" s="110" t="n">
        <f aca="false">SUMIF($A$3:$A$970,$F995,M$3:M$970)/COUNTIF($A$3:$A$970,$F995)</f>
        <v>2.38318181818182</v>
      </c>
      <c r="N995" s="110" t="n">
        <f aca="false">SUMIF($A$3:$A$970,$F995,N$3:N$970)/COUNTIF($A$3:$A$970,$F995)</f>
        <v>0.452272727272727</v>
      </c>
      <c r="O995" s="110" t="n">
        <f aca="false">SUMIF($A$3:$A$970,$F995,O$3:O$970)/COUNTIF($A$3:$A$970,$F995)</f>
        <v>0</v>
      </c>
      <c r="P995" s="110" t="n">
        <f aca="false">SUMIF($A$3:$A$970,$F995,P$3:P$970)/COUNTIF($A$3:$A$970,$F995)</f>
        <v>0</v>
      </c>
      <c r="Q995" s="110" t="n">
        <f aca="false">SUMIF($A$3:$A$970,$F995,Q$3:Q$970)/COUNTIF($A$3:$A$970,$F995)</f>
        <v>0</v>
      </c>
      <c r="R995" s="110" t="n">
        <f aca="false">SUMIF($A$3:$A$970,$F995,R$3:R$970)/COUNTIF($A$3:$A$970,$F995)</f>
        <v>0</v>
      </c>
      <c r="S995" s="110" t="n">
        <f aca="false">SUMIF($A$3:$A$970,$F995,S$3:S$970)/COUNTIF($A$3:$A$970,$F995)</f>
        <v>0</v>
      </c>
      <c r="T995" s="0" t="n">
        <v>24</v>
      </c>
      <c r="V995" s="15" t="n">
        <f aca="false">SUMIF($T$3:$T$970,$T995,$V$3:$V$970)/COUNTIF($T$3:$T$970,$T995)</f>
        <v>9.29633144548303</v>
      </c>
      <c r="W995" s="47" t="n">
        <f aca="true">CORREL(OFFSET($A$2,MATCH($A995,$A$259:$A$970,0),4):OFFSET($A$2,MATCH($A995+1,$A$259:$A$970,0)-1,4),OFFSET($T$2,MATCH($T995,$T$259:$T$970,0),3):OFFSET($T$2,MATCH($T995+1,$T$259:$T$970,0)-1,3))</f>
        <v>-0.545511821413176</v>
      </c>
      <c r="X995" s="47" t="n">
        <f aca="true">CORREL(OFFSET($A$2,MATCH($A995,$A$259:$A$970,0),2):OFFSET($A$2,MATCH($A995+1,$A$259:$A$970,0)-1,2),OFFSET($T$2,MATCH($T995,$T$259:$T$970,0),1):OFFSET($T$2,MATCH($T995+1,$T$259:$T$970,0)-1,1))</f>
        <v>0.452305792274869</v>
      </c>
      <c r="Y995" s="0" t="n">
        <f aca="false">A995</f>
        <v>24</v>
      </c>
      <c r="Z995" s="103" t="n">
        <f aca="false">IF(Z$1="P",MAX(0,Z$2-$C995),IF(Z$1="C",MAX(0,$C995-Z$2)))</f>
        <v>0</v>
      </c>
      <c r="AA995" s="103" t="n">
        <f aca="false">IF(AA$1="P",MAX(0,AA$2-$C995),IF(AA$1="C",MAX(0,$C995-AA$2)))</f>
        <v>3.07909090909091</v>
      </c>
      <c r="AB995" s="103" t="n">
        <f aca="false">IF(AB$1="P",MAX(0,AB$2-$C995),IF(AB$1="C",MAX(0,$C995-AB$2)))</f>
        <v>8.07909090909091</v>
      </c>
      <c r="AC995" s="103" t="n">
        <f aca="false">IF(AC$1="P",MAX(0,AC$2-$C995),IF(AC$1="C",MAX(0,$C995-AC$2)))</f>
        <v>13.0790909090909</v>
      </c>
      <c r="AD995" s="103" t="n">
        <f aca="false">IF(AD$1="P",MAX(0,AD$2-$C995),IF(AD$1="C",MAX(0,$C995-AD$2)))</f>
        <v>18.0790909090909</v>
      </c>
      <c r="AE995" s="103" t="n">
        <f aca="false">IF(AE$1="P",MAX(0,AE$2-$C995),IF(AE$1="C",MAX(0,$C995-AE$2)))</f>
        <v>28.0790909090909</v>
      </c>
      <c r="AF995" s="103" t="n">
        <f aca="false">IF(AF$1="P",MAX(0,AF$2-$C995),IF(AF$1="C",MAX(0,$C995-AF$2)))</f>
        <v>1.92090909090909</v>
      </c>
      <c r="AG995" s="103" t="n">
        <f aca="false">IF(AG$1="P",MAX(0,AG$2-$C995),IF(AG$1="C",MAX(0,$C995-AG$2)))</f>
        <v>0</v>
      </c>
      <c r="AH995" s="103" t="n">
        <f aca="false">IF(AH$1="P",MAX(0,AH$2-$C995),IF(AH$1="C",MAX(0,$C995-AH$2)))</f>
        <v>0</v>
      </c>
      <c r="AI995" s="103" t="n">
        <f aca="false">IF(AI$1="P",MAX(0,AI$2-$C995),IF(AI$1="C",MAX(0,$C995-AI$2)))</f>
        <v>0</v>
      </c>
      <c r="AJ995" s="103" t="n">
        <f aca="false">IF(AJ$1="P",MAX(0,AJ$2-$C995),IF(AJ$1="C",MAX(0,$C995-AJ$2)))</f>
        <v>0</v>
      </c>
      <c r="AK995" s="103" t="n">
        <f aca="false">IF(AK$1="P",MAX(0,AK$2-$C995),IF(AK$1="C",MAX(0,$C995-AK$2)))</f>
        <v>0</v>
      </c>
    </row>
    <row r="996" customFormat="false" ht="12.75" hidden="false" customHeight="false" outlineLevel="0" collapsed="false">
      <c r="A996" s="0" t="n">
        <v>25</v>
      </c>
      <c r="B996" s="15"/>
      <c r="C996" s="15" t="n">
        <f aca="false">SUMIF($A$3:$A$970,$A996,$C$3:$C$970)/COUNTIF($A$3:$A$970,$A996)</f>
        <v>25.8478947368421</v>
      </c>
      <c r="D996" s="47" t="n">
        <f aca="true">STDEV(OFFSET($A$2,MATCH($A996,$A$3:$A$970,0),3):OFFSET($A$2,MATCH($A996+1,$A$3:$A$970,0)-1,3))*SQRT(trade_day)</f>
        <v>3.0066958257002</v>
      </c>
      <c r="E996" s="47" t="n">
        <f aca="false">SUMIF($A$3:$A$970,$A996,$E$3:$E$970)/COUNTIF($A$3:$A$970,$A996)</f>
        <v>2.24178873997988</v>
      </c>
      <c r="F996" s="0" t="n">
        <v>25</v>
      </c>
      <c r="G996" s="109" t="n">
        <f aca="false">SUMIF($A$3:$A$970,$F996,G$3:G$970)/COUNTIF($A$3:$A$970,$F996)</f>
        <v>0.551052631578947</v>
      </c>
      <c r="H996" s="109" t="n">
        <f aca="false">SUMIF($A$3:$A$970,$F996,H$3:H$970)/COUNTIF($A$3:$A$970,$F996)</f>
        <v>2.88894736842105</v>
      </c>
      <c r="I996" s="109" t="n">
        <f aca="false">SUMIF($A$3:$A$970,$F996,I$3:I$970)/COUNTIF($A$3:$A$970,$F996)</f>
        <v>6.32052631578947</v>
      </c>
      <c r="J996" s="109" t="n">
        <f aca="false">SUMIF($A$3:$A$970,$F996,J$3:J$970)/COUNTIF($A$3:$A$970,$F996)</f>
        <v>10.5578947368421</v>
      </c>
      <c r="K996" s="109" t="n">
        <f aca="false">SUMIF($A$3:$A$970,$F996,K$3:K$970)/COUNTIF($A$3:$A$970,$F996)</f>
        <v>15.0315789473684</v>
      </c>
      <c r="L996" s="109" t="n">
        <f aca="false">SUMIF($A$3:$A$970,$F996,L$3:L$970)/COUNTIF($A$3:$A$970,$F996)</f>
        <v>24.1778947368421</v>
      </c>
      <c r="M996" s="109" t="n">
        <f aca="false">SUMIF($A$3:$A$970,$F996,M$3:M$970)/COUNTIF($A$3:$A$970,$F996)</f>
        <v>6.39894736842105</v>
      </c>
      <c r="N996" s="109" t="n">
        <f aca="false">SUMIF($A$3:$A$970,$F996,N$3:N$970)/COUNTIF($A$3:$A$970,$F996)</f>
        <v>3.73684210526316</v>
      </c>
      <c r="O996" s="109" t="n">
        <f aca="false">SUMIF($A$3:$A$970,$F996,O$3:O$970)/COUNTIF($A$3:$A$970,$F996)</f>
        <v>2.16842105263158</v>
      </c>
      <c r="P996" s="109" t="n">
        <f aca="false">SUMIF($A$3:$A$970,$F996,P$3:P$970)/COUNTIF($A$3:$A$970,$F996)</f>
        <v>1.40578947368421</v>
      </c>
      <c r="Q996" s="109" t="n">
        <f aca="false">SUMIF($A$3:$A$970,$F996,Q$3:Q$970)/COUNTIF($A$3:$A$970,$F996)</f>
        <v>0.879473684210526</v>
      </c>
      <c r="R996" s="109" t="n">
        <f aca="false">SUMIF($A$3:$A$970,$F996,R$3:R$970)/COUNTIF($A$3:$A$970,$F996)</f>
        <v>0.0257894736842106</v>
      </c>
      <c r="S996" s="109" t="n">
        <f aca="false">SUMIF($A$3:$A$970,$F996,S$3:S$970)/COUNTIF($A$3:$A$970,$F996)</f>
        <v>0</v>
      </c>
      <c r="T996" s="0" t="n">
        <v>25</v>
      </c>
      <c r="V996" s="15" t="n">
        <f aca="false">SUMIF($T$3:$T$970,$T996,$V$3:$V$970)/COUNTIF($T$3:$T$970,$T996)</f>
        <v>10.6055526469778</v>
      </c>
      <c r="W996" s="47" t="n">
        <f aca="true">CORREL(OFFSET($A$2,MATCH($A996,$A$259:$A$970,0),4):OFFSET($A$2,MATCH($A996+1,$A$259:$A$970,0)-1,4),OFFSET($T$2,MATCH($T996,$T$259:$T$970,0),3):OFFSET($T$2,MATCH($T996+1,$T$259:$T$970,0)-1,3))</f>
        <v>0.773143358258489</v>
      </c>
      <c r="X996" s="47" t="n">
        <f aca="true">CORREL(OFFSET($A$2,MATCH($A996,$A$259:$A$970,0),2):OFFSET($A$2,MATCH($A996+1,$A$259:$A$970,0)-1,2),OFFSET($T$2,MATCH($T996,$T$259:$T$970,0),1):OFFSET($T$2,MATCH($T996+1,$T$259:$T$970,0)-1,1))</f>
        <v>0.899790479815745</v>
      </c>
      <c r="Y996" s="0" t="n">
        <f aca="false">A996</f>
        <v>25</v>
      </c>
      <c r="Z996" s="103" t="n">
        <f aca="false">IF(Z$1="P",MAX(0,Z$2-$C996),IF(Z$1="C",MAX(0,$C996-Z$2)))</f>
        <v>0</v>
      </c>
      <c r="AA996" s="103" t="n">
        <f aca="false">IF(AA$1="P",MAX(0,AA$2-$C996),IF(AA$1="C",MAX(0,$C996-AA$2)))</f>
        <v>0</v>
      </c>
      <c r="AB996" s="103" t="n">
        <f aca="false">IF(AB$1="P",MAX(0,AB$2-$C996),IF(AB$1="C",MAX(0,$C996-AB$2)))</f>
        <v>4.15210526315789</v>
      </c>
      <c r="AC996" s="103" t="n">
        <f aca="false">IF(AC$1="P",MAX(0,AC$2-$C996),IF(AC$1="C",MAX(0,$C996-AC$2)))</f>
        <v>9.15210526315789</v>
      </c>
      <c r="AD996" s="103" t="n">
        <f aca="false">IF(AD$1="P",MAX(0,AD$2-$C996),IF(AD$1="C",MAX(0,$C996-AD$2)))</f>
        <v>14.1521052631579</v>
      </c>
      <c r="AE996" s="103" t="n">
        <f aca="false">IF(AE$1="P",MAX(0,AE$2-$C996),IF(AE$1="C",MAX(0,$C996-AE$2)))</f>
        <v>24.1521052631579</v>
      </c>
      <c r="AF996" s="103" t="n">
        <f aca="false">IF(AF$1="P",MAX(0,AF$2-$C996),IF(AF$1="C",MAX(0,$C996-AF$2)))</f>
        <v>5.84789473684211</v>
      </c>
      <c r="AG996" s="103" t="n">
        <f aca="false">IF(AG$1="P",MAX(0,AG$2-$C996),IF(AG$1="C",MAX(0,$C996-AG$2)))</f>
        <v>0.847894736842108</v>
      </c>
      <c r="AH996" s="103" t="n">
        <f aca="false">IF(AH$1="P",MAX(0,AH$2-$C996),IF(AH$1="C",MAX(0,$C996-AH$2)))</f>
        <v>0</v>
      </c>
      <c r="AI996" s="103" t="n">
        <f aca="false">IF(AI$1="P",MAX(0,AI$2-$C996),IF(AI$1="C",MAX(0,$C996-AI$2)))</f>
        <v>0</v>
      </c>
      <c r="AJ996" s="103" t="n">
        <f aca="false">IF(AJ$1="P",MAX(0,AJ$2-$C996),IF(AJ$1="C",MAX(0,$C996-AJ$2)))</f>
        <v>0</v>
      </c>
      <c r="AK996" s="103" t="n">
        <f aca="false">IF(AK$1="P",MAX(0,AK$2-$C996),IF(AK$1="C",MAX(0,$C996-AK$2)))</f>
        <v>0</v>
      </c>
    </row>
    <row r="997" customFormat="false" ht="12.75" hidden="false" customHeight="false" outlineLevel="0" collapsed="false">
      <c r="A997" s="0" t="n">
        <v>26</v>
      </c>
      <c r="B997" s="15"/>
      <c r="C997" s="15" t="n">
        <f aca="false">SUMIF($A$3:$A$970,$A997,$C$3:$C$970)/COUNTIF($A$3:$A$970,$A997)</f>
        <v>25.6465</v>
      </c>
      <c r="D997" s="47" t="n">
        <f aca="true">STDEV(OFFSET($A$2,MATCH($A997,$A$3:$A$970,0),3):OFFSET($A$2,MATCH($A997+1,$A$3:$A$970,0)-1,3))*SQRT(trade_day)</f>
        <v>1.10064894882547</v>
      </c>
      <c r="E997" s="47" t="n">
        <f aca="false">SUMIF($A$3:$A$970,$A997,$E$3:$E$970)/COUNTIF($A$3:$A$970,$A997)</f>
        <v>2.03249975061197</v>
      </c>
      <c r="F997" s="0" t="n">
        <v>26</v>
      </c>
      <c r="G997" s="109" t="n">
        <f aca="false">SUMIF($A$3:$A$970,$F997,G$3:G$970)/COUNTIF($A$3:$A$970,$F997)</f>
        <v>0</v>
      </c>
      <c r="H997" s="109" t="n">
        <f aca="false">SUMIF($A$3:$A$970,$F997,H$3:H$970)/COUNTIF($A$3:$A$970,$F997)</f>
        <v>0.8645</v>
      </c>
      <c r="I997" s="109" t="n">
        <f aca="false">SUMIF($A$3:$A$970,$F997,I$3:I$970)/COUNTIF($A$3:$A$970,$F997)</f>
        <v>4.4495</v>
      </c>
      <c r="J997" s="109" t="n">
        <f aca="false">SUMIF($A$3:$A$970,$F997,J$3:J$970)/COUNTIF($A$3:$A$970,$F997)</f>
        <v>9.3535</v>
      </c>
      <c r="K997" s="109" t="n">
        <f aca="false">SUMIF($A$3:$A$970,$F997,K$3:K$970)/COUNTIF($A$3:$A$970,$F997)</f>
        <v>14.3535</v>
      </c>
      <c r="L997" s="109" t="n">
        <f aca="false">SUMIF($A$3:$A$970,$F997,L$3:L$970)/COUNTIF($A$3:$A$970,$F997)</f>
        <v>24.3535</v>
      </c>
      <c r="M997" s="109" t="n">
        <f aca="false">SUMIF($A$3:$A$970,$F997,M$3:M$970)/COUNTIF($A$3:$A$970,$F997)</f>
        <v>5.6465</v>
      </c>
      <c r="N997" s="109" t="n">
        <f aca="false">SUMIF($A$3:$A$970,$F997,N$3:N$970)/COUNTIF($A$3:$A$970,$F997)</f>
        <v>1.511</v>
      </c>
      <c r="O997" s="109" t="n">
        <f aca="false">SUMIF($A$3:$A$970,$F997,O$3:O$970)/COUNTIF($A$3:$A$970,$F997)</f>
        <v>0.0960000000000001</v>
      </c>
      <c r="P997" s="109" t="n">
        <f aca="false">SUMIF($A$3:$A$970,$F997,P$3:P$970)/COUNTIF($A$3:$A$970,$F997)</f>
        <v>0</v>
      </c>
      <c r="Q997" s="109" t="n">
        <f aca="false">SUMIF($A$3:$A$970,$F997,Q$3:Q$970)/COUNTIF($A$3:$A$970,$F997)</f>
        <v>0</v>
      </c>
      <c r="R997" s="109" t="n">
        <f aca="false">SUMIF($A$3:$A$970,$F997,R$3:R$970)/COUNTIF($A$3:$A$970,$F997)</f>
        <v>0</v>
      </c>
      <c r="S997" s="109" t="n">
        <f aca="false">SUMIF($A$3:$A$970,$F997,S$3:S$970)/COUNTIF($A$3:$A$970,$F997)</f>
        <v>0</v>
      </c>
      <c r="T997" s="0" t="n">
        <v>26</v>
      </c>
      <c r="V997" s="15" t="n">
        <f aca="false">SUMIF($T$3:$T$970,$T997,$V$3:$V$970)/COUNTIF($T$3:$T$970,$T997)</f>
        <v>9.61172396832259</v>
      </c>
      <c r="W997" s="47" t="n">
        <f aca="true">CORREL(OFFSET($A$2,MATCH($A997,$A$259:$A$970,0),4):OFFSET($A$2,MATCH($A997+1,$A$259:$A$970,0)-1,4),OFFSET($T$2,MATCH($T997,$T$259:$T$970,0),3):OFFSET($T$2,MATCH($T997+1,$T$259:$T$970,0)-1,3))</f>
        <v>0.24257496448123</v>
      </c>
      <c r="X997" s="47" t="n">
        <f aca="true">CORREL(OFFSET($A$2,MATCH($A997,$A$259:$A$970,0),2):OFFSET($A$2,MATCH($A997+1,$A$259:$A$970,0)-1,2),OFFSET($T$2,MATCH($T997,$T$259:$T$970,0),1):OFFSET($T$2,MATCH($T997+1,$T$259:$T$970,0)-1,1))</f>
        <v>0.223349225187418</v>
      </c>
      <c r="Y997" s="0" t="n">
        <f aca="false">A997</f>
        <v>26</v>
      </c>
      <c r="Z997" s="103" t="n">
        <f aca="false">IF(Z$1="P",MAX(0,Z$2-$C997),IF(Z$1="C",MAX(0,$C997-Z$2)))</f>
        <v>0</v>
      </c>
      <c r="AA997" s="103" t="n">
        <f aca="false">IF(AA$1="P",MAX(0,AA$2-$C997),IF(AA$1="C",MAX(0,$C997-AA$2)))</f>
        <v>0</v>
      </c>
      <c r="AB997" s="103" t="n">
        <f aca="false">IF(AB$1="P",MAX(0,AB$2-$C997),IF(AB$1="C",MAX(0,$C997-AB$2)))</f>
        <v>4.3535</v>
      </c>
      <c r="AC997" s="103" t="n">
        <f aca="false">IF(AC$1="P",MAX(0,AC$2-$C997),IF(AC$1="C",MAX(0,$C997-AC$2)))</f>
        <v>9.3535</v>
      </c>
      <c r="AD997" s="103" t="n">
        <f aca="false">IF(AD$1="P",MAX(0,AD$2-$C997),IF(AD$1="C",MAX(0,$C997-AD$2)))</f>
        <v>14.3535</v>
      </c>
      <c r="AE997" s="103" t="n">
        <f aca="false">IF(AE$1="P",MAX(0,AE$2-$C997),IF(AE$1="C",MAX(0,$C997-AE$2)))</f>
        <v>24.3535</v>
      </c>
      <c r="AF997" s="103" t="n">
        <f aca="false">IF(AF$1="P",MAX(0,AF$2-$C997),IF(AF$1="C",MAX(0,$C997-AF$2)))</f>
        <v>5.6465</v>
      </c>
      <c r="AG997" s="103" t="n">
        <f aca="false">IF(AG$1="P",MAX(0,AG$2-$C997),IF(AG$1="C",MAX(0,$C997-AG$2)))</f>
        <v>0.646499999999996</v>
      </c>
      <c r="AH997" s="103" t="n">
        <f aca="false">IF(AH$1="P",MAX(0,AH$2-$C997),IF(AH$1="C",MAX(0,$C997-AH$2)))</f>
        <v>0</v>
      </c>
      <c r="AI997" s="103" t="n">
        <f aca="false">IF(AI$1="P",MAX(0,AI$2-$C997),IF(AI$1="C",MAX(0,$C997-AI$2)))</f>
        <v>0</v>
      </c>
      <c r="AJ997" s="103" t="n">
        <f aca="false">IF(AJ$1="P",MAX(0,AJ$2-$C997),IF(AJ$1="C",MAX(0,$C997-AJ$2)))</f>
        <v>0</v>
      </c>
      <c r="AK997" s="103" t="n">
        <f aca="false">IF(AK$1="P",MAX(0,AK$2-$C997),IF(AK$1="C",MAX(0,$C997-AK$2)))</f>
        <v>0</v>
      </c>
    </row>
    <row r="998" customFormat="false" ht="12.75" hidden="false" customHeight="false" outlineLevel="0" collapsed="false">
      <c r="A998" s="0" t="n">
        <v>27</v>
      </c>
      <c r="B998" s="15"/>
      <c r="C998" s="15" t="n">
        <f aca="false">SUMIF($A$3:$A$970,$A998,$C$3:$C$970)/COUNTIF($A$3:$A$970,$A998)</f>
        <v>28.9713043478261</v>
      </c>
      <c r="D998" s="47" t="n">
        <f aca="true">STDEV(OFFSET($A$2,MATCH($A998,$A$3:$A$970,0),3):OFFSET($A$2,MATCH($A998+1,$A$3:$A$970,0)-1,3))*SQRT(trade_day)</f>
        <v>0.814440033680054</v>
      </c>
      <c r="E998" s="47" t="n">
        <f aca="false">SUMIF($A$3:$A$970,$A998,$E$3:$E$970)/COUNTIF($A$3:$A$970,$A998)</f>
        <v>0.838349252602352</v>
      </c>
      <c r="F998" s="0" t="n">
        <v>27</v>
      </c>
      <c r="G998" s="110" t="n">
        <f aca="false">SUMIF($A$3:$A$970,$F998,G$3:G$970)/COUNTIF($A$3:$A$970,$F998)</f>
        <v>0</v>
      </c>
      <c r="H998" s="110" t="n">
        <f aca="false">SUMIF($A$3:$A$970,$F998,H$3:H$970)/COUNTIF($A$3:$A$970,$F998)</f>
        <v>0.130869565217391</v>
      </c>
      <c r="I998" s="110" t="n">
        <f aca="false">SUMIF($A$3:$A$970,$F998,I$3:I$970)/COUNTIF($A$3:$A$970,$F998)</f>
        <v>1.86</v>
      </c>
      <c r="J998" s="110" t="n">
        <f aca="false">SUMIF($A$3:$A$970,$F998,J$3:J$970)/COUNTIF($A$3:$A$970,$F998)</f>
        <v>6.02869565217391</v>
      </c>
      <c r="K998" s="110" t="n">
        <f aca="false">SUMIF($A$3:$A$970,$F998,K$3:K$970)/COUNTIF($A$3:$A$970,$F998)</f>
        <v>11.0286956521739</v>
      </c>
      <c r="L998" s="110" t="n">
        <f aca="false">SUMIF($A$3:$A$970,$F998,L$3:L$970)/COUNTIF($A$3:$A$970,$F998)</f>
        <v>21.0286956521739</v>
      </c>
      <c r="M998" s="110" t="n">
        <f aca="false">SUMIF($A$3:$A$970,$F998,M$3:M$970)/COUNTIF($A$3:$A$970,$F998)</f>
        <v>8.97130434782609</v>
      </c>
      <c r="N998" s="110" t="n">
        <f aca="false">SUMIF($A$3:$A$970,$F998,N$3:N$970)/COUNTIF($A$3:$A$970,$F998)</f>
        <v>4.10217391304348</v>
      </c>
      <c r="O998" s="110" t="n">
        <f aca="false">SUMIF($A$3:$A$970,$F998,O$3:O$970)/COUNTIF($A$3:$A$970,$F998)</f>
        <v>0.831304347826087</v>
      </c>
      <c r="P998" s="110" t="n">
        <f aca="false">SUMIF($A$3:$A$970,$F998,P$3:P$970)/COUNTIF($A$3:$A$970,$F998)</f>
        <v>0</v>
      </c>
      <c r="Q998" s="110" t="n">
        <f aca="false">SUMIF($A$3:$A$970,$F998,Q$3:Q$970)/COUNTIF($A$3:$A$970,$F998)</f>
        <v>0</v>
      </c>
      <c r="R998" s="110" t="n">
        <f aca="false">SUMIF($A$3:$A$970,$F998,R$3:R$970)/COUNTIF($A$3:$A$970,$F998)</f>
        <v>0</v>
      </c>
      <c r="S998" s="110" t="n">
        <f aca="false">SUMIF($A$3:$A$970,$F998,S$3:S$970)/COUNTIF($A$3:$A$970,$F998)</f>
        <v>0</v>
      </c>
      <c r="T998" s="0" t="n">
        <v>27</v>
      </c>
      <c r="V998" s="15" t="n">
        <f aca="false">SUMIF($T$3:$T$970,$T998,$V$3:$V$970)/COUNTIF($T$3:$T$970,$T998)</f>
        <v>10.4013305544493</v>
      </c>
      <c r="W998" s="47" t="n">
        <f aca="true">CORREL(OFFSET($A$2,MATCH($A998,$A$259:$A$970,0),4):OFFSET($A$2,MATCH($A998+1,$A$259:$A$970,0)-1,4),OFFSET($T$2,MATCH($T998,$T$259:$T$970,0),3):OFFSET($T$2,MATCH($T998+1,$T$259:$T$970,0)-1,3))</f>
        <v>-0.0145571134073026</v>
      </c>
      <c r="X998" s="47" t="n">
        <f aca="true">CORREL(OFFSET($A$2,MATCH($A998,$A$259:$A$970,0),2):OFFSET($A$2,MATCH($A998+1,$A$259:$A$970,0)-1,2),OFFSET($T$2,MATCH($T998,$T$259:$T$970,0),1):OFFSET($T$2,MATCH($T998+1,$T$259:$T$970,0)-1,1))</f>
        <v>0.680404971815108</v>
      </c>
      <c r="Y998" s="0" t="n">
        <f aca="false">A998</f>
        <v>27</v>
      </c>
      <c r="Z998" s="103" t="n">
        <f aca="false">IF(Z$1="P",MAX(0,Z$2-$C998),IF(Z$1="C",MAX(0,$C998-Z$2)))</f>
        <v>0</v>
      </c>
      <c r="AA998" s="103" t="n">
        <f aca="false">IF(AA$1="P",MAX(0,AA$2-$C998),IF(AA$1="C",MAX(0,$C998-AA$2)))</f>
        <v>0</v>
      </c>
      <c r="AB998" s="103" t="n">
        <f aca="false">IF(AB$1="P",MAX(0,AB$2-$C998),IF(AB$1="C",MAX(0,$C998-AB$2)))</f>
        <v>1.02869565217391</v>
      </c>
      <c r="AC998" s="103" t="n">
        <f aca="false">IF(AC$1="P",MAX(0,AC$2-$C998),IF(AC$1="C",MAX(0,$C998-AC$2)))</f>
        <v>6.02869565217391</v>
      </c>
      <c r="AD998" s="103" t="n">
        <f aca="false">IF(AD$1="P",MAX(0,AD$2-$C998),IF(AD$1="C",MAX(0,$C998-AD$2)))</f>
        <v>11.0286956521739</v>
      </c>
      <c r="AE998" s="103" t="n">
        <f aca="false">IF(AE$1="P",MAX(0,AE$2-$C998),IF(AE$1="C",MAX(0,$C998-AE$2)))</f>
        <v>21.0286956521739</v>
      </c>
      <c r="AF998" s="103" t="n">
        <f aca="false">IF(AF$1="P",MAX(0,AF$2-$C998),IF(AF$1="C",MAX(0,$C998-AF$2)))</f>
        <v>8.97130434782609</v>
      </c>
      <c r="AG998" s="103" t="n">
        <f aca="false">IF(AG$1="P",MAX(0,AG$2-$C998),IF(AG$1="C",MAX(0,$C998-AG$2)))</f>
        <v>3.97130434782609</v>
      </c>
      <c r="AH998" s="103" t="n">
        <f aca="false">IF(AH$1="P",MAX(0,AH$2-$C998),IF(AH$1="C",MAX(0,$C998-AH$2)))</f>
        <v>0</v>
      </c>
      <c r="AI998" s="103" t="n">
        <f aca="false">IF(AI$1="P",MAX(0,AI$2-$C998),IF(AI$1="C",MAX(0,$C998-AI$2)))</f>
        <v>0</v>
      </c>
      <c r="AJ998" s="103" t="n">
        <f aca="false">IF(AJ$1="P",MAX(0,AJ$2-$C998),IF(AJ$1="C",MAX(0,$C998-AJ$2)))</f>
        <v>0</v>
      </c>
      <c r="AK998" s="103" t="n">
        <f aca="false">IF(AK$1="P",MAX(0,AK$2-$C998),IF(AK$1="C",MAX(0,$C998-AK$2)))</f>
        <v>0</v>
      </c>
    </row>
    <row r="999" customFormat="false" ht="12.75" hidden="false" customHeight="false" outlineLevel="0" collapsed="false">
      <c r="A999" s="0" t="n">
        <v>28</v>
      </c>
      <c r="B999" s="15"/>
      <c r="C999" s="15" t="n">
        <f aca="false">SUMIF($A$3:$A$970,$A999,$C$3:$C$970)/COUNTIF($A$3:$A$970,$A999)</f>
        <v>35.817</v>
      </c>
      <c r="D999" s="47" t="n">
        <f aca="true">STDEV(OFFSET($A$2,MATCH($A999,$A$3:$A$970,0),3):OFFSET($A$2,MATCH($A999+1,$A$3:$A$970,0)-1,3))*SQRT(trade_day)</f>
        <v>2.05141826884359</v>
      </c>
      <c r="E999" s="47" t="n">
        <f aca="false">SUMIF($A$3:$A$970,$A999,$E$3:$E$970)/COUNTIF($A$3:$A$970,$A999)</f>
        <v>1.76069532794991</v>
      </c>
      <c r="F999" s="0" t="n">
        <v>28</v>
      </c>
      <c r="G999" s="110" t="n">
        <f aca="false">SUMIF($A$3:$A$970,$F999,G$3:G$970)/COUNTIF($A$3:$A$970,$F999)</f>
        <v>0</v>
      </c>
      <c r="H999" s="110" t="n">
        <f aca="false">SUMIF($A$3:$A$970,$F999,H$3:H$970)/COUNTIF($A$3:$A$970,$F999)</f>
        <v>0</v>
      </c>
      <c r="I999" s="110" t="n">
        <f aca="false">SUMIF($A$3:$A$970,$F999,I$3:I$970)/COUNTIF($A$3:$A$970,$F999)</f>
        <v>0.0105</v>
      </c>
      <c r="J999" s="110" t="n">
        <f aca="false">SUMIF($A$3:$A$970,$F999,J$3:J$970)/COUNTIF($A$3:$A$970,$F999)</f>
        <v>1.7305</v>
      </c>
      <c r="K999" s="110" t="n">
        <f aca="false">SUMIF($A$3:$A$970,$F999,K$3:K$970)/COUNTIF($A$3:$A$970,$F999)</f>
        <v>5.3215</v>
      </c>
      <c r="L999" s="110" t="n">
        <f aca="false">SUMIF($A$3:$A$970,$F999,L$3:L$970)/COUNTIF($A$3:$A$970,$F999)</f>
        <v>14.2245</v>
      </c>
      <c r="M999" s="110" t="n">
        <f aca="false">SUMIF($A$3:$A$970,$F999,M$3:M$970)/COUNTIF($A$3:$A$970,$F999)</f>
        <v>15.817</v>
      </c>
      <c r="N999" s="110" t="n">
        <f aca="false">SUMIF($A$3:$A$970,$F999,N$3:N$970)/COUNTIF($A$3:$A$970,$F999)</f>
        <v>10.817</v>
      </c>
      <c r="O999" s="110" t="n">
        <f aca="false">SUMIF($A$3:$A$970,$F999,O$3:O$970)/COUNTIF($A$3:$A$970,$F999)</f>
        <v>5.8275</v>
      </c>
      <c r="P999" s="110" t="n">
        <f aca="false">SUMIF($A$3:$A$970,$F999,P$3:P$970)/COUNTIF($A$3:$A$970,$F999)</f>
        <v>2.5475</v>
      </c>
      <c r="Q999" s="110" t="n">
        <f aca="false">SUMIF($A$3:$A$970,$F999,Q$3:Q$970)/COUNTIF($A$3:$A$970,$F999)</f>
        <v>1.1385</v>
      </c>
      <c r="R999" s="110" t="n">
        <f aca="false">SUMIF($A$3:$A$970,$F999,R$3:R$970)/COUNTIF($A$3:$A$970,$F999)</f>
        <v>0.0414999999999999</v>
      </c>
      <c r="S999" s="110" t="n">
        <f aca="false">SUMIF($A$3:$A$970,$F999,S$3:S$970)/COUNTIF($A$3:$A$970,$F999)</f>
        <v>0</v>
      </c>
      <c r="T999" s="0" t="n">
        <v>28</v>
      </c>
      <c r="V999" s="15" t="n">
        <f aca="false">SUMIF($T$3:$T$970,$T999,$V$3:$V$970)/COUNTIF($T$3:$T$970,$T999)</f>
        <v>11.8394689258157</v>
      </c>
      <c r="W999" s="47" t="n">
        <f aca="true">CORREL(OFFSET($A$2,MATCH($A999,$A$259:$A$970,0),4):OFFSET($A$2,MATCH($A999+1,$A$259:$A$970,0)-1,4),OFFSET($T$2,MATCH($T999,$T$259:$T$970,0),3):OFFSET($T$2,MATCH($T999+1,$T$259:$T$970,0)-1,3))</f>
        <v>-0.423432559570318</v>
      </c>
      <c r="X999" s="47" t="n">
        <f aca="true">CORREL(OFFSET($A$2,MATCH($A999,$A$259:$A$970,0),2):OFFSET($A$2,MATCH($A999+1,$A$259:$A$970,0)-1,2),OFFSET($T$2,MATCH($T999,$T$259:$T$970,0),1):OFFSET($T$2,MATCH($T999+1,$T$259:$T$970,0)-1,1))</f>
        <v>0.840644226175754</v>
      </c>
      <c r="Y999" s="0" t="n">
        <f aca="false">A999</f>
        <v>28</v>
      </c>
      <c r="Z999" s="103" t="n">
        <f aca="false">IF(Z$1="P",MAX(0,Z$2-$C999),IF(Z$1="C",MAX(0,$C999-Z$2)))</f>
        <v>0</v>
      </c>
      <c r="AA999" s="103" t="n">
        <f aca="false">IF(AA$1="P",MAX(0,AA$2-$C999),IF(AA$1="C",MAX(0,$C999-AA$2)))</f>
        <v>0</v>
      </c>
      <c r="AB999" s="103" t="n">
        <f aca="false">IF(AB$1="P",MAX(0,AB$2-$C999),IF(AB$1="C",MAX(0,$C999-AB$2)))</f>
        <v>0</v>
      </c>
      <c r="AC999" s="103" t="n">
        <f aca="false">IF(AC$1="P",MAX(0,AC$2-$C999),IF(AC$1="C",MAX(0,$C999-AC$2)))</f>
        <v>0</v>
      </c>
      <c r="AD999" s="103" t="n">
        <f aca="false">IF(AD$1="P",MAX(0,AD$2-$C999),IF(AD$1="C",MAX(0,$C999-AD$2)))</f>
        <v>4.183</v>
      </c>
      <c r="AE999" s="103" t="n">
        <f aca="false">IF(AE$1="P",MAX(0,AE$2-$C999),IF(AE$1="C",MAX(0,$C999-AE$2)))</f>
        <v>14.183</v>
      </c>
      <c r="AF999" s="103" t="n">
        <f aca="false">IF(AF$1="P",MAX(0,AF$2-$C999),IF(AF$1="C",MAX(0,$C999-AF$2)))</f>
        <v>15.817</v>
      </c>
      <c r="AG999" s="103" t="n">
        <f aca="false">IF(AG$1="P",MAX(0,AG$2-$C999),IF(AG$1="C",MAX(0,$C999-AG$2)))</f>
        <v>10.817</v>
      </c>
      <c r="AH999" s="103" t="n">
        <f aca="false">IF(AH$1="P",MAX(0,AH$2-$C999),IF(AH$1="C",MAX(0,$C999-AH$2)))</f>
        <v>5.817</v>
      </c>
      <c r="AI999" s="103" t="n">
        <f aca="false">IF(AI$1="P",MAX(0,AI$2-$C999),IF(AI$1="C",MAX(0,$C999-AI$2)))</f>
        <v>0.817</v>
      </c>
      <c r="AJ999" s="103" t="n">
        <f aca="false">IF(AJ$1="P",MAX(0,AJ$2-$C999),IF(AJ$1="C",MAX(0,$C999-AJ$2)))</f>
        <v>0</v>
      </c>
      <c r="AK999" s="103" t="n">
        <f aca="false">IF(AK$1="P",MAX(0,AK$2-$C999),IF(AK$1="C",MAX(0,$C999-AK$2)))</f>
        <v>0</v>
      </c>
    </row>
    <row r="1000" customFormat="false" ht="12.75" hidden="false" customHeight="false" outlineLevel="0" collapsed="false">
      <c r="A1000" s="0" t="n">
        <v>29</v>
      </c>
      <c r="B1000" s="15"/>
      <c r="C1000" s="15" t="n">
        <f aca="false">SUMIF($A$3:$A$970,$A1000,$C$3:$C$970)/COUNTIF($A$3:$A$970,$A1000)</f>
        <v>55.5281818181818</v>
      </c>
      <c r="D1000" s="47" t="n">
        <f aca="true">STDEV(OFFSET($A$2,MATCH($A1000,$A$3:$A$970,0),3):OFFSET($A$2,MATCH($A1000+1,$A$3:$A$970,0)-1,3))*SQRT(trade_day)</f>
        <v>5.36915673198334</v>
      </c>
      <c r="E1000" s="47" t="n">
        <f aca="false">SUMIF($A$3:$A$970,$A1000,$E$3:$E$970)/COUNTIF($A$3:$A$970,$A1000)</f>
        <v>4.98545785263799</v>
      </c>
      <c r="F1000" s="0" t="n">
        <v>29</v>
      </c>
      <c r="G1000" s="110" t="n">
        <f aca="false">SUMIF($A$3:$A$970,$F1000,G$3:G$970)/COUNTIF($A$3:$A$970,$F1000)</f>
        <v>0</v>
      </c>
      <c r="H1000" s="110" t="n">
        <f aca="false">SUMIF($A$3:$A$970,$F1000,H$3:H$970)/COUNTIF($A$3:$A$970,$F1000)</f>
        <v>0</v>
      </c>
      <c r="I1000" s="110" t="n">
        <f aca="false">SUMIF($A$3:$A$970,$F1000,I$3:I$970)/COUNTIF($A$3:$A$970,$F1000)</f>
        <v>0</v>
      </c>
      <c r="J1000" s="110" t="n">
        <f aca="false">SUMIF($A$3:$A$970,$F1000,J$3:J$970)/COUNTIF($A$3:$A$970,$F1000)</f>
        <v>0.602727272727273</v>
      </c>
      <c r="K1000" s="110" t="n">
        <f aca="false">SUMIF($A$3:$A$970,$F1000,K$3:K$970)/COUNTIF($A$3:$A$970,$F1000)</f>
        <v>1.96636363636364</v>
      </c>
      <c r="L1000" s="110" t="n">
        <f aca="false">SUMIF($A$3:$A$970,$F1000,L$3:L$970)/COUNTIF($A$3:$A$970,$F1000)</f>
        <v>4.96454545454546</v>
      </c>
      <c r="M1000" s="110" t="n">
        <f aca="false">SUMIF($A$3:$A$970,$F1000,M$3:M$970)/COUNTIF($A$3:$A$970,$F1000)</f>
        <v>35.5281818181818</v>
      </c>
      <c r="N1000" s="110" t="n">
        <f aca="false">SUMIF($A$3:$A$970,$F1000,N$3:N$970)/COUNTIF($A$3:$A$970,$F1000)</f>
        <v>30.5281818181818</v>
      </c>
      <c r="O1000" s="110" t="n">
        <f aca="false">SUMIF($A$3:$A$970,$F1000,O$3:O$970)/COUNTIF($A$3:$A$970,$F1000)</f>
        <v>25.5281818181818</v>
      </c>
      <c r="P1000" s="110" t="n">
        <f aca="false">SUMIF($A$3:$A$970,$F1000,P$3:P$970)/COUNTIF($A$3:$A$970,$F1000)</f>
        <v>21.1309090909091</v>
      </c>
      <c r="Q1000" s="110" t="n">
        <f aca="false">SUMIF($A$3:$A$970,$F1000,Q$3:Q$970)/COUNTIF($A$3:$A$970,$F1000)</f>
        <v>17.4945454545455</v>
      </c>
      <c r="R1000" s="110" t="n">
        <f aca="false">SUMIF($A$3:$A$970,$F1000,R$3:R$970)/COUNTIF($A$3:$A$970,$F1000)</f>
        <v>10.4927272727273</v>
      </c>
      <c r="S1000" s="110" t="n">
        <f aca="false">SUMIF($A$3:$A$970,$F1000,S$3:S$970)/COUNTIF($A$3:$A$970,$F1000)</f>
        <v>1.80227227272727</v>
      </c>
      <c r="T1000" s="0" t="n">
        <v>29</v>
      </c>
      <c r="V1000" s="15" t="n">
        <f aca="false">SUMIF($T$3:$T$970,$T1000,$V$3:$V$970)/COUNTIF($T$3:$T$970,$T1000)</f>
        <v>15.9751326741761</v>
      </c>
      <c r="W1000" s="47" t="n">
        <f aca="true">CORREL(OFFSET($A$2,MATCH($A1000,$A$259:$A$970,0),4):OFFSET($A$2,MATCH($A1000+1,$A$259:$A$970,0)-1,4),OFFSET($T$2,MATCH($T1000,$T$259:$T$970,0),3):OFFSET($T$2,MATCH($T1000+1,$T$259:$T$970,0)-1,3))</f>
        <v>0.1711177179155</v>
      </c>
      <c r="X1000" s="47" t="n">
        <f aca="true">CORREL(OFFSET($A$2,MATCH($A1000,$A$259:$A$970,0),2):OFFSET($A$2,MATCH($A1000+1,$A$259:$A$970,0)-1,2),OFFSET($T$2,MATCH($T1000,$T$259:$T$970,0),1):OFFSET($T$2,MATCH($T1000+1,$T$259:$T$970,0)-1,1))</f>
        <v>0.372966552888618</v>
      </c>
      <c r="Y1000" s="0" t="n">
        <f aca="false">A1000</f>
        <v>29</v>
      </c>
      <c r="Z1000" s="103" t="n">
        <f aca="false">IF(Z$1="P",MAX(0,Z$2-$C1000),IF(Z$1="C",MAX(0,$C1000-Z$2)))</f>
        <v>0</v>
      </c>
      <c r="AA1000" s="103" t="n">
        <f aca="false">IF(AA$1="P",MAX(0,AA$2-$C1000),IF(AA$1="C",MAX(0,$C1000-AA$2)))</f>
        <v>0</v>
      </c>
      <c r="AB1000" s="103" t="n">
        <f aca="false">IF(AB$1="P",MAX(0,AB$2-$C1000),IF(AB$1="C",MAX(0,$C1000-AB$2)))</f>
        <v>0</v>
      </c>
      <c r="AC1000" s="103" t="n">
        <f aca="false">IF(AC$1="P",MAX(0,AC$2-$C1000),IF(AC$1="C",MAX(0,$C1000-AC$2)))</f>
        <v>0</v>
      </c>
      <c r="AD1000" s="103" t="n">
        <f aca="false">IF(AD$1="P",MAX(0,AD$2-$C1000),IF(AD$1="C",MAX(0,$C1000-AD$2)))</f>
        <v>0</v>
      </c>
      <c r="AE1000" s="103" t="n">
        <f aca="false">IF(AE$1="P",MAX(0,AE$2-$C1000),IF(AE$1="C",MAX(0,$C1000-AE$2)))</f>
        <v>0</v>
      </c>
      <c r="AF1000" s="103" t="n">
        <f aca="false">IF(AF$1="P",MAX(0,AF$2-$C1000),IF(AF$1="C",MAX(0,$C1000-AF$2)))</f>
        <v>35.5281818181818</v>
      </c>
      <c r="AG1000" s="103" t="n">
        <f aca="false">IF(AG$1="P",MAX(0,AG$2-$C1000),IF(AG$1="C",MAX(0,$C1000-AG$2)))</f>
        <v>30.5281818181818</v>
      </c>
      <c r="AH1000" s="103" t="n">
        <f aca="false">IF(AH$1="P",MAX(0,AH$2-$C1000),IF(AH$1="C",MAX(0,$C1000-AH$2)))</f>
        <v>25.5281818181818</v>
      </c>
      <c r="AI1000" s="103" t="n">
        <f aca="false">IF(AI$1="P",MAX(0,AI$2-$C1000),IF(AI$1="C",MAX(0,$C1000-AI$2)))</f>
        <v>20.5281818181818</v>
      </c>
      <c r="AJ1000" s="103" t="n">
        <f aca="false">IF(AJ$1="P",MAX(0,AJ$2-$C1000),IF(AJ$1="C",MAX(0,$C1000-AJ$2)))</f>
        <v>15.5281818181818</v>
      </c>
      <c r="AK1000" s="103" t="n">
        <f aca="false">IF(AK$1="P",MAX(0,AK$2-$C1000),IF(AK$1="C",MAX(0,$C1000-AK$2)))</f>
        <v>5.52818181818181</v>
      </c>
    </row>
    <row r="1001" customFormat="false" ht="12.75" hidden="false" customHeight="false" outlineLevel="0" collapsed="false">
      <c r="A1001" s="0" t="n">
        <v>30</v>
      </c>
      <c r="B1001" s="15"/>
      <c r="C1001" s="15" t="n">
        <f aca="false">SUMIF($A$3:$A$970,$A1001,$C$3:$C$970)/COUNTIF($A$3:$A$970,$A1001)</f>
        <v>50.8836363636364</v>
      </c>
      <c r="D1001" s="47" t="n">
        <f aca="true">STDEV(OFFSET($A$2,MATCH($A1001,$A$3:$A$970,0),3):OFFSET($A$2,MATCH($A1001+1,$A$3:$A$970,0)-1,3))*SQRT(trade_day)</f>
        <v>2.79718522615041</v>
      </c>
      <c r="E1001" s="47" t="n">
        <f aca="false">SUMIF($A$3:$A$970,$A1001,$E$3:$E$970)/COUNTIF($A$3:$A$970,$A1001)</f>
        <v>2.88277186660542</v>
      </c>
      <c r="F1001" s="0" t="n">
        <v>30</v>
      </c>
      <c r="G1001" s="110" t="n">
        <f aca="false">SUMIF($A$3:$A$970,$F1001,G$3:G$970)/COUNTIF($A$3:$A$970,$F1001)</f>
        <v>0</v>
      </c>
      <c r="H1001" s="110" t="n">
        <f aca="false">SUMIF($A$3:$A$970,$F1001,H$3:H$970)/COUNTIF($A$3:$A$970,$F1001)</f>
        <v>0</v>
      </c>
      <c r="I1001" s="110" t="n">
        <f aca="false">SUMIF($A$3:$A$970,$F1001,I$3:I$970)/COUNTIF($A$3:$A$970,$F1001)</f>
        <v>0</v>
      </c>
      <c r="J1001" s="110" t="n">
        <f aca="false">SUMIF($A$3:$A$970,$F1001,J$3:J$970)/COUNTIF($A$3:$A$970,$F1001)</f>
        <v>0</v>
      </c>
      <c r="K1001" s="110" t="n">
        <f aca="false">SUMIF($A$3:$A$970,$F1001,K$3:K$970)/COUNTIF($A$3:$A$970,$F1001)</f>
        <v>0.0627272727272728</v>
      </c>
      <c r="L1001" s="110" t="n">
        <f aca="false">SUMIF($A$3:$A$970,$F1001,L$3:L$970)/COUNTIF($A$3:$A$970,$F1001)</f>
        <v>3.42727272727273</v>
      </c>
      <c r="M1001" s="110" t="n">
        <f aca="false">SUMIF($A$3:$A$970,$F1001,M$3:M$970)/COUNTIF($A$3:$A$970,$F1001)</f>
        <v>30.8836363636364</v>
      </c>
      <c r="N1001" s="110" t="n">
        <f aca="false">SUMIF($A$3:$A$970,$F1001,N$3:N$970)/COUNTIF($A$3:$A$970,$F1001)</f>
        <v>25.8836363636364</v>
      </c>
      <c r="O1001" s="110" t="n">
        <f aca="false">SUMIF($A$3:$A$970,$F1001,O$3:O$970)/COUNTIF($A$3:$A$970,$F1001)</f>
        <v>20.8836363636364</v>
      </c>
      <c r="P1001" s="110" t="n">
        <f aca="false">SUMIF($A$3:$A$970,$F1001,P$3:P$970)/COUNTIF($A$3:$A$970,$F1001)</f>
        <v>15.8836363636364</v>
      </c>
      <c r="Q1001" s="110" t="n">
        <f aca="false">SUMIF($A$3:$A$970,$F1001,Q$3:Q$970)/COUNTIF($A$3:$A$970,$F1001)</f>
        <v>10.9463636363636</v>
      </c>
      <c r="R1001" s="110" t="n">
        <f aca="false">SUMIF($A$3:$A$970,$F1001,R$3:R$970)/COUNTIF($A$3:$A$970,$F1001)</f>
        <v>4.31090909090909</v>
      </c>
      <c r="S1001" s="110" t="n">
        <f aca="false">SUMIF($A$3:$A$970,$F1001,S$3:S$970)/COUNTIF($A$3:$A$970,$F1001)</f>
        <v>0</v>
      </c>
      <c r="T1001" s="0" t="n">
        <v>30</v>
      </c>
      <c r="V1001" s="15" t="n">
        <f aca="false">SUMIF($T$3:$T$970,$T1001,$V$3:$V$970)/COUNTIF($T$3:$T$970,$T1001)</f>
        <v>11.842923159679</v>
      </c>
      <c r="W1001" s="47" t="n">
        <f aca="true">CORREL(OFFSET($A$2,MATCH($A1001,$A$259:$A$970,0),4):OFFSET($A$2,MATCH($A1001+1,$A$259:$A$970,0)-1,4),OFFSET($T$2,MATCH($T1001,$T$259:$T$970,0),3):OFFSET($T$2,MATCH($T1001+1,$T$259:$T$970,0)-1,3))</f>
        <v>0.361608065706226</v>
      </c>
      <c r="X1001" s="47" t="n">
        <f aca="true">CORREL(OFFSET($A$2,MATCH($A1001,$A$259:$A$970,0),2):OFFSET($A$2,MATCH($A1001+1,$A$259:$A$970,0)-1,2),OFFSET($T$2,MATCH($T1001,$T$259:$T$970,0),1):OFFSET($T$2,MATCH($T1001+1,$T$259:$T$970,0)-1,1))</f>
        <v>0.65001003356637</v>
      </c>
      <c r="Y1001" s="0" t="n">
        <f aca="false">A1001</f>
        <v>30</v>
      </c>
      <c r="Z1001" s="103" t="n">
        <f aca="false">IF(Z$1="P",MAX(0,Z$2-$C1001),IF(Z$1="C",MAX(0,$C1001-Z$2)))</f>
        <v>0</v>
      </c>
      <c r="AA1001" s="103" t="n">
        <f aca="false">IF(AA$1="P",MAX(0,AA$2-$C1001),IF(AA$1="C",MAX(0,$C1001-AA$2)))</f>
        <v>0</v>
      </c>
      <c r="AB1001" s="103" t="n">
        <f aca="false">IF(AB$1="P",MAX(0,AB$2-$C1001),IF(AB$1="C",MAX(0,$C1001-AB$2)))</f>
        <v>0</v>
      </c>
      <c r="AC1001" s="103" t="n">
        <f aca="false">IF(AC$1="P",MAX(0,AC$2-$C1001),IF(AC$1="C",MAX(0,$C1001-AC$2)))</f>
        <v>0</v>
      </c>
      <c r="AD1001" s="103" t="n">
        <f aca="false">IF(AD$1="P",MAX(0,AD$2-$C1001),IF(AD$1="C",MAX(0,$C1001-AD$2)))</f>
        <v>0</v>
      </c>
      <c r="AE1001" s="103" t="n">
        <f aca="false">IF(AE$1="P",MAX(0,AE$2-$C1001),IF(AE$1="C",MAX(0,$C1001-AE$2)))</f>
        <v>0</v>
      </c>
      <c r="AF1001" s="103" t="n">
        <f aca="false">IF(AF$1="P",MAX(0,AF$2-$C1001),IF(AF$1="C",MAX(0,$C1001-AF$2)))</f>
        <v>30.8836363636364</v>
      </c>
      <c r="AG1001" s="103" t="n">
        <f aca="false">IF(AG$1="P",MAX(0,AG$2-$C1001),IF(AG$1="C",MAX(0,$C1001-AG$2)))</f>
        <v>25.8836363636364</v>
      </c>
      <c r="AH1001" s="103" t="n">
        <f aca="false">IF(AH$1="P",MAX(0,AH$2-$C1001),IF(AH$1="C",MAX(0,$C1001-AH$2)))</f>
        <v>20.8836363636364</v>
      </c>
      <c r="AI1001" s="103" t="n">
        <f aca="false">IF(AI$1="P",MAX(0,AI$2-$C1001),IF(AI$1="C",MAX(0,$C1001-AI$2)))</f>
        <v>15.8836363636364</v>
      </c>
      <c r="AJ1001" s="103" t="n">
        <f aca="false">IF(AJ$1="P",MAX(0,AJ$2-$C1001),IF(AJ$1="C",MAX(0,$C1001-AJ$2)))</f>
        <v>10.8836363636364</v>
      </c>
      <c r="AK1001" s="103" t="n">
        <f aca="false">IF(AK$1="P",MAX(0,AK$2-$C1001),IF(AK$1="C",MAX(0,$C1001-AK$2)))</f>
        <v>0.883636363636363</v>
      </c>
    </row>
    <row r="1002" customFormat="false" ht="12.75" hidden="false" customHeight="false" outlineLevel="0" collapsed="false">
      <c r="A1002" s="0" t="n">
        <v>31</v>
      </c>
      <c r="B1002" s="15"/>
      <c r="C1002" s="15" t="n">
        <f aca="false">SUMIF($A$3:$A$970,$A1002,$C$3:$C$970)/COUNTIF($A$3:$A$970,$A1002)</f>
        <v>68.7255</v>
      </c>
      <c r="D1002" s="47" t="n">
        <f aca="true">STDEV(OFFSET($A$2,MATCH($A1002,$A$3:$A$970,0),3):OFFSET($A$2,MATCH($A1002+1,$A$3:$A$970,0)-1,3))*SQRT(trade_day)</f>
        <v>5.20180000838939</v>
      </c>
      <c r="E1002" s="47" t="n">
        <f aca="false">SUMIF($A$3:$A$970,$A1002,$E$3:$E$970)/COUNTIF($A$3:$A$970,$A1002)</f>
        <v>4.67082748038412</v>
      </c>
      <c r="F1002" s="0" t="n">
        <v>31</v>
      </c>
      <c r="G1002" s="111" t="n">
        <f aca="false">SUMIF($A$3:$A$970,$F1002,G$3:G$970)/COUNTIF($A$3:$A$970,$F1002)</f>
        <v>0</v>
      </c>
      <c r="H1002" s="111" t="n">
        <f aca="false">SUMIF($A$3:$A$970,$F1002,H$3:H$970)/COUNTIF($A$3:$A$970,$F1002)</f>
        <v>0</v>
      </c>
      <c r="I1002" s="111" t="n">
        <f aca="false">SUMIF($A$3:$A$970,$F1002,I$3:I$970)/COUNTIF($A$3:$A$970,$F1002)</f>
        <v>0</v>
      </c>
      <c r="J1002" s="111" t="n">
        <f aca="false">SUMIF($A$3:$A$970,$F1002,J$3:J$970)/COUNTIF($A$3:$A$970,$F1002)</f>
        <v>0</v>
      </c>
      <c r="K1002" s="111" t="n">
        <f aca="false">SUMIF($A$3:$A$970,$F1002,K$3:K$970)/COUNTIF($A$3:$A$970,$F1002)</f>
        <v>0</v>
      </c>
      <c r="L1002" s="111" t="n">
        <f aca="false">SUMIF($A$3:$A$970,$F1002,L$3:L$970)/COUNTIF($A$3:$A$970,$F1002)</f>
        <v>0.9045</v>
      </c>
      <c r="M1002" s="111" t="n">
        <f aca="false">SUMIF($A$3:$A$970,$F1002,M$3:M$970)/COUNTIF($A$3:$A$970,$F1002)</f>
        <v>48.7255</v>
      </c>
      <c r="N1002" s="111" t="n">
        <f aca="false">SUMIF($A$3:$A$970,$F1002,N$3:N$970)/COUNTIF($A$3:$A$970,$F1002)</f>
        <v>43.7255</v>
      </c>
      <c r="O1002" s="111" t="n">
        <f aca="false">SUMIF($A$3:$A$970,$F1002,O$3:O$970)/COUNTIF($A$3:$A$970,$F1002)</f>
        <v>38.7255</v>
      </c>
      <c r="P1002" s="111" t="n">
        <f aca="false">SUMIF($A$3:$A$970,$F1002,P$3:P$970)/COUNTIF($A$3:$A$970,$F1002)</f>
        <v>33.7255</v>
      </c>
      <c r="Q1002" s="111" t="n">
        <f aca="false">SUMIF($A$3:$A$970,$F1002,Q$3:Q$970)/COUNTIF($A$3:$A$970,$F1002)</f>
        <v>28.7255</v>
      </c>
      <c r="R1002" s="111" t="n">
        <f aca="false">SUMIF($A$3:$A$970,$F1002,R$3:R$970)/COUNTIF($A$3:$A$970,$F1002)</f>
        <v>19.63</v>
      </c>
      <c r="S1002" s="111" t="n">
        <f aca="false">SUMIF($A$3:$A$970,$F1002,S$3:S$970)/COUNTIF($A$3:$A$970,$F1002)</f>
        <v>3.590999</v>
      </c>
      <c r="T1002" s="0" t="n">
        <v>31</v>
      </c>
      <c r="V1002" s="15" t="n">
        <f aca="false">SUMIF($T$3:$T$970,$T1002,$V$3:$V$970)/COUNTIF($T$3:$T$970,$T1002)</f>
        <v>16.9877442801328</v>
      </c>
      <c r="W1002" s="47" t="n">
        <f aca="true">CORREL(OFFSET($A$2,MATCH($A1002,$A$259:$A$970,0),4):OFFSET($A$2,MATCH($A1002+1,$A$259:$A$970,0)-1,4),OFFSET($T$2,MATCH($T1002,$T$259:$T$970,0),3):OFFSET($T$2,MATCH($T1002+1,$T$259:$T$970,0)-1,3))</f>
        <v>0.396601300474674</v>
      </c>
      <c r="X1002" s="47" t="n">
        <f aca="true">CORREL(OFFSET($A$2,MATCH($A1002,$A$259:$A$970,0),2):OFFSET($A$2,MATCH($A1002+1,$A$259:$A$970,0)-1,2),OFFSET($T$2,MATCH($T1002,$T$259:$T$970,0),1):OFFSET($T$2,MATCH($T1002+1,$T$259:$T$970,0)-1,1))</f>
        <v>0.810086531839039</v>
      </c>
      <c r="Y1002" s="0" t="n">
        <f aca="false">A1002</f>
        <v>31</v>
      </c>
      <c r="Z1002" s="103" t="n">
        <f aca="false">IF(Z$1="P",MAX(0,Z$2-$C1002),IF(Z$1="C",MAX(0,$C1002-Z$2)))</f>
        <v>0</v>
      </c>
      <c r="AA1002" s="103" t="n">
        <f aca="false">IF(AA$1="P",MAX(0,AA$2-$C1002),IF(AA$1="C",MAX(0,$C1002-AA$2)))</f>
        <v>0</v>
      </c>
      <c r="AB1002" s="103" t="n">
        <f aca="false">IF(AB$1="P",MAX(0,AB$2-$C1002),IF(AB$1="C",MAX(0,$C1002-AB$2)))</f>
        <v>0</v>
      </c>
      <c r="AC1002" s="103" t="n">
        <f aca="false">IF(AC$1="P",MAX(0,AC$2-$C1002),IF(AC$1="C",MAX(0,$C1002-AC$2)))</f>
        <v>0</v>
      </c>
      <c r="AD1002" s="103" t="n">
        <f aca="false">IF(AD$1="P",MAX(0,AD$2-$C1002),IF(AD$1="C",MAX(0,$C1002-AD$2)))</f>
        <v>0</v>
      </c>
      <c r="AE1002" s="103" t="n">
        <f aca="false">IF(AE$1="P",MAX(0,AE$2-$C1002),IF(AE$1="C",MAX(0,$C1002-AE$2)))</f>
        <v>0</v>
      </c>
      <c r="AF1002" s="103" t="n">
        <f aca="false">IF(AF$1="P",MAX(0,AF$2-$C1002),IF(AF$1="C",MAX(0,$C1002-AF$2)))</f>
        <v>48.7255</v>
      </c>
      <c r="AG1002" s="103" t="n">
        <f aca="false">IF(AG$1="P",MAX(0,AG$2-$C1002),IF(AG$1="C",MAX(0,$C1002-AG$2)))</f>
        <v>43.7255</v>
      </c>
      <c r="AH1002" s="103" t="n">
        <f aca="false">IF(AH$1="P",MAX(0,AH$2-$C1002),IF(AH$1="C",MAX(0,$C1002-AH$2)))</f>
        <v>38.7255</v>
      </c>
      <c r="AI1002" s="103" t="n">
        <f aca="false">IF(AI$1="P",MAX(0,AI$2-$C1002),IF(AI$1="C",MAX(0,$C1002-AI$2)))</f>
        <v>33.7255</v>
      </c>
      <c r="AJ1002" s="103" t="n">
        <f aca="false">IF(AJ$1="P",MAX(0,AJ$2-$C1002),IF(AJ$1="C",MAX(0,$C1002-AJ$2)))</f>
        <v>28.7255</v>
      </c>
      <c r="AK1002" s="103" t="n">
        <f aca="false">IF(AK$1="P",MAX(0,AK$2-$C1002),IF(AK$1="C",MAX(0,$C1002-AK$2)))</f>
        <v>18.7255</v>
      </c>
    </row>
    <row r="1003" customFormat="false" ht="12.75" hidden="false" customHeight="false" outlineLevel="0" collapsed="false">
      <c r="A1003" s="0" t="n">
        <v>32</v>
      </c>
      <c r="B1003" s="15"/>
      <c r="C1003" s="15" t="n">
        <f aca="false">SUMIF($A$3:$A$970,$A1003,$C$3:$C$970)/COUNTIF($A$3:$A$970,$A1003)</f>
        <v>73.6460869565217</v>
      </c>
      <c r="D1003" s="47" t="n">
        <f aca="true">STDEV(OFFSET($A$2,MATCH($A1003,$A$3:$A$970,0),3):OFFSET($A$2,MATCH($A1003+1,$A$3:$A$970,0)-1,3))*SQRT(trade_day)</f>
        <v>3.41789588673711</v>
      </c>
      <c r="E1003" s="47" t="n">
        <f aca="false">SUMIF($A$3:$A$970,$A1003,$E$3:$E$970)/COUNTIF($A$3:$A$970,$A1003)</f>
        <v>3.11347103871793</v>
      </c>
      <c r="F1003" s="0" t="n">
        <v>32</v>
      </c>
      <c r="G1003" s="111" t="n">
        <f aca="false">SUMIF($A$3:$A$970,$F1003,G$3:G$970)/COUNTIF($A$3:$A$970,$F1003)</f>
        <v>0</v>
      </c>
      <c r="H1003" s="111" t="n">
        <f aca="false">SUMIF($A$3:$A$970,$F1003,H$3:H$970)/COUNTIF($A$3:$A$970,$F1003)</f>
        <v>0</v>
      </c>
      <c r="I1003" s="111" t="n">
        <f aca="false">SUMIF($A$3:$A$970,$F1003,I$3:I$970)/COUNTIF($A$3:$A$970,$F1003)</f>
        <v>0</v>
      </c>
      <c r="J1003" s="111" t="n">
        <f aca="false">SUMIF($A$3:$A$970,$F1003,J$3:J$970)/COUNTIF($A$3:$A$970,$F1003)</f>
        <v>0</v>
      </c>
      <c r="K1003" s="111" t="n">
        <f aca="false">SUMIF($A$3:$A$970,$F1003,K$3:K$970)/COUNTIF($A$3:$A$970,$F1003)</f>
        <v>0</v>
      </c>
      <c r="L1003" s="111" t="n">
        <f aca="false">SUMIF($A$3:$A$970,$F1003,L$3:L$970)/COUNTIF($A$3:$A$970,$F1003)</f>
        <v>0.185217391304348</v>
      </c>
      <c r="M1003" s="111" t="n">
        <f aca="false">SUMIF($A$3:$A$970,$F1003,M$3:M$970)/COUNTIF($A$3:$A$970,$F1003)</f>
        <v>53.6460869565217</v>
      </c>
      <c r="N1003" s="111" t="n">
        <f aca="false">SUMIF($A$3:$A$970,$F1003,N$3:N$970)/COUNTIF($A$3:$A$970,$F1003)</f>
        <v>48.6460869565217</v>
      </c>
      <c r="O1003" s="111" t="n">
        <f aca="false">SUMIF($A$3:$A$970,$F1003,O$3:O$970)/COUNTIF($A$3:$A$970,$F1003)</f>
        <v>43.6460869565217</v>
      </c>
      <c r="P1003" s="111" t="n">
        <f aca="false">SUMIF($A$3:$A$970,$F1003,P$3:P$970)/COUNTIF($A$3:$A$970,$F1003)</f>
        <v>38.6460869565217</v>
      </c>
      <c r="Q1003" s="111" t="n">
        <f aca="false">SUMIF($A$3:$A$970,$F1003,Q$3:Q$970)/COUNTIF($A$3:$A$970,$F1003)</f>
        <v>33.6460869565217</v>
      </c>
      <c r="R1003" s="111" t="n">
        <f aca="false">SUMIF($A$3:$A$970,$F1003,R$3:R$970)/COUNTIF($A$3:$A$970,$F1003)</f>
        <v>23.8313043478261</v>
      </c>
      <c r="S1003" s="111" t="n">
        <f aca="false">SUMIF($A$3:$A$970,$F1003,S$3:S$970)/COUNTIF($A$3:$A$970,$F1003)</f>
        <v>1.25521652173913</v>
      </c>
      <c r="T1003" s="0" t="n">
        <v>32</v>
      </c>
      <c r="V1003" s="15" t="n">
        <f aca="false">SUMIF($T$3:$T$970,$T1003,$V$3:$V$970)/COUNTIF($T$3:$T$970,$T1003)</f>
        <v>16.7492372004317</v>
      </c>
      <c r="W1003" s="47" t="n">
        <f aca="true">CORREL(OFFSET($A$2,MATCH($A1003,$A$259:$A$970,0),4):OFFSET($A$2,MATCH($A1003+1,$A$259:$A$970,0)-1,4),OFFSET($T$2,MATCH($T1003,$T$259:$T$970,0),3):OFFSET($T$2,MATCH($T1003+1,$T$259:$T$970,0)-1,3))</f>
        <v>0.471893320776614</v>
      </c>
      <c r="X1003" s="47" t="n">
        <f aca="true">CORREL(OFFSET($A$2,MATCH($A1003,$A$259:$A$970,0),2):OFFSET($A$2,MATCH($A1003+1,$A$259:$A$970,0)-1,2),OFFSET($T$2,MATCH($T1003,$T$259:$T$970,0),1):OFFSET($T$2,MATCH($T1003+1,$T$259:$T$970,0)-1,1))</f>
        <v>-0.309762653134812</v>
      </c>
      <c r="Y1003" s="0" t="n">
        <f aca="false">A1003</f>
        <v>32</v>
      </c>
      <c r="Z1003" s="103" t="n">
        <f aca="false">IF(Z$1="P",MAX(0,Z$2-$C1003),IF(Z$1="C",MAX(0,$C1003-Z$2)))</f>
        <v>0</v>
      </c>
      <c r="AA1003" s="103" t="n">
        <f aca="false">IF(AA$1="P",MAX(0,AA$2-$C1003),IF(AA$1="C",MAX(0,$C1003-AA$2)))</f>
        <v>0</v>
      </c>
      <c r="AB1003" s="103" t="n">
        <f aca="false">IF(AB$1="P",MAX(0,AB$2-$C1003),IF(AB$1="C",MAX(0,$C1003-AB$2)))</f>
        <v>0</v>
      </c>
      <c r="AC1003" s="103" t="n">
        <f aca="false">IF(AC$1="P",MAX(0,AC$2-$C1003),IF(AC$1="C",MAX(0,$C1003-AC$2)))</f>
        <v>0</v>
      </c>
      <c r="AD1003" s="103" t="n">
        <f aca="false">IF(AD$1="P",MAX(0,AD$2-$C1003),IF(AD$1="C",MAX(0,$C1003-AD$2)))</f>
        <v>0</v>
      </c>
      <c r="AE1003" s="103" t="n">
        <f aca="false">IF(AE$1="P",MAX(0,AE$2-$C1003),IF(AE$1="C",MAX(0,$C1003-AE$2)))</f>
        <v>0</v>
      </c>
      <c r="AF1003" s="103" t="n">
        <f aca="false">IF(AF$1="P",MAX(0,AF$2-$C1003),IF(AF$1="C",MAX(0,$C1003-AF$2)))</f>
        <v>53.6460869565217</v>
      </c>
      <c r="AG1003" s="103" t="n">
        <f aca="false">IF(AG$1="P",MAX(0,AG$2-$C1003),IF(AG$1="C",MAX(0,$C1003-AG$2)))</f>
        <v>48.6460869565217</v>
      </c>
      <c r="AH1003" s="103" t="n">
        <f aca="false">IF(AH$1="P",MAX(0,AH$2-$C1003),IF(AH$1="C",MAX(0,$C1003-AH$2)))</f>
        <v>43.6460869565217</v>
      </c>
      <c r="AI1003" s="103" t="n">
        <f aca="false">IF(AI$1="P",MAX(0,AI$2-$C1003),IF(AI$1="C",MAX(0,$C1003-AI$2)))</f>
        <v>38.6460869565217</v>
      </c>
      <c r="AJ1003" s="103" t="n">
        <f aca="false">IF(AJ$1="P",MAX(0,AJ$2-$C1003),IF(AJ$1="C",MAX(0,$C1003-AJ$2)))</f>
        <v>33.6460869565217</v>
      </c>
      <c r="AK1003" s="103" t="n">
        <f aca="false">IF(AK$1="P",MAX(0,AK$2-$C1003),IF(AK$1="C",MAX(0,$C1003-AK$2)))</f>
        <v>23.6460869565217</v>
      </c>
    </row>
    <row r="1004" customFormat="false" ht="12.75" hidden="false" customHeight="false" outlineLevel="0" collapsed="false">
      <c r="A1004" s="0" t="n">
        <v>33</v>
      </c>
      <c r="B1004" s="15"/>
      <c r="C1004" s="15" t="n">
        <f aca="false">SUMIF($A$3:$A$970,$A1004,$C$3:$C$970)/COUNTIF($A$3:$A$970,$A1004)</f>
        <v>43.3821052631579</v>
      </c>
      <c r="D1004" s="47" t="n">
        <f aca="true">STDEV(OFFSET($A$2,MATCH($A1004,$A$3:$A$970,0),3):OFFSET($A$2,MATCH($A1004+1,$A$3:$A$970,0)-1,3))*SQRT(trade_day)</f>
        <v>3.68573219668547</v>
      </c>
      <c r="E1004" s="47" t="n">
        <f aca="false">SUMIF($A$3:$A$970,$A1004,$E$3:$E$970)/COUNTIF($A$3:$A$970,$A1004)</f>
        <v>3.49071835461476</v>
      </c>
      <c r="F1004" s="0" t="n">
        <v>33</v>
      </c>
      <c r="G1004" s="110" t="n">
        <f aca="false">SUMIF($A$3:$A$970,$F1004,G$3:G$970)/COUNTIF($A$3:$A$970,$F1004)</f>
        <v>0</v>
      </c>
      <c r="H1004" s="110" t="n">
        <f aca="false">SUMIF($A$3:$A$970,$F1004,H$3:H$970)/COUNTIF($A$3:$A$970,$F1004)</f>
        <v>0</v>
      </c>
      <c r="I1004" s="110" t="n">
        <f aca="false">SUMIF($A$3:$A$970,$F1004,I$3:I$970)/COUNTIF($A$3:$A$970,$F1004)</f>
        <v>0.242105263157895</v>
      </c>
      <c r="J1004" s="110" t="n">
        <f aca="false">SUMIF($A$3:$A$970,$F1004,J$3:J$970)/COUNTIF($A$3:$A$970,$F1004)</f>
        <v>0.662631578947369</v>
      </c>
      <c r="K1004" s="110" t="n">
        <f aca="false">SUMIF($A$3:$A$970,$F1004,K$3:K$970)/COUNTIF($A$3:$A$970,$F1004)</f>
        <v>2.82052631578947</v>
      </c>
      <c r="L1004" s="110" t="n">
        <f aca="false">SUMIF($A$3:$A$970,$F1004,L$3:L$970)/COUNTIF($A$3:$A$970,$F1004)</f>
        <v>11.2947368421053</v>
      </c>
      <c r="M1004" s="110" t="n">
        <f aca="false">SUMIF($A$3:$A$970,$F1004,M$3:M$970)/COUNTIF($A$3:$A$970,$F1004)</f>
        <v>23.3821052631579</v>
      </c>
      <c r="N1004" s="110" t="n">
        <f aca="false">SUMIF($A$3:$A$970,$F1004,N$3:N$970)/COUNTIF($A$3:$A$970,$F1004)</f>
        <v>18.3821052631579</v>
      </c>
      <c r="O1004" s="110" t="n">
        <f aca="false">SUMIF($A$3:$A$970,$F1004,O$3:O$970)/COUNTIF($A$3:$A$970,$F1004)</f>
        <v>13.6242105263158</v>
      </c>
      <c r="P1004" s="110" t="n">
        <f aca="false">SUMIF($A$3:$A$970,$F1004,P$3:P$970)/COUNTIF($A$3:$A$970,$F1004)</f>
        <v>9.04473684210526</v>
      </c>
      <c r="Q1004" s="110" t="n">
        <f aca="false">SUMIF($A$3:$A$970,$F1004,Q$3:Q$970)/COUNTIF($A$3:$A$970,$F1004)</f>
        <v>6.20263157894737</v>
      </c>
      <c r="R1004" s="110" t="n">
        <f aca="false">SUMIF($A$3:$A$970,$F1004,R$3:R$970)/COUNTIF($A$3:$A$970,$F1004)</f>
        <v>4.67684210526316</v>
      </c>
      <c r="S1004" s="110" t="n">
        <f aca="false">SUMIF($A$3:$A$970,$F1004,S$3:S$970)/COUNTIF($A$3:$A$970,$F1004)</f>
        <v>1.01999947368421</v>
      </c>
      <c r="T1004" s="0" t="n">
        <v>33</v>
      </c>
      <c r="V1004" s="15" t="n">
        <f aca="false">SUMIF($T$3:$T$970,$T1004,$V$3:$V$970)/COUNTIF($T$3:$T$970,$T1004)</f>
        <v>8.71588963290358</v>
      </c>
      <c r="W1004" s="47" t="n">
        <f aca="true">CORREL(OFFSET($A$2,MATCH($A1004,$A$259:$A$970,0),4):OFFSET($A$2,MATCH($A1004+1,$A$259:$A$970,0)-1,4),OFFSET($T$2,MATCH($T1004,$T$259:$T$970,0),3):OFFSET($T$2,MATCH($T1004+1,$T$259:$T$970,0)-1,3))</f>
        <v>-0.502151313073723</v>
      </c>
      <c r="X1004" s="47" t="n">
        <f aca="true">CORREL(OFFSET($A$2,MATCH($A1004,$A$259:$A$970,0),2):OFFSET($A$2,MATCH($A1004+1,$A$259:$A$970,0)-1,2),OFFSET($T$2,MATCH($T1004,$T$259:$T$970,0),1):OFFSET($T$2,MATCH($T1004+1,$T$259:$T$970,0)-1,1))</f>
        <v>0.628647429066071</v>
      </c>
      <c r="Y1004" s="0" t="n">
        <f aca="false">A1004</f>
        <v>33</v>
      </c>
      <c r="Z1004" s="103" t="n">
        <f aca="false">IF(Z$1="P",MAX(0,Z$2-$C1004),IF(Z$1="C",MAX(0,$C1004-Z$2)))</f>
        <v>0</v>
      </c>
      <c r="AA1004" s="103" t="n">
        <f aca="false">IF(AA$1="P",MAX(0,AA$2-$C1004),IF(AA$1="C",MAX(0,$C1004-AA$2)))</f>
        <v>0</v>
      </c>
      <c r="AB1004" s="103" t="n">
        <f aca="false">IF(AB$1="P",MAX(0,AB$2-$C1004),IF(AB$1="C",MAX(0,$C1004-AB$2)))</f>
        <v>0</v>
      </c>
      <c r="AC1004" s="103" t="n">
        <f aca="false">IF(AC$1="P",MAX(0,AC$2-$C1004),IF(AC$1="C",MAX(0,$C1004-AC$2)))</f>
        <v>0</v>
      </c>
      <c r="AD1004" s="103" t="n">
        <f aca="false">IF(AD$1="P",MAX(0,AD$2-$C1004),IF(AD$1="C",MAX(0,$C1004-AD$2)))</f>
        <v>0</v>
      </c>
      <c r="AE1004" s="103" t="n">
        <f aca="false">IF(AE$1="P",MAX(0,AE$2-$C1004),IF(AE$1="C",MAX(0,$C1004-AE$2)))</f>
        <v>6.6178947368421</v>
      </c>
      <c r="AF1004" s="103" t="n">
        <f aca="false">IF(AF$1="P",MAX(0,AF$2-$C1004),IF(AF$1="C",MAX(0,$C1004-AF$2)))</f>
        <v>23.3821052631579</v>
      </c>
      <c r="AG1004" s="103" t="n">
        <f aca="false">IF(AG$1="P",MAX(0,AG$2-$C1004),IF(AG$1="C",MAX(0,$C1004-AG$2)))</f>
        <v>18.3821052631579</v>
      </c>
      <c r="AH1004" s="103" t="n">
        <f aca="false">IF(AH$1="P",MAX(0,AH$2-$C1004),IF(AH$1="C",MAX(0,$C1004-AH$2)))</f>
        <v>13.3821052631579</v>
      </c>
      <c r="AI1004" s="103" t="n">
        <f aca="false">IF(AI$1="P",MAX(0,AI$2-$C1004),IF(AI$1="C",MAX(0,$C1004-AI$2)))</f>
        <v>8.3821052631579</v>
      </c>
      <c r="AJ1004" s="103" t="n">
        <f aca="false">IF(AJ$1="P",MAX(0,AJ$2-$C1004),IF(AJ$1="C",MAX(0,$C1004-AJ$2)))</f>
        <v>3.3821052631579</v>
      </c>
      <c r="AK1004" s="103" t="n">
        <f aca="false">IF(AK$1="P",MAX(0,AK$2-$C1004),IF(AK$1="C",MAX(0,$C1004-AK$2)))</f>
        <v>0</v>
      </c>
    </row>
    <row r="1005" customFormat="false" ht="12.75" hidden="false" customHeight="false" outlineLevel="0" collapsed="false">
      <c r="A1005" s="0" t="n">
        <v>34</v>
      </c>
      <c r="B1005" s="15"/>
      <c r="C1005" s="15" t="n">
        <f aca="false">SUMIF($A$3:$A$970,$A1005,$C$3:$C$970)/COUNTIF($A$3:$A$970,$A1005)</f>
        <v>43.4063636363636</v>
      </c>
      <c r="D1005" s="47" t="n">
        <f aca="true">STDEV(OFFSET($A$2,MATCH($A1005,$A$3:$A$970,0),3):OFFSET($A$2,MATCH($A1005+1,$A$3:$A$970,0)-1,3))*SQRT(trade_day)</f>
        <v>1.54109697889053</v>
      </c>
      <c r="E1005" s="47" t="n">
        <f aca="false">SUMIF($A$3:$A$970,$A1005,$E$3:$E$970)/COUNTIF($A$3:$A$970,$A1005)</f>
        <v>2.06107006408062</v>
      </c>
      <c r="F1005" s="0" t="n">
        <v>34</v>
      </c>
      <c r="G1005" s="110" t="n">
        <f aca="false">SUMIF($A$3:$A$970,$F1005,G$3:G$970)/COUNTIF($A$3:$A$970,$F1005)</f>
        <v>0</v>
      </c>
      <c r="H1005" s="110" t="n">
        <f aca="false">SUMIF($A$3:$A$970,$F1005,H$3:H$970)/COUNTIF($A$3:$A$970,$F1005)</f>
        <v>0</v>
      </c>
      <c r="I1005" s="110" t="n">
        <f aca="false">SUMIF($A$3:$A$970,$F1005,I$3:I$970)/COUNTIF($A$3:$A$970,$F1005)</f>
        <v>0</v>
      </c>
      <c r="J1005" s="110" t="n">
        <f aca="false">SUMIF($A$3:$A$970,$F1005,J$3:J$970)/COUNTIF($A$3:$A$970,$F1005)</f>
        <v>0.000454545454545364</v>
      </c>
      <c r="K1005" s="110" t="n">
        <f aca="false">SUMIF($A$3:$A$970,$F1005,K$3:K$970)/COUNTIF($A$3:$A$970,$F1005)</f>
        <v>0.654090909090909</v>
      </c>
      <c r="L1005" s="110" t="n">
        <f aca="false">SUMIF($A$3:$A$970,$F1005,L$3:L$970)/COUNTIF($A$3:$A$970,$F1005)</f>
        <v>6.66181818181818</v>
      </c>
      <c r="M1005" s="110" t="n">
        <f aca="false">SUMIF($A$3:$A$970,$F1005,M$3:M$970)/COUNTIF($A$3:$A$970,$F1005)</f>
        <v>23.4063636363636</v>
      </c>
      <c r="N1005" s="110" t="n">
        <f aca="false">SUMIF($A$3:$A$970,$F1005,N$3:N$970)/COUNTIF($A$3:$A$970,$F1005)</f>
        <v>18.4063636363636</v>
      </c>
      <c r="O1005" s="110" t="n">
        <f aca="false">SUMIF($A$3:$A$970,$F1005,O$3:O$970)/COUNTIF($A$3:$A$970,$F1005)</f>
        <v>13.4063636363636</v>
      </c>
      <c r="P1005" s="110" t="n">
        <f aca="false">SUMIF($A$3:$A$970,$F1005,P$3:P$970)/COUNTIF($A$3:$A$970,$F1005)</f>
        <v>8.40681818181818</v>
      </c>
      <c r="Q1005" s="110" t="n">
        <f aca="false">SUMIF($A$3:$A$970,$F1005,Q$3:Q$970)/COUNTIF($A$3:$A$970,$F1005)</f>
        <v>4.06045454545455</v>
      </c>
      <c r="R1005" s="110" t="n">
        <f aca="false">SUMIF($A$3:$A$970,$F1005,R$3:R$970)/COUNTIF($A$3:$A$970,$F1005)</f>
        <v>0.0681818181818182</v>
      </c>
      <c r="S1005" s="110" t="n">
        <f aca="false">SUMIF($A$3:$A$970,$F1005,S$3:S$970)/COUNTIF($A$3:$A$970,$F1005)</f>
        <v>0</v>
      </c>
      <c r="T1005" s="0" t="n">
        <v>34</v>
      </c>
      <c r="V1005" s="15" t="n">
        <f aca="false">SUMIF($T$3:$T$970,$T1005,$V$3:$V$970)/COUNTIF($T$3:$T$970,$T1005)</f>
        <v>8.62738861462964</v>
      </c>
      <c r="W1005" s="47" t="n">
        <f aca="true">CORREL(OFFSET($A$2,MATCH($A1005,$A$259:$A$970,0),4):OFFSET($A$2,MATCH($A1005+1,$A$259:$A$970,0)-1,4),OFFSET($T$2,MATCH($T1005,$T$259:$T$970,0),3):OFFSET($T$2,MATCH($T1005+1,$T$259:$T$970,0)-1,3))</f>
        <v>-0.302311331557602</v>
      </c>
      <c r="X1005" s="47" t="n">
        <f aca="true">CORREL(OFFSET($A$2,MATCH($A1005,$A$259:$A$970,0),2):OFFSET($A$2,MATCH($A1005+1,$A$259:$A$970,0)-1,2),OFFSET($T$2,MATCH($T1005,$T$259:$T$970,0),1):OFFSET($T$2,MATCH($T1005+1,$T$259:$T$970,0)-1,1))</f>
        <v>0.654319277514332</v>
      </c>
      <c r="Y1005" s="0" t="n">
        <f aca="false">A1005</f>
        <v>34</v>
      </c>
      <c r="Z1005" s="103" t="n">
        <f aca="false">IF(Z$1="P",MAX(0,Z$2-$C1005),IF(Z$1="C",MAX(0,$C1005-Z$2)))</f>
        <v>0</v>
      </c>
      <c r="AA1005" s="103" t="n">
        <f aca="false">IF(AA$1="P",MAX(0,AA$2-$C1005),IF(AA$1="C",MAX(0,$C1005-AA$2)))</f>
        <v>0</v>
      </c>
      <c r="AB1005" s="103" t="n">
        <f aca="false">IF(AB$1="P",MAX(0,AB$2-$C1005),IF(AB$1="C",MAX(0,$C1005-AB$2)))</f>
        <v>0</v>
      </c>
      <c r="AC1005" s="103" t="n">
        <f aca="false">IF(AC$1="P",MAX(0,AC$2-$C1005),IF(AC$1="C",MAX(0,$C1005-AC$2)))</f>
        <v>0</v>
      </c>
      <c r="AD1005" s="103" t="n">
        <f aca="false">IF(AD$1="P",MAX(0,AD$2-$C1005),IF(AD$1="C",MAX(0,$C1005-AD$2)))</f>
        <v>0</v>
      </c>
      <c r="AE1005" s="103" t="n">
        <f aca="false">IF(AE$1="P",MAX(0,AE$2-$C1005),IF(AE$1="C",MAX(0,$C1005-AE$2)))</f>
        <v>6.59363636363636</v>
      </c>
      <c r="AF1005" s="103" t="n">
        <f aca="false">IF(AF$1="P",MAX(0,AF$2-$C1005),IF(AF$1="C",MAX(0,$C1005-AF$2)))</f>
        <v>23.4063636363636</v>
      </c>
      <c r="AG1005" s="103" t="n">
        <f aca="false">IF(AG$1="P",MAX(0,AG$2-$C1005),IF(AG$1="C",MAX(0,$C1005-AG$2)))</f>
        <v>18.4063636363636</v>
      </c>
      <c r="AH1005" s="103" t="n">
        <f aca="false">IF(AH$1="P",MAX(0,AH$2-$C1005),IF(AH$1="C",MAX(0,$C1005-AH$2)))</f>
        <v>13.4063636363636</v>
      </c>
      <c r="AI1005" s="103" t="n">
        <f aca="false">IF(AI$1="P",MAX(0,AI$2-$C1005),IF(AI$1="C",MAX(0,$C1005-AI$2)))</f>
        <v>8.40636363636364</v>
      </c>
      <c r="AJ1005" s="103" t="n">
        <f aca="false">IF(AJ$1="P",MAX(0,AJ$2-$C1005),IF(AJ$1="C",MAX(0,$C1005-AJ$2)))</f>
        <v>3.40636363636364</v>
      </c>
      <c r="AK1005" s="103" t="n">
        <f aca="false">IF(AK$1="P",MAX(0,AK$2-$C1005),IF(AK$1="C",MAX(0,$C1005-AK$2)))</f>
        <v>0</v>
      </c>
    </row>
    <row r="1006" customFormat="false" ht="12.75" hidden="false" customHeight="false" outlineLevel="0" collapsed="false">
      <c r="A1006" s="0" t="n">
        <v>35</v>
      </c>
      <c r="B1006" s="15"/>
      <c r="C1006" s="15" t="n">
        <f aca="false">SUMIF($A$3:$A$970,$A1006,$C$3:$C$970)/COUNTIF($A$3:$A$970,$A1006)</f>
        <v>46.902</v>
      </c>
      <c r="D1006" s="47" t="n">
        <f aca="true">STDEV(OFFSET($A$2,MATCH($A1006,$A$3:$A$970,0),3):OFFSET($A$2,MATCH($A1006+1,$A$3:$A$970,0)-1,3))*SQRT(trade_day)</f>
        <v>1.9064715884415</v>
      </c>
      <c r="E1006" s="47" t="n">
        <f aca="false">SUMIF($A$3:$A$970,$A1006,$E$3:$E$970)/COUNTIF($A$3:$A$970,$A1006)</f>
        <v>1.35431354944776</v>
      </c>
      <c r="F1006" s="0" t="n">
        <v>35</v>
      </c>
      <c r="G1006" s="110" t="n">
        <f aca="false">SUMIF($A$3:$A$970,$F1006,G$3:G$970)/COUNTIF($A$3:$A$970,$F1006)</f>
        <v>0</v>
      </c>
      <c r="H1006" s="110" t="n">
        <f aca="false">SUMIF($A$3:$A$970,$F1006,H$3:H$970)/COUNTIF($A$3:$A$970,$F1006)</f>
        <v>0</v>
      </c>
      <c r="I1006" s="110" t="n">
        <f aca="false">SUMIF($A$3:$A$970,$F1006,I$3:I$970)/COUNTIF($A$3:$A$970,$F1006)</f>
        <v>0</v>
      </c>
      <c r="J1006" s="110" t="n">
        <f aca="false">SUMIF($A$3:$A$970,$F1006,J$3:J$970)/COUNTIF($A$3:$A$970,$F1006)</f>
        <v>0</v>
      </c>
      <c r="K1006" s="110" t="n">
        <f aca="false">SUMIF($A$3:$A$970,$F1006,K$3:K$970)/COUNTIF($A$3:$A$970,$F1006)</f>
        <v>0.0695</v>
      </c>
      <c r="L1006" s="110" t="n">
        <f aca="false">SUMIF($A$3:$A$970,$F1006,L$3:L$970)/COUNTIF($A$3:$A$970,$F1006)</f>
        <v>4.762</v>
      </c>
      <c r="M1006" s="110" t="n">
        <f aca="false">SUMIF($A$3:$A$970,$F1006,M$3:M$970)/COUNTIF($A$3:$A$970,$F1006)</f>
        <v>26.902</v>
      </c>
      <c r="N1006" s="110" t="n">
        <f aca="false">SUMIF($A$3:$A$970,$F1006,N$3:N$970)/COUNTIF($A$3:$A$970,$F1006)</f>
        <v>21.902</v>
      </c>
      <c r="O1006" s="110" t="n">
        <f aca="false">SUMIF($A$3:$A$970,$F1006,O$3:O$970)/COUNTIF($A$3:$A$970,$F1006)</f>
        <v>16.902</v>
      </c>
      <c r="P1006" s="110" t="n">
        <f aca="false">SUMIF($A$3:$A$970,$F1006,P$3:P$970)/COUNTIF($A$3:$A$970,$F1006)</f>
        <v>11.902</v>
      </c>
      <c r="Q1006" s="110" t="n">
        <f aca="false">SUMIF($A$3:$A$970,$F1006,Q$3:Q$970)/COUNTIF($A$3:$A$970,$F1006)</f>
        <v>6.9715</v>
      </c>
      <c r="R1006" s="110" t="n">
        <f aca="false">SUMIF($A$3:$A$970,$F1006,R$3:R$970)/COUNTIF($A$3:$A$970,$F1006)</f>
        <v>1.664</v>
      </c>
      <c r="S1006" s="110" t="n">
        <f aca="false">SUMIF($A$3:$A$970,$F1006,S$3:S$970)/COUNTIF($A$3:$A$970,$F1006)</f>
        <v>0</v>
      </c>
      <c r="T1006" s="0" t="n">
        <v>35</v>
      </c>
      <c r="V1006" s="15" t="n">
        <f aca="false">SUMIF($T$3:$T$970,$T1006,$V$3:$V$970)/COUNTIF($T$3:$T$970,$T1006)</f>
        <v>8.67623410940947</v>
      </c>
      <c r="W1006" s="47" t="n">
        <f aca="true">CORREL(OFFSET($A$2,MATCH($A1006,$A$259:$A$970,0),4):OFFSET($A$2,MATCH($A1006+1,$A$259:$A$970,0)-1,4),OFFSET($T$2,MATCH($T1006,$T$259:$T$970,0),3):OFFSET($T$2,MATCH($T1006+1,$T$259:$T$970,0)-1,3))</f>
        <v>0.0268383220843491</v>
      </c>
      <c r="X1006" s="47" t="n">
        <f aca="true">CORREL(OFFSET($A$2,MATCH($A1006,$A$259:$A$970,0),2):OFFSET($A$2,MATCH($A1006+1,$A$259:$A$970,0)-1,2),OFFSET($T$2,MATCH($T1006,$T$259:$T$970,0),1):OFFSET($T$2,MATCH($T1006+1,$T$259:$T$970,0)-1,1))</f>
        <v>0.847673954807967</v>
      </c>
      <c r="Y1006" s="0" t="n">
        <f aca="false">A1006</f>
        <v>35</v>
      </c>
      <c r="Z1006" s="103" t="n">
        <f aca="false">IF(Z$1="P",MAX(0,Z$2-$C1006),IF(Z$1="C",MAX(0,$C1006-Z$2)))</f>
        <v>0</v>
      </c>
      <c r="AA1006" s="103" t="n">
        <f aca="false">IF(AA$1="P",MAX(0,AA$2-$C1006),IF(AA$1="C",MAX(0,$C1006-AA$2)))</f>
        <v>0</v>
      </c>
      <c r="AB1006" s="103" t="n">
        <f aca="false">IF(AB$1="P",MAX(0,AB$2-$C1006),IF(AB$1="C",MAX(0,$C1006-AB$2)))</f>
        <v>0</v>
      </c>
      <c r="AC1006" s="103" t="n">
        <f aca="false">IF(AC$1="P",MAX(0,AC$2-$C1006),IF(AC$1="C",MAX(0,$C1006-AC$2)))</f>
        <v>0</v>
      </c>
      <c r="AD1006" s="103" t="n">
        <f aca="false">IF(AD$1="P",MAX(0,AD$2-$C1006),IF(AD$1="C",MAX(0,$C1006-AD$2)))</f>
        <v>0</v>
      </c>
      <c r="AE1006" s="103" t="n">
        <f aca="false">IF(AE$1="P",MAX(0,AE$2-$C1006),IF(AE$1="C",MAX(0,$C1006-AE$2)))</f>
        <v>3.098</v>
      </c>
      <c r="AF1006" s="103" t="n">
        <f aca="false">IF(AF$1="P",MAX(0,AF$2-$C1006),IF(AF$1="C",MAX(0,$C1006-AF$2)))</f>
        <v>26.902</v>
      </c>
      <c r="AG1006" s="103" t="n">
        <f aca="false">IF(AG$1="P",MAX(0,AG$2-$C1006),IF(AG$1="C",MAX(0,$C1006-AG$2)))</f>
        <v>21.902</v>
      </c>
      <c r="AH1006" s="103" t="n">
        <f aca="false">IF(AH$1="P",MAX(0,AH$2-$C1006),IF(AH$1="C",MAX(0,$C1006-AH$2)))</f>
        <v>16.902</v>
      </c>
      <c r="AI1006" s="103" t="n">
        <f aca="false">IF(AI$1="P",MAX(0,AI$2-$C1006),IF(AI$1="C",MAX(0,$C1006-AI$2)))</f>
        <v>11.902</v>
      </c>
      <c r="AJ1006" s="103" t="n">
        <f aca="false">IF(AJ$1="P",MAX(0,AJ$2-$C1006),IF(AJ$1="C",MAX(0,$C1006-AJ$2)))</f>
        <v>6.902</v>
      </c>
      <c r="AK1006" s="103" t="n">
        <f aca="false">IF(AK$1="P",MAX(0,AK$2-$C1006),IF(AK$1="C",MAX(0,$C1006-AK$2)))</f>
        <v>0</v>
      </c>
    </row>
    <row r="1007" customFormat="false" ht="12.75" hidden="false" customHeight="false" outlineLevel="0" collapsed="false">
      <c r="A1007" s="0" t="n">
        <v>36</v>
      </c>
      <c r="B1007" s="15"/>
      <c r="C1007" s="15" t="n">
        <f aca="false">SUMIF($A$3:$A$970,$A1007,$C$3:$C$970)/COUNTIF($A$3:$A$970,$A1007)</f>
        <v>79.7635</v>
      </c>
      <c r="D1007" s="47" t="n">
        <f aca="true">STDEV(OFFSET($A$2,MATCH($A1007,$A$3:$A$970,0),3):OFFSET($A$2,MATCH($A1007+1,$A$3:$A$970,0)-1,3))*SQRT(trade_day)</f>
        <v>3.92377467104177</v>
      </c>
      <c r="E1007" s="47" t="n">
        <f aca="false">SUMIF($A$3:$A$970,$A1007,$E$3:$E$970)/COUNTIF($A$3:$A$970,$A1007)</f>
        <v>3.78020324469619</v>
      </c>
      <c r="F1007" s="0" t="n">
        <v>36</v>
      </c>
      <c r="G1007" s="110" t="n">
        <f aca="false">SUMIF($A$3:$A$970,$F1007,G$3:G$970)/COUNTIF($A$3:$A$970,$F1007)</f>
        <v>0</v>
      </c>
      <c r="H1007" s="110" t="n">
        <f aca="false">SUMIF($A$3:$A$970,$F1007,H$3:H$970)/COUNTIF($A$3:$A$970,$F1007)</f>
        <v>0</v>
      </c>
      <c r="I1007" s="110" t="n">
        <f aca="false">SUMIF($A$3:$A$970,$F1007,I$3:I$970)/COUNTIF($A$3:$A$970,$F1007)</f>
        <v>0</v>
      </c>
      <c r="J1007" s="110" t="n">
        <f aca="false">SUMIF($A$3:$A$970,$F1007,J$3:J$970)/COUNTIF($A$3:$A$970,$F1007)</f>
        <v>0</v>
      </c>
      <c r="K1007" s="110" t="n">
        <f aca="false">SUMIF($A$3:$A$970,$F1007,K$3:K$970)/COUNTIF($A$3:$A$970,$F1007)</f>
        <v>0</v>
      </c>
      <c r="L1007" s="110" t="n">
        <f aca="false">SUMIF($A$3:$A$970,$F1007,L$3:L$970)/COUNTIF($A$3:$A$970,$F1007)</f>
        <v>0.0405000000000001</v>
      </c>
      <c r="M1007" s="110" t="n">
        <f aca="false">SUMIF($A$3:$A$970,$F1007,M$3:M$970)/COUNTIF($A$3:$A$970,$F1007)</f>
        <v>59.7635</v>
      </c>
      <c r="N1007" s="110" t="n">
        <f aca="false">SUMIF($A$3:$A$970,$F1007,N$3:N$970)/COUNTIF($A$3:$A$970,$F1007)</f>
        <v>54.7635</v>
      </c>
      <c r="O1007" s="110" t="n">
        <f aca="false">SUMIF($A$3:$A$970,$F1007,O$3:O$970)/COUNTIF($A$3:$A$970,$F1007)</f>
        <v>49.7635</v>
      </c>
      <c r="P1007" s="110" t="n">
        <f aca="false">SUMIF($A$3:$A$970,$F1007,P$3:P$970)/COUNTIF($A$3:$A$970,$F1007)</f>
        <v>44.7635</v>
      </c>
      <c r="Q1007" s="110" t="n">
        <f aca="false">SUMIF($A$3:$A$970,$F1007,Q$3:Q$970)/COUNTIF($A$3:$A$970,$F1007)</f>
        <v>39.7635</v>
      </c>
      <c r="R1007" s="110" t="n">
        <f aca="false">SUMIF($A$3:$A$970,$F1007,R$3:R$970)/COUNTIF($A$3:$A$970,$F1007)</f>
        <v>29.804</v>
      </c>
      <c r="S1007" s="110" t="n">
        <f aca="false">SUMIF($A$3:$A$970,$F1007,S$3:S$970)/COUNTIF($A$3:$A$970,$F1007)</f>
        <v>2.292497</v>
      </c>
      <c r="T1007" s="0" t="n">
        <v>36</v>
      </c>
      <c r="V1007" s="15" t="n">
        <f aca="false">SUMIF($T$3:$T$970,$T1007,$V$3:$V$970)/COUNTIF($T$3:$T$970,$T1007)</f>
        <v>9.12265582186149</v>
      </c>
      <c r="W1007" s="47" t="n">
        <f aca="true">CORREL(OFFSET($A$2,MATCH($A1007,$A$259:$A$970,0),4):OFFSET($A$2,MATCH($A1007+1,$A$259:$A$970,0)-1,4),OFFSET($T$2,MATCH($T1007,$T$259:$T$970,0),3):OFFSET($T$2,MATCH($T1007+1,$T$259:$T$970,0)-1,3))</f>
        <v>0.35667932356478</v>
      </c>
      <c r="X1007" s="47" t="n">
        <f aca="true">CORREL(OFFSET($A$2,MATCH($A1007,$A$259:$A$970,0),2):OFFSET($A$2,MATCH($A1007+1,$A$259:$A$970,0)-1,2),OFFSET($T$2,MATCH($T1007,$T$259:$T$970,0),1):OFFSET($T$2,MATCH($T1007+1,$T$259:$T$970,0)-1,1))</f>
        <v>0.742495615522996</v>
      </c>
      <c r="Y1007" s="0" t="n">
        <f aca="false">A1007</f>
        <v>36</v>
      </c>
      <c r="Z1007" s="103" t="n">
        <f aca="false">IF(Z$1="P",MAX(0,Z$2-$C1007),IF(Z$1="C",MAX(0,$C1007-Z$2)))</f>
        <v>0</v>
      </c>
      <c r="AA1007" s="103" t="n">
        <f aca="false">IF(AA$1="P",MAX(0,AA$2-$C1007),IF(AA$1="C",MAX(0,$C1007-AA$2)))</f>
        <v>0</v>
      </c>
      <c r="AB1007" s="103" t="n">
        <f aca="false">IF(AB$1="P",MAX(0,AB$2-$C1007),IF(AB$1="C",MAX(0,$C1007-AB$2)))</f>
        <v>0</v>
      </c>
      <c r="AC1007" s="103" t="n">
        <f aca="false">IF(AC$1="P",MAX(0,AC$2-$C1007),IF(AC$1="C",MAX(0,$C1007-AC$2)))</f>
        <v>0</v>
      </c>
      <c r="AD1007" s="103" t="n">
        <f aca="false">IF(AD$1="P",MAX(0,AD$2-$C1007),IF(AD$1="C",MAX(0,$C1007-AD$2)))</f>
        <v>0</v>
      </c>
      <c r="AE1007" s="103" t="n">
        <f aca="false">IF(AE$1="P",MAX(0,AE$2-$C1007),IF(AE$1="C",MAX(0,$C1007-AE$2)))</f>
        <v>0</v>
      </c>
      <c r="AF1007" s="103" t="n">
        <f aca="false">IF(AF$1="P",MAX(0,AF$2-$C1007),IF(AF$1="C",MAX(0,$C1007-AF$2)))</f>
        <v>59.7635</v>
      </c>
      <c r="AG1007" s="103" t="n">
        <f aca="false">IF(AG$1="P",MAX(0,AG$2-$C1007),IF(AG$1="C",MAX(0,$C1007-AG$2)))</f>
        <v>54.7635</v>
      </c>
      <c r="AH1007" s="103" t="n">
        <f aca="false">IF(AH$1="P",MAX(0,AH$2-$C1007),IF(AH$1="C",MAX(0,$C1007-AH$2)))</f>
        <v>49.7635</v>
      </c>
      <c r="AI1007" s="103" t="n">
        <f aca="false">IF(AI$1="P",MAX(0,AI$2-$C1007),IF(AI$1="C",MAX(0,$C1007-AI$2)))</f>
        <v>44.7635</v>
      </c>
      <c r="AJ1007" s="103" t="n">
        <f aca="false">IF(AJ$1="P",MAX(0,AJ$2-$C1007),IF(AJ$1="C",MAX(0,$C1007-AJ$2)))</f>
        <v>39.7635</v>
      </c>
      <c r="AK1007" s="103" t="n">
        <f aca="false">IF(AK$1="P",MAX(0,AK$2-$C1007),IF(AK$1="C",MAX(0,$C1007-AK$2)))</f>
        <v>29.7635</v>
      </c>
    </row>
    <row r="1008" customFormat="false" ht="12.75" hidden="false" customHeight="false" outlineLevel="0" collapsed="false">
      <c r="A1008" s="0" t="n">
        <v>37</v>
      </c>
      <c r="B1008" s="15"/>
      <c r="C1008" s="15" t="n">
        <f aca="false">SUMIF($A$3:$A$970,$A1008,$C$3:$C$970)/COUNTIF($A$3:$A$970,$A1008)</f>
        <v>60.8225</v>
      </c>
      <c r="D1008" s="47" t="n">
        <f aca="true">STDEV(OFFSET($A$2,MATCH($A1008,$A$3:$A$970,0),3):OFFSET($A$2,MATCH($A1008+1,$A$3:$A$970,0)-1,3))*SQRT(trade_day)</f>
        <v>3.02599913881742</v>
      </c>
      <c r="E1008" s="47" t="n">
        <f aca="false">SUMIF($A$3:$A$970,$A1008,$E$3:$E$970)/COUNTIF($A$3:$A$970,$A1008)</f>
        <v>3.13981645339945</v>
      </c>
      <c r="F1008" s="0" t="n">
        <v>37</v>
      </c>
      <c r="G1008" s="109" t="n">
        <f aca="false">SUMIF($A$3:$A$970,$F1008,G$3:G$970)/COUNTIF($A$3:$A$970,$F1008)</f>
        <v>0</v>
      </c>
      <c r="H1008" s="109" t="n">
        <f aca="false">SUMIF($A$3:$A$970,$F1008,H$3:H$970)/COUNTIF($A$3:$A$970,$F1008)</f>
        <v>0</v>
      </c>
      <c r="I1008" s="109" t="n">
        <f aca="false">SUMIF($A$3:$A$970,$F1008,I$3:I$970)/COUNTIF($A$3:$A$970,$F1008)</f>
        <v>0</v>
      </c>
      <c r="J1008" s="109" t="n">
        <f aca="false">SUMIF($A$3:$A$970,$F1008,J$3:J$970)/COUNTIF($A$3:$A$970,$F1008)</f>
        <v>0.0734999999999999</v>
      </c>
      <c r="K1008" s="109" t="n">
        <f aca="false">SUMIF($A$3:$A$970,$F1008,K$3:K$970)/COUNTIF($A$3:$A$970,$F1008)</f>
        <v>0.5705</v>
      </c>
      <c r="L1008" s="109" t="n">
        <f aca="false">SUMIF($A$3:$A$970,$F1008,L$3:L$970)/COUNTIF($A$3:$A$970,$F1008)</f>
        <v>2.1885</v>
      </c>
      <c r="M1008" s="109" t="n">
        <f aca="false">SUMIF($A$3:$A$970,$F1008,M$3:M$970)/COUNTIF($A$3:$A$970,$F1008)</f>
        <v>40.8225</v>
      </c>
      <c r="N1008" s="109" t="n">
        <f aca="false">SUMIF($A$3:$A$970,$F1008,N$3:N$970)/COUNTIF($A$3:$A$970,$F1008)</f>
        <v>35.8225</v>
      </c>
      <c r="O1008" s="109" t="n">
        <f aca="false">SUMIF($A$3:$A$970,$F1008,O$3:O$970)/COUNTIF($A$3:$A$970,$F1008)</f>
        <v>30.8225</v>
      </c>
      <c r="P1008" s="109" t="n">
        <f aca="false">SUMIF($A$3:$A$970,$F1008,P$3:P$970)/COUNTIF($A$3:$A$970,$F1008)</f>
        <v>25.896</v>
      </c>
      <c r="Q1008" s="109" t="n">
        <f aca="false">SUMIF($A$3:$A$970,$F1008,Q$3:Q$970)/COUNTIF($A$3:$A$970,$F1008)</f>
        <v>21.393</v>
      </c>
      <c r="R1008" s="109" t="n">
        <f aca="false">SUMIF($A$3:$A$970,$F1008,R$3:R$970)/COUNTIF($A$3:$A$970,$F1008)</f>
        <v>13.011</v>
      </c>
      <c r="S1008" s="109" t="n">
        <f aca="false">SUMIF($A$3:$A$970,$F1008,S$3:S$970)/COUNTIF($A$3:$A$970,$F1008)</f>
        <v>0.1374995</v>
      </c>
      <c r="T1008" s="0" t="n">
        <v>37</v>
      </c>
      <c r="V1008" s="15" t="n">
        <f aca="false">SUMIF($T$3:$T$970,$T1008,$V$3:$V$970)/COUNTIF($T$3:$T$970,$T1008)</f>
        <v>7.10612479516514</v>
      </c>
      <c r="W1008" s="47" t="n">
        <f aca="true">CORREL(OFFSET($A$2,MATCH($A1008,$A$259:$A$970,0),4):OFFSET($A$2,MATCH($A1008+1,$A$259:$A$970,0)-1,4),OFFSET($T$2,MATCH($T1008,$T$259:$T$970,0),3):OFFSET($T$2,MATCH($T1008+1,$T$259:$T$970,0)-1,3))</f>
        <v>0.260544031740296</v>
      </c>
      <c r="X1008" s="47" t="n">
        <f aca="true">CORREL(OFFSET($A$2,MATCH($A1008,$A$259:$A$970,0),2):OFFSET($A$2,MATCH($A1008+1,$A$259:$A$970,0)-1,2),OFFSET($T$2,MATCH($T1008,$T$259:$T$970,0),1):OFFSET($T$2,MATCH($T1008+1,$T$259:$T$970,0)-1,1))</f>
        <v>0.540058514129242</v>
      </c>
      <c r="Y1008" s="0" t="n">
        <f aca="false">A1008</f>
        <v>37</v>
      </c>
      <c r="Z1008" s="103" t="n">
        <f aca="false">IF(Z$1="P",MAX(0,Z$2-$C1008),IF(Z$1="C",MAX(0,$C1008-Z$2)))</f>
        <v>0</v>
      </c>
      <c r="AA1008" s="103" t="n">
        <f aca="false">IF(AA$1="P",MAX(0,AA$2-$C1008),IF(AA$1="C",MAX(0,$C1008-AA$2)))</f>
        <v>0</v>
      </c>
      <c r="AB1008" s="103" t="n">
        <f aca="false">IF(AB$1="P",MAX(0,AB$2-$C1008),IF(AB$1="C",MAX(0,$C1008-AB$2)))</f>
        <v>0</v>
      </c>
      <c r="AC1008" s="103" t="n">
        <f aca="false">IF(AC$1="P",MAX(0,AC$2-$C1008),IF(AC$1="C",MAX(0,$C1008-AC$2)))</f>
        <v>0</v>
      </c>
      <c r="AD1008" s="103" t="n">
        <f aca="false">IF(AD$1="P",MAX(0,AD$2-$C1008),IF(AD$1="C",MAX(0,$C1008-AD$2)))</f>
        <v>0</v>
      </c>
      <c r="AE1008" s="103" t="n">
        <f aca="false">IF(AE$1="P",MAX(0,AE$2-$C1008),IF(AE$1="C",MAX(0,$C1008-AE$2)))</f>
        <v>0</v>
      </c>
      <c r="AF1008" s="103" t="n">
        <f aca="false">IF(AF$1="P",MAX(0,AF$2-$C1008),IF(AF$1="C",MAX(0,$C1008-AF$2)))</f>
        <v>40.8225</v>
      </c>
      <c r="AG1008" s="103" t="n">
        <f aca="false">IF(AG$1="P",MAX(0,AG$2-$C1008),IF(AG$1="C",MAX(0,$C1008-AG$2)))</f>
        <v>35.8225</v>
      </c>
      <c r="AH1008" s="103" t="n">
        <f aca="false">IF(AH$1="P",MAX(0,AH$2-$C1008),IF(AH$1="C",MAX(0,$C1008-AH$2)))</f>
        <v>30.8225</v>
      </c>
      <c r="AI1008" s="103" t="n">
        <f aca="false">IF(AI$1="P",MAX(0,AI$2-$C1008),IF(AI$1="C",MAX(0,$C1008-AI$2)))</f>
        <v>25.8225</v>
      </c>
      <c r="AJ1008" s="103" t="n">
        <f aca="false">IF(AJ$1="P",MAX(0,AJ$2-$C1008),IF(AJ$1="C",MAX(0,$C1008-AJ$2)))</f>
        <v>20.8225</v>
      </c>
      <c r="AK1008" s="103" t="n">
        <f aca="false">IF(AK$1="P",MAX(0,AK$2-$C1008),IF(AK$1="C",MAX(0,$C1008-AK$2)))</f>
        <v>10.8225</v>
      </c>
    </row>
    <row r="1009" customFormat="false" ht="12.75" hidden="false" customHeight="false" outlineLevel="0" collapsed="false">
      <c r="A1009" s="0" t="n">
        <v>38</v>
      </c>
      <c r="B1009" s="15"/>
      <c r="C1009" s="15" t="n">
        <f aca="false">SUMIF($A$3:$A$970,$A1009,$C$3:$C$970)/COUNTIF($A$3:$A$970,$A1009)</f>
        <v>43.149</v>
      </c>
      <c r="D1009" s="47" t="n">
        <f aca="true">STDEV(OFFSET($A$2,MATCH($A1009,$A$3:$A$970,0),3):OFFSET($A$2,MATCH($A1009+1,$A$3:$A$970,0)-1,3))*SQRT(trade_day)</f>
        <v>2.00389266943039</v>
      </c>
      <c r="E1009" s="47" t="n">
        <f aca="false">SUMIF($A$3:$A$970,$A1009,$E$3:$E$970)/COUNTIF($A$3:$A$970,$A1009)</f>
        <v>2.20645918422364</v>
      </c>
      <c r="F1009" s="0" t="n">
        <v>38</v>
      </c>
      <c r="G1009" s="109" t="n">
        <f aca="false">SUMIF($A$3:$A$970,$F1009,G$3:G$970)/COUNTIF($A$3:$A$970,$F1009)</f>
        <v>0</v>
      </c>
      <c r="H1009" s="109" t="n">
        <f aca="false">SUMIF($A$3:$A$970,$F1009,H$3:H$970)/COUNTIF($A$3:$A$970,$F1009)</f>
        <v>0</v>
      </c>
      <c r="I1009" s="109" t="n">
        <f aca="false">SUMIF($A$3:$A$970,$F1009,I$3:I$970)/COUNTIF($A$3:$A$970,$F1009)</f>
        <v>0</v>
      </c>
      <c r="J1009" s="109" t="n">
        <f aca="false">SUMIF($A$3:$A$970,$F1009,J$3:J$970)/COUNTIF($A$3:$A$970,$F1009)</f>
        <v>0.0760000000000002</v>
      </c>
      <c r="K1009" s="109" t="n">
        <f aca="false">SUMIF($A$3:$A$970,$F1009,K$3:K$970)/COUNTIF($A$3:$A$970,$F1009)</f>
        <v>1.193</v>
      </c>
      <c r="L1009" s="109" t="n">
        <f aca="false">SUMIF($A$3:$A$970,$F1009,L$3:L$970)/COUNTIF($A$3:$A$970,$F1009)</f>
        <v>7.4115</v>
      </c>
      <c r="M1009" s="109" t="n">
        <f aca="false">SUMIF($A$3:$A$970,$F1009,M$3:M$970)/COUNTIF($A$3:$A$970,$F1009)</f>
        <v>23.149</v>
      </c>
      <c r="N1009" s="109" t="n">
        <f aca="false">SUMIF($A$3:$A$970,$F1009,N$3:N$970)/COUNTIF($A$3:$A$970,$F1009)</f>
        <v>18.149</v>
      </c>
      <c r="O1009" s="109" t="n">
        <f aca="false">SUMIF($A$3:$A$970,$F1009,O$3:O$970)/COUNTIF($A$3:$A$970,$F1009)</f>
        <v>13.149</v>
      </c>
      <c r="P1009" s="109" t="n">
        <f aca="false">SUMIF($A$3:$A$970,$F1009,P$3:P$970)/COUNTIF($A$3:$A$970,$F1009)</f>
        <v>8.225</v>
      </c>
      <c r="Q1009" s="109" t="n">
        <f aca="false">SUMIF($A$3:$A$970,$F1009,Q$3:Q$970)/COUNTIF($A$3:$A$970,$F1009)</f>
        <v>4.342</v>
      </c>
      <c r="R1009" s="109" t="n">
        <f aca="false">SUMIF($A$3:$A$970,$F1009,R$3:R$970)/COUNTIF($A$3:$A$970,$F1009)</f>
        <v>0.5605</v>
      </c>
      <c r="S1009" s="109" t="n">
        <f aca="false">SUMIF($A$3:$A$970,$F1009,S$3:S$970)/COUNTIF($A$3:$A$970,$F1009)</f>
        <v>0</v>
      </c>
      <c r="T1009" s="0" t="n">
        <v>38</v>
      </c>
      <c r="V1009" s="15" t="n">
        <f aca="false">SUMIF($T$3:$T$970,$T1009,$V$3:$V$970)/COUNTIF($T$3:$T$970,$T1009)</f>
        <v>7.75575373766191</v>
      </c>
      <c r="W1009" s="47" t="n">
        <f aca="true">CORREL(OFFSET($A$2,MATCH($A1009,$A$259:$A$970,0),4):OFFSET($A$2,MATCH($A1009+1,$A$259:$A$970,0)-1,4),OFFSET($T$2,MATCH($T1009,$T$259:$T$970,0),3):OFFSET($T$2,MATCH($T1009+1,$T$259:$T$970,0)-1,3))</f>
        <v>0.148466059572165</v>
      </c>
      <c r="X1009" s="47" t="n">
        <f aca="true">CORREL(OFFSET($A$2,MATCH($A1009,$A$259:$A$970,0),2):OFFSET($A$2,MATCH($A1009+1,$A$259:$A$970,0)-1,2),OFFSET($T$2,MATCH($T1009,$T$259:$T$970,0),1):OFFSET($T$2,MATCH($T1009+1,$T$259:$T$970,0)-1,1))</f>
        <v>0.16924744752152</v>
      </c>
      <c r="Y1009" s="0" t="n">
        <f aca="false">A1009</f>
        <v>38</v>
      </c>
      <c r="Z1009" s="103" t="n">
        <f aca="false">IF(Z$1="P",MAX(0,Z$2-$C1009),IF(Z$1="C",MAX(0,$C1009-Z$2)))</f>
        <v>0</v>
      </c>
      <c r="AA1009" s="103" t="n">
        <f aca="false">IF(AA$1="P",MAX(0,AA$2-$C1009),IF(AA$1="C",MAX(0,$C1009-AA$2)))</f>
        <v>0</v>
      </c>
      <c r="AB1009" s="103" t="n">
        <f aca="false">IF(AB$1="P",MAX(0,AB$2-$C1009),IF(AB$1="C",MAX(0,$C1009-AB$2)))</f>
        <v>0</v>
      </c>
      <c r="AC1009" s="103" t="n">
        <f aca="false">IF(AC$1="P",MAX(0,AC$2-$C1009),IF(AC$1="C",MAX(0,$C1009-AC$2)))</f>
        <v>0</v>
      </c>
      <c r="AD1009" s="103" t="n">
        <f aca="false">IF(AD$1="P",MAX(0,AD$2-$C1009),IF(AD$1="C",MAX(0,$C1009-AD$2)))</f>
        <v>0</v>
      </c>
      <c r="AE1009" s="103" t="n">
        <f aca="false">IF(AE$1="P",MAX(0,AE$2-$C1009),IF(AE$1="C",MAX(0,$C1009-AE$2)))</f>
        <v>6.851</v>
      </c>
      <c r="AF1009" s="103" t="n">
        <f aca="false">IF(AF$1="P",MAX(0,AF$2-$C1009),IF(AF$1="C",MAX(0,$C1009-AF$2)))</f>
        <v>23.149</v>
      </c>
      <c r="AG1009" s="103" t="n">
        <f aca="false">IF(AG$1="P",MAX(0,AG$2-$C1009),IF(AG$1="C",MAX(0,$C1009-AG$2)))</f>
        <v>18.149</v>
      </c>
      <c r="AH1009" s="103" t="n">
        <f aca="false">IF(AH$1="P",MAX(0,AH$2-$C1009),IF(AH$1="C",MAX(0,$C1009-AH$2)))</f>
        <v>13.149</v>
      </c>
      <c r="AI1009" s="103" t="n">
        <f aca="false">IF(AI$1="P",MAX(0,AI$2-$C1009),IF(AI$1="C",MAX(0,$C1009-AI$2)))</f>
        <v>8.149</v>
      </c>
      <c r="AJ1009" s="103" t="n">
        <f aca="false">IF(AJ$1="P",MAX(0,AJ$2-$C1009),IF(AJ$1="C",MAX(0,$C1009-AJ$2)))</f>
        <v>3.149</v>
      </c>
      <c r="AK1009" s="103" t="n">
        <f aca="false">IF(AK$1="P",MAX(0,AK$2-$C1009),IF(AK$1="C",MAX(0,$C1009-AK$2)))</f>
        <v>0</v>
      </c>
    </row>
    <row r="1010" customFormat="false" ht="12.75" hidden="false" customHeight="false" outlineLevel="0" collapsed="false">
      <c r="A1010" s="0" t="n">
        <v>39</v>
      </c>
      <c r="B1010" s="15"/>
      <c r="C1010" s="15" t="n">
        <f aca="false">SUMIF($A$3:$A$970,$A1010,$C$3:$C$970)/COUNTIF($A$3:$A$970,$A1010)</f>
        <v>44.5709090909091</v>
      </c>
      <c r="D1010" s="47" t="n">
        <f aca="true">STDEV(OFFSET($A$2,MATCH($A1010,$A$3:$A$970,0),3):OFFSET($A$2,MATCH($A1010+1,$A$3:$A$970,0)-1,3))*SQRT(trade_day)</f>
        <v>1.34975798510739</v>
      </c>
      <c r="E1010" s="47" t="n">
        <f aca="false">SUMIF($A$3:$A$970,$A1010,$E$3:$E$970)/COUNTIF($A$3:$A$970,$A1010)</f>
        <v>1.3161772372952</v>
      </c>
      <c r="F1010" s="0" t="n">
        <v>39</v>
      </c>
      <c r="G1010" s="110" t="n">
        <f aca="false">SUMIF($A$3:$A$970,$F1010,G$3:G$970)/COUNTIF($A$3:$A$970,$F1010)</f>
        <v>0</v>
      </c>
      <c r="H1010" s="110" t="n">
        <f aca="false">SUMIF($A$3:$A$970,$F1010,H$3:H$970)/COUNTIF($A$3:$A$970,$F1010)</f>
        <v>0</v>
      </c>
      <c r="I1010" s="110" t="n">
        <f aca="false">SUMIF($A$3:$A$970,$F1010,I$3:I$970)/COUNTIF($A$3:$A$970,$F1010)</f>
        <v>0</v>
      </c>
      <c r="J1010" s="110" t="n">
        <f aca="false">SUMIF($A$3:$A$970,$F1010,J$3:J$970)/COUNTIF($A$3:$A$970,$F1010)</f>
        <v>0.0259090909090909</v>
      </c>
      <c r="K1010" s="110" t="n">
        <f aca="false">SUMIF($A$3:$A$970,$F1010,K$3:K$970)/COUNTIF($A$3:$A$970,$F1010)</f>
        <v>0.591818181818182</v>
      </c>
      <c r="L1010" s="110" t="n">
        <f aca="false">SUMIF($A$3:$A$970,$F1010,L$3:L$970)/COUNTIF($A$3:$A$970,$F1010)</f>
        <v>5.94272727272727</v>
      </c>
      <c r="M1010" s="110" t="n">
        <f aca="false">SUMIF($A$3:$A$970,$F1010,M$3:M$970)/COUNTIF($A$3:$A$970,$F1010)</f>
        <v>24.5709090909091</v>
      </c>
      <c r="N1010" s="110" t="n">
        <f aca="false">SUMIF($A$3:$A$970,$F1010,N$3:N$970)/COUNTIF($A$3:$A$970,$F1010)</f>
        <v>19.5709090909091</v>
      </c>
      <c r="O1010" s="110" t="n">
        <f aca="false">SUMIF($A$3:$A$970,$F1010,O$3:O$970)/COUNTIF($A$3:$A$970,$F1010)</f>
        <v>14.5709090909091</v>
      </c>
      <c r="P1010" s="110" t="n">
        <f aca="false">SUMIF($A$3:$A$970,$F1010,P$3:P$970)/COUNTIF($A$3:$A$970,$F1010)</f>
        <v>9.59681818181818</v>
      </c>
      <c r="Q1010" s="110" t="n">
        <f aca="false">SUMIF($A$3:$A$970,$F1010,Q$3:Q$970)/COUNTIF($A$3:$A$970,$F1010)</f>
        <v>5.16272727272727</v>
      </c>
      <c r="R1010" s="110" t="n">
        <f aca="false">SUMIF($A$3:$A$970,$F1010,R$3:R$970)/COUNTIF($A$3:$A$970,$F1010)</f>
        <v>0.513636363636364</v>
      </c>
      <c r="S1010" s="110" t="n">
        <f aca="false">SUMIF($A$3:$A$970,$F1010,S$3:S$970)/COUNTIF($A$3:$A$970,$F1010)</f>
        <v>0</v>
      </c>
      <c r="T1010" s="0" t="n">
        <v>39</v>
      </c>
      <c r="V1010" s="15" t="n">
        <f aca="false">SUMIF($T$3:$T$970,$T1010,$V$3:$V$970)/COUNTIF($T$3:$T$970,$T1010)</f>
        <v>8.62731173342704</v>
      </c>
      <c r="W1010" s="47" t="n">
        <f aca="true">CORREL(OFFSET($A$2,MATCH($A1010,$A$259:$A$970,0),4):OFFSET($A$2,MATCH($A1010+1,$A$259:$A$970,0)-1,4),OFFSET($T$2,MATCH($T1010,$T$259:$T$970,0),3):OFFSET($T$2,MATCH($T1010+1,$T$259:$T$970,0)-1,3))</f>
        <v>-0.380304689031336</v>
      </c>
      <c r="X1010" s="47" t="n">
        <f aca="true">CORREL(OFFSET($A$2,MATCH($A1010,$A$259:$A$970,0),2):OFFSET($A$2,MATCH($A1010+1,$A$259:$A$970,0)-1,2),OFFSET($T$2,MATCH($T1010,$T$259:$T$970,0),1):OFFSET($T$2,MATCH($T1010+1,$T$259:$T$970,0)-1,1))</f>
        <v>0.792728527909227</v>
      </c>
      <c r="Y1010" s="0" t="n">
        <f aca="false">A1010</f>
        <v>39</v>
      </c>
      <c r="Z1010" s="103" t="n">
        <f aca="false">IF(Z$1="P",MAX(0,Z$2-$C1010),IF(Z$1="C",MAX(0,$C1010-Z$2)))</f>
        <v>0</v>
      </c>
      <c r="AA1010" s="103" t="n">
        <f aca="false">IF(AA$1="P",MAX(0,AA$2-$C1010),IF(AA$1="C",MAX(0,$C1010-AA$2)))</f>
        <v>0</v>
      </c>
      <c r="AB1010" s="103" t="n">
        <f aca="false">IF(AB$1="P",MAX(0,AB$2-$C1010),IF(AB$1="C",MAX(0,$C1010-AB$2)))</f>
        <v>0</v>
      </c>
      <c r="AC1010" s="103" t="n">
        <f aca="false">IF(AC$1="P",MAX(0,AC$2-$C1010),IF(AC$1="C",MAX(0,$C1010-AC$2)))</f>
        <v>0</v>
      </c>
      <c r="AD1010" s="103" t="n">
        <f aca="false">IF(AD$1="P",MAX(0,AD$2-$C1010),IF(AD$1="C",MAX(0,$C1010-AD$2)))</f>
        <v>0</v>
      </c>
      <c r="AE1010" s="103" t="n">
        <f aca="false">IF(AE$1="P",MAX(0,AE$2-$C1010),IF(AE$1="C",MAX(0,$C1010-AE$2)))</f>
        <v>5.42909090909091</v>
      </c>
      <c r="AF1010" s="103" t="n">
        <f aca="false">IF(AF$1="P",MAX(0,AF$2-$C1010),IF(AF$1="C",MAX(0,$C1010-AF$2)))</f>
        <v>24.5709090909091</v>
      </c>
      <c r="AG1010" s="103" t="n">
        <f aca="false">IF(AG$1="P",MAX(0,AG$2-$C1010),IF(AG$1="C",MAX(0,$C1010-AG$2)))</f>
        <v>19.5709090909091</v>
      </c>
      <c r="AH1010" s="103" t="n">
        <f aca="false">IF(AH$1="P",MAX(0,AH$2-$C1010),IF(AH$1="C",MAX(0,$C1010-AH$2)))</f>
        <v>14.5709090909091</v>
      </c>
      <c r="AI1010" s="103" t="n">
        <f aca="false">IF(AI$1="P",MAX(0,AI$2-$C1010),IF(AI$1="C",MAX(0,$C1010-AI$2)))</f>
        <v>9.57090909090909</v>
      </c>
      <c r="AJ1010" s="103" t="n">
        <f aca="false">IF(AJ$1="P",MAX(0,AJ$2-$C1010),IF(AJ$1="C",MAX(0,$C1010-AJ$2)))</f>
        <v>4.57090909090909</v>
      </c>
      <c r="AK1010" s="103" t="n">
        <f aca="false">IF(AK$1="P",MAX(0,AK$2-$C1010),IF(AK$1="C",MAX(0,$C1010-AK$2)))</f>
        <v>0</v>
      </c>
    </row>
    <row r="1011" customFormat="false" ht="12.75" hidden="false" customHeight="false" outlineLevel="0" collapsed="false">
      <c r="A1011" s="0" t="n">
        <v>40</v>
      </c>
      <c r="B1011" s="15"/>
      <c r="C1011" s="15" t="n">
        <f aca="false">SUMIF($A$3:$A$970,$A1011,$C$3:$C$970)/COUNTIF($A$3:$A$970,$A1011)</f>
        <v>55.0014285714286</v>
      </c>
      <c r="D1011" s="47" t="n">
        <f aca="true">STDEV(OFFSET($A$2,MATCH($A1011,$A$3:$A$970,0),3):OFFSET($A$2,MATCH($A1011+1,$A$3:$A$970,0)-1,3))*SQRT(trade_day)</f>
        <v>2.12647074682529</v>
      </c>
      <c r="E1011" s="47" t="n">
        <f aca="false">SUMIF($A$3:$A$970,$A1011,$E$3:$E$970)/COUNTIF($A$3:$A$970,$A1011)</f>
        <v>1.71968658924052</v>
      </c>
      <c r="F1011" s="0" t="n">
        <v>40</v>
      </c>
      <c r="G1011" s="110" t="n">
        <f aca="false">SUMIF($A$3:$A$970,$F1011,G$3:G$970)/COUNTIF($A$3:$A$970,$F1011)</f>
        <v>0</v>
      </c>
      <c r="H1011" s="110" t="n">
        <f aca="false">SUMIF($A$3:$A$970,$F1011,H$3:H$970)/COUNTIF($A$3:$A$970,$F1011)</f>
        <v>0</v>
      </c>
      <c r="I1011" s="110" t="n">
        <f aca="false">SUMIF($A$3:$A$970,$F1011,I$3:I$970)/COUNTIF($A$3:$A$970,$F1011)</f>
        <v>0</v>
      </c>
      <c r="J1011" s="110" t="n">
        <f aca="false">SUMIF($A$3:$A$970,$F1011,J$3:J$970)/COUNTIF($A$3:$A$970,$F1011)</f>
        <v>0</v>
      </c>
      <c r="K1011" s="110" t="n">
        <f aca="false">SUMIF($A$3:$A$970,$F1011,K$3:K$970)/COUNTIF($A$3:$A$970,$F1011)</f>
        <v>0</v>
      </c>
      <c r="L1011" s="110" t="n">
        <f aca="false">SUMIF($A$3:$A$970,$F1011,L$3:L$970)/COUNTIF($A$3:$A$970,$F1011)</f>
        <v>0.726666666666667</v>
      </c>
      <c r="M1011" s="110" t="n">
        <f aca="false">SUMIF($A$3:$A$970,$F1011,M$3:M$970)/COUNTIF($A$3:$A$970,$F1011)</f>
        <v>35.0014285714286</v>
      </c>
      <c r="N1011" s="110" t="n">
        <f aca="false">SUMIF($A$3:$A$970,$F1011,N$3:N$970)/COUNTIF($A$3:$A$970,$F1011)</f>
        <v>30.0014285714286</v>
      </c>
      <c r="O1011" s="110" t="n">
        <f aca="false">SUMIF($A$3:$A$970,$F1011,O$3:O$970)/COUNTIF($A$3:$A$970,$F1011)</f>
        <v>25.0014285714286</v>
      </c>
      <c r="P1011" s="110" t="n">
        <f aca="false">SUMIF($A$3:$A$970,$F1011,P$3:P$970)/COUNTIF($A$3:$A$970,$F1011)</f>
        <v>20.0014285714286</v>
      </c>
      <c r="Q1011" s="110" t="n">
        <f aca="false">SUMIF($A$3:$A$970,$F1011,Q$3:Q$970)/COUNTIF($A$3:$A$970,$F1011)</f>
        <v>15.0014285714286</v>
      </c>
      <c r="R1011" s="110" t="n">
        <f aca="false">SUMIF($A$3:$A$970,$F1011,R$3:R$970)/COUNTIF($A$3:$A$970,$F1011)</f>
        <v>5.72809523809524</v>
      </c>
      <c r="S1011" s="110" t="n">
        <f aca="false">SUMIF($A$3:$A$970,$F1011,S$3:S$970)/COUNTIF($A$3:$A$970,$F1011)</f>
        <v>0</v>
      </c>
      <c r="T1011" s="0" t="n">
        <v>40</v>
      </c>
      <c r="V1011" s="15" t="n">
        <f aca="false">SUMIF($T$3:$T$970,$T1011,$V$3:$V$970)/COUNTIF($T$3:$T$970,$T1011)</f>
        <v>10.5465552037608</v>
      </c>
      <c r="W1011" s="47" t="n">
        <f aca="true">CORREL(OFFSET($A$2,MATCH($A1011,$A$259:$A$970,0),4):OFFSET($A$2,MATCH($A1011+1,$A$259:$A$970,0)-1,4),OFFSET($T$2,MATCH($T1011,$T$259:$T$970,0),3):OFFSET($T$2,MATCH($T1011+1,$T$259:$T$970,0)-1,3))</f>
        <v>-0.589776139599954</v>
      </c>
      <c r="X1011" s="47" t="n">
        <f aca="true">CORREL(OFFSET($A$2,MATCH($A1011,$A$259:$A$970,0),2):OFFSET($A$2,MATCH($A1011+1,$A$259:$A$970,0)-1,2),OFFSET($T$2,MATCH($T1011,$T$259:$T$970,0),1):OFFSET($T$2,MATCH($T1011+1,$T$259:$T$970,0)-1,1))</f>
        <v>0.573654770268827</v>
      </c>
      <c r="Y1011" s="0" t="n">
        <f aca="false">A1011</f>
        <v>40</v>
      </c>
      <c r="Z1011" s="103" t="n">
        <f aca="false">IF(Z$1="P",MAX(0,Z$2-$C1011),IF(Z$1="C",MAX(0,$C1011-Z$2)))</f>
        <v>0</v>
      </c>
      <c r="AA1011" s="103" t="n">
        <f aca="false">IF(AA$1="P",MAX(0,AA$2-$C1011),IF(AA$1="C",MAX(0,$C1011-AA$2)))</f>
        <v>0</v>
      </c>
      <c r="AB1011" s="103" t="n">
        <f aca="false">IF(AB$1="P",MAX(0,AB$2-$C1011),IF(AB$1="C",MAX(0,$C1011-AB$2)))</f>
        <v>0</v>
      </c>
      <c r="AC1011" s="103" t="n">
        <f aca="false">IF(AC$1="P",MAX(0,AC$2-$C1011),IF(AC$1="C",MAX(0,$C1011-AC$2)))</f>
        <v>0</v>
      </c>
      <c r="AD1011" s="103" t="n">
        <f aca="false">IF(AD$1="P",MAX(0,AD$2-$C1011),IF(AD$1="C",MAX(0,$C1011-AD$2)))</f>
        <v>0</v>
      </c>
      <c r="AE1011" s="103" t="n">
        <f aca="false">IF(AE$1="P",MAX(0,AE$2-$C1011),IF(AE$1="C",MAX(0,$C1011-AE$2)))</f>
        <v>0</v>
      </c>
      <c r="AF1011" s="103" t="n">
        <f aca="false">IF(AF$1="P",MAX(0,AF$2-$C1011),IF(AF$1="C",MAX(0,$C1011-AF$2)))</f>
        <v>35.0014285714286</v>
      </c>
      <c r="AG1011" s="103" t="n">
        <f aca="false">IF(AG$1="P",MAX(0,AG$2-$C1011),IF(AG$1="C",MAX(0,$C1011-AG$2)))</f>
        <v>30.0014285714286</v>
      </c>
      <c r="AH1011" s="103" t="n">
        <f aca="false">IF(AH$1="P",MAX(0,AH$2-$C1011),IF(AH$1="C",MAX(0,$C1011-AH$2)))</f>
        <v>25.0014285714286</v>
      </c>
      <c r="AI1011" s="103" t="n">
        <f aca="false">IF(AI$1="P",MAX(0,AI$2-$C1011),IF(AI$1="C",MAX(0,$C1011-AI$2)))</f>
        <v>20.0014285714286</v>
      </c>
      <c r="AJ1011" s="103" t="n">
        <f aca="false">IF(AJ$1="P",MAX(0,AJ$2-$C1011),IF(AJ$1="C",MAX(0,$C1011-AJ$2)))</f>
        <v>15.0014285714286</v>
      </c>
      <c r="AK1011" s="103" t="n">
        <f aca="false">IF(AK$1="P",MAX(0,AK$2-$C1011),IF(AK$1="C",MAX(0,$C1011-AK$2)))</f>
        <v>5.00142857142857</v>
      </c>
    </row>
    <row r="1012" customFormat="false" ht="12.75" hidden="false" customHeight="false" outlineLevel="0" collapsed="false">
      <c r="A1012" s="0" t="n">
        <v>41</v>
      </c>
      <c r="B1012" s="15"/>
      <c r="C1012" s="15" t="n">
        <f aca="false">SUMIF($A$3:$A$970,$A1012,$C$3:$C$970)/COUNTIF($A$3:$A$970,$A1012)</f>
        <v>39.4421739130435</v>
      </c>
      <c r="D1012" s="47" t="n">
        <f aca="true">STDEV(OFFSET($A$2,MATCH($A1012,$A$3:$A$970,0),3):OFFSET($A$2,MATCH($A1012+1,$A$3:$A$970,0)-1,3))*SQRT(trade_day)</f>
        <v>2.66900749233136</v>
      </c>
      <c r="E1012" s="47" t="n">
        <f aca="false">SUMIF($A$3:$A$970,$A1012,$E$3:$E$970)/COUNTIF($A$3:$A$970,$A1012)</f>
        <v>2.65449855763381</v>
      </c>
      <c r="F1012" s="0" t="n">
        <v>41</v>
      </c>
      <c r="G1012" s="110" t="n">
        <f aca="false">SUMIF($A$3:$A$970,$F1012,G$3:G$970)/COUNTIF($A$3:$A$970,$F1012)</f>
        <v>0</v>
      </c>
      <c r="H1012" s="110" t="n">
        <f aca="false">SUMIF($A$3:$A$970,$F1012,H$3:H$970)/COUNTIF($A$3:$A$970,$F1012)</f>
        <v>0</v>
      </c>
      <c r="I1012" s="110" t="n">
        <f aca="false">SUMIF($A$3:$A$970,$F1012,I$3:I$970)/COUNTIF($A$3:$A$970,$F1012)</f>
        <v>0.566521739130435</v>
      </c>
      <c r="J1012" s="110" t="n">
        <f aca="false">SUMIF($A$3:$A$970,$F1012,J$3:J$970)/COUNTIF($A$3:$A$970,$F1012)</f>
        <v>1.80608695652174</v>
      </c>
      <c r="K1012" s="110" t="n">
        <f aca="false">SUMIF($A$3:$A$970,$F1012,K$3:K$970)/COUNTIF($A$3:$A$970,$F1012)</f>
        <v>3.96739130434783</v>
      </c>
      <c r="L1012" s="110" t="n">
        <f aca="false">SUMIF($A$3:$A$970,$F1012,L$3:L$970)/COUNTIF($A$3:$A$970,$F1012)</f>
        <v>10.9560869565217</v>
      </c>
      <c r="M1012" s="110" t="n">
        <f aca="false">SUMIF($A$3:$A$970,$F1012,M$3:M$970)/COUNTIF($A$3:$A$970,$F1012)</f>
        <v>19.4421739130435</v>
      </c>
      <c r="N1012" s="110" t="n">
        <f aca="false">SUMIF($A$3:$A$970,$F1012,N$3:N$970)/COUNTIF($A$3:$A$970,$F1012)</f>
        <v>14.4421739130435</v>
      </c>
      <c r="O1012" s="110" t="n">
        <f aca="false">SUMIF($A$3:$A$970,$F1012,O$3:O$970)/COUNTIF($A$3:$A$970,$F1012)</f>
        <v>10.0086956521739</v>
      </c>
      <c r="P1012" s="110" t="n">
        <f aca="false">SUMIF($A$3:$A$970,$F1012,P$3:P$970)/COUNTIF($A$3:$A$970,$F1012)</f>
        <v>6.24826086956522</v>
      </c>
      <c r="Q1012" s="110" t="n">
        <f aca="false">SUMIF($A$3:$A$970,$F1012,Q$3:Q$970)/COUNTIF($A$3:$A$970,$F1012)</f>
        <v>3.4095652173913</v>
      </c>
      <c r="R1012" s="110" t="n">
        <f aca="false">SUMIF($A$3:$A$970,$F1012,R$3:R$970)/COUNTIF($A$3:$A$970,$F1012)</f>
        <v>0.398260869565217</v>
      </c>
      <c r="S1012" s="110" t="n">
        <f aca="false">SUMIF($A$3:$A$970,$F1012,S$3:S$970)/COUNTIF($A$3:$A$970,$F1012)</f>
        <v>0</v>
      </c>
      <c r="T1012" s="0" t="n">
        <v>41</v>
      </c>
      <c r="V1012" s="15" t="n">
        <f aca="false">SUMIF($T$3:$T$970,$T1012,$V$3:$V$970)/COUNTIF($T$3:$T$970,$T1012)</f>
        <v>9.29470859258804</v>
      </c>
      <c r="W1012" s="47" t="n">
        <f aca="true">CORREL(OFFSET($A$2,MATCH($A1012,$A$259:$A$970,0),4):OFFSET($A$2,MATCH($A1012+1,$A$259:$A$970,0)-1,4),OFFSET($T$2,MATCH($T1012,$T$259:$T$970,0),3):OFFSET($T$2,MATCH($T1012+1,$T$259:$T$970,0)-1,3))</f>
        <v>0.836548647673757</v>
      </c>
      <c r="X1012" s="47" t="n">
        <f aca="true">CORREL(OFFSET($A$2,MATCH($A1012,$A$259:$A$970,0),2):OFFSET($A$2,MATCH($A1012+1,$A$259:$A$970,0)-1,2),OFFSET($T$2,MATCH($T1012,$T$259:$T$970,0),1):OFFSET($T$2,MATCH($T1012+1,$T$259:$T$970,0)-1,1))</f>
        <v>0.0732921874686272</v>
      </c>
      <c r="Y1012" s="0" t="n">
        <f aca="false">A1012</f>
        <v>41</v>
      </c>
      <c r="Z1012" s="103" t="n">
        <f aca="false">IF(Z$1="P",MAX(0,Z$2-$C1012),IF(Z$1="C",MAX(0,$C1012-Z$2)))</f>
        <v>0</v>
      </c>
      <c r="AA1012" s="103" t="n">
        <f aca="false">IF(AA$1="P",MAX(0,AA$2-$C1012),IF(AA$1="C",MAX(0,$C1012-AA$2)))</f>
        <v>0</v>
      </c>
      <c r="AB1012" s="103" t="n">
        <f aca="false">IF(AB$1="P",MAX(0,AB$2-$C1012),IF(AB$1="C",MAX(0,$C1012-AB$2)))</f>
        <v>0</v>
      </c>
      <c r="AC1012" s="103" t="n">
        <f aca="false">IF(AC$1="P",MAX(0,AC$2-$C1012),IF(AC$1="C",MAX(0,$C1012-AC$2)))</f>
        <v>0</v>
      </c>
      <c r="AD1012" s="103" t="n">
        <f aca="false">IF(AD$1="P",MAX(0,AD$2-$C1012),IF(AD$1="C",MAX(0,$C1012-AD$2)))</f>
        <v>0.557826086956524</v>
      </c>
      <c r="AE1012" s="103" t="n">
        <f aca="false">IF(AE$1="P",MAX(0,AE$2-$C1012),IF(AE$1="C",MAX(0,$C1012-AE$2)))</f>
        <v>10.5578260869565</v>
      </c>
      <c r="AF1012" s="103" t="n">
        <f aca="false">IF(AF$1="P",MAX(0,AF$2-$C1012),IF(AF$1="C",MAX(0,$C1012-AF$2)))</f>
        <v>19.4421739130435</v>
      </c>
      <c r="AG1012" s="103" t="n">
        <f aca="false">IF(AG$1="P",MAX(0,AG$2-$C1012),IF(AG$1="C",MAX(0,$C1012-AG$2)))</f>
        <v>14.4421739130435</v>
      </c>
      <c r="AH1012" s="103" t="n">
        <f aca="false">IF(AH$1="P",MAX(0,AH$2-$C1012),IF(AH$1="C",MAX(0,$C1012-AH$2)))</f>
        <v>9.44217391304348</v>
      </c>
      <c r="AI1012" s="103" t="n">
        <f aca="false">IF(AI$1="P",MAX(0,AI$2-$C1012),IF(AI$1="C",MAX(0,$C1012-AI$2)))</f>
        <v>4.44217391304348</v>
      </c>
      <c r="AJ1012" s="103" t="n">
        <f aca="false">IF(AJ$1="P",MAX(0,AJ$2-$C1012),IF(AJ$1="C",MAX(0,$C1012-AJ$2)))</f>
        <v>0</v>
      </c>
      <c r="AK1012" s="103" t="n">
        <f aca="false">IF(AK$1="P",MAX(0,AK$2-$C1012),IF(AK$1="C",MAX(0,$C1012-AK$2)))</f>
        <v>0</v>
      </c>
    </row>
    <row r="1013" customFormat="false" ht="12.75" hidden="false" customHeight="false" outlineLevel="0" collapsed="false">
      <c r="A1013" s="0" t="n">
        <v>42</v>
      </c>
      <c r="B1013" s="15"/>
      <c r="C1013" s="15" t="n">
        <f aca="false">SUMIF($A$3:$A$970,$A1013,$C$3:$C$970)/COUNTIF($A$3:$A$970,$A1013)</f>
        <v>40.6461904761905</v>
      </c>
      <c r="D1013" s="47" t="n">
        <f aca="true">STDEV(OFFSET($A$2,MATCH($A1013,$A$3:$A$970,0),3):OFFSET($A$2,MATCH($A1013+1,$A$3:$A$970,0)-1,3))*SQRT(trade_day)</f>
        <v>1.88925879066461</v>
      </c>
      <c r="E1013" s="47" t="n">
        <f aca="false">SUMIF($A$3:$A$970,$A1013,$E$3:$E$970)/COUNTIF($A$3:$A$970,$A1013)</f>
        <v>2.07888720691275</v>
      </c>
      <c r="F1013" s="0" t="n">
        <v>42</v>
      </c>
      <c r="G1013" s="110" t="n">
        <f aca="false">SUMIF($A$3:$A$970,$F1013,G$3:G$970)/COUNTIF($A$3:$A$970,$F1013)</f>
        <v>0</v>
      </c>
      <c r="H1013" s="110" t="n">
        <f aca="false">SUMIF($A$3:$A$970,$F1013,H$3:H$970)/COUNTIF($A$3:$A$970,$F1013)</f>
        <v>0</v>
      </c>
      <c r="I1013" s="110" t="n">
        <f aca="false">SUMIF($A$3:$A$970,$F1013,I$3:I$970)/COUNTIF($A$3:$A$970,$F1013)</f>
        <v>0.235714285714286</v>
      </c>
      <c r="J1013" s="110" t="n">
        <f aca="false">SUMIF($A$3:$A$970,$F1013,J$3:J$970)/COUNTIF($A$3:$A$970,$F1013)</f>
        <v>1.35380952380952</v>
      </c>
      <c r="K1013" s="110" t="n">
        <f aca="false">SUMIF($A$3:$A$970,$F1013,K$3:K$970)/COUNTIF($A$3:$A$970,$F1013)</f>
        <v>3.29428571428571</v>
      </c>
      <c r="L1013" s="110" t="n">
        <f aca="false">SUMIF($A$3:$A$970,$F1013,L$3:L$970)/COUNTIF($A$3:$A$970,$F1013)</f>
        <v>9.78619047619048</v>
      </c>
      <c r="M1013" s="110" t="n">
        <f aca="false">SUMIF($A$3:$A$970,$F1013,M$3:M$970)/COUNTIF($A$3:$A$970,$F1013)</f>
        <v>20.6461904761905</v>
      </c>
      <c r="N1013" s="110" t="n">
        <f aca="false">SUMIF($A$3:$A$970,$F1013,N$3:N$970)/COUNTIF($A$3:$A$970,$F1013)</f>
        <v>15.6461904761905</v>
      </c>
      <c r="O1013" s="110" t="n">
        <f aca="false">SUMIF($A$3:$A$970,$F1013,O$3:O$970)/COUNTIF($A$3:$A$970,$F1013)</f>
        <v>10.8819047619048</v>
      </c>
      <c r="P1013" s="110" t="n">
        <f aca="false">SUMIF($A$3:$A$970,$F1013,P$3:P$970)/COUNTIF($A$3:$A$970,$F1013)</f>
        <v>7</v>
      </c>
      <c r="Q1013" s="110" t="n">
        <f aca="false">SUMIF($A$3:$A$970,$F1013,Q$3:Q$970)/COUNTIF($A$3:$A$970,$F1013)</f>
        <v>3.94047619047619</v>
      </c>
      <c r="R1013" s="110" t="n">
        <f aca="false">SUMIF($A$3:$A$970,$F1013,R$3:R$970)/COUNTIF($A$3:$A$970,$F1013)</f>
        <v>0.432380952380952</v>
      </c>
      <c r="S1013" s="110" t="n">
        <f aca="false">SUMIF($A$3:$A$970,$F1013,S$3:S$970)/COUNTIF($A$3:$A$970,$F1013)</f>
        <v>0</v>
      </c>
      <c r="T1013" s="0" t="n">
        <v>42</v>
      </c>
      <c r="V1013" s="15" t="n">
        <f aca="false">SUMIF($T$3:$T$970,$T1013,$V$3:$V$970)/COUNTIF($T$3:$T$970,$T1013)</f>
        <v>10.8474825225729</v>
      </c>
      <c r="W1013" s="47" t="n">
        <f aca="true">CORREL(OFFSET($A$2,MATCH($A1013,$A$259:$A$970,0),4):OFFSET($A$2,MATCH($A1013+1,$A$259:$A$970,0)-1,4),OFFSET($T$2,MATCH($T1013,$T$259:$T$970,0),3):OFFSET($T$2,MATCH($T1013+1,$T$259:$T$970,0)-1,3))</f>
        <v>0.0298569490020969</v>
      </c>
      <c r="X1013" s="47" t="n">
        <f aca="true">CORREL(OFFSET($A$2,MATCH($A1013,$A$259:$A$970,0),2):OFFSET($A$2,MATCH($A1013+1,$A$259:$A$970,0)-1,2),OFFSET($T$2,MATCH($T1013,$T$259:$T$970,0),1):OFFSET($T$2,MATCH($T1013+1,$T$259:$T$970,0)-1,1))</f>
        <v>0.0908449613387811</v>
      </c>
      <c r="Y1013" s="0" t="n">
        <f aca="false">A1013</f>
        <v>42</v>
      </c>
      <c r="Z1013" s="103" t="n">
        <f aca="false">IF(Z$1="P",MAX(0,Z$2-$C1013),IF(Z$1="C",MAX(0,$C1013-Z$2)))</f>
        <v>0</v>
      </c>
      <c r="AA1013" s="103" t="n">
        <f aca="false">IF(AA$1="P",MAX(0,AA$2-$C1013),IF(AA$1="C",MAX(0,$C1013-AA$2)))</f>
        <v>0</v>
      </c>
      <c r="AB1013" s="103" t="n">
        <f aca="false">IF(AB$1="P",MAX(0,AB$2-$C1013),IF(AB$1="C",MAX(0,$C1013-AB$2)))</f>
        <v>0</v>
      </c>
      <c r="AC1013" s="103" t="n">
        <f aca="false">IF(AC$1="P",MAX(0,AC$2-$C1013),IF(AC$1="C",MAX(0,$C1013-AC$2)))</f>
        <v>0</v>
      </c>
      <c r="AD1013" s="103" t="n">
        <f aca="false">IF(AD$1="P",MAX(0,AD$2-$C1013),IF(AD$1="C",MAX(0,$C1013-AD$2)))</f>
        <v>0</v>
      </c>
      <c r="AE1013" s="103" t="n">
        <f aca="false">IF(AE$1="P",MAX(0,AE$2-$C1013),IF(AE$1="C",MAX(0,$C1013-AE$2)))</f>
        <v>9.35380952380952</v>
      </c>
      <c r="AF1013" s="103" t="n">
        <f aca="false">IF(AF$1="P",MAX(0,AF$2-$C1013),IF(AF$1="C",MAX(0,$C1013-AF$2)))</f>
        <v>20.6461904761905</v>
      </c>
      <c r="AG1013" s="103" t="n">
        <f aca="false">IF(AG$1="P",MAX(0,AG$2-$C1013),IF(AG$1="C",MAX(0,$C1013-AG$2)))</f>
        <v>15.6461904761905</v>
      </c>
      <c r="AH1013" s="103" t="n">
        <f aca="false">IF(AH$1="P",MAX(0,AH$2-$C1013),IF(AH$1="C",MAX(0,$C1013-AH$2)))</f>
        <v>10.6461904761905</v>
      </c>
      <c r="AI1013" s="103" t="n">
        <f aca="false">IF(AI$1="P",MAX(0,AI$2-$C1013),IF(AI$1="C",MAX(0,$C1013-AI$2)))</f>
        <v>5.64619047619048</v>
      </c>
      <c r="AJ1013" s="103" t="n">
        <f aca="false">IF(AJ$1="P",MAX(0,AJ$2-$C1013),IF(AJ$1="C",MAX(0,$C1013-AJ$2)))</f>
        <v>0.646190476190476</v>
      </c>
      <c r="AK1013" s="103" t="n">
        <f aca="false">IF(AK$1="P",MAX(0,AK$2-$C1013),IF(AK$1="C",MAX(0,$C1013-AK$2)))</f>
        <v>0</v>
      </c>
    </row>
    <row r="1014" customFormat="false" ht="12.75" hidden="false" customHeight="false" outlineLevel="0" collapsed="false">
      <c r="A1014" s="0" t="n">
        <v>43</v>
      </c>
      <c r="B1014" s="15"/>
      <c r="C1014" s="15" t="n">
        <f aca="false">SUMIF($A$3:$A$970,$A1014,$C$3:$C$970)/COUNTIF($A$3:$A$970,$A1014)</f>
        <v>43.4033333333333</v>
      </c>
      <c r="D1014" s="47" t="n">
        <f aca="true">STDEV(OFFSET($A$2,MATCH($A1014,$A$3:$A$970,0),3):OFFSET($A$2,MATCH($A1014+1,$A$3:$A$970,0)-1,3))*SQRT(trade_day)</f>
        <v>2.24056904104431</v>
      </c>
      <c r="E1014" s="47" t="n">
        <f aca="false">SUMIF($A$3:$A$970,$A1014,$E$3:$E$970)/COUNTIF($A$3:$A$970,$A1014)</f>
        <v>2.20254718923643</v>
      </c>
      <c r="F1014" s="0" t="n">
        <v>43</v>
      </c>
      <c r="G1014" s="111" t="n">
        <f aca="false">SUMIF($A$3:$A$970,$F1014,G$3:G$970)/COUNTIF($A$3:$A$970,$F1014)</f>
        <v>0</v>
      </c>
      <c r="H1014" s="111" t="n">
        <f aca="false">SUMIF($A$3:$A$970,$F1014,H$3:H$970)/COUNTIF($A$3:$A$970,$F1014)</f>
        <v>0</v>
      </c>
      <c r="I1014" s="111" t="n">
        <f aca="false">SUMIF($A$3:$A$970,$F1014,I$3:I$970)/COUNTIF($A$3:$A$970,$F1014)</f>
        <v>0.07</v>
      </c>
      <c r="J1014" s="111" t="n">
        <f aca="false">SUMIF($A$3:$A$970,$F1014,J$3:J$970)/COUNTIF($A$3:$A$970,$F1014)</f>
        <v>0.547619047619048</v>
      </c>
      <c r="K1014" s="111" t="n">
        <f aca="false">SUMIF($A$3:$A$970,$F1014,K$3:K$970)/COUNTIF($A$3:$A$970,$F1014)</f>
        <v>1.69714285714286</v>
      </c>
      <c r="L1014" s="111" t="n">
        <f aca="false">SUMIF($A$3:$A$970,$F1014,L$3:L$970)/COUNTIF($A$3:$A$970,$F1014)</f>
        <v>7.03238095238095</v>
      </c>
      <c r="M1014" s="111" t="n">
        <f aca="false">SUMIF($A$3:$A$970,$F1014,M$3:M$970)/COUNTIF($A$3:$A$970,$F1014)</f>
        <v>23.4033333333333</v>
      </c>
      <c r="N1014" s="111" t="n">
        <f aca="false">SUMIF($A$3:$A$970,$F1014,N$3:N$970)/COUNTIF($A$3:$A$970,$F1014)</f>
        <v>18.4033333333333</v>
      </c>
      <c r="O1014" s="111" t="n">
        <f aca="false">SUMIF($A$3:$A$970,$F1014,O$3:O$970)/COUNTIF($A$3:$A$970,$F1014)</f>
        <v>13.4733333333333</v>
      </c>
      <c r="P1014" s="111" t="n">
        <f aca="false">SUMIF($A$3:$A$970,$F1014,P$3:P$970)/COUNTIF($A$3:$A$970,$F1014)</f>
        <v>8.95095238095238</v>
      </c>
      <c r="Q1014" s="111" t="n">
        <f aca="false">SUMIF($A$3:$A$970,$F1014,Q$3:Q$970)/COUNTIF($A$3:$A$970,$F1014)</f>
        <v>5.10047619047619</v>
      </c>
      <c r="R1014" s="111" t="n">
        <f aca="false">SUMIF($A$3:$A$970,$F1014,R$3:R$970)/COUNTIF($A$3:$A$970,$F1014)</f>
        <v>0.435714285714286</v>
      </c>
      <c r="S1014" s="111" t="n">
        <f aca="false">SUMIF($A$3:$A$970,$F1014,S$3:S$970)/COUNTIF($A$3:$A$970,$F1014)</f>
        <v>0</v>
      </c>
      <c r="T1014" s="0" t="n">
        <v>43</v>
      </c>
      <c r="V1014" s="15" t="n">
        <f aca="false">SUMIF($T$3:$T$970,$T1014,$V$3:$V$970)/COUNTIF($T$3:$T$970,$T1014)</f>
        <v>14.0482962466772</v>
      </c>
      <c r="W1014" s="47" t="n">
        <f aca="true">CORREL(OFFSET($A$2,MATCH($A1014,$A$259:$A$970,0),4):OFFSET($A$2,MATCH($A1014+1,$A$259:$A$970,0)-1,4),OFFSET($T$2,MATCH($T1014,$T$259:$T$970,0),3):OFFSET($T$2,MATCH($T1014+1,$T$259:$T$970,0)-1,3))</f>
        <v>-0.482680241470291</v>
      </c>
      <c r="X1014" s="47" t="n">
        <f aca="true">CORREL(OFFSET($A$2,MATCH($A1014,$A$259:$A$970,0),2):OFFSET($A$2,MATCH($A1014+1,$A$259:$A$970,0)-1,2),OFFSET($T$2,MATCH($T1014,$T$259:$T$970,0),1):OFFSET($T$2,MATCH($T1014+1,$T$259:$T$970,0)-1,1))</f>
        <v>-0.111058657602785</v>
      </c>
      <c r="Y1014" s="0" t="n">
        <f aca="false">A1014</f>
        <v>43</v>
      </c>
      <c r="Z1014" s="103" t="n">
        <f aca="false">IF(Z$1="P",MAX(0,Z$2-$C1014),IF(Z$1="C",MAX(0,$C1014-Z$2)))</f>
        <v>0</v>
      </c>
      <c r="AA1014" s="103" t="n">
        <f aca="false">IF(AA$1="P",MAX(0,AA$2-$C1014),IF(AA$1="C",MAX(0,$C1014-AA$2)))</f>
        <v>0</v>
      </c>
      <c r="AB1014" s="103" t="n">
        <f aca="false">IF(AB$1="P",MAX(0,AB$2-$C1014),IF(AB$1="C",MAX(0,$C1014-AB$2)))</f>
        <v>0</v>
      </c>
      <c r="AC1014" s="103" t="n">
        <f aca="false">IF(AC$1="P",MAX(0,AC$2-$C1014),IF(AC$1="C",MAX(0,$C1014-AC$2)))</f>
        <v>0</v>
      </c>
      <c r="AD1014" s="103" t="n">
        <f aca="false">IF(AD$1="P",MAX(0,AD$2-$C1014),IF(AD$1="C",MAX(0,$C1014-AD$2)))</f>
        <v>0</v>
      </c>
      <c r="AE1014" s="103" t="n">
        <f aca="false">IF(AE$1="P",MAX(0,AE$2-$C1014),IF(AE$1="C",MAX(0,$C1014-AE$2)))</f>
        <v>6.59666666666666</v>
      </c>
      <c r="AF1014" s="103" t="n">
        <f aca="false">IF(AF$1="P",MAX(0,AF$2-$C1014),IF(AF$1="C",MAX(0,$C1014-AF$2)))</f>
        <v>23.4033333333333</v>
      </c>
      <c r="AG1014" s="103" t="n">
        <f aca="false">IF(AG$1="P",MAX(0,AG$2-$C1014),IF(AG$1="C",MAX(0,$C1014-AG$2)))</f>
        <v>18.4033333333333</v>
      </c>
      <c r="AH1014" s="103" t="n">
        <f aca="false">IF(AH$1="P",MAX(0,AH$2-$C1014),IF(AH$1="C",MAX(0,$C1014-AH$2)))</f>
        <v>13.4033333333333</v>
      </c>
      <c r="AI1014" s="103" t="n">
        <f aca="false">IF(AI$1="P",MAX(0,AI$2-$C1014),IF(AI$1="C",MAX(0,$C1014-AI$2)))</f>
        <v>8.40333333333334</v>
      </c>
      <c r="AJ1014" s="103" t="n">
        <f aca="false">IF(AJ$1="P",MAX(0,AJ$2-$C1014),IF(AJ$1="C",MAX(0,$C1014-AJ$2)))</f>
        <v>3.40333333333334</v>
      </c>
      <c r="AK1014" s="103" t="n">
        <f aca="false">IF(AK$1="P",MAX(0,AK$2-$C1014),IF(AK$1="C",MAX(0,$C1014-AK$2)))</f>
        <v>0</v>
      </c>
    </row>
    <row r="1015" customFormat="false" ht="12.75" hidden="false" customHeight="false" outlineLevel="0" collapsed="false">
      <c r="A1015" s="0" t="n">
        <v>44</v>
      </c>
      <c r="B1015" s="15"/>
      <c r="C1015" s="15" t="n">
        <f aca="false">SUMIF($A$3:$A$970,$A1015,$C$3:$C$970)/COUNTIF($A$3:$A$970,$A1015)</f>
        <v>39.5269565217391</v>
      </c>
      <c r="D1015" s="47" t="n">
        <f aca="true">STDEV(OFFSET($A$2,MATCH($A1015,$A$3:$A$970,0),3):OFFSET($A$2,MATCH($A1015+1,$A$3:$A$970,0)-1,3))*SQRT(trade_day)</f>
        <v>1.49224509766531</v>
      </c>
      <c r="E1015" s="47" t="n">
        <f aca="false">SUMIF($A$3:$A$970,$A1015,$E$3:$E$970)/COUNTIF($A$3:$A$970,$A1015)</f>
        <v>1.71148937907802</v>
      </c>
      <c r="F1015" s="0" t="n">
        <v>44</v>
      </c>
      <c r="G1015" s="111" t="n">
        <f aca="false">SUMIF($A$3:$A$970,$F1015,G$3:G$970)/COUNTIF($A$3:$A$970,$F1015)</f>
        <v>0</v>
      </c>
      <c r="H1015" s="111" t="n">
        <f aca="false">SUMIF($A$3:$A$970,$F1015,H$3:H$970)/COUNTIF($A$3:$A$970,$F1015)</f>
        <v>0</v>
      </c>
      <c r="I1015" s="111" t="n">
        <f aca="false">SUMIF($A$3:$A$970,$F1015,I$3:I$970)/COUNTIF($A$3:$A$970,$F1015)</f>
        <v>0.0465217391304348</v>
      </c>
      <c r="J1015" s="111" t="n">
        <f aca="false">SUMIF($A$3:$A$970,$F1015,J$3:J$970)/COUNTIF($A$3:$A$970,$F1015)</f>
        <v>0.758695652173913</v>
      </c>
      <c r="K1015" s="111" t="n">
        <f aca="false">SUMIF($A$3:$A$970,$F1015,K$3:K$970)/COUNTIF($A$3:$A$970,$F1015)</f>
        <v>3.37652173913043</v>
      </c>
      <c r="L1015" s="111" t="n">
        <f aca="false">SUMIF($A$3:$A$970,$F1015,L$3:L$970)/COUNTIF($A$3:$A$970,$F1015)</f>
        <v>11.0130434782609</v>
      </c>
      <c r="M1015" s="111" t="n">
        <f aca="false">SUMIF($A$3:$A$970,$F1015,M$3:M$970)/COUNTIF($A$3:$A$970,$F1015)</f>
        <v>19.5269565217391</v>
      </c>
      <c r="N1015" s="111" t="n">
        <f aca="false">SUMIF($A$3:$A$970,$F1015,N$3:N$970)/COUNTIF($A$3:$A$970,$F1015)</f>
        <v>14.5269565217391</v>
      </c>
      <c r="O1015" s="111" t="n">
        <f aca="false">SUMIF($A$3:$A$970,$F1015,O$3:O$970)/COUNTIF($A$3:$A$970,$F1015)</f>
        <v>9.57347826086957</v>
      </c>
      <c r="P1015" s="111" t="n">
        <f aca="false">SUMIF($A$3:$A$970,$F1015,P$3:P$970)/COUNTIF($A$3:$A$970,$F1015)</f>
        <v>5.28565217391304</v>
      </c>
      <c r="Q1015" s="111" t="n">
        <f aca="false">SUMIF($A$3:$A$970,$F1015,Q$3:Q$970)/COUNTIF($A$3:$A$970,$F1015)</f>
        <v>2.90347826086957</v>
      </c>
      <c r="R1015" s="111" t="n">
        <f aca="false">SUMIF($A$3:$A$970,$F1015,R$3:R$970)/COUNTIF($A$3:$A$970,$F1015)</f>
        <v>0.54</v>
      </c>
      <c r="S1015" s="111" t="n">
        <f aca="false">SUMIF($A$3:$A$970,$F1015,S$3:S$970)/COUNTIF($A$3:$A$970,$F1015)</f>
        <v>0</v>
      </c>
      <c r="T1015" s="0" t="n">
        <v>44</v>
      </c>
      <c r="V1015" s="15" t="n">
        <f aca="false">SUMIF($T$3:$T$970,$T1015,$V$3:$V$970)/COUNTIF($T$3:$T$970,$T1015)</f>
        <v>13.1455980208789</v>
      </c>
      <c r="W1015" s="47" t="n">
        <f aca="true">CORREL(OFFSET($A$2,MATCH($A1015,$A$259:$A$970,0),4):OFFSET($A$2,MATCH($A1015+1,$A$259:$A$970,0)-1,4),OFFSET($T$2,MATCH($T1015,$T$259:$T$970,0),3):OFFSET($T$2,MATCH($T1015+1,$T$259:$T$970,0)-1,3))</f>
        <v>-0.470425898875129</v>
      </c>
      <c r="X1015" s="47" t="n">
        <f aca="true">CORREL(OFFSET($A$2,MATCH($A1015,$A$259:$A$970,0),2):OFFSET($A$2,MATCH($A1015+1,$A$259:$A$970,0)-1,2),OFFSET($T$2,MATCH($T1015,$T$259:$T$970,0),1):OFFSET($T$2,MATCH($T1015+1,$T$259:$T$970,0)-1,1))</f>
        <v>0.586009767468854</v>
      </c>
      <c r="Y1015" s="0" t="n">
        <f aca="false">A1015</f>
        <v>44</v>
      </c>
      <c r="Z1015" s="103" t="n">
        <f aca="false">IF(Z$1="P",MAX(0,Z$2-$C1015),IF(Z$1="C",MAX(0,$C1015-Z$2)))</f>
        <v>0</v>
      </c>
      <c r="AA1015" s="103" t="n">
        <f aca="false">IF(AA$1="P",MAX(0,AA$2-$C1015),IF(AA$1="C",MAX(0,$C1015-AA$2)))</f>
        <v>0</v>
      </c>
      <c r="AB1015" s="103" t="n">
        <f aca="false">IF(AB$1="P",MAX(0,AB$2-$C1015),IF(AB$1="C",MAX(0,$C1015-AB$2)))</f>
        <v>0</v>
      </c>
      <c r="AC1015" s="103" t="n">
        <f aca="false">IF(AC$1="P",MAX(0,AC$2-$C1015),IF(AC$1="C",MAX(0,$C1015-AC$2)))</f>
        <v>0</v>
      </c>
      <c r="AD1015" s="103" t="n">
        <f aca="false">IF(AD$1="P",MAX(0,AD$2-$C1015),IF(AD$1="C",MAX(0,$C1015-AD$2)))</f>
        <v>0.47304347826087</v>
      </c>
      <c r="AE1015" s="103" t="n">
        <f aca="false">IF(AE$1="P",MAX(0,AE$2-$C1015),IF(AE$1="C",MAX(0,$C1015-AE$2)))</f>
        <v>10.4730434782609</v>
      </c>
      <c r="AF1015" s="103" t="n">
        <f aca="false">IF(AF$1="P",MAX(0,AF$2-$C1015),IF(AF$1="C",MAX(0,$C1015-AF$2)))</f>
        <v>19.5269565217391</v>
      </c>
      <c r="AG1015" s="103" t="n">
        <f aca="false">IF(AG$1="P",MAX(0,AG$2-$C1015),IF(AG$1="C",MAX(0,$C1015-AG$2)))</f>
        <v>14.5269565217391</v>
      </c>
      <c r="AH1015" s="103" t="n">
        <f aca="false">IF(AH$1="P",MAX(0,AH$2-$C1015),IF(AH$1="C",MAX(0,$C1015-AH$2)))</f>
        <v>9.52695652173913</v>
      </c>
      <c r="AI1015" s="103" t="n">
        <f aca="false">IF(AI$1="P",MAX(0,AI$2-$C1015),IF(AI$1="C",MAX(0,$C1015-AI$2)))</f>
        <v>4.52695652173913</v>
      </c>
      <c r="AJ1015" s="103" t="n">
        <f aca="false">IF(AJ$1="P",MAX(0,AJ$2-$C1015),IF(AJ$1="C",MAX(0,$C1015-AJ$2)))</f>
        <v>0</v>
      </c>
      <c r="AK1015" s="103" t="n">
        <f aca="false">IF(AK$1="P",MAX(0,AK$2-$C1015),IF(AK$1="C",MAX(0,$C1015-AK$2)))</f>
        <v>0</v>
      </c>
    </row>
    <row r="1016" customFormat="false" ht="12.75" hidden="false" customHeight="false" outlineLevel="0" collapsed="false">
      <c r="G1016" s="110"/>
      <c r="H1016" s="110"/>
      <c r="I1016" s="110"/>
      <c r="J1016" s="110"/>
      <c r="K1016" s="110"/>
      <c r="L1016" s="110"/>
      <c r="M1016" s="110"/>
      <c r="N1016" s="110"/>
      <c r="O1016" s="110"/>
      <c r="P1016" s="110"/>
      <c r="Q1016" s="110"/>
      <c r="R1016" s="110"/>
      <c r="S1016" s="110"/>
      <c r="Z1016" s="110"/>
      <c r="AA1016" s="110"/>
      <c r="AB1016" s="110"/>
      <c r="AC1016" s="110"/>
      <c r="AD1016" s="110"/>
      <c r="AE1016" s="110"/>
      <c r="AF1016" s="110"/>
      <c r="AG1016" s="110"/>
      <c r="AH1016" s="110"/>
      <c r="AI1016" s="110"/>
      <c r="AJ1016" s="110"/>
      <c r="AK1016" s="110"/>
    </row>
    <row r="1017" customFormat="false" ht="12.75" hidden="false" customHeight="false" outlineLevel="0" collapsed="false">
      <c r="Z1017" s="110"/>
      <c r="AA1017" s="110"/>
      <c r="AB1017" s="110"/>
      <c r="AC1017" s="110"/>
      <c r="AD1017" s="110"/>
      <c r="AE1017" s="110"/>
      <c r="AF1017" s="110"/>
      <c r="AG1017" s="110"/>
      <c r="AH1017" s="110"/>
      <c r="AI1017" s="110"/>
      <c r="AJ1017" s="110"/>
      <c r="AK1017" s="110"/>
    </row>
    <row r="1018" customFormat="false" ht="12.75" hidden="false" customHeight="false" outlineLevel="0" collapsed="false">
      <c r="Z1018" s="110"/>
      <c r="AA1018" s="110"/>
      <c r="AB1018" s="110"/>
      <c r="AC1018" s="110"/>
      <c r="AD1018" s="110"/>
      <c r="AE1018" s="110"/>
      <c r="AF1018" s="110"/>
      <c r="AG1018" s="110"/>
      <c r="AH1018" s="110"/>
      <c r="AI1018" s="110"/>
      <c r="AJ1018" s="110"/>
      <c r="AK1018" s="110"/>
    </row>
    <row r="1019" customFormat="false" ht="12.75" hidden="false" customHeight="false" outlineLevel="0" collapsed="false">
      <c r="Z1019" s="110"/>
      <c r="AA1019" s="110"/>
      <c r="AB1019" s="110"/>
      <c r="AC1019" s="110"/>
      <c r="AD1019" s="110"/>
      <c r="AE1019" s="110"/>
      <c r="AF1019" s="110"/>
      <c r="AG1019" s="110"/>
      <c r="AH1019" s="110"/>
      <c r="AI1019" s="110"/>
      <c r="AJ1019" s="110"/>
      <c r="AK1019" s="110"/>
    </row>
    <row r="1020" customFormat="false" ht="12.75" hidden="false" customHeight="false" outlineLevel="0" collapsed="false">
      <c r="Z1020" s="110"/>
      <c r="AA1020" s="110"/>
      <c r="AB1020" s="110"/>
      <c r="AC1020" s="110"/>
      <c r="AD1020" s="110"/>
      <c r="AE1020" s="110"/>
      <c r="AF1020" s="110"/>
      <c r="AG1020" s="110"/>
      <c r="AH1020" s="110"/>
      <c r="AI1020" s="110"/>
      <c r="AJ1020" s="110"/>
      <c r="AK1020" s="110"/>
    </row>
    <row r="1021" customFormat="false" ht="12.75" hidden="false" customHeight="false" outlineLevel="0" collapsed="false">
      <c r="Z1021" s="110"/>
      <c r="AA1021" s="110"/>
      <c r="AB1021" s="110"/>
      <c r="AC1021" s="110"/>
      <c r="AD1021" s="110"/>
      <c r="AE1021" s="110"/>
      <c r="AF1021" s="110"/>
      <c r="AG1021" s="110"/>
      <c r="AH1021" s="110"/>
      <c r="AI1021" s="110"/>
      <c r="AJ1021" s="110"/>
      <c r="AK1021" s="110"/>
    </row>
    <row r="1022" customFormat="false" ht="12.75" hidden="false" customHeight="false" outlineLevel="0" collapsed="false">
      <c r="Z1022" s="110"/>
      <c r="AA1022" s="110"/>
      <c r="AB1022" s="110"/>
      <c r="AC1022" s="110"/>
      <c r="AD1022" s="110"/>
      <c r="AE1022" s="110"/>
      <c r="AF1022" s="110"/>
      <c r="AG1022" s="110"/>
      <c r="AH1022" s="110"/>
      <c r="AI1022" s="110"/>
      <c r="AJ1022" s="110"/>
      <c r="AK1022" s="110"/>
    </row>
    <row r="1023" customFormat="false" ht="12.75" hidden="false" customHeight="false" outlineLevel="0" collapsed="false">
      <c r="Z1023" s="110"/>
      <c r="AA1023" s="110"/>
      <c r="AB1023" s="110"/>
      <c r="AC1023" s="110"/>
      <c r="AD1023" s="110"/>
      <c r="AE1023" s="110"/>
      <c r="AF1023" s="110"/>
      <c r="AG1023" s="110"/>
      <c r="AH1023" s="110"/>
      <c r="AI1023" s="110"/>
      <c r="AJ1023" s="110"/>
      <c r="AK1023" s="110"/>
    </row>
    <row r="1024" customFormat="false" ht="12.75" hidden="false" customHeight="false" outlineLevel="0" collapsed="false">
      <c r="Z1024" s="110"/>
      <c r="AA1024" s="110"/>
      <c r="AB1024" s="110"/>
      <c r="AC1024" s="110"/>
      <c r="AD1024" s="110"/>
      <c r="AE1024" s="110"/>
      <c r="AF1024" s="110"/>
      <c r="AG1024" s="110"/>
      <c r="AH1024" s="110"/>
      <c r="AI1024" s="110"/>
      <c r="AJ1024" s="110"/>
      <c r="AK1024" s="110"/>
    </row>
    <row r="1025" customFormat="false" ht="12.75" hidden="false" customHeight="false" outlineLevel="0" collapsed="false">
      <c r="Z1025" s="110"/>
      <c r="AA1025" s="110"/>
      <c r="AB1025" s="110"/>
      <c r="AC1025" s="110"/>
      <c r="AD1025" s="110"/>
      <c r="AE1025" s="110"/>
      <c r="AF1025" s="110"/>
      <c r="AG1025" s="110"/>
      <c r="AH1025" s="110"/>
      <c r="AI1025" s="110"/>
      <c r="AJ1025" s="110"/>
      <c r="AK1025" s="110"/>
    </row>
    <row r="1026" customFormat="false" ht="12.75" hidden="false" customHeight="false" outlineLevel="0" collapsed="false">
      <c r="Z1026" s="110"/>
      <c r="AA1026" s="110"/>
      <c r="AB1026" s="110"/>
      <c r="AC1026" s="110"/>
      <c r="AD1026" s="110"/>
      <c r="AE1026" s="110"/>
      <c r="AF1026" s="110"/>
      <c r="AG1026" s="110"/>
      <c r="AH1026" s="110"/>
      <c r="AI1026" s="110"/>
      <c r="AJ1026" s="110"/>
      <c r="AK1026" s="110"/>
    </row>
    <row r="1027" customFormat="false" ht="12.75" hidden="false" customHeight="false" outlineLevel="0" collapsed="false">
      <c r="Z1027" s="110"/>
      <c r="AA1027" s="110"/>
      <c r="AB1027" s="110"/>
      <c r="AC1027" s="110"/>
      <c r="AD1027" s="110"/>
      <c r="AE1027" s="110"/>
      <c r="AF1027" s="110"/>
      <c r="AG1027" s="110"/>
      <c r="AH1027" s="110"/>
      <c r="AI1027" s="110"/>
      <c r="AJ1027" s="110"/>
      <c r="AK1027" s="110"/>
    </row>
    <row r="1028" customFormat="false" ht="12.75" hidden="false" customHeight="false" outlineLevel="0" collapsed="false">
      <c r="Z1028" s="110"/>
      <c r="AA1028" s="110"/>
      <c r="AB1028" s="110"/>
      <c r="AC1028" s="110"/>
      <c r="AD1028" s="110"/>
      <c r="AE1028" s="110"/>
      <c r="AF1028" s="110"/>
      <c r="AG1028" s="110"/>
      <c r="AH1028" s="110"/>
      <c r="AI1028" s="110"/>
      <c r="AJ1028" s="110"/>
      <c r="AK1028" s="110"/>
    </row>
    <row r="1029" customFormat="false" ht="12.75" hidden="false" customHeight="false" outlineLevel="0" collapsed="false">
      <c r="Z1029" s="110"/>
      <c r="AA1029" s="110"/>
      <c r="AB1029" s="110"/>
      <c r="AC1029" s="110"/>
      <c r="AD1029" s="110"/>
      <c r="AE1029" s="110"/>
      <c r="AF1029" s="110"/>
      <c r="AG1029" s="110"/>
      <c r="AH1029" s="110"/>
      <c r="AI1029" s="110"/>
      <c r="AJ1029" s="110"/>
      <c r="AK1029" s="110"/>
    </row>
    <row r="1030" customFormat="false" ht="12.75" hidden="false" customHeight="false" outlineLevel="0" collapsed="false">
      <c r="Z1030" s="110"/>
      <c r="AA1030" s="110"/>
      <c r="AB1030" s="110"/>
      <c r="AC1030" s="110"/>
      <c r="AD1030" s="110"/>
      <c r="AE1030" s="110"/>
      <c r="AF1030" s="110"/>
      <c r="AG1030" s="110"/>
      <c r="AH1030" s="110"/>
      <c r="AI1030" s="110"/>
      <c r="AJ1030" s="110"/>
      <c r="AK1030" s="110"/>
    </row>
    <row r="1031" customFormat="false" ht="12.75" hidden="false" customHeight="false" outlineLevel="0" collapsed="false">
      <c r="Z1031" s="110"/>
      <c r="AA1031" s="110"/>
      <c r="AB1031" s="110"/>
      <c r="AC1031" s="110"/>
      <c r="AD1031" s="110"/>
      <c r="AE1031" s="110"/>
      <c r="AF1031" s="110"/>
      <c r="AG1031" s="110"/>
      <c r="AH1031" s="110"/>
      <c r="AI1031" s="110"/>
      <c r="AJ1031" s="110"/>
      <c r="AK1031" s="110"/>
    </row>
    <row r="1032" customFormat="false" ht="12.75" hidden="false" customHeight="false" outlineLevel="0" collapsed="false">
      <c r="Z1032" s="110"/>
      <c r="AA1032" s="110"/>
      <c r="AB1032" s="110"/>
      <c r="AC1032" s="110"/>
      <c r="AD1032" s="110"/>
      <c r="AE1032" s="110"/>
      <c r="AF1032" s="110"/>
      <c r="AG1032" s="110"/>
      <c r="AH1032" s="110"/>
      <c r="AI1032" s="110"/>
      <c r="AJ1032" s="110"/>
      <c r="AK1032" s="110"/>
    </row>
    <row r="1033" customFormat="false" ht="12.75" hidden="false" customHeight="false" outlineLevel="0" collapsed="false">
      <c r="Z1033" s="110"/>
      <c r="AA1033" s="110"/>
      <c r="AB1033" s="110"/>
      <c r="AC1033" s="110"/>
      <c r="AD1033" s="110"/>
      <c r="AE1033" s="110"/>
      <c r="AF1033" s="110"/>
      <c r="AG1033" s="110"/>
      <c r="AH1033" s="110"/>
      <c r="AI1033" s="110"/>
      <c r="AJ1033" s="110"/>
      <c r="AK1033" s="110"/>
    </row>
    <row r="1034" customFormat="false" ht="12.75" hidden="false" customHeight="false" outlineLevel="0" collapsed="false">
      <c r="Z1034" s="110"/>
      <c r="AA1034" s="110"/>
      <c r="AB1034" s="110"/>
      <c r="AC1034" s="110"/>
      <c r="AD1034" s="110"/>
      <c r="AE1034" s="110"/>
      <c r="AF1034" s="110"/>
      <c r="AG1034" s="110"/>
      <c r="AH1034" s="110"/>
      <c r="AI1034" s="110"/>
      <c r="AJ1034" s="110"/>
      <c r="AK1034" s="110"/>
    </row>
    <row r="1035" customFormat="false" ht="12.75" hidden="false" customHeight="false" outlineLevel="0" collapsed="false">
      <c r="Z1035" s="110"/>
      <c r="AA1035" s="110"/>
      <c r="AB1035" s="110"/>
      <c r="AC1035" s="110"/>
      <c r="AD1035" s="110"/>
      <c r="AE1035" s="110"/>
      <c r="AF1035" s="110"/>
      <c r="AG1035" s="110"/>
      <c r="AH1035" s="110"/>
      <c r="AI1035" s="110"/>
      <c r="AJ1035" s="110"/>
      <c r="AK1035" s="110"/>
    </row>
    <row r="1036" customFormat="false" ht="12.75" hidden="false" customHeight="false" outlineLevel="0" collapsed="false">
      <c r="Z1036" s="110"/>
      <c r="AA1036" s="110"/>
      <c r="AB1036" s="110"/>
      <c r="AC1036" s="110"/>
      <c r="AD1036" s="110"/>
      <c r="AE1036" s="110"/>
      <c r="AF1036" s="110"/>
      <c r="AG1036" s="110"/>
      <c r="AH1036" s="110"/>
      <c r="AI1036" s="110"/>
      <c r="AJ1036" s="110"/>
      <c r="AK1036" s="110"/>
    </row>
    <row r="1037" customFormat="false" ht="12.75" hidden="false" customHeight="false" outlineLevel="0" collapsed="false">
      <c r="Z1037" s="110"/>
      <c r="AA1037" s="110"/>
      <c r="AB1037" s="110"/>
      <c r="AC1037" s="110"/>
      <c r="AD1037" s="110"/>
      <c r="AE1037" s="110"/>
      <c r="AF1037" s="110"/>
      <c r="AG1037" s="110"/>
      <c r="AH1037" s="110"/>
      <c r="AI1037" s="110"/>
      <c r="AJ1037" s="110"/>
      <c r="AK1037" s="110"/>
    </row>
    <row r="1038" customFormat="false" ht="12.75" hidden="false" customHeight="false" outlineLevel="0" collapsed="false">
      <c r="Z1038" s="110"/>
      <c r="AA1038" s="110"/>
      <c r="AB1038" s="110"/>
      <c r="AC1038" s="110"/>
      <c r="AD1038" s="110"/>
      <c r="AE1038" s="110"/>
      <c r="AF1038" s="110"/>
      <c r="AG1038" s="110"/>
      <c r="AH1038" s="110"/>
      <c r="AI1038" s="110"/>
      <c r="AJ1038" s="110"/>
      <c r="AK1038" s="110"/>
    </row>
    <row r="1039" customFormat="false" ht="12.75" hidden="false" customHeight="false" outlineLevel="0" collapsed="false">
      <c r="Z1039" s="110"/>
      <c r="AA1039" s="110"/>
      <c r="AB1039" s="110"/>
      <c r="AC1039" s="110"/>
      <c r="AD1039" s="110"/>
      <c r="AE1039" s="110"/>
      <c r="AF1039" s="110"/>
      <c r="AG1039" s="110"/>
      <c r="AH1039" s="110"/>
      <c r="AI1039" s="110"/>
      <c r="AJ1039" s="110"/>
      <c r="AK1039" s="110"/>
    </row>
    <row r="1040" customFormat="false" ht="12.75" hidden="false" customHeight="false" outlineLevel="0" collapsed="false">
      <c r="Z1040" s="110"/>
      <c r="AA1040" s="110"/>
      <c r="AB1040" s="110"/>
      <c r="AC1040" s="110"/>
      <c r="AD1040" s="110"/>
      <c r="AE1040" s="110"/>
      <c r="AF1040" s="110"/>
      <c r="AG1040" s="110"/>
      <c r="AH1040" s="110"/>
      <c r="AI1040" s="110"/>
      <c r="AJ1040" s="110"/>
      <c r="AK1040" s="110"/>
    </row>
    <row r="1041" customFormat="false" ht="12.75" hidden="false" customHeight="false" outlineLevel="0" collapsed="false">
      <c r="Z1041" s="110"/>
      <c r="AA1041" s="110"/>
      <c r="AB1041" s="110"/>
      <c r="AC1041" s="110"/>
      <c r="AD1041" s="110"/>
      <c r="AE1041" s="110"/>
      <c r="AF1041" s="110"/>
      <c r="AG1041" s="110"/>
      <c r="AH1041" s="110"/>
      <c r="AI1041" s="110"/>
      <c r="AJ1041" s="110"/>
      <c r="AK1041" s="110"/>
    </row>
    <row r="1042" customFormat="false" ht="12.75" hidden="false" customHeight="false" outlineLevel="0" collapsed="false">
      <c r="Z1042" s="110"/>
      <c r="AA1042" s="110"/>
      <c r="AB1042" s="110"/>
      <c r="AC1042" s="110"/>
      <c r="AD1042" s="110"/>
      <c r="AE1042" s="110"/>
      <c r="AF1042" s="110"/>
      <c r="AG1042" s="110"/>
      <c r="AH1042" s="110"/>
      <c r="AI1042" s="110"/>
      <c r="AJ1042" s="110"/>
      <c r="AK1042" s="110"/>
    </row>
    <row r="1043" customFormat="false" ht="12.75" hidden="false" customHeight="false" outlineLevel="0" collapsed="false">
      <c r="Z1043" s="110"/>
      <c r="AA1043" s="110"/>
      <c r="AB1043" s="110"/>
      <c r="AC1043" s="110"/>
      <c r="AD1043" s="110"/>
      <c r="AE1043" s="110"/>
      <c r="AF1043" s="110"/>
      <c r="AG1043" s="110"/>
      <c r="AH1043" s="110"/>
      <c r="AI1043" s="110"/>
      <c r="AJ1043" s="110"/>
      <c r="AK1043" s="110"/>
    </row>
    <row r="1044" customFormat="false" ht="12.75" hidden="false" customHeight="false" outlineLevel="0" collapsed="false">
      <c r="Z1044" s="110"/>
      <c r="AA1044" s="110"/>
      <c r="AB1044" s="110"/>
      <c r="AC1044" s="110"/>
      <c r="AD1044" s="110"/>
      <c r="AE1044" s="110"/>
      <c r="AF1044" s="110"/>
      <c r="AG1044" s="110"/>
      <c r="AH1044" s="110"/>
      <c r="AI1044" s="110"/>
      <c r="AJ1044" s="110"/>
      <c r="AK1044" s="110"/>
    </row>
    <row r="1045" customFormat="false" ht="12.75" hidden="false" customHeight="false" outlineLevel="0" collapsed="false">
      <c r="Z1045" s="110"/>
      <c r="AA1045" s="110"/>
      <c r="AB1045" s="110"/>
      <c r="AC1045" s="110"/>
      <c r="AD1045" s="110"/>
      <c r="AE1045" s="110"/>
      <c r="AF1045" s="110"/>
      <c r="AG1045" s="110"/>
      <c r="AH1045" s="110"/>
      <c r="AI1045" s="110"/>
      <c r="AJ1045" s="110"/>
      <c r="AK1045" s="110"/>
    </row>
    <row r="1046" customFormat="false" ht="12.75" hidden="false" customHeight="false" outlineLevel="0" collapsed="false">
      <c r="Z1046" s="110"/>
      <c r="AA1046" s="110"/>
      <c r="AB1046" s="110"/>
      <c r="AC1046" s="110"/>
      <c r="AD1046" s="110"/>
      <c r="AE1046" s="110"/>
      <c r="AF1046" s="110"/>
      <c r="AG1046" s="110"/>
      <c r="AH1046" s="110"/>
      <c r="AI1046" s="110"/>
      <c r="AJ1046" s="110"/>
      <c r="AK1046" s="110"/>
    </row>
    <row r="1047" customFormat="false" ht="12.75" hidden="false" customHeight="false" outlineLevel="0" collapsed="false">
      <c r="Z1047" s="110"/>
      <c r="AA1047" s="110"/>
      <c r="AB1047" s="110"/>
      <c r="AC1047" s="110"/>
      <c r="AD1047" s="110"/>
      <c r="AE1047" s="110"/>
      <c r="AF1047" s="110"/>
      <c r="AG1047" s="110"/>
      <c r="AH1047" s="110"/>
      <c r="AI1047" s="110"/>
      <c r="AJ1047" s="110"/>
      <c r="AK1047" s="110"/>
    </row>
    <row r="1048" customFormat="false" ht="12.75" hidden="false" customHeight="false" outlineLevel="0" collapsed="false">
      <c r="Z1048" s="110"/>
      <c r="AA1048" s="110"/>
      <c r="AB1048" s="110"/>
      <c r="AC1048" s="110"/>
      <c r="AD1048" s="110"/>
      <c r="AE1048" s="110"/>
      <c r="AF1048" s="110"/>
      <c r="AG1048" s="110"/>
      <c r="AH1048" s="110"/>
      <c r="AI1048" s="110"/>
      <c r="AJ1048" s="110"/>
      <c r="AK1048" s="110"/>
    </row>
    <row r="1049" customFormat="false" ht="12.75" hidden="false" customHeight="false" outlineLevel="0" collapsed="false">
      <c r="Z1049" s="110"/>
      <c r="AA1049" s="110"/>
      <c r="AB1049" s="110"/>
      <c r="AC1049" s="110"/>
      <c r="AD1049" s="110"/>
      <c r="AE1049" s="110"/>
      <c r="AF1049" s="110"/>
      <c r="AG1049" s="110"/>
      <c r="AH1049" s="110"/>
      <c r="AI1049" s="110"/>
      <c r="AJ1049" s="110"/>
      <c r="AK1049" s="110"/>
    </row>
    <row r="1050" customFormat="false" ht="12.75" hidden="false" customHeight="false" outlineLevel="0" collapsed="false">
      <c r="Z1050" s="110"/>
      <c r="AA1050" s="110"/>
      <c r="AB1050" s="110"/>
      <c r="AC1050" s="110"/>
      <c r="AD1050" s="110"/>
      <c r="AE1050" s="110"/>
      <c r="AF1050" s="110"/>
      <c r="AG1050" s="110"/>
      <c r="AH1050" s="110"/>
      <c r="AI1050" s="110"/>
      <c r="AJ1050" s="110"/>
      <c r="AK1050" s="110"/>
    </row>
    <row r="1051" customFormat="false" ht="12.75" hidden="false" customHeight="false" outlineLevel="0" collapsed="false">
      <c r="Z1051" s="110"/>
      <c r="AA1051" s="110"/>
      <c r="AB1051" s="110"/>
      <c r="AC1051" s="110"/>
      <c r="AD1051" s="110"/>
      <c r="AE1051" s="110"/>
      <c r="AF1051" s="110"/>
      <c r="AG1051" s="110"/>
      <c r="AH1051" s="110"/>
      <c r="AI1051" s="110"/>
      <c r="AJ1051" s="110"/>
      <c r="AK1051" s="110"/>
    </row>
    <row r="1052" customFormat="false" ht="12.75" hidden="false" customHeight="false" outlineLevel="0" collapsed="false">
      <c r="Z1052" s="59"/>
      <c r="AA1052" s="59"/>
      <c r="AB1052" s="59"/>
      <c r="AC1052" s="59"/>
      <c r="AD1052" s="59"/>
      <c r="AE1052" s="59"/>
      <c r="AF1052" s="59"/>
      <c r="AG1052" s="59"/>
      <c r="AH1052" s="59"/>
      <c r="AI1052" s="59"/>
      <c r="AJ1052" s="59"/>
      <c r="AK1052" s="59"/>
    </row>
    <row r="1053" customFormat="false" ht="12.75" hidden="false" customHeight="false" outlineLevel="0" collapsed="false">
      <c r="Z1053" s="59"/>
      <c r="AA1053" s="59"/>
      <c r="AB1053" s="59"/>
      <c r="AC1053" s="59"/>
      <c r="AD1053" s="59"/>
      <c r="AE1053" s="59"/>
      <c r="AF1053" s="59"/>
      <c r="AG1053" s="59"/>
      <c r="AH1053" s="59"/>
      <c r="AI1053" s="59"/>
      <c r="AJ1053" s="59"/>
      <c r="AK1053" s="59"/>
    </row>
    <row r="1054" customFormat="false" ht="12.75" hidden="false" customHeight="false" outlineLevel="0" collapsed="false">
      <c r="Z1054" s="59"/>
      <c r="AA1054" s="59"/>
      <c r="AB1054" s="59"/>
      <c r="AC1054" s="59"/>
      <c r="AD1054" s="59"/>
      <c r="AE1054" s="59"/>
      <c r="AF1054" s="59"/>
      <c r="AG1054" s="59"/>
      <c r="AH1054" s="59"/>
      <c r="AI1054" s="59"/>
      <c r="AJ1054" s="59"/>
      <c r="AK1054" s="59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G105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2" ySplit="2" topLeftCell="C990" activePane="bottomRight" state="frozen"/>
      <selection pane="topLeft" activeCell="A1" activeCellId="0" sqref="A1"/>
      <selection pane="topRight" activeCell="C1" activeCellId="0" sqref="C1"/>
      <selection pane="bottomLeft" activeCell="A990" activeCellId="0" sqref="A990"/>
      <selection pane="bottomRight" activeCell="H1021" activeCellId="0" sqref="H102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2" style="0" width="9.85"/>
    <col collapsed="false" customWidth="true" hidden="false" outlineLevel="0" max="23" min="23" style="47" width="9.14"/>
    <col collapsed="false" customWidth="true" hidden="false" outlineLevel="0" max="25" min="25" style="0" width="11.42"/>
    <col collapsed="false" customWidth="true" hidden="false" outlineLevel="0" max="27" min="26" style="0" width="5.28"/>
    <col collapsed="false" customWidth="true" hidden="false" outlineLevel="0" max="31" min="28" style="0" width="6.28"/>
    <col collapsed="false" customWidth="true" hidden="false" outlineLevel="0" max="37" min="32" style="0" width="7.28"/>
  </cols>
  <sheetData>
    <row r="1" customFormat="false" ht="12.75" hidden="false" customHeight="false" outlineLevel="0" collapsed="false">
      <c r="B1" s="0" t="s">
        <v>54</v>
      </c>
      <c r="C1" s="0" t="s">
        <v>27</v>
      </c>
      <c r="D1" s="0" t="s">
        <v>9</v>
      </c>
      <c r="E1" s="0" t="s">
        <v>27</v>
      </c>
      <c r="G1" s="0" t="s">
        <v>3</v>
      </c>
      <c r="H1" s="0" t="s">
        <v>3</v>
      </c>
      <c r="I1" s="0" t="s">
        <v>3</v>
      </c>
      <c r="J1" s="0" t="s">
        <v>3</v>
      </c>
      <c r="K1" s="0" t="s">
        <v>3</v>
      </c>
      <c r="L1" s="0" t="s">
        <v>3</v>
      </c>
      <c r="M1" s="0" t="s">
        <v>2</v>
      </c>
      <c r="N1" s="0" t="s">
        <v>2</v>
      </c>
      <c r="O1" s="0" t="s">
        <v>2</v>
      </c>
      <c r="P1" s="0" t="s">
        <v>2</v>
      </c>
      <c r="Q1" s="0" t="s">
        <v>2</v>
      </c>
      <c r="R1" s="0" t="s">
        <v>2</v>
      </c>
      <c r="S1" s="0" t="s">
        <v>2</v>
      </c>
      <c r="U1" s="0" t="s">
        <v>55</v>
      </c>
      <c r="W1" s="47" t="s">
        <v>55</v>
      </c>
      <c r="Z1" s="0" t="s">
        <v>3</v>
      </c>
      <c r="AA1" s="0" t="s">
        <v>3</v>
      </c>
      <c r="AB1" s="0" t="s">
        <v>3</v>
      </c>
      <c r="AC1" s="0" t="s">
        <v>3</v>
      </c>
      <c r="AD1" s="0" t="s">
        <v>3</v>
      </c>
      <c r="AE1" s="0" t="s">
        <v>3</v>
      </c>
      <c r="AF1" s="0" t="s">
        <v>2</v>
      </c>
      <c r="AG1" s="0" t="s">
        <v>2</v>
      </c>
      <c r="AH1" s="0" t="s">
        <v>2</v>
      </c>
      <c r="AI1" s="0" t="s">
        <v>2</v>
      </c>
      <c r="AJ1" s="0" t="s">
        <v>2</v>
      </c>
      <c r="AK1" s="0" t="s">
        <v>2</v>
      </c>
    </row>
    <row r="2" customFormat="false" ht="12.75" hidden="false" customHeight="false" outlineLevel="0" collapsed="false">
      <c r="A2" s="0" t="s">
        <v>28</v>
      </c>
      <c r="C2" s="0" t="s">
        <v>16</v>
      </c>
      <c r="D2" s="0" t="s">
        <v>30</v>
      </c>
      <c r="E2" s="0" t="s">
        <v>31</v>
      </c>
      <c r="G2" s="0" t="n">
        <v>20</v>
      </c>
      <c r="H2" s="0" t="n">
        <v>25</v>
      </c>
      <c r="I2" s="0" t="n">
        <v>30</v>
      </c>
      <c r="J2" s="0" t="n">
        <v>35</v>
      </c>
      <c r="K2" s="0" t="n">
        <v>40</v>
      </c>
      <c r="L2" s="0" t="n">
        <v>50</v>
      </c>
      <c r="M2" s="0" t="n">
        <v>20</v>
      </c>
      <c r="N2" s="0" t="n">
        <v>25</v>
      </c>
      <c r="O2" s="0" t="n">
        <v>30</v>
      </c>
      <c r="P2" s="0" t="n">
        <v>35</v>
      </c>
      <c r="Q2" s="0" t="n">
        <v>40</v>
      </c>
      <c r="R2" s="0" t="n">
        <v>50</v>
      </c>
      <c r="S2" s="95" t="n">
        <v>100.00001</v>
      </c>
      <c r="T2" s="0" t="s">
        <v>28</v>
      </c>
      <c r="U2" s="0" t="s">
        <v>56</v>
      </c>
      <c r="V2" s="0" t="s">
        <v>57</v>
      </c>
      <c r="W2" s="47" t="s">
        <v>58</v>
      </c>
      <c r="X2" s="94" t="n">
        <v>36161</v>
      </c>
      <c r="Y2" s="94"/>
      <c r="Z2" s="0" t="n">
        <v>20</v>
      </c>
      <c r="AA2" s="0" t="n">
        <v>25</v>
      </c>
      <c r="AB2" s="0" t="n">
        <v>30</v>
      </c>
      <c r="AC2" s="0" t="n">
        <v>35</v>
      </c>
      <c r="AD2" s="0" t="n">
        <v>40</v>
      </c>
      <c r="AE2" s="0" t="n">
        <v>50</v>
      </c>
      <c r="AF2" s="0" t="n">
        <v>20</v>
      </c>
      <c r="AG2" s="0" t="n">
        <v>25</v>
      </c>
      <c r="AH2" s="0" t="n">
        <v>30</v>
      </c>
      <c r="AI2" s="0" t="n">
        <v>35</v>
      </c>
      <c r="AJ2" s="0" t="n">
        <v>40</v>
      </c>
      <c r="AK2" s="0" t="n">
        <v>50</v>
      </c>
      <c r="AL2" s="94" t="n">
        <v>36586</v>
      </c>
      <c r="AM2" s="94" t="n">
        <v>36617</v>
      </c>
      <c r="AN2" s="94" t="n">
        <v>36647</v>
      </c>
      <c r="AO2" s="94" t="n">
        <v>36678</v>
      </c>
      <c r="AP2" s="94" t="n">
        <v>36708</v>
      </c>
      <c r="AQ2" s="94" t="n">
        <v>36739</v>
      </c>
      <c r="AR2" s="94" t="n">
        <v>36770</v>
      </c>
      <c r="AS2" s="94" t="n">
        <v>36800</v>
      </c>
      <c r="AT2" s="94" t="n">
        <v>36831</v>
      </c>
      <c r="AU2" s="94" t="n">
        <v>36861</v>
      </c>
      <c r="AV2" s="94" t="n">
        <v>36892</v>
      </c>
      <c r="AW2" s="94" t="n">
        <v>36923</v>
      </c>
      <c r="AX2" s="94" t="n">
        <v>36951</v>
      </c>
      <c r="AY2" s="94" t="n">
        <v>36982</v>
      </c>
      <c r="AZ2" s="94" t="n">
        <v>37012</v>
      </c>
      <c r="BA2" s="94" t="n">
        <v>37043</v>
      </c>
      <c r="BB2" s="94" t="n">
        <v>37073</v>
      </c>
      <c r="BC2" s="94" t="n">
        <v>37104</v>
      </c>
      <c r="BD2" s="94" t="n">
        <v>37135</v>
      </c>
      <c r="BE2" s="94" t="n">
        <v>37165</v>
      </c>
      <c r="BF2" s="94" t="n">
        <v>37196</v>
      </c>
      <c r="BG2" s="94" t="n">
        <v>37226</v>
      </c>
      <c r="BH2" s="94" t="n">
        <v>37257</v>
      </c>
      <c r="BI2" s="94" t="n">
        <v>37288</v>
      </c>
      <c r="BJ2" s="94" t="n">
        <v>37316</v>
      </c>
      <c r="BK2" s="94" t="n">
        <v>37347</v>
      </c>
      <c r="BL2" s="94" t="n">
        <v>37377</v>
      </c>
      <c r="BM2" s="94" t="n">
        <v>37408</v>
      </c>
      <c r="BN2" s="94" t="n">
        <v>37438</v>
      </c>
      <c r="BO2" s="94" t="n">
        <v>37469</v>
      </c>
      <c r="BP2" s="94" t="n">
        <v>37500</v>
      </c>
      <c r="BQ2" s="94" t="n">
        <v>37530</v>
      </c>
      <c r="BR2" s="94" t="n">
        <v>37561</v>
      </c>
      <c r="BS2" s="94" t="n">
        <v>37591</v>
      </c>
      <c r="BT2" s="94" t="n">
        <v>37622</v>
      </c>
      <c r="BU2" s="94" t="n">
        <v>37653</v>
      </c>
      <c r="BV2" s="94" t="n">
        <v>37681</v>
      </c>
      <c r="BW2" s="94" t="n">
        <v>37712</v>
      </c>
      <c r="BX2" s="94" t="n">
        <v>37742</v>
      </c>
      <c r="BY2" s="94" t="n">
        <v>37773</v>
      </c>
      <c r="BZ2" s="94" t="n">
        <v>37803</v>
      </c>
      <c r="CA2" s="94" t="n">
        <v>37834</v>
      </c>
      <c r="CB2" s="94" t="n">
        <v>37865</v>
      </c>
      <c r="CC2" s="94" t="n">
        <v>37895</v>
      </c>
      <c r="CD2" s="94" t="n">
        <v>37926</v>
      </c>
      <c r="CE2" s="94" t="n">
        <v>37956</v>
      </c>
      <c r="CF2" s="94"/>
      <c r="CG2" s="94"/>
      <c r="CH2" s="94"/>
      <c r="CI2" s="94"/>
      <c r="CJ2" s="94"/>
      <c r="CK2" s="94"/>
      <c r="CL2" s="94"/>
      <c r="CM2" s="94"/>
      <c r="CN2" s="94"/>
      <c r="CO2" s="94"/>
      <c r="CP2" s="94"/>
      <c r="CQ2" s="94"/>
      <c r="CR2" s="94"/>
      <c r="CS2" s="94"/>
      <c r="CT2" s="94"/>
      <c r="CU2" s="94"/>
      <c r="CV2" s="94"/>
      <c r="CW2" s="94"/>
      <c r="CX2" s="94"/>
      <c r="CY2" s="94"/>
      <c r="CZ2" s="94"/>
      <c r="DA2" s="94"/>
      <c r="DB2" s="94"/>
      <c r="DC2" s="94"/>
      <c r="DD2" s="94"/>
      <c r="DE2" s="94"/>
      <c r="DF2" s="94"/>
      <c r="DG2" s="94"/>
    </row>
    <row r="3" customFormat="false" ht="12.75" hidden="false" customHeight="false" outlineLevel="0" collapsed="false">
      <c r="B3" s="101" t="n">
        <v>35765</v>
      </c>
      <c r="C3" s="102" t="n">
        <v>19.25</v>
      </c>
      <c r="S3" s="95"/>
    </row>
    <row r="4" customFormat="false" ht="12.75" hidden="false" customHeight="false" outlineLevel="0" collapsed="false">
      <c r="B4" s="101" t="n">
        <v>35766</v>
      </c>
      <c r="C4" s="102" t="n">
        <v>22.42</v>
      </c>
      <c r="D4" s="98" t="n">
        <f aca="false">LN(C4/C3)</f>
        <v>0.152442356910221</v>
      </c>
      <c r="G4" s="103" t="n">
        <f aca="false">IF(G$1="P",MAX(0,G$2-$C4),IF(G$1="C",MAX(0,$C4-G$2)))</f>
        <v>0</v>
      </c>
      <c r="H4" s="103" t="n">
        <f aca="false">IF(H$1="P",MAX(0,H$2-$C4),IF(H$1="C",MAX(0,$C4-H$2)))</f>
        <v>2.58</v>
      </c>
      <c r="I4" s="103" t="n">
        <f aca="false">IF(I$1="P",MAX(0,I$2-$C4),IF(I$1="C",MAX(0,$C4-I$2)))</f>
        <v>7.58</v>
      </c>
      <c r="J4" s="103" t="n">
        <f aca="false">IF(J$1="P",MAX(0,J$2-$C4),IF(J$1="C",MAX(0,$C4-J$2)))</f>
        <v>12.58</v>
      </c>
      <c r="K4" s="103" t="n">
        <f aca="false">IF(K$1="P",MAX(0,K$2-$C4),IF(K$1="C",MAX(0,$C4-K$2)))</f>
        <v>17.58</v>
      </c>
      <c r="L4" s="103" t="n">
        <f aca="false">IF(L$1="P",MAX(0,L$2-$C4),IF(L$1="C",MAX(0,$C4-L$2)))</f>
        <v>27.58</v>
      </c>
      <c r="M4" s="103" t="n">
        <f aca="false">IF(M$1="P",MAX(0,M$2-$C4),IF(M$1="C",MAX(0,$C4-M$2)))</f>
        <v>2.42</v>
      </c>
      <c r="N4" s="103" t="n">
        <f aca="false">IF(N$1="P",MAX(0,N$2-$C4),IF(N$1="C",MAX(0,$C4-N$2)))</f>
        <v>0</v>
      </c>
      <c r="O4" s="103" t="n">
        <f aca="false">IF(O$1="P",MAX(0,O$2-$C4),IF(O$1="C",MAX(0,$C4-O$2)))</f>
        <v>0</v>
      </c>
      <c r="P4" s="103" t="n">
        <f aca="false">IF(P$1="P",MAX(0,P$2-$C4),IF(P$1="C",MAX(0,$C4-P$2)))</f>
        <v>0</v>
      </c>
      <c r="Q4" s="103" t="n">
        <f aca="false">IF(Q$1="P",MAX(0,Q$2-$C4),IF(Q$1="C",MAX(0,$C4-Q$2)))</f>
        <v>0</v>
      </c>
      <c r="R4" s="103" t="n">
        <f aca="false">IF(R$1="P",MAX(0,R$2-$C4),IF(R$1="C",MAX(0,$C4-R$2)))</f>
        <v>0</v>
      </c>
      <c r="S4" s="103" t="n">
        <f aca="false">IF(S$1="P",MAX(0,S$2-$C4),IF(S$1="C",MAX(0,$C4-S$2)))</f>
        <v>0</v>
      </c>
      <c r="T4" s="104" t="n">
        <f aca="false">A4</f>
        <v>0</v>
      </c>
      <c r="U4" s="105" t="n">
        <f aca="false">VLOOKUP($B4,Gas!$B$3:$E$2506,2)</f>
        <v>2.33</v>
      </c>
      <c r="V4" s="46" t="n">
        <f aca="false">C4/U4</f>
        <v>9.62231759656653</v>
      </c>
    </row>
    <row r="5" customFormat="false" ht="12.75" hidden="false" customHeight="false" outlineLevel="0" collapsed="false">
      <c r="B5" s="101" t="n">
        <v>35767</v>
      </c>
      <c r="C5" s="102" t="n">
        <v>22.15</v>
      </c>
      <c r="D5" s="98" t="n">
        <f aca="false">LN(C5/C4)</f>
        <v>-0.0121159211528693</v>
      </c>
      <c r="G5" s="103" t="n">
        <f aca="false">IF(G$1="P",MAX(0,G$2-$C5),IF(G$1="C",MAX(0,$C5-G$2)))</f>
        <v>0</v>
      </c>
      <c r="H5" s="103" t="n">
        <f aca="false">IF(H$1="P",MAX(0,H$2-$C5),IF(H$1="C",MAX(0,$C5-H$2)))</f>
        <v>2.85</v>
      </c>
      <c r="I5" s="103" t="n">
        <f aca="false">IF(I$1="P",MAX(0,I$2-$C5),IF(I$1="C",MAX(0,$C5-I$2)))</f>
        <v>7.85</v>
      </c>
      <c r="J5" s="103" t="n">
        <f aca="false">IF(J$1="P",MAX(0,J$2-$C5),IF(J$1="C",MAX(0,$C5-J$2)))</f>
        <v>12.85</v>
      </c>
      <c r="K5" s="103" t="n">
        <f aca="false">IF(K$1="P",MAX(0,K$2-$C5),IF(K$1="C",MAX(0,$C5-K$2)))</f>
        <v>17.85</v>
      </c>
      <c r="L5" s="103" t="n">
        <f aca="false">IF(L$1="P",MAX(0,L$2-$C5),IF(L$1="C",MAX(0,$C5-L$2)))</f>
        <v>27.85</v>
      </c>
      <c r="M5" s="103" t="n">
        <f aca="false">IF(M$1="P",MAX(0,M$2-$C5),IF(M$1="C",MAX(0,$C5-M$2)))</f>
        <v>2.15</v>
      </c>
      <c r="N5" s="103" t="n">
        <f aca="false">IF(N$1="P",MAX(0,N$2-$C5),IF(N$1="C",MAX(0,$C5-N$2)))</f>
        <v>0</v>
      </c>
      <c r="O5" s="103" t="n">
        <f aca="false">IF(O$1="P",MAX(0,O$2-$C5),IF(O$1="C",MAX(0,$C5-O$2)))</f>
        <v>0</v>
      </c>
      <c r="P5" s="103" t="n">
        <f aca="false">IF(P$1="P",MAX(0,P$2-$C5),IF(P$1="C",MAX(0,$C5-P$2)))</f>
        <v>0</v>
      </c>
      <c r="Q5" s="103" t="n">
        <f aca="false">IF(Q$1="P",MAX(0,Q$2-$C5),IF(Q$1="C",MAX(0,$C5-Q$2)))</f>
        <v>0</v>
      </c>
      <c r="R5" s="103" t="n">
        <f aca="false">IF(R$1="P",MAX(0,R$2-$C5),IF(R$1="C",MAX(0,$C5-R$2)))</f>
        <v>0</v>
      </c>
      <c r="S5" s="103" t="n">
        <f aca="false">IF(S$1="P",MAX(0,S$2-$C5),IF(S$1="C",MAX(0,$C5-S$2)))</f>
        <v>0</v>
      </c>
      <c r="T5" s="104" t="n">
        <f aca="false">A5</f>
        <v>0</v>
      </c>
      <c r="U5" s="105" t="n">
        <f aca="false">VLOOKUP($B5,Gas!$B$3:$E$2506,2)</f>
        <v>2.65</v>
      </c>
      <c r="V5" s="46" t="n">
        <f aca="false">C5/U5</f>
        <v>8.35849056603774</v>
      </c>
    </row>
    <row r="6" customFormat="false" ht="12.75" hidden="false" customHeight="false" outlineLevel="0" collapsed="false">
      <c r="B6" s="101" t="n">
        <v>35768</v>
      </c>
      <c r="C6" s="102" t="n">
        <v>22.87</v>
      </c>
      <c r="D6" s="98" t="n">
        <f aca="false">LN(C6/C5)</f>
        <v>0.0319885115435453</v>
      </c>
      <c r="G6" s="103" t="n">
        <f aca="false">IF(G$1="P",MAX(0,G$2-$C6),IF(G$1="C",MAX(0,$C6-G$2)))</f>
        <v>0</v>
      </c>
      <c r="H6" s="103" t="n">
        <f aca="false">IF(H$1="P",MAX(0,H$2-$C6),IF(H$1="C",MAX(0,$C6-H$2)))</f>
        <v>2.13</v>
      </c>
      <c r="I6" s="103" t="n">
        <f aca="false">IF(I$1="P",MAX(0,I$2-$C6),IF(I$1="C",MAX(0,$C6-I$2)))</f>
        <v>7.13</v>
      </c>
      <c r="J6" s="103" t="n">
        <f aca="false">IF(J$1="P",MAX(0,J$2-$C6),IF(J$1="C",MAX(0,$C6-J$2)))</f>
        <v>12.13</v>
      </c>
      <c r="K6" s="103" t="n">
        <f aca="false">IF(K$1="P",MAX(0,K$2-$C6),IF(K$1="C",MAX(0,$C6-K$2)))</f>
        <v>17.13</v>
      </c>
      <c r="L6" s="103" t="n">
        <f aca="false">IF(L$1="P",MAX(0,L$2-$C6),IF(L$1="C",MAX(0,$C6-L$2)))</f>
        <v>27.13</v>
      </c>
      <c r="M6" s="103" t="n">
        <f aca="false">IF(M$1="P",MAX(0,M$2-$C6),IF(M$1="C",MAX(0,$C6-M$2)))</f>
        <v>2.87</v>
      </c>
      <c r="N6" s="103" t="n">
        <f aca="false">IF(N$1="P",MAX(0,N$2-$C6),IF(N$1="C",MAX(0,$C6-N$2)))</f>
        <v>0</v>
      </c>
      <c r="O6" s="103" t="n">
        <f aca="false">IF(O$1="P",MAX(0,O$2-$C6),IF(O$1="C",MAX(0,$C6-O$2)))</f>
        <v>0</v>
      </c>
      <c r="P6" s="103" t="n">
        <f aca="false">IF(P$1="P",MAX(0,P$2-$C6),IF(P$1="C",MAX(0,$C6-P$2)))</f>
        <v>0</v>
      </c>
      <c r="Q6" s="103" t="n">
        <f aca="false">IF(Q$1="P",MAX(0,Q$2-$C6),IF(Q$1="C",MAX(0,$C6-Q$2)))</f>
        <v>0</v>
      </c>
      <c r="R6" s="103" t="n">
        <f aca="false">IF(R$1="P",MAX(0,R$2-$C6),IF(R$1="C",MAX(0,$C6-R$2)))</f>
        <v>0</v>
      </c>
      <c r="S6" s="103" t="n">
        <f aca="false">IF(S$1="P",MAX(0,S$2-$C6),IF(S$1="C",MAX(0,$C6-S$2)))</f>
        <v>0</v>
      </c>
      <c r="T6" s="104" t="n">
        <f aca="false">A6</f>
        <v>0</v>
      </c>
      <c r="U6" s="105" t="n">
        <f aca="false">VLOOKUP($B6,Gas!$B$3:$E$2506,2)</f>
        <v>2.53</v>
      </c>
      <c r="V6" s="46" t="n">
        <f aca="false">C6/U6</f>
        <v>9.03952569169961</v>
      </c>
    </row>
    <row r="7" customFormat="false" ht="12.75" hidden="false" customHeight="false" outlineLevel="0" collapsed="false">
      <c r="B7" s="101" t="n">
        <v>35769</v>
      </c>
      <c r="C7" s="102" t="n">
        <v>25.1</v>
      </c>
      <c r="D7" s="98" t="n">
        <f aca="false">LN(C7/C6)</f>
        <v>0.0930418381030484</v>
      </c>
      <c r="G7" s="103" t="n">
        <f aca="false">IF(G$1="P",MAX(0,G$2-$C7),IF(G$1="C",MAX(0,$C7-G$2)))</f>
        <v>0</v>
      </c>
      <c r="H7" s="103" t="n">
        <f aca="false">IF(H$1="P",MAX(0,H$2-$C7),IF(H$1="C",MAX(0,$C7-H$2)))</f>
        <v>0</v>
      </c>
      <c r="I7" s="103" t="n">
        <f aca="false">IF(I$1="P",MAX(0,I$2-$C7),IF(I$1="C",MAX(0,$C7-I$2)))</f>
        <v>4.9</v>
      </c>
      <c r="J7" s="103" t="n">
        <f aca="false">IF(J$1="P",MAX(0,J$2-$C7),IF(J$1="C",MAX(0,$C7-J$2)))</f>
        <v>9.9</v>
      </c>
      <c r="K7" s="103" t="n">
        <f aca="false">IF(K$1="P",MAX(0,K$2-$C7),IF(K$1="C",MAX(0,$C7-K$2)))</f>
        <v>14.9</v>
      </c>
      <c r="L7" s="103" t="n">
        <f aca="false">IF(L$1="P",MAX(0,L$2-$C7),IF(L$1="C",MAX(0,$C7-L$2)))</f>
        <v>24.9</v>
      </c>
      <c r="M7" s="103" t="n">
        <f aca="false">IF(M$1="P",MAX(0,M$2-$C7),IF(M$1="C",MAX(0,$C7-M$2)))</f>
        <v>5.1</v>
      </c>
      <c r="N7" s="103" t="n">
        <f aca="false">IF(N$1="P",MAX(0,N$2-$C7),IF(N$1="C",MAX(0,$C7-N$2)))</f>
        <v>0.100000000000001</v>
      </c>
      <c r="O7" s="103" t="n">
        <f aca="false">IF(O$1="P",MAX(0,O$2-$C7),IF(O$1="C",MAX(0,$C7-O$2)))</f>
        <v>0</v>
      </c>
      <c r="P7" s="103" t="n">
        <f aca="false">IF(P$1="P",MAX(0,P$2-$C7),IF(P$1="C",MAX(0,$C7-P$2)))</f>
        <v>0</v>
      </c>
      <c r="Q7" s="103" t="n">
        <f aca="false">IF(Q$1="P",MAX(0,Q$2-$C7),IF(Q$1="C",MAX(0,$C7-Q$2)))</f>
        <v>0</v>
      </c>
      <c r="R7" s="103" t="n">
        <f aca="false">IF(R$1="P",MAX(0,R$2-$C7),IF(R$1="C",MAX(0,$C7-R$2)))</f>
        <v>0</v>
      </c>
      <c r="S7" s="103" t="n">
        <f aca="false">IF(S$1="P",MAX(0,S$2-$C7),IF(S$1="C",MAX(0,$C7-S$2)))</f>
        <v>0</v>
      </c>
      <c r="T7" s="104" t="n">
        <f aca="false">A7</f>
        <v>0</v>
      </c>
      <c r="U7" s="105" t="n">
        <f aca="false">VLOOKUP($B7,Gas!$B$3:$E$2506,2)</f>
        <v>2.53</v>
      </c>
      <c r="V7" s="46" t="n">
        <f aca="false">C7/U7</f>
        <v>9.92094861660079</v>
      </c>
    </row>
    <row r="8" customFormat="false" ht="12.75" hidden="false" customHeight="false" outlineLevel="0" collapsed="false">
      <c r="B8" s="101" t="n">
        <v>35772</v>
      </c>
      <c r="C8" s="102" t="n">
        <v>25.89</v>
      </c>
      <c r="D8" s="98" t="n">
        <f aca="false">LN(C8/C7)</f>
        <v>0.0309889476257081</v>
      </c>
      <c r="G8" s="103" t="n">
        <f aca="false">IF(G$1="P",MAX(0,G$2-$C8),IF(G$1="C",MAX(0,$C8-G$2)))</f>
        <v>0</v>
      </c>
      <c r="H8" s="103" t="n">
        <f aca="false">IF(H$1="P",MAX(0,H$2-$C8),IF(H$1="C",MAX(0,$C8-H$2)))</f>
        <v>0</v>
      </c>
      <c r="I8" s="103" t="n">
        <f aca="false">IF(I$1="P",MAX(0,I$2-$C8),IF(I$1="C",MAX(0,$C8-I$2)))</f>
        <v>4.11</v>
      </c>
      <c r="J8" s="103" t="n">
        <f aca="false">IF(J$1="P",MAX(0,J$2-$C8),IF(J$1="C",MAX(0,$C8-J$2)))</f>
        <v>9.11</v>
      </c>
      <c r="K8" s="103" t="n">
        <f aca="false">IF(K$1="P",MAX(0,K$2-$C8),IF(K$1="C",MAX(0,$C8-K$2)))</f>
        <v>14.11</v>
      </c>
      <c r="L8" s="103" t="n">
        <f aca="false">IF(L$1="P",MAX(0,L$2-$C8),IF(L$1="C",MAX(0,$C8-L$2)))</f>
        <v>24.11</v>
      </c>
      <c r="M8" s="103" t="n">
        <f aca="false">IF(M$1="P",MAX(0,M$2-$C8),IF(M$1="C",MAX(0,$C8-M$2)))</f>
        <v>5.89</v>
      </c>
      <c r="N8" s="103" t="n">
        <f aca="false">IF(N$1="P",MAX(0,N$2-$C8),IF(N$1="C",MAX(0,$C8-N$2)))</f>
        <v>0.890000000000001</v>
      </c>
      <c r="O8" s="103" t="n">
        <f aca="false">IF(O$1="P",MAX(0,O$2-$C8),IF(O$1="C",MAX(0,$C8-O$2)))</f>
        <v>0</v>
      </c>
      <c r="P8" s="103" t="n">
        <f aca="false">IF(P$1="P",MAX(0,P$2-$C8),IF(P$1="C",MAX(0,$C8-P$2)))</f>
        <v>0</v>
      </c>
      <c r="Q8" s="103" t="n">
        <f aca="false">IF(Q$1="P",MAX(0,Q$2-$C8),IF(Q$1="C",MAX(0,$C8-Q$2)))</f>
        <v>0</v>
      </c>
      <c r="R8" s="103" t="n">
        <f aca="false">IF(R$1="P",MAX(0,R$2-$C8),IF(R$1="C",MAX(0,$C8-R$2)))</f>
        <v>0</v>
      </c>
      <c r="S8" s="103" t="n">
        <f aca="false">IF(S$1="P",MAX(0,S$2-$C8),IF(S$1="C",MAX(0,$C8-S$2)))</f>
        <v>0</v>
      </c>
      <c r="T8" s="104" t="n">
        <f aca="false">A8</f>
        <v>0</v>
      </c>
      <c r="U8" s="105" t="n">
        <f aca="false">VLOOKUP($B8,Gas!$B$3:$E$2506,2)</f>
        <v>2.475</v>
      </c>
      <c r="V8" s="46" t="n">
        <f aca="false">C8/U8</f>
        <v>10.4606060606061</v>
      </c>
    </row>
    <row r="9" customFormat="false" ht="12.75" hidden="false" customHeight="false" outlineLevel="0" collapsed="false">
      <c r="B9" s="101" t="n">
        <v>35773</v>
      </c>
      <c r="C9" s="102" t="n">
        <v>23.18</v>
      </c>
      <c r="D9" s="98" t="n">
        <f aca="false">LN(C9/C8)</f>
        <v>-0.110566955851841</v>
      </c>
      <c r="G9" s="103" t="n">
        <f aca="false">IF(G$1="P",MAX(0,G$2-$C9),IF(G$1="C",MAX(0,$C9-G$2)))</f>
        <v>0</v>
      </c>
      <c r="H9" s="103" t="n">
        <f aca="false">IF(H$1="P",MAX(0,H$2-$C9),IF(H$1="C",MAX(0,$C9-H$2)))</f>
        <v>1.82</v>
      </c>
      <c r="I9" s="103" t="n">
        <f aca="false">IF(I$1="P",MAX(0,I$2-$C9),IF(I$1="C",MAX(0,$C9-I$2)))</f>
        <v>6.82</v>
      </c>
      <c r="J9" s="103" t="n">
        <f aca="false">IF(J$1="P",MAX(0,J$2-$C9),IF(J$1="C",MAX(0,$C9-J$2)))</f>
        <v>11.82</v>
      </c>
      <c r="K9" s="103" t="n">
        <f aca="false">IF(K$1="P",MAX(0,K$2-$C9),IF(K$1="C",MAX(0,$C9-K$2)))</f>
        <v>16.82</v>
      </c>
      <c r="L9" s="103" t="n">
        <f aca="false">IF(L$1="P",MAX(0,L$2-$C9),IF(L$1="C",MAX(0,$C9-L$2)))</f>
        <v>26.82</v>
      </c>
      <c r="M9" s="103" t="n">
        <f aca="false">IF(M$1="P",MAX(0,M$2-$C9),IF(M$1="C",MAX(0,$C9-M$2)))</f>
        <v>3.18</v>
      </c>
      <c r="N9" s="103" t="n">
        <f aca="false">IF(N$1="P",MAX(0,N$2-$C9),IF(N$1="C",MAX(0,$C9-N$2)))</f>
        <v>0</v>
      </c>
      <c r="O9" s="103" t="n">
        <f aca="false">IF(O$1="P",MAX(0,O$2-$C9),IF(O$1="C",MAX(0,$C9-O$2)))</f>
        <v>0</v>
      </c>
      <c r="P9" s="103" t="n">
        <f aca="false">IF(P$1="P",MAX(0,P$2-$C9),IF(P$1="C",MAX(0,$C9-P$2)))</f>
        <v>0</v>
      </c>
      <c r="Q9" s="103" t="n">
        <f aca="false">IF(Q$1="P",MAX(0,Q$2-$C9),IF(Q$1="C",MAX(0,$C9-Q$2)))</f>
        <v>0</v>
      </c>
      <c r="R9" s="103" t="n">
        <f aca="false">IF(R$1="P",MAX(0,R$2-$C9),IF(R$1="C",MAX(0,$C9-R$2)))</f>
        <v>0</v>
      </c>
      <c r="S9" s="103" t="n">
        <f aca="false">IF(S$1="P",MAX(0,S$2-$C9),IF(S$1="C",MAX(0,$C9-S$2)))</f>
        <v>0</v>
      </c>
      <c r="T9" s="104" t="n">
        <f aca="false">A9</f>
        <v>0</v>
      </c>
      <c r="U9" s="105" t="n">
        <f aca="false">VLOOKUP($B9,Gas!$B$3:$E$2506,2)</f>
        <v>2.435</v>
      </c>
      <c r="V9" s="46" t="n">
        <f aca="false">C9/U9</f>
        <v>9.51950718685832</v>
      </c>
    </row>
    <row r="10" customFormat="false" ht="12.75" hidden="false" customHeight="false" outlineLevel="0" collapsed="false">
      <c r="B10" s="101" t="n">
        <v>35774</v>
      </c>
      <c r="C10" s="102" t="n">
        <v>20.06</v>
      </c>
      <c r="D10" s="98" t="n">
        <f aca="false">LN(C10/C9)</f>
        <v>-0.144562055377816</v>
      </c>
      <c r="G10" s="103" t="n">
        <f aca="false">IF(G$1="P",MAX(0,G$2-$C10),IF(G$1="C",MAX(0,$C10-G$2)))</f>
        <v>0</v>
      </c>
      <c r="H10" s="103" t="n">
        <f aca="false">IF(H$1="P",MAX(0,H$2-$C10),IF(H$1="C",MAX(0,$C10-H$2)))</f>
        <v>4.94</v>
      </c>
      <c r="I10" s="103" t="n">
        <f aca="false">IF(I$1="P",MAX(0,I$2-$C10),IF(I$1="C",MAX(0,$C10-I$2)))</f>
        <v>9.94</v>
      </c>
      <c r="J10" s="103" t="n">
        <f aca="false">IF(J$1="P",MAX(0,J$2-$C10),IF(J$1="C",MAX(0,$C10-J$2)))</f>
        <v>14.94</v>
      </c>
      <c r="K10" s="103" t="n">
        <f aca="false">IF(K$1="P",MAX(0,K$2-$C10),IF(K$1="C",MAX(0,$C10-K$2)))</f>
        <v>19.94</v>
      </c>
      <c r="L10" s="103" t="n">
        <f aca="false">IF(L$1="P",MAX(0,L$2-$C10),IF(L$1="C",MAX(0,$C10-L$2)))</f>
        <v>29.94</v>
      </c>
      <c r="M10" s="103" t="n">
        <f aca="false">IF(M$1="P",MAX(0,M$2-$C10),IF(M$1="C",MAX(0,$C10-M$2)))</f>
        <v>0.0599999999999987</v>
      </c>
      <c r="N10" s="103" t="n">
        <f aca="false">IF(N$1="P",MAX(0,N$2-$C10),IF(N$1="C",MAX(0,$C10-N$2)))</f>
        <v>0</v>
      </c>
      <c r="O10" s="103" t="n">
        <f aca="false">IF(O$1="P",MAX(0,O$2-$C10),IF(O$1="C",MAX(0,$C10-O$2)))</f>
        <v>0</v>
      </c>
      <c r="P10" s="103" t="n">
        <f aca="false">IF(P$1="P",MAX(0,P$2-$C10),IF(P$1="C",MAX(0,$C10-P$2)))</f>
        <v>0</v>
      </c>
      <c r="Q10" s="103" t="n">
        <f aca="false">IF(Q$1="P",MAX(0,Q$2-$C10),IF(Q$1="C",MAX(0,$C10-Q$2)))</f>
        <v>0</v>
      </c>
      <c r="R10" s="103" t="n">
        <f aca="false">IF(R$1="P",MAX(0,R$2-$C10),IF(R$1="C",MAX(0,$C10-R$2)))</f>
        <v>0</v>
      </c>
      <c r="S10" s="103" t="n">
        <f aca="false">IF(S$1="P",MAX(0,S$2-$C10),IF(S$1="C",MAX(0,$C10-S$2)))</f>
        <v>0</v>
      </c>
      <c r="T10" s="104" t="n">
        <f aca="false">A10</f>
        <v>0</v>
      </c>
      <c r="U10" s="105" t="n">
        <f aca="false">VLOOKUP($B10,Gas!$B$3:$E$2506,2)</f>
        <v>2.305</v>
      </c>
      <c r="V10" s="46" t="n">
        <f aca="false">C10/U10</f>
        <v>8.70281995661605</v>
      </c>
    </row>
    <row r="11" customFormat="false" ht="12.75" hidden="false" customHeight="false" outlineLevel="0" collapsed="false">
      <c r="B11" s="101" t="n">
        <v>35775</v>
      </c>
      <c r="C11" s="102" t="n">
        <v>19.88</v>
      </c>
      <c r="D11" s="98" t="n">
        <f aca="false">LN(C11/C10)</f>
        <v>-0.00901358130536152</v>
      </c>
      <c r="G11" s="103" t="n">
        <f aca="false">IF(G$1="P",MAX(0,G$2-$C11),IF(G$1="C",MAX(0,$C11-G$2)))</f>
        <v>0.120000000000001</v>
      </c>
      <c r="H11" s="103" t="n">
        <f aca="false">IF(H$1="P",MAX(0,H$2-$C11),IF(H$1="C",MAX(0,$C11-H$2)))</f>
        <v>5.12</v>
      </c>
      <c r="I11" s="103" t="n">
        <f aca="false">IF(I$1="P",MAX(0,I$2-$C11),IF(I$1="C",MAX(0,$C11-I$2)))</f>
        <v>10.12</v>
      </c>
      <c r="J11" s="103" t="n">
        <f aca="false">IF(J$1="P",MAX(0,J$2-$C11),IF(J$1="C",MAX(0,$C11-J$2)))</f>
        <v>15.12</v>
      </c>
      <c r="K11" s="103" t="n">
        <f aca="false">IF(K$1="P",MAX(0,K$2-$C11),IF(K$1="C",MAX(0,$C11-K$2)))</f>
        <v>20.12</v>
      </c>
      <c r="L11" s="103" t="n">
        <f aca="false">IF(L$1="P",MAX(0,L$2-$C11),IF(L$1="C",MAX(0,$C11-L$2)))</f>
        <v>30.12</v>
      </c>
      <c r="M11" s="103" t="n">
        <f aca="false">IF(M$1="P",MAX(0,M$2-$C11),IF(M$1="C",MAX(0,$C11-M$2)))</f>
        <v>0</v>
      </c>
      <c r="N11" s="103" t="n">
        <f aca="false">IF(N$1="P",MAX(0,N$2-$C11),IF(N$1="C",MAX(0,$C11-N$2)))</f>
        <v>0</v>
      </c>
      <c r="O11" s="103" t="n">
        <f aca="false">IF(O$1="P",MAX(0,O$2-$C11),IF(O$1="C",MAX(0,$C11-O$2)))</f>
        <v>0</v>
      </c>
      <c r="P11" s="103" t="n">
        <f aca="false">IF(P$1="P",MAX(0,P$2-$C11),IF(P$1="C",MAX(0,$C11-P$2)))</f>
        <v>0</v>
      </c>
      <c r="Q11" s="103" t="n">
        <f aca="false">IF(Q$1="P",MAX(0,Q$2-$C11),IF(Q$1="C",MAX(0,$C11-Q$2)))</f>
        <v>0</v>
      </c>
      <c r="R11" s="103" t="n">
        <f aca="false">IF(R$1="P",MAX(0,R$2-$C11),IF(R$1="C",MAX(0,$C11-R$2)))</f>
        <v>0</v>
      </c>
      <c r="S11" s="103" t="n">
        <f aca="false">IF(S$1="P",MAX(0,S$2-$C11),IF(S$1="C",MAX(0,$C11-S$2)))</f>
        <v>0</v>
      </c>
      <c r="T11" s="104" t="n">
        <f aca="false">A11</f>
        <v>0</v>
      </c>
      <c r="U11" s="105" t="n">
        <f aca="false">VLOOKUP($B11,Gas!$B$3:$E$2506,2)</f>
        <v>2.46</v>
      </c>
      <c r="V11" s="46" t="n">
        <f aca="false">C11/U11</f>
        <v>8.08130081300813</v>
      </c>
    </row>
    <row r="12" customFormat="false" ht="12.75" hidden="false" customHeight="false" outlineLevel="0" collapsed="false">
      <c r="B12" s="101" t="n">
        <v>35776</v>
      </c>
      <c r="C12" s="102" t="n">
        <v>21.99</v>
      </c>
      <c r="D12" s="98" t="n">
        <f aca="false">LN(C12/C11)</f>
        <v>0.100873603338242</v>
      </c>
      <c r="E12" s="99"/>
      <c r="G12" s="103" t="n">
        <f aca="false">IF(G$1="P",MAX(0,G$2-$C12),IF(G$1="C",MAX(0,$C12-G$2)))</f>
        <v>0</v>
      </c>
      <c r="H12" s="103" t="n">
        <f aca="false">IF(H$1="P",MAX(0,H$2-$C12),IF(H$1="C",MAX(0,$C12-H$2)))</f>
        <v>3.01</v>
      </c>
      <c r="I12" s="103" t="n">
        <f aca="false">IF(I$1="P",MAX(0,I$2-$C12),IF(I$1="C",MAX(0,$C12-I$2)))</f>
        <v>8.01</v>
      </c>
      <c r="J12" s="103" t="n">
        <f aca="false">IF(J$1="P",MAX(0,J$2-$C12),IF(J$1="C",MAX(0,$C12-J$2)))</f>
        <v>13.01</v>
      </c>
      <c r="K12" s="103" t="n">
        <f aca="false">IF(K$1="P",MAX(0,K$2-$C12),IF(K$1="C",MAX(0,$C12-K$2)))</f>
        <v>18.01</v>
      </c>
      <c r="L12" s="103" t="n">
        <f aca="false">IF(L$1="P",MAX(0,L$2-$C12),IF(L$1="C",MAX(0,$C12-L$2)))</f>
        <v>28.01</v>
      </c>
      <c r="M12" s="103" t="n">
        <f aca="false">IF(M$1="P",MAX(0,M$2-$C12),IF(M$1="C",MAX(0,$C12-M$2)))</f>
        <v>1.99</v>
      </c>
      <c r="N12" s="103" t="n">
        <f aca="false">IF(N$1="P",MAX(0,N$2-$C12),IF(N$1="C",MAX(0,$C12-N$2)))</f>
        <v>0</v>
      </c>
      <c r="O12" s="103" t="n">
        <f aca="false">IF(O$1="P",MAX(0,O$2-$C12),IF(O$1="C",MAX(0,$C12-O$2)))</f>
        <v>0</v>
      </c>
      <c r="P12" s="103" t="n">
        <f aca="false">IF(P$1="P",MAX(0,P$2-$C12),IF(P$1="C",MAX(0,$C12-P$2)))</f>
        <v>0</v>
      </c>
      <c r="Q12" s="103" t="n">
        <f aca="false">IF(Q$1="P",MAX(0,Q$2-$C12),IF(Q$1="C",MAX(0,$C12-Q$2)))</f>
        <v>0</v>
      </c>
      <c r="R12" s="103" t="n">
        <f aca="false">IF(R$1="P",MAX(0,R$2-$C12),IF(R$1="C",MAX(0,$C12-R$2)))</f>
        <v>0</v>
      </c>
      <c r="S12" s="103" t="n">
        <f aca="false">IF(S$1="P",MAX(0,S$2-$C12),IF(S$1="C",MAX(0,$C12-S$2)))</f>
        <v>0</v>
      </c>
      <c r="T12" s="104" t="n">
        <f aca="false">A12</f>
        <v>0</v>
      </c>
      <c r="U12" s="105" t="n">
        <f aca="false">VLOOKUP($B12,Gas!$B$3:$E$2506,2)</f>
        <v>2.46</v>
      </c>
      <c r="V12" s="46" t="n">
        <f aca="false">C12/U12</f>
        <v>8.9390243902439</v>
      </c>
    </row>
    <row r="13" customFormat="false" ht="12.75" hidden="false" customHeight="false" outlineLevel="0" collapsed="false">
      <c r="B13" s="101" t="n">
        <v>35779</v>
      </c>
      <c r="C13" s="102" t="n">
        <v>19.1</v>
      </c>
      <c r="D13" s="98" t="n">
        <f aca="false">LN(C13/C12)</f>
        <v>-0.140899469514085</v>
      </c>
      <c r="E13" s="106" t="n">
        <f aca="false">STDEV(D4:D13)*SQRT(trade_day)</f>
        <v>1.643610018919</v>
      </c>
      <c r="G13" s="103" t="n">
        <f aca="false">IF(G$1="P",MAX(0,G$2-$C13),IF(G$1="C",MAX(0,$C13-G$2)))</f>
        <v>0.899999999999999</v>
      </c>
      <c r="H13" s="103" t="n">
        <f aca="false">IF(H$1="P",MAX(0,H$2-$C13),IF(H$1="C",MAX(0,$C13-H$2)))</f>
        <v>5.9</v>
      </c>
      <c r="I13" s="103" t="n">
        <f aca="false">IF(I$1="P",MAX(0,I$2-$C13),IF(I$1="C",MAX(0,$C13-I$2)))</f>
        <v>10.9</v>
      </c>
      <c r="J13" s="103" t="n">
        <f aca="false">IF(J$1="P",MAX(0,J$2-$C13),IF(J$1="C",MAX(0,$C13-J$2)))</f>
        <v>15.9</v>
      </c>
      <c r="K13" s="103" t="n">
        <f aca="false">IF(K$1="P",MAX(0,K$2-$C13),IF(K$1="C",MAX(0,$C13-K$2)))</f>
        <v>20.9</v>
      </c>
      <c r="L13" s="103" t="n">
        <f aca="false">IF(L$1="P",MAX(0,L$2-$C13),IF(L$1="C",MAX(0,$C13-L$2)))</f>
        <v>30.9</v>
      </c>
      <c r="M13" s="103" t="n">
        <f aca="false">IF(M$1="P",MAX(0,M$2-$C13),IF(M$1="C",MAX(0,$C13-M$2)))</f>
        <v>0</v>
      </c>
      <c r="N13" s="103" t="n">
        <f aca="false">IF(N$1="P",MAX(0,N$2-$C13),IF(N$1="C",MAX(0,$C13-N$2)))</f>
        <v>0</v>
      </c>
      <c r="O13" s="103" t="n">
        <f aca="false">IF(O$1="P",MAX(0,O$2-$C13),IF(O$1="C",MAX(0,$C13-O$2)))</f>
        <v>0</v>
      </c>
      <c r="P13" s="103" t="n">
        <f aca="false">IF(P$1="P",MAX(0,P$2-$C13),IF(P$1="C",MAX(0,$C13-P$2)))</f>
        <v>0</v>
      </c>
      <c r="Q13" s="103" t="n">
        <f aca="false">IF(Q$1="P",MAX(0,Q$2-$C13),IF(Q$1="C",MAX(0,$C13-Q$2)))</f>
        <v>0</v>
      </c>
      <c r="R13" s="103" t="n">
        <f aca="false">IF(R$1="P",MAX(0,R$2-$C13),IF(R$1="C",MAX(0,$C13-R$2)))</f>
        <v>0</v>
      </c>
      <c r="S13" s="103" t="n">
        <f aca="false">IF(S$1="P",MAX(0,S$2-$C13),IF(S$1="C",MAX(0,$C13-S$2)))</f>
        <v>0</v>
      </c>
      <c r="T13" s="104" t="n">
        <f aca="false">A13</f>
        <v>0</v>
      </c>
      <c r="U13" s="105" t="n">
        <f aca="false">VLOOKUP($B13,Gas!$B$3:$E$2506,2)</f>
        <v>2.285</v>
      </c>
      <c r="V13" s="46" t="n">
        <f aca="false">C13/U13</f>
        <v>8.35886214442013</v>
      </c>
    </row>
    <row r="14" customFormat="false" ht="12.75" hidden="false" customHeight="false" outlineLevel="0" collapsed="false">
      <c r="B14" s="101" t="n">
        <v>35780</v>
      </c>
      <c r="C14" s="102" t="n">
        <v>19.77</v>
      </c>
      <c r="D14" s="98" t="n">
        <f aca="false">LN(C14/C13)</f>
        <v>0.0344773021299412</v>
      </c>
      <c r="E14" s="106" t="n">
        <f aca="false">STDEV(D5:D14)*SQRT(trade_day)</f>
        <v>1.43009532810321</v>
      </c>
      <c r="G14" s="103" t="n">
        <f aca="false">IF(G$1="P",MAX(0,G$2-$C14),IF(G$1="C",MAX(0,$C14-G$2)))</f>
        <v>0.23</v>
      </c>
      <c r="H14" s="103" t="n">
        <f aca="false">IF(H$1="P",MAX(0,H$2-$C14),IF(H$1="C",MAX(0,$C14-H$2)))</f>
        <v>5.23</v>
      </c>
      <c r="I14" s="103" t="n">
        <f aca="false">IF(I$1="P",MAX(0,I$2-$C14),IF(I$1="C",MAX(0,$C14-I$2)))</f>
        <v>10.23</v>
      </c>
      <c r="J14" s="103" t="n">
        <f aca="false">IF(J$1="P",MAX(0,J$2-$C14),IF(J$1="C",MAX(0,$C14-J$2)))</f>
        <v>15.23</v>
      </c>
      <c r="K14" s="103" t="n">
        <f aca="false">IF(K$1="P",MAX(0,K$2-$C14),IF(K$1="C",MAX(0,$C14-K$2)))</f>
        <v>20.23</v>
      </c>
      <c r="L14" s="103" t="n">
        <f aca="false">IF(L$1="P",MAX(0,L$2-$C14),IF(L$1="C",MAX(0,$C14-L$2)))</f>
        <v>30.23</v>
      </c>
      <c r="M14" s="103" t="n">
        <f aca="false">IF(M$1="P",MAX(0,M$2-$C14),IF(M$1="C",MAX(0,$C14-M$2)))</f>
        <v>0</v>
      </c>
      <c r="N14" s="103" t="n">
        <f aca="false">IF(N$1="P",MAX(0,N$2-$C14),IF(N$1="C",MAX(0,$C14-N$2)))</f>
        <v>0</v>
      </c>
      <c r="O14" s="103" t="n">
        <f aca="false">IF(O$1="P",MAX(0,O$2-$C14),IF(O$1="C",MAX(0,$C14-O$2)))</f>
        <v>0</v>
      </c>
      <c r="P14" s="103" t="n">
        <f aca="false">IF(P$1="P",MAX(0,P$2-$C14),IF(P$1="C",MAX(0,$C14-P$2)))</f>
        <v>0</v>
      </c>
      <c r="Q14" s="103" t="n">
        <f aca="false">IF(Q$1="P",MAX(0,Q$2-$C14),IF(Q$1="C",MAX(0,$C14-Q$2)))</f>
        <v>0</v>
      </c>
      <c r="R14" s="103" t="n">
        <f aca="false">IF(R$1="P",MAX(0,R$2-$C14),IF(R$1="C",MAX(0,$C14-R$2)))</f>
        <v>0</v>
      </c>
      <c r="S14" s="103" t="n">
        <f aca="false">IF(S$1="P",MAX(0,S$2-$C14),IF(S$1="C",MAX(0,$C14-S$2)))</f>
        <v>0</v>
      </c>
      <c r="T14" s="104" t="n">
        <f aca="false">A14</f>
        <v>0</v>
      </c>
      <c r="U14" s="105" t="n">
        <f aca="false">VLOOKUP($B14,Gas!$B$3:$E$2506,2)</f>
        <v>2.29</v>
      </c>
      <c r="V14" s="46" t="n">
        <f aca="false">C14/U14</f>
        <v>8.63318777292576</v>
      </c>
    </row>
    <row r="15" customFormat="false" ht="12.75" hidden="false" customHeight="false" outlineLevel="0" collapsed="false">
      <c r="B15" s="101" t="n">
        <v>35781</v>
      </c>
      <c r="C15" s="102" t="n">
        <v>19.31</v>
      </c>
      <c r="D15" s="98" t="n">
        <f aca="false">LN(C15/C14)</f>
        <v>-0.0235425407421025</v>
      </c>
      <c r="E15" s="106" t="n">
        <f aca="false">STDEV(D6:D15)*SQRT(trade_day)</f>
        <v>1.43113347076404</v>
      </c>
      <c r="G15" s="103" t="n">
        <f aca="false">IF(G$1="P",MAX(0,G$2-$C15),IF(G$1="C",MAX(0,$C15-G$2)))</f>
        <v>0.690000000000001</v>
      </c>
      <c r="H15" s="103" t="n">
        <f aca="false">IF(H$1="P",MAX(0,H$2-$C15),IF(H$1="C",MAX(0,$C15-H$2)))</f>
        <v>5.69</v>
      </c>
      <c r="I15" s="103" t="n">
        <f aca="false">IF(I$1="P",MAX(0,I$2-$C15),IF(I$1="C",MAX(0,$C15-I$2)))</f>
        <v>10.69</v>
      </c>
      <c r="J15" s="103" t="n">
        <f aca="false">IF(J$1="P",MAX(0,J$2-$C15),IF(J$1="C",MAX(0,$C15-J$2)))</f>
        <v>15.69</v>
      </c>
      <c r="K15" s="103" t="n">
        <f aca="false">IF(K$1="P",MAX(0,K$2-$C15),IF(K$1="C",MAX(0,$C15-K$2)))</f>
        <v>20.69</v>
      </c>
      <c r="L15" s="103" t="n">
        <f aca="false">IF(L$1="P",MAX(0,L$2-$C15),IF(L$1="C",MAX(0,$C15-L$2)))</f>
        <v>30.69</v>
      </c>
      <c r="M15" s="103" t="n">
        <f aca="false">IF(M$1="P",MAX(0,M$2-$C15),IF(M$1="C",MAX(0,$C15-M$2)))</f>
        <v>0</v>
      </c>
      <c r="N15" s="103" t="n">
        <f aca="false">IF(N$1="P",MAX(0,N$2-$C15),IF(N$1="C",MAX(0,$C15-N$2)))</f>
        <v>0</v>
      </c>
      <c r="O15" s="103" t="n">
        <f aca="false">IF(O$1="P",MAX(0,O$2-$C15),IF(O$1="C",MAX(0,$C15-O$2)))</f>
        <v>0</v>
      </c>
      <c r="P15" s="103" t="n">
        <f aca="false">IF(P$1="P",MAX(0,P$2-$C15),IF(P$1="C",MAX(0,$C15-P$2)))</f>
        <v>0</v>
      </c>
      <c r="Q15" s="103" t="n">
        <f aca="false">IF(Q$1="P",MAX(0,Q$2-$C15),IF(Q$1="C",MAX(0,$C15-Q$2)))</f>
        <v>0</v>
      </c>
      <c r="R15" s="103" t="n">
        <f aca="false">IF(R$1="P",MAX(0,R$2-$C15),IF(R$1="C",MAX(0,$C15-R$2)))</f>
        <v>0</v>
      </c>
      <c r="S15" s="103" t="n">
        <f aca="false">IF(S$1="P",MAX(0,S$2-$C15),IF(S$1="C",MAX(0,$C15-S$2)))</f>
        <v>0</v>
      </c>
      <c r="T15" s="104" t="n">
        <f aca="false">A15</f>
        <v>0</v>
      </c>
      <c r="U15" s="105" t="n">
        <f aca="false">VLOOKUP($B15,Gas!$B$3:$E$2506,2)</f>
        <v>2.24</v>
      </c>
      <c r="V15" s="46" t="n">
        <f aca="false">C15/U15</f>
        <v>8.62053571428571</v>
      </c>
    </row>
    <row r="16" customFormat="false" ht="12.75" hidden="false" customHeight="false" outlineLevel="0" collapsed="false">
      <c r="B16" s="101" t="n">
        <v>35782</v>
      </c>
      <c r="C16" s="102" t="n">
        <v>18.48</v>
      </c>
      <c r="D16" s="98" t="n">
        <f aca="false">LN(C16/C15)</f>
        <v>-0.0439340302268849</v>
      </c>
      <c r="E16" s="106" t="n">
        <f aca="false">STDEV(D7:D16)*SQRT(trade_day)</f>
        <v>1.41401836880579</v>
      </c>
      <c r="G16" s="103" t="n">
        <f aca="false">IF(G$1="P",MAX(0,G$2-$C16),IF(G$1="C",MAX(0,$C16-G$2)))</f>
        <v>1.52</v>
      </c>
      <c r="H16" s="103" t="n">
        <f aca="false">IF(H$1="P",MAX(0,H$2-$C16),IF(H$1="C",MAX(0,$C16-H$2)))</f>
        <v>6.52</v>
      </c>
      <c r="I16" s="103" t="n">
        <f aca="false">IF(I$1="P",MAX(0,I$2-$C16),IF(I$1="C",MAX(0,$C16-I$2)))</f>
        <v>11.52</v>
      </c>
      <c r="J16" s="103" t="n">
        <f aca="false">IF(J$1="P",MAX(0,J$2-$C16),IF(J$1="C",MAX(0,$C16-J$2)))</f>
        <v>16.52</v>
      </c>
      <c r="K16" s="103" t="n">
        <f aca="false">IF(K$1="P",MAX(0,K$2-$C16),IF(K$1="C",MAX(0,$C16-K$2)))</f>
        <v>21.52</v>
      </c>
      <c r="L16" s="103" t="n">
        <f aca="false">IF(L$1="P",MAX(0,L$2-$C16),IF(L$1="C",MAX(0,$C16-L$2)))</f>
        <v>31.52</v>
      </c>
      <c r="M16" s="103" t="n">
        <f aca="false">IF(M$1="P",MAX(0,M$2-$C16),IF(M$1="C",MAX(0,$C16-M$2)))</f>
        <v>0</v>
      </c>
      <c r="N16" s="103" t="n">
        <f aca="false">IF(N$1="P",MAX(0,N$2-$C16),IF(N$1="C",MAX(0,$C16-N$2)))</f>
        <v>0</v>
      </c>
      <c r="O16" s="103" t="n">
        <f aca="false">IF(O$1="P",MAX(0,O$2-$C16),IF(O$1="C",MAX(0,$C16-O$2)))</f>
        <v>0</v>
      </c>
      <c r="P16" s="103" t="n">
        <f aca="false">IF(P$1="P",MAX(0,P$2-$C16),IF(P$1="C",MAX(0,$C16-P$2)))</f>
        <v>0</v>
      </c>
      <c r="Q16" s="103" t="n">
        <f aca="false">IF(Q$1="P",MAX(0,Q$2-$C16),IF(Q$1="C",MAX(0,$C16-Q$2)))</f>
        <v>0</v>
      </c>
      <c r="R16" s="103" t="n">
        <f aca="false">IF(R$1="P",MAX(0,R$2-$C16),IF(R$1="C",MAX(0,$C16-R$2)))</f>
        <v>0</v>
      </c>
      <c r="S16" s="103" t="n">
        <f aca="false">IF(S$1="P",MAX(0,S$2-$C16),IF(S$1="C",MAX(0,$C16-S$2)))</f>
        <v>0</v>
      </c>
      <c r="T16" s="104" t="n">
        <f aca="false">A16</f>
        <v>0</v>
      </c>
      <c r="U16" s="105" t="n">
        <f aca="false">VLOOKUP($B16,Gas!$B$3:$E$2506,2)</f>
        <v>2.36</v>
      </c>
      <c r="V16" s="46" t="n">
        <f aca="false">C16/U16</f>
        <v>7.83050847457627</v>
      </c>
    </row>
    <row r="17" customFormat="false" ht="12.75" hidden="false" customHeight="false" outlineLevel="0" collapsed="false">
      <c r="B17" s="101" t="n">
        <v>35783</v>
      </c>
      <c r="C17" s="102" t="n">
        <v>17.74</v>
      </c>
      <c r="D17" s="98" t="n">
        <f aca="false">LN(C17/C16)</f>
        <v>-0.0408670893321047</v>
      </c>
      <c r="E17" s="106" t="n">
        <f aca="false">STDEV(D8:D17)*SQRT(trade_day)</f>
        <v>1.26372590114963</v>
      </c>
      <c r="G17" s="103" t="n">
        <f aca="false">IF(G$1="P",MAX(0,G$2-$C17),IF(G$1="C",MAX(0,$C17-G$2)))</f>
        <v>2.26</v>
      </c>
      <c r="H17" s="103" t="n">
        <f aca="false">IF(H$1="P",MAX(0,H$2-$C17),IF(H$1="C",MAX(0,$C17-H$2)))</f>
        <v>7.26</v>
      </c>
      <c r="I17" s="103" t="n">
        <f aca="false">IF(I$1="P",MAX(0,I$2-$C17),IF(I$1="C",MAX(0,$C17-I$2)))</f>
        <v>12.26</v>
      </c>
      <c r="J17" s="103" t="n">
        <f aca="false">IF(J$1="P",MAX(0,J$2-$C17),IF(J$1="C",MAX(0,$C17-J$2)))</f>
        <v>17.26</v>
      </c>
      <c r="K17" s="103" t="n">
        <f aca="false">IF(K$1="P",MAX(0,K$2-$C17),IF(K$1="C",MAX(0,$C17-K$2)))</f>
        <v>22.26</v>
      </c>
      <c r="L17" s="103" t="n">
        <f aca="false">IF(L$1="P",MAX(0,L$2-$C17),IF(L$1="C",MAX(0,$C17-L$2)))</f>
        <v>32.26</v>
      </c>
      <c r="M17" s="103" t="n">
        <f aca="false">IF(M$1="P",MAX(0,M$2-$C17),IF(M$1="C",MAX(0,$C17-M$2)))</f>
        <v>0</v>
      </c>
      <c r="N17" s="103" t="n">
        <f aca="false">IF(N$1="P",MAX(0,N$2-$C17),IF(N$1="C",MAX(0,$C17-N$2)))</f>
        <v>0</v>
      </c>
      <c r="O17" s="103" t="n">
        <f aca="false">IF(O$1="P",MAX(0,O$2-$C17),IF(O$1="C",MAX(0,$C17-O$2)))</f>
        <v>0</v>
      </c>
      <c r="P17" s="103" t="n">
        <f aca="false">IF(P$1="P",MAX(0,P$2-$C17),IF(P$1="C",MAX(0,$C17-P$2)))</f>
        <v>0</v>
      </c>
      <c r="Q17" s="103" t="n">
        <f aca="false">IF(Q$1="P",MAX(0,Q$2-$C17),IF(Q$1="C",MAX(0,$C17-Q$2)))</f>
        <v>0</v>
      </c>
      <c r="R17" s="103" t="n">
        <f aca="false">IF(R$1="P",MAX(0,R$2-$C17),IF(R$1="C",MAX(0,$C17-R$2)))</f>
        <v>0</v>
      </c>
      <c r="S17" s="103" t="n">
        <f aca="false">IF(S$1="P",MAX(0,S$2-$C17),IF(S$1="C",MAX(0,$C17-S$2)))</f>
        <v>0</v>
      </c>
      <c r="T17" s="104" t="n">
        <f aca="false">A17</f>
        <v>0</v>
      </c>
      <c r="U17" s="105" t="n">
        <f aca="false">VLOOKUP($B17,Gas!$B$3:$E$2506,2)</f>
        <v>2.36</v>
      </c>
      <c r="V17" s="46" t="n">
        <f aca="false">C17/U17</f>
        <v>7.51694915254237</v>
      </c>
    </row>
    <row r="18" customFormat="false" ht="12.75" hidden="false" customHeight="false" outlineLevel="0" collapsed="false">
      <c r="B18" s="101" t="n">
        <v>35786</v>
      </c>
      <c r="C18" s="102" t="n">
        <v>17.4</v>
      </c>
      <c r="D18" s="98" t="n">
        <f aca="false">LN(C18/C17)</f>
        <v>-0.0193517706609501</v>
      </c>
      <c r="E18" s="106" t="n">
        <f aca="false">STDEV(D9:D18)*SQRT(trade_day)</f>
        <v>1.21516760629689</v>
      </c>
      <c r="G18" s="103" t="n">
        <f aca="false">IF(G$1="P",MAX(0,G$2-$C18),IF(G$1="C",MAX(0,$C18-G$2)))</f>
        <v>2.6</v>
      </c>
      <c r="H18" s="103" t="n">
        <f aca="false">IF(H$1="P",MAX(0,H$2-$C18),IF(H$1="C",MAX(0,$C18-H$2)))</f>
        <v>7.6</v>
      </c>
      <c r="I18" s="103" t="n">
        <f aca="false">IF(I$1="P",MAX(0,I$2-$C18),IF(I$1="C",MAX(0,$C18-I$2)))</f>
        <v>12.6</v>
      </c>
      <c r="J18" s="103" t="n">
        <f aca="false">IF(J$1="P",MAX(0,J$2-$C18),IF(J$1="C",MAX(0,$C18-J$2)))</f>
        <v>17.6</v>
      </c>
      <c r="K18" s="103" t="n">
        <f aca="false">IF(K$1="P",MAX(0,K$2-$C18),IF(K$1="C",MAX(0,$C18-K$2)))</f>
        <v>22.6</v>
      </c>
      <c r="L18" s="103" t="n">
        <f aca="false">IF(L$1="P",MAX(0,L$2-$C18),IF(L$1="C",MAX(0,$C18-L$2)))</f>
        <v>32.6</v>
      </c>
      <c r="M18" s="103" t="n">
        <f aca="false">IF(M$1="P",MAX(0,M$2-$C18),IF(M$1="C",MAX(0,$C18-M$2)))</f>
        <v>0</v>
      </c>
      <c r="N18" s="103" t="n">
        <f aca="false">IF(N$1="P",MAX(0,N$2-$C18),IF(N$1="C",MAX(0,$C18-N$2)))</f>
        <v>0</v>
      </c>
      <c r="O18" s="103" t="n">
        <f aca="false">IF(O$1="P",MAX(0,O$2-$C18),IF(O$1="C",MAX(0,$C18-O$2)))</f>
        <v>0</v>
      </c>
      <c r="P18" s="103" t="n">
        <f aca="false">IF(P$1="P",MAX(0,P$2-$C18),IF(P$1="C",MAX(0,$C18-P$2)))</f>
        <v>0</v>
      </c>
      <c r="Q18" s="103" t="n">
        <f aca="false">IF(Q$1="P",MAX(0,Q$2-$C18),IF(Q$1="C",MAX(0,$C18-Q$2)))</f>
        <v>0</v>
      </c>
      <c r="R18" s="103" t="n">
        <f aca="false">IF(R$1="P",MAX(0,R$2-$C18),IF(R$1="C",MAX(0,$C18-R$2)))</f>
        <v>0</v>
      </c>
      <c r="S18" s="103" t="n">
        <f aca="false">IF(S$1="P",MAX(0,S$2-$C18),IF(S$1="C",MAX(0,$C18-S$2)))</f>
        <v>0</v>
      </c>
      <c r="T18" s="104" t="n">
        <f aca="false">A18</f>
        <v>0</v>
      </c>
      <c r="U18" s="105" t="n">
        <f aca="false">VLOOKUP($B18,Gas!$B$3:$E$2506,2)</f>
        <v>2.35</v>
      </c>
      <c r="V18" s="46" t="n">
        <f aca="false">C18/U18</f>
        <v>7.40425531914894</v>
      </c>
    </row>
    <row r="19" customFormat="false" ht="12.75" hidden="false" customHeight="false" outlineLevel="0" collapsed="false">
      <c r="B19" s="101" t="n">
        <v>35787</v>
      </c>
      <c r="C19" s="102" t="n">
        <v>16.41</v>
      </c>
      <c r="D19" s="98" t="n">
        <f aca="false">LN(C19/C18)</f>
        <v>-0.0585793011184838</v>
      </c>
      <c r="E19" s="106" t="n">
        <f aca="false">STDEV(D10:D19)*SQRT(trade_day)</f>
        <v>1.15742546821058</v>
      </c>
      <c r="G19" s="103" t="n">
        <f aca="false">IF(G$1="P",MAX(0,G$2-$C19),IF(G$1="C",MAX(0,$C19-G$2)))</f>
        <v>3.59</v>
      </c>
      <c r="H19" s="103" t="n">
        <f aca="false">IF(H$1="P",MAX(0,H$2-$C19),IF(H$1="C",MAX(0,$C19-H$2)))</f>
        <v>8.59</v>
      </c>
      <c r="I19" s="103" t="n">
        <f aca="false">IF(I$1="P",MAX(0,I$2-$C19),IF(I$1="C",MAX(0,$C19-I$2)))</f>
        <v>13.59</v>
      </c>
      <c r="J19" s="103" t="n">
        <f aca="false">IF(J$1="P",MAX(0,J$2-$C19),IF(J$1="C",MAX(0,$C19-J$2)))</f>
        <v>18.59</v>
      </c>
      <c r="K19" s="103" t="n">
        <f aca="false">IF(K$1="P",MAX(0,K$2-$C19),IF(K$1="C",MAX(0,$C19-K$2)))</f>
        <v>23.59</v>
      </c>
      <c r="L19" s="103" t="n">
        <f aca="false">IF(L$1="P",MAX(0,L$2-$C19),IF(L$1="C",MAX(0,$C19-L$2)))</f>
        <v>33.59</v>
      </c>
      <c r="M19" s="103" t="n">
        <f aca="false">IF(M$1="P",MAX(0,M$2-$C19),IF(M$1="C",MAX(0,$C19-M$2)))</f>
        <v>0</v>
      </c>
      <c r="N19" s="103" t="n">
        <f aca="false">IF(N$1="P",MAX(0,N$2-$C19),IF(N$1="C",MAX(0,$C19-N$2)))</f>
        <v>0</v>
      </c>
      <c r="O19" s="103" t="n">
        <f aca="false">IF(O$1="P",MAX(0,O$2-$C19),IF(O$1="C",MAX(0,$C19-O$2)))</f>
        <v>0</v>
      </c>
      <c r="P19" s="103" t="n">
        <f aca="false">IF(P$1="P",MAX(0,P$2-$C19),IF(P$1="C",MAX(0,$C19-P$2)))</f>
        <v>0</v>
      </c>
      <c r="Q19" s="103" t="n">
        <f aca="false">IF(Q$1="P",MAX(0,Q$2-$C19),IF(Q$1="C",MAX(0,$C19-Q$2)))</f>
        <v>0</v>
      </c>
      <c r="R19" s="103" t="n">
        <f aca="false">IF(R$1="P",MAX(0,R$2-$C19),IF(R$1="C",MAX(0,$C19-R$2)))</f>
        <v>0</v>
      </c>
      <c r="S19" s="103" t="n">
        <f aca="false">IF(S$1="P",MAX(0,S$2-$C19),IF(S$1="C",MAX(0,$C19-S$2)))</f>
        <v>0</v>
      </c>
      <c r="T19" s="104" t="n">
        <f aca="false">A19</f>
        <v>0</v>
      </c>
      <c r="U19" s="105" t="n">
        <f aca="false">VLOOKUP($B19,Gas!$B$3:$E$2506,2)</f>
        <v>2.35</v>
      </c>
      <c r="V19" s="46" t="n">
        <f aca="false">C19/U19</f>
        <v>6.98297872340426</v>
      </c>
    </row>
    <row r="20" customFormat="false" ht="12.75" hidden="false" customHeight="false" outlineLevel="0" collapsed="false">
      <c r="B20" s="101" t="n">
        <v>35788</v>
      </c>
      <c r="C20" s="102" t="n">
        <v>15.5</v>
      </c>
      <c r="D20" s="98" t="n">
        <f aca="false">LN(C20/C19)</f>
        <v>-0.0570508811767986</v>
      </c>
      <c r="E20" s="106" t="n">
        <f aca="false">STDEV(D11:D20)*SQRT(trade_day)</f>
        <v>0.998093482362261</v>
      </c>
      <c r="G20" s="103" t="n">
        <f aca="false">IF(G$1="P",MAX(0,G$2-$C20),IF(G$1="C",MAX(0,$C20-G$2)))</f>
        <v>4.5</v>
      </c>
      <c r="H20" s="103" t="n">
        <f aca="false">IF(H$1="P",MAX(0,H$2-$C20),IF(H$1="C",MAX(0,$C20-H$2)))</f>
        <v>9.5</v>
      </c>
      <c r="I20" s="103" t="n">
        <f aca="false">IF(I$1="P",MAX(0,I$2-$C20),IF(I$1="C",MAX(0,$C20-I$2)))</f>
        <v>14.5</v>
      </c>
      <c r="J20" s="103" t="n">
        <f aca="false">IF(J$1="P",MAX(0,J$2-$C20),IF(J$1="C",MAX(0,$C20-J$2)))</f>
        <v>19.5</v>
      </c>
      <c r="K20" s="103" t="n">
        <f aca="false">IF(K$1="P",MAX(0,K$2-$C20),IF(K$1="C",MAX(0,$C20-K$2)))</f>
        <v>24.5</v>
      </c>
      <c r="L20" s="103" t="n">
        <f aca="false">IF(L$1="P",MAX(0,L$2-$C20),IF(L$1="C",MAX(0,$C20-L$2)))</f>
        <v>34.5</v>
      </c>
      <c r="M20" s="103" t="n">
        <f aca="false">IF(M$1="P",MAX(0,M$2-$C20),IF(M$1="C",MAX(0,$C20-M$2)))</f>
        <v>0</v>
      </c>
      <c r="N20" s="103" t="n">
        <f aca="false">IF(N$1="P",MAX(0,N$2-$C20),IF(N$1="C",MAX(0,$C20-N$2)))</f>
        <v>0</v>
      </c>
      <c r="O20" s="103" t="n">
        <f aca="false">IF(O$1="P",MAX(0,O$2-$C20),IF(O$1="C",MAX(0,$C20-O$2)))</f>
        <v>0</v>
      </c>
      <c r="P20" s="103" t="n">
        <f aca="false">IF(P$1="P",MAX(0,P$2-$C20),IF(P$1="C",MAX(0,$C20-P$2)))</f>
        <v>0</v>
      </c>
      <c r="Q20" s="103" t="n">
        <f aca="false">IF(Q$1="P",MAX(0,Q$2-$C20),IF(Q$1="C",MAX(0,$C20-Q$2)))</f>
        <v>0</v>
      </c>
      <c r="R20" s="103" t="n">
        <f aca="false">IF(R$1="P",MAX(0,R$2-$C20),IF(R$1="C",MAX(0,$C20-R$2)))</f>
        <v>0</v>
      </c>
      <c r="S20" s="103" t="n">
        <f aca="false">IF(S$1="P",MAX(0,S$2-$C20),IF(S$1="C",MAX(0,$C20-S$2)))</f>
        <v>0</v>
      </c>
      <c r="T20" s="104" t="n">
        <f aca="false">A20</f>
        <v>0</v>
      </c>
      <c r="U20" s="105" t="n">
        <f aca="false">VLOOKUP($B20,Gas!$B$3:$E$2506,2)</f>
        <v>2.35</v>
      </c>
      <c r="V20" s="46" t="n">
        <f aca="false">C20/U20</f>
        <v>6.59574468085106</v>
      </c>
    </row>
    <row r="21" customFormat="false" ht="12.75" hidden="false" customHeight="false" outlineLevel="0" collapsed="false">
      <c r="B21" s="101" t="n">
        <v>35790</v>
      </c>
      <c r="C21" s="102" t="n">
        <v>15.5</v>
      </c>
      <c r="D21" s="98" t="n">
        <f aca="false">LN(C21/C20)</f>
        <v>0</v>
      </c>
      <c r="E21" s="106" t="n">
        <f aca="false">STDEV(D12:D21)*SQRT(trade_day)</f>
        <v>1.00330552185232</v>
      </c>
      <c r="G21" s="103" t="n">
        <f aca="false">IF(G$1="P",MAX(0,G$2-$C21),IF(G$1="C",MAX(0,$C21-G$2)))</f>
        <v>4.5</v>
      </c>
      <c r="H21" s="103" t="n">
        <f aca="false">IF(H$1="P",MAX(0,H$2-$C21),IF(H$1="C",MAX(0,$C21-H$2)))</f>
        <v>9.5</v>
      </c>
      <c r="I21" s="103" t="n">
        <f aca="false">IF(I$1="P",MAX(0,I$2-$C21),IF(I$1="C",MAX(0,$C21-I$2)))</f>
        <v>14.5</v>
      </c>
      <c r="J21" s="103" t="n">
        <f aca="false">IF(J$1="P",MAX(0,J$2-$C21),IF(J$1="C",MAX(0,$C21-J$2)))</f>
        <v>19.5</v>
      </c>
      <c r="K21" s="103" t="n">
        <f aca="false">IF(K$1="P",MAX(0,K$2-$C21),IF(K$1="C",MAX(0,$C21-K$2)))</f>
        <v>24.5</v>
      </c>
      <c r="L21" s="103" t="n">
        <f aca="false">IF(L$1="P",MAX(0,L$2-$C21),IF(L$1="C",MAX(0,$C21-L$2)))</f>
        <v>34.5</v>
      </c>
      <c r="M21" s="103" t="n">
        <f aca="false">IF(M$1="P",MAX(0,M$2-$C21),IF(M$1="C",MAX(0,$C21-M$2)))</f>
        <v>0</v>
      </c>
      <c r="N21" s="103" t="n">
        <f aca="false">IF(N$1="P",MAX(0,N$2-$C21),IF(N$1="C",MAX(0,$C21-N$2)))</f>
        <v>0</v>
      </c>
      <c r="O21" s="103" t="n">
        <f aca="false">IF(O$1="P",MAX(0,O$2-$C21),IF(O$1="C",MAX(0,$C21-O$2)))</f>
        <v>0</v>
      </c>
      <c r="P21" s="103" t="n">
        <f aca="false">IF(P$1="P",MAX(0,P$2-$C21),IF(P$1="C",MAX(0,$C21-P$2)))</f>
        <v>0</v>
      </c>
      <c r="Q21" s="103" t="n">
        <f aca="false">IF(Q$1="P",MAX(0,Q$2-$C21),IF(Q$1="C",MAX(0,$C21-Q$2)))</f>
        <v>0</v>
      </c>
      <c r="R21" s="103" t="n">
        <f aca="false">IF(R$1="P",MAX(0,R$2-$C21),IF(R$1="C",MAX(0,$C21-R$2)))</f>
        <v>0</v>
      </c>
      <c r="S21" s="103" t="n">
        <f aca="false">IF(S$1="P",MAX(0,S$2-$C21),IF(S$1="C",MAX(0,$C21-S$2)))</f>
        <v>0</v>
      </c>
      <c r="T21" s="104" t="n">
        <f aca="false">A21</f>
        <v>0</v>
      </c>
      <c r="U21" s="105" t="n">
        <f aca="false">VLOOKUP($B21,Gas!$B$3:$E$2506,2)</f>
        <v>2.08</v>
      </c>
      <c r="V21" s="46" t="n">
        <f aca="false">C21/U21</f>
        <v>7.45192307692308</v>
      </c>
    </row>
    <row r="22" customFormat="false" ht="12.75" hidden="false" customHeight="false" outlineLevel="0" collapsed="false">
      <c r="B22" s="101" t="n">
        <v>35793</v>
      </c>
      <c r="C22" s="102" t="n">
        <v>15.5</v>
      </c>
      <c r="D22" s="98" t="n">
        <f aca="false">LN(C22/C21)</f>
        <v>0</v>
      </c>
      <c r="E22" s="106" t="n">
        <f aca="false">STDEV(D13:D22)*SQRT(trade_day)</f>
        <v>0.745810366173162</v>
      </c>
      <c r="G22" s="103" t="n">
        <f aca="false">IF(G$1="P",MAX(0,G$2-$C22),IF(G$1="C",MAX(0,$C22-G$2)))</f>
        <v>4.5</v>
      </c>
      <c r="H22" s="103" t="n">
        <f aca="false">IF(H$1="P",MAX(0,H$2-$C22),IF(H$1="C",MAX(0,$C22-H$2)))</f>
        <v>9.5</v>
      </c>
      <c r="I22" s="103" t="n">
        <f aca="false">IF(I$1="P",MAX(0,I$2-$C22),IF(I$1="C",MAX(0,$C22-I$2)))</f>
        <v>14.5</v>
      </c>
      <c r="J22" s="103" t="n">
        <f aca="false">IF(J$1="P",MAX(0,J$2-$C22),IF(J$1="C",MAX(0,$C22-J$2)))</f>
        <v>19.5</v>
      </c>
      <c r="K22" s="103" t="n">
        <f aca="false">IF(K$1="P",MAX(0,K$2-$C22),IF(K$1="C",MAX(0,$C22-K$2)))</f>
        <v>24.5</v>
      </c>
      <c r="L22" s="103" t="n">
        <f aca="false">IF(L$1="P",MAX(0,L$2-$C22),IF(L$1="C",MAX(0,$C22-L$2)))</f>
        <v>34.5</v>
      </c>
      <c r="M22" s="103" t="n">
        <f aca="false">IF(M$1="P",MAX(0,M$2-$C22),IF(M$1="C",MAX(0,$C22-M$2)))</f>
        <v>0</v>
      </c>
      <c r="N22" s="103" t="n">
        <f aca="false">IF(N$1="P",MAX(0,N$2-$C22),IF(N$1="C",MAX(0,$C22-N$2)))</f>
        <v>0</v>
      </c>
      <c r="O22" s="103" t="n">
        <f aca="false">IF(O$1="P",MAX(0,O$2-$C22),IF(O$1="C",MAX(0,$C22-O$2)))</f>
        <v>0</v>
      </c>
      <c r="P22" s="103" t="n">
        <f aca="false">IF(P$1="P",MAX(0,P$2-$C22),IF(P$1="C",MAX(0,$C22-P$2)))</f>
        <v>0</v>
      </c>
      <c r="Q22" s="103" t="n">
        <f aca="false">IF(Q$1="P",MAX(0,Q$2-$C22),IF(Q$1="C",MAX(0,$C22-Q$2)))</f>
        <v>0</v>
      </c>
      <c r="R22" s="103" t="n">
        <f aca="false">IF(R$1="P",MAX(0,R$2-$C22),IF(R$1="C",MAX(0,$C22-R$2)))</f>
        <v>0</v>
      </c>
      <c r="S22" s="103" t="n">
        <f aca="false">IF(S$1="P",MAX(0,S$2-$C22),IF(S$1="C",MAX(0,$C22-S$2)))</f>
        <v>0</v>
      </c>
      <c r="T22" s="104" t="n">
        <f aca="false">A22</f>
        <v>0</v>
      </c>
      <c r="U22" s="105" t="n">
        <f aca="false">VLOOKUP($B22,Gas!$B$3:$E$2506,2)</f>
        <v>2.215</v>
      </c>
      <c r="V22" s="46" t="n">
        <f aca="false">C22/U22</f>
        <v>6.99774266365689</v>
      </c>
    </row>
    <row r="23" customFormat="false" ht="12.75" hidden="false" customHeight="false" outlineLevel="0" collapsed="false">
      <c r="B23" s="101" t="n">
        <v>35794</v>
      </c>
      <c r="C23" s="102" t="n">
        <v>19.11</v>
      </c>
      <c r="D23" s="98" t="n">
        <f aca="false">LN(C23/C22)</f>
        <v>0.209371734326981</v>
      </c>
      <c r="E23" s="106" t="n">
        <f aca="false">STDEV(D14:D23)*SQRT(trade_day)</f>
        <v>1.24989530580903</v>
      </c>
      <c r="G23" s="103" t="n">
        <f aca="false">IF(G$1="P",MAX(0,G$2-$C23),IF(G$1="C",MAX(0,$C23-G$2)))</f>
        <v>0.890000000000001</v>
      </c>
      <c r="H23" s="103" t="n">
        <f aca="false">IF(H$1="P",MAX(0,H$2-$C23),IF(H$1="C",MAX(0,$C23-H$2)))</f>
        <v>5.89</v>
      </c>
      <c r="I23" s="103" t="n">
        <f aca="false">IF(I$1="P",MAX(0,I$2-$C23),IF(I$1="C",MAX(0,$C23-I$2)))</f>
        <v>10.89</v>
      </c>
      <c r="J23" s="103" t="n">
        <f aca="false">IF(J$1="P",MAX(0,J$2-$C23),IF(J$1="C",MAX(0,$C23-J$2)))</f>
        <v>15.89</v>
      </c>
      <c r="K23" s="103" t="n">
        <f aca="false">IF(K$1="P",MAX(0,K$2-$C23),IF(K$1="C",MAX(0,$C23-K$2)))</f>
        <v>20.89</v>
      </c>
      <c r="L23" s="103" t="n">
        <f aca="false">IF(L$1="P",MAX(0,L$2-$C23),IF(L$1="C",MAX(0,$C23-L$2)))</f>
        <v>30.89</v>
      </c>
      <c r="M23" s="103" t="n">
        <f aca="false">IF(M$1="P",MAX(0,M$2-$C23),IF(M$1="C",MAX(0,$C23-M$2)))</f>
        <v>0</v>
      </c>
      <c r="N23" s="103" t="n">
        <f aca="false">IF(N$1="P",MAX(0,N$2-$C23),IF(N$1="C",MAX(0,$C23-N$2)))</f>
        <v>0</v>
      </c>
      <c r="O23" s="103" t="n">
        <f aca="false">IF(O$1="P",MAX(0,O$2-$C23),IF(O$1="C",MAX(0,$C23-O$2)))</f>
        <v>0</v>
      </c>
      <c r="P23" s="103" t="n">
        <f aca="false">IF(P$1="P",MAX(0,P$2-$C23),IF(P$1="C",MAX(0,$C23-P$2)))</f>
        <v>0</v>
      </c>
      <c r="Q23" s="103" t="n">
        <f aca="false">IF(Q$1="P",MAX(0,Q$2-$C23),IF(Q$1="C",MAX(0,$C23-Q$2)))</f>
        <v>0</v>
      </c>
      <c r="R23" s="103" t="n">
        <f aca="false">IF(R$1="P",MAX(0,R$2-$C23),IF(R$1="C",MAX(0,$C23-R$2)))</f>
        <v>0</v>
      </c>
      <c r="S23" s="103" t="n">
        <f aca="false">IF(S$1="P",MAX(0,S$2-$C23),IF(S$1="C",MAX(0,$C23-S$2)))</f>
        <v>0</v>
      </c>
      <c r="T23" s="104" t="n">
        <f aca="false">A23</f>
        <v>0</v>
      </c>
      <c r="U23" s="105" t="n">
        <f aca="false">VLOOKUP($B23,Gas!$B$3:$E$2506,2)</f>
        <v>2.08</v>
      </c>
      <c r="V23" s="46" t="n">
        <f aca="false">C23/U23</f>
        <v>9.1875</v>
      </c>
    </row>
    <row r="24" customFormat="false" ht="12.75" hidden="false" customHeight="false" outlineLevel="0" collapsed="false">
      <c r="B24" s="101" t="n">
        <v>35795</v>
      </c>
      <c r="C24" s="102" t="n">
        <v>18.71</v>
      </c>
      <c r="D24" s="98" t="n">
        <f aca="false">LN(C24/C23)</f>
        <v>-0.0211536179661833</v>
      </c>
      <c r="E24" s="106" t="n">
        <f aca="false">STDEV(D15:D24)*SQRT(trade_day)</f>
        <v>1.23823028826616</v>
      </c>
      <c r="G24" s="103" t="n">
        <f aca="false">IF(G$1="P",MAX(0,G$2-$C24),IF(G$1="C",MAX(0,$C24-G$2)))</f>
        <v>1.29</v>
      </c>
      <c r="H24" s="103" t="n">
        <f aca="false">IF(H$1="P",MAX(0,H$2-$C24),IF(H$1="C",MAX(0,$C24-H$2)))</f>
        <v>6.29</v>
      </c>
      <c r="I24" s="103" t="n">
        <f aca="false">IF(I$1="P",MAX(0,I$2-$C24),IF(I$1="C",MAX(0,$C24-I$2)))</f>
        <v>11.29</v>
      </c>
      <c r="J24" s="103" t="n">
        <f aca="false">IF(J$1="P",MAX(0,J$2-$C24),IF(J$1="C",MAX(0,$C24-J$2)))</f>
        <v>16.29</v>
      </c>
      <c r="K24" s="103" t="n">
        <f aca="false">IF(K$1="P",MAX(0,K$2-$C24),IF(K$1="C",MAX(0,$C24-K$2)))</f>
        <v>21.29</v>
      </c>
      <c r="L24" s="103" t="n">
        <f aca="false">IF(L$1="P",MAX(0,L$2-$C24),IF(L$1="C",MAX(0,$C24-L$2)))</f>
        <v>31.29</v>
      </c>
      <c r="M24" s="103" t="n">
        <f aca="false">IF(M$1="P",MAX(0,M$2-$C24),IF(M$1="C",MAX(0,$C24-M$2)))</f>
        <v>0</v>
      </c>
      <c r="N24" s="103" t="n">
        <f aca="false">IF(N$1="P",MAX(0,N$2-$C24),IF(N$1="C",MAX(0,$C24-N$2)))</f>
        <v>0</v>
      </c>
      <c r="O24" s="103" t="n">
        <f aca="false">IF(O$1="P",MAX(0,O$2-$C24),IF(O$1="C",MAX(0,$C24-O$2)))</f>
        <v>0</v>
      </c>
      <c r="P24" s="103" t="n">
        <f aca="false">IF(P$1="P",MAX(0,P$2-$C24),IF(P$1="C",MAX(0,$C24-P$2)))</f>
        <v>0</v>
      </c>
      <c r="Q24" s="103" t="n">
        <f aca="false">IF(Q$1="P",MAX(0,Q$2-$C24),IF(Q$1="C",MAX(0,$C24-Q$2)))</f>
        <v>0</v>
      </c>
      <c r="R24" s="103" t="n">
        <f aca="false">IF(R$1="P",MAX(0,R$2-$C24),IF(R$1="C",MAX(0,$C24-R$2)))</f>
        <v>0</v>
      </c>
      <c r="S24" s="103" t="n">
        <f aca="false">IF(S$1="P",MAX(0,S$2-$C24),IF(S$1="C",MAX(0,$C24-S$2)))</f>
        <v>0</v>
      </c>
      <c r="T24" s="104" t="n">
        <f aca="false">A24</f>
        <v>0</v>
      </c>
      <c r="U24" s="105" t="n">
        <f aca="false">VLOOKUP($B24,Gas!$B$3:$E$2506,2)</f>
        <v>2.29</v>
      </c>
      <c r="V24" s="46" t="n">
        <f aca="false">C24/U24</f>
        <v>8.1703056768559</v>
      </c>
    </row>
    <row r="25" customFormat="false" ht="12.75" hidden="false" customHeight="false" outlineLevel="0" collapsed="false">
      <c r="A25" s="95" t="n">
        <f aca="false">MONTH(B25)+(YEAR(B25)-1998)*12</f>
        <v>1</v>
      </c>
      <c r="B25" s="101" t="n">
        <v>35797</v>
      </c>
      <c r="C25" s="102" t="n">
        <v>18.89</v>
      </c>
      <c r="D25" s="98" t="n">
        <f aca="false">LN(C25/C24)</f>
        <v>0.00957454122741999</v>
      </c>
      <c r="E25" s="106" t="n">
        <f aca="false">STDEV(D16:D25)*SQRT(trade_day)</f>
        <v>1.23590339524649</v>
      </c>
      <c r="G25" s="103" t="n">
        <f aca="false">IF(G$1="P",MAX(0,G$2-$C25),IF(G$1="C",MAX(0,$C25-G$2)))</f>
        <v>1.11</v>
      </c>
      <c r="H25" s="103" t="n">
        <f aca="false">IF(H$1="P",MAX(0,H$2-$C25),IF(H$1="C",MAX(0,$C25-H$2)))</f>
        <v>6.11</v>
      </c>
      <c r="I25" s="103" t="n">
        <f aca="false">IF(I$1="P",MAX(0,I$2-$C25),IF(I$1="C",MAX(0,$C25-I$2)))</f>
        <v>11.11</v>
      </c>
      <c r="J25" s="103" t="n">
        <f aca="false">IF(J$1="P",MAX(0,J$2-$C25),IF(J$1="C",MAX(0,$C25-J$2)))</f>
        <v>16.11</v>
      </c>
      <c r="K25" s="103" t="n">
        <f aca="false">IF(K$1="P",MAX(0,K$2-$C25),IF(K$1="C",MAX(0,$C25-K$2)))</f>
        <v>21.11</v>
      </c>
      <c r="L25" s="103" t="n">
        <f aca="false">IF(L$1="P",MAX(0,L$2-$C25),IF(L$1="C",MAX(0,$C25-L$2)))</f>
        <v>31.11</v>
      </c>
      <c r="M25" s="103" t="n">
        <f aca="false">IF(M$1="P",MAX(0,M$2-$C25),IF(M$1="C",MAX(0,$C25-M$2)))</f>
        <v>0</v>
      </c>
      <c r="N25" s="103" t="n">
        <f aca="false">IF(N$1="P",MAX(0,N$2-$C25),IF(N$1="C",MAX(0,$C25-N$2)))</f>
        <v>0</v>
      </c>
      <c r="O25" s="103" t="n">
        <f aca="false">IF(O$1="P",MAX(0,O$2-$C25),IF(O$1="C",MAX(0,$C25-O$2)))</f>
        <v>0</v>
      </c>
      <c r="P25" s="103" t="n">
        <f aca="false">IF(P$1="P",MAX(0,P$2-$C25),IF(P$1="C",MAX(0,$C25-P$2)))</f>
        <v>0</v>
      </c>
      <c r="Q25" s="103" t="n">
        <f aca="false">IF(Q$1="P",MAX(0,Q$2-$C25),IF(Q$1="C",MAX(0,$C25-Q$2)))</f>
        <v>0</v>
      </c>
      <c r="R25" s="103" t="n">
        <f aca="false">IF(R$1="P",MAX(0,R$2-$C25),IF(R$1="C",MAX(0,$C25-R$2)))</f>
        <v>0</v>
      </c>
      <c r="S25" s="103" t="n">
        <f aca="false">IF(S$1="P",MAX(0,S$2-$C25),IF(S$1="C",MAX(0,$C25-S$2)))</f>
        <v>0</v>
      </c>
      <c r="T25" s="104" t="n">
        <f aca="false">A25</f>
        <v>1</v>
      </c>
      <c r="U25" s="105" t="n">
        <f aca="false">VLOOKUP($B25,Gas!$B$3:$E$2506,2)</f>
        <v>2.27</v>
      </c>
      <c r="V25" s="46" t="n">
        <f aca="false">C25/U25</f>
        <v>8.3215859030837</v>
      </c>
    </row>
    <row r="26" customFormat="false" ht="12.75" hidden="false" customHeight="false" outlineLevel="0" collapsed="false">
      <c r="A26" s="95" t="n">
        <f aca="false">MONTH(B26)+(YEAR(B26)-1998)*12</f>
        <v>1</v>
      </c>
      <c r="B26" s="101" t="n">
        <v>35800</v>
      </c>
      <c r="C26" s="102" t="n">
        <v>19</v>
      </c>
      <c r="D26" s="98" t="n">
        <f aca="false">LN(C26/C25)</f>
        <v>0.00580629765302229</v>
      </c>
      <c r="E26" s="106" t="n">
        <f aca="false">STDEV(D17:D26)*SQRT(trade_day)</f>
        <v>1.21407629993364</v>
      </c>
      <c r="G26" s="103" t="n">
        <f aca="false">IF(G$1="P",MAX(0,G$2-$C26),IF(G$1="C",MAX(0,$C26-G$2)))</f>
        <v>1</v>
      </c>
      <c r="H26" s="103" t="n">
        <f aca="false">IF(H$1="P",MAX(0,H$2-$C26),IF(H$1="C",MAX(0,$C26-H$2)))</f>
        <v>6</v>
      </c>
      <c r="I26" s="103" t="n">
        <f aca="false">IF(I$1="P",MAX(0,I$2-$C26),IF(I$1="C",MAX(0,$C26-I$2)))</f>
        <v>11</v>
      </c>
      <c r="J26" s="103" t="n">
        <f aca="false">IF(J$1="P",MAX(0,J$2-$C26),IF(J$1="C",MAX(0,$C26-J$2)))</f>
        <v>16</v>
      </c>
      <c r="K26" s="103" t="n">
        <f aca="false">IF(K$1="P",MAX(0,K$2-$C26),IF(K$1="C",MAX(0,$C26-K$2)))</f>
        <v>21</v>
      </c>
      <c r="L26" s="103" t="n">
        <f aca="false">IF(L$1="P",MAX(0,L$2-$C26),IF(L$1="C",MAX(0,$C26-L$2)))</f>
        <v>31</v>
      </c>
      <c r="M26" s="103" t="n">
        <f aca="false">IF(M$1="P",MAX(0,M$2-$C26),IF(M$1="C",MAX(0,$C26-M$2)))</f>
        <v>0</v>
      </c>
      <c r="N26" s="103" t="n">
        <f aca="false">IF(N$1="P",MAX(0,N$2-$C26),IF(N$1="C",MAX(0,$C26-N$2)))</f>
        <v>0</v>
      </c>
      <c r="O26" s="103" t="n">
        <f aca="false">IF(O$1="P",MAX(0,O$2-$C26),IF(O$1="C",MAX(0,$C26-O$2)))</f>
        <v>0</v>
      </c>
      <c r="P26" s="103" t="n">
        <f aca="false">IF(P$1="P",MAX(0,P$2-$C26),IF(P$1="C",MAX(0,$C26-P$2)))</f>
        <v>0</v>
      </c>
      <c r="Q26" s="103" t="n">
        <f aca="false">IF(Q$1="P",MAX(0,Q$2-$C26),IF(Q$1="C",MAX(0,$C26-Q$2)))</f>
        <v>0</v>
      </c>
      <c r="R26" s="103" t="n">
        <f aca="false">IF(R$1="P",MAX(0,R$2-$C26),IF(R$1="C",MAX(0,$C26-R$2)))</f>
        <v>0</v>
      </c>
      <c r="S26" s="103" t="n">
        <f aca="false">IF(S$1="P",MAX(0,S$2-$C26),IF(S$1="C",MAX(0,$C26-S$2)))</f>
        <v>0</v>
      </c>
      <c r="T26" s="104" t="n">
        <f aca="false">A26</f>
        <v>1</v>
      </c>
      <c r="U26" s="105" t="n">
        <f aca="false">VLOOKUP($B26,Gas!$B$3:$E$2506,2)</f>
        <v>2.18</v>
      </c>
      <c r="V26" s="46" t="n">
        <f aca="false">C26/U26</f>
        <v>8.71559633027523</v>
      </c>
    </row>
    <row r="27" customFormat="false" ht="12.75" hidden="false" customHeight="false" outlineLevel="0" collapsed="false">
      <c r="A27" s="95" t="n">
        <f aca="false">MONTH(B27)+(YEAR(B27)-1998)*12</f>
        <v>1</v>
      </c>
      <c r="B27" s="101" t="n">
        <v>35801</v>
      </c>
      <c r="C27" s="102" t="n">
        <v>16.64</v>
      </c>
      <c r="D27" s="98" t="n">
        <f aca="false">LN(C27/C26)</f>
        <v>-0.132629543773378</v>
      </c>
      <c r="E27" s="106" t="n">
        <f aca="false">STDEV(D18:D27)*SQRT(trade_day)</f>
        <v>1.38093212828374</v>
      </c>
      <c r="G27" s="103" t="n">
        <f aca="false">IF(G$1="P",MAX(0,G$2-$C27),IF(G$1="C",MAX(0,$C27-G$2)))</f>
        <v>3.36</v>
      </c>
      <c r="H27" s="103" t="n">
        <f aca="false">IF(H$1="P",MAX(0,H$2-$C27),IF(H$1="C",MAX(0,$C27-H$2)))</f>
        <v>8.36</v>
      </c>
      <c r="I27" s="103" t="n">
        <f aca="false">IF(I$1="P",MAX(0,I$2-$C27),IF(I$1="C",MAX(0,$C27-I$2)))</f>
        <v>13.36</v>
      </c>
      <c r="J27" s="103" t="n">
        <f aca="false">IF(J$1="P",MAX(0,J$2-$C27),IF(J$1="C",MAX(0,$C27-J$2)))</f>
        <v>18.36</v>
      </c>
      <c r="K27" s="103" t="n">
        <f aca="false">IF(K$1="P",MAX(0,K$2-$C27),IF(K$1="C",MAX(0,$C27-K$2)))</f>
        <v>23.36</v>
      </c>
      <c r="L27" s="103" t="n">
        <f aca="false">IF(L$1="P",MAX(0,L$2-$C27),IF(L$1="C",MAX(0,$C27-L$2)))</f>
        <v>33.36</v>
      </c>
      <c r="M27" s="103" t="n">
        <f aca="false">IF(M$1="P",MAX(0,M$2-$C27),IF(M$1="C",MAX(0,$C27-M$2)))</f>
        <v>0</v>
      </c>
      <c r="N27" s="103" t="n">
        <f aca="false">IF(N$1="P",MAX(0,N$2-$C27),IF(N$1="C",MAX(0,$C27-N$2)))</f>
        <v>0</v>
      </c>
      <c r="O27" s="103" t="n">
        <f aca="false">IF(O$1="P",MAX(0,O$2-$C27),IF(O$1="C",MAX(0,$C27-O$2)))</f>
        <v>0</v>
      </c>
      <c r="P27" s="103" t="n">
        <f aca="false">IF(P$1="P",MAX(0,P$2-$C27),IF(P$1="C",MAX(0,$C27-P$2)))</f>
        <v>0</v>
      </c>
      <c r="Q27" s="103" t="n">
        <f aca="false">IF(Q$1="P",MAX(0,Q$2-$C27),IF(Q$1="C",MAX(0,$C27-Q$2)))</f>
        <v>0</v>
      </c>
      <c r="R27" s="103" t="n">
        <f aca="false">IF(R$1="P",MAX(0,R$2-$C27),IF(R$1="C",MAX(0,$C27-R$2)))</f>
        <v>0</v>
      </c>
      <c r="S27" s="103" t="n">
        <f aca="false">IF(S$1="P",MAX(0,S$2-$C27),IF(S$1="C",MAX(0,$C27-S$2)))</f>
        <v>0</v>
      </c>
      <c r="T27" s="104" t="n">
        <f aca="false">A27</f>
        <v>1</v>
      </c>
      <c r="U27" s="105" t="n">
        <f aca="false">VLOOKUP($B27,Gas!$B$3:$E$2506,2)</f>
        <v>2.04</v>
      </c>
      <c r="V27" s="46" t="n">
        <f aca="false">C27/U27</f>
        <v>8.15686274509804</v>
      </c>
    </row>
    <row r="28" customFormat="false" ht="12.75" hidden="false" customHeight="false" outlineLevel="0" collapsed="false">
      <c r="A28" s="95" t="n">
        <f aca="false">MONTH(B28)+(YEAR(B28)-1998)*12</f>
        <v>1</v>
      </c>
      <c r="B28" s="101" t="n">
        <v>35802</v>
      </c>
      <c r="C28" s="102" t="n">
        <v>16.31</v>
      </c>
      <c r="D28" s="98" t="n">
        <f aca="false">LN(C28/C27)</f>
        <v>-0.0200310187601401</v>
      </c>
      <c r="E28" s="106" t="n">
        <f aca="false">STDEV(D19:D28)*SQRT(trade_day)</f>
        <v>1.38111323870935</v>
      </c>
      <c r="G28" s="103" t="n">
        <f aca="false">IF(G$1="P",MAX(0,G$2-$C28),IF(G$1="C",MAX(0,$C28-G$2)))</f>
        <v>3.69</v>
      </c>
      <c r="H28" s="103" t="n">
        <f aca="false">IF(H$1="P",MAX(0,H$2-$C28),IF(H$1="C",MAX(0,$C28-H$2)))</f>
        <v>8.69</v>
      </c>
      <c r="I28" s="103" t="n">
        <f aca="false">IF(I$1="P",MAX(0,I$2-$C28),IF(I$1="C",MAX(0,$C28-I$2)))</f>
        <v>13.69</v>
      </c>
      <c r="J28" s="103" t="n">
        <f aca="false">IF(J$1="P",MAX(0,J$2-$C28),IF(J$1="C",MAX(0,$C28-J$2)))</f>
        <v>18.69</v>
      </c>
      <c r="K28" s="103" t="n">
        <f aca="false">IF(K$1="P",MAX(0,K$2-$C28),IF(K$1="C",MAX(0,$C28-K$2)))</f>
        <v>23.69</v>
      </c>
      <c r="L28" s="103" t="n">
        <f aca="false">IF(L$1="P",MAX(0,L$2-$C28),IF(L$1="C",MAX(0,$C28-L$2)))</f>
        <v>33.69</v>
      </c>
      <c r="M28" s="103" t="n">
        <f aca="false">IF(M$1="P",MAX(0,M$2-$C28),IF(M$1="C",MAX(0,$C28-M$2)))</f>
        <v>0</v>
      </c>
      <c r="N28" s="103" t="n">
        <f aca="false">IF(N$1="P",MAX(0,N$2-$C28),IF(N$1="C",MAX(0,$C28-N$2)))</f>
        <v>0</v>
      </c>
      <c r="O28" s="103" t="n">
        <f aca="false">IF(O$1="P",MAX(0,O$2-$C28),IF(O$1="C",MAX(0,$C28-O$2)))</f>
        <v>0</v>
      </c>
      <c r="P28" s="103" t="n">
        <f aca="false">IF(P$1="P",MAX(0,P$2-$C28),IF(P$1="C",MAX(0,$C28-P$2)))</f>
        <v>0</v>
      </c>
      <c r="Q28" s="103" t="n">
        <f aca="false">IF(Q$1="P",MAX(0,Q$2-$C28),IF(Q$1="C",MAX(0,$C28-Q$2)))</f>
        <v>0</v>
      </c>
      <c r="R28" s="103" t="n">
        <f aca="false">IF(R$1="P",MAX(0,R$2-$C28),IF(R$1="C",MAX(0,$C28-R$2)))</f>
        <v>0</v>
      </c>
      <c r="S28" s="103" t="n">
        <f aca="false">IF(S$1="P",MAX(0,S$2-$C28),IF(S$1="C",MAX(0,$C28-S$2)))</f>
        <v>0</v>
      </c>
      <c r="T28" s="104" t="n">
        <f aca="false">A28</f>
        <v>1</v>
      </c>
      <c r="U28" s="105" t="n">
        <f aca="false">VLOOKUP($B28,Gas!$B$3:$E$2506,2)</f>
        <v>2.145</v>
      </c>
      <c r="V28" s="46" t="n">
        <f aca="false">C28/U28</f>
        <v>7.6037296037296</v>
      </c>
    </row>
    <row r="29" customFormat="false" ht="12.75" hidden="false" customHeight="false" outlineLevel="0" collapsed="false">
      <c r="A29" s="95" t="n">
        <f aca="false">MONTH(B29)+(YEAR(B29)-1998)*12</f>
        <v>1</v>
      </c>
      <c r="B29" s="101" t="n">
        <v>35803</v>
      </c>
      <c r="C29" s="102" t="n">
        <v>15.14</v>
      </c>
      <c r="D29" s="98" t="n">
        <f aca="false">LN(C29/C28)</f>
        <v>-0.0744381686236196</v>
      </c>
      <c r="E29" s="106" t="n">
        <f aca="false">STDEV(D20:D29)*SQRT(trade_day)</f>
        <v>1.39988317339621</v>
      </c>
      <c r="G29" s="103" t="n">
        <f aca="false">IF(G$1="P",MAX(0,G$2-$C29),IF(G$1="C",MAX(0,$C29-G$2)))</f>
        <v>4.86</v>
      </c>
      <c r="H29" s="103" t="n">
        <f aca="false">IF(H$1="P",MAX(0,H$2-$C29),IF(H$1="C",MAX(0,$C29-H$2)))</f>
        <v>9.86</v>
      </c>
      <c r="I29" s="103" t="n">
        <f aca="false">IF(I$1="P",MAX(0,I$2-$C29),IF(I$1="C",MAX(0,$C29-I$2)))</f>
        <v>14.86</v>
      </c>
      <c r="J29" s="103" t="n">
        <f aca="false">IF(J$1="P",MAX(0,J$2-$C29),IF(J$1="C",MAX(0,$C29-J$2)))</f>
        <v>19.86</v>
      </c>
      <c r="K29" s="103" t="n">
        <f aca="false">IF(K$1="P",MAX(0,K$2-$C29),IF(K$1="C",MAX(0,$C29-K$2)))</f>
        <v>24.86</v>
      </c>
      <c r="L29" s="103" t="n">
        <f aca="false">IF(L$1="P",MAX(0,L$2-$C29),IF(L$1="C",MAX(0,$C29-L$2)))</f>
        <v>34.86</v>
      </c>
      <c r="M29" s="103" t="n">
        <f aca="false">IF(M$1="P",MAX(0,M$2-$C29),IF(M$1="C",MAX(0,$C29-M$2)))</f>
        <v>0</v>
      </c>
      <c r="N29" s="103" t="n">
        <f aca="false">IF(N$1="P",MAX(0,N$2-$C29),IF(N$1="C",MAX(0,$C29-N$2)))</f>
        <v>0</v>
      </c>
      <c r="O29" s="103" t="n">
        <f aca="false">IF(O$1="P",MAX(0,O$2-$C29),IF(O$1="C",MAX(0,$C29-O$2)))</f>
        <v>0</v>
      </c>
      <c r="P29" s="103" t="n">
        <f aca="false">IF(P$1="P",MAX(0,P$2-$C29),IF(P$1="C",MAX(0,$C29-P$2)))</f>
        <v>0</v>
      </c>
      <c r="Q29" s="103" t="n">
        <f aca="false">IF(Q$1="P",MAX(0,Q$2-$C29),IF(Q$1="C",MAX(0,$C29-Q$2)))</f>
        <v>0</v>
      </c>
      <c r="R29" s="103" t="n">
        <f aca="false">IF(R$1="P",MAX(0,R$2-$C29),IF(R$1="C",MAX(0,$C29-R$2)))</f>
        <v>0</v>
      </c>
      <c r="S29" s="103" t="n">
        <f aca="false">IF(S$1="P",MAX(0,S$2-$C29),IF(S$1="C",MAX(0,$C29-S$2)))</f>
        <v>0</v>
      </c>
      <c r="T29" s="104" t="n">
        <f aca="false">A29</f>
        <v>1</v>
      </c>
      <c r="U29" s="105" t="n">
        <f aca="false">VLOOKUP($B29,Gas!$B$3:$E$2506,2)</f>
        <v>2.135</v>
      </c>
      <c r="V29" s="46" t="n">
        <f aca="false">C29/U29</f>
        <v>7.09133489461358</v>
      </c>
    </row>
    <row r="30" customFormat="false" ht="12.75" hidden="false" customHeight="false" outlineLevel="0" collapsed="false">
      <c r="A30" s="95" t="n">
        <f aca="false">MONTH(B30)+(YEAR(B30)-1998)*12</f>
        <v>1</v>
      </c>
      <c r="B30" s="101" t="n">
        <v>35804</v>
      </c>
      <c r="C30" s="102" t="n">
        <v>15.74</v>
      </c>
      <c r="D30" s="98" t="n">
        <f aca="false">LN(C30/C29)</f>
        <v>0.0388649949799545</v>
      </c>
      <c r="E30" s="106" t="n">
        <f aca="false">STDEV(D21:D30)*SQRT(trade_day)</f>
        <v>1.38873584602791</v>
      </c>
      <c r="G30" s="103" t="n">
        <f aca="false">IF(G$1="P",MAX(0,G$2-$C30),IF(G$1="C",MAX(0,$C30-G$2)))</f>
        <v>4.26</v>
      </c>
      <c r="H30" s="103" t="n">
        <f aca="false">IF(H$1="P",MAX(0,H$2-$C30),IF(H$1="C",MAX(0,$C30-H$2)))</f>
        <v>9.26</v>
      </c>
      <c r="I30" s="103" t="n">
        <f aca="false">IF(I$1="P",MAX(0,I$2-$C30),IF(I$1="C",MAX(0,$C30-I$2)))</f>
        <v>14.26</v>
      </c>
      <c r="J30" s="103" t="n">
        <f aca="false">IF(J$1="P",MAX(0,J$2-$C30),IF(J$1="C",MAX(0,$C30-J$2)))</f>
        <v>19.26</v>
      </c>
      <c r="K30" s="103" t="n">
        <f aca="false">IF(K$1="P",MAX(0,K$2-$C30),IF(K$1="C",MAX(0,$C30-K$2)))</f>
        <v>24.26</v>
      </c>
      <c r="L30" s="103" t="n">
        <f aca="false">IF(L$1="P",MAX(0,L$2-$C30),IF(L$1="C",MAX(0,$C30-L$2)))</f>
        <v>34.26</v>
      </c>
      <c r="M30" s="103" t="n">
        <f aca="false">IF(M$1="P",MAX(0,M$2-$C30),IF(M$1="C",MAX(0,$C30-M$2)))</f>
        <v>0</v>
      </c>
      <c r="N30" s="103" t="n">
        <f aca="false">IF(N$1="P",MAX(0,N$2-$C30),IF(N$1="C",MAX(0,$C30-N$2)))</f>
        <v>0</v>
      </c>
      <c r="O30" s="103" t="n">
        <f aca="false">IF(O$1="P",MAX(0,O$2-$C30),IF(O$1="C",MAX(0,$C30-O$2)))</f>
        <v>0</v>
      </c>
      <c r="P30" s="103" t="n">
        <f aca="false">IF(P$1="P",MAX(0,P$2-$C30),IF(P$1="C",MAX(0,$C30-P$2)))</f>
        <v>0</v>
      </c>
      <c r="Q30" s="103" t="n">
        <f aca="false">IF(Q$1="P",MAX(0,Q$2-$C30),IF(Q$1="C",MAX(0,$C30-Q$2)))</f>
        <v>0</v>
      </c>
      <c r="R30" s="103" t="n">
        <f aca="false">IF(R$1="P",MAX(0,R$2-$C30),IF(R$1="C",MAX(0,$C30-R$2)))</f>
        <v>0</v>
      </c>
      <c r="S30" s="103" t="n">
        <f aca="false">IF(S$1="P",MAX(0,S$2-$C30),IF(S$1="C",MAX(0,$C30-S$2)))</f>
        <v>0</v>
      </c>
      <c r="T30" s="104" t="n">
        <f aca="false">A30</f>
        <v>1</v>
      </c>
      <c r="U30" s="105" t="n">
        <f aca="false">VLOOKUP($B30,Gas!$B$3:$E$2506,2)</f>
        <v>2.115</v>
      </c>
      <c r="V30" s="46" t="n">
        <f aca="false">C30/U30</f>
        <v>7.44208037825059</v>
      </c>
    </row>
    <row r="31" customFormat="false" ht="12.75" hidden="false" customHeight="false" outlineLevel="0" collapsed="false">
      <c r="A31" s="95" t="n">
        <f aca="false">MONTH(B31)+(YEAR(B31)-1998)*12</f>
        <v>1</v>
      </c>
      <c r="B31" s="101" t="n">
        <v>35807</v>
      </c>
      <c r="C31" s="102" t="n">
        <v>19.25</v>
      </c>
      <c r="D31" s="98" t="n">
        <f aca="false">LN(C31/C30)</f>
        <v>0.201305817744536</v>
      </c>
      <c r="E31" s="106" t="n">
        <f aca="false">STDEV(D22:D31)*SQRT(trade_day)</f>
        <v>1.71011816060127</v>
      </c>
      <c r="G31" s="103" t="n">
        <f aca="false">IF(G$1="P",MAX(0,G$2-$C31),IF(G$1="C",MAX(0,$C31-G$2)))</f>
        <v>0.75</v>
      </c>
      <c r="H31" s="103" t="n">
        <f aca="false">IF(H$1="P",MAX(0,H$2-$C31),IF(H$1="C",MAX(0,$C31-H$2)))</f>
        <v>5.75</v>
      </c>
      <c r="I31" s="103" t="n">
        <f aca="false">IF(I$1="P",MAX(0,I$2-$C31),IF(I$1="C",MAX(0,$C31-I$2)))</f>
        <v>10.75</v>
      </c>
      <c r="J31" s="103" t="n">
        <f aca="false">IF(J$1="P",MAX(0,J$2-$C31),IF(J$1="C",MAX(0,$C31-J$2)))</f>
        <v>15.75</v>
      </c>
      <c r="K31" s="103" t="n">
        <f aca="false">IF(K$1="P",MAX(0,K$2-$C31),IF(K$1="C",MAX(0,$C31-K$2)))</f>
        <v>20.75</v>
      </c>
      <c r="L31" s="103" t="n">
        <f aca="false">IF(L$1="P",MAX(0,L$2-$C31),IF(L$1="C",MAX(0,$C31-L$2)))</f>
        <v>30.75</v>
      </c>
      <c r="M31" s="103" t="n">
        <f aca="false">IF(M$1="P",MAX(0,M$2-$C31),IF(M$1="C",MAX(0,$C31-M$2)))</f>
        <v>0</v>
      </c>
      <c r="N31" s="103" t="n">
        <f aca="false">IF(N$1="P",MAX(0,N$2-$C31),IF(N$1="C",MAX(0,$C31-N$2)))</f>
        <v>0</v>
      </c>
      <c r="O31" s="103" t="n">
        <f aca="false">IF(O$1="P",MAX(0,O$2-$C31),IF(O$1="C",MAX(0,$C31-O$2)))</f>
        <v>0</v>
      </c>
      <c r="P31" s="103" t="n">
        <f aca="false">IF(P$1="P",MAX(0,P$2-$C31),IF(P$1="C",MAX(0,$C31-P$2)))</f>
        <v>0</v>
      </c>
      <c r="Q31" s="103" t="n">
        <f aca="false">IF(Q$1="P",MAX(0,Q$2-$C31),IF(Q$1="C",MAX(0,$C31-Q$2)))</f>
        <v>0</v>
      </c>
      <c r="R31" s="103" t="n">
        <f aca="false">IF(R$1="P",MAX(0,R$2-$C31),IF(R$1="C",MAX(0,$C31-R$2)))</f>
        <v>0</v>
      </c>
      <c r="S31" s="103" t="n">
        <f aca="false">IF(S$1="P",MAX(0,S$2-$C31),IF(S$1="C",MAX(0,$C31-S$2)))</f>
        <v>0</v>
      </c>
      <c r="T31" s="104" t="n">
        <f aca="false">A31</f>
        <v>1</v>
      </c>
      <c r="U31" s="105" t="n">
        <f aca="false">VLOOKUP($B31,Gas!$B$3:$E$2506,2)</f>
        <v>2.08</v>
      </c>
      <c r="V31" s="46" t="n">
        <f aca="false">C31/U31</f>
        <v>9.25480769230769</v>
      </c>
    </row>
    <row r="32" customFormat="false" ht="12.75" hidden="false" customHeight="false" outlineLevel="0" collapsed="false">
      <c r="A32" s="95" t="n">
        <f aca="false">MONTH(B32)+(YEAR(B32)-1998)*12</f>
        <v>1</v>
      </c>
      <c r="B32" s="101" t="n">
        <v>35808</v>
      </c>
      <c r="C32" s="102" t="n">
        <v>18.11</v>
      </c>
      <c r="D32" s="98" t="n">
        <f aca="false">LN(C32/C31)</f>
        <v>-0.0610467888384713</v>
      </c>
      <c r="E32" s="106" t="n">
        <f aca="false">STDEV(D23:D32)*SQRT(trade_day)</f>
        <v>1.75816825470661</v>
      </c>
      <c r="G32" s="103" t="n">
        <f aca="false">IF(G$1="P",MAX(0,G$2-$C32),IF(G$1="C",MAX(0,$C32-G$2)))</f>
        <v>1.89</v>
      </c>
      <c r="H32" s="103" t="n">
        <f aca="false">IF(H$1="P",MAX(0,H$2-$C32),IF(H$1="C",MAX(0,$C32-H$2)))</f>
        <v>6.89</v>
      </c>
      <c r="I32" s="103" t="n">
        <f aca="false">IF(I$1="P",MAX(0,I$2-$C32),IF(I$1="C",MAX(0,$C32-I$2)))</f>
        <v>11.89</v>
      </c>
      <c r="J32" s="103" t="n">
        <f aca="false">IF(J$1="P",MAX(0,J$2-$C32),IF(J$1="C",MAX(0,$C32-J$2)))</f>
        <v>16.89</v>
      </c>
      <c r="K32" s="103" t="n">
        <f aca="false">IF(K$1="P",MAX(0,K$2-$C32),IF(K$1="C",MAX(0,$C32-K$2)))</f>
        <v>21.89</v>
      </c>
      <c r="L32" s="103" t="n">
        <f aca="false">IF(L$1="P",MAX(0,L$2-$C32),IF(L$1="C",MAX(0,$C32-L$2)))</f>
        <v>31.89</v>
      </c>
      <c r="M32" s="103" t="n">
        <f aca="false">IF(M$1="P",MAX(0,M$2-$C32),IF(M$1="C",MAX(0,$C32-M$2)))</f>
        <v>0</v>
      </c>
      <c r="N32" s="103" t="n">
        <f aca="false">IF(N$1="P",MAX(0,N$2-$C32),IF(N$1="C",MAX(0,$C32-N$2)))</f>
        <v>0</v>
      </c>
      <c r="O32" s="103" t="n">
        <f aca="false">IF(O$1="P",MAX(0,O$2-$C32),IF(O$1="C",MAX(0,$C32-O$2)))</f>
        <v>0</v>
      </c>
      <c r="P32" s="103" t="n">
        <f aca="false">IF(P$1="P",MAX(0,P$2-$C32),IF(P$1="C",MAX(0,$C32-P$2)))</f>
        <v>0</v>
      </c>
      <c r="Q32" s="103" t="n">
        <f aca="false">IF(Q$1="P",MAX(0,Q$2-$C32),IF(Q$1="C",MAX(0,$C32-Q$2)))</f>
        <v>0</v>
      </c>
      <c r="R32" s="103" t="n">
        <f aca="false">IF(R$1="P",MAX(0,R$2-$C32),IF(R$1="C",MAX(0,$C32-R$2)))</f>
        <v>0</v>
      </c>
      <c r="S32" s="103" t="n">
        <f aca="false">IF(S$1="P",MAX(0,S$2-$C32),IF(S$1="C",MAX(0,$C32-S$2)))</f>
        <v>0</v>
      </c>
      <c r="T32" s="104" t="n">
        <f aca="false">A32</f>
        <v>1</v>
      </c>
      <c r="U32" s="105" t="n">
        <f aca="false">VLOOKUP($B32,Gas!$B$3:$E$2506,2)</f>
        <v>1.995</v>
      </c>
      <c r="V32" s="46" t="n">
        <f aca="false">C32/U32</f>
        <v>9.07769423558897</v>
      </c>
    </row>
    <row r="33" customFormat="false" ht="12.75" hidden="false" customHeight="false" outlineLevel="0" collapsed="false">
      <c r="A33" s="95" t="n">
        <f aca="false">MONTH(B33)+(YEAR(B33)-1998)*12</f>
        <v>1</v>
      </c>
      <c r="B33" s="101" t="n">
        <v>35809</v>
      </c>
      <c r="C33" s="102" t="n">
        <v>18.15</v>
      </c>
      <c r="D33" s="98" t="n">
        <f aca="false">LN(C33/C32)</f>
        <v>0.00220628881553771</v>
      </c>
      <c r="E33" s="106" t="n">
        <f aca="false">STDEV(D24:D33)*SQRT(trade_day)</f>
        <v>1.39050538128096</v>
      </c>
      <c r="G33" s="103" t="n">
        <f aca="false">IF(G$1="P",MAX(0,G$2-$C33),IF(G$1="C",MAX(0,$C33-G$2)))</f>
        <v>1.85</v>
      </c>
      <c r="H33" s="103" t="n">
        <f aca="false">IF(H$1="P",MAX(0,H$2-$C33),IF(H$1="C",MAX(0,$C33-H$2)))</f>
        <v>6.85</v>
      </c>
      <c r="I33" s="103" t="n">
        <f aca="false">IF(I$1="P",MAX(0,I$2-$C33),IF(I$1="C",MAX(0,$C33-I$2)))</f>
        <v>11.85</v>
      </c>
      <c r="J33" s="103" t="n">
        <f aca="false">IF(J$1="P",MAX(0,J$2-$C33),IF(J$1="C",MAX(0,$C33-J$2)))</f>
        <v>16.85</v>
      </c>
      <c r="K33" s="103" t="n">
        <f aca="false">IF(K$1="P",MAX(0,K$2-$C33),IF(K$1="C",MAX(0,$C33-K$2)))</f>
        <v>21.85</v>
      </c>
      <c r="L33" s="103" t="n">
        <f aca="false">IF(L$1="P",MAX(0,L$2-$C33),IF(L$1="C",MAX(0,$C33-L$2)))</f>
        <v>31.85</v>
      </c>
      <c r="M33" s="103" t="n">
        <f aca="false">IF(M$1="P",MAX(0,M$2-$C33),IF(M$1="C",MAX(0,$C33-M$2)))</f>
        <v>0</v>
      </c>
      <c r="N33" s="103" t="n">
        <f aca="false">IF(N$1="P",MAX(0,N$2-$C33),IF(N$1="C",MAX(0,$C33-N$2)))</f>
        <v>0</v>
      </c>
      <c r="O33" s="103" t="n">
        <f aca="false">IF(O$1="P",MAX(0,O$2-$C33),IF(O$1="C",MAX(0,$C33-O$2)))</f>
        <v>0</v>
      </c>
      <c r="P33" s="103" t="n">
        <f aca="false">IF(P$1="P",MAX(0,P$2-$C33),IF(P$1="C",MAX(0,$C33-P$2)))</f>
        <v>0</v>
      </c>
      <c r="Q33" s="103" t="n">
        <f aca="false">IF(Q$1="P",MAX(0,Q$2-$C33),IF(Q$1="C",MAX(0,$C33-Q$2)))</f>
        <v>0</v>
      </c>
      <c r="R33" s="103" t="n">
        <f aca="false">IF(R$1="P",MAX(0,R$2-$C33),IF(R$1="C",MAX(0,$C33-R$2)))</f>
        <v>0</v>
      </c>
      <c r="S33" s="103" t="n">
        <f aca="false">IF(S$1="P",MAX(0,S$2-$C33),IF(S$1="C",MAX(0,$C33-S$2)))</f>
        <v>0</v>
      </c>
      <c r="T33" s="104" t="n">
        <f aca="false">A33</f>
        <v>1</v>
      </c>
      <c r="U33" s="105" t="n">
        <f aca="false">VLOOKUP($B33,Gas!$B$3:$E$2506,2)</f>
        <v>2.02</v>
      </c>
      <c r="V33" s="46" t="n">
        <f aca="false">C33/U33</f>
        <v>8.98514851485149</v>
      </c>
    </row>
    <row r="34" customFormat="false" ht="12.75" hidden="false" customHeight="false" outlineLevel="0" collapsed="false">
      <c r="A34" s="95" t="n">
        <f aca="false">MONTH(B34)+(YEAR(B34)-1998)*12</f>
        <v>1</v>
      </c>
      <c r="B34" s="101" t="n">
        <v>35810</v>
      </c>
      <c r="C34" s="102" t="n">
        <v>19.14</v>
      </c>
      <c r="D34" s="98" t="n">
        <f aca="false">LN(C34/C33)</f>
        <v>0.0531098253139485</v>
      </c>
      <c r="E34" s="106" t="n">
        <f aca="false">STDEV(D25:D34)*SQRT(trade_day)</f>
        <v>1.41611151087567</v>
      </c>
      <c r="G34" s="103" t="n">
        <f aca="false">IF(G$1="P",MAX(0,G$2-$C34),IF(G$1="C",MAX(0,$C34-G$2)))</f>
        <v>0.859999999999999</v>
      </c>
      <c r="H34" s="103" t="n">
        <f aca="false">IF(H$1="P",MAX(0,H$2-$C34),IF(H$1="C",MAX(0,$C34-H$2)))</f>
        <v>5.86</v>
      </c>
      <c r="I34" s="103" t="n">
        <f aca="false">IF(I$1="P",MAX(0,I$2-$C34),IF(I$1="C",MAX(0,$C34-I$2)))</f>
        <v>10.86</v>
      </c>
      <c r="J34" s="103" t="n">
        <f aca="false">IF(J$1="P",MAX(0,J$2-$C34),IF(J$1="C",MAX(0,$C34-J$2)))</f>
        <v>15.86</v>
      </c>
      <c r="K34" s="103" t="n">
        <f aca="false">IF(K$1="P",MAX(0,K$2-$C34),IF(K$1="C",MAX(0,$C34-K$2)))</f>
        <v>20.86</v>
      </c>
      <c r="L34" s="103" t="n">
        <f aca="false">IF(L$1="P",MAX(0,L$2-$C34),IF(L$1="C",MAX(0,$C34-L$2)))</f>
        <v>30.86</v>
      </c>
      <c r="M34" s="103" t="n">
        <f aca="false">IF(M$1="P",MAX(0,M$2-$C34),IF(M$1="C",MAX(0,$C34-M$2)))</f>
        <v>0</v>
      </c>
      <c r="N34" s="103" t="n">
        <f aca="false">IF(N$1="P",MAX(0,N$2-$C34),IF(N$1="C",MAX(0,$C34-N$2)))</f>
        <v>0</v>
      </c>
      <c r="O34" s="103" t="n">
        <f aca="false">IF(O$1="P",MAX(0,O$2-$C34),IF(O$1="C",MAX(0,$C34-O$2)))</f>
        <v>0</v>
      </c>
      <c r="P34" s="103" t="n">
        <f aca="false">IF(P$1="P",MAX(0,P$2-$C34),IF(P$1="C",MAX(0,$C34-P$2)))</f>
        <v>0</v>
      </c>
      <c r="Q34" s="103" t="n">
        <f aca="false">IF(Q$1="P",MAX(0,Q$2-$C34),IF(Q$1="C",MAX(0,$C34-Q$2)))</f>
        <v>0</v>
      </c>
      <c r="R34" s="103" t="n">
        <f aca="false">IF(R$1="P",MAX(0,R$2-$C34),IF(R$1="C",MAX(0,$C34-R$2)))</f>
        <v>0</v>
      </c>
      <c r="S34" s="103" t="n">
        <f aca="false">IF(S$1="P",MAX(0,S$2-$C34),IF(S$1="C",MAX(0,$C34-S$2)))</f>
        <v>0</v>
      </c>
      <c r="T34" s="104" t="n">
        <f aca="false">A34</f>
        <v>1</v>
      </c>
      <c r="U34" s="105" t="n">
        <f aca="false">VLOOKUP($B34,Gas!$B$3:$E$2506,2)</f>
        <v>2.04</v>
      </c>
      <c r="V34" s="46" t="n">
        <f aca="false">C34/U34</f>
        <v>9.38235294117647</v>
      </c>
    </row>
    <row r="35" customFormat="false" ht="12.75" hidden="false" customHeight="false" outlineLevel="0" collapsed="false">
      <c r="A35" s="95" t="n">
        <f aca="false">MONTH(B35)+(YEAR(B35)-1998)*12</f>
        <v>1</v>
      </c>
      <c r="B35" s="101" t="n">
        <v>35811</v>
      </c>
      <c r="C35" s="102" t="n">
        <v>17.61</v>
      </c>
      <c r="D35" s="98" t="n">
        <f aca="false">LN(C35/C34)</f>
        <v>-0.0833134635166935</v>
      </c>
      <c r="E35" s="106" t="n">
        <f aca="false">STDEV(D26:D35)*SQRT(trade_day)</f>
        <v>1.47763092331515</v>
      </c>
      <c r="G35" s="103" t="n">
        <f aca="false">IF(G$1="P",MAX(0,G$2-$C35),IF(G$1="C",MAX(0,$C35-G$2)))</f>
        <v>2.39</v>
      </c>
      <c r="H35" s="103" t="n">
        <f aca="false">IF(H$1="P",MAX(0,H$2-$C35),IF(H$1="C",MAX(0,$C35-H$2)))</f>
        <v>7.39</v>
      </c>
      <c r="I35" s="103" t="n">
        <f aca="false">IF(I$1="P",MAX(0,I$2-$C35),IF(I$1="C",MAX(0,$C35-I$2)))</f>
        <v>12.39</v>
      </c>
      <c r="J35" s="103" t="n">
        <f aca="false">IF(J$1="P",MAX(0,J$2-$C35),IF(J$1="C",MAX(0,$C35-J$2)))</f>
        <v>17.39</v>
      </c>
      <c r="K35" s="103" t="n">
        <f aca="false">IF(K$1="P",MAX(0,K$2-$C35),IF(K$1="C",MAX(0,$C35-K$2)))</f>
        <v>22.39</v>
      </c>
      <c r="L35" s="103" t="n">
        <f aca="false">IF(L$1="P",MAX(0,L$2-$C35),IF(L$1="C",MAX(0,$C35-L$2)))</f>
        <v>32.39</v>
      </c>
      <c r="M35" s="103" t="n">
        <f aca="false">IF(M$1="P",MAX(0,M$2-$C35),IF(M$1="C",MAX(0,$C35-M$2)))</f>
        <v>0</v>
      </c>
      <c r="N35" s="103" t="n">
        <f aca="false">IF(N$1="P",MAX(0,N$2-$C35),IF(N$1="C",MAX(0,$C35-N$2)))</f>
        <v>0</v>
      </c>
      <c r="O35" s="103" t="n">
        <f aca="false">IF(O$1="P",MAX(0,O$2-$C35),IF(O$1="C",MAX(0,$C35-O$2)))</f>
        <v>0</v>
      </c>
      <c r="P35" s="103" t="n">
        <f aca="false">IF(P$1="P",MAX(0,P$2-$C35),IF(P$1="C",MAX(0,$C35-P$2)))</f>
        <v>0</v>
      </c>
      <c r="Q35" s="103" t="n">
        <f aca="false">IF(Q$1="P",MAX(0,Q$2-$C35),IF(Q$1="C",MAX(0,$C35-Q$2)))</f>
        <v>0</v>
      </c>
      <c r="R35" s="103" t="n">
        <f aca="false">IF(R$1="P",MAX(0,R$2-$C35),IF(R$1="C",MAX(0,$C35-R$2)))</f>
        <v>0</v>
      </c>
      <c r="S35" s="103" t="n">
        <f aca="false">IF(S$1="P",MAX(0,S$2-$C35),IF(S$1="C",MAX(0,$C35-S$2)))</f>
        <v>0</v>
      </c>
      <c r="T35" s="104" t="n">
        <f aca="false">A35</f>
        <v>1</v>
      </c>
      <c r="U35" s="105" t="n">
        <f aca="false">VLOOKUP($B35,Gas!$B$3:$E$2506,2)</f>
        <v>2.075</v>
      </c>
      <c r="V35" s="46" t="n">
        <f aca="false">C35/U35</f>
        <v>8.48674698795181</v>
      </c>
    </row>
    <row r="36" customFormat="false" ht="12.75" hidden="false" customHeight="false" outlineLevel="0" collapsed="false">
      <c r="A36" s="95" t="n">
        <f aca="false">MONTH(B36)+(YEAR(B36)-1998)*12</f>
        <v>1</v>
      </c>
      <c r="B36" s="101" t="n">
        <v>35814</v>
      </c>
      <c r="C36" s="102" t="n">
        <v>16.99</v>
      </c>
      <c r="D36" s="98" t="n">
        <f aca="false">LN(C36/C35)</f>
        <v>-0.0358419868242741</v>
      </c>
      <c r="E36" s="106" t="n">
        <f aca="false">STDEV(D27:D36)*SQRT(trade_day)</f>
        <v>1.48225778898368</v>
      </c>
      <c r="G36" s="103" t="n">
        <f aca="false">IF(G$1="P",MAX(0,G$2-$C36),IF(G$1="C",MAX(0,$C36-G$2)))</f>
        <v>3.01</v>
      </c>
      <c r="H36" s="103" t="n">
        <f aca="false">IF(H$1="P",MAX(0,H$2-$C36),IF(H$1="C",MAX(0,$C36-H$2)))</f>
        <v>8.01</v>
      </c>
      <c r="I36" s="103" t="n">
        <f aca="false">IF(I$1="P",MAX(0,I$2-$C36),IF(I$1="C",MAX(0,$C36-I$2)))</f>
        <v>13.01</v>
      </c>
      <c r="J36" s="103" t="n">
        <f aca="false">IF(J$1="P",MAX(0,J$2-$C36),IF(J$1="C",MAX(0,$C36-J$2)))</f>
        <v>18.01</v>
      </c>
      <c r="K36" s="103" t="n">
        <f aca="false">IF(K$1="P",MAX(0,K$2-$C36),IF(K$1="C",MAX(0,$C36-K$2)))</f>
        <v>23.01</v>
      </c>
      <c r="L36" s="103" t="n">
        <f aca="false">IF(L$1="P",MAX(0,L$2-$C36),IF(L$1="C",MAX(0,$C36-L$2)))</f>
        <v>33.01</v>
      </c>
      <c r="M36" s="103" t="n">
        <f aca="false">IF(M$1="P",MAX(0,M$2-$C36),IF(M$1="C",MAX(0,$C36-M$2)))</f>
        <v>0</v>
      </c>
      <c r="N36" s="103" t="n">
        <f aca="false">IF(N$1="P",MAX(0,N$2-$C36),IF(N$1="C",MAX(0,$C36-N$2)))</f>
        <v>0</v>
      </c>
      <c r="O36" s="103" t="n">
        <f aca="false">IF(O$1="P",MAX(0,O$2-$C36),IF(O$1="C",MAX(0,$C36-O$2)))</f>
        <v>0</v>
      </c>
      <c r="P36" s="103" t="n">
        <f aca="false">IF(P$1="P",MAX(0,P$2-$C36),IF(P$1="C",MAX(0,$C36-P$2)))</f>
        <v>0</v>
      </c>
      <c r="Q36" s="103" t="n">
        <f aca="false">IF(Q$1="P",MAX(0,Q$2-$C36),IF(Q$1="C",MAX(0,$C36-Q$2)))</f>
        <v>0</v>
      </c>
      <c r="R36" s="103" t="n">
        <f aca="false">IF(R$1="P",MAX(0,R$2-$C36),IF(R$1="C",MAX(0,$C36-R$2)))</f>
        <v>0</v>
      </c>
      <c r="S36" s="103" t="n">
        <f aca="false">IF(S$1="P",MAX(0,S$2-$C36),IF(S$1="C",MAX(0,$C36-S$2)))</f>
        <v>0</v>
      </c>
      <c r="T36" s="104" t="n">
        <f aca="false">A36</f>
        <v>1</v>
      </c>
      <c r="U36" s="105" t="n">
        <f aca="false">VLOOKUP($B36,Gas!$B$3:$E$2506,2)</f>
        <v>2.11</v>
      </c>
      <c r="V36" s="46" t="n">
        <f aca="false">C36/U36</f>
        <v>8.0521327014218</v>
      </c>
    </row>
    <row r="37" customFormat="false" ht="12.75" hidden="false" customHeight="false" outlineLevel="0" collapsed="false">
      <c r="A37" s="95" t="n">
        <f aca="false">MONTH(B37)+(YEAR(B37)-1998)*12</f>
        <v>1</v>
      </c>
      <c r="B37" s="101" t="n">
        <v>35815</v>
      </c>
      <c r="C37" s="102" t="n">
        <v>17.28</v>
      </c>
      <c r="D37" s="98" t="n">
        <f aca="false">LN(C37/C36)</f>
        <v>0.016924827692069</v>
      </c>
      <c r="E37" s="106" t="n">
        <f aca="false">STDEV(D28:D37)*SQRT(trade_day)</f>
        <v>1.32181306687423</v>
      </c>
      <c r="G37" s="103" t="n">
        <f aca="false">IF(G$1="P",MAX(0,G$2-$C37),IF(G$1="C",MAX(0,$C37-G$2)))</f>
        <v>2.72</v>
      </c>
      <c r="H37" s="103" t="n">
        <f aca="false">IF(H$1="P",MAX(0,H$2-$C37),IF(H$1="C",MAX(0,$C37-H$2)))</f>
        <v>7.72</v>
      </c>
      <c r="I37" s="103" t="n">
        <f aca="false">IF(I$1="P",MAX(0,I$2-$C37),IF(I$1="C",MAX(0,$C37-I$2)))</f>
        <v>12.72</v>
      </c>
      <c r="J37" s="103" t="n">
        <f aca="false">IF(J$1="P",MAX(0,J$2-$C37),IF(J$1="C",MAX(0,$C37-J$2)))</f>
        <v>17.72</v>
      </c>
      <c r="K37" s="103" t="n">
        <f aca="false">IF(K$1="P",MAX(0,K$2-$C37),IF(K$1="C",MAX(0,$C37-K$2)))</f>
        <v>22.72</v>
      </c>
      <c r="L37" s="103" t="n">
        <f aca="false">IF(L$1="P",MAX(0,L$2-$C37),IF(L$1="C",MAX(0,$C37-L$2)))</f>
        <v>32.72</v>
      </c>
      <c r="M37" s="103" t="n">
        <f aca="false">IF(M$1="P",MAX(0,M$2-$C37),IF(M$1="C",MAX(0,$C37-M$2)))</f>
        <v>0</v>
      </c>
      <c r="N37" s="103" t="n">
        <f aca="false">IF(N$1="P",MAX(0,N$2-$C37),IF(N$1="C",MAX(0,$C37-N$2)))</f>
        <v>0</v>
      </c>
      <c r="O37" s="103" t="n">
        <f aca="false">IF(O$1="P",MAX(0,O$2-$C37),IF(O$1="C",MAX(0,$C37-O$2)))</f>
        <v>0</v>
      </c>
      <c r="P37" s="103" t="n">
        <f aca="false">IF(P$1="P",MAX(0,P$2-$C37),IF(P$1="C",MAX(0,$C37-P$2)))</f>
        <v>0</v>
      </c>
      <c r="Q37" s="103" t="n">
        <f aca="false">IF(Q$1="P",MAX(0,Q$2-$C37),IF(Q$1="C",MAX(0,$C37-Q$2)))</f>
        <v>0</v>
      </c>
      <c r="R37" s="103" t="n">
        <f aca="false">IF(R$1="P",MAX(0,R$2-$C37),IF(R$1="C",MAX(0,$C37-R$2)))</f>
        <v>0</v>
      </c>
      <c r="S37" s="103" t="n">
        <f aca="false">IF(S$1="P",MAX(0,S$2-$C37),IF(S$1="C",MAX(0,$C37-S$2)))</f>
        <v>0</v>
      </c>
      <c r="T37" s="104" t="n">
        <f aca="false">A37</f>
        <v>1</v>
      </c>
      <c r="U37" s="105" t="n">
        <f aca="false">VLOOKUP($B37,Gas!$B$3:$E$2506,2)</f>
        <v>2.135</v>
      </c>
      <c r="V37" s="46" t="n">
        <f aca="false">C37/U37</f>
        <v>8.09367681498829</v>
      </c>
    </row>
    <row r="38" customFormat="false" ht="12.75" hidden="false" customHeight="false" outlineLevel="0" collapsed="false">
      <c r="A38" s="95" t="n">
        <f aca="false">MONTH(B38)+(YEAR(B38)-1998)*12</f>
        <v>1</v>
      </c>
      <c r="B38" s="101" t="n">
        <v>35816</v>
      </c>
      <c r="C38" s="102" t="n">
        <v>19.03</v>
      </c>
      <c r="D38" s="98" t="n">
        <f aca="false">LN(C38/C37)</f>
        <v>0.0964669179321486</v>
      </c>
      <c r="E38" s="106" t="n">
        <f aca="false">STDEV(D29:D38)*SQRT(trade_day)</f>
        <v>1.39011336233101</v>
      </c>
      <c r="G38" s="103" t="n">
        <f aca="false">IF(G$1="P",MAX(0,G$2-$C38),IF(G$1="C",MAX(0,$C38-G$2)))</f>
        <v>0.969999999999999</v>
      </c>
      <c r="H38" s="103" t="n">
        <f aca="false">IF(H$1="P",MAX(0,H$2-$C38),IF(H$1="C",MAX(0,$C38-H$2)))</f>
        <v>5.97</v>
      </c>
      <c r="I38" s="103" t="n">
        <f aca="false">IF(I$1="P",MAX(0,I$2-$C38),IF(I$1="C",MAX(0,$C38-I$2)))</f>
        <v>10.97</v>
      </c>
      <c r="J38" s="103" t="n">
        <f aca="false">IF(J$1="P",MAX(0,J$2-$C38),IF(J$1="C",MAX(0,$C38-J$2)))</f>
        <v>15.97</v>
      </c>
      <c r="K38" s="103" t="n">
        <f aca="false">IF(K$1="P",MAX(0,K$2-$C38),IF(K$1="C",MAX(0,$C38-K$2)))</f>
        <v>20.97</v>
      </c>
      <c r="L38" s="103" t="n">
        <f aca="false">IF(L$1="P",MAX(0,L$2-$C38),IF(L$1="C",MAX(0,$C38-L$2)))</f>
        <v>30.97</v>
      </c>
      <c r="M38" s="103" t="n">
        <f aca="false">IF(M$1="P",MAX(0,M$2-$C38),IF(M$1="C",MAX(0,$C38-M$2)))</f>
        <v>0</v>
      </c>
      <c r="N38" s="103" t="n">
        <f aca="false">IF(N$1="P",MAX(0,N$2-$C38),IF(N$1="C",MAX(0,$C38-N$2)))</f>
        <v>0</v>
      </c>
      <c r="O38" s="103" t="n">
        <f aca="false">IF(O$1="P",MAX(0,O$2-$C38),IF(O$1="C",MAX(0,$C38-O$2)))</f>
        <v>0</v>
      </c>
      <c r="P38" s="103" t="n">
        <f aca="false">IF(P$1="P",MAX(0,P$2-$C38),IF(P$1="C",MAX(0,$C38-P$2)))</f>
        <v>0</v>
      </c>
      <c r="Q38" s="103" t="n">
        <f aca="false">IF(Q$1="P",MAX(0,Q$2-$C38),IF(Q$1="C",MAX(0,$C38-Q$2)))</f>
        <v>0</v>
      </c>
      <c r="R38" s="103" t="n">
        <f aca="false">IF(R$1="P",MAX(0,R$2-$C38),IF(R$1="C",MAX(0,$C38-R$2)))</f>
        <v>0</v>
      </c>
      <c r="S38" s="103" t="n">
        <f aca="false">IF(S$1="P",MAX(0,S$2-$C38),IF(S$1="C",MAX(0,$C38-S$2)))</f>
        <v>0</v>
      </c>
      <c r="T38" s="104" t="n">
        <f aca="false">A38</f>
        <v>1</v>
      </c>
      <c r="U38" s="105" t="n">
        <f aca="false">VLOOKUP($B38,Gas!$B$3:$E$2506,2)</f>
        <v>2.115</v>
      </c>
      <c r="V38" s="46" t="n">
        <f aca="false">C38/U38</f>
        <v>8.99763593380615</v>
      </c>
    </row>
    <row r="39" customFormat="false" ht="12.75" hidden="false" customHeight="false" outlineLevel="0" collapsed="false">
      <c r="A39" s="95" t="n">
        <f aca="false">MONTH(B39)+(YEAR(B39)-1998)*12</f>
        <v>1</v>
      </c>
      <c r="B39" s="101" t="n">
        <v>35817</v>
      </c>
      <c r="C39" s="102" t="n">
        <v>17.71</v>
      </c>
      <c r="D39" s="98" t="n">
        <f aca="false">LN(C39/C38)</f>
        <v>-0.0718872295133159</v>
      </c>
      <c r="E39" s="106" t="n">
        <f aca="false">STDEV(D30:D39)*SQRT(trade_day)</f>
        <v>1.38558388585241</v>
      </c>
      <c r="G39" s="103" t="n">
        <f aca="false">IF(G$1="P",MAX(0,G$2-$C39),IF(G$1="C",MAX(0,$C39-G$2)))</f>
        <v>2.29</v>
      </c>
      <c r="H39" s="103" t="n">
        <f aca="false">IF(H$1="P",MAX(0,H$2-$C39),IF(H$1="C",MAX(0,$C39-H$2)))</f>
        <v>7.29</v>
      </c>
      <c r="I39" s="103" t="n">
        <f aca="false">IF(I$1="P",MAX(0,I$2-$C39),IF(I$1="C",MAX(0,$C39-I$2)))</f>
        <v>12.29</v>
      </c>
      <c r="J39" s="103" t="n">
        <f aca="false">IF(J$1="P",MAX(0,J$2-$C39),IF(J$1="C",MAX(0,$C39-J$2)))</f>
        <v>17.29</v>
      </c>
      <c r="K39" s="103" t="n">
        <f aca="false">IF(K$1="P",MAX(0,K$2-$C39),IF(K$1="C",MAX(0,$C39-K$2)))</f>
        <v>22.29</v>
      </c>
      <c r="L39" s="103" t="n">
        <f aca="false">IF(L$1="P",MAX(0,L$2-$C39),IF(L$1="C",MAX(0,$C39-L$2)))</f>
        <v>32.29</v>
      </c>
      <c r="M39" s="103" t="n">
        <f aca="false">IF(M$1="P",MAX(0,M$2-$C39),IF(M$1="C",MAX(0,$C39-M$2)))</f>
        <v>0</v>
      </c>
      <c r="N39" s="103" t="n">
        <f aca="false">IF(N$1="P",MAX(0,N$2-$C39),IF(N$1="C",MAX(0,$C39-N$2)))</f>
        <v>0</v>
      </c>
      <c r="O39" s="103" t="n">
        <f aca="false">IF(O$1="P",MAX(0,O$2-$C39),IF(O$1="C",MAX(0,$C39-O$2)))</f>
        <v>0</v>
      </c>
      <c r="P39" s="103" t="n">
        <f aca="false">IF(P$1="P",MAX(0,P$2-$C39),IF(P$1="C",MAX(0,$C39-P$2)))</f>
        <v>0</v>
      </c>
      <c r="Q39" s="103" t="n">
        <f aca="false">IF(Q$1="P",MAX(0,Q$2-$C39),IF(Q$1="C",MAX(0,$C39-Q$2)))</f>
        <v>0</v>
      </c>
      <c r="R39" s="103" t="n">
        <f aca="false">IF(R$1="P",MAX(0,R$2-$C39),IF(R$1="C",MAX(0,$C39-R$2)))</f>
        <v>0</v>
      </c>
      <c r="S39" s="103" t="n">
        <f aca="false">IF(S$1="P",MAX(0,S$2-$C39),IF(S$1="C",MAX(0,$C39-S$2)))</f>
        <v>0</v>
      </c>
      <c r="T39" s="104" t="n">
        <f aca="false">A39</f>
        <v>1</v>
      </c>
      <c r="U39" s="105" t="n">
        <f aca="false">VLOOKUP($B39,Gas!$B$3:$E$2506,2)</f>
        <v>2.075</v>
      </c>
      <c r="V39" s="46" t="n">
        <f aca="false">C39/U39</f>
        <v>8.53493975903614</v>
      </c>
    </row>
    <row r="40" customFormat="false" ht="12.75" hidden="false" customHeight="false" outlineLevel="0" collapsed="false">
      <c r="A40" s="95" t="n">
        <f aca="false">MONTH(B40)+(YEAR(B40)-1998)*12</f>
        <v>1</v>
      </c>
      <c r="B40" s="101" t="n">
        <v>35818</v>
      </c>
      <c r="C40" s="102" t="n">
        <v>17.35</v>
      </c>
      <c r="D40" s="98" t="n">
        <f aca="false">LN(C40/C39)</f>
        <v>-0.020536945401874</v>
      </c>
      <c r="E40" s="106" t="n">
        <f aca="false">STDEV(D31:D40)*SQRT(trade_day)</f>
        <v>1.38979887830647</v>
      </c>
      <c r="G40" s="103" t="n">
        <f aca="false">IF(G$1="P",MAX(0,G$2-$C40),IF(G$1="C",MAX(0,$C40-G$2)))</f>
        <v>2.65</v>
      </c>
      <c r="H40" s="103" t="n">
        <f aca="false">IF(H$1="P",MAX(0,H$2-$C40),IF(H$1="C",MAX(0,$C40-H$2)))</f>
        <v>7.65</v>
      </c>
      <c r="I40" s="103" t="n">
        <f aca="false">IF(I$1="P",MAX(0,I$2-$C40),IF(I$1="C",MAX(0,$C40-I$2)))</f>
        <v>12.65</v>
      </c>
      <c r="J40" s="103" t="n">
        <f aca="false">IF(J$1="P",MAX(0,J$2-$C40),IF(J$1="C",MAX(0,$C40-J$2)))</f>
        <v>17.65</v>
      </c>
      <c r="K40" s="103" t="n">
        <f aca="false">IF(K$1="P",MAX(0,K$2-$C40),IF(K$1="C",MAX(0,$C40-K$2)))</f>
        <v>22.65</v>
      </c>
      <c r="L40" s="103" t="n">
        <f aca="false">IF(L$1="P",MAX(0,L$2-$C40),IF(L$1="C",MAX(0,$C40-L$2)))</f>
        <v>32.65</v>
      </c>
      <c r="M40" s="103" t="n">
        <f aca="false">IF(M$1="P",MAX(0,M$2-$C40),IF(M$1="C",MAX(0,$C40-M$2)))</f>
        <v>0</v>
      </c>
      <c r="N40" s="103" t="n">
        <f aca="false">IF(N$1="P",MAX(0,N$2-$C40),IF(N$1="C",MAX(0,$C40-N$2)))</f>
        <v>0</v>
      </c>
      <c r="O40" s="103" t="n">
        <f aca="false">IF(O$1="P",MAX(0,O$2-$C40),IF(O$1="C",MAX(0,$C40-O$2)))</f>
        <v>0</v>
      </c>
      <c r="P40" s="103" t="n">
        <f aca="false">IF(P$1="P",MAX(0,P$2-$C40),IF(P$1="C",MAX(0,$C40-P$2)))</f>
        <v>0</v>
      </c>
      <c r="Q40" s="103" t="n">
        <f aca="false">IF(Q$1="P",MAX(0,Q$2-$C40),IF(Q$1="C",MAX(0,$C40-Q$2)))</f>
        <v>0</v>
      </c>
      <c r="R40" s="103" t="n">
        <f aca="false">IF(R$1="P",MAX(0,R$2-$C40),IF(R$1="C",MAX(0,$C40-R$2)))</f>
        <v>0</v>
      </c>
      <c r="S40" s="103" t="n">
        <f aca="false">IF(S$1="P",MAX(0,S$2-$C40),IF(S$1="C",MAX(0,$C40-S$2)))</f>
        <v>0</v>
      </c>
      <c r="T40" s="104" t="n">
        <f aca="false">A40</f>
        <v>1</v>
      </c>
      <c r="U40" s="105" t="n">
        <f aca="false">VLOOKUP($B40,Gas!$B$3:$E$2506,2)</f>
        <v>2.09</v>
      </c>
      <c r="V40" s="46" t="n">
        <f aca="false">C40/U40</f>
        <v>8.30143540669857</v>
      </c>
    </row>
    <row r="41" customFormat="false" ht="12.75" hidden="false" customHeight="false" outlineLevel="0" collapsed="false">
      <c r="A41" s="95" t="n">
        <f aca="false">MONTH(B41)+(YEAR(B41)-1998)*12</f>
        <v>1</v>
      </c>
      <c r="B41" s="101" t="n">
        <v>35821</v>
      </c>
      <c r="C41" s="102" t="n">
        <v>16.94</v>
      </c>
      <c r="D41" s="98" t="n">
        <f aca="false">LN(C41/C40)</f>
        <v>-0.0239148171689598</v>
      </c>
      <c r="E41" s="106" t="n">
        <f aca="false">STDEV(D32:D41)*SQRT(trade_day)</f>
        <v>0.895942245157819</v>
      </c>
      <c r="G41" s="103" t="n">
        <f aca="false">IF(G$1="P",MAX(0,G$2-$C41),IF(G$1="C",MAX(0,$C41-G$2)))</f>
        <v>3.06</v>
      </c>
      <c r="H41" s="103" t="n">
        <f aca="false">IF(H$1="P",MAX(0,H$2-$C41),IF(H$1="C",MAX(0,$C41-H$2)))</f>
        <v>8.06</v>
      </c>
      <c r="I41" s="103" t="n">
        <f aca="false">IF(I$1="P",MAX(0,I$2-$C41),IF(I$1="C",MAX(0,$C41-I$2)))</f>
        <v>13.06</v>
      </c>
      <c r="J41" s="103" t="n">
        <f aca="false">IF(J$1="P",MAX(0,J$2-$C41),IF(J$1="C",MAX(0,$C41-J$2)))</f>
        <v>18.06</v>
      </c>
      <c r="K41" s="103" t="n">
        <f aca="false">IF(K$1="P",MAX(0,K$2-$C41),IF(K$1="C",MAX(0,$C41-K$2)))</f>
        <v>23.06</v>
      </c>
      <c r="L41" s="103" t="n">
        <f aca="false">IF(L$1="P",MAX(0,L$2-$C41),IF(L$1="C",MAX(0,$C41-L$2)))</f>
        <v>33.06</v>
      </c>
      <c r="M41" s="103" t="n">
        <f aca="false">IF(M$1="P",MAX(0,M$2-$C41),IF(M$1="C",MAX(0,$C41-M$2)))</f>
        <v>0</v>
      </c>
      <c r="N41" s="103" t="n">
        <f aca="false">IF(N$1="P",MAX(0,N$2-$C41),IF(N$1="C",MAX(0,$C41-N$2)))</f>
        <v>0</v>
      </c>
      <c r="O41" s="103" t="n">
        <f aca="false">IF(O$1="P",MAX(0,O$2-$C41),IF(O$1="C",MAX(0,$C41-O$2)))</f>
        <v>0</v>
      </c>
      <c r="P41" s="103" t="n">
        <f aca="false">IF(P$1="P",MAX(0,P$2-$C41),IF(P$1="C",MAX(0,$C41-P$2)))</f>
        <v>0</v>
      </c>
      <c r="Q41" s="103" t="n">
        <f aca="false">IF(Q$1="P",MAX(0,Q$2-$C41),IF(Q$1="C",MAX(0,$C41-Q$2)))</f>
        <v>0</v>
      </c>
      <c r="R41" s="103" t="n">
        <f aca="false">IF(R$1="P",MAX(0,R$2-$C41),IF(R$1="C",MAX(0,$C41-R$2)))</f>
        <v>0</v>
      </c>
      <c r="S41" s="103" t="n">
        <f aca="false">IF(S$1="P",MAX(0,S$2-$C41),IF(S$1="C",MAX(0,$C41-S$2)))</f>
        <v>0</v>
      </c>
      <c r="T41" s="104" t="n">
        <f aca="false">A41</f>
        <v>1</v>
      </c>
      <c r="U41" s="105" t="n">
        <f aca="false">VLOOKUP($B41,Gas!$B$3:$E$2506,2)</f>
        <v>2.125</v>
      </c>
      <c r="V41" s="46" t="n">
        <f aca="false">C41/U41</f>
        <v>7.97176470588235</v>
      </c>
    </row>
    <row r="42" customFormat="false" ht="12.75" hidden="false" customHeight="false" outlineLevel="0" collapsed="false">
      <c r="A42" s="95" t="n">
        <f aca="false">MONTH(B42)+(YEAR(B42)-1998)*12</f>
        <v>1</v>
      </c>
      <c r="B42" s="101" t="n">
        <v>35822</v>
      </c>
      <c r="C42" s="102" t="n">
        <v>16.31</v>
      </c>
      <c r="D42" s="98" t="n">
        <f aca="false">LN(C42/C41)</f>
        <v>-0.0378992725909859</v>
      </c>
      <c r="E42" s="106" t="n">
        <f aca="false">STDEV(D33:D42)*SQRT(trade_day)</f>
        <v>0.868356028703681</v>
      </c>
      <c r="G42" s="103" t="n">
        <f aca="false">IF(G$1="P",MAX(0,G$2-$C42),IF(G$1="C",MAX(0,$C42-G$2)))</f>
        <v>3.69</v>
      </c>
      <c r="H42" s="103" t="n">
        <f aca="false">IF(H$1="P",MAX(0,H$2-$C42),IF(H$1="C",MAX(0,$C42-H$2)))</f>
        <v>8.69</v>
      </c>
      <c r="I42" s="103" t="n">
        <f aca="false">IF(I$1="P",MAX(0,I$2-$C42),IF(I$1="C",MAX(0,$C42-I$2)))</f>
        <v>13.69</v>
      </c>
      <c r="J42" s="103" t="n">
        <f aca="false">IF(J$1="P",MAX(0,J$2-$C42),IF(J$1="C",MAX(0,$C42-J$2)))</f>
        <v>18.69</v>
      </c>
      <c r="K42" s="103" t="n">
        <f aca="false">IF(K$1="P",MAX(0,K$2-$C42),IF(K$1="C",MAX(0,$C42-K$2)))</f>
        <v>23.69</v>
      </c>
      <c r="L42" s="103" t="n">
        <f aca="false">IF(L$1="P",MAX(0,L$2-$C42),IF(L$1="C",MAX(0,$C42-L$2)))</f>
        <v>33.69</v>
      </c>
      <c r="M42" s="103" t="n">
        <f aca="false">IF(M$1="P",MAX(0,M$2-$C42),IF(M$1="C",MAX(0,$C42-M$2)))</f>
        <v>0</v>
      </c>
      <c r="N42" s="103" t="n">
        <f aca="false">IF(N$1="P",MAX(0,N$2-$C42),IF(N$1="C",MAX(0,$C42-N$2)))</f>
        <v>0</v>
      </c>
      <c r="O42" s="103" t="n">
        <f aca="false">IF(O$1="P",MAX(0,O$2-$C42),IF(O$1="C",MAX(0,$C42-O$2)))</f>
        <v>0</v>
      </c>
      <c r="P42" s="103" t="n">
        <f aca="false">IF(P$1="P",MAX(0,P$2-$C42),IF(P$1="C",MAX(0,$C42-P$2)))</f>
        <v>0</v>
      </c>
      <c r="Q42" s="103" t="n">
        <f aca="false">IF(Q$1="P",MAX(0,Q$2-$C42),IF(Q$1="C",MAX(0,$C42-Q$2)))</f>
        <v>0</v>
      </c>
      <c r="R42" s="103" t="n">
        <f aca="false">IF(R$1="P",MAX(0,R$2-$C42),IF(R$1="C",MAX(0,$C42-R$2)))</f>
        <v>0</v>
      </c>
      <c r="S42" s="103" t="n">
        <f aca="false">IF(S$1="P",MAX(0,S$2-$C42),IF(S$1="C",MAX(0,$C42-S$2)))</f>
        <v>0</v>
      </c>
      <c r="T42" s="104" t="n">
        <f aca="false">A42</f>
        <v>1</v>
      </c>
      <c r="U42" s="105" t="n">
        <f aca="false">VLOOKUP($B42,Gas!$B$3:$E$2506,2)</f>
        <v>2.08</v>
      </c>
      <c r="V42" s="46" t="n">
        <f aca="false">C42/U42</f>
        <v>7.84134615384615</v>
      </c>
    </row>
    <row r="43" customFormat="false" ht="12.75" hidden="false" customHeight="false" outlineLevel="0" collapsed="false">
      <c r="A43" s="95" t="n">
        <f aca="false">MONTH(B43)+(YEAR(B43)-1998)*12</f>
        <v>1</v>
      </c>
      <c r="B43" s="101" t="n">
        <v>35823</v>
      </c>
      <c r="C43" s="102" t="n">
        <v>16</v>
      </c>
      <c r="D43" s="98" t="n">
        <f aca="false">LN(C43/C42)</f>
        <v>-0.0191896943931412</v>
      </c>
      <c r="E43" s="106" t="n">
        <f aca="false">STDEV(D34:D43)*SQRT(trade_day)</f>
        <v>0.86626826457639</v>
      </c>
      <c r="G43" s="103" t="n">
        <f aca="false">IF(G$1="P",MAX(0,G$2-$C43),IF(G$1="C",MAX(0,$C43-G$2)))</f>
        <v>4</v>
      </c>
      <c r="H43" s="103" t="n">
        <f aca="false">IF(H$1="P",MAX(0,H$2-$C43),IF(H$1="C",MAX(0,$C43-H$2)))</f>
        <v>9</v>
      </c>
      <c r="I43" s="103" t="n">
        <f aca="false">IF(I$1="P",MAX(0,I$2-$C43),IF(I$1="C",MAX(0,$C43-I$2)))</f>
        <v>14</v>
      </c>
      <c r="J43" s="103" t="n">
        <f aca="false">IF(J$1="P",MAX(0,J$2-$C43),IF(J$1="C",MAX(0,$C43-J$2)))</f>
        <v>19</v>
      </c>
      <c r="K43" s="103" t="n">
        <f aca="false">IF(K$1="P",MAX(0,K$2-$C43),IF(K$1="C",MAX(0,$C43-K$2)))</f>
        <v>24</v>
      </c>
      <c r="L43" s="103" t="n">
        <f aca="false">IF(L$1="P",MAX(0,L$2-$C43),IF(L$1="C",MAX(0,$C43-L$2)))</f>
        <v>34</v>
      </c>
      <c r="M43" s="103" t="n">
        <f aca="false">IF(M$1="P",MAX(0,M$2-$C43),IF(M$1="C",MAX(0,$C43-M$2)))</f>
        <v>0</v>
      </c>
      <c r="N43" s="103" t="n">
        <f aca="false">IF(N$1="P",MAX(0,N$2-$C43),IF(N$1="C",MAX(0,$C43-N$2)))</f>
        <v>0</v>
      </c>
      <c r="O43" s="103" t="n">
        <f aca="false">IF(O$1="P",MAX(0,O$2-$C43),IF(O$1="C",MAX(0,$C43-O$2)))</f>
        <v>0</v>
      </c>
      <c r="P43" s="103" t="n">
        <f aca="false">IF(P$1="P",MAX(0,P$2-$C43),IF(P$1="C",MAX(0,$C43-P$2)))</f>
        <v>0</v>
      </c>
      <c r="Q43" s="103" t="n">
        <f aca="false">IF(Q$1="P",MAX(0,Q$2-$C43),IF(Q$1="C",MAX(0,$C43-Q$2)))</f>
        <v>0</v>
      </c>
      <c r="R43" s="103" t="n">
        <f aca="false">IF(R$1="P",MAX(0,R$2-$C43),IF(R$1="C",MAX(0,$C43-R$2)))</f>
        <v>0</v>
      </c>
      <c r="S43" s="103" t="n">
        <f aca="false">IF(S$1="P",MAX(0,S$2-$C43),IF(S$1="C",MAX(0,$C43-S$2)))</f>
        <v>0</v>
      </c>
      <c r="T43" s="104" t="n">
        <f aca="false">A43</f>
        <v>1</v>
      </c>
      <c r="U43" s="105" t="n">
        <f aca="false">VLOOKUP($B43,Gas!$B$3:$E$2506,2)</f>
        <v>2.06</v>
      </c>
      <c r="V43" s="46" t="n">
        <f aca="false">C43/U43</f>
        <v>7.76699029126214</v>
      </c>
    </row>
    <row r="44" customFormat="false" ht="12.75" hidden="false" customHeight="false" outlineLevel="0" collapsed="false">
      <c r="A44" s="95" t="n">
        <f aca="false">MONTH(B44)+(YEAR(B44)-1998)*12</f>
        <v>1</v>
      </c>
      <c r="B44" s="101" t="n">
        <v>35824</v>
      </c>
      <c r="C44" s="102" t="n">
        <v>15.86</v>
      </c>
      <c r="D44" s="98" t="n">
        <f aca="false">LN(C44/C43)</f>
        <v>-0.00878850603307935</v>
      </c>
      <c r="E44" s="106" t="n">
        <f aca="false">STDEV(D35:D44)*SQRT(trade_day)</f>
        <v>0.787537270578255</v>
      </c>
      <c r="G44" s="103" t="n">
        <f aca="false">IF(G$1="P",MAX(0,G$2-$C44),IF(G$1="C",MAX(0,$C44-G$2)))</f>
        <v>4.14</v>
      </c>
      <c r="H44" s="103" t="n">
        <f aca="false">IF(H$1="P",MAX(0,H$2-$C44),IF(H$1="C",MAX(0,$C44-H$2)))</f>
        <v>9.14</v>
      </c>
      <c r="I44" s="103" t="n">
        <f aca="false">IF(I$1="P",MAX(0,I$2-$C44),IF(I$1="C",MAX(0,$C44-I$2)))</f>
        <v>14.14</v>
      </c>
      <c r="J44" s="103" t="n">
        <f aca="false">IF(J$1="P",MAX(0,J$2-$C44),IF(J$1="C",MAX(0,$C44-J$2)))</f>
        <v>19.14</v>
      </c>
      <c r="K44" s="103" t="n">
        <f aca="false">IF(K$1="P",MAX(0,K$2-$C44),IF(K$1="C",MAX(0,$C44-K$2)))</f>
        <v>24.14</v>
      </c>
      <c r="L44" s="103" t="n">
        <f aca="false">IF(L$1="P",MAX(0,L$2-$C44),IF(L$1="C",MAX(0,$C44-L$2)))</f>
        <v>34.14</v>
      </c>
      <c r="M44" s="103" t="n">
        <f aca="false">IF(M$1="P",MAX(0,M$2-$C44),IF(M$1="C",MAX(0,$C44-M$2)))</f>
        <v>0</v>
      </c>
      <c r="N44" s="103" t="n">
        <f aca="false">IF(N$1="P",MAX(0,N$2-$C44),IF(N$1="C",MAX(0,$C44-N$2)))</f>
        <v>0</v>
      </c>
      <c r="O44" s="103" t="n">
        <f aca="false">IF(O$1="P",MAX(0,O$2-$C44),IF(O$1="C",MAX(0,$C44-O$2)))</f>
        <v>0</v>
      </c>
      <c r="P44" s="103" t="n">
        <f aca="false">IF(P$1="P",MAX(0,P$2-$C44),IF(P$1="C",MAX(0,$C44-P$2)))</f>
        <v>0</v>
      </c>
      <c r="Q44" s="103" t="n">
        <f aca="false">IF(Q$1="P",MAX(0,Q$2-$C44),IF(Q$1="C",MAX(0,$C44-Q$2)))</f>
        <v>0</v>
      </c>
      <c r="R44" s="103" t="n">
        <f aca="false">IF(R$1="P",MAX(0,R$2-$C44),IF(R$1="C",MAX(0,$C44-R$2)))</f>
        <v>0</v>
      </c>
      <c r="S44" s="103" t="n">
        <f aca="false">IF(S$1="P",MAX(0,S$2-$C44),IF(S$1="C",MAX(0,$C44-S$2)))</f>
        <v>0</v>
      </c>
      <c r="T44" s="104" t="n">
        <f aca="false">A44</f>
        <v>1</v>
      </c>
      <c r="U44" s="105" t="n">
        <f aca="false">VLOOKUP($B44,Gas!$B$3:$E$2506,2)</f>
        <v>2.095</v>
      </c>
      <c r="V44" s="46" t="n">
        <f aca="false">C44/U44</f>
        <v>7.57040572792363</v>
      </c>
    </row>
    <row r="45" customFormat="false" ht="12.75" hidden="false" customHeight="false" outlineLevel="0" collapsed="false">
      <c r="A45" s="95" t="n">
        <f aca="false">MONTH(B45)+(YEAR(B45)-1998)*12</f>
        <v>1</v>
      </c>
      <c r="B45" s="101" t="n">
        <v>35825</v>
      </c>
      <c r="C45" s="102" t="n">
        <v>15.25</v>
      </c>
      <c r="D45" s="98" t="n">
        <f aca="false">LN(C45/C44)</f>
        <v>-0.0392207131532813</v>
      </c>
      <c r="E45" s="106" t="n">
        <f aca="false">STDEV(D36:D45)*SQRT(trade_day)</f>
        <v>0.714690393450401</v>
      </c>
      <c r="G45" s="103" t="n">
        <f aca="false">IF(G$1="P",MAX(0,G$2-$C45),IF(G$1="C",MAX(0,$C45-G$2)))</f>
        <v>4.75</v>
      </c>
      <c r="H45" s="103" t="n">
        <f aca="false">IF(H$1="P",MAX(0,H$2-$C45),IF(H$1="C",MAX(0,$C45-H$2)))</f>
        <v>9.75</v>
      </c>
      <c r="I45" s="103" t="n">
        <f aca="false">IF(I$1="P",MAX(0,I$2-$C45),IF(I$1="C",MAX(0,$C45-I$2)))</f>
        <v>14.75</v>
      </c>
      <c r="J45" s="103" t="n">
        <f aca="false">IF(J$1="P",MAX(0,J$2-$C45),IF(J$1="C",MAX(0,$C45-J$2)))</f>
        <v>19.75</v>
      </c>
      <c r="K45" s="103" t="n">
        <f aca="false">IF(K$1="P",MAX(0,K$2-$C45),IF(K$1="C",MAX(0,$C45-K$2)))</f>
        <v>24.75</v>
      </c>
      <c r="L45" s="103" t="n">
        <f aca="false">IF(L$1="P",MAX(0,L$2-$C45),IF(L$1="C",MAX(0,$C45-L$2)))</f>
        <v>34.75</v>
      </c>
      <c r="M45" s="103" t="n">
        <f aca="false">IF(M$1="P",MAX(0,M$2-$C45),IF(M$1="C",MAX(0,$C45-M$2)))</f>
        <v>0</v>
      </c>
      <c r="N45" s="103" t="n">
        <f aca="false">IF(N$1="P",MAX(0,N$2-$C45),IF(N$1="C",MAX(0,$C45-N$2)))</f>
        <v>0</v>
      </c>
      <c r="O45" s="103" t="n">
        <f aca="false">IF(O$1="P",MAX(0,O$2-$C45),IF(O$1="C",MAX(0,$C45-O$2)))</f>
        <v>0</v>
      </c>
      <c r="P45" s="103" t="n">
        <f aca="false">IF(P$1="P",MAX(0,P$2-$C45),IF(P$1="C",MAX(0,$C45-P$2)))</f>
        <v>0</v>
      </c>
      <c r="Q45" s="103" t="n">
        <f aca="false">IF(Q$1="P",MAX(0,Q$2-$C45),IF(Q$1="C",MAX(0,$C45-Q$2)))</f>
        <v>0</v>
      </c>
      <c r="R45" s="103" t="n">
        <f aca="false">IF(R$1="P",MAX(0,R$2-$C45),IF(R$1="C",MAX(0,$C45-R$2)))</f>
        <v>0</v>
      </c>
      <c r="S45" s="103" t="n">
        <f aca="false">IF(S$1="P",MAX(0,S$2-$C45),IF(S$1="C",MAX(0,$C45-S$2)))</f>
        <v>0</v>
      </c>
      <c r="T45" s="104" t="n">
        <f aca="false">A45</f>
        <v>1</v>
      </c>
      <c r="U45" s="105" t="n">
        <f aca="false">VLOOKUP($B45,Gas!$B$3:$E$2506,2)</f>
        <v>2.11</v>
      </c>
      <c r="V45" s="46" t="n">
        <f aca="false">C45/U45</f>
        <v>7.22748815165877</v>
      </c>
    </row>
    <row r="46" customFormat="false" ht="12.75" hidden="false" customHeight="false" outlineLevel="0" collapsed="false">
      <c r="A46" s="95" t="n">
        <f aca="false">MONTH(B46)+(YEAR(B46)-1998)*12</f>
        <v>2</v>
      </c>
      <c r="B46" s="101" t="n">
        <v>35828</v>
      </c>
      <c r="C46" s="102" t="n">
        <v>15.79</v>
      </c>
      <c r="D46" s="98" t="n">
        <f aca="false">LN(C46/C45)</f>
        <v>0.03479732521413</v>
      </c>
      <c r="E46" s="106" t="n">
        <f aca="false">STDEV(D37:D46)*SQRT(trade_day)</f>
        <v>0.742522000271207</v>
      </c>
      <c r="G46" s="103" t="n">
        <f aca="false">IF(G$1="P",MAX(0,G$2-$C46),IF(G$1="C",MAX(0,$C46-G$2)))</f>
        <v>4.21</v>
      </c>
      <c r="H46" s="103" t="n">
        <f aca="false">IF(H$1="P",MAX(0,H$2-$C46),IF(H$1="C",MAX(0,$C46-H$2)))</f>
        <v>9.21</v>
      </c>
      <c r="I46" s="103" t="n">
        <f aca="false">IF(I$1="P",MAX(0,I$2-$C46),IF(I$1="C",MAX(0,$C46-I$2)))</f>
        <v>14.21</v>
      </c>
      <c r="J46" s="103" t="n">
        <f aca="false">IF(J$1="P",MAX(0,J$2-$C46),IF(J$1="C",MAX(0,$C46-J$2)))</f>
        <v>19.21</v>
      </c>
      <c r="K46" s="103" t="n">
        <f aca="false">IF(K$1="P",MAX(0,K$2-$C46),IF(K$1="C",MAX(0,$C46-K$2)))</f>
        <v>24.21</v>
      </c>
      <c r="L46" s="103" t="n">
        <f aca="false">IF(L$1="P",MAX(0,L$2-$C46),IF(L$1="C",MAX(0,$C46-L$2)))</f>
        <v>34.21</v>
      </c>
      <c r="M46" s="103" t="n">
        <f aca="false">IF(M$1="P",MAX(0,M$2-$C46),IF(M$1="C",MAX(0,$C46-M$2)))</f>
        <v>0</v>
      </c>
      <c r="N46" s="103" t="n">
        <f aca="false">IF(N$1="P",MAX(0,N$2-$C46),IF(N$1="C",MAX(0,$C46-N$2)))</f>
        <v>0</v>
      </c>
      <c r="O46" s="103" t="n">
        <f aca="false">IF(O$1="P",MAX(0,O$2-$C46),IF(O$1="C",MAX(0,$C46-O$2)))</f>
        <v>0</v>
      </c>
      <c r="P46" s="103" t="n">
        <f aca="false">IF(P$1="P",MAX(0,P$2-$C46),IF(P$1="C",MAX(0,$C46-P$2)))</f>
        <v>0</v>
      </c>
      <c r="Q46" s="103" t="n">
        <f aca="false">IF(Q$1="P",MAX(0,Q$2-$C46),IF(Q$1="C",MAX(0,$C46-Q$2)))</f>
        <v>0</v>
      </c>
      <c r="R46" s="103" t="n">
        <f aca="false">IF(R$1="P",MAX(0,R$2-$C46),IF(R$1="C",MAX(0,$C46-R$2)))</f>
        <v>0</v>
      </c>
      <c r="S46" s="103" t="n">
        <f aca="false">IF(S$1="P",MAX(0,S$2-$C46),IF(S$1="C",MAX(0,$C46-S$2)))</f>
        <v>0</v>
      </c>
      <c r="T46" s="104" t="n">
        <f aca="false">A46</f>
        <v>2</v>
      </c>
      <c r="U46" s="105" t="n">
        <f aca="false">VLOOKUP($B46,Gas!$B$3:$E$2506,2)</f>
        <v>2.105</v>
      </c>
      <c r="V46" s="46" t="n">
        <f aca="false">C46/U46</f>
        <v>7.50118764845606</v>
      </c>
    </row>
    <row r="47" customFormat="false" ht="12.75" hidden="false" customHeight="false" outlineLevel="0" collapsed="false">
      <c r="A47" s="95" t="n">
        <f aca="false">MONTH(B47)+(YEAR(B47)-1998)*12</f>
        <v>2</v>
      </c>
      <c r="B47" s="101" t="n">
        <v>35829</v>
      </c>
      <c r="C47" s="102" t="n">
        <v>16.45</v>
      </c>
      <c r="D47" s="98" t="n">
        <f aca="false">LN(C47/C46)</f>
        <v>0.0409486489438301</v>
      </c>
      <c r="E47" s="106" t="n">
        <f aca="false">STDEV(D38:D47)*SQRT(trade_day)</f>
        <v>0.773390240345283</v>
      </c>
      <c r="G47" s="103" t="n">
        <f aca="false">IF(G$1="P",MAX(0,G$2-$C47),IF(G$1="C",MAX(0,$C47-G$2)))</f>
        <v>3.55</v>
      </c>
      <c r="H47" s="103" t="n">
        <f aca="false">IF(H$1="P",MAX(0,H$2-$C47),IF(H$1="C",MAX(0,$C47-H$2)))</f>
        <v>8.55</v>
      </c>
      <c r="I47" s="103" t="n">
        <f aca="false">IF(I$1="P",MAX(0,I$2-$C47),IF(I$1="C",MAX(0,$C47-I$2)))</f>
        <v>13.55</v>
      </c>
      <c r="J47" s="103" t="n">
        <f aca="false">IF(J$1="P",MAX(0,J$2-$C47),IF(J$1="C",MAX(0,$C47-J$2)))</f>
        <v>18.55</v>
      </c>
      <c r="K47" s="103" t="n">
        <f aca="false">IF(K$1="P",MAX(0,K$2-$C47),IF(K$1="C",MAX(0,$C47-K$2)))</f>
        <v>23.55</v>
      </c>
      <c r="L47" s="103" t="n">
        <f aca="false">IF(L$1="P",MAX(0,L$2-$C47),IF(L$1="C",MAX(0,$C47-L$2)))</f>
        <v>33.55</v>
      </c>
      <c r="M47" s="103" t="n">
        <f aca="false">IF(M$1="P",MAX(0,M$2-$C47),IF(M$1="C",MAX(0,$C47-M$2)))</f>
        <v>0</v>
      </c>
      <c r="N47" s="103" t="n">
        <f aca="false">IF(N$1="P",MAX(0,N$2-$C47),IF(N$1="C",MAX(0,$C47-N$2)))</f>
        <v>0</v>
      </c>
      <c r="O47" s="103" t="n">
        <f aca="false">IF(O$1="P",MAX(0,O$2-$C47),IF(O$1="C",MAX(0,$C47-O$2)))</f>
        <v>0</v>
      </c>
      <c r="P47" s="103" t="n">
        <f aca="false">IF(P$1="P",MAX(0,P$2-$C47),IF(P$1="C",MAX(0,$C47-P$2)))</f>
        <v>0</v>
      </c>
      <c r="Q47" s="103" t="n">
        <f aca="false">IF(Q$1="P",MAX(0,Q$2-$C47),IF(Q$1="C",MAX(0,$C47-Q$2)))</f>
        <v>0</v>
      </c>
      <c r="R47" s="103" t="n">
        <f aca="false">IF(R$1="P",MAX(0,R$2-$C47),IF(R$1="C",MAX(0,$C47-R$2)))</f>
        <v>0</v>
      </c>
      <c r="S47" s="103" t="n">
        <f aca="false">IF(S$1="P",MAX(0,S$2-$C47),IF(S$1="C",MAX(0,$C47-S$2)))</f>
        <v>0</v>
      </c>
      <c r="T47" s="104" t="n">
        <f aca="false">A47</f>
        <v>2</v>
      </c>
      <c r="U47" s="105" t="n">
        <f aca="false">VLOOKUP($B47,Gas!$B$3:$E$2506,2)</f>
        <v>2.22</v>
      </c>
      <c r="V47" s="46" t="n">
        <f aca="false">C47/U47</f>
        <v>7.40990990990991</v>
      </c>
    </row>
    <row r="48" customFormat="false" ht="12.75" hidden="false" customHeight="false" outlineLevel="0" collapsed="false">
      <c r="A48" s="95" t="n">
        <f aca="false">MONTH(B48)+(YEAR(B48)-1998)*12</f>
        <v>2</v>
      </c>
      <c r="B48" s="101" t="n">
        <v>35830</v>
      </c>
      <c r="C48" s="102" t="n">
        <v>17.06</v>
      </c>
      <c r="D48" s="98" t="n">
        <f aca="false">LN(C48/C47)</f>
        <v>0.0364110648521521</v>
      </c>
      <c r="E48" s="106" t="n">
        <f aca="false">STDEV(D39:D48)*SQRT(trade_day)</f>
        <v>0.591625731890485</v>
      </c>
      <c r="G48" s="103" t="n">
        <f aca="false">IF(G$1="P",MAX(0,G$2-$C48),IF(G$1="C",MAX(0,$C48-G$2)))</f>
        <v>2.94</v>
      </c>
      <c r="H48" s="103" t="n">
        <f aca="false">IF(H$1="P",MAX(0,H$2-$C48),IF(H$1="C",MAX(0,$C48-H$2)))</f>
        <v>7.94</v>
      </c>
      <c r="I48" s="103" t="n">
        <f aca="false">IF(I$1="P",MAX(0,I$2-$C48),IF(I$1="C",MAX(0,$C48-I$2)))</f>
        <v>12.94</v>
      </c>
      <c r="J48" s="103" t="n">
        <f aca="false">IF(J$1="P",MAX(0,J$2-$C48),IF(J$1="C",MAX(0,$C48-J$2)))</f>
        <v>17.94</v>
      </c>
      <c r="K48" s="103" t="n">
        <f aca="false">IF(K$1="P",MAX(0,K$2-$C48),IF(K$1="C",MAX(0,$C48-K$2)))</f>
        <v>22.94</v>
      </c>
      <c r="L48" s="103" t="n">
        <f aca="false">IF(L$1="P",MAX(0,L$2-$C48),IF(L$1="C",MAX(0,$C48-L$2)))</f>
        <v>32.94</v>
      </c>
      <c r="M48" s="103" t="n">
        <f aca="false">IF(M$1="P",MAX(0,M$2-$C48),IF(M$1="C",MAX(0,$C48-M$2)))</f>
        <v>0</v>
      </c>
      <c r="N48" s="103" t="n">
        <f aca="false">IF(N$1="P",MAX(0,N$2-$C48),IF(N$1="C",MAX(0,$C48-N$2)))</f>
        <v>0</v>
      </c>
      <c r="O48" s="103" t="n">
        <f aca="false">IF(O$1="P",MAX(0,O$2-$C48),IF(O$1="C",MAX(0,$C48-O$2)))</f>
        <v>0</v>
      </c>
      <c r="P48" s="103" t="n">
        <f aca="false">IF(P$1="P",MAX(0,P$2-$C48),IF(P$1="C",MAX(0,$C48-P$2)))</f>
        <v>0</v>
      </c>
      <c r="Q48" s="103" t="n">
        <f aca="false">IF(Q$1="P",MAX(0,Q$2-$C48),IF(Q$1="C",MAX(0,$C48-Q$2)))</f>
        <v>0</v>
      </c>
      <c r="R48" s="103" t="n">
        <f aca="false">IF(R$1="P",MAX(0,R$2-$C48),IF(R$1="C",MAX(0,$C48-R$2)))</f>
        <v>0</v>
      </c>
      <c r="S48" s="103" t="n">
        <f aca="false">IF(S$1="P",MAX(0,S$2-$C48),IF(S$1="C",MAX(0,$C48-S$2)))</f>
        <v>0</v>
      </c>
      <c r="T48" s="104" t="n">
        <f aca="false">A48</f>
        <v>2</v>
      </c>
      <c r="U48" s="105" t="n">
        <f aca="false">VLOOKUP($B48,Gas!$B$3:$E$2506,2)</f>
        <v>2.26</v>
      </c>
      <c r="V48" s="46" t="n">
        <f aca="false">C48/U48</f>
        <v>7.54867256637168</v>
      </c>
    </row>
    <row r="49" customFormat="false" ht="12.75" hidden="false" customHeight="false" outlineLevel="0" collapsed="false">
      <c r="A49" s="95" t="n">
        <f aca="false">MONTH(B49)+(YEAR(B49)-1998)*12</f>
        <v>2</v>
      </c>
      <c r="B49" s="101" t="n">
        <v>35831</v>
      </c>
      <c r="C49" s="102" t="n">
        <v>19.79</v>
      </c>
      <c r="D49" s="98" t="n">
        <f aca="false">LN(C49/C48)</f>
        <v>0.148440217550941</v>
      </c>
      <c r="E49" s="106" t="n">
        <f aca="false">STDEV(D40:D49)*SQRT(trade_day)</f>
        <v>0.904134716551597</v>
      </c>
      <c r="G49" s="103" t="n">
        <f aca="false">IF(G$1="P",MAX(0,G$2-$C49),IF(G$1="C",MAX(0,$C49-G$2)))</f>
        <v>0.210000000000001</v>
      </c>
      <c r="H49" s="103" t="n">
        <f aca="false">IF(H$1="P",MAX(0,H$2-$C49),IF(H$1="C",MAX(0,$C49-H$2)))</f>
        <v>5.21</v>
      </c>
      <c r="I49" s="103" t="n">
        <f aca="false">IF(I$1="P",MAX(0,I$2-$C49),IF(I$1="C",MAX(0,$C49-I$2)))</f>
        <v>10.21</v>
      </c>
      <c r="J49" s="103" t="n">
        <f aca="false">IF(J$1="P",MAX(0,J$2-$C49),IF(J$1="C",MAX(0,$C49-J$2)))</f>
        <v>15.21</v>
      </c>
      <c r="K49" s="103" t="n">
        <f aca="false">IF(K$1="P",MAX(0,K$2-$C49),IF(K$1="C",MAX(0,$C49-K$2)))</f>
        <v>20.21</v>
      </c>
      <c r="L49" s="103" t="n">
        <f aca="false">IF(L$1="P",MAX(0,L$2-$C49),IF(L$1="C",MAX(0,$C49-L$2)))</f>
        <v>30.21</v>
      </c>
      <c r="M49" s="103" t="n">
        <f aca="false">IF(M$1="P",MAX(0,M$2-$C49),IF(M$1="C",MAX(0,$C49-M$2)))</f>
        <v>0</v>
      </c>
      <c r="N49" s="103" t="n">
        <f aca="false">IF(N$1="P",MAX(0,N$2-$C49),IF(N$1="C",MAX(0,$C49-N$2)))</f>
        <v>0</v>
      </c>
      <c r="O49" s="103" t="n">
        <f aca="false">IF(O$1="P",MAX(0,O$2-$C49),IF(O$1="C",MAX(0,$C49-O$2)))</f>
        <v>0</v>
      </c>
      <c r="P49" s="103" t="n">
        <f aca="false">IF(P$1="P",MAX(0,P$2-$C49),IF(P$1="C",MAX(0,$C49-P$2)))</f>
        <v>0</v>
      </c>
      <c r="Q49" s="103" t="n">
        <f aca="false">IF(Q$1="P",MAX(0,Q$2-$C49),IF(Q$1="C",MAX(0,$C49-Q$2)))</f>
        <v>0</v>
      </c>
      <c r="R49" s="103" t="n">
        <f aca="false">IF(R$1="P",MAX(0,R$2-$C49),IF(R$1="C",MAX(0,$C49-R$2)))</f>
        <v>0</v>
      </c>
      <c r="S49" s="103" t="n">
        <f aca="false">IF(S$1="P",MAX(0,S$2-$C49),IF(S$1="C",MAX(0,$C49-S$2)))</f>
        <v>0</v>
      </c>
      <c r="T49" s="104" t="n">
        <f aca="false">A49</f>
        <v>2</v>
      </c>
      <c r="U49" s="105" t="n">
        <f aca="false">VLOOKUP($B49,Gas!$B$3:$E$2506,2)</f>
        <v>2.215</v>
      </c>
      <c r="V49" s="46" t="n">
        <f aca="false">C49/U49</f>
        <v>8.93453724604966</v>
      </c>
    </row>
    <row r="50" customFormat="false" ht="12.75" hidden="false" customHeight="false" outlineLevel="0" collapsed="false">
      <c r="A50" s="95" t="n">
        <f aca="false">MONTH(B50)+(YEAR(B50)-1998)*12</f>
        <v>2</v>
      </c>
      <c r="B50" s="101" t="n">
        <v>35832</v>
      </c>
      <c r="C50" s="102" t="n">
        <v>21.05</v>
      </c>
      <c r="D50" s="98" t="n">
        <f aca="false">LN(C50/C49)</f>
        <v>0.0617238005139161</v>
      </c>
      <c r="E50" s="106" t="n">
        <f aca="false">STDEV(D41:D50)*SQRT(trade_day)</f>
        <v>0.917620058769178</v>
      </c>
      <c r="G50" s="103" t="n">
        <f aca="false">IF(G$1="P",MAX(0,G$2-$C50),IF(G$1="C",MAX(0,$C50-G$2)))</f>
        <v>0</v>
      </c>
      <c r="H50" s="103" t="n">
        <f aca="false">IF(H$1="P",MAX(0,H$2-$C50),IF(H$1="C",MAX(0,$C50-H$2)))</f>
        <v>3.95</v>
      </c>
      <c r="I50" s="103" t="n">
        <f aca="false">IF(I$1="P",MAX(0,I$2-$C50),IF(I$1="C",MAX(0,$C50-I$2)))</f>
        <v>8.95</v>
      </c>
      <c r="J50" s="103" t="n">
        <f aca="false">IF(J$1="P",MAX(0,J$2-$C50),IF(J$1="C",MAX(0,$C50-J$2)))</f>
        <v>13.95</v>
      </c>
      <c r="K50" s="103" t="n">
        <f aca="false">IF(K$1="P",MAX(0,K$2-$C50),IF(K$1="C",MAX(0,$C50-K$2)))</f>
        <v>18.95</v>
      </c>
      <c r="L50" s="103" t="n">
        <f aca="false">IF(L$1="P",MAX(0,L$2-$C50),IF(L$1="C",MAX(0,$C50-L$2)))</f>
        <v>28.95</v>
      </c>
      <c r="M50" s="103" t="n">
        <f aca="false">IF(M$1="P",MAX(0,M$2-$C50),IF(M$1="C",MAX(0,$C50-M$2)))</f>
        <v>1.05</v>
      </c>
      <c r="N50" s="103" t="n">
        <f aca="false">IF(N$1="P",MAX(0,N$2-$C50),IF(N$1="C",MAX(0,$C50-N$2)))</f>
        <v>0</v>
      </c>
      <c r="O50" s="103" t="n">
        <f aca="false">IF(O$1="P",MAX(0,O$2-$C50),IF(O$1="C",MAX(0,$C50-O$2)))</f>
        <v>0</v>
      </c>
      <c r="P50" s="103" t="n">
        <f aca="false">IF(P$1="P",MAX(0,P$2-$C50),IF(P$1="C",MAX(0,$C50-P$2)))</f>
        <v>0</v>
      </c>
      <c r="Q50" s="103" t="n">
        <f aca="false">IF(Q$1="P",MAX(0,Q$2-$C50),IF(Q$1="C",MAX(0,$C50-Q$2)))</f>
        <v>0</v>
      </c>
      <c r="R50" s="103" t="n">
        <f aca="false">IF(R$1="P",MAX(0,R$2-$C50),IF(R$1="C",MAX(0,$C50-R$2)))</f>
        <v>0</v>
      </c>
      <c r="S50" s="103" t="n">
        <f aca="false">IF(S$1="P",MAX(0,S$2-$C50),IF(S$1="C",MAX(0,$C50-S$2)))</f>
        <v>0</v>
      </c>
      <c r="T50" s="104" t="n">
        <f aca="false">A50</f>
        <v>2</v>
      </c>
      <c r="U50" s="105" t="n">
        <f aca="false">VLOOKUP($B50,Gas!$B$3:$E$2506,2)</f>
        <v>2.305</v>
      </c>
      <c r="V50" s="46" t="n">
        <f aca="false">C50/U50</f>
        <v>9.13232104121475</v>
      </c>
    </row>
    <row r="51" customFormat="false" ht="12.75" hidden="false" customHeight="false" outlineLevel="0" collapsed="false">
      <c r="A51" s="95" t="n">
        <f aca="false">MONTH(B51)+(YEAR(B51)-1998)*12</f>
        <v>2</v>
      </c>
      <c r="B51" s="101" t="n">
        <v>35835</v>
      </c>
      <c r="C51" s="102" t="n">
        <v>18.13</v>
      </c>
      <c r="D51" s="98" t="n">
        <f aca="false">LN(C51/C50)</f>
        <v>-0.149332535361631</v>
      </c>
      <c r="E51" s="106" t="n">
        <f aca="false">STDEV(D42:D51)*SQRT(trade_day)</f>
        <v>1.23959149673947</v>
      </c>
      <c r="G51" s="103" t="n">
        <f aca="false">IF(G$1="P",MAX(0,G$2-$C51),IF(G$1="C",MAX(0,$C51-G$2)))</f>
        <v>1.87</v>
      </c>
      <c r="H51" s="103" t="n">
        <f aca="false">IF(H$1="P",MAX(0,H$2-$C51),IF(H$1="C",MAX(0,$C51-H$2)))</f>
        <v>6.87</v>
      </c>
      <c r="I51" s="103" t="n">
        <f aca="false">IF(I$1="P",MAX(0,I$2-$C51),IF(I$1="C",MAX(0,$C51-I$2)))</f>
        <v>11.87</v>
      </c>
      <c r="J51" s="103" t="n">
        <f aca="false">IF(J$1="P",MAX(0,J$2-$C51),IF(J$1="C",MAX(0,$C51-J$2)))</f>
        <v>16.87</v>
      </c>
      <c r="K51" s="103" t="n">
        <f aca="false">IF(K$1="P",MAX(0,K$2-$C51),IF(K$1="C",MAX(0,$C51-K$2)))</f>
        <v>21.87</v>
      </c>
      <c r="L51" s="103" t="n">
        <f aca="false">IF(L$1="P",MAX(0,L$2-$C51),IF(L$1="C",MAX(0,$C51-L$2)))</f>
        <v>31.87</v>
      </c>
      <c r="M51" s="103" t="n">
        <f aca="false">IF(M$1="P",MAX(0,M$2-$C51),IF(M$1="C",MAX(0,$C51-M$2)))</f>
        <v>0</v>
      </c>
      <c r="N51" s="103" t="n">
        <f aca="false">IF(N$1="P",MAX(0,N$2-$C51),IF(N$1="C",MAX(0,$C51-N$2)))</f>
        <v>0</v>
      </c>
      <c r="O51" s="103" t="n">
        <f aca="false">IF(O$1="P",MAX(0,O$2-$C51),IF(O$1="C",MAX(0,$C51-O$2)))</f>
        <v>0</v>
      </c>
      <c r="P51" s="103" t="n">
        <f aca="false">IF(P$1="P",MAX(0,P$2-$C51),IF(P$1="C",MAX(0,$C51-P$2)))</f>
        <v>0</v>
      </c>
      <c r="Q51" s="103" t="n">
        <f aca="false">IF(Q$1="P",MAX(0,Q$2-$C51),IF(Q$1="C",MAX(0,$C51-Q$2)))</f>
        <v>0</v>
      </c>
      <c r="R51" s="103" t="n">
        <f aca="false">IF(R$1="P",MAX(0,R$2-$C51),IF(R$1="C",MAX(0,$C51-R$2)))</f>
        <v>0</v>
      </c>
      <c r="S51" s="103" t="n">
        <f aca="false">IF(S$1="P",MAX(0,S$2-$C51),IF(S$1="C",MAX(0,$C51-S$2)))</f>
        <v>0</v>
      </c>
      <c r="T51" s="104" t="n">
        <f aca="false">A51</f>
        <v>2</v>
      </c>
      <c r="U51" s="105" t="n">
        <f aca="false">VLOOKUP($B51,Gas!$B$3:$E$2506,2)</f>
        <v>2.35</v>
      </c>
      <c r="V51" s="46" t="n">
        <f aca="false">C51/U51</f>
        <v>7.71489361702128</v>
      </c>
    </row>
    <row r="52" customFormat="false" ht="12.75" hidden="false" customHeight="false" outlineLevel="0" collapsed="false">
      <c r="A52" s="95" t="n">
        <f aca="false">MONTH(B52)+(YEAR(B52)-1998)*12</f>
        <v>2</v>
      </c>
      <c r="B52" s="101" t="n">
        <v>35836</v>
      </c>
      <c r="C52" s="102" t="n">
        <v>17.27</v>
      </c>
      <c r="D52" s="98" t="n">
        <f aca="false">LN(C52/C51)</f>
        <v>-0.0485971326081724</v>
      </c>
      <c r="E52" s="106" t="n">
        <f aca="false">STDEV(D43:D52)*SQRT(trade_day)</f>
        <v>1.25140224805287</v>
      </c>
      <c r="G52" s="103" t="n">
        <f aca="false">IF(G$1="P",MAX(0,G$2-$C52),IF(G$1="C",MAX(0,$C52-G$2)))</f>
        <v>2.73</v>
      </c>
      <c r="H52" s="103" t="n">
        <f aca="false">IF(H$1="P",MAX(0,H$2-$C52),IF(H$1="C",MAX(0,$C52-H$2)))</f>
        <v>7.73</v>
      </c>
      <c r="I52" s="103" t="n">
        <f aca="false">IF(I$1="P",MAX(0,I$2-$C52),IF(I$1="C",MAX(0,$C52-I$2)))</f>
        <v>12.73</v>
      </c>
      <c r="J52" s="103" t="n">
        <f aca="false">IF(J$1="P",MAX(0,J$2-$C52),IF(J$1="C",MAX(0,$C52-J$2)))</f>
        <v>17.73</v>
      </c>
      <c r="K52" s="103" t="n">
        <f aca="false">IF(K$1="P",MAX(0,K$2-$C52),IF(K$1="C",MAX(0,$C52-K$2)))</f>
        <v>22.73</v>
      </c>
      <c r="L52" s="103" t="n">
        <f aca="false">IF(L$1="P",MAX(0,L$2-$C52),IF(L$1="C",MAX(0,$C52-L$2)))</f>
        <v>32.73</v>
      </c>
      <c r="M52" s="103" t="n">
        <f aca="false">IF(M$1="P",MAX(0,M$2-$C52),IF(M$1="C",MAX(0,$C52-M$2)))</f>
        <v>0</v>
      </c>
      <c r="N52" s="103" t="n">
        <f aca="false">IF(N$1="P",MAX(0,N$2-$C52),IF(N$1="C",MAX(0,$C52-N$2)))</f>
        <v>0</v>
      </c>
      <c r="O52" s="103" t="n">
        <f aca="false">IF(O$1="P",MAX(0,O$2-$C52),IF(O$1="C",MAX(0,$C52-O$2)))</f>
        <v>0</v>
      </c>
      <c r="P52" s="103" t="n">
        <f aca="false">IF(P$1="P",MAX(0,P$2-$C52),IF(P$1="C",MAX(0,$C52-P$2)))</f>
        <v>0</v>
      </c>
      <c r="Q52" s="103" t="n">
        <f aca="false">IF(Q$1="P",MAX(0,Q$2-$C52),IF(Q$1="C",MAX(0,$C52-Q$2)))</f>
        <v>0</v>
      </c>
      <c r="R52" s="103" t="n">
        <f aca="false">IF(R$1="P",MAX(0,R$2-$C52),IF(R$1="C",MAX(0,$C52-R$2)))</f>
        <v>0</v>
      </c>
      <c r="S52" s="103" t="n">
        <f aca="false">IF(S$1="P",MAX(0,S$2-$C52),IF(S$1="C",MAX(0,$C52-S$2)))</f>
        <v>0</v>
      </c>
      <c r="T52" s="104" t="n">
        <f aca="false">A52</f>
        <v>2</v>
      </c>
      <c r="U52" s="105" t="n">
        <f aca="false">VLOOKUP($B52,Gas!$B$3:$E$2506,2)</f>
        <v>2.25</v>
      </c>
      <c r="V52" s="46" t="n">
        <f aca="false">C52/U52</f>
        <v>7.67555555555556</v>
      </c>
    </row>
    <row r="53" customFormat="false" ht="12.75" hidden="false" customHeight="false" outlineLevel="0" collapsed="false">
      <c r="A53" s="95" t="n">
        <f aca="false">MONTH(B53)+(YEAR(B53)-1998)*12</f>
        <v>2</v>
      </c>
      <c r="B53" s="101" t="n">
        <v>35837</v>
      </c>
      <c r="C53" s="102" t="n">
        <v>16.61</v>
      </c>
      <c r="D53" s="98" t="n">
        <f aca="false">LN(C53/C52)</f>
        <v>-0.0389659685333837</v>
      </c>
      <c r="E53" s="106" t="n">
        <f aca="false">STDEV(D44:D53)*SQRT(trade_day)</f>
        <v>1.26615643404942</v>
      </c>
      <c r="G53" s="103" t="n">
        <f aca="false">IF(G$1="P",MAX(0,G$2-$C53),IF(G$1="C",MAX(0,$C53-G$2)))</f>
        <v>3.39</v>
      </c>
      <c r="H53" s="103" t="n">
        <f aca="false">IF(H$1="P",MAX(0,H$2-$C53),IF(H$1="C",MAX(0,$C53-H$2)))</f>
        <v>8.39</v>
      </c>
      <c r="I53" s="103" t="n">
        <f aca="false">IF(I$1="P",MAX(0,I$2-$C53),IF(I$1="C",MAX(0,$C53-I$2)))</f>
        <v>13.39</v>
      </c>
      <c r="J53" s="103" t="n">
        <f aca="false">IF(J$1="P",MAX(0,J$2-$C53),IF(J$1="C",MAX(0,$C53-J$2)))</f>
        <v>18.39</v>
      </c>
      <c r="K53" s="103" t="n">
        <f aca="false">IF(K$1="P",MAX(0,K$2-$C53),IF(K$1="C",MAX(0,$C53-K$2)))</f>
        <v>23.39</v>
      </c>
      <c r="L53" s="103" t="n">
        <f aca="false">IF(L$1="P",MAX(0,L$2-$C53),IF(L$1="C",MAX(0,$C53-L$2)))</f>
        <v>33.39</v>
      </c>
      <c r="M53" s="103" t="n">
        <f aca="false">IF(M$1="P",MAX(0,M$2-$C53),IF(M$1="C",MAX(0,$C53-M$2)))</f>
        <v>0</v>
      </c>
      <c r="N53" s="103" t="n">
        <f aca="false">IF(N$1="P",MAX(0,N$2-$C53),IF(N$1="C",MAX(0,$C53-N$2)))</f>
        <v>0</v>
      </c>
      <c r="O53" s="103" t="n">
        <f aca="false">IF(O$1="P",MAX(0,O$2-$C53),IF(O$1="C",MAX(0,$C53-O$2)))</f>
        <v>0</v>
      </c>
      <c r="P53" s="103" t="n">
        <f aca="false">IF(P$1="P",MAX(0,P$2-$C53),IF(P$1="C",MAX(0,$C53-P$2)))</f>
        <v>0</v>
      </c>
      <c r="Q53" s="103" t="n">
        <f aca="false">IF(Q$1="P",MAX(0,Q$2-$C53),IF(Q$1="C",MAX(0,$C53-Q$2)))</f>
        <v>0</v>
      </c>
      <c r="R53" s="103" t="n">
        <f aca="false">IF(R$1="P",MAX(0,R$2-$C53),IF(R$1="C",MAX(0,$C53-R$2)))</f>
        <v>0</v>
      </c>
      <c r="S53" s="103" t="n">
        <f aca="false">IF(S$1="P",MAX(0,S$2-$C53),IF(S$1="C",MAX(0,$C53-S$2)))</f>
        <v>0</v>
      </c>
      <c r="T53" s="104" t="n">
        <f aca="false">A53</f>
        <v>2</v>
      </c>
      <c r="U53" s="105" t="n">
        <f aca="false">VLOOKUP($B53,Gas!$B$3:$E$2506,2)</f>
        <v>2.185</v>
      </c>
      <c r="V53" s="46" t="n">
        <f aca="false">C53/U53</f>
        <v>7.60183066361556</v>
      </c>
    </row>
    <row r="54" customFormat="false" ht="12.75" hidden="false" customHeight="false" outlineLevel="0" collapsed="false">
      <c r="A54" s="95" t="n">
        <f aca="false">MONTH(B54)+(YEAR(B54)-1998)*12</f>
        <v>2</v>
      </c>
      <c r="B54" s="101" t="n">
        <v>35838</v>
      </c>
      <c r="C54" s="102" t="n">
        <v>16.39</v>
      </c>
      <c r="D54" s="98" t="n">
        <f aca="false">LN(C54/C53)</f>
        <v>-0.0133335308694651</v>
      </c>
      <c r="E54" s="106" t="n">
        <f aca="false">STDEV(D45:D54)*SQRT(trade_day)</f>
        <v>1.2676089384748</v>
      </c>
      <c r="G54" s="103" t="n">
        <f aca="false">IF(G$1="P",MAX(0,G$2-$C54),IF(G$1="C",MAX(0,$C54-G$2)))</f>
        <v>3.61</v>
      </c>
      <c r="H54" s="103" t="n">
        <f aca="false">IF(H$1="P",MAX(0,H$2-$C54),IF(H$1="C",MAX(0,$C54-H$2)))</f>
        <v>8.61</v>
      </c>
      <c r="I54" s="103" t="n">
        <f aca="false">IF(I$1="P",MAX(0,I$2-$C54),IF(I$1="C",MAX(0,$C54-I$2)))</f>
        <v>13.61</v>
      </c>
      <c r="J54" s="103" t="n">
        <f aca="false">IF(J$1="P",MAX(0,J$2-$C54),IF(J$1="C",MAX(0,$C54-J$2)))</f>
        <v>18.61</v>
      </c>
      <c r="K54" s="103" t="n">
        <f aca="false">IF(K$1="P",MAX(0,K$2-$C54),IF(K$1="C",MAX(0,$C54-K$2)))</f>
        <v>23.61</v>
      </c>
      <c r="L54" s="103" t="n">
        <f aca="false">IF(L$1="P",MAX(0,L$2-$C54),IF(L$1="C",MAX(0,$C54-L$2)))</f>
        <v>33.61</v>
      </c>
      <c r="M54" s="103" t="n">
        <f aca="false">IF(M$1="P",MAX(0,M$2-$C54),IF(M$1="C",MAX(0,$C54-M$2)))</f>
        <v>0</v>
      </c>
      <c r="N54" s="103" t="n">
        <f aca="false">IF(N$1="P",MAX(0,N$2-$C54),IF(N$1="C",MAX(0,$C54-N$2)))</f>
        <v>0</v>
      </c>
      <c r="O54" s="103" t="n">
        <f aca="false">IF(O$1="P",MAX(0,O$2-$C54),IF(O$1="C",MAX(0,$C54-O$2)))</f>
        <v>0</v>
      </c>
      <c r="P54" s="103" t="n">
        <f aca="false">IF(P$1="P",MAX(0,P$2-$C54),IF(P$1="C",MAX(0,$C54-P$2)))</f>
        <v>0</v>
      </c>
      <c r="Q54" s="103" t="n">
        <f aca="false">IF(Q$1="P",MAX(0,Q$2-$C54),IF(Q$1="C",MAX(0,$C54-Q$2)))</f>
        <v>0</v>
      </c>
      <c r="R54" s="103" t="n">
        <f aca="false">IF(R$1="P",MAX(0,R$2-$C54),IF(R$1="C",MAX(0,$C54-R$2)))</f>
        <v>0</v>
      </c>
      <c r="S54" s="103" t="n">
        <f aca="false">IF(S$1="P",MAX(0,S$2-$C54),IF(S$1="C",MAX(0,$C54-S$2)))</f>
        <v>0</v>
      </c>
      <c r="T54" s="104" t="n">
        <f aca="false">A54</f>
        <v>2</v>
      </c>
      <c r="U54" s="105" t="n">
        <f aca="false">VLOOKUP($B54,Gas!$B$3:$E$2506,2)</f>
        <v>2.215</v>
      </c>
      <c r="V54" s="46" t="n">
        <f aca="false">C54/U54</f>
        <v>7.39954853273138</v>
      </c>
    </row>
    <row r="55" customFormat="false" ht="12.75" hidden="false" customHeight="false" outlineLevel="0" collapsed="false">
      <c r="A55" s="95" t="n">
        <f aca="false">MONTH(B55)+(YEAR(B55)-1998)*12</f>
        <v>2</v>
      </c>
      <c r="B55" s="101" t="n">
        <v>35839</v>
      </c>
      <c r="C55" s="102" t="n">
        <v>15.75</v>
      </c>
      <c r="D55" s="98" t="n">
        <f aca="false">LN(C55/C54)</f>
        <v>-0.0398310274840963</v>
      </c>
      <c r="E55" s="106" t="n">
        <f aca="false">STDEV(D46:D55)*SQRT(trade_day)</f>
        <v>1.26818098805047</v>
      </c>
      <c r="G55" s="103" t="n">
        <f aca="false">IF(G$1="P",MAX(0,G$2-$C55),IF(G$1="C",MAX(0,$C55-G$2)))</f>
        <v>4.25</v>
      </c>
      <c r="H55" s="103" t="n">
        <f aca="false">IF(H$1="P",MAX(0,H$2-$C55),IF(H$1="C",MAX(0,$C55-H$2)))</f>
        <v>9.25</v>
      </c>
      <c r="I55" s="103" t="n">
        <f aca="false">IF(I$1="P",MAX(0,I$2-$C55),IF(I$1="C",MAX(0,$C55-I$2)))</f>
        <v>14.25</v>
      </c>
      <c r="J55" s="103" t="n">
        <f aca="false">IF(J$1="P",MAX(0,J$2-$C55),IF(J$1="C",MAX(0,$C55-J$2)))</f>
        <v>19.25</v>
      </c>
      <c r="K55" s="103" t="n">
        <f aca="false">IF(K$1="P",MAX(0,K$2-$C55),IF(K$1="C",MAX(0,$C55-K$2)))</f>
        <v>24.25</v>
      </c>
      <c r="L55" s="103" t="n">
        <f aca="false">IF(L$1="P",MAX(0,L$2-$C55),IF(L$1="C",MAX(0,$C55-L$2)))</f>
        <v>34.25</v>
      </c>
      <c r="M55" s="103" t="n">
        <f aca="false">IF(M$1="P",MAX(0,M$2-$C55),IF(M$1="C",MAX(0,$C55-M$2)))</f>
        <v>0</v>
      </c>
      <c r="N55" s="103" t="n">
        <f aca="false">IF(N$1="P",MAX(0,N$2-$C55),IF(N$1="C",MAX(0,$C55-N$2)))</f>
        <v>0</v>
      </c>
      <c r="O55" s="103" t="n">
        <f aca="false">IF(O$1="P",MAX(0,O$2-$C55),IF(O$1="C",MAX(0,$C55-O$2)))</f>
        <v>0</v>
      </c>
      <c r="P55" s="103" t="n">
        <f aca="false">IF(P$1="P",MAX(0,P$2-$C55),IF(P$1="C",MAX(0,$C55-P$2)))</f>
        <v>0</v>
      </c>
      <c r="Q55" s="103" t="n">
        <f aca="false">IF(Q$1="P",MAX(0,Q$2-$C55),IF(Q$1="C",MAX(0,$C55-Q$2)))</f>
        <v>0</v>
      </c>
      <c r="R55" s="103" t="n">
        <f aca="false">IF(R$1="P",MAX(0,R$2-$C55),IF(R$1="C",MAX(0,$C55-R$2)))</f>
        <v>0</v>
      </c>
      <c r="S55" s="103" t="n">
        <f aca="false">IF(S$1="P",MAX(0,S$2-$C55),IF(S$1="C",MAX(0,$C55-S$2)))</f>
        <v>0</v>
      </c>
      <c r="T55" s="104" t="n">
        <f aca="false">A55</f>
        <v>2</v>
      </c>
      <c r="U55" s="105" t="n">
        <f aca="false">VLOOKUP($B55,Gas!$B$3:$E$2506,2)</f>
        <v>2.195</v>
      </c>
      <c r="V55" s="46" t="n">
        <f aca="false">C55/U55</f>
        <v>7.1753986332574</v>
      </c>
    </row>
    <row r="56" customFormat="false" ht="12.75" hidden="false" customHeight="false" outlineLevel="0" collapsed="false">
      <c r="A56" s="95" t="n">
        <f aca="false">MONTH(B56)+(YEAR(B56)-1998)*12</f>
        <v>2</v>
      </c>
      <c r="B56" s="101" t="n">
        <v>35842</v>
      </c>
      <c r="C56" s="102" t="n">
        <v>15.88</v>
      </c>
      <c r="D56" s="98" t="n">
        <f aca="false">LN(C56/C55)</f>
        <v>0.00822009054734774</v>
      </c>
      <c r="E56" s="106" t="n">
        <f aca="false">STDEV(D47:D56)*SQRT(trade_day)</f>
        <v>1.25671253974338</v>
      </c>
      <c r="G56" s="103" t="n">
        <f aca="false">IF(G$1="P",MAX(0,G$2-$C56),IF(G$1="C",MAX(0,$C56-G$2)))</f>
        <v>4.12</v>
      </c>
      <c r="H56" s="103" t="n">
        <f aca="false">IF(H$1="P",MAX(0,H$2-$C56),IF(H$1="C",MAX(0,$C56-H$2)))</f>
        <v>9.12</v>
      </c>
      <c r="I56" s="103" t="n">
        <f aca="false">IF(I$1="P",MAX(0,I$2-$C56),IF(I$1="C",MAX(0,$C56-I$2)))</f>
        <v>14.12</v>
      </c>
      <c r="J56" s="103" t="n">
        <f aca="false">IF(J$1="P",MAX(0,J$2-$C56),IF(J$1="C",MAX(0,$C56-J$2)))</f>
        <v>19.12</v>
      </c>
      <c r="K56" s="103" t="n">
        <f aca="false">IF(K$1="P",MAX(0,K$2-$C56),IF(K$1="C",MAX(0,$C56-K$2)))</f>
        <v>24.12</v>
      </c>
      <c r="L56" s="103" t="n">
        <f aca="false">IF(L$1="P",MAX(0,L$2-$C56),IF(L$1="C",MAX(0,$C56-L$2)))</f>
        <v>34.12</v>
      </c>
      <c r="M56" s="103" t="n">
        <f aca="false">IF(M$1="P",MAX(0,M$2-$C56),IF(M$1="C",MAX(0,$C56-M$2)))</f>
        <v>0</v>
      </c>
      <c r="N56" s="103" t="n">
        <f aca="false">IF(N$1="P",MAX(0,N$2-$C56),IF(N$1="C",MAX(0,$C56-N$2)))</f>
        <v>0</v>
      </c>
      <c r="O56" s="103" t="n">
        <f aca="false">IF(O$1="P",MAX(0,O$2-$C56),IF(O$1="C",MAX(0,$C56-O$2)))</f>
        <v>0</v>
      </c>
      <c r="P56" s="103" t="n">
        <f aca="false">IF(P$1="P",MAX(0,P$2-$C56),IF(P$1="C",MAX(0,$C56-P$2)))</f>
        <v>0</v>
      </c>
      <c r="Q56" s="103" t="n">
        <f aca="false">IF(Q$1="P",MAX(0,Q$2-$C56),IF(Q$1="C",MAX(0,$C56-Q$2)))</f>
        <v>0</v>
      </c>
      <c r="R56" s="103" t="n">
        <f aca="false">IF(R$1="P",MAX(0,R$2-$C56),IF(R$1="C",MAX(0,$C56-R$2)))</f>
        <v>0</v>
      </c>
      <c r="S56" s="103" t="n">
        <f aca="false">IF(S$1="P",MAX(0,S$2-$C56),IF(S$1="C",MAX(0,$C56-S$2)))</f>
        <v>0</v>
      </c>
      <c r="T56" s="104" t="n">
        <f aca="false">A56</f>
        <v>2</v>
      </c>
      <c r="U56" s="105" t="n">
        <f aca="false">VLOOKUP($B56,Gas!$B$3:$E$2506,2)</f>
        <v>2.22</v>
      </c>
      <c r="V56" s="46" t="n">
        <f aca="false">C56/U56</f>
        <v>7.15315315315315</v>
      </c>
    </row>
    <row r="57" customFormat="false" ht="12.75" hidden="false" customHeight="false" outlineLevel="0" collapsed="false">
      <c r="A57" s="95" t="n">
        <f aca="false">MONTH(B57)+(YEAR(B57)-1998)*12</f>
        <v>2</v>
      </c>
      <c r="B57" s="101" t="n">
        <v>35844</v>
      </c>
      <c r="C57" s="102" t="n">
        <v>16.14</v>
      </c>
      <c r="D57" s="98" t="n">
        <f aca="false">LN(C57/C56)</f>
        <v>0.016240207022813</v>
      </c>
      <c r="E57" s="106" t="n">
        <f aca="false">STDEV(D48:D57)*SQRT(trade_day)</f>
        <v>1.24062863939114</v>
      </c>
      <c r="G57" s="103" t="n">
        <f aca="false">IF(G$1="P",MAX(0,G$2-$C57),IF(G$1="C",MAX(0,$C57-G$2)))</f>
        <v>3.86</v>
      </c>
      <c r="H57" s="103" t="n">
        <f aca="false">IF(H$1="P",MAX(0,H$2-$C57),IF(H$1="C",MAX(0,$C57-H$2)))</f>
        <v>8.86</v>
      </c>
      <c r="I57" s="103" t="n">
        <f aca="false">IF(I$1="P",MAX(0,I$2-$C57),IF(I$1="C",MAX(0,$C57-I$2)))</f>
        <v>13.86</v>
      </c>
      <c r="J57" s="103" t="n">
        <f aca="false">IF(J$1="P",MAX(0,J$2-$C57),IF(J$1="C",MAX(0,$C57-J$2)))</f>
        <v>18.86</v>
      </c>
      <c r="K57" s="103" t="n">
        <f aca="false">IF(K$1="P",MAX(0,K$2-$C57),IF(K$1="C",MAX(0,$C57-K$2)))</f>
        <v>23.86</v>
      </c>
      <c r="L57" s="103" t="n">
        <f aca="false">IF(L$1="P",MAX(0,L$2-$C57),IF(L$1="C",MAX(0,$C57-L$2)))</f>
        <v>33.86</v>
      </c>
      <c r="M57" s="103" t="n">
        <f aca="false">IF(M$1="P",MAX(0,M$2-$C57),IF(M$1="C",MAX(0,$C57-M$2)))</f>
        <v>0</v>
      </c>
      <c r="N57" s="103" t="n">
        <f aca="false">IF(N$1="P",MAX(0,N$2-$C57),IF(N$1="C",MAX(0,$C57-N$2)))</f>
        <v>0</v>
      </c>
      <c r="O57" s="103" t="n">
        <f aca="false">IF(O$1="P",MAX(0,O$2-$C57),IF(O$1="C",MAX(0,$C57-O$2)))</f>
        <v>0</v>
      </c>
      <c r="P57" s="103" t="n">
        <f aca="false">IF(P$1="P",MAX(0,P$2-$C57),IF(P$1="C",MAX(0,$C57-P$2)))</f>
        <v>0</v>
      </c>
      <c r="Q57" s="103" t="n">
        <f aca="false">IF(Q$1="P",MAX(0,Q$2-$C57),IF(Q$1="C",MAX(0,$C57-Q$2)))</f>
        <v>0</v>
      </c>
      <c r="R57" s="103" t="n">
        <f aca="false">IF(R$1="P",MAX(0,R$2-$C57),IF(R$1="C",MAX(0,$C57-R$2)))</f>
        <v>0</v>
      </c>
      <c r="S57" s="103" t="n">
        <f aca="false">IF(S$1="P",MAX(0,S$2-$C57),IF(S$1="C",MAX(0,$C57-S$2)))</f>
        <v>0</v>
      </c>
      <c r="T57" s="104" t="n">
        <f aca="false">A57</f>
        <v>2</v>
      </c>
      <c r="U57" s="105" t="n">
        <f aca="false">VLOOKUP($B57,Gas!$B$3:$E$2506,2)</f>
        <v>2.175</v>
      </c>
      <c r="V57" s="46" t="n">
        <f aca="false">C57/U57</f>
        <v>7.42068965517241</v>
      </c>
    </row>
    <row r="58" customFormat="false" ht="12.75" hidden="false" customHeight="false" outlineLevel="0" collapsed="false">
      <c r="A58" s="95" t="n">
        <f aca="false">MONTH(B58)+(YEAR(B58)-1998)*12</f>
        <v>2</v>
      </c>
      <c r="B58" s="101" t="n">
        <v>35845</v>
      </c>
      <c r="C58" s="102" t="n">
        <v>16.26</v>
      </c>
      <c r="D58" s="98" t="n">
        <f aca="false">LN(C58/C57)</f>
        <v>0.00740744127786182</v>
      </c>
      <c r="E58" s="106" t="n">
        <f aca="false">STDEV(D49:D58)*SQRT(trade_day)</f>
        <v>1.22411379469728</v>
      </c>
      <c r="G58" s="103" t="n">
        <f aca="false">IF(G$1="P",MAX(0,G$2-$C58),IF(G$1="C",MAX(0,$C58-G$2)))</f>
        <v>3.74</v>
      </c>
      <c r="H58" s="103" t="n">
        <f aca="false">IF(H$1="P",MAX(0,H$2-$C58),IF(H$1="C",MAX(0,$C58-H$2)))</f>
        <v>8.74</v>
      </c>
      <c r="I58" s="103" t="n">
        <f aca="false">IF(I$1="P",MAX(0,I$2-$C58),IF(I$1="C",MAX(0,$C58-I$2)))</f>
        <v>13.74</v>
      </c>
      <c r="J58" s="103" t="n">
        <f aca="false">IF(J$1="P",MAX(0,J$2-$C58),IF(J$1="C",MAX(0,$C58-J$2)))</f>
        <v>18.74</v>
      </c>
      <c r="K58" s="103" t="n">
        <f aca="false">IF(K$1="P",MAX(0,K$2-$C58),IF(K$1="C",MAX(0,$C58-K$2)))</f>
        <v>23.74</v>
      </c>
      <c r="L58" s="103" t="n">
        <f aca="false">IF(L$1="P",MAX(0,L$2-$C58),IF(L$1="C",MAX(0,$C58-L$2)))</f>
        <v>33.74</v>
      </c>
      <c r="M58" s="103" t="n">
        <f aca="false">IF(M$1="P",MAX(0,M$2-$C58),IF(M$1="C",MAX(0,$C58-M$2)))</f>
        <v>0</v>
      </c>
      <c r="N58" s="103" t="n">
        <f aca="false">IF(N$1="P",MAX(0,N$2-$C58),IF(N$1="C",MAX(0,$C58-N$2)))</f>
        <v>0</v>
      </c>
      <c r="O58" s="103" t="n">
        <f aca="false">IF(O$1="P",MAX(0,O$2-$C58),IF(O$1="C",MAX(0,$C58-O$2)))</f>
        <v>0</v>
      </c>
      <c r="P58" s="103" t="n">
        <f aca="false">IF(P$1="P",MAX(0,P$2-$C58),IF(P$1="C",MAX(0,$C58-P$2)))</f>
        <v>0</v>
      </c>
      <c r="Q58" s="103" t="n">
        <f aca="false">IF(Q$1="P",MAX(0,Q$2-$C58),IF(Q$1="C",MAX(0,$C58-Q$2)))</f>
        <v>0</v>
      </c>
      <c r="R58" s="103" t="n">
        <f aca="false">IF(R$1="P",MAX(0,R$2-$C58),IF(R$1="C",MAX(0,$C58-R$2)))</f>
        <v>0</v>
      </c>
      <c r="S58" s="103" t="n">
        <f aca="false">IF(S$1="P",MAX(0,S$2-$C58),IF(S$1="C",MAX(0,$C58-S$2)))</f>
        <v>0</v>
      </c>
      <c r="T58" s="104" t="n">
        <f aca="false">A58</f>
        <v>2</v>
      </c>
      <c r="U58" s="105" t="n">
        <f aca="false">VLOOKUP($B58,Gas!$B$3:$E$2506,2)</f>
        <v>2.18</v>
      </c>
      <c r="V58" s="46" t="n">
        <f aca="false">C58/U58</f>
        <v>7.45871559633028</v>
      </c>
    </row>
    <row r="59" customFormat="false" ht="12.75" hidden="false" customHeight="false" outlineLevel="0" collapsed="false">
      <c r="A59" s="95" t="n">
        <f aca="false">MONTH(B59)+(YEAR(B59)-1998)*12</f>
        <v>2</v>
      </c>
      <c r="B59" s="101" t="n">
        <v>35846</v>
      </c>
      <c r="C59" s="102" t="n">
        <v>16.72</v>
      </c>
      <c r="D59" s="98" t="n">
        <f aca="false">LN(C59/C58)</f>
        <v>0.0278975035368909</v>
      </c>
      <c r="E59" s="106" t="n">
        <f aca="false">STDEV(D50:D59)*SQRT(trade_day)</f>
        <v>0.914044541222105</v>
      </c>
      <c r="G59" s="103" t="n">
        <f aca="false">IF(G$1="P",MAX(0,G$2-$C59),IF(G$1="C",MAX(0,$C59-G$2)))</f>
        <v>3.28</v>
      </c>
      <c r="H59" s="103" t="n">
        <f aca="false">IF(H$1="P",MAX(0,H$2-$C59),IF(H$1="C",MAX(0,$C59-H$2)))</f>
        <v>8.28</v>
      </c>
      <c r="I59" s="103" t="n">
        <f aca="false">IF(I$1="P",MAX(0,I$2-$C59),IF(I$1="C",MAX(0,$C59-I$2)))</f>
        <v>13.28</v>
      </c>
      <c r="J59" s="103" t="n">
        <f aca="false">IF(J$1="P",MAX(0,J$2-$C59),IF(J$1="C",MAX(0,$C59-J$2)))</f>
        <v>18.28</v>
      </c>
      <c r="K59" s="103" t="n">
        <f aca="false">IF(K$1="P",MAX(0,K$2-$C59),IF(K$1="C",MAX(0,$C59-K$2)))</f>
        <v>23.28</v>
      </c>
      <c r="L59" s="103" t="n">
        <f aca="false">IF(L$1="P",MAX(0,L$2-$C59),IF(L$1="C",MAX(0,$C59-L$2)))</f>
        <v>33.28</v>
      </c>
      <c r="M59" s="103" t="n">
        <f aca="false">IF(M$1="P",MAX(0,M$2-$C59),IF(M$1="C",MAX(0,$C59-M$2)))</f>
        <v>0</v>
      </c>
      <c r="N59" s="103" t="n">
        <f aca="false">IF(N$1="P",MAX(0,N$2-$C59),IF(N$1="C",MAX(0,$C59-N$2)))</f>
        <v>0</v>
      </c>
      <c r="O59" s="103" t="n">
        <f aca="false">IF(O$1="P",MAX(0,O$2-$C59),IF(O$1="C",MAX(0,$C59-O$2)))</f>
        <v>0</v>
      </c>
      <c r="P59" s="103" t="n">
        <f aca="false">IF(P$1="P",MAX(0,P$2-$C59),IF(P$1="C",MAX(0,$C59-P$2)))</f>
        <v>0</v>
      </c>
      <c r="Q59" s="103" t="n">
        <f aca="false">IF(Q$1="P",MAX(0,Q$2-$C59),IF(Q$1="C",MAX(0,$C59-Q$2)))</f>
        <v>0</v>
      </c>
      <c r="R59" s="103" t="n">
        <f aca="false">IF(R$1="P",MAX(0,R$2-$C59),IF(R$1="C",MAX(0,$C59-R$2)))</f>
        <v>0</v>
      </c>
      <c r="S59" s="103" t="n">
        <f aca="false">IF(S$1="P",MAX(0,S$2-$C59),IF(S$1="C",MAX(0,$C59-S$2)))</f>
        <v>0</v>
      </c>
      <c r="T59" s="104" t="n">
        <f aca="false">A59</f>
        <v>2</v>
      </c>
      <c r="U59" s="105" t="n">
        <f aca="false">VLOOKUP($B59,Gas!$B$3:$E$2506,2)</f>
        <v>2.22</v>
      </c>
      <c r="V59" s="46" t="n">
        <f aca="false">C59/U59</f>
        <v>7.53153153153153</v>
      </c>
    </row>
    <row r="60" customFormat="false" ht="12.75" hidden="false" customHeight="false" outlineLevel="0" collapsed="false">
      <c r="A60" s="95" t="n">
        <f aca="false">MONTH(B60)+(YEAR(B60)-1998)*12</f>
        <v>2</v>
      </c>
      <c r="B60" s="101" t="n">
        <v>35849</v>
      </c>
      <c r="C60" s="102" t="n">
        <v>16.75</v>
      </c>
      <c r="D60" s="98" t="n">
        <f aca="false">LN(C60/C59)</f>
        <v>0.00179265061451993</v>
      </c>
      <c r="E60" s="106" t="n">
        <f aca="false">STDEV(D51:D60)*SQRT(trade_day)</f>
        <v>0.814638065822661</v>
      </c>
      <c r="G60" s="103" t="n">
        <f aca="false">IF(G$1="P",MAX(0,G$2-$C60),IF(G$1="C",MAX(0,$C60-G$2)))</f>
        <v>3.25</v>
      </c>
      <c r="H60" s="103" t="n">
        <f aca="false">IF(H$1="P",MAX(0,H$2-$C60),IF(H$1="C",MAX(0,$C60-H$2)))</f>
        <v>8.25</v>
      </c>
      <c r="I60" s="103" t="n">
        <f aca="false">IF(I$1="P",MAX(0,I$2-$C60),IF(I$1="C",MAX(0,$C60-I$2)))</f>
        <v>13.25</v>
      </c>
      <c r="J60" s="103" t="n">
        <f aca="false">IF(J$1="P",MAX(0,J$2-$C60),IF(J$1="C",MAX(0,$C60-J$2)))</f>
        <v>18.25</v>
      </c>
      <c r="K60" s="103" t="n">
        <f aca="false">IF(K$1="P",MAX(0,K$2-$C60),IF(K$1="C",MAX(0,$C60-K$2)))</f>
        <v>23.25</v>
      </c>
      <c r="L60" s="103" t="n">
        <f aca="false">IF(L$1="P",MAX(0,L$2-$C60),IF(L$1="C",MAX(0,$C60-L$2)))</f>
        <v>33.25</v>
      </c>
      <c r="M60" s="103" t="n">
        <f aca="false">IF(M$1="P",MAX(0,M$2-$C60),IF(M$1="C",MAX(0,$C60-M$2)))</f>
        <v>0</v>
      </c>
      <c r="N60" s="103" t="n">
        <f aca="false">IF(N$1="P",MAX(0,N$2-$C60),IF(N$1="C",MAX(0,$C60-N$2)))</f>
        <v>0</v>
      </c>
      <c r="O60" s="103" t="n">
        <f aca="false">IF(O$1="P",MAX(0,O$2-$C60),IF(O$1="C",MAX(0,$C60-O$2)))</f>
        <v>0</v>
      </c>
      <c r="P60" s="103" t="n">
        <f aca="false">IF(P$1="P",MAX(0,P$2-$C60),IF(P$1="C",MAX(0,$C60-P$2)))</f>
        <v>0</v>
      </c>
      <c r="Q60" s="103" t="n">
        <f aca="false">IF(Q$1="P",MAX(0,Q$2-$C60),IF(Q$1="C",MAX(0,$C60-Q$2)))</f>
        <v>0</v>
      </c>
      <c r="R60" s="103" t="n">
        <f aca="false">IF(R$1="P",MAX(0,R$2-$C60),IF(R$1="C",MAX(0,$C60-R$2)))</f>
        <v>0</v>
      </c>
      <c r="S60" s="103" t="n">
        <f aca="false">IF(S$1="P",MAX(0,S$2-$C60),IF(S$1="C",MAX(0,$C60-S$2)))</f>
        <v>0</v>
      </c>
      <c r="T60" s="104" t="n">
        <f aca="false">A60</f>
        <v>2</v>
      </c>
      <c r="U60" s="105" t="n">
        <f aca="false">VLOOKUP($B60,Gas!$B$3:$E$2506,2)</f>
        <v>2.19</v>
      </c>
      <c r="V60" s="46" t="n">
        <f aca="false">C60/U60</f>
        <v>7.64840182648402</v>
      </c>
    </row>
    <row r="61" customFormat="false" ht="12.75" hidden="false" customHeight="false" outlineLevel="0" collapsed="false">
      <c r="A61" s="95" t="n">
        <f aca="false">MONTH(B61)+(YEAR(B61)-1998)*12</f>
        <v>2</v>
      </c>
      <c r="B61" s="101" t="n">
        <v>35850</v>
      </c>
      <c r="C61" s="102" t="n">
        <v>16.5</v>
      </c>
      <c r="D61" s="98" t="n">
        <f aca="false">LN(C61/C60)</f>
        <v>-0.0150378773645406</v>
      </c>
      <c r="E61" s="106" t="n">
        <f aca="false">STDEV(D52:D61)*SQRT(trade_day)</f>
        <v>0.413340733659565</v>
      </c>
      <c r="G61" s="103" t="n">
        <f aca="false">IF(G$1="P",MAX(0,G$2-$C61),IF(G$1="C",MAX(0,$C61-G$2)))</f>
        <v>3.5</v>
      </c>
      <c r="H61" s="103" t="n">
        <f aca="false">IF(H$1="P",MAX(0,H$2-$C61),IF(H$1="C",MAX(0,$C61-H$2)))</f>
        <v>8.5</v>
      </c>
      <c r="I61" s="103" t="n">
        <f aca="false">IF(I$1="P",MAX(0,I$2-$C61),IF(I$1="C",MAX(0,$C61-I$2)))</f>
        <v>13.5</v>
      </c>
      <c r="J61" s="103" t="n">
        <f aca="false">IF(J$1="P",MAX(0,J$2-$C61),IF(J$1="C",MAX(0,$C61-J$2)))</f>
        <v>18.5</v>
      </c>
      <c r="K61" s="103" t="n">
        <f aca="false">IF(K$1="P",MAX(0,K$2-$C61),IF(K$1="C",MAX(0,$C61-K$2)))</f>
        <v>23.5</v>
      </c>
      <c r="L61" s="103" t="n">
        <f aca="false">IF(L$1="P",MAX(0,L$2-$C61),IF(L$1="C",MAX(0,$C61-L$2)))</f>
        <v>33.5</v>
      </c>
      <c r="M61" s="103" t="n">
        <f aca="false">IF(M$1="P",MAX(0,M$2-$C61),IF(M$1="C",MAX(0,$C61-M$2)))</f>
        <v>0</v>
      </c>
      <c r="N61" s="103" t="n">
        <f aca="false">IF(N$1="P",MAX(0,N$2-$C61),IF(N$1="C",MAX(0,$C61-N$2)))</f>
        <v>0</v>
      </c>
      <c r="O61" s="103" t="n">
        <f aca="false">IF(O$1="P",MAX(0,O$2-$C61),IF(O$1="C",MAX(0,$C61-O$2)))</f>
        <v>0</v>
      </c>
      <c r="P61" s="103" t="n">
        <f aca="false">IF(P$1="P",MAX(0,P$2-$C61),IF(P$1="C",MAX(0,$C61-P$2)))</f>
        <v>0</v>
      </c>
      <c r="Q61" s="103" t="n">
        <f aca="false">IF(Q$1="P",MAX(0,Q$2-$C61),IF(Q$1="C",MAX(0,$C61-Q$2)))</f>
        <v>0</v>
      </c>
      <c r="R61" s="103" t="n">
        <f aca="false">IF(R$1="P",MAX(0,R$2-$C61),IF(R$1="C",MAX(0,$C61-R$2)))</f>
        <v>0</v>
      </c>
      <c r="S61" s="103" t="n">
        <f aca="false">IF(S$1="P",MAX(0,S$2-$C61),IF(S$1="C",MAX(0,$C61-S$2)))</f>
        <v>0</v>
      </c>
      <c r="T61" s="104" t="n">
        <f aca="false">A61</f>
        <v>2</v>
      </c>
      <c r="U61" s="105" t="n">
        <f aca="false">VLOOKUP($B61,Gas!$B$3:$E$2506,2)</f>
        <v>2.19</v>
      </c>
      <c r="V61" s="46" t="n">
        <f aca="false">C61/U61</f>
        <v>7.53424657534247</v>
      </c>
    </row>
    <row r="62" customFormat="false" ht="12.75" hidden="false" customHeight="false" outlineLevel="0" collapsed="false">
      <c r="A62" s="95" t="n">
        <f aca="false">MONTH(B62)+(YEAR(B62)-1998)*12</f>
        <v>2</v>
      </c>
      <c r="B62" s="101" t="n">
        <v>35851</v>
      </c>
      <c r="C62" s="102" t="n">
        <v>15.55</v>
      </c>
      <c r="D62" s="98" t="n">
        <f aca="false">LN(C62/C61)</f>
        <v>-0.0592997422812917</v>
      </c>
      <c r="E62" s="106" t="n">
        <f aca="false">STDEV(D53:D62)*SQRT(trade_day)</f>
        <v>0.443855903140559</v>
      </c>
      <c r="G62" s="103" t="n">
        <f aca="false">IF(G$1="P",MAX(0,G$2-$C62),IF(G$1="C",MAX(0,$C62-G$2)))</f>
        <v>4.45</v>
      </c>
      <c r="H62" s="103" t="n">
        <f aca="false">IF(H$1="P",MAX(0,H$2-$C62),IF(H$1="C",MAX(0,$C62-H$2)))</f>
        <v>9.45</v>
      </c>
      <c r="I62" s="103" t="n">
        <f aca="false">IF(I$1="P",MAX(0,I$2-$C62),IF(I$1="C",MAX(0,$C62-I$2)))</f>
        <v>14.45</v>
      </c>
      <c r="J62" s="103" t="n">
        <f aca="false">IF(J$1="P",MAX(0,J$2-$C62),IF(J$1="C",MAX(0,$C62-J$2)))</f>
        <v>19.45</v>
      </c>
      <c r="K62" s="103" t="n">
        <f aca="false">IF(K$1="P",MAX(0,K$2-$C62),IF(K$1="C",MAX(0,$C62-K$2)))</f>
        <v>24.45</v>
      </c>
      <c r="L62" s="103" t="n">
        <f aca="false">IF(L$1="P",MAX(0,L$2-$C62),IF(L$1="C",MAX(0,$C62-L$2)))</f>
        <v>34.45</v>
      </c>
      <c r="M62" s="103" t="n">
        <f aca="false">IF(M$1="P",MAX(0,M$2-$C62),IF(M$1="C",MAX(0,$C62-M$2)))</f>
        <v>0</v>
      </c>
      <c r="N62" s="103" t="n">
        <f aca="false">IF(N$1="P",MAX(0,N$2-$C62),IF(N$1="C",MAX(0,$C62-N$2)))</f>
        <v>0</v>
      </c>
      <c r="O62" s="103" t="n">
        <f aca="false">IF(O$1="P",MAX(0,O$2-$C62),IF(O$1="C",MAX(0,$C62-O$2)))</f>
        <v>0</v>
      </c>
      <c r="P62" s="103" t="n">
        <f aca="false">IF(P$1="P",MAX(0,P$2-$C62),IF(P$1="C",MAX(0,$C62-P$2)))</f>
        <v>0</v>
      </c>
      <c r="Q62" s="103" t="n">
        <f aca="false">IF(Q$1="P",MAX(0,Q$2-$C62),IF(Q$1="C",MAX(0,$C62-Q$2)))</f>
        <v>0</v>
      </c>
      <c r="R62" s="103" t="n">
        <f aca="false">IF(R$1="P",MAX(0,R$2-$C62),IF(R$1="C",MAX(0,$C62-R$2)))</f>
        <v>0</v>
      </c>
      <c r="S62" s="103" t="n">
        <f aca="false">IF(S$1="P",MAX(0,S$2-$C62),IF(S$1="C",MAX(0,$C62-S$2)))</f>
        <v>0</v>
      </c>
      <c r="T62" s="104" t="n">
        <f aca="false">A62</f>
        <v>2</v>
      </c>
      <c r="U62" s="105" t="n">
        <f aca="false">VLOOKUP($B62,Gas!$B$3:$E$2506,2)</f>
        <v>2.185</v>
      </c>
      <c r="V62" s="46" t="n">
        <f aca="false">C62/U62</f>
        <v>7.11670480549199</v>
      </c>
    </row>
    <row r="63" customFormat="false" ht="12.75" hidden="false" customHeight="false" outlineLevel="0" collapsed="false">
      <c r="A63" s="95" t="n">
        <f aca="false">MONTH(B63)+(YEAR(B63)-1998)*12</f>
        <v>2</v>
      </c>
      <c r="B63" s="101" t="n">
        <v>35852</v>
      </c>
      <c r="C63" s="102" t="n">
        <v>14.69</v>
      </c>
      <c r="D63" s="98" t="n">
        <f aca="false">LN(C63/C62)</f>
        <v>-0.0568936484394573</v>
      </c>
      <c r="E63" s="106" t="n">
        <f aca="false">STDEV(D54:D63)*SQRT(trade_day)</f>
        <v>0.483118662918975</v>
      </c>
      <c r="G63" s="103" t="n">
        <f aca="false">IF(G$1="P",MAX(0,G$2-$C63),IF(G$1="C",MAX(0,$C63-G$2)))</f>
        <v>5.31</v>
      </c>
      <c r="H63" s="103" t="n">
        <f aca="false">IF(H$1="P",MAX(0,H$2-$C63),IF(H$1="C",MAX(0,$C63-H$2)))</f>
        <v>10.31</v>
      </c>
      <c r="I63" s="103" t="n">
        <f aca="false">IF(I$1="P",MAX(0,I$2-$C63),IF(I$1="C",MAX(0,$C63-I$2)))</f>
        <v>15.31</v>
      </c>
      <c r="J63" s="103" t="n">
        <f aca="false">IF(J$1="P",MAX(0,J$2-$C63),IF(J$1="C",MAX(0,$C63-J$2)))</f>
        <v>20.31</v>
      </c>
      <c r="K63" s="103" t="n">
        <f aca="false">IF(K$1="P",MAX(0,K$2-$C63),IF(K$1="C",MAX(0,$C63-K$2)))</f>
        <v>25.31</v>
      </c>
      <c r="L63" s="103" t="n">
        <f aca="false">IF(L$1="P",MAX(0,L$2-$C63),IF(L$1="C",MAX(0,$C63-L$2)))</f>
        <v>35.31</v>
      </c>
      <c r="M63" s="103" t="n">
        <f aca="false">IF(M$1="P",MAX(0,M$2-$C63),IF(M$1="C",MAX(0,$C63-M$2)))</f>
        <v>0</v>
      </c>
      <c r="N63" s="103" t="n">
        <f aca="false">IF(N$1="P",MAX(0,N$2-$C63),IF(N$1="C",MAX(0,$C63-N$2)))</f>
        <v>0</v>
      </c>
      <c r="O63" s="103" t="n">
        <f aca="false">IF(O$1="P",MAX(0,O$2-$C63),IF(O$1="C",MAX(0,$C63-O$2)))</f>
        <v>0</v>
      </c>
      <c r="P63" s="103" t="n">
        <f aca="false">IF(P$1="P",MAX(0,P$2-$C63),IF(P$1="C",MAX(0,$C63-P$2)))</f>
        <v>0</v>
      </c>
      <c r="Q63" s="103" t="n">
        <f aca="false">IF(Q$1="P",MAX(0,Q$2-$C63),IF(Q$1="C",MAX(0,$C63-Q$2)))</f>
        <v>0</v>
      </c>
      <c r="R63" s="103" t="n">
        <f aca="false">IF(R$1="P",MAX(0,R$2-$C63),IF(R$1="C",MAX(0,$C63-R$2)))</f>
        <v>0</v>
      </c>
      <c r="S63" s="103" t="n">
        <f aca="false">IF(S$1="P",MAX(0,S$2-$C63),IF(S$1="C",MAX(0,$C63-S$2)))</f>
        <v>0</v>
      </c>
      <c r="T63" s="104" t="n">
        <f aca="false">A63</f>
        <v>2</v>
      </c>
      <c r="U63" s="105" t="n">
        <f aca="false">VLOOKUP($B63,Gas!$B$3:$E$2506,2)</f>
        <v>2.205</v>
      </c>
      <c r="V63" s="46" t="n">
        <f aca="false">C63/U63</f>
        <v>6.66213151927438</v>
      </c>
    </row>
    <row r="64" customFormat="false" ht="12.75" hidden="false" customHeight="false" outlineLevel="0" collapsed="false">
      <c r="A64" s="95" t="n">
        <f aca="false">MONTH(B64)+(YEAR(B64)-1998)*12</f>
        <v>2</v>
      </c>
      <c r="B64" s="101" t="n">
        <v>35853</v>
      </c>
      <c r="C64" s="102" t="n">
        <v>14.53</v>
      </c>
      <c r="D64" s="98" t="n">
        <f aca="false">LN(C64/C63)</f>
        <v>-0.0109515126035944</v>
      </c>
      <c r="E64" s="106" t="n">
        <f aca="false">STDEV(D55:D64)*SQRT(trade_day)</f>
        <v>0.483121699372913</v>
      </c>
      <c r="G64" s="103" t="n">
        <f aca="false">IF(G$1="P",MAX(0,G$2-$C64),IF(G$1="C",MAX(0,$C64-G$2)))</f>
        <v>5.47</v>
      </c>
      <c r="H64" s="103" t="n">
        <f aca="false">IF(H$1="P",MAX(0,H$2-$C64),IF(H$1="C",MAX(0,$C64-H$2)))</f>
        <v>10.47</v>
      </c>
      <c r="I64" s="103" t="n">
        <f aca="false">IF(I$1="P",MAX(0,I$2-$C64),IF(I$1="C",MAX(0,$C64-I$2)))</f>
        <v>15.47</v>
      </c>
      <c r="J64" s="103" t="n">
        <f aca="false">IF(J$1="P",MAX(0,J$2-$C64),IF(J$1="C",MAX(0,$C64-J$2)))</f>
        <v>20.47</v>
      </c>
      <c r="K64" s="103" t="n">
        <f aca="false">IF(K$1="P",MAX(0,K$2-$C64),IF(K$1="C",MAX(0,$C64-K$2)))</f>
        <v>25.47</v>
      </c>
      <c r="L64" s="103" t="n">
        <f aca="false">IF(L$1="P",MAX(0,L$2-$C64),IF(L$1="C",MAX(0,$C64-L$2)))</f>
        <v>35.47</v>
      </c>
      <c r="M64" s="103" t="n">
        <f aca="false">IF(M$1="P",MAX(0,M$2-$C64),IF(M$1="C",MAX(0,$C64-M$2)))</f>
        <v>0</v>
      </c>
      <c r="N64" s="103" t="n">
        <f aca="false">IF(N$1="P",MAX(0,N$2-$C64),IF(N$1="C",MAX(0,$C64-N$2)))</f>
        <v>0</v>
      </c>
      <c r="O64" s="103" t="n">
        <f aca="false">IF(O$1="P",MAX(0,O$2-$C64),IF(O$1="C",MAX(0,$C64-O$2)))</f>
        <v>0</v>
      </c>
      <c r="P64" s="103" t="n">
        <f aca="false">IF(P$1="P",MAX(0,P$2-$C64),IF(P$1="C",MAX(0,$C64-P$2)))</f>
        <v>0</v>
      </c>
      <c r="Q64" s="103" t="n">
        <f aca="false">IF(Q$1="P",MAX(0,Q$2-$C64),IF(Q$1="C",MAX(0,$C64-Q$2)))</f>
        <v>0</v>
      </c>
      <c r="R64" s="103" t="n">
        <f aca="false">IF(R$1="P",MAX(0,R$2-$C64),IF(R$1="C",MAX(0,$C64-R$2)))</f>
        <v>0</v>
      </c>
      <c r="S64" s="103" t="n">
        <f aca="false">IF(S$1="P",MAX(0,S$2-$C64),IF(S$1="C",MAX(0,$C64-S$2)))</f>
        <v>0</v>
      </c>
      <c r="T64" s="104" t="n">
        <f aca="false">A64</f>
        <v>2</v>
      </c>
      <c r="U64" s="105" t="n">
        <f aca="false">VLOOKUP($B64,Gas!$B$3:$E$2506,2)</f>
        <v>2.22</v>
      </c>
      <c r="V64" s="46" t="n">
        <f aca="false">C64/U64</f>
        <v>6.54504504504504</v>
      </c>
    </row>
    <row r="65" customFormat="false" ht="12.75" hidden="false" customHeight="false" outlineLevel="0" collapsed="false">
      <c r="A65" s="95" t="n">
        <f aca="false">MONTH(B65)+(YEAR(B65)-1998)*12</f>
        <v>3</v>
      </c>
      <c r="B65" s="101" t="n">
        <v>35856</v>
      </c>
      <c r="C65" s="102" t="n">
        <v>19.24</v>
      </c>
      <c r="D65" s="98" t="n">
        <f aca="false">LN(C65/C64)</f>
        <v>0.280775967655369</v>
      </c>
      <c r="E65" s="106" t="n">
        <f aca="false">STDEV(D56:D65)*SQRT(trade_day)</f>
        <v>1.51928516891832</v>
      </c>
      <c r="G65" s="103" t="n">
        <f aca="false">IF(G$1="P",MAX(0,G$2-$C65),IF(G$1="C",MAX(0,$C65-G$2)))</f>
        <v>0.760000000000002</v>
      </c>
      <c r="H65" s="103" t="n">
        <f aca="false">IF(H$1="P",MAX(0,H$2-$C65),IF(H$1="C",MAX(0,$C65-H$2)))</f>
        <v>5.76</v>
      </c>
      <c r="I65" s="103" t="n">
        <f aca="false">IF(I$1="P",MAX(0,I$2-$C65),IF(I$1="C",MAX(0,$C65-I$2)))</f>
        <v>10.76</v>
      </c>
      <c r="J65" s="103" t="n">
        <f aca="false">IF(J$1="P",MAX(0,J$2-$C65),IF(J$1="C",MAX(0,$C65-J$2)))</f>
        <v>15.76</v>
      </c>
      <c r="K65" s="103" t="n">
        <f aca="false">IF(K$1="P",MAX(0,K$2-$C65),IF(K$1="C",MAX(0,$C65-K$2)))</f>
        <v>20.76</v>
      </c>
      <c r="L65" s="103" t="n">
        <f aca="false">IF(L$1="P",MAX(0,L$2-$C65),IF(L$1="C",MAX(0,$C65-L$2)))</f>
        <v>30.76</v>
      </c>
      <c r="M65" s="103" t="n">
        <f aca="false">IF(M$1="P",MAX(0,M$2-$C65),IF(M$1="C",MAX(0,$C65-M$2)))</f>
        <v>0</v>
      </c>
      <c r="N65" s="103" t="n">
        <f aca="false">IF(N$1="P",MAX(0,N$2-$C65),IF(N$1="C",MAX(0,$C65-N$2)))</f>
        <v>0</v>
      </c>
      <c r="O65" s="103" t="n">
        <f aca="false">IF(O$1="P",MAX(0,O$2-$C65),IF(O$1="C",MAX(0,$C65-O$2)))</f>
        <v>0</v>
      </c>
      <c r="P65" s="103" t="n">
        <f aca="false">IF(P$1="P",MAX(0,P$2-$C65),IF(P$1="C",MAX(0,$C65-P$2)))</f>
        <v>0</v>
      </c>
      <c r="Q65" s="103" t="n">
        <f aca="false">IF(Q$1="P",MAX(0,Q$2-$C65),IF(Q$1="C",MAX(0,$C65-Q$2)))</f>
        <v>0</v>
      </c>
      <c r="R65" s="103" t="n">
        <f aca="false">IF(R$1="P",MAX(0,R$2-$C65),IF(R$1="C",MAX(0,$C65-R$2)))</f>
        <v>0</v>
      </c>
      <c r="S65" s="103" t="n">
        <f aca="false">IF(S$1="P",MAX(0,S$2-$C65),IF(S$1="C",MAX(0,$C65-S$2)))</f>
        <v>0</v>
      </c>
      <c r="T65" s="104" t="n">
        <f aca="false">A65</f>
        <v>3</v>
      </c>
      <c r="U65" s="105" t="n">
        <f aca="false">VLOOKUP($B65,Gas!$B$3:$E$2506,2)</f>
        <v>2.23</v>
      </c>
      <c r="V65" s="46" t="n">
        <f aca="false">C65/U65</f>
        <v>8.62780269058296</v>
      </c>
    </row>
    <row r="66" customFormat="false" ht="12.75" hidden="false" customHeight="false" outlineLevel="0" collapsed="false">
      <c r="A66" s="95" t="n">
        <f aca="false">MONTH(B66)+(YEAR(B66)-1998)*12</f>
        <v>3</v>
      </c>
      <c r="B66" s="101" t="n">
        <v>35857</v>
      </c>
      <c r="C66" s="102" t="n">
        <v>18.69</v>
      </c>
      <c r="D66" s="98" t="n">
        <f aca="false">LN(C66/C65)</f>
        <v>-0.0290028237700889</v>
      </c>
      <c r="E66" s="106" t="n">
        <f aca="false">STDEV(D57:D66)*SQRT(trade_day)</f>
        <v>1.53858943286134</v>
      </c>
      <c r="G66" s="103" t="n">
        <f aca="false">IF(G$1="P",MAX(0,G$2-$C66),IF(G$1="C",MAX(0,$C66-G$2)))</f>
        <v>1.31</v>
      </c>
      <c r="H66" s="103" t="n">
        <f aca="false">IF(H$1="P",MAX(0,H$2-$C66),IF(H$1="C",MAX(0,$C66-H$2)))</f>
        <v>6.31</v>
      </c>
      <c r="I66" s="103" t="n">
        <f aca="false">IF(I$1="P",MAX(0,I$2-$C66),IF(I$1="C",MAX(0,$C66-I$2)))</f>
        <v>11.31</v>
      </c>
      <c r="J66" s="103" t="n">
        <f aca="false">IF(J$1="P",MAX(0,J$2-$C66),IF(J$1="C",MAX(0,$C66-J$2)))</f>
        <v>16.31</v>
      </c>
      <c r="K66" s="103" t="n">
        <f aca="false">IF(K$1="P",MAX(0,K$2-$C66),IF(K$1="C",MAX(0,$C66-K$2)))</f>
        <v>21.31</v>
      </c>
      <c r="L66" s="103" t="n">
        <f aca="false">IF(L$1="P",MAX(0,L$2-$C66),IF(L$1="C",MAX(0,$C66-L$2)))</f>
        <v>31.31</v>
      </c>
      <c r="M66" s="103" t="n">
        <f aca="false">IF(M$1="P",MAX(0,M$2-$C66),IF(M$1="C",MAX(0,$C66-M$2)))</f>
        <v>0</v>
      </c>
      <c r="N66" s="103" t="n">
        <f aca="false">IF(N$1="P",MAX(0,N$2-$C66),IF(N$1="C",MAX(0,$C66-N$2)))</f>
        <v>0</v>
      </c>
      <c r="O66" s="103" t="n">
        <f aca="false">IF(O$1="P",MAX(0,O$2-$C66),IF(O$1="C",MAX(0,$C66-O$2)))</f>
        <v>0</v>
      </c>
      <c r="P66" s="103" t="n">
        <f aca="false">IF(P$1="P",MAX(0,P$2-$C66),IF(P$1="C",MAX(0,$C66-P$2)))</f>
        <v>0</v>
      </c>
      <c r="Q66" s="103" t="n">
        <f aca="false">IF(Q$1="P",MAX(0,Q$2-$C66),IF(Q$1="C",MAX(0,$C66-Q$2)))</f>
        <v>0</v>
      </c>
      <c r="R66" s="103" t="n">
        <f aca="false">IF(R$1="P",MAX(0,R$2-$C66),IF(R$1="C",MAX(0,$C66-R$2)))</f>
        <v>0</v>
      </c>
      <c r="S66" s="103" t="n">
        <f aca="false">IF(S$1="P",MAX(0,S$2-$C66),IF(S$1="C",MAX(0,$C66-S$2)))</f>
        <v>0</v>
      </c>
      <c r="T66" s="104" t="n">
        <f aca="false">A66</f>
        <v>3</v>
      </c>
      <c r="U66" s="105" t="n">
        <f aca="false">VLOOKUP($B66,Gas!$B$3:$E$2506,2)</f>
        <v>2.275</v>
      </c>
      <c r="V66" s="46" t="n">
        <f aca="false">C66/U66</f>
        <v>8.21538461538462</v>
      </c>
    </row>
    <row r="67" customFormat="false" ht="12.75" hidden="false" customHeight="false" outlineLevel="0" collapsed="false">
      <c r="A67" s="95" t="n">
        <f aca="false">MONTH(B67)+(YEAR(B67)-1998)*12</f>
        <v>3</v>
      </c>
      <c r="B67" s="101" t="n">
        <v>35858</v>
      </c>
      <c r="C67" s="102" t="n">
        <v>18.21</v>
      </c>
      <c r="D67" s="98" t="n">
        <f aca="false">LN(C67/C66)</f>
        <v>-0.0260177277279549</v>
      </c>
      <c r="E67" s="106" t="n">
        <f aca="false">STDEV(D58:D67)*SQRT(trade_day)</f>
        <v>1.55306930902167</v>
      </c>
      <c r="G67" s="103" t="n">
        <f aca="false">IF(G$1="P",MAX(0,G$2-$C67),IF(G$1="C",MAX(0,$C67-G$2)))</f>
        <v>1.79</v>
      </c>
      <c r="H67" s="103" t="n">
        <f aca="false">IF(H$1="P",MAX(0,H$2-$C67),IF(H$1="C",MAX(0,$C67-H$2)))</f>
        <v>6.79</v>
      </c>
      <c r="I67" s="103" t="n">
        <f aca="false">IF(I$1="P",MAX(0,I$2-$C67),IF(I$1="C",MAX(0,$C67-I$2)))</f>
        <v>11.79</v>
      </c>
      <c r="J67" s="103" t="n">
        <f aca="false">IF(J$1="P",MAX(0,J$2-$C67),IF(J$1="C",MAX(0,$C67-J$2)))</f>
        <v>16.79</v>
      </c>
      <c r="K67" s="103" t="n">
        <f aca="false">IF(K$1="P",MAX(0,K$2-$C67),IF(K$1="C",MAX(0,$C67-K$2)))</f>
        <v>21.79</v>
      </c>
      <c r="L67" s="103" t="n">
        <f aca="false">IF(L$1="P",MAX(0,L$2-$C67),IF(L$1="C",MAX(0,$C67-L$2)))</f>
        <v>31.79</v>
      </c>
      <c r="M67" s="103" t="n">
        <f aca="false">IF(M$1="P",MAX(0,M$2-$C67),IF(M$1="C",MAX(0,$C67-M$2)))</f>
        <v>0</v>
      </c>
      <c r="N67" s="103" t="n">
        <f aca="false">IF(N$1="P",MAX(0,N$2-$C67),IF(N$1="C",MAX(0,$C67-N$2)))</f>
        <v>0</v>
      </c>
      <c r="O67" s="103" t="n">
        <f aca="false">IF(O$1="P",MAX(0,O$2-$C67),IF(O$1="C",MAX(0,$C67-O$2)))</f>
        <v>0</v>
      </c>
      <c r="P67" s="103" t="n">
        <f aca="false">IF(P$1="P",MAX(0,P$2-$C67),IF(P$1="C",MAX(0,$C67-P$2)))</f>
        <v>0</v>
      </c>
      <c r="Q67" s="103" t="n">
        <f aca="false">IF(Q$1="P",MAX(0,Q$2-$C67),IF(Q$1="C",MAX(0,$C67-Q$2)))</f>
        <v>0</v>
      </c>
      <c r="R67" s="103" t="n">
        <f aca="false">IF(R$1="P",MAX(0,R$2-$C67),IF(R$1="C",MAX(0,$C67-R$2)))</f>
        <v>0</v>
      </c>
      <c r="S67" s="103" t="n">
        <f aca="false">IF(S$1="P",MAX(0,S$2-$C67),IF(S$1="C",MAX(0,$C67-S$2)))</f>
        <v>0</v>
      </c>
      <c r="T67" s="104" t="n">
        <f aca="false">A67</f>
        <v>3</v>
      </c>
      <c r="U67" s="105" t="n">
        <f aca="false">VLOOKUP($B67,Gas!$B$3:$E$2506,2)</f>
        <v>2.235</v>
      </c>
      <c r="V67" s="46" t="n">
        <f aca="false">C67/U67</f>
        <v>8.14765100671141</v>
      </c>
    </row>
    <row r="68" customFormat="false" ht="12.75" hidden="false" customHeight="false" outlineLevel="0" collapsed="false">
      <c r="A68" s="95" t="n">
        <f aca="false">MONTH(B68)+(YEAR(B68)-1998)*12</f>
        <v>3</v>
      </c>
      <c r="B68" s="101" t="n">
        <v>35859</v>
      </c>
      <c r="C68" s="102" t="n">
        <v>18.48</v>
      </c>
      <c r="D68" s="98" t="n">
        <f aca="false">LN(C68/C67)</f>
        <v>0.0147181724740215</v>
      </c>
      <c r="E68" s="106" t="n">
        <f aca="false">STDEV(D59:D68)*SQRT(trade_day)</f>
        <v>1.55289019288619</v>
      </c>
      <c r="G68" s="103" t="n">
        <f aca="false">IF(G$1="P",MAX(0,G$2-$C68),IF(G$1="C",MAX(0,$C68-G$2)))</f>
        <v>1.52</v>
      </c>
      <c r="H68" s="103" t="n">
        <f aca="false">IF(H$1="P",MAX(0,H$2-$C68),IF(H$1="C",MAX(0,$C68-H$2)))</f>
        <v>6.52</v>
      </c>
      <c r="I68" s="103" t="n">
        <f aca="false">IF(I$1="P",MAX(0,I$2-$C68),IF(I$1="C",MAX(0,$C68-I$2)))</f>
        <v>11.52</v>
      </c>
      <c r="J68" s="103" t="n">
        <f aca="false">IF(J$1="P",MAX(0,J$2-$C68),IF(J$1="C",MAX(0,$C68-J$2)))</f>
        <v>16.52</v>
      </c>
      <c r="K68" s="103" t="n">
        <f aca="false">IF(K$1="P",MAX(0,K$2-$C68),IF(K$1="C",MAX(0,$C68-K$2)))</f>
        <v>21.52</v>
      </c>
      <c r="L68" s="103" t="n">
        <f aca="false">IF(L$1="P",MAX(0,L$2-$C68),IF(L$1="C",MAX(0,$C68-L$2)))</f>
        <v>31.52</v>
      </c>
      <c r="M68" s="103" t="n">
        <f aca="false">IF(M$1="P",MAX(0,M$2-$C68),IF(M$1="C",MAX(0,$C68-M$2)))</f>
        <v>0</v>
      </c>
      <c r="N68" s="103" t="n">
        <f aca="false">IF(N$1="P",MAX(0,N$2-$C68),IF(N$1="C",MAX(0,$C68-N$2)))</f>
        <v>0</v>
      </c>
      <c r="O68" s="103" t="n">
        <f aca="false">IF(O$1="P",MAX(0,O$2-$C68),IF(O$1="C",MAX(0,$C68-O$2)))</f>
        <v>0</v>
      </c>
      <c r="P68" s="103" t="n">
        <f aca="false">IF(P$1="P",MAX(0,P$2-$C68),IF(P$1="C",MAX(0,$C68-P$2)))</f>
        <v>0</v>
      </c>
      <c r="Q68" s="103" t="n">
        <f aca="false">IF(Q$1="P",MAX(0,Q$2-$C68),IF(Q$1="C",MAX(0,$C68-Q$2)))</f>
        <v>0</v>
      </c>
      <c r="R68" s="103" t="n">
        <f aca="false">IF(R$1="P",MAX(0,R$2-$C68),IF(R$1="C",MAX(0,$C68-R$2)))</f>
        <v>0</v>
      </c>
      <c r="S68" s="103" t="n">
        <f aca="false">IF(S$1="P",MAX(0,S$2-$C68),IF(S$1="C",MAX(0,$C68-S$2)))</f>
        <v>0</v>
      </c>
      <c r="T68" s="104" t="n">
        <f aca="false">A68</f>
        <v>3</v>
      </c>
      <c r="U68" s="105" t="n">
        <f aca="false">VLOOKUP($B68,Gas!$B$3:$E$2506,2)</f>
        <v>2.19</v>
      </c>
      <c r="V68" s="46" t="n">
        <f aca="false">C68/U68</f>
        <v>8.43835616438356</v>
      </c>
    </row>
    <row r="69" customFormat="false" ht="12.75" hidden="false" customHeight="false" outlineLevel="0" collapsed="false">
      <c r="A69" s="95" t="n">
        <f aca="false">MONTH(B69)+(YEAR(B69)-1998)*12</f>
        <v>3</v>
      </c>
      <c r="B69" s="101" t="n">
        <v>35860</v>
      </c>
      <c r="C69" s="102" t="n">
        <v>17.86</v>
      </c>
      <c r="D69" s="98" t="n">
        <f aca="false">LN(C69/C68)</f>
        <v>-0.0341254907651851</v>
      </c>
      <c r="E69" s="106" t="n">
        <f aca="false">STDEV(D60:D69)*SQRT(trade_day)</f>
        <v>1.56703889170817</v>
      </c>
      <c r="G69" s="103" t="n">
        <f aca="false">IF(G$1="P",MAX(0,G$2-$C69),IF(G$1="C",MAX(0,$C69-G$2)))</f>
        <v>2.14</v>
      </c>
      <c r="H69" s="103" t="n">
        <f aca="false">IF(H$1="P",MAX(0,H$2-$C69),IF(H$1="C",MAX(0,$C69-H$2)))</f>
        <v>7.14</v>
      </c>
      <c r="I69" s="103" t="n">
        <f aca="false">IF(I$1="P",MAX(0,I$2-$C69),IF(I$1="C",MAX(0,$C69-I$2)))</f>
        <v>12.14</v>
      </c>
      <c r="J69" s="103" t="n">
        <f aca="false">IF(J$1="P",MAX(0,J$2-$C69),IF(J$1="C",MAX(0,$C69-J$2)))</f>
        <v>17.14</v>
      </c>
      <c r="K69" s="103" t="n">
        <f aca="false">IF(K$1="P",MAX(0,K$2-$C69),IF(K$1="C",MAX(0,$C69-K$2)))</f>
        <v>22.14</v>
      </c>
      <c r="L69" s="103" t="n">
        <f aca="false">IF(L$1="P",MAX(0,L$2-$C69),IF(L$1="C",MAX(0,$C69-L$2)))</f>
        <v>32.14</v>
      </c>
      <c r="M69" s="103" t="n">
        <f aca="false">IF(M$1="P",MAX(0,M$2-$C69),IF(M$1="C",MAX(0,$C69-M$2)))</f>
        <v>0</v>
      </c>
      <c r="N69" s="103" t="n">
        <f aca="false">IF(N$1="P",MAX(0,N$2-$C69),IF(N$1="C",MAX(0,$C69-N$2)))</f>
        <v>0</v>
      </c>
      <c r="O69" s="103" t="n">
        <f aca="false">IF(O$1="P",MAX(0,O$2-$C69),IF(O$1="C",MAX(0,$C69-O$2)))</f>
        <v>0</v>
      </c>
      <c r="P69" s="103" t="n">
        <f aca="false">IF(P$1="P",MAX(0,P$2-$C69),IF(P$1="C",MAX(0,$C69-P$2)))</f>
        <v>0</v>
      </c>
      <c r="Q69" s="103" t="n">
        <f aca="false">IF(Q$1="P",MAX(0,Q$2-$C69),IF(Q$1="C",MAX(0,$C69-Q$2)))</f>
        <v>0</v>
      </c>
      <c r="R69" s="103" t="n">
        <f aca="false">IF(R$1="P",MAX(0,R$2-$C69),IF(R$1="C",MAX(0,$C69-R$2)))</f>
        <v>0</v>
      </c>
      <c r="S69" s="103" t="n">
        <f aca="false">IF(S$1="P",MAX(0,S$2-$C69),IF(S$1="C",MAX(0,$C69-S$2)))</f>
        <v>0</v>
      </c>
      <c r="T69" s="104" t="n">
        <f aca="false">A69</f>
        <v>3</v>
      </c>
      <c r="U69" s="105" t="n">
        <f aca="false">VLOOKUP($B69,Gas!$B$3:$E$2506,2)</f>
        <v>2.115</v>
      </c>
      <c r="V69" s="46" t="n">
        <f aca="false">C69/U69</f>
        <v>8.44444444444444</v>
      </c>
    </row>
    <row r="70" customFormat="false" ht="12.75" hidden="false" customHeight="false" outlineLevel="0" collapsed="false">
      <c r="A70" s="95" t="n">
        <f aca="false">MONTH(B70)+(YEAR(B70)-1998)*12</f>
        <v>3</v>
      </c>
      <c r="B70" s="101" t="n">
        <v>35863</v>
      </c>
      <c r="C70" s="102" t="n">
        <v>18.99</v>
      </c>
      <c r="D70" s="98" t="n">
        <f aca="false">LN(C70/C69)</f>
        <v>0.0613489493758415</v>
      </c>
      <c r="E70" s="106" t="n">
        <f aca="false">STDEV(D61:D70)*SQRT(trade_day)</f>
        <v>1.59009201521409</v>
      </c>
      <c r="G70" s="103" t="n">
        <f aca="false">IF(G$1="P",MAX(0,G$2-$C70),IF(G$1="C",MAX(0,$C70-G$2)))</f>
        <v>1.01</v>
      </c>
      <c r="H70" s="103" t="n">
        <f aca="false">IF(H$1="P",MAX(0,H$2-$C70),IF(H$1="C",MAX(0,$C70-H$2)))</f>
        <v>6.01</v>
      </c>
      <c r="I70" s="103" t="n">
        <f aca="false">IF(I$1="P",MAX(0,I$2-$C70),IF(I$1="C",MAX(0,$C70-I$2)))</f>
        <v>11.01</v>
      </c>
      <c r="J70" s="103" t="n">
        <f aca="false">IF(J$1="P",MAX(0,J$2-$C70),IF(J$1="C",MAX(0,$C70-J$2)))</f>
        <v>16.01</v>
      </c>
      <c r="K70" s="103" t="n">
        <f aca="false">IF(K$1="P",MAX(0,K$2-$C70),IF(K$1="C",MAX(0,$C70-K$2)))</f>
        <v>21.01</v>
      </c>
      <c r="L70" s="103" t="n">
        <f aca="false">IF(L$1="P",MAX(0,L$2-$C70),IF(L$1="C",MAX(0,$C70-L$2)))</f>
        <v>31.01</v>
      </c>
      <c r="M70" s="103" t="n">
        <f aca="false">IF(M$1="P",MAX(0,M$2-$C70),IF(M$1="C",MAX(0,$C70-M$2)))</f>
        <v>0</v>
      </c>
      <c r="N70" s="103" t="n">
        <f aca="false">IF(N$1="P",MAX(0,N$2-$C70),IF(N$1="C",MAX(0,$C70-N$2)))</f>
        <v>0</v>
      </c>
      <c r="O70" s="103" t="n">
        <f aca="false">IF(O$1="P",MAX(0,O$2-$C70),IF(O$1="C",MAX(0,$C70-O$2)))</f>
        <v>0</v>
      </c>
      <c r="P70" s="103" t="n">
        <f aca="false">IF(P$1="P",MAX(0,P$2-$C70),IF(P$1="C",MAX(0,$C70-P$2)))</f>
        <v>0</v>
      </c>
      <c r="Q70" s="103" t="n">
        <f aca="false">IF(Q$1="P",MAX(0,Q$2-$C70),IF(Q$1="C",MAX(0,$C70-Q$2)))</f>
        <v>0</v>
      </c>
      <c r="R70" s="103" t="n">
        <f aca="false">IF(R$1="P",MAX(0,R$2-$C70),IF(R$1="C",MAX(0,$C70-R$2)))</f>
        <v>0</v>
      </c>
      <c r="S70" s="103" t="n">
        <f aca="false">IF(S$1="P",MAX(0,S$2-$C70),IF(S$1="C",MAX(0,$C70-S$2)))</f>
        <v>0</v>
      </c>
      <c r="T70" s="104" t="n">
        <f aca="false">A70</f>
        <v>3</v>
      </c>
      <c r="U70" s="105" t="n">
        <f aca="false">VLOOKUP($B70,Gas!$B$3:$E$2506,2)</f>
        <v>2.09</v>
      </c>
      <c r="V70" s="46" t="n">
        <f aca="false">C70/U70</f>
        <v>9.08612440191388</v>
      </c>
    </row>
    <row r="71" customFormat="false" ht="12.75" hidden="false" customHeight="false" outlineLevel="0" collapsed="false">
      <c r="A71" s="95" t="n">
        <f aca="false">MONTH(B71)+(YEAR(B71)-1998)*12</f>
        <v>3</v>
      </c>
      <c r="B71" s="101" t="n">
        <v>35864</v>
      </c>
      <c r="C71" s="102" t="n">
        <v>28.99</v>
      </c>
      <c r="D71" s="98" t="n">
        <f aca="false">LN(C71/C70)</f>
        <v>0.42303841810937</v>
      </c>
      <c r="E71" s="106" t="n">
        <f aca="false">STDEV(D62:D71)*SQRT(trade_day)</f>
        <v>2.57967187080926</v>
      </c>
      <c r="G71" s="103" t="n">
        <f aca="false">IF(G$1="P",MAX(0,G$2-$C71),IF(G$1="C",MAX(0,$C71-G$2)))</f>
        <v>0</v>
      </c>
      <c r="H71" s="103" t="n">
        <f aca="false">IF(H$1="P",MAX(0,H$2-$C71),IF(H$1="C",MAX(0,$C71-H$2)))</f>
        <v>0</v>
      </c>
      <c r="I71" s="103" t="n">
        <f aca="false">IF(I$1="P",MAX(0,I$2-$C71),IF(I$1="C",MAX(0,$C71-I$2)))</f>
        <v>1.01</v>
      </c>
      <c r="J71" s="103" t="n">
        <f aca="false">IF(J$1="P",MAX(0,J$2-$C71),IF(J$1="C",MAX(0,$C71-J$2)))</f>
        <v>6.01</v>
      </c>
      <c r="K71" s="103" t="n">
        <f aca="false">IF(K$1="P",MAX(0,K$2-$C71),IF(K$1="C",MAX(0,$C71-K$2)))</f>
        <v>11.01</v>
      </c>
      <c r="L71" s="103" t="n">
        <f aca="false">IF(L$1="P",MAX(0,L$2-$C71),IF(L$1="C",MAX(0,$C71-L$2)))</f>
        <v>21.01</v>
      </c>
      <c r="M71" s="103" t="n">
        <f aca="false">IF(M$1="P",MAX(0,M$2-$C71),IF(M$1="C",MAX(0,$C71-M$2)))</f>
        <v>8.99</v>
      </c>
      <c r="N71" s="103" t="n">
        <f aca="false">IF(N$1="P",MAX(0,N$2-$C71),IF(N$1="C",MAX(0,$C71-N$2)))</f>
        <v>3.99</v>
      </c>
      <c r="O71" s="103" t="n">
        <f aca="false">IF(O$1="P",MAX(0,O$2-$C71),IF(O$1="C",MAX(0,$C71-O$2)))</f>
        <v>0</v>
      </c>
      <c r="P71" s="103" t="n">
        <f aca="false">IF(P$1="P",MAX(0,P$2-$C71),IF(P$1="C",MAX(0,$C71-P$2)))</f>
        <v>0</v>
      </c>
      <c r="Q71" s="103" t="n">
        <f aca="false">IF(Q$1="P",MAX(0,Q$2-$C71),IF(Q$1="C",MAX(0,$C71-Q$2)))</f>
        <v>0</v>
      </c>
      <c r="R71" s="103" t="n">
        <f aca="false">IF(R$1="P",MAX(0,R$2-$C71),IF(R$1="C",MAX(0,$C71-R$2)))</f>
        <v>0</v>
      </c>
      <c r="S71" s="103" t="n">
        <f aca="false">IF(S$1="P",MAX(0,S$2-$C71),IF(S$1="C",MAX(0,$C71-S$2)))</f>
        <v>0</v>
      </c>
      <c r="T71" s="104" t="n">
        <f aca="false">A71</f>
        <v>3</v>
      </c>
      <c r="U71" s="105" t="n">
        <f aca="false">VLOOKUP($B71,Gas!$B$3:$E$2506,2)</f>
        <v>2.165</v>
      </c>
      <c r="V71" s="46" t="n">
        <f aca="false">C71/U71</f>
        <v>13.3903002309469</v>
      </c>
    </row>
    <row r="72" customFormat="false" ht="12.75" hidden="false" customHeight="false" outlineLevel="0" collapsed="false">
      <c r="A72" s="95" t="n">
        <f aca="false">MONTH(B72)+(YEAR(B72)-1998)*12</f>
        <v>3</v>
      </c>
      <c r="B72" s="101" t="n">
        <v>35865</v>
      </c>
      <c r="C72" s="102" t="n">
        <v>43.53</v>
      </c>
      <c r="D72" s="98" t="n">
        <f aca="false">LN(C72/C71)</f>
        <v>0.406499412630642</v>
      </c>
      <c r="E72" s="106" t="n">
        <f aca="false">STDEV(D63:D72)*SQRT(trade_day)</f>
        <v>3.01428947247136</v>
      </c>
      <c r="G72" s="103" t="n">
        <f aca="false">IF(G$1="P",MAX(0,G$2-$C72),IF(G$1="C",MAX(0,$C72-G$2)))</f>
        <v>0</v>
      </c>
      <c r="H72" s="103" t="n">
        <f aca="false">IF(H$1="P",MAX(0,H$2-$C72),IF(H$1="C",MAX(0,$C72-H$2)))</f>
        <v>0</v>
      </c>
      <c r="I72" s="103" t="n">
        <f aca="false">IF(I$1="P",MAX(0,I$2-$C72),IF(I$1="C",MAX(0,$C72-I$2)))</f>
        <v>0</v>
      </c>
      <c r="J72" s="103" t="n">
        <f aca="false">IF(J$1="P",MAX(0,J$2-$C72),IF(J$1="C",MAX(0,$C72-J$2)))</f>
        <v>0</v>
      </c>
      <c r="K72" s="103" t="n">
        <f aca="false">IF(K$1="P",MAX(0,K$2-$C72),IF(K$1="C",MAX(0,$C72-K$2)))</f>
        <v>0</v>
      </c>
      <c r="L72" s="103" t="n">
        <f aca="false">IF(L$1="P",MAX(0,L$2-$C72),IF(L$1="C",MAX(0,$C72-L$2)))</f>
        <v>6.47</v>
      </c>
      <c r="M72" s="103" t="n">
        <f aca="false">IF(M$1="P",MAX(0,M$2-$C72),IF(M$1="C",MAX(0,$C72-M$2)))</f>
        <v>23.53</v>
      </c>
      <c r="N72" s="103" t="n">
        <f aca="false">IF(N$1="P",MAX(0,N$2-$C72),IF(N$1="C",MAX(0,$C72-N$2)))</f>
        <v>18.53</v>
      </c>
      <c r="O72" s="103" t="n">
        <f aca="false">IF(O$1="P",MAX(0,O$2-$C72),IF(O$1="C",MAX(0,$C72-O$2)))</f>
        <v>13.53</v>
      </c>
      <c r="P72" s="103" t="n">
        <f aca="false">IF(P$1="P",MAX(0,P$2-$C72),IF(P$1="C",MAX(0,$C72-P$2)))</f>
        <v>8.53</v>
      </c>
      <c r="Q72" s="103" t="n">
        <f aca="false">IF(Q$1="P",MAX(0,Q$2-$C72),IF(Q$1="C",MAX(0,$C72-Q$2)))</f>
        <v>3.53</v>
      </c>
      <c r="R72" s="103" t="n">
        <f aca="false">IF(R$1="P",MAX(0,R$2-$C72),IF(R$1="C",MAX(0,$C72-R$2)))</f>
        <v>0</v>
      </c>
      <c r="S72" s="103" t="n">
        <f aca="false">IF(S$1="P",MAX(0,S$2-$C72),IF(S$1="C",MAX(0,$C72-S$2)))</f>
        <v>0</v>
      </c>
      <c r="T72" s="104" t="n">
        <f aca="false">A72</f>
        <v>3</v>
      </c>
      <c r="U72" s="105" t="n">
        <f aca="false">VLOOKUP($B72,Gas!$B$3:$E$2506,2)</f>
        <v>2.23</v>
      </c>
      <c r="V72" s="46" t="n">
        <f aca="false">C72/U72</f>
        <v>19.5201793721973</v>
      </c>
    </row>
    <row r="73" customFormat="false" ht="12.75" hidden="false" customHeight="false" outlineLevel="0" collapsed="false">
      <c r="A73" s="95" t="n">
        <f aca="false">MONTH(B73)+(YEAR(B73)-1998)*12</f>
        <v>3</v>
      </c>
      <c r="B73" s="101" t="n">
        <v>35866</v>
      </c>
      <c r="C73" s="102" t="n">
        <v>46.42</v>
      </c>
      <c r="D73" s="98" t="n">
        <f aca="false">LN(C73/C72)</f>
        <v>0.0642800452820849</v>
      </c>
      <c r="E73" s="106" t="n">
        <f aca="false">STDEV(D64:D73)*SQRT(trade_day)</f>
        <v>2.89431250993636</v>
      </c>
      <c r="G73" s="103" t="n">
        <f aca="false">IF(G$1="P",MAX(0,G$2-$C73),IF(G$1="C",MAX(0,$C73-G$2)))</f>
        <v>0</v>
      </c>
      <c r="H73" s="103" t="n">
        <f aca="false">IF(H$1="P",MAX(0,H$2-$C73),IF(H$1="C",MAX(0,$C73-H$2)))</f>
        <v>0</v>
      </c>
      <c r="I73" s="103" t="n">
        <f aca="false">IF(I$1="P",MAX(0,I$2-$C73),IF(I$1="C",MAX(0,$C73-I$2)))</f>
        <v>0</v>
      </c>
      <c r="J73" s="103" t="n">
        <f aca="false">IF(J$1="P",MAX(0,J$2-$C73),IF(J$1="C",MAX(0,$C73-J$2)))</f>
        <v>0</v>
      </c>
      <c r="K73" s="103" t="n">
        <f aca="false">IF(K$1="P",MAX(0,K$2-$C73),IF(K$1="C",MAX(0,$C73-K$2)))</f>
        <v>0</v>
      </c>
      <c r="L73" s="103" t="n">
        <f aca="false">IF(L$1="P",MAX(0,L$2-$C73),IF(L$1="C",MAX(0,$C73-L$2)))</f>
        <v>3.58</v>
      </c>
      <c r="M73" s="103" t="n">
        <f aca="false">IF(M$1="P",MAX(0,M$2-$C73),IF(M$1="C",MAX(0,$C73-M$2)))</f>
        <v>26.42</v>
      </c>
      <c r="N73" s="103" t="n">
        <f aca="false">IF(N$1="P",MAX(0,N$2-$C73),IF(N$1="C",MAX(0,$C73-N$2)))</f>
        <v>21.42</v>
      </c>
      <c r="O73" s="103" t="n">
        <f aca="false">IF(O$1="P",MAX(0,O$2-$C73),IF(O$1="C",MAX(0,$C73-O$2)))</f>
        <v>16.42</v>
      </c>
      <c r="P73" s="103" t="n">
        <f aca="false">IF(P$1="P",MAX(0,P$2-$C73),IF(P$1="C",MAX(0,$C73-P$2)))</f>
        <v>11.42</v>
      </c>
      <c r="Q73" s="103" t="n">
        <f aca="false">IF(Q$1="P",MAX(0,Q$2-$C73),IF(Q$1="C",MAX(0,$C73-Q$2)))</f>
        <v>6.42</v>
      </c>
      <c r="R73" s="103" t="n">
        <f aca="false">IF(R$1="P",MAX(0,R$2-$C73),IF(R$1="C",MAX(0,$C73-R$2)))</f>
        <v>0</v>
      </c>
      <c r="S73" s="103" t="n">
        <f aca="false">IF(S$1="P",MAX(0,S$2-$C73),IF(S$1="C",MAX(0,$C73-S$2)))</f>
        <v>0</v>
      </c>
      <c r="T73" s="104" t="n">
        <f aca="false">A73</f>
        <v>3</v>
      </c>
      <c r="U73" s="105" t="n">
        <f aca="false">VLOOKUP($B73,Gas!$B$3:$E$2506,2)</f>
        <v>2.25</v>
      </c>
      <c r="V73" s="46" t="n">
        <f aca="false">C73/U73</f>
        <v>20.6311111111111</v>
      </c>
    </row>
    <row r="74" customFormat="false" ht="12.75" hidden="false" customHeight="false" outlineLevel="0" collapsed="false">
      <c r="A74" s="95" t="n">
        <f aca="false">MONTH(B74)+(YEAR(B74)-1998)*12</f>
        <v>3</v>
      </c>
      <c r="B74" s="101" t="n">
        <v>35867</v>
      </c>
      <c r="C74" s="102" t="n">
        <v>34.3</v>
      </c>
      <c r="D74" s="98" t="n">
        <f aca="false">LN(C74/C73)</f>
        <v>-0.302585046674397</v>
      </c>
      <c r="E74" s="106" t="n">
        <f aca="false">STDEV(D65:D74)*SQRT(trade_day)</f>
        <v>3.54187236396444</v>
      </c>
      <c r="G74" s="103" t="n">
        <f aca="false">IF(G$1="P",MAX(0,G$2-$C74),IF(G$1="C",MAX(0,$C74-G$2)))</f>
        <v>0</v>
      </c>
      <c r="H74" s="103" t="n">
        <f aca="false">IF(H$1="P",MAX(0,H$2-$C74),IF(H$1="C",MAX(0,$C74-H$2)))</f>
        <v>0</v>
      </c>
      <c r="I74" s="103" t="n">
        <f aca="false">IF(I$1="P",MAX(0,I$2-$C74),IF(I$1="C",MAX(0,$C74-I$2)))</f>
        <v>0</v>
      </c>
      <c r="J74" s="103" t="n">
        <f aca="false">IF(J$1="P",MAX(0,J$2-$C74),IF(J$1="C",MAX(0,$C74-J$2)))</f>
        <v>0.700000000000003</v>
      </c>
      <c r="K74" s="103" t="n">
        <f aca="false">IF(K$1="P",MAX(0,K$2-$C74),IF(K$1="C",MAX(0,$C74-K$2)))</f>
        <v>5.7</v>
      </c>
      <c r="L74" s="103" t="n">
        <f aca="false">IF(L$1="P",MAX(0,L$2-$C74),IF(L$1="C",MAX(0,$C74-L$2)))</f>
        <v>15.7</v>
      </c>
      <c r="M74" s="103" t="n">
        <f aca="false">IF(M$1="P",MAX(0,M$2-$C74),IF(M$1="C",MAX(0,$C74-M$2)))</f>
        <v>14.3</v>
      </c>
      <c r="N74" s="103" t="n">
        <f aca="false">IF(N$1="P",MAX(0,N$2-$C74),IF(N$1="C",MAX(0,$C74-N$2)))</f>
        <v>9.3</v>
      </c>
      <c r="O74" s="103" t="n">
        <f aca="false">IF(O$1="P",MAX(0,O$2-$C74),IF(O$1="C",MAX(0,$C74-O$2)))</f>
        <v>4.3</v>
      </c>
      <c r="P74" s="103" t="n">
        <f aca="false">IF(P$1="P",MAX(0,P$2-$C74),IF(P$1="C",MAX(0,$C74-P$2)))</f>
        <v>0</v>
      </c>
      <c r="Q74" s="103" t="n">
        <f aca="false">IF(Q$1="P",MAX(0,Q$2-$C74),IF(Q$1="C",MAX(0,$C74-Q$2)))</f>
        <v>0</v>
      </c>
      <c r="R74" s="103" t="n">
        <f aca="false">IF(R$1="P",MAX(0,R$2-$C74),IF(R$1="C",MAX(0,$C74-R$2)))</f>
        <v>0</v>
      </c>
      <c r="S74" s="103" t="n">
        <f aca="false">IF(S$1="P",MAX(0,S$2-$C74),IF(S$1="C",MAX(0,$C74-S$2)))</f>
        <v>0</v>
      </c>
      <c r="T74" s="104" t="n">
        <f aca="false">A74</f>
        <v>3</v>
      </c>
      <c r="U74" s="105" t="n">
        <f aca="false">VLOOKUP($B74,Gas!$B$3:$E$2506,2)</f>
        <v>2.245</v>
      </c>
      <c r="V74" s="46" t="n">
        <f aca="false">C74/U74</f>
        <v>15.2783964365256</v>
      </c>
    </row>
    <row r="75" customFormat="false" ht="12.75" hidden="false" customHeight="false" outlineLevel="0" collapsed="false">
      <c r="A75" s="95" t="n">
        <f aca="false">MONTH(B75)+(YEAR(B75)-1998)*12</f>
        <v>3</v>
      </c>
      <c r="B75" s="101" t="n">
        <v>35870</v>
      </c>
      <c r="C75" s="102" t="n">
        <v>20</v>
      </c>
      <c r="D75" s="98" t="n">
        <f aca="false">LN(C75/C74)</f>
        <v>-0.539413080617903</v>
      </c>
      <c r="E75" s="106" t="n">
        <f aca="false">STDEV(D66:D75)*SQRT(trade_day)</f>
        <v>4.52576650958771</v>
      </c>
      <c r="G75" s="103" t="n">
        <f aca="false">IF(G$1="P",MAX(0,G$2-$C75),IF(G$1="C",MAX(0,$C75-G$2)))</f>
        <v>0</v>
      </c>
      <c r="H75" s="103" t="n">
        <f aca="false">IF(H$1="P",MAX(0,H$2-$C75),IF(H$1="C",MAX(0,$C75-H$2)))</f>
        <v>5</v>
      </c>
      <c r="I75" s="103" t="n">
        <f aca="false">IF(I$1="P",MAX(0,I$2-$C75),IF(I$1="C",MAX(0,$C75-I$2)))</f>
        <v>10</v>
      </c>
      <c r="J75" s="103" t="n">
        <f aca="false">IF(J$1="P",MAX(0,J$2-$C75),IF(J$1="C",MAX(0,$C75-J$2)))</f>
        <v>15</v>
      </c>
      <c r="K75" s="103" t="n">
        <f aca="false">IF(K$1="P",MAX(0,K$2-$C75),IF(K$1="C",MAX(0,$C75-K$2)))</f>
        <v>20</v>
      </c>
      <c r="L75" s="103" t="n">
        <f aca="false">IF(L$1="P",MAX(0,L$2-$C75),IF(L$1="C",MAX(0,$C75-L$2)))</f>
        <v>30</v>
      </c>
      <c r="M75" s="103" t="n">
        <f aca="false">IF(M$1="P",MAX(0,M$2-$C75),IF(M$1="C",MAX(0,$C75-M$2)))</f>
        <v>0</v>
      </c>
      <c r="N75" s="103" t="n">
        <f aca="false">IF(N$1="P",MAX(0,N$2-$C75),IF(N$1="C",MAX(0,$C75-N$2)))</f>
        <v>0</v>
      </c>
      <c r="O75" s="103" t="n">
        <f aca="false">IF(O$1="P",MAX(0,O$2-$C75),IF(O$1="C",MAX(0,$C75-O$2)))</f>
        <v>0</v>
      </c>
      <c r="P75" s="103" t="n">
        <f aca="false">IF(P$1="P",MAX(0,P$2-$C75),IF(P$1="C",MAX(0,$C75-P$2)))</f>
        <v>0</v>
      </c>
      <c r="Q75" s="103" t="n">
        <f aca="false">IF(Q$1="P",MAX(0,Q$2-$C75),IF(Q$1="C",MAX(0,$C75-Q$2)))</f>
        <v>0</v>
      </c>
      <c r="R75" s="103" t="n">
        <f aca="false">IF(R$1="P",MAX(0,R$2-$C75),IF(R$1="C",MAX(0,$C75-R$2)))</f>
        <v>0</v>
      </c>
      <c r="S75" s="103" t="n">
        <f aca="false">IF(S$1="P",MAX(0,S$2-$C75),IF(S$1="C",MAX(0,$C75-S$2)))</f>
        <v>0</v>
      </c>
      <c r="T75" s="104" t="n">
        <f aca="false">A75</f>
        <v>3</v>
      </c>
      <c r="U75" s="105" t="n">
        <f aca="false">VLOOKUP($B75,Gas!$B$3:$E$2506,2)</f>
        <v>2.205</v>
      </c>
      <c r="V75" s="46" t="n">
        <f aca="false">C75/U75</f>
        <v>9.0702947845805</v>
      </c>
    </row>
    <row r="76" customFormat="false" ht="12.75" hidden="false" customHeight="false" outlineLevel="0" collapsed="false">
      <c r="A76" s="95" t="n">
        <f aca="false">MONTH(B76)+(YEAR(B76)-1998)*12</f>
        <v>3</v>
      </c>
      <c r="B76" s="101" t="n">
        <v>35871</v>
      </c>
      <c r="C76" s="102" t="n">
        <v>17.83</v>
      </c>
      <c r="D76" s="98" t="n">
        <f aca="false">LN(C76/C75)</f>
        <v>-0.114849841678942</v>
      </c>
      <c r="E76" s="106" t="n">
        <f aca="false">STDEV(D67:D76)*SQRT(trade_day)</f>
        <v>4.56328876953562</v>
      </c>
      <c r="G76" s="103" t="n">
        <f aca="false">IF(G$1="P",MAX(0,G$2-$C76),IF(G$1="C",MAX(0,$C76-G$2)))</f>
        <v>2.17</v>
      </c>
      <c r="H76" s="103" t="n">
        <f aca="false">IF(H$1="P",MAX(0,H$2-$C76),IF(H$1="C",MAX(0,$C76-H$2)))</f>
        <v>7.17</v>
      </c>
      <c r="I76" s="103" t="n">
        <f aca="false">IF(I$1="P",MAX(0,I$2-$C76),IF(I$1="C",MAX(0,$C76-I$2)))</f>
        <v>12.17</v>
      </c>
      <c r="J76" s="103" t="n">
        <f aca="false">IF(J$1="P",MAX(0,J$2-$C76),IF(J$1="C",MAX(0,$C76-J$2)))</f>
        <v>17.17</v>
      </c>
      <c r="K76" s="103" t="n">
        <f aca="false">IF(K$1="P",MAX(0,K$2-$C76),IF(K$1="C",MAX(0,$C76-K$2)))</f>
        <v>22.17</v>
      </c>
      <c r="L76" s="103" t="n">
        <f aca="false">IF(L$1="P",MAX(0,L$2-$C76),IF(L$1="C",MAX(0,$C76-L$2)))</f>
        <v>32.17</v>
      </c>
      <c r="M76" s="103" t="n">
        <f aca="false">IF(M$1="P",MAX(0,M$2-$C76),IF(M$1="C",MAX(0,$C76-M$2)))</f>
        <v>0</v>
      </c>
      <c r="N76" s="103" t="n">
        <f aca="false">IF(N$1="P",MAX(0,N$2-$C76),IF(N$1="C",MAX(0,$C76-N$2)))</f>
        <v>0</v>
      </c>
      <c r="O76" s="103" t="n">
        <f aca="false">IF(O$1="P",MAX(0,O$2-$C76),IF(O$1="C",MAX(0,$C76-O$2)))</f>
        <v>0</v>
      </c>
      <c r="P76" s="103" t="n">
        <f aca="false">IF(P$1="P",MAX(0,P$2-$C76),IF(P$1="C",MAX(0,$C76-P$2)))</f>
        <v>0</v>
      </c>
      <c r="Q76" s="103" t="n">
        <f aca="false">IF(Q$1="P",MAX(0,Q$2-$C76),IF(Q$1="C",MAX(0,$C76-Q$2)))</f>
        <v>0</v>
      </c>
      <c r="R76" s="103" t="n">
        <f aca="false">IF(R$1="P",MAX(0,R$2-$C76),IF(R$1="C",MAX(0,$C76-R$2)))</f>
        <v>0</v>
      </c>
      <c r="S76" s="103" t="n">
        <f aca="false">IF(S$1="P",MAX(0,S$2-$C76),IF(S$1="C",MAX(0,$C76-S$2)))</f>
        <v>0</v>
      </c>
      <c r="T76" s="104" t="n">
        <f aca="false">A76</f>
        <v>3</v>
      </c>
      <c r="U76" s="105" t="n">
        <f aca="false">VLOOKUP($B76,Gas!$B$3:$E$2506,2)</f>
        <v>2.2</v>
      </c>
      <c r="V76" s="46" t="n">
        <f aca="false">C76/U76</f>
        <v>8.10454545454545</v>
      </c>
    </row>
    <row r="77" customFormat="false" ht="12.75" hidden="false" customHeight="false" outlineLevel="0" collapsed="false">
      <c r="A77" s="95" t="n">
        <f aca="false">MONTH(B77)+(YEAR(B77)-1998)*12</f>
        <v>3</v>
      </c>
      <c r="B77" s="101" t="n">
        <v>35872</v>
      </c>
      <c r="C77" s="102" t="n">
        <v>16.54</v>
      </c>
      <c r="D77" s="98" t="n">
        <f aca="false">LN(C77/C76)</f>
        <v>-0.0751007422795037</v>
      </c>
      <c r="E77" s="106" t="n">
        <f aca="false">STDEV(D68:D77)*SQRT(trade_day)</f>
        <v>4.57623577886445</v>
      </c>
      <c r="G77" s="103" t="n">
        <f aca="false">IF(G$1="P",MAX(0,G$2-$C77),IF(G$1="C",MAX(0,$C77-G$2)))</f>
        <v>3.46</v>
      </c>
      <c r="H77" s="103" t="n">
        <f aca="false">IF(H$1="P",MAX(0,H$2-$C77),IF(H$1="C",MAX(0,$C77-H$2)))</f>
        <v>8.46</v>
      </c>
      <c r="I77" s="103" t="n">
        <f aca="false">IF(I$1="P",MAX(0,I$2-$C77),IF(I$1="C",MAX(0,$C77-I$2)))</f>
        <v>13.46</v>
      </c>
      <c r="J77" s="103" t="n">
        <f aca="false">IF(J$1="P",MAX(0,J$2-$C77),IF(J$1="C",MAX(0,$C77-J$2)))</f>
        <v>18.46</v>
      </c>
      <c r="K77" s="103" t="n">
        <f aca="false">IF(K$1="P",MAX(0,K$2-$C77),IF(K$1="C",MAX(0,$C77-K$2)))</f>
        <v>23.46</v>
      </c>
      <c r="L77" s="103" t="n">
        <f aca="false">IF(L$1="P",MAX(0,L$2-$C77),IF(L$1="C",MAX(0,$C77-L$2)))</f>
        <v>33.46</v>
      </c>
      <c r="M77" s="103" t="n">
        <f aca="false">IF(M$1="P",MAX(0,M$2-$C77),IF(M$1="C",MAX(0,$C77-M$2)))</f>
        <v>0</v>
      </c>
      <c r="N77" s="103" t="n">
        <f aca="false">IF(N$1="P",MAX(0,N$2-$C77),IF(N$1="C",MAX(0,$C77-N$2)))</f>
        <v>0</v>
      </c>
      <c r="O77" s="103" t="n">
        <f aca="false">IF(O$1="P",MAX(0,O$2-$C77),IF(O$1="C",MAX(0,$C77-O$2)))</f>
        <v>0</v>
      </c>
      <c r="P77" s="103" t="n">
        <f aca="false">IF(P$1="P",MAX(0,P$2-$C77),IF(P$1="C",MAX(0,$C77-P$2)))</f>
        <v>0</v>
      </c>
      <c r="Q77" s="103" t="n">
        <f aca="false">IF(Q$1="P",MAX(0,Q$2-$C77),IF(Q$1="C",MAX(0,$C77-Q$2)))</f>
        <v>0</v>
      </c>
      <c r="R77" s="103" t="n">
        <f aca="false">IF(R$1="P",MAX(0,R$2-$C77),IF(R$1="C",MAX(0,$C77-R$2)))</f>
        <v>0</v>
      </c>
      <c r="S77" s="103" t="n">
        <f aca="false">IF(S$1="P",MAX(0,S$2-$C77),IF(S$1="C",MAX(0,$C77-S$2)))</f>
        <v>0</v>
      </c>
      <c r="T77" s="104" t="n">
        <f aca="false">A77</f>
        <v>3</v>
      </c>
      <c r="U77" s="105" t="n">
        <f aca="false">VLOOKUP($B77,Gas!$B$3:$E$2506,2)</f>
        <v>2.205</v>
      </c>
      <c r="V77" s="46" t="n">
        <f aca="false">C77/U77</f>
        <v>7.50113378684807</v>
      </c>
    </row>
    <row r="78" customFormat="false" ht="12.75" hidden="false" customHeight="false" outlineLevel="0" collapsed="false">
      <c r="A78" s="95" t="n">
        <f aca="false">MONTH(B78)+(YEAR(B78)-1998)*12</f>
        <v>3</v>
      </c>
      <c r="B78" s="101" t="n">
        <v>35873</v>
      </c>
      <c r="C78" s="102" t="n">
        <v>16.13</v>
      </c>
      <c r="D78" s="98" t="n">
        <f aca="false">LN(C78/C77)</f>
        <v>-0.0251007974584278</v>
      </c>
      <c r="E78" s="106" t="n">
        <f aca="false">STDEV(D69:D78)*SQRT(trade_day)</f>
        <v>4.57468414187505</v>
      </c>
      <c r="G78" s="103" t="n">
        <f aca="false">IF(G$1="P",MAX(0,G$2-$C78),IF(G$1="C",MAX(0,$C78-G$2)))</f>
        <v>3.87</v>
      </c>
      <c r="H78" s="103" t="n">
        <f aca="false">IF(H$1="P",MAX(0,H$2-$C78),IF(H$1="C",MAX(0,$C78-H$2)))</f>
        <v>8.87</v>
      </c>
      <c r="I78" s="103" t="n">
        <f aca="false">IF(I$1="P",MAX(0,I$2-$C78),IF(I$1="C",MAX(0,$C78-I$2)))</f>
        <v>13.87</v>
      </c>
      <c r="J78" s="103" t="n">
        <f aca="false">IF(J$1="P",MAX(0,J$2-$C78),IF(J$1="C",MAX(0,$C78-J$2)))</f>
        <v>18.87</v>
      </c>
      <c r="K78" s="103" t="n">
        <f aca="false">IF(K$1="P",MAX(0,K$2-$C78),IF(K$1="C",MAX(0,$C78-K$2)))</f>
        <v>23.87</v>
      </c>
      <c r="L78" s="103" t="n">
        <f aca="false">IF(L$1="P",MAX(0,L$2-$C78),IF(L$1="C",MAX(0,$C78-L$2)))</f>
        <v>33.87</v>
      </c>
      <c r="M78" s="103" t="n">
        <f aca="false">IF(M$1="P",MAX(0,M$2-$C78),IF(M$1="C",MAX(0,$C78-M$2)))</f>
        <v>0</v>
      </c>
      <c r="N78" s="103" t="n">
        <f aca="false">IF(N$1="P",MAX(0,N$2-$C78),IF(N$1="C",MAX(0,$C78-N$2)))</f>
        <v>0</v>
      </c>
      <c r="O78" s="103" t="n">
        <f aca="false">IF(O$1="P",MAX(0,O$2-$C78),IF(O$1="C",MAX(0,$C78-O$2)))</f>
        <v>0</v>
      </c>
      <c r="P78" s="103" t="n">
        <f aca="false">IF(P$1="P",MAX(0,P$2-$C78),IF(P$1="C",MAX(0,$C78-P$2)))</f>
        <v>0</v>
      </c>
      <c r="Q78" s="103" t="n">
        <f aca="false">IF(Q$1="P",MAX(0,Q$2-$C78),IF(Q$1="C",MAX(0,$C78-Q$2)))</f>
        <v>0</v>
      </c>
      <c r="R78" s="103" t="n">
        <f aca="false">IF(R$1="P",MAX(0,R$2-$C78),IF(R$1="C",MAX(0,$C78-R$2)))</f>
        <v>0</v>
      </c>
      <c r="S78" s="103" t="n">
        <f aca="false">IF(S$1="P",MAX(0,S$2-$C78),IF(S$1="C",MAX(0,$C78-S$2)))</f>
        <v>0</v>
      </c>
      <c r="T78" s="104" t="n">
        <f aca="false">A78</f>
        <v>3</v>
      </c>
      <c r="U78" s="105" t="n">
        <f aca="false">VLOOKUP($B78,Gas!$B$3:$E$2506,2)</f>
        <v>2.205</v>
      </c>
      <c r="V78" s="46" t="n">
        <f aca="false">C78/U78</f>
        <v>7.31519274376417</v>
      </c>
    </row>
    <row r="79" customFormat="false" ht="12.75" hidden="false" customHeight="false" outlineLevel="0" collapsed="false">
      <c r="A79" s="95" t="n">
        <f aca="false">MONTH(B79)+(YEAR(B79)-1998)*12</f>
        <v>3</v>
      </c>
      <c r="B79" s="101" t="n">
        <v>35874</v>
      </c>
      <c r="C79" s="102" t="n">
        <v>16.02</v>
      </c>
      <c r="D79" s="98" t="n">
        <f aca="false">LN(C79/C78)</f>
        <v>-0.00684295049690433</v>
      </c>
      <c r="E79" s="106" t="n">
        <f aca="false">STDEV(D70:D79)*SQRT(trade_day)</f>
        <v>4.5733176408065</v>
      </c>
      <c r="G79" s="103" t="n">
        <f aca="false">IF(G$1="P",MAX(0,G$2-$C79),IF(G$1="C",MAX(0,$C79-G$2)))</f>
        <v>3.98</v>
      </c>
      <c r="H79" s="103" t="n">
        <f aca="false">IF(H$1="P",MAX(0,H$2-$C79),IF(H$1="C",MAX(0,$C79-H$2)))</f>
        <v>8.98</v>
      </c>
      <c r="I79" s="103" t="n">
        <f aca="false">IF(I$1="P",MAX(0,I$2-$C79),IF(I$1="C",MAX(0,$C79-I$2)))</f>
        <v>13.98</v>
      </c>
      <c r="J79" s="103" t="n">
        <f aca="false">IF(J$1="P",MAX(0,J$2-$C79),IF(J$1="C",MAX(0,$C79-J$2)))</f>
        <v>18.98</v>
      </c>
      <c r="K79" s="103" t="n">
        <f aca="false">IF(K$1="P",MAX(0,K$2-$C79),IF(K$1="C",MAX(0,$C79-K$2)))</f>
        <v>23.98</v>
      </c>
      <c r="L79" s="103" t="n">
        <f aca="false">IF(L$1="P",MAX(0,L$2-$C79),IF(L$1="C",MAX(0,$C79-L$2)))</f>
        <v>33.98</v>
      </c>
      <c r="M79" s="103" t="n">
        <f aca="false">IF(M$1="P",MAX(0,M$2-$C79),IF(M$1="C",MAX(0,$C79-M$2)))</f>
        <v>0</v>
      </c>
      <c r="N79" s="103" t="n">
        <f aca="false">IF(N$1="P",MAX(0,N$2-$C79),IF(N$1="C",MAX(0,$C79-N$2)))</f>
        <v>0</v>
      </c>
      <c r="O79" s="103" t="n">
        <f aca="false">IF(O$1="P",MAX(0,O$2-$C79),IF(O$1="C",MAX(0,$C79-O$2)))</f>
        <v>0</v>
      </c>
      <c r="P79" s="103" t="n">
        <f aca="false">IF(P$1="P",MAX(0,P$2-$C79),IF(P$1="C",MAX(0,$C79-P$2)))</f>
        <v>0</v>
      </c>
      <c r="Q79" s="103" t="n">
        <f aca="false">IF(Q$1="P",MAX(0,Q$2-$C79),IF(Q$1="C",MAX(0,$C79-Q$2)))</f>
        <v>0</v>
      </c>
      <c r="R79" s="103" t="n">
        <f aca="false">IF(R$1="P",MAX(0,R$2-$C79),IF(R$1="C",MAX(0,$C79-R$2)))</f>
        <v>0</v>
      </c>
      <c r="S79" s="103" t="n">
        <f aca="false">IF(S$1="P",MAX(0,S$2-$C79),IF(S$1="C",MAX(0,$C79-S$2)))</f>
        <v>0</v>
      </c>
      <c r="T79" s="104" t="n">
        <f aca="false">A79</f>
        <v>3</v>
      </c>
      <c r="U79" s="105" t="n">
        <f aca="false">VLOOKUP($B79,Gas!$B$3:$E$2506,2)</f>
        <v>2.235</v>
      </c>
      <c r="V79" s="46" t="n">
        <f aca="false">C79/U79</f>
        <v>7.16778523489933</v>
      </c>
    </row>
    <row r="80" customFormat="false" ht="12.75" hidden="false" customHeight="false" outlineLevel="0" collapsed="false">
      <c r="A80" s="95" t="n">
        <f aca="false">MONTH(B80)+(YEAR(B80)-1998)*12</f>
        <v>3</v>
      </c>
      <c r="B80" s="101" t="n">
        <v>35877</v>
      </c>
      <c r="C80" s="102" t="n">
        <v>21.25</v>
      </c>
      <c r="D80" s="98" t="n">
        <f aca="false">LN(C80/C79)</f>
        <v>0.282518953730213</v>
      </c>
      <c r="E80" s="106" t="n">
        <f aca="false">STDEV(D71:D80)*SQRT(trade_day)</f>
        <v>4.79849354571848</v>
      </c>
      <c r="G80" s="103" t="n">
        <f aca="false">IF(G$1="P",MAX(0,G$2-$C80),IF(G$1="C",MAX(0,$C80-G$2)))</f>
        <v>0</v>
      </c>
      <c r="H80" s="103" t="n">
        <f aca="false">IF(H$1="P",MAX(0,H$2-$C80),IF(H$1="C",MAX(0,$C80-H$2)))</f>
        <v>3.75</v>
      </c>
      <c r="I80" s="103" t="n">
        <f aca="false">IF(I$1="P",MAX(0,I$2-$C80),IF(I$1="C",MAX(0,$C80-I$2)))</f>
        <v>8.75</v>
      </c>
      <c r="J80" s="103" t="n">
        <f aca="false">IF(J$1="P",MAX(0,J$2-$C80),IF(J$1="C",MAX(0,$C80-J$2)))</f>
        <v>13.75</v>
      </c>
      <c r="K80" s="103" t="n">
        <f aca="false">IF(K$1="P",MAX(0,K$2-$C80),IF(K$1="C",MAX(0,$C80-K$2)))</f>
        <v>18.75</v>
      </c>
      <c r="L80" s="103" t="n">
        <f aca="false">IF(L$1="P",MAX(0,L$2-$C80),IF(L$1="C",MAX(0,$C80-L$2)))</f>
        <v>28.75</v>
      </c>
      <c r="M80" s="103" t="n">
        <f aca="false">IF(M$1="P",MAX(0,M$2-$C80),IF(M$1="C",MAX(0,$C80-M$2)))</f>
        <v>1.25</v>
      </c>
      <c r="N80" s="103" t="n">
        <f aca="false">IF(N$1="P",MAX(0,N$2-$C80),IF(N$1="C",MAX(0,$C80-N$2)))</f>
        <v>0</v>
      </c>
      <c r="O80" s="103" t="n">
        <f aca="false">IF(O$1="P",MAX(0,O$2-$C80),IF(O$1="C",MAX(0,$C80-O$2)))</f>
        <v>0</v>
      </c>
      <c r="P80" s="103" t="n">
        <f aca="false">IF(P$1="P",MAX(0,P$2-$C80),IF(P$1="C",MAX(0,$C80-P$2)))</f>
        <v>0</v>
      </c>
      <c r="Q80" s="103" t="n">
        <f aca="false">IF(Q$1="P",MAX(0,Q$2-$C80),IF(Q$1="C",MAX(0,$C80-Q$2)))</f>
        <v>0</v>
      </c>
      <c r="R80" s="103" t="n">
        <f aca="false">IF(R$1="P",MAX(0,R$2-$C80),IF(R$1="C",MAX(0,$C80-R$2)))</f>
        <v>0</v>
      </c>
      <c r="S80" s="103" t="n">
        <f aca="false">IF(S$1="P",MAX(0,S$2-$C80),IF(S$1="C",MAX(0,$C80-S$2)))</f>
        <v>0</v>
      </c>
      <c r="T80" s="104" t="n">
        <f aca="false">A80</f>
        <v>3</v>
      </c>
      <c r="U80" s="105" t="n">
        <f aca="false">VLOOKUP($B80,Gas!$B$3:$E$2506,2)</f>
        <v>2.285</v>
      </c>
      <c r="V80" s="46" t="n">
        <f aca="false">C80/U80</f>
        <v>9.29978118161926</v>
      </c>
    </row>
    <row r="81" customFormat="false" ht="12.75" hidden="false" customHeight="false" outlineLevel="0" collapsed="false">
      <c r="A81" s="95" t="n">
        <f aca="false">MONTH(B81)+(YEAR(B81)-1998)*12</f>
        <v>3</v>
      </c>
      <c r="B81" s="101" t="n">
        <v>35878</v>
      </c>
      <c r="C81" s="102" t="n">
        <v>18.83</v>
      </c>
      <c r="D81" s="98" t="n">
        <f aca="false">LN(C81/C80)</f>
        <v>-0.120905552701365</v>
      </c>
      <c r="E81" s="106" t="n">
        <f aca="false">STDEV(D72:D81)*SQRT(trade_day)</f>
        <v>4.24009068207641</v>
      </c>
      <c r="G81" s="103" t="n">
        <f aca="false">IF(G$1="P",MAX(0,G$2-$C81),IF(G$1="C",MAX(0,$C81-G$2)))</f>
        <v>1.17</v>
      </c>
      <c r="H81" s="103" t="n">
        <f aca="false">IF(H$1="P",MAX(0,H$2-$C81),IF(H$1="C",MAX(0,$C81-H$2)))</f>
        <v>6.17</v>
      </c>
      <c r="I81" s="103" t="n">
        <f aca="false">IF(I$1="P",MAX(0,I$2-$C81),IF(I$1="C",MAX(0,$C81-I$2)))</f>
        <v>11.17</v>
      </c>
      <c r="J81" s="103" t="n">
        <f aca="false">IF(J$1="P",MAX(0,J$2-$C81),IF(J$1="C",MAX(0,$C81-J$2)))</f>
        <v>16.17</v>
      </c>
      <c r="K81" s="103" t="n">
        <f aca="false">IF(K$1="P",MAX(0,K$2-$C81),IF(K$1="C",MAX(0,$C81-K$2)))</f>
        <v>21.17</v>
      </c>
      <c r="L81" s="103" t="n">
        <f aca="false">IF(L$1="P",MAX(0,L$2-$C81),IF(L$1="C",MAX(0,$C81-L$2)))</f>
        <v>31.17</v>
      </c>
      <c r="M81" s="103" t="n">
        <f aca="false">IF(M$1="P",MAX(0,M$2-$C81),IF(M$1="C",MAX(0,$C81-M$2)))</f>
        <v>0</v>
      </c>
      <c r="N81" s="103" t="n">
        <f aca="false">IF(N$1="P",MAX(0,N$2-$C81),IF(N$1="C",MAX(0,$C81-N$2)))</f>
        <v>0</v>
      </c>
      <c r="O81" s="103" t="n">
        <f aca="false">IF(O$1="P",MAX(0,O$2-$C81),IF(O$1="C",MAX(0,$C81-O$2)))</f>
        <v>0</v>
      </c>
      <c r="P81" s="103" t="n">
        <f aca="false">IF(P$1="P",MAX(0,P$2-$C81),IF(P$1="C",MAX(0,$C81-P$2)))</f>
        <v>0</v>
      </c>
      <c r="Q81" s="103" t="n">
        <f aca="false">IF(Q$1="P",MAX(0,Q$2-$C81),IF(Q$1="C",MAX(0,$C81-Q$2)))</f>
        <v>0</v>
      </c>
      <c r="R81" s="103" t="n">
        <f aca="false">IF(R$1="P",MAX(0,R$2-$C81),IF(R$1="C",MAX(0,$C81-R$2)))</f>
        <v>0</v>
      </c>
      <c r="S81" s="103" t="n">
        <f aca="false">IF(S$1="P",MAX(0,S$2-$C81),IF(S$1="C",MAX(0,$C81-S$2)))</f>
        <v>0</v>
      </c>
      <c r="T81" s="104" t="n">
        <f aca="false">A81</f>
        <v>3</v>
      </c>
      <c r="U81" s="105" t="n">
        <f aca="false">VLOOKUP($B81,Gas!$B$3:$E$2506,2)</f>
        <v>2.325</v>
      </c>
      <c r="V81" s="46" t="n">
        <f aca="false">C81/U81</f>
        <v>8.0989247311828</v>
      </c>
    </row>
    <row r="82" customFormat="false" ht="12.75" hidden="false" customHeight="false" outlineLevel="0" collapsed="false">
      <c r="A82" s="95" t="n">
        <f aca="false">MONTH(B82)+(YEAR(B82)-1998)*12</f>
        <v>3</v>
      </c>
      <c r="B82" s="101" t="n">
        <v>35879</v>
      </c>
      <c r="C82" s="102" t="n">
        <v>17.05</v>
      </c>
      <c r="D82" s="98" t="n">
        <f aca="false">LN(C82/C81)</f>
        <v>-0.0993011389395351</v>
      </c>
      <c r="E82" s="106" t="n">
        <f aca="false">STDEV(D73:D82)*SQRT(trade_day)</f>
        <v>3.42623157292003</v>
      </c>
      <c r="G82" s="103" t="n">
        <f aca="false">IF(G$1="P",MAX(0,G$2-$C82),IF(G$1="C",MAX(0,$C82-G$2)))</f>
        <v>2.95</v>
      </c>
      <c r="H82" s="103" t="n">
        <f aca="false">IF(H$1="P",MAX(0,H$2-$C82),IF(H$1="C",MAX(0,$C82-H$2)))</f>
        <v>7.95</v>
      </c>
      <c r="I82" s="103" t="n">
        <f aca="false">IF(I$1="P",MAX(0,I$2-$C82),IF(I$1="C",MAX(0,$C82-I$2)))</f>
        <v>12.95</v>
      </c>
      <c r="J82" s="103" t="n">
        <f aca="false">IF(J$1="P",MAX(0,J$2-$C82),IF(J$1="C",MAX(0,$C82-J$2)))</f>
        <v>17.95</v>
      </c>
      <c r="K82" s="103" t="n">
        <f aca="false">IF(K$1="P",MAX(0,K$2-$C82),IF(K$1="C",MAX(0,$C82-K$2)))</f>
        <v>22.95</v>
      </c>
      <c r="L82" s="103" t="n">
        <f aca="false">IF(L$1="P",MAX(0,L$2-$C82),IF(L$1="C",MAX(0,$C82-L$2)))</f>
        <v>32.95</v>
      </c>
      <c r="M82" s="103" t="n">
        <f aca="false">IF(M$1="P",MAX(0,M$2-$C82),IF(M$1="C",MAX(0,$C82-M$2)))</f>
        <v>0</v>
      </c>
      <c r="N82" s="103" t="n">
        <f aca="false">IF(N$1="P",MAX(0,N$2-$C82),IF(N$1="C",MAX(0,$C82-N$2)))</f>
        <v>0</v>
      </c>
      <c r="O82" s="103" t="n">
        <f aca="false">IF(O$1="P",MAX(0,O$2-$C82),IF(O$1="C",MAX(0,$C82-O$2)))</f>
        <v>0</v>
      </c>
      <c r="P82" s="103" t="n">
        <f aca="false">IF(P$1="P",MAX(0,P$2-$C82),IF(P$1="C",MAX(0,$C82-P$2)))</f>
        <v>0</v>
      </c>
      <c r="Q82" s="103" t="n">
        <f aca="false">IF(Q$1="P",MAX(0,Q$2-$C82),IF(Q$1="C",MAX(0,$C82-Q$2)))</f>
        <v>0</v>
      </c>
      <c r="R82" s="103" t="n">
        <f aca="false">IF(R$1="P",MAX(0,R$2-$C82),IF(R$1="C",MAX(0,$C82-R$2)))</f>
        <v>0</v>
      </c>
      <c r="S82" s="103" t="n">
        <f aca="false">IF(S$1="P",MAX(0,S$2-$C82),IF(S$1="C",MAX(0,$C82-S$2)))</f>
        <v>0</v>
      </c>
      <c r="T82" s="104" t="n">
        <f aca="false">A82</f>
        <v>3</v>
      </c>
      <c r="U82" s="105" t="n">
        <f aca="false">VLOOKUP($B82,Gas!$B$3:$E$2506,2)</f>
        <v>2.28</v>
      </c>
      <c r="V82" s="46" t="n">
        <f aca="false">C82/U82</f>
        <v>7.4780701754386</v>
      </c>
    </row>
    <row r="83" customFormat="false" ht="12.75" hidden="false" customHeight="false" outlineLevel="0" collapsed="false">
      <c r="A83" s="95" t="n">
        <f aca="false">MONTH(B83)+(YEAR(B83)-1998)*12</f>
        <v>3</v>
      </c>
      <c r="B83" s="101" t="n">
        <v>35880</v>
      </c>
      <c r="C83" s="102" t="n">
        <v>18.56</v>
      </c>
      <c r="D83" s="98" t="n">
        <f aca="false">LN(C83/C82)</f>
        <v>0.0848585236285286</v>
      </c>
      <c r="E83" s="106" t="n">
        <f aca="false">STDEV(D74:D83)*SQRT(trade_day)</f>
        <v>3.45402583185122</v>
      </c>
      <c r="G83" s="103" t="n">
        <f aca="false">IF(G$1="P",MAX(0,G$2-$C83),IF(G$1="C",MAX(0,$C83-G$2)))</f>
        <v>1.44</v>
      </c>
      <c r="H83" s="103" t="n">
        <f aca="false">IF(H$1="P",MAX(0,H$2-$C83),IF(H$1="C",MAX(0,$C83-H$2)))</f>
        <v>6.44</v>
      </c>
      <c r="I83" s="103" t="n">
        <f aca="false">IF(I$1="P",MAX(0,I$2-$C83),IF(I$1="C",MAX(0,$C83-I$2)))</f>
        <v>11.44</v>
      </c>
      <c r="J83" s="103" t="n">
        <f aca="false">IF(J$1="P",MAX(0,J$2-$C83),IF(J$1="C",MAX(0,$C83-J$2)))</f>
        <v>16.44</v>
      </c>
      <c r="K83" s="103" t="n">
        <f aca="false">IF(K$1="P",MAX(0,K$2-$C83),IF(K$1="C",MAX(0,$C83-K$2)))</f>
        <v>21.44</v>
      </c>
      <c r="L83" s="103" t="n">
        <f aca="false">IF(L$1="P",MAX(0,L$2-$C83),IF(L$1="C",MAX(0,$C83-L$2)))</f>
        <v>31.44</v>
      </c>
      <c r="M83" s="103" t="n">
        <f aca="false">IF(M$1="P",MAX(0,M$2-$C83),IF(M$1="C",MAX(0,$C83-M$2)))</f>
        <v>0</v>
      </c>
      <c r="N83" s="103" t="n">
        <f aca="false">IF(N$1="P",MAX(0,N$2-$C83),IF(N$1="C",MAX(0,$C83-N$2)))</f>
        <v>0</v>
      </c>
      <c r="O83" s="103" t="n">
        <f aca="false">IF(O$1="P",MAX(0,O$2-$C83),IF(O$1="C",MAX(0,$C83-O$2)))</f>
        <v>0</v>
      </c>
      <c r="P83" s="103" t="n">
        <f aca="false">IF(P$1="P",MAX(0,P$2-$C83),IF(P$1="C",MAX(0,$C83-P$2)))</f>
        <v>0</v>
      </c>
      <c r="Q83" s="103" t="n">
        <f aca="false">IF(Q$1="P",MAX(0,Q$2-$C83),IF(Q$1="C",MAX(0,$C83-Q$2)))</f>
        <v>0</v>
      </c>
      <c r="R83" s="103" t="n">
        <f aca="false">IF(R$1="P",MAX(0,R$2-$C83),IF(R$1="C",MAX(0,$C83-R$2)))</f>
        <v>0</v>
      </c>
      <c r="S83" s="103" t="n">
        <f aca="false">IF(S$1="P",MAX(0,S$2-$C83),IF(S$1="C",MAX(0,$C83-S$2)))</f>
        <v>0</v>
      </c>
      <c r="T83" s="104" t="n">
        <f aca="false">A83</f>
        <v>3</v>
      </c>
      <c r="U83" s="105" t="n">
        <f aca="false">VLOOKUP($B83,Gas!$B$3:$E$2506,2)</f>
        <v>2.325</v>
      </c>
      <c r="V83" s="46" t="n">
        <f aca="false">C83/U83</f>
        <v>7.98279569892473</v>
      </c>
    </row>
    <row r="84" customFormat="false" ht="12.75" hidden="false" customHeight="false" outlineLevel="0" collapsed="false">
      <c r="A84" s="95" t="n">
        <f aca="false">MONTH(B84)+(YEAR(B84)-1998)*12</f>
        <v>3</v>
      </c>
      <c r="B84" s="101" t="n">
        <v>35881</v>
      </c>
      <c r="C84" s="102" t="n">
        <v>18.05</v>
      </c>
      <c r="D84" s="98" t="n">
        <f aca="false">LN(C84/C83)</f>
        <v>-0.0278630425791645</v>
      </c>
      <c r="E84" s="106" t="n">
        <f aca="false">STDEV(D75:D84)*SQRT(trade_day)</f>
        <v>3.25546866348036</v>
      </c>
      <c r="G84" s="103" t="n">
        <f aca="false">IF(G$1="P",MAX(0,G$2-$C84),IF(G$1="C",MAX(0,$C84-G$2)))</f>
        <v>1.95</v>
      </c>
      <c r="H84" s="103" t="n">
        <f aca="false">IF(H$1="P",MAX(0,H$2-$C84),IF(H$1="C",MAX(0,$C84-H$2)))</f>
        <v>6.95</v>
      </c>
      <c r="I84" s="103" t="n">
        <f aca="false">IF(I$1="P",MAX(0,I$2-$C84),IF(I$1="C",MAX(0,$C84-I$2)))</f>
        <v>11.95</v>
      </c>
      <c r="J84" s="103" t="n">
        <f aca="false">IF(J$1="P",MAX(0,J$2-$C84),IF(J$1="C",MAX(0,$C84-J$2)))</f>
        <v>16.95</v>
      </c>
      <c r="K84" s="103" t="n">
        <f aca="false">IF(K$1="P",MAX(0,K$2-$C84),IF(K$1="C",MAX(0,$C84-K$2)))</f>
        <v>21.95</v>
      </c>
      <c r="L84" s="103" t="n">
        <f aca="false">IF(L$1="P",MAX(0,L$2-$C84),IF(L$1="C",MAX(0,$C84-L$2)))</f>
        <v>31.95</v>
      </c>
      <c r="M84" s="103" t="n">
        <f aca="false">IF(M$1="P",MAX(0,M$2-$C84),IF(M$1="C",MAX(0,$C84-M$2)))</f>
        <v>0</v>
      </c>
      <c r="N84" s="103" t="n">
        <f aca="false">IF(N$1="P",MAX(0,N$2-$C84),IF(N$1="C",MAX(0,$C84-N$2)))</f>
        <v>0</v>
      </c>
      <c r="O84" s="103" t="n">
        <f aca="false">IF(O$1="P",MAX(0,O$2-$C84),IF(O$1="C",MAX(0,$C84-O$2)))</f>
        <v>0</v>
      </c>
      <c r="P84" s="103" t="n">
        <f aca="false">IF(P$1="P",MAX(0,P$2-$C84),IF(P$1="C",MAX(0,$C84-P$2)))</f>
        <v>0</v>
      </c>
      <c r="Q84" s="103" t="n">
        <f aca="false">IF(Q$1="P",MAX(0,Q$2-$C84),IF(Q$1="C",MAX(0,$C84-Q$2)))</f>
        <v>0</v>
      </c>
      <c r="R84" s="103" t="n">
        <f aca="false">IF(R$1="P",MAX(0,R$2-$C84),IF(R$1="C",MAX(0,$C84-R$2)))</f>
        <v>0</v>
      </c>
      <c r="S84" s="103" t="n">
        <f aca="false">IF(S$1="P",MAX(0,S$2-$C84),IF(S$1="C",MAX(0,$C84-S$2)))</f>
        <v>0</v>
      </c>
      <c r="T84" s="104" t="n">
        <f aca="false">A84</f>
        <v>3</v>
      </c>
      <c r="U84" s="105" t="n">
        <f aca="false">VLOOKUP($B84,Gas!$B$3:$E$2506,2)</f>
        <v>2.285</v>
      </c>
      <c r="V84" s="46" t="n">
        <f aca="false">C84/U84</f>
        <v>7.89934354485777</v>
      </c>
    </row>
    <row r="85" customFormat="false" ht="12.75" hidden="false" customHeight="false" outlineLevel="0" collapsed="false">
      <c r="A85" s="95" t="n">
        <f aca="false">MONTH(B85)+(YEAR(B85)-1998)*12</f>
        <v>3</v>
      </c>
      <c r="B85" s="101" t="n">
        <v>35884</v>
      </c>
      <c r="C85" s="102" t="n">
        <v>16.97</v>
      </c>
      <c r="D85" s="98" t="n">
        <f aca="false">LN(C85/C84)</f>
        <v>-0.0616986055327551</v>
      </c>
      <c r="E85" s="106" t="n">
        <f aca="false">STDEV(D76:D85)*SQRT(trade_day)</f>
        <v>1.92128707805384</v>
      </c>
      <c r="G85" s="103" t="n">
        <f aca="false">IF(G$1="P",MAX(0,G$2-$C85),IF(G$1="C",MAX(0,$C85-G$2)))</f>
        <v>3.03</v>
      </c>
      <c r="H85" s="103" t="n">
        <f aca="false">IF(H$1="P",MAX(0,H$2-$C85),IF(H$1="C",MAX(0,$C85-H$2)))</f>
        <v>8.03</v>
      </c>
      <c r="I85" s="103" t="n">
        <f aca="false">IF(I$1="P",MAX(0,I$2-$C85),IF(I$1="C",MAX(0,$C85-I$2)))</f>
        <v>13.03</v>
      </c>
      <c r="J85" s="103" t="n">
        <f aca="false">IF(J$1="P",MAX(0,J$2-$C85),IF(J$1="C",MAX(0,$C85-J$2)))</f>
        <v>18.03</v>
      </c>
      <c r="K85" s="103" t="n">
        <f aca="false">IF(K$1="P",MAX(0,K$2-$C85),IF(K$1="C",MAX(0,$C85-K$2)))</f>
        <v>23.03</v>
      </c>
      <c r="L85" s="103" t="n">
        <f aca="false">IF(L$1="P",MAX(0,L$2-$C85),IF(L$1="C",MAX(0,$C85-L$2)))</f>
        <v>33.03</v>
      </c>
      <c r="M85" s="103" t="n">
        <f aca="false">IF(M$1="P",MAX(0,M$2-$C85),IF(M$1="C",MAX(0,$C85-M$2)))</f>
        <v>0</v>
      </c>
      <c r="N85" s="103" t="n">
        <f aca="false">IF(N$1="P",MAX(0,N$2-$C85),IF(N$1="C",MAX(0,$C85-N$2)))</f>
        <v>0</v>
      </c>
      <c r="O85" s="103" t="n">
        <f aca="false">IF(O$1="P",MAX(0,O$2-$C85),IF(O$1="C",MAX(0,$C85-O$2)))</f>
        <v>0</v>
      </c>
      <c r="P85" s="103" t="n">
        <f aca="false">IF(P$1="P",MAX(0,P$2-$C85),IF(P$1="C",MAX(0,$C85-P$2)))</f>
        <v>0</v>
      </c>
      <c r="Q85" s="103" t="n">
        <f aca="false">IF(Q$1="P",MAX(0,Q$2-$C85),IF(Q$1="C",MAX(0,$C85-Q$2)))</f>
        <v>0</v>
      </c>
      <c r="R85" s="103" t="n">
        <f aca="false">IF(R$1="P",MAX(0,R$2-$C85),IF(R$1="C",MAX(0,$C85-R$2)))</f>
        <v>0</v>
      </c>
      <c r="S85" s="103" t="n">
        <f aca="false">IF(S$1="P",MAX(0,S$2-$C85),IF(S$1="C",MAX(0,$C85-S$2)))</f>
        <v>0</v>
      </c>
      <c r="T85" s="104" t="n">
        <f aca="false">A85</f>
        <v>3</v>
      </c>
      <c r="U85" s="105" t="n">
        <f aca="false">VLOOKUP($B85,Gas!$B$3:$E$2506,2)</f>
        <v>2.25</v>
      </c>
      <c r="V85" s="46" t="n">
        <f aca="false">C85/U85</f>
        <v>7.54222222222222</v>
      </c>
    </row>
    <row r="86" customFormat="false" ht="12.75" hidden="false" customHeight="false" outlineLevel="0" collapsed="false">
      <c r="A86" s="95" t="n">
        <f aca="false">MONTH(B86)+(YEAR(B86)-1998)*12</f>
        <v>3</v>
      </c>
      <c r="B86" s="101" t="n">
        <v>35885</v>
      </c>
      <c r="C86" s="102" t="n">
        <v>17.82</v>
      </c>
      <c r="D86" s="98" t="n">
        <f aca="false">LN(C86/C85)</f>
        <v>0.0488743427965285</v>
      </c>
      <c r="E86" s="106" t="n">
        <f aca="false">STDEV(D77:D86)*SQRT(trade_day)</f>
        <v>1.8617907418402</v>
      </c>
      <c r="G86" s="103" t="n">
        <f aca="false">IF(G$1="P",MAX(0,G$2-$C86),IF(G$1="C",MAX(0,$C86-G$2)))</f>
        <v>2.18</v>
      </c>
      <c r="H86" s="103" t="n">
        <f aca="false">IF(H$1="P",MAX(0,H$2-$C86),IF(H$1="C",MAX(0,$C86-H$2)))</f>
        <v>7.18</v>
      </c>
      <c r="I86" s="103" t="n">
        <f aca="false">IF(I$1="P",MAX(0,I$2-$C86),IF(I$1="C",MAX(0,$C86-I$2)))</f>
        <v>12.18</v>
      </c>
      <c r="J86" s="103" t="n">
        <f aca="false">IF(J$1="P",MAX(0,J$2-$C86),IF(J$1="C",MAX(0,$C86-J$2)))</f>
        <v>17.18</v>
      </c>
      <c r="K86" s="103" t="n">
        <f aca="false">IF(K$1="P",MAX(0,K$2-$C86),IF(K$1="C",MAX(0,$C86-K$2)))</f>
        <v>22.18</v>
      </c>
      <c r="L86" s="103" t="n">
        <f aca="false">IF(L$1="P",MAX(0,L$2-$C86),IF(L$1="C",MAX(0,$C86-L$2)))</f>
        <v>32.18</v>
      </c>
      <c r="M86" s="103" t="n">
        <f aca="false">IF(M$1="P",MAX(0,M$2-$C86),IF(M$1="C",MAX(0,$C86-M$2)))</f>
        <v>0</v>
      </c>
      <c r="N86" s="103" t="n">
        <f aca="false">IF(N$1="P",MAX(0,N$2-$C86),IF(N$1="C",MAX(0,$C86-N$2)))</f>
        <v>0</v>
      </c>
      <c r="O86" s="103" t="n">
        <f aca="false">IF(O$1="P",MAX(0,O$2-$C86),IF(O$1="C",MAX(0,$C86-O$2)))</f>
        <v>0</v>
      </c>
      <c r="P86" s="103" t="n">
        <f aca="false">IF(P$1="P",MAX(0,P$2-$C86),IF(P$1="C",MAX(0,$C86-P$2)))</f>
        <v>0</v>
      </c>
      <c r="Q86" s="103" t="n">
        <f aca="false">IF(Q$1="P",MAX(0,Q$2-$C86),IF(Q$1="C",MAX(0,$C86-Q$2)))</f>
        <v>0</v>
      </c>
      <c r="R86" s="103" t="n">
        <f aca="false">IF(R$1="P",MAX(0,R$2-$C86),IF(R$1="C",MAX(0,$C86-R$2)))</f>
        <v>0</v>
      </c>
      <c r="S86" s="103" t="n">
        <f aca="false">IF(S$1="P",MAX(0,S$2-$C86),IF(S$1="C",MAX(0,$C86-S$2)))</f>
        <v>0</v>
      </c>
      <c r="T86" s="104" t="n">
        <f aca="false">A86</f>
        <v>3</v>
      </c>
      <c r="U86" s="105" t="n">
        <f aca="false">VLOOKUP($B86,Gas!$B$3:$E$2506,2)</f>
        <v>2.26</v>
      </c>
      <c r="V86" s="46" t="n">
        <f aca="false">C86/U86</f>
        <v>7.88495575221239</v>
      </c>
    </row>
    <row r="87" customFormat="false" ht="12.75" hidden="false" customHeight="false" outlineLevel="0" collapsed="false">
      <c r="A87" s="95" t="n">
        <f aca="false">MONTH(B87)+(YEAR(B87)-1998)*12</f>
        <v>4</v>
      </c>
      <c r="B87" s="101" t="n">
        <v>35886</v>
      </c>
      <c r="C87" s="102" t="n">
        <v>18.78</v>
      </c>
      <c r="D87" s="98" t="n">
        <f aca="false">LN(C87/C86)</f>
        <v>0.0524710517374536</v>
      </c>
      <c r="E87" s="106" t="n">
        <f aca="false">STDEV(D78:D87)*SQRT(trade_day)</f>
        <v>1.82791227993741</v>
      </c>
      <c r="G87" s="103" t="n">
        <f aca="false">IF(G$1="P",MAX(0,G$2-$C87),IF(G$1="C",MAX(0,$C87-G$2)))</f>
        <v>1.22</v>
      </c>
      <c r="H87" s="103" t="n">
        <f aca="false">IF(H$1="P",MAX(0,H$2-$C87),IF(H$1="C",MAX(0,$C87-H$2)))</f>
        <v>6.22</v>
      </c>
      <c r="I87" s="103" t="n">
        <f aca="false">IF(I$1="P",MAX(0,I$2-$C87),IF(I$1="C",MAX(0,$C87-I$2)))</f>
        <v>11.22</v>
      </c>
      <c r="J87" s="103" t="n">
        <f aca="false">IF(J$1="P",MAX(0,J$2-$C87),IF(J$1="C",MAX(0,$C87-J$2)))</f>
        <v>16.22</v>
      </c>
      <c r="K87" s="103" t="n">
        <f aca="false">IF(K$1="P",MAX(0,K$2-$C87),IF(K$1="C",MAX(0,$C87-K$2)))</f>
        <v>21.22</v>
      </c>
      <c r="L87" s="103" t="n">
        <f aca="false">IF(L$1="P",MAX(0,L$2-$C87),IF(L$1="C",MAX(0,$C87-L$2)))</f>
        <v>31.22</v>
      </c>
      <c r="M87" s="103" t="n">
        <f aca="false">IF(M$1="P",MAX(0,M$2-$C87),IF(M$1="C",MAX(0,$C87-M$2)))</f>
        <v>0</v>
      </c>
      <c r="N87" s="103" t="n">
        <f aca="false">IF(N$1="P",MAX(0,N$2-$C87),IF(N$1="C",MAX(0,$C87-N$2)))</f>
        <v>0</v>
      </c>
      <c r="O87" s="103" t="n">
        <f aca="false">IF(O$1="P",MAX(0,O$2-$C87),IF(O$1="C",MAX(0,$C87-O$2)))</f>
        <v>0</v>
      </c>
      <c r="P87" s="103" t="n">
        <f aca="false">IF(P$1="P",MAX(0,P$2-$C87),IF(P$1="C",MAX(0,$C87-P$2)))</f>
        <v>0</v>
      </c>
      <c r="Q87" s="103" t="n">
        <f aca="false">IF(Q$1="P",MAX(0,Q$2-$C87),IF(Q$1="C",MAX(0,$C87-Q$2)))</f>
        <v>0</v>
      </c>
      <c r="R87" s="103" t="n">
        <f aca="false">IF(R$1="P",MAX(0,R$2-$C87),IF(R$1="C",MAX(0,$C87-R$2)))</f>
        <v>0</v>
      </c>
      <c r="S87" s="103" t="n">
        <f aca="false">IF(S$1="P",MAX(0,S$2-$C87),IF(S$1="C",MAX(0,$C87-S$2)))</f>
        <v>0</v>
      </c>
      <c r="T87" s="104" t="n">
        <f aca="false">A87</f>
        <v>4</v>
      </c>
      <c r="U87" s="105" t="n">
        <f aca="false">VLOOKUP($B87,Gas!$B$3:$E$2506,2)</f>
        <v>2.31</v>
      </c>
      <c r="V87" s="46" t="n">
        <f aca="false">C87/U87</f>
        <v>8.12987012987013</v>
      </c>
    </row>
    <row r="88" customFormat="false" ht="12.75" hidden="false" customHeight="false" outlineLevel="0" collapsed="false">
      <c r="A88" s="95" t="n">
        <f aca="false">MONTH(B88)+(YEAR(B88)-1998)*12</f>
        <v>4</v>
      </c>
      <c r="B88" s="101" t="n">
        <v>35887</v>
      </c>
      <c r="C88" s="102" t="n">
        <v>17.92</v>
      </c>
      <c r="D88" s="98" t="n">
        <f aca="false">LN(C88/C87)</f>
        <v>-0.0468750662333324</v>
      </c>
      <c r="E88" s="106" t="n">
        <f aca="false">STDEV(D79:D88)*SQRT(trade_day)</f>
        <v>1.84359553761232</v>
      </c>
      <c r="G88" s="103" t="n">
        <f aca="false">IF(G$1="P",MAX(0,G$2-$C88),IF(G$1="C",MAX(0,$C88-G$2)))</f>
        <v>2.08</v>
      </c>
      <c r="H88" s="103" t="n">
        <f aca="false">IF(H$1="P",MAX(0,H$2-$C88),IF(H$1="C",MAX(0,$C88-H$2)))</f>
        <v>7.08</v>
      </c>
      <c r="I88" s="103" t="n">
        <f aca="false">IF(I$1="P",MAX(0,I$2-$C88),IF(I$1="C",MAX(0,$C88-I$2)))</f>
        <v>12.08</v>
      </c>
      <c r="J88" s="103" t="n">
        <f aca="false">IF(J$1="P",MAX(0,J$2-$C88),IF(J$1="C",MAX(0,$C88-J$2)))</f>
        <v>17.08</v>
      </c>
      <c r="K88" s="103" t="n">
        <f aca="false">IF(K$1="P",MAX(0,K$2-$C88),IF(K$1="C",MAX(0,$C88-K$2)))</f>
        <v>22.08</v>
      </c>
      <c r="L88" s="103" t="n">
        <f aca="false">IF(L$1="P",MAX(0,L$2-$C88),IF(L$1="C",MAX(0,$C88-L$2)))</f>
        <v>32.08</v>
      </c>
      <c r="M88" s="103" t="n">
        <f aca="false">IF(M$1="P",MAX(0,M$2-$C88),IF(M$1="C",MAX(0,$C88-M$2)))</f>
        <v>0</v>
      </c>
      <c r="N88" s="103" t="n">
        <f aca="false">IF(N$1="P",MAX(0,N$2-$C88),IF(N$1="C",MAX(0,$C88-N$2)))</f>
        <v>0</v>
      </c>
      <c r="O88" s="103" t="n">
        <f aca="false">IF(O$1="P",MAX(0,O$2-$C88),IF(O$1="C",MAX(0,$C88-O$2)))</f>
        <v>0</v>
      </c>
      <c r="P88" s="103" t="n">
        <f aca="false">IF(P$1="P",MAX(0,P$2-$C88),IF(P$1="C",MAX(0,$C88-P$2)))</f>
        <v>0</v>
      </c>
      <c r="Q88" s="103" t="n">
        <f aca="false">IF(Q$1="P",MAX(0,Q$2-$C88),IF(Q$1="C",MAX(0,$C88-Q$2)))</f>
        <v>0</v>
      </c>
      <c r="R88" s="103" t="n">
        <f aca="false">IF(R$1="P",MAX(0,R$2-$C88),IF(R$1="C",MAX(0,$C88-R$2)))</f>
        <v>0</v>
      </c>
      <c r="S88" s="103" t="n">
        <f aca="false">IF(S$1="P",MAX(0,S$2-$C88),IF(S$1="C",MAX(0,$C88-S$2)))</f>
        <v>0</v>
      </c>
      <c r="T88" s="104" t="n">
        <f aca="false">A88</f>
        <v>4</v>
      </c>
      <c r="U88" s="105" t="n">
        <f aca="false">VLOOKUP($B88,Gas!$B$3:$E$2506,2)</f>
        <v>2.46</v>
      </c>
      <c r="V88" s="46" t="n">
        <f aca="false">C88/U88</f>
        <v>7.28455284552846</v>
      </c>
    </row>
    <row r="89" customFormat="false" ht="12.75" hidden="false" customHeight="false" outlineLevel="0" collapsed="false">
      <c r="A89" s="95" t="n">
        <f aca="false">MONTH(B89)+(YEAR(B89)-1998)*12</f>
        <v>4</v>
      </c>
      <c r="B89" s="101" t="n">
        <v>35888</v>
      </c>
      <c r="C89" s="102" t="n">
        <v>18.13</v>
      </c>
      <c r="D89" s="98" t="n">
        <f aca="false">LN(C89/C88)</f>
        <v>0.0116506172199751</v>
      </c>
      <c r="E89" s="106" t="n">
        <f aca="false">STDEV(D80:D89)*SQRT(trade_day)</f>
        <v>1.84107360139823</v>
      </c>
      <c r="G89" s="103" t="n">
        <f aca="false">IF(G$1="P",MAX(0,G$2-$C89),IF(G$1="C",MAX(0,$C89-G$2)))</f>
        <v>1.87</v>
      </c>
      <c r="H89" s="103" t="n">
        <f aca="false">IF(H$1="P",MAX(0,H$2-$C89),IF(H$1="C",MAX(0,$C89-H$2)))</f>
        <v>6.87</v>
      </c>
      <c r="I89" s="103" t="n">
        <f aca="false">IF(I$1="P",MAX(0,I$2-$C89),IF(I$1="C",MAX(0,$C89-I$2)))</f>
        <v>11.87</v>
      </c>
      <c r="J89" s="103" t="n">
        <f aca="false">IF(J$1="P",MAX(0,J$2-$C89),IF(J$1="C",MAX(0,$C89-J$2)))</f>
        <v>16.87</v>
      </c>
      <c r="K89" s="103" t="n">
        <f aca="false">IF(K$1="P",MAX(0,K$2-$C89),IF(K$1="C",MAX(0,$C89-K$2)))</f>
        <v>21.87</v>
      </c>
      <c r="L89" s="103" t="n">
        <f aca="false">IF(L$1="P",MAX(0,L$2-$C89),IF(L$1="C",MAX(0,$C89-L$2)))</f>
        <v>31.87</v>
      </c>
      <c r="M89" s="103" t="n">
        <f aca="false">IF(M$1="P",MAX(0,M$2-$C89),IF(M$1="C",MAX(0,$C89-M$2)))</f>
        <v>0</v>
      </c>
      <c r="N89" s="103" t="n">
        <f aca="false">IF(N$1="P",MAX(0,N$2-$C89),IF(N$1="C",MAX(0,$C89-N$2)))</f>
        <v>0</v>
      </c>
      <c r="O89" s="103" t="n">
        <f aca="false">IF(O$1="P",MAX(0,O$2-$C89),IF(O$1="C",MAX(0,$C89-O$2)))</f>
        <v>0</v>
      </c>
      <c r="P89" s="103" t="n">
        <f aca="false">IF(P$1="P",MAX(0,P$2-$C89),IF(P$1="C",MAX(0,$C89-P$2)))</f>
        <v>0</v>
      </c>
      <c r="Q89" s="103" t="n">
        <f aca="false">IF(Q$1="P",MAX(0,Q$2-$C89),IF(Q$1="C",MAX(0,$C89-Q$2)))</f>
        <v>0</v>
      </c>
      <c r="R89" s="103" t="n">
        <f aca="false">IF(R$1="P",MAX(0,R$2-$C89),IF(R$1="C",MAX(0,$C89-R$2)))</f>
        <v>0</v>
      </c>
      <c r="S89" s="103" t="n">
        <f aca="false">IF(S$1="P",MAX(0,S$2-$C89),IF(S$1="C",MAX(0,$C89-S$2)))</f>
        <v>0</v>
      </c>
      <c r="T89" s="104" t="n">
        <f aca="false">A89</f>
        <v>4</v>
      </c>
      <c r="U89" s="105" t="n">
        <f aca="false">VLOOKUP($B89,Gas!$B$3:$E$2506,2)</f>
        <v>2.4</v>
      </c>
      <c r="V89" s="46" t="n">
        <f aca="false">C89/U89</f>
        <v>7.55416666666667</v>
      </c>
    </row>
    <row r="90" customFormat="false" ht="12.75" hidden="false" customHeight="false" outlineLevel="0" collapsed="false">
      <c r="A90" s="95" t="n">
        <f aca="false">MONTH(B90)+(YEAR(B90)-1998)*12</f>
        <v>4</v>
      </c>
      <c r="B90" s="101" t="n">
        <v>35891</v>
      </c>
      <c r="C90" s="102" t="n">
        <v>20.65</v>
      </c>
      <c r="D90" s="98" t="n">
        <f aca="false">LN(C90/C89)</f>
        <v>0.130147294640282</v>
      </c>
      <c r="E90" s="106" t="n">
        <f aca="false">STDEV(D81:D90)*SQRT(trade_day)</f>
        <v>1.29737031735364</v>
      </c>
      <c r="G90" s="103" t="n">
        <f aca="false">IF(G$1="P",MAX(0,G$2-$C90),IF(G$1="C",MAX(0,$C90-G$2)))</f>
        <v>0</v>
      </c>
      <c r="H90" s="103" t="n">
        <f aca="false">IF(H$1="P",MAX(0,H$2-$C90),IF(H$1="C",MAX(0,$C90-H$2)))</f>
        <v>4.35</v>
      </c>
      <c r="I90" s="103" t="n">
        <f aca="false">IF(I$1="P",MAX(0,I$2-$C90),IF(I$1="C",MAX(0,$C90-I$2)))</f>
        <v>9.35</v>
      </c>
      <c r="J90" s="103" t="n">
        <f aca="false">IF(J$1="P",MAX(0,J$2-$C90),IF(J$1="C",MAX(0,$C90-J$2)))</f>
        <v>14.35</v>
      </c>
      <c r="K90" s="103" t="n">
        <f aca="false">IF(K$1="P",MAX(0,K$2-$C90),IF(K$1="C",MAX(0,$C90-K$2)))</f>
        <v>19.35</v>
      </c>
      <c r="L90" s="103" t="n">
        <f aca="false">IF(L$1="P",MAX(0,L$2-$C90),IF(L$1="C",MAX(0,$C90-L$2)))</f>
        <v>29.35</v>
      </c>
      <c r="M90" s="103" t="n">
        <f aca="false">IF(M$1="P",MAX(0,M$2-$C90),IF(M$1="C",MAX(0,$C90-M$2)))</f>
        <v>0.649999999999999</v>
      </c>
      <c r="N90" s="103" t="n">
        <f aca="false">IF(N$1="P",MAX(0,N$2-$C90),IF(N$1="C",MAX(0,$C90-N$2)))</f>
        <v>0</v>
      </c>
      <c r="O90" s="103" t="n">
        <f aca="false">IF(O$1="P",MAX(0,O$2-$C90),IF(O$1="C",MAX(0,$C90-O$2)))</f>
        <v>0</v>
      </c>
      <c r="P90" s="103" t="n">
        <f aca="false">IF(P$1="P",MAX(0,P$2-$C90),IF(P$1="C",MAX(0,$C90-P$2)))</f>
        <v>0</v>
      </c>
      <c r="Q90" s="103" t="n">
        <f aca="false">IF(Q$1="P",MAX(0,Q$2-$C90),IF(Q$1="C",MAX(0,$C90-Q$2)))</f>
        <v>0</v>
      </c>
      <c r="R90" s="103" t="n">
        <f aca="false">IF(R$1="P",MAX(0,R$2-$C90),IF(R$1="C",MAX(0,$C90-R$2)))</f>
        <v>0</v>
      </c>
      <c r="S90" s="103" t="n">
        <f aca="false">IF(S$1="P",MAX(0,S$2-$C90),IF(S$1="C",MAX(0,$C90-S$2)))</f>
        <v>0</v>
      </c>
      <c r="T90" s="104" t="n">
        <f aca="false">A90</f>
        <v>4</v>
      </c>
      <c r="U90" s="105" t="n">
        <f aca="false">VLOOKUP($B90,Gas!$B$3:$E$2506,2)</f>
        <v>2.505</v>
      </c>
      <c r="V90" s="46" t="n">
        <f aca="false">C90/U90</f>
        <v>8.2435129740519</v>
      </c>
    </row>
    <row r="91" customFormat="false" ht="12.75" hidden="false" customHeight="false" outlineLevel="0" collapsed="false">
      <c r="A91" s="95" t="n">
        <f aca="false">MONTH(B91)+(YEAR(B91)-1998)*12</f>
        <v>4</v>
      </c>
      <c r="B91" s="101" t="n">
        <v>35892</v>
      </c>
      <c r="C91" s="102" t="n">
        <v>22.74</v>
      </c>
      <c r="D91" s="98" t="n">
        <f aca="false">LN(C91/C90)</f>
        <v>0.0964101689153482</v>
      </c>
      <c r="E91" s="106" t="n">
        <f aca="false">STDEV(D82:D91)*SQRT(trade_day)</f>
        <v>1.19945727672096</v>
      </c>
      <c r="G91" s="103" t="n">
        <f aca="false">IF(G$1="P",MAX(0,G$2-$C91),IF(G$1="C",MAX(0,$C91-G$2)))</f>
        <v>0</v>
      </c>
      <c r="H91" s="103" t="n">
        <f aca="false">IF(H$1="P",MAX(0,H$2-$C91),IF(H$1="C",MAX(0,$C91-H$2)))</f>
        <v>2.26</v>
      </c>
      <c r="I91" s="103" t="n">
        <f aca="false">IF(I$1="P",MAX(0,I$2-$C91),IF(I$1="C",MAX(0,$C91-I$2)))</f>
        <v>7.26</v>
      </c>
      <c r="J91" s="103" t="n">
        <f aca="false">IF(J$1="P",MAX(0,J$2-$C91),IF(J$1="C",MAX(0,$C91-J$2)))</f>
        <v>12.26</v>
      </c>
      <c r="K91" s="103" t="n">
        <f aca="false">IF(K$1="P",MAX(0,K$2-$C91),IF(K$1="C",MAX(0,$C91-K$2)))</f>
        <v>17.26</v>
      </c>
      <c r="L91" s="103" t="n">
        <f aca="false">IF(L$1="P",MAX(0,L$2-$C91),IF(L$1="C",MAX(0,$C91-L$2)))</f>
        <v>27.26</v>
      </c>
      <c r="M91" s="103" t="n">
        <f aca="false">IF(M$1="P",MAX(0,M$2-$C91),IF(M$1="C",MAX(0,$C91-M$2)))</f>
        <v>2.74</v>
      </c>
      <c r="N91" s="103" t="n">
        <f aca="false">IF(N$1="P",MAX(0,N$2-$C91),IF(N$1="C",MAX(0,$C91-N$2)))</f>
        <v>0</v>
      </c>
      <c r="O91" s="103" t="n">
        <f aca="false">IF(O$1="P",MAX(0,O$2-$C91),IF(O$1="C",MAX(0,$C91-O$2)))</f>
        <v>0</v>
      </c>
      <c r="P91" s="103" t="n">
        <f aca="false">IF(P$1="P",MAX(0,P$2-$C91),IF(P$1="C",MAX(0,$C91-P$2)))</f>
        <v>0</v>
      </c>
      <c r="Q91" s="103" t="n">
        <f aca="false">IF(Q$1="P",MAX(0,Q$2-$C91),IF(Q$1="C",MAX(0,$C91-Q$2)))</f>
        <v>0</v>
      </c>
      <c r="R91" s="103" t="n">
        <f aca="false">IF(R$1="P",MAX(0,R$2-$C91),IF(R$1="C",MAX(0,$C91-R$2)))</f>
        <v>0</v>
      </c>
      <c r="S91" s="103" t="n">
        <f aca="false">IF(S$1="P",MAX(0,S$2-$C91),IF(S$1="C",MAX(0,$C91-S$2)))</f>
        <v>0</v>
      </c>
      <c r="T91" s="104" t="n">
        <f aca="false">A91</f>
        <v>4</v>
      </c>
      <c r="U91" s="105" t="n">
        <f aca="false">VLOOKUP($B91,Gas!$B$3:$E$2506,2)</f>
        <v>2.505</v>
      </c>
      <c r="V91" s="46" t="n">
        <f aca="false">C91/U91</f>
        <v>9.07784431137725</v>
      </c>
    </row>
    <row r="92" customFormat="false" ht="12.75" hidden="false" customHeight="false" outlineLevel="0" collapsed="false">
      <c r="A92" s="95" t="n">
        <f aca="false">MONTH(B92)+(YEAR(B92)-1998)*12</f>
        <v>4</v>
      </c>
      <c r="B92" s="101" t="n">
        <v>35893</v>
      </c>
      <c r="C92" s="102" t="n">
        <v>20.46</v>
      </c>
      <c r="D92" s="98" t="n">
        <f aca="false">LN(C92/C91)</f>
        <v>-0.105653727798909</v>
      </c>
      <c r="E92" s="106" t="n">
        <f aca="false">STDEV(D83:D92)*SQRT(trade_day)</f>
        <v>1.21713223549115</v>
      </c>
      <c r="G92" s="103" t="n">
        <f aca="false">IF(G$1="P",MAX(0,G$2-$C92),IF(G$1="C",MAX(0,$C92-G$2)))</f>
        <v>0</v>
      </c>
      <c r="H92" s="103" t="n">
        <f aca="false">IF(H$1="P",MAX(0,H$2-$C92),IF(H$1="C",MAX(0,$C92-H$2)))</f>
        <v>4.54</v>
      </c>
      <c r="I92" s="103" t="n">
        <f aca="false">IF(I$1="P",MAX(0,I$2-$C92),IF(I$1="C",MAX(0,$C92-I$2)))</f>
        <v>9.54</v>
      </c>
      <c r="J92" s="103" t="n">
        <f aca="false">IF(J$1="P",MAX(0,J$2-$C92),IF(J$1="C",MAX(0,$C92-J$2)))</f>
        <v>14.54</v>
      </c>
      <c r="K92" s="103" t="n">
        <f aca="false">IF(K$1="P",MAX(0,K$2-$C92),IF(K$1="C",MAX(0,$C92-K$2)))</f>
        <v>19.54</v>
      </c>
      <c r="L92" s="103" t="n">
        <f aca="false">IF(L$1="P",MAX(0,L$2-$C92),IF(L$1="C",MAX(0,$C92-L$2)))</f>
        <v>29.54</v>
      </c>
      <c r="M92" s="103" t="n">
        <f aca="false">IF(M$1="P",MAX(0,M$2-$C92),IF(M$1="C",MAX(0,$C92-M$2)))</f>
        <v>0.460000000000001</v>
      </c>
      <c r="N92" s="103" t="n">
        <f aca="false">IF(N$1="P",MAX(0,N$2-$C92),IF(N$1="C",MAX(0,$C92-N$2)))</f>
        <v>0</v>
      </c>
      <c r="O92" s="103" t="n">
        <f aca="false">IF(O$1="P",MAX(0,O$2-$C92),IF(O$1="C",MAX(0,$C92-O$2)))</f>
        <v>0</v>
      </c>
      <c r="P92" s="103" t="n">
        <f aca="false">IF(P$1="P",MAX(0,P$2-$C92),IF(P$1="C",MAX(0,$C92-P$2)))</f>
        <v>0</v>
      </c>
      <c r="Q92" s="103" t="n">
        <f aca="false">IF(Q$1="P",MAX(0,Q$2-$C92),IF(Q$1="C",MAX(0,$C92-Q$2)))</f>
        <v>0</v>
      </c>
      <c r="R92" s="103" t="n">
        <f aca="false">IF(R$1="P",MAX(0,R$2-$C92),IF(R$1="C",MAX(0,$C92-R$2)))</f>
        <v>0</v>
      </c>
      <c r="S92" s="103" t="n">
        <f aca="false">IF(S$1="P",MAX(0,S$2-$C92),IF(S$1="C",MAX(0,$C92-S$2)))</f>
        <v>0</v>
      </c>
      <c r="T92" s="104" t="n">
        <f aca="false">A92</f>
        <v>4</v>
      </c>
      <c r="U92" s="105" t="n">
        <f aca="false">VLOOKUP($B92,Gas!$B$3:$E$2506,2)</f>
        <v>2.5</v>
      </c>
      <c r="V92" s="46" t="n">
        <f aca="false">C92/U92</f>
        <v>8.184</v>
      </c>
    </row>
    <row r="93" customFormat="false" ht="12.75" hidden="false" customHeight="false" outlineLevel="0" collapsed="false">
      <c r="A93" s="95" t="n">
        <f aca="false">MONTH(B93)+(YEAR(B93)-1998)*12</f>
        <v>4</v>
      </c>
      <c r="B93" s="101" t="n">
        <v>35894</v>
      </c>
      <c r="C93" s="102" t="n">
        <v>22.72</v>
      </c>
      <c r="D93" s="98" t="n">
        <f aca="false">LN(C93/C92)</f>
        <v>0.10477383332947</v>
      </c>
      <c r="E93" s="106" t="n">
        <f aca="false">STDEV(D84:D93)*SQRT(trade_day)</f>
        <v>1.25101646161707</v>
      </c>
      <c r="G93" s="103" t="n">
        <f aca="false">IF(G$1="P",MAX(0,G$2-$C93),IF(G$1="C",MAX(0,$C93-G$2)))</f>
        <v>0</v>
      </c>
      <c r="H93" s="103" t="n">
        <f aca="false">IF(H$1="P",MAX(0,H$2-$C93),IF(H$1="C",MAX(0,$C93-H$2)))</f>
        <v>2.28</v>
      </c>
      <c r="I93" s="103" t="n">
        <f aca="false">IF(I$1="P",MAX(0,I$2-$C93),IF(I$1="C",MAX(0,$C93-I$2)))</f>
        <v>7.28</v>
      </c>
      <c r="J93" s="103" t="n">
        <f aca="false">IF(J$1="P",MAX(0,J$2-$C93),IF(J$1="C",MAX(0,$C93-J$2)))</f>
        <v>12.28</v>
      </c>
      <c r="K93" s="103" t="n">
        <f aca="false">IF(K$1="P",MAX(0,K$2-$C93),IF(K$1="C",MAX(0,$C93-K$2)))</f>
        <v>17.28</v>
      </c>
      <c r="L93" s="103" t="n">
        <f aca="false">IF(L$1="P",MAX(0,L$2-$C93),IF(L$1="C",MAX(0,$C93-L$2)))</f>
        <v>27.28</v>
      </c>
      <c r="M93" s="103" t="n">
        <f aca="false">IF(M$1="P",MAX(0,M$2-$C93),IF(M$1="C",MAX(0,$C93-M$2)))</f>
        <v>2.72</v>
      </c>
      <c r="N93" s="103" t="n">
        <f aca="false">IF(N$1="P",MAX(0,N$2-$C93),IF(N$1="C",MAX(0,$C93-N$2)))</f>
        <v>0</v>
      </c>
      <c r="O93" s="103" t="n">
        <f aca="false">IF(O$1="P",MAX(0,O$2-$C93),IF(O$1="C",MAX(0,$C93-O$2)))</f>
        <v>0</v>
      </c>
      <c r="P93" s="103" t="n">
        <f aca="false">IF(P$1="P",MAX(0,P$2-$C93),IF(P$1="C",MAX(0,$C93-P$2)))</f>
        <v>0</v>
      </c>
      <c r="Q93" s="103" t="n">
        <f aca="false">IF(Q$1="P",MAX(0,Q$2-$C93),IF(Q$1="C",MAX(0,$C93-Q$2)))</f>
        <v>0</v>
      </c>
      <c r="R93" s="103" t="n">
        <f aca="false">IF(R$1="P",MAX(0,R$2-$C93),IF(R$1="C",MAX(0,$C93-R$2)))</f>
        <v>0</v>
      </c>
      <c r="S93" s="103" t="n">
        <f aca="false">IF(S$1="P",MAX(0,S$2-$C93),IF(S$1="C",MAX(0,$C93-S$2)))</f>
        <v>0</v>
      </c>
      <c r="T93" s="104" t="n">
        <f aca="false">A93</f>
        <v>4</v>
      </c>
      <c r="U93" s="105" t="n">
        <f aca="false">VLOOKUP($B93,Gas!$B$3:$E$2506,2)</f>
        <v>2.65</v>
      </c>
      <c r="V93" s="46" t="n">
        <f aca="false">C93/U93</f>
        <v>8.57358490566038</v>
      </c>
    </row>
    <row r="94" customFormat="false" ht="12.75" hidden="false" customHeight="false" outlineLevel="0" collapsed="false">
      <c r="A94" s="95" t="n">
        <f aca="false">MONTH(B94)+(YEAR(B94)-1998)*12</f>
        <v>4</v>
      </c>
      <c r="B94" s="101" t="n">
        <v>35898</v>
      </c>
      <c r="C94" s="102" t="n">
        <v>29.84</v>
      </c>
      <c r="D94" s="98" t="n">
        <f aca="false">LN(C94/C93)</f>
        <v>0.27260418148261</v>
      </c>
      <c r="E94" s="106" t="n">
        <f aca="false">STDEV(D85:D94)*SQRT(trade_day)</f>
        <v>1.73763124293526</v>
      </c>
      <c r="G94" s="103" t="n">
        <f aca="false">IF(G$1="P",MAX(0,G$2-$C94),IF(G$1="C",MAX(0,$C94-G$2)))</f>
        <v>0</v>
      </c>
      <c r="H94" s="103" t="n">
        <f aca="false">IF(H$1="P",MAX(0,H$2-$C94),IF(H$1="C",MAX(0,$C94-H$2)))</f>
        <v>0</v>
      </c>
      <c r="I94" s="103" t="n">
        <f aca="false">IF(I$1="P",MAX(0,I$2-$C94),IF(I$1="C",MAX(0,$C94-I$2)))</f>
        <v>0.16</v>
      </c>
      <c r="J94" s="103" t="n">
        <f aca="false">IF(J$1="P",MAX(0,J$2-$C94),IF(J$1="C",MAX(0,$C94-J$2)))</f>
        <v>5.16</v>
      </c>
      <c r="K94" s="103" t="n">
        <f aca="false">IF(K$1="P",MAX(0,K$2-$C94),IF(K$1="C",MAX(0,$C94-K$2)))</f>
        <v>10.16</v>
      </c>
      <c r="L94" s="103" t="n">
        <f aca="false">IF(L$1="P",MAX(0,L$2-$C94),IF(L$1="C",MAX(0,$C94-L$2)))</f>
        <v>20.16</v>
      </c>
      <c r="M94" s="103" t="n">
        <f aca="false">IF(M$1="P",MAX(0,M$2-$C94),IF(M$1="C",MAX(0,$C94-M$2)))</f>
        <v>9.84</v>
      </c>
      <c r="N94" s="103" t="n">
        <f aca="false">IF(N$1="P",MAX(0,N$2-$C94),IF(N$1="C",MAX(0,$C94-N$2)))</f>
        <v>4.84</v>
      </c>
      <c r="O94" s="103" t="n">
        <f aca="false">IF(O$1="P",MAX(0,O$2-$C94),IF(O$1="C",MAX(0,$C94-O$2)))</f>
        <v>0</v>
      </c>
      <c r="P94" s="103" t="n">
        <f aca="false">IF(P$1="P",MAX(0,P$2-$C94),IF(P$1="C",MAX(0,$C94-P$2)))</f>
        <v>0</v>
      </c>
      <c r="Q94" s="103" t="n">
        <f aca="false">IF(Q$1="P",MAX(0,Q$2-$C94),IF(Q$1="C",MAX(0,$C94-Q$2)))</f>
        <v>0</v>
      </c>
      <c r="R94" s="103" t="n">
        <f aca="false">IF(R$1="P",MAX(0,R$2-$C94),IF(R$1="C",MAX(0,$C94-R$2)))</f>
        <v>0</v>
      </c>
      <c r="S94" s="103" t="n">
        <f aca="false">IF(S$1="P",MAX(0,S$2-$C94),IF(S$1="C",MAX(0,$C94-S$2)))</f>
        <v>0</v>
      </c>
      <c r="T94" s="104" t="n">
        <f aca="false">A94</f>
        <v>4</v>
      </c>
      <c r="U94" s="105" t="n">
        <f aca="false">VLOOKUP($B94,Gas!$B$3:$E$2506,2)</f>
        <v>2.59</v>
      </c>
      <c r="V94" s="46" t="n">
        <f aca="false">C94/U94</f>
        <v>11.5212355212355</v>
      </c>
    </row>
    <row r="95" customFormat="false" ht="12.75" hidden="false" customHeight="false" outlineLevel="0" collapsed="false">
      <c r="A95" s="95" t="n">
        <f aca="false">MONTH(B95)+(YEAR(B95)-1998)*12</f>
        <v>4</v>
      </c>
      <c r="B95" s="101" t="n">
        <v>35899</v>
      </c>
      <c r="C95" s="102" t="n">
        <v>21.61</v>
      </c>
      <c r="D95" s="98" t="n">
        <f aca="false">LN(C95/C94)</f>
        <v>-0.322693604816766</v>
      </c>
      <c r="E95" s="106" t="n">
        <f aca="false">STDEV(D86:D95)*SQRT(trade_day)</f>
        <v>2.51909540952313</v>
      </c>
      <c r="G95" s="103" t="n">
        <f aca="false">IF(G$1="P",MAX(0,G$2-$C95),IF(G$1="C",MAX(0,$C95-G$2)))</f>
        <v>0</v>
      </c>
      <c r="H95" s="103" t="n">
        <f aca="false">IF(H$1="P",MAX(0,H$2-$C95),IF(H$1="C",MAX(0,$C95-H$2)))</f>
        <v>3.39</v>
      </c>
      <c r="I95" s="103" t="n">
        <f aca="false">IF(I$1="P",MAX(0,I$2-$C95),IF(I$1="C",MAX(0,$C95-I$2)))</f>
        <v>8.39</v>
      </c>
      <c r="J95" s="103" t="n">
        <f aca="false">IF(J$1="P",MAX(0,J$2-$C95),IF(J$1="C",MAX(0,$C95-J$2)))</f>
        <v>13.39</v>
      </c>
      <c r="K95" s="103" t="n">
        <f aca="false">IF(K$1="P",MAX(0,K$2-$C95),IF(K$1="C",MAX(0,$C95-K$2)))</f>
        <v>18.39</v>
      </c>
      <c r="L95" s="103" t="n">
        <f aca="false">IF(L$1="P",MAX(0,L$2-$C95),IF(L$1="C",MAX(0,$C95-L$2)))</f>
        <v>28.39</v>
      </c>
      <c r="M95" s="103" t="n">
        <f aca="false">IF(M$1="P",MAX(0,M$2-$C95),IF(M$1="C",MAX(0,$C95-M$2)))</f>
        <v>1.61</v>
      </c>
      <c r="N95" s="103" t="n">
        <f aca="false">IF(N$1="P",MAX(0,N$2-$C95),IF(N$1="C",MAX(0,$C95-N$2)))</f>
        <v>0</v>
      </c>
      <c r="O95" s="103" t="n">
        <f aca="false">IF(O$1="P",MAX(0,O$2-$C95),IF(O$1="C",MAX(0,$C95-O$2)))</f>
        <v>0</v>
      </c>
      <c r="P95" s="103" t="n">
        <f aca="false">IF(P$1="P",MAX(0,P$2-$C95),IF(P$1="C",MAX(0,$C95-P$2)))</f>
        <v>0</v>
      </c>
      <c r="Q95" s="103" t="n">
        <f aca="false">IF(Q$1="P",MAX(0,Q$2-$C95),IF(Q$1="C",MAX(0,$C95-Q$2)))</f>
        <v>0</v>
      </c>
      <c r="R95" s="103" t="n">
        <f aca="false">IF(R$1="P",MAX(0,R$2-$C95),IF(R$1="C",MAX(0,$C95-R$2)))</f>
        <v>0</v>
      </c>
      <c r="S95" s="103" t="n">
        <f aca="false">IF(S$1="P",MAX(0,S$2-$C95),IF(S$1="C",MAX(0,$C95-S$2)))</f>
        <v>0</v>
      </c>
      <c r="T95" s="104" t="n">
        <f aca="false">A95</f>
        <v>4</v>
      </c>
      <c r="U95" s="105" t="n">
        <f aca="false">VLOOKUP($B95,Gas!$B$3:$E$2506,2)</f>
        <v>2.55</v>
      </c>
      <c r="V95" s="46" t="n">
        <f aca="false">C95/U95</f>
        <v>8.47450980392157</v>
      </c>
    </row>
    <row r="96" customFormat="false" ht="12.75" hidden="false" customHeight="false" outlineLevel="0" collapsed="false">
      <c r="A96" s="95" t="n">
        <f aca="false">MONTH(B96)+(YEAR(B96)-1998)*12</f>
        <v>4</v>
      </c>
      <c r="B96" s="101" t="n">
        <v>35900</v>
      </c>
      <c r="C96" s="102" t="n">
        <v>21.97</v>
      </c>
      <c r="D96" s="98" t="n">
        <f aca="false">LN(C96/C95)</f>
        <v>0.0165217158777241</v>
      </c>
      <c r="E96" s="106" t="n">
        <f aca="false">STDEV(D87:D96)*SQRT(trade_day)</f>
        <v>2.515473678817</v>
      </c>
      <c r="G96" s="103" t="n">
        <f aca="false">IF(G$1="P",MAX(0,G$2-$C96),IF(G$1="C",MAX(0,$C96-G$2)))</f>
        <v>0</v>
      </c>
      <c r="H96" s="103" t="n">
        <f aca="false">IF(H$1="P",MAX(0,H$2-$C96),IF(H$1="C",MAX(0,$C96-H$2)))</f>
        <v>3.03</v>
      </c>
      <c r="I96" s="103" t="n">
        <f aca="false">IF(I$1="P",MAX(0,I$2-$C96),IF(I$1="C",MAX(0,$C96-I$2)))</f>
        <v>8.03</v>
      </c>
      <c r="J96" s="103" t="n">
        <f aca="false">IF(J$1="P",MAX(0,J$2-$C96),IF(J$1="C",MAX(0,$C96-J$2)))</f>
        <v>13.03</v>
      </c>
      <c r="K96" s="103" t="n">
        <f aca="false">IF(K$1="P",MAX(0,K$2-$C96),IF(K$1="C",MAX(0,$C96-K$2)))</f>
        <v>18.03</v>
      </c>
      <c r="L96" s="103" t="n">
        <f aca="false">IF(L$1="P",MAX(0,L$2-$C96),IF(L$1="C",MAX(0,$C96-L$2)))</f>
        <v>28.03</v>
      </c>
      <c r="M96" s="103" t="n">
        <f aca="false">IF(M$1="P",MAX(0,M$2-$C96),IF(M$1="C",MAX(0,$C96-M$2)))</f>
        <v>1.97</v>
      </c>
      <c r="N96" s="103" t="n">
        <f aca="false">IF(N$1="P",MAX(0,N$2-$C96),IF(N$1="C",MAX(0,$C96-N$2)))</f>
        <v>0</v>
      </c>
      <c r="O96" s="103" t="n">
        <f aca="false">IF(O$1="P",MAX(0,O$2-$C96),IF(O$1="C",MAX(0,$C96-O$2)))</f>
        <v>0</v>
      </c>
      <c r="P96" s="103" t="n">
        <f aca="false">IF(P$1="P",MAX(0,P$2-$C96),IF(P$1="C",MAX(0,$C96-P$2)))</f>
        <v>0</v>
      </c>
      <c r="Q96" s="103" t="n">
        <f aca="false">IF(Q$1="P",MAX(0,Q$2-$C96),IF(Q$1="C",MAX(0,$C96-Q$2)))</f>
        <v>0</v>
      </c>
      <c r="R96" s="103" t="n">
        <f aca="false">IF(R$1="P",MAX(0,R$2-$C96),IF(R$1="C",MAX(0,$C96-R$2)))</f>
        <v>0</v>
      </c>
      <c r="S96" s="103" t="n">
        <f aca="false">IF(S$1="P",MAX(0,S$2-$C96),IF(S$1="C",MAX(0,$C96-S$2)))</f>
        <v>0</v>
      </c>
      <c r="T96" s="104" t="n">
        <f aca="false">A96</f>
        <v>4</v>
      </c>
      <c r="U96" s="105" t="n">
        <f aca="false">VLOOKUP($B96,Gas!$B$3:$E$2506,2)</f>
        <v>2.415</v>
      </c>
      <c r="V96" s="46" t="n">
        <f aca="false">C96/U96</f>
        <v>9.09730848861284</v>
      </c>
    </row>
    <row r="97" customFormat="false" ht="12.75" hidden="false" customHeight="false" outlineLevel="0" collapsed="false">
      <c r="A97" s="95" t="n">
        <f aca="false">MONTH(B97)+(YEAR(B97)-1998)*12</f>
        <v>4</v>
      </c>
      <c r="B97" s="101" t="n">
        <v>35901</v>
      </c>
      <c r="C97" s="102" t="n">
        <v>24.04</v>
      </c>
      <c r="D97" s="98" t="n">
        <f aca="false">LN(C97/C96)</f>
        <v>0.090041223270488</v>
      </c>
      <c r="E97" s="106" t="n">
        <f aca="false">STDEV(D88:D97)*SQRT(trade_day)</f>
        <v>2.53549156433227</v>
      </c>
      <c r="G97" s="103" t="n">
        <f aca="false">IF(G$1="P",MAX(0,G$2-$C97),IF(G$1="C",MAX(0,$C97-G$2)))</f>
        <v>0</v>
      </c>
      <c r="H97" s="103" t="n">
        <f aca="false">IF(H$1="P",MAX(0,H$2-$C97),IF(H$1="C",MAX(0,$C97-H$2)))</f>
        <v>0.960000000000001</v>
      </c>
      <c r="I97" s="103" t="n">
        <f aca="false">IF(I$1="P",MAX(0,I$2-$C97),IF(I$1="C",MAX(0,$C97-I$2)))</f>
        <v>5.96</v>
      </c>
      <c r="J97" s="103" t="n">
        <f aca="false">IF(J$1="P",MAX(0,J$2-$C97),IF(J$1="C",MAX(0,$C97-J$2)))</f>
        <v>10.96</v>
      </c>
      <c r="K97" s="103" t="n">
        <f aca="false">IF(K$1="P",MAX(0,K$2-$C97),IF(K$1="C",MAX(0,$C97-K$2)))</f>
        <v>15.96</v>
      </c>
      <c r="L97" s="103" t="n">
        <f aca="false">IF(L$1="P",MAX(0,L$2-$C97),IF(L$1="C",MAX(0,$C97-L$2)))</f>
        <v>25.96</v>
      </c>
      <c r="M97" s="103" t="n">
        <f aca="false">IF(M$1="P",MAX(0,M$2-$C97),IF(M$1="C",MAX(0,$C97-M$2)))</f>
        <v>4.04</v>
      </c>
      <c r="N97" s="103" t="n">
        <f aca="false">IF(N$1="P",MAX(0,N$2-$C97),IF(N$1="C",MAX(0,$C97-N$2)))</f>
        <v>0</v>
      </c>
      <c r="O97" s="103" t="n">
        <f aca="false">IF(O$1="P",MAX(0,O$2-$C97),IF(O$1="C",MAX(0,$C97-O$2)))</f>
        <v>0</v>
      </c>
      <c r="P97" s="103" t="n">
        <f aca="false">IF(P$1="P",MAX(0,P$2-$C97),IF(P$1="C",MAX(0,$C97-P$2)))</f>
        <v>0</v>
      </c>
      <c r="Q97" s="103" t="n">
        <f aca="false">IF(Q$1="P",MAX(0,Q$2-$C97),IF(Q$1="C",MAX(0,$C97-Q$2)))</f>
        <v>0</v>
      </c>
      <c r="R97" s="103" t="n">
        <f aca="false">IF(R$1="P",MAX(0,R$2-$C97),IF(R$1="C",MAX(0,$C97-R$2)))</f>
        <v>0</v>
      </c>
      <c r="S97" s="103" t="n">
        <f aca="false">IF(S$1="P",MAX(0,S$2-$C97),IF(S$1="C",MAX(0,$C97-S$2)))</f>
        <v>0</v>
      </c>
      <c r="T97" s="104" t="n">
        <f aca="false">A97</f>
        <v>4</v>
      </c>
      <c r="U97" s="105" t="n">
        <f aca="false">VLOOKUP($B97,Gas!$B$3:$E$2506,2)</f>
        <v>2.48</v>
      </c>
      <c r="V97" s="46" t="n">
        <f aca="false">C97/U97</f>
        <v>9.69354838709677</v>
      </c>
    </row>
    <row r="98" customFormat="false" ht="12.75" hidden="false" customHeight="false" outlineLevel="0" collapsed="false">
      <c r="A98" s="95" t="n">
        <f aca="false">MONTH(B98)+(YEAR(B98)-1998)*12</f>
        <v>4</v>
      </c>
      <c r="B98" s="101" t="n">
        <v>35902</v>
      </c>
      <c r="C98" s="102" t="n">
        <v>24.31</v>
      </c>
      <c r="D98" s="98" t="n">
        <f aca="false">LN(C98/C97)</f>
        <v>0.0111686786610252</v>
      </c>
      <c r="E98" s="106" t="n">
        <f aca="false">STDEV(D89:D98)*SQRT(trade_day)</f>
        <v>2.50642440986444</v>
      </c>
      <c r="G98" s="103" t="n">
        <f aca="false">IF(G$1="P",MAX(0,G$2-$C98),IF(G$1="C",MAX(0,$C98-G$2)))</f>
        <v>0</v>
      </c>
      <c r="H98" s="103" t="n">
        <f aca="false">IF(H$1="P",MAX(0,H$2-$C98),IF(H$1="C",MAX(0,$C98-H$2)))</f>
        <v>0.690000000000001</v>
      </c>
      <c r="I98" s="103" t="n">
        <f aca="false">IF(I$1="P",MAX(0,I$2-$C98),IF(I$1="C",MAX(0,$C98-I$2)))</f>
        <v>5.69</v>
      </c>
      <c r="J98" s="103" t="n">
        <f aca="false">IF(J$1="P",MAX(0,J$2-$C98),IF(J$1="C",MAX(0,$C98-J$2)))</f>
        <v>10.69</v>
      </c>
      <c r="K98" s="103" t="n">
        <f aca="false">IF(K$1="P",MAX(0,K$2-$C98),IF(K$1="C",MAX(0,$C98-K$2)))</f>
        <v>15.69</v>
      </c>
      <c r="L98" s="103" t="n">
        <f aca="false">IF(L$1="P",MAX(0,L$2-$C98),IF(L$1="C",MAX(0,$C98-L$2)))</f>
        <v>25.69</v>
      </c>
      <c r="M98" s="103" t="n">
        <f aca="false">IF(M$1="P",MAX(0,M$2-$C98),IF(M$1="C",MAX(0,$C98-M$2)))</f>
        <v>4.31</v>
      </c>
      <c r="N98" s="103" t="n">
        <f aca="false">IF(N$1="P",MAX(0,N$2-$C98),IF(N$1="C",MAX(0,$C98-N$2)))</f>
        <v>0</v>
      </c>
      <c r="O98" s="103" t="n">
        <f aca="false">IF(O$1="P",MAX(0,O$2-$C98),IF(O$1="C",MAX(0,$C98-O$2)))</f>
        <v>0</v>
      </c>
      <c r="P98" s="103" t="n">
        <f aca="false">IF(P$1="P",MAX(0,P$2-$C98),IF(P$1="C",MAX(0,$C98-P$2)))</f>
        <v>0</v>
      </c>
      <c r="Q98" s="103" t="n">
        <f aca="false">IF(Q$1="P",MAX(0,Q$2-$C98),IF(Q$1="C",MAX(0,$C98-Q$2)))</f>
        <v>0</v>
      </c>
      <c r="R98" s="103" t="n">
        <f aca="false">IF(R$1="P",MAX(0,R$2-$C98),IF(R$1="C",MAX(0,$C98-R$2)))</f>
        <v>0</v>
      </c>
      <c r="S98" s="103" t="n">
        <f aca="false">IF(S$1="P",MAX(0,S$2-$C98),IF(S$1="C",MAX(0,$C98-S$2)))</f>
        <v>0</v>
      </c>
      <c r="T98" s="104" t="n">
        <f aca="false">A98</f>
        <v>4</v>
      </c>
      <c r="U98" s="105" t="n">
        <f aca="false">VLOOKUP($B98,Gas!$B$3:$E$2506,2)</f>
        <v>2.475</v>
      </c>
      <c r="V98" s="46" t="n">
        <f aca="false">C98/U98</f>
        <v>9.82222222222222</v>
      </c>
    </row>
    <row r="99" customFormat="false" ht="12.75" hidden="false" customHeight="false" outlineLevel="0" collapsed="false">
      <c r="A99" s="95" t="n">
        <f aca="false">MONTH(B99)+(YEAR(B99)-1998)*12</f>
        <v>4</v>
      </c>
      <c r="B99" s="101" t="n">
        <v>35905</v>
      </c>
      <c r="C99" s="102" t="n">
        <v>25</v>
      </c>
      <c r="D99" s="98" t="n">
        <f aca="false">LN(C99/C98)</f>
        <v>0.0279880365401687</v>
      </c>
      <c r="E99" s="106" t="n">
        <f aca="false">STDEV(D90:D99)*SQRT(trade_day)</f>
        <v>2.5043423176758</v>
      </c>
      <c r="G99" s="103" t="n">
        <f aca="false">IF(G$1="P",MAX(0,G$2-$C99),IF(G$1="C",MAX(0,$C99-G$2)))</f>
        <v>0</v>
      </c>
      <c r="H99" s="103" t="n">
        <f aca="false">IF(H$1="P",MAX(0,H$2-$C99),IF(H$1="C",MAX(0,$C99-H$2)))</f>
        <v>0</v>
      </c>
      <c r="I99" s="103" t="n">
        <f aca="false">IF(I$1="P",MAX(0,I$2-$C99),IF(I$1="C",MAX(0,$C99-I$2)))</f>
        <v>5</v>
      </c>
      <c r="J99" s="103" t="n">
        <f aca="false">IF(J$1="P",MAX(0,J$2-$C99),IF(J$1="C",MAX(0,$C99-J$2)))</f>
        <v>10</v>
      </c>
      <c r="K99" s="103" t="n">
        <f aca="false">IF(K$1="P",MAX(0,K$2-$C99),IF(K$1="C",MAX(0,$C99-K$2)))</f>
        <v>15</v>
      </c>
      <c r="L99" s="103" t="n">
        <f aca="false">IF(L$1="P",MAX(0,L$2-$C99),IF(L$1="C",MAX(0,$C99-L$2)))</f>
        <v>25</v>
      </c>
      <c r="M99" s="103" t="n">
        <f aca="false">IF(M$1="P",MAX(0,M$2-$C99),IF(M$1="C",MAX(0,$C99-M$2)))</f>
        <v>5</v>
      </c>
      <c r="N99" s="103" t="n">
        <f aca="false">IF(N$1="P",MAX(0,N$2-$C99),IF(N$1="C",MAX(0,$C99-N$2)))</f>
        <v>0</v>
      </c>
      <c r="O99" s="103" t="n">
        <f aca="false">IF(O$1="P",MAX(0,O$2-$C99),IF(O$1="C",MAX(0,$C99-O$2)))</f>
        <v>0</v>
      </c>
      <c r="P99" s="103" t="n">
        <f aca="false">IF(P$1="P",MAX(0,P$2-$C99),IF(P$1="C",MAX(0,$C99-P$2)))</f>
        <v>0</v>
      </c>
      <c r="Q99" s="103" t="n">
        <f aca="false">IF(Q$1="P",MAX(0,Q$2-$C99),IF(Q$1="C",MAX(0,$C99-Q$2)))</f>
        <v>0</v>
      </c>
      <c r="R99" s="103" t="n">
        <f aca="false">IF(R$1="P",MAX(0,R$2-$C99),IF(R$1="C",MAX(0,$C99-R$2)))</f>
        <v>0</v>
      </c>
      <c r="S99" s="103" t="n">
        <f aca="false">IF(S$1="P",MAX(0,S$2-$C99),IF(S$1="C",MAX(0,$C99-S$2)))</f>
        <v>0</v>
      </c>
      <c r="T99" s="104" t="n">
        <f aca="false">A99</f>
        <v>4</v>
      </c>
      <c r="U99" s="105" t="n">
        <f aca="false">VLOOKUP($B99,Gas!$B$3:$E$2506,2)</f>
        <v>2.39</v>
      </c>
      <c r="V99" s="46" t="n">
        <f aca="false">C99/U99</f>
        <v>10.4602510460251</v>
      </c>
    </row>
    <row r="100" customFormat="false" ht="12.75" hidden="false" customHeight="false" outlineLevel="0" collapsed="false">
      <c r="A100" s="95" t="n">
        <f aca="false">MONTH(B100)+(YEAR(B100)-1998)*12</f>
        <v>4</v>
      </c>
      <c r="B100" s="101" t="n">
        <v>35906</v>
      </c>
      <c r="C100" s="102" t="n">
        <v>21.23</v>
      </c>
      <c r="D100" s="98" t="n">
        <f aca="false">LN(C100/C99)</f>
        <v>-0.163460549153036</v>
      </c>
      <c r="E100" s="106" t="n">
        <f aca="false">STDEV(D91:D100)*SQRT(trade_day)</f>
        <v>2.61305733181963</v>
      </c>
      <c r="G100" s="103" t="n">
        <f aca="false">IF(G$1="P",MAX(0,G$2-$C100),IF(G$1="C",MAX(0,$C100-G$2)))</f>
        <v>0</v>
      </c>
      <c r="H100" s="103" t="n">
        <f aca="false">IF(H$1="P",MAX(0,H$2-$C100),IF(H$1="C",MAX(0,$C100-H$2)))</f>
        <v>3.77</v>
      </c>
      <c r="I100" s="103" t="n">
        <f aca="false">IF(I$1="P",MAX(0,I$2-$C100),IF(I$1="C",MAX(0,$C100-I$2)))</f>
        <v>8.77</v>
      </c>
      <c r="J100" s="103" t="n">
        <f aca="false">IF(J$1="P",MAX(0,J$2-$C100),IF(J$1="C",MAX(0,$C100-J$2)))</f>
        <v>13.77</v>
      </c>
      <c r="K100" s="103" t="n">
        <f aca="false">IF(K$1="P",MAX(0,K$2-$C100),IF(K$1="C",MAX(0,$C100-K$2)))</f>
        <v>18.77</v>
      </c>
      <c r="L100" s="103" t="n">
        <f aca="false">IF(L$1="P",MAX(0,L$2-$C100),IF(L$1="C",MAX(0,$C100-L$2)))</f>
        <v>28.77</v>
      </c>
      <c r="M100" s="103" t="n">
        <f aca="false">IF(M$1="P",MAX(0,M$2-$C100),IF(M$1="C",MAX(0,$C100-M$2)))</f>
        <v>1.23</v>
      </c>
      <c r="N100" s="103" t="n">
        <f aca="false">IF(N$1="P",MAX(0,N$2-$C100),IF(N$1="C",MAX(0,$C100-N$2)))</f>
        <v>0</v>
      </c>
      <c r="O100" s="103" t="n">
        <f aca="false">IF(O$1="P",MAX(0,O$2-$C100),IF(O$1="C",MAX(0,$C100-O$2)))</f>
        <v>0</v>
      </c>
      <c r="P100" s="103" t="n">
        <f aca="false">IF(P$1="P",MAX(0,P$2-$C100),IF(P$1="C",MAX(0,$C100-P$2)))</f>
        <v>0</v>
      </c>
      <c r="Q100" s="103" t="n">
        <f aca="false">IF(Q$1="P",MAX(0,Q$2-$C100),IF(Q$1="C",MAX(0,$C100-Q$2)))</f>
        <v>0</v>
      </c>
      <c r="R100" s="103" t="n">
        <f aca="false">IF(R$1="P",MAX(0,R$2-$C100),IF(R$1="C",MAX(0,$C100-R$2)))</f>
        <v>0</v>
      </c>
      <c r="S100" s="103" t="n">
        <f aca="false">IF(S$1="P",MAX(0,S$2-$C100),IF(S$1="C",MAX(0,$C100-S$2)))</f>
        <v>0</v>
      </c>
      <c r="T100" s="104" t="n">
        <f aca="false">A100</f>
        <v>4</v>
      </c>
      <c r="U100" s="105" t="n">
        <f aca="false">VLOOKUP($B100,Gas!$B$3:$E$2506,2)</f>
        <v>2.4</v>
      </c>
      <c r="V100" s="46" t="n">
        <f aca="false">C100/U100</f>
        <v>8.84583333333333</v>
      </c>
    </row>
    <row r="101" customFormat="false" ht="12.75" hidden="false" customHeight="false" outlineLevel="0" collapsed="false">
      <c r="A101" s="95" t="n">
        <f aca="false">MONTH(B101)+(YEAR(B101)-1998)*12</f>
        <v>4</v>
      </c>
      <c r="B101" s="101" t="n">
        <v>35907</v>
      </c>
      <c r="C101" s="102" t="n">
        <v>20.76</v>
      </c>
      <c r="D101" s="98" t="n">
        <f aca="false">LN(C101/C100)</f>
        <v>-0.0223872174174768</v>
      </c>
      <c r="E101" s="106" t="n">
        <f aca="false">STDEV(D92:D101)*SQRT(trade_day)</f>
        <v>2.56181138017395</v>
      </c>
      <c r="G101" s="103" t="n">
        <f aca="false">IF(G$1="P",MAX(0,G$2-$C101),IF(G$1="C",MAX(0,$C101-G$2)))</f>
        <v>0</v>
      </c>
      <c r="H101" s="103" t="n">
        <f aca="false">IF(H$1="P",MAX(0,H$2-$C101),IF(H$1="C",MAX(0,$C101-H$2)))</f>
        <v>4.24</v>
      </c>
      <c r="I101" s="103" t="n">
        <f aca="false">IF(I$1="P",MAX(0,I$2-$C101),IF(I$1="C",MAX(0,$C101-I$2)))</f>
        <v>9.24</v>
      </c>
      <c r="J101" s="103" t="n">
        <f aca="false">IF(J$1="P",MAX(0,J$2-$C101),IF(J$1="C",MAX(0,$C101-J$2)))</f>
        <v>14.24</v>
      </c>
      <c r="K101" s="103" t="n">
        <f aca="false">IF(K$1="P",MAX(0,K$2-$C101),IF(K$1="C",MAX(0,$C101-K$2)))</f>
        <v>19.24</v>
      </c>
      <c r="L101" s="103" t="n">
        <f aca="false">IF(L$1="P",MAX(0,L$2-$C101),IF(L$1="C",MAX(0,$C101-L$2)))</f>
        <v>29.24</v>
      </c>
      <c r="M101" s="103" t="n">
        <f aca="false">IF(M$1="P",MAX(0,M$2-$C101),IF(M$1="C",MAX(0,$C101-M$2)))</f>
        <v>0.760000000000002</v>
      </c>
      <c r="N101" s="103" t="n">
        <f aca="false">IF(N$1="P",MAX(0,N$2-$C101),IF(N$1="C",MAX(0,$C101-N$2)))</f>
        <v>0</v>
      </c>
      <c r="O101" s="103" t="n">
        <f aca="false">IF(O$1="P",MAX(0,O$2-$C101),IF(O$1="C",MAX(0,$C101-O$2)))</f>
        <v>0</v>
      </c>
      <c r="P101" s="103" t="n">
        <f aca="false">IF(P$1="P",MAX(0,P$2-$C101),IF(P$1="C",MAX(0,$C101-P$2)))</f>
        <v>0</v>
      </c>
      <c r="Q101" s="103" t="n">
        <f aca="false">IF(Q$1="P",MAX(0,Q$2-$C101),IF(Q$1="C",MAX(0,$C101-Q$2)))</f>
        <v>0</v>
      </c>
      <c r="R101" s="103" t="n">
        <f aca="false">IF(R$1="P",MAX(0,R$2-$C101),IF(R$1="C",MAX(0,$C101-R$2)))</f>
        <v>0</v>
      </c>
      <c r="S101" s="103" t="n">
        <f aca="false">IF(S$1="P",MAX(0,S$2-$C101),IF(S$1="C",MAX(0,$C101-S$2)))</f>
        <v>0</v>
      </c>
      <c r="T101" s="104" t="n">
        <f aca="false">A101</f>
        <v>4</v>
      </c>
      <c r="U101" s="105" t="n">
        <f aca="false">VLOOKUP($B101,Gas!$B$3:$E$2506,2)</f>
        <v>2.455</v>
      </c>
      <c r="V101" s="46" t="n">
        <f aca="false">C101/U101</f>
        <v>8.45621181262729</v>
      </c>
    </row>
    <row r="102" customFormat="false" ht="12.75" hidden="false" customHeight="false" outlineLevel="0" collapsed="false">
      <c r="A102" s="95" t="n">
        <f aca="false">MONTH(B102)+(YEAR(B102)-1998)*12</f>
        <v>4</v>
      </c>
      <c r="B102" s="101" t="n">
        <v>35908</v>
      </c>
      <c r="C102" s="102" t="n">
        <v>18.95</v>
      </c>
      <c r="D102" s="98" t="n">
        <f aca="false">LN(C102/C101)</f>
        <v>-0.0912241267692526</v>
      </c>
      <c r="E102" s="106" t="n">
        <f aca="false">STDEV(D93:D102)*SQRT(trade_day)</f>
        <v>2.54768305086336</v>
      </c>
      <c r="G102" s="103" t="n">
        <f aca="false">IF(G$1="P",MAX(0,G$2-$C102),IF(G$1="C",MAX(0,$C102-G$2)))</f>
        <v>1.05</v>
      </c>
      <c r="H102" s="103" t="n">
        <f aca="false">IF(H$1="P",MAX(0,H$2-$C102),IF(H$1="C",MAX(0,$C102-H$2)))</f>
        <v>6.05</v>
      </c>
      <c r="I102" s="103" t="n">
        <f aca="false">IF(I$1="P",MAX(0,I$2-$C102),IF(I$1="C",MAX(0,$C102-I$2)))</f>
        <v>11.05</v>
      </c>
      <c r="J102" s="103" t="n">
        <f aca="false">IF(J$1="P",MAX(0,J$2-$C102),IF(J$1="C",MAX(0,$C102-J$2)))</f>
        <v>16.05</v>
      </c>
      <c r="K102" s="103" t="n">
        <f aca="false">IF(K$1="P",MAX(0,K$2-$C102),IF(K$1="C",MAX(0,$C102-K$2)))</f>
        <v>21.05</v>
      </c>
      <c r="L102" s="103" t="n">
        <f aca="false">IF(L$1="P",MAX(0,L$2-$C102),IF(L$1="C",MAX(0,$C102-L$2)))</f>
        <v>31.05</v>
      </c>
      <c r="M102" s="103" t="n">
        <f aca="false">IF(M$1="P",MAX(0,M$2-$C102),IF(M$1="C",MAX(0,$C102-M$2)))</f>
        <v>0</v>
      </c>
      <c r="N102" s="103" t="n">
        <f aca="false">IF(N$1="P",MAX(0,N$2-$C102),IF(N$1="C",MAX(0,$C102-N$2)))</f>
        <v>0</v>
      </c>
      <c r="O102" s="103" t="n">
        <f aca="false">IF(O$1="P",MAX(0,O$2-$C102),IF(O$1="C",MAX(0,$C102-O$2)))</f>
        <v>0</v>
      </c>
      <c r="P102" s="103" t="n">
        <f aca="false">IF(P$1="P",MAX(0,P$2-$C102),IF(P$1="C",MAX(0,$C102-P$2)))</f>
        <v>0</v>
      </c>
      <c r="Q102" s="103" t="n">
        <f aca="false">IF(Q$1="P",MAX(0,Q$2-$C102),IF(Q$1="C",MAX(0,$C102-Q$2)))</f>
        <v>0</v>
      </c>
      <c r="R102" s="103" t="n">
        <f aca="false">IF(R$1="P",MAX(0,R$2-$C102),IF(R$1="C",MAX(0,$C102-R$2)))</f>
        <v>0</v>
      </c>
      <c r="S102" s="103" t="n">
        <f aca="false">IF(S$1="P",MAX(0,S$2-$C102),IF(S$1="C",MAX(0,$C102-S$2)))</f>
        <v>0</v>
      </c>
      <c r="T102" s="104" t="n">
        <f aca="false">A102</f>
        <v>4</v>
      </c>
      <c r="U102" s="105" t="n">
        <f aca="false">VLOOKUP($B102,Gas!$B$3:$E$2506,2)</f>
        <v>2.51</v>
      </c>
      <c r="V102" s="46" t="n">
        <f aca="false">C102/U102</f>
        <v>7.54980079681275</v>
      </c>
    </row>
    <row r="103" customFormat="false" ht="12.75" hidden="false" customHeight="false" outlineLevel="0" collapsed="false">
      <c r="A103" s="95" t="n">
        <f aca="false">MONTH(B103)+(YEAR(B103)-1998)*12</f>
        <v>4</v>
      </c>
      <c r="B103" s="101" t="n">
        <v>35909</v>
      </c>
      <c r="C103" s="102" t="n">
        <v>17.91</v>
      </c>
      <c r="D103" s="98" t="n">
        <f aca="false">LN(C103/C102)</f>
        <v>-0.0564447154558148</v>
      </c>
      <c r="E103" s="106" t="n">
        <f aca="false">STDEV(D94:D103)*SQRT(trade_day)</f>
        <v>2.47656826786867</v>
      </c>
      <c r="G103" s="103" t="n">
        <f aca="false">IF(G$1="P",MAX(0,G$2-$C103),IF(G$1="C",MAX(0,$C103-G$2)))</f>
        <v>2.09</v>
      </c>
      <c r="H103" s="103" t="n">
        <f aca="false">IF(H$1="P",MAX(0,H$2-$C103),IF(H$1="C",MAX(0,$C103-H$2)))</f>
        <v>7.09</v>
      </c>
      <c r="I103" s="103" t="n">
        <f aca="false">IF(I$1="P",MAX(0,I$2-$C103),IF(I$1="C",MAX(0,$C103-I$2)))</f>
        <v>12.09</v>
      </c>
      <c r="J103" s="103" t="n">
        <f aca="false">IF(J$1="P",MAX(0,J$2-$C103),IF(J$1="C",MAX(0,$C103-J$2)))</f>
        <v>17.09</v>
      </c>
      <c r="K103" s="103" t="n">
        <f aca="false">IF(K$1="P",MAX(0,K$2-$C103),IF(K$1="C",MAX(0,$C103-K$2)))</f>
        <v>22.09</v>
      </c>
      <c r="L103" s="103" t="n">
        <f aca="false">IF(L$1="P",MAX(0,L$2-$C103),IF(L$1="C",MAX(0,$C103-L$2)))</f>
        <v>32.09</v>
      </c>
      <c r="M103" s="103" t="n">
        <f aca="false">IF(M$1="P",MAX(0,M$2-$C103),IF(M$1="C",MAX(0,$C103-M$2)))</f>
        <v>0</v>
      </c>
      <c r="N103" s="103" t="n">
        <f aca="false">IF(N$1="P",MAX(0,N$2-$C103),IF(N$1="C",MAX(0,$C103-N$2)))</f>
        <v>0</v>
      </c>
      <c r="O103" s="103" t="n">
        <f aca="false">IF(O$1="P",MAX(0,O$2-$C103),IF(O$1="C",MAX(0,$C103-O$2)))</f>
        <v>0</v>
      </c>
      <c r="P103" s="103" t="n">
        <f aca="false">IF(P$1="P",MAX(0,P$2-$C103),IF(P$1="C",MAX(0,$C103-P$2)))</f>
        <v>0</v>
      </c>
      <c r="Q103" s="103" t="n">
        <f aca="false">IF(Q$1="P",MAX(0,Q$2-$C103),IF(Q$1="C",MAX(0,$C103-Q$2)))</f>
        <v>0</v>
      </c>
      <c r="R103" s="103" t="n">
        <f aca="false">IF(R$1="P",MAX(0,R$2-$C103),IF(R$1="C",MAX(0,$C103-R$2)))</f>
        <v>0</v>
      </c>
      <c r="S103" s="103" t="n">
        <f aca="false">IF(S$1="P",MAX(0,S$2-$C103),IF(S$1="C",MAX(0,$C103-S$2)))</f>
        <v>0</v>
      </c>
      <c r="T103" s="104" t="n">
        <f aca="false">A103</f>
        <v>4</v>
      </c>
      <c r="U103" s="105" t="n">
        <f aca="false">VLOOKUP($B103,Gas!$B$3:$E$2506,2)</f>
        <v>2.335</v>
      </c>
      <c r="V103" s="46" t="n">
        <f aca="false">C103/U103</f>
        <v>7.67023554603854</v>
      </c>
    </row>
    <row r="104" customFormat="false" ht="12.75" hidden="false" customHeight="false" outlineLevel="0" collapsed="false">
      <c r="A104" s="95" t="n">
        <f aca="false">MONTH(B104)+(YEAR(B104)-1998)*12</f>
        <v>4</v>
      </c>
      <c r="B104" s="101" t="n">
        <v>35912</v>
      </c>
      <c r="C104" s="102" t="n">
        <v>20.69</v>
      </c>
      <c r="D104" s="98" t="n">
        <f aca="false">LN(C104/C103)</f>
        <v>0.144291275684831</v>
      </c>
      <c r="E104" s="106" t="n">
        <f aca="false">STDEV(D95:D104)*SQRT(trade_day)</f>
        <v>2.10526976165295</v>
      </c>
      <c r="G104" s="103" t="n">
        <f aca="false">IF(G$1="P",MAX(0,G$2-$C104),IF(G$1="C",MAX(0,$C104-G$2)))</f>
        <v>0</v>
      </c>
      <c r="H104" s="103" t="n">
        <f aca="false">IF(H$1="P",MAX(0,H$2-$C104),IF(H$1="C",MAX(0,$C104-H$2)))</f>
        <v>4.31</v>
      </c>
      <c r="I104" s="103" t="n">
        <f aca="false">IF(I$1="P",MAX(0,I$2-$C104),IF(I$1="C",MAX(0,$C104-I$2)))</f>
        <v>9.31</v>
      </c>
      <c r="J104" s="103" t="n">
        <f aca="false">IF(J$1="P",MAX(0,J$2-$C104),IF(J$1="C",MAX(0,$C104-J$2)))</f>
        <v>14.31</v>
      </c>
      <c r="K104" s="103" t="n">
        <f aca="false">IF(K$1="P",MAX(0,K$2-$C104),IF(K$1="C",MAX(0,$C104-K$2)))</f>
        <v>19.31</v>
      </c>
      <c r="L104" s="103" t="n">
        <f aca="false">IF(L$1="P",MAX(0,L$2-$C104),IF(L$1="C",MAX(0,$C104-L$2)))</f>
        <v>29.31</v>
      </c>
      <c r="M104" s="103" t="n">
        <f aca="false">IF(M$1="P",MAX(0,M$2-$C104),IF(M$1="C",MAX(0,$C104-M$2)))</f>
        <v>0.690000000000001</v>
      </c>
      <c r="N104" s="103" t="n">
        <f aca="false">IF(N$1="P",MAX(0,N$2-$C104),IF(N$1="C",MAX(0,$C104-N$2)))</f>
        <v>0</v>
      </c>
      <c r="O104" s="103" t="n">
        <f aca="false">IF(O$1="P",MAX(0,O$2-$C104),IF(O$1="C",MAX(0,$C104-O$2)))</f>
        <v>0</v>
      </c>
      <c r="P104" s="103" t="n">
        <f aca="false">IF(P$1="P",MAX(0,P$2-$C104),IF(P$1="C",MAX(0,$C104-P$2)))</f>
        <v>0</v>
      </c>
      <c r="Q104" s="103" t="n">
        <f aca="false">IF(Q$1="P",MAX(0,Q$2-$C104),IF(Q$1="C",MAX(0,$C104-Q$2)))</f>
        <v>0</v>
      </c>
      <c r="R104" s="103" t="n">
        <f aca="false">IF(R$1="P",MAX(0,R$2-$C104),IF(R$1="C",MAX(0,$C104-R$2)))</f>
        <v>0</v>
      </c>
      <c r="S104" s="103" t="n">
        <f aca="false">IF(S$1="P",MAX(0,S$2-$C104),IF(S$1="C",MAX(0,$C104-S$2)))</f>
        <v>0</v>
      </c>
      <c r="T104" s="104" t="n">
        <f aca="false">A104</f>
        <v>4</v>
      </c>
      <c r="U104" s="105" t="n">
        <f aca="false">VLOOKUP($B104,Gas!$B$3:$E$2506,2)</f>
        <v>2.305</v>
      </c>
      <c r="V104" s="46" t="n">
        <f aca="false">C104/U104</f>
        <v>8.97613882863341</v>
      </c>
    </row>
    <row r="105" customFormat="false" ht="12.75" hidden="false" customHeight="false" outlineLevel="0" collapsed="false">
      <c r="A105" s="95" t="n">
        <f aca="false">MONTH(B105)+(YEAR(B105)-1998)*12</f>
        <v>4</v>
      </c>
      <c r="B105" s="101" t="n">
        <v>35913</v>
      </c>
      <c r="C105" s="102" t="n">
        <v>19.95</v>
      </c>
      <c r="D105" s="98" t="n">
        <f aca="false">LN(C105/C104)</f>
        <v>-0.0364213484215793</v>
      </c>
      <c r="E105" s="106" t="n">
        <f aca="false">STDEV(D96:D105)*SQRT(trade_day)</f>
        <v>1.38968919675687</v>
      </c>
      <c r="G105" s="103" t="n">
        <f aca="false">IF(G$1="P",MAX(0,G$2-$C105),IF(G$1="C",MAX(0,$C105-G$2)))</f>
        <v>0.0500000000000007</v>
      </c>
      <c r="H105" s="103" t="n">
        <f aca="false">IF(H$1="P",MAX(0,H$2-$C105),IF(H$1="C",MAX(0,$C105-H$2)))</f>
        <v>5.05</v>
      </c>
      <c r="I105" s="103" t="n">
        <f aca="false">IF(I$1="P",MAX(0,I$2-$C105),IF(I$1="C",MAX(0,$C105-I$2)))</f>
        <v>10.05</v>
      </c>
      <c r="J105" s="103" t="n">
        <f aca="false">IF(J$1="P",MAX(0,J$2-$C105),IF(J$1="C",MAX(0,$C105-J$2)))</f>
        <v>15.05</v>
      </c>
      <c r="K105" s="103" t="n">
        <f aca="false">IF(K$1="P",MAX(0,K$2-$C105),IF(K$1="C",MAX(0,$C105-K$2)))</f>
        <v>20.05</v>
      </c>
      <c r="L105" s="103" t="n">
        <f aca="false">IF(L$1="P",MAX(0,L$2-$C105),IF(L$1="C",MAX(0,$C105-L$2)))</f>
        <v>30.05</v>
      </c>
      <c r="M105" s="103" t="n">
        <f aca="false">IF(M$1="P",MAX(0,M$2-$C105),IF(M$1="C",MAX(0,$C105-M$2)))</f>
        <v>0</v>
      </c>
      <c r="N105" s="103" t="n">
        <f aca="false">IF(N$1="P",MAX(0,N$2-$C105),IF(N$1="C",MAX(0,$C105-N$2)))</f>
        <v>0</v>
      </c>
      <c r="O105" s="103" t="n">
        <f aca="false">IF(O$1="P",MAX(0,O$2-$C105),IF(O$1="C",MAX(0,$C105-O$2)))</f>
        <v>0</v>
      </c>
      <c r="P105" s="103" t="n">
        <f aca="false">IF(P$1="P",MAX(0,P$2-$C105),IF(P$1="C",MAX(0,$C105-P$2)))</f>
        <v>0</v>
      </c>
      <c r="Q105" s="103" t="n">
        <f aca="false">IF(Q$1="P",MAX(0,Q$2-$C105),IF(Q$1="C",MAX(0,$C105-Q$2)))</f>
        <v>0</v>
      </c>
      <c r="R105" s="103" t="n">
        <f aca="false">IF(R$1="P",MAX(0,R$2-$C105),IF(R$1="C",MAX(0,$C105-R$2)))</f>
        <v>0</v>
      </c>
      <c r="S105" s="103" t="n">
        <f aca="false">IF(S$1="P",MAX(0,S$2-$C105),IF(S$1="C",MAX(0,$C105-S$2)))</f>
        <v>0</v>
      </c>
      <c r="T105" s="104" t="n">
        <f aca="false">A105</f>
        <v>4</v>
      </c>
      <c r="U105" s="105" t="n">
        <f aca="false">VLOOKUP($B105,Gas!$B$3:$E$2506,2)</f>
        <v>2.28</v>
      </c>
      <c r="V105" s="46" t="n">
        <f aca="false">C105/U105</f>
        <v>8.75</v>
      </c>
    </row>
    <row r="106" customFormat="false" ht="12.75" hidden="false" customHeight="false" outlineLevel="0" collapsed="false">
      <c r="A106" s="95" t="n">
        <f aca="false">MONTH(B106)+(YEAR(B106)-1998)*12</f>
        <v>4</v>
      </c>
      <c r="B106" s="101" t="n">
        <v>35914</v>
      </c>
      <c r="C106" s="102" t="n">
        <v>21.28</v>
      </c>
      <c r="D106" s="98" t="n">
        <f aca="false">LN(C106/C105)</f>
        <v>0.0645385211375712</v>
      </c>
      <c r="E106" s="106" t="n">
        <f aca="false">STDEV(D97:D106)*SQRT(trade_day)</f>
        <v>1.43327285381291</v>
      </c>
      <c r="G106" s="103" t="n">
        <f aca="false">IF(G$1="P",MAX(0,G$2-$C106),IF(G$1="C",MAX(0,$C106-G$2)))</f>
        <v>0</v>
      </c>
      <c r="H106" s="103" t="n">
        <f aca="false">IF(H$1="P",MAX(0,H$2-$C106),IF(H$1="C",MAX(0,$C106-H$2)))</f>
        <v>3.72</v>
      </c>
      <c r="I106" s="103" t="n">
        <f aca="false">IF(I$1="P",MAX(0,I$2-$C106),IF(I$1="C",MAX(0,$C106-I$2)))</f>
        <v>8.72</v>
      </c>
      <c r="J106" s="103" t="n">
        <f aca="false">IF(J$1="P",MAX(0,J$2-$C106),IF(J$1="C",MAX(0,$C106-J$2)))</f>
        <v>13.72</v>
      </c>
      <c r="K106" s="103" t="n">
        <f aca="false">IF(K$1="P",MAX(0,K$2-$C106),IF(K$1="C",MAX(0,$C106-K$2)))</f>
        <v>18.72</v>
      </c>
      <c r="L106" s="103" t="n">
        <f aca="false">IF(L$1="P",MAX(0,L$2-$C106),IF(L$1="C",MAX(0,$C106-L$2)))</f>
        <v>28.72</v>
      </c>
      <c r="M106" s="103" t="n">
        <f aca="false">IF(M$1="P",MAX(0,M$2-$C106),IF(M$1="C",MAX(0,$C106-M$2)))</f>
        <v>1.28</v>
      </c>
      <c r="N106" s="103" t="n">
        <f aca="false">IF(N$1="P",MAX(0,N$2-$C106),IF(N$1="C",MAX(0,$C106-N$2)))</f>
        <v>0</v>
      </c>
      <c r="O106" s="103" t="n">
        <f aca="false">IF(O$1="P",MAX(0,O$2-$C106),IF(O$1="C",MAX(0,$C106-O$2)))</f>
        <v>0</v>
      </c>
      <c r="P106" s="103" t="n">
        <f aca="false">IF(P$1="P",MAX(0,P$2-$C106),IF(P$1="C",MAX(0,$C106-P$2)))</f>
        <v>0</v>
      </c>
      <c r="Q106" s="103" t="n">
        <f aca="false">IF(Q$1="P",MAX(0,Q$2-$C106),IF(Q$1="C",MAX(0,$C106-Q$2)))</f>
        <v>0</v>
      </c>
      <c r="R106" s="103" t="n">
        <f aca="false">IF(R$1="P",MAX(0,R$2-$C106),IF(R$1="C",MAX(0,$C106-R$2)))</f>
        <v>0</v>
      </c>
      <c r="S106" s="103" t="n">
        <f aca="false">IF(S$1="P",MAX(0,S$2-$C106),IF(S$1="C",MAX(0,$C106-S$2)))</f>
        <v>0</v>
      </c>
      <c r="T106" s="104" t="n">
        <f aca="false">A106</f>
        <v>4</v>
      </c>
      <c r="U106" s="105" t="n">
        <f aca="false">VLOOKUP($B106,Gas!$B$3:$E$2506,2)</f>
        <v>2.265</v>
      </c>
      <c r="V106" s="46" t="n">
        <f aca="false">C106/U106</f>
        <v>9.39514348785872</v>
      </c>
    </row>
    <row r="107" customFormat="false" ht="12.75" hidden="false" customHeight="false" outlineLevel="0" collapsed="false">
      <c r="A107" s="95" t="n">
        <f aca="false">MONTH(B107)+(YEAR(B107)-1998)*12</f>
        <v>4</v>
      </c>
      <c r="B107" s="101" t="n">
        <v>35915</v>
      </c>
      <c r="C107" s="102" t="n">
        <v>21.98</v>
      </c>
      <c r="D107" s="98" t="n">
        <f aca="false">LN(C107/C106)</f>
        <v>0.0323652845020317</v>
      </c>
      <c r="E107" s="106" t="n">
        <f aca="false">STDEV(D98:D107)*SQRT(trade_day)</f>
        <v>1.35598576899281</v>
      </c>
      <c r="G107" s="103" t="n">
        <f aca="false">IF(G$1="P",MAX(0,G$2-$C107),IF(G$1="C",MAX(0,$C107-G$2)))</f>
        <v>0</v>
      </c>
      <c r="H107" s="103" t="n">
        <f aca="false">IF(H$1="P",MAX(0,H$2-$C107),IF(H$1="C",MAX(0,$C107-H$2)))</f>
        <v>3.02</v>
      </c>
      <c r="I107" s="103" t="n">
        <f aca="false">IF(I$1="P",MAX(0,I$2-$C107),IF(I$1="C",MAX(0,$C107-I$2)))</f>
        <v>8.02</v>
      </c>
      <c r="J107" s="103" t="n">
        <f aca="false">IF(J$1="P",MAX(0,J$2-$C107),IF(J$1="C",MAX(0,$C107-J$2)))</f>
        <v>13.02</v>
      </c>
      <c r="K107" s="103" t="n">
        <f aca="false">IF(K$1="P",MAX(0,K$2-$C107),IF(K$1="C",MAX(0,$C107-K$2)))</f>
        <v>18.02</v>
      </c>
      <c r="L107" s="103" t="n">
        <f aca="false">IF(L$1="P",MAX(0,L$2-$C107),IF(L$1="C",MAX(0,$C107-L$2)))</f>
        <v>28.02</v>
      </c>
      <c r="M107" s="103" t="n">
        <f aca="false">IF(M$1="P",MAX(0,M$2-$C107),IF(M$1="C",MAX(0,$C107-M$2)))</f>
        <v>1.98</v>
      </c>
      <c r="N107" s="103" t="n">
        <f aca="false">IF(N$1="P",MAX(0,N$2-$C107),IF(N$1="C",MAX(0,$C107-N$2)))</f>
        <v>0</v>
      </c>
      <c r="O107" s="103" t="n">
        <f aca="false">IF(O$1="P",MAX(0,O$2-$C107),IF(O$1="C",MAX(0,$C107-O$2)))</f>
        <v>0</v>
      </c>
      <c r="P107" s="103" t="n">
        <f aca="false">IF(P$1="P",MAX(0,P$2-$C107),IF(P$1="C",MAX(0,$C107-P$2)))</f>
        <v>0</v>
      </c>
      <c r="Q107" s="103" t="n">
        <f aca="false">IF(Q$1="P",MAX(0,Q$2-$C107),IF(Q$1="C",MAX(0,$C107-Q$2)))</f>
        <v>0</v>
      </c>
      <c r="R107" s="103" t="n">
        <f aca="false">IF(R$1="P",MAX(0,R$2-$C107),IF(R$1="C",MAX(0,$C107-R$2)))</f>
        <v>0</v>
      </c>
      <c r="S107" s="103" t="n">
        <f aca="false">IF(S$1="P",MAX(0,S$2-$C107),IF(S$1="C",MAX(0,$C107-S$2)))</f>
        <v>0</v>
      </c>
      <c r="T107" s="104" t="n">
        <f aca="false">A107</f>
        <v>4</v>
      </c>
      <c r="U107" s="105" t="n">
        <f aca="false">VLOOKUP($B107,Gas!$B$3:$E$2506,2)</f>
        <v>2.29</v>
      </c>
      <c r="V107" s="46" t="n">
        <f aca="false">C107/U107</f>
        <v>9.59825327510917</v>
      </c>
    </row>
    <row r="108" customFormat="false" ht="12.75" hidden="false" customHeight="false" outlineLevel="0" collapsed="false">
      <c r="A108" s="95" t="n">
        <f aca="false">MONTH(B108)+(YEAR(B108)-1998)*12</f>
        <v>5</v>
      </c>
      <c r="B108" s="101" t="n">
        <v>35916</v>
      </c>
      <c r="C108" s="102" t="n">
        <v>20.9</v>
      </c>
      <c r="D108" s="98" t="n">
        <f aca="false">LN(C108/C107)</f>
        <v>-0.0503837900047101</v>
      </c>
      <c r="E108" s="106" t="n">
        <f aca="false">STDEV(D99:D108)*SQRT(trade_day)</f>
        <v>1.36549922706504</v>
      </c>
      <c r="G108" s="103" t="n">
        <f aca="false">IF(G$1="P",MAX(0,G$2-$C108),IF(G$1="C",MAX(0,$C108-G$2)))</f>
        <v>0</v>
      </c>
      <c r="H108" s="103" t="n">
        <f aca="false">IF(H$1="P",MAX(0,H$2-$C108),IF(H$1="C",MAX(0,$C108-H$2)))</f>
        <v>4.1</v>
      </c>
      <c r="I108" s="103" t="n">
        <f aca="false">IF(I$1="P",MAX(0,I$2-$C108),IF(I$1="C",MAX(0,$C108-I$2)))</f>
        <v>9.1</v>
      </c>
      <c r="J108" s="103" t="n">
        <f aca="false">IF(J$1="P",MAX(0,J$2-$C108),IF(J$1="C",MAX(0,$C108-J$2)))</f>
        <v>14.1</v>
      </c>
      <c r="K108" s="103" t="n">
        <f aca="false">IF(K$1="P",MAX(0,K$2-$C108),IF(K$1="C",MAX(0,$C108-K$2)))</f>
        <v>19.1</v>
      </c>
      <c r="L108" s="103" t="n">
        <f aca="false">IF(L$1="P",MAX(0,L$2-$C108),IF(L$1="C",MAX(0,$C108-L$2)))</f>
        <v>29.1</v>
      </c>
      <c r="M108" s="103" t="n">
        <f aca="false">IF(M$1="P",MAX(0,M$2-$C108),IF(M$1="C",MAX(0,$C108-M$2)))</f>
        <v>0.899999999999999</v>
      </c>
      <c r="N108" s="103" t="n">
        <f aca="false">IF(N$1="P",MAX(0,N$2-$C108),IF(N$1="C",MAX(0,$C108-N$2)))</f>
        <v>0</v>
      </c>
      <c r="O108" s="103" t="n">
        <f aca="false">IF(O$1="P",MAX(0,O$2-$C108),IF(O$1="C",MAX(0,$C108-O$2)))</f>
        <v>0</v>
      </c>
      <c r="P108" s="103" t="n">
        <f aca="false">IF(P$1="P",MAX(0,P$2-$C108),IF(P$1="C",MAX(0,$C108-P$2)))</f>
        <v>0</v>
      </c>
      <c r="Q108" s="103" t="n">
        <f aca="false">IF(Q$1="P",MAX(0,Q$2-$C108),IF(Q$1="C",MAX(0,$C108-Q$2)))</f>
        <v>0</v>
      </c>
      <c r="R108" s="103" t="n">
        <f aca="false">IF(R$1="P",MAX(0,R$2-$C108),IF(R$1="C",MAX(0,$C108-R$2)))</f>
        <v>0</v>
      </c>
      <c r="S108" s="103" t="n">
        <f aca="false">IF(S$1="P",MAX(0,S$2-$C108),IF(S$1="C",MAX(0,$C108-S$2)))</f>
        <v>0</v>
      </c>
      <c r="T108" s="104" t="n">
        <f aca="false">A108</f>
        <v>5</v>
      </c>
      <c r="U108" s="105" t="n">
        <f aca="false">VLOOKUP($B108,Gas!$B$3:$E$2506,2)</f>
        <v>2.175</v>
      </c>
      <c r="V108" s="46" t="n">
        <f aca="false">C108/U108</f>
        <v>9.60919540229885</v>
      </c>
    </row>
    <row r="109" customFormat="false" ht="12.75" hidden="false" customHeight="false" outlineLevel="0" collapsed="false">
      <c r="A109" s="95" t="n">
        <f aca="false">MONTH(B109)+(YEAR(B109)-1998)*12</f>
        <v>5</v>
      </c>
      <c r="B109" s="101" t="n">
        <v>35919</v>
      </c>
      <c r="C109" s="102" t="n">
        <v>19.93</v>
      </c>
      <c r="D109" s="98" t="n">
        <f aca="false">LN(C109/C108)</f>
        <v>-0.0475230247460619</v>
      </c>
      <c r="E109" s="106" t="n">
        <f aca="false">STDEV(D100:D109)*SQRT(trade_day)</f>
        <v>1.35141449560275</v>
      </c>
      <c r="G109" s="103" t="n">
        <f aca="false">IF(G$1="P",MAX(0,G$2-$C109),IF(G$1="C",MAX(0,$C109-G$2)))</f>
        <v>0.0700000000000003</v>
      </c>
      <c r="H109" s="103" t="n">
        <f aca="false">IF(H$1="P",MAX(0,H$2-$C109),IF(H$1="C",MAX(0,$C109-H$2)))</f>
        <v>5.07</v>
      </c>
      <c r="I109" s="103" t="n">
        <f aca="false">IF(I$1="P",MAX(0,I$2-$C109),IF(I$1="C",MAX(0,$C109-I$2)))</f>
        <v>10.07</v>
      </c>
      <c r="J109" s="103" t="n">
        <f aca="false">IF(J$1="P",MAX(0,J$2-$C109),IF(J$1="C",MAX(0,$C109-J$2)))</f>
        <v>15.07</v>
      </c>
      <c r="K109" s="103" t="n">
        <f aca="false">IF(K$1="P",MAX(0,K$2-$C109),IF(K$1="C",MAX(0,$C109-K$2)))</f>
        <v>20.07</v>
      </c>
      <c r="L109" s="103" t="n">
        <f aca="false">IF(L$1="P",MAX(0,L$2-$C109),IF(L$1="C",MAX(0,$C109-L$2)))</f>
        <v>30.07</v>
      </c>
      <c r="M109" s="103" t="n">
        <f aca="false">IF(M$1="P",MAX(0,M$2-$C109),IF(M$1="C",MAX(0,$C109-M$2)))</f>
        <v>0</v>
      </c>
      <c r="N109" s="103" t="n">
        <f aca="false">IF(N$1="P",MAX(0,N$2-$C109),IF(N$1="C",MAX(0,$C109-N$2)))</f>
        <v>0</v>
      </c>
      <c r="O109" s="103" t="n">
        <f aca="false">IF(O$1="P",MAX(0,O$2-$C109),IF(O$1="C",MAX(0,$C109-O$2)))</f>
        <v>0</v>
      </c>
      <c r="P109" s="103" t="n">
        <f aca="false">IF(P$1="P",MAX(0,P$2-$C109),IF(P$1="C",MAX(0,$C109-P$2)))</f>
        <v>0</v>
      </c>
      <c r="Q109" s="103" t="n">
        <f aca="false">IF(Q$1="P",MAX(0,Q$2-$C109),IF(Q$1="C",MAX(0,$C109-Q$2)))</f>
        <v>0</v>
      </c>
      <c r="R109" s="103" t="n">
        <f aca="false">IF(R$1="P",MAX(0,R$2-$C109),IF(R$1="C",MAX(0,$C109-R$2)))</f>
        <v>0</v>
      </c>
      <c r="S109" s="103" t="n">
        <f aca="false">IF(S$1="P",MAX(0,S$2-$C109),IF(S$1="C",MAX(0,$C109-S$2)))</f>
        <v>0</v>
      </c>
      <c r="T109" s="104" t="n">
        <f aca="false">A109</f>
        <v>5</v>
      </c>
      <c r="U109" s="105" t="n">
        <f aca="false">VLOOKUP($B109,Gas!$B$3:$E$2506,2)</f>
        <v>2.115</v>
      </c>
      <c r="V109" s="46" t="n">
        <f aca="false">C109/U109</f>
        <v>9.42316784869976</v>
      </c>
    </row>
    <row r="110" customFormat="false" ht="12.75" hidden="false" customHeight="false" outlineLevel="0" collapsed="false">
      <c r="A110" s="95" t="n">
        <f aca="false">MONTH(B110)+(YEAR(B110)-1998)*12</f>
        <v>5</v>
      </c>
      <c r="B110" s="101" t="n">
        <v>35920</v>
      </c>
      <c r="C110" s="102" t="n">
        <v>18.32</v>
      </c>
      <c r="D110" s="98" t="n">
        <f aca="false">LN(C110/C109)</f>
        <v>-0.0842327749787192</v>
      </c>
      <c r="E110" s="106" t="n">
        <f aca="false">STDEV(D101:D110)*SQRT(trade_day)</f>
        <v>1.167702591676</v>
      </c>
      <c r="G110" s="103" t="n">
        <f aca="false">IF(G$1="P",MAX(0,G$2-$C110),IF(G$1="C",MAX(0,$C110-G$2)))</f>
        <v>1.68</v>
      </c>
      <c r="H110" s="103" t="n">
        <f aca="false">IF(H$1="P",MAX(0,H$2-$C110),IF(H$1="C",MAX(0,$C110-H$2)))</f>
        <v>6.68</v>
      </c>
      <c r="I110" s="103" t="n">
        <f aca="false">IF(I$1="P",MAX(0,I$2-$C110),IF(I$1="C",MAX(0,$C110-I$2)))</f>
        <v>11.68</v>
      </c>
      <c r="J110" s="103" t="n">
        <f aca="false">IF(J$1="P",MAX(0,J$2-$C110),IF(J$1="C",MAX(0,$C110-J$2)))</f>
        <v>16.68</v>
      </c>
      <c r="K110" s="103" t="n">
        <f aca="false">IF(K$1="P",MAX(0,K$2-$C110),IF(K$1="C",MAX(0,$C110-K$2)))</f>
        <v>21.68</v>
      </c>
      <c r="L110" s="103" t="n">
        <f aca="false">IF(L$1="P",MAX(0,L$2-$C110),IF(L$1="C",MAX(0,$C110-L$2)))</f>
        <v>31.68</v>
      </c>
      <c r="M110" s="103" t="n">
        <f aca="false">IF(M$1="P",MAX(0,M$2-$C110),IF(M$1="C",MAX(0,$C110-M$2)))</f>
        <v>0</v>
      </c>
      <c r="N110" s="103" t="n">
        <f aca="false">IF(N$1="P",MAX(0,N$2-$C110),IF(N$1="C",MAX(0,$C110-N$2)))</f>
        <v>0</v>
      </c>
      <c r="O110" s="103" t="n">
        <f aca="false">IF(O$1="P",MAX(0,O$2-$C110),IF(O$1="C",MAX(0,$C110-O$2)))</f>
        <v>0</v>
      </c>
      <c r="P110" s="103" t="n">
        <f aca="false">IF(P$1="P",MAX(0,P$2-$C110),IF(P$1="C",MAX(0,$C110-P$2)))</f>
        <v>0</v>
      </c>
      <c r="Q110" s="103" t="n">
        <f aca="false">IF(Q$1="P",MAX(0,Q$2-$C110),IF(Q$1="C",MAX(0,$C110-Q$2)))</f>
        <v>0</v>
      </c>
      <c r="R110" s="103" t="n">
        <f aca="false">IF(R$1="P",MAX(0,R$2-$C110),IF(R$1="C",MAX(0,$C110-R$2)))</f>
        <v>0</v>
      </c>
      <c r="S110" s="103" t="n">
        <f aca="false">IF(S$1="P",MAX(0,S$2-$C110),IF(S$1="C",MAX(0,$C110-S$2)))</f>
        <v>0</v>
      </c>
      <c r="T110" s="104" t="n">
        <f aca="false">A110</f>
        <v>5</v>
      </c>
      <c r="U110" s="105" t="n">
        <f aca="false">VLOOKUP($B110,Gas!$B$3:$E$2506,2)</f>
        <v>2.055</v>
      </c>
      <c r="V110" s="46" t="n">
        <f aca="false">C110/U110</f>
        <v>8.91484184914842</v>
      </c>
    </row>
    <row r="111" customFormat="false" ht="12.75" hidden="false" customHeight="false" outlineLevel="0" collapsed="false">
      <c r="A111" s="95" t="n">
        <f aca="false">MONTH(B111)+(YEAR(B111)-1998)*12</f>
        <v>5</v>
      </c>
      <c r="B111" s="101" t="n">
        <v>35921</v>
      </c>
      <c r="C111" s="102" t="n">
        <v>19.73</v>
      </c>
      <c r="D111" s="98" t="n">
        <f aca="false">LN(C111/C110)</f>
        <v>0.0741469607885398</v>
      </c>
      <c r="E111" s="106" t="n">
        <f aca="false">STDEV(D102:D111)*SQRT(trade_day)</f>
        <v>1.24719693022345</v>
      </c>
      <c r="G111" s="103" t="n">
        <f aca="false">IF(G$1="P",MAX(0,G$2-$C111),IF(G$1="C",MAX(0,$C111-G$2)))</f>
        <v>0.27</v>
      </c>
      <c r="H111" s="103" t="n">
        <f aca="false">IF(H$1="P",MAX(0,H$2-$C111),IF(H$1="C",MAX(0,$C111-H$2)))</f>
        <v>5.27</v>
      </c>
      <c r="I111" s="103" t="n">
        <f aca="false">IF(I$1="P",MAX(0,I$2-$C111),IF(I$1="C",MAX(0,$C111-I$2)))</f>
        <v>10.27</v>
      </c>
      <c r="J111" s="103" t="n">
        <f aca="false">IF(J$1="P",MAX(0,J$2-$C111),IF(J$1="C",MAX(0,$C111-J$2)))</f>
        <v>15.27</v>
      </c>
      <c r="K111" s="103" t="n">
        <f aca="false">IF(K$1="P",MAX(0,K$2-$C111),IF(K$1="C",MAX(0,$C111-K$2)))</f>
        <v>20.27</v>
      </c>
      <c r="L111" s="103" t="n">
        <f aca="false">IF(L$1="P",MAX(0,L$2-$C111),IF(L$1="C",MAX(0,$C111-L$2)))</f>
        <v>30.27</v>
      </c>
      <c r="M111" s="103" t="n">
        <f aca="false">IF(M$1="P",MAX(0,M$2-$C111),IF(M$1="C",MAX(0,$C111-M$2)))</f>
        <v>0</v>
      </c>
      <c r="N111" s="103" t="n">
        <f aca="false">IF(N$1="P",MAX(0,N$2-$C111),IF(N$1="C",MAX(0,$C111-N$2)))</f>
        <v>0</v>
      </c>
      <c r="O111" s="103" t="n">
        <f aca="false">IF(O$1="P",MAX(0,O$2-$C111),IF(O$1="C",MAX(0,$C111-O$2)))</f>
        <v>0</v>
      </c>
      <c r="P111" s="103" t="n">
        <f aca="false">IF(P$1="P",MAX(0,P$2-$C111),IF(P$1="C",MAX(0,$C111-P$2)))</f>
        <v>0</v>
      </c>
      <c r="Q111" s="103" t="n">
        <f aca="false">IF(Q$1="P",MAX(0,Q$2-$C111),IF(Q$1="C",MAX(0,$C111-Q$2)))</f>
        <v>0</v>
      </c>
      <c r="R111" s="103" t="n">
        <f aca="false">IF(R$1="P",MAX(0,R$2-$C111),IF(R$1="C",MAX(0,$C111-R$2)))</f>
        <v>0</v>
      </c>
      <c r="S111" s="103" t="n">
        <f aca="false">IF(S$1="P",MAX(0,S$2-$C111),IF(S$1="C",MAX(0,$C111-S$2)))</f>
        <v>0</v>
      </c>
      <c r="T111" s="104" t="n">
        <f aca="false">A111</f>
        <v>5</v>
      </c>
      <c r="U111" s="105" t="n">
        <f aca="false">VLOOKUP($B111,Gas!$B$3:$E$2506,2)</f>
        <v>2.175</v>
      </c>
      <c r="V111" s="46" t="n">
        <f aca="false">C111/U111</f>
        <v>9.07126436781609</v>
      </c>
    </row>
    <row r="112" customFormat="false" ht="12.75" hidden="false" customHeight="false" outlineLevel="0" collapsed="false">
      <c r="A112" s="95" t="n">
        <f aca="false">MONTH(B112)+(YEAR(B112)-1998)*12</f>
        <v>5</v>
      </c>
      <c r="B112" s="101" t="n">
        <v>35922</v>
      </c>
      <c r="C112" s="102" t="n">
        <v>20.67</v>
      </c>
      <c r="D112" s="98" t="n">
        <f aca="false">LN(C112/C111)</f>
        <v>0.0465430536591529</v>
      </c>
      <c r="E112" s="106" t="n">
        <f aca="false">STDEV(D103:D112)*SQRT(trade_day)</f>
        <v>1.17078527258279</v>
      </c>
      <c r="G112" s="103" t="n">
        <f aca="false">IF(G$1="P",MAX(0,G$2-$C112),IF(G$1="C",MAX(0,$C112-G$2)))</f>
        <v>0</v>
      </c>
      <c r="H112" s="103" t="n">
        <f aca="false">IF(H$1="P",MAX(0,H$2-$C112),IF(H$1="C",MAX(0,$C112-H$2)))</f>
        <v>4.33</v>
      </c>
      <c r="I112" s="103" t="n">
        <f aca="false">IF(I$1="P",MAX(0,I$2-$C112),IF(I$1="C",MAX(0,$C112-I$2)))</f>
        <v>9.33</v>
      </c>
      <c r="J112" s="103" t="n">
        <f aca="false">IF(J$1="P",MAX(0,J$2-$C112),IF(J$1="C",MAX(0,$C112-J$2)))</f>
        <v>14.33</v>
      </c>
      <c r="K112" s="103" t="n">
        <f aca="false">IF(K$1="P",MAX(0,K$2-$C112),IF(K$1="C",MAX(0,$C112-K$2)))</f>
        <v>19.33</v>
      </c>
      <c r="L112" s="103" t="n">
        <f aca="false">IF(L$1="P",MAX(0,L$2-$C112),IF(L$1="C",MAX(0,$C112-L$2)))</f>
        <v>29.33</v>
      </c>
      <c r="M112" s="103" t="n">
        <f aca="false">IF(M$1="P",MAX(0,M$2-$C112),IF(M$1="C",MAX(0,$C112-M$2)))</f>
        <v>0.670000000000002</v>
      </c>
      <c r="N112" s="103" t="n">
        <f aca="false">IF(N$1="P",MAX(0,N$2-$C112),IF(N$1="C",MAX(0,$C112-N$2)))</f>
        <v>0</v>
      </c>
      <c r="O112" s="103" t="n">
        <f aca="false">IF(O$1="P",MAX(0,O$2-$C112),IF(O$1="C",MAX(0,$C112-O$2)))</f>
        <v>0</v>
      </c>
      <c r="P112" s="103" t="n">
        <f aca="false">IF(P$1="P",MAX(0,P$2-$C112),IF(P$1="C",MAX(0,$C112-P$2)))</f>
        <v>0</v>
      </c>
      <c r="Q112" s="103" t="n">
        <f aca="false">IF(Q$1="P",MAX(0,Q$2-$C112),IF(Q$1="C",MAX(0,$C112-Q$2)))</f>
        <v>0</v>
      </c>
      <c r="R112" s="103" t="n">
        <f aca="false">IF(R$1="P",MAX(0,R$2-$C112),IF(R$1="C",MAX(0,$C112-R$2)))</f>
        <v>0</v>
      </c>
      <c r="S112" s="103" t="n">
        <f aca="false">IF(S$1="P",MAX(0,S$2-$C112),IF(S$1="C",MAX(0,$C112-S$2)))</f>
        <v>0</v>
      </c>
      <c r="T112" s="104" t="n">
        <f aca="false">A112</f>
        <v>5</v>
      </c>
      <c r="U112" s="105" t="n">
        <f aca="false">VLOOKUP($B112,Gas!$B$3:$E$2506,2)</f>
        <v>2.115</v>
      </c>
      <c r="V112" s="46" t="n">
        <f aca="false">C112/U112</f>
        <v>9.77304964539007</v>
      </c>
    </row>
    <row r="113" customFormat="false" ht="12.75" hidden="false" customHeight="false" outlineLevel="0" collapsed="false">
      <c r="A113" s="95" t="n">
        <f aca="false">MONTH(B113)+(YEAR(B113)-1998)*12</f>
        <v>5</v>
      </c>
      <c r="B113" s="101" t="n">
        <v>35923</v>
      </c>
      <c r="C113" s="102" t="n">
        <v>20.06</v>
      </c>
      <c r="D113" s="98" t="n">
        <f aca="false">LN(C113/C112)</f>
        <v>-0.0299555911598875</v>
      </c>
      <c r="E113" s="106" t="n">
        <f aca="false">STDEV(D104:D113)*SQRT(trade_day)</f>
        <v>1.13685073853755</v>
      </c>
      <c r="G113" s="103" t="n">
        <f aca="false">IF(G$1="P",MAX(0,G$2-$C113),IF(G$1="C",MAX(0,$C113-G$2)))</f>
        <v>0</v>
      </c>
      <c r="H113" s="103" t="n">
        <f aca="false">IF(H$1="P",MAX(0,H$2-$C113),IF(H$1="C",MAX(0,$C113-H$2)))</f>
        <v>4.94</v>
      </c>
      <c r="I113" s="103" t="n">
        <f aca="false">IF(I$1="P",MAX(0,I$2-$C113),IF(I$1="C",MAX(0,$C113-I$2)))</f>
        <v>9.94</v>
      </c>
      <c r="J113" s="103" t="n">
        <f aca="false">IF(J$1="P",MAX(0,J$2-$C113),IF(J$1="C",MAX(0,$C113-J$2)))</f>
        <v>14.94</v>
      </c>
      <c r="K113" s="103" t="n">
        <f aca="false">IF(K$1="P",MAX(0,K$2-$C113),IF(K$1="C",MAX(0,$C113-K$2)))</f>
        <v>19.94</v>
      </c>
      <c r="L113" s="103" t="n">
        <f aca="false">IF(L$1="P",MAX(0,L$2-$C113),IF(L$1="C",MAX(0,$C113-L$2)))</f>
        <v>29.94</v>
      </c>
      <c r="M113" s="103" t="n">
        <f aca="false">IF(M$1="P",MAX(0,M$2-$C113),IF(M$1="C",MAX(0,$C113-M$2)))</f>
        <v>0.0599999999999987</v>
      </c>
      <c r="N113" s="103" t="n">
        <f aca="false">IF(N$1="P",MAX(0,N$2-$C113),IF(N$1="C",MAX(0,$C113-N$2)))</f>
        <v>0</v>
      </c>
      <c r="O113" s="103" t="n">
        <f aca="false">IF(O$1="P",MAX(0,O$2-$C113),IF(O$1="C",MAX(0,$C113-O$2)))</f>
        <v>0</v>
      </c>
      <c r="P113" s="103" t="n">
        <f aca="false">IF(P$1="P",MAX(0,P$2-$C113),IF(P$1="C",MAX(0,$C113-P$2)))</f>
        <v>0</v>
      </c>
      <c r="Q113" s="103" t="n">
        <f aca="false">IF(Q$1="P",MAX(0,Q$2-$C113),IF(Q$1="C",MAX(0,$C113-Q$2)))</f>
        <v>0</v>
      </c>
      <c r="R113" s="103" t="n">
        <f aca="false">IF(R$1="P",MAX(0,R$2-$C113),IF(R$1="C",MAX(0,$C113-R$2)))</f>
        <v>0</v>
      </c>
      <c r="S113" s="103" t="n">
        <f aca="false">IF(S$1="P",MAX(0,S$2-$C113),IF(S$1="C",MAX(0,$C113-S$2)))</f>
        <v>0</v>
      </c>
      <c r="T113" s="104" t="n">
        <f aca="false">A113</f>
        <v>5</v>
      </c>
      <c r="U113" s="105" t="n">
        <f aca="false">VLOOKUP($B113,Gas!$B$3:$E$2506,2)</f>
        <v>2.15</v>
      </c>
      <c r="V113" s="46" t="n">
        <f aca="false">C113/U113</f>
        <v>9.33023255813954</v>
      </c>
    </row>
    <row r="114" customFormat="false" ht="12.75" hidden="false" customHeight="false" outlineLevel="0" collapsed="false">
      <c r="A114" s="95" t="n">
        <f aca="false">MONTH(B114)+(YEAR(B114)-1998)*12</f>
        <v>5</v>
      </c>
      <c r="B114" s="101" t="n">
        <v>35926</v>
      </c>
      <c r="C114" s="102" t="n">
        <v>19.54</v>
      </c>
      <c r="D114" s="98" t="n">
        <f aca="false">LN(C114/C113)</f>
        <v>-0.0262641359191528</v>
      </c>
      <c r="E114" s="106" t="n">
        <f aca="false">STDEV(D105:D114)*SQRT(trade_day)</f>
        <v>0.871708219514875</v>
      </c>
      <c r="G114" s="103" t="n">
        <f aca="false">IF(G$1="P",MAX(0,G$2-$C114),IF(G$1="C",MAX(0,$C114-G$2)))</f>
        <v>0.460000000000001</v>
      </c>
      <c r="H114" s="103" t="n">
        <f aca="false">IF(H$1="P",MAX(0,H$2-$C114),IF(H$1="C",MAX(0,$C114-H$2)))</f>
        <v>5.46</v>
      </c>
      <c r="I114" s="103" t="n">
        <f aca="false">IF(I$1="P",MAX(0,I$2-$C114),IF(I$1="C",MAX(0,$C114-I$2)))</f>
        <v>10.46</v>
      </c>
      <c r="J114" s="103" t="n">
        <f aca="false">IF(J$1="P",MAX(0,J$2-$C114),IF(J$1="C",MAX(0,$C114-J$2)))</f>
        <v>15.46</v>
      </c>
      <c r="K114" s="103" t="n">
        <f aca="false">IF(K$1="P",MAX(0,K$2-$C114),IF(K$1="C",MAX(0,$C114-K$2)))</f>
        <v>20.46</v>
      </c>
      <c r="L114" s="103" t="n">
        <f aca="false">IF(L$1="P",MAX(0,L$2-$C114),IF(L$1="C",MAX(0,$C114-L$2)))</f>
        <v>30.46</v>
      </c>
      <c r="M114" s="103" t="n">
        <f aca="false">IF(M$1="P",MAX(0,M$2-$C114),IF(M$1="C",MAX(0,$C114-M$2)))</f>
        <v>0</v>
      </c>
      <c r="N114" s="103" t="n">
        <f aca="false">IF(N$1="P",MAX(0,N$2-$C114),IF(N$1="C",MAX(0,$C114-N$2)))</f>
        <v>0</v>
      </c>
      <c r="O114" s="103" t="n">
        <f aca="false">IF(O$1="P",MAX(0,O$2-$C114),IF(O$1="C",MAX(0,$C114-O$2)))</f>
        <v>0</v>
      </c>
      <c r="P114" s="103" t="n">
        <f aca="false">IF(P$1="P",MAX(0,P$2-$C114),IF(P$1="C",MAX(0,$C114-P$2)))</f>
        <v>0</v>
      </c>
      <c r="Q114" s="103" t="n">
        <f aca="false">IF(Q$1="P",MAX(0,Q$2-$C114),IF(Q$1="C",MAX(0,$C114-Q$2)))</f>
        <v>0</v>
      </c>
      <c r="R114" s="103" t="n">
        <f aca="false">IF(R$1="P",MAX(0,R$2-$C114),IF(R$1="C",MAX(0,$C114-R$2)))</f>
        <v>0</v>
      </c>
      <c r="S114" s="103" t="n">
        <f aca="false">IF(S$1="P",MAX(0,S$2-$C114),IF(S$1="C",MAX(0,$C114-S$2)))</f>
        <v>0</v>
      </c>
      <c r="T114" s="104" t="n">
        <f aca="false">A114</f>
        <v>5</v>
      </c>
      <c r="U114" s="105" t="n">
        <f aca="false">VLOOKUP($B114,Gas!$B$3:$E$2506,2)</f>
        <v>2.11</v>
      </c>
      <c r="V114" s="46" t="n">
        <f aca="false">C114/U114</f>
        <v>9.26066350710901</v>
      </c>
    </row>
    <row r="115" customFormat="false" ht="12.75" hidden="false" customHeight="false" outlineLevel="0" collapsed="false">
      <c r="A115" s="95" t="n">
        <f aca="false">MONTH(B115)+(YEAR(B115)-1998)*12</f>
        <v>5</v>
      </c>
      <c r="B115" s="101" t="n">
        <v>35927</v>
      </c>
      <c r="C115" s="102" t="n">
        <v>23.27</v>
      </c>
      <c r="D115" s="98" t="n">
        <f aca="false">LN(C115/C114)</f>
        <v>0.174701330699564</v>
      </c>
      <c r="E115" s="106" t="n">
        <f aca="false">STDEV(D106:D115)*SQRT(trade_day)</f>
        <v>1.23048045803417</v>
      </c>
      <c r="G115" s="103" t="n">
        <f aca="false">IF(G$1="P",MAX(0,G$2-$C115),IF(G$1="C",MAX(0,$C115-G$2)))</f>
        <v>0</v>
      </c>
      <c r="H115" s="103" t="n">
        <f aca="false">IF(H$1="P",MAX(0,H$2-$C115),IF(H$1="C",MAX(0,$C115-H$2)))</f>
        <v>1.73</v>
      </c>
      <c r="I115" s="103" t="n">
        <f aca="false">IF(I$1="P",MAX(0,I$2-$C115),IF(I$1="C",MAX(0,$C115-I$2)))</f>
        <v>6.73</v>
      </c>
      <c r="J115" s="103" t="n">
        <f aca="false">IF(J$1="P",MAX(0,J$2-$C115),IF(J$1="C",MAX(0,$C115-J$2)))</f>
        <v>11.73</v>
      </c>
      <c r="K115" s="103" t="n">
        <f aca="false">IF(K$1="P",MAX(0,K$2-$C115),IF(K$1="C",MAX(0,$C115-K$2)))</f>
        <v>16.73</v>
      </c>
      <c r="L115" s="103" t="n">
        <f aca="false">IF(L$1="P",MAX(0,L$2-$C115),IF(L$1="C",MAX(0,$C115-L$2)))</f>
        <v>26.73</v>
      </c>
      <c r="M115" s="103" t="n">
        <f aca="false">IF(M$1="P",MAX(0,M$2-$C115),IF(M$1="C",MAX(0,$C115-M$2)))</f>
        <v>3.27</v>
      </c>
      <c r="N115" s="103" t="n">
        <f aca="false">IF(N$1="P",MAX(0,N$2-$C115),IF(N$1="C",MAX(0,$C115-N$2)))</f>
        <v>0</v>
      </c>
      <c r="O115" s="103" t="n">
        <f aca="false">IF(O$1="P",MAX(0,O$2-$C115),IF(O$1="C",MAX(0,$C115-O$2)))</f>
        <v>0</v>
      </c>
      <c r="P115" s="103" t="n">
        <f aca="false">IF(P$1="P",MAX(0,P$2-$C115),IF(P$1="C",MAX(0,$C115-P$2)))</f>
        <v>0</v>
      </c>
      <c r="Q115" s="103" t="n">
        <f aca="false">IF(Q$1="P",MAX(0,Q$2-$C115),IF(Q$1="C",MAX(0,$C115-Q$2)))</f>
        <v>0</v>
      </c>
      <c r="R115" s="103" t="n">
        <f aca="false">IF(R$1="P",MAX(0,R$2-$C115),IF(R$1="C",MAX(0,$C115-R$2)))</f>
        <v>0</v>
      </c>
      <c r="S115" s="103" t="n">
        <f aca="false">IF(S$1="P",MAX(0,S$2-$C115),IF(S$1="C",MAX(0,$C115-S$2)))</f>
        <v>0</v>
      </c>
      <c r="T115" s="104" t="n">
        <f aca="false">A115</f>
        <v>5</v>
      </c>
      <c r="U115" s="105" t="n">
        <f aca="false">VLOOKUP($B115,Gas!$B$3:$E$2506,2)</f>
        <v>2.175</v>
      </c>
      <c r="V115" s="46" t="n">
        <f aca="false">C115/U115</f>
        <v>10.6988505747126</v>
      </c>
    </row>
    <row r="116" customFormat="false" ht="12.75" hidden="false" customHeight="false" outlineLevel="0" collapsed="false">
      <c r="A116" s="95" t="n">
        <f aca="false">MONTH(B116)+(YEAR(B116)-1998)*12</f>
        <v>5</v>
      </c>
      <c r="B116" s="101" t="n">
        <v>35928</v>
      </c>
      <c r="C116" s="102" t="n">
        <v>30.79</v>
      </c>
      <c r="D116" s="98" t="n">
        <f aca="false">LN(C116/C115)</f>
        <v>0.280024984622209</v>
      </c>
      <c r="E116" s="106" t="n">
        <f aca="false">STDEV(D107:D116)*SQRT(trade_day)</f>
        <v>1.80645501287717</v>
      </c>
      <c r="G116" s="103" t="n">
        <f aca="false">IF(G$1="P",MAX(0,G$2-$C116),IF(G$1="C",MAX(0,$C116-G$2)))</f>
        <v>0</v>
      </c>
      <c r="H116" s="103" t="n">
        <f aca="false">IF(H$1="P",MAX(0,H$2-$C116),IF(H$1="C",MAX(0,$C116-H$2)))</f>
        <v>0</v>
      </c>
      <c r="I116" s="103" t="n">
        <f aca="false">IF(I$1="P",MAX(0,I$2-$C116),IF(I$1="C",MAX(0,$C116-I$2)))</f>
        <v>0</v>
      </c>
      <c r="J116" s="103" t="n">
        <f aca="false">IF(J$1="P",MAX(0,J$2-$C116),IF(J$1="C",MAX(0,$C116-J$2)))</f>
        <v>4.21</v>
      </c>
      <c r="K116" s="103" t="n">
        <f aca="false">IF(K$1="P",MAX(0,K$2-$C116),IF(K$1="C",MAX(0,$C116-K$2)))</f>
        <v>9.21</v>
      </c>
      <c r="L116" s="103" t="n">
        <f aca="false">IF(L$1="P",MAX(0,L$2-$C116),IF(L$1="C",MAX(0,$C116-L$2)))</f>
        <v>19.21</v>
      </c>
      <c r="M116" s="103" t="n">
        <f aca="false">IF(M$1="P",MAX(0,M$2-$C116),IF(M$1="C",MAX(0,$C116-M$2)))</f>
        <v>10.79</v>
      </c>
      <c r="N116" s="103" t="n">
        <f aca="false">IF(N$1="P",MAX(0,N$2-$C116),IF(N$1="C",MAX(0,$C116-N$2)))</f>
        <v>5.79</v>
      </c>
      <c r="O116" s="103" t="n">
        <f aca="false">IF(O$1="P",MAX(0,O$2-$C116),IF(O$1="C",MAX(0,$C116-O$2)))</f>
        <v>0.789999999999999</v>
      </c>
      <c r="P116" s="103" t="n">
        <f aca="false">IF(P$1="P",MAX(0,P$2-$C116),IF(P$1="C",MAX(0,$C116-P$2)))</f>
        <v>0</v>
      </c>
      <c r="Q116" s="103" t="n">
        <f aca="false">IF(Q$1="P",MAX(0,Q$2-$C116),IF(Q$1="C",MAX(0,$C116-Q$2)))</f>
        <v>0</v>
      </c>
      <c r="R116" s="103" t="n">
        <f aca="false">IF(R$1="P",MAX(0,R$2-$C116),IF(R$1="C",MAX(0,$C116-R$2)))</f>
        <v>0</v>
      </c>
      <c r="S116" s="103" t="n">
        <f aca="false">IF(S$1="P",MAX(0,S$2-$C116),IF(S$1="C",MAX(0,$C116-S$2)))</f>
        <v>0</v>
      </c>
      <c r="T116" s="104" t="n">
        <f aca="false">A116</f>
        <v>5</v>
      </c>
      <c r="U116" s="105" t="n">
        <f aca="false">VLOOKUP($B116,Gas!$B$3:$E$2506,2)</f>
        <v>2.23</v>
      </c>
      <c r="V116" s="46" t="n">
        <f aca="false">C116/U116</f>
        <v>13.8071748878924</v>
      </c>
    </row>
    <row r="117" customFormat="false" ht="12.75" hidden="false" customHeight="false" outlineLevel="0" collapsed="false">
      <c r="A117" s="95" t="n">
        <f aca="false">MONTH(B117)+(YEAR(B117)-1998)*12</f>
        <v>5</v>
      </c>
      <c r="B117" s="101" t="n">
        <v>35929</v>
      </c>
      <c r="C117" s="102" t="n">
        <v>33.54</v>
      </c>
      <c r="D117" s="98" t="n">
        <f aca="false">LN(C117/C116)</f>
        <v>0.0855487944586538</v>
      </c>
      <c r="E117" s="106" t="n">
        <f aca="false">STDEV(D108:D117)*SQRT(trade_day)</f>
        <v>1.82221530942119</v>
      </c>
      <c r="G117" s="103" t="n">
        <f aca="false">IF(G$1="P",MAX(0,G$2-$C117),IF(G$1="C",MAX(0,$C117-G$2)))</f>
        <v>0</v>
      </c>
      <c r="H117" s="103" t="n">
        <f aca="false">IF(H$1="P",MAX(0,H$2-$C117),IF(H$1="C",MAX(0,$C117-H$2)))</f>
        <v>0</v>
      </c>
      <c r="I117" s="103" t="n">
        <f aca="false">IF(I$1="P",MAX(0,I$2-$C117),IF(I$1="C",MAX(0,$C117-I$2)))</f>
        <v>0</v>
      </c>
      <c r="J117" s="103" t="n">
        <f aca="false">IF(J$1="P",MAX(0,J$2-$C117),IF(J$1="C",MAX(0,$C117-J$2)))</f>
        <v>1.46</v>
      </c>
      <c r="K117" s="103" t="n">
        <f aca="false">IF(K$1="P",MAX(0,K$2-$C117),IF(K$1="C",MAX(0,$C117-K$2)))</f>
        <v>6.46</v>
      </c>
      <c r="L117" s="103" t="n">
        <f aca="false">IF(L$1="P",MAX(0,L$2-$C117),IF(L$1="C",MAX(0,$C117-L$2)))</f>
        <v>16.46</v>
      </c>
      <c r="M117" s="103" t="n">
        <f aca="false">IF(M$1="P",MAX(0,M$2-$C117),IF(M$1="C",MAX(0,$C117-M$2)))</f>
        <v>13.54</v>
      </c>
      <c r="N117" s="103" t="n">
        <f aca="false">IF(N$1="P",MAX(0,N$2-$C117),IF(N$1="C",MAX(0,$C117-N$2)))</f>
        <v>8.54</v>
      </c>
      <c r="O117" s="103" t="n">
        <f aca="false">IF(O$1="P",MAX(0,O$2-$C117),IF(O$1="C",MAX(0,$C117-O$2)))</f>
        <v>3.54</v>
      </c>
      <c r="P117" s="103" t="n">
        <f aca="false">IF(P$1="P",MAX(0,P$2-$C117),IF(P$1="C",MAX(0,$C117-P$2)))</f>
        <v>0</v>
      </c>
      <c r="Q117" s="103" t="n">
        <f aca="false">IF(Q$1="P",MAX(0,Q$2-$C117),IF(Q$1="C",MAX(0,$C117-Q$2)))</f>
        <v>0</v>
      </c>
      <c r="R117" s="103" t="n">
        <f aca="false">IF(R$1="P",MAX(0,R$2-$C117),IF(R$1="C",MAX(0,$C117-R$2)))</f>
        <v>0</v>
      </c>
      <c r="S117" s="103" t="n">
        <f aca="false">IF(S$1="P",MAX(0,S$2-$C117),IF(S$1="C",MAX(0,$C117-S$2)))</f>
        <v>0</v>
      </c>
      <c r="T117" s="104" t="n">
        <f aca="false">A117</f>
        <v>5</v>
      </c>
      <c r="U117" s="105" t="n">
        <f aca="false">VLOOKUP($B117,Gas!$B$3:$E$2506,2)</f>
        <v>2.235</v>
      </c>
      <c r="V117" s="46" t="n">
        <f aca="false">C117/U117</f>
        <v>15.006711409396</v>
      </c>
    </row>
    <row r="118" customFormat="false" ht="12.75" hidden="false" customHeight="false" outlineLevel="0" collapsed="false">
      <c r="A118" s="95" t="n">
        <f aca="false">MONTH(B118)+(YEAR(B118)-1998)*12</f>
        <v>5</v>
      </c>
      <c r="B118" s="101" t="n">
        <v>35930</v>
      </c>
      <c r="C118" s="102" t="n">
        <v>43.06</v>
      </c>
      <c r="D118" s="98" t="n">
        <f aca="false">LN(C118/C117)</f>
        <v>0.249855735541154</v>
      </c>
      <c r="E118" s="106" t="n">
        <f aca="false">STDEV(D109:D118)*SQRT(trade_day)</f>
        <v>2.00717644697898</v>
      </c>
      <c r="G118" s="103" t="n">
        <f aca="false">IF(G$1="P",MAX(0,G$2-$C118),IF(G$1="C",MAX(0,$C118-G$2)))</f>
        <v>0</v>
      </c>
      <c r="H118" s="103" t="n">
        <f aca="false">IF(H$1="P",MAX(0,H$2-$C118),IF(H$1="C",MAX(0,$C118-H$2)))</f>
        <v>0</v>
      </c>
      <c r="I118" s="103" t="n">
        <f aca="false">IF(I$1="P",MAX(0,I$2-$C118),IF(I$1="C",MAX(0,$C118-I$2)))</f>
        <v>0</v>
      </c>
      <c r="J118" s="103" t="n">
        <f aca="false">IF(J$1="P",MAX(0,J$2-$C118),IF(J$1="C",MAX(0,$C118-J$2)))</f>
        <v>0</v>
      </c>
      <c r="K118" s="103" t="n">
        <f aca="false">IF(K$1="P",MAX(0,K$2-$C118),IF(K$1="C",MAX(0,$C118-K$2)))</f>
        <v>0</v>
      </c>
      <c r="L118" s="103" t="n">
        <f aca="false">IF(L$1="P",MAX(0,L$2-$C118),IF(L$1="C",MAX(0,$C118-L$2)))</f>
        <v>6.94</v>
      </c>
      <c r="M118" s="103" t="n">
        <f aca="false">IF(M$1="P",MAX(0,M$2-$C118),IF(M$1="C",MAX(0,$C118-M$2)))</f>
        <v>23.06</v>
      </c>
      <c r="N118" s="103" t="n">
        <f aca="false">IF(N$1="P",MAX(0,N$2-$C118),IF(N$1="C",MAX(0,$C118-N$2)))</f>
        <v>18.06</v>
      </c>
      <c r="O118" s="103" t="n">
        <f aca="false">IF(O$1="P",MAX(0,O$2-$C118),IF(O$1="C",MAX(0,$C118-O$2)))</f>
        <v>13.06</v>
      </c>
      <c r="P118" s="103" t="n">
        <f aca="false">IF(P$1="P",MAX(0,P$2-$C118),IF(P$1="C",MAX(0,$C118-P$2)))</f>
        <v>8.06</v>
      </c>
      <c r="Q118" s="103" t="n">
        <f aca="false">IF(Q$1="P",MAX(0,Q$2-$C118),IF(Q$1="C",MAX(0,$C118-Q$2)))</f>
        <v>3.06</v>
      </c>
      <c r="R118" s="103" t="n">
        <f aca="false">IF(R$1="P",MAX(0,R$2-$C118),IF(R$1="C",MAX(0,$C118-R$2)))</f>
        <v>0</v>
      </c>
      <c r="S118" s="103" t="n">
        <f aca="false">IF(S$1="P",MAX(0,S$2-$C118),IF(S$1="C",MAX(0,$C118-S$2)))</f>
        <v>0</v>
      </c>
      <c r="T118" s="104" t="n">
        <f aca="false">A118</f>
        <v>5</v>
      </c>
      <c r="U118" s="105" t="n">
        <f aca="false">VLOOKUP($B118,Gas!$B$3:$E$2506,2)</f>
        <v>2.17</v>
      </c>
      <c r="V118" s="46" t="n">
        <f aca="false">C118/U118</f>
        <v>19.8433179723502</v>
      </c>
    </row>
    <row r="119" customFormat="false" ht="12.75" hidden="false" customHeight="false" outlineLevel="0" collapsed="false">
      <c r="A119" s="95" t="n">
        <f aca="false">MONTH(B119)+(YEAR(B119)-1998)*12</f>
        <v>5</v>
      </c>
      <c r="B119" s="101" t="n">
        <v>35933</v>
      </c>
      <c r="C119" s="102" t="n">
        <v>41.28</v>
      </c>
      <c r="D119" s="98" t="n">
        <f aca="false">LN(C119/C118)</f>
        <v>-0.0422163707629098</v>
      </c>
      <c r="E119" s="106" t="n">
        <f aca="false">STDEV(D110:D119)*SQRT(trade_day)</f>
        <v>1.99853454938938</v>
      </c>
      <c r="G119" s="103" t="n">
        <f aca="false">IF(G$1="P",MAX(0,G$2-$C119),IF(G$1="C",MAX(0,$C119-G$2)))</f>
        <v>0</v>
      </c>
      <c r="H119" s="103" t="n">
        <f aca="false">IF(H$1="P",MAX(0,H$2-$C119),IF(H$1="C",MAX(0,$C119-H$2)))</f>
        <v>0</v>
      </c>
      <c r="I119" s="103" t="n">
        <f aca="false">IF(I$1="P",MAX(0,I$2-$C119),IF(I$1="C",MAX(0,$C119-I$2)))</f>
        <v>0</v>
      </c>
      <c r="J119" s="103" t="n">
        <f aca="false">IF(J$1="P",MAX(0,J$2-$C119),IF(J$1="C",MAX(0,$C119-J$2)))</f>
        <v>0</v>
      </c>
      <c r="K119" s="103" t="n">
        <f aca="false">IF(K$1="P",MAX(0,K$2-$C119),IF(K$1="C",MAX(0,$C119-K$2)))</f>
        <v>0</v>
      </c>
      <c r="L119" s="103" t="n">
        <f aca="false">IF(L$1="P",MAX(0,L$2-$C119),IF(L$1="C",MAX(0,$C119-L$2)))</f>
        <v>8.72</v>
      </c>
      <c r="M119" s="103" t="n">
        <f aca="false">IF(M$1="P",MAX(0,M$2-$C119),IF(M$1="C",MAX(0,$C119-M$2)))</f>
        <v>21.28</v>
      </c>
      <c r="N119" s="103" t="n">
        <f aca="false">IF(N$1="P",MAX(0,N$2-$C119),IF(N$1="C",MAX(0,$C119-N$2)))</f>
        <v>16.28</v>
      </c>
      <c r="O119" s="103" t="n">
        <f aca="false">IF(O$1="P",MAX(0,O$2-$C119),IF(O$1="C",MAX(0,$C119-O$2)))</f>
        <v>11.28</v>
      </c>
      <c r="P119" s="103" t="n">
        <f aca="false">IF(P$1="P",MAX(0,P$2-$C119),IF(P$1="C",MAX(0,$C119-P$2)))</f>
        <v>6.28</v>
      </c>
      <c r="Q119" s="103" t="n">
        <f aca="false">IF(Q$1="P",MAX(0,Q$2-$C119),IF(Q$1="C",MAX(0,$C119-Q$2)))</f>
        <v>1.28</v>
      </c>
      <c r="R119" s="103" t="n">
        <f aca="false">IF(R$1="P",MAX(0,R$2-$C119),IF(R$1="C",MAX(0,$C119-R$2)))</f>
        <v>0</v>
      </c>
      <c r="S119" s="103" t="n">
        <f aca="false">IF(S$1="P",MAX(0,S$2-$C119),IF(S$1="C",MAX(0,$C119-S$2)))</f>
        <v>0</v>
      </c>
      <c r="T119" s="104" t="n">
        <f aca="false">A119</f>
        <v>5</v>
      </c>
      <c r="U119" s="105" t="n">
        <f aca="false">VLOOKUP($B119,Gas!$B$3:$E$2506,2)</f>
        <v>2.17</v>
      </c>
      <c r="V119" s="46" t="n">
        <f aca="false">C119/U119</f>
        <v>19.0230414746544</v>
      </c>
    </row>
    <row r="120" customFormat="false" ht="12.75" hidden="false" customHeight="false" outlineLevel="0" collapsed="false">
      <c r="A120" s="95" t="n">
        <f aca="false">MONTH(B120)+(YEAR(B120)-1998)*12</f>
        <v>5</v>
      </c>
      <c r="B120" s="101" t="n">
        <v>35934</v>
      </c>
      <c r="C120" s="102" t="n">
        <v>121.6</v>
      </c>
      <c r="D120" s="98" t="n">
        <f aca="false">LN(C120/C119)</f>
        <v>1.08035884835876</v>
      </c>
      <c r="E120" s="106" t="n">
        <f aca="false">STDEV(D111:D120)*SQRT(trade_day)</f>
        <v>5.26688245194019</v>
      </c>
      <c r="G120" s="103" t="n">
        <f aca="false">IF(G$1="P",MAX(0,G$2-$C120),IF(G$1="C",MAX(0,$C120-G$2)))</f>
        <v>0</v>
      </c>
      <c r="H120" s="103" t="n">
        <f aca="false">IF(H$1="P",MAX(0,H$2-$C120),IF(H$1="C",MAX(0,$C120-H$2)))</f>
        <v>0</v>
      </c>
      <c r="I120" s="103" t="n">
        <f aca="false">IF(I$1="P",MAX(0,I$2-$C120),IF(I$1="C",MAX(0,$C120-I$2)))</f>
        <v>0</v>
      </c>
      <c r="J120" s="103" t="n">
        <f aca="false">IF(J$1="P",MAX(0,J$2-$C120),IF(J$1="C",MAX(0,$C120-J$2)))</f>
        <v>0</v>
      </c>
      <c r="K120" s="103" t="n">
        <f aca="false">IF(K$1="P",MAX(0,K$2-$C120),IF(K$1="C",MAX(0,$C120-K$2)))</f>
        <v>0</v>
      </c>
      <c r="L120" s="103" t="n">
        <f aca="false">IF(L$1="P",MAX(0,L$2-$C120),IF(L$1="C",MAX(0,$C120-L$2)))</f>
        <v>0</v>
      </c>
      <c r="M120" s="103" t="n">
        <f aca="false">IF(M$1="P",MAX(0,M$2-$C120),IF(M$1="C",MAX(0,$C120-M$2)))</f>
        <v>101.6</v>
      </c>
      <c r="N120" s="103" t="n">
        <f aca="false">IF(N$1="P",MAX(0,N$2-$C120),IF(N$1="C",MAX(0,$C120-N$2)))</f>
        <v>96.6</v>
      </c>
      <c r="O120" s="103" t="n">
        <f aca="false">IF(O$1="P",MAX(0,O$2-$C120),IF(O$1="C",MAX(0,$C120-O$2)))</f>
        <v>91.6</v>
      </c>
      <c r="P120" s="103" t="n">
        <f aca="false">IF(P$1="P",MAX(0,P$2-$C120),IF(P$1="C",MAX(0,$C120-P$2)))</f>
        <v>86.6</v>
      </c>
      <c r="Q120" s="103" t="n">
        <f aca="false">IF(Q$1="P",MAX(0,Q$2-$C120),IF(Q$1="C",MAX(0,$C120-Q$2)))</f>
        <v>81.6</v>
      </c>
      <c r="R120" s="103" t="n">
        <f aca="false">IF(R$1="P",MAX(0,R$2-$C120),IF(R$1="C",MAX(0,$C120-R$2)))</f>
        <v>71.6</v>
      </c>
      <c r="S120" s="103" t="n">
        <f aca="false">IF(S$1="P",MAX(0,S$2-$C120),IF(S$1="C",MAX(0,$C120-S$2)))</f>
        <v>21.59999</v>
      </c>
      <c r="T120" s="104" t="n">
        <f aca="false">A120</f>
        <v>5</v>
      </c>
      <c r="U120" s="105" t="n">
        <f aca="false">VLOOKUP($B120,Gas!$B$3:$E$2506,2)</f>
        <v>2.19</v>
      </c>
      <c r="V120" s="46" t="n">
        <f aca="false">C120/U120</f>
        <v>55.5251141552511</v>
      </c>
    </row>
    <row r="121" customFormat="false" ht="12.75" hidden="false" customHeight="false" outlineLevel="0" collapsed="false">
      <c r="A121" s="95" t="n">
        <f aca="false">MONTH(B121)+(YEAR(B121)-1998)*12</f>
        <v>5</v>
      </c>
      <c r="B121" s="101" t="n">
        <v>35935</v>
      </c>
      <c r="C121" s="102" t="n">
        <v>118.71</v>
      </c>
      <c r="D121" s="98" t="n">
        <f aca="false">LN(C121/C120)</f>
        <v>-0.024053425466624</v>
      </c>
      <c r="E121" s="106" t="n">
        <f aca="false">STDEV(D112:D121)*SQRT(trade_day)</f>
        <v>5.34875873988756</v>
      </c>
      <c r="G121" s="103" t="n">
        <f aca="false">IF(G$1="P",MAX(0,G$2-$C121),IF(G$1="C",MAX(0,$C121-G$2)))</f>
        <v>0</v>
      </c>
      <c r="H121" s="103" t="n">
        <f aca="false">IF(H$1="P",MAX(0,H$2-$C121),IF(H$1="C",MAX(0,$C121-H$2)))</f>
        <v>0</v>
      </c>
      <c r="I121" s="103" t="n">
        <f aca="false">IF(I$1="P",MAX(0,I$2-$C121),IF(I$1="C",MAX(0,$C121-I$2)))</f>
        <v>0</v>
      </c>
      <c r="J121" s="103" t="n">
        <f aca="false">IF(J$1="P",MAX(0,J$2-$C121),IF(J$1="C",MAX(0,$C121-J$2)))</f>
        <v>0</v>
      </c>
      <c r="K121" s="103" t="n">
        <f aca="false">IF(K$1="P",MAX(0,K$2-$C121),IF(K$1="C",MAX(0,$C121-K$2)))</f>
        <v>0</v>
      </c>
      <c r="L121" s="103" t="n">
        <f aca="false">IF(L$1="P",MAX(0,L$2-$C121),IF(L$1="C",MAX(0,$C121-L$2)))</f>
        <v>0</v>
      </c>
      <c r="M121" s="103" t="n">
        <f aca="false">IF(M$1="P",MAX(0,M$2-$C121),IF(M$1="C",MAX(0,$C121-M$2)))</f>
        <v>98.71</v>
      </c>
      <c r="N121" s="103" t="n">
        <f aca="false">IF(N$1="P",MAX(0,N$2-$C121),IF(N$1="C",MAX(0,$C121-N$2)))</f>
        <v>93.71</v>
      </c>
      <c r="O121" s="103" t="n">
        <f aca="false">IF(O$1="P",MAX(0,O$2-$C121),IF(O$1="C",MAX(0,$C121-O$2)))</f>
        <v>88.71</v>
      </c>
      <c r="P121" s="103" t="n">
        <f aca="false">IF(P$1="P",MAX(0,P$2-$C121),IF(P$1="C",MAX(0,$C121-P$2)))</f>
        <v>83.71</v>
      </c>
      <c r="Q121" s="103" t="n">
        <f aca="false">IF(Q$1="P",MAX(0,Q$2-$C121),IF(Q$1="C",MAX(0,$C121-Q$2)))</f>
        <v>78.71</v>
      </c>
      <c r="R121" s="103" t="n">
        <f aca="false">IF(R$1="P",MAX(0,R$2-$C121),IF(R$1="C",MAX(0,$C121-R$2)))</f>
        <v>68.71</v>
      </c>
      <c r="S121" s="103" t="n">
        <f aca="false">IF(S$1="P",MAX(0,S$2-$C121),IF(S$1="C",MAX(0,$C121-S$2)))</f>
        <v>18.70999</v>
      </c>
      <c r="T121" s="104" t="n">
        <f aca="false">A121</f>
        <v>5</v>
      </c>
      <c r="U121" s="105" t="n">
        <f aca="false">VLOOKUP($B121,Gas!$B$3:$E$2506,2)</f>
        <v>2.16</v>
      </c>
      <c r="V121" s="46" t="n">
        <f aca="false">C121/U121</f>
        <v>54.9583333333333</v>
      </c>
    </row>
    <row r="122" customFormat="false" ht="12.75" hidden="false" customHeight="false" outlineLevel="0" collapsed="false">
      <c r="A122" s="95" t="n">
        <f aca="false">MONTH(B122)+(YEAR(B122)-1998)*12</f>
        <v>5</v>
      </c>
      <c r="B122" s="101" t="n">
        <v>35936</v>
      </c>
      <c r="C122" s="102" t="n">
        <v>66.56</v>
      </c>
      <c r="D122" s="98" t="n">
        <f aca="false">LN(C122/C121)</f>
        <v>-0.578579747552489</v>
      </c>
      <c r="E122" s="106" t="n">
        <f aca="false">STDEV(D113:D122)*SQRT(trade_day)</f>
        <v>6.55702404606795</v>
      </c>
      <c r="G122" s="103" t="n">
        <f aca="false">IF(G$1="P",MAX(0,G$2-$C122),IF(G$1="C",MAX(0,$C122-G$2)))</f>
        <v>0</v>
      </c>
      <c r="H122" s="103" t="n">
        <f aca="false">IF(H$1="P",MAX(0,H$2-$C122),IF(H$1="C",MAX(0,$C122-H$2)))</f>
        <v>0</v>
      </c>
      <c r="I122" s="103" t="n">
        <f aca="false">IF(I$1="P",MAX(0,I$2-$C122),IF(I$1="C",MAX(0,$C122-I$2)))</f>
        <v>0</v>
      </c>
      <c r="J122" s="103" t="n">
        <f aca="false">IF(J$1="P",MAX(0,J$2-$C122),IF(J$1="C",MAX(0,$C122-J$2)))</f>
        <v>0</v>
      </c>
      <c r="K122" s="103" t="n">
        <f aca="false">IF(K$1="P",MAX(0,K$2-$C122),IF(K$1="C",MAX(0,$C122-K$2)))</f>
        <v>0</v>
      </c>
      <c r="L122" s="103" t="n">
        <f aca="false">IF(L$1="P",MAX(0,L$2-$C122),IF(L$1="C",MAX(0,$C122-L$2)))</f>
        <v>0</v>
      </c>
      <c r="M122" s="103" t="n">
        <f aca="false">IF(M$1="P",MAX(0,M$2-$C122),IF(M$1="C",MAX(0,$C122-M$2)))</f>
        <v>46.56</v>
      </c>
      <c r="N122" s="103" t="n">
        <f aca="false">IF(N$1="P",MAX(0,N$2-$C122),IF(N$1="C",MAX(0,$C122-N$2)))</f>
        <v>41.56</v>
      </c>
      <c r="O122" s="103" t="n">
        <f aca="false">IF(O$1="P",MAX(0,O$2-$C122),IF(O$1="C",MAX(0,$C122-O$2)))</f>
        <v>36.56</v>
      </c>
      <c r="P122" s="103" t="n">
        <f aca="false">IF(P$1="P",MAX(0,P$2-$C122),IF(P$1="C",MAX(0,$C122-P$2)))</f>
        <v>31.56</v>
      </c>
      <c r="Q122" s="103" t="n">
        <f aca="false">IF(Q$1="P",MAX(0,Q$2-$C122),IF(Q$1="C",MAX(0,$C122-Q$2)))</f>
        <v>26.56</v>
      </c>
      <c r="R122" s="103" t="n">
        <f aca="false">IF(R$1="P",MAX(0,R$2-$C122),IF(R$1="C",MAX(0,$C122-R$2)))</f>
        <v>16.56</v>
      </c>
      <c r="S122" s="103" t="n">
        <f aca="false">IF(S$1="P",MAX(0,S$2-$C122),IF(S$1="C",MAX(0,$C122-S$2)))</f>
        <v>0</v>
      </c>
      <c r="T122" s="104" t="n">
        <f aca="false">A122</f>
        <v>5</v>
      </c>
      <c r="U122" s="105" t="n">
        <f aca="false">VLOOKUP($B122,Gas!$B$3:$E$2506,2)</f>
        <v>2.175</v>
      </c>
      <c r="V122" s="46" t="n">
        <f aca="false">C122/U122</f>
        <v>30.6022988505747</v>
      </c>
    </row>
    <row r="123" customFormat="false" ht="12.75" hidden="false" customHeight="false" outlineLevel="0" collapsed="false">
      <c r="A123" s="95" t="n">
        <f aca="false">MONTH(B123)+(YEAR(B123)-1998)*12</f>
        <v>5</v>
      </c>
      <c r="B123" s="101" t="n">
        <v>35937</v>
      </c>
      <c r="C123" s="102" t="n">
        <v>39.65</v>
      </c>
      <c r="D123" s="98" t="n">
        <f aca="false">LN(C123/C122)</f>
        <v>-0.518012848432096</v>
      </c>
      <c r="E123" s="106" t="n">
        <f aca="false">STDEV(D114:D123)*SQRT(trade_day)</f>
        <v>7.27547846108748</v>
      </c>
      <c r="G123" s="103" t="n">
        <f aca="false">IF(G$1="P",MAX(0,G$2-$C123),IF(G$1="C",MAX(0,$C123-G$2)))</f>
        <v>0</v>
      </c>
      <c r="H123" s="103" t="n">
        <f aca="false">IF(H$1="P",MAX(0,H$2-$C123),IF(H$1="C",MAX(0,$C123-H$2)))</f>
        <v>0</v>
      </c>
      <c r="I123" s="103" t="n">
        <f aca="false">IF(I$1="P",MAX(0,I$2-$C123),IF(I$1="C",MAX(0,$C123-I$2)))</f>
        <v>0</v>
      </c>
      <c r="J123" s="103" t="n">
        <f aca="false">IF(J$1="P",MAX(0,J$2-$C123),IF(J$1="C",MAX(0,$C123-J$2)))</f>
        <v>0</v>
      </c>
      <c r="K123" s="103" t="n">
        <f aca="false">IF(K$1="P",MAX(0,K$2-$C123),IF(K$1="C",MAX(0,$C123-K$2)))</f>
        <v>0.350000000000001</v>
      </c>
      <c r="L123" s="103" t="n">
        <f aca="false">IF(L$1="P",MAX(0,L$2-$C123),IF(L$1="C",MAX(0,$C123-L$2)))</f>
        <v>10.35</v>
      </c>
      <c r="M123" s="103" t="n">
        <f aca="false">IF(M$1="P",MAX(0,M$2-$C123),IF(M$1="C",MAX(0,$C123-M$2)))</f>
        <v>19.65</v>
      </c>
      <c r="N123" s="103" t="n">
        <f aca="false">IF(N$1="P",MAX(0,N$2-$C123),IF(N$1="C",MAX(0,$C123-N$2)))</f>
        <v>14.65</v>
      </c>
      <c r="O123" s="103" t="n">
        <f aca="false">IF(O$1="P",MAX(0,O$2-$C123),IF(O$1="C",MAX(0,$C123-O$2)))</f>
        <v>9.65</v>
      </c>
      <c r="P123" s="103" t="n">
        <f aca="false">IF(P$1="P",MAX(0,P$2-$C123),IF(P$1="C",MAX(0,$C123-P$2)))</f>
        <v>4.65</v>
      </c>
      <c r="Q123" s="103" t="n">
        <f aca="false">IF(Q$1="P",MAX(0,Q$2-$C123),IF(Q$1="C",MAX(0,$C123-Q$2)))</f>
        <v>0</v>
      </c>
      <c r="R123" s="103" t="n">
        <f aca="false">IF(R$1="P",MAX(0,R$2-$C123),IF(R$1="C",MAX(0,$C123-R$2)))</f>
        <v>0</v>
      </c>
      <c r="S123" s="103" t="n">
        <f aca="false">IF(S$1="P",MAX(0,S$2-$C123),IF(S$1="C",MAX(0,$C123-S$2)))</f>
        <v>0</v>
      </c>
      <c r="T123" s="104" t="n">
        <f aca="false">A123</f>
        <v>5</v>
      </c>
      <c r="U123" s="105" t="n">
        <f aca="false">VLOOKUP($B123,Gas!$B$3:$E$2506,2)</f>
        <v>2.105</v>
      </c>
      <c r="V123" s="46" t="n">
        <f aca="false">C123/U123</f>
        <v>18.8361045130641</v>
      </c>
    </row>
    <row r="124" customFormat="false" ht="12.75" hidden="false" customHeight="false" outlineLevel="0" collapsed="false">
      <c r="A124" s="95" t="n">
        <f aca="false">MONTH(B124)+(YEAR(B124)-1998)*12</f>
        <v>5</v>
      </c>
      <c r="B124" s="101" t="n">
        <v>35941</v>
      </c>
      <c r="C124" s="102" t="n">
        <v>34.13</v>
      </c>
      <c r="D124" s="98" t="n">
        <f aca="false">LN(C124/C123)</f>
        <v>-0.149914185162241</v>
      </c>
      <c r="E124" s="106" t="n">
        <f aca="false">STDEV(D115:D124)*SQRT(trade_day)</f>
        <v>7.34597162577878</v>
      </c>
      <c r="G124" s="103" t="n">
        <f aca="false">IF(G$1="P",MAX(0,G$2-$C124),IF(G$1="C",MAX(0,$C124-G$2)))</f>
        <v>0</v>
      </c>
      <c r="H124" s="103" t="n">
        <f aca="false">IF(H$1="P",MAX(0,H$2-$C124),IF(H$1="C",MAX(0,$C124-H$2)))</f>
        <v>0</v>
      </c>
      <c r="I124" s="103" t="n">
        <f aca="false">IF(I$1="P",MAX(0,I$2-$C124),IF(I$1="C",MAX(0,$C124-I$2)))</f>
        <v>0</v>
      </c>
      <c r="J124" s="103" t="n">
        <f aca="false">IF(J$1="P",MAX(0,J$2-$C124),IF(J$1="C",MAX(0,$C124-J$2)))</f>
        <v>0.869999999999997</v>
      </c>
      <c r="K124" s="103" t="n">
        <f aca="false">IF(K$1="P",MAX(0,K$2-$C124),IF(K$1="C",MAX(0,$C124-K$2)))</f>
        <v>5.87</v>
      </c>
      <c r="L124" s="103" t="n">
        <f aca="false">IF(L$1="P",MAX(0,L$2-$C124),IF(L$1="C",MAX(0,$C124-L$2)))</f>
        <v>15.87</v>
      </c>
      <c r="M124" s="103" t="n">
        <f aca="false">IF(M$1="P",MAX(0,M$2-$C124),IF(M$1="C",MAX(0,$C124-M$2)))</f>
        <v>14.13</v>
      </c>
      <c r="N124" s="103" t="n">
        <f aca="false">IF(N$1="P",MAX(0,N$2-$C124),IF(N$1="C",MAX(0,$C124-N$2)))</f>
        <v>9.13</v>
      </c>
      <c r="O124" s="103" t="n">
        <f aca="false">IF(O$1="P",MAX(0,O$2-$C124),IF(O$1="C",MAX(0,$C124-O$2)))</f>
        <v>4.13</v>
      </c>
      <c r="P124" s="103" t="n">
        <f aca="false">IF(P$1="P",MAX(0,P$2-$C124),IF(P$1="C",MAX(0,$C124-P$2)))</f>
        <v>0</v>
      </c>
      <c r="Q124" s="103" t="n">
        <f aca="false">IF(Q$1="P",MAX(0,Q$2-$C124),IF(Q$1="C",MAX(0,$C124-Q$2)))</f>
        <v>0</v>
      </c>
      <c r="R124" s="103" t="n">
        <f aca="false">IF(R$1="P",MAX(0,R$2-$C124),IF(R$1="C",MAX(0,$C124-R$2)))</f>
        <v>0</v>
      </c>
      <c r="S124" s="103" t="n">
        <f aca="false">IF(S$1="P",MAX(0,S$2-$C124),IF(S$1="C",MAX(0,$C124-S$2)))</f>
        <v>0</v>
      </c>
      <c r="T124" s="104" t="n">
        <f aca="false">A124</f>
        <v>5</v>
      </c>
      <c r="U124" s="105" t="n">
        <f aca="false">VLOOKUP($B124,Gas!$B$3:$E$2506,2)</f>
        <v>2.01</v>
      </c>
      <c r="V124" s="46" t="n">
        <f aca="false">C124/U124</f>
        <v>16.9800995024876</v>
      </c>
    </row>
    <row r="125" customFormat="false" ht="12.75" hidden="false" customHeight="false" outlineLevel="0" collapsed="false">
      <c r="A125" s="95" t="n">
        <f aca="false">MONTH(B125)+(YEAR(B125)-1998)*12</f>
        <v>5</v>
      </c>
      <c r="B125" s="101" t="n">
        <v>35942</v>
      </c>
      <c r="C125" s="102" t="n">
        <v>31.31</v>
      </c>
      <c r="D125" s="98" t="n">
        <f aca="false">LN(C125/C124)</f>
        <v>-0.0862392275803015</v>
      </c>
      <c r="E125" s="106" t="n">
        <f aca="false">STDEV(D116:D125)*SQRT(trade_day)</f>
        <v>7.34448473133727</v>
      </c>
      <c r="G125" s="103" t="n">
        <f aca="false">IF(G$1="P",MAX(0,G$2-$C125),IF(G$1="C",MAX(0,$C125-G$2)))</f>
        <v>0</v>
      </c>
      <c r="H125" s="103" t="n">
        <f aca="false">IF(H$1="P",MAX(0,H$2-$C125),IF(H$1="C",MAX(0,$C125-H$2)))</f>
        <v>0</v>
      </c>
      <c r="I125" s="103" t="n">
        <f aca="false">IF(I$1="P",MAX(0,I$2-$C125),IF(I$1="C",MAX(0,$C125-I$2)))</f>
        <v>0</v>
      </c>
      <c r="J125" s="103" t="n">
        <f aca="false">IF(J$1="P",MAX(0,J$2-$C125),IF(J$1="C",MAX(0,$C125-J$2)))</f>
        <v>3.69</v>
      </c>
      <c r="K125" s="103" t="n">
        <f aca="false">IF(K$1="P",MAX(0,K$2-$C125),IF(K$1="C",MAX(0,$C125-K$2)))</f>
        <v>8.69</v>
      </c>
      <c r="L125" s="103" t="n">
        <f aca="false">IF(L$1="P",MAX(0,L$2-$C125),IF(L$1="C",MAX(0,$C125-L$2)))</f>
        <v>18.69</v>
      </c>
      <c r="M125" s="103" t="n">
        <f aca="false">IF(M$1="P",MAX(0,M$2-$C125),IF(M$1="C",MAX(0,$C125-M$2)))</f>
        <v>11.31</v>
      </c>
      <c r="N125" s="103" t="n">
        <f aca="false">IF(N$1="P",MAX(0,N$2-$C125),IF(N$1="C",MAX(0,$C125-N$2)))</f>
        <v>6.31</v>
      </c>
      <c r="O125" s="103" t="n">
        <f aca="false">IF(O$1="P",MAX(0,O$2-$C125),IF(O$1="C",MAX(0,$C125-O$2)))</f>
        <v>1.31</v>
      </c>
      <c r="P125" s="103" t="n">
        <f aca="false">IF(P$1="P",MAX(0,P$2-$C125),IF(P$1="C",MAX(0,$C125-P$2)))</f>
        <v>0</v>
      </c>
      <c r="Q125" s="103" t="n">
        <f aca="false">IF(Q$1="P",MAX(0,Q$2-$C125),IF(Q$1="C",MAX(0,$C125-Q$2)))</f>
        <v>0</v>
      </c>
      <c r="R125" s="103" t="n">
        <f aca="false">IF(R$1="P",MAX(0,R$2-$C125),IF(R$1="C",MAX(0,$C125-R$2)))</f>
        <v>0</v>
      </c>
      <c r="S125" s="103" t="n">
        <f aca="false">IF(S$1="P",MAX(0,S$2-$C125),IF(S$1="C",MAX(0,$C125-S$2)))</f>
        <v>0</v>
      </c>
      <c r="T125" s="104" t="n">
        <f aca="false">A125</f>
        <v>5</v>
      </c>
      <c r="U125" s="105" t="n">
        <f aca="false">VLOOKUP($B125,Gas!$B$3:$E$2506,2)</f>
        <v>2.09</v>
      </c>
      <c r="V125" s="46" t="n">
        <f aca="false">C125/U125</f>
        <v>14.9808612440191</v>
      </c>
    </row>
    <row r="126" customFormat="false" ht="12.75" hidden="false" customHeight="false" outlineLevel="0" collapsed="false">
      <c r="A126" s="95" t="n">
        <f aca="false">MONTH(B126)+(YEAR(B126)-1998)*12</f>
        <v>5</v>
      </c>
      <c r="B126" s="101" t="n">
        <v>35943</v>
      </c>
      <c r="C126" s="102" t="n">
        <v>49.6</v>
      </c>
      <c r="D126" s="98" t="n">
        <f aca="false">LN(C126/C125)</f>
        <v>0.460053298392568</v>
      </c>
      <c r="E126" s="106" t="n">
        <f aca="false">STDEV(D117:D126)*SQRT(trade_day)</f>
        <v>7.56674182821132</v>
      </c>
      <c r="G126" s="103" t="n">
        <f aca="false">IF(G$1="P",MAX(0,G$2-$C126),IF(G$1="C",MAX(0,$C126-G$2)))</f>
        <v>0</v>
      </c>
      <c r="H126" s="103" t="n">
        <f aca="false">IF(H$1="P",MAX(0,H$2-$C126),IF(H$1="C",MAX(0,$C126-H$2)))</f>
        <v>0</v>
      </c>
      <c r="I126" s="103" t="n">
        <f aca="false">IF(I$1="P",MAX(0,I$2-$C126),IF(I$1="C",MAX(0,$C126-I$2)))</f>
        <v>0</v>
      </c>
      <c r="J126" s="103" t="n">
        <f aca="false">IF(J$1="P",MAX(0,J$2-$C126),IF(J$1="C",MAX(0,$C126-J$2)))</f>
        <v>0</v>
      </c>
      <c r="K126" s="103" t="n">
        <f aca="false">IF(K$1="P",MAX(0,K$2-$C126),IF(K$1="C",MAX(0,$C126-K$2)))</f>
        <v>0</v>
      </c>
      <c r="L126" s="103" t="n">
        <f aca="false">IF(L$1="P",MAX(0,L$2-$C126),IF(L$1="C",MAX(0,$C126-L$2)))</f>
        <v>0.399999999999999</v>
      </c>
      <c r="M126" s="103" t="n">
        <f aca="false">IF(M$1="P",MAX(0,M$2-$C126),IF(M$1="C",MAX(0,$C126-M$2)))</f>
        <v>29.6</v>
      </c>
      <c r="N126" s="103" t="n">
        <f aca="false">IF(N$1="P",MAX(0,N$2-$C126),IF(N$1="C",MAX(0,$C126-N$2)))</f>
        <v>24.6</v>
      </c>
      <c r="O126" s="103" t="n">
        <f aca="false">IF(O$1="P",MAX(0,O$2-$C126),IF(O$1="C",MAX(0,$C126-O$2)))</f>
        <v>19.6</v>
      </c>
      <c r="P126" s="103" t="n">
        <f aca="false">IF(P$1="P",MAX(0,P$2-$C126),IF(P$1="C",MAX(0,$C126-P$2)))</f>
        <v>14.6</v>
      </c>
      <c r="Q126" s="103" t="n">
        <f aca="false">IF(Q$1="P",MAX(0,Q$2-$C126),IF(Q$1="C",MAX(0,$C126-Q$2)))</f>
        <v>9.6</v>
      </c>
      <c r="R126" s="103" t="n">
        <f aca="false">IF(R$1="P",MAX(0,R$2-$C126),IF(R$1="C",MAX(0,$C126-R$2)))</f>
        <v>0</v>
      </c>
      <c r="S126" s="103" t="n">
        <f aca="false">IF(S$1="P",MAX(0,S$2-$C126),IF(S$1="C",MAX(0,$C126-S$2)))</f>
        <v>0</v>
      </c>
      <c r="T126" s="104" t="n">
        <f aca="false">A126</f>
        <v>5</v>
      </c>
      <c r="U126" s="105" t="n">
        <f aca="false">VLOOKUP($B126,Gas!$B$3:$E$2506,2)</f>
        <v>2.08</v>
      </c>
      <c r="V126" s="46" t="n">
        <f aca="false">C126/U126</f>
        <v>23.8461538461538</v>
      </c>
    </row>
    <row r="127" customFormat="false" ht="12.75" hidden="false" customHeight="false" outlineLevel="0" collapsed="false">
      <c r="A127" s="95" t="n">
        <f aca="false">MONTH(B127)+(YEAR(B127)-1998)*12</f>
        <v>5</v>
      </c>
      <c r="B127" s="101" t="n">
        <v>35944</v>
      </c>
      <c r="C127" s="102" t="n">
        <v>70.5</v>
      </c>
      <c r="D127" s="98" t="n">
        <f aca="false">LN(C127/C126)</f>
        <v>0.351621876087341</v>
      </c>
      <c r="E127" s="106" t="n">
        <f aca="false">STDEV(D118:D127)*SQRT(trade_day)</f>
        <v>7.71914652699826</v>
      </c>
      <c r="G127" s="103" t="n">
        <f aca="false">IF(G$1="P",MAX(0,G$2-$C127),IF(G$1="C",MAX(0,$C127-G$2)))</f>
        <v>0</v>
      </c>
      <c r="H127" s="103" t="n">
        <f aca="false">IF(H$1="P",MAX(0,H$2-$C127),IF(H$1="C",MAX(0,$C127-H$2)))</f>
        <v>0</v>
      </c>
      <c r="I127" s="103" t="n">
        <f aca="false">IF(I$1="P",MAX(0,I$2-$C127),IF(I$1="C",MAX(0,$C127-I$2)))</f>
        <v>0</v>
      </c>
      <c r="J127" s="103" t="n">
        <f aca="false">IF(J$1="P",MAX(0,J$2-$C127),IF(J$1="C",MAX(0,$C127-J$2)))</f>
        <v>0</v>
      </c>
      <c r="K127" s="103" t="n">
        <f aca="false">IF(K$1="P",MAX(0,K$2-$C127),IF(K$1="C",MAX(0,$C127-K$2)))</f>
        <v>0</v>
      </c>
      <c r="L127" s="103" t="n">
        <f aca="false">IF(L$1="P",MAX(0,L$2-$C127),IF(L$1="C",MAX(0,$C127-L$2)))</f>
        <v>0</v>
      </c>
      <c r="M127" s="103" t="n">
        <f aca="false">IF(M$1="P",MAX(0,M$2-$C127),IF(M$1="C",MAX(0,$C127-M$2)))</f>
        <v>50.5</v>
      </c>
      <c r="N127" s="103" t="n">
        <f aca="false">IF(N$1="P",MAX(0,N$2-$C127),IF(N$1="C",MAX(0,$C127-N$2)))</f>
        <v>45.5</v>
      </c>
      <c r="O127" s="103" t="n">
        <f aca="false">IF(O$1="P",MAX(0,O$2-$C127),IF(O$1="C",MAX(0,$C127-O$2)))</f>
        <v>40.5</v>
      </c>
      <c r="P127" s="103" t="n">
        <f aca="false">IF(P$1="P",MAX(0,P$2-$C127),IF(P$1="C",MAX(0,$C127-P$2)))</f>
        <v>35.5</v>
      </c>
      <c r="Q127" s="103" t="n">
        <f aca="false">IF(Q$1="P",MAX(0,Q$2-$C127),IF(Q$1="C",MAX(0,$C127-Q$2)))</f>
        <v>30.5</v>
      </c>
      <c r="R127" s="103" t="n">
        <f aca="false">IF(R$1="P",MAX(0,R$2-$C127),IF(R$1="C",MAX(0,$C127-R$2)))</f>
        <v>20.5</v>
      </c>
      <c r="S127" s="103" t="n">
        <f aca="false">IF(S$1="P",MAX(0,S$2-$C127),IF(S$1="C",MAX(0,$C127-S$2)))</f>
        <v>0</v>
      </c>
      <c r="T127" s="104" t="n">
        <f aca="false">A127</f>
        <v>5</v>
      </c>
      <c r="U127" s="105" t="n">
        <f aca="false">VLOOKUP($B127,Gas!$B$3:$E$2506,2)</f>
        <v>2.085</v>
      </c>
      <c r="V127" s="46" t="n">
        <f aca="false">C127/U127</f>
        <v>33.8129496402878</v>
      </c>
    </row>
    <row r="128" customFormat="false" ht="12.75" hidden="false" customHeight="false" outlineLevel="0" collapsed="false">
      <c r="A128" s="95" t="n">
        <f aca="false">MONTH(B128)+(YEAR(B128)-1998)*12</f>
        <v>6</v>
      </c>
      <c r="B128" s="101" t="n">
        <v>35947</v>
      </c>
      <c r="C128" s="102" t="n">
        <v>37.71</v>
      </c>
      <c r="D128" s="98" t="n">
        <f aca="false">LN(C128/C127)</f>
        <v>-0.625687398547957</v>
      </c>
      <c r="E128" s="106" t="n">
        <f aca="false">STDEV(D119:D128)*SQRT(trade_day)</f>
        <v>8.37912572313251</v>
      </c>
      <c r="G128" s="103" t="n">
        <f aca="false">IF(G$1="P",MAX(0,G$2-$C128),IF(G$1="C",MAX(0,$C128-G$2)))</f>
        <v>0</v>
      </c>
      <c r="H128" s="103" t="n">
        <f aca="false">IF(H$1="P",MAX(0,H$2-$C128),IF(H$1="C",MAX(0,$C128-H$2)))</f>
        <v>0</v>
      </c>
      <c r="I128" s="103" t="n">
        <f aca="false">IF(I$1="P",MAX(0,I$2-$C128),IF(I$1="C",MAX(0,$C128-I$2)))</f>
        <v>0</v>
      </c>
      <c r="J128" s="103" t="n">
        <f aca="false">IF(J$1="P",MAX(0,J$2-$C128),IF(J$1="C",MAX(0,$C128-J$2)))</f>
        <v>0</v>
      </c>
      <c r="K128" s="103" t="n">
        <f aca="false">IF(K$1="P",MAX(0,K$2-$C128),IF(K$1="C",MAX(0,$C128-K$2)))</f>
        <v>2.29</v>
      </c>
      <c r="L128" s="103" t="n">
        <f aca="false">IF(L$1="P",MAX(0,L$2-$C128),IF(L$1="C",MAX(0,$C128-L$2)))</f>
        <v>12.29</v>
      </c>
      <c r="M128" s="103" t="n">
        <f aca="false">IF(M$1="P",MAX(0,M$2-$C128),IF(M$1="C",MAX(0,$C128-M$2)))</f>
        <v>17.71</v>
      </c>
      <c r="N128" s="103" t="n">
        <f aca="false">IF(N$1="P",MAX(0,N$2-$C128),IF(N$1="C",MAX(0,$C128-N$2)))</f>
        <v>12.71</v>
      </c>
      <c r="O128" s="103" t="n">
        <f aca="false">IF(O$1="P",MAX(0,O$2-$C128),IF(O$1="C",MAX(0,$C128-O$2)))</f>
        <v>7.71</v>
      </c>
      <c r="P128" s="103" t="n">
        <f aca="false">IF(P$1="P",MAX(0,P$2-$C128),IF(P$1="C",MAX(0,$C128-P$2)))</f>
        <v>2.71</v>
      </c>
      <c r="Q128" s="103" t="n">
        <f aca="false">IF(Q$1="P",MAX(0,Q$2-$C128),IF(Q$1="C",MAX(0,$C128-Q$2)))</f>
        <v>0</v>
      </c>
      <c r="R128" s="103" t="n">
        <f aca="false">IF(R$1="P",MAX(0,R$2-$C128),IF(R$1="C",MAX(0,$C128-R$2)))</f>
        <v>0</v>
      </c>
      <c r="S128" s="103" t="n">
        <f aca="false">IF(S$1="P",MAX(0,S$2-$C128),IF(S$1="C",MAX(0,$C128-S$2)))</f>
        <v>0</v>
      </c>
      <c r="T128" s="104" t="n">
        <f aca="false">A128</f>
        <v>6</v>
      </c>
      <c r="U128" s="105" t="n">
        <f aca="false">VLOOKUP($B128,Gas!$B$3:$E$2506,2)</f>
        <v>2.115</v>
      </c>
      <c r="V128" s="46" t="n">
        <f aca="false">C128/U128</f>
        <v>17.8297872340426</v>
      </c>
    </row>
    <row r="129" customFormat="false" ht="12.75" hidden="false" customHeight="false" outlineLevel="0" collapsed="false">
      <c r="A129" s="95" t="n">
        <f aca="false">MONTH(B129)+(YEAR(B129)-1998)*12</f>
        <v>6</v>
      </c>
      <c r="B129" s="101" t="n">
        <v>35948</v>
      </c>
      <c r="C129" s="102" t="n">
        <v>29.57</v>
      </c>
      <c r="D129" s="98" t="n">
        <f aca="false">LN(C129/C128)</f>
        <v>-0.24316497740588</v>
      </c>
      <c r="E129" s="106" t="n">
        <f aca="false">STDEV(D120:D129)*SQRT(trade_day)</f>
        <v>8.4582765785478</v>
      </c>
      <c r="G129" s="103" t="n">
        <f aca="false">IF(G$1="P",MAX(0,G$2-$C129),IF(G$1="C",MAX(0,$C129-G$2)))</f>
        <v>0</v>
      </c>
      <c r="H129" s="103" t="n">
        <f aca="false">IF(H$1="P",MAX(0,H$2-$C129),IF(H$1="C",MAX(0,$C129-H$2)))</f>
        <v>0</v>
      </c>
      <c r="I129" s="103" t="n">
        <f aca="false">IF(I$1="P",MAX(0,I$2-$C129),IF(I$1="C",MAX(0,$C129-I$2)))</f>
        <v>0.43</v>
      </c>
      <c r="J129" s="103" t="n">
        <f aca="false">IF(J$1="P",MAX(0,J$2-$C129),IF(J$1="C",MAX(0,$C129-J$2)))</f>
        <v>5.43</v>
      </c>
      <c r="K129" s="103" t="n">
        <f aca="false">IF(K$1="P",MAX(0,K$2-$C129),IF(K$1="C",MAX(0,$C129-K$2)))</f>
        <v>10.43</v>
      </c>
      <c r="L129" s="103" t="n">
        <f aca="false">IF(L$1="P",MAX(0,L$2-$C129),IF(L$1="C",MAX(0,$C129-L$2)))</f>
        <v>20.43</v>
      </c>
      <c r="M129" s="103" t="n">
        <f aca="false">IF(M$1="P",MAX(0,M$2-$C129),IF(M$1="C",MAX(0,$C129-M$2)))</f>
        <v>9.57</v>
      </c>
      <c r="N129" s="103" t="n">
        <f aca="false">IF(N$1="P",MAX(0,N$2-$C129),IF(N$1="C",MAX(0,$C129-N$2)))</f>
        <v>4.57</v>
      </c>
      <c r="O129" s="103" t="n">
        <f aca="false">IF(O$1="P",MAX(0,O$2-$C129),IF(O$1="C",MAX(0,$C129-O$2)))</f>
        <v>0</v>
      </c>
      <c r="P129" s="103" t="n">
        <f aca="false">IF(P$1="P",MAX(0,P$2-$C129),IF(P$1="C",MAX(0,$C129-P$2)))</f>
        <v>0</v>
      </c>
      <c r="Q129" s="103" t="n">
        <f aca="false">IF(Q$1="P",MAX(0,Q$2-$C129),IF(Q$1="C",MAX(0,$C129-Q$2)))</f>
        <v>0</v>
      </c>
      <c r="R129" s="103" t="n">
        <f aca="false">IF(R$1="P",MAX(0,R$2-$C129),IF(R$1="C",MAX(0,$C129-R$2)))</f>
        <v>0</v>
      </c>
      <c r="S129" s="103" t="n">
        <f aca="false">IF(S$1="P",MAX(0,S$2-$C129),IF(S$1="C",MAX(0,$C129-S$2)))</f>
        <v>0</v>
      </c>
      <c r="T129" s="104" t="n">
        <f aca="false">A129</f>
        <v>6</v>
      </c>
      <c r="U129" s="105" t="n">
        <f aca="false">VLOOKUP($B129,Gas!$B$3:$E$2506,2)</f>
        <v>2.165</v>
      </c>
      <c r="V129" s="46" t="n">
        <f aca="false">C129/U129</f>
        <v>13.6581986143187</v>
      </c>
    </row>
    <row r="130" customFormat="false" ht="12.75" hidden="false" customHeight="false" outlineLevel="0" collapsed="false">
      <c r="A130" s="95" t="n">
        <f aca="false">MONTH(B130)+(YEAR(B130)-1998)*12</f>
        <v>6</v>
      </c>
      <c r="B130" s="101" t="n">
        <v>35949</v>
      </c>
      <c r="C130" s="102" t="n">
        <v>31.18</v>
      </c>
      <c r="D130" s="98" t="n">
        <f aca="false">LN(C130/C129)</f>
        <v>0.0530165297652446</v>
      </c>
      <c r="E130" s="106" t="n">
        <f aca="false">STDEV(D121:D130)*SQRT(trade_day)</f>
        <v>5.86200641008584</v>
      </c>
      <c r="G130" s="103" t="n">
        <f aca="false">IF(G$1="P",MAX(0,G$2-$C130),IF(G$1="C",MAX(0,$C130-G$2)))</f>
        <v>0</v>
      </c>
      <c r="H130" s="103" t="n">
        <f aca="false">IF(H$1="P",MAX(0,H$2-$C130),IF(H$1="C",MAX(0,$C130-H$2)))</f>
        <v>0</v>
      </c>
      <c r="I130" s="103" t="n">
        <f aca="false">IF(I$1="P",MAX(0,I$2-$C130),IF(I$1="C",MAX(0,$C130-I$2)))</f>
        <v>0</v>
      </c>
      <c r="J130" s="103" t="n">
        <f aca="false">IF(J$1="P",MAX(0,J$2-$C130),IF(J$1="C",MAX(0,$C130-J$2)))</f>
        <v>3.82</v>
      </c>
      <c r="K130" s="103" t="n">
        <f aca="false">IF(K$1="P",MAX(0,K$2-$C130),IF(K$1="C",MAX(0,$C130-K$2)))</f>
        <v>8.82</v>
      </c>
      <c r="L130" s="103" t="n">
        <f aca="false">IF(L$1="P",MAX(0,L$2-$C130),IF(L$1="C",MAX(0,$C130-L$2)))</f>
        <v>18.82</v>
      </c>
      <c r="M130" s="103" t="n">
        <f aca="false">IF(M$1="P",MAX(0,M$2-$C130),IF(M$1="C",MAX(0,$C130-M$2)))</f>
        <v>11.18</v>
      </c>
      <c r="N130" s="103" t="n">
        <f aca="false">IF(N$1="P",MAX(0,N$2-$C130),IF(N$1="C",MAX(0,$C130-N$2)))</f>
        <v>6.18</v>
      </c>
      <c r="O130" s="103" t="n">
        <f aca="false">IF(O$1="P",MAX(0,O$2-$C130),IF(O$1="C",MAX(0,$C130-O$2)))</f>
        <v>1.18</v>
      </c>
      <c r="P130" s="103" t="n">
        <f aca="false">IF(P$1="P",MAX(0,P$2-$C130),IF(P$1="C",MAX(0,$C130-P$2)))</f>
        <v>0</v>
      </c>
      <c r="Q130" s="103" t="n">
        <f aca="false">IF(Q$1="P",MAX(0,Q$2-$C130),IF(Q$1="C",MAX(0,$C130-Q$2)))</f>
        <v>0</v>
      </c>
      <c r="R130" s="103" t="n">
        <f aca="false">IF(R$1="P",MAX(0,R$2-$C130),IF(R$1="C",MAX(0,$C130-R$2)))</f>
        <v>0</v>
      </c>
      <c r="S130" s="103" t="n">
        <f aca="false">IF(S$1="P",MAX(0,S$2-$C130),IF(S$1="C",MAX(0,$C130-S$2)))</f>
        <v>0</v>
      </c>
      <c r="T130" s="104" t="n">
        <f aca="false">A130</f>
        <v>6</v>
      </c>
      <c r="U130" s="105" t="n">
        <f aca="false">VLOOKUP($B130,Gas!$B$3:$E$2506,2)</f>
        <v>2.19</v>
      </c>
      <c r="V130" s="46" t="n">
        <f aca="false">C130/U130</f>
        <v>14.2374429223744</v>
      </c>
    </row>
    <row r="131" customFormat="false" ht="12.75" hidden="false" customHeight="false" outlineLevel="0" collapsed="false">
      <c r="A131" s="95" t="n">
        <f aca="false">MONTH(B131)+(YEAR(B131)-1998)*12</f>
        <v>6</v>
      </c>
      <c r="B131" s="101" t="n">
        <v>35950</v>
      </c>
      <c r="C131" s="102" t="n">
        <v>30.26</v>
      </c>
      <c r="D131" s="98" t="n">
        <f aca="false">LN(C131/C130)</f>
        <v>-0.0299501552694205</v>
      </c>
      <c r="E131" s="106" t="n">
        <f aca="false">STDEV(D122:D131)*SQRT(trade_day)</f>
        <v>5.85894902892223</v>
      </c>
      <c r="G131" s="103" t="n">
        <f aca="false">IF(G$1="P",MAX(0,G$2-$C131),IF(G$1="C",MAX(0,$C131-G$2)))</f>
        <v>0</v>
      </c>
      <c r="H131" s="103" t="n">
        <f aca="false">IF(H$1="P",MAX(0,H$2-$C131),IF(H$1="C",MAX(0,$C131-H$2)))</f>
        <v>0</v>
      </c>
      <c r="I131" s="103" t="n">
        <f aca="false">IF(I$1="P",MAX(0,I$2-$C131),IF(I$1="C",MAX(0,$C131-I$2)))</f>
        <v>0</v>
      </c>
      <c r="J131" s="103" t="n">
        <f aca="false">IF(J$1="P",MAX(0,J$2-$C131),IF(J$1="C",MAX(0,$C131-J$2)))</f>
        <v>4.74</v>
      </c>
      <c r="K131" s="103" t="n">
        <f aca="false">IF(K$1="P",MAX(0,K$2-$C131),IF(K$1="C",MAX(0,$C131-K$2)))</f>
        <v>9.74</v>
      </c>
      <c r="L131" s="103" t="n">
        <f aca="false">IF(L$1="P",MAX(0,L$2-$C131),IF(L$1="C",MAX(0,$C131-L$2)))</f>
        <v>19.74</v>
      </c>
      <c r="M131" s="103" t="n">
        <f aca="false">IF(M$1="P",MAX(0,M$2-$C131),IF(M$1="C",MAX(0,$C131-M$2)))</f>
        <v>10.26</v>
      </c>
      <c r="N131" s="103" t="n">
        <f aca="false">IF(N$1="P",MAX(0,N$2-$C131),IF(N$1="C",MAX(0,$C131-N$2)))</f>
        <v>5.26</v>
      </c>
      <c r="O131" s="103" t="n">
        <f aca="false">IF(O$1="P",MAX(0,O$2-$C131),IF(O$1="C",MAX(0,$C131-O$2)))</f>
        <v>0.260000000000002</v>
      </c>
      <c r="P131" s="103" t="n">
        <f aca="false">IF(P$1="P",MAX(0,P$2-$C131),IF(P$1="C",MAX(0,$C131-P$2)))</f>
        <v>0</v>
      </c>
      <c r="Q131" s="103" t="n">
        <f aca="false">IF(Q$1="P",MAX(0,Q$2-$C131),IF(Q$1="C",MAX(0,$C131-Q$2)))</f>
        <v>0</v>
      </c>
      <c r="R131" s="103" t="n">
        <f aca="false">IF(R$1="P",MAX(0,R$2-$C131),IF(R$1="C",MAX(0,$C131-R$2)))</f>
        <v>0</v>
      </c>
      <c r="S131" s="103" t="n">
        <f aca="false">IF(S$1="P",MAX(0,S$2-$C131),IF(S$1="C",MAX(0,$C131-S$2)))</f>
        <v>0</v>
      </c>
      <c r="T131" s="104" t="n">
        <f aca="false">A131</f>
        <v>6</v>
      </c>
      <c r="U131" s="105" t="n">
        <f aca="false">VLOOKUP($B131,Gas!$B$3:$E$2506,2)</f>
        <v>2.12</v>
      </c>
      <c r="V131" s="46" t="n">
        <f aca="false">C131/U131</f>
        <v>14.2735849056604</v>
      </c>
    </row>
    <row r="132" customFormat="false" ht="12.75" hidden="false" customHeight="false" outlineLevel="0" collapsed="false">
      <c r="A132" s="95" t="n">
        <f aca="false">MONTH(B132)+(YEAR(B132)-1998)*12</f>
        <v>6</v>
      </c>
      <c r="B132" s="101" t="n">
        <v>35951</v>
      </c>
      <c r="C132" s="102" t="n">
        <v>26.39</v>
      </c>
      <c r="D132" s="98" t="n">
        <f aca="false">LN(C132/C131)</f>
        <v>-0.136841557844977</v>
      </c>
      <c r="E132" s="106" t="n">
        <f aca="false">STDEV(D123:D132)*SQRT(trade_day)</f>
        <v>5.32551148231062</v>
      </c>
      <c r="G132" s="103" t="n">
        <f aca="false">IF(G$1="P",MAX(0,G$2-$C132),IF(G$1="C",MAX(0,$C132-G$2)))</f>
        <v>0</v>
      </c>
      <c r="H132" s="103" t="n">
        <f aca="false">IF(H$1="P",MAX(0,H$2-$C132),IF(H$1="C",MAX(0,$C132-H$2)))</f>
        <v>0</v>
      </c>
      <c r="I132" s="103" t="n">
        <f aca="false">IF(I$1="P",MAX(0,I$2-$C132),IF(I$1="C",MAX(0,$C132-I$2)))</f>
        <v>3.61</v>
      </c>
      <c r="J132" s="103" t="n">
        <f aca="false">IF(J$1="P",MAX(0,J$2-$C132),IF(J$1="C",MAX(0,$C132-J$2)))</f>
        <v>8.61</v>
      </c>
      <c r="K132" s="103" t="n">
        <f aca="false">IF(K$1="P",MAX(0,K$2-$C132),IF(K$1="C",MAX(0,$C132-K$2)))</f>
        <v>13.61</v>
      </c>
      <c r="L132" s="103" t="n">
        <f aca="false">IF(L$1="P",MAX(0,L$2-$C132),IF(L$1="C",MAX(0,$C132-L$2)))</f>
        <v>23.61</v>
      </c>
      <c r="M132" s="103" t="n">
        <f aca="false">IF(M$1="P",MAX(0,M$2-$C132),IF(M$1="C",MAX(0,$C132-M$2)))</f>
        <v>6.39</v>
      </c>
      <c r="N132" s="103" t="n">
        <f aca="false">IF(N$1="P",MAX(0,N$2-$C132),IF(N$1="C",MAX(0,$C132-N$2)))</f>
        <v>1.39</v>
      </c>
      <c r="O132" s="103" t="n">
        <f aca="false">IF(O$1="P",MAX(0,O$2-$C132),IF(O$1="C",MAX(0,$C132-O$2)))</f>
        <v>0</v>
      </c>
      <c r="P132" s="103" t="n">
        <f aca="false">IF(P$1="P",MAX(0,P$2-$C132),IF(P$1="C",MAX(0,$C132-P$2)))</f>
        <v>0</v>
      </c>
      <c r="Q132" s="103" t="n">
        <f aca="false">IF(Q$1="P",MAX(0,Q$2-$C132),IF(Q$1="C",MAX(0,$C132-Q$2)))</f>
        <v>0</v>
      </c>
      <c r="R132" s="103" t="n">
        <f aca="false">IF(R$1="P",MAX(0,R$2-$C132),IF(R$1="C",MAX(0,$C132-R$2)))</f>
        <v>0</v>
      </c>
      <c r="S132" s="103" t="n">
        <f aca="false">IF(S$1="P",MAX(0,S$2-$C132),IF(S$1="C",MAX(0,$C132-S$2)))</f>
        <v>0</v>
      </c>
      <c r="T132" s="104" t="n">
        <f aca="false">A132</f>
        <v>6</v>
      </c>
      <c r="U132" s="105" t="n">
        <f aca="false">VLOOKUP($B132,Gas!$B$3:$E$2506,2)</f>
        <v>2.035</v>
      </c>
      <c r="V132" s="46" t="n">
        <f aca="false">C132/U132</f>
        <v>12.968058968059</v>
      </c>
    </row>
    <row r="133" customFormat="false" ht="12.75" hidden="false" customHeight="false" outlineLevel="0" collapsed="false">
      <c r="A133" s="95" t="n">
        <f aca="false">MONTH(B133)+(YEAR(B133)-1998)*12</f>
        <v>6</v>
      </c>
      <c r="B133" s="101" t="n">
        <v>35954</v>
      </c>
      <c r="C133" s="102" t="n">
        <v>19.62</v>
      </c>
      <c r="D133" s="98" t="n">
        <f aca="false">LN(C133/C132)</f>
        <v>-0.296435696378016</v>
      </c>
      <c r="E133" s="106" t="n">
        <f aca="false">STDEV(D124:D133)*SQRT(trade_day)</f>
        <v>4.93463611804245</v>
      </c>
      <c r="G133" s="103" t="n">
        <f aca="false">IF(G$1="P",MAX(0,G$2-$C133),IF(G$1="C",MAX(0,$C133-G$2)))</f>
        <v>0.379999999999999</v>
      </c>
      <c r="H133" s="103" t="n">
        <f aca="false">IF(H$1="P",MAX(0,H$2-$C133),IF(H$1="C",MAX(0,$C133-H$2)))</f>
        <v>5.38</v>
      </c>
      <c r="I133" s="103" t="n">
        <f aca="false">IF(I$1="P",MAX(0,I$2-$C133),IF(I$1="C",MAX(0,$C133-I$2)))</f>
        <v>10.38</v>
      </c>
      <c r="J133" s="103" t="n">
        <f aca="false">IF(J$1="P",MAX(0,J$2-$C133),IF(J$1="C",MAX(0,$C133-J$2)))</f>
        <v>15.38</v>
      </c>
      <c r="K133" s="103" t="n">
        <f aca="false">IF(K$1="P",MAX(0,K$2-$C133),IF(K$1="C",MAX(0,$C133-K$2)))</f>
        <v>20.38</v>
      </c>
      <c r="L133" s="103" t="n">
        <f aca="false">IF(L$1="P",MAX(0,L$2-$C133),IF(L$1="C",MAX(0,$C133-L$2)))</f>
        <v>30.38</v>
      </c>
      <c r="M133" s="103" t="n">
        <f aca="false">IF(M$1="P",MAX(0,M$2-$C133),IF(M$1="C",MAX(0,$C133-M$2)))</f>
        <v>0</v>
      </c>
      <c r="N133" s="103" t="n">
        <f aca="false">IF(N$1="P",MAX(0,N$2-$C133),IF(N$1="C",MAX(0,$C133-N$2)))</f>
        <v>0</v>
      </c>
      <c r="O133" s="103" t="n">
        <f aca="false">IF(O$1="P",MAX(0,O$2-$C133),IF(O$1="C",MAX(0,$C133-O$2)))</f>
        <v>0</v>
      </c>
      <c r="P133" s="103" t="n">
        <f aca="false">IF(P$1="P",MAX(0,P$2-$C133),IF(P$1="C",MAX(0,$C133-P$2)))</f>
        <v>0</v>
      </c>
      <c r="Q133" s="103" t="n">
        <f aca="false">IF(Q$1="P",MAX(0,Q$2-$C133),IF(Q$1="C",MAX(0,$C133-Q$2)))</f>
        <v>0</v>
      </c>
      <c r="R133" s="103" t="n">
        <f aca="false">IF(R$1="P",MAX(0,R$2-$C133),IF(R$1="C",MAX(0,$C133-R$2)))</f>
        <v>0</v>
      </c>
      <c r="S133" s="103" t="n">
        <f aca="false">IF(S$1="P",MAX(0,S$2-$C133),IF(S$1="C",MAX(0,$C133-S$2)))</f>
        <v>0</v>
      </c>
      <c r="T133" s="104" t="n">
        <f aca="false">A133</f>
        <v>6</v>
      </c>
      <c r="U133" s="105" t="n">
        <f aca="false">VLOOKUP($B133,Gas!$B$3:$E$2506,2)</f>
        <v>2.01</v>
      </c>
      <c r="V133" s="46" t="n">
        <f aca="false">C133/U133</f>
        <v>9.76119402985075</v>
      </c>
    </row>
    <row r="134" customFormat="false" ht="12.75" hidden="false" customHeight="false" outlineLevel="0" collapsed="false">
      <c r="A134" s="95" t="n">
        <f aca="false">MONTH(B134)+(YEAR(B134)-1998)*12</f>
        <v>6</v>
      </c>
      <c r="B134" s="101" t="n">
        <v>35955</v>
      </c>
      <c r="C134" s="102" t="n">
        <v>17.25</v>
      </c>
      <c r="D134" s="98" t="n">
        <f aca="false">LN(C134/C133)</f>
        <v>-0.128737310659848</v>
      </c>
      <c r="E134" s="106" t="n">
        <f aca="false">STDEV(D125:D134)*SQRT(trade_day)</f>
        <v>4.92628087815241</v>
      </c>
      <c r="G134" s="103" t="n">
        <f aca="false">IF(G$1="P",MAX(0,G$2-$C134),IF(G$1="C",MAX(0,$C134-G$2)))</f>
        <v>2.75</v>
      </c>
      <c r="H134" s="103" t="n">
        <f aca="false">IF(H$1="P",MAX(0,H$2-$C134),IF(H$1="C",MAX(0,$C134-H$2)))</f>
        <v>7.75</v>
      </c>
      <c r="I134" s="103" t="n">
        <f aca="false">IF(I$1="P",MAX(0,I$2-$C134),IF(I$1="C",MAX(0,$C134-I$2)))</f>
        <v>12.75</v>
      </c>
      <c r="J134" s="103" t="n">
        <f aca="false">IF(J$1="P",MAX(0,J$2-$C134),IF(J$1="C",MAX(0,$C134-J$2)))</f>
        <v>17.75</v>
      </c>
      <c r="K134" s="103" t="n">
        <f aca="false">IF(K$1="P",MAX(0,K$2-$C134),IF(K$1="C",MAX(0,$C134-K$2)))</f>
        <v>22.75</v>
      </c>
      <c r="L134" s="103" t="n">
        <f aca="false">IF(L$1="P",MAX(0,L$2-$C134),IF(L$1="C",MAX(0,$C134-L$2)))</f>
        <v>32.75</v>
      </c>
      <c r="M134" s="103" t="n">
        <f aca="false">IF(M$1="P",MAX(0,M$2-$C134),IF(M$1="C",MAX(0,$C134-M$2)))</f>
        <v>0</v>
      </c>
      <c r="N134" s="103" t="n">
        <f aca="false">IF(N$1="P",MAX(0,N$2-$C134),IF(N$1="C",MAX(0,$C134-N$2)))</f>
        <v>0</v>
      </c>
      <c r="O134" s="103" t="n">
        <f aca="false">IF(O$1="P",MAX(0,O$2-$C134),IF(O$1="C",MAX(0,$C134-O$2)))</f>
        <v>0</v>
      </c>
      <c r="P134" s="103" t="n">
        <f aca="false">IF(P$1="P",MAX(0,P$2-$C134),IF(P$1="C",MAX(0,$C134-P$2)))</f>
        <v>0</v>
      </c>
      <c r="Q134" s="103" t="n">
        <f aca="false">IF(Q$1="P",MAX(0,Q$2-$C134),IF(Q$1="C",MAX(0,$C134-Q$2)))</f>
        <v>0</v>
      </c>
      <c r="R134" s="103" t="n">
        <f aca="false">IF(R$1="P",MAX(0,R$2-$C134),IF(R$1="C",MAX(0,$C134-R$2)))</f>
        <v>0</v>
      </c>
      <c r="S134" s="103" t="n">
        <f aca="false">IF(S$1="P",MAX(0,S$2-$C134),IF(S$1="C",MAX(0,$C134-S$2)))</f>
        <v>0</v>
      </c>
      <c r="T134" s="104" t="n">
        <f aca="false">A134</f>
        <v>6</v>
      </c>
      <c r="U134" s="105" t="n">
        <f aca="false">VLOOKUP($B134,Gas!$B$3:$E$2506,2)</f>
        <v>2</v>
      </c>
      <c r="V134" s="46" t="n">
        <f aca="false">C134/U134</f>
        <v>8.625</v>
      </c>
    </row>
    <row r="135" customFormat="false" ht="12.75" hidden="false" customHeight="false" outlineLevel="0" collapsed="false">
      <c r="A135" s="95" t="n">
        <f aca="false">MONTH(B135)+(YEAR(B135)-1998)*12</f>
        <v>6</v>
      </c>
      <c r="B135" s="101" t="n">
        <v>35956</v>
      </c>
      <c r="C135" s="102" t="n">
        <v>19.44</v>
      </c>
      <c r="D135" s="98" t="n">
        <f aca="false">LN(C135/C134)</f>
        <v>0.119520655554924</v>
      </c>
      <c r="E135" s="106" t="n">
        <f aca="false">STDEV(D126:D135)*SQRT(trade_day)</f>
        <v>5.0120734263111</v>
      </c>
      <c r="G135" s="103" t="n">
        <f aca="false">IF(G$1="P",MAX(0,G$2-$C135),IF(G$1="C",MAX(0,$C135-G$2)))</f>
        <v>0.559999999999999</v>
      </c>
      <c r="H135" s="103" t="n">
        <f aca="false">IF(H$1="P",MAX(0,H$2-$C135),IF(H$1="C",MAX(0,$C135-H$2)))</f>
        <v>5.56</v>
      </c>
      <c r="I135" s="103" t="n">
        <f aca="false">IF(I$1="P",MAX(0,I$2-$C135),IF(I$1="C",MAX(0,$C135-I$2)))</f>
        <v>10.56</v>
      </c>
      <c r="J135" s="103" t="n">
        <f aca="false">IF(J$1="P",MAX(0,J$2-$C135),IF(J$1="C",MAX(0,$C135-J$2)))</f>
        <v>15.56</v>
      </c>
      <c r="K135" s="103" t="n">
        <f aca="false">IF(K$1="P",MAX(0,K$2-$C135),IF(K$1="C",MAX(0,$C135-K$2)))</f>
        <v>20.56</v>
      </c>
      <c r="L135" s="103" t="n">
        <f aca="false">IF(L$1="P",MAX(0,L$2-$C135),IF(L$1="C",MAX(0,$C135-L$2)))</f>
        <v>30.56</v>
      </c>
      <c r="M135" s="103" t="n">
        <f aca="false">IF(M$1="P",MAX(0,M$2-$C135),IF(M$1="C",MAX(0,$C135-M$2)))</f>
        <v>0</v>
      </c>
      <c r="N135" s="103" t="n">
        <f aca="false">IF(N$1="P",MAX(0,N$2-$C135),IF(N$1="C",MAX(0,$C135-N$2)))</f>
        <v>0</v>
      </c>
      <c r="O135" s="103" t="n">
        <f aca="false">IF(O$1="P",MAX(0,O$2-$C135),IF(O$1="C",MAX(0,$C135-O$2)))</f>
        <v>0</v>
      </c>
      <c r="P135" s="103" t="n">
        <f aca="false">IF(P$1="P",MAX(0,P$2-$C135),IF(P$1="C",MAX(0,$C135-P$2)))</f>
        <v>0</v>
      </c>
      <c r="Q135" s="103" t="n">
        <f aca="false">IF(Q$1="P",MAX(0,Q$2-$C135),IF(Q$1="C",MAX(0,$C135-Q$2)))</f>
        <v>0</v>
      </c>
      <c r="R135" s="103" t="n">
        <f aca="false">IF(R$1="P",MAX(0,R$2-$C135),IF(R$1="C",MAX(0,$C135-R$2)))</f>
        <v>0</v>
      </c>
      <c r="S135" s="103" t="n">
        <f aca="false">IF(S$1="P",MAX(0,S$2-$C135),IF(S$1="C",MAX(0,$C135-S$2)))</f>
        <v>0</v>
      </c>
      <c r="T135" s="104" t="n">
        <f aca="false">A135</f>
        <v>6</v>
      </c>
      <c r="U135" s="105" t="n">
        <f aca="false">VLOOKUP($B135,Gas!$B$3:$E$2506,2)</f>
        <v>2.005</v>
      </c>
      <c r="V135" s="46" t="n">
        <f aca="false">C135/U135</f>
        <v>9.69576059850374</v>
      </c>
    </row>
    <row r="136" customFormat="false" ht="12.75" hidden="false" customHeight="false" outlineLevel="0" collapsed="false">
      <c r="A136" s="95" t="n">
        <f aca="false">MONTH(B136)+(YEAR(B136)-1998)*12</f>
        <v>6</v>
      </c>
      <c r="B136" s="101" t="n">
        <v>35957</v>
      </c>
      <c r="C136" s="102" t="n">
        <v>30.5</v>
      </c>
      <c r="D136" s="98" t="n">
        <f aca="false">LN(C136/C135)</f>
        <v>0.450393884581073</v>
      </c>
      <c r="E136" s="106" t="n">
        <f aca="false">STDEV(D127:D136)*SQRT(trade_day)</f>
        <v>4.98505327094726</v>
      </c>
      <c r="G136" s="103" t="n">
        <f aca="false">IF(G$1="P",MAX(0,G$2-$C136),IF(G$1="C",MAX(0,$C136-G$2)))</f>
        <v>0</v>
      </c>
      <c r="H136" s="103" t="n">
        <f aca="false">IF(H$1="P",MAX(0,H$2-$C136),IF(H$1="C",MAX(0,$C136-H$2)))</f>
        <v>0</v>
      </c>
      <c r="I136" s="103" t="n">
        <f aca="false">IF(I$1="P",MAX(0,I$2-$C136),IF(I$1="C",MAX(0,$C136-I$2)))</f>
        <v>0</v>
      </c>
      <c r="J136" s="103" t="n">
        <f aca="false">IF(J$1="P",MAX(0,J$2-$C136),IF(J$1="C",MAX(0,$C136-J$2)))</f>
        <v>4.5</v>
      </c>
      <c r="K136" s="103" t="n">
        <f aca="false">IF(K$1="P",MAX(0,K$2-$C136),IF(K$1="C",MAX(0,$C136-K$2)))</f>
        <v>9.5</v>
      </c>
      <c r="L136" s="103" t="n">
        <f aca="false">IF(L$1="P",MAX(0,L$2-$C136),IF(L$1="C",MAX(0,$C136-L$2)))</f>
        <v>19.5</v>
      </c>
      <c r="M136" s="103" t="n">
        <f aca="false">IF(M$1="P",MAX(0,M$2-$C136),IF(M$1="C",MAX(0,$C136-M$2)))</f>
        <v>10.5</v>
      </c>
      <c r="N136" s="103" t="n">
        <f aca="false">IF(N$1="P",MAX(0,N$2-$C136),IF(N$1="C",MAX(0,$C136-N$2)))</f>
        <v>5.5</v>
      </c>
      <c r="O136" s="103" t="n">
        <f aca="false">IF(O$1="P",MAX(0,O$2-$C136),IF(O$1="C",MAX(0,$C136-O$2)))</f>
        <v>0.5</v>
      </c>
      <c r="P136" s="103" t="n">
        <f aca="false">IF(P$1="P",MAX(0,P$2-$C136),IF(P$1="C",MAX(0,$C136-P$2)))</f>
        <v>0</v>
      </c>
      <c r="Q136" s="103" t="n">
        <f aca="false">IF(Q$1="P",MAX(0,Q$2-$C136),IF(Q$1="C",MAX(0,$C136-Q$2)))</f>
        <v>0</v>
      </c>
      <c r="R136" s="103" t="n">
        <f aca="false">IF(R$1="P",MAX(0,R$2-$C136),IF(R$1="C",MAX(0,$C136-R$2)))</f>
        <v>0</v>
      </c>
      <c r="S136" s="103" t="n">
        <f aca="false">IF(S$1="P",MAX(0,S$2-$C136),IF(S$1="C",MAX(0,$C136-S$2)))</f>
        <v>0</v>
      </c>
      <c r="T136" s="104" t="n">
        <f aca="false">A136</f>
        <v>6</v>
      </c>
      <c r="U136" s="105" t="n">
        <f aca="false">VLOOKUP($B136,Gas!$B$3:$E$2506,2)</f>
        <v>1.97</v>
      </c>
      <c r="V136" s="46" t="n">
        <f aca="false">C136/U136</f>
        <v>15.4822335025381</v>
      </c>
    </row>
    <row r="137" customFormat="false" ht="12.75" hidden="false" customHeight="false" outlineLevel="0" collapsed="false">
      <c r="A137" s="95" t="n">
        <f aca="false">MONTH(B137)+(YEAR(B137)-1998)*12</f>
        <v>6</v>
      </c>
      <c r="B137" s="101" t="n">
        <v>35958</v>
      </c>
      <c r="C137" s="102" t="n">
        <v>39.98</v>
      </c>
      <c r="D137" s="98" t="n">
        <f aca="false">LN(C137/C136)</f>
        <v>0.270652645458888</v>
      </c>
      <c r="E137" s="106" t="n">
        <f aca="false">STDEV(D128:D137)*SQRT(trade_day)</f>
        <v>4.81811409165386</v>
      </c>
      <c r="G137" s="103" t="n">
        <f aca="false">IF(G$1="P",MAX(0,G$2-$C137),IF(G$1="C",MAX(0,$C137-G$2)))</f>
        <v>0</v>
      </c>
      <c r="H137" s="103" t="n">
        <f aca="false">IF(H$1="P",MAX(0,H$2-$C137),IF(H$1="C",MAX(0,$C137-H$2)))</f>
        <v>0</v>
      </c>
      <c r="I137" s="103" t="n">
        <f aca="false">IF(I$1="P",MAX(0,I$2-$C137),IF(I$1="C",MAX(0,$C137-I$2)))</f>
        <v>0</v>
      </c>
      <c r="J137" s="103" t="n">
        <f aca="false">IF(J$1="P",MAX(0,J$2-$C137),IF(J$1="C",MAX(0,$C137-J$2)))</f>
        <v>0</v>
      </c>
      <c r="K137" s="103" t="n">
        <f aca="false">IF(K$1="P",MAX(0,K$2-$C137),IF(K$1="C",MAX(0,$C137-K$2)))</f>
        <v>0.0200000000000031</v>
      </c>
      <c r="L137" s="103" t="n">
        <f aca="false">IF(L$1="P",MAX(0,L$2-$C137),IF(L$1="C",MAX(0,$C137-L$2)))</f>
        <v>10.02</v>
      </c>
      <c r="M137" s="103" t="n">
        <f aca="false">IF(M$1="P",MAX(0,M$2-$C137),IF(M$1="C",MAX(0,$C137-M$2)))</f>
        <v>19.98</v>
      </c>
      <c r="N137" s="103" t="n">
        <f aca="false">IF(N$1="P",MAX(0,N$2-$C137),IF(N$1="C",MAX(0,$C137-N$2)))</f>
        <v>14.98</v>
      </c>
      <c r="O137" s="103" t="n">
        <f aca="false">IF(O$1="P",MAX(0,O$2-$C137),IF(O$1="C",MAX(0,$C137-O$2)))</f>
        <v>9.98</v>
      </c>
      <c r="P137" s="103" t="n">
        <f aca="false">IF(P$1="P",MAX(0,P$2-$C137),IF(P$1="C",MAX(0,$C137-P$2)))</f>
        <v>4.98</v>
      </c>
      <c r="Q137" s="103" t="n">
        <f aca="false">IF(Q$1="P",MAX(0,Q$2-$C137),IF(Q$1="C",MAX(0,$C137-Q$2)))</f>
        <v>0</v>
      </c>
      <c r="R137" s="103" t="n">
        <f aca="false">IF(R$1="P",MAX(0,R$2-$C137),IF(R$1="C",MAX(0,$C137-R$2)))</f>
        <v>0</v>
      </c>
      <c r="S137" s="103" t="n">
        <f aca="false">IF(S$1="P",MAX(0,S$2-$C137),IF(S$1="C",MAX(0,$C137-S$2)))</f>
        <v>0</v>
      </c>
      <c r="T137" s="104" t="n">
        <f aca="false">A137</f>
        <v>6</v>
      </c>
      <c r="U137" s="105" t="n">
        <f aca="false">VLOOKUP($B137,Gas!$B$3:$E$2506,2)</f>
        <v>1.99</v>
      </c>
      <c r="V137" s="46" t="n">
        <f aca="false">C137/U137</f>
        <v>20.0904522613065</v>
      </c>
    </row>
    <row r="138" customFormat="false" ht="12.75" hidden="false" customHeight="false" outlineLevel="0" collapsed="false">
      <c r="A138" s="95" t="n">
        <f aca="false">MONTH(B138)+(YEAR(B138)-1998)*12</f>
        <v>6</v>
      </c>
      <c r="B138" s="101" t="n">
        <v>35961</v>
      </c>
      <c r="C138" s="102" t="n">
        <v>34.79</v>
      </c>
      <c r="D138" s="98" t="n">
        <f aca="false">LN(C138/C137)</f>
        <v>-0.139049339908403</v>
      </c>
      <c r="E138" s="106" t="n">
        <f aca="false">STDEV(D129:D138)*SQRT(trade_day)</f>
        <v>3.70842827917002</v>
      </c>
      <c r="G138" s="103" t="n">
        <f aca="false">IF(G$1="P",MAX(0,G$2-$C138),IF(G$1="C",MAX(0,$C138-G$2)))</f>
        <v>0</v>
      </c>
      <c r="H138" s="103" t="n">
        <f aca="false">IF(H$1="P",MAX(0,H$2-$C138),IF(H$1="C",MAX(0,$C138-H$2)))</f>
        <v>0</v>
      </c>
      <c r="I138" s="103" t="n">
        <f aca="false">IF(I$1="P",MAX(0,I$2-$C138),IF(I$1="C",MAX(0,$C138-I$2)))</f>
        <v>0</v>
      </c>
      <c r="J138" s="103" t="n">
        <f aca="false">IF(J$1="P",MAX(0,J$2-$C138),IF(J$1="C",MAX(0,$C138-J$2)))</f>
        <v>0.210000000000001</v>
      </c>
      <c r="K138" s="103" t="n">
        <f aca="false">IF(K$1="P",MAX(0,K$2-$C138),IF(K$1="C",MAX(0,$C138-K$2)))</f>
        <v>5.21</v>
      </c>
      <c r="L138" s="103" t="n">
        <f aca="false">IF(L$1="P",MAX(0,L$2-$C138),IF(L$1="C",MAX(0,$C138-L$2)))</f>
        <v>15.21</v>
      </c>
      <c r="M138" s="103" t="n">
        <f aca="false">IF(M$1="P",MAX(0,M$2-$C138),IF(M$1="C",MAX(0,$C138-M$2)))</f>
        <v>14.79</v>
      </c>
      <c r="N138" s="103" t="n">
        <f aca="false">IF(N$1="P",MAX(0,N$2-$C138),IF(N$1="C",MAX(0,$C138-N$2)))</f>
        <v>9.79</v>
      </c>
      <c r="O138" s="103" t="n">
        <f aca="false">IF(O$1="P",MAX(0,O$2-$C138),IF(O$1="C",MAX(0,$C138-O$2)))</f>
        <v>4.79</v>
      </c>
      <c r="P138" s="103" t="n">
        <f aca="false">IF(P$1="P",MAX(0,P$2-$C138),IF(P$1="C",MAX(0,$C138-P$2)))</f>
        <v>0</v>
      </c>
      <c r="Q138" s="103" t="n">
        <f aca="false">IF(Q$1="P",MAX(0,Q$2-$C138),IF(Q$1="C",MAX(0,$C138-Q$2)))</f>
        <v>0</v>
      </c>
      <c r="R138" s="103" t="n">
        <f aca="false">IF(R$1="P",MAX(0,R$2-$C138),IF(R$1="C",MAX(0,$C138-R$2)))</f>
        <v>0</v>
      </c>
      <c r="S138" s="103" t="n">
        <f aca="false">IF(S$1="P",MAX(0,S$2-$C138),IF(S$1="C",MAX(0,$C138-S$2)))</f>
        <v>0</v>
      </c>
      <c r="T138" s="104" t="n">
        <f aca="false">A138</f>
        <v>6</v>
      </c>
      <c r="U138" s="105" t="n">
        <f aca="false">VLOOKUP($B138,Gas!$B$3:$E$2506,2)</f>
        <v>2.005</v>
      </c>
      <c r="V138" s="46" t="n">
        <f aca="false">C138/U138</f>
        <v>17.3516209476309</v>
      </c>
    </row>
    <row r="139" customFormat="false" ht="12.75" hidden="false" customHeight="false" outlineLevel="0" collapsed="false">
      <c r="A139" s="95" t="n">
        <f aca="false">MONTH(B139)+(YEAR(B139)-1998)*12</f>
        <v>6</v>
      </c>
      <c r="B139" s="101" t="n">
        <v>35962</v>
      </c>
      <c r="C139" s="102" t="n">
        <v>28.09</v>
      </c>
      <c r="D139" s="98" t="n">
        <f aca="false">LN(C139/C138)</f>
        <v>-0.213916348047698</v>
      </c>
      <c r="E139" s="106" t="n">
        <f aca="false">STDEV(D130:D139)*SQRT(trade_day)</f>
        <v>3.65948068908809</v>
      </c>
      <c r="G139" s="103" t="n">
        <f aca="false">IF(G$1="P",MAX(0,G$2-$C139),IF(G$1="C",MAX(0,$C139-G$2)))</f>
        <v>0</v>
      </c>
      <c r="H139" s="103" t="n">
        <f aca="false">IF(H$1="P",MAX(0,H$2-$C139),IF(H$1="C",MAX(0,$C139-H$2)))</f>
        <v>0</v>
      </c>
      <c r="I139" s="103" t="n">
        <f aca="false">IF(I$1="P",MAX(0,I$2-$C139),IF(I$1="C",MAX(0,$C139-I$2)))</f>
        <v>1.91</v>
      </c>
      <c r="J139" s="103" t="n">
        <f aca="false">IF(J$1="P",MAX(0,J$2-$C139),IF(J$1="C",MAX(0,$C139-J$2)))</f>
        <v>6.91</v>
      </c>
      <c r="K139" s="103" t="n">
        <f aca="false">IF(K$1="P",MAX(0,K$2-$C139),IF(K$1="C",MAX(0,$C139-K$2)))</f>
        <v>11.91</v>
      </c>
      <c r="L139" s="103" t="n">
        <f aca="false">IF(L$1="P",MAX(0,L$2-$C139),IF(L$1="C",MAX(0,$C139-L$2)))</f>
        <v>21.91</v>
      </c>
      <c r="M139" s="103" t="n">
        <f aca="false">IF(M$1="P",MAX(0,M$2-$C139),IF(M$1="C",MAX(0,$C139-M$2)))</f>
        <v>8.09</v>
      </c>
      <c r="N139" s="103" t="n">
        <f aca="false">IF(N$1="P",MAX(0,N$2-$C139),IF(N$1="C",MAX(0,$C139-N$2)))</f>
        <v>3.09</v>
      </c>
      <c r="O139" s="103" t="n">
        <f aca="false">IF(O$1="P",MAX(0,O$2-$C139),IF(O$1="C",MAX(0,$C139-O$2)))</f>
        <v>0</v>
      </c>
      <c r="P139" s="103" t="n">
        <f aca="false">IF(P$1="P",MAX(0,P$2-$C139),IF(P$1="C",MAX(0,$C139-P$2)))</f>
        <v>0</v>
      </c>
      <c r="Q139" s="103" t="n">
        <f aca="false">IF(Q$1="P",MAX(0,Q$2-$C139),IF(Q$1="C",MAX(0,$C139-Q$2)))</f>
        <v>0</v>
      </c>
      <c r="R139" s="103" t="n">
        <f aca="false">IF(R$1="P",MAX(0,R$2-$C139),IF(R$1="C",MAX(0,$C139-R$2)))</f>
        <v>0</v>
      </c>
      <c r="S139" s="103" t="n">
        <f aca="false">IF(S$1="P",MAX(0,S$2-$C139),IF(S$1="C",MAX(0,$C139-S$2)))</f>
        <v>0</v>
      </c>
      <c r="T139" s="104" t="n">
        <f aca="false">A139</f>
        <v>6</v>
      </c>
      <c r="U139" s="105" t="n">
        <f aca="false">VLOOKUP($B139,Gas!$B$3:$E$2506,2)</f>
        <v>2.085</v>
      </c>
      <c r="V139" s="46" t="n">
        <f aca="false">C139/U139</f>
        <v>13.4724220623501</v>
      </c>
    </row>
    <row r="140" customFormat="false" ht="12.75" hidden="false" customHeight="false" outlineLevel="0" collapsed="false">
      <c r="A140" s="95" t="n">
        <f aca="false">MONTH(B140)+(YEAR(B140)-1998)*12</f>
        <v>6</v>
      </c>
      <c r="B140" s="101" t="n">
        <v>35963</v>
      </c>
      <c r="C140" s="102" t="n">
        <v>44.17</v>
      </c>
      <c r="D140" s="98" t="n">
        <f aca="false">LN(C140/C139)</f>
        <v>0.452632184492283</v>
      </c>
      <c r="E140" s="106" t="n">
        <f aca="false">STDEV(D131:D140)*SQRT(trade_day)</f>
        <v>4.3214723063534</v>
      </c>
      <c r="G140" s="103" t="n">
        <f aca="false">IF(G$1="P",MAX(0,G$2-$C140),IF(G$1="C",MAX(0,$C140-G$2)))</f>
        <v>0</v>
      </c>
      <c r="H140" s="103" t="n">
        <f aca="false">IF(H$1="P",MAX(0,H$2-$C140),IF(H$1="C",MAX(0,$C140-H$2)))</f>
        <v>0</v>
      </c>
      <c r="I140" s="103" t="n">
        <f aca="false">IF(I$1="P",MAX(0,I$2-$C140),IF(I$1="C",MAX(0,$C140-I$2)))</f>
        <v>0</v>
      </c>
      <c r="J140" s="103" t="n">
        <f aca="false">IF(J$1="P",MAX(0,J$2-$C140),IF(J$1="C",MAX(0,$C140-J$2)))</f>
        <v>0</v>
      </c>
      <c r="K140" s="103" t="n">
        <f aca="false">IF(K$1="P",MAX(0,K$2-$C140),IF(K$1="C",MAX(0,$C140-K$2)))</f>
        <v>0</v>
      </c>
      <c r="L140" s="103" t="n">
        <f aca="false">IF(L$1="P",MAX(0,L$2-$C140),IF(L$1="C",MAX(0,$C140-L$2)))</f>
        <v>5.83</v>
      </c>
      <c r="M140" s="103" t="n">
        <f aca="false">IF(M$1="P",MAX(0,M$2-$C140),IF(M$1="C",MAX(0,$C140-M$2)))</f>
        <v>24.17</v>
      </c>
      <c r="N140" s="103" t="n">
        <f aca="false">IF(N$1="P",MAX(0,N$2-$C140),IF(N$1="C",MAX(0,$C140-N$2)))</f>
        <v>19.17</v>
      </c>
      <c r="O140" s="103" t="n">
        <f aca="false">IF(O$1="P",MAX(0,O$2-$C140),IF(O$1="C",MAX(0,$C140-O$2)))</f>
        <v>14.17</v>
      </c>
      <c r="P140" s="103" t="n">
        <f aca="false">IF(P$1="P",MAX(0,P$2-$C140),IF(P$1="C",MAX(0,$C140-P$2)))</f>
        <v>9.17</v>
      </c>
      <c r="Q140" s="103" t="n">
        <f aca="false">IF(Q$1="P",MAX(0,Q$2-$C140),IF(Q$1="C",MAX(0,$C140-Q$2)))</f>
        <v>4.17</v>
      </c>
      <c r="R140" s="103" t="n">
        <f aca="false">IF(R$1="P",MAX(0,R$2-$C140),IF(R$1="C",MAX(0,$C140-R$2)))</f>
        <v>0</v>
      </c>
      <c r="S140" s="103" t="n">
        <f aca="false">IF(S$1="P",MAX(0,S$2-$C140),IF(S$1="C",MAX(0,$C140-S$2)))</f>
        <v>0</v>
      </c>
      <c r="T140" s="104" t="n">
        <f aca="false">A140</f>
        <v>6</v>
      </c>
      <c r="U140" s="105" t="n">
        <f aca="false">VLOOKUP($B140,Gas!$B$3:$E$2506,2)</f>
        <v>2.09</v>
      </c>
      <c r="V140" s="46" t="n">
        <f aca="false">C140/U140</f>
        <v>21.133971291866</v>
      </c>
    </row>
    <row r="141" customFormat="false" ht="12.75" hidden="false" customHeight="false" outlineLevel="0" collapsed="false">
      <c r="A141" s="95" t="n">
        <f aca="false">MONTH(B141)+(YEAR(B141)-1998)*12</f>
        <v>6</v>
      </c>
      <c r="B141" s="101" t="n">
        <v>35964</v>
      </c>
      <c r="C141" s="102" t="n">
        <v>95.12</v>
      </c>
      <c r="D141" s="98" t="n">
        <f aca="false">LN(C141/C140)</f>
        <v>0.767093426774091</v>
      </c>
      <c r="E141" s="106" t="n">
        <f aca="false">STDEV(D132:D141)*SQRT(trade_day)</f>
        <v>5.62927561563087</v>
      </c>
      <c r="G141" s="103" t="n">
        <f aca="false">IF(G$1="P",MAX(0,G$2-$C141),IF(G$1="C",MAX(0,$C141-G$2)))</f>
        <v>0</v>
      </c>
      <c r="H141" s="103" t="n">
        <f aca="false">IF(H$1="P",MAX(0,H$2-$C141),IF(H$1="C",MAX(0,$C141-H$2)))</f>
        <v>0</v>
      </c>
      <c r="I141" s="103" t="n">
        <f aca="false">IF(I$1="P",MAX(0,I$2-$C141),IF(I$1="C",MAX(0,$C141-I$2)))</f>
        <v>0</v>
      </c>
      <c r="J141" s="103" t="n">
        <f aca="false">IF(J$1="P",MAX(0,J$2-$C141),IF(J$1="C",MAX(0,$C141-J$2)))</f>
        <v>0</v>
      </c>
      <c r="K141" s="103" t="n">
        <f aca="false">IF(K$1="P",MAX(0,K$2-$C141),IF(K$1="C",MAX(0,$C141-K$2)))</f>
        <v>0</v>
      </c>
      <c r="L141" s="103" t="n">
        <f aca="false">IF(L$1="P",MAX(0,L$2-$C141),IF(L$1="C",MAX(0,$C141-L$2)))</f>
        <v>0</v>
      </c>
      <c r="M141" s="103" t="n">
        <f aca="false">IF(M$1="P",MAX(0,M$2-$C141),IF(M$1="C",MAX(0,$C141-M$2)))</f>
        <v>75.12</v>
      </c>
      <c r="N141" s="103" t="n">
        <f aca="false">IF(N$1="P",MAX(0,N$2-$C141),IF(N$1="C",MAX(0,$C141-N$2)))</f>
        <v>70.12</v>
      </c>
      <c r="O141" s="103" t="n">
        <f aca="false">IF(O$1="P",MAX(0,O$2-$C141),IF(O$1="C",MAX(0,$C141-O$2)))</f>
        <v>65.12</v>
      </c>
      <c r="P141" s="103" t="n">
        <f aca="false">IF(P$1="P",MAX(0,P$2-$C141),IF(P$1="C",MAX(0,$C141-P$2)))</f>
        <v>60.12</v>
      </c>
      <c r="Q141" s="103" t="n">
        <f aca="false">IF(Q$1="P",MAX(0,Q$2-$C141),IF(Q$1="C",MAX(0,$C141-Q$2)))</f>
        <v>55.12</v>
      </c>
      <c r="R141" s="103" t="n">
        <f aca="false">IF(R$1="P",MAX(0,R$2-$C141),IF(R$1="C",MAX(0,$C141-R$2)))</f>
        <v>45.12</v>
      </c>
      <c r="S141" s="103" t="n">
        <f aca="false">IF(S$1="P",MAX(0,S$2-$C141),IF(S$1="C",MAX(0,$C141-S$2)))</f>
        <v>0</v>
      </c>
      <c r="T141" s="104" t="n">
        <f aca="false">A141</f>
        <v>6</v>
      </c>
      <c r="U141" s="105" t="n">
        <f aca="false">VLOOKUP($B141,Gas!$B$3:$E$2506,2)</f>
        <v>2.025</v>
      </c>
      <c r="V141" s="46" t="n">
        <f aca="false">C141/U141</f>
        <v>46.9728395061728</v>
      </c>
    </row>
    <row r="142" customFormat="false" ht="12.75" hidden="false" customHeight="false" outlineLevel="0" collapsed="false">
      <c r="A142" s="95" t="n">
        <f aca="false">MONTH(B142)+(YEAR(B142)-1998)*12</f>
        <v>6</v>
      </c>
      <c r="B142" s="101" t="n">
        <v>35965</v>
      </c>
      <c r="C142" s="102" t="n">
        <v>53.67</v>
      </c>
      <c r="D142" s="98" t="n">
        <f aca="false">LN(C142/C141)</f>
        <v>-0.572285066193789</v>
      </c>
      <c r="E142" s="106" t="n">
        <f aca="false">STDEV(D133:D142)*SQRT(trade_day)</f>
        <v>6.51997368145289</v>
      </c>
      <c r="G142" s="103" t="n">
        <f aca="false">IF(G$1="P",MAX(0,G$2-$C142),IF(G$1="C",MAX(0,$C142-G$2)))</f>
        <v>0</v>
      </c>
      <c r="H142" s="103" t="n">
        <f aca="false">IF(H$1="P",MAX(0,H$2-$C142),IF(H$1="C",MAX(0,$C142-H$2)))</f>
        <v>0</v>
      </c>
      <c r="I142" s="103" t="n">
        <f aca="false">IF(I$1="P",MAX(0,I$2-$C142),IF(I$1="C",MAX(0,$C142-I$2)))</f>
        <v>0</v>
      </c>
      <c r="J142" s="103" t="n">
        <f aca="false">IF(J$1="P",MAX(0,J$2-$C142),IF(J$1="C",MAX(0,$C142-J$2)))</f>
        <v>0</v>
      </c>
      <c r="K142" s="103" t="n">
        <f aca="false">IF(K$1="P",MAX(0,K$2-$C142),IF(K$1="C",MAX(0,$C142-K$2)))</f>
        <v>0</v>
      </c>
      <c r="L142" s="103" t="n">
        <f aca="false">IF(L$1="P",MAX(0,L$2-$C142),IF(L$1="C",MAX(0,$C142-L$2)))</f>
        <v>0</v>
      </c>
      <c r="M142" s="103" t="n">
        <f aca="false">IF(M$1="P",MAX(0,M$2-$C142),IF(M$1="C",MAX(0,$C142-M$2)))</f>
        <v>33.67</v>
      </c>
      <c r="N142" s="103" t="n">
        <f aca="false">IF(N$1="P",MAX(0,N$2-$C142),IF(N$1="C",MAX(0,$C142-N$2)))</f>
        <v>28.67</v>
      </c>
      <c r="O142" s="103" t="n">
        <f aca="false">IF(O$1="P",MAX(0,O$2-$C142),IF(O$1="C",MAX(0,$C142-O$2)))</f>
        <v>23.67</v>
      </c>
      <c r="P142" s="103" t="n">
        <f aca="false">IF(P$1="P",MAX(0,P$2-$C142),IF(P$1="C",MAX(0,$C142-P$2)))</f>
        <v>18.67</v>
      </c>
      <c r="Q142" s="103" t="n">
        <f aca="false">IF(Q$1="P",MAX(0,Q$2-$C142),IF(Q$1="C",MAX(0,$C142-Q$2)))</f>
        <v>13.67</v>
      </c>
      <c r="R142" s="103" t="n">
        <f aca="false">IF(R$1="P",MAX(0,R$2-$C142),IF(R$1="C",MAX(0,$C142-R$2)))</f>
        <v>3.67</v>
      </c>
      <c r="S142" s="103" t="n">
        <f aca="false">IF(S$1="P",MAX(0,S$2-$C142),IF(S$1="C",MAX(0,$C142-S$2)))</f>
        <v>0</v>
      </c>
      <c r="T142" s="104" t="n">
        <f aca="false">A142</f>
        <v>6</v>
      </c>
      <c r="U142" s="105" t="n">
        <f aca="false">VLOOKUP($B142,Gas!$B$3:$E$2506,2)</f>
        <v>2.15</v>
      </c>
      <c r="V142" s="46" t="n">
        <f aca="false">C142/U142</f>
        <v>24.9627906976744</v>
      </c>
    </row>
    <row r="143" customFormat="false" ht="12.75" hidden="false" customHeight="false" outlineLevel="0" collapsed="false">
      <c r="A143" s="95" t="n">
        <f aca="false">MONTH(B143)+(YEAR(B143)-1998)*12</f>
        <v>6</v>
      </c>
      <c r="B143" s="101" t="n">
        <v>35968</v>
      </c>
      <c r="C143" s="102" t="n">
        <v>97.63</v>
      </c>
      <c r="D143" s="98" t="n">
        <f aca="false">LN(C143/C142)</f>
        <v>0.598330637048843</v>
      </c>
      <c r="E143" s="106" t="n">
        <f aca="false">STDEV(D134:D143)*SQRT(trade_day)</f>
        <v>6.65288870465377</v>
      </c>
      <c r="G143" s="103" t="n">
        <f aca="false">IF(G$1="P",MAX(0,G$2-$C143),IF(G$1="C",MAX(0,$C143-G$2)))</f>
        <v>0</v>
      </c>
      <c r="H143" s="103" t="n">
        <f aca="false">IF(H$1="P",MAX(0,H$2-$C143),IF(H$1="C",MAX(0,$C143-H$2)))</f>
        <v>0</v>
      </c>
      <c r="I143" s="103" t="n">
        <f aca="false">IF(I$1="P",MAX(0,I$2-$C143),IF(I$1="C",MAX(0,$C143-I$2)))</f>
        <v>0</v>
      </c>
      <c r="J143" s="103" t="n">
        <f aca="false">IF(J$1="P",MAX(0,J$2-$C143),IF(J$1="C",MAX(0,$C143-J$2)))</f>
        <v>0</v>
      </c>
      <c r="K143" s="103" t="n">
        <f aca="false">IF(K$1="P",MAX(0,K$2-$C143),IF(K$1="C",MAX(0,$C143-K$2)))</f>
        <v>0</v>
      </c>
      <c r="L143" s="103" t="n">
        <f aca="false">IF(L$1="P",MAX(0,L$2-$C143),IF(L$1="C",MAX(0,$C143-L$2)))</f>
        <v>0</v>
      </c>
      <c r="M143" s="103" t="n">
        <f aca="false">IF(M$1="P",MAX(0,M$2-$C143),IF(M$1="C",MAX(0,$C143-M$2)))</f>
        <v>77.63</v>
      </c>
      <c r="N143" s="103" t="n">
        <f aca="false">IF(N$1="P",MAX(0,N$2-$C143),IF(N$1="C",MAX(0,$C143-N$2)))</f>
        <v>72.63</v>
      </c>
      <c r="O143" s="103" t="n">
        <f aca="false">IF(O$1="P",MAX(0,O$2-$C143),IF(O$1="C",MAX(0,$C143-O$2)))</f>
        <v>67.63</v>
      </c>
      <c r="P143" s="103" t="n">
        <f aca="false">IF(P$1="P",MAX(0,P$2-$C143),IF(P$1="C",MAX(0,$C143-P$2)))</f>
        <v>62.63</v>
      </c>
      <c r="Q143" s="103" t="n">
        <f aca="false">IF(Q$1="P",MAX(0,Q$2-$C143),IF(Q$1="C",MAX(0,$C143-Q$2)))</f>
        <v>57.63</v>
      </c>
      <c r="R143" s="103" t="n">
        <f aca="false">IF(R$1="P",MAX(0,R$2-$C143),IF(R$1="C",MAX(0,$C143-R$2)))</f>
        <v>47.63</v>
      </c>
      <c r="S143" s="103" t="n">
        <f aca="false">IF(S$1="P",MAX(0,S$2-$C143),IF(S$1="C",MAX(0,$C143-S$2)))</f>
        <v>0</v>
      </c>
      <c r="T143" s="104" t="n">
        <f aca="false">A143</f>
        <v>6</v>
      </c>
      <c r="U143" s="105" t="n">
        <f aca="false">VLOOKUP($B143,Gas!$B$3:$E$2506,2)</f>
        <v>2.195</v>
      </c>
      <c r="V143" s="46" t="n">
        <f aca="false">C143/U143</f>
        <v>44.4783599088838</v>
      </c>
    </row>
    <row r="144" customFormat="false" ht="12.75" hidden="false" customHeight="false" outlineLevel="0" collapsed="false">
      <c r="A144" s="95" t="n">
        <f aca="false">MONTH(B144)+(YEAR(B144)-1998)*12</f>
        <v>6</v>
      </c>
      <c r="B144" s="101" t="n">
        <v>35969</v>
      </c>
      <c r="C144" s="102" t="n">
        <v>164.81</v>
      </c>
      <c r="D144" s="98" t="n">
        <f aca="false">LN(C144/C143)</f>
        <v>0.523608472008509</v>
      </c>
      <c r="E144" s="106" t="n">
        <f aca="false">STDEV(D135:D144)*SQRT(trade_day)</f>
        <v>6.66473935438998</v>
      </c>
      <c r="G144" s="103" t="n">
        <f aca="false">IF(G$1="P",MAX(0,G$2-$C144),IF(G$1="C",MAX(0,$C144-G$2)))</f>
        <v>0</v>
      </c>
      <c r="H144" s="103" t="n">
        <f aca="false">IF(H$1="P",MAX(0,H$2-$C144),IF(H$1="C",MAX(0,$C144-H$2)))</f>
        <v>0</v>
      </c>
      <c r="I144" s="103" t="n">
        <f aca="false">IF(I$1="P",MAX(0,I$2-$C144),IF(I$1="C",MAX(0,$C144-I$2)))</f>
        <v>0</v>
      </c>
      <c r="J144" s="103" t="n">
        <f aca="false">IF(J$1="P",MAX(0,J$2-$C144),IF(J$1="C",MAX(0,$C144-J$2)))</f>
        <v>0</v>
      </c>
      <c r="K144" s="103" t="n">
        <f aca="false">IF(K$1="P",MAX(0,K$2-$C144),IF(K$1="C",MAX(0,$C144-K$2)))</f>
        <v>0</v>
      </c>
      <c r="L144" s="103" t="n">
        <f aca="false">IF(L$1="P",MAX(0,L$2-$C144),IF(L$1="C",MAX(0,$C144-L$2)))</f>
        <v>0</v>
      </c>
      <c r="M144" s="103" t="n">
        <f aca="false">IF(M$1="P",MAX(0,M$2-$C144),IF(M$1="C",MAX(0,$C144-M$2)))</f>
        <v>144.81</v>
      </c>
      <c r="N144" s="103" t="n">
        <f aca="false">IF(N$1="P",MAX(0,N$2-$C144),IF(N$1="C",MAX(0,$C144-N$2)))</f>
        <v>139.81</v>
      </c>
      <c r="O144" s="103" t="n">
        <f aca="false">IF(O$1="P",MAX(0,O$2-$C144),IF(O$1="C",MAX(0,$C144-O$2)))</f>
        <v>134.81</v>
      </c>
      <c r="P144" s="103" t="n">
        <f aca="false">IF(P$1="P",MAX(0,P$2-$C144),IF(P$1="C",MAX(0,$C144-P$2)))</f>
        <v>129.81</v>
      </c>
      <c r="Q144" s="103" t="n">
        <f aca="false">IF(Q$1="P",MAX(0,Q$2-$C144),IF(Q$1="C",MAX(0,$C144-Q$2)))</f>
        <v>124.81</v>
      </c>
      <c r="R144" s="103" t="n">
        <f aca="false">IF(R$1="P",MAX(0,R$2-$C144),IF(R$1="C",MAX(0,$C144-R$2)))</f>
        <v>114.81</v>
      </c>
      <c r="S144" s="103" t="n">
        <f aca="false">IF(S$1="P",MAX(0,S$2-$C144),IF(S$1="C",MAX(0,$C144-S$2)))</f>
        <v>64.80999</v>
      </c>
      <c r="T144" s="104" t="n">
        <f aca="false">A144</f>
        <v>6</v>
      </c>
      <c r="U144" s="105" t="n">
        <f aca="false">VLOOKUP($B144,Gas!$B$3:$E$2506,2)</f>
        <v>2.345</v>
      </c>
      <c r="V144" s="46" t="n">
        <f aca="false">C144/U144</f>
        <v>70.2814498933902</v>
      </c>
    </row>
    <row r="145" customFormat="false" ht="12.75" hidden="false" customHeight="false" outlineLevel="0" collapsed="false">
      <c r="A145" s="95" t="n">
        <f aca="false">MONTH(B145)+(YEAR(B145)-1998)*12</f>
        <v>6</v>
      </c>
      <c r="B145" s="101" t="n">
        <v>35970</v>
      </c>
      <c r="C145" s="102" t="n">
        <v>298.75</v>
      </c>
      <c r="D145" s="98" t="n">
        <f aca="false">LN(C145/C144)</f>
        <v>0.594813807999632</v>
      </c>
      <c r="E145" s="106" t="n">
        <f aca="false">STDEV(D136:D145)*SQRT(trade_day)</f>
        <v>6.87478768866222</v>
      </c>
      <c r="G145" s="103" t="n">
        <f aca="false">IF(G$1="P",MAX(0,G$2-$C145),IF(G$1="C",MAX(0,$C145-G$2)))</f>
        <v>0</v>
      </c>
      <c r="H145" s="103" t="n">
        <f aca="false">IF(H$1="P",MAX(0,H$2-$C145),IF(H$1="C",MAX(0,$C145-H$2)))</f>
        <v>0</v>
      </c>
      <c r="I145" s="103" t="n">
        <f aca="false">IF(I$1="P",MAX(0,I$2-$C145),IF(I$1="C",MAX(0,$C145-I$2)))</f>
        <v>0</v>
      </c>
      <c r="J145" s="103" t="n">
        <f aca="false">IF(J$1="P",MAX(0,J$2-$C145),IF(J$1="C",MAX(0,$C145-J$2)))</f>
        <v>0</v>
      </c>
      <c r="K145" s="103" t="n">
        <f aca="false">IF(K$1="P",MAX(0,K$2-$C145),IF(K$1="C",MAX(0,$C145-K$2)))</f>
        <v>0</v>
      </c>
      <c r="L145" s="103" t="n">
        <f aca="false">IF(L$1="P",MAX(0,L$2-$C145),IF(L$1="C",MAX(0,$C145-L$2)))</f>
        <v>0</v>
      </c>
      <c r="M145" s="103" t="n">
        <f aca="false">IF(M$1="P",MAX(0,M$2-$C145),IF(M$1="C",MAX(0,$C145-M$2)))</f>
        <v>278.75</v>
      </c>
      <c r="N145" s="103" t="n">
        <f aca="false">IF(N$1="P",MAX(0,N$2-$C145),IF(N$1="C",MAX(0,$C145-N$2)))</f>
        <v>273.75</v>
      </c>
      <c r="O145" s="103" t="n">
        <f aca="false">IF(O$1="P",MAX(0,O$2-$C145),IF(O$1="C",MAX(0,$C145-O$2)))</f>
        <v>268.75</v>
      </c>
      <c r="P145" s="103" t="n">
        <f aca="false">IF(P$1="P",MAX(0,P$2-$C145),IF(P$1="C",MAX(0,$C145-P$2)))</f>
        <v>263.75</v>
      </c>
      <c r="Q145" s="103" t="n">
        <f aca="false">IF(Q$1="P",MAX(0,Q$2-$C145),IF(Q$1="C",MAX(0,$C145-Q$2)))</f>
        <v>258.75</v>
      </c>
      <c r="R145" s="103" t="n">
        <f aca="false">IF(R$1="P",MAX(0,R$2-$C145),IF(R$1="C",MAX(0,$C145-R$2)))</f>
        <v>248.75</v>
      </c>
      <c r="S145" s="103" t="n">
        <f aca="false">IF(S$1="P",MAX(0,S$2-$C145),IF(S$1="C",MAX(0,$C145-S$2)))</f>
        <v>198.74999</v>
      </c>
      <c r="T145" s="104" t="n">
        <f aca="false">A145</f>
        <v>6</v>
      </c>
      <c r="U145" s="105" t="n">
        <f aca="false">VLOOKUP($B145,Gas!$B$3:$E$2506,2)</f>
        <v>2.37</v>
      </c>
      <c r="V145" s="46" t="n">
        <f aca="false">C145/U145</f>
        <v>126.054852320675</v>
      </c>
    </row>
    <row r="146" customFormat="false" ht="12.75" hidden="false" customHeight="false" outlineLevel="0" collapsed="false">
      <c r="A146" s="95" t="n">
        <f aca="false">MONTH(B146)+(YEAR(B146)-1998)*12</f>
        <v>6</v>
      </c>
      <c r="B146" s="101" t="n">
        <v>35971</v>
      </c>
      <c r="C146" s="102" t="n">
        <v>400</v>
      </c>
      <c r="D146" s="98" t="n">
        <f aca="false">LN(C146/C145)</f>
        <v>0.291857443862262</v>
      </c>
      <c r="E146" s="106" t="n">
        <f aca="false">STDEV(D137:D146)*SQRT(trade_day)</f>
        <v>6.80666167182366</v>
      </c>
      <c r="G146" s="103" t="n">
        <f aca="false">IF(G$1="P",MAX(0,G$2-$C146),IF(G$1="C",MAX(0,$C146-G$2)))</f>
        <v>0</v>
      </c>
      <c r="H146" s="103" t="n">
        <f aca="false">IF(H$1="P",MAX(0,H$2-$C146),IF(H$1="C",MAX(0,$C146-H$2)))</f>
        <v>0</v>
      </c>
      <c r="I146" s="103" t="n">
        <f aca="false">IF(I$1="P",MAX(0,I$2-$C146),IF(I$1="C",MAX(0,$C146-I$2)))</f>
        <v>0</v>
      </c>
      <c r="J146" s="103" t="n">
        <f aca="false">IF(J$1="P",MAX(0,J$2-$C146),IF(J$1="C",MAX(0,$C146-J$2)))</f>
        <v>0</v>
      </c>
      <c r="K146" s="103" t="n">
        <f aca="false">IF(K$1="P",MAX(0,K$2-$C146),IF(K$1="C",MAX(0,$C146-K$2)))</f>
        <v>0</v>
      </c>
      <c r="L146" s="103" t="n">
        <f aca="false">IF(L$1="P",MAX(0,L$2-$C146),IF(L$1="C",MAX(0,$C146-L$2)))</f>
        <v>0</v>
      </c>
      <c r="M146" s="103" t="n">
        <f aca="false">IF(M$1="P",MAX(0,M$2-$C146),IF(M$1="C",MAX(0,$C146-M$2)))</f>
        <v>380</v>
      </c>
      <c r="N146" s="103" t="n">
        <f aca="false">IF(N$1="P",MAX(0,N$2-$C146),IF(N$1="C",MAX(0,$C146-N$2)))</f>
        <v>375</v>
      </c>
      <c r="O146" s="103" t="n">
        <f aca="false">IF(O$1="P",MAX(0,O$2-$C146),IF(O$1="C",MAX(0,$C146-O$2)))</f>
        <v>370</v>
      </c>
      <c r="P146" s="103" t="n">
        <f aca="false">IF(P$1="P",MAX(0,P$2-$C146),IF(P$1="C",MAX(0,$C146-P$2)))</f>
        <v>365</v>
      </c>
      <c r="Q146" s="103" t="n">
        <f aca="false">IF(Q$1="P",MAX(0,Q$2-$C146),IF(Q$1="C",MAX(0,$C146-Q$2)))</f>
        <v>360</v>
      </c>
      <c r="R146" s="103" t="n">
        <f aca="false">IF(R$1="P",MAX(0,R$2-$C146),IF(R$1="C",MAX(0,$C146-R$2)))</f>
        <v>350</v>
      </c>
      <c r="S146" s="103" t="n">
        <f aca="false">IF(S$1="P",MAX(0,S$2-$C146),IF(S$1="C",MAX(0,$C146-S$2)))</f>
        <v>299.99999</v>
      </c>
      <c r="T146" s="104" t="n">
        <f aca="false">A146</f>
        <v>6</v>
      </c>
      <c r="U146" s="105" t="n">
        <f aca="false">VLOOKUP($B146,Gas!$B$3:$E$2506,2)</f>
        <v>2.405</v>
      </c>
      <c r="V146" s="46" t="n">
        <f aca="false">C146/U146</f>
        <v>166.320166320166</v>
      </c>
    </row>
    <row r="147" customFormat="false" ht="12.75" hidden="false" customHeight="false" outlineLevel="0" collapsed="false">
      <c r="A147" s="95" t="n">
        <f aca="false">MONTH(B147)+(YEAR(B147)-1998)*12</f>
        <v>6</v>
      </c>
      <c r="B147" s="101" t="n">
        <v>35972</v>
      </c>
      <c r="C147" s="102" t="n">
        <v>1816.67</v>
      </c>
      <c r="D147" s="98" t="n">
        <f aca="false">LN(C147/C146)</f>
        <v>1.5132958867419</v>
      </c>
      <c r="E147" s="106" t="n">
        <f aca="false">STDEV(D138:D147)*SQRT(trade_day)</f>
        <v>9.26560384158725</v>
      </c>
      <c r="G147" s="103" t="n">
        <f aca="false">IF(G$1="P",MAX(0,G$2-$C147),IF(G$1="C",MAX(0,$C147-G$2)))</f>
        <v>0</v>
      </c>
      <c r="H147" s="103" t="n">
        <f aca="false">IF(H$1="P",MAX(0,H$2-$C147),IF(H$1="C",MAX(0,$C147-H$2)))</f>
        <v>0</v>
      </c>
      <c r="I147" s="103" t="n">
        <f aca="false">IF(I$1="P",MAX(0,I$2-$C147),IF(I$1="C",MAX(0,$C147-I$2)))</f>
        <v>0</v>
      </c>
      <c r="J147" s="103" t="n">
        <f aca="false">IF(J$1="P",MAX(0,J$2-$C147),IF(J$1="C",MAX(0,$C147-J$2)))</f>
        <v>0</v>
      </c>
      <c r="K147" s="103" t="n">
        <f aca="false">IF(K$1="P",MAX(0,K$2-$C147),IF(K$1="C",MAX(0,$C147-K$2)))</f>
        <v>0</v>
      </c>
      <c r="L147" s="103" t="n">
        <f aca="false">IF(L$1="P",MAX(0,L$2-$C147),IF(L$1="C",MAX(0,$C147-L$2)))</f>
        <v>0</v>
      </c>
      <c r="M147" s="103" t="n">
        <f aca="false">IF(M$1="P",MAX(0,M$2-$C147),IF(M$1="C",MAX(0,$C147-M$2)))</f>
        <v>1796.67</v>
      </c>
      <c r="N147" s="103" t="n">
        <f aca="false">IF(N$1="P",MAX(0,N$2-$C147),IF(N$1="C",MAX(0,$C147-N$2)))</f>
        <v>1791.67</v>
      </c>
      <c r="O147" s="103" t="n">
        <f aca="false">IF(O$1="P",MAX(0,O$2-$C147),IF(O$1="C",MAX(0,$C147-O$2)))</f>
        <v>1786.67</v>
      </c>
      <c r="P147" s="103" t="n">
        <f aca="false">IF(P$1="P",MAX(0,P$2-$C147),IF(P$1="C",MAX(0,$C147-P$2)))</f>
        <v>1781.67</v>
      </c>
      <c r="Q147" s="103" t="n">
        <f aca="false">IF(Q$1="P",MAX(0,Q$2-$C147),IF(Q$1="C",MAX(0,$C147-Q$2)))</f>
        <v>1776.67</v>
      </c>
      <c r="R147" s="103" t="n">
        <f aca="false">IF(R$1="P",MAX(0,R$2-$C147),IF(R$1="C",MAX(0,$C147-R$2)))</f>
        <v>1766.67</v>
      </c>
      <c r="S147" s="103" t="n">
        <f aca="false">IF(S$1="P",MAX(0,S$2-$C147),IF(S$1="C",MAX(0,$C147-S$2)))</f>
        <v>1716.66999</v>
      </c>
      <c r="T147" s="104" t="n">
        <f aca="false">A147</f>
        <v>6</v>
      </c>
      <c r="U147" s="105" t="n">
        <f aca="false">VLOOKUP($B147,Gas!$B$3:$E$2506,2)</f>
        <v>2.38</v>
      </c>
      <c r="V147" s="46" t="n">
        <f aca="false">C147/U147</f>
        <v>763.306722689076</v>
      </c>
    </row>
    <row r="148" customFormat="false" ht="12.75" hidden="false" customHeight="false" outlineLevel="0" collapsed="false">
      <c r="A148" s="95" t="n">
        <f aca="false">MONTH(B148)+(YEAR(B148)-1998)*12</f>
        <v>6</v>
      </c>
      <c r="B148" s="101" t="n">
        <v>35975</v>
      </c>
      <c r="C148" s="102" t="n">
        <v>1621.4301</v>
      </c>
      <c r="D148" s="98" t="n">
        <f aca="false">LN(C148/C147)</f>
        <v>-0.113696617264813</v>
      </c>
      <c r="E148" s="106" t="n">
        <f aca="false">STDEV(D139:D148)*SQRT(trade_day)</f>
        <v>9.22681436423833</v>
      </c>
      <c r="G148" s="103" t="n">
        <f aca="false">IF(G$1="P",MAX(0,G$2-$C148),IF(G$1="C",MAX(0,$C148-G$2)))</f>
        <v>0</v>
      </c>
      <c r="H148" s="103" t="n">
        <f aca="false">IF(H$1="P",MAX(0,H$2-$C148),IF(H$1="C",MAX(0,$C148-H$2)))</f>
        <v>0</v>
      </c>
      <c r="I148" s="103" t="n">
        <f aca="false">IF(I$1="P",MAX(0,I$2-$C148),IF(I$1="C",MAX(0,$C148-I$2)))</f>
        <v>0</v>
      </c>
      <c r="J148" s="103" t="n">
        <f aca="false">IF(J$1="P",MAX(0,J$2-$C148),IF(J$1="C",MAX(0,$C148-J$2)))</f>
        <v>0</v>
      </c>
      <c r="K148" s="103" t="n">
        <f aca="false">IF(K$1="P",MAX(0,K$2-$C148),IF(K$1="C",MAX(0,$C148-K$2)))</f>
        <v>0</v>
      </c>
      <c r="L148" s="103" t="n">
        <f aca="false">IF(L$1="P",MAX(0,L$2-$C148),IF(L$1="C",MAX(0,$C148-L$2)))</f>
        <v>0</v>
      </c>
      <c r="M148" s="103" t="n">
        <f aca="false">IF(M$1="P",MAX(0,M$2-$C148),IF(M$1="C",MAX(0,$C148-M$2)))</f>
        <v>1601.4301</v>
      </c>
      <c r="N148" s="103" t="n">
        <f aca="false">IF(N$1="P",MAX(0,N$2-$C148),IF(N$1="C",MAX(0,$C148-N$2)))</f>
        <v>1596.4301</v>
      </c>
      <c r="O148" s="103" t="n">
        <f aca="false">IF(O$1="P",MAX(0,O$2-$C148),IF(O$1="C",MAX(0,$C148-O$2)))</f>
        <v>1591.4301</v>
      </c>
      <c r="P148" s="103" t="n">
        <f aca="false">IF(P$1="P",MAX(0,P$2-$C148),IF(P$1="C",MAX(0,$C148-P$2)))</f>
        <v>1586.4301</v>
      </c>
      <c r="Q148" s="103" t="n">
        <f aca="false">IF(Q$1="P",MAX(0,Q$2-$C148),IF(Q$1="C",MAX(0,$C148-Q$2)))</f>
        <v>1581.4301</v>
      </c>
      <c r="R148" s="103" t="n">
        <f aca="false">IF(R$1="P",MAX(0,R$2-$C148),IF(R$1="C",MAX(0,$C148-R$2)))</f>
        <v>1571.4301</v>
      </c>
      <c r="S148" s="103" t="n">
        <f aca="false">IF(S$1="P",MAX(0,S$2-$C148),IF(S$1="C",MAX(0,$C148-S$2)))</f>
        <v>1521.43009</v>
      </c>
      <c r="T148" s="104" t="n">
        <f aca="false">A148</f>
        <v>6</v>
      </c>
      <c r="U148" s="105" t="n">
        <f aca="false">VLOOKUP($B148,Gas!$B$3:$E$2506,2)</f>
        <v>2.405</v>
      </c>
      <c r="V148" s="46" t="n">
        <f aca="false">C148/U148</f>
        <v>674.19130977131</v>
      </c>
    </row>
    <row r="149" customFormat="false" ht="12.75" hidden="false" customHeight="false" outlineLevel="0" collapsed="false">
      <c r="A149" s="95" t="n">
        <f aca="false">MONTH(B149)+(YEAR(B149)-1998)*12</f>
        <v>6</v>
      </c>
      <c r="B149" s="101" t="n">
        <v>35976</v>
      </c>
      <c r="C149" s="102" t="n">
        <v>73.24</v>
      </c>
      <c r="D149" s="98" t="n">
        <f aca="false">LN(C149/C148)</f>
        <v>-3.09732209677876</v>
      </c>
      <c r="E149" s="106" t="n">
        <f aca="false">STDEV(D140:D149)*SQRT(trade_day)</f>
        <v>19.7178178699584</v>
      </c>
      <c r="G149" s="103" t="n">
        <f aca="false">IF(G$1="P",MAX(0,G$2-$C149),IF(G$1="C",MAX(0,$C149-G$2)))</f>
        <v>0</v>
      </c>
      <c r="H149" s="103" t="n">
        <f aca="false">IF(H$1="P",MAX(0,H$2-$C149),IF(H$1="C",MAX(0,$C149-H$2)))</f>
        <v>0</v>
      </c>
      <c r="I149" s="103" t="n">
        <f aca="false">IF(I$1="P",MAX(0,I$2-$C149),IF(I$1="C",MAX(0,$C149-I$2)))</f>
        <v>0</v>
      </c>
      <c r="J149" s="103" t="n">
        <f aca="false">IF(J$1="P",MAX(0,J$2-$C149),IF(J$1="C",MAX(0,$C149-J$2)))</f>
        <v>0</v>
      </c>
      <c r="K149" s="103" t="n">
        <f aca="false">IF(K$1="P",MAX(0,K$2-$C149),IF(K$1="C",MAX(0,$C149-K$2)))</f>
        <v>0</v>
      </c>
      <c r="L149" s="103" t="n">
        <f aca="false">IF(L$1="P",MAX(0,L$2-$C149),IF(L$1="C",MAX(0,$C149-L$2)))</f>
        <v>0</v>
      </c>
      <c r="M149" s="103" t="n">
        <f aca="false">IF(M$1="P",MAX(0,M$2-$C149),IF(M$1="C",MAX(0,$C149-M$2)))</f>
        <v>53.24</v>
      </c>
      <c r="N149" s="103" t="n">
        <f aca="false">IF(N$1="P",MAX(0,N$2-$C149),IF(N$1="C",MAX(0,$C149-N$2)))</f>
        <v>48.24</v>
      </c>
      <c r="O149" s="103" t="n">
        <f aca="false">IF(O$1="P",MAX(0,O$2-$C149),IF(O$1="C",MAX(0,$C149-O$2)))</f>
        <v>43.24</v>
      </c>
      <c r="P149" s="103" t="n">
        <f aca="false">IF(P$1="P",MAX(0,P$2-$C149),IF(P$1="C",MAX(0,$C149-P$2)))</f>
        <v>38.24</v>
      </c>
      <c r="Q149" s="103" t="n">
        <f aca="false">IF(Q$1="P",MAX(0,Q$2-$C149),IF(Q$1="C",MAX(0,$C149-Q$2)))</f>
        <v>33.24</v>
      </c>
      <c r="R149" s="103" t="n">
        <f aca="false">IF(R$1="P",MAX(0,R$2-$C149),IF(R$1="C",MAX(0,$C149-R$2)))</f>
        <v>23.24</v>
      </c>
      <c r="S149" s="103" t="n">
        <f aca="false">IF(S$1="P",MAX(0,S$2-$C149),IF(S$1="C",MAX(0,$C149-S$2)))</f>
        <v>0</v>
      </c>
      <c r="T149" s="104" t="n">
        <f aca="false">A149</f>
        <v>6</v>
      </c>
      <c r="U149" s="105" t="n">
        <f aca="false">VLOOKUP($B149,Gas!$B$3:$E$2506,2)</f>
        <v>2.38</v>
      </c>
      <c r="V149" s="46" t="n">
        <f aca="false">C149/U149</f>
        <v>30.7731092436975</v>
      </c>
    </row>
    <row r="150" customFormat="false" ht="12.75" hidden="false" customHeight="false" outlineLevel="0" collapsed="false">
      <c r="A150" s="95" t="n">
        <f aca="false">MONTH(B150)+(YEAR(B150)-1998)*12</f>
        <v>7</v>
      </c>
      <c r="B150" s="101" t="n">
        <v>35977</v>
      </c>
      <c r="C150" s="102" t="n">
        <v>51.28</v>
      </c>
      <c r="D150" s="98" t="n">
        <f aca="false">LN(C150/C149)</f>
        <v>-0.356440907193895</v>
      </c>
      <c r="E150" s="106" t="n">
        <f aca="false">STDEV(D141:D150)*SQRT(trade_day)</f>
        <v>19.7261178301141</v>
      </c>
      <c r="G150" s="103" t="n">
        <f aca="false">IF(G$1="P",MAX(0,G$2-$C150),IF(G$1="C",MAX(0,$C150-G$2)))</f>
        <v>0</v>
      </c>
      <c r="H150" s="103" t="n">
        <f aca="false">IF(H$1="P",MAX(0,H$2-$C150),IF(H$1="C",MAX(0,$C150-H$2)))</f>
        <v>0</v>
      </c>
      <c r="I150" s="103" t="n">
        <f aca="false">IF(I$1="P",MAX(0,I$2-$C150),IF(I$1="C",MAX(0,$C150-I$2)))</f>
        <v>0</v>
      </c>
      <c r="J150" s="103" t="n">
        <f aca="false">IF(J$1="P",MAX(0,J$2-$C150),IF(J$1="C",MAX(0,$C150-J$2)))</f>
        <v>0</v>
      </c>
      <c r="K150" s="103" t="n">
        <f aca="false">IF(K$1="P",MAX(0,K$2-$C150),IF(K$1="C",MAX(0,$C150-K$2)))</f>
        <v>0</v>
      </c>
      <c r="L150" s="103" t="n">
        <f aca="false">IF(L$1="P",MAX(0,L$2-$C150),IF(L$1="C",MAX(0,$C150-L$2)))</f>
        <v>0</v>
      </c>
      <c r="M150" s="103" t="n">
        <f aca="false">IF(M$1="P",MAX(0,M$2-$C150),IF(M$1="C",MAX(0,$C150-M$2)))</f>
        <v>31.28</v>
      </c>
      <c r="N150" s="103" t="n">
        <f aca="false">IF(N$1="P",MAX(0,N$2-$C150),IF(N$1="C",MAX(0,$C150-N$2)))</f>
        <v>26.28</v>
      </c>
      <c r="O150" s="103" t="n">
        <f aca="false">IF(O$1="P",MAX(0,O$2-$C150),IF(O$1="C",MAX(0,$C150-O$2)))</f>
        <v>21.28</v>
      </c>
      <c r="P150" s="103" t="n">
        <f aca="false">IF(P$1="P",MAX(0,P$2-$C150),IF(P$1="C",MAX(0,$C150-P$2)))</f>
        <v>16.28</v>
      </c>
      <c r="Q150" s="103" t="n">
        <f aca="false">IF(Q$1="P",MAX(0,Q$2-$C150),IF(Q$1="C",MAX(0,$C150-Q$2)))</f>
        <v>11.28</v>
      </c>
      <c r="R150" s="103" t="n">
        <f aca="false">IF(R$1="P",MAX(0,R$2-$C150),IF(R$1="C",MAX(0,$C150-R$2)))</f>
        <v>1.28</v>
      </c>
      <c r="S150" s="103" t="n">
        <f aca="false">IF(S$1="P",MAX(0,S$2-$C150),IF(S$1="C",MAX(0,$C150-S$2)))</f>
        <v>0</v>
      </c>
      <c r="T150" s="104" t="n">
        <f aca="false">A150</f>
        <v>7</v>
      </c>
      <c r="U150" s="105" t="n">
        <f aca="false">VLOOKUP($B150,Gas!$B$3:$E$2506,2)</f>
        <v>2.365</v>
      </c>
      <c r="V150" s="46" t="n">
        <f aca="false">C150/U150</f>
        <v>21.6828752642706</v>
      </c>
    </row>
    <row r="151" customFormat="false" ht="12.75" hidden="false" customHeight="false" outlineLevel="0" collapsed="false">
      <c r="A151" s="95" t="n">
        <f aca="false">MONTH(B151)+(YEAR(B151)-1998)*12</f>
        <v>7</v>
      </c>
      <c r="B151" s="101" t="n">
        <v>35978</v>
      </c>
      <c r="C151" s="102" t="n">
        <v>29.71</v>
      </c>
      <c r="D151" s="98" t="n">
        <f aca="false">LN(C151/C150)</f>
        <v>-0.545817123137898</v>
      </c>
      <c r="E151" s="106" t="n">
        <f aca="false">STDEV(D142:D151)*SQRT(trade_day)</f>
        <v>19.4255075523768</v>
      </c>
      <c r="G151" s="103" t="n">
        <f aca="false">IF(G$1="P",MAX(0,G$2-$C151),IF(G$1="C",MAX(0,$C151-G$2)))</f>
        <v>0</v>
      </c>
      <c r="H151" s="103" t="n">
        <f aca="false">IF(H$1="P",MAX(0,H$2-$C151),IF(H$1="C",MAX(0,$C151-H$2)))</f>
        <v>0</v>
      </c>
      <c r="I151" s="103" t="n">
        <f aca="false">IF(I$1="P",MAX(0,I$2-$C151),IF(I$1="C",MAX(0,$C151-I$2)))</f>
        <v>0.289999999999999</v>
      </c>
      <c r="J151" s="103" t="n">
        <f aca="false">IF(J$1="P",MAX(0,J$2-$C151),IF(J$1="C",MAX(0,$C151-J$2)))</f>
        <v>5.29</v>
      </c>
      <c r="K151" s="103" t="n">
        <f aca="false">IF(K$1="P",MAX(0,K$2-$C151),IF(K$1="C",MAX(0,$C151-K$2)))</f>
        <v>10.29</v>
      </c>
      <c r="L151" s="103" t="n">
        <f aca="false">IF(L$1="P",MAX(0,L$2-$C151),IF(L$1="C",MAX(0,$C151-L$2)))</f>
        <v>20.29</v>
      </c>
      <c r="M151" s="103" t="n">
        <f aca="false">IF(M$1="P",MAX(0,M$2-$C151),IF(M$1="C",MAX(0,$C151-M$2)))</f>
        <v>9.71</v>
      </c>
      <c r="N151" s="103" t="n">
        <f aca="false">IF(N$1="P",MAX(0,N$2-$C151),IF(N$1="C",MAX(0,$C151-N$2)))</f>
        <v>4.71</v>
      </c>
      <c r="O151" s="103" t="n">
        <f aca="false">IF(O$1="P",MAX(0,O$2-$C151),IF(O$1="C",MAX(0,$C151-O$2)))</f>
        <v>0</v>
      </c>
      <c r="P151" s="103" t="n">
        <f aca="false">IF(P$1="P",MAX(0,P$2-$C151),IF(P$1="C",MAX(0,$C151-P$2)))</f>
        <v>0</v>
      </c>
      <c r="Q151" s="103" t="n">
        <f aca="false">IF(Q$1="P",MAX(0,Q$2-$C151),IF(Q$1="C",MAX(0,$C151-Q$2)))</f>
        <v>0</v>
      </c>
      <c r="R151" s="103" t="n">
        <f aca="false">IF(R$1="P",MAX(0,R$2-$C151),IF(R$1="C",MAX(0,$C151-R$2)))</f>
        <v>0</v>
      </c>
      <c r="S151" s="103" t="n">
        <f aca="false">IF(S$1="P",MAX(0,S$2-$C151),IF(S$1="C",MAX(0,$C151-S$2)))</f>
        <v>0</v>
      </c>
      <c r="T151" s="104" t="n">
        <f aca="false">A151</f>
        <v>7</v>
      </c>
      <c r="U151" s="105" t="n">
        <f aca="false">VLOOKUP($B151,Gas!$B$3:$E$2506,2)</f>
        <v>2.465</v>
      </c>
      <c r="V151" s="46" t="n">
        <f aca="false">C151/U151</f>
        <v>12.052738336714</v>
      </c>
    </row>
    <row r="152" customFormat="false" ht="12.75" hidden="false" customHeight="false" outlineLevel="0" collapsed="false">
      <c r="A152" s="95" t="n">
        <f aca="false">MONTH(B152)+(YEAR(B152)-1998)*12</f>
        <v>7</v>
      </c>
      <c r="B152" s="101" t="n">
        <v>35982</v>
      </c>
      <c r="C152" s="102" t="n">
        <v>70.63</v>
      </c>
      <c r="D152" s="98" t="n">
        <f aca="false">LN(C152/C151)</f>
        <v>0.865971293946315</v>
      </c>
      <c r="E152" s="106" t="n">
        <f aca="false">STDEV(D143:D152)*SQRT(trade_day)</f>
        <v>19.8150316988162</v>
      </c>
      <c r="G152" s="103" t="n">
        <f aca="false">IF(G$1="P",MAX(0,G$2-$C152),IF(G$1="C",MAX(0,$C152-G$2)))</f>
        <v>0</v>
      </c>
      <c r="H152" s="103" t="n">
        <f aca="false">IF(H$1="P",MAX(0,H$2-$C152),IF(H$1="C",MAX(0,$C152-H$2)))</f>
        <v>0</v>
      </c>
      <c r="I152" s="103" t="n">
        <f aca="false">IF(I$1="P",MAX(0,I$2-$C152),IF(I$1="C",MAX(0,$C152-I$2)))</f>
        <v>0</v>
      </c>
      <c r="J152" s="103" t="n">
        <f aca="false">IF(J$1="P",MAX(0,J$2-$C152),IF(J$1="C",MAX(0,$C152-J$2)))</f>
        <v>0</v>
      </c>
      <c r="K152" s="103" t="n">
        <f aca="false">IF(K$1="P",MAX(0,K$2-$C152),IF(K$1="C",MAX(0,$C152-K$2)))</f>
        <v>0</v>
      </c>
      <c r="L152" s="103" t="n">
        <f aca="false">IF(L$1="P",MAX(0,L$2-$C152),IF(L$1="C",MAX(0,$C152-L$2)))</f>
        <v>0</v>
      </c>
      <c r="M152" s="103" t="n">
        <f aca="false">IF(M$1="P",MAX(0,M$2-$C152),IF(M$1="C",MAX(0,$C152-M$2)))</f>
        <v>50.63</v>
      </c>
      <c r="N152" s="103" t="n">
        <f aca="false">IF(N$1="P",MAX(0,N$2-$C152),IF(N$1="C",MAX(0,$C152-N$2)))</f>
        <v>45.63</v>
      </c>
      <c r="O152" s="103" t="n">
        <f aca="false">IF(O$1="P",MAX(0,O$2-$C152),IF(O$1="C",MAX(0,$C152-O$2)))</f>
        <v>40.63</v>
      </c>
      <c r="P152" s="103" t="n">
        <f aca="false">IF(P$1="P",MAX(0,P$2-$C152),IF(P$1="C",MAX(0,$C152-P$2)))</f>
        <v>35.63</v>
      </c>
      <c r="Q152" s="103" t="n">
        <f aca="false">IF(Q$1="P",MAX(0,Q$2-$C152),IF(Q$1="C",MAX(0,$C152-Q$2)))</f>
        <v>30.63</v>
      </c>
      <c r="R152" s="103" t="n">
        <f aca="false">IF(R$1="P",MAX(0,R$2-$C152),IF(R$1="C",MAX(0,$C152-R$2)))</f>
        <v>20.63</v>
      </c>
      <c r="S152" s="103" t="n">
        <f aca="false">IF(S$1="P",MAX(0,S$2-$C152),IF(S$1="C",MAX(0,$C152-S$2)))</f>
        <v>0</v>
      </c>
      <c r="T152" s="104" t="n">
        <f aca="false">A152</f>
        <v>7</v>
      </c>
      <c r="U152" s="105" t="n">
        <f aca="false">VLOOKUP($B152,Gas!$B$3:$E$2506,2)</f>
        <v>2.36</v>
      </c>
      <c r="V152" s="46" t="n">
        <f aca="false">C152/U152</f>
        <v>29.9279661016949</v>
      </c>
    </row>
    <row r="153" customFormat="false" ht="12.75" hidden="false" customHeight="false" outlineLevel="0" collapsed="false">
      <c r="A153" s="95" t="n">
        <f aca="false">MONTH(B153)+(YEAR(B153)-1998)*12</f>
        <v>7</v>
      </c>
      <c r="B153" s="101" t="n">
        <v>35983</v>
      </c>
      <c r="C153" s="102" t="n">
        <v>63.93</v>
      </c>
      <c r="D153" s="98" t="n">
        <f aca="false">LN(C153/C152)</f>
        <v>-0.0996662486421953</v>
      </c>
      <c r="E153" s="106" t="n">
        <f aca="false">STDEV(D144:D153)*SQRT(trade_day)</f>
        <v>19.5621696060153</v>
      </c>
      <c r="G153" s="103" t="n">
        <f aca="false">IF(G$1="P",MAX(0,G$2-$C153),IF(G$1="C",MAX(0,$C153-G$2)))</f>
        <v>0</v>
      </c>
      <c r="H153" s="103" t="n">
        <f aca="false">IF(H$1="P",MAX(0,H$2-$C153),IF(H$1="C",MAX(0,$C153-H$2)))</f>
        <v>0</v>
      </c>
      <c r="I153" s="103" t="n">
        <f aca="false">IF(I$1="P",MAX(0,I$2-$C153),IF(I$1="C",MAX(0,$C153-I$2)))</f>
        <v>0</v>
      </c>
      <c r="J153" s="103" t="n">
        <f aca="false">IF(J$1="P",MAX(0,J$2-$C153),IF(J$1="C",MAX(0,$C153-J$2)))</f>
        <v>0</v>
      </c>
      <c r="K153" s="103" t="n">
        <f aca="false">IF(K$1="P",MAX(0,K$2-$C153),IF(K$1="C",MAX(0,$C153-K$2)))</f>
        <v>0</v>
      </c>
      <c r="L153" s="103" t="n">
        <f aca="false">IF(L$1="P",MAX(0,L$2-$C153),IF(L$1="C",MAX(0,$C153-L$2)))</f>
        <v>0</v>
      </c>
      <c r="M153" s="103" t="n">
        <f aca="false">IF(M$1="P",MAX(0,M$2-$C153),IF(M$1="C",MAX(0,$C153-M$2)))</f>
        <v>43.93</v>
      </c>
      <c r="N153" s="103" t="n">
        <f aca="false">IF(N$1="P",MAX(0,N$2-$C153),IF(N$1="C",MAX(0,$C153-N$2)))</f>
        <v>38.93</v>
      </c>
      <c r="O153" s="103" t="n">
        <f aca="false">IF(O$1="P",MAX(0,O$2-$C153),IF(O$1="C",MAX(0,$C153-O$2)))</f>
        <v>33.93</v>
      </c>
      <c r="P153" s="103" t="n">
        <f aca="false">IF(P$1="P",MAX(0,P$2-$C153),IF(P$1="C",MAX(0,$C153-P$2)))</f>
        <v>28.93</v>
      </c>
      <c r="Q153" s="103" t="n">
        <f aca="false">IF(Q$1="P",MAX(0,Q$2-$C153),IF(Q$1="C",MAX(0,$C153-Q$2)))</f>
        <v>23.93</v>
      </c>
      <c r="R153" s="103" t="n">
        <f aca="false">IF(R$1="P",MAX(0,R$2-$C153),IF(R$1="C",MAX(0,$C153-R$2)))</f>
        <v>13.93</v>
      </c>
      <c r="S153" s="103" t="n">
        <f aca="false">IF(S$1="P",MAX(0,S$2-$C153),IF(S$1="C",MAX(0,$C153-S$2)))</f>
        <v>0</v>
      </c>
      <c r="T153" s="104" t="n">
        <f aca="false">A153</f>
        <v>7</v>
      </c>
      <c r="U153" s="105" t="n">
        <f aca="false">VLOOKUP($B153,Gas!$B$3:$E$2506,2)</f>
        <v>2.37</v>
      </c>
      <c r="V153" s="46" t="n">
        <f aca="false">C153/U153</f>
        <v>26.9746835443038</v>
      </c>
    </row>
    <row r="154" customFormat="false" ht="12.75" hidden="false" customHeight="false" outlineLevel="0" collapsed="false">
      <c r="A154" s="95" t="n">
        <f aca="false">MONTH(B154)+(YEAR(B154)-1998)*12</f>
        <v>7</v>
      </c>
      <c r="B154" s="101" t="n">
        <v>35984</v>
      </c>
      <c r="C154" s="102" t="n">
        <v>57.64</v>
      </c>
      <c r="D154" s="98" t="n">
        <f aca="false">LN(C154/C153)</f>
        <v>-0.103571963647314</v>
      </c>
      <c r="E154" s="106" t="n">
        <f aca="false">STDEV(D145:D154)*SQRT(trade_day)</f>
        <v>19.3078437645941</v>
      </c>
      <c r="G154" s="103" t="n">
        <f aca="false">IF(G$1="P",MAX(0,G$2-$C154),IF(G$1="C",MAX(0,$C154-G$2)))</f>
        <v>0</v>
      </c>
      <c r="H154" s="103" t="n">
        <f aca="false">IF(H$1="P",MAX(0,H$2-$C154),IF(H$1="C",MAX(0,$C154-H$2)))</f>
        <v>0</v>
      </c>
      <c r="I154" s="103" t="n">
        <f aca="false">IF(I$1="P",MAX(0,I$2-$C154),IF(I$1="C",MAX(0,$C154-I$2)))</f>
        <v>0</v>
      </c>
      <c r="J154" s="103" t="n">
        <f aca="false">IF(J$1="P",MAX(0,J$2-$C154),IF(J$1="C",MAX(0,$C154-J$2)))</f>
        <v>0</v>
      </c>
      <c r="K154" s="103" t="n">
        <f aca="false">IF(K$1="P",MAX(0,K$2-$C154),IF(K$1="C",MAX(0,$C154-K$2)))</f>
        <v>0</v>
      </c>
      <c r="L154" s="103" t="n">
        <f aca="false">IF(L$1="P",MAX(0,L$2-$C154),IF(L$1="C",MAX(0,$C154-L$2)))</f>
        <v>0</v>
      </c>
      <c r="M154" s="103" t="n">
        <f aca="false">IF(M$1="P",MAX(0,M$2-$C154),IF(M$1="C",MAX(0,$C154-M$2)))</f>
        <v>37.64</v>
      </c>
      <c r="N154" s="103" t="n">
        <f aca="false">IF(N$1="P",MAX(0,N$2-$C154),IF(N$1="C",MAX(0,$C154-N$2)))</f>
        <v>32.64</v>
      </c>
      <c r="O154" s="103" t="n">
        <f aca="false">IF(O$1="P",MAX(0,O$2-$C154),IF(O$1="C",MAX(0,$C154-O$2)))</f>
        <v>27.64</v>
      </c>
      <c r="P154" s="103" t="n">
        <f aca="false">IF(P$1="P",MAX(0,P$2-$C154),IF(P$1="C",MAX(0,$C154-P$2)))</f>
        <v>22.64</v>
      </c>
      <c r="Q154" s="103" t="n">
        <f aca="false">IF(Q$1="P",MAX(0,Q$2-$C154),IF(Q$1="C",MAX(0,$C154-Q$2)))</f>
        <v>17.64</v>
      </c>
      <c r="R154" s="103" t="n">
        <f aca="false">IF(R$1="P",MAX(0,R$2-$C154),IF(R$1="C",MAX(0,$C154-R$2)))</f>
        <v>7.64</v>
      </c>
      <c r="S154" s="103" t="n">
        <f aca="false">IF(S$1="P",MAX(0,S$2-$C154),IF(S$1="C",MAX(0,$C154-S$2)))</f>
        <v>0</v>
      </c>
      <c r="T154" s="104" t="n">
        <f aca="false">A154</f>
        <v>7</v>
      </c>
      <c r="U154" s="105" t="n">
        <f aca="false">VLOOKUP($B154,Gas!$B$3:$E$2506,2)</f>
        <v>2.34</v>
      </c>
      <c r="V154" s="46" t="n">
        <f aca="false">C154/U154</f>
        <v>24.6324786324786</v>
      </c>
    </row>
    <row r="155" customFormat="false" ht="12.75" hidden="false" customHeight="false" outlineLevel="0" collapsed="false">
      <c r="A155" s="95" t="n">
        <f aca="false">MONTH(B155)+(YEAR(B155)-1998)*12</f>
        <v>7</v>
      </c>
      <c r="B155" s="101" t="n">
        <v>35985</v>
      </c>
      <c r="C155" s="102" t="n">
        <v>52.32</v>
      </c>
      <c r="D155" s="98" t="n">
        <f aca="false">LN(C155/C154)</f>
        <v>-0.0968380639823781</v>
      </c>
      <c r="E155" s="106" t="n">
        <f aca="false">STDEV(D146:D155)*SQRT(trade_day)</f>
        <v>18.9171814757419</v>
      </c>
      <c r="G155" s="103" t="n">
        <f aca="false">IF(G$1="P",MAX(0,G$2-$C155),IF(G$1="C",MAX(0,$C155-G$2)))</f>
        <v>0</v>
      </c>
      <c r="H155" s="103" t="n">
        <f aca="false">IF(H$1="P",MAX(0,H$2-$C155),IF(H$1="C",MAX(0,$C155-H$2)))</f>
        <v>0</v>
      </c>
      <c r="I155" s="103" t="n">
        <f aca="false">IF(I$1="P",MAX(0,I$2-$C155),IF(I$1="C",MAX(0,$C155-I$2)))</f>
        <v>0</v>
      </c>
      <c r="J155" s="103" t="n">
        <f aca="false">IF(J$1="P",MAX(0,J$2-$C155),IF(J$1="C",MAX(0,$C155-J$2)))</f>
        <v>0</v>
      </c>
      <c r="K155" s="103" t="n">
        <f aca="false">IF(K$1="P",MAX(0,K$2-$C155),IF(K$1="C",MAX(0,$C155-K$2)))</f>
        <v>0</v>
      </c>
      <c r="L155" s="103" t="n">
        <f aca="false">IF(L$1="P",MAX(0,L$2-$C155),IF(L$1="C",MAX(0,$C155-L$2)))</f>
        <v>0</v>
      </c>
      <c r="M155" s="103" t="n">
        <f aca="false">IF(M$1="P",MAX(0,M$2-$C155),IF(M$1="C",MAX(0,$C155-M$2)))</f>
        <v>32.32</v>
      </c>
      <c r="N155" s="103" t="n">
        <f aca="false">IF(N$1="P",MAX(0,N$2-$C155),IF(N$1="C",MAX(0,$C155-N$2)))</f>
        <v>27.32</v>
      </c>
      <c r="O155" s="103" t="n">
        <f aca="false">IF(O$1="P",MAX(0,O$2-$C155),IF(O$1="C",MAX(0,$C155-O$2)))</f>
        <v>22.32</v>
      </c>
      <c r="P155" s="103" t="n">
        <f aca="false">IF(P$1="P",MAX(0,P$2-$C155),IF(P$1="C",MAX(0,$C155-P$2)))</f>
        <v>17.32</v>
      </c>
      <c r="Q155" s="103" t="n">
        <f aca="false">IF(Q$1="P",MAX(0,Q$2-$C155),IF(Q$1="C",MAX(0,$C155-Q$2)))</f>
        <v>12.32</v>
      </c>
      <c r="R155" s="103" t="n">
        <f aca="false">IF(R$1="P",MAX(0,R$2-$C155),IF(R$1="C",MAX(0,$C155-R$2)))</f>
        <v>2.32</v>
      </c>
      <c r="S155" s="103" t="n">
        <f aca="false">IF(S$1="P",MAX(0,S$2-$C155),IF(S$1="C",MAX(0,$C155-S$2)))</f>
        <v>0</v>
      </c>
      <c r="T155" s="104" t="n">
        <f aca="false">A155</f>
        <v>7</v>
      </c>
      <c r="U155" s="105" t="n">
        <f aca="false">VLOOKUP($B155,Gas!$B$3:$E$2506,2)</f>
        <v>2.38</v>
      </c>
      <c r="V155" s="46" t="n">
        <f aca="false">C155/U155</f>
        <v>21.9831932773109</v>
      </c>
    </row>
    <row r="156" customFormat="false" ht="12.75" hidden="false" customHeight="false" outlineLevel="0" collapsed="false">
      <c r="A156" s="95" t="n">
        <f aca="false">MONTH(B156)+(YEAR(B156)-1998)*12</f>
        <v>7</v>
      </c>
      <c r="B156" s="101" t="n">
        <v>35986</v>
      </c>
      <c r="C156" s="102" t="n">
        <v>41.81</v>
      </c>
      <c r="D156" s="98" t="n">
        <f aca="false">LN(C156/C155)</f>
        <v>-0.22424316178047</v>
      </c>
      <c r="E156" s="106" t="n">
        <f aca="false">STDEV(D147:D156)*SQRT(trade_day)</f>
        <v>18.7391349245782</v>
      </c>
      <c r="G156" s="103" t="n">
        <f aca="false">IF(G$1="P",MAX(0,G$2-$C156),IF(G$1="C",MAX(0,$C156-G$2)))</f>
        <v>0</v>
      </c>
      <c r="H156" s="103" t="n">
        <f aca="false">IF(H$1="P",MAX(0,H$2-$C156),IF(H$1="C",MAX(0,$C156-H$2)))</f>
        <v>0</v>
      </c>
      <c r="I156" s="103" t="n">
        <f aca="false">IF(I$1="P",MAX(0,I$2-$C156),IF(I$1="C",MAX(0,$C156-I$2)))</f>
        <v>0</v>
      </c>
      <c r="J156" s="103" t="n">
        <f aca="false">IF(J$1="P",MAX(0,J$2-$C156),IF(J$1="C",MAX(0,$C156-J$2)))</f>
        <v>0</v>
      </c>
      <c r="K156" s="103" t="n">
        <f aca="false">IF(K$1="P",MAX(0,K$2-$C156),IF(K$1="C",MAX(0,$C156-K$2)))</f>
        <v>0</v>
      </c>
      <c r="L156" s="103" t="n">
        <f aca="false">IF(L$1="P",MAX(0,L$2-$C156),IF(L$1="C",MAX(0,$C156-L$2)))</f>
        <v>8.19</v>
      </c>
      <c r="M156" s="103" t="n">
        <f aca="false">IF(M$1="P",MAX(0,M$2-$C156),IF(M$1="C",MAX(0,$C156-M$2)))</f>
        <v>21.81</v>
      </c>
      <c r="N156" s="103" t="n">
        <f aca="false">IF(N$1="P",MAX(0,N$2-$C156),IF(N$1="C",MAX(0,$C156-N$2)))</f>
        <v>16.81</v>
      </c>
      <c r="O156" s="103" t="n">
        <f aca="false">IF(O$1="P",MAX(0,O$2-$C156),IF(O$1="C",MAX(0,$C156-O$2)))</f>
        <v>11.81</v>
      </c>
      <c r="P156" s="103" t="n">
        <f aca="false">IF(P$1="P",MAX(0,P$2-$C156),IF(P$1="C",MAX(0,$C156-P$2)))</f>
        <v>6.81</v>
      </c>
      <c r="Q156" s="103" t="n">
        <f aca="false">IF(Q$1="P",MAX(0,Q$2-$C156),IF(Q$1="C",MAX(0,$C156-Q$2)))</f>
        <v>1.81</v>
      </c>
      <c r="R156" s="103" t="n">
        <f aca="false">IF(R$1="P",MAX(0,R$2-$C156),IF(R$1="C",MAX(0,$C156-R$2)))</f>
        <v>0</v>
      </c>
      <c r="S156" s="103" t="n">
        <f aca="false">IF(S$1="P",MAX(0,S$2-$C156),IF(S$1="C",MAX(0,$C156-S$2)))</f>
        <v>0</v>
      </c>
      <c r="T156" s="104" t="n">
        <f aca="false">A156</f>
        <v>7</v>
      </c>
      <c r="U156" s="105" t="n">
        <f aca="false">VLOOKUP($B156,Gas!$B$3:$E$2506,2)</f>
        <v>2.37</v>
      </c>
      <c r="V156" s="46" t="n">
        <f aca="false">C156/U156</f>
        <v>17.6413502109705</v>
      </c>
    </row>
    <row r="157" customFormat="false" ht="12.75" hidden="false" customHeight="false" outlineLevel="0" collapsed="false">
      <c r="A157" s="95" t="n">
        <f aca="false">MONTH(B157)+(YEAR(B157)-1998)*12</f>
        <v>7</v>
      </c>
      <c r="B157" s="101" t="n">
        <v>35989</v>
      </c>
      <c r="C157" s="102" t="n">
        <v>116.58</v>
      </c>
      <c r="D157" s="98" t="n">
        <f aca="false">LN(C157/C156)</f>
        <v>1.02544218724893</v>
      </c>
      <c r="E157" s="106" t="n">
        <f aca="false">STDEV(D148:D157)*SQRT(trade_day)</f>
        <v>17.6059543918232</v>
      </c>
      <c r="G157" s="103" t="n">
        <f aca="false">IF(G$1="P",MAX(0,G$2-$C157),IF(G$1="C",MAX(0,$C157-G$2)))</f>
        <v>0</v>
      </c>
      <c r="H157" s="103" t="n">
        <f aca="false">IF(H$1="P",MAX(0,H$2-$C157),IF(H$1="C",MAX(0,$C157-H$2)))</f>
        <v>0</v>
      </c>
      <c r="I157" s="103" t="n">
        <f aca="false">IF(I$1="P",MAX(0,I$2-$C157),IF(I$1="C",MAX(0,$C157-I$2)))</f>
        <v>0</v>
      </c>
      <c r="J157" s="103" t="n">
        <f aca="false">IF(J$1="P",MAX(0,J$2-$C157),IF(J$1="C",MAX(0,$C157-J$2)))</f>
        <v>0</v>
      </c>
      <c r="K157" s="103" t="n">
        <f aca="false">IF(K$1="P",MAX(0,K$2-$C157),IF(K$1="C",MAX(0,$C157-K$2)))</f>
        <v>0</v>
      </c>
      <c r="L157" s="103" t="n">
        <f aca="false">IF(L$1="P",MAX(0,L$2-$C157),IF(L$1="C",MAX(0,$C157-L$2)))</f>
        <v>0</v>
      </c>
      <c r="M157" s="103" t="n">
        <f aca="false">IF(M$1="P",MAX(0,M$2-$C157),IF(M$1="C",MAX(0,$C157-M$2)))</f>
        <v>96.58</v>
      </c>
      <c r="N157" s="103" t="n">
        <f aca="false">IF(N$1="P",MAX(0,N$2-$C157),IF(N$1="C",MAX(0,$C157-N$2)))</f>
        <v>91.58</v>
      </c>
      <c r="O157" s="103" t="n">
        <f aca="false">IF(O$1="P",MAX(0,O$2-$C157),IF(O$1="C",MAX(0,$C157-O$2)))</f>
        <v>86.58</v>
      </c>
      <c r="P157" s="103" t="n">
        <f aca="false">IF(P$1="P",MAX(0,P$2-$C157),IF(P$1="C",MAX(0,$C157-P$2)))</f>
        <v>81.58</v>
      </c>
      <c r="Q157" s="103" t="n">
        <f aca="false">IF(Q$1="P",MAX(0,Q$2-$C157),IF(Q$1="C",MAX(0,$C157-Q$2)))</f>
        <v>76.58</v>
      </c>
      <c r="R157" s="103" t="n">
        <f aca="false">IF(R$1="P",MAX(0,R$2-$C157),IF(R$1="C",MAX(0,$C157-R$2)))</f>
        <v>66.58</v>
      </c>
      <c r="S157" s="103" t="n">
        <f aca="false">IF(S$1="P",MAX(0,S$2-$C157),IF(S$1="C",MAX(0,$C157-S$2)))</f>
        <v>16.57999</v>
      </c>
      <c r="T157" s="104" t="n">
        <f aca="false">A157</f>
        <v>7</v>
      </c>
      <c r="U157" s="105" t="n">
        <f aca="false">VLOOKUP($B157,Gas!$B$3:$E$2506,2)</f>
        <v>2.315</v>
      </c>
      <c r="V157" s="46" t="n">
        <f aca="false">C157/U157</f>
        <v>50.3585313174946</v>
      </c>
    </row>
    <row r="158" customFormat="false" ht="12.75" hidden="false" customHeight="false" outlineLevel="0" collapsed="false">
      <c r="A158" s="95" t="n">
        <f aca="false">MONTH(B158)+(YEAR(B158)-1998)*12</f>
        <v>7</v>
      </c>
      <c r="B158" s="101" t="n">
        <v>35990</v>
      </c>
      <c r="C158" s="102" t="n">
        <v>88.97</v>
      </c>
      <c r="D158" s="98" t="n">
        <f aca="false">LN(C158/C157)</f>
        <v>-0.270278498360728</v>
      </c>
      <c r="E158" s="106" t="n">
        <f aca="false">STDEV(D149:D158)*SQRT(trade_day)</f>
        <v>17.5835923743968</v>
      </c>
      <c r="G158" s="103" t="n">
        <f aca="false">IF(G$1="P",MAX(0,G$2-$C158),IF(G$1="C",MAX(0,$C158-G$2)))</f>
        <v>0</v>
      </c>
      <c r="H158" s="103" t="n">
        <f aca="false">IF(H$1="P",MAX(0,H$2-$C158),IF(H$1="C",MAX(0,$C158-H$2)))</f>
        <v>0</v>
      </c>
      <c r="I158" s="103" t="n">
        <f aca="false">IF(I$1="P",MAX(0,I$2-$C158),IF(I$1="C",MAX(0,$C158-I$2)))</f>
        <v>0</v>
      </c>
      <c r="J158" s="103" t="n">
        <f aca="false">IF(J$1="P",MAX(0,J$2-$C158),IF(J$1="C",MAX(0,$C158-J$2)))</f>
        <v>0</v>
      </c>
      <c r="K158" s="103" t="n">
        <f aca="false">IF(K$1="P",MAX(0,K$2-$C158),IF(K$1="C",MAX(0,$C158-K$2)))</f>
        <v>0</v>
      </c>
      <c r="L158" s="103" t="n">
        <f aca="false">IF(L$1="P",MAX(0,L$2-$C158),IF(L$1="C",MAX(0,$C158-L$2)))</f>
        <v>0</v>
      </c>
      <c r="M158" s="103" t="n">
        <f aca="false">IF(M$1="P",MAX(0,M$2-$C158),IF(M$1="C",MAX(0,$C158-M$2)))</f>
        <v>68.97</v>
      </c>
      <c r="N158" s="103" t="n">
        <f aca="false">IF(N$1="P",MAX(0,N$2-$C158),IF(N$1="C",MAX(0,$C158-N$2)))</f>
        <v>63.97</v>
      </c>
      <c r="O158" s="103" t="n">
        <f aca="false">IF(O$1="P",MAX(0,O$2-$C158),IF(O$1="C",MAX(0,$C158-O$2)))</f>
        <v>58.97</v>
      </c>
      <c r="P158" s="103" t="n">
        <f aca="false">IF(P$1="P",MAX(0,P$2-$C158),IF(P$1="C",MAX(0,$C158-P$2)))</f>
        <v>53.97</v>
      </c>
      <c r="Q158" s="103" t="n">
        <f aca="false">IF(Q$1="P",MAX(0,Q$2-$C158),IF(Q$1="C",MAX(0,$C158-Q$2)))</f>
        <v>48.97</v>
      </c>
      <c r="R158" s="103" t="n">
        <f aca="false">IF(R$1="P",MAX(0,R$2-$C158),IF(R$1="C",MAX(0,$C158-R$2)))</f>
        <v>38.97</v>
      </c>
      <c r="S158" s="103" t="n">
        <f aca="false">IF(S$1="P",MAX(0,S$2-$C158),IF(S$1="C",MAX(0,$C158-S$2)))</f>
        <v>0</v>
      </c>
      <c r="T158" s="104" t="n">
        <f aca="false">A158</f>
        <v>7</v>
      </c>
      <c r="U158" s="105" t="n">
        <f aca="false">VLOOKUP($B158,Gas!$B$3:$E$2506,2)</f>
        <v>2.275</v>
      </c>
      <c r="V158" s="46" t="n">
        <f aca="false">C158/U158</f>
        <v>39.1076923076923</v>
      </c>
    </row>
    <row r="159" customFormat="false" ht="12.75" hidden="false" customHeight="false" outlineLevel="0" collapsed="false">
      <c r="A159" s="95" t="n">
        <f aca="false">MONTH(B159)+(YEAR(B159)-1998)*12</f>
        <v>7</v>
      </c>
      <c r="B159" s="101" t="n">
        <v>35991</v>
      </c>
      <c r="C159" s="102" t="n">
        <v>70.24</v>
      </c>
      <c r="D159" s="98" t="n">
        <f aca="false">LN(C159/C158)</f>
        <v>-0.236381284929815</v>
      </c>
      <c r="E159" s="106" t="n">
        <f aca="false">STDEV(D150:D159)*SQRT(trade_day)</f>
        <v>8.22509572443026</v>
      </c>
      <c r="G159" s="103" t="n">
        <f aca="false">IF(G$1="P",MAX(0,G$2-$C159),IF(G$1="C",MAX(0,$C159-G$2)))</f>
        <v>0</v>
      </c>
      <c r="H159" s="103" t="n">
        <f aca="false">IF(H$1="P",MAX(0,H$2-$C159),IF(H$1="C",MAX(0,$C159-H$2)))</f>
        <v>0</v>
      </c>
      <c r="I159" s="103" t="n">
        <f aca="false">IF(I$1="P",MAX(0,I$2-$C159),IF(I$1="C",MAX(0,$C159-I$2)))</f>
        <v>0</v>
      </c>
      <c r="J159" s="103" t="n">
        <f aca="false">IF(J$1="P",MAX(0,J$2-$C159),IF(J$1="C",MAX(0,$C159-J$2)))</f>
        <v>0</v>
      </c>
      <c r="K159" s="103" t="n">
        <f aca="false">IF(K$1="P",MAX(0,K$2-$C159),IF(K$1="C",MAX(0,$C159-K$2)))</f>
        <v>0</v>
      </c>
      <c r="L159" s="103" t="n">
        <f aca="false">IF(L$1="P",MAX(0,L$2-$C159),IF(L$1="C",MAX(0,$C159-L$2)))</f>
        <v>0</v>
      </c>
      <c r="M159" s="103" t="n">
        <f aca="false">IF(M$1="P",MAX(0,M$2-$C159),IF(M$1="C",MAX(0,$C159-M$2)))</f>
        <v>50.24</v>
      </c>
      <c r="N159" s="103" t="n">
        <f aca="false">IF(N$1="P",MAX(0,N$2-$C159),IF(N$1="C",MAX(0,$C159-N$2)))</f>
        <v>45.24</v>
      </c>
      <c r="O159" s="103" t="n">
        <f aca="false">IF(O$1="P",MAX(0,O$2-$C159),IF(O$1="C",MAX(0,$C159-O$2)))</f>
        <v>40.24</v>
      </c>
      <c r="P159" s="103" t="n">
        <f aca="false">IF(P$1="P",MAX(0,P$2-$C159),IF(P$1="C",MAX(0,$C159-P$2)))</f>
        <v>35.24</v>
      </c>
      <c r="Q159" s="103" t="n">
        <f aca="false">IF(Q$1="P",MAX(0,Q$2-$C159),IF(Q$1="C",MAX(0,$C159-Q$2)))</f>
        <v>30.24</v>
      </c>
      <c r="R159" s="103" t="n">
        <f aca="false">IF(R$1="P",MAX(0,R$2-$C159),IF(R$1="C",MAX(0,$C159-R$2)))</f>
        <v>20.24</v>
      </c>
      <c r="S159" s="103" t="n">
        <f aca="false">IF(S$1="P",MAX(0,S$2-$C159),IF(S$1="C",MAX(0,$C159-S$2)))</f>
        <v>0</v>
      </c>
      <c r="T159" s="104" t="n">
        <f aca="false">A159</f>
        <v>7</v>
      </c>
      <c r="U159" s="105" t="n">
        <f aca="false">VLOOKUP($B159,Gas!$B$3:$E$2506,2)</f>
        <v>2.235</v>
      </c>
      <c r="V159" s="46" t="n">
        <f aca="false">C159/U159</f>
        <v>31.427293064877</v>
      </c>
    </row>
    <row r="160" customFormat="false" ht="12.75" hidden="false" customHeight="false" outlineLevel="0" collapsed="false">
      <c r="A160" s="95" t="n">
        <f aca="false">MONTH(B160)+(YEAR(B160)-1998)*12</f>
        <v>7</v>
      </c>
      <c r="B160" s="101" t="n">
        <v>35992</v>
      </c>
      <c r="C160" s="102" t="n">
        <v>48.62</v>
      </c>
      <c r="D160" s="98" t="n">
        <f aca="false">LN(C160/C159)</f>
        <v>-0.367882980438884</v>
      </c>
      <c r="E160" s="106" t="n">
        <f aca="false">STDEV(D151:D160)*SQRT(trade_day)</f>
        <v>8.23889514080049</v>
      </c>
      <c r="G160" s="103" t="n">
        <f aca="false">IF(G$1="P",MAX(0,G$2-$C160),IF(G$1="C",MAX(0,$C160-G$2)))</f>
        <v>0</v>
      </c>
      <c r="H160" s="103" t="n">
        <f aca="false">IF(H$1="P",MAX(0,H$2-$C160),IF(H$1="C",MAX(0,$C160-H$2)))</f>
        <v>0</v>
      </c>
      <c r="I160" s="103" t="n">
        <f aca="false">IF(I$1="P",MAX(0,I$2-$C160),IF(I$1="C",MAX(0,$C160-I$2)))</f>
        <v>0</v>
      </c>
      <c r="J160" s="103" t="n">
        <f aca="false">IF(J$1="P",MAX(0,J$2-$C160),IF(J$1="C",MAX(0,$C160-J$2)))</f>
        <v>0</v>
      </c>
      <c r="K160" s="103" t="n">
        <f aca="false">IF(K$1="P",MAX(0,K$2-$C160),IF(K$1="C",MAX(0,$C160-K$2)))</f>
        <v>0</v>
      </c>
      <c r="L160" s="103" t="n">
        <f aca="false">IF(L$1="P",MAX(0,L$2-$C160),IF(L$1="C",MAX(0,$C160-L$2)))</f>
        <v>1.38</v>
      </c>
      <c r="M160" s="103" t="n">
        <f aca="false">IF(M$1="P",MAX(0,M$2-$C160),IF(M$1="C",MAX(0,$C160-M$2)))</f>
        <v>28.62</v>
      </c>
      <c r="N160" s="103" t="n">
        <f aca="false">IF(N$1="P",MAX(0,N$2-$C160),IF(N$1="C",MAX(0,$C160-N$2)))</f>
        <v>23.62</v>
      </c>
      <c r="O160" s="103" t="n">
        <f aca="false">IF(O$1="P",MAX(0,O$2-$C160),IF(O$1="C",MAX(0,$C160-O$2)))</f>
        <v>18.62</v>
      </c>
      <c r="P160" s="103" t="n">
        <f aca="false">IF(P$1="P",MAX(0,P$2-$C160),IF(P$1="C",MAX(0,$C160-P$2)))</f>
        <v>13.62</v>
      </c>
      <c r="Q160" s="103" t="n">
        <f aca="false">IF(Q$1="P",MAX(0,Q$2-$C160),IF(Q$1="C",MAX(0,$C160-Q$2)))</f>
        <v>8.62</v>
      </c>
      <c r="R160" s="103" t="n">
        <f aca="false">IF(R$1="P",MAX(0,R$2-$C160),IF(R$1="C",MAX(0,$C160-R$2)))</f>
        <v>0</v>
      </c>
      <c r="S160" s="103" t="n">
        <f aca="false">IF(S$1="P",MAX(0,S$2-$C160),IF(S$1="C",MAX(0,$C160-S$2)))</f>
        <v>0</v>
      </c>
      <c r="T160" s="104" t="n">
        <f aca="false">A160</f>
        <v>7</v>
      </c>
      <c r="U160" s="105" t="n">
        <f aca="false">VLOOKUP($B160,Gas!$B$3:$E$2506,2)</f>
        <v>2.215</v>
      </c>
      <c r="V160" s="46" t="n">
        <f aca="false">C160/U160</f>
        <v>21.9503386004515</v>
      </c>
    </row>
    <row r="161" customFormat="false" ht="12.75" hidden="false" customHeight="false" outlineLevel="0" collapsed="false">
      <c r="A161" s="95" t="n">
        <f aca="false">MONTH(B161)+(YEAR(B161)-1998)*12</f>
        <v>7</v>
      </c>
      <c r="B161" s="101" t="n">
        <v>35993</v>
      </c>
      <c r="C161" s="102" t="n">
        <v>36.09</v>
      </c>
      <c r="D161" s="98" t="n">
        <f aca="false">LN(C161/C160)</f>
        <v>-0.29801915023328</v>
      </c>
      <c r="E161" s="106" t="n">
        <f aca="false">STDEV(D152:D161)*SQRT(trade_day)</f>
        <v>7.87234379393646</v>
      </c>
      <c r="G161" s="103" t="n">
        <f aca="false">IF(G$1="P",MAX(0,G$2-$C161),IF(G$1="C",MAX(0,$C161-G$2)))</f>
        <v>0</v>
      </c>
      <c r="H161" s="103" t="n">
        <f aca="false">IF(H$1="P",MAX(0,H$2-$C161),IF(H$1="C",MAX(0,$C161-H$2)))</f>
        <v>0</v>
      </c>
      <c r="I161" s="103" t="n">
        <f aca="false">IF(I$1="P",MAX(0,I$2-$C161),IF(I$1="C",MAX(0,$C161-I$2)))</f>
        <v>0</v>
      </c>
      <c r="J161" s="103" t="n">
        <f aca="false">IF(J$1="P",MAX(0,J$2-$C161),IF(J$1="C",MAX(0,$C161-J$2)))</f>
        <v>0</v>
      </c>
      <c r="K161" s="103" t="n">
        <f aca="false">IF(K$1="P",MAX(0,K$2-$C161),IF(K$1="C",MAX(0,$C161-K$2)))</f>
        <v>3.91</v>
      </c>
      <c r="L161" s="103" t="n">
        <f aca="false">IF(L$1="P",MAX(0,L$2-$C161),IF(L$1="C",MAX(0,$C161-L$2)))</f>
        <v>13.91</v>
      </c>
      <c r="M161" s="103" t="n">
        <f aca="false">IF(M$1="P",MAX(0,M$2-$C161),IF(M$1="C",MAX(0,$C161-M$2)))</f>
        <v>16.09</v>
      </c>
      <c r="N161" s="103" t="n">
        <f aca="false">IF(N$1="P",MAX(0,N$2-$C161),IF(N$1="C",MAX(0,$C161-N$2)))</f>
        <v>11.09</v>
      </c>
      <c r="O161" s="103" t="n">
        <f aca="false">IF(O$1="P",MAX(0,O$2-$C161),IF(O$1="C",MAX(0,$C161-O$2)))</f>
        <v>6.09</v>
      </c>
      <c r="P161" s="103" t="n">
        <f aca="false">IF(P$1="P",MAX(0,P$2-$C161),IF(P$1="C",MAX(0,$C161-P$2)))</f>
        <v>1.09</v>
      </c>
      <c r="Q161" s="103" t="n">
        <f aca="false">IF(Q$1="P",MAX(0,Q$2-$C161),IF(Q$1="C",MAX(0,$C161-Q$2)))</f>
        <v>0</v>
      </c>
      <c r="R161" s="103" t="n">
        <f aca="false">IF(R$1="P",MAX(0,R$2-$C161),IF(R$1="C",MAX(0,$C161-R$2)))</f>
        <v>0</v>
      </c>
      <c r="S161" s="103" t="n">
        <f aca="false">IF(S$1="P",MAX(0,S$2-$C161),IF(S$1="C",MAX(0,$C161-S$2)))</f>
        <v>0</v>
      </c>
      <c r="T161" s="104" t="n">
        <f aca="false">A161</f>
        <v>7</v>
      </c>
      <c r="U161" s="105" t="n">
        <f aca="false">VLOOKUP($B161,Gas!$B$3:$E$2506,2)</f>
        <v>2.145</v>
      </c>
      <c r="V161" s="46" t="n">
        <f aca="false">C161/U161</f>
        <v>16.8251748251748</v>
      </c>
    </row>
    <row r="162" customFormat="false" ht="12.75" hidden="false" customHeight="false" outlineLevel="0" collapsed="false">
      <c r="A162" s="95" t="n">
        <f aca="false">MONTH(B162)+(YEAR(B162)-1998)*12</f>
        <v>7</v>
      </c>
      <c r="B162" s="101" t="n">
        <v>35996</v>
      </c>
      <c r="C162" s="102" t="n">
        <v>343.06</v>
      </c>
      <c r="D162" s="98" t="n">
        <f aca="false">LN(C162/C161)</f>
        <v>2.25188954032698</v>
      </c>
      <c r="E162" s="106" t="n">
        <f aca="false">STDEV(D153:D162)*SQRT(trade_day)</f>
        <v>13.2352211510506</v>
      </c>
      <c r="G162" s="103" t="n">
        <f aca="false">IF(G$1="P",MAX(0,G$2-$C162),IF(G$1="C",MAX(0,$C162-G$2)))</f>
        <v>0</v>
      </c>
      <c r="H162" s="103" t="n">
        <f aca="false">IF(H$1="P",MAX(0,H$2-$C162),IF(H$1="C",MAX(0,$C162-H$2)))</f>
        <v>0</v>
      </c>
      <c r="I162" s="103" t="n">
        <f aca="false">IF(I$1="P",MAX(0,I$2-$C162),IF(I$1="C",MAX(0,$C162-I$2)))</f>
        <v>0</v>
      </c>
      <c r="J162" s="103" t="n">
        <f aca="false">IF(J$1="P",MAX(0,J$2-$C162),IF(J$1="C",MAX(0,$C162-J$2)))</f>
        <v>0</v>
      </c>
      <c r="K162" s="103" t="n">
        <f aca="false">IF(K$1="P",MAX(0,K$2-$C162),IF(K$1="C",MAX(0,$C162-K$2)))</f>
        <v>0</v>
      </c>
      <c r="L162" s="103" t="n">
        <f aca="false">IF(L$1="P",MAX(0,L$2-$C162),IF(L$1="C",MAX(0,$C162-L$2)))</f>
        <v>0</v>
      </c>
      <c r="M162" s="103" t="n">
        <f aca="false">IF(M$1="P",MAX(0,M$2-$C162),IF(M$1="C",MAX(0,$C162-M$2)))</f>
        <v>323.06</v>
      </c>
      <c r="N162" s="103" t="n">
        <f aca="false">IF(N$1="P",MAX(0,N$2-$C162),IF(N$1="C",MAX(0,$C162-N$2)))</f>
        <v>318.06</v>
      </c>
      <c r="O162" s="103" t="n">
        <f aca="false">IF(O$1="P",MAX(0,O$2-$C162),IF(O$1="C",MAX(0,$C162-O$2)))</f>
        <v>313.06</v>
      </c>
      <c r="P162" s="103" t="n">
        <f aca="false">IF(P$1="P",MAX(0,P$2-$C162),IF(P$1="C",MAX(0,$C162-P$2)))</f>
        <v>308.06</v>
      </c>
      <c r="Q162" s="103" t="n">
        <f aca="false">IF(Q$1="P",MAX(0,Q$2-$C162),IF(Q$1="C",MAX(0,$C162-Q$2)))</f>
        <v>303.06</v>
      </c>
      <c r="R162" s="103" t="n">
        <f aca="false">IF(R$1="P",MAX(0,R$2-$C162),IF(R$1="C",MAX(0,$C162-R$2)))</f>
        <v>293.06</v>
      </c>
      <c r="S162" s="103" t="n">
        <f aca="false">IF(S$1="P",MAX(0,S$2-$C162),IF(S$1="C",MAX(0,$C162-S$2)))</f>
        <v>243.05999</v>
      </c>
      <c r="T162" s="104" t="n">
        <f aca="false">A162</f>
        <v>7</v>
      </c>
      <c r="U162" s="105" t="n">
        <f aca="false">VLOOKUP($B162,Gas!$B$3:$E$2506,2)</f>
        <v>2.155</v>
      </c>
      <c r="V162" s="46" t="n">
        <f aca="false">C162/U162</f>
        <v>159.192575406033</v>
      </c>
    </row>
    <row r="163" customFormat="false" ht="12.75" hidden="false" customHeight="false" outlineLevel="0" collapsed="false">
      <c r="A163" s="95" t="n">
        <f aca="false">MONTH(B163)+(YEAR(B163)-1998)*12</f>
        <v>7</v>
      </c>
      <c r="B163" s="101" t="n">
        <v>35997</v>
      </c>
      <c r="C163" s="102" t="n">
        <v>1343</v>
      </c>
      <c r="D163" s="98" t="n">
        <f aca="false">LN(C163/C162)</f>
        <v>1.36475583754156</v>
      </c>
      <c r="E163" s="106" t="n">
        <f aca="false">STDEV(D154:D163)*SQRT(trade_day)</f>
        <v>14.4158877286072</v>
      </c>
      <c r="G163" s="103" t="n">
        <f aca="false">IF(G$1="P",MAX(0,G$2-$C163),IF(G$1="C",MAX(0,$C163-G$2)))</f>
        <v>0</v>
      </c>
      <c r="H163" s="103" t="n">
        <f aca="false">IF(H$1="P",MAX(0,H$2-$C163),IF(H$1="C",MAX(0,$C163-H$2)))</f>
        <v>0</v>
      </c>
      <c r="I163" s="103" t="n">
        <f aca="false">IF(I$1="P",MAX(0,I$2-$C163),IF(I$1="C",MAX(0,$C163-I$2)))</f>
        <v>0</v>
      </c>
      <c r="J163" s="103" t="n">
        <f aca="false">IF(J$1="P",MAX(0,J$2-$C163),IF(J$1="C",MAX(0,$C163-J$2)))</f>
        <v>0</v>
      </c>
      <c r="K163" s="103" t="n">
        <f aca="false">IF(K$1="P",MAX(0,K$2-$C163),IF(K$1="C",MAX(0,$C163-K$2)))</f>
        <v>0</v>
      </c>
      <c r="L163" s="103" t="n">
        <f aca="false">IF(L$1="P",MAX(0,L$2-$C163),IF(L$1="C",MAX(0,$C163-L$2)))</f>
        <v>0</v>
      </c>
      <c r="M163" s="103" t="n">
        <f aca="false">IF(M$1="P",MAX(0,M$2-$C163),IF(M$1="C",MAX(0,$C163-M$2)))</f>
        <v>1323</v>
      </c>
      <c r="N163" s="103" t="n">
        <f aca="false">IF(N$1="P",MAX(0,N$2-$C163),IF(N$1="C",MAX(0,$C163-N$2)))</f>
        <v>1318</v>
      </c>
      <c r="O163" s="103" t="n">
        <f aca="false">IF(O$1="P",MAX(0,O$2-$C163),IF(O$1="C",MAX(0,$C163-O$2)))</f>
        <v>1313</v>
      </c>
      <c r="P163" s="103" t="n">
        <f aca="false">IF(P$1="P",MAX(0,P$2-$C163),IF(P$1="C",MAX(0,$C163-P$2)))</f>
        <v>1308</v>
      </c>
      <c r="Q163" s="103" t="n">
        <f aca="false">IF(Q$1="P",MAX(0,Q$2-$C163),IF(Q$1="C",MAX(0,$C163-Q$2)))</f>
        <v>1303</v>
      </c>
      <c r="R163" s="103" t="n">
        <f aca="false">IF(R$1="P",MAX(0,R$2-$C163),IF(R$1="C",MAX(0,$C163-R$2)))</f>
        <v>1293</v>
      </c>
      <c r="S163" s="103" t="n">
        <f aca="false">IF(S$1="P",MAX(0,S$2-$C163),IF(S$1="C",MAX(0,$C163-S$2)))</f>
        <v>1242.99999</v>
      </c>
      <c r="T163" s="104" t="n">
        <f aca="false">A163</f>
        <v>7</v>
      </c>
      <c r="U163" s="105" t="n">
        <f aca="false">VLOOKUP($B163,Gas!$B$3:$E$2506,2)</f>
        <v>2.18</v>
      </c>
      <c r="V163" s="46" t="n">
        <f aca="false">C163/U163</f>
        <v>616.05504587156</v>
      </c>
    </row>
    <row r="164" customFormat="false" ht="12.75" hidden="false" customHeight="false" outlineLevel="0" collapsed="false">
      <c r="A164" s="95" t="n">
        <f aca="false">MONTH(B164)+(YEAR(B164)-1998)*12</f>
        <v>7</v>
      </c>
      <c r="B164" s="101" t="n">
        <v>35998</v>
      </c>
      <c r="C164" s="102" t="n">
        <v>420</v>
      </c>
      <c r="D164" s="98" t="n">
        <f aca="false">LN(C164/C163)</f>
        <v>-1.16240648524582</v>
      </c>
      <c r="E164" s="106" t="n">
        <f aca="false">STDEV(D155:D164)*SQRT(trade_day)</f>
        <v>16.1198577763611</v>
      </c>
      <c r="G164" s="103" t="n">
        <f aca="false">IF(G$1="P",MAX(0,G$2-$C164),IF(G$1="C",MAX(0,$C164-G$2)))</f>
        <v>0</v>
      </c>
      <c r="H164" s="103" t="n">
        <f aca="false">IF(H$1="P",MAX(0,H$2-$C164),IF(H$1="C",MAX(0,$C164-H$2)))</f>
        <v>0</v>
      </c>
      <c r="I164" s="103" t="n">
        <f aca="false">IF(I$1="P",MAX(0,I$2-$C164),IF(I$1="C",MAX(0,$C164-I$2)))</f>
        <v>0</v>
      </c>
      <c r="J164" s="103" t="n">
        <f aca="false">IF(J$1="P",MAX(0,J$2-$C164),IF(J$1="C",MAX(0,$C164-J$2)))</f>
        <v>0</v>
      </c>
      <c r="K164" s="103" t="n">
        <f aca="false">IF(K$1="P",MAX(0,K$2-$C164),IF(K$1="C",MAX(0,$C164-K$2)))</f>
        <v>0</v>
      </c>
      <c r="L164" s="103" t="n">
        <f aca="false">IF(L$1="P",MAX(0,L$2-$C164),IF(L$1="C",MAX(0,$C164-L$2)))</f>
        <v>0</v>
      </c>
      <c r="M164" s="103" t="n">
        <f aca="false">IF(M$1="P",MAX(0,M$2-$C164),IF(M$1="C",MAX(0,$C164-M$2)))</f>
        <v>400</v>
      </c>
      <c r="N164" s="103" t="n">
        <f aca="false">IF(N$1="P",MAX(0,N$2-$C164),IF(N$1="C",MAX(0,$C164-N$2)))</f>
        <v>395</v>
      </c>
      <c r="O164" s="103" t="n">
        <f aca="false">IF(O$1="P",MAX(0,O$2-$C164),IF(O$1="C",MAX(0,$C164-O$2)))</f>
        <v>390</v>
      </c>
      <c r="P164" s="103" t="n">
        <f aca="false">IF(P$1="P",MAX(0,P$2-$C164),IF(P$1="C",MAX(0,$C164-P$2)))</f>
        <v>385</v>
      </c>
      <c r="Q164" s="103" t="n">
        <f aca="false">IF(Q$1="P",MAX(0,Q$2-$C164),IF(Q$1="C",MAX(0,$C164-Q$2)))</f>
        <v>380</v>
      </c>
      <c r="R164" s="103" t="n">
        <f aca="false">IF(R$1="P",MAX(0,R$2-$C164),IF(R$1="C",MAX(0,$C164-R$2)))</f>
        <v>370</v>
      </c>
      <c r="S164" s="103" t="n">
        <f aca="false">IF(S$1="P",MAX(0,S$2-$C164),IF(S$1="C",MAX(0,$C164-S$2)))</f>
        <v>319.99999</v>
      </c>
      <c r="T164" s="104" t="n">
        <f aca="false">A164</f>
        <v>7</v>
      </c>
      <c r="U164" s="105" t="n">
        <f aca="false">VLOOKUP($B164,Gas!$B$3:$E$2506,2)</f>
        <v>2.07</v>
      </c>
      <c r="V164" s="46" t="n">
        <f aca="false">C164/U164</f>
        <v>202.898550724638</v>
      </c>
    </row>
    <row r="165" customFormat="false" ht="12.75" hidden="false" customHeight="false" outlineLevel="0" collapsed="false">
      <c r="A165" s="95" t="n">
        <f aca="false">MONTH(B165)+(YEAR(B165)-1998)*12</f>
        <v>7</v>
      </c>
      <c r="B165" s="101" t="n">
        <v>35999</v>
      </c>
      <c r="C165" s="102" t="n">
        <v>72.77</v>
      </c>
      <c r="D165" s="98" t="n">
        <f aca="false">LN(C165/C164)</f>
        <v>-1.75295092891842</v>
      </c>
      <c r="E165" s="106" t="n">
        <f aca="false">STDEV(D156:D165)*SQRT(trade_day)</f>
        <v>18.8573609951782</v>
      </c>
      <c r="G165" s="103" t="n">
        <f aca="false">IF(G$1="P",MAX(0,G$2-$C165),IF(G$1="C",MAX(0,$C165-G$2)))</f>
        <v>0</v>
      </c>
      <c r="H165" s="103" t="n">
        <f aca="false">IF(H$1="P",MAX(0,H$2-$C165),IF(H$1="C",MAX(0,$C165-H$2)))</f>
        <v>0</v>
      </c>
      <c r="I165" s="103" t="n">
        <f aca="false">IF(I$1="P",MAX(0,I$2-$C165),IF(I$1="C",MAX(0,$C165-I$2)))</f>
        <v>0</v>
      </c>
      <c r="J165" s="103" t="n">
        <f aca="false">IF(J$1="P",MAX(0,J$2-$C165),IF(J$1="C",MAX(0,$C165-J$2)))</f>
        <v>0</v>
      </c>
      <c r="K165" s="103" t="n">
        <f aca="false">IF(K$1="P",MAX(0,K$2-$C165),IF(K$1="C",MAX(0,$C165-K$2)))</f>
        <v>0</v>
      </c>
      <c r="L165" s="103" t="n">
        <f aca="false">IF(L$1="P",MAX(0,L$2-$C165),IF(L$1="C",MAX(0,$C165-L$2)))</f>
        <v>0</v>
      </c>
      <c r="M165" s="103" t="n">
        <f aca="false">IF(M$1="P",MAX(0,M$2-$C165),IF(M$1="C",MAX(0,$C165-M$2)))</f>
        <v>52.77</v>
      </c>
      <c r="N165" s="103" t="n">
        <f aca="false">IF(N$1="P",MAX(0,N$2-$C165),IF(N$1="C",MAX(0,$C165-N$2)))</f>
        <v>47.77</v>
      </c>
      <c r="O165" s="103" t="n">
        <f aca="false">IF(O$1="P",MAX(0,O$2-$C165),IF(O$1="C",MAX(0,$C165-O$2)))</f>
        <v>42.77</v>
      </c>
      <c r="P165" s="103" t="n">
        <f aca="false">IF(P$1="P",MAX(0,P$2-$C165),IF(P$1="C",MAX(0,$C165-P$2)))</f>
        <v>37.77</v>
      </c>
      <c r="Q165" s="103" t="n">
        <f aca="false">IF(Q$1="P",MAX(0,Q$2-$C165),IF(Q$1="C",MAX(0,$C165-Q$2)))</f>
        <v>32.77</v>
      </c>
      <c r="R165" s="103" t="n">
        <f aca="false">IF(R$1="P",MAX(0,R$2-$C165),IF(R$1="C",MAX(0,$C165-R$2)))</f>
        <v>22.77</v>
      </c>
      <c r="S165" s="103" t="n">
        <f aca="false">IF(S$1="P",MAX(0,S$2-$C165),IF(S$1="C",MAX(0,$C165-S$2)))</f>
        <v>0</v>
      </c>
      <c r="T165" s="104" t="n">
        <f aca="false">A165</f>
        <v>7</v>
      </c>
      <c r="U165" s="105" t="n">
        <f aca="false">VLOOKUP($B165,Gas!$B$3:$E$2506,2)</f>
        <v>2.005</v>
      </c>
      <c r="V165" s="46" t="n">
        <f aca="false">C165/U165</f>
        <v>36.2942643391521</v>
      </c>
    </row>
    <row r="166" customFormat="false" ht="12.75" hidden="false" customHeight="false" outlineLevel="0" collapsed="false">
      <c r="A166" s="95" t="n">
        <f aca="false">MONTH(B166)+(YEAR(B166)-1998)*12</f>
        <v>7</v>
      </c>
      <c r="B166" s="101" t="n">
        <v>36000</v>
      </c>
      <c r="C166" s="102" t="n">
        <v>31.78</v>
      </c>
      <c r="D166" s="98" t="n">
        <f aca="false">LN(C166/C165)</f>
        <v>-0.828466621250425</v>
      </c>
      <c r="E166" s="106" t="n">
        <f aca="false">STDEV(D157:D166)*SQRT(trade_day)</f>
        <v>19.3225798652582</v>
      </c>
      <c r="G166" s="103" t="n">
        <f aca="false">IF(G$1="P",MAX(0,G$2-$C166),IF(G$1="C",MAX(0,$C166-G$2)))</f>
        <v>0</v>
      </c>
      <c r="H166" s="103" t="n">
        <f aca="false">IF(H$1="P",MAX(0,H$2-$C166),IF(H$1="C",MAX(0,$C166-H$2)))</f>
        <v>0</v>
      </c>
      <c r="I166" s="103" t="n">
        <f aca="false">IF(I$1="P",MAX(0,I$2-$C166),IF(I$1="C",MAX(0,$C166-I$2)))</f>
        <v>0</v>
      </c>
      <c r="J166" s="103" t="n">
        <f aca="false">IF(J$1="P",MAX(0,J$2-$C166),IF(J$1="C",MAX(0,$C166-J$2)))</f>
        <v>3.22</v>
      </c>
      <c r="K166" s="103" t="n">
        <f aca="false">IF(K$1="P",MAX(0,K$2-$C166),IF(K$1="C",MAX(0,$C166-K$2)))</f>
        <v>8.22</v>
      </c>
      <c r="L166" s="103" t="n">
        <f aca="false">IF(L$1="P",MAX(0,L$2-$C166),IF(L$1="C",MAX(0,$C166-L$2)))</f>
        <v>18.22</v>
      </c>
      <c r="M166" s="103" t="n">
        <f aca="false">IF(M$1="P",MAX(0,M$2-$C166),IF(M$1="C",MAX(0,$C166-M$2)))</f>
        <v>11.78</v>
      </c>
      <c r="N166" s="103" t="n">
        <f aca="false">IF(N$1="P",MAX(0,N$2-$C166),IF(N$1="C",MAX(0,$C166-N$2)))</f>
        <v>6.78</v>
      </c>
      <c r="O166" s="103" t="n">
        <f aca="false">IF(O$1="P",MAX(0,O$2-$C166),IF(O$1="C",MAX(0,$C166-O$2)))</f>
        <v>1.78</v>
      </c>
      <c r="P166" s="103" t="n">
        <f aca="false">IF(P$1="P",MAX(0,P$2-$C166),IF(P$1="C",MAX(0,$C166-P$2)))</f>
        <v>0</v>
      </c>
      <c r="Q166" s="103" t="n">
        <f aca="false">IF(Q$1="P",MAX(0,Q$2-$C166),IF(Q$1="C",MAX(0,$C166-Q$2)))</f>
        <v>0</v>
      </c>
      <c r="R166" s="103" t="n">
        <f aca="false">IF(R$1="P",MAX(0,R$2-$C166),IF(R$1="C",MAX(0,$C166-R$2)))</f>
        <v>0</v>
      </c>
      <c r="S166" s="103" t="n">
        <f aca="false">IF(S$1="P",MAX(0,S$2-$C166),IF(S$1="C",MAX(0,$C166-S$2)))</f>
        <v>0</v>
      </c>
      <c r="T166" s="104" t="n">
        <f aca="false">A166</f>
        <v>7</v>
      </c>
      <c r="U166" s="105" t="n">
        <f aca="false">VLOOKUP($B166,Gas!$B$3:$E$2506,2)</f>
        <v>1.985</v>
      </c>
      <c r="V166" s="46" t="n">
        <f aca="false">C166/U166</f>
        <v>16.0100755667506</v>
      </c>
    </row>
    <row r="167" customFormat="false" ht="12.75" hidden="false" customHeight="false" outlineLevel="0" collapsed="false">
      <c r="A167" s="95" t="n">
        <f aca="false">MONTH(B167)+(YEAR(B167)-1998)*12</f>
        <v>7</v>
      </c>
      <c r="B167" s="101" t="n">
        <v>36003</v>
      </c>
      <c r="C167" s="102" t="n">
        <v>47.29</v>
      </c>
      <c r="D167" s="98" t="n">
        <f aca="false">LN(C167/C166)</f>
        <v>0.397461695547214</v>
      </c>
      <c r="E167" s="106" t="n">
        <f aca="false">STDEV(D158:D167)*SQRT(trade_day)</f>
        <v>18.614206565873</v>
      </c>
      <c r="G167" s="103" t="n">
        <f aca="false">IF(G$1="P",MAX(0,G$2-$C167),IF(G$1="C",MAX(0,$C167-G$2)))</f>
        <v>0</v>
      </c>
      <c r="H167" s="103" t="n">
        <f aca="false">IF(H$1="P",MAX(0,H$2-$C167),IF(H$1="C",MAX(0,$C167-H$2)))</f>
        <v>0</v>
      </c>
      <c r="I167" s="103" t="n">
        <f aca="false">IF(I$1="P",MAX(0,I$2-$C167),IF(I$1="C",MAX(0,$C167-I$2)))</f>
        <v>0</v>
      </c>
      <c r="J167" s="103" t="n">
        <f aca="false">IF(J$1="P",MAX(0,J$2-$C167),IF(J$1="C",MAX(0,$C167-J$2)))</f>
        <v>0</v>
      </c>
      <c r="K167" s="103" t="n">
        <f aca="false">IF(K$1="P",MAX(0,K$2-$C167),IF(K$1="C",MAX(0,$C167-K$2)))</f>
        <v>0</v>
      </c>
      <c r="L167" s="103" t="n">
        <f aca="false">IF(L$1="P",MAX(0,L$2-$C167),IF(L$1="C",MAX(0,$C167-L$2)))</f>
        <v>2.71</v>
      </c>
      <c r="M167" s="103" t="n">
        <f aca="false">IF(M$1="P",MAX(0,M$2-$C167),IF(M$1="C",MAX(0,$C167-M$2)))</f>
        <v>27.29</v>
      </c>
      <c r="N167" s="103" t="n">
        <f aca="false">IF(N$1="P",MAX(0,N$2-$C167),IF(N$1="C",MAX(0,$C167-N$2)))</f>
        <v>22.29</v>
      </c>
      <c r="O167" s="103" t="n">
        <f aca="false">IF(O$1="P",MAX(0,O$2-$C167),IF(O$1="C",MAX(0,$C167-O$2)))</f>
        <v>17.29</v>
      </c>
      <c r="P167" s="103" t="n">
        <f aca="false">IF(P$1="P",MAX(0,P$2-$C167),IF(P$1="C",MAX(0,$C167-P$2)))</f>
        <v>12.29</v>
      </c>
      <c r="Q167" s="103" t="n">
        <f aca="false">IF(Q$1="P",MAX(0,Q$2-$C167),IF(Q$1="C",MAX(0,$C167-Q$2)))</f>
        <v>7.29</v>
      </c>
      <c r="R167" s="103" t="n">
        <f aca="false">IF(R$1="P",MAX(0,R$2-$C167),IF(R$1="C",MAX(0,$C167-R$2)))</f>
        <v>0</v>
      </c>
      <c r="S167" s="103" t="n">
        <f aca="false">IF(S$1="P",MAX(0,S$2-$C167),IF(S$1="C",MAX(0,$C167-S$2)))</f>
        <v>0</v>
      </c>
      <c r="T167" s="104" t="n">
        <f aca="false">A167</f>
        <v>7</v>
      </c>
      <c r="U167" s="105" t="n">
        <f aca="false">VLOOKUP($B167,Gas!$B$3:$E$2506,2)</f>
        <v>1.965</v>
      </c>
      <c r="V167" s="46" t="n">
        <f aca="false">C167/U167</f>
        <v>24.0661577608143</v>
      </c>
    </row>
    <row r="168" customFormat="false" ht="12.75" hidden="false" customHeight="false" outlineLevel="0" collapsed="false">
      <c r="A168" s="95" t="n">
        <f aca="false">MONTH(B168)+(YEAR(B168)-1998)*12</f>
        <v>7</v>
      </c>
      <c r="B168" s="101" t="n">
        <v>36004</v>
      </c>
      <c r="C168" s="102" t="n">
        <v>37.52</v>
      </c>
      <c r="D168" s="98" t="n">
        <f aca="false">LN(C168/C167)</f>
        <v>-0.23142473251776</v>
      </c>
      <c r="E168" s="106" t="n">
        <f aca="false">STDEV(D159:D168)*SQRT(trade_day)</f>
        <v>18.6047784063954</v>
      </c>
      <c r="G168" s="103" t="n">
        <f aca="false">IF(G$1="P",MAX(0,G$2-$C168),IF(G$1="C",MAX(0,$C168-G$2)))</f>
        <v>0</v>
      </c>
      <c r="H168" s="103" t="n">
        <f aca="false">IF(H$1="P",MAX(0,H$2-$C168),IF(H$1="C",MAX(0,$C168-H$2)))</f>
        <v>0</v>
      </c>
      <c r="I168" s="103" t="n">
        <f aca="false">IF(I$1="P",MAX(0,I$2-$C168),IF(I$1="C",MAX(0,$C168-I$2)))</f>
        <v>0</v>
      </c>
      <c r="J168" s="103" t="n">
        <f aca="false">IF(J$1="P",MAX(0,J$2-$C168),IF(J$1="C",MAX(0,$C168-J$2)))</f>
        <v>0</v>
      </c>
      <c r="K168" s="103" t="n">
        <f aca="false">IF(K$1="P",MAX(0,K$2-$C168),IF(K$1="C",MAX(0,$C168-K$2)))</f>
        <v>2.48</v>
      </c>
      <c r="L168" s="103" t="n">
        <f aca="false">IF(L$1="P",MAX(0,L$2-$C168),IF(L$1="C",MAX(0,$C168-L$2)))</f>
        <v>12.48</v>
      </c>
      <c r="M168" s="103" t="n">
        <f aca="false">IF(M$1="P",MAX(0,M$2-$C168),IF(M$1="C",MAX(0,$C168-M$2)))</f>
        <v>17.52</v>
      </c>
      <c r="N168" s="103" t="n">
        <f aca="false">IF(N$1="P",MAX(0,N$2-$C168),IF(N$1="C",MAX(0,$C168-N$2)))</f>
        <v>12.52</v>
      </c>
      <c r="O168" s="103" t="n">
        <f aca="false">IF(O$1="P",MAX(0,O$2-$C168),IF(O$1="C",MAX(0,$C168-O$2)))</f>
        <v>7.52</v>
      </c>
      <c r="P168" s="103" t="n">
        <f aca="false">IF(P$1="P",MAX(0,P$2-$C168),IF(P$1="C",MAX(0,$C168-P$2)))</f>
        <v>2.52</v>
      </c>
      <c r="Q168" s="103" t="n">
        <f aca="false">IF(Q$1="P",MAX(0,Q$2-$C168),IF(Q$1="C",MAX(0,$C168-Q$2)))</f>
        <v>0</v>
      </c>
      <c r="R168" s="103" t="n">
        <f aca="false">IF(R$1="P",MAX(0,R$2-$C168),IF(R$1="C",MAX(0,$C168-R$2)))</f>
        <v>0</v>
      </c>
      <c r="S168" s="103" t="n">
        <f aca="false">IF(S$1="P",MAX(0,S$2-$C168),IF(S$1="C",MAX(0,$C168-S$2)))</f>
        <v>0</v>
      </c>
      <c r="T168" s="104" t="n">
        <f aca="false">A168</f>
        <v>7</v>
      </c>
      <c r="U168" s="105" t="n">
        <f aca="false">VLOOKUP($B168,Gas!$B$3:$E$2506,2)</f>
        <v>2.005</v>
      </c>
      <c r="V168" s="46" t="n">
        <f aca="false">C168/U168</f>
        <v>18.713216957606</v>
      </c>
    </row>
    <row r="169" customFormat="false" ht="12.75" hidden="false" customHeight="false" outlineLevel="0" collapsed="false">
      <c r="A169" s="95" t="n">
        <f aca="false">MONTH(B169)+(YEAR(B169)-1998)*12</f>
        <v>7</v>
      </c>
      <c r="B169" s="101" t="n">
        <v>36005</v>
      </c>
      <c r="C169" s="102" t="n">
        <v>44.52</v>
      </c>
      <c r="D169" s="98" t="n">
        <f aca="false">LN(C169/C168)</f>
        <v>0.17106440226932</v>
      </c>
      <c r="E169" s="106" t="n">
        <f aca="false">STDEV(D160:D169)*SQRT(trade_day)</f>
        <v>18.6250321031514</v>
      </c>
      <c r="G169" s="103" t="n">
        <f aca="false">IF(G$1="P",MAX(0,G$2-$C169),IF(G$1="C",MAX(0,$C169-G$2)))</f>
        <v>0</v>
      </c>
      <c r="H169" s="103" t="n">
        <f aca="false">IF(H$1="P",MAX(0,H$2-$C169),IF(H$1="C",MAX(0,$C169-H$2)))</f>
        <v>0</v>
      </c>
      <c r="I169" s="103" t="n">
        <f aca="false">IF(I$1="P",MAX(0,I$2-$C169),IF(I$1="C",MAX(0,$C169-I$2)))</f>
        <v>0</v>
      </c>
      <c r="J169" s="103" t="n">
        <f aca="false">IF(J$1="P",MAX(0,J$2-$C169),IF(J$1="C",MAX(0,$C169-J$2)))</f>
        <v>0</v>
      </c>
      <c r="K169" s="103" t="n">
        <f aca="false">IF(K$1="P",MAX(0,K$2-$C169),IF(K$1="C",MAX(0,$C169-K$2)))</f>
        <v>0</v>
      </c>
      <c r="L169" s="103" t="n">
        <f aca="false">IF(L$1="P",MAX(0,L$2-$C169),IF(L$1="C",MAX(0,$C169-L$2)))</f>
        <v>5.48</v>
      </c>
      <c r="M169" s="103" t="n">
        <f aca="false">IF(M$1="P",MAX(0,M$2-$C169),IF(M$1="C",MAX(0,$C169-M$2)))</f>
        <v>24.52</v>
      </c>
      <c r="N169" s="103" t="n">
        <f aca="false">IF(N$1="P",MAX(0,N$2-$C169),IF(N$1="C",MAX(0,$C169-N$2)))</f>
        <v>19.52</v>
      </c>
      <c r="O169" s="103" t="n">
        <f aca="false">IF(O$1="P",MAX(0,O$2-$C169),IF(O$1="C",MAX(0,$C169-O$2)))</f>
        <v>14.52</v>
      </c>
      <c r="P169" s="103" t="n">
        <f aca="false">IF(P$1="P",MAX(0,P$2-$C169),IF(P$1="C",MAX(0,$C169-P$2)))</f>
        <v>9.52</v>
      </c>
      <c r="Q169" s="103" t="n">
        <f aca="false">IF(Q$1="P",MAX(0,Q$2-$C169),IF(Q$1="C",MAX(0,$C169-Q$2)))</f>
        <v>4.52</v>
      </c>
      <c r="R169" s="103" t="n">
        <f aca="false">IF(R$1="P",MAX(0,R$2-$C169),IF(R$1="C",MAX(0,$C169-R$2)))</f>
        <v>0</v>
      </c>
      <c r="S169" s="103" t="n">
        <f aca="false">IF(S$1="P",MAX(0,S$2-$C169),IF(S$1="C",MAX(0,$C169-S$2)))</f>
        <v>0</v>
      </c>
      <c r="T169" s="104" t="n">
        <f aca="false">A169</f>
        <v>7</v>
      </c>
      <c r="U169" s="105" t="n">
        <f aca="false">VLOOKUP($B169,Gas!$B$3:$E$2506,2)</f>
        <v>1.955</v>
      </c>
      <c r="V169" s="46" t="n">
        <f aca="false">C169/U169</f>
        <v>22.772378516624</v>
      </c>
    </row>
    <row r="170" customFormat="false" ht="12.75" hidden="false" customHeight="false" outlineLevel="0" collapsed="false">
      <c r="A170" s="95" t="n">
        <f aca="false">MONTH(B170)+(YEAR(B170)-1998)*12</f>
        <v>7</v>
      </c>
      <c r="B170" s="101" t="n">
        <v>36006</v>
      </c>
      <c r="C170" s="102" t="n">
        <v>40.22</v>
      </c>
      <c r="D170" s="98" t="n">
        <f aca="false">LN(C170/C169)</f>
        <v>-0.101574142062838</v>
      </c>
      <c r="E170" s="106" t="n">
        <f aca="false">STDEV(D161:D170)*SQRT(trade_day)</f>
        <v>18.544450502442</v>
      </c>
      <c r="G170" s="103" t="n">
        <f aca="false">IF(G$1="P",MAX(0,G$2-$C170),IF(G$1="C",MAX(0,$C170-G$2)))</f>
        <v>0</v>
      </c>
      <c r="H170" s="103" t="n">
        <f aca="false">IF(H$1="P",MAX(0,H$2-$C170),IF(H$1="C",MAX(0,$C170-H$2)))</f>
        <v>0</v>
      </c>
      <c r="I170" s="103" t="n">
        <f aca="false">IF(I$1="P",MAX(0,I$2-$C170),IF(I$1="C",MAX(0,$C170-I$2)))</f>
        <v>0</v>
      </c>
      <c r="J170" s="103" t="n">
        <f aca="false">IF(J$1="P",MAX(0,J$2-$C170),IF(J$1="C",MAX(0,$C170-J$2)))</f>
        <v>0</v>
      </c>
      <c r="K170" s="103" t="n">
        <f aca="false">IF(K$1="P",MAX(0,K$2-$C170),IF(K$1="C",MAX(0,$C170-K$2)))</f>
        <v>0</v>
      </c>
      <c r="L170" s="103" t="n">
        <f aca="false">IF(L$1="P",MAX(0,L$2-$C170),IF(L$1="C",MAX(0,$C170-L$2)))</f>
        <v>9.78</v>
      </c>
      <c r="M170" s="103" t="n">
        <f aca="false">IF(M$1="P",MAX(0,M$2-$C170),IF(M$1="C",MAX(0,$C170-M$2)))</f>
        <v>20.22</v>
      </c>
      <c r="N170" s="103" t="n">
        <f aca="false">IF(N$1="P",MAX(0,N$2-$C170),IF(N$1="C",MAX(0,$C170-N$2)))</f>
        <v>15.22</v>
      </c>
      <c r="O170" s="103" t="n">
        <f aca="false">IF(O$1="P",MAX(0,O$2-$C170),IF(O$1="C",MAX(0,$C170-O$2)))</f>
        <v>10.22</v>
      </c>
      <c r="P170" s="103" t="n">
        <f aca="false">IF(P$1="P",MAX(0,P$2-$C170),IF(P$1="C",MAX(0,$C170-P$2)))</f>
        <v>5.22</v>
      </c>
      <c r="Q170" s="103" t="n">
        <f aca="false">IF(Q$1="P",MAX(0,Q$2-$C170),IF(Q$1="C",MAX(0,$C170-Q$2)))</f>
        <v>0.219999999999999</v>
      </c>
      <c r="R170" s="103" t="n">
        <f aca="false">IF(R$1="P",MAX(0,R$2-$C170),IF(R$1="C",MAX(0,$C170-R$2)))</f>
        <v>0</v>
      </c>
      <c r="S170" s="103" t="n">
        <f aca="false">IF(S$1="P",MAX(0,S$2-$C170),IF(S$1="C",MAX(0,$C170-S$2)))</f>
        <v>0</v>
      </c>
      <c r="T170" s="104" t="n">
        <f aca="false">A170</f>
        <v>7</v>
      </c>
      <c r="U170" s="105" t="n">
        <f aca="false">VLOOKUP($B170,Gas!$B$3:$E$2506,2)</f>
        <v>1.99</v>
      </c>
      <c r="V170" s="46" t="n">
        <f aca="false">C170/U170</f>
        <v>20.2110552763819</v>
      </c>
    </row>
    <row r="171" customFormat="false" ht="12.75" hidden="false" customHeight="false" outlineLevel="0" collapsed="false">
      <c r="A171" s="95" t="n">
        <f aca="false">MONTH(B171)+(YEAR(B171)-1998)*12</f>
        <v>7</v>
      </c>
      <c r="B171" s="101" t="n">
        <v>36007</v>
      </c>
      <c r="C171" s="102" t="n">
        <v>33.15</v>
      </c>
      <c r="D171" s="98" t="n">
        <f aca="false">LN(C171/C170)</f>
        <v>-0.193321667712634</v>
      </c>
      <c r="E171" s="106" t="n">
        <f aca="false">STDEV(D162:D171)*SQRT(trade_day)</f>
        <v>18.5080406725396</v>
      </c>
      <c r="G171" s="103" t="n">
        <f aca="false">IF(G$1="P",MAX(0,G$2-$C171),IF(G$1="C",MAX(0,$C171-G$2)))</f>
        <v>0</v>
      </c>
      <c r="H171" s="103" t="n">
        <f aca="false">IF(H$1="P",MAX(0,H$2-$C171),IF(H$1="C",MAX(0,$C171-H$2)))</f>
        <v>0</v>
      </c>
      <c r="I171" s="103" t="n">
        <f aca="false">IF(I$1="P",MAX(0,I$2-$C171),IF(I$1="C",MAX(0,$C171-I$2)))</f>
        <v>0</v>
      </c>
      <c r="J171" s="103" t="n">
        <f aca="false">IF(J$1="P",MAX(0,J$2-$C171),IF(J$1="C",MAX(0,$C171-J$2)))</f>
        <v>1.85</v>
      </c>
      <c r="K171" s="103" t="n">
        <f aca="false">IF(K$1="P",MAX(0,K$2-$C171),IF(K$1="C",MAX(0,$C171-K$2)))</f>
        <v>6.85</v>
      </c>
      <c r="L171" s="103" t="n">
        <f aca="false">IF(L$1="P",MAX(0,L$2-$C171),IF(L$1="C",MAX(0,$C171-L$2)))</f>
        <v>16.85</v>
      </c>
      <c r="M171" s="103" t="n">
        <f aca="false">IF(M$1="P",MAX(0,M$2-$C171),IF(M$1="C",MAX(0,$C171-M$2)))</f>
        <v>13.15</v>
      </c>
      <c r="N171" s="103" t="n">
        <f aca="false">IF(N$1="P",MAX(0,N$2-$C171),IF(N$1="C",MAX(0,$C171-N$2)))</f>
        <v>8.15</v>
      </c>
      <c r="O171" s="103" t="n">
        <f aca="false">IF(O$1="P",MAX(0,O$2-$C171),IF(O$1="C",MAX(0,$C171-O$2)))</f>
        <v>3.15</v>
      </c>
      <c r="P171" s="103" t="n">
        <f aca="false">IF(P$1="P",MAX(0,P$2-$C171),IF(P$1="C",MAX(0,$C171-P$2)))</f>
        <v>0</v>
      </c>
      <c r="Q171" s="103" t="n">
        <f aca="false">IF(Q$1="P",MAX(0,Q$2-$C171),IF(Q$1="C",MAX(0,$C171-Q$2)))</f>
        <v>0</v>
      </c>
      <c r="R171" s="103" t="n">
        <f aca="false">IF(R$1="P",MAX(0,R$2-$C171),IF(R$1="C",MAX(0,$C171-R$2)))</f>
        <v>0</v>
      </c>
      <c r="S171" s="103" t="n">
        <f aca="false">IF(S$1="P",MAX(0,S$2-$C171),IF(S$1="C",MAX(0,$C171-S$2)))</f>
        <v>0</v>
      </c>
      <c r="T171" s="104" t="n">
        <f aca="false">A171</f>
        <v>7</v>
      </c>
      <c r="U171" s="105" t="n">
        <f aca="false">VLOOKUP($B171,Gas!$B$3:$E$2506,2)</f>
        <v>1.985</v>
      </c>
      <c r="V171" s="46" t="n">
        <f aca="false">C171/U171</f>
        <v>16.7002518891688</v>
      </c>
    </row>
    <row r="172" customFormat="false" ht="12.75" hidden="false" customHeight="false" outlineLevel="0" collapsed="false">
      <c r="A172" s="95" t="n">
        <f aca="false">MONTH(B172)+(YEAR(B172)-1998)*12</f>
        <v>8</v>
      </c>
      <c r="B172" s="101" t="n">
        <v>36010</v>
      </c>
      <c r="C172" s="102" t="n">
        <v>39.68</v>
      </c>
      <c r="D172" s="98" t="n">
        <f aca="false">LN(C172/C171)</f>
        <v>0.179804565784801</v>
      </c>
      <c r="E172" s="106" t="n">
        <f aca="false">STDEV(D163:D172)*SQRT(trade_day)</f>
        <v>13.7724239087387</v>
      </c>
      <c r="G172" s="103" t="n">
        <f aca="false">IF(G$1="P",MAX(0,G$2-$C172),IF(G$1="C",MAX(0,$C172-G$2)))</f>
        <v>0</v>
      </c>
      <c r="H172" s="103" t="n">
        <f aca="false">IF(H$1="P",MAX(0,H$2-$C172),IF(H$1="C",MAX(0,$C172-H$2)))</f>
        <v>0</v>
      </c>
      <c r="I172" s="103" t="n">
        <f aca="false">IF(I$1="P",MAX(0,I$2-$C172),IF(I$1="C",MAX(0,$C172-I$2)))</f>
        <v>0</v>
      </c>
      <c r="J172" s="103" t="n">
        <f aca="false">IF(J$1="P",MAX(0,J$2-$C172),IF(J$1="C",MAX(0,$C172-J$2)))</f>
        <v>0</v>
      </c>
      <c r="K172" s="103" t="n">
        <f aca="false">IF(K$1="P",MAX(0,K$2-$C172),IF(K$1="C",MAX(0,$C172-K$2)))</f>
        <v>0.32</v>
      </c>
      <c r="L172" s="103" t="n">
        <f aca="false">IF(L$1="P",MAX(0,L$2-$C172),IF(L$1="C",MAX(0,$C172-L$2)))</f>
        <v>10.32</v>
      </c>
      <c r="M172" s="103" t="n">
        <f aca="false">IF(M$1="P",MAX(0,M$2-$C172),IF(M$1="C",MAX(0,$C172-M$2)))</f>
        <v>19.68</v>
      </c>
      <c r="N172" s="103" t="n">
        <f aca="false">IF(N$1="P",MAX(0,N$2-$C172),IF(N$1="C",MAX(0,$C172-N$2)))</f>
        <v>14.68</v>
      </c>
      <c r="O172" s="103" t="n">
        <f aca="false">IF(O$1="P",MAX(0,O$2-$C172),IF(O$1="C",MAX(0,$C172-O$2)))</f>
        <v>9.68</v>
      </c>
      <c r="P172" s="103" t="n">
        <f aca="false">IF(P$1="P",MAX(0,P$2-$C172),IF(P$1="C",MAX(0,$C172-P$2)))</f>
        <v>4.68</v>
      </c>
      <c r="Q172" s="103" t="n">
        <f aca="false">IF(Q$1="P",MAX(0,Q$2-$C172),IF(Q$1="C",MAX(0,$C172-Q$2)))</f>
        <v>0</v>
      </c>
      <c r="R172" s="103" t="n">
        <f aca="false">IF(R$1="P",MAX(0,R$2-$C172),IF(R$1="C",MAX(0,$C172-R$2)))</f>
        <v>0</v>
      </c>
      <c r="S172" s="103" t="n">
        <f aca="false">IF(S$1="P",MAX(0,S$2-$C172),IF(S$1="C",MAX(0,$C172-S$2)))</f>
        <v>0</v>
      </c>
      <c r="T172" s="104" t="n">
        <f aca="false">A172</f>
        <v>8</v>
      </c>
      <c r="U172" s="105" t="n">
        <f aca="false">VLOOKUP($B172,Gas!$B$3:$E$2506,2)</f>
        <v>1.845</v>
      </c>
      <c r="V172" s="46" t="n">
        <f aca="false">C172/U172</f>
        <v>21.5067750677507</v>
      </c>
    </row>
    <row r="173" customFormat="false" ht="12.75" hidden="false" customHeight="false" outlineLevel="0" collapsed="false">
      <c r="A173" s="95" t="n">
        <f aca="false">MONTH(B173)+(YEAR(B173)-1998)*12</f>
        <v>8</v>
      </c>
      <c r="B173" s="101" t="n">
        <v>36011</v>
      </c>
      <c r="C173" s="102" t="n">
        <v>28.32</v>
      </c>
      <c r="D173" s="98" t="n">
        <f aca="false">LN(C173/C172)</f>
        <v>-0.337279013591153</v>
      </c>
      <c r="E173" s="106" t="n">
        <f aca="false">STDEV(D164:D173)*SQRT(trade_day)</f>
        <v>10.6140584716214</v>
      </c>
      <c r="G173" s="103" t="n">
        <f aca="false">IF(G$1="P",MAX(0,G$2-$C173),IF(G$1="C",MAX(0,$C173-G$2)))</f>
        <v>0</v>
      </c>
      <c r="H173" s="103" t="n">
        <f aca="false">IF(H$1="P",MAX(0,H$2-$C173),IF(H$1="C",MAX(0,$C173-H$2)))</f>
        <v>0</v>
      </c>
      <c r="I173" s="103" t="n">
        <f aca="false">IF(I$1="P",MAX(0,I$2-$C173),IF(I$1="C",MAX(0,$C173-I$2)))</f>
        <v>1.68</v>
      </c>
      <c r="J173" s="103" t="n">
        <f aca="false">IF(J$1="P",MAX(0,J$2-$C173),IF(J$1="C",MAX(0,$C173-J$2)))</f>
        <v>6.68</v>
      </c>
      <c r="K173" s="103" t="n">
        <f aca="false">IF(K$1="P",MAX(0,K$2-$C173),IF(K$1="C",MAX(0,$C173-K$2)))</f>
        <v>11.68</v>
      </c>
      <c r="L173" s="103" t="n">
        <f aca="false">IF(L$1="P",MAX(0,L$2-$C173),IF(L$1="C",MAX(0,$C173-L$2)))</f>
        <v>21.68</v>
      </c>
      <c r="M173" s="103" t="n">
        <f aca="false">IF(M$1="P",MAX(0,M$2-$C173),IF(M$1="C",MAX(0,$C173-M$2)))</f>
        <v>8.32</v>
      </c>
      <c r="N173" s="103" t="n">
        <f aca="false">IF(N$1="P",MAX(0,N$2-$C173),IF(N$1="C",MAX(0,$C173-N$2)))</f>
        <v>3.32</v>
      </c>
      <c r="O173" s="103" t="n">
        <f aca="false">IF(O$1="P",MAX(0,O$2-$C173),IF(O$1="C",MAX(0,$C173-O$2)))</f>
        <v>0</v>
      </c>
      <c r="P173" s="103" t="n">
        <f aca="false">IF(P$1="P",MAX(0,P$2-$C173),IF(P$1="C",MAX(0,$C173-P$2)))</f>
        <v>0</v>
      </c>
      <c r="Q173" s="103" t="n">
        <f aca="false">IF(Q$1="P",MAX(0,Q$2-$C173),IF(Q$1="C",MAX(0,$C173-Q$2)))</f>
        <v>0</v>
      </c>
      <c r="R173" s="103" t="n">
        <f aca="false">IF(R$1="P",MAX(0,R$2-$C173),IF(R$1="C",MAX(0,$C173-R$2)))</f>
        <v>0</v>
      </c>
      <c r="S173" s="103" t="n">
        <f aca="false">IF(S$1="P",MAX(0,S$2-$C173),IF(S$1="C",MAX(0,$C173-S$2)))</f>
        <v>0</v>
      </c>
      <c r="T173" s="104" t="n">
        <f aca="false">A173</f>
        <v>8</v>
      </c>
      <c r="U173" s="105" t="n">
        <f aca="false">VLOOKUP($B173,Gas!$B$3:$E$2506,2)</f>
        <v>1.825</v>
      </c>
      <c r="V173" s="46" t="n">
        <f aca="false">C173/U173</f>
        <v>15.5178082191781</v>
      </c>
    </row>
    <row r="174" customFormat="false" ht="12.75" hidden="false" customHeight="false" outlineLevel="0" collapsed="false">
      <c r="A174" s="95" t="n">
        <f aca="false">MONTH(B174)+(YEAR(B174)-1998)*12</f>
        <v>8</v>
      </c>
      <c r="B174" s="101" t="n">
        <v>36012</v>
      </c>
      <c r="C174" s="102" t="n">
        <v>27.11</v>
      </c>
      <c r="D174" s="98" t="n">
        <f aca="false">LN(C174/C173)</f>
        <v>-0.0436656053149449</v>
      </c>
      <c r="E174" s="106" t="n">
        <f aca="false">STDEV(D165:D174)*SQRT(trade_day)</f>
        <v>9.78195799055104</v>
      </c>
      <c r="G174" s="103" t="n">
        <f aca="false">IF(G$1="P",MAX(0,G$2-$C174),IF(G$1="C",MAX(0,$C174-G$2)))</f>
        <v>0</v>
      </c>
      <c r="H174" s="103" t="n">
        <f aca="false">IF(H$1="P",MAX(0,H$2-$C174),IF(H$1="C",MAX(0,$C174-H$2)))</f>
        <v>0</v>
      </c>
      <c r="I174" s="103" t="n">
        <f aca="false">IF(I$1="P",MAX(0,I$2-$C174),IF(I$1="C",MAX(0,$C174-I$2)))</f>
        <v>2.89</v>
      </c>
      <c r="J174" s="103" t="n">
        <f aca="false">IF(J$1="P",MAX(0,J$2-$C174),IF(J$1="C",MAX(0,$C174-J$2)))</f>
        <v>7.89</v>
      </c>
      <c r="K174" s="103" t="n">
        <f aca="false">IF(K$1="P",MAX(0,K$2-$C174),IF(K$1="C",MAX(0,$C174-K$2)))</f>
        <v>12.89</v>
      </c>
      <c r="L174" s="103" t="n">
        <f aca="false">IF(L$1="P",MAX(0,L$2-$C174),IF(L$1="C",MAX(0,$C174-L$2)))</f>
        <v>22.89</v>
      </c>
      <c r="M174" s="103" t="n">
        <f aca="false">IF(M$1="P",MAX(0,M$2-$C174),IF(M$1="C",MAX(0,$C174-M$2)))</f>
        <v>7.11</v>
      </c>
      <c r="N174" s="103" t="n">
        <f aca="false">IF(N$1="P",MAX(0,N$2-$C174),IF(N$1="C",MAX(0,$C174-N$2)))</f>
        <v>2.11</v>
      </c>
      <c r="O174" s="103" t="n">
        <f aca="false">IF(O$1="P",MAX(0,O$2-$C174),IF(O$1="C",MAX(0,$C174-O$2)))</f>
        <v>0</v>
      </c>
      <c r="P174" s="103" t="n">
        <f aca="false">IF(P$1="P",MAX(0,P$2-$C174),IF(P$1="C",MAX(0,$C174-P$2)))</f>
        <v>0</v>
      </c>
      <c r="Q174" s="103" t="n">
        <f aca="false">IF(Q$1="P",MAX(0,Q$2-$C174),IF(Q$1="C",MAX(0,$C174-Q$2)))</f>
        <v>0</v>
      </c>
      <c r="R174" s="103" t="n">
        <f aca="false">IF(R$1="P",MAX(0,R$2-$C174),IF(R$1="C",MAX(0,$C174-R$2)))</f>
        <v>0</v>
      </c>
      <c r="S174" s="103" t="n">
        <f aca="false">IF(S$1="P",MAX(0,S$2-$C174),IF(S$1="C",MAX(0,$C174-S$2)))</f>
        <v>0</v>
      </c>
      <c r="T174" s="104" t="n">
        <f aca="false">A174</f>
        <v>8</v>
      </c>
      <c r="U174" s="105" t="n">
        <f aca="false">VLOOKUP($B174,Gas!$B$3:$E$2506,2)</f>
        <v>1.9</v>
      </c>
      <c r="V174" s="46" t="n">
        <f aca="false">C174/U174</f>
        <v>14.2684210526316</v>
      </c>
    </row>
    <row r="175" customFormat="false" ht="12.75" hidden="false" customHeight="false" outlineLevel="0" collapsed="false">
      <c r="A175" s="95" t="n">
        <f aca="false">MONTH(B175)+(YEAR(B175)-1998)*12</f>
        <v>8</v>
      </c>
      <c r="B175" s="101" t="n">
        <v>36013</v>
      </c>
      <c r="C175" s="102" t="n">
        <v>27.78</v>
      </c>
      <c r="D175" s="98" t="n">
        <f aca="false">LN(C175/C174)</f>
        <v>0.0244136738156235</v>
      </c>
      <c r="E175" s="106" t="n">
        <f aca="false">STDEV(D166:D175)*SQRT(trade_day)</f>
        <v>5.3507496815211</v>
      </c>
      <c r="G175" s="103" t="n">
        <f aca="false">IF(G$1="P",MAX(0,G$2-$C175),IF(G$1="C",MAX(0,$C175-G$2)))</f>
        <v>0</v>
      </c>
      <c r="H175" s="103" t="n">
        <f aca="false">IF(H$1="P",MAX(0,H$2-$C175),IF(H$1="C",MAX(0,$C175-H$2)))</f>
        <v>0</v>
      </c>
      <c r="I175" s="103" t="n">
        <f aca="false">IF(I$1="P",MAX(0,I$2-$C175),IF(I$1="C",MAX(0,$C175-I$2)))</f>
        <v>2.22</v>
      </c>
      <c r="J175" s="103" t="n">
        <f aca="false">IF(J$1="P",MAX(0,J$2-$C175),IF(J$1="C",MAX(0,$C175-J$2)))</f>
        <v>7.22</v>
      </c>
      <c r="K175" s="103" t="n">
        <f aca="false">IF(K$1="P",MAX(0,K$2-$C175),IF(K$1="C",MAX(0,$C175-K$2)))</f>
        <v>12.22</v>
      </c>
      <c r="L175" s="103" t="n">
        <f aca="false">IF(L$1="P",MAX(0,L$2-$C175),IF(L$1="C",MAX(0,$C175-L$2)))</f>
        <v>22.22</v>
      </c>
      <c r="M175" s="103" t="n">
        <f aca="false">IF(M$1="P",MAX(0,M$2-$C175),IF(M$1="C",MAX(0,$C175-M$2)))</f>
        <v>7.78</v>
      </c>
      <c r="N175" s="103" t="n">
        <f aca="false">IF(N$1="P",MAX(0,N$2-$C175),IF(N$1="C",MAX(0,$C175-N$2)))</f>
        <v>2.78</v>
      </c>
      <c r="O175" s="103" t="n">
        <f aca="false">IF(O$1="P",MAX(0,O$2-$C175),IF(O$1="C",MAX(0,$C175-O$2)))</f>
        <v>0</v>
      </c>
      <c r="P175" s="103" t="n">
        <f aca="false">IF(P$1="P",MAX(0,P$2-$C175),IF(P$1="C",MAX(0,$C175-P$2)))</f>
        <v>0</v>
      </c>
      <c r="Q175" s="103" t="n">
        <f aca="false">IF(Q$1="P",MAX(0,Q$2-$C175),IF(Q$1="C",MAX(0,$C175-Q$2)))</f>
        <v>0</v>
      </c>
      <c r="R175" s="103" t="n">
        <f aca="false">IF(R$1="P",MAX(0,R$2-$C175),IF(R$1="C",MAX(0,$C175-R$2)))</f>
        <v>0</v>
      </c>
      <c r="S175" s="103" t="n">
        <f aca="false">IF(S$1="P",MAX(0,S$2-$C175),IF(S$1="C",MAX(0,$C175-S$2)))</f>
        <v>0</v>
      </c>
      <c r="T175" s="104" t="n">
        <f aca="false">A175</f>
        <v>8</v>
      </c>
      <c r="U175" s="105" t="n">
        <f aca="false">VLOOKUP($B175,Gas!$B$3:$E$2506,2)</f>
        <v>1.91</v>
      </c>
      <c r="V175" s="46" t="n">
        <f aca="false">C175/U175</f>
        <v>14.544502617801</v>
      </c>
    </row>
    <row r="176" customFormat="false" ht="12.75" hidden="false" customHeight="false" outlineLevel="0" collapsed="false">
      <c r="A176" s="95" t="n">
        <f aca="false">MONTH(B176)+(YEAR(B176)-1998)*12</f>
        <v>8</v>
      </c>
      <c r="B176" s="101" t="n">
        <v>36014</v>
      </c>
      <c r="C176" s="102" t="n">
        <v>26.68</v>
      </c>
      <c r="D176" s="98" t="n">
        <f aca="false">LN(C176/C175)</f>
        <v>-0.0404021162787748</v>
      </c>
      <c r="E176" s="106" t="n">
        <f aca="false">STDEV(D167:D176)*SQRT(trade_day)</f>
        <v>3.47870052550581</v>
      </c>
      <c r="G176" s="103" t="n">
        <f aca="false">IF(G$1="P",MAX(0,G$2-$C176),IF(G$1="C",MAX(0,$C176-G$2)))</f>
        <v>0</v>
      </c>
      <c r="H176" s="103" t="n">
        <f aca="false">IF(H$1="P",MAX(0,H$2-$C176),IF(H$1="C",MAX(0,$C176-H$2)))</f>
        <v>0</v>
      </c>
      <c r="I176" s="103" t="n">
        <f aca="false">IF(I$1="P",MAX(0,I$2-$C176),IF(I$1="C",MAX(0,$C176-I$2)))</f>
        <v>3.32</v>
      </c>
      <c r="J176" s="103" t="n">
        <f aca="false">IF(J$1="P",MAX(0,J$2-$C176),IF(J$1="C",MAX(0,$C176-J$2)))</f>
        <v>8.32</v>
      </c>
      <c r="K176" s="103" t="n">
        <f aca="false">IF(K$1="P",MAX(0,K$2-$C176),IF(K$1="C",MAX(0,$C176-K$2)))</f>
        <v>13.32</v>
      </c>
      <c r="L176" s="103" t="n">
        <f aca="false">IF(L$1="P",MAX(0,L$2-$C176),IF(L$1="C",MAX(0,$C176-L$2)))</f>
        <v>23.32</v>
      </c>
      <c r="M176" s="103" t="n">
        <f aca="false">IF(M$1="P",MAX(0,M$2-$C176),IF(M$1="C",MAX(0,$C176-M$2)))</f>
        <v>6.68</v>
      </c>
      <c r="N176" s="103" t="n">
        <f aca="false">IF(N$1="P",MAX(0,N$2-$C176),IF(N$1="C",MAX(0,$C176-N$2)))</f>
        <v>1.68</v>
      </c>
      <c r="O176" s="103" t="n">
        <f aca="false">IF(O$1="P",MAX(0,O$2-$C176),IF(O$1="C",MAX(0,$C176-O$2)))</f>
        <v>0</v>
      </c>
      <c r="P176" s="103" t="n">
        <f aca="false">IF(P$1="P",MAX(0,P$2-$C176),IF(P$1="C",MAX(0,$C176-P$2)))</f>
        <v>0</v>
      </c>
      <c r="Q176" s="103" t="n">
        <f aca="false">IF(Q$1="P",MAX(0,Q$2-$C176),IF(Q$1="C",MAX(0,$C176-Q$2)))</f>
        <v>0</v>
      </c>
      <c r="R176" s="103" t="n">
        <f aca="false">IF(R$1="P",MAX(0,R$2-$C176),IF(R$1="C",MAX(0,$C176-R$2)))</f>
        <v>0</v>
      </c>
      <c r="S176" s="103" t="n">
        <f aca="false">IF(S$1="P",MAX(0,S$2-$C176),IF(S$1="C",MAX(0,$C176-S$2)))</f>
        <v>0</v>
      </c>
      <c r="T176" s="104" t="n">
        <f aca="false">A176</f>
        <v>8</v>
      </c>
      <c r="U176" s="105" t="n">
        <f aca="false">VLOOKUP($B176,Gas!$B$3:$E$2506,2)</f>
        <v>1.845</v>
      </c>
      <c r="V176" s="46" t="n">
        <f aca="false">C176/U176</f>
        <v>14.4607046070461</v>
      </c>
    </row>
    <row r="177" customFormat="false" ht="12.75" hidden="false" customHeight="false" outlineLevel="0" collapsed="false">
      <c r="A177" s="95" t="n">
        <f aca="false">MONTH(B177)+(YEAR(B177)-1998)*12</f>
        <v>8</v>
      </c>
      <c r="B177" s="101" t="n">
        <v>36017</v>
      </c>
      <c r="C177" s="102" t="n">
        <v>48.92</v>
      </c>
      <c r="D177" s="98" t="n">
        <f aca="false">LN(C177/C176)</f>
        <v>0.606272089771549</v>
      </c>
      <c r="E177" s="106" t="n">
        <f aca="false">STDEV(D168:D177)*SQRT(trade_day)</f>
        <v>4.24324259987849</v>
      </c>
      <c r="G177" s="103" t="n">
        <f aca="false">IF(G$1="P",MAX(0,G$2-$C177),IF(G$1="C",MAX(0,$C177-G$2)))</f>
        <v>0</v>
      </c>
      <c r="H177" s="103" t="n">
        <f aca="false">IF(H$1="P",MAX(0,H$2-$C177),IF(H$1="C",MAX(0,$C177-H$2)))</f>
        <v>0</v>
      </c>
      <c r="I177" s="103" t="n">
        <f aca="false">IF(I$1="P",MAX(0,I$2-$C177),IF(I$1="C",MAX(0,$C177-I$2)))</f>
        <v>0</v>
      </c>
      <c r="J177" s="103" t="n">
        <f aca="false">IF(J$1="P",MAX(0,J$2-$C177),IF(J$1="C",MAX(0,$C177-J$2)))</f>
        <v>0</v>
      </c>
      <c r="K177" s="103" t="n">
        <f aca="false">IF(K$1="P",MAX(0,K$2-$C177),IF(K$1="C",MAX(0,$C177-K$2)))</f>
        <v>0</v>
      </c>
      <c r="L177" s="103" t="n">
        <f aca="false">IF(L$1="P",MAX(0,L$2-$C177),IF(L$1="C",MAX(0,$C177-L$2)))</f>
        <v>1.08</v>
      </c>
      <c r="M177" s="103" t="n">
        <f aca="false">IF(M$1="P",MAX(0,M$2-$C177),IF(M$1="C",MAX(0,$C177-M$2)))</f>
        <v>28.92</v>
      </c>
      <c r="N177" s="103" t="n">
        <f aca="false">IF(N$1="P",MAX(0,N$2-$C177),IF(N$1="C",MAX(0,$C177-N$2)))</f>
        <v>23.92</v>
      </c>
      <c r="O177" s="103" t="n">
        <f aca="false">IF(O$1="P",MAX(0,O$2-$C177),IF(O$1="C",MAX(0,$C177-O$2)))</f>
        <v>18.92</v>
      </c>
      <c r="P177" s="103" t="n">
        <f aca="false">IF(P$1="P",MAX(0,P$2-$C177),IF(P$1="C",MAX(0,$C177-P$2)))</f>
        <v>13.92</v>
      </c>
      <c r="Q177" s="103" t="n">
        <f aca="false">IF(Q$1="P",MAX(0,Q$2-$C177),IF(Q$1="C",MAX(0,$C177-Q$2)))</f>
        <v>8.92</v>
      </c>
      <c r="R177" s="103" t="n">
        <f aca="false">IF(R$1="P",MAX(0,R$2-$C177),IF(R$1="C",MAX(0,$C177-R$2)))</f>
        <v>0</v>
      </c>
      <c r="S177" s="103" t="n">
        <f aca="false">IF(S$1="P",MAX(0,S$2-$C177),IF(S$1="C",MAX(0,$C177-S$2)))</f>
        <v>0</v>
      </c>
      <c r="T177" s="104" t="n">
        <f aca="false">A177</f>
        <v>8</v>
      </c>
      <c r="U177" s="105" t="n">
        <f aca="false">VLOOKUP($B177,Gas!$B$3:$E$2506,2)</f>
        <v>1.815</v>
      </c>
      <c r="V177" s="46" t="n">
        <f aca="false">C177/U177</f>
        <v>26.9531680440771</v>
      </c>
    </row>
    <row r="178" customFormat="false" ht="12.75" hidden="false" customHeight="false" outlineLevel="0" collapsed="false">
      <c r="A178" s="95" t="n">
        <f aca="false">MONTH(B178)+(YEAR(B178)-1998)*12</f>
        <v>8</v>
      </c>
      <c r="B178" s="101" t="n">
        <v>36018</v>
      </c>
      <c r="C178" s="102" t="n">
        <v>31.97</v>
      </c>
      <c r="D178" s="98" t="n">
        <f aca="false">LN(C178/C177)</f>
        <v>-0.425388347747222</v>
      </c>
      <c r="E178" s="106" t="n">
        <f aca="false">STDEV(D169:D178)*SQRT(trade_day)</f>
        <v>4.63421489578163</v>
      </c>
      <c r="G178" s="103" t="n">
        <f aca="false">IF(G$1="P",MAX(0,G$2-$C178),IF(G$1="C",MAX(0,$C178-G$2)))</f>
        <v>0</v>
      </c>
      <c r="H178" s="103" t="n">
        <f aca="false">IF(H$1="P",MAX(0,H$2-$C178),IF(H$1="C",MAX(0,$C178-H$2)))</f>
        <v>0</v>
      </c>
      <c r="I178" s="103" t="n">
        <f aca="false">IF(I$1="P",MAX(0,I$2-$C178),IF(I$1="C",MAX(0,$C178-I$2)))</f>
        <v>0</v>
      </c>
      <c r="J178" s="103" t="n">
        <f aca="false">IF(J$1="P",MAX(0,J$2-$C178),IF(J$1="C",MAX(0,$C178-J$2)))</f>
        <v>3.03</v>
      </c>
      <c r="K178" s="103" t="n">
        <f aca="false">IF(K$1="P",MAX(0,K$2-$C178),IF(K$1="C",MAX(0,$C178-K$2)))</f>
        <v>8.03</v>
      </c>
      <c r="L178" s="103" t="n">
        <f aca="false">IF(L$1="P",MAX(0,L$2-$C178),IF(L$1="C",MAX(0,$C178-L$2)))</f>
        <v>18.03</v>
      </c>
      <c r="M178" s="103" t="n">
        <f aca="false">IF(M$1="P",MAX(0,M$2-$C178),IF(M$1="C",MAX(0,$C178-M$2)))</f>
        <v>11.97</v>
      </c>
      <c r="N178" s="103" t="n">
        <f aca="false">IF(N$1="P",MAX(0,N$2-$C178),IF(N$1="C",MAX(0,$C178-N$2)))</f>
        <v>6.97</v>
      </c>
      <c r="O178" s="103" t="n">
        <f aca="false">IF(O$1="P",MAX(0,O$2-$C178),IF(O$1="C",MAX(0,$C178-O$2)))</f>
        <v>1.97</v>
      </c>
      <c r="P178" s="103" t="n">
        <f aca="false">IF(P$1="P",MAX(0,P$2-$C178),IF(P$1="C",MAX(0,$C178-P$2)))</f>
        <v>0</v>
      </c>
      <c r="Q178" s="103" t="n">
        <f aca="false">IF(Q$1="P",MAX(0,Q$2-$C178),IF(Q$1="C",MAX(0,$C178-Q$2)))</f>
        <v>0</v>
      </c>
      <c r="R178" s="103" t="n">
        <f aca="false">IF(R$1="P",MAX(0,R$2-$C178),IF(R$1="C",MAX(0,$C178-R$2)))</f>
        <v>0</v>
      </c>
      <c r="S178" s="103" t="n">
        <f aca="false">IF(S$1="P",MAX(0,S$2-$C178),IF(S$1="C",MAX(0,$C178-S$2)))</f>
        <v>0</v>
      </c>
      <c r="T178" s="104" t="n">
        <f aca="false">A178</f>
        <v>8</v>
      </c>
      <c r="U178" s="105" t="n">
        <f aca="false">VLOOKUP($B178,Gas!$B$3:$E$2506,2)</f>
        <v>1.855</v>
      </c>
      <c r="V178" s="46" t="n">
        <f aca="false">C178/U178</f>
        <v>17.2345013477089</v>
      </c>
    </row>
    <row r="179" customFormat="false" ht="12.75" hidden="false" customHeight="false" outlineLevel="0" collapsed="false">
      <c r="A179" s="95" t="n">
        <f aca="false">MONTH(B179)+(YEAR(B179)-1998)*12</f>
        <v>8</v>
      </c>
      <c r="B179" s="101" t="n">
        <v>36019</v>
      </c>
      <c r="C179" s="102" t="n">
        <v>31.21</v>
      </c>
      <c r="D179" s="98" t="n">
        <f aca="false">LN(C179/C178)</f>
        <v>-0.024059406789062</v>
      </c>
      <c r="E179" s="106" t="n">
        <f aca="false">STDEV(D170:D179)*SQRT(trade_day)</f>
        <v>4.51662262708553</v>
      </c>
      <c r="G179" s="103" t="n">
        <f aca="false">IF(G$1="P",MAX(0,G$2-$C179),IF(G$1="C",MAX(0,$C179-G$2)))</f>
        <v>0</v>
      </c>
      <c r="H179" s="103" t="n">
        <f aca="false">IF(H$1="P",MAX(0,H$2-$C179),IF(H$1="C",MAX(0,$C179-H$2)))</f>
        <v>0</v>
      </c>
      <c r="I179" s="103" t="n">
        <f aca="false">IF(I$1="P",MAX(0,I$2-$C179),IF(I$1="C",MAX(0,$C179-I$2)))</f>
        <v>0</v>
      </c>
      <c r="J179" s="103" t="n">
        <f aca="false">IF(J$1="P",MAX(0,J$2-$C179),IF(J$1="C",MAX(0,$C179-J$2)))</f>
        <v>3.79</v>
      </c>
      <c r="K179" s="103" t="n">
        <f aca="false">IF(K$1="P",MAX(0,K$2-$C179),IF(K$1="C",MAX(0,$C179-K$2)))</f>
        <v>8.79</v>
      </c>
      <c r="L179" s="103" t="n">
        <f aca="false">IF(L$1="P",MAX(0,L$2-$C179),IF(L$1="C",MAX(0,$C179-L$2)))</f>
        <v>18.79</v>
      </c>
      <c r="M179" s="103" t="n">
        <f aca="false">IF(M$1="P",MAX(0,M$2-$C179),IF(M$1="C",MAX(0,$C179-M$2)))</f>
        <v>11.21</v>
      </c>
      <c r="N179" s="103" t="n">
        <f aca="false">IF(N$1="P",MAX(0,N$2-$C179),IF(N$1="C",MAX(0,$C179-N$2)))</f>
        <v>6.21</v>
      </c>
      <c r="O179" s="103" t="n">
        <f aca="false">IF(O$1="P",MAX(0,O$2-$C179),IF(O$1="C",MAX(0,$C179-O$2)))</f>
        <v>1.21</v>
      </c>
      <c r="P179" s="103" t="n">
        <f aca="false">IF(P$1="P",MAX(0,P$2-$C179),IF(P$1="C",MAX(0,$C179-P$2)))</f>
        <v>0</v>
      </c>
      <c r="Q179" s="103" t="n">
        <f aca="false">IF(Q$1="P",MAX(0,Q$2-$C179),IF(Q$1="C",MAX(0,$C179-Q$2)))</f>
        <v>0</v>
      </c>
      <c r="R179" s="103" t="n">
        <f aca="false">IF(R$1="P",MAX(0,R$2-$C179),IF(R$1="C",MAX(0,$C179-R$2)))</f>
        <v>0</v>
      </c>
      <c r="S179" s="103" t="n">
        <f aca="false">IF(S$1="P",MAX(0,S$2-$C179),IF(S$1="C",MAX(0,$C179-S$2)))</f>
        <v>0</v>
      </c>
      <c r="T179" s="104" t="n">
        <f aca="false">A179</f>
        <v>8</v>
      </c>
      <c r="U179" s="105" t="n">
        <f aca="false">VLOOKUP($B179,Gas!$B$3:$E$2506,2)</f>
        <v>1.87</v>
      </c>
      <c r="V179" s="46" t="n">
        <f aca="false">C179/U179</f>
        <v>16.6898395721925</v>
      </c>
    </row>
    <row r="180" customFormat="false" ht="12.75" hidden="false" customHeight="false" outlineLevel="0" collapsed="false">
      <c r="A180" s="95" t="n">
        <f aca="false">MONTH(B180)+(YEAR(B180)-1998)*12</f>
        <v>8</v>
      </c>
      <c r="B180" s="101" t="n">
        <v>36020</v>
      </c>
      <c r="C180" s="102" t="n">
        <v>28.41</v>
      </c>
      <c r="D180" s="98" t="n">
        <f aca="false">LN(C180/C179)</f>
        <v>-0.0939973604165915</v>
      </c>
      <c r="E180" s="106" t="n">
        <f aca="false">STDEV(D171:D180)*SQRT(trade_day)</f>
        <v>4.51370256240923</v>
      </c>
      <c r="G180" s="103" t="n">
        <f aca="false">IF(G$1="P",MAX(0,G$2-$C180),IF(G$1="C",MAX(0,$C180-G$2)))</f>
        <v>0</v>
      </c>
      <c r="H180" s="103" t="n">
        <f aca="false">IF(H$1="P",MAX(0,H$2-$C180),IF(H$1="C",MAX(0,$C180-H$2)))</f>
        <v>0</v>
      </c>
      <c r="I180" s="103" t="n">
        <f aca="false">IF(I$1="P",MAX(0,I$2-$C180),IF(I$1="C",MAX(0,$C180-I$2)))</f>
        <v>1.59</v>
      </c>
      <c r="J180" s="103" t="n">
        <f aca="false">IF(J$1="P",MAX(0,J$2-$C180),IF(J$1="C",MAX(0,$C180-J$2)))</f>
        <v>6.59</v>
      </c>
      <c r="K180" s="103" t="n">
        <f aca="false">IF(K$1="P",MAX(0,K$2-$C180),IF(K$1="C",MAX(0,$C180-K$2)))</f>
        <v>11.59</v>
      </c>
      <c r="L180" s="103" t="n">
        <f aca="false">IF(L$1="P",MAX(0,L$2-$C180),IF(L$1="C",MAX(0,$C180-L$2)))</f>
        <v>21.59</v>
      </c>
      <c r="M180" s="103" t="n">
        <f aca="false">IF(M$1="P",MAX(0,M$2-$C180),IF(M$1="C",MAX(0,$C180-M$2)))</f>
        <v>8.41</v>
      </c>
      <c r="N180" s="103" t="n">
        <f aca="false">IF(N$1="P",MAX(0,N$2-$C180),IF(N$1="C",MAX(0,$C180-N$2)))</f>
        <v>3.41</v>
      </c>
      <c r="O180" s="103" t="n">
        <f aca="false">IF(O$1="P",MAX(0,O$2-$C180),IF(O$1="C",MAX(0,$C180-O$2)))</f>
        <v>0</v>
      </c>
      <c r="P180" s="103" t="n">
        <f aca="false">IF(P$1="P",MAX(0,P$2-$C180),IF(P$1="C",MAX(0,$C180-P$2)))</f>
        <v>0</v>
      </c>
      <c r="Q180" s="103" t="n">
        <f aca="false">IF(Q$1="P",MAX(0,Q$2-$C180),IF(Q$1="C",MAX(0,$C180-Q$2)))</f>
        <v>0</v>
      </c>
      <c r="R180" s="103" t="n">
        <f aca="false">IF(R$1="P",MAX(0,R$2-$C180),IF(R$1="C",MAX(0,$C180-R$2)))</f>
        <v>0</v>
      </c>
      <c r="S180" s="103" t="n">
        <f aca="false">IF(S$1="P",MAX(0,S$2-$C180),IF(S$1="C",MAX(0,$C180-S$2)))</f>
        <v>0</v>
      </c>
      <c r="T180" s="104" t="n">
        <f aca="false">A180</f>
        <v>8</v>
      </c>
      <c r="U180" s="105" t="n">
        <f aca="false">VLOOKUP($B180,Gas!$B$3:$E$2506,2)</f>
        <v>1.835</v>
      </c>
      <c r="V180" s="46" t="n">
        <f aca="false">C180/U180</f>
        <v>15.4822888283379</v>
      </c>
    </row>
    <row r="181" customFormat="false" ht="12.75" hidden="false" customHeight="false" outlineLevel="0" collapsed="false">
      <c r="A181" s="95" t="n">
        <f aca="false">MONTH(B181)+(YEAR(B181)-1998)*12</f>
        <v>8</v>
      </c>
      <c r="B181" s="101" t="n">
        <v>36021</v>
      </c>
      <c r="C181" s="102" t="n">
        <v>25.44</v>
      </c>
      <c r="D181" s="98" t="n">
        <f aca="false">LN(C181/C180)</f>
        <v>-0.110418457394175</v>
      </c>
      <c r="E181" s="106" t="n">
        <f aca="false">STDEV(D172:D181)*SQRT(trade_day)</f>
        <v>4.45141013720993</v>
      </c>
      <c r="G181" s="103" t="n">
        <f aca="false">IF(G$1="P",MAX(0,G$2-$C181),IF(G$1="C",MAX(0,$C181-G$2)))</f>
        <v>0</v>
      </c>
      <c r="H181" s="103" t="n">
        <f aca="false">IF(H$1="P",MAX(0,H$2-$C181),IF(H$1="C",MAX(0,$C181-H$2)))</f>
        <v>0</v>
      </c>
      <c r="I181" s="103" t="n">
        <f aca="false">IF(I$1="P",MAX(0,I$2-$C181),IF(I$1="C",MAX(0,$C181-I$2)))</f>
        <v>4.56</v>
      </c>
      <c r="J181" s="103" t="n">
        <f aca="false">IF(J$1="P",MAX(0,J$2-$C181),IF(J$1="C",MAX(0,$C181-J$2)))</f>
        <v>9.56</v>
      </c>
      <c r="K181" s="103" t="n">
        <f aca="false">IF(K$1="P",MAX(0,K$2-$C181),IF(K$1="C",MAX(0,$C181-K$2)))</f>
        <v>14.56</v>
      </c>
      <c r="L181" s="103" t="n">
        <f aca="false">IF(L$1="P",MAX(0,L$2-$C181),IF(L$1="C",MAX(0,$C181-L$2)))</f>
        <v>24.56</v>
      </c>
      <c r="M181" s="103" t="n">
        <f aca="false">IF(M$1="P",MAX(0,M$2-$C181),IF(M$1="C",MAX(0,$C181-M$2)))</f>
        <v>5.44</v>
      </c>
      <c r="N181" s="103" t="n">
        <f aca="false">IF(N$1="P",MAX(0,N$2-$C181),IF(N$1="C",MAX(0,$C181-N$2)))</f>
        <v>0.440000000000001</v>
      </c>
      <c r="O181" s="103" t="n">
        <f aca="false">IF(O$1="P",MAX(0,O$2-$C181),IF(O$1="C",MAX(0,$C181-O$2)))</f>
        <v>0</v>
      </c>
      <c r="P181" s="103" t="n">
        <f aca="false">IF(P$1="P",MAX(0,P$2-$C181),IF(P$1="C",MAX(0,$C181-P$2)))</f>
        <v>0</v>
      </c>
      <c r="Q181" s="103" t="n">
        <f aca="false">IF(Q$1="P",MAX(0,Q$2-$C181),IF(Q$1="C",MAX(0,$C181-Q$2)))</f>
        <v>0</v>
      </c>
      <c r="R181" s="103" t="n">
        <f aca="false">IF(R$1="P",MAX(0,R$2-$C181),IF(R$1="C",MAX(0,$C181-R$2)))</f>
        <v>0</v>
      </c>
      <c r="S181" s="103" t="n">
        <f aca="false">IF(S$1="P",MAX(0,S$2-$C181),IF(S$1="C",MAX(0,$C181-S$2)))</f>
        <v>0</v>
      </c>
      <c r="T181" s="104" t="n">
        <f aca="false">A181</f>
        <v>8</v>
      </c>
      <c r="U181" s="105" t="n">
        <f aca="false">VLOOKUP($B181,Gas!$B$3:$E$2506,2)</f>
        <v>1.825</v>
      </c>
      <c r="V181" s="46" t="n">
        <f aca="false">C181/U181</f>
        <v>13.9397260273973</v>
      </c>
    </row>
    <row r="182" customFormat="false" ht="12.75" hidden="false" customHeight="false" outlineLevel="0" collapsed="false">
      <c r="A182" s="95" t="n">
        <f aca="false">MONTH(B182)+(YEAR(B182)-1998)*12</f>
        <v>8</v>
      </c>
      <c r="B182" s="101" t="n">
        <v>36024</v>
      </c>
      <c r="C182" s="102" t="n">
        <v>44.55</v>
      </c>
      <c r="D182" s="98" t="n">
        <f aca="false">LN(C182/C181)</f>
        <v>0.560289415444897</v>
      </c>
      <c r="E182" s="106" t="n">
        <f aca="false">STDEV(D173:D182)*SQRT(trade_day)</f>
        <v>5.27205405591721</v>
      </c>
      <c r="G182" s="103" t="n">
        <f aca="false">IF(G$1="P",MAX(0,G$2-$C182),IF(G$1="C",MAX(0,$C182-G$2)))</f>
        <v>0</v>
      </c>
      <c r="H182" s="103" t="n">
        <f aca="false">IF(H$1="P",MAX(0,H$2-$C182),IF(H$1="C",MAX(0,$C182-H$2)))</f>
        <v>0</v>
      </c>
      <c r="I182" s="103" t="n">
        <f aca="false">IF(I$1="P",MAX(0,I$2-$C182),IF(I$1="C",MAX(0,$C182-I$2)))</f>
        <v>0</v>
      </c>
      <c r="J182" s="103" t="n">
        <f aca="false">IF(J$1="P",MAX(0,J$2-$C182),IF(J$1="C",MAX(0,$C182-J$2)))</f>
        <v>0</v>
      </c>
      <c r="K182" s="103" t="n">
        <f aca="false">IF(K$1="P",MAX(0,K$2-$C182),IF(K$1="C",MAX(0,$C182-K$2)))</f>
        <v>0</v>
      </c>
      <c r="L182" s="103" t="n">
        <f aca="false">IF(L$1="P",MAX(0,L$2-$C182),IF(L$1="C",MAX(0,$C182-L$2)))</f>
        <v>5.45</v>
      </c>
      <c r="M182" s="103" t="n">
        <f aca="false">IF(M$1="P",MAX(0,M$2-$C182),IF(M$1="C",MAX(0,$C182-M$2)))</f>
        <v>24.55</v>
      </c>
      <c r="N182" s="103" t="n">
        <f aca="false">IF(N$1="P",MAX(0,N$2-$C182),IF(N$1="C",MAX(0,$C182-N$2)))</f>
        <v>19.55</v>
      </c>
      <c r="O182" s="103" t="n">
        <f aca="false">IF(O$1="P",MAX(0,O$2-$C182),IF(O$1="C",MAX(0,$C182-O$2)))</f>
        <v>14.55</v>
      </c>
      <c r="P182" s="103" t="n">
        <f aca="false">IF(P$1="P",MAX(0,P$2-$C182),IF(P$1="C",MAX(0,$C182-P$2)))</f>
        <v>9.55</v>
      </c>
      <c r="Q182" s="103" t="n">
        <f aca="false">IF(Q$1="P",MAX(0,Q$2-$C182),IF(Q$1="C",MAX(0,$C182-Q$2)))</f>
        <v>4.55</v>
      </c>
      <c r="R182" s="103" t="n">
        <f aca="false">IF(R$1="P",MAX(0,R$2-$C182),IF(R$1="C",MAX(0,$C182-R$2)))</f>
        <v>0</v>
      </c>
      <c r="S182" s="103" t="n">
        <f aca="false">IF(S$1="P",MAX(0,S$2-$C182),IF(S$1="C",MAX(0,$C182-S$2)))</f>
        <v>0</v>
      </c>
      <c r="T182" s="104" t="n">
        <f aca="false">A182</f>
        <v>8</v>
      </c>
      <c r="U182" s="105" t="n">
        <f aca="false">VLOOKUP($B182,Gas!$B$3:$E$2506,2)</f>
        <v>1.825</v>
      </c>
      <c r="V182" s="46" t="n">
        <f aca="false">C182/U182</f>
        <v>24.4109589041096</v>
      </c>
    </row>
    <row r="183" customFormat="false" ht="12.75" hidden="false" customHeight="false" outlineLevel="0" collapsed="false">
      <c r="A183" s="95" t="n">
        <f aca="false">MONTH(B183)+(YEAR(B183)-1998)*12</f>
        <v>8</v>
      </c>
      <c r="B183" s="101" t="n">
        <v>36025</v>
      </c>
      <c r="C183" s="102" t="n">
        <v>68.21</v>
      </c>
      <c r="D183" s="98" t="n">
        <f aca="false">LN(C183/C182)</f>
        <v>0.42597902774981</v>
      </c>
      <c r="E183" s="106" t="n">
        <f aca="false">STDEV(D174:D183)*SQRT(trade_day)</f>
        <v>5.25033587379973</v>
      </c>
      <c r="G183" s="103" t="n">
        <f aca="false">IF(G$1="P",MAX(0,G$2-$C183),IF(G$1="C",MAX(0,$C183-G$2)))</f>
        <v>0</v>
      </c>
      <c r="H183" s="103" t="n">
        <f aca="false">IF(H$1="P",MAX(0,H$2-$C183),IF(H$1="C",MAX(0,$C183-H$2)))</f>
        <v>0</v>
      </c>
      <c r="I183" s="103" t="n">
        <f aca="false">IF(I$1="P",MAX(0,I$2-$C183),IF(I$1="C",MAX(0,$C183-I$2)))</f>
        <v>0</v>
      </c>
      <c r="J183" s="103" t="n">
        <f aca="false">IF(J$1="P",MAX(0,J$2-$C183),IF(J$1="C",MAX(0,$C183-J$2)))</f>
        <v>0</v>
      </c>
      <c r="K183" s="103" t="n">
        <f aca="false">IF(K$1="P",MAX(0,K$2-$C183),IF(K$1="C",MAX(0,$C183-K$2)))</f>
        <v>0</v>
      </c>
      <c r="L183" s="103" t="n">
        <f aca="false">IF(L$1="P",MAX(0,L$2-$C183),IF(L$1="C",MAX(0,$C183-L$2)))</f>
        <v>0</v>
      </c>
      <c r="M183" s="103" t="n">
        <f aca="false">IF(M$1="P",MAX(0,M$2-$C183),IF(M$1="C",MAX(0,$C183-M$2)))</f>
        <v>48.21</v>
      </c>
      <c r="N183" s="103" t="n">
        <f aca="false">IF(N$1="P",MAX(0,N$2-$C183),IF(N$1="C",MAX(0,$C183-N$2)))</f>
        <v>43.21</v>
      </c>
      <c r="O183" s="103" t="n">
        <f aca="false">IF(O$1="P",MAX(0,O$2-$C183),IF(O$1="C",MAX(0,$C183-O$2)))</f>
        <v>38.21</v>
      </c>
      <c r="P183" s="103" t="n">
        <f aca="false">IF(P$1="P",MAX(0,P$2-$C183),IF(P$1="C",MAX(0,$C183-P$2)))</f>
        <v>33.21</v>
      </c>
      <c r="Q183" s="103" t="n">
        <f aca="false">IF(Q$1="P",MAX(0,Q$2-$C183),IF(Q$1="C",MAX(0,$C183-Q$2)))</f>
        <v>28.21</v>
      </c>
      <c r="R183" s="103" t="n">
        <f aca="false">IF(R$1="P",MAX(0,R$2-$C183),IF(R$1="C",MAX(0,$C183-R$2)))</f>
        <v>18.21</v>
      </c>
      <c r="S183" s="103" t="n">
        <f aca="false">IF(S$1="P",MAX(0,S$2-$C183),IF(S$1="C",MAX(0,$C183-S$2)))</f>
        <v>0</v>
      </c>
      <c r="T183" s="104" t="n">
        <f aca="false">A183</f>
        <v>8</v>
      </c>
      <c r="U183" s="105" t="n">
        <f aca="false">VLOOKUP($B183,Gas!$B$3:$E$2506,2)</f>
        <v>1.895</v>
      </c>
      <c r="V183" s="46" t="n">
        <f aca="false">C183/U183</f>
        <v>35.9947229551451</v>
      </c>
    </row>
    <row r="184" customFormat="false" ht="12.75" hidden="false" customHeight="false" outlineLevel="0" collapsed="false">
      <c r="A184" s="95" t="n">
        <f aca="false">MONTH(B184)+(YEAR(B184)-1998)*12</f>
        <v>8</v>
      </c>
      <c r="B184" s="101" t="n">
        <v>36026</v>
      </c>
      <c r="C184" s="102" t="n">
        <v>34.81</v>
      </c>
      <c r="D184" s="98" t="n">
        <f aca="false">LN(C184/C183)</f>
        <v>-0.67268647984328</v>
      </c>
      <c r="E184" s="106" t="n">
        <f aca="false">STDEV(D175:D184)*SQRT(trade_day)</f>
        <v>6.48501564644698</v>
      </c>
      <c r="G184" s="103" t="n">
        <f aca="false">IF(G$1="P",MAX(0,G$2-$C184),IF(G$1="C",MAX(0,$C184-G$2)))</f>
        <v>0</v>
      </c>
      <c r="H184" s="103" t="n">
        <f aca="false">IF(H$1="P",MAX(0,H$2-$C184),IF(H$1="C",MAX(0,$C184-H$2)))</f>
        <v>0</v>
      </c>
      <c r="I184" s="103" t="n">
        <f aca="false">IF(I$1="P",MAX(0,I$2-$C184),IF(I$1="C",MAX(0,$C184-I$2)))</f>
        <v>0</v>
      </c>
      <c r="J184" s="103" t="n">
        <f aca="false">IF(J$1="P",MAX(0,J$2-$C184),IF(J$1="C",MAX(0,$C184-J$2)))</f>
        <v>0.189999999999998</v>
      </c>
      <c r="K184" s="103" t="n">
        <f aca="false">IF(K$1="P",MAX(0,K$2-$C184),IF(K$1="C",MAX(0,$C184-K$2)))</f>
        <v>5.19</v>
      </c>
      <c r="L184" s="103" t="n">
        <f aca="false">IF(L$1="P",MAX(0,L$2-$C184),IF(L$1="C",MAX(0,$C184-L$2)))</f>
        <v>15.19</v>
      </c>
      <c r="M184" s="103" t="n">
        <f aca="false">IF(M$1="P",MAX(0,M$2-$C184),IF(M$1="C",MAX(0,$C184-M$2)))</f>
        <v>14.81</v>
      </c>
      <c r="N184" s="103" t="n">
        <f aca="false">IF(N$1="P",MAX(0,N$2-$C184),IF(N$1="C",MAX(0,$C184-N$2)))</f>
        <v>9.81</v>
      </c>
      <c r="O184" s="103" t="n">
        <f aca="false">IF(O$1="P",MAX(0,O$2-$C184),IF(O$1="C",MAX(0,$C184-O$2)))</f>
        <v>4.81</v>
      </c>
      <c r="P184" s="103" t="n">
        <f aca="false">IF(P$1="P",MAX(0,P$2-$C184),IF(P$1="C",MAX(0,$C184-P$2)))</f>
        <v>0</v>
      </c>
      <c r="Q184" s="103" t="n">
        <f aca="false">IF(Q$1="P",MAX(0,Q$2-$C184),IF(Q$1="C",MAX(0,$C184-Q$2)))</f>
        <v>0</v>
      </c>
      <c r="R184" s="103" t="n">
        <f aca="false">IF(R$1="P",MAX(0,R$2-$C184),IF(R$1="C",MAX(0,$C184-R$2)))</f>
        <v>0</v>
      </c>
      <c r="S184" s="103" t="n">
        <f aca="false">IF(S$1="P",MAX(0,S$2-$C184),IF(S$1="C",MAX(0,$C184-S$2)))</f>
        <v>0</v>
      </c>
      <c r="T184" s="104" t="n">
        <f aca="false">A184</f>
        <v>8</v>
      </c>
      <c r="U184" s="105" t="n">
        <f aca="false">VLOOKUP($B184,Gas!$B$3:$E$2506,2)</f>
        <v>1.94</v>
      </c>
      <c r="V184" s="46" t="n">
        <f aca="false">C184/U184</f>
        <v>17.9432989690722</v>
      </c>
    </row>
    <row r="185" customFormat="false" ht="12.75" hidden="false" customHeight="false" outlineLevel="0" collapsed="false">
      <c r="A185" s="95" t="n">
        <f aca="false">MONTH(B185)+(YEAR(B185)-1998)*12</f>
        <v>8</v>
      </c>
      <c r="B185" s="101" t="n">
        <v>36027</v>
      </c>
      <c r="C185" s="102" t="n">
        <v>29.47</v>
      </c>
      <c r="D185" s="98" t="n">
        <f aca="false">LN(C185/C184)</f>
        <v>-0.166531905073744</v>
      </c>
      <c r="E185" s="106" t="n">
        <f aca="false">STDEV(D176:D185)*SQRT(trade_day)</f>
        <v>6.55539131165723</v>
      </c>
      <c r="G185" s="103" t="n">
        <f aca="false">IF(G$1="P",MAX(0,G$2-$C185),IF(G$1="C",MAX(0,$C185-G$2)))</f>
        <v>0</v>
      </c>
      <c r="H185" s="103" t="n">
        <f aca="false">IF(H$1="P",MAX(0,H$2-$C185),IF(H$1="C",MAX(0,$C185-H$2)))</f>
        <v>0</v>
      </c>
      <c r="I185" s="103" t="n">
        <f aca="false">IF(I$1="P",MAX(0,I$2-$C185),IF(I$1="C",MAX(0,$C185-I$2)))</f>
        <v>0.530000000000001</v>
      </c>
      <c r="J185" s="103" t="n">
        <f aca="false">IF(J$1="P",MAX(0,J$2-$C185),IF(J$1="C",MAX(0,$C185-J$2)))</f>
        <v>5.53</v>
      </c>
      <c r="K185" s="103" t="n">
        <f aca="false">IF(K$1="P",MAX(0,K$2-$C185),IF(K$1="C",MAX(0,$C185-K$2)))</f>
        <v>10.53</v>
      </c>
      <c r="L185" s="103" t="n">
        <f aca="false">IF(L$1="P",MAX(0,L$2-$C185),IF(L$1="C",MAX(0,$C185-L$2)))</f>
        <v>20.53</v>
      </c>
      <c r="M185" s="103" t="n">
        <f aca="false">IF(M$1="P",MAX(0,M$2-$C185),IF(M$1="C",MAX(0,$C185-M$2)))</f>
        <v>9.47</v>
      </c>
      <c r="N185" s="103" t="n">
        <f aca="false">IF(N$1="P",MAX(0,N$2-$C185),IF(N$1="C",MAX(0,$C185-N$2)))</f>
        <v>4.47</v>
      </c>
      <c r="O185" s="103" t="n">
        <f aca="false">IF(O$1="P",MAX(0,O$2-$C185),IF(O$1="C",MAX(0,$C185-O$2)))</f>
        <v>0</v>
      </c>
      <c r="P185" s="103" t="n">
        <f aca="false">IF(P$1="P",MAX(0,P$2-$C185),IF(P$1="C",MAX(0,$C185-P$2)))</f>
        <v>0</v>
      </c>
      <c r="Q185" s="103" t="n">
        <f aca="false">IF(Q$1="P",MAX(0,Q$2-$C185),IF(Q$1="C",MAX(0,$C185-Q$2)))</f>
        <v>0</v>
      </c>
      <c r="R185" s="103" t="n">
        <f aca="false">IF(R$1="P",MAX(0,R$2-$C185),IF(R$1="C",MAX(0,$C185-R$2)))</f>
        <v>0</v>
      </c>
      <c r="S185" s="103" t="n">
        <f aca="false">IF(S$1="P",MAX(0,S$2-$C185),IF(S$1="C",MAX(0,$C185-S$2)))</f>
        <v>0</v>
      </c>
      <c r="T185" s="104" t="n">
        <f aca="false">A185</f>
        <v>8</v>
      </c>
      <c r="U185" s="105" t="n">
        <f aca="false">VLOOKUP($B185,Gas!$B$3:$E$2506,2)</f>
        <v>1.96</v>
      </c>
      <c r="V185" s="46" t="n">
        <f aca="false">C185/U185</f>
        <v>15.0357142857143</v>
      </c>
    </row>
    <row r="186" customFormat="false" ht="12.75" hidden="false" customHeight="false" outlineLevel="0" collapsed="false">
      <c r="A186" s="95" t="n">
        <f aca="false">MONTH(B186)+(YEAR(B186)-1998)*12</f>
        <v>8</v>
      </c>
      <c r="B186" s="101" t="n">
        <v>36028</v>
      </c>
      <c r="C186" s="102" t="n">
        <v>26.67</v>
      </c>
      <c r="D186" s="98" t="n">
        <f aca="false">LN(C186/C185)</f>
        <v>-0.0998334585556803</v>
      </c>
      <c r="E186" s="106" t="n">
        <f aca="false">STDEV(D177:D186)*SQRT(trade_day)</f>
        <v>6.57376251534985</v>
      </c>
      <c r="G186" s="103" t="n">
        <f aca="false">IF(G$1="P",MAX(0,G$2-$C186),IF(G$1="C",MAX(0,$C186-G$2)))</f>
        <v>0</v>
      </c>
      <c r="H186" s="103" t="n">
        <f aca="false">IF(H$1="P",MAX(0,H$2-$C186),IF(H$1="C",MAX(0,$C186-H$2)))</f>
        <v>0</v>
      </c>
      <c r="I186" s="103" t="n">
        <f aca="false">IF(I$1="P",MAX(0,I$2-$C186),IF(I$1="C",MAX(0,$C186-I$2)))</f>
        <v>3.33</v>
      </c>
      <c r="J186" s="103" t="n">
        <f aca="false">IF(J$1="P",MAX(0,J$2-$C186),IF(J$1="C",MAX(0,$C186-J$2)))</f>
        <v>8.33</v>
      </c>
      <c r="K186" s="103" t="n">
        <f aca="false">IF(K$1="P",MAX(0,K$2-$C186),IF(K$1="C",MAX(0,$C186-K$2)))</f>
        <v>13.33</v>
      </c>
      <c r="L186" s="103" t="n">
        <f aca="false">IF(L$1="P",MAX(0,L$2-$C186),IF(L$1="C",MAX(0,$C186-L$2)))</f>
        <v>23.33</v>
      </c>
      <c r="M186" s="103" t="n">
        <f aca="false">IF(M$1="P",MAX(0,M$2-$C186),IF(M$1="C",MAX(0,$C186-M$2)))</f>
        <v>6.67</v>
      </c>
      <c r="N186" s="103" t="n">
        <f aca="false">IF(N$1="P",MAX(0,N$2-$C186),IF(N$1="C",MAX(0,$C186-N$2)))</f>
        <v>1.67</v>
      </c>
      <c r="O186" s="103" t="n">
        <f aca="false">IF(O$1="P",MAX(0,O$2-$C186),IF(O$1="C",MAX(0,$C186-O$2)))</f>
        <v>0</v>
      </c>
      <c r="P186" s="103" t="n">
        <f aca="false">IF(P$1="P",MAX(0,P$2-$C186),IF(P$1="C",MAX(0,$C186-P$2)))</f>
        <v>0</v>
      </c>
      <c r="Q186" s="103" t="n">
        <f aca="false">IF(Q$1="P",MAX(0,Q$2-$C186),IF(Q$1="C",MAX(0,$C186-Q$2)))</f>
        <v>0</v>
      </c>
      <c r="R186" s="103" t="n">
        <f aca="false">IF(R$1="P",MAX(0,R$2-$C186),IF(R$1="C",MAX(0,$C186-R$2)))</f>
        <v>0</v>
      </c>
      <c r="S186" s="103" t="n">
        <f aca="false">IF(S$1="P",MAX(0,S$2-$C186),IF(S$1="C",MAX(0,$C186-S$2)))</f>
        <v>0</v>
      </c>
      <c r="T186" s="104" t="n">
        <f aca="false">A186</f>
        <v>8</v>
      </c>
      <c r="U186" s="105" t="n">
        <f aca="false">VLOOKUP($B186,Gas!$B$3:$E$2506,2)</f>
        <v>1.895</v>
      </c>
      <c r="V186" s="46" t="n">
        <f aca="false">C186/U186</f>
        <v>14.0738786279683</v>
      </c>
    </row>
    <row r="187" customFormat="false" ht="12.75" hidden="false" customHeight="false" outlineLevel="0" collapsed="false">
      <c r="A187" s="95" t="n">
        <f aca="false">MONTH(B187)+(YEAR(B187)-1998)*12</f>
        <v>8</v>
      </c>
      <c r="B187" s="101" t="n">
        <v>36031</v>
      </c>
      <c r="C187" s="102" t="n">
        <v>26.36</v>
      </c>
      <c r="D187" s="98" t="n">
        <f aca="false">LN(C187/C186)</f>
        <v>-0.0116916285596166</v>
      </c>
      <c r="E187" s="106" t="n">
        <f aca="false">STDEV(D178:D187)*SQRT(trade_day)</f>
        <v>5.65207269926633</v>
      </c>
      <c r="G187" s="103" t="n">
        <f aca="false">IF(G$1="P",MAX(0,G$2-$C187),IF(G$1="C",MAX(0,$C187-G$2)))</f>
        <v>0</v>
      </c>
      <c r="H187" s="103" t="n">
        <f aca="false">IF(H$1="P",MAX(0,H$2-$C187),IF(H$1="C",MAX(0,$C187-H$2)))</f>
        <v>0</v>
      </c>
      <c r="I187" s="103" t="n">
        <f aca="false">IF(I$1="P",MAX(0,I$2-$C187),IF(I$1="C",MAX(0,$C187-I$2)))</f>
        <v>3.64</v>
      </c>
      <c r="J187" s="103" t="n">
        <f aca="false">IF(J$1="P",MAX(0,J$2-$C187),IF(J$1="C",MAX(0,$C187-J$2)))</f>
        <v>8.64</v>
      </c>
      <c r="K187" s="103" t="n">
        <f aca="false">IF(K$1="P",MAX(0,K$2-$C187),IF(K$1="C",MAX(0,$C187-K$2)))</f>
        <v>13.64</v>
      </c>
      <c r="L187" s="103" t="n">
        <f aca="false">IF(L$1="P",MAX(0,L$2-$C187),IF(L$1="C",MAX(0,$C187-L$2)))</f>
        <v>23.64</v>
      </c>
      <c r="M187" s="103" t="n">
        <f aca="false">IF(M$1="P",MAX(0,M$2-$C187),IF(M$1="C",MAX(0,$C187-M$2)))</f>
        <v>6.36</v>
      </c>
      <c r="N187" s="103" t="n">
        <f aca="false">IF(N$1="P",MAX(0,N$2-$C187),IF(N$1="C",MAX(0,$C187-N$2)))</f>
        <v>1.36</v>
      </c>
      <c r="O187" s="103" t="n">
        <f aca="false">IF(O$1="P",MAX(0,O$2-$C187),IF(O$1="C",MAX(0,$C187-O$2)))</f>
        <v>0</v>
      </c>
      <c r="P187" s="103" t="n">
        <f aca="false">IF(P$1="P",MAX(0,P$2-$C187),IF(P$1="C",MAX(0,$C187-P$2)))</f>
        <v>0</v>
      </c>
      <c r="Q187" s="103" t="n">
        <f aca="false">IF(Q$1="P",MAX(0,Q$2-$C187),IF(Q$1="C",MAX(0,$C187-Q$2)))</f>
        <v>0</v>
      </c>
      <c r="R187" s="103" t="n">
        <f aca="false">IF(R$1="P",MAX(0,R$2-$C187),IF(R$1="C",MAX(0,$C187-R$2)))</f>
        <v>0</v>
      </c>
      <c r="S187" s="103" t="n">
        <f aca="false">IF(S$1="P",MAX(0,S$2-$C187),IF(S$1="C",MAX(0,$C187-S$2)))</f>
        <v>0</v>
      </c>
      <c r="T187" s="104" t="n">
        <f aca="false">A187</f>
        <v>8</v>
      </c>
      <c r="U187" s="105" t="n">
        <f aca="false">VLOOKUP($B187,Gas!$B$3:$E$2506,2)</f>
        <v>1.925</v>
      </c>
      <c r="V187" s="46" t="n">
        <f aca="false">C187/U187</f>
        <v>13.6935064935065</v>
      </c>
    </row>
    <row r="188" customFormat="false" ht="12.75" hidden="false" customHeight="false" outlineLevel="0" collapsed="false">
      <c r="A188" s="95" t="n">
        <f aca="false">MONTH(B188)+(YEAR(B188)-1998)*12</f>
        <v>8</v>
      </c>
      <c r="B188" s="101" t="n">
        <v>36032</v>
      </c>
      <c r="C188" s="102" t="n">
        <v>55.66</v>
      </c>
      <c r="D188" s="98" t="n">
        <f aca="false">LN(C188/C187)</f>
        <v>0.747414046463438</v>
      </c>
      <c r="E188" s="106" t="n">
        <f aca="false">STDEV(D179:D188)*SQRT(trade_day)</f>
        <v>6.53030774322923</v>
      </c>
      <c r="G188" s="103" t="n">
        <f aca="false">IF(G$1="P",MAX(0,G$2-$C188),IF(G$1="C",MAX(0,$C188-G$2)))</f>
        <v>0</v>
      </c>
      <c r="H188" s="103" t="n">
        <f aca="false">IF(H$1="P",MAX(0,H$2-$C188),IF(H$1="C",MAX(0,$C188-H$2)))</f>
        <v>0</v>
      </c>
      <c r="I188" s="103" t="n">
        <f aca="false">IF(I$1="P",MAX(0,I$2-$C188),IF(I$1="C",MAX(0,$C188-I$2)))</f>
        <v>0</v>
      </c>
      <c r="J188" s="103" t="n">
        <f aca="false">IF(J$1="P",MAX(0,J$2-$C188),IF(J$1="C",MAX(0,$C188-J$2)))</f>
        <v>0</v>
      </c>
      <c r="K188" s="103" t="n">
        <f aca="false">IF(K$1="P",MAX(0,K$2-$C188),IF(K$1="C",MAX(0,$C188-K$2)))</f>
        <v>0</v>
      </c>
      <c r="L188" s="103" t="n">
        <f aca="false">IF(L$1="P",MAX(0,L$2-$C188),IF(L$1="C",MAX(0,$C188-L$2)))</f>
        <v>0</v>
      </c>
      <c r="M188" s="103" t="n">
        <f aca="false">IF(M$1="P",MAX(0,M$2-$C188),IF(M$1="C",MAX(0,$C188-M$2)))</f>
        <v>35.66</v>
      </c>
      <c r="N188" s="103" t="n">
        <f aca="false">IF(N$1="P",MAX(0,N$2-$C188),IF(N$1="C",MAX(0,$C188-N$2)))</f>
        <v>30.66</v>
      </c>
      <c r="O188" s="103" t="n">
        <f aca="false">IF(O$1="P",MAX(0,O$2-$C188),IF(O$1="C",MAX(0,$C188-O$2)))</f>
        <v>25.66</v>
      </c>
      <c r="P188" s="103" t="n">
        <f aca="false">IF(P$1="P",MAX(0,P$2-$C188),IF(P$1="C",MAX(0,$C188-P$2)))</f>
        <v>20.66</v>
      </c>
      <c r="Q188" s="103" t="n">
        <f aca="false">IF(Q$1="P",MAX(0,Q$2-$C188),IF(Q$1="C",MAX(0,$C188-Q$2)))</f>
        <v>15.66</v>
      </c>
      <c r="R188" s="103" t="n">
        <f aca="false">IF(R$1="P",MAX(0,R$2-$C188),IF(R$1="C",MAX(0,$C188-R$2)))</f>
        <v>5.66</v>
      </c>
      <c r="S188" s="103" t="n">
        <f aca="false">IF(S$1="P",MAX(0,S$2-$C188),IF(S$1="C",MAX(0,$C188-S$2)))</f>
        <v>0</v>
      </c>
      <c r="T188" s="104" t="n">
        <f aca="false">A188</f>
        <v>8</v>
      </c>
      <c r="U188" s="105" t="n">
        <f aca="false">VLOOKUP($B188,Gas!$B$3:$E$2506,2)</f>
        <v>1.895</v>
      </c>
      <c r="V188" s="46" t="n">
        <f aca="false">C188/U188</f>
        <v>29.3720316622691</v>
      </c>
    </row>
    <row r="189" customFormat="false" ht="12.75" hidden="false" customHeight="false" outlineLevel="0" collapsed="false">
      <c r="A189" s="95" t="n">
        <f aca="false">MONTH(B189)+(YEAR(B189)-1998)*12</f>
        <v>8</v>
      </c>
      <c r="B189" s="101" t="n">
        <v>36033</v>
      </c>
      <c r="C189" s="102" t="n">
        <v>96.55</v>
      </c>
      <c r="D189" s="98" t="n">
        <f aca="false">LN(C189/C188)</f>
        <v>0.550799252776779</v>
      </c>
      <c r="E189" s="106" t="n">
        <f aca="false">STDEV(D180:D189)*SQRT(trade_day)</f>
        <v>6.9546629907873</v>
      </c>
      <c r="G189" s="103" t="n">
        <f aca="false">IF(G$1="P",MAX(0,G$2-$C189),IF(G$1="C",MAX(0,$C189-G$2)))</f>
        <v>0</v>
      </c>
      <c r="H189" s="103" t="n">
        <f aca="false">IF(H$1="P",MAX(0,H$2-$C189),IF(H$1="C",MAX(0,$C189-H$2)))</f>
        <v>0</v>
      </c>
      <c r="I189" s="103" t="n">
        <f aca="false">IF(I$1="P",MAX(0,I$2-$C189),IF(I$1="C",MAX(0,$C189-I$2)))</f>
        <v>0</v>
      </c>
      <c r="J189" s="103" t="n">
        <f aca="false">IF(J$1="P",MAX(0,J$2-$C189),IF(J$1="C",MAX(0,$C189-J$2)))</f>
        <v>0</v>
      </c>
      <c r="K189" s="103" t="n">
        <f aca="false">IF(K$1="P",MAX(0,K$2-$C189),IF(K$1="C",MAX(0,$C189-K$2)))</f>
        <v>0</v>
      </c>
      <c r="L189" s="103" t="n">
        <f aca="false">IF(L$1="P",MAX(0,L$2-$C189),IF(L$1="C",MAX(0,$C189-L$2)))</f>
        <v>0</v>
      </c>
      <c r="M189" s="103" t="n">
        <f aca="false">IF(M$1="P",MAX(0,M$2-$C189),IF(M$1="C",MAX(0,$C189-M$2)))</f>
        <v>76.55</v>
      </c>
      <c r="N189" s="103" t="n">
        <f aca="false">IF(N$1="P",MAX(0,N$2-$C189),IF(N$1="C",MAX(0,$C189-N$2)))</f>
        <v>71.55</v>
      </c>
      <c r="O189" s="103" t="n">
        <f aca="false">IF(O$1="P",MAX(0,O$2-$C189),IF(O$1="C",MAX(0,$C189-O$2)))</f>
        <v>66.55</v>
      </c>
      <c r="P189" s="103" t="n">
        <f aca="false">IF(P$1="P",MAX(0,P$2-$C189),IF(P$1="C",MAX(0,$C189-P$2)))</f>
        <v>61.55</v>
      </c>
      <c r="Q189" s="103" t="n">
        <f aca="false">IF(Q$1="P",MAX(0,Q$2-$C189),IF(Q$1="C",MAX(0,$C189-Q$2)))</f>
        <v>56.55</v>
      </c>
      <c r="R189" s="103" t="n">
        <f aca="false">IF(R$1="P",MAX(0,R$2-$C189),IF(R$1="C",MAX(0,$C189-R$2)))</f>
        <v>46.55</v>
      </c>
      <c r="S189" s="103" t="n">
        <f aca="false">IF(S$1="P",MAX(0,S$2-$C189),IF(S$1="C",MAX(0,$C189-S$2)))</f>
        <v>0</v>
      </c>
      <c r="T189" s="104" t="n">
        <f aca="false">A189</f>
        <v>8</v>
      </c>
      <c r="U189" s="105" t="n">
        <f aca="false">VLOOKUP($B189,Gas!$B$3:$E$2506,2)</f>
        <v>1.88</v>
      </c>
      <c r="V189" s="46" t="n">
        <f aca="false">C189/U189</f>
        <v>51.3563829787234</v>
      </c>
    </row>
    <row r="190" customFormat="false" ht="12.75" hidden="false" customHeight="false" outlineLevel="0" collapsed="false">
      <c r="A190" s="95" t="n">
        <f aca="false">MONTH(B190)+(YEAR(B190)-1998)*12</f>
        <v>8</v>
      </c>
      <c r="B190" s="101" t="n">
        <v>36034</v>
      </c>
      <c r="C190" s="102" t="n">
        <v>49.13</v>
      </c>
      <c r="D190" s="98" t="n">
        <f aca="false">LN(C190/C189)</f>
        <v>-0.675591162693967</v>
      </c>
      <c r="E190" s="106" t="n">
        <f aca="false">STDEV(D181:D190)*SQRT(trade_day)</f>
        <v>7.96929578558916</v>
      </c>
      <c r="G190" s="103" t="n">
        <f aca="false">IF(G$1="P",MAX(0,G$2-$C190),IF(G$1="C",MAX(0,$C190-G$2)))</f>
        <v>0</v>
      </c>
      <c r="H190" s="103" t="n">
        <f aca="false">IF(H$1="P",MAX(0,H$2-$C190),IF(H$1="C",MAX(0,$C190-H$2)))</f>
        <v>0</v>
      </c>
      <c r="I190" s="103" t="n">
        <f aca="false">IF(I$1="P",MAX(0,I$2-$C190),IF(I$1="C",MAX(0,$C190-I$2)))</f>
        <v>0</v>
      </c>
      <c r="J190" s="103" t="n">
        <f aca="false">IF(J$1="P",MAX(0,J$2-$C190),IF(J$1="C",MAX(0,$C190-J$2)))</f>
        <v>0</v>
      </c>
      <c r="K190" s="103" t="n">
        <f aca="false">IF(K$1="P",MAX(0,K$2-$C190),IF(K$1="C",MAX(0,$C190-K$2)))</f>
        <v>0</v>
      </c>
      <c r="L190" s="103" t="n">
        <f aca="false">IF(L$1="P",MAX(0,L$2-$C190),IF(L$1="C",MAX(0,$C190-L$2)))</f>
        <v>0.869999999999997</v>
      </c>
      <c r="M190" s="103" t="n">
        <f aca="false">IF(M$1="P",MAX(0,M$2-$C190),IF(M$1="C",MAX(0,$C190-M$2)))</f>
        <v>29.13</v>
      </c>
      <c r="N190" s="103" t="n">
        <f aca="false">IF(N$1="P",MAX(0,N$2-$C190),IF(N$1="C",MAX(0,$C190-N$2)))</f>
        <v>24.13</v>
      </c>
      <c r="O190" s="103" t="n">
        <f aca="false">IF(O$1="P",MAX(0,O$2-$C190),IF(O$1="C",MAX(0,$C190-O$2)))</f>
        <v>19.13</v>
      </c>
      <c r="P190" s="103" t="n">
        <f aca="false">IF(P$1="P",MAX(0,P$2-$C190),IF(P$1="C",MAX(0,$C190-P$2)))</f>
        <v>14.13</v>
      </c>
      <c r="Q190" s="103" t="n">
        <f aca="false">IF(Q$1="P",MAX(0,Q$2-$C190),IF(Q$1="C",MAX(0,$C190-Q$2)))</f>
        <v>9.13</v>
      </c>
      <c r="R190" s="103" t="n">
        <f aca="false">IF(R$1="P",MAX(0,R$2-$C190),IF(R$1="C",MAX(0,$C190-R$2)))</f>
        <v>0</v>
      </c>
      <c r="S190" s="103" t="n">
        <f aca="false">IF(S$1="P",MAX(0,S$2-$C190),IF(S$1="C",MAX(0,$C190-S$2)))</f>
        <v>0</v>
      </c>
      <c r="T190" s="104" t="n">
        <f aca="false">A190</f>
        <v>8</v>
      </c>
      <c r="U190" s="105" t="n">
        <f aca="false">VLOOKUP($B190,Gas!$B$3:$E$2506,2)</f>
        <v>1.83</v>
      </c>
      <c r="V190" s="46" t="n">
        <f aca="false">C190/U190</f>
        <v>26.8469945355191</v>
      </c>
    </row>
    <row r="191" customFormat="false" ht="12.75" hidden="false" customHeight="false" outlineLevel="0" collapsed="false">
      <c r="A191" s="95" t="n">
        <f aca="false">MONTH(B191)+(YEAR(B191)-1998)*12</f>
        <v>8</v>
      </c>
      <c r="B191" s="101" t="n">
        <v>36035</v>
      </c>
      <c r="C191" s="102" t="n">
        <v>41.64</v>
      </c>
      <c r="D191" s="98" t="n">
        <f aca="false">LN(C191/C190)</f>
        <v>-0.165408602433789</v>
      </c>
      <c r="E191" s="106" t="n">
        <f aca="false">STDEV(D182:D191)*SQRT(trade_day)</f>
        <v>8.00561890428078</v>
      </c>
      <c r="G191" s="103" t="n">
        <f aca="false">IF(G$1="P",MAX(0,G$2-$C191),IF(G$1="C",MAX(0,$C191-G$2)))</f>
        <v>0</v>
      </c>
      <c r="H191" s="103" t="n">
        <f aca="false">IF(H$1="P",MAX(0,H$2-$C191),IF(H$1="C",MAX(0,$C191-H$2)))</f>
        <v>0</v>
      </c>
      <c r="I191" s="103" t="n">
        <f aca="false">IF(I$1="P",MAX(0,I$2-$C191),IF(I$1="C",MAX(0,$C191-I$2)))</f>
        <v>0</v>
      </c>
      <c r="J191" s="103" t="n">
        <f aca="false">IF(J$1="P",MAX(0,J$2-$C191),IF(J$1="C",MAX(0,$C191-J$2)))</f>
        <v>0</v>
      </c>
      <c r="K191" s="103" t="n">
        <f aca="false">IF(K$1="P",MAX(0,K$2-$C191),IF(K$1="C",MAX(0,$C191-K$2)))</f>
        <v>0</v>
      </c>
      <c r="L191" s="103" t="n">
        <f aca="false">IF(L$1="P",MAX(0,L$2-$C191),IF(L$1="C",MAX(0,$C191-L$2)))</f>
        <v>8.36</v>
      </c>
      <c r="M191" s="103" t="n">
        <f aca="false">IF(M$1="P",MAX(0,M$2-$C191),IF(M$1="C",MAX(0,$C191-M$2)))</f>
        <v>21.64</v>
      </c>
      <c r="N191" s="103" t="n">
        <f aca="false">IF(N$1="P",MAX(0,N$2-$C191),IF(N$1="C",MAX(0,$C191-N$2)))</f>
        <v>16.64</v>
      </c>
      <c r="O191" s="103" t="n">
        <f aca="false">IF(O$1="P",MAX(0,O$2-$C191),IF(O$1="C",MAX(0,$C191-O$2)))</f>
        <v>11.64</v>
      </c>
      <c r="P191" s="103" t="n">
        <f aca="false">IF(P$1="P",MAX(0,P$2-$C191),IF(P$1="C",MAX(0,$C191-P$2)))</f>
        <v>6.64</v>
      </c>
      <c r="Q191" s="103" t="n">
        <f aca="false">IF(Q$1="P",MAX(0,Q$2-$C191),IF(Q$1="C",MAX(0,$C191-Q$2)))</f>
        <v>1.64</v>
      </c>
      <c r="R191" s="103" t="n">
        <f aca="false">IF(R$1="P",MAX(0,R$2-$C191),IF(R$1="C",MAX(0,$C191-R$2)))</f>
        <v>0</v>
      </c>
      <c r="S191" s="103" t="n">
        <f aca="false">IF(S$1="P",MAX(0,S$2-$C191),IF(S$1="C",MAX(0,$C191-S$2)))</f>
        <v>0</v>
      </c>
      <c r="T191" s="104" t="n">
        <f aca="false">A191</f>
        <v>8</v>
      </c>
      <c r="U191" s="105" t="n">
        <f aca="false">VLOOKUP($B191,Gas!$B$3:$E$2506,2)</f>
        <v>1.75</v>
      </c>
      <c r="V191" s="46" t="n">
        <f aca="false">C191/U191</f>
        <v>23.7942857142857</v>
      </c>
    </row>
    <row r="192" customFormat="false" ht="12.75" hidden="false" customHeight="false" outlineLevel="0" collapsed="false">
      <c r="A192" s="95" t="n">
        <f aca="false">MONTH(B192)+(YEAR(B192)-1998)*12</f>
        <v>8</v>
      </c>
      <c r="B192" s="101" t="n">
        <v>36038</v>
      </c>
      <c r="C192" s="102" t="n">
        <v>40.31</v>
      </c>
      <c r="D192" s="98" t="n">
        <f aca="false">LN(C192/C191)</f>
        <v>-0.0324616666176937</v>
      </c>
      <c r="E192" s="106" t="n">
        <f aca="false">STDEV(D183:D192)*SQRT(trade_day)</f>
        <v>7.48636914685486</v>
      </c>
      <c r="G192" s="103" t="n">
        <f aca="false">IF(G$1="P",MAX(0,G$2-$C192),IF(G$1="C",MAX(0,$C192-G$2)))</f>
        <v>0</v>
      </c>
      <c r="H192" s="103" t="n">
        <f aca="false">IF(H$1="P",MAX(0,H$2-$C192),IF(H$1="C",MAX(0,$C192-H$2)))</f>
        <v>0</v>
      </c>
      <c r="I192" s="103" t="n">
        <f aca="false">IF(I$1="P",MAX(0,I$2-$C192),IF(I$1="C",MAX(0,$C192-I$2)))</f>
        <v>0</v>
      </c>
      <c r="J192" s="103" t="n">
        <f aca="false">IF(J$1="P",MAX(0,J$2-$C192),IF(J$1="C",MAX(0,$C192-J$2)))</f>
        <v>0</v>
      </c>
      <c r="K192" s="103" t="n">
        <f aca="false">IF(K$1="P",MAX(0,K$2-$C192),IF(K$1="C",MAX(0,$C192-K$2)))</f>
        <v>0</v>
      </c>
      <c r="L192" s="103" t="n">
        <f aca="false">IF(L$1="P",MAX(0,L$2-$C192),IF(L$1="C",MAX(0,$C192-L$2)))</f>
        <v>9.69</v>
      </c>
      <c r="M192" s="103" t="n">
        <f aca="false">IF(M$1="P",MAX(0,M$2-$C192),IF(M$1="C",MAX(0,$C192-M$2)))</f>
        <v>20.31</v>
      </c>
      <c r="N192" s="103" t="n">
        <f aca="false">IF(N$1="P",MAX(0,N$2-$C192),IF(N$1="C",MAX(0,$C192-N$2)))</f>
        <v>15.31</v>
      </c>
      <c r="O192" s="103" t="n">
        <f aca="false">IF(O$1="P",MAX(0,O$2-$C192),IF(O$1="C",MAX(0,$C192-O$2)))</f>
        <v>10.31</v>
      </c>
      <c r="P192" s="103" t="n">
        <f aca="false">IF(P$1="P",MAX(0,P$2-$C192),IF(P$1="C",MAX(0,$C192-P$2)))</f>
        <v>5.31</v>
      </c>
      <c r="Q192" s="103" t="n">
        <f aca="false">IF(Q$1="P",MAX(0,Q$2-$C192),IF(Q$1="C",MAX(0,$C192-Q$2)))</f>
        <v>0.310000000000002</v>
      </c>
      <c r="R192" s="103" t="n">
        <f aca="false">IF(R$1="P",MAX(0,R$2-$C192),IF(R$1="C",MAX(0,$C192-R$2)))</f>
        <v>0</v>
      </c>
      <c r="S192" s="103" t="n">
        <f aca="false">IF(S$1="P",MAX(0,S$2-$C192),IF(S$1="C",MAX(0,$C192-S$2)))</f>
        <v>0</v>
      </c>
      <c r="T192" s="104" t="n">
        <f aca="false">A192</f>
        <v>8</v>
      </c>
      <c r="U192" s="105" t="n">
        <f aca="false">VLOOKUP($B192,Gas!$B$3:$E$2506,2)</f>
        <v>1.64</v>
      </c>
      <c r="V192" s="46" t="n">
        <f aca="false">C192/U192</f>
        <v>24.5792682926829</v>
      </c>
    </row>
    <row r="193" customFormat="false" ht="12.75" hidden="false" customHeight="false" outlineLevel="0" collapsed="false">
      <c r="A193" s="95" t="n">
        <f aca="false">MONTH(B193)+(YEAR(B193)-1998)*12</f>
        <v>9</v>
      </c>
      <c r="B193" s="101" t="n">
        <v>36039</v>
      </c>
      <c r="C193" s="102" t="n">
        <v>34.23</v>
      </c>
      <c r="D193" s="98" t="n">
        <f aca="false">LN(C193/C192)</f>
        <v>-0.163497124586981</v>
      </c>
      <c r="E193" s="106" t="n">
        <f aca="false">STDEV(D184:D193)*SQRT(trade_day)</f>
        <v>7.10316828090236</v>
      </c>
      <c r="G193" s="103" t="n">
        <f aca="false">IF(G$1="P",MAX(0,G$2-$C193),IF(G$1="C",MAX(0,$C193-G$2)))</f>
        <v>0</v>
      </c>
      <c r="H193" s="103" t="n">
        <f aca="false">IF(H$1="P",MAX(0,H$2-$C193),IF(H$1="C",MAX(0,$C193-H$2)))</f>
        <v>0</v>
      </c>
      <c r="I193" s="103" t="n">
        <f aca="false">IF(I$1="P",MAX(0,I$2-$C193),IF(I$1="C",MAX(0,$C193-I$2)))</f>
        <v>0</v>
      </c>
      <c r="J193" s="103" t="n">
        <f aca="false">IF(J$1="P",MAX(0,J$2-$C193),IF(J$1="C",MAX(0,$C193-J$2)))</f>
        <v>0.770000000000003</v>
      </c>
      <c r="K193" s="103" t="n">
        <f aca="false">IF(K$1="P",MAX(0,K$2-$C193),IF(K$1="C",MAX(0,$C193-K$2)))</f>
        <v>5.77</v>
      </c>
      <c r="L193" s="103" t="n">
        <f aca="false">IF(L$1="P",MAX(0,L$2-$C193),IF(L$1="C",MAX(0,$C193-L$2)))</f>
        <v>15.77</v>
      </c>
      <c r="M193" s="103" t="n">
        <f aca="false">IF(M$1="P",MAX(0,M$2-$C193),IF(M$1="C",MAX(0,$C193-M$2)))</f>
        <v>14.23</v>
      </c>
      <c r="N193" s="103" t="n">
        <f aca="false">IF(N$1="P",MAX(0,N$2-$C193),IF(N$1="C",MAX(0,$C193-N$2)))</f>
        <v>9.23</v>
      </c>
      <c r="O193" s="103" t="n">
        <f aca="false">IF(O$1="P",MAX(0,O$2-$C193),IF(O$1="C",MAX(0,$C193-O$2)))</f>
        <v>4.23</v>
      </c>
      <c r="P193" s="103" t="n">
        <f aca="false">IF(P$1="P",MAX(0,P$2-$C193),IF(P$1="C",MAX(0,$C193-P$2)))</f>
        <v>0</v>
      </c>
      <c r="Q193" s="103" t="n">
        <f aca="false">IF(Q$1="P",MAX(0,Q$2-$C193),IF(Q$1="C",MAX(0,$C193-Q$2)))</f>
        <v>0</v>
      </c>
      <c r="R193" s="103" t="n">
        <f aca="false">IF(R$1="P",MAX(0,R$2-$C193),IF(R$1="C",MAX(0,$C193-R$2)))</f>
        <v>0</v>
      </c>
      <c r="S193" s="103" t="n">
        <f aca="false">IF(S$1="P",MAX(0,S$2-$C193),IF(S$1="C",MAX(0,$C193-S$2)))</f>
        <v>0</v>
      </c>
      <c r="T193" s="104" t="n">
        <f aca="false">A193</f>
        <v>9</v>
      </c>
      <c r="U193" s="105" t="n">
        <f aca="false">VLOOKUP($B193,Gas!$B$3:$E$2506,2)</f>
        <v>1.57</v>
      </c>
      <c r="V193" s="46" t="n">
        <f aca="false">C193/U193</f>
        <v>21.8025477707006</v>
      </c>
    </row>
    <row r="194" customFormat="false" ht="12.75" hidden="false" customHeight="false" outlineLevel="0" collapsed="false">
      <c r="A194" s="95" t="n">
        <f aca="false">MONTH(B194)+(YEAR(B194)-1998)*12</f>
        <v>9</v>
      </c>
      <c r="B194" s="101" t="n">
        <v>36040</v>
      </c>
      <c r="C194" s="102" t="n">
        <v>32.21</v>
      </c>
      <c r="D194" s="98" t="n">
        <f aca="false">LN(C194/C193)</f>
        <v>-0.0608254891989864</v>
      </c>
      <c r="E194" s="106" t="n">
        <f aca="false">STDEV(D185:D194)*SQRT(trade_day)</f>
        <v>6.26832755188645</v>
      </c>
      <c r="G194" s="103" t="n">
        <f aca="false">IF(G$1="P",MAX(0,G$2-$C194),IF(G$1="C",MAX(0,$C194-G$2)))</f>
        <v>0</v>
      </c>
      <c r="H194" s="103" t="n">
        <f aca="false">IF(H$1="P",MAX(0,H$2-$C194),IF(H$1="C",MAX(0,$C194-H$2)))</f>
        <v>0</v>
      </c>
      <c r="I194" s="103" t="n">
        <f aca="false">IF(I$1="P",MAX(0,I$2-$C194),IF(I$1="C",MAX(0,$C194-I$2)))</f>
        <v>0</v>
      </c>
      <c r="J194" s="103" t="n">
        <f aca="false">IF(J$1="P",MAX(0,J$2-$C194),IF(J$1="C",MAX(0,$C194-J$2)))</f>
        <v>2.79</v>
      </c>
      <c r="K194" s="103" t="n">
        <f aca="false">IF(K$1="P",MAX(0,K$2-$C194),IF(K$1="C",MAX(0,$C194-K$2)))</f>
        <v>7.79</v>
      </c>
      <c r="L194" s="103" t="n">
        <f aca="false">IF(L$1="P",MAX(0,L$2-$C194),IF(L$1="C",MAX(0,$C194-L$2)))</f>
        <v>17.79</v>
      </c>
      <c r="M194" s="103" t="n">
        <f aca="false">IF(M$1="P",MAX(0,M$2-$C194),IF(M$1="C",MAX(0,$C194-M$2)))</f>
        <v>12.21</v>
      </c>
      <c r="N194" s="103" t="n">
        <f aca="false">IF(N$1="P",MAX(0,N$2-$C194),IF(N$1="C",MAX(0,$C194-N$2)))</f>
        <v>7.21</v>
      </c>
      <c r="O194" s="103" t="n">
        <f aca="false">IF(O$1="P",MAX(0,O$2-$C194),IF(O$1="C",MAX(0,$C194-O$2)))</f>
        <v>2.21</v>
      </c>
      <c r="P194" s="103" t="n">
        <f aca="false">IF(P$1="P",MAX(0,P$2-$C194),IF(P$1="C",MAX(0,$C194-P$2)))</f>
        <v>0</v>
      </c>
      <c r="Q194" s="103" t="n">
        <f aca="false">IF(Q$1="P",MAX(0,Q$2-$C194),IF(Q$1="C",MAX(0,$C194-Q$2)))</f>
        <v>0</v>
      </c>
      <c r="R194" s="103" t="n">
        <f aca="false">IF(R$1="P",MAX(0,R$2-$C194),IF(R$1="C",MAX(0,$C194-R$2)))</f>
        <v>0</v>
      </c>
      <c r="S194" s="103" t="n">
        <f aca="false">IF(S$1="P",MAX(0,S$2-$C194),IF(S$1="C",MAX(0,$C194-S$2)))</f>
        <v>0</v>
      </c>
      <c r="T194" s="104" t="n">
        <f aca="false">A194</f>
        <v>9</v>
      </c>
      <c r="U194" s="105" t="n">
        <f aca="false">VLOOKUP($B194,Gas!$B$3:$E$2506,2)</f>
        <v>1.84</v>
      </c>
      <c r="V194" s="46" t="n">
        <f aca="false">C194/U194</f>
        <v>17.5054347826087</v>
      </c>
    </row>
    <row r="195" customFormat="false" ht="12.75" hidden="false" customHeight="false" outlineLevel="0" collapsed="false">
      <c r="A195" s="95" t="n">
        <f aca="false">MONTH(B195)+(YEAR(B195)-1998)*12</f>
        <v>9</v>
      </c>
      <c r="B195" s="101" t="n">
        <v>36041</v>
      </c>
      <c r="C195" s="102" t="n">
        <v>24.72</v>
      </c>
      <c r="D195" s="98" t="n">
        <f aca="false">LN(C195/C194)</f>
        <v>-0.264664330753617</v>
      </c>
      <c r="E195" s="106" t="n">
        <f aca="false">STDEV(D186:D195)*SQRT(trade_day)</f>
        <v>6.35596235027475</v>
      </c>
      <c r="G195" s="103" t="n">
        <f aca="false">IF(G$1="P",MAX(0,G$2-$C195),IF(G$1="C",MAX(0,$C195-G$2)))</f>
        <v>0</v>
      </c>
      <c r="H195" s="103" t="n">
        <f aca="false">IF(H$1="P",MAX(0,H$2-$C195),IF(H$1="C",MAX(0,$C195-H$2)))</f>
        <v>0.280000000000001</v>
      </c>
      <c r="I195" s="103" t="n">
        <f aca="false">IF(I$1="P",MAX(0,I$2-$C195),IF(I$1="C",MAX(0,$C195-I$2)))</f>
        <v>5.28</v>
      </c>
      <c r="J195" s="103" t="n">
        <f aca="false">IF(J$1="P",MAX(0,J$2-$C195),IF(J$1="C",MAX(0,$C195-J$2)))</f>
        <v>10.28</v>
      </c>
      <c r="K195" s="103" t="n">
        <f aca="false">IF(K$1="P",MAX(0,K$2-$C195),IF(K$1="C",MAX(0,$C195-K$2)))</f>
        <v>15.28</v>
      </c>
      <c r="L195" s="103" t="n">
        <f aca="false">IF(L$1="P",MAX(0,L$2-$C195),IF(L$1="C",MAX(0,$C195-L$2)))</f>
        <v>25.28</v>
      </c>
      <c r="M195" s="103" t="n">
        <f aca="false">IF(M$1="P",MAX(0,M$2-$C195),IF(M$1="C",MAX(0,$C195-M$2)))</f>
        <v>4.72</v>
      </c>
      <c r="N195" s="103" t="n">
        <f aca="false">IF(N$1="P",MAX(0,N$2-$C195),IF(N$1="C",MAX(0,$C195-N$2)))</f>
        <v>0</v>
      </c>
      <c r="O195" s="103" t="n">
        <f aca="false">IF(O$1="P",MAX(0,O$2-$C195),IF(O$1="C",MAX(0,$C195-O$2)))</f>
        <v>0</v>
      </c>
      <c r="P195" s="103" t="n">
        <f aca="false">IF(P$1="P",MAX(0,P$2-$C195),IF(P$1="C",MAX(0,$C195-P$2)))</f>
        <v>0</v>
      </c>
      <c r="Q195" s="103" t="n">
        <f aca="false">IF(Q$1="P",MAX(0,Q$2-$C195),IF(Q$1="C",MAX(0,$C195-Q$2)))</f>
        <v>0</v>
      </c>
      <c r="R195" s="103" t="n">
        <f aca="false">IF(R$1="P",MAX(0,R$2-$C195),IF(R$1="C",MAX(0,$C195-R$2)))</f>
        <v>0</v>
      </c>
      <c r="S195" s="103" t="n">
        <f aca="false">IF(S$1="P",MAX(0,S$2-$C195),IF(S$1="C",MAX(0,$C195-S$2)))</f>
        <v>0</v>
      </c>
      <c r="T195" s="104" t="n">
        <f aca="false">A195</f>
        <v>9</v>
      </c>
      <c r="U195" s="105" t="n">
        <f aca="false">VLOOKUP($B195,Gas!$B$3:$E$2506,2)</f>
        <v>1.72</v>
      </c>
      <c r="V195" s="46" t="n">
        <f aca="false">C195/U195</f>
        <v>14.3720930232558</v>
      </c>
    </row>
    <row r="196" customFormat="false" ht="12.75" hidden="false" customHeight="false" outlineLevel="0" collapsed="false">
      <c r="A196" s="95" t="n">
        <f aca="false">MONTH(B196)+(YEAR(B196)-1998)*12</f>
        <v>9</v>
      </c>
      <c r="B196" s="101" t="n">
        <v>36042</v>
      </c>
      <c r="C196" s="102" t="n">
        <v>24.8</v>
      </c>
      <c r="D196" s="98" t="n">
        <f aca="false">LN(C196/C195)</f>
        <v>0.00323102058144654</v>
      </c>
      <c r="E196" s="106" t="n">
        <f aca="false">STDEV(D187:D196)*SQRT(trade_day)</f>
        <v>6.33978111181739</v>
      </c>
      <c r="G196" s="103" t="n">
        <f aca="false">IF(G$1="P",MAX(0,G$2-$C196),IF(G$1="C",MAX(0,$C196-G$2)))</f>
        <v>0</v>
      </c>
      <c r="H196" s="103" t="n">
        <f aca="false">IF(H$1="P",MAX(0,H$2-$C196),IF(H$1="C",MAX(0,$C196-H$2)))</f>
        <v>0.199999999999999</v>
      </c>
      <c r="I196" s="103" t="n">
        <f aca="false">IF(I$1="P",MAX(0,I$2-$C196),IF(I$1="C",MAX(0,$C196-I$2)))</f>
        <v>5.2</v>
      </c>
      <c r="J196" s="103" t="n">
        <f aca="false">IF(J$1="P",MAX(0,J$2-$C196),IF(J$1="C",MAX(0,$C196-J$2)))</f>
        <v>10.2</v>
      </c>
      <c r="K196" s="103" t="n">
        <f aca="false">IF(K$1="P",MAX(0,K$2-$C196),IF(K$1="C",MAX(0,$C196-K$2)))</f>
        <v>15.2</v>
      </c>
      <c r="L196" s="103" t="n">
        <f aca="false">IF(L$1="P",MAX(0,L$2-$C196),IF(L$1="C",MAX(0,$C196-L$2)))</f>
        <v>25.2</v>
      </c>
      <c r="M196" s="103" t="n">
        <f aca="false">IF(M$1="P",MAX(0,M$2-$C196),IF(M$1="C",MAX(0,$C196-M$2)))</f>
        <v>4.8</v>
      </c>
      <c r="N196" s="103" t="n">
        <f aca="false">IF(N$1="P",MAX(0,N$2-$C196),IF(N$1="C",MAX(0,$C196-N$2)))</f>
        <v>0</v>
      </c>
      <c r="O196" s="103" t="n">
        <f aca="false">IF(O$1="P",MAX(0,O$2-$C196),IF(O$1="C",MAX(0,$C196-O$2)))</f>
        <v>0</v>
      </c>
      <c r="P196" s="103" t="n">
        <f aca="false">IF(P$1="P",MAX(0,P$2-$C196),IF(P$1="C",MAX(0,$C196-P$2)))</f>
        <v>0</v>
      </c>
      <c r="Q196" s="103" t="n">
        <f aca="false">IF(Q$1="P",MAX(0,Q$2-$C196),IF(Q$1="C",MAX(0,$C196-Q$2)))</f>
        <v>0</v>
      </c>
      <c r="R196" s="103" t="n">
        <f aca="false">IF(R$1="P",MAX(0,R$2-$C196),IF(R$1="C",MAX(0,$C196-R$2)))</f>
        <v>0</v>
      </c>
      <c r="S196" s="103" t="n">
        <f aca="false">IF(S$1="P",MAX(0,S$2-$C196),IF(S$1="C",MAX(0,$C196-S$2)))</f>
        <v>0</v>
      </c>
      <c r="T196" s="104" t="n">
        <f aca="false">A196</f>
        <v>9</v>
      </c>
      <c r="U196" s="105" t="n">
        <f aca="false">VLOOKUP($B196,Gas!$B$3:$E$2506,2)</f>
        <v>1.685</v>
      </c>
      <c r="V196" s="46" t="n">
        <f aca="false">C196/U196</f>
        <v>14.7181008902077</v>
      </c>
    </row>
    <row r="197" customFormat="false" ht="12.75" hidden="false" customHeight="false" outlineLevel="0" collapsed="false">
      <c r="A197" s="95" t="n">
        <f aca="false">MONTH(B197)+(YEAR(B197)-1998)*12</f>
        <v>9</v>
      </c>
      <c r="B197" s="101" t="n">
        <v>36046</v>
      </c>
      <c r="C197" s="102" t="n">
        <v>40.71</v>
      </c>
      <c r="D197" s="98" t="n">
        <f aca="false">LN(C197/C196)</f>
        <v>0.495630109343951</v>
      </c>
      <c r="E197" s="106" t="n">
        <f aca="false">STDEV(D188:D197)*SQRT(trade_day)</f>
        <v>6.8192796141915</v>
      </c>
      <c r="G197" s="103" t="n">
        <f aca="false">IF(G$1="P",MAX(0,G$2-$C197),IF(G$1="C",MAX(0,$C197-G$2)))</f>
        <v>0</v>
      </c>
      <c r="H197" s="103" t="n">
        <f aca="false">IF(H$1="P",MAX(0,H$2-$C197),IF(H$1="C",MAX(0,$C197-H$2)))</f>
        <v>0</v>
      </c>
      <c r="I197" s="103" t="n">
        <f aca="false">IF(I$1="P",MAX(0,I$2-$C197),IF(I$1="C",MAX(0,$C197-I$2)))</f>
        <v>0</v>
      </c>
      <c r="J197" s="103" t="n">
        <f aca="false">IF(J$1="P",MAX(0,J$2-$C197),IF(J$1="C",MAX(0,$C197-J$2)))</f>
        <v>0</v>
      </c>
      <c r="K197" s="103" t="n">
        <f aca="false">IF(K$1="P",MAX(0,K$2-$C197),IF(K$1="C",MAX(0,$C197-K$2)))</f>
        <v>0</v>
      </c>
      <c r="L197" s="103" t="n">
        <f aca="false">IF(L$1="P",MAX(0,L$2-$C197),IF(L$1="C",MAX(0,$C197-L$2)))</f>
        <v>9.29</v>
      </c>
      <c r="M197" s="103" t="n">
        <f aca="false">IF(M$1="P",MAX(0,M$2-$C197),IF(M$1="C",MAX(0,$C197-M$2)))</f>
        <v>20.71</v>
      </c>
      <c r="N197" s="103" t="n">
        <f aca="false">IF(N$1="P",MAX(0,N$2-$C197),IF(N$1="C",MAX(0,$C197-N$2)))</f>
        <v>15.71</v>
      </c>
      <c r="O197" s="103" t="n">
        <f aca="false">IF(O$1="P",MAX(0,O$2-$C197),IF(O$1="C",MAX(0,$C197-O$2)))</f>
        <v>10.71</v>
      </c>
      <c r="P197" s="103" t="n">
        <f aca="false">IF(P$1="P",MAX(0,P$2-$C197),IF(P$1="C",MAX(0,$C197-P$2)))</f>
        <v>5.71</v>
      </c>
      <c r="Q197" s="103" t="n">
        <f aca="false">IF(Q$1="P",MAX(0,Q$2-$C197),IF(Q$1="C",MAX(0,$C197-Q$2)))</f>
        <v>0.710000000000001</v>
      </c>
      <c r="R197" s="103" t="n">
        <f aca="false">IF(R$1="P",MAX(0,R$2-$C197),IF(R$1="C",MAX(0,$C197-R$2)))</f>
        <v>0</v>
      </c>
      <c r="S197" s="103" t="n">
        <f aca="false">IF(S$1="P",MAX(0,S$2-$C197),IF(S$1="C",MAX(0,$C197-S$2)))</f>
        <v>0</v>
      </c>
      <c r="T197" s="104" t="n">
        <f aca="false">A197</f>
        <v>9</v>
      </c>
      <c r="U197" s="105" t="n">
        <f aca="false">VLOOKUP($B197,Gas!$B$3:$E$2506,2)</f>
        <v>1.69</v>
      </c>
      <c r="V197" s="46" t="n">
        <f aca="false">C197/U197</f>
        <v>24.0887573964497</v>
      </c>
    </row>
    <row r="198" customFormat="false" ht="12.75" hidden="false" customHeight="false" outlineLevel="0" collapsed="false">
      <c r="A198" s="95" t="n">
        <f aca="false">MONTH(B198)+(YEAR(B198)-1998)*12</f>
        <v>9</v>
      </c>
      <c r="B198" s="101" t="n">
        <v>36047</v>
      </c>
      <c r="C198" s="102" t="n">
        <v>18.35</v>
      </c>
      <c r="D198" s="98" t="n">
        <f aca="false">LN(C198/C197)</f>
        <v>-0.796844188014308</v>
      </c>
      <c r="E198" s="106" t="n">
        <f aca="false">STDEV(D189:D198)*SQRT(trade_day)</f>
        <v>6.76220543884451</v>
      </c>
      <c r="G198" s="103" t="n">
        <f aca="false">IF(G$1="P",MAX(0,G$2-$C198),IF(G$1="C",MAX(0,$C198-G$2)))</f>
        <v>1.65</v>
      </c>
      <c r="H198" s="103" t="n">
        <f aca="false">IF(H$1="P",MAX(0,H$2-$C198),IF(H$1="C",MAX(0,$C198-H$2)))</f>
        <v>6.65</v>
      </c>
      <c r="I198" s="103" t="n">
        <f aca="false">IF(I$1="P",MAX(0,I$2-$C198),IF(I$1="C",MAX(0,$C198-I$2)))</f>
        <v>11.65</v>
      </c>
      <c r="J198" s="103" t="n">
        <f aca="false">IF(J$1="P",MAX(0,J$2-$C198),IF(J$1="C",MAX(0,$C198-J$2)))</f>
        <v>16.65</v>
      </c>
      <c r="K198" s="103" t="n">
        <f aca="false">IF(K$1="P",MAX(0,K$2-$C198),IF(K$1="C",MAX(0,$C198-K$2)))</f>
        <v>21.65</v>
      </c>
      <c r="L198" s="103" t="n">
        <f aca="false">IF(L$1="P",MAX(0,L$2-$C198),IF(L$1="C",MAX(0,$C198-L$2)))</f>
        <v>31.65</v>
      </c>
      <c r="M198" s="103" t="n">
        <f aca="false">IF(M$1="P",MAX(0,M$2-$C198),IF(M$1="C",MAX(0,$C198-M$2)))</f>
        <v>0</v>
      </c>
      <c r="N198" s="103" t="n">
        <f aca="false">IF(N$1="P",MAX(0,N$2-$C198),IF(N$1="C",MAX(0,$C198-N$2)))</f>
        <v>0</v>
      </c>
      <c r="O198" s="103" t="n">
        <f aca="false">IF(O$1="P",MAX(0,O$2-$C198),IF(O$1="C",MAX(0,$C198-O$2)))</f>
        <v>0</v>
      </c>
      <c r="P198" s="103" t="n">
        <f aca="false">IF(P$1="P",MAX(0,P$2-$C198),IF(P$1="C",MAX(0,$C198-P$2)))</f>
        <v>0</v>
      </c>
      <c r="Q198" s="103" t="n">
        <f aca="false">IF(Q$1="P",MAX(0,Q$2-$C198),IF(Q$1="C",MAX(0,$C198-Q$2)))</f>
        <v>0</v>
      </c>
      <c r="R198" s="103" t="n">
        <f aca="false">IF(R$1="P",MAX(0,R$2-$C198),IF(R$1="C",MAX(0,$C198-R$2)))</f>
        <v>0</v>
      </c>
      <c r="S198" s="103" t="n">
        <f aca="false">IF(S$1="P",MAX(0,S$2-$C198),IF(S$1="C",MAX(0,$C198-S$2)))</f>
        <v>0</v>
      </c>
      <c r="T198" s="104" t="n">
        <f aca="false">A198</f>
        <v>9</v>
      </c>
      <c r="U198" s="105" t="n">
        <f aca="false">VLOOKUP($B198,Gas!$B$3:$E$2506,2)</f>
        <v>1.795</v>
      </c>
      <c r="V198" s="46" t="n">
        <f aca="false">C198/U198</f>
        <v>10.2228412256267</v>
      </c>
    </row>
    <row r="199" customFormat="false" ht="12.75" hidden="false" customHeight="false" outlineLevel="0" collapsed="false">
      <c r="A199" s="95" t="n">
        <f aca="false">MONTH(B199)+(YEAR(B199)-1998)*12</f>
        <v>9</v>
      </c>
      <c r="B199" s="101" t="n">
        <v>36048</v>
      </c>
      <c r="C199" s="102" t="n">
        <v>16.95</v>
      </c>
      <c r="D199" s="98" t="n">
        <f aca="false">LN(C199/C198)</f>
        <v>-0.0793617406741202</v>
      </c>
      <c r="E199" s="106" t="n">
        <f aca="false">STDEV(D190:D199)*SQRT(trade_day)</f>
        <v>5.69977096023645</v>
      </c>
      <c r="G199" s="103" t="n">
        <f aca="false">IF(G$1="P",MAX(0,G$2-$C199),IF(G$1="C",MAX(0,$C199-G$2)))</f>
        <v>3.05</v>
      </c>
      <c r="H199" s="103" t="n">
        <f aca="false">IF(H$1="P",MAX(0,H$2-$C199),IF(H$1="C",MAX(0,$C199-H$2)))</f>
        <v>8.05</v>
      </c>
      <c r="I199" s="103" t="n">
        <f aca="false">IF(I$1="P",MAX(0,I$2-$C199),IF(I$1="C",MAX(0,$C199-I$2)))</f>
        <v>13.05</v>
      </c>
      <c r="J199" s="103" t="n">
        <f aca="false">IF(J$1="P",MAX(0,J$2-$C199),IF(J$1="C",MAX(0,$C199-J$2)))</f>
        <v>18.05</v>
      </c>
      <c r="K199" s="103" t="n">
        <f aca="false">IF(K$1="P",MAX(0,K$2-$C199),IF(K$1="C",MAX(0,$C199-K$2)))</f>
        <v>23.05</v>
      </c>
      <c r="L199" s="103" t="n">
        <f aca="false">IF(L$1="P",MAX(0,L$2-$C199),IF(L$1="C",MAX(0,$C199-L$2)))</f>
        <v>33.05</v>
      </c>
      <c r="M199" s="103" t="n">
        <f aca="false">IF(M$1="P",MAX(0,M$2-$C199),IF(M$1="C",MAX(0,$C199-M$2)))</f>
        <v>0</v>
      </c>
      <c r="N199" s="103" t="n">
        <f aca="false">IF(N$1="P",MAX(0,N$2-$C199),IF(N$1="C",MAX(0,$C199-N$2)))</f>
        <v>0</v>
      </c>
      <c r="O199" s="103" t="n">
        <f aca="false">IF(O$1="P",MAX(0,O$2-$C199),IF(O$1="C",MAX(0,$C199-O$2)))</f>
        <v>0</v>
      </c>
      <c r="P199" s="103" t="n">
        <f aca="false">IF(P$1="P",MAX(0,P$2-$C199),IF(P$1="C",MAX(0,$C199-P$2)))</f>
        <v>0</v>
      </c>
      <c r="Q199" s="103" t="n">
        <f aca="false">IF(Q$1="P",MAX(0,Q$2-$C199),IF(Q$1="C",MAX(0,$C199-Q$2)))</f>
        <v>0</v>
      </c>
      <c r="R199" s="103" t="n">
        <f aca="false">IF(R$1="P",MAX(0,R$2-$C199),IF(R$1="C",MAX(0,$C199-R$2)))</f>
        <v>0</v>
      </c>
      <c r="S199" s="103" t="n">
        <f aca="false">IF(S$1="P",MAX(0,S$2-$C199),IF(S$1="C",MAX(0,$C199-S$2)))</f>
        <v>0</v>
      </c>
      <c r="T199" s="104" t="n">
        <f aca="false">A199</f>
        <v>9</v>
      </c>
      <c r="U199" s="105" t="n">
        <f aca="false">VLOOKUP($B199,Gas!$B$3:$E$2506,2)</f>
        <v>1.775</v>
      </c>
      <c r="V199" s="46" t="n">
        <f aca="false">C199/U199</f>
        <v>9.54929577464789</v>
      </c>
    </row>
    <row r="200" customFormat="false" ht="12.75" hidden="false" customHeight="false" outlineLevel="0" collapsed="false">
      <c r="A200" s="95" t="n">
        <f aca="false">MONTH(B200)+(YEAR(B200)-1998)*12</f>
        <v>9</v>
      </c>
      <c r="B200" s="101" t="n">
        <v>36049</v>
      </c>
      <c r="C200" s="102" t="n">
        <v>22.98</v>
      </c>
      <c r="D200" s="98" t="n">
        <f aca="false">LN(C200/C199)</f>
        <v>0.30435643859415</v>
      </c>
      <c r="E200" s="106" t="n">
        <f aca="false">STDEV(D191:D200)*SQRT(trade_day)</f>
        <v>5.40243496071505</v>
      </c>
      <c r="G200" s="103" t="n">
        <f aca="false">IF(G$1="P",MAX(0,G$2-$C200),IF(G$1="C",MAX(0,$C200-G$2)))</f>
        <v>0</v>
      </c>
      <c r="H200" s="103" t="n">
        <f aca="false">IF(H$1="P",MAX(0,H$2-$C200),IF(H$1="C",MAX(0,$C200-H$2)))</f>
        <v>2.02</v>
      </c>
      <c r="I200" s="103" t="n">
        <f aca="false">IF(I$1="P",MAX(0,I$2-$C200),IF(I$1="C",MAX(0,$C200-I$2)))</f>
        <v>7.02</v>
      </c>
      <c r="J200" s="103" t="n">
        <f aca="false">IF(J$1="P",MAX(0,J$2-$C200),IF(J$1="C",MAX(0,$C200-J$2)))</f>
        <v>12.02</v>
      </c>
      <c r="K200" s="103" t="n">
        <f aca="false">IF(K$1="P",MAX(0,K$2-$C200),IF(K$1="C",MAX(0,$C200-K$2)))</f>
        <v>17.02</v>
      </c>
      <c r="L200" s="103" t="n">
        <f aca="false">IF(L$1="P",MAX(0,L$2-$C200),IF(L$1="C",MAX(0,$C200-L$2)))</f>
        <v>27.02</v>
      </c>
      <c r="M200" s="103" t="n">
        <f aca="false">IF(M$1="P",MAX(0,M$2-$C200),IF(M$1="C",MAX(0,$C200-M$2)))</f>
        <v>2.98</v>
      </c>
      <c r="N200" s="103" t="n">
        <f aca="false">IF(N$1="P",MAX(0,N$2-$C200),IF(N$1="C",MAX(0,$C200-N$2)))</f>
        <v>0</v>
      </c>
      <c r="O200" s="103" t="n">
        <f aca="false">IF(O$1="P",MAX(0,O$2-$C200),IF(O$1="C",MAX(0,$C200-O$2)))</f>
        <v>0</v>
      </c>
      <c r="P200" s="103" t="n">
        <f aca="false">IF(P$1="P",MAX(0,P$2-$C200),IF(P$1="C",MAX(0,$C200-P$2)))</f>
        <v>0</v>
      </c>
      <c r="Q200" s="103" t="n">
        <f aca="false">IF(Q$1="P",MAX(0,Q$2-$C200),IF(Q$1="C",MAX(0,$C200-Q$2)))</f>
        <v>0</v>
      </c>
      <c r="R200" s="103" t="n">
        <f aca="false">IF(R$1="P",MAX(0,R$2-$C200),IF(R$1="C",MAX(0,$C200-R$2)))</f>
        <v>0</v>
      </c>
      <c r="S200" s="103" t="n">
        <f aca="false">IF(S$1="P",MAX(0,S$2-$C200),IF(S$1="C",MAX(0,$C200-S$2)))</f>
        <v>0</v>
      </c>
      <c r="T200" s="104" t="n">
        <f aca="false">A200</f>
        <v>9</v>
      </c>
      <c r="U200" s="105" t="n">
        <f aca="false">VLOOKUP($B200,Gas!$B$3:$E$2506,2)</f>
        <v>1.87</v>
      </c>
      <c r="V200" s="46" t="n">
        <f aca="false">C200/U200</f>
        <v>12.2887700534759</v>
      </c>
    </row>
    <row r="201" customFormat="false" ht="12.75" hidden="false" customHeight="false" outlineLevel="0" collapsed="false">
      <c r="A201" s="95" t="n">
        <f aca="false">MONTH(B201)+(YEAR(B201)-1998)*12</f>
        <v>9</v>
      </c>
      <c r="B201" s="101" t="n">
        <v>36052</v>
      </c>
      <c r="C201" s="102" t="n">
        <v>29.2</v>
      </c>
      <c r="D201" s="98" t="n">
        <f aca="false">LN(C201/C200)</f>
        <v>0.239544436853626</v>
      </c>
      <c r="E201" s="106" t="n">
        <f aca="false">STDEV(D192:D201)*SQRT(trade_day)</f>
        <v>5.59233134681739</v>
      </c>
      <c r="G201" s="103" t="n">
        <f aca="false">IF(G$1="P",MAX(0,G$2-$C201),IF(G$1="C",MAX(0,$C201-G$2)))</f>
        <v>0</v>
      </c>
      <c r="H201" s="103" t="n">
        <f aca="false">IF(H$1="P",MAX(0,H$2-$C201),IF(H$1="C",MAX(0,$C201-H$2)))</f>
        <v>0</v>
      </c>
      <c r="I201" s="103" t="n">
        <f aca="false">IF(I$1="P",MAX(0,I$2-$C201),IF(I$1="C",MAX(0,$C201-I$2)))</f>
        <v>0.800000000000001</v>
      </c>
      <c r="J201" s="103" t="n">
        <f aca="false">IF(J$1="P",MAX(0,J$2-$C201),IF(J$1="C",MAX(0,$C201-J$2)))</f>
        <v>5.8</v>
      </c>
      <c r="K201" s="103" t="n">
        <f aca="false">IF(K$1="P",MAX(0,K$2-$C201),IF(K$1="C",MAX(0,$C201-K$2)))</f>
        <v>10.8</v>
      </c>
      <c r="L201" s="103" t="n">
        <f aca="false">IF(L$1="P",MAX(0,L$2-$C201),IF(L$1="C",MAX(0,$C201-L$2)))</f>
        <v>20.8</v>
      </c>
      <c r="M201" s="103" t="n">
        <f aca="false">IF(M$1="P",MAX(0,M$2-$C201),IF(M$1="C",MAX(0,$C201-M$2)))</f>
        <v>9.2</v>
      </c>
      <c r="N201" s="103" t="n">
        <f aca="false">IF(N$1="P",MAX(0,N$2-$C201),IF(N$1="C",MAX(0,$C201-N$2)))</f>
        <v>4.2</v>
      </c>
      <c r="O201" s="103" t="n">
        <f aca="false">IF(O$1="P",MAX(0,O$2-$C201),IF(O$1="C",MAX(0,$C201-O$2)))</f>
        <v>0</v>
      </c>
      <c r="P201" s="103" t="n">
        <f aca="false">IF(P$1="P",MAX(0,P$2-$C201),IF(P$1="C",MAX(0,$C201-P$2)))</f>
        <v>0</v>
      </c>
      <c r="Q201" s="103" t="n">
        <f aca="false">IF(Q$1="P",MAX(0,Q$2-$C201),IF(Q$1="C",MAX(0,$C201-Q$2)))</f>
        <v>0</v>
      </c>
      <c r="R201" s="103" t="n">
        <f aca="false">IF(R$1="P",MAX(0,R$2-$C201),IF(R$1="C",MAX(0,$C201-R$2)))</f>
        <v>0</v>
      </c>
      <c r="S201" s="103" t="n">
        <f aca="false">IF(S$1="P",MAX(0,S$2-$C201),IF(S$1="C",MAX(0,$C201-S$2)))</f>
        <v>0</v>
      </c>
      <c r="T201" s="104" t="n">
        <f aca="false">A201</f>
        <v>9</v>
      </c>
      <c r="U201" s="105" t="n">
        <f aca="false">VLOOKUP($B201,Gas!$B$3:$E$2506,2)</f>
        <v>1.845</v>
      </c>
      <c r="V201" s="46" t="n">
        <f aca="false">C201/U201</f>
        <v>15.8265582655827</v>
      </c>
    </row>
    <row r="202" customFormat="false" ht="12.75" hidden="false" customHeight="false" outlineLevel="0" collapsed="false">
      <c r="A202" s="95" t="n">
        <f aca="false">MONTH(B202)+(YEAR(B202)-1998)*12</f>
        <v>9</v>
      </c>
      <c r="B202" s="101" t="n">
        <v>36053</v>
      </c>
      <c r="C202" s="102" t="n">
        <v>40.68</v>
      </c>
      <c r="D202" s="98" t="n">
        <f aca="false">LN(C202/C201)</f>
        <v>0.331567861906123</v>
      </c>
      <c r="E202" s="106" t="n">
        <f aca="false">STDEV(D193:D202)*SQRT(trade_day)</f>
        <v>5.8862837880847</v>
      </c>
      <c r="G202" s="103" t="n">
        <f aca="false">IF(G$1="P",MAX(0,G$2-$C202),IF(G$1="C",MAX(0,$C202-G$2)))</f>
        <v>0</v>
      </c>
      <c r="H202" s="103" t="n">
        <f aca="false">IF(H$1="P",MAX(0,H$2-$C202),IF(H$1="C",MAX(0,$C202-H$2)))</f>
        <v>0</v>
      </c>
      <c r="I202" s="103" t="n">
        <f aca="false">IF(I$1="P",MAX(0,I$2-$C202),IF(I$1="C",MAX(0,$C202-I$2)))</f>
        <v>0</v>
      </c>
      <c r="J202" s="103" t="n">
        <f aca="false">IF(J$1="P",MAX(0,J$2-$C202),IF(J$1="C",MAX(0,$C202-J$2)))</f>
        <v>0</v>
      </c>
      <c r="K202" s="103" t="n">
        <f aca="false">IF(K$1="P",MAX(0,K$2-$C202),IF(K$1="C",MAX(0,$C202-K$2)))</f>
        <v>0</v>
      </c>
      <c r="L202" s="103" t="n">
        <f aca="false">IF(L$1="P",MAX(0,L$2-$C202),IF(L$1="C",MAX(0,$C202-L$2)))</f>
        <v>9.32</v>
      </c>
      <c r="M202" s="103" t="n">
        <f aca="false">IF(M$1="P",MAX(0,M$2-$C202),IF(M$1="C",MAX(0,$C202-M$2)))</f>
        <v>20.68</v>
      </c>
      <c r="N202" s="103" t="n">
        <f aca="false">IF(N$1="P",MAX(0,N$2-$C202),IF(N$1="C",MAX(0,$C202-N$2)))</f>
        <v>15.68</v>
      </c>
      <c r="O202" s="103" t="n">
        <f aca="false">IF(O$1="P",MAX(0,O$2-$C202),IF(O$1="C",MAX(0,$C202-O$2)))</f>
        <v>10.68</v>
      </c>
      <c r="P202" s="103" t="n">
        <f aca="false">IF(P$1="P",MAX(0,P$2-$C202),IF(P$1="C",MAX(0,$C202-P$2)))</f>
        <v>5.68</v>
      </c>
      <c r="Q202" s="103" t="n">
        <f aca="false">IF(Q$1="P",MAX(0,Q$2-$C202),IF(Q$1="C",MAX(0,$C202-Q$2)))</f>
        <v>0.68</v>
      </c>
      <c r="R202" s="103" t="n">
        <f aca="false">IF(R$1="P",MAX(0,R$2-$C202),IF(R$1="C",MAX(0,$C202-R$2)))</f>
        <v>0</v>
      </c>
      <c r="S202" s="103" t="n">
        <f aca="false">IF(S$1="P",MAX(0,S$2-$C202),IF(S$1="C",MAX(0,$C202-S$2)))</f>
        <v>0</v>
      </c>
      <c r="T202" s="104" t="n">
        <f aca="false">A202</f>
        <v>9</v>
      </c>
      <c r="U202" s="105" t="n">
        <f aca="false">VLOOKUP($B202,Gas!$B$3:$E$2506,2)</f>
        <v>1.83</v>
      </c>
      <c r="V202" s="46" t="n">
        <f aca="false">C202/U202</f>
        <v>22.2295081967213</v>
      </c>
    </row>
    <row r="203" customFormat="false" ht="12.75" hidden="false" customHeight="false" outlineLevel="0" collapsed="false">
      <c r="A203" s="95" t="n">
        <f aca="false">MONTH(B203)+(YEAR(B203)-1998)*12</f>
        <v>9</v>
      </c>
      <c r="B203" s="101" t="n">
        <v>36054</v>
      </c>
      <c r="C203" s="102" t="n">
        <v>40.34</v>
      </c>
      <c r="D203" s="98" t="n">
        <f aca="false">LN(C203/C202)</f>
        <v>-0.0083930386542934</v>
      </c>
      <c r="E203" s="106" t="n">
        <f aca="false">STDEV(D194:D203)*SQRT(trade_day)</f>
        <v>5.81661913686291</v>
      </c>
      <c r="G203" s="103" t="n">
        <f aca="false">IF(G$1="P",MAX(0,G$2-$C203),IF(G$1="C",MAX(0,$C203-G$2)))</f>
        <v>0</v>
      </c>
      <c r="H203" s="103" t="n">
        <f aca="false">IF(H$1="P",MAX(0,H$2-$C203),IF(H$1="C",MAX(0,$C203-H$2)))</f>
        <v>0</v>
      </c>
      <c r="I203" s="103" t="n">
        <f aca="false">IF(I$1="P",MAX(0,I$2-$C203),IF(I$1="C",MAX(0,$C203-I$2)))</f>
        <v>0</v>
      </c>
      <c r="J203" s="103" t="n">
        <f aca="false">IF(J$1="P",MAX(0,J$2-$C203),IF(J$1="C",MAX(0,$C203-J$2)))</f>
        <v>0</v>
      </c>
      <c r="K203" s="103" t="n">
        <f aca="false">IF(K$1="P",MAX(0,K$2-$C203),IF(K$1="C",MAX(0,$C203-K$2)))</f>
        <v>0</v>
      </c>
      <c r="L203" s="103" t="n">
        <f aca="false">IF(L$1="P",MAX(0,L$2-$C203),IF(L$1="C",MAX(0,$C203-L$2)))</f>
        <v>9.66</v>
      </c>
      <c r="M203" s="103" t="n">
        <f aca="false">IF(M$1="P",MAX(0,M$2-$C203),IF(M$1="C",MAX(0,$C203-M$2)))</f>
        <v>20.34</v>
      </c>
      <c r="N203" s="103" t="n">
        <f aca="false">IF(N$1="P",MAX(0,N$2-$C203),IF(N$1="C",MAX(0,$C203-N$2)))</f>
        <v>15.34</v>
      </c>
      <c r="O203" s="103" t="n">
        <f aca="false">IF(O$1="P",MAX(0,O$2-$C203),IF(O$1="C",MAX(0,$C203-O$2)))</f>
        <v>10.34</v>
      </c>
      <c r="P203" s="103" t="n">
        <f aca="false">IF(P$1="P",MAX(0,P$2-$C203),IF(P$1="C",MAX(0,$C203-P$2)))</f>
        <v>5.34</v>
      </c>
      <c r="Q203" s="103" t="n">
        <f aca="false">IF(Q$1="P",MAX(0,Q$2-$C203),IF(Q$1="C",MAX(0,$C203-Q$2)))</f>
        <v>0.340000000000003</v>
      </c>
      <c r="R203" s="103" t="n">
        <f aca="false">IF(R$1="P",MAX(0,R$2-$C203),IF(R$1="C",MAX(0,$C203-R$2)))</f>
        <v>0</v>
      </c>
      <c r="S203" s="103" t="n">
        <f aca="false">IF(S$1="P",MAX(0,S$2-$C203),IF(S$1="C",MAX(0,$C203-S$2)))</f>
        <v>0</v>
      </c>
      <c r="T203" s="104" t="n">
        <f aca="false">A203</f>
        <v>9</v>
      </c>
      <c r="U203" s="105" t="n">
        <f aca="false">VLOOKUP($B203,Gas!$B$3:$E$2506,2)</f>
        <v>1.935</v>
      </c>
      <c r="V203" s="46" t="n">
        <f aca="false">C203/U203</f>
        <v>20.8475452196382</v>
      </c>
    </row>
    <row r="204" customFormat="false" ht="12.75" hidden="false" customHeight="false" outlineLevel="0" collapsed="false">
      <c r="A204" s="95" t="n">
        <f aca="false">MONTH(B204)+(YEAR(B204)-1998)*12</f>
        <v>9</v>
      </c>
      <c r="B204" s="101" t="n">
        <v>36055</v>
      </c>
      <c r="C204" s="102" t="n">
        <v>42.1</v>
      </c>
      <c r="D204" s="98" t="n">
        <f aca="false">LN(C204/C203)</f>
        <v>0.04270420816227</v>
      </c>
      <c r="E204" s="106" t="n">
        <f aca="false">STDEV(D195:D204)*SQRT(trade_day)</f>
        <v>5.80143995097915</v>
      </c>
      <c r="G204" s="103" t="n">
        <f aca="false">IF(G$1="P",MAX(0,G$2-$C204),IF(G$1="C",MAX(0,$C204-G$2)))</f>
        <v>0</v>
      </c>
      <c r="H204" s="103" t="n">
        <f aca="false">IF(H$1="P",MAX(0,H$2-$C204),IF(H$1="C",MAX(0,$C204-H$2)))</f>
        <v>0</v>
      </c>
      <c r="I204" s="103" t="n">
        <f aca="false">IF(I$1="P",MAX(0,I$2-$C204),IF(I$1="C",MAX(0,$C204-I$2)))</f>
        <v>0</v>
      </c>
      <c r="J204" s="103" t="n">
        <f aca="false">IF(J$1="P",MAX(0,J$2-$C204),IF(J$1="C",MAX(0,$C204-J$2)))</f>
        <v>0</v>
      </c>
      <c r="K204" s="103" t="n">
        <f aca="false">IF(K$1="P",MAX(0,K$2-$C204),IF(K$1="C",MAX(0,$C204-K$2)))</f>
        <v>0</v>
      </c>
      <c r="L204" s="103" t="n">
        <f aca="false">IF(L$1="P",MAX(0,L$2-$C204),IF(L$1="C",MAX(0,$C204-L$2)))</f>
        <v>7.9</v>
      </c>
      <c r="M204" s="103" t="n">
        <f aca="false">IF(M$1="P",MAX(0,M$2-$C204),IF(M$1="C",MAX(0,$C204-M$2)))</f>
        <v>22.1</v>
      </c>
      <c r="N204" s="103" t="n">
        <f aca="false">IF(N$1="P",MAX(0,N$2-$C204),IF(N$1="C",MAX(0,$C204-N$2)))</f>
        <v>17.1</v>
      </c>
      <c r="O204" s="103" t="n">
        <f aca="false">IF(O$1="P",MAX(0,O$2-$C204),IF(O$1="C",MAX(0,$C204-O$2)))</f>
        <v>12.1</v>
      </c>
      <c r="P204" s="103" t="n">
        <f aca="false">IF(P$1="P",MAX(0,P$2-$C204),IF(P$1="C",MAX(0,$C204-P$2)))</f>
        <v>7.1</v>
      </c>
      <c r="Q204" s="103" t="n">
        <f aca="false">IF(Q$1="P",MAX(0,Q$2-$C204),IF(Q$1="C",MAX(0,$C204-Q$2)))</f>
        <v>2.1</v>
      </c>
      <c r="R204" s="103" t="n">
        <f aca="false">IF(R$1="P",MAX(0,R$2-$C204),IF(R$1="C",MAX(0,$C204-R$2)))</f>
        <v>0</v>
      </c>
      <c r="S204" s="103" t="n">
        <f aca="false">IF(S$1="P",MAX(0,S$2-$C204),IF(S$1="C",MAX(0,$C204-S$2)))</f>
        <v>0</v>
      </c>
      <c r="T204" s="104" t="n">
        <f aca="false">A204</f>
        <v>9</v>
      </c>
      <c r="U204" s="105" t="n">
        <f aca="false">VLOOKUP($B204,Gas!$B$3:$E$2506,2)</f>
        <v>2.12</v>
      </c>
      <c r="V204" s="46" t="n">
        <f aca="false">C204/U204</f>
        <v>19.8584905660377</v>
      </c>
    </row>
    <row r="205" customFormat="false" ht="12.75" hidden="false" customHeight="false" outlineLevel="0" collapsed="false">
      <c r="A205" s="95" t="n">
        <f aca="false">MONTH(B205)+(YEAR(B205)-1998)*12</f>
        <v>9</v>
      </c>
      <c r="B205" s="101" t="n">
        <v>36056</v>
      </c>
      <c r="C205" s="102" t="n">
        <v>42.32</v>
      </c>
      <c r="D205" s="98" t="n">
        <f aca="false">LN(C205/C204)</f>
        <v>0.00521204686170818</v>
      </c>
      <c r="E205" s="106" t="n">
        <f aca="false">STDEV(D196:D205)*SQRT(trade_day)</f>
        <v>5.57744721631711</v>
      </c>
      <c r="G205" s="103" t="n">
        <f aca="false">IF(G$1="P",MAX(0,G$2-$C205),IF(G$1="C",MAX(0,$C205-G$2)))</f>
        <v>0</v>
      </c>
      <c r="H205" s="103" t="n">
        <f aca="false">IF(H$1="P",MAX(0,H$2-$C205),IF(H$1="C",MAX(0,$C205-H$2)))</f>
        <v>0</v>
      </c>
      <c r="I205" s="103" t="n">
        <f aca="false">IF(I$1="P",MAX(0,I$2-$C205),IF(I$1="C",MAX(0,$C205-I$2)))</f>
        <v>0</v>
      </c>
      <c r="J205" s="103" t="n">
        <f aca="false">IF(J$1="P",MAX(0,J$2-$C205),IF(J$1="C",MAX(0,$C205-J$2)))</f>
        <v>0</v>
      </c>
      <c r="K205" s="103" t="n">
        <f aca="false">IF(K$1="P",MAX(0,K$2-$C205),IF(K$1="C",MAX(0,$C205-K$2)))</f>
        <v>0</v>
      </c>
      <c r="L205" s="103" t="n">
        <f aca="false">IF(L$1="P",MAX(0,L$2-$C205),IF(L$1="C",MAX(0,$C205-L$2)))</f>
        <v>7.68</v>
      </c>
      <c r="M205" s="103" t="n">
        <f aca="false">IF(M$1="P",MAX(0,M$2-$C205),IF(M$1="C",MAX(0,$C205-M$2)))</f>
        <v>22.32</v>
      </c>
      <c r="N205" s="103" t="n">
        <f aca="false">IF(N$1="P",MAX(0,N$2-$C205),IF(N$1="C",MAX(0,$C205-N$2)))</f>
        <v>17.32</v>
      </c>
      <c r="O205" s="103" t="n">
        <f aca="false">IF(O$1="P",MAX(0,O$2-$C205),IF(O$1="C",MAX(0,$C205-O$2)))</f>
        <v>12.32</v>
      </c>
      <c r="P205" s="103" t="n">
        <f aca="false">IF(P$1="P",MAX(0,P$2-$C205),IF(P$1="C",MAX(0,$C205-P$2)))</f>
        <v>7.32</v>
      </c>
      <c r="Q205" s="103" t="n">
        <f aca="false">IF(Q$1="P",MAX(0,Q$2-$C205),IF(Q$1="C",MAX(0,$C205-Q$2)))</f>
        <v>2.32</v>
      </c>
      <c r="R205" s="103" t="n">
        <f aca="false">IF(R$1="P",MAX(0,R$2-$C205),IF(R$1="C",MAX(0,$C205-R$2)))</f>
        <v>0</v>
      </c>
      <c r="S205" s="103" t="n">
        <f aca="false">IF(S$1="P",MAX(0,S$2-$C205),IF(S$1="C",MAX(0,$C205-S$2)))</f>
        <v>0</v>
      </c>
      <c r="T205" s="104" t="n">
        <f aca="false">A205</f>
        <v>9</v>
      </c>
      <c r="U205" s="105" t="n">
        <f aca="false">VLOOKUP($B205,Gas!$B$3:$E$2506,2)</f>
        <v>2.115</v>
      </c>
      <c r="V205" s="46" t="n">
        <f aca="false">C205/U205</f>
        <v>20.0094562647754</v>
      </c>
    </row>
    <row r="206" customFormat="false" ht="12.75" hidden="false" customHeight="false" outlineLevel="0" collapsed="false">
      <c r="A206" s="95" t="n">
        <f aca="false">MONTH(B206)+(YEAR(B206)-1998)*12</f>
        <v>9</v>
      </c>
      <c r="B206" s="101" t="n">
        <v>36059</v>
      </c>
      <c r="C206" s="102" t="n">
        <v>36.1</v>
      </c>
      <c r="D206" s="98" t="n">
        <f aca="false">LN(C206/C205)</f>
        <v>-0.158966922211209</v>
      </c>
      <c r="E206" s="106" t="n">
        <f aca="false">STDEV(D197:D206)*SQRT(trade_day)</f>
        <v>5.67635276662998</v>
      </c>
      <c r="G206" s="103" t="n">
        <f aca="false">IF(G$1="P",MAX(0,G$2-$C206),IF(G$1="C",MAX(0,$C206-G$2)))</f>
        <v>0</v>
      </c>
      <c r="H206" s="103" t="n">
        <f aca="false">IF(H$1="P",MAX(0,H$2-$C206),IF(H$1="C",MAX(0,$C206-H$2)))</f>
        <v>0</v>
      </c>
      <c r="I206" s="103" t="n">
        <f aca="false">IF(I$1="P",MAX(0,I$2-$C206),IF(I$1="C",MAX(0,$C206-I$2)))</f>
        <v>0</v>
      </c>
      <c r="J206" s="103" t="n">
        <f aca="false">IF(J$1="P",MAX(0,J$2-$C206),IF(J$1="C",MAX(0,$C206-J$2)))</f>
        <v>0</v>
      </c>
      <c r="K206" s="103" t="n">
        <f aca="false">IF(K$1="P",MAX(0,K$2-$C206),IF(K$1="C",MAX(0,$C206-K$2)))</f>
        <v>3.9</v>
      </c>
      <c r="L206" s="103" t="n">
        <f aca="false">IF(L$1="P",MAX(0,L$2-$C206),IF(L$1="C",MAX(0,$C206-L$2)))</f>
        <v>13.9</v>
      </c>
      <c r="M206" s="103" t="n">
        <f aca="false">IF(M$1="P",MAX(0,M$2-$C206),IF(M$1="C",MAX(0,$C206-M$2)))</f>
        <v>16.1</v>
      </c>
      <c r="N206" s="103" t="n">
        <f aca="false">IF(N$1="P",MAX(0,N$2-$C206),IF(N$1="C",MAX(0,$C206-N$2)))</f>
        <v>11.1</v>
      </c>
      <c r="O206" s="103" t="n">
        <f aca="false">IF(O$1="P",MAX(0,O$2-$C206),IF(O$1="C",MAX(0,$C206-O$2)))</f>
        <v>6.1</v>
      </c>
      <c r="P206" s="103" t="n">
        <f aca="false">IF(P$1="P",MAX(0,P$2-$C206),IF(P$1="C",MAX(0,$C206-P$2)))</f>
        <v>1.1</v>
      </c>
      <c r="Q206" s="103" t="n">
        <f aca="false">IF(Q$1="P",MAX(0,Q$2-$C206),IF(Q$1="C",MAX(0,$C206-Q$2)))</f>
        <v>0</v>
      </c>
      <c r="R206" s="103" t="n">
        <f aca="false">IF(R$1="P",MAX(0,R$2-$C206),IF(R$1="C",MAX(0,$C206-R$2)))</f>
        <v>0</v>
      </c>
      <c r="S206" s="103" t="n">
        <f aca="false">IF(S$1="P",MAX(0,S$2-$C206),IF(S$1="C",MAX(0,$C206-S$2)))</f>
        <v>0</v>
      </c>
      <c r="T206" s="104" t="n">
        <f aca="false">A206</f>
        <v>9</v>
      </c>
      <c r="U206" s="105" t="n">
        <f aca="false">VLOOKUP($B206,Gas!$B$3:$E$2506,2)</f>
        <v>2.245</v>
      </c>
      <c r="V206" s="46" t="n">
        <f aca="false">C206/U206</f>
        <v>16.0801781737194</v>
      </c>
    </row>
    <row r="207" customFormat="false" ht="12.75" hidden="false" customHeight="false" outlineLevel="0" collapsed="false">
      <c r="A207" s="95" t="n">
        <f aca="false">MONTH(B207)+(YEAR(B207)-1998)*12</f>
        <v>9</v>
      </c>
      <c r="B207" s="101" t="n">
        <v>36060</v>
      </c>
      <c r="C207" s="102" t="n">
        <v>32.13</v>
      </c>
      <c r="D207" s="98" t="n">
        <f aca="false">LN(C207/C206)</f>
        <v>-0.116502692211068</v>
      </c>
      <c r="E207" s="106" t="n">
        <f aca="false">STDEV(D198:D207)*SQRT(trade_day)</f>
        <v>5.10003615801878</v>
      </c>
      <c r="G207" s="103" t="n">
        <f aca="false">IF(G$1="P",MAX(0,G$2-$C207),IF(G$1="C",MAX(0,$C207-G$2)))</f>
        <v>0</v>
      </c>
      <c r="H207" s="103" t="n">
        <f aca="false">IF(H$1="P",MAX(0,H$2-$C207),IF(H$1="C",MAX(0,$C207-H$2)))</f>
        <v>0</v>
      </c>
      <c r="I207" s="103" t="n">
        <f aca="false">IF(I$1="P",MAX(0,I$2-$C207),IF(I$1="C",MAX(0,$C207-I$2)))</f>
        <v>0</v>
      </c>
      <c r="J207" s="103" t="n">
        <f aca="false">IF(J$1="P",MAX(0,J$2-$C207),IF(J$1="C",MAX(0,$C207-J$2)))</f>
        <v>2.87</v>
      </c>
      <c r="K207" s="103" t="n">
        <f aca="false">IF(K$1="P",MAX(0,K$2-$C207),IF(K$1="C",MAX(0,$C207-K$2)))</f>
        <v>7.87</v>
      </c>
      <c r="L207" s="103" t="n">
        <f aca="false">IF(L$1="P",MAX(0,L$2-$C207),IF(L$1="C",MAX(0,$C207-L$2)))</f>
        <v>17.87</v>
      </c>
      <c r="M207" s="103" t="n">
        <f aca="false">IF(M$1="P",MAX(0,M$2-$C207),IF(M$1="C",MAX(0,$C207-M$2)))</f>
        <v>12.13</v>
      </c>
      <c r="N207" s="103" t="n">
        <f aca="false">IF(N$1="P",MAX(0,N$2-$C207),IF(N$1="C",MAX(0,$C207-N$2)))</f>
        <v>7.13</v>
      </c>
      <c r="O207" s="103" t="n">
        <f aca="false">IF(O$1="P",MAX(0,O$2-$C207),IF(O$1="C",MAX(0,$C207-O$2)))</f>
        <v>2.13</v>
      </c>
      <c r="P207" s="103" t="n">
        <f aca="false">IF(P$1="P",MAX(0,P$2-$C207),IF(P$1="C",MAX(0,$C207-P$2)))</f>
        <v>0</v>
      </c>
      <c r="Q207" s="103" t="n">
        <f aca="false">IF(Q$1="P",MAX(0,Q$2-$C207),IF(Q$1="C",MAX(0,$C207-Q$2)))</f>
        <v>0</v>
      </c>
      <c r="R207" s="103" t="n">
        <f aca="false">IF(R$1="P",MAX(0,R$2-$C207),IF(R$1="C",MAX(0,$C207-R$2)))</f>
        <v>0</v>
      </c>
      <c r="S207" s="103" t="n">
        <f aca="false">IF(S$1="P",MAX(0,S$2-$C207),IF(S$1="C",MAX(0,$C207-S$2)))</f>
        <v>0</v>
      </c>
      <c r="T207" s="104" t="n">
        <f aca="false">A207</f>
        <v>9</v>
      </c>
      <c r="U207" s="105" t="n">
        <f aca="false">VLOOKUP($B207,Gas!$B$3:$E$2506,2)</f>
        <v>2.17</v>
      </c>
      <c r="V207" s="46" t="n">
        <f aca="false">C207/U207</f>
        <v>14.8064516129032</v>
      </c>
    </row>
    <row r="208" customFormat="false" ht="12.75" hidden="false" customHeight="false" outlineLevel="0" collapsed="false">
      <c r="A208" s="95" t="n">
        <f aca="false">MONTH(B208)+(YEAR(B208)-1998)*12</f>
        <v>9</v>
      </c>
      <c r="B208" s="101" t="n">
        <v>36061</v>
      </c>
      <c r="C208" s="102" t="n">
        <v>24.13</v>
      </c>
      <c r="D208" s="98" t="n">
        <f aca="false">LN(C208/C207)</f>
        <v>-0.286334293490827</v>
      </c>
      <c r="E208" s="106" t="n">
        <f aca="false">STDEV(D199:D208)*SQRT(trade_day)</f>
        <v>3.25535359292251</v>
      </c>
      <c r="G208" s="103" t="n">
        <f aca="false">IF(G$1="P",MAX(0,G$2-$C208),IF(G$1="C",MAX(0,$C208-G$2)))</f>
        <v>0</v>
      </c>
      <c r="H208" s="103" t="n">
        <f aca="false">IF(H$1="P",MAX(0,H$2-$C208),IF(H$1="C",MAX(0,$C208-H$2)))</f>
        <v>0.870000000000001</v>
      </c>
      <c r="I208" s="103" t="n">
        <f aca="false">IF(I$1="P",MAX(0,I$2-$C208),IF(I$1="C",MAX(0,$C208-I$2)))</f>
        <v>5.87</v>
      </c>
      <c r="J208" s="103" t="n">
        <f aca="false">IF(J$1="P",MAX(0,J$2-$C208),IF(J$1="C",MAX(0,$C208-J$2)))</f>
        <v>10.87</v>
      </c>
      <c r="K208" s="103" t="n">
        <f aca="false">IF(K$1="P",MAX(0,K$2-$C208),IF(K$1="C",MAX(0,$C208-K$2)))</f>
        <v>15.87</v>
      </c>
      <c r="L208" s="103" t="n">
        <f aca="false">IF(L$1="P",MAX(0,L$2-$C208),IF(L$1="C",MAX(0,$C208-L$2)))</f>
        <v>25.87</v>
      </c>
      <c r="M208" s="103" t="n">
        <f aca="false">IF(M$1="P",MAX(0,M$2-$C208),IF(M$1="C",MAX(0,$C208-M$2)))</f>
        <v>4.13</v>
      </c>
      <c r="N208" s="103" t="n">
        <f aca="false">IF(N$1="P",MAX(0,N$2-$C208),IF(N$1="C",MAX(0,$C208-N$2)))</f>
        <v>0</v>
      </c>
      <c r="O208" s="103" t="n">
        <f aca="false">IF(O$1="P",MAX(0,O$2-$C208),IF(O$1="C",MAX(0,$C208-O$2)))</f>
        <v>0</v>
      </c>
      <c r="P208" s="103" t="n">
        <f aca="false">IF(P$1="P",MAX(0,P$2-$C208),IF(P$1="C",MAX(0,$C208-P$2)))</f>
        <v>0</v>
      </c>
      <c r="Q208" s="103" t="n">
        <f aca="false">IF(Q$1="P",MAX(0,Q$2-$C208),IF(Q$1="C",MAX(0,$C208-Q$2)))</f>
        <v>0</v>
      </c>
      <c r="R208" s="103" t="n">
        <f aca="false">IF(R$1="P",MAX(0,R$2-$C208),IF(R$1="C",MAX(0,$C208-R$2)))</f>
        <v>0</v>
      </c>
      <c r="S208" s="103" t="n">
        <f aca="false">IF(S$1="P",MAX(0,S$2-$C208),IF(S$1="C",MAX(0,$C208-S$2)))</f>
        <v>0</v>
      </c>
      <c r="T208" s="104" t="n">
        <f aca="false">A208</f>
        <v>9</v>
      </c>
      <c r="U208" s="105" t="n">
        <f aca="false">VLOOKUP($B208,Gas!$B$3:$E$2506,2)</f>
        <v>2.285</v>
      </c>
      <c r="V208" s="46" t="n">
        <f aca="false">C208/U208</f>
        <v>10.5601750547046</v>
      </c>
    </row>
    <row r="209" customFormat="false" ht="12.75" hidden="false" customHeight="false" outlineLevel="0" collapsed="false">
      <c r="A209" s="95" t="n">
        <f aca="false">MONTH(B209)+(YEAR(B209)-1998)*12</f>
        <v>9</v>
      </c>
      <c r="B209" s="101" t="n">
        <v>36062</v>
      </c>
      <c r="C209" s="102" t="n">
        <v>23.25</v>
      </c>
      <c r="D209" s="98" t="n">
        <f aca="false">LN(C209/C208)</f>
        <v>-0.037150747603575</v>
      </c>
      <c r="E209" s="106" t="n">
        <f aca="false">STDEV(D200:D209)*SQRT(trade_day)</f>
        <v>3.22359268111974</v>
      </c>
      <c r="G209" s="103" t="n">
        <f aca="false">IF(G$1="P",MAX(0,G$2-$C209),IF(G$1="C",MAX(0,$C209-G$2)))</f>
        <v>0</v>
      </c>
      <c r="H209" s="103" t="n">
        <f aca="false">IF(H$1="P",MAX(0,H$2-$C209),IF(H$1="C",MAX(0,$C209-H$2)))</f>
        <v>1.75</v>
      </c>
      <c r="I209" s="103" t="n">
        <f aca="false">IF(I$1="P",MAX(0,I$2-$C209),IF(I$1="C",MAX(0,$C209-I$2)))</f>
        <v>6.75</v>
      </c>
      <c r="J209" s="103" t="n">
        <f aca="false">IF(J$1="P",MAX(0,J$2-$C209),IF(J$1="C",MAX(0,$C209-J$2)))</f>
        <v>11.75</v>
      </c>
      <c r="K209" s="103" t="n">
        <f aca="false">IF(K$1="P",MAX(0,K$2-$C209),IF(K$1="C",MAX(0,$C209-K$2)))</f>
        <v>16.75</v>
      </c>
      <c r="L209" s="103" t="n">
        <f aca="false">IF(L$1="P",MAX(0,L$2-$C209),IF(L$1="C",MAX(0,$C209-L$2)))</f>
        <v>26.75</v>
      </c>
      <c r="M209" s="103" t="n">
        <f aca="false">IF(M$1="P",MAX(0,M$2-$C209),IF(M$1="C",MAX(0,$C209-M$2)))</f>
        <v>3.25</v>
      </c>
      <c r="N209" s="103" t="n">
        <f aca="false">IF(N$1="P",MAX(0,N$2-$C209),IF(N$1="C",MAX(0,$C209-N$2)))</f>
        <v>0</v>
      </c>
      <c r="O209" s="103" t="n">
        <f aca="false">IF(O$1="P",MAX(0,O$2-$C209),IF(O$1="C",MAX(0,$C209-O$2)))</f>
        <v>0</v>
      </c>
      <c r="P209" s="103" t="n">
        <f aca="false">IF(P$1="P",MAX(0,P$2-$C209),IF(P$1="C",MAX(0,$C209-P$2)))</f>
        <v>0</v>
      </c>
      <c r="Q209" s="103" t="n">
        <f aca="false">IF(Q$1="P",MAX(0,Q$2-$C209),IF(Q$1="C",MAX(0,$C209-Q$2)))</f>
        <v>0</v>
      </c>
      <c r="R209" s="103" t="n">
        <f aca="false">IF(R$1="P",MAX(0,R$2-$C209),IF(R$1="C",MAX(0,$C209-R$2)))</f>
        <v>0</v>
      </c>
      <c r="S209" s="103" t="n">
        <f aca="false">IF(S$1="P",MAX(0,S$2-$C209),IF(S$1="C",MAX(0,$C209-S$2)))</f>
        <v>0</v>
      </c>
      <c r="T209" s="104" t="n">
        <f aca="false">A209</f>
        <v>9</v>
      </c>
      <c r="U209" s="105" t="n">
        <f aca="false">VLOOKUP($B209,Gas!$B$3:$E$2506,2)</f>
        <v>2.185</v>
      </c>
      <c r="V209" s="46" t="n">
        <f aca="false">C209/U209</f>
        <v>10.6407322654462</v>
      </c>
    </row>
    <row r="210" customFormat="false" ht="12.75" hidden="false" customHeight="false" outlineLevel="0" collapsed="false">
      <c r="A210" s="95" t="n">
        <f aca="false">MONTH(B210)+(YEAR(B210)-1998)*12</f>
        <v>9</v>
      </c>
      <c r="B210" s="101" t="n">
        <v>36063</v>
      </c>
      <c r="C210" s="102" t="n">
        <v>25.23</v>
      </c>
      <c r="D210" s="98" t="n">
        <f aca="false">LN(C210/C209)</f>
        <v>0.0817286306196011</v>
      </c>
      <c r="E210" s="106" t="n">
        <f aca="false">STDEV(D201:D210)*SQRT(trade_day)</f>
        <v>2.87352833495378</v>
      </c>
      <c r="G210" s="103" t="n">
        <f aca="false">IF(G$1="P",MAX(0,G$2-$C210),IF(G$1="C",MAX(0,$C210-G$2)))</f>
        <v>0</v>
      </c>
      <c r="H210" s="103" t="n">
        <f aca="false">IF(H$1="P",MAX(0,H$2-$C210),IF(H$1="C",MAX(0,$C210-H$2)))</f>
        <v>0</v>
      </c>
      <c r="I210" s="103" t="n">
        <f aca="false">IF(I$1="P",MAX(0,I$2-$C210),IF(I$1="C",MAX(0,$C210-I$2)))</f>
        <v>4.77</v>
      </c>
      <c r="J210" s="103" t="n">
        <f aca="false">IF(J$1="P",MAX(0,J$2-$C210),IF(J$1="C",MAX(0,$C210-J$2)))</f>
        <v>9.77</v>
      </c>
      <c r="K210" s="103" t="n">
        <f aca="false">IF(K$1="P",MAX(0,K$2-$C210),IF(K$1="C",MAX(0,$C210-K$2)))</f>
        <v>14.77</v>
      </c>
      <c r="L210" s="103" t="n">
        <f aca="false">IF(L$1="P",MAX(0,L$2-$C210),IF(L$1="C",MAX(0,$C210-L$2)))</f>
        <v>24.77</v>
      </c>
      <c r="M210" s="103" t="n">
        <f aca="false">IF(M$1="P",MAX(0,M$2-$C210),IF(M$1="C",MAX(0,$C210-M$2)))</f>
        <v>5.23</v>
      </c>
      <c r="N210" s="103" t="n">
        <f aca="false">IF(N$1="P",MAX(0,N$2-$C210),IF(N$1="C",MAX(0,$C210-N$2)))</f>
        <v>0.23</v>
      </c>
      <c r="O210" s="103" t="n">
        <f aca="false">IF(O$1="P",MAX(0,O$2-$C210),IF(O$1="C",MAX(0,$C210-O$2)))</f>
        <v>0</v>
      </c>
      <c r="P210" s="103" t="n">
        <f aca="false">IF(P$1="P",MAX(0,P$2-$C210),IF(P$1="C",MAX(0,$C210-P$2)))</f>
        <v>0</v>
      </c>
      <c r="Q210" s="103" t="n">
        <f aca="false">IF(Q$1="P",MAX(0,Q$2-$C210),IF(Q$1="C",MAX(0,$C210-Q$2)))</f>
        <v>0</v>
      </c>
      <c r="R210" s="103" t="n">
        <f aca="false">IF(R$1="P",MAX(0,R$2-$C210),IF(R$1="C",MAX(0,$C210-R$2)))</f>
        <v>0</v>
      </c>
      <c r="S210" s="103" t="n">
        <f aca="false">IF(S$1="P",MAX(0,S$2-$C210),IF(S$1="C",MAX(0,$C210-S$2)))</f>
        <v>0</v>
      </c>
      <c r="T210" s="104" t="n">
        <f aca="false">A210</f>
        <v>9</v>
      </c>
      <c r="U210" s="105" t="n">
        <f aca="false">VLOOKUP($B210,Gas!$B$3:$E$2506,2)</f>
        <v>2.165</v>
      </c>
      <c r="V210" s="46" t="n">
        <f aca="false">C210/U210</f>
        <v>11.6535796766744</v>
      </c>
    </row>
    <row r="211" customFormat="false" ht="12.75" hidden="false" customHeight="false" outlineLevel="0" collapsed="false">
      <c r="A211" s="95" t="n">
        <f aca="false">MONTH(B211)+(YEAR(B211)-1998)*12</f>
        <v>9</v>
      </c>
      <c r="B211" s="101" t="n">
        <v>36066</v>
      </c>
      <c r="C211" s="102" t="n">
        <v>38.71</v>
      </c>
      <c r="D211" s="98" t="n">
        <f aca="false">LN(C211/C210)</f>
        <v>0.42806420193659</v>
      </c>
      <c r="E211" s="106" t="n">
        <f aca="false">STDEV(D202:D211)*SQRT(trade_day)</f>
        <v>3.39950768430164</v>
      </c>
      <c r="G211" s="103" t="n">
        <f aca="false">IF(G$1="P",MAX(0,G$2-$C211),IF(G$1="C",MAX(0,$C211-G$2)))</f>
        <v>0</v>
      </c>
      <c r="H211" s="103" t="n">
        <f aca="false">IF(H$1="P",MAX(0,H$2-$C211),IF(H$1="C",MAX(0,$C211-H$2)))</f>
        <v>0</v>
      </c>
      <c r="I211" s="103" t="n">
        <f aca="false">IF(I$1="P",MAX(0,I$2-$C211),IF(I$1="C",MAX(0,$C211-I$2)))</f>
        <v>0</v>
      </c>
      <c r="J211" s="103" t="n">
        <f aca="false">IF(J$1="P",MAX(0,J$2-$C211),IF(J$1="C",MAX(0,$C211-J$2)))</f>
        <v>0</v>
      </c>
      <c r="K211" s="103" t="n">
        <f aca="false">IF(K$1="P",MAX(0,K$2-$C211),IF(K$1="C",MAX(0,$C211-K$2)))</f>
        <v>1.29</v>
      </c>
      <c r="L211" s="103" t="n">
        <f aca="false">IF(L$1="P",MAX(0,L$2-$C211),IF(L$1="C",MAX(0,$C211-L$2)))</f>
        <v>11.29</v>
      </c>
      <c r="M211" s="103" t="n">
        <f aca="false">IF(M$1="P",MAX(0,M$2-$C211),IF(M$1="C",MAX(0,$C211-M$2)))</f>
        <v>18.71</v>
      </c>
      <c r="N211" s="103" t="n">
        <f aca="false">IF(N$1="P",MAX(0,N$2-$C211),IF(N$1="C",MAX(0,$C211-N$2)))</f>
        <v>13.71</v>
      </c>
      <c r="O211" s="103" t="n">
        <f aca="false">IF(O$1="P",MAX(0,O$2-$C211),IF(O$1="C",MAX(0,$C211-O$2)))</f>
        <v>8.71</v>
      </c>
      <c r="P211" s="103" t="n">
        <f aca="false">IF(P$1="P",MAX(0,P$2-$C211),IF(P$1="C",MAX(0,$C211-P$2)))</f>
        <v>3.71</v>
      </c>
      <c r="Q211" s="103" t="n">
        <f aca="false">IF(Q$1="P",MAX(0,Q$2-$C211),IF(Q$1="C",MAX(0,$C211-Q$2)))</f>
        <v>0</v>
      </c>
      <c r="R211" s="103" t="n">
        <f aca="false">IF(R$1="P",MAX(0,R$2-$C211),IF(R$1="C",MAX(0,$C211-R$2)))</f>
        <v>0</v>
      </c>
      <c r="S211" s="103" t="n">
        <f aca="false">IF(S$1="P",MAX(0,S$2-$C211),IF(S$1="C",MAX(0,$C211-S$2)))</f>
        <v>0</v>
      </c>
      <c r="T211" s="104" t="n">
        <f aca="false">A211</f>
        <v>9</v>
      </c>
      <c r="U211" s="105" t="n">
        <f aca="false">VLOOKUP($B211,Gas!$B$3:$E$2506,2)</f>
        <v>2.385</v>
      </c>
      <c r="V211" s="46" t="n">
        <f aca="false">C211/U211</f>
        <v>16.230607966457</v>
      </c>
    </row>
    <row r="212" customFormat="false" ht="12.75" hidden="false" customHeight="false" outlineLevel="0" collapsed="false">
      <c r="A212" s="95" t="n">
        <f aca="false">MONTH(B212)+(YEAR(B212)-1998)*12</f>
        <v>9</v>
      </c>
      <c r="B212" s="101" t="n">
        <v>36067</v>
      </c>
      <c r="C212" s="102" t="n">
        <v>48.6</v>
      </c>
      <c r="D212" s="98" t="n">
        <f aca="false">LN(C212/C211)</f>
        <v>0.227525566316891</v>
      </c>
      <c r="E212" s="106" t="n">
        <f aca="false">STDEV(D203:D212)*SQRT(trade_day)</f>
        <v>3.17391346052981</v>
      </c>
      <c r="G212" s="103" t="n">
        <f aca="false">IF(G$1="P",MAX(0,G$2-$C212),IF(G$1="C",MAX(0,$C212-G$2)))</f>
        <v>0</v>
      </c>
      <c r="H212" s="103" t="n">
        <f aca="false">IF(H$1="P",MAX(0,H$2-$C212),IF(H$1="C",MAX(0,$C212-H$2)))</f>
        <v>0</v>
      </c>
      <c r="I212" s="103" t="n">
        <f aca="false">IF(I$1="P",MAX(0,I$2-$C212),IF(I$1="C",MAX(0,$C212-I$2)))</f>
        <v>0</v>
      </c>
      <c r="J212" s="103" t="n">
        <f aca="false">IF(J$1="P",MAX(0,J$2-$C212),IF(J$1="C",MAX(0,$C212-J$2)))</f>
        <v>0</v>
      </c>
      <c r="K212" s="103" t="n">
        <f aca="false">IF(K$1="P",MAX(0,K$2-$C212),IF(K$1="C",MAX(0,$C212-K$2)))</f>
        <v>0</v>
      </c>
      <c r="L212" s="103" t="n">
        <f aca="false">IF(L$1="P",MAX(0,L$2-$C212),IF(L$1="C",MAX(0,$C212-L$2)))</f>
        <v>1.4</v>
      </c>
      <c r="M212" s="103" t="n">
        <f aca="false">IF(M$1="P",MAX(0,M$2-$C212),IF(M$1="C",MAX(0,$C212-M$2)))</f>
        <v>28.6</v>
      </c>
      <c r="N212" s="103" t="n">
        <f aca="false">IF(N$1="P",MAX(0,N$2-$C212),IF(N$1="C",MAX(0,$C212-N$2)))</f>
        <v>23.6</v>
      </c>
      <c r="O212" s="103" t="n">
        <f aca="false">IF(O$1="P",MAX(0,O$2-$C212),IF(O$1="C",MAX(0,$C212-O$2)))</f>
        <v>18.6</v>
      </c>
      <c r="P212" s="103" t="n">
        <f aca="false">IF(P$1="P",MAX(0,P$2-$C212),IF(P$1="C",MAX(0,$C212-P$2)))</f>
        <v>13.6</v>
      </c>
      <c r="Q212" s="103" t="n">
        <f aca="false">IF(Q$1="P",MAX(0,Q$2-$C212),IF(Q$1="C",MAX(0,$C212-Q$2)))</f>
        <v>8.6</v>
      </c>
      <c r="R212" s="103" t="n">
        <f aca="false">IF(R$1="P",MAX(0,R$2-$C212),IF(R$1="C",MAX(0,$C212-R$2)))</f>
        <v>0</v>
      </c>
      <c r="S212" s="103" t="n">
        <f aca="false">IF(S$1="P",MAX(0,S$2-$C212),IF(S$1="C",MAX(0,$C212-S$2)))</f>
        <v>0</v>
      </c>
      <c r="T212" s="104" t="n">
        <f aca="false">A212</f>
        <v>9</v>
      </c>
      <c r="U212" s="105" t="n">
        <f aca="false">VLOOKUP($B212,Gas!$B$3:$E$2506,2)</f>
        <v>2.235</v>
      </c>
      <c r="V212" s="46" t="n">
        <f aca="false">C212/U212</f>
        <v>21.744966442953</v>
      </c>
    </row>
    <row r="213" customFormat="false" ht="12.75" hidden="false" customHeight="false" outlineLevel="0" collapsed="false">
      <c r="A213" s="95" t="n">
        <f aca="false">MONTH(B213)+(YEAR(B213)-1998)*12</f>
        <v>9</v>
      </c>
      <c r="B213" s="101" t="n">
        <v>36068</v>
      </c>
      <c r="C213" s="102" t="n">
        <v>54</v>
      </c>
      <c r="D213" s="98" t="n">
        <f aca="false">LN(C213/C212)</f>
        <v>0.105360515657826</v>
      </c>
      <c r="E213" s="106" t="n">
        <f aca="false">STDEV(D204:D213)*SQRT(trade_day)</f>
        <v>3.19871290452463</v>
      </c>
      <c r="G213" s="103" t="n">
        <f aca="false">IF(G$1="P",MAX(0,G$2-$C213),IF(G$1="C",MAX(0,$C213-G$2)))</f>
        <v>0</v>
      </c>
      <c r="H213" s="103" t="n">
        <f aca="false">IF(H$1="P",MAX(0,H$2-$C213),IF(H$1="C",MAX(0,$C213-H$2)))</f>
        <v>0</v>
      </c>
      <c r="I213" s="103" t="n">
        <f aca="false">IF(I$1="P",MAX(0,I$2-$C213),IF(I$1="C",MAX(0,$C213-I$2)))</f>
        <v>0</v>
      </c>
      <c r="J213" s="103" t="n">
        <f aca="false">IF(J$1="P",MAX(0,J$2-$C213),IF(J$1="C",MAX(0,$C213-J$2)))</f>
        <v>0</v>
      </c>
      <c r="K213" s="103" t="n">
        <f aca="false">IF(K$1="P",MAX(0,K$2-$C213),IF(K$1="C",MAX(0,$C213-K$2)))</f>
        <v>0</v>
      </c>
      <c r="L213" s="103" t="n">
        <f aca="false">IF(L$1="P",MAX(0,L$2-$C213),IF(L$1="C",MAX(0,$C213-L$2)))</f>
        <v>0</v>
      </c>
      <c r="M213" s="103" t="n">
        <f aca="false">IF(M$1="P",MAX(0,M$2-$C213),IF(M$1="C",MAX(0,$C213-M$2)))</f>
        <v>34</v>
      </c>
      <c r="N213" s="103" t="n">
        <f aca="false">IF(N$1="P",MAX(0,N$2-$C213),IF(N$1="C",MAX(0,$C213-N$2)))</f>
        <v>29</v>
      </c>
      <c r="O213" s="103" t="n">
        <f aca="false">IF(O$1="P",MAX(0,O$2-$C213),IF(O$1="C",MAX(0,$C213-O$2)))</f>
        <v>24</v>
      </c>
      <c r="P213" s="103" t="n">
        <f aca="false">IF(P$1="P",MAX(0,P$2-$C213),IF(P$1="C",MAX(0,$C213-P$2)))</f>
        <v>19</v>
      </c>
      <c r="Q213" s="103" t="n">
        <f aca="false">IF(Q$1="P",MAX(0,Q$2-$C213),IF(Q$1="C",MAX(0,$C213-Q$2)))</f>
        <v>14</v>
      </c>
      <c r="R213" s="103" t="n">
        <f aca="false">IF(R$1="P",MAX(0,R$2-$C213),IF(R$1="C",MAX(0,$C213-R$2)))</f>
        <v>4</v>
      </c>
      <c r="S213" s="103" t="n">
        <f aca="false">IF(S$1="P",MAX(0,S$2-$C213),IF(S$1="C",MAX(0,$C213-S$2)))</f>
        <v>0</v>
      </c>
      <c r="T213" s="104" t="n">
        <f aca="false">A213</f>
        <v>9</v>
      </c>
      <c r="U213" s="105" t="n">
        <f aca="false">VLOOKUP($B213,Gas!$B$3:$E$2506,2)</f>
        <v>2.17</v>
      </c>
      <c r="V213" s="46" t="n">
        <f aca="false">C213/U213</f>
        <v>24.8847926267281</v>
      </c>
    </row>
    <row r="214" customFormat="false" ht="12.75" hidden="false" customHeight="false" outlineLevel="0" collapsed="false">
      <c r="A214" s="95" t="n">
        <f aca="false">MONTH(B214)+(YEAR(B214)-1998)*12</f>
        <v>10</v>
      </c>
      <c r="B214" s="101" t="n">
        <v>36069</v>
      </c>
      <c r="C214" s="102" t="n">
        <v>27.49</v>
      </c>
      <c r="D214" s="98" t="n">
        <f aca="false">LN(C214/C213)</f>
        <v>-0.67516174438712</v>
      </c>
      <c r="E214" s="106" t="n">
        <f aca="false">STDEV(D205:D214)*SQRT(trade_day)</f>
        <v>4.75132101814602</v>
      </c>
      <c r="G214" s="103" t="n">
        <f aca="false">IF(G$1="P",MAX(0,G$2-$C214),IF(G$1="C",MAX(0,$C214-G$2)))</f>
        <v>0</v>
      </c>
      <c r="H214" s="103" t="n">
        <f aca="false">IF(H$1="P",MAX(0,H$2-$C214),IF(H$1="C",MAX(0,$C214-H$2)))</f>
        <v>0</v>
      </c>
      <c r="I214" s="103" t="n">
        <f aca="false">IF(I$1="P",MAX(0,I$2-$C214),IF(I$1="C",MAX(0,$C214-I$2)))</f>
        <v>2.51</v>
      </c>
      <c r="J214" s="103" t="n">
        <f aca="false">IF(J$1="P",MAX(0,J$2-$C214),IF(J$1="C",MAX(0,$C214-J$2)))</f>
        <v>7.51</v>
      </c>
      <c r="K214" s="103" t="n">
        <f aca="false">IF(K$1="P",MAX(0,K$2-$C214),IF(K$1="C",MAX(0,$C214-K$2)))</f>
        <v>12.51</v>
      </c>
      <c r="L214" s="103" t="n">
        <f aca="false">IF(L$1="P",MAX(0,L$2-$C214),IF(L$1="C",MAX(0,$C214-L$2)))</f>
        <v>22.51</v>
      </c>
      <c r="M214" s="103" t="n">
        <f aca="false">IF(M$1="P",MAX(0,M$2-$C214),IF(M$1="C",MAX(0,$C214-M$2)))</f>
        <v>7.49</v>
      </c>
      <c r="N214" s="103" t="n">
        <f aca="false">IF(N$1="P",MAX(0,N$2-$C214),IF(N$1="C",MAX(0,$C214-N$2)))</f>
        <v>2.49</v>
      </c>
      <c r="O214" s="103" t="n">
        <f aca="false">IF(O$1="P",MAX(0,O$2-$C214),IF(O$1="C",MAX(0,$C214-O$2)))</f>
        <v>0</v>
      </c>
      <c r="P214" s="103" t="n">
        <f aca="false">IF(P$1="P",MAX(0,P$2-$C214),IF(P$1="C",MAX(0,$C214-P$2)))</f>
        <v>0</v>
      </c>
      <c r="Q214" s="103" t="n">
        <f aca="false">IF(Q$1="P",MAX(0,Q$2-$C214),IF(Q$1="C",MAX(0,$C214-Q$2)))</f>
        <v>0</v>
      </c>
      <c r="R214" s="103" t="n">
        <f aca="false">IF(R$1="P",MAX(0,R$2-$C214),IF(R$1="C",MAX(0,$C214-R$2)))</f>
        <v>0</v>
      </c>
      <c r="S214" s="103" t="n">
        <f aca="false">IF(S$1="P",MAX(0,S$2-$C214),IF(S$1="C",MAX(0,$C214-S$2)))</f>
        <v>0</v>
      </c>
      <c r="T214" s="104" t="n">
        <f aca="false">A214</f>
        <v>10</v>
      </c>
      <c r="U214" s="105" t="n">
        <f aca="false">VLOOKUP($B214,Gas!$B$3:$E$2506,2)</f>
        <v>2.175</v>
      </c>
      <c r="V214" s="46" t="n">
        <f aca="false">C214/U214</f>
        <v>12.6390804597701</v>
      </c>
    </row>
    <row r="215" customFormat="false" ht="12.75" hidden="false" customHeight="false" outlineLevel="0" collapsed="false">
      <c r="A215" s="95" t="n">
        <f aca="false">MONTH(B215)+(YEAR(B215)-1998)*12</f>
        <v>10</v>
      </c>
      <c r="B215" s="101" t="n">
        <v>36070</v>
      </c>
      <c r="C215" s="102" t="n">
        <v>24.07</v>
      </c>
      <c r="D215" s="98" t="n">
        <f aca="false">LN(C215/C214)</f>
        <v>-0.132856050382174</v>
      </c>
      <c r="E215" s="106" t="n">
        <f aca="false">STDEV(D206:D215)*SQRT(trade_day)</f>
        <v>4.76284668820873</v>
      </c>
      <c r="G215" s="103" t="n">
        <f aca="false">IF(G$1="P",MAX(0,G$2-$C215),IF(G$1="C",MAX(0,$C215-G$2)))</f>
        <v>0</v>
      </c>
      <c r="H215" s="103" t="n">
        <f aca="false">IF(H$1="P",MAX(0,H$2-$C215),IF(H$1="C",MAX(0,$C215-H$2)))</f>
        <v>0.93</v>
      </c>
      <c r="I215" s="103" t="n">
        <f aca="false">IF(I$1="P",MAX(0,I$2-$C215),IF(I$1="C",MAX(0,$C215-I$2)))</f>
        <v>5.93</v>
      </c>
      <c r="J215" s="103" t="n">
        <f aca="false">IF(J$1="P",MAX(0,J$2-$C215),IF(J$1="C",MAX(0,$C215-J$2)))</f>
        <v>10.93</v>
      </c>
      <c r="K215" s="103" t="n">
        <f aca="false">IF(K$1="P",MAX(0,K$2-$C215),IF(K$1="C",MAX(0,$C215-K$2)))</f>
        <v>15.93</v>
      </c>
      <c r="L215" s="103" t="n">
        <f aca="false">IF(L$1="P",MAX(0,L$2-$C215),IF(L$1="C",MAX(0,$C215-L$2)))</f>
        <v>25.93</v>
      </c>
      <c r="M215" s="103" t="n">
        <f aca="false">IF(M$1="P",MAX(0,M$2-$C215),IF(M$1="C",MAX(0,$C215-M$2)))</f>
        <v>4.07</v>
      </c>
      <c r="N215" s="103" t="n">
        <f aca="false">IF(N$1="P",MAX(0,N$2-$C215),IF(N$1="C",MAX(0,$C215-N$2)))</f>
        <v>0</v>
      </c>
      <c r="O215" s="103" t="n">
        <f aca="false">IF(O$1="P",MAX(0,O$2-$C215),IF(O$1="C",MAX(0,$C215-O$2)))</f>
        <v>0</v>
      </c>
      <c r="P215" s="103" t="n">
        <f aca="false">IF(P$1="P",MAX(0,P$2-$C215),IF(P$1="C",MAX(0,$C215-P$2)))</f>
        <v>0</v>
      </c>
      <c r="Q215" s="103" t="n">
        <f aca="false">IF(Q$1="P",MAX(0,Q$2-$C215),IF(Q$1="C",MAX(0,$C215-Q$2)))</f>
        <v>0</v>
      </c>
      <c r="R215" s="103" t="n">
        <f aca="false">IF(R$1="P",MAX(0,R$2-$C215),IF(R$1="C",MAX(0,$C215-R$2)))</f>
        <v>0</v>
      </c>
      <c r="S215" s="103" t="n">
        <f aca="false">IF(S$1="P",MAX(0,S$2-$C215),IF(S$1="C",MAX(0,$C215-S$2)))</f>
        <v>0</v>
      </c>
      <c r="T215" s="104" t="n">
        <f aca="false">A215</f>
        <v>10</v>
      </c>
      <c r="U215" s="105" t="n">
        <f aca="false">VLOOKUP($B215,Gas!$B$3:$E$2506,2)</f>
        <v>2.325</v>
      </c>
      <c r="V215" s="46" t="n">
        <f aca="false">C215/U215</f>
        <v>10.352688172043</v>
      </c>
    </row>
    <row r="216" customFormat="false" ht="12.75" hidden="false" customHeight="false" outlineLevel="0" collapsed="false">
      <c r="A216" s="95" t="n">
        <f aca="false">MONTH(B216)+(YEAR(B216)-1998)*12</f>
        <v>10</v>
      </c>
      <c r="B216" s="101" t="n">
        <v>36073</v>
      </c>
      <c r="C216" s="102" t="n">
        <v>28.09</v>
      </c>
      <c r="D216" s="98" t="n">
        <f aca="false">LN(C216/C215)</f>
        <v>0.154447389321172</v>
      </c>
      <c r="E216" s="106" t="n">
        <f aca="false">STDEV(D207:D216)*SQRT(trade_day)</f>
        <v>4.8327060034248</v>
      </c>
      <c r="G216" s="103" t="n">
        <f aca="false">IF(G$1="P",MAX(0,G$2-$C216),IF(G$1="C",MAX(0,$C216-G$2)))</f>
        <v>0</v>
      </c>
      <c r="H216" s="103" t="n">
        <f aca="false">IF(H$1="P",MAX(0,H$2-$C216),IF(H$1="C",MAX(0,$C216-H$2)))</f>
        <v>0</v>
      </c>
      <c r="I216" s="103" t="n">
        <f aca="false">IF(I$1="P",MAX(0,I$2-$C216),IF(I$1="C",MAX(0,$C216-I$2)))</f>
        <v>1.91</v>
      </c>
      <c r="J216" s="103" t="n">
        <f aca="false">IF(J$1="P",MAX(0,J$2-$C216),IF(J$1="C",MAX(0,$C216-J$2)))</f>
        <v>6.91</v>
      </c>
      <c r="K216" s="103" t="n">
        <f aca="false">IF(K$1="P",MAX(0,K$2-$C216),IF(K$1="C",MAX(0,$C216-K$2)))</f>
        <v>11.91</v>
      </c>
      <c r="L216" s="103" t="n">
        <f aca="false">IF(L$1="P",MAX(0,L$2-$C216),IF(L$1="C",MAX(0,$C216-L$2)))</f>
        <v>21.91</v>
      </c>
      <c r="M216" s="103" t="n">
        <f aca="false">IF(M$1="P",MAX(0,M$2-$C216),IF(M$1="C",MAX(0,$C216-M$2)))</f>
        <v>8.09</v>
      </c>
      <c r="N216" s="103" t="n">
        <f aca="false">IF(N$1="P",MAX(0,N$2-$C216),IF(N$1="C",MAX(0,$C216-N$2)))</f>
        <v>3.09</v>
      </c>
      <c r="O216" s="103" t="n">
        <f aca="false">IF(O$1="P",MAX(0,O$2-$C216),IF(O$1="C",MAX(0,$C216-O$2)))</f>
        <v>0</v>
      </c>
      <c r="P216" s="103" t="n">
        <f aca="false">IF(P$1="P",MAX(0,P$2-$C216),IF(P$1="C",MAX(0,$C216-P$2)))</f>
        <v>0</v>
      </c>
      <c r="Q216" s="103" t="n">
        <f aca="false">IF(Q$1="P",MAX(0,Q$2-$C216),IF(Q$1="C",MAX(0,$C216-Q$2)))</f>
        <v>0</v>
      </c>
      <c r="R216" s="103" t="n">
        <f aca="false">IF(R$1="P",MAX(0,R$2-$C216),IF(R$1="C",MAX(0,$C216-R$2)))</f>
        <v>0</v>
      </c>
      <c r="S216" s="103" t="n">
        <f aca="false">IF(S$1="P",MAX(0,S$2-$C216),IF(S$1="C",MAX(0,$C216-S$2)))</f>
        <v>0</v>
      </c>
      <c r="T216" s="104" t="n">
        <f aca="false">A216</f>
        <v>10</v>
      </c>
      <c r="U216" s="105" t="n">
        <f aca="false">VLOOKUP($B216,Gas!$B$3:$E$2506,2)</f>
        <v>2.125</v>
      </c>
      <c r="V216" s="46" t="n">
        <f aca="false">C216/U216</f>
        <v>13.2188235294118</v>
      </c>
    </row>
    <row r="217" customFormat="false" ht="12.75" hidden="false" customHeight="false" outlineLevel="0" collapsed="false">
      <c r="A217" s="95" t="n">
        <f aca="false">MONTH(B217)+(YEAR(B217)-1998)*12</f>
        <v>10</v>
      </c>
      <c r="B217" s="101" t="n">
        <v>36074</v>
      </c>
      <c r="C217" s="102" t="n">
        <v>21.65</v>
      </c>
      <c r="D217" s="98" t="n">
        <f aca="false">LN(C217/C216)</f>
        <v>-0.260408186667654</v>
      </c>
      <c r="E217" s="106" t="n">
        <f aca="false">STDEV(D208:D217)*SQRT(trade_day)</f>
        <v>4.96020214321192</v>
      </c>
      <c r="G217" s="103" t="n">
        <f aca="false">IF(G$1="P",MAX(0,G$2-$C217),IF(G$1="C",MAX(0,$C217-G$2)))</f>
        <v>0</v>
      </c>
      <c r="H217" s="103" t="n">
        <f aca="false">IF(H$1="P",MAX(0,H$2-$C217),IF(H$1="C",MAX(0,$C217-H$2)))</f>
        <v>3.35</v>
      </c>
      <c r="I217" s="103" t="n">
        <f aca="false">IF(I$1="P",MAX(0,I$2-$C217),IF(I$1="C",MAX(0,$C217-I$2)))</f>
        <v>8.35</v>
      </c>
      <c r="J217" s="103" t="n">
        <f aca="false">IF(J$1="P",MAX(0,J$2-$C217),IF(J$1="C",MAX(0,$C217-J$2)))</f>
        <v>13.35</v>
      </c>
      <c r="K217" s="103" t="n">
        <f aca="false">IF(K$1="P",MAX(0,K$2-$C217),IF(K$1="C",MAX(0,$C217-K$2)))</f>
        <v>18.35</v>
      </c>
      <c r="L217" s="103" t="n">
        <f aca="false">IF(L$1="P",MAX(0,L$2-$C217),IF(L$1="C",MAX(0,$C217-L$2)))</f>
        <v>28.35</v>
      </c>
      <c r="M217" s="103" t="n">
        <f aca="false">IF(M$1="P",MAX(0,M$2-$C217),IF(M$1="C",MAX(0,$C217-M$2)))</f>
        <v>1.65</v>
      </c>
      <c r="N217" s="103" t="n">
        <f aca="false">IF(N$1="P",MAX(0,N$2-$C217),IF(N$1="C",MAX(0,$C217-N$2)))</f>
        <v>0</v>
      </c>
      <c r="O217" s="103" t="n">
        <f aca="false">IF(O$1="P",MAX(0,O$2-$C217),IF(O$1="C",MAX(0,$C217-O$2)))</f>
        <v>0</v>
      </c>
      <c r="P217" s="103" t="n">
        <f aca="false">IF(P$1="P",MAX(0,P$2-$C217),IF(P$1="C",MAX(0,$C217-P$2)))</f>
        <v>0</v>
      </c>
      <c r="Q217" s="103" t="n">
        <f aca="false">IF(Q$1="P",MAX(0,Q$2-$C217),IF(Q$1="C",MAX(0,$C217-Q$2)))</f>
        <v>0</v>
      </c>
      <c r="R217" s="103" t="n">
        <f aca="false">IF(R$1="P",MAX(0,R$2-$C217),IF(R$1="C",MAX(0,$C217-R$2)))</f>
        <v>0</v>
      </c>
      <c r="S217" s="103" t="n">
        <f aca="false">IF(S$1="P",MAX(0,S$2-$C217),IF(S$1="C",MAX(0,$C217-S$2)))</f>
        <v>0</v>
      </c>
      <c r="T217" s="104" t="n">
        <f aca="false">A217</f>
        <v>10</v>
      </c>
      <c r="U217" s="105" t="n">
        <f aca="false">VLOOKUP($B217,Gas!$B$3:$E$2506,2)</f>
        <v>2.07</v>
      </c>
      <c r="V217" s="46" t="n">
        <f aca="false">C217/U217</f>
        <v>10.4589371980676</v>
      </c>
    </row>
    <row r="218" customFormat="false" ht="12.75" hidden="false" customHeight="false" outlineLevel="0" collapsed="false">
      <c r="A218" s="95" t="n">
        <f aca="false">MONTH(B218)+(YEAR(B218)-1998)*12</f>
        <v>10</v>
      </c>
      <c r="B218" s="101" t="n">
        <v>36075</v>
      </c>
      <c r="C218" s="102" t="n">
        <v>24.77</v>
      </c>
      <c r="D218" s="98" t="n">
        <f aca="false">LN(C218/C217)</f>
        <v>0.134627789052769</v>
      </c>
      <c r="E218" s="106" t="n">
        <f aca="false">STDEV(D209:D218)*SQRT(trade_day)</f>
        <v>4.82293155658924</v>
      </c>
      <c r="G218" s="103" t="n">
        <f aca="false">IF(G$1="P",MAX(0,G$2-$C218),IF(G$1="C",MAX(0,$C218-G$2)))</f>
        <v>0</v>
      </c>
      <c r="H218" s="103" t="n">
        <f aca="false">IF(H$1="P",MAX(0,H$2-$C218),IF(H$1="C",MAX(0,$C218-H$2)))</f>
        <v>0.23</v>
      </c>
      <c r="I218" s="103" t="n">
        <f aca="false">IF(I$1="P",MAX(0,I$2-$C218),IF(I$1="C",MAX(0,$C218-I$2)))</f>
        <v>5.23</v>
      </c>
      <c r="J218" s="103" t="n">
        <f aca="false">IF(J$1="P",MAX(0,J$2-$C218),IF(J$1="C",MAX(0,$C218-J$2)))</f>
        <v>10.23</v>
      </c>
      <c r="K218" s="103" t="n">
        <f aca="false">IF(K$1="P",MAX(0,K$2-$C218),IF(K$1="C",MAX(0,$C218-K$2)))</f>
        <v>15.23</v>
      </c>
      <c r="L218" s="103" t="n">
        <f aca="false">IF(L$1="P",MAX(0,L$2-$C218),IF(L$1="C",MAX(0,$C218-L$2)))</f>
        <v>25.23</v>
      </c>
      <c r="M218" s="103" t="n">
        <f aca="false">IF(M$1="P",MAX(0,M$2-$C218),IF(M$1="C",MAX(0,$C218-M$2)))</f>
        <v>4.77</v>
      </c>
      <c r="N218" s="103" t="n">
        <f aca="false">IF(N$1="P",MAX(0,N$2-$C218),IF(N$1="C",MAX(0,$C218-N$2)))</f>
        <v>0</v>
      </c>
      <c r="O218" s="103" t="n">
        <f aca="false">IF(O$1="P",MAX(0,O$2-$C218),IF(O$1="C",MAX(0,$C218-O$2)))</f>
        <v>0</v>
      </c>
      <c r="P218" s="103" t="n">
        <f aca="false">IF(P$1="P",MAX(0,P$2-$C218),IF(P$1="C",MAX(0,$C218-P$2)))</f>
        <v>0</v>
      </c>
      <c r="Q218" s="103" t="n">
        <f aca="false">IF(Q$1="P",MAX(0,Q$2-$C218),IF(Q$1="C",MAX(0,$C218-Q$2)))</f>
        <v>0</v>
      </c>
      <c r="R218" s="103" t="n">
        <f aca="false">IF(R$1="P",MAX(0,R$2-$C218),IF(R$1="C",MAX(0,$C218-R$2)))</f>
        <v>0</v>
      </c>
      <c r="S218" s="103" t="n">
        <f aca="false">IF(S$1="P",MAX(0,S$2-$C218),IF(S$1="C",MAX(0,$C218-S$2)))</f>
        <v>0</v>
      </c>
      <c r="T218" s="104" t="n">
        <f aca="false">A218</f>
        <v>10</v>
      </c>
      <c r="U218" s="105" t="n">
        <f aca="false">VLOOKUP($B218,Gas!$B$3:$E$2506,2)</f>
        <v>1.995</v>
      </c>
      <c r="V218" s="46" t="n">
        <f aca="false">C218/U218</f>
        <v>12.4160401002506</v>
      </c>
      <c r="X218" s="47"/>
      <c r="Y218" s="112" t="n">
        <f aca="false">STDEV($D$217:$D319)*SQRT(trade_day)</f>
        <v>2.03309245004278</v>
      </c>
    </row>
    <row r="219" customFormat="false" ht="12.75" hidden="false" customHeight="false" outlineLevel="0" collapsed="false">
      <c r="A219" s="95" t="n">
        <f aca="false">MONTH(B219)+(YEAR(B219)-1998)*12</f>
        <v>10</v>
      </c>
      <c r="B219" s="101" t="n">
        <v>36076</v>
      </c>
      <c r="C219" s="102" t="n">
        <v>23.93</v>
      </c>
      <c r="D219" s="98" t="n">
        <f aca="false">LN(C219/C218)</f>
        <v>-0.0345003415809862</v>
      </c>
      <c r="E219" s="106" t="n">
        <f aca="false">STDEV(D210:D219)*SQRT(trade_day)</f>
        <v>4.82234265831544</v>
      </c>
      <c r="G219" s="103" t="n">
        <f aca="false">IF(G$1="P",MAX(0,G$2-$C219),IF(G$1="C",MAX(0,$C219-G$2)))</f>
        <v>0</v>
      </c>
      <c r="H219" s="103" t="n">
        <f aca="false">IF(H$1="P",MAX(0,H$2-$C219),IF(H$1="C",MAX(0,$C219-H$2)))</f>
        <v>1.07</v>
      </c>
      <c r="I219" s="103" t="n">
        <f aca="false">IF(I$1="P",MAX(0,I$2-$C219),IF(I$1="C",MAX(0,$C219-I$2)))</f>
        <v>6.07</v>
      </c>
      <c r="J219" s="103" t="n">
        <f aca="false">IF(J$1="P",MAX(0,J$2-$C219),IF(J$1="C",MAX(0,$C219-J$2)))</f>
        <v>11.07</v>
      </c>
      <c r="K219" s="103" t="n">
        <f aca="false">IF(K$1="P",MAX(0,K$2-$C219),IF(K$1="C",MAX(0,$C219-K$2)))</f>
        <v>16.07</v>
      </c>
      <c r="L219" s="103" t="n">
        <f aca="false">IF(L$1="P",MAX(0,L$2-$C219),IF(L$1="C",MAX(0,$C219-L$2)))</f>
        <v>26.07</v>
      </c>
      <c r="M219" s="103" t="n">
        <f aca="false">IF(M$1="P",MAX(0,M$2-$C219),IF(M$1="C",MAX(0,$C219-M$2)))</f>
        <v>3.93</v>
      </c>
      <c r="N219" s="103" t="n">
        <f aca="false">IF(N$1="P",MAX(0,N$2-$C219),IF(N$1="C",MAX(0,$C219-N$2)))</f>
        <v>0</v>
      </c>
      <c r="O219" s="103" t="n">
        <f aca="false">IF(O$1="P",MAX(0,O$2-$C219),IF(O$1="C",MAX(0,$C219-O$2)))</f>
        <v>0</v>
      </c>
      <c r="P219" s="103" t="n">
        <f aca="false">IF(P$1="P",MAX(0,P$2-$C219),IF(P$1="C",MAX(0,$C219-P$2)))</f>
        <v>0</v>
      </c>
      <c r="Q219" s="103" t="n">
        <f aca="false">IF(Q$1="P",MAX(0,Q$2-$C219),IF(Q$1="C",MAX(0,$C219-Q$2)))</f>
        <v>0</v>
      </c>
      <c r="R219" s="103" t="n">
        <f aca="false">IF(R$1="P",MAX(0,R$2-$C219),IF(R$1="C",MAX(0,$C219-R$2)))</f>
        <v>0</v>
      </c>
      <c r="S219" s="103" t="n">
        <f aca="false">IF(S$1="P",MAX(0,S$2-$C219),IF(S$1="C",MAX(0,$C219-S$2)))</f>
        <v>0</v>
      </c>
      <c r="T219" s="104" t="n">
        <f aca="false">A219</f>
        <v>10</v>
      </c>
      <c r="U219" s="105" t="n">
        <f aca="false">VLOOKUP($B219,Gas!$B$3:$E$2506,2)</f>
        <v>2.045</v>
      </c>
      <c r="V219" s="46" t="n">
        <f aca="false">C219/U219</f>
        <v>11.7017114914425</v>
      </c>
    </row>
    <row r="220" customFormat="false" ht="12.75" hidden="false" customHeight="false" outlineLevel="0" collapsed="false">
      <c r="A220" s="95" t="n">
        <f aca="false">MONTH(B220)+(YEAR(B220)-1998)*12</f>
        <v>10</v>
      </c>
      <c r="B220" s="101" t="n">
        <v>36077</v>
      </c>
      <c r="C220" s="102" t="n">
        <v>19.95</v>
      </c>
      <c r="D220" s="98" t="n">
        <f aca="false">LN(C220/C219)</f>
        <v>-0.18190375858441</v>
      </c>
      <c r="E220" s="106" t="n">
        <f aca="false">STDEV(D211:D220)*SQRT(trade_day)</f>
        <v>4.88239122067507</v>
      </c>
      <c r="G220" s="103" t="n">
        <f aca="false">IF(G$1="P",MAX(0,G$2-$C220),IF(G$1="C",MAX(0,$C220-G$2)))</f>
        <v>0.0500000000000007</v>
      </c>
      <c r="H220" s="103" t="n">
        <f aca="false">IF(H$1="P",MAX(0,H$2-$C220),IF(H$1="C",MAX(0,$C220-H$2)))</f>
        <v>5.05</v>
      </c>
      <c r="I220" s="103" t="n">
        <f aca="false">IF(I$1="P",MAX(0,I$2-$C220),IF(I$1="C",MAX(0,$C220-I$2)))</f>
        <v>10.05</v>
      </c>
      <c r="J220" s="103" t="n">
        <f aca="false">IF(J$1="P",MAX(0,J$2-$C220),IF(J$1="C",MAX(0,$C220-J$2)))</f>
        <v>15.05</v>
      </c>
      <c r="K220" s="103" t="n">
        <f aca="false">IF(K$1="P",MAX(0,K$2-$C220),IF(K$1="C",MAX(0,$C220-K$2)))</f>
        <v>20.05</v>
      </c>
      <c r="L220" s="103" t="n">
        <f aca="false">IF(L$1="P",MAX(0,L$2-$C220),IF(L$1="C",MAX(0,$C220-L$2)))</f>
        <v>30.05</v>
      </c>
      <c r="M220" s="103" t="n">
        <f aca="false">IF(M$1="P",MAX(0,M$2-$C220),IF(M$1="C",MAX(0,$C220-M$2)))</f>
        <v>0</v>
      </c>
      <c r="N220" s="103" t="n">
        <f aca="false">IF(N$1="P",MAX(0,N$2-$C220),IF(N$1="C",MAX(0,$C220-N$2)))</f>
        <v>0</v>
      </c>
      <c r="O220" s="103" t="n">
        <f aca="false">IF(O$1="P",MAX(0,O$2-$C220),IF(O$1="C",MAX(0,$C220-O$2)))</f>
        <v>0</v>
      </c>
      <c r="P220" s="103" t="n">
        <f aca="false">IF(P$1="P",MAX(0,P$2-$C220),IF(P$1="C",MAX(0,$C220-P$2)))</f>
        <v>0</v>
      </c>
      <c r="Q220" s="103" t="n">
        <f aca="false">IF(Q$1="P",MAX(0,Q$2-$C220),IF(Q$1="C",MAX(0,$C220-Q$2)))</f>
        <v>0</v>
      </c>
      <c r="R220" s="103" t="n">
        <f aca="false">IF(R$1="P",MAX(0,R$2-$C220),IF(R$1="C",MAX(0,$C220-R$2)))</f>
        <v>0</v>
      </c>
      <c r="S220" s="103" t="n">
        <f aca="false">IF(S$1="P",MAX(0,S$2-$C220),IF(S$1="C",MAX(0,$C220-S$2)))</f>
        <v>0</v>
      </c>
      <c r="T220" s="104" t="n">
        <f aca="false">A220</f>
        <v>10</v>
      </c>
      <c r="U220" s="105" t="n">
        <f aca="false">VLOOKUP($B220,Gas!$B$3:$E$2506,2)</f>
        <v>2.025</v>
      </c>
      <c r="V220" s="46" t="n">
        <f aca="false">C220/U220</f>
        <v>9.85185185185185</v>
      </c>
    </row>
    <row r="221" customFormat="false" ht="12.75" hidden="false" customHeight="false" outlineLevel="0" collapsed="false">
      <c r="A221" s="95" t="n">
        <f aca="false">MONTH(B221)+(YEAR(B221)-1998)*12</f>
        <v>10</v>
      </c>
      <c r="B221" s="101" t="n">
        <v>36080</v>
      </c>
      <c r="C221" s="102" t="n">
        <v>19.91</v>
      </c>
      <c r="D221" s="98" t="n">
        <f aca="false">LN(C221/C220)</f>
        <v>-0.00200702525976745</v>
      </c>
      <c r="E221" s="106" t="n">
        <f aca="false">STDEV(D212:D221)*SQRT(trade_day)</f>
        <v>4.2039372554205</v>
      </c>
      <c r="G221" s="103" t="n">
        <f aca="false">IF(G$1="P",MAX(0,G$2-$C221),IF(G$1="C",MAX(0,$C221-G$2)))</f>
        <v>0.0899999999999999</v>
      </c>
      <c r="H221" s="103" t="n">
        <f aca="false">IF(H$1="P",MAX(0,H$2-$C221),IF(H$1="C",MAX(0,$C221-H$2)))</f>
        <v>5.09</v>
      </c>
      <c r="I221" s="103" t="n">
        <f aca="false">IF(I$1="P",MAX(0,I$2-$C221),IF(I$1="C",MAX(0,$C221-I$2)))</f>
        <v>10.09</v>
      </c>
      <c r="J221" s="103" t="n">
        <f aca="false">IF(J$1="P",MAX(0,J$2-$C221),IF(J$1="C",MAX(0,$C221-J$2)))</f>
        <v>15.09</v>
      </c>
      <c r="K221" s="103" t="n">
        <f aca="false">IF(K$1="P",MAX(0,K$2-$C221),IF(K$1="C",MAX(0,$C221-K$2)))</f>
        <v>20.09</v>
      </c>
      <c r="L221" s="103" t="n">
        <f aca="false">IF(L$1="P",MAX(0,L$2-$C221),IF(L$1="C",MAX(0,$C221-L$2)))</f>
        <v>30.09</v>
      </c>
      <c r="M221" s="103" t="n">
        <f aca="false">IF(M$1="P",MAX(0,M$2-$C221),IF(M$1="C",MAX(0,$C221-M$2)))</f>
        <v>0</v>
      </c>
      <c r="N221" s="103" t="n">
        <f aca="false">IF(N$1="P",MAX(0,N$2-$C221),IF(N$1="C",MAX(0,$C221-N$2)))</f>
        <v>0</v>
      </c>
      <c r="O221" s="103" t="n">
        <f aca="false">IF(O$1="P",MAX(0,O$2-$C221),IF(O$1="C",MAX(0,$C221-O$2)))</f>
        <v>0</v>
      </c>
      <c r="P221" s="103" t="n">
        <f aca="false">IF(P$1="P",MAX(0,P$2-$C221),IF(P$1="C",MAX(0,$C221-P$2)))</f>
        <v>0</v>
      </c>
      <c r="Q221" s="103" t="n">
        <f aca="false">IF(Q$1="P",MAX(0,Q$2-$C221),IF(Q$1="C",MAX(0,$C221-Q$2)))</f>
        <v>0</v>
      </c>
      <c r="R221" s="103" t="n">
        <f aca="false">IF(R$1="P",MAX(0,R$2-$C221),IF(R$1="C",MAX(0,$C221-R$2)))</f>
        <v>0</v>
      </c>
      <c r="S221" s="103" t="n">
        <f aca="false">IF(S$1="P",MAX(0,S$2-$C221),IF(S$1="C",MAX(0,$C221-S$2)))</f>
        <v>0</v>
      </c>
      <c r="T221" s="104" t="n">
        <f aca="false">A221</f>
        <v>10</v>
      </c>
      <c r="U221" s="105" t="n">
        <f aca="false">VLOOKUP($B221,Gas!$B$3:$E$2506,2)</f>
        <v>1.795</v>
      </c>
      <c r="V221" s="46" t="n">
        <f aca="false">C221/U221</f>
        <v>11.091922005571</v>
      </c>
    </row>
    <row r="222" customFormat="false" ht="12.75" hidden="false" customHeight="false" outlineLevel="0" collapsed="false">
      <c r="A222" s="95" t="n">
        <f aca="false">MONTH(B222)+(YEAR(B222)-1998)*12</f>
        <v>10</v>
      </c>
      <c r="B222" s="101" t="n">
        <v>36081</v>
      </c>
      <c r="C222" s="102" t="n">
        <v>17.5</v>
      </c>
      <c r="D222" s="98" t="n">
        <f aca="false">LN(C222/C221)</f>
        <v>-0.129021237146637</v>
      </c>
      <c r="E222" s="106" t="n">
        <f aca="false">STDEV(D213:D222)*SQRT(trade_day)</f>
        <v>3.87651528278718</v>
      </c>
      <c r="G222" s="103" t="n">
        <f aca="false">IF(G$1="P",MAX(0,G$2-$C222),IF(G$1="C",MAX(0,$C222-G$2)))</f>
        <v>2.5</v>
      </c>
      <c r="H222" s="103" t="n">
        <f aca="false">IF(H$1="P",MAX(0,H$2-$C222),IF(H$1="C",MAX(0,$C222-H$2)))</f>
        <v>7.5</v>
      </c>
      <c r="I222" s="103" t="n">
        <f aca="false">IF(I$1="P",MAX(0,I$2-$C222),IF(I$1="C",MAX(0,$C222-I$2)))</f>
        <v>12.5</v>
      </c>
      <c r="J222" s="103" t="n">
        <f aca="false">IF(J$1="P",MAX(0,J$2-$C222),IF(J$1="C",MAX(0,$C222-J$2)))</f>
        <v>17.5</v>
      </c>
      <c r="K222" s="103" t="n">
        <f aca="false">IF(K$1="P",MAX(0,K$2-$C222),IF(K$1="C",MAX(0,$C222-K$2)))</f>
        <v>22.5</v>
      </c>
      <c r="L222" s="103" t="n">
        <f aca="false">IF(L$1="P",MAX(0,L$2-$C222),IF(L$1="C",MAX(0,$C222-L$2)))</f>
        <v>32.5</v>
      </c>
      <c r="M222" s="103" t="n">
        <f aca="false">IF(M$1="P",MAX(0,M$2-$C222),IF(M$1="C",MAX(0,$C222-M$2)))</f>
        <v>0</v>
      </c>
      <c r="N222" s="103" t="n">
        <f aca="false">IF(N$1="P",MAX(0,N$2-$C222),IF(N$1="C",MAX(0,$C222-N$2)))</f>
        <v>0</v>
      </c>
      <c r="O222" s="103" t="n">
        <f aca="false">IF(O$1="P",MAX(0,O$2-$C222),IF(O$1="C",MAX(0,$C222-O$2)))</f>
        <v>0</v>
      </c>
      <c r="P222" s="103" t="n">
        <f aca="false">IF(P$1="P",MAX(0,P$2-$C222),IF(P$1="C",MAX(0,$C222-P$2)))</f>
        <v>0</v>
      </c>
      <c r="Q222" s="103" t="n">
        <f aca="false">IF(Q$1="P",MAX(0,Q$2-$C222),IF(Q$1="C",MAX(0,$C222-Q$2)))</f>
        <v>0</v>
      </c>
      <c r="R222" s="103" t="n">
        <f aca="false">IF(R$1="P",MAX(0,R$2-$C222),IF(R$1="C",MAX(0,$C222-R$2)))</f>
        <v>0</v>
      </c>
      <c r="S222" s="103" t="n">
        <f aca="false">IF(S$1="P",MAX(0,S$2-$C222),IF(S$1="C",MAX(0,$C222-S$2)))</f>
        <v>0</v>
      </c>
      <c r="T222" s="104" t="n">
        <f aca="false">A222</f>
        <v>10</v>
      </c>
      <c r="U222" s="105" t="n">
        <f aca="false">VLOOKUP($B222,Gas!$B$3:$E$2506,2)</f>
        <v>1.735</v>
      </c>
      <c r="V222" s="46" t="n">
        <f aca="false">C222/U222</f>
        <v>10.0864553314121</v>
      </c>
    </row>
    <row r="223" customFormat="false" ht="12.75" hidden="false" customHeight="false" outlineLevel="0" collapsed="false">
      <c r="A223" s="95" t="n">
        <f aca="false">MONTH(B223)+(YEAR(B223)-1998)*12</f>
        <v>10</v>
      </c>
      <c r="B223" s="101" t="n">
        <v>36082</v>
      </c>
      <c r="C223" s="102" t="n">
        <v>17.31</v>
      </c>
      <c r="D223" s="98" t="n">
        <f aca="false">LN(C223/C222)</f>
        <v>-0.0109165117413505</v>
      </c>
      <c r="E223" s="106" t="n">
        <f aca="false">STDEV(D214:D223)*SQRT(trade_day)</f>
        <v>3.74498941521983</v>
      </c>
      <c r="G223" s="103" t="n">
        <f aca="false">IF(G$1="P",MAX(0,G$2-$C223),IF(G$1="C",MAX(0,$C223-G$2)))</f>
        <v>2.69</v>
      </c>
      <c r="H223" s="103" t="n">
        <f aca="false">IF(H$1="P",MAX(0,H$2-$C223),IF(H$1="C",MAX(0,$C223-H$2)))</f>
        <v>7.69</v>
      </c>
      <c r="I223" s="103" t="n">
        <f aca="false">IF(I$1="P",MAX(0,I$2-$C223),IF(I$1="C",MAX(0,$C223-I$2)))</f>
        <v>12.69</v>
      </c>
      <c r="J223" s="103" t="n">
        <f aca="false">IF(J$1="P",MAX(0,J$2-$C223),IF(J$1="C",MAX(0,$C223-J$2)))</f>
        <v>17.69</v>
      </c>
      <c r="K223" s="103" t="n">
        <f aca="false">IF(K$1="P",MAX(0,K$2-$C223),IF(K$1="C",MAX(0,$C223-K$2)))</f>
        <v>22.69</v>
      </c>
      <c r="L223" s="103" t="n">
        <f aca="false">IF(L$1="P",MAX(0,L$2-$C223),IF(L$1="C",MAX(0,$C223-L$2)))</f>
        <v>32.69</v>
      </c>
      <c r="M223" s="103" t="n">
        <f aca="false">IF(M$1="P",MAX(0,M$2-$C223),IF(M$1="C",MAX(0,$C223-M$2)))</f>
        <v>0</v>
      </c>
      <c r="N223" s="103" t="n">
        <f aca="false">IF(N$1="P",MAX(0,N$2-$C223),IF(N$1="C",MAX(0,$C223-N$2)))</f>
        <v>0</v>
      </c>
      <c r="O223" s="103" t="n">
        <f aca="false">IF(O$1="P",MAX(0,O$2-$C223),IF(O$1="C",MAX(0,$C223-O$2)))</f>
        <v>0</v>
      </c>
      <c r="P223" s="103" t="n">
        <f aca="false">IF(P$1="P",MAX(0,P$2-$C223),IF(P$1="C",MAX(0,$C223-P$2)))</f>
        <v>0</v>
      </c>
      <c r="Q223" s="103" t="n">
        <f aca="false">IF(Q$1="P",MAX(0,Q$2-$C223),IF(Q$1="C",MAX(0,$C223-Q$2)))</f>
        <v>0</v>
      </c>
      <c r="R223" s="103" t="n">
        <f aca="false">IF(R$1="P",MAX(0,R$2-$C223),IF(R$1="C",MAX(0,$C223-R$2)))</f>
        <v>0</v>
      </c>
      <c r="S223" s="103" t="n">
        <f aca="false">IF(S$1="P",MAX(0,S$2-$C223),IF(S$1="C",MAX(0,$C223-S$2)))</f>
        <v>0</v>
      </c>
      <c r="T223" s="104" t="n">
        <f aca="false">A223</f>
        <v>10</v>
      </c>
      <c r="U223" s="105" t="n">
        <f aca="false">VLOOKUP($B223,Gas!$B$3:$E$2506,2)</f>
        <v>1.675</v>
      </c>
      <c r="V223" s="46" t="n">
        <f aca="false">C223/U223</f>
        <v>10.334328358209</v>
      </c>
    </row>
    <row r="224" customFormat="false" ht="12.75" hidden="false" customHeight="false" outlineLevel="0" collapsed="false">
      <c r="A224" s="95" t="n">
        <f aca="false">MONTH(B224)+(YEAR(B224)-1998)*12</f>
        <v>10</v>
      </c>
      <c r="B224" s="101" t="n">
        <v>36083</v>
      </c>
      <c r="C224" s="102" t="n">
        <v>18.53</v>
      </c>
      <c r="D224" s="98" t="n">
        <f aca="false">LN(C224/C223)</f>
        <v>0.0681066711091507</v>
      </c>
      <c r="E224" s="106" t="n">
        <f aca="false">STDEV(D215:D224)*SQRT(trade_day)</f>
        <v>2.15749106503225</v>
      </c>
      <c r="G224" s="103" t="n">
        <f aca="false">IF(G$1="P",MAX(0,G$2-$C224),IF(G$1="C",MAX(0,$C224-G$2)))</f>
        <v>1.47</v>
      </c>
      <c r="H224" s="103" t="n">
        <f aca="false">IF(H$1="P",MAX(0,H$2-$C224),IF(H$1="C",MAX(0,$C224-H$2)))</f>
        <v>6.47</v>
      </c>
      <c r="I224" s="103" t="n">
        <f aca="false">IF(I$1="P",MAX(0,I$2-$C224),IF(I$1="C",MAX(0,$C224-I$2)))</f>
        <v>11.47</v>
      </c>
      <c r="J224" s="103" t="n">
        <f aca="false">IF(J$1="P",MAX(0,J$2-$C224),IF(J$1="C",MAX(0,$C224-J$2)))</f>
        <v>16.47</v>
      </c>
      <c r="K224" s="103" t="n">
        <f aca="false">IF(K$1="P",MAX(0,K$2-$C224),IF(K$1="C",MAX(0,$C224-K$2)))</f>
        <v>21.47</v>
      </c>
      <c r="L224" s="103" t="n">
        <f aca="false">IF(L$1="P",MAX(0,L$2-$C224),IF(L$1="C",MAX(0,$C224-L$2)))</f>
        <v>31.47</v>
      </c>
      <c r="M224" s="103" t="n">
        <f aca="false">IF(M$1="P",MAX(0,M$2-$C224),IF(M$1="C",MAX(0,$C224-M$2)))</f>
        <v>0</v>
      </c>
      <c r="N224" s="103" t="n">
        <f aca="false">IF(N$1="P",MAX(0,N$2-$C224),IF(N$1="C",MAX(0,$C224-N$2)))</f>
        <v>0</v>
      </c>
      <c r="O224" s="103" t="n">
        <f aca="false">IF(O$1="P",MAX(0,O$2-$C224),IF(O$1="C",MAX(0,$C224-O$2)))</f>
        <v>0</v>
      </c>
      <c r="P224" s="103" t="n">
        <f aca="false">IF(P$1="P",MAX(0,P$2-$C224),IF(P$1="C",MAX(0,$C224-P$2)))</f>
        <v>0</v>
      </c>
      <c r="Q224" s="103" t="n">
        <f aca="false">IF(Q$1="P",MAX(0,Q$2-$C224),IF(Q$1="C",MAX(0,$C224-Q$2)))</f>
        <v>0</v>
      </c>
      <c r="R224" s="103" t="n">
        <f aca="false">IF(R$1="P",MAX(0,R$2-$C224),IF(R$1="C",MAX(0,$C224-R$2)))</f>
        <v>0</v>
      </c>
      <c r="S224" s="103" t="n">
        <f aca="false">IF(S$1="P",MAX(0,S$2-$C224),IF(S$1="C",MAX(0,$C224-S$2)))</f>
        <v>0</v>
      </c>
      <c r="T224" s="104" t="n">
        <f aca="false">A224</f>
        <v>10</v>
      </c>
      <c r="U224" s="105" t="n">
        <f aca="false">VLOOKUP($B224,Gas!$B$3:$E$2506,2)</f>
        <v>1.795</v>
      </c>
      <c r="V224" s="46" t="n">
        <f aca="false">C224/U224</f>
        <v>10.3231197771588</v>
      </c>
    </row>
    <row r="225" customFormat="false" ht="12.75" hidden="false" customHeight="false" outlineLevel="0" collapsed="false">
      <c r="A225" s="95" t="n">
        <f aca="false">MONTH(B225)+(YEAR(B225)-1998)*12</f>
        <v>10</v>
      </c>
      <c r="B225" s="101" t="n">
        <v>36084</v>
      </c>
      <c r="C225" s="102" t="n">
        <v>23.2</v>
      </c>
      <c r="D225" s="98" t="n">
        <f aca="false">LN(C225/C224)</f>
        <v>0.224761238374996</v>
      </c>
      <c r="E225" s="106" t="n">
        <f aca="false">STDEV(D216:D225)*SQRT(trade_day)</f>
        <v>2.44869918057869</v>
      </c>
      <c r="G225" s="103" t="n">
        <f aca="false">IF(G$1="P",MAX(0,G$2-$C225),IF(G$1="C",MAX(0,$C225-G$2)))</f>
        <v>0</v>
      </c>
      <c r="H225" s="103" t="n">
        <f aca="false">IF(H$1="P",MAX(0,H$2-$C225),IF(H$1="C",MAX(0,$C225-H$2)))</f>
        <v>1.8</v>
      </c>
      <c r="I225" s="103" t="n">
        <f aca="false">IF(I$1="P",MAX(0,I$2-$C225),IF(I$1="C",MAX(0,$C225-I$2)))</f>
        <v>6.8</v>
      </c>
      <c r="J225" s="103" t="n">
        <f aca="false">IF(J$1="P",MAX(0,J$2-$C225),IF(J$1="C",MAX(0,$C225-J$2)))</f>
        <v>11.8</v>
      </c>
      <c r="K225" s="103" t="n">
        <f aca="false">IF(K$1="P",MAX(0,K$2-$C225),IF(K$1="C",MAX(0,$C225-K$2)))</f>
        <v>16.8</v>
      </c>
      <c r="L225" s="103" t="n">
        <f aca="false">IF(L$1="P",MAX(0,L$2-$C225),IF(L$1="C",MAX(0,$C225-L$2)))</f>
        <v>26.8</v>
      </c>
      <c r="M225" s="103" t="n">
        <f aca="false">IF(M$1="P",MAX(0,M$2-$C225),IF(M$1="C",MAX(0,$C225-M$2)))</f>
        <v>3.2</v>
      </c>
      <c r="N225" s="103" t="n">
        <f aca="false">IF(N$1="P",MAX(0,N$2-$C225),IF(N$1="C",MAX(0,$C225-N$2)))</f>
        <v>0</v>
      </c>
      <c r="O225" s="103" t="n">
        <f aca="false">IF(O$1="P",MAX(0,O$2-$C225),IF(O$1="C",MAX(0,$C225-O$2)))</f>
        <v>0</v>
      </c>
      <c r="P225" s="103" t="n">
        <f aca="false">IF(P$1="P",MAX(0,P$2-$C225),IF(P$1="C",MAX(0,$C225-P$2)))</f>
        <v>0</v>
      </c>
      <c r="Q225" s="103" t="n">
        <f aca="false">IF(Q$1="P",MAX(0,Q$2-$C225),IF(Q$1="C",MAX(0,$C225-Q$2)))</f>
        <v>0</v>
      </c>
      <c r="R225" s="103" t="n">
        <f aca="false">IF(R$1="P",MAX(0,R$2-$C225),IF(R$1="C",MAX(0,$C225-R$2)))</f>
        <v>0</v>
      </c>
      <c r="S225" s="103" t="n">
        <f aca="false">IF(S$1="P",MAX(0,S$2-$C225),IF(S$1="C",MAX(0,$C225-S$2)))</f>
        <v>0</v>
      </c>
      <c r="T225" s="104" t="n">
        <f aca="false">A225</f>
        <v>10</v>
      </c>
      <c r="U225" s="105" t="n">
        <f aca="false">VLOOKUP($B225,Gas!$B$3:$E$2506,2)</f>
        <v>1.75</v>
      </c>
      <c r="V225" s="46" t="n">
        <f aca="false">C225/U225</f>
        <v>13.2571428571429</v>
      </c>
    </row>
    <row r="226" customFormat="false" ht="12.75" hidden="false" customHeight="false" outlineLevel="0" collapsed="false">
      <c r="A226" s="95" t="n">
        <f aca="false">MONTH(B226)+(YEAR(B226)-1998)*12</f>
        <v>10</v>
      </c>
      <c r="B226" s="101" t="n">
        <v>36087</v>
      </c>
      <c r="C226" s="102" t="n">
        <v>20.31</v>
      </c>
      <c r="D226" s="98" t="n">
        <f aca="false">LN(C226/C225)</f>
        <v>-0.133038903079971</v>
      </c>
      <c r="E226" s="106" t="n">
        <f aca="false">STDEV(D217:D226)*SQRT(trade_day)</f>
        <v>2.35303828813363</v>
      </c>
      <c r="G226" s="103" t="n">
        <f aca="false">IF(G$1="P",MAX(0,G$2-$C226),IF(G$1="C",MAX(0,$C226-G$2)))</f>
        <v>0</v>
      </c>
      <c r="H226" s="103" t="n">
        <f aca="false">IF(H$1="P",MAX(0,H$2-$C226),IF(H$1="C",MAX(0,$C226-H$2)))</f>
        <v>4.69</v>
      </c>
      <c r="I226" s="103" t="n">
        <f aca="false">IF(I$1="P",MAX(0,I$2-$C226),IF(I$1="C",MAX(0,$C226-I$2)))</f>
        <v>9.69</v>
      </c>
      <c r="J226" s="103" t="n">
        <f aca="false">IF(J$1="P",MAX(0,J$2-$C226),IF(J$1="C",MAX(0,$C226-J$2)))</f>
        <v>14.69</v>
      </c>
      <c r="K226" s="103" t="n">
        <f aca="false">IF(K$1="P",MAX(0,K$2-$C226),IF(K$1="C",MAX(0,$C226-K$2)))</f>
        <v>19.69</v>
      </c>
      <c r="L226" s="103" t="n">
        <f aca="false">IF(L$1="P",MAX(0,L$2-$C226),IF(L$1="C",MAX(0,$C226-L$2)))</f>
        <v>29.69</v>
      </c>
      <c r="M226" s="103" t="n">
        <f aca="false">IF(M$1="P",MAX(0,M$2-$C226),IF(M$1="C",MAX(0,$C226-M$2)))</f>
        <v>0.309999999999999</v>
      </c>
      <c r="N226" s="103" t="n">
        <f aca="false">IF(N$1="P",MAX(0,N$2-$C226),IF(N$1="C",MAX(0,$C226-N$2)))</f>
        <v>0</v>
      </c>
      <c r="O226" s="103" t="n">
        <f aca="false">IF(O$1="P",MAX(0,O$2-$C226),IF(O$1="C",MAX(0,$C226-O$2)))</f>
        <v>0</v>
      </c>
      <c r="P226" s="103" t="n">
        <f aca="false">IF(P$1="P",MAX(0,P$2-$C226),IF(P$1="C",MAX(0,$C226-P$2)))</f>
        <v>0</v>
      </c>
      <c r="Q226" s="103" t="n">
        <f aca="false">IF(Q$1="P",MAX(0,Q$2-$C226),IF(Q$1="C",MAX(0,$C226-Q$2)))</f>
        <v>0</v>
      </c>
      <c r="R226" s="103" t="n">
        <f aca="false">IF(R$1="P",MAX(0,R$2-$C226),IF(R$1="C",MAX(0,$C226-R$2)))</f>
        <v>0</v>
      </c>
      <c r="S226" s="103" t="n">
        <f aca="false">IF(S$1="P",MAX(0,S$2-$C226),IF(S$1="C",MAX(0,$C226-S$2)))</f>
        <v>0</v>
      </c>
      <c r="T226" s="104" t="n">
        <f aca="false">A226</f>
        <v>10</v>
      </c>
      <c r="U226" s="105" t="n">
        <f aca="false">VLOOKUP($B226,Gas!$B$3:$E$2506,2)</f>
        <v>1.63</v>
      </c>
      <c r="V226" s="46" t="n">
        <f aca="false">C226/U226</f>
        <v>12.4601226993865</v>
      </c>
    </row>
    <row r="227" customFormat="false" ht="12.75" hidden="false" customHeight="false" outlineLevel="0" collapsed="false">
      <c r="A227" s="95" t="n">
        <f aca="false">MONTH(B227)+(YEAR(B227)-1998)*12</f>
        <v>10</v>
      </c>
      <c r="B227" s="101" t="n">
        <v>36088</v>
      </c>
      <c r="C227" s="102" t="n">
        <v>19.1</v>
      </c>
      <c r="D227" s="98" t="n">
        <f aca="false">LN(C227/C226)</f>
        <v>-0.061425040539709</v>
      </c>
      <c r="E227" s="106" t="n">
        <f aca="false">STDEV(D218:D227)*SQRT(trade_day)</f>
        <v>2.00160803950715</v>
      </c>
      <c r="G227" s="103" t="n">
        <f aca="false">IF(G$1="P",MAX(0,G$2-$C227),IF(G$1="C",MAX(0,$C227-G$2)))</f>
        <v>0.899999999999999</v>
      </c>
      <c r="H227" s="103" t="n">
        <f aca="false">IF(H$1="P",MAX(0,H$2-$C227),IF(H$1="C",MAX(0,$C227-H$2)))</f>
        <v>5.9</v>
      </c>
      <c r="I227" s="103" t="n">
        <f aca="false">IF(I$1="P",MAX(0,I$2-$C227),IF(I$1="C",MAX(0,$C227-I$2)))</f>
        <v>10.9</v>
      </c>
      <c r="J227" s="103" t="n">
        <f aca="false">IF(J$1="P",MAX(0,J$2-$C227),IF(J$1="C",MAX(0,$C227-J$2)))</f>
        <v>15.9</v>
      </c>
      <c r="K227" s="103" t="n">
        <f aca="false">IF(K$1="P",MAX(0,K$2-$C227),IF(K$1="C",MAX(0,$C227-K$2)))</f>
        <v>20.9</v>
      </c>
      <c r="L227" s="103" t="n">
        <f aca="false">IF(L$1="P",MAX(0,L$2-$C227),IF(L$1="C",MAX(0,$C227-L$2)))</f>
        <v>30.9</v>
      </c>
      <c r="M227" s="103" t="n">
        <f aca="false">IF(M$1="P",MAX(0,M$2-$C227),IF(M$1="C",MAX(0,$C227-M$2)))</f>
        <v>0</v>
      </c>
      <c r="N227" s="103" t="n">
        <f aca="false">IF(N$1="P",MAX(0,N$2-$C227),IF(N$1="C",MAX(0,$C227-N$2)))</f>
        <v>0</v>
      </c>
      <c r="O227" s="103" t="n">
        <f aca="false">IF(O$1="P",MAX(0,O$2-$C227),IF(O$1="C",MAX(0,$C227-O$2)))</f>
        <v>0</v>
      </c>
      <c r="P227" s="103" t="n">
        <f aca="false">IF(P$1="P",MAX(0,P$2-$C227),IF(P$1="C",MAX(0,$C227-P$2)))</f>
        <v>0</v>
      </c>
      <c r="Q227" s="103" t="n">
        <f aca="false">IF(Q$1="P",MAX(0,Q$2-$C227),IF(Q$1="C",MAX(0,$C227-Q$2)))</f>
        <v>0</v>
      </c>
      <c r="R227" s="103" t="n">
        <f aca="false">IF(R$1="P",MAX(0,R$2-$C227),IF(R$1="C",MAX(0,$C227-R$2)))</f>
        <v>0</v>
      </c>
      <c r="S227" s="103" t="n">
        <f aca="false">IF(S$1="P",MAX(0,S$2-$C227),IF(S$1="C",MAX(0,$C227-S$2)))</f>
        <v>0</v>
      </c>
      <c r="T227" s="104" t="n">
        <f aca="false">A227</f>
        <v>10</v>
      </c>
      <c r="U227" s="105" t="n">
        <f aca="false">VLOOKUP($B227,Gas!$B$3:$E$2506,2)</f>
        <v>1.745</v>
      </c>
      <c r="V227" s="46" t="n">
        <f aca="false">C227/U227</f>
        <v>10.945558739255</v>
      </c>
    </row>
    <row r="228" customFormat="false" ht="12.75" hidden="false" customHeight="false" outlineLevel="0" collapsed="false">
      <c r="A228" s="95" t="n">
        <f aca="false">MONTH(B228)+(YEAR(B228)-1998)*12</f>
        <v>10</v>
      </c>
      <c r="B228" s="101" t="n">
        <v>36089</v>
      </c>
      <c r="C228" s="102" t="n">
        <v>19.74</v>
      </c>
      <c r="D228" s="98" t="n">
        <f aca="false">LN(C228/C227)</f>
        <v>0.0329586989527512</v>
      </c>
      <c r="E228" s="106" t="n">
        <f aca="false">STDEV(D219:D228)*SQRT(trade_day)</f>
        <v>1.85301143142846</v>
      </c>
      <c r="G228" s="103" t="n">
        <f aca="false">IF(G$1="P",MAX(0,G$2-$C228),IF(G$1="C",MAX(0,$C228-G$2)))</f>
        <v>0.260000000000002</v>
      </c>
      <c r="H228" s="103" t="n">
        <f aca="false">IF(H$1="P",MAX(0,H$2-$C228),IF(H$1="C",MAX(0,$C228-H$2)))</f>
        <v>5.26</v>
      </c>
      <c r="I228" s="103" t="n">
        <f aca="false">IF(I$1="P",MAX(0,I$2-$C228),IF(I$1="C",MAX(0,$C228-I$2)))</f>
        <v>10.26</v>
      </c>
      <c r="J228" s="103" t="n">
        <f aca="false">IF(J$1="P",MAX(0,J$2-$C228),IF(J$1="C",MAX(0,$C228-J$2)))</f>
        <v>15.26</v>
      </c>
      <c r="K228" s="103" t="n">
        <f aca="false">IF(K$1="P",MAX(0,K$2-$C228),IF(K$1="C",MAX(0,$C228-K$2)))</f>
        <v>20.26</v>
      </c>
      <c r="L228" s="103" t="n">
        <f aca="false">IF(L$1="P",MAX(0,L$2-$C228),IF(L$1="C",MAX(0,$C228-L$2)))</f>
        <v>30.26</v>
      </c>
      <c r="M228" s="103" t="n">
        <f aca="false">IF(M$1="P",MAX(0,M$2-$C228),IF(M$1="C",MAX(0,$C228-M$2)))</f>
        <v>0</v>
      </c>
      <c r="N228" s="103" t="n">
        <f aca="false">IF(N$1="P",MAX(0,N$2-$C228),IF(N$1="C",MAX(0,$C228-N$2)))</f>
        <v>0</v>
      </c>
      <c r="O228" s="103" t="n">
        <f aca="false">IF(O$1="P",MAX(0,O$2-$C228),IF(O$1="C",MAX(0,$C228-O$2)))</f>
        <v>0</v>
      </c>
      <c r="P228" s="103" t="n">
        <f aca="false">IF(P$1="P",MAX(0,P$2-$C228),IF(P$1="C",MAX(0,$C228-P$2)))</f>
        <v>0</v>
      </c>
      <c r="Q228" s="103" t="n">
        <f aca="false">IF(Q$1="P",MAX(0,Q$2-$C228),IF(Q$1="C",MAX(0,$C228-Q$2)))</f>
        <v>0</v>
      </c>
      <c r="R228" s="103" t="n">
        <f aca="false">IF(R$1="P",MAX(0,R$2-$C228),IF(R$1="C",MAX(0,$C228-R$2)))</f>
        <v>0</v>
      </c>
      <c r="S228" s="103" t="n">
        <f aca="false">IF(S$1="P",MAX(0,S$2-$C228),IF(S$1="C",MAX(0,$C228-S$2)))</f>
        <v>0</v>
      </c>
      <c r="T228" s="104" t="n">
        <f aca="false">A228</f>
        <v>10</v>
      </c>
      <c r="U228" s="105" t="n">
        <f aca="false">VLOOKUP($B228,Gas!$B$3:$E$2506,2)</f>
        <v>1.95</v>
      </c>
      <c r="V228" s="46" t="n">
        <f aca="false">C228/U228</f>
        <v>10.1230769230769</v>
      </c>
    </row>
    <row r="229" customFormat="false" ht="12.75" hidden="false" customHeight="false" outlineLevel="0" collapsed="false">
      <c r="A229" s="95" t="n">
        <f aca="false">MONTH(B229)+(YEAR(B229)-1998)*12</f>
        <v>10</v>
      </c>
      <c r="B229" s="101" t="n">
        <v>36090</v>
      </c>
      <c r="C229" s="102" t="n">
        <v>19.19</v>
      </c>
      <c r="D229" s="98" t="n">
        <f aca="false">LN(C229/C228)</f>
        <v>-0.0282577239857268</v>
      </c>
      <c r="E229" s="106" t="n">
        <f aca="false">STDEV(D220:D229)*SQRT(trade_day)</f>
        <v>1.85216971211712</v>
      </c>
      <c r="G229" s="103" t="n">
        <f aca="false">IF(G$1="P",MAX(0,G$2-$C229),IF(G$1="C",MAX(0,$C229-G$2)))</f>
        <v>0.809999999999999</v>
      </c>
      <c r="H229" s="103" t="n">
        <f aca="false">IF(H$1="P",MAX(0,H$2-$C229),IF(H$1="C",MAX(0,$C229-H$2)))</f>
        <v>5.81</v>
      </c>
      <c r="I229" s="103" t="n">
        <f aca="false">IF(I$1="P",MAX(0,I$2-$C229),IF(I$1="C",MAX(0,$C229-I$2)))</f>
        <v>10.81</v>
      </c>
      <c r="J229" s="103" t="n">
        <f aca="false">IF(J$1="P",MAX(0,J$2-$C229),IF(J$1="C",MAX(0,$C229-J$2)))</f>
        <v>15.81</v>
      </c>
      <c r="K229" s="103" t="n">
        <f aca="false">IF(K$1="P",MAX(0,K$2-$C229),IF(K$1="C",MAX(0,$C229-K$2)))</f>
        <v>20.81</v>
      </c>
      <c r="L229" s="103" t="n">
        <f aca="false">IF(L$1="P",MAX(0,L$2-$C229),IF(L$1="C",MAX(0,$C229-L$2)))</f>
        <v>30.81</v>
      </c>
      <c r="M229" s="103" t="n">
        <f aca="false">IF(M$1="P",MAX(0,M$2-$C229),IF(M$1="C",MAX(0,$C229-M$2)))</f>
        <v>0</v>
      </c>
      <c r="N229" s="103" t="n">
        <f aca="false">IF(N$1="P",MAX(0,N$2-$C229),IF(N$1="C",MAX(0,$C229-N$2)))</f>
        <v>0</v>
      </c>
      <c r="O229" s="103" t="n">
        <f aca="false">IF(O$1="P",MAX(0,O$2-$C229),IF(O$1="C",MAX(0,$C229-O$2)))</f>
        <v>0</v>
      </c>
      <c r="P229" s="103" t="n">
        <f aca="false">IF(P$1="P",MAX(0,P$2-$C229),IF(P$1="C",MAX(0,$C229-P$2)))</f>
        <v>0</v>
      </c>
      <c r="Q229" s="103" t="n">
        <f aca="false">IF(Q$1="P",MAX(0,Q$2-$C229),IF(Q$1="C",MAX(0,$C229-Q$2)))</f>
        <v>0</v>
      </c>
      <c r="R229" s="103" t="n">
        <f aca="false">IF(R$1="P",MAX(0,R$2-$C229),IF(R$1="C",MAX(0,$C229-R$2)))</f>
        <v>0</v>
      </c>
      <c r="S229" s="103" t="n">
        <f aca="false">IF(S$1="P",MAX(0,S$2-$C229),IF(S$1="C",MAX(0,$C229-S$2)))</f>
        <v>0</v>
      </c>
      <c r="T229" s="104" t="n">
        <f aca="false">A229</f>
        <v>10</v>
      </c>
      <c r="U229" s="105" t="n">
        <f aca="false">VLOOKUP($B229,Gas!$B$3:$E$2506,2)</f>
        <v>2.03</v>
      </c>
      <c r="V229" s="46" t="n">
        <f aca="false">C229/U229</f>
        <v>9.45320197044335</v>
      </c>
    </row>
    <row r="230" customFormat="false" ht="12.75" hidden="false" customHeight="false" outlineLevel="0" collapsed="false">
      <c r="A230" s="95" t="n">
        <f aca="false">MONTH(B230)+(YEAR(B230)-1998)*12</f>
        <v>10</v>
      </c>
      <c r="B230" s="101" t="n">
        <v>36091</v>
      </c>
      <c r="C230" s="102" t="n">
        <v>17.87</v>
      </c>
      <c r="D230" s="98" t="n">
        <f aca="false">LN(C230/C229)</f>
        <v>-0.0712659808482718</v>
      </c>
      <c r="E230" s="106" t="n">
        <f aca="false">STDEV(D221:D230)*SQRT(trade_day)</f>
        <v>1.65956388241839</v>
      </c>
      <c r="G230" s="103" t="n">
        <f aca="false">IF(G$1="P",MAX(0,G$2-$C230),IF(G$1="C",MAX(0,$C230-G$2)))</f>
        <v>2.13</v>
      </c>
      <c r="H230" s="103" t="n">
        <f aca="false">IF(H$1="P",MAX(0,H$2-$C230),IF(H$1="C",MAX(0,$C230-H$2)))</f>
        <v>7.13</v>
      </c>
      <c r="I230" s="103" t="n">
        <f aca="false">IF(I$1="P",MAX(0,I$2-$C230),IF(I$1="C",MAX(0,$C230-I$2)))</f>
        <v>12.13</v>
      </c>
      <c r="J230" s="103" t="n">
        <f aca="false">IF(J$1="P",MAX(0,J$2-$C230),IF(J$1="C",MAX(0,$C230-J$2)))</f>
        <v>17.13</v>
      </c>
      <c r="K230" s="103" t="n">
        <f aca="false">IF(K$1="P",MAX(0,K$2-$C230),IF(K$1="C",MAX(0,$C230-K$2)))</f>
        <v>22.13</v>
      </c>
      <c r="L230" s="103" t="n">
        <f aca="false">IF(L$1="P",MAX(0,L$2-$C230),IF(L$1="C",MAX(0,$C230-L$2)))</f>
        <v>32.13</v>
      </c>
      <c r="M230" s="103" t="n">
        <f aca="false">IF(M$1="P",MAX(0,M$2-$C230),IF(M$1="C",MAX(0,$C230-M$2)))</f>
        <v>0</v>
      </c>
      <c r="N230" s="103" t="n">
        <f aca="false">IF(N$1="P",MAX(0,N$2-$C230),IF(N$1="C",MAX(0,$C230-N$2)))</f>
        <v>0</v>
      </c>
      <c r="O230" s="103" t="n">
        <f aca="false">IF(O$1="P",MAX(0,O$2-$C230),IF(O$1="C",MAX(0,$C230-O$2)))</f>
        <v>0</v>
      </c>
      <c r="P230" s="103" t="n">
        <f aca="false">IF(P$1="P",MAX(0,P$2-$C230),IF(P$1="C",MAX(0,$C230-P$2)))</f>
        <v>0</v>
      </c>
      <c r="Q230" s="103" t="n">
        <f aca="false">IF(Q$1="P",MAX(0,Q$2-$C230),IF(Q$1="C",MAX(0,$C230-Q$2)))</f>
        <v>0</v>
      </c>
      <c r="R230" s="103" t="n">
        <f aca="false">IF(R$1="P",MAX(0,R$2-$C230),IF(R$1="C",MAX(0,$C230-R$2)))</f>
        <v>0</v>
      </c>
      <c r="S230" s="103" t="n">
        <f aca="false">IF(S$1="P",MAX(0,S$2-$C230),IF(S$1="C",MAX(0,$C230-S$2)))</f>
        <v>0</v>
      </c>
      <c r="T230" s="104" t="n">
        <f aca="false">A230</f>
        <v>10</v>
      </c>
      <c r="U230" s="105" t="n">
        <f aca="false">VLOOKUP($B230,Gas!$B$3:$E$2506,2)</f>
        <v>1.95</v>
      </c>
      <c r="V230" s="46" t="n">
        <f aca="false">C230/U230</f>
        <v>9.16410256410257</v>
      </c>
    </row>
    <row r="231" customFormat="false" ht="12.75" hidden="false" customHeight="false" outlineLevel="0" collapsed="false">
      <c r="A231" s="95" t="n">
        <f aca="false">MONTH(B231)+(YEAR(B231)-1998)*12</f>
        <v>10</v>
      </c>
      <c r="B231" s="101" t="n">
        <v>36094</v>
      </c>
      <c r="C231" s="102" t="n">
        <v>17.98</v>
      </c>
      <c r="D231" s="98" t="n">
        <f aca="false">LN(C231/C230)</f>
        <v>0.00613669987213743</v>
      </c>
      <c r="E231" s="106" t="n">
        <f aca="false">STDEV(D222:D231)*SQRT(trade_day)</f>
        <v>1.66128978741765</v>
      </c>
      <c r="G231" s="103" t="n">
        <f aca="false">IF(G$1="P",MAX(0,G$2-$C231),IF(G$1="C",MAX(0,$C231-G$2)))</f>
        <v>2.02</v>
      </c>
      <c r="H231" s="103" t="n">
        <f aca="false">IF(H$1="P",MAX(0,H$2-$C231),IF(H$1="C",MAX(0,$C231-H$2)))</f>
        <v>7.02</v>
      </c>
      <c r="I231" s="103" t="n">
        <f aca="false">IF(I$1="P",MAX(0,I$2-$C231),IF(I$1="C",MAX(0,$C231-I$2)))</f>
        <v>12.02</v>
      </c>
      <c r="J231" s="103" t="n">
        <f aca="false">IF(J$1="P",MAX(0,J$2-$C231),IF(J$1="C",MAX(0,$C231-J$2)))</f>
        <v>17.02</v>
      </c>
      <c r="K231" s="103" t="n">
        <f aca="false">IF(K$1="P",MAX(0,K$2-$C231),IF(K$1="C",MAX(0,$C231-K$2)))</f>
        <v>22.02</v>
      </c>
      <c r="L231" s="103" t="n">
        <f aca="false">IF(L$1="P",MAX(0,L$2-$C231),IF(L$1="C",MAX(0,$C231-L$2)))</f>
        <v>32.02</v>
      </c>
      <c r="M231" s="103" t="n">
        <f aca="false">IF(M$1="P",MAX(0,M$2-$C231),IF(M$1="C",MAX(0,$C231-M$2)))</f>
        <v>0</v>
      </c>
      <c r="N231" s="103" t="n">
        <f aca="false">IF(N$1="P",MAX(0,N$2-$C231),IF(N$1="C",MAX(0,$C231-N$2)))</f>
        <v>0</v>
      </c>
      <c r="O231" s="103" t="n">
        <f aca="false">IF(O$1="P",MAX(0,O$2-$C231),IF(O$1="C",MAX(0,$C231-O$2)))</f>
        <v>0</v>
      </c>
      <c r="P231" s="103" t="n">
        <f aca="false">IF(P$1="P",MAX(0,P$2-$C231),IF(P$1="C",MAX(0,$C231-P$2)))</f>
        <v>0</v>
      </c>
      <c r="Q231" s="103" t="n">
        <f aca="false">IF(Q$1="P",MAX(0,Q$2-$C231),IF(Q$1="C",MAX(0,$C231-Q$2)))</f>
        <v>0</v>
      </c>
      <c r="R231" s="103" t="n">
        <f aca="false">IF(R$1="P",MAX(0,R$2-$C231),IF(R$1="C",MAX(0,$C231-R$2)))</f>
        <v>0</v>
      </c>
      <c r="S231" s="103" t="n">
        <f aca="false">IF(S$1="P",MAX(0,S$2-$C231),IF(S$1="C",MAX(0,$C231-S$2)))</f>
        <v>0</v>
      </c>
      <c r="T231" s="104" t="n">
        <f aca="false">A231</f>
        <v>10</v>
      </c>
      <c r="U231" s="105" t="n">
        <f aca="false">VLOOKUP($B231,Gas!$B$3:$E$2506,2)</f>
        <v>1.845</v>
      </c>
      <c r="V231" s="46" t="n">
        <f aca="false">C231/U231</f>
        <v>9.74525745257453</v>
      </c>
    </row>
    <row r="232" customFormat="false" ht="12.75" hidden="false" customHeight="false" outlineLevel="0" collapsed="false">
      <c r="A232" s="95" t="n">
        <f aca="false">MONTH(B232)+(YEAR(B232)-1998)*12</f>
        <v>10</v>
      </c>
      <c r="B232" s="101" t="n">
        <v>36095</v>
      </c>
      <c r="C232" s="102" t="n">
        <v>17.23</v>
      </c>
      <c r="D232" s="98" t="n">
        <f aca="false">LN(C232/C231)</f>
        <v>-0.042607978503636</v>
      </c>
      <c r="E232" s="106" t="n">
        <f aca="false">STDEV(D223:D232)*SQRT(trade_day)</f>
        <v>1.54146598355694</v>
      </c>
      <c r="G232" s="103" t="n">
        <f aca="false">IF(G$1="P",MAX(0,G$2-$C232),IF(G$1="C",MAX(0,$C232-G$2)))</f>
        <v>2.77</v>
      </c>
      <c r="H232" s="103" t="n">
        <f aca="false">IF(H$1="P",MAX(0,H$2-$C232),IF(H$1="C",MAX(0,$C232-H$2)))</f>
        <v>7.77</v>
      </c>
      <c r="I232" s="103" t="n">
        <f aca="false">IF(I$1="P",MAX(0,I$2-$C232),IF(I$1="C",MAX(0,$C232-I$2)))</f>
        <v>12.77</v>
      </c>
      <c r="J232" s="103" t="n">
        <f aca="false">IF(J$1="P",MAX(0,J$2-$C232),IF(J$1="C",MAX(0,$C232-J$2)))</f>
        <v>17.77</v>
      </c>
      <c r="K232" s="103" t="n">
        <f aca="false">IF(K$1="P",MAX(0,K$2-$C232),IF(K$1="C",MAX(0,$C232-K$2)))</f>
        <v>22.77</v>
      </c>
      <c r="L232" s="103" t="n">
        <f aca="false">IF(L$1="P",MAX(0,L$2-$C232),IF(L$1="C",MAX(0,$C232-L$2)))</f>
        <v>32.77</v>
      </c>
      <c r="M232" s="103" t="n">
        <f aca="false">IF(M$1="P",MAX(0,M$2-$C232),IF(M$1="C",MAX(0,$C232-M$2)))</f>
        <v>0</v>
      </c>
      <c r="N232" s="103" t="n">
        <f aca="false">IF(N$1="P",MAX(0,N$2-$C232),IF(N$1="C",MAX(0,$C232-N$2)))</f>
        <v>0</v>
      </c>
      <c r="O232" s="103" t="n">
        <f aca="false">IF(O$1="P",MAX(0,O$2-$C232),IF(O$1="C",MAX(0,$C232-O$2)))</f>
        <v>0</v>
      </c>
      <c r="P232" s="103" t="n">
        <f aca="false">IF(P$1="P",MAX(0,P$2-$C232),IF(P$1="C",MAX(0,$C232-P$2)))</f>
        <v>0</v>
      </c>
      <c r="Q232" s="103" t="n">
        <f aca="false">IF(Q$1="P",MAX(0,Q$2-$C232),IF(Q$1="C",MAX(0,$C232-Q$2)))</f>
        <v>0</v>
      </c>
      <c r="R232" s="103" t="n">
        <f aca="false">IF(R$1="P",MAX(0,R$2-$C232),IF(R$1="C",MAX(0,$C232-R$2)))</f>
        <v>0</v>
      </c>
      <c r="S232" s="103" t="n">
        <f aca="false">IF(S$1="P",MAX(0,S$2-$C232),IF(S$1="C",MAX(0,$C232-S$2)))</f>
        <v>0</v>
      </c>
      <c r="T232" s="104" t="n">
        <f aca="false">A232</f>
        <v>10</v>
      </c>
      <c r="U232" s="105" t="n">
        <f aca="false">VLOOKUP($B232,Gas!$B$3:$E$2506,2)</f>
        <v>1.9</v>
      </c>
      <c r="V232" s="46" t="n">
        <f aca="false">C232/U232</f>
        <v>9.06842105263158</v>
      </c>
    </row>
    <row r="233" customFormat="false" ht="12.75" hidden="false" customHeight="false" outlineLevel="0" collapsed="false">
      <c r="A233" s="95" t="n">
        <f aca="false">MONTH(B233)+(YEAR(B233)-1998)*12</f>
        <v>10</v>
      </c>
      <c r="B233" s="101" t="n">
        <v>36096</v>
      </c>
      <c r="C233" s="102" t="n">
        <v>18.38</v>
      </c>
      <c r="D233" s="98" t="n">
        <f aca="false">LN(C233/C232)</f>
        <v>0.0646110663877026</v>
      </c>
      <c r="E233" s="106" t="n">
        <f aca="false">STDEV(D224:D233)*SQRT(trade_day)</f>
        <v>1.57462585406503</v>
      </c>
      <c r="G233" s="103" t="n">
        <f aca="false">IF(G$1="P",MAX(0,G$2-$C233),IF(G$1="C",MAX(0,$C233-G$2)))</f>
        <v>1.62</v>
      </c>
      <c r="H233" s="103" t="n">
        <f aca="false">IF(H$1="P",MAX(0,H$2-$C233),IF(H$1="C",MAX(0,$C233-H$2)))</f>
        <v>6.62</v>
      </c>
      <c r="I233" s="103" t="n">
        <f aca="false">IF(I$1="P",MAX(0,I$2-$C233),IF(I$1="C",MAX(0,$C233-I$2)))</f>
        <v>11.62</v>
      </c>
      <c r="J233" s="103" t="n">
        <f aca="false">IF(J$1="P",MAX(0,J$2-$C233),IF(J$1="C",MAX(0,$C233-J$2)))</f>
        <v>16.62</v>
      </c>
      <c r="K233" s="103" t="n">
        <f aca="false">IF(K$1="P",MAX(0,K$2-$C233),IF(K$1="C",MAX(0,$C233-K$2)))</f>
        <v>21.62</v>
      </c>
      <c r="L233" s="103" t="n">
        <f aca="false">IF(L$1="P",MAX(0,L$2-$C233),IF(L$1="C",MAX(0,$C233-L$2)))</f>
        <v>31.62</v>
      </c>
      <c r="M233" s="103" t="n">
        <f aca="false">IF(M$1="P",MAX(0,M$2-$C233),IF(M$1="C",MAX(0,$C233-M$2)))</f>
        <v>0</v>
      </c>
      <c r="N233" s="103" t="n">
        <f aca="false">IF(N$1="P",MAX(0,N$2-$C233),IF(N$1="C",MAX(0,$C233-N$2)))</f>
        <v>0</v>
      </c>
      <c r="O233" s="103" t="n">
        <f aca="false">IF(O$1="P",MAX(0,O$2-$C233),IF(O$1="C",MAX(0,$C233-O$2)))</f>
        <v>0</v>
      </c>
      <c r="P233" s="103" t="n">
        <f aca="false">IF(P$1="P",MAX(0,P$2-$C233),IF(P$1="C",MAX(0,$C233-P$2)))</f>
        <v>0</v>
      </c>
      <c r="Q233" s="103" t="n">
        <f aca="false">IF(Q$1="P",MAX(0,Q$2-$C233),IF(Q$1="C",MAX(0,$C233-Q$2)))</f>
        <v>0</v>
      </c>
      <c r="R233" s="103" t="n">
        <f aca="false">IF(R$1="P",MAX(0,R$2-$C233),IF(R$1="C",MAX(0,$C233-R$2)))</f>
        <v>0</v>
      </c>
      <c r="S233" s="103" t="n">
        <f aca="false">IF(S$1="P",MAX(0,S$2-$C233),IF(S$1="C",MAX(0,$C233-S$2)))</f>
        <v>0</v>
      </c>
      <c r="T233" s="104" t="n">
        <f aca="false">A233</f>
        <v>10</v>
      </c>
      <c r="U233" s="105" t="n">
        <f aca="false">VLOOKUP($B233,Gas!$B$3:$E$2506,2)</f>
        <v>1.84</v>
      </c>
      <c r="V233" s="46" t="n">
        <f aca="false">C233/U233</f>
        <v>9.98913043478261</v>
      </c>
    </row>
    <row r="234" customFormat="false" ht="12.75" hidden="false" customHeight="false" outlineLevel="0" collapsed="false">
      <c r="A234" s="95" t="n">
        <f aca="false">MONTH(B234)+(YEAR(B234)-1998)*12</f>
        <v>10</v>
      </c>
      <c r="B234" s="101" t="n">
        <v>36097</v>
      </c>
      <c r="C234" s="102" t="n">
        <v>19.69</v>
      </c>
      <c r="D234" s="98" t="n">
        <f aca="false">LN(C234/C233)</f>
        <v>0.0688477757234933</v>
      </c>
      <c r="E234" s="106" t="n">
        <f aca="false">STDEV(D225:D234)*SQRT(trade_day)</f>
        <v>1.57544199648151</v>
      </c>
      <c r="G234" s="103" t="n">
        <f aca="false">IF(G$1="P",MAX(0,G$2-$C234),IF(G$1="C",MAX(0,$C234-G$2)))</f>
        <v>0.309999999999999</v>
      </c>
      <c r="H234" s="103" t="n">
        <f aca="false">IF(H$1="P",MAX(0,H$2-$C234),IF(H$1="C",MAX(0,$C234-H$2)))</f>
        <v>5.31</v>
      </c>
      <c r="I234" s="103" t="n">
        <f aca="false">IF(I$1="P",MAX(0,I$2-$C234),IF(I$1="C",MAX(0,$C234-I$2)))</f>
        <v>10.31</v>
      </c>
      <c r="J234" s="103" t="n">
        <f aca="false">IF(J$1="P",MAX(0,J$2-$C234),IF(J$1="C",MAX(0,$C234-J$2)))</f>
        <v>15.31</v>
      </c>
      <c r="K234" s="103" t="n">
        <f aca="false">IF(K$1="P",MAX(0,K$2-$C234),IF(K$1="C",MAX(0,$C234-K$2)))</f>
        <v>20.31</v>
      </c>
      <c r="L234" s="103" t="n">
        <f aca="false">IF(L$1="P",MAX(0,L$2-$C234),IF(L$1="C",MAX(0,$C234-L$2)))</f>
        <v>30.31</v>
      </c>
      <c r="M234" s="103" t="n">
        <f aca="false">IF(M$1="P",MAX(0,M$2-$C234),IF(M$1="C",MAX(0,$C234-M$2)))</f>
        <v>0</v>
      </c>
      <c r="N234" s="103" t="n">
        <f aca="false">IF(N$1="P",MAX(0,N$2-$C234),IF(N$1="C",MAX(0,$C234-N$2)))</f>
        <v>0</v>
      </c>
      <c r="O234" s="103" t="n">
        <f aca="false">IF(O$1="P",MAX(0,O$2-$C234),IF(O$1="C",MAX(0,$C234-O$2)))</f>
        <v>0</v>
      </c>
      <c r="P234" s="103" t="n">
        <f aca="false">IF(P$1="P",MAX(0,P$2-$C234),IF(P$1="C",MAX(0,$C234-P$2)))</f>
        <v>0</v>
      </c>
      <c r="Q234" s="103" t="n">
        <f aca="false">IF(Q$1="P",MAX(0,Q$2-$C234),IF(Q$1="C",MAX(0,$C234-Q$2)))</f>
        <v>0</v>
      </c>
      <c r="R234" s="103" t="n">
        <f aca="false">IF(R$1="P",MAX(0,R$2-$C234),IF(R$1="C",MAX(0,$C234-R$2)))</f>
        <v>0</v>
      </c>
      <c r="S234" s="103" t="n">
        <f aca="false">IF(S$1="P",MAX(0,S$2-$C234),IF(S$1="C",MAX(0,$C234-S$2)))</f>
        <v>0</v>
      </c>
      <c r="T234" s="104" t="n">
        <f aca="false">A234</f>
        <v>10</v>
      </c>
      <c r="U234" s="105" t="n">
        <f aca="false">VLOOKUP($B234,Gas!$B$3:$E$2506,2)</f>
        <v>1.69</v>
      </c>
      <c r="V234" s="46" t="n">
        <f aca="false">C234/U234</f>
        <v>11.6508875739645</v>
      </c>
    </row>
    <row r="235" customFormat="false" ht="12.75" hidden="false" customHeight="false" outlineLevel="0" collapsed="false">
      <c r="A235" s="95" t="n">
        <f aca="false">MONTH(B235)+(YEAR(B235)-1998)*12</f>
        <v>10</v>
      </c>
      <c r="B235" s="101" t="n">
        <v>36098</v>
      </c>
      <c r="C235" s="102" t="n">
        <v>20.39</v>
      </c>
      <c r="D235" s="98" t="n">
        <f aca="false">LN(C235/C234)</f>
        <v>0.0349336919353295</v>
      </c>
      <c r="E235" s="106" t="n">
        <f aca="false">STDEV(D226:D235)*SQRT(trade_day)</f>
        <v>1.03758785933389</v>
      </c>
      <c r="G235" s="103" t="n">
        <f aca="false">IF(G$1="P",MAX(0,G$2-$C235),IF(G$1="C",MAX(0,$C235-G$2)))</f>
        <v>0</v>
      </c>
      <c r="H235" s="103" t="n">
        <f aca="false">IF(H$1="P",MAX(0,H$2-$C235),IF(H$1="C",MAX(0,$C235-H$2)))</f>
        <v>4.61</v>
      </c>
      <c r="I235" s="103" t="n">
        <f aca="false">IF(I$1="P",MAX(0,I$2-$C235),IF(I$1="C",MAX(0,$C235-I$2)))</f>
        <v>9.61</v>
      </c>
      <c r="J235" s="103" t="n">
        <f aca="false">IF(J$1="P",MAX(0,J$2-$C235),IF(J$1="C",MAX(0,$C235-J$2)))</f>
        <v>14.61</v>
      </c>
      <c r="K235" s="103" t="n">
        <f aca="false">IF(K$1="P",MAX(0,K$2-$C235),IF(K$1="C",MAX(0,$C235-K$2)))</f>
        <v>19.61</v>
      </c>
      <c r="L235" s="103" t="n">
        <f aca="false">IF(L$1="P",MAX(0,L$2-$C235),IF(L$1="C",MAX(0,$C235-L$2)))</f>
        <v>29.61</v>
      </c>
      <c r="M235" s="103" t="n">
        <f aca="false">IF(M$1="P",MAX(0,M$2-$C235),IF(M$1="C",MAX(0,$C235-M$2)))</f>
        <v>0.390000000000001</v>
      </c>
      <c r="N235" s="103" t="n">
        <f aca="false">IF(N$1="P",MAX(0,N$2-$C235),IF(N$1="C",MAX(0,$C235-N$2)))</f>
        <v>0</v>
      </c>
      <c r="O235" s="103" t="n">
        <f aca="false">IF(O$1="P",MAX(0,O$2-$C235),IF(O$1="C",MAX(0,$C235-O$2)))</f>
        <v>0</v>
      </c>
      <c r="P235" s="103" t="n">
        <f aca="false">IF(P$1="P",MAX(0,P$2-$C235),IF(P$1="C",MAX(0,$C235-P$2)))</f>
        <v>0</v>
      </c>
      <c r="Q235" s="103" t="n">
        <f aca="false">IF(Q$1="P",MAX(0,Q$2-$C235),IF(Q$1="C",MAX(0,$C235-Q$2)))</f>
        <v>0</v>
      </c>
      <c r="R235" s="103" t="n">
        <f aca="false">IF(R$1="P",MAX(0,R$2-$C235),IF(R$1="C",MAX(0,$C235-R$2)))</f>
        <v>0</v>
      </c>
      <c r="S235" s="103" t="n">
        <f aca="false">IF(S$1="P",MAX(0,S$2-$C235),IF(S$1="C",MAX(0,$C235-S$2)))</f>
        <v>0</v>
      </c>
      <c r="T235" s="104" t="n">
        <f aca="false">A235</f>
        <v>10</v>
      </c>
      <c r="U235" s="105" t="n">
        <f aca="false">VLOOKUP($B235,Gas!$B$3:$E$2506,2)</f>
        <v>1.72</v>
      </c>
      <c r="V235" s="46" t="n">
        <f aca="false">C235/U235</f>
        <v>11.8546511627907</v>
      </c>
    </row>
    <row r="236" customFormat="false" ht="12.75" hidden="false" customHeight="false" outlineLevel="0" collapsed="false">
      <c r="A236" s="95" t="n">
        <f aca="false">MONTH(B236)+(YEAR(B236)-1998)*12</f>
        <v>11</v>
      </c>
      <c r="B236" s="101" t="n">
        <v>36101</v>
      </c>
      <c r="C236" s="102" t="n">
        <v>21.63</v>
      </c>
      <c r="D236" s="98" t="n">
        <f aca="false">LN(C236/C235)</f>
        <v>0.0590366553786035</v>
      </c>
      <c r="E236" s="106" t="n">
        <f aca="false">STDEV(D227:D236)*SQRT(trade_day)</f>
        <v>0.846783945101787</v>
      </c>
      <c r="G236" s="103" t="n">
        <f aca="false">IF(G$1="P",MAX(0,G$2-$C236),IF(G$1="C",MAX(0,$C236-G$2)))</f>
        <v>0</v>
      </c>
      <c r="H236" s="103" t="n">
        <f aca="false">IF(H$1="P",MAX(0,H$2-$C236),IF(H$1="C",MAX(0,$C236-H$2)))</f>
        <v>3.37</v>
      </c>
      <c r="I236" s="103" t="n">
        <f aca="false">IF(I$1="P",MAX(0,I$2-$C236),IF(I$1="C",MAX(0,$C236-I$2)))</f>
        <v>8.37</v>
      </c>
      <c r="J236" s="103" t="n">
        <f aca="false">IF(J$1="P",MAX(0,J$2-$C236),IF(J$1="C",MAX(0,$C236-J$2)))</f>
        <v>13.37</v>
      </c>
      <c r="K236" s="103" t="n">
        <f aca="false">IF(K$1="P",MAX(0,K$2-$C236),IF(K$1="C",MAX(0,$C236-K$2)))</f>
        <v>18.37</v>
      </c>
      <c r="L236" s="103" t="n">
        <f aca="false">IF(L$1="P",MAX(0,L$2-$C236),IF(L$1="C",MAX(0,$C236-L$2)))</f>
        <v>28.37</v>
      </c>
      <c r="M236" s="103" t="n">
        <f aca="false">IF(M$1="P",MAX(0,M$2-$C236),IF(M$1="C",MAX(0,$C236-M$2)))</f>
        <v>1.63</v>
      </c>
      <c r="N236" s="103" t="n">
        <f aca="false">IF(N$1="P",MAX(0,N$2-$C236),IF(N$1="C",MAX(0,$C236-N$2)))</f>
        <v>0</v>
      </c>
      <c r="O236" s="103" t="n">
        <f aca="false">IF(O$1="P",MAX(0,O$2-$C236),IF(O$1="C",MAX(0,$C236-O$2)))</f>
        <v>0</v>
      </c>
      <c r="P236" s="103" t="n">
        <f aca="false">IF(P$1="P",MAX(0,P$2-$C236),IF(P$1="C",MAX(0,$C236-P$2)))</f>
        <v>0</v>
      </c>
      <c r="Q236" s="103" t="n">
        <f aca="false">IF(Q$1="P",MAX(0,Q$2-$C236),IF(Q$1="C",MAX(0,$C236-Q$2)))</f>
        <v>0</v>
      </c>
      <c r="R236" s="103" t="n">
        <f aca="false">IF(R$1="P",MAX(0,R$2-$C236),IF(R$1="C",MAX(0,$C236-R$2)))</f>
        <v>0</v>
      </c>
      <c r="S236" s="103" t="n">
        <f aca="false">IF(S$1="P",MAX(0,S$2-$C236),IF(S$1="C",MAX(0,$C236-S$2)))</f>
        <v>0</v>
      </c>
      <c r="T236" s="104" t="n">
        <f aca="false">A236</f>
        <v>11</v>
      </c>
      <c r="U236" s="105" t="n">
        <f aca="false">VLOOKUP($B236,Gas!$B$3:$E$2506,2)</f>
        <v>1.755</v>
      </c>
      <c r="V236" s="46" t="n">
        <f aca="false">C236/U236</f>
        <v>12.3247863247863</v>
      </c>
    </row>
    <row r="237" customFormat="false" ht="12.75" hidden="false" customHeight="false" outlineLevel="0" collapsed="false">
      <c r="A237" s="95" t="n">
        <f aca="false">MONTH(B237)+(YEAR(B237)-1998)*12</f>
        <v>11</v>
      </c>
      <c r="B237" s="101" t="n">
        <v>36102</v>
      </c>
      <c r="C237" s="102" t="n">
        <v>21.32</v>
      </c>
      <c r="D237" s="98" t="n">
        <f aca="false">LN(C237/C236)</f>
        <v>-0.0144356406673236</v>
      </c>
      <c r="E237" s="106" t="n">
        <f aca="false">STDEV(D228:D237)*SQRT(trade_day)</f>
        <v>0.771656535265892</v>
      </c>
      <c r="G237" s="103" t="n">
        <f aca="false">IF(G$1="P",MAX(0,G$2-$C237),IF(G$1="C",MAX(0,$C237-G$2)))</f>
        <v>0</v>
      </c>
      <c r="H237" s="103" t="n">
        <f aca="false">IF(H$1="P",MAX(0,H$2-$C237),IF(H$1="C",MAX(0,$C237-H$2)))</f>
        <v>3.68</v>
      </c>
      <c r="I237" s="103" t="n">
        <f aca="false">IF(I$1="P",MAX(0,I$2-$C237),IF(I$1="C",MAX(0,$C237-I$2)))</f>
        <v>8.68</v>
      </c>
      <c r="J237" s="103" t="n">
        <f aca="false">IF(J$1="P",MAX(0,J$2-$C237),IF(J$1="C",MAX(0,$C237-J$2)))</f>
        <v>13.68</v>
      </c>
      <c r="K237" s="103" t="n">
        <f aca="false">IF(K$1="P",MAX(0,K$2-$C237),IF(K$1="C",MAX(0,$C237-K$2)))</f>
        <v>18.68</v>
      </c>
      <c r="L237" s="103" t="n">
        <f aca="false">IF(L$1="P",MAX(0,L$2-$C237),IF(L$1="C",MAX(0,$C237-L$2)))</f>
        <v>28.68</v>
      </c>
      <c r="M237" s="103" t="n">
        <f aca="false">IF(M$1="P",MAX(0,M$2-$C237),IF(M$1="C",MAX(0,$C237-M$2)))</f>
        <v>1.32</v>
      </c>
      <c r="N237" s="103" t="n">
        <f aca="false">IF(N$1="P",MAX(0,N$2-$C237),IF(N$1="C",MAX(0,$C237-N$2)))</f>
        <v>0</v>
      </c>
      <c r="O237" s="103" t="n">
        <f aca="false">IF(O$1="P",MAX(0,O$2-$C237),IF(O$1="C",MAX(0,$C237-O$2)))</f>
        <v>0</v>
      </c>
      <c r="P237" s="103" t="n">
        <f aca="false">IF(P$1="P",MAX(0,P$2-$C237),IF(P$1="C",MAX(0,$C237-P$2)))</f>
        <v>0</v>
      </c>
      <c r="Q237" s="103" t="n">
        <f aca="false">IF(Q$1="P",MAX(0,Q$2-$C237),IF(Q$1="C",MAX(0,$C237-Q$2)))</f>
        <v>0</v>
      </c>
      <c r="R237" s="103" t="n">
        <f aca="false">IF(R$1="P",MAX(0,R$2-$C237),IF(R$1="C",MAX(0,$C237-R$2)))</f>
        <v>0</v>
      </c>
      <c r="S237" s="103" t="n">
        <f aca="false">IF(S$1="P",MAX(0,S$2-$C237),IF(S$1="C",MAX(0,$C237-S$2)))</f>
        <v>0</v>
      </c>
      <c r="T237" s="104" t="n">
        <f aca="false">A237</f>
        <v>11</v>
      </c>
      <c r="U237" s="105" t="n">
        <f aca="false">VLOOKUP($B237,Gas!$B$3:$E$2506,2)</f>
        <v>1.8</v>
      </c>
      <c r="V237" s="46" t="n">
        <f aca="false">C237/U237</f>
        <v>11.8444444444444</v>
      </c>
    </row>
    <row r="238" customFormat="false" ht="12.75" hidden="false" customHeight="false" outlineLevel="0" collapsed="false">
      <c r="A238" s="95" t="n">
        <f aca="false">MONTH(B238)+(YEAR(B238)-1998)*12</f>
        <v>11</v>
      </c>
      <c r="B238" s="101" t="n">
        <v>36103</v>
      </c>
      <c r="C238" s="102" t="n">
        <v>22.18</v>
      </c>
      <c r="D238" s="98" t="n">
        <f aca="false">LN(C238/C237)</f>
        <v>0.0395453826245771</v>
      </c>
      <c r="E238" s="106" t="n">
        <f aca="false">STDEV(D229:D238)*SQRT(trade_day)</f>
        <v>0.777544378328957</v>
      </c>
      <c r="G238" s="103" t="n">
        <f aca="false">IF(G$1="P",MAX(0,G$2-$C238),IF(G$1="C",MAX(0,$C238-G$2)))</f>
        <v>0</v>
      </c>
      <c r="H238" s="103" t="n">
        <f aca="false">IF(H$1="P",MAX(0,H$2-$C238),IF(H$1="C",MAX(0,$C238-H$2)))</f>
        <v>2.82</v>
      </c>
      <c r="I238" s="103" t="n">
        <f aca="false">IF(I$1="P",MAX(0,I$2-$C238),IF(I$1="C",MAX(0,$C238-I$2)))</f>
        <v>7.82</v>
      </c>
      <c r="J238" s="103" t="n">
        <f aca="false">IF(J$1="P",MAX(0,J$2-$C238),IF(J$1="C",MAX(0,$C238-J$2)))</f>
        <v>12.82</v>
      </c>
      <c r="K238" s="103" t="n">
        <f aca="false">IF(K$1="P",MAX(0,K$2-$C238),IF(K$1="C",MAX(0,$C238-K$2)))</f>
        <v>17.82</v>
      </c>
      <c r="L238" s="103" t="n">
        <f aca="false">IF(L$1="P",MAX(0,L$2-$C238),IF(L$1="C",MAX(0,$C238-L$2)))</f>
        <v>27.82</v>
      </c>
      <c r="M238" s="103" t="n">
        <f aca="false">IF(M$1="P",MAX(0,M$2-$C238),IF(M$1="C",MAX(0,$C238-M$2)))</f>
        <v>2.18</v>
      </c>
      <c r="N238" s="103" t="n">
        <f aca="false">IF(N$1="P",MAX(0,N$2-$C238),IF(N$1="C",MAX(0,$C238-N$2)))</f>
        <v>0</v>
      </c>
      <c r="O238" s="103" t="n">
        <f aca="false">IF(O$1="P",MAX(0,O$2-$C238),IF(O$1="C",MAX(0,$C238-O$2)))</f>
        <v>0</v>
      </c>
      <c r="P238" s="103" t="n">
        <f aca="false">IF(P$1="P",MAX(0,P$2-$C238),IF(P$1="C",MAX(0,$C238-P$2)))</f>
        <v>0</v>
      </c>
      <c r="Q238" s="103" t="n">
        <f aca="false">IF(Q$1="P",MAX(0,Q$2-$C238),IF(Q$1="C",MAX(0,$C238-Q$2)))</f>
        <v>0</v>
      </c>
      <c r="R238" s="103" t="n">
        <f aca="false">IF(R$1="P",MAX(0,R$2-$C238),IF(R$1="C",MAX(0,$C238-R$2)))</f>
        <v>0</v>
      </c>
      <c r="S238" s="103" t="n">
        <f aca="false">IF(S$1="P",MAX(0,S$2-$C238),IF(S$1="C",MAX(0,$C238-S$2)))</f>
        <v>0</v>
      </c>
      <c r="T238" s="104" t="n">
        <f aca="false">A238</f>
        <v>11</v>
      </c>
      <c r="U238" s="105" t="n">
        <f aca="false">VLOOKUP($B238,Gas!$B$3:$E$2506,2)</f>
        <v>2.08</v>
      </c>
      <c r="V238" s="46" t="n">
        <f aca="false">C238/U238</f>
        <v>10.6634615384615</v>
      </c>
    </row>
    <row r="239" customFormat="false" ht="12.75" hidden="false" customHeight="false" outlineLevel="0" collapsed="false">
      <c r="A239" s="95" t="n">
        <f aca="false">MONTH(B239)+(YEAR(B239)-1998)*12</f>
        <v>11</v>
      </c>
      <c r="B239" s="101" t="n">
        <v>36104</v>
      </c>
      <c r="C239" s="102" t="n">
        <v>23.5</v>
      </c>
      <c r="D239" s="98" t="n">
        <f aca="false">LN(C239/C238)</f>
        <v>0.0578094392278923</v>
      </c>
      <c r="E239" s="106" t="n">
        <f aca="false">STDEV(D230:D239)*SQRT(trade_day)</f>
        <v>0.773901813557555</v>
      </c>
      <c r="G239" s="103" t="n">
        <f aca="false">IF(G$1="P",MAX(0,G$2-$C239),IF(G$1="C",MAX(0,$C239-G$2)))</f>
        <v>0</v>
      </c>
      <c r="H239" s="103" t="n">
        <f aca="false">IF(H$1="P",MAX(0,H$2-$C239),IF(H$1="C",MAX(0,$C239-H$2)))</f>
        <v>1.5</v>
      </c>
      <c r="I239" s="103" t="n">
        <f aca="false">IF(I$1="P",MAX(0,I$2-$C239),IF(I$1="C",MAX(0,$C239-I$2)))</f>
        <v>6.5</v>
      </c>
      <c r="J239" s="103" t="n">
        <f aca="false">IF(J$1="P",MAX(0,J$2-$C239),IF(J$1="C",MAX(0,$C239-J$2)))</f>
        <v>11.5</v>
      </c>
      <c r="K239" s="103" t="n">
        <f aca="false">IF(K$1="P",MAX(0,K$2-$C239),IF(K$1="C",MAX(0,$C239-K$2)))</f>
        <v>16.5</v>
      </c>
      <c r="L239" s="103" t="n">
        <f aca="false">IF(L$1="P",MAX(0,L$2-$C239),IF(L$1="C",MAX(0,$C239-L$2)))</f>
        <v>26.5</v>
      </c>
      <c r="M239" s="103" t="n">
        <f aca="false">IF(M$1="P",MAX(0,M$2-$C239),IF(M$1="C",MAX(0,$C239-M$2)))</f>
        <v>3.5</v>
      </c>
      <c r="N239" s="103" t="n">
        <f aca="false">IF(N$1="P",MAX(0,N$2-$C239),IF(N$1="C",MAX(0,$C239-N$2)))</f>
        <v>0</v>
      </c>
      <c r="O239" s="103" t="n">
        <f aca="false">IF(O$1="P",MAX(0,O$2-$C239),IF(O$1="C",MAX(0,$C239-O$2)))</f>
        <v>0</v>
      </c>
      <c r="P239" s="103" t="n">
        <f aca="false">IF(P$1="P",MAX(0,P$2-$C239),IF(P$1="C",MAX(0,$C239-P$2)))</f>
        <v>0</v>
      </c>
      <c r="Q239" s="103" t="n">
        <f aca="false">IF(Q$1="P",MAX(0,Q$2-$C239),IF(Q$1="C",MAX(0,$C239-Q$2)))</f>
        <v>0</v>
      </c>
      <c r="R239" s="103" t="n">
        <f aca="false">IF(R$1="P",MAX(0,R$2-$C239),IF(R$1="C",MAX(0,$C239-R$2)))</f>
        <v>0</v>
      </c>
      <c r="S239" s="103" t="n">
        <f aca="false">IF(S$1="P",MAX(0,S$2-$C239),IF(S$1="C",MAX(0,$C239-S$2)))</f>
        <v>0</v>
      </c>
      <c r="T239" s="104" t="n">
        <f aca="false">A239</f>
        <v>11</v>
      </c>
      <c r="U239" s="105" t="n">
        <f aca="false">VLOOKUP($B239,Gas!$B$3:$E$2506,2)</f>
        <v>2.11</v>
      </c>
      <c r="V239" s="46" t="n">
        <f aca="false">C239/U239</f>
        <v>11.1374407582938</v>
      </c>
    </row>
    <row r="240" customFormat="false" ht="12.75" hidden="false" customHeight="false" outlineLevel="0" collapsed="false">
      <c r="A240" s="95" t="n">
        <f aca="false">MONTH(B240)+(YEAR(B240)-1998)*12</f>
        <v>11</v>
      </c>
      <c r="B240" s="101" t="n">
        <v>36105</v>
      </c>
      <c r="C240" s="102" t="n">
        <v>22.08</v>
      </c>
      <c r="D240" s="98" t="n">
        <f aca="false">LN(C240/C239)</f>
        <v>-0.0623281997412187</v>
      </c>
      <c r="E240" s="106" t="n">
        <f aca="false">STDEV(D231:D240)*SQRT(trade_day)</f>
        <v>0.745301242682209</v>
      </c>
      <c r="G240" s="103" t="n">
        <f aca="false">IF(G$1="P",MAX(0,G$2-$C240),IF(G$1="C",MAX(0,$C240-G$2)))</f>
        <v>0</v>
      </c>
      <c r="H240" s="103" t="n">
        <f aca="false">IF(H$1="P",MAX(0,H$2-$C240),IF(H$1="C",MAX(0,$C240-H$2)))</f>
        <v>2.92</v>
      </c>
      <c r="I240" s="103" t="n">
        <f aca="false">IF(I$1="P",MAX(0,I$2-$C240),IF(I$1="C",MAX(0,$C240-I$2)))</f>
        <v>7.92</v>
      </c>
      <c r="J240" s="103" t="n">
        <f aca="false">IF(J$1="P",MAX(0,J$2-$C240),IF(J$1="C",MAX(0,$C240-J$2)))</f>
        <v>12.92</v>
      </c>
      <c r="K240" s="103" t="n">
        <f aca="false">IF(K$1="P",MAX(0,K$2-$C240),IF(K$1="C",MAX(0,$C240-K$2)))</f>
        <v>17.92</v>
      </c>
      <c r="L240" s="103" t="n">
        <f aca="false">IF(L$1="P",MAX(0,L$2-$C240),IF(L$1="C",MAX(0,$C240-L$2)))</f>
        <v>27.92</v>
      </c>
      <c r="M240" s="103" t="n">
        <f aca="false">IF(M$1="P",MAX(0,M$2-$C240),IF(M$1="C",MAX(0,$C240-M$2)))</f>
        <v>2.08</v>
      </c>
      <c r="N240" s="103" t="n">
        <f aca="false">IF(N$1="P",MAX(0,N$2-$C240),IF(N$1="C",MAX(0,$C240-N$2)))</f>
        <v>0</v>
      </c>
      <c r="O240" s="103" t="n">
        <f aca="false">IF(O$1="P",MAX(0,O$2-$C240),IF(O$1="C",MAX(0,$C240-O$2)))</f>
        <v>0</v>
      </c>
      <c r="P240" s="103" t="n">
        <f aca="false">IF(P$1="P",MAX(0,P$2-$C240),IF(P$1="C",MAX(0,$C240-P$2)))</f>
        <v>0</v>
      </c>
      <c r="Q240" s="103" t="n">
        <f aca="false">IF(Q$1="P",MAX(0,Q$2-$C240),IF(Q$1="C",MAX(0,$C240-Q$2)))</f>
        <v>0</v>
      </c>
      <c r="R240" s="103" t="n">
        <f aca="false">IF(R$1="P",MAX(0,R$2-$C240),IF(R$1="C",MAX(0,$C240-R$2)))</f>
        <v>0</v>
      </c>
      <c r="S240" s="103" t="n">
        <f aca="false">IF(S$1="P",MAX(0,S$2-$C240),IF(S$1="C",MAX(0,$C240-S$2)))</f>
        <v>0</v>
      </c>
      <c r="T240" s="104" t="n">
        <f aca="false">A240</f>
        <v>11</v>
      </c>
      <c r="U240" s="105" t="n">
        <f aca="false">VLOOKUP($B240,Gas!$B$3:$E$2506,2)</f>
        <v>2.25</v>
      </c>
      <c r="V240" s="46" t="n">
        <f aca="false">C240/U240</f>
        <v>9.81333333333333</v>
      </c>
    </row>
    <row r="241" customFormat="false" ht="12.75" hidden="false" customHeight="false" outlineLevel="0" collapsed="false">
      <c r="A241" s="95" t="n">
        <f aca="false">MONTH(B241)+(YEAR(B241)-1998)*12</f>
        <v>11</v>
      </c>
      <c r="B241" s="101" t="n">
        <v>36108</v>
      </c>
      <c r="C241" s="102" t="n">
        <v>22.27</v>
      </c>
      <c r="D241" s="98" t="n">
        <f aca="false">LN(C241/C240)</f>
        <v>0.00856825986038165</v>
      </c>
      <c r="E241" s="106" t="n">
        <f aca="false">STDEV(D232:D241)*SQRT(trade_day)</f>
        <v>0.744038303660493</v>
      </c>
      <c r="G241" s="103" t="n">
        <f aca="false">IF(G$1="P",MAX(0,G$2-$C241),IF(G$1="C",MAX(0,$C241-G$2)))</f>
        <v>0</v>
      </c>
      <c r="H241" s="103" t="n">
        <f aca="false">IF(H$1="P",MAX(0,H$2-$C241),IF(H$1="C",MAX(0,$C241-H$2)))</f>
        <v>2.73</v>
      </c>
      <c r="I241" s="103" t="n">
        <f aca="false">IF(I$1="P",MAX(0,I$2-$C241),IF(I$1="C",MAX(0,$C241-I$2)))</f>
        <v>7.73</v>
      </c>
      <c r="J241" s="103" t="n">
        <f aca="false">IF(J$1="P",MAX(0,J$2-$C241),IF(J$1="C",MAX(0,$C241-J$2)))</f>
        <v>12.73</v>
      </c>
      <c r="K241" s="103" t="n">
        <f aca="false">IF(K$1="P",MAX(0,K$2-$C241),IF(K$1="C",MAX(0,$C241-K$2)))</f>
        <v>17.73</v>
      </c>
      <c r="L241" s="103" t="n">
        <f aca="false">IF(L$1="P",MAX(0,L$2-$C241),IF(L$1="C",MAX(0,$C241-L$2)))</f>
        <v>27.73</v>
      </c>
      <c r="M241" s="103" t="n">
        <f aca="false">IF(M$1="P",MAX(0,M$2-$C241),IF(M$1="C",MAX(0,$C241-M$2)))</f>
        <v>2.27</v>
      </c>
      <c r="N241" s="103" t="n">
        <f aca="false">IF(N$1="P",MAX(0,N$2-$C241),IF(N$1="C",MAX(0,$C241-N$2)))</f>
        <v>0</v>
      </c>
      <c r="O241" s="103" t="n">
        <f aca="false">IF(O$1="P",MAX(0,O$2-$C241),IF(O$1="C",MAX(0,$C241-O$2)))</f>
        <v>0</v>
      </c>
      <c r="P241" s="103" t="n">
        <f aca="false">IF(P$1="P",MAX(0,P$2-$C241),IF(P$1="C",MAX(0,$C241-P$2)))</f>
        <v>0</v>
      </c>
      <c r="Q241" s="103" t="n">
        <f aca="false">IF(Q$1="P",MAX(0,Q$2-$C241),IF(Q$1="C",MAX(0,$C241-Q$2)))</f>
        <v>0</v>
      </c>
      <c r="R241" s="103" t="n">
        <f aca="false">IF(R$1="P",MAX(0,R$2-$C241),IF(R$1="C",MAX(0,$C241-R$2)))</f>
        <v>0</v>
      </c>
      <c r="S241" s="103" t="n">
        <f aca="false">IF(S$1="P",MAX(0,S$2-$C241),IF(S$1="C",MAX(0,$C241-S$2)))</f>
        <v>0</v>
      </c>
      <c r="T241" s="104" t="n">
        <f aca="false">A241</f>
        <v>11</v>
      </c>
      <c r="U241" s="105" t="n">
        <f aca="false">VLOOKUP($B241,Gas!$B$3:$E$2506,2)</f>
        <v>2.25</v>
      </c>
      <c r="V241" s="46" t="n">
        <f aca="false">C241/U241</f>
        <v>9.89777777777778</v>
      </c>
    </row>
    <row r="242" customFormat="false" ht="12.75" hidden="false" customHeight="false" outlineLevel="0" collapsed="false">
      <c r="A242" s="95" t="n">
        <f aca="false">MONTH(B242)+(YEAR(B242)-1998)*12</f>
        <v>11</v>
      </c>
      <c r="B242" s="101" t="n">
        <v>36109</v>
      </c>
      <c r="C242" s="102" t="n">
        <v>19.08</v>
      </c>
      <c r="D242" s="98" t="n">
        <f aca="false">LN(C242/C241)</f>
        <v>-0.154599815249136</v>
      </c>
      <c r="E242" s="106" t="n">
        <f aca="false">STDEV(D233:D242)*SQRT(trade_day)</f>
        <v>1.12489019922096</v>
      </c>
      <c r="G242" s="103" t="n">
        <f aca="false">IF(G$1="P",MAX(0,G$2-$C242),IF(G$1="C",MAX(0,$C242-G$2)))</f>
        <v>0.920000000000002</v>
      </c>
      <c r="H242" s="103" t="n">
        <f aca="false">IF(H$1="P",MAX(0,H$2-$C242),IF(H$1="C",MAX(0,$C242-H$2)))</f>
        <v>5.92</v>
      </c>
      <c r="I242" s="103" t="n">
        <f aca="false">IF(I$1="P",MAX(0,I$2-$C242),IF(I$1="C",MAX(0,$C242-I$2)))</f>
        <v>10.92</v>
      </c>
      <c r="J242" s="103" t="n">
        <f aca="false">IF(J$1="P",MAX(0,J$2-$C242),IF(J$1="C",MAX(0,$C242-J$2)))</f>
        <v>15.92</v>
      </c>
      <c r="K242" s="103" t="n">
        <f aca="false">IF(K$1="P",MAX(0,K$2-$C242),IF(K$1="C",MAX(0,$C242-K$2)))</f>
        <v>20.92</v>
      </c>
      <c r="L242" s="103" t="n">
        <f aca="false">IF(L$1="P",MAX(0,L$2-$C242),IF(L$1="C",MAX(0,$C242-L$2)))</f>
        <v>30.92</v>
      </c>
      <c r="M242" s="103" t="n">
        <f aca="false">IF(M$1="P",MAX(0,M$2-$C242),IF(M$1="C",MAX(0,$C242-M$2)))</f>
        <v>0</v>
      </c>
      <c r="N242" s="103" t="n">
        <f aca="false">IF(N$1="P",MAX(0,N$2-$C242),IF(N$1="C",MAX(0,$C242-N$2)))</f>
        <v>0</v>
      </c>
      <c r="O242" s="103" t="n">
        <f aca="false">IF(O$1="P",MAX(0,O$2-$C242),IF(O$1="C",MAX(0,$C242-O$2)))</f>
        <v>0</v>
      </c>
      <c r="P242" s="103" t="n">
        <f aca="false">IF(P$1="P",MAX(0,P$2-$C242),IF(P$1="C",MAX(0,$C242-P$2)))</f>
        <v>0</v>
      </c>
      <c r="Q242" s="103" t="n">
        <f aca="false">IF(Q$1="P",MAX(0,Q$2-$C242),IF(Q$1="C",MAX(0,$C242-Q$2)))</f>
        <v>0</v>
      </c>
      <c r="R242" s="103" t="n">
        <f aca="false">IF(R$1="P",MAX(0,R$2-$C242),IF(R$1="C",MAX(0,$C242-R$2)))</f>
        <v>0</v>
      </c>
      <c r="S242" s="103" t="n">
        <f aca="false">IF(S$1="P",MAX(0,S$2-$C242),IF(S$1="C",MAX(0,$C242-S$2)))</f>
        <v>0</v>
      </c>
      <c r="T242" s="104" t="n">
        <f aca="false">A242</f>
        <v>11</v>
      </c>
      <c r="U242" s="105" t="n">
        <f aca="false">VLOOKUP($B242,Gas!$B$3:$E$2506,2)</f>
        <v>2.27</v>
      </c>
      <c r="V242" s="46" t="n">
        <f aca="false">C242/U242</f>
        <v>8.40528634361233</v>
      </c>
    </row>
    <row r="243" customFormat="false" ht="12.75" hidden="false" customHeight="false" outlineLevel="0" collapsed="false">
      <c r="A243" s="95" t="n">
        <f aca="false">MONTH(B243)+(YEAR(B243)-1998)*12</f>
        <v>11</v>
      </c>
      <c r="B243" s="101" t="n">
        <v>36110</v>
      </c>
      <c r="C243" s="102" t="n">
        <v>21.57</v>
      </c>
      <c r="D243" s="98" t="n">
        <f aca="false">LN(C243/C242)</f>
        <v>0.122662794380925</v>
      </c>
      <c r="E243" s="106" t="n">
        <f aca="false">STDEV(D234:D243)*SQRT(trade_day)</f>
        <v>1.23495450221353</v>
      </c>
      <c r="G243" s="103" t="n">
        <f aca="false">IF(G$1="P",MAX(0,G$2-$C243),IF(G$1="C",MAX(0,$C243-G$2)))</f>
        <v>0</v>
      </c>
      <c r="H243" s="103" t="n">
        <f aca="false">IF(H$1="P",MAX(0,H$2-$C243),IF(H$1="C",MAX(0,$C243-H$2)))</f>
        <v>3.43</v>
      </c>
      <c r="I243" s="103" t="n">
        <f aca="false">IF(I$1="P",MAX(0,I$2-$C243),IF(I$1="C",MAX(0,$C243-I$2)))</f>
        <v>8.43</v>
      </c>
      <c r="J243" s="103" t="n">
        <f aca="false">IF(J$1="P",MAX(0,J$2-$C243),IF(J$1="C",MAX(0,$C243-J$2)))</f>
        <v>13.43</v>
      </c>
      <c r="K243" s="103" t="n">
        <f aca="false">IF(K$1="P",MAX(0,K$2-$C243),IF(K$1="C",MAX(0,$C243-K$2)))</f>
        <v>18.43</v>
      </c>
      <c r="L243" s="103" t="n">
        <f aca="false">IF(L$1="P",MAX(0,L$2-$C243),IF(L$1="C",MAX(0,$C243-L$2)))</f>
        <v>28.43</v>
      </c>
      <c r="M243" s="103" t="n">
        <f aca="false">IF(M$1="P",MAX(0,M$2-$C243),IF(M$1="C",MAX(0,$C243-M$2)))</f>
        <v>1.57</v>
      </c>
      <c r="N243" s="103" t="n">
        <f aca="false">IF(N$1="P",MAX(0,N$2-$C243),IF(N$1="C",MAX(0,$C243-N$2)))</f>
        <v>0</v>
      </c>
      <c r="O243" s="103" t="n">
        <f aca="false">IF(O$1="P",MAX(0,O$2-$C243),IF(O$1="C",MAX(0,$C243-O$2)))</f>
        <v>0</v>
      </c>
      <c r="P243" s="103" t="n">
        <f aca="false">IF(P$1="P",MAX(0,P$2-$C243),IF(P$1="C",MAX(0,$C243-P$2)))</f>
        <v>0</v>
      </c>
      <c r="Q243" s="103" t="n">
        <f aca="false">IF(Q$1="P",MAX(0,Q$2-$C243),IF(Q$1="C",MAX(0,$C243-Q$2)))</f>
        <v>0</v>
      </c>
      <c r="R243" s="103" t="n">
        <f aca="false">IF(R$1="P",MAX(0,R$2-$C243),IF(R$1="C",MAX(0,$C243-R$2)))</f>
        <v>0</v>
      </c>
      <c r="S243" s="103" t="n">
        <f aca="false">IF(S$1="P",MAX(0,S$2-$C243),IF(S$1="C",MAX(0,$C243-S$2)))</f>
        <v>0</v>
      </c>
      <c r="T243" s="104" t="n">
        <f aca="false">A243</f>
        <v>11</v>
      </c>
      <c r="U243" s="105" t="n">
        <f aca="false">VLOOKUP($B243,Gas!$B$3:$E$2506,2)</f>
        <v>2.275</v>
      </c>
      <c r="V243" s="46" t="n">
        <f aca="false">C243/U243</f>
        <v>9.48131868131868</v>
      </c>
    </row>
    <row r="244" customFormat="false" ht="12.75" hidden="false" customHeight="false" outlineLevel="0" collapsed="false">
      <c r="A244" s="95" t="n">
        <f aca="false">MONTH(B244)+(YEAR(B244)-1998)*12</f>
        <v>11</v>
      </c>
      <c r="B244" s="101" t="n">
        <v>36111</v>
      </c>
      <c r="C244" s="102" t="n">
        <v>23.79</v>
      </c>
      <c r="D244" s="98" t="n">
        <f aca="false">LN(C244/C243)</f>
        <v>0.0979618639138013</v>
      </c>
      <c r="E244" s="106" t="n">
        <f aca="false">STDEV(D235:D244)*SQRT(trade_day)</f>
        <v>1.27740966437344</v>
      </c>
      <c r="G244" s="103" t="n">
        <f aca="false">IF(G$1="P",MAX(0,G$2-$C244),IF(G$1="C",MAX(0,$C244-G$2)))</f>
        <v>0</v>
      </c>
      <c r="H244" s="103" t="n">
        <f aca="false">IF(H$1="P",MAX(0,H$2-$C244),IF(H$1="C",MAX(0,$C244-H$2)))</f>
        <v>1.21</v>
      </c>
      <c r="I244" s="103" t="n">
        <f aca="false">IF(I$1="P",MAX(0,I$2-$C244),IF(I$1="C",MAX(0,$C244-I$2)))</f>
        <v>6.21</v>
      </c>
      <c r="J244" s="103" t="n">
        <f aca="false">IF(J$1="P",MAX(0,J$2-$C244),IF(J$1="C",MAX(0,$C244-J$2)))</f>
        <v>11.21</v>
      </c>
      <c r="K244" s="103" t="n">
        <f aca="false">IF(K$1="P",MAX(0,K$2-$C244),IF(K$1="C",MAX(0,$C244-K$2)))</f>
        <v>16.21</v>
      </c>
      <c r="L244" s="103" t="n">
        <f aca="false">IF(L$1="P",MAX(0,L$2-$C244),IF(L$1="C",MAX(0,$C244-L$2)))</f>
        <v>26.21</v>
      </c>
      <c r="M244" s="103" t="n">
        <f aca="false">IF(M$1="P",MAX(0,M$2-$C244),IF(M$1="C",MAX(0,$C244-M$2)))</f>
        <v>3.79</v>
      </c>
      <c r="N244" s="103" t="n">
        <f aca="false">IF(N$1="P",MAX(0,N$2-$C244),IF(N$1="C",MAX(0,$C244-N$2)))</f>
        <v>0</v>
      </c>
      <c r="O244" s="103" t="n">
        <f aca="false">IF(O$1="P",MAX(0,O$2-$C244),IF(O$1="C",MAX(0,$C244-O$2)))</f>
        <v>0</v>
      </c>
      <c r="P244" s="103" t="n">
        <f aca="false">IF(P$1="P",MAX(0,P$2-$C244),IF(P$1="C",MAX(0,$C244-P$2)))</f>
        <v>0</v>
      </c>
      <c r="Q244" s="103" t="n">
        <f aca="false">IF(Q$1="P",MAX(0,Q$2-$C244),IF(Q$1="C",MAX(0,$C244-Q$2)))</f>
        <v>0</v>
      </c>
      <c r="R244" s="103" t="n">
        <f aca="false">IF(R$1="P",MAX(0,R$2-$C244),IF(R$1="C",MAX(0,$C244-R$2)))</f>
        <v>0</v>
      </c>
      <c r="S244" s="103" t="n">
        <f aca="false">IF(S$1="P",MAX(0,S$2-$C244),IF(S$1="C",MAX(0,$C244-S$2)))</f>
        <v>0</v>
      </c>
      <c r="T244" s="104" t="n">
        <f aca="false">A244</f>
        <v>11</v>
      </c>
      <c r="U244" s="105" t="n">
        <f aca="false">VLOOKUP($B244,Gas!$B$3:$E$2506,2)</f>
        <v>2.335</v>
      </c>
      <c r="V244" s="46" t="n">
        <f aca="false">C244/U244</f>
        <v>10.1884368308351</v>
      </c>
    </row>
    <row r="245" customFormat="false" ht="12.75" hidden="false" customHeight="false" outlineLevel="0" collapsed="false">
      <c r="A245" s="95" t="n">
        <f aca="false">MONTH(B245)+(YEAR(B245)-1998)*12</f>
        <v>11</v>
      </c>
      <c r="B245" s="101" t="n">
        <v>36112</v>
      </c>
      <c r="C245" s="102" t="n">
        <v>22.82</v>
      </c>
      <c r="D245" s="98" t="n">
        <f aca="false">LN(C245/C244)</f>
        <v>-0.0416279798809367</v>
      </c>
      <c r="E245" s="106" t="n">
        <f aca="false">STDEV(D236:D245)*SQRT(trade_day)</f>
        <v>1.30774051372311</v>
      </c>
      <c r="G245" s="103" t="n">
        <f aca="false">IF(G$1="P",MAX(0,G$2-$C245),IF(G$1="C",MAX(0,$C245-G$2)))</f>
        <v>0</v>
      </c>
      <c r="H245" s="103" t="n">
        <f aca="false">IF(H$1="P",MAX(0,H$2-$C245),IF(H$1="C",MAX(0,$C245-H$2)))</f>
        <v>2.18</v>
      </c>
      <c r="I245" s="103" t="n">
        <f aca="false">IF(I$1="P",MAX(0,I$2-$C245),IF(I$1="C",MAX(0,$C245-I$2)))</f>
        <v>7.18</v>
      </c>
      <c r="J245" s="103" t="n">
        <f aca="false">IF(J$1="P",MAX(0,J$2-$C245),IF(J$1="C",MAX(0,$C245-J$2)))</f>
        <v>12.18</v>
      </c>
      <c r="K245" s="103" t="n">
        <f aca="false">IF(K$1="P",MAX(0,K$2-$C245),IF(K$1="C",MAX(0,$C245-K$2)))</f>
        <v>17.18</v>
      </c>
      <c r="L245" s="103" t="n">
        <f aca="false">IF(L$1="P",MAX(0,L$2-$C245),IF(L$1="C",MAX(0,$C245-L$2)))</f>
        <v>27.18</v>
      </c>
      <c r="M245" s="103" t="n">
        <f aca="false">IF(M$1="P",MAX(0,M$2-$C245),IF(M$1="C",MAX(0,$C245-M$2)))</f>
        <v>2.82</v>
      </c>
      <c r="N245" s="103" t="n">
        <f aca="false">IF(N$1="P",MAX(0,N$2-$C245),IF(N$1="C",MAX(0,$C245-N$2)))</f>
        <v>0</v>
      </c>
      <c r="O245" s="103" t="n">
        <f aca="false">IF(O$1="P",MAX(0,O$2-$C245),IF(O$1="C",MAX(0,$C245-O$2)))</f>
        <v>0</v>
      </c>
      <c r="P245" s="103" t="n">
        <f aca="false">IF(P$1="P",MAX(0,P$2-$C245),IF(P$1="C",MAX(0,$C245-P$2)))</f>
        <v>0</v>
      </c>
      <c r="Q245" s="103" t="n">
        <f aca="false">IF(Q$1="P",MAX(0,Q$2-$C245),IF(Q$1="C",MAX(0,$C245-Q$2)))</f>
        <v>0</v>
      </c>
      <c r="R245" s="103" t="n">
        <f aca="false">IF(R$1="P",MAX(0,R$2-$C245),IF(R$1="C",MAX(0,$C245-R$2)))</f>
        <v>0</v>
      </c>
      <c r="S245" s="103" t="n">
        <f aca="false">IF(S$1="P",MAX(0,S$2-$C245),IF(S$1="C",MAX(0,$C245-S$2)))</f>
        <v>0</v>
      </c>
      <c r="T245" s="104" t="n">
        <f aca="false">A245</f>
        <v>11</v>
      </c>
      <c r="U245" s="105" t="n">
        <f aca="false">VLOOKUP($B245,Gas!$B$3:$E$2506,2)</f>
        <v>2.23</v>
      </c>
      <c r="V245" s="46" t="n">
        <f aca="false">C245/U245</f>
        <v>10.2331838565022</v>
      </c>
    </row>
    <row r="246" customFormat="false" ht="12.75" hidden="false" customHeight="false" outlineLevel="0" collapsed="false">
      <c r="A246" s="95" t="n">
        <f aca="false">MONTH(B246)+(YEAR(B246)-1998)*12</f>
        <v>11</v>
      </c>
      <c r="B246" s="101" t="n">
        <v>36115</v>
      </c>
      <c r="C246" s="102" t="n">
        <v>23.03</v>
      </c>
      <c r="D246" s="98" t="n">
        <f aca="false">LN(C246/C245)</f>
        <v>0.0091603693986642</v>
      </c>
      <c r="E246" s="106" t="n">
        <f aca="false">STDEV(D237:D246)*SQRT(trade_day)</f>
        <v>1.28062085725352</v>
      </c>
      <c r="G246" s="103" t="n">
        <f aca="false">IF(G$1="P",MAX(0,G$2-$C246),IF(G$1="C",MAX(0,$C246-G$2)))</f>
        <v>0</v>
      </c>
      <c r="H246" s="103" t="n">
        <f aca="false">IF(H$1="P",MAX(0,H$2-$C246),IF(H$1="C",MAX(0,$C246-H$2)))</f>
        <v>1.97</v>
      </c>
      <c r="I246" s="103" t="n">
        <f aca="false">IF(I$1="P",MAX(0,I$2-$C246),IF(I$1="C",MAX(0,$C246-I$2)))</f>
        <v>6.97</v>
      </c>
      <c r="J246" s="103" t="n">
        <f aca="false">IF(J$1="P",MAX(0,J$2-$C246),IF(J$1="C",MAX(0,$C246-J$2)))</f>
        <v>11.97</v>
      </c>
      <c r="K246" s="103" t="n">
        <f aca="false">IF(K$1="P",MAX(0,K$2-$C246),IF(K$1="C",MAX(0,$C246-K$2)))</f>
        <v>16.97</v>
      </c>
      <c r="L246" s="103" t="n">
        <f aca="false">IF(L$1="P",MAX(0,L$2-$C246),IF(L$1="C",MAX(0,$C246-L$2)))</f>
        <v>26.97</v>
      </c>
      <c r="M246" s="103" t="n">
        <f aca="false">IF(M$1="P",MAX(0,M$2-$C246),IF(M$1="C",MAX(0,$C246-M$2)))</f>
        <v>3.03</v>
      </c>
      <c r="N246" s="103" t="n">
        <f aca="false">IF(N$1="P",MAX(0,N$2-$C246),IF(N$1="C",MAX(0,$C246-N$2)))</f>
        <v>0</v>
      </c>
      <c r="O246" s="103" t="n">
        <f aca="false">IF(O$1="P",MAX(0,O$2-$C246),IF(O$1="C",MAX(0,$C246-O$2)))</f>
        <v>0</v>
      </c>
      <c r="P246" s="103" t="n">
        <f aca="false">IF(P$1="P",MAX(0,P$2-$C246),IF(P$1="C",MAX(0,$C246-P$2)))</f>
        <v>0</v>
      </c>
      <c r="Q246" s="103" t="n">
        <f aca="false">IF(Q$1="P",MAX(0,Q$2-$C246),IF(Q$1="C",MAX(0,$C246-Q$2)))</f>
        <v>0</v>
      </c>
      <c r="R246" s="103" t="n">
        <f aca="false">IF(R$1="P",MAX(0,R$2-$C246),IF(R$1="C",MAX(0,$C246-R$2)))</f>
        <v>0</v>
      </c>
      <c r="S246" s="103" t="n">
        <f aca="false">IF(S$1="P",MAX(0,S$2-$C246),IF(S$1="C",MAX(0,$C246-S$2)))</f>
        <v>0</v>
      </c>
      <c r="T246" s="104" t="n">
        <f aca="false">A246</f>
        <v>11</v>
      </c>
      <c r="U246" s="105" t="n">
        <f aca="false">VLOOKUP($B246,Gas!$B$3:$E$2506,2)</f>
        <v>2.23</v>
      </c>
      <c r="V246" s="46" t="n">
        <f aca="false">C246/U246</f>
        <v>10.3273542600897</v>
      </c>
    </row>
    <row r="247" customFormat="false" ht="12.75" hidden="false" customHeight="false" outlineLevel="0" collapsed="false">
      <c r="A247" s="95" t="n">
        <f aca="false">MONTH(B247)+(YEAR(B247)-1998)*12</f>
        <v>11</v>
      </c>
      <c r="B247" s="101" t="n">
        <v>36116</v>
      </c>
      <c r="C247" s="102" t="n">
        <v>19.17</v>
      </c>
      <c r="D247" s="98" t="n">
        <f aca="false">LN(C247/C246)</f>
        <v>-0.183451156775041</v>
      </c>
      <c r="E247" s="106" t="n">
        <f aca="false">STDEV(D238:D247)*SQRT(trade_day)</f>
        <v>1.59642794190591</v>
      </c>
      <c r="G247" s="103" t="n">
        <f aca="false">IF(G$1="P",MAX(0,G$2-$C247),IF(G$1="C",MAX(0,$C247-G$2)))</f>
        <v>0.829999999999998</v>
      </c>
      <c r="H247" s="103" t="n">
        <f aca="false">IF(H$1="P",MAX(0,H$2-$C247),IF(H$1="C",MAX(0,$C247-H$2)))</f>
        <v>5.83</v>
      </c>
      <c r="I247" s="103" t="n">
        <f aca="false">IF(I$1="P",MAX(0,I$2-$C247),IF(I$1="C",MAX(0,$C247-I$2)))</f>
        <v>10.83</v>
      </c>
      <c r="J247" s="103" t="n">
        <f aca="false">IF(J$1="P",MAX(0,J$2-$C247),IF(J$1="C",MAX(0,$C247-J$2)))</f>
        <v>15.83</v>
      </c>
      <c r="K247" s="103" t="n">
        <f aca="false">IF(K$1="P",MAX(0,K$2-$C247),IF(K$1="C",MAX(0,$C247-K$2)))</f>
        <v>20.83</v>
      </c>
      <c r="L247" s="103" t="n">
        <f aca="false">IF(L$1="P",MAX(0,L$2-$C247),IF(L$1="C",MAX(0,$C247-L$2)))</f>
        <v>30.83</v>
      </c>
      <c r="M247" s="103" t="n">
        <f aca="false">IF(M$1="P",MAX(0,M$2-$C247),IF(M$1="C",MAX(0,$C247-M$2)))</f>
        <v>0</v>
      </c>
      <c r="N247" s="103" t="n">
        <f aca="false">IF(N$1="P",MAX(0,N$2-$C247),IF(N$1="C",MAX(0,$C247-N$2)))</f>
        <v>0</v>
      </c>
      <c r="O247" s="103" t="n">
        <f aca="false">IF(O$1="P",MAX(0,O$2-$C247),IF(O$1="C",MAX(0,$C247-O$2)))</f>
        <v>0</v>
      </c>
      <c r="P247" s="103" t="n">
        <f aca="false">IF(P$1="P",MAX(0,P$2-$C247),IF(P$1="C",MAX(0,$C247-P$2)))</f>
        <v>0</v>
      </c>
      <c r="Q247" s="103" t="n">
        <f aca="false">IF(Q$1="P",MAX(0,Q$2-$C247),IF(Q$1="C",MAX(0,$C247-Q$2)))</f>
        <v>0</v>
      </c>
      <c r="R247" s="103" t="n">
        <f aca="false">IF(R$1="P",MAX(0,R$2-$C247),IF(R$1="C",MAX(0,$C247-R$2)))</f>
        <v>0</v>
      </c>
      <c r="S247" s="103" t="n">
        <f aca="false">IF(S$1="P",MAX(0,S$2-$C247),IF(S$1="C",MAX(0,$C247-S$2)))</f>
        <v>0</v>
      </c>
      <c r="T247" s="104" t="n">
        <f aca="false">A247</f>
        <v>11</v>
      </c>
      <c r="U247" s="105" t="n">
        <f aca="false">VLOOKUP($B247,Gas!$B$3:$E$2506,2)</f>
        <v>2.195</v>
      </c>
      <c r="V247" s="46" t="n">
        <f aca="false">C247/U247</f>
        <v>8.73348519362187</v>
      </c>
    </row>
    <row r="248" customFormat="false" ht="12.75" hidden="false" customHeight="false" outlineLevel="0" collapsed="false">
      <c r="A248" s="95" t="n">
        <f aca="false">MONTH(B248)+(YEAR(B248)-1998)*12</f>
        <v>11</v>
      </c>
      <c r="B248" s="101" t="n">
        <v>36117</v>
      </c>
      <c r="C248" s="102" t="n">
        <v>18.92</v>
      </c>
      <c r="D248" s="98" t="n">
        <f aca="false">LN(C248/C247)</f>
        <v>-0.0131269934338209</v>
      </c>
      <c r="E248" s="106" t="n">
        <f aca="false">STDEV(D239:D248)*SQRT(trade_day)</f>
        <v>1.57197855139229</v>
      </c>
      <c r="G248" s="103" t="n">
        <f aca="false">IF(G$1="P",MAX(0,G$2-$C248),IF(G$1="C",MAX(0,$C248-G$2)))</f>
        <v>1.08</v>
      </c>
      <c r="H248" s="103" t="n">
        <f aca="false">IF(H$1="P",MAX(0,H$2-$C248),IF(H$1="C",MAX(0,$C248-H$2)))</f>
        <v>6.08</v>
      </c>
      <c r="I248" s="103" t="n">
        <f aca="false">IF(I$1="P",MAX(0,I$2-$C248),IF(I$1="C",MAX(0,$C248-I$2)))</f>
        <v>11.08</v>
      </c>
      <c r="J248" s="103" t="n">
        <f aca="false">IF(J$1="P",MAX(0,J$2-$C248),IF(J$1="C",MAX(0,$C248-J$2)))</f>
        <v>16.08</v>
      </c>
      <c r="K248" s="103" t="n">
        <f aca="false">IF(K$1="P",MAX(0,K$2-$C248),IF(K$1="C",MAX(0,$C248-K$2)))</f>
        <v>21.08</v>
      </c>
      <c r="L248" s="103" t="n">
        <f aca="false">IF(L$1="P",MAX(0,L$2-$C248),IF(L$1="C",MAX(0,$C248-L$2)))</f>
        <v>31.08</v>
      </c>
      <c r="M248" s="103" t="n">
        <f aca="false">IF(M$1="P",MAX(0,M$2-$C248),IF(M$1="C",MAX(0,$C248-M$2)))</f>
        <v>0</v>
      </c>
      <c r="N248" s="103" t="n">
        <f aca="false">IF(N$1="P",MAX(0,N$2-$C248),IF(N$1="C",MAX(0,$C248-N$2)))</f>
        <v>0</v>
      </c>
      <c r="O248" s="103" t="n">
        <f aca="false">IF(O$1="P",MAX(0,O$2-$C248),IF(O$1="C",MAX(0,$C248-O$2)))</f>
        <v>0</v>
      </c>
      <c r="P248" s="103" t="n">
        <f aca="false">IF(P$1="P",MAX(0,P$2-$C248),IF(P$1="C",MAX(0,$C248-P$2)))</f>
        <v>0</v>
      </c>
      <c r="Q248" s="103" t="n">
        <f aca="false">IF(Q$1="P",MAX(0,Q$2-$C248),IF(Q$1="C",MAX(0,$C248-Q$2)))</f>
        <v>0</v>
      </c>
      <c r="R248" s="103" t="n">
        <f aca="false">IF(R$1="P",MAX(0,R$2-$C248),IF(R$1="C",MAX(0,$C248-R$2)))</f>
        <v>0</v>
      </c>
      <c r="S248" s="103" t="n">
        <f aca="false">IF(S$1="P",MAX(0,S$2-$C248),IF(S$1="C",MAX(0,$C248-S$2)))</f>
        <v>0</v>
      </c>
      <c r="T248" s="104" t="n">
        <f aca="false">A248</f>
        <v>11</v>
      </c>
      <c r="U248" s="105" t="n">
        <f aca="false">VLOOKUP($B248,Gas!$B$3:$E$2506,2)</f>
        <v>2.125</v>
      </c>
      <c r="V248" s="46" t="n">
        <f aca="false">C248/U248</f>
        <v>8.90352941176471</v>
      </c>
    </row>
    <row r="249" customFormat="false" ht="12.75" hidden="false" customHeight="false" outlineLevel="0" collapsed="false">
      <c r="A249" s="95" t="n">
        <f aca="false">MONTH(B249)+(YEAR(B249)-1998)*12</f>
        <v>11</v>
      </c>
      <c r="B249" s="101" t="n">
        <v>36118</v>
      </c>
      <c r="C249" s="102" t="n">
        <v>19.29</v>
      </c>
      <c r="D249" s="98" t="n">
        <f aca="false">LN(C249/C248)</f>
        <v>0.0193672632939053</v>
      </c>
      <c r="E249" s="106" t="n">
        <f aca="false">STDEV(D240:D249)*SQRT(trade_day)</f>
        <v>1.53318236997614</v>
      </c>
      <c r="G249" s="103" t="n">
        <f aca="false">IF(G$1="P",MAX(0,G$2-$C249),IF(G$1="C",MAX(0,$C249-G$2)))</f>
        <v>0.710000000000001</v>
      </c>
      <c r="H249" s="103" t="n">
        <f aca="false">IF(H$1="P",MAX(0,H$2-$C249),IF(H$1="C",MAX(0,$C249-H$2)))</f>
        <v>5.71</v>
      </c>
      <c r="I249" s="103" t="n">
        <f aca="false">IF(I$1="P",MAX(0,I$2-$C249),IF(I$1="C",MAX(0,$C249-I$2)))</f>
        <v>10.71</v>
      </c>
      <c r="J249" s="103" t="n">
        <f aca="false">IF(J$1="P",MAX(0,J$2-$C249),IF(J$1="C",MAX(0,$C249-J$2)))</f>
        <v>15.71</v>
      </c>
      <c r="K249" s="103" t="n">
        <f aca="false">IF(K$1="P",MAX(0,K$2-$C249),IF(K$1="C",MAX(0,$C249-K$2)))</f>
        <v>20.71</v>
      </c>
      <c r="L249" s="103" t="n">
        <f aca="false">IF(L$1="P",MAX(0,L$2-$C249),IF(L$1="C",MAX(0,$C249-L$2)))</f>
        <v>30.71</v>
      </c>
      <c r="M249" s="103" t="n">
        <f aca="false">IF(M$1="P",MAX(0,M$2-$C249),IF(M$1="C",MAX(0,$C249-M$2)))</f>
        <v>0</v>
      </c>
      <c r="N249" s="103" t="n">
        <f aca="false">IF(N$1="P",MAX(0,N$2-$C249),IF(N$1="C",MAX(0,$C249-N$2)))</f>
        <v>0</v>
      </c>
      <c r="O249" s="103" t="n">
        <f aca="false">IF(O$1="P",MAX(0,O$2-$C249),IF(O$1="C",MAX(0,$C249-O$2)))</f>
        <v>0</v>
      </c>
      <c r="P249" s="103" t="n">
        <f aca="false">IF(P$1="P",MAX(0,P$2-$C249),IF(P$1="C",MAX(0,$C249-P$2)))</f>
        <v>0</v>
      </c>
      <c r="Q249" s="103" t="n">
        <f aca="false">IF(Q$1="P",MAX(0,Q$2-$C249),IF(Q$1="C",MAX(0,$C249-Q$2)))</f>
        <v>0</v>
      </c>
      <c r="R249" s="103" t="n">
        <f aca="false">IF(R$1="P",MAX(0,R$2-$C249),IF(R$1="C",MAX(0,$C249-R$2)))</f>
        <v>0</v>
      </c>
      <c r="S249" s="103" t="n">
        <f aca="false">IF(S$1="P",MAX(0,S$2-$C249),IF(S$1="C",MAX(0,$C249-S$2)))</f>
        <v>0</v>
      </c>
      <c r="T249" s="104" t="n">
        <f aca="false">A249</f>
        <v>11</v>
      </c>
      <c r="U249" s="105" t="n">
        <f aca="false">VLOOKUP($B249,Gas!$B$3:$E$2506,2)</f>
        <v>2.1</v>
      </c>
      <c r="V249" s="46" t="n">
        <f aca="false">C249/U249</f>
        <v>9.18571428571429</v>
      </c>
    </row>
    <row r="250" customFormat="false" ht="12.75" hidden="false" customHeight="false" outlineLevel="0" collapsed="false">
      <c r="A250" s="95" t="n">
        <f aca="false">MONTH(B250)+(YEAR(B250)-1998)*12</f>
        <v>11</v>
      </c>
      <c r="B250" s="101" t="n">
        <v>36119</v>
      </c>
      <c r="C250" s="102" t="n">
        <v>20.75</v>
      </c>
      <c r="D250" s="98" t="n">
        <f aca="false">LN(C250/C249)</f>
        <v>0.0729594197590695</v>
      </c>
      <c r="E250" s="106" t="n">
        <f aca="false">STDEV(D241:D250)*SQRT(trade_day)</f>
        <v>1.57738228967012</v>
      </c>
      <c r="G250" s="103" t="n">
        <f aca="false">IF(G$1="P",MAX(0,G$2-$C250),IF(G$1="C",MAX(0,$C250-G$2)))</f>
        <v>0</v>
      </c>
      <c r="H250" s="103" t="n">
        <f aca="false">IF(H$1="P",MAX(0,H$2-$C250),IF(H$1="C",MAX(0,$C250-H$2)))</f>
        <v>4.25</v>
      </c>
      <c r="I250" s="103" t="n">
        <f aca="false">IF(I$1="P",MAX(0,I$2-$C250),IF(I$1="C",MAX(0,$C250-I$2)))</f>
        <v>9.25</v>
      </c>
      <c r="J250" s="103" t="n">
        <f aca="false">IF(J$1="P",MAX(0,J$2-$C250),IF(J$1="C",MAX(0,$C250-J$2)))</f>
        <v>14.25</v>
      </c>
      <c r="K250" s="103" t="n">
        <f aca="false">IF(K$1="P",MAX(0,K$2-$C250),IF(K$1="C",MAX(0,$C250-K$2)))</f>
        <v>19.25</v>
      </c>
      <c r="L250" s="103" t="n">
        <f aca="false">IF(L$1="P",MAX(0,L$2-$C250),IF(L$1="C",MAX(0,$C250-L$2)))</f>
        <v>29.25</v>
      </c>
      <c r="M250" s="103" t="n">
        <f aca="false">IF(M$1="P",MAX(0,M$2-$C250),IF(M$1="C",MAX(0,$C250-M$2)))</f>
        <v>0.75</v>
      </c>
      <c r="N250" s="103" t="n">
        <f aca="false">IF(N$1="P",MAX(0,N$2-$C250),IF(N$1="C",MAX(0,$C250-N$2)))</f>
        <v>0</v>
      </c>
      <c r="O250" s="103" t="n">
        <f aca="false">IF(O$1="P",MAX(0,O$2-$C250),IF(O$1="C",MAX(0,$C250-O$2)))</f>
        <v>0</v>
      </c>
      <c r="P250" s="103" t="n">
        <f aca="false">IF(P$1="P",MAX(0,P$2-$C250),IF(P$1="C",MAX(0,$C250-P$2)))</f>
        <v>0</v>
      </c>
      <c r="Q250" s="103" t="n">
        <f aca="false">IF(Q$1="P",MAX(0,Q$2-$C250),IF(Q$1="C",MAX(0,$C250-Q$2)))</f>
        <v>0</v>
      </c>
      <c r="R250" s="103" t="n">
        <f aca="false">IF(R$1="P",MAX(0,R$2-$C250),IF(R$1="C",MAX(0,$C250-R$2)))</f>
        <v>0</v>
      </c>
      <c r="S250" s="103" t="n">
        <f aca="false">IF(S$1="P",MAX(0,S$2-$C250),IF(S$1="C",MAX(0,$C250-S$2)))</f>
        <v>0</v>
      </c>
      <c r="T250" s="104" t="n">
        <f aca="false">A250</f>
        <v>11</v>
      </c>
      <c r="U250" s="105" t="n">
        <f aca="false">VLOOKUP($B250,Gas!$B$3:$E$2506,2)</f>
        <v>2.115</v>
      </c>
      <c r="V250" s="46" t="n">
        <f aca="false">C250/U250</f>
        <v>9.81087470449173</v>
      </c>
    </row>
    <row r="251" customFormat="false" ht="12.75" hidden="false" customHeight="false" outlineLevel="0" collapsed="false">
      <c r="A251" s="95" t="n">
        <f aca="false">MONTH(B251)+(YEAR(B251)-1998)*12</f>
        <v>11</v>
      </c>
      <c r="B251" s="101" t="n">
        <v>36122</v>
      </c>
      <c r="C251" s="102" t="n">
        <v>19.39</v>
      </c>
      <c r="D251" s="98" t="n">
        <f aca="false">LN(C251/C250)</f>
        <v>-0.0677887774221468</v>
      </c>
      <c r="E251" s="106" t="n">
        <f aca="false">STDEV(D242:D251)*SQRT(trade_day)</f>
        <v>1.60349417452834</v>
      </c>
      <c r="G251" s="103" t="n">
        <f aca="false">IF(G$1="P",MAX(0,G$2-$C251),IF(G$1="C",MAX(0,$C251-G$2)))</f>
        <v>0.609999999999999</v>
      </c>
      <c r="H251" s="103" t="n">
        <f aca="false">IF(H$1="P",MAX(0,H$2-$C251),IF(H$1="C",MAX(0,$C251-H$2)))</f>
        <v>5.61</v>
      </c>
      <c r="I251" s="103" t="n">
        <f aca="false">IF(I$1="P",MAX(0,I$2-$C251),IF(I$1="C",MAX(0,$C251-I$2)))</f>
        <v>10.61</v>
      </c>
      <c r="J251" s="103" t="n">
        <f aca="false">IF(J$1="P",MAX(0,J$2-$C251),IF(J$1="C",MAX(0,$C251-J$2)))</f>
        <v>15.61</v>
      </c>
      <c r="K251" s="103" t="n">
        <f aca="false">IF(K$1="P",MAX(0,K$2-$C251),IF(K$1="C",MAX(0,$C251-K$2)))</f>
        <v>20.61</v>
      </c>
      <c r="L251" s="103" t="n">
        <f aca="false">IF(L$1="P",MAX(0,L$2-$C251),IF(L$1="C",MAX(0,$C251-L$2)))</f>
        <v>30.61</v>
      </c>
      <c r="M251" s="103" t="n">
        <f aca="false">IF(M$1="P",MAX(0,M$2-$C251),IF(M$1="C",MAX(0,$C251-M$2)))</f>
        <v>0</v>
      </c>
      <c r="N251" s="103" t="n">
        <f aca="false">IF(N$1="P",MAX(0,N$2-$C251),IF(N$1="C",MAX(0,$C251-N$2)))</f>
        <v>0</v>
      </c>
      <c r="O251" s="103" t="n">
        <f aca="false">IF(O$1="P",MAX(0,O$2-$C251),IF(O$1="C",MAX(0,$C251-O$2)))</f>
        <v>0</v>
      </c>
      <c r="P251" s="103" t="n">
        <f aca="false">IF(P$1="P",MAX(0,P$2-$C251),IF(P$1="C",MAX(0,$C251-P$2)))</f>
        <v>0</v>
      </c>
      <c r="Q251" s="103" t="n">
        <f aca="false">IF(Q$1="P",MAX(0,Q$2-$C251),IF(Q$1="C",MAX(0,$C251-Q$2)))</f>
        <v>0</v>
      </c>
      <c r="R251" s="103" t="n">
        <f aca="false">IF(R$1="P",MAX(0,R$2-$C251),IF(R$1="C",MAX(0,$C251-R$2)))</f>
        <v>0</v>
      </c>
      <c r="S251" s="103" t="n">
        <f aca="false">IF(S$1="P",MAX(0,S$2-$C251),IF(S$1="C",MAX(0,$C251-S$2)))</f>
        <v>0</v>
      </c>
      <c r="T251" s="104" t="n">
        <f aca="false">A251</f>
        <v>11</v>
      </c>
      <c r="U251" s="105" t="n">
        <f aca="false">VLOOKUP($B251,Gas!$B$3:$E$2506,2)</f>
        <v>2.095</v>
      </c>
      <c r="V251" s="46" t="n">
        <f aca="false">C251/U251</f>
        <v>9.25536992840095</v>
      </c>
    </row>
    <row r="252" customFormat="false" ht="12.75" hidden="false" customHeight="false" outlineLevel="0" collapsed="false">
      <c r="A252" s="95" t="n">
        <f aca="false">MONTH(B252)+(YEAR(B252)-1998)*12</f>
        <v>11</v>
      </c>
      <c r="B252" s="101" t="n">
        <v>36123</v>
      </c>
      <c r="C252" s="102" t="n">
        <v>16.14</v>
      </c>
      <c r="D252" s="98" t="n">
        <f aca="false">LN(C252/C251)</f>
        <v>-0.183456806412758</v>
      </c>
      <c r="E252" s="106" t="n">
        <f aca="false">STDEV(D243:D252)*SQRT(trade_day)</f>
        <v>1.67858862820214</v>
      </c>
      <c r="G252" s="103" t="n">
        <f aca="false">IF(G$1="P",MAX(0,G$2-$C252),IF(G$1="C",MAX(0,$C252-G$2)))</f>
        <v>3.86</v>
      </c>
      <c r="H252" s="103" t="n">
        <f aca="false">IF(H$1="P",MAX(0,H$2-$C252),IF(H$1="C",MAX(0,$C252-H$2)))</f>
        <v>8.86</v>
      </c>
      <c r="I252" s="103" t="n">
        <f aca="false">IF(I$1="P",MAX(0,I$2-$C252),IF(I$1="C",MAX(0,$C252-I$2)))</f>
        <v>13.86</v>
      </c>
      <c r="J252" s="103" t="n">
        <f aca="false">IF(J$1="P",MAX(0,J$2-$C252),IF(J$1="C",MAX(0,$C252-J$2)))</f>
        <v>18.86</v>
      </c>
      <c r="K252" s="103" t="n">
        <f aca="false">IF(K$1="P",MAX(0,K$2-$C252),IF(K$1="C",MAX(0,$C252-K$2)))</f>
        <v>23.86</v>
      </c>
      <c r="L252" s="103" t="n">
        <f aca="false">IF(L$1="P",MAX(0,L$2-$C252),IF(L$1="C",MAX(0,$C252-L$2)))</f>
        <v>33.86</v>
      </c>
      <c r="M252" s="103" t="n">
        <f aca="false">IF(M$1="P",MAX(0,M$2-$C252),IF(M$1="C",MAX(0,$C252-M$2)))</f>
        <v>0</v>
      </c>
      <c r="N252" s="103" t="n">
        <f aca="false">IF(N$1="P",MAX(0,N$2-$C252),IF(N$1="C",MAX(0,$C252-N$2)))</f>
        <v>0</v>
      </c>
      <c r="O252" s="103" t="n">
        <f aca="false">IF(O$1="P",MAX(0,O$2-$C252),IF(O$1="C",MAX(0,$C252-O$2)))</f>
        <v>0</v>
      </c>
      <c r="P252" s="103" t="n">
        <f aca="false">IF(P$1="P",MAX(0,P$2-$C252),IF(P$1="C",MAX(0,$C252-P$2)))</f>
        <v>0</v>
      </c>
      <c r="Q252" s="103" t="n">
        <f aca="false">IF(Q$1="P",MAX(0,Q$2-$C252),IF(Q$1="C",MAX(0,$C252-Q$2)))</f>
        <v>0</v>
      </c>
      <c r="R252" s="103" t="n">
        <f aca="false">IF(R$1="P",MAX(0,R$2-$C252),IF(R$1="C",MAX(0,$C252-R$2)))</f>
        <v>0</v>
      </c>
      <c r="S252" s="103" t="n">
        <f aca="false">IF(S$1="P",MAX(0,S$2-$C252),IF(S$1="C",MAX(0,$C252-S$2)))</f>
        <v>0</v>
      </c>
      <c r="T252" s="104" t="n">
        <f aca="false">A252</f>
        <v>11</v>
      </c>
      <c r="U252" s="105" t="n">
        <f aca="false">VLOOKUP($B252,Gas!$B$3:$E$2506,2)</f>
        <v>2.035</v>
      </c>
      <c r="V252" s="46" t="n">
        <f aca="false">C252/U252</f>
        <v>7.93120393120393</v>
      </c>
    </row>
    <row r="253" customFormat="false" ht="12.75" hidden="false" customHeight="false" outlineLevel="0" collapsed="false">
      <c r="A253" s="95" t="n">
        <f aca="false">MONTH(B253)+(YEAR(B253)-1998)*12</f>
        <v>11</v>
      </c>
      <c r="B253" s="101" t="n">
        <v>36124</v>
      </c>
      <c r="C253" s="102" t="n">
        <v>15.91</v>
      </c>
      <c r="D253" s="98" t="n">
        <f aca="false">LN(C253/C252)</f>
        <v>-0.0143528204921073</v>
      </c>
      <c r="E253" s="106" t="n">
        <f aca="false">STDEV(D244:D253)*SQRT(trade_day)</f>
        <v>1.49194716125749</v>
      </c>
      <c r="G253" s="103" t="n">
        <f aca="false">IF(G$1="P",MAX(0,G$2-$C253),IF(G$1="C",MAX(0,$C253-G$2)))</f>
        <v>4.09</v>
      </c>
      <c r="H253" s="103" t="n">
        <f aca="false">IF(H$1="P",MAX(0,H$2-$C253),IF(H$1="C",MAX(0,$C253-H$2)))</f>
        <v>9.09</v>
      </c>
      <c r="I253" s="103" t="n">
        <f aca="false">IF(I$1="P",MAX(0,I$2-$C253),IF(I$1="C",MAX(0,$C253-I$2)))</f>
        <v>14.09</v>
      </c>
      <c r="J253" s="103" t="n">
        <f aca="false">IF(J$1="P",MAX(0,J$2-$C253),IF(J$1="C",MAX(0,$C253-J$2)))</f>
        <v>19.09</v>
      </c>
      <c r="K253" s="103" t="n">
        <f aca="false">IF(K$1="P",MAX(0,K$2-$C253),IF(K$1="C",MAX(0,$C253-K$2)))</f>
        <v>24.09</v>
      </c>
      <c r="L253" s="103" t="n">
        <f aca="false">IF(L$1="P",MAX(0,L$2-$C253),IF(L$1="C",MAX(0,$C253-L$2)))</f>
        <v>34.09</v>
      </c>
      <c r="M253" s="103" t="n">
        <f aca="false">IF(M$1="P",MAX(0,M$2-$C253),IF(M$1="C",MAX(0,$C253-M$2)))</f>
        <v>0</v>
      </c>
      <c r="N253" s="103" t="n">
        <f aca="false">IF(N$1="P",MAX(0,N$2-$C253),IF(N$1="C",MAX(0,$C253-N$2)))</f>
        <v>0</v>
      </c>
      <c r="O253" s="103" t="n">
        <f aca="false">IF(O$1="P",MAX(0,O$2-$C253),IF(O$1="C",MAX(0,$C253-O$2)))</f>
        <v>0</v>
      </c>
      <c r="P253" s="103" t="n">
        <f aca="false">IF(P$1="P",MAX(0,P$2-$C253),IF(P$1="C",MAX(0,$C253-P$2)))</f>
        <v>0</v>
      </c>
      <c r="Q253" s="103" t="n">
        <f aca="false">IF(Q$1="P",MAX(0,Q$2-$C253),IF(Q$1="C",MAX(0,$C253-Q$2)))</f>
        <v>0</v>
      </c>
      <c r="R253" s="103" t="n">
        <f aca="false">IF(R$1="P",MAX(0,R$2-$C253),IF(R$1="C",MAX(0,$C253-R$2)))</f>
        <v>0</v>
      </c>
      <c r="S253" s="103" t="n">
        <f aca="false">IF(S$1="P",MAX(0,S$2-$C253),IF(S$1="C",MAX(0,$C253-S$2)))</f>
        <v>0</v>
      </c>
      <c r="T253" s="104" t="n">
        <f aca="false">A253</f>
        <v>11</v>
      </c>
      <c r="U253" s="105" t="n">
        <f aca="false">VLOOKUP($B253,Gas!$B$3:$E$2506,2)</f>
        <v>2.015</v>
      </c>
      <c r="V253" s="46" t="n">
        <f aca="false">C253/U253</f>
        <v>7.89578163771712</v>
      </c>
    </row>
    <row r="254" customFormat="false" ht="12.75" hidden="false" customHeight="false" outlineLevel="0" collapsed="false">
      <c r="A254" s="95" t="n">
        <f aca="false">MONTH(B254)+(YEAR(B254)-1998)*12</f>
        <v>11</v>
      </c>
      <c r="B254" s="101" t="n">
        <v>36129</v>
      </c>
      <c r="C254" s="102" t="n">
        <v>18.33</v>
      </c>
      <c r="D254" s="98" t="n">
        <f aca="false">LN(C254/C253)</f>
        <v>0.141591219501918</v>
      </c>
      <c r="E254" s="106" t="n">
        <f aca="false">STDEV(D245:D254)*SQRT(trade_day)</f>
        <v>1.60770359381312</v>
      </c>
      <c r="G254" s="103" t="n">
        <f aca="false">IF(G$1="P",MAX(0,G$2-$C254),IF(G$1="C",MAX(0,$C254-G$2)))</f>
        <v>1.67</v>
      </c>
      <c r="H254" s="103" t="n">
        <f aca="false">IF(H$1="P",MAX(0,H$2-$C254),IF(H$1="C",MAX(0,$C254-H$2)))</f>
        <v>6.67</v>
      </c>
      <c r="I254" s="103" t="n">
        <f aca="false">IF(I$1="P",MAX(0,I$2-$C254),IF(I$1="C",MAX(0,$C254-I$2)))</f>
        <v>11.67</v>
      </c>
      <c r="J254" s="103" t="n">
        <f aca="false">IF(J$1="P",MAX(0,J$2-$C254),IF(J$1="C",MAX(0,$C254-J$2)))</f>
        <v>16.67</v>
      </c>
      <c r="K254" s="103" t="n">
        <f aca="false">IF(K$1="P",MAX(0,K$2-$C254),IF(K$1="C",MAX(0,$C254-K$2)))</f>
        <v>21.67</v>
      </c>
      <c r="L254" s="103" t="n">
        <f aca="false">IF(L$1="P",MAX(0,L$2-$C254),IF(L$1="C",MAX(0,$C254-L$2)))</f>
        <v>31.67</v>
      </c>
      <c r="M254" s="103" t="n">
        <f aca="false">IF(M$1="P",MAX(0,M$2-$C254),IF(M$1="C",MAX(0,$C254-M$2)))</f>
        <v>0</v>
      </c>
      <c r="N254" s="103" t="n">
        <f aca="false">IF(N$1="P",MAX(0,N$2-$C254),IF(N$1="C",MAX(0,$C254-N$2)))</f>
        <v>0</v>
      </c>
      <c r="O254" s="103" t="n">
        <f aca="false">IF(O$1="P",MAX(0,O$2-$C254),IF(O$1="C",MAX(0,$C254-O$2)))</f>
        <v>0</v>
      </c>
      <c r="P254" s="103" t="n">
        <f aca="false">IF(P$1="P",MAX(0,P$2-$C254),IF(P$1="C",MAX(0,$C254-P$2)))</f>
        <v>0</v>
      </c>
      <c r="Q254" s="103" t="n">
        <f aca="false">IF(Q$1="P",MAX(0,Q$2-$C254),IF(Q$1="C",MAX(0,$C254-Q$2)))</f>
        <v>0</v>
      </c>
      <c r="R254" s="103" t="n">
        <f aca="false">IF(R$1="P",MAX(0,R$2-$C254),IF(R$1="C",MAX(0,$C254-R$2)))</f>
        <v>0</v>
      </c>
      <c r="S254" s="103" t="n">
        <f aca="false">IF(S$1="P",MAX(0,S$2-$C254),IF(S$1="C",MAX(0,$C254-S$2)))</f>
        <v>0</v>
      </c>
      <c r="T254" s="104" t="n">
        <f aca="false">A254</f>
        <v>11</v>
      </c>
      <c r="U254" s="105" t="n">
        <f aca="false">VLOOKUP($B254,Gas!$B$3:$E$2506,2)</f>
        <v>1.87</v>
      </c>
      <c r="V254" s="46" t="n">
        <f aca="false">C254/U254</f>
        <v>9.80213903743315</v>
      </c>
    </row>
    <row r="255" customFormat="false" ht="12.75" hidden="false" customHeight="false" outlineLevel="0" collapsed="false">
      <c r="A255" s="95" t="n">
        <f aca="false">MONTH(B255)+(YEAR(B255)-1998)*12</f>
        <v>12</v>
      </c>
      <c r="B255" s="101" t="n">
        <v>36130</v>
      </c>
      <c r="C255" s="102" t="n">
        <v>16.77</v>
      </c>
      <c r="D255" s="98" t="n">
        <f aca="false">LN(C255/C254)</f>
        <v>-0.0889474860164961</v>
      </c>
      <c r="E255" s="106" t="n">
        <f aca="false">STDEV(D246:D255)*SQRT(trade_day)</f>
        <v>1.6375536957988</v>
      </c>
      <c r="G255" s="103" t="n">
        <f aca="false">IF(G$1="P",MAX(0,G$2-$C255),IF(G$1="C",MAX(0,$C255-G$2)))</f>
        <v>3.23</v>
      </c>
      <c r="H255" s="103" t="n">
        <f aca="false">IF(H$1="P",MAX(0,H$2-$C255),IF(H$1="C",MAX(0,$C255-H$2)))</f>
        <v>8.23</v>
      </c>
      <c r="I255" s="103" t="n">
        <f aca="false">IF(I$1="P",MAX(0,I$2-$C255),IF(I$1="C",MAX(0,$C255-I$2)))</f>
        <v>13.23</v>
      </c>
      <c r="J255" s="103" t="n">
        <f aca="false">IF(J$1="P",MAX(0,J$2-$C255),IF(J$1="C",MAX(0,$C255-J$2)))</f>
        <v>18.23</v>
      </c>
      <c r="K255" s="103" t="n">
        <f aca="false">IF(K$1="P",MAX(0,K$2-$C255),IF(K$1="C",MAX(0,$C255-K$2)))</f>
        <v>23.23</v>
      </c>
      <c r="L255" s="103" t="n">
        <f aca="false">IF(L$1="P",MAX(0,L$2-$C255),IF(L$1="C",MAX(0,$C255-L$2)))</f>
        <v>33.23</v>
      </c>
      <c r="M255" s="103" t="n">
        <f aca="false">IF(M$1="P",MAX(0,M$2-$C255),IF(M$1="C",MAX(0,$C255-M$2)))</f>
        <v>0</v>
      </c>
      <c r="N255" s="103" t="n">
        <f aca="false">IF(N$1="P",MAX(0,N$2-$C255),IF(N$1="C",MAX(0,$C255-N$2)))</f>
        <v>0</v>
      </c>
      <c r="O255" s="103" t="n">
        <f aca="false">IF(O$1="P",MAX(0,O$2-$C255),IF(O$1="C",MAX(0,$C255-O$2)))</f>
        <v>0</v>
      </c>
      <c r="P255" s="103" t="n">
        <f aca="false">IF(P$1="P",MAX(0,P$2-$C255),IF(P$1="C",MAX(0,$C255-P$2)))</f>
        <v>0</v>
      </c>
      <c r="Q255" s="103" t="n">
        <f aca="false">IF(Q$1="P",MAX(0,Q$2-$C255),IF(Q$1="C",MAX(0,$C255-Q$2)))</f>
        <v>0</v>
      </c>
      <c r="R255" s="103" t="n">
        <f aca="false">IF(R$1="P",MAX(0,R$2-$C255),IF(R$1="C",MAX(0,$C255-R$2)))</f>
        <v>0</v>
      </c>
      <c r="S255" s="103" t="n">
        <f aca="false">IF(S$1="P",MAX(0,S$2-$C255),IF(S$1="C",MAX(0,$C255-S$2)))</f>
        <v>0</v>
      </c>
      <c r="T255" s="104" t="n">
        <f aca="false">A255</f>
        <v>12</v>
      </c>
      <c r="U255" s="105" t="n">
        <f aca="false">VLOOKUP($B255,Gas!$B$3:$E$2506,2)</f>
        <v>1.645</v>
      </c>
      <c r="V255" s="46" t="n">
        <f aca="false">C255/U255</f>
        <v>10.1945288753799</v>
      </c>
    </row>
    <row r="256" customFormat="false" ht="12.75" hidden="false" customHeight="false" outlineLevel="0" collapsed="false">
      <c r="A256" s="95" t="n">
        <f aca="false">MONTH(B256)+(YEAR(B256)-1998)*12</f>
        <v>12</v>
      </c>
      <c r="B256" s="101" t="n">
        <v>36131</v>
      </c>
      <c r="C256" s="102" t="n">
        <v>17.13</v>
      </c>
      <c r="D256" s="98" t="n">
        <f aca="false">LN(C256/C255)</f>
        <v>0.021239736500911</v>
      </c>
      <c r="E256" s="106" t="n">
        <f aca="false">STDEV(D247:D256)*SQRT(trade_day)</f>
        <v>1.64683010618771</v>
      </c>
      <c r="G256" s="103" t="n">
        <f aca="false">IF(G$1="P",MAX(0,G$2-$C256),IF(G$1="C",MAX(0,$C256-G$2)))</f>
        <v>2.87</v>
      </c>
      <c r="H256" s="103" t="n">
        <f aca="false">IF(H$1="P",MAX(0,H$2-$C256),IF(H$1="C",MAX(0,$C256-H$2)))</f>
        <v>7.87</v>
      </c>
      <c r="I256" s="103" t="n">
        <f aca="false">IF(I$1="P",MAX(0,I$2-$C256),IF(I$1="C",MAX(0,$C256-I$2)))</f>
        <v>12.87</v>
      </c>
      <c r="J256" s="103" t="n">
        <f aca="false">IF(J$1="P",MAX(0,J$2-$C256),IF(J$1="C",MAX(0,$C256-J$2)))</f>
        <v>17.87</v>
      </c>
      <c r="K256" s="103" t="n">
        <f aca="false">IF(K$1="P",MAX(0,K$2-$C256),IF(K$1="C",MAX(0,$C256-K$2)))</f>
        <v>22.87</v>
      </c>
      <c r="L256" s="103" t="n">
        <f aca="false">IF(L$1="P",MAX(0,L$2-$C256),IF(L$1="C",MAX(0,$C256-L$2)))</f>
        <v>32.87</v>
      </c>
      <c r="M256" s="103" t="n">
        <f aca="false">IF(M$1="P",MAX(0,M$2-$C256),IF(M$1="C",MAX(0,$C256-M$2)))</f>
        <v>0</v>
      </c>
      <c r="N256" s="103" t="n">
        <f aca="false">IF(N$1="P",MAX(0,N$2-$C256),IF(N$1="C",MAX(0,$C256-N$2)))</f>
        <v>0</v>
      </c>
      <c r="O256" s="103" t="n">
        <f aca="false">IF(O$1="P",MAX(0,O$2-$C256),IF(O$1="C",MAX(0,$C256-O$2)))</f>
        <v>0</v>
      </c>
      <c r="P256" s="103" t="n">
        <f aca="false">IF(P$1="P",MAX(0,P$2-$C256),IF(P$1="C",MAX(0,$C256-P$2)))</f>
        <v>0</v>
      </c>
      <c r="Q256" s="103" t="n">
        <f aca="false">IF(Q$1="P",MAX(0,Q$2-$C256),IF(Q$1="C",MAX(0,$C256-Q$2)))</f>
        <v>0</v>
      </c>
      <c r="R256" s="103" t="n">
        <f aca="false">IF(R$1="P",MAX(0,R$2-$C256),IF(R$1="C",MAX(0,$C256-R$2)))</f>
        <v>0</v>
      </c>
      <c r="S256" s="103" t="n">
        <f aca="false">IF(S$1="P",MAX(0,S$2-$C256),IF(S$1="C",MAX(0,$C256-S$2)))</f>
        <v>0</v>
      </c>
      <c r="T256" s="104" t="n">
        <f aca="false">A256</f>
        <v>12</v>
      </c>
      <c r="U256" s="105" t="n">
        <f aca="false">VLOOKUP($B256,Gas!$B$3:$E$2506,2)</f>
        <v>1.395</v>
      </c>
      <c r="V256" s="46" t="n">
        <f aca="false">C256/U256</f>
        <v>12.2795698924731</v>
      </c>
    </row>
    <row r="257" customFormat="false" ht="12.75" hidden="false" customHeight="false" outlineLevel="0" collapsed="false">
      <c r="A257" s="95" t="n">
        <f aca="false">MONTH(B257)+(YEAR(B257)-1998)*12</f>
        <v>12</v>
      </c>
      <c r="B257" s="101" t="n">
        <v>36132</v>
      </c>
      <c r="C257" s="102" t="n">
        <v>17.61</v>
      </c>
      <c r="D257" s="98" t="n">
        <f aca="false">LN(C257/C256)</f>
        <v>0.0276356101720863</v>
      </c>
      <c r="E257" s="106" t="n">
        <f aca="false">STDEV(D248:D257)*SQRT(trade_day)</f>
        <v>1.42187605163922</v>
      </c>
      <c r="G257" s="103" t="n">
        <f aca="false">IF(G$1="P",MAX(0,G$2-$C257),IF(G$1="C",MAX(0,$C257-G$2)))</f>
        <v>2.39</v>
      </c>
      <c r="H257" s="103" t="n">
        <f aca="false">IF(H$1="P",MAX(0,H$2-$C257),IF(H$1="C",MAX(0,$C257-H$2)))</f>
        <v>7.39</v>
      </c>
      <c r="I257" s="103" t="n">
        <f aca="false">IF(I$1="P",MAX(0,I$2-$C257),IF(I$1="C",MAX(0,$C257-I$2)))</f>
        <v>12.39</v>
      </c>
      <c r="J257" s="103" t="n">
        <f aca="false">IF(J$1="P",MAX(0,J$2-$C257),IF(J$1="C",MAX(0,$C257-J$2)))</f>
        <v>17.39</v>
      </c>
      <c r="K257" s="103" t="n">
        <f aca="false">IF(K$1="P",MAX(0,K$2-$C257),IF(K$1="C",MAX(0,$C257-K$2)))</f>
        <v>22.39</v>
      </c>
      <c r="L257" s="103" t="n">
        <f aca="false">IF(L$1="P",MAX(0,L$2-$C257),IF(L$1="C",MAX(0,$C257-L$2)))</f>
        <v>32.39</v>
      </c>
      <c r="M257" s="103" t="n">
        <f aca="false">IF(M$1="P",MAX(0,M$2-$C257),IF(M$1="C",MAX(0,$C257-M$2)))</f>
        <v>0</v>
      </c>
      <c r="N257" s="103" t="n">
        <f aca="false">IF(N$1="P",MAX(0,N$2-$C257),IF(N$1="C",MAX(0,$C257-N$2)))</f>
        <v>0</v>
      </c>
      <c r="O257" s="103" t="n">
        <f aca="false">IF(O$1="P",MAX(0,O$2-$C257),IF(O$1="C",MAX(0,$C257-O$2)))</f>
        <v>0</v>
      </c>
      <c r="P257" s="103" t="n">
        <f aca="false">IF(P$1="P",MAX(0,P$2-$C257),IF(P$1="C",MAX(0,$C257-P$2)))</f>
        <v>0</v>
      </c>
      <c r="Q257" s="103" t="n">
        <f aca="false">IF(Q$1="P",MAX(0,Q$2-$C257),IF(Q$1="C",MAX(0,$C257-Q$2)))</f>
        <v>0</v>
      </c>
      <c r="R257" s="103" t="n">
        <f aca="false">IF(R$1="P",MAX(0,R$2-$C257),IF(R$1="C",MAX(0,$C257-R$2)))</f>
        <v>0</v>
      </c>
      <c r="S257" s="103" t="n">
        <f aca="false">IF(S$1="P",MAX(0,S$2-$C257),IF(S$1="C",MAX(0,$C257-S$2)))</f>
        <v>0</v>
      </c>
      <c r="T257" s="104" t="n">
        <f aca="false">A257</f>
        <v>12</v>
      </c>
      <c r="U257" s="105" t="n">
        <f aca="false">VLOOKUP($B257,Gas!$B$3:$E$2506,2)</f>
        <v>1.375</v>
      </c>
      <c r="V257" s="46" t="n">
        <f aca="false">C257/U257</f>
        <v>12.8072727272727</v>
      </c>
    </row>
    <row r="258" customFormat="false" ht="12.75" hidden="false" customHeight="false" outlineLevel="0" collapsed="false">
      <c r="A258" s="95" t="n">
        <f aca="false">MONTH(B258)+(YEAR(B258)-1998)*12</f>
        <v>12</v>
      </c>
      <c r="B258" s="101" t="n">
        <v>36133</v>
      </c>
      <c r="C258" s="102" t="n">
        <v>17.44</v>
      </c>
      <c r="D258" s="98" t="n">
        <f aca="false">LN(C258/C257)</f>
        <v>-0.0097005040272811</v>
      </c>
      <c r="E258" s="106" t="n">
        <f aca="false">STDEV(D249:D258)*SQRT(trade_day)</f>
        <v>1.42166871626107</v>
      </c>
      <c r="G258" s="103" t="n">
        <f aca="false">IF(G$1="P",MAX(0,G$2-$C258),IF(G$1="C",MAX(0,$C258-G$2)))</f>
        <v>2.56</v>
      </c>
      <c r="H258" s="103" t="n">
        <f aca="false">IF(H$1="P",MAX(0,H$2-$C258),IF(H$1="C",MAX(0,$C258-H$2)))</f>
        <v>7.56</v>
      </c>
      <c r="I258" s="103" t="n">
        <f aca="false">IF(I$1="P",MAX(0,I$2-$C258),IF(I$1="C",MAX(0,$C258-I$2)))</f>
        <v>12.56</v>
      </c>
      <c r="J258" s="103" t="n">
        <f aca="false">IF(J$1="P",MAX(0,J$2-$C258),IF(J$1="C",MAX(0,$C258-J$2)))</f>
        <v>17.56</v>
      </c>
      <c r="K258" s="103" t="n">
        <f aca="false">IF(K$1="P",MAX(0,K$2-$C258),IF(K$1="C",MAX(0,$C258-K$2)))</f>
        <v>22.56</v>
      </c>
      <c r="L258" s="103" t="n">
        <f aca="false">IF(L$1="P",MAX(0,L$2-$C258),IF(L$1="C",MAX(0,$C258-L$2)))</f>
        <v>32.56</v>
      </c>
      <c r="M258" s="103" t="n">
        <f aca="false">IF(M$1="P",MAX(0,M$2-$C258),IF(M$1="C",MAX(0,$C258-M$2)))</f>
        <v>0</v>
      </c>
      <c r="N258" s="103" t="n">
        <f aca="false">IF(N$1="P",MAX(0,N$2-$C258),IF(N$1="C",MAX(0,$C258-N$2)))</f>
        <v>0</v>
      </c>
      <c r="O258" s="103" t="n">
        <f aca="false">IF(O$1="P",MAX(0,O$2-$C258),IF(O$1="C",MAX(0,$C258-O$2)))</f>
        <v>0</v>
      </c>
      <c r="P258" s="103" t="n">
        <f aca="false">IF(P$1="P",MAX(0,P$2-$C258),IF(P$1="C",MAX(0,$C258-P$2)))</f>
        <v>0</v>
      </c>
      <c r="Q258" s="103" t="n">
        <f aca="false">IF(Q$1="P",MAX(0,Q$2-$C258),IF(Q$1="C",MAX(0,$C258-Q$2)))</f>
        <v>0</v>
      </c>
      <c r="R258" s="103" t="n">
        <f aca="false">IF(R$1="P",MAX(0,R$2-$C258),IF(R$1="C",MAX(0,$C258-R$2)))</f>
        <v>0</v>
      </c>
      <c r="S258" s="103" t="n">
        <f aca="false">IF(S$1="P",MAX(0,S$2-$C258),IF(S$1="C",MAX(0,$C258-S$2)))</f>
        <v>0</v>
      </c>
      <c r="T258" s="104" t="n">
        <f aca="false">A258</f>
        <v>12</v>
      </c>
      <c r="U258" s="105" t="n">
        <f aca="false">VLOOKUP($B258,Gas!$B$3:$E$2506,2)</f>
        <v>1.185</v>
      </c>
      <c r="V258" s="46" t="n">
        <f aca="false">C258/U258</f>
        <v>14.7172995780591</v>
      </c>
    </row>
    <row r="259" customFormat="false" ht="12.75" hidden="false" customHeight="false" outlineLevel="0" collapsed="false">
      <c r="A259" s="95" t="n">
        <f aca="false">MONTH(B259)+(YEAR(B259)-1998)*12</f>
        <v>12</v>
      </c>
      <c r="B259" s="101" t="n">
        <v>36136</v>
      </c>
      <c r="C259" s="102" t="n">
        <v>18.61</v>
      </c>
      <c r="D259" s="98" t="n">
        <f aca="false">LN(C259/C258)</f>
        <v>0.0649326521733257</v>
      </c>
      <c r="E259" s="106" t="n">
        <f aca="false">STDEV(D250:D259)*SQRT(trade_day)</f>
        <v>1.46379393479757</v>
      </c>
      <c r="F259" s="97"/>
      <c r="G259" s="103" t="n">
        <f aca="false">IF(G$1="P",MAX(0,G$2-$C259),IF(G$1="C",MAX(0,$C259-G$2)))</f>
        <v>1.39</v>
      </c>
      <c r="H259" s="103" t="n">
        <f aca="false">IF(H$1="P",MAX(0,H$2-$C259),IF(H$1="C",MAX(0,$C259-H$2)))</f>
        <v>6.39</v>
      </c>
      <c r="I259" s="103" t="n">
        <f aca="false">IF(I$1="P",MAX(0,I$2-$C259),IF(I$1="C",MAX(0,$C259-I$2)))</f>
        <v>11.39</v>
      </c>
      <c r="J259" s="103" t="n">
        <f aca="false">IF(J$1="P",MAX(0,J$2-$C259),IF(J$1="C",MAX(0,$C259-J$2)))</f>
        <v>16.39</v>
      </c>
      <c r="K259" s="103" t="n">
        <f aca="false">IF(K$1="P",MAX(0,K$2-$C259),IF(K$1="C",MAX(0,$C259-K$2)))</f>
        <v>21.39</v>
      </c>
      <c r="L259" s="103" t="n">
        <f aca="false">IF(L$1="P",MAX(0,L$2-$C259),IF(L$1="C",MAX(0,$C259-L$2)))</f>
        <v>31.39</v>
      </c>
      <c r="M259" s="103" t="n">
        <f aca="false">IF(M$1="P",MAX(0,M$2-$C259),IF(M$1="C",MAX(0,$C259-M$2)))</f>
        <v>0</v>
      </c>
      <c r="N259" s="103" t="n">
        <f aca="false">IF(N$1="P",MAX(0,N$2-$C259),IF(N$1="C",MAX(0,$C259-N$2)))</f>
        <v>0</v>
      </c>
      <c r="O259" s="103" t="n">
        <f aca="false">IF(O$1="P",MAX(0,O$2-$C259),IF(O$1="C",MAX(0,$C259-O$2)))</f>
        <v>0</v>
      </c>
      <c r="P259" s="103" t="n">
        <f aca="false">IF(P$1="P",MAX(0,P$2-$C259),IF(P$1="C",MAX(0,$C259-P$2)))</f>
        <v>0</v>
      </c>
      <c r="Q259" s="103" t="n">
        <f aca="false">IF(Q$1="P",MAX(0,Q$2-$C259),IF(Q$1="C",MAX(0,$C259-Q$2)))</f>
        <v>0</v>
      </c>
      <c r="R259" s="103" t="n">
        <f aca="false">IF(R$1="P",MAX(0,R$2-$C259),IF(R$1="C",MAX(0,$C259-R$2)))</f>
        <v>0</v>
      </c>
      <c r="S259" s="103" t="n">
        <f aca="false">IF(S$1="P",MAX(0,S$2-$C259),IF(S$1="C",MAX(0,$C259-S$2)))</f>
        <v>0</v>
      </c>
      <c r="T259" s="104" t="n">
        <f aca="false">A259</f>
        <v>12</v>
      </c>
      <c r="U259" s="105" t="n">
        <f aca="false">VLOOKUP($B259,Gas!$B$3:$E$2506,2)</f>
        <v>1.01</v>
      </c>
      <c r="V259" s="46" t="n">
        <f aca="false">C259/U259</f>
        <v>18.4257425742574</v>
      </c>
      <c r="W259" s="99"/>
    </row>
    <row r="260" customFormat="false" ht="12.75" hidden="false" customHeight="false" outlineLevel="0" collapsed="false">
      <c r="A260" s="95" t="n">
        <f aca="false">MONTH(B260)+(YEAR(B260)-1998)*12</f>
        <v>12</v>
      </c>
      <c r="B260" s="101" t="n">
        <v>36137</v>
      </c>
      <c r="C260" s="102" t="n">
        <v>17.34</v>
      </c>
      <c r="D260" s="98" t="n">
        <f aca="false">LN(C260/C259)</f>
        <v>-0.0706830993017636</v>
      </c>
      <c r="E260" s="106" t="n">
        <f aca="false">STDEV(D251:D260)*SQRT(trade_day)</f>
        <v>1.43096355777312</v>
      </c>
      <c r="F260" s="97"/>
      <c r="G260" s="103" t="n">
        <f aca="false">IF(G$1="P",MAX(0,G$2-$C260),IF(G$1="C",MAX(0,$C260-G$2)))</f>
        <v>2.66</v>
      </c>
      <c r="H260" s="103" t="n">
        <f aca="false">IF(H$1="P",MAX(0,H$2-$C260),IF(H$1="C",MAX(0,$C260-H$2)))</f>
        <v>7.66</v>
      </c>
      <c r="I260" s="103" t="n">
        <f aca="false">IF(I$1="P",MAX(0,I$2-$C260),IF(I$1="C",MAX(0,$C260-I$2)))</f>
        <v>12.66</v>
      </c>
      <c r="J260" s="103" t="n">
        <f aca="false">IF(J$1="P",MAX(0,J$2-$C260),IF(J$1="C",MAX(0,$C260-J$2)))</f>
        <v>17.66</v>
      </c>
      <c r="K260" s="103" t="n">
        <f aca="false">IF(K$1="P",MAX(0,K$2-$C260),IF(K$1="C",MAX(0,$C260-K$2)))</f>
        <v>22.66</v>
      </c>
      <c r="L260" s="103" t="n">
        <f aca="false">IF(L$1="P",MAX(0,L$2-$C260),IF(L$1="C",MAX(0,$C260-L$2)))</f>
        <v>32.66</v>
      </c>
      <c r="M260" s="103" t="n">
        <f aca="false">IF(M$1="P",MAX(0,M$2-$C260),IF(M$1="C",MAX(0,$C260-M$2)))</f>
        <v>0</v>
      </c>
      <c r="N260" s="103" t="n">
        <f aca="false">IF(N$1="P",MAX(0,N$2-$C260),IF(N$1="C",MAX(0,$C260-N$2)))</f>
        <v>0</v>
      </c>
      <c r="O260" s="103" t="n">
        <f aca="false">IF(O$1="P",MAX(0,O$2-$C260),IF(O$1="C",MAX(0,$C260-O$2)))</f>
        <v>0</v>
      </c>
      <c r="P260" s="103" t="n">
        <f aca="false">IF(P$1="P",MAX(0,P$2-$C260),IF(P$1="C",MAX(0,$C260-P$2)))</f>
        <v>0</v>
      </c>
      <c r="Q260" s="103" t="n">
        <f aca="false">IF(Q$1="P",MAX(0,Q$2-$C260),IF(Q$1="C",MAX(0,$C260-Q$2)))</f>
        <v>0</v>
      </c>
      <c r="R260" s="103" t="n">
        <f aca="false">IF(R$1="P",MAX(0,R$2-$C260),IF(R$1="C",MAX(0,$C260-R$2)))</f>
        <v>0</v>
      </c>
      <c r="S260" s="103" t="n">
        <f aca="false">IF(S$1="P",MAX(0,S$2-$C260),IF(S$1="C",MAX(0,$C260-S$2)))</f>
        <v>0</v>
      </c>
      <c r="T260" s="104" t="n">
        <f aca="false">A260</f>
        <v>12</v>
      </c>
      <c r="U260" s="105" t="n">
        <f aca="false">VLOOKUP($B260,Gas!$B$3:$E$2506,2)</f>
        <v>1.55</v>
      </c>
      <c r="V260" s="46" t="n">
        <f aca="false">C260/U260</f>
        <v>11.1870967741935</v>
      </c>
      <c r="W260" s="99"/>
    </row>
    <row r="261" customFormat="false" ht="12.75" hidden="false" customHeight="false" outlineLevel="0" collapsed="false">
      <c r="A261" s="95" t="n">
        <f aca="false">MONTH(B261)+(YEAR(B261)-1998)*12</f>
        <v>12</v>
      </c>
      <c r="B261" s="101" t="n">
        <v>36138</v>
      </c>
      <c r="C261" s="102" t="n">
        <v>18.45</v>
      </c>
      <c r="D261" s="98" t="n">
        <f aca="false">LN(C261/C260)</f>
        <v>0.0620483991341404</v>
      </c>
      <c r="E261" s="106" t="n">
        <f aca="false">STDEV(D252:D261)*SQRT(trade_day)</f>
        <v>1.45245480320095</v>
      </c>
      <c r="F261" s="97"/>
      <c r="G261" s="103" t="n">
        <f aca="false">IF(G$1="P",MAX(0,G$2-$C261),IF(G$1="C",MAX(0,$C261-G$2)))</f>
        <v>1.55</v>
      </c>
      <c r="H261" s="103" t="n">
        <f aca="false">IF(H$1="P",MAX(0,H$2-$C261),IF(H$1="C",MAX(0,$C261-H$2)))</f>
        <v>6.55</v>
      </c>
      <c r="I261" s="103" t="n">
        <f aca="false">IF(I$1="P",MAX(0,I$2-$C261),IF(I$1="C",MAX(0,$C261-I$2)))</f>
        <v>11.55</v>
      </c>
      <c r="J261" s="103" t="n">
        <f aca="false">IF(J$1="P",MAX(0,J$2-$C261),IF(J$1="C",MAX(0,$C261-J$2)))</f>
        <v>16.55</v>
      </c>
      <c r="K261" s="103" t="n">
        <f aca="false">IF(K$1="P",MAX(0,K$2-$C261),IF(K$1="C",MAX(0,$C261-K$2)))</f>
        <v>21.55</v>
      </c>
      <c r="L261" s="103" t="n">
        <f aca="false">IF(L$1="P",MAX(0,L$2-$C261),IF(L$1="C",MAX(0,$C261-L$2)))</f>
        <v>31.55</v>
      </c>
      <c r="M261" s="103" t="n">
        <f aca="false">IF(M$1="P",MAX(0,M$2-$C261),IF(M$1="C",MAX(0,$C261-M$2)))</f>
        <v>0</v>
      </c>
      <c r="N261" s="103" t="n">
        <f aca="false">IF(N$1="P",MAX(0,N$2-$C261),IF(N$1="C",MAX(0,$C261-N$2)))</f>
        <v>0</v>
      </c>
      <c r="O261" s="103" t="n">
        <f aca="false">IF(O$1="P",MAX(0,O$2-$C261),IF(O$1="C",MAX(0,$C261-O$2)))</f>
        <v>0</v>
      </c>
      <c r="P261" s="103" t="n">
        <f aca="false">IF(P$1="P",MAX(0,P$2-$C261),IF(P$1="C",MAX(0,$C261-P$2)))</f>
        <v>0</v>
      </c>
      <c r="Q261" s="103" t="n">
        <f aca="false">IF(Q$1="P",MAX(0,Q$2-$C261),IF(Q$1="C",MAX(0,$C261-Q$2)))</f>
        <v>0</v>
      </c>
      <c r="R261" s="103" t="n">
        <f aca="false">IF(R$1="P",MAX(0,R$2-$C261),IF(R$1="C",MAX(0,$C261-R$2)))</f>
        <v>0</v>
      </c>
      <c r="S261" s="103" t="n">
        <f aca="false">IF(S$1="P",MAX(0,S$2-$C261),IF(S$1="C",MAX(0,$C261-S$2)))</f>
        <v>0</v>
      </c>
      <c r="T261" s="104" t="n">
        <f aca="false">A261</f>
        <v>12</v>
      </c>
      <c r="U261" s="105" t="n">
        <f aca="false">VLOOKUP($B261,Gas!$B$3:$E$2506,2)</f>
        <v>1.795</v>
      </c>
      <c r="V261" s="46" t="n">
        <f aca="false">C261/U261</f>
        <v>10.2785515320334</v>
      </c>
      <c r="W261" s="99"/>
    </row>
    <row r="262" customFormat="false" ht="12.75" hidden="false" customHeight="false" outlineLevel="0" collapsed="false">
      <c r="A262" s="95" t="n">
        <f aca="false">MONTH(B262)+(YEAR(B262)-1998)*12</f>
        <v>12</v>
      </c>
      <c r="B262" s="101" t="n">
        <v>36139</v>
      </c>
      <c r="C262" s="102" t="n">
        <v>17.13</v>
      </c>
      <c r="D262" s="98" t="n">
        <f aca="false">LN(C262/C261)</f>
        <v>-0.0742330581505076</v>
      </c>
      <c r="E262" s="106" t="n">
        <f aca="false">STDEV(D253:D262)*SQRT(trade_day)</f>
        <v>1.15100434499493</v>
      </c>
      <c r="F262" s="97"/>
      <c r="G262" s="103" t="n">
        <f aca="false">IF(G$1="P",MAX(0,G$2-$C262),IF(G$1="C",MAX(0,$C262-G$2)))</f>
        <v>2.87</v>
      </c>
      <c r="H262" s="103" t="n">
        <f aca="false">IF(H$1="P",MAX(0,H$2-$C262),IF(H$1="C",MAX(0,$C262-H$2)))</f>
        <v>7.87</v>
      </c>
      <c r="I262" s="103" t="n">
        <f aca="false">IF(I$1="P",MAX(0,I$2-$C262),IF(I$1="C",MAX(0,$C262-I$2)))</f>
        <v>12.87</v>
      </c>
      <c r="J262" s="103" t="n">
        <f aca="false">IF(J$1="P",MAX(0,J$2-$C262),IF(J$1="C",MAX(0,$C262-J$2)))</f>
        <v>17.87</v>
      </c>
      <c r="K262" s="103" t="n">
        <f aca="false">IF(K$1="P",MAX(0,K$2-$C262),IF(K$1="C",MAX(0,$C262-K$2)))</f>
        <v>22.87</v>
      </c>
      <c r="L262" s="103" t="n">
        <f aca="false">IF(L$1="P",MAX(0,L$2-$C262),IF(L$1="C",MAX(0,$C262-L$2)))</f>
        <v>32.87</v>
      </c>
      <c r="M262" s="103" t="n">
        <f aca="false">IF(M$1="P",MAX(0,M$2-$C262),IF(M$1="C",MAX(0,$C262-M$2)))</f>
        <v>0</v>
      </c>
      <c r="N262" s="103" t="n">
        <f aca="false">IF(N$1="P",MAX(0,N$2-$C262),IF(N$1="C",MAX(0,$C262-N$2)))</f>
        <v>0</v>
      </c>
      <c r="O262" s="103" t="n">
        <f aca="false">IF(O$1="P",MAX(0,O$2-$C262),IF(O$1="C",MAX(0,$C262-O$2)))</f>
        <v>0</v>
      </c>
      <c r="P262" s="103" t="n">
        <f aca="false">IF(P$1="P",MAX(0,P$2-$C262),IF(P$1="C",MAX(0,$C262-P$2)))</f>
        <v>0</v>
      </c>
      <c r="Q262" s="103" t="n">
        <f aca="false">IF(Q$1="P",MAX(0,Q$2-$C262),IF(Q$1="C",MAX(0,$C262-Q$2)))</f>
        <v>0</v>
      </c>
      <c r="R262" s="103" t="n">
        <f aca="false">IF(R$1="P",MAX(0,R$2-$C262),IF(R$1="C",MAX(0,$C262-R$2)))</f>
        <v>0</v>
      </c>
      <c r="S262" s="103" t="n">
        <f aca="false">IF(S$1="P",MAX(0,S$2-$C262),IF(S$1="C",MAX(0,$C262-S$2)))</f>
        <v>0</v>
      </c>
      <c r="T262" s="104" t="n">
        <f aca="false">A262</f>
        <v>12</v>
      </c>
      <c r="U262" s="105" t="n">
        <f aca="false">VLOOKUP($B262,Gas!$B$3:$E$2506,2)</f>
        <v>1.64</v>
      </c>
      <c r="V262" s="46" t="n">
        <f aca="false">C262/U262</f>
        <v>10.4451219512195</v>
      </c>
      <c r="W262" s="99"/>
    </row>
    <row r="263" customFormat="false" ht="12.75" hidden="false" customHeight="false" outlineLevel="0" collapsed="false">
      <c r="A263" s="95" t="n">
        <f aca="false">MONTH(B263)+(YEAR(B263)-1998)*12</f>
        <v>12</v>
      </c>
      <c r="B263" s="101" t="n">
        <v>36140</v>
      </c>
      <c r="C263" s="102" t="n">
        <v>16.72</v>
      </c>
      <c r="D263" s="98" t="n">
        <f aca="false">LN(C263/C262)</f>
        <v>-0.024225704679473</v>
      </c>
      <c r="E263" s="106" t="n">
        <f aca="false">STDEV(D254:D263)*SQRT(trade_day)</f>
        <v>1.15688612048357</v>
      </c>
      <c r="F263" s="97"/>
      <c r="G263" s="103" t="n">
        <f aca="false">IF(G$1="P",MAX(0,G$2-$C263),IF(G$1="C",MAX(0,$C263-G$2)))</f>
        <v>3.28</v>
      </c>
      <c r="H263" s="103" t="n">
        <f aca="false">IF(H$1="P",MAX(0,H$2-$C263),IF(H$1="C",MAX(0,$C263-H$2)))</f>
        <v>8.28</v>
      </c>
      <c r="I263" s="103" t="n">
        <f aca="false">IF(I$1="P",MAX(0,I$2-$C263),IF(I$1="C",MAX(0,$C263-I$2)))</f>
        <v>13.28</v>
      </c>
      <c r="J263" s="103" t="n">
        <f aca="false">IF(J$1="P",MAX(0,J$2-$C263),IF(J$1="C",MAX(0,$C263-J$2)))</f>
        <v>18.28</v>
      </c>
      <c r="K263" s="103" t="n">
        <f aca="false">IF(K$1="P",MAX(0,K$2-$C263),IF(K$1="C",MAX(0,$C263-K$2)))</f>
        <v>23.28</v>
      </c>
      <c r="L263" s="103" t="n">
        <f aca="false">IF(L$1="P",MAX(0,L$2-$C263),IF(L$1="C",MAX(0,$C263-L$2)))</f>
        <v>33.28</v>
      </c>
      <c r="M263" s="103" t="n">
        <f aca="false">IF(M$1="P",MAX(0,M$2-$C263),IF(M$1="C",MAX(0,$C263-M$2)))</f>
        <v>0</v>
      </c>
      <c r="N263" s="103" t="n">
        <f aca="false">IF(N$1="P",MAX(0,N$2-$C263),IF(N$1="C",MAX(0,$C263-N$2)))</f>
        <v>0</v>
      </c>
      <c r="O263" s="103" t="n">
        <f aca="false">IF(O$1="P",MAX(0,O$2-$C263),IF(O$1="C",MAX(0,$C263-O$2)))</f>
        <v>0</v>
      </c>
      <c r="P263" s="103" t="n">
        <f aca="false">IF(P$1="P",MAX(0,P$2-$C263),IF(P$1="C",MAX(0,$C263-P$2)))</f>
        <v>0</v>
      </c>
      <c r="Q263" s="103" t="n">
        <f aca="false">IF(Q$1="P",MAX(0,Q$2-$C263),IF(Q$1="C",MAX(0,$C263-Q$2)))</f>
        <v>0</v>
      </c>
      <c r="R263" s="103" t="n">
        <f aca="false">IF(R$1="P",MAX(0,R$2-$C263),IF(R$1="C",MAX(0,$C263-R$2)))</f>
        <v>0</v>
      </c>
      <c r="S263" s="103" t="n">
        <f aca="false">IF(S$1="P",MAX(0,S$2-$C263),IF(S$1="C",MAX(0,$C263-S$2)))</f>
        <v>0</v>
      </c>
      <c r="T263" s="104" t="n">
        <f aca="false">A263</f>
        <v>12</v>
      </c>
      <c r="U263" s="105" t="n">
        <f aca="false">VLOOKUP($B263,Gas!$B$3:$E$2506,2)</f>
        <v>1.575</v>
      </c>
      <c r="V263" s="46" t="n">
        <f aca="false">C263/U263</f>
        <v>10.615873015873</v>
      </c>
      <c r="W263" s="99"/>
    </row>
    <row r="264" customFormat="false" ht="12.75" hidden="false" customHeight="false" outlineLevel="0" collapsed="false">
      <c r="A264" s="95" t="n">
        <f aca="false">MONTH(B264)+(YEAR(B264)-1998)*12</f>
        <v>12</v>
      </c>
      <c r="B264" s="101" t="n">
        <v>36143</v>
      </c>
      <c r="C264" s="102" t="n">
        <v>17.51</v>
      </c>
      <c r="D264" s="98" t="n">
        <f aca="false">LN(C264/C263)</f>
        <v>0.0461665386412051</v>
      </c>
      <c r="E264" s="106" t="n">
        <f aca="false">STDEV(D255:D264)*SQRT(trade_day)</f>
        <v>0.917458476312819</v>
      </c>
      <c r="F264" s="97"/>
      <c r="G264" s="103" t="n">
        <f aca="false">IF(G$1="P",MAX(0,G$2-$C264),IF(G$1="C",MAX(0,$C264-G$2)))</f>
        <v>2.49</v>
      </c>
      <c r="H264" s="103" t="n">
        <f aca="false">IF(H$1="P",MAX(0,H$2-$C264),IF(H$1="C",MAX(0,$C264-H$2)))</f>
        <v>7.49</v>
      </c>
      <c r="I264" s="103" t="n">
        <f aca="false">IF(I$1="P",MAX(0,I$2-$C264),IF(I$1="C",MAX(0,$C264-I$2)))</f>
        <v>12.49</v>
      </c>
      <c r="J264" s="103" t="n">
        <f aca="false">IF(J$1="P",MAX(0,J$2-$C264),IF(J$1="C",MAX(0,$C264-J$2)))</f>
        <v>17.49</v>
      </c>
      <c r="K264" s="103" t="n">
        <f aca="false">IF(K$1="P",MAX(0,K$2-$C264),IF(K$1="C",MAX(0,$C264-K$2)))</f>
        <v>22.49</v>
      </c>
      <c r="L264" s="103" t="n">
        <f aca="false">IF(L$1="P",MAX(0,L$2-$C264),IF(L$1="C",MAX(0,$C264-L$2)))</f>
        <v>32.49</v>
      </c>
      <c r="M264" s="103" t="n">
        <f aca="false">IF(M$1="P",MAX(0,M$2-$C264),IF(M$1="C",MAX(0,$C264-M$2)))</f>
        <v>0</v>
      </c>
      <c r="N264" s="103" t="n">
        <f aca="false">IF(N$1="P",MAX(0,N$2-$C264),IF(N$1="C",MAX(0,$C264-N$2)))</f>
        <v>0</v>
      </c>
      <c r="O264" s="103" t="n">
        <f aca="false">IF(O$1="P",MAX(0,O$2-$C264),IF(O$1="C",MAX(0,$C264-O$2)))</f>
        <v>0</v>
      </c>
      <c r="P264" s="103" t="n">
        <f aca="false">IF(P$1="P",MAX(0,P$2-$C264),IF(P$1="C",MAX(0,$C264-P$2)))</f>
        <v>0</v>
      </c>
      <c r="Q264" s="103" t="n">
        <f aca="false">IF(Q$1="P",MAX(0,Q$2-$C264),IF(Q$1="C",MAX(0,$C264-Q$2)))</f>
        <v>0</v>
      </c>
      <c r="R264" s="103" t="n">
        <f aca="false">IF(R$1="P",MAX(0,R$2-$C264),IF(R$1="C",MAX(0,$C264-R$2)))</f>
        <v>0</v>
      </c>
      <c r="S264" s="103" t="n">
        <f aca="false">IF(S$1="P",MAX(0,S$2-$C264),IF(S$1="C",MAX(0,$C264-S$2)))</f>
        <v>0</v>
      </c>
      <c r="T264" s="104" t="n">
        <f aca="false">A264</f>
        <v>12</v>
      </c>
      <c r="U264" s="105" t="n">
        <f aca="false">VLOOKUP($B264,Gas!$B$3:$E$2506,2)</f>
        <v>1.53</v>
      </c>
      <c r="V264" s="46" t="n">
        <f aca="false">C264/U264</f>
        <v>11.4444444444444</v>
      </c>
      <c r="W264" s="99"/>
    </row>
    <row r="265" customFormat="false" ht="12.75" hidden="false" customHeight="false" outlineLevel="0" collapsed="false">
      <c r="A265" s="95" t="n">
        <f aca="false">MONTH(B265)+(YEAR(B265)-1998)*12</f>
        <v>12</v>
      </c>
      <c r="B265" s="101" t="n">
        <v>36144</v>
      </c>
      <c r="C265" s="102" t="n">
        <v>17.8</v>
      </c>
      <c r="D265" s="98" t="n">
        <f aca="false">LN(C265/C264)</f>
        <v>0.016426311000279</v>
      </c>
      <c r="E265" s="106" t="n">
        <f aca="false">STDEV(D256:D265)*SQRT(trade_day)</f>
        <v>0.790826105619897</v>
      </c>
      <c r="F265" s="97"/>
      <c r="G265" s="103" t="n">
        <f aca="false">IF(G$1="P",MAX(0,G$2-$C265),IF(G$1="C",MAX(0,$C265-G$2)))</f>
        <v>2.2</v>
      </c>
      <c r="H265" s="103" t="n">
        <f aca="false">IF(H$1="P",MAX(0,H$2-$C265),IF(H$1="C",MAX(0,$C265-H$2)))</f>
        <v>7.2</v>
      </c>
      <c r="I265" s="103" t="n">
        <f aca="false">IF(I$1="P",MAX(0,I$2-$C265),IF(I$1="C",MAX(0,$C265-I$2)))</f>
        <v>12.2</v>
      </c>
      <c r="J265" s="103" t="n">
        <f aca="false">IF(J$1="P",MAX(0,J$2-$C265),IF(J$1="C",MAX(0,$C265-J$2)))</f>
        <v>17.2</v>
      </c>
      <c r="K265" s="103" t="n">
        <f aca="false">IF(K$1="P",MAX(0,K$2-$C265),IF(K$1="C",MAX(0,$C265-K$2)))</f>
        <v>22.2</v>
      </c>
      <c r="L265" s="103" t="n">
        <f aca="false">IF(L$1="P",MAX(0,L$2-$C265),IF(L$1="C",MAX(0,$C265-L$2)))</f>
        <v>32.2</v>
      </c>
      <c r="M265" s="103" t="n">
        <f aca="false">IF(M$1="P",MAX(0,M$2-$C265),IF(M$1="C",MAX(0,$C265-M$2)))</f>
        <v>0</v>
      </c>
      <c r="N265" s="103" t="n">
        <f aca="false">IF(N$1="P",MAX(0,N$2-$C265),IF(N$1="C",MAX(0,$C265-N$2)))</f>
        <v>0</v>
      </c>
      <c r="O265" s="103" t="n">
        <f aca="false">IF(O$1="P",MAX(0,O$2-$C265),IF(O$1="C",MAX(0,$C265-O$2)))</f>
        <v>0</v>
      </c>
      <c r="P265" s="103" t="n">
        <f aca="false">IF(P$1="P",MAX(0,P$2-$C265),IF(P$1="C",MAX(0,$C265-P$2)))</f>
        <v>0</v>
      </c>
      <c r="Q265" s="103" t="n">
        <f aca="false">IF(Q$1="P",MAX(0,Q$2-$C265),IF(Q$1="C",MAX(0,$C265-Q$2)))</f>
        <v>0</v>
      </c>
      <c r="R265" s="103" t="n">
        <f aca="false">IF(R$1="P",MAX(0,R$2-$C265),IF(R$1="C",MAX(0,$C265-R$2)))</f>
        <v>0</v>
      </c>
      <c r="S265" s="103" t="n">
        <f aca="false">IF(S$1="P",MAX(0,S$2-$C265),IF(S$1="C",MAX(0,$C265-S$2)))</f>
        <v>0</v>
      </c>
      <c r="T265" s="104" t="n">
        <f aca="false">A265</f>
        <v>12</v>
      </c>
      <c r="U265" s="105" t="n">
        <f aca="false">VLOOKUP($B265,Gas!$B$3:$E$2506,2)</f>
        <v>1.81</v>
      </c>
      <c r="V265" s="46" t="n">
        <f aca="false">C265/U265</f>
        <v>9.83425414364641</v>
      </c>
      <c r="W265" s="99"/>
    </row>
    <row r="266" customFormat="false" ht="12.75" hidden="false" customHeight="false" outlineLevel="0" collapsed="false">
      <c r="A266" s="95" t="n">
        <f aca="false">MONTH(B266)+(YEAR(B266)-1998)*12</f>
        <v>12</v>
      </c>
      <c r="B266" s="101" t="n">
        <v>36145</v>
      </c>
      <c r="C266" s="102" t="n">
        <v>20.22</v>
      </c>
      <c r="D266" s="98" t="n">
        <f aca="false">LN(C266/C265)</f>
        <v>0.127473756294286</v>
      </c>
      <c r="E266" s="106" t="n">
        <f aca="false">STDEV(D257:D266)*SQRT(trade_day)</f>
        <v>0.998860784035824</v>
      </c>
      <c r="F266" s="97"/>
      <c r="G266" s="103" t="n">
        <f aca="false">IF(G$1="P",MAX(0,G$2-$C266),IF(G$1="C",MAX(0,$C266-G$2)))</f>
        <v>0</v>
      </c>
      <c r="H266" s="103" t="n">
        <f aca="false">IF(H$1="P",MAX(0,H$2-$C266),IF(H$1="C",MAX(0,$C266-H$2)))</f>
        <v>4.78</v>
      </c>
      <c r="I266" s="103" t="n">
        <f aca="false">IF(I$1="P",MAX(0,I$2-$C266),IF(I$1="C",MAX(0,$C266-I$2)))</f>
        <v>9.78</v>
      </c>
      <c r="J266" s="103" t="n">
        <f aca="false">IF(J$1="P",MAX(0,J$2-$C266),IF(J$1="C",MAX(0,$C266-J$2)))</f>
        <v>14.78</v>
      </c>
      <c r="K266" s="103" t="n">
        <f aca="false">IF(K$1="P",MAX(0,K$2-$C266),IF(K$1="C",MAX(0,$C266-K$2)))</f>
        <v>19.78</v>
      </c>
      <c r="L266" s="103" t="n">
        <f aca="false">IF(L$1="P",MAX(0,L$2-$C266),IF(L$1="C",MAX(0,$C266-L$2)))</f>
        <v>29.78</v>
      </c>
      <c r="M266" s="103" t="n">
        <f aca="false">IF(M$1="P",MAX(0,M$2-$C266),IF(M$1="C",MAX(0,$C266-M$2)))</f>
        <v>0.219999999999999</v>
      </c>
      <c r="N266" s="103" t="n">
        <f aca="false">IF(N$1="P",MAX(0,N$2-$C266),IF(N$1="C",MAX(0,$C266-N$2)))</f>
        <v>0</v>
      </c>
      <c r="O266" s="103" t="n">
        <f aca="false">IF(O$1="P",MAX(0,O$2-$C266),IF(O$1="C",MAX(0,$C266-O$2)))</f>
        <v>0</v>
      </c>
      <c r="P266" s="103" t="n">
        <f aca="false">IF(P$1="P",MAX(0,P$2-$C266),IF(P$1="C",MAX(0,$C266-P$2)))</f>
        <v>0</v>
      </c>
      <c r="Q266" s="103" t="n">
        <f aca="false">IF(Q$1="P",MAX(0,Q$2-$C266),IF(Q$1="C",MAX(0,$C266-Q$2)))</f>
        <v>0</v>
      </c>
      <c r="R266" s="103" t="n">
        <f aca="false">IF(R$1="P",MAX(0,R$2-$C266),IF(R$1="C",MAX(0,$C266-R$2)))</f>
        <v>0</v>
      </c>
      <c r="S266" s="103" t="n">
        <f aca="false">IF(S$1="P",MAX(0,S$2-$C266),IF(S$1="C",MAX(0,$C266-S$2)))</f>
        <v>0</v>
      </c>
      <c r="T266" s="104" t="n">
        <f aca="false">A266</f>
        <v>12</v>
      </c>
      <c r="U266" s="105" t="n">
        <f aca="false">VLOOKUP($B266,Gas!$B$3:$E$2506,2)</f>
        <v>1.855</v>
      </c>
      <c r="V266" s="46" t="n">
        <f aca="false">C266/U266</f>
        <v>10.900269541779</v>
      </c>
      <c r="W266" s="99"/>
    </row>
    <row r="267" customFormat="false" ht="12.75" hidden="false" customHeight="false" outlineLevel="0" collapsed="false">
      <c r="A267" s="95" t="n">
        <f aca="false">MONTH(B267)+(YEAR(B267)-1998)*12</f>
        <v>12</v>
      </c>
      <c r="B267" s="101" t="n">
        <v>36146</v>
      </c>
      <c r="C267" s="102" t="n">
        <v>20.57</v>
      </c>
      <c r="D267" s="98" t="n">
        <f aca="false">LN(C267/C266)</f>
        <v>0.0171614900725405</v>
      </c>
      <c r="E267" s="106" t="n">
        <f aca="false">STDEV(D258:D267)*SQRT(trade_day)</f>
        <v>0.997012896216929</v>
      </c>
      <c r="F267" s="97"/>
      <c r="G267" s="103" t="n">
        <f aca="false">IF(G$1="P",MAX(0,G$2-$C267),IF(G$1="C",MAX(0,$C267-G$2)))</f>
        <v>0</v>
      </c>
      <c r="H267" s="103" t="n">
        <f aca="false">IF(H$1="P",MAX(0,H$2-$C267),IF(H$1="C",MAX(0,$C267-H$2)))</f>
        <v>4.43</v>
      </c>
      <c r="I267" s="103" t="n">
        <f aca="false">IF(I$1="P",MAX(0,I$2-$C267),IF(I$1="C",MAX(0,$C267-I$2)))</f>
        <v>9.43</v>
      </c>
      <c r="J267" s="103" t="n">
        <f aca="false">IF(J$1="P",MAX(0,J$2-$C267),IF(J$1="C",MAX(0,$C267-J$2)))</f>
        <v>14.43</v>
      </c>
      <c r="K267" s="103" t="n">
        <f aca="false">IF(K$1="P",MAX(0,K$2-$C267),IF(K$1="C",MAX(0,$C267-K$2)))</f>
        <v>19.43</v>
      </c>
      <c r="L267" s="103" t="n">
        <f aca="false">IF(L$1="P",MAX(0,L$2-$C267),IF(L$1="C",MAX(0,$C267-L$2)))</f>
        <v>29.43</v>
      </c>
      <c r="M267" s="103" t="n">
        <f aca="false">IF(M$1="P",MAX(0,M$2-$C267),IF(M$1="C",MAX(0,$C267-M$2)))</f>
        <v>0.57</v>
      </c>
      <c r="N267" s="103" t="n">
        <f aca="false">IF(N$1="P",MAX(0,N$2-$C267),IF(N$1="C",MAX(0,$C267-N$2)))</f>
        <v>0</v>
      </c>
      <c r="O267" s="103" t="n">
        <f aca="false">IF(O$1="P",MAX(0,O$2-$C267),IF(O$1="C",MAX(0,$C267-O$2)))</f>
        <v>0</v>
      </c>
      <c r="P267" s="103" t="n">
        <f aca="false">IF(P$1="P",MAX(0,P$2-$C267),IF(P$1="C",MAX(0,$C267-P$2)))</f>
        <v>0</v>
      </c>
      <c r="Q267" s="103" t="n">
        <f aca="false">IF(Q$1="P",MAX(0,Q$2-$C267),IF(Q$1="C",MAX(0,$C267-Q$2)))</f>
        <v>0</v>
      </c>
      <c r="R267" s="103" t="n">
        <f aca="false">IF(R$1="P",MAX(0,R$2-$C267),IF(R$1="C",MAX(0,$C267-R$2)))</f>
        <v>0</v>
      </c>
      <c r="S267" s="103" t="n">
        <f aca="false">IF(S$1="P",MAX(0,S$2-$C267),IF(S$1="C",MAX(0,$C267-S$2)))</f>
        <v>0</v>
      </c>
      <c r="T267" s="104" t="n">
        <f aca="false">A267</f>
        <v>12</v>
      </c>
      <c r="U267" s="105" t="n">
        <f aca="false">VLOOKUP($B267,Gas!$B$3:$E$2506,2)</f>
        <v>1.965</v>
      </c>
      <c r="V267" s="46" t="n">
        <f aca="false">C267/U267</f>
        <v>10.4681933842239</v>
      </c>
      <c r="W267" s="99" t="n">
        <f aca="false">VLOOKUP($B267,Gas!$B$3:$E$2506,4)</f>
        <v>2.87269193086376</v>
      </c>
    </row>
    <row r="268" customFormat="false" ht="12.75" hidden="false" customHeight="false" outlineLevel="0" collapsed="false">
      <c r="A268" s="95" t="n">
        <f aca="false">MONTH(B268)+(YEAR(B268)-1998)*12</f>
        <v>12</v>
      </c>
      <c r="B268" s="101" t="n">
        <v>36147</v>
      </c>
      <c r="C268" s="102" t="n">
        <v>19.59</v>
      </c>
      <c r="D268" s="98" t="n">
        <f aca="false">LN(C268/C267)</f>
        <v>-0.0488144717084164</v>
      </c>
      <c r="E268" s="106" t="n">
        <f aca="false">STDEV(D259:D268)*SQRT(trade_day)</f>
        <v>1.04265172919838</v>
      </c>
      <c r="F268" s="97"/>
      <c r="G268" s="103" t="n">
        <f aca="false">IF(G$1="P",MAX(0,G$2-$C268),IF(G$1="C",MAX(0,$C268-G$2)))</f>
        <v>0.41</v>
      </c>
      <c r="H268" s="103" t="n">
        <f aca="false">IF(H$1="P",MAX(0,H$2-$C268),IF(H$1="C",MAX(0,$C268-H$2)))</f>
        <v>5.41</v>
      </c>
      <c r="I268" s="103" t="n">
        <f aca="false">IF(I$1="P",MAX(0,I$2-$C268),IF(I$1="C",MAX(0,$C268-I$2)))</f>
        <v>10.41</v>
      </c>
      <c r="J268" s="103" t="n">
        <f aca="false">IF(J$1="P",MAX(0,J$2-$C268),IF(J$1="C",MAX(0,$C268-J$2)))</f>
        <v>15.41</v>
      </c>
      <c r="K268" s="103" t="n">
        <f aca="false">IF(K$1="P",MAX(0,K$2-$C268),IF(K$1="C",MAX(0,$C268-K$2)))</f>
        <v>20.41</v>
      </c>
      <c r="L268" s="103" t="n">
        <f aca="false">IF(L$1="P",MAX(0,L$2-$C268),IF(L$1="C",MAX(0,$C268-L$2)))</f>
        <v>30.41</v>
      </c>
      <c r="M268" s="103" t="n">
        <f aca="false">IF(M$1="P",MAX(0,M$2-$C268),IF(M$1="C",MAX(0,$C268-M$2)))</f>
        <v>0</v>
      </c>
      <c r="N268" s="103" t="n">
        <f aca="false">IF(N$1="P",MAX(0,N$2-$C268),IF(N$1="C",MAX(0,$C268-N$2)))</f>
        <v>0</v>
      </c>
      <c r="O268" s="103" t="n">
        <f aca="false">IF(O$1="P",MAX(0,O$2-$C268),IF(O$1="C",MAX(0,$C268-O$2)))</f>
        <v>0</v>
      </c>
      <c r="P268" s="103" t="n">
        <f aca="false">IF(P$1="P",MAX(0,P$2-$C268),IF(P$1="C",MAX(0,$C268-P$2)))</f>
        <v>0</v>
      </c>
      <c r="Q268" s="103" t="n">
        <f aca="false">IF(Q$1="P",MAX(0,Q$2-$C268),IF(Q$1="C",MAX(0,$C268-Q$2)))</f>
        <v>0</v>
      </c>
      <c r="R268" s="103" t="n">
        <f aca="false">IF(R$1="P",MAX(0,R$2-$C268),IF(R$1="C",MAX(0,$C268-R$2)))</f>
        <v>0</v>
      </c>
      <c r="S268" s="103" t="n">
        <f aca="false">IF(S$1="P",MAX(0,S$2-$C268),IF(S$1="C",MAX(0,$C268-S$2)))</f>
        <v>0</v>
      </c>
      <c r="T268" s="104" t="n">
        <f aca="false">A268</f>
        <v>12</v>
      </c>
      <c r="U268" s="105" t="n">
        <f aca="false">VLOOKUP($B268,Gas!$B$3:$E$2506,2)</f>
        <v>1.99</v>
      </c>
      <c r="V268" s="46" t="n">
        <f aca="false">C268/U268</f>
        <v>9.84422110552764</v>
      </c>
      <c r="W268" s="99" t="n">
        <f aca="false">VLOOKUP($B268,Gas!$B$3:$E$2506,4)</f>
        <v>1.53697684885325</v>
      </c>
    </row>
    <row r="269" customFormat="false" ht="12.75" hidden="false" customHeight="false" outlineLevel="0" collapsed="false">
      <c r="A269" s="95" t="n">
        <f aca="false">MONTH(B269)+(YEAR(B269)-1998)*12</f>
        <v>12</v>
      </c>
      <c r="B269" s="101" t="n">
        <v>36150</v>
      </c>
      <c r="C269" s="102" t="n">
        <v>19.96</v>
      </c>
      <c r="D269" s="98" t="n">
        <f aca="false">LN(C269/C268)</f>
        <v>0.0187110389268686</v>
      </c>
      <c r="E269" s="106" t="n">
        <f aca="false">STDEV(D260:D269)*SQRT(trade_day)</f>
        <v>1.00182199357831</v>
      </c>
      <c r="F269" s="99"/>
      <c r="G269" s="103" t="n">
        <f aca="false">IF(G$1="P",MAX(0,G$2-$C269),IF(G$1="C",MAX(0,$C269-G$2)))</f>
        <v>0.0399999999999992</v>
      </c>
      <c r="H269" s="103" t="n">
        <f aca="false">IF(H$1="P",MAX(0,H$2-$C269),IF(H$1="C",MAX(0,$C269-H$2)))</f>
        <v>5.04</v>
      </c>
      <c r="I269" s="103" t="n">
        <f aca="false">IF(I$1="P",MAX(0,I$2-$C269),IF(I$1="C",MAX(0,$C269-I$2)))</f>
        <v>10.04</v>
      </c>
      <c r="J269" s="103" t="n">
        <f aca="false">IF(J$1="P",MAX(0,J$2-$C269),IF(J$1="C",MAX(0,$C269-J$2)))</f>
        <v>15.04</v>
      </c>
      <c r="K269" s="103" t="n">
        <f aca="false">IF(K$1="P",MAX(0,K$2-$C269),IF(K$1="C",MAX(0,$C269-K$2)))</f>
        <v>20.04</v>
      </c>
      <c r="L269" s="103" t="n">
        <f aca="false">IF(L$1="P",MAX(0,L$2-$C269),IF(L$1="C",MAX(0,$C269-L$2)))</f>
        <v>30.04</v>
      </c>
      <c r="M269" s="103" t="n">
        <f aca="false">IF(M$1="P",MAX(0,M$2-$C269),IF(M$1="C",MAX(0,$C269-M$2)))</f>
        <v>0</v>
      </c>
      <c r="N269" s="103" t="n">
        <f aca="false">IF(N$1="P",MAX(0,N$2-$C269),IF(N$1="C",MAX(0,$C269-N$2)))</f>
        <v>0</v>
      </c>
      <c r="O269" s="103" t="n">
        <f aca="false">IF(O$1="P",MAX(0,O$2-$C269),IF(O$1="C",MAX(0,$C269-O$2)))</f>
        <v>0</v>
      </c>
      <c r="P269" s="103" t="n">
        <f aca="false">IF(P$1="P",MAX(0,P$2-$C269),IF(P$1="C",MAX(0,$C269-P$2)))</f>
        <v>0</v>
      </c>
      <c r="Q269" s="103" t="n">
        <f aca="false">IF(Q$1="P",MAX(0,Q$2-$C269),IF(Q$1="C",MAX(0,$C269-Q$2)))</f>
        <v>0</v>
      </c>
      <c r="R269" s="103" t="n">
        <f aca="false">IF(R$1="P",MAX(0,R$2-$C269),IF(R$1="C",MAX(0,$C269-R$2)))</f>
        <v>0</v>
      </c>
      <c r="S269" s="103" t="n">
        <f aca="false">IF(S$1="P",MAX(0,S$2-$C269),IF(S$1="C",MAX(0,$C269-S$2)))</f>
        <v>0</v>
      </c>
      <c r="T269" s="104" t="n">
        <f aca="false">A269</f>
        <v>12</v>
      </c>
      <c r="U269" s="105" t="n">
        <f aca="false">VLOOKUP($B269,Gas!$B$3:$E$2506,2)</f>
        <v>2.01</v>
      </c>
      <c r="V269" s="46" t="n">
        <f aca="false">C269/U269</f>
        <v>9.93034825870647</v>
      </c>
      <c r="W269" s="99" t="n">
        <f aca="false">VLOOKUP($B269,Gas!$B$3:$E$2506,4)</f>
        <v>1.05256617718715</v>
      </c>
    </row>
    <row r="270" customFormat="false" ht="12.75" hidden="false" customHeight="false" outlineLevel="0" collapsed="false">
      <c r="A270" s="95" t="n">
        <f aca="false">MONTH(B270)+(YEAR(B270)-1998)*12</f>
        <v>12</v>
      </c>
      <c r="B270" s="101" t="n">
        <v>36151</v>
      </c>
      <c r="C270" s="102" t="n">
        <v>24.52</v>
      </c>
      <c r="D270" s="98" t="n">
        <f aca="false">LN(C270/C269)</f>
        <v>0.205758840184693</v>
      </c>
      <c r="E270" s="106" t="n">
        <f aca="false">STDEV(D261:D270)*SQRT(trade_day)</f>
        <v>1.31188981666802</v>
      </c>
      <c r="F270" s="99"/>
      <c r="G270" s="103" t="n">
        <f aca="false">IF(G$1="P",MAX(0,G$2-$C270),IF(G$1="C",MAX(0,$C270-G$2)))</f>
        <v>0</v>
      </c>
      <c r="H270" s="103" t="n">
        <f aca="false">IF(H$1="P",MAX(0,H$2-$C270),IF(H$1="C",MAX(0,$C270-H$2)))</f>
        <v>0.48</v>
      </c>
      <c r="I270" s="103" t="n">
        <f aca="false">IF(I$1="P",MAX(0,I$2-$C270),IF(I$1="C",MAX(0,$C270-I$2)))</f>
        <v>5.48</v>
      </c>
      <c r="J270" s="103" t="n">
        <f aca="false">IF(J$1="P",MAX(0,J$2-$C270),IF(J$1="C",MAX(0,$C270-J$2)))</f>
        <v>10.48</v>
      </c>
      <c r="K270" s="103" t="n">
        <f aca="false">IF(K$1="P",MAX(0,K$2-$C270),IF(K$1="C",MAX(0,$C270-K$2)))</f>
        <v>15.48</v>
      </c>
      <c r="L270" s="103" t="n">
        <f aca="false">IF(L$1="P",MAX(0,L$2-$C270),IF(L$1="C",MAX(0,$C270-L$2)))</f>
        <v>25.48</v>
      </c>
      <c r="M270" s="103" t="n">
        <f aca="false">IF(M$1="P",MAX(0,M$2-$C270),IF(M$1="C",MAX(0,$C270-M$2)))</f>
        <v>4.52</v>
      </c>
      <c r="N270" s="103" t="n">
        <f aca="false">IF(N$1="P",MAX(0,N$2-$C270),IF(N$1="C",MAX(0,$C270-N$2)))</f>
        <v>0</v>
      </c>
      <c r="O270" s="103" t="n">
        <f aca="false">IF(O$1="P",MAX(0,O$2-$C270),IF(O$1="C",MAX(0,$C270-O$2)))</f>
        <v>0</v>
      </c>
      <c r="P270" s="103" t="n">
        <f aca="false">IF(P$1="P",MAX(0,P$2-$C270),IF(P$1="C",MAX(0,$C270-P$2)))</f>
        <v>0</v>
      </c>
      <c r="Q270" s="103" t="n">
        <f aca="false">IF(Q$1="P",MAX(0,Q$2-$C270),IF(Q$1="C",MAX(0,$C270-Q$2)))</f>
        <v>0</v>
      </c>
      <c r="R270" s="103" t="n">
        <f aca="false">IF(R$1="P",MAX(0,R$2-$C270),IF(R$1="C",MAX(0,$C270-R$2)))</f>
        <v>0</v>
      </c>
      <c r="S270" s="103" t="n">
        <f aca="false">IF(S$1="P",MAX(0,S$2-$C270),IF(S$1="C",MAX(0,$C270-S$2)))</f>
        <v>0</v>
      </c>
      <c r="T270" s="104" t="n">
        <f aca="false">A270</f>
        <v>12</v>
      </c>
      <c r="U270" s="105" t="n">
        <f aca="false">VLOOKUP($B270,Gas!$B$3:$E$2506,2)</f>
        <v>2.045</v>
      </c>
      <c r="V270" s="46" t="n">
        <f aca="false">C270/U270</f>
        <v>11.9902200488998</v>
      </c>
      <c r="W270" s="99" t="n">
        <f aca="false">VLOOKUP($B270,Gas!$B$3:$E$2506,4)</f>
        <v>0.992843680096993</v>
      </c>
    </row>
    <row r="271" customFormat="false" ht="12.75" hidden="false" customHeight="false" outlineLevel="0" collapsed="false">
      <c r="A271" s="95" t="n">
        <f aca="false">MONTH(B271)+(YEAR(B271)-1998)*12</f>
        <v>12</v>
      </c>
      <c r="B271" s="101" t="n">
        <v>36152</v>
      </c>
      <c r="C271" s="102" t="n">
        <v>25.87</v>
      </c>
      <c r="D271" s="98" t="n">
        <f aca="false">LN(C271/C270)</f>
        <v>0.0535948851299271</v>
      </c>
      <c r="E271" s="106" t="n">
        <f aca="false">STDEV(D262:D271)*SQRT(trade_day)</f>
        <v>1.30765928362256</v>
      </c>
      <c r="F271" s="99"/>
      <c r="G271" s="103" t="n">
        <f aca="false">IF(G$1="P",MAX(0,G$2-$C271),IF(G$1="C",MAX(0,$C271-G$2)))</f>
        <v>0</v>
      </c>
      <c r="H271" s="103" t="n">
        <f aca="false">IF(H$1="P",MAX(0,H$2-$C271),IF(H$1="C",MAX(0,$C271-H$2)))</f>
        <v>0</v>
      </c>
      <c r="I271" s="103" t="n">
        <f aca="false">IF(I$1="P",MAX(0,I$2-$C271),IF(I$1="C",MAX(0,$C271-I$2)))</f>
        <v>4.13</v>
      </c>
      <c r="J271" s="103" t="n">
        <f aca="false">IF(J$1="P",MAX(0,J$2-$C271),IF(J$1="C",MAX(0,$C271-J$2)))</f>
        <v>9.13</v>
      </c>
      <c r="K271" s="103" t="n">
        <f aca="false">IF(K$1="P",MAX(0,K$2-$C271),IF(K$1="C",MAX(0,$C271-K$2)))</f>
        <v>14.13</v>
      </c>
      <c r="L271" s="103" t="n">
        <f aca="false">IF(L$1="P",MAX(0,L$2-$C271),IF(L$1="C",MAX(0,$C271-L$2)))</f>
        <v>24.13</v>
      </c>
      <c r="M271" s="103" t="n">
        <f aca="false">IF(M$1="P",MAX(0,M$2-$C271),IF(M$1="C",MAX(0,$C271-M$2)))</f>
        <v>5.87</v>
      </c>
      <c r="N271" s="103" t="n">
        <f aca="false">IF(N$1="P",MAX(0,N$2-$C271),IF(N$1="C",MAX(0,$C271-N$2)))</f>
        <v>0.870000000000001</v>
      </c>
      <c r="O271" s="103" t="n">
        <f aca="false">IF(O$1="P",MAX(0,O$2-$C271),IF(O$1="C",MAX(0,$C271-O$2)))</f>
        <v>0</v>
      </c>
      <c r="P271" s="103" t="n">
        <f aca="false">IF(P$1="P",MAX(0,P$2-$C271),IF(P$1="C",MAX(0,$C271-P$2)))</f>
        <v>0</v>
      </c>
      <c r="Q271" s="103" t="n">
        <f aca="false">IF(Q$1="P",MAX(0,Q$2-$C271),IF(Q$1="C",MAX(0,$C271-Q$2)))</f>
        <v>0</v>
      </c>
      <c r="R271" s="103" t="n">
        <f aca="false">IF(R$1="P",MAX(0,R$2-$C271),IF(R$1="C",MAX(0,$C271-R$2)))</f>
        <v>0</v>
      </c>
      <c r="S271" s="103" t="n">
        <f aca="false">IF(S$1="P",MAX(0,S$2-$C271),IF(S$1="C",MAX(0,$C271-S$2)))</f>
        <v>0</v>
      </c>
      <c r="T271" s="104" t="n">
        <f aca="false">A271</f>
        <v>12</v>
      </c>
      <c r="U271" s="105" t="n">
        <f aca="false">VLOOKUP($B271,Gas!$B$3:$E$2506,2)</f>
        <v>1.945</v>
      </c>
      <c r="V271" s="46" t="n">
        <f aca="false">C271/U271</f>
        <v>13.3007712082262</v>
      </c>
      <c r="W271" s="99" t="n">
        <f aca="false">VLOOKUP($B271,Gas!$B$3:$E$2506,4)</f>
        <v>1.09337478535008</v>
      </c>
    </row>
    <row r="272" customFormat="false" ht="12.75" hidden="false" customHeight="false" outlineLevel="0" collapsed="false">
      <c r="A272" s="95" t="n">
        <f aca="false">MONTH(B272)+(YEAR(B272)-1998)*12</f>
        <v>12</v>
      </c>
      <c r="B272" s="101" t="n">
        <v>36155</v>
      </c>
      <c r="C272" s="116" t="n">
        <v>25.87</v>
      </c>
      <c r="D272" s="98" t="n">
        <f aca="false">LN(C272/C271)</f>
        <v>0</v>
      </c>
      <c r="E272" s="106" t="n">
        <f aca="false">STDEV(D263:D272)*SQRT(trade_day)</f>
        <v>1.18414260065493</v>
      </c>
      <c r="F272" s="99"/>
      <c r="G272" s="103" t="n">
        <f aca="false">IF(G$1="P",MAX(0,G$2-$C272),IF(G$1="C",MAX(0,$C272-G$2)))</f>
        <v>0</v>
      </c>
      <c r="H272" s="103" t="n">
        <f aca="false">IF(H$1="P",MAX(0,H$2-$C272),IF(H$1="C",MAX(0,$C272-H$2)))</f>
        <v>0</v>
      </c>
      <c r="I272" s="103" t="n">
        <f aca="false">IF(I$1="P",MAX(0,I$2-$C272),IF(I$1="C",MAX(0,$C272-I$2)))</f>
        <v>4.13</v>
      </c>
      <c r="J272" s="103" t="n">
        <f aca="false">IF(J$1="P",MAX(0,J$2-$C272),IF(J$1="C",MAX(0,$C272-J$2)))</f>
        <v>9.13</v>
      </c>
      <c r="K272" s="103" t="n">
        <f aca="false">IF(K$1="P",MAX(0,K$2-$C272),IF(K$1="C",MAX(0,$C272-K$2)))</f>
        <v>14.13</v>
      </c>
      <c r="L272" s="103" t="n">
        <f aca="false">IF(L$1="P",MAX(0,L$2-$C272),IF(L$1="C",MAX(0,$C272-L$2)))</f>
        <v>24.13</v>
      </c>
      <c r="M272" s="103" t="n">
        <f aca="false">IF(M$1="P",MAX(0,M$2-$C272),IF(M$1="C",MAX(0,$C272-M$2)))</f>
        <v>5.87</v>
      </c>
      <c r="N272" s="103" t="n">
        <f aca="false">IF(N$1="P",MAX(0,N$2-$C272),IF(N$1="C",MAX(0,$C272-N$2)))</f>
        <v>0.870000000000001</v>
      </c>
      <c r="O272" s="103" t="n">
        <f aca="false">IF(O$1="P",MAX(0,O$2-$C272),IF(O$1="C",MAX(0,$C272-O$2)))</f>
        <v>0</v>
      </c>
      <c r="P272" s="103" t="n">
        <f aca="false">IF(P$1="P",MAX(0,P$2-$C272),IF(P$1="C",MAX(0,$C272-P$2)))</f>
        <v>0</v>
      </c>
      <c r="Q272" s="103" t="n">
        <f aca="false">IF(Q$1="P",MAX(0,Q$2-$C272),IF(Q$1="C",MAX(0,$C272-Q$2)))</f>
        <v>0</v>
      </c>
      <c r="R272" s="103" t="n">
        <f aca="false">IF(R$1="P",MAX(0,R$2-$C272),IF(R$1="C",MAX(0,$C272-R$2)))</f>
        <v>0</v>
      </c>
      <c r="S272" s="103" t="n">
        <f aca="false">IF(S$1="P",MAX(0,S$2-$C272),IF(S$1="C",MAX(0,$C272-S$2)))</f>
        <v>0</v>
      </c>
      <c r="T272" s="104" t="n">
        <f aca="false">A272</f>
        <v>12</v>
      </c>
      <c r="U272" s="105" t="n">
        <f aca="false">VLOOKUP($B272,Gas!$B$3:$E$2506,2)</f>
        <v>1.865</v>
      </c>
      <c r="V272" s="46" t="n">
        <f aca="false">C272/U272</f>
        <v>13.8713136729223</v>
      </c>
      <c r="W272" s="99" t="n">
        <f aca="false">VLOOKUP($B272,Gas!$B$3:$E$2506,4)</f>
        <v>0.574959955361743</v>
      </c>
    </row>
    <row r="273" customFormat="false" ht="12.75" hidden="false" customHeight="false" outlineLevel="0" collapsed="false">
      <c r="A273" s="95" t="n">
        <f aca="false">MONTH(B273)+(YEAR(B273)-1998)*12</f>
        <v>12</v>
      </c>
      <c r="B273" s="101" t="n">
        <v>36157</v>
      </c>
      <c r="C273" s="102" t="n">
        <v>19.5</v>
      </c>
      <c r="D273" s="98" t="n">
        <f aca="false">LN(C273/C272)</f>
        <v>-0.282669530628237</v>
      </c>
      <c r="E273" s="106" t="n">
        <f aca="false">STDEV(D264:D273)*SQRT(trade_day)</f>
        <v>2.00293994327325</v>
      </c>
      <c r="F273" s="99"/>
      <c r="G273" s="103" t="n">
        <f aca="false">IF(G$1="P",MAX(0,G$2-$C273),IF(G$1="C",MAX(0,$C273-G$2)))</f>
        <v>0.5</v>
      </c>
      <c r="H273" s="103" t="n">
        <f aca="false">IF(H$1="P",MAX(0,H$2-$C273),IF(H$1="C",MAX(0,$C273-H$2)))</f>
        <v>5.5</v>
      </c>
      <c r="I273" s="103" t="n">
        <f aca="false">IF(I$1="P",MAX(0,I$2-$C273),IF(I$1="C",MAX(0,$C273-I$2)))</f>
        <v>10.5</v>
      </c>
      <c r="J273" s="103" t="n">
        <f aca="false">IF(J$1="P",MAX(0,J$2-$C273),IF(J$1="C",MAX(0,$C273-J$2)))</f>
        <v>15.5</v>
      </c>
      <c r="K273" s="103" t="n">
        <f aca="false">IF(K$1="P",MAX(0,K$2-$C273),IF(K$1="C",MAX(0,$C273-K$2)))</f>
        <v>20.5</v>
      </c>
      <c r="L273" s="103" t="n">
        <f aca="false">IF(L$1="P",MAX(0,L$2-$C273),IF(L$1="C",MAX(0,$C273-L$2)))</f>
        <v>30.5</v>
      </c>
      <c r="M273" s="103" t="n">
        <f aca="false">IF(M$1="P",MAX(0,M$2-$C273),IF(M$1="C",MAX(0,$C273-M$2)))</f>
        <v>0</v>
      </c>
      <c r="N273" s="103" t="n">
        <f aca="false">IF(N$1="P",MAX(0,N$2-$C273),IF(N$1="C",MAX(0,$C273-N$2)))</f>
        <v>0</v>
      </c>
      <c r="O273" s="103" t="n">
        <f aca="false">IF(O$1="P",MAX(0,O$2-$C273),IF(O$1="C",MAX(0,$C273-O$2)))</f>
        <v>0</v>
      </c>
      <c r="P273" s="103" t="n">
        <f aca="false">IF(P$1="P",MAX(0,P$2-$C273),IF(P$1="C",MAX(0,$C273-P$2)))</f>
        <v>0</v>
      </c>
      <c r="Q273" s="103" t="n">
        <f aca="false">IF(Q$1="P",MAX(0,Q$2-$C273),IF(Q$1="C",MAX(0,$C273-Q$2)))</f>
        <v>0</v>
      </c>
      <c r="R273" s="103" t="n">
        <f aca="false">IF(R$1="P",MAX(0,R$2-$C273),IF(R$1="C",MAX(0,$C273-R$2)))</f>
        <v>0</v>
      </c>
      <c r="S273" s="103" t="n">
        <f aca="false">IF(S$1="P",MAX(0,S$2-$C273),IF(S$1="C",MAX(0,$C273-S$2)))</f>
        <v>0</v>
      </c>
      <c r="T273" s="104" t="n">
        <f aca="false">A273</f>
        <v>12</v>
      </c>
      <c r="U273" s="105" t="n">
        <f aca="false">VLOOKUP($B273,Gas!$B$3:$E$2506,2)</f>
        <v>1.865</v>
      </c>
      <c r="V273" s="46" t="n">
        <f aca="false">C273/U273</f>
        <v>10.455764075067</v>
      </c>
      <c r="W273" s="99" t="n">
        <f aca="false">VLOOKUP($B273,Gas!$B$3:$E$2506,4)</f>
        <v>0.415400008404518</v>
      </c>
    </row>
    <row r="274" customFormat="false" ht="12.75" hidden="false" customHeight="false" outlineLevel="0" collapsed="false">
      <c r="A274" s="95" t="n">
        <f aca="false">MONTH(B274)+(YEAR(B274)-1998)*12</f>
        <v>12</v>
      </c>
      <c r="B274" s="101" t="n">
        <v>36158</v>
      </c>
      <c r="C274" s="102" t="n">
        <v>16.83</v>
      </c>
      <c r="D274" s="98" t="n">
        <f aca="false">LN(C274/C273)</f>
        <v>-0.147251457366987</v>
      </c>
      <c r="E274" s="106" t="n">
        <f aca="false">STDEV(D265:D274)*SQRT(trade_day)</f>
        <v>2.14854041858604</v>
      </c>
      <c r="F274" s="99"/>
      <c r="G274" s="103" t="n">
        <f aca="false">IF(G$1="P",MAX(0,G$2-$C274),IF(G$1="C",MAX(0,$C274-G$2)))</f>
        <v>3.17</v>
      </c>
      <c r="H274" s="103" t="n">
        <f aca="false">IF(H$1="P",MAX(0,H$2-$C274),IF(H$1="C",MAX(0,$C274-H$2)))</f>
        <v>8.17</v>
      </c>
      <c r="I274" s="103" t="n">
        <f aca="false">IF(I$1="P",MAX(0,I$2-$C274),IF(I$1="C",MAX(0,$C274-I$2)))</f>
        <v>13.17</v>
      </c>
      <c r="J274" s="103" t="n">
        <f aca="false">IF(J$1="P",MAX(0,J$2-$C274),IF(J$1="C",MAX(0,$C274-J$2)))</f>
        <v>18.17</v>
      </c>
      <c r="K274" s="103" t="n">
        <f aca="false">IF(K$1="P",MAX(0,K$2-$C274),IF(K$1="C",MAX(0,$C274-K$2)))</f>
        <v>23.17</v>
      </c>
      <c r="L274" s="103" t="n">
        <f aca="false">IF(L$1="P",MAX(0,L$2-$C274),IF(L$1="C",MAX(0,$C274-L$2)))</f>
        <v>33.17</v>
      </c>
      <c r="M274" s="103" t="n">
        <f aca="false">IF(M$1="P",MAX(0,M$2-$C274),IF(M$1="C",MAX(0,$C274-M$2)))</f>
        <v>0</v>
      </c>
      <c r="N274" s="103" t="n">
        <f aca="false">IF(N$1="P",MAX(0,N$2-$C274),IF(N$1="C",MAX(0,$C274-N$2)))</f>
        <v>0</v>
      </c>
      <c r="O274" s="103" t="n">
        <f aca="false">IF(O$1="P",MAX(0,O$2-$C274),IF(O$1="C",MAX(0,$C274-O$2)))</f>
        <v>0</v>
      </c>
      <c r="P274" s="103" t="n">
        <f aca="false">IF(P$1="P",MAX(0,P$2-$C274),IF(P$1="C",MAX(0,$C274-P$2)))</f>
        <v>0</v>
      </c>
      <c r="Q274" s="103" t="n">
        <f aca="false">IF(Q$1="P",MAX(0,Q$2-$C274),IF(Q$1="C",MAX(0,$C274-Q$2)))</f>
        <v>0</v>
      </c>
      <c r="R274" s="103" t="n">
        <f aca="false">IF(R$1="P",MAX(0,R$2-$C274),IF(R$1="C",MAX(0,$C274-R$2)))</f>
        <v>0</v>
      </c>
      <c r="S274" s="103" t="n">
        <f aca="false">IF(S$1="P",MAX(0,S$2-$C274),IF(S$1="C",MAX(0,$C274-S$2)))</f>
        <v>0</v>
      </c>
      <c r="T274" s="104" t="n">
        <f aca="false">A274</f>
        <v>12</v>
      </c>
      <c r="U274" s="105" t="n">
        <f aca="false">VLOOKUP($B274,Gas!$B$3:$E$2506,2)</f>
        <v>1.785</v>
      </c>
      <c r="V274" s="46" t="n">
        <f aca="false">C274/U274</f>
        <v>9.42857142857143</v>
      </c>
      <c r="W274" s="99" t="n">
        <f aca="false">VLOOKUP($B274,Gas!$B$3:$E$2506,4)</f>
        <v>0.454276801715089</v>
      </c>
    </row>
    <row r="275" customFormat="false" ht="12.75" hidden="false" customHeight="false" outlineLevel="0" collapsed="false">
      <c r="A275" s="95" t="n">
        <f aca="false">MONTH(B275)+(YEAR(B275)-1998)*12</f>
        <v>12</v>
      </c>
      <c r="B275" s="101" t="n">
        <v>36159</v>
      </c>
      <c r="C275" s="102" t="n">
        <v>17.04</v>
      </c>
      <c r="D275" s="98" t="n">
        <f aca="false">LN(C275/C274)</f>
        <v>0.012400513198455</v>
      </c>
      <c r="E275" s="106" t="n">
        <f aca="false">STDEV(D266:D275)*SQRT(trade_day)</f>
        <v>2.14757337311092</v>
      </c>
      <c r="F275" s="99"/>
      <c r="G275" s="103" t="n">
        <f aca="false">IF(G$1="P",MAX(0,G$2-$C275),IF(G$1="C",MAX(0,$C275-G$2)))</f>
        <v>2.96</v>
      </c>
      <c r="H275" s="103" t="n">
        <f aca="false">IF(H$1="P",MAX(0,H$2-$C275),IF(H$1="C",MAX(0,$C275-H$2)))</f>
        <v>7.96</v>
      </c>
      <c r="I275" s="103" t="n">
        <f aca="false">IF(I$1="P",MAX(0,I$2-$C275),IF(I$1="C",MAX(0,$C275-I$2)))</f>
        <v>12.96</v>
      </c>
      <c r="J275" s="103" t="n">
        <f aca="false">IF(J$1="P",MAX(0,J$2-$C275),IF(J$1="C",MAX(0,$C275-J$2)))</f>
        <v>17.96</v>
      </c>
      <c r="K275" s="103" t="n">
        <f aca="false">IF(K$1="P",MAX(0,K$2-$C275),IF(K$1="C",MAX(0,$C275-K$2)))</f>
        <v>22.96</v>
      </c>
      <c r="L275" s="103" t="n">
        <f aca="false">IF(L$1="P",MAX(0,L$2-$C275),IF(L$1="C",MAX(0,$C275-L$2)))</f>
        <v>32.96</v>
      </c>
      <c r="M275" s="103" t="n">
        <f aca="false">IF(M$1="P",MAX(0,M$2-$C275),IF(M$1="C",MAX(0,$C275-M$2)))</f>
        <v>0</v>
      </c>
      <c r="N275" s="103" t="n">
        <f aca="false">IF(N$1="P",MAX(0,N$2-$C275),IF(N$1="C",MAX(0,$C275-N$2)))</f>
        <v>0</v>
      </c>
      <c r="O275" s="103" t="n">
        <f aca="false">IF(O$1="P",MAX(0,O$2-$C275),IF(O$1="C",MAX(0,$C275-O$2)))</f>
        <v>0</v>
      </c>
      <c r="P275" s="103" t="n">
        <f aca="false">IF(P$1="P",MAX(0,P$2-$C275),IF(P$1="C",MAX(0,$C275-P$2)))</f>
        <v>0</v>
      </c>
      <c r="Q275" s="103" t="n">
        <f aca="false">IF(Q$1="P",MAX(0,Q$2-$C275),IF(Q$1="C",MAX(0,$C275-Q$2)))</f>
        <v>0</v>
      </c>
      <c r="R275" s="103" t="n">
        <f aca="false">IF(R$1="P",MAX(0,R$2-$C275),IF(R$1="C",MAX(0,$C275-R$2)))</f>
        <v>0</v>
      </c>
      <c r="S275" s="103" t="n">
        <f aca="false">IF(S$1="P",MAX(0,S$2-$C275),IF(S$1="C",MAX(0,$C275-S$2)))</f>
        <v>0</v>
      </c>
      <c r="T275" s="104" t="n">
        <f aca="false">A275</f>
        <v>12</v>
      </c>
      <c r="U275" s="105" t="n">
        <f aca="false">VLOOKUP($B275,Gas!$B$3:$E$2506,2)</f>
        <v>1.81</v>
      </c>
      <c r="V275" s="46" t="n">
        <f aca="false">C275/U275</f>
        <v>9.41436464088398</v>
      </c>
      <c r="W275" s="99" t="n">
        <f aca="false">VLOOKUP($B275,Gas!$B$3:$E$2506,4)</f>
        <v>0.476257131882624</v>
      </c>
    </row>
    <row r="276" customFormat="false" ht="12.75" hidden="false" customHeight="false" outlineLevel="0" collapsed="false">
      <c r="A276" s="95" t="n">
        <f aca="false">MONTH(B276)+(YEAR(B276)-1998)*12</f>
        <v>12</v>
      </c>
      <c r="B276" s="101" t="n">
        <v>36160</v>
      </c>
      <c r="C276" s="102" t="n">
        <v>18.47</v>
      </c>
      <c r="D276" s="98" t="n">
        <f aca="false">LN(C276/C275)</f>
        <v>0.0805842728099789</v>
      </c>
      <c r="E276" s="106" t="n">
        <f aca="false">STDEV(D267:D276)*SQRT(trade_day)</f>
        <v>2.07932795191006</v>
      </c>
      <c r="F276" s="99"/>
      <c r="G276" s="103" t="n">
        <f aca="false">IF(G$1="P",MAX(0,G$2-$C276),IF(G$1="C",MAX(0,$C276-G$2)))</f>
        <v>1.53</v>
      </c>
      <c r="H276" s="103" t="n">
        <f aca="false">IF(H$1="P",MAX(0,H$2-$C276),IF(H$1="C",MAX(0,$C276-H$2)))</f>
        <v>6.53</v>
      </c>
      <c r="I276" s="103" t="n">
        <f aca="false">IF(I$1="P",MAX(0,I$2-$C276),IF(I$1="C",MAX(0,$C276-I$2)))</f>
        <v>11.53</v>
      </c>
      <c r="J276" s="103" t="n">
        <f aca="false">IF(J$1="P",MAX(0,J$2-$C276),IF(J$1="C",MAX(0,$C276-J$2)))</f>
        <v>16.53</v>
      </c>
      <c r="K276" s="103" t="n">
        <f aca="false">IF(K$1="P",MAX(0,K$2-$C276),IF(K$1="C",MAX(0,$C276-K$2)))</f>
        <v>21.53</v>
      </c>
      <c r="L276" s="103" t="n">
        <f aca="false">IF(L$1="P",MAX(0,L$2-$C276),IF(L$1="C",MAX(0,$C276-L$2)))</f>
        <v>31.53</v>
      </c>
      <c r="M276" s="103" t="n">
        <f aca="false">IF(M$1="P",MAX(0,M$2-$C276),IF(M$1="C",MAX(0,$C276-M$2)))</f>
        <v>0</v>
      </c>
      <c r="N276" s="103" t="n">
        <f aca="false">IF(N$1="P",MAX(0,N$2-$C276),IF(N$1="C",MAX(0,$C276-N$2)))</f>
        <v>0</v>
      </c>
      <c r="O276" s="103" t="n">
        <f aca="false">IF(O$1="P",MAX(0,O$2-$C276),IF(O$1="C",MAX(0,$C276-O$2)))</f>
        <v>0</v>
      </c>
      <c r="P276" s="103" t="n">
        <f aca="false">IF(P$1="P",MAX(0,P$2-$C276),IF(P$1="C",MAX(0,$C276-P$2)))</f>
        <v>0</v>
      </c>
      <c r="Q276" s="103" t="n">
        <f aca="false">IF(Q$1="P",MAX(0,Q$2-$C276),IF(Q$1="C",MAX(0,$C276-Q$2)))</f>
        <v>0</v>
      </c>
      <c r="R276" s="103" t="n">
        <f aca="false">IF(R$1="P",MAX(0,R$2-$C276),IF(R$1="C",MAX(0,$C276-R$2)))</f>
        <v>0</v>
      </c>
      <c r="S276" s="103" t="n">
        <f aca="false">IF(S$1="P",MAX(0,S$2-$C276),IF(S$1="C",MAX(0,$C276-S$2)))</f>
        <v>0</v>
      </c>
      <c r="T276" s="104" t="n">
        <f aca="false">A276</f>
        <v>12</v>
      </c>
      <c r="U276" s="105" t="n">
        <f aca="false">VLOOKUP($B276,Gas!$B$3:$E$2506,2)</f>
        <v>1.835</v>
      </c>
      <c r="V276" s="46" t="n">
        <f aca="false">C276/U276</f>
        <v>10.0653950953678</v>
      </c>
      <c r="W276" s="99" t="n">
        <f aca="false">VLOOKUP($B276,Gas!$B$3:$E$2506,4)</f>
        <v>0.49532884722683</v>
      </c>
    </row>
    <row r="277" customFormat="false" ht="12.75" hidden="false" customHeight="false" outlineLevel="0" collapsed="false">
      <c r="A277" s="95" t="n">
        <f aca="false">MONTH(B277)+(YEAR(B277)-1998)*12</f>
        <v>13</v>
      </c>
      <c r="B277" s="101" t="n">
        <v>36162</v>
      </c>
      <c r="C277" s="116" t="n">
        <v>18.47</v>
      </c>
      <c r="D277" s="98" t="n">
        <f aca="false">LN(C277/C276)</f>
        <v>0</v>
      </c>
      <c r="E277" s="106" t="n">
        <f aca="false">STDEV(D268:D277)*SQRT(trade_day)</f>
        <v>2.07508430308556</v>
      </c>
      <c r="F277" s="99"/>
      <c r="G277" s="103" t="n">
        <f aca="false">IF(G$1="P",MAX(0,G$2-$C277),IF(G$1="C",MAX(0,$C277-G$2)))</f>
        <v>1.53</v>
      </c>
      <c r="H277" s="103" t="n">
        <f aca="false">IF(H$1="P",MAX(0,H$2-$C277),IF(H$1="C",MAX(0,$C277-H$2)))</f>
        <v>6.53</v>
      </c>
      <c r="I277" s="103" t="n">
        <f aca="false">IF(I$1="P",MAX(0,I$2-$C277),IF(I$1="C",MAX(0,$C277-I$2)))</f>
        <v>11.53</v>
      </c>
      <c r="J277" s="103" t="n">
        <f aca="false">IF(J$1="P",MAX(0,J$2-$C277),IF(J$1="C",MAX(0,$C277-J$2)))</f>
        <v>16.53</v>
      </c>
      <c r="K277" s="103" t="n">
        <f aca="false">IF(K$1="P",MAX(0,K$2-$C277),IF(K$1="C",MAX(0,$C277-K$2)))</f>
        <v>21.53</v>
      </c>
      <c r="L277" s="103" t="n">
        <f aca="false">IF(L$1="P",MAX(0,L$2-$C277),IF(L$1="C",MAX(0,$C277-L$2)))</f>
        <v>31.53</v>
      </c>
      <c r="M277" s="103" t="n">
        <f aca="false">IF(M$1="P",MAX(0,M$2-$C277),IF(M$1="C",MAX(0,$C277-M$2)))</f>
        <v>0</v>
      </c>
      <c r="N277" s="103" t="n">
        <f aca="false">IF(N$1="P",MAX(0,N$2-$C277),IF(N$1="C",MAX(0,$C277-N$2)))</f>
        <v>0</v>
      </c>
      <c r="O277" s="103" t="n">
        <f aca="false">IF(O$1="P",MAX(0,O$2-$C277),IF(O$1="C",MAX(0,$C277-O$2)))</f>
        <v>0</v>
      </c>
      <c r="P277" s="103" t="n">
        <f aca="false">IF(P$1="P",MAX(0,P$2-$C277),IF(P$1="C",MAX(0,$C277-P$2)))</f>
        <v>0</v>
      </c>
      <c r="Q277" s="103" t="n">
        <f aca="false">IF(Q$1="P",MAX(0,Q$2-$C277),IF(Q$1="C",MAX(0,$C277-Q$2)))</f>
        <v>0</v>
      </c>
      <c r="R277" s="103" t="n">
        <f aca="false">IF(R$1="P",MAX(0,R$2-$C277),IF(R$1="C",MAX(0,$C277-R$2)))</f>
        <v>0</v>
      </c>
      <c r="S277" s="103" t="n">
        <f aca="false">IF(S$1="P",MAX(0,S$2-$C277),IF(S$1="C",MAX(0,$C277-S$2)))</f>
        <v>0</v>
      </c>
      <c r="T277" s="104" t="n">
        <f aca="false">A277</f>
        <v>13</v>
      </c>
      <c r="U277" s="105" t="n">
        <f aca="false">VLOOKUP($B277,Gas!$B$3:$E$2506,2)</f>
        <v>1.875</v>
      </c>
      <c r="V277" s="46" t="n">
        <f aca="false">C277/U277</f>
        <v>9.85066666666667</v>
      </c>
      <c r="W277" s="99" t="n">
        <f aca="false">VLOOKUP($B277,Gas!$B$3:$E$2506,4)</f>
        <v>0.422356745336051</v>
      </c>
    </row>
    <row r="278" customFormat="false" ht="12.75" hidden="false" customHeight="false" outlineLevel="0" collapsed="false">
      <c r="A278" s="95" t="n">
        <f aca="false">MONTH(B278)+(YEAR(B278)-1998)*12</f>
        <v>13</v>
      </c>
      <c r="B278" s="101" t="n">
        <v>36164</v>
      </c>
      <c r="C278" s="102" t="n">
        <v>26.43</v>
      </c>
      <c r="D278" s="98" t="n">
        <f aca="false">LN(C278/C277)</f>
        <v>0.358351934405049</v>
      </c>
      <c r="E278" s="106" t="n">
        <f aca="false">STDEV(D269:D278)*SQRT(trade_day)</f>
        <v>2.75499102691639</v>
      </c>
      <c r="F278" s="99"/>
      <c r="G278" s="103" t="n">
        <f aca="false">IF(G$1="P",MAX(0,G$2-$C278),IF(G$1="C",MAX(0,$C278-G$2)))</f>
        <v>0</v>
      </c>
      <c r="H278" s="103" t="n">
        <f aca="false">IF(H$1="P",MAX(0,H$2-$C278),IF(H$1="C",MAX(0,$C278-H$2)))</f>
        <v>0</v>
      </c>
      <c r="I278" s="103" t="n">
        <f aca="false">IF(I$1="P",MAX(0,I$2-$C278),IF(I$1="C",MAX(0,$C278-I$2)))</f>
        <v>3.57</v>
      </c>
      <c r="J278" s="103" t="n">
        <f aca="false">IF(J$1="P",MAX(0,J$2-$C278),IF(J$1="C",MAX(0,$C278-J$2)))</f>
        <v>8.57</v>
      </c>
      <c r="K278" s="103" t="n">
        <f aca="false">IF(K$1="P",MAX(0,K$2-$C278),IF(K$1="C",MAX(0,$C278-K$2)))</f>
        <v>13.57</v>
      </c>
      <c r="L278" s="103" t="n">
        <f aca="false">IF(L$1="P",MAX(0,L$2-$C278),IF(L$1="C",MAX(0,$C278-L$2)))</f>
        <v>23.57</v>
      </c>
      <c r="M278" s="103" t="n">
        <f aca="false">IF(M$1="P",MAX(0,M$2-$C278),IF(M$1="C",MAX(0,$C278-M$2)))</f>
        <v>6.43</v>
      </c>
      <c r="N278" s="103" t="n">
        <f aca="false">IF(N$1="P",MAX(0,N$2-$C278),IF(N$1="C",MAX(0,$C278-N$2)))</f>
        <v>1.43</v>
      </c>
      <c r="O278" s="103" t="n">
        <f aca="false">IF(O$1="P",MAX(0,O$2-$C278),IF(O$1="C",MAX(0,$C278-O$2)))</f>
        <v>0</v>
      </c>
      <c r="P278" s="103" t="n">
        <f aca="false">IF(P$1="P",MAX(0,P$2-$C278),IF(P$1="C",MAX(0,$C278-P$2)))</f>
        <v>0</v>
      </c>
      <c r="Q278" s="103" t="n">
        <f aca="false">IF(Q$1="P",MAX(0,Q$2-$C278),IF(Q$1="C",MAX(0,$C278-Q$2)))</f>
        <v>0</v>
      </c>
      <c r="R278" s="103" t="n">
        <f aca="false">IF(R$1="P",MAX(0,R$2-$C278),IF(R$1="C",MAX(0,$C278-R$2)))</f>
        <v>0</v>
      </c>
      <c r="S278" s="103" t="n">
        <f aca="false">IF(S$1="P",MAX(0,S$2-$C278),IF(S$1="C",MAX(0,$C278-S$2)))</f>
        <v>0</v>
      </c>
      <c r="T278" s="104" t="n">
        <f aca="false">A278</f>
        <v>13</v>
      </c>
      <c r="U278" s="105" t="n">
        <f aca="false">VLOOKUP($B278,Gas!$B$3:$E$2506,2)</f>
        <v>1.875</v>
      </c>
      <c r="V278" s="46" t="n">
        <f aca="false">C278/U278</f>
        <v>14.096</v>
      </c>
      <c r="W278" s="99" t="n">
        <f aca="false">VLOOKUP($B278,Gas!$B$3:$E$2506,4)</f>
        <v>0.334924761840818</v>
      </c>
    </row>
    <row r="279" customFormat="false" ht="12.75" hidden="false" customHeight="false" outlineLevel="0" collapsed="false">
      <c r="A279" s="95" t="n">
        <f aca="false">MONTH(B279)+(YEAR(B279)-1998)*12</f>
        <v>13</v>
      </c>
      <c r="B279" s="101" t="n">
        <v>36165</v>
      </c>
      <c r="C279" s="102" t="n">
        <v>43.9</v>
      </c>
      <c r="D279" s="98" t="n">
        <f aca="false">LN(C279/C278)</f>
        <v>0.507414591464928</v>
      </c>
      <c r="E279" s="106" t="n">
        <f aca="false">STDEV(D270:D279)*SQRT(trade_day)</f>
        <v>3.64083336004731</v>
      </c>
      <c r="F279" s="99"/>
      <c r="G279" s="103" t="n">
        <f aca="false">IF(G$1="P",MAX(0,G$2-$C279),IF(G$1="C",MAX(0,$C279-G$2)))</f>
        <v>0</v>
      </c>
      <c r="H279" s="103" t="n">
        <f aca="false">IF(H$1="P",MAX(0,H$2-$C279),IF(H$1="C",MAX(0,$C279-H$2)))</f>
        <v>0</v>
      </c>
      <c r="I279" s="103" t="n">
        <f aca="false">IF(I$1="P",MAX(0,I$2-$C279),IF(I$1="C",MAX(0,$C279-I$2)))</f>
        <v>0</v>
      </c>
      <c r="J279" s="103" t="n">
        <f aca="false">IF(J$1="P",MAX(0,J$2-$C279),IF(J$1="C",MAX(0,$C279-J$2)))</f>
        <v>0</v>
      </c>
      <c r="K279" s="103" t="n">
        <f aca="false">IF(K$1="P",MAX(0,K$2-$C279),IF(K$1="C",MAX(0,$C279-K$2)))</f>
        <v>0</v>
      </c>
      <c r="L279" s="103" t="n">
        <f aca="false">IF(L$1="P",MAX(0,L$2-$C279),IF(L$1="C",MAX(0,$C279-L$2)))</f>
        <v>6.1</v>
      </c>
      <c r="M279" s="103" t="n">
        <f aca="false">IF(M$1="P",MAX(0,M$2-$C279),IF(M$1="C",MAX(0,$C279-M$2)))</f>
        <v>23.9</v>
      </c>
      <c r="N279" s="103" t="n">
        <f aca="false">IF(N$1="P",MAX(0,N$2-$C279),IF(N$1="C",MAX(0,$C279-N$2)))</f>
        <v>18.9</v>
      </c>
      <c r="O279" s="103" t="n">
        <f aca="false">IF(O$1="P",MAX(0,O$2-$C279),IF(O$1="C",MAX(0,$C279-O$2)))</f>
        <v>13.9</v>
      </c>
      <c r="P279" s="103" t="n">
        <f aca="false">IF(P$1="P",MAX(0,P$2-$C279),IF(P$1="C",MAX(0,$C279-P$2)))</f>
        <v>8.9</v>
      </c>
      <c r="Q279" s="103" t="n">
        <f aca="false">IF(Q$1="P",MAX(0,Q$2-$C279),IF(Q$1="C",MAX(0,$C279-Q$2)))</f>
        <v>3.9</v>
      </c>
      <c r="R279" s="103" t="n">
        <f aca="false">IF(R$1="P",MAX(0,R$2-$C279),IF(R$1="C",MAX(0,$C279-R$2)))</f>
        <v>0</v>
      </c>
      <c r="S279" s="103" t="n">
        <f aca="false">IF(S$1="P",MAX(0,S$2-$C279),IF(S$1="C",MAX(0,$C279-S$2)))</f>
        <v>0</v>
      </c>
      <c r="T279" s="104" t="n">
        <f aca="false">A279</f>
        <v>13</v>
      </c>
      <c r="U279" s="105" t="n">
        <f aca="false">VLOOKUP($B279,Gas!$B$3:$E$2506,2)</f>
        <v>2.1</v>
      </c>
      <c r="V279" s="46" t="n">
        <f aca="false">C279/U279</f>
        <v>20.9047619047619</v>
      </c>
      <c r="W279" s="99" t="n">
        <f aca="false">VLOOKUP($B279,Gas!$B$3:$E$2506,4)</f>
        <v>0.758974788389847</v>
      </c>
    </row>
    <row r="280" customFormat="false" ht="12.75" hidden="false" customHeight="false" outlineLevel="0" collapsed="false">
      <c r="A280" s="95" t="n">
        <f aca="false">MONTH(B280)+(YEAR(B280)-1998)*12</f>
        <v>13</v>
      </c>
      <c r="B280" s="101" t="n">
        <v>36166</v>
      </c>
      <c r="C280" s="102" t="n">
        <v>36.11</v>
      </c>
      <c r="D280" s="98" t="n">
        <f aca="false">LN(C280/C279)</f>
        <v>-0.195344484791759</v>
      </c>
      <c r="E280" s="106" t="n">
        <f aca="false">STDEV(D271:D280)*SQRT(trade_day)</f>
        <v>3.80119520773044</v>
      </c>
      <c r="F280" s="99"/>
      <c r="G280" s="103" t="n">
        <f aca="false">IF(G$1="P",MAX(0,G$2-$C280),IF(G$1="C",MAX(0,$C280-G$2)))</f>
        <v>0</v>
      </c>
      <c r="H280" s="103" t="n">
        <f aca="false">IF(H$1="P",MAX(0,H$2-$C280),IF(H$1="C",MAX(0,$C280-H$2)))</f>
        <v>0</v>
      </c>
      <c r="I280" s="103" t="n">
        <f aca="false">IF(I$1="P",MAX(0,I$2-$C280),IF(I$1="C",MAX(0,$C280-I$2)))</f>
        <v>0</v>
      </c>
      <c r="J280" s="103" t="n">
        <f aca="false">IF(J$1="P",MAX(0,J$2-$C280),IF(J$1="C",MAX(0,$C280-J$2)))</f>
        <v>0</v>
      </c>
      <c r="K280" s="103" t="n">
        <f aca="false">IF(K$1="P",MAX(0,K$2-$C280),IF(K$1="C",MAX(0,$C280-K$2)))</f>
        <v>3.89</v>
      </c>
      <c r="L280" s="103" t="n">
        <f aca="false">IF(L$1="P",MAX(0,L$2-$C280),IF(L$1="C",MAX(0,$C280-L$2)))</f>
        <v>13.89</v>
      </c>
      <c r="M280" s="103" t="n">
        <f aca="false">IF(M$1="P",MAX(0,M$2-$C280),IF(M$1="C",MAX(0,$C280-M$2)))</f>
        <v>16.11</v>
      </c>
      <c r="N280" s="103" t="n">
        <f aca="false">IF(N$1="P",MAX(0,N$2-$C280),IF(N$1="C",MAX(0,$C280-N$2)))</f>
        <v>11.11</v>
      </c>
      <c r="O280" s="103" t="n">
        <f aca="false">IF(O$1="P",MAX(0,O$2-$C280),IF(O$1="C",MAX(0,$C280-O$2)))</f>
        <v>6.11</v>
      </c>
      <c r="P280" s="103" t="n">
        <f aca="false">IF(P$1="P",MAX(0,P$2-$C280),IF(P$1="C",MAX(0,$C280-P$2)))</f>
        <v>1.11</v>
      </c>
      <c r="Q280" s="103" t="n">
        <f aca="false">IF(Q$1="P",MAX(0,Q$2-$C280),IF(Q$1="C",MAX(0,$C280-Q$2)))</f>
        <v>0</v>
      </c>
      <c r="R280" s="103" t="n">
        <f aca="false">IF(R$1="P",MAX(0,R$2-$C280),IF(R$1="C",MAX(0,$C280-R$2)))</f>
        <v>0</v>
      </c>
      <c r="S280" s="103" t="n">
        <f aca="false">IF(S$1="P",MAX(0,S$2-$C280),IF(S$1="C",MAX(0,$C280-S$2)))</f>
        <v>0</v>
      </c>
      <c r="T280" s="104" t="n">
        <f aca="false">A280</f>
        <v>13</v>
      </c>
      <c r="U280" s="105" t="n">
        <f aca="false">VLOOKUP($B280,Gas!$B$3:$E$2506,2)</f>
        <v>2.04</v>
      </c>
      <c r="V280" s="46" t="n">
        <f aca="false">C280/U280</f>
        <v>17.7009803921569</v>
      </c>
      <c r="W280" s="99" t="n">
        <f aca="false">VLOOKUP($B280,Gas!$B$3:$E$2506,4)</f>
        <v>0.796627990169492</v>
      </c>
    </row>
    <row r="281" customFormat="false" ht="12.75" hidden="false" customHeight="false" outlineLevel="0" collapsed="false">
      <c r="A281" s="95" t="n">
        <f aca="false">MONTH(B281)+(YEAR(B281)-1998)*12</f>
        <v>13</v>
      </c>
      <c r="B281" s="101" t="n">
        <v>36167</v>
      </c>
      <c r="C281" s="102" t="n">
        <v>27.62</v>
      </c>
      <c r="D281" s="98" t="n">
        <f aca="false">LN(C281/C280)</f>
        <v>-0.26802968730822</v>
      </c>
      <c r="E281" s="106" t="n">
        <f aca="false">STDEV(D272:D281)*SQRT(trade_day)</f>
        <v>4.09501478682048</v>
      </c>
      <c r="F281" s="99"/>
      <c r="G281" s="103" t="n">
        <f aca="false">IF(G$1="P",MAX(0,G$2-$C281),IF(G$1="C",MAX(0,$C281-G$2)))</f>
        <v>0</v>
      </c>
      <c r="H281" s="103" t="n">
        <f aca="false">IF(H$1="P",MAX(0,H$2-$C281),IF(H$1="C",MAX(0,$C281-H$2)))</f>
        <v>0</v>
      </c>
      <c r="I281" s="103" t="n">
        <f aca="false">IF(I$1="P",MAX(0,I$2-$C281),IF(I$1="C",MAX(0,$C281-I$2)))</f>
        <v>2.38</v>
      </c>
      <c r="J281" s="103" t="n">
        <f aca="false">IF(J$1="P",MAX(0,J$2-$C281),IF(J$1="C",MAX(0,$C281-J$2)))</f>
        <v>7.38</v>
      </c>
      <c r="K281" s="103" t="n">
        <f aca="false">IF(K$1="P",MAX(0,K$2-$C281),IF(K$1="C",MAX(0,$C281-K$2)))</f>
        <v>12.38</v>
      </c>
      <c r="L281" s="103" t="n">
        <f aca="false">IF(L$1="P",MAX(0,L$2-$C281),IF(L$1="C",MAX(0,$C281-L$2)))</f>
        <v>22.38</v>
      </c>
      <c r="M281" s="103" t="n">
        <f aca="false">IF(M$1="P",MAX(0,M$2-$C281),IF(M$1="C",MAX(0,$C281-M$2)))</f>
        <v>7.62</v>
      </c>
      <c r="N281" s="103" t="n">
        <f aca="false">IF(N$1="P",MAX(0,N$2-$C281),IF(N$1="C",MAX(0,$C281-N$2)))</f>
        <v>2.62</v>
      </c>
      <c r="O281" s="103" t="n">
        <f aca="false">IF(O$1="P",MAX(0,O$2-$C281),IF(O$1="C",MAX(0,$C281-O$2)))</f>
        <v>0</v>
      </c>
      <c r="P281" s="103" t="n">
        <f aca="false">IF(P$1="P",MAX(0,P$2-$C281),IF(P$1="C",MAX(0,$C281-P$2)))</f>
        <v>0</v>
      </c>
      <c r="Q281" s="103" t="n">
        <f aca="false">IF(Q$1="P",MAX(0,Q$2-$C281),IF(Q$1="C",MAX(0,$C281-Q$2)))</f>
        <v>0</v>
      </c>
      <c r="R281" s="103" t="n">
        <f aca="false">IF(R$1="P",MAX(0,R$2-$C281),IF(R$1="C",MAX(0,$C281-R$2)))</f>
        <v>0</v>
      </c>
      <c r="S281" s="103" t="n">
        <f aca="false">IF(S$1="P",MAX(0,S$2-$C281),IF(S$1="C",MAX(0,$C281-S$2)))</f>
        <v>0</v>
      </c>
      <c r="T281" s="104" t="n">
        <f aca="false">A281</f>
        <v>13</v>
      </c>
      <c r="U281" s="105" t="n">
        <f aca="false">VLOOKUP($B281,Gas!$B$3:$E$2506,2)</f>
        <v>2.035</v>
      </c>
      <c r="V281" s="46" t="n">
        <f aca="false">C281/U281</f>
        <v>13.5724815724816</v>
      </c>
      <c r="W281" s="99" t="n">
        <f aca="false">VLOOKUP($B281,Gas!$B$3:$E$2506,4)</f>
        <v>0.797885440846683</v>
      </c>
    </row>
    <row r="282" customFormat="false" ht="12.75" hidden="false" customHeight="false" outlineLevel="0" collapsed="false">
      <c r="A282" s="95" t="n">
        <f aca="false">MONTH(B282)+(YEAR(B282)-1998)*12</f>
        <v>13</v>
      </c>
      <c r="B282" s="101" t="n">
        <v>36168</v>
      </c>
      <c r="C282" s="102" t="n">
        <v>20.9</v>
      </c>
      <c r="D282" s="98" t="n">
        <f aca="false">LN(C282/C281)</f>
        <v>-0.278790989010381</v>
      </c>
      <c r="E282" s="106" t="n">
        <f aca="false">STDEV(D273:D282)*SQRT(trade_day)</f>
        <v>4.33746902265775</v>
      </c>
      <c r="F282" s="99"/>
      <c r="G282" s="103" t="n">
        <f aca="false">IF(G$1="P",MAX(0,G$2-$C282),IF(G$1="C",MAX(0,$C282-G$2)))</f>
        <v>0</v>
      </c>
      <c r="H282" s="103" t="n">
        <f aca="false">IF(H$1="P",MAX(0,H$2-$C282),IF(H$1="C",MAX(0,$C282-H$2)))</f>
        <v>4.1</v>
      </c>
      <c r="I282" s="103" t="n">
        <f aca="false">IF(I$1="P",MAX(0,I$2-$C282),IF(I$1="C",MAX(0,$C282-I$2)))</f>
        <v>9.1</v>
      </c>
      <c r="J282" s="103" t="n">
        <f aca="false">IF(J$1="P",MAX(0,J$2-$C282),IF(J$1="C",MAX(0,$C282-J$2)))</f>
        <v>14.1</v>
      </c>
      <c r="K282" s="103" t="n">
        <f aca="false">IF(K$1="P",MAX(0,K$2-$C282),IF(K$1="C",MAX(0,$C282-K$2)))</f>
        <v>19.1</v>
      </c>
      <c r="L282" s="103" t="n">
        <f aca="false">IF(L$1="P",MAX(0,L$2-$C282),IF(L$1="C",MAX(0,$C282-L$2)))</f>
        <v>29.1</v>
      </c>
      <c r="M282" s="103" t="n">
        <f aca="false">IF(M$1="P",MAX(0,M$2-$C282),IF(M$1="C",MAX(0,$C282-M$2)))</f>
        <v>0.899999999999999</v>
      </c>
      <c r="N282" s="103" t="n">
        <f aca="false">IF(N$1="P",MAX(0,N$2-$C282),IF(N$1="C",MAX(0,$C282-N$2)))</f>
        <v>0</v>
      </c>
      <c r="O282" s="103" t="n">
        <f aca="false">IF(O$1="P",MAX(0,O$2-$C282),IF(O$1="C",MAX(0,$C282-O$2)))</f>
        <v>0</v>
      </c>
      <c r="P282" s="103" t="n">
        <f aca="false">IF(P$1="P",MAX(0,P$2-$C282),IF(P$1="C",MAX(0,$C282-P$2)))</f>
        <v>0</v>
      </c>
      <c r="Q282" s="103" t="n">
        <f aca="false">IF(Q$1="P",MAX(0,Q$2-$C282),IF(Q$1="C",MAX(0,$C282-Q$2)))</f>
        <v>0</v>
      </c>
      <c r="R282" s="103" t="n">
        <f aca="false">IF(R$1="P",MAX(0,R$2-$C282),IF(R$1="C",MAX(0,$C282-R$2)))</f>
        <v>0</v>
      </c>
      <c r="S282" s="103" t="n">
        <f aca="false">IF(S$1="P",MAX(0,S$2-$C282),IF(S$1="C",MAX(0,$C282-S$2)))</f>
        <v>0</v>
      </c>
      <c r="T282" s="104" t="n">
        <f aca="false">A282</f>
        <v>13</v>
      </c>
      <c r="U282" s="105" t="n">
        <f aca="false">VLOOKUP($B282,Gas!$B$3:$E$2506,2)</f>
        <v>1.895</v>
      </c>
      <c r="V282" s="46" t="n">
        <f aca="false">C282/U282</f>
        <v>11.0290237467018</v>
      </c>
      <c r="W282" s="99" t="n">
        <f aca="false">VLOOKUP($B282,Gas!$B$3:$E$2506,4)</f>
        <v>0.88377844881917</v>
      </c>
    </row>
    <row r="283" customFormat="false" ht="12.75" hidden="false" customHeight="false" outlineLevel="0" collapsed="false">
      <c r="A283" s="95" t="n">
        <f aca="false">MONTH(B283)+(YEAR(B283)-1998)*12</f>
        <v>13</v>
      </c>
      <c r="B283" s="101" t="n">
        <v>36171</v>
      </c>
      <c r="C283" s="102" t="n">
        <v>28.37</v>
      </c>
      <c r="D283" s="98" t="n">
        <f aca="false">LN(C283/C282)</f>
        <v>0.305583089849995</v>
      </c>
      <c r="E283" s="106" t="n">
        <f aca="false">STDEV(D274:D283)*SQRT(trade_day)</f>
        <v>4.35017481425532</v>
      </c>
      <c r="F283" s="99"/>
      <c r="G283" s="103" t="n">
        <f aca="false">IF(G$1="P",MAX(0,G$2-$C283),IF(G$1="C",MAX(0,$C283-G$2)))</f>
        <v>0</v>
      </c>
      <c r="H283" s="103" t="n">
        <f aca="false">IF(H$1="P",MAX(0,H$2-$C283),IF(H$1="C",MAX(0,$C283-H$2)))</f>
        <v>0</v>
      </c>
      <c r="I283" s="103" t="n">
        <f aca="false">IF(I$1="P",MAX(0,I$2-$C283),IF(I$1="C",MAX(0,$C283-I$2)))</f>
        <v>1.63</v>
      </c>
      <c r="J283" s="103" t="n">
        <f aca="false">IF(J$1="P",MAX(0,J$2-$C283),IF(J$1="C",MAX(0,$C283-J$2)))</f>
        <v>6.63</v>
      </c>
      <c r="K283" s="103" t="n">
        <f aca="false">IF(K$1="P",MAX(0,K$2-$C283),IF(K$1="C",MAX(0,$C283-K$2)))</f>
        <v>11.63</v>
      </c>
      <c r="L283" s="103" t="n">
        <f aca="false">IF(L$1="P",MAX(0,L$2-$C283),IF(L$1="C",MAX(0,$C283-L$2)))</f>
        <v>21.63</v>
      </c>
      <c r="M283" s="103" t="n">
        <f aca="false">IF(M$1="P",MAX(0,M$2-$C283),IF(M$1="C",MAX(0,$C283-M$2)))</f>
        <v>8.37</v>
      </c>
      <c r="N283" s="103" t="n">
        <f aca="false">IF(N$1="P",MAX(0,N$2-$C283),IF(N$1="C",MAX(0,$C283-N$2)))</f>
        <v>3.37</v>
      </c>
      <c r="O283" s="103" t="n">
        <f aca="false">IF(O$1="P",MAX(0,O$2-$C283),IF(O$1="C",MAX(0,$C283-O$2)))</f>
        <v>0</v>
      </c>
      <c r="P283" s="103" t="n">
        <f aca="false">IF(P$1="P",MAX(0,P$2-$C283),IF(P$1="C",MAX(0,$C283-P$2)))</f>
        <v>0</v>
      </c>
      <c r="Q283" s="103" t="n">
        <f aca="false">IF(Q$1="P",MAX(0,Q$2-$C283),IF(Q$1="C",MAX(0,$C283-Q$2)))</f>
        <v>0</v>
      </c>
      <c r="R283" s="103" t="n">
        <f aca="false">IF(R$1="P",MAX(0,R$2-$C283),IF(R$1="C",MAX(0,$C283-R$2)))</f>
        <v>0</v>
      </c>
      <c r="S283" s="103" t="n">
        <f aca="false">IF(S$1="P",MAX(0,S$2-$C283),IF(S$1="C",MAX(0,$C283-S$2)))</f>
        <v>0</v>
      </c>
      <c r="T283" s="104" t="n">
        <f aca="false">A283</f>
        <v>13</v>
      </c>
      <c r="U283" s="105" t="n">
        <f aca="false">VLOOKUP($B283,Gas!$B$3:$E$2506,2)</f>
        <v>1.875</v>
      </c>
      <c r="V283" s="46" t="n">
        <f aca="false">C283/U283</f>
        <v>15.1306666666667</v>
      </c>
      <c r="W283" s="99" t="n">
        <f aca="false">VLOOKUP($B283,Gas!$B$3:$E$2506,4)</f>
        <v>0.875098473584732</v>
      </c>
    </row>
    <row r="284" customFormat="false" ht="12.75" hidden="false" customHeight="false" outlineLevel="0" collapsed="false">
      <c r="A284" s="95" t="n">
        <f aca="false">MONTH(B284)+(YEAR(B284)-1998)*12</f>
        <v>13</v>
      </c>
      <c r="B284" s="101" t="n">
        <v>36172</v>
      </c>
      <c r="C284" s="102" t="n">
        <v>20.97</v>
      </c>
      <c r="D284" s="98" t="n">
        <f aca="false">LN(C284/C283)</f>
        <v>-0.302239403906932</v>
      </c>
      <c r="E284" s="106" t="n">
        <f aca="false">STDEV(D275:D284)*SQRT(trade_day)</f>
        <v>4.59513583288065</v>
      </c>
      <c r="F284" s="99"/>
      <c r="G284" s="103" t="n">
        <f aca="false">IF(G$1="P",MAX(0,G$2-$C284),IF(G$1="C",MAX(0,$C284-G$2)))</f>
        <v>0</v>
      </c>
      <c r="H284" s="103" t="n">
        <f aca="false">IF(H$1="P",MAX(0,H$2-$C284),IF(H$1="C",MAX(0,$C284-H$2)))</f>
        <v>4.03</v>
      </c>
      <c r="I284" s="103" t="n">
        <f aca="false">IF(I$1="P",MAX(0,I$2-$C284),IF(I$1="C",MAX(0,$C284-I$2)))</f>
        <v>9.03</v>
      </c>
      <c r="J284" s="103" t="n">
        <f aca="false">IF(J$1="P",MAX(0,J$2-$C284),IF(J$1="C",MAX(0,$C284-J$2)))</f>
        <v>14.03</v>
      </c>
      <c r="K284" s="103" t="n">
        <f aca="false">IF(K$1="P",MAX(0,K$2-$C284),IF(K$1="C",MAX(0,$C284-K$2)))</f>
        <v>19.03</v>
      </c>
      <c r="L284" s="103" t="n">
        <f aca="false">IF(L$1="P",MAX(0,L$2-$C284),IF(L$1="C",MAX(0,$C284-L$2)))</f>
        <v>29.03</v>
      </c>
      <c r="M284" s="103" t="n">
        <f aca="false">IF(M$1="P",MAX(0,M$2-$C284),IF(M$1="C",MAX(0,$C284-M$2)))</f>
        <v>0.969999999999999</v>
      </c>
      <c r="N284" s="103" t="n">
        <f aca="false">IF(N$1="P",MAX(0,N$2-$C284),IF(N$1="C",MAX(0,$C284-N$2)))</f>
        <v>0</v>
      </c>
      <c r="O284" s="103" t="n">
        <f aca="false">IF(O$1="P",MAX(0,O$2-$C284),IF(O$1="C",MAX(0,$C284-O$2)))</f>
        <v>0</v>
      </c>
      <c r="P284" s="103" t="n">
        <f aca="false">IF(P$1="P",MAX(0,P$2-$C284),IF(P$1="C",MAX(0,$C284-P$2)))</f>
        <v>0</v>
      </c>
      <c r="Q284" s="103" t="n">
        <f aca="false">IF(Q$1="P",MAX(0,Q$2-$C284),IF(Q$1="C",MAX(0,$C284-Q$2)))</f>
        <v>0</v>
      </c>
      <c r="R284" s="103" t="n">
        <f aca="false">IF(R$1="P",MAX(0,R$2-$C284),IF(R$1="C",MAX(0,$C284-R$2)))</f>
        <v>0</v>
      </c>
      <c r="S284" s="103" t="n">
        <f aca="false">IF(S$1="P",MAX(0,S$2-$C284),IF(S$1="C",MAX(0,$C284-S$2)))</f>
        <v>0</v>
      </c>
      <c r="T284" s="104" t="n">
        <f aca="false">A284</f>
        <v>13</v>
      </c>
      <c r="U284" s="105" t="n">
        <f aca="false">VLOOKUP($B284,Gas!$B$3:$E$2506,2)</f>
        <v>1.82</v>
      </c>
      <c r="V284" s="46" t="n">
        <f aca="false">C284/U284</f>
        <v>11.521978021978</v>
      </c>
      <c r="W284" s="99" t="n">
        <f aca="false">VLOOKUP($B284,Gas!$B$3:$E$2506,4)</f>
        <v>0.893392556496121</v>
      </c>
    </row>
    <row r="285" customFormat="false" ht="12.75" hidden="false" customHeight="false" outlineLevel="0" collapsed="false">
      <c r="A285" s="95" t="n">
        <f aca="false">MONTH(B285)+(YEAR(B285)-1998)*12</f>
        <v>13</v>
      </c>
      <c r="B285" s="101" t="n">
        <v>36173</v>
      </c>
      <c r="C285" s="102" t="n">
        <v>17.93</v>
      </c>
      <c r="D285" s="98" t="n">
        <f aca="false">LN(C285/C284)</f>
        <v>-0.156617557296787</v>
      </c>
      <c r="E285" s="106" t="n">
        <f aca="false">STDEV(D276:D285)*SQRT(trade_day)</f>
        <v>4.68182905454143</v>
      </c>
      <c r="F285" s="99"/>
      <c r="G285" s="103" t="n">
        <f aca="false">IF(G$1="P",MAX(0,G$2-$C285),IF(G$1="C",MAX(0,$C285-G$2)))</f>
        <v>2.07</v>
      </c>
      <c r="H285" s="103" t="n">
        <f aca="false">IF(H$1="P",MAX(0,H$2-$C285),IF(H$1="C",MAX(0,$C285-H$2)))</f>
        <v>7.07</v>
      </c>
      <c r="I285" s="103" t="n">
        <f aca="false">IF(I$1="P",MAX(0,I$2-$C285),IF(I$1="C",MAX(0,$C285-I$2)))</f>
        <v>12.07</v>
      </c>
      <c r="J285" s="103" t="n">
        <f aca="false">IF(J$1="P",MAX(0,J$2-$C285),IF(J$1="C",MAX(0,$C285-J$2)))</f>
        <v>17.07</v>
      </c>
      <c r="K285" s="103" t="n">
        <f aca="false">IF(K$1="P",MAX(0,K$2-$C285),IF(K$1="C",MAX(0,$C285-K$2)))</f>
        <v>22.07</v>
      </c>
      <c r="L285" s="103" t="n">
        <f aca="false">IF(L$1="P",MAX(0,L$2-$C285),IF(L$1="C",MAX(0,$C285-L$2)))</f>
        <v>32.07</v>
      </c>
      <c r="M285" s="103" t="n">
        <f aca="false">IF(M$1="P",MAX(0,M$2-$C285),IF(M$1="C",MAX(0,$C285-M$2)))</f>
        <v>0</v>
      </c>
      <c r="N285" s="103" t="n">
        <f aca="false">IF(N$1="P",MAX(0,N$2-$C285),IF(N$1="C",MAX(0,$C285-N$2)))</f>
        <v>0</v>
      </c>
      <c r="O285" s="103" t="n">
        <f aca="false">IF(O$1="P",MAX(0,O$2-$C285),IF(O$1="C",MAX(0,$C285-O$2)))</f>
        <v>0</v>
      </c>
      <c r="P285" s="103" t="n">
        <f aca="false">IF(P$1="P",MAX(0,P$2-$C285),IF(P$1="C",MAX(0,$C285-P$2)))</f>
        <v>0</v>
      </c>
      <c r="Q285" s="103" t="n">
        <f aca="false">IF(Q$1="P",MAX(0,Q$2-$C285),IF(Q$1="C",MAX(0,$C285-Q$2)))</f>
        <v>0</v>
      </c>
      <c r="R285" s="103" t="n">
        <f aca="false">IF(R$1="P",MAX(0,R$2-$C285),IF(R$1="C",MAX(0,$C285-R$2)))</f>
        <v>0</v>
      </c>
      <c r="S285" s="103" t="n">
        <f aca="false">IF(S$1="P",MAX(0,S$2-$C285),IF(S$1="C",MAX(0,$C285-S$2)))</f>
        <v>0</v>
      </c>
      <c r="T285" s="104" t="n">
        <f aca="false">A285</f>
        <v>13</v>
      </c>
      <c r="U285" s="105" t="n">
        <f aca="false">VLOOKUP($B285,Gas!$B$3:$E$2506,2)</f>
        <v>1.82</v>
      </c>
      <c r="V285" s="46" t="n">
        <f aca="false">C285/U285</f>
        <v>9.85164835164835</v>
      </c>
      <c r="W285" s="99" t="n">
        <f aca="false">VLOOKUP($B285,Gas!$B$3:$E$2506,4)</f>
        <v>0.893392556496121</v>
      </c>
    </row>
    <row r="286" customFormat="false" ht="12.75" hidden="false" customHeight="false" outlineLevel="0" collapsed="false">
      <c r="A286" s="95" t="n">
        <f aca="false">MONTH(B286)+(YEAR(B286)-1998)*12</f>
        <v>13</v>
      </c>
      <c r="B286" s="101" t="n">
        <v>36174</v>
      </c>
      <c r="C286" s="102" t="n">
        <v>16.99</v>
      </c>
      <c r="D286" s="98" t="n">
        <f aca="false">LN(C286/C285)</f>
        <v>-0.0538503519332009</v>
      </c>
      <c r="E286" s="106" t="n">
        <f aca="false">STDEV(D277:D286)*SQRT(trade_day)</f>
        <v>4.66985149667946</v>
      </c>
      <c r="F286" s="99"/>
      <c r="G286" s="103" t="n">
        <f aca="false">IF(G$1="P",MAX(0,G$2-$C286),IF(G$1="C",MAX(0,$C286-G$2)))</f>
        <v>3.01</v>
      </c>
      <c r="H286" s="103" t="n">
        <f aca="false">IF(H$1="P",MAX(0,H$2-$C286),IF(H$1="C",MAX(0,$C286-H$2)))</f>
        <v>8.01</v>
      </c>
      <c r="I286" s="103" t="n">
        <f aca="false">IF(I$1="P",MAX(0,I$2-$C286),IF(I$1="C",MAX(0,$C286-I$2)))</f>
        <v>13.01</v>
      </c>
      <c r="J286" s="103" t="n">
        <f aca="false">IF(J$1="P",MAX(0,J$2-$C286),IF(J$1="C",MAX(0,$C286-J$2)))</f>
        <v>18.01</v>
      </c>
      <c r="K286" s="103" t="n">
        <f aca="false">IF(K$1="P",MAX(0,K$2-$C286),IF(K$1="C",MAX(0,$C286-K$2)))</f>
        <v>23.01</v>
      </c>
      <c r="L286" s="103" t="n">
        <f aca="false">IF(L$1="P",MAX(0,L$2-$C286),IF(L$1="C",MAX(0,$C286-L$2)))</f>
        <v>33.01</v>
      </c>
      <c r="M286" s="103" t="n">
        <f aca="false">IF(M$1="P",MAX(0,M$2-$C286),IF(M$1="C",MAX(0,$C286-M$2)))</f>
        <v>0</v>
      </c>
      <c r="N286" s="103" t="n">
        <f aca="false">IF(N$1="P",MAX(0,N$2-$C286),IF(N$1="C",MAX(0,$C286-N$2)))</f>
        <v>0</v>
      </c>
      <c r="O286" s="103" t="n">
        <f aca="false">IF(O$1="P",MAX(0,O$2-$C286),IF(O$1="C",MAX(0,$C286-O$2)))</f>
        <v>0</v>
      </c>
      <c r="P286" s="103" t="n">
        <f aca="false">IF(P$1="P",MAX(0,P$2-$C286),IF(P$1="C",MAX(0,$C286-P$2)))</f>
        <v>0</v>
      </c>
      <c r="Q286" s="103" t="n">
        <f aca="false">IF(Q$1="P",MAX(0,Q$2-$C286),IF(Q$1="C",MAX(0,$C286-Q$2)))</f>
        <v>0</v>
      </c>
      <c r="R286" s="103" t="n">
        <f aca="false">IF(R$1="P",MAX(0,R$2-$C286),IF(R$1="C",MAX(0,$C286-R$2)))</f>
        <v>0</v>
      </c>
      <c r="S286" s="103" t="n">
        <f aca="false">IF(S$1="P",MAX(0,S$2-$C286),IF(S$1="C",MAX(0,$C286-S$2)))</f>
        <v>0</v>
      </c>
      <c r="T286" s="104" t="n">
        <f aca="false">A286</f>
        <v>13</v>
      </c>
      <c r="U286" s="105" t="n">
        <f aca="false">VLOOKUP($B286,Gas!$B$3:$E$2506,2)</f>
        <v>1.865</v>
      </c>
      <c r="V286" s="46" t="n">
        <f aca="false">C286/U286</f>
        <v>9.10991957104558</v>
      </c>
      <c r="W286" s="99" t="n">
        <f aca="false">VLOOKUP($B286,Gas!$B$3:$E$2506,4)</f>
        <v>0.908747943009675</v>
      </c>
    </row>
    <row r="287" customFormat="false" ht="12.75" hidden="false" customHeight="false" outlineLevel="0" collapsed="false">
      <c r="A287" s="95" t="n">
        <f aca="false">MONTH(B287)+(YEAR(B287)-1998)*12</f>
        <v>13</v>
      </c>
      <c r="B287" s="101" t="n">
        <v>36175</v>
      </c>
      <c r="C287" s="102" t="n">
        <v>19.11</v>
      </c>
      <c r="D287" s="98" t="n">
        <f aca="false">LN(C287/C286)</f>
        <v>0.117586822568341</v>
      </c>
      <c r="E287" s="106" t="n">
        <f aca="false">STDEV(D278:D287)*SQRT(trade_day)</f>
        <v>4.71250906366407</v>
      </c>
      <c r="F287" s="99"/>
      <c r="G287" s="103" t="n">
        <f aca="false">IF(G$1="P",MAX(0,G$2-$C287),IF(G$1="C",MAX(0,$C287-G$2)))</f>
        <v>0.890000000000001</v>
      </c>
      <c r="H287" s="103" t="n">
        <f aca="false">IF(H$1="P",MAX(0,H$2-$C287),IF(H$1="C",MAX(0,$C287-H$2)))</f>
        <v>5.89</v>
      </c>
      <c r="I287" s="103" t="n">
        <f aca="false">IF(I$1="P",MAX(0,I$2-$C287),IF(I$1="C",MAX(0,$C287-I$2)))</f>
        <v>10.89</v>
      </c>
      <c r="J287" s="103" t="n">
        <f aca="false">IF(J$1="P",MAX(0,J$2-$C287),IF(J$1="C",MAX(0,$C287-J$2)))</f>
        <v>15.89</v>
      </c>
      <c r="K287" s="103" t="n">
        <f aca="false">IF(K$1="P",MAX(0,K$2-$C287),IF(K$1="C",MAX(0,$C287-K$2)))</f>
        <v>20.89</v>
      </c>
      <c r="L287" s="103" t="n">
        <f aca="false">IF(L$1="P",MAX(0,L$2-$C287),IF(L$1="C",MAX(0,$C287-L$2)))</f>
        <v>30.89</v>
      </c>
      <c r="M287" s="103" t="n">
        <f aca="false">IF(M$1="P",MAX(0,M$2-$C287),IF(M$1="C",MAX(0,$C287-M$2)))</f>
        <v>0</v>
      </c>
      <c r="N287" s="103" t="n">
        <f aca="false">IF(N$1="P",MAX(0,N$2-$C287),IF(N$1="C",MAX(0,$C287-N$2)))</f>
        <v>0</v>
      </c>
      <c r="O287" s="103" t="n">
        <f aca="false">IF(O$1="P",MAX(0,O$2-$C287),IF(O$1="C",MAX(0,$C287-O$2)))</f>
        <v>0</v>
      </c>
      <c r="P287" s="103" t="n">
        <f aca="false">IF(P$1="P",MAX(0,P$2-$C287),IF(P$1="C",MAX(0,$C287-P$2)))</f>
        <v>0</v>
      </c>
      <c r="Q287" s="103" t="n">
        <f aca="false">IF(Q$1="P",MAX(0,Q$2-$C287),IF(Q$1="C",MAX(0,$C287-Q$2)))</f>
        <v>0</v>
      </c>
      <c r="R287" s="103" t="n">
        <f aca="false">IF(R$1="P",MAX(0,R$2-$C287),IF(R$1="C",MAX(0,$C287-R$2)))</f>
        <v>0</v>
      </c>
      <c r="S287" s="103" t="n">
        <f aca="false">IF(S$1="P",MAX(0,S$2-$C287),IF(S$1="C",MAX(0,$C287-S$2)))</f>
        <v>0</v>
      </c>
      <c r="T287" s="104" t="n">
        <f aca="false">A287</f>
        <v>13</v>
      </c>
      <c r="U287" s="105" t="n">
        <f aca="false">VLOOKUP($B287,Gas!$B$3:$E$2506,2)</f>
        <v>1.78</v>
      </c>
      <c r="V287" s="46" t="n">
        <f aca="false">C287/U287</f>
        <v>10.7359550561798</v>
      </c>
      <c r="W287" s="99" t="n">
        <f aca="false">VLOOKUP($B287,Gas!$B$3:$E$2506,4)</f>
        <v>0.531479627555372</v>
      </c>
    </row>
    <row r="288" customFormat="false" ht="12.75" hidden="false" customHeight="false" outlineLevel="0" collapsed="false">
      <c r="A288" s="95" t="n">
        <f aca="false">MONTH(B288)+(YEAR(B288)-1998)*12</f>
        <v>13</v>
      </c>
      <c r="B288" s="101" t="n">
        <v>36179</v>
      </c>
      <c r="C288" s="116" t="n">
        <v>19.11</v>
      </c>
      <c r="D288" s="98" t="n">
        <f aca="false">LN(C288/C287)</f>
        <v>0</v>
      </c>
      <c r="E288" s="106" t="n">
        <f aca="false">STDEV(D279:D288)*SQRT(trade_day)</f>
        <v>4.28389217497318</v>
      </c>
      <c r="F288" s="99"/>
      <c r="G288" s="103" t="n">
        <f aca="false">IF(G$1="P",MAX(0,G$2-$C288),IF(G$1="C",MAX(0,$C288-G$2)))</f>
        <v>0.890000000000001</v>
      </c>
      <c r="H288" s="103" t="n">
        <f aca="false">IF(H$1="P",MAX(0,H$2-$C288),IF(H$1="C",MAX(0,$C288-H$2)))</f>
        <v>5.89</v>
      </c>
      <c r="I288" s="103" t="n">
        <f aca="false">IF(I$1="P",MAX(0,I$2-$C288),IF(I$1="C",MAX(0,$C288-I$2)))</f>
        <v>10.89</v>
      </c>
      <c r="J288" s="103" t="n">
        <f aca="false">IF(J$1="P",MAX(0,J$2-$C288),IF(J$1="C",MAX(0,$C288-J$2)))</f>
        <v>15.89</v>
      </c>
      <c r="K288" s="103" t="n">
        <f aca="false">IF(K$1="P",MAX(0,K$2-$C288),IF(K$1="C",MAX(0,$C288-K$2)))</f>
        <v>20.89</v>
      </c>
      <c r="L288" s="103" t="n">
        <f aca="false">IF(L$1="P",MAX(0,L$2-$C288),IF(L$1="C",MAX(0,$C288-L$2)))</f>
        <v>30.89</v>
      </c>
      <c r="M288" s="103" t="n">
        <f aca="false">IF(M$1="P",MAX(0,M$2-$C288),IF(M$1="C",MAX(0,$C288-M$2)))</f>
        <v>0</v>
      </c>
      <c r="N288" s="103" t="n">
        <f aca="false">IF(N$1="P",MAX(0,N$2-$C288),IF(N$1="C",MAX(0,$C288-N$2)))</f>
        <v>0</v>
      </c>
      <c r="O288" s="103" t="n">
        <f aca="false">IF(O$1="P",MAX(0,O$2-$C288),IF(O$1="C",MAX(0,$C288-O$2)))</f>
        <v>0</v>
      </c>
      <c r="P288" s="103" t="n">
        <f aca="false">IF(P$1="P",MAX(0,P$2-$C288),IF(P$1="C",MAX(0,$C288-P$2)))</f>
        <v>0</v>
      </c>
      <c r="Q288" s="103" t="n">
        <f aca="false">IF(Q$1="P",MAX(0,Q$2-$C288),IF(Q$1="C",MAX(0,$C288-Q$2)))</f>
        <v>0</v>
      </c>
      <c r="R288" s="103" t="n">
        <f aca="false">IF(R$1="P",MAX(0,R$2-$C288),IF(R$1="C",MAX(0,$C288-R$2)))</f>
        <v>0</v>
      </c>
      <c r="S288" s="103" t="n">
        <f aca="false">IF(S$1="P",MAX(0,S$2-$C288),IF(S$1="C",MAX(0,$C288-S$2)))</f>
        <v>0</v>
      </c>
      <c r="T288" s="104" t="n">
        <f aca="false">A288</f>
        <v>13</v>
      </c>
      <c r="U288" s="105" t="n">
        <f aca="false">VLOOKUP($B288,Gas!$B$3:$E$2506,2)</f>
        <v>1.795</v>
      </c>
      <c r="V288" s="46" t="n">
        <f aca="false">C288/U288</f>
        <v>10.6462395543176</v>
      </c>
      <c r="W288" s="99" t="n">
        <f aca="false">VLOOKUP($B288,Gas!$B$3:$E$2506,4)</f>
        <v>0.378861205203175</v>
      </c>
    </row>
    <row r="289" customFormat="false" ht="12.75" hidden="false" customHeight="false" outlineLevel="0" collapsed="false">
      <c r="A289" s="95" t="n">
        <f aca="false">MONTH(B289)+(YEAR(B289)-1998)*12</f>
        <v>13</v>
      </c>
      <c r="B289" s="101" t="n">
        <v>36180</v>
      </c>
      <c r="C289" s="102" t="n">
        <v>15.93</v>
      </c>
      <c r="D289" s="98" t="n">
        <f aca="false">LN(C289/C288)</f>
        <v>-0.182007634330225</v>
      </c>
      <c r="E289" s="106" t="n">
        <f aca="false">STDEV(D280:D289)*SQRT(trade_day)</f>
        <v>3.09154313284291</v>
      </c>
      <c r="F289" s="99"/>
      <c r="G289" s="103" t="n">
        <f aca="false">IF(G$1="P",MAX(0,G$2-$C289),IF(G$1="C",MAX(0,$C289-G$2)))</f>
        <v>4.07</v>
      </c>
      <c r="H289" s="103" t="n">
        <f aca="false">IF(H$1="P",MAX(0,H$2-$C289),IF(H$1="C",MAX(0,$C289-H$2)))</f>
        <v>9.07</v>
      </c>
      <c r="I289" s="103" t="n">
        <f aca="false">IF(I$1="P",MAX(0,I$2-$C289),IF(I$1="C",MAX(0,$C289-I$2)))</f>
        <v>14.07</v>
      </c>
      <c r="J289" s="103" t="n">
        <f aca="false">IF(J$1="P",MAX(0,J$2-$C289),IF(J$1="C",MAX(0,$C289-J$2)))</f>
        <v>19.07</v>
      </c>
      <c r="K289" s="103" t="n">
        <f aca="false">IF(K$1="P",MAX(0,K$2-$C289),IF(K$1="C",MAX(0,$C289-K$2)))</f>
        <v>24.07</v>
      </c>
      <c r="L289" s="103" t="n">
        <f aca="false">IF(L$1="P",MAX(0,L$2-$C289),IF(L$1="C",MAX(0,$C289-L$2)))</f>
        <v>34.07</v>
      </c>
      <c r="M289" s="103" t="n">
        <f aca="false">IF(M$1="P",MAX(0,M$2-$C289),IF(M$1="C",MAX(0,$C289-M$2)))</f>
        <v>0</v>
      </c>
      <c r="N289" s="103" t="n">
        <f aca="false">IF(N$1="P",MAX(0,N$2-$C289),IF(N$1="C",MAX(0,$C289-N$2)))</f>
        <v>0</v>
      </c>
      <c r="O289" s="103" t="n">
        <f aca="false">IF(O$1="P",MAX(0,O$2-$C289),IF(O$1="C",MAX(0,$C289-O$2)))</f>
        <v>0</v>
      </c>
      <c r="P289" s="103" t="n">
        <f aca="false">IF(P$1="P",MAX(0,P$2-$C289),IF(P$1="C",MAX(0,$C289-P$2)))</f>
        <v>0</v>
      </c>
      <c r="Q289" s="103" t="n">
        <f aca="false">IF(Q$1="P",MAX(0,Q$2-$C289),IF(Q$1="C",MAX(0,$C289-Q$2)))</f>
        <v>0</v>
      </c>
      <c r="R289" s="103" t="n">
        <f aca="false">IF(R$1="P",MAX(0,R$2-$C289),IF(R$1="C",MAX(0,$C289-R$2)))</f>
        <v>0</v>
      </c>
      <c r="S289" s="103" t="n">
        <f aca="false">IF(S$1="P",MAX(0,S$2-$C289),IF(S$1="C",MAX(0,$C289-S$2)))</f>
        <v>0</v>
      </c>
      <c r="T289" s="104" t="n">
        <f aca="false">A289</f>
        <v>13</v>
      </c>
      <c r="U289" s="105" t="n">
        <f aca="false">VLOOKUP($B289,Gas!$B$3:$E$2506,2)</f>
        <v>1.77</v>
      </c>
      <c r="V289" s="46" t="n">
        <f aca="false">C289/U289</f>
        <v>9</v>
      </c>
      <c r="W289" s="99" t="n">
        <f aca="false">VLOOKUP($B289,Gas!$B$3:$E$2506,4)</f>
        <v>0.381779291031916</v>
      </c>
    </row>
    <row r="290" customFormat="false" ht="12.75" hidden="false" customHeight="false" outlineLevel="0" collapsed="false">
      <c r="A290" s="95" t="n">
        <f aca="false">MONTH(B290)+(YEAR(B290)-1998)*12</f>
        <v>13</v>
      </c>
      <c r="B290" s="101" t="n">
        <v>36181</v>
      </c>
      <c r="C290" s="102" t="n">
        <v>17.22</v>
      </c>
      <c r="D290" s="98" t="n">
        <f aca="false">LN(C290/C289)</f>
        <v>0.0778673750776276</v>
      </c>
      <c r="E290" s="106" t="n">
        <f aca="false">STDEV(D281:D290)*SQRT(trade_day)</f>
        <v>3.16186442826437</v>
      </c>
      <c r="F290" s="99"/>
      <c r="G290" s="103" t="n">
        <f aca="false">IF(G$1="P",MAX(0,G$2-$C290),IF(G$1="C",MAX(0,$C290-G$2)))</f>
        <v>2.78</v>
      </c>
      <c r="H290" s="103" t="n">
        <f aca="false">IF(H$1="P",MAX(0,H$2-$C290),IF(H$1="C",MAX(0,$C290-H$2)))</f>
        <v>7.78</v>
      </c>
      <c r="I290" s="103" t="n">
        <f aca="false">IF(I$1="P",MAX(0,I$2-$C290),IF(I$1="C",MAX(0,$C290-I$2)))</f>
        <v>12.78</v>
      </c>
      <c r="J290" s="103" t="n">
        <f aca="false">IF(J$1="P",MAX(0,J$2-$C290),IF(J$1="C",MAX(0,$C290-J$2)))</f>
        <v>17.78</v>
      </c>
      <c r="K290" s="103" t="n">
        <f aca="false">IF(K$1="P",MAX(0,K$2-$C290),IF(K$1="C",MAX(0,$C290-K$2)))</f>
        <v>22.78</v>
      </c>
      <c r="L290" s="103" t="n">
        <f aca="false">IF(L$1="P",MAX(0,L$2-$C290),IF(L$1="C",MAX(0,$C290-L$2)))</f>
        <v>32.78</v>
      </c>
      <c r="M290" s="103" t="n">
        <f aca="false">IF(M$1="P",MAX(0,M$2-$C290),IF(M$1="C",MAX(0,$C290-M$2)))</f>
        <v>0</v>
      </c>
      <c r="N290" s="103" t="n">
        <f aca="false">IF(N$1="P",MAX(0,N$2-$C290),IF(N$1="C",MAX(0,$C290-N$2)))</f>
        <v>0</v>
      </c>
      <c r="O290" s="103" t="n">
        <f aca="false">IF(O$1="P",MAX(0,O$2-$C290),IF(O$1="C",MAX(0,$C290-O$2)))</f>
        <v>0</v>
      </c>
      <c r="P290" s="103" t="n">
        <f aca="false">IF(P$1="P",MAX(0,P$2-$C290),IF(P$1="C",MAX(0,$C290-P$2)))</f>
        <v>0</v>
      </c>
      <c r="Q290" s="103" t="n">
        <f aca="false">IF(Q$1="P",MAX(0,Q$2-$C290),IF(Q$1="C",MAX(0,$C290-Q$2)))</f>
        <v>0</v>
      </c>
      <c r="R290" s="103" t="n">
        <f aca="false">IF(R$1="P",MAX(0,R$2-$C290),IF(R$1="C",MAX(0,$C290-R$2)))</f>
        <v>0</v>
      </c>
      <c r="S290" s="103" t="n">
        <f aca="false">IF(S$1="P",MAX(0,S$2-$C290),IF(S$1="C",MAX(0,$C290-S$2)))</f>
        <v>0</v>
      </c>
      <c r="T290" s="104" t="n">
        <f aca="false">A290</f>
        <v>13</v>
      </c>
      <c r="U290" s="105" t="n">
        <f aca="false">VLOOKUP($B290,Gas!$B$3:$E$2506,2)</f>
        <v>1.8</v>
      </c>
      <c r="V290" s="46" t="n">
        <f aca="false">C290/U290</f>
        <v>9.56666666666667</v>
      </c>
      <c r="W290" s="99" t="n">
        <f aca="false">VLOOKUP($B290,Gas!$B$3:$E$2506,4)</f>
        <v>0.404873033531542</v>
      </c>
    </row>
    <row r="291" customFormat="false" ht="12.75" hidden="false" customHeight="false" outlineLevel="0" collapsed="false">
      <c r="A291" s="95" t="n">
        <f aca="false">MONTH(B291)+(YEAR(B291)-1998)*12</f>
        <v>13</v>
      </c>
      <c r="B291" s="101" t="n">
        <v>36182</v>
      </c>
      <c r="C291" s="102" t="n">
        <v>16.57</v>
      </c>
      <c r="D291" s="98" t="n">
        <f aca="false">LN(C291/C290)</f>
        <v>-0.0384776675611131</v>
      </c>
      <c r="E291" s="106" t="n">
        <f aca="false">STDEV(D282:D291)*SQRT(trade_day)</f>
        <v>2.97337117990856</v>
      </c>
      <c r="F291" s="99"/>
      <c r="G291" s="103" t="n">
        <f aca="false">IF(G$1="P",MAX(0,G$2-$C291),IF(G$1="C",MAX(0,$C291-G$2)))</f>
        <v>3.43</v>
      </c>
      <c r="H291" s="103" t="n">
        <f aca="false">IF(H$1="P",MAX(0,H$2-$C291),IF(H$1="C",MAX(0,$C291-H$2)))</f>
        <v>8.43</v>
      </c>
      <c r="I291" s="103" t="n">
        <f aca="false">IF(I$1="P",MAX(0,I$2-$C291),IF(I$1="C",MAX(0,$C291-I$2)))</f>
        <v>13.43</v>
      </c>
      <c r="J291" s="103" t="n">
        <f aca="false">IF(J$1="P",MAX(0,J$2-$C291),IF(J$1="C",MAX(0,$C291-J$2)))</f>
        <v>18.43</v>
      </c>
      <c r="K291" s="103" t="n">
        <f aca="false">IF(K$1="P",MAX(0,K$2-$C291),IF(K$1="C",MAX(0,$C291-K$2)))</f>
        <v>23.43</v>
      </c>
      <c r="L291" s="103" t="n">
        <f aca="false">IF(L$1="P",MAX(0,L$2-$C291),IF(L$1="C",MAX(0,$C291-L$2)))</f>
        <v>33.43</v>
      </c>
      <c r="M291" s="103" t="n">
        <f aca="false">IF(M$1="P",MAX(0,M$2-$C291),IF(M$1="C",MAX(0,$C291-M$2)))</f>
        <v>0</v>
      </c>
      <c r="N291" s="103" t="n">
        <f aca="false">IF(N$1="P",MAX(0,N$2-$C291),IF(N$1="C",MAX(0,$C291-N$2)))</f>
        <v>0</v>
      </c>
      <c r="O291" s="103" t="n">
        <f aca="false">IF(O$1="P",MAX(0,O$2-$C291),IF(O$1="C",MAX(0,$C291-O$2)))</f>
        <v>0</v>
      </c>
      <c r="P291" s="103" t="n">
        <f aca="false">IF(P$1="P",MAX(0,P$2-$C291),IF(P$1="C",MAX(0,$C291-P$2)))</f>
        <v>0</v>
      </c>
      <c r="Q291" s="103" t="n">
        <f aca="false">IF(Q$1="P",MAX(0,Q$2-$C291),IF(Q$1="C",MAX(0,$C291-Q$2)))</f>
        <v>0</v>
      </c>
      <c r="R291" s="103" t="n">
        <f aca="false">IF(R$1="P",MAX(0,R$2-$C291),IF(R$1="C",MAX(0,$C291-R$2)))</f>
        <v>0</v>
      </c>
      <c r="S291" s="103" t="n">
        <f aca="false">IF(S$1="P",MAX(0,S$2-$C291),IF(S$1="C",MAX(0,$C291-S$2)))</f>
        <v>0</v>
      </c>
      <c r="T291" s="104" t="n">
        <f aca="false">A291</f>
        <v>13</v>
      </c>
      <c r="U291" s="105" t="n">
        <f aca="false">VLOOKUP($B291,Gas!$B$3:$E$2506,2)</f>
        <v>1.845</v>
      </c>
      <c r="V291" s="46" t="n">
        <f aca="false">C291/U291</f>
        <v>8.9810298102981</v>
      </c>
      <c r="W291" s="99" t="n">
        <f aca="false">VLOOKUP($B291,Gas!$B$3:$E$2506,4)</f>
        <v>0.398378842961829</v>
      </c>
    </row>
    <row r="292" customFormat="false" ht="12.75" hidden="false" customHeight="false" outlineLevel="0" collapsed="false">
      <c r="A292" s="95" t="n">
        <f aca="false">MONTH(B292)+(YEAR(B292)-1998)*12</f>
        <v>13</v>
      </c>
      <c r="B292" s="101" t="n">
        <v>36185</v>
      </c>
      <c r="C292" s="102" t="n">
        <v>18.49</v>
      </c>
      <c r="D292" s="98" t="n">
        <f aca="false">LN(C292/C291)</f>
        <v>0.109636213960562</v>
      </c>
      <c r="E292" s="106" t="n">
        <f aca="false">STDEV(D283:D292)*SQRT(trade_day)</f>
        <v>2.77476178469243</v>
      </c>
      <c r="F292" s="99"/>
      <c r="G292" s="103" t="n">
        <f aca="false">IF(G$1="P",MAX(0,G$2-$C292),IF(G$1="C",MAX(0,$C292-G$2)))</f>
        <v>1.51</v>
      </c>
      <c r="H292" s="103" t="n">
        <f aca="false">IF(H$1="P",MAX(0,H$2-$C292),IF(H$1="C",MAX(0,$C292-H$2)))</f>
        <v>6.51</v>
      </c>
      <c r="I292" s="103" t="n">
        <f aca="false">IF(I$1="P",MAX(0,I$2-$C292),IF(I$1="C",MAX(0,$C292-I$2)))</f>
        <v>11.51</v>
      </c>
      <c r="J292" s="103" t="n">
        <f aca="false">IF(J$1="P",MAX(0,J$2-$C292),IF(J$1="C",MAX(0,$C292-J$2)))</f>
        <v>16.51</v>
      </c>
      <c r="K292" s="103" t="n">
        <f aca="false">IF(K$1="P",MAX(0,K$2-$C292),IF(K$1="C",MAX(0,$C292-K$2)))</f>
        <v>21.51</v>
      </c>
      <c r="L292" s="103" t="n">
        <f aca="false">IF(L$1="P",MAX(0,L$2-$C292),IF(L$1="C",MAX(0,$C292-L$2)))</f>
        <v>31.51</v>
      </c>
      <c r="M292" s="103" t="n">
        <f aca="false">IF(M$1="P",MAX(0,M$2-$C292),IF(M$1="C",MAX(0,$C292-M$2)))</f>
        <v>0</v>
      </c>
      <c r="N292" s="103" t="n">
        <f aca="false">IF(N$1="P",MAX(0,N$2-$C292),IF(N$1="C",MAX(0,$C292-N$2)))</f>
        <v>0</v>
      </c>
      <c r="O292" s="103" t="n">
        <f aca="false">IF(O$1="P",MAX(0,O$2-$C292),IF(O$1="C",MAX(0,$C292-O$2)))</f>
        <v>0</v>
      </c>
      <c r="P292" s="103" t="n">
        <f aca="false">IF(P$1="P",MAX(0,P$2-$C292),IF(P$1="C",MAX(0,$C292-P$2)))</f>
        <v>0</v>
      </c>
      <c r="Q292" s="103" t="n">
        <f aca="false">IF(Q$1="P",MAX(0,Q$2-$C292),IF(Q$1="C",MAX(0,$C292-Q$2)))</f>
        <v>0</v>
      </c>
      <c r="R292" s="103" t="n">
        <f aca="false">IF(R$1="P",MAX(0,R$2-$C292),IF(R$1="C",MAX(0,$C292-R$2)))</f>
        <v>0</v>
      </c>
      <c r="S292" s="103" t="n">
        <f aca="false">IF(S$1="P",MAX(0,S$2-$C292),IF(S$1="C",MAX(0,$C292-S$2)))</f>
        <v>0</v>
      </c>
      <c r="T292" s="104" t="n">
        <f aca="false">A292</f>
        <v>13</v>
      </c>
      <c r="U292" s="105" t="n">
        <f aca="false">VLOOKUP($B292,Gas!$B$3:$E$2506,2)</f>
        <v>1.81</v>
      </c>
      <c r="V292" s="46" t="n">
        <f aca="false">C292/U292</f>
        <v>10.2154696132597</v>
      </c>
      <c r="W292" s="99" t="n">
        <f aca="false">VLOOKUP($B292,Gas!$B$3:$E$2506,4)</f>
        <v>0.246497743873731</v>
      </c>
    </row>
    <row r="293" customFormat="false" ht="12.75" hidden="false" customHeight="false" outlineLevel="0" collapsed="false">
      <c r="A293" s="95" t="n">
        <f aca="false">MONTH(B293)+(YEAR(B293)-1998)*12</f>
        <v>13</v>
      </c>
      <c r="B293" s="101" t="n">
        <v>36186</v>
      </c>
      <c r="C293" s="102" t="n">
        <v>16.68</v>
      </c>
      <c r="D293" s="98" t="n">
        <f aca="false">LN(C293/C292)</f>
        <v>-0.103019648468433</v>
      </c>
      <c r="E293" s="106" t="n">
        <f aca="false">STDEV(D284:D293)*SQRT(trade_day)</f>
        <v>2.15831068814522</v>
      </c>
      <c r="F293" s="99"/>
      <c r="G293" s="103" t="n">
        <f aca="false">IF(G$1="P",MAX(0,G$2-$C293),IF(G$1="C",MAX(0,$C293-G$2)))</f>
        <v>3.32</v>
      </c>
      <c r="H293" s="103" t="n">
        <f aca="false">IF(H$1="P",MAX(0,H$2-$C293),IF(H$1="C",MAX(0,$C293-H$2)))</f>
        <v>8.32</v>
      </c>
      <c r="I293" s="103" t="n">
        <f aca="false">IF(I$1="P",MAX(0,I$2-$C293),IF(I$1="C",MAX(0,$C293-I$2)))</f>
        <v>13.32</v>
      </c>
      <c r="J293" s="103" t="n">
        <f aca="false">IF(J$1="P",MAX(0,J$2-$C293),IF(J$1="C",MAX(0,$C293-J$2)))</f>
        <v>18.32</v>
      </c>
      <c r="K293" s="103" t="n">
        <f aca="false">IF(K$1="P",MAX(0,K$2-$C293),IF(K$1="C",MAX(0,$C293-K$2)))</f>
        <v>23.32</v>
      </c>
      <c r="L293" s="103" t="n">
        <f aca="false">IF(L$1="P",MAX(0,L$2-$C293),IF(L$1="C",MAX(0,$C293-L$2)))</f>
        <v>33.32</v>
      </c>
      <c r="M293" s="103" t="n">
        <f aca="false">IF(M$1="P",MAX(0,M$2-$C293),IF(M$1="C",MAX(0,$C293-M$2)))</f>
        <v>0</v>
      </c>
      <c r="N293" s="103" t="n">
        <f aca="false">IF(N$1="P",MAX(0,N$2-$C293),IF(N$1="C",MAX(0,$C293-N$2)))</f>
        <v>0</v>
      </c>
      <c r="O293" s="103" t="n">
        <f aca="false">IF(O$1="P",MAX(0,O$2-$C293),IF(O$1="C",MAX(0,$C293-O$2)))</f>
        <v>0</v>
      </c>
      <c r="P293" s="103" t="n">
        <f aca="false">IF(P$1="P",MAX(0,P$2-$C293),IF(P$1="C",MAX(0,$C293-P$2)))</f>
        <v>0</v>
      </c>
      <c r="Q293" s="103" t="n">
        <f aca="false">IF(Q$1="P",MAX(0,Q$2-$C293),IF(Q$1="C",MAX(0,$C293-Q$2)))</f>
        <v>0</v>
      </c>
      <c r="R293" s="103" t="n">
        <f aca="false">IF(R$1="P",MAX(0,R$2-$C293),IF(R$1="C",MAX(0,$C293-R$2)))</f>
        <v>0</v>
      </c>
      <c r="S293" s="103" t="n">
        <f aca="false">IF(S$1="P",MAX(0,S$2-$C293),IF(S$1="C",MAX(0,$C293-S$2)))</f>
        <v>0</v>
      </c>
      <c r="T293" s="104" t="n">
        <f aca="false">A293</f>
        <v>13</v>
      </c>
      <c r="U293" s="105" t="n">
        <f aca="false">VLOOKUP($B293,Gas!$B$3:$E$2506,2)</f>
        <v>1.75</v>
      </c>
      <c r="V293" s="46" t="n">
        <f aca="false">C293/U293</f>
        <v>9.53142857142857</v>
      </c>
      <c r="W293" s="99" t="n">
        <f aca="false">VLOOKUP($B293,Gas!$B$3:$E$2506,4)</f>
        <v>0.320175894410992</v>
      </c>
    </row>
    <row r="294" customFormat="false" ht="12.75" hidden="false" customHeight="false" outlineLevel="0" collapsed="false">
      <c r="A294" s="95" t="n">
        <f aca="false">MONTH(B294)+(YEAR(B294)-1998)*12</f>
        <v>13</v>
      </c>
      <c r="B294" s="101" t="n">
        <v>36187</v>
      </c>
      <c r="C294" s="102" t="n">
        <v>15.86</v>
      </c>
      <c r="D294" s="98" t="n">
        <f aca="false">LN(C294/C293)</f>
        <v>-0.0504101807238988</v>
      </c>
      <c r="E294" s="106" t="n">
        <f aca="false">STDEV(D285:D294)*SQRT(trade_day)</f>
        <v>1.66082405009395</v>
      </c>
      <c r="F294" s="99"/>
      <c r="G294" s="103" t="n">
        <f aca="false">IF(G$1="P",MAX(0,G$2-$C294),IF(G$1="C",MAX(0,$C294-G$2)))</f>
        <v>4.14</v>
      </c>
      <c r="H294" s="103" t="n">
        <f aca="false">IF(H$1="P",MAX(0,H$2-$C294),IF(H$1="C",MAX(0,$C294-H$2)))</f>
        <v>9.14</v>
      </c>
      <c r="I294" s="103" t="n">
        <f aca="false">IF(I$1="P",MAX(0,I$2-$C294),IF(I$1="C",MAX(0,$C294-I$2)))</f>
        <v>14.14</v>
      </c>
      <c r="J294" s="103" t="n">
        <f aca="false">IF(J$1="P",MAX(0,J$2-$C294),IF(J$1="C",MAX(0,$C294-J$2)))</f>
        <v>19.14</v>
      </c>
      <c r="K294" s="103" t="n">
        <f aca="false">IF(K$1="P",MAX(0,K$2-$C294),IF(K$1="C",MAX(0,$C294-K$2)))</f>
        <v>24.14</v>
      </c>
      <c r="L294" s="103" t="n">
        <f aca="false">IF(L$1="P",MAX(0,L$2-$C294),IF(L$1="C",MAX(0,$C294-L$2)))</f>
        <v>34.14</v>
      </c>
      <c r="M294" s="103" t="n">
        <f aca="false">IF(M$1="P",MAX(0,M$2-$C294),IF(M$1="C",MAX(0,$C294-M$2)))</f>
        <v>0</v>
      </c>
      <c r="N294" s="103" t="n">
        <f aca="false">IF(N$1="P",MAX(0,N$2-$C294),IF(N$1="C",MAX(0,$C294-N$2)))</f>
        <v>0</v>
      </c>
      <c r="O294" s="103" t="n">
        <f aca="false">IF(O$1="P",MAX(0,O$2-$C294),IF(O$1="C",MAX(0,$C294-O$2)))</f>
        <v>0</v>
      </c>
      <c r="P294" s="103" t="n">
        <f aca="false">IF(P$1="P",MAX(0,P$2-$C294),IF(P$1="C",MAX(0,$C294-P$2)))</f>
        <v>0</v>
      </c>
      <c r="Q294" s="103" t="n">
        <f aca="false">IF(Q$1="P",MAX(0,Q$2-$C294),IF(Q$1="C",MAX(0,$C294-Q$2)))</f>
        <v>0</v>
      </c>
      <c r="R294" s="103" t="n">
        <f aca="false">IF(R$1="P",MAX(0,R$2-$C294),IF(R$1="C",MAX(0,$C294-R$2)))</f>
        <v>0</v>
      </c>
      <c r="S294" s="103" t="n">
        <f aca="false">IF(S$1="P",MAX(0,S$2-$C294),IF(S$1="C",MAX(0,$C294-S$2)))</f>
        <v>0</v>
      </c>
      <c r="T294" s="104" t="n">
        <f aca="false">A294</f>
        <v>13</v>
      </c>
      <c r="U294" s="105" t="n">
        <f aca="false">VLOOKUP($B294,Gas!$B$3:$E$2506,2)</f>
        <v>1.72</v>
      </c>
      <c r="V294" s="46" t="n">
        <f aca="false">C294/U294</f>
        <v>9.22093023255814</v>
      </c>
      <c r="W294" s="99" t="n">
        <f aca="false">VLOOKUP($B294,Gas!$B$3:$E$2506,4)</f>
        <v>0.331458941660637</v>
      </c>
    </row>
    <row r="295" customFormat="false" ht="12.75" hidden="false" customHeight="false" outlineLevel="0" collapsed="false">
      <c r="A295" s="95" t="n">
        <f aca="false">MONTH(B295)+(YEAR(B295)-1998)*12</f>
        <v>13</v>
      </c>
      <c r="B295" s="101" t="n">
        <v>36188</v>
      </c>
      <c r="C295" s="102" t="n">
        <v>15.41</v>
      </c>
      <c r="D295" s="98" t="n">
        <f aca="false">LN(C295/C294)</f>
        <v>-0.0287835668746775</v>
      </c>
      <c r="E295" s="106" t="n">
        <f aca="false">STDEV(D286:D295)*SQRT(trade_day)</f>
        <v>1.50098129675641</v>
      </c>
      <c r="F295" s="99"/>
      <c r="G295" s="103" t="n">
        <f aca="false">IF(G$1="P",MAX(0,G$2-$C295),IF(G$1="C",MAX(0,$C295-G$2)))</f>
        <v>4.59</v>
      </c>
      <c r="H295" s="103" t="n">
        <f aca="false">IF(H$1="P",MAX(0,H$2-$C295),IF(H$1="C",MAX(0,$C295-H$2)))</f>
        <v>9.59</v>
      </c>
      <c r="I295" s="103" t="n">
        <f aca="false">IF(I$1="P",MAX(0,I$2-$C295),IF(I$1="C",MAX(0,$C295-I$2)))</f>
        <v>14.59</v>
      </c>
      <c r="J295" s="103" t="n">
        <f aca="false">IF(J$1="P",MAX(0,J$2-$C295),IF(J$1="C",MAX(0,$C295-J$2)))</f>
        <v>19.59</v>
      </c>
      <c r="K295" s="103" t="n">
        <f aca="false">IF(K$1="P",MAX(0,K$2-$C295),IF(K$1="C",MAX(0,$C295-K$2)))</f>
        <v>24.59</v>
      </c>
      <c r="L295" s="103" t="n">
        <f aca="false">IF(L$1="P",MAX(0,L$2-$C295),IF(L$1="C",MAX(0,$C295-L$2)))</f>
        <v>34.59</v>
      </c>
      <c r="M295" s="103" t="n">
        <f aca="false">IF(M$1="P",MAX(0,M$2-$C295),IF(M$1="C",MAX(0,$C295-M$2)))</f>
        <v>0</v>
      </c>
      <c r="N295" s="103" t="n">
        <f aca="false">IF(N$1="P",MAX(0,N$2-$C295),IF(N$1="C",MAX(0,$C295-N$2)))</f>
        <v>0</v>
      </c>
      <c r="O295" s="103" t="n">
        <f aca="false">IF(O$1="P",MAX(0,O$2-$C295),IF(O$1="C",MAX(0,$C295-O$2)))</f>
        <v>0</v>
      </c>
      <c r="P295" s="103" t="n">
        <f aca="false">IF(P$1="P",MAX(0,P$2-$C295),IF(P$1="C",MAX(0,$C295-P$2)))</f>
        <v>0</v>
      </c>
      <c r="Q295" s="103" t="n">
        <f aca="false">IF(Q$1="P",MAX(0,Q$2-$C295),IF(Q$1="C",MAX(0,$C295-Q$2)))</f>
        <v>0</v>
      </c>
      <c r="R295" s="103" t="n">
        <f aca="false">IF(R$1="P",MAX(0,R$2-$C295),IF(R$1="C",MAX(0,$C295-R$2)))</f>
        <v>0</v>
      </c>
      <c r="S295" s="103" t="n">
        <f aca="false">IF(S$1="P",MAX(0,S$2-$C295),IF(S$1="C",MAX(0,$C295-S$2)))</f>
        <v>0</v>
      </c>
      <c r="T295" s="104" t="n">
        <f aca="false">A295</f>
        <v>13</v>
      </c>
      <c r="U295" s="105" t="n">
        <f aca="false">VLOOKUP($B295,Gas!$B$3:$E$2506,2)</f>
        <v>1.75</v>
      </c>
      <c r="V295" s="46" t="n">
        <f aca="false">C295/U295</f>
        <v>8.80571428571429</v>
      </c>
      <c r="W295" s="99" t="n">
        <f aca="false">VLOOKUP($B295,Gas!$B$3:$E$2506,4)</f>
        <v>0.356040012895118</v>
      </c>
    </row>
    <row r="296" customFormat="false" ht="12.75" hidden="false" customHeight="false" outlineLevel="0" collapsed="false">
      <c r="A296" s="95" t="n">
        <f aca="false">MONTH(B296)+(YEAR(B296)-1998)*12</f>
        <v>13</v>
      </c>
      <c r="B296" s="101" t="n">
        <v>36189</v>
      </c>
      <c r="C296" s="102" t="n">
        <v>14.95</v>
      </c>
      <c r="D296" s="98" t="n">
        <f aca="false">LN(C296/C295)</f>
        <v>-0.030305349495329</v>
      </c>
      <c r="E296" s="106" t="n">
        <f aca="false">STDEV(D287:D296)*SQRT(trade_day)</f>
        <v>1.48868277540086</v>
      </c>
      <c r="F296" s="99"/>
      <c r="G296" s="103" t="n">
        <f aca="false">IF(G$1="P",MAX(0,G$2-$C296),IF(G$1="C",MAX(0,$C296-G$2)))</f>
        <v>5.05</v>
      </c>
      <c r="H296" s="103" t="n">
        <f aca="false">IF(H$1="P",MAX(0,H$2-$C296),IF(H$1="C",MAX(0,$C296-H$2)))</f>
        <v>10.05</v>
      </c>
      <c r="I296" s="103" t="n">
        <f aca="false">IF(I$1="P",MAX(0,I$2-$C296),IF(I$1="C",MAX(0,$C296-I$2)))</f>
        <v>15.05</v>
      </c>
      <c r="J296" s="103" t="n">
        <f aca="false">IF(J$1="P",MAX(0,J$2-$C296),IF(J$1="C",MAX(0,$C296-J$2)))</f>
        <v>20.05</v>
      </c>
      <c r="K296" s="103" t="n">
        <f aca="false">IF(K$1="P",MAX(0,K$2-$C296),IF(K$1="C",MAX(0,$C296-K$2)))</f>
        <v>25.05</v>
      </c>
      <c r="L296" s="103" t="n">
        <f aca="false">IF(L$1="P",MAX(0,L$2-$C296),IF(L$1="C",MAX(0,$C296-L$2)))</f>
        <v>35.05</v>
      </c>
      <c r="M296" s="103" t="n">
        <f aca="false">IF(M$1="P",MAX(0,M$2-$C296),IF(M$1="C",MAX(0,$C296-M$2)))</f>
        <v>0</v>
      </c>
      <c r="N296" s="103" t="n">
        <f aca="false">IF(N$1="P",MAX(0,N$2-$C296),IF(N$1="C",MAX(0,$C296-N$2)))</f>
        <v>0</v>
      </c>
      <c r="O296" s="103" t="n">
        <f aca="false">IF(O$1="P",MAX(0,O$2-$C296),IF(O$1="C",MAX(0,$C296-O$2)))</f>
        <v>0</v>
      </c>
      <c r="P296" s="103" t="n">
        <f aca="false">IF(P$1="P",MAX(0,P$2-$C296),IF(P$1="C",MAX(0,$C296-P$2)))</f>
        <v>0</v>
      </c>
      <c r="Q296" s="103" t="n">
        <f aca="false">IF(Q$1="P",MAX(0,Q$2-$C296),IF(Q$1="C",MAX(0,$C296-Q$2)))</f>
        <v>0</v>
      </c>
      <c r="R296" s="103" t="n">
        <f aca="false">IF(R$1="P",MAX(0,R$2-$C296),IF(R$1="C",MAX(0,$C296-R$2)))</f>
        <v>0</v>
      </c>
      <c r="S296" s="103" t="n">
        <f aca="false">IF(S$1="P",MAX(0,S$2-$C296),IF(S$1="C",MAX(0,$C296-S$2)))</f>
        <v>0</v>
      </c>
      <c r="T296" s="104" t="n">
        <f aca="false">A296</f>
        <v>13</v>
      </c>
      <c r="U296" s="105" t="n">
        <f aca="false">VLOOKUP($B296,Gas!$B$3:$E$2506,2)</f>
        <v>1.805</v>
      </c>
      <c r="V296" s="46" t="n">
        <f aca="false">C296/U296</f>
        <v>8.28254847645429</v>
      </c>
      <c r="W296" s="99" t="n">
        <f aca="false">VLOOKUP($B296,Gas!$B$3:$E$2506,4)</f>
        <v>0.40998635113942</v>
      </c>
    </row>
    <row r="297" customFormat="false" ht="12.75" hidden="false" customHeight="false" outlineLevel="0" collapsed="false">
      <c r="A297" s="95" t="n">
        <f aca="false">MONTH(B297)+(YEAR(B297)-1998)*12</f>
        <v>14</v>
      </c>
      <c r="B297" s="101" t="n">
        <v>36192</v>
      </c>
      <c r="C297" s="102" t="n">
        <v>16.34</v>
      </c>
      <c r="D297" s="98" t="n">
        <f aca="false">LN(C297/C296)</f>
        <v>0.0889047895951614</v>
      </c>
      <c r="E297" s="106" t="n">
        <f aca="false">STDEV(D288:D297)*SQRT(trade_day)</f>
        <v>1.42442698862642</v>
      </c>
      <c r="F297" s="99"/>
      <c r="G297" s="103" t="n">
        <f aca="false">IF(G$1="P",MAX(0,G$2-$C297),IF(G$1="C",MAX(0,$C297-G$2)))</f>
        <v>3.66</v>
      </c>
      <c r="H297" s="103" t="n">
        <f aca="false">IF(H$1="P",MAX(0,H$2-$C297),IF(H$1="C",MAX(0,$C297-H$2)))</f>
        <v>8.66</v>
      </c>
      <c r="I297" s="103" t="n">
        <f aca="false">IF(I$1="P",MAX(0,I$2-$C297),IF(I$1="C",MAX(0,$C297-I$2)))</f>
        <v>13.66</v>
      </c>
      <c r="J297" s="103" t="n">
        <f aca="false">IF(J$1="P",MAX(0,J$2-$C297),IF(J$1="C",MAX(0,$C297-J$2)))</f>
        <v>18.66</v>
      </c>
      <c r="K297" s="103" t="n">
        <f aca="false">IF(K$1="P",MAX(0,K$2-$C297),IF(K$1="C",MAX(0,$C297-K$2)))</f>
        <v>23.66</v>
      </c>
      <c r="L297" s="103" t="n">
        <f aca="false">IF(L$1="P",MAX(0,L$2-$C297),IF(L$1="C",MAX(0,$C297-L$2)))</f>
        <v>33.66</v>
      </c>
      <c r="M297" s="103" t="n">
        <f aca="false">IF(M$1="P",MAX(0,M$2-$C297),IF(M$1="C",MAX(0,$C297-M$2)))</f>
        <v>0</v>
      </c>
      <c r="N297" s="103" t="n">
        <f aca="false">IF(N$1="P",MAX(0,N$2-$C297),IF(N$1="C",MAX(0,$C297-N$2)))</f>
        <v>0</v>
      </c>
      <c r="O297" s="103" t="n">
        <f aca="false">IF(O$1="P",MAX(0,O$2-$C297),IF(O$1="C",MAX(0,$C297-O$2)))</f>
        <v>0</v>
      </c>
      <c r="P297" s="103" t="n">
        <f aca="false">IF(P$1="P",MAX(0,P$2-$C297),IF(P$1="C",MAX(0,$C297-P$2)))</f>
        <v>0</v>
      </c>
      <c r="Q297" s="103" t="n">
        <f aca="false">IF(Q$1="P",MAX(0,Q$2-$C297),IF(Q$1="C",MAX(0,$C297-Q$2)))</f>
        <v>0</v>
      </c>
      <c r="R297" s="103" t="n">
        <f aca="false">IF(R$1="P",MAX(0,R$2-$C297),IF(R$1="C",MAX(0,$C297-R$2)))</f>
        <v>0</v>
      </c>
      <c r="S297" s="103" t="n">
        <f aca="false">IF(S$1="P",MAX(0,S$2-$C297),IF(S$1="C",MAX(0,$C297-S$2)))</f>
        <v>0</v>
      </c>
      <c r="T297" s="104" t="n">
        <f aca="false">A297</f>
        <v>14</v>
      </c>
      <c r="U297" s="105" t="n">
        <f aca="false">VLOOKUP($B297,Gas!$B$3:$E$2506,2)</f>
        <v>1.805</v>
      </c>
      <c r="V297" s="46" t="n">
        <f aca="false">C297/U297</f>
        <v>9.05263157894737</v>
      </c>
      <c r="W297" s="99" t="n">
        <f aca="false">VLOOKUP($B297,Gas!$B$3:$E$2506,4)</f>
        <v>0.352958558616059</v>
      </c>
    </row>
    <row r="298" customFormat="false" ht="12.75" hidden="false" customHeight="false" outlineLevel="0" collapsed="false">
      <c r="A298" s="95" t="n">
        <f aca="false">MONTH(B298)+(YEAR(B298)-1998)*12</f>
        <v>14</v>
      </c>
      <c r="B298" s="101" t="n">
        <v>36193</v>
      </c>
      <c r="C298" s="102" t="n">
        <v>16.53</v>
      </c>
      <c r="D298" s="98" t="n">
        <f aca="false">LN(C298/C297)</f>
        <v>0.011560822401076</v>
      </c>
      <c r="E298" s="106" t="n">
        <f aca="false">STDEV(D289:D298)*SQRT(trade_day)</f>
        <v>1.42912252749834</v>
      </c>
      <c r="F298" s="99"/>
      <c r="G298" s="103" t="n">
        <f aca="false">IF(G$1="P",MAX(0,G$2-$C298),IF(G$1="C",MAX(0,$C298-G$2)))</f>
        <v>3.47</v>
      </c>
      <c r="H298" s="103" t="n">
        <f aca="false">IF(H$1="P",MAX(0,H$2-$C298),IF(H$1="C",MAX(0,$C298-H$2)))</f>
        <v>8.47</v>
      </c>
      <c r="I298" s="103" t="n">
        <f aca="false">IF(I$1="P",MAX(0,I$2-$C298),IF(I$1="C",MAX(0,$C298-I$2)))</f>
        <v>13.47</v>
      </c>
      <c r="J298" s="103" t="n">
        <f aca="false">IF(J$1="P",MAX(0,J$2-$C298),IF(J$1="C",MAX(0,$C298-J$2)))</f>
        <v>18.47</v>
      </c>
      <c r="K298" s="103" t="n">
        <f aca="false">IF(K$1="P",MAX(0,K$2-$C298),IF(K$1="C",MAX(0,$C298-K$2)))</f>
        <v>23.47</v>
      </c>
      <c r="L298" s="103" t="n">
        <f aca="false">IF(L$1="P",MAX(0,L$2-$C298),IF(L$1="C",MAX(0,$C298-L$2)))</f>
        <v>33.47</v>
      </c>
      <c r="M298" s="103" t="n">
        <f aca="false">IF(M$1="P",MAX(0,M$2-$C298),IF(M$1="C",MAX(0,$C298-M$2)))</f>
        <v>0</v>
      </c>
      <c r="N298" s="103" t="n">
        <f aca="false">IF(N$1="P",MAX(0,N$2-$C298),IF(N$1="C",MAX(0,$C298-N$2)))</f>
        <v>0</v>
      </c>
      <c r="O298" s="103" t="n">
        <f aca="false">IF(O$1="P",MAX(0,O$2-$C298),IF(O$1="C",MAX(0,$C298-O$2)))</f>
        <v>0</v>
      </c>
      <c r="P298" s="103" t="n">
        <f aca="false">IF(P$1="P",MAX(0,P$2-$C298),IF(P$1="C",MAX(0,$C298-P$2)))</f>
        <v>0</v>
      </c>
      <c r="Q298" s="103" t="n">
        <f aca="false">IF(Q$1="P",MAX(0,Q$2-$C298),IF(Q$1="C",MAX(0,$C298-Q$2)))</f>
        <v>0</v>
      </c>
      <c r="R298" s="103" t="n">
        <f aca="false">IF(R$1="P",MAX(0,R$2-$C298),IF(R$1="C",MAX(0,$C298-R$2)))</f>
        <v>0</v>
      </c>
      <c r="S298" s="103" t="n">
        <f aca="false">IF(S$1="P",MAX(0,S$2-$C298),IF(S$1="C",MAX(0,$C298-S$2)))</f>
        <v>0</v>
      </c>
      <c r="T298" s="104" t="n">
        <f aca="false">A298</f>
        <v>14</v>
      </c>
      <c r="U298" s="105" t="n">
        <f aca="false">VLOOKUP($B298,Gas!$B$3:$E$2506,2)</f>
        <v>1.745</v>
      </c>
      <c r="V298" s="46" t="n">
        <f aca="false">C298/U298</f>
        <v>9.47277936962751</v>
      </c>
      <c r="W298" s="99" t="n">
        <f aca="false">VLOOKUP($B298,Gas!$B$3:$E$2506,4)</f>
        <v>0.390609957348952</v>
      </c>
    </row>
    <row r="299" customFormat="false" ht="12.75" hidden="false" customHeight="false" outlineLevel="0" collapsed="false">
      <c r="A299" s="95" t="n">
        <f aca="false">MONTH(B299)+(YEAR(B299)-1998)*12</f>
        <v>14</v>
      </c>
      <c r="B299" s="101" t="n">
        <v>36194</v>
      </c>
      <c r="C299" s="102" t="n">
        <v>16.75</v>
      </c>
      <c r="D299" s="98" t="n">
        <f aca="false">LN(C299/C298)</f>
        <v>0.0132213464381426</v>
      </c>
      <c r="E299" s="106" t="n">
        <f aca="false">STDEV(D290:D299)*SQRT(trade_day)</f>
        <v>1.08558322461233</v>
      </c>
      <c r="F299" s="99"/>
      <c r="G299" s="103" t="n">
        <f aca="false">IF(G$1="P",MAX(0,G$2-$C299),IF(G$1="C",MAX(0,$C299-G$2)))</f>
        <v>3.25</v>
      </c>
      <c r="H299" s="103" t="n">
        <f aca="false">IF(H$1="P",MAX(0,H$2-$C299),IF(H$1="C",MAX(0,$C299-H$2)))</f>
        <v>8.25</v>
      </c>
      <c r="I299" s="103" t="n">
        <f aca="false">IF(I$1="P",MAX(0,I$2-$C299),IF(I$1="C",MAX(0,$C299-I$2)))</f>
        <v>13.25</v>
      </c>
      <c r="J299" s="103" t="n">
        <f aca="false">IF(J$1="P",MAX(0,J$2-$C299),IF(J$1="C",MAX(0,$C299-J$2)))</f>
        <v>18.25</v>
      </c>
      <c r="K299" s="103" t="n">
        <f aca="false">IF(K$1="P",MAX(0,K$2-$C299),IF(K$1="C",MAX(0,$C299-K$2)))</f>
        <v>23.25</v>
      </c>
      <c r="L299" s="103" t="n">
        <f aca="false">IF(L$1="P",MAX(0,L$2-$C299),IF(L$1="C",MAX(0,$C299-L$2)))</f>
        <v>33.25</v>
      </c>
      <c r="M299" s="103" t="n">
        <f aca="false">IF(M$1="P",MAX(0,M$2-$C299),IF(M$1="C",MAX(0,$C299-M$2)))</f>
        <v>0</v>
      </c>
      <c r="N299" s="103" t="n">
        <f aca="false">IF(N$1="P",MAX(0,N$2-$C299),IF(N$1="C",MAX(0,$C299-N$2)))</f>
        <v>0</v>
      </c>
      <c r="O299" s="103" t="n">
        <f aca="false">IF(O$1="P",MAX(0,O$2-$C299),IF(O$1="C",MAX(0,$C299-O$2)))</f>
        <v>0</v>
      </c>
      <c r="P299" s="103" t="n">
        <f aca="false">IF(P$1="P",MAX(0,P$2-$C299),IF(P$1="C",MAX(0,$C299-P$2)))</f>
        <v>0</v>
      </c>
      <c r="Q299" s="103" t="n">
        <f aca="false">IF(Q$1="P",MAX(0,Q$2-$C299),IF(Q$1="C",MAX(0,$C299-Q$2)))</f>
        <v>0</v>
      </c>
      <c r="R299" s="103" t="n">
        <f aca="false">IF(R$1="P",MAX(0,R$2-$C299),IF(R$1="C",MAX(0,$C299-R$2)))</f>
        <v>0</v>
      </c>
      <c r="S299" s="103" t="n">
        <f aca="false">IF(S$1="P",MAX(0,S$2-$C299),IF(S$1="C",MAX(0,$C299-S$2)))</f>
        <v>0</v>
      </c>
      <c r="T299" s="104" t="n">
        <f aca="false">A299</f>
        <v>14</v>
      </c>
      <c r="U299" s="105" t="n">
        <f aca="false">VLOOKUP($B299,Gas!$B$3:$E$2506,2)</f>
        <v>1.77</v>
      </c>
      <c r="V299" s="46" t="n">
        <f aca="false">C299/U299</f>
        <v>9.46327683615819</v>
      </c>
      <c r="W299" s="99" t="n">
        <f aca="false">VLOOKUP($B299,Gas!$B$3:$E$2506,4)</f>
        <v>0.405193355794582</v>
      </c>
    </row>
    <row r="300" customFormat="false" ht="12.75" hidden="false" customHeight="false" outlineLevel="0" collapsed="false">
      <c r="A300" s="95" t="n">
        <f aca="false">MONTH(B300)+(YEAR(B300)-1998)*12</f>
        <v>14</v>
      </c>
      <c r="B300" s="101" t="n">
        <v>36195</v>
      </c>
      <c r="C300" s="102" t="n">
        <v>17.3</v>
      </c>
      <c r="D300" s="98" t="n">
        <f aca="false">LN(C300/C299)</f>
        <v>0.0323082432326578</v>
      </c>
      <c r="E300" s="106" t="n">
        <f aca="false">STDEV(D291:D300)*SQRT(trade_day)</f>
        <v>1.02274093899859</v>
      </c>
      <c r="F300" s="99"/>
      <c r="G300" s="103" t="n">
        <f aca="false">IF(G$1="P",MAX(0,G$2-$C300),IF(G$1="C",MAX(0,$C300-G$2)))</f>
        <v>2.7</v>
      </c>
      <c r="H300" s="103" t="n">
        <f aca="false">IF(H$1="P",MAX(0,H$2-$C300),IF(H$1="C",MAX(0,$C300-H$2)))</f>
        <v>7.7</v>
      </c>
      <c r="I300" s="103" t="n">
        <f aca="false">IF(I$1="P",MAX(0,I$2-$C300),IF(I$1="C",MAX(0,$C300-I$2)))</f>
        <v>12.7</v>
      </c>
      <c r="J300" s="103" t="n">
        <f aca="false">IF(J$1="P",MAX(0,J$2-$C300),IF(J$1="C",MAX(0,$C300-J$2)))</f>
        <v>17.7</v>
      </c>
      <c r="K300" s="103" t="n">
        <f aca="false">IF(K$1="P",MAX(0,K$2-$C300),IF(K$1="C",MAX(0,$C300-K$2)))</f>
        <v>22.7</v>
      </c>
      <c r="L300" s="103" t="n">
        <f aca="false">IF(L$1="P",MAX(0,L$2-$C300),IF(L$1="C",MAX(0,$C300-L$2)))</f>
        <v>32.7</v>
      </c>
      <c r="M300" s="103" t="n">
        <f aca="false">IF(M$1="P",MAX(0,M$2-$C300),IF(M$1="C",MAX(0,$C300-M$2)))</f>
        <v>0</v>
      </c>
      <c r="N300" s="103" t="n">
        <f aca="false">IF(N$1="P",MAX(0,N$2-$C300),IF(N$1="C",MAX(0,$C300-N$2)))</f>
        <v>0</v>
      </c>
      <c r="O300" s="103" t="n">
        <f aca="false">IF(O$1="P",MAX(0,O$2-$C300),IF(O$1="C",MAX(0,$C300-O$2)))</f>
        <v>0</v>
      </c>
      <c r="P300" s="103" t="n">
        <f aca="false">IF(P$1="P",MAX(0,P$2-$C300),IF(P$1="C",MAX(0,$C300-P$2)))</f>
        <v>0</v>
      </c>
      <c r="Q300" s="103" t="n">
        <f aca="false">IF(Q$1="P",MAX(0,Q$2-$C300),IF(Q$1="C",MAX(0,$C300-Q$2)))</f>
        <v>0</v>
      </c>
      <c r="R300" s="103" t="n">
        <f aca="false">IF(R$1="P",MAX(0,R$2-$C300),IF(R$1="C",MAX(0,$C300-R$2)))</f>
        <v>0</v>
      </c>
      <c r="S300" s="103" t="n">
        <f aca="false">IF(S$1="P",MAX(0,S$2-$C300),IF(S$1="C",MAX(0,$C300-S$2)))</f>
        <v>0</v>
      </c>
      <c r="T300" s="104" t="n">
        <f aca="false">A300</f>
        <v>14</v>
      </c>
      <c r="U300" s="105" t="n">
        <f aca="false">VLOOKUP($B300,Gas!$B$3:$E$2506,2)</f>
        <v>1.8</v>
      </c>
      <c r="V300" s="46" t="n">
        <f aca="false">C300/U300</f>
        <v>9.61111111111111</v>
      </c>
      <c r="W300" s="99" t="n">
        <f aca="false">VLOOKUP($B300,Gas!$B$3:$E$2506,4)</f>
        <v>0.421353330959508</v>
      </c>
    </row>
    <row r="301" customFormat="false" ht="12.75" hidden="false" customHeight="false" outlineLevel="0" collapsed="false">
      <c r="A301" s="95" t="n">
        <f aca="false">MONTH(B301)+(YEAR(B301)-1998)*12</f>
        <v>14</v>
      </c>
      <c r="B301" s="101" t="n">
        <v>36196</v>
      </c>
      <c r="C301" s="102" t="n">
        <v>17.03</v>
      </c>
      <c r="D301" s="98" t="n">
        <f aca="false">LN(C301/C300)</f>
        <v>-0.0157300068291363</v>
      </c>
      <c r="E301" s="106" t="n">
        <f aca="false">STDEV(D301,D292:D300)*SQRT(trade_day)</f>
        <v>1.00484983031001</v>
      </c>
      <c r="F301" s="99"/>
      <c r="G301" s="103" t="n">
        <f aca="false">IF(G$1="P",MAX(0,G$2-$C301),IF(G$1="C",MAX(0,$C301-G$2)))</f>
        <v>2.97</v>
      </c>
      <c r="H301" s="103" t="n">
        <f aca="false">IF(H$1="P",MAX(0,H$2-$C301),IF(H$1="C",MAX(0,$C301-H$2)))</f>
        <v>7.97</v>
      </c>
      <c r="I301" s="103" t="n">
        <f aca="false">IF(I$1="P",MAX(0,I$2-$C301),IF(I$1="C",MAX(0,$C301-I$2)))</f>
        <v>12.97</v>
      </c>
      <c r="J301" s="103" t="n">
        <f aca="false">IF(J$1="P",MAX(0,J$2-$C301),IF(J$1="C",MAX(0,$C301-J$2)))</f>
        <v>17.97</v>
      </c>
      <c r="K301" s="103" t="n">
        <f aca="false">IF(K$1="P",MAX(0,K$2-$C301),IF(K$1="C",MAX(0,$C301-K$2)))</f>
        <v>22.97</v>
      </c>
      <c r="L301" s="103" t="n">
        <f aca="false">IF(L$1="P",MAX(0,L$2-$C301),IF(L$1="C",MAX(0,$C301-L$2)))</f>
        <v>32.97</v>
      </c>
      <c r="M301" s="103" t="n">
        <f aca="false">IF(M$1="P",MAX(0,M$2-$C301),IF(M$1="C",MAX(0,$C301-M$2)))</f>
        <v>0</v>
      </c>
      <c r="N301" s="103" t="n">
        <f aca="false">IF(N$1="P",MAX(0,N$2-$C301),IF(N$1="C",MAX(0,$C301-N$2)))</f>
        <v>0</v>
      </c>
      <c r="O301" s="103" t="n">
        <f aca="false">IF(O$1="P",MAX(0,O$2-$C301),IF(O$1="C",MAX(0,$C301-O$2)))</f>
        <v>0</v>
      </c>
      <c r="P301" s="103" t="n">
        <f aca="false">IF(P$1="P",MAX(0,P$2-$C301),IF(P$1="C",MAX(0,$C301-P$2)))</f>
        <v>0</v>
      </c>
      <c r="Q301" s="103" t="n">
        <f aca="false">IF(Q$1="P",MAX(0,Q$2-$C301),IF(Q$1="C",MAX(0,$C301-Q$2)))</f>
        <v>0</v>
      </c>
      <c r="R301" s="103" t="n">
        <f aca="false">IF(R$1="P",MAX(0,R$2-$C301),IF(R$1="C",MAX(0,$C301-R$2)))</f>
        <v>0</v>
      </c>
      <c r="S301" s="103" t="n">
        <f aca="false">IF(S$1="P",MAX(0,S$2-$C301),IF(S$1="C",MAX(0,$C301-S$2)))</f>
        <v>0</v>
      </c>
      <c r="T301" s="104" t="n">
        <f aca="false">A301</f>
        <v>14</v>
      </c>
      <c r="U301" s="105" t="n">
        <f aca="false">VLOOKUP($B301,Gas!$B$3:$E$2506,2)</f>
        <v>1.785</v>
      </c>
      <c r="V301" s="46" t="n">
        <f aca="false">C301/U301</f>
        <v>9.5406162464986</v>
      </c>
      <c r="W301" s="99" t="n">
        <f aca="false">VLOOKUP($B301,Gas!$B$3:$E$2506,4)</f>
        <v>0.364450253094239</v>
      </c>
    </row>
    <row r="302" customFormat="false" ht="12.75" hidden="false" customHeight="false" outlineLevel="0" collapsed="false">
      <c r="A302" s="95" t="n">
        <f aca="false">MONTH(B302)+(YEAR(B302)-1998)*12</f>
        <v>14</v>
      </c>
      <c r="B302" s="101" t="n">
        <v>36199</v>
      </c>
      <c r="C302" s="102" t="n">
        <v>16.2</v>
      </c>
      <c r="D302" s="98" t="n">
        <f aca="false">LN(C302/C301)</f>
        <v>-0.0499652524362586</v>
      </c>
      <c r="E302" s="106" t="n">
        <f aca="false">STDEV(D301:D302,D293:D300)*SQRT(trade_day)</f>
        <v>0.835883787213417</v>
      </c>
      <c r="F302" s="99"/>
      <c r="G302" s="103" t="n">
        <f aca="false">IF(G$1="P",MAX(0,G$2-$C302),IF(G$1="C",MAX(0,$C302-G$2)))</f>
        <v>3.8</v>
      </c>
      <c r="H302" s="103" t="n">
        <f aca="false">IF(H$1="P",MAX(0,H$2-$C302),IF(H$1="C",MAX(0,$C302-H$2)))</f>
        <v>8.8</v>
      </c>
      <c r="I302" s="103" t="n">
        <f aca="false">IF(I$1="P",MAX(0,I$2-$C302),IF(I$1="C",MAX(0,$C302-I$2)))</f>
        <v>13.8</v>
      </c>
      <c r="J302" s="103" t="n">
        <f aca="false">IF(J$1="P",MAX(0,J$2-$C302),IF(J$1="C",MAX(0,$C302-J$2)))</f>
        <v>18.8</v>
      </c>
      <c r="K302" s="103" t="n">
        <f aca="false">IF(K$1="P",MAX(0,K$2-$C302),IF(K$1="C",MAX(0,$C302-K$2)))</f>
        <v>23.8</v>
      </c>
      <c r="L302" s="103" t="n">
        <f aca="false">IF(L$1="P",MAX(0,L$2-$C302),IF(L$1="C",MAX(0,$C302-L$2)))</f>
        <v>33.8</v>
      </c>
      <c r="M302" s="103" t="n">
        <f aca="false">IF(M$1="P",MAX(0,M$2-$C302),IF(M$1="C",MAX(0,$C302-M$2)))</f>
        <v>0</v>
      </c>
      <c r="N302" s="103" t="n">
        <f aca="false">IF(N$1="P",MAX(0,N$2-$C302),IF(N$1="C",MAX(0,$C302-N$2)))</f>
        <v>0</v>
      </c>
      <c r="O302" s="103" t="n">
        <f aca="false">IF(O$1="P",MAX(0,O$2-$C302),IF(O$1="C",MAX(0,$C302-O$2)))</f>
        <v>0</v>
      </c>
      <c r="P302" s="103" t="n">
        <f aca="false">IF(P$1="P",MAX(0,P$2-$C302),IF(P$1="C",MAX(0,$C302-P$2)))</f>
        <v>0</v>
      </c>
      <c r="Q302" s="103" t="n">
        <f aca="false">IF(Q$1="P",MAX(0,Q$2-$C302),IF(Q$1="C",MAX(0,$C302-Q$2)))</f>
        <v>0</v>
      </c>
      <c r="R302" s="103" t="n">
        <f aca="false">IF(R$1="P",MAX(0,R$2-$C302),IF(R$1="C",MAX(0,$C302-R$2)))</f>
        <v>0</v>
      </c>
      <c r="S302" s="103" t="n">
        <f aca="false">IF(S$1="P",MAX(0,S$2-$C302),IF(S$1="C",MAX(0,$C302-S$2)))</f>
        <v>0</v>
      </c>
      <c r="T302" s="104" t="n">
        <f aca="false">A302</f>
        <v>14</v>
      </c>
      <c r="U302" s="105" t="n">
        <f aca="false">VLOOKUP($B302,Gas!$B$3:$E$2506,2)</f>
        <v>1.805</v>
      </c>
      <c r="V302" s="46" t="n">
        <f aca="false">C302/U302</f>
        <v>8.97506925207756</v>
      </c>
      <c r="W302" s="99" t="n">
        <f aca="false">VLOOKUP($B302,Gas!$B$3:$E$2506,4)</f>
        <v>0.276336989632861</v>
      </c>
    </row>
    <row r="303" customFormat="false" ht="12.75" hidden="false" customHeight="false" outlineLevel="0" collapsed="false">
      <c r="A303" s="95" t="n">
        <f aca="false">MONTH(B303)+(YEAR(B303)-1998)*12</f>
        <v>14</v>
      </c>
      <c r="B303" s="101" t="n">
        <v>36200</v>
      </c>
      <c r="C303" s="102" t="n">
        <v>14.85</v>
      </c>
      <c r="D303" s="98" t="n">
        <f aca="false">LN(C303/C302)</f>
        <v>-0.0870113769896298</v>
      </c>
      <c r="E303" s="106" t="n">
        <f aca="false">STDEV(D301:D303,D294:D300)*SQRT(trade_day)</f>
        <v>0.790725503445389</v>
      </c>
      <c r="F303" s="99"/>
      <c r="G303" s="103" t="n">
        <f aca="false">IF(G$1="P",MAX(0,G$2-$C303),IF(G$1="C",MAX(0,$C303-G$2)))</f>
        <v>5.15</v>
      </c>
      <c r="H303" s="103" t="n">
        <f aca="false">IF(H$1="P",MAX(0,H$2-$C303),IF(H$1="C",MAX(0,$C303-H$2)))</f>
        <v>10.15</v>
      </c>
      <c r="I303" s="103" t="n">
        <f aca="false">IF(I$1="P",MAX(0,I$2-$C303),IF(I$1="C",MAX(0,$C303-I$2)))</f>
        <v>15.15</v>
      </c>
      <c r="J303" s="103" t="n">
        <f aca="false">IF(J$1="P",MAX(0,J$2-$C303),IF(J$1="C",MAX(0,$C303-J$2)))</f>
        <v>20.15</v>
      </c>
      <c r="K303" s="103" t="n">
        <f aca="false">IF(K$1="P",MAX(0,K$2-$C303),IF(K$1="C",MAX(0,$C303-K$2)))</f>
        <v>25.15</v>
      </c>
      <c r="L303" s="103" t="n">
        <f aca="false">IF(L$1="P",MAX(0,L$2-$C303),IF(L$1="C",MAX(0,$C303-L$2)))</f>
        <v>35.15</v>
      </c>
      <c r="M303" s="103" t="n">
        <f aca="false">IF(M$1="P",MAX(0,M$2-$C303),IF(M$1="C",MAX(0,$C303-M$2)))</f>
        <v>0</v>
      </c>
      <c r="N303" s="103" t="n">
        <f aca="false">IF(N$1="P",MAX(0,N$2-$C303),IF(N$1="C",MAX(0,$C303-N$2)))</f>
        <v>0</v>
      </c>
      <c r="O303" s="103" t="n">
        <f aca="false">IF(O$1="P",MAX(0,O$2-$C303),IF(O$1="C",MAX(0,$C303-O$2)))</f>
        <v>0</v>
      </c>
      <c r="P303" s="103" t="n">
        <f aca="false">IF(P$1="P",MAX(0,P$2-$C303),IF(P$1="C",MAX(0,$C303-P$2)))</f>
        <v>0</v>
      </c>
      <c r="Q303" s="103" t="n">
        <f aca="false">IF(Q$1="P",MAX(0,Q$2-$C303),IF(Q$1="C",MAX(0,$C303-Q$2)))</f>
        <v>0</v>
      </c>
      <c r="R303" s="103" t="n">
        <f aca="false">IF(R$1="P",MAX(0,R$2-$C303),IF(R$1="C",MAX(0,$C303-R$2)))</f>
        <v>0</v>
      </c>
      <c r="S303" s="103" t="n">
        <f aca="false">IF(S$1="P",MAX(0,S$2-$C303),IF(S$1="C",MAX(0,$C303-S$2)))</f>
        <v>0</v>
      </c>
      <c r="T303" s="104" t="n">
        <f aca="false">A303</f>
        <v>14</v>
      </c>
      <c r="U303" s="105" t="n">
        <f aca="false">VLOOKUP($B303,Gas!$B$3:$E$2506,2)</f>
        <v>1.805</v>
      </c>
      <c r="V303" s="46" t="n">
        <f aca="false">C303/U303</f>
        <v>8.22714681440443</v>
      </c>
      <c r="W303" s="99" t="n">
        <f aca="false">VLOOKUP($B303,Gas!$B$3:$E$2506,4)</f>
        <v>0.273862029039687</v>
      </c>
    </row>
    <row r="304" customFormat="false" ht="12.75" hidden="false" customHeight="false" outlineLevel="0" collapsed="false">
      <c r="A304" s="95" t="n">
        <f aca="false">MONTH(B304)+(YEAR(B304)-1998)*12</f>
        <v>14</v>
      </c>
      <c r="B304" s="101" t="n">
        <v>36201</v>
      </c>
      <c r="C304" s="102" t="n">
        <v>13.58</v>
      </c>
      <c r="D304" s="98" t="n">
        <f aca="false">LN(C304/C303)</f>
        <v>-0.0894017431181585</v>
      </c>
      <c r="E304" s="106" t="n">
        <f aca="false">STDEV(D301:D304,D295:D300)*SQRT(trade_day)</f>
        <v>0.864453756611787</v>
      </c>
      <c r="F304" s="99"/>
      <c r="G304" s="103" t="n">
        <f aca="false">IF(G$1="P",MAX(0,G$2-$C304),IF(G$1="C",MAX(0,$C304-G$2)))</f>
        <v>6.42</v>
      </c>
      <c r="H304" s="103" t="n">
        <f aca="false">IF(H$1="P",MAX(0,H$2-$C304),IF(H$1="C",MAX(0,$C304-H$2)))</f>
        <v>11.42</v>
      </c>
      <c r="I304" s="103" t="n">
        <f aca="false">IF(I$1="P",MAX(0,I$2-$C304),IF(I$1="C",MAX(0,$C304-I$2)))</f>
        <v>16.42</v>
      </c>
      <c r="J304" s="103" t="n">
        <f aca="false">IF(J$1="P",MAX(0,J$2-$C304),IF(J$1="C",MAX(0,$C304-J$2)))</f>
        <v>21.42</v>
      </c>
      <c r="K304" s="103" t="n">
        <f aca="false">IF(K$1="P",MAX(0,K$2-$C304),IF(K$1="C",MAX(0,$C304-K$2)))</f>
        <v>26.42</v>
      </c>
      <c r="L304" s="103" t="n">
        <f aca="false">IF(L$1="P",MAX(0,L$2-$C304),IF(L$1="C",MAX(0,$C304-L$2)))</f>
        <v>36.42</v>
      </c>
      <c r="M304" s="103" t="n">
        <f aca="false">IF(M$1="P",MAX(0,M$2-$C304),IF(M$1="C",MAX(0,$C304-M$2)))</f>
        <v>0</v>
      </c>
      <c r="N304" s="103" t="n">
        <f aca="false">IF(N$1="P",MAX(0,N$2-$C304),IF(N$1="C",MAX(0,$C304-N$2)))</f>
        <v>0</v>
      </c>
      <c r="O304" s="103" t="n">
        <f aca="false">IF(O$1="P",MAX(0,O$2-$C304),IF(O$1="C",MAX(0,$C304-O$2)))</f>
        <v>0</v>
      </c>
      <c r="P304" s="103" t="n">
        <f aca="false">IF(P$1="P",MAX(0,P$2-$C304),IF(P$1="C",MAX(0,$C304-P$2)))</f>
        <v>0</v>
      </c>
      <c r="Q304" s="103" t="n">
        <f aca="false">IF(Q$1="P",MAX(0,Q$2-$C304),IF(Q$1="C",MAX(0,$C304-Q$2)))</f>
        <v>0</v>
      </c>
      <c r="R304" s="103" t="n">
        <f aca="false">IF(R$1="P",MAX(0,R$2-$C304),IF(R$1="C",MAX(0,$C304-R$2)))</f>
        <v>0</v>
      </c>
      <c r="S304" s="103" t="n">
        <f aca="false">IF(S$1="P",MAX(0,S$2-$C304),IF(S$1="C",MAX(0,$C304-S$2)))</f>
        <v>0</v>
      </c>
      <c r="T304" s="104" t="n">
        <f aca="false">A304</f>
        <v>14</v>
      </c>
      <c r="U304" s="105" t="n">
        <f aca="false">VLOOKUP($B304,Gas!$B$3:$E$2506,2)</f>
        <v>1.825</v>
      </c>
      <c r="V304" s="46" t="n">
        <f aca="false">C304/U304</f>
        <v>7.44109589041096</v>
      </c>
      <c r="W304" s="99" t="n">
        <f aca="false">VLOOKUP($B304,Gas!$B$3:$E$2506,4)</f>
        <v>0.282712415593621</v>
      </c>
    </row>
    <row r="305" customFormat="false" ht="12.75" hidden="false" customHeight="false" outlineLevel="0" collapsed="false">
      <c r="A305" s="95" t="n">
        <f aca="false">MONTH(B305)+(YEAR(B305)-1998)*12</f>
        <v>14</v>
      </c>
      <c r="B305" s="101" t="n">
        <v>36202</v>
      </c>
      <c r="C305" s="102" t="n">
        <v>13.89</v>
      </c>
      <c r="D305" s="98" t="n">
        <f aca="false">LN(C305/C304)</f>
        <v>0.0225710346357025</v>
      </c>
      <c r="E305" s="106" t="n">
        <f aca="false">STDEV(D301:D305,D296:D300)*SQRT(trade_day)</f>
        <v>0.88055202722446</v>
      </c>
      <c r="F305" s="99"/>
      <c r="G305" s="103" t="n">
        <f aca="false">IF(G$1="P",MAX(0,G$2-$C305),IF(G$1="C",MAX(0,$C305-G$2)))</f>
        <v>6.11</v>
      </c>
      <c r="H305" s="103" t="n">
        <f aca="false">IF(H$1="P",MAX(0,H$2-$C305),IF(H$1="C",MAX(0,$C305-H$2)))</f>
        <v>11.11</v>
      </c>
      <c r="I305" s="103" t="n">
        <f aca="false">IF(I$1="P",MAX(0,I$2-$C305),IF(I$1="C",MAX(0,$C305-I$2)))</f>
        <v>16.11</v>
      </c>
      <c r="J305" s="103" t="n">
        <f aca="false">IF(J$1="P",MAX(0,J$2-$C305),IF(J$1="C",MAX(0,$C305-J$2)))</f>
        <v>21.11</v>
      </c>
      <c r="K305" s="103" t="n">
        <f aca="false">IF(K$1="P",MAX(0,K$2-$C305),IF(K$1="C",MAX(0,$C305-K$2)))</f>
        <v>26.11</v>
      </c>
      <c r="L305" s="103" t="n">
        <f aca="false">IF(L$1="P",MAX(0,L$2-$C305),IF(L$1="C",MAX(0,$C305-L$2)))</f>
        <v>36.11</v>
      </c>
      <c r="M305" s="103" t="n">
        <f aca="false">IF(M$1="P",MAX(0,M$2-$C305),IF(M$1="C",MAX(0,$C305-M$2)))</f>
        <v>0</v>
      </c>
      <c r="N305" s="103" t="n">
        <f aca="false">IF(N$1="P",MAX(0,N$2-$C305),IF(N$1="C",MAX(0,$C305-N$2)))</f>
        <v>0</v>
      </c>
      <c r="O305" s="103" t="n">
        <f aca="false">IF(O$1="P",MAX(0,O$2-$C305),IF(O$1="C",MAX(0,$C305-O$2)))</f>
        <v>0</v>
      </c>
      <c r="P305" s="103" t="n">
        <f aca="false">IF(P$1="P",MAX(0,P$2-$C305),IF(P$1="C",MAX(0,$C305-P$2)))</f>
        <v>0</v>
      </c>
      <c r="Q305" s="103" t="n">
        <f aca="false">IF(Q$1="P",MAX(0,Q$2-$C305),IF(Q$1="C",MAX(0,$C305-Q$2)))</f>
        <v>0</v>
      </c>
      <c r="R305" s="103" t="n">
        <f aca="false">IF(R$1="P",MAX(0,R$2-$C305),IF(R$1="C",MAX(0,$C305-R$2)))</f>
        <v>0</v>
      </c>
      <c r="S305" s="103" t="n">
        <f aca="false">IF(S$1="P",MAX(0,S$2-$C305),IF(S$1="C",MAX(0,$C305-S$2)))</f>
        <v>0</v>
      </c>
      <c r="T305" s="104" t="n">
        <f aca="false">A305</f>
        <v>14</v>
      </c>
      <c r="U305" s="105" t="n">
        <f aca="false">VLOOKUP($B305,Gas!$B$3:$E$2506,2)</f>
        <v>1.81</v>
      </c>
      <c r="V305" s="46" t="n">
        <f aca="false">C305/U305</f>
        <v>7.67403314917127</v>
      </c>
      <c r="W305" s="99" t="n">
        <f aca="false">VLOOKUP($B305,Gas!$B$3:$E$2506,4)</f>
        <v>0.285555948166167</v>
      </c>
    </row>
    <row r="306" customFormat="false" ht="12.75" hidden="false" customHeight="false" outlineLevel="0" collapsed="false">
      <c r="A306" s="95" t="n">
        <f aca="false">MONTH(B306)+(YEAR(B306)-1998)*12</f>
        <v>14</v>
      </c>
      <c r="B306" s="101" t="n">
        <v>36203</v>
      </c>
      <c r="C306" s="102" t="n">
        <v>15.88</v>
      </c>
      <c r="D306" s="98" t="n">
        <f aca="false">LN(C306/C305)</f>
        <v>0.133891299052737</v>
      </c>
      <c r="E306" s="106" t="n">
        <f aca="false">STDEV(D301:D306,D297:D300)*SQRT(trade_day)</f>
        <v>1.12590804437285</v>
      </c>
      <c r="F306" s="99"/>
      <c r="G306" s="103" t="n">
        <f aca="false">IF(G$1="P",MAX(0,G$2-$C306),IF(G$1="C",MAX(0,$C306-G$2)))</f>
        <v>4.12</v>
      </c>
      <c r="H306" s="103" t="n">
        <f aca="false">IF(H$1="P",MAX(0,H$2-$C306),IF(H$1="C",MAX(0,$C306-H$2)))</f>
        <v>9.12</v>
      </c>
      <c r="I306" s="103" t="n">
        <f aca="false">IF(I$1="P",MAX(0,I$2-$C306),IF(I$1="C",MAX(0,$C306-I$2)))</f>
        <v>14.12</v>
      </c>
      <c r="J306" s="103" t="n">
        <f aca="false">IF(J$1="P",MAX(0,J$2-$C306),IF(J$1="C",MAX(0,$C306-J$2)))</f>
        <v>19.12</v>
      </c>
      <c r="K306" s="103" t="n">
        <f aca="false">IF(K$1="P",MAX(0,K$2-$C306),IF(K$1="C",MAX(0,$C306-K$2)))</f>
        <v>24.12</v>
      </c>
      <c r="L306" s="103" t="n">
        <f aca="false">IF(L$1="P",MAX(0,L$2-$C306),IF(L$1="C",MAX(0,$C306-L$2)))</f>
        <v>34.12</v>
      </c>
      <c r="M306" s="103" t="n">
        <f aca="false">IF(M$1="P",MAX(0,M$2-$C306),IF(M$1="C",MAX(0,$C306-M$2)))</f>
        <v>0</v>
      </c>
      <c r="N306" s="103" t="n">
        <f aca="false">IF(N$1="P",MAX(0,N$2-$C306),IF(N$1="C",MAX(0,$C306-N$2)))</f>
        <v>0</v>
      </c>
      <c r="O306" s="103" t="n">
        <f aca="false">IF(O$1="P",MAX(0,O$2-$C306),IF(O$1="C",MAX(0,$C306-O$2)))</f>
        <v>0</v>
      </c>
      <c r="P306" s="103" t="n">
        <f aca="false">IF(P$1="P",MAX(0,P$2-$C306),IF(P$1="C",MAX(0,$C306-P$2)))</f>
        <v>0</v>
      </c>
      <c r="Q306" s="103" t="n">
        <f aca="false">IF(Q$1="P",MAX(0,Q$2-$C306),IF(Q$1="C",MAX(0,$C306-Q$2)))</f>
        <v>0</v>
      </c>
      <c r="R306" s="103" t="n">
        <f aca="false">IF(R$1="P",MAX(0,R$2-$C306),IF(R$1="C",MAX(0,$C306-R$2)))</f>
        <v>0</v>
      </c>
      <c r="S306" s="103" t="n">
        <f aca="false">IF(S$1="P",MAX(0,S$2-$C306),IF(S$1="C",MAX(0,$C306-S$2)))</f>
        <v>0</v>
      </c>
      <c r="T306" s="104" t="n">
        <f aca="false">A306</f>
        <v>14</v>
      </c>
      <c r="U306" s="105" t="n">
        <f aca="false">VLOOKUP($B306,Gas!$B$3:$E$2506,2)</f>
        <v>1.78</v>
      </c>
      <c r="V306" s="46" t="n">
        <f aca="false">C306/U306</f>
        <v>8.92134831460674</v>
      </c>
      <c r="W306" s="99" t="n">
        <f aca="false">VLOOKUP($B306,Gas!$B$3:$E$2506,4)</f>
        <v>0.212023118610059</v>
      </c>
    </row>
    <row r="307" customFormat="false" ht="12.75" hidden="false" customHeight="false" outlineLevel="0" collapsed="false">
      <c r="A307" s="95" t="n">
        <f aca="false">MONTH(B307)+(YEAR(B307)-1998)*12</f>
        <v>14</v>
      </c>
      <c r="B307" s="101" t="n">
        <v>36207</v>
      </c>
      <c r="C307" s="102" t="n">
        <v>17.37</v>
      </c>
      <c r="D307" s="98" t="n">
        <f aca="false">LN(C307/C306)</f>
        <v>0.0896841244340239</v>
      </c>
      <c r="E307" s="106" t="n">
        <f aca="false">STDEV(D301:D307,D298:D300)*SQRT(trade_day)</f>
        <v>1.12750701727446</v>
      </c>
      <c r="F307" s="99"/>
      <c r="G307" s="103" t="n">
        <f aca="false">IF(G$1="P",MAX(0,G$2-$C307),IF(G$1="C",MAX(0,$C307-G$2)))</f>
        <v>2.63</v>
      </c>
      <c r="H307" s="103" t="n">
        <f aca="false">IF(H$1="P",MAX(0,H$2-$C307),IF(H$1="C",MAX(0,$C307-H$2)))</f>
        <v>7.63</v>
      </c>
      <c r="I307" s="103" t="n">
        <f aca="false">IF(I$1="P",MAX(0,I$2-$C307),IF(I$1="C",MAX(0,$C307-I$2)))</f>
        <v>12.63</v>
      </c>
      <c r="J307" s="103" t="n">
        <f aca="false">IF(J$1="P",MAX(0,J$2-$C307),IF(J$1="C",MAX(0,$C307-J$2)))</f>
        <v>17.63</v>
      </c>
      <c r="K307" s="103" t="n">
        <f aca="false">IF(K$1="P",MAX(0,K$2-$C307),IF(K$1="C",MAX(0,$C307-K$2)))</f>
        <v>22.63</v>
      </c>
      <c r="L307" s="103" t="n">
        <f aca="false">IF(L$1="P",MAX(0,L$2-$C307),IF(L$1="C",MAX(0,$C307-L$2)))</f>
        <v>32.63</v>
      </c>
      <c r="M307" s="103" t="n">
        <f aca="false">IF(M$1="P",MAX(0,M$2-$C307),IF(M$1="C",MAX(0,$C307-M$2)))</f>
        <v>0</v>
      </c>
      <c r="N307" s="103" t="n">
        <f aca="false">IF(N$1="P",MAX(0,N$2-$C307),IF(N$1="C",MAX(0,$C307-N$2)))</f>
        <v>0</v>
      </c>
      <c r="O307" s="103" t="n">
        <f aca="false">IF(O$1="P",MAX(0,O$2-$C307),IF(O$1="C",MAX(0,$C307-O$2)))</f>
        <v>0</v>
      </c>
      <c r="P307" s="103" t="n">
        <f aca="false">IF(P$1="P",MAX(0,P$2-$C307),IF(P$1="C",MAX(0,$C307-P$2)))</f>
        <v>0</v>
      </c>
      <c r="Q307" s="103" t="n">
        <f aca="false">IF(Q$1="P",MAX(0,Q$2-$C307),IF(Q$1="C",MAX(0,$C307-Q$2)))</f>
        <v>0</v>
      </c>
      <c r="R307" s="103" t="n">
        <f aca="false">IF(R$1="P",MAX(0,R$2-$C307),IF(R$1="C",MAX(0,$C307-R$2)))</f>
        <v>0</v>
      </c>
      <c r="S307" s="103" t="n">
        <f aca="false">IF(S$1="P",MAX(0,S$2-$C307),IF(S$1="C",MAX(0,$C307-S$2)))</f>
        <v>0</v>
      </c>
      <c r="T307" s="104" t="n">
        <f aca="false">A307</f>
        <v>14</v>
      </c>
      <c r="U307" s="105" t="n">
        <f aca="false">VLOOKUP($B307,Gas!$B$3:$E$2506,2)</f>
        <v>1.815</v>
      </c>
      <c r="V307" s="46" t="n">
        <f aca="false">C307/U307</f>
        <v>9.5702479338843</v>
      </c>
      <c r="W307" s="99" t="n">
        <f aca="false">VLOOKUP($B307,Gas!$B$3:$E$2506,4)</f>
        <v>0.185119232518518</v>
      </c>
    </row>
    <row r="308" customFormat="false" ht="12.75" hidden="false" customHeight="false" outlineLevel="0" collapsed="false">
      <c r="A308" s="95" t="n">
        <f aca="false">MONTH(B308)+(YEAR(B308)-1998)*12</f>
        <v>14</v>
      </c>
      <c r="B308" s="101" t="n">
        <v>36208</v>
      </c>
      <c r="C308" s="102" t="n">
        <v>18.45</v>
      </c>
      <c r="D308" s="98" t="n">
        <f aca="false">LN(C308/C307)</f>
        <v>0.0603197902335226</v>
      </c>
      <c r="E308" s="106" t="n">
        <f aca="false">STDEV(D301:D308,D299:D300)*SQRT(trade_day)</f>
        <v>1.15994208458647</v>
      </c>
      <c r="F308" s="99"/>
      <c r="G308" s="103" t="n">
        <f aca="false">IF(G$1="P",MAX(0,G$2-$C308),IF(G$1="C",MAX(0,$C308-G$2)))</f>
        <v>1.55</v>
      </c>
      <c r="H308" s="103" t="n">
        <f aca="false">IF(H$1="P",MAX(0,H$2-$C308),IF(H$1="C",MAX(0,$C308-H$2)))</f>
        <v>6.55</v>
      </c>
      <c r="I308" s="103" t="n">
        <f aca="false">IF(I$1="P",MAX(0,I$2-$C308),IF(I$1="C",MAX(0,$C308-I$2)))</f>
        <v>11.55</v>
      </c>
      <c r="J308" s="103" t="n">
        <f aca="false">IF(J$1="P",MAX(0,J$2-$C308),IF(J$1="C",MAX(0,$C308-J$2)))</f>
        <v>16.55</v>
      </c>
      <c r="K308" s="103" t="n">
        <f aca="false">IF(K$1="P",MAX(0,K$2-$C308),IF(K$1="C",MAX(0,$C308-K$2)))</f>
        <v>21.55</v>
      </c>
      <c r="L308" s="103" t="n">
        <f aca="false">IF(L$1="P",MAX(0,L$2-$C308),IF(L$1="C",MAX(0,$C308-L$2)))</f>
        <v>31.55</v>
      </c>
      <c r="M308" s="103" t="n">
        <f aca="false">IF(M$1="P",MAX(0,M$2-$C308),IF(M$1="C",MAX(0,$C308-M$2)))</f>
        <v>0</v>
      </c>
      <c r="N308" s="103" t="n">
        <f aca="false">IF(N$1="P",MAX(0,N$2-$C308),IF(N$1="C",MAX(0,$C308-N$2)))</f>
        <v>0</v>
      </c>
      <c r="O308" s="103" t="n">
        <f aca="false">IF(O$1="P",MAX(0,O$2-$C308),IF(O$1="C",MAX(0,$C308-O$2)))</f>
        <v>0</v>
      </c>
      <c r="P308" s="103" t="n">
        <f aca="false">IF(P$1="P",MAX(0,P$2-$C308),IF(P$1="C",MAX(0,$C308-P$2)))</f>
        <v>0</v>
      </c>
      <c r="Q308" s="103" t="n">
        <f aca="false">IF(Q$1="P",MAX(0,Q$2-$C308),IF(Q$1="C",MAX(0,$C308-Q$2)))</f>
        <v>0</v>
      </c>
      <c r="R308" s="103" t="n">
        <f aca="false">IF(R$1="P",MAX(0,R$2-$C308),IF(R$1="C",MAX(0,$C308-R$2)))</f>
        <v>0</v>
      </c>
      <c r="S308" s="103" t="n">
        <f aca="false">IF(S$1="P",MAX(0,S$2-$C308),IF(S$1="C",MAX(0,$C308-S$2)))</f>
        <v>0</v>
      </c>
      <c r="T308" s="104" t="n">
        <f aca="false">A308</f>
        <v>14</v>
      </c>
      <c r="U308" s="105" t="n">
        <f aca="false">VLOOKUP($B308,Gas!$B$3:$E$2506,2)</f>
        <v>1.795</v>
      </c>
      <c r="V308" s="46" t="n">
        <f aca="false">C308/U308</f>
        <v>10.2785515320334</v>
      </c>
      <c r="W308" s="99" t="n">
        <f aca="false">VLOOKUP($B308,Gas!$B$3:$E$2506,4)</f>
        <v>0.198108584197432</v>
      </c>
    </row>
    <row r="309" customFormat="false" ht="12.75" hidden="false" customHeight="false" outlineLevel="0" collapsed="false">
      <c r="A309" s="95" t="n">
        <f aca="false">MONTH(B309)+(YEAR(B309)-1998)*12</f>
        <v>14</v>
      </c>
      <c r="B309" s="101" t="n">
        <v>36209</v>
      </c>
      <c r="C309" s="102" t="n">
        <v>19.85</v>
      </c>
      <c r="D309" s="98" t="n">
        <f aca="false">LN(C309/C308)</f>
        <v>0.0731396366466634</v>
      </c>
      <c r="E309" s="106" t="n">
        <f aca="false">STDEV(D301:D309,D300)*SQRT(trade_day)</f>
        <v>1.20110471829124</v>
      </c>
      <c r="F309" s="99"/>
      <c r="G309" s="103" t="n">
        <f aca="false">IF(G$1="P",MAX(0,G$2-$C309),IF(G$1="C",MAX(0,$C309-G$2)))</f>
        <v>0.149999999999999</v>
      </c>
      <c r="H309" s="103" t="n">
        <f aca="false">IF(H$1="P",MAX(0,H$2-$C309),IF(H$1="C",MAX(0,$C309-H$2)))</f>
        <v>5.15</v>
      </c>
      <c r="I309" s="103" t="n">
        <f aca="false">IF(I$1="P",MAX(0,I$2-$C309),IF(I$1="C",MAX(0,$C309-I$2)))</f>
        <v>10.15</v>
      </c>
      <c r="J309" s="103" t="n">
        <f aca="false">IF(J$1="P",MAX(0,J$2-$C309),IF(J$1="C",MAX(0,$C309-J$2)))</f>
        <v>15.15</v>
      </c>
      <c r="K309" s="103" t="n">
        <f aca="false">IF(K$1="P",MAX(0,K$2-$C309),IF(K$1="C",MAX(0,$C309-K$2)))</f>
        <v>20.15</v>
      </c>
      <c r="L309" s="103" t="n">
        <f aca="false">IF(L$1="P",MAX(0,L$2-$C309),IF(L$1="C",MAX(0,$C309-L$2)))</f>
        <v>30.15</v>
      </c>
      <c r="M309" s="103" t="n">
        <f aca="false">IF(M$1="P",MAX(0,M$2-$C309),IF(M$1="C",MAX(0,$C309-M$2)))</f>
        <v>0</v>
      </c>
      <c r="N309" s="103" t="n">
        <f aca="false">IF(N$1="P",MAX(0,N$2-$C309),IF(N$1="C",MAX(0,$C309-N$2)))</f>
        <v>0</v>
      </c>
      <c r="O309" s="103" t="n">
        <f aca="false">IF(O$1="P",MAX(0,O$2-$C309),IF(O$1="C",MAX(0,$C309-O$2)))</f>
        <v>0</v>
      </c>
      <c r="P309" s="103" t="n">
        <f aca="false">IF(P$1="P",MAX(0,P$2-$C309),IF(P$1="C",MAX(0,$C309-P$2)))</f>
        <v>0</v>
      </c>
      <c r="Q309" s="103" t="n">
        <f aca="false">IF(Q$1="P",MAX(0,Q$2-$C309),IF(Q$1="C",MAX(0,$C309-Q$2)))</f>
        <v>0</v>
      </c>
      <c r="R309" s="103" t="n">
        <f aca="false">IF(R$1="P",MAX(0,R$2-$C309),IF(R$1="C",MAX(0,$C309-R$2)))</f>
        <v>0</v>
      </c>
      <c r="S309" s="103" t="n">
        <f aca="false">IF(S$1="P",MAX(0,S$2-$C309),IF(S$1="C",MAX(0,$C309-S$2)))</f>
        <v>0</v>
      </c>
      <c r="T309" s="104" t="n">
        <f aca="false">A309</f>
        <v>14</v>
      </c>
      <c r="U309" s="105" t="n">
        <f aca="false">VLOOKUP($B309,Gas!$B$3:$E$2506,2)</f>
        <v>1.79</v>
      </c>
      <c r="V309" s="46" t="n">
        <f aca="false">C309/U309</f>
        <v>11.0893854748603</v>
      </c>
      <c r="W309" s="99" t="n">
        <f aca="false">VLOOKUP($B309,Gas!$B$3:$E$2506,4)</f>
        <v>0.198507716264104</v>
      </c>
    </row>
    <row r="310" customFormat="false" ht="12.75" hidden="false" customHeight="false" outlineLevel="0" collapsed="false">
      <c r="A310" s="95" t="n">
        <f aca="false">MONTH(B310)+(YEAR(B310)-1998)*12</f>
        <v>14</v>
      </c>
      <c r="B310" s="101" t="n">
        <v>36210</v>
      </c>
      <c r="C310" s="102" t="n">
        <v>19.16</v>
      </c>
      <c r="D310" s="98" t="n">
        <f aca="false">LN(C310/C309)</f>
        <v>-0.035379234590485</v>
      </c>
      <c r="E310" s="106" t="n">
        <f aca="false">STDEV(D301:D310)*SQRT(trade_day)</f>
        <v>1.22456278321132</v>
      </c>
      <c r="F310" s="99"/>
      <c r="G310" s="103" t="n">
        <f aca="false">IF(G$1="P",MAX(0,G$2-$C310),IF(G$1="C",MAX(0,$C310-G$2)))</f>
        <v>0.84</v>
      </c>
      <c r="H310" s="103" t="n">
        <f aca="false">IF(H$1="P",MAX(0,H$2-$C310),IF(H$1="C",MAX(0,$C310-H$2)))</f>
        <v>5.84</v>
      </c>
      <c r="I310" s="103" t="n">
        <f aca="false">IF(I$1="P",MAX(0,I$2-$C310),IF(I$1="C",MAX(0,$C310-I$2)))</f>
        <v>10.84</v>
      </c>
      <c r="J310" s="103" t="n">
        <f aca="false">IF(J$1="P",MAX(0,J$2-$C310),IF(J$1="C",MAX(0,$C310-J$2)))</f>
        <v>15.84</v>
      </c>
      <c r="K310" s="103" t="n">
        <f aca="false">IF(K$1="P",MAX(0,K$2-$C310),IF(K$1="C",MAX(0,$C310-K$2)))</f>
        <v>20.84</v>
      </c>
      <c r="L310" s="103" t="n">
        <f aca="false">IF(L$1="P",MAX(0,L$2-$C310),IF(L$1="C",MAX(0,$C310-L$2)))</f>
        <v>30.84</v>
      </c>
      <c r="M310" s="103" t="n">
        <f aca="false">IF(M$1="P",MAX(0,M$2-$C310),IF(M$1="C",MAX(0,$C310-M$2)))</f>
        <v>0</v>
      </c>
      <c r="N310" s="103" t="n">
        <f aca="false">IF(N$1="P",MAX(0,N$2-$C310),IF(N$1="C",MAX(0,$C310-N$2)))</f>
        <v>0</v>
      </c>
      <c r="O310" s="103" t="n">
        <f aca="false">IF(O$1="P",MAX(0,O$2-$C310),IF(O$1="C",MAX(0,$C310-O$2)))</f>
        <v>0</v>
      </c>
      <c r="P310" s="103" t="n">
        <f aca="false">IF(P$1="P",MAX(0,P$2-$C310),IF(P$1="C",MAX(0,$C310-P$2)))</f>
        <v>0</v>
      </c>
      <c r="Q310" s="103" t="n">
        <f aca="false">IF(Q$1="P",MAX(0,Q$2-$C310),IF(Q$1="C",MAX(0,$C310-Q$2)))</f>
        <v>0</v>
      </c>
      <c r="R310" s="103" t="n">
        <f aca="false">IF(R$1="P",MAX(0,R$2-$C310),IF(R$1="C",MAX(0,$C310-R$2)))</f>
        <v>0</v>
      </c>
      <c r="S310" s="103" t="n">
        <f aca="false">IF(S$1="P",MAX(0,S$2-$C310),IF(S$1="C",MAX(0,$C310-S$2)))</f>
        <v>0</v>
      </c>
      <c r="T310" s="104" t="n">
        <f aca="false">A310</f>
        <v>14</v>
      </c>
      <c r="U310" s="105" t="n">
        <f aca="false">VLOOKUP($B310,Gas!$B$3:$E$2506,2)</f>
        <v>1.805</v>
      </c>
      <c r="V310" s="46" t="n">
        <f aca="false">C310/U310</f>
        <v>10.6149584487535</v>
      </c>
      <c r="W310" s="99" t="n">
        <f aca="false">VLOOKUP($B310,Gas!$B$3:$E$2506,4)</f>
        <v>0.206184302991788</v>
      </c>
    </row>
    <row r="311" customFormat="false" ht="12.75" hidden="false" customHeight="false" outlineLevel="0" collapsed="false">
      <c r="A311" s="95" t="n">
        <f aca="false">MONTH(B311)+(YEAR(B311)-1998)*12</f>
        <v>14</v>
      </c>
      <c r="B311" s="101" t="n">
        <v>36213</v>
      </c>
      <c r="C311" s="102" t="n">
        <v>22.69</v>
      </c>
      <c r="D311" s="98" t="n">
        <f aca="false">LN(C311/C310)</f>
        <v>0.169099526249036</v>
      </c>
      <c r="E311" s="106" t="n">
        <f aca="false">STDEV(D302:D311)*SQRT(trade_day)</f>
        <v>1.44472287733844</v>
      </c>
      <c r="F311" s="99"/>
      <c r="G311" s="103" t="n">
        <f aca="false">IF(G$1="P",MAX(0,G$2-$C311),IF(G$1="C",MAX(0,$C311-G$2)))</f>
        <v>0</v>
      </c>
      <c r="H311" s="103" t="n">
        <f aca="false">IF(H$1="P",MAX(0,H$2-$C311),IF(H$1="C",MAX(0,$C311-H$2)))</f>
        <v>2.31</v>
      </c>
      <c r="I311" s="103" t="n">
        <f aca="false">IF(I$1="P",MAX(0,I$2-$C311),IF(I$1="C",MAX(0,$C311-I$2)))</f>
        <v>7.31</v>
      </c>
      <c r="J311" s="103" t="n">
        <f aca="false">IF(J$1="P",MAX(0,J$2-$C311),IF(J$1="C",MAX(0,$C311-J$2)))</f>
        <v>12.31</v>
      </c>
      <c r="K311" s="103" t="n">
        <f aca="false">IF(K$1="P",MAX(0,K$2-$C311),IF(K$1="C",MAX(0,$C311-K$2)))</f>
        <v>17.31</v>
      </c>
      <c r="L311" s="103" t="n">
        <f aca="false">IF(L$1="P",MAX(0,L$2-$C311),IF(L$1="C",MAX(0,$C311-L$2)))</f>
        <v>27.31</v>
      </c>
      <c r="M311" s="103" t="n">
        <f aca="false">IF(M$1="P",MAX(0,M$2-$C311),IF(M$1="C",MAX(0,$C311-M$2)))</f>
        <v>2.69</v>
      </c>
      <c r="N311" s="103" t="n">
        <f aca="false">IF(N$1="P",MAX(0,N$2-$C311),IF(N$1="C",MAX(0,$C311-N$2)))</f>
        <v>0</v>
      </c>
      <c r="O311" s="103" t="n">
        <f aca="false">IF(O$1="P",MAX(0,O$2-$C311),IF(O$1="C",MAX(0,$C311-O$2)))</f>
        <v>0</v>
      </c>
      <c r="P311" s="103" t="n">
        <f aca="false">IF(P$1="P",MAX(0,P$2-$C311),IF(P$1="C",MAX(0,$C311-P$2)))</f>
        <v>0</v>
      </c>
      <c r="Q311" s="103" t="n">
        <f aca="false">IF(Q$1="P",MAX(0,Q$2-$C311),IF(Q$1="C",MAX(0,$C311-Q$2)))</f>
        <v>0</v>
      </c>
      <c r="R311" s="103" t="n">
        <f aca="false">IF(R$1="P",MAX(0,R$2-$C311),IF(R$1="C",MAX(0,$C311-R$2)))</f>
        <v>0</v>
      </c>
      <c r="S311" s="103" t="n">
        <f aca="false">IF(S$1="P",MAX(0,S$2-$C311),IF(S$1="C",MAX(0,$C311-S$2)))</f>
        <v>0</v>
      </c>
      <c r="T311" s="104" t="n">
        <f aca="false">A311</f>
        <v>14</v>
      </c>
      <c r="U311" s="105" t="n">
        <f aca="false">VLOOKUP($B311,Gas!$B$3:$E$2506,2)</f>
        <v>1.785</v>
      </c>
      <c r="V311" s="46" t="n">
        <f aca="false">C311/U311</f>
        <v>12.7114845938375</v>
      </c>
      <c r="W311" s="99" t="n">
        <f aca="false">VLOOKUP($B311,Gas!$B$3:$E$2506,4)</f>
        <v>0.168817022042154</v>
      </c>
    </row>
    <row r="312" customFormat="false" ht="12.75" hidden="false" customHeight="false" outlineLevel="0" collapsed="false">
      <c r="A312" s="95" t="n">
        <f aca="false">MONTH(B312)+(YEAR(B312)-1998)*12</f>
        <v>14</v>
      </c>
      <c r="B312" s="101" t="n">
        <v>36214</v>
      </c>
      <c r="C312" s="102" t="n">
        <v>25.08</v>
      </c>
      <c r="D312" s="98" t="n">
        <f aca="false">LN(C312/C311)</f>
        <v>0.100146416972969</v>
      </c>
      <c r="E312" s="106" t="n">
        <f aca="false">STDEV(D303:D312)*SQRT(trade_day)</f>
        <v>1.41229379215887</v>
      </c>
      <c r="F312" s="99"/>
      <c r="G312" s="103" t="n">
        <f aca="false">IF(G$1="P",MAX(0,G$2-$C312),IF(G$1="C",MAX(0,$C312-G$2)))</f>
        <v>0</v>
      </c>
      <c r="H312" s="103" t="n">
        <f aca="false">IF(H$1="P",MAX(0,H$2-$C312),IF(H$1="C",MAX(0,$C312-H$2)))</f>
        <v>0</v>
      </c>
      <c r="I312" s="103" t="n">
        <f aca="false">IF(I$1="P",MAX(0,I$2-$C312),IF(I$1="C",MAX(0,$C312-I$2)))</f>
        <v>4.92</v>
      </c>
      <c r="J312" s="103" t="n">
        <f aca="false">IF(J$1="P",MAX(0,J$2-$C312),IF(J$1="C",MAX(0,$C312-J$2)))</f>
        <v>9.92</v>
      </c>
      <c r="K312" s="103" t="n">
        <f aca="false">IF(K$1="P",MAX(0,K$2-$C312),IF(K$1="C",MAX(0,$C312-K$2)))</f>
        <v>14.92</v>
      </c>
      <c r="L312" s="103" t="n">
        <f aca="false">IF(L$1="P",MAX(0,L$2-$C312),IF(L$1="C",MAX(0,$C312-L$2)))</f>
        <v>24.92</v>
      </c>
      <c r="M312" s="103" t="n">
        <f aca="false">IF(M$1="P",MAX(0,M$2-$C312),IF(M$1="C",MAX(0,$C312-M$2)))</f>
        <v>5.08</v>
      </c>
      <c r="N312" s="103" t="n">
        <f aca="false">IF(N$1="P",MAX(0,N$2-$C312),IF(N$1="C",MAX(0,$C312-N$2)))</f>
        <v>0.0799999999999983</v>
      </c>
      <c r="O312" s="103" t="n">
        <f aca="false">IF(O$1="P",MAX(0,O$2-$C312),IF(O$1="C",MAX(0,$C312-O$2)))</f>
        <v>0</v>
      </c>
      <c r="P312" s="103" t="n">
        <f aca="false">IF(P$1="P",MAX(0,P$2-$C312),IF(P$1="C",MAX(0,$C312-P$2)))</f>
        <v>0</v>
      </c>
      <c r="Q312" s="103" t="n">
        <f aca="false">IF(Q$1="P",MAX(0,Q$2-$C312),IF(Q$1="C",MAX(0,$C312-Q$2)))</f>
        <v>0</v>
      </c>
      <c r="R312" s="103" t="n">
        <f aca="false">IF(R$1="P",MAX(0,R$2-$C312),IF(R$1="C",MAX(0,$C312-R$2)))</f>
        <v>0</v>
      </c>
      <c r="S312" s="103" t="n">
        <f aca="false">IF(S$1="P",MAX(0,S$2-$C312),IF(S$1="C",MAX(0,$C312-S$2)))</f>
        <v>0</v>
      </c>
      <c r="T312" s="104" t="n">
        <f aca="false">A312</f>
        <v>14</v>
      </c>
      <c r="U312" s="105" t="n">
        <f aca="false">VLOOKUP($B312,Gas!$B$3:$E$2506,2)</f>
        <v>1.78</v>
      </c>
      <c r="V312" s="46" t="n">
        <f aca="false">C312/U312</f>
        <v>14.0898876404494</v>
      </c>
      <c r="W312" s="99" t="n">
        <f aca="false">VLOOKUP($B312,Gas!$B$3:$E$2506,4)</f>
        <v>0.109248920861425</v>
      </c>
    </row>
    <row r="313" customFormat="false" ht="12.75" hidden="false" customHeight="false" outlineLevel="0" collapsed="false">
      <c r="A313" s="95" t="n">
        <f aca="false">MONTH(B313)+(YEAR(B313)-1998)*12</f>
        <v>14</v>
      </c>
      <c r="B313" s="101" t="n">
        <v>36215</v>
      </c>
      <c r="C313" s="102" t="n">
        <v>19.83</v>
      </c>
      <c r="D313" s="98" t="n">
        <f aca="false">LN(C313/C312)</f>
        <v>-0.234874773233015</v>
      </c>
      <c r="E313" s="106" t="n">
        <f aca="false">STDEV(D304:D313)*SQRT(trade_day)</f>
        <v>1.90130434612439</v>
      </c>
      <c r="F313" s="99"/>
      <c r="G313" s="103" t="n">
        <f aca="false">IF(G$1="P",MAX(0,G$2-$C313),IF(G$1="C",MAX(0,$C313-G$2)))</f>
        <v>0.170000000000002</v>
      </c>
      <c r="H313" s="103" t="n">
        <f aca="false">IF(H$1="P",MAX(0,H$2-$C313),IF(H$1="C",MAX(0,$C313-H$2)))</f>
        <v>5.17</v>
      </c>
      <c r="I313" s="103" t="n">
        <f aca="false">IF(I$1="P",MAX(0,I$2-$C313),IF(I$1="C",MAX(0,$C313-I$2)))</f>
        <v>10.17</v>
      </c>
      <c r="J313" s="103" t="n">
        <f aca="false">IF(J$1="P",MAX(0,J$2-$C313),IF(J$1="C",MAX(0,$C313-J$2)))</f>
        <v>15.17</v>
      </c>
      <c r="K313" s="103" t="n">
        <f aca="false">IF(K$1="P",MAX(0,K$2-$C313),IF(K$1="C",MAX(0,$C313-K$2)))</f>
        <v>20.17</v>
      </c>
      <c r="L313" s="103" t="n">
        <f aca="false">IF(L$1="P",MAX(0,L$2-$C313),IF(L$1="C",MAX(0,$C313-L$2)))</f>
        <v>30.17</v>
      </c>
      <c r="M313" s="103" t="n">
        <f aca="false">IF(M$1="P",MAX(0,M$2-$C313),IF(M$1="C",MAX(0,$C313-M$2)))</f>
        <v>0</v>
      </c>
      <c r="N313" s="103" t="n">
        <f aca="false">IF(N$1="P",MAX(0,N$2-$C313),IF(N$1="C",MAX(0,$C313-N$2)))</f>
        <v>0</v>
      </c>
      <c r="O313" s="103" t="n">
        <f aca="false">IF(O$1="P",MAX(0,O$2-$C313),IF(O$1="C",MAX(0,$C313-O$2)))</f>
        <v>0</v>
      </c>
      <c r="P313" s="103" t="n">
        <f aca="false">IF(P$1="P",MAX(0,P$2-$C313),IF(P$1="C",MAX(0,$C313-P$2)))</f>
        <v>0</v>
      </c>
      <c r="Q313" s="103" t="n">
        <f aca="false">IF(Q$1="P",MAX(0,Q$2-$C313),IF(Q$1="C",MAX(0,$C313-Q$2)))</f>
        <v>0</v>
      </c>
      <c r="R313" s="103" t="n">
        <f aca="false">IF(R$1="P",MAX(0,R$2-$C313),IF(R$1="C",MAX(0,$C313-R$2)))</f>
        <v>0</v>
      </c>
      <c r="S313" s="103" t="n">
        <f aca="false">IF(S$1="P",MAX(0,S$2-$C313),IF(S$1="C",MAX(0,$C313-S$2)))</f>
        <v>0</v>
      </c>
      <c r="T313" s="104" t="n">
        <f aca="false">A313</f>
        <v>14</v>
      </c>
      <c r="U313" s="105" t="n">
        <f aca="false">VLOOKUP($B313,Gas!$B$3:$E$2506,2)</f>
        <v>1.735</v>
      </c>
      <c r="V313" s="46" t="n">
        <f aca="false">C313/U313</f>
        <v>11.4293948126801</v>
      </c>
      <c r="W313" s="99" t="n">
        <f aca="false">VLOOKUP($B313,Gas!$B$3:$E$2506,4)</f>
        <v>0.178389671982223</v>
      </c>
    </row>
    <row r="314" customFormat="false" ht="12.75" hidden="false" customHeight="false" outlineLevel="0" collapsed="false">
      <c r="A314" s="95" t="n">
        <f aca="false">MONTH(B314)+(YEAR(B314)-1998)*12</f>
        <v>14</v>
      </c>
      <c r="B314" s="101" t="n">
        <v>36216</v>
      </c>
      <c r="C314" s="102" t="n">
        <v>16.65</v>
      </c>
      <c r="D314" s="98" t="n">
        <f aca="false">LN(C314/C313)</f>
        <v>-0.174785726105252</v>
      </c>
      <c r="E314" s="106" t="n">
        <f aca="false">STDEV(D305:D314)*SQRT(trade_day)</f>
        <v>2.08769792347355</v>
      </c>
      <c r="F314" s="99"/>
      <c r="G314" s="103" t="n">
        <f aca="false">IF(G$1="P",MAX(0,G$2-$C314),IF(G$1="C",MAX(0,$C314-G$2)))</f>
        <v>3.35</v>
      </c>
      <c r="H314" s="103" t="n">
        <f aca="false">IF(H$1="P",MAX(0,H$2-$C314),IF(H$1="C",MAX(0,$C314-H$2)))</f>
        <v>8.35</v>
      </c>
      <c r="I314" s="103" t="n">
        <f aca="false">IF(I$1="P",MAX(0,I$2-$C314),IF(I$1="C",MAX(0,$C314-I$2)))</f>
        <v>13.35</v>
      </c>
      <c r="J314" s="103" t="n">
        <f aca="false">IF(J$1="P",MAX(0,J$2-$C314),IF(J$1="C",MAX(0,$C314-J$2)))</f>
        <v>18.35</v>
      </c>
      <c r="K314" s="103" t="n">
        <f aca="false">IF(K$1="P",MAX(0,K$2-$C314),IF(K$1="C",MAX(0,$C314-K$2)))</f>
        <v>23.35</v>
      </c>
      <c r="L314" s="103" t="n">
        <f aca="false">IF(L$1="P",MAX(0,L$2-$C314),IF(L$1="C",MAX(0,$C314-L$2)))</f>
        <v>33.35</v>
      </c>
      <c r="M314" s="103" t="n">
        <f aca="false">IF(M$1="P",MAX(0,M$2-$C314),IF(M$1="C",MAX(0,$C314-M$2)))</f>
        <v>0</v>
      </c>
      <c r="N314" s="103" t="n">
        <f aca="false">IF(N$1="P",MAX(0,N$2-$C314),IF(N$1="C",MAX(0,$C314-N$2)))</f>
        <v>0</v>
      </c>
      <c r="O314" s="103" t="n">
        <f aca="false">IF(O$1="P",MAX(0,O$2-$C314),IF(O$1="C",MAX(0,$C314-O$2)))</f>
        <v>0</v>
      </c>
      <c r="P314" s="103" t="n">
        <f aca="false">IF(P$1="P",MAX(0,P$2-$C314),IF(P$1="C",MAX(0,$C314-P$2)))</f>
        <v>0</v>
      </c>
      <c r="Q314" s="103" t="n">
        <f aca="false">IF(Q$1="P",MAX(0,Q$2-$C314),IF(Q$1="C",MAX(0,$C314-Q$2)))</f>
        <v>0</v>
      </c>
      <c r="R314" s="103" t="n">
        <f aca="false">IF(R$1="P",MAX(0,R$2-$C314),IF(R$1="C",MAX(0,$C314-R$2)))</f>
        <v>0</v>
      </c>
      <c r="S314" s="103" t="n">
        <f aca="false">IF(S$1="P",MAX(0,S$2-$C314),IF(S$1="C",MAX(0,$C314-S$2)))</f>
        <v>0</v>
      </c>
      <c r="T314" s="104" t="n">
        <f aca="false">A314</f>
        <v>14</v>
      </c>
      <c r="U314" s="105" t="n">
        <f aca="false">VLOOKUP($B314,Gas!$B$3:$E$2506,2)</f>
        <v>1.73</v>
      </c>
      <c r="V314" s="46" t="n">
        <f aca="false">C314/U314</f>
        <v>9.6242774566474</v>
      </c>
      <c r="W314" s="99" t="n">
        <f aca="false">VLOOKUP($B314,Gas!$B$3:$E$2506,4)</f>
        <v>0.176271567528112</v>
      </c>
    </row>
    <row r="315" customFormat="false" ht="12.75" hidden="false" customHeight="false" outlineLevel="0" collapsed="false">
      <c r="A315" s="95" t="n">
        <f aca="false">MONTH(B315)+(YEAR(B315)-1998)*12</f>
        <v>14</v>
      </c>
      <c r="B315" s="101" t="n">
        <v>36217</v>
      </c>
      <c r="C315" s="102" t="n">
        <v>16.62</v>
      </c>
      <c r="D315" s="98" t="n">
        <f aca="false">LN(C315/C314)</f>
        <v>-0.00180342699915057</v>
      </c>
      <c r="E315" s="106" t="n">
        <f aca="false">STDEV(D306:D315)*SQRT(trade_day)</f>
        <v>2.0905430290648</v>
      </c>
      <c r="F315" s="99"/>
      <c r="G315" s="103" t="n">
        <f aca="false">IF(G$1="P",MAX(0,G$2-$C315),IF(G$1="C",MAX(0,$C315-G$2)))</f>
        <v>3.38</v>
      </c>
      <c r="H315" s="103" t="n">
        <f aca="false">IF(H$1="P",MAX(0,H$2-$C315),IF(H$1="C",MAX(0,$C315-H$2)))</f>
        <v>8.38</v>
      </c>
      <c r="I315" s="103" t="n">
        <f aca="false">IF(I$1="P",MAX(0,I$2-$C315),IF(I$1="C",MAX(0,$C315-I$2)))</f>
        <v>13.38</v>
      </c>
      <c r="J315" s="103" t="n">
        <f aca="false">IF(J$1="P",MAX(0,J$2-$C315),IF(J$1="C",MAX(0,$C315-J$2)))</f>
        <v>18.38</v>
      </c>
      <c r="K315" s="103" t="n">
        <f aca="false">IF(K$1="P",MAX(0,K$2-$C315),IF(K$1="C",MAX(0,$C315-K$2)))</f>
        <v>23.38</v>
      </c>
      <c r="L315" s="103" t="n">
        <f aca="false">IF(L$1="P",MAX(0,L$2-$C315),IF(L$1="C",MAX(0,$C315-L$2)))</f>
        <v>33.38</v>
      </c>
      <c r="M315" s="103" t="n">
        <f aca="false">IF(M$1="P",MAX(0,M$2-$C315),IF(M$1="C",MAX(0,$C315-M$2)))</f>
        <v>0</v>
      </c>
      <c r="N315" s="103" t="n">
        <f aca="false">IF(N$1="P",MAX(0,N$2-$C315),IF(N$1="C",MAX(0,$C315-N$2)))</f>
        <v>0</v>
      </c>
      <c r="O315" s="103" t="n">
        <f aca="false">IF(O$1="P",MAX(0,O$2-$C315),IF(O$1="C",MAX(0,$C315-O$2)))</f>
        <v>0</v>
      </c>
      <c r="P315" s="103" t="n">
        <f aca="false">IF(P$1="P",MAX(0,P$2-$C315),IF(P$1="C",MAX(0,$C315-P$2)))</f>
        <v>0</v>
      </c>
      <c r="Q315" s="103" t="n">
        <f aca="false">IF(Q$1="P",MAX(0,Q$2-$C315),IF(Q$1="C",MAX(0,$C315-Q$2)))</f>
        <v>0</v>
      </c>
      <c r="R315" s="103" t="n">
        <f aca="false">IF(R$1="P",MAX(0,R$2-$C315),IF(R$1="C",MAX(0,$C315-R$2)))</f>
        <v>0</v>
      </c>
      <c r="S315" s="103" t="n">
        <f aca="false">IF(S$1="P",MAX(0,S$2-$C315),IF(S$1="C",MAX(0,$C315-S$2)))</f>
        <v>0</v>
      </c>
      <c r="T315" s="104" t="n">
        <f aca="false">A315</f>
        <v>14</v>
      </c>
      <c r="U315" s="105" t="n">
        <f aca="false">VLOOKUP($B315,Gas!$B$3:$E$2506,2)</f>
        <v>1.695</v>
      </c>
      <c r="V315" s="46" t="n">
        <f aca="false">C315/U315</f>
        <v>9.80530973451327</v>
      </c>
      <c r="W315" s="99" t="n">
        <f aca="false">VLOOKUP($B315,Gas!$B$3:$E$2506,4)</f>
        <v>0.19587661335168</v>
      </c>
    </row>
    <row r="316" customFormat="false" ht="12.75" hidden="false" customHeight="false" outlineLevel="0" collapsed="false">
      <c r="A316" s="95" t="n">
        <f aca="false">MONTH(B316)+(YEAR(B316)-1998)*12</f>
        <v>15</v>
      </c>
      <c r="B316" s="101" t="n">
        <v>36220</v>
      </c>
      <c r="C316" s="102" t="n">
        <v>19.19</v>
      </c>
      <c r="D316" s="98" t="n">
        <f aca="false">LN(C316/C315)</f>
        <v>0.143782520592306</v>
      </c>
      <c r="E316" s="106" t="n">
        <f aca="false">STDEV(D307:D316)*SQRT(trade_day)</f>
        <v>2.10630735196185</v>
      </c>
      <c r="F316" s="99"/>
      <c r="G316" s="103" t="n">
        <f aca="false">IF(G$1="P",MAX(0,G$2-$C316),IF(G$1="C",MAX(0,$C316-G$2)))</f>
        <v>0.809999999999999</v>
      </c>
      <c r="H316" s="103" t="n">
        <f aca="false">IF(H$1="P",MAX(0,H$2-$C316),IF(H$1="C",MAX(0,$C316-H$2)))</f>
        <v>5.81</v>
      </c>
      <c r="I316" s="103" t="n">
        <f aca="false">IF(I$1="P",MAX(0,I$2-$C316),IF(I$1="C",MAX(0,$C316-I$2)))</f>
        <v>10.81</v>
      </c>
      <c r="J316" s="103" t="n">
        <f aca="false">IF(J$1="P",MAX(0,J$2-$C316),IF(J$1="C",MAX(0,$C316-J$2)))</f>
        <v>15.81</v>
      </c>
      <c r="K316" s="103" t="n">
        <f aca="false">IF(K$1="P",MAX(0,K$2-$C316),IF(K$1="C",MAX(0,$C316-K$2)))</f>
        <v>20.81</v>
      </c>
      <c r="L316" s="103" t="n">
        <f aca="false">IF(L$1="P",MAX(0,L$2-$C316),IF(L$1="C",MAX(0,$C316-L$2)))</f>
        <v>30.81</v>
      </c>
      <c r="M316" s="103" t="n">
        <f aca="false">IF(M$1="P",MAX(0,M$2-$C316),IF(M$1="C",MAX(0,$C316-M$2)))</f>
        <v>0</v>
      </c>
      <c r="N316" s="103" t="n">
        <f aca="false">IF(N$1="P",MAX(0,N$2-$C316),IF(N$1="C",MAX(0,$C316-N$2)))</f>
        <v>0</v>
      </c>
      <c r="O316" s="103" t="n">
        <f aca="false">IF(O$1="P",MAX(0,O$2-$C316),IF(O$1="C",MAX(0,$C316-O$2)))</f>
        <v>0</v>
      </c>
      <c r="P316" s="103" t="n">
        <f aca="false">IF(P$1="P",MAX(0,P$2-$C316),IF(P$1="C",MAX(0,$C316-P$2)))</f>
        <v>0</v>
      </c>
      <c r="Q316" s="103" t="n">
        <f aca="false">IF(Q$1="P",MAX(0,Q$2-$C316),IF(Q$1="C",MAX(0,$C316-Q$2)))</f>
        <v>0</v>
      </c>
      <c r="R316" s="103" t="n">
        <f aca="false">IF(R$1="P",MAX(0,R$2-$C316),IF(R$1="C",MAX(0,$C316-R$2)))</f>
        <v>0</v>
      </c>
      <c r="S316" s="103" t="n">
        <f aca="false">IF(S$1="P",MAX(0,S$2-$C316),IF(S$1="C",MAX(0,$C316-S$2)))</f>
        <v>0</v>
      </c>
      <c r="T316" s="104" t="n">
        <f aca="false">A316</f>
        <v>15</v>
      </c>
      <c r="U316" s="105" t="n">
        <f aca="false">VLOOKUP($B316,Gas!$B$3:$E$2506,2)</f>
        <v>1.615</v>
      </c>
      <c r="V316" s="46" t="n">
        <f aca="false">C316/U316</f>
        <v>11.8823529411765</v>
      </c>
      <c r="W316" s="99" t="n">
        <f aca="false">VLOOKUP($B316,Gas!$B$3:$E$2506,4)</f>
        <v>0.242346467793976</v>
      </c>
    </row>
    <row r="317" customFormat="false" ht="12.75" hidden="false" customHeight="false" outlineLevel="0" collapsed="false">
      <c r="A317" s="95" t="n">
        <f aca="false">MONTH(B317)+(YEAR(B317)-1998)*12</f>
        <v>15</v>
      </c>
      <c r="B317" s="101" t="n">
        <v>36221</v>
      </c>
      <c r="C317" s="102" t="n">
        <v>17.79</v>
      </c>
      <c r="D317" s="98" t="n">
        <f aca="false">LN(C317/C316)</f>
        <v>-0.0757528083418648</v>
      </c>
      <c r="E317" s="106" t="n">
        <f aca="false">STDEV(D308:D317)*SQRT(trade_day)</f>
        <v>2.1143544372138</v>
      </c>
      <c r="F317" s="99"/>
      <c r="G317" s="103" t="n">
        <f aca="false">IF(G$1="P",MAX(0,G$2-$C317),IF(G$1="C",MAX(0,$C317-G$2)))</f>
        <v>2.21</v>
      </c>
      <c r="H317" s="103" t="n">
        <f aca="false">IF(H$1="P",MAX(0,H$2-$C317),IF(H$1="C",MAX(0,$C317-H$2)))</f>
        <v>7.21</v>
      </c>
      <c r="I317" s="103" t="n">
        <f aca="false">IF(I$1="P",MAX(0,I$2-$C317),IF(I$1="C",MAX(0,$C317-I$2)))</f>
        <v>12.21</v>
      </c>
      <c r="J317" s="103" t="n">
        <f aca="false">IF(J$1="P",MAX(0,J$2-$C317),IF(J$1="C",MAX(0,$C317-J$2)))</f>
        <v>17.21</v>
      </c>
      <c r="K317" s="103" t="n">
        <f aca="false">IF(K$1="P",MAX(0,K$2-$C317),IF(K$1="C",MAX(0,$C317-K$2)))</f>
        <v>22.21</v>
      </c>
      <c r="L317" s="103" t="n">
        <f aca="false">IF(L$1="P",MAX(0,L$2-$C317),IF(L$1="C",MAX(0,$C317-L$2)))</f>
        <v>32.21</v>
      </c>
      <c r="M317" s="103" t="n">
        <f aca="false">IF(M$1="P",MAX(0,M$2-$C317),IF(M$1="C",MAX(0,$C317-M$2)))</f>
        <v>0</v>
      </c>
      <c r="N317" s="103" t="n">
        <f aca="false">IF(N$1="P",MAX(0,N$2-$C317),IF(N$1="C",MAX(0,$C317-N$2)))</f>
        <v>0</v>
      </c>
      <c r="O317" s="103" t="n">
        <f aca="false">IF(O$1="P",MAX(0,O$2-$C317),IF(O$1="C",MAX(0,$C317-O$2)))</f>
        <v>0</v>
      </c>
      <c r="P317" s="103" t="n">
        <f aca="false">IF(P$1="P",MAX(0,P$2-$C317),IF(P$1="C",MAX(0,$C317-P$2)))</f>
        <v>0</v>
      </c>
      <c r="Q317" s="103" t="n">
        <f aca="false">IF(Q$1="P",MAX(0,Q$2-$C317),IF(Q$1="C",MAX(0,$C317-Q$2)))</f>
        <v>0</v>
      </c>
      <c r="R317" s="103" t="n">
        <f aca="false">IF(R$1="P",MAX(0,R$2-$C317),IF(R$1="C",MAX(0,$C317-R$2)))</f>
        <v>0</v>
      </c>
      <c r="S317" s="103" t="n">
        <f aca="false">IF(S$1="P",MAX(0,S$2-$C317),IF(S$1="C",MAX(0,$C317-S$2)))</f>
        <v>0</v>
      </c>
      <c r="T317" s="104" t="n">
        <f aca="false">A317</f>
        <v>15</v>
      </c>
      <c r="U317" s="105" t="n">
        <f aca="false">VLOOKUP($B317,Gas!$B$3:$E$2506,2)</f>
        <v>1.65</v>
      </c>
      <c r="V317" s="46" t="n">
        <f aca="false">C317/U317</f>
        <v>10.7818181818182</v>
      </c>
      <c r="W317" s="99" t="n">
        <f aca="false">VLOOKUP($B317,Gas!$B$3:$E$2506,4)</f>
        <v>0.312136348807416</v>
      </c>
    </row>
    <row r="318" customFormat="false" ht="12.75" hidden="false" customHeight="false" outlineLevel="0" collapsed="false">
      <c r="A318" s="95" t="n">
        <f aca="false">MONTH(B318)+(YEAR(B318)-1998)*12</f>
        <v>15</v>
      </c>
      <c r="B318" s="101" t="n">
        <v>36222</v>
      </c>
      <c r="C318" s="102" t="n">
        <v>18.06</v>
      </c>
      <c r="D318" s="98" t="n">
        <f aca="false">LN(C318/C317)</f>
        <v>0.0150630463110955</v>
      </c>
      <c r="E318" s="106" t="n">
        <f aca="false">STDEV(D309:D318)*SQRT(trade_day)</f>
        <v>2.09190014499856</v>
      </c>
      <c r="F318" s="99"/>
      <c r="G318" s="103" t="n">
        <f aca="false">IF(G$1="P",MAX(0,G$2-$C318),IF(G$1="C",MAX(0,$C318-G$2)))</f>
        <v>1.94</v>
      </c>
      <c r="H318" s="103" t="n">
        <f aca="false">IF(H$1="P",MAX(0,H$2-$C318),IF(H$1="C",MAX(0,$C318-H$2)))</f>
        <v>6.94</v>
      </c>
      <c r="I318" s="103" t="n">
        <f aca="false">IF(I$1="P",MAX(0,I$2-$C318),IF(I$1="C",MAX(0,$C318-I$2)))</f>
        <v>11.94</v>
      </c>
      <c r="J318" s="103" t="n">
        <f aca="false">IF(J$1="P",MAX(0,J$2-$C318),IF(J$1="C",MAX(0,$C318-J$2)))</f>
        <v>16.94</v>
      </c>
      <c r="K318" s="103" t="n">
        <f aca="false">IF(K$1="P",MAX(0,K$2-$C318),IF(K$1="C",MAX(0,$C318-K$2)))</f>
        <v>21.94</v>
      </c>
      <c r="L318" s="103" t="n">
        <f aca="false">IF(L$1="P",MAX(0,L$2-$C318),IF(L$1="C",MAX(0,$C318-L$2)))</f>
        <v>31.94</v>
      </c>
      <c r="M318" s="103" t="n">
        <f aca="false">IF(M$1="P",MAX(0,M$2-$C318),IF(M$1="C",MAX(0,$C318-M$2)))</f>
        <v>0</v>
      </c>
      <c r="N318" s="103" t="n">
        <f aca="false">IF(N$1="P",MAX(0,N$2-$C318),IF(N$1="C",MAX(0,$C318-N$2)))</f>
        <v>0</v>
      </c>
      <c r="O318" s="103" t="n">
        <f aca="false">IF(O$1="P",MAX(0,O$2-$C318),IF(O$1="C",MAX(0,$C318-O$2)))</f>
        <v>0</v>
      </c>
      <c r="P318" s="103" t="n">
        <f aca="false">IF(P$1="P",MAX(0,P$2-$C318),IF(P$1="C",MAX(0,$C318-P$2)))</f>
        <v>0</v>
      </c>
      <c r="Q318" s="103" t="n">
        <f aca="false">IF(Q$1="P",MAX(0,Q$2-$C318),IF(Q$1="C",MAX(0,$C318-Q$2)))</f>
        <v>0</v>
      </c>
      <c r="R318" s="103" t="n">
        <f aca="false">IF(R$1="P",MAX(0,R$2-$C318),IF(R$1="C",MAX(0,$C318-R$2)))</f>
        <v>0</v>
      </c>
      <c r="S318" s="103" t="n">
        <f aca="false">IF(S$1="P",MAX(0,S$2-$C318),IF(S$1="C",MAX(0,$C318-S$2)))</f>
        <v>0</v>
      </c>
      <c r="T318" s="104" t="n">
        <f aca="false">A318</f>
        <v>15</v>
      </c>
      <c r="U318" s="105" t="n">
        <f aca="false">VLOOKUP($B318,Gas!$B$3:$E$2506,2)</f>
        <v>1.675</v>
      </c>
      <c r="V318" s="46" t="n">
        <f aca="false">C318/U318</f>
        <v>10.7820895522388</v>
      </c>
      <c r="W318" s="99" t="n">
        <f aca="false">VLOOKUP($B318,Gas!$B$3:$E$2506,4)</f>
        <v>0.33952251297504</v>
      </c>
    </row>
    <row r="319" customFormat="false" ht="12.75" hidden="false" customHeight="false" outlineLevel="0" collapsed="false">
      <c r="A319" s="95" t="n">
        <f aca="false">MONTH(B319)+(YEAR(B319)-1998)*12</f>
        <v>15</v>
      </c>
      <c r="B319" s="101" t="n">
        <v>36223</v>
      </c>
      <c r="C319" s="102" t="n">
        <v>19.77</v>
      </c>
      <c r="D319" s="98" t="n">
        <f aca="false">LN(C319/C318)</f>
        <v>0.0904660891936862</v>
      </c>
      <c r="E319" s="106" t="n">
        <f aca="false">STDEV(D310:D319)*SQRT(trade_day)</f>
        <v>2.11092650383443</v>
      </c>
      <c r="F319" s="99"/>
      <c r="G319" s="103" t="n">
        <f aca="false">IF(G$1="P",MAX(0,G$2-$C319),IF(G$1="C",MAX(0,$C319-G$2)))</f>
        <v>0.23</v>
      </c>
      <c r="H319" s="103" t="n">
        <f aca="false">IF(H$1="P",MAX(0,H$2-$C319),IF(H$1="C",MAX(0,$C319-H$2)))</f>
        <v>5.23</v>
      </c>
      <c r="I319" s="103" t="n">
        <f aca="false">IF(I$1="P",MAX(0,I$2-$C319),IF(I$1="C",MAX(0,$C319-I$2)))</f>
        <v>10.23</v>
      </c>
      <c r="J319" s="103" t="n">
        <f aca="false">IF(J$1="P",MAX(0,J$2-$C319),IF(J$1="C",MAX(0,$C319-J$2)))</f>
        <v>15.23</v>
      </c>
      <c r="K319" s="103" t="n">
        <f aca="false">IF(K$1="P",MAX(0,K$2-$C319),IF(K$1="C",MAX(0,$C319-K$2)))</f>
        <v>20.23</v>
      </c>
      <c r="L319" s="103" t="n">
        <f aca="false">IF(L$1="P",MAX(0,L$2-$C319),IF(L$1="C",MAX(0,$C319-L$2)))</f>
        <v>30.23</v>
      </c>
      <c r="M319" s="103" t="n">
        <f aca="false">IF(M$1="P",MAX(0,M$2-$C319),IF(M$1="C",MAX(0,$C319-M$2)))</f>
        <v>0</v>
      </c>
      <c r="N319" s="103" t="n">
        <f aca="false">IF(N$1="P",MAX(0,N$2-$C319),IF(N$1="C",MAX(0,$C319-N$2)))</f>
        <v>0</v>
      </c>
      <c r="O319" s="103" t="n">
        <f aca="false">IF(O$1="P",MAX(0,O$2-$C319),IF(O$1="C",MAX(0,$C319-O$2)))</f>
        <v>0</v>
      </c>
      <c r="P319" s="103" t="n">
        <f aca="false">IF(P$1="P",MAX(0,P$2-$C319),IF(P$1="C",MAX(0,$C319-P$2)))</f>
        <v>0</v>
      </c>
      <c r="Q319" s="103" t="n">
        <f aca="false">IF(Q$1="P",MAX(0,Q$2-$C319),IF(Q$1="C",MAX(0,$C319-Q$2)))</f>
        <v>0</v>
      </c>
      <c r="R319" s="103" t="n">
        <f aca="false">IF(R$1="P",MAX(0,R$2-$C319),IF(R$1="C",MAX(0,$C319-R$2)))</f>
        <v>0</v>
      </c>
      <c r="S319" s="103" t="n">
        <f aca="false">IF(S$1="P",MAX(0,S$2-$C319),IF(S$1="C",MAX(0,$C319-S$2)))</f>
        <v>0</v>
      </c>
      <c r="T319" s="104" t="n">
        <f aca="false">A319</f>
        <v>15</v>
      </c>
      <c r="U319" s="105" t="n">
        <f aca="false">VLOOKUP($B319,Gas!$B$3:$E$2506,2)</f>
        <v>1.67</v>
      </c>
      <c r="V319" s="46" t="n">
        <f aca="false">C319/U319</f>
        <v>11.8383233532934</v>
      </c>
      <c r="W319" s="99" t="n">
        <f aca="false">VLOOKUP($B319,Gas!$B$3:$E$2506,4)</f>
        <v>0.337726840915963</v>
      </c>
    </row>
    <row r="320" customFormat="false" ht="12.75" hidden="false" customHeight="false" outlineLevel="0" collapsed="false">
      <c r="A320" s="95" t="n">
        <f aca="false">MONTH(B320)+(YEAR(B320)-1998)*12</f>
        <v>15</v>
      </c>
      <c r="B320" s="101" t="n">
        <v>36224</v>
      </c>
      <c r="C320" s="102" t="n">
        <v>20.44</v>
      </c>
      <c r="D320" s="98" t="n">
        <f aca="false">LN(C320/C319)</f>
        <v>0.0333281281529783</v>
      </c>
      <c r="E320" s="106" t="n">
        <f aca="false">STDEV(D311:D320)*SQRT(trade_day)</f>
        <v>2.10725520676344</v>
      </c>
      <c r="F320" s="99"/>
      <c r="G320" s="103" t="n">
        <f aca="false">IF(G$1="P",MAX(0,G$2-$C320),IF(G$1="C",MAX(0,$C320-G$2)))</f>
        <v>0</v>
      </c>
      <c r="H320" s="103" t="n">
        <f aca="false">IF(H$1="P",MAX(0,H$2-$C320),IF(H$1="C",MAX(0,$C320-H$2)))</f>
        <v>4.56</v>
      </c>
      <c r="I320" s="103" t="n">
        <f aca="false">IF(I$1="P",MAX(0,I$2-$C320),IF(I$1="C",MAX(0,$C320-I$2)))</f>
        <v>9.56</v>
      </c>
      <c r="J320" s="103" t="n">
        <f aca="false">IF(J$1="P",MAX(0,J$2-$C320),IF(J$1="C",MAX(0,$C320-J$2)))</f>
        <v>14.56</v>
      </c>
      <c r="K320" s="103" t="n">
        <f aca="false">IF(K$1="P",MAX(0,K$2-$C320),IF(K$1="C",MAX(0,$C320-K$2)))</f>
        <v>19.56</v>
      </c>
      <c r="L320" s="103" t="n">
        <f aca="false">IF(L$1="P",MAX(0,L$2-$C320),IF(L$1="C",MAX(0,$C320-L$2)))</f>
        <v>29.56</v>
      </c>
      <c r="M320" s="103" t="n">
        <f aca="false">IF(M$1="P",MAX(0,M$2-$C320),IF(M$1="C",MAX(0,$C320-M$2)))</f>
        <v>0.440000000000001</v>
      </c>
      <c r="N320" s="103" t="n">
        <f aca="false">IF(N$1="P",MAX(0,N$2-$C320),IF(N$1="C",MAX(0,$C320-N$2)))</f>
        <v>0</v>
      </c>
      <c r="O320" s="103" t="n">
        <f aca="false">IF(O$1="P",MAX(0,O$2-$C320),IF(O$1="C",MAX(0,$C320-O$2)))</f>
        <v>0</v>
      </c>
      <c r="P320" s="103" t="n">
        <f aca="false">IF(P$1="P",MAX(0,P$2-$C320),IF(P$1="C",MAX(0,$C320-P$2)))</f>
        <v>0</v>
      </c>
      <c r="Q320" s="103" t="n">
        <f aca="false">IF(Q$1="P",MAX(0,Q$2-$C320),IF(Q$1="C",MAX(0,$C320-Q$2)))</f>
        <v>0</v>
      </c>
      <c r="R320" s="103" t="n">
        <f aca="false">IF(R$1="P",MAX(0,R$2-$C320),IF(R$1="C",MAX(0,$C320-R$2)))</f>
        <v>0</v>
      </c>
      <c r="S320" s="103" t="n">
        <f aca="false">IF(S$1="P",MAX(0,S$2-$C320),IF(S$1="C",MAX(0,$C320-S$2)))</f>
        <v>0</v>
      </c>
      <c r="T320" s="104" t="n">
        <f aca="false">A320</f>
        <v>15</v>
      </c>
      <c r="U320" s="105" t="n">
        <f aca="false">VLOOKUP($B320,Gas!$B$3:$E$2506,2)</f>
        <v>1.715</v>
      </c>
      <c r="V320" s="46" t="n">
        <f aca="false">C320/U320</f>
        <v>11.9183673469388</v>
      </c>
      <c r="W320" s="99" t="n">
        <f aca="false">VLOOKUP($B320,Gas!$B$3:$E$2506,4)</f>
        <v>0.393429250327608</v>
      </c>
    </row>
    <row r="321" customFormat="false" ht="12.75" hidden="false" customHeight="false" outlineLevel="0" collapsed="false">
      <c r="A321" s="95" t="n">
        <f aca="false">MONTH(B321)+(YEAR(B321)-1998)*12</f>
        <v>15</v>
      </c>
      <c r="B321" s="101" t="n">
        <v>36227</v>
      </c>
      <c r="C321" s="102" t="n">
        <v>22.56</v>
      </c>
      <c r="D321" s="98" t="n">
        <f aca="false">LN(C321/C320)</f>
        <v>0.0986846612943544</v>
      </c>
      <c r="E321" s="106" t="n">
        <f aca="false">STDEV(D312:D321)*SQRT(trade_day)</f>
        <v>1.98198694627152</v>
      </c>
      <c r="F321" s="99"/>
      <c r="G321" s="103" t="n">
        <f aca="false">IF(G$1="P",MAX(0,G$2-$C321),IF(G$1="C",MAX(0,$C321-G$2)))</f>
        <v>0</v>
      </c>
      <c r="H321" s="103" t="n">
        <f aca="false">IF(H$1="P",MAX(0,H$2-$C321),IF(H$1="C",MAX(0,$C321-H$2)))</f>
        <v>2.44</v>
      </c>
      <c r="I321" s="103" t="n">
        <f aca="false">IF(I$1="P",MAX(0,I$2-$C321),IF(I$1="C",MAX(0,$C321-I$2)))</f>
        <v>7.44</v>
      </c>
      <c r="J321" s="103" t="n">
        <f aca="false">IF(J$1="P",MAX(0,J$2-$C321),IF(J$1="C",MAX(0,$C321-J$2)))</f>
        <v>12.44</v>
      </c>
      <c r="K321" s="103" t="n">
        <f aca="false">IF(K$1="P",MAX(0,K$2-$C321),IF(K$1="C",MAX(0,$C321-K$2)))</f>
        <v>17.44</v>
      </c>
      <c r="L321" s="103" t="n">
        <f aca="false">IF(L$1="P",MAX(0,L$2-$C321),IF(L$1="C",MAX(0,$C321-L$2)))</f>
        <v>27.44</v>
      </c>
      <c r="M321" s="103" t="n">
        <f aca="false">IF(M$1="P",MAX(0,M$2-$C321),IF(M$1="C",MAX(0,$C321-M$2)))</f>
        <v>2.56</v>
      </c>
      <c r="N321" s="103" t="n">
        <f aca="false">IF(N$1="P",MAX(0,N$2-$C321),IF(N$1="C",MAX(0,$C321-N$2)))</f>
        <v>0</v>
      </c>
      <c r="O321" s="103" t="n">
        <f aca="false">IF(O$1="P",MAX(0,O$2-$C321),IF(O$1="C",MAX(0,$C321-O$2)))</f>
        <v>0</v>
      </c>
      <c r="P321" s="103" t="n">
        <f aca="false">IF(P$1="P",MAX(0,P$2-$C321),IF(P$1="C",MAX(0,$C321-P$2)))</f>
        <v>0</v>
      </c>
      <c r="Q321" s="103" t="n">
        <f aca="false">IF(Q$1="P",MAX(0,Q$2-$C321),IF(Q$1="C",MAX(0,$C321-Q$2)))</f>
        <v>0</v>
      </c>
      <c r="R321" s="103" t="n">
        <f aca="false">IF(R$1="P",MAX(0,R$2-$C321),IF(R$1="C",MAX(0,$C321-R$2)))</f>
        <v>0</v>
      </c>
      <c r="S321" s="103" t="n">
        <f aca="false">IF(S$1="P",MAX(0,S$2-$C321),IF(S$1="C",MAX(0,$C321-S$2)))</f>
        <v>0</v>
      </c>
      <c r="T321" s="104" t="n">
        <f aca="false">A321</f>
        <v>15</v>
      </c>
      <c r="U321" s="105" t="n">
        <f aca="false">VLOOKUP($B321,Gas!$B$3:$E$2506,2)</f>
        <v>1.73</v>
      </c>
      <c r="V321" s="46" t="n">
        <f aca="false">C321/U321</f>
        <v>13.0404624277457</v>
      </c>
      <c r="W321" s="99" t="n">
        <f aca="false">VLOOKUP($B321,Gas!$B$3:$E$2506,4)</f>
        <v>0.343380238009695</v>
      </c>
    </row>
    <row r="322" customFormat="false" ht="12.75" hidden="false" customHeight="false" outlineLevel="0" collapsed="false">
      <c r="A322" s="95" t="n">
        <f aca="false">MONTH(B322)+(YEAR(B322)-1998)*12</f>
        <v>15</v>
      </c>
      <c r="B322" s="101" t="n">
        <v>36228</v>
      </c>
      <c r="C322" s="102" t="n">
        <v>20.13</v>
      </c>
      <c r="D322" s="98" t="n">
        <f aca="false">LN(C322/C321)</f>
        <v>-0.113967186978158</v>
      </c>
      <c r="E322" s="106" t="n">
        <f aca="false">STDEV(D313:D322)*SQRT(trade_day)</f>
        <v>1.96883001525636</v>
      </c>
      <c r="F322" s="99"/>
      <c r="G322" s="103" t="n">
        <f aca="false">IF(G$1="P",MAX(0,G$2-$C322),IF(G$1="C",MAX(0,$C322-G$2)))</f>
        <v>0</v>
      </c>
      <c r="H322" s="103" t="n">
        <f aca="false">IF(H$1="P",MAX(0,H$2-$C322),IF(H$1="C",MAX(0,$C322-H$2)))</f>
        <v>4.87</v>
      </c>
      <c r="I322" s="103" t="n">
        <f aca="false">IF(I$1="P",MAX(0,I$2-$C322),IF(I$1="C",MAX(0,$C322-I$2)))</f>
        <v>9.87</v>
      </c>
      <c r="J322" s="103" t="n">
        <f aca="false">IF(J$1="P",MAX(0,J$2-$C322),IF(J$1="C",MAX(0,$C322-J$2)))</f>
        <v>14.87</v>
      </c>
      <c r="K322" s="103" t="n">
        <f aca="false">IF(K$1="P",MAX(0,K$2-$C322),IF(K$1="C",MAX(0,$C322-K$2)))</f>
        <v>19.87</v>
      </c>
      <c r="L322" s="103" t="n">
        <f aca="false">IF(L$1="P",MAX(0,L$2-$C322),IF(L$1="C",MAX(0,$C322-L$2)))</f>
        <v>29.87</v>
      </c>
      <c r="M322" s="103" t="n">
        <f aca="false">IF(M$1="P",MAX(0,M$2-$C322),IF(M$1="C",MAX(0,$C322-M$2)))</f>
        <v>0.129999999999999</v>
      </c>
      <c r="N322" s="103" t="n">
        <f aca="false">IF(N$1="P",MAX(0,N$2-$C322),IF(N$1="C",MAX(0,$C322-N$2)))</f>
        <v>0</v>
      </c>
      <c r="O322" s="103" t="n">
        <f aca="false">IF(O$1="P",MAX(0,O$2-$C322),IF(O$1="C",MAX(0,$C322-O$2)))</f>
        <v>0</v>
      </c>
      <c r="P322" s="103" t="n">
        <f aca="false">IF(P$1="P",MAX(0,P$2-$C322),IF(P$1="C",MAX(0,$C322-P$2)))</f>
        <v>0</v>
      </c>
      <c r="Q322" s="103" t="n">
        <f aca="false">IF(Q$1="P",MAX(0,Q$2-$C322),IF(Q$1="C",MAX(0,$C322-Q$2)))</f>
        <v>0</v>
      </c>
      <c r="R322" s="103" t="n">
        <f aca="false">IF(R$1="P",MAX(0,R$2-$C322),IF(R$1="C",MAX(0,$C322-R$2)))</f>
        <v>0</v>
      </c>
      <c r="S322" s="103" t="n">
        <f aca="false">IF(S$1="P",MAX(0,S$2-$C322),IF(S$1="C",MAX(0,$C322-S$2)))</f>
        <v>0</v>
      </c>
      <c r="T322" s="104" t="n">
        <f aca="false">A322</f>
        <v>15</v>
      </c>
      <c r="U322" s="105" t="n">
        <f aca="false">VLOOKUP($B322,Gas!$B$3:$E$2506,2)</f>
        <v>1.875</v>
      </c>
      <c r="V322" s="46" t="n">
        <f aca="false">C322/U322</f>
        <v>10.736</v>
      </c>
      <c r="W322" s="99" t="n">
        <f aca="false">VLOOKUP($B322,Gas!$B$3:$E$2506,4)</f>
        <v>0.570104544988452</v>
      </c>
    </row>
    <row r="323" customFormat="false" ht="12.75" hidden="false" customHeight="false" outlineLevel="0" collapsed="false">
      <c r="A323" s="95" t="n">
        <f aca="false">MONTH(B323)+(YEAR(B323)-1998)*12</f>
        <v>15</v>
      </c>
      <c r="B323" s="101" t="n">
        <v>36229</v>
      </c>
      <c r="C323" s="102" t="n">
        <v>20.07</v>
      </c>
      <c r="D323" s="98" t="n">
        <f aca="false">LN(C323/C322)</f>
        <v>-0.00298507684345329</v>
      </c>
      <c r="E323" s="106" t="n">
        <f aca="false">STDEV(D314:D323)*SQRT(trade_day)</f>
        <v>1.57417170926717</v>
      </c>
      <c r="F323" s="99"/>
      <c r="G323" s="103" t="n">
        <f aca="false">IF(G$1="P",MAX(0,G$2-$C323),IF(G$1="C",MAX(0,$C323-G$2)))</f>
        <v>0</v>
      </c>
      <c r="H323" s="103" t="n">
        <f aca="false">IF(H$1="P",MAX(0,H$2-$C323),IF(H$1="C",MAX(0,$C323-H$2)))</f>
        <v>4.93</v>
      </c>
      <c r="I323" s="103" t="n">
        <f aca="false">IF(I$1="P",MAX(0,I$2-$C323),IF(I$1="C",MAX(0,$C323-I$2)))</f>
        <v>9.93</v>
      </c>
      <c r="J323" s="103" t="n">
        <f aca="false">IF(J$1="P",MAX(0,J$2-$C323),IF(J$1="C",MAX(0,$C323-J$2)))</f>
        <v>14.93</v>
      </c>
      <c r="K323" s="103" t="n">
        <f aca="false">IF(K$1="P",MAX(0,K$2-$C323),IF(K$1="C",MAX(0,$C323-K$2)))</f>
        <v>19.93</v>
      </c>
      <c r="L323" s="103" t="n">
        <f aca="false">IF(L$1="P",MAX(0,L$2-$C323),IF(L$1="C",MAX(0,$C323-L$2)))</f>
        <v>29.93</v>
      </c>
      <c r="M323" s="103" t="n">
        <f aca="false">IF(M$1="P",MAX(0,M$2-$C323),IF(M$1="C",MAX(0,$C323-M$2)))</f>
        <v>0.0700000000000003</v>
      </c>
      <c r="N323" s="103" t="n">
        <f aca="false">IF(N$1="P",MAX(0,N$2-$C323),IF(N$1="C",MAX(0,$C323-N$2)))</f>
        <v>0</v>
      </c>
      <c r="O323" s="103" t="n">
        <f aca="false">IF(O$1="P",MAX(0,O$2-$C323),IF(O$1="C",MAX(0,$C323-O$2)))</f>
        <v>0</v>
      </c>
      <c r="P323" s="103" t="n">
        <f aca="false">IF(P$1="P",MAX(0,P$2-$C323),IF(P$1="C",MAX(0,$C323-P$2)))</f>
        <v>0</v>
      </c>
      <c r="Q323" s="103" t="n">
        <f aca="false">IF(Q$1="P",MAX(0,Q$2-$C323),IF(Q$1="C",MAX(0,$C323-Q$2)))</f>
        <v>0</v>
      </c>
      <c r="R323" s="103" t="n">
        <f aca="false">IF(R$1="P",MAX(0,R$2-$C323),IF(R$1="C",MAX(0,$C323-R$2)))</f>
        <v>0</v>
      </c>
      <c r="S323" s="103" t="n">
        <f aca="false">IF(S$1="P",MAX(0,S$2-$C323),IF(S$1="C",MAX(0,$C323-S$2)))</f>
        <v>0</v>
      </c>
      <c r="T323" s="104" t="n">
        <f aca="false">A323</f>
        <v>15</v>
      </c>
      <c r="U323" s="105" t="n">
        <f aca="false">VLOOKUP($B323,Gas!$B$3:$E$2506,2)</f>
        <v>1.845</v>
      </c>
      <c r="V323" s="46" t="n">
        <f aca="false">C323/U323</f>
        <v>10.8780487804878</v>
      </c>
      <c r="W323" s="99" t="n">
        <f aca="false">VLOOKUP($B323,Gas!$B$3:$E$2506,4)</f>
        <v>0.590992082006501</v>
      </c>
    </row>
    <row r="324" customFormat="false" ht="12.75" hidden="false" customHeight="false" outlineLevel="0" collapsed="false">
      <c r="A324" s="95" t="n">
        <f aca="false">MONTH(B324)+(YEAR(B324)-1998)*12</f>
        <v>15</v>
      </c>
      <c r="B324" s="101" t="n">
        <v>36230</v>
      </c>
      <c r="C324" s="102" t="n">
        <v>25.08</v>
      </c>
      <c r="D324" s="98" t="n">
        <f aca="false">LN(C324/C323)</f>
        <v>0.222844552956473</v>
      </c>
      <c r="E324" s="106" t="n">
        <f aca="false">STDEV(D315:D324)*SQRT(trade_day)</f>
        <v>1.59470078532401</v>
      </c>
      <c r="F324" s="99"/>
      <c r="G324" s="103" t="n">
        <f aca="false">IF(G$1="P",MAX(0,G$2-$C324),IF(G$1="C",MAX(0,$C324-G$2)))</f>
        <v>0</v>
      </c>
      <c r="H324" s="103" t="n">
        <f aca="false">IF(H$1="P",MAX(0,H$2-$C324),IF(H$1="C",MAX(0,$C324-H$2)))</f>
        <v>0</v>
      </c>
      <c r="I324" s="103" t="n">
        <f aca="false">IF(I$1="P",MAX(0,I$2-$C324),IF(I$1="C",MAX(0,$C324-I$2)))</f>
        <v>4.92</v>
      </c>
      <c r="J324" s="103" t="n">
        <f aca="false">IF(J$1="P",MAX(0,J$2-$C324),IF(J$1="C",MAX(0,$C324-J$2)))</f>
        <v>9.92</v>
      </c>
      <c r="K324" s="103" t="n">
        <f aca="false">IF(K$1="P",MAX(0,K$2-$C324),IF(K$1="C",MAX(0,$C324-K$2)))</f>
        <v>14.92</v>
      </c>
      <c r="L324" s="103" t="n">
        <f aca="false">IF(L$1="P",MAX(0,L$2-$C324),IF(L$1="C",MAX(0,$C324-L$2)))</f>
        <v>24.92</v>
      </c>
      <c r="M324" s="103" t="n">
        <f aca="false">IF(M$1="P",MAX(0,M$2-$C324),IF(M$1="C",MAX(0,$C324-M$2)))</f>
        <v>5.08</v>
      </c>
      <c r="N324" s="103" t="n">
        <f aca="false">IF(N$1="P",MAX(0,N$2-$C324),IF(N$1="C",MAX(0,$C324-N$2)))</f>
        <v>0.0799999999999983</v>
      </c>
      <c r="O324" s="103" t="n">
        <f aca="false">IF(O$1="P",MAX(0,O$2-$C324),IF(O$1="C",MAX(0,$C324-O$2)))</f>
        <v>0</v>
      </c>
      <c r="P324" s="103" t="n">
        <f aca="false">IF(P$1="P",MAX(0,P$2-$C324),IF(P$1="C",MAX(0,$C324-P$2)))</f>
        <v>0</v>
      </c>
      <c r="Q324" s="103" t="n">
        <f aca="false">IF(Q$1="P",MAX(0,Q$2-$C324),IF(Q$1="C",MAX(0,$C324-Q$2)))</f>
        <v>0</v>
      </c>
      <c r="R324" s="103" t="n">
        <f aca="false">IF(R$1="P",MAX(0,R$2-$C324),IF(R$1="C",MAX(0,$C324-R$2)))</f>
        <v>0</v>
      </c>
      <c r="S324" s="103" t="n">
        <f aca="false">IF(S$1="P",MAX(0,S$2-$C324),IF(S$1="C",MAX(0,$C324-S$2)))</f>
        <v>0</v>
      </c>
      <c r="T324" s="104" t="n">
        <f aca="false">A324</f>
        <v>15</v>
      </c>
      <c r="U324" s="105" t="n">
        <f aca="false">VLOOKUP($B324,Gas!$B$3:$E$2506,2)</f>
        <v>1.94</v>
      </c>
      <c r="V324" s="46" t="n">
        <f aca="false">C324/U324</f>
        <v>12.9278350515464</v>
      </c>
      <c r="W324" s="99" t="n">
        <f aca="false">VLOOKUP($B324,Gas!$B$3:$E$2506,4)</f>
        <v>0.546898993136729</v>
      </c>
    </row>
    <row r="325" customFormat="false" ht="12.75" hidden="false" customHeight="false" outlineLevel="0" collapsed="false">
      <c r="A325" s="95" t="n">
        <f aca="false">MONTH(B325)+(YEAR(B325)-1998)*12</f>
        <v>15</v>
      </c>
      <c r="B325" s="101" t="n">
        <v>36231</v>
      </c>
      <c r="C325" s="102" t="n">
        <v>25.38</v>
      </c>
      <c r="D325" s="98" t="n">
        <f aca="false">LN(C325/C324)</f>
        <v>0.0118907465215218</v>
      </c>
      <c r="E325" s="106" t="n">
        <f aca="false">STDEV(D316:D325)*SQRT(trade_day)</f>
        <v>1.5859446316017</v>
      </c>
      <c r="F325" s="99"/>
      <c r="G325" s="103" t="n">
        <f aca="false">IF(G$1="P",MAX(0,G$2-$C325),IF(G$1="C",MAX(0,$C325-G$2)))</f>
        <v>0</v>
      </c>
      <c r="H325" s="103" t="n">
        <f aca="false">IF(H$1="P",MAX(0,H$2-$C325),IF(H$1="C",MAX(0,$C325-H$2)))</f>
        <v>0</v>
      </c>
      <c r="I325" s="103" t="n">
        <f aca="false">IF(I$1="P",MAX(0,I$2-$C325),IF(I$1="C",MAX(0,$C325-I$2)))</f>
        <v>4.62</v>
      </c>
      <c r="J325" s="103" t="n">
        <f aca="false">IF(J$1="P",MAX(0,J$2-$C325),IF(J$1="C",MAX(0,$C325-J$2)))</f>
        <v>9.62</v>
      </c>
      <c r="K325" s="103" t="n">
        <f aca="false">IF(K$1="P",MAX(0,K$2-$C325),IF(K$1="C",MAX(0,$C325-K$2)))</f>
        <v>14.62</v>
      </c>
      <c r="L325" s="103" t="n">
        <f aca="false">IF(L$1="P",MAX(0,L$2-$C325),IF(L$1="C",MAX(0,$C325-L$2)))</f>
        <v>24.62</v>
      </c>
      <c r="M325" s="103" t="n">
        <f aca="false">IF(M$1="P",MAX(0,M$2-$C325),IF(M$1="C",MAX(0,$C325-M$2)))</f>
        <v>5.38</v>
      </c>
      <c r="N325" s="103" t="n">
        <f aca="false">IF(N$1="P",MAX(0,N$2-$C325),IF(N$1="C",MAX(0,$C325-N$2)))</f>
        <v>0.379999999999999</v>
      </c>
      <c r="O325" s="103" t="n">
        <f aca="false">IF(O$1="P",MAX(0,O$2-$C325),IF(O$1="C",MAX(0,$C325-O$2)))</f>
        <v>0</v>
      </c>
      <c r="P325" s="103" t="n">
        <f aca="false">IF(P$1="P",MAX(0,P$2-$C325),IF(P$1="C",MAX(0,$C325-P$2)))</f>
        <v>0</v>
      </c>
      <c r="Q325" s="103" t="n">
        <f aca="false">IF(Q$1="P",MAX(0,Q$2-$C325),IF(Q$1="C",MAX(0,$C325-Q$2)))</f>
        <v>0</v>
      </c>
      <c r="R325" s="103" t="n">
        <f aca="false">IF(R$1="P",MAX(0,R$2-$C325),IF(R$1="C",MAX(0,$C325-R$2)))</f>
        <v>0</v>
      </c>
      <c r="S325" s="103" t="n">
        <f aca="false">IF(S$1="P",MAX(0,S$2-$C325),IF(S$1="C",MAX(0,$C325-S$2)))</f>
        <v>0</v>
      </c>
      <c r="T325" s="104" t="n">
        <f aca="false">A325</f>
        <v>15</v>
      </c>
      <c r="U325" s="105" t="n">
        <f aca="false">VLOOKUP($B325,Gas!$B$3:$E$2506,2)</f>
        <v>1.87</v>
      </c>
      <c r="V325" s="46" t="n">
        <f aca="false">C325/U325</f>
        <v>13.572192513369</v>
      </c>
      <c r="W325" s="99" t="n">
        <f aca="false">VLOOKUP($B325,Gas!$B$3:$E$2506,4)</f>
        <v>0.638775773990846</v>
      </c>
    </row>
    <row r="326" customFormat="false" ht="12.75" hidden="false" customHeight="false" outlineLevel="0" collapsed="false">
      <c r="A326" s="95" t="n">
        <f aca="false">MONTH(B326)+(YEAR(B326)-1998)*12</f>
        <v>15</v>
      </c>
      <c r="B326" s="101" t="n">
        <v>36234</v>
      </c>
      <c r="C326" s="102" t="n">
        <v>23.88</v>
      </c>
      <c r="D326" s="98" t="n">
        <f aca="false">LN(C326/C325)</f>
        <v>-0.0609201737618402</v>
      </c>
      <c r="E326" s="106" t="n">
        <f aca="false">STDEV(D317:D326)*SQRT(trade_day)</f>
        <v>1.55212969244648</v>
      </c>
      <c r="F326" s="99"/>
      <c r="G326" s="103" t="n">
        <f aca="false">IF(G$1="P",MAX(0,G$2-$C326),IF(G$1="C",MAX(0,$C326-G$2)))</f>
        <v>0</v>
      </c>
      <c r="H326" s="103" t="n">
        <f aca="false">IF(H$1="P",MAX(0,H$2-$C326),IF(H$1="C",MAX(0,$C326-H$2)))</f>
        <v>1.12</v>
      </c>
      <c r="I326" s="103" t="n">
        <f aca="false">IF(I$1="P",MAX(0,I$2-$C326),IF(I$1="C",MAX(0,$C326-I$2)))</f>
        <v>6.12</v>
      </c>
      <c r="J326" s="103" t="n">
        <f aca="false">IF(J$1="P",MAX(0,J$2-$C326),IF(J$1="C",MAX(0,$C326-J$2)))</f>
        <v>11.12</v>
      </c>
      <c r="K326" s="103" t="n">
        <f aca="false">IF(K$1="P",MAX(0,K$2-$C326),IF(K$1="C",MAX(0,$C326-K$2)))</f>
        <v>16.12</v>
      </c>
      <c r="L326" s="103" t="n">
        <f aca="false">IF(L$1="P",MAX(0,L$2-$C326),IF(L$1="C",MAX(0,$C326-L$2)))</f>
        <v>26.12</v>
      </c>
      <c r="M326" s="103" t="n">
        <f aca="false">IF(M$1="P",MAX(0,M$2-$C326),IF(M$1="C",MAX(0,$C326-M$2)))</f>
        <v>3.88</v>
      </c>
      <c r="N326" s="103" t="n">
        <f aca="false">IF(N$1="P",MAX(0,N$2-$C326),IF(N$1="C",MAX(0,$C326-N$2)))</f>
        <v>0</v>
      </c>
      <c r="O326" s="103" t="n">
        <f aca="false">IF(O$1="P",MAX(0,O$2-$C326),IF(O$1="C",MAX(0,$C326-O$2)))</f>
        <v>0</v>
      </c>
      <c r="P326" s="103" t="n">
        <f aca="false">IF(P$1="P",MAX(0,P$2-$C326),IF(P$1="C",MAX(0,$C326-P$2)))</f>
        <v>0</v>
      </c>
      <c r="Q326" s="103" t="n">
        <f aca="false">IF(Q$1="P",MAX(0,Q$2-$C326),IF(Q$1="C",MAX(0,$C326-Q$2)))</f>
        <v>0</v>
      </c>
      <c r="R326" s="103" t="n">
        <f aca="false">IF(R$1="P",MAX(0,R$2-$C326),IF(R$1="C",MAX(0,$C326-R$2)))</f>
        <v>0</v>
      </c>
      <c r="S326" s="103" t="n">
        <f aca="false">IF(S$1="P",MAX(0,S$2-$C326),IF(S$1="C",MAX(0,$C326-S$2)))</f>
        <v>0</v>
      </c>
      <c r="T326" s="104" t="n">
        <f aca="false">A326</f>
        <v>15</v>
      </c>
      <c r="U326" s="105" t="n">
        <f aca="false">VLOOKUP($B326,Gas!$B$3:$E$2506,2)</f>
        <v>1.815</v>
      </c>
      <c r="V326" s="46" t="n">
        <f aca="false">C326/U326</f>
        <v>13.1570247933884</v>
      </c>
      <c r="W326" s="99" t="n">
        <f aca="false">VLOOKUP($B326,Gas!$B$3:$E$2506,4)</f>
        <v>0.675632546987843</v>
      </c>
    </row>
    <row r="327" customFormat="false" ht="12.75" hidden="false" customHeight="false" outlineLevel="0" collapsed="false">
      <c r="A327" s="95" t="n">
        <f aca="false">MONTH(B327)+(YEAR(B327)-1998)*12</f>
        <v>15</v>
      </c>
      <c r="B327" s="101" t="n">
        <v>36235</v>
      </c>
      <c r="C327" s="102" t="n">
        <v>19.83</v>
      </c>
      <c r="D327" s="98" t="n">
        <f aca="false">LN(C327/C326)</f>
        <v>-0.185845345992697</v>
      </c>
      <c r="E327" s="106" t="n">
        <f aca="false">STDEV(D318:D327)*SQRT(trade_day)</f>
        <v>1.81911299481279</v>
      </c>
      <c r="F327" s="99"/>
      <c r="G327" s="103" t="n">
        <f aca="false">IF(G$1="P",MAX(0,G$2-$C327),IF(G$1="C",MAX(0,$C327-G$2)))</f>
        <v>0.170000000000002</v>
      </c>
      <c r="H327" s="103" t="n">
        <f aca="false">IF(H$1="P",MAX(0,H$2-$C327),IF(H$1="C",MAX(0,$C327-H$2)))</f>
        <v>5.17</v>
      </c>
      <c r="I327" s="103" t="n">
        <f aca="false">IF(I$1="P",MAX(0,I$2-$C327),IF(I$1="C",MAX(0,$C327-I$2)))</f>
        <v>10.17</v>
      </c>
      <c r="J327" s="103" t="n">
        <f aca="false">IF(J$1="P",MAX(0,J$2-$C327),IF(J$1="C",MAX(0,$C327-J$2)))</f>
        <v>15.17</v>
      </c>
      <c r="K327" s="103" t="n">
        <f aca="false">IF(K$1="P",MAX(0,K$2-$C327),IF(K$1="C",MAX(0,$C327-K$2)))</f>
        <v>20.17</v>
      </c>
      <c r="L327" s="103" t="n">
        <f aca="false">IF(L$1="P",MAX(0,L$2-$C327),IF(L$1="C",MAX(0,$C327-L$2)))</f>
        <v>30.17</v>
      </c>
      <c r="M327" s="103" t="n">
        <f aca="false">IF(M$1="P",MAX(0,M$2-$C327),IF(M$1="C",MAX(0,$C327-M$2)))</f>
        <v>0</v>
      </c>
      <c r="N327" s="103" t="n">
        <f aca="false">IF(N$1="P",MAX(0,N$2-$C327),IF(N$1="C",MAX(0,$C327-N$2)))</f>
        <v>0</v>
      </c>
      <c r="O327" s="103" t="n">
        <f aca="false">IF(O$1="P",MAX(0,O$2-$C327),IF(O$1="C",MAX(0,$C327-O$2)))</f>
        <v>0</v>
      </c>
      <c r="P327" s="103" t="n">
        <f aca="false">IF(P$1="P",MAX(0,P$2-$C327),IF(P$1="C",MAX(0,$C327-P$2)))</f>
        <v>0</v>
      </c>
      <c r="Q327" s="103" t="n">
        <f aca="false">IF(Q$1="P",MAX(0,Q$2-$C327),IF(Q$1="C",MAX(0,$C327-Q$2)))</f>
        <v>0</v>
      </c>
      <c r="R327" s="103" t="n">
        <f aca="false">IF(R$1="P",MAX(0,R$2-$C327),IF(R$1="C",MAX(0,$C327-R$2)))</f>
        <v>0</v>
      </c>
      <c r="S327" s="103" t="n">
        <f aca="false">IF(S$1="P",MAX(0,S$2-$C327),IF(S$1="C",MAX(0,$C327-S$2)))</f>
        <v>0</v>
      </c>
      <c r="T327" s="104" t="n">
        <f aca="false">A327</f>
        <v>15</v>
      </c>
      <c r="U327" s="105" t="n">
        <f aca="false">VLOOKUP($B327,Gas!$B$3:$E$2506,2)</f>
        <v>1.75</v>
      </c>
      <c r="V327" s="46" t="n">
        <f aca="false">C327/U327</f>
        <v>11.3314285714286</v>
      </c>
      <c r="W327" s="99" t="n">
        <f aca="false">VLOOKUP($B327,Gas!$B$3:$E$2506,4)</f>
        <v>0.720995052926812</v>
      </c>
    </row>
    <row r="328" customFormat="false" ht="12.75" hidden="false" customHeight="false" outlineLevel="0" collapsed="false">
      <c r="A328" s="95" t="n">
        <f aca="false">MONTH(B328)+(YEAR(B328)-1998)*12</f>
        <v>15</v>
      </c>
      <c r="B328" s="101" t="n">
        <v>36236</v>
      </c>
      <c r="C328" s="102" t="n">
        <v>17.55</v>
      </c>
      <c r="D328" s="98" t="n">
        <f aca="false">LN(C328/C327)</f>
        <v>-0.12214199261983</v>
      </c>
      <c r="E328" s="106" t="n">
        <f aca="false">STDEV(D319:D328)*SQRT(trade_day)</f>
        <v>1.93590650853368</v>
      </c>
      <c r="F328" s="99"/>
      <c r="G328" s="103" t="n">
        <f aca="false">IF(G$1="P",MAX(0,G$2-$C328),IF(G$1="C",MAX(0,$C328-G$2)))</f>
        <v>2.45</v>
      </c>
      <c r="H328" s="103" t="n">
        <f aca="false">IF(H$1="P",MAX(0,H$2-$C328),IF(H$1="C",MAX(0,$C328-H$2)))</f>
        <v>7.45</v>
      </c>
      <c r="I328" s="103" t="n">
        <f aca="false">IF(I$1="P",MAX(0,I$2-$C328),IF(I$1="C",MAX(0,$C328-I$2)))</f>
        <v>12.45</v>
      </c>
      <c r="J328" s="103" t="n">
        <f aca="false">IF(J$1="P",MAX(0,J$2-$C328),IF(J$1="C",MAX(0,$C328-J$2)))</f>
        <v>17.45</v>
      </c>
      <c r="K328" s="103" t="n">
        <f aca="false">IF(K$1="P",MAX(0,K$2-$C328),IF(K$1="C",MAX(0,$C328-K$2)))</f>
        <v>22.45</v>
      </c>
      <c r="L328" s="103" t="n">
        <f aca="false">IF(L$1="P",MAX(0,L$2-$C328),IF(L$1="C",MAX(0,$C328-L$2)))</f>
        <v>32.45</v>
      </c>
      <c r="M328" s="103" t="n">
        <f aca="false">IF(M$1="P",MAX(0,M$2-$C328),IF(M$1="C",MAX(0,$C328-M$2)))</f>
        <v>0</v>
      </c>
      <c r="N328" s="103" t="n">
        <f aca="false">IF(N$1="P",MAX(0,N$2-$C328),IF(N$1="C",MAX(0,$C328-N$2)))</f>
        <v>0</v>
      </c>
      <c r="O328" s="103" t="n">
        <f aca="false">IF(O$1="P",MAX(0,O$2-$C328),IF(O$1="C",MAX(0,$C328-O$2)))</f>
        <v>0</v>
      </c>
      <c r="P328" s="103" t="n">
        <f aca="false">IF(P$1="P",MAX(0,P$2-$C328),IF(P$1="C",MAX(0,$C328-P$2)))</f>
        <v>0</v>
      </c>
      <c r="Q328" s="103" t="n">
        <f aca="false">IF(Q$1="P",MAX(0,Q$2-$C328),IF(Q$1="C",MAX(0,$C328-Q$2)))</f>
        <v>0</v>
      </c>
      <c r="R328" s="103" t="n">
        <f aca="false">IF(R$1="P",MAX(0,R$2-$C328),IF(R$1="C",MAX(0,$C328-R$2)))</f>
        <v>0</v>
      </c>
      <c r="S328" s="103" t="n">
        <f aca="false">IF(S$1="P",MAX(0,S$2-$C328),IF(S$1="C",MAX(0,$C328-S$2)))</f>
        <v>0</v>
      </c>
      <c r="T328" s="104" t="n">
        <f aca="false">A328</f>
        <v>15</v>
      </c>
      <c r="U328" s="105" t="n">
        <f aca="false">VLOOKUP($B328,Gas!$B$3:$E$2506,2)</f>
        <v>1.745</v>
      </c>
      <c r="V328" s="46" t="n">
        <f aca="false">C328/U328</f>
        <v>10.0573065902579</v>
      </c>
      <c r="W328" s="99" t="n">
        <f aca="false">VLOOKUP($B328,Gas!$B$3:$E$2506,4)</f>
        <v>0.721387162364195</v>
      </c>
    </row>
    <row r="329" customFormat="false" ht="12.75" hidden="false" customHeight="false" outlineLevel="0" collapsed="false">
      <c r="A329" s="95" t="n">
        <f aca="false">MONTH(B329)+(YEAR(B329)-1998)*12</f>
        <v>15</v>
      </c>
      <c r="B329" s="101" t="n">
        <v>36237</v>
      </c>
      <c r="C329" s="102" t="n">
        <v>17.53</v>
      </c>
      <c r="D329" s="98" t="n">
        <f aca="false">LN(C329/C328)</f>
        <v>-0.00114025097873165</v>
      </c>
      <c r="E329" s="106" t="n">
        <f aca="false">STDEV(D320:D329)*SQRT(trade_day)</f>
        <v>1.86615778326999</v>
      </c>
      <c r="F329" s="99"/>
      <c r="G329" s="103" t="n">
        <f aca="false">IF(G$1="P",MAX(0,G$2-$C329),IF(G$1="C",MAX(0,$C329-G$2)))</f>
        <v>2.47</v>
      </c>
      <c r="H329" s="103" t="n">
        <f aca="false">IF(H$1="P",MAX(0,H$2-$C329),IF(H$1="C",MAX(0,$C329-H$2)))</f>
        <v>7.47</v>
      </c>
      <c r="I329" s="103" t="n">
        <f aca="false">IF(I$1="P",MAX(0,I$2-$C329),IF(I$1="C",MAX(0,$C329-I$2)))</f>
        <v>12.47</v>
      </c>
      <c r="J329" s="103" t="n">
        <f aca="false">IF(J$1="P",MAX(0,J$2-$C329),IF(J$1="C",MAX(0,$C329-J$2)))</f>
        <v>17.47</v>
      </c>
      <c r="K329" s="103" t="n">
        <f aca="false">IF(K$1="P",MAX(0,K$2-$C329),IF(K$1="C",MAX(0,$C329-K$2)))</f>
        <v>22.47</v>
      </c>
      <c r="L329" s="103" t="n">
        <f aca="false">IF(L$1="P",MAX(0,L$2-$C329),IF(L$1="C",MAX(0,$C329-L$2)))</f>
        <v>32.47</v>
      </c>
      <c r="M329" s="103" t="n">
        <f aca="false">IF(M$1="P",MAX(0,M$2-$C329),IF(M$1="C",MAX(0,$C329-M$2)))</f>
        <v>0</v>
      </c>
      <c r="N329" s="103" t="n">
        <f aca="false">IF(N$1="P",MAX(0,N$2-$C329),IF(N$1="C",MAX(0,$C329-N$2)))</f>
        <v>0</v>
      </c>
      <c r="O329" s="103" t="n">
        <f aca="false">IF(O$1="P",MAX(0,O$2-$C329),IF(O$1="C",MAX(0,$C329-O$2)))</f>
        <v>0</v>
      </c>
      <c r="P329" s="103" t="n">
        <f aca="false">IF(P$1="P",MAX(0,P$2-$C329),IF(P$1="C",MAX(0,$C329-P$2)))</f>
        <v>0</v>
      </c>
      <c r="Q329" s="103" t="n">
        <f aca="false">IF(Q$1="P",MAX(0,Q$2-$C329),IF(Q$1="C",MAX(0,$C329-Q$2)))</f>
        <v>0</v>
      </c>
      <c r="R329" s="103" t="n">
        <f aca="false">IF(R$1="P",MAX(0,R$2-$C329),IF(R$1="C",MAX(0,$C329-R$2)))</f>
        <v>0</v>
      </c>
      <c r="S329" s="103" t="n">
        <f aca="false">IF(S$1="P",MAX(0,S$2-$C329),IF(S$1="C",MAX(0,$C329-S$2)))</f>
        <v>0</v>
      </c>
      <c r="T329" s="104" t="n">
        <f aca="false">A329</f>
        <v>15</v>
      </c>
      <c r="U329" s="105" t="n">
        <f aca="false">VLOOKUP($B329,Gas!$B$3:$E$2506,2)</f>
        <v>1.75</v>
      </c>
      <c r="V329" s="46" t="n">
        <f aca="false">C329/U329</f>
        <v>10.0171428571429</v>
      </c>
      <c r="W329" s="99" t="n">
        <f aca="false">VLOOKUP($B329,Gas!$B$3:$E$2506,4)</f>
        <v>0.721455400309804</v>
      </c>
    </row>
    <row r="330" customFormat="false" ht="12.75" hidden="false" customHeight="false" outlineLevel="0" collapsed="false">
      <c r="A330" s="95" t="n">
        <f aca="false">MONTH(B330)+(YEAR(B330)-1998)*12</f>
        <v>15</v>
      </c>
      <c r="B330" s="101" t="n">
        <v>36238</v>
      </c>
      <c r="C330" s="102" t="n">
        <v>17.66</v>
      </c>
      <c r="D330" s="98" t="n">
        <f aca="false">LN(C330/C329)</f>
        <v>0.00738849624267086</v>
      </c>
      <c r="E330" s="106" t="n">
        <f aca="false">STDEV(D321:D330)*SQRT(trade_day)</f>
        <v>1.85310772376338</v>
      </c>
      <c r="F330" s="99"/>
      <c r="G330" s="103" t="n">
        <f aca="false">IF(G$1="P",MAX(0,G$2-$C330),IF(G$1="C",MAX(0,$C330-G$2)))</f>
        <v>2.34</v>
      </c>
      <c r="H330" s="103" t="n">
        <f aca="false">IF(H$1="P",MAX(0,H$2-$C330),IF(H$1="C",MAX(0,$C330-H$2)))</f>
        <v>7.34</v>
      </c>
      <c r="I330" s="103" t="n">
        <f aca="false">IF(I$1="P",MAX(0,I$2-$C330),IF(I$1="C",MAX(0,$C330-I$2)))</f>
        <v>12.34</v>
      </c>
      <c r="J330" s="103" t="n">
        <f aca="false">IF(J$1="P",MAX(0,J$2-$C330),IF(J$1="C",MAX(0,$C330-J$2)))</f>
        <v>17.34</v>
      </c>
      <c r="K330" s="103" t="n">
        <f aca="false">IF(K$1="P",MAX(0,K$2-$C330),IF(K$1="C",MAX(0,$C330-K$2)))</f>
        <v>22.34</v>
      </c>
      <c r="L330" s="103" t="n">
        <f aca="false">IF(L$1="P",MAX(0,L$2-$C330),IF(L$1="C",MAX(0,$C330-L$2)))</f>
        <v>32.34</v>
      </c>
      <c r="M330" s="103" t="n">
        <f aca="false">IF(M$1="P",MAX(0,M$2-$C330),IF(M$1="C",MAX(0,$C330-M$2)))</f>
        <v>0</v>
      </c>
      <c r="N330" s="103" t="n">
        <f aca="false">IF(N$1="P",MAX(0,N$2-$C330),IF(N$1="C",MAX(0,$C330-N$2)))</f>
        <v>0</v>
      </c>
      <c r="O330" s="103" t="n">
        <f aca="false">IF(O$1="P",MAX(0,O$2-$C330),IF(O$1="C",MAX(0,$C330-O$2)))</f>
        <v>0</v>
      </c>
      <c r="P330" s="103" t="n">
        <f aca="false">IF(P$1="P",MAX(0,P$2-$C330),IF(P$1="C",MAX(0,$C330-P$2)))</f>
        <v>0</v>
      </c>
      <c r="Q330" s="103" t="n">
        <f aca="false">IF(Q$1="P",MAX(0,Q$2-$C330),IF(Q$1="C",MAX(0,$C330-Q$2)))</f>
        <v>0</v>
      </c>
      <c r="R330" s="103" t="n">
        <f aca="false">IF(R$1="P",MAX(0,R$2-$C330),IF(R$1="C",MAX(0,$C330-R$2)))</f>
        <v>0</v>
      </c>
      <c r="S330" s="103" t="n">
        <f aca="false">IF(S$1="P",MAX(0,S$2-$C330),IF(S$1="C",MAX(0,$C330-S$2)))</f>
        <v>0</v>
      </c>
      <c r="T330" s="104" t="n">
        <f aca="false">A330</f>
        <v>15</v>
      </c>
      <c r="U330" s="105" t="n">
        <f aca="false">VLOOKUP($B330,Gas!$B$3:$E$2506,2)</f>
        <v>1.755</v>
      </c>
      <c r="V330" s="46" t="n">
        <f aca="false">C330/U330</f>
        <v>10.0626780626781</v>
      </c>
      <c r="W330" s="99" t="n">
        <f aca="false">VLOOKUP($B330,Gas!$B$3:$E$2506,4)</f>
        <v>0.49081159196914</v>
      </c>
    </row>
    <row r="331" customFormat="false" ht="12.75" hidden="false" customHeight="false" outlineLevel="0" collapsed="false">
      <c r="A331" s="95" t="n">
        <f aca="false">MONTH(B331)+(YEAR(B331)-1998)*12</f>
        <v>15</v>
      </c>
      <c r="B331" s="101" t="n">
        <v>36241</v>
      </c>
      <c r="C331" s="102" t="n">
        <v>18.63</v>
      </c>
      <c r="D331" s="98" t="n">
        <f aca="false">LN(C331/C330)</f>
        <v>0.0534709894376831</v>
      </c>
      <c r="E331" s="106" t="n">
        <f aca="false">STDEV(D322:D331)*SQRT(trade_day)</f>
        <v>1.78899709396291</v>
      </c>
      <c r="F331" s="99"/>
      <c r="G331" s="103" t="n">
        <f aca="false">IF(G$1="P",MAX(0,G$2-$C331),IF(G$1="C",MAX(0,$C331-G$2)))</f>
        <v>1.37</v>
      </c>
      <c r="H331" s="103" t="n">
        <f aca="false">IF(H$1="P",MAX(0,H$2-$C331),IF(H$1="C",MAX(0,$C331-H$2)))</f>
        <v>6.37</v>
      </c>
      <c r="I331" s="103" t="n">
        <f aca="false">IF(I$1="P",MAX(0,I$2-$C331),IF(I$1="C",MAX(0,$C331-I$2)))</f>
        <v>11.37</v>
      </c>
      <c r="J331" s="103" t="n">
        <f aca="false">IF(J$1="P",MAX(0,J$2-$C331),IF(J$1="C",MAX(0,$C331-J$2)))</f>
        <v>16.37</v>
      </c>
      <c r="K331" s="103" t="n">
        <f aca="false">IF(K$1="P",MAX(0,K$2-$C331),IF(K$1="C",MAX(0,$C331-K$2)))</f>
        <v>21.37</v>
      </c>
      <c r="L331" s="103" t="n">
        <f aca="false">IF(L$1="P",MAX(0,L$2-$C331),IF(L$1="C",MAX(0,$C331-L$2)))</f>
        <v>31.37</v>
      </c>
      <c r="M331" s="103" t="n">
        <f aca="false">IF(M$1="P",MAX(0,M$2-$C331),IF(M$1="C",MAX(0,$C331-M$2)))</f>
        <v>0</v>
      </c>
      <c r="N331" s="103" t="n">
        <f aca="false">IF(N$1="P",MAX(0,N$2-$C331),IF(N$1="C",MAX(0,$C331-N$2)))</f>
        <v>0</v>
      </c>
      <c r="O331" s="103" t="n">
        <f aca="false">IF(O$1="P",MAX(0,O$2-$C331),IF(O$1="C",MAX(0,$C331-O$2)))</f>
        <v>0</v>
      </c>
      <c r="P331" s="103" t="n">
        <f aca="false">IF(P$1="P",MAX(0,P$2-$C331),IF(P$1="C",MAX(0,$C331-P$2)))</f>
        <v>0</v>
      </c>
      <c r="Q331" s="103" t="n">
        <f aca="false">IF(Q$1="P",MAX(0,Q$2-$C331),IF(Q$1="C",MAX(0,$C331-Q$2)))</f>
        <v>0</v>
      </c>
      <c r="R331" s="103" t="n">
        <f aca="false">IF(R$1="P",MAX(0,R$2-$C331),IF(R$1="C",MAX(0,$C331-R$2)))</f>
        <v>0</v>
      </c>
      <c r="S331" s="103" t="n">
        <f aca="false">IF(S$1="P",MAX(0,S$2-$C331),IF(S$1="C",MAX(0,$C331-S$2)))</f>
        <v>0</v>
      </c>
      <c r="T331" s="104" t="n">
        <f aca="false">A331</f>
        <v>15</v>
      </c>
      <c r="U331" s="105" t="n">
        <f aca="false">VLOOKUP($B331,Gas!$B$3:$E$2506,2)</f>
        <v>1.725</v>
      </c>
      <c r="V331" s="46" t="n">
        <f aca="false">C331/U331</f>
        <v>10.8</v>
      </c>
      <c r="W331" s="99" t="n">
        <f aca="false">VLOOKUP($B331,Gas!$B$3:$E$2506,4)</f>
        <v>0.276974340959249</v>
      </c>
    </row>
    <row r="332" customFormat="false" ht="12.75" hidden="false" customHeight="false" outlineLevel="0" collapsed="false">
      <c r="A332" s="95" t="n">
        <f aca="false">MONTH(B332)+(YEAR(B332)-1998)*12</f>
        <v>15</v>
      </c>
      <c r="B332" s="101" t="n">
        <v>36242</v>
      </c>
      <c r="C332" s="102" t="n">
        <v>19.6</v>
      </c>
      <c r="D332" s="98" t="n">
        <f aca="false">LN(C332/C331)</f>
        <v>0.0507563816229747</v>
      </c>
      <c r="E332" s="106" t="n">
        <f aca="false">STDEV(D323:D332)*SQRT(trade_day)</f>
        <v>1.73524316055202</v>
      </c>
      <c r="F332" s="99"/>
      <c r="G332" s="103" t="n">
        <f aca="false">IF(G$1="P",MAX(0,G$2-$C332),IF(G$1="C",MAX(0,$C332-G$2)))</f>
        <v>0.399999999999999</v>
      </c>
      <c r="H332" s="103" t="n">
        <f aca="false">IF(H$1="P",MAX(0,H$2-$C332),IF(H$1="C",MAX(0,$C332-H$2)))</f>
        <v>5.4</v>
      </c>
      <c r="I332" s="103" t="n">
        <f aca="false">IF(I$1="P",MAX(0,I$2-$C332),IF(I$1="C",MAX(0,$C332-I$2)))</f>
        <v>10.4</v>
      </c>
      <c r="J332" s="103" t="n">
        <f aca="false">IF(J$1="P",MAX(0,J$2-$C332),IF(J$1="C",MAX(0,$C332-J$2)))</f>
        <v>15.4</v>
      </c>
      <c r="K332" s="103" t="n">
        <f aca="false">IF(K$1="P",MAX(0,K$2-$C332),IF(K$1="C",MAX(0,$C332-K$2)))</f>
        <v>20.4</v>
      </c>
      <c r="L332" s="103" t="n">
        <f aca="false">IF(L$1="P",MAX(0,L$2-$C332),IF(L$1="C",MAX(0,$C332-L$2)))</f>
        <v>30.4</v>
      </c>
      <c r="M332" s="103" t="n">
        <f aca="false">IF(M$1="P",MAX(0,M$2-$C332),IF(M$1="C",MAX(0,$C332-M$2)))</f>
        <v>0</v>
      </c>
      <c r="N332" s="103" t="n">
        <f aca="false">IF(N$1="P",MAX(0,N$2-$C332),IF(N$1="C",MAX(0,$C332-N$2)))</f>
        <v>0</v>
      </c>
      <c r="O332" s="103" t="n">
        <f aca="false">IF(O$1="P",MAX(0,O$2-$C332),IF(O$1="C",MAX(0,$C332-O$2)))</f>
        <v>0</v>
      </c>
      <c r="P332" s="103" t="n">
        <f aca="false">IF(P$1="P",MAX(0,P$2-$C332),IF(P$1="C",MAX(0,$C332-P$2)))</f>
        <v>0</v>
      </c>
      <c r="Q332" s="103" t="n">
        <f aca="false">IF(Q$1="P",MAX(0,Q$2-$C332),IF(Q$1="C",MAX(0,$C332-Q$2)))</f>
        <v>0</v>
      </c>
      <c r="R332" s="103" t="n">
        <f aca="false">IF(R$1="P",MAX(0,R$2-$C332),IF(R$1="C",MAX(0,$C332-R$2)))</f>
        <v>0</v>
      </c>
      <c r="S332" s="103" t="n">
        <f aca="false">IF(S$1="P",MAX(0,S$2-$C332),IF(S$1="C",MAX(0,$C332-S$2)))</f>
        <v>0</v>
      </c>
      <c r="T332" s="104" t="n">
        <f aca="false">A332</f>
        <v>15</v>
      </c>
      <c r="U332" s="105" t="n">
        <f aca="false">VLOOKUP($B332,Gas!$B$3:$E$2506,2)</f>
        <v>1.75</v>
      </c>
      <c r="V332" s="46" t="n">
        <f aca="false">C332/U332</f>
        <v>11.2</v>
      </c>
      <c r="W332" s="99" t="n">
        <f aca="false">VLOOKUP($B332,Gas!$B$3:$E$2506,4)</f>
        <v>0.264562511515658</v>
      </c>
    </row>
    <row r="333" customFormat="false" ht="12.75" hidden="false" customHeight="false" outlineLevel="0" collapsed="false">
      <c r="A333" s="95" t="n">
        <f aca="false">MONTH(B333)+(YEAR(B333)-1998)*12</f>
        <v>15</v>
      </c>
      <c r="B333" s="101" t="n">
        <v>36243</v>
      </c>
      <c r="C333" s="102" t="n">
        <v>19.88</v>
      </c>
      <c r="D333" s="98" t="n">
        <f aca="false">LN(C333/C332)</f>
        <v>0.0141846349919564</v>
      </c>
      <c r="E333" s="106" t="n">
        <f aca="false">STDEV(D324:D333)*SQRT(trade_day)</f>
        <v>1.73727847795801</v>
      </c>
      <c r="F333" s="99"/>
      <c r="G333" s="103" t="n">
        <f aca="false">IF(G$1="P",MAX(0,G$2-$C333),IF(G$1="C",MAX(0,$C333-G$2)))</f>
        <v>0.120000000000001</v>
      </c>
      <c r="H333" s="103" t="n">
        <f aca="false">IF(H$1="P",MAX(0,H$2-$C333),IF(H$1="C",MAX(0,$C333-H$2)))</f>
        <v>5.12</v>
      </c>
      <c r="I333" s="103" t="n">
        <f aca="false">IF(I$1="P",MAX(0,I$2-$C333),IF(I$1="C",MAX(0,$C333-I$2)))</f>
        <v>10.12</v>
      </c>
      <c r="J333" s="103" t="n">
        <f aca="false">IF(J$1="P",MAX(0,J$2-$C333),IF(J$1="C",MAX(0,$C333-J$2)))</f>
        <v>15.12</v>
      </c>
      <c r="K333" s="103" t="n">
        <f aca="false">IF(K$1="P",MAX(0,K$2-$C333),IF(K$1="C",MAX(0,$C333-K$2)))</f>
        <v>20.12</v>
      </c>
      <c r="L333" s="103" t="n">
        <f aca="false">IF(L$1="P",MAX(0,L$2-$C333),IF(L$1="C",MAX(0,$C333-L$2)))</f>
        <v>30.12</v>
      </c>
      <c r="M333" s="103" t="n">
        <f aca="false">IF(M$1="P",MAX(0,M$2-$C333),IF(M$1="C",MAX(0,$C333-M$2)))</f>
        <v>0</v>
      </c>
      <c r="N333" s="103" t="n">
        <f aca="false">IF(N$1="P",MAX(0,N$2-$C333),IF(N$1="C",MAX(0,$C333-N$2)))</f>
        <v>0</v>
      </c>
      <c r="O333" s="103" t="n">
        <f aca="false">IF(O$1="P",MAX(0,O$2-$C333),IF(O$1="C",MAX(0,$C333-O$2)))</f>
        <v>0</v>
      </c>
      <c r="P333" s="103" t="n">
        <f aca="false">IF(P$1="P",MAX(0,P$2-$C333),IF(P$1="C",MAX(0,$C333-P$2)))</f>
        <v>0</v>
      </c>
      <c r="Q333" s="103" t="n">
        <f aca="false">IF(Q$1="P",MAX(0,Q$2-$C333),IF(Q$1="C",MAX(0,$C333-Q$2)))</f>
        <v>0</v>
      </c>
      <c r="R333" s="103" t="n">
        <f aca="false">IF(R$1="P",MAX(0,R$2-$C333),IF(R$1="C",MAX(0,$C333-R$2)))</f>
        <v>0</v>
      </c>
      <c r="S333" s="103" t="n">
        <f aca="false">IF(S$1="P",MAX(0,S$2-$C333),IF(S$1="C",MAX(0,$C333-S$2)))</f>
        <v>0</v>
      </c>
      <c r="T333" s="104" t="n">
        <f aca="false">A333</f>
        <v>15</v>
      </c>
      <c r="U333" s="105" t="n">
        <f aca="false">VLOOKUP($B333,Gas!$B$3:$E$2506,2)</f>
        <v>1.805</v>
      </c>
      <c r="V333" s="46" t="n">
        <f aca="false">C333/U333</f>
        <v>11.0138504155125</v>
      </c>
      <c r="W333" s="99" t="n">
        <f aca="false">VLOOKUP($B333,Gas!$B$3:$E$2506,4)</f>
        <v>0.337785132341941</v>
      </c>
    </row>
    <row r="334" customFormat="false" ht="12.75" hidden="false" customHeight="false" outlineLevel="0" collapsed="false">
      <c r="A334" s="95" t="n">
        <f aca="false">MONTH(B334)+(YEAR(B334)-1998)*12</f>
        <v>15</v>
      </c>
      <c r="B334" s="101" t="n">
        <v>36244</v>
      </c>
      <c r="C334" s="102" t="n">
        <v>19.43</v>
      </c>
      <c r="D334" s="98" t="n">
        <f aca="false">LN(C334/C333)</f>
        <v>-0.0228959378390792</v>
      </c>
      <c r="E334" s="106" t="n">
        <f aca="false">STDEV(D325:D334)*SQRT(trade_day)</f>
        <v>1.21347881274419</v>
      </c>
      <c r="F334" s="99"/>
      <c r="G334" s="103" t="n">
        <f aca="false">IF(G$1="P",MAX(0,G$2-$C334),IF(G$1="C",MAX(0,$C334-G$2)))</f>
        <v>0.57</v>
      </c>
      <c r="H334" s="103" t="n">
        <f aca="false">IF(H$1="P",MAX(0,H$2-$C334),IF(H$1="C",MAX(0,$C334-H$2)))</f>
        <v>5.57</v>
      </c>
      <c r="I334" s="103" t="n">
        <f aca="false">IF(I$1="P",MAX(0,I$2-$C334),IF(I$1="C",MAX(0,$C334-I$2)))</f>
        <v>10.57</v>
      </c>
      <c r="J334" s="103" t="n">
        <f aca="false">IF(J$1="P",MAX(0,J$2-$C334),IF(J$1="C",MAX(0,$C334-J$2)))</f>
        <v>15.57</v>
      </c>
      <c r="K334" s="103" t="n">
        <f aca="false">IF(K$1="P",MAX(0,K$2-$C334),IF(K$1="C",MAX(0,$C334-K$2)))</f>
        <v>20.57</v>
      </c>
      <c r="L334" s="103" t="n">
        <f aca="false">IF(L$1="P",MAX(0,L$2-$C334),IF(L$1="C",MAX(0,$C334-L$2)))</f>
        <v>30.57</v>
      </c>
      <c r="M334" s="103" t="n">
        <f aca="false">IF(M$1="P",MAX(0,M$2-$C334),IF(M$1="C",MAX(0,$C334-M$2)))</f>
        <v>0</v>
      </c>
      <c r="N334" s="103" t="n">
        <f aca="false">IF(N$1="P",MAX(0,N$2-$C334),IF(N$1="C",MAX(0,$C334-N$2)))</f>
        <v>0</v>
      </c>
      <c r="O334" s="103" t="n">
        <f aca="false">IF(O$1="P",MAX(0,O$2-$C334),IF(O$1="C",MAX(0,$C334-O$2)))</f>
        <v>0</v>
      </c>
      <c r="P334" s="103" t="n">
        <f aca="false">IF(P$1="P",MAX(0,P$2-$C334),IF(P$1="C",MAX(0,$C334-P$2)))</f>
        <v>0</v>
      </c>
      <c r="Q334" s="103" t="n">
        <f aca="false">IF(Q$1="P",MAX(0,Q$2-$C334),IF(Q$1="C",MAX(0,$C334-Q$2)))</f>
        <v>0</v>
      </c>
      <c r="R334" s="103" t="n">
        <f aca="false">IF(R$1="P",MAX(0,R$2-$C334),IF(R$1="C",MAX(0,$C334-R$2)))</f>
        <v>0</v>
      </c>
      <c r="S334" s="103" t="n">
        <f aca="false">IF(S$1="P",MAX(0,S$2-$C334),IF(S$1="C",MAX(0,$C334-S$2)))</f>
        <v>0</v>
      </c>
      <c r="T334" s="104" t="n">
        <f aca="false">A334</f>
        <v>15</v>
      </c>
      <c r="U334" s="105" t="n">
        <f aca="false">VLOOKUP($B334,Gas!$B$3:$E$2506,2)</f>
        <v>1.78</v>
      </c>
      <c r="V334" s="46" t="n">
        <f aca="false">C334/U334</f>
        <v>10.9157303370787</v>
      </c>
      <c r="W334" s="99" t="n">
        <f aca="false">VLOOKUP($B334,Gas!$B$3:$E$2506,4)</f>
        <v>0.347237596322504</v>
      </c>
    </row>
    <row r="335" customFormat="false" ht="12.75" hidden="false" customHeight="false" outlineLevel="0" collapsed="false">
      <c r="A335" s="95" t="n">
        <f aca="false">MONTH(B335)+(YEAR(B335)-1998)*12</f>
        <v>15</v>
      </c>
      <c r="B335" s="101" t="n">
        <v>36245</v>
      </c>
      <c r="C335" s="102" t="n">
        <v>18.43</v>
      </c>
      <c r="D335" s="98" t="n">
        <f aca="false">LN(C335/C334)</f>
        <v>-0.0528384917076168</v>
      </c>
      <c r="E335" s="106" t="n">
        <f aca="false">STDEV(D326:D335)*SQRT(trade_day)</f>
        <v>1.20113579823079</v>
      </c>
      <c r="F335" s="99"/>
      <c r="G335" s="103" t="n">
        <f aca="false">IF(G$1="P",MAX(0,G$2-$C335),IF(G$1="C",MAX(0,$C335-G$2)))</f>
        <v>1.57</v>
      </c>
      <c r="H335" s="103" t="n">
        <f aca="false">IF(H$1="P",MAX(0,H$2-$C335),IF(H$1="C",MAX(0,$C335-H$2)))</f>
        <v>6.57</v>
      </c>
      <c r="I335" s="103" t="n">
        <f aca="false">IF(I$1="P",MAX(0,I$2-$C335),IF(I$1="C",MAX(0,$C335-I$2)))</f>
        <v>11.57</v>
      </c>
      <c r="J335" s="103" t="n">
        <f aca="false">IF(J$1="P",MAX(0,J$2-$C335),IF(J$1="C",MAX(0,$C335-J$2)))</f>
        <v>16.57</v>
      </c>
      <c r="K335" s="103" t="n">
        <f aca="false">IF(K$1="P",MAX(0,K$2-$C335),IF(K$1="C",MAX(0,$C335-K$2)))</f>
        <v>21.57</v>
      </c>
      <c r="L335" s="103" t="n">
        <f aca="false">IF(L$1="P",MAX(0,L$2-$C335),IF(L$1="C",MAX(0,$C335-L$2)))</f>
        <v>31.57</v>
      </c>
      <c r="M335" s="103" t="n">
        <f aca="false">IF(M$1="P",MAX(0,M$2-$C335),IF(M$1="C",MAX(0,$C335-M$2)))</f>
        <v>0</v>
      </c>
      <c r="N335" s="103" t="n">
        <f aca="false">IF(N$1="P",MAX(0,N$2-$C335),IF(N$1="C",MAX(0,$C335-N$2)))</f>
        <v>0</v>
      </c>
      <c r="O335" s="103" t="n">
        <f aca="false">IF(O$1="P",MAX(0,O$2-$C335),IF(O$1="C",MAX(0,$C335-O$2)))</f>
        <v>0</v>
      </c>
      <c r="P335" s="103" t="n">
        <f aca="false">IF(P$1="P",MAX(0,P$2-$C335),IF(P$1="C",MAX(0,$C335-P$2)))</f>
        <v>0</v>
      </c>
      <c r="Q335" s="103" t="n">
        <f aca="false">IF(Q$1="P",MAX(0,Q$2-$C335),IF(Q$1="C",MAX(0,$C335-Q$2)))</f>
        <v>0</v>
      </c>
      <c r="R335" s="103" t="n">
        <f aca="false">IF(R$1="P",MAX(0,R$2-$C335),IF(R$1="C",MAX(0,$C335-R$2)))</f>
        <v>0</v>
      </c>
      <c r="S335" s="103" t="n">
        <f aca="false">IF(S$1="P",MAX(0,S$2-$C335),IF(S$1="C",MAX(0,$C335-S$2)))</f>
        <v>0</v>
      </c>
      <c r="T335" s="104" t="n">
        <f aca="false">A335</f>
        <v>15</v>
      </c>
      <c r="U335" s="105" t="n">
        <f aca="false">VLOOKUP($B335,Gas!$B$3:$E$2506,2)</f>
        <v>1.805</v>
      </c>
      <c r="V335" s="46" t="n">
        <f aca="false">C335/U335</f>
        <v>10.2105263157895</v>
      </c>
      <c r="W335" s="99" t="n">
        <f aca="false">VLOOKUP($B335,Gas!$B$3:$E$2506,4)</f>
        <v>0.268657413618679</v>
      </c>
    </row>
    <row r="336" customFormat="false" ht="12.75" hidden="false" customHeight="false" outlineLevel="0" collapsed="false">
      <c r="A336" s="95" t="n">
        <f aca="false">MONTH(B336)+(YEAR(B336)-1998)*12</f>
        <v>15</v>
      </c>
      <c r="B336" s="101" t="n">
        <v>36248</v>
      </c>
      <c r="C336" s="102" t="n">
        <v>20.5</v>
      </c>
      <c r="D336" s="98" t="n">
        <f aca="false">LN(C336/C335)</f>
        <v>0.106445114462631</v>
      </c>
      <c r="E336" s="106" t="n">
        <f aca="false">STDEV(D327:D336)*SQRT(trade_day)</f>
        <v>1.36897291015882</v>
      </c>
      <c r="F336" s="99"/>
      <c r="G336" s="103" t="n">
        <f aca="false">IF(G$1="P",MAX(0,G$2-$C336),IF(G$1="C",MAX(0,$C336-G$2)))</f>
        <v>0</v>
      </c>
      <c r="H336" s="103" t="n">
        <f aca="false">IF(H$1="P",MAX(0,H$2-$C336),IF(H$1="C",MAX(0,$C336-H$2)))</f>
        <v>4.5</v>
      </c>
      <c r="I336" s="103" t="n">
        <f aca="false">IF(I$1="P",MAX(0,I$2-$C336),IF(I$1="C",MAX(0,$C336-I$2)))</f>
        <v>9.5</v>
      </c>
      <c r="J336" s="103" t="n">
        <f aca="false">IF(J$1="P",MAX(0,J$2-$C336),IF(J$1="C",MAX(0,$C336-J$2)))</f>
        <v>14.5</v>
      </c>
      <c r="K336" s="103" t="n">
        <f aca="false">IF(K$1="P",MAX(0,K$2-$C336),IF(K$1="C",MAX(0,$C336-K$2)))</f>
        <v>19.5</v>
      </c>
      <c r="L336" s="103" t="n">
        <f aca="false">IF(L$1="P",MAX(0,L$2-$C336),IF(L$1="C",MAX(0,$C336-L$2)))</f>
        <v>29.5</v>
      </c>
      <c r="M336" s="103" t="n">
        <f aca="false">IF(M$1="P",MAX(0,M$2-$C336),IF(M$1="C",MAX(0,$C336-M$2)))</f>
        <v>0.5</v>
      </c>
      <c r="N336" s="103" t="n">
        <f aca="false">IF(N$1="P",MAX(0,N$2-$C336),IF(N$1="C",MAX(0,$C336-N$2)))</f>
        <v>0</v>
      </c>
      <c r="O336" s="103" t="n">
        <f aca="false">IF(O$1="P",MAX(0,O$2-$C336),IF(O$1="C",MAX(0,$C336-O$2)))</f>
        <v>0</v>
      </c>
      <c r="P336" s="103" t="n">
        <f aca="false">IF(P$1="P",MAX(0,P$2-$C336),IF(P$1="C",MAX(0,$C336-P$2)))</f>
        <v>0</v>
      </c>
      <c r="Q336" s="103" t="n">
        <f aca="false">IF(Q$1="P",MAX(0,Q$2-$C336),IF(Q$1="C",MAX(0,$C336-Q$2)))</f>
        <v>0</v>
      </c>
      <c r="R336" s="103" t="n">
        <f aca="false">IF(R$1="P",MAX(0,R$2-$C336),IF(R$1="C",MAX(0,$C336-R$2)))</f>
        <v>0</v>
      </c>
      <c r="S336" s="103" t="n">
        <f aca="false">IF(S$1="P",MAX(0,S$2-$C336),IF(S$1="C",MAX(0,$C336-S$2)))</f>
        <v>0</v>
      </c>
      <c r="T336" s="104" t="n">
        <f aca="false">A336</f>
        <v>15</v>
      </c>
      <c r="U336" s="105" t="n">
        <f aca="false">VLOOKUP($B336,Gas!$B$3:$E$2506,2)</f>
        <v>1.835</v>
      </c>
      <c r="V336" s="46" t="n">
        <f aca="false">C336/U336</f>
        <v>11.1716621253406</v>
      </c>
      <c r="W336" s="99" t="n">
        <f aca="false">VLOOKUP($B336,Gas!$B$3:$E$2506,4)</f>
        <v>0.27933410818782</v>
      </c>
    </row>
    <row r="337" customFormat="false" ht="12.75" hidden="false" customHeight="false" outlineLevel="0" collapsed="false">
      <c r="A337" s="95" t="n">
        <f aca="false">MONTH(B337)+(YEAR(B337)-1998)*12</f>
        <v>15</v>
      </c>
      <c r="B337" s="101" t="n">
        <v>36249</v>
      </c>
      <c r="C337" s="102" t="n">
        <v>19.54</v>
      </c>
      <c r="D337" s="98" t="n">
        <f aca="false">LN(C337/C336)</f>
        <v>-0.0479612395297259</v>
      </c>
      <c r="E337" s="106" t="n">
        <f aca="false">STDEV(D328:D337)*SQRT(trade_day)</f>
        <v>1.02111576063583</v>
      </c>
      <c r="F337" s="99"/>
      <c r="G337" s="103" t="n">
        <f aca="false">IF(G$1="P",MAX(0,G$2-$C337),IF(G$1="C",MAX(0,$C337-G$2)))</f>
        <v>0.460000000000001</v>
      </c>
      <c r="H337" s="103" t="n">
        <f aca="false">IF(H$1="P",MAX(0,H$2-$C337),IF(H$1="C",MAX(0,$C337-H$2)))</f>
        <v>5.46</v>
      </c>
      <c r="I337" s="103" t="n">
        <f aca="false">IF(I$1="P",MAX(0,I$2-$C337),IF(I$1="C",MAX(0,$C337-I$2)))</f>
        <v>10.46</v>
      </c>
      <c r="J337" s="103" t="n">
        <f aca="false">IF(J$1="P",MAX(0,J$2-$C337),IF(J$1="C",MAX(0,$C337-J$2)))</f>
        <v>15.46</v>
      </c>
      <c r="K337" s="103" t="n">
        <f aca="false">IF(K$1="P",MAX(0,K$2-$C337),IF(K$1="C",MAX(0,$C337-K$2)))</f>
        <v>20.46</v>
      </c>
      <c r="L337" s="103" t="n">
        <f aca="false">IF(L$1="P",MAX(0,L$2-$C337),IF(L$1="C",MAX(0,$C337-L$2)))</f>
        <v>30.46</v>
      </c>
      <c r="M337" s="103" t="n">
        <f aca="false">IF(M$1="P",MAX(0,M$2-$C337),IF(M$1="C",MAX(0,$C337-M$2)))</f>
        <v>0</v>
      </c>
      <c r="N337" s="103" t="n">
        <f aca="false">IF(N$1="P",MAX(0,N$2-$C337),IF(N$1="C",MAX(0,$C337-N$2)))</f>
        <v>0</v>
      </c>
      <c r="O337" s="103" t="n">
        <f aca="false">IF(O$1="P",MAX(0,O$2-$C337),IF(O$1="C",MAX(0,$C337-O$2)))</f>
        <v>0</v>
      </c>
      <c r="P337" s="103" t="n">
        <f aca="false">IF(P$1="P",MAX(0,P$2-$C337),IF(P$1="C",MAX(0,$C337-P$2)))</f>
        <v>0</v>
      </c>
      <c r="Q337" s="103" t="n">
        <f aca="false">IF(Q$1="P",MAX(0,Q$2-$C337),IF(Q$1="C",MAX(0,$C337-Q$2)))</f>
        <v>0</v>
      </c>
      <c r="R337" s="103" t="n">
        <f aca="false">IF(R$1="P",MAX(0,R$2-$C337),IF(R$1="C",MAX(0,$C337-R$2)))</f>
        <v>0</v>
      </c>
      <c r="S337" s="103" t="n">
        <f aca="false">IF(S$1="P",MAX(0,S$2-$C337),IF(S$1="C",MAX(0,$C337-S$2)))</f>
        <v>0</v>
      </c>
      <c r="T337" s="104" t="n">
        <f aca="false">A337</f>
        <v>15</v>
      </c>
      <c r="U337" s="105" t="n">
        <f aca="false">VLOOKUP($B337,Gas!$B$3:$E$2506,2)</f>
        <v>1.805</v>
      </c>
      <c r="V337" s="46" t="n">
        <f aca="false">C337/U337</f>
        <v>10.8254847645429</v>
      </c>
      <c r="W337" s="99" t="n">
        <f aca="false">VLOOKUP($B337,Gas!$B$3:$E$2506,4)</f>
        <v>0.276973883506683</v>
      </c>
    </row>
    <row r="338" customFormat="false" ht="12.75" hidden="false" customHeight="false" outlineLevel="0" collapsed="false">
      <c r="A338" s="95" t="n">
        <f aca="false">MONTH(B338)+(YEAR(B338)-1998)*12</f>
        <v>15</v>
      </c>
      <c r="B338" s="101" t="n">
        <v>36250</v>
      </c>
      <c r="C338" s="102" t="n">
        <v>19.46</v>
      </c>
      <c r="D338" s="98" t="n">
        <f aca="false">LN(C338/C337)</f>
        <v>-0.00410256985677758</v>
      </c>
      <c r="E338" s="106" t="n">
        <f aca="false">STDEV(D329:D338)*SQRT(trade_day)</f>
        <v>0.77439974613225</v>
      </c>
      <c r="F338" s="99"/>
      <c r="G338" s="103" t="n">
        <f aca="false">IF(G$1="P",MAX(0,G$2-$C338),IF(G$1="C",MAX(0,$C338-G$2)))</f>
        <v>0.539999999999999</v>
      </c>
      <c r="H338" s="103" t="n">
        <f aca="false">IF(H$1="P",MAX(0,H$2-$C338),IF(H$1="C",MAX(0,$C338-H$2)))</f>
        <v>5.54</v>
      </c>
      <c r="I338" s="103" t="n">
        <f aca="false">IF(I$1="P",MAX(0,I$2-$C338),IF(I$1="C",MAX(0,$C338-I$2)))</f>
        <v>10.54</v>
      </c>
      <c r="J338" s="103" t="n">
        <f aca="false">IF(J$1="P",MAX(0,J$2-$C338),IF(J$1="C",MAX(0,$C338-J$2)))</f>
        <v>15.54</v>
      </c>
      <c r="K338" s="103" t="n">
        <f aca="false">IF(K$1="P",MAX(0,K$2-$C338),IF(K$1="C",MAX(0,$C338-K$2)))</f>
        <v>20.54</v>
      </c>
      <c r="L338" s="103" t="n">
        <f aca="false">IF(L$1="P",MAX(0,L$2-$C338),IF(L$1="C",MAX(0,$C338-L$2)))</f>
        <v>30.54</v>
      </c>
      <c r="M338" s="103" t="n">
        <f aca="false">IF(M$1="P",MAX(0,M$2-$C338),IF(M$1="C",MAX(0,$C338-M$2)))</f>
        <v>0</v>
      </c>
      <c r="N338" s="103" t="n">
        <f aca="false">IF(N$1="P",MAX(0,N$2-$C338),IF(N$1="C",MAX(0,$C338-N$2)))</f>
        <v>0</v>
      </c>
      <c r="O338" s="103" t="n">
        <f aca="false">IF(O$1="P",MAX(0,O$2-$C338),IF(O$1="C",MAX(0,$C338-O$2)))</f>
        <v>0</v>
      </c>
      <c r="P338" s="103" t="n">
        <f aca="false">IF(P$1="P",MAX(0,P$2-$C338),IF(P$1="C",MAX(0,$C338-P$2)))</f>
        <v>0</v>
      </c>
      <c r="Q338" s="103" t="n">
        <f aca="false">IF(Q$1="P",MAX(0,Q$2-$C338),IF(Q$1="C",MAX(0,$C338-Q$2)))</f>
        <v>0</v>
      </c>
      <c r="R338" s="103" t="n">
        <f aca="false">IF(R$1="P",MAX(0,R$2-$C338),IF(R$1="C",MAX(0,$C338-R$2)))</f>
        <v>0</v>
      </c>
      <c r="S338" s="103" t="n">
        <f aca="false">IF(S$1="P",MAX(0,S$2-$C338),IF(S$1="C",MAX(0,$C338-S$2)))</f>
        <v>0</v>
      </c>
      <c r="T338" s="104" t="n">
        <f aca="false">A338</f>
        <v>15</v>
      </c>
      <c r="U338" s="105" t="n">
        <f aca="false">VLOOKUP($B338,Gas!$B$3:$E$2506,2)</f>
        <v>1.885</v>
      </c>
      <c r="V338" s="46" t="n">
        <f aca="false">C338/U338</f>
        <v>10.3236074270557</v>
      </c>
      <c r="W338" s="99" t="n">
        <f aca="false">VLOOKUP($B338,Gas!$B$3:$E$2506,4)</f>
        <v>0.359742022436442</v>
      </c>
    </row>
    <row r="339" customFormat="false" ht="12.75" hidden="false" customHeight="false" outlineLevel="0" collapsed="false">
      <c r="A339" s="95" t="n">
        <f aca="false">MONTH(B339)+(YEAR(B339)-1998)*12</f>
        <v>16</v>
      </c>
      <c r="B339" s="101" t="n">
        <v>36251</v>
      </c>
      <c r="C339" s="102" t="n">
        <v>17.86</v>
      </c>
      <c r="D339" s="98" t="n">
        <f aca="false">LN(C339/C338)</f>
        <v>-0.0857975013095062</v>
      </c>
      <c r="E339" s="106" t="n">
        <f aca="false">STDEV(D330:D339)*SQRT(trade_day)</f>
        <v>0.912587656674433</v>
      </c>
      <c r="F339" s="99"/>
      <c r="G339" s="103" t="n">
        <f aca="false">IF(G$1="P",MAX(0,G$2-$C339),IF(G$1="C",MAX(0,$C339-G$2)))</f>
        <v>2.14</v>
      </c>
      <c r="H339" s="103" t="n">
        <f aca="false">IF(H$1="P",MAX(0,H$2-$C339),IF(H$1="C",MAX(0,$C339-H$2)))</f>
        <v>7.14</v>
      </c>
      <c r="I339" s="103" t="n">
        <f aca="false">IF(I$1="P",MAX(0,I$2-$C339),IF(I$1="C",MAX(0,$C339-I$2)))</f>
        <v>12.14</v>
      </c>
      <c r="J339" s="103" t="n">
        <f aca="false">IF(J$1="P",MAX(0,J$2-$C339),IF(J$1="C",MAX(0,$C339-J$2)))</f>
        <v>17.14</v>
      </c>
      <c r="K339" s="103" t="n">
        <f aca="false">IF(K$1="P",MAX(0,K$2-$C339),IF(K$1="C",MAX(0,$C339-K$2)))</f>
        <v>22.14</v>
      </c>
      <c r="L339" s="103" t="n">
        <f aca="false">IF(L$1="P",MAX(0,L$2-$C339),IF(L$1="C",MAX(0,$C339-L$2)))</f>
        <v>32.14</v>
      </c>
      <c r="M339" s="103" t="n">
        <f aca="false">IF(M$1="P",MAX(0,M$2-$C339),IF(M$1="C",MAX(0,$C339-M$2)))</f>
        <v>0</v>
      </c>
      <c r="N339" s="103" t="n">
        <f aca="false">IF(N$1="P",MAX(0,N$2-$C339),IF(N$1="C",MAX(0,$C339-N$2)))</f>
        <v>0</v>
      </c>
      <c r="O339" s="103" t="n">
        <f aca="false">IF(O$1="P",MAX(0,O$2-$C339),IF(O$1="C",MAX(0,$C339-O$2)))</f>
        <v>0</v>
      </c>
      <c r="P339" s="103" t="n">
        <f aca="false">IF(P$1="P",MAX(0,P$2-$C339),IF(P$1="C",MAX(0,$C339-P$2)))</f>
        <v>0</v>
      </c>
      <c r="Q339" s="103" t="n">
        <f aca="false">IF(Q$1="P",MAX(0,Q$2-$C339),IF(Q$1="C",MAX(0,$C339-Q$2)))</f>
        <v>0</v>
      </c>
      <c r="R339" s="103" t="n">
        <f aca="false">IF(R$1="P",MAX(0,R$2-$C339),IF(R$1="C",MAX(0,$C339-R$2)))</f>
        <v>0</v>
      </c>
      <c r="S339" s="103" t="n">
        <f aca="false">IF(S$1="P",MAX(0,S$2-$C339),IF(S$1="C",MAX(0,$C339-S$2)))</f>
        <v>0</v>
      </c>
      <c r="T339" s="104" t="n">
        <f aca="false">A339</f>
        <v>16</v>
      </c>
      <c r="U339" s="105" t="n">
        <f aca="false">VLOOKUP($B339,Gas!$B$3:$E$2506,2)</f>
        <v>1.995</v>
      </c>
      <c r="V339" s="46" t="n">
        <f aca="false">C339/U339</f>
        <v>8.95238095238095</v>
      </c>
      <c r="W339" s="99" t="n">
        <f aca="false">VLOOKUP($B339,Gas!$B$3:$E$2506,4)</f>
        <v>0.453894075556406</v>
      </c>
    </row>
    <row r="340" customFormat="false" ht="12.75" hidden="false" customHeight="false" outlineLevel="0" collapsed="false">
      <c r="A340" s="95" t="n">
        <f aca="false">MONTH(B340)+(YEAR(B340)-1998)*12</f>
        <v>16</v>
      </c>
      <c r="B340" s="101" t="n">
        <v>36255</v>
      </c>
      <c r="C340" s="102" t="n">
        <v>21.19</v>
      </c>
      <c r="D340" s="98" t="n">
        <f aca="false">LN(C340/C339)</f>
        <v>0.170965796831855</v>
      </c>
      <c r="E340" s="106" t="n">
        <f aca="false">STDEV(D331:D340)*SQRT(trade_day)</f>
        <v>1.24577291393743</v>
      </c>
      <c r="F340" s="99"/>
      <c r="G340" s="103" t="n">
        <f aca="false">IF(G$1="P",MAX(0,G$2-$C340),IF(G$1="C",MAX(0,$C340-G$2)))</f>
        <v>0</v>
      </c>
      <c r="H340" s="103" t="n">
        <f aca="false">IF(H$1="P",MAX(0,H$2-$C340),IF(H$1="C",MAX(0,$C340-H$2)))</f>
        <v>3.81</v>
      </c>
      <c r="I340" s="103" t="n">
        <f aca="false">IF(I$1="P",MAX(0,I$2-$C340),IF(I$1="C",MAX(0,$C340-I$2)))</f>
        <v>8.81</v>
      </c>
      <c r="J340" s="103" t="n">
        <f aca="false">IF(J$1="P",MAX(0,J$2-$C340),IF(J$1="C",MAX(0,$C340-J$2)))</f>
        <v>13.81</v>
      </c>
      <c r="K340" s="103" t="n">
        <f aca="false">IF(K$1="P",MAX(0,K$2-$C340),IF(K$1="C",MAX(0,$C340-K$2)))</f>
        <v>18.81</v>
      </c>
      <c r="L340" s="103" t="n">
        <f aca="false">IF(L$1="P",MAX(0,L$2-$C340),IF(L$1="C",MAX(0,$C340-L$2)))</f>
        <v>28.81</v>
      </c>
      <c r="M340" s="103" t="n">
        <f aca="false">IF(M$1="P",MAX(0,M$2-$C340),IF(M$1="C",MAX(0,$C340-M$2)))</f>
        <v>1.19</v>
      </c>
      <c r="N340" s="103" t="n">
        <f aca="false">IF(N$1="P",MAX(0,N$2-$C340),IF(N$1="C",MAX(0,$C340-N$2)))</f>
        <v>0</v>
      </c>
      <c r="O340" s="103" t="n">
        <f aca="false">IF(O$1="P",MAX(0,O$2-$C340),IF(O$1="C",MAX(0,$C340-O$2)))</f>
        <v>0</v>
      </c>
      <c r="P340" s="103" t="n">
        <f aca="false">IF(P$1="P",MAX(0,P$2-$C340),IF(P$1="C",MAX(0,$C340-P$2)))</f>
        <v>0</v>
      </c>
      <c r="Q340" s="103" t="n">
        <f aca="false">IF(Q$1="P",MAX(0,Q$2-$C340),IF(Q$1="C",MAX(0,$C340-Q$2)))</f>
        <v>0</v>
      </c>
      <c r="R340" s="103" t="n">
        <f aca="false">IF(R$1="P",MAX(0,R$2-$C340),IF(R$1="C",MAX(0,$C340-R$2)))</f>
        <v>0</v>
      </c>
      <c r="S340" s="103" t="n">
        <f aca="false">IF(S$1="P",MAX(0,S$2-$C340),IF(S$1="C",MAX(0,$C340-S$2)))</f>
        <v>0</v>
      </c>
      <c r="T340" s="104" t="n">
        <f aca="false">A340</f>
        <v>16</v>
      </c>
      <c r="U340" s="105" t="n">
        <f aca="false">VLOOKUP($B340,Gas!$B$3:$E$2506,2)</f>
        <v>1.94</v>
      </c>
      <c r="V340" s="46" t="n">
        <f aca="false">C340/U340</f>
        <v>10.9226804123711</v>
      </c>
      <c r="W340" s="99" t="n">
        <f aca="false">VLOOKUP($B340,Gas!$B$3:$E$2506,4)</f>
        <v>0.489251088889499</v>
      </c>
    </row>
    <row r="341" customFormat="false" ht="12.75" hidden="false" customHeight="false" outlineLevel="0" collapsed="false">
      <c r="A341" s="95" t="n">
        <f aca="false">MONTH(B341)+(YEAR(B341)-1998)*12</f>
        <v>16</v>
      </c>
      <c r="B341" s="101" t="n">
        <v>36256</v>
      </c>
      <c r="C341" s="102" t="n">
        <v>21.25</v>
      </c>
      <c r="D341" s="98" t="n">
        <f aca="false">LN(C341/C340)</f>
        <v>0.00282752309021817</v>
      </c>
      <c r="E341" s="106" t="n">
        <f aca="false">STDEV(D332:D341)*SQRT(trade_day)</f>
        <v>1.23162382425346</v>
      </c>
      <c r="F341" s="99"/>
      <c r="G341" s="103" t="n">
        <f aca="false">IF(G$1="P",MAX(0,G$2-$C341),IF(G$1="C",MAX(0,$C341-G$2)))</f>
        <v>0</v>
      </c>
      <c r="H341" s="103" t="n">
        <f aca="false">IF(H$1="P",MAX(0,H$2-$C341),IF(H$1="C",MAX(0,$C341-H$2)))</f>
        <v>3.75</v>
      </c>
      <c r="I341" s="103" t="n">
        <f aca="false">IF(I$1="P",MAX(0,I$2-$C341),IF(I$1="C",MAX(0,$C341-I$2)))</f>
        <v>8.75</v>
      </c>
      <c r="J341" s="103" t="n">
        <f aca="false">IF(J$1="P",MAX(0,J$2-$C341),IF(J$1="C",MAX(0,$C341-J$2)))</f>
        <v>13.75</v>
      </c>
      <c r="K341" s="103" t="n">
        <f aca="false">IF(K$1="P",MAX(0,K$2-$C341),IF(K$1="C",MAX(0,$C341-K$2)))</f>
        <v>18.75</v>
      </c>
      <c r="L341" s="103" t="n">
        <f aca="false">IF(L$1="P",MAX(0,L$2-$C341),IF(L$1="C",MAX(0,$C341-L$2)))</f>
        <v>28.75</v>
      </c>
      <c r="M341" s="103" t="n">
        <f aca="false">IF(M$1="P",MAX(0,M$2-$C341),IF(M$1="C",MAX(0,$C341-M$2)))</f>
        <v>1.25</v>
      </c>
      <c r="N341" s="103" t="n">
        <f aca="false">IF(N$1="P",MAX(0,N$2-$C341),IF(N$1="C",MAX(0,$C341-N$2)))</f>
        <v>0</v>
      </c>
      <c r="O341" s="103" t="n">
        <f aca="false">IF(O$1="P",MAX(0,O$2-$C341),IF(O$1="C",MAX(0,$C341-O$2)))</f>
        <v>0</v>
      </c>
      <c r="P341" s="103" t="n">
        <f aca="false">IF(P$1="P",MAX(0,P$2-$C341),IF(P$1="C",MAX(0,$C341-P$2)))</f>
        <v>0</v>
      </c>
      <c r="Q341" s="103" t="n">
        <f aca="false">IF(Q$1="P",MAX(0,Q$2-$C341),IF(Q$1="C",MAX(0,$C341-Q$2)))</f>
        <v>0</v>
      </c>
      <c r="R341" s="103" t="n">
        <f aca="false">IF(R$1="P",MAX(0,R$2-$C341),IF(R$1="C",MAX(0,$C341-R$2)))</f>
        <v>0</v>
      </c>
      <c r="S341" s="103" t="n">
        <f aca="false">IF(S$1="P",MAX(0,S$2-$C341),IF(S$1="C",MAX(0,$C341-S$2)))</f>
        <v>0</v>
      </c>
      <c r="T341" s="104" t="n">
        <f aca="false">A341</f>
        <v>16</v>
      </c>
      <c r="U341" s="105" t="n">
        <f aca="false">VLOOKUP($B341,Gas!$B$3:$E$2506,2)</f>
        <v>2.035</v>
      </c>
      <c r="V341" s="46" t="n">
        <f aca="false">C341/U341</f>
        <v>10.4422604422604</v>
      </c>
      <c r="W341" s="99" t="n">
        <f aca="false">VLOOKUP($B341,Gas!$B$3:$E$2506,4)</f>
        <v>0.546566994685463</v>
      </c>
    </row>
    <row r="342" customFormat="false" ht="12.75" hidden="false" customHeight="false" outlineLevel="0" collapsed="false">
      <c r="A342" s="95" t="n">
        <f aca="false">MONTH(B342)+(YEAR(B342)-1998)*12</f>
        <v>16</v>
      </c>
      <c r="B342" s="101" t="n">
        <v>36257</v>
      </c>
      <c r="C342" s="102" t="n">
        <v>26.39</v>
      </c>
      <c r="D342" s="98" t="n">
        <f aca="false">LN(C342/C341)</f>
        <v>0.216628255144807</v>
      </c>
      <c r="E342" s="106" t="n">
        <f aca="false">STDEV(D333:D342)*SQRT(trade_day)</f>
        <v>1.59724881770965</v>
      </c>
      <c r="F342" s="99"/>
      <c r="G342" s="103" t="n">
        <f aca="false">IF(G$1="P",MAX(0,G$2-$C342),IF(G$1="C",MAX(0,$C342-G$2)))</f>
        <v>0</v>
      </c>
      <c r="H342" s="103" t="n">
        <f aca="false">IF(H$1="P",MAX(0,H$2-$C342),IF(H$1="C",MAX(0,$C342-H$2)))</f>
        <v>0</v>
      </c>
      <c r="I342" s="103" t="n">
        <f aca="false">IF(I$1="P",MAX(0,I$2-$C342),IF(I$1="C",MAX(0,$C342-I$2)))</f>
        <v>3.61</v>
      </c>
      <c r="J342" s="103" t="n">
        <f aca="false">IF(J$1="P",MAX(0,J$2-$C342),IF(J$1="C",MAX(0,$C342-J$2)))</f>
        <v>8.61</v>
      </c>
      <c r="K342" s="103" t="n">
        <f aca="false">IF(K$1="P",MAX(0,K$2-$C342),IF(K$1="C",MAX(0,$C342-K$2)))</f>
        <v>13.61</v>
      </c>
      <c r="L342" s="103" t="n">
        <f aca="false">IF(L$1="P",MAX(0,L$2-$C342),IF(L$1="C",MAX(0,$C342-L$2)))</f>
        <v>23.61</v>
      </c>
      <c r="M342" s="103" t="n">
        <f aca="false">IF(M$1="P",MAX(0,M$2-$C342),IF(M$1="C",MAX(0,$C342-M$2)))</f>
        <v>6.39</v>
      </c>
      <c r="N342" s="103" t="n">
        <f aca="false">IF(N$1="P",MAX(0,N$2-$C342),IF(N$1="C",MAX(0,$C342-N$2)))</f>
        <v>1.39</v>
      </c>
      <c r="O342" s="103" t="n">
        <f aca="false">IF(O$1="P",MAX(0,O$2-$C342),IF(O$1="C",MAX(0,$C342-O$2)))</f>
        <v>0</v>
      </c>
      <c r="P342" s="103" t="n">
        <f aca="false">IF(P$1="P",MAX(0,P$2-$C342),IF(P$1="C",MAX(0,$C342-P$2)))</f>
        <v>0</v>
      </c>
      <c r="Q342" s="103" t="n">
        <f aca="false">IF(Q$1="P",MAX(0,Q$2-$C342),IF(Q$1="C",MAX(0,$C342-Q$2)))</f>
        <v>0</v>
      </c>
      <c r="R342" s="103" t="n">
        <f aca="false">IF(R$1="P",MAX(0,R$2-$C342),IF(R$1="C",MAX(0,$C342-R$2)))</f>
        <v>0</v>
      </c>
      <c r="S342" s="103" t="n">
        <f aca="false">IF(S$1="P",MAX(0,S$2-$C342),IF(S$1="C",MAX(0,$C342-S$2)))</f>
        <v>0</v>
      </c>
      <c r="T342" s="104" t="n">
        <f aca="false">A342</f>
        <v>16</v>
      </c>
      <c r="U342" s="105" t="n">
        <f aca="false">VLOOKUP($B342,Gas!$B$3:$E$2506,2)</f>
        <v>1.98</v>
      </c>
      <c r="V342" s="46" t="n">
        <f aca="false">C342/U342</f>
        <v>13.3282828282828</v>
      </c>
      <c r="W342" s="99" t="n">
        <f aca="false">VLOOKUP($B342,Gas!$B$3:$E$2506,4)</f>
        <v>0.590869522085568</v>
      </c>
    </row>
    <row r="343" customFormat="false" ht="12.75" hidden="false" customHeight="false" outlineLevel="0" collapsed="false">
      <c r="A343" s="95" t="n">
        <f aca="false">MONTH(B343)+(YEAR(B343)-1998)*12</f>
        <v>16</v>
      </c>
      <c r="B343" s="101" t="n">
        <v>36258</v>
      </c>
      <c r="C343" s="102" t="n">
        <v>26.63</v>
      </c>
      <c r="D343" s="98" t="n">
        <f aca="false">LN(C343/C342)</f>
        <v>0.00905324931060817</v>
      </c>
      <c r="E343" s="106" t="n">
        <f aca="false">STDEV(D334:D343)*SQRT(trade_day)</f>
        <v>1.59884274547092</v>
      </c>
      <c r="F343" s="99"/>
      <c r="G343" s="103" t="n">
        <f aca="false">IF(G$1="P",MAX(0,G$2-$C343),IF(G$1="C",MAX(0,$C343-G$2)))</f>
        <v>0</v>
      </c>
      <c r="H343" s="103" t="n">
        <f aca="false">IF(H$1="P",MAX(0,H$2-$C343),IF(H$1="C",MAX(0,$C343-H$2)))</f>
        <v>0</v>
      </c>
      <c r="I343" s="103" t="n">
        <f aca="false">IF(I$1="P",MAX(0,I$2-$C343),IF(I$1="C",MAX(0,$C343-I$2)))</f>
        <v>3.37</v>
      </c>
      <c r="J343" s="103" t="n">
        <f aca="false">IF(J$1="P",MAX(0,J$2-$C343),IF(J$1="C",MAX(0,$C343-J$2)))</f>
        <v>8.37</v>
      </c>
      <c r="K343" s="103" t="n">
        <f aca="false">IF(K$1="P",MAX(0,K$2-$C343),IF(K$1="C",MAX(0,$C343-K$2)))</f>
        <v>13.37</v>
      </c>
      <c r="L343" s="103" t="n">
        <f aca="false">IF(L$1="P",MAX(0,L$2-$C343),IF(L$1="C",MAX(0,$C343-L$2)))</f>
        <v>23.37</v>
      </c>
      <c r="M343" s="103" t="n">
        <f aca="false">IF(M$1="P",MAX(0,M$2-$C343),IF(M$1="C",MAX(0,$C343-M$2)))</f>
        <v>6.63</v>
      </c>
      <c r="N343" s="103" t="n">
        <f aca="false">IF(N$1="P",MAX(0,N$2-$C343),IF(N$1="C",MAX(0,$C343-N$2)))</f>
        <v>1.63</v>
      </c>
      <c r="O343" s="103" t="n">
        <f aca="false">IF(O$1="P",MAX(0,O$2-$C343),IF(O$1="C",MAX(0,$C343-O$2)))</f>
        <v>0</v>
      </c>
      <c r="P343" s="103" t="n">
        <f aca="false">IF(P$1="P",MAX(0,P$2-$C343),IF(P$1="C",MAX(0,$C343-P$2)))</f>
        <v>0</v>
      </c>
      <c r="Q343" s="103" t="n">
        <f aca="false">IF(Q$1="P",MAX(0,Q$2-$C343),IF(Q$1="C",MAX(0,$C343-Q$2)))</f>
        <v>0</v>
      </c>
      <c r="R343" s="103" t="n">
        <f aca="false">IF(R$1="P",MAX(0,R$2-$C343),IF(R$1="C",MAX(0,$C343-R$2)))</f>
        <v>0</v>
      </c>
      <c r="S343" s="103" t="n">
        <f aca="false">IF(S$1="P",MAX(0,S$2-$C343),IF(S$1="C",MAX(0,$C343-S$2)))</f>
        <v>0</v>
      </c>
      <c r="T343" s="104" t="n">
        <f aca="false">A343</f>
        <v>16</v>
      </c>
      <c r="U343" s="105" t="n">
        <f aca="false">VLOOKUP($B343,Gas!$B$3:$E$2506,2)</f>
        <v>2.035</v>
      </c>
      <c r="V343" s="46" t="n">
        <f aca="false">C343/U343</f>
        <v>13.0859950859951</v>
      </c>
      <c r="W343" s="99" t="n">
        <f aca="false">VLOOKUP($B343,Gas!$B$3:$E$2506,4)</f>
        <v>0.59968816723592</v>
      </c>
    </row>
    <row r="344" customFormat="false" ht="12.75" hidden="false" customHeight="false" outlineLevel="0" collapsed="false">
      <c r="A344" s="95" t="n">
        <f aca="false">MONTH(B344)+(YEAR(B344)-1998)*12</f>
        <v>16</v>
      </c>
      <c r="B344" s="101" t="n">
        <v>36259</v>
      </c>
      <c r="C344" s="102" t="n">
        <v>29.65</v>
      </c>
      <c r="D344" s="98" t="n">
        <f aca="false">LN(C344/C343)</f>
        <v>0.107423725617894</v>
      </c>
      <c r="E344" s="106" t="n">
        <f aca="false">STDEV(D335:D344)*SQRT(trade_day)</f>
        <v>1.61352724077696</v>
      </c>
      <c r="F344" s="99"/>
      <c r="G344" s="103" t="n">
        <f aca="false">IF(G$1="P",MAX(0,G$2-$C344),IF(G$1="C",MAX(0,$C344-G$2)))</f>
        <v>0</v>
      </c>
      <c r="H344" s="103" t="n">
        <f aca="false">IF(H$1="P",MAX(0,H$2-$C344),IF(H$1="C",MAX(0,$C344-H$2)))</f>
        <v>0</v>
      </c>
      <c r="I344" s="103" t="n">
        <f aca="false">IF(I$1="P",MAX(0,I$2-$C344),IF(I$1="C",MAX(0,$C344-I$2)))</f>
        <v>0.350000000000001</v>
      </c>
      <c r="J344" s="103" t="n">
        <f aca="false">IF(J$1="P",MAX(0,J$2-$C344),IF(J$1="C",MAX(0,$C344-J$2)))</f>
        <v>5.35</v>
      </c>
      <c r="K344" s="103" t="n">
        <f aca="false">IF(K$1="P",MAX(0,K$2-$C344),IF(K$1="C",MAX(0,$C344-K$2)))</f>
        <v>10.35</v>
      </c>
      <c r="L344" s="103" t="n">
        <f aca="false">IF(L$1="P",MAX(0,L$2-$C344),IF(L$1="C",MAX(0,$C344-L$2)))</f>
        <v>20.35</v>
      </c>
      <c r="M344" s="103" t="n">
        <f aca="false">IF(M$1="P",MAX(0,M$2-$C344),IF(M$1="C",MAX(0,$C344-M$2)))</f>
        <v>9.65</v>
      </c>
      <c r="N344" s="103" t="n">
        <f aca="false">IF(N$1="P",MAX(0,N$2-$C344),IF(N$1="C",MAX(0,$C344-N$2)))</f>
        <v>4.65</v>
      </c>
      <c r="O344" s="103" t="n">
        <f aca="false">IF(O$1="P",MAX(0,O$2-$C344),IF(O$1="C",MAX(0,$C344-O$2)))</f>
        <v>0</v>
      </c>
      <c r="P344" s="103" t="n">
        <f aca="false">IF(P$1="P",MAX(0,P$2-$C344),IF(P$1="C",MAX(0,$C344-P$2)))</f>
        <v>0</v>
      </c>
      <c r="Q344" s="103" t="n">
        <f aca="false">IF(Q$1="P",MAX(0,Q$2-$C344),IF(Q$1="C",MAX(0,$C344-Q$2)))</f>
        <v>0</v>
      </c>
      <c r="R344" s="103" t="n">
        <f aca="false">IF(R$1="P",MAX(0,R$2-$C344),IF(R$1="C",MAX(0,$C344-R$2)))</f>
        <v>0</v>
      </c>
      <c r="S344" s="103" t="n">
        <f aca="false">IF(S$1="P",MAX(0,S$2-$C344),IF(S$1="C",MAX(0,$C344-S$2)))</f>
        <v>0</v>
      </c>
      <c r="T344" s="104" t="n">
        <f aca="false">A344</f>
        <v>16</v>
      </c>
      <c r="U344" s="105" t="n">
        <f aca="false">VLOOKUP($B344,Gas!$B$3:$E$2506,2)</f>
        <v>2.07</v>
      </c>
      <c r="V344" s="46" t="n">
        <f aca="false">C344/U344</f>
        <v>14.3236714975845</v>
      </c>
      <c r="W344" s="99" t="n">
        <f aca="false">VLOOKUP($B344,Gas!$B$3:$E$2506,4)</f>
        <v>0.572448716645813</v>
      </c>
    </row>
    <row r="345" customFormat="false" ht="12.75" hidden="false" customHeight="false" outlineLevel="0" collapsed="false">
      <c r="A345" s="95" t="n">
        <f aca="false">MONTH(B345)+(YEAR(B345)-1998)*12</f>
        <v>16</v>
      </c>
      <c r="B345" s="101" t="n">
        <v>36262</v>
      </c>
      <c r="C345" s="102" t="n">
        <v>31.7</v>
      </c>
      <c r="D345" s="98" t="n">
        <f aca="false">LN(C345/C344)</f>
        <v>0.0668545554395006</v>
      </c>
      <c r="E345" s="106" t="n">
        <f aca="false">STDEV(D336:D345)*SQRT(trade_day)</f>
        <v>1.52618262090176</v>
      </c>
      <c r="F345" s="99"/>
      <c r="G345" s="103" t="n">
        <f aca="false">IF(G$1="P",MAX(0,G$2-$C345),IF(G$1="C",MAX(0,$C345-G$2)))</f>
        <v>0</v>
      </c>
      <c r="H345" s="103" t="n">
        <f aca="false">IF(H$1="P",MAX(0,H$2-$C345),IF(H$1="C",MAX(0,$C345-H$2)))</f>
        <v>0</v>
      </c>
      <c r="I345" s="103" t="n">
        <f aca="false">IF(I$1="P",MAX(0,I$2-$C345),IF(I$1="C",MAX(0,$C345-I$2)))</f>
        <v>0</v>
      </c>
      <c r="J345" s="103" t="n">
        <f aca="false">IF(J$1="P",MAX(0,J$2-$C345),IF(J$1="C",MAX(0,$C345-J$2)))</f>
        <v>3.3</v>
      </c>
      <c r="K345" s="103" t="n">
        <f aca="false">IF(K$1="P",MAX(0,K$2-$C345),IF(K$1="C",MAX(0,$C345-K$2)))</f>
        <v>8.3</v>
      </c>
      <c r="L345" s="103" t="n">
        <f aca="false">IF(L$1="P",MAX(0,L$2-$C345),IF(L$1="C",MAX(0,$C345-L$2)))</f>
        <v>18.3</v>
      </c>
      <c r="M345" s="103" t="n">
        <f aca="false">IF(M$1="P",MAX(0,M$2-$C345),IF(M$1="C",MAX(0,$C345-M$2)))</f>
        <v>11.7</v>
      </c>
      <c r="N345" s="103" t="n">
        <f aca="false">IF(N$1="P",MAX(0,N$2-$C345),IF(N$1="C",MAX(0,$C345-N$2)))</f>
        <v>6.7</v>
      </c>
      <c r="O345" s="103" t="n">
        <f aca="false">IF(O$1="P",MAX(0,O$2-$C345),IF(O$1="C",MAX(0,$C345-O$2)))</f>
        <v>1.7</v>
      </c>
      <c r="P345" s="103" t="n">
        <f aca="false">IF(P$1="P",MAX(0,P$2-$C345),IF(P$1="C",MAX(0,$C345-P$2)))</f>
        <v>0</v>
      </c>
      <c r="Q345" s="103" t="n">
        <f aca="false">IF(Q$1="P",MAX(0,Q$2-$C345),IF(Q$1="C",MAX(0,$C345-Q$2)))</f>
        <v>0</v>
      </c>
      <c r="R345" s="103" t="n">
        <f aca="false">IF(R$1="P",MAX(0,R$2-$C345),IF(R$1="C",MAX(0,$C345-R$2)))</f>
        <v>0</v>
      </c>
      <c r="S345" s="103" t="n">
        <f aca="false">IF(S$1="P",MAX(0,S$2-$C345),IF(S$1="C",MAX(0,$C345-S$2)))</f>
        <v>0</v>
      </c>
      <c r="T345" s="104" t="n">
        <f aca="false">A345</f>
        <v>16</v>
      </c>
      <c r="U345" s="105" t="n">
        <f aca="false">VLOOKUP($B345,Gas!$B$3:$E$2506,2)</f>
        <v>2.105</v>
      </c>
      <c r="V345" s="46" t="n">
        <f aca="false">C345/U345</f>
        <v>15.0593824228029</v>
      </c>
      <c r="W345" s="99" t="n">
        <f aca="false">VLOOKUP($B345,Gas!$B$3:$E$2506,4)</f>
        <v>0.38698343426695</v>
      </c>
    </row>
    <row r="346" customFormat="false" ht="12.75" hidden="false" customHeight="false" outlineLevel="0" collapsed="false">
      <c r="A346" s="95" t="n">
        <f aca="false">MONTH(B346)+(YEAR(B346)-1998)*12</f>
        <v>16</v>
      </c>
      <c r="B346" s="101" t="n">
        <v>36263</v>
      </c>
      <c r="C346" s="102" t="n">
        <v>25.06</v>
      </c>
      <c r="D346" s="98" t="n">
        <f aca="false">LN(C346/C345)</f>
        <v>-0.235043731415313</v>
      </c>
      <c r="E346" s="106" t="n">
        <f aca="false">STDEV(D337:D346)*SQRT(trade_day)</f>
        <v>2.06253843912426</v>
      </c>
      <c r="F346" s="99"/>
      <c r="G346" s="103" t="n">
        <f aca="false">IF(G$1="P",MAX(0,G$2-$C346),IF(G$1="C",MAX(0,$C346-G$2)))</f>
        <v>0</v>
      </c>
      <c r="H346" s="103" t="n">
        <f aca="false">IF(H$1="P",MAX(0,H$2-$C346),IF(H$1="C",MAX(0,$C346-H$2)))</f>
        <v>0</v>
      </c>
      <c r="I346" s="103" t="n">
        <f aca="false">IF(I$1="P",MAX(0,I$2-$C346),IF(I$1="C",MAX(0,$C346-I$2)))</f>
        <v>4.94</v>
      </c>
      <c r="J346" s="103" t="n">
        <f aca="false">IF(J$1="P",MAX(0,J$2-$C346),IF(J$1="C",MAX(0,$C346-J$2)))</f>
        <v>9.94</v>
      </c>
      <c r="K346" s="103" t="n">
        <f aca="false">IF(K$1="P",MAX(0,K$2-$C346),IF(K$1="C",MAX(0,$C346-K$2)))</f>
        <v>14.94</v>
      </c>
      <c r="L346" s="103" t="n">
        <f aca="false">IF(L$1="P",MAX(0,L$2-$C346),IF(L$1="C",MAX(0,$C346-L$2)))</f>
        <v>24.94</v>
      </c>
      <c r="M346" s="103" t="n">
        <f aca="false">IF(M$1="P",MAX(0,M$2-$C346),IF(M$1="C",MAX(0,$C346-M$2)))</f>
        <v>5.06</v>
      </c>
      <c r="N346" s="103" t="n">
        <f aca="false">IF(N$1="P",MAX(0,N$2-$C346),IF(N$1="C",MAX(0,$C346-N$2)))</f>
        <v>0.0599999999999987</v>
      </c>
      <c r="O346" s="103" t="n">
        <f aca="false">IF(O$1="P",MAX(0,O$2-$C346),IF(O$1="C",MAX(0,$C346-O$2)))</f>
        <v>0</v>
      </c>
      <c r="P346" s="103" t="n">
        <f aca="false">IF(P$1="P",MAX(0,P$2-$C346),IF(P$1="C",MAX(0,$C346-P$2)))</f>
        <v>0</v>
      </c>
      <c r="Q346" s="103" t="n">
        <f aca="false">IF(Q$1="P",MAX(0,Q$2-$C346),IF(Q$1="C",MAX(0,$C346-Q$2)))</f>
        <v>0</v>
      </c>
      <c r="R346" s="103" t="n">
        <f aca="false">IF(R$1="P",MAX(0,R$2-$C346),IF(R$1="C",MAX(0,$C346-R$2)))</f>
        <v>0</v>
      </c>
      <c r="S346" s="103" t="n">
        <f aca="false">IF(S$1="P",MAX(0,S$2-$C346),IF(S$1="C",MAX(0,$C346-S$2)))</f>
        <v>0</v>
      </c>
      <c r="T346" s="104" t="n">
        <f aca="false">A346</f>
        <v>16</v>
      </c>
      <c r="U346" s="105" t="n">
        <f aca="false">VLOOKUP($B346,Gas!$B$3:$E$2506,2)</f>
        <v>2.06</v>
      </c>
      <c r="V346" s="46" t="n">
        <f aca="false">C346/U346</f>
        <v>12.1650485436893</v>
      </c>
      <c r="W346" s="99" t="n">
        <f aca="false">VLOOKUP($B346,Gas!$B$3:$E$2506,4)</f>
        <v>0.42556784772156</v>
      </c>
    </row>
    <row r="347" customFormat="false" ht="12.75" hidden="false" customHeight="false" outlineLevel="0" collapsed="false">
      <c r="A347" s="95" t="n">
        <f aca="false">MONTH(B347)+(YEAR(B347)-1998)*12</f>
        <v>16</v>
      </c>
      <c r="B347" s="101" t="n">
        <v>36264</v>
      </c>
      <c r="C347" s="102" t="n">
        <v>27.37</v>
      </c>
      <c r="D347" s="98" t="n">
        <f aca="false">LN(C347/C346)</f>
        <v>0.0881745735846656</v>
      </c>
      <c r="E347" s="106" t="n">
        <f aca="false">STDEV(D338:D347)*SQRT(trade_day)</f>
        <v>2.05006090254332</v>
      </c>
      <c r="F347" s="99"/>
      <c r="G347" s="103" t="n">
        <f aca="false">IF(G$1="P",MAX(0,G$2-$C347),IF(G$1="C",MAX(0,$C347-G$2)))</f>
        <v>0</v>
      </c>
      <c r="H347" s="103" t="n">
        <f aca="false">IF(H$1="P",MAX(0,H$2-$C347),IF(H$1="C",MAX(0,$C347-H$2)))</f>
        <v>0</v>
      </c>
      <c r="I347" s="103" t="n">
        <f aca="false">IF(I$1="P",MAX(0,I$2-$C347),IF(I$1="C",MAX(0,$C347-I$2)))</f>
        <v>2.63</v>
      </c>
      <c r="J347" s="103" t="n">
        <f aca="false">IF(J$1="P",MAX(0,J$2-$C347),IF(J$1="C",MAX(0,$C347-J$2)))</f>
        <v>7.63</v>
      </c>
      <c r="K347" s="103" t="n">
        <f aca="false">IF(K$1="P",MAX(0,K$2-$C347),IF(K$1="C",MAX(0,$C347-K$2)))</f>
        <v>12.63</v>
      </c>
      <c r="L347" s="103" t="n">
        <f aca="false">IF(L$1="P",MAX(0,L$2-$C347),IF(L$1="C",MAX(0,$C347-L$2)))</f>
        <v>22.63</v>
      </c>
      <c r="M347" s="103" t="n">
        <f aca="false">IF(M$1="P",MAX(0,M$2-$C347),IF(M$1="C",MAX(0,$C347-M$2)))</f>
        <v>7.37</v>
      </c>
      <c r="N347" s="103" t="n">
        <f aca="false">IF(N$1="P",MAX(0,N$2-$C347),IF(N$1="C",MAX(0,$C347-N$2)))</f>
        <v>2.37</v>
      </c>
      <c r="O347" s="103" t="n">
        <f aca="false">IF(O$1="P",MAX(0,O$2-$C347),IF(O$1="C",MAX(0,$C347-O$2)))</f>
        <v>0</v>
      </c>
      <c r="P347" s="103" t="n">
        <f aca="false">IF(P$1="P",MAX(0,P$2-$C347),IF(P$1="C",MAX(0,$C347-P$2)))</f>
        <v>0</v>
      </c>
      <c r="Q347" s="103" t="n">
        <f aca="false">IF(Q$1="P",MAX(0,Q$2-$C347),IF(Q$1="C",MAX(0,$C347-Q$2)))</f>
        <v>0</v>
      </c>
      <c r="R347" s="103" t="n">
        <f aca="false">IF(R$1="P",MAX(0,R$2-$C347),IF(R$1="C",MAX(0,$C347-R$2)))</f>
        <v>0</v>
      </c>
      <c r="S347" s="103" t="n">
        <f aca="false">IF(S$1="P",MAX(0,S$2-$C347),IF(S$1="C",MAX(0,$C347-S$2)))</f>
        <v>0</v>
      </c>
      <c r="T347" s="104" t="n">
        <f aca="false">A347</f>
        <v>16</v>
      </c>
      <c r="U347" s="105" t="n">
        <f aca="false">VLOOKUP($B347,Gas!$B$3:$E$2506,2)</f>
        <v>2.14</v>
      </c>
      <c r="V347" s="46" t="n">
        <f aca="false">C347/U347</f>
        <v>12.7897196261682</v>
      </c>
      <c r="W347" s="99" t="n">
        <f aca="false">VLOOKUP($B347,Gas!$B$3:$E$2506,4)</f>
        <v>0.464266991709934</v>
      </c>
    </row>
    <row r="348" customFormat="false" ht="12.75" hidden="false" customHeight="false" outlineLevel="0" collapsed="false">
      <c r="A348" s="95" t="n">
        <f aca="false">MONTH(B348)+(YEAR(B348)-1998)*12</f>
        <v>16</v>
      </c>
      <c r="B348" s="101" t="n">
        <v>36265</v>
      </c>
      <c r="C348" s="102" t="n">
        <v>25.11</v>
      </c>
      <c r="D348" s="98" t="n">
        <f aca="false">LN(C348/C347)</f>
        <v>-0.0861813498830941</v>
      </c>
      <c r="E348" s="106" t="n">
        <f aca="false">STDEV(D339:D348)*SQRT(trade_day)</f>
        <v>2.13155873988847</v>
      </c>
      <c r="F348" s="99"/>
      <c r="G348" s="103" t="n">
        <f aca="false">IF(G$1="P",MAX(0,G$2-$C348),IF(G$1="C",MAX(0,$C348-G$2)))</f>
        <v>0</v>
      </c>
      <c r="H348" s="103" t="n">
        <f aca="false">IF(H$1="P",MAX(0,H$2-$C348),IF(H$1="C",MAX(0,$C348-H$2)))</f>
        <v>0</v>
      </c>
      <c r="I348" s="103" t="n">
        <f aca="false">IF(I$1="P",MAX(0,I$2-$C348),IF(I$1="C",MAX(0,$C348-I$2)))</f>
        <v>4.89</v>
      </c>
      <c r="J348" s="103" t="n">
        <f aca="false">IF(J$1="P",MAX(0,J$2-$C348),IF(J$1="C",MAX(0,$C348-J$2)))</f>
        <v>9.89</v>
      </c>
      <c r="K348" s="103" t="n">
        <f aca="false">IF(K$1="P",MAX(0,K$2-$C348),IF(K$1="C",MAX(0,$C348-K$2)))</f>
        <v>14.89</v>
      </c>
      <c r="L348" s="103" t="n">
        <f aca="false">IF(L$1="P",MAX(0,L$2-$C348),IF(L$1="C",MAX(0,$C348-L$2)))</f>
        <v>24.89</v>
      </c>
      <c r="M348" s="103" t="n">
        <f aca="false">IF(M$1="P",MAX(0,M$2-$C348),IF(M$1="C",MAX(0,$C348-M$2)))</f>
        <v>5.11</v>
      </c>
      <c r="N348" s="103" t="n">
        <f aca="false">IF(N$1="P",MAX(0,N$2-$C348),IF(N$1="C",MAX(0,$C348-N$2)))</f>
        <v>0.109999999999999</v>
      </c>
      <c r="O348" s="103" t="n">
        <f aca="false">IF(O$1="P",MAX(0,O$2-$C348),IF(O$1="C",MAX(0,$C348-O$2)))</f>
        <v>0</v>
      </c>
      <c r="P348" s="103" t="n">
        <f aca="false">IF(P$1="P",MAX(0,P$2-$C348),IF(P$1="C",MAX(0,$C348-P$2)))</f>
        <v>0</v>
      </c>
      <c r="Q348" s="103" t="n">
        <f aca="false">IF(Q$1="P",MAX(0,Q$2-$C348),IF(Q$1="C",MAX(0,$C348-Q$2)))</f>
        <v>0</v>
      </c>
      <c r="R348" s="103" t="n">
        <f aca="false">IF(R$1="P",MAX(0,R$2-$C348),IF(R$1="C",MAX(0,$C348-R$2)))</f>
        <v>0</v>
      </c>
      <c r="S348" s="103" t="n">
        <f aca="false">IF(S$1="P",MAX(0,S$2-$C348),IF(S$1="C",MAX(0,$C348-S$2)))</f>
        <v>0</v>
      </c>
      <c r="T348" s="104" t="n">
        <f aca="false">A348</f>
        <v>16</v>
      </c>
      <c r="U348" s="105" t="n">
        <f aca="false">VLOOKUP($B348,Gas!$B$3:$E$2506,2)</f>
        <v>2.12</v>
      </c>
      <c r="V348" s="46" t="n">
        <f aca="false">C348/U348</f>
        <v>11.8443396226415</v>
      </c>
      <c r="W348" s="99" t="n">
        <f aca="false">VLOOKUP($B348,Gas!$B$3:$E$2506,4)</f>
        <v>0.475641377078928</v>
      </c>
    </row>
    <row r="349" customFormat="false" ht="12.75" hidden="false" customHeight="false" outlineLevel="0" collapsed="false">
      <c r="A349" s="95" t="n">
        <f aca="false">MONTH(B349)+(YEAR(B349)-1998)*12</f>
        <v>16</v>
      </c>
      <c r="B349" s="101" t="n">
        <v>36266</v>
      </c>
      <c r="C349" s="102" t="n">
        <v>29.39</v>
      </c>
      <c r="D349" s="98" t="n">
        <f aca="false">LN(C349/C348)</f>
        <v>0.157388307261332</v>
      </c>
      <c r="E349" s="106" t="n">
        <f aca="false">STDEV(D340:D349)*SQRT(trade_day)</f>
        <v>2.12567381280545</v>
      </c>
      <c r="F349" s="99"/>
      <c r="G349" s="103" t="n">
        <f aca="false">IF(G$1="P",MAX(0,G$2-$C349),IF(G$1="C",MAX(0,$C349-G$2)))</f>
        <v>0</v>
      </c>
      <c r="H349" s="103" t="n">
        <f aca="false">IF(H$1="P",MAX(0,H$2-$C349),IF(H$1="C",MAX(0,$C349-H$2)))</f>
        <v>0</v>
      </c>
      <c r="I349" s="103" t="n">
        <f aca="false">IF(I$1="P",MAX(0,I$2-$C349),IF(I$1="C",MAX(0,$C349-I$2)))</f>
        <v>0.609999999999999</v>
      </c>
      <c r="J349" s="103" t="n">
        <f aca="false">IF(J$1="P",MAX(0,J$2-$C349),IF(J$1="C",MAX(0,$C349-J$2)))</f>
        <v>5.61</v>
      </c>
      <c r="K349" s="103" t="n">
        <f aca="false">IF(K$1="P",MAX(0,K$2-$C349),IF(K$1="C",MAX(0,$C349-K$2)))</f>
        <v>10.61</v>
      </c>
      <c r="L349" s="103" t="n">
        <f aca="false">IF(L$1="P",MAX(0,L$2-$C349),IF(L$1="C",MAX(0,$C349-L$2)))</f>
        <v>20.61</v>
      </c>
      <c r="M349" s="103" t="n">
        <f aca="false">IF(M$1="P",MAX(0,M$2-$C349),IF(M$1="C",MAX(0,$C349-M$2)))</f>
        <v>9.39</v>
      </c>
      <c r="N349" s="103" t="n">
        <f aca="false">IF(N$1="P",MAX(0,N$2-$C349),IF(N$1="C",MAX(0,$C349-N$2)))</f>
        <v>4.39</v>
      </c>
      <c r="O349" s="103" t="n">
        <f aca="false">IF(O$1="P",MAX(0,O$2-$C349),IF(O$1="C",MAX(0,$C349-O$2)))</f>
        <v>0</v>
      </c>
      <c r="P349" s="103" t="n">
        <f aca="false">IF(P$1="P",MAX(0,P$2-$C349),IF(P$1="C",MAX(0,$C349-P$2)))</f>
        <v>0</v>
      </c>
      <c r="Q349" s="103" t="n">
        <f aca="false">IF(Q$1="P",MAX(0,Q$2-$C349),IF(Q$1="C",MAX(0,$C349-Q$2)))</f>
        <v>0</v>
      </c>
      <c r="R349" s="103" t="n">
        <f aca="false">IF(R$1="P",MAX(0,R$2-$C349),IF(R$1="C",MAX(0,$C349-R$2)))</f>
        <v>0</v>
      </c>
      <c r="S349" s="103" t="n">
        <f aca="false">IF(S$1="P",MAX(0,S$2-$C349),IF(S$1="C",MAX(0,$C349-S$2)))</f>
        <v>0</v>
      </c>
      <c r="T349" s="104" t="n">
        <f aca="false">A349</f>
        <v>16</v>
      </c>
      <c r="U349" s="105" t="n">
        <f aca="false">VLOOKUP($B349,Gas!$B$3:$E$2506,2)</f>
        <v>2.14</v>
      </c>
      <c r="V349" s="46" t="n">
        <f aca="false">C349/U349</f>
        <v>13.7336448598131</v>
      </c>
      <c r="W349" s="99" t="n">
        <f aca="false">VLOOKUP($B349,Gas!$B$3:$E$2506,4)</f>
        <v>0.398472198787914</v>
      </c>
    </row>
    <row r="350" customFormat="false" ht="12.75" hidden="false" customHeight="false" outlineLevel="0" collapsed="false">
      <c r="A350" s="95" t="n">
        <f aca="false">MONTH(B350)+(YEAR(B350)-1998)*12</f>
        <v>16</v>
      </c>
      <c r="B350" s="101" t="n">
        <v>36269</v>
      </c>
      <c r="C350" s="102" t="n">
        <v>31.42</v>
      </c>
      <c r="D350" s="98" t="n">
        <f aca="false">LN(C350/C349)</f>
        <v>0.0667901523966491</v>
      </c>
      <c r="E350" s="106" t="n">
        <f aca="false">STDEV(D341:D350)*SQRT(trade_day)</f>
        <v>2.0220297983045</v>
      </c>
      <c r="F350" s="99"/>
      <c r="G350" s="103" t="n">
        <f aca="false">IF(G$1="P",MAX(0,G$2-$C350),IF(G$1="C",MAX(0,$C350-G$2)))</f>
        <v>0</v>
      </c>
      <c r="H350" s="103" t="n">
        <f aca="false">IF(H$1="P",MAX(0,H$2-$C350),IF(H$1="C",MAX(0,$C350-H$2)))</f>
        <v>0</v>
      </c>
      <c r="I350" s="103" t="n">
        <f aca="false">IF(I$1="P",MAX(0,I$2-$C350),IF(I$1="C",MAX(0,$C350-I$2)))</f>
        <v>0</v>
      </c>
      <c r="J350" s="103" t="n">
        <f aca="false">IF(J$1="P",MAX(0,J$2-$C350),IF(J$1="C",MAX(0,$C350-J$2)))</f>
        <v>3.58</v>
      </c>
      <c r="K350" s="103" t="n">
        <f aca="false">IF(K$1="P",MAX(0,K$2-$C350),IF(K$1="C",MAX(0,$C350-K$2)))</f>
        <v>8.58</v>
      </c>
      <c r="L350" s="103" t="n">
        <f aca="false">IF(L$1="P",MAX(0,L$2-$C350),IF(L$1="C",MAX(0,$C350-L$2)))</f>
        <v>18.58</v>
      </c>
      <c r="M350" s="103" t="n">
        <f aca="false">IF(M$1="P",MAX(0,M$2-$C350),IF(M$1="C",MAX(0,$C350-M$2)))</f>
        <v>11.42</v>
      </c>
      <c r="N350" s="103" t="n">
        <f aca="false">IF(N$1="P",MAX(0,N$2-$C350),IF(N$1="C",MAX(0,$C350-N$2)))</f>
        <v>6.42</v>
      </c>
      <c r="O350" s="103" t="n">
        <f aca="false">IF(O$1="P",MAX(0,O$2-$C350),IF(O$1="C",MAX(0,$C350-O$2)))</f>
        <v>1.42</v>
      </c>
      <c r="P350" s="103" t="n">
        <f aca="false">IF(P$1="P",MAX(0,P$2-$C350),IF(P$1="C",MAX(0,$C350-P$2)))</f>
        <v>0</v>
      </c>
      <c r="Q350" s="103" t="n">
        <f aca="false">IF(Q$1="P",MAX(0,Q$2-$C350),IF(Q$1="C",MAX(0,$C350-Q$2)))</f>
        <v>0</v>
      </c>
      <c r="R350" s="103" t="n">
        <f aca="false">IF(R$1="P",MAX(0,R$2-$C350),IF(R$1="C",MAX(0,$C350-R$2)))</f>
        <v>0</v>
      </c>
      <c r="S350" s="103" t="n">
        <f aca="false">IF(S$1="P",MAX(0,S$2-$C350),IF(S$1="C",MAX(0,$C350-S$2)))</f>
        <v>0</v>
      </c>
      <c r="T350" s="104" t="n">
        <f aca="false">A350</f>
        <v>16</v>
      </c>
      <c r="U350" s="105" t="n">
        <f aca="false">VLOOKUP($B350,Gas!$B$3:$E$2506,2)</f>
        <v>2.15</v>
      </c>
      <c r="V350" s="46" t="n">
        <f aca="false">C350/U350</f>
        <v>14.6139534883721</v>
      </c>
      <c r="W350" s="99" t="n">
        <f aca="false">VLOOKUP($B350,Gas!$B$3:$E$2506,4)</f>
        <v>0.302343044070669</v>
      </c>
    </row>
    <row r="351" customFormat="false" ht="12.75" hidden="false" customHeight="false" outlineLevel="0" collapsed="false">
      <c r="A351" s="95" t="n">
        <f aca="false">MONTH(B351)+(YEAR(B351)-1998)*12</f>
        <v>16</v>
      </c>
      <c r="B351" s="101" t="n">
        <v>36270</v>
      </c>
      <c r="C351" s="102" t="n">
        <v>26.09</v>
      </c>
      <c r="D351" s="98" t="n">
        <f aca="false">LN(C351/C350)</f>
        <v>-0.185892533678838</v>
      </c>
      <c r="E351" s="106" t="n">
        <f aca="false">STDEV(D342:D351)*SQRT(trade_day)</f>
        <v>2.31567255327021</v>
      </c>
      <c r="F351" s="99"/>
      <c r="G351" s="103" t="n">
        <f aca="false">IF(G$1="P",MAX(0,G$2-$C351),IF(G$1="C",MAX(0,$C351-G$2)))</f>
        <v>0</v>
      </c>
      <c r="H351" s="103" t="n">
        <f aca="false">IF(H$1="P",MAX(0,H$2-$C351),IF(H$1="C",MAX(0,$C351-H$2)))</f>
        <v>0</v>
      </c>
      <c r="I351" s="103" t="n">
        <f aca="false">IF(I$1="P",MAX(0,I$2-$C351),IF(I$1="C",MAX(0,$C351-I$2)))</f>
        <v>3.91</v>
      </c>
      <c r="J351" s="103" t="n">
        <f aca="false">IF(J$1="P",MAX(0,J$2-$C351),IF(J$1="C",MAX(0,$C351-J$2)))</f>
        <v>8.91</v>
      </c>
      <c r="K351" s="103" t="n">
        <f aca="false">IF(K$1="P",MAX(0,K$2-$C351),IF(K$1="C",MAX(0,$C351-K$2)))</f>
        <v>13.91</v>
      </c>
      <c r="L351" s="103" t="n">
        <f aca="false">IF(L$1="P",MAX(0,L$2-$C351),IF(L$1="C",MAX(0,$C351-L$2)))</f>
        <v>23.91</v>
      </c>
      <c r="M351" s="103" t="n">
        <f aca="false">IF(M$1="P",MAX(0,M$2-$C351),IF(M$1="C",MAX(0,$C351-M$2)))</f>
        <v>6.09</v>
      </c>
      <c r="N351" s="103" t="n">
        <f aca="false">IF(N$1="P",MAX(0,N$2-$C351),IF(N$1="C",MAX(0,$C351-N$2)))</f>
        <v>1.09</v>
      </c>
      <c r="O351" s="103" t="n">
        <f aca="false">IF(O$1="P",MAX(0,O$2-$C351),IF(O$1="C",MAX(0,$C351-O$2)))</f>
        <v>0</v>
      </c>
      <c r="P351" s="103" t="n">
        <f aca="false">IF(P$1="P",MAX(0,P$2-$C351),IF(P$1="C",MAX(0,$C351-P$2)))</f>
        <v>0</v>
      </c>
      <c r="Q351" s="103" t="n">
        <f aca="false">IF(Q$1="P",MAX(0,Q$2-$C351),IF(Q$1="C",MAX(0,$C351-Q$2)))</f>
        <v>0</v>
      </c>
      <c r="R351" s="103" t="n">
        <f aca="false">IF(R$1="P",MAX(0,R$2-$C351),IF(R$1="C",MAX(0,$C351-R$2)))</f>
        <v>0</v>
      </c>
      <c r="S351" s="103" t="n">
        <f aca="false">IF(S$1="P",MAX(0,S$2-$C351),IF(S$1="C",MAX(0,$C351-S$2)))</f>
        <v>0</v>
      </c>
      <c r="T351" s="104" t="n">
        <f aca="false">A351</f>
        <v>16</v>
      </c>
      <c r="U351" s="105" t="n">
        <f aca="false">VLOOKUP($B351,Gas!$B$3:$E$2506,2)</f>
        <v>2.115</v>
      </c>
      <c r="V351" s="46" t="n">
        <f aca="false">C351/U351</f>
        <v>12.3356973995272</v>
      </c>
      <c r="W351" s="99" t="n">
        <f aca="false">VLOOKUP($B351,Gas!$B$3:$E$2506,4)</f>
        <v>0.31092676595014</v>
      </c>
    </row>
    <row r="352" customFormat="false" ht="12.75" hidden="false" customHeight="false" outlineLevel="0" collapsed="false">
      <c r="A352" s="95" t="n">
        <f aca="false">MONTH(B352)+(YEAR(B352)-1998)*12</f>
        <v>16</v>
      </c>
      <c r="B352" s="101" t="n">
        <v>36271</v>
      </c>
      <c r="C352" s="102" t="n">
        <v>30.76</v>
      </c>
      <c r="D352" s="98" t="n">
        <f aca="false">LN(C352/C351)</f>
        <v>0.164663045488806</v>
      </c>
      <c r="E352" s="106" t="n">
        <f aca="false">STDEV(D343:D352)*SQRT(trade_day)</f>
        <v>2.20537789115694</v>
      </c>
      <c r="F352" s="99"/>
      <c r="G352" s="103" t="n">
        <f aca="false">IF(G$1="P",MAX(0,G$2-$C352),IF(G$1="C",MAX(0,$C352-G$2)))</f>
        <v>0</v>
      </c>
      <c r="H352" s="103" t="n">
        <f aca="false">IF(H$1="P",MAX(0,H$2-$C352),IF(H$1="C",MAX(0,$C352-H$2)))</f>
        <v>0</v>
      </c>
      <c r="I352" s="103" t="n">
        <f aca="false">IF(I$1="P",MAX(0,I$2-$C352),IF(I$1="C",MAX(0,$C352-I$2)))</f>
        <v>0</v>
      </c>
      <c r="J352" s="103" t="n">
        <f aca="false">IF(J$1="P",MAX(0,J$2-$C352),IF(J$1="C",MAX(0,$C352-J$2)))</f>
        <v>4.24</v>
      </c>
      <c r="K352" s="103" t="n">
        <f aca="false">IF(K$1="P",MAX(0,K$2-$C352),IF(K$1="C",MAX(0,$C352-K$2)))</f>
        <v>9.24</v>
      </c>
      <c r="L352" s="103" t="n">
        <f aca="false">IF(L$1="P",MAX(0,L$2-$C352),IF(L$1="C",MAX(0,$C352-L$2)))</f>
        <v>19.24</v>
      </c>
      <c r="M352" s="103" t="n">
        <f aca="false">IF(M$1="P",MAX(0,M$2-$C352),IF(M$1="C",MAX(0,$C352-M$2)))</f>
        <v>10.76</v>
      </c>
      <c r="N352" s="103" t="n">
        <f aca="false">IF(N$1="P",MAX(0,N$2-$C352),IF(N$1="C",MAX(0,$C352-N$2)))</f>
        <v>5.76</v>
      </c>
      <c r="O352" s="103" t="n">
        <f aca="false">IF(O$1="P",MAX(0,O$2-$C352),IF(O$1="C",MAX(0,$C352-O$2)))</f>
        <v>0.760000000000002</v>
      </c>
      <c r="P352" s="103" t="n">
        <f aca="false">IF(P$1="P",MAX(0,P$2-$C352),IF(P$1="C",MAX(0,$C352-P$2)))</f>
        <v>0</v>
      </c>
      <c r="Q352" s="103" t="n">
        <f aca="false">IF(Q$1="P",MAX(0,Q$2-$C352),IF(Q$1="C",MAX(0,$C352-Q$2)))</f>
        <v>0</v>
      </c>
      <c r="R352" s="103" t="n">
        <f aca="false">IF(R$1="P",MAX(0,R$2-$C352),IF(R$1="C",MAX(0,$C352-R$2)))</f>
        <v>0</v>
      </c>
      <c r="S352" s="103" t="n">
        <f aca="false">IF(S$1="P",MAX(0,S$2-$C352),IF(S$1="C",MAX(0,$C352-S$2)))</f>
        <v>0</v>
      </c>
      <c r="T352" s="104" t="n">
        <f aca="false">A352</f>
        <v>16</v>
      </c>
      <c r="U352" s="105" t="n">
        <f aca="false">VLOOKUP($B352,Gas!$B$3:$E$2506,2)</f>
        <v>2.18</v>
      </c>
      <c r="V352" s="46" t="n">
        <f aca="false">C352/U352</f>
        <v>14.1100917431193</v>
      </c>
      <c r="W352" s="99" t="n">
        <f aca="false">VLOOKUP($B352,Gas!$B$3:$E$2506,4)</f>
        <v>0.359104350267942</v>
      </c>
    </row>
    <row r="353" customFormat="false" ht="12.75" hidden="false" customHeight="false" outlineLevel="0" collapsed="false">
      <c r="A353" s="95" t="n">
        <f aca="false">MONTH(B353)+(YEAR(B353)-1998)*12</f>
        <v>16</v>
      </c>
      <c r="B353" s="101" t="n">
        <v>36272</v>
      </c>
      <c r="C353" s="102" t="n">
        <v>31.57</v>
      </c>
      <c r="D353" s="98" t="n">
        <f aca="false">LN(C353/C352)</f>
        <v>0.0259921579324571</v>
      </c>
      <c r="E353" s="106" t="n">
        <f aca="false">STDEV(D344:D353)*SQRT(trade_day)</f>
        <v>2.20566648818447</v>
      </c>
      <c r="F353" s="99"/>
      <c r="G353" s="103" t="n">
        <f aca="false">IF(G$1="P",MAX(0,G$2-$C353),IF(G$1="C",MAX(0,$C353-G$2)))</f>
        <v>0</v>
      </c>
      <c r="H353" s="103" t="n">
        <f aca="false">IF(H$1="P",MAX(0,H$2-$C353),IF(H$1="C",MAX(0,$C353-H$2)))</f>
        <v>0</v>
      </c>
      <c r="I353" s="103" t="n">
        <f aca="false">IF(I$1="P",MAX(0,I$2-$C353),IF(I$1="C",MAX(0,$C353-I$2)))</f>
        <v>0</v>
      </c>
      <c r="J353" s="103" t="n">
        <f aca="false">IF(J$1="P",MAX(0,J$2-$C353),IF(J$1="C",MAX(0,$C353-J$2)))</f>
        <v>3.43</v>
      </c>
      <c r="K353" s="103" t="n">
        <f aca="false">IF(K$1="P",MAX(0,K$2-$C353),IF(K$1="C",MAX(0,$C353-K$2)))</f>
        <v>8.43</v>
      </c>
      <c r="L353" s="103" t="n">
        <f aca="false">IF(L$1="P",MAX(0,L$2-$C353),IF(L$1="C",MAX(0,$C353-L$2)))</f>
        <v>18.43</v>
      </c>
      <c r="M353" s="103" t="n">
        <f aca="false">IF(M$1="P",MAX(0,M$2-$C353),IF(M$1="C",MAX(0,$C353-M$2)))</f>
        <v>11.57</v>
      </c>
      <c r="N353" s="103" t="n">
        <f aca="false">IF(N$1="P",MAX(0,N$2-$C353),IF(N$1="C",MAX(0,$C353-N$2)))</f>
        <v>6.57</v>
      </c>
      <c r="O353" s="103" t="n">
        <f aca="false">IF(O$1="P",MAX(0,O$2-$C353),IF(O$1="C",MAX(0,$C353-O$2)))</f>
        <v>1.57</v>
      </c>
      <c r="P353" s="103" t="n">
        <f aca="false">IF(P$1="P",MAX(0,P$2-$C353),IF(P$1="C",MAX(0,$C353-P$2)))</f>
        <v>0</v>
      </c>
      <c r="Q353" s="103" t="n">
        <f aca="false">IF(Q$1="P",MAX(0,Q$2-$C353),IF(Q$1="C",MAX(0,$C353-Q$2)))</f>
        <v>0</v>
      </c>
      <c r="R353" s="103" t="n">
        <f aca="false">IF(R$1="P",MAX(0,R$2-$C353),IF(R$1="C",MAX(0,$C353-R$2)))</f>
        <v>0</v>
      </c>
      <c r="S353" s="103" t="n">
        <f aca="false">IF(S$1="P",MAX(0,S$2-$C353),IF(S$1="C",MAX(0,$C353-S$2)))</f>
        <v>0</v>
      </c>
      <c r="T353" s="104" t="n">
        <f aca="false">A353</f>
        <v>16</v>
      </c>
      <c r="U353" s="105" t="n">
        <f aca="false">VLOOKUP($B353,Gas!$B$3:$E$2506,2)</f>
        <v>2.175</v>
      </c>
      <c r="V353" s="46" t="n">
        <f aca="false">C353/U353</f>
        <v>14.5149425287356</v>
      </c>
      <c r="W353" s="99" t="n">
        <f aca="false">VLOOKUP($B353,Gas!$B$3:$E$2506,4)</f>
        <v>0.360278265156601</v>
      </c>
    </row>
    <row r="354" customFormat="false" ht="12.75" hidden="false" customHeight="false" outlineLevel="0" collapsed="false">
      <c r="A354" s="95" t="n">
        <f aca="false">MONTH(B354)+(YEAR(B354)-1998)*12</f>
        <v>16</v>
      </c>
      <c r="B354" s="101" t="n">
        <v>36273</v>
      </c>
      <c r="C354" s="102" t="n">
        <v>34.33</v>
      </c>
      <c r="D354" s="98" t="n">
        <f aca="false">LN(C354/C353)</f>
        <v>0.0838123048997004</v>
      </c>
      <c r="E354" s="106" t="n">
        <f aca="false">STDEV(D345:D354)*SQRT(trade_day)</f>
        <v>2.18181377957594</v>
      </c>
      <c r="F354" s="99"/>
      <c r="G354" s="103" t="n">
        <f aca="false">IF(G$1="P",MAX(0,G$2-$C354),IF(G$1="C",MAX(0,$C354-G$2)))</f>
        <v>0</v>
      </c>
      <c r="H354" s="103" t="n">
        <f aca="false">IF(H$1="P",MAX(0,H$2-$C354),IF(H$1="C",MAX(0,$C354-H$2)))</f>
        <v>0</v>
      </c>
      <c r="I354" s="103" t="n">
        <f aca="false">IF(I$1="P",MAX(0,I$2-$C354),IF(I$1="C",MAX(0,$C354-I$2)))</f>
        <v>0</v>
      </c>
      <c r="J354" s="103" t="n">
        <f aca="false">IF(J$1="P",MAX(0,J$2-$C354),IF(J$1="C",MAX(0,$C354-J$2)))</f>
        <v>0.670000000000002</v>
      </c>
      <c r="K354" s="103" t="n">
        <f aca="false">IF(K$1="P",MAX(0,K$2-$C354),IF(K$1="C",MAX(0,$C354-K$2)))</f>
        <v>5.67</v>
      </c>
      <c r="L354" s="103" t="n">
        <f aca="false">IF(L$1="P",MAX(0,L$2-$C354),IF(L$1="C",MAX(0,$C354-L$2)))</f>
        <v>15.67</v>
      </c>
      <c r="M354" s="103" t="n">
        <f aca="false">IF(M$1="P",MAX(0,M$2-$C354),IF(M$1="C",MAX(0,$C354-M$2)))</f>
        <v>14.33</v>
      </c>
      <c r="N354" s="103" t="n">
        <f aca="false">IF(N$1="P",MAX(0,N$2-$C354),IF(N$1="C",MAX(0,$C354-N$2)))</f>
        <v>9.33</v>
      </c>
      <c r="O354" s="103" t="n">
        <f aca="false">IF(O$1="P",MAX(0,O$2-$C354),IF(O$1="C",MAX(0,$C354-O$2)))</f>
        <v>4.33</v>
      </c>
      <c r="P354" s="103" t="n">
        <f aca="false">IF(P$1="P",MAX(0,P$2-$C354),IF(P$1="C",MAX(0,$C354-P$2)))</f>
        <v>0</v>
      </c>
      <c r="Q354" s="103" t="n">
        <f aca="false">IF(Q$1="P",MAX(0,Q$2-$C354),IF(Q$1="C",MAX(0,$C354-Q$2)))</f>
        <v>0</v>
      </c>
      <c r="R354" s="103" t="n">
        <f aca="false">IF(R$1="P",MAX(0,R$2-$C354),IF(R$1="C",MAX(0,$C354-R$2)))</f>
        <v>0</v>
      </c>
      <c r="S354" s="103" t="n">
        <f aca="false">IF(S$1="P",MAX(0,S$2-$C354),IF(S$1="C",MAX(0,$C354-S$2)))</f>
        <v>0</v>
      </c>
      <c r="T354" s="104" t="n">
        <f aca="false">A354</f>
        <v>16</v>
      </c>
      <c r="U354" s="105" t="n">
        <f aca="false">VLOOKUP($B354,Gas!$B$3:$E$2506,2)</f>
        <v>2.25</v>
      </c>
      <c r="V354" s="46" t="n">
        <f aca="false">C354/U354</f>
        <v>15.2577777777778</v>
      </c>
      <c r="W354" s="99" t="n">
        <f aca="false">VLOOKUP($B354,Gas!$B$3:$E$2506,4)</f>
        <v>0.360897370405145</v>
      </c>
    </row>
    <row r="355" customFormat="false" ht="12.75" hidden="false" customHeight="false" outlineLevel="0" collapsed="false">
      <c r="A355" s="95" t="n">
        <f aca="false">MONTH(B355)+(YEAR(B355)-1998)*12</f>
        <v>16</v>
      </c>
      <c r="B355" s="101" t="n">
        <v>36276</v>
      </c>
      <c r="C355" s="102" t="n">
        <v>34.04</v>
      </c>
      <c r="D355" s="98" t="n">
        <f aca="false">LN(C355/C354)</f>
        <v>-0.00848330376442725</v>
      </c>
      <c r="E355" s="106" t="n">
        <f aca="false">STDEV(D346:D355)*SQRT(trade_day)</f>
        <v>2.16419301242429</v>
      </c>
      <c r="F355" s="99"/>
      <c r="G355" s="103" t="n">
        <f aca="false">IF(G$1="P",MAX(0,G$2-$C355),IF(G$1="C",MAX(0,$C355-G$2)))</f>
        <v>0</v>
      </c>
      <c r="H355" s="103" t="n">
        <f aca="false">IF(H$1="P",MAX(0,H$2-$C355),IF(H$1="C",MAX(0,$C355-H$2)))</f>
        <v>0</v>
      </c>
      <c r="I355" s="103" t="n">
        <f aca="false">IF(I$1="P",MAX(0,I$2-$C355),IF(I$1="C",MAX(0,$C355-I$2)))</f>
        <v>0</v>
      </c>
      <c r="J355" s="103" t="n">
        <f aca="false">IF(J$1="P",MAX(0,J$2-$C355),IF(J$1="C",MAX(0,$C355-J$2)))</f>
        <v>0.960000000000001</v>
      </c>
      <c r="K355" s="103" t="n">
        <f aca="false">IF(K$1="P",MAX(0,K$2-$C355),IF(K$1="C",MAX(0,$C355-K$2)))</f>
        <v>5.96</v>
      </c>
      <c r="L355" s="103" t="n">
        <f aca="false">IF(L$1="P",MAX(0,L$2-$C355),IF(L$1="C",MAX(0,$C355-L$2)))</f>
        <v>15.96</v>
      </c>
      <c r="M355" s="103" t="n">
        <f aca="false">IF(M$1="P",MAX(0,M$2-$C355),IF(M$1="C",MAX(0,$C355-M$2)))</f>
        <v>14.04</v>
      </c>
      <c r="N355" s="103" t="n">
        <f aca="false">IF(N$1="P",MAX(0,N$2-$C355),IF(N$1="C",MAX(0,$C355-N$2)))</f>
        <v>9.04</v>
      </c>
      <c r="O355" s="103" t="n">
        <f aca="false">IF(O$1="P",MAX(0,O$2-$C355),IF(O$1="C",MAX(0,$C355-O$2)))</f>
        <v>4.04</v>
      </c>
      <c r="P355" s="103" t="n">
        <f aca="false">IF(P$1="P",MAX(0,P$2-$C355),IF(P$1="C",MAX(0,$C355-P$2)))</f>
        <v>0</v>
      </c>
      <c r="Q355" s="103" t="n">
        <f aca="false">IF(Q$1="P",MAX(0,Q$2-$C355),IF(Q$1="C",MAX(0,$C355-Q$2)))</f>
        <v>0</v>
      </c>
      <c r="R355" s="103" t="n">
        <f aca="false">IF(R$1="P",MAX(0,R$2-$C355),IF(R$1="C",MAX(0,$C355-R$2)))</f>
        <v>0</v>
      </c>
      <c r="S355" s="103" t="n">
        <f aca="false">IF(S$1="P",MAX(0,S$2-$C355),IF(S$1="C",MAX(0,$C355-S$2)))</f>
        <v>0</v>
      </c>
      <c r="T355" s="104" t="n">
        <f aca="false">A355</f>
        <v>16</v>
      </c>
      <c r="U355" s="105" t="n">
        <f aca="false">VLOOKUP($B355,Gas!$B$3:$E$2506,2)</f>
        <v>2.235</v>
      </c>
      <c r="V355" s="46" t="n">
        <f aca="false">C355/U355</f>
        <v>15.2304250559284</v>
      </c>
      <c r="W355" s="99" t="n">
        <f aca="false">VLOOKUP($B355,Gas!$B$3:$E$2506,4)</f>
        <v>0.299924799848086</v>
      </c>
    </row>
    <row r="356" customFormat="false" ht="12.75" hidden="false" customHeight="false" outlineLevel="0" collapsed="false">
      <c r="A356" s="95" t="n">
        <f aca="false">MONTH(B356)+(YEAR(B356)-1998)*12</f>
        <v>16</v>
      </c>
      <c r="B356" s="101" t="n">
        <v>36277</v>
      </c>
      <c r="C356" s="102" t="n">
        <v>29.02</v>
      </c>
      <c r="D356" s="98" t="n">
        <f aca="false">LN(C356/C355)</f>
        <v>-0.159551056249132</v>
      </c>
      <c r="E356" s="106" t="n">
        <f aca="false">STDEV(D347:D356)*SQRT(trade_day)</f>
        <v>1.95206505841973</v>
      </c>
      <c r="F356" s="99"/>
      <c r="G356" s="103" t="n">
        <f aca="false">IF(G$1="P",MAX(0,G$2-$C356),IF(G$1="C",MAX(0,$C356-G$2)))</f>
        <v>0</v>
      </c>
      <c r="H356" s="103" t="n">
        <f aca="false">IF(H$1="P",MAX(0,H$2-$C356),IF(H$1="C",MAX(0,$C356-H$2)))</f>
        <v>0</v>
      </c>
      <c r="I356" s="103" t="n">
        <f aca="false">IF(I$1="P",MAX(0,I$2-$C356),IF(I$1="C",MAX(0,$C356-I$2)))</f>
        <v>0.98</v>
      </c>
      <c r="J356" s="103" t="n">
        <f aca="false">IF(J$1="P",MAX(0,J$2-$C356),IF(J$1="C",MAX(0,$C356-J$2)))</f>
        <v>5.98</v>
      </c>
      <c r="K356" s="103" t="n">
        <f aca="false">IF(K$1="P",MAX(0,K$2-$C356),IF(K$1="C",MAX(0,$C356-K$2)))</f>
        <v>10.98</v>
      </c>
      <c r="L356" s="103" t="n">
        <f aca="false">IF(L$1="P",MAX(0,L$2-$C356),IF(L$1="C",MAX(0,$C356-L$2)))</f>
        <v>20.98</v>
      </c>
      <c r="M356" s="103" t="n">
        <f aca="false">IF(M$1="P",MAX(0,M$2-$C356),IF(M$1="C",MAX(0,$C356-M$2)))</f>
        <v>9.02</v>
      </c>
      <c r="N356" s="103" t="n">
        <f aca="false">IF(N$1="P",MAX(0,N$2-$C356),IF(N$1="C",MAX(0,$C356-N$2)))</f>
        <v>4.02</v>
      </c>
      <c r="O356" s="103" t="n">
        <f aca="false">IF(O$1="P",MAX(0,O$2-$C356),IF(O$1="C",MAX(0,$C356-O$2)))</f>
        <v>0</v>
      </c>
      <c r="P356" s="103" t="n">
        <f aca="false">IF(P$1="P",MAX(0,P$2-$C356),IF(P$1="C",MAX(0,$C356-P$2)))</f>
        <v>0</v>
      </c>
      <c r="Q356" s="103" t="n">
        <f aca="false">IF(Q$1="P",MAX(0,Q$2-$C356),IF(Q$1="C",MAX(0,$C356-Q$2)))</f>
        <v>0</v>
      </c>
      <c r="R356" s="103" t="n">
        <f aca="false">IF(R$1="P",MAX(0,R$2-$C356),IF(R$1="C",MAX(0,$C356-R$2)))</f>
        <v>0</v>
      </c>
      <c r="S356" s="103" t="n">
        <f aca="false">IF(S$1="P",MAX(0,S$2-$C356),IF(S$1="C",MAX(0,$C356-S$2)))</f>
        <v>0</v>
      </c>
      <c r="T356" s="104" t="n">
        <f aca="false">A356</f>
        <v>16</v>
      </c>
      <c r="U356" s="105" t="n">
        <f aca="false">VLOOKUP($B356,Gas!$B$3:$E$2506,2)</f>
        <v>2.23</v>
      </c>
      <c r="V356" s="46" t="n">
        <f aca="false">C356/U356</f>
        <v>13.0134529147982</v>
      </c>
      <c r="W356" s="99" t="n">
        <f aca="false">VLOOKUP($B356,Gas!$B$3:$E$2506,4)</f>
        <v>0.302514798042054</v>
      </c>
    </row>
    <row r="357" customFormat="false" ht="12.75" hidden="false" customHeight="false" outlineLevel="0" collapsed="false">
      <c r="A357" s="95" t="n">
        <f aca="false">MONTH(B357)+(YEAR(B357)-1998)*12</f>
        <v>16</v>
      </c>
      <c r="B357" s="101" t="n">
        <v>36278</v>
      </c>
      <c r="C357" s="102" t="n">
        <v>27.79</v>
      </c>
      <c r="D357" s="98" t="n">
        <f aca="false">LN(C357/C356)</f>
        <v>-0.0433090037016295</v>
      </c>
      <c r="E357" s="106" t="n">
        <f aca="false">STDEV(D348:D357)*SQRT(trade_day)</f>
        <v>1.92505599155496</v>
      </c>
      <c r="F357" s="99"/>
      <c r="G357" s="103" t="n">
        <f aca="false">IF(G$1="P",MAX(0,G$2-$C357),IF(G$1="C",MAX(0,$C357-G$2)))</f>
        <v>0</v>
      </c>
      <c r="H357" s="103" t="n">
        <f aca="false">IF(H$1="P",MAX(0,H$2-$C357),IF(H$1="C",MAX(0,$C357-H$2)))</f>
        <v>0</v>
      </c>
      <c r="I357" s="103" t="n">
        <f aca="false">IF(I$1="P",MAX(0,I$2-$C357),IF(I$1="C",MAX(0,$C357-I$2)))</f>
        <v>2.21</v>
      </c>
      <c r="J357" s="103" t="n">
        <f aca="false">IF(J$1="P",MAX(0,J$2-$C357),IF(J$1="C",MAX(0,$C357-J$2)))</f>
        <v>7.21</v>
      </c>
      <c r="K357" s="103" t="n">
        <f aca="false">IF(K$1="P",MAX(0,K$2-$C357),IF(K$1="C",MAX(0,$C357-K$2)))</f>
        <v>12.21</v>
      </c>
      <c r="L357" s="103" t="n">
        <f aca="false">IF(L$1="P",MAX(0,L$2-$C357),IF(L$1="C",MAX(0,$C357-L$2)))</f>
        <v>22.21</v>
      </c>
      <c r="M357" s="103" t="n">
        <f aca="false">IF(M$1="P",MAX(0,M$2-$C357),IF(M$1="C",MAX(0,$C357-M$2)))</f>
        <v>7.79</v>
      </c>
      <c r="N357" s="103" t="n">
        <f aca="false">IF(N$1="P",MAX(0,N$2-$C357),IF(N$1="C",MAX(0,$C357-N$2)))</f>
        <v>2.79</v>
      </c>
      <c r="O357" s="103" t="n">
        <f aca="false">IF(O$1="P",MAX(0,O$2-$C357),IF(O$1="C",MAX(0,$C357-O$2)))</f>
        <v>0</v>
      </c>
      <c r="P357" s="103" t="n">
        <f aca="false">IF(P$1="P",MAX(0,P$2-$C357),IF(P$1="C",MAX(0,$C357-P$2)))</f>
        <v>0</v>
      </c>
      <c r="Q357" s="103" t="n">
        <f aca="false">IF(Q$1="P",MAX(0,Q$2-$C357),IF(Q$1="C",MAX(0,$C357-Q$2)))</f>
        <v>0</v>
      </c>
      <c r="R357" s="103" t="n">
        <f aca="false">IF(R$1="P",MAX(0,R$2-$C357),IF(R$1="C",MAX(0,$C357-R$2)))</f>
        <v>0</v>
      </c>
      <c r="S357" s="103" t="n">
        <f aca="false">IF(S$1="P",MAX(0,S$2-$C357),IF(S$1="C",MAX(0,$C357-S$2)))</f>
        <v>0</v>
      </c>
      <c r="T357" s="104" t="n">
        <f aca="false">A357</f>
        <v>16</v>
      </c>
      <c r="U357" s="105" t="n">
        <f aca="false">VLOOKUP($B357,Gas!$B$3:$E$2506,2)</f>
        <v>2.33</v>
      </c>
      <c r="V357" s="46" t="n">
        <f aca="false">C357/U357</f>
        <v>11.9270386266094</v>
      </c>
      <c r="W357" s="99" t="n">
        <f aca="false">VLOOKUP($B357,Gas!$B$3:$E$2506,4)</f>
        <v>0.385684655675032</v>
      </c>
    </row>
    <row r="358" customFormat="false" ht="12.75" hidden="false" customHeight="false" outlineLevel="0" collapsed="false">
      <c r="A358" s="95" t="n">
        <f aca="false">MONTH(B358)+(YEAR(B358)-1998)*12</f>
        <v>16</v>
      </c>
      <c r="B358" s="101" t="n">
        <v>36279</v>
      </c>
      <c r="C358" s="102" t="n">
        <v>30.01</v>
      </c>
      <c r="D358" s="98" t="n">
        <f aca="false">LN(C358/C357)</f>
        <v>0.0768544156978636</v>
      </c>
      <c r="E358" s="106" t="n">
        <f aca="false">STDEV(D349:D358)*SQRT(trade_day)</f>
        <v>1.89102415941308</v>
      </c>
      <c r="F358" s="99"/>
      <c r="G358" s="103" t="n">
        <f aca="false">IF(G$1="P",MAX(0,G$2-$C358),IF(G$1="C",MAX(0,$C358-G$2)))</f>
        <v>0</v>
      </c>
      <c r="H358" s="103" t="n">
        <f aca="false">IF(H$1="P",MAX(0,H$2-$C358),IF(H$1="C",MAX(0,$C358-H$2)))</f>
        <v>0</v>
      </c>
      <c r="I358" s="103" t="n">
        <f aca="false">IF(I$1="P",MAX(0,I$2-$C358),IF(I$1="C",MAX(0,$C358-I$2)))</f>
        <v>0</v>
      </c>
      <c r="J358" s="103" t="n">
        <f aca="false">IF(J$1="P",MAX(0,J$2-$C358),IF(J$1="C",MAX(0,$C358-J$2)))</f>
        <v>4.99</v>
      </c>
      <c r="K358" s="103" t="n">
        <f aca="false">IF(K$1="P",MAX(0,K$2-$C358),IF(K$1="C",MAX(0,$C358-K$2)))</f>
        <v>9.99</v>
      </c>
      <c r="L358" s="103" t="n">
        <f aca="false">IF(L$1="P",MAX(0,L$2-$C358),IF(L$1="C",MAX(0,$C358-L$2)))</f>
        <v>19.99</v>
      </c>
      <c r="M358" s="103" t="n">
        <f aca="false">IF(M$1="P",MAX(0,M$2-$C358),IF(M$1="C",MAX(0,$C358-M$2)))</f>
        <v>10.01</v>
      </c>
      <c r="N358" s="103" t="n">
        <f aca="false">IF(N$1="P",MAX(0,N$2-$C358),IF(N$1="C",MAX(0,$C358-N$2)))</f>
        <v>5.01</v>
      </c>
      <c r="O358" s="103" t="n">
        <f aca="false">IF(O$1="P",MAX(0,O$2-$C358),IF(O$1="C",MAX(0,$C358-O$2)))</f>
        <v>0.0100000000000016</v>
      </c>
      <c r="P358" s="103" t="n">
        <f aca="false">IF(P$1="P",MAX(0,P$2-$C358),IF(P$1="C",MAX(0,$C358-P$2)))</f>
        <v>0</v>
      </c>
      <c r="Q358" s="103" t="n">
        <f aca="false">IF(Q$1="P",MAX(0,Q$2-$C358),IF(Q$1="C",MAX(0,$C358-Q$2)))</f>
        <v>0</v>
      </c>
      <c r="R358" s="103" t="n">
        <f aca="false">IF(R$1="P",MAX(0,R$2-$C358),IF(R$1="C",MAX(0,$C358-R$2)))</f>
        <v>0</v>
      </c>
      <c r="S358" s="103" t="n">
        <f aca="false">IF(S$1="P",MAX(0,S$2-$C358),IF(S$1="C",MAX(0,$C358-S$2)))</f>
        <v>0</v>
      </c>
      <c r="T358" s="104" t="n">
        <f aca="false">A358</f>
        <v>16</v>
      </c>
      <c r="U358" s="105" t="n">
        <f aca="false">VLOOKUP($B358,Gas!$B$3:$E$2506,2)</f>
        <v>2.31</v>
      </c>
      <c r="V358" s="46" t="n">
        <f aca="false">C358/U358</f>
        <v>12.991341991342</v>
      </c>
      <c r="W358" s="99" t="n">
        <f aca="false">VLOOKUP($B358,Gas!$B$3:$E$2506,4)</f>
        <v>0.396342194897804</v>
      </c>
    </row>
    <row r="359" customFormat="false" ht="12.75" hidden="false" customHeight="false" outlineLevel="0" collapsed="false">
      <c r="A359" s="95" t="n">
        <f aca="false">MONTH(B359)+(YEAR(B359)-1998)*12</f>
        <v>16</v>
      </c>
      <c r="B359" s="101" t="n">
        <v>36280</v>
      </c>
      <c r="C359" s="102" t="n">
        <v>26.32</v>
      </c>
      <c r="D359" s="98" t="n">
        <f aca="false">LN(C359/C358)</f>
        <v>-0.131201552995159</v>
      </c>
      <c r="E359" s="106" t="n">
        <f aca="false">STDEV(D350:D359)*SQRT(trade_day)</f>
        <v>1.8494625909519</v>
      </c>
      <c r="F359" s="99"/>
      <c r="G359" s="103" t="n">
        <f aca="false">IF(G$1="P",MAX(0,G$2-$C359),IF(G$1="C",MAX(0,$C359-G$2)))</f>
        <v>0</v>
      </c>
      <c r="H359" s="103" t="n">
        <f aca="false">IF(H$1="P",MAX(0,H$2-$C359),IF(H$1="C",MAX(0,$C359-H$2)))</f>
        <v>0</v>
      </c>
      <c r="I359" s="103" t="n">
        <f aca="false">IF(I$1="P",MAX(0,I$2-$C359),IF(I$1="C",MAX(0,$C359-I$2)))</f>
        <v>3.68</v>
      </c>
      <c r="J359" s="103" t="n">
        <f aca="false">IF(J$1="P",MAX(0,J$2-$C359),IF(J$1="C",MAX(0,$C359-J$2)))</f>
        <v>8.68</v>
      </c>
      <c r="K359" s="103" t="n">
        <f aca="false">IF(K$1="P",MAX(0,K$2-$C359),IF(K$1="C",MAX(0,$C359-K$2)))</f>
        <v>13.68</v>
      </c>
      <c r="L359" s="103" t="n">
        <f aca="false">IF(L$1="P",MAX(0,L$2-$C359),IF(L$1="C",MAX(0,$C359-L$2)))</f>
        <v>23.68</v>
      </c>
      <c r="M359" s="103" t="n">
        <f aca="false">IF(M$1="P",MAX(0,M$2-$C359),IF(M$1="C",MAX(0,$C359-M$2)))</f>
        <v>6.32</v>
      </c>
      <c r="N359" s="103" t="n">
        <f aca="false">IF(N$1="P",MAX(0,N$2-$C359),IF(N$1="C",MAX(0,$C359-N$2)))</f>
        <v>1.32</v>
      </c>
      <c r="O359" s="103" t="n">
        <f aca="false">IF(O$1="P",MAX(0,O$2-$C359),IF(O$1="C",MAX(0,$C359-O$2)))</f>
        <v>0</v>
      </c>
      <c r="P359" s="103" t="n">
        <f aca="false">IF(P$1="P",MAX(0,P$2-$C359),IF(P$1="C",MAX(0,$C359-P$2)))</f>
        <v>0</v>
      </c>
      <c r="Q359" s="103" t="n">
        <f aca="false">IF(Q$1="P",MAX(0,Q$2-$C359),IF(Q$1="C",MAX(0,$C359-Q$2)))</f>
        <v>0</v>
      </c>
      <c r="R359" s="103" t="n">
        <f aca="false">IF(R$1="P",MAX(0,R$2-$C359),IF(R$1="C",MAX(0,$C359-R$2)))</f>
        <v>0</v>
      </c>
      <c r="S359" s="103" t="n">
        <f aca="false">IF(S$1="P",MAX(0,S$2-$C359),IF(S$1="C",MAX(0,$C359-S$2)))</f>
        <v>0</v>
      </c>
      <c r="T359" s="104" t="n">
        <f aca="false">A359</f>
        <v>16</v>
      </c>
      <c r="U359" s="105" t="n">
        <f aca="false">VLOOKUP($B359,Gas!$B$3:$E$2506,2)</f>
        <v>2.34</v>
      </c>
      <c r="V359" s="46" t="n">
        <f aca="false">C359/U359</f>
        <v>11.2478632478632</v>
      </c>
      <c r="W359" s="99" t="n">
        <f aca="false">VLOOKUP($B359,Gas!$B$3:$E$2506,4)</f>
        <v>0.36381371291089</v>
      </c>
    </row>
    <row r="360" customFormat="false" ht="12.75" hidden="false" customHeight="false" outlineLevel="0" collapsed="false">
      <c r="A360" s="95" t="n">
        <f aca="false">MONTH(B360)+(YEAR(B360)-1998)*12</f>
        <v>17</v>
      </c>
      <c r="B360" s="101" t="n">
        <v>36283</v>
      </c>
      <c r="C360" s="102" t="n">
        <v>27.04</v>
      </c>
      <c r="D360" s="98" t="n">
        <f aca="false">LN(C360/C359)</f>
        <v>0.0269881447176468</v>
      </c>
      <c r="E360" s="106" t="n">
        <f aca="false">STDEV(D351:D360)*SQRT(trade_day)</f>
        <v>1.813293571501</v>
      </c>
      <c r="F360" s="99"/>
      <c r="G360" s="103" t="n">
        <f aca="false">IF(G$1="P",MAX(0,G$2-$C360),IF(G$1="C",MAX(0,$C360-G$2)))</f>
        <v>0</v>
      </c>
      <c r="H360" s="103" t="n">
        <f aca="false">IF(H$1="P",MAX(0,H$2-$C360),IF(H$1="C",MAX(0,$C360-H$2)))</f>
        <v>0</v>
      </c>
      <c r="I360" s="103" t="n">
        <f aca="false">IF(I$1="P",MAX(0,I$2-$C360),IF(I$1="C",MAX(0,$C360-I$2)))</f>
        <v>2.96</v>
      </c>
      <c r="J360" s="103" t="n">
        <f aca="false">IF(J$1="P",MAX(0,J$2-$C360),IF(J$1="C",MAX(0,$C360-J$2)))</f>
        <v>7.96</v>
      </c>
      <c r="K360" s="103" t="n">
        <f aca="false">IF(K$1="P",MAX(0,K$2-$C360),IF(K$1="C",MAX(0,$C360-K$2)))</f>
        <v>12.96</v>
      </c>
      <c r="L360" s="103" t="n">
        <f aca="false">IF(L$1="P",MAX(0,L$2-$C360),IF(L$1="C",MAX(0,$C360-L$2)))</f>
        <v>22.96</v>
      </c>
      <c r="M360" s="103" t="n">
        <f aca="false">IF(M$1="P",MAX(0,M$2-$C360),IF(M$1="C",MAX(0,$C360-M$2)))</f>
        <v>7.04</v>
      </c>
      <c r="N360" s="103" t="n">
        <f aca="false">IF(N$1="P",MAX(0,N$2-$C360),IF(N$1="C",MAX(0,$C360-N$2)))</f>
        <v>2.04</v>
      </c>
      <c r="O360" s="103" t="n">
        <f aca="false">IF(O$1="P",MAX(0,O$2-$C360),IF(O$1="C",MAX(0,$C360-O$2)))</f>
        <v>0</v>
      </c>
      <c r="P360" s="103" t="n">
        <f aca="false">IF(P$1="P",MAX(0,P$2-$C360),IF(P$1="C",MAX(0,$C360-P$2)))</f>
        <v>0</v>
      </c>
      <c r="Q360" s="103" t="n">
        <f aca="false">IF(Q$1="P",MAX(0,Q$2-$C360),IF(Q$1="C",MAX(0,$C360-Q$2)))</f>
        <v>0</v>
      </c>
      <c r="R360" s="103" t="n">
        <f aca="false">IF(R$1="P",MAX(0,R$2-$C360),IF(R$1="C",MAX(0,$C360-R$2)))</f>
        <v>0</v>
      </c>
      <c r="S360" s="103" t="n">
        <f aca="false">IF(S$1="P",MAX(0,S$2-$C360),IF(S$1="C",MAX(0,$C360-S$2)))</f>
        <v>0</v>
      </c>
      <c r="T360" s="104" t="n">
        <f aca="false">A360</f>
        <v>17</v>
      </c>
      <c r="U360" s="105" t="n">
        <f aca="false">VLOOKUP($B360,Gas!$B$3:$E$2506,2)</f>
        <v>2.27</v>
      </c>
      <c r="V360" s="46" t="n">
        <f aca="false">C360/U360</f>
        <v>11.9118942731278</v>
      </c>
      <c r="W360" s="99" t="n">
        <f aca="false">VLOOKUP($B360,Gas!$B$3:$E$2506,4)</f>
        <v>0.356252481823989</v>
      </c>
    </row>
    <row r="361" customFormat="false" ht="12.75" hidden="false" customHeight="false" outlineLevel="0" collapsed="false">
      <c r="A361" s="95" t="n">
        <f aca="false">MONTH(B361)+(YEAR(B361)-1998)*12</f>
        <v>17</v>
      </c>
      <c r="B361" s="101" t="n">
        <v>36284</v>
      </c>
      <c r="C361" s="102" t="n">
        <v>26.33</v>
      </c>
      <c r="D361" s="98" t="n">
        <f aca="false">LN(C361/C360)</f>
        <v>-0.0266082776665453</v>
      </c>
      <c r="E361" s="106" t="n">
        <f aca="false">STDEV(D352:D361)*SQRT(trade_day)</f>
        <v>1.55247663564736</v>
      </c>
      <c r="F361" s="99"/>
      <c r="G361" s="103" t="n">
        <f aca="false">IF(G$1="P",MAX(0,G$2-$C361),IF(G$1="C",MAX(0,$C361-G$2)))</f>
        <v>0</v>
      </c>
      <c r="H361" s="103" t="n">
        <f aca="false">IF(H$1="P",MAX(0,H$2-$C361),IF(H$1="C",MAX(0,$C361-H$2)))</f>
        <v>0</v>
      </c>
      <c r="I361" s="103" t="n">
        <f aca="false">IF(I$1="P",MAX(0,I$2-$C361),IF(I$1="C",MAX(0,$C361-I$2)))</f>
        <v>3.67</v>
      </c>
      <c r="J361" s="103" t="n">
        <f aca="false">IF(J$1="P",MAX(0,J$2-$C361),IF(J$1="C",MAX(0,$C361-J$2)))</f>
        <v>8.67</v>
      </c>
      <c r="K361" s="103" t="n">
        <f aca="false">IF(K$1="P",MAX(0,K$2-$C361),IF(K$1="C",MAX(0,$C361-K$2)))</f>
        <v>13.67</v>
      </c>
      <c r="L361" s="103" t="n">
        <f aca="false">IF(L$1="P",MAX(0,L$2-$C361),IF(L$1="C",MAX(0,$C361-L$2)))</f>
        <v>23.67</v>
      </c>
      <c r="M361" s="103" t="n">
        <f aca="false">IF(M$1="P",MAX(0,M$2-$C361),IF(M$1="C",MAX(0,$C361-M$2)))</f>
        <v>6.33</v>
      </c>
      <c r="N361" s="103" t="n">
        <f aca="false">IF(N$1="P",MAX(0,N$2-$C361),IF(N$1="C",MAX(0,$C361-N$2)))</f>
        <v>1.33</v>
      </c>
      <c r="O361" s="103" t="n">
        <f aca="false">IF(O$1="P",MAX(0,O$2-$C361),IF(O$1="C",MAX(0,$C361-O$2)))</f>
        <v>0</v>
      </c>
      <c r="P361" s="103" t="n">
        <f aca="false">IF(P$1="P",MAX(0,P$2-$C361),IF(P$1="C",MAX(0,$C361-P$2)))</f>
        <v>0</v>
      </c>
      <c r="Q361" s="103" t="n">
        <f aca="false">IF(Q$1="P",MAX(0,Q$2-$C361),IF(Q$1="C",MAX(0,$C361-Q$2)))</f>
        <v>0</v>
      </c>
      <c r="R361" s="103" t="n">
        <f aca="false">IF(R$1="P",MAX(0,R$2-$C361),IF(R$1="C",MAX(0,$C361-R$2)))</f>
        <v>0</v>
      </c>
      <c r="S361" s="103" t="n">
        <f aca="false">IF(S$1="P",MAX(0,S$2-$C361),IF(S$1="C",MAX(0,$C361-S$2)))</f>
        <v>0</v>
      </c>
      <c r="T361" s="104" t="n">
        <f aca="false">A361</f>
        <v>17</v>
      </c>
      <c r="U361" s="105" t="n">
        <f aca="false">VLOOKUP($B361,Gas!$B$3:$E$2506,2)</f>
        <v>2.22</v>
      </c>
      <c r="V361" s="46" t="n">
        <f aca="false">C361/U361</f>
        <v>11.8603603603604</v>
      </c>
      <c r="W361" s="99" t="n">
        <f aca="false">VLOOKUP($B361,Gas!$B$3:$E$2506,4)</f>
        <v>0.381252388063024</v>
      </c>
    </row>
    <row r="362" customFormat="false" ht="12.75" hidden="false" customHeight="false" outlineLevel="0" collapsed="false">
      <c r="A362" s="95" t="n">
        <f aca="false">MONTH(B362)+(YEAR(B362)-1998)*12</f>
        <v>17</v>
      </c>
      <c r="B362" s="101" t="n">
        <v>36285</v>
      </c>
      <c r="C362" s="102" t="n">
        <v>26</v>
      </c>
      <c r="D362" s="98" t="n">
        <f aca="false">LN(C362/C361)</f>
        <v>-0.0126124354867359</v>
      </c>
      <c r="E362" s="106" t="n">
        <f aca="false">STDEV(D353:D362)*SQRT(trade_day)</f>
        <v>1.2582369342471</v>
      </c>
      <c r="F362" s="99"/>
      <c r="G362" s="103" t="n">
        <f aca="false">IF(G$1="P",MAX(0,G$2-$C362),IF(G$1="C",MAX(0,$C362-G$2)))</f>
        <v>0</v>
      </c>
      <c r="H362" s="103" t="n">
        <f aca="false">IF(H$1="P",MAX(0,H$2-$C362),IF(H$1="C",MAX(0,$C362-H$2)))</f>
        <v>0</v>
      </c>
      <c r="I362" s="103" t="n">
        <f aca="false">IF(I$1="P",MAX(0,I$2-$C362),IF(I$1="C",MAX(0,$C362-I$2)))</f>
        <v>4</v>
      </c>
      <c r="J362" s="103" t="n">
        <f aca="false">IF(J$1="P",MAX(0,J$2-$C362),IF(J$1="C",MAX(0,$C362-J$2)))</f>
        <v>9</v>
      </c>
      <c r="K362" s="103" t="n">
        <f aca="false">IF(K$1="P",MAX(0,K$2-$C362),IF(K$1="C",MAX(0,$C362-K$2)))</f>
        <v>14</v>
      </c>
      <c r="L362" s="103" t="n">
        <f aca="false">IF(L$1="P",MAX(0,L$2-$C362),IF(L$1="C",MAX(0,$C362-L$2)))</f>
        <v>24</v>
      </c>
      <c r="M362" s="103" t="n">
        <f aca="false">IF(M$1="P",MAX(0,M$2-$C362),IF(M$1="C",MAX(0,$C362-M$2)))</f>
        <v>6</v>
      </c>
      <c r="N362" s="103" t="n">
        <f aca="false">IF(N$1="P",MAX(0,N$2-$C362),IF(N$1="C",MAX(0,$C362-N$2)))</f>
        <v>1</v>
      </c>
      <c r="O362" s="103" t="n">
        <f aca="false">IF(O$1="P",MAX(0,O$2-$C362),IF(O$1="C",MAX(0,$C362-O$2)))</f>
        <v>0</v>
      </c>
      <c r="P362" s="103" t="n">
        <f aca="false">IF(P$1="P",MAX(0,P$2-$C362),IF(P$1="C",MAX(0,$C362-P$2)))</f>
        <v>0</v>
      </c>
      <c r="Q362" s="103" t="n">
        <f aca="false">IF(Q$1="P",MAX(0,Q$2-$C362),IF(Q$1="C",MAX(0,$C362-Q$2)))</f>
        <v>0</v>
      </c>
      <c r="R362" s="103" t="n">
        <f aca="false">IF(R$1="P",MAX(0,R$2-$C362),IF(R$1="C",MAX(0,$C362-R$2)))</f>
        <v>0</v>
      </c>
      <c r="S362" s="103" t="n">
        <f aca="false">IF(S$1="P",MAX(0,S$2-$C362),IF(S$1="C",MAX(0,$C362-S$2)))</f>
        <v>0</v>
      </c>
      <c r="T362" s="104" t="n">
        <f aca="false">A362</f>
        <v>17</v>
      </c>
      <c r="U362" s="105" t="n">
        <f aca="false">VLOOKUP($B362,Gas!$B$3:$E$2506,2)</f>
        <v>2.315</v>
      </c>
      <c r="V362" s="46" t="n">
        <f aca="false">C362/U362</f>
        <v>11.2311015118791</v>
      </c>
      <c r="W362" s="99" t="n">
        <f aca="false">VLOOKUP($B362,Gas!$B$3:$E$2506,4)</f>
        <v>0.460140743899024</v>
      </c>
    </row>
    <row r="363" customFormat="false" ht="12.75" hidden="false" customHeight="false" outlineLevel="0" collapsed="false">
      <c r="A363" s="95" t="n">
        <f aca="false">MONTH(B363)+(YEAR(B363)-1998)*12</f>
        <v>17</v>
      </c>
      <c r="B363" s="101" t="n">
        <v>36286</v>
      </c>
      <c r="C363" s="102" t="n">
        <v>26.7</v>
      </c>
      <c r="D363" s="98" t="n">
        <f aca="false">LN(C363/C362)</f>
        <v>0.0265670273847217</v>
      </c>
      <c r="E363" s="106" t="n">
        <f aca="false">STDEV(D354:D363)*SQRT(trade_day)</f>
        <v>1.25878333510062</v>
      </c>
      <c r="F363" s="99"/>
      <c r="G363" s="103" t="n">
        <f aca="false">IF(G$1="P",MAX(0,G$2-$C363),IF(G$1="C",MAX(0,$C363-G$2)))</f>
        <v>0</v>
      </c>
      <c r="H363" s="103" t="n">
        <f aca="false">IF(H$1="P",MAX(0,H$2-$C363),IF(H$1="C",MAX(0,$C363-H$2)))</f>
        <v>0</v>
      </c>
      <c r="I363" s="103" t="n">
        <f aca="false">IF(I$1="P",MAX(0,I$2-$C363),IF(I$1="C",MAX(0,$C363-I$2)))</f>
        <v>3.3</v>
      </c>
      <c r="J363" s="103" t="n">
        <f aca="false">IF(J$1="P",MAX(0,J$2-$C363),IF(J$1="C",MAX(0,$C363-J$2)))</f>
        <v>8.3</v>
      </c>
      <c r="K363" s="103" t="n">
        <f aca="false">IF(K$1="P",MAX(0,K$2-$C363),IF(K$1="C",MAX(0,$C363-K$2)))</f>
        <v>13.3</v>
      </c>
      <c r="L363" s="103" t="n">
        <f aca="false">IF(L$1="P",MAX(0,L$2-$C363),IF(L$1="C",MAX(0,$C363-L$2)))</f>
        <v>23.3</v>
      </c>
      <c r="M363" s="103" t="n">
        <f aca="false">IF(M$1="P",MAX(0,M$2-$C363),IF(M$1="C",MAX(0,$C363-M$2)))</f>
        <v>6.7</v>
      </c>
      <c r="N363" s="103" t="n">
        <f aca="false">IF(N$1="P",MAX(0,N$2-$C363),IF(N$1="C",MAX(0,$C363-N$2)))</f>
        <v>1.7</v>
      </c>
      <c r="O363" s="103" t="n">
        <f aca="false">IF(O$1="P",MAX(0,O$2-$C363),IF(O$1="C",MAX(0,$C363-O$2)))</f>
        <v>0</v>
      </c>
      <c r="P363" s="103" t="n">
        <f aca="false">IF(P$1="P",MAX(0,P$2-$C363),IF(P$1="C",MAX(0,$C363-P$2)))</f>
        <v>0</v>
      </c>
      <c r="Q363" s="103" t="n">
        <f aca="false">IF(Q$1="P",MAX(0,Q$2-$C363),IF(Q$1="C",MAX(0,$C363-Q$2)))</f>
        <v>0</v>
      </c>
      <c r="R363" s="103" t="n">
        <f aca="false">IF(R$1="P",MAX(0,R$2-$C363),IF(R$1="C",MAX(0,$C363-R$2)))</f>
        <v>0</v>
      </c>
      <c r="S363" s="103" t="n">
        <f aca="false">IF(S$1="P",MAX(0,S$2-$C363),IF(S$1="C",MAX(0,$C363-S$2)))</f>
        <v>0</v>
      </c>
      <c r="T363" s="104" t="n">
        <f aca="false">A363</f>
        <v>17</v>
      </c>
      <c r="U363" s="105" t="n">
        <f aca="false">VLOOKUP($B363,Gas!$B$3:$E$2506,2)</f>
        <v>2.365</v>
      </c>
      <c r="V363" s="46" t="n">
        <f aca="false">C363/U363</f>
        <v>11.2896405919662</v>
      </c>
      <c r="W363" s="99" t="n">
        <f aca="false">VLOOKUP($B363,Gas!$B$3:$E$2506,4)</f>
        <v>0.471487202942297</v>
      </c>
    </row>
    <row r="364" customFormat="false" ht="12.75" hidden="false" customHeight="false" outlineLevel="0" collapsed="false">
      <c r="A364" s="95" t="n">
        <f aca="false">MONTH(B364)+(YEAR(B364)-1998)*12</f>
        <v>17</v>
      </c>
      <c r="B364" s="101" t="n">
        <v>36287</v>
      </c>
      <c r="C364" s="102" t="n">
        <v>28.07</v>
      </c>
      <c r="D364" s="98" t="n">
        <f aca="false">LN(C364/C363)</f>
        <v>0.0500378249675873</v>
      </c>
      <c r="E364" s="106" t="n">
        <f aca="false">STDEV(D355:D364)*SQRT(trade_day)</f>
        <v>1.19346306159235</v>
      </c>
      <c r="F364" s="99"/>
      <c r="G364" s="103" t="n">
        <f aca="false">IF(G$1="P",MAX(0,G$2-$C364),IF(G$1="C",MAX(0,$C364-G$2)))</f>
        <v>0</v>
      </c>
      <c r="H364" s="103" t="n">
        <f aca="false">IF(H$1="P",MAX(0,H$2-$C364),IF(H$1="C",MAX(0,$C364-H$2)))</f>
        <v>0</v>
      </c>
      <c r="I364" s="103" t="n">
        <f aca="false">IF(I$1="P",MAX(0,I$2-$C364),IF(I$1="C",MAX(0,$C364-I$2)))</f>
        <v>1.93</v>
      </c>
      <c r="J364" s="103" t="n">
        <f aca="false">IF(J$1="P",MAX(0,J$2-$C364),IF(J$1="C",MAX(0,$C364-J$2)))</f>
        <v>6.93</v>
      </c>
      <c r="K364" s="103" t="n">
        <f aca="false">IF(K$1="P",MAX(0,K$2-$C364),IF(K$1="C",MAX(0,$C364-K$2)))</f>
        <v>11.93</v>
      </c>
      <c r="L364" s="103" t="n">
        <f aca="false">IF(L$1="P",MAX(0,L$2-$C364),IF(L$1="C",MAX(0,$C364-L$2)))</f>
        <v>21.93</v>
      </c>
      <c r="M364" s="103" t="n">
        <f aca="false">IF(M$1="P",MAX(0,M$2-$C364),IF(M$1="C",MAX(0,$C364-M$2)))</f>
        <v>8.07</v>
      </c>
      <c r="N364" s="103" t="n">
        <f aca="false">IF(N$1="P",MAX(0,N$2-$C364),IF(N$1="C",MAX(0,$C364-N$2)))</f>
        <v>3.07</v>
      </c>
      <c r="O364" s="103" t="n">
        <f aca="false">IF(O$1="P",MAX(0,O$2-$C364),IF(O$1="C",MAX(0,$C364-O$2)))</f>
        <v>0</v>
      </c>
      <c r="P364" s="103" t="n">
        <f aca="false">IF(P$1="P",MAX(0,P$2-$C364),IF(P$1="C",MAX(0,$C364-P$2)))</f>
        <v>0</v>
      </c>
      <c r="Q364" s="103" t="n">
        <f aca="false">IF(Q$1="P",MAX(0,Q$2-$C364),IF(Q$1="C",MAX(0,$C364-Q$2)))</f>
        <v>0</v>
      </c>
      <c r="R364" s="103" t="n">
        <f aca="false">IF(R$1="P",MAX(0,R$2-$C364),IF(R$1="C",MAX(0,$C364-R$2)))</f>
        <v>0</v>
      </c>
      <c r="S364" s="103" t="n">
        <f aca="false">IF(S$1="P",MAX(0,S$2-$C364),IF(S$1="C",MAX(0,$C364-S$2)))</f>
        <v>0</v>
      </c>
      <c r="T364" s="104" t="n">
        <f aca="false">A364</f>
        <v>17</v>
      </c>
      <c r="U364" s="105" t="n">
        <f aca="false">VLOOKUP($B364,Gas!$B$3:$E$2506,2)</f>
        <v>2.335</v>
      </c>
      <c r="V364" s="46" t="n">
        <f aca="false">C364/U364</f>
        <v>12.0214132762313</v>
      </c>
      <c r="W364" s="99" t="n">
        <f aca="false">VLOOKUP($B364,Gas!$B$3:$E$2506,4)</f>
        <v>0.482787815005333</v>
      </c>
    </row>
    <row r="365" customFormat="false" ht="12.75" hidden="false" customHeight="false" outlineLevel="0" collapsed="false">
      <c r="A365" s="95" t="n">
        <f aca="false">MONTH(B365)+(YEAR(B365)-1998)*12</f>
        <v>17</v>
      </c>
      <c r="B365" s="101" t="n">
        <v>36290</v>
      </c>
      <c r="C365" s="102" t="n">
        <v>28.77</v>
      </c>
      <c r="D365" s="98" t="n">
        <f aca="false">LN(C365/C364)</f>
        <v>0.0246317871896654</v>
      </c>
      <c r="E365" s="106" t="n">
        <f aca="false">STDEV(D356:D365)*SQRT(trade_day)</f>
        <v>1.21375426128501</v>
      </c>
      <c r="F365" s="99"/>
      <c r="G365" s="103" t="n">
        <f aca="false">IF(G$1="P",MAX(0,G$2-$C365),IF(G$1="C",MAX(0,$C365-G$2)))</f>
        <v>0</v>
      </c>
      <c r="H365" s="103" t="n">
        <f aca="false">IF(H$1="P",MAX(0,H$2-$C365),IF(H$1="C",MAX(0,$C365-H$2)))</f>
        <v>0</v>
      </c>
      <c r="I365" s="103" t="n">
        <f aca="false">IF(I$1="P",MAX(0,I$2-$C365),IF(I$1="C",MAX(0,$C365-I$2)))</f>
        <v>1.23</v>
      </c>
      <c r="J365" s="103" t="n">
        <f aca="false">IF(J$1="P",MAX(0,J$2-$C365),IF(J$1="C",MAX(0,$C365-J$2)))</f>
        <v>6.23</v>
      </c>
      <c r="K365" s="103" t="n">
        <f aca="false">IF(K$1="P",MAX(0,K$2-$C365),IF(K$1="C",MAX(0,$C365-K$2)))</f>
        <v>11.23</v>
      </c>
      <c r="L365" s="103" t="n">
        <f aca="false">IF(L$1="P",MAX(0,L$2-$C365),IF(L$1="C",MAX(0,$C365-L$2)))</f>
        <v>21.23</v>
      </c>
      <c r="M365" s="103" t="n">
        <f aca="false">IF(M$1="P",MAX(0,M$2-$C365),IF(M$1="C",MAX(0,$C365-M$2)))</f>
        <v>8.77</v>
      </c>
      <c r="N365" s="103" t="n">
        <f aca="false">IF(N$1="P",MAX(0,N$2-$C365),IF(N$1="C",MAX(0,$C365-N$2)))</f>
        <v>3.77</v>
      </c>
      <c r="O365" s="103" t="n">
        <f aca="false">IF(O$1="P",MAX(0,O$2-$C365),IF(O$1="C",MAX(0,$C365-O$2)))</f>
        <v>0</v>
      </c>
      <c r="P365" s="103" t="n">
        <f aca="false">IF(P$1="P",MAX(0,P$2-$C365),IF(P$1="C",MAX(0,$C365-P$2)))</f>
        <v>0</v>
      </c>
      <c r="Q365" s="103" t="n">
        <f aca="false">IF(Q$1="P",MAX(0,Q$2-$C365),IF(Q$1="C",MAX(0,$C365-Q$2)))</f>
        <v>0</v>
      </c>
      <c r="R365" s="103" t="n">
        <f aca="false">IF(R$1="P",MAX(0,R$2-$C365),IF(R$1="C",MAX(0,$C365-R$2)))</f>
        <v>0</v>
      </c>
      <c r="S365" s="103" t="n">
        <f aca="false">IF(S$1="P",MAX(0,S$2-$C365),IF(S$1="C",MAX(0,$C365-S$2)))</f>
        <v>0</v>
      </c>
      <c r="T365" s="104" t="n">
        <f aca="false">A365</f>
        <v>17</v>
      </c>
      <c r="U365" s="105" t="n">
        <f aca="false">VLOOKUP($B365,Gas!$B$3:$E$2506,2)</f>
        <v>2.255</v>
      </c>
      <c r="V365" s="46" t="n">
        <f aca="false">C365/U365</f>
        <v>12.7583148558758</v>
      </c>
      <c r="W365" s="99" t="n">
        <f aca="false">VLOOKUP($B365,Gas!$B$3:$E$2506,4)</f>
        <v>0.44452175901982</v>
      </c>
    </row>
    <row r="366" customFormat="false" ht="12.75" hidden="false" customHeight="false" outlineLevel="0" collapsed="false">
      <c r="A366" s="95" t="n">
        <f aca="false">MONTH(B366)+(YEAR(B366)-1998)*12</f>
        <v>17</v>
      </c>
      <c r="B366" s="101" t="n">
        <v>36291</v>
      </c>
      <c r="C366" s="102" t="n">
        <v>31.09</v>
      </c>
      <c r="D366" s="98" t="n">
        <f aca="false">LN(C366/C365)</f>
        <v>0.0775530465072058</v>
      </c>
      <c r="E366" s="106" t="n">
        <f aca="false">STDEV(D357:D366)*SQRT(trade_day)</f>
        <v>0.999272079833136</v>
      </c>
      <c r="F366" s="99"/>
      <c r="G366" s="103" t="n">
        <f aca="false">IF(G$1="P",MAX(0,G$2-$C366),IF(G$1="C",MAX(0,$C366-G$2)))</f>
        <v>0</v>
      </c>
      <c r="H366" s="103" t="n">
        <f aca="false">IF(H$1="P",MAX(0,H$2-$C366),IF(H$1="C",MAX(0,$C366-H$2)))</f>
        <v>0</v>
      </c>
      <c r="I366" s="103" t="n">
        <f aca="false">IF(I$1="P",MAX(0,I$2-$C366),IF(I$1="C",MAX(0,$C366-I$2)))</f>
        <v>0</v>
      </c>
      <c r="J366" s="103" t="n">
        <f aca="false">IF(J$1="P",MAX(0,J$2-$C366),IF(J$1="C",MAX(0,$C366-J$2)))</f>
        <v>3.91</v>
      </c>
      <c r="K366" s="103" t="n">
        <f aca="false">IF(K$1="P",MAX(0,K$2-$C366),IF(K$1="C",MAX(0,$C366-K$2)))</f>
        <v>8.91</v>
      </c>
      <c r="L366" s="103" t="n">
        <f aca="false">IF(L$1="P",MAX(0,L$2-$C366),IF(L$1="C",MAX(0,$C366-L$2)))</f>
        <v>18.91</v>
      </c>
      <c r="M366" s="103" t="n">
        <f aca="false">IF(M$1="P",MAX(0,M$2-$C366),IF(M$1="C",MAX(0,$C366-M$2)))</f>
        <v>11.09</v>
      </c>
      <c r="N366" s="103" t="n">
        <f aca="false">IF(N$1="P",MAX(0,N$2-$C366),IF(N$1="C",MAX(0,$C366-N$2)))</f>
        <v>6.09</v>
      </c>
      <c r="O366" s="103" t="n">
        <f aca="false">IF(O$1="P",MAX(0,O$2-$C366),IF(O$1="C",MAX(0,$C366-O$2)))</f>
        <v>1.09</v>
      </c>
      <c r="P366" s="103" t="n">
        <f aca="false">IF(P$1="P",MAX(0,P$2-$C366),IF(P$1="C",MAX(0,$C366-P$2)))</f>
        <v>0</v>
      </c>
      <c r="Q366" s="103" t="n">
        <f aca="false">IF(Q$1="P",MAX(0,Q$2-$C366),IF(Q$1="C",MAX(0,$C366-Q$2)))</f>
        <v>0</v>
      </c>
      <c r="R366" s="103" t="n">
        <f aca="false">IF(R$1="P",MAX(0,R$2-$C366),IF(R$1="C",MAX(0,$C366-R$2)))</f>
        <v>0</v>
      </c>
      <c r="S366" s="103" t="n">
        <f aca="false">IF(S$1="P",MAX(0,S$2-$C366),IF(S$1="C",MAX(0,$C366-S$2)))</f>
        <v>0</v>
      </c>
      <c r="T366" s="104" t="n">
        <f aca="false">A366</f>
        <v>17</v>
      </c>
      <c r="U366" s="105" t="n">
        <f aca="false">VLOOKUP($B366,Gas!$B$3:$E$2506,2)</f>
        <v>2.26</v>
      </c>
      <c r="V366" s="46" t="n">
        <f aca="false">C366/U366</f>
        <v>13.7566371681416</v>
      </c>
      <c r="W366" s="99" t="n">
        <f aca="false">VLOOKUP($B366,Gas!$B$3:$E$2506,4)</f>
        <v>0.407263109658114</v>
      </c>
    </row>
    <row r="367" customFormat="false" ht="12.75" hidden="false" customHeight="false" outlineLevel="0" collapsed="false">
      <c r="A367" s="95" t="n">
        <f aca="false">MONTH(B367)+(YEAR(B367)-1998)*12</f>
        <v>17</v>
      </c>
      <c r="B367" s="101" t="n">
        <v>36292</v>
      </c>
      <c r="C367" s="102" t="n">
        <v>27.32</v>
      </c>
      <c r="D367" s="98" t="n">
        <f aca="false">LN(C367/C366)</f>
        <v>-0.129267189368073</v>
      </c>
      <c r="E367" s="106" t="n">
        <f aca="false">STDEV(D358:D367)*SQRT(trade_day)</f>
        <v>1.19289080352101</v>
      </c>
      <c r="F367" s="99"/>
      <c r="G367" s="103" t="n">
        <f aca="false">IF(G$1="P",MAX(0,G$2-$C367),IF(G$1="C",MAX(0,$C367-G$2)))</f>
        <v>0</v>
      </c>
      <c r="H367" s="103" t="n">
        <f aca="false">IF(H$1="P",MAX(0,H$2-$C367),IF(H$1="C",MAX(0,$C367-H$2)))</f>
        <v>0</v>
      </c>
      <c r="I367" s="103" t="n">
        <f aca="false">IF(I$1="P",MAX(0,I$2-$C367),IF(I$1="C",MAX(0,$C367-I$2)))</f>
        <v>2.68</v>
      </c>
      <c r="J367" s="103" t="n">
        <f aca="false">IF(J$1="P",MAX(0,J$2-$C367),IF(J$1="C",MAX(0,$C367-J$2)))</f>
        <v>7.68</v>
      </c>
      <c r="K367" s="103" t="n">
        <f aca="false">IF(K$1="P",MAX(0,K$2-$C367),IF(K$1="C",MAX(0,$C367-K$2)))</f>
        <v>12.68</v>
      </c>
      <c r="L367" s="103" t="n">
        <f aca="false">IF(L$1="P",MAX(0,L$2-$C367),IF(L$1="C",MAX(0,$C367-L$2)))</f>
        <v>22.68</v>
      </c>
      <c r="M367" s="103" t="n">
        <f aca="false">IF(M$1="P",MAX(0,M$2-$C367),IF(M$1="C",MAX(0,$C367-M$2)))</f>
        <v>7.32</v>
      </c>
      <c r="N367" s="103" t="n">
        <f aca="false">IF(N$1="P",MAX(0,N$2-$C367),IF(N$1="C",MAX(0,$C367-N$2)))</f>
        <v>2.32</v>
      </c>
      <c r="O367" s="103" t="n">
        <f aca="false">IF(O$1="P",MAX(0,O$2-$C367),IF(O$1="C",MAX(0,$C367-O$2)))</f>
        <v>0</v>
      </c>
      <c r="P367" s="103" t="n">
        <f aca="false">IF(P$1="P",MAX(0,P$2-$C367),IF(P$1="C",MAX(0,$C367-P$2)))</f>
        <v>0</v>
      </c>
      <c r="Q367" s="103" t="n">
        <f aca="false">IF(Q$1="P",MAX(0,Q$2-$C367),IF(Q$1="C",MAX(0,$C367-Q$2)))</f>
        <v>0</v>
      </c>
      <c r="R367" s="103" t="n">
        <f aca="false">IF(R$1="P",MAX(0,R$2-$C367),IF(R$1="C",MAX(0,$C367-R$2)))</f>
        <v>0</v>
      </c>
      <c r="S367" s="103" t="n">
        <f aca="false">IF(S$1="P",MAX(0,S$2-$C367),IF(S$1="C",MAX(0,$C367-S$2)))</f>
        <v>0</v>
      </c>
      <c r="T367" s="104" t="n">
        <f aca="false">A367</f>
        <v>17</v>
      </c>
      <c r="U367" s="105" t="n">
        <f aca="false">VLOOKUP($B367,Gas!$B$3:$E$2506,2)</f>
        <v>2.29</v>
      </c>
      <c r="V367" s="46" t="n">
        <f aca="false">C367/U367</f>
        <v>11.9301310043668</v>
      </c>
      <c r="W367" s="99" t="n">
        <f aca="false">VLOOKUP($B367,Gas!$B$3:$E$2506,4)</f>
        <v>0.415551103807998</v>
      </c>
    </row>
    <row r="368" customFormat="false" ht="12.75" hidden="false" customHeight="false" outlineLevel="0" collapsed="false">
      <c r="A368" s="95" t="n">
        <f aca="false">MONTH(B368)+(YEAR(B368)-1998)*12</f>
        <v>17</v>
      </c>
      <c r="B368" s="101" t="n">
        <v>36293</v>
      </c>
      <c r="C368" s="102" t="n">
        <v>24.44</v>
      </c>
      <c r="D368" s="98" t="n">
        <f aca="false">LN(C368/C367)</f>
        <v>-0.111397900399195</v>
      </c>
      <c r="E368" s="106" t="n">
        <f aca="false">STDEV(D359:D368)*SQRT(trade_day)</f>
        <v>1.21956698390097</v>
      </c>
      <c r="F368" s="99"/>
      <c r="G368" s="103" t="n">
        <f aca="false">IF(G$1="P",MAX(0,G$2-$C368),IF(G$1="C",MAX(0,$C368-G$2)))</f>
        <v>0</v>
      </c>
      <c r="H368" s="103" t="n">
        <f aca="false">IF(H$1="P",MAX(0,H$2-$C368),IF(H$1="C",MAX(0,$C368-H$2)))</f>
        <v>0.559999999999999</v>
      </c>
      <c r="I368" s="103" t="n">
        <f aca="false">IF(I$1="P",MAX(0,I$2-$C368),IF(I$1="C",MAX(0,$C368-I$2)))</f>
        <v>5.56</v>
      </c>
      <c r="J368" s="103" t="n">
        <f aca="false">IF(J$1="P",MAX(0,J$2-$C368),IF(J$1="C",MAX(0,$C368-J$2)))</f>
        <v>10.56</v>
      </c>
      <c r="K368" s="103" t="n">
        <f aca="false">IF(K$1="P",MAX(0,K$2-$C368),IF(K$1="C",MAX(0,$C368-K$2)))</f>
        <v>15.56</v>
      </c>
      <c r="L368" s="103" t="n">
        <f aca="false">IF(L$1="P",MAX(0,L$2-$C368),IF(L$1="C",MAX(0,$C368-L$2)))</f>
        <v>25.56</v>
      </c>
      <c r="M368" s="103" t="n">
        <f aca="false">IF(M$1="P",MAX(0,M$2-$C368),IF(M$1="C",MAX(0,$C368-M$2)))</f>
        <v>4.44</v>
      </c>
      <c r="N368" s="103" t="n">
        <f aca="false">IF(N$1="P",MAX(0,N$2-$C368),IF(N$1="C",MAX(0,$C368-N$2)))</f>
        <v>0</v>
      </c>
      <c r="O368" s="103" t="n">
        <f aca="false">IF(O$1="P",MAX(0,O$2-$C368),IF(O$1="C",MAX(0,$C368-O$2)))</f>
        <v>0</v>
      </c>
      <c r="P368" s="103" t="n">
        <f aca="false">IF(P$1="P",MAX(0,P$2-$C368),IF(P$1="C",MAX(0,$C368-P$2)))</f>
        <v>0</v>
      </c>
      <c r="Q368" s="103" t="n">
        <f aca="false">IF(Q$1="P",MAX(0,Q$2-$C368),IF(Q$1="C",MAX(0,$C368-Q$2)))</f>
        <v>0</v>
      </c>
      <c r="R368" s="103" t="n">
        <f aca="false">IF(R$1="P",MAX(0,R$2-$C368),IF(R$1="C",MAX(0,$C368-R$2)))</f>
        <v>0</v>
      </c>
      <c r="S368" s="103" t="n">
        <f aca="false">IF(S$1="P",MAX(0,S$2-$C368),IF(S$1="C",MAX(0,$C368-S$2)))</f>
        <v>0</v>
      </c>
      <c r="T368" s="104" t="n">
        <f aca="false">A368</f>
        <v>17</v>
      </c>
      <c r="U368" s="105" t="n">
        <f aca="false">VLOOKUP($B368,Gas!$B$3:$E$2506,2)</f>
        <v>2.19</v>
      </c>
      <c r="V368" s="46" t="n">
        <f aca="false">C368/U368</f>
        <v>11.1598173515982</v>
      </c>
      <c r="W368" s="99" t="n">
        <f aca="false">VLOOKUP($B368,Gas!$B$3:$E$2506,4)</f>
        <v>0.498625836737964</v>
      </c>
    </row>
    <row r="369" customFormat="false" ht="12.75" hidden="false" customHeight="false" outlineLevel="0" collapsed="false">
      <c r="A369" s="95" t="n">
        <f aca="false">MONTH(B369)+(YEAR(B369)-1998)*12</f>
        <v>17</v>
      </c>
      <c r="B369" s="101" t="n">
        <v>36294</v>
      </c>
      <c r="C369" s="102" t="n">
        <v>23.4</v>
      </c>
      <c r="D369" s="98" t="n">
        <f aca="false">LN(C369/C368)</f>
        <v>-0.0434851119397389</v>
      </c>
      <c r="E369" s="106" t="n">
        <f aca="false">STDEV(D360:D369)*SQRT(trade_day)</f>
        <v>1.06788816566288</v>
      </c>
      <c r="F369" s="99"/>
      <c r="G369" s="103" t="n">
        <f aca="false">IF(G$1="P",MAX(0,G$2-$C369),IF(G$1="C",MAX(0,$C369-G$2)))</f>
        <v>0</v>
      </c>
      <c r="H369" s="103" t="n">
        <f aca="false">IF(H$1="P",MAX(0,H$2-$C369),IF(H$1="C",MAX(0,$C369-H$2)))</f>
        <v>1.6</v>
      </c>
      <c r="I369" s="103" t="n">
        <f aca="false">IF(I$1="P",MAX(0,I$2-$C369),IF(I$1="C",MAX(0,$C369-I$2)))</f>
        <v>6.6</v>
      </c>
      <c r="J369" s="103" t="n">
        <f aca="false">IF(J$1="P",MAX(0,J$2-$C369),IF(J$1="C",MAX(0,$C369-J$2)))</f>
        <v>11.6</v>
      </c>
      <c r="K369" s="103" t="n">
        <f aca="false">IF(K$1="P",MAX(0,K$2-$C369),IF(K$1="C",MAX(0,$C369-K$2)))</f>
        <v>16.6</v>
      </c>
      <c r="L369" s="103" t="n">
        <f aca="false">IF(L$1="P",MAX(0,L$2-$C369),IF(L$1="C",MAX(0,$C369-L$2)))</f>
        <v>26.6</v>
      </c>
      <c r="M369" s="103" t="n">
        <f aca="false">IF(M$1="P",MAX(0,M$2-$C369),IF(M$1="C",MAX(0,$C369-M$2)))</f>
        <v>3.4</v>
      </c>
      <c r="N369" s="103" t="n">
        <f aca="false">IF(N$1="P",MAX(0,N$2-$C369),IF(N$1="C",MAX(0,$C369-N$2)))</f>
        <v>0</v>
      </c>
      <c r="O369" s="103" t="n">
        <f aca="false">IF(O$1="P",MAX(0,O$2-$C369),IF(O$1="C",MAX(0,$C369-O$2)))</f>
        <v>0</v>
      </c>
      <c r="P369" s="103" t="n">
        <f aca="false">IF(P$1="P",MAX(0,P$2-$C369),IF(P$1="C",MAX(0,$C369-P$2)))</f>
        <v>0</v>
      </c>
      <c r="Q369" s="103" t="n">
        <f aca="false">IF(Q$1="P",MAX(0,Q$2-$C369),IF(Q$1="C",MAX(0,$C369-Q$2)))</f>
        <v>0</v>
      </c>
      <c r="R369" s="103" t="n">
        <f aca="false">IF(R$1="P",MAX(0,R$2-$C369),IF(R$1="C",MAX(0,$C369-R$2)))</f>
        <v>0</v>
      </c>
      <c r="S369" s="103" t="n">
        <f aca="false">IF(S$1="P",MAX(0,S$2-$C369),IF(S$1="C",MAX(0,$C369-S$2)))</f>
        <v>0</v>
      </c>
      <c r="T369" s="104" t="n">
        <f aca="false">A369</f>
        <v>17</v>
      </c>
      <c r="U369" s="105" t="n">
        <f aca="false">VLOOKUP($B369,Gas!$B$3:$E$2506,2)</f>
        <v>2.21</v>
      </c>
      <c r="V369" s="46" t="n">
        <f aca="false">C369/U369</f>
        <v>10.5882352941176</v>
      </c>
      <c r="W369" s="99" t="n">
        <f aca="false">VLOOKUP($B369,Gas!$B$3:$E$2506,4)</f>
        <v>0.486825350528821</v>
      </c>
    </row>
    <row r="370" customFormat="false" ht="12.75" hidden="false" customHeight="false" outlineLevel="0" collapsed="false">
      <c r="A370" s="95" t="n">
        <f aca="false">MONTH(B370)+(YEAR(B370)-1998)*12</f>
        <v>17</v>
      </c>
      <c r="B370" s="101" t="n">
        <v>36297</v>
      </c>
      <c r="C370" s="102" t="n">
        <v>26.27</v>
      </c>
      <c r="D370" s="98" t="n">
        <f aca="false">LN(C370/C369)</f>
        <v>0.115691581333793</v>
      </c>
      <c r="E370" s="106" t="n">
        <f aca="false">STDEV(D361:D370)*SQRT(trade_day)</f>
        <v>1.23613869056024</v>
      </c>
      <c r="F370" s="99"/>
      <c r="G370" s="103" t="n">
        <f aca="false">IF(G$1="P",MAX(0,G$2-$C370),IF(G$1="C",MAX(0,$C370-G$2)))</f>
        <v>0</v>
      </c>
      <c r="H370" s="103" t="n">
        <f aca="false">IF(H$1="P",MAX(0,H$2-$C370),IF(H$1="C",MAX(0,$C370-H$2)))</f>
        <v>0</v>
      </c>
      <c r="I370" s="103" t="n">
        <f aca="false">IF(I$1="P",MAX(0,I$2-$C370),IF(I$1="C",MAX(0,$C370-I$2)))</f>
        <v>3.73</v>
      </c>
      <c r="J370" s="103" t="n">
        <f aca="false">IF(J$1="P",MAX(0,J$2-$C370),IF(J$1="C",MAX(0,$C370-J$2)))</f>
        <v>8.73</v>
      </c>
      <c r="K370" s="103" t="n">
        <f aca="false">IF(K$1="P",MAX(0,K$2-$C370),IF(K$1="C",MAX(0,$C370-K$2)))</f>
        <v>13.73</v>
      </c>
      <c r="L370" s="103" t="n">
        <f aca="false">IF(L$1="P",MAX(0,L$2-$C370),IF(L$1="C",MAX(0,$C370-L$2)))</f>
        <v>23.73</v>
      </c>
      <c r="M370" s="103" t="n">
        <f aca="false">IF(M$1="P",MAX(0,M$2-$C370),IF(M$1="C",MAX(0,$C370-M$2)))</f>
        <v>6.27</v>
      </c>
      <c r="N370" s="103" t="n">
        <f aca="false">IF(N$1="P",MAX(0,N$2-$C370),IF(N$1="C",MAX(0,$C370-N$2)))</f>
        <v>1.27</v>
      </c>
      <c r="O370" s="103" t="n">
        <f aca="false">IF(O$1="P",MAX(0,O$2-$C370),IF(O$1="C",MAX(0,$C370-O$2)))</f>
        <v>0</v>
      </c>
      <c r="P370" s="103" t="n">
        <f aca="false">IF(P$1="P",MAX(0,P$2-$C370),IF(P$1="C",MAX(0,$C370-P$2)))</f>
        <v>0</v>
      </c>
      <c r="Q370" s="103" t="n">
        <f aca="false">IF(Q$1="P",MAX(0,Q$2-$C370),IF(Q$1="C",MAX(0,$C370-Q$2)))</f>
        <v>0</v>
      </c>
      <c r="R370" s="103" t="n">
        <f aca="false">IF(R$1="P",MAX(0,R$2-$C370),IF(R$1="C",MAX(0,$C370-R$2)))</f>
        <v>0</v>
      </c>
      <c r="S370" s="103" t="n">
        <f aca="false">IF(S$1="P",MAX(0,S$2-$C370),IF(S$1="C",MAX(0,$C370-S$2)))</f>
        <v>0</v>
      </c>
      <c r="T370" s="104" t="n">
        <f aca="false">A370</f>
        <v>17</v>
      </c>
      <c r="U370" s="105" t="n">
        <f aca="false">VLOOKUP($B370,Gas!$B$3:$E$2506,2)</f>
        <v>2.275</v>
      </c>
      <c r="V370" s="46" t="n">
        <f aca="false">C370/U370</f>
        <v>11.5472527472527</v>
      </c>
      <c r="W370" s="99" t="n">
        <f aca="false">VLOOKUP($B370,Gas!$B$3:$E$2506,4)</f>
        <v>0.414819974656157</v>
      </c>
    </row>
    <row r="371" customFormat="false" ht="12.75" hidden="false" customHeight="false" outlineLevel="0" collapsed="false">
      <c r="A371" s="95" t="n">
        <f aca="false">MONTH(B371)+(YEAR(B371)-1998)*12</f>
        <v>17</v>
      </c>
      <c r="B371" s="101" t="n">
        <v>36298</v>
      </c>
      <c r="C371" s="102" t="n">
        <v>24.66</v>
      </c>
      <c r="D371" s="98" t="n">
        <f aca="false">LN(C371/C370)</f>
        <v>-0.0632451059612503</v>
      </c>
      <c r="E371" s="106" t="n">
        <f aca="false">STDEV(D362:D371)*SQRT(trade_day)</f>
        <v>1.26880774418016</v>
      </c>
      <c r="F371" s="99"/>
      <c r="G371" s="103" t="n">
        <f aca="false">IF(G$1="P",MAX(0,G$2-$C371),IF(G$1="C",MAX(0,$C371-G$2)))</f>
        <v>0</v>
      </c>
      <c r="H371" s="103" t="n">
        <f aca="false">IF(H$1="P",MAX(0,H$2-$C371),IF(H$1="C",MAX(0,$C371-H$2)))</f>
        <v>0.34</v>
      </c>
      <c r="I371" s="103" t="n">
        <f aca="false">IF(I$1="P",MAX(0,I$2-$C371),IF(I$1="C",MAX(0,$C371-I$2)))</f>
        <v>5.34</v>
      </c>
      <c r="J371" s="103" t="n">
        <f aca="false">IF(J$1="P",MAX(0,J$2-$C371),IF(J$1="C",MAX(0,$C371-J$2)))</f>
        <v>10.34</v>
      </c>
      <c r="K371" s="103" t="n">
        <f aca="false">IF(K$1="P",MAX(0,K$2-$C371),IF(K$1="C",MAX(0,$C371-K$2)))</f>
        <v>15.34</v>
      </c>
      <c r="L371" s="103" t="n">
        <f aca="false">IF(L$1="P",MAX(0,L$2-$C371),IF(L$1="C",MAX(0,$C371-L$2)))</f>
        <v>25.34</v>
      </c>
      <c r="M371" s="103" t="n">
        <f aca="false">IF(M$1="P",MAX(0,M$2-$C371),IF(M$1="C",MAX(0,$C371-M$2)))</f>
        <v>4.66</v>
      </c>
      <c r="N371" s="103" t="n">
        <f aca="false">IF(N$1="P",MAX(0,N$2-$C371),IF(N$1="C",MAX(0,$C371-N$2)))</f>
        <v>0</v>
      </c>
      <c r="O371" s="103" t="n">
        <f aca="false">IF(O$1="P",MAX(0,O$2-$C371),IF(O$1="C",MAX(0,$C371-O$2)))</f>
        <v>0</v>
      </c>
      <c r="P371" s="103" t="n">
        <f aca="false">IF(P$1="P",MAX(0,P$2-$C371),IF(P$1="C",MAX(0,$C371-P$2)))</f>
        <v>0</v>
      </c>
      <c r="Q371" s="103" t="n">
        <f aca="false">IF(Q$1="P",MAX(0,Q$2-$C371),IF(Q$1="C",MAX(0,$C371-Q$2)))</f>
        <v>0</v>
      </c>
      <c r="R371" s="103" t="n">
        <f aca="false">IF(R$1="P",MAX(0,R$2-$C371),IF(R$1="C",MAX(0,$C371-R$2)))</f>
        <v>0</v>
      </c>
      <c r="S371" s="103" t="n">
        <f aca="false">IF(S$1="P",MAX(0,S$2-$C371),IF(S$1="C",MAX(0,$C371-S$2)))</f>
        <v>0</v>
      </c>
      <c r="T371" s="104" t="n">
        <f aca="false">A371</f>
        <v>17</v>
      </c>
      <c r="U371" s="105" t="n">
        <f aca="false">VLOOKUP($B371,Gas!$B$3:$E$2506,2)</f>
        <v>2.305</v>
      </c>
      <c r="V371" s="46" t="n">
        <f aca="false">C371/U371</f>
        <v>10.6984815618221</v>
      </c>
      <c r="W371" s="99" t="n">
        <f aca="false">VLOOKUP($B371,Gas!$B$3:$E$2506,4)</f>
        <v>0.361309306335817</v>
      </c>
    </row>
    <row r="372" customFormat="false" ht="12.75" hidden="false" customHeight="false" outlineLevel="0" collapsed="false">
      <c r="A372" s="95" t="n">
        <f aca="false">MONTH(B372)+(YEAR(B372)-1998)*12</f>
        <v>17</v>
      </c>
      <c r="B372" s="101" t="n">
        <v>36299</v>
      </c>
      <c r="C372" s="102" t="n">
        <v>26.49</v>
      </c>
      <c r="D372" s="98" t="n">
        <f aca="false">LN(C372/C371)</f>
        <v>0.0715848055477801</v>
      </c>
      <c r="E372" s="106" t="n">
        <f aca="false">STDEV(D363:D372)*SQRT(trade_day)</f>
        <v>1.32618138436456</v>
      </c>
      <c r="F372" s="99"/>
      <c r="G372" s="103" t="n">
        <f aca="false">IF(G$1="P",MAX(0,G$2-$C372),IF(G$1="C",MAX(0,$C372-G$2)))</f>
        <v>0</v>
      </c>
      <c r="H372" s="103" t="n">
        <f aca="false">IF(H$1="P",MAX(0,H$2-$C372),IF(H$1="C",MAX(0,$C372-H$2)))</f>
        <v>0</v>
      </c>
      <c r="I372" s="103" t="n">
        <f aca="false">IF(I$1="P",MAX(0,I$2-$C372),IF(I$1="C",MAX(0,$C372-I$2)))</f>
        <v>3.51</v>
      </c>
      <c r="J372" s="103" t="n">
        <f aca="false">IF(J$1="P",MAX(0,J$2-$C372),IF(J$1="C",MAX(0,$C372-J$2)))</f>
        <v>8.51</v>
      </c>
      <c r="K372" s="103" t="n">
        <f aca="false">IF(K$1="P",MAX(0,K$2-$C372),IF(K$1="C",MAX(0,$C372-K$2)))</f>
        <v>13.51</v>
      </c>
      <c r="L372" s="103" t="n">
        <f aca="false">IF(L$1="P",MAX(0,L$2-$C372),IF(L$1="C",MAX(0,$C372-L$2)))</f>
        <v>23.51</v>
      </c>
      <c r="M372" s="103" t="n">
        <f aca="false">IF(M$1="P",MAX(0,M$2-$C372),IF(M$1="C",MAX(0,$C372-M$2)))</f>
        <v>6.49</v>
      </c>
      <c r="N372" s="103" t="n">
        <f aca="false">IF(N$1="P",MAX(0,N$2-$C372),IF(N$1="C",MAX(0,$C372-N$2)))</f>
        <v>1.49</v>
      </c>
      <c r="O372" s="103" t="n">
        <f aca="false">IF(O$1="P",MAX(0,O$2-$C372),IF(O$1="C",MAX(0,$C372-O$2)))</f>
        <v>0</v>
      </c>
      <c r="P372" s="103" t="n">
        <f aca="false">IF(P$1="P",MAX(0,P$2-$C372),IF(P$1="C",MAX(0,$C372-P$2)))</f>
        <v>0</v>
      </c>
      <c r="Q372" s="103" t="n">
        <f aca="false">IF(Q$1="P",MAX(0,Q$2-$C372),IF(Q$1="C",MAX(0,$C372-Q$2)))</f>
        <v>0</v>
      </c>
      <c r="R372" s="103" t="n">
        <f aca="false">IF(R$1="P",MAX(0,R$2-$C372),IF(R$1="C",MAX(0,$C372-R$2)))</f>
        <v>0</v>
      </c>
      <c r="S372" s="103" t="n">
        <f aca="false">IF(S$1="P",MAX(0,S$2-$C372),IF(S$1="C",MAX(0,$C372-S$2)))</f>
        <v>0</v>
      </c>
      <c r="T372" s="104" t="n">
        <f aca="false">A372</f>
        <v>17</v>
      </c>
      <c r="U372" s="105" t="n">
        <f aca="false">VLOOKUP($B372,Gas!$B$3:$E$2506,2)</f>
        <v>2.295</v>
      </c>
      <c r="V372" s="46" t="n">
        <f aca="false">C372/U372</f>
        <v>11.5424836601307</v>
      </c>
      <c r="W372" s="99" t="n">
        <f aca="false">VLOOKUP($B372,Gas!$B$3:$E$2506,4)</f>
        <v>0.363328778043088</v>
      </c>
    </row>
    <row r="373" customFormat="false" ht="12.75" hidden="false" customHeight="false" outlineLevel="0" collapsed="false">
      <c r="A373" s="95" t="n">
        <f aca="false">MONTH(B373)+(YEAR(B373)-1998)*12</f>
        <v>17</v>
      </c>
      <c r="B373" s="101" t="n">
        <v>36300</v>
      </c>
      <c r="C373" s="102" t="n">
        <v>24.85</v>
      </c>
      <c r="D373" s="98" t="n">
        <f aca="false">LN(C373/C372)</f>
        <v>-0.0639095507413405</v>
      </c>
      <c r="E373" s="106" t="n">
        <f aca="false">STDEV(D364:D373)*SQRT(trade_day)</f>
        <v>1.35619084935847</v>
      </c>
      <c r="F373" s="99"/>
      <c r="G373" s="103" t="n">
        <f aca="false">IF(G$1="P",MAX(0,G$2-$C373),IF(G$1="C",MAX(0,$C373-G$2)))</f>
        <v>0</v>
      </c>
      <c r="H373" s="103" t="n">
        <f aca="false">IF(H$1="P",MAX(0,H$2-$C373),IF(H$1="C",MAX(0,$C373-H$2)))</f>
        <v>0.149999999999999</v>
      </c>
      <c r="I373" s="103" t="n">
        <f aca="false">IF(I$1="P",MAX(0,I$2-$C373),IF(I$1="C",MAX(0,$C373-I$2)))</f>
        <v>5.15</v>
      </c>
      <c r="J373" s="103" t="n">
        <f aca="false">IF(J$1="P",MAX(0,J$2-$C373),IF(J$1="C",MAX(0,$C373-J$2)))</f>
        <v>10.15</v>
      </c>
      <c r="K373" s="103" t="n">
        <f aca="false">IF(K$1="P",MAX(0,K$2-$C373),IF(K$1="C",MAX(0,$C373-K$2)))</f>
        <v>15.15</v>
      </c>
      <c r="L373" s="103" t="n">
        <f aca="false">IF(L$1="P",MAX(0,L$2-$C373),IF(L$1="C",MAX(0,$C373-L$2)))</f>
        <v>25.15</v>
      </c>
      <c r="M373" s="103" t="n">
        <f aca="false">IF(M$1="P",MAX(0,M$2-$C373),IF(M$1="C",MAX(0,$C373-M$2)))</f>
        <v>4.85</v>
      </c>
      <c r="N373" s="103" t="n">
        <f aca="false">IF(N$1="P",MAX(0,N$2-$C373),IF(N$1="C",MAX(0,$C373-N$2)))</f>
        <v>0</v>
      </c>
      <c r="O373" s="103" t="n">
        <f aca="false">IF(O$1="P",MAX(0,O$2-$C373),IF(O$1="C",MAX(0,$C373-O$2)))</f>
        <v>0</v>
      </c>
      <c r="P373" s="103" t="n">
        <f aca="false">IF(P$1="P",MAX(0,P$2-$C373),IF(P$1="C",MAX(0,$C373-P$2)))</f>
        <v>0</v>
      </c>
      <c r="Q373" s="103" t="n">
        <f aca="false">IF(Q$1="P",MAX(0,Q$2-$C373),IF(Q$1="C",MAX(0,$C373-Q$2)))</f>
        <v>0</v>
      </c>
      <c r="R373" s="103" t="n">
        <f aca="false">IF(R$1="P",MAX(0,R$2-$C373),IF(R$1="C",MAX(0,$C373-R$2)))</f>
        <v>0</v>
      </c>
      <c r="S373" s="103" t="n">
        <f aca="false">IF(S$1="P",MAX(0,S$2-$C373),IF(S$1="C",MAX(0,$C373-S$2)))</f>
        <v>0</v>
      </c>
      <c r="T373" s="104" t="n">
        <f aca="false">A373</f>
        <v>17</v>
      </c>
      <c r="U373" s="105" t="n">
        <f aca="false">VLOOKUP($B373,Gas!$B$3:$E$2506,2)</f>
        <v>2.26</v>
      </c>
      <c r="V373" s="46" t="n">
        <f aca="false">C373/U373</f>
        <v>10.9955752212389</v>
      </c>
      <c r="W373" s="99" t="n">
        <f aca="false">VLOOKUP($B373,Gas!$B$3:$E$2506,4)</f>
        <v>0.377915300457131</v>
      </c>
    </row>
    <row r="374" customFormat="false" ht="12.75" hidden="false" customHeight="false" outlineLevel="0" collapsed="false">
      <c r="A374" s="95" t="n">
        <f aca="false">MONTH(B374)+(YEAR(B374)-1998)*12</f>
        <v>17</v>
      </c>
      <c r="B374" s="101" t="n">
        <v>36301</v>
      </c>
      <c r="C374" s="102" t="n">
        <v>23.76</v>
      </c>
      <c r="D374" s="98" t="n">
        <f aca="false">LN(C374/C373)</f>
        <v>-0.0448542580481936</v>
      </c>
      <c r="E374" s="106" t="n">
        <f aca="false">STDEV(D365:D374)*SQRT(trade_day)</f>
        <v>1.32767590883487</v>
      </c>
      <c r="F374" s="99"/>
      <c r="G374" s="103" t="n">
        <f aca="false">IF(G$1="P",MAX(0,G$2-$C374),IF(G$1="C",MAX(0,$C374-G$2)))</f>
        <v>0</v>
      </c>
      <c r="H374" s="103" t="n">
        <f aca="false">IF(H$1="P",MAX(0,H$2-$C374),IF(H$1="C",MAX(0,$C374-H$2)))</f>
        <v>1.24</v>
      </c>
      <c r="I374" s="103" t="n">
        <f aca="false">IF(I$1="P",MAX(0,I$2-$C374),IF(I$1="C",MAX(0,$C374-I$2)))</f>
        <v>6.24</v>
      </c>
      <c r="J374" s="103" t="n">
        <f aca="false">IF(J$1="P",MAX(0,J$2-$C374),IF(J$1="C",MAX(0,$C374-J$2)))</f>
        <v>11.24</v>
      </c>
      <c r="K374" s="103" t="n">
        <f aca="false">IF(K$1="P",MAX(0,K$2-$C374),IF(K$1="C",MAX(0,$C374-K$2)))</f>
        <v>16.24</v>
      </c>
      <c r="L374" s="103" t="n">
        <f aca="false">IF(L$1="P",MAX(0,L$2-$C374),IF(L$1="C",MAX(0,$C374-L$2)))</f>
        <v>26.24</v>
      </c>
      <c r="M374" s="103" t="n">
        <f aca="false">IF(M$1="P",MAX(0,M$2-$C374),IF(M$1="C",MAX(0,$C374-M$2)))</f>
        <v>3.76</v>
      </c>
      <c r="N374" s="103" t="n">
        <f aca="false">IF(N$1="P",MAX(0,N$2-$C374),IF(N$1="C",MAX(0,$C374-N$2)))</f>
        <v>0</v>
      </c>
      <c r="O374" s="103" t="n">
        <f aca="false">IF(O$1="P",MAX(0,O$2-$C374),IF(O$1="C",MAX(0,$C374-O$2)))</f>
        <v>0</v>
      </c>
      <c r="P374" s="103" t="n">
        <f aca="false">IF(P$1="P",MAX(0,P$2-$C374),IF(P$1="C",MAX(0,$C374-P$2)))</f>
        <v>0</v>
      </c>
      <c r="Q374" s="103" t="n">
        <f aca="false">IF(Q$1="P",MAX(0,Q$2-$C374),IF(Q$1="C",MAX(0,$C374-Q$2)))</f>
        <v>0</v>
      </c>
      <c r="R374" s="103" t="n">
        <f aca="false">IF(R$1="P",MAX(0,R$2-$C374),IF(R$1="C",MAX(0,$C374-R$2)))</f>
        <v>0</v>
      </c>
      <c r="S374" s="103" t="n">
        <f aca="false">IF(S$1="P",MAX(0,S$2-$C374),IF(S$1="C",MAX(0,$C374-S$2)))</f>
        <v>0</v>
      </c>
      <c r="T374" s="104" t="n">
        <f aca="false">A374</f>
        <v>17</v>
      </c>
      <c r="U374" s="105" t="n">
        <f aca="false">VLOOKUP($B374,Gas!$B$3:$E$2506,2)</f>
        <v>2.26</v>
      </c>
      <c r="V374" s="46" t="n">
        <f aca="false">C374/U374</f>
        <v>10.5132743362832</v>
      </c>
      <c r="W374" s="99" t="n">
        <f aca="false">VLOOKUP($B374,Gas!$B$3:$E$2506,4)</f>
        <v>0.377678332611346</v>
      </c>
    </row>
    <row r="375" customFormat="false" ht="12.75" hidden="false" customHeight="false" outlineLevel="0" collapsed="false">
      <c r="A375" s="95" t="n">
        <f aca="false">MONTH(B375)+(YEAR(B375)-1998)*12</f>
        <v>17</v>
      </c>
      <c r="B375" s="101" t="n">
        <v>36304</v>
      </c>
      <c r="C375" s="102" t="n">
        <v>20.15</v>
      </c>
      <c r="D375" s="98" t="n">
        <f aca="false">LN(C375/C374)</f>
        <v>-0.164799206101752</v>
      </c>
      <c r="E375" s="106" t="n">
        <f aca="false">STDEV(D366:D375)*SQRT(trade_day)</f>
        <v>1.49170049450366</v>
      </c>
      <c r="F375" s="99"/>
      <c r="G375" s="103" t="n">
        <f aca="false">IF(G$1="P",MAX(0,G$2-$C375),IF(G$1="C",MAX(0,$C375-G$2)))</f>
        <v>0</v>
      </c>
      <c r="H375" s="103" t="n">
        <f aca="false">IF(H$1="P",MAX(0,H$2-$C375),IF(H$1="C",MAX(0,$C375-H$2)))</f>
        <v>4.85</v>
      </c>
      <c r="I375" s="103" t="n">
        <f aca="false">IF(I$1="P",MAX(0,I$2-$C375),IF(I$1="C",MAX(0,$C375-I$2)))</f>
        <v>9.85</v>
      </c>
      <c r="J375" s="103" t="n">
        <f aca="false">IF(J$1="P",MAX(0,J$2-$C375),IF(J$1="C",MAX(0,$C375-J$2)))</f>
        <v>14.85</v>
      </c>
      <c r="K375" s="103" t="n">
        <f aca="false">IF(K$1="P",MAX(0,K$2-$C375),IF(K$1="C",MAX(0,$C375-K$2)))</f>
        <v>19.85</v>
      </c>
      <c r="L375" s="103" t="n">
        <f aca="false">IF(L$1="P",MAX(0,L$2-$C375),IF(L$1="C",MAX(0,$C375-L$2)))</f>
        <v>29.85</v>
      </c>
      <c r="M375" s="103" t="n">
        <f aca="false">IF(M$1="P",MAX(0,M$2-$C375),IF(M$1="C",MAX(0,$C375-M$2)))</f>
        <v>0.149999999999999</v>
      </c>
      <c r="N375" s="103" t="n">
        <f aca="false">IF(N$1="P",MAX(0,N$2-$C375),IF(N$1="C",MAX(0,$C375-N$2)))</f>
        <v>0</v>
      </c>
      <c r="O375" s="103" t="n">
        <f aca="false">IF(O$1="P",MAX(0,O$2-$C375),IF(O$1="C",MAX(0,$C375-O$2)))</f>
        <v>0</v>
      </c>
      <c r="P375" s="103" t="n">
        <f aca="false">IF(P$1="P",MAX(0,P$2-$C375),IF(P$1="C",MAX(0,$C375-P$2)))</f>
        <v>0</v>
      </c>
      <c r="Q375" s="103" t="n">
        <f aca="false">IF(Q$1="P",MAX(0,Q$2-$C375),IF(Q$1="C",MAX(0,$C375-Q$2)))</f>
        <v>0</v>
      </c>
      <c r="R375" s="103" t="n">
        <f aca="false">IF(R$1="P",MAX(0,R$2-$C375),IF(R$1="C",MAX(0,$C375-R$2)))</f>
        <v>0</v>
      </c>
      <c r="S375" s="103" t="n">
        <f aca="false">IF(S$1="P",MAX(0,S$2-$C375),IF(S$1="C",MAX(0,$C375-S$2)))</f>
        <v>0</v>
      </c>
      <c r="T375" s="104" t="n">
        <f aca="false">A375</f>
        <v>17</v>
      </c>
      <c r="U375" s="105" t="n">
        <f aca="false">VLOOKUP($B375,Gas!$B$3:$E$2506,2)</f>
        <v>2.22</v>
      </c>
      <c r="V375" s="46" t="n">
        <f aca="false">C375/U375</f>
        <v>9.07657657657658</v>
      </c>
      <c r="W375" s="99" t="n">
        <f aca="false">VLOOKUP($B375,Gas!$B$3:$E$2506,4)</f>
        <v>0.253443302584388</v>
      </c>
    </row>
    <row r="376" customFormat="false" ht="12.75" hidden="false" customHeight="false" outlineLevel="0" collapsed="false">
      <c r="A376" s="95" t="n">
        <f aca="false">MONTH(B376)+(YEAR(B376)-1998)*12</f>
        <v>17</v>
      </c>
      <c r="B376" s="101" t="n">
        <v>36305</v>
      </c>
      <c r="C376" s="102" t="n">
        <v>19.21</v>
      </c>
      <c r="D376" s="98" t="n">
        <f aca="false">LN(C376/C375)</f>
        <v>-0.0477733116122266</v>
      </c>
      <c r="E376" s="106" t="n">
        <f aca="false">STDEV(D367:D376)*SQRT(trade_day)</f>
        <v>1.35274217883746</v>
      </c>
      <c r="F376" s="99"/>
      <c r="G376" s="103" t="n">
        <f aca="false">IF(G$1="P",MAX(0,G$2-$C376),IF(G$1="C",MAX(0,$C376-G$2)))</f>
        <v>0.789999999999999</v>
      </c>
      <c r="H376" s="103" t="n">
        <f aca="false">IF(H$1="P",MAX(0,H$2-$C376),IF(H$1="C",MAX(0,$C376-H$2)))</f>
        <v>5.79</v>
      </c>
      <c r="I376" s="103" t="n">
        <f aca="false">IF(I$1="P",MAX(0,I$2-$C376),IF(I$1="C",MAX(0,$C376-I$2)))</f>
        <v>10.79</v>
      </c>
      <c r="J376" s="103" t="n">
        <f aca="false">IF(J$1="P",MAX(0,J$2-$C376),IF(J$1="C",MAX(0,$C376-J$2)))</f>
        <v>15.79</v>
      </c>
      <c r="K376" s="103" t="n">
        <f aca="false">IF(K$1="P",MAX(0,K$2-$C376),IF(K$1="C",MAX(0,$C376-K$2)))</f>
        <v>20.79</v>
      </c>
      <c r="L376" s="103" t="n">
        <f aca="false">IF(L$1="P",MAX(0,L$2-$C376),IF(L$1="C",MAX(0,$C376-L$2)))</f>
        <v>30.79</v>
      </c>
      <c r="M376" s="103" t="n">
        <f aca="false">IF(M$1="P",MAX(0,M$2-$C376),IF(M$1="C",MAX(0,$C376-M$2)))</f>
        <v>0</v>
      </c>
      <c r="N376" s="103" t="n">
        <f aca="false">IF(N$1="P",MAX(0,N$2-$C376),IF(N$1="C",MAX(0,$C376-N$2)))</f>
        <v>0</v>
      </c>
      <c r="O376" s="103" t="n">
        <f aca="false">IF(O$1="P",MAX(0,O$2-$C376),IF(O$1="C",MAX(0,$C376-O$2)))</f>
        <v>0</v>
      </c>
      <c r="P376" s="103" t="n">
        <f aca="false">IF(P$1="P",MAX(0,P$2-$C376),IF(P$1="C",MAX(0,$C376-P$2)))</f>
        <v>0</v>
      </c>
      <c r="Q376" s="103" t="n">
        <f aca="false">IF(Q$1="P",MAX(0,Q$2-$C376),IF(Q$1="C",MAX(0,$C376-Q$2)))</f>
        <v>0</v>
      </c>
      <c r="R376" s="103" t="n">
        <f aca="false">IF(R$1="P",MAX(0,R$2-$C376),IF(R$1="C",MAX(0,$C376-R$2)))</f>
        <v>0</v>
      </c>
      <c r="S376" s="103" t="n">
        <f aca="false">IF(S$1="P",MAX(0,S$2-$C376),IF(S$1="C",MAX(0,$C376-S$2)))</f>
        <v>0</v>
      </c>
      <c r="T376" s="104" t="n">
        <f aca="false">A376</f>
        <v>17</v>
      </c>
      <c r="U376" s="105" t="n">
        <f aca="false">VLOOKUP($B376,Gas!$B$3:$E$2506,2)</f>
        <v>2.195</v>
      </c>
      <c r="V376" s="46" t="n">
        <f aca="false">C376/U376</f>
        <v>8.75170842824602</v>
      </c>
      <c r="W376" s="99" t="n">
        <f aca="false">VLOOKUP($B376,Gas!$B$3:$E$2506,4)</f>
        <v>0.173904252356457</v>
      </c>
    </row>
    <row r="377" customFormat="false" ht="12.75" hidden="false" customHeight="false" outlineLevel="0" collapsed="false">
      <c r="A377" s="95" t="n">
        <f aca="false">MONTH(B377)+(YEAR(B377)-1998)*12</f>
        <v>17</v>
      </c>
      <c r="B377" s="101" t="n">
        <v>36306</v>
      </c>
      <c r="C377" s="102" t="n">
        <v>21.76</v>
      </c>
      <c r="D377" s="98" t="n">
        <f aca="false">LN(C377/C376)</f>
        <v>0.124642445207277</v>
      </c>
      <c r="E377" s="106" t="n">
        <f aca="false">STDEV(D368:D377)*SQRT(trade_day)</f>
        <v>1.51570260856961</v>
      </c>
      <c r="F377" s="99"/>
      <c r="G377" s="103" t="n">
        <f aca="false">IF(G$1="P",MAX(0,G$2-$C377),IF(G$1="C",MAX(0,$C377-G$2)))</f>
        <v>0</v>
      </c>
      <c r="H377" s="103" t="n">
        <f aca="false">IF(H$1="P",MAX(0,H$2-$C377),IF(H$1="C",MAX(0,$C377-H$2)))</f>
        <v>3.24</v>
      </c>
      <c r="I377" s="103" t="n">
        <f aca="false">IF(I$1="P",MAX(0,I$2-$C377),IF(I$1="C",MAX(0,$C377-I$2)))</f>
        <v>8.24</v>
      </c>
      <c r="J377" s="103" t="n">
        <f aca="false">IF(J$1="P",MAX(0,J$2-$C377),IF(J$1="C",MAX(0,$C377-J$2)))</f>
        <v>13.24</v>
      </c>
      <c r="K377" s="103" t="n">
        <f aca="false">IF(K$1="P",MAX(0,K$2-$C377),IF(K$1="C",MAX(0,$C377-K$2)))</f>
        <v>18.24</v>
      </c>
      <c r="L377" s="103" t="n">
        <f aca="false">IF(L$1="P",MAX(0,L$2-$C377),IF(L$1="C",MAX(0,$C377-L$2)))</f>
        <v>28.24</v>
      </c>
      <c r="M377" s="103" t="n">
        <f aca="false">IF(M$1="P",MAX(0,M$2-$C377),IF(M$1="C",MAX(0,$C377-M$2)))</f>
        <v>1.76</v>
      </c>
      <c r="N377" s="103" t="n">
        <f aca="false">IF(N$1="P",MAX(0,N$2-$C377),IF(N$1="C",MAX(0,$C377-N$2)))</f>
        <v>0</v>
      </c>
      <c r="O377" s="103" t="n">
        <f aca="false">IF(O$1="P",MAX(0,O$2-$C377),IF(O$1="C",MAX(0,$C377-O$2)))</f>
        <v>0</v>
      </c>
      <c r="P377" s="103" t="n">
        <f aca="false">IF(P$1="P",MAX(0,P$2-$C377),IF(P$1="C",MAX(0,$C377-P$2)))</f>
        <v>0</v>
      </c>
      <c r="Q377" s="103" t="n">
        <f aca="false">IF(Q$1="P",MAX(0,Q$2-$C377),IF(Q$1="C",MAX(0,$C377-Q$2)))</f>
        <v>0</v>
      </c>
      <c r="R377" s="103" t="n">
        <f aca="false">IF(R$1="P",MAX(0,R$2-$C377),IF(R$1="C",MAX(0,$C377-R$2)))</f>
        <v>0</v>
      </c>
      <c r="S377" s="103" t="n">
        <f aca="false">IF(S$1="P",MAX(0,S$2-$C377),IF(S$1="C",MAX(0,$C377-S$2)))</f>
        <v>0</v>
      </c>
      <c r="T377" s="104" t="n">
        <f aca="false">A377</f>
        <v>17</v>
      </c>
      <c r="U377" s="105" t="n">
        <f aca="false">VLOOKUP($B377,Gas!$B$3:$E$2506,2)</f>
        <v>2.175</v>
      </c>
      <c r="V377" s="46" t="n">
        <f aca="false">C377/U377</f>
        <v>10.0045977011494</v>
      </c>
      <c r="W377" s="99" t="n">
        <f aca="false">VLOOKUP($B377,Gas!$B$3:$E$2506,4)</f>
        <v>0.17505150380554</v>
      </c>
    </row>
    <row r="378" customFormat="false" ht="12.75" hidden="false" customHeight="false" outlineLevel="0" collapsed="false">
      <c r="A378" s="95" t="n">
        <f aca="false">MONTH(B378)+(YEAR(B378)-1998)*12</f>
        <v>17</v>
      </c>
      <c r="B378" s="101" t="n">
        <v>36307</v>
      </c>
      <c r="C378" s="102" t="n">
        <v>20.47</v>
      </c>
      <c r="D378" s="98" t="n">
        <f aca="false">LN(C378/C377)</f>
        <v>-0.0611130223145439</v>
      </c>
      <c r="E378" s="106" t="n">
        <f aca="false">STDEV(D369:D378)*SQRT(trade_day)</f>
        <v>1.45359354876087</v>
      </c>
      <c r="F378" s="99"/>
      <c r="G378" s="103" t="n">
        <f aca="false">IF(G$1="P",MAX(0,G$2-$C378),IF(G$1="C",MAX(0,$C378-G$2)))</f>
        <v>0</v>
      </c>
      <c r="H378" s="103" t="n">
        <f aca="false">IF(H$1="P",MAX(0,H$2-$C378),IF(H$1="C",MAX(0,$C378-H$2)))</f>
        <v>4.53</v>
      </c>
      <c r="I378" s="103" t="n">
        <f aca="false">IF(I$1="P",MAX(0,I$2-$C378),IF(I$1="C",MAX(0,$C378-I$2)))</f>
        <v>9.53</v>
      </c>
      <c r="J378" s="103" t="n">
        <f aca="false">IF(J$1="P",MAX(0,J$2-$C378),IF(J$1="C",MAX(0,$C378-J$2)))</f>
        <v>14.53</v>
      </c>
      <c r="K378" s="103" t="n">
        <f aca="false">IF(K$1="P",MAX(0,K$2-$C378),IF(K$1="C",MAX(0,$C378-K$2)))</f>
        <v>19.53</v>
      </c>
      <c r="L378" s="103" t="n">
        <f aca="false">IF(L$1="P",MAX(0,L$2-$C378),IF(L$1="C",MAX(0,$C378-L$2)))</f>
        <v>29.53</v>
      </c>
      <c r="M378" s="103" t="n">
        <f aca="false">IF(M$1="P",MAX(0,M$2-$C378),IF(M$1="C",MAX(0,$C378-M$2)))</f>
        <v>0.469999999999999</v>
      </c>
      <c r="N378" s="103" t="n">
        <f aca="false">IF(N$1="P",MAX(0,N$2-$C378),IF(N$1="C",MAX(0,$C378-N$2)))</f>
        <v>0</v>
      </c>
      <c r="O378" s="103" t="n">
        <f aca="false">IF(O$1="P",MAX(0,O$2-$C378),IF(O$1="C",MAX(0,$C378-O$2)))</f>
        <v>0</v>
      </c>
      <c r="P378" s="103" t="n">
        <f aca="false">IF(P$1="P",MAX(0,P$2-$C378),IF(P$1="C",MAX(0,$C378-P$2)))</f>
        <v>0</v>
      </c>
      <c r="Q378" s="103" t="n">
        <f aca="false">IF(Q$1="P",MAX(0,Q$2-$C378),IF(Q$1="C",MAX(0,$C378-Q$2)))</f>
        <v>0</v>
      </c>
      <c r="R378" s="103" t="n">
        <f aca="false">IF(R$1="P",MAX(0,R$2-$C378),IF(R$1="C",MAX(0,$C378-R$2)))</f>
        <v>0</v>
      </c>
      <c r="S378" s="103" t="n">
        <f aca="false">IF(S$1="P",MAX(0,S$2-$C378),IF(S$1="C",MAX(0,$C378-S$2)))</f>
        <v>0</v>
      </c>
      <c r="T378" s="104" t="n">
        <f aca="false">A378</f>
        <v>17</v>
      </c>
      <c r="U378" s="105" t="n">
        <f aca="false">VLOOKUP($B378,Gas!$B$3:$E$2506,2)</f>
        <v>2.215</v>
      </c>
      <c r="V378" s="46" t="n">
        <f aca="false">C378/U378</f>
        <v>9.24153498871332</v>
      </c>
      <c r="W378" s="99" t="n">
        <f aca="false">VLOOKUP($B378,Gas!$B$3:$E$2506,4)</f>
        <v>0.222282091627583</v>
      </c>
    </row>
    <row r="379" customFormat="false" ht="12.75" hidden="false" customHeight="false" outlineLevel="0" collapsed="false">
      <c r="A379" s="95" t="n">
        <f aca="false">MONTH(B379)+(YEAR(B379)-1998)*12</f>
        <v>17</v>
      </c>
      <c r="B379" s="101" t="n">
        <v>36308</v>
      </c>
      <c r="C379" s="102" t="n">
        <v>20.63</v>
      </c>
      <c r="D379" s="98" t="n">
        <f aca="false">LN(C379/C378)</f>
        <v>0.00778592740996229</v>
      </c>
      <c r="E379" s="106" t="n">
        <f aca="false">STDEV(D370:D379)*SQRT(trade_day)</f>
        <v>1.45095843379538</v>
      </c>
      <c r="F379" s="99"/>
      <c r="G379" s="103" t="n">
        <f aca="false">IF(G$1="P",MAX(0,G$2-$C379),IF(G$1="C",MAX(0,$C379-G$2)))</f>
        <v>0</v>
      </c>
      <c r="H379" s="103" t="n">
        <f aca="false">IF(H$1="P",MAX(0,H$2-$C379),IF(H$1="C",MAX(0,$C379-H$2)))</f>
        <v>4.37</v>
      </c>
      <c r="I379" s="103" t="n">
        <f aca="false">IF(I$1="P",MAX(0,I$2-$C379),IF(I$1="C",MAX(0,$C379-I$2)))</f>
        <v>9.37</v>
      </c>
      <c r="J379" s="103" t="n">
        <f aca="false">IF(J$1="P",MAX(0,J$2-$C379),IF(J$1="C",MAX(0,$C379-J$2)))</f>
        <v>14.37</v>
      </c>
      <c r="K379" s="103" t="n">
        <f aca="false">IF(K$1="P",MAX(0,K$2-$C379),IF(K$1="C",MAX(0,$C379-K$2)))</f>
        <v>19.37</v>
      </c>
      <c r="L379" s="103" t="n">
        <f aca="false">IF(L$1="P",MAX(0,L$2-$C379),IF(L$1="C",MAX(0,$C379-L$2)))</f>
        <v>29.37</v>
      </c>
      <c r="M379" s="103" t="n">
        <f aca="false">IF(M$1="P",MAX(0,M$2-$C379),IF(M$1="C",MAX(0,$C379-M$2)))</f>
        <v>0.629999999999999</v>
      </c>
      <c r="N379" s="103" t="n">
        <f aca="false">IF(N$1="P",MAX(0,N$2-$C379),IF(N$1="C",MAX(0,$C379-N$2)))</f>
        <v>0</v>
      </c>
      <c r="O379" s="103" t="n">
        <f aca="false">IF(O$1="P",MAX(0,O$2-$C379),IF(O$1="C",MAX(0,$C379-O$2)))</f>
        <v>0</v>
      </c>
      <c r="P379" s="103" t="n">
        <f aca="false">IF(P$1="P",MAX(0,P$2-$C379),IF(P$1="C",MAX(0,$C379-P$2)))</f>
        <v>0</v>
      </c>
      <c r="Q379" s="103" t="n">
        <f aca="false">IF(Q$1="P",MAX(0,Q$2-$C379),IF(Q$1="C",MAX(0,$C379-Q$2)))</f>
        <v>0</v>
      </c>
      <c r="R379" s="103" t="n">
        <f aca="false">IF(R$1="P",MAX(0,R$2-$C379),IF(R$1="C",MAX(0,$C379-R$2)))</f>
        <v>0</v>
      </c>
      <c r="S379" s="103" t="n">
        <f aca="false">IF(S$1="P",MAX(0,S$2-$C379),IF(S$1="C",MAX(0,$C379-S$2)))</f>
        <v>0</v>
      </c>
      <c r="T379" s="104" t="n">
        <f aca="false">A379</f>
        <v>17</v>
      </c>
      <c r="U379" s="105" t="n">
        <f aca="false">VLOOKUP($B379,Gas!$B$3:$E$2506,2)</f>
        <v>2.26</v>
      </c>
      <c r="V379" s="46" t="n">
        <f aca="false">C379/U379</f>
        <v>9.1283185840708</v>
      </c>
      <c r="W379" s="99" t="n">
        <f aca="false">VLOOKUP($B379,Gas!$B$3:$E$2506,4)</f>
        <v>0.245305348909953</v>
      </c>
    </row>
    <row r="380" customFormat="false" ht="12.75" hidden="false" customHeight="false" outlineLevel="0" collapsed="false">
      <c r="A380" s="95" t="n">
        <f aca="false">MONTH(B380)+(YEAR(B380)-1998)*12</f>
        <v>18</v>
      </c>
      <c r="B380" s="101" t="n">
        <v>36312</v>
      </c>
      <c r="C380" s="102" t="n">
        <v>27.13</v>
      </c>
      <c r="D380" s="98" t="n">
        <f aca="false">LN(C380/C379)</f>
        <v>0.27389379958768</v>
      </c>
      <c r="E380" s="106" t="n">
        <f aca="false">STDEV(D371:D380)*SQRT(trade_day)</f>
        <v>1.9643131446357</v>
      </c>
      <c r="F380" s="99"/>
      <c r="G380" s="103" t="n">
        <f aca="false">IF(G$1="P",MAX(0,G$2-$C380),IF(G$1="C",MAX(0,$C380-G$2)))</f>
        <v>0</v>
      </c>
      <c r="H380" s="103" t="n">
        <f aca="false">IF(H$1="P",MAX(0,H$2-$C380),IF(H$1="C",MAX(0,$C380-H$2)))</f>
        <v>0</v>
      </c>
      <c r="I380" s="103" t="n">
        <f aca="false">IF(I$1="P",MAX(0,I$2-$C380),IF(I$1="C",MAX(0,$C380-I$2)))</f>
        <v>2.87</v>
      </c>
      <c r="J380" s="103" t="n">
        <f aca="false">IF(J$1="P",MAX(0,J$2-$C380),IF(J$1="C",MAX(0,$C380-J$2)))</f>
        <v>7.87</v>
      </c>
      <c r="K380" s="103" t="n">
        <f aca="false">IF(K$1="P",MAX(0,K$2-$C380),IF(K$1="C",MAX(0,$C380-K$2)))</f>
        <v>12.87</v>
      </c>
      <c r="L380" s="103" t="n">
        <f aca="false">IF(L$1="P",MAX(0,L$2-$C380),IF(L$1="C",MAX(0,$C380-L$2)))</f>
        <v>22.87</v>
      </c>
      <c r="M380" s="103" t="n">
        <f aca="false">IF(M$1="P",MAX(0,M$2-$C380),IF(M$1="C",MAX(0,$C380-M$2)))</f>
        <v>7.13</v>
      </c>
      <c r="N380" s="103" t="n">
        <f aca="false">IF(N$1="P",MAX(0,N$2-$C380),IF(N$1="C",MAX(0,$C380-N$2)))</f>
        <v>2.13</v>
      </c>
      <c r="O380" s="103" t="n">
        <f aca="false">IF(O$1="P",MAX(0,O$2-$C380),IF(O$1="C",MAX(0,$C380-O$2)))</f>
        <v>0</v>
      </c>
      <c r="P380" s="103" t="n">
        <f aca="false">IF(P$1="P",MAX(0,P$2-$C380),IF(P$1="C",MAX(0,$C380-P$2)))</f>
        <v>0</v>
      </c>
      <c r="Q380" s="103" t="n">
        <f aca="false">IF(Q$1="P",MAX(0,Q$2-$C380),IF(Q$1="C",MAX(0,$C380-Q$2)))</f>
        <v>0</v>
      </c>
      <c r="R380" s="103" t="n">
        <f aca="false">IF(R$1="P",MAX(0,R$2-$C380),IF(R$1="C",MAX(0,$C380-R$2)))</f>
        <v>0</v>
      </c>
      <c r="S380" s="103" t="n">
        <f aca="false">IF(S$1="P",MAX(0,S$2-$C380),IF(S$1="C",MAX(0,$C380-S$2)))</f>
        <v>0</v>
      </c>
      <c r="T380" s="104" t="n">
        <f aca="false">A380</f>
        <v>18</v>
      </c>
      <c r="U380" s="105" t="n">
        <f aca="false">VLOOKUP($B380,Gas!$B$3:$E$2506,2)</f>
        <v>2.275</v>
      </c>
      <c r="V380" s="46" t="n">
        <f aca="false">C380/U380</f>
        <v>11.9252747252747</v>
      </c>
      <c r="W380" s="99" t="n">
        <f aca="false">VLOOKUP($B380,Gas!$B$3:$E$2506,4)</f>
        <v>0.243872737692758</v>
      </c>
    </row>
    <row r="381" customFormat="false" ht="12.75" hidden="false" customHeight="false" outlineLevel="0" collapsed="false">
      <c r="A381" s="95" t="n">
        <f aca="false">MONTH(B381)+(YEAR(B381)-1998)*12</f>
        <v>18</v>
      </c>
      <c r="B381" s="101" t="n">
        <v>36313</v>
      </c>
      <c r="C381" s="102" t="n">
        <v>24.78</v>
      </c>
      <c r="D381" s="98" t="n">
        <f aca="false">LN(C381/C380)</f>
        <v>-0.0906032504698439</v>
      </c>
      <c r="E381" s="106" t="n">
        <f aca="false">STDEV(D372:D381)*SQRT(trade_day)</f>
        <v>1.99455755619472</v>
      </c>
      <c r="F381" s="99"/>
      <c r="G381" s="103" t="n">
        <f aca="false">IF(G$1="P",MAX(0,G$2-$C381),IF(G$1="C",MAX(0,$C381-G$2)))</f>
        <v>0</v>
      </c>
      <c r="H381" s="103" t="n">
        <f aca="false">IF(H$1="P",MAX(0,H$2-$C381),IF(H$1="C",MAX(0,$C381-H$2)))</f>
        <v>0.219999999999999</v>
      </c>
      <c r="I381" s="103" t="n">
        <f aca="false">IF(I$1="P",MAX(0,I$2-$C381),IF(I$1="C",MAX(0,$C381-I$2)))</f>
        <v>5.22</v>
      </c>
      <c r="J381" s="103" t="n">
        <f aca="false">IF(J$1="P",MAX(0,J$2-$C381),IF(J$1="C",MAX(0,$C381-J$2)))</f>
        <v>10.22</v>
      </c>
      <c r="K381" s="103" t="n">
        <f aca="false">IF(K$1="P",MAX(0,K$2-$C381),IF(K$1="C",MAX(0,$C381-K$2)))</f>
        <v>15.22</v>
      </c>
      <c r="L381" s="103" t="n">
        <f aca="false">IF(L$1="P",MAX(0,L$2-$C381),IF(L$1="C",MAX(0,$C381-L$2)))</f>
        <v>25.22</v>
      </c>
      <c r="M381" s="103" t="n">
        <f aca="false">IF(M$1="P",MAX(0,M$2-$C381),IF(M$1="C",MAX(0,$C381-M$2)))</f>
        <v>4.78</v>
      </c>
      <c r="N381" s="103" t="n">
        <f aca="false">IF(N$1="P",MAX(0,N$2-$C381),IF(N$1="C",MAX(0,$C381-N$2)))</f>
        <v>0</v>
      </c>
      <c r="O381" s="103" t="n">
        <f aca="false">IF(O$1="P",MAX(0,O$2-$C381),IF(O$1="C",MAX(0,$C381-O$2)))</f>
        <v>0</v>
      </c>
      <c r="P381" s="103" t="n">
        <f aca="false">IF(P$1="P",MAX(0,P$2-$C381),IF(P$1="C",MAX(0,$C381-P$2)))</f>
        <v>0</v>
      </c>
      <c r="Q381" s="103" t="n">
        <f aca="false">IF(Q$1="P",MAX(0,Q$2-$C381),IF(Q$1="C",MAX(0,$C381-Q$2)))</f>
        <v>0</v>
      </c>
      <c r="R381" s="103" t="n">
        <f aca="false">IF(R$1="P",MAX(0,R$2-$C381),IF(R$1="C",MAX(0,$C381-R$2)))</f>
        <v>0</v>
      </c>
      <c r="S381" s="103" t="n">
        <f aca="false">IF(S$1="P",MAX(0,S$2-$C381),IF(S$1="C",MAX(0,$C381-S$2)))</f>
        <v>0</v>
      </c>
      <c r="T381" s="104" t="n">
        <f aca="false">A381</f>
        <v>18</v>
      </c>
      <c r="U381" s="105" t="n">
        <f aca="false">VLOOKUP($B381,Gas!$B$3:$E$2506,2)</f>
        <v>2.345</v>
      </c>
      <c r="V381" s="46" t="n">
        <f aca="false">C381/U381</f>
        <v>10.5671641791045</v>
      </c>
      <c r="W381" s="99" t="n">
        <f aca="false">VLOOKUP($B381,Gas!$B$3:$E$2506,4)</f>
        <v>0.294924323389493</v>
      </c>
    </row>
    <row r="382" customFormat="false" ht="12.75" hidden="false" customHeight="false" outlineLevel="0" collapsed="false">
      <c r="A382" s="95" t="n">
        <f aca="false">MONTH(B382)+(YEAR(B382)-1998)*12</f>
        <v>18</v>
      </c>
      <c r="B382" s="101" t="n">
        <v>36314</v>
      </c>
      <c r="C382" s="102" t="n">
        <v>25.41</v>
      </c>
      <c r="D382" s="98" t="n">
        <f aca="false">LN(C382/C381)</f>
        <v>0.0251059211310763</v>
      </c>
      <c r="E382" s="106" t="n">
        <f aca="false">STDEV(D373:D382)*SQRT(trade_day)</f>
        <v>1.96180453961131</v>
      </c>
      <c r="F382" s="99"/>
      <c r="G382" s="103" t="n">
        <f aca="false">IF(G$1="P",MAX(0,G$2-$C382),IF(G$1="C",MAX(0,$C382-G$2)))</f>
        <v>0</v>
      </c>
      <c r="H382" s="103" t="n">
        <f aca="false">IF(H$1="P",MAX(0,H$2-$C382),IF(H$1="C",MAX(0,$C382-H$2)))</f>
        <v>0</v>
      </c>
      <c r="I382" s="103" t="n">
        <f aca="false">IF(I$1="P",MAX(0,I$2-$C382),IF(I$1="C",MAX(0,$C382-I$2)))</f>
        <v>4.59</v>
      </c>
      <c r="J382" s="103" t="n">
        <f aca="false">IF(J$1="P",MAX(0,J$2-$C382),IF(J$1="C",MAX(0,$C382-J$2)))</f>
        <v>9.59</v>
      </c>
      <c r="K382" s="103" t="n">
        <f aca="false">IF(K$1="P",MAX(0,K$2-$C382),IF(K$1="C",MAX(0,$C382-K$2)))</f>
        <v>14.59</v>
      </c>
      <c r="L382" s="103" t="n">
        <f aca="false">IF(L$1="P",MAX(0,L$2-$C382),IF(L$1="C",MAX(0,$C382-L$2)))</f>
        <v>24.59</v>
      </c>
      <c r="M382" s="103" t="n">
        <f aca="false">IF(M$1="P",MAX(0,M$2-$C382),IF(M$1="C",MAX(0,$C382-M$2)))</f>
        <v>5.41</v>
      </c>
      <c r="N382" s="103" t="n">
        <f aca="false">IF(N$1="P",MAX(0,N$2-$C382),IF(N$1="C",MAX(0,$C382-N$2)))</f>
        <v>0.41</v>
      </c>
      <c r="O382" s="103" t="n">
        <f aca="false">IF(O$1="P",MAX(0,O$2-$C382),IF(O$1="C",MAX(0,$C382-O$2)))</f>
        <v>0</v>
      </c>
      <c r="P382" s="103" t="n">
        <f aca="false">IF(P$1="P",MAX(0,P$2-$C382),IF(P$1="C",MAX(0,$C382-P$2)))</f>
        <v>0</v>
      </c>
      <c r="Q382" s="103" t="n">
        <f aca="false">IF(Q$1="P",MAX(0,Q$2-$C382),IF(Q$1="C",MAX(0,$C382-Q$2)))</f>
        <v>0</v>
      </c>
      <c r="R382" s="103" t="n">
        <f aca="false">IF(R$1="P",MAX(0,R$2-$C382),IF(R$1="C",MAX(0,$C382-R$2)))</f>
        <v>0</v>
      </c>
      <c r="S382" s="103" t="n">
        <f aca="false">IF(S$1="P",MAX(0,S$2-$C382),IF(S$1="C",MAX(0,$C382-S$2)))</f>
        <v>0</v>
      </c>
      <c r="T382" s="104" t="n">
        <f aca="false">A382</f>
        <v>18</v>
      </c>
      <c r="U382" s="105" t="n">
        <f aca="false">VLOOKUP($B382,Gas!$B$3:$E$2506,2)</f>
        <v>2.35</v>
      </c>
      <c r="V382" s="46" t="n">
        <f aca="false">C382/U382</f>
        <v>10.8127659574468</v>
      </c>
      <c r="W382" s="99" t="n">
        <f aca="false">VLOOKUP($B382,Gas!$B$3:$E$2506,4)</f>
        <v>0.293597666662079</v>
      </c>
    </row>
    <row r="383" customFormat="false" ht="12.75" hidden="false" customHeight="false" outlineLevel="0" collapsed="false">
      <c r="A383" s="95" t="n">
        <f aca="false">MONTH(B383)+(YEAR(B383)-1998)*12</f>
        <v>18</v>
      </c>
      <c r="B383" s="101" t="n">
        <v>36315</v>
      </c>
      <c r="C383" s="102" t="n">
        <v>25.25</v>
      </c>
      <c r="D383" s="98" t="n">
        <f aca="false">LN(C383/C382)</f>
        <v>-0.00631664161070385</v>
      </c>
      <c r="E383" s="106" t="n">
        <f aca="false">STDEV(D374:D383)*SQRT(trade_day)</f>
        <v>1.93402002247383</v>
      </c>
      <c r="F383" s="99"/>
      <c r="G383" s="103" t="n">
        <f aca="false">IF(G$1="P",MAX(0,G$2-$C383),IF(G$1="C",MAX(0,$C383-G$2)))</f>
        <v>0</v>
      </c>
      <c r="H383" s="103" t="n">
        <f aca="false">IF(H$1="P",MAX(0,H$2-$C383),IF(H$1="C",MAX(0,$C383-H$2)))</f>
        <v>0</v>
      </c>
      <c r="I383" s="103" t="n">
        <f aca="false">IF(I$1="P",MAX(0,I$2-$C383),IF(I$1="C",MAX(0,$C383-I$2)))</f>
        <v>4.75</v>
      </c>
      <c r="J383" s="103" t="n">
        <f aca="false">IF(J$1="P",MAX(0,J$2-$C383),IF(J$1="C",MAX(0,$C383-J$2)))</f>
        <v>9.75</v>
      </c>
      <c r="K383" s="103" t="n">
        <f aca="false">IF(K$1="P",MAX(0,K$2-$C383),IF(K$1="C",MAX(0,$C383-K$2)))</f>
        <v>14.75</v>
      </c>
      <c r="L383" s="103" t="n">
        <f aca="false">IF(L$1="P",MAX(0,L$2-$C383),IF(L$1="C",MAX(0,$C383-L$2)))</f>
        <v>24.75</v>
      </c>
      <c r="M383" s="103" t="n">
        <f aca="false">IF(M$1="P",MAX(0,M$2-$C383),IF(M$1="C",MAX(0,$C383-M$2)))</f>
        <v>5.25</v>
      </c>
      <c r="N383" s="103" t="n">
        <f aca="false">IF(N$1="P",MAX(0,N$2-$C383),IF(N$1="C",MAX(0,$C383-N$2)))</f>
        <v>0.25</v>
      </c>
      <c r="O383" s="103" t="n">
        <f aca="false">IF(O$1="P",MAX(0,O$2-$C383),IF(O$1="C",MAX(0,$C383-O$2)))</f>
        <v>0</v>
      </c>
      <c r="P383" s="103" t="n">
        <f aca="false">IF(P$1="P",MAX(0,P$2-$C383),IF(P$1="C",MAX(0,$C383-P$2)))</f>
        <v>0</v>
      </c>
      <c r="Q383" s="103" t="n">
        <f aca="false">IF(Q$1="P",MAX(0,Q$2-$C383),IF(Q$1="C",MAX(0,$C383-Q$2)))</f>
        <v>0</v>
      </c>
      <c r="R383" s="103" t="n">
        <f aca="false">IF(R$1="P",MAX(0,R$2-$C383),IF(R$1="C",MAX(0,$C383-R$2)))</f>
        <v>0</v>
      </c>
      <c r="S383" s="103" t="n">
        <f aca="false">IF(S$1="P",MAX(0,S$2-$C383),IF(S$1="C",MAX(0,$C383-S$2)))</f>
        <v>0</v>
      </c>
      <c r="T383" s="104" t="n">
        <f aca="false">A383</f>
        <v>18</v>
      </c>
      <c r="U383" s="105" t="n">
        <f aca="false">VLOOKUP($B383,Gas!$B$3:$E$2506,2)</f>
        <v>2.36</v>
      </c>
      <c r="V383" s="46" t="n">
        <f aca="false">C383/U383</f>
        <v>10.6991525423729</v>
      </c>
      <c r="W383" s="99" t="n">
        <f aca="false">VLOOKUP($B383,Gas!$B$3:$E$2506,4)</f>
        <v>0.271216313748577</v>
      </c>
    </row>
    <row r="384" customFormat="false" ht="12.75" hidden="false" customHeight="false" outlineLevel="0" collapsed="false">
      <c r="A384" s="95" t="n">
        <f aca="false">MONTH(B384)+(YEAR(B384)-1998)*12</f>
        <v>18</v>
      </c>
      <c r="B384" s="101" t="n">
        <v>36318</v>
      </c>
      <c r="C384" s="102" t="n">
        <v>66.56</v>
      </c>
      <c r="D384" s="98" t="n">
        <f aca="false">LN(C384/C383)</f>
        <v>0.969277640791584</v>
      </c>
      <c r="E384" s="106" t="n">
        <f aca="false">STDEV(D375:D384)*SQRT(trade_day)</f>
        <v>5.18024473988939</v>
      </c>
      <c r="F384" s="99"/>
      <c r="G384" s="103" t="n">
        <f aca="false">IF(G$1="P",MAX(0,G$2-$C384),IF(G$1="C",MAX(0,$C384-G$2)))</f>
        <v>0</v>
      </c>
      <c r="H384" s="103" t="n">
        <f aca="false">IF(H$1="P",MAX(0,H$2-$C384),IF(H$1="C",MAX(0,$C384-H$2)))</f>
        <v>0</v>
      </c>
      <c r="I384" s="103" t="n">
        <f aca="false">IF(I$1="P",MAX(0,I$2-$C384),IF(I$1="C",MAX(0,$C384-I$2)))</f>
        <v>0</v>
      </c>
      <c r="J384" s="103" t="n">
        <f aca="false">IF(J$1="P",MAX(0,J$2-$C384),IF(J$1="C",MAX(0,$C384-J$2)))</f>
        <v>0</v>
      </c>
      <c r="K384" s="103" t="n">
        <f aca="false">IF(K$1="P",MAX(0,K$2-$C384),IF(K$1="C",MAX(0,$C384-K$2)))</f>
        <v>0</v>
      </c>
      <c r="L384" s="103" t="n">
        <f aca="false">IF(L$1="P",MAX(0,L$2-$C384),IF(L$1="C",MAX(0,$C384-L$2)))</f>
        <v>0</v>
      </c>
      <c r="M384" s="103" t="n">
        <f aca="false">IF(M$1="P",MAX(0,M$2-$C384),IF(M$1="C",MAX(0,$C384-M$2)))</f>
        <v>46.56</v>
      </c>
      <c r="N384" s="103" t="n">
        <f aca="false">IF(N$1="P",MAX(0,N$2-$C384),IF(N$1="C",MAX(0,$C384-N$2)))</f>
        <v>41.56</v>
      </c>
      <c r="O384" s="103" t="n">
        <f aca="false">IF(O$1="P",MAX(0,O$2-$C384),IF(O$1="C",MAX(0,$C384-O$2)))</f>
        <v>36.56</v>
      </c>
      <c r="P384" s="103" t="n">
        <f aca="false">IF(P$1="P",MAX(0,P$2-$C384),IF(P$1="C",MAX(0,$C384-P$2)))</f>
        <v>31.56</v>
      </c>
      <c r="Q384" s="103" t="n">
        <f aca="false">IF(Q$1="P",MAX(0,Q$2-$C384),IF(Q$1="C",MAX(0,$C384-Q$2)))</f>
        <v>26.56</v>
      </c>
      <c r="R384" s="103" t="n">
        <f aca="false">IF(R$1="P",MAX(0,R$2-$C384),IF(R$1="C",MAX(0,$C384-R$2)))</f>
        <v>16.56</v>
      </c>
      <c r="S384" s="103" t="n">
        <f aca="false">IF(S$1="P",MAX(0,S$2-$C384),IF(S$1="C",MAX(0,$C384-S$2)))</f>
        <v>0</v>
      </c>
      <c r="T384" s="104" t="n">
        <f aca="false">A384</f>
        <v>18</v>
      </c>
      <c r="U384" s="105" t="n">
        <f aca="false">VLOOKUP($B384,Gas!$B$3:$E$2506,2)</f>
        <v>2.32</v>
      </c>
      <c r="V384" s="46" t="n">
        <f aca="false">C384/U384</f>
        <v>28.6896551724138</v>
      </c>
      <c r="W384" s="99" t="n">
        <f aca="false">VLOOKUP($B384,Gas!$B$3:$E$2506,4)</f>
        <v>0.265816331636717</v>
      </c>
    </row>
    <row r="385" customFormat="false" ht="12.75" hidden="false" customHeight="false" outlineLevel="0" collapsed="false">
      <c r="A385" s="95" t="n">
        <f aca="false">MONTH(B385)+(YEAR(B385)-1998)*12</f>
        <v>18</v>
      </c>
      <c r="B385" s="101" t="n">
        <v>36319</v>
      </c>
      <c r="C385" s="102" t="n">
        <v>235</v>
      </c>
      <c r="D385" s="98" t="n">
        <f aca="false">LN(C385/C384)</f>
        <v>1.26148171763121</v>
      </c>
      <c r="E385" s="106" t="n">
        <f aca="false">STDEV(D376:D385)*SQRT(trade_day)</f>
        <v>7.51473518519689</v>
      </c>
      <c r="F385" s="99"/>
      <c r="G385" s="103" t="n">
        <f aca="false">IF(G$1="P",MAX(0,G$2-$C385),IF(G$1="C",MAX(0,$C385-G$2)))</f>
        <v>0</v>
      </c>
      <c r="H385" s="103" t="n">
        <f aca="false">IF(H$1="P",MAX(0,H$2-$C385),IF(H$1="C",MAX(0,$C385-H$2)))</f>
        <v>0</v>
      </c>
      <c r="I385" s="103" t="n">
        <f aca="false">IF(I$1="P",MAX(0,I$2-$C385),IF(I$1="C",MAX(0,$C385-I$2)))</f>
        <v>0</v>
      </c>
      <c r="J385" s="103" t="n">
        <f aca="false">IF(J$1="P",MAX(0,J$2-$C385),IF(J$1="C",MAX(0,$C385-J$2)))</f>
        <v>0</v>
      </c>
      <c r="K385" s="103" t="n">
        <f aca="false">IF(K$1="P",MAX(0,K$2-$C385),IF(K$1="C",MAX(0,$C385-K$2)))</f>
        <v>0</v>
      </c>
      <c r="L385" s="103" t="n">
        <f aca="false">IF(L$1="P",MAX(0,L$2-$C385),IF(L$1="C",MAX(0,$C385-L$2)))</f>
        <v>0</v>
      </c>
      <c r="M385" s="103" t="n">
        <f aca="false">IF(M$1="P",MAX(0,M$2-$C385),IF(M$1="C",MAX(0,$C385-M$2)))</f>
        <v>215</v>
      </c>
      <c r="N385" s="103" t="n">
        <f aca="false">IF(N$1="P",MAX(0,N$2-$C385),IF(N$1="C",MAX(0,$C385-N$2)))</f>
        <v>210</v>
      </c>
      <c r="O385" s="103" t="n">
        <f aca="false">IF(O$1="P",MAX(0,O$2-$C385),IF(O$1="C",MAX(0,$C385-O$2)))</f>
        <v>205</v>
      </c>
      <c r="P385" s="103" t="n">
        <f aca="false">IF(P$1="P",MAX(0,P$2-$C385),IF(P$1="C",MAX(0,$C385-P$2)))</f>
        <v>200</v>
      </c>
      <c r="Q385" s="103" t="n">
        <f aca="false">IF(Q$1="P",MAX(0,Q$2-$C385),IF(Q$1="C",MAX(0,$C385-Q$2)))</f>
        <v>195</v>
      </c>
      <c r="R385" s="103" t="n">
        <f aca="false">IF(R$1="P",MAX(0,R$2-$C385),IF(R$1="C",MAX(0,$C385-R$2)))</f>
        <v>185</v>
      </c>
      <c r="S385" s="103" t="n">
        <f aca="false">IF(S$1="P",MAX(0,S$2-$C385),IF(S$1="C",MAX(0,$C385-S$2)))</f>
        <v>134.99999</v>
      </c>
      <c r="T385" s="104" t="n">
        <f aca="false">A385</f>
        <v>18</v>
      </c>
      <c r="U385" s="105" t="n">
        <f aca="false">VLOOKUP($B385,Gas!$B$3:$E$2506,2)</f>
        <v>2.415</v>
      </c>
      <c r="V385" s="46" t="n">
        <f aca="false">C385/U385</f>
        <v>97.3084886128364</v>
      </c>
      <c r="W385" s="99" t="n">
        <f aca="false">VLOOKUP($B385,Gas!$B$3:$E$2506,4)</f>
        <v>0.325205939409486</v>
      </c>
    </row>
    <row r="386" customFormat="false" ht="12.75" hidden="false" customHeight="false" outlineLevel="0" collapsed="false">
      <c r="A386" s="95" t="n">
        <f aca="false">MONTH(B386)+(YEAR(B386)-1998)*12</f>
        <v>18</v>
      </c>
      <c r="B386" s="101" t="n">
        <v>36320</v>
      </c>
      <c r="C386" s="102" t="n">
        <v>129.32</v>
      </c>
      <c r="D386" s="98" t="n">
        <f aca="false">LN(C386/C385)</f>
        <v>-0.597295561286927</v>
      </c>
      <c r="E386" s="106" t="n">
        <f aca="false">STDEV(D377:D386)*SQRT(trade_day)</f>
        <v>8.54272639266805</v>
      </c>
      <c r="F386" s="99"/>
      <c r="G386" s="103" t="n">
        <f aca="false">IF(G$1="P",MAX(0,G$2-$C386),IF(G$1="C",MAX(0,$C386-G$2)))</f>
        <v>0</v>
      </c>
      <c r="H386" s="103" t="n">
        <f aca="false">IF(H$1="P",MAX(0,H$2-$C386),IF(H$1="C",MAX(0,$C386-H$2)))</f>
        <v>0</v>
      </c>
      <c r="I386" s="103" t="n">
        <f aca="false">IF(I$1="P",MAX(0,I$2-$C386),IF(I$1="C",MAX(0,$C386-I$2)))</f>
        <v>0</v>
      </c>
      <c r="J386" s="103" t="n">
        <f aca="false">IF(J$1="P",MAX(0,J$2-$C386),IF(J$1="C",MAX(0,$C386-J$2)))</f>
        <v>0</v>
      </c>
      <c r="K386" s="103" t="n">
        <f aca="false">IF(K$1="P",MAX(0,K$2-$C386),IF(K$1="C",MAX(0,$C386-K$2)))</f>
        <v>0</v>
      </c>
      <c r="L386" s="103" t="n">
        <f aca="false">IF(L$1="P",MAX(0,L$2-$C386),IF(L$1="C",MAX(0,$C386-L$2)))</f>
        <v>0</v>
      </c>
      <c r="M386" s="103" t="n">
        <f aca="false">IF(M$1="P",MAX(0,M$2-$C386),IF(M$1="C",MAX(0,$C386-M$2)))</f>
        <v>109.32</v>
      </c>
      <c r="N386" s="103" t="n">
        <f aca="false">IF(N$1="P",MAX(0,N$2-$C386),IF(N$1="C",MAX(0,$C386-N$2)))</f>
        <v>104.32</v>
      </c>
      <c r="O386" s="103" t="n">
        <f aca="false">IF(O$1="P",MAX(0,O$2-$C386),IF(O$1="C",MAX(0,$C386-O$2)))</f>
        <v>99.32</v>
      </c>
      <c r="P386" s="103" t="n">
        <f aca="false">IF(P$1="P",MAX(0,P$2-$C386),IF(P$1="C",MAX(0,$C386-P$2)))</f>
        <v>94.32</v>
      </c>
      <c r="Q386" s="103" t="n">
        <f aca="false">IF(Q$1="P",MAX(0,Q$2-$C386),IF(Q$1="C",MAX(0,$C386-Q$2)))</f>
        <v>89.32</v>
      </c>
      <c r="R386" s="103" t="n">
        <f aca="false">IF(R$1="P",MAX(0,R$2-$C386),IF(R$1="C",MAX(0,$C386-R$2)))</f>
        <v>79.32</v>
      </c>
      <c r="S386" s="103" t="n">
        <f aca="false">IF(S$1="P",MAX(0,S$2-$C386),IF(S$1="C",MAX(0,$C386-S$2)))</f>
        <v>29.31999</v>
      </c>
      <c r="T386" s="104" t="n">
        <f aca="false">A386</f>
        <v>18</v>
      </c>
      <c r="U386" s="105" t="n">
        <f aca="false">VLOOKUP($B386,Gas!$B$3:$E$2506,2)</f>
        <v>2.38</v>
      </c>
      <c r="V386" s="46" t="n">
        <f aca="false">C386/U386</f>
        <v>54.3361344537815</v>
      </c>
      <c r="W386" s="99" t="n">
        <f aca="false">VLOOKUP($B386,Gas!$B$3:$E$2506,4)</f>
        <v>0.350678152067851</v>
      </c>
    </row>
    <row r="387" customFormat="false" ht="12.75" hidden="false" customHeight="false" outlineLevel="0" collapsed="false">
      <c r="A387" s="95" t="n">
        <f aca="false">MONTH(B387)+(YEAR(B387)-1998)*12</f>
        <v>18</v>
      </c>
      <c r="B387" s="101" t="n">
        <v>36321</v>
      </c>
      <c r="C387" s="102" t="n">
        <v>82.01</v>
      </c>
      <c r="D387" s="98" t="n">
        <f aca="false">LN(C387/C386)</f>
        <v>-0.455448761808912</v>
      </c>
      <c r="E387" s="106" t="n">
        <f aca="false">STDEV(D378:D387)*SQRT(trade_day)</f>
        <v>9.13888510032242</v>
      </c>
      <c r="F387" s="99"/>
      <c r="G387" s="103" t="n">
        <f aca="false">IF(G$1="P",MAX(0,G$2-$C387),IF(G$1="C",MAX(0,$C387-G$2)))</f>
        <v>0</v>
      </c>
      <c r="H387" s="103" t="n">
        <f aca="false">IF(H$1="P",MAX(0,H$2-$C387),IF(H$1="C",MAX(0,$C387-H$2)))</f>
        <v>0</v>
      </c>
      <c r="I387" s="103" t="n">
        <f aca="false">IF(I$1="P",MAX(0,I$2-$C387),IF(I$1="C",MAX(0,$C387-I$2)))</f>
        <v>0</v>
      </c>
      <c r="J387" s="103" t="n">
        <f aca="false">IF(J$1="P",MAX(0,J$2-$C387),IF(J$1="C",MAX(0,$C387-J$2)))</f>
        <v>0</v>
      </c>
      <c r="K387" s="103" t="n">
        <f aca="false">IF(K$1="P",MAX(0,K$2-$C387),IF(K$1="C",MAX(0,$C387-K$2)))</f>
        <v>0</v>
      </c>
      <c r="L387" s="103" t="n">
        <f aca="false">IF(L$1="P",MAX(0,L$2-$C387),IF(L$1="C",MAX(0,$C387-L$2)))</f>
        <v>0</v>
      </c>
      <c r="M387" s="103" t="n">
        <f aca="false">IF(M$1="P",MAX(0,M$2-$C387),IF(M$1="C",MAX(0,$C387-M$2)))</f>
        <v>62.01</v>
      </c>
      <c r="N387" s="103" t="n">
        <f aca="false">IF(N$1="P",MAX(0,N$2-$C387),IF(N$1="C",MAX(0,$C387-N$2)))</f>
        <v>57.01</v>
      </c>
      <c r="O387" s="103" t="n">
        <f aca="false">IF(O$1="P",MAX(0,O$2-$C387),IF(O$1="C",MAX(0,$C387-O$2)))</f>
        <v>52.01</v>
      </c>
      <c r="P387" s="103" t="n">
        <f aca="false">IF(P$1="P",MAX(0,P$2-$C387),IF(P$1="C",MAX(0,$C387-P$2)))</f>
        <v>47.01</v>
      </c>
      <c r="Q387" s="103" t="n">
        <f aca="false">IF(Q$1="P",MAX(0,Q$2-$C387),IF(Q$1="C",MAX(0,$C387-Q$2)))</f>
        <v>42.01</v>
      </c>
      <c r="R387" s="103" t="n">
        <f aca="false">IF(R$1="P",MAX(0,R$2-$C387),IF(R$1="C",MAX(0,$C387-R$2)))</f>
        <v>32.01</v>
      </c>
      <c r="S387" s="103" t="n">
        <f aca="false">IF(S$1="P",MAX(0,S$2-$C387),IF(S$1="C",MAX(0,$C387-S$2)))</f>
        <v>0</v>
      </c>
      <c r="T387" s="104" t="n">
        <f aca="false">A387</f>
        <v>18</v>
      </c>
      <c r="U387" s="105" t="n">
        <f aca="false">VLOOKUP($B387,Gas!$B$3:$E$2506,2)</f>
        <v>2.375</v>
      </c>
      <c r="V387" s="46" t="n">
        <f aca="false">C387/U387</f>
        <v>34.5305263157895</v>
      </c>
      <c r="W387" s="99" t="n">
        <f aca="false">VLOOKUP($B387,Gas!$B$3:$E$2506,4)</f>
        <v>0.352486965931914</v>
      </c>
    </row>
    <row r="388" customFormat="false" ht="12.75" hidden="false" customHeight="false" outlineLevel="0" collapsed="false">
      <c r="A388" s="95" t="n">
        <f aca="false">MONTH(B388)+(YEAR(B388)-1998)*12</f>
        <v>18</v>
      </c>
      <c r="B388" s="101" t="n">
        <v>36322</v>
      </c>
      <c r="C388" s="102" t="n">
        <v>39.46</v>
      </c>
      <c r="D388" s="98" t="n">
        <f aca="false">LN(C388/C387)</f>
        <v>-0.731553690453851</v>
      </c>
      <c r="E388" s="106" t="n">
        <f aca="false">STDEV(D379:D388)*SQRT(trade_day)</f>
        <v>10.0982433800388</v>
      </c>
      <c r="F388" s="99"/>
      <c r="G388" s="103" t="n">
        <f aca="false">IF(G$1="P",MAX(0,G$2-$C388),IF(G$1="C",MAX(0,$C388-G$2)))</f>
        <v>0</v>
      </c>
      <c r="H388" s="103" t="n">
        <f aca="false">IF(H$1="P",MAX(0,H$2-$C388),IF(H$1="C",MAX(0,$C388-H$2)))</f>
        <v>0</v>
      </c>
      <c r="I388" s="103" t="n">
        <f aca="false">IF(I$1="P",MAX(0,I$2-$C388),IF(I$1="C",MAX(0,$C388-I$2)))</f>
        <v>0</v>
      </c>
      <c r="J388" s="103" t="n">
        <f aca="false">IF(J$1="P",MAX(0,J$2-$C388),IF(J$1="C",MAX(0,$C388-J$2)))</f>
        <v>0</v>
      </c>
      <c r="K388" s="103" t="n">
        <f aca="false">IF(K$1="P",MAX(0,K$2-$C388),IF(K$1="C",MAX(0,$C388-K$2)))</f>
        <v>0.539999999999999</v>
      </c>
      <c r="L388" s="103" t="n">
        <f aca="false">IF(L$1="P",MAX(0,L$2-$C388),IF(L$1="C",MAX(0,$C388-L$2)))</f>
        <v>10.54</v>
      </c>
      <c r="M388" s="103" t="n">
        <f aca="false">IF(M$1="P",MAX(0,M$2-$C388),IF(M$1="C",MAX(0,$C388-M$2)))</f>
        <v>19.46</v>
      </c>
      <c r="N388" s="103" t="n">
        <f aca="false">IF(N$1="P",MAX(0,N$2-$C388),IF(N$1="C",MAX(0,$C388-N$2)))</f>
        <v>14.46</v>
      </c>
      <c r="O388" s="103" t="n">
        <f aca="false">IF(O$1="P",MAX(0,O$2-$C388),IF(O$1="C",MAX(0,$C388-O$2)))</f>
        <v>9.46</v>
      </c>
      <c r="P388" s="103" t="n">
        <f aca="false">IF(P$1="P",MAX(0,P$2-$C388),IF(P$1="C",MAX(0,$C388-P$2)))</f>
        <v>4.46</v>
      </c>
      <c r="Q388" s="103" t="n">
        <f aca="false">IF(Q$1="P",MAX(0,Q$2-$C388),IF(Q$1="C",MAX(0,$C388-Q$2)))</f>
        <v>0</v>
      </c>
      <c r="R388" s="103" t="n">
        <f aca="false">IF(R$1="P",MAX(0,R$2-$C388),IF(R$1="C",MAX(0,$C388-R$2)))</f>
        <v>0</v>
      </c>
      <c r="S388" s="103" t="n">
        <f aca="false">IF(S$1="P",MAX(0,S$2-$C388),IF(S$1="C",MAX(0,$C388-S$2)))</f>
        <v>0</v>
      </c>
      <c r="T388" s="104" t="n">
        <f aca="false">A388</f>
        <v>18</v>
      </c>
      <c r="U388" s="105" t="n">
        <f aca="false">VLOOKUP($B388,Gas!$B$3:$E$2506,2)</f>
        <v>2.37</v>
      </c>
      <c r="V388" s="46" t="n">
        <f aca="false">C388/U388</f>
        <v>16.6497890295359</v>
      </c>
      <c r="W388" s="99" t="n">
        <f aca="false">VLOOKUP($B388,Gas!$B$3:$E$2506,4)</f>
        <v>0.34285098700896</v>
      </c>
    </row>
    <row r="389" customFormat="false" ht="12.75" hidden="false" customHeight="false" outlineLevel="0" collapsed="false">
      <c r="A389" s="95" t="n">
        <f aca="false">MONTH(B389)+(YEAR(B389)-1998)*12</f>
        <v>18</v>
      </c>
      <c r="B389" s="101" t="n">
        <v>36325</v>
      </c>
      <c r="C389" s="102" t="n">
        <v>29.77</v>
      </c>
      <c r="D389" s="98" t="n">
        <f aca="false">LN(C389/C388)</f>
        <v>-0.281786325566784</v>
      </c>
      <c r="E389" s="106" t="n">
        <f aca="false">STDEV(D380:D389)*SQRT(trade_day)</f>
        <v>10.2470201957989</v>
      </c>
      <c r="F389" s="99"/>
      <c r="G389" s="103" t="n">
        <f aca="false">IF(G$1="P",MAX(0,G$2-$C389),IF(G$1="C",MAX(0,$C389-G$2)))</f>
        <v>0</v>
      </c>
      <c r="H389" s="103" t="n">
        <f aca="false">IF(H$1="P",MAX(0,H$2-$C389),IF(H$1="C",MAX(0,$C389-H$2)))</f>
        <v>0</v>
      </c>
      <c r="I389" s="103" t="n">
        <f aca="false">IF(I$1="P",MAX(0,I$2-$C389),IF(I$1="C",MAX(0,$C389-I$2)))</f>
        <v>0.23</v>
      </c>
      <c r="J389" s="103" t="n">
        <f aca="false">IF(J$1="P",MAX(0,J$2-$C389),IF(J$1="C",MAX(0,$C389-J$2)))</f>
        <v>5.23</v>
      </c>
      <c r="K389" s="103" t="n">
        <f aca="false">IF(K$1="P",MAX(0,K$2-$C389),IF(K$1="C",MAX(0,$C389-K$2)))</f>
        <v>10.23</v>
      </c>
      <c r="L389" s="103" t="n">
        <f aca="false">IF(L$1="P",MAX(0,L$2-$C389),IF(L$1="C",MAX(0,$C389-L$2)))</f>
        <v>20.23</v>
      </c>
      <c r="M389" s="103" t="n">
        <f aca="false">IF(M$1="P",MAX(0,M$2-$C389),IF(M$1="C",MAX(0,$C389-M$2)))</f>
        <v>9.77</v>
      </c>
      <c r="N389" s="103" t="n">
        <f aca="false">IF(N$1="P",MAX(0,N$2-$C389),IF(N$1="C",MAX(0,$C389-N$2)))</f>
        <v>4.77</v>
      </c>
      <c r="O389" s="103" t="n">
        <f aca="false">IF(O$1="P",MAX(0,O$2-$C389),IF(O$1="C",MAX(0,$C389-O$2)))</f>
        <v>0</v>
      </c>
      <c r="P389" s="103" t="n">
        <f aca="false">IF(P$1="P",MAX(0,P$2-$C389),IF(P$1="C",MAX(0,$C389-P$2)))</f>
        <v>0</v>
      </c>
      <c r="Q389" s="103" t="n">
        <f aca="false">IF(Q$1="P",MAX(0,Q$2-$C389),IF(Q$1="C",MAX(0,$C389-Q$2)))</f>
        <v>0</v>
      </c>
      <c r="R389" s="103" t="n">
        <f aca="false">IF(R$1="P",MAX(0,R$2-$C389),IF(R$1="C",MAX(0,$C389-R$2)))</f>
        <v>0</v>
      </c>
      <c r="S389" s="103" t="n">
        <f aca="false">IF(S$1="P",MAX(0,S$2-$C389),IF(S$1="C",MAX(0,$C389-S$2)))</f>
        <v>0</v>
      </c>
      <c r="T389" s="104" t="n">
        <f aca="false">A389</f>
        <v>18</v>
      </c>
      <c r="U389" s="105" t="n">
        <f aca="false">VLOOKUP($B389,Gas!$B$3:$E$2506,2)</f>
        <v>2.305</v>
      </c>
      <c r="V389" s="46" t="n">
        <f aca="false">C389/U389</f>
        <v>12.9154013015184</v>
      </c>
      <c r="W389" s="99" t="n">
        <f aca="false">VLOOKUP($B389,Gas!$B$3:$E$2506,4)</f>
        <v>0.339530507755049</v>
      </c>
    </row>
    <row r="390" customFormat="false" ht="12.75" hidden="false" customHeight="false" outlineLevel="0" collapsed="false">
      <c r="A390" s="95" t="n">
        <f aca="false">MONTH(B390)+(YEAR(B390)-1998)*12</f>
        <v>18</v>
      </c>
      <c r="B390" s="101" t="n">
        <v>36326</v>
      </c>
      <c r="C390" s="102" t="n">
        <v>21.06</v>
      </c>
      <c r="D390" s="98" t="n">
        <f aca="false">LN(C390/C389)</f>
        <v>-0.346125668321856</v>
      </c>
      <c r="E390" s="106" t="n">
        <f aca="false">STDEV(D381:D390)*SQRT(trade_day)</f>
        <v>10.3170207317368</v>
      </c>
      <c r="F390" s="99"/>
      <c r="G390" s="103" t="n">
        <f aca="false">IF(G$1="P",MAX(0,G$2-$C390),IF(G$1="C",MAX(0,$C390-G$2)))</f>
        <v>0</v>
      </c>
      <c r="H390" s="103" t="n">
        <f aca="false">IF(H$1="P",MAX(0,H$2-$C390),IF(H$1="C",MAX(0,$C390-H$2)))</f>
        <v>3.94</v>
      </c>
      <c r="I390" s="103" t="n">
        <f aca="false">IF(I$1="P",MAX(0,I$2-$C390),IF(I$1="C",MAX(0,$C390-I$2)))</f>
        <v>8.94</v>
      </c>
      <c r="J390" s="103" t="n">
        <f aca="false">IF(J$1="P",MAX(0,J$2-$C390),IF(J$1="C",MAX(0,$C390-J$2)))</f>
        <v>13.94</v>
      </c>
      <c r="K390" s="103" t="n">
        <f aca="false">IF(K$1="P",MAX(0,K$2-$C390),IF(K$1="C",MAX(0,$C390-K$2)))</f>
        <v>18.94</v>
      </c>
      <c r="L390" s="103" t="n">
        <f aca="false">IF(L$1="P",MAX(0,L$2-$C390),IF(L$1="C",MAX(0,$C390-L$2)))</f>
        <v>28.94</v>
      </c>
      <c r="M390" s="103" t="n">
        <f aca="false">IF(M$1="P",MAX(0,M$2-$C390),IF(M$1="C",MAX(0,$C390-M$2)))</f>
        <v>1.06</v>
      </c>
      <c r="N390" s="103" t="n">
        <f aca="false">IF(N$1="P",MAX(0,N$2-$C390),IF(N$1="C",MAX(0,$C390-N$2)))</f>
        <v>0</v>
      </c>
      <c r="O390" s="103" t="n">
        <f aca="false">IF(O$1="P",MAX(0,O$2-$C390),IF(O$1="C",MAX(0,$C390-O$2)))</f>
        <v>0</v>
      </c>
      <c r="P390" s="103" t="n">
        <f aca="false">IF(P$1="P",MAX(0,P$2-$C390),IF(P$1="C",MAX(0,$C390-P$2)))</f>
        <v>0</v>
      </c>
      <c r="Q390" s="103" t="n">
        <f aca="false">IF(Q$1="P",MAX(0,Q$2-$C390),IF(Q$1="C",MAX(0,$C390-Q$2)))</f>
        <v>0</v>
      </c>
      <c r="R390" s="103" t="n">
        <f aca="false">IF(R$1="P",MAX(0,R$2-$C390),IF(R$1="C",MAX(0,$C390-R$2)))</f>
        <v>0</v>
      </c>
      <c r="S390" s="103" t="n">
        <f aca="false">IF(S$1="P",MAX(0,S$2-$C390),IF(S$1="C",MAX(0,$C390-S$2)))</f>
        <v>0</v>
      </c>
      <c r="T390" s="104" t="n">
        <f aca="false">A390</f>
        <v>18</v>
      </c>
      <c r="U390" s="105" t="n">
        <f aca="false">VLOOKUP($B390,Gas!$B$3:$E$2506,2)</f>
        <v>2.3</v>
      </c>
      <c r="V390" s="46" t="n">
        <f aca="false">C390/U390</f>
        <v>9.15652173913044</v>
      </c>
      <c r="W390" s="99" t="n">
        <f aca="false">VLOOKUP($B390,Gas!$B$3:$E$2506,4)</f>
        <v>0.324918765051131</v>
      </c>
    </row>
    <row r="391" customFormat="false" ht="12.75" hidden="false" customHeight="false" outlineLevel="0" collapsed="false">
      <c r="A391" s="95" t="n">
        <f aca="false">MONTH(B391)+(YEAR(B391)-1998)*12</f>
        <v>18</v>
      </c>
      <c r="B391" s="101" t="n">
        <v>36327</v>
      </c>
      <c r="C391" s="102" t="n">
        <v>17.58</v>
      </c>
      <c r="D391" s="98" t="n">
        <f aca="false">LN(C391/C390)</f>
        <v>-0.180613614448799</v>
      </c>
      <c r="E391" s="106" t="n">
        <f aca="false">STDEV(D382:D391)*SQRT(trade_day)</f>
        <v>10.3426246643148</v>
      </c>
      <c r="F391" s="99"/>
      <c r="G391" s="103" t="n">
        <f aca="false">IF(G$1="P",MAX(0,G$2-$C391),IF(G$1="C",MAX(0,$C391-G$2)))</f>
        <v>2.42</v>
      </c>
      <c r="H391" s="103" t="n">
        <f aca="false">IF(H$1="P",MAX(0,H$2-$C391),IF(H$1="C",MAX(0,$C391-H$2)))</f>
        <v>7.42</v>
      </c>
      <c r="I391" s="103" t="n">
        <f aca="false">IF(I$1="P",MAX(0,I$2-$C391),IF(I$1="C",MAX(0,$C391-I$2)))</f>
        <v>12.42</v>
      </c>
      <c r="J391" s="103" t="n">
        <f aca="false">IF(J$1="P",MAX(0,J$2-$C391),IF(J$1="C",MAX(0,$C391-J$2)))</f>
        <v>17.42</v>
      </c>
      <c r="K391" s="103" t="n">
        <f aca="false">IF(K$1="P",MAX(0,K$2-$C391),IF(K$1="C",MAX(0,$C391-K$2)))</f>
        <v>22.42</v>
      </c>
      <c r="L391" s="103" t="n">
        <f aca="false">IF(L$1="P",MAX(0,L$2-$C391),IF(L$1="C",MAX(0,$C391-L$2)))</f>
        <v>32.42</v>
      </c>
      <c r="M391" s="103" t="n">
        <f aca="false">IF(M$1="P",MAX(0,M$2-$C391),IF(M$1="C",MAX(0,$C391-M$2)))</f>
        <v>0</v>
      </c>
      <c r="N391" s="103" t="n">
        <f aca="false">IF(N$1="P",MAX(0,N$2-$C391),IF(N$1="C",MAX(0,$C391-N$2)))</f>
        <v>0</v>
      </c>
      <c r="O391" s="103" t="n">
        <f aca="false">IF(O$1="P",MAX(0,O$2-$C391),IF(O$1="C",MAX(0,$C391-O$2)))</f>
        <v>0</v>
      </c>
      <c r="P391" s="103" t="n">
        <f aca="false">IF(P$1="P",MAX(0,P$2-$C391),IF(P$1="C",MAX(0,$C391-P$2)))</f>
        <v>0</v>
      </c>
      <c r="Q391" s="103" t="n">
        <f aca="false">IF(Q$1="P",MAX(0,Q$2-$C391),IF(Q$1="C",MAX(0,$C391-Q$2)))</f>
        <v>0</v>
      </c>
      <c r="R391" s="103" t="n">
        <f aca="false">IF(R$1="P",MAX(0,R$2-$C391),IF(R$1="C",MAX(0,$C391-R$2)))</f>
        <v>0</v>
      </c>
      <c r="S391" s="103" t="n">
        <f aca="false">IF(S$1="P",MAX(0,S$2-$C391),IF(S$1="C",MAX(0,$C391-S$2)))</f>
        <v>0</v>
      </c>
      <c r="T391" s="104" t="n">
        <f aca="false">A391</f>
        <v>18</v>
      </c>
      <c r="U391" s="105" t="n">
        <f aca="false">VLOOKUP($B391,Gas!$B$3:$E$2506,2)</f>
        <v>2.28</v>
      </c>
      <c r="V391" s="46" t="n">
        <f aca="false">C391/U391</f>
        <v>7.71052631578947</v>
      </c>
      <c r="W391" s="99" t="n">
        <f aca="false">VLOOKUP($B391,Gas!$B$3:$E$2506,4)</f>
        <v>0.328242265072203</v>
      </c>
    </row>
    <row r="392" customFormat="false" ht="12.75" hidden="false" customHeight="false" outlineLevel="0" collapsed="false">
      <c r="A392" s="95" t="n">
        <f aca="false">MONTH(B392)+(YEAR(B392)-1998)*12</f>
        <v>18</v>
      </c>
      <c r="B392" s="101" t="n">
        <v>36328</v>
      </c>
      <c r="C392" s="102" t="n">
        <v>18.03</v>
      </c>
      <c r="D392" s="98" t="n">
        <f aca="false">LN(C392/C391)</f>
        <v>0.0252751449581952</v>
      </c>
      <c r="E392" s="106" t="n">
        <f aca="false">STDEV(D383:D392)*SQRT(trade_day)</f>
        <v>10.3426517110278</v>
      </c>
      <c r="F392" s="99"/>
      <c r="G392" s="103" t="n">
        <f aca="false">IF(G$1="P",MAX(0,G$2-$C392),IF(G$1="C",MAX(0,$C392-G$2)))</f>
        <v>1.97</v>
      </c>
      <c r="H392" s="103" t="n">
        <f aca="false">IF(H$1="P",MAX(0,H$2-$C392),IF(H$1="C",MAX(0,$C392-H$2)))</f>
        <v>6.97</v>
      </c>
      <c r="I392" s="103" t="n">
        <f aca="false">IF(I$1="P",MAX(0,I$2-$C392),IF(I$1="C",MAX(0,$C392-I$2)))</f>
        <v>11.97</v>
      </c>
      <c r="J392" s="103" t="n">
        <f aca="false">IF(J$1="P",MAX(0,J$2-$C392),IF(J$1="C",MAX(0,$C392-J$2)))</f>
        <v>16.97</v>
      </c>
      <c r="K392" s="103" t="n">
        <f aca="false">IF(K$1="P",MAX(0,K$2-$C392),IF(K$1="C",MAX(0,$C392-K$2)))</f>
        <v>21.97</v>
      </c>
      <c r="L392" s="103" t="n">
        <f aca="false">IF(L$1="P",MAX(0,L$2-$C392),IF(L$1="C",MAX(0,$C392-L$2)))</f>
        <v>31.97</v>
      </c>
      <c r="M392" s="103" t="n">
        <f aca="false">IF(M$1="P",MAX(0,M$2-$C392),IF(M$1="C",MAX(0,$C392-M$2)))</f>
        <v>0</v>
      </c>
      <c r="N392" s="103" t="n">
        <f aca="false">IF(N$1="P",MAX(0,N$2-$C392),IF(N$1="C",MAX(0,$C392-N$2)))</f>
        <v>0</v>
      </c>
      <c r="O392" s="103" t="n">
        <f aca="false">IF(O$1="P",MAX(0,O$2-$C392),IF(O$1="C",MAX(0,$C392-O$2)))</f>
        <v>0</v>
      </c>
      <c r="P392" s="103" t="n">
        <f aca="false">IF(P$1="P",MAX(0,P$2-$C392),IF(P$1="C",MAX(0,$C392-P$2)))</f>
        <v>0</v>
      </c>
      <c r="Q392" s="103" t="n">
        <f aca="false">IF(Q$1="P",MAX(0,Q$2-$C392),IF(Q$1="C",MAX(0,$C392-Q$2)))</f>
        <v>0</v>
      </c>
      <c r="R392" s="103" t="n">
        <f aca="false">IF(R$1="P",MAX(0,R$2-$C392),IF(R$1="C",MAX(0,$C392-R$2)))</f>
        <v>0</v>
      </c>
      <c r="S392" s="103" t="n">
        <f aca="false">IF(S$1="P",MAX(0,S$2-$C392),IF(S$1="C",MAX(0,$C392-S$2)))</f>
        <v>0</v>
      </c>
      <c r="T392" s="104" t="n">
        <f aca="false">A392</f>
        <v>18</v>
      </c>
      <c r="U392" s="105" t="n">
        <f aca="false">VLOOKUP($B392,Gas!$B$3:$E$2506,2)</f>
        <v>2.275</v>
      </c>
      <c r="V392" s="46" t="n">
        <f aca="false">C392/U392</f>
        <v>7.92527472527473</v>
      </c>
      <c r="W392" s="99" t="n">
        <f aca="false">VLOOKUP($B392,Gas!$B$3:$E$2506,4)</f>
        <v>0.328038426605089</v>
      </c>
    </row>
    <row r="393" customFormat="false" ht="12.75" hidden="false" customHeight="false" outlineLevel="0" collapsed="false">
      <c r="A393" s="95" t="n">
        <f aca="false">MONTH(B393)+(YEAR(B393)-1998)*12</f>
        <v>18</v>
      </c>
      <c r="B393" s="101" t="n">
        <v>36329</v>
      </c>
      <c r="C393" s="102" t="n">
        <v>17.3</v>
      </c>
      <c r="D393" s="98" t="n">
        <f aca="false">LN(C393/C392)</f>
        <v>-0.0413305357114927</v>
      </c>
      <c r="E393" s="106" t="n">
        <f aca="false">STDEV(D384:D393)*SQRT(trade_day)</f>
        <v>10.341500832884</v>
      </c>
      <c r="F393" s="99"/>
      <c r="G393" s="103" t="n">
        <f aca="false">IF(G$1="P",MAX(0,G$2-$C393),IF(G$1="C",MAX(0,$C393-G$2)))</f>
        <v>2.7</v>
      </c>
      <c r="H393" s="103" t="n">
        <f aca="false">IF(H$1="P",MAX(0,H$2-$C393),IF(H$1="C",MAX(0,$C393-H$2)))</f>
        <v>7.7</v>
      </c>
      <c r="I393" s="103" t="n">
        <f aca="false">IF(I$1="P",MAX(0,I$2-$C393),IF(I$1="C",MAX(0,$C393-I$2)))</f>
        <v>12.7</v>
      </c>
      <c r="J393" s="103" t="n">
        <f aca="false">IF(J$1="P",MAX(0,J$2-$C393),IF(J$1="C",MAX(0,$C393-J$2)))</f>
        <v>17.7</v>
      </c>
      <c r="K393" s="103" t="n">
        <f aca="false">IF(K$1="P",MAX(0,K$2-$C393),IF(K$1="C",MAX(0,$C393-K$2)))</f>
        <v>22.7</v>
      </c>
      <c r="L393" s="103" t="n">
        <f aca="false">IF(L$1="P",MAX(0,L$2-$C393),IF(L$1="C",MAX(0,$C393-L$2)))</f>
        <v>32.7</v>
      </c>
      <c r="M393" s="103" t="n">
        <f aca="false">IF(M$1="P",MAX(0,M$2-$C393),IF(M$1="C",MAX(0,$C393-M$2)))</f>
        <v>0</v>
      </c>
      <c r="N393" s="103" t="n">
        <f aca="false">IF(N$1="P",MAX(0,N$2-$C393),IF(N$1="C",MAX(0,$C393-N$2)))</f>
        <v>0</v>
      </c>
      <c r="O393" s="103" t="n">
        <f aca="false">IF(O$1="P",MAX(0,O$2-$C393),IF(O$1="C",MAX(0,$C393-O$2)))</f>
        <v>0</v>
      </c>
      <c r="P393" s="103" t="n">
        <f aca="false">IF(P$1="P",MAX(0,P$2-$C393),IF(P$1="C",MAX(0,$C393-P$2)))</f>
        <v>0</v>
      </c>
      <c r="Q393" s="103" t="n">
        <f aca="false">IF(Q$1="P",MAX(0,Q$2-$C393),IF(Q$1="C",MAX(0,$C393-Q$2)))</f>
        <v>0</v>
      </c>
      <c r="R393" s="103" t="n">
        <f aca="false">IF(R$1="P",MAX(0,R$2-$C393),IF(R$1="C",MAX(0,$C393-R$2)))</f>
        <v>0</v>
      </c>
      <c r="S393" s="103" t="n">
        <f aca="false">IF(S$1="P",MAX(0,S$2-$C393),IF(S$1="C",MAX(0,$C393-S$2)))</f>
        <v>0</v>
      </c>
      <c r="T393" s="104" t="n">
        <f aca="false">A393</f>
        <v>18</v>
      </c>
      <c r="U393" s="105" t="n">
        <f aca="false">VLOOKUP($B393,Gas!$B$3:$E$2506,2)</f>
        <v>2.24</v>
      </c>
      <c r="V393" s="46" t="n">
        <f aca="false">C393/U393</f>
        <v>7.72321428571429</v>
      </c>
      <c r="W393" s="99" t="n">
        <f aca="false">VLOOKUP($B393,Gas!$B$3:$E$2506,4)</f>
        <v>0.175063056232424</v>
      </c>
    </row>
    <row r="394" customFormat="false" ht="12.75" hidden="false" customHeight="false" outlineLevel="0" collapsed="false">
      <c r="A394" s="95" t="n">
        <f aca="false">MONTH(B394)+(YEAR(B394)-1998)*12</f>
        <v>18</v>
      </c>
      <c r="B394" s="101" t="n">
        <v>36332</v>
      </c>
      <c r="C394" s="102" t="n">
        <v>21.28</v>
      </c>
      <c r="D394" s="98" t="n">
        <f aca="false">LN(C394/C393)</f>
        <v>0.20706116296971</v>
      </c>
      <c r="E394" s="106" t="n">
        <f aca="false">STDEV(D385:D394)*SQRT(trade_day)</f>
        <v>8.87836790449818</v>
      </c>
      <c r="F394" s="99"/>
      <c r="G394" s="103" t="n">
        <f aca="false">IF(G$1="P",MAX(0,G$2-$C394),IF(G$1="C",MAX(0,$C394-G$2)))</f>
        <v>0</v>
      </c>
      <c r="H394" s="103" t="n">
        <f aca="false">IF(H$1="P",MAX(0,H$2-$C394),IF(H$1="C",MAX(0,$C394-H$2)))</f>
        <v>3.72</v>
      </c>
      <c r="I394" s="103" t="n">
        <f aca="false">IF(I$1="P",MAX(0,I$2-$C394),IF(I$1="C",MAX(0,$C394-I$2)))</f>
        <v>8.72</v>
      </c>
      <c r="J394" s="103" t="n">
        <f aca="false">IF(J$1="P",MAX(0,J$2-$C394),IF(J$1="C",MAX(0,$C394-J$2)))</f>
        <v>13.72</v>
      </c>
      <c r="K394" s="103" t="n">
        <f aca="false">IF(K$1="P",MAX(0,K$2-$C394),IF(K$1="C",MAX(0,$C394-K$2)))</f>
        <v>18.72</v>
      </c>
      <c r="L394" s="103" t="n">
        <f aca="false">IF(L$1="P",MAX(0,L$2-$C394),IF(L$1="C",MAX(0,$C394-L$2)))</f>
        <v>28.72</v>
      </c>
      <c r="M394" s="103" t="n">
        <f aca="false">IF(M$1="P",MAX(0,M$2-$C394),IF(M$1="C",MAX(0,$C394-M$2)))</f>
        <v>1.28</v>
      </c>
      <c r="N394" s="103" t="n">
        <f aca="false">IF(N$1="P",MAX(0,N$2-$C394),IF(N$1="C",MAX(0,$C394-N$2)))</f>
        <v>0</v>
      </c>
      <c r="O394" s="103" t="n">
        <f aca="false">IF(O$1="P",MAX(0,O$2-$C394),IF(O$1="C",MAX(0,$C394-O$2)))</f>
        <v>0</v>
      </c>
      <c r="P394" s="103" t="n">
        <f aca="false">IF(P$1="P",MAX(0,P$2-$C394),IF(P$1="C",MAX(0,$C394-P$2)))</f>
        <v>0</v>
      </c>
      <c r="Q394" s="103" t="n">
        <f aca="false">IF(Q$1="P",MAX(0,Q$2-$C394),IF(Q$1="C",MAX(0,$C394-Q$2)))</f>
        <v>0</v>
      </c>
      <c r="R394" s="103" t="n">
        <f aca="false">IF(R$1="P",MAX(0,R$2-$C394),IF(R$1="C",MAX(0,$C394-R$2)))</f>
        <v>0</v>
      </c>
      <c r="S394" s="103" t="n">
        <f aca="false">IF(S$1="P",MAX(0,S$2-$C394),IF(S$1="C",MAX(0,$C394-S$2)))</f>
        <v>0</v>
      </c>
      <c r="T394" s="104" t="n">
        <f aca="false">A394</f>
        <v>18</v>
      </c>
      <c r="U394" s="105" t="n">
        <f aca="false">VLOOKUP($B394,Gas!$B$3:$E$2506,2)</f>
        <v>2.235</v>
      </c>
      <c r="V394" s="46" t="n">
        <f aca="false">C394/U394</f>
        <v>9.52125279642058</v>
      </c>
      <c r="W394" s="99" t="n">
        <f aca="false">VLOOKUP($B394,Gas!$B$3:$E$2506,4)</f>
        <v>0.175628944733889</v>
      </c>
    </row>
    <row r="395" customFormat="false" ht="12.75" hidden="false" customHeight="false" outlineLevel="0" collapsed="false">
      <c r="A395" s="95" t="n">
        <f aca="false">MONTH(B395)+(YEAR(B395)-1998)*12</f>
        <v>18</v>
      </c>
      <c r="B395" s="101" t="n">
        <v>36333</v>
      </c>
      <c r="C395" s="102" t="n">
        <v>25.73</v>
      </c>
      <c r="D395" s="98" t="n">
        <f aca="false">LN(C395/C394)</f>
        <v>0.189889961820209</v>
      </c>
      <c r="E395" s="106" t="n">
        <f aca="false">STDEV(D386:D395)*SQRT(trade_day)</f>
        <v>5.06406518820807</v>
      </c>
      <c r="F395" s="99"/>
      <c r="G395" s="103" t="n">
        <f aca="false">IF(G$1="P",MAX(0,G$2-$C395),IF(G$1="C",MAX(0,$C395-G$2)))</f>
        <v>0</v>
      </c>
      <c r="H395" s="103" t="n">
        <f aca="false">IF(H$1="P",MAX(0,H$2-$C395),IF(H$1="C",MAX(0,$C395-H$2)))</f>
        <v>0</v>
      </c>
      <c r="I395" s="103" t="n">
        <f aca="false">IF(I$1="P",MAX(0,I$2-$C395),IF(I$1="C",MAX(0,$C395-I$2)))</f>
        <v>4.27</v>
      </c>
      <c r="J395" s="103" t="n">
        <f aca="false">IF(J$1="P",MAX(0,J$2-$C395),IF(J$1="C",MAX(0,$C395-J$2)))</f>
        <v>9.27</v>
      </c>
      <c r="K395" s="103" t="n">
        <f aca="false">IF(K$1="P",MAX(0,K$2-$C395),IF(K$1="C",MAX(0,$C395-K$2)))</f>
        <v>14.27</v>
      </c>
      <c r="L395" s="103" t="n">
        <f aca="false">IF(L$1="P",MAX(0,L$2-$C395),IF(L$1="C",MAX(0,$C395-L$2)))</f>
        <v>24.27</v>
      </c>
      <c r="M395" s="103" t="n">
        <f aca="false">IF(M$1="P",MAX(0,M$2-$C395),IF(M$1="C",MAX(0,$C395-M$2)))</f>
        <v>5.73</v>
      </c>
      <c r="N395" s="103" t="n">
        <f aca="false">IF(N$1="P",MAX(0,N$2-$C395),IF(N$1="C",MAX(0,$C395-N$2)))</f>
        <v>0.73</v>
      </c>
      <c r="O395" s="103" t="n">
        <f aca="false">IF(O$1="P",MAX(0,O$2-$C395),IF(O$1="C",MAX(0,$C395-O$2)))</f>
        <v>0</v>
      </c>
      <c r="P395" s="103" t="n">
        <f aca="false">IF(P$1="P",MAX(0,P$2-$C395),IF(P$1="C",MAX(0,$C395-P$2)))</f>
        <v>0</v>
      </c>
      <c r="Q395" s="103" t="n">
        <f aca="false">IF(Q$1="P",MAX(0,Q$2-$C395),IF(Q$1="C",MAX(0,$C395-Q$2)))</f>
        <v>0</v>
      </c>
      <c r="R395" s="103" t="n">
        <f aca="false">IF(R$1="P",MAX(0,R$2-$C395),IF(R$1="C",MAX(0,$C395-R$2)))</f>
        <v>0</v>
      </c>
      <c r="S395" s="103" t="n">
        <f aca="false">IF(S$1="P",MAX(0,S$2-$C395),IF(S$1="C",MAX(0,$C395-S$2)))</f>
        <v>0</v>
      </c>
      <c r="T395" s="104" t="n">
        <f aca="false">A395</f>
        <v>18</v>
      </c>
      <c r="U395" s="105" t="n">
        <f aca="false">VLOOKUP($B395,Gas!$B$3:$E$2506,2)</f>
        <v>2.215</v>
      </c>
      <c r="V395" s="46" t="n">
        <f aca="false">C395/U395</f>
        <v>11.6162528216704</v>
      </c>
      <c r="W395" s="99" t="n">
        <f aca="false">VLOOKUP($B395,Gas!$B$3:$E$2506,4)</f>
        <v>0.10136559995417</v>
      </c>
    </row>
    <row r="396" customFormat="false" ht="12.75" hidden="false" customHeight="false" outlineLevel="0" collapsed="false">
      <c r="A396" s="95" t="n">
        <f aca="false">MONTH(B396)+(YEAR(B396)-1998)*12</f>
        <v>18</v>
      </c>
      <c r="B396" s="101" t="n">
        <v>36334</v>
      </c>
      <c r="C396" s="102" t="n">
        <v>27.83</v>
      </c>
      <c r="D396" s="98" t="n">
        <f aca="false">LN(C396/C395)</f>
        <v>0.0784569492441465</v>
      </c>
      <c r="E396" s="106" t="n">
        <f aca="false">STDEV(D387:D396)*SQRT(trade_day)</f>
        <v>4.78969886771953</v>
      </c>
      <c r="F396" s="99"/>
      <c r="G396" s="103" t="n">
        <f aca="false">IF(G$1="P",MAX(0,G$2-$C396),IF(G$1="C",MAX(0,$C396-G$2)))</f>
        <v>0</v>
      </c>
      <c r="H396" s="103" t="n">
        <f aca="false">IF(H$1="P",MAX(0,H$2-$C396),IF(H$1="C",MAX(0,$C396-H$2)))</f>
        <v>0</v>
      </c>
      <c r="I396" s="103" t="n">
        <f aca="false">IF(I$1="P",MAX(0,I$2-$C396),IF(I$1="C",MAX(0,$C396-I$2)))</f>
        <v>2.17</v>
      </c>
      <c r="J396" s="103" t="n">
        <f aca="false">IF(J$1="P",MAX(0,J$2-$C396),IF(J$1="C",MAX(0,$C396-J$2)))</f>
        <v>7.17</v>
      </c>
      <c r="K396" s="103" t="n">
        <f aca="false">IF(K$1="P",MAX(0,K$2-$C396),IF(K$1="C",MAX(0,$C396-K$2)))</f>
        <v>12.17</v>
      </c>
      <c r="L396" s="103" t="n">
        <f aca="false">IF(L$1="P",MAX(0,L$2-$C396),IF(L$1="C",MAX(0,$C396-L$2)))</f>
        <v>22.17</v>
      </c>
      <c r="M396" s="103" t="n">
        <f aca="false">IF(M$1="P",MAX(0,M$2-$C396),IF(M$1="C",MAX(0,$C396-M$2)))</f>
        <v>7.83</v>
      </c>
      <c r="N396" s="103" t="n">
        <f aca="false">IF(N$1="P",MAX(0,N$2-$C396),IF(N$1="C",MAX(0,$C396-N$2)))</f>
        <v>2.83</v>
      </c>
      <c r="O396" s="103" t="n">
        <f aca="false">IF(O$1="P",MAX(0,O$2-$C396),IF(O$1="C",MAX(0,$C396-O$2)))</f>
        <v>0</v>
      </c>
      <c r="P396" s="103" t="n">
        <f aca="false">IF(P$1="P",MAX(0,P$2-$C396),IF(P$1="C",MAX(0,$C396-P$2)))</f>
        <v>0</v>
      </c>
      <c r="Q396" s="103" t="n">
        <f aca="false">IF(Q$1="P",MAX(0,Q$2-$C396),IF(Q$1="C",MAX(0,$C396-Q$2)))</f>
        <v>0</v>
      </c>
      <c r="R396" s="103" t="n">
        <f aca="false">IF(R$1="P",MAX(0,R$2-$C396),IF(R$1="C",MAX(0,$C396-R$2)))</f>
        <v>0</v>
      </c>
      <c r="S396" s="103" t="n">
        <f aca="false">IF(S$1="P",MAX(0,S$2-$C396),IF(S$1="C",MAX(0,$C396-S$2)))</f>
        <v>0</v>
      </c>
      <c r="T396" s="104" t="n">
        <f aca="false">A396</f>
        <v>18</v>
      </c>
      <c r="U396" s="105" t="n">
        <f aca="false">VLOOKUP($B396,Gas!$B$3:$E$2506,2)</f>
        <v>2.22</v>
      </c>
      <c r="V396" s="46" t="n">
        <f aca="false">C396/U396</f>
        <v>12.536036036036</v>
      </c>
      <c r="W396" s="99" t="n">
        <f aca="false">VLOOKUP($B396,Gas!$B$3:$E$2506,4)</f>
        <v>0.105777919536036</v>
      </c>
    </row>
    <row r="397" customFormat="false" ht="12.75" hidden="false" customHeight="false" outlineLevel="0" collapsed="false">
      <c r="A397" s="95" t="n">
        <f aca="false">MONTH(B397)+(YEAR(B397)-1998)*12</f>
        <v>18</v>
      </c>
      <c r="B397" s="101" t="n">
        <v>36335</v>
      </c>
      <c r="C397" s="102" t="n">
        <v>28.32</v>
      </c>
      <c r="D397" s="98" t="n">
        <f aca="false">LN(C397/C396)</f>
        <v>0.0174536932877196</v>
      </c>
      <c r="E397" s="106" t="n">
        <f aca="false">STDEV(D388:D397)*SQRT(trade_day)</f>
        <v>4.5389773499923</v>
      </c>
      <c r="F397" s="99"/>
      <c r="G397" s="103" t="n">
        <f aca="false">IF(G$1="P",MAX(0,G$2-$C397),IF(G$1="C",MAX(0,$C397-G$2)))</f>
        <v>0</v>
      </c>
      <c r="H397" s="103" t="n">
        <f aca="false">IF(H$1="P",MAX(0,H$2-$C397),IF(H$1="C",MAX(0,$C397-H$2)))</f>
        <v>0</v>
      </c>
      <c r="I397" s="103" t="n">
        <f aca="false">IF(I$1="P",MAX(0,I$2-$C397),IF(I$1="C",MAX(0,$C397-I$2)))</f>
        <v>1.68</v>
      </c>
      <c r="J397" s="103" t="n">
        <f aca="false">IF(J$1="P",MAX(0,J$2-$C397),IF(J$1="C",MAX(0,$C397-J$2)))</f>
        <v>6.68</v>
      </c>
      <c r="K397" s="103" t="n">
        <f aca="false">IF(K$1="P",MAX(0,K$2-$C397),IF(K$1="C",MAX(0,$C397-K$2)))</f>
        <v>11.68</v>
      </c>
      <c r="L397" s="103" t="n">
        <f aca="false">IF(L$1="P",MAX(0,L$2-$C397),IF(L$1="C",MAX(0,$C397-L$2)))</f>
        <v>21.68</v>
      </c>
      <c r="M397" s="103" t="n">
        <f aca="false">IF(M$1="P",MAX(0,M$2-$C397),IF(M$1="C",MAX(0,$C397-M$2)))</f>
        <v>8.32</v>
      </c>
      <c r="N397" s="103" t="n">
        <f aca="false">IF(N$1="P",MAX(0,N$2-$C397),IF(N$1="C",MAX(0,$C397-N$2)))</f>
        <v>3.32</v>
      </c>
      <c r="O397" s="103" t="n">
        <f aca="false">IF(O$1="P",MAX(0,O$2-$C397),IF(O$1="C",MAX(0,$C397-O$2)))</f>
        <v>0</v>
      </c>
      <c r="P397" s="103" t="n">
        <f aca="false">IF(P$1="P",MAX(0,P$2-$C397),IF(P$1="C",MAX(0,$C397-P$2)))</f>
        <v>0</v>
      </c>
      <c r="Q397" s="103" t="n">
        <f aca="false">IF(Q$1="P",MAX(0,Q$2-$C397),IF(Q$1="C",MAX(0,$C397-Q$2)))</f>
        <v>0</v>
      </c>
      <c r="R397" s="103" t="n">
        <f aca="false">IF(R$1="P",MAX(0,R$2-$C397),IF(R$1="C",MAX(0,$C397-R$2)))</f>
        <v>0</v>
      </c>
      <c r="S397" s="103" t="n">
        <f aca="false">IF(S$1="P",MAX(0,S$2-$C397),IF(S$1="C",MAX(0,$C397-S$2)))</f>
        <v>0</v>
      </c>
      <c r="T397" s="104" t="n">
        <f aca="false">A397</f>
        <v>18</v>
      </c>
      <c r="U397" s="105" t="n">
        <f aca="false">VLOOKUP($B397,Gas!$B$3:$E$2506,2)</f>
        <v>2.245</v>
      </c>
      <c r="V397" s="46" t="n">
        <f aca="false">C397/U397</f>
        <v>12.6146993318486</v>
      </c>
      <c r="W397" s="99" t="n">
        <f aca="false">VLOOKUP($B397,Gas!$B$3:$E$2506,4)</f>
        <v>0.138488233153372</v>
      </c>
    </row>
    <row r="398" customFormat="false" ht="12.75" hidden="false" customHeight="false" outlineLevel="0" collapsed="false">
      <c r="A398" s="95" t="n">
        <f aca="false">MONTH(B398)+(YEAR(B398)-1998)*12</f>
        <v>18</v>
      </c>
      <c r="B398" s="101" t="n">
        <v>36336</v>
      </c>
      <c r="C398" s="102" t="n">
        <v>27.43</v>
      </c>
      <c r="D398" s="98" t="n">
        <f aca="false">LN(C398/C397)</f>
        <v>-0.0319309638760072</v>
      </c>
      <c r="E398" s="106" t="n">
        <f aca="false">STDEV(D389:D398)*SQRT(trade_day)</f>
        <v>2.92196149152375</v>
      </c>
      <c r="F398" s="99"/>
      <c r="G398" s="103" t="n">
        <f aca="false">IF(G$1="P",MAX(0,G$2-$C398),IF(G$1="C",MAX(0,$C398-G$2)))</f>
        <v>0</v>
      </c>
      <c r="H398" s="103" t="n">
        <f aca="false">IF(H$1="P",MAX(0,H$2-$C398),IF(H$1="C",MAX(0,$C398-H$2)))</f>
        <v>0</v>
      </c>
      <c r="I398" s="103" t="n">
        <f aca="false">IF(I$1="P",MAX(0,I$2-$C398),IF(I$1="C",MAX(0,$C398-I$2)))</f>
        <v>2.57</v>
      </c>
      <c r="J398" s="103" t="n">
        <f aca="false">IF(J$1="P",MAX(0,J$2-$C398),IF(J$1="C",MAX(0,$C398-J$2)))</f>
        <v>7.57</v>
      </c>
      <c r="K398" s="103" t="n">
        <f aca="false">IF(K$1="P",MAX(0,K$2-$C398),IF(K$1="C",MAX(0,$C398-K$2)))</f>
        <v>12.57</v>
      </c>
      <c r="L398" s="103" t="n">
        <f aca="false">IF(L$1="P",MAX(0,L$2-$C398),IF(L$1="C",MAX(0,$C398-L$2)))</f>
        <v>22.57</v>
      </c>
      <c r="M398" s="103" t="n">
        <f aca="false">IF(M$1="P",MAX(0,M$2-$C398),IF(M$1="C",MAX(0,$C398-M$2)))</f>
        <v>7.43</v>
      </c>
      <c r="N398" s="103" t="n">
        <f aca="false">IF(N$1="P",MAX(0,N$2-$C398),IF(N$1="C",MAX(0,$C398-N$2)))</f>
        <v>2.43</v>
      </c>
      <c r="O398" s="103" t="n">
        <f aca="false">IF(O$1="P",MAX(0,O$2-$C398),IF(O$1="C",MAX(0,$C398-O$2)))</f>
        <v>0</v>
      </c>
      <c r="P398" s="103" t="n">
        <f aca="false">IF(P$1="P",MAX(0,P$2-$C398),IF(P$1="C",MAX(0,$C398-P$2)))</f>
        <v>0</v>
      </c>
      <c r="Q398" s="103" t="n">
        <f aca="false">IF(Q$1="P",MAX(0,Q$2-$C398),IF(Q$1="C",MAX(0,$C398-Q$2)))</f>
        <v>0</v>
      </c>
      <c r="R398" s="103" t="n">
        <f aca="false">IF(R$1="P",MAX(0,R$2-$C398),IF(R$1="C",MAX(0,$C398-R$2)))</f>
        <v>0</v>
      </c>
      <c r="S398" s="103" t="n">
        <f aca="false">IF(S$1="P",MAX(0,S$2-$C398),IF(S$1="C",MAX(0,$C398-S$2)))</f>
        <v>0</v>
      </c>
      <c r="T398" s="104" t="n">
        <f aca="false">A398</f>
        <v>18</v>
      </c>
      <c r="U398" s="105" t="n">
        <f aca="false">VLOOKUP($B398,Gas!$B$3:$E$2506,2)</f>
        <v>2.255</v>
      </c>
      <c r="V398" s="46" t="n">
        <f aca="false">C398/U398</f>
        <v>12.1640798226164</v>
      </c>
      <c r="W398" s="99" t="n">
        <f aca="false">VLOOKUP($B398,Gas!$B$3:$E$2506,4)</f>
        <v>0.145005866517907</v>
      </c>
    </row>
    <row r="399" customFormat="false" ht="12.75" hidden="false" customHeight="false" outlineLevel="0" collapsed="false">
      <c r="A399" s="95" t="n">
        <f aca="false">MONTH(B399)+(YEAR(B399)-1998)*12</f>
        <v>18</v>
      </c>
      <c r="B399" s="101" t="n">
        <v>36339</v>
      </c>
      <c r="C399" s="102" t="n">
        <v>66.59</v>
      </c>
      <c r="D399" s="98" t="n">
        <f aca="false">LN(C399/C398)</f>
        <v>0.886917111173019</v>
      </c>
      <c r="E399" s="106" t="n">
        <f aca="false">STDEV(D390:D399)*SQRT(trade_day)</f>
        <v>5.17202524721192</v>
      </c>
      <c r="F399" s="99"/>
      <c r="G399" s="103" t="n">
        <f aca="false">IF(G$1="P",MAX(0,G$2-$C399),IF(G$1="C",MAX(0,$C399-G$2)))</f>
        <v>0</v>
      </c>
      <c r="H399" s="103" t="n">
        <f aca="false">IF(H$1="P",MAX(0,H$2-$C399),IF(H$1="C",MAX(0,$C399-H$2)))</f>
        <v>0</v>
      </c>
      <c r="I399" s="103" t="n">
        <f aca="false">IF(I$1="P",MAX(0,I$2-$C399),IF(I$1="C",MAX(0,$C399-I$2)))</f>
        <v>0</v>
      </c>
      <c r="J399" s="103" t="n">
        <f aca="false">IF(J$1="P",MAX(0,J$2-$C399),IF(J$1="C",MAX(0,$C399-J$2)))</f>
        <v>0</v>
      </c>
      <c r="K399" s="103" t="n">
        <f aca="false">IF(K$1="P",MAX(0,K$2-$C399),IF(K$1="C",MAX(0,$C399-K$2)))</f>
        <v>0</v>
      </c>
      <c r="L399" s="103" t="n">
        <f aca="false">IF(L$1="P",MAX(0,L$2-$C399),IF(L$1="C",MAX(0,$C399-L$2)))</f>
        <v>0</v>
      </c>
      <c r="M399" s="103" t="n">
        <f aca="false">IF(M$1="P",MAX(0,M$2-$C399),IF(M$1="C",MAX(0,$C399-M$2)))</f>
        <v>46.59</v>
      </c>
      <c r="N399" s="103" t="n">
        <f aca="false">IF(N$1="P",MAX(0,N$2-$C399),IF(N$1="C",MAX(0,$C399-N$2)))</f>
        <v>41.59</v>
      </c>
      <c r="O399" s="103" t="n">
        <f aca="false">IF(O$1="P",MAX(0,O$2-$C399),IF(O$1="C",MAX(0,$C399-O$2)))</f>
        <v>36.59</v>
      </c>
      <c r="P399" s="103" t="n">
        <f aca="false">IF(P$1="P",MAX(0,P$2-$C399),IF(P$1="C",MAX(0,$C399-P$2)))</f>
        <v>31.59</v>
      </c>
      <c r="Q399" s="103" t="n">
        <f aca="false">IF(Q$1="P",MAX(0,Q$2-$C399),IF(Q$1="C",MAX(0,$C399-Q$2)))</f>
        <v>26.59</v>
      </c>
      <c r="R399" s="103" t="n">
        <f aca="false">IF(R$1="P",MAX(0,R$2-$C399),IF(R$1="C",MAX(0,$C399-R$2)))</f>
        <v>16.59</v>
      </c>
      <c r="S399" s="103" t="n">
        <f aca="false">IF(S$1="P",MAX(0,S$2-$C399),IF(S$1="C",MAX(0,$C399-S$2)))</f>
        <v>0</v>
      </c>
      <c r="T399" s="104" t="n">
        <f aca="false">A399</f>
        <v>18</v>
      </c>
      <c r="U399" s="105" t="n">
        <f aca="false">VLOOKUP($B399,Gas!$B$3:$E$2506,2)</f>
        <v>2.27</v>
      </c>
      <c r="V399" s="46" t="n">
        <f aca="false">C399/U399</f>
        <v>29.3348017621145</v>
      </c>
      <c r="W399" s="99" t="n">
        <f aca="false">VLOOKUP($B399,Gas!$B$3:$E$2506,4)</f>
        <v>0.103136930928441</v>
      </c>
    </row>
    <row r="400" customFormat="false" ht="12.75" hidden="false" customHeight="false" outlineLevel="0" collapsed="false">
      <c r="A400" s="95" t="n">
        <f aca="false">MONTH(B400)+(YEAR(B400)-1998)*12</f>
        <v>18</v>
      </c>
      <c r="B400" s="101" t="n">
        <v>36340</v>
      </c>
      <c r="C400" s="102" t="n">
        <v>31</v>
      </c>
      <c r="D400" s="98" t="n">
        <f aca="false">LN(C400/C399)</f>
        <v>-0.764567211637385</v>
      </c>
      <c r="E400" s="106" t="n">
        <f aca="false">STDEV(D391:D400)*SQRT(trade_day)</f>
        <v>6.40663432209615</v>
      </c>
      <c r="F400" s="99"/>
      <c r="G400" s="103" t="n">
        <f aca="false">IF(G$1="P",MAX(0,G$2-$C400),IF(G$1="C",MAX(0,$C400-G$2)))</f>
        <v>0</v>
      </c>
      <c r="H400" s="103" t="n">
        <f aca="false">IF(H$1="P",MAX(0,H$2-$C400),IF(H$1="C",MAX(0,$C400-H$2)))</f>
        <v>0</v>
      </c>
      <c r="I400" s="103" t="n">
        <f aca="false">IF(I$1="P",MAX(0,I$2-$C400),IF(I$1="C",MAX(0,$C400-I$2)))</f>
        <v>0</v>
      </c>
      <c r="J400" s="103" t="n">
        <f aca="false">IF(J$1="P",MAX(0,J$2-$C400),IF(J$1="C",MAX(0,$C400-J$2)))</f>
        <v>4</v>
      </c>
      <c r="K400" s="103" t="n">
        <f aca="false">IF(K$1="P",MAX(0,K$2-$C400),IF(K$1="C",MAX(0,$C400-K$2)))</f>
        <v>9</v>
      </c>
      <c r="L400" s="103" t="n">
        <f aca="false">IF(L$1="P",MAX(0,L$2-$C400),IF(L$1="C",MAX(0,$C400-L$2)))</f>
        <v>19</v>
      </c>
      <c r="M400" s="103" t="n">
        <f aca="false">IF(M$1="P",MAX(0,M$2-$C400),IF(M$1="C",MAX(0,$C400-M$2)))</f>
        <v>11</v>
      </c>
      <c r="N400" s="103" t="n">
        <f aca="false">IF(N$1="P",MAX(0,N$2-$C400),IF(N$1="C",MAX(0,$C400-N$2)))</f>
        <v>6</v>
      </c>
      <c r="O400" s="103" t="n">
        <f aca="false">IF(O$1="P",MAX(0,O$2-$C400),IF(O$1="C",MAX(0,$C400-O$2)))</f>
        <v>1</v>
      </c>
      <c r="P400" s="103" t="n">
        <f aca="false">IF(P$1="P",MAX(0,P$2-$C400),IF(P$1="C",MAX(0,$C400-P$2)))</f>
        <v>0</v>
      </c>
      <c r="Q400" s="103" t="n">
        <f aca="false">IF(Q$1="P",MAX(0,Q$2-$C400),IF(Q$1="C",MAX(0,$C400-Q$2)))</f>
        <v>0</v>
      </c>
      <c r="R400" s="103" t="n">
        <f aca="false">IF(R$1="P",MAX(0,R$2-$C400),IF(R$1="C",MAX(0,$C400-R$2)))</f>
        <v>0</v>
      </c>
      <c r="S400" s="103" t="n">
        <f aca="false">IF(S$1="P",MAX(0,S$2-$C400),IF(S$1="C",MAX(0,$C400-S$2)))</f>
        <v>0</v>
      </c>
      <c r="T400" s="104" t="n">
        <f aca="false">A400</f>
        <v>18</v>
      </c>
      <c r="U400" s="105" t="n">
        <f aca="false">VLOOKUP($B400,Gas!$B$3:$E$2506,2)</f>
        <v>2.25</v>
      </c>
      <c r="V400" s="46" t="n">
        <f aca="false">C400/U400</f>
        <v>13.7777777777778</v>
      </c>
      <c r="W400" s="99" t="n">
        <f aca="false">VLOOKUP($B400,Gas!$B$3:$E$2506,4)</f>
        <v>0.11894201751988</v>
      </c>
    </row>
    <row r="401" customFormat="false" ht="12.75" hidden="false" customHeight="false" outlineLevel="0" collapsed="false">
      <c r="A401" s="95" t="n">
        <f aca="false">MONTH(B401)+(YEAR(B401)-1998)*12</f>
        <v>18</v>
      </c>
      <c r="B401" s="101" t="n">
        <v>36341</v>
      </c>
      <c r="C401" s="102" t="n">
        <v>27.66</v>
      </c>
      <c r="D401" s="98" t="n">
        <f aca="false">LN(C401/C400)</f>
        <v>-0.113999878248534</v>
      </c>
      <c r="E401" s="106" t="n">
        <f aca="false">STDEV(D392:D401)*SQRT(trade_day)</f>
        <v>6.35172528123042</v>
      </c>
      <c r="F401" s="99"/>
      <c r="G401" s="103" t="n">
        <f aca="false">IF(G$1="P",MAX(0,G$2-$C401),IF(G$1="C",MAX(0,$C401-G$2)))</f>
        <v>0</v>
      </c>
      <c r="H401" s="103" t="n">
        <f aca="false">IF(H$1="P",MAX(0,H$2-$C401),IF(H$1="C",MAX(0,$C401-H$2)))</f>
        <v>0</v>
      </c>
      <c r="I401" s="103" t="n">
        <f aca="false">IF(I$1="P",MAX(0,I$2-$C401),IF(I$1="C",MAX(0,$C401-I$2)))</f>
        <v>2.34</v>
      </c>
      <c r="J401" s="103" t="n">
        <f aca="false">IF(J$1="P",MAX(0,J$2-$C401),IF(J$1="C",MAX(0,$C401-J$2)))</f>
        <v>7.34</v>
      </c>
      <c r="K401" s="103" t="n">
        <f aca="false">IF(K$1="P",MAX(0,K$2-$C401),IF(K$1="C",MAX(0,$C401-K$2)))</f>
        <v>12.34</v>
      </c>
      <c r="L401" s="103" t="n">
        <f aca="false">IF(L$1="P",MAX(0,L$2-$C401),IF(L$1="C",MAX(0,$C401-L$2)))</f>
        <v>22.34</v>
      </c>
      <c r="M401" s="103" t="n">
        <f aca="false">IF(M$1="P",MAX(0,M$2-$C401),IF(M$1="C",MAX(0,$C401-M$2)))</f>
        <v>7.66</v>
      </c>
      <c r="N401" s="103" t="n">
        <f aca="false">IF(N$1="P",MAX(0,N$2-$C401),IF(N$1="C",MAX(0,$C401-N$2)))</f>
        <v>2.66</v>
      </c>
      <c r="O401" s="103" t="n">
        <f aca="false">IF(O$1="P",MAX(0,O$2-$C401),IF(O$1="C",MAX(0,$C401-O$2)))</f>
        <v>0</v>
      </c>
      <c r="P401" s="103" t="n">
        <f aca="false">IF(P$1="P",MAX(0,P$2-$C401),IF(P$1="C",MAX(0,$C401-P$2)))</f>
        <v>0</v>
      </c>
      <c r="Q401" s="103" t="n">
        <f aca="false">IF(Q$1="P",MAX(0,Q$2-$C401),IF(Q$1="C",MAX(0,$C401-Q$2)))</f>
        <v>0</v>
      </c>
      <c r="R401" s="103" t="n">
        <f aca="false">IF(R$1="P",MAX(0,R$2-$C401),IF(R$1="C",MAX(0,$C401-R$2)))</f>
        <v>0</v>
      </c>
      <c r="S401" s="103" t="n">
        <f aca="false">IF(S$1="P",MAX(0,S$2-$C401),IF(S$1="C",MAX(0,$C401-S$2)))</f>
        <v>0</v>
      </c>
      <c r="T401" s="104" t="n">
        <f aca="false">A401</f>
        <v>18</v>
      </c>
      <c r="U401" s="105" t="n">
        <f aca="false">VLOOKUP($B401,Gas!$B$3:$E$2506,2)</f>
        <v>2.315</v>
      </c>
      <c r="V401" s="46" t="n">
        <f aca="false">C401/U401</f>
        <v>11.9481641468683</v>
      </c>
      <c r="W401" s="99" t="n">
        <f aca="false">VLOOKUP($B401,Gas!$B$3:$E$2506,4)</f>
        <v>0.205442149255569</v>
      </c>
    </row>
    <row r="402" customFormat="false" ht="12.75" hidden="false" customHeight="false" outlineLevel="0" collapsed="false">
      <c r="A402" s="95" t="n">
        <f aca="false">MONTH(B402)+(YEAR(B402)-1998)*12</f>
        <v>19</v>
      </c>
      <c r="B402" s="101" t="n">
        <v>36342</v>
      </c>
      <c r="C402" s="102" t="n">
        <v>31.4</v>
      </c>
      <c r="D402" s="98" t="n">
        <f aca="false">LN(C402/C401)</f>
        <v>0.126820566677596</v>
      </c>
      <c r="E402" s="106" t="n">
        <f aca="false">STDEV(D393:D402)*SQRT(trade_day)</f>
        <v>6.36310499870379</v>
      </c>
      <c r="F402" s="99"/>
      <c r="G402" s="103" t="n">
        <f aca="false">IF(G$1="P",MAX(0,G$2-$C402),IF(G$1="C",MAX(0,$C402-G$2)))</f>
        <v>0</v>
      </c>
      <c r="H402" s="103" t="n">
        <f aca="false">IF(H$1="P",MAX(0,H$2-$C402),IF(H$1="C",MAX(0,$C402-H$2)))</f>
        <v>0</v>
      </c>
      <c r="I402" s="103" t="n">
        <f aca="false">IF(I$1="P",MAX(0,I$2-$C402),IF(I$1="C",MAX(0,$C402-I$2)))</f>
        <v>0</v>
      </c>
      <c r="J402" s="103" t="n">
        <f aca="false">IF(J$1="P",MAX(0,J$2-$C402),IF(J$1="C",MAX(0,$C402-J$2)))</f>
        <v>3.6</v>
      </c>
      <c r="K402" s="103" t="n">
        <f aca="false">IF(K$1="P",MAX(0,K$2-$C402),IF(K$1="C",MAX(0,$C402-K$2)))</f>
        <v>8.6</v>
      </c>
      <c r="L402" s="103" t="n">
        <f aca="false">IF(L$1="P",MAX(0,L$2-$C402),IF(L$1="C",MAX(0,$C402-L$2)))</f>
        <v>18.6</v>
      </c>
      <c r="M402" s="103" t="n">
        <f aca="false">IF(M$1="P",MAX(0,M$2-$C402),IF(M$1="C",MAX(0,$C402-M$2)))</f>
        <v>11.4</v>
      </c>
      <c r="N402" s="103" t="n">
        <f aca="false">IF(N$1="P",MAX(0,N$2-$C402),IF(N$1="C",MAX(0,$C402-N$2)))</f>
        <v>6.4</v>
      </c>
      <c r="O402" s="103" t="n">
        <f aca="false">IF(O$1="P",MAX(0,O$2-$C402),IF(O$1="C",MAX(0,$C402-O$2)))</f>
        <v>1.4</v>
      </c>
      <c r="P402" s="103" t="n">
        <f aca="false">IF(P$1="P",MAX(0,P$2-$C402),IF(P$1="C",MAX(0,$C402-P$2)))</f>
        <v>0</v>
      </c>
      <c r="Q402" s="103" t="n">
        <f aca="false">IF(Q$1="P",MAX(0,Q$2-$C402),IF(Q$1="C",MAX(0,$C402-Q$2)))</f>
        <v>0</v>
      </c>
      <c r="R402" s="103" t="n">
        <f aca="false">IF(R$1="P",MAX(0,R$2-$C402),IF(R$1="C",MAX(0,$C402-R$2)))</f>
        <v>0</v>
      </c>
      <c r="S402" s="103" t="n">
        <f aca="false">IF(S$1="P",MAX(0,S$2-$C402),IF(S$1="C",MAX(0,$C402-S$2)))</f>
        <v>0</v>
      </c>
      <c r="T402" s="104" t="n">
        <f aca="false">A402</f>
        <v>19</v>
      </c>
      <c r="U402" s="105" t="n">
        <f aca="false">VLOOKUP($B402,Gas!$B$3:$E$2506,2)</f>
        <v>2.315</v>
      </c>
      <c r="V402" s="46" t="n">
        <f aca="false">C402/U402</f>
        <v>13.5637149028078</v>
      </c>
      <c r="W402" s="99" t="n">
        <f aca="false">VLOOKUP($B402,Gas!$B$3:$E$2506,4)</f>
        <v>0.205442149255569</v>
      </c>
    </row>
    <row r="403" customFormat="false" ht="12.75" hidden="false" customHeight="false" outlineLevel="0" collapsed="false">
      <c r="A403" s="95" t="n">
        <f aca="false">MONTH(B403)+(YEAR(B403)-1998)*12</f>
        <v>19</v>
      </c>
      <c r="B403" s="101" t="n">
        <v>36343</v>
      </c>
      <c r="C403" s="102" t="n">
        <v>32.12</v>
      </c>
      <c r="D403" s="98" t="n">
        <f aca="false">LN(C403/C402)</f>
        <v>0.0226709961643532</v>
      </c>
      <c r="E403" s="106" t="n">
        <f aca="false">STDEV(D394:D403)*SQRT(trade_day)</f>
        <v>6.34407574136586</v>
      </c>
      <c r="F403" s="99"/>
      <c r="G403" s="103" t="n">
        <f aca="false">IF(G$1="P",MAX(0,G$2-$C403),IF(G$1="C",MAX(0,$C403-G$2)))</f>
        <v>0</v>
      </c>
      <c r="H403" s="103" t="n">
        <f aca="false">IF(H$1="P",MAX(0,H$2-$C403),IF(H$1="C",MAX(0,$C403-H$2)))</f>
        <v>0</v>
      </c>
      <c r="I403" s="103" t="n">
        <f aca="false">IF(I$1="P",MAX(0,I$2-$C403),IF(I$1="C",MAX(0,$C403-I$2)))</f>
        <v>0</v>
      </c>
      <c r="J403" s="103" t="n">
        <f aca="false">IF(J$1="P",MAX(0,J$2-$C403),IF(J$1="C",MAX(0,$C403-J$2)))</f>
        <v>2.88</v>
      </c>
      <c r="K403" s="103" t="n">
        <f aca="false">IF(K$1="P",MAX(0,K$2-$C403),IF(K$1="C",MAX(0,$C403-K$2)))</f>
        <v>7.88</v>
      </c>
      <c r="L403" s="103" t="n">
        <f aca="false">IF(L$1="P",MAX(0,L$2-$C403),IF(L$1="C",MAX(0,$C403-L$2)))</f>
        <v>17.88</v>
      </c>
      <c r="M403" s="103" t="n">
        <f aca="false">IF(M$1="P",MAX(0,M$2-$C403),IF(M$1="C",MAX(0,$C403-M$2)))</f>
        <v>12.12</v>
      </c>
      <c r="N403" s="103" t="n">
        <f aca="false">IF(N$1="P",MAX(0,N$2-$C403),IF(N$1="C",MAX(0,$C403-N$2)))</f>
        <v>7.12</v>
      </c>
      <c r="O403" s="103" t="n">
        <f aca="false">IF(O$1="P",MAX(0,O$2-$C403),IF(O$1="C",MAX(0,$C403-O$2)))</f>
        <v>2.12</v>
      </c>
      <c r="P403" s="103" t="n">
        <f aca="false">IF(P$1="P",MAX(0,P$2-$C403),IF(P$1="C",MAX(0,$C403-P$2)))</f>
        <v>0</v>
      </c>
      <c r="Q403" s="103" t="n">
        <f aca="false">IF(Q$1="P",MAX(0,Q$2-$C403),IF(Q$1="C",MAX(0,$C403-Q$2)))</f>
        <v>0</v>
      </c>
      <c r="R403" s="103" t="n">
        <f aca="false">IF(R$1="P",MAX(0,R$2-$C403),IF(R$1="C",MAX(0,$C403-R$2)))</f>
        <v>0</v>
      </c>
      <c r="S403" s="103" t="n">
        <f aca="false">IF(S$1="P",MAX(0,S$2-$C403),IF(S$1="C",MAX(0,$C403-S$2)))</f>
        <v>0</v>
      </c>
      <c r="T403" s="104" t="n">
        <f aca="false">A403</f>
        <v>19</v>
      </c>
      <c r="U403" s="105" t="n">
        <f aca="false">VLOOKUP($B403,Gas!$B$3:$E$2506,2)</f>
        <v>2.285</v>
      </c>
      <c r="V403" s="46" t="n">
        <f aca="false">C403/U403</f>
        <v>14.0568927789934</v>
      </c>
      <c r="W403" s="99" t="n">
        <f aca="false">VLOOKUP($B403,Gas!$B$3:$E$2506,4)</f>
        <v>0.216609372260196</v>
      </c>
    </row>
    <row r="404" customFormat="false" ht="12.75" hidden="false" customHeight="false" outlineLevel="0" collapsed="false">
      <c r="A404" s="95" t="n">
        <f aca="false">MONTH(B404)+(YEAR(B404)-1998)*12</f>
        <v>19</v>
      </c>
      <c r="B404" s="101" t="n">
        <v>36347</v>
      </c>
      <c r="C404" s="102" t="n">
        <v>166.13</v>
      </c>
      <c r="D404" s="98" t="n">
        <f aca="false">LN(C404/C403)</f>
        <v>1.64329172531983</v>
      </c>
      <c r="E404" s="106" t="n">
        <f aca="false">STDEV(D395:D404)*SQRT(trade_day)</f>
        <v>10.1686067494184</v>
      </c>
      <c r="F404" s="99"/>
      <c r="G404" s="103" t="n">
        <f aca="false">IF(G$1="P",MAX(0,G$2-$C404),IF(G$1="C",MAX(0,$C404-G$2)))</f>
        <v>0</v>
      </c>
      <c r="H404" s="103" t="n">
        <f aca="false">IF(H$1="P",MAX(0,H$2-$C404),IF(H$1="C",MAX(0,$C404-H$2)))</f>
        <v>0</v>
      </c>
      <c r="I404" s="103" t="n">
        <f aca="false">IF(I$1="P",MAX(0,I$2-$C404),IF(I$1="C",MAX(0,$C404-I$2)))</f>
        <v>0</v>
      </c>
      <c r="J404" s="103" t="n">
        <f aca="false">IF(J$1="P",MAX(0,J$2-$C404),IF(J$1="C",MAX(0,$C404-J$2)))</f>
        <v>0</v>
      </c>
      <c r="K404" s="103" t="n">
        <f aca="false">IF(K$1="P",MAX(0,K$2-$C404),IF(K$1="C",MAX(0,$C404-K$2)))</f>
        <v>0</v>
      </c>
      <c r="L404" s="103" t="n">
        <f aca="false">IF(L$1="P",MAX(0,L$2-$C404),IF(L$1="C",MAX(0,$C404-L$2)))</f>
        <v>0</v>
      </c>
      <c r="M404" s="103" t="n">
        <f aca="false">IF(M$1="P",MAX(0,M$2-$C404),IF(M$1="C",MAX(0,$C404-M$2)))</f>
        <v>146.13</v>
      </c>
      <c r="N404" s="103" t="n">
        <f aca="false">IF(N$1="P",MAX(0,N$2-$C404),IF(N$1="C",MAX(0,$C404-N$2)))</f>
        <v>141.13</v>
      </c>
      <c r="O404" s="103" t="n">
        <f aca="false">IF(O$1="P",MAX(0,O$2-$C404),IF(O$1="C",MAX(0,$C404-O$2)))</f>
        <v>136.13</v>
      </c>
      <c r="P404" s="103" t="n">
        <f aca="false">IF(P$1="P",MAX(0,P$2-$C404),IF(P$1="C",MAX(0,$C404-P$2)))</f>
        <v>131.13</v>
      </c>
      <c r="Q404" s="103" t="n">
        <f aca="false">IF(Q$1="P",MAX(0,Q$2-$C404),IF(Q$1="C",MAX(0,$C404-Q$2)))</f>
        <v>126.13</v>
      </c>
      <c r="R404" s="103" t="n">
        <f aca="false">IF(R$1="P",MAX(0,R$2-$C404),IF(R$1="C",MAX(0,$C404-R$2)))</f>
        <v>116.13</v>
      </c>
      <c r="S404" s="103" t="n">
        <f aca="false">IF(S$1="P",MAX(0,S$2-$C404),IF(S$1="C",MAX(0,$C404-S$2)))</f>
        <v>66.12999</v>
      </c>
      <c r="T404" s="104" t="n">
        <f aca="false">A404</f>
        <v>19</v>
      </c>
      <c r="U404" s="105" t="n">
        <f aca="false">VLOOKUP($B404,Gas!$B$3:$E$2506,2)</f>
        <v>2.265</v>
      </c>
      <c r="V404" s="46" t="n">
        <f aca="false">C404/U404</f>
        <v>73.3465783664459</v>
      </c>
      <c r="W404" s="99" t="n">
        <f aca="false">VLOOKUP($B404,Gas!$B$3:$E$2506,4)</f>
        <v>0.214673300242986</v>
      </c>
    </row>
    <row r="405" customFormat="false" ht="12.75" hidden="false" customHeight="false" outlineLevel="0" collapsed="false">
      <c r="A405" s="95" t="n">
        <f aca="false">MONTH(B405)+(YEAR(B405)-1998)*12</f>
        <v>19</v>
      </c>
      <c r="B405" s="101" t="n">
        <v>36348</v>
      </c>
      <c r="C405" s="102" t="n">
        <v>92.21</v>
      </c>
      <c r="D405" s="98" t="n">
        <f aca="false">LN(C405/C404)</f>
        <v>-0.588702029847338</v>
      </c>
      <c r="E405" s="106" t="n">
        <f aca="false">STDEV(D396:D405)*SQRT(trade_day)</f>
        <v>10.9192915131963</v>
      </c>
      <c r="F405" s="97"/>
      <c r="G405" s="103" t="n">
        <f aca="false">IF(G$1="P",MAX(0,G$2-$C405),IF(G$1="C",MAX(0,$C405-G$2)))</f>
        <v>0</v>
      </c>
      <c r="H405" s="103" t="n">
        <f aca="false">IF(H$1="P",MAX(0,H$2-$C405),IF(H$1="C",MAX(0,$C405-H$2)))</f>
        <v>0</v>
      </c>
      <c r="I405" s="103" t="n">
        <f aca="false">IF(I$1="P",MAX(0,I$2-$C405),IF(I$1="C",MAX(0,$C405-I$2)))</f>
        <v>0</v>
      </c>
      <c r="J405" s="103" t="n">
        <f aca="false">IF(J$1="P",MAX(0,J$2-$C405),IF(J$1="C",MAX(0,$C405-J$2)))</f>
        <v>0</v>
      </c>
      <c r="K405" s="103" t="n">
        <f aca="false">IF(K$1="P",MAX(0,K$2-$C405),IF(K$1="C",MAX(0,$C405-K$2)))</f>
        <v>0</v>
      </c>
      <c r="L405" s="103" t="n">
        <f aca="false">IF(L$1="P",MAX(0,L$2-$C405),IF(L$1="C",MAX(0,$C405-L$2)))</f>
        <v>0</v>
      </c>
      <c r="M405" s="103" t="n">
        <f aca="false">IF(M$1="P",MAX(0,M$2-$C405),IF(M$1="C",MAX(0,$C405-M$2)))</f>
        <v>72.21</v>
      </c>
      <c r="N405" s="103" t="n">
        <f aca="false">IF(N$1="P",MAX(0,N$2-$C405),IF(N$1="C",MAX(0,$C405-N$2)))</f>
        <v>67.21</v>
      </c>
      <c r="O405" s="103" t="n">
        <f aca="false">IF(O$1="P",MAX(0,O$2-$C405),IF(O$1="C",MAX(0,$C405-O$2)))</f>
        <v>62.21</v>
      </c>
      <c r="P405" s="103" t="n">
        <f aca="false">IF(P$1="P",MAX(0,P$2-$C405),IF(P$1="C",MAX(0,$C405-P$2)))</f>
        <v>57.21</v>
      </c>
      <c r="Q405" s="103" t="n">
        <f aca="false">IF(Q$1="P",MAX(0,Q$2-$C405),IF(Q$1="C",MAX(0,$C405-Q$2)))</f>
        <v>52.21</v>
      </c>
      <c r="R405" s="103" t="n">
        <f aca="false">IF(R$1="P",MAX(0,R$2-$C405),IF(R$1="C",MAX(0,$C405-R$2)))</f>
        <v>42.21</v>
      </c>
      <c r="S405" s="103" t="n">
        <f aca="false">IF(S$1="P",MAX(0,S$2-$C405),IF(S$1="C",MAX(0,$C405-S$2)))</f>
        <v>0</v>
      </c>
      <c r="T405" s="104" t="n">
        <f aca="false">A405</f>
        <v>19</v>
      </c>
      <c r="U405" s="105" t="n">
        <f aca="false">VLOOKUP($B405,Gas!$B$3:$E$2506,2)</f>
        <v>2.28</v>
      </c>
      <c r="V405" s="46" t="n">
        <f aca="false">C405/U405</f>
        <v>40.4429824561404</v>
      </c>
      <c r="W405" s="99" t="n">
        <f aca="false">VLOOKUP($B405,Gas!$B$3:$E$2506,4)</f>
        <v>0.218615993328921</v>
      </c>
    </row>
    <row r="406" customFormat="false" ht="12.75" hidden="false" customHeight="false" outlineLevel="0" collapsed="false">
      <c r="A406" s="95" t="n">
        <f aca="false">MONTH(B406)+(YEAR(B406)-1998)*12</f>
        <v>19</v>
      </c>
      <c r="B406" s="101" t="n">
        <v>36349</v>
      </c>
      <c r="C406" s="102" t="n">
        <v>42.84</v>
      </c>
      <c r="D406" s="98" t="n">
        <f aca="false">LN(C406/C405)</f>
        <v>-0.766596338971502</v>
      </c>
      <c r="E406" s="106" t="n">
        <f aca="false">STDEV(D397:D406)*SQRT(trade_day)</f>
        <v>11.8064758371215</v>
      </c>
      <c r="F406" s="97"/>
      <c r="G406" s="103" t="n">
        <f aca="false">IF(G$1="P",MAX(0,G$2-$C406),IF(G$1="C",MAX(0,$C406-G$2)))</f>
        <v>0</v>
      </c>
      <c r="H406" s="103" t="n">
        <f aca="false">IF(H$1="P",MAX(0,H$2-$C406),IF(H$1="C",MAX(0,$C406-H$2)))</f>
        <v>0</v>
      </c>
      <c r="I406" s="103" t="n">
        <f aca="false">IF(I$1="P",MAX(0,I$2-$C406),IF(I$1="C",MAX(0,$C406-I$2)))</f>
        <v>0</v>
      </c>
      <c r="J406" s="103" t="n">
        <f aca="false">IF(J$1="P",MAX(0,J$2-$C406),IF(J$1="C",MAX(0,$C406-J$2)))</f>
        <v>0</v>
      </c>
      <c r="K406" s="103" t="n">
        <f aca="false">IF(K$1="P",MAX(0,K$2-$C406),IF(K$1="C",MAX(0,$C406-K$2)))</f>
        <v>0</v>
      </c>
      <c r="L406" s="103" t="n">
        <f aca="false">IF(L$1="P",MAX(0,L$2-$C406),IF(L$1="C",MAX(0,$C406-L$2)))</f>
        <v>7.16</v>
      </c>
      <c r="M406" s="103" t="n">
        <f aca="false">IF(M$1="P",MAX(0,M$2-$C406),IF(M$1="C",MAX(0,$C406-M$2)))</f>
        <v>22.84</v>
      </c>
      <c r="N406" s="103" t="n">
        <f aca="false">IF(N$1="P",MAX(0,N$2-$C406),IF(N$1="C",MAX(0,$C406-N$2)))</f>
        <v>17.84</v>
      </c>
      <c r="O406" s="103" t="n">
        <f aca="false">IF(O$1="P",MAX(0,O$2-$C406),IF(O$1="C",MAX(0,$C406-O$2)))</f>
        <v>12.84</v>
      </c>
      <c r="P406" s="103" t="n">
        <f aca="false">IF(P$1="P",MAX(0,P$2-$C406),IF(P$1="C",MAX(0,$C406-P$2)))</f>
        <v>7.84</v>
      </c>
      <c r="Q406" s="103" t="n">
        <f aca="false">IF(Q$1="P",MAX(0,Q$2-$C406),IF(Q$1="C",MAX(0,$C406-Q$2)))</f>
        <v>2.84</v>
      </c>
      <c r="R406" s="103" t="n">
        <f aca="false">IF(R$1="P",MAX(0,R$2-$C406),IF(R$1="C",MAX(0,$C406-R$2)))</f>
        <v>0</v>
      </c>
      <c r="S406" s="103" t="n">
        <f aca="false">IF(S$1="P",MAX(0,S$2-$C406),IF(S$1="C",MAX(0,$C406-S$2)))</f>
        <v>0</v>
      </c>
      <c r="T406" s="104" t="n">
        <f aca="false">A406</f>
        <v>19</v>
      </c>
      <c r="U406" s="105" t="n">
        <f aca="false">VLOOKUP($B406,Gas!$B$3:$E$2506,2)</f>
        <v>2.195</v>
      </c>
      <c r="V406" s="46" t="n">
        <f aca="false">C406/U406</f>
        <v>19.5170842824601</v>
      </c>
      <c r="W406" s="99" t="n">
        <f aca="false">VLOOKUP($B406,Gas!$B$3:$E$2506,4)</f>
        <v>0.319116319781339</v>
      </c>
    </row>
    <row r="407" customFormat="false" ht="12.75" hidden="false" customHeight="false" outlineLevel="0" collapsed="false">
      <c r="A407" s="95" t="n">
        <f aca="false">MONTH(B407)+(YEAR(B407)-1998)*12</f>
        <v>19</v>
      </c>
      <c r="B407" s="101" t="n">
        <v>36350</v>
      </c>
      <c r="C407" s="102" t="n">
        <v>31.95</v>
      </c>
      <c r="D407" s="98" t="n">
        <f aca="false">LN(C407/C406)</f>
        <v>-0.293300064756004</v>
      </c>
      <c r="E407" s="106" t="n">
        <f aca="false">STDEV(D398:D407)*SQRT(trade_day)</f>
        <v>11.9268791800276</v>
      </c>
      <c r="F407" s="97"/>
      <c r="G407" s="103" t="n">
        <f aca="false">IF(G$1="P",MAX(0,G$2-$C407),IF(G$1="C",MAX(0,$C407-G$2)))</f>
        <v>0</v>
      </c>
      <c r="H407" s="103" t="n">
        <f aca="false">IF(H$1="P",MAX(0,H$2-$C407),IF(H$1="C",MAX(0,$C407-H$2)))</f>
        <v>0</v>
      </c>
      <c r="I407" s="103" t="n">
        <f aca="false">IF(I$1="P",MAX(0,I$2-$C407),IF(I$1="C",MAX(0,$C407-I$2)))</f>
        <v>0</v>
      </c>
      <c r="J407" s="103" t="n">
        <f aca="false">IF(J$1="P",MAX(0,J$2-$C407),IF(J$1="C",MAX(0,$C407-J$2)))</f>
        <v>3.05</v>
      </c>
      <c r="K407" s="103" t="n">
        <f aca="false">IF(K$1="P",MAX(0,K$2-$C407),IF(K$1="C",MAX(0,$C407-K$2)))</f>
        <v>8.05</v>
      </c>
      <c r="L407" s="103" t="n">
        <f aca="false">IF(L$1="P",MAX(0,L$2-$C407),IF(L$1="C",MAX(0,$C407-L$2)))</f>
        <v>18.05</v>
      </c>
      <c r="M407" s="103" t="n">
        <f aca="false">IF(M$1="P",MAX(0,M$2-$C407),IF(M$1="C",MAX(0,$C407-M$2)))</f>
        <v>11.95</v>
      </c>
      <c r="N407" s="103" t="n">
        <f aca="false">IF(N$1="P",MAX(0,N$2-$C407),IF(N$1="C",MAX(0,$C407-N$2)))</f>
        <v>6.95</v>
      </c>
      <c r="O407" s="103" t="n">
        <f aca="false">IF(O$1="P",MAX(0,O$2-$C407),IF(O$1="C",MAX(0,$C407-O$2)))</f>
        <v>1.95</v>
      </c>
      <c r="P407" s="103" t="n">
        <f aca="false">IF(P$1="P",MAX(0,P$2-$C407),IF(P$1="C",MAX(0,$C407-P$2)))</f>
        <v>0</v>
      </c>
      <c r="Q407" s="103" t="n">
        <f aca="false">IF(Q$1="P",MAX(0,Q$2-$C407),IF(Q$1="C",MAX(0,$C407-Q$2)))</f>
        <v>0</v>
      </c>
      <c r="R407" s="103" t="n">
        <f aca="false">IF(R$1="P",MAX(0,R$2-$C407),IF(R$1="C",MAX(0,$C407-R$2)))</f>
        <v>0</v>
      </c>
      <c r="S407" s="103" t="n">
        <f aca="false">IF(S$1="P",MAX(0,S$2-$C407),IF(S$1="C",MAX(0,$C407-S$2)))</f>
        <v>0</v>
      </c>
      <c r="T407" s="104" t="n">
        <f aca="false">A407</f>
        <v>19</v>
      </c>
      <c r="U407" s="105" t="n">
        <f aca="false">VLOOKUP($B407,Gas!$B$3:$E$2506,2)</f>
        <v>2.19</v>
      </c>
      <c r="V407" s="46" t="n">
        <f aca="false">C407/U407</f>
        <v>14.5890410958904</v>
      </c>
      <c r="W407" s="99" t="n">
        <f aca="false">VLOOKUP($B407,Gas!$B$3:$E$2506,4)</f>
        <v>0.316993974627413</v>
      </c>
    </row>
    <row r="408" customFormat="false" ht="12.75" hidden="false" customHeight="false" outlineLevel="0" collapsed="false">
      <c r="A408" s="95" t="n">
        <f aca="false">MONTH(B408)+(YEAR(B408)-1998)*12</f>
        <v>19</v>
      </c>
      <c r="B408" s="101" t="n">
        <v>36353</v>
      </c>
      <c r="C408" s="102" t="n">
        <v>23.86</v>
      </c>
      <c r="D408" s="98" t="n">
        <f aca="false">LN(C408/C407)</f>
        <v>-0.291968764153774</v>
      </c>
      <c r="E408" s="106" t="n">
        <f aca="false">STDEV(D399:D408)*SQRT(trade_day)</f>
        <v>12.0239952379091</v>
      </c>
      <c r="F408" s="97"/>
      <c r="G408" s="103" t="n">
        <f aca="false">IF(G$1="P",MAX(0,G$2-$C408),IF(G$1="C",MAX(0,$C408-G$2)))</f>
        <v>0</v>
      </c>
      <c r="H408" s="103" t="n">
        <f aca="false">IF(H$1="P",MAX(0,H$2-$C408),IF(H$1="C",MAX(0,$C408-H$2)))</f>
        <v>1.14</v>
      </c>
      <c r="I408" s="103" t="n">
        <f aca="false">IF(I$1="P",MAX(0,I$2-$C408),IF(I$1="C",MAX(0,$C408-I$2)))</f>
        <v>6.14</v>
      </c>
      <c r="J408" s="103" t="n">
        <f aca="false">IF(J$1="P",MAX(0,J$2-$C408),IF(J$1="C",MAX(0,$C408-J$2)))</f>
        <v>11.14</v>
      </c>
      <c r="K408" s="103" t="n">
        <f aca="false">IF(K$1="P",MAX(0,K$2-$C408),IF(K$1="C",MAX(0,$C408-K$2)))</f>
        <v>16.14</v>
      </c>
      <c r="L408" s="103" t="n">
        <f aca="false">IF(L$1="P",MAX(0,L$2-$C408),IF(L$1="C",MAX(0,$C408-L$2)))</f>
        <v>26.14</v>
      </c>
      <c r="M408" s="103" t="n">
        <f aca="false">IF(M$1="P",MAX(0,M$2-$C408),IF(M$1="C",MAX(0,$C408-M$2)))</f>
        <v>3.86</v>
      </c>
      <c r="N408" s="103" t="n">
        <f aca="false">IF(N$1="P",MAX(0,N$2-$C408),IF(N$1="C",MAX(0,$C408-N$2)))</f>
        <v>0</v>
      </c>
      <c r="O408" s="103" t="n">
        <f aca="false">IF(O$1="P",MAX(0,O$2-$C408),IF(O$1="C",MAX(0,$C408-O$2)))</f>
        <v>0</v>
      </c>
      <c r="P408" s="103" t="n">
        <f aca="false">IF(P$1="P",MAX(0,P$2-$C408),IF(P$1="C",MAX(0,$C408-P$2)))</f>
        <v>0</v>
      </c>
      <c r="Q408" s="103" t="n">
        <f aca="false">IF(Q$1="P",MAX(0,Q$2-$C408),IF(Q$1="C",MAX(0,$C408-Q$2)))</f>
        <v>0</v>
      </c>
      <c r="R408" s="103" t="n">
        <f aca="false">IF(R$1="P",MAX(0,R$2-$C408),IF(R$1="C",MAX(0,$C408-R$2)))</f>
        <v>0</v>
      </c>
      <c r="S408" s="103" t="n">
        <f aca="false">IF(S$1="P",MAX(0,S$2-$C408),IF(S$1="C",MAX(0,$C408-S$2)))</f>
        <v>0</v>
      </c>
      <c r="T408" s="104" t="n">
        <f aca="false">A408</f>
        <v>19</v>
      </c>
      <c r="U408" s="105" t="n">
        <f aca="false">VLOOKUP($B408,Gas!$B$3:$E$2506,2)</f>
        <v>2.15</v>
      </c>
      <c r="V408" s="46" t="n">
        <f aca="false">C408/U408</f>
        <v>11.0976744186047</v>
      </c>
      <c r="W408" s="99" t="n">
        <f aca="false">VLOOKUP($B408,Gas!$B$3:$E$2506,4)</f>
        <v>0.249789091146672</v>
      </c>
    </row>
    <row r="409" customFormat="false" ht="12.75" hidden="false" customHeight="false" outlineLevel="0" collapsed="false">
      <c r="A409" s="95" t="n">
        <f aca="false">MONTH(B409)+(YEAR(B409)-1998)*12</f>
        <v>19</v>
      </c>
      <c r="B409" s="101" t="n">
        <v>36354</v>
      </c>
      <c r="C409" s="102" t="n">
        <v>20.21</v>
      </c>
      <c r="D409" s="98" t="n">
        <f aca="false">LN(C409/C408)</f>
        <v>-0.16602588525424</v>
      </c>
      <c r="E409" s="106" t="n">
        <f aca="false">STDEV(D400:D409)*SQRT(trade_day)</f>
        <v>10.9360047082131</v>
      </c>
      <c r="F409" s="97"/>
      <c r="G409" s="103" t="n">
        <f aca="false">IF(G$1="P",MAX(0,G$2-$C409),IF(G$1="C",MAX(0,$C409-G$2)))</f>
        <v>0</v>
      </c>
      <c r="H409" s="103" t="n">
        <f aca="false">IF(H$1="P",MAX(0,H$2-$C409),IF(H$1="C",MAX(0,$C409-H$2)))</f>
        <v>4.79</v>
      </c>
      <c r="I409" s="103" t="n">
        <f aca="false">IF(I$1="P",MAX(0,I$2-$C409),IF(I$1="C",MAX(0,$C409-I$2)))</f>
        <v>9.79</v>
      </c>
      <c r="J409" s="103" t="n">
        <f aca="false">IF(J$1="P",MAX(0,J$2-$C409),IF(J$1="C",MAX(0,$C409-J$2)))</f>
        <v>14.79</v>
      </c>
      <c r="K409" s="103" t="n">
        <f aca="false">IF(K$1="P",MAX(0,K$2-$C409),IF(K$1="C",MAX(0,$C409-K$2)))</f>
        <v>19.79</v>
      </c>
      <c r="L409" s="103" t="n">
        <f aca="false">IF(L$1="P",MAX(0,L$2-$C409),IF(L$1="C",MAX(0,$C409-L$2)))</f>
        <v>29.79</v>
      </c>
      <c r="M409" s="103" t="n">
        <f aca="false">IF(M$1="P",MAX(0,M$2-$C409),IF(M$1="C",MAX(0,$C409-M$2)))</f>
        <v>0.210000000000001</v>
      </c>
      <c r="N409" s="103" t="n">
        <f aca="false">IF(N$1="P",MAX(0,N$2-$C409),IF(N$1="C",MAX(0,$C409-N$2)))</f>
        <v>0</v>
      </c>
      <c r="O409" s="103" t="n">
        <f aca="false">IF(O$1="P",MAX(0,O$2-$C409),IF(O$1="C",MAX(0,$C409-O$2)))</f>
        <v>0</v>
      </c>
      <c r="P409" s="103" t="n">
        <f aca="false">IF(P$1="P",MAX(0,P$2-$C409),IF(P$1="C",MAX(0,$C409-P$2)))</f>
        <v>0</v>
      </c>
      <c r="Q409" s="103" t="n">
        <f aca="false">IF(Q$1="P",MAX(0,Q$2-$C409),IF(Q$1="C",MAX(0,$C409-Q$2)))</f>
        <v>0</v>
      </c>
      <c r="R409" s="103" t="n">
        <f aca="false">IF(R$1="P",MAX(0,R$2-$C409),IF(R$1="C",MAX(0,$C409-R$2)))</f>
        <v>0</v>
      </c>
      <c r="S409" s="103" t="n">
        <f aca="false">IF(S$1="P",MAX(0,S$2-$C409),IF(S$1="C",MAX(0,$C409-S$2)))</f>
        <v>0</v>
      </c>
      <c r="T409" s="104" t="n">
        <f aca="false">A409</f>
        <v>19</v>
      </c>
      <c r="U409" s="105" t="n">
        <f aca="false">VLOOKUP($B409,Gas!$B$3:$E$2506,2)</f>
        <v>2.115</v>
      </c>
      <c r="V409" s="46" t="n">
        <f aca="false">C409/U409</f>
        <v>9.55555555555556</v>
      </c>
      <c r="W409" s="99" t="n">
        <f aca="false">VLOOKUP($B409,Gas!$B$3:$E$2506,4)</f>
        <v>0.257264422674155</v>
      </c>
    </row>
    <row r="410" customFormat="false" ht="12.75" hidden="false" customHeight="false" outlineLevel="0" collapsed="false">
      <c r="A410" s="95" t="n">
        <f aca="false">MONTH(B410)+(YEAR(B410)-1998)*12</f>
        <v>19</v>
      </c>
      <c r="B410" s="101" t="n">
        <v>36355</v>
      </c>
      <c r="C410" s="102" t="n">
        <v>21.16</v>
      </c>
      <c r="D410" s="98" t="n">
        <f aca="false">LN(C410/C409)</f>
        <v>0.0459350755745689</v>
      </c>
      <c r="E410" s="106" t="n">
        <f aca="false">STDEV(D401:D410)*SQRT(trade_day)</f>
        <v>10.3422053525621</v>
      </c>
      <c r="F410" s="97"/>
      <c r="G410" s="103" t="n">
        <f aca="false">IF(G$1="P",MAX(0,G$2-$C410),IF(G$1="C",MAX(0,$C410-G$2)))</f>
        <v>0</v>
      </c>
      <c r="H410" s="103" t="n">
        <f aca="false">IF(H$1="P",MAX(0,H$2-$C410),IF(H$1="C",MAX(0,$C410-H$2)))</f>
        <v>3.84</v>
      </c>
      <c r="I410" s="103" t="n">
        <f aca="false">IF(I$1="P",MAX(0,I$2-$C410),IF(I$1="C",MAX(0,$C410-I$2)))</f>
        <v>8.84</v>
      </c>
      <c r="J410" s="103" t="n">
        <f aca="false">IF(J$1="P",MAX(0,J$2-$C410),IF(J$1="C",MAX(0,$C410-J$2)))</f>
        <v>13.84</v>
      </c>
      <c r="K410" s="103" t="n">
        <f aca="false">IF(K$1="P",MAX(0,K$2-$C410),IF(K$1="C",MAX(0,$C410-K$2)))</f>
        <v>18.84</v>
      </c>
      <c r="L410" s="103" t="n">
        <f aca="false">IF(L$1="P",MAX(0,L$2-$C410),IF(L$1="C",MAX(0,$C410-L$2)))</f>
        <v>28.84</v>
      </c>
      <c r="M410" s="103" t="n">
        <f aca="false">IF(M$1="P",MAX(0,M$2-$C410),IF(M$1="C",MAX(0,$C410-M$2)))</f>
        <v>1.16</v>
      </c>
      <c r="N410" s="103" t="n">
        <f aca="false">IF(N$1="P",MAX(0,N$2-$C410),IF(N$1="C",MAX(0,$C410-N$2)))</f>
        <v>0</v>
      </c>
      <c r="O410" s="103" t="n">
        <f aca="false">IF(O$1="P",MAX(0,O$2-$C410),IF(O$1="C",MAX(0,$C410-O$2)))</f>
        <v>0</v>
      </c>
      <c r="P410" s="103" t="n">
        <f aca="false">IF(P$1="P",MAX(0,P$2-$C410),IF(P$1="C",MAX(0,$C410-P$2)))</f>
        <v>0</v>
      </c>
      <c r="Q410" s="103" t="n">
        <f aca="false">IF(Q$1="P",MAX(0,Q$2-$C410),IF(Q$1="C",MAX(0,$C410-Q$2)))</f>
        <v>0</v>
      </c>
      <c r="R410" s="103" t="n">
        <f aca="false">IF(R$1="P",MAX(0,R$2-$C410),IF(R$1="C",MAX(0,$C410-R$2)))</f>
        <v>0</v>
      </c>
      <c r="S410" s="103" t="n">
        <f aca="false">IF(S$1="P",MAX(0,S$2-$C410),IF(S$1="C",MAX(0,$C410-S$2)))</f>
        <v>0</v>
      </c>
      <c r="T410" s="104" t="n">
        <f aca="false">A410</f>
        <v>19</v>
      </c>
      <c r="U410" s="105" t="n">
        <f aca="false">VLOOKUP($B410,Gas!$B$3:$E$2506,2)</f>
        <v>2.135</v>
      </c>
      <c r="V410" s="46" t="n">
        <f aca="false">C410/U410</f>
        <v>9.91100702576112</v>
      </c>
      <c r="W410" s="99" t="n">
        <f aca="false">VLOOKUP($B410,Gas!$B$3:$E$2506,4)</f>
        <v>0.273219858847782</v>
      </c>
    </row>
    <row r="411" customFormat="false" ht="12.75" hidden="false" customHeight="false" outlineLevel="0" collapsed="false">
      <c r="A411" s="95" t="n">
        <f aca="false">MONTH(B411)+(YEAR(B411)-1998)*12</f>
        <v>19</v>
      </c>
      <c r="B411" s="101" t="n">
        <v>36356</v>
      </c>
      <c r="C411" s="102" t="n">
        <v>29.15</v>
      </c>
      <c r="D411" s="98" t="n">
        <f aca="false">LN(C411/C410)</f>
        <v>0.320342305806403</v>
      </c>
      <c r="E411" s="106" t="n">
        <f aca="false">STDEV(D402:D411)*SQRT(trade_day)</f>
        <v>10.4808481058843</v>
      </c>
      <c r="F411" s="97"/>
      <c r="G411" s="103" t="n">
        <f aca="false">IF(G$1="P",MAX(0,G$2-$C411),IF(G$1="C",MAX(0,$C411-G$2)))</f>
        <v>0</v>
      </c>
      <c r="H411" s="103" t="n">
        <f aca="false">IF(H$1="P",MAX(0,H$2-$C411),IF(H$1="C",MAX(0,$C411-H$2)))</f>
        <v>0</v>
      </c>
      <c r="I411" s="103" t="n">
        <f aca="false">IF(I$1="P",MAX(0,I$2-$C411),IF(I$1="C",MAX(0,$C411-I$2)))</f>
        <v>0.850000000000001</v>
      </c>
      <c r="J411" s="103" t="n">
        <f aca="false">IF(J$1="P",MAX(0,J$2-$C411),IF(J$1="C",MAX(0,$C411-J$2)))</f>
        <v>5.85</v>
      </c>
      <c r="K411" s="103" t="n">
        <f aca="false">IF(K$1="P",MAX(0,K$2-$C411),IF(K$1="C",MAX(0,$C411-K$2)))</f>
        <v>10.85</v>
      </c>
      <c r="L411" s="103" t="n">
        <f aca="false">IF(L$1="P",MAX(0,L$2-$C411),IF(L$1="C",MAX(0,$C411-L$2)))</f>
        <v>20.85</v>
      </c>
      <c r="M411" s="103" t="n">
        <f aca="false">IF(M$1="P",MAX(0,M$2-$C411),IF(M$1="C",MAX(0,$C411-M$2)))</f>
        <v>9.15</v>
      </c>
      <c r="N411" s="103" t="n">
        <f aca="false">IF(N$1="P",MAX(0,N$2-$C411),IF(N$1="C",MAX(0,$C411-N$2)))</f>
        <v>4.15</v>
      </c>
      <c r="O411" s="103" t="n">
        <f aca="false">IF(O$1="P",MAX(0,O$2-$C411),IF(O$1="C",MAX(0,$C411-O$2)))</f>
        <v>0</v>
      </c>
      <c r="P411" s="103" t="n">
        <f aca="false">IF(P$1="P",MAX(0,P$2-$C411),IF(P$1="C",MAX(0,$C411-P$2)))</f>
        <v>0</v>
      </c>
      <c r="Q411" s="103" t="n">
        <f aca="false">IF(Q$1="P",MAX(0,Q$2-$C411),IF(Q$1="C",MAX(0,$C411-Q$2)))</f>
        <v>0</v>
      </c>
      <c r="R411" s="103" t="n">
        <f aca="false">IF(R$1="P",MAX(0,R$2-$C411),IF(R$1="C",MAX(0,$C411-R$2)))</f>
        <v>0</v>
      </c>
      <c r="S411" s="103" t="n">
        <f aca="false">IF(S$1="P",MAX(0,S$2-$C411),IF(S$1="C",MAX(0,$C411-S$2)))</f>
        <v>0</v>
      </c>
      <c r="T411" s="104" t="n">
        <f aca="false">A411</f>
        <v>19</v>
      </c>
      <c r="U411" s="105" t="n">
        <f aca="false">VLOOKUP($B411,Gas!$B$3:$E$2506,2)</f>
        <v>2.15</v>
      </c>
      <c r="V411" s="46" t="n">
        <f aca="false">C411/U411</f>
        <v>13.5581395348837</v>
      </c>
      <c r="W411" s="99" t="n">
        <f aca="false">VLOOKUP($B411,Gas!$B$3:$E$2506,4)</f>
        <v>0.282479738396931</v>
      </c>
    </row>
    <row r="412" customFormat="false" ht="12.75" hidden="false" customHeight="false" outlineLevel="0" collapsed="false">
      <c r="A412" s="95" t="n">
        <f aca="false">MONTH(B412)+(YEAR(B412)-1998)*12</f>
        <v>19</v>
      </c>
      <c r="B412" s="101" t="n">
        <v>36357</v>
      </c>
      <c r="C412" s="102" t="n">
        <v>46.26</v>
      </c>
      <c r="D412" s="98" t="n">
        <f aca="false">LN(C412/C411)</f>
        <v>0.461822744006792</v>
      </c>
      <c r="E412" s="106" t="n">
        <f aca="false">STDEV(D403:D412)*SQRT(trade_day)</f>
        <v>10.7199103001934</v>
      </c>
      <c r="F412" s="97"/>
      <c r="G412" s="103" t="n">
        <f aca="false">IF(G$1="P",MAX(0,G$2-$C412),IF(G$1="C",MAX(0,$C412-G$2)))</f>
        <v>0</v>
      </c>
      <c r="H412" s="103" t="n">
        <f aca="false">IF(H$1="P",MAX(0,H$2-$C412),IF(H$1="C",MAX(0,$C412-H$2)))</f>
        <v>0</v>
      </c>
      <c r="I412" s="103" t="n">
        <f aca="false">IF(I$1="P",MAX(0,I$2-$C412),IF(I$1="C",MAX(0,$C412-I$2)))</f>
        <v>0</v>
      </c>
      <c r="J412" s="103" t="n">
        <f aca="false">IF(J$1="P",MAX(0,J$2-$C412),IF(J$1="C",MAX(0,$C412-J$2)))</f>
        <v>0</v>
      </c>
      <c r="K412" s="103" t="n">
        <f aca="false">IF(K$1="P",MAX(0,K$2-$C412),IF(K$1="C",MAX(0,$C412-K$2)))</f>
        <v>0</v>
      </c>
      <c r="L412" s="103" t="n">
        <f aca="false">IF(L$1="P",MAX(0,L$2-$C412),IF(L$1="C",MAX(0,$C412-L$2)))</f>
        <v>3.74</v>
      </c>
      <c r="M412" s="103" t="n">
        <f aca="false">IF(M$1="P",MAX(0,M$2-$C412),IF(M$1="C",MAX(0,$C412-M$2)))</f>
        <v>26.26</v>
      </c>
      <c r="N412" s="103" t="n">
        <f aca="false">IF(N$1="P",MAX(0,N$2-$C412),IF(N$1="C",MAX(0,$C412-N$2)))</f>
        <v>21.26</v>
      </c>
      <c r="O412" s="103" t="n">
        <f aca="false">IF(O$1="P",MAX(0,O$2-$C412),IF(O$1="C",MAX(0,$C412-O$2)))</f>
        <v>16.26</v>
      </c>
      <c r="P412" s="103" t="n">
        <f aca="false">IF(P$1="P",MAX(0,P$2-$C412),IF(P$1="C",MAX(0,$C412-P$2)))</f>
        <v>11.26</v>
      </c>
      <c r="Q412" s="103" t="n">
        <f aca="false">IF(Q$1="P",MAX(0,Q$2-$C412),IF(Q$1="C",MAX(0,$C412-Q$2)))</f>
        <v>6.26</v>
      </c>
      <c r="R412" s="103" t="n">
        <f aca="false">IF(R$1="P",MAX(0,R$2-$C412),IF(R$1="C",MAX(0,$C412-R$2)))</f>
        <v>0</v>
      </c>
      <c r="S412" s="103" t="n">
        <f aca="false">IF(S$1="P",MAX(0,S$2-$C412),IF(S$1="C",MAX(0,$C412-S$2)))</f>
        <v>0</v>
      </c>
      <c r="T412" s="104" t="n">
        <f aca="false">A412</f>
        <v>19</v>
      </c>
      <c r="U412" s="105" t="n">
        <f aca="false">VLOOKUP($B412,Gas!$B$3:$E$2506,2)</f>
        <v>2.13</v>
      </c>
      <c r="V412" s="46" t="n">
        <f aca="false">C412/U412</f>
        <v>21.7183098591549</v>
      </c>
      <c r="W412" s="99" t="n">
        <f aca="false">VLOOKUP($B412,Gas!$B$3:$E$2506,4)</f>
        <v>0.28112793960802</v>
      </c>
    </row>
    <row r="413" customFormat="false" ht="12.75" hidden="false" customHeight="false" outlineLevel="0" collapsed="false">
      <c r="A413" s="95" t="n">
        <f aca="false">MONTH(B413)+(YEAR(B413)-1998)*12</f>
        <v>19</v>
      </c>
      <c r="B413" s="101" t="n">
        <v>36360</v>
      </c>
      <c r="C413" s="102" t="n">
        <v>99.55</v>
      </c>
      <c r="D413" s="98" t="n">
        <f aca="false">LN(C413/C412)</f>
        <v>0.766382373706912</v>
      </c>
      <c r="E413" s="106" t="n">
        <f aca="false">STDEV(D404:D413)*SQRT(trade_day)</f>
        <v>11.3172402154268</v>
      </c>
      <c r="F413" s="97"/>
      <c r="G413" s="103" t="n">
        <f aca="false">IF(G$1="P",MAX(0,G$2-$C413),IF(G$1="C",MAX(0,$C413-G$2)))</f>
        <v>0</v>
      </c>
      <c r="H413" s="103" t="n">
        <f aca="false">IF(H$1="P",MAX(0,H$2-$C413),IF(H$1="C",MAX(0,$C413-H$2)))</f>
        <v>0</v>
      </c>
      <c r="I413" s="103" t="n">
        <f aca="false">IF(I$1="P",MAX(0,I$2-$C413),IF(I$1="C",MAX(0,$C413-I$2)))</f>
        <v>0</v>
      </c>
      <c r="J413" s="103" t="n">
        <f aca="false">IF(J$1="P",MAX(0,J$2-$C413),IF(J$1="C",MAX(0,$C413-J$2)))</f>
        <v>0</v>
      </c>
      <c r="K413" s="103" t="n">
        <f aca="false">IF(K$1="P",MAX(0,K$2-$C413),IF(K$1="C",MAX(0,$C413-K$2)))</f>
        <v>0</v>
      </c>
      <c r="L413" s="103" t="n">
        <f aca="false">IF(L$1="P",MAX(0,L$2-$C413),IF(L$1="C",MAX(0,$C413-L$2)))</f>
        <v>0</v>
      </c>
      <c r="M413" s="103" t="n">
        <f aca="false">IF(M$1="P",MAX(0,M$2-$C413),IF(M$1="C",MAX(0,$C413-M$2)))</f>
        <v>79.55</v>
      </c>
      <c r="N413" s="103" t="n">
        <f aca="false">IF(N$1="P",MAX(0,N$2-$C413),IF(N$1="C",MAX(0,$C413-N$2)))</f>
        <v>74.55</v>
      </c>
      <c r="O413" s="103" t="n">
        <f aca="false">IF(O$1="P",MAX(0,O$2-$C413),IF(O$1="C",MAX(0,$C413-O$2)))</f>
        <v>69.55</v>
      </c>
      <c r="P413" s="103" t="n">
        <f aca="false">IF(P$1="P",MAX(0,P$2-$C413),IF(P$1="C",MAX(0,$C413-P$2)))</f>
        <v>64.55</v>
      </c>
      <c r="Q413" s="103" t="n">
        <f aca="false">IF(Q$1="P",MAX(0,Q$2-$C413),IF(Q$1="C",MAX(0,$C413-Q$2)))</f>
        <v>59.55</v>
      </c>
      <c r="R413" s="103" t="n">
        <f aca="false">IF(R$1="P",MAX(0,R$2-$C413),IF(R$1="C",MAX(0,$C413-R$2)))</f>
        <v>49.55</v>
      </c>
      <c r="S413" s="103" t="n">
        <f aca="false">IF(S$1="P",MAX(0,S$2-$C413),IF(S$1="C",MAX(0,$C413-S$2)))</f>
        <v>0</v>
      </c>
      <c r="T413" s="104" t="n">
        <f aca="false">A413</f>
        <v>19</v>
      </c>
      <c r="U413" s="105" t="n">
        <f aca="false">VLOOKUP($B413,Gas!$B$3:$E$2506,2)</f>
        <v>2.175</v>
      </c>
      <c r="V413" s="46" t="n">
        <f aca="false">C413/U413</f>
        <v>45.7701149425287</v>
      </c>
      <c r="W413" s="99" t="n">
        <f aca="false">VLOOKUP($B413,Gas!$B$3:$E$2506,4)</f>
        <v>0.226635345438521</v>
      </c>
    </row>
    <row r="414" customFormat="false" ht="12.75" hidden="false" customHeight="false" outlineLevel="0" collapsed="false">
      <c r="A414" s="95" t="n">
        <f aca="false">MONTH(B414)+(YEAR(B414)-1998)*12</f>
        <v>19</v>
      </c>
      <c r="B414" s="101" t="n">
        <v>36361</v>
      </c>
      <c r="C414" s="102" t="n">
        <v>73.22</v>
      </c>
      <c r="D414" s="98" t="n">
        <f aca="false">LN(C414/C413)</f>
        <v>-0.307191422818115</v>
      </c>
      <c r="E414" s="106" t="n">
        <f aca="false">STDEV(D405:D414)*SQRT(trade_day)</f>
        <v>7.57493622044002</v>
      </c>
      <c r="F414" s="97"/>
      <c r="G414" s="103" t="n">
        <f aca="false">IF(G$1="P",MAX(0,G$2-$C414),IF(G$1="C",MAX(0,$C414-G$2)))</f>
        <v>0</v>
      </c>
      <c r="H414" s="103" t="n">
        <f aca="false">IF(H$1="P",MAX(0,H$2-$C414),IF(H$1="C",MAX(0,$C414-H$2)))</f>
        <v>0</v>
      </c>
      <c r="I414" s="103" t="n">
        <f aca="false">IF(I$1="P",MAX(0,I$2-$C414),IF(I$1="C",MAX(0,$C414-I$2)))</f>
        <v>0</v>
      </c>
      <c r="J414" s="103" t="n">
        <f aca="false">IF(J$1="P",MAX(0,J$2-$C414),IF(J$1="C",MAX(0,$C414-J$2)))</f>
        <v>0</v>
      </c>
      <c r="K414" s="103" t="n">
        <f aca="false">IF(K$1="P",MAX(0,K$2-$C414),IF(K$1="C",MAX(0,$C414-K$2)))</f>
        <v>0</v>
      </c>
      <c r="L414" s="103" t="n">
        <f aca="false">IF(L$1="P",MAX(0,L$2-$C414),IF(L$1="C",MAX(0,$C414-L$2)))</f>
        <v>0</v>
      </c>
      <c r="M414" s="103" t="n">
        <f aca="false">IF(M$1="P",MAX(0,M$2-$C414),IF(M$1="C",MAX(0,$C414-M$2)))</f>
        <v>53.22</v>
      </c>
      <c r="N414" s="103" t="n">
        <f aca="false">IF(N$1="P",MAX(0,N$2-$C414),IF(N$1="C",MAX(0,$C414-N$2)))</f>
        <v>48.22</v>
      </c>
      <c r="O414" s="103" t="n">
        <f aca="false">IF(O$1="P",MAX(0,O$2-$C414),IF(O$1="C",MAX(0,$C414-O$2)))</f>
        <v>43.22</v>
      </c>
      <c r="P414" s="103" t="n">
        <f aca="false">IF(P$1="P",MAX(0,P$2-$C414),IF(P$1="C",MAX(0,$C414-P$2)))</f>
        <v>38.22</v>
      </c>
      <c r="Q414" s="103" t="n">
        <f aca="false">IF(Q$1="P",MAX(0,Q$2-$C414),IF(Q$1="C",MAX(0,$C414-Q$2)))</f>
        <v>33.22</v>
      </c>
      <c r="R414" s="103" t="n">
        <f aca="false">IF(R$1="P",MAX(0,R$2-$C414),IF(R$1="C",MAX(0,$C414-R$2)))</f>
        <v>23.22</v>
      </c>
      <c r="S414" s="103" t="n">
        <f aca="false">IF(S$1="P",MAX(0,S$2-$C414),IF(S$1="C",MAX(0,$C414-S$2)))</f>
        <v>0</v>
      </c>
      <c r="T414" s="104" t="n">
        <f aca="false">A414</f>
        <v>19</v>
      </c>
      <c r="U414" s="105" t="n">
        <f aca="false">VLOOKUP($B414,Gas!$B$3:$E$2506,2)</f>
        <v>2.185</v>
      </c>
      <c r="V414" s="46" t="n">
        <f aca="false">C414/U414</f>
        <v>33.5102974828375</v>
      </c>
      <c r="W414" s="99" t="n">
        <f aca="false">VLOOKUP($B414,Gas!$B$3:$E$2506,4)</f>
        <v>0.19383027028522</v>
      </c>
    </row>
    <row r="415" customFormat="false" ht="12.75" hidden="false" customHeight="false" outlineLevel="0" collapsed="false">
      <c r="A415" s="95" t="n">
        <f aca="false">MONTH(B415)+(YEAR(B415)-1998)*12</f>
        <v>19</v>
      </c>
      <c r="B415" s="101" t="n">
        <v>36362</v>
      </c>
      <c r="C415" s="102" t="n">
        <v>67.89</v>
      </c>
      <c r="D415" s="98" t="n">
        <f aca="false">LN(C415/C414)</f>
        <v>-0.0755798593785344</v>
      </c>
      <c r="E415" s="106" t="n">
        <f aca="false">STDEV(D406:D415)*SQRT(trade_day)</f>
        <v>7.03673085115837</v>
      </c>
      <c r="F415" s="97"/>
      <c r="G415" s="103" t="n">
        <f aca="false">IF(G$1="P",MAX(0,G$2-$C415),IF(G$1="C",MAX(0,$C415-G$2)))</f>
        <v>0</v>
      </c>
      <c r="H415" s="103" t="n">
        <f aca="false">IF(H$1="P",MAX(0,H$2-$C415),IF(H$1="C",MAX(0,$C415-H$2)))</f>
        <v>0</v>
      </c>
      <c r="I415" s="103" t="n">
        <f aca="false">IF(I$1="P",MAX(0,I$2-$C415),IF(I$1="C",MAX(0,$C415-I$2)))</f>
        <v>0</v>
      </c>
      <c r="J415" s="103" t="n">
        <f aca="false">IF(J$1="P",MAX(0,J$2-$C415),IF(J$1="C",MAX(0,$C415-J$2)))</f>
        <v>0</v>
      </c>
      <c r="K415" s="103" t="n">
        <f aca="false">IF(K$1="P",MAX(0,K$2-$C415),IF(K$1="C",MAX(0,$C415-K$2)))</f>
        <v>0</v>
      </c>
      <c r="L415" s="103" t="n">
        <f aca="false">IF(L$1="P",MAX(0,L$2-$C415),IF(L$1="C",MAX(0,$C415-L$2)))</f>
        <v>0</v>
      </c>
      <c r="M415" s="103" t="n">
        <f aca="false">IF(M$1="P",MAX(0,M$2-$C415),IF(M$1="C",MAX(0,$C415-M$2)))</f>
        <v>47.89</v>
      </c>
      <c r="N415" s="103" t="n">
        <f aca="false">IF(N$1="P",MAX(0,N$2-$C415),IF(N$1="C",MAX(0,$C415-N$2)))</f>
        <v>42.89</v>
      </c>
      <c r="O415" s="103" t="n">
        <f aca="false">IF(O$1="P",MAX(0,O$2-$C415),IF(O$1="C",MAX(0,$C415-O$2)))</f>
        <v>37.89</v>
      </c>
      <c r="P415" s="103" t="n">
        <f aca="false">IF(P$1="P",MAX(0,P$2-$C415),IF(P$1="C",MAX(0,$C415-P$2)))</f>
        <v>32.89</v>
      </c>
      <c r="Q415" s="103" t="n">
        <f aca="false">IF(Q$1="P",MAX(0,Q$2-$C415),IF(Q$1="C",MAX(0,$C415-Q$2)))</f>
        <v>27.89</v>
      </c>
      <c r="R415" s="103" t="n">
        <f aca="false">IF(R$1="P",MAX(0,R$2-$C415),IF(R$1="C",MAX(0,$C415-R$2)))</f>
        <v>17.89</v>
      </c>
      <c r="S415" s="103" t="n">
        <f aca="false">IF(S$1="P",MAX(0,S$2-$C415),IF(S$1="C",MAX(0,$C415-S$2)))</f>
        <v>0</v>
      </c>
      <c r="T415" s="104" t="n">
        <f aca="false">A415</f>
        <v>19</v>
      </c>
      <c r="U415" s="105" t="n">
        <f aca="false">VLOOKUP($B415,Gas!$B$3:$E$2506,2)</f>
        <v>2.23</v>
      </c>
      <c r="V415" s="46" t="n">
        <f aca="false">C415/U415</f>
        <v>30.4439461883408</v>
      </c>
      <c r="W415" s="99" t="n">
        <f aca="false">VLOOKUP($B415,Gas!$B$3:$E$2506,4)</f>
        <v>0.22376041281286</v>
      </c>
    </row>
    <row r="416" customFormat="false" ht="12.75" hidden="false" customHeight="false" outlineLevel="0" collapsed="false">
      <c r="A416" s="95" t="n">
        <f aca="false">MONTH(B416)+(YEAR(B416)-1998)*12</f>
        <v>19</v>
      </c>
      <c r="B416" s="101" t="n">
        <v>36363</v>
      </c>
      <c r="C416" s="102" t="n">
        <v>158.01</v>
      </c>
      <c r="D416" s="98" t="n">
        <f aca="false">LN(C416/C415)</f>
        <v>0.844769573849852</v>
      </c>
      <c r="E416" s="106" t="n">
        <f aca="false">STDEV(D407:D416)*SQRT(trade_day)</f>
        <v>6.96728494927492</v>
      </c>
      <c r="F416" s="97"/>
      <c r="G416" s="103" t="n">
        <f aca="false">IF(G$1="P",MAX(0,G$2-$C416),IF(G$1="C",MAX(0,$C416-G$2)))</f>
        <v>0</v>
      </c>
      <c r="H416" s="103" t="n">
        <f aca="false">IF(H$1="P",MAX(0,H$2-$C416),IF(H$1="C",MAX(0,$C416-H$2)))</f>
        <v>0</v>
      </c>
      <c r="I416" s="103" t="n">
        <f aca="false">IF(I$1="P",MAX(0,I$2-$C416),IF(I$1="C",MAX(0,$C416-I$2)))</f>
        <v>0</v>
      </c>
      <c r="J416" s="103" t="n">
        <f aca="false">IF(J$1="P",MAX(0,J$2-$C416),IF(J$1="C",MAX(0,$C416-J$2)))</f>
        <v>0</v>
      </c>
      <c r="K416" s="103" t="n">
        <f aca="false">IF(K$1="P",MAX(0,K$2-$C416),IF(K$1="C",MAX(0,$C416-K$2)))</f>
        <v>0</v>
      </c>
      <c r="L416" s="103" t="n">
        <f aca="false">IF(L$1="P",MAX(0,L$2-$C416),IF(L$1="C",MAX(0,$C416-L$2)))</f>
        <v>0</v>
      </c>
      <c r="M416" s="103" t="n">
        <f aca="false">IF(M$1="P",MAX(0,M$2-$C416),IF(M$1="C",MAX(0,$C416-M$2)))</f>
        <v>138.01</v>
      </c>
      <c r="N416" s="103" t="n">
        <f aca="false">IF(N$1="P",MAX(0,N$2-$C416),IF(N$1="C",MAX(0,$C416-N$2)))</f>
        <v>133.01</v>
      </c>
      <c r="O416" s="103" t="n">
        <f aca="false">IF(O$1="P",MAX(0,O$2-$C416),IF(O$1="C",MAX(0,$C416-O$2)))</f>
        <v>128.01</v>
      </c>
      <c r="P416" s="103" t="n">
        <f aca="false">IF(P$1="P",MAX(0,P$2-$C416),IF(P$1="C",MAX(0,$C416-P$2)))</f>
        <v>123.01</v>
      </c>
      <c r="Q416" s="103" t="n">
        <f aca="false">IF(Q$1="P",MAX(0,Q$2-$C416),IF(Q$1="C",MAX(0,$C416-Q$2)))</f>
        <v>118.01</v>
      </c>
      <c r="R416" s="103" t="n">
        <f aca="false">IF(R$1="P",MAX(0,R$2-$C416),IF(R$1="C",MAX(0,$C416-R$2)))</f>
        <v>108.01</v>
      </c>
      <c r="S416" s="103" t="n">
        <f aca="false">IF(S$1="P",MAX(0,S$2-$C416),IF(S$1="C",MAX(0,$C416-S$2)))</f>
        <v>58.00999</v>
      </c>
      <c r="T416" s="104" t="n">
        <f aca="false">A416</f>
        <v>19</v>
      </c>
      <c r="U416" s="105" t="n">
        <f aca="false">VLOOKUP($B416,Gas!$B$3:$E$2506,2)</f>
        <v>2.245</v>
      </c>
      <c r="V416" s="46" t="n">
        <f aca="false">C416/U416</f>
        <v>70.3830734966592</v>
      </c>
      <c r="W416" s="99" t="n">
        <f aca="false">VLOOKUP($B416,Gas!$B$3:$E$2506,4)</f>
        <v>0.222985561449161</v>
      </c>
    </row>
    <row r="417" customFormat="false" ht="12.75" hidden="false" customHeight="false" outlineLevel="0" collapsed="false">
      <c r="A417" s="95" t="n">
        <f aca="false">MONTH(B417)+(YEAR(B417)-1998)*12</f>
        <v>19</v>
      </c>
      <c r="B417" s="101" t="n">
        <v>36364</v>
      </c>
      <c r="C417" s="102" t="n">
        <v>407.11</v>
      </c>
      <c r="D417" s="98" t="n">
        <f aca="false">LN(C417/C416)</f>
        <v>0.946425097033028</v>
      </c>
      <c r="E417" s="106" t="n">
        <f aca="false">STDEV(D408:D417)*SQRT(trade_day)</f>
        <v>7.60105882419134</v>
      </c>
      <c r="F417" s="97"/>
      <c r="G417" s="103" t="n">
        <f aca="false">IF(G$1="P",MAX(0,G$2-$C417),IF(G$1="C",MAX(0,$C417-G$2)))</f>
        <v>0</v>
      </c>
      <c r="H417" s="103" t="n">
        <f aca="false">IF(H$1="P",MAX(0,H$2-$C417),IF(H$1="C",MAX(0,$C417-H$2)))</f>
        <v>0</v>
      </c>
      <c r="I417" s="103" t="n">
        <f aca="false">IF(I$1="P",MAX(0,I$2-$C417),IF(I$1="C",MAX(0,$C417-I$2)))</f>
        <v>0</v>
      </c>
      <c r="J417" s="103" t="n">
        <f aca="false">IF(J$1="P",MAX(0,J$2-$C417),IF(J$1="C",MAX(0,$C417-J$2)))</f>
        <v>0</v>
      </c>
      <c r="K417" s="103" t="n">
        <f aca="false">IF(K$1="P",MAX(0,K$2-$C417),IF(K$1="C",MAX(0,$C417-K$2)))</f>
        <v>0</v>
      </c>
      <c r="L417" s="103" t="n">
        <f aca="false">IF(L$1="P",MAX(0,L$2-$C417),IF(L$1="C",MAX(0,$C417-L$2)))</f>
        <v>0</v>
      </c>
      <c r="M417" s="103" t="n">
        <f aca="false">IF(M$1="P",MAX(0,M$2-$C417),IF(M$1="C",MAX(0,$C417-M$2)))</f>
        <v>387.11</v>
      </c>
      <c r="N417" s="103" t="n">
        <f aca="false">IF(N$1="P",MAX(0,N$2-$C417),IF(N$1="C",MAX(0,$C417-N$2)))</f>
        <v>382.11</v>
      </c>
      <c r="O417" s="103" t="n">
        <f aca="false">IF(O$1="P",MAX(0,O$2-$C417),IF(O$1="C",MAX(0,$C417-O$2)))</f>
        <v>377.11</v>
      </c>
      <c r="P417" s="103" t="n">
        <f aca="false">IF(P$1="P",MAX(0,P$2-$C417),IF(P$1="C",MAX(0,$C417-P$2)))</f>
        <v>372.11</v>
      </c>
      <c r="Q417" s="103" t="n">
        <f aca="false">IF(Q$1="P",MAX(0,Q$2-$C417),IF(Q$1="C",MAX(0,$C417-Q$2)))</f>
        <v>367.11</v>
      </c>
      <c r="R417" s="103" t="n">
        <f aca="false">IF(R$1="P",MAX(0,R$2-$C417),IF(R$1="C",MAX(0,$C417-R$2)))</f>
        <v>357.11</v>
      </c>
      <c r="S417" s="103" t="n">
        <f aca="false">IF(S$1="P",MAX(0,S$2-$C417),IF(S$1="C",MAX(0,$C417-S$2)))</f>
        <v>307.10999</v>
      </c>
      <c r="T417" s="104" t="n">
        <f aca="false">A417</f>
        <v>19</v>
      </c>
      <c r="U417" s="105" t="n">
        <f aca="false">VLOOKUP($B417,Gas!$B$3:$E$2506,2)</f>
        <v>2.315</v>
      </c>
      <c r="V417" s="46" t="n">
        <f aca="false">C417/U417</f>
        <v>175.857451403888</v>
      </c>
      <c r="W417" s="99" t="n">
        <f aca="false">VLOOKUP($B417,Gas!$B$3:$E$2506,4)</f>
        <v>0.226943294868089</v>
      </c>
    </row>
    <row r="418" customFormat="false" ht="12.75" hidden="false" customHeight="false" outlineLevel="0" collapsed="false">
      <c r="A418" s="95" t="n">
        <f aca="false">MONTH(B418)+(YEAR(B418)-1998)*12</f>
        <v>19</v>
      </c>
      <c r="B418" s="101" t="n">
        <v>36367</v>
      </c>
      <c r="C418" s="102" t="n">
        <v>497.13</v>
      </c>
      <c r="D418" s="98" t="n">
        <f aca="false">LN(C418/C417)</f>
        <v>0.199768142113377</v>
      </c>
      <c r="E418" s="106" t="n">
        <f aca="false">STDEV(D409:D418)*SQRT(trade_day)</f>
        <v>6.99232735456921</v>
      </c>
      <c r="F418" s="97"/>
      <c r="G418" s="103" t="n">
        <f aca="false">IF(G$1="P",MAX(0,G$2-$C418),IF(G$1="C",MAX(0,$C418-G$2)))</f>
        <v>0</v>
      </c>
      <c r="H418" s="103" t="n">
        <f aca="false">IF(H$1="P",MAX(0,H$2-$C418),IF(H$1="C",MAX(0,$C418-H$2)))</f>
        <v>0</v>
      </c>
      <c r="I418" s="103" t="n">
        <f aca="false">IF(I$1="P",MAX(0,I$2-$C418),IF(I$1="C",MAX(0,$C418-I$2)))</f>
        <v>0</v>
      </c>
      <c r="J418" s="103" t="n">
        <f aca="false">IF(J$1="P",MAX(0,J$2-$C418),IF(J$1="C",MAX(0,$C418-J$2)))</f>
        <v>0</v>
      </c>
      <c r="K418" s="103" t="n">
        <f aca="false">IF(K$1="P",MAX(0,K$2-$C418),IF(K$1="C",MAX(0,$C418-K$2)))</f>
        <v>0</v>
      </c>
      <c r="L418" s="103" t="n">
        <f aca="false">IF(L$1="P",MAX(0,L$2-$C418),IF(L$1="C",MAX(0,$C418-L$2)))</f>
        <v>0</v>
      </c>
      <c r="M418" s="103" t="n">
        <f aca="false">IF(M$1="P",MAX(0,M$2-$C418),IF(M$1="C",MAX(0,$C418-M$2)))</f>
        <v>477.13</v>
      </c>
      <c r="N418" s="103" t="n">
        <f aca="false">IF(N$1="P",MAX(0,N$2-$C418),IF(N$1="C",MAX(0,$C418-N$2)))</f>
        <v>472.13</v>
      </c>
      <c r="O418" s="103" t="n">
        <f aca="false">IF(O$1="P",MAX(0,O$2-$C418),IF(O$1="C",MAX(0,$C418-O$2)))</f>
        <v>467.13</v>
      </c>
      <c r="P418" s="103" t="n">
        <f aca="false">IF(P$1="P",MAX(0,P$2-$C418),IF(P$1="C",MAX(0,$C418-P$2)))</f>
        <v>462.13</v>
      </c>
      <c r="Q418" s="103" t="n">
        <f aca="false">IF(Q$1="P",MAX(0,Q$2-$C418),IF(Q$1="C",MAX(0,$C418-Q$2)))</f>
        <v>457.13</v>
      </c>
      <c r="R418" s="103" t="n">
        <f aca="false">IF(R$1="P",MAX(0,R$2-$C418),IF(R$1="C",MAX(0,$C418-R$2)))</f>
        <v>447.13</v>
      </c>
      <c r="S418" s="103" t="n">
        <f aca="false">IF(S$1="P",MAX(0,S$2-$C418),IF(S$1="C",MAX(0,$C418-S$2)))</f>
        <v>397.12999</v>
      </c>
      <c r="T418" s="104" t="n">
        <f aca="false">A418</f>
        <v>19</v>
      </c>
      <c r="U418" s="105" t="n">
        <f aca="false">VLOOKUP($B418,Gas!$B$3:$E$2506,2)</f>
        <v>2.43</v>
      </c>
      <c r="V418" s="46" t="n">
        <f aca="false">C418/U418</f>
        <v>204.58024691358</v>
      </c>
      <c r="W418" s="99" t="n">
        <f aca="false">VLOOKUP($B418,Gas!$B$3:$E$2506,4)</f>
        <v>0.316855183216829</v>
      </c>
    </row>
    <row r="419" customFormat="false" ht="12.75" hidden="false" customHeight="false" outlineLevel="0" collapsed="false">
      <c r="A419" s="95" t="n">
        <f aca="false">MONTH(B419)+(YEAR(B419)-1998)*12</f>
        <v>19</v>
      </c>
      <c r="B419" s="101" t="n">
        <v>36368</v>
      </c>
      <c r="C419" s="102" t="n">
        <v>568</v>
      </c>
      <c r="D419" s="98" t="n">
        <f aca="false">LN(C419/C418)</f>
        <v>0.133269857411339</v>
      </c>
      <c r="E419" s="106" t="n">
        <f aca="false">STDEV(D410:D419)*SQRT(trade_day)</f>
        <v>6.58196694645858</v>
      </c>
      <c r="F419" s="97"/>
      <c r="G419" s="103" t="n">
        <f aca="false">IF(G$1="P",MAX(0,G$2-$C419),IF(G$1="C",MAX(0,$C419-G$2)))</f>
        <v>0</v>
      </c>
      <c r="H419" s="103" t="n">
        <f aca="false">IF(H$1="P",MAX(0,H$2-$C419),IF(H$1="C",MAX(0,$C419-H$2)))</f>
        <v>0</v>
      </c>
      <c r="I419" s="103" t="n">
        <f aca="false">IF(I$1="P",MAX(0,I$2-$C419),IF(I$1="C",MAX(0,$C419-I$2)))</f>
        <v>0</v>
      </c>
      <c r="J419" s="103" t="n">
        <f aca="false">IF(J$1="P",MAX(0,J$2-$C419),IF(J$1="C",MAX(0,$C419-J$2)))</f>
        <v>0</v>
      </c>
      <c r="K419" s="103" t="n">
        <f aca="false">IF(K$1="P",MAX(0,K$2-$C419),IF(K$1="C",MAX(0,$C419-K$2)))</f>
        <v>0</v>
      </c>
      <c r="L419" s="103" t="n">
        <f aca="false">IF(L$1="P",MAX(0,L$2-$C419),IF(L$1="C",MAX(0,$C419-L$2)))</f>
        <v>0</v>
      </c>
      <c r="M419" s="103" t="n">
        <f aca="false">IF(M$1="P",MAX(0,M$2-$C419),IF(M$1="C",MAX(0,$C419-M$2)))</f>
        <v>548</v>
      </c>
      <c r="N419" s="103" t="n">
        <f aca="false">IF(N$1="P",MAX(0,N$2-$C419),IF(N$1="C",MAX(0,$C419-N$2)))</f>
        <v>543</v>
      </c>
      <c r="O419" s="103" t="n">
        <f aca="false">IF(O$1="P",MAX(0,O$2-$C419),IF(O$1="C",MAX(0,$C419-O$2)))</f>
        <v>538</v>
      </c>
      <c r="P419" s="103" t="n">
        <f aca="false">IF(P$1="P",MAX(0,P$2-$C419),IF(P$1="C",MAX(0,$C419-P$2)))</f>
        <v>533</v>
      </c>
      <c r="Q419" s="103" t="n">
        <f aca="false">IF(Q$1="P",MAX(0,Q$2-$C419),IF(Q$1="C",MAX(0,$C419-Q$2)))</f>
        <v>528</v>
      </c>
      <c r="R419" s="103" t="n">
        <f aca="false">IF(R$1="P",MAX(0,R$2-$C419),IF(R$1="C",MAX(0,$C419-R$2)))</f>
        <v>518</v>
      </c>
      <c r="S419" s="103" t="n">
        <f aca="false">IF(S$1="P",MAX(0,S$2-$C419),IF(S$1="C",MAX(0,$C419-S$2)))</f>
        <v>467.99999</v>
      </c>
      <c r="T419" s="104" t="n">
        <f aca="false">A419</f>
        <v>19</v>
      </c>
      <c r="U419" s="105" t="n">
        <f aca="false">VLOOKUP($B419,Gas!$B$3:$E$2506,2)</f>
        <v>2.54</v>
      </c>
      <c r="V419" s="46" t="n">
        <f aca="false">C419/U419</f>
        <v>223.622047244095</v>
      </c>
      <c r="W419" s="99" t="n">
        <f aca="false">VLOOKUP($B419,Gas!$B$3:$E$2506,4)</f>
        <v>0.367389706415895</v>
      </c>
    </row>
    <row r="420" customFormat="false" ht="12.75" hidden="false" customHeight="false" outlineLevel="0" collapsed="false">
      <c r="A420" s="95" t="n">
        <f aca="false">MONTH(B420)+(YEAR(B420)-1998)*12</f>
        <v>19</v>
      </c>
      <c r="B420" s="101" t="n">
        <v>36369</v>
      </c>
      <c r="C420" s="102" t="n">
        <v>170.5</v>
      </c>
      <c r="D420" s="98" t="n">
        <f aca="false">LN(C420/C419)</f>
        <v>-1.20338612199758</v>
      </c>
      <c r="E420" s="106" t="n">
        <f aca="false">STDEV(D411:D420)*SQRT(trade_day)</f>
        <v>10.1147352141378</v>
      </c>
      <c r="F420" s="97"/>
      <c r="G420" s="103" t="n">
        <f aca="false">IF(G$1="P",MAX(0,G$2-$C420),IF(G$1="C",MAX(0,$C420-G$2)))</f>
        <v>0</v>
      </c>
      <c r="H420" s="103" t="n">
        <f aca="false">IF(H$1="P",MAX(0,H$2-$C420),IF(H$1="C",MAX(0,$C420-H$2)))</f>
        <v>0</v>
      </c>
      <c r="I420" s="103" t="n">
        <f aca="false">IF(I$1="P",MAX(0,I$2-$C420),IF(I$1="C",MAX(0,$C420-I$2)))</f>
        <v>0</v>
      </c>
      <c r="J420" s="103" t="n">
        <f aca="false">IF(J$1="P",MAX(0,J$2-$C420),IF(J$1="C",MAX(0,$C420-J$2)))</f>
        <v>0</v>
      </c>
      <c r="K420" s="103" t="n">
        <f aca="false">IF(K$1="P",MAX(0,K$2-$C420),IF(K$1="C",MAX(0,$C420-K$2)))</f>
        <v>0</v>
      </c>
      <c r="L420" s="103" t="n">
        <f aca="false">IF(L$1="P",MAX(0,L$2-$C420),IF(L$1="C",MAX(0,$C420-L$2)))</f>
        <v>0</v>
      </c>
      <c r="M420" s="103" t="n">
        <f aca="false">IF(M$1="P",MAX(0,M$2-$C420),IF(M$1="C",MAX(0,$C420-M$2)))</f>
        <v>150.5</v>
      </c>
      <c r="N420" s="103" t="n">
        <f aca="false">IF(N$1="P",MAX(0,N$2-$C420),IF(N$1="C",MAX(0,$C420-N$2)))</f>
        <v>145.5</v>
      </c>
      <c r="O420" s="103" t="n">
        <f aca="false">IF(O$1="P",MAX(0,O$2-$C420),IF(O$1="C",MAX(0,$C420-O$2)))</f>
        <v>140.5</v>
      </c>
      <c r="P420" s="103" t="n">
        <f aca="false">IF(P$1="P",MAX(0,P$2-$C420),IF(P$1="C",MAX(0,$C420-P$2)))</f>
        <v>135.5</v>
      </c>
      <c r="Q420" s="103" t="n">
        <f aca="false">IF(Q$1="P",MAX(0,Q$2-$C420),IF(Q$1="C",MAX(0,$C420-Q$2)))</f>
        <v>130.5</v>
      </c>
      <c r="R420" s="103" t="n">
        <f aca="false">IF(R$1="P",MAX(0,R$2-$C420),IF(R$1="C",MAX(0,$C420-R$2)))</f>
        <v>120.5</v>
      </c>
      <c r="S420" s="103" t="n">
        <f aca="false">IF(S$1="P",MAX(0,S$2-$C420),IF(S$1="C",MAX(0,$C420-S$2)))</f>
        <v>70.49999</v>
      </c>
      <c r="T420" s="104" t="n">
        <f aca="false">A420</f>
        <v>19</v>
      </c>
      <c r="U420" s="105" t="n">
        <f aca="false">VLOOKUP($B420,Gas!$B$3:$E$2506,2)</f>
        <v>2.545</v>
      </c>
      <c r="V420" s="46" t="n">
        <f aca="false">C420/U420</f>
        <v>66.9941060903733</v>
      </c>
      <c r="W420" s="99" t="n">
        <f aca="false">VLOOKUP($B420,Gas!$B$3:$E$2506,4)</f>
        <v>0.364200194939874</v>
      </c>
    </row>
    <row r="421" customFormat="false" ht="12.75" hidden="false" customHeight="false" outlineLevel="0" collapsed="false">
      <c r="A421" s="95" t="n">
        <f aca="false">MONTH(B421)+(YEAR(B421)-1998)*12</f>
        <v>19</v>
      </c>
      <c r="B421" s="101" t="n">
        <v>36370</v>
      </c>
      <c r="C421" s="102" t="n">
        <v>1689.78</v>
      </c>
      <c r="D421" s="98" t="n">
        <f aca="false">LN(C421/C420)</f>
        <v>2.29361832520493</v>
      </c>
      <c r="E421" s="106" t="n">
        <f aca="false">STDEV(D412:D421)*SQRT(trade_day)</f>
        <v>14.5566620536523</v>
      </c>
      <c r="F421" s="97"/>
      <c r="G421" s="103" t="n">
        <f aca="false">IF(G$1="P",MAX(0,G$2-$C421),IF(G$1="C",MAX(0,$C421-G$2)))</f>
        <v>0</v>
      </c>
      <c r="H421" s="103" t="n">
        <f aca="false">IF(H$1="P",MAX(0,H$2-$C421),IF(H$1="C",MAX(0,$C421-H$2)))</f>
        <v>0</v>
      </c>
      <c r="I421" s="103" t="n">
        <f aca="false">IF(I$1="P",MAX(0,I$2-$C421),IF(I$1="C",MAX(0,$C421-I$2)))</f>
        <v>0</v>
      </c>
      <c r="J421" s="103" t="n">
        <f aca="false">IF(J$1="P",MAX(0,J$2-$C421),IF(J$1="C",MAX(0,$C421-J$2)))</f>
        <v>0</v>
      </c>
      <c r="K421" s="103" t="n">
        <f aca="false">IF(K$1="P",MAX(0,K$2-$C421),IF(K$1="C",MAX(0,$C421-K$2)))</f>
        <v>0</v>
      </c>
      <c r="L421" s="103" t="n">
        <f aca="false">IF(L$1="P",MAX(0,L$2-$C421),IF(L$1="C",MAX(0,$C421-L$2)))</f>
        <v>0</v>
      </c>
      <c r="M421" s="103" t="n">
        <f aca="false">IF(M$1="P",MAX(0,M$2-$C421),IF(M$1="C",MAX(0,$C421-M$2)))</f>
        <v>1669.78</v>
      </c>
      <c r="N421" s="103" t="n">
        <f aca="false">IF(N$1="P",MAX(0,N$2-$C421),IF(N$1="C",MAX(0,$C421-N$2)))</f>
        <v>1664.78</v>
      </c>
      <c r="O421" s="103" t="n">
        <f aca="false">IF(O$1="P",MAX(0,O$2-$C421),IF(O$1="C",MAX(0,$C421-O$2)))</f>
        <v>1659.78</v>
      </c>
      <c r="P421" s="103" t="n">
        <f aca="false">IF(P$1="P",MAX(0,P$2-$C421),IF(P$1="C",MAX(0,$C421-P$2)))</f>
        <v>1654.78</v>
      </c>
      <c r="Q421" s="103" t="n">
        <f aca="false">IF(Q$1="P",MAX(0,Q$2-$C421),IF(Q$1="C",MAX(0,$C421-Q$2)))</f>
        <v>1649.78</v>
      </c>
      <c r="R421" s="103" t="n">
        <f aca="false">IF(R$1="P",MAX(0,R$2-$C421),IF(R$1="C",MAX(0,$C421-R$2)))</f>
        <v>1639.78</v>
      </c>
      <c r="S421" s="103" t="n">
        <f aca="false">IF(S$1="P",MAX(0,S$2-$C421),IF(S$1="C",MAX(0,$C421-S$2)))</f>
        <v>1589.77999</v>
      </c>
      <c r="T421" s="104" t="n">
        <f aca="false">A421</f>
        <v>19</v>
      </c>
      <c r="U421" s="105" t="n">
        <f aca="false">VLOOKUP($B421,Gas!$B$3:$E$2506,2)</f>
        <v>2.575</v>
      </c>
      <c r="V421" s="46" t="n">
        <f aca="false">C421/U421</f>
        <v>656.225242718447</v>
      </c>
      <c r="W421" s="99" t="n">
        <f aca="false">VLOOKUP($B421,Gas!$B$3:$E$2506,4)</f>
        <v>0.3503160958634</v>
      </c>
    </row>
    <row r="422" customFormat="false" ht="12.75" hidden="false" customHeight="false" outlineLevel="0" collapsed="false">
      <c r="A422" s="95" t="n">
        <f aca="false">MONTH(B422)+(YEAR(B422)-1998)*12</f>
        <v>19</v>
      </c>
      <c r="B422" s="101" t="n">
        <v>36371</v>
      </c>
      <c r="C422" s="102" t="n">
        <v>1765.38</v>
      </c>
      <c r="D422" s="98" t="n">
        <f aca="false">LN(C422/C421)</f>
        <v>0.0437676217161538</v>
      </c>
      <c r="E422" s="106" t="n">
        <f aca="false">STDEV(D413:D422)*SQRT(trade_day)</f>
        <v>14.6618187108565</v>
      </c>
      <c r="F422" s="97"/>
      <c r="G422" s="103" t="n">
        <f aca="false">IF(G$1="P",MAX(0,G$2-$C422),IF(G$1="C",MAX(0,$C422-G$2)))</f>
        <v>0</v>
      </c>
      <c r="H422" s="103" t="n">
        <f aca="false">IF(H$1="P",MAX(0,H$2-$C422),IF(H$1="C",MAX(0,$C422-H$2)))</f>
        <v>0</v>
      </c>
      <c r="I422" s="103" t="n">
        <f aca="false">IF(I$1="P",MAX(0,I$2-$C422),IF(I$1="C",MAX(0,$C422-I$2)))</f>
        <v>0</v>
      </c>
      <c r="J422" s="103" t="n">
        <f aca="false">IF(J$1="P",MAX(0,J$2-$C422),IF(J$1="C",MAX(0,$C422-J$2)))</f>
        <v>0</v>
      </c>
      <c r="K422" s="103" t="n">
        <f aca="false">IF(K$1="P",MAX(0,K$2-$C422),IF(K$1="C",MAX(0,$C422-K$2)))</f>
        <v>0</v>
      </c>
      <c r="L422" s="103" t="n">
        <f aca="false">IF(L$1="P",MAX(0,L$2-$C422),IF(L$1="C",MAX(0,$C422-L$2)))</f>
        <v>0</v>
      </c>
      <c r="M422" s="103" t="n">
        <f aca="false">IF(M$1="P",MAX(0,M$2-$C422),IF(M$1="C",MAX(0,$C422-M$2)))</f>
        <v>1745.38</v>
      </c>
      <c r="N422" s="103" t="n">
        <f aca="false">IF(N$1="P",MAX(0,N$2-$C422),IF(N$1="C",MAX(0,$C422-N$2)))</f>
        <v>1740.38</v>
      </c>
      <c r="O422" s="103" t="n">
        <f aca="false">IF(O$1="P",MAX(0,O$2-$C422),IF(O$1="C",MAX(0,$C422-O$2)))</f>
        <v>1735.38</v>
      </c>
      <c r="P422" s="103" t="n">
        <f aca="false">IF(P$1="P",MAX(0,P$2-$C422),IF(P$1="C",MAX(0,$C422-P$2)))</f>
        <v>1730.38</v>
      </c>
      <c r="Q422" s="103" t="n">
        <f aca="false">IF(Q$1="P",MAX(0,Q$2-$C422),IF(Q$1="C",MAX(0,$C422-Q$2)))</f>
        <v>1725.38</v>
      </c>
      <c r="R422" s="103" t="n">
        <f aca="false">IF(R$1="P",MAX(0,R$2-$C422),IF(R$1="C",MAX(0,$C422-R$2)))</f>
        <v>1715.38</v>
      </c>
      <c r="S422" s="103" t="n">
        <f aca="false">IF(S$1="P",MAX(0,S$2-$C422),IF(S$1="C",MAX(0,$C422-S$2)))</f>
        <v>1665.37999</v>
      </c>
      <c r="T422" s="104" t="n">
        <f aca="false">A422</f>
        <v>19</v>
      </c>
      <c r="U422" s="105" t="n">
        <f aca="false">VLOOKUP($B422,Gas!$B$3:$E$2506,2)</f>
        <v>2.665</v>
      </c>
      <c r="V422" s="46" t="n">
        <f aca="false">C422/U422</f>
        <v>662.431519699812</v>
      </c>
      <c r="W422" s="99" t="n">
        <f aca="false">VLOOKUP($B422,Gas!$B$3:$E$2506,4)</f>
        <v>0.354087864494078</v>
      </c>
    </row>
    <row r="423" customFormat="false" ht="12.75" hidden="false" customHeight="false" outlineLevel="0" collapsed="false">
      <c r="A423" s="95" t="n">
        <f aca="false">MONTH(B423)+(YEAR(B423)-1998)*12</f>
        <v>20</v>
      </c>
      <c r="B423" s="101" t="n">
        <v>36374</v>
      </c>
      <c r="C423" s="102" t="n">
        <v>277.44</v>
      </c>
      <c r="D423" s="98" t="n">
        <f aca="false">LN(C423/C422)</f>
        <v>-1.85051655005248</v>
      </c>
      <c r="E423" s="106" t="n">
        <f aca="false">STDEV(D414:D423)*SQRT(trade_day)</f>
        <v>18.1024877655853</v>
      </c>
      <c r="F423" s="97"/>
      <c r="G423" s="103" t="n">
        <f aca="false">IF(G$1="P",MAX(0,G$2-$C423),IF(G$1="C",MAX(0,$C423-G$2)))</f>
        <v>0</v>
      </c>
      <c r="H423" s="103" t="n">
        <f aca="false">IF(H$1="P",MAX(0,H$2-$C423),IF(H$1="C",MAX(0,$C423-H$2)))</f>
        <v>0</v>
      </c>
      <c r="I423" s="103" t="n">
        <f aca="false">IF(I$1="P",MAX(0,I$2-$C423),IF(I$1="C",MAX(0,$C423-I$2)))</f>
        <v>0</v>
      </c>
      <c r="J423" s="103" t="n">
        <f aca="false">IF(J$1="P",MAX(0,J$2-$C423),IF(J$1="C",MAX(0,$C423-J$2)))</f>
        <v>0</v>
      </c>
      <c r="K423" s="103" t="n">
        <f aca="false">IF(K$1="P",MAX(0,K$2-$C423),IF(K$1="C",MAX(0,$C423-K$2)))</f>
        <v>0</v>
      </c>
      <c r="L423" s="103" t="n">
        <f aca="false">IF(L$1="P",MAX(0,L$2-$C423),IF(L$1="C",MAX(0,$C423-L$2)))</f>
        <v>0</v>
      </c>
      <c r="M423" s="103" t="n">
        <f aca="false">IF(M$1="P",MAX(0,M$2-$C423),IF(M$1="C",MAX(0,$C423-M$2)))</f>
        <v>257.44</v>
      </c>
      <c r="N423" s="103" t="n">
        <f aca="false">IF(N$1="P",MAX(0,N$2-$C423),IF(N$1="C",MAX(0,$C423-N$2)))</f>
        <v>252.44</v>
      </c>
      <c r="O423" s="103" t="n">
        <f aca="false">IF(O$1="P",MAX(0,O$2-$C423),IF(O$1="C",MAX(0,$C423-O$2)))</f>
        <v>247.44</v>
      </c>
      <c r="P423" s="103" t="n">
        <f aca="false">IF(P$1="P",MAX(0,P$2-$C423),IF(P$1="C",MAX(0,$C423-P$2)))</f>
        <v>242.44</v>
      </c>
      <c r="Q423" s="103" t="n">
        <f aca="false">IF(Q$1="P",MAX(0,Q$2-$C423),IF(Q$1="C",MAX(0,$C423-Q$2)))</f>
        <v>237.44</v>
      </c>
      <c r="R423" s="103" t="n">
        <f aca="false">IF(R$1="P",MAX(0,R$2-$C423),IF(R$1="C",MAX(0,$C423-R$2)))</f>
        <v>227.44</v>
      </c>
      <c r="S423" s="103" t="n">
        <f aca="false">IF(S$1="P",MAX(0,S$2-$C423),IF(S$1="C",MAX(0,$C423-S$2)))</f>
        <v>177.43999</v>
      </c>
      <c r="T423" s="104" t="n">
        <f aca="false">A423</f>
        <v>20</v>
      </c>
      <c r="U423" s="105" t="n">
        <f aca="false">VLOOKUP($B423,Gas!$B$3:$E$2506,2)</f>
        <v>2.57</v>
      </c>
      <c r="V423" s="46" t="n">
        <f aca="false">C423/U423</f>
        <v>107.953307392996</v>
      </c>
      <c r="W423" s="99" t="n">
        <f aca="false">VLOOKUP($B423,Gas!$B$3:$E$2506,4)</f>
        <v>0.515276632974201</v>
      </c>
    </row>
    <row r="424" customFormat="false" ht="12.75" hidden="false" customHeight="false" outlineLevel="0" collapsed="false">
      <c r="A424" s="95" t="n">
        <f aca="false">MONTH(B424)+(YEAR(B424)-1998)*12</f>
        <v>20</v>
      </c>
      <c r="B424" s="101" t="n">
        <v>36375</v>
      </c>
      <c r="C424" s="102" t="n">
        <v>41.09</v>
      </c>
      <c r="D424" s="98" t="n">
        <f aca="false">LN(C424/C423)</f>
        <v>-1.90983991069686</v>
      </c>
      <c r="E424" s="106" t="n">
        <f aca="false">STDEV(D415:D424)*SQRT(trade_day)</f>
        <v>20.6975583493367</v>
      </c>
      <c r="F424" s="97"/>
      <c r="G424" s="103" t="n">
        <f aca="false">IF(G$1="P",MAX(0,G$2-$C424),IF(G$1="C",MAX(0,$C424-G$2)))</f>
        <v>0</v>
      </c>
      <c r="H424" s="103" t="n">
        <f aca="false">IF(H$1="P",MAX(0,H$2-$C424),IF(H$1="C",MAX(0,$C424-H$2)))</f>
        <v>0</v>
      </c>
      <c r="I424" s="103" t="n">
        <f aca="false">IF(I$1="P",MAX(0,I$2-$C424),IF(I$1="C",MAX(0,$C424-I$2)))</f>
        <v>0</v>
      </c>
      <c r="J424" s="103" t="n">
        <f aca="false">IF(J$1="P",MAX(0,J$2-$C424),IF(J$1="C",MAX(0,$C424-J$2)))</f>
        <v>0</v>
      </c>
      <c r="K424" s="103" t="n">
        <f aca="false">IF(K$1="P",MAX(0,K$2-$C424),IF(K$1="C",MAX(0,$C424-K$2)))</f>
        <v>0</v>
      </c>
      <c r="L424" s="103" t="n">
        <f aca="false">IF(L$1="P",MAX(0,L$2-$C424),IF(L$1="C",MAX(0,$C424-L$2)))</f>
        <v>8.91</v>
      </c>
      <c r="M424" s="103" t="n">
        <f aca="false">IF(M$1="P",MAX(0,M$2-$C424),IF(M$1="C",MAX(0,$C424-M$2)))</f>
        <v>21.09</v>
      </c>
      <c r="N424" s="103" t="n">
        <f aca="false">IF(N$1="P",MAX(0,N$2-$C424),IF(N$1="C",MAX(0,$C424-N$2)))</f>
        <v>16.09</v>
      </c>
      <c r="O424" s="103" t="n">
        <f aca="false">IF(O$1="P",MAX(0,O$2-$C424),IF(O$1="C",MAX(0,$C424-O$2)))</f>
        <v>11.09</v>
      </c>
      <c r="P424" s="103" t="n">
        <f aca="false">IF(P$1="P",MAX(0,P$2-$C424),IF(P$1="C",MAX(0,$C424-P$2)))</f>
        <v>6.09</v>
      </c>
      <c r="Q424" s="103" t="n">
        <f aca="false">IF(Q$1="P",MAX(0,Q$2-$C424),IF(Q$1="C",MAX(0,$C424-Q$2)))</f>
        <v>1.09</v>
      </c>
      <c r="R424" s="103" t="n">
        <f aca="false">IF(R$1="P",MAX(0,R$2-$C424),IF(R$1="C",MAX(0,$C424-R$2)))</f>
        <v>0</v>
      </c>
      <c r="S424" s="103" t="n">
        <f aca="false">IF(S$1="P",MAX(0,S$2-$C424),IF(S$1="C",MAX(0,$C424-S$2)))</f>
        <v>0</v>
      </c>
      <c r="T424" s="104" t="n">
        <f aca="false">A424</f>
        <v>20</v>
      </c>
      <c r="U424" s="105" t="n">
        <f aca="false">VLOOKUP($B424,Gas!$B$3:$E$2506,2)</f>
        <v>2.515</v>
      </c>
      <c r="V424" s="46" t="n">
        <f aca="false">C424/U424</f>
        <v>16.337972166998</v>
      </c>
      <c r="W424" s="99" t="n">
        <f aca="false">VLOOKUP($B424,Gas!$B$3:$E$2506,4)</f>
        <v>0.478179624920877</v>
      </c>
    </row>
    <row r="425" customFormat="false" ht="12.75" hidden="false" customHeight="false" outlineLevel="0" collapsed="false">
      <c r="A425" s="95" t="n">
        <f aca="false">MONTH(B425)+(YEAR(B425)-1998)*12</f>
        <v>20</v>
      </c>
      <c r="B425" s="101" t="n">
        <v>36376</v>
      </c>
      <c r="C425" s="102" t="n">
        <v>40.93</v>
      </c>
      <c r="D425" s="98" t="n">
        <f aca="false">LN(C425/C424)</f>
        <v>-0.00390149239100688</v>
      </c>
      <c r="E425" s="106" t="n">
        <f aca="false">STDEV(D416:D425)*SQRT(trade_day)</f>
        <v>20.6989479600438</v>
      </c>
      <c r="F425" s="97"/>
      <c r="G425" s="103" t="n">
        <f aca="false">IF(G$1="P",MAX(0,G$2-$C425),IF(G$1="C",MAX(0,$C425-G$2)))</f>
        <v>0</v>
      </c>
      <c r="H425" s="103" t="n">
        <f aca="false">IF(H$1="P",MAX(0,H$2-$C425),IF(H$1="C",MAX(0,$C425-H$2)))</f>
        <v>0</v>
      </c>
      <c r="I425" s="103" t="n">
        <f aca="false">IF(I$1="P",MAX(0,I$2-$C425),IF(I$1="C",MAX(0,$C425-I$2)))</f>
        <v>0</v>
      </c>
      <c r="J425" s="103" t="n">
        <f aca="false">IF(J$1="P",MAX(0,J$2-$C425),IF(J$1="C",MAX(0,$C425-J$2)))</f>
        <v>0</v>
      </c>
      <c r="K425" s="103" t="n">
        <f aca="false">IF(K$1="P",MAX(0,K$2-$C425),IF(K$1="C",MAX(0,$C425-K$2)))</f>
        <v>0</v>
      </c>
      <c r="L425" s="103" t="n">
        <f aca="false">IF(L$1="P",MAX(0,L$2-$C425),IF(L$1="C",MAX(0,$C425-L$2)))</f>
        <v>9.07</v>
      </c>
      <c r="M425" s="103" t="n">
        <f aca="false">IF(M$1="P",MAX(0,M$2-$C425),IF(M$1="C",MAX(0,$C425-M$2)))</f>
        <v>20.93</v>
      </c>
      <c r="N425" s="103" t="n">
        <f aca="false">IF(N$1="P",MAX(0,N$2-$C425),IF(N$1="C",MAX(0,$C425-N$2)))</f>
        <v>15.93</v>
      </c>
      <c r="O425" s="103" t="n">
        <f aca="false">IF(O$1="P",MAX(0,O$2-$C425),IF(O$1="C",MAX(0,$C425-O$2)))</f>
        <v>10.93</v>
      </c>
      <c r="P425" s="103" t="n">
        <f aca="false">IF(P$1="P",MAX(0,P$2-$C425),IF(P$1="C",MAX(0,$C425-P$2)))</f>
        <v>5.93</v>
      </c>
      <c r="Q425" s="103" t="n">
        <f aca="false">IF(Q$1="P",MAX(0,Q$2-$C425),IF(Q$1="C",MAX(0,$C425-Q$2)))</f>
        <v>0.93</v>
      </c>
      <c r="R425" s="103" t="n">
        <f aca="false">IF(R$1="P",MAX(0,R$2-$C425),IF(R$1="C",MAX(0,$C425-R$2)))</f>
        <v>0</v>
      </c>
      <c r="S425" s="103" t="n">
        <f aca="false">IF(S$1="P",MAX(0,S$2-$C425),IF(S$1="C",MAX(0,$C425-S$2)))</f>
        <v>0</v>
      </c>
      <c r="T425" s="104" t="n">
        <f aca="false">A425</f>
        <v>20</v>
      </c>
      <c r="U425" s="105" t="n">
        <f aca="false">VLOOKUP($B425,Gas!$B$3:$E$2506,2)</f>
        <v>2.6</v>
      </c>
      <c r="V425" s="46" t="n">
        <f aca="false">C425/U425</f>
        <v>15.7423076923077</v>
      </c>
      <c r="W425" s="99" t="n">
        <f aca="false">VLOOKUP($B425,Gas!$B$3:$E$2506,4)</f>
        <v>0.509619343480714</v>
      </c>
    </row>
    <row r="426" customFormat="false" ht="12.75" hidden="false" customHeight="false" outlineLevel="0" collapsed="false">
      <c r="A426" s="95" t="n">
        <f aca="false">MONTH(B426)+(YEAR(B426)-1998)*12</f>
        <v>20</v>
      </c>
      <c r="B426" s="101" t="n">
        <v>36377</v>
      </c>
      <c r="C426" s="102" t="n">
        <v>37.65</v>
      </c>
      <c r="D426" s="98" t="n">
        <f aca="false">LN(C426/C425)</f>
        <v>-0.0835303362584091</v>
      </c>
      <c r="E426" s="106" t="n">
        <f aca="false">STDEV(D417:D426)*SQRT(trade_day)</f>
        <v>20.0951148112314</v>
      </c>
      <c r="F426" s="97"/>
      <c r="G426" s="103" t="n">
        <f aca="false">IF(G$1="P",MAX(0,G$2-$C426),IF(G$1="C",MAX(0,$C426-G$2)))</f>
        <v>0</v>
      </c>
      <c r="H426" s="103" t="n">
        <f aca="false">IF(H$1="P",MAX(0,H$2-$C426),IF(H$1="C",MAX(0,$C426-H$2)))</f>
        <v>0</v>
      </c>
      <c r="I426" s="103" t="n">
        <f aca="false">IF(I$1="P",MAX(0,I$2-$C426),IF(I$1="C",MAX(0,$C426-I$2)))</f>
        <v>0</v>
      </c>
      <c r="J426" s="103" t="n">
        <f aca="false">IF(J$1="P",MAX(0,J$2-$C426),IF(J$1="C",MAX(0,$C426-J$2)))</f>
        <v>0</v>
      </c>
      <c r="K426" s="103" t="n">
        <f aca="false">IF(K$1="P",MAX(0,K$2-$C426),IF(K$1="C",MAX(0,$C426-K$2)))</f>
        <v>2.35</v>
      </c>
      <c r="L426" s="103" t="n">
        <f aca="false">IF(L$1="P",MAX(0,L$2-$C426),IF(L$1="C",MAX(0,$C426-L$2)))</f>
        <v>12.35</v>
      </c>
      <c r="M426" s="103" t="n">
        <f aca="false">IF(M$1="P",MAX(0,M$2-$C426),IF(M$1="C",MAX(0,$C426-M$2)))</f>
        <v>17.65</v>
      </c>
      <c r="N426" s="103" t="n">
        <f aca="false">IF(N$1="P",MAX(0,N$2-$C426),IF(N$1="C",MAX(0,$C426-N$2)))</f>
        <v>12.65</v>
      </c>
      <c r="O426" s="103" t="n">
        <f aca="false">IF(O$1="P",MAX(0,O$2-$C426),IF(O$1="C",MAX(0,$C426-O$2)))</f>
        <v>7.65</v>
      </c>
      <c r="P426" s="103" t="n">
        <f aca="false">IF(P$1="P",MAX(0,P$2-$C426),IF(P$1="C",MAX(0,$C426-P$2)))</f>
        <v>2.65</v>
      </c>
      <c r="Q426" s="103" t="n">
        <f aca="false">IF(Q$1="P",MAX(0,Q$2-$C426),IF(Q$1="C",MAX(0,$C426-Q$2)))</f>
        <v>0</v>
      </c>
      <c r="R426" s="103" t="n">
        <f aca="false">IF(R$1="P",MAX(0,R$2-$C426),IF(R$1="C",MAX(0,$C426-R$2)))</f>
        <v>0</v>
      </c>
      <c r="S426" s="103" t="n">
        <f aca="false">IF(S$1="P",MAX(0,S$2-$C426),IF(S$1="C",MAX(0,$C426-S$2)))</f>
        <v>0</v>
      </c>
      <c r="T426" s="104" t="n">
        <f aca="false">A426</f>
        <v>20</v>
      </c>
      <c r="U426" s="105" t="n">
        <f aca="false">VLOOKUP($B426,Gas!$B$3:$E$2506,2)</f>
        <v>2.635</v>
      </c>
      <c r="V426" s="46" t="n">
        <f aca="false">C426/U426</f>
        <v>14.2884250474383</v>
      </c>
      <c r="W426" s="99" t="n">
        <f aca="false">VLOOKUP($B426,Gas!$B$3:$E$2506,4)</f>
        <v>0.508826233604965</v>
      </c>
    </row>
    <row r="427" customFormat="false" ht="12.75" hidden="false" customHeight="false" outlineLevel="0" collapsed="false">
      <c r="A427" s="95" t="n">
        <f aca="false">MONTH(B427)+(YEAR(B427)-1998)*12</f>
        <v>20</v>
      </c>
      <c r="B427" s="101" t="n">
        <v>36378</v>
      </c>
      <c r="C427" s="102" t="n">
        <v>43.34</v>
      </c>
      <c r="D427" s="98" t="n">
        <f aca="false">LN(C427/C426)</f>
        <v>0.14074304186231</v>
      </c>
      <c r="E427" s="106" t="n">
        <f aca="false">STDEV(D418:D427)*SQRT(trade_day)</f>
        <v>19.2680973762701</v>
      </c>
      <c r="F427" s="97"/>
      <c r="G427" s="103" t="n">
        <f aca="false">IF(G$1="P",MAX(0,G$2-$C427),IF(G$1="C",MAX(0,$C427-G$2)))</f>
        <v>0</v>
      </c>
      <c r="H427" s="103" t="n">
        <f aca="false">IF(H$1="P",MAX(0,H$2-$C427),IF(H$1="C",MAX(0,$C427-H$2)))</f>
        <v>0</v>
      </c>
      <c r="I427" s="103" t="n">
        <f aca="false">IF(I$1="P",MAX(0,I$2-$C427),IF(I$1="C",MAX(0,$C427-I$2)))</f>
        <v>0</v>
      </c>
      <c r="J427" s="103" t="n">
        <f aca="false">IF(J$1="P",MAX(0,J$2-$C427),IF(J$1="C",MAX(0,$C427-J$2)))</f>
        <v>0</v>
      </c>
      <c r="K427" s="103" t="n">
        <f aca="false">IF(K$1="P",MAX(0,K$2-$C427),IF(K$1="C",MAX(0,$C427-K$2)))</f>
        <v>0</v>
      </c>
      <c r="L427" s="103" t="n">
        <f aca="false">IF(L$1="P",MAX(0,L$2-$C427),IF(L$1="C",MAX(0,$C427-L$2)))</f>
        <v>6.66</v>
      </c>
      <c r="M427" s="103" t="n">
        <f aca="false">IF(M$1="P",MAX(0,M$2-$C427),IF(M$1="C",MAX(0,$C427-M$2)))</f>
        <v>23.34</v>
      </c>
      <c r="N427" s="103" t="n">
        <f aca="false">IF(N$1="P",MAX(0,N$2-$C427),IF(N$1="C",MAX(0,$C427-N$2)))</f>
        <v>18.34</v>
      </c>
      <c r="O427" s="103" t="n">
        <f aca="false">IF(O$1="P",MAX(0,O$2-$C427),IF(O$1="C",MAX(0,$C427-O$2)))</f>
        <v>13.34</v>
      </c>
      <c r="P427" s="103" t="n">
        <f aca="false">IF(P$1="P",MAX(0,P$2-$C427),IF(P$1="C",MAX(0,$C427-P$2)))</f>
        <v>8.34</v>
      </c>
      <c r="Q427" s="103" t="n">
        <f aca="false">IF(Q$1="P",MAX(0,Q$2-$C427),IF(Q$1="C",MAX(0,$C427-Q$2)))</f>
        <v>3.34</v>
      </c>
      <c r="R427" s="103" t="n">
        <f aca="false">IF(R$1="P",MAX(0,R$2-$C427),IF(R$1="C",MAX(0,$C427-R$2)))</f>
        <v>0</v>
      </c>
      <c r="S427" s="103" t="n">
        <f aca="false">IF(S$1="P",MAX(0,S$2-$C427),IF(S$1="C",MAX(0,$C427-S$2)))</f>
        <v>0</v>
      </c>
      <c r="T427" s="104" t="n">
        <f aca="false">A427</f>
        <v>20</v>
      </c>
      <c r="U427" s="105" t="n">
        <f aca="false">VLOOKUP($B427,Gas!$B$3:$E$2506,2)</f>
        <v>2.655</v>
      </c>
      <c r="V427" s="46" t="n">
        <f aca="false">C427/U427</f>
        <v>16.3239171374765</v>
      </c>
      <c r="W427" s="99" t="n">
        <f aca="false">VLOOKUP($B427,Gas!$B$3:$E$2506,4)</f>
        <v>0.447640335377999</v>
      </c>
    </row>
    <row r="428" customFormat="false" ht="12.75" hidden="false" customHeight="false" outlineLevel="0" collapsed="false">
      <c r="A428" s="95" t="n">
        <f aca="false">MONTH(B428)+(YEAR(B428)-1998)*12</f>
        <v>20</v>
      </c>
      <c r="B428" s="101" t="n">
        <v>36381</v>
      </c>
      <c r="C428" s="102" t="n">
        <v>46.31</v>
      </c>
      <c r="D428" s="98" t="n">
        <f aca="false">LN(C428/C427)</f>
        <v>0.0662819243844475</v>
      </c>
      <c r="E428" s="106" t="n">
        <f aca="false">STDEV(D419:D428)*SQRT(trade_day)</f>
        <v>19.1979793903459</v>
      </c>
      <c r="F428" s="97"/>
      <c r="G428" s="103" t="n">
        <f aca="false">IF(G$1="P",MAX(0,G$2-$C428),IF(G$1="C",MAX(0,$C428-G$2)))</f>
        <v>0</v>
      </c>
      <c r="H428" s="103" t="n">
        <f aca="false">IF(H$1="P",MAX(0,H$2-$C428),IF(H$1="C",MAX(0,$C428-H$2)))</f>
        <v>0</v>
      </c>
      <c r="I428" s="103" t="n">
        <f aca="false">IF(I$1="P",MAX(0,I$2-$C428),IF(I$1="C",MAX(0,$C428-I$2)))</f>
        <v>0</v>
      </c>
      <c r="J428" s="103" t="n">
        <f aca="false">IF(J$1="P",MAX(0,J$2-$C428),IF(J$1="C",MAX(0,$C428-J$2)))</f>
        <v>0</v>
      </c>
      <c r="K428" s="103" t="n">
        <f aca="false">IF(K$1="P",MAX(0,K$2-$C428),IF(K$1="C",MAX(0,$C428-K$2)))</f>
        <v>0</v>
      </c>
      <c r="L428" s="103" t="n">
        <f aca="false">IF(L$1="P",MAX(0,L$2-$C428),IF(L$1="C",MAX(0,$C428-L$2)))</f>
        <v>3.69</v>
      </c>
      <c r="M428" s="103" t="n">
        <f aca="false">IF(M$1="P",MAX(0,M$2-$C428),IF(M$1="C",MAX(0,$C428-M$2)))</f>
        <v>26.31</v>
      </c>
      <c r="N428" s="103" t="n">
        <f aca="false">IF(N$1="P",MAX(0,N$2-$C428),IF(N$1="C",MAX(0,$C428-N$2)))</f>
        <v>21.31</v>
      </c>
      <c r="O428" s="103" t="n">
        <f aca="false">IF(O$1="P",MAX(0,O$2-$C428),IF(O$1="C",MAX(0,$C428-O$2)))</f>
        <v>16.31</v>
      </c>
      <c r="P428" s="103" t="n">
        <f aca="false">IF(P$1="P",MAX(0,P$2-$C428),IF(P$1="C",MAX(0,$C428-P$2)))</f>
        <v>11.31</v>
      </c>
      <c r="Q428" s="103" t="n">
        <f aca="false">IF(Q$1="P",MAX(0,Q$2-$C428),IF(Q$1="C",MAX(0,$C428-Q$2)))</f>
        <v>6.31</v>
      </c>
      <c r="R428" s="103" t="n">
        <f aca="false">IF(R$1="P",MAX(0,R$2-$C428),IF(R$1="C",MAX(0,$C428-R$2)))</f>
        <v>0</v>
      </c>
      <c r="S428" s="103" t="n">
        <f aca="false">IF(S$1="P",MAX(0,S$2-$C428),IF(S$1="C",MAX(0,$C428-S$2)))</f>
        <v>0</v>
      </c>
      <c r="T428" s="104" t="n">
        <f aca="false">A428</f>
        <v>20</v>
      </c>
      <c r="U428" s="105" t="n">
        <f aca="false">VLOOKUP($B428,Gas!$B$3:$E$2506,2)</f>
        <v>2.685</v>
      </c>
      <c r="V428" s="46" t="n">
        <f aca="false">C428/U428</f>
        <v>17.2476722532588</v>
      </c>
      <c r="W428" s="99" t="n">
        <f aca="false">VLOOKUP($B428,Gas!$B$3:$E$2506,4)</f>
        <v>0.399544535930179</v>
      </c>
    </row>
    <row r="429" customFormat="false" ht="12.75" hidden="false" customHeight="false" outlineLevel="0" collapsed="false">
      <c r="A429" s="95" t="n">
        <f aca="false">MONTH(B429)+(YEAR(B429)-1998)*12</f>
        <v>20</v>
      </c>
      <c r="B429" s="101" t="n">
        <v>36382</v>
      </c>
      <c r="C429" s="102" t="n">
        <v>42.68</v>
      </c>
      <c r="D429" s="98" t="n">
        <f aca="false">LN(C429/C428)</f>
        <v>-0.081627494059108</v>
      </c>
      <c r="E429" s="106" t="n">
        <f aca="false">STDEV(D420:D429)*SQRT(trade_day)</f>
        <v>19.1126190589225</v>
      </c>
      <c r="F429" s="97"/>
      <c r="G429" s="103" t="n">
        <f aca="false">IF(G$1="P",MAX(0,G$2-$C429),IF(G$1="C",MAX(0,$C429-G$2)))</f>
        <v>0</v>
      </c>
      <c r="H429" s="103" t="n">
        <f aca="false">IF(H$1="P",MAX(0,H$2-$C429),IF(H$1="C",MAX(0,$C429-H$2)))</f>
        <v>0</v>
      </c>
      <c r="I429" s="103" t="n">
        <f aca="false">IF(I$1="P",MAX(0,I$2-$C429),IF(I$1="C",MAX(0,$C429-I$2)))</f>
        <v>0</v>
      </c>
      <c r="J429" s="103" t="n">
        <f aca="false">IF(J$1="P",MAX(0,J$2-$C429),IF(J$1="C",MAX(0,$C429-J$2)))</f>
        <v>0</v>
      </c>
      <c r="K429" s="103" t="n">
        <f aca="false">IF(K$1="P",MAX(0,K$2-$C429),IF(K$1="C",MAX(0,$C429-K$2)))</f>
        <v>0</v>
      </c>
      <c r="L429" s="103" t="n">
        <f aca="false">IF(L$1="P",MAX(0,L$2-$C429),IF(L$1="C",MAX(0,$C429-L$2)))</f>
        <v>7.32</v>
      </c>
      <c r="M429" s="103" t="n">
        <f aca="false">IF(M$1="P",MAX(0,M$2-$C429),IF(M$1="C",MAX(0,$C429-M$2)))</f>
        <v>22.68</v>
      </c>
      <c r="N429" s="103" t="n">
        <f aca="false">IF(N$1="P",MAX(0,N$2-$C429),IF(N$1="C",MAX(0,$C429-N$2)))</f>
        <v>17.68</v>
      </c>
      <c r="O429" s="103" t="n">
        <f aca="false">IF(O$1="P",MAX(0,O$2-$C429),IF(O$1="C",MAX(0,$C429-O$2)))</f>
        <v>12.68</v>
      </c>
      <c r="P429" s="103" t="n">
        <f aca="false">IF(P$1="P",MAX(0,P$2-$C429),IF(P$1="C",MAX(0,$C429-P$2)))</f>
        <v>7.68</v>
      </c>
      <c r="Q429" s="103" t="n">
        <f aca="false">IF(Q$1="P",MAX(0,Q$2-$C429),IF(Q$1="C",MAX(0,$C429-Q$2)))</f>
        <v>2.68</v>
      </c>
      <c r="R429" s="103" t="n">
        <f aca="false">IF(R$1="P",MAX(0,R$2-$C429),IF(R$1="C",MAX(0,$C429-R$2)))</f>
        <v>0</v>
      </c>
      <c r="S429" s="103" t="n">
        <f aca="false">IF(S$1="P",MAX(0,S$2-$C429),IF(S$1="C",MAX(0,$C429-S$2)))</f>
        <v>0</v>
      </c>
      <c r="T429" s="104" t="n">
        <f aca="false">A429</f>
        <v>20</v>
      </c>
      <c r="U429" s="105" t="n">
        <f aca="false">VLOOKUP($B429,Gas!$B$3:$E$2506,2)</f>
        <v>2.72</v>
      </c>
      <c r="V429" s="46" t="n">
        <f aca="false">C429/U429</f>
        <v>15.6911764705882</v>
      </c>
      <c r="W429" s="99" t="n">
        <f aca="false">VLOOKUP($B429,Gas!$B$3:$E$2506,4)</f>
        <v>0.266198451758475</v>
      </c>
    </row>
    <row r="430" customFormat="false" ht="12.75" hidden="false" customHeight="false" outlineLevel="0" collapsed="false">
      <c r="A430" s="95" t="n">
        <f aca="false">MONTH(B430)+(YEAR(B430)-1998)*12</f>
        <v>20</v>
      </c>
      <c r="B430" s="101" t="n">
        <v>36383</v>
      </c>
      <c r="C430" s="102" t="n">
        <v>57.48</v>
      </c>
      <c r="D430" s="98" t="n">
        <f aca="false">LN(C430/C429)</f>
        <v>0.297706634777272</v>
      </c>
      <c r="E430" s="106" t="n">
        <f aca="false">STDEV(D421:D430)*SQRT(trade_day)</f>
        <v>18.5163333242334</v>
      </c>
      <c r="F430" s="97"/>
      <c r="G430" s="103" t="n">
        <f aca="false">IF(G$1="P",MAX(0,G$2-$C430),IF(G$1="C",MAX(0,$C430-G$2)))</f>
        <v>0</v>
      </c>
      <c r="H430" s="103" t="n">
        <f aca="false">IF(H$1="P",MAX(0,H$2-$C430),IF(H$1="C",MAX(0,$C430-H$2)))</f>
        <v>0</v>
      </c>
      <c r="I430" s="103" t="n">
        <f aca="false">IF(I$1="P",MAX(0,I$2-$C430),IF(I$1="C",MAX(0,$C430-I$2)))</f>
        <v>0</v>
      </c>
      <c r="J430" s="103" t="n">
        <f aca="false">IF(J$1="P",MAX(0,J$2-$C430),IF(J$1="C",MAX(0,$C430-J$2)))</f>
        <v>0</v>
      </c>
      <c r="K430" s="103" t="n">
        <f aca="false">IF(K$1="P",MAX(0,K$2-$C430),IF(K$1="C",MAX(0,$C430-K$2)))</f>
        <v>0</v>
      </c>
      <c r="L430" s="103" t="n">
        <f aca="false">IF(L$1="P",MAX(0,L$2-$C430),IF(L$1="C",MAX(0,$C430-L$2)))</f>
        <v>0</v>
      </c>
      <c r="M430" s="103" t="n">
        <f aca="false">IF(M$1="P",MAX(0,M$2-$C430),IF(M$1="C",MAX(0,$C430-M$2)))</f>
        <v>37.48</v>
      </c>
      <c r="N430" s="103" t="n">
        <f aca="false">IF(N$1="P",MAX(0,N$2-$C430),IF(N$1="C",MAX(0,$C430-N$2)))</f>
        <v>32.48</v>
      </c>
      <c r="O430" s="103" t="n">
        <f aca="false">IF(O$1="P",MAX(0,O$2-$C430),IF(O$1="C",MAX(0,$C430-O$2)))</f>
        <v>27.48</v>
      </c>
      <c r="P430" s="103" t="n">
        <f aca="false">IF(P$1="P",MAX(0,P$2-$C430),IF(P$1="C",MAX(0,$C430-P$2)))</f>
        <v>22.48</v>
      </c>
      <c r="Q430" s="103" t="n">
        <f aca="false">IF(Q$1="P",MAX(0,Q$2-$C430),IF(Q$1="C",MAX(0,$C430-Q$2)))</f>
        <v>17.48</v>
      </c>
      <c r="R430" s="103" t="n">
        <f aca="false">IF(R$1="P",MAX(0,R$2-$C430),IF(R$1="C",MAX(0,$C430-R$2)))</f>
        <v>7.48</v>
      </c>
      <c r="S430" s="103" t="n">
        <f aca="false">IF(S$1="P",MAX(0,S$2-$C430),IF(S$1="C",MAX(0,$C430-S$2)))</f>
        <v>0</v>
      </c>
      <c r="T430" s="104" t="n">
        <f aca="false">A430</f>
        <v>20</v>
      </c>
      <c r="U430" s="105" t="n">
        <f aca="false">VLOOKUP($B430,Gas!$B$3:$E$2506,2)</f>
        <v>2.77</v>
      </c>
      <c r="V430" s="46" t="n">
        <f aca="false">C430/U430</f>
        <v>20.7509025270758</v>
      </c>
      <c r="W430" s="99" t="n">
        <f aca="false">VLOOKUP($B430,Gas!$B$3:$E$2506,4)</f>
        <v>0.275604981678797</v>
      </c>
    </row>
    <row r="431" customFormat="false" ht="12.75" hidden="false" customHeight="false" outlineLevel="0" collapsed="false">
      <c r="A431" s="95" t="n">
        <f aca="false">MONTH(B431)+(YEAR(B431)-1998)*12</f>
        <v>20</v>
      </c>
      <c r="B431" s="101" t="n">
        <v>36384</v>
      </c>
      <c r="C431" s="102" t="n">
        <v>64.57</v>
      </c>
      <c r="D431" s="98" t="n">
        <f aca="false">LN(C431/C430)</f>
        <v>0.116312845427551</v>
      </c>
      <c r="E431" s="106" t="n">
        <f aca="false">STDEV(D422:D431)*SQRT(trade_day)</f>
        <v>13.0682686642005</v>
      </c>
      <c r="F431" s="97"/>
      <c r="G431" s="103" t="n">
        <f aca="false">IF(G$1="P",MAX(0,G$2-$C431),IF(G$1="C",MAX(0,$C431-G$2)))</f>
        <v>0</v>
      </c>
      <c r="H431" s="103" t="n">
        <f aca="false">IF(H$1="P",MAX(0,H$2-$C431),IF(H$1="C",MAX(0,$C431-H$2)))</f>
        <v>0</v>
      </c>
      <c r="I431" s="103" t="n">
        <f aca="false">IF(I$1="P",MAX(0,I$2-$C431),IF(I$1="C",MAX(0,$C431-I$2)))</f>
        <v>0</v>
      </c>
      <c r="J431" s="103" t="n">
        <f aca="false">IF(J$1="P",MAX(0,J$2-$C431),IF(J$1="C",MAX(0,$C431-J$2)))</f>
        <v>0</v>
      </c>
      <c r="K431" s="103" t="n">
        <f aca="false">IF(K$1="P",MAX(0,K$2-$C431),IF(K$1="C",MAX(0,$C431-K$2)))</f>
        <v>0</v>
      </c>
      <c r="L431" s="103" t="n">
        <f aca="false">IF(L$1="P",MAX(0,L$2-$C431),IF(L$1="C",MAX(0,$C431-L$2)))</f>
        <v>0</v>
      </c>
      <c r="M431" s="103" t="n">
        <f aca="false">IF(M$1="P",MAX(0,M$2-$C431),IF(M$1="C",MAX(0,$C431-M$2)))</f>
        <v>44.57</v>
      </c>
      <c r="N431" s="103" t="n">
        <f aca="false">IF(N$1="P",MAX(0,N$2-$C431),IF(N$1="C",MAX(0,$C431-N$2)))</f>
        <v>39.57</v>
      </c>
      <c r="O431" s="103" t="n">
        <f aca="false">IF(O$1="P",MAX(0,O$2-$C431),IF(O$1="C",MAX(0,$C431-O$2)))</f>
        <v>34.57</v>
      </c>
      <c r="P431" s="103" t="n">
        <f aca="false">IF(P$1="P",MAX(0,P$2-$C431),IF(P$1="C",MAX(0,$C431-P$2)))</f>
        <v>29.57</v>
      </c>
      <c r="Q431" s="103" t="n">
        <f aca="false">IF(Q$1="P",MAX(0,Q$2-$C431),IF(Q$1="C",MAX(0,$C431-Q$2)))</f>
        <v>24.57</v>
      </c>
      <c r="R431" s="103" t="n">
        <f aca="false">IF(R$1="P",MAX(0,R$2-$C431),IF(R$1="C",MAX(0,$C431-R$2)))</f>
        <v>14.57</v>
      </c>
      <c r="S431" s="103" t="n">
        <f aca="false">IF(S$1="P",MAX(0,S$2-$C431),IF(S$1="C",MAX(0,$C431-S$2)))</f>
        <v>0</v>
      </c>
      <c r="T431" s="104" t="n">
        <f aca="false">A431</f>
        <v>20</v>
      </c>
      <c r="U431" s="105" t="n">
        <f aca="false">VLOOKUP($B431,Gas!$B$3:$E$2506,2)</f>
        <v>2.785</v>
      </c>
      <c r="V431" s="46" t="n">
        <f aca="false">C431/U431</f>
        <v>23.1849192100539</v>
      </c>
      <c r="W431" s="99" t="n">
        <f aca="false">VLOOKUP($B431,Gas!$B$3:$E$2506,4)</f>
        <v>0.271550904055398</v>
      </c>
    </row>
    <row r="432" customFormat="false" ht="12.75" hidden="false" customHeight="false" outlineLevel="0" collapsed="false">
      <c r="A432" s="95" t="n">
        <f aca="false">MONTH(B432)+(YEAR(B432)-1998)*12</f>
        <v>20</v>
      </c>
      <c r="B432" s="101" t="n">
        <v>36385</v>
      </c>
      <c r="C432" s="102" t="n">
        <v>227.26</v>
      </c>
      <c r="D432" s="98" t="n">
        <f aca="false">LN(C432/C431)</f>
        <v>1.25834482985149</v>
      </c>
      <c r="E432" s="106" t="n">
        <f aca="false">STDEV(D423:D432)*SQRT(trade_day)</f>
        <v>15.2525828701224</v>
      </c>
      <c r="F432" s="97"/>
      <c r="G432" s="103" t="n">
        <f aca="false">IF(G$1="P",MAX(0,G$2-$C432),IF(G$1="C",MAX(0,$C432-G$2)))</f>
        <v>0</v>
      </c>
      <c r="H432" s="103" t="n">
        <f aca="false">IF(H$1="P",MAX(0,H$2-$C432),IF(H$1="C",MAX(0,$C432-H$2)))</f>
        <v>0</v>
      </c>
      <c r="I432" s="103" t="n">
        <f aca="false">IF(I$1="P",MAX(0,I$2-$C432),IF(I$1="C",MAX(0,$C432-I$2)))</f>
        <v>0</v>
      </c>
      <c r="J432" s="103" t="n">
        <f aca="false">IF(J$1="P",MAX(0,J$2-$C432),IF(J$1="C",MAX(0,$C432-J$2)))</f>
        <v>0</v>
      </c>
      <c r="K432" s="103" t="n">
        <f aca="false">IF(K$1="P",MAX(0,K$2-$C432),IF(K$1="C",MAX(0,$C432-K$2)))</f>
        <v>0</v>
      </c>
      <c r="L432" s="103" t="n">
        <f aca="false">IF(L$1="P",MAX(0,L$2-$C432),IF(L$1="C",MAX(0,$C432-L$2)))</f>
        <v>0</v>
      </c>
      <c r="M432" s="103" t="n">
        <f aca="false">IF(M$1="P",MAX(0,M$2-$C432),IF(M$1="C",MAX(0,$C432-M$2)))</f>
        <v>207.26</v>
      </c>
      <c r="N432" s="103" t="n">
        <f aca="false">IF(N$1="P",MAX(0,N$2-$C432),IF(N$1="C",MAX(0,$C432-N$2)))</f>
        <v>202.26</v>
      </c>
      <c r="O432" s="103" t="n">
        <f aca="false">IF(O$1="P",MAX(0,O$2-$C432),IF(O$1="C",MAX(0,$C432-O$2)))</f>
        <v>197.26</v>
      </c>
      <c r="P432" s="103" t="n">
        <f aca="false">IF(P$1="P",MAX(0,P$2-$C432),IF(P$1="C",MAX(0,$C432-P$2)))</f>
        <v>192.26</v>
      </c>
      <c r="Q432" s="103" t="n">
        <f aca="false">IF(Q$1="P",MAX(0,Q$2-$C432),IF(Q$1="C",MAX(0,$C432-Q$2)))</f>
        <v>187.26</v>
      </c>
      <c r="R432" s="103" t="n">
        <f aca="false">IF(R$1="P",MAX(0,R$2-$C432),IF(R$1="C",MAX(0,$C432-R$2)))</f>
        <v>177.26</v>
      </c>
      <c r="S432" s="103" t="n">
        <f aca="false">IF(S$1="P",MAX(0,S$2-$C432),IF(S$1="C",MAX(0,$C432-S$2)))</f>
        <v>127.25999</v>
      </c>
      <c r="T432" s="104" t="n">
        <f aca="false">A432</f>
        <v>20</v>
      </c>
      <c r="U432" s="105" t="n">
        <f aca="false">VLOOKUP($B432,Gas!$B$3:$E$2506,2)</f>
        <v>2.75</v>
      </c>
      <c r="V432" s="46" t="n">
        <f aca="false">C432/U432</f>
        <v>82.64</v>
      </c>
      <c r="W432" s="99" t="n">
        <f aca="false">VLOOKUP($B432,Gas!$B$3:$E$2506,4)</f>
        <v>0.234656203447105</v>
      </c>
    </row>
    <row r="433" customFormat="false" ht="12.75" hidden="false" customHeight="false" outlineLevel="0" collapsed="false">
      <c r="A433" s="95" t="n">
        <f aca="false">MONTH(B433)+(YEAR(B433)-1998)*12</f>
        <v>20</v>
      </c>
      <c r="B433" s="101" t="n">
        <v>36388</v>
      </c>
      <c r="C433" s="102" t="n">
        <v>224.72</v>
      </c>
      <c r="D433" s="98" t="n">
        <f aca="false">LN(C433/C432)</f>
        <v>-0.0112395536938747</v>
      </c>
      <c r="E433" s="106" t="n">
        <f aca="false">STDEV(D424:D433)*SQRT(trade_day)</f>
        <v>12.209536788785</v>
      </c>
      <c r="F433" s="97"/>
      <c r="G433" s="103" t="n">
        <f aca="false">IF(G$1="P",MAX(0,G$2-$C433),IF(G$1="C",MAX(0,$C433-G$2)))</f>
        <v>0</v>
      </c>
      <c r="H433" s="103" t="n">
        <f aca="false">IF(H$1="P",MAX(0,H$2-$C433),IF(H$1="C",MAX(0,$C433-H$2)))</f>
        <v>0</v>
      </c>
      <c r="I433" s="103" t="n">
        <f aca="false">IF(I$1="P",MAX(0,I$2-$C433),IF(I$1="C",MAX(0,$C433-I$2)))</f>
        <v>0</v>
      </c>
      <c r="J433" s="103" t="n">
        <f aca="false">IF(J$1="P",MAX(0,J$2-$C433),IF(J$1="C",MAX(0,$C433-J$2)))</f>
        <v>0</v>
      </c>
      <c r="K433" s="103" t="n">
        <f aca="false">IF(K$1="P",MAX(0,K$2-$C433),IF(K$1="C",MAX(0,$C433-K$2)))</f>
        <v>0</v>
      </c>
      <c r="L433" s="103" t="n">
        <f aca="false">IF(L$1="P",MAX(0,L$2-$C433),IF(L$1="C",MAX(0,$C433-L$2)))</f>
        <v>0</v>
      </c>
      <c r="M433" s="103" t="n">
        <f aca="false">IF(M$1="P",MAX(0,M$2-$C433),IF(M$1="C",MAX(0,$C433-M$2)))</f>
        <v>204.72</v>
      </c>
      <c r="N433" s="103" t="n">
        <f aca="false">IF(N$1="P",MAX(0,N$2-$C433),IF(N$1="C",MAX(0,$C433-N$2)))</f>
        <v>199.72</v>
      </c>
      <c r="O433" s="103" t="n">
        <f aca="false">IF(O$1="P",MAX(0,O$2-$C433),IF(O$1="C",MAX(0,$C433-O$2)))</f>
        <v>194.72</v>
      </c>
      <c r="P433" s="103" t="n">
        <f aca="false">IF(P$1="P",MAX(0,P$2-$C433),IF(P$1="C",MAX(0,$C433-P$2)))</f>
        <v>189.72</v>
      </c>
      <c r="Q433" s="103" t="n">
        <f aca="false">IF(Q$1="P",MAX(0,Q$2-$C433),IF(Q$1="C",MAX(0,$C433-Q$2)))</f>
        <v>184.72</v>
      </c>
      <c r="R433" s="103" t="n">
        <f aca="false">IF(R$1="P",MAX(0,R$2-$C433),IF(R$1="C",MAX(0,$C433-R$2)))</f>
        <v>174.72</v>
      </c>
      <c r="S433" s="103" t="n">
        <f aca="false">IF(S$1="P",MAX(0,S$2-$C433),IF(S$1="C",MAX(0,$C433-S$2)))</f>
        <v>124.71999</v>
      </c>
      <c r="T433" s="104" t="n">
        <f aca="false">A433</f>
        <v>20</v>
      </c>
      <c r="U433" s="105" t="n">
        <f aca="false">VLOOKUP($B433,Gas!$B$3:$E$2506,2)</f>
        <v>2.71</v>
      </c>
      <c r="V433" s="46" t="n">
        <f aca="false">C433/U433</f>
        <v>82.9225092250923</v>
      </c>
      <c r="W433" s="99" t="n">
        <f aca="false">VLOOKUP($B433,Gas!$B$3:$E$2506,4)</f>
        <v>0.200125893458188</v>
      </c>
    </row>
    <row r="434" customFormat="false" ht="12.75" hidden="false" customHeight="false" outlineLevel="0" collapsed="false">
      <c r="A434" s="95" t="n">
        <f aca="false">MONTH(B434)+(YEAR(B434)-1998)*12</f>
        <v>20</v>
      </c>
      <c r="B434" s="101" t="n">
        <v>36389</v>
      </c>
      <c r="C434" s="102" t="n">
        <v>128.08</v>
      </c>
      <c r="D434" s="98" t="n">
        <f aca="false">LN(C434/C433)</f>
        <v>-0.562200114107529</v>
      </c>
      <c r="E434" s="106" t="n">
        <f aca="false">STDEV(D425:D434)*SQRT(trade_day)</f>
        <v>7.28466894071598</v>
      </c>
      <c r="F434" s="97"/>
      <c r="G434" s="103" t="n">
        <f aca="false">IF(G$1="P",MAX(0,G$2-$C434),IF(G$1="C",MAX(0,$C434-G$2)))</f>
        <v>0</v>
      </c>
      <c r="H434" s="103" t="n">
        <f aca="false">IF(H$1="P",MAX(0,H$2-$C434),IF(H$1="C",MAX(0,$C434-H$2)))</f>
        <v>0</v>
      </c>
      <c r="I434" s="103" t="n">
        <f aca="false">IF(I$1="P",MAX(0,I$2-$C434),IF(I$1="C",MAX(0,$C434-I$2)))</f>
        <v>0</v>
      </c>
      <c r="J434" s="103" t="n">
        <f aca="false">IF(J$1="P",MAX(0,J$2-$C434),IF(J$1="C",MAX(0,$C434-J$2)))</f>
        <v>0</v>
      </c>
      <c r="K434" s="103" t="n">
        <f aca="false">IF(K$1="P",MAX(0,K$2-$C434),IF(K$1="C",MAX(0,$C434-K$2)))</f>
        <v>0</v>
      </c>
      <c r="L434" s="103" t="n">
        <f aca="false">IF(L$1="P",MAX(0,L$2-$C434),IF(L$1="C",MAX(0,$C434-L$2)))</f>
        <v>0</v>
      </c>
      <c r="M434" s="103" t="n">
        <f aca="false">IF(M$1="P",MAX(0,M$2-$C434),IF(M$1="C",MAX(0,$C434-M$2)))</f>
        <v>108.08</v>
      </c>
      <c r="N434" s="103" t="n">
        <f aca="false">IF(N$1="P",MAX(0,N$2-$C434),IF(N$1="C",MAX(0,$C434-N$2)))</f>
        <v>103.08</v>
      </c>
      <c r="O434" s="103" t="n">
        <f aca="false">IF(O$1="P",MAX(0,O$2-$C434),IF(O$1="C",MAX(0,$C434-O$2)))</f>
        <v>98.08</v>
      </c>
      <c r="P434" s="103" t="n">
        <f aca="false">IF(P$1="P",MAX(0,P$2-$C434),IF(P$1="C",MAX(0,$C434-P$2)))</f>
        <v>93.08</v>
      </c>
      <c r="Q434" s="103" t="n">
        <f aca="false">IF(Q$1="P",MAX(0,Q$2-$C434),IF(Q$1="C",MAX(0,$C434-Q$2)))</f>
        <v>88.08</v>
      </c>
      <c r="R434" s="103" t="n">
        <f aca="false">IF(R$1="P",MAX(0,R$2-$C434),IF(R$1="C",MAX(0,$C434-R$2)))</f>
        <v>78.08</v>
      </c>
      <c r="S434" s="103" t="n">
        <f aca="false">IF(S$1="P",MAX(0,S$2-$C434),IF(S$1="C",MAX(0,$C434-S$2)))</f>
        <v>28.07999</v>
      </c>
      <c r="T434" s="104" t="n">
        <f aca="false">A434</f>
        <v>20</v>
      </c>
      <c r="U434" s="105" t="n">
        <f aca="false">VLOOKUP($B434,Gas!$B$3:$E$2506,2)</f>
        <v>2.73</v>
      </c>
      <c r="V434" s="46" t="n">
        <f aca="false">C434/U434</f>
        <v>46.9157509157509</v>
      </c>
      <c r="W434" s="99" t="n">
        <f aca="false">VLOOKUP($B434,Gas!$B$3:$E$2506,4)</f>
        <v>0.194184432836785</v>
      </c>
    </row>
    <row r="435" customFormat="false" ht="12.75" hidden="false" customHeight="false" outlineLevel="0" collapsed="false">
      <c r="A435" s="95" t="n">
        <f aca="false">MONTH(B435)+(YEAR(B435)-1998)*12</f>
        <v>20</v>
      </c>
      <c r="B435" s="101" t="n">
        <v>36390</v>
      </c>
      <c r="C435" s="102" t="n">
        <v>60.95</v>
      </c>
      <c r="D435" s="98" t="n">
        <f aca="false">LN(C435/C434)</f>
        <v>-0.742601212761179</v>
      </c>
      <c r="E435" s="106" t="n">
        <f aca="false">STDEV(D426:D435)*SQRT(trade_day)</f>
        <v>8.45778434316141</v>
      </c>
      <c r="F435" s="97"/>
      <c r="G435" s="103" t="n">
        <f aca="false">IF(G$1="P",MAX(0,G$2-$C435),IF(G$1="C",MAX(0,$C435-G$2)))</f>
        <v>0</v>
      </c>
      <c r="H435" s="103" t="n">
        <f aca="false">IF(H$1="P",MAX(0,H$2-$C435),IF(H$1="C",MAX(0,$C435-H$2)))</f>
        <v>0</v>
      </c>
      <c r="I435" s="103" t="n">
        <f aca="false">IF(I$1="P",MAX(0,I$2-$C435),IF(I$1="C",MAX(0,$C435-I$2)))</f>
        <v>0</v>
      </c>
      <c r="J435" s="103" t="n">
        <f aca="false">IF(J$1="P",MAX(0,J$2-$C435),IF(J$1="C",MAX(0,$C435-J$2)))</f>
        <v>0</v>
      </c>
      <c r="K435" s="103" t="n">
        <f aca="false">IF(K$1="P",MAX(0,K$2-$C435),IF(K$1="C",MAX(0,$C435-K$2)))</f>
        <v>0</v>
      </c>
      <c r="L435" s="103" t="n">
        <f aca="false">IF(L$1="P",MAX(0,L$2-$C435),IF(L$1="C",MAX(0,$C435-L$2)))</f>
        <v>0</v>
      </c>
      <c r="M435" s="103" t="n">
        <f aca="false">IF(M$1="P",MAX(0,M$2-$C435),IF(M$1="C",MAX(0,$C435-M$2)))</f>
        <v>40.95</v>
      </c>
      <c r="N435" s="103" t="n">
        <f aca="false">IF(N$1="P",MAX(0,N$2-$C435),IF(N$1="C",MAX(0,$C435-N$2)))</f>
        <v>35.95</v>
      </c>
      <c r="O435" s="103" t="n">
        <f aca="false">IF(O$1="P",MAX(0,O$2-$C435),IF(O$1="C",MAX(0,$C435-O$2)))</f>
        <v>30.95</v>
      </c>
      <c r="P435" s="103" t="n">
        <f aca="false">IF(P$1="P",MAX(0,P$2-$C435),IF(P$1="C",MAX(0,$C435-P$2)))</f>
        <v>25.95</v>
      </c>
      <c r="Q435" s="103" t="n">
        <f aca="false">IF(Q$1="P",MAX(0,Q$2-$C435),IF(Q$1="C",MAX(0,$C435-Q$2)))</f>
        <v>20.95</v>
      </c>
      <c r="R435" s="103" t="n">
        <f aca="false">IF(R$1="P",MAX(0,R$2-$C435),IF(R$1="C",MAX(0,$C435-R$2)))</f>
        <v>10.95</v>
      </c>
      <c r="S435" s="103" t="n">
        <f aca="false">IF(S$1="P",MAX(0,S$2-$C435),IF(S$1="C",MAX(0,$C435-S$2)))</f>
        <v>0</v>
      </c>
      <c r="T435" s="104" t="n">
        <f aca="false">A435</f>
        <v>20</v>
      </c>
      <c r="U435" s="105" t="n">
        <f aca="false">VLOOKUP($B435,Gas!$B$3:$E$2506,2)</f>
        <v>2.7</v>
      </c>
      <c r="V435" s="46" t="n">
        <f aca="false">C435/U435</f>
        <v>22.5740740740741</v>
      </c>
      <c r="W435" s="99" t="n">
        <f aca="false">VLOOKUP($B435,Gas!$B$3:$E$2506,4)</f>
        <v>0.2089350943059</v>
      </c>
    </row>
    <row r="436" customFormat="false" ht="12.75" hidden="false" customHeight="false" outlineLevel="0" collapsed="false">
      <c r="A436" s="95" t="n">
        <f aca="false">MONTH(B436)+(YEAR(B436)-1998)*12</f>
        <v>20</v>
      </c>
      <c r="B436" s="101" t="n">
        <v>36391</v>
      </c>
      <c r="C436" s="102" t="n">
        <v>42.12</v>
      </c>
      <c r="D436" s="98" t="n">
        <f aca="false">LN(C436/C435)</f>
        <v>-0.369531168661506</v>
      </c>
      <c r="E436" s="106" t="n">
        <f aca="false">STDEV(D427:D436)*SQRT(trade_day)</f>
        <v>8.69131281221517</v>
      </c>
      <c r="F436" s="97"/>
      <c r="G436" s="103" t="n">
        <f aca="false">IF(G$1="P",MAX(0,G$2-$C436),IF(G$1="C",MAX(0,$C436-G$2)))</f>
        <v>0</v>
      </c>
      <c r="H436" s="103" t="n">
        <f aca="false">IF(H$1="P",MAX(0,H$2-$C436),IF(H$1="C",MAX(0,$C436-H$2)))</f>
        <v>0</v>
      </c>
      <c r="I436" s="103" t="n">
        <f aca="false">IF(I$1="P",MAX(0,I$2-$C436),IF(I$1="C",MAX(0,$C436-I$2)))</f>
        <v>0</v>
      </c>
      <c r="J436" s="103" t="n">
        <f aca="false">IF(J$1="P",MAX(0,J$2-$C436),IF(J$1="C",MAX(0,$C436-J$2)))</f>
        <v>0</v>
      </c>
      <c r="K436" s="103" t="n">
        <f aca="false">IF(K$1="P",MAX(0,K$2-$C436),IF(K$1="C",MAX(0,$C436-K$2)))</f>
        <v>0</v>
      </c>
      <c r="L436" s="103" t="n">
        <f aca="false">IF(L$1="P",MAX(0,L$2-$C436),IF(L$1="C",MAX(0,$C436-L$2)))</f>
        <v>7.88</v>
      </c>
      <c r="M436" s="103" t="n">
        <f aca="false">IF(M$1="P",MAX(0,M$2-$C436),IF(M$1="C",MAX(0,$C436-M$2)))</f>
        <v>22.12</v>
      </c>
      <c r="N436" s="103" t="n">
        <f aca="false">IF(N$1="P",MAX(0,N$2-$C436),IF(N$1="C",MAX(0,$C436-N$2)))</f>
        <v>17.12</v>
      </c>
      <c r="O436" s="103" t="n">
        <f aca="false">IF(O$1="P",MAX(0,O$2-$C436),IF(O$1="C",MAX(0,$C436-O$2)))</f>
        <v>12.12</v>
      </c>
      <c r="P436" s="103" t="n">
        <f aca="false">IF(P$1="P",MAX(0,P$2-$C436),IF(P$1="C",MAX(0,$C436-P$2)))</f>
        <v>7.12</v>
      </c>
      <c r="Q436" s="103" t="n">
        <f aca="false">IF(Q$1="P",MAX(0,Q$2-$C436),IF(Q$1="C",MAX(0,$C436-Q$2)))</f>
        <v>2.12</v>
      </c>
      <c r="R436" s="103" t="n">
        <f aca="false">IF(R$1="P",MAX(0,R$2-$C436),IF(R$1="C",MAX(0,$C436-R$2)))</f>
        <v>0</v>
      </c>
      <c r="S436" s="103" t="n">
        <f aca="false">IF(S$1="P",MAX(0,S$2-$C436),IF(S$1="C",MAX(0,$C436-S$2)))</f>
        <v>0</v>
      </c>
      <c r="T436" s="104" t="n">
        <f aca="false">A436</f>
        <v>20</v>
      </c>
      <c r="U436" s="105" t="n">
        <f aca="false">VLOOKUP($B436,Gas!$B$3:$E$2506,2)</f>
        <v>2.745</v>
      </c>
      <c r="V436" s="46" t="n">
        <f aca="false">C436/U436</f>
        <v>15.344262295082</v>
      </c>
      <c r="W436" s="99" t="n">
        <f aca="false">VLOOKUP($B436,Gas!$B$3:$E$2506,4)</f>
        <v>0.229955231653494</v>
      </c>
    </row>
    <row r="437" customFormat="false" ht="12.75" hidden="false" customHeight="false" outlineLevel="0" collapsed="false">
      <c r="A437" s="95" t="n">
        <f aca="false">MONTH(B437)+(YEAR(B437)-1998)*12</f>
        <v>20</v>
      </c>
      <c r="B437" s="101" t="n">
        <v>36392</v>
      </c>
      <c r="C437" s="102" t="n">
        <v>40.34</v>
      </c>
      <c r="D437" s="98" t="n">
        <f aca="false">LN(C437/C436)</f>
        <v>-0.0431791547397089</v>
      </c>
      <c r="E437" s="106" t="n">
        <f aca="false">STDEV(D428:D437)*SQRT(trade_day)</f>
        <v>8.66378316927178</v>
      </c>
      <c r="F437" s="97"/>
      <c r="G437" s="103" t="n">
        <f aca="false">IF(G$1="P",MAX(0,G$2-$C437),IF(G$1="C",MAX(0,$C437-G$2)))</f>
        <v>0</v>
      </c>
      <c r="H437" s="103" t="n">
        <f aca="false">IF(H$1="P",MAX(0,H$2-$C437),IF(H$1="C",MAX(0,$C437-H$2)))</f>
        <v>0</v>
      </c>
      <c r="I437" s="103" t="n">
        <f aca="false">IF(I$1="P",MAX(0,I$2-$C437),IF(I$1="C",MAX(0,$C437-I$2)))</f>
        <v>0</v>
      </c>
      <c r="J437" s="103" t="n">
        <f aca="false">IF(J$1="P",MAX(0,J$2-$C437),IF(J$1="C",MAX(0,$C437-J$2)))</f>
        <v>0</v>
      </c>
      <c r="K437" s="103" t="n">
        <f aca="false">IF(K$1="P",MAX(0,K$2-$C437),IF(K$1="C",MAX(0,$C437-K$2)))</f>
        <v>0</v>
      </c>
      <c r="L437" s="103" t="n">
        <f aca="false">IF(L$1="P",MAX(0,L$2-$C437),IF(L$1="C",MAX(0,$C437-L$2)))</f>
        <v>9.66</v>
      </c>
      <c r="M437" s="103" t="n">
        <f aca="false">IF(M$1="P",MAX(0,M$2-$C437),IF(M$1="C",MAX(0,$C437-M$2)))</f>
        <v>20.34</v>
      </c>
      <c r="N437" s="103" t="n">
        <f aca="false">IF(N$1="P",MAX(0,N$2-$C437),IF(N$1="C",MAX(0,$C437-N$2)))</f>
        <v>15.34</v>
      </c>
      <c r="O437" s="103" t="n">
        <f aca="false">IF(O$1="P",MAX(0,O$2-$C437),IF(O$1="C",MAX(0,$C437-O$2)))</f>
        <v>10.34</v>
      </c>
      <c r="P437" s="103" t="n">
        <f aca="false">IF(P$1="P",MAX(0,P$2-$C437),IF(P$1="C",MAX(0,$C437-P$2)))</f>
        <v>5.34</v>
      </c>
      <c r="Q437" s="103" t="n">
        <f aca="false">IF(Q$1="P",MAX(0,Q$2-$C437),IF(Q$1="C",MAX(0,$C437-Q$2)))</f>
        <v>0.340000000000003</v>
      </c>
      <c r="R437" s="103" t="n">
        <f aca="false">IF(R$1="P",MAX(0,R$2-$C437),IF(R$1="C",MAX(0,$C437-R$2)))</f>
        <v>0</v>
      </c>
      <c r="S437" s="103" t="n">
        <f aca="false">IF(S$1="P",MAX(0,S$2-$C437),IF(S$1="C",MAX(0,$C437-S$2)))</f>
        <v>0</v>
      </c>
      <c r="T437" s="104" t="n">
        <f aca="false">A437</f>
        <v>20</v>
      </c>
      <c r="U437" s="105" t="n">
        <f aca="false">VLOOKUP($B437,Gas!$B$3:$E$2506,2)</f>
        <v>2.87</v>
      </c>
      <c r="V437" s="46" t="n">
        <f aca="false">C437/U437</f>
        <v>14.0557491289199</v>
      </c>
      <c r="W437" s="99" t="n">
        <f aca="false">VLOOKUP($B437,Gas!$B$3:$E$2506,4)</f>
        <v>0.341750425287592</v>
      </c>
    </row>
    <row r="438" customFormat="false" ht="12.75" hidden="false" customHeight="false" outlineLevel="0" collapsed="false">
      <c r="A438" s="95" t="n">
        <f aca="false">MONTH(B438)+(YEAR(B438)-1998)*12</f>
        <v>20</v>
      </c>
      <c r="B438" s="101" t="n">
        <v>36395</v>
      </c>
      <c r="C438" s="102" t="n">
        <v>44.99</v>
      </c>
      <c r="D438" s="98" t="n">
        <f aca="false">LN(C438/C437)</f>
        <v>0.109096710327015</v>
      </c>
      <c r="E438" s="106" t="n">
        <f aca="false">STDEV(D429:D438)*SQRT(trade_day)</f>
        <v>8.67650199465787</v>
      </c>
      <c r="F438" s="97"/>
      <c r="G438" s="103" t="n">
        <f aca="false">IF(G$1="P",MAX(0,G$2-$C438),IF(G$1="C",MAX(0,$C438-G$2)))</f>
        <v>0</v>
      </c>
      <c r="H438" s="103" t="n">
        <f aca="false">IF(H$1="P",MAX(0,H$2-$C438),IF(H$1="C",MAX(0,$C438-H$2)))</f>
        <v>0</v>
      </c>
      <c r="I438" s="103" t="n">
        <f aca="false">IF(I$1="P",MAX(0,I$2-$C438),IF(I$1="C",MAX(0,$C438-I$2)))</f>
        <v>0</v>
      </c>
      <c r="J438" s="103" t="n">
        <f aca="false">IF(J$1="P",MAX(0,J$2-$C438),IF(J$1="C",MAX(0,$C438-J$2)))</f>
        <v>0</v>
      </c>
      <c r="K438" s="103" t="n">
        <f aca="false">IF(K$1="P",MAX(0,K$2-$C438),IF(K$1="C",MAX(0,$C438-K$2)))</f>
        <v>0</v>
      </c>
      <c r="L438" s="103" t="n">
        <f aca="false">IF(L$1="P",MAX(0,L$2-$C438),IF(L$1="C",MAX(0,$C438-L$2)))</f>
        <v>5.01</v>
      </c>
      <c r="M438" s="103" t="n">
        <f aca="false">IF(M$1="P",MAX(0,M$2-$C438),IF(M$1="C",MAX(0,$C438-M$2)))</f>
        <v>24.99</v>
      </c>
      <c r="N438" s="103" t="n">
        <f aca="false">IF(N$1="P",MAX(0,N$2-$C438),IF(N$1="C",MAX(0,$C438-N$2)))</f>
        <v>19.99</v>
      </c>
      <c r="O438" s="103" t="n">
        <f aca="false">IF(O$1="P",MAX(0,O$2-$C438),IF(O$1="C",MAX(0,$C438-O$2)))</f>
        <v>14.99</v>
      </c>
      <c r="P438" s="103" t="n">
        <f aca="false">IF(P$1="P",MAX(0,P$2-$C438),IF(P$1="C",MAX(0,$C438-P$2)))</f>
        <v>9.99</v>
      </c>
      <c r="Q438" s="103" t="n">
        <f aca="false">IF(Q$1="P",MAX(0,Q$2-$C438),IF(Q$1="C",MAX(0,$C438-Q$2)))</f>
        <v>4.99</v>
      </c>
      <c r="R438" s="103" t="n">
        <f aca="false">IF(R$1="P",MAX(0,R$2-$C438),IF(R$1="C",MAX(0,$C438-R$2)))</f>
        <v>0</v>
      </c>
      <c r="S438" s="103" t="n">
        <f aca="false">IF(S$1="P",MAX(0,S$2-$C438),IF(S$1="C",MAX(0,$C438-S$2)))</f>
        <v>0</v>
      </c>
      <c r="T438" s="104" t="n">
        <f aca="false">A438</f>
        <v>20</v>
      </c>
      <c r="U438" s="105" t="n">
        <f aca="false">VLOOKUP($B438,Gas!$B$3:$E$2506,2)</f>
        <v>2.96</v>
      </c>
      <c r="V438" s="46" t="n">
        <f aca="false">C438/U438</f>
        <v>15.1993243243243</v>
      </c>
      <c r="W438" s="99" t="n">
        <f aca="false">VLOOKUP($B438,Gas!$B$3:$E$2506,4)</f>
        <v>0.352218275584704</v>
      </c>
    </row>
    <row r="439" customFormat="false" ht="12.75" hidden="false" customHeight="false" outlineLevel="0" collapsed="false">
      <c r="A439" s="95" t="n">
        <f aca="false">MONTH(B439)+(YEAR(B439)-1998)*12</f>
        <v>20</v>
      </c>
      <c r="B439" s="101" t="n">
        <v>36396</v>
      </c>
      <c r="C439" s="102" t="n">
        <v>40</v>
      </c>
      <c r="D439" s="98" t="n">
        <f aca="false">LN(C439/C438)</f>
        <v>-0.117560788739145</v>
      </c>
      <c r="E439" s="106" t="n">
        <f aca="false">STDEV(D430:D439)*SQRT(trade_day)</f>
        <v>8.68741311177716</v>
      </c>
      <c r="F439" s="97"/>
      <c r="G439" s="103" t="n">
        <f aca="false">IF(G$1="P",MAX(0,G$2-$C439),IF(G$1="C",MAX(0,$C439-G$2)))</f>
        <v>0</v>
      </c>
      <c r="H439" s="103" t="n">
        <f aca="false">IF(H$1="P",MAX(0,H$2-$C439),IF(H$1="C",MAX(0,$C439-H$2)))</f>
        <v>0</v>
      </c>
      <c r="I439" s="103" t="n">
        <f aca="false">IF(I$1="P",MAX(0,I$2-$C439),IF(I$1="C",MAX(0,$C439-I$2)))</f>
        <v>0</v>
      </c>
      <c r="J439" s="103" t="n">
        <f aca="false">IF(J$1="P",MAX(0,J$2-$C439),IF(J$1="C",MAX(0,$C439-J$2)))</f>
        <v>0</v>
      </c>
      <c r="K439" s="103" t="n">
        <f aca="false">IF(K$1="P",MAX(0,K$2-$C439),IF(K$1="C",MAX(0,$C439-K$2)))</f>
        <v>0</v>
      </c>
      <c r="L439" s="103" t="n">
        <f aca="false">IF(L$1="P",MAX(0,L$2-$C439),IF(L$1="C",MAX(0,$C439-L$2)))</f>
        <v>10</v>
      </c>
      <c r="M439" s="103" t="n">
        <f aca="false">IF(M$1="P",MAX(0,M$2-$C439),IF(M$1="C",MAX(0,$C439-M$2)))</f>
        <v>20</v>
      </c>
      <c r="N439" s="103" t="n">
        <f aca="false">IF(N$1="P",MAX(0,N$2-$C439),IF(N$1="C",MAX(0,$C439-N$2)))</f>
        <v>15</v>
      </c>
      <c r="O439" s="103" t="n">
        <f aca="false">IF(O$1="P",MAX(0,O$2-$C439),IF(O$1="C",MAX(0,$C439-O$2)))</f>
        <v>10</v>
      </c>
      <c r="P439" s="103" t="n">
        <f aca="false">IF(P$1="P",MAX(0,P$2-$C439),IF(P$1="C",MAX(0,$C439-P$2)))</f>
        <v>5</v>
      </c>
      <c r="Q439" s="103" t="n">
        <f aca="false">IF(Q$1="P",MAX(0,Q$2-$C439),IF(Q$1="C",MAX(0,$C439-Q$2)))</f>
        <v>0</v>
      </c>
      <c r="R439" s="103" t="n">
        <f aca="false">IF(R$1="P",MAX(0,R$2-$C439),IF(R$1="C",MAX(0,$C439-R$2)))</f>
        <v>0</v>
      </c>
      <c r="S439" s="103" t="n">
        <f aca="false">IF(S$1="P",MAX(0,S$2-$C439),IF(S$1="C",MAX(0,$C439-S$2)))</f>
        <v>0</v>
      </c>
      <c r="T439" s="104" t="n">
        <f aca="false">A439</f>
        <v>20</v>
      </c>
      <c r="U439" s="105" t="n">
        <f aca="false">VLOOKUP($B439,Gas!$B$3:$E$2506,2)</f>
        <v>2.95</v>
      </c>
      <c r="V439" s="46" t="n">
        <f aca="false">C439/U439</f>
        <v>13.5593220338983</v>
      </c>
      <c r="W439" s="99" t="n">
        <f aca="false">VLOOKUP($B439,Gas!$B$3:$E$2506,4)</f>
        <v>0.329506586805056</v>
      </c>
    </row>
    <row r="440" customFormat="false" ht="12.75" hidden="false" customHeight="false" outlineLevel="0" collapsed="false">
      <c r="A440" s="95" t="n">
        <f aca="false">MONTH(B440)+(YEAR(B440)-1998)*12</f>
        <v>20</v>
      </c>
      <c r="B440" s="101" t="n">
        <v>36397</v>
      </c>
      <c r="C440" s="102" t="n">
        <v>28</v>
      </c>
      <c r="D440" s="98" t="n">
        <f aca="false">LN(C440/C439)</f>
        <v>-0.356674943938732</v>
      </c>
      <c r="E440" s="106" t="n">
        <f aca="false">STDEV(D431:D440)*SQRT(trade_day)</f>
        <v>8.66705138656652</v>
      </c>
      <c r="F440" s="97"/>
      <c r="G440" s="103" t="n">
        <f aca="false">IF(G$1="P",MAX(0,G$2-$C440),IF(G$1="C",MAX(0,$C440-G$2)))</f>
        <v>0</v>
      </c>
      <c r="H440" s="103" t="n">
        <f aca="false">IF(H$1="P",MAX(0,H$2-$C440),IF(H$1="C",MAX(0,$C440-H$2)))</f>
        <v>0</v>
      </c>
      <c r="I440" s="103" t="n">
        <f aca="false">IF(I$1="P",MAX(0,I$2-$C440),IF(I$1="C",MAX(0,$C440-I$2)))</f>
        <v>2</v>
      </c>
      <c r="J440" s="103" t="n">
        <f aca="false">IF(J$1="P",MAX(0,J$2-$C440),IF(J$1="C",MAX(0,$C440-J$2)))</f>
        <v>7</v>
      </c>
      <c r="K440" s="103" t="n">
        <f aca="false">IF(K$1="P",MAX(0,K$2-$C440),IF(K$1="C",MAX(0,$C440-K$2)))</f>
        <v>12</v>
      </c>
      <c r="L440" s="103" t="n">
        <f aca="false">IF(L$1="P",MAX(0,L$2-$C440),IF(L$1="C",MAX(0,$C440-L$2)))</f>
        <v>22</v>
      </c>
      <c r="M440" s="103" t="n">
        <f aca="false">IF(M$1="P",MAX(0,M$2-$C440),IF(M$1="C",MAX(0,$C440-M$2)))</f>
        <v>8</v>
      </c>
      <c r="N440" s="103" t="n">
        <f aca="false">IF(N$1="P",MAX(0,N$2-$C440),IF(N$1="C",MAX(0,$C440-N$2)))</f>
        <v>3</v>
      </c>
      <c r="O440" s="103" t="n">
        <f aca="false">IF(O$1="P",MAX(0,O$2-$C440),IF(O$1="C",MAX(0,$C440-O$2)))</f>
        <v>0</v>
      </c>
      <c r="P440" s="103" t="n">
        <f aca="false">IF(P$1="P",MAX(0,P$2-$C440),IF(P$1="C",MAX(0,$C440-P$2)))</f>
        <v>0</v>
      </c>
      <c r="Q440" s="103" t="n">
        <f aca="false">IF(Q$1="P",MAX(0,Q$2-$C440),IF(Q$1="C",MAX(0,$C440-Q$2)))</f>
        <v>0</v>
      </c>
      <c r="R440" s="103" t="n">
        <f aca="false">IF(R$1="P",MAX(0,R$2-$C440),IF(R$1="C",MAX(0,$C440-R$2)))</f>
        <v>0</v>
      </c>
      <c r="S440" s="103" t="n">
        <f aca="false">IF(S$1="P",MAX(0,S$2-$C440),IF(S$1="C",MAX(0,$C440-S$2)))</f>
        <v>0</v>
      </c>
      <c r="T440" s="104" t="n">
        <f aca="false">A440</f>
        <v>20</v>
      </c>
      <c r="U440" s="105" t="n">
        <f aca="false">VLOOKUP($B440,Gas!$B$3:$E$2506,2)</f>
        <v>3.02</v>
      </c>
      <c r="V440" s="46" t="n">
        <f aca="false">C440/U440</f>
        <v>9.27152317880795</v>
      </c>
      <c r="W440" s="99" t="n">
        <f aca="false">VLOOKUP($B440,Gas!$B$3:$E$2506,4)</f>
        <v>0.335421448051923</v>
      </c>
    </row>
    <row r="441" customFormat="false" ht="12.75" hidden="false" customHeight="false" outlineLevel="0" collapsed="false">
      <c r="A441" s="95" t="n">
        <f aca="false">MONTH(B441)+(YEAR(B441)-1998)*12</f>
        <v>20</v>
      </c>
      <c r="B441" s="101" t="n">
        <v>36398</v>
      </c>
      <c r="C441" s="102" t="n">
        <v>29.6</v>
      </c>
      <c r="D441" s="98" t="n">
        <f aca="false">LN(C441/C440)</f>
        <v>0.0555698511548108</v>
      </c>
      <c r="E441" s="106" t="n">
        <f aca="false">STDEV(D432:D441)*SQRT(trade_day)</f>
        <v>8.63567015029776</v>
      </c>
      <c r="F441" s="97"/>
      <c r="G441" s="103" t="n">
        <f aca="false">IF(G$1="P",MAX(0,G$2-$C441),IF(G$1="C",MAX(0,$C441-G$2)))</f>
        <v>0</v>
      </c>
      <c r="H441" s="103" t="n">
        <f aca="false">IF(H$1="P",MAX(0,H$2-$C441),IF(H$1="C",MAX(0,$C441-H$2)))</f>
        <v>0</v>
      </c>
      <c r="I441" s="103" t="n">
        <f aca="false">IF(I$1="P",MAX(0,I$2-$C441),IF(I$1="C",MAX(0,$C441-I$2)))</f>
        <v>0.399999999999999</v>
      </c>
      <c r="J441" s="103" t="n">
        <f aca="false">IF(J$1="P",MAX(0,J$2-$C441),IF(J$1="C",MAX(0,$C441-J$2)))</f>
        <v>5.4</v>
      </c>
      <c r="K441" s="103" t="n">
        <f aca="false">IF(K$1="P",MAX(0,K$2-$C441),IF(K$1="C",MAX(0,$C441-K$2)))</f>
        <v>10.4</v>
      </c>
      <c r="L441" s="103" t="n">
        <f aca="false">IF(L$1="P",MAX(0,L$2-$C441),IF(L$1="C",MAX(0,$C441-L$2)))</f>
        <v>20.4</v>
      </c>
      <c r="M441" s="103" t="n">
        <f aca="false">IF(M$1="P",MAX(0,M$2-$C441),IF(M$1="C",MAX(0,$C441-M$2)))</f>
        <v>9.6</v>
      </c>
      <c r="N441" s="103" t="n">
        <f aca="false">IF(N$1="P",MAX(0,N$2-$C441),IF(N$1="C",MAX(0,$C441-N$2)))</f>
        <v>4.6</v>
      </c>
      <c r="O441" s="103" t="n">
        <f aca="false">IF(O$1="P",MAX(0,O$2-$C441),IF(O$1="C",MAX(0,$C441-O$2)))</f>
        <v>0</v>
      </c>
      <c r="P441" s="103" t="n">
        <f aca="false">IF(P$1="P",MAX(0,P$2-$C441),IF(P$1="C",MAX(0,$C441-P$2)))</f>
        <v>0</v>
      </c>
      <c r="Q441" s="103" t="n">
        <f aca="false">IF(Q$1="P",MAX(0,Q$2-$C441),IF(Q$1="C",MAX(0,$C441-Q$2)))</f>
        <v>0</v>
      </c>
      <c r="R441" s="103" t="n">
        <f aca="false">IF(R$1="P",MAX(0,R$2-$C441),IF(R$1="C",MAX(0,$C441-R$2)))</f>
        <v>0</v>
      </c>
      <c r="S441" s="103" t="n">
        <f aca="false">IF(S$1="P",MAX(0,S$2-$C441),IF(S$1="C",MAX(0,$C441-S$2)))</f>
        <v>0</v>
      </c>
      <c r="T441" s="104" t="n">
        <f aca="false">A441</f>
        <v>20</v>
      </c>
      <c r="U441" s="105" t="n">
        <f aca="false">VLOOKUP($B441,Gas!$B$3:$E$2506,2)</f>
        <v>3.08</v>
      </c>
      <c r="V441" s="46" t="n">
        <f aca="false">C441/U441</f>
        <v>9.61038961038961</v>
      </c>
      <c r="W441" s="99" t="n">
        <f aca="false">VLOOKUP($B441,Gas!$B$3:$E$2506,4)</f>
        <v>0.330682889085996</v>
      </c>
    </row>
    <row r="442" customFormat="false" ht="12.75" hidden="false" customHeight="false" outlineLevel="0" collapsed="false">
      <c r="A442" s="95" t="n">
        <f aca="false">MONTH(B442)+(YEAR(B442)-1998)*12</f>
        <v>20</v>
      </c>
      <c r="B442" s="101" t="n">
        <v>36399</v>
      </c>
      <c r="C442" s="102" t="n">
        <v>36.22</v>
      </c>
      <c r="D442" s="98" t="n">
        <f aca="false">LN(C442/C441)</f>
        <v>0.201837091125253</v>
      </c>
      <c r="E442" s="106" t="n">
        <f aca="false">STDEV(D433:D442)*SQRT(trade_day)</f>
        <v>4.90342386735129</v>
      </c>
      <c r="F442" s="97"/>
      <c r="G442" s="103" t="n">
        <f aca="false">IF(G$1="P",MAX(0,G$2-$C442),IF(G$1="C",MAX(0,$C442-G$2)))</f>
        <v>0</v>
      </c>
      <c r="H442" s="103" t="n">
        <f aca="false">IF(H$1="P",MAX(0,H$2-$C442),IF(H$1="C",MAX(0,$C442-H$2)))</f>
        <v>0</v>
      </c>
      <c r="I442" s="103" t="n">
        <f aca="false">IF(I$1="P",MAX(0,I$2-$C442),IF(I$1="C",MAX(0,$C442-I$2)))</f>
        <v>0</v>
      </c>
      <c r="J442" s="103" t="n">
        <f aca="false">IF(J$1="P",MAX(0,J$2-$C442),IF(J$1="C",MAX(0,$C442-J$2)))</f>
        <v>0</v>
      </c>
      <c r="K442" s="103" t="n">
        <f aca="false">IF(K$1="P",MAX(0,K$2-$C442),IF(K$1="C",MAX(0,$C442-K$2)))</f>
        <v>3.78</v>
      </c>
      <c r="L442" s="103" t="n">
        <f aca="false">IF(L$1="P",MAX(0,L$2-$C442),IF(L$1="C",MAX(0,$C442-L$2)))</f>
        <v>13.78</v>
      </c>
      <c r="M442" s="103" t="n">
        <f aca="false">IF(M$1="P",MAX(0,M$2-$C442),IF(M$1="C",MAX(0,$C442-M$2)))</f>
        <v>16.22</v>
      </c>
      <c r="N442" s="103" t="n">
        <f aca="false">IF(N$1="P",MAX(0,N$2-$C442),IF(N$1="C",MAX(0,$C442-N$2)))</f>
        <v>11.22</v>
      </c>
      <c r="O442" s="103" t="n">
        <f aca="false">IF(O$1="P",MAX(0,O$2-$C442),IF(O$1="C",MAX(0,$C442-O$2)))</f>
        <v>6.22</v>
      </c>
      <c r="P442" s="103" t="n">
        <f aca="false">IF(P$1="P",MAX(0,P$2-$C442),IF(P$1="C",MAX(0,$C442-P$2)))</f>
        <v>1.22</v>
      </c>
      <c r="Q442" s="103" t="n">
        <f aca="false">IF(Q$1="P",MAX(0,Q$2-$C442),IF(Q$1="C",MAX(0,$C442-Q$2)))</f>
        <v>0</v>
      </c>
      <c r="R442" s="103" t="n">
        <f aca="false">IF(R$1="P",MAX(0,R$2-$C442),IF(R$1="C",MAX(0,$C442-R$2)))</f>
        <v>0</v>
      </c>
      <c r="S442" s="103" t="n">
        <f aca="false">IF(S$1="P",MAX(0,S$2-$C442),IF(S$1="C",MAX(0,$C442-S$2)))</f>
        <v>0</v>
      </c>
      <c r="T442" s="104" t="n">
        <f aca="false">A442</f>
        <v>20</v>
      </c>
      <c r="U442" s="105" t="n">
        <f aca="false">VLOOKUP($B442,Gas!$B$3:$E$2506,2)</f>
        <v>2.985</v>
      </c>
      <c r="V442" s="46" t="n">
        <f aca="false">C442/U442</f>
        <v>12.1340033500838</v>
      </c>
      <c r="W442" s="99" t="n">
        <f aca="false">VLOOKUP($B442,Gas!$B$3:$E$2506,4)</f>
        <v>0.425503229304464</v>
      </c>
    </row>
    <row r="443" customFormat="false" ht="12.75" hidden="false" customHeight="false" outlineLevel="0" collapsed="false">
      <c r="A443" s="95" t="n">
        <f aca="false">MONTH(B443)+(YEAR(B443)-1998)*12</f>
        <v>20</v>
      </c>
      <c r="B443" s="101" t="n">
        <v>36402</v>
      </c>
      <c r="C443" s="102" t="n">
        <v>37.84</v>
      </c>
      <c r="D443" s="98" t="n">
        <f aca="false">LN(C443/C442)</f>
        <v>0.0437552917284102</v>
      </c>
      <c r="E443" s="106" t="n">
        <f aca="false">STDEV(D434:D443)*SQRT(trade_day)</f>
        <v>4.96446690652315</v>
      </c>
      <c r="F443" s="97"/>
      <c r="G443" s="103" t="n">
        <f aca="false">IF(G$1="P",MAX(0,G$2-$C443),IF(G$1="C",MAX(0,$C443-G$2)))</f>
        <v>0</v>
      </c>
      <c r="H443" s="103" t="n">
        <f aca="false">IF(H$1="P",MAX(0,H$2-$C443),IF(H$1="C",MAX(0,$C443-H$2)))</f>
        <v>0</v>
      </c>
      <c r="I443" s="103" t="n">
        <f aca="false">IF(I$1="P",MAX(0,I$2-$C443),IF(I$1="C",MAX(0,$C443-I$2)))</f>
        <v>0</v>
      </c>
      <c r="J443" s="103" t="n">
        <f aca="false">IF(J$1="P",MAX(0,J$2-$C443),IF(J$1="C",MAX(0,$C443-J$2)))</f>
        <v>0</v>
      </c>
      <c r="K443" s="103" t="n">
        <f aca="false">IF(K$1="P",MAX(0,K$2-$C443),IF(K$1="C",MAX(0,$C443-K$2)))</f>
        <v>2.16</v>
      </c>
      <c r="L443" s="103" t="n">
        <f aca="false">IF(L$1="P",MAX(0,L$2-$C443),IF(L$1="C",MAX(0,$C443-L$2)))</f>
        <v>12.16</v>
      </c>
      <c r="M443" s="103" t="n">
        <f aca="false">IF(M$1="P",MAX(0,M$2-$C443),IF(M$1="C",MAX(0,$C443-M$2)))</f>
        <v>17.84</v>
      </c>
      <c r="N443" s="103" t="n">
        <f aca="false">IF(N$1="P",MAX(0,N$2-$C443),IF(N$1="C",MAX(0,$C443-N$2)))</f>
        <v>12.84</v>
      </c>
      <c r="O443" s="103" t="n">
        <f aca="false">IF(O$1="P",MAX(0,O$2-$C443),IF(O$1="C",MAX(0,$C443-O$2)))</f>
        <v>7.84</v>
      </c>
      <c r="P443" s="103" t="n">
        <f aca="false">IF(P$1="P",MAX(0,P$2-$C443),IF(P$1="C",MAX(0,$C443-P$2)))</f>
        <v>2.84</v>
      </c>
      <c r="Q443" s="103" t="n">
        <f aca="false">IF(Q$1="P",MAX(0,Q$2-$C443),IF(Q$1="C",MAX(0,$C443-Q$2)))</f>
        <v>0</v>
      </c>
      <c r="R443" s="103" t="n">
        <f aca="false">IF(R$1="P",MAX(0,R$2-$C443),IF(R$1="C",MAX(0,$C443-R$2)))</f>
        <v>0</v>
      </c>
      <c r="S443" s="103" t="n">
        <f aca="false">IF(S$1="P",MAX(0,S$2-$C443),IF(S$1="C",MAX(0,$C443-S$2)))</f>
        <v>0</v>
      </c>
      <c r="T443" s="104" t="n">
        <f aca="false">A443</f>
        <v>20</v>
      </c>
      <c r="U443" s="105" t="n">
        <f aca="false">VLOOKUP($B443,Gas!$B$3:$E$2506,2)</f>
        <v>2.87</v>
      </c>
      <c r="V443" s="46" t="n">
        <f aca="false">C443/U443</f>
        <v>13.184668989547</v>
      </c>
      <c r="W443" s="99" t="n">
        <f aca="false">VLOOKUP($B443,Gas!$B$3:$E$2506,4)</f>
        <v>0.423717999106583</v>
      </c>
    </row>
    <row r="444" customFormat="false" ht="12.75" hidden="false" customHeight="false" outlineLevel="0" collapsed="false">
      <c r="A444" s="95" t="n">
        <f aca="false">MONTH(B444)+(YEAR(B444)-1998)*12</f>
        <v>20</v>
      </c>
      <c r="B444" s="101" t="n">
        <v>36403</v>
      </c>
      <c r="C444" s="102" t="n">
        <v>30.78</v>
      </c>
      <c r="D444" s="98" t="n">
        <f aca="false">LN(C444/C443)</f>
        <v>-0.206501615772944</v>
      </c>
      <c r="E444" s="106" t="n">
        <f aca="false">STDEV(D435:D444)*SQRT(trade_day)</f>
        <v>4.4966342329576</v>
      </c>
      <c r="F444" s="97"/>
      <c r="G444" s="103" t="n">
        <f aca="false">IF(G$1="P",MAX(0,G$2-$C444),IF(G$1="C",MAX(0,$C444-G$2)))</f>
        <v>0</v>
      </c>
      <c r="H444" s="103" t="n">
        <f aca="false">IF(H$1="P",MAX(0,H$2-$C444),IF(H$1="C",MAX(0,$C444-H$2)))</f>
        <v>0</v>
      </c>
      <c r="I444" s="103" t="n">
        <f aca="false">IF(I$1="P",MAX(0,I$2-$C444),IF(I$1="C",MAX(0,$C444-I$2)))</f>
        <v>0</v>
      </c>
      <c r="J444" s="103" t="n">
        <f aca="false">IF(J$1="P",MAX(0,J$2-$C444),IF(J$1="C",MAX(0,$C444-J$2)))</f>
        <v>4.22</v>
      </c>
      <c r="K444" s="103" t="n">
        <f aca="false">IF(K$1="P",MAX(0,K$2-$C444),IF(K$1="C",MAX(0,$C444-K$2)))</f>
        <v>9.22</v>
      </c>
      <c r="L444" s="103" t="n">
        <f aca="false">IF(L$1="P",MAX(0,L$2-$C444),IF(L$1="C",MAX(0,$C444-L$2)))</f>
        <v>19.22</v>
      </c>
      <c r="M444" s="103" t="n">
        <f aca="false">IF(M$1="P",MAX(0,M$2-$C444),IF(M$1="C",MAX(0,$C444-M$2)))</f>
        <v>10.78</v>
      </c>
      <c r="N444" s="103" t="n">
        <f aca="false">IF(N$1="P",MAX(0,N$2-$C444),IF(N$1="C",MAX(0,$C444-N$2)))</f>
        <v>5.78</v>
      </c>
      <c r="O444" s="103" t="n">
        <f aca="false">IF(O$1="P",MAX(0,O$2-$C444),IF(O$1="C",MAX(0,$C444-O$2)))</f>
        <v>0.780000000000001</v>
      </c>
      <c r="P444" s="103" t="n">
        <f aca="false">IF(P$1="P",MAX(0,P$2-$C444),IF(P$1="C",MAX(0,$C444-P$2)))</f>
        <v>0</v>
      </c>
      <c r="Q444" s="103" t="n">
        <f aca="false">IF(Q$1="P",MAX(0,Q$2-$C444),IF(Q$1="C",MAX(0,$C444-Q$2)))</f>
        <v>0</v>
      </c>
      <c r="R444" s="103" t="n">
        <f aca="false">IF(R$1="P",MAX(0,R$2-$C444),IF(R$1="C",MAX(0,$C444-R$2)))</f>
        <v>0</v>
      </c>
      <c r="S444" s="103" t="n">
        <f aca="false">IF(S$1="P",MAX(0,S$2-$C444),IF(S$1="C",MAX(0,$C444-S$2)))</f>
        <v>0</v>
      </c>
      <c r="T444" s="104" t="n">
        <f aca="false">A444</f>
        <v>20</v>
      </c>
      <c r="U444" s="105" t="n">
        <f aca="false">VLOOKUP($B444,Gas!$B$3:$E$2506,2)</f>
        <v>2.845</v>
      </c>
      <c r="V444" s="46" t="n">
        <f aca="false">C444/U444</f>
        <v>10.8189806678383</v>
      </c>
      <c r="W444" s="99" t="n">
        <f aca="false">VLOOKUP($B444,Gas!$B$3:$E$2506,4)</f>
        <v>0.370954497538934</v>
      </c>
    </row>
    <row r="445" customFormat="false" ht="12.75" hidden="false" customHeight="false" outlineLevel="0" collapsed="false">
      <c r="A445" s="95" t="n">
        <f aca="false">MONTH(B445)+(YEAR(B445)-1998)*12</f>
        <v>21</v>
      </c>
      <c r="B445" s="101" t="n">
        <v>36404</v>
      </c>
      <c r="C445" s="102" t="n">
        <v>28.36</v>
      </c>
      <c r="D445" s="98" t="n">
        <f aca="false">LN(C445/C444)</f>
        <v>-0.0818854267468065</v>
      </c>
      <c r="E445" s="106" t="n">
        <f aca="false">STDEV(D436:D445)*SQRT(trade_day)</f>
        <v>3.01805865880192</v>
      </c>
      <c r="F445" s="97"/>
      <c r="G445" s="103" t="n">
        <f aca="false">IF(G$1="P",MAX(0,G$2-$C445),IF(G$1="C",MAX(0,$C445-G$2)))</f>
        <v>0</v>
      </c>
      <c r="H445" s="103" t="n">
        <f aca="false">IF(H$1="P",MAX(0,H$2-$C445),IF(H$1="C",MAX(0,$C445-H$2)))</f>
        <v>0</v>
      </c>
      <c r="I445" s="103" t="n">
        <f aca="false">IF(I$1="P",MAX(0,I$2-$C445),IF(I$1="C",MAX(0,$C445-I$2)))</f>
        <v>1.64</v>
      </c>
      <c r="J445" s="103" t="n">
        <f aca="false">IF(J$1="P",MAX(0,J$2-$C445),IF(J$1="C",MAX(0,$C445-J$2)))</f>
        <v>6.64</v>
      </c>
      <c r="K445" s="103" t="n">
        <f aca="false">IF(K$1="P",MAX(0,K$2-$C445),IF(K$1="C",MAX(0,$C445-K$2)))</f>
        <v>11.64</v>
      </c>
      <c r="L445" s="103" t="n">
        <f aca="false">IF(L$1="P",MAX(0,L$2-$C445),IF(L$1="C",MAX(0,$C445-L$2)))</f>
        <v>21.64</v>
      </c>
      <c r="M445" s="103" t="n">
        <f aca="false">IF(M$1="P",MAX(0,M$2-$C445),IF(M$1="C",MAX(0,$C445-M$2)))</f>
        <v>8.36</v>
      </c>
      <c r="N445" s="103" t="n">
        <f aca="false">IF(N$1="P",MAX(0,N$2-$C445),IF(N$1="C",MAX(0,$C445-N$2)))</f>
        <v>3.36</v>
      </c>
      <c r="O445" s="103" t="n">
        <f aca="false">IF(O$1="P",MAX(0,O$2-$C445),IF(O$1="C",MAX(0,$C445-O$2)))</f>
        <v>0</v>
      </c>
      <c r="P445" s="103" t="n">
        <f aca="false">IF(P$1="P",MAX(0,P$2-$C445),IF(P$1="C",MAX(0,$C445-P$2)))</f>
        <v>0</v>
      </c>
      <c r="Q445" s="103" t="n">
        <f aca="false">IF(Q$1="P",MAX(0,Q$2-$C445),IF(Q$1="C",MAX(0,$C445-Q$2)))</f>
        <v>0</v>
      </c>
      <c r="R445" s="103" t="n">
        <f aca="false">IF(R$1="P",MAX(0,R$2-$C445),IF(R$1="C",MAX(0,$C445-R$2)))</f>
        <v>0</v>
      </c>
      <c r="S445" s="103" t="n">
        <f aca="false">IF(S$1="P",MAX(0,S$2-$C445),IF(S$1="C",MAX(0,$C445-S$2)))</f>
        <v>0</v>
      </c>
      <c r="T445" s="104" t="n">
        <f aca="false">A445</f>
        <v>21</v>
      </c>
      <c r="U445" s="105" t="n">
        <f aca="false">VLOOKUP($B445,Gas!$B$3:$E$2506,2)</f>
        <v>2.875</v>
      </c>
      <c r="V445" s="46" t="n">
        <f aca="false">C445/U445</f>
        <v>9.86434782608696</v>
      </c>
      <c r="W445" s="99" t="n">
        <f aca="false">VLOOKUP($B445,Gas!$B$3:$E$2506,4)</f>
        <v>0.380781948870533</v>
      </c>
    </row>
    <row r="446" customFormat="false" ht="12.75" hidden="false" customHeight="false" outlineLevel="0" collapsed="false">
      <c r="A446" s="95" t="n">
        <f aca="false">MONTH(B446)+(YEAR(B446)-1998)*12</f>
        <v>21</v>
      </c>
      <c r="B446" s="101" t="n">
        <v>36405</v>
      </c>
      <c r="C446" s="102" t="n">
        <v>24.82</v>
      </c>
      <c r="D446" s="98" t="n">
        <f aca="false">LN(C446/C445)</f>
        <v>-0.133329921887466</v>
      </c>
      <c r="E446" s="106" t="n">
        <f aca="false">STDEV(D437:D446)*SQRT(trade_day)</f>
        <v>2.58037026213526</v>
      </c>
      <c r="F446" s="97"/>
      <c r="G446" s="103" t="n">
        <f aca="false">IF(G$1="P",MAX(0,G$2-$C446),IF(G$1="C",MAX(0,$C446-G$2)))</f>
        <v>0</v>
      </c>
      <c r="H446" s="103" t="n">
        <f aca="false">IF(H$1="P",MAX(0,H$2-$C446),IF(H$1="C",MAX(0,$C446-H$2)))</f>
        <v>0.18</v>
      </c>
      <c r="I446" s="103" t="n">
        <f aca="false">IF(I$1="P",MAX(0,I$2-$C446),IF(I$1="C",MAX(0,$C446-I$2)))</f>
        <v>5.18</v>
      </c>
      <c r="J446" s="103" t="n">
        <f aca="false">IF(J$1="P",MAX(0,J$2-$C446),IF(J$1="C",MAX(0,$C446-J$2)))</f>
        <v>10.18</v>
      </c>
      <c r="K446" s="103" t="n">
        <f aca="false">IF(K$1="P",MAX(0,K$2-$C446),IF(K$1="C",MAX(0,$C446-K$2)))</f>
        <v>15.18</v>
      </c>
      <c r="L446" s="103" t="n">
        <f aca="false">IF(L$1="P",MAX(0,L$2-$C446),IF(L$1="C",MAX(0,$C446-L$2)))</f>
        <v>25.18</v>
      </c>
      <c r="M446" s="103" t="n">
        <f aca="false">IF(M$1="P",MAX(0,M$2-$C446),IF(M$1="C",MAX(0,$C446-M$2)))</f>
        <v>4.82</v>
      </c>
      <c r="N446" s="103" t="n">
        <f aca="false">IF(N$1="P",MAX(0,N$2-$C446),IF(N$1="C",MAX(0,$C446-N$2)))</f>
        <v>0</v>
      </c>
      <c r="O446" s="103" t="n">
        <f aca="false">IF(O$1="P",MAX(0,O$2-$C446),IF(O$1="C",MAX(0,$C446-O$2)))</f>
        <v>0</v>
      </c>
      <c r="P446" s="103" t="n">
        <f aca="false">IF(P$1="P",MAX(0,P$2-$C446),IF(P$1="C",MAX(0,$C446-P$2)))</f>
        <v>0</v>
      </c>
      <c r="Q446" s="103" t="n">
        <f aca="false">IF(Q$1="P",MAX(0,Q$2-$C446),IF(Q$1="C",MAX(0,$C446-Q$2)))</f>
        <v>0</v>
      </c>
      <c r="R446" s="103" t="n">
        <f aca="false">IF(R$1="P",MAX(0,R$2-$C446),IF(R$1="C",MAX(0,$C446-R$2)))</f>
        <v>0</v>
      </c>
      <c r="S446" s="103" t="n">
        <f aca="false">IF(S$1="P",MAX(0,S$2-$C446),IF(S$1="C",MAX(0,$C446-S$2)))</f>
        <v>0</v>
      </c>
      <c r="T446" s="104" t="n">
        <f aca="false">A446</f>
        <v>21</v>
      </c>
      <c r="U446" s="105" t="n">
        <f aca="false">VLOOKUP($B446,Gas!$B$3:$E$2506,2)</f>
        <v>2.715</v>
      </c>
      <c r="V446" s="46" t="n">
        <f aca="false">C446/U446</f>
        <v>9.14180478821363</v>
      </c>
      <c r="W446" s="99" t="n">
        <f aca="false">VLOOKUP($B446,Gas!$B$3:$E$2506,4)</f>
        <v>0.501137005550291</v>
      </c>
    </row>
    <row r="447" customFormat="false" ht="12.75" hidden="false" customHeight="false" outlineLevel="0" collapsed="false">
      <c r="A447" s="95" t="n">
        <f aca="false">MONTH(B447)+(YEAR(B447)-1998)*12</f>
        <v>21</v>
      </c>
      <c r="B447" s="101" t="n">
        <v>36406</v>
      </c>
      <c r="C447" s="102" t="n">
        <v>29.88</v>
      </c>
      <c r="D447" s="98" t="n">
        <f aca="false">LN(C447/C446)</f>
        <v>0.185539580488155</v>
      </c>
      <c r="E447" s="106" t="n">
        <f aca="false">STDEV(D438:D447)*SQRT(trade_day)</f>
        <v>2.8442001603084</v>
      </c>
      <c r="F447" s="97"/>
      <c r="G447" s="103" t="n">
        <f aca="false">IF(G$1="P",MAX(0,G$2-$C447),IF(G$1="C",MAX(0,$C447-G$2)))</f>
        <v>0</v>
      </c>
      <c r="H447" s="103" t="n">
        <f aca="false">IF(H$1="P",MAX(0,H$2-$C447),IF(H$1="C",MAX(0,$C447-H$2)))</f>
        <v>0</v>
      </c>
      <c r="I447" s="103" t="n">
        <f aca="false">IF(I$1="P",MAX(0,I$2-$C447),IF(I$1="C",MAX(0,$C447-I$2)))</f>
        <v>0.120000000000001</v>
      </c>
      <c r="J447" s="103" t="n">
        <f aca="false">IF(J$1="P",MAX(0,J$2-$C447),IF(J$1="C",MAX(0,$C447-J$2)))</f>
        <v>5.12</v>
      </c>
      <c r="K447" s="103" t="n">
        <f aca="false">IF(K$1="P",MAX(0,K$2-$C447),IF(K$1="C",MAX(0,$C447-K$2)))</f>
        <v>10.12</v>
      </c>
      <c r="L447" s="103" t="n">
        <f aca="false">IF(L$1="P",MAX(0,L$2-$C447),IF(L$1="C",MAX(0,$C447-L$2)))</f>
        <v>20.12</v>
      </c>
      <c r="M447" s="103" t="n">
        <f aca="false">IF(M$1="P",MAX(0,M$2-$C447),IF(M$1="C",MAX(0,$C447-M$2)))</f>
        <v>9.88</v>
      </c>
      <c r="N447" s="103" t="n">
        <f aca="false">IF(N$1="P",MAX(0,N$2-$C447),IF(N$1="C",MAX(0,$C447-N$2)))</f>
        <v>4.88</v>
      </c>
      <c r="O447" s="103" t="n">
        <f aca="false">IF(O$1="P",MAX(0,O$2-$C447),IF(O$1="C",MAX(0,$C447-O$2)))</f>
        <v>0</v>
      </c>
      <c r="P447" s="103" t="n">
        <f aca="false">IF(P$1="P",MAX(0,P$2-$C447),IF(P$1="C",MAX(0,$C447-P$2)))</f>
        <v>0</v>
      </c>
      <c r="Q447" s="103" t="n">
        <f aca="false">IF(Q$1="P",MAX(0,Q$2-$C447),IF(Q$1="C",MAX(0,$C447-Q$2)))</f>
        <v>0</v>
      </c>
      <c r="R447" s="103" t="n">
        <f aca="false">IF(R$1="P",MAX(0,R$2-$C447),IF(R$1="C",MAX(0,$C447-R$2)))</f>
        <v>0</v>
      </c>
      <c r="S447" s="103" t="n">
        <f aca="false">IF(S$1="P",MAX(0,S$2-$C447),IF(S$1="C",MAX(0,$C447-S$2)))</f>
        <v>0</v>
      </c>
      <c r="T447" s="104" t="n">
        <f aca="false">A447</f>
        <v>21</v>
      </c>
      <c r="U447" s="105" t="n">
        <f aca="false">VLOOKUP($B447,Gas!$B$3:$E$2506,2)</f>
        <v>2.56</v>
      </c>
      <c r="V447" s="46" t="n">
        <f aca="false">C447/U447</f>
        <v>11.671875</v>
      </c>
      <c r="W447" s="99" t="n">
        <f aca="false">VLOOKUP($B447,Gas!$B$3:$E$2506,4)</f>
        <v>0.582707745573903</v>
      </c>
    </row>
    <row r="448" customFormat="false" ht="12.75" hidden="false" customHeight="false" outlineLevel="0" collapsed="false">
      <c r="A448" s="95" t="n">
        <f aca="false">MONTH(B448)+(YEAR(B448)-1998)*12</f>
        <v>21</v>
      </c>
      <c r="B448" s="101" t="n">
        <v>36410</v>
      </c>
      <c r="C448" s="102" t="n">
        <v>24.78</v>
      </c>
      <c r="D448" s="98" t="n">
        <f aca="false">LN(C448/C447)</f>
        <v>-0.18715248406362</v>
      </c>
      <c r="E448" s="106" t="n">
        <f aca="false">STDEV(D439:D448)*SQRT(trade_day)</f>
        <v>2.82736920855054</v>
      </c>
      <c r="F448" s="97"/>
      <c r="G448" s="103" t="n">
        <f aca="false">IF(G$1="P",MAX(0,G$2-$C448),IF(G$1="C",MAX(0,$C448-G$2)))</f>
        <v>0</v>
      </c>
      <c r="H448" s="103" t="n">
        <f aca="false">IF(H$1="P",MAX(0,H$2-$C448),IF(H$1="C",MAX(0,$C448-H$2)))</f>
        <v>0.219999999999999</v>
      </c>
      <c r="I448" s="103" t="n">
        <f aca="false">IF(I$1="P",MAX(0,I$2-$C448),IF(I$1="C",MAX(0,$C448-I$2)))</f>
        <v>5.22</v>
      </c>
      <c r="J448" s="103" t="n">
        <f aca="false">IF(J$1="P",MAX(0,J$2-$C448),IF(J$1="C",MAX(0,$C448-J$2)))</f>
        <v>10.22</v>
      </c>
      <c r="K448" s="103" t="n">
        <f aca="false">IF(K$1="P",MAX(0,K$2-$C448),IF(K$1="C",MAX(0,$C448-K$2)))</f>
        <v>15.22</v>
      </c>
      <c r="L448" s="103" t="n">
        <f aca="false">IF(L$1="P",MAX(0,L$2-$C448),IF(L$1="C",MAX(0,$C448-L$2)))</f>
        <v>25.22</v>
      </c>
      <c r="M448" s="103" t="n">
        <f aca="false">IF(M$1="P",MAX(0,M$2-$C448),IF(M$1="C",MAX(0,$C448-M$2)))</f>
        <v>4.78</v>
      </c>
      <c r="N448" s="103" t="n">
        <f aca="false">IF(N$1="P",MAX(0,N$2-$C448),IF(N$1="C",MAX(0,$C448-N$2)))</f>
        <v>0</v>
      </c>
      <c r="O448" s="103" t="n">
        <f aca="false">IF(O$1="P",MAX(0,O$2-$C448),IF(O$1="C",MAX(0,$C448-O$2)))</f>
        <v>0</v>
      </c>
      <c r="P448" s="103" t="n">
        <f aca="false">IF(P$1="P",MAX(0,P$2-$C448),IF(P$1="C",MAX(0,$C448-P$2)))</f>
        <v>0</v>
      </c>
      <c r="Q448" s="103" t="n">
        <f aca="false">IF(Q$1="P",MAX(0,Q$2-$C448),IF(Q$1="C",MAX(0,$C448-Q$2)))</f>
        <v>0</v>
      </c>
      <c r="R448" s="103" t="n">
        <f aca="false">IF(R$1="P",MAX(0,R$2-$C448),IF(R$1="C",MAX(0,$C448-R$2)))</f>
        <v>0</v>
      </c>
      <c r="S448" s="103" t="n">
        <f aca="false">IF(S$1="P",MAX(0,S$2-$C448),IF(S$1="C",MAX(0,$C448-S$2)))</f>
        <v>0</v>
      </c>
      <c r="T448" s="104" t="n">
        <f aca="false">A448</f>
        <v>21</v>
      </c>
      <c r="U448" s="105" t="n">
        <f aca="false">VLOOKUP($B448,Gas!$B$3:$E$2506,2)</f>
        <v>2.465</v>
      </c>
      <c r="V448" s="46" t="n">
        <f aca="false">C448/U448</f>
        <v>10.052738336714</v>
      </c>
      <c r="W448" s="99" t="n">
        <f aca="false">VLOOKUP($B448,Gas!$B$3:$E$2506,4)</f>
        <v>0.494805233485164</v>
      </c>
    </row>
    <row r="449" customFormat="false" ht="12.75" hidden="false" customHeight="false" outlineLevel="0" collapsed="false">
      <c r="A449" s="95" t="n">
        <f aca="false">MONTH(B449)+(YEAR(B449)-1998)*12</f>
        <v>21</v>
      </c>
      <c r="B449" s="101" t="n">
        <v>36411</v>
      </c>
      <c r="C449" s="102" t="n">
        <v>26.9</v>
      </c>
      <c r="D449" s="98" t="n">
        <f aca="false">LN(C449/C448)</f>
        <v>0.0820894104067968</v>
      </c>
      <c r="E449" s="106" t="n">
        <f aca="false">STDEV(D440:D449)*SQRT(trade_day)</f>
        <v>2.88930557462099</v>
      </c>
      <c r="F449" s="97"/>
      <c r="G449" s="103" t="n">
        <f aca="false">IF(G$1="P",MAX(0,G$2-$C449),IF(G$1="C",MAX(0,$C449-G$2)))</f>
        <v>0</v>
      </c>
      <c r="H449" s="103" t="n">
        <f aca="false">IF(H$1="P",MAX(0,H$2-$C449),IF(H$1="C",MAX(0,$C449-H$2)))</f>
        <v>0</v>
      </c>
      <c r="I449" s="103" t="n">
        <f aca="false">IF(I$1="P",MAX(0,I$2-$C449),IF(I$1="C",MAX(0,$C449-I$2)))</f>
        <v>3.1</v>
      </c>
      <c r="J449" s="103" t="n">
        <f aca="false">IF(J$1="P",MAX(0,J$2-$C449),IF(J$1="C",MAX(0,$C449-J$2)))</f>
        <v>8.1</v>
      </c>
      <c r="K449" s="103" t="n">
        <f aca="false">IF(K$1="P",MAX(0,K$2-$C449),IF(K$1="C",MAX(0,$C449-K$2)))</f>
        <v>13.1</v>
      </c>
      <c r="L449" s="103" t="n">
        <f aca="false">IF(L$1="P",MAX(0,L$2-$C449),IF(L$1="C",MAX(0,$C449-L$2)))</f>
        <v>23.1</v>
      </c>
      <c r="M449" s="103" t="n">
        <f aca="false">IF(M$1="P",MAX(0,M$2-$C449),IF(M$1="C",MAX(0,$C449-M$2)))</f>
        <v>6.9</v>
      </c>
      <c r="N449" s="103" t="n">
        <f aca="false">IF(N$1="P",MAX(0,N$2-$C449),IF(N$1="C",MAX(0,$C449-N$2)))</f>
        <v>1.9</v>
      </c>
      <c r="O449" s="103" t="n">
        <f aca="false">IF(O$1="P",MAX(0,O$2-$C449),IF(O$1="C",MAX(0,$C449-O$2)))</f>
        <v>0</v>
      </c>
      <c r="P449" s="103" t="n">
        <f aca="false">IF(P$1="P",MAX(0,P$2-$C449),IF(P$1="C",MAX(0,$C449-P$2)))</f>
        <v>0</v>
      </c>
      <c r="Q449" s="103" t="n">
        <f aca="false">IF(Q$1="P",MAX(0,Q$2-$C449),IF(Q$1="C",MAX(0,$C449-Q$2)))</f>
        <v>0</v>
      </c>
      <c r="R449" s="103" t="n">
        <f aca="false">IF(R$1="P",MAX(0,R$2-$C449),IF(R$1="C",MAX(0,$C449-R$2)))</f>
        <v>0</v>
      </c>
      <c r="S449" s="103" t="n">
        <f aca="false">IF(S$1="P",MAX(0,S$2-$C449),IF(S$1="C",MAX(0,$C449-S$2)))</f>
        <v>0</v>
      </c>
      <c r="T449" s="104" t="n">
        <f aca="false">A449</f>
        <v>21</v>
      </c>
      <c r="U449" s="105" t="n">
        <f aca="false">VLOOKUP($B449,Gas!$B$3:$E$2506,2)</f>
        <v>2.565</v>
      </c>
      <c r="V449" s="46" t="n">
        <f aca="false">C449/U449</f>
        <v>10.4873294346979</v>
      </c>
      <c r="W449" s="99" t="n">
        <f aca="false">VLOOKUP($B449,Gas!$B$3:$E$2506,4)</f>
        <v>0.592975168813019</v>
      </c>
    </row>
    <row r="450" customFormat="false" ht="12.75" hidden="false" customHeight="false" outlineLevel="0" collapsed="false">
      <c r="A450" s="95" t="n">
        <f aca="false">MONTH(B450)+(YEAR(B450)-1998)*12</f>
        <v>21</v>
      </c>
      <c r="B450" s="101" t="n">
        <v>36412</v>
      </c>
      <c r="C450" s="102" t="n">
        <v>29.62</v>
      </c>
      <c r="D450" s="98" t="n">
        <f aca="false">LN(C450/C449)</f>
        <v>0.0963235222318593</v>
      </c>
      <c r="E450" s="106" t="n">
        <f aca="false">STDEV(D441:D450)*SQRT(trade_day)</f>
        <v>2.3453102191109</v>
      </c>
      <c r="F450" s="97"/>
      <c r="G450" s="103" t="n">
        <f aca="false">IF(G$1="P",MAX(0,G$2-$C450),IF(G$1="C",MAX(0,$C450-G$2)))</f>
        <v>0</v>
      </c>
      <c r="H450" s="103" t="n">
        <f aca="false">IF(H$1="P",MAX(0,H$2-$C450),IF(H$1="C",MAX(0,$C450-H$2)))</f>
        <v>0</v>
      </c>
      <c r="I450" s="103" t="n">
        <f aca="false">IF(I$1="P",MAX(0,I$2-$C450),IF(I$1="C",MAX(0,$C450-I$2)))</f>
        <v>0.379999999999999</v>
      </c>
      <c r="J450" s="103" t="n">
        <f aca="false">IF(J$1="P",MAX(0,J$2-$C450),IF(J$1="C",MAX(0,$C450-J$2)))</f>
        <v>5.38</v>
      </c>
      <c r="K450" s="103" t="n">
        <f aca="false">IF(K$1="P",MAX(0,K$2-$C450),IF(K$1="C",MAX(0,$C450-K$2)))</f>
        <v>10.38</v>
      </c>
      <c r="L450" s="103" t="n">
        <f aca="false">IF(L$1="P",MAX(0,L$2-$C450),IF(L$1="C",MAX(0,$C450-L$2)))</f>
        <v>20.38</v>
      </c>
      <c r="M450" s="103" t="n">
        <f aca="false">IF(M$1="P",MAX(0,M$2-$C450),IF(M$1="C",MAX(0,$C450-M$2)))</f>
        <v>9.62</v>
      </c>
      <c r="N450" s="103" t="n">
        <f aca="false">IF(N$1="P",MAX(0,N$2-$C450),IF(N$1="C",MAX(0,$C450-N$2)))</f>
        <v>4.62</v>
      </c>
      <c r="O450" s="103" t="n">
        <f aca="false">IF(O$1="P",MAX(0,O$2-$C450),IF(O$1="C",MAX(0,$C450-O$2)))</f>
        <v>0</v>
      </c>
      <c r="P450" s="103" t="n">
        <f aca="false">IF(P$1="P",MAX(0,P$2-$C450),IF(P$1="C",MAX(0,$C450-P$2)))</f>
        <v>0</v>
      </c>
      <c r="Q450" s="103" t="n">
        <f aca="false">IF(Q$1="P",MAX(0,Q$2-$C450),IF(Q$1="C",MAX(0,$C450-Q$2)))</f>
        <v>0</v>
      </c>
      <c r="R450" s="103" t="n">
        <f aca="false">IF(R$1="P",MAX(0,R$2-$C450),IF(R$1="C",MAX(0,$C450-R$2)))</f>
        <v>0</v>
      </c>
      <c r="S450" s="103" t="n">
        <f aca="false">IF(S$1="P",MAX(0,S$2-$C450),IF(S$1="C",MAX(0,$C450-S$2)))</f>
        <v>0</v>
      </c>
      <c r="T450" s="104" t="n">
        <f aca="false">A450</f>
        <v>21</v>
      </c>
      <c r="U450" s="105" t="n">
        <f aca="false">VLOOKUP($B450,Gas!$B$3:$E$2506,2)</f>
        <v>2.665</v>
      </c>
      <c r="V450" s="46" t="n">
        <f aca="false">C450/U450</f>
        <v>11.1144465290807</v>
      </c>
      <c r="W450" s="99" t="n">
        <f aca="false">VLOOKUP($B450,Gas!$B$3:$E$2506,4)</f>
        <v>0.663221417454003</v>
      </c>
    </row>
    <row r="451" customFormat="false" ht="12.75" hidden="false" customHeight="false" outlineLevel="0" collapsed="false">
      <c r="A451" s="95" t="n">
        <f aca="false">MONTH(B451)+(YEAR(B451)-1998)*12</f>
        <v>21</v>
      </c>
      <c r="B451" s="101" t="n">
        <v>36413</v>
      </c>
      <c r="C451" s="102" t="n">
        <v>22.05</v>
      </c>
      <c r="D451" s="98" t="n">
        <f aca="false">LN(C451/C450)</f>
        <v>-0.295137206946798</v>
      </c>
      <c r="E451" s="106" t="n">
        <f aca="false">STDEV(D442:D451)*SQRT(trade_day)</f>
        <v>2.75721691410453</v>
      </c>
      <c r="F451" s="97"/>
      <c r="G451" s="103" t="n">
        <f aca="false">IF(G$1="P",MAX(0,G$2-$C451),IF(G$1="C",MAX(0,$C451-G$2)))</f>
        <v>0</v>
      </c>
      <c r="H451" s="103" t="n">
        <f aca="false">IF(H$1="P",MAX(0,H$2-$C451),IF(H$1="C",MAX(0,$C451-H$2)))</f>
        <v>2.95</v>
      </c>
      <c r="I451" s="103" t="n">
        <f aca="false">IF(I$1="P",MAX(0,I$2-$C451),IF(I$1="C",MAX(0,$C451-I$2)))</f>
        <v>7.95</v>
      </c>
      <c r="J451" s="103" t="n">
        <f aca="false">IF(J$1="P",MAX(0,J$2-$C451),IF(J$1="C",MAX(0,$C451-J$2)))</f>
        <v>12.95</v>
      </c>
      <c r="K451" s="103" t="n">
        <f aca="false">IF(K$1="P",MAX(0,K$2-$C451),IF(K$1="C",MAX(0,$C451-K$2)))</f>
        <v>17.95</v>
      </c>
      <c r="L451" s="103" t="n">
        <f aca="false">IF(L$1="P",MAX(0,L$2-$C451),IF(L$1="C",MAX(0,$C451-L$2)))</f>
        <v>27.95</v>
      </c>
      <c r="M451" s="103" t="n">
        <f aca="false">IF(M$1="P",MAX(0,M$2-$C451),IF(M$1="C",MAX(0,$C451-M$2)))</f>
        <v>2.05</v>
      </c>
      <c r="N451" s="103" t="n">
        <f aca="false">IF(N$1="P",MAX(0,N$2-$C451),IF(N$1="C",MAX(0,$C451-N$2)))</f>
        <v>0</v>
      </c>
      <c r="O451" s="103" t="n">
        <f aca="false">IF(O$1="P",MAX(0,O$2-$C451),IF(O$1="C",MAX(0,$C451-O$2)))</f>
        <v>0</v>
      </c>
      <c r="P451" s="103" t="n">
        <f aca="false">IF(P$1="P",MAX(0,P$2-$C451),IF(P$1="C",MAX(0,$C451-P$2)))</f>
        <v>0</v>
      </c>
      <c r="Q451" s="103" t="n">
        <f aca="false">IF(Q$1="P",MAX(0,Q$2-$C451),IF(Q$1="C",MAX(0,$C451-Q$2)))</f>
        <v>0</v>
      </c>
      <c r="R451" s="103" t="n">
        <f aca="false">IF(R$1="P",MAX(0,R$2-$C451),IF(R$1="C",MAX(0,$C451-R$2)))</f>
        <v>0</v>
      </c>
      <c r="S451" s="103" t="n">
        <f aca="false">IF(S$1="P",MAX(0,S$2-$C451),IF(S$1="C",MAX(0,$C451-S$2)))</f>
        <v>0</v>
      </c>
      <c r="T451" s="104" t="n">
        <f aca="false">A451</f>
        <v>21</v>
      </c>
      <c r="U451" s="105" t="n">
        <f aca="false">VLOOKUP($B451,Gas!$B$3:$E$2506,2)</f>
        <v>2.75</v>
      </c>
      <c r="V451" s="46" t="n">
        <f aca="false">C451/U451</f>
        <v>8.01818181818182</v>
      </c>
      <c r="W451" s="99" t="n">
        <f aca="false">VLOOKUP($B451,Gas!$B$3:$E$2506,4)</f>
        <v>0.703087319809259</v>
      </c>
    </row>
    <row r="452" customFormat="false" ht="12.75" hidden="false" customHeight="false" outlineLevel="0" collapsed="false">
      <c r="A452" s="95" t="n">
        <f aca="false">MONTH(B452)+(YEAR(B452)-1998)*12</f>
        <v>21</v>
      </c>
      <c r="B452" s="101" t="n">
        <v>36416</v>
      </c>
      <c r="C452" s="102" t="n">
        <v>18.28</v>
      </c>
      <c r="D452" s="98" t="n">
        <f aca="false">LN(C452/C451)</f>
        <v>-0.187505035866851</v>
      </c>
      <c r="E452" s="106" t="n">
        <f aca="false">STDEV(D443:D452)*SQRT(trade_day)</f>
        <v>2.52769519743173</v>
      </c>
      <c r="F452" s="97"/>
      <c r="G452" s="103" t="n">
        <f aca="false">IF(G$1="P",MAX(0,G$2-$C452),IF(G$1="C",MAX(0,$C452-G$2)))</f>
        <v>1.72</v>
      </c>
      <c r="H452" s="103" t="n">
        <f aca="false">IF(H$1="P",MAX(0,H$2-$C452),IF(H$1="C",MAX(0,$C452-H$2)))</f>
        <v>6.72</v>
      </c>
      <c r="I452" s="103" t="n">
        <f aca="false">IF(I$1="P",MAX(0,I$2-$C452),IF(I$1="C",MAX(0,$C452-I$2)))</f>
        <v>11.72</v>
      </c>
      <c r="J452" s="103" t="n">
        <f aca="false">IF(J$1="P",MAX(0,J$2-$C452),IF(J$1="C",MAX(0,$C452-J$2)))</f>
        <v>16.72</v>
      </c>
      <c r="K452" s="103" t="n">
        <f aca="false">IF(K$1="P",MAX(0,K$2-$C452),IF(K$1="C",MAX(0,$C452-K$2)))</f>
        <v>21.72</v>
      </c>
      <c r="L452" s="103" t="n">
        <f aca="false">IF(L$1="P",MAX(0,L$2-$C452),IF(L$1="C",MAX(0,$C452-L$2)))</f>
        <v>31.72</v>
      </c>
      <c r="M452" s="103" t="n">
        <f aca="false">IF(M$1="P",MAX(0,M$2-$C452),IF(M$1="C",MAX(0,$C452-M$2)))</f>
        <v>0</v>
      </c>
      <c r="N452" s="103" t="n">
        <f aca="false">IF(N$1="P",MAX(0,N$2-$C452),IF(N$1="C",MAX(0,$C452-N$2)))</f>
        <v>0</v>
      </c>
      <c r="O452" s="103" t="n">
        <f aca="false">IF(O$1="P",MAX(0,O$2-$C452),IF(O$1="C",MAX(0,$C452-O$2)))</f>
        <v>0</v>
      </c>
      <c r="P452" s="103" t="n">
        <f aca="false">IF(P$1="P",MAX(0,P$2-$C452),IF(P$1="C",MAX(0,$C452-P$2)))</f>
        <v>0</v>
      </c>
      <c r="Q452" s="103" t="n">
        <f aca="false">IF(Q$1="P",MAX(0,Q$2-$C452),IF(Q$1="C",MAX(0,$C452-Q$2)))</f>
        <v>0</v>
      </c>
      <c r="R452" s="103" t="n">
        <f aca="false">IF(R$1="P",MAX(0,R$2-$C452),IF(R$1="C",MAX(0,$C452-R$2)))</f>
        <v>0</v>
      </c>
      <c r="S452" s="103" t="n">
        <f aca="false">IF(S$1="P",MAX(0,S$2-$C452),IF(S$1="C",MAX(0,$C452-S$2)))</f>
        <v>0</v>
      </c>
      <c r="T452" s="104" t="n">
        <f aca="false">A452</f>
        <v>21</v>
      </c>
      <c r="U452" s="105" t="n">
        <f aca="false">VLOOKUP($B452,Gas!$B$3:$E$2506,2)</f>
        <v>2.84</v>
      </c>
      <c r="V452" s="46" t="n">
        <f aca="false">C452/U452</f>
        <v>6.43661971830986</v>
      </c>
      <c r="W452" s="99" t="n">
        <f aca="false">VLOOKUP($B452,Gas!$B$3:$E$2506,4)</f>
        <v>0.468820628588309</v>
      </c>
    </row>
    <row r="453" customFormat="false" ht="12.75" hidden="false" customHeight="false" outlineLevel="0" collapsed="false">
      <c r="A453" s="95" t="n">
        <f aca="false">MONTH(B453)+(YEAR(B453)-1998)*12</f>
        <v>21</v>
      </c>
      <c r="B453" s="101" t="n">
        <v>36417</v>
      </c>
      <c r="C453" s="102" t="n">
        <v>16.74</v>
      </c>
      <c r="D453" s="98" t="n">
        <f aca="false">LN(C453/C452)</f>
        <v>-0.0880065009646749</v>
      </c>
      <c r="E453" s="106" t="n">
        <f aca="false">STDEV(D444:D453)*SQRT(trade_day)</f>
        <v>2.44998528834276</v>
      </c>
      <c r="F453" s="97"/>
      <c r="G453" s="103" t="n">
        <f aca="false">IF(G$1="P",MAX(0,G$2-$C453),IF(G$1="C",MAX(0,$C453-G$2)))</f>
        <v>3.26</v>
      </c>
      <c r="H453" s="103" t="n">
        <f aca="false">IF(H$1="P",MAX(0,H$2-$C453),IF(H$1="C",MAX(0,$C453-H$2)))</f>
        <v>8.26</v>
      </c>
      <c r="I453" s="103" t="n">
        <f aca="false">IF(I$1="P",MAX(0,I$2-$C453),IF(I$1="C",MAX(0,$C453-I$2)))</f>
        <v>13.26</v>
      </c>
      <c r="J453" s="103" t="n">
        <f aca="false">IF(J$1="P",MAX(0,J$2-$C453),IF(J$1="C",MAX(0,$C453-J$2)))</f>
        <v>18.26</v>
      </c>
      <c r="K453" s="103" t="n">
        <f aca="false">IF(K$1="P",MAX(0,K$2-$C453),IF(K$1="C",MAX(0,$C453-K$2)))</f>
        <v>23.26</v>
      </c>
      <c r="L453" s="103" t="n">
        <f aca="false">IF(L$1="P",MAX(0,L$2-$C453),IF(L$1="C",MAX(0,$C453-L$2)))</f>
        <v>33.26</v>
      </c>
      <c r="M453" s="103" t="n">
        <f aca="false">IF(M$1="P",MAX(0,M$2-$C453),IF(M$1="C",MAX(0,$C453-M$2)))</f>
        <v>0</v>
      </c>
      <c r="N453" s="103" t="n">
        <f aca="false">IF(N$1="P",MAX(0,N$2-$C453),IF(N$1="C",MAX(0,$C453-N$2)))</f>
        <v>0</v>
      </c>
      <c r="O453" s="103" t="n">
        <f aca="false">IF(O$1="P",MAX(0,O$2-$C453),IF(O$1="C",MAX(0,$C453-O$2)))</f>
        <v>0</v>
      </c>
      <c r="P453" s="103" t="n">
        <f aca="false">IF(P$1="P",MAX(0,P$2-$C453),IF(P$1="C",MAX(0,$C453-P$2)))</f>
        <v>0</v>
      </c>
      <c r="Q453" s="103" t="n">
        <f aca="false">IF(Q$1="P",MAX(0,Q$2-$C453),IF(Q$1="C",MAX(0,$C453-Q$2)))</f>
        <v>0</v>
      </c>
      <c r="R453" s="103" t="n">
        <f aca="false">IF(R$1="P",MAX(0,R$2-$C453),IF(R$1="C",MAX(0,$C453-R$2)))</f>
        <v>0</v>
      </c>
      <c r="S453" s="103" t="n">
        <f aca="false">IF(S$1="P",MAX(0,S$2-$C453),IF(S$1="C",MAX(0,$C453-S$2)))</f>
        <v>0</v>
      </c>
      <c r="T453" s="104" t="n">
        <f aca="false">A453</f>
        <v>21</v>
      </c>
      <c r="U453" s="105" t="n">
        <f aca="false">VLOOKUP($B453,Gas!$B$3:$E$2506,2)</f>
        <v>2.805</v>
      </c>
      <c r="V453" s="46" t="n">
        <f aca="false">C453/U453</f>
        <v>5.96791443850267</v>
      </c>
      <c r="W453" s="99" t="n">
        <f aca="false">VLOOKUP($B453,Gas!$B$3:$E$2506,4)</f>
        <v>0.379496712458666</v>
      </c>
    </row>
    <row r="454" customFormat="false" ht="12.75" hidden="false" customHeight="false" outlineLevel="0" collapsed="false">
      <c r="A454" s="95" t="n">
        <f aca="false">MONTH(B454)+(YEAR(B454)-1998)*12</f>
        <v>21</v>
      </c>
      <c r="B454" s="101" t="n">
        <v>36418</v>
      </c>
      <c r="C454" s="102" t="n">
        <v>16</v>
      </c>
      <c r="D454" s="98" t="n">
        <f aca="false">LN(C454/C453)</f>
        <v>-0.0452123428215479</v>
      </c>
      <c r="E454" s="106" t="n">
        <f aca="false">STDEV(D445:D454)*SQRT(trade_day)</f>
        <v>2.35227797173448</v>
      </c>
      <c r="F454" s="97"/>
      <c r="G454" s="103" t="n">
        <f aca="false">IF(G$1="P",MAX(0,G$2-$C454),IF(G$1="C",MAX(0,$C454-G$2)))</f>
        <v>4</v>
      </c>
      <c r="H454" s="103" t="n">
        <f aca="false">IF(H$1="P",MAX(0,H$2-$C454),IF(H$1="C",MAX(0,$C454-H$2)))</f>
        <v>9</v>
      </c>
      <c r="I454" s="103" t="n">
        <f aca="false">IF(I$1="P",MAX(0,I$2-$C454),IF(I$1="C",MAX(0,$C454-I$2)))</f>
        <v>14</v>
      </c>
      <c r="J454" s="103" t="n">
        <f aca="false">IF(J$1="P",MAX(0,J$2-$C454),IF(J$1="C",MAX(0,$C454-J$2)))</f>
        <v>19</v>
      </c>
      <c r="K454" s="103" t="n">
        <f aca="false">IF(K$1="P",MAX(0,K$2-$C454),IF(K$1="C",MAX(0,$C454-K$2)))</f>
        <v>24</v>
      </c>
      <c r="L454" s="103" t="n">
        <f aca="false">IF(L$1="P",MAX(0,L$2-$C454),IF(L$1="C",MAX(0,$C454-L$2)))</f>
        <v>34</v>
      </c>
      <c r="M454" s="103" t="n">
        <f aca="false">IF(M$1="P",MAX(0,M$2-$C454),IF(M$1="C",MAX(0,$C454-M$2)))</f>
        <v>0</v>
      </c>
      <c r="N454" s="103" t="n">
        <f aca="false">IF(N$1="P",MAX(0,N$2-$C454),IF(N$1="C",MAX(0,$C454-N$2)))</f>
        <v>0</v>
      </c>
      <c r="O454" s="103" t="n">
        <f aca="false">IF(O$1="P",MAX(0,O$2-$C454),IF(O$1="C",MAX(0,$C454-O$2)))</f>
        <v>0</v>
      </c>
      <c r="P454" s="103" t="n">
        <f aca="false">IF(P$1="P",MAX(0,P$2-$C454),IF(P$1="C",MAX(0,$C454-P$2)))</f>
        <v>0</v>
      </c>
      <c r="Q454" s="103" t="n">
        <f aca="false">IF(Q$1="P",MAX(0,Q$2-$C454),IF(Q$1="C",MAX(0,$C454-Q$2)))</f>
        <v>0</v>
      </c>
      <c r="R454" s="103" t="n">
        <f aca="false">IF(R$1="P",MAX(0,R$2-$C454),IF(R$1="C",MAX(0,$C454-R$2)))</f>
        <v>0</v>
      </c>
      <c r="S454" s="103" t="n">
        <f aca="false">IF(S$1="P",MAX(0,S$2-$C454),IF(S$1="C",MAX(0,$C454-S$2)))</f>
        <v>0</v>
      </c>
      <c r="T454" s="104" t="n">
        <f aca="false">A454</f>
        <v>21</v>
      </c>
      <c r="U454" s="105" t="n">
        <f aca="false">VLOOKUP($B454,Gas!$B$3:$E$2506,2)</f>
        <v>2.645</v>
      </c>
      <c r="V454" s="46" t="n">
        <f aca="false">C454/U454</f>
        <v>6.04914933837429</v>
      </c>
      <c r="W454" s="99" t="n">
        <f aca="false">VLOOKUP($B454,Gas!$B$3:$E$2506,4)</f>
        <v>0.57574233988253</v>
      </c>
    </row>
    <row r="455" customFormat="false" ht="12.75" hidden="false" customHeight="false" outlineLevel="0" collapsed="false">
      <c r="A455" s="95" t="n">
        <f aca="false">MONTH(B455)+(YEAR(B455)-1998)*12</f>
        <v>21</v>
      </c>
      <c r="B455" s="101" t="n">
        <v>36419</v>
      </c>
      <c r="C455" s="102" t="n">
        <v>17.03</v>
      </c>
      <c r="D455" s="98" t="n">
        <f aca="false">LN(C455/C454)</f>
        <v>0.0623877724348157</v>
      </c>
      <c r="E455" s="106" t="n">
        <f aca="false">STDEV(D446:D455)*SQRT(trade_day)</f>
        <v>2.43344785755721</v>
      </c>
      <c r="F455" s="97"/>
      <c r="G455" s="103" t="n">
        <f aca="false">IF(G$1="P",MAX(0,G$2-$C455),IF(G$1="C",MAX(0,$C455-G$2)))</f>
        <v>2.97</v>
      </c>
      <c r="H455" s="103" t="n">
        <f aca="false">IF(H$1="P",MAX(0,H$2-$C455),IF(H$1="C",MAX(0,$C455-H$2)))</f>
        <v>7.97</v>
      </c>
      <c r="I455" s="103" t="n">
        <f aca="false">IF(I$1="P",MAX(0,I$2-$C455),IF(I$1="C",MAX(0,$C455-I$2)))</f>
        <v>12.97</v>
      </c>
      <c r="J455" s="103" t="n">
        <f aca="false">IF(J$1="P",MAX(0,J$2-$C455),IF(J$1="C",MAX(0,$C455-J$2)))</f>
        <v>17.97</v>
      </c>
      <c r="K455" s="103" t="n">
        <f aca="false">IF(K$1="P",MAX(0,K$2-$C455),IF(K$1="C",MAX(0,$C455-K$2)))</f>
        <v>22.97</v>
      </c>
      <c r="L455" s="103" t="n">
        <f aca="false">IF(L$1="P",MAX(0,L$2-$C455),IF(L$1="C",MAX(0,$C455-L$2)))</f>
        <v>32.97</v>
      </c>
      <c r="M455" s="103" t="n">
        <f aca="false">IF(M$1="P",MAX(0,M$2-$C455),IF(M$1="C",MAX(0,$C455-M$2)))</f>
        <v>0</v>
      </c>
      <c r="N455" s="103" t="n">
        <f aca="false">IF(N$1="P",MAX(0,N$2-$C455),IF(N$1="C",MAX(0,$C455-N$2)))</f>
        <v>0</v>
      </c>
      <c r="O455" s="103" t="n">
        <f aca="false">IF(O$1="P",MAX(0,O$2-$C455),IF(O$1="C",MAX(0,$C455-O$2)))</f>
        <v>0</v>
      </c>
      <c r="P455" s="103" t="n">
        <f aca="false">IF(P$1="P",MAX(0,P$2-$C455),IF(P$1="C",MAX(0,$C455-P$2)))</f>
        <v>0</v>
      </c>
      <c r="Q455" s="103" t="n">
        <f aca="false">IF(Q$1="P",MAX(0,Q$2-$C455),IF(Q$1="C",MAX(0,$C455-Q$2)))</f>
        <v>0</v>
      </c>
      <c r="R455" s="103" t="n">
        <f aca="false">IF(R$1="P",MAX(0,R$2-$C455),IF(R$1="C",MAX(0,$C455-R$2)))</f>
        <v>0</v>
      </c>
      <c r="S455" s="103" t="n">
        <f aca="false">IF(S$1="P",MAX(0,S$2-$C455),IF(S$1="C",MAX(0,$C455-S$2)))</f>
        <v>0</v>
      </c>
      <c r="T455" s="104" t="n">
        <f aca="false">A455</f>
        <v>21</v>
      </c>
      <c r="U455" s="105" t="n">
        <f aca="false">VLOOKUP($B455,Gas!$B$3:$E$2506,2)</f>
        <v>2.53</v>
      </c>
      <c r="V455" s="46" t="n">
        <f aca="false">C455/U455</f>
        <v>6.73122529644269</v>
      </c>
      <c r="W455" s="99" t="n">
        <f aca="false">VLOOKUP($B455,Gas!$B$3:$E$2506,4)</f>
        <v>0.654991048394972</v>
      </c>
    </row>
    <row r="456" customFormat="false" ht="12.75" hidden="false" customHeight="false" outlineLevel="0" collapsed="false">
      <c r="A456" s="95" t="n">
        <f aca="false">MONTH(B456)+(YEAR(B456)-1998)*12</f>
        <v>21</v>
      </c>
      <c r="B456" s="101" t="n">
        <v>36420</v>
      </c>
      <c r="C456" s="102" t="n">
        <v>18.85</v>
      </c>
      <c r="D456" s="98" t="n">
        <f aca="false">LN(C456/C455)</f>
        <v>0.101536419219423</v>
      </c>
      <c r="E456" s="106" t="n">
        <f aca="false">STDEV(D447:D456)*SQRT(trade_day)</f>
        <v>2.4952907818237</v>
      </c>
      <c r="F456" s="97"/>
      <c r="G456" s="103" t="n">
        <f aca="false">IF(G$1="P",MAX(0,G$2-$C456),IF(G$1="C",MAX(0,$C456-G$2)))</f>
        <v>1.15</v>
      </c>
      <c r="H456" s="103" t="n">
        <f aca="false">IF(H$1="P",MAX(0,H$2-$C456),IF(H$1="C",MAX(0,$C456-H$2)))</f>
        <v>6.15</v>
      </c>
      <c r="I456" s="103" t="n">
        <f aca="false">IF(I$1="P",MAX(0,I$2-$C456),IF(I$1="C",MAX(0,$C456-I$2)))</f>
        <v>11.15</v>
      </c>
      <c r="J456" s="103" t="n">
        <f aca="false">IF(J$1="P",MAX(0,J$2-$C456),IF(J$1="C",MAX(0,$C456-J$2)))</f>
        <v>16.15</v>
      </c>
      <c r="K456" s="103" t="n">
        <f aca="false">IF(K$1="P",MAX(0,K$2-$C456),IF(K$1="C",MAX(0,$C456-K$2)))</f>
        <v>21.15</v>
      </c>
      <c r="L456" s="103" t="n">
        <f aca="false">IF(L$1="P",MAX(0,L$2-$C456),IF(L$1="C",MAX(0,$C456-L$2)))</f>
        <v>31.15</v>
      </c>
      <c r="M456" s="103" t="n">
        <f aca="false">IF(M$1="P",MAX(0,M$2-$C456),IF(M$1="C",MAX(0,$C456-M$2)))</f>
        <v>0</v>
      </c>
      <c r="N456" s="103" t="n">
        <f aca="false">IF(N$1="P",MAX(0,N$2-$C456),IF(N$1="C",MAX(0,$C456-N$2)))</f>
        <v>0</v>
      </c>
      <c r="O456" s="103" t="n">
        <f aca="false">IF(O$1="P",MAX(0,O$2-$C456),IF(O$1="C",MAX(0,$C456-O$2)))</f>
        <v>0</v>
      </c>
      <c r="P456" s="103" t="n">
        <f aca="false">IF(P$1="P",MAX(0,P$2-$C456),IF(P$1="C",MAX(0,$C456-P$2)))</f>
        <v>0</v>
      </c>
      <c r="Q456" s="103" t="n">
        <f aca="false">IF(Q$1="P",MAX(0,Q$2-$C456),IF(Q$1="C",MAX(0,$C456-Q$2)))</f>
        <v>0</v>
      </c>
      <c r="R456" s="103" t="n">
        <f aca="false">IF(R$1="P",MAX(0,R$2-$C456),IF(R$1="C",MAX(0,$C456-R$2)))</f>
        <v>0</v>
      </c>
      <c r="S456" s="103" t="n">
        <f aca="false">IF(S$1="P",MAX(0,S$2-$C456),IF(S$1="C",MAX(0,$C456-S$2)))</f>
        <v>0</v>
      </c>
      <c r="T456" s="104" t="n">
        <f aca="false">A456</f>
        <v>21</v>
      </c>
      <c r="U456" s="105" t="n">
        <f aca="false">VLOOKUP($B456,Gas!$B$3:$E$2506,2)</f>
        <v>2.485</v>
      </c>
      <c r="V456" s="46" t="n">
        <f aca="false">C456/U456</f>
        <v>7.58551307847083</v>
      </c>
      <c r="W456" s="99" t="n">
        <f aca="false">VLOOKUP($B456,Gas!$B$3:$E$2506,4)</f>
        <v>0.666751840336424</v>
      </c>
    </row>
    <row r="457" customFormat="false" ht="12.75" hidden="false" customHeight="false" outlineLevel="0" collapsed="false">
      <c r="A457" s="95" t="n">
        <f aca="false">MONTH(B457)+(YEAR(B457)-1998)*12</f>
        <v>21</v>
      </c>
      <c r="B457" s="101" t="n">
        <v>36423</v>
      </c>
      <c r="C457" s="102" t="n">
        <v>17.69</v>
      </c>
      <c r="D457" s="98" t="n">
        <f aca="false">LN(C457/C456)</f>
        <v>-0.0635134057223259</v>
      </c>
      <c r="E457" s="106" t="n">
        <f aca="false">STDEV(D448:D457)*SQRT(trade_day)</f>
        <v>2.19756611114385</v>
      </c>
      <c r="F457" s="97"/>
      <c r="G457" s="103" t="n">
        <f aca="false">IF(G$1="P",MAX(0,G$2-$C457),IF(G$1="C",MAX(0,$C457-G$2)))</f>
        <v>2.31</v>
      </c>
      <c r="H457" s="103" t="n">
        <f aca="false">IF(H$1="P",MAX(0,H$2-$C457),IF(H$1="C",MAX(0,$C457-H$2)))</f>
        <v>7.31</v>
      </c>
      <c r="I457" s="103" t="n">
        <f aca="false">IF(I$1="P",MAX(0,I$2-$C457),IF(I$1="C",MAX(0,$C457-I$2)))</f>
        <v>12.31</v>
      </c>
      <c r="J457" s="103" t="n">
        <f aca="false">IF(J$1="P",MAX(0,J$2-$C457),IF(J$1="C",MAX(0,$C457-J$2)))</f>
        <v>17.31</v>
      </c>
      <c r="K457" s="103" t="n">
        <f aca="false">IF(K$1="P",MAX(0,K$2-$C457),IF(K$1="C",MAX(0,$C457-K$2)))</f>
        <v>22.31</v>
      </c>
      <c r="L457" s="103" t="n">
        <f aca="false">IF(L$1="P",MAX(0,L$2-$C457),IF(L$1="C",MAX(0,$C457-L$2)))</f>
        <v>32.31</v>
      </c>
      <c r="M457" s="103" t="n">
        <f aca="false">IF(M$1="P",MAX(0,M$2-$C457),IF(M$1="C",MAX(0,$C457-M$2)))</f>
        <v>0</v>
      </c>
      <c r="N457" s="103" t="n">
        <f aca="false">IF(N$1="P",MAX(0,N$2-$C457),IF(N$1="C",MAX(0,$C457-N$2)))</f>
        <v>0</v>
      </c>
      <c r="O457" s="103" t="n">
        <f aca="false">IF(O$1="P",MAX(0,O$2-$C457),IF(O$1="C",MAX(0,$C457-O$2)))</f>
        <v>0</v>
      </c>
      <c r="P457" s="103" t="n">
        <f aca="false">IF(P$1="P",MAX(0,P$2-$C457),IF(P$1="C",MAX(0,$C457-P$2)))</f>
        <v>0</v>
      </c>
      <c r="Q457" s="103" t="n">
        <f aca="false">IF(Q$1="P",MAX(0,Q$2-$C457),IF(Q$1="C",MAX(0,$C457-Q$2)))</f>
        <v>0</v>
      </c>
      <c r="R457" s="103" t="n">
        <f aca="false">IF(R$1="P",MAX(0,R$2-$C457),IF(R$1="C",MAX(0,$C457-R$2)))</f>
        <v>0</v>
      </c>
      <c r="S457" s="103" t="n">
        <f aca="false">IF(S$1="P",MAX(0,S$2-$C457),IF(S$1="C",MAX(0,$C457-S$2)))</f>
        <v>0</v>
      </c>
      <c r="T457" s="104" t="n">
        <f aca="false">A457</f>
        <v>21</v>
      </c>
      <c r="U457" s="105" t="n">
        <f aca="false">VLOOKUP($B457,Gas!$B$3:$E$2506,2)</f>
        <v>2.46</v>
      </c>
      <c r="V457" s="46" t="n">
        <f aca="false">C457/U457</f>
        <v>7.19105691056911</v>
      </c>
      <c r="W457" s="99" t="n">
        <f aca="false">VLOOKUP($B457,Gas!$B$3:$E$2506,4)</f>
        <v>0.484943642997054</v>
      </c>
    </row>
    <row r="458" customFormat="false" ht="12.75" hidden="false" customHeight="false" outlineLevel="0" collapsed="false">
      <c r="A458" s="95" t="n">
        <f aca="false">MONTH(B458)+(YEAR(B458)-1998)*12</f>
        <v>21</v>
      </c>
      <c r="B458" s="101" t="n">
        <v>36424</v>
      </c>
      <c r="C458" s="102" t="n">
        <v>16.75</v>
      </c>
      <c r="D458" s="98" t="n">
        <f aca="false">LN(C458/C457)</f>
        <v>-0.0546012499006186</v>
      </c>
      <c r="E458" s="106" t="n">
        <f aca="false">STDEV(D449:D458)*SQRT(trade_day)</f>
        <v>2.06793878093062</v>
      </c>
      <c r="F458" s="97"/>
      <c r="G458" s="103" t="n">
        <f aca="false">IF(G$1="P",MAX(0,G$2-$C458),IF(G$1="C",MAX(0,$C458-G$2)))</f>
        <v>3.25</v>
      </c>
      <c r="H458" s="103" t="n">
        <f aca="false">IF(H$1="P",MAX(0,H$2-$C458),IF(H$1="C",MAX(0,$C458-H$2)))</f>
        <v>8.25</v>
      </c>
      <c r="I458" s="103" t="n">
        <f aca="false">IF(I$1="P",MAX(0,I$2-$C458),IF(I$1="C",MAX(0,$C458-I$2)))</f>
        <v>13.25</v>
      </c>
      <c r="J458" s="103" t="n">
        <f aca="false">IF(J$1="P",MAX(0,J$2-$C458),IF(J$1="C",MAX(0,$C458-J$2)))</f>
        <v>18.25</v>
      </c>
      <c r="K458" s="103" t="n">
        <f aca="false">IF(K$1="P",MAX(0,K$2-$C458),IF(K$1="C",MAX(0,$C458-K$2)))</f>
        <v>23.25</v>
      </c>
      <c r="L458" s="103" t="n">
        <f aca="false">IF(L$1="P",MAX(0,L$2-$C458),IF(L$1="C",MAX(0,$C458-L$2)))</f>
        <v>33.25</v>
      </c>
      <c r="M458" s="103" t="n">
        <f aca="false">IF(M$1="P",MAX(0,M$2-$C458),IF(M$1="C",MAX(0,$C458-M$2)))</f>
        <v>0</v>
      </c>
      <c r="N458" s="103" t="n">
        <f aca="false">IF(N$1="P",MAX(0,N$2-$C458),IF(N$1="C",MAX(0,$C458-N$2)))</f>
        <v>0</v>
      </c>
      <c r="O458" s="103" t="n">
        <f aca="false">IF(O$1="P",MAX(0,O$2-$C458),IF(O$1="C",MAX(0,$C458-O$2)))</f>
        <v>0</v>
      </c>
      <c r="P458" s="103" t="n">
        <f aca="false">IF(P$1="P",MAX(0,P$2-$C458),IF(P$1="C",MAX(0,$C458-P$2)))</f>
        <v>0</v>
      </c>
      <c r="Q458" s="103" t="n">
        <f aca="false">IF(Q$1="P",MAX(0,Q$2-$C458),IF(Q$1="C",MAX(0,$C458-Q$2)))</f>
        <v>0</v>
      </c>
      <c r="R458" s="103" t="n">
        <f aca="false">IF(R$1="P",MAX(0,R$2-$C458),IF(R$1="C",MAX(0,$C458-R$2)))</f>
        <v>0</v>
      </c>
      <c r="S458" s="103" t="n">
        <f aca="false">IF(S$1="P",MAX(0,S$2-$C458),IF(S$1="C",MAX(0,$C458-S$2)))</f>
        <v>0</v>
      </c>
      <c r="T458" s="104" t="n">
        <f aca="false">A458</f>
        <v>21</v>
      </c>
      <c r="U458" s="105" t="n">
        <f aca="false">VLOOKUP($B458,Gas!$B$3:$E$2506,2)</f>
        <v>2.495</v>
      </c>
      <c r="V458" s="46" t="n">
        <f aca="false">C458/U458</f>
        <v>6.71342685370741</v>
      </c>
      <c r="W458" s="99" t="n">
        <f aca="false">VLOOKUP($B458,Gas!$B$3:$E$2506,4)</f>
        <v>0.428419145490994</v>
      </c>
    </row>
    <row r="459" customFormat="false" ht="12.75" hidden="false" customHeight="false" outlineLevel="0" collapsed="false">
      <c r="A459" s="95" t="n">
        <f aca="false">MONTH(B459)+(YEAR(B459)-1998)*12</f>
        <v>21</v>
      </c>
      <c r="B459" s="101" t="n">
        <v>36425</v>
      </c>
      <c r="C459" s="102" t="n">
        <v>16.25</v>
      </c>
      <c r="D459" s="98" t="n">
        <f aca="false">LN(C459/C458)</f>
        <v>-0.0303053494953289</v>
      </c>
      <c r="E459" s="106" t="n">
        <f aca="false">STDEV(D450:D459)*SQRT(trade_day)</f>
        <v>1.95833126153076</v>
      </c>
      <c r="F459" s="97"/>
      <c r="G459" s="103" t="n">
        <f aca="false">IF(G$1="P",MAX(0,G$2-$C459),IF(G$1="C",MAX(0,$C459-G$2)))</f>
        <v>3.75</v>
      </c>
      <c r="H459" s="103" t="n">
        <f aca="false">IF(H$1="P",MAX(0,H$2-$C459),IF(H$1="C",MAX(0,$C459-H$2)))</f>
        <v>8.75</v>
      </c>
      <c r="I459" s="103" t="n">
        <f aca="false">IF(I$1="P",MAX(0,I$2-$C459),IF(I$1="C",MAX(0,$C459-I$2)))</f>
        <v>13.75</v>
      </c>
      <c r="J459" s="103" t="n">
        <f aca="false">IF(J$1="P",MAX(0,J$2-$C459),IF(J$1="C",MAX(0,$C459-J$2)))</f>
        <v>18.75</v>
      </c>
      <c r="K459" s="103" t="n">
        <f aca="false">IF(K$1="P",MAX(0,K$2-$C459),IF(K$1="C",MAX(0,$C459-K$2)))</f>
        <v>23.75</v>
      </c>
      <c r="L459" s="103" t="n">
        <f aca="false">IF(L$1="P",MAX(0,L$2-$C459),IF(L$1="C",MAX(0,$C459-L$2)))</f>
        <v>33.75</v>
      </c>
      <c r="M459" s="103" t="n">
        <f aca="false">IF(M$1="P",MAX(0,M$2-$C459),IF(M$1="C",MAX(0,$C459-M$2)))</f>
        <v>0</v>
      </c>
      <c r="N459" s="103" t="n">
        <f aca="false">IF(N$1="P",MAX(0,N$2-$C459),IF(N$1="C",MAX(0,$C459-N$2)))</f>
        <v>0</v>
      </c>
      <c r="O459" s="103" t="n">
        <f aca="false">IF(O$1="P",MAX(0,O$2-$C459),IF(O$1="C",MAX(0,$C459-O$2)))</f>
        <v>0</v>
      </c>
      <c r="P459" s="103" t="n">
        <f aca="false">IF(P$1="P",MAX(0,P$2-$C459),IF(P$1="C",MAX(0,$C459-P$2)))</f>
        <v>0</v>
      </c>
      <c r="Q459" s="103" t="n">
        <f aca="false">IF(Q$1="P",MAX(0,Q$2-$C459),IF(Q$1="C",MAX(0,$C459-Q$2)))</f>
        <v>0</v>
      </c>
      <c r="R459" s="103" t="n">
        <f aca="false">IF(R$1="P",MAX(0,R$2-$C459),IF(R$1="C",MAX(0,$C459-R$2)))</f>
        <v>0</v>
      </c>
      <c r="S459" s="103" t="n">
        <f aca="false">IF(S$1="P",MAX(0,S$2-$C459),IF(S$1="C",MAX(0,$C459-S$2)))</f>
        <v>0</v>
      </c>
      <c r="T459" s="104" t="n">
        <f aca="false">A459</f>
        <v>21</v>
      </c>
      <c r="U459" s="105" t="n">
        <f aca="false">VLOOKUP($B459,Gas!$B$3:$E$2506,2)</f>
        <v>2.305</v>
      </c>
      <c r="V459" s="46" t="n">
        <f aca="false">C459/U459</f>
        <v>7.04989154013015</v>
      </c>
      <c r="W459" s="99" t="n">
        <f aca="false">VLOOKUP($B459,Gas!$B$3:$E$2506,4)</f>
        <v>0.573874360288836</v>
      </c>
    </row>
    <row r="460" customFormat="false" ht="12.75" hidden="false" customHeight="false" outlineLevel="0" collapsed="false">
      <c r="A460" s="95" t="n">
        <f aca="false">MONTH(B460)+(YEAR(B460)-1998)*12</f>
        <v>21</v>
      </c>
      <c r="B460" s="101" t="n">
        <v>36426</v>
      </c>
      <c r="C460" s="102" t="n">
        <v>17.49</v>
      </c>
      <c r="D460" s="98" t="n">
        <f aca="false">LN(C460/C459)</f>
        <v>0.0735363802547641</v>
      </c>
      <c r="E460" s="106" t="n">
        <f aca="false">STDEV(D451:D460)*SQRT(trade_day)</f>
        <v>1.91371195984759</v>
      </c>
      <c r="F460" s="97"/>
      <c r="G460" s="103" t="n">
        <f aca="false">IF(G$1="P",MAX(0,G$2-$C460),IF(G$1="C",MAX(0,$C460-G$2)))</f>
        <v>2.51</v>
      </c>
      <c r="H460" s="103" t="n">
        <f aca="false">IF(H$1="P",MAX(0,H$2-$C460),IF(H$1="C",MAX(0,$C460-H$2)))</f>
        <v>7.51</v>
      </c>
      <c r="I460" s="103" t="n">
        <f aca="false">IF(I$1="P",MAX(0,I$2-$C460),IF(I$1="C",MAX(0,$C460-I$2)))</f>
        <v>12.51</v>
      </c>
      <c r="J460" s="103" t="n">
        <f aca="false">IF(J$1="P",MAX(0,J$2-$C460),IF(J$1="C",MAX(0,$C460-J$2)))</f>
        <v>17.51</v>
      </c>
      <c r="K460" s="103" t="n">
        <f aca="false">IF(K$1="P",MAX(0,K$2-$C460),IF(K$1="C",MAX(0,$C460-K$2)))</f>
        <v>22.51</v>
      </c>
      <c r="L460" s="103" t="n">
        <f aca="false">IF(L$1="P",MAX(0,L$2-$C460),IF(L$1="C",MAX(0,$C460-L$2)))</f>
        <v>32.51</v>
      </c>
      <c r="M460" s="103" t="n">
        <f aca="false">IF(M$1="P",MAX(0,M$2-$C460),IF(M$1="C",MAX(0,$C460-M$2)))</f>
        <v>0</v>
      </c>
      <c r="N460" s="103" t="n">
        <f aca="false">IF(N$1="P",MAX(0,N$2-$C460),IF(N$1="C",MAX(0,$C460-N$2)))</f>
        <v>0</v>
      </c>
      <c r="O460" s="103" t="n">
        <f aca="false">IF(O$1="P",MAX(0,O$2-$C460),IF(O$1="C",MAX(0,$C460-O$2)))</f>
        <v>0</v>
      </c>
      <c r="P460" s="103" t="n">
        <f aca="false">IF(P$1="P",MAX(0,P$2-$C460),IF(P$1="C",MAX(0,$C460-P$2)))</f>
        <v>0</v>
      </c>
      <c r="Q460" s="103" t="n">
        <f aca="false">IF(Q$1="P",MAX(0,Q$2-$C460),IF(Q$1="C",MAX(0,$C460-Q$2)))</f>
        <v>0</v>
      </c>
      <c r="R460" s="103" t="n">
        <f aca="false">IF(R$1="P",MAX(0,R$2-$C460),IF(R$1="C",MAX(0,$C460-R$2)))</f>
        <v>0</v>
      </c>
      <c r="S460" s="103" t="n">
        <f aca="false">IF(S$1="P",MAX(0,S$2-$C460),IF(S$1="C",MAX(0,$C460-S$2)))</f>
        <v>0</v>
      </c>
      <c r="T460" s="104" t="n">
        <f aca="false">A460</f>
        <v>21</v>
      </c>
      <c r="U460" s="105" t="n">
        <f aca="false">VLOOKUP($B460,Gas!$B$3:$E$2506,2)</f>
        <v>2.295</v>
      </c>
      <c r="V460" s="46" t="n">
        <f aca="false">C460/U460</f>
        <v>7.62091503267974</v>
      </c>
      <c r="W460" s="99" t="n">
        <f aca="false">VLOOKUP($B460,Gas!$B$3:$E$2506,4)</f>
        <v>0.568032549260702</v>
      </c>
    </row>
    <row r="461" customFormat="false" ht="12.75" hidden="false" customHeight="false" outlineLevel="0" collapsed="false">
      <c r="A461" s="95" t="n">
        <f aca="false">MONTH(B461)+(YEAR(B461)-1998)*12</f>
        <v>21</v>
      </c>
      <c r="B461" s="101" t="n">
        <v>36427</v>
      </c>
      <c r="C461" s="102" t="n">
        <v>16.84</v>
      </c>
      <c r="D461" s="98" t="n">
        <f aca="false">LN(C461/C460)</f>
        <v>-0.0378722802163299</v>
      </c>
      <c r="E461" s="106" t="n">
        <f aca="false">STDEV(D452:D461)*SQRT(trade_day)</f>
        <v>1.36074803434564</v>
      </c>
      <c r="F461" s="97"/>
      <c r="G461" s="103" t="n">
        <f aca="false">IF(G$1="P",MAX(0,G$2-$C461),IF(G$1="C",MAX(0,$C461-G$2)))</f>
        <v>3.16</v>
      </c>
      <c r="H461" s="103" t="n">
        <f aca="false">IF(H$1="P",MAX(0,H$2-$C461),IF(H$1="C",MAX(0,$C461-H$2)))</f>
        <v>8.16</v>
      </c>
      <c r="I461" s="103" t="n">
        <f aca="false">IF(I$1="P",MAX(0,I$2-$C461),IF(I$1="C",MAX(0,$C461-I$2)))</f>
        <v>13.16</v>
      </c>
      <c r="J461" s="103" t="n">
        <f aca="false">IF(J$1="P",MAX(0,J$2-$C461),IF(J$1="C",MAX(0,$C461-J$2)))</f>
        <v>18.16</v>
      </c>
      <c r="K461" s="103" t="n">
        <f aca="false">IF(K$1="P",MAX(0,K$2-$C461),IF(K$1="C",MAX(0,$C461-K$2)))</f>
        <v>23.16</v>
      </c>
      <c r="L461" s="103" t="n">
        <f aca="false">IF(L$1="P",MAX(0,L$2-$C461),IF(L$1="C",MAX(0,$C461-L$2)))</f>
        <v>33.16</v>
      </c>
      <c r="M461" s="103" t="n">
        <f aca="false">IF(M$1="P",MAX(0,M$2-$C461),IF(M$1="C",MAX(0,$C461-M$2)))</f>
        <v>0</v>
      </c>
      <c r="N461" s="103" t="n">
        <f aca="false">IF(N$1="P",MAX(0,N$2-$C461),IF(N$1="C",MAX(0,$C461-N$2)))</f>
        <v>0</v>
      </c>
      <c r="O461" s="103" t="n">
        <f aca="false">IF(O$1="P",MAX(0,O$2-$C461),IF(O$1="C",MAX(0,$C461-O$2)))</f>
        <v>0</v>
      </c>
      <c r="P461" s="103" t="n">
        <f aca="false">IF(P$1="P",MAX(0,P$2-$C461),IF(P$1="C",MAX(0,$C461-P$2)))</f>
        <v>0</v>
      </c>
      <c r="Q461" s="103" t="n">
        <f aca="false">IF(Q$1="P",MAX(0,Q$2-$C461),IF(Q$1="C",MAX(0,$C461-Q$2)))</f>
        <v>0</v>
      </c>
      <c r="R461" s="103" t="n">
        <f aca="false">IF(R$1="P",MAX(0,R$2-$C461),IF(R$1="C",MAX(0,$C461-R$2)))</f>
        <v>0</v>
      </c>
      <c r="S461" s="103" t="n">
        <f aca="false">IF(S$1="P",MAX(0,S$2-$C461),IF(S$1="C",MAX(0,$C461-S$2)))</f>
        <v>0</v>
      </c>
      <c r="T461" s="104" t="n">
        <f aca="false">A461</f>
        <v>21</v>
      </c>
      <c r="U461" s="105" t="n">
        <f aca="false">VLOOKUP($B461,Gas!$B$3:$E$2506,2)</f>
        <v>2.47</v>
      </c>
      <c r="V461" s="46" t="n">
        <f aca="false">C461/U461</f>
        <v>6.81781376518219</v>
      </c>
      <c r="W461" s="99" t="n">
        <f aca="false">VLOOKUP($B461,Gas!$B$3:$E$2506,4)</f>
        <v>0.80866846311651</v>
      </c>
    </row>
    <row r="462" customFormat="false" ht="12.75" hidden="false" customHeight="false" outlineLevel="0" collapsed="false">
      <c r="A462" s="95" t="n">
        <f aca="false">MONTH(B462)+(YEAR(B462)-1998)*12</f>
        <v>21</v>
      </c>
      <c r="B462" s="101" t="n">
        <v>36430</v>
      </c>
      <c r="C462" s="102" t="n">
        <v>20.94</v>
      </c>
      <c r="D462" s="98" t="n">
        <f aca="false">LN(C462/C461)</f>
        <v>0.21790419662821</v>
      </c>
      <c r="E462" s="106" t="n">
        <f aca="false">STDEV(D453:D462)*SQRT(trade_day)</f>
        <v>1.53118843406035</v>
      </c>
      <c r="F462" s="97"/>
      <c r="G462" s="103" t="n">
        <f aca="false">IF(G$1="P",MAX(0,G$2-$C462),IF(G$1="C",MAX(0,$C462-G$2)))</f>
        <v>0</v>
      </c>
      <c r="H462" s="103" t="n">
        <f aca="false">IF(H$1="P",MAX(0,H$2-$C462),IF(H$1="C",MAX(0,$C462-H$2)))</f>
        <v>4.06</v>
      </c>
      <c r="I462" s="103" t="n">
        <f aca="false">IF(I$1="P",MAX(0,I$2-$C462),IF(I$1="C",MAX(0,$C462-I$2)))</f>
        <v>9.06</v>
      </c>
      <c r="J462" s="103" t="n">
        <f aca="false">IF(J$1="P",MAX(0,J$2-$C462),IF(J$1="C",MAX(0,$C462-J$2)))</f>
        <v>14.06</v>
      </c>
      <c r="K462" s="103" t="n">
        <f aca="false">IF(K$1="P",MAX(0,K$2-$C462),IF(K$1="C",MAX(0,$C462-K$2)))</f>
        <v>19.06</v>
      </c>
      <c r="L462" s="103" t="n">
        <f aca="false">IF(L$1="P",MAX(0,L$2-$C462),IF(L$1="C",MAX(0,$C462-L$2)))</f>
        <v>29.06</v>
      </c>
      <c r="M462" s="103" t="n">
        <f aca="false">IF(M$1="P",MAX(0,M$2-$C462),IF(M$1="C",MAX(0,$C462-M$2)))</f>
        <v>0.940000000000001</v>
      </c>
      <c r="N462" s="103" t="n">
        <f aca="false">IF(N$1="P",MAX(0,N$2-$C462),IF(N$1="C",MAX(0,$C462-N$2)))</f>
        <v>0</v>
      </c>
      <c r="O462" s="103" t="n">
        <f aca="false">IF(O$1="P",MAX(0,O$2-$C462),IF(O$1="C",MAX(0,$C462-O$2)))</f>
        <v>0</v>
      </c>
      <c r="P462" s="103" t="n">
        <f aca="false">IF(P$1="P",MAX(0,P$2-$C462),IF(P$1="C",MAX(0,$C462-P$2)))</f>
        <v>0</v>
      </c>
      <c r="Q462" s="103" t="n">
        <f aca="false">IF(Q$1="P",MAX(0,Q$2-$C462),IF(Q$1="C",MAX(0,$C462-Q$2)))</f>
        <v>0</v>
      </c>
      <c r="R462" s="103" t="n">
        <f aca="false">IF(R$1="P",MAX(0,R$2-$C462),IF(R$1="C",MAX(0,$C462-R$2)))</f>
        <v>0</v>
      </c>
      <c r="S462" s="103" t="n">
        <f aca="false">IF(S$1="P",MAX(0,S$2-$C462),IF(S$1="C",MAX(0,$C462-S$2)))</f>
        <v>0</v>
      </c>
      <c r="T462" s="104" t="n">
        <f aca="false">A462</f>
        <v>21</v>
      </c>
      <c r="U462" s="105" t="n">
        <f aca="false">VLOOKUP($B462,Gas!$B$3:$E$2506,2)</f>
        <v>2.57</v>
      </c>
      <c r="V462" s="46" t="n">
        <f aca="false">C462/U462</f>
        <v>8.14785992217899</v>
      </c>
      <c r="W462" s="99" t="n">
        <f aca="false">VLOOKUP($B462,Gas!$B$3:$E$2506,4)</f>
        <v>0.738745638481966</v>
      </c>
    </row>
    <row r="463" customFormat="false" ht="12.75" hidden="false" customHeight="false" outlineLevel="0" collapsed="false">
      <c r="A463" s="95" t="n">
        <f aca="false">MONTH(B463)+(YEAR(B463)-1998)*12</f>
        <v>21</v>
      </c>
      <c r="B463" s="101" t="n">
        <v>36431</v>
      </c>
      <c r="C463" s="102" t="n">
        <v>19.4</v>
      </c>
      <c r="D463" s="98" t="n">
        <f aca="false">LN(C463/C462)</f>
        <v>-0.0763881393731085</v>
      </c>
      <c r="E463" s="106" t="n">
        <f aca="false">STDEV(D454:D463)*SQRT(trade_day)</f>
        <v>1.51074112048603</v>
      </c>
      <c r="F463" s="97"/>
      <c r="G463" s="103" t="n">
        <f aca="false">IF(G$1="P",MAX(0,G$2-$C463),IF(G$1="C",MAX(0,$C463-G$2)))</f>
        <v>0.600000000000001</v>
      </c>
      <c r="H463" s="103" t="n">
        <f aca="false">IF(H$1="P",MAX(0,H$2-$C463),IF(H$1="C",MAX(0,$C463-H$2)))</f>
        <v>5.6</v>
      </c>
      <c r="I463" s="103" t="n">
        <f aca="false">IF(I$1="P",MAX(0,I$2-$C463),IF(I$1="C",MAX(0,$C463-I$2)))</f>
        <v>10.6</v>
      </c>
      <c r="J463" s="103" t="n">
        <f aca="false">IF(J$1="P",MAX(0,J$2-$C463),IF(J$1="C",MAX(0,$C463-J$2)))</f>
        <v>15.6</v>
      </c>
      <c r="K463" s="103" t="n">
        <f aca="false">IF(K$1="P",MAX(0,K$2-$C463),IF(K$1="C",MAX(0,$C463-K$2)))</f>
        <v>20.6</v>
      </c>
      <c r="L463" s="103" t="n">
        <f aca="false">IF(L$1="P",MAX(0,L$2-$C463),IF(L$1="C",MAX(0,$C463-L$2)))</f>
        <v>30.6</v>
      </c>
      <c r="M463" s="103" t="n">
        <f aca="false">IF(M$1="P",MAX(0,M$2-$C463),IF(M$1="C",MAX(0,$C463-M$2)))</f>
        <v>0</v>
      </c>
      <c r="N463" s="103" t="n">
        <f aca="false">IF(N$1="P",MAX(0,N$2-$C463),IF(N$1="C",MAX(0,$C463-N$2)))</f>
        <v>0</v>
      </c>
      <c r="O463" s="103" t="n">
        <f aca="false">IF(O$1="P",MAX(0,O$2-$C463),IF(O$1="C",MAX(0,$C463-O$2)))</f>
        <v>0</v>
      </c>
      <c r="P463" s="103" t="n">
        <f aca="false">IF(P$1="P",MAX(0,P$2-$C463),IF(P$1="C",MAX(0,$C463-P$2)))</f>
        <v>0</v>
      </c>
      <c r="Q463" s="103" t="n">
        <f aca="false">IF(Q$1="P",MAX(0,Q$2-$C463),IF(Q$1="C",MAX(0,$C463-Q$2)))</f>
        <v>0</v>
      </c>
      <c r="R463" s="103" t="n">
        <f aca="false">IF(R$1="P",MAX(0,R$2-$C463),IF(R$1="C",MAX(0,$C463-R$2)))</f>
        <v>0</v>
      </c>
      <c r="S463" s="103" t="n">
        <f aca="false">IF(S$1="P",MAX(0,S$2-$C463),IF(S$1="C",MAX(0,$C463-S$2)))</f>
        <v>0</v>
      </c>
      <c r="T463" s="104" t="n">
        <f aca="false">A463</f>
        <v>21</v>
      </c>
      <c r="U463" s="105" t="n">
        <f aca="false">VLOOKUP($B463,Gas!$B$3:$E$2506,2)</f>
        <v>2.5</v>
      </c>
      <c r="V463" s="46" t="n">
        <f aca="false">C463/U463</f>
        <v>7.76</v>
      </c>
      <c r="W463" s="99" t="n">
        <f aca="false">VLOOKUP($B463,Gas!$B$3:$E$2506,4)</f>
        <v>0.758985429011372</v>
      </c>
    </row>
    <row r="464" customFormat="false" ht="12.75" hidden="false" customHeight="false" outlineLevel="0" collapsed="false">
      <c r="A464" s="95" t="n">
        <f aca="false">MONTH(B464)+(YEAR(B464)-1998)*12</f>
        <v>21</v>
      </c>
      <c r="B464" s="101" t="n">
        <v>36432</v>
      </c>
      <c r="C464" s="102" t="n">
        <v>21.46</v>
      </c>
      <c r="D464" s="98" t="n">
        <f aca="false">LN(C464/C463)</f>
        <v>0.10091767113327</v>
      </c>
      <c r="E464" s="106" t="n">
        <f aca="false">STDEV(D455:D464)*SQRT(trade_day)</f>
        <v>1.52624265932573</v>
      </c>
      <c r="F464" s="97"/>
      <c r="G464" s="103" t="n">
        <f aca="false">IF(G$1="P",MAX(0,G$2-$C464),IF(G$1="C",MAX(0,$C464-G$2)))</f>
        <v>0</v>
      </c>
      <c r="H464" s="103" t="n">
        <f aca="false">IF(H$1="P",MAX(0,H$2-$C464),IF(H$1="C",MAX(0,$C464-H$2)))</f>
        <v>3.54</v>
      </c>
      <c r="I464" s="103" t="n">
        <f aca="false">IF(I$1="P",MAX(0,I$2-$C464),IF(I$1="C",MAX(0,$C464-I$2)))</f>
        <v>8.54</v>
      </c>
      <c r="J464" s="103" t="n">
        <f aca="false">IF(J$1="P",MAX(0,J$2-$C464),IF(J$1="C",MAX(0,$C464-J$2)))</f>
        <v>13.54</v>
      </c>
      <c r="K464" s="103" t="n">
        <f aca="false">IF(K$1="P",MAX(0,K$2-$C464),IF(K$1="C",MAX(0,$C464-K$2)))</f>
        <v>18.54</v>
      </c>
      <c r="L464" s="103" t="n">
        <f aca="false">IF(L$1="P",MAX(0,L$2-$C464),IF(L$1="C",MAX(0,$C464-L$2)))</f>
        <v>28.54</v>
      </c>
      <c r="M464" s="103" t="n">
        <f aca="false">IF(M$1="P",MAX(0,M$2-$C464),IF(M$1="C",MAX(0,$C464-M$2)))</f>
        <v>1.46</v>
      </c>
      <c r="N464" s="103" t="n">
        <f aca="false">IF(N$1="P",MAX(0,N$2-$C464),IF(N$1="C",MAX(0,$C464-N$2)))</f>
        <v>0</v>
      </c>
      <c r="O464" s="103" t="n">
        <f aca="false">IF(O$1="P",MAX(0,O$2-$C464),IF(O$1="C",MAX(0,$C464-O$2)))</f>
        <v>0</v>
      </c>
      <c r="P464" s="103" t="n">
        <f aca="false">IF(P$1="P",MAX(0,P$2-$C464),IF(P$1="C",MAX(0,$C464-P$2)))</f>
        <v>0</v>
      </c>
      <c r="Q464" s="103" t="n">
        <f aca="false">IF(Q$1="P",MAX(0,Q$2-$C464),IF(Q$1="C",MAX(0,$C464-Q$2)))</f>
        <v>0</v>
      </c>
      <c r="R464" s="103" t="n">
        <f aca="false">IF(R$1="P",MAX(0,R$2-$C464),IF(R$1="C",MAX(0,$C464-R$2)))</f>
        <v>0</v>
      </c>
      <c r="S464" s="103" t="n">
        <f aca="false">IF(S$1="P",MAX(0,S$2-$C464),IF(S$1="C",MAX(0,$C464-S$2)))</f>
        <v>0</v>
      </c>
      <c r="T464" s="104" t="n">
        <f aca="false">A464</f>
        <v>21</v>
      </c>
      <c r="U464" s="105" t="n">
        <f aca="false">VLOOKUP($B464,Gas!$B$3:$E$2506,2)</f>
        <v>2.525</v>
      </c>
      <c r="V464" s="46" t="n">
        <f aca="false">C464/U464</f>
        <v>8.4990099009901</v>
      </c>
      <c r="W464" s="99" t="n">
        <f aca="false">VLOOKUP($B464,Gas!$B$3:$E$2506,4)</f>
        <v>0.760507027585383</v>
      </c>
    </row>
    <row r="465" customFormat="false" ht="12.75" hidden="false" customHeight="false" outlineLevel="0" collapsed="false">
      <c r="A465" s="95" t="n">
        <f aca="false">MONTH(B465)+(YEAR(B465)-1998)*12</f>
        <v>21</v>
      </c>
      <c r="B465" s="101" t="n">
        <v>36433</v>
      </c>
      <c r="C465" s="102" t="n">
        <v>21.71</v>
      </c>
      <c r="D465" s="98" t="n">
        <f aca="false">LN(C465/C464)</f>
        <v>0.011582246687648</v>
      </c>
      <c r="E465" s="106" t="n">
        <f aca="false">STDEV(D456:D465)*SQRT(trade_day)</f>
        <v>1.51681422977823</v>
      </c>
      <c r="F465" s="97"/>
      <c r="G465" s="103" t="n">
        <f aca="false">IF(G$1="P",MAX(0,G$2-$C465),IF(G$1="C",MAX(0,$C465-G$2)))</f>
        <v>0</v>
      </c>
      <c r="H465" s="103" t="n">
        <f aca="false">IF(H$1="P",MAX(0,H$2-$C465),IF(H$1="C",MAX(0,$C465-H$2)))</f>
        <v>3.29</v>
      </c>
      <c r="I465" s="103" t="n">
        <f aca="false">IF(I$1="P",MAX(0,I$2-$C465),IF(I$1="C",MAX(0,$C465-I$2)))</f>
        <v>8.29</v>
      </c>
      <c r="J465" s="103" t="n">
        <f aca="false">IF(J$1="P",MAX(0,J$2-$C465),IF(J$1="C",MAX(0,$C465-J$2)))</f>
        <v>13.29</v>
      </c>
      <c r="K465" s="103" t="n">
        <f aca="false">IF(K$1="P",MAX(0,K$2-$C465),IF(K$1="C",MAX(0,$C465-K$2)))</f>
        <v>18.29</v>
      </c>
      <c r="L465" s="103" t="n">
        <f aca="false">IF(L$1="P",MAX(0,L$2-$C465),IF(L$1="C",MAX(0,$C465-L$2)))</f>
        <v>28.29</v>
      </c>
      <c r="M465" s="103" t="n">
        <f aca="false">IF(M$1="P",MAX(0,M$2-$C465),IF(M$1="C",MAX(0,$C465-M$2)))</f>
        <v>1.71</v>
      </c>
      <c r="N465" s="103" t="n">
        <f aca="false">IF(N$1="P",MAX(0,N$2-$C465),IF(N$1="C",MAX(0,$C465-N$2)))</f>
        <v>0</v>
      </c>
      <c r="O465" s="103" t="n">
        <f aca="false">IF(O$1="P",MAX(0,O$2-$C465),IF(O$1="C",MAX(0,$C465-O$2)))</f>
        <v>0</v>
      </c>
      <c r="P465" s="103" t="n">
        <f aca="false">IF(P$1="P",MAX(0,P$2-$C465),IF(P$1="C",MAX(0,$C465-P$2)))</f>
        <v>0</v>
      </c>
      <c r="Q465" s="103" t="n">
        <f aca="false">IF(Q$1="P",MAX(0,Q$2-$C465),IF(Q$1="C",MAX(0,$C465-Q$2)))</f>
        <v>0</v>
      </c>
      <c r="R465" s="103" t="n">
        <f aca="false">IF(R$1="P",MAX(0,R$2-$C465),IF(R$1="C",MAX(0,$C465-R$2)))</f>
        <v>0</v>
      </c>
      <c r="S465" s="103" t="n">
        <f aca="false">IF(S$1="P",MAX(0,S$2-$C465),IF(S$1="C",MAX(0,$C465-S$2)))</f>
        <v>0</v>
      </c>
      <c r="T465" s="104" t="n">
        <f aca="false">A465</f>
        <v>21</v>
      </c>
      <c r="U465" s="105" t="n">
        <f aca="false">VLOOKUP($B465,Gas!$B$3:$E$2506,2)</f>
        <v>2.555</v>
      </c>
      <c r="V465" s="46" t="n">
        <f aca="false">C465/U465</f>
        <v>8.49706457925636</v>
      </c>
      <c r="W465" s="99" t="n">
        <f aca="false">VLOOKUP($B465,Gas!$B$3:$E$2506,4)</f>
        <v>0.762210166789448</v>
      </c>
    </row>
    <row r="466" customFormat="false" ht="12.75" hidden="false" customHeight="false" outlineLevel="0" collapsed="false">
      <c r="A466" s="95" t="n">
        <f aca="false">MONTH(B466)+(YEAR(B466)-1998)*12</f>
        <v>22</v>
      </c>
      <c r="B466" s="101" t="n">
        <v>36434</v>
      </c>
      <c r="C466" s="102" t="n">
        <v>17.75</v>
      </c>
      <c r="D466" s="98" t="n">
        <f aca="false">LN(C466/C465)</f>
        <v>-0.201387467968776</v>
      </c>
      <c r="E466" s="106" t="n">
        <f aca="false">STDEV(D457:D466)*SQRT(trade_day)</f>
        <v>1.81511298715884</v>
      </c>
      <c r="F466" s="97"/>
      <c r="G466" s="103" t="n">
        <f aca="false">IF(G$1="P",MAX(0,G$2-$C466),IF(G$1="C",MAX(0,$C466-G$2)))</f>
        <v>2.25</v>
      </c>
      <c r="H466" s="103" t="n">
        <f aca="false">IF(H$1="P",MAX(0,H$2-$C466),IF(H$1="C",MAX(0,$C466-H$2)))</f>
        <v>7.25</v>
      </c>
      <c r="I466" s="103" t="n">
        <f aca="false">IF(I$1="P",MAX(0,I$2-$C466),IF(I$1="C",MAX(0,$C466-I$2)))</f>
        <v>12.25</v>
      </c>
      <c r="J466" s="103" t="n">
        <f aca="false">IF(J$1="P",MAX(0,J$2-$C466),IF(J$1="C",MAX(0,$C466-J$2)))</f>
        <v>17.25</v>
      </c>
      <c r="K466" s="103" t="n">
        <f aca="false">IF(K$1="P",MAX(0,K$2-$C466),IF(K$1="C",MAX(0,$C466-K$2)))</f>
        <v>22.25</v>
      </c>
      <c r="L466" s="103" t="n">
        <f aca="false">IF(L$1="P",MAX(0,L$2-$C466),IF(L$1="C",MAX(0,$C466-L$2)))</f>
        <v>32.25</v>
      </c>
      <c r="M466" s="103" t="n">
        <f aca="false">IF(M$1="P",MAX(0,M$2-$C466),IF(M$1="C",MAX(0,$C466-M$2)))</f>
        <v>0</v>
      </c>
      <c r="N466" s="103" t="n">
        <f aca="false">IF(N$1="P",MAX(0,N$2-$C466),IF(N$1="C",MAX(0,$C466-N$2)))</f>
        <v>0</v>
      </c>
      <c r="O466" s="103" t="n">
        <f aca="false">IF(O$1="P",MAX(0,O$2-$C466),IF(O$1="C",MAX(0,$C466-O$2)))</f>
        <v>0</v>
      </c>
      <c r="P466" s="103" t="n">
        <f aca="false">IF(P$1="P",MAX(0,P$2-$C466),IF(P$1="C",MAX(0,$C466-P$2)))</f>
        <v>0</v>
      </c>
      <c r="Q466" s="103" t="n">
        <f aca="false">IF(Q$1="P",MAX(0,Q$2-$C466),IF(Q$1="C",MAX(0,$C466-Q$2)))</f>
        <v>0</v>
      </c>
      <c r="R466" s="103" t="n">
        <f aca="false">IF(R$1="P",MAX(0,R$2-$C466),IF(R$1="C",MAX(0,$C466-R$2)))</f>
        <v>0</v>
      </c>
      <c r="S466" s="103" t="n">
        <f aca="false">IF(S$1="P",MAX(0,S$2-$C466),IF(S$1="C",MAX(0,$C466-S$2)))</f>
        <v>0</v>
      </c>
      <c r="T466" s="104" t="n">
        <f aca="false">A466</f>
        <v>22</v>
      </c>
      <c r="U466" s="105" t="n">
        <f aca="false">VLOOKUP($B466,Gas!$B$3:$E$2506,2)</f>
        <v>2.35</v>
      </c>
      <c r="V466" s="46" t="n">
        <f aca="false">C466/U466</f>
        <v>7.5531914893617</v>
      </c>
      <c r="W466" s="99" t="n">
        <f aca="false">VLOOKUP($B466,Gas!$B$3:$E$2506,4)</f>
        <v>0.920785383310025</v>
      </c>
    </row>
    <row r="467" customFormat="false" ht="12.75" hidden="false" customHeight="false" outlineLevel="0" collapsed="false">
      <c r="A467" s="95" t="n">
        <f aca="false">MONTH(B467)+(YEAR(B467)-1998)*12</f>
        <v>22</v>
      </c>
      <c r="B467" s="101" t="n">
        <v>36437</v>
      </c>
      <c r="C467" s="102" t="n">
        <v>16.49</v>
      </c>
      <c r="D467" s="98" t="n">
        <f aca="false">LN(C467/C466)</f>
        <v>-0.0736313793499174</v>
      </c>
      <c r="E467" s="106" t="n">
        <f aca="false">STDEV(D458:D467)*SQRT(trade_day)</f>
        <v>1.8246961856368</v>
      </c>
      <c r="F467" s="97"/>
      <c r="G467" s="103" t="n">
        <f aca="false">IF(G$1="P",MAX(0,G$2-$C467),IF(G$1="C",MAX(0,$C467-G$2)))</f>
        <v>3.51</v>
      </c>
      <c r="H467" s="103" t="n">
        <f aca="false">IF(H$1="P",MAX(0,H$2-$C467),IF(H$1="C",MAX(0,$C467-H$2)))</f>
        <v>8.51</v>
      </c>
      <c r="I467" s="103" t="n">
        <f aca="false">IF(I$1="P",MAX(0,I$2-$C467),IF(I$1="C",MAX(0,$C467-I$2)))</f>
        <v>13.51</v>
      </c>
      <c r="J467" s="103" t="n">
        <f aca="false">IF(J$1="P",MAX(0,J$2-$C467),IF(J$1="C",MAX(0,$C467-J$2)))</f>
        <v>18.51</v>
      </c>
      <c r="K467" s="103" t="n">
        <f aca="false">IF(K$1="P",MAX(0,K$2-$C467),IF(K$1="C",MAX(0,$C467-K$2)))</f>
        <v>23.51</v>
      </c>
      <c r="L467" s="103" t="n">
        <f aca="false">IF(L$1="P",MAX(0,L$2-$C467),IF(L$1="C",MAX(0,$C467-L$2)))</f>
        <v>33.51</v>
      </c>
      <c r="M467" s="103" t="n">
        <f aca="false">IF(M$1="P",MAX(0,M$2-$C467),IF(M$1="C",MAX(0,$C467-M$2)))</f>
        <v>0</v>
      </c>
      <c r="N467" s="103" t="n">
        <f aca="false">IF(N$1="P",MAX(0,N$2-$C467),IF(N$1="C",MAX(0,$C467-N$2)))</f>
        <v>0</v>
      </c>
      <c r="O467" s="103" t="n">
        <f aca="false">IF(O$1="P",MAX(0,O$2-$C467),IF(O$1="C",MAX(0,$C467-O$2)))</f>
        <v>0</v>
      </c>
      <c r="P467" s="103" t="n">
        <f aca="false">IF(P$1="P",MAX(0,P$2-$C467),IF(P$1="C",MAX(0,$C467-P$2)))</f>
        <v>0</v>
      </c>
      <c r="Q467" s="103" t="n">
        <f aca="false">IF(Q$1="P",MAX(0,Q$2-$C467),IF(Q$1="C",MAX(0,$C467-Q$2)))</f>
        <v>0</v>
      </c>
      <c r="R467" s="103" t="n">
        <f aca="false">IF(R$1="P",MAX(0,R$2-$C467),IF(R$1="C",MAX(0,$C467-R$2)))</f>
        <v>0</v>
      </c>
      <c r="S467" s="103" t="n">
        <f aca="false">IF(S$1="P",MAX(0,S$2-$C467),IF(S$1="C",MAX(0,$C467-S$2)))</f>
        <v>0</v>
      </c>
      <c r="T467" s="104" t="n">
        <f aca="false">A467</f>
        <v>22</v>
      </c>
      <c r="U467" s="105" t="n">
        <f aca="false">VLOOKUP($B467,Gas!$B$3:$E$2506,2)</f>
        <v>2.35</v>
      </c>
      <c r="V467" s="46" t="n">
        <f aca="false">C467/U467</f>
        <v>7.01702127659574</v>
      </c>
      <c r="W467" s="99" t="n">
        <f aca="false">VLOOKUP($B467,Gas!$B$3:$E$2506,4)</f>
        <v>0.614908651059362</v>
      </c>
    </row>
    <row r="468" customFormat="false" ht="12.75" hidden="false" customHeight="false" outlineLevel="0" collapsed="false">
      <c r="A468" s="95" t="n">
        <f aca="false">MONTH(B468)+(YEAR(B468)-1998)*12</f>
        <v>22</v>
      </c>
      <c r="B468" s="101" t="n">
        <v>36438</v>
      </c>
      <c r="C468" s="102" t="n">
        <v>18.24</v>
      </c>
      <c r="D468" s="98" t="n">
        <f aca="false">LN(C468/C467)</f>
        <v>0.100862848074678</v>
      </c>
      <c r="E468" s="106" t="n">
        <f aca="false">STDEV(D459:D468)*SQRT(trade_day)</f>
        <v>1.87691988994115</v>
      </c>
      <c r="F468" s="97"/>
      <c r="G468" s="103" t="n">
        <f aca="false">IF(G$1="P",MAX(0,G$2-$C468),IF(G$1="C",MAX(0,$C468-G$2)))</f>
        <v>1.76</v>
      </c>
      <c r="H468" s="103" t="n">
        <f aca="false">IF(H$1="P",MAX(0,H$2-$C468),IF(H$1="C",MAX(0,$C468-H$2)))</f>
        <v>6.76</v>
      </c>
      <c r="I468" s="103" t="n">
        <f aca="false">IF(I$1="P",MAX(0,I$2-$C468),IF(I$1="C",MAX(0,$C468-I$2)))</f>
        <v>11.76</v>
      </c>
      <c r="J468" s="103" t="n">
        <f aca="false">IF(J$1="P",MAX(0,J$2-$C468),IF(J$1="C",MAX(0,$C468-J$2)))</f>
        <v>16.76</v>
      </c>
      <c r="K468" s="103" t="n">
        <f aca="false">IF(K$1="P",MAX(0,K$2-$C468),IF(K$1="C",MAX(0,$C468-K$2)))</f>
        <v>21.76</v>
      </c>
      <c r="L468" s="103" t="n">
        <f aca="false">IF(L$1="P",MAX(0,L$2-$C468),IF(L$1="C",MAX(0,$C468-L$2)))</f>
        <v>31.76</v>
      </c>
      <c r="M468" s="103" t="n">
        <f aca="false">IF(M$1="P",MAX(0,M$2-$C468),IF(M$1="C",MAX(0,$C468-M$2)))</f>
        <v>0</v>
      </c>
      <c r="N468" s="103" t="n">
        <f aca="false">IF(N$1="P",MAX(0,N$2-$C468),IF(N$1="C",MAX(0,$C468-N$2)))</f>
        <v>0</v>
      </c>
      <c r="O468" s="103" t="n">
        <f aca="false">IF(O$1="P",MAX(0,O$2-$C468),IF(O$1="C",MAX(0,$C468-O$2)))</f>
        <v>0</v>
      </c>
      <c r="P468" s="103" t="n">
        <f aca="false">IF(P$1="P",MAX(0,P$2-$C468),IF(P$1="C",MAX(0,$C468-P$2)))</f>
        <v>0</v>
      </c>
      <c r="Q468" s="103" t="n">
        <f aca="false">IF(Q$1="P",MAX(0,Q$2-$C468),IF(Q$1="C",MAX(0,$C468-Q$2)))</f>
        <v>0</v>
      </c>
      <c r="R468" s="103" t="n">
        <f aca="false">IF(R$1="P",MAX(0,R$2-$C468),IF(R$1="C",MAX(0,$C468-R$2)))</f>
        <v>0</v>
      </c>
      <c r="S468" s="103" t="n">
        <f aca="false">IF(S$1="P",MAX(0,S$2-$C468),IF(S$1="C",MAX(0,$C468-S$2)))</f>
        <v>0</v>
      </c>
      <c r="T468" s="104" t="n">
        <f aca="false">A468</f>
        <v>22</v>
      </c>
      <c r="U468" s="105" t="n">
        <f aca="false">VLOOKUP($B468,Gas!$B$3:$E$2506,2)</f>
        <v>2.485</v>
      </c>
      <c r="V468" s="46" t="n">
        <f aca="false">C468/U468</f>
        <v>7.34004024144869</v>
      </c>
      <c r="W468" s="99" t="n">
        <f aca="false">VLOOKUP($B468,Gas!$B$3:$E$2506,4)</f>
        <v>0.66801149798717</v>
      </c>
    </row>
    <row r="469" customFormat="false" ht="12.75" hidden="false" customHeight="false" outlineLevel="0" collapsed="false">
      <c r="A469" s="95" t="n">
        <f aca="false">MONTH(B469)+(YEAR(B469)-1998)*12</f>
        <v>22</v>
      </c>
      <c r="B469" s="101" t="n">
        <v>36439</v>
      </c>
      <c r="C469" s="102" t="n">
        <v>19.77</v>
      </c>
      <c r="D469" s="98" t="n">
        <f aca="false">LN(C469/C468)</f>
        <v>0.0805486525363404</v>
      </c>
      <c r="E469" s="106" t="n">
        <f aca="false">STDEV(D460:D469)*SQRT(trade_day)</f>
        <v>1.8949733265833</v>
      </c>
      <c r="F469" s="97"/>
      <c r="G469" s="103" t="n">
        <f aca="false">IF(G$1="P",MAX(0,G$2-$C469),IF(G$1="C",MAX(0,$C469-G$2)))</f>
        <v>0.23</v>
      </c>
      <c r="H469" s="103" t="n">
        <f aca="false">IF(H$1="P",MAX(0,H$2-$C469),IF(H$1="C",MAX(0,$C469-H$2)))</f>
        <v>5.23</v>
      </c>
      <c r="I469" s="103" t="n">
        <f aca="false">IF(I$1="P",MAX(0,I$2-$C469),IF(I$1="C",MAX(0,$C469-I$2)))</f>
        <v>10.23</v>
      </c>
      <c r="J469" s="103" t="n">
        <f aca="false">IF(J$1="P",MAX(0,J$2-$C469),IF(J$1="C",MAX(0,$C469-J$2)))</f>
        <v>15.23</v>
      </c>
      <c r="K469" s="103" t="n">
        <f aca="false">IF(K$1="P",MAX(0,K$2-$C469),IF(K$1="C",MAX(0,$C469-K$2)))</f>
        <v>20.23</v>
      </c>
      <c r="L469" s="103" t="n">
        <f aca="false">IF(L$1="P",MAX(0,L$2-$C469),IF(L$1="C",MAX(0,$C469-L$2)))</f>
        <v>30.23</v>
      </c>
      <c r="M469" s="103" t="n">
        <f aca="false">IF(M$1="P",MAX(0,M$2-$C469),IF(M$1="C",MAX(0,$C469-M$2)))</f>
        <v>0</v>
      </c>
      <c r="N469" s="103" t="n">
        <f aca="false">IF(N$1="P",MAX(0,N$2-$C469),IF(N$1="C",MAX(0,$C469-N$2)))</f>
        <v>0</v>
      </c>
      <c r="O469" s="103" t="n">
        <f aca="false">IF(O$1="P",MAX(0,O$2-$C469),IF(O$1="C",MAX(0,$C469-O$2)))</f>
        <v>0</v>
      </c>
      <c r="P469" s="103" t="n">
        <f aca="false">IF(P$1="P",MAX(0,P$2-$C469),IF(P$1="C",MAX(0,$C469-P$2)))</f>
        <v>0</v>
      </c>
      <c r="Q469" s="103" t="n">
        <f aca="false">IF(Q$1="P",MAX(0,Q$2-$C469),IF(Q$1="C",MAX(0,$C469-Q$2)))</f>
        <v>0</v>
      </c>
      <c r="R469" s="103" t="n">
        <f aca="false">IF(R$1="P",MAX(0,R$2-$C469),IF(R$1="C",MAX(0,$C469-R$2)))</f>
        <v>0</v>
      </c>
      <c r="S469" s="103" t="n">
        <f aca="false">IF(S$1="P",MAX(0,S$2-$C469),IF(S$1="C",MAX(0,$C469-S$2)))</f>
        <v>0</v>
      </c>
      <c r="T469" s="104" t="n">
        <f aca="false">A469</f>
        <v>22</v>
      </c>
      <c r="U469" s="105" t="n">
        <f aca="false">VLOOKUP($B469,Gas!$B$3:$E$2506,2)</f>
        <v>2.45</v>
      </c>
      <c r="V469" s="46" t="n">
        <f aca="false">C469/U469</f>
        <v>8.06938775510204</v>
      </c>
      <c r="W469" s="99" t="n">
        <f aca="false">VLOOKUP($B469,Gas!$B$3:$E$2506,4)</f>
        <v>0.670606958317148</v>
      </c>
    </row>
    <row r="470" customFormat="false" ht="12.75" hidden="false" customHeight="false" outlineLevel="0" collapsed="false">
      <c r="A470" s="95" t="n">
        <f aca="false">MONTH(B470)+(YEAR(B470)-1998)*12</f>
        <v>22</v>
      </c>
      <c r="B470" s="101" t="n">
        <v>36440</v>
      </c>
      <c r="C470" s="102" t="n">
        <v>16.38</v>
      </c>
      <c r="D470" s="98" t="n">
        <f aca="false">LN(C470/C469)</f>
        <v>-0.188104558757602</v>
      </c>
      <c r="E470" s="106" t="n">
        <f aca="false">STDEV(D461:D470)*SQRT(trade_day)</f>
        <v>2.12566015214714</v>
      </c>
      <c r="F470" s="97"/>
      <c r="G470" s="103" t="n">
        <f aca="false">IF(G$1="P",MAX(0,G$2-$C470),IF(G$1="C",MAX(0,$C470-G$2)))</f>
        <v>3.62</v>
      </c>
      <c r="H470" s="103" t="n">
        <f aca="false">IF(H$1="P",MAX(0,H$2-$C470),IF(H$1="C",MAX(0,$C470-H$2)))</f>
        <v>8.62</v>
      </c>
      <c r="I470" s="103" t="n">
        <f aca="false">IF(I$1="P",MAX(0,I$2-$C470),IF(I$1="C",MAX(0,$C470-I$2)))</f>
        <v>13.62</v>
      </c>
      <c r="J470" s="103" t="n">
        <f aca="false">IF(J$1="P",MAX(0,J$2-$C470),IF(J$1="C",MAX(0,$C470-J$2)))</f>
        <v>18.62</v>
      </c>
      <c r="K470" s="103" t="n">
        <f aca="false">IF(K$1="P",MAX(0,K$2-$C470),IF(K$1="C",MAX(0,$C470-K$2)))</f>
        <v>23.62</v>
      </c>
      <c r="L470" s="103" t="n">
        <f aca="false">IF(L$1="P",MAX(0,L$2-$C470),IF(L$1="C",MAX(0,$C470-L$2)))</f>
        <v>33.62</v>
      </c>
      <c r="M470" s="103" t="n">
        <f aca="false">IF(M$1="P",MAX(0,M$2-$C470),IF(M$1="C",MAX(0,$C470-M$2)))</f>
        <v>0</v>
      </c>
      <c r="N470" s="103" t="n">
        <f aca="false">IF(N$1="P",MAX(0,N$2-$C470),IF(N$1="C",MAX(0,$C470-N$2)))</f>
        <v>0</v>
      </c>
      <c r="O470" s="103" t="n">
        <f aca="false">IF(O$1="P",MAX(0,O$2-$C470),IF(O$1="C",MAX(0,$C470-O$2)))</f>
        <v>0</v>
      </c>
      <c r="P470" s="103" t="n">
        <f aca="false">IF(P$1="P",MAX(0,P$2-$C470),IF(P$1="C",MAX(0,$C470-P$2)))</f>
        <v>0</v>
      </c>
      <c r="Q470" s="103" t="n">
        <f aca="false">IF(Q$1="P",MAX(0,Q$2-$C470),IF(Q$1="C",MAX(0,$C470-Q$2)))</f>
        <v>0</v>
      </c>
      <c r="R470" s="103" t="n">
        <f aca="false">IF(R$1="P",MAX(0,R$2-$C470),IF(R$1="C",MAX(0,$C470-R$2)))</f>
        <v>0</v>
      </c>
      <c r="S470" s="103" t="n">
        <f aca="false">IF(S$1="P",MAX(0,S$2-$C470),IF(S$1="C",MAX(0,$C470-S$2)))</f>
        <v>0</v>
      </c>
      <c r="T470" s="104" t="n">
        <f aca="false">A470</f>
        <v>22</v>
      </c>
      <c r="U470" s="105" t="n">
        <f aca="false">VLOOKUP($B470,Gas!$B$3:$E$2506,2)</f>
        <v>2.465</v>
      </c>
      <c r="V470" s="46" t="n">
        <f aca="false">C470/U470</f>
        <v>6.64503042596349</v>
      </c>
      <c r="W470" s="99" t="n">
        <f aca="false">VLOOKUP($B470,Gas!$B$3:$E$2506,4)</f>
        <v>0.673380228403307</v>
      </c>
    </row>
    <row r="471" customFormat="false" ht="12.75" hidden="false" customHeight="false" outlineLevel="0" collapsed="false">
      <c r="A471" s="95" t="n">
        <f aca="false">MONTH(B471)+(YEAR(B471)-1998)*12</f>
        <v>22</v>
      </c>
      <c r="B471" s="101" t="n">
        <v>36441</v>
      </c>
      <c r="C471" s="102" t="n">
        <v>18.44</v>
      </c>
      <c r="D471" s="98" t="n">
        <f aca="false">LN(C471/C470)</f>
        <v>0.118461139703525</v>
      </c>
      <c r="E471" s="106" t="n">
        <f aca="false">STDEV(D462:D471)*SQRT(trade_day)</f>
        <v>2.20396320850791</v>
      </c>
      <c r="F471" s="97"/>
      <c r="G471" s="103" t="n">
        <f aca="false">IF(G$1="P",MAX(0,G$2-$C471),IF(G$1="C",MAX(0,$C471-G$2)))</f>
        <v>1.56</v>
      </c>
      <c r="H471" s="103" t="n">
        <f aca="false">IF(H$1="P",MAX(0,H$2-$C471),IF(H$1="C",MAX(0,$C471-H$2)))</f>
        <v>6.56</v>
      </c>
      <c r="I471" s="103" t="n">
        <f aca="false">IF(I$1="P",MAX(0,I$2-$C471),IF(I$1="C",MAX(0,$C471-I$2)))</f>
        <v>11.56</v>
      </c>
      <c r="J471" s="103" t="n">
        <f aca="false">IF(J$1="P",MAX(0,J$2-$C471),IF(J$1="C",MAX(0,$C471-J$2)))</f>
        <v>16.56</v>
      </c>
      <c r="K471" s="103" t="n">
        <f aca="false">IF(K$1="P",MAX(0,K$2-$C471),IF(K$1="C",MAX(0,$C471-K$2)))</f>
        <v>21.56</v>
      </c>
      <c r="L471" s="103" t="n">
        <f aca="false">IF(L$1="P",MAX(0,L$2-$C471),IF(L$1="C",MAX(0,$C471-L$2)))</f>
        <v>31.56</v>
      </c>
      <c r="M471" s="103" t="n">
        <f aca="false">IF(M$1="P",MAX(0,M$2-$C471),IF(M$1="C",MAX(0,$C471-M$2)))</f>
        <v>0</v>
      </c>
      <c r="N471" s="103" t="n">
        <f aca="false">IF(N$1="P",MAX(0,N$2-$C471),IF(N$1="C",MAX(0,$C471-N$2)))</f>
        <v>0</v>
      </c>
      <c r="O471" s="103" t="n">
        <f aca="false">IF(O$1="P",MAX(0,O$2-$C471),IF(O$1="C",MAX(0,$C471-O$2)))</f>
        <v>0</v>
      </c>
      <c r="P471" s="103" t="n">
        <f aca="false">IF(P$1="P",MAX(0,P$2-$C471),IF(P$1="C",MAX(0,$C471-P$2)))</f>
        <v>0</v>
      </c>
      <c r="Q471" s="103" t="n">
        <f aca="false">IF(Q$1="P",MAX(0,Q$2-$C471),IF(Q$1="C",MAX(0,$C471-Q$2)))</f>
        <v>0</v>
      </c>
      <c r="R471" s="103" t="n">
        <f aca="false">IF(R$1="P",MAX(0,R$2-$C471),IF(R$1="C",MAX(0,$C471-R$2)))</f>
        <v>0</v>
      </c>
      <c r="S471" s="103" t="n">
        <f aca="false">IF(S$1="P",MAX(0,S$2-$C471),IF(S$1="C",MAX(0,$C471-S$2)))</f>
        <v>0</v>
      </c>
      <c r="T471" s="104" t="n">
        <f aca="false">A471</f>
        <v>22</v>
      </c>
      <c r="U471" s="105" t="n">
        <f aca="false">VLOOKUP($B471,Gas!$B$3:$E$2506,2)</f>
        <v>2.49</v>
      </c>
      <c r="V471" s="46" t="n">
        <f aca="false">C471/U471</f>
        <v>7.40562248995984</v>
      </c>
      <c r="W471" s="99" t="n">
        <f aca="false">VLOOKUP($B471,Gas!$B$3:$E$2506,4)</f>
        <v>0.65850950975227</v>
      </c>
    </row>
    <row r="472" customFormat="false" ht="12.75" hidden="false" customHeight="false" outlineLevel="0" collapsed="false">
      <c r="A472" s="95" t="n">
        <f aca="false">MONTH(B472)+(YEAR(B472)-1998)*12</f>
        <v>22</v>
      </c>
      <c r="B472" s="101" t="n">
        <v>36444</v>
      </c>
      <c r="C472" s="102" t="n">
        <v>20.04</v>
      </c>
      <c r="D472" s="98" t="n">
        <f aca="false">LN(C472/C471)</f>
        <v>0.0832080580882161</v>
      </c>
      <c r="E472" s="106" t="n">
        <f aca="false">STDEV(D463:D472)*SQRT(trade_day)</f>
        <v>1.93606501964812</v>
      </c>
      <c r="F472" s="97"/>
      <c r="G472" s="103" t="n">
        <f aca="false">IF(G$1="P",MAX(0,G$2-$C472),IF(G$1="C",MAX(0,$C472-G$2)))</f>
        <v>0</v>
      </c>
      <c r="H472" s="103" t="n">
        <f aca="false">IF(H$1="P",MAX(0,H$2-$C472),IF(H$1="C",MAX(0,$C472-H$2)))</f>
        <v>4.96</v>
      </c>
      <c r="I472" s="103" t="n">
        <f aca="false">IF(I$1="P",MAX(0,I$2-$C472),IF(I$1="C",MAX(0,$C472-I$2)))</f>
        <v>9.96</v>
      </c>
      <c r="J472" s="103" t="n">
        <f aca="false">IF(J$1="P",MAX(0,J$2-$C472),IF(J$1="C",MAX(0,$C472-J$2)))</f>
        <v>14.96</v>
      </c>
      <c r="K472" s="103" t="n">
        <f aca="false">IF(K$1="P",MAX(0,K$2-$C472),IF(K$1="C",MAX(0,$C472-K$2)))</f>
        <v>19.96</v>
      </c>
      <c r="L472" s="103" t="n">
        <f aca="false">IF(L$1="P",MAX(0,L$2-$C472),IF(L$1="C",MAX(0,$C472-L$2)))</f>
        <v>29.96</v>
      </c>
      <c r="M472" s="103" t="n">
        <f aca="false">IF(M$1="P",MAX(0,M$2-$C472),IF(M$1="C",MAX(0,$C472-M$2)))</f>
        <v>0.0399999999999992</v>
      </c>
      <c r="N472" s="103" t="n">
        <f aca="false">IF(N$1="P",MAX(0,N$2-$C472),IF(N$1="C",MAX(0,$C472-N$2)))</f>
        <v>0</v>
      </c>
      <c r="O472" s="103" t="n">
        <f aca="false">IF(O$1="P",MAX(0,O$2-$C472),IF(O$1="C",MAX(0,$C472-O$2)))</f>
        <v>0</v>
      </c>
      <c r="P472" s="103" t="n">
        <f aca="false">IF(P$1="P",MAX(0,P$2-$C472),IF(P$1="C",MAX(0,$C472-P$2)))</f>
        <v>0</v>
      </c>
      <c r="Q472" s="103" t="n">
        <f aca="false">IF(Q$1="P",MAX(0,Q$2-$C472),IF(Q$1="C",MAX(0,$C472-Q$2)))</f>
        <v>0</v>
      </c>
      <c r="R472" s="103" t="n">
        <f aca="false">IF(R$1="P",MAX(0,R$2-$C472),IF(R$1="C",MAX(0,$C472-R$2)))</f>
        <v>0</v>
      </c>
      <c r="S472" s="103" t="n">
        <f aca="false">IF(S$1="P",MAX(0,S$2-$C472),IF(S$1="C",MAX(0,$C472-S$2)))</f>
        <v>0</v>
      </c>
      <c r="T472" s="104" t="n">
        <f aca="false">A472</f>
        <v>22</v>
      </c>
      <c r="U472" s="105" t="n">
        <f aca="false">VLOOKUP($B472,Gas!$B$3:$E$2506,2)</f>
        <v>2.355</v>
      </c>
      <c r="V472" s="46" t="n">
        <f aca="false">C472/U472</f>
        <v>8.50955414012739</v>
      </c>
      <c r="W472" s="99" t="n">
        <f aca="false">VLOOKUP($B472,Gas!$B$3:$E$2506,4)</f>
        <v>0.516071844682725</v>
      </c>
    </row>
    <row r="473" customFormat="false" ht="12.75" hidden="false" customHeight="false" outlineLevel="0" collapsed="false">
      <c r="A473" s="95" t="n">
        <f aca="false">MONTH(B473)+(YEAR(B473)-1998)*12</f>
        <v>22</v>
      </c>
      <c r="B473" s="101" t="n">
        <v>36445</v>
      </c>
      <c r="C473" s="102" t="n">
        <v>20.14</v>
      </c>
      <c r="D473" s="98" t="n">
        <f aca="false">LN(C473/C472)</f>
        <v>0.00497761107375221</v>
      </c>
      <c r="E473" s="106" t="n">
        <f aca="false">STDEV(D464:D473)*SQRT(trade_day)</f>
        <v>1.89431169129798</v>
      </c>
      <c r="F473" s="97"/>
      <c r="G473" s="103" t="n">
        <f aca="false">IF(G$1="P",MAX(0,G$2-$C473),IF(G$1="C",MAX(0,$C473-G$2)))</f>
        <v>0</v>
      </c>
      <c r="H473" s="103" t="n">
        <f aca="false">IF(H$1="P",MAX(0,H$2-$C473),IF(H$1="C",MAX(0,$C473-H$2)))</f>
        <v>4.86</v>
      </c>
      <c r="I473" s="103" t="n">
        <f aca="false">IF(I$1="P",MAX(0,I$2-$C473),IF(I$1="C",MAX(0,$C473-I$2)))</f>
        <v>9.86</v>
      </c>
      <c r="J473" s="103" t="n">
        <f aca="false">IF(J$1="P",MAX(0,J$2-$C473),IF(J$1="C",MAX(0,$C473-J$2)))</f>
        <v>14.86</v>
      </c>
      <c r="K473" s="103" t="n">
        <f aca="false">IF(K$1="P",MAX(0,K$2-$C473),IF(K$1="C",MAX(0,$C473-K$2)))</f>
        <v>19.86</v>
      </c>
      <c r="L473" s="103" t="n">
        <f aca="false">IF(L$1="P",MAX(0,L$2-$C473),IF(L$1="C",MAX(0,$C473-L$2)))</f>
        <v>29.86</v>
      </c>
      <c r="M473" s="103" t="n">
        <f aca="false">IF(M$1="P",MAX(0,M$2-$C473),IF(M$1="C",MAX(0,$C473-M$2)))</f>
        <v>0.140000000000001</v>
      </c>
      <c r="N473" s="103" t="n">
        <f aca="false">IF(N$1="P",MAX(0,N$2-$C473),IF(N$1="C",MAX(0,$C473-N$2)))</f>
        <v>0</v>
      </c>
      <c r="O473" s="103" t="n">
        <f aca="false">IF(O$1="P",MAX(0,O$2-$C473),IF(O$1="C",MAX(0,$C473-O$2)))</f>
        <v>0</v>
      </c>
      <c r="P473" s="103" t="n">
        <f aca="false">IF(P$1="P",MAX(0,P$2-$C473),IF(P$1="C",MAX(0,$C473-P$2)))</f>
        <v>0</v>
      </c>
      <c r="Q473" s="103" t="n">
        <f aca="false">IF(Q$1="P",MAX(0,Q$2-$C473),IF(Q$1="C",MAX(0,$C473-Q$2)))</f>
        <v>0</v>
      </c>
      <c r="R473" s="103" t="n">
        <f aca="false">IF(R$1="P",MAX(0,R$2-$C473),IF(R$1="C",MAX(0,$C473-R$2)))</f>
        <v>0</v>
      </c>
      <c r="S473" s="103" t="n">
        <f aca="false">IF(S$1="P",MAX(0,S$2-$C473),IF(S$1="C",MAX(0,$C473-S$2)))</f>
        <v>0</v>
      </c>
      <c r="T473" s="104" t="n">
        <f aca="false">A473</f>
        <v>22</v>
      </c>
      <c r="U473" s="105" t="n">
        <f aca="false">VLOOKUP($B473,Gas!$B$3:$E$2506,2)</f>
        <v>2.52</v>
      </c>
      <c r="V473" s="46" t="n">
        <f aca="false">C473/U473</f>
        <v>7.99206349206349</v>
      </c>
      <c r="W473" s="99" t="n">
        <f aca="false">VLOOKUP($B473,Gas!$B$3:$E$2506,4)</f>
        <v>0.657679744727353</v>
      </c>
    </row>
    <row r="474" customFormat="false" ht="12.75" hidden="false" customHeight="false" outlineLevel="0" collapsed="false">
      <c r="A474" s="95" t="n">
        <f aca="false">MONTH(B474)+(YEAR(B474)-1998)*12</f>
        <v>22</v>
      </c>
      <c r="B474" s="101" t="n">
        <v>36446</v>
      </c>
      <c r="C474" s="102" t="n">
        <v>27.21</v>
      </c>
      <c r="D474" s="98" t="n">
        <f aca="false">LN(C474/C473)</f>
        <v>0.300876665504739</v>
      </c>
      <c r="E474" s="106" t="n">
        <f aca="false">STDEV(D465:D474)*SQRT(trade_day)</f>
        <v>2.38065087931436</v>
      </c>
      <c r="F474" s="97"/>
      <c r="G474" s="103" t="n">
        <f aca="false">IF(G$1="P",MAX(0,G$2-$C474),IF(G$1="C",MAX(0,$C474-G$2)))</f>
        <v>0</v>
      </c>
      <c r="H474" s="103" t="n">
        <f aca="false">IF(H$1="P",MAX(0,H$2-$C474),IF(H$1="C",MAX(0,$C474-H$2)))</f>
        <v>0</v>
      </c>
      <c r="I474" s="103" t="n">
        <f aca="false">IF(I$1="P",MAX(0,I$2-$C474),IF(I$1="C",MAX(0,$C474-I$2)))</f>
        <v>2.79</v>
      </c>
      <c r="J474" s="103" t="n">
        <f aca="false">IF(J$1="P",MAX(0,J$2-$C474),IF(J$1="C",MAX(0,$C474-J$2)))</f>
        <v>7.79</v>
      </c>
      <c r="K474" s="103" t="n">
        <f aca="false">IF(K$1="P",MAX(0,K$2-$C474),IF(K$1="C",MAX(0,$C474-K$2)))</f>
        <v>12.79</v>
      </c>
      <c r="L474" s="103" t="n">
        <f aca="false">IF(L$1="P",MAX(0,L$2-$C474),IF(L$1="C",MAX(0,$C474-L$2)))</f>
        <v>22.79</v>
      </c>
      <c r="M474" s="103" t="n">
        <f aca="false">IF(M$1="P",MAX(0,M$2-$C474),IF(M$1="C",MAX(0,$C474-M$2)))</f>
        <v>7.21</v>
      </c>
      <c r="N474" s="103" t="n">
        <f aca="false">IF(N$1="P",MAX(0,N$2-$C474),IF(N$1="C",MAX(0,$C474-N$2)))</f>
        <v>2.21</v>
      </c>
      <c r="O474" s="103" t="n">
        <f aca="false">IF(O$1="P",MAX(0,O$2-$C474),IF(O$1="C",MAX(0,$C474-O$2)))</f>
        <v>0</v>
      </c>
      <c r="P474" s="103" t="n">
        <f aca="false">IF(P$1="P",MAX(0,P$2-$C474),IF(P$1="C",MAX(0,$C474-P$2)))</f>
        <v>0</v>
      </c>
      <c r="Q474" s="103" t="n">
        <f aca="false">IF(Q$1="P",MAX(0,Q$2-$C474),IF(Q$1="C",MAX(0,$C474-Q$2)))</f>
        <v>0</v>
      </c>
      <c r="R474" s="103" t="n">
        <f aca="false">IF(R$1="P",MAX(0,R$2-$C474),IF(R$1="C",MAX(0,$C474-R$2)))</f>
        <v>0</v>
      </c>
      <c r="S474" s="103" t="n">
        <f aca="false">IF(S$1="P",MAX(0,S$2-$C474),IF(S$1="C",MAX(0,$C474-S$2)))</f>
        <v>0</v>
      </c>
      <c r="T474" s="104" t="n">
        <f aca="false">A474</f>
        <v>22</v>
      </c>
      <c r="U474" s="105" t="n">
        <f aca="false">VLOOKUP($B474,Gas!$B$3:$E$2506,2)</f>
        <v>2.655</v>
      </c>
      <c r="V474" s="46" t="n">
        <f aca="false">C474/U474</f>
        <v>10.2485875706215</v>
      </c>
      <c r="W474" s="99" t="n">
        <f aca="false">VLOOKUP($B474,Gas!$B$3:$E$2506,4)</f>
        <v>0.708788633555914</v>
      </c>
    </row>
    <row r="475" customFormat="false" ht="12.75" hidden="false" customHeight="false" outlineLevel="0" collapsed="false">
      <c r="A475" s="95" t="n">
        <f aca="false">MONTH(B475)+(YEAR(B475)-1998)*12</f>
        <v>22</v>
      </c>
      <c r="B475" s="101" t="n">
        <v>36447</v>
      </c>
      <c r="C475" s="102" t="n">
        <v>22.86</v>
      </c>
      <c r="D475" s="98" t="n">
        <f aca="false">LN(C475/C474)</f>
        <v>-0.17419589442849</v>
      </c>
      <c r="E475" s="106" t="n">
        <f aca="false">STDEV(D466:D475)*SQRT(trade_day)</f>
        <v>2.57988574096096</v>
      </c>
      <c r="F475" s="97"/>
      <c r="G475" s="103" t="n">
        <f aca="false">IF(G$1="P",MAX(0,G$2-$C475),IF(G$1="C",MAX(0,$C475-G$2)))</f>
        <v>0</v>
      </c>
      <c r="H475" s="103" t="n">
        <f aca="false">IF(H$1="P",MAX(0,H$2-$C475),IF(H$1="C",MAX(0,$C475-H$2)))</f>
        <v>2.14</v>
      </c>
      <c r="I475" s="103" t="n">
        <f aca="false">IF(I$1="P",MAX(0,I$2-$C475),IF(I$1="C",MAX(0,$C475-I$2)))</f>
        <v>7.14</v>
      </c>
      <c r="J475" s="103" t="n">
        <f aca="false">IF(J$1="P",MAX(0,J$2-$C475),IF(J$1="C",MAX(0,$C475-J$2)))</f>
        <v>12.14</v>
      </c>
      <c r="K475" s="103" t="n">
        <f aca="false">IF(K$1="P",MAX(0,K$2-$C475),IF(K$1="C",MAX(0,$C475-K$2)))</f>
        <v>17.14</v>
      </c>
      <c r="L475" s="103" t="n">
        <f aca="false">IF(L$1="P",MAX(0,L$2-$C475),IF(L$1="C",MAX(0,$C475-L$2)))</f>
        <v>27.14</v>
      </c>
      <c r="M475" s="103" t="n">
        <f aca="false">IF(M$1="P",MAX(0,M$2-$C475),IF(M$1="C",MAX(0,$C475-M$2)))</f>
        <v>2.86</v>
      </c>
      <c r="N475" s="103" t="n">
        <f aca="false">IF(N$1="P",MAX(0,N$2-$C475),IF(N$1="C",MAX(0,$C475-N$2)))</f>
        <v>0</v>
      </c>
      <c r="O475" s="103" t="n">
        <f aca="false">IF(O$1="P",MAX(0,O$2-$C475),IF(O$1="C",MAX(0,$C475-O$2)))</f>
        <v>0</v>
      </c>
      <c r="P475" s="103" t="n">
        <f aca="false">IF(P$1="P",MAX(0,P$2-$C475),IF(P$1="C",MAX(0,$C475-P$2)))</f>
        <v>0</v>
      </c>
      <c r="Q475" s="103" t="n">
        <f aca="false">IF(Q$1="P",MAX(0,Q$2-$C475),IF(Q$1="C",MAX(0,$C475-Q$2)))</f>
        <v>0</v>
      </c>
      <c r="R475" s="103" t="n">
        <f aca="false">IF(R$1="P",MAX(0,R$2-$C475),IF(R$1="C",MAX(0,$C475-R$2)))</f>
        <v>0</v>
      </c>
      <c r="S475" s="103" t="n">
        <f aca="false">IF(S$1="P",MAX(0,S$2-$C475),IF(S$1="C",MAX(0,$C475-S$2)))</f>
        <v>0</v>
      </c>
      <c r="T475" s="104" t="n">
        <f aca="false">A475</f>
        <v>22</v>
      </c>
      <c r="U475" s="105" t="n">
        <f aca="false">VLOOKUP($B475,Gas!$B$3:$E$2506,2)</f>
        <v>2.81</v>
      </c>
      <c r="V475" s="46" t="n">
        <f aca="false">C475/U475</f>
        <v>8.13523131672598</v>
      </c>
      <c r="W475" s="99" t="n">
        <f aca="false">VLOOKUP($B475,Gas!$B$3:$E$2506,4)</f>
        <v>0.750818896484916</v>
      </c>
    </row>
    <row r="476" customFormat="false" ht="12.75" hidden="false" customHeight="false" outlineLevel="0" collapsed="false">
      <c r="A476" s="95" t="n">
        <f aca="false">MONTH(B476)+(YEAR(B476)-1998)*12</f>
        <v>22</v>
      </c>
      <c r="B476" s="101" t="n">
        <v>36448</v>
      </c>
      <c r="C476" s="102" t="n">
        <v>23.3</v>
      </c>
      <c r="D476" s="98" t="n">
        <f aca="false">LN(C476/C475)</f>
        <v>0.0190647022049903</v>
      </c>
      <c r="E476" s="106" t="n">
        <f aca="false">STDEV(D467:D476)*SQRT(trade_day)</f>
        <v>2.3110847194799</v>
      </c>
      <c r="F476" s="97"/>
      <c r="G476" s="103" t="n">
        <f aca="false">IF(G$1="P",MAX(0,G$2-$C476),IF(G$1="C",MAX(0,$C476-G$2)))</f>
        <v>0</v>
      </c>
      <c r="H476" s="103" t="n">
        <f aca="false">IF(H$1="P",MAX(0,H$2-$C476),IF(H$1="C",MAX(0,$C476-H$2)))</f>
        <v>1.7</v>
      </c>
      <c r="I476" s="103" t="n">
        <f aca="false">IF(I$1="P",MAX(0,I$2-$C476),IF(I$1="C",MAX(0,$C476-I$2)))</f>
        <v>6.7</v>
      </c>
      <c r="J476" s="103" t="n">
        <f aca="false">IF(J$1="P",MAX(0,J$2-$C476),IF(J$1="C",MAX(0,$C476-J$2)))</f>
        <v>11.7</v>
      </c>
      <c r="K476" s="103" t="n">
        <f aca="false">IF(K$1="P",MAX(0,K$2-$C476),IF(K$1="C",MAX(0,$C476-K$2)))</f>
        <v>16.7</v>
      </c>
      <c r="L476" s="103" t="n">
        <f aca="false">IF(L$1="P",MAX(0,L$2-$C476),IF(L$1="C",MAX(0,$C476-L$2)))</f>
        <v>26.7</v>
      </c>
      <c r="M476" s="103" t="n">
        <f aca="false">IF(M$1="P",MAX(0,M$2-$C476),IF(M$1="C",MAX(0,$C476-M$2)))</f>
        <v>3.3</v>
      </c>
      <c r="N476" s="103" t="n">
        <f aca="false">IF(N$1="P",MAX(0,N$2-$C476),IF(N$1="C",MAX(0,$C476-N$2)))</f>
        <v>0</v>
      </c>
      <c r="O476" s="103" t="n">
        <f aca="false">IF(O$1="P",MAX(0,O$2-$C476),IF(O$1="C",MAX(0,$C476-O$2)))</f>
        <v>0</v>
      </c>
      <c r="P476" s="103" t="n">
        <f aca="false">IF(P$1="P",MAX(0,P$2-$C476),IF(P$1="C",MAX(0,$C476-P$2)))</f>
        <v>0</v>
      </c>
      <c r="Q476" s="103" t="n">
        <f aca="false">IF(Q$1="P",MAX(0,Q$2-$C476),IF(Q$1="C",MAX(0,$C476-Q$2)))</f>
        <v>0</v>
      </c>
      <c r="R476" s="103" t="n">
        <f aca="false">IF(R$1="P",MAX(0,R$2-$C476),IF(R$1="C",MAX(0,$C476-R$2)))</f>
        <v>0</v>
      </c>
      <c r="S476" s="103" t="n">
        <f aca="false">IF(S$1="P",MAX(0,S$2-$C476),IF(S$1="C",MAX(0,$C476-S$2)))</f>
        <v>0</v>
      </c>
      <c r="T476" s="104" t="n">
        <f aca="false">A476</f>
        <v>22</v>
      </c>
      <c r="U476" s="105" t="n">
        <f aca="false">VLOOKUP($B476,Gas!$B$3:$E$2506,2)</f>
        <v>2.705</v>
      </c>
      <c r="V476" s="46" t="n">
        <f aca="false">C476/U476</f>
        <v>8.61367837338263</v>
      </c>
      <c r="W476" s="99" t="n">
        <f aca="false">VLOOKUP($B476,Gas!$B$3:$E$2506,4)</f>
        <v>0.772292901336281</v>
      </c>
    </row>
    <row r="477" customFormat="false" ht="12.75" hidden="false" customHeight="false" outlineLevel="0" collapsed="false">
      <c r="A477" s="95" t="n">
        <f aca="false">MONTH(B477)+(YEAR(B477)-1998)*12</f>
        <v>22</v>
      </c>
      <c r="B477" s="101" t="n">
        <v>36451</v>
      </c>
      <c r="C477" s="102" t="n">
        <v>25.79</v>
      </c>
      <c r="D477" s="98" t="n">
        <f aca="false">LN(C477/C476)</f>
        <v>0.101533459321598</v>
      </c>
      <c r="E477" s="106" t="n">
        <f aca="false">STDEV(D468:D477)*SQRT(trade_day)</f>
        <v>2.26426281936105</v>
      </c>
      <c r="F477" s="97"/>
      <c r="G477" s="103" t="n">
        <f aca="false">IF(G$1="P",MAX(0,G$2-$C477),IF(G$1="C",MAX(0,$C477-G$2)))</f>
        <v>0</v>
      </c>
      <c r="H477" s="103" t="n">
        <f aca="false">IF(H$1="P",MAX(0,H$2-$C477),IF(H$1="C",MAX(0,$C477-H$2)))</f>
        <v>0</v>
      </c>
      <c r="I477" s="103" t="n">
        <f aca="false">IF(I$1="P",MAX(0,I$2-$C477),IF(I$1="C",MAX(0,$C477-I$2)))</f>
        <v>4.21</v>
      </c>
      <c r="J477" s="103" t="n">
        <f aca="false">IF(J$1="P",MAX(0,J$2-$C477),IF(J$1="C",MAX(0,$C477-J$2)))</f>
        <v>9.21</v>
      </c>
      <c r="K477" s="103" t="n">
        <f aca="false">IF(K$1="P",MAX(0,K$2-$C477),IF(K$1="C",MAX(0,$C477-K$2)))</f>
        <v>14.21</v>
      </c>
      <c r="L477" s="103" t="n">
        <f aca="false">IF(L$1="P",MAX(0,L$2-$C477),IF(L$1="C",MAX(0,$C477-L$2)))</f>
        <v>24.21</v>
      </c>
      <c r="M477" s="103" t="n">
        <f aca="false">IF(M$1="P",MAX(0,M$2-$C477),IF(M$1="C",MAX(0,$C477-M$2)))</f>
        <v>5.79</v>
      </c>
      <c r="N477" s="103" t="n">
        <f aca="false">IF(N$1="P",MAX(0,N$2-$C477),IF(N$1="C",MAX(0,$C477-N$2)))</f>
        <v>0.789999999999999</v>
      </c>
      <c r="O477" s="103" t="n">
        <f aca="false">IF(O$1="P",MAX(0,O$2-$C477),IF(O$1="C",MAX(0,$C477-O$2)))</f>
        <v>0</v>
      </c>
      <c r="P477" s="103" t="n">
        <f aca="false">IF(P$1="P",MAX(0,P$2-$C477),IF(P$1="C",MAX(0,$C477-P$2)))</f>
        <v>0</v>
      </c>
      <c r="Q477" s="103" t="n">
        <f aca="false">IF(Q$1="P",MAX(0,Q$2-$C477),IF(Q$1="C",MAX(0,$C477-Q$2)))</f>
        <v>0</v>
      </c>
      <c r="R477" s="103" t="n">
        <f aca="false">IF(R$1="P",MAX(0,R$2-$C477),IF(R$1="C",MAX(0,$C477-R$2)))</f>
        <v>0</v>
      </c>
      <c r="S477" s="103" t="n">
        <f aca="false">IF(S$1="P",MAX(0,S$2-$C477),IF(S$1="C",MAX(0,$C477-S$2)))</f>
        <v>0</v>
      </c>
      <c r="T477" s="104" t="n">
        <f aca="false">A477</f>
        <v>22</v>
      </c>
      <c r="U477" s="105" t="n">
        <f aca="false">VLOOKUP($B477,Gas!$B$3:$E$2506,2)</f>
        <v>2.67</v>
      </c>
      <c r="V477" s="46" t="n">
        <f aca="false">C477/U477</f>
        <v>9.65917602996255</v>
      </c>
      <c r="W477" s="99" t="n">
        <f aca="false">VLOOKUP($B477,Gas!$B$3:$E$2506,4)</f>
        <v>0.773913307271788</v>
      </c>
    </row>
    <row r="478" customFormat="false" ht="12.75" hidden="false" customHeight="false" outlineLevel="0" collapsed="false">
      <c r="A478" s="95" t="n">
        <f aca="false">MONTH(B478)+(YEAR(B478)-1998)*12</f>
        <v>22</v>
      </c>
      <c r="B478" s="101" t="n">
        <v>36452</v>
      </c>
      <c r="C478" s="102" t="n">
        <v>21.24</v>
      </c>
      <c r="D478" s="98" t="n">
        <f aca="false">LN(C478/C477)</f>
        <v>-0.194100623519515</v>
      </c>
      <c r="E478" s="106" t="n">
        <f aca="false">STDEV(D469:D478)*SQRT(trade_day)</f>
        <v>2.52626620668342</v>
      </c>
      <c r="F478" s="97"/>
      <c r="G478" s="103" t="n">
        <f aca="false">IF(G$1="P",MAX(0,G$2-$C478),IF(G$1="C",MAX(0,$C478-G$2)))</f>
        <v>0</v>
      </c>
      <c r="H478" s="103" t="n">
        <f aca="false">IF(H$1="P",MAX(0,H$2-$C478),IF(H$1="C",MAX(0,$C478-H$2)))</f>
        <v>3.76</v>
      </c>
      <c r="I478" s="103" t="n">
        <f aca="false">IF(I$1="P",MAX(0,I$2-$C478),IF(I$1="C",MAX(0,$C478-I$2)))</f>
        <v>8.76</v>
      </c>
      <c r="J478" s="103" t="n">
        <f aca="false">IF(J$1="P",MAX(0,J$2-$C478),IF(J$1="C",MAX(0,$C478-J$2)))</f>
        <v>13.76</v>
      </c>
      <c r="K478" s="103" t="n">
        <f aca="false">IF(K$1="P",MAX(0,K$2-$C478),IF(K$1="C",MAX(0,$C478-K$2)))</f>
        <v>18.76</v>
      </c>
      <c r="L478" s="103" t="n">
        <f aca="false">IF(L$1="P",MAX(0,L$2-$C478),IF(L$1="C",MAX(0,$C478-L$2)))</f>
        <v>28.76</v>
      </c>
      <c r="M478" s="103" t="n">
        <f aca="false">IF(M$1="P",MAX(0,M$2-$C478),IF(M$1="C",MAX(0,$C478-M$2)))</f>
        <v>1.24</v>
      </c>
      <c r="N478" s="103" t="n">
        <f aca="false">IF(N$1="P",MAX(0,N$2-$C478),IF(N$1="C",MAX(0,$C478-N$2)))</f>
        <v>0</v>
      </c>
      <c r="O478" s="103" t="n">
        <f aca="false">IF(O$1="P",MAX(0,O$2-$C478),IF(O$1="C",MAX(0,$C478-O$2)))</f>
        <v>0</v>
      </c>
      <c r="P478" s="103" t="n">
        <f aca="false">IF(P$1="P",MAX(0,P$2-$C478),IF(P$1="C",MAX(0,$C478-P$2)))</f>
        <v>0</v>
      </c>
      <c r="Q478" s="103" t="n">
        <f aca="false">IF(Q$1="P",MAX(0,Q$2-$C478),IF(Q$1="C",MAX(0,$C478-Q$2)))</f>
        <v>0</v>
      </c>
      <c r="R478" s="103" t="n">
        <f aca="false">IF(R$1="P",MAX(0,R$2-$C478),IF(R$1="C",MAX(0,$C478-R$2)))</f>
        <v>0</v>
      </c>
      <c r="S478" s="103" t="n">
        <f aca="false">IF(S$1="P",MAX(0,S$2-$C478),IF(S$1="C",MAX(0,$C478-S$2)))</f>
        <v>0</v>
      </c>
      <c r="T478" s="104" t="n">
        <f aca="false">A478</f>
        <v>22</v>
      </c>
      <c r="U478" s="105" t="n">
        <f aca="false">VLOOKUP($B478,Gas!$B$3:$E$2506,2)</f>
        <v>2.815</v>
      </c>
      <c r="V478" s="46" t="n">
        <f aca="false">C478/U478</f>
        <v>7.54529307282416</v>
      </c>
      <c r="W478" s="99" t="n">
        <f aca="false">VLOOKUP($B478,Gas!$B$3:$E$2506,4)</f>
        <v>0.690652782894513</v>
      </c>
    </row>
    <row r="479" customFormat="false" ht="12.75" hidden="false" customHeight="false" outlineLevel="0" collapsed="false">
      <c r="A479" s="95" t="n">
        <f aca="false">MONTH(B479)+(YEAR(B479)-1998)*12</f>
        <v>22</v>
      </c>
      <c r="B479" s="101" t="n">
        <v>36453</v>
      </c>
      <c r="C479" s="102" t="n">
        <v>19.56</v>
      </c>
      <c r="D479" s="98" t="n">
        <f aca="false">LN(C479/C478)</f>
        <v>-0.0823995317670667</v>
      </c>
      <c r="E479" s="106" t="n">
        <f aca="false">STDEV(D470:D479)*SQRT(trade_day)</f>
        <v>2.54056828037876</v>
      </c>
      <c r="F479" s="97"/>
      <c r="G479" s="103" t="n">
        <f aca="false">IF(G$1="P",MAX(0,G$2-$C479),IF(G$1="C",MAX(0,$C479-G$2)))</f>
        <v>0.440000000000001</v>
      </c>
      <c r="H479" s="103" t="n">
        <f aca="false">IF(H$1="P",MAX(0,H$2-$C479),IF(H$1="C",MAX(0,$C479-H$2)))</f>
        <v>5.44</v>
      </c>
      <c r="I479" s="103" t="n">
        <f aca="false">IF(I$1="P",MAX(0,I$2-$C479),IF(I$1="C",MAX(0,$C479-I$2)))</f>
        <v>10.44</v>
      </c>
      <c r="J479" s="103" t="n">
        <f aca="false">IF(J$1="P",MAX(0,J$2-$C479),IF(J$1="C",MAX(0,$C479-J$2)))</f>
        <v>15.44</v>
      </c>
      <c r="K479" s="103" t="n">
        <f aca="false">IF(K$1="P",MAX(0,K$2-$C479),IF(K$1="C",MAX(0,$C479-K$2)))</f>
        <v>20.44</v>
      </c>
      <c r="L479" s="103" t="n">
        <f aca="false">IF(L$1="P",MAX(0,L$2-$C479),IF(L$1="C",MAX(0,$C479-L$2)))</f>
        <v>30.44</v>
      </c>
      <c r="M479" s="103" t="n">
        <f aca="false">IF(M$1="P",MAX(0,M$2-$C479),IF(M$1="C",MAX(0,$C479-M$2)))</f>
        <v>0</v>
      </c>
      <c r="N479" s="103" t="n">
        <f aca="false">IF(N$1="P",MAX(0,N$2-$C479),IF(N$1="C",MAX(0,$C479-N$2)))</f>
        <v>0</v>
      </c>
      <c r="O479" s="103" t="n">
        <f aca="false">IF(O$1="P",MAX(0,O$2-$C479),IF(O$1="C",MAX(0,$C479-O$2)))</f>
        <v>0</v>
      </c>
      <c r="P479" s="103" t="n">
        <f aca="false">IF(P$1="P",MAX(0,P$2-$C479),IF(P$1="C",MAX(0,$C479-P$2)))</f>
        <v>0</v>
      </c>
      <c r="Q479" s="103" t="n">
        <f aca="false">IF(Q$1="P",MAX(0,Q$2-$C479),IF(Q$1="C",MAX(0,$C479-Q$2)))</f>
        <v>0</v>
      </c>
      <c r="R479" s="103" t="n">
        <f aca="false">IF(R$1="P",MAX(0,R$2-$C479),IF(R$1="C",MAX(0,$C479-R$2)))</f>
        <v>0</v>
      </c>
      <c r="S479" s="103" t="n">
        <f aca="false">IF(S$1="P",MAX(0,S$2-$C479),IF(S$1="C",MAX(0,$C479-S$2)))</f>
        <v>0</v>
      </c>
      <c r="T479" s="104" t="n">
        <f aca="false">A479</f>
        <v>22</v>
      </c>
      <c r="U479" s="105" t="n">
        <f aca="false">VLOOKUP($B479,Gas!$B$3:$E$2506,2)</f>
        <v>2.89</v>
      </c>
      <c r="V479" s="46" t="n">
        <f aca="false">C479/U479</f>
        <v>6.7681660899654</v>
      </c>
      <c r="W479" s="99" t="n">
        <f aca="false">VLOOKUP($B479,Gas!$B$3:$E$2506,4)</f>
        <v>0.681310466719172</v>
      </c>
    </row>
    <row r="480" customFormat="false" ht="12.75" hidden="false" customHeight="false" outlineLevel="0" collapsed="false">
      <c r="A480" s="95" t="n">
        <f aca="false">MONTH(B480)+(YEAR(B480)-1998)*12</f>
        <v>22</v>
      </c>
      <c r="B480" s="101" t="n">
        <v>36454</v>
      </c>
      <c r="C480" s="102" t="n">
        <v>20.29</v>
      </c>
      <c r="D480" s="98" t="n">
        <f aca="false">LN(C480/C479)</f>
        <v>0.0366414892310521</v>
      </c>
      <c r="E480" s="106" t="n">
        <f aca="false">STDEV(D471:D480)*SQRT(trade_day)</f>
        <v>2.31990029250077</v>
      </c>
      <c r="F480" s="97"/>
      <c r="G480" s="103" t="n">
        <f aca="false">IF(G$1="P",MAX(0,G$2-$C480),IF(G$1="C",MAX(0,$C480-G$2)))</f>
        <v>0</v>
      </c>
      <c r="H480" s="103" t="n">
        <f aca="false">IF(H$1="P",MAX(0,H$2-$C480),IF(H$1="C",MAX(0,$C480-H$2)))</f>
        <v>4.71</v>
      </c>
      <c r="I480" s="103" t="n">
        <f aca="false">IF(I$1="P",MAX(0,I$2-$C480),IF(I$1="C",MAX(0,$C480-I$2)))</f>
        <v>9.71</v>
      </c>
      <c r="J480" s="103" t="n">
        <f aca="false">IF(J$1="P",MAX(0,J$2-$C480),IF(J$1="C",MAX(0,$C480-J$2)))</f>
        <v>14.71</v>
      </c>
      <c r="K480" s="103" t="n">
        <f aca="false">IF(K$1="P",MAX(0,K$2-$C480),IF(K$1="C",MAX(0,$C480-K$2)))</f>
        <v>19.71</v>
      </c>
      <c r="L480" s="103" t="n">
        <f aca="false">IF(L$1="P",MAX(0,L$2-$C480),IF(L$1="C",MAX(0,$C480-L$2)))</f>
        <v>29.71</v>
      </c>
      <c r="M480" s="103" t="n">
        <f aca="false">IF(M$1="P",MAX(0,M$2-$C480),IF(M$1="C",MAX(0,$C480-M$2)))</f>
        <v>0.289999999999999</v>
      </c>
      <c r="N480" s="103" t="n">
        <f aca="false">IF(N$1="P",MAX(0,N$2-$C480),IF(N$1="C",MAX(0,$C480-N$2)))</f>
        <v>0</v>
      </c>
      <c r="O480" s="103" t="n">
        <f aca="false">IF(O$1="P",MAX(0,O$2-$C480),IF(O$1="C",MAX(0,$C480-O$2)))</f>
        <v>0</v>
      </c>
      <c r="P480" s="103" t="n">
        <f aca="false">IF(P$1="P",MAX(0,P$2-$C480),IF(P$1="C",MAX(0,$C480-P$2)))</f>
        <v>0</v>
      </c>
      <c r="Q480" s="103" t="n">
        <f aca="false">IF(Q$1="P",MAX(0,Q$2-$C480),IF(Q$1="C",MAX(0,$C480-Q$2)))</f>
        <v>0</v>
      </c>
      <c r="R480" s="103" t="n">
        <f aca="false">IF(R$1="P",MAX(0,R$2-$C480),IF(R$1="C",MAX(0,$C480-R$2)))</f>
        <v>0</v>
      </c>
      <c r="S480" s="103" t="n">
        <f aca="false">IF(S$1="P",MAX(0,S$2-$C480),IF(S$1="C",MAX(0,$C480-S$2)))</f>
        <v>0</v>
      </c>
      <c r="T480" s="104" t="n">
        <f aca="false">A480</f>
        <v>22</v>
      </c>
      <c r="U480" s="105" t="n">
        <f aca="false">VLOOKUP($B480,Gas!$B$3:$E$2506,2)</f>
        <v>2.9</v>
      </c>
      <c r="V480" s="46" t="n">
        <f aca="false">C480/U480</f>
        <v>6.99655172413793</v>
      </c>
      <c r="W480" s="99" t="n">
        <f aca="false">VLOOKUP($B480,Gas!$B$3:$E$2506,4)</f>
        <v>0.677409624138067</v>
      </c>
    </row>
    <row r="481" customFormat="false" ht="12.75" hidden="false" customHeight="false" outlineLevel="0" collapsed="false">
      <c r="A481" s="95" t="n">
        <f aca="false">MONTH(B481)+(YEAR(B481)-1998)*12</f>
        <v>22</v>
      </c>
      <c r="B481" s="101" t="n">
        <v>36455</v>
      </c>
      <c r="C481" s="102" t="n">
        <v>22.29</v>
      </c>
      <c r="D481" s="98" t="n">
        <f aca="false">LN(C481/C480)</f>
        <v>0.0940099935600541</v>
      </c>
      <c r="E481" s="106" t="n">
        <f aca="false">STDEV(D472:D481)*SQRT(trade_day)</f>
        <v>2.29456866983294</v>
      </c>
      <c r="F481" s="97"/>
      <c r="G481" s="103" t="n">
        <f aca="false">IF(G$1="P",MAX(0,G$2-$C481),IF(G$1="C",MAX(0,$C481-G$2)))</f>
        <v>0</v>
      </c>
      <c r="H481" s="103" t="n">
        <f aca="false">IF(H$1="P",MAX(0,H$2-$C481),IF(H$1="C",MAX(0,$C481-H$2)))</f>
        <v>2.71</v>
      </c>
      <c r="I481" s="103" t="n">
        <f aca="false">IF(I$1="P",MAX(0,I$2-$C481),IF(I$1="C",MAX(0,$C481-I$2)))</f>
        <v>7.71</v>
      </c>
      <c r="J481" s="103" t="n">
        <f aca="false">IF(J$1="P",MAX(0,J$2-$C481),IF(J$1="C",MAX(0,$C481-J$2)))</f>
        <v>12.71</v>
      </c>
      <c r="K481" s="103" t="n">
        <f aca="false">IF(K$1="P",MAX(0,K$2-$C481),IF(K$1="C",MAX(0,$C481-K$2)))</f>
        <v>17.71</v>
      </c>
      <c r="L481" s="103" t="n">
        <f aca="false">IF(L$1="P",MAX(0,L$2-$C481),IF(L$1="C",MAX(0,$C481-L$2)))</f>
        <v>27.71</v>
      </c>
      <c r="M481" s="103" t="n">
        <f aca="false">IF(M$1="P",MAX(0,M$2-$C481),IF(M$1="C",MAX(0,$C481-M$2)))</f>
        <v>2.29</v>
      </c>
      <c r="N481" s="103" t="n">
        <f aca="false">IF(N$1="P",MAX(0,N$2-$C481),IF(N$1="C",MAX(0,$C481-N$2)))</f>
        <v>0</v>
      </c>
      <c r="O481" s="103" t="n">
        <f aca="false">IF(O$1="P",MAX(0,O$2-$C481),IF(O$1="C",MAX(0,$C481-O$2)))</f>
        <v>0</v>
      </c>
      <c r="P481" s="103" t="n">
        <f aca="false">IF(P$1="P",MAX(0,P$2-$C481),IF(P$1="C",MAX(0,$C481-P$2)))</f>
        <v>0</v>
      </c>
      <c r="Q481" s="103" t="n">
        <f aca="false">IF(Q$1="P",MAX(0,Q$2-$C481),IF(Q$1="C",MAX(0,$C481-Q$2)))</f>
        <v>0</v>
      </c>
      <c r="R481" s="103" t="n">
        <f aca="false">IF(R$1="P",MAX(0,R$2-$C481),IF(R$1="C",MAX(0,$C481-R$2)))</f>
        <v>0</v>
      </c>
      <c r="S481" s="103" t="n">
        <f aca="false">IF(S$1="P",MAX(0,S$2-$C481),IF(S$1="C",MAX(0,$C481-S$2)))</f>
        <v>0</v>
      </c>
      <c r="T481" s="104" t="n">
        <f aca="false">A481</f>
        <v>22</v>
      </c>
      <c r="U481" s="105" t="n">
        <f aca="false">VLOOKUP($B481,Gas!$B$3:$E$2506,2)</f>
        <v>2.995</v>
      </c>
      <c r="V481" s="46" t="n">
        <f aca="false">C481/U481</f>
        <v>7.4424040066778</v>
      </c>
      <c r="W481" s="99" t="n">
        <f aca="false">VLOOKUP($B481,Gas!$B$3:$E$2506,4)</f>
        <v>0.608154741332036</v>
      </c>
    </row>
    <row r="482" customFormat="false" ht="12.75" hidden="false" customHeight="false" outlineLevel="0" collapsed="false">
      <c r="A482" s="95" t="n">
        <f aca="false">MONTH(B482)+(YEAR(B482)-1998)*12</f>
        <v>22</v>
      </c>
      <c r="B482" s="101" t="n">
        <v>36458</v>
      </c>
      <c r="C482" s="102" t="n">
        <v>24.52</v>
      </c>
      <c r="D482" s="98" t="n">
        <f aca="false">LN(C482/C481)</f>
        <v>0.0953509636702332</v>
      </c>
      <c r="E482" s="106" t="n">
        <f aca="false">STDEV(D473:D482)*SQRT(trade_day)</f>
        <v>2.30479341302523</v>
      </c>
      <c r="F482" s="97"/>
      <c r="G482" s="103" t="n">
        <f aca="false">IF(G$1="P",MAX(0,G$2-$C482),IF(G$1="C",MAX(0,$C482-G$2)))</f>
        <v>0</v>
      </c>
      <c r="H482" s="103" t="n">
        <f aca="false">IF(H$1="P",MAX(0,H$2-$C482),IF(H$1="C",MAX(0,$C482-H$2)))</f>
        <v>0.48</v>
      </c>
      <c r="I482" s="103" t="n">
        <f aca="false">IF(I$1="P",MAX(0,I$2-$C482),IF(I$1="C",MAX(0,$C482-I$2)))</f>
        <v>5.48</v>
      </c>
      <c r="J482" s="103" t="n">
        <f aca="false">IF(J$1="P",MAX(0,J$2-$C482),IF(J$1="C",MAX(0,$C482-J$2)))</f>
        <v>10.48</v>
      </c>
      <c r="K482" s="103" t="n">
        <f aca="false">IF(K$1="P",MAX(0,K$2-$C482),IF(K$1="C",MAX(0,$C482-K$2)))</f>
        <v>15.48</v>
      </c>
      <c r="L482" s="103" t="n">
        <f aca="false">IF(L$1="P",MAX(0,L$2-$C482),IF(L$1="C",MAX(0,$C482-L$2)))</f>
        <v>25.48</v>
      </c>
      <c r="M482" s="103" t="n">
        <f aca="false">IF(M$1="P",MAX(0,M$2-$C482),IF(M$1="C",MAX(0,$C482-M$2)))</f>
        <v>4.52</v>
      </c>
      <c r="N482" s="103" t="n">
        <f aca="false">IF(N$1="P",MAX(0,N$2-$C482),IF(N$1="C",MAX(0,$C482-N$2)))</f>
        <v>0</v>
      </c>
      <c r="O482" s="103" t="n">
        <f aca="false">IF(O$1="P",MAX(0,O$2-$C482),IF(O$1="C",MAX(0,$C482-O$2)))</f>
        <v>0</v>
      </c>
      <c r="P482" s="103" t="n">
        <f aca="false">IF(P$1="P",MAX(0,P$2-$C482),IF(P$1="C",MAX(0,$C482-P$2)))</f>
        <v>0</v>
      </c>
      <c r="Q482" s="103" t="n">
        <f aca="false">IF(Q$1="P",MAX(0,Q$2-$C482),IF(Q$1="C",MAX(0,$C482-Q$2)))</f>
        <v>0</v>
      </c>
      <c r="R482" s="103" t="n">
        <f aca="false">IF(R$1="P",MAX(0,R$2-$C482),IF(R$1="C",MAX(0,$C482-R$2)))</f>
        <v>0</v>
      </c>
      <c r="S482" s="103" t="n">
        <f aca="false">IF(S$1="P",MAX(0,S$2-$C482),IF(S$1="C",MAX(0,$C482-S$2)))</f>
        <v>0</v>
      </c>
      <c r="T482" s="104" t="n">
        <f aca="false">A482</f>
        <v>22</v>
      </c>
      <c r="U482" s="105" t="n">
        <f aca="false">VLOOKUP($B482,Gas!$B$3:$E$2506,2)</f>
        <v>3.005</v>
      </c>
      <c r="V482" s="46" t="n">
        <f aca="false">C482/U482</f>
        <v>8.15973377703827</v>
      </c>
      <c r="W482" s="99" t="n">
        <f aca="false">VLOOKUP($B482,Gas!$B$3:$E$2506,4)</f>
        <v>0.382817423462263</v>
      </c>
    </row>
    <row r="483" customFormat="false" ht="12.75" hidden="false" customHeight="false" outlineLevel="0" collapsed="false">
      <c r="A483" s="95" t="n">
        <f aca="false">MONTH(B483)+(YEAR(B483)-1998)*12</f>
        <v>22</v>
      </c>
      <c r="B483" s="101" t="n">
        <v>36459</v>
      </c>
      <c r="C483" s="102" t="n">
        <v>26.57</v>
      </c>
      <c r="D483" s="98" t="n">
        <f aca="false">LN(C483/C482)</f>
        <v>0.0802936487037115</v>
      </c>
      <c r="E483" s="106" t="n">
        <f aca="false">STDEV(D474:D483)*SQRT(trade_day)</f>
        <v>2.3217003109565</v>
      </c>
      <c r="F483" s="97"/>
      <c r="G483" s="103" t="n">
        <f aca="false">IF(G$1="P",MAX(0,G$2-$C483),IF(G$1="C",MAX(0,$C483-G$2)))</f>
        <v>0</v>
      </c>
      <c r="H483" s="103" t="n">
        <f aca="false">IF(H$1="P",MAX(0,H$2-$C483),IF(H$1="C",MAX(0,$C483-H$2)))</f>
        <v>0</v>
      </c>
      <c r="I483" s="103" t="n">
        <f aca="false">IF(I$1="P",MAX(0,I$2-$C483),IF(I$1="C",MAX(0,$C483-I$2)))</f>
        <v>3.43</v>
      </c>
      <c r="J483" s="103" t="n">
        <f aca="false">IF(J$1="P",MAX(0,J$2-$C483),IF(J$1="C",MAX(0,$C483-J$2)))</f>
        <v>8.43</v>
      </c>
      <c r="K483" s="103" t="n">
        <f aca="false">IF(K$1="P",MAX(0,K$2-$C483),IF(K$1="C",MAX(0,$C483-K$2)))</f>
        <v>13.43</v>
      </c>
      <c r="L483" s="103" t="n">
        <f aca="false">IF(L$1="P",MAX(0,L$2-$C483),IF(L$1="C",MAX(0,$C483-L$2)))</f>
        <v>23.43</v>
      </c>
      <c r="M483" s="103" t="n">
        <f aca="false">IF(M$1="P",MAX(0,M$2-$C483),IF(M$1="C",MAX(0,$C483-M$2)))</f>
        <v>6.57</v>
      </c>
      <c r="N483" s="103" t="n">
        <f aca="false">IF(N$1="P",MAX(0,N$2-$C483),IF(N$1="C",MAX(0,$C483-N$2)))</f>
        <v>1.57</v>
      </c>
      <c r="O483" s="103" t="n">
        <f aca="false">IF(O$1="P",MAX(0,O$2-$C483),IF(O$1="C",MAX(0,$C483-O$2)))</f>
        <v>0</v>
      </c>
      <c r="P483" s="103" t="n">
        <f aca="false">IF(P$1="P",MAX(0,P$2-$C483),IF(P$1="C",MAX(0,$C483-P$2)))</f>
        <v>0</v>
      </c>
      <c r="Q483" s="103" t="n">
        <f aca="false">IF(Q$1="P",MAX(0,Q$2-$C483),IF(Q$1="C",MAX(0,$C483-Q$2)))</f>
        <v>0</v>
      </c>
      <c r="R483" s="103" t="n">
        <f aca="false">IF(R$1="P",MAX(0,R$2-$C483),IF(R$1="C",MAX(0,$C483-R$2)))</f>
        <v>0</v>
      </c>
      <c r="S483" s="103" t="n">
        <f aca="false">IF(S$1="P",MAX(0,S$2-$C483),IF(S$1="C",MAX(0,$C483-S$2)))</f>
        <v>0</v>
      </c>
      <c r="T483" s="104" t="n">
        <f aca="false">A483</f>
        <v>22</v>
      </c>
      <c r="U483" s="105" t="n">
        <f aca="false">VLOOKUP($B483,Gas!$B$3:$E$2506,2)</f>
        <v>2.975</v>
      </c>
      <c r="V483" s="46" t="n">
        <f aca="false">C483/U483</f>
        <v>8.93109243697479</v>
      </c>
      <c r="W483" s="99" t="n">
        <f aca="false">VLOOKUP($B483,Gas!$B$3:$E$2506,4)</f>
        <v>0.375721209261335</v>
      </c>
    </row>
    <row r="484" customFormat="false" ht="12.75" hidden="false" customHeight="false" outlineLevel="0" collapsed="false">
      <c r="A484" s="95" t="n">
        <f aca="false">MONTH(B484)+(YEAR(B484)-1998)*12</f>
        <v>22</v>
      </c>
      <c r="B484" s="101" t="n">
        <v>36460</v>
      </c>
      <c r="C484" s="102" t="n">
        <v>23.62</v>
      </c>
      <c r="D484" s="98" t="n">
        <f aca="false">LN(C484/C483)</f>
        <v>-0.117688949002506</v>
      </c>
      <c r="E484" s="106" t="n">
        <f aca="false">STDEV(D475:D484)*SQRT(trade_day)</f>
        <v>1.84879488060955</v>
      </c>
      <c r="F484" s="97"/>
      <c r="G484" s="103" t="n">
        <f aca="false">IF(G$1="P",MAX(0,G$2-$C484),IF(G$1="C",MAX(0,$C484-G$2)))</f>
        <v>0</v>
      </c>
      <c r="H484" s="103" t="n">
        <f aca="false">IF(H$1="P",MAX(0,H$2-$C484),IF(H$1="C",MAX(0,$C484-H$2)))</f>
        <v>1.38</v>
      </c>
      <c r="I484" s="103" t="n">
        <f aca="false">IF(I$1="P",MAX(0,I$2-$C484),IF(I$1="C",MAX(0,$C484-I$2)))</f>
        <v>6.38</v>
      </c>
      <c r="J484" s="103" t="n">
        <f aca="false">IF(J$1="P",MAX(0,J$2-$C484),IF(J$1="C",MAX(0,$C484-J$2)))</f>
        <v>11.38</v>
      </c>
      <c r="K484" s="103" t="n">
        <f aca="false">IF(K$1="P",MAX(0,K$2-$C484),IF(K$1="C",MAX(0,$C484-K$2)))</f>
        <v>16.38</v>
      </c>
      <c r="L484" s="103" t="n">
        <f aca="false">IF(L$1="P",MAX(0,L$2-$C484),IF(L$1="C",MAX(0,$C484-L$2)))</f>
        <v>26.38</v>
      </c>
      <c r="M484" s="103" t="n">
        <f aca="false">IF(M$1="P",MAX(0,M$2-$C484),IF(M$1="C",MAX(0,$C484-M$2)))</f>
        <v>3.62</v>
      </c>
      <c r="N484" s="103" t="n">
        <f aca="false">IF(N$1="P",MAX(0,N$2-$C484),IF(N$1="C",MAX(0,$C484-N$2)))</f>
        <v>0</v>
      </c>
      <c r="O484" s="103" t="n">
        <f aca="false">IF(O$1="P",MAX(0,O$2-$C484),IF(O$1="C",MAX(0,$C484-O$2)))</f>
        <v>0</v>
      </c>
      <c r="P484" s="103" t="n">
        <f aca="false">IF(P$1="P",MAX(0,P$2-$C484),IF(P$1="C",MAX(0,$C484-P$2)))</f>
        <v>0</v>
      </c>
      <c r="Q484" s="103" t="n">
        <f aca="false">IF(Q$1="P",MAX(0,Q$2-$C484),IF(Q$1="C",MAX(0,$C484-Q$2)))</f>
        <v>0</v>
      </c>
      <c r="R484" s="103" t="n">
        <f aca="false">IF(R$1="P",MAX(0,R$2-$C484),IF(R$1="C",MAX(0,$C484-R$2)))</f>
        <v>0</v>
      </c>
      <c r="S484" s="103" t="n">
        <f aca="false">IF(S$1="P",MAX(0,S$2-$C484),IF(S$1="C",MAX(0,$C484-S$2)))</f>
        <v>0</v>
      </c>
      <c r="T484" s="104" t="n">
        <f aca="false">A484</f>
        <v>22</v>
      </c>
      <c r="U484" s="105" t="n">
        <f aca="false">VLOOKUP($B484,Gas!$B$3:$E$2506,2)</f>
        <v>2.965</v>
      </c>
      <c r="V484" s="46" t="n">
        <f aca="false">C484/U484</f>
        <v>7.96627318718381</v>
      </c>
      <c r="W484" s="99" t="n">
        <f aca="false">VLOOKUP($B484,Gas!$B$3:$E$2506,4)</f>
        <v>0.380176586908399</v>
      </c>
    </row>
    <row r="485" customFormat="false" ht="12.75" hidden="false" customHeight="false" outlineLevel="0" collapsed="false">
      <c r="A485" s="95" t="n">
        <f aca="false">MONTH(B485)+(YEAR(B485)-1998)*12</f>
        <v>22</v>
      </c>
      <c r="B485" s="101" t="n">
        <v>36461</v>
      </c>
      <c r="C485" s="102" t="n">
        <v>22.9</v>
      </c>
      <c r="D485" s="98" t="n">
        <f aca="false">LN(C485/C484)</f>
        <v>-0.0309569002090224</v>
      </c>
      <c r="E485" s="106" t="n">
        <f aca="false">STDEV(D476:D485)*SQRT(trade_day)</f>
        <v>1.63014406132806</v>
      </c>
      <c r="F485" s="97"/>
      <c r="G485" s="103" t="n">
        <f aca="false">IF(G$1="P",MAX(0,G$2-$C485),IF(G$1="C",MAX(0,$C485-G$2)))</f>
        <v>0</v>
      </c>
      <c r="H485" s="103" t="n">
        <f aca="false">IF(H$1="P",MAX(0,H$2-$C485),IF(H$1="C",MAX(0,$C485-H$2)))</f>
        <v>2.1</v>
      </c>
      <c r="I485" s="103" t="n">
        <f aca="false">IF(I$1="P",MAX(0,I$2-$C485),IF(I$1="C",MAX(0,$C485-I$2)))</f>
        <v>7.1</v>
      </c>
      <c r="J485" s="103" t="n">
        <f aca="false">IF(J$1="P",MAX(0,J$2-$C485),IF(J$1="C",MAX(0,$C485-J$2)))</f>
        <v>12.1</v>
      </c>
      <c r="K485" s="103" t="n">
        <f aca="false">IF(K$1="P",MAX(0,K$2-$C485),IF(K$1="C",MAX(0,$C485-K$2)))</f>
        <v>17.1</v>
      </c>
      <c r="L485" s="103" t="n">
        <f aca="false">IF(L$1="P",MAX(0,L$2-$C485),IF(L$1="C",MAX(0,$C485-L$2)))</f>
        <v>27.1</v>
      </c>
      <c r="M485" s="103" t="n">
        <f aca="false">IF(M$1="P",MAX(0,M$2-$C485),IF(M$1="C",MAX(0,$C485-M$2)))</f>
        <v>2.9</v>
      </c>
      <c r="N485" s="103" t="n">
        <f aca="false">IF(N$1="P",MAX(0,N$2-$C485),IF(N$1="C",MAX(0,$C485-N$2)))</f>
        <v>0</v>
      </c>
      <c r="O485" s="103" t="n">
        <f aca="false">IF(O$1="P",MAX(0,O$2-$C485),IF(O$1="C",MAX(0,$C485-O$2)))</f>
        <v>0</v>
      </c>
      <c r="P485" s="103" t="n">
        <f aca="false">IF(P$1="P",MAX(0,P$2-$C485),IF(P$1="C",MAX(0,$C485-P$2)))</f>
        <v>0</v>
      </c>
      <c r="Q485" s="103" t="n">
        <f aca="false">IF(Q$1="P",MAX(0,Q$2-$C485),IF(Q$1="C",MAX(0,$C485-Q$2)))</f>
        <v>0</v>
      </c>
      <c r="R485" s="103" t="n">
        <f aca="false">IF(R$1="P",MAX(0,R$2-$C485),IF(R$1="C",MAX(0,$C485-R$2)))</f>
        <v>0</v>
      </c>
      <c r="S485" s="103" t="n">
        <f aca="false">IF(S$1="P",MAX(0,S$2-$C485),IF(S$1="C",MAX(0,$C485-S$2)))</f>
        <v>0</v>
      </c>
      <c r="T485" s="104" t="n">
        <f aca="false">A485</f>
        <v>22</v>
      </c>
      <c r="U485" s="105" t="n">
        <f aca="false">VLOOKUP($B485,Gas!$B$3:$E$2506,2)</f>
        <v>3.02</v>
      </c>
      <c r="V485" s="46" t="n">
        <f aca="false">C485/U485</f>
        <v>7.58278145695364</v>
      </c>
      <c r="W485" s="99" t="n">
        <f aca="false">VLOOKUP($B485,Gas!$B$3:$E$2506,4)</f>
        <v>0.375820604483873</v>
      </c>
    </row>
    <row r="486" customFormat="false" ht="12.75" hidden="false" customHeight="false" outlineLevel="0" collapsed="false">
      <c r="A486" s="95" t="n">
        <f aca="false">MONTH(B486)+(YEAR(B486)-1998)*12</f>
        <v>22</v>
      </c>
      <c r="B486" s="101" t="n">
        <v>36462</v>
      </c>
      <c r="C486" s="102" t="n">
        <v>22.58</v>
      </c>
      <c r="D486" s="98" t="n">
        <f aca="false">LN(C486/C485)</f>
        <v>-0.014072351838678</v>
      </c>
      <c r="E486" s="106" t="n">
        <f aca="false">STDEV(D477:D486)*SQRT(trade_day)</f>
        <v>1.62789618791926</v>
      </c>
      <c r="F486" s="97"/>
      <c r="G486" s="103" t="n">
        <f aca="false">IF(G$1="P",MAX(0,G$2-$C486),IF(G$1="C",MAX(0,$C486-G$2)))</f>
        <v>0</v>
      </c>
      <c r="H486" s="103" t="n">
        <f aca="false">IF(H$1="P",MAX(0,H$2-$C486),IF(H$1="C",MAX(0,$C486-H$2)))</f>
        <v>2.42</v>
      </c>
      <c r="I486" s="103" t="n">
        <f aca="false">IF(I$1="P",MAX(0,I$2-$C486),IF(I$1="C",MAX(0,$C486-I$2)))</f>
        <v>7.42</v>
      </c>
      <c r="J486" s="103" t="n">
        <f aca="false">IF(J$1="P",MAX(0,J$2-$C486),IF(J$1="C",MAX(0,$C486-J$2)))</f>
        <v>12.42</v>
      </c>
      <c r="K486" s="103" t="n">
        <f aca="false">IF(K$1="P",MAX(0,K$2-$C486),IF(K$1="C",MAX(0,$C486-K$2)))</f>
        <v>17.42</v>
      </c>
      <c r="L486" s="103" t="n">
        <f aca="false">IF(L$1="P",MAX(0,L$2-$C486),IF(L$1="C",MAX(0,$C486-L$2)))</f>
        <v>27.42</v>
      </c>
      <c r="M486" s="103" t="n">
        <f aca="false">IF(M$1="P",MAX(0,M$2-$C486),IF(M$1="C",MAX(0,$C486-M$2)))</f>
        <v>2.58</v>
      </c>
      <c r="N486" s="103" t="n">
        <f aca="false">IF(N$1="P",MAX(0,N$2-$C486),IF(N$1="C",MAX(0,$C486-N$2)))</f>
        <v>0</v>
      </c>
      <c r="O486" s="103" t="n">
        <f aca="false">IF(O$1="P",MAX(0,O$2-$C486),IF(O$1="C",MAX(0,$C486-O$2)))</f>
        <v>0</v>
      </c>
      <c r="P486" s="103" t="n">
        <f aca="false">IF(P$1="P",MAX(0,P$2-$C486),IF(P$1="C",MAX(0,$C486-P$2)))</f>
        <v>0</v>
      </c>
      <c r="Q486" s="103" t="n">
        <f aca="false">IF(Q$1="P",MAX(0,Q$2-$C486),IF(Q$1="C",MAX(0,$C486-Q$2)))</f>
        <v>0</v>
      </c>
      <c r="R486" s="103" t="n">
        <f aca="false">IF(R$1="P",MAX(0,R$2-$C486),IF(R$1="C",MAX(0,$C486-R$2)))</f>
        <v>0</v>
      </c>
      <c r="S486" s="103" t="n">
        <f aca="false">IF(S$1="P",MAX(0,S$2-$C486),IF(S$1="C",MAX(0,$C486-S$2)))</f>
        <v>0</v>
      </c>
      <c r="T486" s="104" t="n">
        <f aca="false">A486</f>
        <v>22</v>
      </c>
      <c r="U486" s="105" t="n">
        <f aca="false">VLOOKUP($B486,Gas!$B$3:$E$2506,2)</f>
        <v>2.995</v>
      </c>
      <c r="V486" s="46" t="n">
        <f aca="false">C486/U486</f>
        <v>7.53923205342237</v>
      </c>
      <c r="W486" s="99" t="n">
        <f aca="false">VLOOKUP($B486,Gas!$B$3:$E$2506,4)</f>
        <v>0.276723768559564</v>
      </c>
    </row>
    <row r="487" customFormat="false" ht="12.75" hidden="false" customHeight="false" outlineLevel="0" collapsed="false">
      <c r="A487" s="95" t="n">
        <f aca="false">MONTH(B487)+(YEAR(B487)-1998)*12</f>
        <v>23</v>
      </c>
      <c r="B487" s="101" t="n">
        <v>36465</v>
      </c>
      <c r="C487" s="102" t="n">
        <v>24.14</v>
      </c>
      <c r="D487" s="98" t="n">
        <f aca="false">LN(C487/C486)</f>
        <v>0.0668056569478697</v>
      </c>
      <c r="E487" s="106" t="n">
        <f aca="false">STDEV(D478:D487)*SQRT(trade_day)</f>
        <v>1.57424579421993</v>
      </c>
      <c r="F487" s="97"/>
      <c r="G487" s="103" t="n">
        <f aca="false">IF(G$1="P",MAX(0,G$2-$C487),IF(G$1="C",MAX(0,$C487-G$2)))</f>
        <v>0</v>
      </c>
      <c r="H487" s="103" t="n">
        <f aca="false">IF(H$1="P",MAX(0,H$2-$C487),IF(H$1="C",MAX(0,$C487-H$2)))</f>
        <v>0.859999999999999</v>
      </c>
      <c r="I487" s="103" t="n">
        <f aca="false">IF(I$1="P",MAX(0,I$2-$C487),IF(I$1="C",MAX(0,$C487-I$2)))</f>
        <v>5.86</v>
      </c>
      <c r="J487" s="103" t="n">
        <f aca="false">IF(J$1="P",MAX(0,J$2-$C487),IF(J$1="C",MAX(0,$C487-J$2)))</f>
        <v>10.86</v>
      </c>
      <c r="K487" s="103" t="n">
        <f aca="false">IF(K$1="P",MAX(0,K$2-$C487),IF(K$1="C",MAX(0,$C487-K$2)))</f>
        <v>15.86</v>
      </c>
      <c r="L487" s="103" t="n">
        <f aca="false">IF(L$1="P",MAX(0,L$2-$C487),IF(L$1="C",MAX(0,$C487-L$2)))</f>
        <v>25.86</v>
      </c>
      <c r="M487" s="103" t="n">
        <f aca="false">IF(M$1="P",MAX(0,M$2-$C487),IF(M$1="C",MAX(0,$C487-M$2)))</f>
        <v>4.14</v>
      </c>
      <c r="N487" s="103" t="n">
        <f aca="false">IF(N$1="P",MAX(0,N$2-$C487),IF(N$1="C",MAX(0,$C487-N$2)))</f>
        <v>0</v>
      </c>
      <c r="O487" s="103" t="n">
        <f aca="false">IF(O$1="P",MAX(0,O$2-$C487),IF(O$1="C",MAX(0,$C487-O$2)))</f>
        <v>0</v>
      </c>
      <c r="P487" s="103" t="n">
        <f aca="false">IF(P$1="P",MAX(0,P$2-$C487),IF(P$1="C",MAX(0,$C487-P$2)))</f>
        <v>0</v>
      </c>
      <c r="Q487" s="103" t="n">
        <f aca="false">IF(Q$1="P",MAX(0,Q$2-$C487),IF(Q$1="C",MAX(0,$C487-Q$2)))</f>
        <v>0</v>
      </c>
      <c r="R487" s="103" t="n">
        <f aca="false">IF(R$1="P",MAX(0,R$2-$C487),IF(R$1="C",MAX(0,$C487-R$2)))</f>
        <v>0</v>
      </c>
      <c r="S487" s="103" t="n">
        <f aca="false">IF(S$1="P",MAX(0,S$2-$C487),IF(S$1="C",MAX(0,$C487-S$2)))</f>
        <v>0</v>
      </c>
      <c r="T487" s="104" t="n">
        <f aca="false">A487</f>
        <v>23</v>
      </c>
      <c r="U487" s="105" t="n">
        <f aca="false">VLOOKUP($B487,Gas!$B$3:$E$2506,2)</f>
        <v>2.795</v>
      </c>
      <c r="V487" s="46" t="n">
        <f aca="false">C487/U487</f>
        <v>8.63685152057245</v>
      </c>
      <c r="W487" s="99" t="n">
        <f aca="false">VLOOKUP($B487,Gas!$B$3:$E$2506,4)</f>
        <v>0.477861881767116</v>
      </c>
    </row>
    <row r="488" customFormat="false" ht="12.75" hidden="false" customHeight="false" outlineLevel="0" collapsed="false">
      <c r="A488" s="95" t="n">
        <f aca="false">MONTH(B488)+(YEAR(B488)-1998)*12</f>
        <v>23</v>
      </c>
      <c r="B488" s="101" t="n">
        <v>36466</v>
      </c>
      <c r="C488" s="102" t="n">
        <v>23.2</v>
      </c>
      <c r="D488" s="98" t="n">
        <f aca="false">LN(C488/C487)</f>
        <v>-0.0397179369971213</v>
      </c>
      <c r="E488" s="106" t="n">
        <f aca="false">STDEV(D479:D488)*SQRT(trade_day)</f>
        <v>1.21080214937944</v>
      </c>
      <c r="F488" s="97"/>
      <c r="G488" s="103" t="n">
        <f aca="false">IF(G$1="P",MAX(0,G$2-$C488),IF(G$1="C",MAX(0,$C488-G$2)))</f>
        <v>0</v>
      </c>
      <c r="H488" s="103" t="n">
        <f aca="false">IF(H$1="P",MAX(0,H$2-$C488),IF(H$1="C",MAX(0,$C488-H$2)))</f>
        <v>1.8</v>
      </c>
      <c r="I488" s="103" t="n">
        <f aca="false">IF(I$1="P",MAX(0,I$2-$C488),IF(I$1="C",MAX(0,$C488-I$2)))</f>
        <v>6.8</v>
      </c>
      <c r="J488" s="103" t="n">
        <f aca="false">IF(J$1="P",MAX(0,J$2-$C488),IF(J$1="C",MAX(0,$C488-J$2)))</f>
        <v>11.8</v>
      </c>
      <c r="K488" s="103" t="n">
        <f aca="false">IF(K$1="P",MAX(0,K$2-$C488),IF(K$1="C",MAX(0,$C488-K$2)))</f>
        <v>16.8</v>
      </c>
      <c r="L488" s="103" t="n">
        <f aca="false">IF(L$1="P",MAX(0,L$2-$C488),IF(L$1="C",MAX(0,$C488-L$2)))</f>
        <v>26.8</v>
      </c>
      <c r="M488" s="103" t="n">
        <f aca="false">IF(M$1="P",MAX(0,M$2-$C488),IF(M$1="C",MAX(0,$C488-M$2)))</f>
        <v>3.2</v>
      </c>
      <c r="N488" s="103" t="n">
        <f aca="false">IF(N$1="P",MAX(0,N$2-$C488),IF(N$1="C",MAX(0,$C488-N$2)))</f>
        <v>0</v>
      </c>
      <c r="O488" s="103" t="n">
        <f aca="false">IF(O$1="P",MAX(0,O$2-$C488),IF(O$1="C",MAX(0,$C488-O$2)))</f>
        <v>0</v>
      </c>
      <c r="P488" s="103" t="n">
        <f aca="false">IF(P$1="P",MAX(0,P$2-$C488),IF(P$1="C",MAX(0,$C488-P$2)))</f>
        <v>0</v>
      </c>
      <c r="Q488" s="103" t="n">
        <f aca="false">IF(Q$1="P",MAX(0,Q$2-$C488),IF(Q$1="C",MAX(0,$C488-Q$2)))</f>
        <v>0</v>
      </c>
      <c r="R488" s="103" t="n">
        <f aca="false">IF(R$1="P",MAX(0,R$2-$C488),IF(R$1="C",MAX(0,$C488-R$2)))</f>
        <v>0</v>
      </c>
      <c r="S488" s="103" t="n">
        <f aca="false">IF(S$1="P",MAX(0,S$2-$C488),IF(S$1="C",MAX(0,$C488-S$2)))</f>
        <v>0</v>
      </c>
      <c r="T488" s="104" t="n">
        <f aca="false">A488</f>
        <v>23</v>
      </c>
      <c r="U488" s="105" t="n">
        <f aca="false">VLOOKUP($B488,Gas!$B$3:$E$2506,2)</f>
        <v>2.73</v>
      </c>
      <c r="V488" s="46" t="n">
        <f aca="false">C488/U488</f>
        <v>8.4981684981685</v>
      </c>
      <c r="W488" s="99" t="n">
        <f aca="false">VLOOKUP($B488,Gas!$B$3:$E$2506,4)</f>
        <v>0.482048084727899</v>
      </c>
    </row>
    <row r="489" customFormat="false" ht="12.75" hidden="false" customHeight="false" outlineLevel="0" collapsed="false">
      <c r="A489" s="95" t="n">
        <f aca="false">MONTH(B489)+(YEAR(B489)-1998)*12</f>
        <v>23</v>
      </c>
      <c r="B489" s="101" t="n">
        <v>36467</v>
      </c>
      <c r="C489" s="102" t="n">
        <v>26.8</v>
      </c>
      <c r="D489" s="98" t="n">
        <f aca="false">LN(C489/C488)</f>
        <v>0.144249608844547</v>
      </c>
      <c r="E489" s="106" t="n">
        <f aca="false">STDEV(D480:D489)*SQRT(trade_day)</f>
        <v>1.26554449854444</v>
      </c>
      <c r="F489" s="97"/>
      <c r="G489" s="103" t="n">
        <f aca="false">IF(G$1="P",MAX(0,G$2-$C489),IF(G$1="C",MAX(0,$C489-G$2)))</f>
        <v>0</v>
      </c>
      <c r="H489" s="103" t="n">
        <f aca="false">IF(H$1="P",MAX(0,H$2-$C489),IF(H$1="C",MAX(0,$C489-H$2)))</f>
        <v>0</v>
      </c>
      <c r="I489" s="103" t="n">
        <f aca="false">IF(I$1="P",MAX(0,I$2-$C489),IF(I$1="C",MAX(0,$C489-I$2)))</f>
        <v>3.2</v>
      </c>
      <c r="J489" s="103" t="n">
        <f aca="false">IF(J$1="P",MAX(0,J$2-$C489),IF(J$1="C",MAX(0,$C489-J$2)))</f>
        <v>8.2</v>
      </c>
      <c r="K489" s="103" t="n">
        <f aca="false">IF(K$1="P",MAX(0,K$2-$C489),IF(K$1="C",MAX(0,$C489-K$2)))</f>
        <v>13.2</v>
      </c>
      <c r="L489" s="103" t="n">
        <f aca="false">IF(L$1="P",MAX(0,L$2-$C489),IF(L$1="C",MAX(0,$C489-L$2)))</f>
        <v>23.2</v>
      </c>
      <c r="M489" s="103" t="n">
        <f aca="false">IF(M$1="P",MAX(0,M$2-$C489),IF(M$1="C",MAX(0,$C489-M$2)))</f>
        <v>6.8</v>
      </c>
      <c r="N489" s="103" t="n">
        <f aca="false">IF(N$1="P",MAX(0,N$2-$C489),IF(N$1="C",MAX(0,$C489-N$2)))</f>
        <v>1.8</v>
      </c>
      <c r="O489" s="103" t="n">
        <f aca="false">IF(O$1="P",MAX(0,O$2-$C489),IF(O$1="C",MAX(0,$C489-O$2)))</f>
        <v>0</v>
      </c>
      <c r="P489" s="103" t="n">
        <f aca="false">IF(P$1="P",MAX(0,P$2-$C489),IF(P$1="C",MAX(0,$C489-P$2)))</f>
        <v>0</v>
      </c>
      <c r="Q489" s="103" t="n">
        <f aca="false">IF(Q$1="P",MAX(0,Q$2-$C489),IF(Q$1="C",MAX(0,$C489-Q$2)))</f>
        <v>0</v>
      </c>
      <c r="R489" s="103" t="n">
        <f aca="false">IF(R$1="P",MAX(0,R$2-$C489),IF(R$1="C",MAX(0,$C489-R$2)))</f>
        <v>0</v>
      </c>
      <c r="S489" s="103" t="n">
        <f aca="false">IF(S$1="P",MAX(0,S$2-$C489),IF(S$1="C",MAX(0,$C489-S$2)))</f>
        <v>0</v>
      </c>
      <c r="T489" s="104" t="n">
        <f aca="false">A489</f>
        <v>23</v>
      </c>
      <c r="U489" s="105" t="n">
        <f aca="false">VLOOKUP($B489,Gas!$B$3:$E$2506,2)</f>
        <v>2.815</v>
      </c>
      <c r="V489" s="46" t="n">
        <f aca="false">C489/U489</f>
        <v>9.52042628774423</v>
      </c>
      <c r="W489" s="99" t="n">
        <f aca="false">VLOOKUP($B489,Gas!$B$3:$E$2506,4)</f>
        <v>0.539028352431376</v>
      </c>
    </row>
    <row r="490" customFormat="false" ht="12.75" hidden="false" customHeight="false" outlineLevel="0" collapsed="false">
      <c r="A490" s="95" t="n">
        <f aca="false">MONTH(B490)+(YEAR(B490)-1998)*12</f>
        <v>23</v>
      </c>
      <c r="B490" s="101" t="n">
        <v>36468</v>
      </c>
      <c r="C490" s="102" t="n">
        <v>29.96</v>
      </c>
      <c r="D490" s="98" t="n">
        <f aca="false">LN(C490/C489)</f>
        <v>0.111461271132208</v>
      </c>
      <c r="E490" s="106" t="n">
        <f aca="false">STDEV(D481:D490)*SQRT(trade_day)</f>
        <v>1.32776485320387</v>
      </c>
      <c r="F490" s="97"/>
      <c r="G490" s="103" t="n">
        <f aca="false">IF(G$1="P",MAX(0,G$2-$C490),IF(G$1="C",MAX(0,$C490-G$2)))</f>
        <v>0</v>
      </c>
      <c r="H490" s="103" t="n">
        <f aca="false">IF(H$1="P",MAX(0,H$2-$C490),IF(H$1="C",MAX(0,$C490-H$2)))</f>
        <v>0</v>
      </c>
      <c r="I490" s="103" t="n">
        <f aca="false">IF(I$1="P",MAX(0,I$2-$C490),IF(I$1="C",MAX(0,$C490-I$2)))</f>
        <v>0.0399999999999992</v>
      </c>
      <c r="J490" s="103" t="n">
        <f aca="false">IF(J$1="P",MAX(0,J$2-$C490),IF(J$1="C",MAX(0,$C490-J$2)))</f>
        <v>5.04</v>
      </c>
      <c r="K490" s="103" t="n">
        <f aca="false">IF(K$1="P",MAX(0,K$2-$C490),IF(K$1="C",MAX(0,$C490-K$2)))</f>
        <v>10.04</v>
      </c>
      <c r="L490" s="103" t="n">
        <f aca="false">IF(L$1="P",MAX(0,L$2-$C490),IF(L$1="C",MAX(0,$C490-L$2)))</f>
        <v>20.04</v>
      </c>
      <c r="M490" s="103" t="n">
        <f aca="false">IF(M$1="P",MAX(0,M$2-$C490),IF(M$1="C",MAX(0,$C490-M$2)))</f>
        <v>9.96</v>
      </c>
      <c r="N490" s="103" t="n">
        <f aca="false">IF(N$1="P",MAX(0,N$2-$C490),IF(N$1="C",MAX(0,$C490-N$2)))</f>
        <v>4.96</v>
      </c>
      <c r="O490" s="103" t="n">
        <f aca="false">IF(O$1="P",MAX(0,O$2-$C490),IF(O$1="C",MAX(0,$C490-O$2)))</f>
        <v>0</v>
      </c>
      <c r="P490" s="103" t="n">
        <f aca="false">IF(P$1="P",MAX(0,P$2-$C490),IF(P$1="C",MAX(0,$C490-P$2)))</f>
        <v>0</v>
      </c>
      <c r="Q490" s="103" t="n">
        <f aca="false">IF(Q$1="P",MAX(0,Q$2-$C490),IF(Q$1="C",MAX(0,$C490-Q$2)))</f>
        <v>0</v>
      </c>
      <c r="R490" s="103" t="n">
        <f aca="false">IF(R$1="P",MAX(0,R$2-$C490),IF(R$1="C",MAX(0,$C490-R$2)))</f>
        <v>0</v>
      </c>
      <c r="S490" s="103" t="n">
        <f aca="false">IF(S$1="P",MAX(0,S$2-$C490),IF(S$1="C",MAX(0,$C490-S$2)))</f>
        <v>0</v>
      </c>
      <c r="T490" s="104" t="n">
        <f aca="false">A490</f>
        <v>23</v>
      </c>
      <c r="U490" s="105" t="n">
        <f aca="false">VLOOKUP($B490,Gas!$B$3:$E$2506,2)</f>
        <v>2.835</v>
      </c>
      <c r="V490" s="46" t="n">
        <f aca="false">C490/U490</f>
        <v>10.5679012345679</v>
      </c>
      <c r="W490" s="99" t="n">
        <f aca="false">VLOOKUP($B490,Gas!$B$3:$E$2506,4)</f>
        <v>0.544179822412963</v>
      </c>
    </row>
    <row r="491" customFormat="false" ht="12.75" hidden="false" customHeight="false" outlineLevel="0" collapsed="false">
      <c r="A491" s="95" t="n">
        <f aca="false">MONTH(B491)+(YEAR(B491)-1998)*12</f>
        <v>23</v>
      </c>
      <c r="B491" s="101" t="n">
        <v>36469</v>
      </c>
      <c r="C491" s="102" t="n">
        <v>23.7</v>
      </c>
      <c r="D491" s="98" t="n">
        <f aca="false">LN(C491/C490)</f>
        <v>-0.234388110507933</v>
      </c>
      <c r="E491" s="106" t="n">
        <f aca="false">STDEV(D482:D491)*SQRT(trade_day)</f>
        <v>1.8587597829907</v>
      </c>
      <c r="F491" s="97"/>
      <c r="G491" s="103" t="n">
        <f aca="false">IF(G$1="P",MAX(0,G$2-$C491),IF(G$1="C",MAX(0,$C491-G$2)))</f>
        <v>0</v>
      </c>
      <c r="H491" s="103" t="n">
        <f aca="false">IF(H$1="P",MAX(0,H$2-$C491),IF(H$1="C",MAX(0,$C491-H$2)))</f>
        <v>1.3</v>
      </c>
      <c r="I491" s="103" t="n">
        <f aca="false">IF(I$1="P",MAX(0,I$2-$C491),IF(I$1="C",MAX(0,$C491-I$2)))</f>
        <v>6.3</v>
      </c>
      <c r="J491" s="103" t="n">
        <f aca="false">IF(J$1="P",MAX(0,J$2-$C491),IF(J$1="C",MAX(0,$C491-J$2)))</f>
        <v>11.3</v>
      </c>
      <c r="K491" s="103" t="n">
        <f aca="false">IF(K$1="P",MAX(0,K$2-$C491),IF(K$1="C",MAX(0,$C491-K$2)))</f>
        <v>16.3</v>
      </c>
      <c r="L491" s="103" t="n">
        <f aca="false">IF(L$1="P",MAX(0,L$2-$C491),IF(L$1="C",MAX(0,$C491-L$2)))</f>
        <v>26.3</v>
      </c>
      <c r="M491" s="103" t="n">
        <f aca="false">IF(M$1="P",MAX(0,M$2-$C491),IF(M$1="C",MAX(0,$C491-M$2)))</f>
        <v>3.7</v>
      </c>
      <c r="N491" s="103" t="n">
        <f aca="false">IF(N$1="P",MAX(0,N$2-$C491),IF(N$1="C",MAX(0,$C491-N$2)))</f>
        <v>0</v>
      </c>
      <c r="O491" s="103" t="n">
        <f aca="false">IF(O$1="P",MAX(0,O$2-$C491),IF(O$1="C",MAX(0,$C491-O$2)))</f>
        <v>0</v>
      </c>
      <c r="P491" s="103" t="n">
        <f aca="false">IF(P$1="P",MAX(0,P$2-$C491),IF(P$1="C",MAX(0,$C491-P$2)))</f>
        <v>0</v>
      </c>
      <c r="Q491" s="103" t="n">
        <f aca="false">IF(Q$1="P",MAX(0,Q$2-$C491),IF(Q$1="C",MAX(0,$C491-Q$2)))</f>
        <v>0</v>
      </c>
      <c r="R491" s="103" t="n">
        <f aca="false">IF(R$1="P",MAX(0,R$2-$C491),IF(R$1="C",MAX(0,$C491-R$2)))</f>
        <v>0</v>
      </c>
      <c r="S491" s="103" t="n">
        <f aca="false">IF(S$1="P",MAX(0,S$2-$C491),IF(S$1="C",MAX(0,$C491-S$2)))</f>
        <v>0</v>
      </c>
      <c r="T491" s="104" t="n">
        <f aca="false">A491</f>
        <v>23</v>
      </c>
      <c r="U491" s="105" t="n">
        <f aca="false">VLOOKUP($B491,Gas!$B$3:$E$2506,2)</f>
        <v>2.74</v>
      </c>
      <c r="V491" s="46" t="n">
        <f aca="false">C491/U491</f>
        <v>8.64963503649635</v>
      </c>
      <c r="W491" s="99" t="n">
        <f aca="false">VLOOKUP($B491,Gas!$B$3:$E$2506,4)</f>
        <v>0.570488271036477</v>
      </c>
    </row>
    <row r="492" customFormat="false" ht="12.75" hidden="false" customHeight="false" outlineLevel="0" collapsed="false">
      <c r="A492" s="95" t="n">
        <f aca="false">MONTH(B492)+(YEAR(B492)-1998)*12</f>
        <v>23</v>
      </c>
      <c r="B492" s="101" t="n">
        <v>36472</v>
      </c>
      <c r="C492" s="102" t="n">
        <v>21.92</v>
      </c>
      <c r="D492" s="98" t="n">
        <f aca="false">LN(C492/C491)</f>
        <v>-0.0780755860612706</v>
      </c>
      <c r="E492" s="106" t="n">
        <f aca="false">STDEV(D483:D492)*SQRT(trade_day)</f>
        <v>1.82956710859965</v>
      </c>
      <c r="F492" s="97"/>
      <c r="G492" s="103" t="n">
        <f aca="false">IF(G$1="P",MAX(0,G$2-$C492),IF(G$1="C",MAX(0,$C492-G$2)))</f>
        <v>0</v>
      </c>
      <c r="H492" s="103" t="n">
        <f aca="false">IF(H$1="P",MAX(0,H$2-$C492),IF(H$1="C",MAX(0,$C492-H$2)))</f>
        <v>3.08</v>
      </c>
      <c r="I492" s="103" t="n">
        <f aca="false">IF(I$1="P",MAX(0,I$2-$C492),IF(I$1="C",MAX(0,$C492-I$2)))</f>
        <v>8.08</v>
      </c>
      <c r="J492" s="103" t="n">
        <f aca="false">IF(J$1="P",MAX(0,J$2-$C492),IF(J$1="C",MAX(0,$C492-J$2)))</f>
        <v>13.08</v>
      </c>
      <c r="K492" s="103" t="n">
        <f aca="false">IF(K$1="P",MAX(0,K$2-$C492),IF(K$1="C",MAX(0,$C492-K$2)))</f>
        <v>18.08</v>
      </c>
      <c r="L492" s="103" t="n">
        <f aca="false">IF(L$1="P",MAX(0,L$2-$C492),IF(L$1="C",MAX(0,$C492-L$2)))</f>
        <v>28.08</v>
      </c>
      <c r="M492" s="103" t="n">
        <f aca="false">IF(M$1="P",MAX(0,M$2-$C492),IF(M$1="C",MAX(0,$C492-M$2)))</f>
        <v>1.92</v>
      </c>
      <c r="N492" s="103" t="n">
        <f aca="false">IF(N$1="P",MAX(0,N$2-$C492),IF(N$1="C",MAX(0,$C492-N$2)))</f>
        <v>0</v>
      </c>
      <c r="O492" s="103" t="n">
        <f aca="false">IF(O$1="P",MAX(0,O$2-$C492),IF(O$1="C",MAX(0,$C492-O$2)))</f>
        <v>0</v>
      </c>
      <c r="P492" s="103" t="n">
        <f aca="false">IF(P$1="P",MAX(0,P$2-$C492),IF(P$1="C",MAX(0,$C492-P$2)))</f>
        <v>0</v>
      </c>
      <c r="Q492" s="103" t="n">
        <f aca="false">IF(Q$1="P",MAX(0,Q$2-$C492),IF(Q$1="C",MAX(0,$C492-Q$2)))</f>
        <v>0</v>
      </c>
      <c r="R492" s="103" t="n">
        <f aca="false">IF(R$1="P",MAX(0,R$2-$C492),IF(R$1="C",MAX(0,$C492-R$2)))</f>
        <v>0</v>
      </c>
      <c r="S492" s="103" t="n">
        <f aca="false">IF(S$1="P",MAX(0,S$2-$C492),IF(S$1="C",MAX(0,$C492-S$2)))</f>
        <v>0</v>
      </c>
      <c r="T492" s="104" t="n">
        <f aca="false">A492</f>
        <v>23</v>
      </c>
      <c r="U492" s="105" t="n">
        <f aca="false">VLOOKUP($B492,Gas!$B$3:$E$2506,2)</f>
        <v>2.625</v>
      </c>
      <c r="V492" s="46" t="n">
        <f aca="false">C492/U492</f>
        <v>8.35047619047619</v>
      </c>
      <c r="W492" s="99" t="n">
        <f aca="false">VLOOKUP($B492,Gas!$B$3:$E$2506,4)</f>
        <v>0.58309153712343</v>
      </c>
    </row>
    <row r="493" customFormat="false" ht="12.75" hidden="false" customHeight="false" outlineLevel="0" collapsed="false">
      <c r="A493" s="95" t="n">
        <f aca="false">MONTH(B493)+(YEAR(B493)-1998)*12</f>
        <v>23</v>
      </c>
      <c r="B493" s="101" t="n">
        <v>36473</v>
      </c>
      <c r="C493" s="102" t="n">
        <v>18.45</v>
      </c>
      <c r="D493" s="98" t="n">
        <f aca="false">LN(C493/C492)</f>
        <v>-0.172335091593279</v>
      </c>
      <c r="E493" s="106" t="n">
        <f aca="false">STDEV(D484:D493)*SQRT(trade_day)</f>
        <v>1.91275064690421</v>
      </c>
      <c r="F493" s="97"/>
      <c r="G493" s="103" t="n">
        <f aca="false">IF(G$1="P",MAX(0,G$2-$C493),IF(G$1="C",MAX(0,$C493-G$2)))</f>
        <v>1.55</v>
      </c>
      <c r="H493" s="103" t="n">
        <f aca="false">IF(H$1="P",MAX(0,H$2-$C493),IF(H$1="C",MAX(0,$C493-H$2)))</f>
        <v>6.55</v>
      </c>
      <c r="I493" s="103" t="n">
        <f aca="false">IF(I$1="P",MAX(0,I$2-$C493),IF(I$1="C",MAX(0,$C493-I$2)))</f>
        <v>11.55</v>
      </c>
      <c r="J493" s="103" t="n">
        <f aca="false">IF(J$1="P",MAX(0,J$2-$C493),IF(J$1="C",MAX(0,$C493-J$2)))</f>
        <v>16.55</v>
      </c>
      <c r="K493" s="103" t="n">
        <f aca="false">IF(K$1="P",MAX(0,K$2-$C493),IF(K$1="C",MAX(0,$C493-K$2)))</f>
        <v>21.55</v>
      </c>
      <c r="L493" s="103" t="n">
        <f aca="false">IF(L$1="P",MAX(0,L$2-$C493),IF(L$1="C",MAX(0,$C493-L$2)))</f>
        <v>31.55</v>
      </c>
      <c r="M493" s="103" t="n">
        <f aca="false">IF(M$1="P",MAX(0,M$2-$C493),IF(M$1="C",MAX(0,$C493-M$2)))</f>
        <v>0</v>
      </c>
      <c r="N493" s="103" t="n">
        <f aca="false">IF(N$1="P",MAX(0,N$2-$C493),IF(N$1="C",MAX(0,$C493-N$2)))</f>
        <v>0</v>
      </c>
      <c r="O493" s="103" t="n">
        <f aca="false">IF(O$1="P",MAX(0,O$2-$C493),IF(O$1="C",MAX(0,$C493-O$2)))</f>
        <v>0</v>
      </c>
      <c r="P493" s="103" t="n">
        <f aca="false">IF(P$1="P",MAX(0,P$2-$C493),IF(P$1="C",MAX(0,$C493-P$2)))</f>
        <v>0</v>
      </c>
      <c r="Q493" s="103" t="n">
        <f aca="false">IF(Q$1="P",MAX(0,Q$2-$C493),IF(Q$1="C",MAX(0,$C493-Q$2)))</f>
        <v>0</v>
      </c>
      <c r="R493" s="103" t="n">
        <f aca="false">IF(R$1="P",MAX(0,R$2-$C493),IF(R$1="C",MAX(0,$C493-R$2)))</f>
        <v>0</v>
      </c>
      <c r="S493" s="103" t="n">
        <f aca="false">IF(S$1="P",MAX(0,S$2-$C493),IF(S$1="C",MAX(0,$C493-S$2)))</f>
        <v>0</v>
      </c>
      <c r="T493" s="104" t="n">
        <f aca="false">A493</f>
        <v>23</v>
      </c>
      <c r="U493" s="105" t="n">
        <f aca="false">VLOOKUP($B493,Gas!$B$3:$E$2506,2)</f>
        <v>2.59</v>
      </c>
      <c r="V493" s="46" t="n">
        <f aca="false">C493/U493</f>
        <v>7.12355212355212</v>
      </c>
      <c r="W493" s="99" t="n">
        <f aca="false">VLOOKUP($B493,Gas!$B$3:$E$2506,4)</f>
        <v>0.415262123161751</v>
      </c>
    </row>
    <row r="494" customFormat="false" ht="12.75" hidden="false" customHeight="false" outlineLevel="0" collapsed="false">
      <c r="A494" s="95" t="n">
        <f aca="false">MONTH(B494)+(YEAR(B494)-1998)*12</f>
        <v>23</v>
      </c>
      <c r="B494" s="101" t="n">
        <v>36474</v>
      </c>
      <c r="C494" s="102" t="n">
        <v>18.39</v>
      </c>
      <c r="D494" s="98" t="n">
        <f aca="false">LN(C494/C493)</f>
        <v>-0.0032573318703064</v>
      </c>
      <c r="E494" s="106" t="n">
        <f aca="false">STDEV(D485:D494)*SQRT(trade_day)</f>
        <v>1.86270163972454</v>
      </c>
      <c r="F494" s="97"/>
      <c r="G494" s="103" t="n">
        <f aca="false">IF(G$1="P",MAX(0,G$2-$C494),IF(G$1="C",MAX(0,$C494-G$2)))</f>
        <v>1.61</v>
      </c>
      <c r="H494" s="103" t="n">
        <f aca="false">IF(H$1="P",MAX(0,H$2-$C494),IF(H$1="C",MAX(0,$C494-H$2)))</f>
        <v>6.61</v>
      </c>
      <c r="I494" s="103" t="n">
        <f aca="false">IF(I$1="P",MAX(0,I$2-$C494),IF(I$1="C",MAX(0,$C494-I$2)))</f>
        <v>11.61</v>
      </c>
      <c r="J494" s="103" t="n">
        <f aca="false">IF(J$1="P",MAX(0,J$2-$C494),IF(J$1="C",MAX(0,$C494-J$2)))</f>
        <v>16.61</v>
      </c>
      <c r="K494" s="103" t="n">
        <f aca="false">IF(K$1="P",MAX(0,K$2-$C494),IF(K$1="C",MAX(0,$C494-K$2)))</f>
        <v>21.61</v>
      </c>
      <c r="L494" s="103" t="n">
        <f aca="false">IF(L$1="P",MAX(0,L$2-$C494),IF(L$1="C",MAX(0,$C494-L$2)))</f>
        <v>31.61</v>
      </c>
      <c r="M494" s="103" t="n">
        <f aca="false">IF(M$1="P",MAX(0,M$2-$C494),IF(M$1="C",MAX(0,$C494-M$2)))</f>
        <v>0</v>
      </c>
      <c r="N494" s="103" t="n">
        <f aca="false">IF(N$1="P",MAX(0,N$2-$C494),IF(N$1="C",MAX(0,$C494-N$2)))</f>
        <v>0</v>
      </c>
      <c r="O494" s="103" t="n">
        <f aca="false">IF(O$1="P",MAX(0,O$2-$C494),IF(O$1="C",MAX(0,$C494-O$2)))</f>
        <v>0</v>
      </c>
      <c r="P494" s="103" t="n">
        <f aca="false">IF(P$1="P",MAX(0,P$2-$C494),IF(P$1="C",MAX(0,$C494-P$2)))</f>
        <v>0</v>
      </c>
      <c r="Q494" s="103" t="n">
        <f aca="false">IF(Q$1="P",MAX(0,Q$2-$C494),IF(Q$1="C",MAX(0,$C494-Q$2)))</f>
        <v>0</v>
      </c>
      <c r="R494" s="103" t="n">
        <f aca="false">IF(R$1="P",MAX(0,R$2-$C494),IF(R$1="C",MAX(0,$C494-R$2)))</f>
        <v>0</v>
      </c>
      <c r="S494" s="103" t="n">
        <f aca="false">IF(S$1="P",MAX(0,S$2-$C494),IF(S$1="C",MAX(0,$C494-S$2)))</f>
        <v>0</v>
      </c>
      <c r="T494" s="104" t="n">
        <f aca="false">A494</f>
        <v>23</v>
      </c>
      <c r="U494" s="105" t="n">
        <f aca="false">VLOOKUP($B494,Gas!$B$3:$E$2506,2)</f>
        <v>2.44</v>
      </c>
      <c r="V494" s="46" t="n">
        <f aca="false">C494/U494</f>
        <v>7.53688524590164</v>
      </c>
      <c r="W494" s="99" t="n">
        <f aca="false">VLOOKUP($B494,Gas!$B$3:$E$2506,4)</f>
        <v>0.517783395505332</v>
      </c>
    </row>
    <row r="495" customFormat="false" ht="12.75" hidden="false" customHeight="false" outlineLevel="0" collapsed="false">
      <c r="A495" s="95" t="n">
        <f aca="false">MONTH(B495)+(YEAR(B495)-1998)*12</f>
        <v>23</v>
      </c>
      <c r="B495" s="101" t="n">
        <v>36475</v>
      </c>
      <c r="C495" s="102" t="n">
        <v>18.24</v>
      </c>
      <c r="D495" s="98" t="n">
        <f aca="false">LN(C495/C494)</f>
        <v>-0.00819005397004448</v>
      </c>
      <c r="E495" s="106" t="n">
        <f aca="false">STDEV(D486:D495)*SQRT(trade_day)</f>
        <v>1.86416669517907</v>
      </c>
      <c r="F495" s="97"/>
      <c r="G495" s="103" t="n">
        <f aca="false">IF(G$1="P",MAX(0,G$2-$C495),IF(G$1="C",MAX(0,$C495-G$2)))</f>
        <v>1.76</v>
      </c>
      <c r="H495" s="103" t="n">
        <f aca="false">IF(H$1="P",MAX(0,H$2-$C495),IF(H$1="C",MAX(0,$C495-H$2)))</f>
        <v>6.76</v>
      </c>
      <c r="I495" s="103" t="n">
        <f aca="false">IF(I$1="P",MAX(0,I$2-$C495),IF(I$1="C",MAX(0,$C495-I$2)))</f>
        <v>11.76</v>
      </c>
      <c r="J495" s="103" t="n">
        <f aca="false">IF(J$1="P",MAX(0,J$2-$C495),IF(J$1="C",MAX(0,$C495-J$2)))</f>
        <v>16.76</v>
      </c>
      <c r="K495" s="103" t="n">
        <f aca="false">IF(K$1="P",MAX(0,K$2-$C495),IF(K$1="C",MAX(0,$C495-K$2)))</f>
        <v>21.76</v>
      </c>
      <c r="L495" s="103" t="n">
        <f aca="false">IF(L$1="P",MAX(0,L$2-$C495),IF(L$1="C",MAX(0,$C495-L$2)))</f>
        <v>31.76</v>
      </c>
      <c r="M495" s="103" t="n">
        <f aca="false">IF(M$1="P",MAX(0,M$2-$C495),IF(M$1="C",MAX(0,$C495-M$2)))</f>
        <v>0</v>
      </c>
      <c r="N495" s="103" t="n">
        <f aca="false">IF(N$1="P",MAX(0,N$2-$C495),IF(N$1="C",MAX(0,$C495-N$2)))</f>
        <v>0</v>
      </c>
      <c r="O495" s="103" t="n">
        <f aca="false">IF(O$1="P",MAX(0,O$2-$C495),IF(O$1="C",MAX(0,$C495-O$2)))</f>
        <v>0</v>
      </c>
      <c r="P495" s="103" t="n">
        <f aca="false">IF(P$1="P",MAX(0,P$2-$C495),IF(P$1="C",MAX(0,$C495-P$2)))</f>
        <v>0</v>
      </c>
      <c r="Q495" s="103" t="n">
        <f aca="false">IF(Q$1="P",MAX(0,Q$2-$C495),IF(Q$1="C",MAX(0,$C495-Q$2)))</f>
        <v>0</v>
      </c>
      <c r="R495" s="103" t="n">
        <f aca="false">IF(R$1="P",MAX(0,R$2-$C495),IF(R$1="C",MAX(0,$C495-R$2)))</f>
        <v>0</v>
      </c>
      <c r="S495" s="103" t="n">
        <f aca="false">IF(S$1="P",MAX(0,S$2-$C495),IF(S$1="C",MAX(0,$C495-S$2)))</f>
        <v>0</v>
      </c>
      <c r="T495" s="104" t="n">
        <f aca="false">A495</f>
        <v>23</v>
      </c>
      <c r="U495" s="105" t="n">
        <f aca="false">VLOOKUP($B495,Gas!$B$3:$E$2506,2)</f>
        <v>2.395</v>
      </c>
      <c r="V495" s="46" t="n">
        <f aca="false">C495/U495</f>
        <v>7.61586638830898</v>
      </c>
      <c r="W495" s="99" t="n">
        <f aca="false">VLOOKUP($B495,Gas!$B$3:$E$2506,4)</f>
        <v>0.503241911822341</v>
      </c>
    </row>
    <row r="496" customFormat="false" ht="12.75" hidden="false" customHeight="false" outlineLevel="0" collapsed="false">
      <c r="A496" s="95" t="n">
        <f aca="false">MONTH(B496)+(YEAR(B496)-1998)*12</f>
        <v>23</v>
      </c>
      <c r="B496" s="101" t="n">
        <v>36476</v>
      </c>
      <c r="C496" s="102" t="n">
        <v>17.93</v>
      </c>
      <c r="D496" s="98" t="n">
        <f aca="false">LN(C496/C495)</f>
        <v>-0.0171416970291437</v>
      </c>
      <c r="E496" s="106" t="n">
        <f aca="false">STDEV(D487:D496)*SQRT(trade_day)</f>
        <v>1.86383286380844</v>
      </c>
      <c r="F496" s="97"/>
      <c r="G496" s="103" t="n">
        <f aca="false">IF(G$1="P",MAX(0,G$2-$C496),IF(G$1="C",MAX(0,$C496-G$2)))</f>
        <v>2.07</v>
      </c>
      <c r="H496" s="103" t="n">
        <f aca="false">IF(H$1="P",MAX(0,H$2-$C496),IF(H$1="C",MAX(0,$C496-H$2)))</f>
        <v>7.07</v>
      </c>
      <c r="I496" s="103" t="n">
        <f aca="false">IF(I$1="P",MAX(0,I$2-$C496),IF(I$1="C",MAX(0,$C496-I$2)))</f>
        <v>12.07</v>
      </c>
      <c r="J496" s="103" t="n">
        <f aca="false">IF(J$1="P",MAX(0,J$2-$C496),IF(J$1="C",MAX(0,$C496-J$2)))</f>
        <v>17.07</v>
      </c>
      <c r="K496" s="103" t="n">
        <f aca="false">IF(K$1="P",MAX(0,K$2-$C496),IF(K$1="C",MAX(0,$C496-K$2)))</f>
        <v>22.07</v>
      </c>
      <c r="L496" s="103" t="n">
        <f aca="false">IF(L$1="P",MAX(0,L$2-$C496),IF(L$1="C",MAX(0,$C496-L$2)))</f>
        <v>32.07</v>
      </c>
      <c r="M496" s="103" t="n">
        <f aca="false">IF(M$1="P",MAX(0,M$2-$C496),IF(M$1="C",MAX(0,$C496-M$2)))</f>
        <v>0</v>
      </c>
      <c r="N496" s="103" t="n">
        <f aca="false">IF(N$1="P",MAX(0,N$2-$C496),IF(N$1="C",MAX(0,$C496-N$2)))</f>
        <v>0</v>
      </c>
      <c r="O496" s="103" t="n">
        <f aca="false">IF(O$1="P",MAX(0,O$2-$C496),IF(O$1="C",MAX(0,$C496-O$2)))</f>
        <v>0</v>
      </c>
      <c r="P496" s="103" t="n">
        <f aca="false">IF(P$1="P",MAX(0,P$2-$C496),IF(P$1="C",MAX(0,$C496-P$2)))</f>
        <v>0</v>
      </c>
      <c r="Q496" s="103" t="n">
        <f aca="false">IF(Q$1="P",MAX(0,Q$2-$C496),IF(Q$1="C",MAX(0,$C496-Q$2)))</f>
        <v>0</v>
      </c>
      <c r="R496" s="103" t="n">
        <f aca="false">IF(R$1="P",MAX(0,R$2-$C496),IF(R$1="C",MAX(0,$C496-R$2)))</f>
        <v>0</v>
      </c>
      <c r="S496" s="103" t="n">
        <f aca="false">IF(S$1="P",MAX(0,S$2-$C496),IF(S$1="C",MAX(0,$C496-S$2)))</f>
        <v>0</v>
      </c>
      <c r="T496" s="104" t="n">
        <f aca="false">A496</f>
        <v>23</v>
      </c>
      <c r="U496" s="105" t="n">
        <f aca="false">VLOOKUP($B496,Gas!$B$3:$E$2506,2)</f>
        <v>2.395</v>
      </c>
      <c r="V496" s="46" t="n">
        <f aca="false">C496/U496</f>
        <v>7.48643006263048</v>
      </c>
      <c r="W496" s="99" t="n">
        <f aca="false">VLOOKUP($B496,Gas!$B$3:$E$2506,4)</f>
        <v>0.507966364162252</v>
      </c>
    </row>
    <row r="497" customFormat="false" ht="12.75" hidden="false" customHeight="false" outlineLevel="0" collapsed="false">
      <c r="A497" s="95" t="n">
        <f aca="false">MONTH(B497)+(YEAR(B497)-1998)*12</f>
        <v>23</v>
      </c>
      <c r="B497" s="101" t="n">
        <v>36479</v>
      </c>
      <c r="C497" s="102" t="n">
        <v>19.78</v>
      </c>
      <c r="D497" s="98" t="n">
        <f aca="false">LN(C497/C496)</f>
        <v>0.0981960385775246</v>
      </c>
      <c r="E497" s="106" t="n">
        <f aca="false">STDEV(D488:D497)*SQRT(trade_day)</f>
        <v>1.91186364592376</v>
      </c>
      <c r="F497" s="97"/>
      <c r="G497" s="103" t="n">
        <f aca="false">IF(G$1="P",MAX(0,G$2-$C497),IF(G$1="C",MAX(0,$C497-G$2)))</f>
        <v>0.219999999999999</v>
      </c>
      <c r="H497" s="103" t="n">
        <f aca="false">IF(H$1="P",MAX(0,H$2-$C497),IF(H$1="C",MAX(0,$C497-H$2)))</f>
        <v>5.22</v>
      </c>
      <c r="I497" s="103" t="n">
        <f aca="false">IF(I$1="P",MAX(0,I$2-$C497),IF(I$1="C",MAX(0,$C497-I$2)))</f>
        <v>10.22</v>
      </c>
      <c r="J497" s="103" t="n">
        <f aca="false">IF(J$1="P",MAX(0,J$2-$C497),IF(J$1="C",MAX(0,$C497-J$2)))</f>
        <v>15.22</v>
      </c>
      <c r="K497" s="103" t="n">
        <f aca="false">IF(K$1="P",MAX(0,K$2-$C497),IF(K$1="C",MAX(0,$C497-K$2)))</f>
        <v>20.22</v>
      </c>
      <c r="L497" s="103" t="n">
        <f aca="false">IF(L$1="P",MAX(0,L$2-$C497),IF(L$1="C",MAX(0,$C497-L$2)))</f>
        <v>30.22</v>
      </c>
      <c r="M497" s="103" t="n">
        <f aca="false">IF(M$1="P",MAX(0,M$2-$C497),IF(M$1="C",MAX(0,$C497-M$2)))</f>
        <v>0</v>
      </c>
      <c r="N497" s="103" t="n">
        <f aca="false">IF(N$1="P",MAX(0,N$2-$C497),IF(N$1="C",MAX(0,$C497-N$2)))</f>
        <v>0</v>
      </c>
      <c r="O497" s="103" t="n">
        <f aca="false">IF(O$1="P",MAX(0,O$2-$C497),IF(O$1="C",MAX(0,$C497-O$2)))</f>
        <v>0</v>
      </c>
      <c r="P497" s="103" t="n">
        <f aca="false">IF(P$1="P",MAX(0,P$2-$C497),IF(P$1="C",MAX(0,$C497-P$2)))</f>
        <v>0</v>
      </c>
      <c r="Q497" s="103" t="n">
        <f aca="false">IF(Q$1="P",MAX(0,Q$2-$C497),IF(Q$1="C",MAX(0,$C497-Q$2)))</f>
        <v>0</v>
      </c>
      <c r="R497" s="103" t="n">
        <f aca="false">IF(R$1="P",MAX(0,R$2-$C497),IF(R$1="C",MAX(0,$C497-R$2)))</f>
        <v>0</v>
      </c>
      <c r="S497" s="103" t="n">
        <f aca="false">IF(S$1="P",MAX(0,S$2-$C497),IF(S$1="C",MAX(0,$C497-S$2)))</f>
        <v>0</v>
      </c>
      <c r="T497" s="104" t="n">
        <f aca="false">A497</f>
        <v>23</v>
      </c>
      <c r="U497" s="105" t="n">
        <f aca="false">VLOOKUP($B497,Gas!$B$3:$E$2506,2)</f>
        <v>2.135</v>
      </c>
      <c r="V497" s="46" t="n">
        <f aca="false">C497/U497</f>
        <v>9.26463700234192</v>
      </c>
      <c r="W497" s="99" t="n">
        <f aca="false">VLOOKUP($B497,Gas!$B$3:$E$2506,4)</f>
        <v>0.723461148555247</v>
      </c>
    </row>
    <row r="498" customFormat="false" ht="12.75" hidden="false" customHeight="false" outlineLevel="0" collapsed="false">
      <c r="A498" s="95" t="n">
        <f aca="false">MONTH(B498)+(YEAR(B498)-1998)*12</f>
        <v>23</v>
      </c>
      <c r="B498" s="101" t="n">
        <v>36480</v>
      </c>
      <c r="C498" s="102" t="n">
        <v>22.29</v>
      </c>
      <c r="D498" s="98" t="n">
        <f aca="false">LN(C498/C497)</f>
        <v>0.119466821203211</v>
      </c>
      <c r="E498" s="106" t="n">
        <f aca="false">STDEV(D489:D498)*SQRT(trade_day)</f>
        <v>2.02820889208451</v>
      </c>
      <c r="F498" s="97"/>
      <c r="G498" s="103" t="n">
        <f aca="false">IF(G$1="P",MAX(0,G$2-$C498),IF(G$1="C",MAX(0,$C498-G$2)))</f>
        <v>0</v>
      </c>
      <c r="H498" s="103" t="n">
        <f aca="false">IF(H$1="P",MAX(0,H$2-$C498),IF(H$1="C",MAX(0,$C498-H$2)))</f>
        <v>2.71</v>
      </c>
      <c r="I498" s="103" t="n">
        <f aca="false">IF(I$1="P",MAX(0,I$2-$C498),IF(I$1="C",MAX(0,$C498-I$2)))</f>
        <v>7.71</v>
      </c>
      <c r="J498" s="103" t="n">
        <f aca="false">IF(J$1="P",MAX(0,J$2-$C498),IF(J$1="C",MAX(0,$C498-J$2)))</f>
        <v>12.71</v>
      </c>
      <c r="K498" s="103" t="n">
        <f aca="false">IF(K$1="P",MAX(0,K$2-$C498),IF(K$1="C",MAX(0,$C498-K$2)))</f>
        <v>17.71</v>
      </c>
      <c r="L498" s="103" t="n">
        <f aca="false">IF(L$1="P",MAX(0,L$2-$C498),IF(L$1="C",MAX(0,$C498-L$2)))</f>
        <v>27.71</v>
      </c>
      <c r="M498" s="103" t="n">
        <f aca="false">IF(M$1="P",MAX(0,M$2-$C498),IF(M$1="C",MAX(0,$C498-M$2)))</f>
        <v>2.29</v>
      </c>
      <c r="N498" s="103" t="n">
        <f aca="false">IF(N$1="P",MAX(0,N$2-$C498),IF(N$1="C",MAX(0,$C498-N$2)))</f>
        <v>0</v>
      </c>
      <c r="O498" s="103" t="n">
        <f aca="false">IF(O$1="P",MAX(0,O$2-$C498),IF(O$1="C",MAX(0,$C498-O$2)))</f>
        <v>0</v>
      </c>
      <c r="P498" s="103" t="n">
        <f aca="false">IF(P$1="P",MAX(0,P$2-$C498),IF(P$1="C",MAX(0,$C498-P$2)))</f>
        <v>0</v>
      </c>
      <c r="Q498" s="103" t="n">
        <f aca="false">IF(Q$1="P",MAX(0,Q$2-$C498),IF(Q$1="C",MAX(0,$C498-Q$2)))</f>
        <v>0</v>
      </c>
      <c r="R498" s="103" t="n">
        <f aca="false">IF(R$1="P",MAX(0,R$2-$C498),IF(R$1="C",MAX(0,$C498-R$2)))</f>
        <v>0</v>
      </c>
      <c r="S498" s="103" t="n">
        <f aca="false">IF(S$1="P",MAX(0,S$2-$C498),IF(S$1="C",MAX(0,$C498-S$2)))</f>
        <v>0</v>
      </c>
      <c r="T498" s="104" t="n">
        <f aca="false">A498</f>
        <v>23</v>
      </c>
      <c r="U498" s="105" t="n">
        <f aca="false">VLOOKUP($B498,Gas!$B$3:$E$2506,2)</f>
        <v>2.31</v>
      </c>
      <c r="V498" s="46" t="n">
        <f aca="false">C498/U498</f>
        <v>9.64935064935065</v>
      </c>
      <c r="W498" s="99" t="n">
        <f aca="false">VLOOKUP($B498,Gas!$B$3:$E$2506,4)</f>
        <v>0.941653090917857</v>
      </c>
    </row>
    <row r="499" customFormat="false" ht="12.75" hidden="false" customHeight="false" outlineLevel="0" collapsed="false">
      <c r="A499" s="95" t="n">
        <f aca="false">MONTH(B499)+(YEAR(B499)-1998)*12</f>
        <v>23</v>
      </c>
      <c r="B499" s="101" t="n">
        <v>36481</v>
      </c>
      <c r="C499" s="102" t="n">
        <v>21.04</v>
      </c>
      <c r="D499" s="98" t="n">
        <f aca="false">LN(C499/C498)</f>
        <v>-0.0577127595282684</v>
      </c>
      <c r="E499" s="106" t="n">
        <f aca="false">STDEV(D490:D499)*SQRT(trade_day)</f>
        <v>1.86278160100901</v>
      </c>
      <c r="F499" s="97"/>
      <c r="G499" s="103" t="n">
        <f aca="false">IF(G$1="P",MAX(0,G$2-$C499),IF(G$1="C",MAX(0,$C499-G$2)))</f>
        <v>0</v>
      </c>
      <c r="H499" s="103" t="n">
        <f aca="false">IF(H$1="P",MAX(0,H$2-$C499),IF(H$1="C",MAX(0,$C499-H$2)))</f>
        <v>3.96</v>
      </c>
      <c r="I499" s="103" t="n">
        <f aca="false">IF(I$1="P",MAX(0,I$2-$C499),IF(I$1="C",MAX(0,$C499-I$2)))</f>
        <v>8.96</v>
      </c>
      <c r="J499" s="103" t="n">
        <f aca="false">IF(J$1="P",MAX(0,J$2-$C499),IF(J$1="C",MAX(0,$C499-J$2)))</f>
        <v>13.96</v>
      </c>
      <c r="K499" s="103" t="n">
        <f aca="false">IF(K$1="P",MAX(0,K$2-$C499),IF(K$1="C",MAX(0,$C499-K$2)))</f>
        <v>18.96</v>
      </c>
      <c r="L499" s="103" t="n">
        <f aca="false">IF(L$1="P",MAX(0,L$2-$C499),IF(L$1="C",MAX(0,$C499-L$2)))</f>
        <v>28.96</v>
      </c>
      <c r="M499" s="103" t="n">
        <f aca="false">IF(M$1="P",MAX(0,M$2-$C499),IF(M$1="C",MAX(0,$C499-M$2)))</f>
        <v>1.04</v>
      </c>
      <c r="N499" s="103" t="n">
        <f aca="false">IF(N$1="P",MAX(0,N$2-$C499),IF(N$1="C",MAX(0,$C499-N$2)))</f>
        <v>0</v>
      </c>
      <c r="O499" s="103" t="n">
        <f aca="false">IF(O$1="P",MAX(0,O$2-$C499),IF(O$1="C",MAX(0,$C499-O$2)))</f>
        <v>0</v>
      </c>
      <c r="P499" s="103" t="n">
        <f aca="false">IF(P$1="P",MAX(0,P$2-$C499),IF(P$1="C",MAX(0,$C499-P$2)))</f>
        <v>0</v>
      </c>
      <c r="Q499" s="103" t="n">
        <f aca="false">IF(Q$1="P",MAX(0,Q$2-$C499),IF(Q$1="C",MAX(0,$C499-Q$2)))</f>
        <v>0</v>
      </c>
      <c r="R499" s="103" t="n">
        <f aca="false">IF(R$1="P",MAX(0,R$2-$C499),IF(R$1="C",MAX(0,$C499-R$2)))</f>
        <v>0</v>
      </c>
      <c r="S499" s="103" t="n">
        <f aca="false">IF(S$1="P",MAX(0,S$2-$C499),IF(S$1="C",MAX(0,$C499-S$2)))</f>
        <v>0</v>
      </c>
      <c r="T499" s="104" t="n">
        <f aca="false">A499</f>
        <v>23</v>
      </c>
      <c r="U499" s="105" t="n">
        <f aca="false">VLOOKUP($B499,Gas!$B$3:$E$2506,2)</f>
        <v>2.23</v>
      </c>
      <c r="V499" s="46" t="n">
        <f aca="false">C499/U499</f>
        <v>9.43497757847534</v>
      </c>
      <c r="W499" s="99" t="n">
        <f aca="false">VLOOKUP($B499,Gas!$B$3:$E$2506,4)</f>
        <v>0.946312921223499</v>
      </c>
    </row>
    <row r="500" customFormat="false" ht="12.75" hidden="false" customHeight="false" outlineLevel="0" collapsed="false">
      <c r="A500" s="95" t="n">
        <f aca="false">MONTH(B500)+(YEAR(B500)-1998)*12</f>
        <v>23</v>
      </c>
      <c r="B500" s="101" t="n">
        <v>36482</v>
      </c>
      <c r="C500" s="102" t="n">
        <v>24.07</v>
      </c>
      <c r="D500" s="98" t="n">
        <f aca="false">LN(C500/C499)</f>
        <v>0.134540863925472</v>
      </c>
      <c r="E500" s="106" t="n">
        <f aca="false">STDEV(D491:D500)*SQRT(trade_day)</f>
        <v>1.91238432263533</v>
      </c>
      <c r="F500" s="97"/>
      <c r="G500" s="103" t="n">
        <f aca="false">IF(G$1="P",MAX(0,G$2-$C500),IF(G$1="C",MAX(0,$C500-G$2)))</f>
        <v>0</v>
      </c>
      <c r="H500" s="103" t="n">
        <f aca="false">IF(H$1="P",MAX(0,H$2-$C500),IF(H$1="C",MAX(0,$C500-H$2)))</f>
        <v>0.93</v>
      </c>
      <c r="I500" s="103" t="n">
        <f aca="false">IF(I$1="P",MAX(0,I$2-$C500),IF(I$1="C",MAX(0,$C500-I$2)))</f>
        <v>5.93</v>
      </c>
      <c r="J500" s="103" t="n">
        <f aca="false">IF(J$1="P",MAX(0,J$2-$C500),IF(J$1="C",MAX(0,$C500-J$2)))</f>
        <v>10.93</v>
      </c>
      <c r="K500" s="103" t="n">
        <f aca="false">IF(K$1="P",MAX(0,K$2-$C500),IF(K$1="C",MAX(0,$C500-K$2)))</f>
        <v>15.93</v>
      </c>
      <c r="L500" s="103" t="n">
        <f aca="false">IF(L$1="P",MAX(0,L$2-$C500),IF(L$1="C",MAX(0,$C500-L$2)))</f>
        <v>25.93</v>
      </c>
      <c r="M500" s="103" t="n">
        <f aca="false">IF(M$1="P",MAX(0,M$2-$C500),IF(M$1="C",MAX(0,$C500-M$2)))</f>
        <v>4.07</v>
      </c>
      <c r="N500" s="103" t="n">
        <f aca="false">IF(N$1="P",MAX(0,N$2-$C500),IF(N$1="C",MAX(0,$C500-N$2)))</f>
        <v>0</v>
      </c>
      <c r="O500" s="103" t="n">
        <f aca="false">IF(O$1="P",MAX(0,O$2-$C500),IF(O$1="C",MAX(0,$C500-O$2)))</f>
        <v>0</v>
      </c>
      <c r="P500" s="103" t="n">
        <f aca="false">IF(P$1="P",MAX(0,P$2-$C500),IF(P$1="C",MAX(0,$C500-P$2)))</f>
        <v>0</v>
      </c>
      <c r="Q500" s="103" t="n">
        <f aca="false">IF(Q$1="P",MAX(0,Q$2-$C500),IF(Q$1="C",MAX(0,$C500-Q$2)))</f>
        <v>0</v>
      </c>
      <c r="R500" s="103" t="n">
        <f aca="false">IF(R$1="P",MAX(0,R$2-$C500),IF(R$1="C",MAX(0,$C500-R$2)))</f>
        <v>0</v>
      </c>
      <c r="S500" s="103" t="n">
        <f aca="false">IF(S$1="P",MAX(0,S$2-$C500),IF(S$1="C",MAX(0,$C500-S$2)))</f>
        <v>0</v>
      </c>
      <c r="T500" s="104" t="n">
        <f aca="false">A500</f>
        <v>23</v>
      </c>
      <c r="U500" s="105" t="n">
        <f aca="false">VLOOKUP($B500,Gas!$B$3:$E$2506,2)</f>
        <v>2.24</v>
      </c>
      <c r="V500" s="46" t="n">
        <f aca="false">C500/U500</f>
        <v>10.7455357142857</v>
      </c>
      <c r="W500" s="99" t="n">
        <f aca="false">VLOOKUP($B500,Gas!$B$3:$E$2506,4)</f>
        <v>0.94981957194187</v>
      </c>
    </row>
    <row r="501" customFormat="false" ht="12.75" hidden="false" customHeight="false" outlineLevel="0" collapsed="false">
      <c r="A501" s="95" t="n">
        <f aca="false">MONTH(B501)+(YEAR(B501)-1998)*12</f>
        <v>23</v>
      </c>
      <c r="B501" s="101" t="n">
        <v>36483</v>
      </c>
      <c r="C501" s="102" t="n">
        <v>24.11</v>
      </c>
      <c r="D501" s="98" t="n">
        <f aca="false">LN(C501/C500)</f>
        <v>0.00166044039809904</v>
      </c>
      <c r="E501" s="106" t="n">
        <f aca="false">STDEV(D492:D501)*SQRT(trade_day)</f>
        <v>1.50450097962659</v>
      </c>
      <c r="F501" s="97"/>
      <c r="G501" s="103" t="n">
        <f aca="false">IF(G$1="P",MAX(0,G$2-$C501),IF(G$1="C",MAX(0,$C501-G$2)))</f>
        <v>0</v>
      </c>
      <c r="H501" s="103" t="n">
        <f aca="false">IF(H$1="P",MAX(0,H$2-$C501),IF(H$1="C",MAX(0,$C501-H$2)))</f>
        <v>0.890000000000001</v>
      </c>
      <c r="I501" s="103" t="n">
        <f aca="false">IF(I$1="P",MAX(0,I$2-$C501),IF(I$1="C",MAX(0,$C501-I$2)))</f>
        <v>5.89</v>
      </c>
      <c r="J501" s="103" t="n">
        <f aca="false">IF(J$1="P",MAX(0,J$2-$C501),IF(J$1="C",MAX(0,$C501-J$2)))</f>
        <v>10.89</v>
      </c>
      <c r="K501" s="103" t="n">
        <f aca="false">IF(K$1="P",MAX(0,K$2-$C501),IF(K$1="C",MAX(0,$C501-K$2)))</f>
        <v>15.89</v>
      </c>
      <c r="L501" s="103" t="n">
        <f aca="false">IF(L$1="P",MAX(0,L$2-$C501),IF(L$1="C",MAX(0,$C501-L$2)))</f>
        <v>25.89</v>
      </c>
      <c r="M501" s="103" t="n">
        <f aca="false">IF(M$1="P",MAX(0,M$2-$C501),IF(M$1="C",MAX(0,$C501-M$2)))</f>
        <v>4.11</v>
      </c>
      <c r="N501" s="103" t="n">
        <f aca="false">IF(N$1="P",MAX(0,N$2-$C501),IF(N$1="C",MAX(0,$C501-N$2)))</f>
        <v>0</v>
      </c>
      <c r="O501" s="103" t="n">
        <f aca="false">IF(O$1="P",MAX(0,O$2-$C501),IF(O$1="C",MAX(0,$C501-O$2)))</f>
        <v>0</v>
      </c>
      <c r="P501" s="103" t="n">
        <f aca="false">IF(P$1="P",MAX(0,P$2-$C501),IF(P$1="C",MAX(0,$C501-P$2)))</f>
        <v>0</v>
      </c>
      <c r="Q501" s="103" t="n">
        <f aca="false">IF(Q$1="P",MAX(0,Q$2-$C501),IF(Q$1="C",MAX(0,$C501-Q$2)))</f>
        <v>0</v>
      </c>
      <c r="R501" s="103" t="n">
        <f aca="false">IF(R$1="P",MAX(0,R$2-$C501),IF(R$1="C",MAX(0,$C501-R$2)))</f>
        <v>0</v>
      </c>
      <c r="S501" s="103" t="n">
        <f aca="false">IF(S$1="P",MAX(0,S$2-$C501),IF(S$1="C",MAX(0,$C501-S$2)))</f>
        <v>0</v>
      </c>
      <c r="T501" s="104" t="n">
        <f aca="false">A501</f>
        <v>23</v>
      </c>
      <c r="U501" s="105" t="n">
        <f aca="false">VLOOKUP($B501,Gas!$B$3:$E$2506,2)</f>
        <v>2.22</v>
      </c>
      <c r="V501" s="46" t="n">
        <f aca="false">C501/U501</f>
        <v>10.8603603603604</v>
      </c>
      <c r="W501" s="99" t="n">
        <f aca="false">VLOOKUP($B501,Gas!$B$3:$E$2506,4)</f>
        <v>0.950664020736875</v>
      </c>
    </row>
    <row r="502" customFormat="false" ht="12.75" hidden="false" customHeight="false" outlineLevel="0" collapsed="false">
      <c r="A502" s="95" t="n">
        <f aca="false">MONTH(B502)+(YEAR(B502)-1998)*12</f>
        <v>23</v>
      </c>
      <c r="B502" s="101" t="n">
        <v>36486</v>
      </c>
      <c r="C502" s="102" t="n">
        <v>19.77</v>
      </c>
      <c r="D502" s="98" t="n">
        <f aca="false">LN(C502/C501)</f>
        <v>-0.198461055010554</v>
      </c>
      <c r="E502" s="106" t="n">
        <f aca="false">STDEV(D493:D502)*SQRT(trade_day)</f>
        <v>1.77749452228623</v>
      </c>
      <c r="F502" s="97"/>
      <c r="G502" s="103" t="n">
        <f aca="false">IF(G$1="P",MAX(0,G$2-$C502),IF(G$1="C",MAX(0,$C502-G$2)))</f>
        <v>0.23</v>
      </c>
      <c r="H502" s="103" t="n">
        <f aca="false">IF(H$1="P",MAX(0,H$2-$C502),IF(H$1="C",MAX(0,$C502-H$2)))</f>
        <v>5.23</v>
      </c>
      <c r="I502" s="103" t="n">
        <f aca="false">IF(I$1="P",MAX(0,I$2-$C502),IF(I$1="C",MAX(0,$C502-I$2)))</f>
        <v>10.23</v>
      </c>
      <c r="J502" s="103" t="n">
        <f aca="false">IF(J$1="P",MAX(0,J$2-$C502),IF(J$1="C",MAX(0,$C502-J$2)))</f>
        <v>15.23</v>
      </c>
      <c r="K502" s="103" t="n">
        <f aca="false">IF(K$1="P",MAX(0,K$2-$C502),IF(K$1="C",MAX(0,$C502-K$2)))</f>
        <v>20.23</v>
      </c>
      <c r="L502" s="103" t="n">
        <f aca="false">IF(L$1="P",MAX(0,L$2-$C502),IF(L$1="C",MAX(0,$C502-L$2)))</f>
        <v>30.23</v>
      </c>
      <c r="M502" s="103" t="n">
        <f aca="false">IF(M$1="P",MAX(0,M$2-$C502),IF(M$1="C",MAX(0,$C502-M$2)))</f>
        <v>0</v>
      </c>
      <c r="N502" s="103" t="n">
        <f aca="false">IF(N$1="P",MAX(0,N$2-$C502),IF(N$1="C",MAX(0,$C502-N$2)))</f>
        <v>0</v>
      </c>
      <c r="O502" s="103" t="n">
        <f aca="false">IF(O$1="P",MAX(0,O$2-$C502),IF(O$1="C",MAX(0,$C502-O$2)))</f>
        <v>0</v>
      </c>
      <c r="P502" s="103" t="n">
        <f aca="false">IF(P$1="P",MAX(0,P$2-$C502),IF(P$1="C",MAX(0,$C502-P$2)))</f>
        <v>0</v>
      </c>
      <c r="Q502" s="103" t="n">
        <f aca="false">IF(Q$1="P",MAX(0,Q$2-$C502),IF(Q$1="C",MAX(0,$C502-Q$2)))</f>
        <v>0</v>
      </c>
      <c r="R502" s="103" t="n">
        <f aca="false">IF(R$1="P",MAX(0,R$2-$C502),IF(R$1="C",MAX(0,$C502-R$2)))</f>
        <v>0</v>
      </c>
      <c r="S502" s="103" t="n">
        <f aca="false">IF(S$1="P",MAX(0,S$2-$C502),IF(S$1="C",MAX(0,$C502-S$2)))</f>
        <v>0</v>
      </c>
      <c r="T502" s="104" t="n">
        <f aca="false">A502</f>
        <v>23</v>
      </c>
      <c r="U502" s="105" t="n">
        <f aca="false">VLOOKUP($B502,Gas!$B$3:$E$2506,2)</f>
        <v>2.15</v>
      </c>
      <c r="V502" s="46" t="n">
        <f aca="false">C502/U502</f>
        <v>9.1953488372093</v>
      </c>
      <c r="W502" s="99" t="n">
        <f aca="false">VLOOKUP($B502,Gas!$B$3:$E$2506,4)</f>
        <v>0.914401963563328</v>
      </c>
    </row>
    <row r="503" customFormat="false" ht="12.75" hidden="false" customHeight="false" outlineLevel="0" collapsed="false">
      <c r="A503" s="95" t="n">
        <f aca="false">MONTH(B503)+(YEAR(B503)-1998)*12</f>
        <v>23</v>
      </c>
      <c r="B503" s="101" t="n">
        <v>36487</v>
      </c>
      <c r="C503" s="102" t="n">
        <v>15.89</v>
      </c>
      <c r="D503" s="98" t="n">
        <f aca="false">LN(C503/C502)</f>
        <v>-0.218475656633901</v>
      </c>
      <c r="E503" s="106" t="n">
        <f aca="false">STDEV(D494:D503)*SQRT(trade_day)</f>
        <v>1.90473244062857</v>
      </c>
      <c r="F503" s="97"/>
      <c r="G503" s="103" t="n">
        <f aca="false">IF(G$1="P",MAX(0,G$2-$C503),IF(G$1="C",MAX(0,$C503-G$2)))</f>
        <v>4.11</v>
      </c>
      <c r="H503" s="103" t="n">
        <f aca="false">IF(H$1="P",MAX(0,H$2-$C503),IF(H$1="C",MAX(0,$C503-H$2)))</f>
        <v>9.11</v>
      </c>
      <c r="I503" s="103" t="n">
        <f aca="false">IF(I$1="P",MAX(0,I$2-$C503),IF(I$1="C",MAX(0,$C503-I$2)))</f>
        <v>14.11</v>
      </c>
      <c r="J503" s="103" t="n">
        <f aca="false">IF(J$1="P",MAX(0,J$2-$C503),IF(J$1="C",MAX(0,$C503-J$2)))</f>
        <v>19.11</v>
      </c>
      <c r="K503" s="103" t="n">
        <f aca="false">IF(K$1="P",MAX(0,K$2-$C503),IF(K$1="C",MAX(0,$C503-K$2)))</f>
        <v>24.11</v>
      </c>
      <c r="L503" s="103" t="n">
        <f aca="false">IF(L$1="P",MAX(0,L$2-$C503),IF(L$1="C",MAX(0,$C503-L$2)))</f>
        <v>34.11</v>
      </c>
      <c r="M503" s="103" t="n">
        <f aca="false">IF(M$1="P",MAX(0,M$2-$C503),IF(M$1="C",MAX(0,$C503-M$2)))</f>
        <v>0</v>
      </c>
      <c r="N503" s="103" t="n">
        <f aca="false">IF(N$1="P",MAX(0,N$2-$C503),IF(N$1="C",MAX(0,$C503-N$2)))</f>
        <v>0</v>
      </c>
      <c r="O503" s="103" t="n">
        <f aca="false">IF(O$1="P",MAX(0,O$2-$C503),IF(O$1="C",MAX(0,$C503-O$2)))</f>
        <v>0</v>
      </c>
      <c r="P503" s="103" t="n">
        <f aca="false">IF(P$1="P",MAX(0,P$2-$C503),IF(P$1="C",MAX(0,$C503-P$2)))</f>
        <v>0</v>
      </c>
      <c r="Q503" s="103" t="n">
        <f aca="false">IF(Q$1="P",MAX(0,Q$2-$C503),IF(Q$1="C",MAX(0,$C503-Q$2)))</f>
        <v>0</v>
      </c>
      <c r="R503" s="103" t="n">
        <f aca="false">IF(R$1="P",MAX(0,R$2-$C503),IF(R$1="C",MAX(0,$C503-R$2)))</f>
        <v>0</v>
      </c>
      <c r="S503" s="103" t="n">
        <f aca="false">IF(S$1="P",MAX(0,S$2-$C503),IF(S$1="C",MAX(0,$C503-S$2)))</f>
        <v>0</v>
      </c>
      <c r="T503" s="104" t="n">
        <f aca="false">A503</f>
        <v>23</v>
      </c>
      <c r="U503" s="105" t="n">
        <f aca="false">VLOOKUP($B503,Gas!$B$3:$E$2506,2)</f>
        <v>2.035</v>
      </c>
      <c r="V503" s="46" t="n">
        <f aca="false">C503/U503</f>
        <v>7.80835380835381</v>
      </c>
      <c r="W503" s="99" t="n">
        <f aca="false">VLOOKUP($B503,Gas!$B$3:$E$2506,4)</f>
        <v>0.67898054056708</v>
      </c>
    </row>
    <row r="504" customFormat="false" ht="12.75" hidden="false" customHeight="false" outlineLevel="0" collapsed="false">
      <c r="A504" s="95" t="n">
        <f aca="false">MONTH(B504)+(YEAR(B504)-1998)*12</f>
        <v>23</v>
      </c>
      <c r="B504" s="101" t="n">
        <v>36488</v>
      </c>
      <c r="C504" s="102" t="n">
        <v>15.08</v>
      </c>
      <c r="D504" s="98" t="n">
        <f aca="false">LN(C504/C503)</f>
        <v>-0.0523206179688146</v>
      </c>
      <c r="E504" s="106" t="n">
        <f aca="false">STDEV(D495:D504)*SQRT(trade_day)</f>
        <v>1.91215818076335</v>
      </c>
      <c r="F504" s="97"/>
      <c r="G504" s="103" t="n">
        <f aca="false">IF(G$1="P",MAX(0,G$2-$C504),IF(G$1="C",MAX(0,$C504-G$2)))</f>
        <v>4.92</v>
      </c>
      <c r="H504" s="103" t="n">
        <f aca="false">IF(H$1="P",MAX(0,H$2-$C504),IF(H$1="C",MAX(0,$C504-H$2)))</f>
        <v>9.92</v>
      </c>
      <c r="I504" s="103" t="n">
        <f aca="false">IF(I$1="P",MAX(0,I$2-$C504),IF(I$1="C",MAX(0,$C504-I$2)))</f>
        <v>14.92</v>
      </c>
      <c r="J504" s="103" t="n">
        <f aca="false">IF(J$1="P",MAX(0,J$2-$C504),IF(J$1="C",MAX(0,$C504-J$2)))</f>
        <v>19.92</v>
      </c>
      <c r="K504" s="103" t="n">
        <f aca="false">IF(K$1="P",MAX(0,K$2-$C504),IF(K$1="C",MAX(0,$C504-K$2)))</f>
        <v>24.92</v>
      </c>
      <c r="L504" s="103" t="n">
        <f aca="false">IF(L$1="P",MAX(0,L$2-$C504),IF(L$1="C",MAX(0,$C504-L$2)))</f>
        <v>34.92</v>
      </c>
      <c r="M504" s="103" t="n">
        <f aca="false">IF(M$1="P",MAX(0,M$2-$C504),IF(M$1="C",MAX(0,$C504-M$2)))</f>
        <v>0</v>
      </c>
      <c r="N504" s="103" t="n">
        <f aca="false">IF(N$1="P",MAX(0,N$2-$C504),IF(N$1="C",MAX(0,$C504-N$2)))</f>
        <v>0</v>
      </c>
      <c r="O504" s="103" t="n">
        <f aca="false">IF(O$1="P",MAX(0,O$2-$C504),IF(O$1="C",MAX(0,$C504-O$2)))</f>
        <v>0</v>
      </c>
      <c r="P504" s="103" t="n">
        <f aca="false">IF(P$1="P",MAX(0,P$2-$C504),IF(P$1="C",MAX(0,$C504-P$2)))</f>
        <v>0</v>
      </c>
      <c r="Q504" s="103" t="n">
        <f aca="false">IF(Q$1="P",MAX(0,Q$2-$C504),IF(Q$1="C",MAX(0,$C504-Q$2)))</f>
        <v>0</v>
      </c>
      <c r="R504" s="103" t="n">
        <f aca="false">IF(R$1="P",MAX(0,R$2-$C504),IF(R$1="C",MAX(0,$C504-R$2)))</f>
        <v>0</v>
      </c>
      <c r="S504" s="103" t="n">
        <f aca="false">IF(S$1="P",MAX(0,S$2-$C504),IF(S$1="C",MAX(0,$C504-S$2)))</f>
        <v>0</v>
      </c>
      <c r="T504" s="104" t="n">
        <f aca="false">A504</f>
        <v>23</v>
      </c>
      <c r="U504" s="105" t="n">
        <f aca="false">VLOOKUP($B504,Gas!$B$3:$E$2506,2)</f>
        <v>1.99</v>
      </c>
      <c r="V504" s="46" t="n">
        <f aca="false">C504/U504</f>
        <v>7.57788944723618</v>
      </c>
      <c r="W504" s="99" t="n">
        <f aca="false">VLOOKUP($B504,Gas!$B$3:$E$2506,4)</f>
        <v>0.685977207742023</v>
      </c>
    </row>
    <row r="505" customFormat="false" ht="12.75" hidden="false" customHeight="false" outlineLevel="0" collapsed="false">
      <c r="A505" s="95" t="n">
        <f aca="false">MONTH(B505)+(YEAR(B505)-1998)*12</f>
        <v>23</v>
      </c>
      <c r="B505" s="101" t="n">
        <v>36493</v>
      </c>
      <c r="C505" s="102" t="n">
        <v>21.15</v>
      </c>
      <c r="D505" s="98" t="n">
        <f aca="false">LN(C505/C504)</f>
        <v>0.338270542912477</v>
      </c>
      <c r="E505" s="106" t="n">
        <f aca="false">STDEV(D496:D505)*SQRT(trade_day)</f>
        <v>2.62326724044828</v>
      </c>
      <c r="F505" s="97"/>
      <c r="G505" s="103" t="n">
        <f aca="false">IF(G$1="P",MAX(0,G$2-$C505),IF(G$1="C",MAX(0,$C505-G$2)))</f>
        <v>0</v>
      </c>
      <c r="H505" s="103" t="n">
        <f aca="false">IF(H$1="P",MAX(0,H$2-$C505),IF(H$1="C",MAX(0,$C505-H$2)))</f>
        <v>3.85</v>
      </c>
      <c r="I505" s="103" t="n">
        <f aca="false">IF(I$1="P",MAX(0,I$2-$C505),IF(I$1="C",MAX(0,$C505-I$2)))</f>
        <v>8.85</v>
      </c>
      <c r="J505" s="103" t="n">
        <f aca="false">IF(J$1="P",MAX(0,J$2-$C505),IF(J$1="C",MAX(0,$C505-J$2)))</f>
        <v>13.85</v>
      </c>
      <c r="K505" s="103" t="n">
        <f aca="false">IF(K$1="P",MAX(0,K$2-$C505),IF(K$1="C",MAX(0,$C505-K$2)))</f>
        <v>18.85</v>
      </c>
      <c r="L505" s="103" t="n">
        <f aca="false">IF(L$1="P",MAX(0,L$2-$C505),IF(L$1="C",MAX(0,$C505-L$2)))</f>
        <v>28.85</v>
      </c>
      <c r="M505" s="103" t="n">
        <f aca="false">IF(M$1="P",MAX(0,M$2-$C505),IF(M$1="C",MAX(0,$C505-M$2)))</f>
        <v>1.15</v>
      </c>
      <c r="N505" s="103" t="n">
        <f aca="false">IF(N$1="P",MAX(0,N$2-$C505),IF(N$1="C",MAX(0,$C505-N$2)))</f>
        <v>0</v>
      </c>
      <c r="O505" s="103" t="n">
        <f aca="false">IF(O$1="P",MAX(0,O$2-$C505),IF(O$1="C",MAX(0,$C505-O$2)))</f>
        <v>0</v>
      </c>
      <c r="P505" s="103" t="n">
        <f aca="false">IF(P$1="P",MAX(0,P$2-$C505),IF(P$1="C",MAX(0,$C505-P$2)))</f>
        <v>0</v>
      </c>
      <c r="Q505" s="103" t="n">
        <f aca="false">IF(Q$1="P",MAX(0,Q$2-$C505),IF(Q$1="C",MAX(0,$C505-Q$2)))</f>
        <v>0</v>
      </c>
      <c r="R505" s="103" t="n">
        <f aca="false">IF(R$1="P",MAX(0,R$2-$C505),IF(R$1="C",MAX(0,$C505-R$2)))</f>
        <v>0</v>
      </c>
      <c r="S505" s="103" t="n">
        <f aca="false">IF(S$1="P",MAX(0,S$2-$C505),IF(S$1="C",MAX(0,$C505-S$2)))</f>
        <v>0</v>
      </c>
      <c r="T505" s="104" t="n">
        <f aca="false">A505</f>
        <v>23</v>
      </c>
      <c r="U505" s="105" t="n">
        <f aca="false">VLOOKUP($B505,Gas!$B$3:$E$2506,2)</f>
        <v>1.935</v>
      </c>
      <c r="V505" s="46" t="n">
        <f aca="false">C505/U505</f>
        <v>10.9302325581395</v>
      </c>
      <c r="W505" s="99" t="n">
        <f aca="false">VLOOKUP($B505,Gas!$B$3:$E$2506,4)</f>
        <v>0.373844168426958</v>
      </c>
    </row>
    <row r="506" customFormat="false" ht="12.75" hidden="false" customHeight="false" outlineLevel="0" collapsed="false">
      <c r="A506" s="95" t="n">
        <f aca="false">MONTH(B506)+(YEAR(B506)-1998)*12</f>
        <v>23</v>
      </c>
      <c r="B506" s="101" t="n">
        <v>36494</v>
      </c>
      <c r="C506" s="102" t="n">
        <v>23.31</v>
      </c>
      <c r="D506" s="98" t="n">
        <f aca="false">LN(C506/C505)</f>
        <v>0.0972425475553787</v>
      </c>
      <c r="E506" s="106" t="n">
        <f aca="false">STDEV(D497:D506)*SQRT(trade_day)</f>
        <v>2.64681526804593</v>
      </c>
      <c r="F506" s="97"/>
      <c r="G506" s="103" t="n">
        <f aca="false">IF(G$1="P",MAX(0,G$2-$C506),IF(G$1="C",MAX(0,$C506-G$2)))</f>
        <v>0</v>
      </c>
      <c r="H506" s="103" t="n">
        <f aca="false">IF(H$1="P",MAX(0,H$2-$C506),IF(H$1="C",MAX(0,$C506-H$2)))</f>
        <v>1.69</v>
      </c>
      <c r="I506" s="103" t="n">
        <f aca="false">IF(I$1="P",MAX(0,I$2-$C506),IF(I$1="C",MAX(0,$C506-I$2)))</f>
        <v>6.69</v>
      </c>
      <c r="J506" s="103" t="n">
        <f aca="false">IF(J$1="P",MAX(0,J$2-$C506),IF(J$1="C",MAX(0,$C506-J$2)))</f>
        <v>11.69</v>
      </c>
      <c r="K506" s="103" t="n">
        <f aca="false">IF(K$1="P",MAX(0,K$2-$C506),IF(K$1="C",MAX(0,$C506-K$2)))</f>
        <v>16.69</v>
      </c>
      <c r="L506" s="103" t="n">
        <f aca="false">IF(L$1="P",MAX(0,L$2-$C506),IF(L$1="C",MAX(0,$C506-L$2)))</f>
        <v>26.69</v>
      </c>
      <c r="M506" s="103" t="n">
        <f aca="false">IF(M$1="P",MAX(0,M$2-$C506),IF(M$1="C",MAX(0,$C506-M$2)))</f>
        <v>3.31</v>
      </c>
      <c r="N506" s="103" t="n">
        <f aca="false">IF(N$1="P",MAX(0,N$2-$C506),IF(N$1="C",MAX(0,$C506-N$2)))</f>
        <v>0</v>
      </c>
      <c r="O506" s="103" t="n">
        <f aca="false">IF(O$1="P",MAX(0,O$2-$C506),IF(O$1="C",MAX(0,$C506-O$2)))</f>
        <v>0</v>
      </c>
      <c r="P506" s="103" t="n">
        <f aca="false">IF(P$1="P",MAX(0,P$2-$C506),IF(P$1="C",MAX(0,$C506-P$2)))</f>
        <v>0</v>
      </c>
      <c r="Q506" s="103" t="n">
        <f aca="false">IF(Q$1="P",MAX(0,Q$2-$C506),IF(Q$1="C",MAX(0,$C506-Q$2)))</f>
        <v>0</v>
      </c>
      <c r="R506" s="103" t="n">
        <f aca="false">IF(R$1="P",MAX(0,R$2-$C506),IF(R$1="C",MAX(0,$C506-R$2)))</f>
        <v>0</v>
      </c>
      <c r="S506" s="103" t="n">
        <f aca="false">IF(S$1="P",MAX(0,S$2-$C506),IF(S$1="C",MAX(0,$C506-S$2)))</f>
        <v>0</v>
      </c>
      <c r="T506" s="104" t="n">
        <f aca="false">A506</f>
        <v>23</v>
      </c>
      <c r="U506" s="105" t="n">
        <f aca="false">VLOOKUP($B506,Gas!$B$3:$E$2506,2)</f>
        <v>2.205</v>
      </c>
      <c r="V506" s="46" t="n">
        <f aca="false">C506/U506</f>
        <v>10.5714285714286</v>
      </c>
      <c r="W506" s="99" t="n">
        <f aca="false">VLOOKUP($B506,Gas!$B$3:$E$2506,4)</f>
        <v>0.929542035913105</v>
      </c>
    </row>
    <row r="507" customFormat="false" ht="12.75" hidden="false" customHeight="false" outlineLevel="0" collapsed="false">
      <c r="A507" s="95" t="n">
        <f aca="false">MONTH(B507)+(YEAR(B507)-1998)*12</f>
        <v>24</v>
      </c>
      <c r="B507" s="101" t="n">
        <v>36495</v>
      </c>
      <c r="C507" s="102" t="n">
        <v>26.28</v>
      </c>
      <c r="D507" s="98" t="n">
        <f aca="false">LN(C507/C506)</f>
        <v>0.119925740568744</v>
      </c>
      <c r="E507" s="106" t="n">
        <f aca="false">STDEV(D498:D507)*SQRT(trade_day)</f>
        <v>2.66538935886457</v>
      </c>
      <c r="F507" s="97"/>
      <c r="G507" s="103" t="n">
        <f aca="false">IF(G$1="P",MAX(0,G$2-$C507),IF(G$1="C",MAX(0,$C507-G$2)))</f>
        <v>0</v>
      </c>
      <c r="H507" s="103" t="n">
        <f aca="false">IF(H$1="P",MAX(0,H$2-$C507),IF(H$1="C",MAX(0,$C507-H$2)))</f>
        <v>0</v>
      </c>
      <c r="I507" s="103" t="n">
        <f aca="false">IF(I$1="P",MAX(0,I$2-$C507),IF(I$1="C",MAX(0,$C507-I$2)))</f>
        <v>3.72</v>
      </c>
      <c r="J507" s="103" t="n">
        <f aca="false">IF(J$1="P",MAX(0,J$2-$C507),IF(J$1="C",MAX(0,$C507-J$2)))</f>
        <v>8.72</v>
      </c>
      <c r="K507" s="103" t="n">
        <f aca="false">IF(K$1="P",MAX(0,K$2-$C507),IF(K$1="C",MAX(0,$C507-K$2)))</f>
        <v>13.72</v>
      </c>
      <c r="L507" s="103" t="n">
        <f aca="false">IF(L$1="P",MAX(0,L$2-$C507),IF(L$1="C",MAX(0,$C507-L$2)))</f>
        <v>23.72</v>
      </c>
      <c r="M507" s="103" t="n">
        <f aca="false">IF(M$1="P",MAX(0,M$2-$C507),IF(M$1="C",MAX(0,$C507-M$2)))</f>
        <v>6.28</v>
      </c>
      <c r="N507" s="103" t="n">
        <f aca="false">IF(N$1="P",MAX(0,N$2-$C507),IF(N$1="C",MAX(0,$C507-N$2)))</f>
        <v>1.28</v>
      </c>
      <c r="O507" s="103" t="n">
        <f aca="false">IF(O$1="P",MAX(0,O$2-$C507),IF(O$1="C",MAX(0,$C507-O$2)))</f>
        <v>0</v>
      </c>
      <c r="P507" s="103" t="n">
        <f aca="false">IF(P$1="P",MAX(0,P$2-$C507),IF(P$1="C",MAX(0,$C507-P$2)))</f>
        <v>0</v>
      </c>
      <c r="Q507" s="103" t="n">
        <f aca="false">IF(Q$1="P",MAX(0,Q$2-$C507),IF(Q$1="C",MAX(0,$C507-Q$2)))</f>
        <v>0</v>
      </c>
      <c r="R507" s="103" t="n">
        <f aca="false">IF(R$1="P",MAX(0,R$2-$C507),IF(R$1="C",MAX(0,$C507-R$2)))</f>
        <v>0</v>
      </c>
      <c r="S507" s="103" t="n">
        <f aca="false">IF(S$1="P",MAX(0,S$2-$C507),IF(S$1="C",MAX(0,$C507-S$2)))</f>
        <v>0</v>
      </c>
      <c r="T507" s="104" t="n">
        <f aca="false">A507</f>
        <v>24</v>
      </c>
      <c r="U507" s="105" t="n">
        <f aca="false">VLOOKUP($B507,Gas!$B$3:$E$2506,2)</f>
        <v>2.215</v>
      </c>
      <c r="V507" s="46" t="n">
        <f aca="false">C507/U507</f>
        <v>11.8645598194131</v>
      </c>
      <c r="W507" s="99" t="n">
        <f aca="false">VLOOKUP($B507,Gas!$B$3:$E$2506,4)</f>
        <v>0.929445341956632</v>
      </c>
    </row>
    <row r="508" customFormat="false" ht="12.75" hidden="false" customHeight="false" outlineLevel="0" collapsed="false">
      <c r="A508" s="95" t="n">
        <f aca="false">MONTH(B508)+(YEAR(B508)-1998)*12</f>
        <v>24</v>
      </c>
      <c r="B508" s="101" t="n">
        <v>36496</v>
      </c>
      <c r="C508" s="102" t="n">
        <v>23.35</v>
      </c>
      <c r="D508" s="98" t="n">
        <f aca="false">LN(C508/C507)</f>
        <v>-0.118211209501503</v>
      </c>
      <c r="E508" s="106" t="n">
        <f aca="false">STDEV(D499:D508)*SQRT(trade_day)</f>
        <v>2.70449172628647</v>
      </c>
      <c r="F508" s="97"/>
      <c r="G508" s="103" t="n">
        <f aca="false">IF(G$1="P",MAX(0,G$2-$C508),IF(G$1="C",MAX(0,$C508-G$2)))</f>
        <v>0</v>
      </c>
      <c r="H508" s="103" t="n">
        <f aca="false">IF(H$1="P",MAX(0,H$2-$C508),IF(H$1="C",MAX(0,$C508-H$2)))</f>
        <v>1.65</v>
      </c>
      <c r="I508" s="103" t="n">
        <f aca="false">IF(I$1="P",MAX(0,I$2-$C508),IF(I$1="C",MAX(0,$C508-I$2)))</f>
        <v>6.65</v>
      </c>
      <c r="J508" s="103" t="n">
        <f aca="false">IF(J$1="P",MAX(0,J$2-$C508),IF(J$1="C",MAX(0,$C508-J$2)))</f>
        <v>11.65</v>
      </c>
      <c r="K508" s="103" t="n">
        <f aca="false">IF(K$1="P",MAX(0,K$2-$C508),IF(K$1="C",MAX(0,$C508-K$2)))</f>
        <v>16.65</v>
      </c>
      <c r="L508" s="103" t="n">
        <f aca="false">IF(L$1="P",MAX(0,L$2-$C508),IF(L$1="C",MAX(0,$C508-L$2)))</f>
        <v>26.65</v>
      </c>
      <c r="M508" s="103" t="n">
        <f aca="false">IF(M$1="P",MAX(0,M$2-$C508),IF(M$1="C",MAX(0,$C508-M$2)))</f>
        <v>3.35</v>
      </c>
      <c r="N508" s="103" t="n">
        <f aca="false">IF(N$1="P",MAX(0,N$2-$C508),IF(N$1="C",MAX(0,$C508-N$2)))</f>
        <v>0</v>
      </c>
      <c r="O508" s="103" t="n">
        <f aca="false">IF(O$1="P",MAX(0,O$2-$C508),IF(O$1="C",MAX(0,$C508-O$2)))</f>
        <v>0</v>
      </c>
      <c r="P508" s="103" t="n">
        <f aca="false">IF(P$1="P",MAX(0,P$2-$C508),IF(P$1="C",MAX(0,$C508-P$2)))</f>
        <v>0</v>
      </c>
      <c r="Q508" s="103" t="n">
        <f aca="false">IF(Q$1="P",MAX(0,Q$2-$C508),IF(Q$1="C",MAX(0,$C508-Q$2)))</f>
        <v>0</v>
      </c>
      <c r="R508" s="103" t="n">
        <f aca="false">IF(R$1="P",MAX(0,R$2-$C508),IF(R$1="C",MAX(0,$C508-R$2)))</f>
        <v>0</v>
      </c>
      <c r="S508" s="103" t="n">
        <f aca="false">IF(S$1="P",MAX(0,S$2-$C508),IF(S$1="C",MAX(0,$C508-S$2)))</f>
        <v>0</v>
      </c>
      <c r="T508" s="104" t="n">
        <f aca="false">A508</f>
        <v>24</v>
      </c>
      <c r="U508" s="105" t="n">
        <f aca="false">VLOOKUP($B508,Gas!$B$3:$E$2506,2)</f>
        <v>2.17</v>
      </c>
      <c r="V508" s="46" t="n">
        <f aca="false">C508/U508</f>
        <v>10.7603686635945</v>
      </c>
      <c r="W508" s="99" t="n">
        <f aca="false">VLOOKUP($B508,Gas!$B$3:$E$2506,4)</f>
        <v>0.940321309363984</v>
      </c>
    </row>
    <row r="509" customFormat="false" ht="12.75" hidden="false" customHeight="false" outlineLevel="0" collapsed="false">
      <c r="A509" s="95" t="n">
        <f aca="false">MONTH(B509)+(YEAR(B509)-1998)*12</f>
        <v>24</v>
      </c>
      <c r="B509" s="101" t="n">
        <v>36497</v>
      </c>
      <c r="C509" s="102" t="n">
        <v>17.53</v>
      </c>
      <c r="D509" s="98" t="n">
        <f aca="false">LN(C509/C508)</f>
        <v>-0.286683285181763</v>
      </c>
      <c r="E509" s="106" t="n">
        <f aca="false">STDEV(D500:D509)*SQRT(trade_day)</f>
        <v>3.06890883609388</v>
      </c>
      <c r="F509" s="97"/>
      <c r="G509" s="103" t="n">
        <f aca="false">IF(G$1="P",MAX(0,G$2-$C509),IF(G$1="C",MAX(0,$C509-G$2)))</f>
        <v>2.47</v>
      </c>
      <c r="H509" s="103" t="n">
        <f aca="false">IF(H$1="P",MAX(0,H$2-$C509),IF(H$1="C",MAX(0,$C509-H$2)))</f>
        <v>7.47</v>
      </c>
      <c r="I509" s="103" t="n">
        <f aca="false">IF(I$1="P",MAX(0,I$2-$C509),IF(I$1="C",MAX(0,$C509-I$2)))</f>
        <v>12.47</v>
      </c>
      <c r="J509" s="103" t="n">
        <f aca="false">IF(J$1="P",MAX(0,J$2-$C509),IF(J$1="C",MAX(0,$C509-J$2)))</f>
        <v>17.47</v>
      </c>
      <c r="K509" s="103" t="n">
        <f aca="false">IF(K$1="P",MAX(0,K$2-$C509),IF(K$1="C",MAX(0,$C509-K$2)))</f>
        <v>22.47</v>
      </c>
      <c r="L509" s="103" t="n">
        <f aca="false">IF(L$1="P",MAX(0,L$2-$C509),IF(L$1="C",MAX(0,$C509-L$2)))</f>
        <v>32.47</v>
      </c>
      <c r="M509" s="103" t="n">
        <f aca="false">IF(M$1="P",MAX(0,M$2-$C509),IF(M$1="C",MAX(0,$C509-M$2)))</f>
        <v>0</v>
      </c>
      <c r="N509" s="103" t="n">
        <f aca="false">IF(N$1="P",MAX(0,N$2-$C509),IF(N$1="C",MAX(0,$C509-N$2)))</f>
        <v>0</v>
      </c>
      <c r="O509" s="103" t="n">
        <f aca="false">IF(O$1="P",MAX(0,O$2-$C509),IF(O$1="C",MAX(0,$C509-O$2)))</f>
        <v>0</v>
      </c>
      <c r="P509" s="103" t="n">
        <f aca="false">IF(P$1="P",MAX(0,P$2-$C509),IF(P$1="C",MAX(0,$C509-P$2)))</f>
        <v>0</v>
      </c>
      <c r="Q509" s="103" t="n">
        <f aca="false">IF(Q$1="P",MAX(0,Q$2-$C509),IF(Q$1="C",MAX(0,$C509-Q$2)))</f>
        <v>0</v>
      </c>
      <c r="R509" s="103" t="n">
        <f aca="false">IF(R$1="P",MAX(0,R$2-$C509),IF(R$1="C",MAX(0,$C509-R$2)))</f>
        <v>0</v>
      </c>
      <c r="S509" s="103" t="n">
        <f aca="false">IF(S$1="P",MAX(0,S$2-$C509),IF(S$1="C",MAX(0,$C509-S$2)))</f>
        <v>0</v>
      </c>
      <c r="T509" s="104" t="n">
        <f aca="false">A509</f>
        <v>24</v>
      </c>
      <c r="U509" s="105" t="n">
        <f aca="false">VLOOKUP($B509,Gas!$B$3:$E$2506,2)</f>
        <v>2.175</v>
      </c>
      <c r="V509" s="46" t="n">
        <f aca="false">C509/U509</f>
        <v>8.05977011494253</v>
      </c>
      <c r="W509" s="99" t="n">
        <f aca="false">VLOOKUP($B509,Gas!$B$3:$E$2506,4)</f>
        <v>0.862704181740158</v>
      </c>
    </row>
    <row r="510" customFormat="false" ht="12.75" hidden="false" customHeight="false" outlineLevel="0" collapsed="false">
      <c r="A510" s="95" t="n">
        <f aca="false">MONTH(B510)+(YEAR(B510)-1998)*12</f>
        <v>24</v>
      </c>
      <c r="B510" s="101" t="n">
        <v>36500</v>
      </c>
      <c r="C510" s="102" t="n">
        <v>16.77</v>
      </c>
      <c r="D510" s="98" t="n">
        <f aca="false">LN(C510/C509)</f>
        <v>-0.0443221230980258</v>
      </c>
      <c r="E510" s="106" t="n">
        <f aca="false">STDEV(D501:D510)*SQRT(trade_day)</f>
        <v>2.94953077502082</v>
      </c>
      <c r="F510" s="97"/>
      <c r="G510" s="103" t="n">
        <f aca="false">IF(G$1="P",MAX(0,G$2-$C510),IF(G$1="C",MAX(0,$C510-G$2)))</f>
        <v>3.23</v>
      </c>
      <c r="H510" s="103" t="n">
        <f aca="false">IF(H$1="P",MAX(0,H$2-$C510),IF(H$1="C",MAX(0,$C510-H$2)))</f>
        <v>8.23</v>
      </c>
      <c r="I510" s="103" t="n">
        <f aca="false">IF(I$1="P",MAX(0,I$2-$C510),IF(I$1="C",MAX(0,$C510-I$2)))</f>
        <v>13.23</v>
      </c>
      <c r="J510" s="103" t="n">
        <f aca="false">IF(J$1="P",MAX(0,J$2-$C510),IF(J$1="C",MAX(0,$C510-J$2)))</f>
        <v>18.23</v>
      </c>
      <c r="K510" s="103" t="n">
        <f aca="false">IF(K$1="P",MAX(0,K$2-$C510),IF(K$1="C",MAX(0,$C510-K$2)))</f>
        <v>23.23</v>
      </c>
      <c r="L510" s="103" t="n">
        <f aca="false">IF(L$1="P",MAX(0,L$2-$C510),IF(L$1="C",MAX(0,$C510-L$2)))</f>
        <v>33.23</v>
      </c>
      <c r="M510" s="103" t="n">
        <f aca="false">IF(M$1="P",MAX(0,M$2-$C510),IF(M$1="C",MAX(0,$C510-M$2)))</f>
        <v>0</v>
      </c>
      <c r="N510" s="103" t="n">
        <f aca="false">IF(N$1="P",MAX(0,N$2-$C510),IF(N$1="C",MAX(0,$C510-N$2)))</f>
        <v>0</v>
      </c>
      <c r="O510" s="103" t="n">
        <f aca="false">IF(O$1="P",MAX(0,O$2-$C510),IF(O$1="C",MAX(0,$C510-O$2)))</f>
        <v>0</v>
      </c>
      <c r="P510" s="103" t="n">
        <f aca="false">IF(P$1="P",MAX(0,P$2-$C510),IF(P$1="C",MAX(0,$C510-P$2)))</f>
        <v>0</v>
      </c>
      <c r="Q510" s="103" t="n">
        <f aca="false">IF(Q$1="P",MAX(0,Q$2-$C510),IF(Q$1="C",MAX(0,$C510-Q$2)))</f>
        <v>0</v>
      </c>
      <c r="R510" s="103" t="n">
        <f aca="false">IF(R$1="P",MAX(0,R$2-$C510),IF(R$1="C",MAX(0,$C510-R$2)))</f>
        <v>0</v>
      </c>
      <c r="S510" s="103" t="n">
        <f aca="false">IF(S$1="P",MAX(0,S$2-$C510),IF(S$1="C",MAX(0,$C510-S$2)))</f>
        <v>0</v>
      </c>
      <c r="T510" s="104" t="n">
        <f aca="false">A510</f>
        <v>24</v>
      </c>
      <c r="U510" s="105" t="n">
        <f aca="false">VLOOKUP($B510,Gas!$B$3:$E$2506,2)</f>
        <v>2.17</v>
      </c>
      <c r="V510" s="46" t="n">
        <f aca="false">C510/U510</f>
        <v>7.72811059907834</v>
      </c>
      <c r="W510" s="99" t="n">
        <f aca="false">VLOOKUP($B510,Gas!$B$3:$E$2506,4)</f>
        <v>0.810560744245311</v>
      </c>
    </row>
    <row r="511" customFormat="false" ht="12.75" hidden="false" customHeight="false" outlineLevel="0" collapsed="false">
      <c r="A511" s="95" t="n">
        <f aca="false">MONTH(B511)+(YEAR(B511)-1998)*12</f>
        <v>24</v>
      </c>
      <c r="B511" s="101" t="n">
        <v>36501</v>
      </c>
      <c r="C511" s="102" t="n">
        <v>18.3</v>
      </c>
      <c r="D511" s="98" t="n">
        <f aca="false">LN(C511/C510)</f>
        <v>0.0873094840122578</v>
      </c>
      <c r="E511" s="106" t="n">
        <f aca="false">STDEV(D502:D511)*SQRT(trade_day)</f>
        <v>3.01047816747354</v>
      </c>
      <c r="F511" s="97"/>
      <c r="G511" s="103" t="n">
        <f aca="false">IF(G$1="P",MAX(0,G$2-$C511),IF(G$1="C",MAX(0,$C511-G$2)))</f>
        <v>1.7</v>
      </c>
      <c r="H511" s="103" t="n">
        <f aca="false">IF(H$1="P",MAX(0,H$2-$C511),IF(H$1="C",MAX(0,$C511-H$2)))</f>
        <v>6.7</v>
      </c>
      <c r="I511" s="103" t="n">
        <f aca="false">IF(I$1="P",MAX(0,I$2-$C511),IF(I$1="C",MAX(0,$C511-I$2)))</f>
        <v>11.7</v>
      </c>
      <c r="J511" s="103" t="n">
        <f aca="false">IF(J$1="P",MAX(0,J$2-$C511),IF(J$1="C",MAX(0,$C511-J$2)))</f>
        <v>16.7</v>
      </c>
      <c r="K511" s="103" t="n">
        <f aca="false">IF(K$1="P",MAX(0,K$2-$C511),IF(K$1="C",MAX(0,$C511-K$2)))</f>
        <v>21.7</v>
      </c>
      <c r="L511" s="103" t="n">
        <f aca="false">IF(L$1="P",MAX(0,L$2-$C511),IF(L$1="C",MAX(0,$C511-L$2)))</f>
        <v>31.7</v>
      </c>
      <c r="M511" s="103" t="n">
        <f aca="false">IF(M$1="P",MAX(0,M$2-$C511),IF(M$1="C",MAX(0,$C511-M$2)))</f>
        <v>0</v>
      </c>
      <c r="N511" s="103" t="n">
        <f aca="false">IF(N$1="P",MAX(0,N$2-$C511),IF(N$1="C",MAX(0,$C511-N$2)))</f>
        <v>0</v>
      </c>
      <c r="O511" s="103" t="n">
        <f aca="false">IF(O$1="P",MAX(0,O$2-$C511),IF(O$1="C",MAX(0,$C511-O$2)))</f>
        <v>0</v>
      </c>
      <c r="P511" s="103" t="n">
        <f aca="false">IF(P$1="P",MAX(0,P$2-$C511),IF(P$1="C",MAX(0,$C511-P$2)))</f>
        <v>0</v>
      </c>
      <c r="Q511" s="103" t="n">
        <f aca="false">IF(Q$1="P",MAX(0,Q$2-$C511),IF(Q$1="C",MAX(0,$C511-Q$2)))</f>
        <v>0</v>
      </c>
      <c r="R511" s="103" t="n">
        <f aca="false">IF(R$1="P",MAX(0,R$2-$C511),IF(R$1="C",MAX(0,$C511-R$2)))</f>
        <v>0</v>
      </c>
      <c r="S511" s="103" t="n">
        <f aca="false">IF(S$1="P",MAX(0,S$2-$C511),IF(S$1="C",MAX(0,$C511-S$2)))</f>
        <v>0</v>
      </c>
      <c r="T511" s="104" t="n">
        <f aca="false">A511</f>
        <v>24</v>
      </c>
      <c r="U511" s="105" t="n">
        <f aca="false">VLOOKUP($B511,Gas!$B$3:$E$2506,2)</f>
        <v>2.18</v>
      </c>
      <c r="V511" s="46" t="n">
        <f aca="false">C511/U511</f>
        <v>8.39449541284404</v>
      </c>
      <c r="W511" s="99" t="n">
        <f aca="false">VLOOKUP($B511,Gas!$B$3:$E$2506,4)</f>
        <v>0.808397072694742</v>
      </c>
    </row>
    <row r="512" customFormat="false" ht="12.75" hidden="false" customHeight="false" outlineLevel="0" collapsed="false">
      <c r="A512" s="95" t="n">
        <f aca="false">MONTH(B512)+(YEAR(B512)-1998)*12</f>
        <v>24</v>
      </c>
      <c r="B512" s="101" t="n">
        <v>36502</v>
      </c>
      <c r="C512" s="102" t="n">
        <v>22.78</v>
      </c>
      <c r="D512" s="98" t="n">
        <f aca="false">LN(C512/C511)</f>
        <v>0.218981898171661</v>
      </c>
      <c r="E512" s="106" t="n">
        <f aca="false">STDEV(D503:D512)*SQRT(trade_day)</f>
        <v>3.07511337003185</v>
      </c>
      <c r="F512" s="97"/>
      <c r="G512" s="103" t="n">
        <f aca="false">IF(G$1="P",MAX(0,G$2-$C512),IF(G$1="C",MAX(0,$C512-G$2)))</f>
        <v>0</v>
      </c>
      <c r="H512" s="103" t="n">
        <f aca="false">IF(H$1="P",MAX(0,H$2-$C512),IF(H$1="C",MAX(0,$C512-H$2)))</f>
        <v>2.22</v>
      </c>
      <c r="I512" s="103" t="n">
        <f aca="false">IF(I$1="P",MAX(0,I$2-$C512),IF(I$1="C",MAX(0,$C512-I$2)))</f>
        <v>7.22</v>
      </c>
      <c r="J512" s="103" t="n">
        <f aca="false">IF(J$1="P",MAX(0,J$2-$C512),IF(J$1="C",MAX(0,$C512-J$2)))</f>
        <v>12.22</v>
      </c>
      <c r="K512" s="103" t="n">
        <f aca="false">IF(K$1="P",MAX(0,K$2-$C512),IF(K$1="C",MAX(0,$C512-K$2)))</f>
        <v>17.22</v>
      </c>
      <c r="L512" s="103" t="n">
        <f aca="false">IF(L$1="P",MAX(0,L$2-$C512),IF(L$1="C",MAX(0,$C512-L$2)))</f>
        <v>27.22</v>
      </c>
      <c r="M512" s="103" t="n">
        <f aca="false">IF(M$1="P",MAX(0,M$2-$C512),IF(M$1="C",MAX(0,$C512-M$2)))</f>
        <v>2.78</v>
      </c>
      <c r="N512" s="103" t="n">
        <f aca="false">IF(N$1="P",MAX(0,N$2-$C512),IF(N$1="C",MAX(0,$C512-N$2)))</f>
        <v>0</v>
      </c>
      <c r="O512" s="103" t="n">
        <f aca="false">IF(O$1="P",MAX(0,O$2-$C512),IF(O$1="C",MAX(0,$C512-O$2)))</f>
        <v>0</v>
      </c>
      <c r="P512" s="103" t="n">
        <f aca="false">IF(P$1="P",MAX(0,P$2-$C512),IF(P$1="C",MAX(0,$C512-P$2)))</f>
        <v>0</v>
      </c>
      <c r="Q512" s="103" t="n">
        <f aca="false">IF(Q$1="P",MAX(0,Q$2-$C512),IF(Q$1="C",MAX(0,$C512-Q$2)))</f>
        <v>0</v>
      </c>
      <c r="R512" s="103" t="n">
        <f aca="false">IF(R$1="P",MAX(0,R$2-$C512),IF(R$1="C",MAX(0,$C512-R$2)))</f>
        <v>0</v>
      </c>
      <c r="S512" s="103" t="n">
        <f aca="false">IF(S$1="P",MAX(0,S$2-$C512),IF(S$1="C",MAX(0,$C512-S$2)))</f>
        <v>0</v>
      </c>
      <c r="T512" s="104" t="n">
        <f aca="false">A512</f>
        <v>24</v>
      </c>
      <c r="U512" s="105" t="n">
        <f aca="false">VLOOKUP($B512,Gas!$B$3:$E$2506,2)</f>
        <v>2.165</v>
      </c>
      <c r="V512" s="46" t="n">
        <f aca="false">C512/U512</f>
        <v>10.5219399538106</v>
      </c>
      <c r="W512" s="99" t="n">
        <f aca="false">VLOOKUP($B512,Gas!$B$3:$E$2506,4)</f>
        <v>0.813586161660635</v>
      </c>
    </row>
    <row r="513" customFormat="false" ht="12.75" hidden="false" customHeight="false" outlineLevel="0" collapsed="false">
      <c r="A513" s="95" t="n">
        <f aca="false">MONTH(B513)+(YEAR(B513)-1998)*12</f>
        <v>24</v>
      </c>
      <c r="B513" s="101" t="n">
        <v>36503</v>
      </c>
      <c r="C513" s="102" t="n">
        <v>20.45</v>
      </c>
      <c r="D513" s="98" t="n">
        <f aca="false">LN(C513/C512)</f>
        <v>-0.107900075530225</v>
      </c>
      <c r="E513" s="106" t="n">
        <f aca="false">STDEV(D504:D513)*SQRT(trade_day)</f>
        <v>2.88666293018972</v>
      </c>
      <c r="F513" s="97"/>
      <c r="G513" s="103" t="n">
        <f aca="false">IF(G$1="P",MAX(0,G$2-$C513),IF(G$1="C",MAX(0,$C513-G$2)))</f>
        <v>0</v>
      </c>
      <c r="H513" s="103" t="n">
        <f aca="false">IF(H$1="P",MAX(0,H$2-$C513),IF(H$1="C",MAX(0,$C513-H$2)))</f>
        <v>4.55</v>
      </c>
      <c r="I513" s="103" t="n">
        <f aca="false">IF(I$1="P",MAX(0,I$2-$C513),IF(I$1="C",MAX(0,$C513-I$2)))</f>
        <v>9.55</v>
      </c>
      <c r="J513" s="103" t="n">
        <f aca="false">IF(J$1="P",MAX(0,J$2-$C513),IF(J$1="C",MAX(0,$C513-J$2)))</f>
        <v>14.55</v>
      </c>
      <c r="K513" s="103" t="n">
        <f aca="false">IF(K$1="P",MAX(0,K$2-$C513),IF(K$1="C",MAX(0,$C513-K$2)))</f>
        <v>19.55</v>
      </c>
      <c r="L513" s="103" t="n">
        <f aca="false">IF(L$1="P",MAX(0,L$2-$C513),IF(L$1="C",MAX(0,$C513-L$2)))</f>
        <v>29.55</v>
      </c>
      <c r="M513" s="103" t="n">
        <f aca="false">IF(M$1="P",MAX(0,M$2-$C513),IF(M$1="C",MAX(0,$C513-M$2)))</f>
        <v>0.449999999999999</v>
      </c>
      <c r="N513" s="103" t="n">
        <f aca="false">IF(N$1="P",MAX(0,N$2-$C513),IF(N$1="C",MAX(0,$C513-N$2)))</f>
        <v>0</v>
      </c>
      <c r="O513" s="103" t="n">
        <f aca="false">IF(O$1="P",MAX(0,O$2-$C513),IF(O$1="C",MAX(0,$C513-O$2)))</f>
        <v>0</v>
      </c>
      <c r="P513" s="103" t="n">
        <f aca="false">IF(P$1="P",MAX(0,P$2-$C513),IF(P$1="C",MAX(0,$C513-P$2)))</f>
        <v>0</v>
      </c>
      <c r="Q513" s="103" t="n">
        <f aca="false">IF(Q$1="P",MAX(0,Q$2-$C513),IF(Q$1="C",MAX(0,$C513-Q$2)))</f>
        <v>0</v>
      </c>
      <c r="R513" s="103" t="n">
        <f aca="false">IF(R$1="P",MAX(0,R$2-$C513),IF(R$1="C",MAX(0,$C513-R$2)))</f>
        <v>0</v>
      </c>
      <c r="S513" s="103" t="n">
        <f aca="false">IF(S$1="P",MAX(0,S$2-$C513),IF(S$1="C",MAX(0,$C513-S$2)))</f>
        <v>0</v>
      </c>
      <c r="T513" s="104" t="n">
        <f aca="false">A513</f>
        <v>24</v>
      </c>
      <c r="U513" s="105" t="n">
        <f aca="false">VLOOKUP($B513,Gas!$B$3:$E$2506,2)</f>
        <v>2.23</v>
      </c>
      <c r="V513" s="46" t="n">
        <f aca="false">C513/U513</f>
        <v>9.17040358744395</v>
      </c>
      <c r="W513" s="99" t="n">
        <f aca="false">VLOOKUP($B513,Gas!$B$3:$E$2506,4)</f>
        <v>0.816647853732831</v>
      </c>
    </row>
    <row r="514" customFormat="false" ht="12.75" hidden="false" customHeight="false" outlineLevel="0" collapsed="false">
      <c r="A514" s="95" t="n">
        <f aca="false">MONTH(B514)+(YEAR(B514)-1998)*12</f>
        <v>24</v>
      </c>
      <c r="B514" s="101" t="n">
        <v>36504</v>
      </c>
      <c r="C514" s="102" t="n">
        <v>18.1</v>
      </c>
      <c r="D514" s="98" t="n">
        <f aca="false">LN(C514/C513)</f>
        <v>-0.122070944217031</v>
      </c>
      <c r="E514" s="106" t="n">
        <f aca="false">STDEV(D505:D514)*SQRT(trade_day)</f>
        <v>2.95887780628741</v>
      </c>
      <c r="F514" s="97"/>
      <c r="G514" s="103" t="n">
        <f aca="false">IF(G$1="P",MAX(0,G$2-$C514),IF(G$1="C",MAX(0,$C514-G$2)))</f>
        <v>1.9</v>
      </c>
      <c r="H514" s="103" t="n">
        <f aca="false">IF(H$1="P",MAX(0,H$2-$C514),IF(H$1="C",MAX(0,$C514-H$2)))</f>
        <v>6.9</v>
      </c>
      <c r="I514" s="103" t="n">
        <f aca="false">IF(I$1="P",MAX(0,I$2-$C514),IF(I$1="C",MAX(0,$C514-I$2)))</f>
        <v>11.9</v>
      </c>
      <c r="J514" s="103" t="n">
        <f aca="false">IF(J$1="P",MAX(0,J$2-$C514),IF(J$1="C",MAX(0,$C514-J$2)))</f>
        <v>16.9</v>
      </c>
      <c r="K514" s="103" t="n">
        <f aca="false">IF(K$1="P",MAX(0,K$2-$C514),IF(K$1="C",MAX(0,$C514-K$2)))</f>
        <v>21.9</v>
      </c>
      <c r="L514" s="103" t="n">
        <f aca="false">IF(L$1="P",MAX(0,L$2-$C514),IF(L$1="C",MAX(0,$C514-L$2)))</f>
        <v>31.9</v>
      </c>
      <c r="M514" s="103" t="n">
        <f aca="false">IF(M$1="P",MAX(0,M$2-$C514),IF(M$1="C",MAX(0,$C514-M$2)))</f>
        <v>0</v>
      </c>
      <c r="N514" s="103" t="n">
        <f aca="false">IF(N$1="P",MAX(0,N$2-$C514),IF(N$1="C",MAX(0,$C514-N$2)))</f>
        <v>0</v>
      </c>
      <c r="O514" s="103" t="n">
        <f aca="false">IF(O$1="P",MAX(0,O$2-$C514),IF(O$1="C",MAX(0,$C514-O$2)))</f>
        <v>0</v>
      </c>
      <c r="P514" s="103" t="n">
        <f aca="false">IF(P$1="P",MAX(0,P$2-$C514),IF(P$1="C",MAX(0,$C514-P$2)))</f>
        <v>0</v>
      </c>
      <c r="Q514" s="103" t="n">
        <f aca="false">IF(Q$1="P",MAX(0,Q$2-$C514),IF(Q$1="C",MAX(0,$C514-Q$2)))</f>
        <v>0</v>
      </c>
      <c r="R514" s="103" t="n">
        <f aca="false">IF(R$1="P",MAX(0,R$2-$C514),IF(R$1="C",MAX(0,$C514-R$2)))</f>
        <v>0</v>
      </c>
      <c r="S514" s="103" t="n">
        <f aca="false">IF(S$1="P",MAX(0,S$2-$C514),IF(S$1="C",MAX(0,$C514-S$2)))</f>
        <v>0</v>
      </c>
      <c r="T514" s="104" t="n">
        <f aca="false">A514</f>
        <v>24</v>
      </c>
      <c r="U514" s="105" t="n">
        <f aca="false">VLOOKUP($B514,Gas!$B$3:$E$2506,2)</f>
        <v>2.205</v>
      </c>
      <c r="V514" s="46" t="n">
        <f aca="false">C514/U514</f>
        <v>8.20861678004535</v>
      </c>
      <c r="W514" s="99" t="n">
        <f aca="false">VLOOKUP($B514,Gas!$B$3:$E$2506,4)</f>
        <v>0.248553884801968</v>
      </c>
    </row>
    <row r="515" customFormat="false" ht="12.75" hidden="false" customHeight="false" outlineLevel="0" collapsed="false">
      <c r="A515" s="95" t="n">
        <f aca="false">MONTH(B515)+(YEAR(B515)-1998)*12</f>
        <v>24</v>
      </c>
      <c r="B515" s="101" t="n">
        <v>36507</v>
      </c>
      <c r="C515" s="102" t="n">
        <v>18.66</v>
      </c>
      <c r="D515" s="98" t="n">
        <f aca="false">LN(C515/C514)</f>
        <v>0.0304702571474176</v>
      </c>
      <c r="E515" s="106" t="n">
        <f aca="false">STDEV(D506:D515)*SQRT(trade_day)</f>
        <v>2.37722521242102</v>
      </c>
      <c r="F515" s="97"/>
      <c r="G515" s="103" t="n">
        <f aca="false">IF(G$1="P",MAX(0,G$2-$C515),IF(G$1="C",MAX(0,$C515-G$2)))</f>
        <v>1.34</v>
      </c>
      <c r="H515" s="103" t="n">
        <f aca="false">IF(H$1="P",MAX(0,H$2-$C515),IF(H$1="C",MAX(0,$C515-H$2)))</f>
        <v>6.34</v>
      </c>
      <c r="I515" s="103" t="n">
        <f aca="false">IF(I$1="P",MAX(0,I$2-$C515),IF(I$1="C",MAX(0,$C515-I$2)))</f>
        <v>11.34</v>
      </c>
      <c r="J515" s="103" t="n">
        <f aca="false">IF(J$1="P",MAX(0,J$2-$C515),IF(J$1="C",MAX(0,$C515-J$2)))</f>
        <v>16.34</v>
      </c>
      <c r="K515" s="103" t="n">
        <f aca="false">IF(K$1="P",MAX(0,K$2-$C515),IF(K$1="C",MAX(0,$C515-K$2)))</f>
        <v>21.34</v>
      </c>
      <c r="L515" s="103" t="n">
        <f aca="false">IF(L$1="P",MAX(0,L$2-$C515),IF(L$1="C",MAX(0,$C515-L$2)))</f>
        <v>31.34</v>
      </c>
      <c r="M515" s="103" t="n">
        <f aca="false">IF(M$1="P",MAX(0,M$2-$C515),IF(M$1="C",MAX(0,$C515-M$2)))</f>
        <v>0</v>
      </c>
      <c r="N515" s="103" t="n">
        <f aca="false">IF(N$1="P",MAX(0,N$2-$C515),IF(N$1="C",MAX(0,$C515-N$2)))</f>
        <v>0</v>
      </c>
      <c r="O515" s="103" t="n">
        <f aca="false">IF(O$1="P",MAX(0,O$2-$C515),IF(O$1="C",MAX(0,$C515-O$2)))</f>
        <v>0</v>
      </c>
      <c r="P515" s="103" t="n">
        <f aca="false">IF(P$1="P",MAX(0,P$2-$C515),IF(P$1="C",MAX(0,$C515-P$2)))</f>
        <v>0</v>
      </c>
      <c r="Q515" s="103" t="n">
        <f aca="false">IF(Q$1="P",MAX(0,Q$2-$C515),IF(Q$1="C",MAX(0,$C515-Q$2)))</f>
        <v>0</v>
      </c>
      <c r="R515" s="103" t="n">
        <f aca="false">IF(R$1="P",MAX(0,R$2-$C515),IF(R$1="C",MAX(0,$C515-R$2)))</f>
        <v>0</v>
      </c>
      <c r="S515" s="103" t="n">
        <f aca="false">IF(S$1="P",MAX(0,S$2-$C515),IF(S$1="C",MAX(0,$C515-S$2)))</f>
        <v>0</v>
      </c>
      <c r="T515" s="104" t="n">
        <f aca="false">A515</f>
        <v>24</v>
      </c>
      <c r="U515" s="105" t="n">
        <f aca="false">VLOOKUP($B515,Gas!$B$3:$E$2506,2)</f>
        <v>2.255</v>
      </c>
      <c r="V515" s="46" t="n">
        <f aca="false">C515/U515</f>
        <v>8.2749445676275</v>
      </c>
      <c r="W515" s="99" t="n">
        <f aca="false">VLOOKUP($B515,Gas!$B$3:$E$2506,4)</f>
        <v>0.242377603948227</v>
      </c>
    </row>
    <row r="516" customFormat="false" ht="12.75" hidden="false" customHeight="false" outlineLevel="0" collapsed="false">
      <c r="A516" s="95" t="n">
        <f aca="false">MONTH(B516)+(YEAR(B516)-1998)*12</f>
        <v>24</v>
      </c>
      <c r="B516" s="101" t="n">
        <v>36508</v>
      </c>
      <c r="C516" s="102" t="n">
        <v>17.83</v>
      </c>
      <c r="D516" s="98" t="n">
        <f aca="false">LN(C516/C515)</f>
        <v>-0.0454997635441488</v>
      </c>
      <c r="E516" s="106" t="n">
        <f aca="false">STDEV(D507:D516)*SQRT(trade_day)</f>
        <v>2.30002326839958</v>
      </c>
      <c r="F516" s="97"/>
      <c r="G516" s="103" t="n">
        <f aca="false">IF(G$1="P",MAX(0,G$2-$C516),IF(G$1="C",MAX(0,$C516-G$2)))</f>
        <v>2.17</v>
      </c>
      <c r="H516" s="103" t="n">
        <f aca="false">IF(H$1="P",MAX(0,H$2-$C516),IF(H$1="C",MAX(0,$C516-H$2)))</f>
        <v>7.17</v>
      </c>
      <c r="I516" s="103" t="n">
        <f aca="false">IF(I$1="P",MAX(0,I$2-$C516),IF(I$1="C",MAX(0,$C516-I$2)))</f>
        <v>12.17</v>
      </c>
      <c r="J516" s="103" t="n">
        <f aca="false">IF(J$1="P",MAX(0,J$2-$C516),IF(J$1="C",MAX(0,$C516-J$2)))</f>
        <v>17.17</v>
      </c>
      <c r="K516" s="103" t="n">
        <f aca="false">IF(K$1="P",MAX(0,K$2-$C516),IF(K$1="C",MAX(0,$C516-K$2)))</f>
        <v>22.17</v>
      </c>
      <c r="L516" s="103" t="n">
        <f aca="false">IF(L$1="P",MAX(0,L$2-$C516),IF(L$1="C",MAX(0,$C516-L$2)))</f>
        <v>32.17</v>
      </c>
      <c r="M516" s="103" t="n">
        <f aca="false">IF(M$1="P",MAX(0,M$2-$C516),IF(M$1="C",MAX(0,$C516-M$2)))</f>
        <v>0</v>
      </c>
      <c r="N516" s="103" t="n">
        <f aca="false">IF(N$1="P",MAX(0,N$2-$C516),IF(N$1="C",MAX(0,$C516-N$2)))</f>
        <v>0</v>
      </c>
      <c r="O516" s="103" t="n">
        <f aca="false">IF(O$1="P",MAX(0,O$2-$C516),IF(O$1="C",MAX(0,$C516-O$2)))</f>
        <v>0</v>
      </c>
      <c r="P516" s="103" t="n">
        <f aca="false">IF(P$1="P",MAX(0,P$2-$C516),IF(P$1="C",MAX(0,$C516-P$2)))</f>
        <v>0</v>
      </c>
      <c r="Q516" s="103" t="n">
        <f aca="false">IF(Q$1="P",MAX(0,Q$2-$C516),IF(Q$1="C",MAX(0,$C516-Q$2)))</f>
        <v>0</v>
      </c>
      <c r="R516" s="103" t="n">
        <f aca="false">IF(R$1="P",MAX(0,R$2-$C516),IF(R$1="C",MAX(0,$C516-R$2)))</f>
        <v>0</v>
      </c>
      <c r="S516" s="103" t="n">
        <f aca="false">IF(S$1="P",MAX(0,S$2-$C516),IF(S$1="C",MAX(0,$C516-S$2)))</f>
        <v>0</v>
      </c>
      <c r="T516" s="104" t="n">
        <f aca="false">A516</f>
        <v>24</v>
      </c>
      <c r="U516" s="105" t="n">
        <f aca="false">VLOOKUP($B516,Gas!$B$3:$E$2506,2)</f>
        <v>2.35</v>
      </c>
      <c r="V516" s="46" t="n">
        <f aca="false">C516/U516</f>
        <v>7.58723404255319</v>
      </c>
      <c r="W516" s="99" t="n">
        <f aca="false">VLOOKUP($B516,Gas!$B$3:$E$2506,4)</f>
        <v>0.327305917415167</v>
      </c>
    </row>
    <row r="517" customFormat="false" ht="12.75" hidden="false" customHeight="false" outlineLevel="0" collapsed="false">
      <c r="A517" s="95" t="n">
        <f aca="false">MONTH(B517)+(YEAR(B517)-1998)*12</f>
        <v>24</v>
      </c>
      <c r="B517" s="101" t="n">
        <v>36509</v>
      </c>
      <c r="C517" s="102" t="n">
        <v>18.72</v>
      </c>
      <c r="D517" s="98" t="n">
        <f aca="false">LN(C517/C516)</f>
        <v>0.048710039174397</v>
      </c>
      <c r="E517" s="106" t="n">
        <f aca="false">STDEV(D508:D517)*SQRT(trade_day)</f>
        <v>2.19917919298606</v>
      </c>
      <c r="F517" s="97"/>
      <c r="G517" s="103" t="n">
        <f aca="false">IF(G$1="P",MAX(0,G$2-$C517),IF(G$1="C",MAX(0,$C517-G$2)))</f>
        <v>1.28</v>
      </c>
      <c r="H517" s="103" t="n">
        <f aca="false">IF(H$1="P",MAX(0,H$2-$C517),IF(H$1="C",MAX(0,$C517-H$2)))</f>
        <v>6.28</v>
      </c>
      <c r="I517" s="103" t="n">
        <f aca="false">IF(I$1="P",MAX(0,I$2-$C517),IF(I$1="C",MAX(0,$C517-I$2)))</f>
        <v>11.28</v>
      </c>
      <c r="J517" s="103" t="n">
        <f aca="false">IF(J$1="P",MAX(0,J$2-$C517),IF(J$1="C",MAX(0,$C517-J$2)))</f>
        <v>16.28</v>
      </c>
      <c r="K517" s="103" t="n">
        <f aca="false">IF(K$1="P",MAX(0,K$2-$C517),IF(K$1="C",MAX(0,$C517-K$2)))</f>
        <v>21.28</v>
      </c>
      <c r="L517" s="103" t="n">
        <f aca="false">IF(L$1="P",MAX(0,L$2-$C517),IF(L$1="C",MAX(0,$C517-L$2)))</f>
        <v>31.28</v>
      </c>
      <c r="M517" s="103" t="n">
        <f aca="false">IF(M$1="P",MAX(0,M$2-$C517),IF(M$1="C",MAX(0,$C517-M$2)))</f>
        <v>0</v>
      </c>
      <c r="N517" s="103" t="n">
        <f aca="false">IF(N$1="P",MAX(0,N$2-$C517),IF(N$1="C",MAX(0,$C517-N$2)))</f>
        <v>0</v>
      </c>
      <c r="O517" s="103" t="n">
        <f aca="false">IF(O$1="P",MAX(0,O$2-$C517),IF(O$1="C",MAX(0,$C517-O$2)))</f>
        <v>0</v>
      </c>
      <c r="P517" s="103" t="n">
        <f aca="false">IF(P$1="P",MAX(0,P$2-$C517),IF(P$1="C",MAX(0,$C517-P$2)))</f>
        <v>0</v>
      </c>
      <c r="Q517" s="103" t="n">
        <f aca="false">IF(Q$1="P",MAX(0,Q$2-$C517),IF(Q$1="C",MAX(0,$C517-Q$2)))</f>
        <v>0</v>
      </c>
      <c r="R517" s="103" t="n">
        <f aca="false">IF(R$1="P",MAX(0,R$2-$C517),IF(R$1="C",MAX(0,$C517-R$2)))</f>
        <v>0</v>
      </c>
      <c r="S517" s="103" t="n">
        <f aca="false">IF(S$1="P",MAX(0,S$2-$C517),IF(S$1="C",MAX(0,$C517-S$2)))</f>
        <v>0</v>
      </c>
      <c r="T517" s="104" t="n">
        <f aca="false">A517</f>
        <v>24</v>
      </c>
      <c r="U517" s="105" t="n">
        <f aca="false">VLOOKUP($B517,Gas!$B$3:$E$2506,2)</f>
        <v>2.485</v>
      </c>
      <c r="V517" s="46" t="n">
        <f aca="false">C517/U517</f>
        <v>7.53319919517103</v>
      </c>
      <c r="W517" s="99" t="n">
        <f aca="false">VLOOKUP($B517,Gas!$B$3:$E$2506,4)</f>
        <v>0.430007859300103</v>
      </c>
    </row>
    <row r="518" customFormat="false" ht="12.75" hidden="false" customHeight="false" outlineLevel="0" collapsed="false">
      <c r="A518" s="95" t="n">
        <f aca="false">MONTH(B518)+(YEAR(B518)-1998)*12</f>
        <v>24</v>
      </c>
      <c r="B518" s="101" t="n">
        <v>36510</v>
      </c>
      <c r="C518" s="102" t="n">
        <v>23.95</v>
      </c>
      <c r="D518" s="98" t="n">
        <f aca="false">LN(C518/C517)</f>
        <v>0.246375852807478</v>
      </c>
      <c r="E518" s="106" t="n">
        <f aca="false">STDEV(D509:D518)*SQRT(trade_day)</f>
        <v>2.54011996312016</v>
      </c>
      <c r="F518" s="97"/>
      <c r="G518" s="103" t="n">
        <f aca="false">IF(G$1="P",MAX(0,G$2-$C518),IF(G$1="C",MAX(0,$C518-G$2)))</f>
        <v>0</v>
      </c>
      <c r="H518" s="103" t="n">
        <f aca="false">IF(H$1="P",MAX(0,H$2-$C518),IF(H$1="C",MAX(0,$C518-H$2)))</f>
        <v>1.05</v>
      </c>
      <c r="I518" s="103" t="n">
        <f aca="false">IF(I$1="P",MAX(0,I$2-$C518),IF(I$1="C",MAX(0,$C518-I$2)))</f>
        <v>6.05</v>
      </c>
      <c r="J518" s="103" t="n">
        <f aca="false">IF(J$1="P",MAX(0,J$2-$C518),IF(J$1="C",MAX(0,$C518-J$2)))</f>
        <v>11.05</v>
      </c>
      <c r="K518" s="103" t="n">
        <f aca="false">IF(K$1="P",MAX(0,K$2-$C518),IF(K$1="C",MAX(0,$C518-K$2)))</f>
        <v>16.05</v>
      </c>
      <c r="L518" s="103" t="n">
        <f aca="false">IF(L$1="P",MAX(0,L$2-$C518),IF(L$1="C",MAX(0,$C518-L$2)))</f>
        <v>26.05</v>
      </c>
      <c r="M518" s="103" t="n">
        <f aca="false">IF(M$1="P",MAX(0,M$2-$C518),IF(M$1="C",MAX(0,$C518-M$2)))</f>
        <v>3.95</v>
      </c>
      <c r="N518" s="103" t="n">
        <f aca="false">IF(N$1="P",MAX(0,N$2-$C518),IF(N$1="C",MAX(0,$C518-N$2)))</f>
        <v>0</v>
      </c>
      <c r="O518" s="103" t="n">
        <f aca="false">IF(O$1="P",MAX(0,O$2-$C518),IF(O$1="C",MAX(0,$C518-O$2)))</f>
        <v>0</v>
      </c>
      <c r="P518" s="103" t="n">
        <f aca="false">IF(P$1="P",MAX(0,P$2-$C518),IF(P$1="C",MAX(0,$C518-P$2)))</f>
        <v>0</v>
      </c>
      <c r="Q518" s="103" t="n">
        <f aca="false">IF(Q$1="P",MAX(0,Q$2-$C518),IF(Q$1="C",MAX(0,$C518-Q$2)))</f>
        <v>0</v>
      </c>
      <c r="R518" s="103" t="n">
        <f aca="false">IF(R$1="P",MAX(0,R$2-$C518),IF(R$1="C",MAX(0,$C518-R$2)))</f>
        <v>0</v>
      </c>
      <c r="S518" s="103" t="n">
        <f aca="false">IF(S$1="P",MAX(0,S$2-$C518),IF(S$1="C",MAX(0,$C518-S$2)))</f>
        <v>0</v>
      </c>
      <c r="T518" s="104" t="n">
        <f aca="false">A518</f>
        <v>24</v>
      </c>
      <c r="U518" s="105" t="n">
        <f aca="false">VLOOKUP($B518,Gas!$B$3:$E$2506,2)</f>
        <v>2.565</v>
      </c>
      <c r="V518" s="46" t="n">
        <f aca="false">C518/U518</f>
        <v>9.33723196881092</v>
      </c>
      <c r="W518" s="99" t="n">
        <f aca="false">VLOOKUP($B518,Gas!$B$3:$E$2506,4)</f>
        <v>0.432106778543372</v>
      </c>
    </row>
    <row r="519" customFormat="false" ht="12.75" hidden="false" customHeight="false" outlineLevel="0" collapsed="false">
      <c r="A519" s="95" t="n">
        <f aca="false">MONTH(B519)+(YEAR(B519)-1998)*12</f>
        <v>24</v>
      </c>
      <c r="B519" s="101" t="n">
        <v>36511</v>
      </c>
      <c r="C519" s="102" t="n">
        <v>25.64</v>
      </c>
      <c r="D519" s="98" t="n">
        <f aca="false">LN(C519/C518)</f>
        <v>0.0681853081955452</v>
      </c>
      <c r="E519" s="106" t="n">
        <f aca="false">STDEV(D510:D519)*SQRT(trade_day)</f>
        <v>1.97447320287084</v>
      </c>
      <c r="F519" s="97"/>
      <c r="G519" s="103" t="n">
        <f aca="false">IF(G$1="P",MAX(0,G$2-$C519),IF(G$1="C",MAX(0,$C519-G$2)))</f>
        <v>0</v>
      </c>
      <c r="H519" s="103" t="n">
        <f aca="false">IF(H$1="P",MAX(0,H$2-$C519),IF(H$1="C",MAX(0,$C519-H$2)))</f>
        <v>0</v>
      </c>
      <c r="I519" s="103" t="n">
        <f aca="false">IF(I$1="P",MAX(0,I$2-$C519),IF(I$1="C",MAX(0,$C519-I$2)))</f>
        <v>4.36</v>
      </c>
      <c r="J519" s="103" t="n">
        <f aca="false">IF(J$1="P",MAX(0,J$2-$C519),IF(J$1="C",MAX(0,$C519-J$2)))</f>
        <v>9.36</v>
      </c>
      <c r="K519" s="103" t="n">
        <f aca="false">IF(K$1="P",MAX(0,K$2-$C519),IF(K$1="C",MAX(0,$C519-K$2)))</f>
        <v>14.36</v>
      </c>
      <c r="L519" s="103" t="n">
        <f aca="false">IF(L$1="P",MAX(0,L$2-$C519),IF(L$1="C",MAX(0,$C519-L$2)))</f>
        <v>24.36</v>
      </c>
      <c r="M519" s="103" t="n">
        <f aca="false">IF(M$1="P",MAX(0,M$2-$C519),IF(M$1="C",MAX(0,$C519-M$2)))</f>
        <v>5.64</v>
      </c>
      <c r="N519" s="103" t="n">
        <f aca="false">IF(N$1="P",MAX(0,N$2-$C519),IF(N$1="C",MAX(0,$C519-N$2)))</f>
        <v>0.640000000000001</v>
      </c>
      <c r="O519" s="103" t="n">
        <f aca="false">IF(O$1="P",MAX(0,O$2-$C519),IF(O$1="C",MAX(0,$C519-O$2)))</f>
        <v>0</v>
      </c>
      <c r="P519" s="103" t="n">
        <f aca="false">IF(P$1="P",MAX(0,P$2-$C519),IF(P$1="C",MAX(0,$C519-P$2)))</f>
        <v>0</v>
      </c>
      <c r="Q519" s="103" t="n">
        <f aca="false">IF(Q$1="P",MAX(0,Q$2-$C519),IF(Q$1="C",MAX(0,$C519-Q$2)))</f>
        <v>0</v>
      </c>
      <c r="R519" s="103" t="n">
        <f aca="false">IF(R$1="P",MAX(0,R$2-$C519),IF(R$1="C",MAX(0,$C519-R$2)))</f>
        <v>0</v>
      </c>
      <c r="S519" s="103" t="n">
        <f aca="false">IF(S$1="P",MAX(0,S$2-$C519),IF(S$1="C",MAX(0,$C519-S$2)))</f>
        <v>0</v>
      </c>
      <c r="T519" s="104" t="n">
        <f aca="false">A519</f>
        <v>24</v>
      </c>
      <c r="U519" s="105" t="n">
        <f aca="false">VLOOKUP($B519,Gas!$B$3:$E$2506,2)</f>
        <v>2.53</v>
      </c>
      <c r="V519" s="46" t="n">
        <f aca="false">C519/U519</f>
        <v>10.1343873517787</v>
      </c>
      <c r="W519" s="99" t="n">
        <f aca="false">VLOOKUP($B519,Gas!$B$3:$E$2506,4)</f>
        <v>0.465857834730242</v>
      </c>
    </row>
    <row r="520" customFormat="false" ht="12.75" hidden="false" customHeight="false" outlineLevel="0" collapsed="false">
      <c r="A520" s="95" t="n">
        <f aca="false">MONTH(B520)+(YEAR(B520)-1998)*12</f>
        <v>24</v>
      </c>
      <c r="B520" s="101" t="n">
        <v>36514</v>
      </c>
      <c r="C520" s="102" t="n">
        <v>25.79</v>
      </c>
      <c r="D520" s="98" t="n">
        <f aca="false">LN(C520/C519)</f>
        <v>0.00583318784078399</v>
      </c>
      <c r="E520" s="106" t="n">
        <f aca="false">STDEV(D511:D520)*SQRT(trade_day)</f>
        <v>1.93183425348901</v>
      </c>
      <c r="F520" s="97"/>
      <c r="G520" s="103" t="n">
        <f aca="false">IF(G$1="P",MAX(0,G$2-$C520),IF(G$1="C",MAX(0,$C520-G$2)))</f>
        <v>0</v>
      </c>
      <c r="H520" s="103" t="n">
        <f aca="false">IF(H$1="P",MAX(0,H$2-$C520),IF(H$1="C",MAX(0,$C520-H$2)))</f>
        <v>0</v>
      </c>
      <c r="I520" s="103" t="n">
        <f aca="false">IF(I$1="P",MAX(0,I$2-$C520),IF(I$1="C",MAX(0,$C520-I$2)))</f>
        <v>4.21</v>
      </c>
      <c r="J520" s="103" t="n">
        <f aca="false">IF(J$1="P",MAX(0,J$2-$C520),IF(J$1="C",MAX(0,$C520-J$2)))</f>
        <v>9.21</v>
      </c>
      <c r="K520" s="103" t="n">
        <f aca="false">IF(K$1="P",MAX(0,K$2-$C520),IF(K$1="C",MAX(0,$C520-K$2)))</f>
        <v>14.21</v>
      </c>
      <c r="L520" s="103" t="n">
        <f aca="false">IF(L$1="P",MAX(0,L$2-$C520),IF(L$1="C",MAX(0,$C520-L$2)))</f>
        <v>24.21</v>
      </c>
      <c r="M520" s="103" t="n">
        <f aca="false">IF(M$1="P",MAX(0,M$2-$C520),IF(M$1="C",MAX(0,$C520-M$2)))</f>
        <v>5.79</v>
      </c>
      <c r="N520" s="103" t="n">
        <f aca="false">IF(N$1="P",MAX(0,N$2-$C520),IF(N$1="C",MAX(0,$C520-N$2)))</f>
        <v>0.789999999999999</v>
      </c>
      <c r="O520" s="103" t="n">
        <f aca="false">IF(O$1="P",MAX(0,O$2-$C520),IF(O$1="C",MAX(0,$C520-O$2)))</f>
        <v>0</v>
      </c>
      <c r="P520" s="103" t="n">
        <f aca="false">IF(P$1="P",MAX(0,P$2-$C520),IF(P$1="C",MAX(0,$C520-P$2)))</f>
        <v>0</v>
      </c>
      <c r="Q520" s="103" t="n">
        <f aca="false">IF(Q$1="P",MAX(0,Q$2-$C520),IF(Q$1="C",MAX(0,$C520-Q$2)))</f>
        <v>0</v>
      </c>
      <c r="R520" s="103" t="n">
        <f aca="false">IF(R$1="P",MAX(0,R$2-$C520),IF(R$1="C",MAX(0,$C520-R$2)))</f>
        <v>0</v>
      </c>
      <c r="S520" s="103" t="n">
        <f aca="false">IF(S$1="P",MAX(0,S$2-$C520),IF(S$1="C",MAX(0,$C520-S$2)))</f>
        <v>0</v>
      </c>
      <c r="T520" s="104" t="n">
        <f aca="false">A520</f>
        <v>24</v>
      </c>
      <c r="U520" s="105" t="n">
        <f aca="false">VLOOKUP($B520,Gas!$B$3:$E$2506,2)</f>
        <v>2.565</v>
      </c>
      <c r="V520" s="46" t="n">
        <f aca="false">C520/U520</f>
        <v>10.0545808966862</v>
      </c>
      <c r="W520" s="99" t="n">
        <f aca="false">VLOOKUP($B520,Gas!$B$3:$E$2506,4)</f>
        <v>0.423389574702556</v>
      </c>
    </row>
    <row r="521" customFormat="false" ht="12.75" hidden="false" customHeight="false" outlineLevel="0" collapsed="false">
      <c r="A521" s="95" t="n">
        <f aca="false">MONTH(B521)+(YEAR(B521)-1998)*12</f>
        <v>24</v>
      </c>
      <c r="B521" s="101" t="n">
        <v>36515</v>
      </c>
      <c r="C521" s="102" t="n">
        <v>29.33</v>
      </c>
      <c r="D521" s="98" t="n">
        <f aca="false">LN(C521/C520)</f>
        <v>0.128624063096106</v>
      </c>
      <c r="E521" s="106" t="n">
        <f aca="false">STDEV(D512:D521)*SQRT(trade_day)</f>
        <v>1.96882370042728</v>
      </c>
      <c r="F521" s="97"/>
      <c r="G521" s="103" t="n">
        <f aca="false">IF(G$1="P",MAX(0,G$2-$C521),IF(G$1="C",MAX(0,$C521-G$2)))</f>
        <v>0</v>
      </c>
      <c r="H521" s="103" t="n">
        <f aca="false">IF(H$1="P",MAX(0,H$2-$C521),IF(H$1="C",MAX(0,$C521-H$2)))</f>
        <v>0</v>
      </c>
      <c r="I521" s="103" t="n">
        <f aca="false">IF(I$1="P",MAX(0,I$2-$C521),IF(I$1="C",MAX(0,$C521-I$2)))</f>
        <v>0.670000000000002</v>
      </c>
      <c r="J521" s="103" t="n">
        <f aca="false">IF(J$1="P",MAX(0,J$2-$C521),IF(J$1="C",MAX(0,$C521-J$2)))</f>
        <v>5.67</v>
      </c>
      <c r="K521" s="103" t="n">
        <f aca="false">IF(K$1="P",MAX(0,K$2-$C521),IF(K$1="C",MAX(0,$C521-K$2)))</f>
        <v>10.67</v>
      </c>
      <c r="L521" s="103" t="n">
        <f aca="false">IF(L$1="P",MAX(0,L$2-$C521),IF(L$1="C",MAX(0,$C521-L$2)))</f>
        <v>20.67</v>
      </c>
      <c r="M521" s="103" t="n">
        <f aca="false">IF(M$1="P",MAX(0,M$2-$C521),IF(M$1="C",MAX(0,$C521-M$2)))</f>
        <v>9.33</v>
      </c>
      <c r="N521" s="103" t="n">
        <f aca="false">IF(N$1="P",MAX(0,N$2-$C521),IF(N$1="C",MAX(0,$C521-N$2)))</f>
        <v>4.33</v>
      </c>
      <c r="O521" s="103" t="n">
        <f aca="false">IF(O$1="P",MAX(0,O$2-$C521),IF(O$1="C",MAX(0,$C521-O$2)))</f>
        <v>0</v>
      </c>
      <c r="P521" s="103" t="n">
        <f aca="false">IF(P$1="P",MAX(0,P$2-$C521),IF(P$1="C",MAX(0,$C521-P$2)))</f>
        <v>0</v>
      </c>
      <c r="Q521" s="103" t="n">
        <f aca="false">IF(Q$1="P",MAX(0,Q$2-$C521),IF(Q$1="C",MAX(0,$C521-Q$2)))</f>
        <v>0</v>
      </c>
      <c r="R521" s="103" t="n">
        <f aca="false">IF(R$1="P",MAX(0,R$2-$C521),IF(R$1="C",MAX(0,$C521-R$2)))</f>
        <v>0</v>
      </c>
      <c r="S521" s="103" t="n">
        <f aca="false">IF(S$1="P",MAX(0,S$2-$C521),IF(S$1="C",MAX(0,$C521-S$2)))</f>
        <v>0</v>
      </c>
      <c r="T521" s="104" t="n">
        <f aca="false">A521</f>
        <v>24</v>
      </c>
      <c r="U521" s="105" t="n">
        <f aca="false">VLOOKUP($B521,Gas!$B$3:$E$2506,2)</f>
        <v>2.67</v>
      </c>
      <c r="V521" s="46" t="n">
        <f aca="false">C521/U521</f>
        <v>10.9850187265918</v>
      </c>
      <c r="W521" s="99" t="n">
        <f aca="false">VLOOKUP($B521,Gas!$B$3:$E$2506,4)</f>
        <v>0.448518250266814</v>
      </c>
    </row>
    <row r="522" customFormat="false" ht="12.75" hidden="false" customHeight="false" outlineLevel="0" collapsed="false">
      <c r="A522" s="95" t="n">
        <f aca="false">MONTH(B522)+(YEAR(B522)-1998)*12</f>
        <v>24</v>
      </c>
      <c r="B522" s="101" t="n">
        <v>36516</v>
      </c>
      <c r="C522" s="102" t="n">
        <v>30.72</v>
      </c>
      <c r="D522" s="98" t="n">
        <f aca="false">LN(C522/C521)</f>
        <v>0.0463030252901117</v>
      </c>
      <c r="E522" s="106" t="n">
        <f aca="false">STDEV(D513:D522)*SQRT(trade_day)</f>
        <v>1.72438045805799</v>
      </c>
      <c r="F522" s="97"/>
      <c r="G522" s="103" t="n">
        <f aca="false">IF(G$1="P",MAX(0,G$2-$C522),IF(G$1="C",MAX(0,$C522-G$2)))</f>
        <v>0</v>
      </c>
      <c r="H522" s="103" t="n">
        <f aca="false">IF(H$1="P",MAX(0,H$2-$C522),IF(H$1="C",MAX(0,$C522-H$2)))</f>
        <v>0</v>
      </c>
      <c r="I522" s="103" t="n">
        <f aca="false">IF(I$1="P",MAX(0,I$2-$C522),IF(I$1="C",MAX(0,$C522-I$2)))</f>
        <v>0</v>
      </c>
      <c r="J522" s="103" t="n">
        <f aca="false">IF(J$1="P",MAX(0,J$2-$C522),IF(J$1="C",MAX(0,$C522-J$2)))</f>
        <v>4.28</v>
      </c>
      <c r="K522" s="103" t="n">
        <f aca="false">IF(K$1="P",MAX(0,K$2-$C522),IF(K$1="C",MAX(0,$C522-K$2)))</f>
        <v>9.28</v>
      </c>
      <c r="L522" s="103" t="n">
        <f aca="false">IF(L$1="P",MAX(0,L$2-$C522),IF(L$1="C",MAX(0,$C522-L$2)))</f>
        <v>19.28</v>
      </c>
      <c r="M522" s="103" t="n">
        <f aca="false">IF(M$1="P",MAX(0,M$2-$C522),IF(M$1="C",MAX(0,$C522-M$2)))</f>
        <v>10.72</v>
      </c>
      <c r="N522" s="103" t="n">
        <f aca="false">IF(N$1="P",MAX(0,N$2-$C522),IF(N$1="C",MAX(0,$C522-N$2)))</f>
        <v>5.72</v>
      </c>
      <c r="O522" s="103" t="n">
        <f aca="false">IF(O$1="P",MAX(0,O$2-$C522),IF(O$1="C",MAX(0,$C522-O$2)))</f>
        <v>0.719999999999999</v>
      </c>
      <c r="P522" s="103" t="n">
        <f aca="false">IF(P$1="P",MAX(0,P$2-$C522),IF(P$1="C",MAX(0,$C522-P$2)))</f>
        <v>0</v>
      </c>
      <c r="Q522" s="103" t="n">
        <f aca="false">IF(Q$1="P",MAX(0,Q$2-$C522),IF(Q$1="C",MAX(0,$C522-Q$2)))</f>
        <v>0</v>
      </c>
      <c r="R522" s="103" t="n">
        <f aca="false">IF(R$1="P",MAX(0,R$2-$C522),IF(R$1="C",MAX(0,$C522-R$2)))</f>
        <v>0</v>
      </c>
      <c r="S522" s="103" t="n">
        <f aca="false">IF(S$1="P",MAX(0,S$2-$C522),IF(S$1="C",MAX(0,$C522-S$2)))</f>
        <v>0</v>
      </c>
      <c r="T522" s="104" t="n">
        <f aca="false">A522</f>
        <v>24</v>
      </c>
      <c r="U522" s="105" t="n">
        <f aca="false">VLOOKUP($B522,Gas!$B$3:$E$2506,2)</f>
        <v>2.595</v>
      </c>
      <c r="V522" s="46" t="n">
        <f aca="false">C522/U522</f>
        <v>11.8381502890173</v>
      </c>
      <c r="W522" s="99" t="n">
        <f aca="false">VLOOKUP($B522,Gas!$B$3:$E$2506,4)</f>
        <v>0.519459938961383</v>
      </c>
    </row>
    <row r="523" customFormat="false" ht="12.75" hidden="false" customHeight="false" outlineLevel="0" collapsed="false">
      <c r="A523" s="95" t="n">
        <f aca="false">MONTH(B523)+(YEAR(B523)-1998)*12</f>
        <v>24</v>
      </c>
      <c r="B523" s="101" t="n">
        <v>36517</v>
      </c>
      <c r="C523" s="102" t="n">
        <v>18.8</v>
      </c>
      <c r="D523" s="98" t="n">
        <f aca="false">LN(C523/C522)</f>
        <v>-0.491057038443568</v>
      </c>
      <c r="E523" s="106" t="n">
        <f aca="false">STDEV(D514:D523)*SQRT(trade_day)</f>
        <v>3.09468355829432</v>
      </c>
      <c r="F523" s="97"/>
      <c r="G523" s="103" t="n">
        <f aca="false">IF(G$1="P",MAX(0,G$2-$C523),IF(G$1="C",MAX(0,$C523-G$2)))</f>
        <v>1.2</v>
      </c>
      <c r="H523" s="103" t="n">
        <f aca="false">IF(H$1="P",MAX(0,H$2-$C523),IF(H$1="C",MAX(0,$C523-H$2)))</f>
        <v>6.2</v>
      </c>
      <c r="I523" s="103" t="n">
        <f aca="false">IF(I$1="P",MAX(0,I$2-$C523),IF(I$1="C",MAX(0,$C523-I$2)))</f>
        <v>11.2</v>
      </c>
      <c r="J523" s="103" t="n">
        <f aca="false">IF(J$1="P",MAX(0,J$2-$C523),IF(J$1="C",MAX(0,$C523-J$2)))</f>
        <v>16.2</v>
      </c>
      <c r="K523" s="103" t="n">
        <f aca="false">IF(K$1="P",MAX(0,K$2-$C523),IF(K$1="C",MAX(0,$C523-K$2)))</f>
        <v>21.2</v>
      </c>
      <c r="L523" s="103" t="n">
        <f aca="false">IF(L$1="P",MAX(0,L$2-$C523),IF(L$1="C",MAX(0,$C523-L$2)))</f>
        <v>31.2</v>
      </c>
      <c r="M523" s="103" t="n">
        <f aca="false">IF(M$1="P",MAX(0,M$2-$C523),IF(M$1="C",MAX(0,$C523-M$2)))</f>
        <v>0</v>
      </c>
      <c r="N523" s="103" t="n">
        <f aca="false">IF(N$1="P",MAX(0,N$2-$C523),IF(N$1="C",MAX(0,$C523-N$2)))</f>
        <v>0</v>
      </c>
      <c r="O523" s="103" t="n">
        <f aca="false">IF(O$1="P",MAX(0,O$2-$C523),IF(O$1="C",MAX(0,$C523-O$2)))</f>
        <v>0</v>
      </c>
      <c r="P523" s="103" t="n">
        <f aca="false">IF(P$1="P",MAX(0,P$2-$C523),IF(P$1="C",MAX(0,$C523-P$2)))</f>
        <v>0</v>
      </c>
      <c r="Q523" s="103" t="n">
        <f aca="false">IF(Q$1="P",MAX(0,Q$2-$C523),IF(Q$1="C",MAX(0,$C523-Q$2)))</f>
        <v>0</v>
      </c>
      <c r="R523" s="103" t="n">
        <f aca="false">IF(R$1="P",MAX(0,R$2-$C523),IF(R$1="C",MAX(0,$C523-R$2)))</f>
        <v>0</v>
      </c>
      <c r="S523" s="103" t="n">
        <f aca="false">IF(S$1="P",MAX(0,S$2-$C523),IF(S$1="C",MAX(0,$C523-S$2)))</f>
        <v>0</v>
      </c>
      <c r="T523" s="104" t="n">
        <f aca="false">A523</f>
        <v>24</v>
      </c>
      <c r="U523" s="105" t="n">
        <f aca="false">VLOOKUP($B523,Gas!$B$3:$E$2506,2)</f>
        <v>2.45</v>
      </c>
      <c r="V523" s="46" t="n">
        <f aca="false">C523/U523</f>
        <v>7.6734693877551</v>
      </c>
      <c r="W523" s="99" t="n">
        <f aca="false">VLOOKUP($B523,Gas!$B$3:$E$2506,4)</f>
        <v>0.67528271824958</v>
      </c>
    </row>
    <row r="524" customFormat="false" ht="12.75" hidden="false" customHeight="false" outlineLevel="0" collapsed="false">
      <c r="A524" s="95" t="n">
        <f aca="false">MONTH(B524)+(YEAR(B524)-1998)*12</f>
        <v>24</v>
      </c>
      <c r="B524" s="101" t="n">
        <v>36521</v>
      </c>
      <c r="C524" s="102" t="n">
        <v>17.26</v>
      </c>
      <c r="D524" s="98" t="n">
        <f aca="false">LN(C524/C523)</f>
        <v>-0.0854651841806216</v>
      </c>
      <c r="E524" s="106" t="n">
        <f aca="false">STDEV(D515:D524)*SQRT(trade_day)</f>
        <v>3.06258456200615</v>
      </c>
      <c r="F524" s="97"/>
      <c r="G524" s="103" t="n">
        <f aca="false">IF(G$1="P",MAX(0,G$2-$C524),IF(G$1="C",MAX(0,$C524-G$2)))</f>
        <v>2.74</v>
      </c>
      <c r="H524" s="103" t="n">
        <f aca="false">IF(H$1="P",MAX(0,H$2-$C524),IF(H$1="C",MAX(0,$C524-H$2)))</f>
        <v>7.74</v>
      </c>
      <c r="I524" s="103" t="n">
        <f aca="false">IF(I$1="P",MAX(0,I$2-$C524),IF(I$1="C",MAX(0,$C524-I$2)))</f>
        <v>12.74</v>
      </c>
      <c r="J524" s="103" t="n">
        <f aca="false">IF(J$1="P",MAX(0,J$2-$C524),IF(J$1="C",MAX(0,$C524-J$2)))</f>
        <v>17.74</v>
      </c>
      <c r="K524" s="103" t="n">
        <f aca="false">IF(K$1="P",MAX(0,K$2-$C524),IF(K$1="C",MAX(0,$C524-K$2)))</f>
        <v>22.74</v>
      </c>
      <c r="L524" s="103" t="n">
        <f aca="false">IF(L$1="P",MAX(0,L$2-$C524),IF(L$1="C",MAX(0,$C524-L$2)))</f>
        <v>32.74</v>
      </c>
      <c r="M524" s="103" t="n">
        <f aca="false">IF(M$1="P",MAX(0,M$2-$C524),IF(M$1="C",MAX(0,$C524-M$2)))</f>
        <v>0</v>
      </c>
      <c r="N524" s="103" t="n">
        <f aca="false">IF(N$1="P",MAX(0,N$2-$C524),IF(N$1="C",MAX(0,$C524-N$2)))</f>
        <v>0</v>
      </c>
      <c r="O524" s="103" t="n">
        <f aca="false">IF(O$1="P",MAX(0,O$2-$C524),IF(O$1="C",MAX(0,$C524-O$2)))</f>
        <v>0</v>
      </c>
      <c r="P524" s="103" t="n">
        <f aca="false">IF(P$1="P",MAX(0,P$2-$C524),IF(P$1="C",MAX(0,$C524-P$2)))</f>
        <v>0</v>
      </c>
      <c r="Q524" s="103" t="n">
        <f aca="false">IF(Q$1="P",MAX(0,Q$2-$C524),IF(Q$1="C",MAX(0,$C524-Q$2)))</f>
        <v>0</v>
      </c>
      <c r="R524" s="103" t="n">
        <f aca="false">IF(R$1="P",MAX(0,R$2-$C524),IF(R$1="C",MAX(0,$C524-R$2)))</f>
        <v>0</v>
      </c>
      <c r="S524" s="103" t="n">
        <f aca="false">IF(S$1="P",MAX(0,S$2-$C524),IF(S$1="C",MAX(0,$C524-S$2)))</f>
        <v>0</v>
      </c>
      <c r="T524" s="104" t="n">
        <f aca="false">A524</f>
        <v>24</v>
      </c>
      <c r="U524" s="105" t="n">
        <f aca="false">VLOOKUP($B524,Gas!$B$3:$E$2506,2)</f>
        <v>2.425</v>
      </c>
      <c r="V524" s="46" t="n">
        <f aca="false">C524/U524</f>
        <v>7.11752577319588</v>
      </c>
      <c r="W524" s="99" t="n">
        <f aca="false">VLOOKUP($B524,Gas!$B$3:$E$2506,4)</f>
        <v>0.486740428170561</v>
      </c>
    </row>
    <row r="525" customFormat="false" ht="12.75" hidden="false" customHeight="false" outlineLevel="0" collapsed="false">
      <c r="A525" s="95" t="n">
        <f aca="false">MONTH(B525)+(YEAR(B525)-1998)*12</f>
        <v>24</v>
      </c>
      <c r="B525" s="101" t="n">
        <v>36522</v>
      </c>
      <c r="C525" s="102" t="n">
        <v>17.35</v>
      </c>
      <c r="D525" s="98" t="n">
        <f aca="false">LN(C525/C524)</f>
        <v>0.00520082073758629</v>
      </c>
      <c r="E525" s="106" t="n">
        <f aca="false">STDEV(D516:D525)*SQRT(trade_day)</f>
        <v>3.05711313852863</v>
      </c>
      <c r="F525" s="97"/>
      <c r="G525" s="103" t="n">
        <f aca="false">IF(G$1="P",MAX(0,G$2-$C525),IF(G$1="C",MAX(0,$C525-G$2)))</f>
        <v>2.65</v>
      </c>
      <c r="H525" s="103" t="n">
        <f aca="false">IF(H$1="P",MAX(0,H$2-$C525),IF(H$1="C",MAX(0,$C525-H$2)))</f>
        <v>7.65</v>
      </c>
      <c r="I525" s="103" t="n">
        <f aca="false">IF(I$1="P",MAX(0,I$2-$C525),IF(I$1="C",MAX(0,$C525-I$2)))</f>
        <v>12.65</v>
      </c>
      <c r="J525" s="103" t="n">
        <f aca="false">IF(J$1="P",MAX(0,J$2-$C525),IF(J$1="C",MAX(0,$C525-J$2)))</f>
        <v>17.65</v>
      </c>
      <c r="K525" s="103" t="n">
        <f aca="false">IF(K$1="P",MAX(0,K$2-$C525),IF(K$1="C",MAX(0,$C525-K$2)))</f>
        <v>22.65</v>
      </c>
      <c r="L525" s="103" t="n">
        <f aca="false">IF(L$1="P",MAX(0,L$2-$C525),IF(L$1="C",MAX(0,$C525-L$2)))</f>
        <v>32.65</v>
      </c>
      <c r="M525" s="103" t="n">
        <f aca="false">IF(M$1="P",MAX(0,M$2-$C525),IF(M$1="C",MAX(0,$C525-M$2)))</f>
        <v>0</v>
      </c>
      <c r="N525" s="103" t="n">
        <f aca="false">IF(N$1="P",MAX(0,N$2-$C525),IF(N$1="C",MAX(0,$C525-N$2)))</f>
        <v>0</v>
      </c>
      <c r="O525" s="103" t="n">
        <f aca="false">IF(O$1="P",MAX(0,O$2-$C525),IF(O$1="C",MAX(0,$C525-O$2)))</f>
        <v>0</v>
      </c>
      <c r="P525" s="103" t="n">
        <f aca="false">IF(P$1="P",MAX(0,P$2-$C525),IF(P$1="C",MAX(0,$C525-P$2)))</f>
        <v>0</v>
      </c>
      <c r="Q525" s="103" t="n">
        <f aca="false">IF(Q$1="P",MAX(0,Q$2-$C525),IF(Q$1="C",MAX(0,$C525-Q$2)))</f>
        <v>0</v>
      </c>
      <c r="R525" s="103" t="n">
        <f aca="false">IF(R$1="P",MAX(0,R$2-$C525),IF(R$1="C",MAX(0,$C525-R$2)))</f>
        <v>0</v>
      </c>
      <c r="S525" s="103" t="n">
        <f aca="false">IF(S$1="P",MAX(0,S$2-$C525),IF(S$1="C",MAX(0,$C525-S$2)))</f>
        <v>0</v>
      </c>
      <c r="T525" s="104" t="n">
        <f aca="false">A525</f>
        <v>24</v>
      </c>
      <c r="U525" s="105" t="n">
        <f aca="false">VLOOKUP($B525,Gas!$B$3:$E$2506,2)</f>
        <v>2.36</v>
      </c>
      <c r="V525" s="46" t="n">
        <f aca="false">C525/U525</f>
        <v>7.35169491525424</v>
      </c>
      <c r="W525" s="99" t="n">
        <f aca="false">VLOOKUP($B525,Gas!$B$3:$E$2506,4)</f>
        <v>0.488207764399703</v>
      </c>
    </row>
    <row r="526" customFormat="false" ht="12.75" hidden="false" customHeight="false" outlineLevel="0" collapsed="false">
      <c r="A526" s="95" t="n">
        <f aca="false">MONTH(B526)+(YEAR(B526)-1998)*12</f>
        <v>24</v>
      </c>
      <c r="B526" s="101" t="n">
        <v>36523</v>
      </c>
      <c r="C526" s="102" t="n">
        <v>17.61</v>
      </c>
      <c r="D526" s="98" t="n">
        <f aca="false">LN(C526/C525)</f>
        <v>0.0148744161152464</v>
      </c>
      <c r="E526" s="106" t="n">
        <f aca="false">STDEV(D517:D526)*SQRT(trade_day)</f>
        <v>3.05104401927204</v>
      </c>
      <c r="F526" s="97"/>
      <c r="G526" s="103" t="n">
        <f aca="false">IF(G$1="P",MAX(0,G$2-$C526),IF(G$1="C",MAX(0,$C526-G$2)))</f>
        <v>2.39</v>
      </c>
      <c r="H526" s="103" t="n">
        <f aca="false">IF(H$1="P",MAX(0,H$2-$C526),IF(H$1="C",MAX(0,$C526-H$2)))</f>
        <v>7.39</v>
      </c>
      <c r="I526" s="103" t="n">
        <f aca="false">IF(I$1="P",MAX(0,I$2-$C526),IF(I$1="C",MAX(0,$C526-I$2)))</f>
        <v>12.39</v>
      </c>
      <c r="J526" s="103" t="n">
        <f aca="false">IF(J$1="P",MAX(0,J$2-$C526),IF(J$1="C",MAX(0,$C526-J$2)))</f>
        <v>17.39</v>
      </c>
      <c r="K526" s="103" t="n">
        <f aca="false">IF(K$1="P",MAX(0,K$2-$C526),IF(K$1="C",MAX(0,$C526-K$2)))</f>
        <v>22.39</v>
      </c>
      <c r="L526" s="103" t="n">
        <f aca="false">IF(L$1="P",MAX(0,L$2-$C526),IF(L$1="C",MAX(0,$C526-L$2)))</f>
        <v>32.39</v>
      </c>
      <c r="M526" s="103" t="n">
        <f aca="false">IF(M$1="P",MAX(0,M$2-$C526),IF(M$1="C",MAX(0,$C526-M$2)))</f>
        <v>0</v>
      </c>
      <c r="N526" s="103" t="n">
        <f aca="false">IF(N$1="P",MAX(0,N$2-$C526),IF(N$1="C",MAX(0,$C526-N$2)))</f>
        <v>0</v>
      </c>
      <c r="O526" s="103" t="n">
        <f aca="false">IF(O$1="P",MAX(0,O$2-$C526),IF(O$1="C",MAX(0,$C526-O$2)))</f>
        <v>0</v>
      </c>
      <c r="P526" s="103" t="n">
        <f aca="false">IF(P$1="P",MAX(0,P$2-$C526),IF(P$1="C",MAX(0,$C526-P$2)))</f>
        <v>0</v>
      </c>
      <c r="Q526" s="103" t="n">
        <f aca="false">IF(Q$1="P",MAX(0,Q$2-$C526),IF(Q$1="C",MAX(0,$C526-Q$2)))</f>
        <v>0</v>
      </c>
      <c r="R526" s="103" t="n">
        <f aca="false">IF(R$1="P",MAX(0,R$2-$C526),IF(R$1="C",MAX(0,$C526-R$2)))</f>
        <v>0</v>
      </c>
      <c r="S526" s="103" t="n">
        <f aca="false">IF(S$1="P",MAX(0,S$2-$C526),IF(S$1="C",MAX(0,$C526-S$2)))</f>
        <v>0</v>
      </c>
      <c r="T526" s="104" t="n">
        <f aca="false">A526</f>
        <v>24</v>
      </c>
      <c r="U526" s="105" t="n">
        <f aca="false">VLOOKUP($B526,Gas!$B$3:$E$2506,2)</f>
        <v>2.32</v>
      </c>
      <c r="V526" s="46" t="n">
        <f aca="false">C526/U526</f>
        <v>7.59051724137931</v>
      </c>
      <c r="W526" s="99" t="n">
        <f aca="false">VLOOKUP($B526,Gas!$B$3:$E$2506,4)</f>
        <v>0.487302088112768</v>
      </c>
    </row>
    <row r="527" customFormat="false" ht="12.75" hidden="false" customHeight="false" outlineLevel="0" collapsed="false">
      <c r="A527" s="95" t="n">
        <f aca="false">MONTH(B527)+(YEAR(B527)-1998)*12</f>
        <v>24</v>
      </c>
      <c r="B527" s="101" t="n">
        <v>36524</v>
      </c>
      <c r="C527" s="102" t="n">
        <v>14.69</v>
      </c>
      <c r="D527" s="98" t="n">
        <f aca="false">LN(C527/C526)</f>
        <v>-0.181299932322329</v>
      </c>
      <c r="E527" s="106" t="n">
        <f aca="false">STDEV(D518:D527)*SQRT(trade_day)</f>
        <v>3.16120013481642</v>
      </c>
      <c r="F527" s="97"/>
      <c r="G527" s="103" t="n">
        <f aca="false">IF(G$1="P",MAX(0,G$2-$C527),IF(G$1="C",MAX(0,$C527-G$2)))</f>
        <v>5.31</v>
      </c>
      <c r="H527" s="103" t="n">
        <f aca="false">IF(H$1="P",MAX(0,H$2-$C527),IF(H$1="C",MAX(0,$C527-H$2)))</f>
        <v>10.31</v>
      </c>
      <c r="I527" s="103" t="n">
        <f aca="false">IF(I$1="P",MAX(0,I$2-$C527),IF(I$1="C",MAX(0,$C527-I$2)))</f>
        <v>15.31</v>
      </c>
      <c r="J527" s="103" t="n">
        <f aca="false">IF(J$1="P",MAX(0,J$2-$C527),IF(J$1="C",MAX(0,$C527-J$2)))</f>
        <v>20.31</v>
      </c>
      <c r="K527" s="103" t="n">
        <f aca="false">IF(K$1="P",MAX(0,K$2-$C527),IF(K$1="C",MAX(0,$C527-K$2)))</f>
        <v>25.31</v>
      </c>
      <c r="L527" s="103" t="n">
        <f aca="false">IF(L$1="P",MAX(0,L$2-$C527),IF(L$1="C",MAX(0,$C527-L$2)))</f>
        <v>35.31</v>
      </c>
      <c r="M527" s="103" t="n">
        <f aca="false">IF(M$1="P",MAX(0,M$2-$C527),IF(M$1="C",MAX(0,$C527-M$2)))</f>
        <v>0</v>
      </c>
      <c r="N527" s="103" t="n">
        <f aca="false">IF(N$1="P",MAX(0,N$2-$C527),IF(N$1="C",MAX(0,$C527-N$2)))</f>
        <v>0</v>
      </c>
      <c r="O527" s="103" t="n">
        <f aca="false">IF(O$1="P",MAX(0,O$2-$C527),IF(O$1="C",MAX(0,$C527-O$2)))</f>
        <v>0</v>
      </c>
      <c r="P527" s="103" t="n">
        <f aca="false">IF(P$1="P",MAX(0,P$2-$C527),IF(P$1="C",MAX(0,$C527-P$2)))</f>
        <v>0</v>
      </c>
      <c r="Q527" s="103" t="n">
        <f aca="false">IF(Q$1="P",MAX(0,Q$2-$C527),IF(Q$1="C",MAX(0,$C527-Q$2)))</f>
        <v>0</v>
      </c>
      <c r="R527" s="103" t="n">
        <f aca="false">IF(R$1="P",MAX(0,R$2-$C527),IF(R$1="C",MAX(0,$C527-R$2)))</f>
        <v>0</v>
      </c>
      <c r="S527" s="103" t="n">
        <f aca="false">IF(S$1="P",MAX(0,S$2-$C527),IF(S$1="C",MAX(0,$C527-S$2)))</f>
        <v>0</v>
      </c>
      <c r="T527" s="104" t="n">
        <f aca="false">A527</f>
        <v>24</v>
      </c>
      <c r="U527" s="105" t="n">
        <f aca="false">VLOOKUP($B527,Gas!$B$3:$E$2506,2)</f>
        <v>2.34</v>
      </c>
      <c r="V527" s="46" t="n">
        <f aca="false">C527/U527</f>
        <v>6.27777777777778</v>
      </c>
      <c r="W527" s="99" t="n">
        <f aca="false">VLOOKUP($B527,Gas!$B$3:$E$2506,4)</f>
        <v>0.497134068596617</v>
      </c>
    </row>
    <row r="528" customFormat="false" ht="12.75" hidden="false" customHeight="false" outlineLevel="0" collapsed="false">
      <c r="A528" s="95" t="n">
        <f aca="false">MONTH(B528)+(YEAR(B528)-1998)*12</f>
        <v>25</v>
      </c>
      <c r="B528" s="101" t="n">
        <v>36528</v>
      </c>
      <c r="C528" s="102" t="n">
        <v>18.17</v>
      </c>
      <c r="D528" s="98" t="n">
        <f aca="false">LN(C528/C527)</f>
        <v>0.212604892222294</v>
      </c>
      <c r="E528" s="106" t="n">
        <f aca="false">STDEV(D519:D528)*SQRT(trade_day)</f>
        <v>3.08447298679485</v>
      </c>
      <c r="F528" s="97"/>
      <c r="G528" s="103" t="n">
        <f aca="false">IF(G$1="P",MAX(0,G$2-$C528),IF(G$1="C",MAX(0,$C528-G$2)))</f>
        <v>1.83</v>
      </c>
      <c r="H528" s="103" t="n">
        <f aca="false">IF(H$1="P",MAX(0,H$2-$C528),IF(H$1="C",MAX(0,$C528-H$2)))</f>
        <v>6.83</v>
      </c>
      <c r="I528" s="103" t="n">
        <f aca="false">IF(I$1="P",MAX(0,I$2-$C528),IF(I$1="C",MAX(0,$C528-I$2)))</f>
        <v>11.83</v>
      </c>
      <c r="J528" s="103" t="n">
        <f aca="false">IF(J$1="P",MAX(0,J$2-$C528),IF(J$1="C",MAX(0,$C528-J$2)))</f>
        <v>16.83</v>
      </c>
      <c r="K528" s="103" t="n">
        <f aca="false">IF(K$1="P",MAX(0,K$2-$C528),IF(K$1="C",MAX(0,$C528-K$2)))</f>
        <v>21.83</v>
      </c>
      <c r="L528" s="103" t="n">
        <f aca="false">IF(L$1="P",MAX(0,L$2-$C528),IF(L$1="C",MAX(0,$C528-L$2)))</f>
        <v>31.83</v>
      </c>
      <c r="M528" s="103" t="n">
        <f aca="false">IF(M$1="P",MAX(0,M$2-$C528),IF(M$1="C",MAX(0,$C528-M$2)))</f>
        <v>0</v>
      </c>
      <c r="N528" s="103" t="n">
        <f aca="false">IF(N$1="P",MAX(0,N$2-$C528),IF(N$1="C",MAX(0,$C528-N$2)))</f>
        <v>0</v>
      </c>
      <c r="O528" s="103" t="n">
        <f aca="false">IF(O$1="P",MAX(0,O$2-$C528),IF(O$1="C",MAX(0,$C528-O$2)))</f>
        <v>0</v>
      </c>
      <c r="P528" s="103" t="n">
        <f aca="false">IF(P$1="P",MAX(0,P$2-$C528),IF(P$1="C",MAX(0,$C528-P$2)))</f>
        <v>0</v>
      </c>
      <c r="Q528" s="103" t="n">
        <f aca="false">IF(Q$1="P",MAX(0,Q$2-$C528),IF(Q$1="C",MAX(0,$C528-Q$2)))</f>
        <v>0</v>
      </c>
      <c r="R528" s="103" t="n">
        <f aca="false">IF(R$1="P",MAX(0,R$2-$C528),IF(R$1="C",MAX(0,$C528-R$2)))</f>
        <v>0</v>
      </c>
      <c r="S528" s="103" t="n">
        <f aca="false">IF(S$1="P",MAX(0,S$2-$C528),IF(S$1="C",MAX(0,$C528-S$2)))</f>
        <v>0</v>
      </c>
      <c r="T528" s="104" t="n">
        <f aca="false">A528</f>
        <v>25</v>
      </c>
      <c r="U528" s="105" t="n">
        <f aca="false">VLOOKUP($B528,Gas!$B$3:$E$2506,2)</f>
        <v>2.29</v>
      </c>
      <c r="V528" s="46" t="n">
        <f aca="false">C528/U528</f>
        <v>7.93449781659389</v>
      </c>
      <c r="W528" s="99" t="n">
        <f aca="false">VLOOKUP($B528,Gas!$B$3:$E$2506,4)</f>
        <v>0.203297028663164</v>
      </c>
    </row>
    <row r="529" customFormat="false" ht="12.75" hidden="false" customHeight="false" outlineLevel="0" collapsed="false">
      <c r="A529" s="95" t="n">
        <f aca="false">MONTH(B529)+(YEAR(B529)-1998)*12</f>
        <v>25</v>
      </c>
      <c r="B529" s="101" t="n">
        <v>36529</v>
      </c>
      <c r="C529" s="102" t="n">
        <v>15.66</v>
      </c>
      <c r="D529" s="98" t="n">
        <f aca="false">LN(C529/C528)</f>
        <v>-0.148662191845423</v>
      </c>
      <c r="E529" s="106" t="n">
        <f aca="false">STDEV(D520:D529)*SQRT(trade_day)</f>
        <v>3.08794014163299</v>
      </c>
      <c r="F529" s="97"/>
      <c r="G529" s="103" t="n">
        <f aca="false">IF(G$1="P",MAX(0,G$2-$C529),IF(G$1="C",MAX(0,$C529-G$2)))</f>
        <v>4.34</v>
      </c>
      <c r="H529" s="103" t="n">
        <f aca="false">IF(H$1="P",MAX(0,H$2-$C529),IF(H$1="C",MAX(0,$C529-H$2)))</f>
        <v>9.34</v>
      </c>
      <c r="I529" s="103" t="n">
        <f aca="false">IF(I$1="P",MAX(0,I$2-$C529),IF(I$1="C",MAX(0,$C529-I$2)))</f>
        <v>14.34</v>
      </c>
      <c r="J529" s="103" t="n">
        <f aca="false">IF(J$1="P",MAX(0,J$2-$C529),IF(J$1="C",MAX(0,$C529-J$2)))</f>
        <v>19.34</v>
      </c>
      <c r="K529" s="103" t="n">
        <f aca="false">IF(K$1="P",MAX(0,K$2-$C529),IF(K$1="C",MAX(0,$C529-K$2)))</f>
        <v>24.34</v>
      </c>
      <c r="L529" s="103" t="n">
        <f aca="false">IF(L$1="P",MAX(0,L$2-$C529),IF(L$1="C",MAX(0,$C529-L$2)))</f>
        <v>34.34</v>
      </c>
      <c r="M529" s="103" t="n">
        <f aca="false">IF(M$1="P",MAX(0,M$2-$C529),IF(M$1="C",MAX(0,$C529-M$2)))</f>
        <v>0</v>
      </c>
      <c r="N529" s="103" t="n">
        <f aca="false">IF(N$1="P",MAX(0,N$2-$C529),IF(N$1="C",MAX(0,$C529-N$2)))</f>
        <v>0</v>
      </c>
      <c r="O529" s="103" t="n">
        <f aca="false">IF(O$1="P",MAX(0,O$2-$C529),IF(O$1="C",MAX(0,$C529-O$2)))</f>
        <v>0</v>
      </c>
      <c r="P529" s="103" t="n">
        <f aca="false">IF(P$1="P",MAX(0,P$2-$C529),IF(P$1="C",MAX(0,$C529-P$2)))</f>
        <v>0</v>
      </c>
      <c r="Q529" s="103" t="n">
        <f aca="false">IF(Q$1="P",MAX(0,Q$2-$C529),IF(Q$1="C",MAX(0,$C529-Q$2)))</f>
        <v>0</v>
      </c>
      <c r="R529" s="103" t="n">
        <f aca="false">IF(R$1="P",MAX(0,R$2-$C529),IF(R$1="C",MAX(0,$C529-R$2)))</f>
        <v>0</v>
      </c>
      <c r="S529" s="103" t="n">
        <f aca="false">IF(S$1="P",MAX(0,S$2-$C529),IF(S$1="C",MAX(0,$C529-S$2)))</f>
        <v>0</v>
      </c>
      <c r="T529" s="104" t="n">
        <f aca="false">A529</f>
        <v>25</v>
      </c>
      <c r="U529" s="105" t="n">
        <f aca="false">VLOOKUP($B529,Gas!$B$3:$E$2506,2)</f>
        <v>2.275</v>
      </c>
      <c r="V529" s="46" t="n">
        <f aca="false">C529/U529</f>
        <v>6.88351648351648</v>
      </c>
      <c r="W529" s="99" t="n">
        <f aca="false">VLOOKUP($B529,Gas!$B$3:$E$2506,4)</f>
        <v>0.199631640132111</v>
      </c>
    </row>
    <row r="530" customFormat="false" ht="12.75" hidden="false" customHeight="false" outlineLevel="0" collapsed="false">
      <c r="A530" s="95" t="n">
        <f aca="false">MONTH(B530)+(YEAR(B530)-1998)*12</f>
        <v>25</v>
      </c>
      <c r="B530" s="101" t="n">
        <v>36530</v>
      </c>
      <c r="C530" s="102" t="n">
        <v>19.71</v>
      </c>
      <c r="D530" s="98" t="n">
        <f aca="false">LN(C530/C529)</f>
        <v>0.230016430601972</v>
      </c>
      <c r="E530" s="106" t="n">
        <f aca="false">STDEV(D521:D530)*SQRT(trade_day)</f>
        <v>3.38800020094403</v>
      </c>
      <c r="F530" s="97"/>
      <c r="G530" s="103" t="n">
        <f aca="false">IF(G$1="P",MAX(0,G$2-$C530),IF(G$1="C",MAX(0,$C530-G$2)))</f>
        <v>0.289999999999999</v>
      </c>
      <c r="H530" s="103" t="n">
        <f aca="false">IF(H$1="P",MAX(0,H$2-$C530),IF(H$1="C",MAX(0,$C530-H$2)))</f>
        <v>5.29</v>
      </c>
      <c r="I530" s="103" t="n">
        <f aca="false">IF(I$1="P",MAX(0,I$2-$C530),IF(I$1="C",MAX(0,$C530-I$2)))</f>
        <v>10.29</v>
      </c>
      <c r="J530" s="103" t="n">
        <f aca="false">IF(J$1="P",MAX(0,J$2-$C530),IF(J$1="C",MAX(0,$C530-J$2)))</f>
        <v>15.29</v>
      </c>
      <c r="K530" s="103" t="n">
        <f aca="false">IF(K$1="P",MAX(0,K$2-$C530),IF(K$1="C",MAX(0,$C530-K$2)))</f>
        <v>20.29</v>
      </c>
      <c r="L530" s="103" t="n">
        <f aca="false">IF(L$1="P",MAX(0,L$2-$C530),IF(L$1="C",MAX(0,$C530-L$2)))</f>
        <v>30.29</v>
      </c>
      <c r="M530" s="103" t="n">
        <f aca="false">IF(M$1="P",MAX(0,M$2-$C530),IF(M$1="C",MAX(0,$C530-M$2)))</f>
        <v>0</v>
      </c>
      <c r="N530" s="103" t="n">
        <f aca="false">IF(N$1="P",MAX(0,N$2-$C530),IF(N$1="C",MAX(0,$C530-N$2)))</f>
        <v>0</v>
      </c>
      <c r="O530" s="103" t="n">
        <f aca="false">IF(O$1="P",MAX(0,O$2-$C530),IF(O$1="C",MAX(0,$C530-O$2)))</f>
        <v>0</v>
      </c>
      <c r="P530" s="103" t="n">
        <f aca="false">IF(P$1="P",MAX(0,P$2-$C530),IF(P$1="C",MAX(0,$C530-P$2)))</f>
        <v>0</v>
      </c>
      <c r="Q530" s="103" t="n">
        <f aca="false">IF(Q$1="P",MAX(0,Q$2-$C530),IF(Q$1="C",MAX(0,$C530-Q$2)))</f>
        <v>0</v>
      </c>
      <c r="R530" s="103" t="n">
        <f aca="false">IF(R$1="P",MAX(0,R$2-$C530),IF(R$1="C",MAX(0,$C530-R$2)))</f>
        <v>0</v>
      </c>
      <c r="S530" s="103" t="n">
        <f aca="false">IF(S$1="P",MAX(0,S$2-$C530),IF(S$1="C",MAX(0,$C530-S$2)))</f>
        <v>0</v>
      </c>
      <c r="T530" s="104" t="n">
        <f aca="false">A530</f>
        <v>25</v>
      </c>
      <c r="U530" s="105" t="n">
        <f aca="false">VLOOKUP($B530,Gas!$B$3:$E$2506,2)</f>
        <v>2.145</v>
      </c>
      <c r="V530" s="46" t="n">
        <f aca="false">C530/U530</f>
        <v>9.18881118881119</v>
      </c>
      <c r="W530" s="99" t="n">
        <f aca="false">VLOOKUP($B530,Gas!$B$3:$E$2506,4)</f>
        <v>0.368441831659038</v>
      </c>
    </row>
    <row r="531" customFormat="false" ht="12.75" hidden="false" customHeight="false" outlineLevel="0" collapsed="false">
      <c r="A531" s="95" t="n">
        <f aca="false">MONTH(B531)+(YEAR(B531)-1998)*12</f>
        <v>25</v>
      </c>
      <c r="B531" s="101" t="n">
        <v>36531</v>
      </c>
      <c r="C531" s="102" t="n">
        <v>21.13</v>
      </c>
      <c r="D531" s="98" t="n">
        <f aca="false">LN(C531/C530)</f>
        <v>0.0695677104633364</v>
      </c>
      <c r="E531" s="106" t="n">
        <f aca="false">STDEV(D522:D531)*SQRT(trade_day)</f>
        <v>3.32498453640503</v>
      </c>
      <c r="F531" s="97"/>
      <c r="G531" s="103" t="n">
        <f aca="false">IF(G$1="P",MAX(0,G$2-$C531),IF(G$1="C",MAX(0,$C531-G$2)))</f>
        <v>0</v>
      </c>
      <c r="H531" s="103" t="n">
        <f aca="false">IF(H$1="P",MAX(0,H$2-$C531),IF(H$1="C",MAX(0,$C531-H$2)))</f>
        <v>3.87</v>
      </c>
      <c r="I531" s="103" t="n">
        <f aca="false">IF(I$1="P",MAX(0,I$2-$C531),IF(I$1="C",MAX(0,$C531-I$2)))</f>
        <v>8.87</v>
      </c>
      <c r="J531" s="103" t="n">
        <f aca="false">IF(J$1="P",MAX(0,J$2-$C531),IF(J$1="C",MAX(0,$C531-J$2)))</f>
        <v>13.87</v>
      </c>
      <c r="K531" s="103" t="n">
        <f aca="false">IF(K$1="P",MAX(0,K$2-$C531),IF(K$1="C",MAX(0,$C531-K$2)))</f>
        <v>18.87</v>
      </c>
      <c r="L531" s="103" t="n">
        <f aca="false">IF(L$1="P",MAX(0,L$2-$C531),IF(L$1="C",MAX(0,$C531-L$2)))</f>
        <v>28.87</v>
      </c>
      <c r="M531" s="103" t="n">
        <f aca="false">IF(M$1="P",MAX(0,M$2-$C531),IF(M$1="C",MAX(0,$C531-M$2)))</f>
        <v>1.13</v>
      </c>
      <c r="N531" s="103" t="n">
        <f aca="false">IF(N$1="P",MAX(0,N$2-$C531),IF(N$1="C",MAX(0,$C531-N$2)))</f>
        <v>0</v>
      </c>
      <c r="O531" s="103" t="n">
        <f aca="false">IF(O$1="P",MAX(0,O$2-$C531),IF(O$1="C",MAX(0,$C531-O$2)))</f>
        <v>0</v>
      </c>
      <c r="P531" s="103" t="n">
        <f aca="false">IF(P$1="P",MAX(0,P$2-$C531),IF(P$1="C",MAX(0,$C531-P$2)))</f>
        <v>0</v>
      </c>
      <c r="Q531" s="103" t="n">
        <f aca="false">IF(Q$1="P",MAX(0,Q$2-$C531),IF(Q$1="C",MAX(0,$C531-Q$2)))</f>
        <v>0</v>
      </c>
      <c r="R531" s="103" t="n">
        <f aca="false">IF(R$1="P",MAX(0,R$2-$C531),IF(R$1="C",MAX(0,$C531-R$2)))</f>
        <v>0</v>
      </c>
      <c r="S531" s="103" t="n">
        <f aca="false">IF(S$1="P",MAX(0,S$2-$C531),IF(S$1="C",MAX(0,$C531-S$2)))</f>
        <v>0</v>
      </c>
      <c r="T531" s="104" t="n">
        <f aca="false">A531</f>
        <v>25</v>
      </c>
      <c r="U531" s="105" t="n">
        <f aca="false">VLOOKUP($B531,Gas!$B$3:$E$2506,2)</f>
        <v>2.165</v>
      </c>
      <c r="V531" s="46" t="n">
        <f aca="false">C531/U531</f>
        <v>9.75981524249423</v>
      </c>
      <c r="W531" s="99" t="n">
        <f aca="false">VLOOKUP($B531,Gas!$B$3:$E$2506,4)</f>
        <v>0.384875589330289</v>
      </c>
    </row>
    <row r="532" customFormat="false" ht="12.75" hidden="false" customHeight="false" outlineLevel="0" collapsed="false">
      <c r="A532" s="95" t="n">
        <f aca="false">MONTH(B532)+(YEAR(B532)-1998)*12</f>
        <v>25</v>
      </c>
      <c r="B532" s="101" t="n">
        <v>36532</v>
      </c>
      <c r="C532" s="102" t="n">
        <v>19.94</v>
      </c>
      <c r="D532" s="98" t="n">
        <f aca="false">LN(C532/C531)</f>
        <v>-0.057966067094273</v>
      </c>
      <c r="E532" s="106" t="n">
        <f aca="false">STDEV(D523:D532)*SQRT(trade_day)</f>
        <v>3.29683925138114</v>
      </c>
      <c r="F532" s="97"/>
      <c r="G532" s="103" t="n">
        <f aca="false">IF(G$1="P",MAX(0,G$2-$C532),IF(G$1="C",MAX(0,$C532-G$2)))</f>
        <v>0.0599999999999987</v>
      </c>
      <c r="H532" s="103" t="n">
        <f aca="false">IF(H$1="P",MAX(0,H$2-$C532),IF(H$1="C",MAX(0,$C532-H$2)))</f>
        <v>5.06</v>
      </c>
      <c r="I532" s="103" t="n">
        <f aca="false">IF(I$1="P",MAX(0,I$2-$C532),IF(I$1="C",MAX(0,$C532-I$2)))</f>
        <v>10.06</v>
      </c>
      <c r="J532" s="103" t="n">
        <f aca="false">IF(J$1="P",MAX(0,J$2-$C532),IF(J$1="C",MAX(0,$C532-J$2)))</f>
        <v>15.06</v>
      </c>
      <c r="K532" s="103" t="n">
        <f aca="false">IF(K$1="P",MAX(0,K$2-$C532),IF(K$1="C",MAX(0,$C532-K$2)))</f>
        <v>20.06</v>
      </c>
      <c r="L532" s="103" t="n">
        <f aca="false">IF(L$1="P",MAX(0,L$2-$C532),IF(L$1="C",MAX(0,$C532-L$2)))</f>
        <v>30.06</v>
      </c>
      <c r="M532" s="103" t="n">
        <f aca="false">IF(M$1="P",MAX(0,M$2-$C532),IF(M$1="C",MAX(0,$C532-M$2)))</f>
        <v>0</v>
      </c>
      <c r="N532" s="103" t="n">
        <f aca="false">IF(N$1="P",MAX(0,N$2-$C532),IF(N$1="C",MAX(0,$C532-N$2)))</f>
        <v>0</v>
      </c>
      <c r="O532" s="103" t="n">
        <f aca="false">IF(O$1="P",MAX(0,O$2-$C532),IF(O$1="C",MAX(0,$C532-O$2)))</f>
        <v>0</v>
      </c>
      <c r="P532" s="103" t="n">
        <f aca="false">IF(P$1="P",MAX(0,P$2-$C532),IF(P$1="C",MAX(0,$C532-P$2)))</f>
        <v>0</v>
      </c>
      <c r="Q532" s="103" t="n">
        <f aca="false">IF(Q$1="P",MAX(0,Q$2-$C532),IF(Q$1="C",MAX(0,$C532-Q$2)))</f>
        <v>0</v>
      </c>
      <c r="R532" s="103" t="n">
        <f aca="false">IF(R$1="P",MAX(0,R$2-$C532),IF(R$1="C",MAX(0,$C532-R$2)))</f>
        <v>0</v>
      </c>
      <c r="S532" s="103" t="n">
        <f aca="false">IF(S$1="P",MAX(0,S$2-$C532),IF(S$1="C",MAX(0,$C532-S$2)))</f>
        <v>0</v>
      </c>
      <c r="T532" s="104" t="n">
        <f aca="false">A532</f>
        <v>25</v>
      </c>
      <c r="U532" s="105" t="n">
        <f aca="false">VLOOKUP($B532,Gas!$B$3:$E$2506,2)</f>
        <v>2.18</v>
      </c>
      <c r="V532" s="46" t="n">
        <f aca="false">C532/U532</f>
        <v>9.14678899082569</v>
      </c>
      <c r="W532" s="99" t="n">
        <f aca="false">VLOOKUP($B532,Gas!$B$3:$E$2506,4)</f>
        <v>0.383093073331107</v>
      </c>
    </row>
    <row r="533" customFormat="false" ht="12.75" hidden="false" customHeight="false" outlineLevel="0" collapsed="false">
      <c r="A533" s="95" t="n">
        <f aca="false">MONTH(B533)+(YEAR(B533)-1998)*12</f>
        <v>25</v>
      </c>
      <c r="B533" s="101" t="n">
        <v>36535</v>
      </c>
      <c r="C533" s="102" t="n">
        <v>16.21</v>
      </c>
      <c r="D533" s="98" t="n">
        <f aca="false">LN(C533/C532)</f>
        <v>-0.207099428786108</v>
      </c>
      <c r="E533" s="106" t="n">
        <f aca="false">STDEV(D524:D533)*SQRT(trade_day)</f>
        <v>2.41248972727494</v>
      </c>
      <c r="F533" s="97"/>
      <c r="G533" s="103" t="n">
        <f aca="false">IF(G$1="P",MAX(0,G$2-$C533),IF(G$1="C",MAX(0,$C533-G$2)))</f>
        <v>3.79</v>
      </c>
      <c r="H533" s="103" t="n">
        <f aca="false">IF(H$1="P",MAX(0,H$2-$C533),IF(H$1="C",MAX(0,$C533-H$2)))</f>
        <v>8.79</v>
      </c>
      <c r="I533" s="103" t="n">
        <f aca="false">IF(I$1="P",MAX(0,I$2-$C533),IF(I$1="C",MAX(0,$C533-I$2)))</f>
        <v>13.79</v>
      </c>
      <c r="J533" s="103" t="n">
        <f aca="false">IF(J$1="P",MAX(0,J$2-$C533),IF(J$1="C",MAX(0,$C533-J$2)))</f>
        <v>18.79</v>
      </c>
      <c r="K533" s="103" t="n">
        <f aca="false">IF(K$1="P",MAX(0,K$2-$C533),IF(K$1="C",MAX(0,$C533-K$2)))</f>
        <v>23.79</v>
      </c>
      <c r="L533" s="103" t="n">
        <f aca="false">IF(L$1="P",MAX(0,L$2-$C533),IF(L$1="C",MAX(0,$C533-L$2)))</f>
        <v>33.79</v>
      </c>
      <c r="M533" s="103" t="n">
        <f aca="false">IF(M$1="P",MAX(0,M$2-$C533),IF(M$1="C",MAX(0,$C533-M$2)))</f>
        <v>0</v>
      </c>
      <c r="N533" s="103" t="n">
        <f aca="false">IF(N$1="P",MAX(0,N$2-$C533),IF(N$1="C",MAX(0,$C533-N$2)))</f>
        <v>0</v>
      </c>
      <c r="O533" s="103" t="n">
        <f aca="false">IF(O$1="P",MAX(0,O$2-$C533),IF(O$1="C",MAX(0,$C533-O$2)))</f>
        <v>0</v>
      </c>
      <c r="P533" s="103" t="n">
        <f aca="false">IF(P$1="P",MAX(0,P$2-$C533),IF(P$1="C",MAX(0,$C533-P$2)))</f>
        <v>0</v>
      </c>
      <c r="Q533" s="103" t="n">
        <f aca="false">IF(Q$1="P",MAX(0,Q$2-$C533),IF(Q$1="C",MAX(0,$C533-Q$2)))</f>
        <v>0</v>
      </c>
      <c r="R533" s="103" t="n">
        <f aca="false">IF(R$1="P",MAX(0,R$2-$C533),IF(R$1="C",MAX(0,$C533-R$2)))</f>
        <v>0</v>
      </c>
      <c r="S533" s="103" t="n">
        <f aca="false">IF(S$1="P",MAX(0,S$2-$C533),IF(S$1="C",MAX(0,$C533-S$2)))</f>
        <v>0</v>
      </c>
      <c r="T533" s="104" t="n">
        <f aca="false">A533</f>
        <v>25</v>
      </c>
      <c r="U533" s="105" t="n">
        <f aca="false">VLOOKUP($B533,Gas!$B$3:$E$2506,2)</f>
        <v>2.195</v>
      </c>
      <c r="V533" s="46" t="n">
        <f aca="false">C533/U533</f>
        <v>7.38496583143508</v>
      </c>
      <c r="W533" s="99" t="n">
        <f aca="false">VLOOKUP($B533,Gas!$B$3:$E$2506,4)</f>
        <v>0.379376189866683</v>
      </c>
    </row>
    <row r="534" customFormat="false" ht="12.75" hidden="false" customHeight="false" outlineLevel="0" collapsed="false">
      <c r="A534" s="95" t="n">
        <f aca="false">MONTH(B534)+(YEAR(B534)-1998)*12</f>
        <v>25</v>
      </c>
      <c r="B534" s="101" t="n">
        <v>36536</v>
      </c>
      <c r="C534" s="102" t="n">
        <v>16.11</v>
      </c>
      <c r="D534" s="98" t="n">
        <f aca="false">LN(C534/C533)</f>
        <v>-0.00618813855870176</v>
      </c>
      <c r="E534" s="106" t="n">
        <f aca="false">STDEV(D525:D534)*SQRT(trade_day)</f>
        <v>2.38035697042175</v>
      </c>
      <c r="F534" s="97"/>
      <c r="G534" s="103" t="n">
        <f aca="false">IF(G$1="P",MAX(0,G$2-$C534),IF(G$1="C",MAX(0,$C534-G$2)))</f>
        <v>3.89</v>
      </c>
      <c r="H534" s="103" t="n">
        <f aca="false">IF(H$1="P",MAX(0,H$2-$C534),IF(H$1="C",MAX(0,$C534-H$2)))</f>
        <v>8.89</v>
      </c>
      <c r="I534" s="103" t="n">
        <f aca="false">IF(I$1="P",MAX(0,I$2-$C534),IF(I$1="C",MAX(0,$C534-I$2)))</f>
        <v>13.89</v>
      </c>
      <c r="J534" s="103" t="n">
        <f aca="false">IF(J$1="P",MAX(0,J$2-$C534),IF(J$1="C",MAX(0,$C534-J$2)))</f>
        <v>18.89</v>
      </c>
      <c r="K534" s="103" t="n">
        <f aca="false">IF(K$1="P",MAX(0,K$2-$C534),IF(K$1="C",MAX(0,$C534-K$2)))</f>
        <v>23.89</v>
      </c>
      <c r="L534" s="103" t="n">
        <f aca="false">IF(L$1="P",MAX(0,L$2-$C534),IF(L$1="C",MAX(0,$C534-L$2)))</f>
        <v>33.89</v>
      </c>
      <c r="M534" s="103" t="n">
        <f aca="false">IF(M$1="P",MAX(0,M$2-$C534),IF(M$1="C",MAX(0,$C534-M$2)))</f>
        <v>0</v>
      </c>
      <c r="N534" s="103" t="n">
        <f aca="false">IF(N$1="P",MAX(0,N$2-$C534),IF(N$1="C",MAX(0,$C534-N$2)))</f>
        <v>0</v>
      </c>
      <c r="O534" s="103" t="n">
        <f aca="false">IF(O$1="P",MAX(0,O$2-$C534),IF(O$1="C",MAX(0,$C534-O$2)))</f>
        <v>0</v>
      </c>
      <c r="P534" s="103" t="n">
        <f aca="false">IF(P$1="P",MAX(0,P$2-$C534),IF(P$1="C",MAX(0,$C534-P$2)))</f>
        <v>0</v>
      </c>
      <c r="Q534" s="103" t="n">
        <f aca="false">IF(Q$1="P",MAX(0,Q$2-$C534),IF(Q$1="C",MAX(0,$C534-Q$2)))</f>
        <v>0</v>
      </c>
      <c r="R534" s="103" t="n">
        <f aca="false">IF(R$1="P",MAX(0,R$2-$C534),IF(R$1="C",MAX(0,$C534-R$2)))</f>
        <v>0</v>
      </c>
      <c r="S534" s="103" t="n">
        <f aca="false">IF(S$1="P",MAX(0,S$2-$C534),IF(S$1="C",MAX(0,$C534-S$2)))</f>
        <v>0</v>
      </c>
      <c r="T534" s="104" t="n">
        <f aca="false">A534</f>
        <v>25</v>
      </c>
      <c r="U534" s="105" t="n">
        <f aca="false">VLOOKUP($B534,Gas!$B$3:$E$2506,2)</f>
        <v>2.195</v>
      </c>
      <c r="V534" s="46" t="n">
        <f aca="false">C534/U534</f>
        <v>7.33940774487472</v>
      </c>
      <c r="W534" s="99" t="n">
        <f aca="false">VLOOKUP($B534,Gas!$B$3:$E$2506,4)</f>
        <v>0.377115551182537</v>
      </c>
    </row>
    <row r="535" customFormat="false" ht="12.75" hidden="false" customHeight="false" outlineLevel="0" collapsed="false">
      <c r="A535" s="95" t="n">
        <f aca="false">MONTH(B535)+(YEAR(B535)-1998)*12</f>
        <v>25</v>
      </c>
      <c r="B535" s="101" t="n">
        <v>36537</v>
      </c>
      <c r="C535" s="102" t="n">
        <v>15.24</v>
      </c>
      <c r="D535" s="98" t="n">
        <f aca="false">LN(C535/C534)</f>
        <v>-0.0555166469303828</v>
      </c>
      <c r="E535" s="106" t="n">
        <f aca="false">STDEV(D526:D535)*SQRT(trade_day)</f>
        <v>2.39112160773162</v>
      </c>
      <c r="F535" s="97"/>
      <c r="G535" s="103" t="n">
        <f aca="false">IF(G$1="P",MAX(0,G$2-$C535),IF(G$1="C",MAX(0,$C535-G$2)))</f>
        <v>4.76</v>
      </c>
      <c r="H535" s="103" t="n">
        <f aca="false">IF(H$1="P",MAX(0,H$2-$C535),IF(H$1="C",MAX(0,$C535-H$2)))</f>
        <v>9.76</v>
      </c>
      <c r="I535" s="103" t="n">
        <f aca="false">IF(I$1="P",MAX(0,I$2-$C535),IF(I$1="C",MAX(0,$C535-I$2)))</f>
        <v>14.76</v>
      </c>
      <c r="J535" s="103" t="n">
        <f aca="false">IF(J$1="P",MAX(0,J$2-$C535),IF(J$1="C",MAX(0,$C535-J$2)))</f>
        <v>19.76</v>
      </c>
      <c r="K535" s="103" t="n">
        <f aca="false">IF(K$1="P",MAX(0,K$2-$C535),IF(K$1="C",MAX(0,$C535-K$2)))</f>
        <v>24.76</v>
      </c>
      <c r="L535" s="103" t="n">
        <f aca="false">IF(L$1="P",MAX(0,L$2-$C535),IF(L$1="C",MAX(0,$C535-L$2)))</f>
        <v>34.76</v>
      </c>
      <c r="M535" s="103" t="n">
        <f aca="false">IF(M$1="P",MAX(0,M$2-$C535),IF(M$1="C",MAX(0,$C535-M$2)))</f>
        <v>0</v>
      </c>
      <c r="N535" s="103" t="n">
        <f aca="false">IF(N$1="P",MAX(0,N$2-$C535),IF(N$1="C",MAX(0,$C535-N$2)))</f>
        <v>0</v>
      </c>
      <c r="O535" s="103" t="n">
        <f aca="false">IF(O$1="P",MAX(0,O$2-$C535),IF(O$1="C",MAX(0,$C535-O$2)))</f>
        <v>0</v>
      </c>
      <c r="P535" s="103" t="n">
        <f aca="false">IF(P$1="P",MAX(0,P$2-$C535),IF(P$1="C",MAX(0,$C535-P$2)))</f>
        <v>0</v>
      </c>
      <c r="Q535" s="103" t="n">
        <f aca="false">IF(Q$1="P",MAX(0,Q$2-$C535),IF(Q$1="C",MAX(0,$C535-Q$2)))</f>
        <v>0</v>
      </c>
      <c r="R535" s="103" t="n">
        <f aca="false">IF(R$1="P",MAX(0,R$2-$C535),IF(R$1="C",MAX(0,$C535-R$2)))</f>
        <v>0</v>
      </c>
      <c r="S535" s="103" t="n">
        <f aca="false">IF(S$1="P",MAX(0,S$2-$C535),IF(S$1="C",MAX(0,$C535-S$2)))</f>
        <v>0</v>
      </c>
      <c r="T535" s="104" t="n">
        <f aca="false">A535</f>
        <v>25</v>
      </c>
      <c r="U535" s="105" t="n">
        <f aca="false">VLOOKUP($B535,Gas!$B$3:$E$2506,2)</f>
        <v>2.23</v>
      </c>
      <c r="V535" s="46" t="n">
        <f aca="false">C535/U535</f>
        <v>6.83408071748879</v>
      </c>
      <c r="W535" s="99" t="n">
        <f aca="false">VLOOKUP($B535,Gas!$B$3:$E$2506,4)</f>
        <v>0.395963616400697</v>
      </c>
    </row>
    <row r="536" customFormat="false" ht="12.75" hidden="false" customHeight="false" outlineLevel="0" collapsed="false">
      <c r="A536" s="95" t="n">
        <f aca="false">MONTH(B536)+(YEAR(B536)-1998)*12</f>
        <v>25</v>
      </c>
      <c r="B536" s="101" t="n">
        <v>36538</v>
      </c>
      <c r="C536" s="102" t="n">
        <v>16.87</v>
      </c>
      <c r="D536" s="98" t="n">
        <f aca="false">LN(C536/C535)</f>
        <v>0.101613346299377</v>
      </c>
      <c r="E536" s="106" t="n">
        <f aca="false">STDEV(D527:D536)*SQRT(trade_day)</f>
        <v>2.45758339150743</v>
      </c>
      <c r="F536" s="97"/>
      <c r="G536" s="103" t="n">
        <f aca="false">IF(G$1="P",MAX(0,G$2-$C536),IF(G$1="C",MAX(0,$C536-G$2)))</f>
        <v>3.13</v>
      </c>
      <c r="H536" s="103" t="n">
        <f aca="false">IF(H$1="P",MAX(0,H$2-$C536),IF(H$1="C",MAX(0,$C536-H$2)))</f>
        <v>8.13</v>
      </c>
      <c r="I536" s="103" t="n">
        <f aca="false">IF(I$1="P",MAX(0,I$2-$C536),IF(I$1="C",MAX(0,$C536-I$2)))</f>
        <v>13.13</v>
      </c>
      <c r="J536" s="103" t="n">
        <f aca="false">IF(J$1="P",MAX(0,J$2-$C536),IF(J$1="C",MAX(0,$C536-J$2)))</f>
        <v>18.13</v>
      </c>
      <c r="K536" s="103" t="n">
        <f aca="false">IF(K$1="P",MAX(0,K$2-$C536),IF(K$1="C",MAX(0,$C536-K$2)))</f>
        <v>23.13</v>
      </c>
      <c r="L536" s="103" t="n">
        <f aca="false">IF(L$1="P",MAX(0,L$2-$C536),IF(L$1="C",MAX(0,$C536-L$2)))</f>
        <v>33.13</v>
      </c>
      <c r="M536" s="103" t="n">
        <f aca="false">IF(M$1="P",MAX(0,M$2-$C536),IF(M$1="C",MAX(0,$C536-M$2)))</f>
        <v>0</v>
      </c>
      <c r="N536" s="103" t="n">
        <f aca="false">IF(N$1="P",MAX(0,N$2-$C536),IF(N$1="C",MAX(0,$C536-N$2)))</f>
        <v>0</v>
      </c>
      <c r="O536" s="103" t="n">
        <f aca="false">IF(O$1="P",MAX(0,O$2-$C536),IF(O$1="C",MAX(0,$C536-O$2)))</f>
        <v>0</v>
      </c>
      <c r="P536" s="103" t="n">
        <f aca="false">IF(P$1="P",MAX(0,P$2-$C536),IF(P$1="C",MAX(0,$C536-P$2)))</f>
        <v>0</v>
      </c>
      <c r="Q536" s="103" t="n">
        <f aca="false">IF(Q$1="P",MAX(0,Q$2-$C536),IF(Q$1="C",MAX(0,$C536-Q$2)))</f>
        <v>0</v>
      </c>
      <c r="R536" s="103" t="n">
        <f aca="false">IF(R$1="P",MAX(0,R$2-$C536),IF(R$1="C",MAX(0,$C536-R$2)))</f>
        <v>0</v>
      </c>
      <c r="S536" s="103" t="n">
        <f aca="false">IF(S$1="P",MAX(0,S$2-$C536),IF(S$1="C",MAX(0,$C536-S$2)))</f>
        <v>0</v>
      </c>
      <c r="T536" s="104" t="n">
        <f aca="false">A536</f>
        <v>25</v>
      </c>
      <c r="U536" s="105" t="n">
        <f aca="false">VLOOKUP($B536,Gas!$B$3:$E$2506,2)</f>
        <v>2.25</v>
      </c>
      <c r="V536" s="46" t="n">
        <f aca="false">C536/U536</f>
        <v>7.49777777777778</v>
      </c>
      <c r="W536" s="99" t="n">
        <f aca="false">VLOOKUP($B536,Gas!$B$3:$E$2506,4)</f>
        <v>0.40201962547462</v>
      </c>
    </row>
    <row r="537" customFormat="false" ht="12.75" hidden="false" customHeight="false" outlineLevel="0" collapsed="false">
      <c r="A537" s="95" t="n">
        <f aca="false">MONTH(B537)+(YEAR(B537)-1998)*12</f>
        <v>25</v>
      </c>
      <c r="B537" s="101" t="n">
        <v>36539</v>
      </c>
      <c r="C537" s="102" t="n">
        <v>19.88</v>
      </c>
      <c r="D537" s="98" t="n">
        <f aca="false">LN(C537/C536)</f>
        <v>0.164177304670551</v>
      </c>
      <c r="E537" s="106" t="n">
        <f aca="false">STDEV(D528:D537)*SQRT(trade_day)</f>
        <v>2.37197245436929</v>
      </c>
      <c r="F537" s="97"/>
      <c r="G537" s="103" t="n">
        <f aca="false">IF(G$1="P",MAX(0,G$2-$C537),IF(G$1="C",MAX(0,$C537-G$2)))</f>
        <v>0.120000000000001</v>
      </c>
      <c r="H537" s="103" t="n">
        <f aca="false">IF(H$1="P",MAX(0,H$2-$C537),IF(H$1="C",MAX(0,$C537-H$2)))</f>
        <v>5.12</v>
      </c>
      <c r="I537" s="103" t="n">
        <f aca="false">IF(I$1="P",MAX(0,I$2-$C537),IF(I$1="C",MAX(0,$C537-I$2)))</f>
        <v>10.12</v>
      </c>
      <c r="J537" s="103" t="n">
        <f aca="false">IF(J$1="P",MAX(0,J$2-$C537),IF(J$1="C",MAX(0,$C537-J$2)))</f>
        <v>15.12</v>
      </c>
      <c r="K537" s="103" t="n">
        <f aca="false">IF(K$1="P",MAX(0,K$2-$C537),IF(K$1="C",MAX(0,$C537-K$2)))</f>
        <v>20.12</v>
      </c>
      <c r="L537" s="103" t="n">
        <f aca="false">IF(L$1="P",MAX(0,L$2-$C537),IF(L$1="C",MAX(0,$C537-L$2)))</f>
        <v>30.12</v>
      </c>
      <c r="M537" s="103" t="n">
        <f aca="false">IF(M$1="P",MAX(0,M$2-$C537),IF(M$1="C",MAX(0,$C537-M$2)))</f>
        <v>0</v>
      </c>
      <c r="N537" s="103" t="n">
        <f aca="false">IF(N$1="P",MAX(0,N$2-$C537),IF(N$1="C",MAX(0,$C537-N$2)))</f>
        <v>0</v>
      </c>
      <c r="O537" s="103" t="n">
        <f aca="false">IF(O$1="P",MAX(0,O$2-$C537),IF(O$1="C",MAX(0,$C537-O$2)))</f>
        <v>0</v>
      </c>
      <c r="P537" s="103" t="n">
        <f aca="false">IF(P$1="P",MAX(0,P$2-$C537),IF(P$1="C",MAX(0,$C537-P$2)))</f>
        <v>0</v>
      </c>
      <c r="Q537" s="103" t="n">
        <f aca="false">IF(Q$1="P",MAX(0,Q$2-$C537),IF(Q$1="C",MAX(0,$C537-Q$2)))</f>
        <v>0</v>
      </c>
      <c r="R537" s="103" t="n">
        <f aca="false">IF(R$1="P",MAX(0,R$2-$C537),IF(R$1="C",MAX(0,$C537-R$2)))</f>
        <v>0</v>
      </c>
      <c r="S537" s="103" t="n">
        <f aca="false">IF(S$1="P",MAX(0,S$2-$C537),IF(S$1="C",MAX(0,$C537-S$2)))</f>
        <v>0</v>
      </c>
      <c r="T537" s="104" t="n">
        <f aca="false">A537</f>
        <v>25</v>
      </c>
      <c r="U537" s="105" t="n">
        <f aca="false">VLOOKUP($B537,Gas!$B$3:$E$2506,2)</f>
        <v>2.28</v>
      </c>
      <c r="V537" s="46" t="n">
        <f aca="false">C537/U537</f>
        <v>8.71929824561404</v>
      </c>
      <c r="W537" s="99" t="n">
        <f aca="false">VLOOKUP($B537,Gas!$B$3:$E$2506,4)</f>
        <v>0.410149918304358</v>
      </c>
    </row>
    <row r="538" customFormat="false" ht="12.75" hidden="false" customHeight="false" outlineLevel="0" collapsed="false">
      <c r="A538" s="95" t="n">
        <f aca="false">MONTH(B538)+(YEAR(B538)-1998)*12</f>
        <v>25</v>
      </c>
      <c r="B538" s="101" t="n">
        <v>36542</v>
      </c>
      <c r="C538" s="102" t="n">
        <v>17.57</v>
      </c>
      <c r="D538" s="98" t="n">
        <f aca="false">LN(C538/C537)</f>
        <v>-0.123521299029422</v>
      </c>
      <c r="E538" s="106" t="n">
        <f aca="false">STDEV(D529:D538)*SQRT(trade_day)</f>
        <v>2.24624697793133</v>
      </c>
      <c r="F538" s="97"/>
      <c r="G538" s="103" t="n">
        <f aca="false">IF(G$1="P",MAX(0,G$2-$C538),IF(G$1="C",MAX(0,$C538-G$2)))</f>
        <v>2.43</v>
      </c>
      <c r="H538" s="103" t="n">
        <f aca="false">IF(H$1="P",MAX(0,H$2-$C538),IF(H$1="C",MAX(0,$C538-H$2)))</f>
        <v>7.43</v>
      </c>
      <c r="I538" s="103" t="n">
        <f aca="false">IF(I$1="P",MAX(0,I$2-$C538),IF(I$1="C",MAX(0,$C538-I$2)))</f>
        <v>12.43</v>
      </c>
      <c r="J538" s="103" t="n">
        <f aca="false">IF(J$1="P",MAX(0,J$2-$C538),IF(J$1="C",MAX(0,$C538-J$2)))</f>
        <v>17.43</v>
      </c>
      <c r="K538" s="103" t="n">
        <f aca="false">IF(K$1="P",MAX(0,K$2-$C538),IF(K$1="C",MAX(0,$C538-K$2)))</f>
        <v>22.43</v>
      </c>
      <c r="L538" s="103" t="n">
        <f aca="false">IF(L$1="P",MAX(0,L$2-$C538),IF(L$1="C",MAX(0,$C538-L$2)))</f>
        <v>32.43</v>
      </c>
      <c r="M538" s="103" t="n">
        <f aca="false">IF(M$1="P",MAX(0,M$2-$C538),IF(M$1="C",MAX(0,$C538-M$2)))</f>
        <v>0</v>
      </c>
      <c r="N538" s="103" t="n">
        <f aca="false">IF(N$1="P",MAX(0,N$2-$C538),IF(N$1="C",MAX(0,$C538-N$2)))</f>
        <v>0</v>
      </c>
      <c r="O538" s="103" t="n">
        <f aca="false">IF(O$1="P",MAX(0,O$2-$C538),IF(O$1="C",MAX(0,$C538-O$2)))</f>
        <v>0</v>
      </c>
      <c r="P538" s="103" t="n">
        <f aca="false">IF(P$1="P",MAX(0,P$2-$C538),IF(P$1="C",MAX(0,$C538-P$2)))</f>
        <v>0</v>
      </c>
      <c r="Q538" s="103" t="n">
        <f aca="false">IF(Q$1="P",MAX(0,Q$2-$C538),IF(Q$1="C",MAX(0,$C538-Q$2)))</f>
        <v>0</v>
      </c>
      <c r="R538" s="103" t="n">
        <f aca="false">IF(R$1="P",MAX(0,R$2-$C538),IF(R$1="C",MAX(0,$C538-R$2)))</f>
        <v>0</v>
      </c>
      <c r="S538" s="103" t="n">
        <f aca="false">IF(S$1="P",MAX(0,S$2-$C538),IF(S$1="C",MAX(0,$C538-S$2)))</f>
        <v>0</v>
      </c>
      <c r="T538" s="104" t="n">
        <f aca="false">A538</f>
        <v>25</v>
      </c>
      <c r="U538" s="105" t="n">
        <f aca="false">VLOOKUP($B538,Gas!$B$3:$E$2506,2)</f>
        <v>2.27</v>
      </c>
      <c r="V538" s="46" t="n">
        <f aca="false">C538/U538</f>
        <v>7.74008810572687</v>
      </c>
      <c r="W538" s="99" t="n">
        <f aca="false">VLOOKUP($B538,Gas!$B$3:$E$2506,4)</f>
        <v>0.128649000594534</v>
      </c>
    </row>
    <row r="539" customFormat="false" ht="12.75" hidden="false" customHeight="false" outlineLevel="0" collapsed="false">
      <c r="A539" s="95" t="n">
        <f aca="false">MONTH(B539)+(YEAR(B539)-1998)*12</f>
        <v>25</v>
      </c>
      <c r="B539" s="101" t="n">
        <v>36543</v>
      </c>
      <c r="C539" s="102" t="n">
        <v>24.89</v>
      </c>
      <c r="D539" s="98" t="n">
        <f aca="false">LN(C539/C538)</f>
        <v>0.348273214180495</v>
      </c>
      <c r="E539" s="106" t="n">
        <f aca="false">STDEV(D530:D539)*SQRT(trade_day)</f>
        <v>2.68472603081407</v>
      </c>
      <c r="F539" s="97"/>
      <c r="G539" s="103" t="n">
        <f aca="false">IF(G$1="P",MAX(0,G$2-$C539),IF(G$1="C",MAX(0,$C539-G$2)))</f>
        <v>0</v>
      </c>
      <c r="H539" s="103" t="n">
        <f aca="false">IF(H$1="P",MAX(0,H$2-$C539),IF(H$1="C",MAX(0,$C539-H$2)))</f>
        <v>0.109999999999999</v>
      </c>
      <c r="I539" s="103" t="n">
        <f aca="false">IF(I$1="P",MAX(0,I$2-$C539),IF(I$1="C",MAX(0,$C539-I$2)))</f>
        <v>5.11</v>
      </c>
      <c r="J539" s="103" t="n">
        <f aca="false">IF(J$1="P",MAX(0,J$2-$C539),IF(J$1="C",MAX(0,$C539-J$2)))</f>
        <v>10.11</v>
      </c>
      <c r="K539" s="103" t="n">
        <f aca="false">IF(K$1="P",MAX(0,K$2-$C539),IF(K$1="C",MAX(0,$C539-K$2)))</f>
        <v>15.11</v>
      </c>
      <c r="L539" s="103" t="n">
        <f aca="false">IF(L$1="P",MAX(0,L$2-$C539),IF(L$1="C",MAX(0,$C539-L$2)))</f>
        <v>25.11</v>
      </c>
      <c r="M539" s="103" t="n">
        <f aca="false">IF(M$1="P",MAX(0,M$2-$C539),IF(M$1="C",MAX(0,$C539-M$2)))</f>
        <v>4.89</v>
      </c>
      <c r="N539" s="103" t="n">
        <f aca="false">IF(N$1="P",MAX(0,N$2-$C539),IF(N$1="C",MAX(0,$C539-N$2)))</f>
        <v>0</v>
      </c>
      <c r="O539" s="103" t="n">
        <f aca="false">IF(O$1="P",MAX(0,O$2-$C539),IF(O$1="C",MAX(0,$C539-O$2)))</f>
        <v>0</v>
      </c>
      <c r="P539" s="103" t="n">
        <f aca="false">IF(P$1="P",MAX(0,P$2-$C539),IF(P$1="C",MAX(0,$C539-P$2)))</f>
        <v>0</v>
      </c>
      <c r="Q539" s="103" t="n">
        <f aca="false">IF(Q$1="P",MAX(0,Q$2-$C539),IF(Q$1="C",MAX(0,$C539-Q$2)))</f>
        <v>0</v>
      </c>
      <c r="R539" s="103" t="n">
        <f aca="false">IF(R$1="P",MAX(0,R$2-$C539),IF(R$1="C",MAX(0,$C539-R$2)))</f>
        <v>0</v>
      </c>
      <c r="S539" s="103" t="n">
        <f aca="false">IF(S$1="P",MAX(0,S$2-$C539),IF(S$1="C",MAX(0,$C539-S$2)))</f>
        <v>0</v>
      </c>
      <c r="T539" s="104" t="n">
        <f aca="false">A539</f>
        <v>25</v>
      </c>
      <c r="U539" s="105" t="n">
        <f aca="false">VLOOKUP($B539,Gas!$B$3:$E$2506,2)</f>
        <v>2.27</v>
      </c>
      <c r="V539" s="46" t="n">
        <f aca="false">C539/U539</f>
        <v>10.9647577092511</v>
      </c>
      <c r="W539" s="99" t="n">
        <f aca="false">VLOOKUP($B539,Gas!$B$3:$E$2506,4)</f>
        <v>0.129240052345541</v>
      </c>
    </row>
    <row r="540" customFormat="false" ht="12.75" hidden="false" customHeight="false" outlineLevel="0" collapsed="false">
      <c r="A540" s="95" t="n">
        <f aca="false">MONTH(B540)+(YEAR(B540)-1998)*12</f>
        <v>25</v>
      </c>
      <c r="B540" s="101" t="n">
        <v>36544</v>
      </c>
      <c r="C540" s="102" t="n">
        <v>26.19</v>
      </c>
      <c r="D540" s="98" t="n">
        <f aca="false">LN(C540/C539)</f>
        <v>0.0509115421401198</v>
      </c>
      <c r="E540" s="106" t="n">
        <f aca="false">STDEV(D531:D540)*SQRT(trade_day)</f>
        <v>2.48637168626308</v>
      </c>
      <c r="F540" s="97"/>
      <c r="G540" s="103" t="n">
        <f aca="false">IF(G$1="P",MAX(0,G$2-$C540),IF(G$1="C",MAX(0,$C540-G$2)))</f>
        <v>0</v>
      </c>
      <c r="H540" s="103" t="n">
        <f aca="false">IF(H$1="P",MAX(0,H$2-$C540),IF(H$1="C",MAX(0,$C540-H$2)))</f>
        <v>0</v>
      </c>
      <c r="I540" s="103" t="n">
        <f aca="false">IF(I$1="P",MAX(0,I$2-$C540),IF(I$1="C",MAX(0,$C540-I$2)))</f>
        <v>3.81</v>
      </c>
      <c r="J540" s="103" t="n">
        <f aca="false">IF(J$1="P",MAX(0,J$2-$C540),IF(J$1="C",MAX(0,$C540-J$2)))</f>
        <v>8.81</v>
      </c>
      <c r="K540" s="103" t="n">
        <f aca="false">IF(K$1="P",MAX(0,K$2-$C540),IF(K$1="C",MAX(0,$C540-K$2)))</f>
        <v>13.81</v>
      </c>
      <c r="L540" s="103" t="n">
        <f aca="false">IF(L$1="P",MAX(0,L$2-$C540),IF(L$1="C",MAX(0,$C540-L$2)))</f>
        <v>23.81</v>
      </c>
      <c r="M540" s="103" t="n">
        <f aca="false">IF(M$1="P",MAX(0,M$2-$C540),IF(M$1="C",MAX(0,$C540-M$2)))</f>
        <v>6.19</v>
      </c>
      <c r="N540" s="103" t="n">
        <f aca="false">IF(N$1="P",MAX(0,N$2-$C540),IF(N$1="C",MAX(0,$C540-N$2)))</f>
        <v>1.19</v>
      </c>
      <c r="O540" s="103" t="n">
        <f aca="false">IF(O$1="P",MAX(0,O$2-$C540),IF(O$1="C",MAX(0,$C540-O$2)))</f>
        <v>0</v>
      </c>
      <c r="P540" s="103" t="n">
        <f aca="false">IF(P$1="P",MAX(0,P$2-$C540),IF(P$1="C",MAX(0,$C540-P$2)))</f>
        <v>0</v>
      </c>
      <c r="Q540" s="103" t="n">
        <f aca="false">IF(Q$1="P",MAX(0,Q$2-$C540),IF(Q$1="C",MAX(0,$C540-Q$2)))</f>
        <v>0</v>
      </c>
      <c r="R540" s="103" t="n">
        <f aca="false">IF(R$1="P",MAX(0,R$2-$C540),IF(R$1="C",MAX(0,$C540-R$2)))</f>
        <v>0</v>
      </c>
      <c r="S540" s="103" t="n">
        <f aca="false">IF(S$1="P",MAX(0,S$2-$C540),IF(S$1="C",MAX(0,$C540-S$2)))</f>
        <v>0</v>
      </c>
      <c r="T540" s="104" t="n">
        <f aca="false">A540</f>
        <v>25</v>
      </c>
      <c r="U540" s="105" t="n">
        <f aca="false">VLOOKUP($B540,Gas!$B$3:$E$2506,2)</f>
        <v>2.345</v>
      </c>
      <c r="V540" s="46" t="n">
        <f aca="false">C540/U540</f>
        <v>11.1684434968017</v>
      </c>
      <c r="W540" s="99" t="n">
        <f aca="false">VLOOKUP($B540,Gas!$B$3:$E$2506,4)</f>
        <v>0.215432276137541</v>
      </c>
    </row>
    <row r="541" customFormat="false" ht="12.75" hidden="false" customHeight="false" outlineLevel="0" collapsed="false">
      <c r="A541" s="95" t="n">
        <f aca="false">MONTH(B541)+(YEAR(B541)-1998)*12</f>
        <v>25</v>
      </c>
      <c r="B541" s="101" t="n">
        <v>36545</v>
      </c>
      <c r="C541" s="102" t="n">
        <v>29.42</v>
      </c>
      <c r="D541" s="98" t="n">
        <f aca="false">LN(C541/C540)</f>
        <v>0.116297056653671</v>
      </c>
      <c r="E541" s="106" t="n">
        <f aca="false">STDEV(D532:D541)*SQRT(trade_day)</f>
        <v>2.51861948523086</v>
      </c>
      <c r="F541" s="97"/>
      <c r="G541" s="103" t="n">
        <f aca="false">IF(G$1="P",MAX(0,G$2-$C541),IF(G$1="C",MAX(0,$C541-G$2)))</f>
        <v>0</v>
      </c>
      <c r="H541" s="103" t="n">
        <f aca="false">IF(H$1="P",MAX(0,H$2-$C541),IF(H$1="C",MAX(0,$C541-H$2)))</f>
        <v>0</v>
      </c>
      <c r="I541" s="103" t="n">
        <f aca="false">IF(I$1="P",MAX(0,I$2-$C541),IF(I$1="C",MAX(0,$C541-I$2)))</f>
        <v>0.579999999999998</v>
      </c>
      <c r="J541" s="103" t="n">
        <f aca="false">IF(J$1="P",MAX(0,J$2-$C541),IF(J$1="C",MAX(0,$C541-J$2)))</f>
        <v>5.58</v>
      </c>
      <c r="K541" s="103" t="n">
        <f aca="false">IF(K$1="P",MAX(0,K$2-$C541),IF(K$1="C",MAX(0,$C541-K$2)))</f>
        <v>10.58</v>
      </c>
      <c r="L541" s="103" t="n">
        <f aca="false">IF(L$1="P",MAX(0,L$2-$C541),IF(L$1="C",MAX(0,$C541-L$2)))</f>
        <v>20.58</v>
      </c>
      <c r="M541" s="103" t="n">
        <f aca="false">IF(M$1="P",MAX(0,M$2-$C541),IF(M$1="C",MAX(0,$C541-M$2)))</f>
        <v>9.42</v>
      </c>
      <c r="N541" s="103" t="n">
        <f aca="false">IF(N$1="P",MAX(0,N$2-$C541),IF(N$1="C",MAX(0,$C541-N$2)))</f>
        <v>4.42</v>
      </c>
      <c r="O541" s="103" t="n">
        <f aca="false">IF(O$1="P",MAX(0,O$2-$C541),IF(O$1="C",MAX(0,$C541-O$2)))</f>
        <v>0</v>
      </c>
      <c r="P541" s="103" t="n">
        <f aca="false">IF(P$1="P",MAX(0,P$2-$C541),IF(P$1="C",MAX(0,$C541-P$2)))</f>
        <v>0</v>
      </c>
      <c r="Q541" s="103" t="n">
        <f aca="false">IF(Q$1="P",MAX(0,Q$2-$C541),IF(Q$1="C",MAX(0,$C541-Q$2)))</f>
        <v>0</v>
      </c>
      <c r="R541" s="103" t="n">
        <f aca="false">IF(R$1="P",MAX(0,R$2-$C541),IF(R$1="C",MAX(0,$C541-R$2)))</f>
        <v>0</v>
      </c>
      <c r="S541" s="103" t="n">
        <f aca="false">IF(S$1="P",MAX(0,S$2-$C541),IF(S$1="C",MAX(0,$C541-S$2)))</f>
        <v>0</v>
      </c>
      <c r="T541" s="104" t="n">
        <f aca="false">A541</f>
        <v>25</v>
      </c>
      <c r="U541" s="105" t="n">
        <f aca="false">VLOOKUP($B541,Gas!$B$3:$E$2506,2)</f>
        <v>2.405</v>
      </c>
      <c r="V541" s="46" t="n">
        <f aca="false">C541/U541</f>
        <v>12.2328482328482</v>
      </c>
      <c r="W541" s="99" t="n">
        <f aca="false">VLOOKUP($B541,Gas!$B$3:$E$2506,4)</f>
        <v>0.236986761047567</v>
      </c>
    </row>
    <row r="542" customFormat="false" ht="12.75" hidden="false" customHeight="false" outlineLevel="0" collapsed="false">
      <c r="A542" s="95" t="n">
        <f aca="false">MONTH(B542)+(YEAR(B542)-1998)*12</f>
        <v>25</v>
      </c>
      <c r="B542" s="101" t="n">
        <v>36546</v>
      </c>
      <c r="C542" s="102" t="n">
        <v>33.22</v>
      </c>
      <c r="D542" s="98" t="n">
        <f aca="false">LN(C542/C541)</f>
        <v>0.121477389011857</v>
      </c>
      <c r="E542" s="106" t="n">
        <f aca="false">STDEV(D533:D542)*SQRT(trade_day)</f>
        <v>2.49812270066604</v>
      </c>
      <c r="F542" s="97"/>
      <c r="G542" s="103" t="n">
        <f aca="false">IF(G$1="P",MAX(0,G$2-$C542),IF(G$1="C",MAX(0,$C542-G$2)))</f>
        <v>0</v>
      </c>
      <c r="H542" s="103" t="n">
        <f aca="false">IF(H$1="P",MAX(0,H$2-$C542),IF(H$1="C",MAX(0,$C542-H$2)))</f>
        <v>0</v>
      </c>
      <c r="I542" s="103" t="n">
        <f aca="false">IF(I$1="P",MAX(0,I$2-$C542),IF(I$1="C",MAX(0,$C542-I$2)))</f>
        <v>0</v>
      </c>
      <c r="J542" s="103" t="n">
        <f aca="false">IF(J$1="P",MAX(0,J$2-$C542),IF(J$1="C",MAX(0,$C542-J$2)))</f>
        <v>1.78</v>
      </c>
      <c r="K542" s="103" t="n">
        <f aca="false">IF(K$1="P",MAX(0,K$2-$C542),IF(K$1="C",MAX(0,$C542-K$2)))</f>
        <v>6.78</v>
      </c>
      <c r="L542" s="103" t="n">
        <f aca="false">IF(L$1="P",MAX(0,L$2-$C542),IF(L$1="C",MAX(0,$C542-L$2)))</f>
        <v>16.78</v>
      </c>
      <c r="M542" s="103" t="n">
        <f aca="false">IF(M$1="P",MAX(0,M$2-$C542),IF(M$1="C",MAX(0,$C542-M$2)))</f>
        <v>13.22</v>
      </c>
      <c r="N542" s="103" t="n">
        <f aca="false">IF(N$1="P",MAX(0,N$2-$C542),IF(N$1="C",MAX(0,$C542-N$2)))</f>
        <v>8.22</v>
      </c>
      <c r="O542" s="103" t="n">
        <f aca="false">IF(O$1="P",MAX(0,O$2-$C542),IF(O$1="C",MAX(0,$C542-O$2)))</f>
        <v>3.22</v>
      </c>
      <c r="P542" s="103" t="n">
        <f aca="false">IF(P$1="P",MAX(0,P$2-$C542),IF(P$1="C",MAX(0,$C542-P$2)))</f>
        <v>0</v>
      </c>
      <c r="Q542" s="103" t="n">
        <f aca="false">IF(Q$1="P",MAX(0,Q$2-$C542),IF(Q$1="C",MAX(0,$C542-Q$2)))</f>
        <v>0</v>
      </c>
      <c r="R542" s="103" t="n">
        <f aca="false">IF(R$1="P",MAX(0,R$2-$C542),IF(R$1="C",MAX(0,$C542-R$2)))</f>
        <v>0</v>
      </c>
      <c r="S542" s="103" t="n">
        <f aca="false">IF(S$1="P",MAX(0,S$2-$C542),IF(S$1="C",MAX(0,$C542-S$2)))</f>
        <v>0</v>
      </c>
      <c r="T542" s="104" t="n">
        <f aca="false">A542</f>
        <v>25</v>
      </c>
      <c r="U542" s="105" t="n">
        <f aca="false">VLOOKUP($B542,Gas!$B$3:$E$2506,2)</f>
        <v>2.525</v>
      </c>
      <c r="V542" s="46" t="n">
        <f aca="false">C542/U542</f>
        <v>13.1564356435644</v>
      </c>
      <c r="W542" s="99" t="n">
        <f aca="false">VLOOKUP($B542,Gas!$B$3:$E$2506,4)</f>
        <v>0.326516792671996</v>
      </c>
    </row>
    <row r="543" customFormat="false" ht="12.75" hidden="false" customHeight="false" outlineLevel="0" collapsed="false">
      <c r="A543" s="95" t="n">
        <f aca="false">MONTH(B543)+(YEAR(B543)-1998)*12</f>
        <v>25</v>
      </c>
      <c r="B543" s="101" t="n">
        <v>36549</v>
      </c>
      <c r="C543" s="102" t="n">
        <v>32.78</v>
      </c>
      <c r="D543" s="98" t="n">
        <f aca="false">LN(C543/C542)</f>
        <v>-0.0133335308694651</v>
      </c>
      <c r="E543" s="106" t="n">
        <f aca="false">STDEV(D534:D543)*SQRT(trade_day)</f>
        <v>2.09771525327189</v>
      </c>
      <c r="F543" s="97"/>
      <c r="G543" s="103" t="n">
        <f aca="false">IF(G$1="P",MAX(0,G$2-$C543),IF(G$1="C",MAX(0,$C543-G$2)))</f>
        <v>0</v>
      </c>
      <c r="H543" s="103" t="n">
        <f aca="false">IF(H$1="P",MAX(0,H$2-$C543),IF(H$1="C",MAX(0,$C543-H$2)))</f>
        <v>0</v>
      </c>
      <c r="I543" s="103" t="n">
        <f aca="false">IF(I$1="P",MAX(0,I$2-$C543),IF(I$1="C",MAX(0,$C543-I$2)))</f>
        <v>0</v>
      </c>
      <c r="J543" s="103" t="n">
        <f aca="false">IF(J$1="P",MAX(0,J$2-$C543),IF(J$1="C",MAX(0,$C543-J$2)))</f>
        <v>2.22</v>
      </c>
      <c r="K543" s="103" t="n">
        <f aca="false">IF(K$1="P",MAX(0,K$2-$C543),IF(K$1="C",MAX(0,$C543-K$2)))</f>
        <v>7.22</v>
      </c>
      <c r="L543" s="103" t="n">
        <f aca="false">IF(L$1="P",MAX(0,L$2-$C543),IF(L$1="C",MAX(0,$C543-L$2)))</f>
        <v>17.22</v>
      </c>
      <c r="M543" s="103" t="n">
        <f aca="false">IF(M$1="P",MAX(0,M$2-$C543),IF(M$1="C",MAX(0,$C543-M$2)))</f>
        <v>12.78</v>
      </c>
      <c r="N543" s="103" t="n">
        <f aca="false">IF(N$1="P",MAX(0,N$2-$C543),IF(N$1="C",MAX(0,$C543-N$2)))</f>
        <v>7.78</v>
      </c>
      <c r="O543" s="103" t="n">
        <f aca="false">IF(O$1="P",MAX(0,O$2-$C543),IF(O$1="C",MAX(0,$C543-O$2)))</f>
        <v>2.78</v>
      </c>
      <c r="P543" s="103" t="n">
        <f aca="false">IF(P$1="P",MAX(0,P$2-$C543),IF(P$1="C",MAX(0,$C543-P$2)))</f>
        <v>0</v>
      </c>
      <c r="Q543" s="103" t="n">
        <f aca="false">IF(Q$1="P",MAX(0,Q$2-$C543),IF(Q$1="C",MAX(0,$C543-Q$2)))</f>
        <v>0</v>
      </c>
      <c r="R543" s="103" t="n">
        <f aca="false">IF(R$1="P",MAX(0,R$2-$C543),IF(R$1="C",MAX(0,$C543-R$2)))</f>
        <v>0</v>
      </c>
      <c r="S543" s="103" t="n">
        <f aca="false">IF(S$1="P",MAX(0,S$2-$C543),IF(S$1="C",MAX(0,$C543-S$2)))</f>
        <v>0</v>
      </c>
      <c r="T543" s="104" t="n">
        <f aca="false">A543</f>
        <v>25</v>
      </c>
      <c r="U543" s="105" t="n">
        <f aca="false">VLOOKUP($B543,Gas!$B$3:$E$2506,2)</f>
        <v>2.555</v>
      </c>
      <c r="V543" s="46" t="n">
        <f aca="false">C543/U543</f>
        <v>12.8297455968689</v>
      </c>
      <c r="W543" s="99" t="n">
        <f aca="false">VLOOKUP($B543,Gas!$B$3:$E$2506,4)</f>
        <v>0.34458278511127</v>
      </c>
    </row>
    <row r="544" customFormat="false" ht="12.75" hidden="false" customHeight="false" outlineLevel="0" collapsed="false">
      <c r="A544" s="95" t="n">
        <f aca="false">MONTH(B544)+(YEAR(B544)-1998)*12</f>
        <v>25</v>
      </c>
      <c r="B544" s="101" t="n">
        <v>36550</v>
      </c>
      <c r="C544" s="102" t="n">
        <v>33.62</v>
      </c>
      <c r="D544" s="98" t="n">
        <f aca="false">LN(C544/C543)</f>
        <v>0.0253025546647859</v>
      </c>
      <c r="E544" s="106" t="n">
        <f aca="false">STDEV(D535:D544)*SQRT(trade_day)</f>
        <v>2.07151585872701</v>
      </c>
      <c r="F544" s="97"/>
      <c r="G544" s="103" t="n">
        <f aca="false">IF(G$1="P",MAX(0,G$2-$C544),IF(G$1="C",MAX(0,$C544-G$2)))</f>
        <v>0</v>
      </c>
      <c r="H544" s="103" t="n">
        <f aca="false">IF(H$1="P",MAX(0,H$2-$C544),IF(H$1="C",MAX(0,$C544-H$2)))</f>
        <v>0</v>
      </c>
      <c r="I544" s="103" t="n">
        <f aca="false">IF(I$1="P",MAX(0,I$2-$C544),IF(I$1="C",MAX(0,$C544-I$2)))</f>
        <v>0</v>
      </c>
      <c r="J544" s="103" t="n">
        <f aca="false">IF(J$1="P",MAX(0,J$2-$C544),IF(J$1="C",MAX(0,$C544-J$2)))</f>
        <v>1.38</v>
      </c>
      <c r="K544" s="103" t="n">
        <f aca="false">IF(K$1="P",MAX(0,K$2-$C544),IF(K$1="C",MAX(0,$C544-K$2)))</f>
        <v>6.38</v>
      </c>
      <c r="L544" s="103" t="n">
        <f aca="false">IF(L$1="P",MAX(0,L$2-$C544),IF(L$1="C",MAX(0,$C544-L$2)))</f>
        <v>16.38</v>
      </c>
      <c r="M544" s="103" t="n">
        <f aca="false">IF(M$1="P",MAX(0,M$2-$C544),IF(M$1="C",MAX(0,$C544-M$2)))</f>
        <v>13.62</v>
      </c>
      <c r="N544" s="103" t="n">
        <f aca="false">IF(N$1="P",MAX(0,N$2-$C544),IF(N$1="C",MAX(0,$C544-N$2)))</f>
        <v>8.62</v>
      </c>
      <c r="O544" s="103" t="n">
        <f aca="false">IF(O$1="P",MAX(0,O$2-$C544),IF(O$1="C",MAX(0,$C544-O$2)))</f>
        <v>3.62</v>
      </c>
      <c r="P544" s="103" t="n">
        <f aca="false">IF(P$1="P",MAX(0,P$2-$C544),IF(P$1="C",MAX(0,$C544-P$2)))</f>
        <v>0</v>
      </c>
      <c r="Q544" s="103" t="n">
        <f aca="false">IF(Q$1="P",MAX(0,Q$2-$C544),IF(Q$1="C",MAX(0,$C544-Q$2)))</f>
        <v>0</v>
      </c>
      <c r="R544" s="103" t="n">
        <f aca="false">IF(R$1="P",MAX(0,R$2-$C544),IF(R$1="C",MAX(0,$C544-R$2)))</f>
        <v>0</v>
      </c>
      <c r="S544" s="103" t="n">
        <f aca="false">IF(S$1="P",MAX(0,S$2-$C544),IF(S$1="C",MAX(0,$C544-S$2)))</f>
        <v>0</v>
      </c>
      <c r="T544" s="104" t="n">
        <f aca="false">A544</f>
        <v>25</v>
      </c>
      <c r="U544" s="105" t="n">
        <f aca="false">VLOOKUP($B544,Gas!$B$3:$E$2506,2)</f>
        <v>2.535</v>
      </c>
      <c r="V544" s="46" t="n">
        <f aca="false">C544/U544</f>
        <v>13.2623274161736</v>
      </c>
      <c r="W544" s="99" t="n">
        <f aca="false">VLOOKUP($B544,Gas!$B$3:$E$2506,4)</f>
        <v>0.351579738150364</v>
      </c>
    </row>
    <row r="545" customFormat="false" ht="12.75" hidden="false" customHeight="false" outlineLevel="0" collapsed="false">
      <c r="A545" s="95" t="n">
        <f aca="false">MONTH(B545)+(YEAR(B545)-1998)*12</f>
        <v>25</v>
      </c>
      <c r="B545" s="101" t="n">
        <v>36551</v>
      </c>
      <c r="C545" s="102" t="n">
        <v>51.28</v>
      </c>
      <c r="D545" s="98" t="n">
        <f aca="false">LN(C545/C544)</f>
        <v>0.422179684631945</v>
      </c>
      <c r="E545" s="106" t="n">
        <f aca="false">STDEV(D536:D545)*SQRT(trade_day)</f>
        <v>2.56325638944605</v>
      </c>
      <c r="F545" s="97"/>
      <c r="G545" s="103" t="n">
        <f aca="false">IF(G$1="P",MAX(0,G$2-$C545),IF(G$1="C",MAX(0,$C545-G$2)))</f>
        <v>0</v>
      </c>
      <c r="H545" s="103" t="n">
        <f aca="false">IF(H$1="P",MAX(0,H$2-$C545),IF(H$1="C",MAX(0,$C545-H$2)))</f>
        <v>0</v>
      </c>
      <c r="I545" s="103" t="n">
        <f aca="false">IF(I$1="P",MAX(0,I$2-$C545),IF(I$1="C",MAX(0,$C545-I$2)))</f>
        <v>0</v>
      </c>
      <c r="J545" s="103" t="n">
        <f aca="false">IF(J$1="P",MAX(0,J$2-$C545),IF(J$1="C",MAX(0,$C545-J$2)))</f>
        <v>0</v>
      </c>
      <c r="K545" s="103" t="n">
        <f aca="false">IF(K$1="P",MAX(0,K$2-$C545),IF(K$1="C",MAX(0,$C545-K$2)))</f>
        <v>0</v>
      </c>
      <c r="L545" s="103" t="n">
        <f aca="false">IF(L$1="P",MAX(0,L$2-$C545),IF(L$1="C",MAX(0,$C545-L$2)))</f>
        <v>0</v>
      </c>
      <c r="M545" s="103" t="n">
        <f aca="false">IF(M$1="P",MAX(0,M$2-$C545),IF(M$1="C",MAX(0,$C545-M$2)))</f>
        <v>31.28</v>
      </c>
      <c r="N545" s="103" t="n">
        <f aca="false">IF(N$1="P",MAX(0,N$2-$C545),IF(N$1="C",MAX(0,$C545-N$2)))</f>
        <v>26.28</v>
      </c>
      <c r="O545" s="103" t="n">
        <f aca="false">IF(O$1="P",MAX(0,O$2-$C545),IF(O$1="C",MAX(0,$C545-O$2)))</f>
        <v>21.28</v>
      </c>
      <c r="P545" s="103" t="n">
        <f aca="false">IF(P$1="P",MAX(0,P$2-$C545),IF(P$1="C",MAX(0,$C545-P$2)))</f>
        <v>16.28</v>
      </c>
      <c r="Q545" s="103" t="n">
        <f aca="false">IF(Q$1="P",MAX(0,Q$2-$C545),IF(Q$1="C",MAX(0,$C545-Q$2)))</f>
        <v>11.28</v>
      </c>
      <c r="R545" s="103" t="n">
        <f aca="false">IF(R$1="P",MAX(0,R$2-$C545),IF(R$1="C",MAX(0,$C545-R$2)))</f>
        <v>1.28</v>
      </c>
      <c r="S545" s="103" t="n">
        <f aca="false">IF(S$1="P",MAX(0,S$2-$C545),IF(S$1="C",MAX(0,$C545-S$2)))</f>
        <v>0</v>
      </c>
      <c r="T545" s="104" t="n">
        <f aca="false">A545</f>
        <v>25</v>
      </c>
      <c r="U545" s="105" t="n">
        <f aca="false">VLOOKUP($B545,Gas!$B$3:$E$2506,2)</f>
        <v>2.65</v>
      </c>
      <c r="V545" s="46" t="n">
        <f aca="false">C545/U545</f>
        <v>19.3509433962264</v>
      </c>
      <c r="W545" s="99" t="n">
        <f aca="false">VLOOKUP($B545,Gas!$B$3:$E$2506,4)</f>
        <v>0.394613175693703</v>
      </c>
    </row>
    <row r="546" customFormat="false" ht="12.75" hidden="false" customHeight="false" outlineLevel="0" collapsed="false">
      <c r="A546" s="95" t="n">
        <f aca="false">MONTH(B546)+(YEAR(B546)-1998)*12</f>
        <v>25</v>
      </c>
      <c r="B546" s="101" t="n">
        <v>36552</v>
      </c>
      <c r="C546" s="102" t="n">
        <v>50.13</v>
      </c>
      <c r="D546" s="98" t="n">
        <f aca="false">LN(C546/C545)</f>
        <v>-0.0226811813370025</v>
      </c>
      <c r="E546" s="106" t="n">
        <f aca="false">STDEV(D537:D546)*SQRT(trade_day)</f>
        <v>2.66321485481022</v>
      </c>
      <c r="F546" s="97"/>
      <c r="G546" s="103" t="n">
        <f aca="false">IF(G$1="P",MAX(0,G$2-$C546),IF(G$1="C",MAX(0,$C546-G$2)))</f>
        <v>0</v>
      </c>
      <c r="H546" s="103" t="n">
        <f aca="false">IF(H$1="P",MAX(0,H$2-$C546),IF(H$1="C",MAX(0,$C546-H$2)))</f>
        <v>0</v>
      </c>
      <c r="I546" s="103" t="n">
        <f aca="false">IF(I$1="P",MAX(0,I$2-$C546),IF(I$1="C",MAX(0,$C546-I$2)))</f>
        <v>0</v>
      </c>
      <c r="J546" s="103" t="n">
        <f aca="false">IF(J$1="P",MAX(0,J$2-$C546),IF(J$1="C",MAX(0,$C546-J$2)))</f>
        <v>0</v>
      </c>
      <c r="K546" s="103" t="n">
        <f aca="false">IF(K$1="P",MAX(0,K$2-$C546),IF(K$1="C",MAX(0,$C546-K$2)))</f>
        <v>0</v>
      </c>
      <c r="L546" s="103" t="n">
        <f aca="false">IF(L$1="P",MAX(0,L$2-$C546),IF(L$1="C",MAX(0,$C546-L$2)))</f>
        <v>0</v>
      </c>
      <c r="M546" s="103" t="n">
        <f aca="false">IF(M$1="P",MAX(0,M$2-$C546),IF(M$1="C",MAX(0,$C546-M$2)))</f>
        <v>30.13</v>
      </c>
      <c r="N546" s="103" t="n">
        <f aca="false">IF(N$1="P",MAX(0,N$2-$C546),IF(N$1="C",MAX(0,$C546-N$2)))</f>
        <v>25.13</v>
      </c>
      <c r="O546" s="103" t="n">
        <f aca="false">IF(O$1="P",MAX(0,O$2-$C546),IF(O$1="C",MAX(0,$C546-O$2)))</f>
        <v>20.13</v>
      </c>
      <c r="P546" s="103" t="n">
        <f aca="false">IF(P$1="P",MAX(0,P$2-$C546),IF(P$1="C",MAX(0,$C546-P$2)))</f>
        <v>15.13</v>
      </c>
      <c r="Q546" s="103" t="n">
        <f aca="false">IF(Q$1="P",MAX(0,Q$2-$C546),IF(Q$1="C",MAX(0,$C546-Q$2)))</f>
        <v>10.13</v>
      </c>
      <c r="R546" s="103" t="n">
        <f aca="false">IF(R$1="P",MAX(0,R$2-$C546),IF(R$1="C",MAX(0,$C546-R$2)))</f>
        <v>0.130000000000003</v>
      </c>
      <c r="S546" s="103" t="n">
        <f aca="false">IF(S$1="P",MAX(0,S$2-$C546),IF(S$1="C",MAX(0,$C546-S$2)))</f>
        <v>0</v>
      </c>
      <c r="T546" s="104" t="n">
        <f aca="false">A546</f>
        <v>25</v>
      </c>
      <c r="U546" s="105" t="n">
        <f aca="false">VLOOKUP($B546,Gas!$B$3:$E$2506,2)</f>
        <v>2.73</v>
      </c>
      <c r="V546" s="46" t="n">
        <f aca="false">C546/U546</f>
        <v>18.3626373626374</v>
      </c>
      <c r="W546" s="99" t="n">
        <f aca="false">VLOOKUP($B546,Gas!$B$3:$E$2506,4)</f>
        <v>0.388159446131649</v>
      </c>
    </row>
    <row r="547" customFormat="false" ht="12.75" hidden="false" customHeight="false" outlineLevel="0" collapsed="false">
      <c r="A547" s="95" t="n">
        <f aca="false">MONTH(B547)+(YEAR(B547)-1998)*12</f>
        <v>25</v>
      </c>
      <c r="B547" s="101" t="n">
        <v>36553</v>
      </c>
      <c r="C547" s="102" t="n">
        <v>42.59</v>
      </c>
      <c r="D547" s="98" t="n">
        <f aca="false">LN(C547/C546)</f>
        <v>-0.16300014734029</v>
      </c>
      <c r="E547" s="106" t="n">
        <f aca="false">STDEV(D538:D547)*SQRT(trade_day)</f>
        <v>2.96044617532636</v>
      </c>
      <c r="F547" s="97"/>
      <c r="G547" s="103" t="n">
        <f aca="false">IF(G$1="P",MAX(0,G$2-$C547),IF(G$1="C",MAX(0,$C547-G$2)))</f>
        <v>0</v>
      </c>
      <c r="H547" s="103" t="n">
        <f aca="false">IF(H$1="P",MAX(0,H$2-$C547),IF(H$1="C",MAX(0,$C547-H$2)))</f>
        <v>0</v>
      </c>
      <c r="I547" s="103" t="n">
        <f aca="false">IF(I$1="P",MAX(0,I$2-$C547),IF(I$1="C",MAX(0,$C547-I$2)))</f>
        <v>0</v>
      </c>
      <c r="J547" s="103" t="n">
        <f aca="false">IF(J$1="P",MAX(0,J$2-$C547),IF(J$1="C",MAX(0,$C547-J$2)))</f>
        <v>0</v>
      </c>
      <c r="K547" s="103" t="n">
        <f aca="false">IF(K$1="P",MAX(0,K$2-$C547),IF(K$1="C",MAX(0,$C547-K$2)))</f>
        <v>0</v>
      </c>
      <c r="L547" s="103" t="n">
        <f aca="false">IF(L$1="P",MAX(0,L$2-$C547),IF(L$1="C",MAX(0,$C547-L$2)))</f>
        <v>7.41</v>
      </c>
      <c r="M547" s="103" t="n">
        <f aca="false">IF(M$1="P",MAX(0,M$2-$C547),IF(M$1="C",MAX(0,$C547-M$2)))</f>
        <v>22.59</v>
      </c>
      <c r="N547" s="103" t="n">
        <f aca="false">IF(N$1="P",MAX(0,N$2-$C547),IF(N$1="C",MAX(0,$C547-N$2)))</f>
        <v>17.59</v>
      </c>
      <c r="O547" s="103" t="n">
        <f aca="false">IF(O$1="P",MAX(0,O$2-$C547),IF(O$1="C",MAX(0,$C547-O$2)))</f>
        <v>12.59</v>
      </c>
      <c r="P547" s="103" t="n">
        <f aca="false">IF(P$1="P",MAX(0,P$2-$C547),IF(P$1="C",MAX(0,$C547-P$2)))</f>
        <v>7.59</v>
      </c>
      <c r="Q547" s="103" t="n">
        <f aca="false">IF(Q$1="P",MAX(0,Q$2-$C547),IF(Q$1="C",MAX(0,$C547-Q$2)))</f>
        <v>2.59</v>
      </c>
      <c r="R547" s="103" t="n">
        <f aca="false">IF(R$1="P",MAX(0,R$2-$C547),IF(R$1="C",MAX(0,$C547-R$2)))</f>
        <v>0</v>
      </c>
      <c r="S547" s="103" t="n">
        <f aca="false">IF(S$1="P",MAX(0,S$2-$C547),IF(S$1="C",MAX(0,$C547-S$2)))</f>
        <v>0</v>
      </c>
      <c r="T547" s="104" t="n">
        <f aca="false">A547</f>
        <v>25</v>
      </c>
      <c r="U547" s="105" t="n">
        <f aca="false">VLOOKUP($B547,Gas!$B$3:$E$2506,2)</f>
        <v>2.745</v>
      </c>
      <c r="V547" s="46" t="n">
        <f aca="false">C547/U547</f>
        <v>15.5154826958106</v>
      </c>
      <c r="W547" s="99" t="n">
        <f aca="false">VLOOKUP($B547,Gas!$B$3:$E$2506,4)</f>
        <v>0.378896639070614</v>
      </c>
    </row>
    <row r="548" customFormat="false" ht="12.75" hidden="false" customHeight="false" outlineLevel="0" collapsed="false">
      <c r="A548" s="95" t="n">
        <f aca="false">MONTH(B548)+(YEAR(B548)-1998)*12</f>
        <v>25</v>
      </c>
      <c r="B548" s="101" t="n">
        <v>36556</v>
      </c>
      <c r="C548" s="102" t="n">
        <v>26</v>
      </c>
      <c r="D548" s="98" t="n">
        <f aca="false">LN(C548/C547)</f>
        <v>-0.49352294591364</v>
      </c>
      <c r="E548" s="106" t="n">
        <f aca="false">STDEV(D539:D548)*SQRT(trade_day)</f>
        <v>4.03633222839082</v>
      </c>
      <c r="F548" s="97"/>
      <c r="G548" s="103" t="n">
        <f aca="false">IF(G$1="P",MAX(0,G$2-$C548),IF(G$1="C",MAX(0,$C548-G$2)))</f>
        <v>0</v>
      </c>
      <c r="H548" s="103" t="n">
        <f aca="false">IF(H$1="P",MAX(0,H$2-$C548),IF(H$1="C",MAX(0,$C548-H$2)))</f>
        <v>0</v>
      </c>
      <c r="I548" s="103" t="n">
        <f aca="false">IF(I$1="P",MAX(0,I$2-$C548),IF(I$1="C",MAX(0,$C548-I$2)))</f>
        <v>4</v>
      </c>
      <c r="J548" s="103" t="n">
        <f aca="false">IF(J$1="P",MAX(0,J$2-$C548),IF(J$1="C",MAX(0,$C548-J$2)))</f>
        <v>9</v>
      </c>
      <c r="K548" s="103" t="n">
        <f aca="false">IF(K$1="P",MAX(0,K$2-$C548),IF(K$1="C",MAX(0,$C548-K$2)))</f>
        <v>14</v>
      </c>
      <c r="L548" s="103" t="n">
        <f aca="false">IF(L$1="P",MAX(0,L$2-$C548),IF(L$1="C",MAX(0,$C548-L$2)))</f>
        <v>24</v>
      </c>
      <c r="M548" s="103" t="n">
        <f aca="false">IF(M$1="P",MAX(0,M$2-$C548),IF(M$1="C",MAX(0,$C548-M$2)))</f>
        <v>6</v>
      </c>
      <c r="N548" s="103" t="n">
        <f aca="false">IF(N$1="P",MAX(0,N$2-$C548),IF(N$1="C",MAX(0,$C548-N$2)))</f>
        <v>1</v>
      </c>
      <c r="O548" s="103" t="n">
        <f aca="false">IF(O$1="P",MAX(0,O$2-$C548),IF(O$1="C",MAX(0,$C548-O$2)))</f>
        <v>0</v>
      </c>
      <c r="P548" s="103" t="n">
        <f aca="false">IF(P$1="P",MAX(0,P$2-$C548),IF(P$1="C",MAX(0,$C548-P$2)))</f>
        <v>0</v>
      </c>
      <c r="Q548" s="103" t="n">
        <f aca="false">IF(Q$1="P",MAX(0,Q$2-$C548),IF(Q$1="C",MAX(0,$C548-Q$2)))</f>
        <v>0</v>
      </c>
      <c r="R548" s="103" t="n">
        <f aca="false">IF(R$1="P",MAX(0,R$2-$C548),IF(R$1="C",MAX(0,$C548-R$2)))</f>
        <v>0</v>
      </c>
      <c r="S548" s="103" t="n">
        <f aca="false">IF(S$1="P",MAX(0,S$2-$C548),IF(S$1="C",MAX(0,$C548-S$2)))</f>
        <v>0</v>
      </c>
      <c r="T548" s="104" t="n">
        <f aca="false">A548</f>
        <v>25</v>
      </c>
      <c r="U548" s="105" t="n">
        <f aca="false">VLOOKUP($B548,Gas!$B$3:$E$2506,2)</f>
        <v>2.835</v>
      </c>
      <c r="V548" s="46" t="n">
        <f aca="false">C548/U548</f>
        <v>9.17107583774251</v>
      </c>
      <c r="W548" s="99" t="n">
        <f aca="false">VLOOKUP($B548,Gas!$B$3:$E$2506,4)</f>
        <v>0.336015352430113</v>
      </c>
    </row>
    <row r="549" customFormat="false" ht="12.75" hidden="false" customHeight="false" outlineLevel="0" collapsed="false">
      <c r="A549" s="95" t="n">
        <f aca="false">MONTH(B549)+(YEAR(B549)-1998)*12</f>
        <v>26</v>
      </c>
      <c r="B549" s="101" t="n">
        <v>36557</v>
      </c>
      <c r="C549" s="102" t="n">
        <v>27.06</v>
      </c>
      <c r="D549" s="98" t="n">
        <f aca="false">LN(C549/C548)</f>
        <v>0.0399600847211598</v>
      </c>
      <c r="E549" s="106" t="n">
        <f aca="false">STDEV(D540:D549)*SQRT(trade_day)</f>
        <v>3.65708554362876</v>
      </c>
      <c r="F549" s="97"/>
      <c r="G549" s="103" t="n">
        <f aca="false">IF(G$1="P",MAX(0,G$2-$C549),IF(G$1="C",MAX(0,$C549-G$2)))</f>
        <v>0</v>
      </c>
      <c r="H549" s="103" t="n">
        <f aca="false">IF(H$1="P",MAX(0,H$2-$C549),IF(H$1="C",MAX(0,$C549-H$2)))</f>
        <v>0</v>
      </c>
      <c r="I549" s="103" t="n">
        <f aca="false">IF(I$1="P",MAX(0,I$2-$C549),IF(I$1="C",MAX(0,$C549-I$2)))</f>
        <v>2.94</v>
      </c>
      <c r="J549" s="103" t="n">
        <f aca="false">IF(J$1="P",MAX(0,J$2-$C549),IF(J$1="C",MAX(0,$C549-J$2)))</f>
        <v>7.94</v>
      </c>
      <c r="K549" s="103" t="n">
        <f aca="false">IF(K$1="P",MAX(0,K$2-$C549),IF(K$1="C",MAX(0,$C549-K$2)))</f>
        <v>12.94</v>
      </c>
      <c r="L549" s="103" t="n">
        <f aca="false">IF(L$1="P",MAX(0,L$2-$C549),IF(L$1="C",MAX(0,$C549-L$2)))</f>
        <v>22.94</v>
      </c>
      <c r="M549" s="103" t="n">
        <f aca="false">IF(M$1="P",MAX(0,M$2-$C549),IF(M$1="C",MAX(0,$C549-M$2)))</f>
        <v>7.06</v>
      </c>
      <c r="N549" s="103" t="n">
        <f aca="false">IF(N$1="P",MAX(0,N$2-$C549),IF(N$1="C",MAX(0,$C549-N$2)))</f>
        <v>2.06</v>
      </c>
      <c r="O549" s="103" t="n">
        <f aca="false">IF(O$1="P",MAX(0,O$2-$C549),IF(O$1="C",MAX(0,$C549-O$2)))</f>
        <v>0</v>
      </c>
      <c r="P549" s="103" t="n">
        <f aca="false">IF(P$1="P",MAX(0,P$2-$C549),IF(P$1="C",MAX(0,$C549-P$2)))</f>
        <v>0</v>
      </c>
      <c r="Q549" s="103" t="n">
        <f aca="false">IF(Q$1="P",MAX(0,Q$2-$C549),IF(Q$1="C",MAX(0,$C549-Q$2)))</f>
        <v>0</v>
      </c>
      <c r="R549" s="103" t="n">
        <f aca="false">IF(R$1="P",MAX(0,R$2-$C549),IF(R$1="C",MAX(0,$C549-R$2)))</f>
        <v>0</v>
      </c>
      <c r="S549" s="103" t="n">
        <f aca="false">IF(S$1="P",MAX(0,S$2-$C549),IF(S$1="C",MAX(0,$C549-S$2)))</f>
        <v>0</v>
      </c>
      <c r="T549" s="104" t="n">
        <f aca="false">A549</f>
        <v>26</v>
      </c>
      <c r="U549" s="105" t="n">
        <f aca="false">VLOOKUP($B549,Gas!$B$3:$E$2506,2)</f>
        <v>2.7</v>
      </c>
      <c r="V549" s="46" t="n">
        <f aca="false">C549/U549</f>
        <v>10.0222222222222</v>
      </c>
      <c r="W549" s="99" t="n">
        <f aca="false">VLOOKUP($B549,Gas!$B$3:$E$2506,4)</f>
        <v>0.495799849808969</v>
      </c>
    </row>
    <row r="550" customFormat="false" ht="12.75" hidden="false" customHeight="false" outlineLevel="0" collapsed="false">
      <c r="A550" s="95" t="n">
        <f aca="false">MONTH(B550)+(YEAR(B550)-1998)*12</f>
        <v>26</v>
      </c>
      <c r="B550" s="101" t="n">
        <v>36558</v>
      </c>
      <c r="C550" s="102" t="n">
        <v>30.9</v>
      </c>
      <c r="D550" s="98" t="n">
        <f aca="false">LN(C550/C549)</f>
        <v>0.132699561161058</v>
      </c>
      <c r="E550" s="106" t="n">
        <f aca="false">STDEV(D541:D550)*SQRT(trade_day)</f>
        <v>3.70605663543513</v>
      </c>
      <c r="F550" s="97"/>
      <c r="G550" s="103" t="n">
        <f aca="false">IF(G$1="P",MAX(0,G$2-$C550),IF(G$1="C",MAX(0,$C550-G$2)))</f>
        <v>0</v>
      </c>
      <c r="H550" s="103" t="n">
        <f aca="false">IF(H$1="P",MAX(0,H$2-$C550),IF(H$1="C",MAX(0,$C550-H$2)))</f>
        <v>0</v>
      </c>
      <c r="I550" s="103" t="n">
        <f aca="false">IF(I$1="P",MAX(0,I$2-$C550),IF(I$1="C",MAX(0,$C550-I$2)))</f>
        <v>0</v>
      </c>
      <c r="J550" s="103" t="n">
        <f aca="false">IF(J$1="P",MAX(0,J$2-$C550),IF(J$1="C",MAX(0,$C550-J$2)))</f>
        <v>4.1</v>
      </c>
      <c r="K550" s="103" t="n">
        <f aca="false">IF(K$1="P",MAX(0,K$2-$C550),IF(K$1="C",MAX(0,$C550-K$2)))</f>
        <v>9.1</v>
      </c>
      <c r="L550" s="103" t="n">
        <f aca="false">IF(L$1="P",MAX(0,L$2-$C550),IF(L$1="C",MAX(0,$C550-L$2)))</f>
        <v>19.1</v>
      </c>
      <c r="M550" s="103" t="n">
        <f aca="false">IF(M$1="P",MAX(0,M$2-$C550),IF(M$1="C",MAX(0,$C550-M$2)))</f>
        <v>10.9</v>
      </c>
      <c r="N550" s="103" t="n">
        <f aca="false">IF(N$1="P",MAX(0,N$2-$C550),IF(N$1="C",MAX(0,$C550-N$2)))</f>
        <v>5.9</v>
      </c>
      <c r="O550" s="103" t="n">
        <f aca="false">IF(O$1="P",MAX(0,O$2-$C550),IF(O$1="C",MAX(0,$C550-O$2)))</f>
        <v>0.899999999999999</v>
      </c>
      <c r="P550" s="103" t="n">
        <f aca="false">IF(P$1="P",MAX(0,P$2-$C550),IF(P$1="C",MAX(0,$C550-P$2)))</f>
        <v>0</v>
      </c>
      <c r="Q550" s="103" t="n">
        <f aca="false">IF(Q$1="P",MAX(0,Q$2-$C550),IF(Q$1="C",MAX(0,$C550-Q$2)))</f>
        <v>0</v>
      </c>
      <c r="R550" s="103" t="n">
        <f aca="false">IF(R$1="P",MAX(0,R$2-$C550),IF(R$1="C",MAX(0,$C550-R$2)))</f>
        <v>0</v>
      </c>
      <c r="S550" s="103" t="n">
        <f aca="false">IF(S$1="P",MAX(0,S$2-$C550),IF(S$1="C",MAX(0,$C550-S$2)))</f>
        <v>0</v>
      </c>
      <c r="T550" s="104" t="n">
        <f aca="false">A550</f>
        <v>26</v>
      </c>
      <c r="U550" s="105" t="n">
        <f aca="false">VLOOKUP($B550,Gas!$B$3:$E$2506,2)</f>
        <v>2.815</v>
      </c>
      <c r="V550" s="46" t="n">
        <f aca="false">C550/U550</f>
        <v>10.9769094138544</v>
      </c>
      <c r="W550" s="99" t="n">
        <f aca="false">VLOOKUP($B550,Gas!$B$3:$E$2506,4)</f>
        <v>0.5391139812235</v>
      </c>
    </row>
    <row r="551" customFormat="false" ht="12.75" hidden="false" customHeight="false" outlineLevel="0" collapsed="false">
      <c r="A551" s="95" t="n">
        <f aca="false">MONTH(B551)+(YEAR(B551)-1998)*12</f>
        <v>26</v>
      </c>
      <c r="B551" s="101" t="n">
        <v>36559</v>
      </c>
      <c r="C551" s="102" t="n">
        <v>32.09</v>
      </c>
      <c r="D551" s="98" t="n">
        <f aca="false">LN(C551/C550)</f>
        <v>0.037788271218066</v>
      </c>
      <c r="E551" s="106" t="n">
        <f aca="false">STDEV(D542:D551)*SQRT(trade_day)</f>
        <v>3.66794722642876</v>
      </c>
      <c r="F551" s="97"/>
      <c r="G551" s="103" t="n">
        <f aca="false">IF(G$1="P",MAX(0,G$2-$C551),IF(G$1="C",MAX(0,$C551-G$2)))</f>
        <v>0</v>
      </c>
      <c r="H551" s="103" t="n">
        <f aca="false">IF(H$1="P",MAX(0,H$2-$C551),IF(H$1="C",MAX(0,$C551-H$2)))</f>
        <v>0</v>
      </c>
      <c r="I551" s="103" t="n">
        <f aca="false">IF(I$1="P",MAX(0,I$2-$C551),IF(I$1="C",MAX(0,$C551-I$2)))</f>
        <v>0</v>
      </c>
      <c r="J551" s="103" t="n">
        <f aca="false">IF(J$1="P",MAX(0,J$2-$C551),IF(J$1="C",MAX(0,$C551-J$2)))</f>
        <v>2.91</v>
      </c>
      <c r="K551" s="103" t="n">
        <f aca="false">IF(K$1="P",MAX(0,K$2-$C551),IF(K$1="C",MAX(0,$C551-K$2)))</f>
        <v>7.91</v>
      </c>
      <c r="L551" s="103" t="n">
        <f aca="false">IF(L$1="P",MAX(0,L$2-$C551),IF(L$1="C",MAX(0,$C551-L$2)))</f>
        <v>17.91</v>
      </c>
      <c r="M551" s="103" t="n">
        <f aca="false">IF(M$1="P",MAX(0,M$2-$C551),IF(M$1="C",MAX(0,$C551-M$2)))</f>
        <v>12.09</v>
      </c>
      <c r="N551" s="103" t="n">
        <f aca="false">IF(N$1="P",MAX(0,N$2-$C551),IF(N$1="C",MAX(0,$C551-N$2)))</f>
        <v>7.09</v>
      </c>
      <c r="O551" s="103" t="n">
        <f aca="false">IF(O$1="P",MAX(0,O$2-$C551),IF(O$1="C",MAX(0,$C551-O$2)))</f>
        <v>2.09</v>
      </c>
      <c r="P551" s="103" t="n">
        <f aca="false">IF(P$1="P",MAX(0,P$2-$C551),IF(P$1="C",MAX(0,$C551-P$2)))</f>
        <v>0</v>
      </c>
      <c r="Q551" s="103" t="n">
        <f aca="false">IF(Q$1="P",MAX(0,Q$2-$C551),IF(Q$1="C",MAX(0,$C551-Q$2)))</f>
        <v>0</v>
      </c>
      <c r="R551" s="103" t="n">
        <f aca="false">IF(R$1="P",MAX(0,R$2-$C551),IF(R$1="C",MAX(0,$C551-R$2)))</f>
        <v>0</v>
      </c>
      <c r="S551" s="103" t="n">
        <f aca="false">IF(S$1="P",MAX(0,S$2-$C551),IF(S$1="C",MAX(0,$C551-S$2)))</f>
        <v>0</v>
      </c>
      <c r="T551" s="104" t="n">
        <f aca="false">A551</f>
        <v>26</v>
      </c>
      <c r="U551" s="105" t="n">
        <f aca="false">VLOOKUP($B551,Gas!$B$3:$E$2506,2)</f>
        <v>2.915</v>
      </c>
      <c r="V551" s="46" t="n">
        <f aca="false">C551/U551</f>
        <v>11.008576329331</v>
      </c>
      <c r="W551" s="99" t="n">
        <f aca="false">VLOOKUP($B551,Gas!$B$3:$E$2506,4)</f>
        <v>0.554690443931588</v>
      </c>
    </row>
    <row r="552" customFormat="false" ht="12.75" hidden="false" customHeight="false" outlineLevel="0" collapsed="false">
      <c r="A552" s="95" t="n">
        <f aca="false">MONTH(B552)+(YEAR(B552)-1998)*12</f>
        <v>26</v>
      </c>
      <c r="B552" s="101" t="n">
        <v>36560</v>
      </c>
      <c r="C552" s="102" t="n">
        <v>28.18</v>
      </c>
      <c r="D552" s="98" t="n">
        <f aca="false">LN(C552/C551)</f>
        <v>-0.129931948651231</v>
      </c>
      <c r="E552" s="106" t="n">
        <f aca="false">STDEV(D543:D552)*SQRT(trade_day)</f>
        <v>3.66860172159421</v>
      </c>
      <c r="F552" s="97"/>
      <c r="G552" s="103" t="n">
        <f aca="false">IF(G$1="P",MAX(0,G$2-$C552),IF(G$1="C",MAX(0,$C552-G$2)))</f>
        <v>0</v>
      </c>
      <c r="H552" s="103" t="n">
        <f aca="false">IF(H$1="P",MAX(0,H$2-$C552),IF(H$1="C",MAX(0,$C552-H$2)))</f>
        <v>0</v>
      </c>
      <c r="I552" s="103" t="n">
        <f aca="false">IF(I$1="P",MAX(0,I$2-$C552),IF(I$1="C",MAX(0,$C552-I$2)))</f>
        <v>1.82</v>
      </c>
      <c r="J552" s="103" t="n">
        <f aca="false">IF(J$1="P",MAX(0,J$2-$C552),IF(J$1="C",MAX(0,$C552-J$2)))</f>
        <v>6.82</v>
      </c>
      <c r="K552" s="103" t="n">
        <f aca="false">IF(K$1="P",MAX(0,K$2-$C552),IF(K$1="C",MAX(0,$C552-K$2)))</f>
        <v>11.82</v>
      </c>
      <c r="L552" s="103" t="n">
        <f aca="false">IF(L$1="P",MAX(0,L$2-$C552),IF(L$1="C",MAX(0,$C552-L$2)))</f>
        <v>21.82</v>
      </c>
      <c r="M552" s="103" t="n">
        <f aca="false">IF(M$1="P",MAX(0,M$2-$C552),IF(M$1="C",MAX(0,$C552-M$2)))</f>
        <v>8.18</v>
      </c>
      <c r="N552" s="103" t="n">
        <f aca="false">IF(N$1="P",MAX(0,N$2-$C552),IF(N$1="C",MAX(0,$C552-N$2)))</f>
        <v>3.18</v>
      </c>
      <c r="O552" s="103" t="n">
        <f aca="false">IF(O$1="P",MAX(0,O$2-$C552),IF(O$1="C",MAX(0,$C552-O$2)))</f>
        <v>0</v>
      </c>
      <c r="P552" s="103" t="n">
        <f aca="false">IF(P$1="P",MAX(0,P$2-$C552),IF(P$1="C",MAX(0,$C552-P$2)))</f>
        <v>0</v>
      </c>
      <c r="Q552" s="103" t="n">
        <f aca="false">IF(Q$1="P",MAX(0,Q$2-$C552),IF(Q$1="C",MAX(0,$C552-Q$2)))</f>
        <v>0</v>
      </c>
      <c r="R552" s="103" t="n">
        <f aca="false">IF(R$1="P",MAX(0,R$2-$C552),IF(R$1="C",MAX(0,$C552-R$2)))</f>
        <v>0</v>
      </c>
      <c r="S552" s="103" t="n">
        <f aca="false">IF(S$1="P",MAX(0,S$2-$C552),IF(S$1="C",MAX(0,$C552-S$2)))</f>
        <v>0</v>
      </c>
      <c r="T552" s="104" t="n">
        <f aca="false">A552</f>
        <v>26</v>
      </c>
      <c r="U552" s="105" t="n">
        <f aca="false">VLOOKUP($B552,Gas!$B$3:$E$2506,2)</f>
        <v>2.855</v>
      </c>
      <c r="V552" s="46" t="n">
        <f aca="false">C552/U552</f>
        <v>9.87040280210158</v>
      </c>
      <c r="W552" s="99" t="n">
        <f aca="false">VLOOKUP($B552,Gas!$B$3:$E$2506,4)</f>
        <v>0.579547274006998</v>
      </c>
    </row>
    <row r="553" customFormat="false" ht="12.75" hidden="false" customHeight="false" outlineLevel="0" collapsed="false">
      <c r="A553" s="95" t="n">
        <f aca="false">MONTH(B553)+(YEAR(B553)-1998)*12</f>
        <v>26</v>
      </c>
      <c r="B553" s="101" t="n">
        <v>36563</v>
      </c>
      <c r="C553" s="102" t="n">
        <v>30.64</v>
      </c>
      <c r="D553" s="98" t="n">
        <f aca="false">LN(C553/C552)</f>
        <v>0.0836938384018565</v>
      </c>
      <c r="E553" s="106" t="n">
        <f aca="false">STDEV(D544:D553)*SQRT(trade_day)</f>
        <v>3.70281200450071</v>
      </c>
      <c r="F553" s="97"/>
      <c r="G553" s="103" t="n">
        <f aca="false">IF(G$1="P",MAX(0,G$2-$C553),IF(G$1="C",MAX(0,$C553-G$2)))</f>
        <v>0</v>
      </c>
      <c r="H553" s="103" t="n">
        <f aca="false">IF(H$1="P",MAX(0,H$2-$C553),IF(H$1="C",MAX(0,$C553-H$2)))</f>
        <v>0</v>
      </c>
      <c r="I553" s="103" t="n">
        <f aca="false">IF(I$1="P",MAX(0,I$2-$C553),IF(I$1="C",MAX(0,$C553-I$2)))</f>
        <v>0</v>
      </c>
      <c r="J553" s="103" t="n">
        <f aca="false">IF(J$1="P",MAX(0,J$2-$C553),IF(J$1="C",MAX(0,$C553-J$2)))</f>
        <v>4.36</v>
      </c>
      <c r="K553" s="103" t="n">
        <f aca="false">IF(K$1="P",MAX(0,K$2-$C553),IF(K$1="C",MAX(0,$C553-K$2)))</f>
        <v>9.36</v>
      </c>
      <c r="L553" s="103" t="n">
        <f aca="false">IF(L$1="P",MAX(0,L$2-$C553),IF(L$1="C",MAX(0,$C553-L$2)))</f>
        <v>19.36</v>
      </c>
      <c r="M553" s="103" t="n">
        <f aca="false">IF(M$1="P",MAX(0,M$2-$C553),IF(M$1="C",MAX(0,$C553-M$2)))</f>
        <v>10.64</v>
      </c>
      <c r="N553" s="103" t="n">
        <f aca="false">IF(N$1="P",MAX(0,N$2-$C553),IF(N$1="C",MAX(0,$C553-N$2)))</f>
        <v>5.64</v>
      </c>
      <c r="O553" s="103" t="n">
        <f aca="false">IF(O$1="P",MAX(0,O$2-$C553),IF(O$1="C",MAX(0,$C553-O$2)))</f>
        <v>0.640000000000001</v>
      </c>
      <c r="P553" s="103" t="n">
        <f aca="false">IF(P$1="P",MAX(0,P$2-$C553),IF(P$1="C",MAX(0,$C553-P$2)))</f>
        <v>0</v>
      </c>
      <c r="Q553" s="103" t="n">
        <f aca="false">IF(Q$1="P",MAX(0,Q$2-$C553),IF(Q$1="C",MAX(0,$C553-Q$2)))</f>
        <v>0</v>
      </c>
      <c r="R553" s="103" t="n">
        <f aca="false">IF(R$1="P",MAX(0,R$2-$C553),IF(R$1="C",MAX(0,$C553-R$2)))</f>
        <v>0</v>
      </c>
      <c r="S553" s="103" t="n">
        <f aca="false">IF(S$1="P",MAX(0,S$2-$C553),IF(S$1="C",MAX(0,$C553-S$2)))</f>
        <v>0</v>
      </c>
      <c r="T553" s="104" t="n">
        <f aca="false">A553</f>
        <v>26</v>
      </c>
      <c r="U553" s="105" t="n">
        <f aca="false">VLOOKUP($B553,Gas!$B$3:$E$2506,2)</f>
        <v>2.78</v>
      </c>
      <c r="V553" s="46" t="n">
        <f aca="false">C553/U553</f>
        <v>11.021582733813</v>
      </c>
      <c r="W553" s="99" t="n">
        <f aca="false">VLOOKUP($B553,Gas!$B$3:$E$2506,4)</f>
        <v>0.551686669673146</v>
      </c>
    </row>
    <row r="554" customFormat="false" ht="12.75" hidden="false" customHeight="false" outlineLevel="0" collapsed="false">
      <c r="A554" s="95" t="n">
        <f aca="false">MONTH(B554)+(YEAR(B554)-1998)*12</f>
        <v>26</v>
      </c>
      <c r="B554" s="101" t="n">
        <v>36564</v>
      </c>
      <c r="C554" s="102" t="n">
        <v>27.24</v>
      </c>
      <c r="D554" s="98" t="n">
        <f aca="false">LN(C554/C553)</f>
        <v>-0.117619863591079</v>
      </c>
      <c r="E554" s="106" t="n">
        <f aca="false">STDEV(D545:D554)*SQRT(trade_day)</f>
        <v>3.73724174785474</v>
      </c>
      <c r="F554" s="97"/>
      <c r="G554" s="103" t="n">
        <f aca="false">IF(G$1="P",MAX(0,G$2-$C554),IF(G$1="C",MAX(0,$C554-G$2)))</f>
        <v>0</v>
      </c>
      <c r="H554" s="103" t="n">
        <f aca="false">IF(H$1="P",MAX(0,H$2-$C554),IF(H$1="C",MAX(0,$C554-H$2)))</f>
        <v>0</v>
      </c>
      <c r="I554" s="103" t="n">
        <f aca="false">IF(I$1="P",MAX(0,I$2-$C554),IF(I$1="C",MAX(0,$C554-I$2)))</f>
        <v>2.76</v>
      </c>
      <c r="J554" s="103" t="n">
        <f aca="false">IF(J$1="P",MAX(0,J$2-$C554),IF(J$1="C",MAX(0,$C554-J$2)))</f>
        <v>7.76</v>
      </c>
      <c r="K554" s="103" t="n">
        <f aca="false">IF(K$1="P",MAX(0,K$2-$C554),IF(K$1="C",MAX(0,$C554-K$2)))</f>
        <v>12.76</v>
      </c>
      <c r="L554" s="103" t="n">
        <f aca="false">IF(L$1="P",MAX(0,L$2-$C554),IF(L$1="C",MAX(0,$C554-L$2)))</f>
        <v>22.76</v>
      </c>
      <c r="M554" s="103" t="n">
        <f aca="false">IF(M$1="P",MAX(0,M$2-$C554),IF(M$1="C",MAX(0,$C554-M$2)))</f>
        <v>7.24</v>
      </c>
      <c r="N554" s="103" t="n">
        <f aca="false">IF(N$1="P",MAX(0,N$2-$C554),IF(N$1="C",MAX(0,$C554-N$2)))</f>
        <v>2.24</v>
      </c>
      <c r="O554" s="103" t="n">
        <f aca="false">IF(O$1="P",MAX(0,O$2-$C554),IF(O$1="C",MAX(0,$C554-O$2)))</f>
        <v>0</v>
      </c>
      <c r="P554" s="103" t="n">
        <f aca="false">IF(P$1="P",MAX(0,P$2-$C554),IF(P$1="C",MAX(0,$C554-P$2)))</f>
        <v>0</v>
      </c>
      <c r="Q554" s="103" t="n">
        <f aca="false">IF(Q$1="P",MAX(0,Q$2-$C554),IF(Q$1="C",MAX(0,$C554-Q$2)))</f>
        <v>0</v>
      </c>
      <c r="R554" s="103" t="n">
        <f aca="false">IF(R$1="P",MAX(0,R$2-$C554),IF(R$1="C",MAX(0,$C554-R$2)))</f>
        <v>0</v>
      </c>
      <c r="S554" s="103" t="n">
        <f aca="false">IF(S$1="P",MAX(0,S$2-$C554),IF(S$1="C",MAX(0,$C554-S$2)))</f>
        <v>0</v>
      </c>
      <c r="T554" s="104" t="n">
        <f aca="false">A554</f>
        <v>26</v>
      </c>
      <c r="U554" s="105" t="n">
        <f aca="false">VLOOKUP($B554,Gas!$B$3:$E$2506,2)</f>
        <v>2.81</v>
      </c>
      <c r="V554" s="46" t="n">
        <f aca="false">C554/U554</f>
        <v>9.69395017793594</v>
      </c>
      <c r="W554" s="99" t="n">
        <f aca="false">VLOOKUP($B554,Gas!$B$3:$E$2506,4)</f>
        <v>0.516870067280072</v>
      </c>
    </row>
    <row r="555" customFormat="false" ht="12.75" hidden="false" customHeight="false" outlineLevel="0" collapsed="false">
      <c r="A555" s="95" t="n">
        <f aca="false">MONTH(B555)+(YEAR(B555)-1998)*12</f>
        <v>26</v>
      </c>
      <c r="B555" s="101" t="n">
        <v>36565</v>
      </c>
      <c r="C555" s="102" t="n">
        <v>20.3</v>
      </c>
      <c r="D555" s="98" t="n">
        <f aca="false">LN(C555/C554)</f>
        <v>-0.29406559523357</v>
      </c>
      <c r="E555" s="106" t="n">
        <f aca="false">STDEV(D546:D555)*SQRT(trade_day)</f>
        <v>3.02583654803921</v>
      </c>
      <c r="F555" s="97"/>
      <c r="G555" s="103" t="n">
        <f aca="false">IF(G$1="P",MAX(0,G$2-$C555),IF(G$1="C",MAX(0,$C555-G$2)))</f>
        <v>0</v>
      </c>
      <c r="H555" s="103" t="n">
        <f aca="false">IF(H$1="P",MAX(0,H$2-$C555),IF(H$1="C",MAX(0,$C555-H$2)))</f>
        <v>4.7</v>
      </c>
      <c r="I555" s="103" t="n">
        <f aca="false">IF(I$1="P",MAX(0,I$2-$C555),IF(I$1="C",MAX(0,$C555-I$2)))</f>
        <v>9.7</v>
      </c>
      <c r="J555" s="103" t="n">
        <f aca="false">IF(J$1="P",MAX(0,J$2-$C555),IF(J$1="C",MAX(0,$C555-J$2)))</f>
        <v>14.7</v>
      </c>
      <c r="K555" s="103" t="n">
        <f aca="false">IF(K$1="P",MAX(0,K$2-$C555),IF(K$1="C",MAX(0,$C555-K$2)))</f>
        <v>19.7</v>
      </c>
      <c r="L555" s="103" t="n">
        <f aca="false">IF(L$1="P",MAX(0,L$2-$C555),IF(L$1="C",MAX(0,$C555-L$2)))</f>
        <v>29.7</v>
      </c>
      <c r="M555" s="103" t="n">
        <f aca="false">IF(M$1="P",MAX(0,M$2-$C555),IF(M$1="C",MAX(0,$C555-M$2)))</f>
        <v>0.300000000000001</v>
      </c>
      <c r="N555" s="103" t="n">
        <f aca="false">IF(N$1="P",MAX(0,N$2-$C555),IF(N$1="C",MAX(0,$C555-N$2)))</f>
        <v>0</v>
      </c>
      <c r="O555" s="103" t="n">
        <f aca="false">IF(O$1="P",MAX(0,O$2-$C555),IF(O$1="C",MAX(0,$C555-O$2)))</f>
        <v>0</v>
      </c>
      <c r="P555" s="103" t="n">
        <f aca="false">IF(P$1="P",MAX(0,P$2-$C555),IF(P$1="C",MAX(0,$C555-P$2)))</f>
        <v>0</v>
      </c>
      <c r="Q555" s="103" t="n">
        <f aca="false">IF(Q$1="P",MAX(0,Q$2-$C555),IF(Q$1="C",MAX(0,$C555-Q$2)))</f>
        <v>0</v>
      </c>
      <c r="R555" s="103" t="n">
        <f aca="false">IF(R$1="P",MAX(0,R$2-$C555),IF(R$1="C",MAX(0,$C555-R$2)))</f>
        <v>0</v>
      </c>
      <c r="S555" s="103" t="n">
        <f aca="false">IF(S$1="P",MAX(0,S$2-$C555),IF(S$1="C",MAX(0,$C555-S$2)))</f>
        <v>0</v>
      </c>
      <c r="T555" s="104" t="n">
        <f aca="false">A555</f>
        <v>26</v>
      </c>
      <c r="U555" s="105" t="n">
        <f aca="false">VLOOKUP($B555,Gas!$B$3:$E$2506,2)</f>
        <v>2.6</v>
      </c>
      <c r="V555" s="46" t="n">
        <f aca="false">C555/U555</f>
        <v>7.80769230769231</v>
      </c>
      <c r="W555" s="99" t="n">
        <f aca="false">VLOOKUP($B555,Gas!$B$3:$E$2506,4)</f>
        <v>0.694105556095523</v>
      </c>
    </row>
    <row r="556" customFormat="false" ht="12.75" hidden="false" customHeight="false" outlineLevel="0" collapsed="false">
      <c r="A556" s="95" t="n">
        <f aca="false">MONTH(B556)+(YEAR(B556)-1998)*12</f>
        <v>26</v>
      </c>
      <c r="B556" s="101" t="n">
        <v>36566</v>
      </c>
      <c r="C556" s="102" t="n">
        <v>19.28</v>
      </c>
      <c r="D556" s="98" t="n">
        <f aca="false">LN(C556/C555)</f>
        <v>-0.0515525968653421</v>
      </c>
      <c r="E556" s="106" t="n">
        <f aca="false">STDEV(D547:D556)*SQRT(trade_day)</f>
        <v>3.01069247989159</v>
      </c>
      <c r="F556" s="97"/>
      <c r="G556" s="103" t="n">
        <f aca="false">IF(G$1="P",MAX(0,G$2-$C556),IF(G$1="C",MAX(0,$C556-G$2)))</f>
        <v>0.719999999999999</v>
      </c>
      <c r="H556" s="103" t="n">
        <f aca="false">IF(H$1="P",MAX(0,H$2-$C556),IF(H$1="C",MAX(0,$C556-H$2)))</f>
        <v>5.72</v>
      </c>
      <c r="I556" s="103" t="n">
        <f aca="false">IF(I$1="P",MAX(0,I$2-$C556),IF(I$1="C",MAX(0,$C556-I$2)))</f>
        <v>10.72</v>
      </c>
      <c r="J556" s="103" t="n">
        <f aca="false">IF(J$1="P",MAX(0,J$2-$C556),IF(J$1="C",MAX(0,$C556-J$2)))</f>
        <v>15.72</v>
      </c>
      <c r="K556" s="103" t="n">
        <f aca="false">IF(K$1="P",MAX(0,K$2-$C556),IF(K$1="C",MAX(0,$C556-K$2)))</f>
        <v>20.72</v>
      </c>
      <c r="L556" s="103" t="n">
        <f aca="false">IF(L$1="P",MAX(0,L$2-$C556),IF(L$1="C",MAX(0,$C556-L$2)))</f>
        <v>30.72</v>
      </c>
      <c r="M556" s="103" t="n">
        <f aca="false">IF(M$1="P",MAX(0,M$2-$C556),IF(M$1="C",MAX(0,$C556-M$2)))</f>
        <v>0</v>
      </c>
      <c r="N556" s="103" t="n">
        <f aca="false">IF(N$1="P",MAX(0,N$2-$C556),IF(N$1="C",MAX(0,$C556-N$2)))</f>
        <v>0</v>
      </c>
      <c r="O556" s="103" t="n">
        <f aca="false">IF(O$1="P",MAX(0,O$2-$C556),IF(O$1="C",MAX(0,$C556-O$2)))</f>
        <v>0</v>
      </c>
      <c r="P556" s="103" t="n">
        <f aca="false">IF(P$1="P",MAX(0,P$2-$C556),IF(P$1="C",MAX(0,$C556-P$2)))</f>
        <v>0</v>
      </c>
      <c r="Q556" s="103" t="n">
        <f aca="false">IF(Q$1="P",MAX(0,Q$2-$C556),IF(Q$1="C",MAX(0,$C556-Q$2)))</f>
        <v>0</v>
      </c>
      <c r="R556" s="103" t="n">
        <f aca="false">IF(R$1="P",MAX(0,R$2-$C556),IF(R$1="C",MAX(0,$C556-R$2)))</f>
        <v>0</v>
      </c>
      <c r="S556" s="103" t="n">
        <f aca="false">IF(S$1="P",MAX(0,S$2-$C556),IF(S$1="C",MAX(0,$C556-S$2)))</f>
        <v>0</v>
      </c>
      <c r="T556" s="104" t="n">
        <f aca="false">A556</f>
        <v>26</v>
      </c>
      <c r="U556" s="105" t="n">
        <f aca="false">VLOOKUP($B556,Gas!$B$3:$E$2506,2)</f>
        <v>2.615</v>
      </c>
      <c r="V556" s="46" t="n">
        <f aca="false">C556/U556</f>
        <v>7.37284894837476</v>
      </c>
      <c r="W556" s="99" t="n">
        <f aca="false">VLOOKUP($B556,Gas!$B$3:$E$2506,4)</f>
        <v>0.69787388944781</v>
      </c>
    </row>
    <row r="557" customFormat="false" ht="12.75" hidden="false" customHeight="false" outlineLevel="0" collapsed="false">
      <c r="A557" s="95" t="n">
        <f aca="false">MONTH(B557)+(YEAR(B557)-1998)*12</f>
        <v>26</v>
      </c>
      <c r="B557" s="101" t="n">
        <v>36567</v>
      </c>
      <c r="C557" s="102" t="n">
        <v>20.07</v>
      </c>
      <c r="D557" s="98" t="n">
        <f aca="false">LN(C557/C556)</f>
        <v>0.0401578736258471</v>
      </c>
      <c r="E557" s="106" t="n">
        <f aca="false">STDEV(D548:D557)*SQRT(trade_day)</f>
        <v>3.05530305851002</v>
      </c>
      <c r="F557" s="97"/>
      <c r="G557" s="103" t="n">
        <f aca="false">IF(G$1="P",MAX(0,G$2-$C557),IF(G$1="C",MAX(0,$C557-G$2)))</f>
        <v>0</v>
      </c>
      <c r="H557" s="103" t="n">
        <f aca="false">IF(H$1="P",MAX(0,H$2-$C557),IF(H$1="C",MAX(0,$C557-H$2)))</f>
        <v>4.93</v>
      </c>
      <c r="I557" s="103" t="n">
        <f aca="false">IF(I$1="P",MAX(0,I$2-$C557),IF(I$1="C",MAX(0,$C557-I$2)))</f>
        <v>9.93</v>
      </c>
      <c r="J557" s="103" t="n">
        <f aca="false">IF(J$1="P",MAX(0,J$2-$C557),IF(J$1="C",MAX(0,$C557-J$2)))</f>
        <v>14.93</v>
      </c>
      <c r="K557" s="103" t="n">
        <f aca="false">IF(K$1="P",MAX(0,K$2-$C557),IF(K$1="C",MAX(0,$C557-K$2)))</f>
        <v>19.93</v>
      </c>
      <c r="L557" s="103" t="n">
        <f aca="false">IF(L$1="P",MAX(0,L$2-$C557),IF(L$1="C",MAX(0,$C557-L$2)))</f>
        <v>29.93</v>
      </c>
      <c r="M557" s="103" t="n">
        <f aca="false">IF(M$1="P",MAX(0,M$2-$C557),IF(M$1="C",MAX(0,$C557-M$2)))</f>
        <v>0.0700000000000003</v>
      </c>
      <c r="N557" s="103" t="n">
        <f aca="false">IF(N$1="P",MAX(0,N$2-$C557),IF(N$1="C",MAX(0,$C557-N$2)))</f>
        <v>0</v>
      </c>
      <c r="O557" s="103" t="n">
        <f aca="false">IF(O$1="P",MAX(0,O$2-$C557),IF(O$1="C",MAX(0,$C557-O$2)))</f>
        <v>0</v>
      </c>
      <c r="P557" s="103" t="n">
        <f aca="false">IF(P$1="P",MAX(0,P$2-$C557),IF(P$1="C",MAX(0,$C557-P$2)))</f>
        <v>0</v>
      </c>
      <c r="Q557" s="103" t="n">
        <f aca="false">IF(Q$1="P",MAX(0,Q$2-$C557),IF(Q$1="C",MAX(0,$C557-Q$2)))</f>
        <v>0</v>
      </c>
      <c r="R557" s="103" t="n">
        <f aca="false">IF(R$1="P",MAX(0,R$2-$C557),IF(R$1="C",MAX(0,$C557-R$2)))</f>
        <v>0</v>
      </c>
      <c r="S557" s="103" t="n">
        <f aca="false">IF(S$1="P",MAX(0,S$2-$C557),IF(S$1="C",MAX(0,$C557-S$2)))</f>
        <v>0</v>
      </c>
      <c r="T557" s="104" t="n">
        <f aca="false">A557</f>
        <v>26</v>
      </c>
      <c r="U557" s="105" t="n">
        <f aca="false">VLOOKUP($B557,Gas!$B$3:$E$2506,2)</f>
        <v>2.64</v>
      </c>
      <c r="V557" s="46" t="n">
        <f aca="false">C557/U557</f>
        <v>7.60227272727273</v>
      </c>
      <c r="W557" s="99" t="n">
        <f aca="false">VLOOKUP($B557,Gas!$B$3:$E$2506,4)</f>
        <v>0.646971719338111</v>
      </c>
    </row>
    <row r="558" customFormat="false" ht="12.75" hidden="false" customHeight="false" outlineLevel="0" collapsed="false">
      <c r="A558" s="95" t="n">
        <f aca="false">MONTH(B558)+(YEAR(B558)-1998)*12</f>
        <v>26</v>
      </c>
      <c r="B558" s="101" t="n">
        <v>36570</v>
      </c>
      <c r="C558" s="102" t="n">
        <v>23.24</v>
      </c>
      <c r="D558" s="98" t="n">
        <f aca="false">LN(C558/C557)</f>
        <v>0.146648769175464</v>
      </c>
      <c r="E558" s="106" t="n">
        <f aca="false">STDEV(D549:D558)*SQRT(trade_day)</f>
        <v>2.16888815278915</v>
      </c>
      <c r="F558" s="97"/>
      <c r="G558" s="103" t="n">
        <f aca="false">IF(G$1="P",MAX(0,G$2-$C558),IF(G$1="C",MAX(0,$C558-G$2)))</f>
        <v>0</v>
      </c>
      <c r="H558" s="103" t="n">
        <f aca="false">IF(H$1="P",MAX(0,H$2-$C558),IF(H$1="C",MAX(0,$C558-H$2)))</f>
        <v>1.76</v>
      </c>
      <c r="I558" s="103" t="n">
        <f aca="false">IF(I$1="P",MAX(0,I$2-$C558),IF(I$1="C",MAX(0,$C558-I$2)))</f>
        <v>6.76</v>
      </c>
      <c r="J558" s="103" t="n">
        <f aca="false">IF(J$1="P",MAX(0,J$2-$C558),IF(J$1="C",MAX(0,$C558-J$2)))</f>
        <v>11.76</v>
      </c>
      <c r="K558" s="103" t="n">
        <f aca="false">IF(K$1="P",MAX(0,K$2-$C558),IF(K$1="C",MAX(0,$C558-K$2)))</f>
        <v>16.76</v>
      </c>
      <c r="L558" s="103" t="n">
        <f aca="false">IF(L$1="P",MAX(0,L$2-$C558),IF(L$1="C",MAX(0,$C558-L$2)))</f>
        <v>26.76</v>
      </c>
      <c r="M558" s="103" t="n">
        <f aca="false">IF(M$1="P",MAX(0,M$2-$C558),IF(M$1="C",MAX(0,$C558-M$2)))</f>
        <v>3.24</v>
      </c>
      <c r="N558" s="103" t="n">
        <f aca="false">IF(N$1="P",MAX(0,N$2-$C558),IF(N$1="C",MAX(0,$C558-N$2)))</f>
        <v>0</v>
      </c>
      <c r="O558" s="103" t="n">
        <f aca="false">IF(O$1="P",MAX(0,O$2-$C558),IF(O$1="C",MAX(0,$C558-O$2)))</f>
        <v>0</v>
      </c>
      <c r="P558" s="103" t="n">
        <f aca="false">IF(P$1="P",MAX(0,P$2-$C558),IF(P$1="C",MAX(0,$C558-P$2)))</f>
        <v>0</v>
      </c>
      <c r="Q558" s="103" t="n">
        <f aca="false">IF(Q$1="P",MAX(0,Q$2-$C558),IF(Q$1="C",MAX(0,$C558-Q$2)))</f>
        <v>0</v>
      </c>
      <c r="R558" s="103" t="n">
        <f aca="false">IF(R$1="P",MAX(0,R$2-$C558),IF(R$1="C",MAX(0,$C558-R$2)))</f>
        <v>0</v>
      </c>
      <c r="S558" s="103" t="n">
        <f aca="false">IF(S$1="P",MAX(0,S$2-$C558),IF(S$1="C",MAX(0,$C558-S$2)))</f>
        <v>0</v>
      </c>
      <c r="T558" s="104" t="n">
        <f aca="false">A558</f>
        <v>26</v>
      </c>
      <c r="U558" s="105" t="n">
        <f aca="false">VLOOKUP($B558,Gas!$B$3:$E$2506,2)</f>
        <v>2.65</v>
      </c>
      <c r="V558" s="46" t="n">
        <f aca="false">C558/U558</f>
        <v>8.76981132075472</v>
      </c>
      <c r="W558" s="99" t="n">
        <f aca="false">VLOOKUP($B558,Gas!$B$3:$E$2506,4)</f>
        <v>0.511043453024922</v>
      </c>
    </row>
    <row r="559" customFormat="false" ht="12.75" hidden="false" customHeight="false" outlineLevel="0" collapsed="false">
      <c r="A559" s="95" t="n">
        <f aca="false">MONTH(B559)+(YEAR(B559)-1998)*12</f>
        <v>26</v>
      </c>
      <c r="B559" s="101" t="n">
        <v>36571</v>
      </c>
      <c r="C559" s="102" t="n">
        <v>23.67</v>
      </c>
      <c r="D559" s="98" t="n">
        <f aca="false">LN(C559/C558)</f>
        <v>0.0183334915421822</v>
      </c>
      <c r="E559" s="106" t="n">
        <f aca="false">STDEV(D550:D559)*SQRT(trade_day)</f>
        <v>2.15737670485313</v>
      </c>
      <c r="F559" s="97"/>
      <c r="G559" s="103" t="n">
        <f aca="false">IF(G$1="P",MAX(0,G$2-$C559),IF(G$1="C",MAX(0,$C559-G$2)))</f>
        <v>0</v>
      </c>
      <c r="H559" s="103" t="n">
        <f aca="false">IF(H$1="P",MAX(0,H$2-$C559),IF(H$1="C",MAX(0,$C559-H$2)))</f>
        <v>1.33</v>
      </c>
      <c r="I559" s="103" t="n">
        <f aca="false">IF(I$1="P",MAX(0,I$2-$C559),IF(I$1="C",MAX(0,$C559-I$2)))</f>
        <v>6.33</v>
      </c>
      <c r="J559" s="103" t="n">
        <f aca="false">IF(J$1="P",MAX(0,J$2-$C559),IF(J$1="C",MAX(0,$C559-J$2)))</f>
        <v>11.33</v>
      </c>
      <c r="K559" s="103" t="n">
        <f aca="false">IF(K$1="P",MAX(0,K$2-$C559),IF(K$1="C",MAX(0,$C559-K$2)))</f>
        <v>16.33</v>
      </c>
      <c r="L559" s="103" t="n">
        <f aca="false">IF(L$1="P",MAX(0,L$2-$C559),IF(L$1="C",MAX(0,$C559-L$2)))</f>
        <v>26.33</v>
      </c>
      <c r="M559" s="103" t="n">
        <f aca="false">IF(M$1="P",MAX(0,M$2-$C559),IF(M$1="C",MAX(0,$C559-M$2)))</f>
        <v>3.67</v>
      </c>
      <c r="N559" s="103" t="n">
        <f aca="false">IF(N$1="P",MAX(0,N$2-$C559),IF(N$1="C",MAX(0,$C559-N$2)))</f>
        <v>0</v>
      </c>
      <c r="O559" s="103" t="n">
        <f aca="false">IF(O$1="P",MAX(0,O$2-$C559),IF(O$1="C",MAX(0,$C559-O$2)))</f>
        <v>0</v>
      </c>
      <c r="P559" s="103" t="n">
        <f aca="false">IF(P$1="P",MAX(0,P$2-$C559),IF(P$1="C",MAX(0,$C559-P$2)))</f>
        <v>0</v>
      </c>
      <c r="Q559" s="103" t="n">
        <f aca="false">IF(Q$1="P",MAX(0,Q$2-$C559),IF(Q$1="C",MAX(0,$C559-Q$2)))</f>
        <v>0</v>
      </c>
      <c r="R559" s="103" t="n">
        <f aca="false">IF(R$1="P",MAX(0,R$2-$C559),IF(R$1="C",MAX(0,$C559-R$2)))</f>
        <v>0</v>
      </c>
      <c r="S559" s="103" t="n">
        <f aca="false">IF(S$1="P",MAX(0,S$2-$C559),IF(S$1="C",MAX(0,$C559-S$2)))</f>
        <v>0</v>
      </c>
      <c r="T559" s="104" t="n">
        <f aca="false">A559</f>
        <v>26</v>
      </c>
      <c r="U559" s="105" t="n">
        <f aca="false">VLOOKUP($B559,Gas!$B$3:$E$2506,2)</f>
        <v>2.61</v>
      </c>
      <c r="V559" s="46" t="n">
        <f aca="false">C559/U559</f>
        <v>9.06896551724138</v>
      </c>
      <c r="W559" s="99" t="n">
        <f aca="false">VLOOKUP($B559,Gas!$B$3:$E$2506,4)</f>
        <v>0.49817172664553</v>
      </c>
    </row>
    <row r="560" customFormat="false" ht="12.75" hidden="false" customHeight="false" outlineLevel="0" collapsed="false">
      <c r="A560" s="95" t="n">
        <f aca="false">MONTH(B560)+(YEAR(B560)-1998)*12</f>
        <v>26</v>
      </c>
      <c r="B560" s="101" t="n">
        <v>36572</v>
      </c>
      <c r="C560" s="102" t="n">
        <v>25.67</v>
      </c>
      <c r="D560" s="98" t="n">
        <f aca="false">LN(C560/C559)</f>
        <v>0.0811145713571564</v>
      </c>
      <c r="E560" s="106" t="n">
        <f aca="false">STDEV(D551:D560)*SQRT(trade_day)</f>
        <v>2.07416154624776</v>
      </c>
      <c r="F560" s="97"/>
      <c r="G560" s="103" t="n">
        <f aca="false">IF(G$1="P",MAX(0,G$2-$C560),IF(G$1="C",MAX(0,$C560-G$2)))</f>
        <v>0</v>
      </c>
      <c r="H560" s="103" t="n">
        <f aca="false">IF(H$1="P",MAX(0,H$2-$C560),IF(H$1="C",MAX(0,$C560-H$2)))</f>
        <v>0</v>
      </c>
      <c r="I560" s="103" t="n">
        <f aca="false">IF(I$1="P",MAX(0,I$2-$C560),IF(I$1="C",MAX(0,$C560-I$2)))</f>
        <v>4.33</v>
      </c>
      <c r="J560" s="103" t="n">
        <f aca="false">IF(J$1="P",MAX(0,J$2-$C560),IF(J$1="C",MAX(0,$C560-J$2)))</f>
        <v>9.33</v>
      </c>
      <c r="K560" s="103" t="n">
        <f aca="false">IF(K$1="P",MAX(0,K$2-$C560),IF(K$1="C",MAX(0,$C560-K$2)))</f>
        <v>14.33</v>
      </c>
      <c r="L560" s="103" t="n">
        <f aca="false">IF(L$1="P",MAX(0,L$2-$C560),IF(L$1="C",MAX(0,$C560-L$2)))</f>
        <v>24.33</v>
      </c>
      <c r="M560" s="103" t="n">
        <f aca="false">IF(M$1="P",MAX(0,M$2-$C560),IF(M$1="C",MAX(0,$C560-M$2)))</f>
        <v>5.67</v>
      </c>
      <c r="N560" s="103" t="n">
        <f aca="false">IF(N$1="P",MAX(0,N$2-$C560),IF(N$1="C",MAX(0,$C560-N$2)))</f>
        <v>0.670000000000002</v>
      </c>
      <c r="O560" s="103" t="n">
        <f aca="false">IF(O$1="P",MAX(0,O$2-$C560),IF(O$1="C",MAX(0,$C560-O$2)))</f>
        <v>0</v>
      </c>
      <c r="P560" s="103" t="n">
        <f aca="false">IF(P$1="P",MAX(0,P$2-$C560),IF(P$1="C",MAX(0,$C560-P$2)))</f>
        <v>0</v>
      </c>
      <c r="Q560" s="103" t="n">
        <f aca="false">IF(Q$1="P",MAX(0,Q$2-$C560),IF(Q$1="C",MAX(0,$C560-Q$2)))</f>
        <v>0</v>
      </c>
      <c r="R560" s="103" t="n">
        <f aca="false">IF(R$1="P",MAX(0,R$2-$C560),IF(R$1="C",MAX(0,$C560-R$2)))</f>
        <v>0</v>
      </c>
      <c r="S560" s="103" t="n">
        <f aca="false">IF(S$1="P",MAX(0,S$2-$C560),IF(S$1="C",MAX(0,$C560-S$2)))</f>
        <v>0</v>
      </c>
      <c r="T560" s="104" t="n">
        <f aca="false">A560</f>
        <v>26</v>
      </c>
      <c r="U560" s="105" t="n">
        <f aca="false">VLOOKUP($B560,Gas!$B$3:$E$2506,2)</f>
        <v>2.61</v>
      </c>
      <c r="V560" s="46" t="n">
        <f aca="false">C560/U560</f>
        <v>9.8352490421456</v>
      </c>
      <c r="W560" s="99" t="n">
        <f aca="false">VLOOKUP($B560,Gas!$B$3:$E$2506,4)</f>
        <v>0.49817172664553</v>
      </c>
    </row>
    <row r="561" customFormat="false" ht="12.75" hidden="false" customHeight="false" outlineLevel="0" collapsed="false">
      <c r="A561" s="95" t="n">
        <f aca="false">MONTH(B561)+(YEAR(B561)-1998)*12</f>
        <v>26</v>
      </c>
      <c r="B561" s="101" t="n">
        <v>36573</v>
      </c>
      <c r="C561" s="102" t="n">
        <v>25.12</v>
      </c>
      <c r="D561" s="98" t="n">
        <f aca="false">LN(C561/C560)</f>
        <v>-0.0216586532830511</v>
      </c>
      <c r="E561" s="106" t="n">
        <f aca="false">STDEV(D552:D561)*SQRT(trade_day)</f>
        <v>2.05047639381385</v>
      </c>
      <c r="F561" s="97"/>
      <c r="G561" s="103" t="n">
        <f aca="false">IF(G$1="P",MAX(0,G$2-$C561),IF(G$1="C",MAX(0,$C561-G$2)))</f>
        <v>0</v>
      </c>
      <c r="H561" s="103" t="n">
        <f aca="false">IF(H$1="P",MAX(0,H$2-$C561),IF(H$1="C",MAX(0,$C561-H$2)))</f>
        <v>0</v>
      </c>
      <c r="I561" s="103" t="n">
        <f aca="false">IF(I$1="P",MAX(0,I$2-$C561),IF(I$1="C",MAX(0,$C561-I$2)))</f>
        <v>4.88</v>
      </c>
      <c r="J561" s="103" t="n">
        <f aca="false">IF(J$1="P",MAX(0,J$2-$C561),IF(J$1="C",MAX(0,$C561-J$2)))</f>
        <v>9.88</v>
      </c>
      <c r="K561" s="103" t="n">
        <f aca="false">IF(K$1="P",MAX(0,K$2-$C561),IF(K$1="C",MAX(0,$C561-K$2)))</f>
        <v>14.88</v>
      </c>
      <c r="L561" s="103" t="n">
        <f aca="false">IF(L$1="P",MAX(0,L$2-$C561),IF(L$1="C",MAX(0,$C561-L$2)))</f>
        <v>24.88</v>
      </c>
      <c r="M561" s="103" t="n">
        <f aca="false">IF(M$1="P",MAX(0,M$2-$C561),IF(M$1="C",MAX(0,$C561-M$2)))</f>
        <v>5.12</v>
      </c>
      <c r="N561" s="103" t="n">
        <f aca="false">IF(N$1="P",MAX(0,N$2-$C561),IF(N$1="C",MAX(0,$C561-N$2)))</f>
        <v>0.120000000000001</v>
      </c>
      <c r="O561" s="103" t="n">
        <f aca="false">IF(O$1="P",MAX(0,O$2-$C561),IF(O$1="C",MAX(0,$C561-O$2)))</f>
        <v>0</v>
      </c>
      <c r="P561" s="103" t="n">
        <f aca="false">IF(P$1="P",MAX(0,P$2-$C561),IF(P$1="C",MAX(0,$C561-P$2)))</f>
        <v>0</v>
      </c>
      <c r="Q561" s="103" t="n">
        <f aca="false">IF(Q$1="P",MAX(0,Q$2-$C561),IF(Q$1="C",MAX(0,$C561-Q$2)))</f>
        <v>0</v>
      </c>
      <c r="R561" s="103" t="n">
        <f aca="false">IF(R$1="P",MAX(0,R$2-$C561),IF(R$1="C",MAX(0,$C561-R$2)))</f>
        <v>0</v>
      </c>
      <c r="S561" s="103" t="n">
        <f aca="false">IF(S$1="P",MAX(0,S$2-$C561),IF(S$1="C",MAX(0,$C561-S$2)))</f>
        <v>0</v>
      </c>
      <c r="T561" s="104" t="n">
        <f aca="false">A561</f>
        <v>26</v>
      </c>
      <c r="U561" s="105" t="n">
        <f aca="false">VLOOKUP($B561,Gas!$B$3:$E$2506,2)</f>
        <v>2.645</v>
      </c>
      <c r="V561" s="46" t="n">
        <f aca="false">C561/U561</f>
        <v>9.49716446124764</v>
      </c>
      <c r="W561" s="99" t="n">
        <f aca="false">VLOOKUP($B561,Gas!$B$3:$E$2506,4)</f>
        <v>0.511341021022282</v>
      </c>
    </row>
    <row r="562" customFormat="false" ht="12.75" hidden="false" customHeight="false" outlineLevel="0" collapsed="false">
      <c r="A562" s="95" t="n">
        <f aca="false">MONTH(B562)+(YEAR(B562)-1998)*12</f>
        <v>26</v>
      </c>
      <c r="B562" s="101" t="n">
        <v>36574</v>
      </c>
      <c r="C562" s="102" t="n">
        <v>24.1</v>
      </c>
      <c r="D562" s="98" t="n">
        <f aca="false">LN(C562/C561)</f>
        <v>-0.0414525011033886</v>
      </c>
      <c r="E562" s="106" t="n">
        <f aca="false">STDEV(D553:D562)*SQRT(trade_day)</f>
        <v>1.97024274190262</v>
      </c>
      <c r="F562" s="97"/>
      <c r="G562" s="103" t="n">
        <f aca="false">IF(G$1="P",MAX(0,G$2-$C562),IF(G$1="C",MAX(0,$C562-G$2)))</f>
        <v>0</v>
      </c>
      <c r="H562" s="103" t="n">
        <f aca="false">IF(H$1="P",MAX(0,H$2-$C562),IF(H$1="C",MAX(0,$C562-H$2)))</f>
        <v>0.899999999999999</v>
      </c>
      <c r="I562" s="103" t="n">
        <f aca="false">IF(I$1="P",MAX(0,I$2-$C562),IF(I$1="C",MAX(0,$C562-I$2)))</f>
        <v>5.9</v>
      </c>
      <c r="J562" s="103" t="n">
        <f aca="false">IF(J$1="P",MAX(0,J$2-$C562),IF(J$1="C",MAX(0,$C562-J$2)))</f>
        <v>10.9</v>
      </c>
      <c r="K562" s="103" t="n">
        <f aca="false">IF(K$1="P",MAX(0,K$2-$C562),IF(K$1="C",MAX(0,$C562-K$2)))</f>
        <v>15.9</v>
      </c>
      <c r="L562" s="103" t="n">
        <f aca="false">IF(L$1="P",MAX(0,L$2-$C562),IF(L$1="C",MAX(0,$C562-L$2)))</f>
        <v>25.9</v>
      </c>
      <c r="M562" s="103" t="n">
        <f aca="false">IF(M$1="P",MAX(0,M$2-$C562),IF(M$1="C",MAX(0,$C562-M$2)))</f>
        <v>4.1</v>
      </c>
      <c r="N562" s="103" t="n">
        <f aca="false">IF(N$1="P",MAX(0,N$2-$C562),IF(N$1="C",MAX(0,$C562-N$2)))</f>
        <v>0</v>
      </c>
      <c r="O562" s="103" t="n">
        <f aca="false">IF(O$1="P",MAX(0,O$2-$C562),IF(O$1="C",MAX(0,$C562-O$2)))</f>
        <v>0</v>
      </c>
      <c r="P562" s="103" t="n">
        <f aca="false">IF(P$1="P",MAX(0,P$2-$C562),IF(P$1="C",MAX(0,$C562-P$2)))</f>
        <v>0</v>
      </c>
      <c r="Q562" s="103" t="n">
        <f aca="false">IF(Q$1="P",MAX(0,Q$2-$C562),IF(Q$1="C",MAX(0,$C562-Q$2)))</f>
        <v>0</v>
      </c>
      <c r="R562" s="103" t="n">
        <f aca="false">IF(R$1="P",MAX(0,R$2-$C562),IF(R$1="C",MAX(0,$C562-R$2)))</f>
        <v>0</v>
      </c>
      <c r="S562" s="103" t="n">
        <f aca="false">IF(S$1="P",MAX(0,S$2-$C562),IF(S$1="C",MAX(0,$C562-S$2)))</f>
        <v>0</v>
      </c>
      <c r="T562" s="104" t="n">
        <f aca="false">A562</f>
        <v>26</v>
      </c>
      <c r="U562" s="105" t="n">
        <f aca="false">VLOOKUP($B562,Gas!$B$3:$E$2506,2)</f>
        <v>2.655</v>
      </c>
      <c r="V562" s="46" t="n">
        <f aca="false">C562/U562</f>
        <v>9.07721280602637</v>
      </c>
      <c r="W562" s="99" t="n">
        <f aca="false">VLOOKUP($B562,Gas!$B$3:$E$2506,4)</f>
        <v>0.504349179562036</v>
      </c>
    </row>
    <row r="563" customFormat="false" ht="12.75" hidden="false" customHeight="false" outlineLevel="0" collapsed="false">
      <c r="A563" s="95" t="n">
        <f aca="false">MONTH(B563)+(YEAR(B563)-1998)*12</f>
        <v>26</v>
      </c>
      <c r="B563" s="101" t="n">
        <v>36577</v>
      </c>
      <c r="C563" s="102" t="n">
        <v>23.8</v>
      </c>
      <c r="D563" s="98" t="n">
        <f aca="false">LN(C563/C562)</f>
        <v>-0.0125262598191804</v>
      </c>
      <c r="E563" s="106" t="n">
        <f aca="false">STDEV(D554:D563)*SQRT(trade_day)</f>
        <v>1.89270142780104</v>
      </c>
      <c r="F563" s="97"/>
      <c r="G563" s="103" t="n">
        <f aca="false">IF(G$1="P",MAX(0,G$2-$C563),IF(G$1="C",MAX(0,$C563-G$2)))</f>
        <v>0</v>
      </c>
      <c r="H563" s="103" t="n">
        <f aca="false">IF(H$1="P",MAX(0,H$2-$C563),IF(H$1="C",MAX(0,$C563-H$2)))</f>
        <v>1.2</v>
      </c>
      <c r="I563" s="103" t="n">
        <f aca="false">IF(I$1="P",MAX(0,I$2-$C563),IF(I$1="C",MAX(0,$C563-I$2)))</f>
        <v>6.2</v>
      </c>
      <c r="J563" s="103" t="n">
        <f aca="false">IF(J$1="P",MAX(0,J$2-$C563),IF(J$1="C",MAX(0,$C563-J$2)))</f>
        <v>11.2</v>
      </c>
      <c r="K563" s="103" t="n">
        <f aca="false">IF(K$1="P",MAX(0,K$2-$C563),IF(K$1="C",MAX(0,$C563-K$2)))</f>
        <v>16.2</v>
      </c>
      <c r="L563" s="103" t="n">
        <f aca="false">IF(L$1="P",MAX(0,L$2-$C563),IF(L$1="C",MAX(0,$C563-L$2)))</f>
        <v>26.2</v>
      </c>
      <c r="M563" s="103" t="n">
        <f aca="false">IF(M$1="P",MAX(0,M$2-$C563),IF(M$1="C",MAX(0,$C563-M$2)))</f>
        <v>3.8</v>
      </c>
      <c r="N563" s="103" t="n">
        <f aca="false">IF(N$1="P",MAX(0,N$2-$C563),IF(N$1="C",MAX(0,$C563-N$2)))</f>
        <v>0</v>
      </c>
      <c r="O563" s="103" t="n">
        <f aca="false">IF(O$1="P",MAX(0,O$2-$C563),IF(O$1="C",MAX(0,$C563-O$2)))</f>
        <v>0</v>
      </c>
      <c r="P563" s="103" t="n">
        <f aca="false">IF(P$1="P",MAX(0,P$2-$C563),IF(P$1="C",MAX(0,$C563-P$2)))</f>
        <v>0</v>
      </c>
      <c r="Q563" s="103" t="n">
        <f aca="false">IF(Q$1="P",MAX(0,Q$2-$C563),IF(Q$1="C",MAX(0,$C563-Q$2)))</f>
        <v>0</v>
      </c>
      <c r="R563" s="103" t="n">
        <f aca="false">IF(R$1="P",MAX(0,R$2-$C563),IF(R$1="C",MAX(0,$C563-R$2)))</f>
        <v>0</v>
      </c>
      <c r="S563" s="103" t="n">
        <f aca="false">IF(S$1="P",MAX(0,S$2-$C563),IF(S$1="C",MAX(0,$C563-S$2)))</f>
        <v>0</v>
      </c>
      <c r="T563" s="104" t="n">
        <f aca="false">A563</f>
        <v>26</v>
      </c>
      <c r="U563" s="105" t="n">
        <f aca="false">VLOOKUP($B563,Gas!$B$3:$E$2506,2)</f>
        <v>2.645</v>
      </c>
      <c r="V563" s="46" t="n">
        <f aca="false">C563/U563</f>
        <v>8.99810964083176</v>
      </c>
      <c r="W563" s="99" t="n">
        <f aca="false">VLOOKUP($B563,Gas!$B$3:$E$2506,4)</f>
        <v>0.135270630095756</v>
      </c>
    </row>
    <row r="564" customFormat="false" ht="12.75" hidden="false" customHeight="false" outlineLevel="0" collapsed="false">
      <c r="A564" s="95" t="n">
        <f aca="false">MONTH(B564)+(YEAR(B564)-1998)*12</f>
        <v>26</v>
      </c>
      <c r="B564" s="101" t="n">
        <v>36578</v>
      </c>
      <c r="C564" s="102" t="n">
        <v>21.85</v>
      </c>
      <c r="D564" s="98" t="n">
        <f aca="false">LN(C564/C563)</f>
        <v>-0.0854846591358298</v>
      </c>
      <c r="E564" s="106" t="n">
        <f aca="false">STDEV(D555:D564)*SQRT(trade_day)</f>
        <v>1.85559966717905</v>
      </c>
      <c r="F564" s="97"/>
      <c r="G564" s="103" t="n">
        <f aca="false">IF(G$1="P",MAX(0,G$2-$C564),IF(G$1="C",MAX(0,$C564-G$2)))</f>
        <v>0</v>
      </c>
      <c r="H564" s="103" t="n">
        <f aca="false">IF(H$1="P",MAX(0,H$2-$C564),IF(H$1="C",MAX(0,$C564-H$2)))</f>
        <v>3.15</v>
      </c>
      <c r="I564" s="103" t="n">
        <f aca="false">IF(I$1="P",MAX(0,I$2-$C564),IF(I$1="C",MAX(0,$C564-I$2)))</f>
        <v>8.15</v>
      </c>
      <c r="J564" s="103" t="n">
        <f aca="false">IF(J$1="P",MAX(0,J$2-$C564),IF(J$1="C",MAX(0,$C564-J$2)))</f>
        <v>13.15</v>
      </c>
      <c r="K564" s="103" t="n">
        <f aca="false">IF(K$1="P",MAX(0,K$2-$C564),IF(K$1="C",MAX(0,$C564-K$2)))</f>
        <v>18.15</v>
      </c>
      <c r="L564" s="103" t="n">
        <f aca="false">IF(L$1="P",MAX(0,L$2-$C564),IF(L$1="C",MAX(0,$C564-L$2)))</f>
        <v>28.15</v>
      </c>
      <c r="M564" s="103" t="n">
        <f aca="false">IF(M$1="P",MAX(0,M$2-$C564),IF(M$1="C",MAX(0,$C564-M$2)))</f>
        <v>1.85</v>
      </c>
      <c r="N564" s="103" t="n">
        <f aca="false">IF(N$1="P",MAX(0,N$2-$C564),IF(N$1="C",MAX(0,$C564-N$2)))</f>
        <v>0</v>
      </c>
      <c r="O564" s="103" t="n">
        <f aca="false">IF(O$1="P",MAX(0,O$2-$C564),IF(O$1="C",MAX(0,$C564-O$2)))</f>
        <v>0</v>
      </c>
      <c r="P564" s="103" t="n">
        <f aca="false">IF(P$1="P",MAX(0,P$2-$C564),IF(P$1="C",MAX(0,$C564-P$2)))</f>
        <v>0</v>
      </c>
      <c r="Q564" s="103" t="n">
        <f aca="false">IF(Q$1="P",MAX(0,Q$2-$C564),IF(Q$1="C",MAX(0,$C564-Q$2)))</f>
        <v>0</v>
      </c>
      <c r="R564" s="103" t="n">
        <f aca="false">IF(R$1="P",MAX(0,R$2-$C564),IF(R$1="C",MAX(0,$C564-R$2)))</f>
        <v>0</v>
      </c>
      <c r="S564" s="103" t="n">
        <f aca="false">IF(S$1="P",MAX(0,S$2-$C564),IF(S$1="C",MAX(0,$C564-S$2)))</f>
        <v>0</v>
      </c>
      <c r="T564" s="104" t="n">
        <f aca="false">A564</f>
        <v>26</v>
      </c>
      <c r="U564" s="105" t="n">
        <f aca="false">VLOOKUP($B564,Gas!$B$3:$E$2506,2)</f>
        <v>2.645</v>
      </c>
      <c r="V564" s="46" t="n">
        <f aca="false">C564/U564</f>
        <v>8.26086956521739</v>
      </c>
      <c r="W564" s="99" t="n">
        <f aca="false">VLOOKUP($B564,Gas!$B$3:$E$2506,4)</f>
        <v>0.13311086550045</v>
      </c>
    </row>
    <row r="565" customFormat="false" ht="12.75" hidden="false" customHeight="false" outlineLevel="0" collapsed="false">
      <c r="A565" s="95" t="n">
        <f aca="false">MONTH(B565)+(YEAR(B565)-1998)*12</f>
        <v>26</v>
      </c>
      <c r="B565" s="101" t="n">
        <v>36579</v>
      </c>
      <c r="C565" s="102" t="n">
        <v>19.88</v>
      </c>
      <c r="D565" s="98" t="n">
        <f aca="false">LN(C565/C564)</f>
        <v>-0.0944867203131713</v>
      </c>
      <c r="E565" s="106" t="n">
        <f aca="false">STDEV(D556:D565)*SQRT(trade_day)</f>
        <v>1.19289388752131</v>
      </c>
      <c r="F565" s="97"/>
      <c r="G565" s="103" t="n">
        <f aca="false">IF(G$1="P",MAX(0,G$2-$C565),IF(G$1="C",MAX(0,$C565-G$2)))</f>
        <v>0.120000000000001</v>
      </c>
      <c r="H565" s="103" t="n">
        <f aca="false">IF(H$1="P",MAX(0,H$2-$C565),IF(H$1="C",MAX(0,$C565-H$2)))</f>
        <v>5.12</v>
      </c>
      <c r="I565" s="103" t="n">
        <f aca="false">IF(I$1="P",MAX(0,I$2-$C565),IF(I$1="C",MAX(0,$C565-I$2)))</f>
        <v>10.12</v>
      </c>
      <c r="J565" s="103" t="n">
        <f aca="false">IF(J$1="P",MAX(0,J$2-$C565),IF(J$1="C",MAX(0,$C565-J$2)))</f>
        <v>15.12</v>
      </c>
      <c r="K565" s="103" t="n">
        <f aca="false">IF(K$1="P",MAX(0,K$2-$C565),IF(K$1="C",MAX(0,$C565-K$2)))</f>
        <v>20.12</v>
      </c>
      <c r="L565" s="103" t="n">
        <f aca="false">IF(L$1="P",MAX(0,L$2-$C565),IF(L$1="C",MAX(0,$C565-L$2)))</f>
        <v>30.12</v>
      </c>
      <c r="M565" s="103" t="n">
        <f aca="false">IF(M$1="P",MAX(0,M$2-$C565),IF(M$1="C",MAX(0,$C565-M$2)))</f>
        <v>0</v>
      </c>
      <c r="N565" s="103" t="n">
        <f aca="false">IF(N$1="P",MAX(0,N$2-$C565),IF(N$1="C",MAX(0,$C565-N$2)))</f>
        <v>0</v>
      </c>
      <c r="O565" s="103" t="n">
        <f aca="false">IF(O$1="P",MAX(0,O$2-$C565),IF(O$1="C",MAX(0,$C565-O$2)))</f>
        <v>0</v>
      </c>
      <c r="P565" s="103" t="n">
        <f aca="false">IF(P$1="P",MAX(0,P$2-$C565),IF(P$1="C",MAX(0,$C565-P$2)))</f>
        <v>0</v>
      </c>
      <c r="Q565" s="103" t="n">
        <f aca="false">IF(Q$1="P",MAX(0,Q$2-$C565),IF(Q$1="C",MAX(0,$C565-Q$2)))</f>
        <v>0</v>
      </c>
      <c r="R565" s="103" t="n">
        <f aca="false">IF(R$1="P",MAX(0,R$2-$C565),IF(R$1="C",MAX(0,$C565-R$2)))</f>
        <v>0</v>
      </c>
      <c r="S565" s="103" t="n">
        <f aca="false">IF(S$1="P",MAX(0,S$2-$C565),IF(S$1="C",MAX(0,$C565-S$2)))</f>
        <v>0</v>
      </c>
      <c r="T565" s="104" t="n">
        <f aca="false">A565</f>
        <v>26</v>
      </c>
      <c r="U565" s="105" t="n">
        <f aca="false">VLOOKUP($B565,Gas!$B$3:$E$2506,2)</f>
        <v>2.545</v>
      </c>
      <c r="V565" s="46" t="n">
        <f aca="false">C565/U565</f>
        <v>7.81139489194499</v>
      </c>
      <c r="W565" s="99" t="n">
        <f aca="false">VLOOKUP($B565,Gas!$B$3:$E$2506,4)</f>
        <v>0.267102780497793</v>
      </c>
    </row>
    <row r="566" customFormat="false" ht="12.75" hidden="false" customHeight="false" outlineLevel="0" collapsed="false">
      <c r="A566" s="95" t="n">
        <f aca="false">MONTH(B566)+(YEAR(B566)-1998)*12</f>
        <v>26</v>
      </c>
      <c r="B566" s="101" t="n">
        <v>36580</v>
      </c>
      <c r="C566" s="102" t="n">
        <v>17.96</v>
      </c>
      <c r="D566" s="98" t="n">
        <f aca="false">LN(C566/C565)</f>
        <v>-0.101567138354374</v>
      </c>
      <c r="E566" s="106" t="n">
        <f aca="false">STDEV(D557:D566)*SQRT(trade_day)</f>
        <v>1.27395698111923</v>
      </c>
      <c r="F566" s="97"/>
      <c r="G566" s="103" t="n">
        <f aca="false">IF(G$1="P",MAX(0,G$2-$C566),IF(G$1="C",MAX(0,$C566-G$2)))</f>
        <v>2.04</v>
      </c>
      <c r="H566" s="103" t="n">
        <f aca="false">IF(H$1="P",MAX(0,H$2-$C566),IF(H$1="C",MAX(0,$C566-H$2)))</f>
        <v>7.04</v>
      </c>
      <c r="I566" s="103" t="n">
        <f aca="false">IF(I$1="P",MAX(0,I$2-$C566),IF(I$1="C",MAX(0,$C566-I$2)))</f>
        <v>12.04</v>
      </c>
      <c r="J566" s="103" t="n">
        <f aca="false">IF(J$1="P",MAX(0,J$2-$C566),IF(J$1="C",MAX(0,$C566-J$2)))</f>
        <v>17.04</v>
      </c>
      <c r="K566" s="103" t="n">
        <f aca="false">IF(K$1="P",MAX(0,K$2-$C566),IF(K$1="C",MAX(0,$C566-K$2)))</f>
        <v>22.04</v>
      </c>
      <c r="L566" s="103" t="n">
        <f aca="false">IF(L$1="P",MAX(0,L$2-$C566),IF(L$1="C",MAX(0,$C566-L$2)))</f>
        <v>32.04</v>
      </c>
      <c r="M566" s="103" t="n">
        <f aca="false">IF(M$1="P",MAX(0,M$2-$C566),IF(M$1="C",MAX(0,$C566-M$2)))</f>
        <v>0</v>
      </c>
      <c r="N566" s="103" t="n">
        <f aca="false">IF(N$1="P",MAX(0,N$2-$C566),IF(N$1="C",MAX(0,$C566-N$2)))</f>
        <v>0</v>
      </c>
      <c r="O566" s="103" t="n">
        <f aca="false">IF(O$1="P",MAX(0,O$2-$C566),IF(O$1="C",MAX(0,$C566-O$2)))</f>
        <v>0</v>
      </c>
      <c r="P566" s="103" t="n">
        <f aca="false">IF(P$1="P",MAX(0,P$2-$C566),IF(P$1="C",MAX(0,$C566-P$2)))</f>
        <v>0</v>
      </c>
      <c r="Q566" s="103" t="n">
        <f aca="false">IF(Q$1="P",MAX(0,Q$2-$C566),IF(Q$1="C",MAX(0,$C566-Q$2)))</f>
        <v>0</v>
      </c>
      <c r="R566" s="103" t="n">
        <f aca="false">IF(R$1="P",MAX(0,R$2-$C566),IF(R$1="C",MAX(0,$C566-R$2)))</f>
        <v>0</v>
      </c>
      <c r="S566" s="103" t="n">
        <f aca="false">IF(S$1="P",MAX(0,S$2-$C566),IF(S$1="C",MAX(0,$C566-S$2)))</f>
        <v>0</v>
      </c>
      <c r="T566" s="104" t="n">
        <f aca="false">A566</f>
        <v>26</v>
      </c>
      <c r="U566" s="105" t="n">
        <f aca="false">VLOOKUP($B566,Gas!$B$3:$E$2506,2)</f>
        <v>2.5</v>
      </c>
      <c r="V566" s="46" t="n">
        <f aca="false">C566/U566</f>
        <v>7.184</v>
      </c>
      <c r="W566" s="99" t="n">
        <f aca="false">VLOOKUP($B566,Gas!$B$3:$E$2506,4)</f>
        <v>0.277687495721184</v>
      </c>
    </row>
    <row r="567" customFormat="false" ht="12.75" hidden="false" customHeight="false" outlineLevel="0" collapsed="false">
      <c r="A567" s="95" t="n">
        <f aca="false">MONTH(B567)+(YEAR(B567)-1998)*12</f>
        <v>26</v>
      </c>
      <c r="B567" s="101" t="n">
        <v>36581</v>
      </c>
      <c r="C567" s="102" t="n">
        <v>17.58</v>
      </c>
      <c r="D567" s="98" t="n">
        <f aca="false">LN(C567/C566)</f>
        <v>-0.0213851706170228</v>
      </c>
      <c r="E567" s="106" t="n">
        <f aca="false">STDEV(D558:D567)*SQRT(trade_day)</f>
        <v>1.24743920443864</v>
      </c>
      <c r="F567" s="97"/>
      <c r="G567" s="103" t="n">
        <f aca="false">IF(G$1="P",MAX(0,G$2-$C567),IF(G$1="C",MAX(0,$C567-G$2)))</f>
        <v>2.42</v>
      </c>
      <c r="H567" s="103" t="n">
        <f aca="false">IF(H$1="P",MAX(0,H$2-$C567),IF(H$1="C",MAX(0,$C567-H$2)))</f>
        <v>7.42</v>
      </c>
      <c r="I567" s="103" t="n">
        <f aca="false">IF(I$1="P",MAX(0,I$2-$C567),IF(I$1="C",MAX(0,$C567-I$2)))</f>
        <v>12.42</v>
      </c>
      <c r="J567" s="103" t="n">
        <f aca="false">IF(J$1="P",MAX(0,J$2-$C567),IF(J$1="C",MAX(0,$C567-J$2)))</f>
        <v>17.42</v>
      </c>
      <c r="K567" s="103" t="n">
        <f aca="false">IF(K$1="P",MAX(0,K$2-$C567),IF(K$1="C",MAX(0,$C567-K$2)))</f>
        <v>22.42</v>
      </c>
      <c r="L567" s="103" t="n">
        <f aca="false">IF(L$1="P",MAX(0,L$2-$C567),IF(L$1="C",MAX(0,$C567-L$2)))</f>
        <v>32.42</v>
      </c>
      <c r="M567" s="103" t="n">
        <f aca="false">IF(M$1="P",MAX(0,M$2-$C567),IF(M$1="C",MAX(0,$C567-M$2)))</f>
        <v>0</v>
      </c>
      <c r="N567" s="103" t="n">
        <f aca="false">IF(N$1="P",MAX(0,N$2-$C567),IF(N$1="C",MAX(0,$C567-N$2)))</f>
        <v>0</v>
      </c>
      <c r="O567" s="103" t="n">
        <f aca="false">IF(O$1="P",MAX(0,O$2-$C567),IF(O$1="C",MAX(0,$C567-O$2)))</f>
        <v>0</v>
      </c>
      <c r="P567" s="103" t="n">
        <f aca="false">IF(P$1="P",MAX(0,P$2-$C567),IF(P$1="C",MAX(0,$C567-P$2)))</f>
        <v>0</v>
      </c>
      <c r="Q567" s="103" t="n">
        <f aca="false">IF(Q$1="P",MAX(0,Q$2-$C567),IF(Q$1="C",MAX(0,$C567-Q$2)))</f>
        <v>0</v>
      </c>
      <c r="R567" s="103" t="n">
        <f aca="false">IF(R$1="P",MAX(0,R$2-$C567),IF(R$1="C",MAX(0,$C567-R$2)))</f>
        <v>0</v>
      </c>
      <c r="S567" s="103" t="n">
        <f aca="false">IF(S$1="P",MAX(0,S$2-$C567),IF(S$1="C",MAX(0,$C567-S$2)))</f>
        <v>0</v>
      </c>
      <c r="T567" s="104" t="n">
        <f aca="false">A567</f>
        <v>26</v>
      </c>
      <c r="U567" s="105" t="n">
        <f aca="false">VLOOKUP($B567,Gas!$B$3:$E$2506,2)</f>
        <v>2.515</v>
      </c>
      <c r="V567" s="46" t="n">
        <f aca="false">C567/U567</f>
        <v>6.99005964214712</v>
      </c>
      <c r="W567" s="99" t="n">
        <f aca="false">VLOOKUP($B567,Gas!$B$3:$E$2506,4)</f>
        <v>0.278162608137242</v>
      </c>
    </row>
    <row r="568" customFormat="false" ht="12.75" hidden="false" customHeight="false" outlineLevel="0" collapsed="false">
      <c r="A568" s="95" t="n">
        <f aca="false">MONTH(B568)+(YEAR(B568)-1998)*12</f>
        <v>26</v>
      </c>
      <c r="B568" s="101" t="n">
        <v>36584</v>
      </c>
      <c r="C568" s="102" t="n">
        <v>20.35</v>
      </c>
      <c r="D568" s="98" t="n">
        <f aca="false">LN(C568/C567)</f>
        <v>0.146319019631573</v>
      </c>
      <c r="E568" s="106" t="n">
        <f aca="false">STDEV(D559:D568)*SQRT(trade_day)</f>
        <v>1.24626566189834</v>
      </c>
      <c r="F568" s="97"/>
      <c r="G568" s="103" t="n">
        <f aca="false">IF(G$1="P",MAX(0,G$2-$C568),IF(G$1="C",MAX(0,$C568-G$2)))</f>
        <v>0</v>
      </c>
      <c r="H568" s="103" t="n">
        <f aca="false">IF(H$1="P",MAX(0,H$2-$C568),IF(H$1="C",MAX(0,$C568-H$2)))</f>
        <v>4.65</v>
      </c>
      <c r="I568" s="103" t="n">
        <f aca="false">IF(I$1="P",MAX(0,I$2-$C568),IF(I$1="C",MAX(0,$C568-I$2)))</f>
        <v>9.65</v>
      </c>
      <c r="J568" s="103" t="n">
        <f aca="false">IF(J$1="P",MAX(0,J$2-$C568),IF(J$1="C",MAX(0,$C568-J$2)))</f>
        <v>14.65</v>
      </c>
      <c r="K568" s="103" t="n">
        <f aca="false">IF(K$1="P",MAX(0,K$2-$C568),IF(K$1="C",MAX(0,$C568-K$2)))</f>
        <v>19.65</v>
      </c>
      <c r="L568" s="103" t="n">
        <f aca="false">IF(L$1="P",MAX(0,L$2-$C568),IF(L$1="C",MAX(0,$C568-L$2)))</f>
        <v>29.65</v>
      </c>
      <c r="M568" s="103" t="n">
        <f aca="false">IF(M$1="P",MAX(0,M$2-$C568),IF(M$1="C",MAX(0,$C568-M$2)))</f>
        <v>0.350000000000001</v>
      </c>
      <c r="N568" s="103" t="n">
        <f aca="false">IF(N$1="P",MAX(0,N$2-$C568),IF(N$1="C",MAX(0,$C568-N$2)))</f>
        <v>0</v>
      </c>
      <c r="O568" s="103" t="n">
        <f aca="false">IF(O$1="P",MAX(0,O$2-$C568),IF(O$1="C",MAX(0,$C568-O$2)))</f>
        <v>0</v>
      </c>
      <c r="P568" s="103" t="n">
        <f aca="false">IF(P$1="P",MAX(0,P$2-$C568),IF(P$1="C",MAX(0,$C568-P$2)))</f>
        <v>0</v>
      </c>
      <c r="Q568" s="103" t="n">
        <f aca="false">IF(Q$1="P",MAX(0,Q$2-$C568),IF(Q$1="C",MAX(0,$C568-Q$2)))</f>
        <v>0</v>
      </c>
      <c r="R568" s="103" t="n">
        <f aca="false">IF(R$1="P",MAX(0,R$2-$C568),IF(R$1="C",MAX(0,$C568-R$2)))</f>
        <v>0</v>
      </c>
      <c r="S568" s="103" t="n">
        <f aca="false">IF(S$1="P",MAX(0,S$2-$C568),IF(S$1="C",MAX(0,$C568-S$2)))</f>
        <v>0</v>
      </c>
      <c r="T568" s="104" t="n">
        <f aca="false">A568</f>
        <v>26</v>
      </c>
      <c r="U568" s="105" t="n">
        <f aca="false">VLOOKUP($B568,Gas!$B$3:$E$2506,2)</f>
        <v>2.515</v>
      </c>
      <c r="V568" s="46" t="n">
        <f aca="false">C568/U568</f>
        <v>8.09145129224652</v>
      </c>
      <c r="W568" s="99" t="n">
        <f aca="false">VLOOKUP($B568,Gas!$B$3:$E$2506,4)</f>
        <v>0.251544178547224</v>
      </c>
    </row>
    <row r="569" customFormat="false" ht="12.75" hidden="false" customHeight="false" outlineLevel="0" collapsed="false">
      <c r="A569" s="95" t="n">
        <f aca="false">MONTH(B569)+(YEAR(B569)-1998)*12</f>
        <v>26</v>
      </c>
      <c r="B569" s="101" t="n">
        <v>36585</v>
      </c>
      <c r="C569" s="102" t="n">
        <v>21.08</v>
      </c>
      <c r="D569" s="98" t="n">
        <f aca="false">LN(C569/C568)</f>
        <v>0.0352438117845574</v>
      </c>
      <c r="E569" s="106" t="n">
        <f aca="false">STDEV(D560:D569)*SQRT(trade_day)</f>
        <v>1.26096240742816</v>
      </c>
      <c r="F569" s="97"/>
      <c r="G569" s="103" t="n">
        <f aca="false">IF(G$1="P",MAX(0,G$2-$C569),IF(G$1="C",MAX(0,$C569-G$2)))</f>
        <v>0</v>
      </c>
      <c r="H569" s="103" t="n">
        <f aca="false">IF(H$1="P",MAX(0,H$2-$C569),IF(H$1="C",MAX(0,$C569-H$2)))</f>
        <v>3.92</v>
      </c>
      <c r="I569" s="103" t="n">
        <f aca="false">IF(I$1="P",MAX(0,I$2-$C569),IF(I$1="C",MAX(0,$C569-I$2)))</f>
        <v>8.92</v>
      </c>
      <c r="J569" s="103" t="n">
        <f aca="false">IF(J$1="P",MAX(0,J$2-$C569),IF(J$1="C",MAX(0,$C569-J$2)))</f>
        <v>13.92</v>
      </c>
      <c r="K569" s="103" t="n">
        <f aca="false">IF(K$1="P",MAX(0,K$2-$C569),IF(K$1="C",MAX(0,$C569-K$2)))</f>
        <v>18.92</v>
      </c>
      <c r="L569" s="103" t="n">
        <f aca="false">IF(L$1="P",MAX(0,L$2-$C569),IF(L$1="C",MAX(0,$C569-L$2)))</f>
        <v>28.92</v>
      </c>
      <c r="M569" s="103" t="n">
        <f aca="false">IF(M$1="P",MAX(0,M$2-$C569),IF(M$1="C",MAX(0,$C569-M$2)))</f>
        <v>1.08</v>
      </c>
      <c r="N569" s="103" t="n">
        <f aca="false">IF(N$1="P",MAX(0,N$2-$C569),IF(N$1="C",MAX(0,$C569-N$2)))</f>
        <v>0</v>
      </c>
      <c r="O569" s="103" t="n">
        <f aca="false">IF(O$1="P",MAX(0,O$2-$C569),IF(O$1="C",MAX(0,$C569-O$2)))</f>
        <v>0</v>
      </c>
      <c r="P569" s="103" t="n">
        <f aca="false">IF(P$1="P",MAX(0,P$2-$C569),IF(P$1="C",MAX(0,$C569-P$2)))</f>
        <v>0</v>
      </c>
      <c r="Q569" s="103" t="n">
        <f aca="false">IF(Q$1="P",MAX(0,Q$2-$C569),IF(Q$1="C",MAX(0,$C569-Q$2)))</f>
        <v>0</v>
      </c>
      <c r="R569" s="103" t="n">
        <f aca="false">IF(R$1="P",MAX(0,R$2-$C569),IF(R$1="C",MAX(0,$C569-R$2)))</f>
        <v>0</v>
      </c>
      <c r="S569" s="103" t="n">
        <f aca="false">IF(S$1="P",MAX(0,S$2-$C569),IF(S$1="C",MAX(0,$C569-S$2)))</f>
        <v>0</v>
      </c>
      <c r="T569" s="104" t="n">
        <f aca="false">A569</f>
        <v>26</v>
      </c>
      <c r="U569" s="105" t="n">
        <f aca="false">VLOOKUP($B569,Gas!$B$3:$E$2506,2)</f>
        <v>2.605</v>
      </c>
      <c r="V569" s="46" t="n">
        <f aca="false">C569/U569</f>
        <v>8.09213051823416</v>
      </c>
      <c r="W569" s="99" t="n">
        <f aca="false">VLOOKUP($B569,Gas!$B$3:$E$2506,4)</f>
        <v>0.351840971931169</v>
      </c>
    </row>
    <row r="570" customFormat="false" ht="12.75" hidden="false" customHeight="false" outlineLevel="0" collapsed="false">
      <c r="A570" s="95" t="n">
        <f aca="false">MONTH(B570)+(YEAR(B570)-1998)*12</f>
        <v>27</v>
      </c>
      <c r="B570" s="101" t="n">
        <v>36586</v>
      </c>
      <c r="C570" s="102" t="n">
        <v>20.8</v>
      </c>
      <c r="D570" s="98" t="n">
        <f aca="false">LN(C570/C569)</f>
        <v>-0.0133717369658892</v>
      </c>
      <c r="E570" s="106" t="n">
        <f aca="false">STDEV(D561:D570)*SQRT(trade_day)</f>
        <v>1.1517802858123</v>
      </c>
      <c r="F570" s="97"/>
      <c r="G570" s="103" t="n">
        <f aca="false">IF(G$1="P",MAX(0,G$2-$C570),IF(G$1="C",MAX(0,$C570-G$2)))</f>
        <v>0</v>
      </c>
      <c r="H570" s="103" t="n">
        <f aca="false">IF(H$1="P",MAX(0,H$2-$C570),IF(H$1="C",MAX(0,$C570-H$2)))</f>
        <v>4.2</v>
      </c>
      <c r="I570" s="103" t="n">
        <f aca="false">IF(I$1="P",MAX(0,I$2-$C570),IF(I$1="C",MAX(0,$C570-I$2)))</f>
        <v>9.2</v>
      </c>
      <c r="J570" s="103" t="n">
        <f aca="false">IF(J$1="P",MAX(0,J$2-$C570),IF(J$1="C",MAX(0,$C570-J$2)))</f>
        <v>14.2</v>
      </c>
      <c r="K570" s="103" t="n">
        <f aca="false">IF(K$1="P",MAX(0,K$2-$C570),IF(K$1="C",MAX(0,$C570-K$2)))</f>
        <v>19.2</v>
      </c>
      <c r="L570" s="103" t="n">
        <f aca="false">IF(L$1="P",MAX(0,L$2-$C570),IF(L$1="C",MAX(0,$C570-L$2)))</f>
        <v>29.2</v>
      </c>
      <c r="M570" s="103" t="n">
        <f aca="false">IF(M$1="P",MAX(0,M$2-$C570),IF(M$1="C",MAX(0,$C570-M$2)))</f>
        <v>0.800000000000001</v>
      </c>
      <c r="N570" s="103" t="n">
        <f aca="false">IF(N$1="P",MAX(0,N$2-$C570),IF(N$1="C",MAX(0,$C570-N$2)))</f>
        <v>0</v>
      </c>
      <c r="O570" s="103" t="n">
        <f aca="false">IF(O$1="P",MAX(0,O$2-$C570),IF(O$1="C",MAX(0,$C570-O$2)))</f>
        <v>0</v>
      </c>
      <c r="P570" s="103" t="n">
        <f aca="false">IF(P$1="P",MAX(0,P$2-$C570),IF(P$1="C",MAX(0,$C570-P$2)))</f>
        <v>0</v>
      </c>
      <c r="Q570" s="103" t="n">
        <f aca="false">IF(Q$1="P",MAX(0,Q$2-$C570),IF(Q$1="C",MAX(0,$C570-Q$2)))</f>
        <v>0</v>
      </c>
      <c r="R570" s="103" t="n">
        <f aca="false">IF(R$1="P",MAX(0,R$2-$C570),IF(R$1="C",MAX(0,$C570-R$2)))</f>
        <v>0</v>
      </c>
      <c r="S570" s="103" t="n">
        <f aca="false">IF(S$1="P",MAX(0,S$2-$C570),IF(S$1="C",MAX(0,$C570-S$2)))</f>
        <v>0</v>
      </c>
      <c r="T570" s="104" t="n">
        <f aca="false">A570</f>
        <v>27</v>
      </c>
      <c r="U570" s="105" t="n">
        <f aca="false">VLOOKUP($B570,Gas!$B$3:$E$2506,2)</f>
        <v>2.66</v>
      </c>
      <c r="V570" s="46" t="n">
        <f aca="false">C570/U570</f>
        <v>7.81954887218045</v>
      </c>
      <c r="W570" s="99" t="n">
        <f aca="false">VLOOKUP($B570,Gas!$B$3:$E$2506,4)</f>
        <v>0.377237425179136</v>
      </c>
    </row>
    <row r="571" customFormat="false" ht="12.75" hidden="false" customHeight="false" outlineLevel="0" collapsed="false">
      <c r="A571" s="95" t="n">
        <f aca="false">MONTH(B571)+(YEAR(B571)-1998)*12</f>
        <v>27</v>
      </c>
      <c r="B571" s="101" t="n">
        <v>36587</v>
      </c>
      <c r="C571" s="102" t="n">
        <v>21.73</v>
      </c>
      <c r="D571" s="98" t="n">
        <f aca="false">LN(C571/C570)</f>
        <v>0.0437408075610659</v>
      </c>
      <c r="E571" s="106" t="n">
        <f aca="false">STDEV(D562:D571)*SQRT(trade_day)</f>
        <v>1.19635547048077</v>
      </c>
      <c r="F571" s="97"/>
      <c r="G571" s="103" t="n">
        <f aca="false">IF(G$1="P",MAX(0,G$2-$C571),IF(G$1="C",MAX(0,$C571-G$2)))</f>
        <v>0</v>
      </c>
      <c r="H571" s="103" t="n">
        <f aca="false">IF(H$1="P",MAX(0,H$2-$C571),IF(H$1="C",MAX(0,$C571-H$2)))</f>
        <v>3.27</v>
      </c>
      <c r="I571" s="103" t="n">
        <f aca="false">IF(I$1="P",MAX(0,I$2-$C571),IF(I$1="C",MAX(0,$C571-I$2)))</f>
        <v>8.27</v>
      </c>
      <c r="J571" s="103" t="n">
        <f aca="false">IF(J$1="P",MAX(0,J$2-$C571),IF(J$1="C",MAX(0,$C571-J$2)))</f>
        <v>13.27</v>
      </c>
      <c r="K571" s="103" t="n">
        <f aca="false">IF(K$1="P",MAX(0,K$2-$C571),IF(K$1="C",MAX(0,$C571-K$2)))</f>
        <v>18.27</v>
      </c>
      <c r="L571" s="103" t="n">
        <f aca="false">IF(L$1="P",MAX(0,L$2-$C571),IF(L$1="C",MAX(0,$C571-L$2)))</f>
        <v>28.27</v>
      </c>
      <c r="M571" s="103" t="n">
        <f aca="false">IF(M$1="P",MAX(0,M$2-$C571),IF(M$1="C",MAX(0,$C571-M$2)))</f>
        <v>1.73</v>
      </c>
      <c r="N571" s="103" t="n">
        <f aca="false">IF(N$1="P",MAX(0,N$2-$C571),IF(N$1="C",MAX(0,$C571-N$2)))</f>
        <v>0</v>
      </c>
      <c r="O571" s="103" t="n">
        <f aca="false">IF(O$1="P",MAX(0,O$2-$C571),IF(O$1="C",MAX(0,$C571-O$2)))</f>
        <v>0</v>
      </c>
      <c r="P571" s="103" t="n">
        <f aca="false">IF(P$1="P",MAX(0,P$2-$C571),IF(P$1="C",MAX(0,$C571-P$2)))</f>
        <v>0</v>
      </c>
      <c r="Q571" s="103" t="n">
        <f aca="false">IF(Q$1="P",MAX(0,Q$2-$C571),IF(Q$1="C",MAX(0,$C571-Q$2)))</f>
        <v>0</v>
      </c>
      <c r="R571" s="103" t="n">
        <f aca="false">IF(R$1="P",MAX(0,R$2-$C571),IF(R$1="C",MAX(0,$C571-R$2)))</f>
        <v>0</v>
      </c>
      <c r="S571" s="103" t="n">
        <f aca="false">IF(S$1="P",MAX(0,S$2-$C571),IF(S$1="C",MAX(0,$C571-S$2)))</f>
        <v>0</v>
      </c>
      <c r="T571" s="104" t="n">
        <f aca="false">A571</f>
        <v>27</v>
      </c>
      <c r="U571" s="105" t="n">
        <f aca="false">VLOOKUP($B571,Gas!$B$3:$E$2506,2)</f>
        <v>2.71</v>
      </c>
      <c r="V571" s="46" t="n">
        <f aca="false">C571/U571</f>
        <v>8.01845018450185</v>
      </c>
      <c r="W571" s="99" t="n">
        <f aca="false">VLOOKUP($B571,Gas!$B$3:$E$2506,4)</f>
        <v>0.392571023007583</v>
      </c>
    </row>
    <row r="572" customFormat="false" ht="12.75" hidden="false" customHeight="false" outlineLevel="0" collapsed="false">
      <c r="A572" s="95" t="n">
        <f aca="false">MONTH(B572)+(YEAR(B572)-1998)*12</f>
        <v>27</v>
      </c>
      <c r="B572" s="101" t="n">
        <v>36588</v>
      </c>
      <c r="C572" s="102" t="n">
        <v>23.9</v>
      </c>
      <c r="D572" s="98" t="n">
        <f aca="false">LN(C572/C571)</f>
        <v>0.0951846646691267</v>
      </c>
      <c r="E572" s="106" t="n">
        <f aca="false">STDEV(D563:D572)*SQRT(trade_day)</f>
        <v>1.30130386320332</v>
      </c>
      <c r="F572" s="97"/>
      <c r="G572" s="103" t="n">
        <f aca="false">IF(G$1="P",MAX(0,G$2-$C572),IF(G$1="C",MAX(0,$C572-G$2)))</f>
        <v>0</v>
      </c>
      <c r="H572" s="103" t="n">
        <f aca="false">IF(H$1="P",MAX(0,H$2-$C572),IF(H$1="C",MAX(0,$C572-H$2)))</f>
        <v>1.1</v>
      </c>
      <c r="I572" s="103" t="n">
        <f aca="false">IF(I$1="P",MAX(0,I$2-$C572),IF(I$1="C",MAX(0,$C572-I$2)))</f>
        <v>6.1</v>
      </c>
      <c r="J572" s="103" t="n">
        <f aca="false">IF(J$1="P",MAX(0,J$2-$C572),IF(J$1="C",MAX(0,$C572-J$2)))</f>
        <v>11.1</v>
      </c>
      <c r="K572" s="103" t="n">
        <f aca="false">IF(K$1="P",MAX(0,K$2-$C572),IF(K$1="C",MAX(0,$C572-K$2)))</f>
        <v>16.1</v>
      </c>
      <c r="L572" s="103" t="n">
        <f aca="false">IF(L$1="P",MAX(0,L$2-$C572),IF(L$1="C",MAX(0,$C572-L$2)))</f>
        <v>26.1</v>
      </c>
      <c r="M572" s="103" t="n">
        <f aca="false">IF(M$1="P",MAX(0,M$2-$C572),IF(M$1="C",MAX(0,$C572-M$2)))</f>
        <v>3.9</v>
      </c>
      <c r="N572" s="103" t="n">
        <f aca="false">IF(N$1="P",MAX(0,N$2-$C572),IF(N$1="C",MAX(0,$C572-N$2)))</f>
        <v>0</v>
      </c>
      <c r="O572" s="103" t="n">
        <f aca="false">IF(O$1="P",MAX(0,O$2-$C572),IF(O$1="C",MAX(0,$C572-O$2)))</f>
        <v>0</v>
      </c>
      <c r="P572" s="103" t="n">
        <f aca="false">IF(P$1="P",MAX(0,P$2-$C572),IF(P$1="C",MAX(0,$C572-P$2)))</f>
        <v>0</v>
      </c>
      <c r="Q572" s="103" t="n">
        <f aca="false">IF(Q$1="P",MAX(0,Q$2-$C572),IF(Q$1="C",MAX(0,$C572-Q$2)))</f>
        <v>0</v>
      </c>
      <c r="R572" s="103" t="n">
        <f aca="false">IF(R$1="P",MAX(0,R$2-$C572),IF(R$1="C",MAX(0,$C572-R$2)))</f>
        <v>0</v>
      </c>
      <c r="S572" s="103" t="n">
        <f aca="false">IF(S$1="P",MAX(0,S$2-$C572),IF(S$1="C",MAX(0,$C572-S$2)))</f>
        <v>0</v>
      </c>
      <c r="T572" s="104" t="n">
        <f aca="false">A572</f>
        <v>27</v>
      </c>
      <c r="U572" s="105" t="n">
        <f aca="false">VLOOKUP($B572,Gas!$B$3:$E$2506,2)</f>
        <v>2.8</v>
      </c>
      <c r="V572" s="46" t="n">
        <f aca="false">C572/U572</f>
        <v>8.53571428571429</v>
      </c>
      <c r="W572" s="99" t="n">
        <f aca="false">VLOOKUP($B572,Gas!$B$3:$E$2506,4)</f>
        <v>0.43201610092382</v>
      </c>
    </row>
    <row r="573" customFormat="false" ht="12.75" hidden="false" customHeight="false" outlineLevel="0" collapsed="false">
      <c r="A573" s="95" t="n">
        <f aca="false">MONTH(B573)+(YEAR(B573)-1998)*12</f>
        <v>27</v>
      </c>
      <c r="B573" s="101" t="n">
        <v>36591</v>
      </c>
      <c r="C573" s="102" t="n">
        <v>22.26</v>
      </c>
      <c r="D573" s="98" t="n">
        <f aca="false">LN(C573/C572)</f>
        <v>-0.0710871130900661</v>
      </c>
      <c r="E573" s="106" t="n">
        <f aca="false">STDEV(D564:D573)*SQRT(trade_day)</f>
        <v>1.34802359359358</v>
      </c>
      <c r="F573" s="97"/>
      <c r="G573" s="103" t="n">
        <f aca="false">IF(G$1="P",MAX(0,G$2-$C573),IF(G$1="C",MAX(0,$C573-G$2)))</f>
        <v>0</v>
      </c>
      <c r="H573" s="103" t="n">
        <f aca="false">IF(H$1="P",MAX(0,H$2-$C573),IF(H$1="C",MAX(0,$C573-H$2)))</f>
        <v>2.74</v>
      </c>
      <c r="I573" s="103" t="n">
        <f aca="false">IF(I$1="P",MAX(0,I$2-$C573),IF(I$1="C",MAX(0,$C573-I$2)))</f>
        <v>7.74</v>
      </c>
      <c r="J573" s="103" t="n">
        <f aca="false">IF(J$1="P",MAX(0,J$2-$C573),IF(J$1="C",MAX(0,$C573-J$2)))</f>
        <v>12.74</v>
      </c>
      <c r="K573" s="103" t="n">
        <f aca="false">IF(K$1="P",MAX(0,K$2-$C573),IF(K$1="C",MAX(0,$C573-K$2)))</f>
        <v>17.74</v>
      </c>
      <c r="L573" s="103" t="n">
        <f aca="false">IF(L$1="P",MAX(0,L$2-$C573),IF(L$1="C",MAX(0,$C573-L$2)))</f>
        <v>27.74</v>
      </c>
      <c r="M573" s="103" t="n">
        <f aca="false">IF(M$1="P",MAX(0,M$2-$C573),IF(M$1="C",MAX(0,$C573-M$2)))</f>
        <v>2.26</v>
      </c>
      <c r="N573" s="103" t="n">
        <f aca="false">IF(N$1="P",MAX(0,N$2-$C573),IF(N$1="C",MAX(0,$C573-N$2)))</f>
        <v>0</v>
      </c>
      <c r="O573" s="103" t="n">
        <f aca="false">IF(O$1="P",MAX(0,O$2-$C573),IF(O$1="C",MAX(0,$C573-O$2)))</f>
        <v>0</v>
      </c>
      <c r="P573" s="103" t="n">
        <f aca="false">IF(P$1="P",MAX(0,P$2-$C573),IF(P$1="C",MAX(0,$C573-P$2)))</f>
        <v>0</v>
      </c>
      <c r="Q573" s="103" t="n">
        <f aca="false">IF(Q$1="P",MAX(0,Q$2-$C573),IF(Q$1="C",MAX(0,$C573-Q$2)))</f>
        <v>0</v>
      </c>
      <c r="R573" s="103" t="n">
        <f aca="false">IF(R$1="P",MAX(0,R$2-$C573),IF(R$1="C",MAX(0,$C573-R$2)))</f>
        <v>0</v>
      </c>
      <c r="S573" s="103" t="n">
        <f aca="false">IF(S$1="P",MAX(0,S$2-$C573),IF(S$1="C",MAX(0,$C573-S$2)))</f>
        <v>0</v>
      </c>
      <c r="T573" s="104" t="n">
        <f aca="false">A573</f>
        <v>27</v>
      </c>
      <c r="U573" s="105" t="n">
        <f aca="false">VLOOKUP($B573,Gas!$B$3:$E$2506,2)</f>
        <v>2.725</v>
      </c>
      <c r="V573" s="46" t="n">
        <f aca="false">C573/U573</f>
        <v>8.16880733944954</v>
      </c>
      <c r="W573" s="99" t="n">
        <f aca="false">VLOOKUP($B573,Gas!$B$3:$E$2506,4)</f>
        <v>0.359174234497808</v>
      </c>
    </row>
    <row r="574" customFormat="false" ht="12.75" hidden="false" customHeight="false" outlineLevel="0" collapsed="false">
      <c r="A574" s="95" t="n">
        <f aca="false">MONTH(B574)+(YEAR(B574)-1998)*12</f>
        <v>27</v>
      </c>
      <c r="B574" s="101" t="n">
        <v>36592</v>
      </c>
      <c r="C574" s="102" t="n">
        <v>19.15</v>
      </c>
      <c r="D574" s="98" t="n">
        <f aca="false">LN(C574/C573)</f>
        <v>-0.150488630220744</v>
      </c>
      <c r="E574" s="106" t="n">
        <f aca="false">STDEV(D565:D574)*SQRT(trade_day)</f>
        <v>1.48571910189978</v>
      </c>
      <c r="F574" s="97"/>
      <c r="G574" s="103" t="n">
        <f aca="false">IF(G$1="P",MAX(0,G$2-$C574),IF(G$1="C",MAX(0,$C574-G$2)))</f>
        <v>0.850000000000001</v>
      </c>
      <c r="H574" s="103" t="n">
        <f aca="false">IF(H$1="P",MAX(0,H$2-$C574),IF(H$1="C",MAX(0,$C574-H$2)))</f>
        <v>5.85</v>
      </c>
      <c r="I574" s="103" t="n">
        <f aca="false">IF(I$1="P",MAX(0,I$2-$C574),IF(I$1="C",MAX(0,$C574-I$2)))</f>
        <v>10.85</v>
      </c>
      <c r="J574" s="103" t="n">
        <f aca="false">IF(J$1="P",MAX(0,J$2-$C574),IF(J$1="C",MAX(0,$C574-J$2)))</f>
        <v>15.85</v>
      </c>
      <c r="K574" s="103" t="n">
        <f aca="false">IF(K$1="P",MAX(0,K$2-$C574),IF(K$1="C",MAX(0,$C574-K$2)))</f>
        <v>20.85</v>
      </c>
      <c r="L574" s="103" t="n">
        <f aca="false">IF(L$1="P",MAX(0,L$2-$C574),IF(L$1="C",MAX(0,$C574-L$2)))</f>
        <v>30.85</v>
      </c>
      <c r="M574" s="103" t="n">
        <f aca="false">IF(M$1="P",MAX(0,M$2-$C574),IF(M$1="C",MAX(0,$C574-M$2)))</f>
        <v>0</v>
      </c>
      <c r="N574" s="103" t="n">
        <f aca="false">IF(N$1="P",MAX(0,N$2-$C574),IF(N$1="C",MAX(0,$C574-N$2)))</f>
        <v>0</v>
      </c>
      <c r="O574" s="103" t="n">
        <f aca="false">IF(O$1="P",MAX(0,O$2-$C574),IF(O$1="C",MAX(0,$C574-O$2)))</f>
        <v>0</v>
      </c>
      <c r="P574" s="103" t="n">
        <f aca="false">IF(P$1="P",MAX(0,P$2-$C574),IF(P$1="C",MAX(0,$C574-P$2)))</f>
        <v>0</v>
      </c>
      <c r="Q574" s="103" t="n">
        <f aca="false">IF(Q$1="P",MAX(0,Q$2-$C574),IF(Q$1="C",MAX(0,$C574-Q$2)))</f>
        <v>0</v>
      </c>
      <c r="R574" s="103" t="n">
        <f aca="false">IF(R$1="P",MAX(0,R$2-$C574),IF(R$1="C",MAX(0,$C574-R$2)))</f>
        <v>0</v>
      </c>
      <c r="S574" s="103" t="n">
        <f aca="false">IF(S$1="P",MAX(0,S$2-$C574),IF(S$1="C",MAX(0,$C574-S$2)))</f>
        <v>0</v>
      </c>
      <c r="T574" s="104" t="n">
        <f aca="false">A574</f>
        <v>27</v>
      </c>
      <c r="U574" s="105" t="n">
        <f aca="false">VLOOKUP($B574,Gas!$B$3:$E$2506,2)</f>
        <v>2.76</v>
      </c>
      <c r="V574" s="46" t="n">
        <f aca="false">C574/U574</f>
        <v>6.93840579710145</v>
      </c>
      <c r="W574" s="99" t="n">
        <f aca="false">VLOOKUP($B574,Gas!$B$3:$E$2506,4)</f>
        <v>0.355878542617646</v>
      </c>
    </row>
    <row r="575" customFormat="false" ht="12.75" hidden="false" customHeight="false" outlineLevel="0" collapsed="false">
      <c r="A575" s="95" t="n">
        <f aca="false">MONTH(B575)+(YEAR(B575)-1998)*12</f>
        <v>27</v>
      </c>
      <c r="B575" s="101" t="n">
        <v>36593</v>
      </c>
      <c r="C575" s="102" t="n">
        <v>20.94</v>
      </c>
      <c r="D575" s="98" t="n">
        <f aca="false">LN(C575/C574)</f>
        <v>0.089358489815736</v>
      </c>
      <c r="E575" s="106" t="n">
        <f aca="false">STDEV(D566:D575)*SQRT(trade_day)</f>
        <v>1.49063808974251</v>
      </c>
      <c r="F575" s="97"/>
      <c r="G575" s="103" t="n">
        <f aca="false">IF(G$1="P",MAX(0,G$2-$C575),IF(G$1="C",MAX(0,$C575-G$2)))</f>
        <v>0</v>
      </c>
      <c r="H575" s="103" t="n">
        <f aca="false">IF(H$1="P",MAX(0,H$2-$C575),IF(H$1="C",MAX(0,$C575-H$2)))</f>
        <v>4.06</v>
      </c>
      <c r="I575" s="103" t="n">
        <f aca="false">IF(I$1="P",MAX(0,I$2-$C575),IF(I$1="C",MAX(0,$C575-I$2)))</f>
        <v>9.06</v>
      </c>
      <c r="J575" s="103" t="n">
        <f aca="false">IF(J$1="P",MAX(0,J$2-$C575),IF(J$1="C",MAX(0,$C575-J$2)))</f>
        <v>14.06</v>
      </c>
      <c r="K575" s="103" t="n">
        <f aca="false">IF(K$1="P",MAX(0,K$2-$C575),IF(K$1="C",MAX(0,$C575-K$2)))</f>
        <v>19.06</v>
      </c>
      <c r="L575" s="103" t="n">
        <f aca="false">IF(L$1="P",MAX(0,L$2-$C575),IF(L$1="C",MAX(0,$C575-L$2)))</f>
        <v>29.06</v>
      </c>
      <c r="M575" s="103" t="n">
        <f aca="false">IF(M$1="P",MAX(0,M$2-$C575),IF(M$1="C",MAX(0,$C575-M$2)))</f>
        <v>0.940000000000001</v>
      </c>
      <c r="N575" s="103" t="n">
        <f aca="false">IF(N$1="P",MAX(0,N$2-$C575),IF(N$1="C",MAX(0,$C575-N$2)))</f>
        <v>0</v>
      </c>
      <c r="O575" s="103" t="n">
        <f aca="false">IF(O$1="P",MAX(0,O$2-$C575),IF(O$1="C",MAX(0,$C575-O$2)))</f>
        <v>0</v>
      </c>
      <c r="P575" s="103" t="n">
        <f aca="false">IF(P$1="P",MAX(0,P$2-$C575),IF(P$1="C",MAX(0,$C575-P$2)))</f>
        <v>0</v>
      </c>
      <c r="Q575" s="103" t="n">
        <f aca="false">IF(Q$1="P",MAX(0,Q$2-$C575),IF(Q$1="C",MAX(0,$C575-Q$2)))</f>
        <v>0</v>
      </c>
      <c r="R575" s="103" t="n">
        <f aca="false">IF(R$1="P",MAX(0,R$2-$C575),IF(R$1="C",MAX(0,$C575-R$2)))</f>
        <v>0</v>
      </c>
      <c r="S575" s="103" t="n">
        <f aca="false">IF(S$1="P",MAX(0,S$2-$C575),IF(S$1="C",MAX(0,$C575-S$2)))</f>
        <v>0</v>
      </c>
      <c r="T575" s="104" t="n">
        <f aca="false">A575</f>
        <v>27</v>
      </c>
      <c r="U575" s="105" t="n">
        <f aca="false">VLOOKUP($B575,Gas!$B$3:$E$2506,2)</f>
        <v>2.78</v>
      </c>
      <c r="V575" s="46" t="n">
        <f aca="false">C575/U575</f>
        <v>7.53237410071943</v>
      </c>
      <c r="W575" s="99" t="n">
        <f aca="false">VLOOKUP($B575,Gas!$B$3:$E$2506,4)</f>
        <v>0.350867991733165</v>
      </c>
    </row>
    <row r="576" customFormat="false" ht="12.75" hidden="false" customHeight="false" outlineLevel="0" collapsed="false">
      <c r="A576" s="95" t="n">
        <f aca="false">MONTH(B576)+(YEAR(B576)-1998)*12</f>
        <v>27</v>
      </c>
      <c r="B576" s="101" t="n">
        <v>36594</v>
      </c>
      <c r="C576" s="102" t="n">
        <v>21.07</v>
      </c>
      <c r="D576" s="98" t="n">
        <f aca="false">LN(C576/C575)</f>
        <v>0.00618902237370682</v>
      </c>
      <c r="E576" s="106" t="n">
        <f aca="false">STDEV(D567:D576)*SQRT(trade_day)</f>
        <v>1.3686350496141</v>
      </c>
      <c r="F576" s="97"/>
      <c r="G576" s="103" t="n">
        <f aca="false">IF(G$1="P",MAX(0,G$2-$C576),IF(G$1="C",MAX(0,$C576-G$2)))</f>
        <v>0</v>
      </c>
      <c r="H576" s="103" t="n">
        <f aca="false">IF(H$1="P",MAX(0,H$2-$C576),IF(H$1="C",MAX(0,$C576-H$2)))</f>
        <v>3.93</v>
      </c>
      <c r="I576" s="103" t="n">
        <f aca="false">IF(I$1="P",MAX(0,I$2-$C576),IF(I$1="C",MAX(0,$C576-I$2)))</f>
        <v>8.93</v>
      </c>
      <c r="J576" s="103" t="n">
        <f aca="false">IF(J$1="P",MAX(0,J$2-$C576),IF(J$1="C",MAX(0,$C576-J$2)))</f>
        <v>13.93</v>
      </c>
      <c r="K576" s="103" t="n">
        <f aca="false">IF(K$1="P",MAX(0,K$2-$C576),IF(K$1="C",MAX(0,$C576-K$2)))</f>
        <v>18.93</v>
      </c>
      <c r="L576" s="103" t="n">
        <f aca="false">IF(L$1="P",MAX(0,L$2-$C576),IF(L$1="C",MAX(0,$C576-L$2)))</f>
        <v>28.93</v>
      </c>
      <c r="M576" s="103" t="n">
        <f aca="false">IF(M$1="P",MAX(0,M$2-$C576),IF(M$1="C",MAX(0,$C576-M$2)))</f>
        <v>1.07</v>
      </c>
      <c r="N576" s="103" t="n">
        <f aca="false">IF(N$1="P",MAX(0,N$2-$C576),IF(N$1="C",MAX(0,$C576-N$2)))</f>
        <v>0</v>
      </c>
      <c r="O576" s="103" t="n">
        <f aca="false">IF(O$1="P",MAX(0,O$2-$C576),IF(O$1="C",MAX(0,$C576-O$2)))</f>
        <v>0</v>
      </c>
      <c r="P576" s="103" t="n">
        <f aca="false">IF(P$1="P",MAX(0,P$2-$C576),IF(P$1="C",MAX(0,$C576-P$2)))</f>
        <v>0</v>
      </c>
      <c r="Q576" s="103" t="n">
        <f aca="false">IF(Q$1="P",MAX(0,Q$2-$C576),IF(Q$1="C",MAX(0,$C576-Q$2)))</f>
        <v>0</v>
      </c>
      <c r="R576" s="103" t="n">
        <f aca="false">IF(R$1="P",MAX(0,R$2-$C576),IF(R$1="C",MAX(0,$C576-R$2)))</f>
        <v>0</v>
      </c>
      <c r="S576" s="103" t="n">
        <f aca="false">IF(S$1="P",MAX(0,S$2-$C576),IF(S$1="C",MAX(0,$C576-S$2)))</f>
        <v>0</v>
      </c>
      <c r="T576" s="104" t="n">
        <f aca="false">A576</f>
        <v>27</v>
      </c>
      <c r="U576" s="105" t="n">
        <f aca="false">VLOOKUP($B576,Gas!$B$3:$E$2506,2)</f>
        <v>2.755</v>
      </c>
      <c r="V576" s="46" t="n">
        <f aca="false">C576/U576</f>
        <v>7.64791288566243</v>
      </c>
      <c r="W576" s="99" t="n">
        <f aca="false">VLOOKUP($B576,Gas!$B$3:$E$2506,4)</f>
        <v>0.365276744173876</v>
      </c>
    </row>
    <row r="577" customFormat="false" ht="12.75" hidden="false" customHeight="false" outlineLevel="0" collapsed="false">
      <c r="A577" s="95" t="n">
        <f aca="false">MONTH(B577)+(YEAR(B577)-1998)*12</f>
        <v>27</v>
      </c>
      <c r="B577" s="101" t="n">
        <v>36595</v>
      </c>
      <c r="C577" s="102" t="n">
        <v>22.61</v>
      </c>
      <c r="D577" s="98" t="n">
        <f aca="false">LN(C577/C576)</f>
        <v>0.0705420584737808</v>
      </c>
      <c r="E577" s="106" t="n">
        <f aca="false">STDEV(D568:D577)*SQRT(trade_day)</f>
        <v>1.37609965548462</v>
      </c>
      <c r="F577" s="97"/>
      <c r="G577" s="103" t="n">
        <f aca="false">IF(G$1="P",MAX(0,G$2-$C577),IF(G$1="C",MAX(0,$C577-G$2)))</f>
        <v>0</v>
      </c>
      <c r="H577" s="103" t="n">
        <f aca="false">IF(H$1="P",MAX(0,H$2-$C577),IF(H$1="C",MAX(0,$C577-H$2)))</f>
        <v>2.39</v>
      </c>
      <c r="I577" s="103" t="n">
        <f aca="false">IF(I$1="P",MAX(0,I$2-$C577),IF(I$1="C",MAX(0,$C577-I$2)))</f>
        <v>7.39</v>
      </c>
      <c r="J577" s="103" t="n">
        <f aca="false">IF(J$1="P",MAX(0,J$2-$C577),IF(J$1="C",MAX(0,$C577-J$2)))</f>
        <v>12.39</v>
      </c>
      <c r="K577" s="103" t="n">
        <f aca="false">IF(K$1="P",MAX(0,K$2-$C577),IF(K$1="C",MAX(0,$C577-K$2)))</f>
        <v>17.39</v>
      </c>
      <c r="L577" s="103" t="n">
        <f aca="false">IF(L$1="P",MAX(0,L$2-$C577),IF(L$1="C",MAX(0,$C577-L$2)))</f>
        <v>27.39</v>
      </c>
      <c r="M577" s="103" t="n">
        <f aca="false">IF(M$1="P",MAX(0,M$2-$C577),IF(M$1="C",MAX(0,$C577-M$2)))</f>
        <v>2.61</v>
      </c>
      <c r="N577" s="103" t="n">
        <f aca="false">IF(N$1="P",MAX(0,N$2-$C577),IF(N$1="C",MAX(0,$C577-N$2)))</f>
        <v>0</v>
      </c>
      <c r="O577" s="103" t="n">
        <f aca="false">IF(O$1="P",MAX(0,O$2-$C577),IF(O$1="C",MAX(0,$C577-O$2)))</f>
        <v>0</v>
      </c>
      <c r="P577" s="103" t="n">
        <f aca="false">IF(P$1="P",MAX(0,P$2-$C577),IF(P$1="C",MAX(0,$C577-P$2)))</f>
        <v>0</v>
      </c>
      <c r="Q577" s="103" t="n">
        <f aca="false">IF(Q$1="P",MAX(0,Q$2-$C577),IF(Q$1="C",MAX(0,$C577-Q$2)))</f>
        <v>0</v>
      </c>
      <c r="R577" s="103" t="n">
        <f aca="false">IF(R$1="P",MAX(0,R$2-$C577),IF(R$1="C",MAX(0,$C577-R$2)))</f>
        <v>0</v>
      </c>
      <c r="S577" s="103" t="n">
        <f aca="false">IF(S$1="P",MAX(0,S$2-$C577),IF(S$1="C",MAX(0,$C577-S$2)))</f>
        <v>0</v>
      </c>
      <c r="T577" s="104" t="n">
        <f aca="false">A577</f>
        <v>27</v>
      </c>
      <c r="U577" s="105" t="n">
        <f aca="false">VLOOKUP($B577,Gas!$B$3:$E$2506,2)</f>
        <v>2.685</v>
      </c>
      <c r="V577" s="46" t="n">
        <f aca="false">C577/U577</f>
        <v>8.42085661080074</v>
      </c>
      <c r="W577" s="99" t="n">
        <f aca="false">VLOOKUP($B577,Gas!$B$3:$E$2506,4)</f>
        <v>0.374346187613742</v>
      </c>
    </row>
    <row r="578" customFormat="false" ht="12.75" hidden="false" customHeight="false" outlineLevel="0" collapsed="false">
      <c r="A578" s="95" t="n">
        <f aca="false">MONTH(B578)+(YEAR(B578)-1998)*12</f>
        <v>27</v>
      </c>
      <c r="B578" s="101" t="n">
        <v>36598</v>
      </c>
      <c r="C578" s="102" t="n">
        <v>27.62</v>
      </c>
      <c r="D578" s="98" t="n">
        <f aca="false">LN(C578/C577)</f>
        <v>0.200147861691268</v>
      </c>
      <c r="E578" s="106" t="n">
        <f aca="false">STDEV(D569:D578)*SQRT(trade_day)</f>
        <v>1.52591112570696</v>
      </c>
      <c r="F578" s="97"/>
      <c r="G578" s="103" t="n">
        <f aca="false">IF(G$1="P",MAX(0,G$2-$C578),IF(G$1="C",MAX(0,$C578-G$2)))</f>
        <v>0</v>
      </c>
      <c r="H578" s="103" t="n">
        <f aca="false">IF(H$1="P",MAX(0,H$2-$C578),IF(H$1="C",MAX(0,$C578-H$2)))</f>
        <v>0</v>
      </c>
      <c r="I578" s="103" t="n">
        <f aca="false">IF(I$1="P",MAX(0,I$2-$C578),IF(I$1="C",MAX(0,$C578-I$2)))</f>
        <v>2.38</v>
      </c>
      <c r="J578" s="103" t="n">
        <f aca="false">IF(J$1="P",MAX(0,J$2-$C578),IF(J$1="C",MAX(0,$C578-J$2)))</f>
        <v>7.38</v>
      </c>
      <c r="K578" s="103" t="n">
        <f aca="false">IF(K$1="P",MAX(0,K$2-$C578),IF(K$1="C",MAX(0,$C578-K$2)))</f>
        <v>12.38</v>
      </c>
      <c r="L578" s="103" t="n">
        <f aca="false">IF(L$1="P",MAX(0,L$2-$C578),IF(L$1="C",MAX(0,$C578-L$2)))</f>
        <v>22.38</v>
      </c>
      <c r="M578" s="103" t="n">
        <f aca="false">IF(M$1="P",MAX(0,M$2-$C578),IF(M$1="C",MAX(0,$C578-M$2)))</f>
        <v>7.62</v>
      </c>
      <c r="N578" s="103" t="n">
        <f aca="false">IF(N$1="P",MAX(0,N$2-$C578),IF(N$1="C",MAX(0,$C578-N$2)))</f>
        <v>2.62</v>
      </c>
      <c r="O578" s="103" t="n">
        <f aca="false">IF(O$1="P",MAX(0,O$2-$C578),IF(O$1="C",MAX(0,$C578-O$2)))</f>
        <v>0</v>
      </c>
      <c r="P578" s="103" t="n">
        <f aca="false">IF(P$1="P",MAX(0,P$2-$C578),IF(P$1="C",MAX(0,$C578-P$2)))</f>
        <v>0</v>
      </c>
      <c r="Q578" s="103" t="n">
        <f aca="false">IF(Q$1="P",MAX(0,Q$2-$C578),IF(Q$1="C",MAX(0,$C578-Q$2)))</f>
        <v>0</v>
      </c>
      <c r="R578" s="103" t="n">
        <f aca="false">IF(R$1="P",MAX(0,R$2-$C578),IF(R$1="C",MAX(0,$C578-R$2)))</f>
        <v>0</v>
      </c>
      <c r="S578" s="103" t="n">
        <f aca="false">IF(S$1="P",MAX(0,S$2-$C578),IF(S$1="C",MAX(0,$C578-S$2)))</f>
        <v>0</v>
      </c>
      <c r="T578" s="104" t="n">
        <f aca="false">A578</f>
        <v>27</v>
      </c>
      <c r="U578" s="105" t="n">
        <f aca="false">VLOOKUP($B578,Gas!$B$3:$E$2506,2)</f>
        <v>2.76</v>
      </c>
      <c r="V578" s="46" t="n">
        <f aca="false">C578/U578</f>
        <v>10.0072463768116</v>
      </c>
      <c r="W578" s="99" t="n">
        <f aca="false">VLOOKUP($B578,Gas!$B$3:$E$2506,4)</f>
        <v>0.314214819769553</v>
      </c>
    </row>
    <row r="579" customFormat="false" ht="12.75" hidden="false" customHeight="false" outlineLevel="0" collapsed="false">
      <c r="A579" s="95" t="n">
        <f aca="false">MONTH(B579)+(YEAR(B579)-1998)*12</f>
        <v>27</v>
      </c>
      <c r="B579" s="101" t="n">
        <v>36599</v>
      </c>
      <c r="C579" s="102" t="n">
        <v>27.67</v>
      </c>
      <c r="D579" s="98" t="n">
        <f aca="false">LN(C579/C578)</f>
        <v>0.00180864581768856</v>
      </c>
      <c r="E579" s="106" t="n">
        <f aca="false">STDEV(D570:D579)*SQRT(trade_day)</f>
        <v>1.53219651188584</v>
      </c>
      <c r="F579" s="97"/>
      <c r="G579" s="103" t="n">
        <f aca="false">IF(G$1="P",MAX(0,G$2-$C579),IF(G$1="C",MAX(0,$C579-G$2)))</f>
        <v>0</v>
      </c>
      <c r="H579" s="103" t="n">
        <f aca="false">IF(H$1="P",MAX(0,H$2-$C579),IF(H$1="C",MAX(0,$C579-H$2)))</f>
        <v>0</v>
      </c>
      <c r="I579" s="103" t="n">
        <f aca="false">IF(I$1="P",MAX(0,I$2-$C579),IF(I$1="C",MAX(0,$C579-I$2)))</f>
        <v>2.33</v>
      </c>
      <c r="J579" s="103" t="n">
        <f aca="false">IF(J$1="P",MAX(0,J$2-$C579),IF(J$1="C",MAX(0,$C579-J$2)))</f>
        <v>7.33</v>
      </c>
      <c r="K579" s="103" t="n">
        <f aca="false">IF(K$1="P",MAX(0,K$2-$C579),IF(K$1="C",MAX(0,$C579-K$2)))</f>
        <v>12.33</v>
      </c>
      <c r="L579" s="103" t="n">
        <f aca="false">IF(L$1="P",MAX(0,L$2-$C579),IF(L$1="C",MAX(0,$C579-L$2)))</f>
        <v>22.33</v>
      </c>
      <c r="M579" s="103" t="n">
        <f aca="false">IF(M$1="P",MAX(0,M$2-$C579),IF(M$1="C",MAX(0,$C579-M$2)))</f>
        <v>7.67</v>
      </c>
      <c r="N579" s="103" t="n">
        <f aca="false">IF(N$1="P",MAX(0,N$2-$C579),IF(N$1="C",MAX(0,$C579-N$2)))</f>
        <v>2.67</v>
      </c>
      <c r="O579" s="103" t="n">
        <f aca="false">IF(O$1="P",MAX(0,O$2-$C579),IF(O$1="C",MAX(0,$C579-O$2)))</f>
        <v>0</v>
      </c>
      <c r="P579" s="103" t="n">
        <f aca="false">IF(P$1="P",MAX(0,P$2-$C579),IF(P$1="C",MAX(0,$C579-P$2)))</f>
        <v>0</v>
      </c>
      <c r="Q579" s="103" t="n">
        <f aca="false">IF(Q$1="P",MAX(0,Q$2-$C579),IF(Q$1="C",MAX(0,$C579-Q$2)))</f>
        <v>0</v>
      </c>
      <c r="R579" s="103" t="n">
        <f aca="false">IF(R$1="P",MAX(0,R$2-$C579),IF(R$1="C",MAX(0,$C579-R$2)))</f>
        <v>0</v>
      </c>
      <c r="S579" s="103" t="n">
        <f aca="false">IF(S$1="P",MAX(0,S$2-$C579),IF(S$1="C",MAX(0,$C579-S$2)))</f>
        <v>0</v>
      </c>
      <c r="T579" s="104" t="n">
        <f aca="false">A579</f>
        <v>27</v>
      </c>
      <c r="U579" s="105" t="n">
        <f aca="false">VLOOKUP($B579,Gas!$B$3:$E$2506,2)</f>
        <v>2.8</v>
      </c>
      <c r="V579" s="46" t="n">
        <f aca="false">C579/U579</f>
        <v>9.88214285714286</v>
      </c>
      <c r="W579" s="99" t="n">
        <f aca="false">VLOOKUP($B579,Gas!$B$3:$E$2506,4)</f>
        <v>0.274008756811622</v>
      </c>
    </row>
    <row r="580" customFormat="false" ht="12.75" hidden="false" customHeight="false" outlineLevel="0" collapsed="false">
      <c r="A580" s="95" t="n">
        <f aca="false">MONTH(B580)+(YEAR(B580)-1998)*12</f>
        <v>27</v>
      </c>
      <c r="B580" s="101" t="n">
        <v>36600</v>
      </c>
      <c r="C580" s="102" t="n">
        <v>24.4</v>
      </c>
      <c r="D580" s="98" t="n">
        <f aca="false">LN(C580/C579)</f>
        <v>-0.125765661499679</v>
      </c>
      <c r="E580" s="106" t="n">
        <f aca="false">STDEV(D571:D580)*SQRT(trade_day)</f>
        <v>1.70785985987367</v>
      </c>
      <c r="F580" s="97"/>
      <c r="G580" s="103" t="n">
        <f aca="false">IF(G$1="P",MAX(0,G$2-$C580),IF(G$1="C",MAX(0,$C580-G$2)))</f>
        <v>0</v>
      </c>
      <c r="H580" s="103" t="n">
        <f aca="false">IF(H$1="P",MAX(0,H$2-$C580),IF(H$1="C",MAX(0,$C580-H$2)))</f>
        <v>0.600000000000001</v>
      </c>
      <c r="I580" s="103" t="n">
        <f aca="false">IF(I$1="P",MAX(0,I$2-$C580),IF(I$1="C",MAX(0,$C580-I$2)))</f>
        <v>5.6</v>
      </c>
      <c r="J580" s="103" t="n">
        <f aca="false">IF(J$1="P",MAX(0,J$2-$C580),IF(J$1="C",MAX(0,$C580-J$2)))</f>
        <v>10.6</v>
      </c>
      <c r="K580" s="103" t="n">
        <f aca="false">IF(K$1="P",MAX(0,K$2-$C580),IF(K$1="C",MAX(0,$C580-K$2)))</f>
        <v>15.6</v>
      </c>
      <c r="L580" s="103" t="n">
        <f aca="false">IF(L$1="P",MAX(0,L$2-$C580),IF(L$1="C",MAX(0,$C580-L$2)))</f>
        <v>25.6</v>
      </c>
      <c r="M580" s="103" t="n">
        <f aca="false">IF(M$1="P",MAX(0,M$2-$C580),IF(M$1="C",MAX(0,$C580-M$2)))</f>
        <v>4.4</v>
      </c>
      <c r="N580" s="103" t="n">
        <f aca="false">IF(N$1="P",MAX(0,N$2-$C580),IF(N$1="C",MAX(0,$C580-N$2)))</f>
        <v>0</v>
      </c>
      <c r="O580" s="103" t="n">
        <f aca="false">IF(O$1="P",MAX(0,O$2-$C580),IF(O$1="C",MAX(0,$C580-O$2)))</f>
        <v>0</v>
      </c>
      <c r="P580" s="103" t="n">
        <f aca="false">IF(P$1="P",MAX(0,P$2-$C580),IF(P$1="C",MAX(0,$C580-P$2)))</f>
        <v>0</v>
      </c>
      <c r="Q580" s="103" t="n">
        <f aca="false">IF(Q$1="P",MAX(0,Q$2-$C580),IF(Q$1="C",MAX(0,$C580-Q$2)))</f>
        <v>0</v>
      </c>
      <c r="R580" s="103" t="n">
        <f aca="false">IF(R$1="P",MAX(0,R$2-$C580),IF(R$1="C",MAX(0,$C580-R$2)))</f>
        <v>0</v>
      </c>
      <c r="S580" s="103" t="n">
        <f aca="false">IF(S$1="P",MAX(0,S$2-$C580),IF(S$1="C",MAX(0,$C580-S$2)))</f>
        <v>0</v>
      </c>
      <c r="T580" s="104" t="n">
        <f aca="false">A580</f>
        <v>27</v>
      </c>
      <c r="U580" s="105" t="n">
        <f aca="false">VLOOKUP($B580,Gas!$B$3:$E$2506,2)</f>
        <v>2.83</v>
      </c>
      <c r="V580" s="46" t="n">
        <f aca="false">C580/U580</f>
        <v>8.62190812720848</v>
      </c>
      <c r="W580" s="99" t="n">
        <f aca="false">VLOOKUP($B580,Gas!$B$3:$E$2506,4)</f>
        <v>0.277271335929833</v>
      </c>
    </row>
    <row r="581" customFormat="false" ht="12.75" hidden="false" customHeight="false" outlineLevel="0" collapsed="false">
      <c r="A581" s="95" t="n">
        <f aca="false">MONTH(B581)+(YEAR(B581)-1998)*12</f>
        <v>27</v>
      </c>
      <c r="B581" s="101" t="n">
        <v>36601</v>
      </c>
      <c r="C581" s="102" t="n">
        <v>22.32</v>
      </c>
      <c r="D581" s="98" t="n">
        <f aca="false">LN(C581/C580)</f>
        <v>-0.0890999947860459</v>
      </c>
      <c r="E581" s="106" t="n">
        <f aca="false">STDEV(D572:D581)*SQRT(trade_day)</f>
        <v>1.77565506775071</v>
      </c>
      <c r="F581" s="97"/>
      <c r="G581" s="103" t="n">
        <f aca="false">IF(G$1="P",MAX(0,G$2-$C581),IF(G$1="C",MAX(0,$C581-G$2)))</f>
        <v>0</v>
      </c>
      <c r="H581" s="103" t="n">
        <f aca="false">IF(H$1="P",MAX(0,H$2-$C581),IF(H$1="C",MAX(0,$C581-H$2)))</f>
        <v>2.68</v>
      </c>
      <c r="I581" s="103" t="n">
        <f aca="false">IF(I$1="P",MAX(0,I$2-$C581),IF(I$1="C",MAX(0,$C581-I$2)))</f>
        <v>7.68</v>
      </c>
      <c r="J581" s="103" t="n">
        <f aca="false">IF(J$1="P",MAX(0,J$2-$C581),IF(J$1="C",MAX(0,$C581-J$2)))</f>
        <v>12.68</v>
      </c>
      <c r="K581" s="103" t="n">
        <f aca="false">IF(K$1="P",MAX(0,K$2-$C581),IF(K$1="C",MAX(0,$C581-K$2)))</f>
        <v>17.68</v>
      </c>
      <c r="L581" s="103" t="n">
        <f aca="false">IF(L$1="P",MAX(0,L$2-$C581),IF(L$1="C",MAX(0,$C581-L$2)))</f>
        <v>27.68</v>
      </c>
      <c r="M581" s="103" t="n">
        <f aca="false">IF(M$1="P",MAX(0,M$2-$C581),IF(M$1="C",MAX(0,$C581-M$2)))</f>
        <v>2.32</v>
      </c>
      <c r="N581" s="103" t="n">
        <f aca="false">IF(N$1="P",MAX(0,N$2-$C581),IF(N$1="C",MAX(0,$C581-N$2)))</f>
        <v>0</v>
      </c>
      <c r="O581" s="103" t="n">
        <f aca="false">IF(O$1="P",MAX(0,O$2-$C581),IF(O$1="C",MAX(0,$C581-O$2)))</f>
        <v>0</v>
      </c>
      <c r="P581" s="103" t="n">
        <f aca="false">IF(P$1="P",MAX(0,P$2-$C581),IF(P$1="C",MAX(0,$C581-P$2)))</f>
        <v>0</v>
      </c>
      <c r="Q581" s="103" t="n">
        <f aca="false">IF(Q$1="P",MAX(0,Q$2-$C581),IF(Q$1="C",MAX(0,$C581-Q$2)))</f>
        <v>0</v>
      </c>
      <c r="R581" s="103" t="n">
        <f aca="false">IF(R$1="P",MAX(0,R$2-$C581),IF(R$1="C",MAX(0,$C581-R$2)))</f>
        <v>0</v>
      </c>
      <c r="S581" s="103" t="n">
        <f aca="false">IF(S$1="P",MAX(0,S$2-$C581),IF(S$1="C",MAX(0,$C581-S$2)))</f>
        <v>0</v>
      </c>
      <c r="T581" s="104" t="n">
        <f aca="false">A581</f>
        <v>27</v>
      </c>
      <c r="U581" s="105" t="n">
        <f aca="false">VLOOKUP($B581,Gas!$B$3:$E$2506,2)</f>
        <v>2.76</v>
      </c>
      <c r="V581" s="46" t="n">
        <f aca="false">C581/U581</f>
        <v>8.08695652173913</v>
      </c>
      <c r="W581" s="99" t="n">
        <f aca="false">VLOOKUP($B581,Gas!$B$3:$E$2506,4)</f>
        <v>0.327806002894783</v>
      </c>
    </row>
    <row r="582" customFormat="false" ht="12.75" hidden="false" customHeight="false" outlineLevel="0" collapsed="false">
      <c r="A582" s="95" t="n">
        <f aca="false">MONTH(B582)+(YEAR(B582)-1998)*12</f>
        <v>27</v>
      </c>
      <c r="B582" s="101" t="n">
        <v>36602</v>
      </c>
      <c r="C582" s="102" t="n">
        <v>25.47</v>
      </c>
      <c r="D582" s="98" t="n">
        <f aca="false">LN(C582/C581)</f>
        <v>0.132018151478255</v>
      </c>
      <c r="E582" s="106" t="n">
        <f aca="false">STDEV(D573:D582)*SQRT(trade_day)</f>
        <v>1.83743394045231</v>
      </c>
      <c r="F582" s="97"/>
      <c r="G582" s="103" t="n">
        <f aca="false">IF(G$1="P",MAX(0,G$2-$C582),IF(G$1="C",MAX(0,$C582-G$2)))</f>
        <v>0</v>
      </c>
      <c r="H582" s="103" t="n">
        <f aca="false">IF(H$1="P",MAX(0,H$2-$C582),IF(H$1="C",MAX(0,$C582-H$2)))</f>
        <v>0</v>
      </c>
      <c r="I582" s="103" t="n">
        <f aca="false">IF(I$1="P",MAX(0,I$2-$C582),IF(I$1="C",MAX(0,$C582-I$2)))</f>
        <v>4.53</v>
      </c>
      <c r="J582" s="103" t="n">
        <f aca="false">IF(J$1="P",MAX(0,J$2-$C582),IF(J$1="C",MAX(0,$C582-J$2)))</f>
        <v>9.53</v>
      </c>
      <c r="K582" s="103" t="n">
        <f aca="false">IF(K$1="P",MAX(0,K$2-$C582),IF(K$1="C",MAX(0,$C582-K$2)))</f>
        <v>14.53</v>
      </c>
      <c r="L582" s="103" t="n">
        <f aca="false">IF(L$1="P",MAX(0,L$2-$C582),IF(L$1="C",MAX(0,$C582-L$2)))</f>
        <v>24.53</v>
      </c>
      <c r="M582" s="103" t="n">
        <f aca="false">IF(M$1="P",MAX(0,M$2-$C582),IF(M$1="C",MAX(0,$C582-M$2)))</f>
        <v>5.47</v>
      </c>
      <c r="N582" s="103" t="n">
        <f aca="false">IF(N$1="P",MAX(0,N$2-$C582),IF(N$1="C",MAX(0,$C582-N$2)))</f>
        <v>0.469999999999999</v>
      </c>
      <c r="O582" s="103" t="n">
        <f aca="false">IF(O$1="P",MAX(0,O$2-$C582),IF(O$1="C",MAX(0,$C582-O$2)))</f>
        <v>0</v>
      </c>
      <c r="P582" s="103" t="n">
        <f aca="false">IF(P$1="P",MAX(0,P$2-$C582),IF(P$1="C",MAX(0,$C582-P$2)))</f>
        <v>0</v>
      </c>
      <c r="Q582" s="103" t="n">
        <f aca="false">IF(Q$1="P",MAX(0,Q$2-$C582),IF(Q$1="C",MAX(0,$C582-Q$2)))</f>
        <v>0</v>
      </c>
      <c r="R582" s="103" t="n">
        <f aca="false">IF(R$1="P",MAX(0,R$2-$C582),IF(R$1="C",MAX(0,$C582-R$2)))</f>
        <v>0</v>
      </c>
      <c r="S582" s="103" t="n">
        <f aca="false">IF(S$1="P",MAX(0,S$2-$C582),IF(S$1="C",MAX(0,$C582-S$2)))</f>
        <v>0</v>
      </c>
      <c r="T582" s="104" t="n">
        <f aca="false">A582</f>
        <v>27</v>
      </c>
      <c r="U582" s="105" t="n">
        <f aca="false">VLOOKUP($B582,Gas!$B$3:$E$2506,2)</f>
        <v>2.835</v>
      </c>
      <c r="V582" s="46" t="n">
        <f aca="false">C582/U582</f>
        <v>8.98412698412698</v>
      </c>
      <c r="W582" s="99" t="n">
        <f aca="false">VLOOKUP($B582,Gas!$B$3:$E$2506,4)</f>
        <v>0.357420794467327</v>
      </c>
    </row>
    <row r="583" customFormat="false" ht="12.75" hidden="false" customHeight="false" outlineLevel="0" collapsed="false">
      <c r="A583" s="95" t="n">
        <f aca="false">MONTH(B583)+(YEAR(B583)-1998)*12</f>
        <v>27</v>
      </c>
      <c r="B583" s="101" t="n">
        <v>36605</v>
      </c>
      <c r="C583" s="102" t="n">
        <v>23.03</v>
      </c>
      <c r="D583" s="98" t="n">
        <f aca="false">LN(C583/C582)</f>
        <v>-0.100703575158772</v>
      </c>
      <c r="E583" s="106" t="n">
        <f aca="false">STDEV(D574:D583)*SQRT(trade_day)</f>
        <v>1.87763785575617</v>
      </c>
      <c r="F583" s="97"/>
      <c r="G583" s="103" t="n">
        <f aca="false">IF(G$1="P",MAX(0,G$2-$C583),IF(G$1="C",MAX(0,$C583-G$2)))</f>
        <v>0</v>
      </c>
      <c r="H583" s="103" t="n">
        <f aca="false">IF(H$1="P",MAX(0,H$2-$C583),IF(H$1="C",MAX(0,$C583-H$2)))</f>
        <v>1.97</v>
      </c>
      <c r="I583" s="103" t="n">
        <f aca="false">IF(I$1="P",MAX(0,I$2-$C583),IF(I$1="C",MAX(0,$C583-I$2)))</f>
        <v>6.97</v>
      </c>
      <c r="J583" s="103" t="n">
        <f aca="false">IF(J$1="P",MAX(0,J$2-$C583),IF(J$1="C",MAX(0,$C583-J$2)))</f>
        <v>11.97</v>
      </c>
      <c r="K583" s="103" t="n">
        <f aca="false">IF(K$1="P",MAX(0,K$2-$C583),IF(K$1="C",MAX(0,$C583-K$2)))</f>
        <v>16.97</v>
      </c>
      <c r="L583" s="103" t="n">
        <f aca="false">IF(L$1="P",MAX(0,L$2-$C583),IF(L$1="C",MAX(0,$C583-L$2)))</f>
        <v>26.97</v>
      </c>
      <c r="M583" s="103" t="n">
        <f aca="false">IF(M$1="P",MAX(0,M$2-$C583),IF(M$1="C",MAX(0,$C583-M$2)))</f>
        <v>3.03</v>
      </c>
      <c r="N583" s="103" t="n">
        <f aca="false">IF(N$1="P",MAX(0,N$2-$C583),IF(N$1="C",MAX(0,$C583-N$2)))</f>
        <v>0</v>
      </c>
      <c r="O583" s="103" t="n">
        <f aca="false">IF(O$1="P",MAX(0,O$2-$C583),IF(O$1="C",MAX(0,$C583-O$2)))</f>
        <v>0</v>
      </c>
      <c r="P583" s="103" t="n">
        <f aca="false">IF(P$1="P",MAX(0,P$2-$C583),IF(P$1="C",MAX(0,$C583-P$2)))</f>
        <v>0</v>
      </c>
      <c r="Q583" s="103" t="n">
        <f aca="false">IF(Q$1="P",MAX(0,Q$2-$C583),IF(Q$1="C",MAX(0,$C583-Q$2)))</f>
        <v>0</v>
      </c>
      <c r="R583" s="103" t="n">
        <f aca="false">IF(R$1="P",MAX(0,R$2-$C583),IF(R$1="C",MAX(0,$C583-R$2)))</f>
        <v>0</v>
      </c>
      <c r="S583" s="103" t="n">
        <f aca="false">IF(S$1="P",MAX(0,S$2-$C583),IF(S$1="C",MAX(0,$C583-S$2)))</f>
        <v>0</v>
      </c>
      <c r="T583" s="104" t="n">
        <f aca="false">A583</f>
        <v>27</v>
      </c>
      <c r="U583" s="105" t="n">
        <f aca="false">VLOOKUP($B583,Gas!$B$3:$E$2506,2)</f>
        <v>2.815</v>
      </c>
      <c r="V583" s="46" t="n">
        <f aca="false">C583/U583</f>
        <v>8.18117229129663</v>
      </c>
      <c r="W583" s="99" t="n">
        <f aca="false">VLOOKUP($B583,Gas!$B$3:$E$2506,4)</f>
        <v>0.3022323990287</v>
      </c>
    </row>
    <row r="584" customFormat="false" ht="12.75" hidden="false" customHeight="false" outlineLevel="0" collapsed="false">
      <c r="A584" s="95" t="n">
        <f aca="false">MONTH(B584)+(YEAR(B584)-1998)*12</f>
        <v>27</v>
      </c>
      <c r="B584" s="101" t="n">
        <v>36606</v>
      </c>
      <c r="C584" s="102" t="n">
        <v>23.64</v>
      </c>
      <c r="D584" s="98" t="n">
        <f aca="false">LN(C584/C583)</f>
        <v>0.0261424787053036</v>
      </c>
      <c r="E584" s="106" t="n">
        <f aca="false">STDEV(D575:D584)*SQRT(trade_day)</f>
        <v>1.67194406996112</v>
      </c>
      <c r="F584" s="97"/>
      <c r="G584" s="103" t="n">
        <f aca="false">IF(G$1="P",MAX(0,G$2-$C584),IF(G$1="C",MAX(0,$C584-G$2)))</f>
        <v>0</v>
      </c>
      <c r="H584" s="103" t="n">
        <f aca="false">IF(H$1="P",MAX(0,H$2-$C584),IF(H$1="C",MAX(0,$C584-H$2)))</f>
        <v>1.36</v>
      </c>
      <c r="I584" s="103" t="n">
        <f aca="false">IF(I$1="P",MAX(0,I$2-$C584),IF(I$1="C",MAX(0,$C584-I$2)))</f>
        <v>6.36</v>
      </c>
      <c r="J584" s="103" t="n">
        <f aca="false">IF(J$1="P",MAX(0,J$2-$C584),IF(J$1="C",MAX(0,$C584-J$2)))</f>
        <v>11.36</v>
      </c>
      <c r="K584" s="103" t="n">
        <f aca="false">IF(K$1="P",MAX(0,K$2-$C584),IF(K$1="C",MAX(0,$C584-K$2)))</f>
        <v>16.36</v>
      </c>
      <c r="L584" s="103" t="n">
        <f aca="false">IF(L$1="P",MAX(0,L$2-$C584),IF(L$1="C",MAX(0,$C584-L$2)))</f>
        <v>26.36</v>
      </c>
      <c r="M584" s="103" t="n">
        <f aca="false">IF(M$1="P",MAX(0,M$2-$C584),IF(M$1="C",MAX(0,$C584-M$2)))</f>
        <v>3.64</v>
      </c>
      <c r="N584" s="103" t="n">
        <f aca="false">IF(N$1="P",MAX(0,N$2-$C584),IF(N$1="C",MAX(0,$C584-N$2)))</f>
        <v>0</v>
      </c>
      <c r="O584" s="103" t="n">
        <f aca="false">IF(O$1="P",MAX(0,O$2-$C584),IF(O$1="C",MAX(0,$C584-O$2)))</f>
        <v>0</v>
      </c>
      <c r="P584" s="103" t="n">
        <f aca="false">IF(P$1="P",MAX(0,P$2-$C584),IF(P$1="C",MAX(0,$C584-P$2)))</f>
        <v>0</v>
      </c>
      <c r="Q584" s="103" t="n">
        <f aca="false">IF(Q$1="P",MAX(0,Q$2-$C584),IF(Q$1="C",MAX(0,$C584-Q$2)))</f>
        <v>0</v>
      </c>
      <c r="R584" s="103" t="n">
        <f aca="false">IF(R$1="P",MAX(0,R$2-$C584),IF(R$1="C",MAX(0,$C584-R$2)))</f>
        <v>0</v>
      </c>
      <c r="S584" s="103" t="n">
        <f aca="false">IF(S$1="P",MAX(0,S$2-$C584),IF(S$1="C",MAX(0,$C584-S$2)))</f>
        <v>0</v>
      </c>
      <c r="T584" s="104" t="n">
        <f aca="false">A584</f>
        <v>27</v>
      </c>
      <c r="U584" s="105" t="n">
        <f aca="false">VLOOKUP($B584,Gas!$B$3:$E$2506,2)</f>
        <v>2.735</v>
      </c>
      <c r="V584" s="46" t="n">
        <f aca="false">C584/U584</f>
        <v>8.64351005484461</v>
      </c>
      <c r="W584" s="99" t="n">
        <f aca="false">VLOOKUP($B584,Gas!$B$3:$E$2506,4)</f>
        <v>0.320942044550825</v>
      </c>
    </row>
    <row r="585" customFormat="false" ht="12.75" hidden="false" customHeight="false" outlineLevel="0" collapsed="false">
      <c r="A585" s="95" t="n">
        <f aca="false">MONTH(B585)+(YEAR(B585)-1998)*12</f>
        <v>27</v>
      </c>
      <c r="B585" s="101" t="n">
        <v>36607</v>
      </c>
      <c r="C585" s="102" t="n">
        <v>27.59</v>
      </c>
      <c r="D585" s="98" t="n">
        <f aca="false">LN(C585/C584)</f>
        <v>0.154513195691297</v>
      </c>
      <c r="E585" s="106" t="n">
        <f aca="false">STDEV(D576:D585)*SQRT(trade_day)</f>
        <v>1.77446674956108</v>
      </c>
      <c r="F585" s="97"/>
      <c r="G585" s="103" t="n">
        <f aca="false">IF(G$1="P",MAX(0,G$2-$C585),IF(G$1="C",MAX(0,$C585-G$2)))</f>
        <v>0</v>
      </c>
      <c r="H585" s="103" t="n">
        <f aca="false">IF(H$1="P",MAX(0,H$2-$C585),IF(H$1="C",MAX(0,$C585-H$2)))</f>
        <v>0</v>
      </c>
      <c r="I585" s="103" t="n">
        <f aca="false">IF(I$1="P",MAX(0,I$2-$C585),IF(I$1="C",MAX(0,$C585-I$2)))</f>
        <v>2.41</v>
      </c>
      <c r="J585" s="103" t="n">
        <f aca="false">IF(J$1="P",MAX(0,J$2-$C585),IF(J$1="C",MAX(0,$C585-J$2)))</f>
        <v>7.41</v>
      </c>
      <c r="K585" s="103" t="n">
        <f aca="false">IF(K$1="P",MAX(0,K$2-$C585),IF(K$1="C",MAX(0,$C585-K$2)))</f>
        <v>12.41</v>
      </c>
      <c r="L585" s="103" t="n">
        <f aca="false">IF(L$1="P",MAX(0,L$2-$C585),IF(L$1="C",MAX(0,$C585-L$2)))</f>
        <v>22.41</v>
      </c>
      <c r="M585" s="103" t="n">
        <f aca="false">IF(M$1="P",MAX(0,M$2-$C585),IF(M$1="C",MAX(0,$C585-M$2)))</f>
        <v>7.59</v>
      </c>
      <c r="N585" s="103" t="n">
        <f aca="false">IF(N$1="P",MAX(0,N$2-$C585),IF(N$1="C",MAX(0,$C585-N$2)))</f>
        <v>2.59</v>
      </c>
      <c r="O585" s="103" t="n">
        <f aca="false">IF(O$1="P",MAX(0,O$2-$C585),IF(O$1="C",MAX(0,$C585-O$2)))</f>
        <v>0</v>
      </c>
      <c r="P585" s="103" t="n">
        <f aca="false">IF(P$1="P",MAX(0,P$2-$C585),IF(P$1="C",MAX(0,$C585-P$2)))</f>
        <v>0</v>
      </c>
      <c r="Q585" s="103" t="n">
        <f aca="false">IF(Q$1="P",MAX(0,Q$2-$C585),IF(Q$1="C",MAX(0,$C585-Q$2)))</f>
        <v>0</v>
      </c>
      <c r="R585" s="103" t="n">
        <f aca="false">IF(R$1="P",MAX(0,R$2-$C585),IF(R$1="C",MAX(0,$C585-R$2)))</f>
        <v>0</v>
      </c>
      <c r="S585" s="103" t="n">
        <f aca="false">IF(S$1="P",MAX(0,S$2-$C585),IF(S$1="C",MAX(0,$C585-S$2)))</f>
        <v>0</v>
      </c>
      <c r="T585" s="104" t="n">
        <f aca="false">A585</f>
        <v>27</v>
      </c>
      <c r="U585" s="105" t="n">
        <f aca="false">VLOOKUP($B585,Gas!$B$3:$E$2506,2)</f>
        <v>2.745</v>
      </c>
      <c r="V585" s="46" t="n">
        <f aca="false">C585/U585</f>
        <v>10.0510018214936</v>
      </c>
      <c r="W585" s="99" t="n">
        <f aca="false">VLOOKUP($B585,Gas!$B$3:$E$2506,4)</f>
        <v>0.32211695481987</v>
      </c>
    </row>
    <row r="586" customFormat="false" ht="12.75" hidden="false" customHeight="false" outlineLevel="0" collapsed="false">
      <c r="A586" s="95" t="n">
        <f aca="false">MONTH(B586)+(YEAR(B586)-1998)*12</f>
        <v>27</v>
      </c>
      <c r="B586" s="101" t="n">
        <v>36608</v>
      </c>
      <c r="C586" s="102" t="n">
        <v>24.63</v>
      </c>
      <c r="D586" s="98" t="n">
        <f aca="false">LN(C586/C585)</f>
        <v>-0.113488176096748</v>
      </c>
      <c r="E586" s="106" t="n">
        <f aca="false">STDEV(D577:D586)*SQRT(trade_day)</f>
        <v>1.91023970952433</v>
      </c>
      <c r="F586" s="97"/>
      <c r="G586" s="103" t="n">
        <f aca="false">IF(G$1="P",MAX(0,G$2-$C586),IF(G$1="C",MAX(0,$C586-G$2)))</f>
        <v>0</v>
      </c>
      <c r="H586" s="103" t="n">
        <f aca="false">IF(H$1="P",MAX(0,H$2-$C586),IF(H$1="C",MAX(0,$C586-H$2)))</f>
        <v>0.370000000000001</v>
      </c>
      <c r="I586" s="103" t="n">
        <f aca="false">IF(I$1="P",MAX(0,I$2-$C586),IF(I$1="C",MAX(0,$C586-I$2)))</f>
        <v>5.37</v>
      </c>
      <c r="J586" s="103" t="n">
        <f aca="false">IF(J$1="P",MAX(0,J$2-$C586),IF(J$1="C",MAX(0,$C586-J$2)))</f>
        <v>10.37</v>
      </c>
      <c r="K586" s="103" t="n">
        <f aca="false">IF(K$1="P",MAX(0,K$2-$C586),IF(K$1="C",MAX(0,$C586-K$2)))</f>
        <v>15.37</v>
      </c>
      <c r="L586" s="103" t="n">
        <f aca="false">IF(L$1="P",MAX(0,L$2-$C586),IF(L$1="C",MAX(0,$C586-L$2)))</f>
        <v>25.37</v>
      </c>
      <c r="M586" s="103" t="n">
        <f aca="false">IF(M$1="P",MAX(0,M$2-$C586),IF(M$1="C",MAX(0,$C586-M$2)))</f>
        <v>4.63</v>
      </c>
      <c r="N586" s="103" t="n">
        <f aca="false">IF(N$1="P",MAX(0,N$2-$C586),IF(N$1="C",MAX(0,$C586-N$2)))</f>
        <v>0</v>
      </c>
      <c r="O586" s="103" t="n">
        <f aca="false">IF(O$1="P",MAX(0,O$2-$C586),IF(O$1="C",MAX(0,$C586-O$2)))</f>
        <v>0</v>
      </c>
      <c r="P586" s="103" t="n">
        <f aca="false">IF(P$1="P",MAX(0,P$2-$C586),IF(P$1="C",MAX(0,$C586-P$2)))</f>
        <v>0</v>
      </c>
      <c r="Q586" s="103" t="n">
        <f aca="false">IF(Q$1="P",MAX(0,Q$2-$C586),IF(Q$1="C",MAX(0,$C586-Q$2)))</f>
        <v>0</v>
      </c>
      <c r="R586" s="103" t="n">
        <f aca="false">IF(R$1="P",MAX(0,R$2-$C586),IF(R$1="C",MAX(0,$C586-R$2)))</f>
        <v>0</v>
      </c>
      <c r="S586" s="103" t="n">
        <f aca="false">IF(S$1="P",MAX(0,S$2-$C586),IF(S$1="C",MAX(0,$C586-S$2)))</f>
        <v>0</v>
      </c>
      <c r="T586" s="104" t="n">
        <f aca="false">A586</f>
        <v>27</v>
      </c>
      <c r="U586" s="105" t="n">
        <f aca="false">VLOOKUP($B586,Gas!$B$3:$E$2506,2)</f>
        <v>2.785</v>
      </c>
      <c r="V586" s="46" t="n">
        <f aca="false">C586/U586</f>
        <v>8.84380610412926</v>
      </c>
      <c r="W586" s="99" t="n">
        <f aca="false">VLOOKUP($B586,Gas!$B$3:$E$2506,4)</f>
        <v>0.334720510914839</v>
      </c>
    </row>
    <row r="587" customFormat="false" ht="12.75" hidden="false" customHeight="false" outlineLevel="0" collapsed="false">
      <c r="A587" s="95" t="n">
        <f aca="false">MONTH(B587)+(YEAR(B587)-1998)*12</f>
        <v>27</v>
      </c>
      <c r="B587" s="101" t="n">
        <v>36609</v>
      </c>
      <c r="C587" s="102" t="n">
        <v>26.98</v>
      </c>
      <c r="D587" s="98" t="n">
        <f aca="false">LN(C587/C586)</f>
        <v>0.0911306386471634</v>
      </c>
      <c r="E587" s="106" t="n">
        <f aca="false">STDEV(D578:D587)*SQRT(trade_day)</f>
        <v>1.9293633958105</v>
      </c>
      <c r="F587" s="97"/>
      <c r="G587" s="103" t="n">
        <f aca="false">IF(G$1="P",MAX(0,G$2-$C587),IF(G$1="C",MAX(0,$C587-G$2)))</f>
        <v>0</v>
      </c>
      <c r="H587" s="103" t="n">
        <f aca="false">IF(H$1="P",MAX(0,H$2-$C587),IF(H$1="C",MAX(0,$C587-H$2)))</f>
        <v>0</v>
      </c>
      <c r="I587" s="103" t="n">
        <f aca="false">IF(I$1="P",MAX(0,I$2-$C587),IF(I$1="C",MAX(0,$C587-I$2)))</f>
        <v>3.02</v>
      </c>
      <c r="J587" s="103" t="n">
        <f aca="false">IF(J$1="P",MAX(0,J$2-$C587),IF(J$1="C",MAX(0,$C587-J$2)))</f>
        <v>8.02</v>
      </c>
      <c r="K587" s="103" t="n">
        <f aca="false">IF(K$1="P",MAX(0,K$2-$C587),IF(K$1="C",MAX(0,$C587-K$2)))</f>
        <v>13.02</v>
      </c>
      <c r="L587" s="103" t="n">
        <f aca="false">IF(L$1="P",MAX(0,L$2-$C587),IF(L$1="C",MAX(0,$C587-L$2)))</f>
        <v>23.02</v>
      </c>
      <c r="M587" s="103" t="n">
        <f aca="false">IF(M$1="P",MAX(0,M$2-$C587),IF(M$1="C",MAX(0,$C587-M$2)))</f>
        <v>6.98</v>
      </c>
      <c r="N587" s="103" t="n">
        <f aca="false">IF(N$1="P",MAX(0,N$2-$C587),IF(N$1="C",MAX(0,$C587-N$2)))</f>
        <v>1.98</v>
      </c>
      <c r="O587" s="103" t="n">
        <f aca="false">IF(O$1="P",MAX(0,O$2-$C587),IF(O$1="C",MAX(0,$C587-O$2)))</f>
        <v>0</v>
      </c>
      <c r="P587" s="103" t="n">
        <f aca="false">IF(P$1="P",MAX(0,P$2-$C587),IF(P$1="C",MAX(0,$C587-P$2)))</f>
        <v>0</v>
      </c>
      <c r="Q587" s="103" t="n">
        <f aca="false">IF(Q$1="P",MAX(0,Q$2-$C587),IF(Q$1="C",MAX(0,$C587-Q$2)))</f>
        <v>0</v>
      </c>
      <c r="R587" s="103" t="n">
        <f aca="false">IF(R$1="P",MAX(0,R$2-$C587),IF(R$1="C",MAX(0,$C587-R$2)))</f>
        <v>0</v>
      </c>
      <c r="S587" s="103" t="n">
        <f aca="false">IF(S$1="P",MAX(0,S$2-$C587),IF(S$1="C",MAX(0,$C587-S$2)))</f>
        <v>0</v>
      </c>
      <c r="T587" s="104" t="n">
        <f aca="false">A587</f>
        <v>27</v>
      </c>
      <c r="U587" s="105" t="n">
        <f aca="false">VLOOKUP($B587,Gas!$B$3:$E$2506,2)</f>
        <v>2.75</v>
      </c>
      <c r="V587" s="46" t="n">
        <f aca="false">C587/U587</f>
        <v>9.81090909090909</v>
      </c>
      <c r="W587" s="99" t="n">
        <f aca="false">VLOOKUP($B587,Gas!$B$3:$E$2506,4)</f>
        <v>0.330365112233985</v>
      </c>
    </row>
    <row r="588" customFormat="false" ht="12.75" hidden="false" customHeight="false" outlineLevel="0" collapsed="false">
      <c r="A588" s="95" t="n">
        <f aca="false">MONTH(B588)+(YEAR(B588)-1998)*12</f>
        <v>27</v>
      </c>
      <c r="B588" s="101" t="n">
        <v>36612</v>
      </c>
      <c r="C588" s="102" t="n">
        <v>26.12</v>
      </c>
      <c r="D588" s="98" t="n">
        <f aca="false">LN(C588/C587)</f>
        <v>-0.0323945463713795</v>
      </c>
      <c r="E588" s="106" t="n">
        <f aca="false">STDEV(D579:D588)*SQRT(trade_day)</f>
        <v>1.64830560721175</v>
      </c>
      <c r="F588" s="97"/>
      <c r="G588" s="103" t="n">
        <f aca="false">IF(G$1="P",MAX(0,G$2-$C588),IF(G$1="C",MAX(0,$C588-G$2)))</f>
        <v>0</v>
      </c>
      <c r="H588" s="103" t="n">
        <f aca="false">IF(H$1="P",MAX(0,H$2-$C588),IF(H$1="C",MAX(0,$C588-H$2)))</f>
        <v>0</v>
      </c>
      <c r="I588" s="103" t="n">
        <f aca="false">IF(I$1="P",MAX(0,I$2-$C588),IF(I$1="C",MAX(0,$C588-I$2)))</f>
        <v>3.88</v>
      </c>
      <c r="J588" s="103" t="n">
        <f aca="false">IF(J$1="P",MAX(0,J$2-$C588),IF(J$1="C",MAX(0,$C588-J$2)))</f>
        <v>8.88</v>
      </c>
      <c r="K588" s="103" t="n">
        <f aca="false">IF(K$1="P",MAX(0,K$2-$C588),IF(K$1="C",MAX(0,$C588-K$2)))</f>
        <v>13.88</v>
      </c>
      <c r="L588" s="103" t="n">
        <f aca="false">IF(L$1="P",MAX(0,L$2-$C588),IF(L$1="C",MAX(0,$C588-L$2)))</f>
        <v>23.88</v>
      </c>
      <c r="M588" s="103" t="n">
        <f aca="false">IF(M$1="P",MAX(0,M$2-$C588),IF(M$1="C",MAX(0,$C588-M$2)))</f>
        <v>6.12</v>
      </c>
      <c r="N588" s="103" t="n">
        <f aca="false">IF(N$1="P",MAX(0,N$2-$C588),IF(N$1="C",MAX(0,$C588-N$2)))</f>
        <v>1.12</v>
      </c>
      <c r="O588" s="103" t="n">
        <f aca="false">IF(O$1="P",MAX(0,O$2-$C588),IF(O$1="C",MAX(0,$C588-O$2)))</f>
        <v>0</v>
      </c>
      <c r="P588" s="103" t="n">
        <f aca="false">IF(P$1="P",MAX(0,P$2-$C588),IF(P$1="C",MAX(0,$C588-P$2)))</f>
        <v>0</v>
      </c>
      <c r="Q588" s="103" t="n">
        <f aca="false">IF(Q$1="P",MAX(0,Q$2-$C588),IF(Q$1="C",MAX(0,$C588-Q$2)))</f>
        <v>0</v>
      </c>
      <c r="R588" s="103" t="n">
        <f aca="false">IF(R$1="P",MAX(0,R$2-$C588),IF(R$1="C",MAX(0,$C588-R$2)))</f>
        <v>0</v>
      </c>
      <c r="S588" s="103" t="n">
        <f aca="false">IF(S$1="P",MAX(0,S$2-$C588),IF(S$1="C",MAX(0,$C588-S$2)))</f>
        <v>0</v>
      </c>
      <c r="T588" s="104" t="n">
        <f aca="false">A588</f>
        <v>27</v>
      </c>
      <c r="U588" s="105" t="n">
        <f aca="false">VLOOKUP($B588,Gas!$B$3:$E$2506,2)</f>
        <v>2.815</v>
      </c>
      <c r="V588" s="46" t="n">
        <f aca="false">C588/U588</f>
        <v>9.27886323268206</v>
      </c>
      <c r="W588" s="99" t="n">
        <f aca="false">VLOOKUP($B588,Gas!$B$3:$E$2506,4)</f>
        <v>0.270532579224759</v>
      </c>
    </row>
    <row r="589" customFormat="false" ht="12.75" hidden="false" customHeight="false" outlineLevel="0" collapsed="false">
      <c r="A589" s="95" t="n">
        <f aca="false">MONTH(B589)+(YEAR(B589)-1998)*12</f>
        <v>27</v>
      </c>
      <c r="B589" s="101" t="n">
        <v>36613</v>
      </c>
      <c r="C589" s="102" t="n">
        <v>28.02</v>
      </c>
      <c r="D589" s="98" t="n">
        <f aca="false">LN(C589/C588)</f>
        <v>0.0702172365006306</v>
      </c>
      <c r="E589" s="106" t="n">
        <f aca="false">STDEV(D580:D589)*SQRT(trade_day)</f>
        <v>1.69174463190265</v>
      </c>
      <c r="F589" s="97"/>
      <c r="G589" s="103" t="n">
        <f aca="false">IF(G$1="P",MAX(0,G$2-$C589),IF(G$1="C",MAX(0,$C589-G$2)))</f>
        <v>0</v>
      </c>
      <c r="H589" s="103" t="n">
        <f aca="false">IF(H$1="P",MAX(0,H$2-$C589),IF(H$1="C",MAX(0,$C589-H$2)))</f>
        <v>0</v>
      </c>
      <c r="I589" s="103" t="n">
        <f aca="false">IF(I$1="P",MAX(0,I$2-$C589),IF(I$1="C",MAX(0,$C589-I$2)))</f>
        <v>1.98</v>
      </c>
      <c r="J589" s="103" t="n">
        <f aca="false">IF(J$1="P",MAX(0,J$2-$C589),IF(J$1="C",MAX(0,$C589-J$2)))</f>
        <v>6.98</v>
      </c>
      <c r="K589" s="103" t="n">
        <f aca="false">IF(K$1="P",MAX(0,K$2-$C589),IF(K$1="C",MAX(0,$C589-K$2)))</f>
        <v>11.98</v>
      </c>
      <c r="L589" s="103" t="n">
        <f aca="false">IF(L$1="P",MAX(0,L$2-$C589),IF(L$1="C",MAX(0,$C589-L$2)))</f>
        <v>21.98</v>
      </c>
      <c r="M589" s="103" t="n">
        <f aca="false">IF(M$1="P",MAX(0,M$2-$C589),IF(M$1="C",MAX(0,$C589-M$2)))</f>
        <v>8.02</v>
      </c>
      <c r="N589" s="103" t="n">
        <f aca="false">IF(N$1="P",MAX(0,N$2-$C589),IF(N$1="C",MAX(0,$C589-N$2)))</f>
        <v>3.02</v>
      </c>
      <c r="O589" s="103" t="n">
        <f aca="false">IF(O$1="P",MAX(0,O$2-$C589),IF(O$1="C",MAX(0,$C589-O$2)))</f>
        <v>0</v>
      </c>
      <c r="P589" s="103" t="n">
        <f aca="false">IF(P$1="P",MAX(0,P$2-$C589),IF(P$1="C",MAX(0,$C589-P$2)))</f>
        <v>0</v>
      </c>
      <c r="Q589" s="103" t="n">
        <f aca="false">IF(Q$1="P",MAX(0,Q$2-$C589),IF(Q$1="C",MAX(0,$C589-Q$2)))</f>
        <v>0</v>
      </c>
      <c r="R589" s="103" t="n">
        <f aca="false">IF(R$1="P",MAX(0,R$2-$C589),IF(R$1="C",MAX(0,$C589-R$2)))</f>
        <v>0</v>
      </c>
      <c r="S589" s="103" t="n">
        <f aca="false">IF(S$1="P",MAX(0,S$2-$C589),IF(S$1="C",MAX(0,$C589-S$2)))</f>
        <v>0</v>
      </c>
      <c r="T589" s="104" t="n">
        <f aca="false">A589</f>
        <v>27</v>
      </c>
      <c r="U589" s="105" t="n">
        <f aca="false">VLOOKUP($B589,Gas!$B$3:$E$2506,2)</f>
        <v>2.815</v>
      </c>
      <c r="V589" s="46" t="n">
        <f aca="false">C589/U589</f>
        <v>9.9538188277087</v>
      </c>
      <c r="W589" s="99" t="n">
        <f aca="false">VLOOKUP($B589,Gas!$B$3:$E$2506,4)</f>
        <v>0.267129987996903</v>
      </c>
    </row>
    <row r="590" customFormat="false" ht="12.75" hidden="false" customHeight="false" outlineLevel="0" collapsed="false">
      <c r="A590" s="95" t="n">
        <f aca="false">MONTH(B590)+(YEAR(B590)-1998)*12</f>
        <v>27</v>
      </c>
      <c r="B590" s="101" t="n">
        <v>36614</v>
      </c>
      <c r="C590" s="102" t="n">
        <v>29.33</v>
      </c>
      <c r="D590" s="98" t="n">
        <f aca="false">LN(C590/C589)</f>
        <v>0.0456923420804988</v>
      </c>
      <c r="E590" s="106" t="n">
        <f aca="false">STDEV(D581:D590)*SQRT(trade_day)</f>
        <v>1.5449915807821</v>
      </c>
      <c r="F590" s="97"/>
      <c r="G590" s="103" t="n">
        <f aca="false">IF(G$1="P",MAX(0,G$2-$C590),IF(G$1="C",MAX(0,$C590-G$2)))</f>
        <v>0</v>
      </c>
      <c r="H590" s="103" t="n">
        <f aca="false">IF(H$1="P",MAX(0,H$2-$C590),IF(H$1="C",MAX(0,$C590-H$2)))</f>
        <v>0</v>
      </c>
      <c r="I590" s="103" t="n">
        <f aca="false">IF(I$1="P",MAX(0,I$2-$C590),IF(I$1="C",MAX(0,$C590-I$2)))</f>
        <v>0.670000000000002</v>
      </c>
      <c r="J590" s="103" t="n">
        <f aca="false">IF(J$1="P",MAX(0,J$2-$C590),IF(J$1="C",MAX(0,$C590-J$2)))</f>
        <v>5.67</v>
      </c>
      <c r="K590" s="103" t="n">
        <f aca="false">IF(K$1="P",MAX(0,K$2-$C590),IF(K$1="C",MAX(0,$C590-K$2)))</f>
        <v>10.67</v>
      </c>
      <c r="L590" s="103" t="n">
        <f aca="false">IF(L$1="P",MAX(0,L$2-$C590),IF(L$1="C",MAX(0,$C590-L$2)))</f>
        <v>20.67</v>
      </c>
      <c r="M590" s="103" t="n">
        <f aca="false">IF(M$1="P",MAX(0,M$2-$C590),IF(M$1="C",MAX(0,$C590-M$2)))</f>
        <v>9.33</v>
      </c>
      <c r="N590" s="103" t="n">
        <f aca="false">IF(N$1="P",MAX(0,N$2-$C590),IF(N$1="C",MAX(0,$C590-N$2)))</f>
        <v>4.33</v>
      </c>
      <c r="O590" s="103" t="n">
        <f aca="false">IF(O$1="P",MAX(0,O$2-$C590),IF(O$1="C",MAX(0,$C590-O$2)))</f>
        <v>0</v>
      </c>
      <c r="P590" s="103" t="n">
        <f aca="false">IF(P$1="P",MAX(0,P$2-$C590),IF(P$1="C",MAX(0,$C590-P$2)))</f>
        <v>0</v>
      </c>
      <c r="Q590" s="103" t="n">
        <f aca="false">IF(Q$1="P",MAX(0,Q$2-$C590),IF(Q$1="C",MAX(0,$C590-Q$2)))</f>
        <v>0</v>
      </c>
      <c r="R590" s="103" t="n">
        <f aca="false">IF(R$1="P",MAX(0,R$2-$C590),IF(R$1="C",MAX(0,$C590-R$2)))</f>
        <v>0</v>
      </c>
      <c r="S590" s="103" t="n">
        <f aca="false">IF(S$1="P",MAX(0,S$2-$C590),IF(S$1="C",MAX(0,$C590-S$2)))</f>
        <v>0</v>
      </c>
      <c r="T590" s="104" t="n">
        <f aca="false">A590</f>
        <v>27</v>
      </c>
      <c r="U590" s="105" t="n">
        <f aca="false">VLOOKUP($B590,Gas!$B$3:$E$2506,2)</f>
        <v>2.925</v>
      </c>
      <c r="V590" s="46" t="n">
        <f aca="false">C590/U590</f>
        <v>10.0273504273504</v>
      </c>
      <c r="W590" s="99" t="n">
        <f aca="false">VLOOKUP($B590,Gas!$B$3:$E$2506,4)</f>
        <v>0.353539297301677</v>
      </c>
    </row>
    <row r="591" customFormat="false" ht="12.75" hidden="false" customHeight="false" outlineLevel="0" collapsed="false">
      <c r="A591" s="95" t="n">
        <f aca="false">MONTH(B591)+(YEAR(B591)-1998)*12</f>
        <v>27</v>
      </c>
      <c r="B591" s="101" t="n">
        <v>36615</v>
      </c>
      <c r="C591" s="102" t="n">
        <v>27.75</v>
      </c>
      <c r="D591" s="98" t="n">
        <f aca="false">LN(C591/C590)</f>
        <v>-0.0553750427969161</v>
      </c>
      <c r="E591" s="106" t="n">
        <f aca="false">STDEV(D582:D591)*SQRT(trade_day)</f>
        <v>1.4879567187985</v>
      </c>
      <c r="F591" s="97"/>
      <c r="G591" s="103" t="n">
        <f aca="false">IF(G$1="P",MAX(0,G$2-$C591),IF(G$1="C",MAX(0,$C591-G$2)))</f>
        <v>0</v>
      </c>
      <c r="H591" s="103" t="n">
        <f aca="false">IF(H$1="P",MAX(0,H$2-$C591),IF(H$1="C",MAX(0,$C591-H$2)))</f>
        <v>0</v>
      </c>
      <c r="I591" s="103" t="n">
        <f aca="false">IF(I$1="P",MAX(0,I$2-$C591),IF(I$1="C",MAX(0,$C591-I$2)))</f>
        <v>2.25</v>
      </c>
      <c r="J591" s="103" t="n">
        <f aca="false">IF(J$1="P",MAX(0,J$2-$C591),IF(J$1="C",MAX(0,$C591-J$2)))</f>
        <v>7.25</v>
      </c>
      <c r="K591" s="103" t="n">
        <f aca="false">IF(K$1="P",MAX(0,K$2-$C591),IF(K$1="C",MAX(0,$C591-K$2)))</f>
        <v>12.25</v>
      </c>
      <c r="L591" s="103" t="n">
        <f aca="false">IF(L$1="P",MAX(0,L$2-$C591),IF(L$1="C",MAX(0,$C591-L$2)))</f>
        <v>22.25</v>
      </c>
      <c r="M591" s="103" t="n">
        <f aca="false">IF(M$1="P",MAX(0,M$2-$C591),IF(M$1="C",MAX(0,$C591-M$2)))</f>
        <v>7.75</v>
      </c>
      <c r="N591" s="103" t="n">
        <f aca="false">IF(N$1="P",MAX(0,N$2-$C591),IF(N$1="C",MAX(0,$C591-N$2)))</f>
        <v>2.75</v>
      </c>
      <c r="O591" s="103" t="n">
        <f aca="false">IF(O$1="P",MAX(0,O$2-$C591),IF(O$1="C",MAX(0,$C591-O$2)))</f>
        <v>0</v>
      </c>
      <c r="P591" s="103" t="n">
        <f aca="false">IF(P$1="P",MAX(0,P$2-$C591),IF(P$1="C",MAX(0,$C591-P$2)))</f>
        <v>0</v>
      </c>
      <c r="Q591" s="103" t="n">
        <f aca="false">IF(Q$1="P",MAX(0,Q$2-$C591),IF(Q$1="C",MAX(0,$C591-Q$2)))</f>
        <v>0</v>
      </c>
      <c r="R591" s="103" t="n">
        <f aca="false">IF(R$1="P",MAX(0,R$2-$C591),IF(R$1="C",MAX(0,$C591-R$2)))</f>
        <v>0</v>
      </c>
      <c r="S591" s="103" t="n">
        <f aca="false">IF(S$1="P",MAX(0,S$2-$C591),IF(S$1="C",MAX(0,$C591-S$2)))</f>
        <v>0</v>
      </c>
      <c r="T591" s="104" t="n">
        <f aca="false">A591</f>
        <v>27</v>
      </c>
      <c r="U591" s="105" t="n">
        <f aca="false">VLOOKUP($B591,Gas!$B$3:$E$2506,2)</f>
        <v>2.92</v>
      </c>
      <c r="V591" s="46" t="n">
        <f aca="false">C591/U591</f>
        <v>9.50342465753425</v>
      </c>
      <c r="W591" s="99" t="n">
        <f aca="false">VLOOKUP($B591,Gas!$B$3:$E$2506,4)</f>
        <v>0.354441545185996</v>
      </c>
    </row>
    <row r="592" customFormat="false" ht="12.75" hidden="false" customHeight="false" outlineLevel="0" collapsed="false">
      <c r="A592" s="95" t="n">
        <f aca="false">MONTH(B592)+(YEAR(B592)-1998)*12</f>
        <v>27</v>
      </c>
      <c r="B592" s="101" t="n">
        <v>36616</v>
      </c>
      <c r="C592" s="102" t="n">
        <v>23.9</v>
      </c>
      <c r="D592" s="98" t="n">
        <f aca="false">LN(C592/C591)</f>
        <v>-0.149357381254979</v>
      </c>
      <c r="E592" s="106" t="n">
        <f aca="false">STDEV(D583:D592)*SQRT(trade_day)</f>
        <v>1.5716253053081</v>
      </c>
      <c r="F592" s="97"/>
      <c r="G592" s="103" t="n">
        <f aca="false">IF(G$1="P",MAX(0,G$2-$C592),IF(G$1="C",MAX(0,$C592-G$2)))</f>
        <v>0</v>
      </c>
      <c r="H592" s="103" t="n">
        <f aca="false">IF(H$1="P",MAX(0,H$2-$C592),IF(H$1="C",MAX(0,$C592-H$2)))</f>
        <v>1.1</v>
      </c>
      <c r="I592" s="103" t="n">
        <f aca="false">IF(I$1="P",MAX(0,I$2-$C592),IF(I$1="C",MAX(0,$C592-I$2)))</f>
        <v>6.1</v>
      </c>
      <c r="J592" s="103" t="n">
        <f aca="false">IF(J$1="P",MAX(0,J$2-$C592),IF(J$1="C",MAX(0,$C592-J$2)))</f>
        <v>11.1</v>
      </c>
      <c r="K592" s="103" t="n">
        <f aca="false">IF(K$1="P",MAX(0,K$2-$C592),IF(K$1="C",MAX(0,$C592-K$2)))</f>
        <v>16.1</v>
      </c>
      <c r="L592" s="103" t="n">
        <f aca="false">IF(L$1="P",MAX(0,L$2-$C592),IF(L$1="C",MAX(0,$C592-L$2)))</f>
        <v>26.1</v>
      </c>
      <c r="M592" s="103" t="n">
        <f aca="false">IF(M$1="P",MAX(0,M$2-$C592),IF(M$1="C",MAX(0,$C592-M$2)))</f>
        <v>3.9</v>
      </c>
      <c r="N592" s="103" t="n">
        <f aca="false">IF(N$1="P",MAX(0,N$2-$C592),IF(N$1="C",MAX(0,$C592-N$2)))</f>
        <v>0</v>
      </c>
      <c r="O592" s="103" t="n">
        <f aca="false">IF(O$1="P",MAX(0,O$2-$C592),IF(O$1="C",MAX(0,$C592-O$2)))</f>
        <v>0</v>
      </c>
      <c r="P592" s="103" t="n">
        <f aca="false">IF(P$1="P",MAX(0,P$2-$C592),IF(P$1="C",MAX(0,$C592-P$2)))</f>
        <v>0</v>
      </c>
      <c r="Q592" s="103" t="n">
        <f aca="false">IF(Q$1="P",MAX(0,Q$2-$C592),IF(Q$1="C",MAX(0,$C592-Q$2)))</f>
        <v>0</v>
      </c>
      <c r="R592" s="103" t="n">
        <f aca="false">IF(R$1="P",MAX(0,R$2-$C592),IF(R$1="C",MAX(0,$C592-R$2)))</f>
        <v>0</v>
      </c>
      <c r="S592" s="103" t="n">
        <f aca="false">IF(S$1="P",MAX(0,S$2-$C592),IF(S$1="C",MAX(0,$C592-S$2)))</f>
        <v>0</v>
      </c>
      <c r="T592" s="104" t="n">
        <f aca="false">A592</f>
        <v>27</v>
      </c>
      <c r="U592" s="105" t="n">
        <f aca="false">VLOOKUP($B592,Gas!$B$3:$E$2506,2)</f>
        <v>2.83</v>
      </c>
      <c r="V592" s="46" t="n">
        <f aca="false">C592/U592</f>
        <v>8.4452296819788</v>
      </c>
      <c r="W592" s="99" t="n">
        <f aca="false">VLOOKUP($B592,Gas!$B$3:$E$2506,4)</f>
        <v>0.363838418397846</v>
      </c>
    </row>
    <row r="593" customFormat="false" ht="12.75" hidden="false" customHeight="false" outlineLevel="0" collapsed="false">
      <c r="A593" s="95" t="n">
        <f aca="false">MONTH(B593)+(YEAR(B593)-1998)*12</f>
        <v>28</v>
      </c>
      <c r="B593" s="101" t="n">
        <v>36619</v>
      </c>
      <c r="C593" s="102" t="n">
        <v>26.14</v>
      </c>
      <c r="D593" s="98" t="n">
        <f aca="false">LN(C593/C592)</f>
        <v>0.089588249258611</v>
      </c>
      <c r="E593" s="106" t="n">
        <f aca="false">STDEV(D584:D593)*SQRT(trade_day)</f>
        <v>1.54205262738787</v>
      </c>
      <c r="F593" s="97"/>
      <c r="G593" s="103" t="n">
        <f aca="false">IF(G$1="P",MAX(0,G$2-$C593),IF(G$1="C",MAX(0,$C593-G$2)))</f>
        <v>0</v>
      </c>
      <c r="H593" s="103" t="n">
        <f aca="false">IF(H$1="P",MAX(0,H$2-$C593),IF(H$1="C",MAX(0,$C593-H$2)))</f>
        <v>0</v>
      </c>
      <c r="I593" s="103" t="n">
        <f aca="false">IF(I$1="P",MAX(0,I$2-$C593),IF(I$1="C",MAX(0,$C593-I$2)))</f>
        <v>3.86</v>
      </c>
      <c r="J593" s="103" t="n">
        <f aca="false">IF(J$1="P",MAX(0,J$2-$C593),IF(J$1="C",MAX(0,$C593-J$2)))</f>
        <v>8.86</v>
      </c>
      <c r="K593" s="103" t="n">
        <f aca="false">IF(K$1="P",MAX(0,K$2-$C593),IF(K$1="C",MAX(0,$C593-K$2)))</f>
        <v>13.86</v>
      </c>
      <c r="L593" s="103" t="n">
        <f aca="false">IF(L$1="P",MAX(0,L$2-$C593),IF(L$1="C",MAX(0,$C593-L$2)))</f>
        <v>23.86</v>
      </c>
      <c r="M593" s="103" t="n">
        <f aca="false">IF(M$1="P",MAX(0,M$2-$C593),IF(M$1="C",MAX(0,$C593-M$2)))</f>
        <v>6.14</v>
      </c>
      <c r="N593" s="103" t="n">
        <f aca="false">IF(N$1="P",MAX(0,N$2-$C593),IF(N$1="C",MAX(0,$C593-N$2)))</f>
        <v>1.14</v>
      </c>
      <c r="O593" s="103" t="n">
        <f aca="false">IF(O$1="P",MAX(0,O$2-$C593),IF(O$1="C",MAX(0,$C593-O$2)))</f>
        <v>0</v>
      </c>
      <c r="P593" s="103" t="n">
        <f aca="false">IF(P$1="P",MAX(0,P$2-$C593),IF(P$1="C",MAX(0,$C593-P$2)))</f>
        <v>0</v>
      </c>
      <c r="Q593" s="103" t="n">
        <f aca="false">IF(Q$1="P",MAX(0,Q$2-$C593),IF(Q$1="C",MAX(0,$C593-Q$2)))</f>
        <v>0</v>
      </c>
      <c r="R593" s="103" t="n">
        <f aca="false">IF(R$1="P",MAX(0,R$2-$C593),IF(R$1="C",MAX(0,$C593-R$2)))</f>
        <v>0</v>
      </c>
      <c r="S593" s="103" t="n">
        <f aca="false">IF(S$1="P",MAX(0,S$2-$C593),IF(S$1="C",MAX(0,$C593-S$2)))</f>
        <v>0</v>
      </c>
      <c r="T593" s="104" t="n">
        <f aca="false">A593</f>
        <v>28</v>
      </c>
      <c r="U593" s="105" t="n">
        <f aca="false">VLOOKUP($B593,Gas!$B$3:$E$2506,2)</f>
        <v>2.875</v>
      </c>
      <c r="V593" s="46" t="n">
        <f aca="false">C593/U593</f>
        <v>9.09217391304348</v>
      </c>
      <c r="W593" s="99" t="n">
        <f aca="false">VLOOKUP($B593,Gas!$B$3:$E$2506,4)</f>
        <v>0.351670272771379</v>
      </c>
    </row>
    <row r="594" customFormat="false" ht="12.75" hidden="false" customHeight="false" outlineLevel="0" collapsed="false">
      <c r="A594" s="95" t="n">
        <f aca="false">MONTH(B594)+(YEAR(B594)-1998)*12</f>
        <v>28</v>
      </c>
      <c r="B594" s="101" t="n">
        <v>36620</v>
      </c>
      <c r="C594" s="102" t="n">
        <v>25.81</v>
      </c>
      <c r="D594" s="98" t="n">
        <f aca="false">LN(C594/C593)</f>
        <v>-0.0127046944655535</v>
      </c>
      <c r="E594" s="106" t="n">
        <f aca="false">STDEV(D585:D594)*SQRT(trade_day)</f>
        <v>1.54485313269013</v>
      </c>
      <c r="F594" s="97"/>
      <c r="G594" s="103" t="n">
        <f aca="false">IF(G$1="P",MAX(0,G$2-$C594),IF(G$1="C",MAX(0,$C594-G$2)))</f>
        <v>0</v>
      </c>
      <c r="H594" s="103" t="n">
        <f aca="false">IF(H$1="P",MAX(0,H$2-$C594),IF(H$1="C",MAX(0,$C594-H$2)))</f>
        <v>0</v>
      </c>
      <c r="I594" s="103" t="n">
        <f aca="false">IF(I$1="P",MAX(0,I$2-$C594),IF(I$1="C",MAX(0,$C594-I$2)))</f>
        <v>4.19</v>
      </c>
      <c r="J594" s="103" t="n">
        <f aca="false">IF(J$1="P",MAX(0,J$2-$C594),IF(J$1="C",MAX(0,$C594-J$2)))</f>
        <v>9.19</v>
      </c>
      <c r="K594" s="103" t="n">
        <f aca="false">IF(K$1="P",MAX(0,K$2-$C594),IF(K$1="C",MAX(0,$C594-K$2)))</f>
        <v>14.19</v>
      </c>
      <c r="L594" s="103" t="n">
        <f aca="false">IF(L$1="P",MAX(0,L$2-$C594),IF(L$1="C",MAX(0,$C594-L$2)))</f>
        <v>24.19</v>
      </c>
      <c r="M594" s="103" t="n">
        <f aca="false">IF(M$1="P",MAX(0,M$2-$C594),IF(M$1="C",MAX(0,$C594-M$2)))</f>
        <v>5.81</v>
      </c>
      <c r="N594" s="103" t="n">
        <f aca="false">IF(N$1="P",MAX(0,N$2-$C594),IF(N$1="C",MAX(0,$C594-N$2)))</f>
        <v>0.809999999999999</v>
      </c>
      <c r="O594" s="103" t="n">
        <f aca="false">IF(O$1="P",MAX(0,O$2-$C594),IF(O$1="C",MAX(0,$C594-O$2)))</f>
        <v>0</v>
      </c>
      <c r="P594" s="103" t="n">
        <f aca="false">IF(P$1="P",MAX(0,P$2-$C594),IF(P$1="C",MAX(0,$C594-P$2)))</f>
        <v>0</v>
      </c>
      <c r="Q594" s="103" t="n">
        <f aca="false">IF(Q$1="P",MAX(0,Q$2-$C594),IF(Q$1="C",MAX(0,$C594-Q$2)))</f>
        <v>0</v>
      </c>
      <c r="R594" s="103" t="n">
        <f aca="false">IF(R$1="P",MAX(0,R$2-$C594),IF(R$1="C",MAX(0,$C594-R$2)))</f>
        <v>0</v>
      </c>
      <c r="S594" s="103" t="n">
        <f aca="false">IF(S$1="P",MAX(0,S$2-$C594),IF(S$1="C",MAX(0,$C594-S$2)))</f>
        <v>0</v>
      </c>
      <c r="T594" s="104" t="n">
        <f aca="false">A594</f>
        <v>28</v>
      </c>
      <c r="U594" s="105" t="n">
        <f aca="false">VLOOKUP($B594,Gas!$B$3:$E$2506,2)</f>
        <v>2.915</v>
      </c>
      <c r="V594" s="46" t="n">
        <f aca="false">C594/U594</f>
        <v>8.85420240137221</v>
      </c>
      <c r="W594" s="99" t="n">
        <f aca="false">VLOOKUP($B594,Gas!$B$3:$E$2506,4)</f>
        <v>0.335191060176357</v>
      </c>
    </row>
    <row r="595" customFormat="false" ht="12.75" hidden="false" customHeight="false" outlineLevel="0" collapsed="false">
      <c r="A595" s="95" t="n">
        <f aca="false">MONTH(B595)+(YEAR(B595)-1998)*12</f>
        <v>28</v>
      </c>
      <c r="B595" s="101" t="n">
        <v>36621</v>
      </c>
      <c r="C595" s="102" t="n">
        <v>27.06</v>
      </c>
      <c r="D595" s="98" t="n">
        <f aca="false">LN(C595/C594)</f>
        <v>0.0472946090121195</v>
      </c>
      <c r="E595" s="106" t="n">
        <f aca="false">STDEV(D586:D595)*SQRT(trade_day)</f>
        <v>1.34384046912475</v>
      </c>
      <c r="F595" s="97"/>
      <c r="G595" s="103" t="n">
        <f aca="false">IF(G$1="P",MAX(0,G$2-$C595),IF(G$1="C",MAX(0,$C595-G$2)))</f>
        <v>0</v>
      </c>
      <c r="H595" s="103" t="n">
        <f aca="false">IF(H$1="P",MAX(0,H$2-$C595),IF(H$1="C",MAX(0,$C595-H$2)))</f>
        <v>0</v>
      </c>
      <c r="I595" s="103" t="n">
        <f aca="false">IF(I$1="P",MAX(0,I$2-$C595),IF(I$1="C",MAX(0,$C595-I$2)))</f>
        <v>2.94</v>
      </c>
      <c r="J595" s="103" t="n">
        <f aca="false">IF(J$1="P",MAX(0,J$2-$C595),IF(J$1="C",MAX(0,$C595-J$2)))</f>
        <v>7.94</v>
      </c>
      <c r="K595" s="103" t="n">
        <f aca="false">IF(K$1="P",MAX(0,K$2-$C595),IF(K$1="C",MAX(0,$C595-K$2)))</f>
        <v>12.94</v>
      </c>
      <c r="L595" s="103" t="n">
        <f aca="false">IF(L$1="P",MAX(0,L$2-$C595),IF(L$1="C",MAX(0,$C595-L$2)))</f>
        <v>22.94</v>
      </c>
      <c r="M595" s="103" t="n">
        <f aca="false">IF(M$1="P",MAX(0,M$2-$C595),IF(M$1="C",MAX(0,$C595-M$2)))</f>
        <v>7.06</v>
      </c>
      <c r="N595" s="103" t="n">
        <f aca="false">IF(N$1="P",MAX(0,N$2-$C595),IF(N$1="C",MAX(0,$C595-N$2)))</f>
        <v>2.06</v>
      </c>
      <c r="O595" s="103" t="n">
        <f aca="false">IF(O$1="P",MAX(0,O$2-$C595),IF(O$1="C",MAX(0,$C595-O$2)))</f>
        <v>0</v>
      </c>
      <c r="P595" s="103" t="n">
        <f aca="false">IF(P$1="P",MAX(0,P$2-$C595),IF(P$1="C",MAX(0,$C595-P$2)))</f>
        <v>0</v>
      </c>
      <c r="Q595" s="103" t="n">
        <f aca="false">IF(Q$1="P",MAX(0,Q$2-$C595),IF(Q$1="C",MAX(0,$C595-Q$2)))</f>
        <v>0</v>
      </c>
      <c r="R595" s="103" t="n">
        <f aca="false">IF(R$1="P",MAX(0,R$2-$C595),IF(R$1="C",MAX(0,$C595-R$2)))</f>
        <v>0</v>
      </c>
      <c r="S595" s="103" t="n">
        <f aca="false">IF(S$1="P",MAX(0,S$2-$C595),IF(S$1="C",MAX(0,$C595-S$2)))</f>
        <v>0</v>
      </c>
      <c r="T595" s="104" t="n">
        <f aca="false">A595</f>
        <v>28</v>
      </c>
      <c r="U595" s="105" t="n">
        <f aca="false">VLOOKUP($B595,Gas!$B$3:$E$2506,2)</f>
        <v>2.87</v>
      </c>
      <c r="V595" s="46" t="n">
        <f aca="false">C595/U595</f>
        <v>9.42857142857143</v>
      </c>
      <c r="W595" s="99" t="n">
        <f aca="false">VLOOKUP($B595,Gas!$B$3:$E$2506,4)</f>
        <v>0.354390605896565</v>
      </c>
    </row>
    <row r="596" customFormat="false" ht="12.75" hidden="false" customHeight="false" outlineLevel="0" collapsed="false">
      <c r="A596" s="95" t="n">
        <f aca="false">MONTH(B596)+(YEAR(B596)-1998)*12</f>
        <v>28</v>
      </c>
      <c r="B596" s="101" t="n">
        <v>36622</v>
      </c>
      <c r="C596" s="102" t="n">
        <v>27.73</v>
      </c>
      <c r="D596" s="98" t="n">
        <f aca="false">LN(C596/C595)</f>
        <v>0.0244582368850448</v>
      </c>
      <c r="E596" s="106" t="n">
        <f aca="false">STDEV(D587:D596)*SQRT(trade_day)</f>
        <v>1.1944724571174</v>
      </c>
      <c r="F596" s="97"/>
      <c r="G596" s="103" t="n">
        <f aca="false">IF(G$1="P",MAX(0,G$2-$C596),IF(G$1="C",MAX(0,$C596-G$2)))</f>
        <v>0</v>
      </c>
      <c r="H596" s="103" t="n">
        <f aca="false">IF(H$1="P",MAX(0,H$2-$C596),IF(H$1="C",MAX(0,$C596-H$2)))</f>
        <v>0</v>
      </c>
      <c r="I596" s="103" t="n">
        <f aca="false">IF(I$1="P",MAX(0,I$2-$C596),IF(I$1="C",MAX(0,$C596-I$2)))</f>
        <v>2.27</v>
      </c>
      <c r="J596" s="103" t="n">
        <f aca="false">IF(J$1="P",MAX(0,J$2-$C596),IF(J$1="C",MAX(0,$C596-J$2)))</f>
        <v>7.27</v>
      </c>
      <c r="K596" s="103" t="n">
        <f aca="false">IF(K$1="P",MAX(0,K$2-$C596),IF(K$1="C",MAX(0,$C596-K$2)))</f>
        <v>12.27</v>
      </c>
      <c r="L596" s="103" t="n">
        <f aca="false">IF(L$1="P",MAX(0,L$2-$C596),IF(L$1="C",MAX(0,$C596-L$2)))</f>
        <v>22.27</v>
      </c>
      <c r="M596" s="103" t="n">
        <f aca="false">IF(M$1="P",MAX(0,M$2-$C596),IF(M$1="C",MAX(0,$C596-M$2)))</f>
        <v>7.73</v>
      </c>
      <c r="N596" s="103" t="n">
        <f aca="false">IF(N$1="P",MAX(0,N$2-$C596),IF(N$1="C",MAX(0,$C596-N$2)))</f>
        <v>2.73</v>
      </c>
      <c r="O596" s="103" t="n">
        <f aca="false">IF(O$1="P",MAX(0,O$2-$C596),IF(O$1="C",MAX(0,$C596-O$2)))</f>
        <v>0</v>
      </c>
      <c r="P596" s="103" t="n">
        <f aca="false">IF(P$1="P",MAX(0,P$2-$C596),IF(P$1="C",MAX(0,$C596-P$2)))</f>
        <v>0</v>
      </c>
      <c r="Q596" s="103" t="n">
        <f aca="false">IF(Q$1="P",MAX(0,Q$2-$C596),IF(Q$1="C",MAX(0,$C596-Q$2)))</f>
        <v>0</v>
      </c>
      <c r="R596" s="103" t="n">
        <f aca="false">IF(R$1="P",MAX(0,R$2-$C596),IF(R$1="C",MAX(0,$C596-R$2)))</f>
        <v>0</v>
      </c>
      <c r="S596" s="103" t="n">
        <f aca="false">IF(S$1="P",MAX(0,S$2-$C596),IF(S$1="C",MAX(0,$C596-S$2)))</f>
        <v>0</v>
      </c>
      <c r="T596" s="104" t="n">
        <f aca="false">A596</f>
        <v>28</v>
      </c>
      <c r="U596" s="105" t="n">
        <f aca="false">VLOOKUP($B596,Gas!$B$3:$E$2506,2)</f>
        <v>2.86</v>
      </c>
      <c r="V596" s="46" t="n">
        <f aca="false">C596/U596</f>
        <v>9.6958041958042</v>
      </c>
      <c r="W596" s="99" t="n">
        <f aca="false">VLOOKUP($B596,Gas!$B$3:$E$2506,4)</f>
        <v>0.355788126365183</v>
      </c>
    </row>
    <row r="597" customFormat="false" ht="12.75" hidden="false" customHeight="false" outlineLevel="0" collapsed="false">
      <c r="A597" s="95" t="n">
        <f aca="false">MONTH(B597)+(YEAR(B597)-1998)*12</f>
        <v>28</v>
      </c>
      <c r="B597" s="101" t="n">
        <v>36623</v>
      </c>
      <c r="C597" s="102" t="n">
        <v>23.78</v>
      </c>
      <c r="D597" s="98" t="n">
        <f aca="false">LN(C597/C596)</f>
        <v>-0.153669968365051</v>
      </c>
      <c r="E597" s="106" t="n">
        <f aca="false">STDEV(D588:D597)*SQRT(trade_day)</f>
        <v>1.35896874218549</v>
      </c>
      <c r="F597" s="97"/>
      <c r="G597" s="103" t="n">
        <f aca="false">IF(G$1="P",MAX(0,G$2-$C597),IF(G$1="C",MAX(0,$C597-G$2)))</f>
        <v>0</v>
      </c>
      <c r="H597" s="103" t="n">
        <f aca="false">IF(H$1="P",MAX(0,H$2-$C597),IF(H$1="C",MAX(0,$C597-H$2)))</f>
        <v>1.22</v>
      </c>
      <c r="I597" s="103" t="n">
        <f aca="false">IF(I$1="P",MAX(0,I$2-$C597),IF(I$1="C",MAX(0,$C597-I$2)))</f>
        <v>6.22</v>
      </c>
      <c r="J597" s="103" t="n">
        <f aca="false">IF(J$1="P",MAX(0,J$2-$C597),IF(J$1="C",MAX(0,$C597-J$2)))</f>
        <v>11.22</v>
      </c>
      <c r="K597" s="103" t="n">
        <f aca="false">IF(K$1="P",MAX(0,K$2-$C597),IF(K$1="C",MAX(0,$C597-K$2)))</f>
        <v>16.22</v>
      </c>
      <c r="L597" s="103" t="n">
        <f aca="false">IF(L$1="P",MAX(0,L$2-$C597),IF(L$1="C",MAX(0,$C597-L$2)))</f>
        <v>26.22</v>
      </c>
      <c r="M597" s="103" t="n">
        <f aca="false">IF(M$1="P",MAX(0,M$2-$C597),IF(M$1="C",MAX(0,$C597-M$2)))</f>
        <v>3.78</v>
      </c>
      <c r="N597" s="103" t="n">
        <f aca="false">IF(N$1="P",MAX(0,N$2-$C597),IF(N$1="C",MAX(0,$C597-N$2)))</f>
        <v>0</v>
      </c>
      <c r="O597" s="103" t="n">
        <f aca="false">IF(O$1="P",MAX(0,O$2-$C597),IF(O$1="C",MAX(0,$C597-O$2)))</f>
        <v>0</v>
      </c>
      <c r="P597" s="103" t="n">
        <f aca="false">IF(P$1="P",MAX(0,P$2-$C597),IF(P$1="C",MAX(0,$C597-P$2)))</f>
        <v>0</v>
      </c>
      <c r="Q597" s="103" t="n">
        <f aca="false">IF(Q$1="P",MAX(0,Q$2-$C597),IF(Q$1="C",MAX(0,$C597-Q$2)))</f>
        <v>0</v>
      </c>
      <c r="R597" s="103" t="n">
        <f aca="false">IF(R$1="P",MAX(0,R$2-$C597),IF(R$1="C",MAX(0,$C597-R$2)))</f>
        <v>0</v>
      </c>
      <c r="S597" s="103" t="n">
        <f aca="false">IF(S$1="P",MAX(0,S$2-$C597),IF(S$1="C",MAX(0,$C597-S$2)))</f>
        <v>0</v>
      </c>
      <c r="T597" s="104" t="n">
        <f aca="false">A597</f>
        <v>28</v>
      </c>
      <c r="U597" s="105" t="n">
        <f aca="false">VLOOKUP($B597,Gas!$B$3:$E$2506,2)</f>
        <v>2.91</v>
      </c>
      <c r="V597" s="46" t="n">
        <f aca="false">C597/U597</f>
        <v>8.17182130584192</v>
      </c>
      <c r="W597" s="99" t="n">
        <f aca="false">VLOOKUP($B597,Gas!$B$3:$E$2506,4)</f>
        <v>0.367858084946309</v>
      </c>
    </row>
    <row r="598" customFormat="false" ht="12.75" hidden="false" customHeight="false" outlineLevel="0" collapsed="false">
      <c r="A598" s="95" t="n">
        <f aca="false">MONTH(B598)+(YEAR(B598)-1998)*12</f>
        <v>28</v>
      </c>
      <c r="B598" s="101" t="n">
        <v>36626</v>
      </c>
      <c r="C598" s="102" t="n">
        <v>27.24</v>
      </c>
      <c r="D598" s="98" t="n">
        <f aca="false">LN(C598/C597)</f>
        <v>0.135841590018676</v>
      </c>
      <c r="E598" s="106" t="n">
        <f aca="false">STDEV(D589:D598)*SQRT(trade_day)</f>
        <v>1.53935270879718</v>
      </c>
      <c r="F598" s="97"/>
      <c r="G598" s="103" t="n">
        <f aca="false">IF(G$1="P",MAX(0,G$2-$C598),IF(G$1="C",MAX(0,$C598-G$2)))</f>
        <v>0</v>
      </c>
      <c r="H598" s="103" t="n">
        <f aca="false">IF(H$1="P",MAX(0,H$2-$C598),IF(H$1="C",MAX(0,$C598-H$2)))</f>
        <v>0</v>
      </c>
      <c r="I598" s="103" t="n">
        <f aca="false">IF(I$1="P",MAX(0,I$2-$C598),IF(I$1="C",MAX(0,$C598-I$2)))</f>
        <v>2.76</v>
      </c>
      <c r="J598" s="103" t="n">
        <f aca="false">IF(J$1="P",MAX(0,J$2-$C598),IF(J$1="C",MAX(0,$C598-J$2)))</f>
        <v>7.76</v>
      </c>
      <c r="K598" s="103" t="n">
        <f aca="false">IF(K$1="P",MAX(0,K$2-$C598),IF(K$1="C",MAX(0,$C598-K$2)))</f>
        <v>12.76</v>
      </c>
      <c r="L598" s="103" t="n">
        <f aca="false">IF(L$1="P",MAX(0,L$2-$C598),IF(L$1="C",MAX(0,$C598-L$2)))</f>
        <v>22.76</v>
      </c>
      <c r="M598" s="103" t="n">
        <f aca="false">IF(M$1="P",MAX(0,M$2-$C598),IF(M$1="C",MAX(0,$C598-M$2)))</f>
        <v>7.24</v>
      </c>
      <c r="N598" s="103" t="n">
        <f aca="false">IF(N$1="P",MAX(0,N$2-$C598),IF(N$1="C",MAX(0,$C598-N$2)))</f>
        <v>2.24</v>
      </c>
      <c r="O598" s="103" t="n">
        <f aca="false">IF(O$1="P",MAX(0,O$2-$C598),IF(O$1="C",MAX(0,$C598-O$2)))</f>
        <v>0</v>
      </c>
      <c r="P598" s="103" t="n">
        <f aca="false">IF(P$1="P",MAX(0,P$2-$C598),IF(P$1="C",MAX(0,$C598-P$2)))</f>
        <v>0</v>
      </c>
      <c r="Q598" s="103" t="n">
        <f aca="false">IF(Q$1="P",MAX(0,Q$2-$C598),IF(Q$1="C",MAX(0,$C598-Q$2)))</f>
        <v>0</v>
      </c>
      <c r="R598" s="103" t="n">
        <f aca="false">IF(R$1="P",MAX(0,R$2-$C598),IF(R$1="C",MAX(0,$C598-R$2)))</f>
        <v>0</v>
      </c>
      <c r="S598" s="103" t="n">
        <f aca="false">IF(S$1="P",MAX(0,S$2-$C598),IF(S$1="C",MAX(0,$C598-S$2)))</f>
        <v>0</v>
      </c>
      <c r="T598" s="104" t="n">
        <f aca="false">A598</f>
        <v>28</v>
      </c>
      <c r="U598" s="105" t="n">
        <f aca="false">VLOOKUP($B598,Gas!$B$3:$E$2506,2)</f>
        <v>2.97</v>
      </c>
      <c r="V598" s="46" t="n">
        <f aca="false">C598/U598</f>
        <v>9.17171717171717</v>
      </c>
      <c r="W598" s="99" t="n">
        <f aca="false">VLOOKUP($B598,Gas!$B$3:$E$2506,4)</f>
        <v>0.218552991338534</v>
      </c>
    </row>
    <row r="599" customFormat="false" ht="12.75" hidden="false" customHeight="false" outlineLevel="0" collapsed="false">
      <c r="A599" s="95" t="n">
        <f aca="false">MONTH(B599)+(YEAR(B599)-1998)*12</f>
        <v>28</v>
      </c>
      <c r="B599" s="101" t="n">
        <v>36627</v>
      </c>
      <c r="C599" s="102" t="n">
        <v>28.42</v>
      </c>
      <c r="D599" s="98" t="n">
        <f aca="false">LN(C599/C598)</f>
        <v>0.0424066413876432</v>
      </c>
      <c r="E599" s="106" t="n">
        <f aca="false">STDEV(D590:D599)*SQRT(trade_day)</f>
        <v>1.51226366379288</v>
      </c>
      <c r="F599" s="97"/>
      <c r="G599" s="103" t="n">
        <f aca="false">IF(G$1="P",MAX(0,G$2-$C599),IF(G$1="C",MAX(0,$C599-G$2)))</f>
        <v>0</v>
      </c>
      <c r="H599" s="103" t="n">
        <f aca="false">IF(H$1="P",MAX(0,H$2-$C599),IF(H$1="C",MAX(0,$C599-H$2)))</f>
        <v>0</v>
      </c>
      <c r="I599" s="103" t="n">
        <f aca="false">IF(I$1="P",MAX(0,I$2-$C599),IF(I$1="C",MAX(0,$C599-I$2)))</f>
        <v>1.58</v>
      </c>
      <c r="J599" s="103" t="n">
        <f aca="false">IF(J$1="P",MAX(0,J$2-$C599),IF(J$1="C",MAX(0,$C599-J$2)))</f>
        <v>6.58</v>
      </c>
      <c r="K599" s="103" t="n">
        <f aca="false">IF(K$1="P",MAX(0,K$2-$C599),IF(K$1="C",MAX(0,$C599-K$2)))</f>
        <v>11.58</v>
      </c>
      <c r="L599" s="103" t="n">
        <f aca="false">IF(L$1="P",MAX(0,L$2-$C599),IF(L$1="C",MAX(0,$C599-L$2)))</f>
        <v>21.58</v>
      </c>
      <c r="M599" s="103" t="n">
        <f aca="false">IF(M$1="P",MAX(0,M$2-$C599),IF(M$1="C",MAX(0,$C599-M$2)))</f>
        <v>8.42</v>
      </c>
      <c r="N599" s="103" t="n">
        <f aca="false">IF(N$1="P",MAX(0,N$2-$C599),IF(N$1="C",MAX(0,$C599-N$2)))</f>
        <v>3.42</v>
      </c>
      <c r="O599" s="103" t="n">
        <f aca="false">IF(O$1="P",MAX(0,O$2-$C599),IF(O$1="C",MAX(0,$C599-O$2)))</f>
        <v>0</v>
      </c>
      <c r="P599" s="103" t="n">
        <f aca="false">IF(P$1="P",MAX(0,P$2-$C599),IF(P$1="C",MAX(0,$C599-P$2)))</f>
        <v>0</v>
      </c>
      <c r="Q599" s="103" t="n">
        <f aca="false">IF(Q$1="P",MAX(0,Q$2-$C599),IF(Q$1="C",MAX(0,$C599-Q$2)))</f>
        <v>0</v>
      </c>
      <c r="R599" s="103" t="n">
        <f aca="false">IF(R$1="P",MAX(0,R$2-$C599),IF(R$1="C",MAX(0,$C599-R$2)))</f>
        <v>0</v>
      </c>
      <c r="S599" s="103" t="n">
        <f aca="false">IF(S$1="P",MAX(0,S$2-$C599),IF(S$1="C",MAX(0,$C599-S$2)))</f>
        <v>0</v>
      </c>
      <c r="T599" s="104" t="n">
        <f aca="false">A599</f>
        <v>28</v>
      </c>
      <c r="U599" s="105" t="n">
        <f aca="false">VLOOKUP($B599,Gas!$B$3:$E$2506,2)</f>
        <v>2.995</v>
      </c>
      <c r="V599" s="46" t="n">
        <f aca="false">C599/U599</f>
        <v>9.48914858096828</v>
      </c>
      <c r="W599" s="99" t="n">
        <f aca="false">VLOOKUP($B599,Gas!$B$3:$E$2506,4)</f>
        <v>0.207835156141786</v>
      </c>
    </row>
    <row r="600" customFormat="false" ht="12.75" hidden="false" customHeight="false" outlineLevel="0" collapsed="false">
      <c r="A600" s="95" t="n">
        <f aca="false">MONTH(B600)+(YEAR(B600)-1998)*12</f>
        <v>28</v>
      </c>
      <c r="B600" s="101" t="n">
        <v>36628</v>
      </c>
      <c r="C600" s="102" t="n">
        <v>27.89</v>
      </c>
      <c r="D600" s="98" t="n">
        <f aca="false">LN(C600/C599)</f>
        <v>-0.018824921029557</v>
      </c>
      <c r="E600" s="106" t="n">
        <f aca="false">STDEV(D591:D600)*SQRT(trade_day)</f>
        <v>1.49409142629896</v>
      </c>
      <c r="F600" s="97"/>
      <c r="G600" s="103" t="n">
        <f aca="false">IF(G$1="P",MAX(0,G$2-$C600),IF(G$1="C",MAX(0,$C600-G$2)))</f>
        <v>0</v>
      </c>
      <c r="H600" s="103" t="n">
        <f aca="false">IF(H$1="P",MAX(0,H$2-$C600),IF(H$1="C",MAX(0,$C600-H$2)))</f>
        <v>0</v>
      </c>
      <c r="I600" s="103" t="n">
        <f aca="false">IF(I$1="P",MAX(0,I$2-$C600),IF(I$1="C",MAX(0,$C600-I$2)))</f>
        <v>2.11</v>
      </c>
      <c r="J600" s="103" t="n">
        <f aca="false">IF(J$1="P",MAX(0,J$2-$C600),IF(J$1="C",MAX(0,$C600-J$2)))</f>
        <v>7.11</v>
      </c>
      <c r="K600" s="103" t="n">
        <f aca="false">IF(K$1="P",MAX(0,K$2-$C600),IF(K$1="C",MAX(0,$C600-K$2)))</f>
        <v>12.11</v>
      </c>
      <c r="L600" s="103" t="n">
        <f aca="false">IF(L$1="P",MAX(0,L$2-$C600),IF(L$1="C",MAX(0,$C600-L$2)))</f>
        <v>22.11</v>
      </c>
      <c r="M600" s="103" t="n">
        <f aca="false">IF(M$1="P",MAX(0,M$2-$C600),IF(M$1="C",MAX(0,$C600-M$2)))</f>
        <v>7.89</v>
      </c>
      <c r="N600" s="103" t="n">
        <f aca="false">IF(N$1="P",MAX(0,N$2-$C600),IF(N$1="C",MAX(0,$C600-N$2)))</f>
        <v>2.89</v>
      </c>
      <c r="O600" s="103" t="n">
        <f aca="false">IF(O$1="P",MAX(0,O$2-$C600),IF(O$1="C",MAX(0,$C600-O$2)))</f>
        <v>0</v>
      </c>
      <c r="P600" s="103" t="n">
        <f aca="false">IF(P$1="P",MAX(0,P$2-$C600),IF(P$1="C",MAX(0,$C600-P$2)))</f>
        <v>0</v>
      </c>
      <c r="Q600" s="103" t="n">
        <f aca="false">IF(Q$1="P",MAX(0,Q$2-$C600),IF(Q$1="C",MAX(0,$C600-Q$2)))</f>
        <v>0</v>
      </c>
      <c r="R600" s="103" t="n">
        <f aca="false">IF(R$1="P",MAX(0,R$2-$C600),IF(R$1="C",MAX(0,$C600-R$2)))</f>
        <v>0</v>
      </c>
      <c r="S600" s="103" t="n">
        <f aca="false">IF(S$1="P",MAX(0,S$2-$C600),IF(S$1="C",MAX(0,$C600-S$2)))</f>
        <v>0</v>
      </c>
      <c r="T600" s="104" t="n">
        <f aca="false">A600</f>
        <v>28</v>
      </c>
      <c r="U600" s="105" t="n">
        <f aca="false">VLOOKUP($B600,Gas!$B$3:$E$2506,2)</f>
        <v>2.975</v>
      </c>
      <c r="V600" s="46" t="n">
        <f aca="false">C600/U600</f>
        <v>9.37478991596639</v>
      </c>
      <c r="W600" s="99" t="n">
        <f aca="false">VLOOKUP($B600,Gas!$B$3:$E$2506,4)</f>
        <v>0.216924696960567</v>
      </c>
    </row>
    <row r="601" customFormat="false" ht="12.75" hidden="false" customHeight="false" outlineLevel="0" collapsed="false">
      <c r="A601" s="95" t="n">
        <f aca="false">MONTH(B601)+(YEAR(B601)-1998)*12</f>
        <v>28</v>
      </c>
      <c r="B601" s="101" t="n">
        <v>36629</v>
      </c>
      <c r="C601" s="102" t="n">
        <v>26.26</v>
      </c>
      <c r="D601" s="98" t="n">
        <f aca="false">LN(C601/C600)</f>
        <v>-0.0602213327647475</v>
      </c>
      <c r="E601" s="106" t="n">
        <f aca="false">STDEV(D592:D601)*SQRT(trade_day)</f>
        <v>1.49881620603731</v>
      </c>
      <c r="F601" s="97"/>
      <c r="G601" s="103" t="n">
        <f aca="false">IF(G$1="P",MAX(0,G$2-$C601),IF(G$1="C",MAX(0,$C601-G$2)))</f>
        <v>0</v>
      </c>
      <c r="H601" s="103" t="n">
        <f aca="false">IF(H$1="P",MAX(0,H$2-$C601),IF(H$1="C",MAX(0,$C601-H$2)))</f>
        <v>0</v>
      </c>
      <c r="I601" s="103" t="n">
        <f aca="false">IF(I$1="P",MAX(0,I$2-$C601),IF(I$1="C",MAX(0,$C601-I$2)))</f>
        <v>3.74</v>
      </c>
      <c r="J601" s="103" t="n">
        <f aca="false">IF(J$1="P",MAX(0,J$2-$C601),IF(J$1="C",MAX(0,$C601-J$2)))</f>
        <v>8.74</v>
      </c>
      <c r="K601" s="103" t="n">
        <f aca="false">IF(K$1="P",MAX(0,K$2-$C601),IF(K$1="C",MAX(0,$C601-K$2)))</f>
        <v>13.74</v>
      </c>
      <c r="L601" s="103" t="n">
        <f aca="false">IF(L$1="P",MAX(0,L$2-$C601),IF(L$1="C",MAX(0,$C601-L$2)))</f>
        <v>23.74</v>
      </c>
      <c r="M601" s="103" t="n">
        <f aca="false">IF(M$1="P",MAX(0,M$2-$C601),IF(M$1="C",MAX(0,$C601-M$2)))</f>
        <v>6.26</v>
      </c>
      <c r="N601" s="103" t="n">
        <f aca="false">IF(N$1="P",MAX(0,N$2-$C601),IF(N$1="C",MAX(0,$C601-N$2)))</f>
        <v>1.26</v>
      </c>
      <c r="O601" s="103" t="n">
        <f aca="false">IF(O$1="P",MAX(0,O$2-$C601),IF(O$1="C",MAX(0,$C601-O$2)))</f>
        <v>0</v>
      </c>
      <c r="P601" s="103" t="n">
        <f aca="false">IF(P$1="P",MAX(0,P$2-$C601),IF(P$1="C",MAX(0,$C601-P$2)))</f>
        <v>0</v>
      </c>
      <c r="Q601" s="103" t="n">
        <f aca="false">IF(Q$1="P",MAX(0,Q$2-$C601),IF(Q$1="C",MAX(0,$C601-Q$2)))</f>
        <v>0</v>
      </c>
      <c r="R601" s="103" t="n">
        <f aca="false">IF(R$1="P",MAX(0,R$2-$C601),IF(R$1="C",MAX(0,$C601-R$2)))</f>
        <v>0</v>
      </c>
      <c r="S601" s="103" t="n">
        <f aca="false">IF(S$1="P",MAX(0,S$2-$C601),IF(S$1="C",MAX(0,$C601-S$2)))</f>
        <v>0</v>
      </c>
      <c r="T601" s="104" t="n">
        <f aca="false">A601</f>
        <v>28</v>
      </c>
      <c r="U601" s="105" t="n">
        <f aca="false">VLOOKUP($B601,Gas!$B$3:$E$2506,2)</f>
        <v>2.975</v>
      </c>
      <c r="V601" s="46" t="n">
        <f aca="false">C601/U601</f>
        <v>8.82689075630252</v>
      </c>
      <c r="W601" s="99" t="n">
        <f aca="false">VLOOKUP($B601,Gas!$B$3:$E$2506,4)</f>
        <v>0.216924696960567</v>
      </c>
    </row>
    <row r="602" customFormat="false" ht="12.75" hidden="false" customHeight="false" outlineLevel="0" collapsed="false">
      <c r="A602" s="95" t="n">
        <f aca="false">MONTH(B602)+(YEAR(B602)-1998)*12</f>
        <v>28</v>
      </c>
      <c r="B602" s="101" t="n">
        <v>36630</v>
      </c>
      <c r="C602" s="102" t="n">
        <v>27.4</v>
      </c>
      <c r="D602" s="98" t="n">
        <f aca="false">LN(C602/C601)</f>
        <v>0.0424961445193743</v>
      </c>
      <c r="E602" s="106" t="n">
        <f aca="false">STDEV(D593:D602)*SQRT(trade_day)</f>
        <v>1.27809926014267</v>
      </c>
      <c r="F602" s="97"/>
      <c r="G602" s="103" t="n">
        <f aca="false">IF(G$1="P",MAX(0,G$2-$C602),IF(G$1="C",MAX(0,$C602-G$2)))</f>
        <v>0</v>
      </c>
      <c r="H602" s="103" t="n">
        <f aca="false">IF(H$1="P",MAX(0,H$2-$C602),IF(H$1="C",MAX(0,$C602-H$2)))</f>
        <v>0</v>
      </c>
      <c r="I602" s="103" t="n">
        <f aca="false">IF(I$1="P",MAX(0,I$2-$C602),IF(I$1="C",MAX(0,$C602-I$2)))</f>
        <v>2.6</v>
      </c>
      <c r="J602" s="103" t="n">
        <f aca="false">IF(J$1="P",MAX(0,J$2-$C602),IF(J$1="C",MAX(0,$C602-J$2)))</f>
        <v>7.6</v>
      </c>
      <c r="K602" s="103" t="n">
        <f aca="false">IF(K$1="P",MAX(0,K$2-$C602),IF(K$1="C",MAX(0,$C602-K$2)))</f>
        <v>12.6</v>
      </c>
      <c r="L602" s="103" t="n">
        <f aca="false">IF(L$1="P",MAX(0,L$2-$C602),IF(L$1="C",MAX(0,$C602-L$2)))</f>
        <v>22.6</v>
      </c>
      <c r="M602" s="103" t="n">
        <f aca="false">IF(M$1="P",MAX(0,M$2-$C602),IF(M$1="C",MAX(0,$C602-M$2)))</f>
        <v>7.4</v>
      </c>
      <c r="N602" s="103" t="n">
        <f aca="false">IF(N$1="P",MAX(0,N$2-$C602),IF(N$1="C",MAX(0,$C602-N$2)))</f>
        <v>2.4</v>
      </c>
      <c r="O602" s="103" t="n">
        <f aca="false">IF(O$1="P",MAX(0,O$2-$C602),IF(O$1="C",MAX(0,$C602-O$2)))</f>
        <v>0</v>
      </c>
      <c r="P602" s="103" t="n">
        <f aca="false">IF(P$1="P",MAX(0,P$2-$C602),IF(P$1="C",MAX(0,$C602-P$2)))</f>
        <v>0</v>
      </c>
      <c r="Q602" s="103" t="n">
        <f aca="false">IF(Q$1="P",MAX(0,Q$2-$C602),IF(Q$1="C",MAX(0,$C602-Q$2)))</f>
        <v>0</v>
      </c>
      <c r="R602" s="103" t="n">
        <f aca="false">IF(R$1="P",MAX(0,R$2-$C602),IF(R$1="C",MAX(0,$C602-R$2)))</f>
        <v>0</v>
      </c>
      <c r="S602" s="103" t="n">
        <f aca="false">IF(S$1="P",MAX(0,S$2-$C602),IF(S$1="C",MAX(0,$C602-S$2)))</f>
        <v>0</v>
      </c>
      <c r="T602" s="104" t="n">
        <f aca="false">A602</f>
        <v>28</v>
      </c>
      <c r="U602" s="105" t="n">
        <f aca="false">VLOOKUP($B602,Gas!$B$3:$E$2506,2)</f>
        <v>3.05</v>
      </c>
      <c r="V602" s="46" t="n">
        <f aca="false">C602/U602</f>
        <v>8.98360655737705</v>
      </c>
      <c r="W602" s="99" t="n">
        <f aca="false">VLOOKUP($B602,Gas!$B$3:$E$2506,4)</f>
        <v>0.246744351444807</v>
      </c>
    </row>
    <row r="603" customFormat="false" ht="12.75" hidden="false" customHeight="false" outlineLevel="0" collapsed="false">
      <c r="A603" s="95" t="n">
        <f aca="false">MONTH(B603)+(YEAR(B603)-1998)*12</f>
        <v>28</v>
      </c>
      <c r="B603" s="101" t="n">
        <v>36633</v>
      </c>
      <c r="C603" s="102" t="n">
        <v>29.33</v>
      </c>
      <c r="D603" s="98" t="n">
        <f aca="false">LN(C603/C602)</f>
        <v>0.0680678695953351</v>
      </c>
      <c r="E603" s="106" t="n">
        <f aca="false">STDEV(D594:D603)*SQRT(trade_day)</f>
        <v>1.24673395860726</v>
      </c>
      <c r="F603" s="97"/>
      <c r="G603" s="103" t="n">
        <f aca="false">IF(G$1="P",MAX(0,G$2-$C603),IF(G$1="C",MAX(0,$C603-G$2)))</f>
        <v>0</v>
      </c>
      <c r="H603" s="103" t="n">
        <f aca="false">IF(H$1="P",MAX(0,H$2-$C603),IF(H$1="C",MAX(0,$C603-H$2)))</f>
        <v>0</v>
      </c>
      <c r="I603" s="103" t="n">
        <f aca="false">IF(I$1="P",MAX(0,I$2-$C603),IF(I$1="C",MAX(0,$C603-I$2)))</f>
        <v>0.670000000000002</v>
      </c>
      <c r="J603" s="103" t="n">
        <f aca="false">IF(J$1="P",MAX(0,J$2-$C603),IF(J$1="C",MAX(0,$C603-J$2)))</f>
        <v>5.67</v>
      </c>
      <c r="K603" s="103" t="n">
        <f aca="false">IF(K$1="P",MAX(0,K$2-$C603),IF(K$1="C",MAX(0,$C603-K$2)))</f>
        <v>10.67</v>
      </c>
      <c r="L603" s="103" t="n">
        <f aca="false">IF(L$1="P",MAX(0,L$2-$C603),IF(L$1="C",MAX(0,$C603-L$2)))</f>
        <v>20.67</v>
      </c>
      <c r="M603" s="103" t="n">
        <f aca="false">IF(M$1="P",MAX(0,M$2-$C603),IF(M$1="C",MAX(0,$C603-M$2)))</f>
        <v>9.33</v>
      </c>
      <c r="N603" s="103" t="n">
        <f aca="false">IF(N$1="P",MAX(0,N$2-$C603),IF(N$1="C",MAX(0,$C603-N$2)))</f>
        <v>4.33</v>
      </c>
      <c r="O603" s="103" t="n">
        <f aca="false">IF(O$1="P",MAX(0,O$2-$C603),IF(O$1="C",MAX(0,$C603-O$2)))</f>
        <v>0</v>
      </c>
      <c r="P603" s="103" t="n">
        <f aca="false">IF(P$1="P",MAX(0,P$2-$C603),IF(P$1="C",MAX(0,$C603-P$2)))</f>
        <v>0</v>
      </c>
      <c r="Q603" s="103" t="n">
        <f aca="false">IF(Q$1="P",MAX(0,Q$2-$C603),IF(Q$1="C",MAX(0,$C603-Q$2)))</f>
        <v>0</v>
      </c>
      <c r="R603" s="103" t="n">
        <f aca="false">IF(R$1="P",MAX(0,R$2-$C603),IF(R$1="C",MAX(0,$C603-R$2)))</f>
        <v>0</v>
      </c>
      <c r="S603" s="103" t="n">
        <f aca="false">IF(S$1="P",MAX(0,S$2-$C603),IF(S$1="C",MAX(0,$C603-S$2)))</f>
        <v>0</v>
      </c>
      <c r="T603" s="104" t="n">
        <f aca="false">A603</f>
        <v>28</v>
      </c>
      <c r="U603" s="105" t="n">
        <f aca="false">VLOOKUP($B603,Gas!$B$3:$E$2506,2)</f>
        <v>3.06</v>
      </c>
      <c r="V603" s="46" t="n">
        <f aca="false">C603/U603</f>
        <v>9.58496732026144</v>
      </c>
      <c r="W603" s="99" t="n">
        <f aca="false">VLOOKUP($B603,Gas!$B$3:$E$2506,4)</f>
        <v>0.192071741242647</v>
      </c>
    </row>
    <row r="604" customFormat="false" ht="12.75" hidden="false" customHeight="false" outlineLevel="0" collapsed="false">
      <c r="A604" s="95" t="n">
        <f aca="false">MONTH(B604)+(YEAR(B604)-1998)*12</f>
        <v>28</v>
      </c>
      <c r="B604" s="101" t="n">
        <v>36634</v>
      </c>
      <c r="C604" s="102" t="n">
        <v>29.47</v>
      </c>
      <c r="D604" s="98" t="n">
        <f aca="false">LN(C604/C603)</f>
        <v>0.00476191376024379</v>
      </c>
      <c r="E604" s="106" t="n">
        <f aca="false">STDEV(D595:D604)*SQRT(trade_day)</f>
        <v>1.24035123800556</v>
      </c>
      <c r="F604" s="97"/>
      <c r="G604" s="103" t="n">
        <f aca="false">IF(G$1="P",MAX(0,G$2-$C604),IF(G$1="C",MAX(0,$C604-G$2)))</f>
        <v>0</v>
      </c>
      <c r="H604" s="103" t="n">
        <f aca="false">IF(H$1="P",MAX(0,H$2-$C604),IF(H$1="C",MAX(0,$C604-H$2)))</f>
        <v>0</v>
      </c>
      <c r="I604" s="103" t="n">
        <f aca="false">IF(I$1="P",MAX(0,I$2-$C604),IF(I$1="C",MAX(0,$C604-I$2)))</f>
        <v>0.530000000000001</v>
      </c>
      <c r="J604" s="103" t="n">
        <f aca="false">IF(J$1="P",MAX(0,J$2-$C604),IF(J$1="C",MAX(0,$C604-J$2)))</f>
        <v>5.53</v>
      </c>
      <c r="K604" s="103" t="n">
        <f aca="false">IF(K$1="P",MAX(0,K$2-$C604),IF(K$1="C",MAX(0,$C604-K$2)))</f>
        <v>10.53</v>
      </c>
      <c r="L604" s="103" t="n">
        <f aca="false">IF(L$1="P",MAX(0,L$2-$C604),IF(L$1="C",MAX(0,$C604-L$2)))</f>
        <v>20.53</v>
      </c>
      <c r="M604" s="103" t="n">
        <f aca="false">IF(M$1="P",MAX(0,M$2-$C604),IF(M$1="C",MAX(0,$C604-M$2)))</f>
        <v>9.47</v>
      </c>
      <c r="N604" s="103" t="n">
        <f aca="false">IF(N$1="P",MAX(0,N$2-$C604),IF(N$1="C",MAX(0,$C604-N$2)))</f>
        <v>4.47</v>
      </c>
      <c r="O604" s="103" t="n">
        <f aca="false">IF(O$1="P",MAX(0,O$2-$C604),IF(O$1="C",MAX(0,$C604-O$2)))</f>
        <v>0</v>
      </c>
      <c r="P604" s="103" t="n">
        <f aca="false">IF(P$1="P",MAX(0,P$2-$C604),IF(P$1="C",MAX(0,$C604-P$2)))</f>
        <v>0</v>
      </c>
      <c r="Q604" s="103" t="n">
        <f aca="false">IF(Q$1="P",MAX(0,Q$2-$C604),IF(Q$1="C",MAX(0,$C604-Q$2)))</f>
        <v>0</v>
      </c>
      <c r="R604" s="103" t="n">
        <f aca="false">IF(R$1="P",MAX(0,R$2-$C604),IF(R$1="C",MAX(0,$C604-R$2)))</f>
        <v>0</v>
      </c>
      <c r="S604" s="103" t="n">
        <f aca="false">IF(S$1="P",MAX(0,S$2-$C604),IF(S$1="C",MAX(0,$C604-S$2)))</f>
        <v>0</v>
      </c>
      <c r="T604" s="104" t="n">
        <f aca="false">A604</f>
        <v>28</v>
      </c>
      <c r="U604" s="105" t="n">
        <f aca="false">VLOOKUP($B604,Gas!$B$3:$E$2506,2)</f>
        <v>3.125</v>
      </c>
      <c r="V604" s="46" t="n">
        <f aca="false">C604/U604</f>
        <v>9.4304</v>
      </c>
      <c r="W604" s="99" t="n">
        <f aca="false">VLOOKUP($B604,Gas!$B$3:$E$2506,4)</f>
        <v>0.19407956381963</v>
      </c>
    </row>
    <row r="605" customFormat="false" ht="12.75" hidden="false" customHeight="false" outlineLevel="0" collapsed="false">
      <c r="A605" s="95" t="n">
        <f aca="false">MONTH(B605)+(YEAR(B605)-1998)*12</f>
        <v>28</v>
      </c>
      <c r="B605" s="101" t="n">
        <v>36635</v>
      </c>
      <c r="C605" s="102" t="n">
        <v>38.76</v>
      </c>
      <c r="D605" s="98" t="n">
        <f aca="false">LN(C605/C604)</f>
        <v>0.274015990272962</v>
      </c>
      <c r="E605" s="106" t="n">
        <f aca="false">STDEV(D596:D605)*SQRT(trade_day)</f>
        <v>1.80338838026533</v>
      </c>
      <c r="F605" s="97"/>
      <c r="G605" s="103" t="n">
        <f aca="false">IF(G$1="P",MAX(0,G$2-$C605),IF(G$1="C",MAX(0,$C605-G$2)))</f>
        <v>0</v>
      </c>
      <c r="H605" s="103" t="n">
        <f aca="false">IF(H$1="P",MAX(0,H$2-$C605),IF(H$1="C",MAX(0,$C605-H$2)))</f>
        <v>0</v>
      </c>
      <c r="I605" s="103" t="n">
        <f aca="false">IF(I$1="P",MAX(0,I$2-$C605),IF(I$1="C",MAX(0,$C605-I$2)))</f>
        <v>0</v>
      </c>
      <c r="J605" s="103" t="n">
        <f aca="false">IF(J$1="P",MAX(0,J$2-$C605),IF(J$1="C",MAX(0,$C605-J$2)))</f>
        <v>0</v>
      </c>
      <c r="K605" s="103" t="n">
        <f aca="false">IF(K$1="P",MAX(0,K$2-$C605),IF(K$1="C",MAX(0,$C605-K$2)))</f>
        <v>1.24</v>
      </c>
      <c r="L605" s="103" t="n">
        <f aca="false">IF(L$1="P",MAX(0,L$2-$C605),IF(L$1="C",MAX(0,$C605-L$2)))</f>
        <v>11.24</v>
      </c>
      <c r="M605" s="103" t="n">
        <f aca="false">IF(M$1="P",MAX(0,M$2-$C605),IF(M$1="C",MAX(0,$C605-M$2)))</f>
        <v>18.76</v>
      </c>
      <c r="N605" s="103" t="n">
        <f aca="false">IF(N$1="P",MAX(0,N$2-$C605),IF(N$1="C",MAX(0,$C605-N$2)))</f>
        <v>13.76</v>
      </c>
      <c r="O605" s="103" t="n">
        <f aca="false">IF(O$1="P",MAX(0,O$2-$C605),IF(O$1="C",MAX(0,$C605-O$2)))</f>
        <v>8.76</v>
      </c>
      <c r="P605" s="103" t="n">
        <f aca="false">IF(P$1="P",MAX(0,P$2-$C605),IF(P$1="C",MAX(0,$C605-P$2)))</f>
        <v>3.76</v>
      </c>
      <c r="Q605" s="103" t="n">
        <f aca="false">IF(Q$1="P",MAX(0,Q$2-$C605),IF(Q$1="C",MAX(0,$C605-Q$2)))</f>
        <v>0</v>
      </c>
      <c r="R605" s="103" t="n">
        <f aca="false">IF(R$1="P",MAX(0,R$2-$C605),IF(R$1="C",MAX(0,$C605-R$2)))</f>
        <v>0</v>
      </c>
      <c r="S605" s="103" t="n">
        <f aca="false">IF(S$1="P",MAX(0,S$2-$C605),IF(S$1="C",MAX(0,$C605-S$2)))</f>
        <v>0</v>
      </c>
      <c r="T605" s="104" t="n">
        <f aca="false">A605</f>
        <v>28</v>
      </c>
      <c r="U605" s="105" t="n">
        <f aca="false">VLOOKUP($B605,Gas!$B$3:$E$2506,2)</f>
        <v>3.145</v>
      </c>
      <c r="V605" s="46" t="n">
        <f aca="false">C605/U605</f>
        <v>12.3243243243243</v>
      </c>
      <c r="W605" s="99" t="n">
        <f aca="false">VLOOKUP($B605,Gas!$B$3:$E$2506,4)</f>
        <v>0.191102015301586</v>
      </c>
    </row>
    <row r="606" customFormat="false" ht="12.75" hidden="false" customHeight="false" outlineLevel="0" collapsed="false">
      <c r="A606" s="95" t="n">
        <f aca="false">MONTH(B606)+(YEAR(B606)-1998)*12</f>
        <v>28</v>
      </c>
      <c r="B606" s="101" t="n">
        <v>36636</v>
      </c>
      <c r="C606" s="102" t="n">
        <v>36.5</v>
      </c>
      <c r="D606" s="98" t="n">
        <f aca="false">LN(C606/C605)</f>
        <v>-0.0600765264341196</v>
      </c>
      <c r="E606" s="106" t="n">
        <f aca="false">STDEV(D597:D606)*SQRT(trade_day)</f>
        <v>1.8667494799393</v>
      </c>
      <c r="F606" s="97"/>
      <c r="G606" s="103" t="n">
        <f aca="false">IF(G$1="P",MAX(0,G$2-$C606),IF(G$1="C",MAX(0,$C606-G$2)))</f>
        <v>0</v>
      </c>
      <c r="H606" s="103" t="n">
        <f aca="false">IF(H$1="P",MAX(0,H$2-$C606),IF(H$1="C",MAX(0,$C606-H$2)))</f>
        <v>0</v>
      </c>
      <c r="I606" s="103" t="n">
        <f aca="false">IF(I$1="P",MAX(0,I$2-$C606),IF(I$1="C",MAX(0,$C606-I$2)))</f>
        <v>0</v>
      </c>
      <c r="J606" s="103" t="n">
        <f aca="false">IF(J$1="P",MAX(0,J$2-$C606),IF(J$1="C",MAX(0,$C606-J$2)))</f>
        <v>0</v>
      </c>
      <c r="K606" s="103" t="n">
        <f aca="false">IF(K$1="P",MAX(0,K$2-$C606),IF(K$1="C",MAX(0,$C606-K$2)))</f>
        <v>3.5</v>
      </c>
      <c r="L606" s="103" t="n">
        <f aca="false">IF(L$1="P",MAX(0,L$2-$C606),IF(L$1="C",MAX(0,$C606-L$2)))</f>
        <v>13.5</v>
      </c>
      <c r="M606" s="103" t="n">
        <f aca="false">IF(M$1="P",MAX(0,M$2-$C606),IF(M$1="C",MAX(0,$C606-M$2)))</f>
        <v>16.5</v>
      </c>
      <c r="N606" s="103" t="n">
        <f aca="false">IF(N$1="P",MAX(0,N$2-$C606),IF(N$1="C",MAX(0,$C606-N$2)))</f>
        <v>11.5</v>
      </c>
      <c r="O606" s="103" t="n">
        <f aca="false">IF(O$1="P",MAX(0,O$2-$C606),IF(O$1="C",MAX(0,$C606-O$2)))</f>
        <v>6.5</v>
      </c>
      <c r="P606" s="103" t="n">
        <f aca="false">IF(P$1="P",MAX(0,P$2-$C606),IF(P$1="C",MAX(0,$C606-P$2)))</f>
        <v>1.5</v>
      </c>
      <c r="Q606" s="103" t="n">
        <f aca="false">IF(Q$1="P",MAX(0,Q$2-$C606),IF(Q$1="C",MAX(0,$C606-Q$2)))</f>
        <v>0</v>
      </c>
      <c r="R606" s="103" t="n">
        <f aca="false">IF(R$1="P",MAX(0,R$2-$C606),IF(R$1="C",MAX(0,$C606-R$2)))</f>
        <v>0</v>
      </c>
      <c r="S606" s="103" t="n">
        <f aca="false">IF(S$1="P",MAX(0,S$2-$C606),IF(S$1="C",MAX(0,$C606-S$2)))</f>
        <v>0</v>
      </c>
      <c r="T606" s="104" t="n">
        <f aca="false">A606</f>
        <v>28</v>
      </c>
      <c r="U606" s="105" t="n">
        <f aca="false">VLOOKUP($B606,Gas!$B$3:$E$2506,2)</f>
        <v>3.13</v>
      </c>
      <c r="V606" s="46" t="n">
        <f aca="false">C606/U606</f>
        <v>11.6613418530351</v>
      </c>
      <c r="W606" s="99" t="n">
        <f aca="false">VLOOKUP($B606,Gas!$B$3:$E$2506,4)</f>
        <v>0.198933125392587</v>
      </c>
    </row>
    <row r="607" customFormat="false" ht="12.75" hidden="false" customHeight="false" outlineLevel="0" collapsed="false">
      <c r="A607" s="95" t="n">
        <f aca="false">MONTH(B607)+(YEAR(B607)-1998)*12</f>
        <v>28</v>
      </c>
      <c r="B607" s="101" t="n">
        <v>36637</v>
      </c>
      <c r="C607" s="116" t="n">
        <v>36.5</v>
      </c>
      <c r="D607" s="98" t="n">
        <f aca="false">LN(C607/C606)</f>
        <v>0</v>
      </c>
      <c r="E607" s="106" t="n">
        <f aca="false">STDEV(D598:D607)*SQRT(trade_day)</f>
        <v>1.59015725701367</v>
      </c>
      <c r="F607" s="97"/>
      <c r="G607" s="103" t="n">
        <f aca="false">IF(G$1="P",MAX(0,G$2-$C607),IF(G$1="C",MAX(0,$C607-G$2)))</f>
        <v>0</v>
      </c>
      <c r="H607" s="103" t="n">
        <f aca="false">IF(H$1="P",MAX(0,H$2-$C607),IF(H$1="C",MAX(0,$C607-H$2)))</f>
        <v>0</v>
      </c>
      <c r="I607" s="103" t="n">
        <f aca="false">IF(I$1="P",MAX(0,I$2-$C607),IF(I$1="C",MAX(0,$C607-I$2)))</f>
        <v>0</v>
      </c>
      <c r="J607" s="103" t="n">
        <f aca="false">IF(J$1="P",MAX(0,J$2-$C607),IF(J$1="C",MAX(0,$C607-J$2)))</f>
        <v>0</v>
      </c>
      <c r="K607" s="103" t="n">
        <f aca="false">IF(K$1="P",MAX(0,K$2-$C607),IF(K$1="C",MAX(0,$C607-K$2)))</f>
        <v>3.5</v>
      </c>
      <c r="L607" s="103" t="n">
        <f aca="false">IF(L$1="P",MAX(0,L$2-$C607),IF(L$1="C",MAX(0,$C607-L$2)))</f>
        <v>13.5</v>
      </c>
      <c r="M607" s="103" t="n">
        <f aca="false">IF(M$1="P",MAX(0,M$2-$C607),IF(M$1="C",MAX(0,$C607-M$2)))</f>
        <v>16.5</v>
      </c>
      <c r="N607" s="103" t="n">
        <f aca="false">IF(N$1="P",MAX(0,N$2-$C607),IF(N$1="C",MAX(0,$C607-N$2)))</f>
        <v>11.5</v>
      </c>
      <c r="O607" s="103" t="n">
        <f aca="false">IF(O$1="P",MAX(0,O$2-$C607),IF(O$1="C",MAX(0,$C607-O$2)))</f>
        <v>6.5</v>
      </c>
      <c r="P607" s="103" t="n">
        <f aca="false">IF(P$1="P",MAX(0,P$2-$C607),IF(P$1="C",MAX(0,$C607-P$2)))</f>
        <v>1.5</v>
      </c>
      <c r="Q607" s="103" t="n">
        <f aca="false">IF(Q$1="P",MAX(0,Q$2-$C607),IF(Q$1="C",MAX(0,$C607-Q$2)))</f>
        <v>0</v>
      </c>
      <c r="R607" s="103" t="n">
        <f aca="false">IF(R$1="P",MAX(0,R$2-$C607),IF(R$1="C",MAX(0,$C607-R$2)))</f>
        <v>0</v>
      </c>
      <c r="S607" s="103" t="n">
        <f aca="false">IF(S$1="P",MAX(0,S$2-$C607),IF(S$1="C",MAX(0,$C607-S$2)))</f>
        <v>0</v>
      </c>
      <c r="T607" s="104" t="n">
        <f aca="false">A607</f>
        <v>28</v>
      </c>
      <c r="U607" s="105" t="n">
        <f aca="false">VLOOKUP($B607,Gas!$B$3:$E$2506,2)</f>
        <v>3.075</v>
      </c>
      <c r="V607" s="46" t="n">
        <f aca="false">C607/U607</f>
        <v>11.869918699187</v>
      </c>
      <c r="W607" s="99" t="n">
        <f aca="false">VLOOKUP($B607,Gas!$B$3:$E$2506,4)</f>
        <v>0.240454851544445</v>
      </c>
    </row>
    <row r="608" customFormat="false" ht="12.75" hidden="false" customHeight="false" outlineLevel="0" collapsed="false">
      <c r="A608" s="95" t="n">
        <f aca="false">MONTH(B608)+(YEAR(B608)-1998)*12</f>
        <v>28</v>
      </c>
      <c r="B608" s="101" t="n">
        <v>36640</v>
      </c>
      <c r="C608" s="102" t="n">
        <v>34.14</v>
      </c>
      <c r="D608" s="98" t="n">
        <f aca="false">LN(C608/C607)</f>
        <v>-0.0668425432221512</v>
      </c>
      <c r="E608" s="106" t="n">
        <f aca="false">STDEV(D599:D608)*SQRT(trade_day)</f>
        <v>1.58381758705909</v>
      </c>
      <c r="F608" s="97"/>
      <c r="G608" s="103" t="n">
        <f aca="false">IF(G$1="P",MAX(0,G$2-$C608),IF(G$1="C",MAX(0,$C608-G$2)))</f>
        <v>0</v>
      </c>
      <c r="H608" s="103" t="n">
        <f aca="false">IF(H$1="P",MAX(0,H$2-$C608),IF(H$1="C",MAX(0,$C608-H$2)))</f>
        <v>0</v>
      </c>
      <c r="I608" s="103" t="n">
        <f aca="false">IF(I$1="P",MAX(0,I$2-$C608),IF(I$1="C",MAX(0,$C608-I$2)))</f>
        <v>0</v>
      </c>
      <c r="J608" s="103" t="n">
        <f aca="false">IF(J$1="P",MAX(0,J$2-$C608),IF(J$1="C",MAX(0,$C608-J$2)))</f>
        <v>0.859999999999999</v>
      </c>
      <c r="K608" s="103" t="n">
        <f aca="false">IF(K$1="P",MAX(0,K$2-$C608),IF(K$1="C",MAX(0,$C608-K$2)))</f>
        <v>5.86</v>
      </c>
      <c r="L608" s="103" t="n">
        <f aca="false">IF(L$1="P",MAX(0,L$2-$C608),IF(L$1="C",MAX(0,$C608-L$2)))</f>
        <v>15.86</v>
      </c>
      <c r="M608" s="103" t="n">
        <f aca="false">IF(M$1="P",MAX(0,M$2-$C608),IF(M$1="C",MAX(0,$C608-M$2)))</f>
        <v>14.14</v>
      </c>
      <c r="N608" s="103" t="n">
        <f aca="false">IF(N$1="P",MAX(0,N$2-$C608),IF(N$1="C",MAX(0,$C608-N$2)))</f>
        <v>9.14</v>
      </c>
      <c r="O608" s="103" t="n">
        <f aca="false">IF(O$1="P",MAX(0,O$2-$C608),IF(O$1="C",MAX(0,$C608-O$2)))</f>
        <v>4.14</v>
      </c>
      <c r="P608" s="103" t="n">
        <f aca="false">IF(P$1="P",MAX(0,P$2-$C608),IF(P$1="C",MAX(0,$C608-P$2)))</f>
        <v>0</v>
      </c>
      <c r="Q608" s="103" t="n">
        <f aca="false">IF(Q$1="P",MAX(0,Q$2-$C608),IF(Q$1="C",MAX(0,$C608-Q$2)))</f>
        <v>0</v>
      </c>
      <c r="R608" s="103" t="n">
        <f aca="false">IF(R$1="P",MAX(0,R$2-$C608),IF(R$1="C",MAX(0,$C608-R$2)))</f>
        <v>0</v>
      </c>
      <c r="S608" s="103" t="n">
        <f aca="false">IF(S$1="P",MAX(0,S$2-$C608),IF(S$1="C",MAX(0,$C608-S$2)))</f>
        <v>0</v>
      </c>
      <c r="T608" s="104" t="n">
        <f aca="false">A608</f>
        <v>28</v>
      </c>
      <c r="U608" s="105" t="n">
        <f aca="false">VLOOKUP($B608,Gas!$B$3:$E$2506,2)</f>
        <v>3.075</v>
      </c>
      <c r="V608" s="46" t="n">
        <f aca="false">C608/U608</f>
        <v>11.1024390243902</v>
      </c>
      <c r="W608" s="99" t="n">
        <f aca="false">VLOOKUP($B608,Gas!$B$3:$E$2506,4)</f>
        <v>0.182772728636958</v>
      </c>
    </row>
    <row r="609" customFormat="false" ht="12.75" hidden="false" customHeight="false" outlineLevel="0" collapsed="false">
      <c r="A609" s="95" t="n">
        <f aca="false">MONTH(B609)+(YEAR(B609)-1998)*12</f>
        <v>28</v>
      </c>
      <c r="B609" s="101" t="n">
        <v>36641</v>
      </c>
      <c r="C609" s="102" t="n">
        <v>23.2</v>
      </c>
      <c r="D609" s="98" t="n">
        <f aca="false">LN(C609/C608)</f>
        <v>-0.38631743869403</v>
      </c>
      <c r="E609" s="106" t="n">
        <f aca="false">STDEV(D600:D609)*SQRT(trade_day)</f>
        <v>2.57513409535215</v>
      </c>
      <c r="F609" s="97"/>
      <c r="G609" s="103" t="n">
        <f aca="false">IF(G$1="P",MAX(0,G$2-$C609),IF(G$1="C",MAX(0,$C609-G$2)))</f>
        <v>0</v>
      </c>
      <c r="H609" s="103" t="n">
        <f aca="false">IF(H$1="P",MAX(0,H$2-$C609),IF(H$1="C",MAX(0,$C609-H$2)))</f>
        <v>1.8</v>
      </c>
      <c r="I609" s="103" t="n">
        <f aca="false">IF(I$1="P",MAX(0,I$2-$C609),IF(I$1="C",MAX(0,$C609-I$2)))</f>
        <v>6.8</v>
      </c>
      <c r="J609" s="103" t="n">
        <f aca="false">IF(J$1="P",MAX(0,J$2-$C609),IF(J$1="C",MAX(0,$C609-J$2)))</f>
        <v>11.8</v>
      </c>
      <c r="K609" s="103" t="n">
        <f aca="false">IF(K$1="P",MAX(0,K$2-$C609),IF(K$1="C",MAX(0,$C609-K$2)))</f>
        <v>16.8</v>
      </c>
      <c r="L609" s="103" t="n">
        <f aca="false">IF(L$1="P",MAX(0,L$2-$C609),IF(L$1="C",MAX(0,$C609-L$2)))</f>
        <v>26.8</v>
      </c>
      <c r="M609" s="103" t="n">
        <f aca="false">IF(M$1="P",MAX(0,M$2-$C609),IF(M$1="C",MAX(0,$C609-M$2)))</f>
        <v>3.2</v>
      </c>
      <c r="N609" s="103" t="n">
        <f aca="false">IF(N$1="P",MAX(0,N$2-$C609),IF(N$1="C",MAX(0,$C609-N$2)))</f>
        <v>0</v>
      </c>
      <c r="O609" s="103" t="n">
        <f aca="false">IF(O$1="P",MAX(0,O$2-$C609),IF(O$1="C",MAX(0,$C609-O$2)))</f>
        <v>0</v>
      </c>
      <c r="P609" s="103" t="n">
        <f aca="false">IF(P$1="P",MAX(0,P$2-$C609),IF(P$1="C",MAX(0,$C609-P$2)))</f>
        <v>0</v>
      </c>
      <c r="Q609" s="103" t="n">
        <f aca="false">IF(Q$1="P",MAX(0,Q$2-$C609),IF(Q$1="C",MAX(0,$C609-Q$2)))</f>
        <v>0</v>
      </c>
      <c r="R609" s="103" t="n">
        <f aca="false">IF(R$1="P",MAX(0,R$2-$C609),IF(R$1="C",MAX(0,$C609-R$2)))</f>
        <v>0</v>
      </c>
      <c r="S609" s="103" t="n">
        <f aca="false">IF(S$1="P",MAX(0,S$2-$C609),IF(S$1="C",MAX(0,$C609-S$2)))</f>
        <v>0</v>
      </c>
      <c r="T609" s="104" t="n">
        <f aca="false">A609</f>
        <v>28</v>
      </c>
      <c r="U609" s="105" t="n">
        <f aca="false">VLOOKUP($B609,Gas!$B$3:$E$2506,2)</f>
        <v>3.125</v>
      </c>
      <c r="V609" s="46" t="n">
        <f aca="false">C609/U609</f>
        <v>7.424</v>
      </c>
      <c r="W609" s="99" t="n">
        <f aca="false">VLOOKUP($B609,Gas!$B$3:$E$2506,4)</f>
        <v>0.204940483689889</v>
      </c>
    </row>
    <row r="610" customFormat="false" ht="12.75" hidden="false" customHeight="false" outlineLevel="0" collapsed="false">
      <c r="A610" s="95" t="n">
        <f aca="false">MONTH(B610)+(YEAR(B610)-1998)*12</f>
        <v>28</v>
      </c>
      <c r="B610" s="101" t="n">
        <v>36642</v>
      </c>
      <c r="C610" s="102" t="n">
        <v>24.16</v>
      </c>
      <c r="D610" s="98" t="n">
        <f aca="false">LN(C610/C609)</f>
        <v>0.04054609439435</v>
      </c>
      <c r="E610" s="106" t="n">
        <f aca="false">STDEV(D601:D610)*SQRT(trade_day)</f>
        <v>2.59312252299262</v>
      </c>
      <c r="F610" s="97"/>
      <c r="G610" s="103" t="n">
        <f aca="false">IF(G$1="P",MAX(0,G$2-$C610),IF(G$1="C",MAX(0,$C610-G$2)))</f>
        <v>0</v>
      </c>
      <c r="H610" s="103" t="n">
        <f aca="false">IF(H$1="P",MAX(0,H$2-$C610),IF(H$1="C",MAX(0,$C610-H$2)))</f>
        <v>0.84</v>
      </c>
      <c r="I610" s="103" t="n">
        <f aca="false">IF(I$1="P",MAX(0,I$2-$C610),IF(I$1="C",MAX(0,$C610-I$2)))</f>
        <v>5.84</v>
      </c>
      <c r="J610" s="103" t="n">
        <f aca="false">IF(J$1="P",MAX(0,J$2-$C610),IF(J$1="C",MAX(0,$C610-J$2)))</f>
        <v>10.84</v>
      </c>
      <c r="K610" s="103" t="n">
        <f aca="false">IF(K$1="P",MAX(0,K$2-$C610),IF(K$1="C",MAX(0,$C610-K$2)))</f>
        <v>15.84</v>
      </c>
      <c r="L610" s="103" t="n">
        <f aca="false">IF(L$1="P",MAX(0,L$2-$C610),IF(L$1="C",MAX(0,$C610-L$2)))</f>
        <v>25.84</v>
      </c>
      <c r="M610" s="103" t="n">
        <f aca="false">IF(M$1="P",MAX(0,M$2-$C610),IF(M$1="C",MAX(0,$C610-M$2)))</f>
        <v>4.16</v>
      </c>
      <c r="N610" s="103" t="n">
        <f aca="false">IF(N$1="P",MAX(0,N$2-$C610),IF(N$1="C",MAX(0,$C610-N$2)))</f>
        <v>0</v>
      </c>
      <c r="O610" s="103" t="n">
        <f aca="false">IF(O$1="P",MAX(0,O$2-$C610),IF(O$1="C",MAX(0,$C610-O$2)))</f>
        <v>0</v>
      </c>
      <c r="P610" s="103" t="n">
        <f aca="false">IF(P$1="P",MAX(0,P$2-$C610),IF(P$1="C",MAX(0,$C610-P$2)))</f>
        <v>0</v>
      </c>
      <c r="Q610" s="103" t="n">
        <f aca="false">IF(Q$1="P",MAX(0,Q$2-$C610),IF(Q$1="C",MAX(0,$C610-Q$2)))</f>
        <v>0</v>
      </c>
      <c r="R610" s="103" t="n">
        <f aca="false">IF(R$1="P",MAX(0,R$2-$C610),IF(R$1="C",MAX(0,$C610-R$2)))</f>
        <v>0</v>
      </c>
      <c r="S610" s="103" t="n">
        <f aca="false">IF(S$1="P",MAX(0,S$2-$C610),IF(S$1="C",MAX(0,$C610-S$2)))</f>
        <v>0</v>
      </c>
      <c r="T610" s="104" t="n">
        <f aca="false">A610</f>
        <v>28</v>
      </c>
      <c r="U610" s="105" t="n">
        <f aca="false">VLOOKUP($B610,Gas!$B$3:$E$2506,2)</f>
        <v>3.155</v>
      </c>
      <c r="V610" s="46" t="n">
        <f aca="false">C610/U610</f>
        <v>7.65768621236133</v>
      </c>
      <c r="W610" s="99" t="n">
        <f aca="false">VLOOKUP($B610,Gas!$B$3:$E$2506,4)</f>
        <v>0.209053890006401</v>
      </c>
    </row>
    <row r="611" customFormat="false" ht="12.75" hidden="false" customHeight="false" outlineLevel="0" collapsed="false">
      <c r="A611" s="95" t="n">
        <f aca="false">MONTH(B611)+(YEAR(B611)-1998)*12</f>
        <v>28</v>
      </c>
      <c r="B611" s="101" t="n">
        <v>36643</v>
      </c>
      <c r="C611" s="102" t="n">
        <v>24.04</v>
      </c>
      <c r="D611" s="98" t="n">
        <f aca="false">LN(C611/C610)</f>
        <v>-0.00497926339960745</v>
      </c>
      <c r="E611" s="106" t="n">
        <f aca="false">STDEV(D602:D611)*SQRT(trade_day)</f>
        <v>2.5806624553272</v>
      </c>
      <c r="F611" s="97"/>
      <c r="G611" s="103" t="n">
        <f aca="false">IF(G$1="P",MAX(0,G$2-$C611),IF(G$1="C",MAX(0,$C611-G$2)))</f>
        <v>0</v>
      </c>
      <c r="H611" s="103" t="n">
        <f aca="false">IF(H$1="P",MAX(0,H$2-$C611),IF(H$1="C",MAX(0,$C611-H$2)))</f>
        <v>0.960000000000001</v>
      </c>
      <c r="I611" s="103" t="n">
        <f aca="false">IF(I$1="P",MAX(0,I$2-$C611),IF(I$1="C",MAX(0,$C611-I$2)))</f>
        <v>5.96</v>
      </c>
      <c r="J611" s="103" t="n">
        <f aca="false">IF(J$1="P",MAX(0,J$2-$C611),IF(J$1="C",MAX(0,$C611-J$2)))</f>
        <v>10.96</v>
      </c>
      <c r="K611" s="103" t="n">
        <f aca="false">IF(K$1="P",MAX(0,K$2-$C611),IF(K$1="C",MAX(0,$C611-K$2)))</f>
        <v>15.96</v>
      </c>
      <c r="L611" s="103" t="n">
        <f aca="false">IF(L$1="P",MAX(0,L$2-$C611),IF(L$1="C",MAX(0,$C611-L$2)))</f>
        <v>25.96</v>
      </c>
      <c r="M611" s="103" t="n">
        <f aca="false">IF(M$1="P",MAX(0,M$2-$C611),IF(M$1="C",MAX(0,$C611-M$2)))</f>
        <v>4.04</v>
      </c>
      <c r="N611" s="103" t="n">
        <f aca="false">IF(N$1="P",MAX(0,N$2-$C611),IF(N$1="C",MAX(0,$C611-N$2)))</f>
        <v>0</v>
      </c>
      <c r="O611" s="103" t="n">
        <f aca="false">IF(O$1="P",MAX(0,O$2-$C611),IF(O$1="C",MAX(0,$C611-O$2)))</f>
        <v>0</v>
      </c>
      <c r="P611" s="103" t="n">
        <f aca="false">IF(P$1="P",MAX(0,P$2-$C611),IF(P$1="C",MAX(0,$C611-P$2)))</f>
        <v>0</v>
      </c>
      <c r="Q611" s="103" t="n">
        <f aca="false">IF(Q$1="P",MAX(0,Q$2-$C611),IF(Q$1="C",MAX(0,$C611-Q$2)))</f>
        <v>0</v>
      </c>
      <c r="R611" s="103" t="n">
        <f aca="false">IF(R$1="P",MAX(0,R$2-$C611),IF(R$1="C",MAX(0,$C611-R$2)))</f>
        <v>0</v>
      </c>
      <c r="S611" s="103" t="n">
        <f aca="false">IF(S$1="P",MAX(0,S$2-$C611),IF(S$1="C",MAX(0,$C611-S$2)))</f>
        <v>0</v>
      </c>
      <c r="T611" s="104" t="n">
        <f aca="false">A611</f>
        <v>28</v>
      </c>
      <c r="U611" s="105" t="n">
        <f aca="false">VLOOKUP($B611,Gas!$B$3:$E$2506,2)</f>
        <v>3.12</v>
      </c>
      <c r="V611" s="46" t="n">
        <f aca="false">C611/U611</f>
        <v>7.7051282051282</v>
      </c>
      <c r="W611" s="99" t="n">
        <f aca="false">VLOOKUP($B611,Gas!$B$3:$E$2506,4)</f>
        <v>0.225858753080214</v>
      </c>
    </row>
    <row r="612" customFormat="false" ht="12.75" hidden="false" customHeight="false" outlineLevel="0" collapsed="false">
      <c r="A612" s="95" t="n">
        <f aca="false">MONTH(B612)+(YEAR(B612)-1998)*12</f>
        <v>28</v>
      </c>
      <c r="B612" s="101" t="n">
        <v>36644</v>
      </c>
      <c r="C612" s="102" t="n">
        <v>24.52</v>
      </c>
      <c r="D612" s="98" t="n">
        <f aca="false">LN(C612/C611)</f>
        <v>0.0197700014010038</v>
      </c>
      <c r="E612" s="106" t="n">
        <f aca="false">STDEV(D603:D612)*SQRT(trade_day)</f>
        <v>2.57058838130139</v>
      </c>
      <c r="F612" s="97"/>
      <c r="G612" s="103" t="n">
        <f aca="false">IF(G$1="P",MAX(0,G$2-$C612),IF(G$1="C",MAX(0,$C612-G$2)))</f>
        <v>0</v>
      </c>
      <c r="H612" s="103" t="n">
        <f aca="false">IF(H$1="P",MAX(0,H$2-$C612),IF(H$1="C",MAX(0,$C612-H$2)))</f>
        <v>0.48</v>
      </c>
      <c r="I612" s="103" t="n">
        <f aca="false">IF(I$1="P",MAX(0,I$2-$C612),IF(I$1="C",MAX(0,$C612-I$2)))</f>
        <v>5.48</v>
      </c>
      <c r="J612" s="103" t="n">
        <f aca="false">IF(J$1="P",MAX(0,J$2-$C612),IF(J$1="C",MAX(0,$C612-J$2)))</f>
        <v>10.48</v>
      </c>
      <c r="K612" s="103" t="n">
        <f aca="false">IF(K$1="P",MAX(0,K$2-$C612),IF(K$1="C",MAX(0,$C612-K$2)))</f>
        <v>15.48</v>
      </c>
      <c r="L612" s="103" t="n">
        <f aca="false">IF(L$1="P",MAX(0,L$2-$C612),IF(L$1="C",MAX(0,$C612-L$2)))</f>
        <v>25.48</v>
      </c>
      <c r="M612" s="103" t="n">
        <f aca="false">IF(M$1="P",MAX(0,M$2-$C612),IF(M$1="C",MAX(0,$C612-M$2)))</f>
        <v>4.52</v>
      </c>
      <c r="N612" s="103" t="n">
        <f aca="false">IF(N$1="P",MAX(0,N$2-$C612),IF(N$1="C",MAX(0,$C612-N$2)))</f>
        <v>0</v>
      </c>
      <c r="O612" s="103" t="n">
        <f aca="false">IF(O$1="P",MAX(0,O$2-$C612),IF(O$1="C",MAX(0,$C612-O$2)))</f>
        <v>0</v>
      </c>
      <c r="P612" s="103" t="n">
        <f aca="false">IF(P$1="P",MAX(0,P$2-$C612),IF(P$1="C",MAX(0,$C612-P$2)))</f>
        <v>0</v>
      </c>
      <c r="Q612" s="103" t="n">
        <f aca="false">IF(Q$1="P",MAX(0,Q$2-$C612),IF(Q$1="C",MAX(0,$C612-Q$2)))</f>
        <v>0</v>
      </c>
      <c r="R612" s="103" t="n">
        <f aca="false">IF(R$1="P",MAX(0,R$2-$C612),IF(R$1="C",MAX(0,$C612-R$2)))</f>
        <v>0</v>
      </c>
      <c r="S612" s="103" t="n">
        <f aca="false">IF(S$1="P",MAX(0,S$2-$C612),IF(S$1="C",MAX(0,$C612-S$2)))</f>
        <v>0</v>
      </c>
      <c r="T612" s="104" t="n">
        <f aca="false">A612</f>
        <v>28</v>
      </c>
      <c r="U612" s="105" t="n">
        <f aca="false">VLOOKUP($B612,Gas!$B$3:$E$2506,2)</f>
        <v>3.055</v>
      </c>
      <c r="V612" s="46" t="n">
        <f aca="false">C612/U612</f>
        <v>8.02618657937807</v>
      </c>
      <c r="W612" s="99" t="n">
        <f aca="false">VLOOKUP($B612,Gas!$B$3:$E$2506,4)</f>
        <v>0.224762106898501</v>
      </c>
    </row>
    <row r="613" customFormat="false" ht="12.75" hidden="false" customHeight="false" outlineLevel="0" collapsed="false">
      <c r="A613" s="95" t="n">
        <f aca="false">MONTH(B613)+(YEAR(B613)-1998)*12</f>
        <v>29</v>
      </c>
      <c r="B613" s="101" t="n">
        <v>36647</v>
      </c>
      <c r="C613" s="102" t="n">
        <v>25.32</v>
      </c>
      <c r="D613" s="98" t="n">
        <f aca="false">LN(C613/C612)</f>
        <v>0.0321054862079649</v>
      </c>
      <c r="E613" s="106" t="n">
        <f aca="false">STDEV(D604:D613)*SQRT(trade_day)</f>
        <v>2.54599212275136</v>
      </c>
      <c r="F613" s="97"/>
      <c r="G613" s="103" t="n">
        <f aca="false">IF(G$1="P",MAX(0,G$2-$C613),IF(G$1="C",MAX(0,$C613-G$2)))</f>
        <v>0</v>
      </c>
      <c r="H613" s="103" t="n">
        <f aca="false">IF(H$1="P",MAX(0,H$2-$C613),IF(H$1="C",MAX(0,$C613-H$2)))</f>
        <v>0</v>
      </c>
      <c r="I613" s="103" t="n">
        <f aca="false">IF(I$1="P",MAX(0,I$2-$C613),IF(I$1="C",MAX(0,$C613-I$2)))</f>
        <v>4.68</v>
      </c>
      <c r="J613" s="103" t="n">
        <f aca="false">IF(J$1="P",MAX(0,J$2-$C613),IF(J$1="C",MAX(0,$C613-J$2)))</f>
        <v>9.68</v>
      </c>
      <c r="K613" s="103" t="n">
        <f aca="false">IF(K$1="P",MAX(0,K$2-$C613),IF(K$1="C",MAX(0,$C613-K$2)))</f>
        <v>14.68</v>
      </c>
      <c r="L613" s="103" t="n">
        <f aca="false">IF(L$1="P",MAX(0,L$2-$C613),IF(L$1="C",MAX(0,$C613-L$2)))</f>
        <v>24.68</v>
      </c>
      <c r="M613" s="103" t="n">
        <f aca="false">IF(M$1="P",MAX(0,M$2-$C613),IF(M$1="C",MAX(0,$C613-M$2)))</f>
        <v>5.32</v>
      </c>
      <c r="N613" s="103" t="n">
        <f aca="false">IF(N$1="P",MAX(0,N$2-$C613),IF(N$1="C",MAX(0,$C613-N$2)))</f>
        <v>0.32</v>
      </c>
      <c r="O613" s="103" t="n">
        <f aca="false">IF(O$1="P",MAX(0,O$2-$C613),IF(O$1="C",MAX(0,$C613-O$2)))</f>
        <v>0</v>
      </c>
      <c r="P613" s="103" t="n">
        <f aca="false">IF(P$1="P",MAX(0,P$2-$C613),IF(P$1="C",MAX(0,$C613-P$2)))</f>
        <v>0</v>
      </c>
      <c r="Q613" s="103" t="n">
        <f aca="false">IF(Q$1="P",MAX(0,Q$2-$C613),IF(Q$1="C",MAX(0,$C613-Q$2)))</f>
        <v>0</v>
      </c>
      <c r="R613" s="103" t="n">
        <f aca="false">IF(R$1="P",MAX(0,R$2-$C613),IF(R$1="C",MAX(0,$C613-R$2)))</f>
        <v>0</v>
      </c>
      <c r="S613" s="103" t="n">
        <f aca="false">IF(S$1="P",MAX(0,S$2-$C613),IF(S$1="C",MAX(0,$C613-S$2)))</f>
        <v>0</v>
      </c>
      <c r="T613" s="104" t="n">
        <f aca="false">A613</f>
        <v>29</v>
      </c>
      <c r="U613" s="105" t="n">
        <f aca="false">VLOOKUP($B613,Gas!$B$3:$E$2506,2)</f>
        <v>3.12</v>
      </c>
      <c r="V613" s="46" t="n">
        <f aca="false">C613/U613</f>
        <v>8.11538461538462</v>
      </c>
      <c r="W613" s="99" t="n">
        <f aca="false">VLOOKUP($B613,Gas!$B$3:$E$2506,4)</f>
        <v>0.213233641950006</v>
      </c>
    </row>
    <row r="614" customFormat="false" ht="12.75" hidden="false" customHeight="false" outlineLevel="0" collapsed="false">
      <c r="A614" s="95" t="n">
        <f aca="false">MONTH(B614)+(YEAR(B614)-1998)*12</f>
        <v>29</v>
      </c>
      <c r="B614" s="101" t="n">
        <v>36648</v>
      </c>
      <c r="C614" s="102" t="n">
        <v>24.96</v>
      </c>
      <c r="D614" s="98" t="n">
        <f aca="false">LN(C614/C613)</f>
        <v>-0.0143200537747484</v>
      </c>
      <c r="E614" s="106" t="n">
        <f aca="false">STDEV(D605:D614)*SQRT(trade_day)</f>
        <v>2.54372668418887</v>
      </c>
      <c r="F614" s="97"/>
      <c r="G614" s="103" t="n">
        <f aca="false">IF(G$1="P",MAX(0,G$2-$C614),IF(G$1="C",MAX(0,$C614-G$2)))</f>
        <v>0</v>
      </c>
      <c r="H614" s="103" t="n">
        <f aca="false">IF(H$1="P",MAX(0,H$2-$C614),IF(H$1="C",MAX(0,$C614-H$2)))</f>
        <v>0.0399999999999992</v>
      </c>
      <c r="I614" s="103" t="n">
        <f aca="false">IF(I$1="P",MAX(0,I$2-$C614),IF(I$1="C",MAX(0,$C614-I$2)))</f>
        <v>5.04</v>
      </c>
      <c r="J614" s="103" t="n">
        <f aca="false">IF(J$1="P",MAX(0,J$2-$C614),IF(J$1="C",MAX(0,$C614-J$2)))</f>
        <v>10.04</v>
      </c>
      <c r="K614" s="103" t="n">
        <f aca="false">IF(K$1="P",MAX(0,K$2-$C614),IF(K$1="C",MAX(0,$C614-K$2)))</f>
        <v>15.04</v>
      </c>
      <c r="L614" s="103" t="n">
        <f aca="false">IF(L$1="P",MAX(0,L$2-$C614),IF(L$1="C",MAX(0,$C614-L$2)))</f>
        <v>25.04</v>
      </c>
      <c r="M614" s="103" t="n">
        <f aca="false">IF(M$1="P",MAX(0,M$2-$C614),IF(M$1="C",MAX(0,$C614-M$2)))</f>
        <v>4.96</v>
      </c>
      <c r="N614" s="103" t="n">
        <f aca="false">IF(N$1="P",MAX(0,N$2-$C614),IF(N$1="C",MAX(0,$C614-N$2)))</f>
        <v>0</v>
      </c>
      <c r="O614" s="103" t="n">
        <f aca="false">IF(O$1="P",MAX(0,O$2-$C614),IF(O$1="C",MAX(0,$C614-O$2)))</f>
        <v>0</v>
      </c>
      <c r="P614" s="103" t="n">
        <f aca="false">IF(P$1="P",MAX(0,P$2-$C614),IF(P$1="C",MAX(0,$C614-P$2)))</f>
        <v>0</v>
      </c>
      <c r="Q614" s="103" t="n">
        <f aca="false">IF(Q$1="P",MAX(0,Q$2-$C614),IF(Q$1="C",MAX(0,$C614-Q$2)))</f>
        <v>0</v>
      </c>
      <c r="R614" s="103" t="n">
        <f aca="false">IF(R$1="P",MAX(0,R$2-$C614),IF(R$1="C",MAX(0,$C614-R$2)))</f>
        <v>0</v>
      </c>
      <c r="S614" s="103" t="n">
        <f aca="false">IF(S$1="P",MAX(0,S$2-$C614),IF(S$1="C",MAX(0,$C614-S$2)))</f>
        <v>0</v>
      </c>
      <c r="T614" s="104" t="n">
        <f aca="false">A614</f>
        <v>29</v>
      </c>
      <c r="U614" s="105" t="n">
        <f aca="false">VLOOKUP($B614,Gas!$B$3:$E$2506,2)</f>
        <v>3.16</v>
      </c>
      <c r="V614" s="46" t="n">
        <f aca="false">C614/U614</f>
        <v>7.89873417721519</v>
      </c>
      <c r="W614" s="99" t="n">
        <f aca="false">VLOOKUP($B614,Gas!$B$3:$E$2506,4)</f>
        <v>0.223362380239032</v>
      </c>
    </row>
    <row r="615" customFormat="false" ht="12.75" hidden="false" customHeight="false" outlineLevel="0" collapsed="false">
      <c r="A615" s="95" t="n">
        <f aca="false">MONTH(B615)+(YEAR(B615)-1998)*12</f>
        <v>29</v>
      </c>
      <c r="B615" s="101" t="n">
        <v>36649</v>
      </c>
      <c r="C615" s="102" t="n">
        <v>27.16</v>
      </c>
      <c r="D615" s="98" t="n">
        <f aca="false">LN(C615/C614)</f>
        <v>0.0844707591892684</v>
      </c>
      <c r="E615" s="106" t="n">
        <f aca="false">STDEV(D606:D615)*SQRT(trade_day)</f>
        <v>2.0756579705798</v>
      </c>
      <c r="F615" s="97"/>
      <c r="G615" s="103" t="n">
        <f aca="false">IF(G$1="P",MAX(0,G$2-$C615),IF(G$1="C",MAX(0,$C615-G$2)))</f>
        <v>0</v>
      </c>
      <c r="H615" s="103" t="n">
        <f aca="false">IF(H$1="P",MAX(0,H$2-$C615),IF(H$1="C",MAX(0,$C615-H$2)))</f>
        <v>0</v>
      </c>
      <c r="I615" s="103" t="n">
        <f aca="false">IF(I$1="P",MAX(0,I$2-$C615),IF(I$1="C",MAX(0,$C615-I$2)))</f>
        <v>2.84</v>
      </c>
      <c r="J615" s="103" t="n">
        <f aca="false">IF(J$1="P",MAX(0,J$2-$C615),IF(J$1="C",MAX(0,$C615-J$2)))</f>
        <v>7.84</v>
      </c>
      <c r="K615" s="103" t="n">
        <f aca="false">IF(K$1="P",MAX(0,K$2-$C615),IF(K$1="C",MAX(0,$C615-K$2)))</f>
        <v>12.84</v>
      </c>
      <c r="L615" s="103" t="n">
        <f aca="false">IF(L$1="P",MAX(0,L$2-$C615),IF(L$1="C",MAX(0,$C615-L$2)))</f>
        <v>22.84</v>
      </c>
      <c r="M615" s="103" t="n">
        <f aca="false">IF(M$1="P",MAX(0,M$2-$C615),IF(M$1="C",MAX(0,$C615-M$2)))</f>
        <v>7.16</v>
      </c>
      <c r="N615" s="103" t="n">
        <f aca="false">IF(N$1="P",MAX(0,N$2-$C615),IF(N$1="C",MAX(0,$C615-N$2)))</f>
        <v>2.16</v>
      </c>
      <c r="O615" s="103" t="n">
        <f aca="false">IF(O$1="P",MAX(0,O$2-$C615),IF(O$1="C",MAX(0,$C615-O$2)))</f>
        <v>0</v>
      </c>
      <c r="P615" s="103" t="n">
        <f aca="false">IF(P$1="P",MAX(0,P$2-$C615),IF(P$1="C",MAX(0,$C615-P$2)))</f>
        <v>0</v>
      </c>
      <c r="Q615" s="103" t="n">
        <f aca="false">IF(Q$1="P",MAX(0,Q$2-$C615),IF(Q$1="C",MAX(0,$C615-Q$2)))</f>
        <v>0</v>
      </c>
      <c r="R615" s="103" t="n">
        <f aca="false">IF(R$1="P",MAX(0,R$2-$C615),IF(R$1="C",MAX(0,$C615-R$2)))</f>
        <v>0</v>
      </c>
      <c r="S615" s="103" t="n">
        <f aca="false">IF(S$1="P",MAX(0,S$2-$C615),IF(S$1="C",MAX(0,$C615-S$2)))</f>
        <v>0</v>
      </c>
      <c r="T615" s="104" t="n">
        <f aca="false">A615</f>
        <v>29</v>
      </c>
      <c r="U615" s="105" t="n">
        <f aca="false">VLOOKUP($B615,Gas!$B$3:$E$2506,2)</f>
        <v>3.205</v>
      </c>
      <c r="V615" s="46" t="n">
        <f aca="false">C615/U615</f>
        <v>8.47425897035881</v>
      </c>
      <c r="W615" s="99" t="n">
        <f aca="false">VLOOKUP($B615,Gas!$B$3:$E$2506,4)</f>
        <v>0.232510864697368</v>
      </c>
    </row>
    <row r="616" customFormat="false" ht="12.75" hidden="false" customHeight="false" outlineLevel="0" collapsed="false">
      <c r="A616" s="95" t="n">
        <f aca="false">MONTH(B616)+(YEAR(B616)-1998)*12</f>
        <v>29</v>
      </c>
      <c r="B616" s="101" t="n">
        <v>36650</v>
      </c>
      <c r="C616" s="102" t="n">
        <v>31.83</v>
      </c>
      <c r="D616" s="98" t="n">
        <f aca="false">LN(C616/C615)</f>
        <v>0.158663938603506</v>
      </c>
      <c r="E616" s="106" t="n">
        <f aca="false">STDEV(D607:D616)*SQRT(trade_day)</f>
        <v>2.28181128042025</v>
      </c>
      <c r="F616" s="97"/>
      <c r="G616" s="103" t="n">
        <f aca="false">IF(G$1="P",MAX(0,G$2-$C616),IF(G$1="C",MAX(0,$C616-G$2)))</f>
        <v>0</v>
      </c>
      <c r="H616" s="103" t="n">
        <f aca="false">IF(H$1="P",MAX(0,H$2-$C616),IF(H$1="C",MAX(0,$C616-H$2)))</f>
        <v>0</v>
      </c>
      <c r="I616" s="103" t="n">
        <f aca="false">IF(I$1="P",MAX(0,I$2-$C616),IF(I$1="C",MAX(0,$C616-I$2)))</f>
        <v>0</v>
      </c>
      <c r="J616" s="103" t="n">
        <f aca="false">IF(J$1="P",MAX(0,J$2-$C616),IF(J$1="C",MAX(0,$C616-J$2)))</f>
        <v>3.17</v>
      </c>
      <c r="K616" s="103" t="n">
        <f aca="false">IF(K$1="P",MAX(0,K$2-$C616),IF(K$1="C",MAX(0,$C616-K$2)))</f>
        <v>8.17</v>
      </c>
      <c r="L616" s="103" t="n">
        <f aca="false">IF(L$1="P",MAX(0,L$2-$C616),IF(L$1="C",MAX(0,$C616-L$2)))</f>
        <v>18.17</v>
      </c>
      <c r="M616" s="103" t="n">
        <f aca="false">IF(M$1="P",MAX(0,M$2-$C616),IF(M$1="C",MAX(0,$C616-M$2)))</f>
        <v>11.83</v>
      </c>
      <c r="N616" s="103" t="n">
        <f aca="false">IF(N$1="P",MAX(0,N$2-$C616),IF(N$1="C",MAX(0,$C616-N$2)))</f>
        <v>6.83</v>
      </c>
      <c r="O616" s="103" t="n">
        <f aca="false">IF(O$1="P",MAX(0,O$2-$C616),IF(O$1="C",MAX(0,$C616-O$2)))</f>
        <v>1.83</v>
      </c>
      <c r="P616" s="103" t="n">
        <f aca="false">IF(P$1="P",MAX(0,P$2-$C616),IF(P$1="C",MAX(0,$C616-P$2)))</f>
        <v>0</v>
      </c>
      <c r="Q616" s="103" t="n">
        <f aca="false">IF(Q$1="P",MAX(0,Q$2-$C616),IF(Q$1="C",MAX(0,$C616-Q$2)))</f>
        <v>0</v>
      </c>
      <c r="R616" s="103" t="n">
        <f aca="false">IF(R$1="P",MAX(0,R$2-$C616),IF(R$1="C",MAX(0,$C616-R$2)))</f>
        <v>0</v>
      </c>
      <c r="S616" s="103" t="n">
        <f aca="false">IF(S$1="P",MAX(0,S$2-$C616),IF(S$1="C",MAX(0,$C616-S$2)))</f>
        <v>0</v>
      </c>
      <c r="T616" s="104" t="n">
        <f aca="false">A616</f>
        <v>29</v>
      </c>
      <c r="U616" s="105" t="n">
        <f aca="false">VLOOKUP($B616,Gas!$B$3:$E$2506,2)</f>
        <v>3.18</v>
      </c>
      <c r="V616" s="46" t="n">
        <f aca="false">C616/U616</f>
        <v>10.0094339622642</v>
      </c>
      <c r="W616" s="99" t="n">
        <f aca="false">VLOOKUP($B616,Gas!$B$3:$E$2506,4)</f>
        <v>0.242754317243302</v>
      </c>
    </row>
    <row r="617" customFormat="false" ht="12.75" hidden="false" customHeight="false" outlineLevel="0" collapsed="false">
      <c r="A617" s="95" t="n">
        <f aca="false">MONTH(B617)+(YEAR(B617)-1998)*12</f>
        <v>29</v>
      </c>
      <c r="B617" s="101" t="n">
        <v>36651</v>
      </c>
      <c r="C617" s="102" t="n">
        <v>53.24</v>
      </c>
      <c r="D617" s="98" t="n">
        <f aca="false">LN(C617/C616)</f>
        <v>0.51440075223291</v>
      </c>
      <c r="E617" s="106" t="n">
        <f aca="false">STDEV(D608:D617)*SQRT(trade_day)</f>
        <v>3.49472531757155</v>
      </c>
      <c r="F617" s="97"/>
      <c r="G617" s="103" t="n">
        <f aca="false">IF(G$1="P",MAX(0,G$2-$C617),IF(G$1="C",MAX(0,$C617-G$2)))</f>
        <v>0</v>
      </c>
      <c r="H617" s="103" t="n">
        <f aca="false">IF(H$1="P",MAX(0,H$2-$C617),IF(H$1="C",MAX(0,$C617-H$2)))</f>
        <v>0</v>
      </c>
      <c r="I617" s="103" t="n">
        <f aca="false">IF(I$1="P",MAX(0,I$2-$C617),IF(I$1="C",MAX(0,$C617-I$2)))</f>
        <v>0</v>
      </c>
      <c r="J617" s="103" t="n">
        <f aca="false">IF(J$1="P",MAX(0,J$2-$C617),IF(J$1="C",MAX(0,$C617-J$2)))</f>
        <v>0</v>
      </c>
      <c r="K617" s="103" t="n">
        <f aca="false">IF(K$1="P",MAX(0,K$2-$C617),IF(K$1="C",MAX(0,$C617-K$2)))</f>
        <v>0</v>
      </c>
      <c r="L617" s="103" t="n">
        <f aca="false">IF(L$1="P",MAX(0,L$2-$C617),IF(L$1="C",MAX(0,$C617-L$2)))</f>
        <v>0</v>
      </c>
      <c r="M617" s="103" t="n">
        <f aca="false">IF(M$1="P",MAX(0,M$2-$C617),IF(M$1="C",MAX(0,$C617-M$2)))</f>
        <v>33.24</v>
      </c>
      <c r="N617" s="103" t="n">
        <f aca="false">IF(N$1="P",MAX(0,N$2-$C617),IF(N$1="C",MAX(0,$C617-N$2)))</f>
        <v>28.24</v>
      </c>
      <c r="O617" s="103" t="n">
        <f aca="false">IF(O$1="P",MAX(0,O$2-$C617),IF(O$1="C",MAX(0,$C617-O$2)))</f>
        <v>23.24</v>
      </c>
      <c r="P617" s="103" t="n">
        <f aca="false">IF(P$1="P",MAX(0,P$2-$C617),IF(P$1="C",MAX(0,$C617-P$2)))</f>
        <v>18.24</v>
      </c>
      <c r="Q617" s="103" t="n">
        <f aca="false">IF(Q$1="P",MAX(0,Q$2-$C617),IF(Q$1="C",MAX(0,$C617-Q$2)))</f>
        <v>13.24</v>
      </c>
      <c r="R617" s="103" t="n">
        <f aca="false">IF(R$1="P",MAX(0,R$2-$C617),IF(R$1="C",MAX(0,$C617-R$2)))</f>
        <v>3.24</v>
      </c>
      <c r="S617" s="103" t="n">
        <f aca="false">IF(S$1="P",MAX(0,S$2-$C617),IF(S$1="C",MAX(0,$C617-S$2)))</f>
        <v>0</v>
      </c>
      <c r="T617" s="104" t="n">
        <f aca="false">A617</f>
        <v>29</v>
      </c>
      <c r="U617" s="105" t="n">
        <f aca="false">VLOOKUP($B617,Gas!$B$3:$E$2506,2)</f>
        <v>3.085</v>
      </c>
      <c r="V617" s="46" t="n">
        <f aca="false">C617/U617</f>
        <v>17.257698541329</v>
      </c>
      <c r="W617" s="99" t="n">
        <f aca="false">VLOOKUP($B617,Gas!$B$3:$E$2506,4)</f>
        <v>0.299306140304518</v>
      </c>
    </row>
    <row r="618" customFormat="false" ht="12.75" hidden="false" customHeight="false" outlineLevel="0" collapsed="false">
      <c r="A618" s="95" t="n">
        <f aca="false">MONTH(B618)+(YEAR(B618)-1998)*12</f>
        <v>29</v>
      </c>
      <c r="B618" s="101" t="n">
        <v>36654</v>
      </c>
      <c r="C618" s="102" t="n">
        <v>56.05</v>
      </c>
      <c r="D618" s="98" t="n">
        <f aca="false">LN(C618/C617)</f>
        <v>0.0514341559912579</v>
      </c>
      <c r="E618" s="106" t="n">
        <f aca="false">STDEV(D609:D618)*SQRT(trade_day)</f>
        <v>3.44609502645089</v>
      </c>
      <c r="F618" s="97"/>
      <c r="G618" s="103" t="n">
        <f aca="false">IF(G$1="P",MAX(0,G$2-$C618),IF(G$1="C",MAX(0,$C618-G$2)))</f>
        <v>0</v>
      </c>
      <c r="H618" s="103" t="n">
        <f aca="false">IF(H$1="P",MAX(0,H$2-$C618),IF(H$1="C",MAX(0,$C618-H$2)))</f>
        <v>0</v>
      </c>
      <c r="I618" s="103" t="n">
        <f aca="false">IF(I$1="P",MAX(0,I$2-$C618),IF(I$1="C",MAX(0,$C618-I$2)))</f>
        <v>0</v>
      </c>
      <c r="J618" s="103" t="n">
        <f aca="false">IF(J$1="P",MAX(0,J$2-$C618),IF(J$1="C",MAX(0,$C618-J$2)))</f>
        <v>0</v>
      </c>
      <c r="K618" s="103" t="n">
        <f aca="false">IF(K$1="P",MAX(0,K$2-$C618),IF(K$1="C",MAX(0,$C618-K$2)))</f>
        <v>0</v>
      </c>
      <c r="L618" s="103" t="n">
        <f aca="false">IF(L$1="P",MAX(0,L$2-$C618),IF(L$1="C",MAX(0,$C618-L$2)))</f>
        <v>0</v>
      </c>
      <c r="M618" s="103" t="n">
        <f aca="false">IF(M$1="P",MAX(0,M$2-$C618),IF(M$1="C",MAX(0,$C618-M$2)))</f>
        <v>36.05</v>
      </c>
      <c r="N618" s="103" t="n">
        <f aca="false">IF(N$1="P",MAX(0,N$2-$C618),IF(N$1="C",MAX(0,$C618-N$2)))</f>
        <v>31.05</v>
      </c>
      <c r="O618" s="103" t="n">
        <f aca="false">IF(O$1="P",MAX(0,O$2-$C618),IF(O$1="C",MAX(0,$C618-O$2)))</f>
        <v>26.05</v>
      </c>
      <c r="P618" s="103" t="n">
        <f aca="false">IF(P$1="P",MAX(0,P$2-$C618),IF(P$1="C",MAX(0,$C618-P$2)))</f>
        <v>21.05</v>
      </c>
      <c r="Q618" s="103" t="n">
        <f aca="false">IF(Q$1="P",MAX(0,Q$2-$C618),IF(Q$1="C",MAX(0,$C618-Q$2)))</f>
        <v>16.05</v>
      </c>
      <c r="R618" s="103" t="n">
        <f aca="false">IF(R$1="P",MAX(0,R$2-$C618),IF(R$1="C",MAX(0,$C618-R$2)))</f>
        <v>6.05</v>
      </c>
      <c r="S618" s="103" t="n">
        <f aca="false">IF(S$1="P",MAX(0,S$2-$C618),IF(S$1="C",MAX(0,$C618-S$2)))</f>
        <v>0</v>
      </c>
      <c r="T618" s="104" t="n">
        <f aca="false">A618</f>
        <v>29</v>
      </c>
      <c r="U618" s="105" t="n">
        <f aca="false">VLOOKUP($B618,Gas!$B$3:$E$2506,2)</f>
        <v>3.11</v>
      </c>
      <c r="V618" s="46" t="n">
        <f aca="false">C618/U618</f>
        <v>18.0225080385852</v>
      </c>
      <c r="W618" s="99" t="n">
        <f aca="false">VLOOKUP($B618,Gas!$B$3:$E$2506,4)</f>
        <v>0.254721128378113</v>
      </c>
    </row>
    <row r="619" customFormat="false" ht="12.75" hidden="false" customHeight="false" outlineLevel="0" collapsed="false">
      <c r="A619" s="95" t="n">
        <f aca="false">MONTH(B619)+(YEAR(B619)-1998)*12</f>
        <v>29</v>
      </c>
      <c r="B619" s="101" t="n">
        <v>36655</v>
      </c>
      <c r="C619" s="102" t="n">
        <v>104.29</v>
      </c>
      <c r="D619" s="98" t="n">
        <f aca="false">LN(C619/C618)</f>
        <v>0.620931330614953</v>
      </c>
      <c r="E619" s="106" t="n">
        <f aca="false">STDEV(D610:D619)*SQRT(trade_day)</f>
        <v>3.58432723337383</v>
      </c>
      <c r="F619" s="97"/>
      <c r="G619" s="103" t="n">
        <f aca="false">IF(G$1="P",MAX(0,G$2-$C619),IF(G$1="C",MAX(0,$C619-G$2)))</f>
        <v>0</v>
      </c>
      <c r="H619" s="103" t="n">
        <f aca="false">IF(H$1="P",MAX(0,H$2-$C619),IF(H$1="C",MAX(0,$C619-H$2)))</f>
        <v>0</v>
      </c>
      <c r="I619" s="103" t="n">
        <f aca="false">IF(I$1="P",MAX(0,I$2-$C619),IF(I$1="C",MAX(0,$C619-I$2)))</f>
        <v>0</v>
      </c>
      <c r="J619" s="103" t="n">
        <f aca="false">IF(J$1="P",MAX(0,J$2-$C619),IF(J$1="C",MAX(0,$C619-J$2)))</f>
        <v>0</v>
      </c>
      <c r="K619" s="103" t="n">
        <f aca="false">IF(K$1="P",MAX(0,K$2-$C619),IF(K$1="C",MAX(0,$C619-K$2)))</f>
        <v>0</v>
      </c>
      <c r="L619" s="103" t="n">
        <f aca="false">IF(L$1="P",MAX(0,L$2-$C619),IF(L$1="C",MAX(0,$C619-L$2)))</f>
        <v>0</v>
      </c>
      <c r="M619" s="103" t="n">
        <f aca="false">IF(M$1="P",MAX(0,M$2-$C619),IF(M$1="C",MAX(0,$C619-M$2)))</f>
        <v>84.29</v>
      </c>
      <c r="N619" s="103" t="n">
        <f aca="false">IF(N$1="P",MAX(0,N$2-$C619),IF(N$1="C",MAX(0,$C619-N$2)))</f>
        <v>79.29</v>
      </c>
      <c r="O619" s="103" t="n">
        <f aca="false">IF(O$1="P",MAX(0,O$2-$C619),IF(O$1="C",MAX(0,$C619-O$2)))</f>
        <v>74.29</v>
      </c>
      <c r="P619" s="103" t="n">
        <f aca="false">IF(P$1="P",MAX(0,P$2-$C619),IF(P$1="C",MAX(0,$C619-P$2)))</f>
        <v>69.29</v>
      </c>
      <c r="Q619" s="103" t="n">
        <f aca="false">IF(Q$1="P",MAX(0,Q$2-$C619),IF(Q$1="C",MAX(0,$C619-Q$2)))</f>
        <v>64.29</v>
      </c>
      <c r="R619" s="103" t="n">
        <f aca="false">IF(R$1="P",MAX(0,R$2-$C619),IF(R$1="C",MAX(0,$C619-R$2)))</f>
        <v>54.29</v>
      </c>
      <c r="S619" s="103" t="n">
        <f aca="false">IF(S$1="P",MAX(0,S$2-$C619),IF(S$1="C",MAX(0,$C619-S$2)))</f>
        <v>4.28999</v>
      </c>
      <c r="T619" s="104" t="n">
        <f aca="false">A619</f>
        <v>29</v>
      </c>
      <c r="U619" s="105" t="n">
        <f aca="false">VLOOKUP($B619,Gas!$B$3:$E$2506,2)</f>
        <v>3.12</v>
      </c>
      <c r="V619" s="46" t="n">
        <f aca="false">C619/U619</f>
        <v>33.4262820512821</v>
      </c>
      <c r="W619" s="99" t="n">
        <f aca="false">VLOOKUP($B619,Gas!$B$3:$E$2506,4)</f>
        <v>0.246881900481769</v>
      </c>
    </row>
    <row r="620" customFormat="false" ht="12.75" hidden="false" customHeight="false" outlineLevel="0" collapsed="false">
      <c r="A620" s="95" t="n">
        <f aca="false">MONTH(B620)+(YEAR(B620)-1998)*12</f>
        <v>29</v>
      </c>
      <c r="B620" s="101" t="n">
        <v>36656</v>
      </c>
      <c r="C620" s="102" t="n">
        <v>76.27</v>
      </c>
      <c r="D620" s="98" t="n">
        <f aca="false">LN(C620/C619)</f>
        <v>-0.312895803956974</v>
      </c>
      <c r="E620" s="106" t="n">
        <f aca="false">STDEV(D611:D620)*SQRT(trade_day)</f>
        <v>4.25741319903328</v>
      </c>
      <c r="F620" s="97"/>
      <c r="G620" s="103" t="n">
        <f aca="false">IF(G$1="P",MAX(0,G$2-$C620),IF(G$1="C",MAX(0,$C620-G$2)))</f>
        <v>0</v>
      </c>
      <c r="H620" s="103" t="n">
        <f aca="false">IF(H$1="P",MAX(0,H$2-$C620),IF(H$1="C",MAX(0,$C620-H$2)))</f>
        <v>0</v>
      </c>
      <c r="I620" s="103" t="n">
        <f aca="false">IF(I$1="P",MAX(0,I$2-$C620),IF(I$1="C",MAX(0,$C620-I$2)))</f>
        <v>0</v>
      </c>
      <c r="J620" s="103" t="n">
        <f aca="false">IF(J$1="P",MAX(0,J$2-$C620),IF(J$1="C",MAX(0,$C620-J$2)))</f>
        <v>0</v>
      </c>
      <c r="K620" s="103" t="n">
        <f aca="false">IF(K$1="P",MAX(0,K$2-$C620),IF(K$1="C",MAX(0,$C620-K$2)))</f>
        <v>0</v>
      </c>
      <c r="L620" s="103" t="n">
        <f aca="false">IF(L$1="P",MAX(0,L$2-$C620),IF(L$1="C",MAX(0,$C620-L$2)))</f>
        <v>0</v>
      </c>
      <c r="M620" s="103" t="n">
        <f aca="false">IF(M$1="P",MAX(0,M$2-$C620),IF(M$1="C",MAX(0,$C620-M$2)))</f>
        <v>56.27</v>
      </c>
      <c r="N620" s="103" t="n">
        <f aca="false">IF(N$1="P",MAX(0,N$2-$C620),IF(N$1="C",MAX(0,$C620-N$2)))</f>
        <v>51.27</v>
      </c>
      <c r="O620" s="103" t="n">
        <f aca="false">IF(O$1="P",MAX(0,O$2-$C620),IF(O$1="C",MAX(0,$C620-O$2)))</f>
        <v>46.27</v>
      </c>
      <c r="P620" s="103" t="n">
        <f aca="false">IF(P$1="P",MAX(0,P$2-$C620),IF(P$1="C",MAX(0,$C620-P$2)))</f>
        <v>41.27</v>
      </c>
      <c r="Q620" s="103" t="n">
        <f aca="false">IF(Q$1="P",MAX(0,Q$2-$C620),IF(Q$1="C",MAX(0,$C620-Q$2)))</f>
        <v>36.27</v>
      </c>
      <c r="R620" s="103" t="n">
        <f aca="false">IF(R$1="P",MAX(0,R$2-$C620),IF(R$1="C",MAX(0,$C620-R$2)))</f>
        <v>26.27</v>
      </c>
      <c r="S620" s="103" t="n">
        <f aca="false">IF(S$1="P",MAX(0,S$2-$C620),IF(S$1="C",MAX(0,$C620-S$2)))</f>
        <v>0</v>
      </c>
      <c r="T620" s="104" t="n">
        <f aca="false">A620</f>
        <v>29</v>
      </c>
      <c r="U620" s="105" t="n">
        <f aca="false">VLOOKUP($B620,Gas!$B$3:$E$2506,2)</f>
        <v>3.25</v>
      </c>
      <c r="V620" s="46" t="n">
        <f aca="false">C620/U620</f>
        <v>23.4676923076923</v>
      </c>
      <c r="W620" s="99" t="n">
        <f aca="false">VLOOKUP($B620,Gas!$B$3:$E$2506,4)</f>
        <v>0.344349222233105</v>
      </c>
    </row>
    <row r="621" customFormat="false" ht="12.75" hidden="false" customHeight="false" outlineLevel="0" collapsed="false">
      <c r="A621" s="95" t="n">
        <f aca="false">MONTH(B621)+(YEAR(B621)-1998)*12</f>
        <v>29</v>
      </c>
      <c r="B621" s="101" t="n">
        <v>36657</v>
      </c>
      <c r="C621" s="102" t="n">
        <v>48.82</v>
      </c>
      <c r="D621" s="98" t="n">
        <f aca="false">LN(C621/C620)</f>
        <v>-0.446139611211333</v>
      </c>
      <c r="E621" s="106" t="n">
        <f aca="false">STDEV(D612:D621)*SQRT(trade_day)</f>
        <v>5.09221592560125</v>
      </c>
      <c r="F621" s="97"/>
      <c r="G621" s="103" t="n">
        <f aca="false">IF(G$1="P",MAX(0,G$2-$C621),IF(G$1="C",MAX(0,$C621-G$2)))</f>
        <v>0</v>
      </c>
      <c r="H621" s="103" t="n">
        <f aca="false">IF(H$1="P",MAX(0,H$2-$C621),IF(H$1="C",MAX(0,$C621-H$2)))</f>
        <v>0</v>
      </c>
      <c r="I621" s="103" t="n">
        <f aca="false">IF(I$1="P",MAX(0,I$2-$C621),IF(I$1="C",MAX(0,$C621-I$2)))</f>
        <v>0</v>
      </c>
      <c r="J621" s="103" t="n">
        <f aca="false">IF(J$1="P",MAX(0,J$2-$C621),IF(J$1="C",MAX(0,$C621-J$2)))</f>
        <v>0</v>
      </c>
      <c r="K621" s="103" t="n">
        <f aca="false">IF(K$1="P",MAX(0,K$2-$C621),IF(K$1="C",MAX(0,$C621-K$2)))</f>
        <v>0</v>
      </c>
      <c r="L621" s="103" t="n">
        <f aca="false">IF(L$1="P",MAX(0,L$2-$C621),IF(L$1="C",MAX(0,$C621-L$2)))</f>
        <v>1.18</v>
      </c>
      <c r="M621" s="103" t="n">
        <f aca="false">IF(M$1="P",MAX(0,M$2-$C621),IF(M$1="C",MAX(0,$C621-M$2)))</f>
        <v>28.82</v>
      </c>
      <c r="N621" s="103" t="n">
        <f aca="false">IF(N$1="P",MAX(0,N$2-$C621),IF(N$1="C",MAX(0,$C621-N$2)))</f>
        <v>23.82</v>
      </c>
      <c r="O621" s="103" t="n">
        <f aca="false">IF(O$1="P",MAX(0,O$2-$C621),IF(O$1="C",MAX(0,$C621-O$2)))</f>
        <v>18.82</v>
      </c>
      <c r="P621" s="103" t="n">
        <f aca="false">IF(P$1="P",MAX(0,P$2-$C621),IF(P$1="C",MAX(0,$C621-P$2)))</f>
        <v>13.82</v>
      </c>
      <c r="Q621" s="103" t="n">
        <f aca="false">IF(Q$1="P",MAX(0,Q$2-$C621),IF(Q$1="C",MAX(0,$C621-Q$2)))</f>
        <v>8.82</v>
      </c>
      <c r="R621" s="103" t="n">
        <f aca="false">IF(R$1="P",MAX(0,R$2-$C621),IF(R$1="C",MAX(0,$C621-R$2)))</f>
        <v>0</v>
      </c>
      <c r="S621" s="103" t="n">
        <f aca="false">IF(S$1="P",MAX(0,S$2-$C621),IF(S$1="C",MAX(0,$C621-S$2)))</f>
        <v>0</v>
      </c>
      <c r="T621" s="104" t="n">
        <f aca="false">A621</f>
        <v>29</v>
      </c>
      <c r="U621" s="105" t="n">
        <f aca="false">VLOOKUP($B621,Gas!$B$3:$E$2506,2)</f>
        <v>3.195</v>
      </c>
      <c r="V621" s="46" t="n">
        <f aca="false">C621/U621</f>
        <v>15.2801251956182</v>
      </c>
      <c r="W621" s="99" t="n">
        <f aca="false">VLOOKUP($B621,Gas!$B$3:$E$2506,4)</f>
        <v>0.366950295556938</v>
      </c>
    </row>
    <row r="622" customFormat="false" ht="12.75" hidden="false" customHeight="false" outlineLevel="0" collapsed="false">
      <c r="A622" s="95" t="n">
        <f aca="false">MONTH(B622)+(YEAR(B622)-1998)*12</f>
        <v>29</v>
      </c>
      <c r="B622" s="101" t="n">
        <v>36658</v>
      </c>
      <c r="C622" s="102" t="n">
        <v>70.92</v>
      </c>
      <c r="D622" s="98" t="n">
        <f aca="false">LN(C622/C621)</f>
        <v>0.373412416241193</v>
      </c>
      <c r="E622" s="106" t="n">
        <f aca="false">STDEV(D613:D622)*SQRT(trade_day)</f>
        <v>5.29658698703808</v>
      </c>
      <c r="F622" s="97"/>
      <c r="G622" s="103" t="n">
        <f aca="false">IF(G$1="P",MAX(0,G$2-$C622),IF(G$1="C",MAX(0,$C622-G$2)))</f>
        <v>0</v>
      </c>
      <c r="H622" s="103" t="n">
        <f aca="false">IF(H$1="P",MAX(0,H$2-$C622),IF(H$1="C",MAX(0,$C622-H$2)))</f>
        <v>0</v>
      </c>
      <c r="I622" s="103" t="n">
        <f aca="false">IF(I$1="P",MAX(0,I$2-$C622),IF(I$1="C",MAX(0,$C622-I$2)))</f>
        <v>0</v>
      </c>
      <c r="J622" s="103" t="n">
        <f aca="false">IF(J$1="P",MAX(0,J$2-$C622),IF(J$1="C",MAX(0,$C622-J$2)))</f>
        <v>0</v>
      </c>
      <c r="K622" s="103" t="n">
        <f aca="false">IF(K$1="P",MAX(0,K$2-$C622),IF(K$1="C",MAX(0,$C622-K$2)))</f>
        <v>0</v>
      </c>
      <c r="L622" s="103" t="n">
        <f aca="false">IF(L$1="P",MAX(0,L$2-$C622),IF(L$1="C",MAX(0,$C622-L$2)))</f>
        <v>0</v>
      </c>
      <c r="M622" s="103" t="n">
        <f aca="false">IF(M$1="P",MAX(0,M$2-$C622),IF(M$1="C",MAX(0,$C622-M$2)))</f>
        <v>50.92</v>
      </c>
      <c r="N622" s="103" t="n">
        <f aca="false">IF(N$1="P",MAX(0,N$2-$C622),IF(N$1="C",MAX(0,$C622-N$2)))</f>
        <v>45.92</v>
      </c>
      <c r="O622" s="103" t="n">
        <f aca="false">IF(O$1="P",MAX(0,O$2-$C622),IF(O$1="C",MAX(0,$C622-O$2)))</f>
        <v>40.92</v>
      </c>
      <c r="P622" s="103" t="n">
        <f aca="false">IF(P$1="P",MAX(0,P$2-$C622),IF(P$1="C",MAX(0,$C622-P$2)))</f>
        <v>35.92</v>
      </c>
      <c r="Q622" s="103" t="n">
        <f aca="false">IF(Q$1="P",MAX(0,Q$2-$C622),IF(Q$1="C",MAX(0,$C622-Q$2)))</f>
        <v>30.92</v>
      </c>
      <c r="R622" s="103" t="n">
        <f aca="false">IF(R$1="P",MAX(0,R$2-$C622),IF(R$1="C",MAX(0,$C622-R$2)))</f>
        <v>20.92</v>
      </c>
      <c r="S622" s="103" t="n">
        <f aca="false">IF(S$1="P",MAX(0,S$2-$C622),IF(S$1="C",MAX(0,$C622-S$2)))</f>
        <v>0</v>
      </c>
      <c r="T622" s="104" t="n">
        <f aca="false">A622</f>
        <v>29</v>
      </c>
      <c r="U622" s="105" t="n">
        <f aca="false">VLOOKUP($B622,Gas!$B$3:$E$2506,2)</f>
        <v>3.365</v>
      </c>
      <c r="V622" s="46" t="n">
        <f aca="false">C622/U622</f>
        <v>21.075780089153</v>
      </c>
      <c r="W622" s="99" t="n">
        <f aca="false">VLOOKUP($B622,Gas!$B$3:$E$2506,4)</f>
        <v>0.472576506336669</v>
      </c>
    </row>
    <row r="623" customFormat="false" ht="12.75" hidden="false" customHeight="false" outlineLevel="0" collapsed="false">
      <c r="A623" s="95" t="n">
        <f aca="false">MONTH(B623)+(YEAR(B623)-1998)*12</f>
        <v>29</v>
      </c>
      <c r="B623" s="101" t="n">
        <v>36661</v>
      </c>
      <c r="C623" s="102" t="n">
        <v>33.31</v>
      </c>
      <c r="D623" s="98" t="n">
        <f aca="false">LN(C623/C622)</f>
        <v>-0.755694829000419</v>
      </c>
      <c r="E623" s="106" t="n">
        <f aca="false">STDEV(D614:D623)*SQRT(trade_day)</f>
        <v>6.84198185191104</v>
      </c>
      <c r="F623" s="97"/>
      <c r="G623" s="103" t="n">
        <f aca="false">IF(G$1="P",MAX(0,G$2-$C623),IF(G$1="C",MAX(0,$C623-G$2)))</f>
        <v>0</v>
      </c>
      <c r="H623" s="103" t="n">
        <f aca="false">IF(H$1="P",MAX(0,H$2-$C623),IF(H$1="C",MAX(0,$C623-H$2)))</f>
        <v>0</v>
      </c>
      <c r="I623" s="103" t="n">
        <f aca="false">IF(I$1="P",MAX(0,I$2-$C623),IF(I$1="C",MAX(0,$C623-I$2)))</f>
        <v>0</v>
      </c>
      <c r="J623" s="103" t="n">
        <f aca="false">IF(J$1="P",MAX(0,J$2-$C623),IF(J$1="C",MAX(0,$C623-J$2)))</f>
        <v>1.69</v>
      </c>
      <c r="K623" s="103" t="n">
        <f aca="false">IF(K$1="P",MAX(0,K$2-$C623),IF(K$1="C",MAX(0,$C623-K$2)))</f>
        <v>6.69</v>
      </c>
      <c r="L623" s="103" t="n">
        <f aca="false">IF(L$1="P",MAX(0,L$2-$C623),IF(L$1="C",MAX(0,$C623-L$2)))</f>
        <v>16.69</v>
      </c>
      <c r="M623" s="103" t="n">
        <f aca="false">IF(M$1="P",MAX(0,M$2-$C623),IF(M$1="C",MAX(0,$C623-M$2)))</f>
        <v>13.31</v>
      </c>
      <c r="N623" s="103" t="n">
        <f aca="false">IF(N$1="P",MAX(0,N$2-$C623),IF(N$1="C",MAX(0,$C623-N$2)))</f>
        <v>8.31</v>
      </c>
      <c r="O623" s="103" t="n">
        <f aca="false">IF(O$1="P",MAX(0,O$2-$C623),IF(O$1="C",MAX(0,$C623-O$2)))</f>
        <v>3.31</v>
      </c>
      <c r="P623" s="103" t="n">
        <f aca="false">IF(P$1="P",MAX(0,P$2-$C623),IF(P$1="C",MAX(0,$C623-P$2)))</f>
        <v>0</v>
      </c>
      <c r="Q623" s="103" t="n">
        <f aca="false">IF(Q$1="P",MAX(0,Q$2-$C623),IF(Q$1="C",MAX(0,$C623-Q$2)))</f>
        <v>0</v>
      </c>
      <c r="R623" s="103" t="n">
        <f aca="false">IF(R$1="P",MAX(0,R$2-$C623),IF(R$1="C",MAX(0,$C623-R$2)))</f>
        <v>0</v>
      </c>
      <c r="S623" s="103" t="n">
        <f aca="false">IF(S$1="P",MAX(0,S$2-$C623),IF(S$1="C",MAX(0,$C623-S$2)))</f>
        <v>0</v>
      </c>
      <c r="T623" s="104" t="n">
        <f aca="false">A623</f>
        <v>29</v>
      </c>
      <c r="U623" s="105" t="n">
        <f aca="false">VLOOKUP($B623,Gas!$B$3:$E$2506,2)</f>
        <v>3.35</v>
      </c>
      <c r="V623" s="46" t="n">
        <f aca="false">C623/U623</f>
        <v>9.94328358208955</v>
      </c>
      <c r="W623" s="99" t="n">
        <f aca="false">VLOOKUP($B623,Gas!$B$3:$E$2506,4)</f>
        <v>0.405853344352909</v>
      </c>
    </row>
    <row r="624" customFormat="false" ht="12.75" hidden="false" customHeight="false" outlineLevel="0" collapsed="false">
      <c r="A624" s="95" t="n">
        <f aca="false">MONTH(B624)+(YEAR(B624)-1998)*12</f>
        <v>29</v>
      </c>
      <c r="B624" s="101" t="n">
        <v>36662</v>
      </c>
      <c r="C624" s="102" t="n">
        <v>24.38</v>
      </c>
      <c r="D624" s="98" t="n">
        <f aca="false">LN(C624/C623)</f>
        <v>-0.312094528152463</v>
      </c>
      <c r="E624" s="106" t="n">
        <f aca="false">STDEV(D615:D624)*SQRT(trade_day)</f>
        <v>7.05124582773963</v>
      </c>
      <c r="F624" s="97"/>
      <c r="G624" s="103" t="n">
        <f aca="false">IF(G$1="P",MAX(0,G$2-$C624),IF(G$1="C",MAX(0,$C624-G$2)))</f>
        <v>0</v>
      </c>
      <c r="H624" s="103" t="n">
        <f aca="false">IF(H$1="P",MAX(0,H$2-$C624),IF(H$1="C",MAX(0,$C624-H$2)))</f>
        <v>0.620000000000001</v>
      </c>
      <c r="I624" s="103" t="n">
        <f aca="false">IF(I$1="P",MAX(0,I$2-$C624),IF(I$1="C",MAX(0,$C624-I$2)))</f>
        <v>5.62</v>
      </c>
      <c r="J624" s="103" t="n">
        <f aca="false">IF(J$1="P",MAX(0,J$2-$C624),IF(J$1="C",MAX(0,$C624-J$2)))</f>
        <v>10.62</v>
      </c>
      <c r="K624" s="103" t="n">
        <f aca="false">IF(K$1="P",MAX(0,K$2-$C624),IF(K$1="C",MAX(0,$C624-K$2)))</f>
        <v>15.62</v>
      </c>
      <c r="L624" s="103" t="n">
        <f aca="false">IF(L$1="P",MAX(0,L$2-$C624),IF(L$1="C",MAX(0,$C624-L$2)))</f>
        <v>25.62</v>
      </c>
      <c r="M624" s="103" t="n">
        <f aca="false">IF(M$1="P",MAX(0,M$2-$C624),IF(M$1="C",MAX(0,$C624-M$2)))</f>
        <v>4.38</v>
      </c>
      <c r="N624" s="103" t="n">
        <f aca="false">IF(N$1="P",MAX(0,N$2-$C624),IF(N$1="C",MAX(0,$C624-N$2)))</f>
        <v>0</v>
      </c>
      <c r="O624" s="103" t="n">
        <f aca="false">IF(O$1="P",MAX(0,O$2-$C624),IF(O$1="C",MAX(0,$C624-O$2)))</f>
        <v>0</v>
      </c>
      <c r="P624" s="103" t="n">
        <f aca="false">IF(P$1="P",MAX(0,P$2-$C624),IF(P$1="C",MAX(0,$C624-P$2)))</f>
        <v>0</v>
      </c>
      <c r="Q624" s="103" t="n">
        <f aca="false">IF(Q$1="P",MAX(0,Q$2-$C624),IF(Q$1="C",MAX(0,$C624-Q$2)))</f>
        <v>0</v>
      </c>
      <c r="R624" s="103" t="n">
        <f aca="false">IF(R$1="P",MAX(0,R$2-$C624),IF(R$1="C",MAX(0,$C624-R$2)))</f>
        <v>0</v>
      </c>
      <c r="S624" s="103" t="n">
        <f aca="false">IF(S$1="P",MAX(0,S$2-$C624),IF(S$1="C",MAX(0,$C624-S$2)))</f>
        <v>0</v>
      </c>
      <c r="T624" s="104" t="n">
        <f aca="false">A624</f>
        <v>29</v>
      </c>
      <c r="U624" s="105" t="n">
        <f aca="false">VLOOKUP($B624,Gas!$B$3:$E$2506,2)</f>
        <v>3.365</v>
      </c>
      <c r="V624" s="46" t="n">
        <f aca="false">C624/U624</f>
        <v>7.24517087667162</v>
      </c>
      <c r="W624" s="99" t="n">
        <f aca="false">VLOOKUP($B624,Gas!$B$3:$E$2506,4)</f>
        <v>0.406497864413168</v>
      </c>
    </row>
    <row r="625" customFormat="false" ht="12.75" hidden="false" customHeight="false" outlineLevel="0" collapsed="false">
      <c r="A625" s="95" t="n">
        <f aca="false">MONTH(B625)+(YEAR(B625)-1998)*12</f>
        <v>29</v>
      </c>
      <c r="B625" s="101" t="n">
        <v>36663</v>
      </c>
      <c r="C625" s="102" t="n">
        <v>26.65</v>
      </c>
      <c r="D625" s="98" t="n">
        <f aca="false">LN(C625/C624)</f>
        <v>0.089026026558728</v>
      </c>
      <c r="E625" s="106" t="n">
        <f aca="false">STDEV(D616:D625)*SQRT(trade_day)</f>
        <v>7.05284045890746</v>
      </c>
      <c r="F625" s="97"/>
      <c r="G625" s="103" t="n">
        <f aca="false">IF(G$1="P",MAX(0,G$2-$C625),IF(G$1="C",MAX(0,$C625-G$2)))</f>
        <v>0</v>
      </c>
      <c r="H625" s="103" t="n">
        <f aca="false">IF(H$1="P",MAX(0,H$2-$C625),IF(H$1="C",MAX(0,$C625-H$2)))</f>
        <v>0</v>
      </c>
      <c r="I625" s="103" t="n">
        <f aca="false">IF(I$1="P",MAX(0,I$2-$C625),IF(I$1="C",MAX(0,$C625-I$2)))</f>
        <v>3.35</v>
      </c>
      <c r="J625" s="103" t="n">
        <f aca="false">IF(J$1="P",MAX(0,J$2-$C625),IF(J$1="C",MAX(0,$C625-J$2)))</f>
        <v>8.35</v>
      </c>
      <c r="K625" s="103" t="n">
        <f aca="false">IF(K$1="P",MAX(0,K$2-$C625),IF(K$1="C",MAX(0,$C625-K$2)))</f>
        <v>13.35</v>
      </c>
      <c r="L625" s="103" t="n">
        <f aca="false">IF(L$1="P",MAX(0,L$2-$C625),IF(L$1="C",MAX(0,$C625-L$2)))</f>
        <v>23.35</v>
      </c>
      <c r="M625" s="103" t="n">
        <f aca="false">IF(M$1="P",MAX(0,M$2-$C625),IF(M$1="C",MAX(0,$C625-M$2)))</f>
        <v>6.65</v>
      </c>
      <c r="N625" s="103" t="n">
        <f aca="false">IF(N$1="P",MAX(0,N$2-$C625),IF(N$1="C",MAX(0,$C625-N$2)))</f>
        <v>1.65</v>
      </c>
      <c r="O625" s="103" t="n">
        <f aca="false">IF(O$1="P",MAX(0,O$2-$C625),IF(O$1="C",MAX(0,$C625-O$2)))</f>
        <v>0</v>
      </c>
      <c r="P625" s="103" t="n">
        <f aca="false">IF(P$1="P",MAX(0,P$2-$C625),IF(P$1="C",MAX(0,$C625-P$2)))</f>
        <v>0</v>
      </c>
      <c r="Q625" s="103" t="n">
        <f aca="false">IF(Q$1="P",MAX(0,Q$2-$C625),IF(Q$1="C",MAX(0,$C625-Q$2)))</f>
        <v>0</v>
      </c>
      <c r="R625" s="103" t="n">
        <f aca="false">IF(R$1="P",MAX(0,R$2-$C625),IF(R$1="C",MAX(0,$C625-R$2)))</f>
        <v>0</v>
      </c>
      <c r="S625" s="103" t="n">
        <f aca="false">IF(S$1="P",MAX(0,S$2-$C625),IF(S$1="C",MAX(0,$C625-S$2)))</f>
        <v>0</v>
      </c>
      <c r="T625" s="104" t="n">
        <f aca="false">A625</f>
        <v>29</v>
      </c>
      <c r="U625" s="105" t="n">
        <f aca="false">VLOOKUP($B625,Gas!$B$3:$E$2506,2)</f>
        <v>3.455</v>
      </c>
      <c r="V625" s="46" t="n">
        <f aca="false">C625/U625</f>
        <v>7.71345875542692</v>
      </c>
      <c r="W625" s="99" t="n">
        <f aca="false">VLOOKUP($B625,Gas!$B$3:$E$2506,4)</f>
        <v>0.416890435529243</v>
      </c>
    </row>
    <row r="626" customFormat="false" ht="12.75" hidden="false" customHeight="false" outlineLevel="0" collapsed="false">
      <c r="A626" s="95" t="n">
        <f aca="false">MONTH(B626)+(YEAR(B626)-1998)*12</f>
        <v>29</v>
      </c>
      <c r="B626" s="101" t="n">
        <v>36664</v>
      </c>
      <c r="C626" s="102" t="n">
        <v>48.44</v>
      </c>
      <c r="D626" s="98" t="n">
        <f aca="false">LN(C626/C625)</f>
        <v>0.597536768073038</v>
      </c>
      <c r="E626" s="106" t="n">
        <f aca="false">STDEV(D617:D626)*SQRT(trade_day)</f>
        <v>7.64673311355525</v>
      </c>
      <c r="F626" s="97"/>
      <c r="G626" s="103" t="n">
        <f aca="false">IF(G$1="P",MAX(0,G$2-$C626),IF(G$1="C",MAX(0,$C626-G$2)))</f>
        <v>0</v>
      </c>
      <c r="H626" s="103" t="n">
        <f aca="false">IF(H$1="P",MAX(0,H$2-$C626),IF(H$1="C",MAX(0,$C626-H$2)))</f>
        <v>0</v>
      </c>
      <c r="I626" s="103" t="n">
        <f aca="false">IF(I$1="P",MAX(0,I$2-$C626),IF(I$1="C",MAX(0,$C626-I$2)))</f>
        <v>0</v>
      </c>
      <c r="J626" s="103" t="n">
        <f aca="false">IF(J$1="P",MAX(0,J$2-$C626),IF(J$1="C",MAX(0,$C626-J$2)))</f>
        <v>0</v>
      </c>
      <c r="K626" s="103" t="n">
        <f aca="false">IF(K$1="P",MAX(0,K$2-$C626),IF(K$1="C",MAX(0,$C626-K$2)))</f>
        <v>0</v>
      </c>
      <c r="L626" s="103" t="n">
        <f aca="false">IF(L$1="P",MAX(0,L$2-$C626),IF(L$1="C",MAX(0,$C626-L$2)))</f>
        <v>1.56</v>
      </c>
      <c r="M626" s="103" t="n">
        <f aca="false">IF(M$1="P",MAX(0,M$2-$C626),IF(M$1="C",MAX(0,$C626-M$2)))</f>
        <v>28.44</v>
      </c>
      <c r="N626" s="103" t="n">
        <f aca="false">IF(N$1="P",MAX(0,N$2-$C626),IF(N$1="C",MAX(0,$C626-N$2)))</f>
        <v>23.44</v>
      </c>
      <c r="O626" s="103" t="n">
        <f aca="false">IF(O$1="P",MAX(0,O$2-$C626),IF(O$1="C",MAX(0,$C626-O$2)))</f>
        <v>18.44</v>
      </c>
      <c r="P626" s="103" t="n">
        <f aca="false">IF(P$1="P",MAX(0,P$2-$C626),IF(P$1="C",MAX(0,$C626-P$2)))</f>
        <v>13.44</v>
      </c>
      <c r="Q626" s="103" t="n">
        <f aca="false">IF(Q$1="P",MAX(0,Q$2-$C626),IF(Q$1="C",MAX(0,$C626-Q$2)))</f>
        <v>8.44</v>
      </c>
      <c r="R626" s="103" t="n">
        <f aca="false">IF(R$1="P",MAX(0,R$2-$C626),IF(R$1="C",MAX(0,$C626-R$2)))</f>
        <v>0</v>
      </c>
      <c r="S626" s="103" t="n">
        <f aca="false">IF(S$1="P",MAX(0,S$2-$C626),IF(S$1="C",MAX(0,$C626-S$2)))</f>
        <v>0</v>
      </c>
      <c r="T626" s="104" t="n">
        <f aca="false">A626</f>
        <v>29</v>
      </c>
      <c r="U626" s="105" t="n">
        <f aca="false">VLOOKUP($B626,Gas!$B$3:$E$2506,2)</f>
        <v>3.495</v>
      </c>
      <c r="V626" s="46" t="n">
        <f aca="false">C626/U626</f>
        <v>13.859799713877</v>
      </c>
      <c r="W626" s="99" t="n">
        <f aca="false">VLOOKUP($B626,Gas!$B$3:$E$2506,4)</f>
        <v>0.410867152403522</v>
      </c>
    </row>
    <row r="627" customFormat="false" ht="12.75" hidden="false" customHeight="false" outlineLevel="0" collapsed="false">
      <c r="A627" s="95" t="n">
        <f aca="false">MONTH(B627)+(YEAR(B627)-1998)*12</f>
        <v>29</v>
      </c>
      <c r="B627" s="101" t="n">
        <v>36665</v>
      </c>
      <c r="C627" s="102" t="n">
        <v>40.44</v>
      </c>
      <c r="D627" s="98" t="n">
        <f aca="false">LN(C627/C626)</f>
        <v>-0.180506524532621</v>
      </c>
      <c r="E627" s="106" t="n">
        <f aca="false">STDEV(D618:D627)*SQRT(trade_day)</f>
        <v>7.2323664355291</v>
      </c>
      <c r="F627" s="97"/>
      <c r="G627" s="103" t="n">
        <f aca="false">IF(G$1="P",MAX(0,G$2-$C627),IF(G$1="C",MAX(0,$C627-G$2)))</f>
        <v>0</v>
      </c>
      <c r="H627" s="103" t="n">
        <f aca="false">IF(H$1="P",MAX(0,H$2-$C627),IF(H$1="C",MAX(0,$C627-H$2)))</f>
        <v>0</v>
      </c>
      <c r="I627" s="103" t="n">
        <f aca="false">IF(I$1="P",MAX(0,I$2-$C627),IF(I$1="C",MAX(0,$C627-I$2)))</f>
        <v>0</v>
      </c>
      <c r="J627" s="103" t="n">
        <f aca="false">IF(J$1="P",MAX(0,J$2-$C627),IF(J$1="C",MAX(0,$C627-J$2)))</f>
        <v>0</v>
      </c>
      <c r="K627" s="103" t="n">
        <f aca="false">IF(K$1="P",MAX(0,K$2-$C627),IF(K$1="C",MAX(0,$C627-K$2)))</f>
        <v>0</v>
      </c>
      <c r="L627" s="103" t="n">
        <f aca="false">IF(L$1="P",MAX(0,L$2-$C627),IF(L$1="C",MAX(0,$C627-L$2)))</f>
        <v>9.56</v>
      </c>
      <c r="M627" s="103" t="n">
        <f aca="false">IF(M$1="P",MAX(0,M$2-$C627),IF(M$1="C",MAX(0,$C627-M$2)))</f>
        <v>20.44</v>
      </c>
      <c r="N627" s="103" t="n">
        <f aca="false">IF(N$1="P",MAX(0,N$2-$C627),IF(N$1="C",MAX(0,$C627-N$2)))</f>
        <v>15.44</v>
      </c>
      <c r="O627" s="103" t="n">
        <f aca="false">IF(O$1="P",MAX(0,O$2-$C627),IF(O$1="C",MAX(0,$C627-O$2)))</f>
        <v>10.44</v>
      </c>
      <c r="P627" s="103" t="n">
        <f aca="false">IF(P$1="P",MAX(0,P$2-$C627),IF(P$1="C",MAX(0,$C627-P$2)))</f>
        <v>5.44</v>
      </c>
      <c r="Q627" s="103" t="n">
        <f aca="false">IF(Q$1="P",MAX(0,Q$2-$C627),IF(Q$1="C",MAX(0,$C627-Q$2)))</f>
        <v>0.439999999999998</v>
      </c>
      <c r="R627" s="103" t="n">
        <f aca="false">IF(R$1="P",MAX(0,R$2-$C627),IF(R$1="C",MAX(0,$C627-R$2)))</f>
        <v>0</v>
      </c>
      <c r="S627" s="103" t="n">
        <f aca="false">IF(S$1="P",MAX(0,S$2-$C627),IF(S$1="C",MAX(0,$C627-S$2)))</f>
        <v>0</v>
      </c>
      <c r="T627" s="104" t="n">
        <f aca="false">A627</f>
        <v>29</v>
      </c>
      <c r="U627" s="105" t="n">
        <f aca="false">VLOOKUP($B627,Gas!$B$3:$E$2506,2)</f>
        <v>3.735</v>
      </c>
      <c r="V627" s="46" t="n">
        <f aca="false">C627/U627</f>
        <v>10.8273092369478</v>
      </c>
      <c r="W627" s="99" t="n">
        <f aca="false">VLOOKUP($B627,Gas!$B$3:$E$2506,4)</f>
        <v>0.520812881558115</v>
      </c>
    </row>
    <row r="628" customFormat="false" ht="12.75" hidden="false" customHeight="false" outlineLevel="0" collapsed="false">
      <c r="A628" s="95" t="n">
        <f aca="false">MONTH(B628)+(YEAR(B628)-1998)*12</f>
        <v>29</v>
      </c>
      <c r="B628" s="101" t="n">
        <v>36668</v>
      </c>
      <c r="C628" s="102" t="n">
        <v>44.99</v>
      </c>
      <c r="D628" s="98" t="n">
        <f aca="false">LN(C628/C627)</f>
        <v>0.10662084870081</v>
      </c>
      <c r="E628" s="106" t="n">
        <f aca="false">STDEV(D619:D628)*SQRT(trade_day)</f>
        <v>7.25432746995948</v>
      </c>
      <c r="F628" s="97"/>
      <c r="G628" s="103" t="n">
        <f aca="false">IF(G$1="P",MAX(0,G$2-$C628),IF(G$1="C",MAX(0,$C628-G$2)))</f>
        <v>0</v>
      </c>
      <c r="H628" s="103" t="n">
        <f aca="false">IF(H$1="P",MAX(0,H$2-$C628),IF(H$1="C",MAX(0,$C628-H$2)))</f>
        <v>0</v>
      </c>
      <c r="I628" s="103" t="n">
        <f aca="false">IF(I$1="P",MAX(0,I$2-$C628),IF(I$1="C",MAX(0,$C628-I$2)))</f>
        <v>0</v>
      </c>
      <c r="J628" s="103" t="n">
        <f aca="false">IF(J$1="P",MAX(0,J$2-$C628),IF(J$1="C",MAX(0,$C628-J$2)))</f>
        <v>0</v>
      </c>
      <c r="K628" s="103" t="n">
        <f aca="false">IF(K$1="P",MAX(0,K$2-$C628),IF(K$1="C",MAX(0,$C628-K$2)))</f>
        <v>0</v>
      </c>
      <c r="L628" s="103" t="n">
        <f aca="false">IF(L$1="P",MAX(0,L$2-$C628),IF(L$1="C",MAX(0,$C628-L$2)))</f>
        <v>5.01</v>
      </c>
      <c r="M628" s="103" t="n">
        <f aca="false">IF(M$1="P",MAX(0,M$2-$C628),IF(M$1="C",MAX(0,$C628-M$2)))</f>
        <v>24.99</v>
      </c>
      <c r="N628" s="103" t="n">
        <f aca="false">IF(N$1="P",MAX(0,N$2-$C628),IF(N$1="C",MAX(0,$C628-N$2)))</f>
        <v>19.99</v>
      </c>
      <c r="O628" s="103" t="n">
        <f aca="false">IF(O$1="P",MAX(0,O$2-$C628),IF(O$1="C",MAX(0,$C628-O$2)))</f>
        <v>14.99</v>
      </c>
      <c r="P628" s="103" t="n">
        <f aca="false">IF(P$1="P",MAX(0,P$2-$C628),IF(P$1="C",MAX(0,$C628-P$2)))</f>
        <v>9.99</v>
      </c>
      <c r="Q628" s="103" t="n">
        <f aca="false">IF(Q$1="P",MAX(0,Q$2-$C628),IF(Q$1="C",MAX(0,$C628-Q$2)))</f>
        <v>4.99</v>
      </c>
      <c r="R628" s="103" t="n">
        <f aca="false">IF(R$1="P",MAX(0,R$2-$C628),IF(R$1="C",MAX(0,$C628-R$2)))</f>
        <v>0</v>
      </c>
      <c r="S628" s="103" t="n">
        <f aca="false">IF(S$1="P",MAX(0,S$2-$C628),IF(S$1="C",MAX(0,$C628-S$2)))</f>
        <v>0</v>
      </c>
      <c r="T628" s="104" t="n">
        <f aca="false">A628</f>
        <v>29</v>
      </c>
      <c r="U628" s="105" t="n">
        <f aca="false">VLOOKUP($B628,Gas!$B$3:$E$2506,2)</f>
        <v>3.765</v>
      </c>
      <c r="V628" s="46" t="n">
        <f aca="false">C628/U628</f>
        <v>11.9495351925631</v>
      </c>
      <c r="W628" s="99" t="n">
        <f aca="false">VLOOKUP($B628,Gas!$B$3:$E$2506,4)</f>
        <v>0.406895201593757</v>
      </c>
    </row>
    <row r="629" customFormat="false" ht="12.75" hidden="false" customHeight="false" outlineLevel="0" collapsed="false">
      <c r="A629" s="95" t="n">
        <f aca="false">MONTH(B629)+(YEAR(B629)-1998)*12</f>
        <v>29</v>
      </c>
      <c r="B629" s="101" t="n">
        <v>36669</v>
      </c>
      <c r="C629" s="102" t="n">
        <v>42.84</v>
      </c>
      <c r="D629" s="98" t="n">
        <f aca="false">LN(C629/C628)</f>
        <v>-0.0489679972735328</v>
      </c>
      <c r="E629" s="106" t="n">
        <f aca="false">STDEV(D620:D629)*SQRT(trade_day)</f>
        <v>6.3180208576769</v>
      </c>
      <c r="F629" s="97"/>
      <c r="G629" s="103" t="n">
        <f aca="false">IF(G$1="P",MAX(0,G$2-$C629),IF(G$1="C",MAX(0,$C629-G$2)))</f>
        <v>0</v>
      </c>
      <c r="H629" s="103" t="n">
        <f aca="false">IF(H$1="P",MAX(0,H$2-$C629),IF(H$1="C",MAX(0,$C629-H$2)))</f>
        <v>0</v>
      </c>
      <c r="I629" s="103" t="n">
        <f aca="false">IF(I$1="P",MAX(0,I$2-$C629),IF(I$1="C",MAX(0,$C629-I$2)))</f>
        <v>0</v>
      </c>
      <c r="J629" s="103" t="n">
        <f aca="false">IF(J$1="P",MAX(0,J$2-$C629),IF(J$1="C",MAX(0,$C629-J$2)))</f>
        <v>0</v>
      </c>
      <c r="K629" s="103" t="n">
        <f aca="false">IF(K$1="P",MAX(0,K$2-$C629),IF(K$1="C",MAX(0,$C629-K$2)))</f>
        <v>0</v>
      </c>
      <c r="L629" s="103" t="n">
        <f aca="false">IF(L$1="P",MAX(0,L$2-$C629),IF(L$1="C",MAX(0,$C629-L$2)))</f>
        <v>7.16</v>
      </c>
      <c r="M629" s="103" t="n">
        <f aca="false">IF(M$1="P",MAX(0,M$2-$C629),IF(M$1="C",MAX(0,$C629-M$2)))</f>
        <v>22.84</v>
      </c>
      <c r="N629" s="103" t="n">
        <f aca="false">IF(N$1="P",MAX(0,N$2-$C629),IF(N$1="C",MAX(0,$C629-N$2)))</f>
        <v>17.84</v>
      </c>
      <c r="O629" s="103" t="n">
        <f aca="false">IF(O$1="P",MAX(0,O$2-$C629),IF(O$1="C",MAX(0,$C629-O$2)))</f>
        <v>12.84</v>
      </c>
      <c r="P629" s="103" t="n">
        <f aca="false">IF(P$1="P",MAX(0,P$2-$C629),IF(P$1="C",MAX(0,$C629-P$2)))</f>
        <v>7.84</v>
      </c>
      <c r="Q629" s="103" t="n">
        <f aca="false">IF(Q$1="P",MAX(0,Q$2-$C629),IF(Q$1="C",MAX(0,$C629-Q$2)))</f>
        <v>2.84</v>
      </c>
      <c r="R629" s="103" t="n">
        <f aca="false">IF(R$1="P",MAX(0,R$2-$C629),IF(R$1="C",MAX(0,$C629-R$2)))</f>
        <v>0</v>
      </c>
      <c r="S629" s="103" t="n">
        <f aca="false">IF(S$1="P",MAX(0,S$2-$C629),IF(S$1="C",MAX(0,$C629-S$2)))</f>
        <v>0</v>
      </c>
      <c r="T629" s="104" t="n">
        <f aca="false">A629</f>
        <v>29</v>
      </c>
      <c r="U629" s="105" t="n">
        <f aca="false">VLOOKUP($B629,Gas!$B$3:$E$2506,2)</f>
        <v>3.975</v>
      </c>
      <c r="V629" s="46" t="n">
        <f aca="false">C629/U629</f>
        <v>10.777358490566</v>
      </c>
      <c r="W629" s="99" t="n">
        <f aca="false">VLOOKUP($B629,Gas!$B$3:$E$2506,4)</f>
        <v>0.465527847466474</v>
      </c>
    </row>
    <row r="630" customFormat="false" ht="12.75" hidden="false" customHeight="false" outlineLevel="0" collapsed="false">
      <c r="A630" s="95" t="n">
        <f aca="false">MONTH(B630)+(YEAR(B630)-1998)*12</f>
        <v>29</v>
      </c>
      <c r="B630" s="101" t="n">
        <v>36670</v>
      </c>
      <c r="C630" s="102" t="n">
        <v>57.27</v>
      </c>
      <c r="D630" s="98" t="n">
        <f aca="false">LN(C630/C629)</f>
        <v>0.290304680826218</v>
      </c>
      <c r="E630" s="106" t="n">
        <f aca="false">STDEV(D621:D630)*SQRT(trade_day)</f>
        <v>6.44279911921505</v>
      </c>
      <c r="F630" s="97"/>
      <c r="G630" s="103" t="n">
        <f aca="false">IF(G$1="P",MAX(0,G$2-$C630),IF(G$1="C",MAX(0,$C630-G$2)))</f>
        <v>0</v>
      </c>
      <c r="H630" s="103" t="n">
        <f aca="false">IF(H$1="P",MAX(0,H$2-$C630),IF(H$1="C",MAX(0,$C630-H$2)))</f>
        <v>0</v>
      </c>
      <c r="I630" s="103" t="n">
        <f aca="false">IF(I$1="P",MAX(0,I$2-$C630),IF(I$1="C",MAX(0,$C630-I$2)))</f>
        <v>0</v>
      </c>
      <c r="J630" s="103" t="n">
        <f aca="false">IF(J$1="P",MAX(0,J$2-$C630),IF(J$1="C",MAX(0,$C630-J$2)))</f>
        <v>0</v>
      </c>
      <c r="K630" s="103" t="n">
        <f aca="false">IF(K$1="P",MAX(0,K$2-$C630),IF(K$1="C",MAX(0,$C630-K$2)))</f>
        <v>0</v>
      </c>
      <c r="L630" s="103" t="n">
        <f aca="false">IF(L$1="P",MAX(0,L$2-$C630),IF(L$1="C",MAX(0,$C630-L$2)))</f>
        <v>0</v>
      </c>
      <c r="M630" s="103" t="n">
        <f aca="false">IF(M$1="P",MAX(0,M$2-$C630),IF(M$1="C",MAX(0,$C630-M$2)))</f>
        <v>37.27</v>
      </c>
      <c r="N630" s="103" t="n">
        <f aca="false">IF(N$1="P",MAX(0,N$2-$C630),IF(N$1="C",MAX(0,$C630-N$2)))</f>
        <v>32.27</v>
      </c>
      <c r="O630" s="103" t="n">
        <f aca="false">IF(O$1="P",MAX(0,O$2-$C630),IF(O$1="C",MAX(0,$C630-O$2)))</f>
        <v>27.27</v>
      </c>
      <c r="P630" s="103" t="n">
        <f aca="false">IF(P$1="P",MAX(0,P$2-$C630),IF(P$1="C",MAX(0,$C630-P$2)))</f>
        <v>22.27</v>
      </c>
      <c r="Q630" s="103" t="n">
        <f aca="false">IF(Q$1="P",MAX(0,Q$2-$C630),IF(Q$1="C",MAX(0,$C630-Q$2)))</f>
        <v>17.27</v>
      </c>
      <c r="R630" s="103" t="n">
        <f aca="false">IF(R$1="P",MAX(0,R$2-$C630),IF(R$1="C",MAX(0,$C630-R$2)))</f>
        <v>7.27</v>
      </c>
      <c r="S630" s="103" t="n">
        <f aca="false">IF(S$1="P",MAX(0,S$2-$C630),IF(S$1="C",MAX(0,$C630-S$2)))</f>
        <v>0</v>
      </c>
      <c r="T630" s="104" t="n">
        <f aca="false">A630</f>
        <v>29</v>
      </c>
      <c r="U630" s="105" t="n">
        <f aca="false">VLOOKUP($B630,Gas!$B$3:$E$2506,2)</f>
        <v>3.845</v>
      </c>
      <c r="V630" s="46" t="n">
        <f aca="false">C630/U630</f>
        <v>14.8946684005202</v>
      </c>
      <c r="W630" s="99" t="n">
        <f aca="false">VLOOKUP($B630,Gas!$B$3:$E$2506,4)</f>
        <v>0.550643891712655</v>
      </c>
    </row>
    <row r="631" customFormat="false" ht="12.75" hidden="false" customHeight="false" outlineLevel="0" collapsed="false">
      <c r="A631" s="95" t="n">
        <f aca="false">MONTH(B631)+(YEAR(B631)-1998)*12</f>
        <v>29</v>
      </c>
      <c r="B631" s="101" t="n">
        <v>36671</v>
      </c>
      <c r="C631" s="102" t="n">
        <v>40.92</v>
      </c>
      <c r="D631" s="98" t="n">
        <f aca="false">LN(C631/C630)</f>
        <v>-0.33615798532234</v>
      </c>
      <c r="E631" s="106" t="n">
        <f aca="false">STDEV(D622:D631)*SQRT(trade_day)</f>
        <v>6.26587279525906</v>
      </c>
      <c r="F631" s="97"/>
      <c r="G631" s="103" t="n">
        <f aca="false">IF(G$1="P",MAX(0,G$2-$C631),IF(G$1="C",MAX(0,$C631-G$2)))</f>
        <v>0</v>
      </c>
      <c r="H631" s="103" t="n">
        <f aca="false">IF(H$1="P",MAX(0,H$2-$C631),IF(H$1="C",MAX(0,$C631-H$2)))</f>
        <v>0</v>
      </c>
      <c r="I631" s="103" t="n">
        <f aca="false">IF(I$1="P",MAX(0,I$2-$C631),IF(I$1="C",MAX(0,$C631-I$2)))</f>
        <v>0</v>
      </c>
      <c r="J631" s="103" t="n">
        <f aca="false">IF(J$1="P",MAX(0,J$2-$C631),IF(J$1="C",MAX(0,$C631-J$2)))</f>
        <v>0</v>
      </c>
      <c r="K631" s="103" t="n">
        <f aca="false">IF(K$1="P",MAX(0,K$2-$C631),IF(K$1="C",MAX(0,$C631-K$2)))</f>
        <v>0</v>
      </c>
      <c r="L631" s="103" t="n">
        <f aca="false">IF(L$1="P",MAX(0,L$2-$C631),IF(L$1="C",MAX(0,$C631-L$2)))</f>
        <v>9.08</v>
      </c>
      <c r="M631" s="103" t="n">
        <f aca="false">IF(M$1="P",MAX(0,M$2-$C631),IF(M$1="C",MAX(0,$C631-M$2)))</f>
        <v>20.92</v>
      </c>
      <c r="N631" s="103" t="n">
        <f aca="false">IF(N$1="P",MAX(0,N$2-$C631),IF(N$1="C",MAX(0,$C631-N$2)))</f>
        <v>15.92</v>
      </c>
      <c r="O631" s="103" t="n">
        <f aca="false">IF(O$1="P",MAX(0,O$2-$C631),IF(O$1="C",MAX(0,$C631-O$2)))</f>
        <v>10.92</v>
      </c>
      <c r="P631" s="103" t="n">
        <f aca="false">IF(P$1="P",MAX(0,P$2-$C631),IF(P$1="C",MAX(0,$C631-P$2)))</f>
        <v>5.92</v>
      </c>
      <c r="Q631" s="103" t="n">
        <f aca="false">IF(Q$1="P",MAX(0,Q$2-$C631),IF(Q$1="C",MAX(0,$C631-Q$2)))</f>
        <v>0.920000000000002</v>
      </c>
      <c r="R631" s="103" t="n">
        <f aca="false">IF(R$1="P",MAX(0,R$2-$C631),IF(R$1="C",MAX(0,$C631-R$2)))</f>
        <v>0</v>
      </c>
      <c r="S631" s="103" t="n">
        <f aca="false">IF(S$1="P",MAX(0,S$2-$C631),IF(S$1="C",MAX(0,$C631-S$2)))</f>
        <v>0</v>
      </c>
      <c r="T631" s="104" t="n">
        <f aca="false">A631</f>
        <v>29</v>
      </c>
      <c r="U631" s="105" t="n">
        <f aca="false">VLOOKUP($B631,Gas!$B$3:$E$2506,2)</f>
        <v>3.935</v>
      </c>
      <c r="V631" s="46" t="n">
        <f aca="false">C631/U631</f>
        <v>10.3989834815756</v>
      </c>
      <c r="W631" s="99" t="n">
        <f aca="false">VLOOKUP($B631,Gas!$B$3:$E$2506,4)</f>
        <v>0.544871629801354</v>
      </c>
    </row>
    <row r="632" customFormat="false" ht="12.75" hidden="false" customHeight="false" outlineLevel="0" collapsed="false">
      <c r="A632" s="95" t="n">
        <f aca="false">MONTH(B632)+(YEAR(B632)-1998)*12</f>
        <v>29</v>
      </c>
      <c r="B632" s="101" t="n">
        <v>36672</v>
      </c>
      <c r="C632" s="102" t="n">
        <v>46.21</v>
      </c>
      <c r="D632" s="98" t="n">
        <f aca="false">LN(C632/C631)</f>
        <v>0.121577283798749</v>
      </c>
      <c r="E632" s="106" t="n">
        <f aca="false">STDEV(D623:D632)*SQRT(trade_day)</f>
        <v>5.94771920273853</v>
      </c>
      <c r="F632" s="97"/>
      <c r="G632" s="103" t="n">
        <f aca="false">IF(G$1="P",MAX(0,G$2-$C632),IF(G$1="C",MAX(0,$C632-G$2)))</f>
        <v>0</v>
      </c>
      <c r="H632" s="103" t="n">
        <f aca="false">IF(H$1="P",MAX(0,H$2-$C632),IF(H$1="C",MAX(0,$C632-H$2)))</f>
        <v>0</v>
      </c>
      <c r="I632" s="103" t="n">
        <f aca="false">IF(I$1="P",MAX(0,I$2-$C632),IF(I$1="C",MAX(0,$C632-I$2)))</f>
        <v>0</v>
      </c>
      <c r="J632" s="103" t="n">
        <f aca="false">IF(J$1="P",MAX(0,J$2-$C632),IF(J$1="C",MAX(0,$C632-J$2)))</f>
        <v>0</v>
      </c>
      <c r="K632" s="103" t="n">
        <f aca="false">IF(K$1="P",MAX(0,K$2-$C632),IF(K$1="C",MAX(0,$C632-K$2)))</f>
        <v>0</v>
      </c>
      <c r="L632" s="103" t="n">
        <f aca="false">IF(L$1="P",MAX(0,L$2-$C632),IF(L$1="C",MAX(0,$C632-L$2)))</f>
        <v>3.79</v>
      </c>
      <c r="M632" s="103" t="n">
        <f aca="false">IF(M$1="P",MAX(0,M$2-$C632),IF(M$1="C",MAX(0,$C632-M$2)))</f>
        <v>26.21</v>
      </c>
      <c r="N632" s="103" t="n">
        <f aca="false">IF(N$1="P",MAX(0,N$2-$C632),IF(N$1="C",MAX(0,$C632-N$2)))</f>
        <v>21.21</v>
      </c>
      <c r="O632" s="103" t="n">
        <f aca="false">IF(O$1="P",MAX(0,O$2-$C632),IF(O$1="C",MAX(0,$C632-O$2)))</f>
        <v>16.21</v>
      </c>
      <c r="P632" s="103" t="n">
        <f aca="false">IF(P$1="P",MAX(0,P$2-$C632),IF(P$1="C",MAX(0,$C632-P$2)))</f>
        <v>11.21</v>
      </c>
      <c r="Q632" s="103" t="n">
        <f aca="false">IF(Q$1="P",MAX(0,Q$2-$C632),IF(Q$1="C",MAX(0,$C632-Q$2)))</f>
        <v>6.21</v>
      </c>
      <c r="R632" s="103" t="n">
        <f aca="false">IF(R$1="P",MAX(0,R$2-$C632),IF(R$1="C",MAX(0,$C632-R$2)))</f>
        <v>0</v>
      </c>
      <c r="S632" s="103" t="n">
        <f aca="false">IF(S$1="P",MAX(0,S$2-$C632),IF(S$1="C",MAX(0,$C632-S$2)))</f>
        <v>0</v>
      </c>
      <c r="T632" s="104" t="n">
        <f aca="false">A632</f>
        <v>29</v>
      </c>
      <c r="U632" s="105" t="n">
        <f aca="false">VLOOKUP($B632,Gas!$B$3:$E$2506,2)</f>
        <v>4.175</v>
      </c>
      <c r="V632" s="46" t="n">
        <f aca="false">C632/U632</f>
        <v>11.0682634730539</v>
      </c>
      <c r="W632" s="99" t="n">
        <f aca="false">VLOOKUP($B632,Gas!$B$3:$E$2506,4)</f>
        <v>0.595497643726095</v>
      </c>
    </row>
    <row r="633" customFormat="false" ht="12.75" hidden="false" customHeight="false" outlineLevel="0" collapsed="false">
      <c r="A633" s="95" t="n">
        <f aca="false">MONTH(B633)+(YEAR(B633)-1998)*12</f>
        <v>29</v>
      </c>
      <c r="B633" s="101" t="n">
        <v>36676</v>
      </c>
      <c r="C633" s="102" t="n">
        <v>37.21</v>
      </c>
      <c r="D633" s="98" t="n">
        <f aca="false">LN(C633/C632)</f>
        <v>-0.216618682523644</v>
      </c>
      <c r="E633" s="106" t="n">
        <f aca="false">STDEV(D624:D633)*SQRT(trade_day)</f>
        <v>4.61424452583887</v>
      </c>
      <c r="F633" s="97"/>
      <c r="G633" s="103" t="n">
        <f aca="false">IF(G$1="P",MAX(0,G$2-$C633),IF(G$1="C",MAX(0,$C633-G$2)))</f>
        <v>0</v>
      </c>
      <c r="H633" s="103" t="n">
        <f aca="false">IF(H$1="P",MAX(0,H$2-$C633),IF(H$1="C",MAX(0,$C633-H$2)))</f>
        <v>0</v>
      </c>
      <c r="I633" s="103" t="n">
        <f aca="false">IF(I$1="P",MAX(0,I$2-$C633),IF(I$1="C",MAX(0,$C633-I$2)))</f>
        <v>0</v>
      </c>
      <c r="J633" s="103" t="n">
        <f aca="false">IF(J$1="P",MAX(0,J$2-$C633),IF(J$1="C",MAX(0,$C633-J$2)))</f>
        <v>0</v>
      </c>
      <c r="K633" s="103" t="n">
        <f aca="false">IF(K$1="P",MAX(0,K$2-$C633),IF(K$1="C",MAX(0,$C633-K$2)))</f>
        <v>2.79</v>
      </c>
      <c r="L633" s="103" t="n">
        <f aca="false">IF(L$1="P",MAX(0,L$2-$C633),IF(L$1="C",MAX(0,$C633-L$2)))</f>
        <v>12.79</v>
      </c>
      <c r="M633" s="103" t="n">
        <f aca="false">IF(M$1="P",MAX(0,M$2-$C633),IF(M$1="C",MAX(0,$C633-M$2)))</f>
        <v>17.21</v>
      </c>
      <c r="N633" s="103" t="n">
        <f aca="false">IF(N$1="P",MAX(0,N$2-$C633),IF(N$1="C",MAX(0,$C633-N$2)))</f>
        <v>12.21</v>
      </c>
      <c r="O633" s="103" t="n">
        <f aca="false">IF(O$1="P",MAX(0,O$2-$C633),IF(O$1="C",MAX(0,$C633-O$2)))</f>
        <v>7.21</v>
      </c>
      <c r="P633" s="103" t="n">
        <f aca="false">IF(P$1="P",MAX(0,P$2-$C633),IF(P$1="C",MAX(0,$C633-P$2)))</f>
        <v>2.21</v>
      </c>
      <c r="Q633" s="103" t="n">
        <f aca="false">IF(Q$1="P",MAX(0,Q$2-$C633),IF(Q$1="C",MAX(0,$C633-Q$2)))</f>
        <v>0</v>
      </c>
      <c r="R633" s="103" t="n">
        <f aca="false">IF(R$1="P",MAX(0,R$2-$C633),IF(R$1="C",MAX(0,$C633-R$2)))</f>
        <v>0</v>
      </c>
      <c r="S633" s="103" t="n">
        <f aca="false">IF(S$1="P",MAX(0,S$2-$C633),IF(S$1="C",MAX(0,$C633-S$2)))</f>
        <v>0</v>
      </c>
      <c r="T633" s="104" t="n">
        <f aca="false">A633</f>
        <v>29</v>
      </c>
      <c r="U633" s="105" t="n">
        <f aca="false">VLOOKUP($B633,Gas!$B$3:$E$2506,2)</f>
        <v>4.285</v>
      </c>
      <c r="V633" s="46" t="n">
        <f aca="false">C633/U633</f>
        <v>8.68378063010502</v>
      </c>
      <c r="W633" s="99" t="n">
        <f aca="false">VLOOKUP($B633,Gas!$B$3:$E$2506,4)</f>
        <v>0.536400345657178</v>
      </c>
    </row>
    <row r="634" customFormat="false" ht="12.75" hidden="false" customHeight="false" outlineLevel="0" collapsed="false">
      <c r="A634" s="95" t="n">
        <f aca="false">MONTH(B634)+(YEAR(B634)-1998)*12</f>
        <v>29</v>
      </c>
      <c r="B634" s="101" t="n">
        <v>36677</v>
      </c>
      <c r="C634" s="102" t="n">
        <v>43.63</v>
      </c>
      <c r="D634" s="98" t="n">
        <f aca="false">LN(C634/C633)</f>
        <v>0.159167444776987</v>
      </c>
      <c r="E634" s="106" t="n">
        <f aca="false">STDEV(D625:D634)*SQRT(trade_day)</f>
        <v>4.28748816998178</v>
      </c>
      <c r="F634" s="97"/>
      <c r="G634" s="103" t="n">
        <f aca="false">IF(G$1="P",MAX(0,G$2-$C634),IF(G$1="C",MAX(0,$C634-G$2)))</f>
        <v>0</v>
      </c>
      <c r="H634" s="103" t="n">
        <f aca="false">IF(H$1="P",MAX(0,H$2-$C634),IF(H$1="C",MAX(0,$C634-H$2)))</f>
        <v>0</v>
      </c>
      <c r="I634" s="103" t="n">
        <f aca="false">IF(I$1="P",MAX(0,I$2-$C634),IF(I$1="C",MAX(0,$C634-I$2)))</f>
        <v>0</v>
      </c>
      <c r="J634" s="103" t="n">
        <f aca="false">IF(J$1="P",MAX(0,J$2-$C634),IF(J$1="C",MAX(0,$C634-J$2)))</f>
        <v>0</v>
      </c>
      <c r="K634" s="103" t="n">
        <f aca="false">IF(K$1="P",MAX(0,K$2-$C634),IF(K$1="C",MAX(0,$C634-K$2)))</f>
        <v>0</v>
      </c>
      <c r="L634" s="103" t="n">
        <f aca="false">IF(L$1="P",MAX(0,L$2-$C634),IF(L$1="C",MAX(0,$C634-L$2)))</f>
        <v>6.37</v>
      </c>
      <c r="M634" s="103" t="n">
        <f aca="false">IF(M$1="P",MAX(0,M$2-$C634),IF(M$1="C",MAX(0,$C634-M$2)))</f>
        <v>23.63</v>
      </c>
      <c r="N634" s="103" t="n">
        <f aca="false">IF(N$1="P",MAX(0,N$2-$C634),IF(N$1="C",MAX(0,$C634-N$2)))</f>
        <v>18.63</v>
      </c>
      <c r="O634" s="103" t="n">
        <f aca="false">IF(O$1="P",MAX(0,O$2-$C634),IF(O$1="C",MAX(0,$C634-O$2)))</f>
        <v>13.63</v>
      </c>
      <c r="P634" s="103" t="n">
        <f aca="false">IF(P$1="P",MAX(0,P$2-$C634),IF(P$1="C",MAX(0,$C634-P$2)))</f>
        <v>8.63</v>
      </c>
      <c r="Q634" s="103" t="n">
        <f aca="false">IF(Q$1="P",MAX(0,Q$2-$C634),IF(Q$1="C",MAX(0,$C634-Q$2)))</f>
        <v>3.63</v>
      </c>
      <c r="R634" s="103" t="n">
        <f aca="false">IF(R$1="P",MAX(0,R$2-$C634),IF(R$1="C",MAX(0,$C634-R$2)))</f>
        <v>0</v>
      </c>
      <c r="S634" s="103" t="n">
        <f aca="false">IF(S$1="P",MAX(0,S$2-$C634),IF(S$1="C",MAX(0,$C634-S$2)))</f>
        <v>0</v>
      </c>
      <c r="T634" s="104" t="n">
        <f aca="false">A634</f>
        <v>29</v>
      </c>
      <c r="U634" s="105" t="n">
        <f aca="false">VLOOKUP($B634,Gas!$B$3:$E$2506,2)</f>
        <v>4.345</v>
      </c>
      <c r="V634" s="46" t="n">
        <f aca="false">C634/U634</f>
        <v>10.0414269275029</v>
      </c>
      <c r="W634" s="99" t="n">
        <f aca="false">VLOOKUP($B634,Gas!$B$3:$E$2506,4)</f>
        <v>0.529330959057436</v>
      </c>
    </row>
    <row r="635" customFormat="false" ht="12.75" hidden="false" customHeight="false" outlineLevel="0" collapsed="false">
      <c r="A635" s="95" t="n">
        <f aca="false">MONTH(B635)+(YEAR(B635)-1998)*12</f>
        <v>30</v>
      </c>
      <c r="B635" s="101" t="n">
        <v>36678</v>
      </c>
      <c r="C635" s="102" t="n">
        <v>67.81</v>
      </c>
      <c r="D635" s="98" t="n">
        <f aca="false">LN(C635/C634)</f>
        <v>0.440964689560233</v>
      </c>
      <c r="E635" s="106" t="n">
        <f aca="false">STDEV(D626:D635)*SQRT(trade_day)</f>
        <v>4.69913033060413</v>
      </c>
      <c r="F635" s="97"/>
      <c r="G635" s="103" t="n">
        <f aca="false">IF(G$1="P",MAX(0,G$2-$C635),IF(G$1="C",MAX(0,$C635-G$2)))</f>
        <v>0</v>
      </c>
      <c r="H635" s="103" t="n">
        <f aca="false">IF(H$1="P",MAX(0,H$2-$C635),IF(H$1="C",MAX(0,$C635-H$2)))</f>
        <v>0</v>
      </c>
      <c r="I635" s="103" t="n">
        <f aca="false">IF(I$1="P",MAX(0,I$2-$C635),IF(I$1="C",MAX(0,$C635-I$2)))</f>
        <v>0</v>
      </c>
      <c r="J635" s="103" t="n">
        <f aca="false">IF(J$1="P",MAX(0,J$2-$C635),IF(J$1="C",MAX(0,$C635-J$2)))</f>
        <v>0</v>
      </c>
      <c r="K635" s="103" t="n">
        <f aca="false">IF(K$1="P",MAX(0,K$2-$C635),IF(K$1="C",MAX(0,$C635-K$2)))</f>
        <v>0</v>
      </c>
      <c r="L635" s="103" t="n">
        <f aca="false">IF(L$1="P",MAX(0,L$2-$C635),IF(L$1="C",MAX(0,$C635-L$2)))</f>
        <v>0</v>
      </c>
      <c r="M635" s="103" t="n">
        <f aca="false">IF(M$1="P",MAX(0,M$2-$C635),IF(M$1="C",MAX(0,$C635-M$2)))</f>
        <v>47.81</v>
      </c>
      <c r="N635" s="103" t="n">
        <f aca="false">IF(N$1="P",MAX(0,N$2-$C635),IF(N$1="C",MAX(0,$C635-N$2)))</f>
        <v>42.81</v>
      </c>
      <c r="O635" s="103" t="n">
        <f aca="false">IF(O$1="P",MAX(0,O$2-$C635),IF(O$1="C",MAX(0,$C635-O$2)))</f>
        <v>37.81</v>
      </c>
      <c r="P635" s="103" t="n">
        <f aca="false">IF(P$1="P",MAX(0,P$2-$C635),IF(P$1="C",MAX(0,$C635-P$2)))</f>
        <v>32.81</v>
      </c>
      <c r="Q635" s="103" t="n">
        <f aca="false">IF(Q$1="P",MAX(0,Q$2-$C635),IF(Q$1="C",MAX(0,$C635-Q$2)))</f>
        <v>27.81</v>
      </c>
      <c r="R635" s="103" t="n">
        <f aca="false">IF(R$1="P",MAX(0,R$2-$C635),IF(R$1="C",MAX(0,$C635-R$2)))</f>
        <v>17.81</v>
      </c>
      <c r="S635" s="103" t="n">
        <f aca="false">IF(S$1="P",MAX(0,S$2-$C635),IF(S$1="C",MAX(0,$C635-S$2)))</f>
        <v>0</v>
      </c>
      <c r="T635" s="104" t="n">
        <f aca="false">A635</f>
        <v>30</v>
      </c>
      <c r="U635" s="105" t="n">
        <f aca="false">VLOOKUP($B635,Gas!$B$3:$E$2506,2)</f>
        <v>4.5</v>
      </c>
      <c r="V635" s="46" t="n">
        <f aca="false">C635/U635</f>
        <v>15.0688888888889</v>
      </c>
      <c r="W635" s="99" t="n">
        <f aca="false">VLOOKUP($B635,Gas!$B$3:$E$2506,4)</f>
        <v>0.533198633591944</v>
      </c>
    </row>
    <row r="636" customFormat="false" ht="12.75" hidden="false" customHeight="false" outlineLevel="0" collapsed="false">
      <c r="A636" s="95" t="n">
        <f aca="false">MONTH(B636)+(YEAR(B636)-1998)*12</f>
        <v>30</v>
      </c>
      <c r="B636" s="101" t="n">
        <v>36679</v>
      </c>
      <c r="C636" s="102" t="n">
        <v>62.86</v>
      </c>
      <c r="D636" s="98" t="n">
        <f aca="false">LN(C636/C635)</f>
        <v>-0.0757996453263293</v>
      </c>
      <c r="E636" s="106" t="n">
        <f aca="false">STDEV(D627:D636)*SQRT(trade_day)</f>
        <v>3.8154345720969</v>
      </c>
      <c r="F636" s="97"/>
      <c r="G636" s="103" t="n">
        <f aca="false">IF(G$1="P",MAX(0,G$2-$C636),IF(G$1="C",MAX(0,$C636-G$2)))</f>
        <v>0</v>
      </c>
      <c r="H636" s="103" t="n">
        <f aca="false">IF(H$1="P",MAX(0,H$2-$C636),IF(H$1="C",MAX(0,$C636-H$2)))</f>
        <v>0</v>
      </c>
      <c r="I636" s="103" t="n">
        <f aca="false">IF(I$1="P",MAX(0,I$2-$C636),IF(I$1="C",MAX(0,$C636-I$2)))</f>
        <v>0</v>
      </c>
      <c r="J636" s="103" t="n">
        <f aca="false">IF(J$1="P",MAX(0,J$2-$C636),IF(J$1="C",MAX(0,$C636-J$2)))</f>
        <v>0</v>
      </c>
      <c r="K636" s="103" t="n">
        <f aca="false">IF(K$1="P",MAX(0,K$2-$C636),IF(K$1="C",MAX(0,$C636-K$2)))</f>
        <v>0</v>
      </c>
      <c r="L636" s="103" t="n">
        <f aca="false">IF(L$1="P",MAX(0,L$2-$C636),IF(L$1="C",MAX(0,$C636-L$2)))</f>
        <v>0</v>
      </c>
      <c r="M636" s="103" t="n">
        <f aca="false">IF(M$1="P",MAX(0,M$2-$C636),IF(M$1="C",MAX(0,$C636-M$2)))</f>
        <v>42.86</v>
      </c>
      <c r="N636" s="103" t="n">
        <f aca="false">IF(N$1="P",MAX(0,N$2-$C636),IF(N$1="C",MAX(0,$C636-N$2)))</f>
        <v>37.86</v>
      </c>
      <c r="O636" s="103" t="n">
        <f aca="false">IF(O$1="P",MAX(0,O$2-$C636),IF(O$1="C",MAX(0,$C636-O$2)))</f>
        <v>32.86</v>
      </c>
      <c r="P636" s="103" t="n">
        <f aca="false">IF(P$1="P",MAX(0,P$2-$C636),IF(P$1="C",MAX(0,$C636-P$2)))</f>
        <v>27.86</v>
      </c>
      <c r="Q636" s="103" t="n">
        <f aca="false">IF(Q$1="P",MAX(0,Q$2-$C636),IF(Q$1="C",MAX(0,$C636-Q$2)))</f>
        <v>22.86</v>
      </c>
      <c r="R636" s="103" t="n">
        <f aca="false">IF(R$1="P",MAX(0,R$2-$C636),IF(R$1="C",MAX(0,$C636-R$2)))</f>
        <v>12.86</v>
      </c>
      <c r="S636" s="103" t="n">
        <f aca="false">IF(S$1="P",MAX(0,S$2-$C636),IF(S$1="C",MAX(0,$C636-S$2)))</f>
        <v>0</v>
      </c>
      <c r="T636" s="104" t="n">
        <f aca="false">A636</f>
        <v>30</v>
      </c>
      <c r="U636" s="105" t="n">
        <f aca="false">VLOOKUP($B636,Gas!$B$3:$E$2506,2)</f>
        <v>4.4</v>
      </c>
      <c r="V636" s="46" t="n">
        <f aca="false">C636/U636</f>
        <v>14.2863636363636</v>
      </c>
      <c r="W636" s="99" t="n">
        <f aca="false">VLOOKUP($B636,Gas!$B$3:$E$2506,4)</f>
        <v>0.521950213150121</v>
      </c>
    </row>
    <row r="637" customFormat="false" ht="12.75" hidden="false" customHeight="false" outlineLevel="0" collapsed="false">
      <c r="A637" s="95" t="n">
        <f aca="false">MONTH(B637)+(YEAR(B637)-1998)*12</f>
        <v>30</v>
      </c>
      <c r="B637" s="101" t="n">
        <v>36682</v>
      </c>
      <c r="C637" s="102" t="n">
        <v>29.45</v>
      </c>
      <c r="D637" s="98" t="n">
        <f aca="false">LN(C637/C636)</f>
        <v>-0.758216121271826</v>
      </c>
      <c r="E637" s="106" t="n">
        <f aca="false">STDEV(D628:D637)*SQRT(trade_day)</f>
        <v>5.43423843927094</v>
      </c>
      <c r="F637" s="97"/>
      <c r="G637" s="103" t="n">
        <f aca="false">IF(G$1="P",MAX(0,G$2-$C637),IF(G$1="C",MAX(0,$C637-G$2)))</f>
        <v>0</v>
      </c>
      <c r="H637" s="103" t="n">
        <f aca="false">IF(H$1="P",MAX(0,H$2-$C637),IF(H$1="C",MAX(0,$C637-H$2)))</f>
        <v>0</v>
      </c>
      <c r="I637" s="103" t="n">
        <f aca="false">IF(I$1="P",MAX(0,I$2-$C637),IF(I$1="C",MAX(0,$C637-I$2)))</f>
        <v>0.550000000000001</v>
      </c>
      <c r="J637" s="103" t="n">
        <f aca="false">IF(J$1="P",MAX(0,J$2-$C637),IF(J$1="C",MAX(0,$C637-J$2)))</f>
        <v>5.55</v>
      </c>
      <c r="K637" s="103" t="n">
        <f aca="false">IF(K$1="P",MAX(0,K$2-$C637),IF(K$1="C",MAX(0,$C637-K$2)))</f>
        <v>10.55</v>
      </c>
      <c r="L637" s="103" t="n">
        <f aca="false">IF(L$1="P",MAX(0,L$2-$C637),IF(L$1="C",MAX(0,$C637-L$2)))</f>
        <v>20.55</v>
      </c>
      <c r="M637" s="103" t="n">
        <f aca="false">IF(M$1="P",MAX(0,M$2-$C637),IF(M$1="C",MAX(0,$C637-M$2)))</f>
        <v>9.45</v>
      </c>
      <c r="N637" s="103" t="n">
        <f aca="false">IF(N$1="P",MAX(0,N$2-$C637),IF(N$1="C",MAX(0,$C637-N$2)))</f>
        <v>4.45</v>
      </c>
      <c r="O637" s="103" t="n">
        <f aca="false">IF(O$1="P",MAX(0,O$2-$C637),IF(O$1="C",MAX(0,$C637-O$2)))</f>
        <v>0</v>
      </c>
      <c r="P637" s="103" t="n">
        <f aca="false">IF(P$1="P",MAX(0,P$2-$C637),IF(P$1="C",MAX(0,$C637-P$2)))</f>
        <v>0</v>
      </c>
      <c r="Q637" s="103" t="n">
        <f aca="false">IF(Q$1="P",MAX(0,Q$2-$C637),IF(Q$1="C",MAX(0,$C637-Q$2)))</f>
        <v>0</v>
      </c>
      <c r="R637" s="103" t="n">
        <f aca="false">IF(R$1="P",MAX(0,R$2-$C637),IF(R$1="C",MAX(0,$C637-R$2)))</f>
        <v>0</v>
      </c>
      <c r="S637" s="103" t="n">
        <f aca="false">IF(S$1="P",MAX(0,S$2-$C637),IF(S$1="C",MAX(0,$C637-S$2)))</f>
        <v>0</v>
      </c>
      <c r="T637" s="104" t="n">
        <f aca="false">A637</f>
        <v>30</v>
      </c>
      <c r="U637" s="105" t="n">
        <f aca="false">VLOOKUP($B637,Gas!$B$3:$E$2506,2)</f>
        <v>4.2</v>
      </c>
      <c r="V637" s="46" t="n">
        <f aca="false">C637/U637</f>
        <v>7.01190476190476</v>
      </c>
      <c r="W637" s="99" t="n">
        <f aca="false">VLOOKUP($B637,Gas!$B$3:$E$2506,4)</f>
        <v>0.439546853345987</v>
      </c>
    </row>
    <row r="638" customFormat="false" ht="12.75" hidden="false" customHeight="false" outlineLevel="0" collapsed="false">
      <c r="A638" s="95" t="n">
        <f aca="false">MONTH(B638)+(YEAR(B638)-1998)*12</f>
        <v>30</v>
      </c>
      <c r="B638" s="101" t="n">
        <v>36683</v>
      </c>
      <c r="C638" s="102" t="n">
        <v>25.32</v>
      </c>
      <c r="D638" s="98" t="n">
        <f aca="false">LN(C638/C637)</f>
        <v>-0.15109931282162</v>
      </c>
      <c r="E638" s="106" t="n">
        <f aca="false">STDEV(D629:D638)*SQRT(trade_day)</f>
        <v>5.40470270929729</v>
      </c>
      <c r="F638" s="97"/>
      <c r="G638" s="103" t="n">
        <f aca="false">IF(G$1="P",MAX(0,G$2-$C638),IF(G$1="C",MAX(0,$C638-G$2)))</f>
        <v>0</v>
      </c>
      <c r="H638" s="103" t="n">
        <f aca="false">IF(H$1="P",MAX(0,H$2-$C638),IF(H$1="C",MAX(0,$C638-H$2)))</f>
        <v>0</v>
      </c>
      <c r="I638" s="103" t="n">
        <f aca="false">IF(I$1="P",MAX(0,I$2-$C638),IF(I$1="C",MAX(0,$C638-I$2)))</f>
        <v>4.68</v>
      </c>
      <c r="J638" s="103" t="n">
        <f aca="false">IF(J$1="P",MAX(0,J$2-$C638),IF(J$1="C",MAX(0,$C638-J$2)))</f>
        <v>9.68</v>
      </c>
      <c r="K638" s="103" t="n">
        <f aca="false">IF(K$1="P",MAX(0,K$2-$C638),IF(K$1="C",MAX(0,$C638-K$2)))</f>
        <v>14.68</v>
      </c>
      <c r="L638" s="103" t="n">
        <f aca="false">IF(L$1="P",MAX(0,L$2-$C638),IF(L$1="C",MAX(0,$C638-L$2)))</f>
        <v>24.68</v>
      </c>
      <c r="M638" s="103" t="n">
        <f aca="false">IF(M$1="P",MAX(0,M$2-$C638),IF(M$1="C",MAX(0,$C638-M$2)))</f>
        <v>5.32</v>
      </c>
      <c r="N638" s="103" t="n">
        <f aca="false">IF(N$1="P",MAX(0,N$2-$C638),IF(N$1="C",MAX(0,$C638-N$2)))</f>
        <v>0.32</v>
      </c>
      <c r="O638" s="103" t="n">
        <f aca="false">IF(O$1="P",MAX(0,O$2-$C638),IF(O$1="C",MAX(0,$C638-O$2)))</f>
        <v>0</v>
      </c>
      <c r="P638" s="103" t="n">
        <f aca="false">IF(P$1="P",MAX(0,P$2-$C638),IF(P$1="C",MAX(0,$C638-P$2)))</f>
        <v>0</v>
      </c>
      <c r="Q638" s="103" t="n">
        <f aca="false">IF(Q$1="P",MAX(0,Q$2-$C638),IF(Q$1="C",MAX(0,$C638-Q$2)))</f>
        <v>0</v>
      </c>
      <c r="R638" s="103" t="n">
        <f aca="false">IF(R$1="P",MAX(0,R$2-$C638),IF(R$1="C",MAX(0,$C638-R$2)))</f>
        <v>0</v>
      </c>
      <c r="S638" s="103" t="n">
        <f aca="false">IF(S$1="P",MAX(0,S$2-$C638),IF(S$1="C",MAX(0,$C638-S$2)))</f>
        <v>0</v>
      </c>
      <c r="T638" s="104" t="n">
        <f aca="false">A638</f>
        <v>30</v>
      </c>
      <c r="U638" s="105" t="n">
        <f aca="false">VLOOKUP($B638,Gas!$B$3:$E$2506,2)</f>
        <v>4.17</v>
      </c>
      <c r="V638" s="46" t="n">
        <f aca="false">C638/U638</f>
        <v>6.07194244604317</v>
      </c>
      <c r="W638" s="99" t="n">
        <f aca="false">VLOOKUP($B638,Gas!$B$3:$E$2506,4)</f>
        <v>0.406201856745007</v>
      </c>
    </row>
    <row r="639" customFormat="false" ht="12.75" hidden="false" customHeight="false" outlineLevel="0" collapsed="false">
      <c r="A639" s="95" t="n">
        <f aca="false">MONTH(B639)+(YEAR(B639)-1998)*12</f>
        <v>30</v>
      </c>
      <c r="B639" s="101" t="n">
        <v>36684</v>
      </c>
      <c r="C639" s="102" t="n">
        <v>24.4</v>
      </c>
      <c r="D639" s="98" t="n">
        <f aca="false">LN(C639/C638)</f>
        <v>-0.0370114649768194</v>
      </c>
      <c r="E639" s="106" t="n">
        <f aca="false">STDEV(D630:D639)*SQRT(trade_day)</f>
        <v>5.40555663069022</v>
      </c>
      <c r="F639" s="97"/>
      <c r="G639" s="103" t="n">
        <f aca="false">IF(G$1="P",MAX(0,G$2-$C639),IF(G$1="C",MAX(0,$C639-G$2)))</f>
        <v>0</v>
      </c>
      <c r="H639" s="103" t="n">
        <f aca="false">IF(H$1="P",MAX(0,H$2-$C639),IF(H$1="C",MAX(0,$C639-H$2)))</f>
        <v>0.600000000000001</v>
      </c>
      <c r="I639" s="103" t="n">
        <f aca="false">IF(I$1="P",MAX(0,I$2-$C639),IF(I$1="C",MAX(0,$C639-I$2)))</f>
        <v>5.6</v>
      </c>
      <c r="J639" s="103" t="n">
        <f aca="false">IF(J$1="P",MAX(0,J$2-$C639),IF(J$1="C",MAX(0,$C639-J$2)))</f>
        <v>10.6</v>
      </c>
      <c r="K639" s="103" t="n">
        <f aca="false">IF(K$1="P",MAX(0,K$2-$C639),IF(K$1="C",MAX(0,$C639-K$2)))</f>
        <v>15.6</v>
      </c>
      <c r="L639" s="103" t="n">
        <f aca="false">IF(L$1="P",MAX(0,L$2-$C639),IF(L$1="C",MAX(0,$C639-L$2)))</f>
        <v>25.6</v>
      </c>
      <c r="M639" s="103" t="n">
        <f aca="false">IF(M$1="P",MAX(0,M$2-$C639),IF(M$1="C",MAX(0,$C639-M$2)))</f>
        <v>4.4</v>
      </c>
      <c r="N639" s="103" t="n">
        <f aca="false">IF(N$1="P",MAX(0,N$2-$C639),IF(N$1="C",MAX(0,$C639-N$2)))</f>
        <v>0</v>
      </c>
      <c r="O639" s="103" t="n">
        <f aca="false">IF(O$1="P",MAX(0,O$2-$C639),IF(O$1="C",MAX(0,$C639-O$2)))</f>
        <v>0</v>
      </c>
      <c r="P639" s="103" t="n">
        <f aca="false">IF(P$1="P",MAX(0,P$2-$C639),IF(P$1="C",MAX(0,$C639-P$2)))</f>
        <v>0</v>
      </c>
      <c r="Q639" s="103" t="n">
        <f aca="false">IF(Q$1="P",MAX(0,Q$2-$C639),IF(Q$1="C",MAX(0,$C639-Q$2)))</f>
        <v>0</v>
      </c>
      <c r="R639" s="103" t="n">
        <f aca="false">IF(R$1="P",MAX(0,R$2-$C639),IF(R$1="C",MAX(0,$C639-R$2)))</f>
        <v>0</v>
      </c>
      <c r="S639" s="103" t="n">
        <f aca="false">IF(S$1="P",MAX(0,S$2-$C639),IF(S$1="C",MAX(0,$C639-S$2)))</f>
        <v>0</v>
      </c>
      <c r="T639" s="104" t="n">
        <f aca="false">A639</f>
        <v>30</v>
      </c>
      <c r="U639" s="105" t="n">
        <f aca="false">VLOOKUP($B639,Gas!$B$3:$E$2506,2)</f>
        <v>4.49</v>
      </c>
      <c r="V639" s="46" t="n">
        <f aca="false">C639/U639</f>
        <v>5.43429844097996</v>
      </c>
      <c r="W639" s="99" t="n">
        <f aca="false">VLOOKUP($B639,Gas!$B$3:$E$2506,4)</f>
        <v>0.617127818389078</v>
      </c>
    </row>
    <row r="640" customFormat="false" ht="12.75" hidden="false" customHeight="false" outlineLevel="0" collapsed="false">
      <c r="A640" s="95" t="n">
        <f aca="false">MONTH(B640)+(YEAR(B640)-1998)*12</f>
        <v>30</v>
      </c>
      <c r="B640" s="101" t="n">
        <v>36685</v>
      </c>
      <c r="C640" s="102" t="n">
        <v>30.3</v>
      </c>
      <c r="D640" s="98" t="n">
        <f aca="false">LN(C640/C639)</f>
        <v>0.216564580216167</v>
      </c>
      <c r="E640" s="106" t="n">
        <f aca="false">STDEV(D631:D640)*SQRT(trade_day)</f>
        <v>5.28546139853686</v>
      </c>
      <c r="F640" s="97"/>
      <c r="G640" s="103" t="n">
        <f aca="false">IF(G$1="P",MAX(0,G$2-$C640),IF(G$1="C",MAX(0,$C640-G$2)))</f>
        <v>0</v>
      </c>
      <c r="H640" s="103" t="n">
        <f aca="false">IF(H$1="P",MAX(0,H$2-$C640),IF(H$1="C",MAX(0,$C640-H$2)))</f>
        <v>0</v>
      </c>
      <c r="I640" s="103" t="n">
        <f aca="false">IF(I$1="P",MAX(0,I$2-$C640),IF(I$1="C",MAX(0,$C640-I$2)))</f>
        <v>0</v>
      </c>
      <c r="J640" s="103" t="n">
        <f aca="false">IF(J$1="P",MAX(0,J$2-$C640),IF(J$1="C",MAX(0,$C640-J$2)))</f>
        <v>4.7</v>
      </c>
      <c r="K640" s="103" t="n">
        <f aca="false">IF(K$1="P",MAX(0,K$2-$C640),IF(K$1="C",MAX(0,$C640-K$2)))</f>
        <v>9.7</v>
      </c>
      <c r="L640" s="103" t="n">
        <f aca="false">IF(L$1="P",MAX(0,L$2-$C640),IF(L$1="C",MAX(0,$C640-L$2)))</f>
        <v>19.7</v>
      </c>
      <c r="M640" s="103" t="n">
        <f aca="false">IF(M$1="P",MAX(0,M$2-$C640),IF(M$1="C",MAX(0,$C640-M$2)))</f>
        <v>10.3</v>
      </c>
      <c r="N640" s="103" t="n">
        <f aca="false">IF(N$1="P",MAX(0,N$2-$C640),IF(N$1="C",MAX(0,$C640-N$2)))</f>
        <v>5.3</v>
      </c>
      <c r="O640" s="103" t="n">
        <f aca="false">IF(O$1="P",MAX(0,O$2-$C640),IF(O$1="C",MAX(0,$C640-O$2)))</f>
        <v>0.300000000000001</v>
      </c>
      <c r="P640" s="103" t="n">
        <f aca="false">IF(P$1="P",MAX(0,P$2-$C640),IF(P$1="C",MAX(0,$C640-P$2)))</f>
        <v>0</v>
      </c>
      <c r="Q640" s="103" t="n">
        <f aca="false">IF(Q$1="P",MAX(0,Q$2-$C640),IF(Q$1="C",MAX(0,$C640-Q$2)))</f>
        <v>0</v>
      </c>
      <c r="R640" s="103" t="n">
        <f aca="false">IF(R$1="P",MAX(0,R$2-$C640),IF(R$1="C",MAX(0,$C640-R$2)))</f>
        <v>0</v>
      </c>
      <c r="S640" s="103" t="n">
        <f aca="false">IF(S$1="P",MAX(0,S$2-$C640),IF(S$1="C",MAX(0,$C640-S$2)))</f>
        <v>0</v>
      </c>
      <c r="T640" s="104" t="n">
        <f aca="false">A640</f>
        <v>30</v>
      </c>
      <c r="U640" s="105" t="n">
        <f aca="false">VLOOKUP($B640,Gas!$B$3:$E$2506,2)</f>
        <v>4.225</v>
      </c>
      <c r="V640" s="46" t="n">
        <f aca="false">C640/U640</f>
        <v>7.1715976331361</v>
      </c>
      <c r="W640" s="99" t="n">
        <f aca="false">VLOOKUP($B640,Gas!$B$3:$E$2506,4)</f>
        <v>0.734153570015488</v>
      </c>
    </row>
    <row r="641" customFormat="false" ht="12.75" hidden="false" customHeight="false" outlineLevel="0" collapsed="false">
      <c r="A641" s="95" t="n">
        <f aca="false">MONTH(B641)+(YEAR(B641)-1998)*12</f>
        <v>30</v>
      </c>
      <c r="B641" s="101" t="n">
        <v>36686</v>
      </c>
      <c r="C641" s="102" t="n">
        <v>56.14</v>
      </c>
      <c r="D641" s="98" t="n">
        <f aca="false">LN(C641/C640)</f>
        <v>0.616700858418413</v>
      </c>
      <c r="E641" s="106" t="n">
        <f aca="false">STDEV(D632:D641)*SQRT(trade_day)</f>
        <v>6.01744453520028</v>
      </c>
      <c r="F641" s="97"/>
      <c r="G641" s="103" t="n">
        <f aca="false">IF(G$1="P",MAX(0,G$2-$C641),IF(G$1="C",MAX(0,$C641-G$2)))</f>
        <v>0</v>
      </c>
      <c r="H641" s="103" t="n">
        <f aca="false">IF(H$1="P",MAX(0,H$2-$C641),IF(H$1="C",MAX(0,$C641-H$2)))</f>
        <v>0</v>
      </c>
      <c r="I641" s="103" t="n">
        <f aca="false">IF(I$1="P",MAX(0,I$2-$C641),IF(I$1="C",MAX(0,$C641-I$2)))</f>
        <v>0</v>
      </c>
      <c r="J641" s="103" t="n">
        <f aca="false">IF(J$1="P",MAX(0,J$2-$C641),IF(J$1="C",MAX(0,$C641-J$2)))</f>
        <v>0</v>
      </c>
      <c r="K641" s="103" t="n">
        <f aca="false">IF(K$1="P",MAX(0,K$2-$C641),IF(K$1="C",MAX(0,$C641-K$2)))</f>
        <v>0</v>
      </c>
      <c r="L641" s="103" t="n">
        <f aca="false">IF(L$1="P",MAX(0,L$2-$C641),IF(L$1="C",MAX(0,$C641-L$2)))</f>
        <v>0</v>
      </c>
      <c r="M641" s="103" t="n">
        <f aca="false">IF(M$1="P",MAX(0,M$2-$C641),IF(M$1="C",MAX(0,$C641-M$2)))</f>
        <v>36.14</v>
      </c>
      <c r="N641" s="103" t="n">
        <f aca="false">IF(N$1="P",MAX(0,N$2-$C641),IF(N$1="C",MAX(0,$C641-N$2)))</f>
        <v>31.14</v>
      </c>
      <c r="O641" s="103" t="n">
        <f aca="false">IF(O$1="P",MAX(0,O$2-$C641),IF(O$1="C",MAX(0,$C641-O$2)))</f>
        <v>26.14</v>
      </c>
      <c r="P641" s="103" t="n">
        <f aca="false">IF(P$1="P",MAX(0,P$2-$C641),IF(P$1="C",MAX(0,$C641-P$2)))</f>
        <v>21.14</v>
      </c>
      <c r="Q641" s="103" t="n">
        <f aca="false">IF(Q$1="P",MAX(0,Q$2-$C641),IF(Q$1="C",MAX(0,$C641-Q$2)))</f>
        <v>16.14</v>
      </c>
      <c r="R641" s="103" t="n">
        <f aca="false">IF(R$1="P",MAX(0,R$2-$C641),IF(R$1="C",MAX(0,$C641-R$2)))</f>
        <v>6.14</v>
      </c>
      <c r="S641" s="103" t="n">
        <f aca="false">IF(S$1="P",MAX(0,S$2-$C641),IF(S$1="C",MAX(0,$C641-S$2)))</f>
        <v>0</v>
      </c>
      <c r="T641" s="104" t="n">
        <f aca="false">A641</f>
        <v>30</v>
      </c>
      <c r="U641" s="105" t="n">
        <f aca="false">VLOOKUP($B641,Gas!$B$3:$E$2506,2)</f>
        <v>3.955</v>
      </c>
      <c r="V641" s="46" t="n">
        <f aca="false">C641/U641</f>
        <v>14.1946902654867</v>
      </c>
      <c r="W641" s="99" t="n">
        <f aca="false">VLOOKUP($B641,Gas!$B$3:$E$2506,4)</f>
        <v>0.831028560160811</v>
      </c>
    </row>
    <row r="642" customFormat="false" ht="12.75" hidden="false" customHeight="false" outlineLevel="0" collapsed="false">
      <c r="A642" s="95" t="n">
        <f aca="false">MONTH(B642)+(YEAR(B642)-1998)*12</f>
        <v>30</v>
      </c>
      <c r="B642" s="101" t="n">
        <v>36689</v>
      </c>
      <c r="C642" s="102" t="n">
        <v>67.47</v>
      </c>
      <c r="D642" s="98" t="n">
        <f aca="false">LN(C642/C641)</f>
        <v>0.183834483705598</v>
      </c>
      <c r="E642" s="106" t="n">
        <f aca="false">STDEV(D633:D642)*SQRT(trade_day)</f>
        <v>6.0512532350851</v>
      </c>
      <c r="F642" s="97"/>
      <c r="G642" s="103" t="n">
        <f aca="false">IF(G$1="P",MAX(0,G$2-$C642),IF(G$1="C",MAX(0,$C642-G$2)))</f>
        <v>0</v>
      </c>
      <c r="H642" s="103" t="n">
        <f aca="false">IF(H$1="P",MAX(0,H$2-$C642),IF(H$1="C",MAX(0,$C642-H$2)))</f>
        <v>0</v>
      </c>
      <c r="I642" s="103" t="n">
        <f aca="false">IF(I$1="P",MAX(0,I$2-$C642),IF(I$1="C",MAX(0,$C642-I$2)))</f>
        <v>0</v>
      </c>
      <c r="J642" s="103" t="n">
        <f aca="false">IF(J$1="P",MAX(0,J$2-$C642),IF(J$1="C",MAX(0,$C642-J$2)))</f>
        <v>0</v>
      </c>
      <c r="K642" s="103" t="n">
        <f aca="false">IF(K$1="P",MAX(0,K$2-$C642),IF(K$1="C",MAX(0,$C642-K$2)))</f>
        <v>0</v>
      </c>
      <c r="L642" s="103" t="n">
        <f aca="false">IF(L$1="P",MAX(0,L$2-$C642),IF(L$1="C",MAX(0,$C642-L$2)))</f>
        <v>0</v>
      </c>
      <c r="M642" s="103" t="n">
        <f aca="false">IF(M$1="P",MAX(0,M$2-$C642),IF(M$1="C",MAX(0,$C642-M$2)))</f>
        <v>47.47</v>
      </c>
      <c r="N642" s="103" t="n">
        <f aca="false">IF(N$1="P",MAX(0,N$2-$C642),IF(N$1="C",MAX(0,$C642-N$2)))</f>
        <v>42.47</v>
      </c>
      <c r="O642" s="103" t="n">
        <f aca="false">IF(O$1="P",MAX(0,O$2-$C642),IF(O$1="C",MAX(0,$C642-O$2)))</f>
        <v>37.47</v>
      </c>
      <c r="P642" s="103" t="n">
        <f aca="false">IF(P$1="P",MAX(0,P$2-$C642),IF(P$1="C",MAX(0,$C642-P$2)))</f>
        <v>32.47</v>
      </c>
      <c r="Q642" s="103" t="n">
        <f aca="false">IF(Q$1="P",MAX(0,Q$2-$C642),IF(Q$1="C",MAX(0,$C642-Q$2)))</f>
        <v>27.47</v>
      </c>
      <c r="R642" s="103" t="n">
        <f aca="false">IF(R$1="P",MAX(0,R$2-$C642),IF(R$1="C",MAX(0,$C642-R$2)))</f>
        <v>17.47</v>
      </c>
      <c r="S642" s="103" t="n">
        <f aca="false">IF(S$1="P",MAX(0,S$2-$C642),IF(S$1="C",MAX(0,$C642-S$2)))</f>
        <v>0</v>
      </c>
      <c r="T642" s="104" t="n">
        <f aca="false">A642</f>
        <v>30</v>
      </c>
      <c r="U642" s="105" t="n">
        <f aca="false">VLOOKUP($B642,Gas!$B$3:$E$2506,2)</f>
        <v>4.145</v>
      </c>
      <c r="V642" s="46" t="n">
        <f aca="false">C642/U642</f>
        <v>16.2774427020507</v>
      </c>
      <c r="W642" s="99" t="n">
        <f aca="false">VLOOKUP($B642,Gas!$B$3:$E$2506,4)</f>
        <v>0.844594529980659</v>
      </c>
    </row>
    <row r="643" customFormat="false" ht="12.75" hidden="false" customHeight="false" outlineLevel="0" collapsed="false">
      <c r="A643" s="95" t="n">
        <f aca="false">MONTH(B643)+(YEAR(B643)-1998)*12</f>
        <v>30</v>
      </c>
      <c r="B643" s="101" t="n">
        <v>36690</v>
      </c>
      <c r="C643" s="102" t="n">
        <v>50.63</v>
      </c>
      <c r="D643" s="98" t="n">
        <f aca="false">LN(C643/C642)</f>
        <v>-0.287138768657516</v>
      </c>
      <c r="E643" s="106" t="n">
        <f aca="false">STDEV(D634:D643)*SQRT(trade_day)</f>
        <v>6.14320279546755</v>
      </c>
      <c r="F643" s="97"/>
      <c r="G643" s="103" t="n">
        <f aca="false">IF(G$1="P",MAX(0,G$2-$C643),IF(G$1="C",MAX(0,$C643-G$2)))</f>
        <v>0</v>
      </c>
      <c r="H643" s="103" t="n">
        <f aca="false">IF(H$1="P",MAX(0,H$2-$C643),IF(H$1="C",MAX(0,$C643-H$2)))</f>
        <v>0</v>
      </c>
      <c r="I643" s="103" t="n">
        <f aca="false">IF(I$1="P",MAX(0,I$2-$C643),IF(I$1="C",MAX(0,$C643-I$2)))</f>
        <v>0</v>
      </c>
      <c r="J643" s="103" t="n">
        <f aca="false">IF(J$1="P",MAX(0,J$2-$C643),IF(J$1="C",MAX(0,$C643-J$2)))</f>
        <v>0</v>
      </c>
      <c r="K643" s="103" t="n">
        <f aca="false">IF(K$1="P",MAX(0,K$2-$C643),IF(K$1="C",MAX(0,$C643-K$2)))</f>
        <v>0</v>
      </c>
      <c r="L643" s="103" t="n">
        <f aca="false">IF(L$1="P",MAX(0,L$2-$C643),IF(L$1="C",MAX(0,$C643-L$2)))</f>
        <v>0</v>
      </c>
      <c r="M643" s="103" t="n">
        <f aca="false">IF(M$1="P",MAX(0,M$2-$C643),IF(M$1="C",MAX(0,$C643-M$2)))</f>
        <v>30.63</v>
      </c>
      <c r="N643" s="103" t="n">
        <f aca="false">IF(N$1="P",MAX(0,N$2-$C643),IF(N$1="C",MAX(0,$C643-N$2)))</f>
        <v>25.63</v>
      </c>
      <c r="O643" s="103" t="n">
        <f aca="false">IF(O$1="P",MAX(0,O$2-$C643),IF(O$1="C",MAX(0,$C643-O$2)))</f>
        <v>20.63</v>
      </c>
      <c r="P643" s="103" t="n">
        <f aca="false">IF(P$1="P",MAX(0,P$2-$C643),IF(P$1="C",MAX(0,$C643-P$2)))</f>
        <v>15.63</v>
      </c>
      <c r="Q643" s="103" t="n">
        <f aca="false">IF(Q$1="P",MAX(0,Q$2-$C643),IF(Q$1="C",MAX(0,$C643-Q$2)))</f>
        <v>10.63</v>
      </c>
      <c r="R643" s="103" t="n">
        <f aca="false">IF(R$1="P",MAX(0,R$2-$C643),IF(R$1="C",MAX(0,$C643-R$2)))</f>
        <v>0.630000000000003</v>
      </c>
      <c r="S643" s="103" t="n">
        <f aca="false">IF(S$1="P",MAX(0,S$2-$C643),IF(S$1="C",MAX(0,$C643-S$2)))</f>
        <v>0</v>
      </c>
      <c r="T643" s="104" t="n">
        <f aca="false">A643</f>
        <v>30</v>
      </c>
      <c r="U643" s="105" t="n">
        <f aca="false">VLOOKUP($B643,Gas!$B$3:$E$2506,2)</f>
        <v>4.195</v>
      </c>
      <c r="V643" s="46" t="n">
        <f aca="false">C643/U643</f>
        <v>12.0691299165673</v>
      </c>
      <c r="W643" s="99" t="n">
        <f aca="false">VLOOKUP($B643,Gas!$B$3:$E$2506,4)</f>
        <v>0.803650065310049</v>
      </c>
    </row>
    <row r="644" customFormat="false" ht="12.75" hidden="false" customHeight="false" outlineLevel="0" collapsed="false">
      <c r="A644" s="95" t="n">
        <f aca="false">MONTH(B644)+(YEAR(B644)-1998)*12</f>
        <v>30</v>
      </c>
      <c r="B644" s="101" t="n">
        <v>36691</v>
      </c>
      <c r="C644" s="102" t="n">
        <v>49.01</v>
      </c>
      <c r="D644" s="98" t="n">
        <f aca="false">LN(C644/C643)</f>
        <v>-0.0325199270603617</v>
      </c>
      <c r="E644" s="106" t="n">
        <f aca="false">STDEV(D635:D644)*SQRT(trade_day)</f>
        <v>6.10659341652603</v>
      </c>
      <c r="F644" s="97"/>
      <c r="G644" s="103" t="n">
        <f aca="false">IF(G$1="P",MAX(0,G$2-$C644),IF(G$1="C",MAX(0,$C644-G$2)))</f>
        <v>0</v>
      </c>
      <c r="H644" s="103" t="n">
        <f aca="false">IF(H$1="P",MAX(0,H$2-$C644),IF(H$1="C",MAX(0,$C644-H$2)))</f>
        <v>0</v>
      </c>
      <c r="I644" s="103" t="n">
        <f aca="false">IF(I$1="P",MAX(0,I$2-$C644),IF(I$1="C",MAX(0,$C644-I$2)))</f>
        <v>0</v>
      </c>
      <c r="J644" s="103" t="n">
        <f aca="false">IF(J$1="P",MAX(0,J$2-$C644),IF(J$1="C",MAX(0,$C644-J$2)))</f>
        <v>0</v>
      </c>
      <c r="K644" s="103" t="n">
        <f aca="false">IF(K$1="P",MAX(0,K$2-$C644),IF(K$1="C",MAX(0,$C644-K$2)))</f>
        <v>0</v>
      </c>
      <c r="L644" s="103" t="n">
        <f aca="false">IF(L$1="P",MAX(0,L$2-$C644),IF(L$1="C",MAX(0,$C644-L$2)))</f>
        <v>0.990000000000002</v>
      </c>
      <c r="M644" s="103" t="n">
        <f aca="false">IF(M$1="P",MAX(0,M$2-$C644),IF(M$1="C",MAX(0,$C644-M$2)))</f>
        <v>29.01</v>
      </c>
      <c r="N644" s="103" t="n">
        <f aca="false">IF(N$1="P",MAX(0,N$2-$C644),IF(N$1="C",MAX(0,$C644-N$2)))</f>
        <v>24.01</v>
      </c>
      <c r="O644" s="103" t="n">
        <f aca="false">IF(O$1="P",MAX(0,O$2-$C644),IF(O$1="C",MAX(0,$C644-O$2)))</f>
        <v>19.01</v>
      </c>
      <c r="P644" s="103" t="n">
        <f aca="false">IF(P$1="P",MAX(0,P$2-$C644),IF(P$1="C",MAX(0,$C644-P$2)))</f>
        <v>14.01</v>
      </c>
      <c r="Q644" s="103" t="n">
        <f aca="false">IF(Q$1="P",MAX(0,Q$2-$C644),IF(Q$1="C",MAX(0,$C644-Q$2)))</f>
        <v>9.01</v>
      </c>
      <c r="R644" s="103" t="n">
        <f aca="false">IF(R$1="P",MAX(0,R$2-$C644),IF(R$1="C",MAX(0,$C644-R$2)))</f>
        <v>0</v>
      </c>
      <c r="S644" s="103" t="n">
        <f aca="false">IF(S$1="P",MAX(0,S$2-$C644),IF(S$1="C",MAX(0,$C644-S$2)))</f>
        <v>0</v>
      </c>
      <c r="T644" s="104" t="n">
        <f aca="false">A644</f>
        <v>30</v>
      </c>
      <c r="U644" s="105" t="n">
        <f aca="false">VLOOKUP($B644,Gas!$B$3:$E$2506,2)</f>
        <v>4.28</v>
      </c>
      <c r="V644" s="46" t="n">
        <f aca="false">C644/U644</f>
        <v>11.4509345794393</v>
      </c>
      <c r="W644" s="99" t="n">
        <f aca="false">VLOOKUP($B644,Gas!$B$3:$E$2506,4)</f>
        <v>0.812855761135586</v>
      </c>
    </row>
    <row r="645" customFormat="false" ht="12.75" hidden="false" customHeight="false" outlineLevel="0" collapsed="false">
      <c r="A645" s="95" t="n">
        <f aca="false">MONTH(B645)+(YEAR(B645)-1998)*12</f>
        <v>30</v>
      </c>
      <c r="B645" s="101" t="n">
        <v>36692</v>
      </c>
      <c r="C645" s="102" t="n">
        <v>43.55</v>
      </c>
      <c r="D645" s="98" t="n">
        <f aca="false">LN(C645/C644)</f>
        <v>-0.118114655622944</v>
      </c>
      <c r="E645" s="106" t="n">
        <f aca="false">STDEV(D636:D645)*SQRT(trade_day)</f>
        <v>5.63644764898645</v>
      </c>
      <c r="F645" s="97"/>
      <c r="G645" s="103" t="n">
        <f aca="false">IF(G$1="P",MAX(0,G$2-$C645),IF(G$1="C",MAX(0,$C645-G$2)))</f>
        <v>0</v>
      </c>
      <c r="H645" s="103" t="n">
        <f aca="false">IF(H$1="P",MAX(0,H$2-$C645),IF(H$1="C",MAX(0,$C645-H$2)))</f>
        <v>0</v>
      </c>
      <c r="I645" s="103" t="n">
        <f aca="false">IF(I$1="P",MAX(0,I$2-$C645),IF(I$1="C",MAX(0,$C645-I$2)))</f>
        <v>0</v>
      </c>
      <c r="J645" s="103" t="n">
        <f aca="false">IF(J$1="P",MAX(0,J$2-$C645),IF(J$1="C",MAX(0,$C645-J$2)))</f>
        <v>0</v>
      </c>
      <c r="K645" s="103" t="n">
        <f aca="false">IF(K$1="P",MAX(0,K$2-$C645),IF(K$1="C",MAX(0,$C645-K$2)))</f>
        <v>0</v>
      </c>
      <c r="L645" s="103" t="n">
        <f aca="false">IF(L$1="P",MAX(0,L$2-$C645),IF(L$1="C",MAX(0,$C645-L$2)))</f>
        <v>6.45</v>
      </c>
      <c r="M645" s="103" t="n">
        <f aca="false">IF(M$1="P",MAX(0,M$2-$C645),IF(M$1="C",MAX(0,$C645-M$2)))</f>
        <v>23.55</v>
      </c>
      <c r="N645" s="103" t="n">
        <f aca="false">IF(N$1="P",MAX(0,N$2-$C645),IF(N$1="C",MAX(0,$C645-N$2)))</f>
        <v>18.55</v>
      </c>
      <c r="O645" s="103" t="n">
        <f aca="false">IF(O$1="P",MAX(0,O$2-$C645),IF(O$1="C",MAX(0,$C645-O$2)))</f>
        <v>13.55</v>
      </c>
      <c r="P645" s="103" t="n">
        <f aca="false">IF(P$1="P",MAX(0,P$2-$C645),IF(P$1="C",MAX(0,$C645-P$2)))</f>
        <v>8.55</v>
      </c>
      <c r="Q645" s="103" t="n">
        <f aca="false">IF(Q$1="P",MAX(0,Q$2-$C645),IF(Q$1="C",MAX(0,$C645-Q$2)))</f>
        <v>3.55</v>
      </c>
      <c r="R645" s="103" t="n">
        <f aca="false">IF(R$1="P",MAX(0,R$2-$C645),IF(R$1="C",MAX(0,$C645-R$2)))</f>
        <v>0</v>
      </c>
      <c r="S645" s="103" t="n">
        <f aca="false">IF(S$1="P",MAX(0,S$2-$C645),IF(S$1="C",MAX(0,$C645-S$2)))</f>
        <v>0</v>
      </c>
      <c r="T645" s="104" t="n">
        <f aca="false">A645</f>
        <v>30</v>
      </c>
      <c r="U645" s="105" t="n">
        <f aca="false">VLOOKUP($B645,Gas!$B$3:$E$2506,2)</f>
        <v>4.17</v>
      </c>
      <c r="V645" s="46" t="n">
        <f aca="false">C645/U645</f>
        <v>10.4436450839329</v>
      </c>
      <c r="W645" s="99" t="n">
        <f aca="false">VLOOKUP($B645,Gas!$B$3:$E$2506,4)</f>
        <v>0.830339404622318</v>
      </c>
    </row>
    <row r="646" customFormat="false" ht="12.75" hidden="false" customHeight="false" outlineLevel="0" collapsed="false">
      <c r="A646" s="95" t="n">
        <f aca="false">MONTH(B646)+(YEAR(B646)-1998)*12</f>
        <v>30</v>
      </c>
      <c r="B646" s="101" t="n">
        <v>36693</v>
      </c>
      <c r="C646" s="102" t="n">
        <v>44.98</v>
      </c>
      <c r="D646" s="98" t="n">
        <f aca="false">LN(C646/C645)</f>
        <v>0.0323082432326578</v>
      </c>
      <c r="E646" s="106" t="n">
        <f aca="false">STDEV(D637:D646)*SQRT(trade_day)</f>
        <v>5.64556624071649</v>
      </c>
      <c r="F646" s="97"/>
      <c r="G646" s="103" t="n">
        <f aca="false">IF(G$1="P",MAX(0,G$2-$C646),IF(G$1="C",MAX(0,$C646-G$2)))</f>
        <v>0</v>
      </c>
      <c r="H646" s="103" t="n">
        <f aca="false">IF(H$1="P",MAX(0,H$2-$C646),IF(H$1="C",MAX(0,$C646-H$2)))</f>
        <v>0</v>
      </c>
      <c r="I646" s="103" t="n">
        <f aca="false">IF(I$1="P",MAX(0,I$2-$C646),IF(I$1="C",MAX(0,$C646-I$2)))</f>
        <v>0</v>
      </c>
      <c r="J646" s="103" t="n">
        <f aca="false">IF(J$1="P",MAX(0,J$2-$C646),IF(J$1="C",MAX(0,$C646-J$2)))</f>
        <v>0</v>
      </c>
      <c r="K646" s="103" t="n">
        <f aca="false">IF(K$1="P",MAX(0,K$2-$C646),IF(K$1="C",MAX(0,$C646-K$2)))</f>
        <v>0</v>
      </c>
      <c r="L646" s="103" t="n">
        <f aca="false">IF(L$1="P",MAX(0,L$2-$C646),IF(L$1="C",MAX(0,$C646-L$2)))</f>
        <v>5.02</v>
      </c>
      <c r="M646" s="103" t="n">
        <f aca="false">IF(M$1="P",MAX(0,M$2-$C646),IF(M$1="C",MAX(0,$C646-M$2)))</f>
        <v>24.98</v>
      </c>
      <c r="N646" s="103" t="n">
        <f aca="false">IF(N$1="P",MAX(0,N$2-$C646),IF(N$1="C",MAX(0,$C646-N$2)))</f>
        <v>19.98</v>
      </c>
      <c r="O646" s="103" t="n">
        <f aca="false">IF(O$1="P",MAX(0,O$2-$C646),IF(O$1="C",MAX(0,$C646-O$2)))</f>
        <v>14.98</v>
      </c>
      <c r="P646" s="103" t="n">
        <f aca="false">IF(P$1="P",MAX(0,P$2-$C646),IF(P$1="C",MAX(0,$C646-P$2)))</f>
        <v>9.98</v>
      </c>
      <c r="Q646" s="103" t="n">
        <f aca="false">IF(Q$1="P",MAX(0,Q$2-$C646),IF(Q$1="C",MAX(0,$C646-Q$2)))</f>
        <v>4.98</v>
      </c>
      <c r="R646" s="103" t="n">
        <f aca="false">IF(R$1="P",MAX(0,R$2-$C646),IF(R$1="C",MAX(0,$C646-R$2)))</f>
        <v>0</v>
      </c>
      <c r="S646" s="103" t="n">
        <f aca="false">IF(S$1="P",MAX(0,S$2-$C646),IF(S$1="C",MAX(0,$C646-S$2)))</f>
        <v>0</v>
      </c>
      <c r="T646" s="104" t="n">
        <f aca="false">A646</f>
        <v>30</v>
      </c>
      <c r="U646" s="105" t="n">
        <f aca="false">VLOOKUP($B646,Gas!$B$3:$E$2506,2)</f>
        <v>4.375</v>
      </c>
      <c r="V646" s="46" t="n">
        <f aca="false">C646/U646</f>
        <v>10.2811428571429</v>
      </c>
      <c r="W646" s="99" t="n">
        <f aca="false">VLOOKUP($B646,Gas!$B$3:$E$2506,4)</f>
        <v>0.878436424446599</v>
      </c>
    </row>
    <row r="647" customFormat="false" ht="12.75" hidden="false" customHeight="false" outlineLevel="0" collapsed="false">
      <c r="A647" s="95" t="n">
        <f aca="false">MONTH(B647)+(YEAR(B647)-1998)*12</f>
        <v>30</v>
      </c>
      <c r="B647" s="101" t="n">
        <v>36696</v>
      </c>
      <c r="C647" s="102" t="n">
        <v>38.64</v>
      </c>
      <c r="D647" s="98" t="n">
        <f aca="false">LN(C647/C646)</f>
        <v>-0.151929937186852</v>
      </c>
      <c r="E647" s="106" t="n">
        <f aca="false">STDEV(D638:D647)*SQRT(trade_day)</f>
        <v>4.08052153994819</v>
      </c>
      <c r="F647" s="97"/>
      <c r="G647" s="103" t="n">
        <f aca="false">IF(G$1="P",MAX(0,G$2-$C647),IF(G$1="C",MAX(0,$C647-G$2)))</f>
        <v>0</v>
      </c>
      <c r="H647" s="103" t="n">
        <f aca="false">IF(H$1="P",MAX(0,H$2-$C647),IF(H$1="C",MAX(0,$C647-H$2)))</f>
        <v>0</v>
      </c>
      <c r="I647" s="103" t="n">
        <f aca="false">IF(I$1="P",MAX(0,I$2-$C647),IF(I$1="C",MAX(0,$C647-I$2)))</f>
        <v>0</v>
      </c>
      <c r="J647" s="103" t="n">
        <f aca="false">IF(J$1="P",MAX(0,J$2-$C647),IF(J$1="C",MAX(0,$C647-J$2)))</f>
        <v>0</v>
      </c>
      <c r="K647" s="103" t="n">
        <f aca="false">IF(K$1="P",MAX(0,K$2-$C647),IF(K$1="C",MAX(0,$C647-K$2)))</f>
        <v>1.36</v>
      </c>
      <c r="L647" s="103" t="n">
        <f aca="false">IF(L$1="P",MAX(0,L$2-$C647),IF(L$1="C",MAX(0,$C647-L$2)))</f>
        <v>11.36</v>
      </c>
      <c r="M647" s="103" t="n">
        <f aca="false">IF(M$1="P",MAX(0,M$2-$C647),IF(M$1="C",MAX(0,$C647-M$2)))</f>
        <v>18.64</v>
      </c>
      <c r="N647" s="103" t="n">
        <f aca="false">IF(N$1="P",MAX(0,N$2-$C647),IF(N$1="C",MAX(0,$C647-N$2)))</f>
        <v>13.64</v>
      </c>
      <c r="O647" s="103" t="n">
        <f aca="false">IF(O$1="P",MAX(0,O$2-$C647),IF(O$1="C",MAX(0,$C647-O$2)))</f>
        <v>8.64</v>
      </c>
      <c r="P647" s="103" t="n">
        <f aca="false">IF(P$1="P",MAX(0,P$2-$C647),IF(P$1="C",MAX(0,$C647-P$2)))</f>
        <v>3.64</v>
      </c>
      <c r="Q647" s="103" t="n">
        <f aca="false">IF(Q$1="P",MAX(0,Q$2-$C647),IF(Q$1="C",MAX(0,$C647-Q$2)))</f>
        <v>0</v>
      </c>
      <c r="R647" s="103" t="n">
        <f aca="false">IF(R$1="P",MAX(0,R$2-$C647),IF(R$1="C",MAX(0,$C647-R$2)))</f>
        <v>0</v>
      </c>
      <c r="S647" s="103" t="n">
        <f aca="false">IF(S$1="P",MAX(0,S$2-$C647),IF(S$1="C",MAX(0,$C647-S$2)))</f>
        <v>0</v>
      </c>
      <c r="T647" s="104" t="n">
        <f aca="false">A647</f>
        <v>30</v>
      </c>
      <c r="U647" s="105" t="n">
        <f aca="false">VLOOKUP($B647,Gas!$B$3:$E$2506,2)</f>
        <v>4.45</v>
      </c>
      <c r="V647" s="46" t="n">
        <f aca="false">C647/U647</f>
        <v>8.68314606741573</v>
      </c>
      <c r="W647" s="99" t="n">
        <f aca="false">VLOOKUP($B647,Gas!$B$3:$E$2506,4)</f>
        <v>0.433195334062584</v>
      </c>
    </row>
    <row r="648" customFormat="false" ht="12.75" hidden="false" customHeight="false" outlineLevel="0" collapsed="false">
      <c r="A648" s="95" t="n">
        <f aca="false">MONTH(B648)+(YEAR(B648)-1998)*12</f>
        <v>30</v>
      </c>
      <c r="B648" s="101" t="n">
        <v>36697</v>
      </c>
      <c r="C648" s="102" t="n">
        <v>37.19</v>
      </c>
      <c r="D648" s="98" t="n">
        <f aca="false">LN(C648/C647)</f>
        <v>-0.0382481014073387</v>
      </c>
      <c r="E648" s="106" t="n">
        <f aca="false">STDEV(D639:D648)*SQRT(trade_day)</f>
        <v>3.98138741897519</v>
      </c>
      <c r="F648" s="97"/>
      <c r="G648" s="103" t="n">
        <f aca="false">IF(G$1="P",MAX(0,G$2-$C648),IF(G$1="C",MAX(0,$C648-G$2)))</f>
        <v>0</v>
      </c>
      <c r="H648" s="103" t="n">
        <f aca="false">IF(H$1="P",MAX(0,H$2-$C648),IF(H$1="C",MAX(0,$C648-H$2)))</f>
        <v>0</v>
      </c>
      <c r="I648" s="103" t="n">
        <f aca="false">IF(I$1="P",MAX(0,I$2-$C648),IF(I$1="C",MAX(0,$C648-I$2)))</f>
        <v>0</v>
      </c>
      <c r="J648" s="103" t="n">
        <f aca="false">IF(J$1="P",MAX(0,J$2-$C648),IF(J$1="C",MAX(0,$C648-J$2)))</f>
        <v>0</v>
      </c>
      <c r="K648" s="103" t="n">
        <f aca="false">IF(K$1="P",MAX(0,K$2-$C648),IF(K$1="C",MAX(0,$C648-K$2)))</f>
        <v>2.81</v>
      </c>
      <c r="L648" s="103" t="n">
        <f aca="false">IF(L$1="P",MAX(0,L$2-$C648),IF(L$1="C",MAX(0,$C648-L$2)))</f>
        <v>12.81</v>
      </c>
      <c r="M648" s="103" t="n">
        <f aca="false">IF(M$1="P",MAX(0,M$2-$C648),IF(M$1="C",MAX(0,$C648-M$2)))</f>
        <v>17.19</v>
      </c>
      <c r="N648" s="103" t="n">
        <f aca="false">IF(N$1="P",MAX(0,N$2-$C648),IF(N$1="C",MAX(0,$C648-N$2)))</f>
        <v>12.19</v>
      </c>
      <c r="O648" s="103" t="n">
        <f aca="false">IF(O$1="P",MAX(0,O$2-$C648),IF(O$1="C",MAX(0,$C648-O$2)))</f>
        <v>7.19</v>
      </c>
      <c r="P648" s="103" t="n">
        <f aca="false">IF(P$1="P",MAX(0,P$2-$C648),IF(P$1="C",MAX(0,$C648-P$2)))</f>
        <v>2.19</v>
      </c>
      <c r="Q648" s="103" t="n">
        <f aca="false">IF(Q$1="P",MAX(0,Q$2-$C648),IF(Q$1="C",MAX(0,$C648-Q$2)))</f>
        <v>0</v>
      </c>
      <c r="R648" s="103" t="n">
        <f aca="false">IF(R$1="P",MAX(0,R$2-$C648),IF(R$1="C",MAX(0,$C648-R$2)))</f>
        <v>0</v>
      </c>
      <c r="S648" s="103" t="n">
        <f aca="false">IF(S$1="P",MAX(0,S$2-$C648),IF(S$1="C",MAX(0,$C648-S$2)))</f>
        <v>0</v>
      </c>
      <c r="T648" s="104" t="n">
        <f aca="false">A648</f>
        <v>30</v>
      </c>
      <c r="U648" s="105" t="n">
        <f aca="false">VLOOKUP($B648,Gas!$B$3:$E$2506,2)</f>
        <v>4.39</v>
      </c>
      <c r="V648" s="46" t="n">
        <f aca="false">C648/U648</f>
        <v>8.47152619589977</v>
      </c>
      <c r="W648" s="99" t="n">
        <f aca="false">VLOOKUP($B648,Gas!$B$3:$E$2506,4)</f>
        <v>0.385827408225749</v>
      </c>
    </row>
    <row r="649" customFormat="false" ht="12.75" hidden="false" customHeight="false" outlineLevel="0" collapsed="false">
      <c r="A649" s="95" t="n">
        <f aca="false">MONTH(B649)+(YEAR(B649)-1998)*12</f>
        <v>30</v>
      </c>
      <c r="B649" s="101" t="n">
        <v>36698</v>
      </c>
      <c r="C649" s="102" t="n">
        <v>34.86</v>
      </c>
      <c r="D649" s="98" t="n">
        <f aca="false">LN(C649/C648)</f>
        <v>-0.0646998678451038</v>
      </c>
      <c r="E649" s="106" t="n">
        <f aca="false">STDEV(D640:D649)*SQRT(trade_day)</f>
        <v>3.99833487217439</v>
      </c>
      <c r="F649" s="97"/>
      <c r="G649" s="103" t="n">
        <f aca="false">IF(G$1="P",MAX(0,G$2-$C649),IF(G$1="C",MAX(0,$C649-G$2)))</f>
        <v>0</v>
      </c>
      <c r="H649" s="103" t="n">
        <f aca="false">IF(H$1="P",MAX(0,H$2-$C649),IF(H$1="C",MAX(0,$C649-H$2)))</f>
        <v>0</v>
      </c>
      <c r="I649" s="103" t="n">
        <f aca="false">IF(I$1="P",MAX(0,I$2-$C649),IF(I$1="C",MAX(0,$C649-I$2)))</f>
        <v>0</v>
      </c>
      <c r="J649" s="103" t="n">
        <f aca="false">IF(J$1="P",MAX(0,J$2-$C649),IF(J$1="C",MAX(0,$C649-J$2)))</f>
        <v>0.140000000000001</v>
      </c>
      <c r="K649" s="103" t="n">
        <f aca="false">IF(K$1="P",MAX(0,K$2-$C649),IF(K$1="C",MAX(0,$C649-K$2)))</f>
        <v>5.14</v>
      </c>
      <c r="L649" s="103" t="n">
        <f aca="false">IF(L$1="P",MAX(0,L$2-$C649),IF(L$1="C",MAX(0,$C649-L$2)))</f>
        <v>15.14</v>
      </c>
      <c r="M649" s="103" t="n">
        <f aca="false">IF(M$1="P",MAX(0,M$2-$C649),IF(M$1="C",MAX(0,$C649-M$2)))</f>
        <v>14.86</v>
      </c>
      <c r="N649" s="103" t="n">
        <f aca="false">IF(N$1="P",MAX(0,N$2-$C649),IF(N$1="C",MAX(0,$C649-N$2)))</f>
        <v>9.86</v>
      </c>
      <c r="O649" s="103" t="n">
        <f aca="false">IF(O$1="P",MAX(0,O$2-$C649),IF(O$1="C",MAX(0,$C649-O$2)))</f>
        <v>4.86</v>
      </c>
      <c r="P649" s="103" t="n">
        <f aca="false">IF(P$1="P",MAX(0,P$2-$C649),IF(P$1="C",MAX(0,$C649-P$2)))</f>
        <v>0</v>
      </c>
      <c r="Q649" s="103" t="n">
        <f aca="false">IF(Q$1="P",MAX(0,Q$2-$C649),IF(Q$1="C",MAX(0,$C649-Q$2)))</f>
        <v>0</v>
      </c>
      <c r="R649" s="103" t="n">
        <f aca="false">IF(R$1="P",MAX(0,R$2-$C649),IF(R$1="C",MAX(0,$C649-R$2)))</f>
        <v>0</v>
      </c>
      <c r="S649" s="103" t="n">
        <f aca="false">IF(S$1="P",MAX(0,S$2-$C649),IF(S$1="C",MAX(0,$C649-S$2)))</f>
        <v>0</v>
      </c>
      <c r="T649" s="104" t="n">
        <f aca="false">A649</f>
        <v>30</v>
      </c>
      <c r="U649" s="105" t="n">
        <f aca="false">VLOOKUP($B649,Gas!$B$3:$E$2506,2)</f>
        <v>4.04</v>
      </c>
      <c r="V649" s="46" t="n">
        <f aca="false">C649/U649</f>
        <v>8.62871287128713</v>
      </c>
      <c r="W649" s="99" t="n">
        <f aca="false">VLOOKUP($B649,Gas!$B$3:$E$2506,4)</f>
        <v>0.662965970747893</v>
      </c>
    </row>
    <row r="650" customFormat="false" ht="12.75" hidden="false" customHeight="false" outlineLevel="0" collapsed="false">
      <c r="A650" s="95" t="n">
        <f aca="false">MONTH(B650)+(YEAR(B650)-1998)*12</f>
        <v>30</v>
      </c>
      <c r="B650" s="101" t="n">
        <v>36699</v>
      </c>
      <c r="C650" s="102" t="n">
        <v>46.7</v>
      </c>
      <c r="D650" s="98" t="n">
        <f aca="false">LN(C650/C649)</f>
        <v>0.292404124582977</v>
      </c>
      <c r="E650" s="106" t="n">
        <f aca="false">STDEV(D641:D650)*SQRT(trade_day)</f>
        <v>4.1100624412473</v>
      </c>
      <c r="F650" s="97"/>
      <c r="G650" s="103" t="n">
        <f aca="false">IF(G$1="P",MAX(0,G$2-$C650),IF(G$1="C",MAX(0,$C650-G$2)))</f>
        <v>0</v>
      </c>
      <c r="H650" s="103" t="n">
        <f aca="false">IF(H$1="P",MAX(0,H$2-$C650),IF(H$1="C",MAX(0,$C650-H$2)))</f>
        <v>0</v>
      </c>
      <c r="I650" s="103" t="n">
        <f aca="false">IF(I$1="P",MAX(0,I$2-$C650),IF(I$1="C",MAX(0,$C650-I$2)))</f>
        <v>0</v>
      </c>
      <c r="J650" s="103" t="n">
        <f aca="false">IF(J$1="P",MAX(0,J$2-$C650),IF(J$1="C",MAX(0,$C650-J$2)))</f>
        <v>0</v>
      </c>
      <c r="K650" s="103" t="n">
        <f aca="false">IF(K$1="P",MAX(0,K$2-$C650),IF(K$1="C",MAX(0,$C650-K$2)))</f>
        <v>0</v>
      </c>
      <c r="L650" s="103" t="n">
        <f aca="false">IF(L$1="P",MAX(0,L$2-$C650),IF(L$1="C",MAX(0,$C650-L$2)))</f>
        <v>3.3</v>
      </c>
      <c r="M650" s="103" t="n">
        <f aca="false">IF(M$1="P",MAX(0,M$2-$C650),IF(M$1="C",MAX(0,$C650-M$2)))</f>
        <v>26.7</v>
      </c>
      <c r="N650" s="103" t="n">
        <f aca="false">IF(N$1="P",MAX(0,N$2-$C650),IF(N$1="C",MAX(0,$C650-N$2)))</f>
        <v>21.7</v>
      </c>
      <c r="O650" s="103" t="n">
        <f aca="false">IF(O$1="P",MAX(0,O$2-$C650),IF(O$1="C",MAX(0,$C650-O$2)))</f>
        <v>16.7</v>
      </c>
      <c r="P650" s="103" t="n">
        <f aca="false">IF(P$1="P",MAX(0,P$2-$C650),IF(P$1="C",MAX(0,$C650-P$2)))</f>
        <v>11.7</v>
      </c>
      <c r="Q650" s="103" t="n">
        <f aca="false">IF(Q$1="P",MAX(0,Q$2-$C650),IF(Q$1="C",MAX(0,$C650-Q$2)))</f>
        <v>6.7</v>
      </c>
      <c r="R650" s="103" t="n">
        <f aca="false">IF(R$1="P",MAX(0,R$2-$C650),IF(R$1="C",MAX(0,$C650-R$2)))</f>
        <v>0</v>
      </c>
      <c r="S650" s="103" t="n">
        <f aca="false">IF(S$1="P",MAX(0,S$2-$C650),IF(S$1="C",MAX(0,$C650-S$2)))</f>
        <v>0</v>
      </c>
      <c r="T650" s="104" t="n">
        <f aca="false">A650</f>
        <v>30</v>
      </c>
      <c r="U650" s="105" t="n">
        <f aca="false">VLOOKUP($B650,Gas!$B$3:$E$2506,2)</f>
        <v>4.13</v>
      </c>
      <c r="V650" s="46" t="n">
        <f aca="false">C650/U650</f>
        <v>11.3075060532688</v>
      </c>
      <c r="W650" s="99" t="n">
        <f aca="false">VLOOKUP($B650,Gas!$B$3:$E$2506,4)</f>
        <v>0.679579142576074</v>
      </c>
    </row>
    <row r="651" customFormat="false" ht="12.75" hidden="false" customHeight="false" outlineLevel="0" collapsed="false">
      <c r="A651" s="95" t="n">
        <f aca="false">MONTH(B651)+(YEAR(B651)-1998)*12</f>
        <v>30</v>
      </c>
      <c r="B651" s="101" t="n">
        <v>36700</v>
      </c>
      <c r="C651" s="102" t="n">
        <v>52.85</v>
      </c>
      <c r="D651" s="98" t="n">
        <f aca="false">LN(C651/C650)</f>
        <v>0.123713547641395</v>
      </c>
      <c r="E651" s="106" t="n">
        <f aca="false">STDEV(D642:D651)*SQRT(trade_day)</f>
        <v>2.69499760003974</v>
      </c>
      <c r="F651" s="97"/>
      <c r="G651" s="103" t="n">
        <f aca="false">IF(G$1="P",MAX(0,G$2-$C651),IF(G$1="C",MAX(0,$C651-G$2)))</f>
        <v>0</v>
      </c>
      <c r="H651" s="103" t="n">
        <f aca="false">IF(H$1="P",MAX(0,H$2-$C651),IF(H$1="C",MAX(0,$C651-H$2)))</f>
        <v>0</v>
      </c>
      <c r="I651" s="103" t="n">
        <f aca="false">IF(I$1="P",MAX(0,I$2-$C651),IF(I$1="C",MAX(0,$C651-I$2)))</f>
        <v>0</v>
      </c>
      <c r="J651" s="103" t="n">
        <f aca="false">IF(J$1="P",MAX(0,J$2-$C651),IF(J$1="C",MAX(0,$C651-J$2)))</f>
        <v>0</v>
      </c>
      <c r="K651" s="103" t="n">
        <f aca="false">IF(K$1="P",MAX(0,K$2-$C651),IF(K$1="C",MAX(0,$C651-K$2)))</f>
        <v>0</v>
      </c>
      <c r="L651" s="103" t="n">
        <f aca="false">IF(L$1="P",MAX(0,L$2-$C651),IF(L$1="C",MAX(0,$C651-L$2)))</f>
        <v>0</v>
      </c>
      <c r="M651" s="103" t="n">
        <f aca="false">IF(M$1="P",MAX(0,M$2-$C651),IF(M$1="C",MAX(0,$C651-M$2)))</f>
        <v>32.85</v>
      </c>
      <c r="N651" s="103" t="n">
        <f aca="false">IF(N$1="P",MAX(0,N$2-$C651),IF(N$1="C",MAX(0,$C651-N$2)))</f>
        <v>27.85</v>
      </c>
      <c r="O651" s="103" t="n">
        <f aca="false">IF(O$1="P",MAX(0,O$2-$C651),IF(O$1="C",MAX(0,$C651-O$2)))</f>
        <v>22.85</v>
      </c>
      <c r="P651" s="103" t="n">
        <f aca="false">IF(P$1="P",MAX(0,P$2-$C651),IF(P$1="C",MAX(0,$C651-P$2)))</f>
        <v>17.85</v>
      </c>
      <c r="Q651" s="103" t="n">
        <f aca="false">IF(Q$1="P",MAX(0,Q$2-$C651),IF(Q$1="C",MAX(0,$C651-Q$2)))</f>
        <v>12.85</v>
      </c>
      <c r="R651" s="103" t="n">
        <f aca="false">IF(R$1="P",MAX(0,R$2-$C651),IF(R$1="C",MAX(0,$C651-R$2)))</f>
        <v>2.85</v>
      </c>
      <c r="S651" s="103" t="n">
        <f aca="false">IF(S$1="P",MAX(0,S$2-$C651),IF(S$1="C",MAX(0,$C651-S$2)))</f>
        <v>0</v>
      </c>
      <c r="T651" s="104" t="n">
        <f aca="false">A651</f>
        <v>30</v>
      </c>
      <c r="U651" s="105" t="n">
        <f aca="false">VLOOKUP($B651,Gas!$B$3:$E$2506,2)</f>
        <v>4.425</v>
      </c>
      <c r="V651" s="46" t="n">
        <f aca="false">C651/U651</f>
        <v>11.9435028248588</v>
      </c>
      <c r="W651" s="99" t="n">
        <f aca="false">VLOOKUP($B651,Gas!$B$3:$E$2506,4)</f>
        <v>0.798461483443338</v>
      </c>
    </row>
    <row r="652" customFormat="false" ht="12.75" hidden="false" customHeight="false" outlineLevel="0" collapsed="false">
      <c r="A652" s="95" t="n">
        <f aca="false">MONTH(B652)+(YEAR(B652)-1998)*12</f>
        <v>30</v>
      </c>
      <c r="B652" s="101" t="n">
        <v>36703</v>
      </c>
      <c r="C652" s="102" t="n">
        <v>52.27</v>
      </c>
      <c r="D652" s="98" t="n">
        <f aca="false">LN(C652/C651)</f>
        <v>-0.0110351195914161</v>
      </c>
      <c r="E652" s="106" t="n">
        <f aca="false">STDEV(D643:D652)*SQRT(trade_day)</f>
        <v>2.4812855427949</v>
      </c>
      <c r="F652" s="97"/>
      <c r="G652" s="103" t="n">
        <f aca="false">IF(G$1="P",MAX(0,G$2-$C652),IF(G$1="C",MAX(0,$C652-G$2)))</f>
        <v>0</v>
      </c>
      <c r="H652" s="103" t="n">
        <f aca="false">IF(H$1="P",MAX(0,H$2-$C652),IF(H$1="C",MAX(0,$C652-H$2)))</f>
        <v>0</v>
      </c>
      <c r="I652" s="103" t="n">
        <f aca="false">IF(I$1="P",MAX(0,I$2-$C652),IF(I$1="C",MAX(0,$C652-I$2)))</f>
        <v>0</v>
      </c>
      <c r="J652" s="103" t="n">
        <f aca="false">IF(J$1="P",MAX(0,J$2-$C652),IF(J$1="C",MAX(0,$C652-J$2)))</f>
        <v>0</v>
      </c>
      <c r="K652" s="103" t="n">
        <f aca="false">IF(K$1="P",MAX(0,K$2-$C652),IF(K$1="C",MAX(0,$C652-K$2)))</f>
        <v>0</v>
      </c>
      <c r="L652" s="103" t="n">
        <f aca="false">IF(L$1="P",MAX(0,L$2-$C652),IF(L$1="C",MAX(0,$C652-L$2)))</f>
        <v>0</v>
      </c>
      <c r="M652" s="103" t="n">
        <f aca="false">IF(M$1="P",MAX(0,M$2-$C652),IF(M$1="C",MAX(0,$C652-M$2)))</f>
        <v>32.27</v>
      </c>
      <c r="N652" s="103" t="n">
        <f aca="false">IF(N$1="P",MAX(0,N$2-$C652),IF(N$1="C",MAX(0,$C652-N$2)))</f>
        <v>27.27</v>
      </c>
      <c r="O652" s="103" t="n">
        <f aca="false">IF(O$1="P",MAX(0,O$2-$C652),IF(O$1="C",MAX(0,$C652-O$2)))</f>
        <v>22.27</v>
      </c>
      <c r="P652" s="103" t="n">
        <f aca="false">IF(P$1="P",MAX(0,P$2-$C652),IF(P$1="C",MAX(0,$C652-P$2)))</f>
        <v>17.27</v>
      </c>
      <c r="Q652" s="103" t="n">
        <f aca="false">IF(Q$1="P",MAX(0,Q$2-$C652),IF(Q$1="C",MAX(0,$C652-Q$2)))</f>
        <v>12.27</v>
      </c>
      <c r="R652" s="103" t="n">
        <f aca="false">IF(R$1="P",MAX(0,R$2-$C652),IF(R$1="C",MAX(0,$C652-R$2)))</f>
        <v>2.27</v>
      </c>
      <c r="S652" s="103" t="n">
        <f aca="false">IF(S$1="P",MAX(0,S$2-$C652),IF(S$1="C",MAX(0,$C652-S$2)))</f>
        <v>0</v>
      </c>
      <c r="T652" s="104" t="n">
        <f aca="false">A652</f>
        <v>30</v>
      </c>
      <c r="U652" s="105" t="n">
        <f aca="false">VLOOKUP($B652,Gas!$B$3:$E$2506,2)</f>
        <v>4.415</v>
      </c>
      <c r="V652" s="46" t="n">
        <f aca="false">C652/U652</f>
        <v>11.8391845979615</v>
      </c>
      <c r="W652" s="99" t="n">
        <f aca="false">VLOOKUP($B652,Gas!$B$3:$E$2506,4)</f>
        <v>0.715367991268595</v>
      </c>
    </row>
    <row r="653" customFormat="false" ht="12.75" hidden="false" customHeight="false" outlineLevel="0" collapsed="false">
      <c r="A653" s="95" t="n">
        <f aca="false">MONTH(B653)+(YEAR(B653)-1998)*12</f>
        <v>30</v>
      </c>
      <c r="B653" s="101" t="n">
        <v>36704</v>
      </c>
      <c r="C653" s="102" t="n">
        <v>47.32</v>
      </c>
      <c r="D653" s="98" t="n">
        <f aca="false">LN(C653/C652)</f>
        <v>-0.0994895536146445</v>
      </c>
      <c r="E653" s="106" t="n">
        <f aca="false">STDEV(D644:D653)*SQRT(trade_day)</f>
        <v>2.07600154610438</v>
      </c>
      <c r="F653" s="97"/>
      <c r="G653" s="103" t="n">
        <f aca="false">IF(G$1="P",MAX(0,G$2-$C653),IF(G$1="C",MAX(0,$C653-G$2)))</f>
        <v>0</v>
      </c>
      <c r="H653" s="103" t="n">
        <f aca="false">IF(H$1="P",MAX(0,H$2-$C653),IF(H$1="C",MAX(0,$C653-H$2)))</f>
        <v>0</v>
      </c>
      <c r="I653" s="103" t="n">
        <f aca="false">IF(I$1="P",MAX(0,I$2-$C653),IF(I$1="C",MAX(0,$C653-I$2)))</f>
        <v>0</v>
      </c>
      <c r="J653" s="103" t="n">
        <f aca="false">IF(J$1="P",MAX(0,J$2-$C653),IF(J$1="C",MAX(0,$C653-J$2)))</f>
        <v>0</v>
      </c>
      <c r="K653" s="103" t="n">
        <f aca="false">IF(K$1="P",MAX(0,K$2-$C653),IF(K$1="C",MAX(0,$C653-K$2)))</f>
        <v>0</v>
      </c>
      <c r="L653" s="103" t="n">
        <f aca="false">IF(L$1="P",MAX(0,L$2-$C653),IF(L$1="C",MAX(0,$C653-L$2)))</f>
        <v>2.68</v>
      </c>
      <c r="M653" s="103" t="n">
        <f aca="false">IF(M$1="P",MAX(0,M$2-$C653),IF(M$1="C",MAX(0,$C653-M$2)))</f>
        <v>27.32</v>
      </c>
      <c r="N653" s="103" t="n">
        <f aca="false">IF(N$1="P",MAX(0,N$2-$C653),IF(N$1="C",MAX(0,$C653-N$2)))</f>
        <v>22.32</v>
      </c>
      <c r="O653" s="103" t="n">
        <f aca="false">IF(O$1="P",MAX(0,O$2-$C653),IF(O$1="C",MAX(0,$C653-O$2)))</f>
        <v>17.32</v>
      </c>
      <c r="P653" s="103" t="n">
        <f aca="false">IF(P$1="P",MAX(0,P$2-$C653),IF(P$1="C",MAX(0,$C653-P$2)))</f>
        <v>12.32</v>
      </c>
      <c r="Q653" s="103" t="n">
        <f aca="false">IF(Q$1="P",MAX(0,Q$2-$C653),IF(Q$1="C",MAX(0,$C653-Q$2)))</f>
        <v>7.32</v>
      </c>
      <c r="R653" s="103" t="n">
        <f aca="false">IF(R$1="P",MAX(0,R$2-$C653),IF(R$1="C",MAX(0,$C653-R$2)))</f>
        <v>0</v>
      </c>
      <c r="S653" s="103" t="n">
        <f aca="false">IF(S$1="P",MAX(0,S$2-$C653),IF(S$1="C",MAX(0,$C653-S$2)))</f>
        <v>0</v>
      </c>
      <c r="T653" s="104" t="n">
        <f aca="false">A653</f>
        <v>30</v>
      </c>
      <c r="U653" s="105" t="n">
        <f aca="false">VLOOKUP($B653,Gas!$B$3:$E$2506,2)</f>
        <v>4.365</v>
      </c>
      <c r="V653" s="46" t="n">
        <f aca="false">C653/U653</f>
        <v>10.8407789232531</v>
      </c>
      <c r="W653" s="99" t="n">
        <f aca="false">VLOOKUP($B653,Gas!$B$3:$E$2506,4)</f>
        <v>0.710015962733717</v>
      </c>
    </row>
    <row r="654" customFormat="false" ht="12.75" hidden="false" customHeight="false" outlineLevel="0" collapsed="false">
      <c r="A654" s="95" t="n">
        <f aca="false">MONTH(B654)+(YEAR(B654)-1998)*12</f>
        <v>30</v>
      </c>
      <c r="B654" s="101" t="n">
        <v>36705</v>
      </c>
      <c r="C654" s="102" t="n">
        <v>33.94</v>
      </c>
      <c r="D654" s="98" t="n">
        <f aca="false">LN(C654/C653)</f>
        <v>-0.332338779304106</v>
      </c>
      <c r="E654" s="106" t="n">
        <f aca="false">STDEV(D645:D654)*SQRT(trade_day)</f>
        <v>2.64312696740418</v>
      </c>
      <c r="F654" s="97"/>
      <c r="G654" s="103" t="n">
        <f aca="false">IF(G$1="P",MAX(0,G$2-$C654),IF(G$1="C",MAX(0,$C654-G$2)))</f>
        <v>0</v>
      </c>
      <c r="H654" s="103" t="n">
        <f aca="false">IF(H$1="P",MAX(0,H$2-$C654),IF(H$1="C",MAX(0,$C654-H$2)))</f>
        <v>0</v>
      </c>
      <c r="I654" s="103" t="n">
        <f aca="false">IF(I$1="P",MAX(0,I$2-$C654),IF(I$1="C",MAX(0,$C654-I$2)))</f>
        <v>0</v>
      </c>
      <c r="J654" s="103" t="n">
        <f aca="false">IF(J$1="P",MAX(0,J$2-$C654),IF(J$1="C",MAX(0,$C654-J$2)))</f>
        <v>1.06</v>
      </c>
      <c r="K654" s="103" t="n">
        <f aca="false">IF(K$1="P",MAX(0,K$2-$C654),IF(K$1="C",MAX(0,$C654-K$2)))</f>
        <v>6.06</v>
      </c>
      <c r="L654" s="103" t="n">
        <f aca="false">IF(L$1="P",MAX(0,L$2-$C654),IF(L$1="C",MAX(0,$C654-L$2)))</f>
        <v>16.06</v>
      </c>
      <c r="M654" s="103" t="n">
        <f aca="false">IF(M$1="P",MAX(0,M$2-$C654),IF(M$1="C",MAX(0,$C654-M$2)))</f>
        <v>13.94</v>
      </c>
      <c r="N654" s="103" t="n">
        <f aca="false">IF(N$1="P",MAX(0,N$2-$C654),IF(N$1="C",MAX(0,$C654-N$2)))</f>
        <v>8.94</v>
      </c>
      <c r="O654" s="103" t="n">
        <f aca="false">IF(O$1="P",MAX(0,O$2-$C654),IF(O$1="C",MAX(0,$C654-O$2)))</f>
        <v>3.94</v>
      </c>
      <c r="P654" s="103" t="n">
        <f aca="false">IF(P$1="P",MAX(0,P$2-$C654),IF(P$1="C",MAX(0,$C654-P$2)))</f>
        <v>0</v>
      </c>
      <c r="Q654" s="103" t="n">
        <f aca="false">IF(Q$1="P",MAX(0,Q$2-$C654),IF(Q$1="C",MAX(0,$C654-Q$2)))</f>
        <v>0</v>
      </c>
      <c r="R654" s="103" t="n">
        <f aca="false">IF(R$1="P",MAX(0,R$2-$C654),IF(R$1="C",MAX(0,$C654-R$2)))</f>
        <v>0</v>
      </c>
      <c r="S654" s="103" t="n">
        <f aca="false">IF(S$1="P",MAX(0,S$2-$C654),IF(S$1="C",MAX(0,$C654-S$2)))</f>
        <v>0</v>
      </c>
      <c r="T654" s="104" t="n">
        <f aca="false">A654</f>
        <v>30</v>
      </c>
      <c r="U654" s="105" t="n">
        <f aca="false">VLOOKUP($B654,Gas!$B$3:$E$2506,2)</f>
        <v>4.555</v>
      </c>
      <c r="V654" s="46" t="n">
        <f aca="false">C654/U654</f>
        <v>7.45115257958288</v>
      </c>
      <c r="W654" s="99" t="n">
        <f aca="false">VLOOKUP($B654,Gas!$B$3:$E$2506,4)</f>
        <v>0.759637618713801</v>
      </c>
    </row>
    <row r="655" customFormat="false" ht="12.75" hidden="false" customHeight="false" outlineLevel="0" collapsed="false">
      <c r="A655" s="95" t="n">
        <f aca="false">MONTH(B655)+(YEAR(B655)-1998)*12</f>
        <v>30</v>
      </c>
      <c r="B655" s="101" t="n">
        <v>36706</v>
      </c>
      <c r="C655" s="102" t="n">
        <v>27.39</v>
      </c>
      <c r="D655" s="98" t="n">
        <f aca="false">LN(C655/C654)</f>
        <v>-0.214416276531093</v>
      </c>
      <c r="E655" s="106" t="n">
        <f aca="false">STDEV(D646:D655)*SQRT(trade_day)</f>
        <v>2.76646269677855</v>
      </c>
      <c r="F655" s="97"/>
      <c r="G655" s="103" t="n">
        <f aca="false">IF(G$1="P",MAX(0,G$2-$C655),IF(G$1="C",MAX(0,$C655-G$2)))</f>
        <v>0</v>
      </c>
      <c r="H655" s="103" t="n">
        <f aca="false">IF(H$1="P",MAX(0,H$2-$C655),IF(H$1="C",MAX(0,$C655-H$2)))</f>
        <v>0</v>
      </c>
      <c r="I655" s="103" t="n">
        <f aca="false">IF(I$1="P",MAX(0,I$2-$C655),IF(I$1="C",MAX(0,$C655-I$2)))</f>
        <v>2.61</v>
      </c>
      <c r="J655" s="103" t="n">
        <f aca="false">IF(J$1="P",MAX(0,J$2-$C655),IF(J$1="C",MAX(0,$C655-J$2)))</f>
        <v>7.61</v>
      </c>
      <c r="K655" s="103" t="n">
        <f aca="false">IF(K$1="P",MAX(0,K$2-$C655),IF(K$1="C",MAX(0,$C655-K$2)))</f>
        <v>12.61</v>
      </c>
      <c r="L655" s="103" t="n">
        <f aca="false">IF(L$1="P",MAX(0,L$2-$C655),IF(L$1="C",MAX(0,$C655-L$2)))</f>
        <v>22.61</v>
      </c>
      <c r="M655" s="103" t="n">
        <f aca="false">IF(M$1="P",MAX(0,M$2-$C655),IF(M$1="C",MAX(0,$C655-M$2)))</f>
        <v>7.39</v>
      </c>
      <c r="N655" s="103" t="n">
        <f aca="false">IF(N$1="P",MAX(0,N$2-$C655),IF(N$1="C",MAX(0,$C655-N$2)))</f>
        <v>2.39</v>
      </c>
      <c r="O655" s="103" t="n">
        <f aca="false">IF(O$1="P",MAX(0,O$2-$C655),IF(O$1="C",MAX(0,$C655-O$2)))</f>
        <v>0</v>
      </c>
      <c r="P655" s="103" t="n">
        <f aca="false">IF(P$1="P",MAX(0,P$2-$C655),IF(P$1="C",MAX(0,$C655-P$2)))</f>
        <v>0</v>
      </c>
      <c r="Q655" s="103" t="n">
        <f aca="false">IF(Q$1="P",MAX(0,Q$2-$C655),IF(Q$1="C",MAX(0,$C655-Q$2)))</f>
        <v>0</v>
      </c>
      <c r="R655" s="103" t="n">
        <f aca="false">IF(R$1="P",MAX(0,R$2-$C655),IF(R$1="C",MAX(0,$C655-R$2)))</f>
        <v>0</v>
      </c>
      <c r="S655" s="103" t="n">
        <f aca="false">IF(S$1="P",MAX(0,S$2-$C655),IF(S$1="C",MAX(0,$C655-S$2)))</f>
        <v>0</v>
      </c>
      <c r="T655" s="104" t="n">
        <f aca="false">A655</f>
        <v>30</v>
      </c>
      <c r="U655" s="105" t="n">
        <f aca="false">VLOOKUP($B655,Gas!$B$3:$E$2506,2)</f>
        <v>4.475</v>
      </c>
      <c r="V655" s="46" t="n">
        <f aca="false">C655/U655</f>
        <v>6.12067039106145</v>
      </c>
      <c r="W655" s="99" t="n">
        <f aca="false">VLOOKUP($B655,Gas!$B$3:$E$2506,4)</f>
        <v>0.769325028791569</v>
      </c>
    </row>
    <row r="656" customFormat="false" ht="12.75" hidden="false" customHeight="false" outlineLevel="0" collapsed="false">
      <c r="A656" s="95" t="n">
        <f aca="false">MONTH(B656)+(YEAR(B656)-1998)*12</f>
        <v>30</v>
      </c>
      <c r="B656" s="101" t="n">
        <v>36707</v>
      </c>
      <c r="C656" s="102" t="n">
        <v>25.84</v>
      </c>
      <c r="D656" s="98" t="n">
        <f aca="false">LN(C656/C655)</f>
        <v>-0.0582543043605857</v>
      </c>
      <c r="E656" s="106" t="n">
        <f aca="false">STDEV(D647:D656)*SQRT(trade_day)</f>
        <v>2.73175569000807</v>
      </c>
      <c r="F656" s="97"/>
      <c r="G656" s="103" t="n">
        <f aca="false">IF(G$1="P",MAX(0,G$2-$C656),IF(G$1="C",MAX(0,$C656-G$2)))</f>
        <v>0</v>
      </c>
      <c r="H656" s="103" t="n">
        <f aca="false">IF(H$1="P",MAX(0,H$2-$C656),IF(H$1="C",MAX(0,$C656-H$2)))</f>
        <v>0</v>
      </c>
      <c r="I656" s="103" t="n">
        <f aca="false">IF(I$1="P",MAX(0,I$2-$C656),IF(I$1="C",MAX(0,$C656-I$2)))</f>
        <v>4.16</v>
      </c>
      <c r="J656" s="103" t="n">
        <f aca="false">IF(J$1="P",MAX(0,J$2-$C656),IF(J$1="C",MAX(0,$C656-J$2)))</f>
        <v>9.16</v>
      </c>
      <c r="K656" s="103" t="n">
        <f aca="false">IF(K$1="P",MAX(0,K$2-$C656),IF(K$1="C",MAX(0,$C656-K$2)))</f>
        <v>14.16</v>
      </c>
      <c r="L656" s="103" t="n">
        <f aca="false">IF(L$1="P",MAX(0,L$2-$C656),IF(L$1="C",MAX(0,$C656-L$2)))</f>
        <v>24.16</v>
      </c>
      <c r="M656" s="103" t="n">
        <f aca="false">IF(M$1="P",MAX(0,M$2-$C656),IF(M$1="C",MAX(0,$C656-M$2)))</f>
        <v>5.84</v>
      </c>
      <c r="N656" s="103" t="n">
        <f aca="false">IF(N$1="P",MAX(0,N$2-$C656),IF(N$1="C",MAX(0,$C656-N$2)))</f>
        <v>0.84</v>
      </c>
      <c r="O656" s="103" t="n">
        <f aca="false">IF(O$1="P",MAX(0,O$2-$C656),IF(O$1="C",MAX(0,$C656-O$2)))</f>
        <v>0</v>
      </c>
      <c r="P656" s="103" t="n">
        <f aca="false">IF(P$1="P",MAX(0,P$2-$C656),IF(P$1="C",MAX(0,$C656-P$2)))</f>
        <v>0</v>
      </c>
      <c r="Q656" s="103" t="n">
        <f aca="false">IF(Q$1="P",MAX(0,Q$2-$C656),IF(Q$1="C",MAX(0,$C656-Q$2)))</f>
        <v>0</v>
      </c>
      <c r="R656" s="103" t="n">
        <f aca="false">IF(R$1="P",MAX(0,R$2-$C656),IF(R$1="C",MAX(0,$C656-R$2)))</f>
        <v>0</v>
      </c>
      <c r="S656" s="103" t="n">
        <f aca="false">IF(S$1="P",MAX(0,S$2-$C656),IF(S$1="C",MAX(0,$C656-S$2)))</f>
        <v>0</v>
      </c>
      <c r="T656" s="104" t="n">
        <f aca="false">A656</f>
        <v>30</v>
      </c>
      <c r="U656" s="105" t="n">
        <f aca="false">VLOOKUP($B656,Gas!$B$3:$E$2506,2)</f>
        <v>4.265</v>
      </c>
      <c r="V656" s="46" t="n">
        <f aca="false">C656/U656</f>
        <v>6.05861664712779</v>
      </c>
      <c r="W656" s="99" t="n">
        <f aca="false">VLOOKUP($B656,Gas!$B$3:$E$2506,4)</f>
        <v>0.821474665574213</v>
      </c>
    </row>
    <row r="657" customFormat="false" ht="12.75" hidden="false" customHeight="false" outlineLevel="0" collapsed="false">
      <c r="A657" s="95" t="n">
        <f aca="false">MONTH(B657)+(YEAR(B657)-1998)*12</f>
        <v>31</v>
      </c>
      <c r="B657" s="101" t="n">
        <v>36710</v>
      </c>
      <c r="C657" s="102" t="n">
        <v>64.78</v>
      </c>
      <c r="D657" s="98" t="n">
        <f aca="false">LN(C657/C656)</f>
        <v>0.919073234828782</v>
      </c>
      <c r="E657" s="106" t="n">
        <f aca="false">STDEV(D648:D657)*SQRT(trade_day)</f>
        <v>5.51333715962157</v>
      </c>
      <c r="F657" s="97"/>
      <c r="G657" s="103" t="n">
        <f aca="false">IF(G$1="P",MAX(0,G$2-$C657),IF(G$1="C",MAX(0,$C657-G$2)))</f>
        <v>0</v>
      </c>
      <c r="H657" s="103" t="n">
        <f aca="false">IF(H$1="P",MAX(0,H$2-$C657),IF(H$1="C",MAX(0,$C657-H$2)))</f>
        <v>0</v>
      </c>
      <c r="I657" s="103" t="n">
        <f aca="false">IF(I$1="P",MAX(0,I$2-$C657),IF(I$1="C",MAX(0,$C657-I$2)))</f>
        <v>0</v>
      </c>
      <c r="J657" s="103" t="n">
        <f aca="false">IF(J$1="P",MAX(0,J$2-$C657),IF(J$1="C",MAX(0,$C657-J$2)))</f>
        <v>0</v>
      </c>
      <c r="K657" s="103" t="n">
        <f aca="false">IF(K$1="P",MAX(0,K$2-$C657),IF(K$1="C",MAX(0,$C657-K$2)))</f>
        <v>0</v>
      </c>
      <c r="L657" s="103" t="n">
        <f aca="false">IF(L$1="P",MAX(0,L$2-$C657),IF(L$1="C",MAX(0,$C657-L$2)))</f>
        <v>0</v>
      </c>
      <c r="M657" s="103" t="n">
        <f aca="false">IF(M$1="P",MAX(0,M$2-$C657),IF(M$1="C",MAX(0,$C657-M$2)))</f>
        <v>44.78</v>
      </c>
      <c r="N657" s="103" t="n">
        <f aca="false">IF(N$1="P",MAX(0,N$2-$C657),IF(N$1="C",MAX(0,$C657-N$2)))</f>
        <v>39.78</v>
      </c>
      <c r="O657" s="103" t="n">
        <f aca="false">IF(O$1="P",MAX(0,O$2-$C657),IF(O$1="C",MAX(0,$C657-O$2)))</f>
        <v>34.78</v>
      </c>
      <c r="P657" s="103" t="n">
        <f aca="false">IF(P$1="P",MAX(0,P$2-$C657),IF(P$1="C",MAX(0,$C657-P$2)))</f>
        <v>29.78</v>
      </c>
      <c r="Q657" s="103" t="n">
        <f aca="false">IF(Q$1="P",MAX(0,Q$2-$C657),IF(Q$1="C",MAX(0,$C657-Q$2)))</f>
        <v>24.78</v>
      </c>
      <c r="R657" s="103" t="n">
        <f aca="false">IF(R$1="P",MAX(0,R$2-$C657),IF(R$1="C",MAX(0,$C657-R$2)))</f>
        <v>14.78</v>
      </c>
      <c r="S657" s="103" t="n">
        <f aca="false">IF(S$1="P",MAX(0,S$2-$C657),IF(S$1="C",MAX(0,$C657-S$2)))</f>
        <v>0</v>
      </c>
      <c r="T657" s="104" t="n">
        <f aca="false">A657</f>
        <v>31</v>
      </c>
      <c r="U657" s="105" t="n">
        <f aca="false">VLOOKUP($B657,Gas!$B$3:$E$2506,2)</f>
        <v>4.335</v>
      </c>
      <c r="V657" s="46" t="n">
        <f aca="false">C657/U657</f>
        <v>14.9434832756632</v>
      </c>
      <c r="W657" s="99" t="n">
        <f aca="false">VLOOKUP($B657,Gas!$B$3:$E$2506,4)</f>
        <v>0.441079777149282</v>
      </c>
    </row>
    <row r="658" customFormat="false" ht="12.75" hidden="false" customHeight="false" outlineLevel="0" collapsed="false">
      <c r="A658" s="95" t="n">
        <f aca="false">MONTH(B658)+(YEAR(B658)-1998)*12</f>
        <v>31</v>
      </c>
      <c r="B658" s="101" t="n">
        <v>36713</v>
      </c>
      <c r="C658" s="102" t="n">
        <v>43.19</v>
      </c>
      <c r="D658" s="98" t="n">
        <f aca="false">LN(C658/C657)</f>
        <v>-0.405387926770574</v>
      </c>
      <c r="E658" s="106" t="n">
        <f aca="false">STDEV(D649:D658)*SQRT(trade_day)</f>
        <v>5.96663429004748</v>
      </c>
      <c r="F658" s="97"/>
      <c r="G658" s="103" t="n">
        <f aca="false">IF(G$1="P",MAX(0,G$2-$C658),IF(G$1="C",MAX(0,$C658-G$2)))</f>
        <v>0</v>
      </c>
      <c r="H658" s="103" t="n">
        <f aca="false">IF(H$1="P",MAX(0,H$2-$C658),IF(H$1="C",MAX(0,$C658-H$2)))</f>
        <v>0</v>
      </c>
      <c r="I658" s="103" t="n">
        <f aca="false">IF(I$1="P",MAX(0,I$2-$C658),IF(I$1="C",MAX(0,$C658-I$2)))</f>
        <v>0</v>
      </c>
      <c r="J658" s="103" t="n">
        <f aca="false">IF(J$1="P",MAX(0,J$2-$C658),IF(J$1="C",MAX(0,$C658-J$2)))</f>
        <v>0</v>
      </c>
      <c r="K658" s="103" t="n">
        <f aca="false">IF(K$1="P",MAX(0,K$2-$C658),IF(K$1="C",MAX(0,$C658-K$2)))</f>
        <v>0</v>
      </c>
      <c r="L658" s="103" t="n">
        <f aca="false">IF(L$1="P",MAX(0,L$2-$C658),IF(L$1="C",MAX(0,$C658-L$2)))</f>
        <v>6.81</v>
      </c>
      <c r="M658" s="103" t="n">
        <f aca="false">IF(M$1="P",MAX(0,M$2-$C658),IF(M$1="C",MAX(0,$C658-M$2)))</f>
        <v>23.19</v>
      </c>
      <c r="N658" s="103" t="n">
        <f aca="false">IF(N$1="P",MAX(0,N$2-$C658),IF(N$1="C",MAX(0,$C658-N$2)))</f>
        <v>18.19</v>
      </c>
      <c r="O658" s="103" t="n">
        <f aca="false">IF(O$1="P",MAX(0,O$2-$C658),IF(O$1="C",MAX(0,$C658-O$2)))</f>
        <v>13.19</v>
      </c>
      <c r="P658" s="103" t="n">
        <f aca="false">IF(P$1="P",MAX(0,P$2-$C658),IF(P$1="C",MAX(0,$C658-P$2)))</f>
        <v>8.19</v>
      </c>
      <c r="Q658" s="103" t="n">
        <f aca="false">IF(Q$1="P",MAX(0,Q$2-$C658),IF(Q$1="C",MAX(0,$C658-Q$2)))</f>
        <v>3.19</v>
      </c>
      <c r="R658" s="103" t="n">
        <f aca="false">IF(R$1="P",MAX(0,R$2-$C658),IF(R$1="C",MAX(0,$C658-R$2)))</f>
        <v>0</v>
      </c>
      <c r="S658" s="103" t="n">
        <f aca="false">IF(S$1="P",MAX(0,S$2-$C658),IF(S$1="C",MAX(0,$C658-S$2)))</f>
        <v>0</v>
      </c>
      <c r="T658" s="104" t="n">
        <f aca="false">A658</f>
        <v>31</v>
      </c>
      <c r="U658" s="105" t="n">
        <f aca="false">VLOOKUP($B658,Gas!$B$3:$E$2506,2)</f>
        <v>4.24</v>
      </c>
      <c r="V658" s="46" t="n">
        <f aca="false">C658/U658</f>
        <v>10.186320754717</v>
      </c>
      <c r="W658" s="99" t="n">
        <f aca="false">VLOOKUP($B658,Gas!$B$3:$E$2506,4)</f>
        <v>0.457531155862524</v>
      </c>
    </row>
    <row r="659" customFormat="false" ht="12.75" hidden="false" customHeight="false" outlineLevel="0" collapsed="false">
      <c r="A659" s="95" t="n">
        <f aca="false">MONTH(B659)+(YEAR(B659)-1998)*12</f>
        <v>31</v>
      </c>
      <c r="B659" s="101" t="n">
        <v>36714</v>
      </c>
      <c r="C659" s="102" t="n">
        <v>45.74</v>
      </c>
      <c r="D659" s="98" t="n">
        <f aca="false">LN(C659/C658)</f>
        <v>0.0573642016220254</v>
      </c>
      <c r="E659" s="106" t="n">
        <f aca="false">STDEV(D650:D659)*SQRT(trade_day)</f>
        <v>5.95256551593629</v>
      </c>
      <c r="F659" s="97"/>
      <c r="G659" s="103" t="n">
        <f aca="false">IF(G$1="P",MAX(0,G$2-$C659),IF(G$1="C",MAX(0,$C659-G$2)))</f>
        <v>0</v>
      </c>
      <c r="H659" s="103" t="n">
        <f aca="false">IF(H$1="P",MAX(0,H$2-$C659),IF(H$1="C",MAX(0,$C659-H$2)))</f>
        <v>0</v>
      </c>
      <c r="I659" s="103" t="n">
        <f aca="false">IF(I$1="P",MAX(0,I$2-$C659),IF(I$1="C",MAX(0,$C659-I$2)))</f>
        <v>0</v>
      </c>
      <c r="J659" s="103" t="n">
        <f aca="false">IF(J$1="P",MAX(0,J$2-$C659),IF(J$1="C",MAX(0,$C659-J$2)))</f>
        <v>0</v>
      </c>
      <c r="K659" s="103" t="n">
        <f aca="false">IF(K$1="P",MAX(0,K$2-$C659),IF(K$1="C",MAX(0,$C659-K$2)))</f>
        <v>0</v>
      </c>
      <c r="L659" s="103" t="n">
        <f aca="false">IF(L$1="P",MAX(0,L$2-$C659),IF(L$1="C",MAX(0,$C659-L$2)))</f>
        <v>4.26</v>
      </c>
      <c r="M659" s="103" t="n">
        <f aca="false">IF(M$1="P",MAX(0,M$2-$C659),IF(M$1="C",MAX(0,$C659-M$2)))</f>
        <v>25.74</v>
      </c>
      <c r="N659" s="103" t="n">
        <f aca="false">IF(N$1="P",MAX(0,N$2-$C659),IF(N$1="C",MAX(0,$C659-N$2)))</f>
        <v>20.74</v>
      </c>
      <c r="O659" s="103" t="n">
        <f aca="false">IF(O$1="P",MAX(0,O$2-$C659),IF(O$1="C",MAX(0,$C659-O$2)))</f>
        <v>15.74</v>
      </c>
      <c r="P659" s="103" t="n">
        <f aca="false">IF(P$1="P",MAX(0,P$2-$C659),IF(P$1="C",MAX(0,$C659-P$2)))</f>
        <v>10.74</v>
      </c>
      <c r="Q659" s="103" t="n">
        <f aca="false">IF(Q$1="P",MAX(0,Q$2-$C659),IF(Q$1="C",MAX(0,$C659-Q$2)))</f>
        <v>5.74</v>
      </c>
      <c r="R659" s="103" t="n">
        <f aca="false">IF(R$1="P",MAX(0,R$2-$C659),IF(R$1="C",MAX(0,$C659-R$2)))</f>
        <v>0</v>
      </c>
      <c r="S659" s="103" t="n">
        <f aca="false">IF(S$1="P",MAX(0,S$2-$C659),IF(S$1="C",MAX(0,$C659-S$2)))</f>
        <v>0</v>
      </c>
      <c r="T659" s="104" t="n">
        <f aca="false">A659</f>
        <v>31</v>
      </c>
      <c r="U659" s="105" t="n">
        <f aca="false">VLOOKUP($B659,Gas!$B$3:$E$2506,2)</f>
        <v>4.03</v>
      </c>
      <c r="V659" s="46" t="n">
        <f aca="false">C659/U659</f>
        <v>11.3498759305211</v>
      </c>
      <c r="W659" s="99" t="n">
        <f aca="false">VLOOKUP($B659,Gas!$B$3:$E$2506,4)</f>
        <v>0.538047076643831</v>
      </c>
    </row>
    <row r="660" customFormat="false" ht="12.75" hidden="false" customHeight="false" outlineLevel="0" collapsed="false">
      <c r="A660" s="95" t="n">
        <f aca="false">MONTH(B660)+(YEAR(B660)-1998)*12</f>
        <v>31</v>
      </c>
      <c r="B660" s="101" t="n">
        <v>36717</v>
      </c>
      <c r="C660" s="102" t="n">
        <v>97.89</v>
      </c>
      <c r="D660" s="98" t="n">
        <f aca="false">LN(C660/C659)</f>
        <v>0.760871210678704</v>
      </c>
      <c r="E660" s="106" t="n">
        <f aca="false">STDEV(D564:D660)*SQRT(trade_day)</f>
        <v>4.04645715574925</v>
      </c>
      <c r="F660" s="97"/>
      <c r="G660" s="103" t="n">
        <f aca="false">IF(G$1="P",MAX(0,G$2-$C660),IF(G$1="C",MAX(0,$C660-G$2)))</f>
        <v>0</v>
      </c>
      <c r="H660" s="103" t="n">
        <f aca="false">IF(H$1="P",MAX(0,H$2-$C660),IF(H$1="C",MAX(0,$C660-H$2)))</f>
        <v>0</v>
      </c>
      <c r="I660" s="103" t="n">
        <f aca="false">IF(I$1="P",MAX(0,I$2-$C660),IF(I$1="C",MAX(0,$C660-I$2)))</f>
        <v>0</v>
      </c>
      <c r="J660" s="103" t="n">
        <f aca="false">IF(J$1="P",MAX(0,J$2-$C660),IF(J$1="C",MAX(0,$C660-J$2)))</f>
        <v>0</v>
      </c>
      <c r="K660" s="103" t="n">
        <f aca="false">IF(K$1="P",MAX(0,K$2-$C660),IF(K$1="C",MAX(0,$C660-K$2)))</f>
        <v>0</v>
      </c>
      <c r="L660" s="103" t="n">
        <f aca="false">IF(L$1="P",MAX(0,L$2-$C660),IF(L$1="C",MAX(0,$C660-L$2)))</f>
        <v>0</v>
      </c>
      <c r="M660" s="103" t="n">
        <f aca="false">IF(M$1="P",MAX(0,M$2-$C660),IF(M$1="C",MAX(0,$C660-M$2)))</f>
        <v>77.89</v>
      </c>
      <c r="N660" s="103" t="n">
        <f aca="false">IF(N$1="P",MAX(0,N$2-$C660),IF(N$1="C",MAX(0,$C660-N$2)))</f>
        <v>72.89</v>
      </c>
      <c r="O660" s="103" t="n">
        <f aca="false">IF(O$1="P",MAX(0,O$2-$C660),IF(O$1="C",MAX(0,$C660-O$2)))</f>
        <v>67.89</v>
      </c>
      <c r="P660" s="103" t="n">
        <f aca="false">IF(P$1="P",MAX(0,P$2-$C660),IF(P$1="C",MAX(0,$C660-P$2)))</f>
        <v>62.89</v>
      </c>
      <c r="Q660" s="103" t="n">
        <f aca="false">IF(Q$1="P",MAX(0,Q$2-$C660),IF(Q$1="C",MAX(0,$C660-Q$2)))</f>
        <v>57.89</v>
      </c>
      <c r="R660" s="103" t="n">
        <f aca="false">IF(R$1="P",MAX(0,R$2-$C660),IF(R$1="C",MAX(0,$C660-R$2)))</f>
        <v>47.89</v>
      </c>
      <c r="S660" s="103" t="n">
        <f aca="false">IF(S$1="P",MAX(0,S$2-$C660),IF(S$1="C",MAX(0,$C660-S$2)))</f>
        <v>0</v>
      </c>
      <c r="T660" s="104" t="n">
        <f aca="false">A660</f>
        <v>31</v>
      </c>
      <c r="U660" s="105" t="n">
        <f aca="false">VLOOKUP($B660,Gas!$B$3:$E$2506,2)</f>
        <v>3.995</v>
      </c>
      <c r="V660" s="46" t="n">
        <f aca="false">C660/U660</f>
        <v>24.5031289111389</v>
      </c>
      <c r="W660" s="99" t="n">
        <f aca="false">VLOOKUP($B660,Gas!$B$3:$E$2506,4)</f>
        <v>0.347918396010008</v>
      </c>
    </row>
    <row r="661" customFormat="false" ht="12.75" hidden="false" customHeight="false" outlineLevel="0" collapsed="false">
      <c r="A661" s="95" t="n">
        <f aca="false">MONTH(B661)+(YEAR(B661)-1998)*12</f>
        <v>31</v>
      </c>
      <c r="B661" s="101" t="n">
        <v>36718</v>
      </c>
      <c r="C661" s="102" t="n">
        <v>60.9</v>
      </c>
      <c r="D661" s="98" t="n">
        <f aca="false">LN(C661/C660)</f>
        <v>-0.474611224557488</v>
      </c>
      <c r="E661" s="106" t="n">
        <f aca="false">STDEV(D565:D661)*SQRT(trade_day)</f>
        <v>4.11908617680899</v>
      </c>
      <c r="F661" s="97"/>
      <c r="G661" s="103" t="n">
        <f aca="false">IF(G$1="P",MAX(0,G$2-$C661),IF(G$1="C",MAX(0,$C661-G$2)))</f>
        <v>0</v>
      </c>
      <c r="H661" s="103" t="n">
        <f aca="false">IF(H$1="P",MAX(0,H$2-$C661),IF(H$1="C",MAX(0,$C661-H$2)))</f>
        <v>0</v>
      </c>
      <c r="I661" s="103" t="n">
        <f aca="false">IF(I$1="P",MAX(0,I$2-$C661),IF(I$1="C",MAX(0,$C661-I$2)))</f>
        <v>0</v>
      </c>
      <c r="J661" s="103" t="n">
        <f aca="false">IF(J$1="P",MAX(0,J$2-$C661),IF(J$1="C",MAX(0,$C661-J$2)))</f>
        <v>0</v>
      </c>
      <c r="K661" s="103" t="n">
        <f aca="false">IF(K$1="P",MAX(0,K$2-$C661),IF(K$1="C",MAX(0,$C661-K$2)))</f>
        <v>0</v>
      </c>
      <c r="L661" s="103" t="n">
        <f aca="false">IF(L$1="P",MAX(0,L$2-$C661),IF(L$1="C",MAX(0,$C661-L$2)))</f>
        <v>0</v>
      </c>
      <c r="M661" s="103" t="n">
        <f aca="false">IF(M$1="P",MAX(0,M$2-$C661),IF(M$1="C",MAX(0,$C661-M$2)))</f>
        <v>40.9</v>
      </c>
      <c r="N661" s="103" t="n">
        <f aca="false">IF(N$1="P",MAX(0,N$2-$C661),IF(N$1="C",MAX(0,$C661-N$2)))</f>
        <v>35.9</v>
      </c>
      <c r="O661" s="103" t="n">
        <f aca="false">IF(O$1="P",MAX(0,O$2-$C661),IF(O$1="C",MAX(0,$C661-O$2)))</f>
        <v>30.9</v>
      </c>
      <c r="P661" s="103" t="n">
        <f aca="false">IF(P$1="P",MAX(0,P$2-$C661),IF(P$1="C",MAX(0,$C661-P$2)))</f>
        <v>25.9</v>
      </c>
      <c r="Q661" s="103" t="n">
        <f aca="false">IF(Q$1="P",MAX(0,Q$2-$C661),IF(Q$1="C",MAX(0,$C661-Q$2)))</f>
        <v>20.9</v>
      </c>
      <c r="R661" s="103" t="n">
        <f aca="false">IF(R$1="P",MAX(0,R$2-$C661),IF(R$1="C",MAX(0,$C661-R$2)))</f>
        <v>10.9</v>
      </c>
      <c r="S661" s="103" t="n">
        <f aca="false">IF(S$1="P",MAX(0,S$2-$C661),IF(S$1="C",MAX(0,$C661-S$2)))</f>
        <v>0</v>
      </c>
      <c r="T661" s="104" t="n">
        <f aca="false">A661</f>
        <v>31</v>
      </c>
      <c r="U661" s="105" t="n">
        <f aca="false">VLOOKUP($B661,Gas!$B$3:$E$2506,2)</f>
        <v>4.18</v>
      </c>
      <c r="V661" s="46" t="n">
        <f aca="false">C661/U661</f>
        <v>14.5693779904306</v>
      </c>
      <c r="W661" s="99" t="n">
        <f aca="false">VLOOKUP($B661,Gas!$B$3:$E$2506,4)</f>
        <v>0.453181072861723</v>
      </c>
    </row>
    <row r="662" customFormat="false" ht="12.75" hidden="false" customHeight="false" outlineLevel="0" collapsed="false">
      <c r="A662" s="95" t="n">
        <f aca="false">MONTH(B662)+(YEAR(B662)-1998)*12</f>
        <v>31</v>
      </c>
      <c r="B662" s="101" t="n">
        <v>36719</v>
      </c>
      <c r="C662" s="102" t="n">
        <v>57.3</v>
      </c>
      <c r="D662" s="98" t="n">
        <f aca="false">LN(C662/C661)</f>
        <v>-0.0609325509951575</v>
      </c>
      <c r="E662" s="106" t="n">
        <f aca="false">STDEV(D566:D662)*SQRT(trade_day)</f>
        <v>4.11720940758913</v>
      </c>
      <c r="F662" s="97"/>
      <c r="G662" s="103" t="n">
        <f aca="false">IF(G$1="P",MAX(0,G$2-$C662),IF(G$1="C",MAX(0,$C662-G$2)))</f>
        <v>0</v>
      </c>
      <c r="H662" s="103" t="n">
        <f aca="false">IF(H$1="P",MAX(0,H$2-$C662),IF(H$1="C",MAX(0,$C662-H$2)))</f>
        <v>0</v>
      </c>
      <c r="I662" s="103" t="n">
        <f aca="false">IF(I$1="P",MAX(0,I$2-$C662),IF(I$1="C",MAX(0,$C662-I$2)))</f>
        <v>0</v>
      </c>
      <c r="J662" s="103" t="n">
        <f aca="false">IF(J$1="P",MAX(0,J$2-$C662),IF(J$1="C",MAX(0,$C662-J$2)))</f>
        <v>0</v>
      </c>
      <c r="K662" s="103" t="n">
        <f aca="false">IF(K$1="P",MAX(0,K$2-$C662),IF(K$1="C",MAX(0,$C662-K$2)))</f>
        <v>0</v>
      </c>
      <c r="L662" s="103" t="n">
        <f aca="false">IF(L$1="P",MAX(0,L$2-$C662),IF(L$1="C",MAX(0,$C662-L$2)))</f>
        <v>0</v>
      </c>
      <c r="M662" s="103" t="n">
        <f aca="false">IF(M$1="P",MAX(0,M$2-$C662),IF(M$1="C",MAX(0,$C662-M$2)))</f>
        <v>37.3</v>
      </c>
      <c r="N662" s="103" t="n">
        <f aca="false">IF(N$1="P",MAX(0,N$2-$C662),IF(N$1="C",MAX(0,$C662-N$2)))</f>
        <v>32.3</v>
      </c>
      <c r="O662" s="103" t="n">
        <f aca="false">IF(O$1="P",MAX(0,O$2-$C662),IF(O$1="C",MAX(0,$C662-O$2)))</f>
        <v>27.3</v>
      </c>
      <c r="P662" s="103" t="n">
        <f aca="false">IF(P$1="P",MAX(0,P$2-$C662),IF(P$1="C",MAX(0,$C662-P$2)))</f>
        <v>22.3</v>
      </c>
      <c r="Q662" s="103" t="n">
        <f aca="false">IF(Q$1="P",MAX(0,Q$2-$C662),IF(Q$1="C",MAX(0,$C662-Q$2)))</f>
        <v>17.3</v>
      </c>
      <c r="R662" s="103" t="n">
        <f aca="false">IF(R$1="P",MAX(0,R$2-$C662),IF(R$1="C",MAX(0,$C662-R$2)))</f>
        <v>7.3</v>
      </c>
      <c r="S662" s="103" t="n">
        <f aca="false">IF(S$1="P",MAX(0,S$2-$C662),IF(S$1="C",MAX(0,$C662-S$2)))</f>
        <v>0</v>
      </c>
      <c r="T662" s="104" t="n">
        <f aca="false">A662</f>
        <v>31</v>
      </c>
      <c r="U662" s="105" t="n">
        <f aca="false">VLOOKUP($B662,Gas!$B$3:$E$2506,2)</f>
        <v>4.165</v>
      </c>
      <c r="V662" s="46" t="n">
        <f aca="false">C662/U662</f>
        <v>13.7575030012005</v>
      </c>
      <c r="W662" s="99" t="n">
        <f aca="false">VLOOKUP($B662,Gas!$B$3:$E$2506,4)</f>
        <v>0.452529674929563</v>
      </c>
    </row>
    <row r="663" customFormat="false" ht="12.75" hidden="false" customHeight="false" outlineLevel="0" collapsed="false">
      <c r="A663" s="95" t="n">
        <f aca="false">MONTH(B663)+(YEAR(B663)-1998)*12</f>
        <v>31</v>
      </c>
      <c r="B663" s="101" t="n">
        <v>36720</v>
      </c>
      <c r="C663" s="102" t="n">
        <v>54.6</v>
      </c>
      <c r="D663" s="98" t="n">
        <f aca="false">LN(C663/C662)</f>
        <v>-0.0482667409698344</v>
      </c>
      <c r="E663" s="106" t="n">
        <f aca="false">STDEV(D567:D663)*SQRT(trade_day)</f>
        <v>4.11430553507266</v>
      </c>
      <c r="F663" s="97"/>
      <c r="G663" s="103" t="n">
        <f aca="false">IF(G$1="P",MAX(0,G$2-$C663),IF(G$1="C",MAX(0,$C663-G$2)))</f>
        <v>0</v>
      </c>
      <c r="H663" s="103" t="n">
        <f aca="false">IF(H$1="P",MAX(0,H$2-$C663),IF(H$1="C",MAX(0,$C663-H$2)))</f>
        <v>0</v>
      </c>
      <c r="I663" s="103" t="n">
        <f aca="false">IF(I$1="P",MAX(0,I$2-$C663),IF(I$1="C",MAX(0,$C663-I$2)))</f>
        <v>0</v>
      </c>
      <c r="J663" s="103" t="n">
        <f aca="false">IF(J$1="P",MAX(0,J$2-$C663),IF(J$1="C",MAX(0,$C663-J$2)))</f>
        <v>0</v>
      </c>
      <c r="K663" s="103" t="n">
        <f aca="false">IF(K$1="P",MAX(0,K$2-$C663),IF(K$1="C",MAX(0,$C663-K$2)))</f>
        <v>0</v>
      </c>
      <c r="L663" s="103" t="n">
        <f aca="false">IF(L$1="P",MAX(0,L$2-$C663),IF(L$1="C",MAX(0,$C663-L$2)))</f>
        <v>0</v>
      </c>
      <c r="M663" s="103" t="n">
        <f aca="false">IF(M$1="P",MAX(0,M$2-$C663),IF(M$1="C",MAX(0,$C663-M$2)))</f>
        <v>34.6</v>
      </c>
      <c r="N663" s="103" t="n">
        <f aca="false">IF(N$1="P",MAX(0,N$2-$C663),IF(N$1="C",MAX(0,$C663-N$2)))</f>
        <v>29.6</v>
      </c>
      <c r="O663" s="103" t="n">
        <f aca="false">IF(O$1="P",MAX(0,O$2-$C663),IF(O$1="C",MAX(0,$C663-O$2)))</f>
        <v>24.6</v>
      </c>
      <c r="P663" s="103" t="n">
        <f aca="false">IF(P$1="P",MAX(0,P$2-$C663),IF(P$1="C",MAX(0,$C663-P$2)))</f>
        <v>19.6</v>
      </c>
      <c r="Q663" s="103" t="n">
        <f aca="false">IF(Q$1="P",MAX(0,Q$2-$C663),IF(Q$1="C",MAX(0,$C663-Q$2)))</f>
        <v>14.6</v>
      </c>
      <c r="R663" s="103" t="n">
        <f aca="false">IF(R$1="P",MAX(0,R$2-$C663),IF(R$1="C",MAX(0,$C663-R$2)))</f>
        <v>4.6</v>
      </c>
      <c r="S663" s="103" t="n">
        <f aca="false">IF(S$1="P",MAX(0,S$2-$C663),IF(S$1="C",MAX(0,$C663-S$2)))</f>
        <v>0</v>
      </c>
      <c r="T663" s="104" t="n">
        <f aca="false">A663</f>
        <v>31</v>
      </c>
      <c r="U663" s="105" t="n">
        <f aca="false">VLOOKUP($B663,Gas!$B$3:$E$2506,2)</f>
        <v>4.285</v>
      </c>
      <c r="V663" s="46" t="n">
        <f aca="false">C663/U663</f>
        <v>12.7421236872812</v>
      </c>
      <c r="W663" s="99" t="n">
        <f aca="false">VLOOKUP($B663,Gas!$B$3:$E$2506,4)</f>
        <v>0.49340475472517</v>
      </c>
    </row>
    <row r="664" customFormat="false" ht="12.75" hidden="false" customHeight="false" outlineLevel="0" collapsed="false">
      <c r="A664" s="95" t="n">
        <f aca="false">MONTH(B664)+(YEAR(B664)-1998)*12</f>
        <v>31</v>
      </c>
      <c r="B664" s="101" t="n">
        <v>36721</v>
      </c>
      <c r="C664" s="102" t="n">
        <v>51.8</v>
      </c>
      <c r="D664" s="98" t="n">
        <f aca="false">LN(C664/C663)</f>
        <v>-0.052643733485422</v>
      </c>
      <c r="E664" s="106" t="n">
        <f aca="false">STDEV(D568:D664)*SQRT(trade_day)</f>
        <v>4.11526136902997</v>
      </c>
      <c r="F664" s="97"/>
      <c r="G664" s="103" t="n">
        <f aca="false">IF(G$1="P",MAX(0,G$2-$C664),IF(G$1="C",MAX(0,$C664-G$2)))</f>
        <v>0</v>
      </c>
      <c r="H664" s="103" t="n">
        <f aca="false">IF(H$1="P",MAX(0,H$2-$C664),IF(H$1="C",MAX(0,$C664-H$2)))</f>
        <v>0</v>
      </c>
      <c r="I664" s="103" t="n">
        <f aca="false">IF(I$1="P",MAX(0,I$2-$C664),IF(I$1="C",MAX(0,$C664-I$2)))</f>
        <v>0</v>
      </c>
      <c r="J664" s="103" t="n">
        <f aca="false">IF(J$1="P",MAX(0,J$2-$C664),IF(J$1="C",MAX(0,$C664-J$2)))</f>
        <v>0</v>
      </c>
      <c r="K664" s="103" t="n">
        <f aca="false">IF(K$1="P",MAX(0,K$2-$C664),IF(K$1="C",MAX(0,$C664-K$2)))</f>
        <v>0</v>
      </c>
      <c r="L664" s="103" t="n">
        <f aca="false">IF(L$1="P",MAX(0,L$2-$C664),IF(L$1="C",MAX(0,$C664-L$2)))</f>
        <v>0</v>
      </c>
      <c r="M664" s="103" t="n">
        <f aca="false">IF(M$1="P",MAX(0,M$2-$C664),IF(M$1="C",MAX(0,$C664-M$2)))</f>
        <v>31.8</v>
      </c>
      <c r="N664" s="103" t="n">
        <f aca="false">IF(N$1="P",MAX(0,N$2-$C664),IF(N$1="C",MAX(0,$C664-N$2)))</f>
        <v>26.8</v>
      </c>
      <c r="O664" s="103" t="n">
        <f aca="false">IF(O$1="P",MAX(0,O$2-$C664),IF(O$1="C",MAX(0,$C664-O$2)))</f>
        <v>21.8</v>
      </c>
      <c r="P664" s="103" t="n">
        <f aca="false">IF(P$1="P",MAX(0,P$2-$C664),IF(P$1="C",MAX(0,$C664-P$2)))</f>
        <v>16.8</v>
      </c>
      <c r="Q664" s="103" t="n">
        <f aca="false">IF(Q$1="P",MAX(0,Q$2-$C664),IF(Q$1="C",MAX(0,$C664-Q$2)))</f>
        <v>11.8</v>
      </c>
      <c r="R664" s="103" t="n">
        <f aca="false">IF(R$1="P",MAX(0,R$2-$C664),IF(R$1="C",MAX(0,$C664-R$2)))</f>
        <v>1.8</v>
      </c>
      <c r="S664" s="103" t="n">
        <f aca="false">IF(S$1="P",MAX(0,S$2-$C664),IF(S$1="C",MAX(0,$C664-S$2)))</f>
        <v>0</v>
      </c>
      <c r="T664" s="104" t="n">
        <f aca="false">A664</f>
        <v>31</v>
      </c>
      <c r="U664" s="105" t="n">
        <f aca="false">VLOOKUP($B664,Gas!$B$3:$E$2506,2)</f>
        <v>4.07</v>
      </c>
      <c r="V664" s="46" t="n">
        <f aca="false">C664/U664</f>
        <v>12.7272727272727</v>
      </c>
      <c r="W664" s="99" t="n">
        <f aca="false">VLOOKUP($B664,Gas!$B$3:$E$2506,4)</f>
        <v>0.579074344794219</v>
      </c>
    </row>
    <row r="665" customFormat="false" ht="12.75" hidden="false" customHeight="false" outlineLevel="0" collapsed="false">
      <c r="A665" s="95" t="n">
        <f aca="false">MONTH(B665)+(YEAR(B665)-1998)*12</f>
        <v>31</v>
      </c>
      <c r="B665" s="101" t="n">
        <v>36724</v>
      </c>
      <c r="C665" s="102" t="n">
        <v>88.76</v>
      </c>
      <c r="D665" s="98" t="n">
        <f aca="false">LN(C665/C664)</f>
        <v>0.538545948798956</v>
      </c>
      <c r="E665" s="106" t="n">
        <f aca="false">STDEV(D569:D665)*SQRT(trade_day)</f>
        <v>4.19619176108768</v>
      </c>
      <c r="F665" s="97"/>
      <c r="G665" s="103" t="n">
        <f aca="false">IF(G$1="P",MAX(0,G$2-$C665),IF(G$1="C",MAX(0,$C665-G$2)))</f>
        <v>0</v>
      </c>
      <c r="H665" s="103" t="n">
        <f aca="false">IF(H$1="P",MAX(0,H$2-$C665),IF(H$1="C",MAX(0,$C665-H$2)))</f>
        <v>0</v>
      </c>
      <c r="I665" s="103" t="n">
        <f aca="false">IF(I$1="P",MAX(0,I$2-$C665),IF(I$1="C",MAX(0,$C665-I$2)))</f>
        <v>0</v>
      </c>
      <c r="J665" s="103" t="n">
        <f aca="false">IF(J$1="P",MAX(0,J$2-$C665),IF(J$1="C",MAX(0,$C665-J$2)))</f>
        <v>0</v>
      </c>
      <c r="K665" s="103" t="n">
        <f aca="false">IF(K$1="P",MAX(0,K$2-$C665),IF(K$1="C",MAX(0,$C665-K$2)))</f>
        <v>0</v>
      </c>
      <c r="L665" s="103" t="n">
        <f aca="false">IF(L$1="P",MAX(0,L$2-$C665),IF(L$1="C",MAX(0,$C665-L$2)))</f>
        <v>0</v>
      </c>
      <c r="M665" s="103" t="n">
        <f aca="false">IF(M$1="P",MAX(0,M$2-$C665),IF(M$1="C",MAX(0,$C665-M$2)))</f>
        <v>68.76</v>
      </c>
      <c r="N665" s="103" t="n">
        <f aca="false">IF(N$1="P",MAX(0,N$2-$C665),IF(N$1="C",MAX(0,$C665-N$2)))</f>
        <v>63.76</v>
      </c>
      <c r="O665" s="103" t="n">
        <f aca="false">IF(O$1="P",MAX(0,O$2-$C665),IF(O$1="C",MAX(0,$C665-O$2)))</f>
        <v>58.76</v>
      </c>
      <c r="P665" s="103" t="n">
        <f aca="false">IF(P$1="P",MAX(0,P$2-$C665),IF(P$1="C",MAX(0,$C665-P$2)))</f>
        <v>53.76</v>
      </c>
      <c r="Q665" s="103" t="n">
        <f aca="false">IF(Q$1="P",MAX(0,Q$2-$C665),IF(Q$1="C",MAX(0,$C665-Q$2)))</f>
        <v>48.76</v>
      </c>
      <c r="R665" s="103" t="n">
        <f aca="false">IF(R$1="P",MAX(0,R$2-$C665),IF(R$1="C",MAX(0,$C665-R$2)))</f>
        <v>38.76</v>
      </c>
      <c r="S665" s="103" t="n">
        <f aca="false">IF(S$1="P",MAX(0,S$2-$C665),IF(S$1="C",MAX(0,$C665-S$2)))</f>
        <v>0</v>
      </c>
      <c r="T665" s="104" t="n">
        <f aca="false">A665</f>
        <v>31</v>
      </c>
      <c r="U665" s="105" t="n">
        <f aca="false">VLOOKUP($B665,Gas!$B$3:$E$2506,2)</f>
        <v>4.18</v>
      </c>
      <c r="V665" s="46" t="n">
        <f aca="false">C665/U665</f>
        <v>21.2344497607656</v>
      </c>
      <c r="W665" s="99" t="n">
        <f aca="false">VLOOKUP($B665,Gas!$B$3:$E$2506,4)</f>
        <v>0.500331355962905</v>
      </c>
    </row>
    <row r="666" customFormat="false" ht="12.75" hidden="false" customHeight="false" outlineLevel="0" collapsed="false">
      <c r="A666" s="95" t="n">
        <f aca="false">MONTH(B666)+(YEAR(B666)-1998)*12</f>
        <v>31</v>
      </c>
      <c r="B666" s="101" t="n">
        <v>36725</v>
      </c>
      <c r="C666" s="102" t="n">
        <v>96.48</v>
      </c>
      <c r="D666" s="98" t="n">
        <f aca="false">LN(C666/C665)</f>
        <v>0.0833996349144821</v>
      </c>
      <c r="E666" s="106" t="n">
        <f aca="false">STDEV(D570:D666)*SQRT(trade_day)</f>
        <v>4.19750321874671</v>
      </c>
      <c r="F666" s="97"/>
      <c r="G666" s="103" t="n">
        <f aca="false">IF(G$1="P",MAX(0,G$2-$C666),IF(G$1="C",MAX(0,$C666-G$2)))</f>
        <v>0</v>
      </c>
      <c r="H666" s="103" t="n">
        <f aca="false">IF(H$1="P",MAX(0,H$2-$C666),IF(H$1="C",MAX(0,$C666-H$2)))</f>
        <v>0</v>
      </c>
      <c r="I666" s="103" t="n">
        <f aca="false">IF(I$1="P",MAX(0,I$2-$C666),IF(I$1="C",MAX(0,$C666-I$2)))</f>
        <v>0</v>
      </c>
      <c r="J666" s="103" t="n">
        <f aca="false">IF(J$1="P",MAX(0,J$2-$C666),IF(J$1="C",MAX(0,$C666-J$2)))</f>
        <v>0</v>
      </c>
      <c r="K666" s="103" t="n">
        <f aca="false">IF(K$1="P",MAX(0,K$2-$C666),IF(K$1="C",MAX(0,$C666-K$2)))</f>
        <v>0</v>
      </c>
      <c r="L666" s="103" t="n">
        <f aca="false">IF(L$1="P",MAX(0,L$2-$C666),IF(L$1="C",MAX(0,$C666-L$2)))</f>
        <v>0</v>
      </c>
      <c r="M666" s="103" t="n">
        <f aca="false">IF(M$1="P",MAX(0,M$2-$C666),IF(M$1="C",MAX(0,$C666-M$2)))</f>
        <v>76.48</v>
      </c>
      <c r="N666" s="103" t="n">
        <f aca="false">IF(N$1="P",MAX(0,N$2-$C666),IF(N$1="C",MAX(0,$C666-N$2)))</f>
        <v>71.48</v>
      </c>
      <c r="O666" s="103" t="n">
        <f aca="false">IF(O$1="P",MAX(0,O$2-$C666),IF(O$1="C",MAX(0,$C666-O$2)))</f>
        <v>66.48</v>
      </c>
      <c r="P666" s="103" t="n">
        <f aca="false">IF(P$1="P",MAX(0,P$2-$C666),IF(P$1="C",MAX(0,$C666-P$2)))</f>
        <v>61.48</v>
      </c>
      <c r="Q666" s="103" t="n">
        <f aca="false">IF(Q$1="P",MAX(0,Q$2-$C666),IF(Q$1="C",MAX(0,$C666-Q$2)))</f>
        <v>56.48</v>
      </c>
      <c r="R666" s="103" t="n">
        <f aca="false">IF(R$1="P",MAX(0,R$2-$C666),IF(R$1="C",MAX(0,$C666-R$2)))</f>
        <v>46.48</v>
      </c>
      <c r="S666" s="103" t="n">
        <f aca="false">IF(S$1="P",MAX(0,S$2-$C666),IF(S$1="C",MAX(0,$C666-S$2)))</f>
        <v>0</v>
      </c>
      <c r="T666" s="104" t="n">
        <f aca="false">A666</f>
        <v>31</v>
      </c>
      <c r="U666" s="105" t="n">
        <f aca="false">VLOOKUP($B666,Gas!$B$3:$E$2506,2)</f>
        <v>4.135</v>
      </c>
      <c r="V666" s="46" t="n">
        <f aca="false">C666/U666</f>
        <v>23.3325272067715</v>
      </c>
      <c r="W666" s="99" t="n">
        <f aca="false">VLOOKUP($B666,Gas!$B$3:$E$2506,4)</f>
        <v>0.502595257084969</v>
      </c>
    </row>
    <row r="667" customFormat="false" ht="12.75" hidden="false" customHeight="false" outlineLevel="0" collapsed="false">
      <c r="A667" s="95" t="n">
        <f aca="false">MONTH(B667)+(YEAR(B667)-1998)*12</f>
        <v>31</v>
      </c>
      <c r="B667" s="101" t="n">
        <v>36726</v>
      </c>
      <c r="C667" s="102" t="n">
        <v>51.59</v>
      </c>
      <c r="D667" s="98" t="n">
        <f aca="false">LN(C667/C666)</f>
        <v>-0.626007877722317</v>
      </c>
      <c r="E667" s="106" t="n">
        <f aca="false">STDEV(D571:D667)*SQRT(trade_day)</f>
        <v>4.32192793105712</v>
      </c>
      <c r="F667" s="97"/>
      <c r="G667" s="103" t="n">
        <f aca="false">IF(G$1="P",MAX(0,G$2-$C667),IF(G$1="C",MAX(0,$C667-G$2)))</f>
        <v>0</v>
      </c>
      <c r="H667" s="103" t="n">
        <f aca="false">IF(H$1="P",MAX(0,H$2-$C667),IF(H$1="C",MAX(0,$C667-H$2)))</f>
        <v>0</v>
      </c>
      <c r="I667" s="103" t="n">
        <f aca="false">IF(I$1="P",MAX(0,I$2-$C667),IF(I$1="C",MAX(0,$C667-I$2)))</f>
        <v>0</v>
      </c>
      <c r="J667" s="103" t="n">
        <f aca="false">IF(J$1="P",MAX(0,J$2-$C667),IF(J$1="C",MAX(0,$C667-J$2)))</f>
        <v>0</v>
      </c>
      <c r="K667" s="103" t="n">
        <f aca="false">IF(K$1="P",MAX(0,K$2-$C667),IF(K$1="C",MAX(0,$C667-K$2)))</f>
        <v>0</v>
      </c>
      <c r="L667" s="103" t="n">
        <f aca="false">IF(L$1="P",MAX(0,L$2-$C667),IF(L$1="C",MAX(0,$C667-L$2)))</f>
        <v>0</v>
      </c>
      <c r="M667" s="103" t="n">
        <f aca="false">IF(M$1="P",MAX(0,M$2-$C667),IF(M$1="C",MAX(0,$C667-M$2)))</f>
        <v>31.59</v>
      </c>
      <c r="N667" s="103" t="n">
        <f aca="false">IF(N$1="P",MAX(0,N$2-$C667),IF(N$1="C",MAX(0,$C667-N$2)))</f>
        <v>26.59</v>
      </c>
      <c r="O667" s="103" t="n">
        <f aca="false">IF(O$1="P",MAX(0,O$2-$C667),IF(O$1="C",MAX(0,$C667-O$2)))</f>
        <v>21.59</v>
      </c>
      <c r="P667" s="103" t="n">
        <f aca="false">IF(P$1="P",MAX(0,P$2-$C667),IF(P$1="C",MAX(0,$C667-P$2)))</f>
        <v>16.59</v>
      </c>
      <c r="Q667" s="103" t="n">
        <f aca="false">IF(Q$1="P",MAX(0,Q$2-$C667),IF(Q$1="C",MAX(0,$C667-Q$2)))</f>
        <v>11.59</v>
      </c>
      <c r="R667" s="103" t="n">
        <f aca="false">IF(R$1="P",MAX(0,R$2-$C667),IF(R$1="C",MAX(0,$C667-R$2)))</f>
        <v>1.59</v>
      </c>
      <c r="S667" s="103" t="n">
        <f aca="false">IF(S$1="P",MAX(0,S$2-$C667),IF(S$1="C",MAX(0,$C667-S$2)))</f>
        <v>0</v>
      </c>
      <c r="T667" s="104" t="n">
        <f aca="false">A667</f>
        <v>31</v>
      </c>
      <c r="U667" s="105" t="n">
        <f aca="false">VLOOKUP($B667,Gas!$B$3:$E$2506,2)</f>
        <v>3.99</v>
      </c>
      <c r="V667" s="46" t="n">
        <f aca="false">C667/U667</f>
        <v>12.9298245614035</v>
      </c>
      <c r="W667" s="99" t="n">
        <f aca="false">VLOOKUP($B667,Gas!$B$3:$E$2506,4)</f>
        <v>0.555952677211853</v>
      </c>
    </row>
    <row r="668" customFormat="false" ht="12.75" hidden="false" customHeight="false" outlineLevel="0" collapsed="false">
      <c r="A668" s="95" t="n">
        <f aca="false">MONTH(B668)+(YEAR(B668)-1998)*12</f>
        <v>31</v>
      </c>
      <c r="B668" s="101" t="n">
        <v>36727</v>
      </c>
      <c r="C668" s="102" t="n">
        <v>37.92</v>
      </c>
      <c r="D668" s="98" t="n">
        <f aca="false">LN(C668/C667)</f>
        <v>-0.307849177869738</v>
      </c>
      <c r="E668" s="106" t="n">
        <f aca="false">STDEV(D659:D668)*SQRT(trade_day)</f>
        <v>6.66299088181855</v>
      </c>
      <c r="F668" s="97"/>
      <c r="G668" s="103" t="n">
        <f aca="false">IF(G$1="P",MAX(0,G$2-$C668),IF(G$1="C",MAX(0,$C668-G$2)))</f>
        <v>0</v>
      </c>
      <c r="H668" s="103" t="n">
        <f aca="false">IF(H$1="P",MAX(0,H$2-$C668),IF(H$1="C",MAX(0,$C668-H$2)))</f>
        <v>0</v>
      </c>
      <c r="I668" s="103" t="n">
        <f aca="false">IF(I$1="P",MAX(0,I$2-$C668),IF(I$1="C",MAX(0,$C668-I$2)))</f>
        <v>0</v>
      </c>
      <c r="J668" s="103" t="n">
        <f aca="false">IF(J$1="P",MAX(0,J$2-$C668),IF(J$1="C",MAX(0,$C668-J$2)))</f>
        <v>0</v>
      </c>
      <c r="K668" s="103" t="n">
        <f aca="false">IF(K$1="P",MAX(0,K$2-$C668),IF(K$1="C",MAX(0,$C668-K$2)))</f>
        <v>2.08</v>
      </c>
      <c r="L668" s="103" t="n">
        <f aca="false">IF(L$1="P",MAX(0,L$2-$C668),IF(L$1="C",MAX(0,$C668-L$2)))</f>
        <v>12.08</v>
      </c>
      <c r="M668" s="103" t="n">
        <f aca="false">IF(M$1="P",MAX(0,M$2-$C668),IF(M$1="C",MAX(0,$C668-M$2)))</f>
        <v>17.92</v>
      </c>
      <c r="N668" s="103" t="n">
        <f aca="false">IF(N$1="P",MAX(0,N$2-$C668),IF(N$1="C",MAX(0,$C668-N$2)))</f>
        <v>12.92</v>
      </c>
      <c r="O668" s="103" t="n">
        <f aca="false">IF(O$1="P",MAX(0,O$2-$C668),IF(O$1="C",MAX(0,$C668-O$2)))</f>
        <v>7.92</v>
      </c>
      <c r="P668" s="103" t="n">
        <f aca="false">IF(P$1="P",MAX(0,P$2-$C668),IF(P$1="C",MAX(0,$C668-P$2)))</f>
        <v>2.92</v>
      </c>
      <c r="Q668" s="103" t="n">
        <f aca="false">IF(Q$1="P",MAX(0,Q$2-$C668),IF(Q$1="C",MAX(0,$C668-Q$2)))</f>
        <v>0</v>
      </c>
      <c r="R668" s="103" t="n">
        <f aca="false">IF(R$1="P",MAX(0,R$2-$C668),IF(R$1="C",MAX(0,$C668-R$2)))</f>
        <v>0</v>
      </c>
      <c r="S668" s="103" t="n">
        <f aca="false">IF(S$1="P",MAX(0,S$2-$C668),IF(S$1="C",MAX(0,$C668-S$2)))</f>
        <v>0</v>
      </c>
      <c r="T668" s="104" t="n">
        <f aca="false">A668</f>
        <v>31</v>
      </c>
      <c r="U668" s="105" t="n">
        <f aca="false">VLOOKUP($B668,Gas!$B$3:$E$2506,2)</f>
        <v>4.065</v>
      </c>
      <c r="V668" s="46" t="n">
        <f aca="false">C668/U668</f>
        <v>9.32841328413284</v>
      </c>
      <c r="W668" s="99" t="n">
        <f aca="false">VLOOKUP($B668,Gas!$B$3:$E$2506,4)</f>
        <v>0.567389346935739</v>
      </c>
    </row>
    <row r="669" customFormat="false" ht="12.75" hidden="false" customHeight="false" outlineLevel="0" collapsed="false">
      <c r="A669" s="95" t="n">
        <f aca="false">MONTH(B669)+(YEAR(B669)-1998)*12</f>
        <v>31</v>
      </c>
      <c r="B669" s="101" t="n">
        <v>36728</v>
      </c>
      <c r="C669" s="102" t="n">
        <v>29.15</v>
      </c>
      <c r="D669" s="98" t="n">
        <f aca="false">LN(C669/C668)</f>
        <v>-0.26302376459032</v>
      </c>
      <c r="E669" s="106" t="n">
        <f aca="false">STDEV(D660:D669)*SQRT(trade_day)</f>
        <v>6.76084247885306</v>
      </c>
      <c r="F669" s="97"/>
      <c r="G669" s="103" t="n">
        <f aca="false">IF(G$1="P",MAX(0,G$2-$C669),IF(G$1="C",MAX(0,$C669-G$2)))</f>
        <v>0</v>
      </c>
      <c r="H669" s="103" t="n">
        <f aca="false">IF(H$1="P",MAX(0,H$2-$C669),IF(H$1="C",MAX(0,$C669-H$2)))</f>
        <v>0</v>
      </c>
      <c r="I669" s="103" t="n">
        <f aca="false">IF(I$1="P",MAX(0,I$2-$C669),IF(I$1="C",MAX(0,$C669-I$2)))</f>
        <v>0.850000000000001</v>
      </c>
      <c r="J669" s="103" t="n">
        <f aca="false">IF(J$1="P",MAX(0,J$2-$C669),IF(J$1="C",MAX(0,$C669-J$2)))</f>
        <v>5.85</v>
      </c>
      <c r="K669" s="103" t="n">
        <f aca="false">IF(K$1="P",MAX(0,K$2-$C669),IF(K$1="C",MAX(0,$C669-K$2)))</f>
        <v>10.85</v>
      </c>
      <c r="L669" s="103" t="n">
        <f aca="false">IF(L$1="P",MAX(0,L$2-$C669),IF(L$1="C",MAX(0,$C669-L$2)))</f>
        <v>20.85</v>
      </c>
      <c r="M669" s="103" t="n">
        <f aca="false">IF(M$1="P",MAX(0,M$2-$C669),IF(M$1="C",MAX(0,$C669-M$2)))</f>
        <v>9.15</v>
      </c>
      <c r="N669" s="103" t="n">
        <f aca="false">IF(N$1="P",MAX(0,N$2-$C669),IF(N$1="C",MAX(0,$C669-N$2)))</f>
        <v>4.15</v>
      </c>
      <c r="O669" s="103" t="n">
        <f aca="false">IF(O$1="P",MAX(0,O$2-$C669),IF(O$1="C",MAX(0,$C669-O$2)))</f>
        <v>0</v>
      </c>
      <c r="P669" s="103" t="n">
        <f aca="false">IF(P$1="P",MAX(0,P$2-$C669),IF(P$1="C",MAX(0,$C669-P$2)))</f>
        <v>0</v>
      </c>
      <c r="Q669" s="103" t="n">
        <f aca="false">IF(Q$1="P",MAX(0,Q$2-$C669),IF(Q$1="C",MAX(0,$C669-Q$2)))</f>
        <v>0</v>
      </c>
      <c r="R669" s="103" t="n">
        <f aca="false">IF(R$1="P",MAX(0,R$2-$C669),IF(R$1="C",MAX(0,$C669-R$2)))</f>
        <v>0</v>
      </c>
      <c r="S669" s="103" t="n">
        <f aca="false">IF(S$1="P",MAX(0,S$2-$C669),IF(S$1="C",MAX(0,$C669-S$2)))</f>
        <v>0</v>
      </c>
      <c r="T669" s="104" t="n">
        <f aca="false">A669</f>
        <v>31</v>
      </c>
      <c r="U669" s="105" t="n">
        <f aca="false">VLOOKUP($B669,Gas!$B$3:$E$2506,2)</f>
        <v>3.865</v>
      </c>
      <c r="V669" s="46" t="n">
        <f aca="false">C669/U669</f>
        <v>7.54204398447607</v>
      </c>
      <c r="W669" s="99" t="n">
        <f aca="false">VLOOKUP($B669,Gas!$B$3:$E$2506,4)</f>
        <v>0.564255539755298</v>
      </c>
    </row>
    <row r="670" customFormat="false" ht="12.75" hidden="false" customHeight="false" outlineLevel="0" collapsed="false">
      <c r="A670" s="95" t="n">
        <f aca="false">MONTH(B670)+(YEAR(B670)-1998)*12</f>
        <v>31</v>
      </c>
      <c r="B670" s="101" t="n">
        <v>36731</v>
      </c>
      <c r="C670" s="102" t="n">
        <v>28.73</v>
      </c>
      <c r="D670" s="98" t="n">
        <f aca="false">LN(C670/C669)</f>
        <v>-0.0145130398053031</v>
      </c>
      <c r="E670" s="106" t="n">
        <f aca="false">STDEV(D661:D670)*SQRT(trade_day)</f>
        <v>5.1012587695809</v>
      </c>
      <c r="F670" s="97"/>
      <c r="G670" s="103" t="n">
        <f aca="false">IF(G$1="P",MAX(0,G$2-$C670),IF(G$1="C",MAX(0,$C670-G$2)))</f>
        <v>0</v>
      </c>
      <c r="H670" s="103" t="n">
        <f aca="false">IF(H$1="P",MAX(0,H$2-$C670),IF(H$1="C",MAX(0,$C670-H$2)))</f>
        <v>0</v>
      </c>
      <c r="I670" s="103" t="n">
        <f aca="false">IF(I$1="P",MAX(0,I$2-$C670),IF(I$1="C",MAX(0,$C670-I$2)))</f>
        <v>1.27</v>
      </c>
      <c r="J670" s="103" t="n">
        <f aca="false">IF(J$1="P",MAX(0,J$2-$C670),IF(J$1="C",MAX(0,$C670-J$2)))</f>
        <v>6.27</v>
      </c>
      <c r="K670" s="103" t="n">
        <f aca="false">IF(K$1="P",MAX(0,K$2-$C670),IF(K$1="C",MAX(0,$C670-K$2)))</f>
        <v>11.27</v>
      </c>
      <c r="L670" s="103" t="n">
        <f aca="false">IF(L$1="P",MAX(0,L$2-$C670),IF(L$1="C",MAX(0,$C670-L$2)))</f>
        <v>21.27</v>
      </c>
      <c r="M670" s="103" t="n">
        <f aca="false">IF(M$1="P",MAX(0,M$2-$C670),IF(M$1="C",MAX(0,$C670-M$2)))</f>
        <v>8.73</v>
      </c>
      <c r="N670" s="103" t="n">
        <f aca="false">IF(N$1="P",MAX(0,N$2-$C670),IF(N$1="C",MAX(0,$C670-N$2)))</f>
        <v>3.73</v>
      </c>
      <c r="O670" s="103" t="n">
        <f aca="false">IF(O$1="P",MAX(0,O$2-$C670),IF(O$1="C",MAX(0,$C670-O$2)))</f>
        <v>0</v>
      </c>
      <c r="P670" s="103" t="n">
        <f aca="false">IF(P$1="P",MAX(0,P$2-$C670),IF(P$1="C",MAX(0,$C670-P$2)))</f>
        <v>0</v>
      </c>
      <c r="Q670" s="103" t="n">
        <f aca="false">IF(Q$1="P",MAX(0,Q$2-$C670),IF(Q$1="C",MAX(0,$C670-Q$2)))</f>
        <v>0</v>
      </c>
      <c r="R670" s="103" t="n">
        <f aca="false">IF(R$1="P",MAX(0,R$2-$C670),IF(R$1="C",MAX(0,$C670-R$2)))</f>
        <v>0</v>
      </c>
      <c r="S670" s="103" t="n">
        <f aca="false">IF(S$1="P",MAX(0,S$2-$C670),IF(S$1="C",MAX(0,$C670-S$2)))</f>
        <v>0</v>
      </c>
      <c r="T670" s="104" t="n">
        <f aca="false">A670</f>
        <v>31</v>
      </c>
      <c r="U670" s="105" t="n">
        <f aca="false">VLOOKUP($B670,Gas!$B$3:$E$2506,2)</f>
        <v>3.88</v>
      </c>
      <c r="V670" s="46" t="n">
        <f aca="false">C670/U670</f>
        <v>7.40463917525773</v>
      </c>
      <c r="W670" s="99" t="n">
        <f aca="false">VLOOKUP($B670,Gas!$B$3:$E$2506,4)</f>
        <v>0.440346361976373</v>
      </c>
    </row>
    <row r="671" customFormat="false" ht="12.75" hidden="false" customHeight="false" outlineLevel="0" collapsed="false">
      <c r="A671" s="95" t="n">
        <f aca="false">MONTH(B671)+(YEAR(B671)-1998)*12</f>
        <v>31</v>
      </c>
      <c r="B671" s="101" t="n">
        <v>36732</v>
      </c>
      <c r="C671" s="102" t="n">
        <v>24.4</v>
      </c>
      <c r="D671" s="98" t="n">
        <f aca="false">LN(C671/C670)</f>
        <v>-0.163358740692042</v>
      </c>
      <c r="E671" s="106" t="n">
        <f aca="false">STDEV(D662:D671)*SQRT(trade_day)</f>
        <v>4.72839463977962</v>
      </c>
      <c r="F671" s="97"/>
      <c r="G671" s="103" t="n">
        <f aca="false">IF(G$1="P",MAX(0,G$2-$C671),IF(G$1="C",MAX(0,$C671-G$2)))</f>
        <v>0</v>
      </c>
      <c r="H671" s="103" t="n">
        <f aca="false">IF(H$1="P",MAX(0,H$2-$C671),IF(H$1="C",MAX(0,$C671-H$2)))</f>
        <v>0.600000000000001</v>
      </c>
      <c r="I671" s="103" t="n">
        <f aca="false">IF(I$1="P",MAX(0,I$2-$C671),IF(I$1="C",MAX(0,$C671-I$2)))</f>
        <v>5.6</v>
      </c>
      <c r="J671" s="103" t="n">
        <f aca="false">IF(J$1="P",MAX(0,J$2-$C671),IF(J$1="C",MAX(0,$C671-J$2)))</f>
        <v>10.6</v>
      </c>
      <c r="K671" s="103" t="n">
        <f aca="false">IF(K$1="P",MAX(0,K$2-$C671),IF(K$1="C",MAX(0,$C671-K$2)))</f>
        <v>15.6</v>
      </c>
      <c r="L671" s="103" t="n">
        <f aca="false">IF(L$1="P",MAX(0,L$2-$C671),IF(L$1="C",MAX(0,$C671-L$2)))</f>
        <v>25.6</v>
      </c>
      <c r="M671" s="103" t="n">
        <f aca="false">IF(M$1="P",MAX(0,M$2-$C671),IF(M$1="C",MAX(0,$C671-M$2)))</f>
        <v>4.4</v>
      </c>
      <c r="N671" s="103" t="n">
        <f aca="false">IF(N$1="P",MAX(0,N$2-$C671),IF(N$1="C",MAX(0,$C671-N$2)))</f>
        <v>0</v>
      </c>
      <c r="O671" s="103" t="n">
        <f aca="false">IF(O$1="P",MAX(0,O$2-$C671),IF(O$1="C",MAX(0,$C671-O$2)))</f>
        <v>0</v>
      </c>
      <c r="P671" s="103" t="n">
        <f aca="false">IF(P$1="P",MAX(0,P$2-$C671),IF(P$1="C",MAX(0,$C671-P$2)))</f>
        <v>0</v>
      </c>
      <c r="Q671" s="103" t="n">
        <f aca="false">IF(Q$1="P",MAX(0,Q$2-$C671),IF(Q$1="C",MAX(0,$C671-Q$2)))</f>
        <v>0</v>
      </c>
      <c r="R671" s="103" t="n">
        <f aca="false">IF(R$1="P",MAX(0,R$2-$C671),IF(R$1="C",MAX(0,$C671-R$2)))</f>
        <v>0</v>
      </c>
      <c r="S671" s="103" t="n">
        <f aca="false">IF(S$1="P",MAX(0,S$2-$C671),IF(S$1="C",MAX(0,$C671-S$2)))</f>
        <v>0</v>
      </c>
      <c r="T671" s="104" t="n">
        <f aca="false">A671</f>
        <v>31</v>
      </c>
      <c r="U671" s="105" t="n">
        <f aca="false">VLOOKUP($B671,Gas!$B$3:$E$2506,2)</f>
        <v>3.74</v>
      </c>
      <c r="V671" s="46" t="n">
        <f aca="false">C671/U671</f>
        <v>6.52406417112299</v>
      </c>
      <c r="W671" s="99" t="n">
        <f aca="false">VLOOKUP($B671,Gas!$B$3:$E$2506,4)</f>
        <v>0.423002276817725</v>
      </c>
    </row>
    <row r="672" customFormat="false" ht="12.75" hidden="false" customHeight="false" outlineLevel="0" collapsed="false">
      <c r="A672" s="95" t="n">
        <f aca="false">MONTH(B672)+(YEAR(B672)-1998)*12</f>
        <v>31</v>
      </c>
      <c r="B672" s="101" t="n">
        <v>36733</v>
      </c>
      <c r="C672" s="102" t="n">
        <v>24.22</v>
      </c>
      <c r="D672" s="98" t="n">
        <f aca="false">LN(C672/C671)</f>
        <v>-0.00740439417421001</v>
      </c>
      <c r="E672" s="106" t="n">
        <f aca="false">STDEV(D663:D672)*SQRT(trade_day)</f>
        <v>4.7455394272712</v>
      </c>
      <c r="F672" s="97"/>
      <c r="G672" s="103" t="n">
        <f aca="false">IF(G$1="P",MAX(0,G$2-$C672),IF(G$1="C",MAX(0,$C672-G$2)))</f>
        <v>0</v>
      </c>
      <c r="H672" s="103" t="n">
        <f aca="false">IF(H$1="P",MAX(0,H$2-$C672),IF(H$1="C",MAX(0,$C672-H$2)))</f>
        <v>0.780000000000001</v>
      </c>
      <c r="I672" s="103" t="n">
        <f aca="false">IF(I$1="P",MAX(0,I$2-$C672),IF(I$1="C",MAX(0,$C672-I$2)))</f>
        <v>5.78</v>
      </c>
      <c r="J672" s="103" t="n">
        <f aca="false">IF(J$1="P",MAX(0,J$2-$C672),IF(J$1="C",MAX(0,$C672-J$2)))</f>
        <v>10.78</v>
      </c>
      <c r="K672" s="103" t="n">
        <f aca="false">IF(K$1="P",MAX(0,K$2-$C672),IF(K$1="C",MAX(0,$C672-K$2)))</f>
        <v>15.78</v>
      </c>
      <c r="L672" s="103" t="n">
        <f aca="false">IF(L$1="P",MAX(0,L$2-$C672),IF(L$1="C",MAX(0,$C672-L$2)))</f>
        <v>25.78</v>
      </c>
      <c r="M672" s="103" t="n">
        <f aca="false">IF(M$1="P",MAX(0,M$2-$C672),IF(M$1="C",MAX(0,$C672-M$2)))</f>
        <v>4.22</v>
      </c>
      <c r="N672" s="103" t="n">
        <f aca="false">IF(N$1="P",MAX(0,N$2-$C672),IF(N$1="C",MAX(0,$C672-N$2)))</f>
        <v>0</v>
      </c>
      <c r="O672" s="103" t="n">
        <f aca="false">IF(O$1="P",MAX(0,O$2-$C672),IF(O$1="C",MAX(0,$C672-O$2)))</f>
        <v>0</v>
      </c>
      <c r="P672" s="103" t="n">
        <f aca="false">IF(P$1="P",MAX(0,P$2-$C672),IF(P$1="C",MAX(0,$C672-P$2)))</f>
        <v>0</v>
      </c>
      <c r="Q672" s="103" t="n">
        <f aca="false">IF(Q$1="P",MAX(0,Q$2-$C672),IF(Q$1="C",MAX(0,$C672-Q$2)))</f>
        <v>0</v>
      </c>
      <c r="R672" s="103" t="n">
        <f aca="false">IF(R$1="P",MAX(0,R$2-$C672),IF(R$1="C",MAX(0,$C672-R$2)))</f>
        <v>0</v>
      </c>
      <c r="S672" s="103" t="n">
        <f aca="false">IF(S$1="P",MAX(0,S$2-$C672),IF(S$1="C",MAX(0,$C672-S$2)))</f>
        <v>0</v>
      </c>
      <c r="T672" s="104" t="n">
        <f aca="false">A672</f>
        <v>31</v>
      </c>
      <c r="U672" s="105" t="n">
        <f aca="false">VLOOKUP($B672,Gas!$B$3:$E$2506,2)</f>
        <v>3.635</v>
      </c>
      <c r="V672" s="46" t="n">
        <f aca="false">C672/U672</f>
        <v>6.66299862448418</v>
      </c>
      <c r="W672" s="99" t="n">
        <f aca="false">VLOOKUP($B672,Gas!$B$3:$E$2506,4)</f>
        <v>0.427596447184168</v>
      </c>
    </row>
    <row r="673" customFormat="false" ht="12.75" hidden="false" customHeight="false" outlineLevel="0" collapsed="false">
      <c r="A673" s="95" t="n">
        <f aca="false">MONTH(B673)+(YEAR(B673)-1998)*12</f>
        <v>31</v>
      </c>
      <c r="B673" s="101" t="n">
        <v>36734</v>
      </c>
      <c r="C673" s="102" t="n">
        <v>31.34</v>
      </c>
      <c r="D673" s="98" t="n">
        <f aca="false">LN(C673/C672)</f>
        <v>0.257716498802929</v>
      </c>
      <c r="E673" s="106" t="n">
        <f aca="false">STDEV(D664:D673)*SQRT(trade_day)</f>
        <v>5.05016092828361</v>
      </c>
      <c r="F673" s="97"/>
      <c r="G673" s="103" t="n">
        <f aca="false">IF(G$1="P",MAX(0,G$2-$C673),IF(G$1="C",MAX(0,$C673-G$2)))</f>
        <v>0</v>
      </c>
      <c r="H673" s="103" t="n">
        <f aca="false">IF(H$1="P",MAX(0,H$2-$C673),IF(H$1="C",MAX(0,$C673-H$2)))</f>
        <v>0</v>
      </c>
      <c r="I673" s="103" t="n">
        <f aca="false">IF(I$1="P",MAX(0,I$2-$C673),IF(I$1="C",MAX(0,$C673-I$2)))</f>
        <v>0</v>
      </c>
      <c r="J673" s="103" t="n">
        <f aca="false">IF(J$1="P",MAX(0,J$2-$C673),IF(J$1="C",MAX(0,$C673-J$2)))</f>
        <v>3.66</v>
      </c>
      <c r="K673" s="103" t="n">
        <f aca="false">IF(K$1="P",MAX(0,K$2-$C673),IF(K$1="C",MAX(0,$C673-K$2)))</f>
        <v>8.66</v>
      </c>
      <c r="L673" s="103" t="n">
        <f aca="false">IF(L$1="P",MAX(0,L$2-$C673),IF(L$1="C",MAX(0,$C673-L$2)))</f>
        <v>18.66</v>
      </c>
      <c r="M673" s="103" t="n">
        <f aca="false">IF(M$1="P",MAX(0,M$2-$C673),IF(M$1="C",MAX(0,$C673-M$2)))</f>
        <v>11.34</v>
      </c>
      <c r="N673" s="103" t="n">
        <f aca="false">IF(N$1="P",MAX(0,N$2-$C673),IF(N$1="C",MAX(0,$C673-N$2)))</f>
        <v>6.34</v>
      </c>
      <c r="O673" s="103" t="n">
        <f aca="false">IF(O$1="P",MAX(0,O$2-$C673),IF(O$1="C",MAX(0,$C673-O$2)))</f>
        <v>1.34</v>
      </c>
      <c r="P673" s="103" t="n">
        <f aca="false">IF(P$1="P",MAX(0,P$2-$C673),IF(P$1="C",MAX(0,$C673-P$2)))</f>
        <v>0</v>
      </c>
      <c r="Q673" s="103" t="n">
        <f aca="false">IF(Q$1="P",MAX(0,Q$2-$C673),IF(Q$1="C",MAX(0,$C673-Q$2)))</f>
        <v>0</v>
      </c>
      <c r="R673" s="103" t="n">
        <f aca="false">IF(R$1="P",MAX(0,R$2-$C673),IF(R$1="C",MAX(0,$C673-R$2)))</f>
        <v>0</v>
      </c>
      <c r="S673" s="103" t="n">
        <f aca="false">IF(S$1="P",MAX(0,S$2-$C673),IF(S$1="C",MAX(0,$C673-S$2)))</f>
        <v>0</v>
      </c>
      <c r="T673" s="104" t="n">
        <f aca="false">A673</f>
        <v>31</v>
      </c>
      <c r="U673" s="105" t="n">
        <f aca="false">VLOOKUP($B673,Gas!$B$3:$E$2506,2)</f>
        <v>3.58</v>
      </c>
      <c r="V673" s="46" t="n">
        <f aca="false">C673/U673</f>
        <v>8.75418994413408</v>
      </c>
      <c r="W673" s="99" t="n">
        <f aca="false">VLOOKUP($B673,Gas!$B$3:$E$2506,4)</f>
        <v>0.417189343976657</v>
      </c>
    </row>
    <row r="674" customFormat="false" ht="12.75" hidden="false" customHeight="false" outlineLevel="0" collapsed="false">
      <c r="A674" s="95" t="n">
        <f aca="false">MONTH(B674)+(YEAR(B674)-1998)*12</f>
        <v>31</v>
      </c>
      <c r="B674" s="101" t="n">
        <v>36735</v>
      </c>
      <c r="C674" s="102" t="n">
        <v>44.11</v>
      </c>
      <c r="D674" s="98" t="n">
        <f aca="false">LN(C674/C673)</f>
        <v>0.341791277188974</v>
      </c>
      <c r="E674" s="106" t="n">
        <f aca="false">STDEV(D665:D674)*SQRT(trade_day)</f>
        <v>5.42738364099911</v>
      </c>
      <c r="F674" s="97"/>
      <c r="G674" s="103" t="n">
        <f aca="false">IF(G$1="P",MAX(0,G$2-$C674),IF(G$1="C",MAX(0,$C674-G$2)))</f>
        <v>0</v>
      </c>
      <c r="H674" s="103" t="n">
        <f aca="false">IF(H$1="P",MAX(0,H$2-$C674),IF(H$1="C",MAX(0,$C674-H$2)))</f>
        <v>0</v>
      </c>
      <c r="I674" s="103" t="n">
        <f aca="false">IF(I$1="P",MAX(0,I$2-$C674),IF(I$1="C",MAX(0,$C674-I$2)))</f>
        <v>0</v>
      </c>
      <c r="J674" s="103" t="n">
        <f aca="false">IF(J$1="P",MAX(0,J$2-$C674),IF(J$1="C",MAX(0,$C674-J$2)))</f>
        <v>0</v>
      </c>
      <c r="K674" s="103" t="n">
        <f aca="false">IF(K$1="P",MAX(0,K$2-$C674),IF(K$1="C",MAX(0,$C674-K$2)))</f>
        <v>0</v>
      </c>
      <c r="L674" s="103" t="n">
        <f aca="false">IF(L$1="P",MAX(0,L$2-$C674),IF(L$1="C",MAX(0,$C674-L$2)))</f>
        <v>5.89</v>
      </c>
      <c r="M674" s="103" t="n">
        <f aca="false">IF(M$1="P",MAX(0,M$2-$C674),IF(M$1="C",MAX(0,$C674-M$2)))</f>
        <v>24.11</v>
      </c>
      <c r="N674" s="103" t="n">
        <f aca="false">IF(N$1="P",MAX(0,N$2-$C674),IF(N$1="C",MAX(0,$C674-N$2)))</f>
        <v>19.11</v>
      </c>
      <c r="O674" s="103" t="n">
        <f aca="false">IF(O$1="P",MAX(0,O$2-$C674),IF(O$1="C",MAX(0,$C674-O$2)))</f>
        <v>14.11</v>
      </c>
      <c r="P674" s="103" t="n">
        <f aca="false">IF(P$1="P",MAX(0,P$2-$C674),IF(P$1="C",MAX(0,$C674-P$2)))</f>
        <v>9.11</v>
      </c>
      <c r="Q674" s="103" t="n">
        <f aca="false">IF(Q$1="P",MAX(0,Q$2-$C674),IF(Q$1="C",MAX(0,$C674-Q$2)))</f>
        <v>4.11</v>
      </c>
      <c r="R674" s="103" t="n">
        <f aca="false">IF(R$1="P",MAX(0,R$2-$C674),IF(R$1="C",MAX(0,$C674-R$2)))</f>
        <v>0</v>
      </c>
      <c r="S674" s="103" t="n">
        <f aca="false">IF(S$1="P",MAX(0,S$2-$C674),IF(S$1="C",MAX(0,$C674-S$2)))</f>
        <v>0</v>
      </c>
      <c r="T674" s="104" t="n">
        <f aca="false">A674</f>
        <v>31</v>
      </c>
      <c r="U674" s="105" t="n">
        <f aca="false">VLOOKUP($B674,Gas!$B$3:$E$2506,2)</f>
        <v>3.755</v>
      </c>
      <c r="V674" s="46" t="n">
        <f aca="false">C674/U674</f>
        <v>11.7470039946738</v>
      </c>
      <c r="W674" s="99" t="n">
        <f aca="false">VLOOKUP($B674,Gas!$B$3:$E$2506,4)</f>
        <v>0.566879529705664</v>
      </c>
    </row>
    <row r="675" customFormat="false" ht="12.75" hidden="false" customHeight="false" outlineLevel="0" collapsed="false">
      <c r="A675" s="95" t="n">
        <f aca="false">MONTH(B675)+(YEAR(B675)-1998)*12</f>
        <v>31</v>
      </c>
      <c r="B675" s="101" t="n">
        <v>36738</v>
      </c>
      <c r="C675" s="102" t="n">
        <v>50.83</v>
      </c>
      <c r="D675" s="98" t="n">
        <f aca="false">LN(C675/C674)</f>
        <v>0.141800217341963</v>
      </c>
      <c r="E675" s="106" t="n">
        <f aca="false">STDEV(D666:D675)*SQRT(trade_day)</f>
        <v>4.60077560970133</v>
      </c>
      <c r="F675" s="97"/>
      <c r="G675" s="103" t="n">
        <f aca="false">IF(G$1="P",MAX(0,G$2-$C675),IF(G$1="C",MAX(0,$C675-G$2)))</f>
        <v>0</v>
      </c>
      <c r="H675" s="103" t="n">
        <f aca="false">IF(H$1="P",MAX(0,H$2-$C675),IF(H$1="C",MAX(0,$C675-H$2)))</f>
        <v>0</v>
      </c>
      <c r="I675" s="103" t="n">
        <f aca="false">IF(I$1="P",MAX(0,I$2-$C675),IF(I$1="C",MAX(0,$C675-I$2)))</f>
        <v>0</v>
      </c>
      <c r="J675" s="103" t="n">
        <f aca="false">IF(J$1="P",MAX(0,J$2-$C675),IF(J$1="C",MAX(0,$C675-J$2)))</f>
        <v>0</v>
      </c>
      <c r="K675" s="103" t="n">
        <f aca="false">IF(K$1="P",MAX(0,K$2-$C675),IF(K$1="C",MAX(0,$C675-K$2)))</f>
        <v>0</v>
      </c>
      <c r="L675" s="103" t="n">
        <f aca="false">IF(L$1="P",MAX(0,L$2-$C675),IF(L$1="C",MAX(0,$C675-L$2)))</f>
        <v>0</v>
      </c>
      <c r="M675" s="103" t="n">
        <f aca="false">IF(M$1="P",MAX(0,M$2-$C675),IF(M$1="C",MAX(0,$C675-M$2)))</f>
        <v>30.83</v>
      </c>
      <c r="N675" s="103" t="n">
        <f aca="false">IF(N$1="P",MAX(0,N$2-$C675),IF(N$1="C",MAX(0,$C675-N$2)))</f>
        <v>25.83</v>
      </c>
      <c r="O675" s="103" t="n">
        <f aca="false">IF(O$1="P",MAX(0,O$2-$C675),IF(O$1="C",MAX(0,$C675-O$2)))</f>
        <v>20.83</v>
      </c>
      <c r="P675" s="103" t="n">
        <f aca="false">IF(P$1="P",MAX(0,P$2-$C675),IF(P$1="C",MAX(0,$C675-P$2)))</f>
        <v>15.83</v>
      </c>
      <c r="Q675" s="103" t="n">
        <f aca="false">IF(Q$1="P",MAX(0,Q$2-$C675),IF(Q$1="C",MAX(0,$C675-Q$2)))</f>
        <v>10.83</v>
      </c>
      <c r="R675" s="103" t="n">
        <f aca="false">IF(R$1="P",MAX(0,R$2-$C675),IF(R$1="C",MAX(0,$C675-R$2)))</f>
        <v>0.829999999999998</v>
      </c>
      <c r="S675" s="103" t="n">
        <f aca="false">IF(S$1="P",MAX(0,S$2-$C675),IF(S$1="C",MAX(0,$C675-S$2)))</f>
        <v>0</v>
      </c>
      <c r="T675" s="104" t="n">
        <f aca="false">A675</f>
        <v>31</v>
      </c>
      <c r="U675" s="105" t="n">
        <f aca="false">VLOOKUP($B675,Gas!$B$3:$E$2506,2)</f>
        <v>3.885</v>
      </c>
      <c r="V675" s="46" t="n">
        <f aca="false">C675/U675</f>
        <v>13.0836550836551</v>
      </c>
      <c r="W675" s="99" t="n">
        <f aca="false">VLOOKUP($B675,Gas!$B$3:$E$2506,4)</f>
        <v>0.486763007270753</v>
      </c>
    </row>
    <row r="676" customFormat="false" ht="12.75" hidden="false" customHeight="false" outlineLevel="0" collapsed="false">
      <c r="A676" s="95" t="n">
        <f aca="false">MONTH(B676)+(YEAR(B676)-1998)*12</f>
        <v>32</v>
      </c>
      <c r="B676" s="101" t="n">
        <v>36739</v>
      </c>
      <c r="C676" s="102" t="n">
        <v>47.27</v>
      </c>
      <c r="D676" s="98" t="n">
        <f aca="false">LN(C676/C675)</f>
        <v>-0.072610886653666</v>
      </c>
      <c r="E676" s="106" t="n">
        <f aca="false">STDEV(D667:D676)*SQRT(trade_day)</f>
        <v>4.53537400079759</v>
      </c>
      <c r="F676" s="97"/>
      <c r="G676" s="103" t="n">
        <f aca="false">IF(G$1="P",MAX(0,G$2-$C676),IF(G$1="C",MAX(0,$C676-G$2)))</f>
        <v>0</v>
      </c>
      <c r="H676" s="103" t="n">
        <f aca="false">IF(H$1="P",MAX(0,H$2-$C676),IF(H$1="C",MAX(0,$C676-H$2)))</f>
        <v>0</v>
      </c>
      <c r="I676" s="103" t="n">
        <f aca="false">IF(I$1="P",MAX(0,I$2-$C676),IF(I$1="C",MAX(0,$C676-I$2)))</f>
        <v>0</v>
      </c>
      <c r="J676" s="103" t="n">
        <f aca="false">IF(J$1="P",MAX(0,J$2-$C676),IF(J$1="C",MAX(0,$C676-J$2)))</f>
        <v>0</v>
      </c>
      <c r="K676" s="103" t="n">
        <f aca="false">IF(K$1="P",MAX(0,K$2-$C676),IF(K$1="C",MAX(0,$C676-K$2)))</f>
        <v>0</v>
      </c>
      <c r="L676" s="103" t="n">
        <f aca="false">IF(L$1="P",MAX(0,L$2-$C676),IF(L$1="C",MAX(0,$C676-L$2)))</f>
        <v>2.73</v>
      </c>
      <c r="M676" s="103" t="n">
        <f aca="false">IF(M$1="P",MAX(0,M$2-$C676),IF(M$1="C",MAX(0,$C676-M$2)))</f>
        <v>27.27</v>
      </c>
      <c r="N676" s="103" t="n">
        <f aca="false">IF(N$1="P",MAX(0,N$2-$C676),IF(N$1="C",MAX(0,$C676-N$2)))</f>
        <v>22.27</v>
      </c>
      <c r="O676" s="103" t="n">
        <f aca="false">IF(O$1="P",MAX(0,O$2-$C676),IF(O$1="C",MAX(0,$C676-O$2)))</f>
        <v>17.27</v>
      </c>
      <c r="P676" s="103" t="n">
        <f aca="false">IF(P$1="P",MAX(0,P$2-$C676),IF(P$1="C",MAX(0,$C676-P$2)))</f>
        <v>12.27</v>
      </c>
      <c r="Q676" s="103" t="n">
        <f aca="false">IF(Q$1="P",MAX(0,Q$2-$C676),IF(Q$1="C",MAX(0,$C676-Q$2)))</f>
        <v>7.27</v>
      </c>
      <c r="R676" s="103" t="n">
        <f aca="false">IF(R$1="P",MAX(0,R$2-$C676),IF(R$1="C",MAX(0,$C676-R$2)))</f>
        <v>0</v>
      </c>
      <c r="S676" s="103" t="n">
        <f aca="false">IF(S$1="P",MAX(0,S$2-$C676),IF(S$1="C",MAX(0,$C676-S$2)))</f>
        <v>0</v>
      </c>
      <c r="T676" s="104" t="n">
        <f aca="false">A676</f>
        <v>32</v>
      </c>
      <c r="U676" s="105" t="n">
        <f aca="false">VLOOKUP($B676,Gas!$B$3:$E$2506,2)</f>
        <v>3.76</v>
      </c>
      <c r="V676" s="46" t="n">
        <f aca="false">C676/U676</f>
        <v>12.5718085106383</v>
      </c>
      <c r="W676" s="99" t="n">
        <f aca="false">VLOOKUP($B676,Gas!$B$3:$E$2506,4)</f>
        <v>0.525177458631704</v>
      </c>
    </row>
    <row r="677" customFormat="false" ht="12.75" hidden="false" customHeight="false" outlineLevel="0" collapsed="false">
      <c r="A677" s="95" t="n">
        <f aca="false">MONTH(B677)+(YEAR(B677)-1998)*12</f>
        <v>32</v>
      </c>
      <c r="B677" s="101" t="n">
        <v>36740</v>
      </c>
      <c r="C677" s="102" t="n">
        <v>47.75</v>
      </c>
      <c r="D677" s="98" t="n">
        <f aca="false">LN(C677/C676)</f>
        <v>0.0101032221215941</v>
      </c>
      <c r="E677" s="106" t="n">
        <f aca="false">STDEV(D668:D677)*SQRT(trade_day)</f>
        <v>3.32927525313319</v>
      </c>
      <c r="F677" s="97"/>
      <c r="G677" s="103" t="n">
        <f aca="false">IF(G$1="P",MAX(0,G$2-$C677),IF(G$1="C",MAX(0,$C677-G$2)))</f>
        <v>0</v>
      </c>
      <c r="H677" s="103" t="n">
        <f aca="false">IF(H$1="P",MAX(0,H$2-$C677),IF(H$1="C",MAX(0,$C677-H$2)))</f>
        <v>0</v>
      </c>
      <c r="I677" s="103" t="n">
        <f aca="false">IF(I$1="P",MAX(0,I$2-$C677),IF(I$1="C",MAX(0,$C677-I$2)))</f>
        <v>0</v>
      </c>
      <c r="J677" s="103" t="n">
        <f aca="false">IF(J$1="P",MAX(0,J$2-$C677),IF(J$1="C",MAX(0,$C677-J$2)))</f>
        <v>0</v>
      </c>
      <c r="K677" s="103" t="n">
        <f aca="false">IF(K$1="P",MAX(0,K$2-$C677),IF(K$1="C",MAX(0,$C677-K$2)))</f>
        <v>0</v>
      </c>
      <c r="L677" s="103" t="n">
        <f aca="false">IF(L$1="P",MAX(0,L$2-$C677),IF(L$1="C",MAX(0,$C677-L$2)))</f>
        <v>2.25</v>
      </c>
      <c r="M677" s="103" t="n">
        <f aca="false">IF(M$1="P",MAX(0,M$2-$C677),IF(M$1="C",MAX(0,$C677-M$2)))</f>
        <v>27.75</v>
      </c>
      <c r="N677" s="103" t="n">
        <f aca="false">IF(N$1="P",MAX(0,N$2-$C677),IF(N$1="C",MAX(0,$C677-N$2)))</f>
        <v>22.75</v>
      </c>
      <c r="O677" s="103" t="n">
        <f aca="false">IF(O$1="P",MAX(0,O$2-$C677),IF(O$1="C",MAX(0,$C677-O$2)))</f>
        <v>17.75</v>
      </c>
      <c r="P677" s="103" t="n">
        <f aca="false">IF(P$1="P",MAX(0,P$2-$C677),IF(P$1="C",MAX(0,$C677-P$2)))</f>
        <v>12.75</v>
      </c>
      <c r="Q677" s="103" t="n">
        <f aca="false">IF(Q$1="P",MAX(0,Q$2-$C677),IF(Q$1="C",MAX(0,$C677-Q$2)))</f>
        <v>7.75</v>
      </c>
      <c r="R677" s="103" t="n">
        <f aca="false">IF(R$1="P",MAX(0,R$2-$C677),IF(R$1="C",MAX(0,$C677-R$2)))</f>
        <v>0</v>
      </c>
      <c r="S677" s="103" t="n">
        <f aca="false">IF(S$1="P",MAX(0,S$2-$C677),IF(S$1="C",MAX(0,$C677-S$2)))</f>
        <v>0</v>
      </c>
      <c r="T677" s="104" t="n">
        <f aca="false">A677</f>
        <v>32</v>
      </c>
      <c r="U677" s="105" t="n">
        <f aca="false">VLOOKUP($B677,Gas!$B$3:$E$2506,2)</f>
        <v>3.74</v>
      </c>
      <c r="V677" s="46" t="n">
        <f aca="false">C677/U677</f>
        <v>12.7673796791444</v>
      </c>
      <c r="W677" s="99" t="n">
        <f aca="false">VLOOKUP($B677,Gas!$B$3:$E$2506,4)</f>
        <v>0.524871932570034</v>
      </c>
    </row>
    <row r="678" customFormat="false" ht="12.75" hidden="false" customHeight="false" outlineLevel="0" collapsed="false">
      <c r="A678" s="95" t="n">
        <f aca="false">MONTH(B678)+(YEAR(B678)-1998)*12</f>
        <v>32</v>
      </c>
      <c r="B678" s="101" t="n">
        <v>36741</v>
      </c>
      <c r="C678" s="102" t="n">
        <v>50.99</v>
      </c>
      <c r="D678" s="98" t="n">
        <f aca="false">LN(C678/C677)</f>
        <v>0.0656504681403252</v>
      </c>
      <c r="E678" s="106" t="n">
        <f aca="false">STDEV(D669:D678)*SQRT(trade_day)</f>
        <v>2.88864285563888</v>
      </c>
      <c r="F678" s="97"/>
      <c r="G678" s="103" t="n">
        <f aca="false">IF(G$1="P",MAX(0,G$2-$C678),IF(G$1="C",MAX(0,$C678-G$2)))</f>
        <v>0</v>
      </c>
      <c r="H678" s="103" t="n">
        <f aca="false">IF(H$1="P",MAX(0,H$2-$C678),IF(H$1="C",MAX(0,$C678-H$2)))</f>
        <v>0</v>
      </c>
      <c r="I678" s="103" t="n">
        <f aca="false">IF(I$1="P",MAX(0,I$2-$C678),IF(I$1="C",MAX(0,$C678-I$2)))</f>
        <v>0</v>
      </c>
      <c r="J678" s="103" t="n">
        <f aca="false">IF(J$1="P",MAX(0,J$2-$C678),IF(J$1="C",MAX(0,$C678-J$2)))</f>
        <v>0</v>
      </c>
      <c r="K678" s="103" t="n">
        <f aca="false">IF(K$1="P",MAX(0,K$2-$C678),IF(K$1="C",MAX(0,$C678-K$2)))</f>
        <v>0</v>
      </c>
      <c r="L678" s="103" t="n">
        <f aca="false">IF(L$1="P",MAX(0,L$2-$C678),IF(L$1="C",MAX(0,$C678-L$2)))</f>
        <v>0</v>
      </c>
      <c r="M678" s="103" t="n">
        <f aca="false">IF(M$1="P",MAX(0,M$2-$C678),IF(M$1="C",MAX(0,$C678-M$2)))</f>
        <v>30.99</v>
      </c>
      <c r="N678" s="103" t="n">
        <f aca="false">IF(N$1="P",MAX(0,N$2-$C678),IF(N$1="C",MAX(0,$C678-N$2)))</f>
        <v>25.99</v>
      </c>
      <c r="O678" s="103" t="n">
        <f aca="false">IF(O$1="P",MAX(0,O$2-$C678),IF(O$1="C",MAX(0,$C678-O$2)))</f>
        <v>20.99</v>
      </c>
      <c r="P678" s="103" t="n">
        <f aca="false">IF(P$1="P",MAX(0,P$2-$C678),IF(P$1="C",MAX(0,$C678-P$2)))</f>
        <v>15.99</v>
      </c>
      <c r="Q678" s="103" t="n">
        <f aca="false">IF(Q$1="P",MAX(0,Q$2-$C678),IF(Q$1="C",MAX(0,$C678-Q$2)))</f>
        <v>10.99</v>
      </c>
      <c r="R678" s="103" t="n">
        <f aca="false">IF(R$1="P",MAX(0,R$2-$C678),IF(R$1="C",MAX(0,$C678-R$2)))</f>
        <v>0.990000000000002</v>
      </c>
      <c r="S678" s="103" t="n">
        <f aca="false">IF(S$1="P",MAX(0,S$2-$C678),IF(S$1="C",MAX(0,$C678-S$2)))</f>
        <v>0</v>
      </c>
      <c r="T678" s="104" t="n">
        <f aca="false">A678</f>
        <v>32</v>
      </c>
      <c r="U678" s="105" t="n">
        <f aca="false">VLOOKUP($B678,Gas!$B$3:$E$2506,2)</f>
        <v>4.04</v>
      </c>
      <c r="V678" s="46" t="n">
        <f aca="false">C678/U678</f>
        <v>12.6212871287129</v>
      </c>
      <c r="W678" s="99" t="n">
        <f aca="false">VLOOKUP($B678,Gas!$B$3:$E$2506,4)</f>
        <v>0.718187796097569</v>
      </c>
    </row>
    <row r="679" customFormat="false" ht="12.75" hidden="false" customHeight="false" outlineLevel="0" collapsed="false">
      <c r="A679" s="95" t="n">
        <f aca="false">MONTH(B679)+(YEAR(B679)-1998)*12</f>
        <v>32</v>
      </c>
      <c r="B679" s="101" t="n">
        <v>36742</v>
      </c>
      <c r="C679" s="102" t="n">
        <v>46.33</v>
      </c>
      <c r="D679" s="98" t="n">
        <f aca="false">LN(C679/C678)</f>
        <v>-0.0958398356385075</v>
      </c>
      <c r="E679" s="106" t="n">
        <f aca="false">STDEV(D670:D679)*SQRT(trade_day)</f>
        <v>2.51495342161251</v>
      </c>
      <c r="F679" s="97"/>
      <c r="G679" s="103" t="n">
        <f aca="false">IF(G$1="P",MAX(0,G$2-$C679),IF(G$1="C",MAX(0,$C679-G$2)))</f>
        <v>0</v>
      </c>
      <c r="H679" s="103" t="n">
        <f aca="false">IF(H$1="P",MAX(0,H$2-$C679),IF(H$1="C",MAX(0,$C679-H$2)))</f>
        <v>0</v>
      </c>
      <c r="I679" s="103" t="n">
        <f aca="false">IF(I$1="P",MAX(0,I$2-$C679),IF(I$1="C",MAX(0,$C679-I$2)))</f>
        <v>0</v>
      </c>
      <c r="J679" s="103" t="n">
        <f aca="false">IF(J$1="P",MAX(0,J$2-$C679),IF(J$1="C",MAX(0,$C679-J$2)))</f>
        <v>0</v>
      </c>
      <c r="K679" s="103" t="n">
        <f aca="false">IF(K$1="P",MAX(0,K$2-$C679),IF(K$1="C",MAX(0,$C679-K$2)))</f>
        <v>0</v>
      </c>
      <c r="L679" s="103" t="n">
        <f aca="false">IF(L$1="P",MAX(0,L$2-$C679),IF(L$1="C",MAX(0,$C679-L$2)))</f>
        <v>3.67</v>
      </c>
      <c r="M679" s="103" t="n">
        <f aca="false">IF(M$1="P",MAX(0,M$2-$C679),IF(M$1="C",MAX(0,$C679-M$2)))</f>
        <v>26.33</v>
      </c>
      <c r="N679" s="103" t="n">
        <f aca="false">IF(N$1="P",MAX(0,N$2-$C679),IF(N$1="C",MAX(0,$C679-N$2)))</f>
        <v>21.33</v>
      </c>
      <c r="O679" s="103" t="n">
        <f aca="false">IF(O$1="P",MAX(0,O$2-$C679),IF(O$1="C",MAX(0,$C679-O$2)))</f>
        <v>16.33</v>
      </c>
      <c r="P679" s="103" t="n">
        <f aca="false">IF(P$1="P",MAX(0,P$2-$C679),IF(P$1="C",MAX(0,$C679-P$2)))</f>
        <v>11.33</v>
      </c>
      <c r="Q679" s="103" t="n">
        <f aca="false">IF(Q$1="P",MAX(0,Q$2-$C679),IF(Q$1="C",MAX(0,$C679-Q$2)))</f>
        <v>6.33</v>
      </c>
      <c r="R679" s="103" t="n">
        <f aca="false">IF(R$1="P",MAX(0,R$2-$C679),IF(R$1="C",MAX(0,$C679-R$2)))</f>
        <v>0</v>
      </c>
      <c r="S679" s="103" t="n">
        <f aca="false">IF(S$1="P",MAX(0,S$2-$C679),IF(S$1="C",MAX(0,$C679-S$2)))</f>
        <v>0</v>
      </c>
      <c r="T679" s="104" t="n">
        <f aca="false">A679</f>
        <v>32</v>
      </c>
      <c r="U679" s="105" t="n">
        <f aca="false">VLOOKUP($B679,Gas!$B$3:$E$2506,2)</f>
        <v>4.22</v>
      </c>
      <c r="V679" s="46" t="n">
        <f aca="false">C679/U679</f>
        <v>10.978672985782</v>
      </c>
      <c r="W679" s="99" t="n">
        <f aca="false">VLOOKUP($B679,Gas!$B$3:$E$2506,4)</f>
        <v>0.696831088982731</v>
      </c>
    </row>
    <row r="680" customFormat="false" ht="12.75" hidden="false" customHeight="false" outlineLevel="0" collapsed="false">
      <c r="A680" s="95" t="n">
        <f aca="false">MONTH(B680)+(YEAR(B680)-1998)*12</f>
        <v>32</v>
      </c>
      <c r="B680" s="101" t="n">
        <v>36745</v>
      </c>
      <c r="C680" s="102" t="n">
        <v>66.92</v>
      </c>
      <c r="D680" s="98" t="n">
        <f aca="false">LN(C680/C679)</f>
        <v>0.367708176690066</v>
      </c>
      <c r="E680" s="106" t="n">
        <f aca="false">STDEV(D671:D680)*SQRT(trade_day)</f>
        <v>2.9470783910694</v>
      </c>
      <c r="F680" s="97"/>
      <c r="G680" s="103" t="n">
        <f aca="false">IF(G$1="P",MAX(0,G$2-$C680),IF(G$1="C",MAX(0,$C680-G$2)))</f>
        <v>0</v>
      </c>
      <c r="H680" s="103" t="n">
        <f aca="false">IF(H$1="P",MAX(0,H$2-$C680),IF(H$1="C",MAX(0,$C680-H$2)))</f>
        <v>0</v>
      </c>
      <c r="I680" s="103" t="n">
        <f aca="false">IF(I$1="P",MAX(0,I$2-$C680),IF(I$1="C",MAX(0,$C680-I$2)))</f>
        <v>0</v>
      </c>
      <c r="J680" s="103" t="n">
        <f aca="false">IF(J$1="P",MAX(0,J$2-$C680),IF(J$1="C",MAX(0,$C680-J$2)))</f>
        <v>0</v>
      </c>
      <c r="K680" s="103" t="n">
        <f aca="false">IF(K$1="P",MAX(0,K$2-$C680),IF(K$1="C",MAX(0,$C680-K$2)))</f>
        <v>0</v>
      </c>
      <c r="L680" s="103" t="n">
        <f aca="false">IF(L$1="P",MAX(0,L$2-$C680),IF(L$1="C",MAX(0,$C680-L$2)))</f>
        <v>0</v>
      </c>
      <c r="M680" s="103" t="n">
        <f aca="false">IF(M$1="P",MAX(0,M$2-$C680),IF(M$1="C",MAX(0,$C680-M$2)))</f>
        <v>46.92</v>
      </c>
      <c r="N680" s="103" t="n">
        <f aca="false">IF(N$1="P",MAX(0,N$2-$C680),IF(N$1="C",MAX(0,$C680-N$2)))</f>
        <v>41.92</v>
      </c>
      <c r="O680" s="103" t="n">
        <f aca="false">IF(O$1="P",MAX(0,O$2-$C680),IF(O$1="C",MAX(0,$C680-O$2)))</f>
        <v>36.92</v>
      </c>
      <c r="P680" s="103" t="n">
        <f aca="false">IF(P$1="P",MAX(0,P$2-$C680),IF(P$1="C",MAX(0,$C680-P$2)))</f>
        <v>31.92</v>
      </c>
      <c r="Q680" s="103" t="n">
        <f aca="false">IF(Q$1="P",MAX(0,Q$2-$C680),IF(Q$1="C",MAX(0,$C680-Q$2)))</f>
        <v>26.92</v>
      </c>
      <c r="R680" s="103" t="n">
        <f aca="false">IF(R$1="P",MAX(0,R$2-$C680),IF(R$1="C",MAX(0,$C680-R$2)))</f>
        <v>16.92</v>
      </c>
      <c r="S680" s="103" t="n">
        <f aca="false">IF(S$1="P",MAX(0,S$2-$C680),IF(S$1="C",MAX(0,$C680-S$2)))</f>
        <v>0</v>
      </c>
      <c r="T680" s="104" t="n">
        <f aca="false">A680</f>
        <v>32</v>
      </c>
      <c r="U680" s="105" t="n">
        <f aca="false">VLOOKUP($B680,Gas!$B$3:$E$2506,2)</f>
        <v>4.25</v>
      </c>
      <c r="V680" s="46" t="n">
        <f aca="false">C680/U680</f>
        <v>15.7458823529412</v>
      </c>
      <c r="W680" s="99" t="n">
        <f aca="false">VLOOKUP($B680,Gas!$B$3:$E$2506,4)</f>
        <v>0.591493085434429</v>
      </c>
    </row>
    <row r="681" customFormat="false" ht="12.75" hidden="false" customHeight="false" outlineLevel="0" collapsed="false">
      <c r="A681" s="95" t="n">
        <f aca="false">MONTH(B681)+(YEAR(B681)-1998)*12</f>
        <v>32</v>
      </c>
      <c r="B681" s="101" t="n">
        <v>36746</v>
      </c>
      <c r="C681" s="102" t="n">
        <v>99.3</v>
      </c>
      <c r="D681" s="98" t="n">
        <f aca="false">LN(C681/C680)</f>
        <v>0.394647694932504</v>
      </c>
      <c r="E681" s="106" t="n">
        <f aca="false">STDEV(D672:D681)*SQRT(trade_day)</f>
        <v>2.96380117230244</v>
      </c>
      <c r="F681" s="97"/>
      <c r="G681" s="103" t="n">
        <f aca="false">IF(G$1="P",MAX(0,G$2-$C681),IF(G$1="C",MAX(0,$C681-G$2)))</f>
        <v>0</v>
      </c>
      <c r="H681" s="103" t="n">
        <f aca="false">IF(H$1="P",MAX(0,H$2-$C681),IF(H$1="C",MAX(0,$C681-H$2)))</f>
        <v>0</v>
      </c>
      <c r="I681" s="103" t="n">
        <f aca="false">IF(I$1="P",MAX(0,I$2-$C681),IF(I$1="C",MAX(0,$C681-I$2)))</f>
        <v>0</v>
      </c>
      <c r="J681" s="103" t="n">
        <f aca="false">IF(J$1="P",MAX(0,J$2-$C681),IF(J$1="C",MAX(0,$C681-J$2)))</f>
        <v>0</v>
      </c>
      <c r="K681" s="103" t="n">
        <f aca="false">IF(K$1="P",MAX(0,K$2-$C681),IF(K$1="C",MAX(0,$C681-K$2)))</f>
        <v>0</v>
      </c>
      <c r="L681" s="103" t="n">
        <f aca="false">IF(L$1="P",MAX(0,L$2-$C681),IF(L$1="C",MAX(0,$C681-L$2)))</f>
        <v>0</v>
      </c>
      <c r="M681" s="103" t="n">
        <f aca="false">IF(M$1="P",MAX(0,M$2-$C681),IF(M$1="C",MAX(0,$C681-M$2)))</f>
        <v>79.3</v>
      </c>
      <c r="N681" s="103" t="n">
        <f aca="false">IF(N$1="P",MAX(0,N$2-$C681),IF(N$1="C",MAX(0,$C681-N$2)))</f>
        <v>74.3</v>
      </c>
      <c r="O681" s="103" t="n">
        <f aca="false">IF(O$1="P",MAX(0,O$2-$C681),IF(O$1="C",MAX(0,$C681-O$2)))</f>
        <v>69.3</v>
      </c>
      <c r="P681" s="103" t="n">
        <f aca="false">IF(P$1="P",MAX(0,P$2-$C681),IF(P$1="C",MAX(0,$C681-P$2)))</f>
        <v>64.3</v>
      </c>
      <c r="Q681" s="103" t="n">
        <f aca="false">IF(Q$1="P",MAX(0,Q$2-$C681),IF(Q$1="C",MAX(0,$C681-Q$2)))</f>
        <v>59.3</v>
      </c>
      <c r="R681" s="103" t="n">
        <f aca="false">IF(R$1="P",MAX(0,R$2-$C681),IF(R$1="C",MAX(0,$C681-R$2)))</f>
        <v>49.3</v>
      </c>
      <c r="S681" s="103" t="n">
        <f aca="false">IF(S$1="P",MAX(0,S$2-$C681),IF(S$1="C",MAX(0,$C681-S$2)))</f>
        <v>0</v>
      </c>
      <c r="T681" s="104" t="n">
        <f aca="false">A681</f>
        <v>32</v>
      </c>
      <c r="U681" s="105" t="n">
        <f aca="false">VLOOKUP($B681,Gas!$B$3:$E$2506,2)</f>
        <v>4.385</v>
      </c>
      <c r="V681" s="46" t="n">
        <f aca="false">C681/U681</f>
        <v>22.6453819840365</v>
      </c>
      <c r="W681" s="99" t="n">
        <f aca="false">VLOOKUP($B681,Gas!$B$3:$E$2506,4)</f>
        <v>0.58761273785582</v>
      </c>
    </row>
    <row r="682" customFormat="false" ht="12.75" hidden="false" customHeight="false" outlineLevel="0" collapsed="false">
      <c r="A682" s="95" t="n">
        <f aca="false">MONTH(B682)+(YEAR(B682)-1998)*12</f>
        <v>32</v>
      </c>
      <c r="B682" s="101" t="n">
        <v>36747</v>
      </c>
      <c r="C682" s="102" t="n">
        <v>118.18</v>
      </c>
      <c r="D682" s="98" t="n">
        <f aca="false">LN(C682/C681)</f>
        <v>0.174063314866402</v>
      </c>
      <c r="E682" s="106" t="n">
        <f aca="false">STDEV(D673:D682)*SQRT(trade_day)</f>
        <v>2.84916232103345</v>
      </c>
      <c r="F682" s="97"/>
      <c r="G682" s="103" t="n">
        <f aca="false">IF(G$1="P",MAX(0,G$2-$C682),IF(G$1="C",MAX(0,$C682-G$2)))</f>
        <v>0</v>
      </c>
      <c r="H682" s="103" t="n">
        <f aca="false">IF(H$1="P",MAX(0,H$2-$C682),IF(H$1="C",MAX(0,$C682-H$2)))</f>
        <v>0</v>
      </c>
      <c r="I682" s="103" t="n">
        <f aca="false">IF(I$1="P",MAX(0,I$2-$C682),IF(I$1="C",MAX(0,$C682-I$2)))</f>
        <v>0</v>
      </c>
      <c r="J682" s="103" t="n">
        <f aca="false">IF(J$1="P",MAX(0,J$2-$C682),IF(J$1="C",MAX(0,$C682-J$2)))</f>
        <v>0</v>
      </c>
      <c r="K682" s="103" t="n">
        <f aca="false">IF(K$1="P",MAX(0,K$2-$C682),IF(K$1="C",MAX(0,$C682-K$2)))</f>
        <v>0</v>
      </c>
      <c r="L682" s="103" t="n">
        <f aca="false">IF(L$1="P",MAX(0,L$2-$C682),IF(L$1="C",MAX(0,$C682-L$2)))</f>
        <v>0</v>
      </c>
      <c r="M682" s="103" t="n">
        <f aca="false">IF(M$1="P",MAX(0,M$2-$C682),IF(M$1="C",MAX(0,$C682-M$2)))</f>
        <v>98.18</v>
      </c>
      <c r="N682" s="103" t="n">
        <f aca="false">IF(N$1="P",MAX(0,N$2-$C682),IF(N$1="C",MAX(0,$C682-N$2)))</f>
        <v>93.18</v>
      </c>
      <c r="O682" s="103" t="n">
        <f aca="false">IF(O$1="P",MAX(0,O$2-$C682),IF(O$1="C",MAX(0,$C682-O$2)))</f>
        <v>88.18</v>
      </c>
      <c r="P682" s="103" t="n">
        <f aca="false">IF(P$1="P",MAX(0,P$2-$C682),IF(P$1="C",MAX(0,$C682-P$2)))</f>
        <v>83.18</v>
      </c>
      <c r="Q682" s="103" t="n">
        <f aca="false">IF(Q$1="P",MAX(0,Q$2-$C682),IF(Q$1="C",MAX(0,$C682-Q$2)))</f>
        <v>78.18</v>
      </c>
      <c r="R682" s="103" t="n">
        <f aca="false">IF(R$1="P",MAX(0,R$2-$C682),IF(R$1="C",MAX(0,$C682-R$2)))</f>
        <v>68.18</v>
      </c>
      <c r="S682" s="103" t="n">
        <f aca="false">IF(S$1="P",MAX(0,S$2-$C682),IF(S$1="C",MAX(0,$C682-S$2)))</f>
        <v>18.17999</v>
      </c>
      <c r="T682" s="104" t="n">
        <f aca="false">A682</f>
        <v>32</v>
      </c>
      <c r="U682" s="105" t="n">
        <f aca="false">VLOOKUP($B682,Gas!$B$3:$E$2506,2)</f>
        <v>4.45</v>
      </c>
      <c r="V682" s="46" t="n">
        <f aca="false">C682/U682</f>
        <v>26.5573033707865</v>
      </c>
      <c r="W682" s="99" t="n">
        <f aca="false">VLOOKUP($B682,Gas!$B$3:$E$2506,4)</f>
        <v>0.582015602469586</v>
      </c>
    </row>
    <row r="683" customFormat="false" ht="12.75" hidden="false" customHeight="false" outlineLevel="0" collapsed="false">
      <c r="A683" s="95" t="n">
        <f aca="false">MONTH(B683)+(YEAR(B683)-1998)*12</f>
        <v>32</v>
      </c>
      <c r="B683" s="101" t="n">
        <v>36748</v>
      </c>
      <c r="C683" s="102" t="n">
        <v>70.75</v>
      </c>
      <c r="D683" s="98" t="n">
        <f aca="false">LN(C683/C682)</f>
        <v>-0.513056349394182</v>
      </c>
      <c r="E683" s="106" t="n">
        <f aca="false">STDEV(D674:D683)*SQRT(trade_day)</f>
        <v>4.32684680988173</v>
      </c>
      <c r="F683" s="97"/>
      <c r="G683" s="103" t="n">
        <f aca="false">IF(G$1="P",MAX(0,G$2-$C683),IF(G$1="C",MAX(0,$C683-G$2)))</f>
        <v>0</v>
      </c>
      <c r="H683" s="103" t="n">
        <f aca="false">IF(H$1="P",MAX(0,H$2-$C683),IF(H$1="C",MAX(0,$C683-H$2)))</f>
        <v>0</v>
      </c>
      <c r="I683" s="103" t="n">
        <f aca="false">IF(I$1="P",MAX(0,I$2-$C683),IF(I$1="C",MAX(0,$C683-I$2)))</f>
        <v>0</v>
      </c>
      <c r="J683" s="103" t="n">
        <f aca="false">IF(J$1="P",MAX(0,J$2-$C683),IF(J$1="C",MAX(0,$C683-J$2)))</f>
        <v>0</v>
      </c>
      <c r="K683" s="103" t="n">
        <f aca="false">IF(K$1="P",MAX(0,K$2-$C683),IF(K$1="C",MAX(0,$C683-K$2)))</f>
        <v>0</v>
      </c>
      <c r="L683" s="103" t="n">
        <f aca="false">IF(L$1="P",MAX(0,L$2-$C683),IF(L$1="C",MAX(0,$C683-L$2)))</f>
        <v>0</v>
      </c>
      <c r="M683" s="103" t="n">
        <f aca="false">IF(M$1="P",MAX(0,M$2-$C683),IF(M$1="C",MAX(0,$C683-M$2)))</f>
        <v>50.75</v>
      </c>
      <c r="N683" s="103" t="n">
        <f aca="false">IF(N$1="P",MAX(0,N$2-$C683),IF(N$1="C",MAX(0,$C683-N$2)))</f>
        <v>45.75</v>
      </c>
      <c r="O683" s="103" t="n">
        <f aca="false">IF(O$1="P",MAX(0,O$2-$C683),IF(O$1="C",MAX(0,$C683-O$2)))</f>
        <v>40.75</v>
      </c>
      <c r="P683" s="103" t="n">
        <f aca="false">IF(P$1="P",MAX(0,P$2-$C683),IF(P$1="C",MAX(0,$C683-P$2)))</f>
        <v>35.75</v>
      </c>
      <c r="Q683" s="103" t="n">
        <f aca="false">IF(Q$1="P",MAX(0,Q$2-$C683),IF(Q$1="C",MAX(0,$C683-Q$2)))</f>
        <v>30.75</v>
      </c>
      <c r="R683" s="103" t="n">
        <f aca="false">IF(R$1="P",MAX(0,R$2-$C683),IF(R$1="C",MAX(0,$C683-R$2)))</f>
        <v>20.75</v>
      </c>
      <c r="S683" s="103" t="n">
        <f aca="false">IF(S$1="P",MAX(0,S$2-$C683),IF(S$1="C",MAX(0,$C683-S$2)))</f>
        <v>0</v>
      </c>
      <c r="T683" s="104" t="n">
        <f aca="false">A683</f>
        <v>32</v>
      </c>
      <c r="U683" s="105" t="n">
        <f aca="false">VLOOKUP($B683,Gas!$B$3:$E$2506,2)</f>
        <v>4.475</v>
      </c>
      <c r="V683" s="46" t="n">
        <f aca="false">C683/U683</f>
        <v>15.8100558659218</v>
      </c>
      <c r="W683" s="99" t="n">
        <f aca="false">VLOOKUP($B683,Gas!$B$3:$E$2506,4)</f>
        <v>0.57768309633972</v>
      </c>
    </row>
    <row r="684" customFormat="false" ht="12.75" hidden="false" customHeight="false" outlineLevel="0" collapsed="false">
      <c r="A684" s="95" t="n">
        <f aca="false">MONTH(B684)+(YEAR(B684)-1998)*12</f>
        <v>32</v>
      </c>
      <c r="B684" s="101" t="n">
        <v>36749</v>
      </c>
      <c r="C684" s="102" t="n">
        <v>48.3</v>
      </c>
      <c r="D684" s="98" t="n">
        <f aca="false">LN(C684/C683)</f>
        <v>-0.38172097586482</v>
      </c>
      <c r="E684" s="106" t="n">
        <f aca="false">STDEV(D675:D684)*SQRT(trade_day)</f>
        <v>4.61984058852744</v>
      </c>
      <c r="F684" s="97"/>
      <c r="G684" s="103" t="n">
        <f aca="false">IF(G$1="P",MAX(0,G$2-$C684),IF(G$1="C",MAX(0,$C684-G$2)))</f>
        <v>0</v>
      </c>
      <c r="H684" s="103" t="n">
        <f aca="false">IF(H$1="P",MAX(0,H$2-$C684),IF(H$1="C",MAX(0,$C684-H$2)))</f>
        <v>0</v>
      </c>
      <c r="I684" s="103" t="n">
        <f aca="false">IF(I$1="P",MAX(0,I$2-$C684),IF(I$1="C",MAX(0,$C684-I$2)))</f>
        <v>0</v>
      </c>
      <c r="J684" s="103" t="n">
        <f aca="false">IF(J$1="P",MAX(0,J$2-$C684),IF(J$1="C",MAX(0,$C684-J$2)))</f>
        <v>0</v>
      </c>
      <c r="K684" s="103" t="n">
        <f aca="false">IF(K$1="P",MAX(0,K$2-$C684),IF(K$1="C",MAX(0,$C684-K$2)))</f>
        <v>0</v>
      </c>
      <c r="L684" s="103" t="n">
        <f aca="false">IF(L$1="P",MAX(0,L$2-$C684),IF(L$1="C",MAX(0,$C684-L$2)))</f>
        <v>1.7</v>
      </c>
      <c r="M684" s="103" t="n">
        <f aca="false">IF(M$1="P",MAX(0,M$2-$C684),IF(M$1="C",MAX(0,$C684-M$2)))</f>
        <v>28.3</v>
      </c>
      <c r="N684" s="103" t="n">
        <f aca="false">IF(N$1="P",MAX(0,N$2-$C684),IF(N$1="C",MAX(0,$C684-N$2)))</f>
        <v>23.3</v>
      </c>
      <c r="O684" s="103" t="n">
        <f aca="false">IF(O$1="P",MAX(0,O$2-$C684),IF(O$1="C",MAX(0,$C684-O$2)))</f>
        <v>18.3</v>
      </c>
      <c r="P684" s="103" t="n">
        <f aca="false">IF(P$1="P",MAX(0,P$2-$C684),IF(P$1="C",MAX(0,$C684-P$2)))</f>
        <v>13.3</v>
      </c>
      <c r="Q684" s="103" t="n">
        <f aca="false">IF(Q$1="P",MAX(0,Q$2-$C684),IF(Q$1="C",MAX(0,$C684-Q$2)))</f>
        <v>8.3</v>
      </c>
      <c r="R684" s="103" t="n">
        <f aca="false">IF(R$1="P",MAX(0,R$2-$C684),IF(R$1="C",MAX(0,$C684-R$2)))</f>
        <v>0</v>
      </c>
      <c r="S684" s="103" t="n">
        <f aca="false">IF(S$1="P",MAX(0,S$2-$C684),IF(S$1="C",MAX(0,$C684-S$2)))</f>
        <v>0</v>
      </c>
      <c r="T684" s="104" t="n">
        <f aca="false">A684</f>
        <v>32</v>
      </c>
      <c r="U684" s="105" t="n">
        <f aca="false">VLOOKUP($B684,Gas!$B$3:$E$2506,2)</f>
        <v>4.43</v>
      </c>
      <c r="V684" s="46" t="n">
        <f aca="false">C684/U684</f>
        <v>10.9029345372461</v>
      </c>
      <c r="W684" s="99" t="n">
        <f aca="false">VLOOKUP($B684,Gas!$B$3:$E$2506,4)</f>
        <v>0.516235543426573</v>
      </c>
    </row>
    <row r="685" customFormat="false" ht="12.75" hidden="false" customHeight="false" outlineLevel="0" collapsed="false">
      <c r="A685" s="95" t="n">
        <f aca="false">MONTH(B685)+(YEAR(B685)-1998)*12</f>
        <v>32</v>
      </c>
      <c r="B685" s="101" t="n">
        <v>36752</v>
      </c>
      <c r="C685" s="102" t="n">
        <v>63.11</v>
      </c>
      <c r="D685" s="98" t="n">
        <f aca="false">LN(C685/C684)</f>
        <v>0.267447674937621</v>
      </c>
      <c r="E685" s="106" t="n">
        <f aca="false">STDEV(D676:D685)*SQRT(trade_day)</f>
        <v>4.76068163372412</v>
      </c>
      <c r="F685" s="97"/>
      <c r="G685" s="103" t="n">
        <f aca="false">IF(G$1="P",MAX(0,G$2-$C685),IF(G$1="C",MAX(0,$C685-G$2)))</f>
        <v>0</v>
      </c>
      <c r="H685" s="103" t="n">
        <f aca="false">IF(H$1="P",MAX(0,H$2-$C685),IF(H$1="C",MAX(0,$C685-H$2)))</f>
        <v>0</v>
      </c>
      <c r="I685" s="103" t="n">
        <f aca="false">IF(I$1="P",MAX(0,I$2-$C685),IF(I$1="C",MAX(0,$C685-I$2)))</f>
        <v>0</v>
      </c>
      <c r="J685" s="103" t="n">
        <f aca="false">IF(J$1="P",MAX(0,J$2-$C685),IF(J$1="C",MAX(0,$C685-J$2)))</f>
        <v>0</v>
      </c>
      <c r="K685" s="103" t="n">
        <f aca="false">IF(K$1="P",MAX(0,K$2-$C685),IF(K$1="C",MAX(0,$C685-K$2)))</f>
        <v>0</v>
      </c>
      <c r="L685" s="103" t="n">
        <f aca="false">IF(L$1="P",MAX(0,L$2-$C685),IF(L$1="C",MAX(0,$C685-L$2)))</f>
        <v>0</v>
      </c>
      <c r="M685" s="103" t="n">
        <f aca="false">IF(M$1="P",MAX(0,M$2-$C685),IF(M$1="C",MAX(0,$C685-M$2)))</f>
        <v>43.11</v>
      </c>
      <c r="N685" s="103" t="n">
        <f aca="false">IF(N$1="P",MAX(0,N$2-$C685),IF(N$1="C",MAX(0,$C685-N$2)))</f>
        <v>38.11</v>
      </c>
      <c r="O685" s="103" t="n">
        <f aca="false">IF(O$1="P",MAX(0,O$2-$C685),IF(O$1="C",MAX(0,$C685-O$2)))</f>
        <v>33.11</v>
      </c>
      <c r="P685" s="103" t="n">
        <f aca="false">IF(P$1="P",MAX(0,P$2-$C685),IF(P$1="C",MAX(0,$C685-P$2)))</f>
        <v>28.11</v>
      </c>
      <c r="Q685" s="103" t="n">
        <f aca="false">IF(Q$1="P",MAX(0,Q$2-$C685),IF(Q$1="C",MAX(0,$C685-Q$2)))</f>
        <v>23.11</v>
      </c>
      <c r="R685" s="103" t="n">
        <f aca="false">IF(R$1="P",MAX(0,R$2-$C685),IF(R$1="C",MAX(0,$C685-R$2)))</f>
        <v>13.11</v>
      </c>
      <c r="S685" s="103" t="n">
        <f aca="false">IF(S$1="P",MAX(0,S$2-$C685),IF(S$1="C",MAX(0,$C685-S$2)))</f>
        <v>0</v>
      </c>
      <c r="T685" s="104" t="n">
        <f aca="false">A685</f>
        <v>32</v>
      </c>
      <c r="U685" s="105" t="n">
        <f aca="false">VLOOKUP($B685,Gas!$B$3:$E$2506,2)</f>
        <v>4.445</v>
      </c>
      <c r="V685" s="46" t="n">
        <f aca="false">C685/U685</f>
        <v>14.1979752530934</v>
      </c>
      <c r="W685" s="99" t="n">
        <f aca="false">VLOOKUP($B685,Gas!$B$3:$E$2506,4)</f>
        <v>0.213094685543462</v>
      </c>
    </row>
    <row r="686" customFormat="false" ht="12.75" hidden="false" customHeight="false" outlineLevel="0" collapsed="false">
      <c r="A686" s="95" t="n">
        <f aca="false">MONTH(B686)+(YEAR(B686)-1998)*12</f>
        <v>32</v>
      </c>
      <c r="B686" s="101" t="n">
        <v>36753</v>
      </c>
      <c r="C686" s="102" t="n">
        <v>59.65</v>
      </c>
      <c r="D686" s="98" t="n">
        <f aca="false">LN(C686/C685)</f>
        <v>-0.0563850870522231</v>
      </c>
      <c r="E686" s="106" t="n">
        <f aca="false">STDEV(D677:D686)*SQRT(trade_day)</f>
        <v>4.75244266865566</v>
      </c>
      <c r="F686" s="97"/>
      <c r="G686" s="103" t="n">
        <f aca="false">IF(G$1="P",MAX(0,G$2-$C686),IF(G$1="C",MAX(0,$C686-G$2)))</f>
        <v>0</v>
      </c>
      <c r="H686" s="103" t="n">
        <f aca="false">IF(H$1="P",MAX(0,H$2-$C686),IF(H$1="C",MAX(0,$C686-H$2)))</f>
        <v>0</v>
      </c>
      <c r="I686" s="103" t="n">
        <f aca="false">IF(I$1="P",MAX(0,I$2-$C686),IF(I$1="C",MAX(0,$C686-I$2)))</f>
        <v>0</v>
      </c>
      <c r="J686" s="103" t="n">
        <f aca="false">IF(J$1="P",MAX(0,J$2-$C686),IF(J$1="C",MAX(0,$C686-J$2)))</f>
        <v>0</v>
      </c>
      <c r="K686" s="103" t="n">
        <f aca="false">IF(K$1="P",MAX(0,K$2-$C686),IF(K$1="C",MAX(0,$C686-K$2)))</f>
        <v>0</v>
      </c>
      <c r="L686" s="103" t="n">
        <f aca="false">IF(L$1="P",MAX(0,L$2-$C686),IF(L$1="C",MAX(0,$C686-L$2)))</f>
        <v>0</v>
      </c>
      <c r="M686" s="103" t="n">
        <f aca="false">IF(M$1="P",MAX(0,M$2-$C686),IF(M$1="C",MAX(0,$C686-M$2)))</f>
        <v>39.65</v>
      </c>
      <c r="N686" s="103" t="n">
        <f aca="false">IF(N$1="P",MAX(0,N$2-$C686),IF(N$1="C",MAX(0,$C686-N$2)))</f>
        <v>34.65</v>
      </c>
      <c r="O686" s="103" t="n">
        <f aca="false">IF(O$1="P",MAX(0,O$2-$C686),IF(O$1="C",MAX(0,$C686-O$2)))</f>
        <v>29.65</v>
      </c>
      <c r="P686" s="103" t="n">
        <f aca="false">IF(P$1="P",MAX(0,P$2-$C686),IF(P$1="C",MAX(0,$C686-P$2)))</f>
        <v>24.65</v>
      </c>
      <c r="Q686" s="103" t="n">
        <f aca="false">IF(Q$1="P",MAX(0,Q$2-$C686),IF(Q$1="C",MAX(0,$C686-Q$2)))</f>
        <v>19.65</v>
      </c>
      <c r="R686" s="103" t="n">
        <f aca="false">IF(R$1="P",MAX(0,R$2-$C686),IF(R$1="C",MAX(0,$C686-R$2)))</f>
        <v>9.65</v>
      </c>
      <c r="S686" s="103" t="n">
        <f aca="false">IF(S$1="P",MAX(0,S$2-$C686),IF(S$1="C",MAX(0,$C686-S$2)))</f>
        <v>0</v>
      </c>
      <c r="T686" s="104" t="n">
        <f aca="false">A686</f>
        <v>32</v>
      </c>
      <c r="U686" s="105" t="n">
        <f aca="false">VLOOKUP($B686,Gas!$B$3:$E$2506,2)</f>
        <v>4.43</v>
      </c>
      <c r="V686" s="46" t="n">
        <f aca="false">C686/U686</f>
        <v>13.4650112866817</v>
      </c>
      <c r="W686" s="99" t="n">
        <f aca="false">VLOOKUP($B686,Gas!$B$3:$E$2506,4)</f>
        <v>0.218637606604371</v>
      </c>
    </row>
    <row r="687" customFormat="false" ht="12.75" hidden="false" customHeight="false" outlineLevel="0" collapsed="false">
      <c r="A687" s="95" t="n">
        <f aca="false">MONTH(B687)+(YEAR(B687)-1998)*12</f>
        <v>32</v>
      </c>
      <c r="B687" s="101" t="n">
        <v>36754</v>
      </c>
      <c r="C687" s="102" t="n">
        <v>48.27</v>
      </c>
      <c r="D687" s="98" t="n">
        <f aca="false">LN(C687/C686)</f>
        <v>-0.211683898871523</v>
      </c>
      <c r="E687" s="106" t="n">
        <f aca="false">STDEV(D678:D687)*SQRT(trade_day)</f>
        <v>4.89669106385627</v>
      </c>
      <c r="F687" s="97"/>
      <c r="G687" s="103" t="n">
        <f aca="false">IF(G$1="P",MAX(0,G$2-$C687),IF(G$1="C",MAX(0,$C687-G$2)))</f>
        <v>0</v>
      </c>
      <c r="H687" s="103" t="n">
        <f aca="false">IF(H$1="P",MAX(0,H$2-$C687),IF(H$1="C",MAX(0,$C687-H$2)))</f>
        <v>0</v>
      </c>
      <c r="I687" s="103" t="n">
        <f aca="false">IF(I$1="P",MAX(0,I$2-$C687),IF(I$1="C",MAX(0,$C687-I$2)))</f>
        <v>0</v>
      </c>
      <c r="J687" s="103" t="n">
        <f aca="false">IF(J$1="P",MAX(0,J$2-$C687),IF(J$1="C",MAX(0,$C687-J$2)))</f>
        <v>0</v>
      </c>
      <c r="K687" s="103" t="n">
        <f aca="false">IF(K$1="P",MAX(0,K$2-$C687),IF(K$1="C",MAX(0,$C687-K$2)))</f>
        <v>0</v>
      </c>
      <c r="L687" s="103" t="n">
        <f aca="false">IF(L$1="P",MAX(0,L$2-$C687),IF(L$1="C",MAX(0,$C687-L$2)))</f>
        <v>1.73</v>
      </c>
      <c r="M687" s="103" t="n">
        <f aca="false">IF(M$1="P",MAX(0,M$2-$C687),IF(M$1="C",MAX(0,$C687-M$2)))</f>
        <v>28.27</v>
      </c>
      <c r="N687" s="103" t="n">
        <f aca="false">IF(N$1="P",MAX(0,N$2-$C687),IF(N$1="C",MAX(0,$C687-N$2)))</f>
        <v>23.27</v>
      </c>
      <c r="O687" s="103" t="n">
        <f aca="false">IF(O$1="P",MAX(0,O$2-$C687),IF(O$1="C",MAX(0,$C687-O$2)))</f>
        <v>18.27</v>
      </c>
      <c r="P687" s="103" t="n">
        <f aca="false">IF(P$1="P",MAX(0,P$2-$C687),IF(P$1="C",MAX(0,$C687-P$2)))</f>
        <v>13.27</v>
      </c>
      <c r="Q687" s="103" t="n">
        <f aca="false">IF(Q$1="P",MAX(0,Q$2-$C687),IF(Q$1="C",MAX(0,$C687-Q$2)))</f>
        <v>8.27</v>
      </c>
      <c r="R687" s="103" t="n">
        <f aca="false">IF(R$1="P",MAX(0,R$2-$C687),IF(R$1="C",MAX(0,$C687-R$2)))</f>
        <v>0</v>
      </c>
      <c r="S687" s="103" t="n">
        <f aca="false">IF(S$1="P",MAX(0,S$2-$C687),IF(S$1="C",MAX(0,$C687-S$2)))</f>
        <v>0</v>
      </c>
      <c r="T687" s="104" t="n">
        <f aca="false">A687</f>
        <v>32</v>
      </c>
      <c r="U687" s="105" t="n">
        <f aca="false">VLOOKUP($B687,Gas!$B$3:$E$2506,2)</f>
        <v>4.24</v>
      </c>
      <c r="V687" s="46" t="n">
        <f aca="false">C687/U687</f>
        <v>11.3844339622642</v>
      </c>
      <c r="W687" s="99" t="n">
        <f aca="false">VLOOKUP($B687,Gas!$B$3:$E$2506,4)</f>
        <v>0.364267096081134</v>
      </c>
    </row>
    <row r="688" customFormat="false" ht="12.75" hidden="false" customHeight="false" outlineLevel="0" collapsed="false">
      <c r="A688" s="95" t="n">
        <f aca="false">MONTH(B688)+(YEAR(B688)-1998)*12</f>
        <v>32</v>
      </c>
      <c r="B688" s="101" t="n">
        <v>36755</v>
      </c>
      <c r="C688" s="102" t="n">
        <v>52.01</v>
      </c>
      <c r="D688" s="98" t="n">
        <f aca="false">LN(C688/C687)</f>
        <v>0.0746257581125794</v>
      </c>
      <c r="E688" s="106" t="n">
        <f aca="false">STDEV(D679:D688)*SQRT(trade_day)</f>
        <v>4.90018288524136</v>
      </c>
      <c r="F688" s="97"/>
      <c r="G688" s="103" t="n">
        <f aca="false">IF(G$1="P",MAX(0,G$2-$C688),IF(G$1="C",MAX(0,$C688-G$2)))</f>
        <v>0</v>
      </c>
      <c r="H688" s="103" t="n">
        <f aca="false">IF(H$1="P",MAX(0,H$2-$C688),IF(H$1="C",MAX(0,$C688-H$2)))</f>
        <v>0</v>
      </c>
      <c r="I688" s="103" t="n">
        <f aca="false">IF(I$1="P",MAX(0,I$2-$C688),IF(I$1="C",MAX(0,$C688-I$2)))</f>
        <v>0</v>
      </c>
      <c r="J688" s="103" t="n">
        <f aca="false">IF(J$1="P",MAX(0,J$2-$C688),IF(J$1="C",MAX(0,$C688-J$2)))</f>
        <v>0</v>
      </c>
      <c r="K688" s="103" t="n">
        <f aca="false">IF(K$1="P",MAX(0,K$2-$C688),IF(K$1="C",MAX(0,$C688-K$2)))</f>
        <v>0</v>
      </c>
      <c r="L688" s="103" t="n">
        <f aca="false">IF(L$1="P",MAX(0,L$2-$C688),IF(L$1="C",MAX(0,$C688-L$2)))</f>
        <v>0</v>
      </c>
      <c r="M688" s="103" t="n">
        <f aca="false">IF(M$1="P",MAX(0,M$2-$C688),IF(M$1="C",MAX(0,$C688-M$2)))</f>
        <v>32.01</v>
      </c>
      <c r="N688" s="103" t="n">
        <f aca="false">IF(N$1="P",MAX(0,N$2-$C688),IF(N$1="C",MAX(0,$C688-N$2)))</f>
        <v>27.01</v>
      </c>
      <c r="O688" s="103" t="n">
        <f aca="false">IF(O$1="P",MAX(0,O$2-$C688),IF(O$1="C",MAX(0,$C688-O$2)))</f>
        <v>22.01</v>
      </c>
      <c r="P688" s="103" t="n">
        <f aca="false">IF(P$1="P",MAX(0,P$2-$C688),IF(P$1="C",MAX(0,$C688-P$2)))</f>
        <v>17.01</v>
      </c>
      <c r="Q688" s="103" t="n">
        <f aca="false">IF(Q$1="P",MAX(0,Q$2-$C688),IF(Q$1="C",MAX(0,$C688-Q$2)))</f>
        <v>12.01</v>
      </c>
      <c r="R688" s="103" t="n">
        <f aca="false">IF(R$1="P",MAX(0,R$2-$C688),IF(R$1="C",MAX(0,$C688-R$2)))</f>
        <v>2.01</v>
      </c>
      <c r="S688" s="103" t="n">
        <f aca="false">IF(S$1="P",MAX(0,S$2-$C688),IF(S$1="C",MAX(0,$C688-S$2)))</f>
        <v>0</v>
      </c>
      <c r="T688" s="104" t="n">
        <f aca="false">A688</f>
        <v>32</v>
      </c>
      <c r="U688" s="105" t="n">
        <f aca="false">VLOOKUP($B688,Gas!$B$3:$E$2506,2)</f>
        <v>4.235</v>
      </c>
      <c r="V688" s="46" t="n">
        <f aca="false">C688/U688</f>
        <v>12.2809917355372</v>
      </c>
      <c r="W688" s="99" t="n">
        <f aca="false">VLOOKUP($B688,Gas!$B$3:$E$2506,4)</f>
        <v>0.364305900507344</v>
      </c>
    </row>
    <row r="689" customFormat="false" ht="12.75" hidden="false" customHeight="false" outlineLevel="0" collapsed="false">
      <c r="A689" s="95" t="n">
        <f aca="false">MONTH(B689)+(YEAR(B689)-1998)*12</f>
        <v>32</v>
      </c>
      <c r="B689" s="101" t="n">
        <v>36756</v>
      </c>
      <c r="C689" s="102" t="n">
        <v>49.96</v>
      </c>
      <c r="D689" s="98" t="n">
        <f aca="false">LN(C689/C688)</f>
        <v>-0.0402133225276041</v>
      </c>
      <c r="E689" s="106" t="n">
        <f aca="false">STDEV(D680:D689)*SQRT(trade_day)</f>
        <v>4.87717637012722</v>
      </c>
      <c r="F689" s="97"/>
      <c r="G689" s="103" t="n">
        <f aca="false">IF(G$1="P",MAX(0,G$2-$C689),IF(G$1="C",MAX(0,$C689-G$2)))</f>
        <v>0</v>
      </c>
      <c r="H689" s="103" t="n">
        <f aca="false">IF(H$1="P",MAX(0,H$2-$C689),IF(H$1="C",MAX(0,$C689-H$2)))</f>
        <v>0</v>
      </c>
      <c r="I689" s="103" t="n">
        <f aca="false">IF(I$1="P",MAX(0,I$2-$C689),IF(I$1="C",MAX(0,$C689-I$2)))</f>
        <v>0</v>
      </c>
      <c r="J689" s="103" t="n">
        <f aca="false">IF(J$1="P",MAX(0,J$2-$C689),IF(J$1="C",MAX(0,$C689-J$2)))</f>
        <v>0</v>
      </c>
      <c r="K689" s="103" t="n">
        <f aca="false">IF(K$1="P",MAX(0,K$2-$C689),IF(K$1="C",MAX(0,$C689-K$2)))</f>
        <v>0</v>
      </c>
      <c r="L689" s="103" t="n">
        <f aca="false">IF(L$1="P",MAX(0,L$2-$C689),IF(L$1="C",MAX(0,$C689-L$2)))</f>
        <v>0.0399999999999992</v>
      </c>
      <c r="M689" s="103" t="n">
        <f aca="false">IF(M$1="P",MAX(0,M$2-$C689),IF(M$1="C",MAX(0,$C689-M$2)))</f>
        <v>29.96</v>
      </c>
      <c r="N689" s="103" t="n">
        <f aca="false">IF(N$1="P",MAX(0,N$2-$C689),IF(N$1="C",MAX(0,$C689-N$2)))</f>
        <v>24.96</v>
      </c>
      <c r="O689" s="103" t="n">
        <f aca="false">IF(O$1="P",MAX(0,O$2-$C689),IF(O$1="C",MAX(0,$C689-O$2)))</f>
        <v>19.96</v>
      </c>
      <c r="P689" s="103" t="n">
        <f aca="false">IF(P$1="P",MAX(0,P$2-$C689),IF(P$1="C",MAX(0,$C689-P$2)))</f>
        <v>14.96</v>
      </c>
      <c r="Q689" s="103" t="n">
        <f aca="false">IF(Q$1="P",MAX(0,Q$2-$C689),IF(Q$1="C",MAX(0,$C689-Q$2)))</f>
        <v>9.96</v>
      </c>
      <c r="R689" s="103" t="n">
        <f aca="false">IF(R$1="P",MAX(0,R$2-$C689),IF(R$1="C",MAX(0,$C689-R$2)))</f>
        <v>0</v>
      </c>
      <c r="S689" s="103" t="n">
        <f aca="false">IF(S$1="P",MAX(0,S$2-$C689),IF(S$1="C",MAX(0,$C689-S$2)))</f>
        <v>0</v>
      </c>
      <c r="T689" s="104" t="n">
        <f aca="false">A689</f>
        <v>32</v>
      </c>
      <c r="U689" s="105" t="n">
        <f aca="false">VLOOKUP($B689,Gas!$B$3:$E$2506,2)</f>
        <v>4.365</v>
      </c>
      <c r="V689" s="46" t="n">
        <f aca="false">C689/U689</f>
        <v>11.4455899198167</v>
      </c>
      <c r="W689" s="99" t="n">
        <f aca="false">VLOOKUP($B689,Gas!$B$3:$E$2506,4)</f>
        <v>0.360695287643611</v>
      </c>
    </row>
    <row r="690" customFormat="false" ht="12.75" hidden="false" customHeight="false" outlineLevel="0" collapsed="false">
      <c r="A690" s="95" t="n">
        <f aca="false">MONTH(B690)+(YEAR(B690)-1998)*12</f>
        <v>32</v>
      </c>
      <c r="B690" s="101" t="n">
        <v>36759</v>
      </c>
      <c r="C690" s="102" t="n">
        <v>37.05</v>
      </c>
      <c r="D690" s="98" t="n">
        <f aca="false">LN(C690/C689)</f>
        <v>-0.298954333515281</v>
      </c>
      <c r="E690" s="106" t="n">
        <f aca="false">STDEV(D681:D690)*SQRT(trade_day)</f>
        <v>4.64310942640416</v>
      </c>
      <c r="F690" s="97"/>
      <c r="G690" s="103" t="n">
        <f aca="false">IF(G$1="P",MAX(0,G$2-$C690),IF(G$1="C",MAX(0,$C690-G$2)))</f>
        <v>0</v>
      </c>
      <c r="H690" s="103" t="n">
        <f aca="false">IF(H$1="P",MAX(0,H$2-$C690),IF(H$1="C",MAX(0,$C690-H$2)))</f>
        <v>0</v>
      </c>
      <c r="I690" s="103" t="n">
        <f aca="false">IF(I$1="P",MAX(0,I$2-$C690),IF(I$1="C",MAX(0,$C690-I$2)))</f>
        <v>0</v>
      </c>
      <c r="J690" s="103" t="n">
        <f aca="false">IF(J$1="P",MAX(0,J$2-$C690),IF(J$1="C",MAX(0,$C690-J$2)))</f>
        <v>0</v>
      </c>
      <c r="K690" s="103" t="n">
        <f aca="false">IF(K$1="P",MAX(0,K$2-$C690),IF(K$1="C",MAX(0,$C690-K$2)))</f>
        <v>2.95</v>
      </c>
      <c r="L690" s="103" t="n">
        <f aca="false">IF(L$1="P",MAX(0,L$2-$C690),IF(L$1="C",MAX(0,$C690-L$2)))</f>
        <v>12.95</v>
      </c>
      <c r="M690" s="103" t="n">
        <f aca="false">IF(M$1="P",MAX(0,M$2-$C690),IF(M$1="C",MAX(0,$C690-M$2)))</f>
        <v>17.05</v>
      </c>
      <c r="N690" s="103" t="n">
        <f aca="false">IF(N$1="P",MAX(0,N$2-$C690),IF(N$1="C",MAX(0,$C690-N$2)))</f>
        <v>12.05</v>
      </c>
      <c r="O690" s="103" t="n">
        <f aca="false">IF(O$1="P",MAX(0,O$2-$C690),IF(O$1="C",MAX(0,$C690-O$2)))</f>
        <v>7.05</v>
      </c>
      <c r="P690" s="103" t="n">
        <f aca="false">IF(P$1="P",MAX(0,P$2-$C690),IF(P$1="C",MAX(0,$C690-P$2)))</f>
        <v>2.05</v>
      </c>
      <c r="Q690" s="103" t="n">
        <f aca="false">IF(Q$1="P",MAX(0,Q$2-$C690),IF(Q$1="C",MAX(0,$C690-Q$2)))</f>
        <v>0</v>
      </c>
      <c r="R690" s="103" t="n">
        <f aca="false">IF(R$1="P",MAX(0,R$2-$C690),IF(R$1="C",MAX(0,$C690-R$2)))</f>
        <v>0</v>
      </c>
      <c r="S690" s="103" t="n">
        <f aca="false">IF(S$1="P",MAX(0,S$2-$C690),IF(S$1="C",MAX(0,$C690-S$2)))</f>
        <v>0</v>
      </c>
      <c r="T690" s="104" t="n">
        <f aca="false">A690</f>
        <v>32</v>
      </c>
      <c r="U690" s="105" t="n">
        <f aca="false">VLOOKUP($B690,Gas!$B$3:$E$2506,2)</f>
        <v>4.385</v>
      </c>
      <c r="V690" s="46" t="n">
        <f aca="false">C690/U690</f>
        <v>8.44925883694413</v>
      </c>
      <c r="W690" s="99" t="n">
        <f aca="false">VLOOKUP($B690,Gas!$B$3:$E$2506,4)</f>
        <v>0.341195301027349</v>
      </c>
    </row>
    <row r="691" customFormat="false" ht="12.75" hidden="false" customHeight="false" outlineLevel="0" collapsed="false">
      <c r="A691" s="95" t="n">
        <f aca="false">MONTH(B691)+(YEAR(B691)-1998)*12</f>
        <v>32</v>
      </c>
      <c r="B691" s="101" t="n">
        <v>36760</v>
      </c>
      <c r="C691" s="102" t="n">
        <v>31.43</v>
      </c>
      <c r="D691" s="98" t="n">
        <f aca="false">LN(C691/C690)</f>
        <v>-0.16450550093262</v>
      </c>
      <c r="E691" s="106" t="n">
        <f aca="false">STDEV(D682:D691)*SQRT(trade_day)</f>
        <v>3.90881197036551</v>
      </c>
      <c r="F691" s="97"/>
      <c r="G691" s="103" t="n">
        <f aca="false">IF(G$1="P",MAX(0,G$2-$C691),IF(G$1="C",MAX(0,$C691-G$2)))</f>
        <v>0</v>
      </c>
      <c r="H691" s="103" t="n">
        <f aca="false">IF(H$1="P",MAX(0,H$2-$C691),IF(H$1="C",MAX(0,$C691-H$2)))</f>
        <v>0</v>
      </c>
      <c r="I691" s="103" t="n">
        <f aca="false">IF(I$1="P",MAX(0,I$2-$C691),IF(I$1="C",MAX(0,$C691-I$2)))</f>
        <v>0</v>
      </c>
      <c r="J691" s="103" t="n">
        <f aca="false">IF(J$1="P",MAX(0,J$2-$C691),IF(J$1="C",MAX(0,$C691-J$2)))</f>
        <v>3.57</v>
      </c>
      <c r="K691" s="103" t="n">
        <f aca="false">IF(K$1="P",MAX(0,K$2-$C691),IF(K$1="C",MAX(0,$C691-K$2)))</f>
        <v>8.57</v>
      </c>
      <c r="L691" s="103" t="n">
        <f aca="false">IF(L$1="P",MAX(0,L$2-$C691),IF(L$1="C",MAX(0,$C691-L$2)))</f>
        <v>18.57</v>
      </c>
      <c r="M691" s="103" t="n">
        <f aca="false">IF(M$1="P",MAX(0,M$2-$C691),IF(M$1="C",MAX(0,$C691-M$2)))</f>
        <v>11.43</v>
      </c>
      <c r="N691" s="103" t="n">
        <f aca="false">IF(N$1="P",MAX(0,N$2-$C691),IF(N$1="C",MAX(0,$C691-N$2)))</f>
        <v>6.43</v>
      </c>
      <c r="O691" s="103" t="n">
        <f aca="false">IF(O$1="P",MAX(0,O$2-$C691),IF(O$1="C",MAX(0,$C691-O$2)))</f>
        <v>1.43</v>
      </c>
      <c r="P691" s="103" t="n">
        <f aca="false">IF(P$1="P",MAX(0,P$2-$C691),IF(P$1="C",MAX(0,$C691-P$2)))</f>
        <v>0</v>
      </c>
      <c r="Q691" s="103" t="n">
        <f aca="false">IF(Q$1="P",MAX(0,Q$2-$C691),IF(Q$1="C",MAX(0,$C691-Q$2)))</f>
        <v>0</v>
      </c>
      <c r="R691" s="103" t="n">
        <f aca="false">IF(R$1="P",MAX(0,R$2-$C691),IF(R$1="C",MAX(0,$C691-R$2)))</f>
        <v>0</v>
      </c>
      <c r="S691" s="103" t="n">
        <f aca="false">IF(S$1="P",MAX(0,S$2-$C691),IF(S$1="C",MAX(0,$C691-S$2)))</f>
        <v>0</v>
      </c>
      <c r="T691" s="104" t="n">
        <f aca="false">A691</f>
        <v>32</v>
      </c>
      <c r="U691" s="105" t="n">
        <f aca="false">VLOOKUP($B691,Gas!$B$3:$E$2506,2)</f>
        <v>4.575</v>
      </c>
      <c r="V691" s="46" t="n">
        <f aca="false">C691/U691</f>
        <v>6.86994535519126</v>
      </c>
      <c r="W691" s="99" t="n">
        <f aca="false">VLOOKUP($B691,Gas!$B$3:$E$2506,4)</f>
        <v>0.431243978924199</v>
      </c>
    </row>
    <row r="692" customFormat="false" ht="12.75" hidden="false" customHeight="false" outlineLevel="0" collapsed="false">
      <c r="A692" s="95" t="n">
        <f aca="false">MONTH(B692)+(YEAR(B692)-1998)*12</f>
        <v>32</v>
      </c>
      <c r="B692" s="101" t="n">
        <v>36761</v>
      </c>
      <c r="C692" s="102" t="n">
        <v>30.16</v>
      </c>
      <c r="D692" s="98" t="n">
        <f aca="false">LN(C692/C691)</f>
        <v>-0.0412463076697209</v>
      </c>
      <c r="E692" s="106" t="n">
        <f aca="false">STDEV(D683:D692)*SQRT(trade_day)</f>
        <v>3.60272620468474</v>
      </c>
      <c r="F692" s="97"/>
      <c r="G692" s="103" t="n">
        <f aca="false">IF(G$1="P",MAX(0,G$2-$C692),IF(G$1="C",MAX(0,$C692-G$2)))</f>
        <v>0</v>
      </c>
      <c r="H692" s="103" t="n">
        <f aca="false">IF(H$1="P",MAX(0,H$2-$C692),IF(H$1="C",MAX(0,$C692-H$2)))</f>
        <v>0</v>
      </c>
      <c r="I692" s="103" t="n">
        <f aca="false">IF(I$1="P",MAX(0,I$2-$C692),IF(I$1="C",MAX(0,$C692-I$2)))</f>
        <v>0</v>
      </c>
      <c r="J692" s="103" t="n">
        <f aca="false">IF(J$1="P",MAX(0,J$2-$C692),IF(J$1="C",MAX(0,$C692-J$2)))</f>
        <v>4.84</v>
      </c>
      <c r="K692" s="103" t="n">
        <f aca="false">IF(K$1="P",MAX(0,K$2-$C692),IF(K$1="C",MAX(0,$C692-K$2)))</f>
        <v>9.84</v>
      </c>
      <c r="L692" s="103" t="n">
        <f aca="false">IF(L$1="P",MAX(0,L$2-$C692),IF(L$1="C",MAX(0,$C692-L$2)))</f>
        <v>19.84</v>
      </c>
      <c r="M692" s="103" t="n">
        <f aca="false">IF(M$1="P",MAX(0,M$2-$C692),IF(M$1="C",MAX(0,$C692-M$2)))</f>
        <v>10.16</v>
      </c>
      <c r="N692" s="103" t="n">
        <f aca="false">IF(N$1="P",MAX(0,N$2-$C692),IF(N$1="C",MAX(0,$C692-N$2)))</f>
        <v>5.16</v>
      </c>
      <c r="O692" s="103" t="n">
        <f aca="false">IF(O$1="P",MAX(0,O$2-$C692),IF(O$1="C",MAX(0,$C692-O$2)))</f>
        <v>0.16</v>
      </c>
      <c r="P692" s="103" t="n">
        <f aca="false">IF(P$1="P",MAX(0,P$2-$C692),IF(P$1="C",MAX(0,$C692-P$2)))</f>
        <v>0</v>
      </c>
      <c r="Q692" s="103" t="n">
        <f aca="false">IF(Q$1="P",MAX(0,Q$2-$C692),IF(Q$1="C",MAX(0,$C692-Q$2)))</f>
        <v>0</v>
      </c>
      <c r="R692" s="103" t="n">
        <f aca="false">IF(R$1="P",MAX(0,R$2-$C692),IF(R$1="C",MAX(0,$C692-R$2)))</f>
        <v>0</v>
      </c>
      <c r="S692" s="103" t="n">
        <f aca="false">IF(S$1="P",MAX(0,S$2-$C692),IF(S$1="C",MAX(0,$C692-S$2)))</f>
        <v>0</v>
      </c>
      <c r="T692" s="104" t="n">
        <f aca="false">A692</f>
        <v>32</v>
      </c>
      <c r="U692" s="105" t="n">
        <f aca="false">VLOOKUP($B692,Gas!$B$3:$E$2506,2)</f>
        <v>4.785</v>
      </c>
      <c r="V692" s="46" t="n">
        <f aca="false">C692/U692</f>
        <v>6.3030303030303</v>
      </c>
      <c r="W692" s="99" t="n">
        <f aca="false">VLOOKUP($B692,Gas!$B$3:$E$2506,4)</f>
        <v>0.498993396923647</v>
      </c>
    </row>
    <row r="693" customFormat="false" ht="12.75" hidden="false" customHeight="false" outlineLevel="0" collapsed="false">
      <c r="A693" s="95" t="n">
        <f aca="false">MONTH(B693)+(YEAR(B693)-1998)*12</f>
        <v>32</v>
      </c>
      <c r="B693" s="101" t="n">
        <v>36762</v>
      </c>
      <c r="C693" s="102" t="n">
        <v>36.57</v>
      </c>
      <c r="D693" s="98" t="n">
        <f aca="false">LN(C693/C692)</f>
        <v>0.192711689021534</v>
      </c>
      <c r="E693" s="106" t="n">
        <f aca="false">STDEV(D684:D693)*SQRT(trade_day)</f>
        <v>3.26657919104159</v>
      </c>
      <c r="F693" s="97"/>
      <c r="G693" s="103" t="n">
        <f aca="false">IF(G$1="P",MAX(0,G$2-$C693),IF(G$1="C",MAX(0,$C693-G$2)))</f>
        <v>0</v>
      </c>
      <c r="H693" s="103" t="n">
        <f aca="false">IF(H$1="P",MAX(0,H$2-$C693),IF(H$1="C",MAX(0,$C693-H$2)))</f>
        <v>0</v>
      </c>
      <c r="I693" s="103" t="n">
        <f aca="false">IF(I$1="P",MAX(0,I$2-$C693),IF(I$1="C",MAX(0,$C693-I$2)))</f>
        <v>0</v>
      </c>
      <c r="J693" s="103" t="n">
        <f aca="false">IF(J$1="P",MAX(0,J$2-$C693),IF(J$1="C",MAX(0,$C693-J$2)))</f>
        <v>0</v>
      </c>
      <c r="K693" s="103" t="n">
        <f aca="false">IF(K$1="P",MAX(0,K$2-$C693),IF(K$1="C",MAX(0,$C693-K$2)))</f>
        <v>3.43</v>
      </c>
      <c r="L693" s="103" t="n">
        <f aca="false">IF(L$1="P",MAX(0,L$2-$C693),IF(L$1="C",MAX(0,$C693-L$2)))</f>
        <v>13.43</v>
      </c>
      <c r="M693" s="103" t="n">
        <f aca="false">IF(M$1="P",MAX(0,M$2-$C693),IF(M$1="C",MAX(0,$C693-M$2)))</f>
        <v>16.57</v>
      </c>
      <c r="N693" s="103" t="n">
        <f aca="false">IF(N$1="P",MAX(0,N$2-$C693),IF(N$1="C",MAX(0,$C693-N$2)))</f>
        <v>11.57</v>
      </c>
      <c r="O693" s="103" t="n">
        <f aca="false">IF(O$1="P",MAX(0,O$2-$C693),IF(O$1="C",MAX(0,$C693-O$2)))</f>
        <v>6.57</v>
      </c>
      <c r="P693" s="103" t="n">
        <f aca="false">IF(P$1="P",MAX(0,P$2-$C693),IF(P$1="C",MAX(0,$C693-P$2)))</f>
        <v>1.57</v>
      </c>
      <c r="Q693" s="103" t="n">
        <f aca="false">IF(Q$1="P",MAX(0,Q$2-$C693),IF(Q$1="C",MAX(0,$C693-Q$2)))</f>
        <v>0</v>
      </c>
      <c r="R693" s="103" t="n">
        <f aca="false">IF(R$1="P",MAX(0,R$2-$C693),IF(R$1="C",MAX(0,$C693-R$2)))</f>
        <v>0</v>
      </c>
      <c r="S693" s="103" t="n">
        <f aca="false">IF(S$1="P",MAX(0,S$2-$C693),IF(S$1="C",MAX(0,$C693-S$2)))</f>
        <v>0</v>
      </c>
      <c r="T693" s="104" t="n">
        <f aca="false">A693</f>
        <v>32</v>
      </c>
      <c r="U693" s="105" t="n">
        <f aca="false">VLOOKUP($B693,Gas!$B$3:$E$2506,2)</f>
        <v>4.67</v>
      </c>
      <c r="V693" s="46" t="n">
        <f aca="false">C693/U693</f>
        <v>7.83083511777302</v>
      </c>
      <c r="W693" s="99" t="n">
        <f aca="false">VLOOKUP($B693,Gas!$B$3:$E$2506,4)</f>
        <v>0.533983830310743</v>
      </c>
    </row>
    <row r="694" customFormat="false" ht="12.75" hidden="false" customHeight="false" outlineLevel="0" collapsed="false">
      <c r="A694" s="95" t="n">
        <f aca="false">MONTH(B694)+(YEAR(B694)-1998)*12</f>
        <v>32</v>
      </c>
      <c r="B694" s="101" t="n">
        <v>36763</v>
      </c>
      <c r="C694" s="102" t="n">
        <v>48.73</v>
      </c>
      <c r="D694" s="98" t="n">
        <f aca="false">LN(C694/C693)</f>
        <v>0.287066624694125</v>
      </c>
      <c r="E694" s="106" t="n">
        <f aca="false">STDEV(D685:D694)*SQRT(trade_day)</f>
        <v>3.18144762015907</v>
      </c>
      <c r="F694" s="97"/>
      <c r="G694" s="103" t="n">
        <f aca="false">IF(G$1="P",MAX(0,G$2-$C694),IF(G$1="C",MAX(0,$C694-G$2)))</f>
        <v>0</v>
      </c>
      <c r="H694" s="103" t="n">
        <f aca="false">IF(H$1="P",MAX(0,H$2-$C694),IF(H$1="C",MAX(0,$C694-H$2)))</f>
        <v>0</v>
      </c>
      <c r="I694" s="103" t="n">
        <f aca="false">IF(I$1="P",MAX(0,I$2-$C694),IF(I$1="C",MAX(0,$C694-I$2)))</f>
        <v>0</v>
      </c>
      <c r="J694" s="103" t="n">
        <f aca="false">IF(J$1="P",MAX(0,J$2-$C694),IF(J$1="C",MAX(0,$C694-J$2)))</f>
        <v>0</v>
      </c>
      <c r="K694" s="103" t="n">
        <f aca="false">IF(K$1="P",MAX(0,K$2-$C694),IF(K$1="C",MAX(0,$C694-K$2)))</f>
        <v>0</v>
      </c>
      <c r="L694" s="103" t="n">
        <f aca="false">IF(L$1="P",MAX(0,L$2-$C694),IF(L$1="C",MAX(0,$C694-L$2)))</f>
        <v>1.27</v>
      </c>
      <c r="M694" s="103" t="n">
        <f aca="false">IF(M$1="P",MAX(0,M$2-$C694),IF(M$1="C",MAX(0,$C694-M$2)))</f>
        <v>28.73</v>
      </c>
      <c r="N694" s="103" t="n">
        <f aca="false">IF(N$1="P",MAX(0,N$2-$C694),IF(N$1="C",MAX(0,$C694-N$2)))</f>
        <v>23.73</v>
      </c>
      <c r="O694" s="103" t="n">
        <f aca="false">IF(O$1="P",MAX(0,O$2-$C694),IF(O$1="C",MAX(0,$C694-O$2)))</f>
        <v>18.73</v>
      </c>
      <c r="P694" s="103" t="n">
        <f aca="false">IF(P$1="P",MAX(0,P$2-$C694),IF(P$1="C",MAX(0,$C694-P$2)))</f>
        <v>13.73</v>
      </c>
      <c r="Q694" s="103" t="n">
        <f aca="false">IF(Q$1="P",MAX(0,Q$2-$C694),IF(Q$1="C",MAX(0,$C694-Q$2)))</f>
        <v>8.73</v>
      </c>
      <c r="R694" s="103" t="n">
        <f aca="false">IF(R$1="P",MAX(0,R$2-$C694),IF(R$1="C",MAX(0,$C694-R$2)))</f>
        <v>0</v>
      </c>
      <c r="S694" s="103" t="n">
        <f aca="false">IF(S$1="P",MAX(0,S$2-$C694),IF(S$1="C",MAX(0,$C694-S$2)))</f>
        <v>0</v>
      </c>
      <c r="T694" s="104" t="n">
        <f aca="false">A694</f>
        <v>32</v>
      </c>
      <c r="U694" s="105" t="n">
        <f aca="false">VLOOKUP($B694,Gas!$B$3:$E$2506,2)</f>
        <v>4.465</v>
      </c>
      <c r="V694" s="46" t="n">
        <f aca="false">C694/U694</f>
        <v>10.9137737961926</v>
      </c>
      <c r="W694" s="99" t="n">
        <f aca="false">VLOOKUP($B694,Gas!$B$3:$E$2506,4)</f>
        <v>0.613218004052617</v>
      </c>
    </row>
    <row r="695" customFormat="false" ht="12.75" hidden="false" customHeight="false" outlineLevel="0" collapsed="false">
      <c r="A695" s="95" t="n">
        <f aca="false">MONTH(B695)+(YEAR(B695)-1998)*12</f>
        <v>32</v>
      </c>
      <c r="B695" s="101" t="n">
        <v>36766</v>
      </c>
      <c r="C695" s="102" t="n">
        <v>61.73</v>
      </c>
      <c r="D695" s="98" t="n">
        <f aca="false">LN(C695/C694)</f>
        <v>0.23647517955039</v>
      </c>
      <c r="E695" s="106" t="n">
        <f aca="false">STDEV(D686:D695)*SQRT(trade_day)</f>
        <v>3.1123818513956</v>
      </c>
      <c r="F695" s="97"/>
      <c r="G695" s="103" t="n">
        <f aca="false">IF(G$1="P",MAX(0,G$2-$C695),IF(G$1="C",MAX(0,$C695-G$2)))</f>
        <v>0</v>
      </c>
      <c r="H695" s="103" t="n">
        <f aca="false">IF(H$1="P",MAX(0,H$2-$C695),IF(H$1="C",MAX(0,$C695-H$2)))</f>
        <v>0</v>
      </c>
      <c r="I695" s="103" t="n">
        <f aca="false">IF(I$1="P",MAX(0,I$2-$C695),IF(I$1="C",MAX(0,$C695-I$2)))</f>
        <v>0</v>
      </c>
      <c r="J695" s="103" t="n">
        <f aca="false">IF(J$1="P",MAX(0,J$2-$C695),IF(J$1="C",MAX(0,$C695-J$2)))</f>
        <v>0</v>
      </c>
      <c r="K695" s="103" t="n">
        <f aca="false">IF(K$1="P",MAX(0,K$2-$C695),IF(K$1="C",MAX(0,$C695-K$2)))</f>
        <v>0</v>
      </c>
      <c r="L695" s="103" t="n">
        <f aca="false">IF(L$1="P",MAX(0,L$2-$C695),IF(L$1="C",MAX(0,$C695-L$2)))</f>
        <v>0</v>
      </c>
      <c r="M695" s="103" t="n">
        <f aca="false">IF(M$1="P",MAX(0,M$2-$C695),IF(M$1="C",MAX(0,$C695-M$2)))</f>
        <v>41.73</v>
      </c>
      <c r="N695" s="103" t="n">
        <f aca="false">IF(N$1="P",MAX(0,N$2-$C695),IF(N$1="C",MAX(0,$C695-N$2)))</f>
        <v>36.73</v>
      </c>
      <c r="O695" s="103" t="n">
        <f aca="false">IF(O$1="P",MAX(0,O$2-$C695),IF(O$1="C",MAX(0,$C695-O$2)))</f>
        <v>31.73</v>
      </c>
      <c r="P695" s="103" t="n">
        <f aca="false">IF(P$1="P",MAX(0,P$2-$C695),IF(P$1="C",MAX(0,$C695-P$2)))</f>
        <v>26.73</v>
      </c>
      <c r="Q695" s="103" t="n">
        <f aca="false">IF(Q$1="P",MAX(0,Q$2-$C695),IF(Q$1="C",MAX(0,$C695-Q$2)))</f>
        <v>21.73</v>
      </c>
      <c r="R695" s="103" t="n">
        <f aca="false">IF(R$1="P",MAX(0,R$2-$C695),IF(R$1="C",MAX(0,$C695-R$2)))</f>
        <v>11.73</v>
      </c>
      <c r="S695" s="103" t="n">
        <f aca="false">IF(S$1="P",MAX(0,S$2-$C695),IF(S$1="C",MAX(0,$C695-S$2)))</f>
        <v>0</v>
      </c>
      <c r="T695" s="104" t="n">
        <f aca="false">A695</f>
        <v>32</v>
      </c>
      <c r="U695" s="105" t="n">
        <f aca="false">VLOOKUP($B695,Gas!$B$3:$E$2506,2)</f>
        <v>4.53</v>
      </c>
      <c r="V695" s="46" t="n">
        <f aca="false">C695/U695</f>
        <v>13.6269315673289</v>
      </c>
      <c r="W695" s="99" t="n">
        <f aca="false">VLOOKUP($B695,Gas!$B$3:$E$2506,4)</f>
        <v>0.513919138529233</v>
      </c>
    </row>
    <row r="696" customFormat="false" ht="12.75" hidden="false" customHeight="false" outlineLevel="0" collapsed="false">
      <c r="A696" s="95" t="n">
        <f aca="false">MONTH(B696)+(YEAR(B696)-1998)*12</f>
        <v>32</v>
      </c>
      <c r="B696" s="101" t="n">
        <v>36767</v>
      </c>
      <c r="C696" s="102" t="n">
        <v>70.43</v>
      </c>
      <c r="D696" s="98" t="n">
        <f aca="false">LN(C696/C695)</f>
        <v>0.131849272351515</v>
      </c>
      <c r="E696" s="106" t="n">
        <f aca="false">STDEV(D687:D696)*SQRT(trade_day)</f>
        <v>3.16325792745263</v>
      </c>
      <c r="F696" s="97"/>
      <c r="G696" s="103" t="n">
        <f aca="false">IF(G$1="P",MAX(0,G$2-$C696),IF(G$1="C",MAX(0,$C696-G$2)))</f>
        <v>0</v>
      </c>
      <c r="H696" s="103" t="n">
        <f aca="false">IF(H$1="P",MAX(0,H$2-$C696),IF(H$1="C",MAX(0,$C696-H$2)))</f>
        <v>0</v>
      </c>
      <c r="I696" s="103" t="n">
        <f aca="false">IF(I$1="P",MAX(0,I$2-$C696),IF(I$1="C",MAX(0,$C696-I$2)))</f>
        <v>0</v>
      </c>
      <c r="J696" s="103" t="n">
        <f aca="false">IF(J$1="P",MAX(0,J$2-$C696),IF(J$1="C",MAX(0,$C696-J$2)))</f>
        <v>0</v>
      </c>
      <c r="K696" s="103" t="n">
        <f aca="false">IF(K$1="P",MAX(0,K$2-$C696),IF(K$1="C",MAX(0,$C696-K$2)))</f>
        <v>0</v>
      </c>
      <c r="L696" s="103" t="n">
        <f aca="false">IF(L$1="P",MAX(0,L$2-$C696),IF(L$1="C",MAX(0,$C696-L$2)))</f>
        <v>0</v>
      </c>
      <c r="M696" s="103" t="n">
        <f aca="false">IF(M$1="P",MAX(0,M$2-$C696),IF(M$1="C",MAX(0,$C696-M$2)))</f>
        <v>50.43</v>
      </c>
      <c r="N696" s="103" t="n">
        <f aca="false">IF(N$1="P",MAX(0,N$2-$C696),IF(N$1="C",MAX(0,$C696-N$2)))</f>
        <v>45.43</v>
      </c>
      <c r="O696" s="103" t="n">
        <f aca="false">IF(O$1="P",MAX(0,O$2-$C696),IF(O$1="C",MAX(0,$C696-O$2)))</f>
        <v>40.43</v>
      </c>
      <c r="P696" s="103" t="n">
        <f aca="false">IF(P$1="P",MAX(0,P$2-$C696),IF(P$1="C",MAX(0,$C696-P$2)))</f>
        <v>35.43</v>
      </c>
      <c r="Q696" s="103" t="n">
        <f aca="false">IF(Q$1="P",MAX(0,Q$2-$C696),IF(Q$1="C",MAX(0,$C696-Q$2)))</f>
        <v>30.43</v>
      </c>
      <c r="R696" s="103" t="n">
        <f aca="false">IF(R$1="P",MAX(0,R$2-$C696),IF(R$1="C",MAX(0,$C696-R$2)))</f>
        <v>20.43</v>
      </c>
      <c r="S696" s="103" t="n">
        <f aca="false">IF(S$1="P",MAX(0,S$2-$C696),IF(S$1="C",MAX(0,$C696-S$2)))</f>
        <v>0</v>
      </c>
      <c r="T696" s="104" t="n">
        <f aca="false">A696</f>
        <v>32</v>
      </c>
      <c r="U696" s="105" t="n">
        <f aca="false">VLOOKUP($B696,Gas!$B$3:$E$2506,2)</f>
        <v>4.615</v>
      </c>
      <c r="V696" s="46" t="n">
        <f aca="false">C696/U696</f>
        <v>15.261105092091</v>
      </c>
      <c r="W696" s="99" t="n">
        <f aca="false">VLOOKUP($B696,Gas!$B$3:$E$2506,4)</f>
        <v>0.521790060147061</v>
      </c>
    </row>
    <row r="697" customFormat="false" ht="12.75" hidden="false" customHeight="false" outlineLevel="0" collapsed="false">
      <c r="A697" s="95" t="n">
        <f aca="false">MONTH(B697)+(YEAR(B697)-1998)*12</f>
        <v>32</v>
      </c>
      <c r="B697" s="101" t="n">
        <v>36768</v>
      </c>
      <c r="C697" s="102" t="n">
        <v>59.35</v>
      </c>
      <c r="D697" s="98" t="n">
        <f aca="false">LN(C697/C696)</f>
        <v>-0.171167187701642</v>
      </c>
      <c r="E697" s="106" t="n">
        <f aca="false">STDEV(D688:D697)*SQRT(trade_day)</f>
        <v>3.08761427791329</v>
      </c>
      <c r="F697" s="97"/>
      <c r="G697" s="103" t="n">
        <f aca="false">IF(G$1="P",MAX(0,G$2-$C697),IF(G$1="C",MAX(0,$C697-G$2)))</f>
        <v>0</v>
      </c>
      <c r="H697" s="103" t="n">
        <f aca="false">IF(H$1="P",MAX(0,H$2-$C697),IF(H$1="C",MAX(0,$C697-H$2)))</f>
        <v>0</v>
      </c>
      <c r="I697" s="103" t="n">
        <f aca="false">IF(I$1="P",MAX(0,I$2-$C697),IF(I$1="C",MAX(0,$C697-I$2)))</f>
        <v>0</v>
      </c>
      <c r="J697" s="103" t="n">
        <f aca="false">IF(J$1="P",MAX(0,J$2-$C697),IF(J$1="C",MAX(0,$C697-J$2)))</f>
        <v>0</v>
      </c>
      <c r="K697" s="103" t="n">
        <f aca="false">IF(K$1="P",MAX(0,K$2-$C697),IF(K$1="C",MAX(0,$C697-K$2)))</f>
        <v>0</v>
      </c>
      <c r="L697" s="103" t="n">
        <f aca="false">IF(L$1="P",MAX(0,L$2-$C697),IF(L$1="C",MAX(0,$C697-L$2)))</f>
        <v>0</v>
      </c>
      <c r="M697" s="103" t="n">
        <f aca="false">IF(M$1="P",MAX(0,M$2-$C697),IF(M$1="C",MAX(0,$C697-M$2)))</f>
        <v>39.35</v>
      </c>
      <c r="N697" s="103" t="n">
        <f aca="false">IF(N$1="P",MAX(0,N$2-$C697),IF(N$1="C",MAX(0,$C697-N$2)))</f>
        <v>34.35</v>
      </c>
      <c r="O697" s="103" t="n">
        <f aca="false">IF(O$1="P",MAX(0,O$2-$C697),IF(O$1="C",MAX(0,$C697-O$2)))</f>
        <v>29.35</v>
      </c>
      <c r="P697" s="103" t="n">
        <f aca="false">IF(P$1="P",MAX(0,P$2-$C697),IF(P$1="C",MAX(0,$C697-P$2)))</f>
        <v>24.35</v>
      </c>
      <c r="Q697" s="103" t="n">
        <f aca="false">IF(Q$1="P",MAX(0,Q$2-$C697),IF(Q$1="C",MAX(0,$C697-Q$2)))</f>
        <v>19.35</v>
      </c>
      <c r="R697" s="103" t="n">
        <f aca="false">IF(R$1="P",MAX(0,R$2-$C697),IF(R$1="C",MAX(0,$C697-R$2)))</f>
        <v>9.35</v>
      </c>
      <c r="S697" s="103" t="n">
        <f aca="false">IF(S$1="P",MAX(0,S$2-$C697),IF(S$1="C",MAX(0,$C697-S$2)))</f>
        <v>0</v>
      </c>
      <c r="T697" s="104" t="n">
        <f aca="false">A697</f>
        <v>32</v>
      </c>
      <c r="U697" s="105" t="n">
        <f aca="false">VLOOKUP($B697,Gas!$B$3:$E$2506,2)</f>
        <v>4.62</v>
      </c>
      <c r="V697" s="46" t="n">
        <f aca="false">C697/U697</f>
        <v>12.8463203463203</v>
      </c>
      <c r="W697" s="99" t="n">
        <f aca="false">VLOOKUP($B697,Gas!$B$3:$E$2506,4)</f>
        <v>0.521400668544062</v>
      </c>
    </row>
    <row r="698" customFormat="false" ht="12.75" hidden="false" customHeight="false" outlineLevel="0" collapsed="false">
      <c r="A698" s="95" t="n">
        <f aca="false">MONTH(B698)+(YEAR(B698)-1998)*12</f>
        <v>32</v>
      </c>
      <c r="B698" s="101" t="n">
        <v>36769</v>
      </c>
      <c r="C698" s="102" t="n">
        <v>66.95</v>
      </c>
      <c r="D698" s="98" t="n">
        <f aca="false">LN(C698/C697)</f>
        <v>0.120493951081505</v>
      </c>
      <c r="E698" s="106" t="n">
        <f aca="false">STDEV(D689:D698)*SQRT(trade_day)</f>
        <v>3.11824724166113</v>
      </c>
      <c r="F698" s="97"/>
      <c r="G698" s="103" t="n">
        <f aca="false">IF(G$1="P",MAX(0,G$2-$C698),IF(G$1="C",MAX(0,$C698-G$2)))</f>
        <v>0</v>
      </c>
      <c r="H698" s="103" t="n">
        <f aca="false">IF(H$1="P",MAX(0,H$2-$C698),IF(H$1="C",MAX(0,$C698-H$2)))</f>
        <v>0</v>
      </c>
      <c r="I698" s="103" t="n">
        <f aca="false">IF(I$1="P",MAX(0,I$2-$C698),IF(I$1="C",MAX(0,$C698-I$2)))</f>
        <v>0</v>
      </c>
      <c r="J698" s="103" t="n">
        <f aca="false">IF(J$1="P",MAX(0,J$2-$C698),IF(J$1="C",MAX(0,$C698-J$2)))</f>
        <v>0</v>
      </c>
      <c r="K698" s="103" t="n">
        <f aca="false">IF(K$1="P",MAX(0,K$2-$C698),IF(K$1="C",MAX(0,$C698-K$2)))</f>
        <v>0</v>
      </c>
      <c r="L698" s="103" t="n">
        <f aca="false">IF(L$1="P",MAX(0,L$2-$C698),IF(L$1="C",MAX(0,$C698-L$2)))</f>
        <v>0</v>
      </c>
      <c r="M698" s="103" t="n">
        <f aca="false">IF(M$1="P",MAX(0,M$2-$C698),IF(M$1="C",MAX(0,$C698-M$2)))</f>
        <v>46.95</v>
      </c>
      <c r="N698" s="103" t="n">
        <f aca="false">IF(N$1="P",MAX(0,N$2-$C698),IF(N$1="C",MAX(0,$C698-N$2)))</f>
        <v>41.95</v>
      </c>
      <c r="O698" s="103" t="n">
        <f aca="false">IF(O$1="P",MAX(0,O$2-$C698),IF(O$1="C",MAX(0,$C698-O$2)))</f>
        <v>36.95</v>
      </c>
      <c r="P698" s="103" t="n">
        <f aca="false">IF(P$1="P",MAX(0,P$2-$C698),IF(P$1="C",MAX(0,$C698-P$2)))</f>
        <v>31.95</v>
      </c>
      <c r="Q698" s="103" t="n">
        <f aca="false">IF(Q$1="P",MAX(0,Q$2-$C698),IF(Q$1="C",MAX(0,$C698-Q$2)))</f>
        <v>26.95</v>
      </c>
      <c r="R698" s="103" t="n">
        <f aca="false">IF(R$1="P",MAX(0,R$2-$C698),IF(R$1="C",MAX(0,$C698-R$2)))</f>
        <v>16.95</v>
      </c>
      <c r="S698" s="103" t="n">
        <f aca="false">IF(S$1="P",MAX(0,S$2-$C698),IF(S$1="C",MAX(0,$C698-S$2)))</f>
        <v>0</v>
      </c>
      <c r="T698" s="104" t="n">
        <f aca="false">A698</f>
        <v>32</v>
      </c>
      <c r="U698" s="105" t="n">
        <f aca="false">VLOOKUP($B698,Gas!$B$3:$E$2506,2)</f>
        <v>4.595</v>
      </c>
      <c r="V698" s="46" t="n">
        <f aca="false">C698/U698</f>
        <v>14.5701849836779</v>
      </c>
      <c r="W698" s="99" t="n">
        <f aca="false">VLOOKUP($B698,Gas!$B$3:$E$2506,4)</f>
        <v>0.524624457505882</v>
      </c>
    </row>
    <row r="699" customFormat="false" ht="12.75" hidden="false" customHeight="false" outlineLevel="0" collapsed="false">
      <c r="A699" s="95" t="n">
        <f aca="false">MONTH(B699)+(YEAR(B699)-1998)*12</f>
        <v>33</v>
      </c>
      <c r="B699" s="101" t="n">
        <v>36770</v>
      </c>
      <c r="C699" s="102" t="n">
        <v>66.68</v>
      </c>
      <c r="D699" s="98" t="n">
        <f aca="false">LN(C699/C698)</f>
        <v>-0.0040410142545882</v>
      </c>
      <c r="E699" s="106" t="n">
        <f aca="false">STDEV(D690:D699)*SQRT(trade_day)</f>
        <v>3.10235739884268</v>
      </c>
      <c r="F699" s="97"/>
      <c r="G699" s="103" t="n">
        <f aca="false">IF(G$1="P",MAX(0,G$2-$C699),IF(G$1="C",MAX(0,$C699-G$2)))</f>
        <v>0</v>
      </c>
      <c r="H699" s="103" t="n">
        <f aca="false">IF(H$1="P",MAX(0,H$2-$C699),IF(H$1="C",MAX(0,$C699-H$2)))</f>
        <v>0</v>
      </c>
      <c r="I699" s="103" t="n">
        <f aca="false">IF(I$1="P",MAX(0,I$2-$C699),IF(I$1="C",MAX(0,$C699-I$2)))</f>
        <v>0</v>
      </c>
      <c r="J699" s="103" t="n">
        <f aca="false">IF(J$1="P",MAX(0,J$2-$C699),IF(J$1="C",MAX(0,$C699-J$2)))</f>
        <v>0</v>
      </c>
      <c r="K699" s="103" t="n">
        <f aca="false">IF(K$1="P",MAX(0,K$2-$C699),IF(K$1="C",MAX(0,$C699-K$2)))</f>
        <v>0</v>
      </c>
      <c r="L699" s="103" t="n">
        <f aca="false">IF(L$1="P",MAX(0,L$2-$C699),IF(L$1="C",MAX(0,$C699-L$2)))</f>
        <v>0</v>
      </c>
      <c r="M699" s="103" t="n">
        <f aca="false">IF(M$1="P",MAX(0,M$2-$C699),IF(M$1="C",MAX(0,$C699-M$2)))</f>
        <v>46.68</v>
      </c>
      <c r="N699" s="103" t="n">
        <f aca="false">IF(N$1="P",MAX(0,N$2-$C699),IF(N$1="C",MAX(0,$C699-N$2)))</f>
        <v>41.68</v>
      </c>
      <c r="O699" s="103" t="n">
        <f aca="false">IF(O$1="P",MAX(0,O$2-$C699),IF(O$1="C",MAX(0,$C699-O$2)))</f>
        <v>36.68</v>
      </c>
      <c r="P699" s="103" t="n">
        <f aca="false">IF(P$1="P",MAX(0,P$2-$C699),IF(P$1="C",MAX(0,$C699-P$2)))</f>
        <v>31.68</v>
      </c>
      <c r="Q699" s="103" t="n">
        <f aca="false">IF(Q$1="P",MAX(0,Q$2-$C699),IF(Q$1="C",MAX(0,$C699-Q$2)))</f>
        <v>26.68</v>
      </c>
      <c r="R699" s="103" t="n">
        <f aca="false">IF(R$1="P",MAX(0,R$2-$C699),IF(R$1="C",MAX(0,$C699-R$2)))</f>
        <v>16.68</v>
      </c>
      <c r="S699" s="103" t="n">
        <f aca="false">IF(S$1="P",MAX(0,S$2-$C699),IF(S$1="C",MAX(0,$C699-S$2)))</f>
        <v>0</v>
      </c>
      <c r="T699" s="104" t="n">
        <f aca="false">A699</f>
        <v>33</v>
      </c>
      <c r="U699" s="105" t="n">
        <f aca="false">VLOOKUP($B699,Gas!$B$3:$E$2506,2)</f>
        <v>4.76</v>
      </c>
      <c r="V699" s="46" t="n">
        <f aca="false">C699/U699</f>
        <v>14.0084033613445</v>
      </c>
      <c r="W699" s="99" t="n">
        <f aca="false">VLOOKUP($B699,Gas!$B$3:$E$2506,4)</f>
        <v>0.505213067518297</v>
      </c>
    </row>
    <row r="700" customFormat="false" ht="12.75" hidden="false" customHeight="false" outlineLevel="0" collapsed="false">
      <c r="A700" s="95" t="n">
        <f aca="false">MONTH(B700)+(YEAR(B700)-1998)*12</f>
        <v>33</v>
      </c>
      <c r="B700" s="101" t="n">
        <v>36774</v>
      </c>
      <c r="C700" s="102" t="n">
        <v>35.99</v>
      </c>
      <c r="D700" s="98" t="n">
        <f aca="false">LN(C700/C699)</f>
        <v>-0.616663935791654</v>
      </c>
      <c r="E700" s="106" t="n">
        <f aca="false">STDEV(D691:D700)*SQRT(trade_day)</f>
        <v>4.23489663026265</v>
      </c>
      <c r="F700" s="97"/>
      <c r="G700" s="103" t="n">
        <f aca="false">IF(G$1="P",MAX(0,G$2-$C700),IF(G$1="C",MAX(0,$C700-G$2)))</f>
        <v>0</v>
      </c>
      <c r="H700" s="103" t="n">
        <f aca="false">IF(H$1="P",MAX(0,H$2-$C700),IF(H$1="C",MAX(0,$C700-H$2)))</f>
        <v>0</v>
      </c>
      <c r="I700" s="103" t="n">
        <f aca="false">IF(I$1="P",MAX(0,I$2-$C700),IF(I$1="C",MAX(0,$C700-I$2)))</f>
        <v>0</v>
      </c>
      <c r="J700" s="103" t="n">
        <f aca="false">IF(J$1="P",MAX(0,J$2-$C700),IF(J$1="C",MAX(0,$C700-J$2)))</f>
        <v>0</v>
      </c>
      <c r="K700" s="103" t="n">
        <f aca="false">IF(K$1="P",MAX(0,K$2-$C700),IF(K$1="C",MAX(0,$C700-K$2)))</f>
        <v>4.01</v>
      </c>
      <c r="L700" s="103" t="n">
        <f aca="false">IF(L$1="P",MAX(0,L$2-$C700),IF(L$1="C",MAX(0,$C700-L$2)))</f>
        <v>14.01</v>
      </c>
      <c r="M700" s="103" t="n">
        <f aca="false">IF(M$1="P",MAX(0,M$2-$C700),IF(M$1="C",MAX(0,$C700-M$2)))</f>
        <v>15.99</v>
      </c>
      <c r="N700" s="103" t="n">
        <f aca="false">IF(N$1="P",MAX(0,N$2-$C700),IF(N$1="C",MAX(0,$C700-N$2)))</f>
        <v>10.99</v>
      </c>
      <c r="O700" s="103" t="n">
        <f aca="false">IF(O$1="P",MAX(0,O$2-$C700),IF(O$1="C",MAX(0,$C700-O$2)))</f>
        <v>5.99</v>
      </c>
      <c r="P700" s="103" t="n">
        <f aca="false">IF(P$1="P",MAX(0,P$2-$C700),IF(P$1="C",MAX(0,$C700-P$2)))</f>
        <v>0.990000000000002</v>
      </c>
      <c r="Q700" s="103" t="n">
        <f aca="false">IF(Q$1="P",MAX(0,Q$2-$C700),IF(Q$1="C",MAX(0,$C700-Q$2)))</f>
        <v>0</v>
      </c>
      <c r="R700" s="103" t="n">
        <f aca="false">IF(R$1="P",MAX(0,R$2-$C700),IF(R$1="C",MAX(0,$C700-R$2)))</f>
        <v>0</v>
      </c>
      <c r="S700" s="103" t="n">
        <f aca="false">IF(S$1="P",MAX(0,S$2-$C700),IF(S$1="C",MAX(0,$C700-S$2)))</f>
        <v>0</v>
      </c>
      <c r="T700" s="104" t="n">
        <f aca="false">A700</f>
        <v>33</v>
      </c>
      <c r="U700" s="105" t="n">
        <f aca="false">VLOOKUP($B700,Gas!$B$3:$E$2506,2)</f>
        <v>4.7</v>
      </c>
      <c r="V700" s="46" t="n">
        <f aca="false">C700/U700</f>
        <v>7.65744680851064</v>
      </c>
      <c r="W700" s="99" t="n">
        <f aca="false">VLOOKUP($B700,Gas!$B$3:$E$2506,4)</f>
        <v>0.258368114917725</v>
      </c>
    </row>
    <row r="701" customFormat="false" ht="12.75" hidden="false" customHeight="false" outlineLevel="0" collapsed="false">
      <c r="A701" s="95" t="n">
        <f aca="false">MONTH(B701)+(YEAR(B701)-1998)*12</f>
        <v>33</v>
      </c>
      <c r="B701" s="101" t="n">
        <v>36775</v>
      </c>
      <c r="C701" s="102" t="n">
        <v>20.41</v>
      </c>
      <c r="D701" s="98" t="n">
        <f aca="false">LN(C701/C700)</f>
        <v>-0.567216145269186</v>
      </c>
      <c r="E701" s="106" t="n">
        <f aca="false">STDEV(D692:D701)*SQRT(trade_day)</f>
        <v>5.06006471007118</v>
      </c>
      <c r="F701" s="97"/>
      <c r="G701" s="103" t="n">
        <f aca="false">IF(G$1="P",MAX(0,G$2-$C701),IF(G$1="C",MAX(0,$C701-G$2)))</f>
        <v>0</v>
      </c>
      <c r="H701" s="103" t="n">
        <f aca="false">IF(H$1="P",MAX(0,H$2-$C701),IF(H$1="C",MAX(0,$C701-H$2)))</f>
        <v>4.59</v>
      </c>
      <c r="I701" s="103" t="n">
        <f aca="false">IF(I$1="P",MAX(0,I$2-$C701),IF(I$1="C",MAX(0,$C701-I$2)))</f>
        <v>9.59</v>
      </c>
      <c r="J701" s="103" t="n">
        <f aca="false">IF(J$1="P",MAX(0,J$2-$C701),IF(J$1="C",MAX(0,$C701-J$2)))</f>
        <v>14.59</v>
      </c>
      <c r="K701" s="103" t="n">
        <f aca="false">IF(K$1="P",MAX(0,K$2-$C701),IF(K$1="C",MAX(0,$C701-K$2)))</f>
        <v>19.59</v>
      </c>
      <c r="L701" s="103" t="n">
        <f aca="false">IF(L$1="P",MAX(0,L$2-$C701),IF(L$1="C",MAX(0,$C701-L$2)))</f>
        <v>29.59</v>
      </c>
      <c r="M701" s="103" t="n">
        <f aca="false">IF(M$1="P",MAX(0,M$2-$C701),IF(M$1="C",MAX(0,$C701-M$2)))</f>
        <v>0.41</v>
      </c>
      <c r="N701" s="103" t="n">
        <f aca="false">IF(N$1="P",MAX(0,N$2-$C701),IF(N$1="C",MAX(0,$C701-N$2)))</f>
        <v>0</v>
      </c>
      <c r="O701" s="103" t="n">
        <f aca="false">IF(O$1="P",MAX(0,O$2-$C701),IF(O$1="C",MAX(0,$C701-O$2)))</f>
        <v>0</v>
      </c>
      <c r="P701" s="103" t="n">
        <f aca="false">IF(P$1="P",MAX(0,P$2-$C701),IF(P$1="C",MAX(0,$C701-P$2)))</f>
        <v>0</v>
      </c>
      <c r="Q701" s="103" t="n">
        <f aca="false">IF(Q$1="P",MAX(0,Q$2-$C701),IF(Q$1="C",MAX(0,$C701-Q$2)))</f>
        <v>0</v>
      </c>
      <c r="R701" s="103" t="n">
        <f aca="false">IF(R$1="P",MAX(0,R$2-$C701),IF(R$1="C",MAX(0,$C701-R$2)))</f>
        <v>0</v>
      </c>
      <c r="S701" s="103" t="n">
        <f aca="false">IF(S$1="P",MAX(0,S$2-$C701),IF(S$1="C",MAX(0,$C701-S$2)))</f>
        <v>0</v>
      </c>
      <c r="T701" s="104" t="n">
        <f aca="false">A701</f>
        <v>33</v>
      </c>
      <c r="U701" s="105" t="n">
        <f aca="false">VLOOKUP($B701,Gas!$B$3:$E$2506,2)</f>
        <v>4.805</v>
      </c>
      <c r="V701" s="46" t="n">
        <f aca="false">C701/U701</f>
        <v>4.24765868886577</v>
      </c>
      <c r="W701" s="99" t="n">
        <f aca="false">VLOOKUP($B701,Gas!$B$3:$E$2506,4)</f>
        <v>0.279231063546026</v>
      </c>
    </row>
    <row r="702" customFormat="false" ht="12.75" hidden="false" customHeight="false" outlineLevel="0" collapsed="false">
      <c r="A702" s="95" t="n">
        <f aca="false">MONTH(B702)+(YEAR(B702)-1998)*12</f>
        <v>33</v>
      </c>
      <c r="B702" s="101" t="n">
        <v>36776</v>
      </c>
      <c r="C702" s="102" t="n">
        <v>18.28</v>
      </c>
      <c r="D702" s="98" t="n">
        <f aca="false">LN(C702/C701)</f>
        <v>-0.110217410795749</v>
      </c>
      <c r="E702" s="106" t="n">
        <f aca="false">STDEV(D693:D702)*SQRT(trade_day)</f>
        <v>5.07107430618154</v>
      </c>
      <c r="F702" s="97"/>
      <c r="G702" s="103" t="n">
        <f aca="false">IF(G$1="P",MAX(0,G$2-$C702),IF(G$1="C",MAX(0,$C702-G$2)))</f>
        <v>1.72</v>
      </c>
      <c r="H702" s="103" t="n">
        <f aca="false">IF(H$1="P",MAX(0,H$2-$C702),IF(H$1="C",MAX(0,$C702-H$2)))</f>
        <v>6.72</v>
      </c>
      <c r="I702" s="103" t="n">
        <f aca="false">IF(I$1="P",MAX(0,I$2-$C702),IF(I$1="C",MAX(0,$C702-I$2)))</f>
        <v>11.72</v>
      </c>
      <c r="J702" s="103" t="n">
        <f aca="false">IF(J$1="P",MAX(0,J$2-$C702),IF(J$1="C",MAX(0,$C702-J$2)))</f>
        <v>16.72</v>
      </c>
      <c r="K702" s="103" t="n">
        <f aca="false">IF(K$1="P",MAX(0,K$2-$C702),IF(K$1="C",MAX(0,$C702-K$2)))</f>
        <v>21.72</v>
      </c>
      <c r="L702" s="103" t="n">
        <f aca="false">IF(L$1="P",MAX(0,L$2-$C702),IF(L$1="C",MAX(0,$C702-L$2)))</f>
        <v>31.72</v>
      </c>
      <c r="M702" s="103" t="n">
        <f aca="false">IF(M$1="P",MAX(0,M$2-$C702),IF(M$1="C",MAX(0,$C702-M$2)))</f>
        <v>0</v>
      </c>
      <c r="N702" s="103" t="n">
        <f aca="false">IF(N$1="P",MAX(0,N$2-$C702),IF(N$1="C",MAX(0,$C702-N$2)))</f>
        <v>0</v>
      </c>
      <c r="O702" s="103" t="n">
        <f aca="false">IF(O$1="P",MAX(0,O$2-$C702),IF(O$1="C",MAX(0,$C702-O$2)))</f>
        <v>0</v>
      </c>
      <c r="P702" s="103" t="n">
        <f aca="false">IF(P$1="P",MAX(0,P$2-$C702),IF(P$1="C",MAX(0,$C702-P$2)))</f>
        <v>0</v>
      </c>
      <c r="Q702" s="103" t="n">
        <f aca="false">IF(Q$1="P",MAX(0,Q$2-$C702),IF(Q$1="C",MAX(0,$C702-Q$2)))</f>
        <v>0</v>
      </c>
      <c r="R702" s="103" t="n">
        <f aca="false">IF(R$1="P",MAX(0,R$2-$C702),IF(R$1="C",MAX(0,$C702-R$2)))</f>
        <v>0</v>
      </c>
      <c r="S702" s="103" t="n">
        <f aca="false">IF(S$1="P",MAX(0,S$2-$C702),IF(S$1="C",MAX(0,$C702-S$2)))</f>
        <v>0</v>
      </c>
      <c r="T702" s="104" t="n">
        <f aca="false">A702</f>
        <v>33</v>
      </c>
      <c r="U702" s="105" t="n">
        <f aca="false">VLOOKUP($B702,Gas!$B$3:$E$2506,2)</f>
        <v>4.895</v>
      </c>
      <c r="V702" s="46" t="n">
        <f aca="false">C702/U702</f>
        <v>3.7344228804903</v>
      </c>
      <c r="W702" s="99" t="n">
        <f aca="false">VLOOKUP($B702,Gas!$B$3:$E$2506,4)</f>
        <v>0.285777232143831</v>
      </c>
    </row>
    <row r="703" customFormat="false" ht="12.75" hidden="false" customHeight="false" outlineLevel="0" collapsed="false">
      <c r="A703" s="95" t="n">
        <f aca="false">MONTH(B703)+(YEAR(B703)-1998)*12</f>
        <v>33</v>
      </c>
      <c r="B703" s="101" t="n">
        <v>36777</v>
      </c>
      <c r="C703" s="102" t="n">
        <v>18.61</v>
      </c>
      <c r="D703" s="98" t="n">
        <f aca="false">LN(C703/C702)</f>
        <v>0.0178915046281554</v>
      </c>
      <c r="E703" s="106" t="n">
        <f aca="false">STDEV(D694:D703)*SQRT(trade_day)</f>
        <v>4.91140368117696</v>
      </c>
      <c r="F703" s="97"/>
      <c r="G703" s="103" t="n">
        <f aca="false">IF(G$1="P",MAX(0,G$2-$C703),IF(G$1="C",MAX(0,$C703-G$2)))</f>
        <v>1.39</v>
      </c>
      <c r="H703" s="103" t="n">
        <f aca="false">IF(H$1="P",MAX(0,H$2-$C703),IF(H$1="C",MAX(0,$C703-H$2)))</f>
        <v>6.39</v>
      </c>
      <c r="I703" s="103" t="n">
        <f aca="false">IF(I$1="P",MAX(0,I$2-$C703),IF(I$1="C",MAX(0,$C703-I$2)))</f>
        <v>11.39</v>
      </c>
      <c r="J703" s="103" t="n">
        <f aca="false">IF(J$1="P",MAX(0,J$2-$C703),IF(J$1="C",MAX(0,$C703-J$2)))</f>
        <v>16.39</v>
      </c>
      <c r="K703" s="103" t="n">
        <f aca="false">IF(K$1="P",MAX(0,K$2-$C703),IF(K$1="C",MAX(0,$C703-K$2)))</f>
        <v>21.39</v>
      </c>
      <c r="L703" s="103" t="n">
        <f aca="false">IF(L$1="P",MAX(0,L$2-$C703),IF(L$1="C",MAX(0,$C703-L$2)))</f>
        <v>31.39</v>
      </c>
      <c r="M703" s="103" t="n">
        <f aca="false">IF(M$1="P",MAX(0,M$2-$C703),IF(M$1="C",MAX(0,$C703-M$2)))</f>
        <v>0</v>
      </c>
      <c r="N703" s="103" t="n">
        <f aca="false">IF(N$1="P",MAX(0,N$2-$C703),IF(N$1="C",MAX(0,$C703-N$2)))</f>
        <v>0</v>
      </c>
      <c r="O703" s="103" t="n">
        <f aca="false">IF(O$1="P",MAX(0,O$2-$C703),IF(O$1="C",MAX(0,$C703-O$2)))</f>
        <v>0</v>
      </c>
      <c r="P703" s="103" t="n">
        <f aca="false">IF(P$1="P",MAX(0,P$2-$C703),IF(P$1="C",MAX(0,$C703-P$2)))</f>
        <v>0</v>
      </c>
      <c r="Q703" s="103" t="n">
        <f aca="false">IF(Q$1="P",MAX(0,Q$2-$C703),IF(Q$1="C",MAX(0,$C703-Q$2)))</f>
        <v>0</v>
      </c>
      <c r="R703" s="103" t="n">
        <f aca="false">IF(R$1="P",MAX(0,R$2-$C703),IF(R$1="C",MAX(0,$C703-R$2)))</f>
        <v>0</v>
      </c>
      <c r="S703" s="103" t="n">
        <f aca="false">IF(S$1="P",MAX(0,S$2-$C703),IF(S$1="C",MAX(0,$C703-S$2)))</f>
        <v>0</v>
      </c>
      <c r="T703" s="104" t="n">
        <f aca="false">A703</f>
        <v>33</v>
      </c>
      <c r="U703" s="105" t="n">
        <f aca="false">VLOOKUP($B703,Gas!$B$3:$E$2506,2)</f>
        <v>4.855</v>
      </c>
      <c r="V703" s="46" t="n">
        <f aca="false">C703/U703</f>
        <v>3.83316168898043</v>
      </c>
      <c r="W703" s="99" t="n">
        <f aca="false">VLOOKUP($B703,Gas!$B$3:$E$2506,4)</f>
        <v>0.290368474411713</v>
      </c>
    </row>
    <row r="704" customFormat="false" ht="12.75" hidden="false" customHeight="false" outlineLevel="0" collapsed="false">
      <c r="A704" s="95" t="n">
        <f aca="false">MONTH(B704)+(YEAR(B704)-1998)*12</f>
        <v>33</v>
      </c>
      <c r="B704" s="101" t="n">
        <v>36780</v>
      </c>
      <c r="C704" s="102" t="n">
        <v>32.27</v>
      </c>
      <c r="D704" s="98" t="n">
        <f aca="false">LN(C704/C703)</f>
        <v>0.550438935409711</v>
      </c>
      <c r="E704" s="106" t="n">
        <f aca="false">STDEV(D695:D704)*SQRT(trade_day)</f>
        <v>5.57177986908169</v>
      </c>
      <c r="F704" s="97"/>
      <c r="G704" s="103" t="n">
        <f aca="false">IF(G$1="P",MAX(0,G$2-$C704),IF(G$1="C",MAX(0,$C704-G$2)))</f>
        <v>0</v>
      </c>
      <c r="H704" s="103" t="n">
        <f aca="false">IF(H$1="P",MAX(0,H$2-$C704),IF(H$1="C",MAX(0,$C704-H$2)))</f>
        <v>0</v>
      </c>
      <c r="I704" s="103" t="n">
        <f aca="false">IF(I$1="P",MAX(0,I$2-$C704),IF(I$1="C",MAX(0,$C704-I$2)))</f>
        <v>0</v>
      </c>
      <c r="J704" s="103" t="n">
        <f aca="false">IF(J$1="P",MAX(0,J$2-$C704),IF(J$1="C",MAX(0,$C704-J$2)))</f>
        <v>2.73</v>
      </c>
      <c r="K704" s="103" t="n">
        <f aca="false">IF(K$1="P",MAX(0,K$2-$C704),IF(K$1="C",MAX(0,$C704-K$2)))</f>
        <v>7.73</v>
      </c>
      <c r="L704" s="103" t="n">
        <f aca="false">IF(L$1="P",MAX(0,L$2-$C704),IF(L$1="C",MAX(0,$C704-L$2)))</f>
        <v>17.73</v>
      </c>
      <c r="M704" s="103" t="n">
        <f aca="false">IF(M$1="P",MAX(0,M$2-$C704),IF(M$1="C",MAX(0,$C704-M$2)))</f>
        <v>12.27</v>
      </c>
      <c r="N704" s="103" t="n">
        <f aca="false">IF(N$1="P",MAX(0,N$2-$C704),IF(N$1="C",MAX(0,$C704-N$2)))</f>
        <v>7.27</v>
      </c>
      <c r="O704" s="103" t="n">
        <f aca="false">IF(O$1="P",MAX(0,O$2-$C704),IF(O$1="C",MAX(0,$C704-O$2)))</f>
        <v>2.27</v>
      </c>
      <c r="P704" s="103" t="n">
        <f aca="false">IF(P$1="P",MAX(0,P$2-$C704),IF(P$1="C",MAX(0,$C704-P$2)))</f>
        <v>0</v>
      </c>
      <c r="Q704" s="103" t="n">
        <f aca="false">IF(Q$1="P",MAX(0,Q$2-$C704),IF(Q$1="C",MAX(0,$C704-Q$2)))</f>
        <v>0</v>
      </c>
      <c r="R704" s="103" t="n">
        <f aca="false">IF(R$1="P",MAX(0,R$2-$C704),IF(R$1="C",MAX(0,$C704-R$2)))</f>
        <v>0</v>
      </c>
      <c r="S704" s="103" t="n">
        <f aca="false">IF(S$1="P",MAX(0,S$2-$C704),IF(S$1="C",MAX(0,$C704-S$2)))</f>
        <v>0</v>
      </c>
      <c r="T704" s="104" t="n">
        <f aca="false">A704</f>
        <v>33</v>
      </c>
      <c r="U704" s="105" t="n">
        <f aca="false">VLOOKUP($B704,Gas!$B$3:$E$2506,2)</f>
        <v>4.745</v>
      </c>
      <c r="V704" s="46" t="n">
        <f aca="false">C704/U704</f>
        <v>6.80084299262382</v>
      </c>
      <c r="W704" s="99" t="n">
        <f aca="false">VLOOKUP($B704,Gas!$B$3:$E$2506,4)</f>
        <v>0.253536174609423</v>
      </c>
    </row>
    <row r="705" customFormat="false" ht="12.75" hidden="false" customHeight="false" outlineLevel="0" collapsed="false">
      <c r="A705" s="95" t="n">
        <f aca="false">MONTH(B705)+(YEAR(B705)-1998)*12</f>
        <v>33</v>
      </c>
      <c r="B705" s="101" t="n">
        <v>36781</v>
      </c>
      <c r="C705" s="102" t="n">
        <v>31.37</v>
      </c>
      <c r="D705" s="98" t="n">
        <f aca="false">LN(C705/C704)</f>
        <v>-0.0282859838612838</v>
      </c>
      <c r="E705" s="106" t="n">
        <f aca="false">STDEV(D696:D705)*SQRT(trade_day)</f>
        <v>5.35841867804483</v>
      </c>
      <c r="F705" s="97"/>
      <c r="G705" s="103" t="n">
        <f aca="false">IF(G$1="P",MAX(0,G$2-$C705),IF(G$1="C",MAX(0,$C705-G$2)))</f>
        <v>0</v>
      </c>
      <c r="H705" s="103" t="n">
        <f aca="false">IF(H$1="P",MAX(0,H$2-$C705),IF(H$1="C",MAX(0,$C705-H$2)))</f>
        <v>0</v>
      </c>
      <c r="I705" s="103" t="n">
        <f aca="false">IF(I$1="P",MAX(0,I$2-$C705),IF(I$1="C",MAX(0,$C705-I$2)))</f>
        <v>0</v>
      </c>
      <c r="J705" s="103" t="n">
        <f aca="false">IF(J$1="P",MAX(0,J$2-$C705),IF(J$1="C",MAX(0,$C705-J$2)))</f>
        <v>3.63</v>
      </c>
      <c r="K705" s="103" t="n">
        <f aca="false">IF(K$1="P",MAX(0,K$2-$C705),IF(K$1="C",MAX(0,$C705-K$2)))</f>
        <v>8.63</v>
      </c>
      <c r="L705" s="103" t="n">
        <f aca="false">IF(L$1="P",MAX(0,L$2-$C705),IF(L$1="C",MAX(0,$C705-L$2)))</f>
        <v>18.63</v>
      </c>
      <c r="M705" s="103" t="n">
        <f aca="false">IF(M$1="P",MAX(0,M$2-$C705),IF(M$1="C",MAX(0,$C705-M$2)))</f>
        <v>11.37</v>
      </c>
      <c r="N705" s="103" t="n">
        <f aca="false">IF(N$1="P",MAX(0,N$2-$C705),IF(N$1="C",MAX(0,$C705-N$2)))</f>
        <v>6.37</v>
      </c>
      <c r="O705" s="103" t="n">
        <f aca="false">IF(O$1="P",MAX(0,O$2-$C705),IF(O$1="C",MAX(0,$C705-O$2)))</f>
        <v>1.37</v>
      </c>
      <c r="P705" s="103" t="n">
        <f aca="false">IF(P$1="P",MAX(0,P$2-$C705),IF(P$1="C",MAX(0,$C705-P$2)))</f>
        <v>0</v>
      </c>
      <c r="Q705" s="103" t="n">
        <f aca="false">IF(Q$1="P",MAX(0,Q$2-$C705),IF(Q$1="C",MAX(0,$C705-Q$2)))</f>
        <v>0</v>
      </c>
      <c r="R705" s="103" t="n">
        <f aca="false">IF(R$1="P",MAX(0,R$2-$C705),IF(R$1="C",MAX(0,$C705-R$2)))</f>
        <v>0</v>
      </c>
      <c r="S705" s="103" t="n">
        <f aca="false">IF(S$1="P",MAX(0,S$2-$C705),IF(S$1="C",MAX(0,$C705-S$2)))</f>
        <v>0</v>
      </c>
      <c r="T705" s="104" t="n">
        <f aca="false">A705</f>
        <v>33</v>
      </c>
      <c r="U705" s="105" t="n">
        <f aca="false">VLOOKUP($B705,Gas!$B$3:$E$2506,2)</f>
        <v>4.865</v>
      </c>
      <c r="V705" s="46" t="n">
        <f aca="false">C705/U705</f>
        <v>6.448098663926</v>
      </c>
      <c r="W705" s="99" t="n">
        <f aca="false">VLOOKUP($B705,Gas!$B$3:$E$2506,4)</f>
        <v>0.279756842096446</v>
      </c>
    </row>
    <row r="706" customFormat="false" ht="12.75" hidden="false" customHeight="false" outlineLevel="0" collapsed="false">
      <c r="A706" s="95" t="n">
        <f aca="false">MONTH(B706)+(YEAR(B706)-1998)*12</f>
        <v>33</v>
      </c>
      <c r="B706" s="101" t="n">
        <v>36782</v>
      </c>
      <c r="C706" s="102" t="n">
        <v>26.54</v>
      </c>
      <c r="D706" s="98" t="n">
        <f aca="false">LN(C706/C705)</f>
        <v>-0.167198993298525</v>
      </c>
      <c r="E706" s="106" t="n">
        <f aca="false">STDEV(D697:D706)*SQRT(trade_day)</f>
        <v>5.25673504723689</v>
      </c>
      <c r="F706" s="97"/>
      <c r="G706" s="103" t="n">
        <f aca="false">IF(G$1="P",MAX(0,G$2-$C706),IF(G$1="C",MAX(0,$C706-G$2)))</f>
        <v>0</v>
      </c>
      <c r="H706" s="103" t="n">
        <f aca="false">IF(H$1="P",MAX(0,H$2-$C706),IF(H$1="C",MAX(0,$C706-H$2)))</f>
        <v>0</v>
      </c>
      <c r="I706" s="103" t="n">
        <f aca="false">IF(I$1="P",MAX(0,I$2-$C706),IF(I$1="C",MAX(0,$C706-I$2)))</f>
        <v>3.46</v>
      </c>
      <c r="J706" s="103" t="n">
        <f aca="false">IF(J$1="P",MAX(0,J$2-$C706),IF(J$1="C",MAX(0,$C706-J$2)))</f>
        <v>8.46</v>
      </c>
      <c r="K706" s="103" t="n">
        <f aca="false">IF(K$1="P",MAX(0,K$2-$C706),IF(K$1="C",MAX(0,$C706-K$2)))</f>
        <v>13.46</v>
      </c>
      <c r="L706" s="103" t="n">
        <f aca="false">IF(L$1="P",MAX(0,L$2-$C706),IF(L$1="C",MAX(0,$C706-L$2)))</f>
        <v>23.46</v>
      </c>
      <c r="M706" s="103" t="n">
        <f aca="false">IF(M$1="P",MAX(0,M$2-$C706),IF(M$1="C",MAX(0,$C706-M$2)))</f>
        <v>6.54</v>
      </c>
      <c r="N706" s="103" t="n">
        <f aca="false">IF(N$1="P",MAX(0,N$2-$C706),IF(N$1="C",MAX(0,$C706-N$2)))</f>
        <v>1.54</v>
      </c>
      <c r="O706" s="103" t="n">
        <f aca="false">IF(O$1="P",MAX(0,O$2-$C706),IF(O$1="C",MAX(0,$C706-O$2)))</f>
        <v>0</v>
      </c>
      <c r="P706" s="103" t="n">
        <f aca="false">IF(P$1="P",MAX(0,P$2-$C706),IF(P$1="C",MAX(0,$C706-P$2)))</f>
        <v>0</v>
      </c>
      <c r="Q706" s="103" t="n">
        <f aca="false">IF(Q$1="P",MAX(0,Q$2-$C706),IF(Q$1="C",MAX(0,$C706-Q$2)))</f>
        <v>0</v>
      </c>
      <c r="R706" s="103" t="n">
        <f aca="false">IF(R$1="P",MAX(0,R$2-$C706),IF(R$1="C",MAX(0,$C706-R$2)))</f>
        <v>0</v>
      </c>
      <c r="S706" s="103" t="n">
        <f aca="false">IF(S$1="P",MAX(0,S$2-$C706),IF(S$1="C",MAX(0,$C706-S$2)))</f>
        <v>0</v>
      </c>
      <c r="T706" s="104" t="n">
        <f aca="false">A706</f>
        <v>33</v>
      </c>
      <c r="U706" s="105" t="n">
        <f aca="false">VLOOKUP($B706,Gas!$B$3:$E$2506,2)</f>
        <v>4.975</v>
      </c>
      <c r="V706" s="46" t="n">
        <f aca="false">C706/U706</f>
        <v>5.33467336683417</v>
      </c>
      <c r="W706" s="99" t="n">
        <f aca="false">VLOOKUP($B706,Gas!$B$3:$E$2506,4)</f>
        <v>0.300421580141086</v>
      </c>
    </row>
    <row r="707" customFormat="false" ht="12.75" hidden="false" customHeight="false" outlineLevel="0" collapsed="false">
      <c r="A707" s="95" t="n">
        <f aca="false">MONTH(B707)+(YEAR(B707)-1998)*12</f>
        <v>33</v>
      </c>
      <c r="B707" s="101" t="n">
        <v>36783</v>
      </c>
      <c r="C707" s="102" t="n">
        <v>25.99</v>
      </c>
      <c r="D707" s="98" t="n">
        <f aca="false">LN(C707/C706)</f>
        <v>-0.0209411802506626</v>
      </c>
      <c r="E707" s="106" t="n">
        <f aca="false">STDEV(D698:D707)*SQRT(trade_day)</f>
        <v>5.25199466320896</v>
      </c>
      <c r="F707" s="97"/>
      <c r="G707" s="103" t="n">
        <f aca="false">IF(G$1="P",MAX(0,G$2-$C707),IF(G$1="C",MAX(0,$C707-G$2)))</f>
        <v>0</v>
      </c>
      <c r="H707" s="103" t="n">
        <f aca="false">IF(H$1="P",MAX(0,H$2-$C707),IF(H$1="C",MAX(0,$C707-H$2)))</f>
        <v>0</v>
      </c>
      <c r="I707" s="103" t="n">
        <f aca="false">IF(I$1="P",MAX(0,I$2-$C707),IF(I$1="C",MAX(0,$C707-I$2)))</f>
        <v>4.01</v>
      </c>
      <c r="J707" s="103" t="n">
        <f aca="false">IF(J$1="P",MAX(0,J$2-$C707),IF(J$1="C",MAX(0,$C707-J$2)))</f>
        <v>9.01</v>
      </c>
      <c r="K707" s="103" t="n">
        <f aca="false">IF(K$1="P",MAX(0,K$2-$C707),IF(K$1="C",MAX(0,$C707-K$2)))</f>
        <v>14.01</v>
      </c>
      <c r="L707" s="103" t="n">
        <f aca="false">IF(L$1="P",MAX(0,L$2-$C707),IF(L$1="C",MAX(0,$C707-L$2)))</f>
        <v>24.01</v>
      </c>
      <c r="M707" s="103" t="n">
        <f aca="false">IF(M$1="P",MAX(0,M$2-$C707),IF(M$1="C",MAX(0,$C707-M$2)))</f>
        <v>5.99</v>
      </c>
      <c r="N707" s="103" t="n">
        <f aca="false">IF(N$1="P",MAX(0,N$2-$C707),IF(N$1="C",MAX(0,$C707-N$2)))</f>
        <v>0.989999999999998</v>
      </c>
      <c r="O707" s="103" t="n">
        <f aca="false">IF(O$1="P",MAX(0,O$2-$C707),IF(O$1="C",MAX(0,$C707-O$2)))</f>
        <v>0</v>
      </c>
      <c r="P707" s="103" t="n">
        <f aca="false">IF(P$1="P",MAX(0,P$2-$C707),IF(P$1="C",MAX(0,$C707-P$2)))</f>
        <v>0</v>
      </c>
      <c r="Q707" s="103" t="n">
        <f aca="false">IF(Q$1="P",MAX(0,Q$2-$C707),IF(Q$1="C",MAX(0,$C707-Q$2)))</f>
        <v>0</v>
      </c>
      <c r="R707" s="103" t="n">
        <f aca="false">IF(R$1="P",MAX(0,R$2-$C707),IF(R$1="C",MAX(0,$C707-R$2)))</f>
        <v>0</v>
      </c>
      <c r="S707" s="103" t="n">
        <f aca="false">IF(S$1="P",MAX(0,S$2-$C707),IF(S$1="C",MAX(0,$C707-S$2)))</f>
        <v>0</v>
      </c>
      <c r="T707" s="104" t="n">
        <f aca="false">A707</f>
        <v>33</v>
      </c>
      <c r="U707" s="105" t="n">
        <f aca="false">VLOOKUP($B707,Gas!$B$3:$E$2506,2)</f>
        <v>5.065</v>
      </c>
      <c r="V707" s="46" t="n">
        <f aca="false">C707/U707</f>
        <v>5.13129318854886</v>
      </c>
      <c r="W707" s="99" t="n">
        <f aca="false">VLOOKUP($B707,Gas!$B$3:$E$2506,4)</f>
        <v>0.30613165019839</v>
      </c>
    </row>
    <row r="708" customFormat="false" ht="12.75" hidden="false" customHeight="false" outlineLevel="0" collapsed="false">
      <c r="A708" s="95" t="n">
        <f aca="false">MONTH(B708)+(YEAR(B708)-1998)*12</f>
        <v>33</v>
      </c>
      <c r="B708" s="101" t="n">
        <v>36784</v>
      </c>
      <c r="C708" s="102" t="n">
        <v>21.56</v>
      </c>
      <c r="D708" s="98" t="n">
        <f aca="false">LN(C708/C707)</f>
        <v>-0.186872102612602</v>
      </c>
      <c r="E708" s="106" t="n">
        <f aca="false">STDEV(D699:D708)*SQRT(trade_day)</f>
        <v>5.14565140443816</v>
      </c>
      <c r="F708" s="97"/>
      <c r="G708" s="103" t="n">
        <f aca="false">IF(G$1="P",MAX(0,G$2-$C708),IF(G$1="C",MAX(0,$C708-G$2)))</f>
        <v>0</v>
      </c>
      <c r="H708" s="103" t="n">
        <f aca="false">IF(H$1="P",MAX(0,H$2-$C708),IF(H$1="C",MAX(0,$C708-H$2)))</f>
        <v>3.44</v>
      </c>
      <c r="I708" s="103" t="n">
        <f aca="false">IF(I$1="P",MAX(0,I$2-$C708),IF(I$1="C",MAX(0,$C708-I$2)))</f>
        <v>8.44</v>
      </c>
      <c r="J708" s="103" t="n">
        <f aca="false">IF(J$1="P",MAX(0,J$2-$C708),IF(J$1="C",MAX(0,$C708-J$2)))</f>
        <v>13.44</v>
      </c>
      <c r="K708" s="103" t="n">
        <f aca="false">IF(K$1="P",MAX(0,K$2-$C708),IF(K$1="C",MAX(0,$C708-K$2)))</f>
        <v>18.44</v>
      </c>
      <c r="L708" s="103" t="n">
        <f aca="false">IF(L$1="P",MAX(0,L$2-$C708),IF(L$1="C",MAX(0,$C708-L$2)))</f>
        <v>28.44</v>
      </c>
      <c r="M708" s="103" t="n">
        <f aca="false">IF(M$1="P",MAX(0,M$2-$C708),IF(M$1="C",MAX(0,$C708-M$2)))</f>
        <v>1.56</v>
      </c>
      <c r="N708" s="103" t="n">
        <f aca="false">IF(N$1="P",MAX(0,N$2-$C708),IF(N$1="C",MAX(0,$C708-N$2)))</f>
        <v>0</v>
      </c>
      <c r="O708" s="103" t="n">
        <f aca="false">IF(O$1="P",MAX(0,O$2-$C708),IF(O$1="C",MAX(0,$C708-O$2)))</f>
        <v>0</v>
      </c>
      <c r="P708" s="103" t="n">
        <f aca="false">IF(P$1="P",MAX(0,P$2-$C708),IF(P$1="C",MAX(0,$C708-P$2)))</f>
        <v>0</v>
      </c>
      <c r="Q708" s="103" t="n">
        <f aca="false">IF(Q$1="P",MAX(0,Q$2-$C708),IF(Q$1="C",MAX(0,$C708-Q$2)))</f>
        <v>0</v>
      </c>
      <c r="R708" s="103" t="n">
        <f aca="false">IF(R$1="P",MAX(0,R$2-$C708),IF(R$1="C",MAX(0,$C708-R$2)))</f>
        <v>0</v>
      </c>
      <c r="S708" s="103" t="n">
        <f aca="false">IF(S$1="P",MAX(0,S$2-$C708),IF(S$1="C",MAX(0,$C708-S$2)))</f>
        <v>0</v>
      </c>
      <c r="T708" s="104" t="n">
        <f aca="false">A708</f>
        <v>33</v>
      </c>
      <c r="U708" s="105" t="n">
        <f aca="false">VLOOKUP($B708,Gas!$B$3:$E$2506,2)</f>
        <v>5.1</v>
      </c>
      <c r="V708" s="46" t="n">
        <f aca="false">C708/U708</f>
        <v>4.22745098039216</v>
      </c>
      <c r="W708" s="99" t="n">
        <f aca="false">VLOOKUP($B708,Gas!$B$3:$E$2506,4)</f>
        <v>0.302109120438515</v>
      </c>
    </row>
    <row r="709" customFormat="false" ht="12.75" hidden="false" customHeight="false" outlineLevel="0" collapsed="false">
      <c r="A709" s="95" t="n">
        <f aca="false">MONTH(B709)+(YEAR(B709)-1998)*12</f>
        <v>33</v>
      </c>
      <c r="B709" s="101" t="n">
        <v>36787</v>
      </c>
      <c r="C709" s="102" t="n">
        <v>19.77</v>
      </c>
      <c r="D709" s="98" t="n">
        <f aca="false">LN(C709/C708)</f>
        <v>-0.0866741088582708</v>
      </c>
      <c r="E709" s="106" t="n">
        <f aca="false">STDEV(D700:D709)*SQRT(trade_day)</f>
        <v>5.11339486492093</v>
      </c>
      <c r="F709" s="97"/>
      <c r="G709" s="103" t="n">
        <f aca="false">IF(G$1="P",MAX(0,G$2-$C709),IF(G$1="C",MAX(0,$C709-G$2)))</f>
        <v>0.23</v>
      </c>
      <c r="H709" s="103" t="n">
        <f aca="false">IF(H$1="P",MAX(0,H$2-$C709),IF(H$1="C",MAX(0,$C709-H$2)))</f>
        <v>5.23</v>
      </c>
      <c r="I709" s="103" t="n">
        <f aca="false">IF(I$1="P",MAX(0,I$2-$C709),IF(I$1="C",MAX(0,$C709-I$2)))</f>
        <v>10.23</v>
      </c>
      <c r="J709" s="103" t="n">
        <f aca="false">IF(J$1="P",MAX(0,J$2-$C709),IF(J$1="C",MAX(0,$C709-J$2)))</f>
        <v>15.23</v>
      </c>
      <c r="K709" s="103" t="n">
        <f aca="false">IF(K$1="P",MAX(0,K$2-$C709),IF(K$1="C",MAX(0,$C709-K$2)))</f>
        <v>20.23</v>
      </c>
      <c r="L709" s="103" t="n">
        <f aca="false">IF(L$1="P",MAX(0,L$2-$C709),IF(L$1="C",MAX(0,$C709-L$2)))</f>
        <v>30.23</v>
      </c>
      <c r="M709" s="103" t="n">
        <f aca="false">IF(M$1="P",MAX(0,M$2-$C709),IF(M$1="C",MAX(0,$C709-M$2)))</f>
        <v>0</v>
      </c>
      <c r="N709" s="103" t="n">
        <f aca="false">IF(N$1="P",MAX(0,N$2-$C709),IF(N$1="C",MAX(0,$C709-N$2)))</f>
        <v>0</v>
      </c>
      <c r="O709" s="103" t="n">
        <f aca="false">IF(O$1="P",MAX(0,O$2-$C709),IF(O$1="C",MAX(0,$C709-O$2)))</f>
        <v>0</v>
      </c>
      <c r="P709" s="103" t="n">
        <f aca="false">IF(P$1="P",MAX(0,P$2-$C709),IF(P$1="C",MAX(0,$C709-P$2)))</f>
        <v>0</v>
      </c>
      <c r="Q709" s="103" t="n">
        <f aca="false">IF(Q$1="P",MAX(0,Q$2-$C709),IF(Q$1="C",MAX(0,$C709-Q$2)))</f>
        <v>0</v>
      </c>
      <c r="R709" s="103" t="n">
        <f aca="false">IF(R$1="P",MAX(0,R$2-$C709),IF(R$1="C",MAX(0,$C709-R$2)))</f>
        <v>0</v>
      </c>
      <c r="S709" s="103" t="n">
        <f aca="false">IF(S$1="P",MAX(0,S$2-$C709),IF(S$1="C",MAX(0,$C709-S$2)))</f>
        <v>0</v>
      </c>
      <c r="T709" s="104" t="n">
        <f aca="false">A709</f>
        <v>33</v>
      </c>
      <c r="U709" s="105" t="n">
        <f aca="false">VLOOKUP($B709,Gas!$B$3:$E$2506,2)</f>
        <v>5.29</v>
      </c>
      <c r="V709" s="46" t="n">
        <f aca="false">C709/U709</f>
        <v>3.73724007561437</v>
      </c>
      <c r="W709" s="99" t="n">
        <f aca="false">VLOOKUP($B709,Gas!$B$3:$E$2506,4)</f>
        <v>0.325929119787239</v>
      </c>
    </row>
    <row r="710" customFormat="false" ht="12.75" hidden="false" customHeight="false" outlineLevel="0" collapsed="false">
      <c r="A710" s="95" t="n">
        <f aca="false">MONTH(B710)+(YEAR(B710)-1998)*12</f>
        <v>33</v>
      </c>
      <c r="B710" s="101" t="n">
        <v>36788</v>
      </c>
      <c r="C710" s="102" t="n">
        <v>25.43</v>
      </c>
      <c r="D710" s="98" t="n">
        <f aca="false">LN(C710/C709)</f>
        <v>0.251763942251503</v>
      </c>
      <c r="E710" s="106" t="n">
        <f aca="false">STDEV(D701:D710)*SQRT(trade_day)</f>
        <v>4.59509227828904</v>
      </c>
      <c r="F710" s="97"/>
      <c r="G710" s="103" t="n">
        <f aca="false">IF(G$1="P",MAX(0,G$2-$C710),IF(G$1="C",MAX(0,$C710-G$2)))</f>
        <v>0</v>
      </c>
      <c r="H710" s="103" t="n">
        <f aca="false">IF(H$1="P",MAX(0,H$2-$C710),IF(H$1="C",MAX(0,$C710-H$2)))</f>
        <v>0</v>
      </c>
      <c r="I710" s="103" t="n">
        <f aca="false">IF(I$1="P",MAX(0,I$2-$C710),IF(I$1="C",MAX(0,$C710-I$2)))</f>
        <v>4.57</v>
      </c>
      <c r="J710" s="103" t="n">
        <f aca="false">IF(J$1="P",MAX(0,J$2-$C710),IF(J$1="C",MAX(0,$C710-J$2)))</f>
        <v>9.57</v>
      </c>
      <c r="K710" s="103" t="n">
        <f aca="false">IF(K$1="P",MAX(0,K$2-$C710),IF(K$1="C",MAX(0,$C710-K$2)))</f>
        <v>14.57</v>
      </c>
      <c r="L710" s="103" t="n">
        <f aca="false">IF(L$1="P",MAX(0,L$2-$C710),IF(L$1="C",MAX(0,$C710-L$2)))</f>
        <v>24.57</v>
      </c>
      <c r="M710" s="103" t="n">
        <f aca="false">IF(M$1="P",MAX(0,M$2-$C710),IF(M$1="C",MAX(0,$C710-M$2)))</f>
        <v>5.43</v>
      </c>
      <c r="N710" s="103" t="n">
        <f aca="false">IF(N$1="P",MAX(0,N$2-$C710),IF(N$1="C",MAX(0,$C710-N$2)))</f>
        <v>0.43</v>
      </c>
      <c r="O710" s="103" t="n">
        <f aca="false">IF(O$1="P",MAX(0,O$2-$C710),IF(O$1="C",MAX(0,$C710-O$2)))</f>
        <v>0</v>
      </c>
      <c r="P710" s="103" t="n">
        <f aca="false">IF(P$1="P",MAX(0,P$2-$C710),IF(P$1="C",MAX(0,$C710-P$2)))</f>
        <v>0</v>
      </c>
      <c r="Q710" s="103" t="n">
        <f aca="false">IF(Q$1="P",MAX(0,Q$2-$C710),IF(Q$1="C",MAX(0,$C710-Q$2)))</f>
        <v>0</v>
      </c>
      <c r="R710" s="103" t="n">
        <f aca="false">IF(R$1="P",MAX(0,R$2-$C710),IF(R$1="C",MAX(0,$C710-R$2)))</f>
        <v>0</v>
      </c>
      <c r="S710" s="103" t="n">
        <f aca="false">IF(S$1="P",MAX(0,S$2-$C710),IF(S$1="C",MAX(0,$C710-S$2)))</f>
        <v>0</v>
      </c>
      <c r="T710" s="104" t="n">
        <f aca="false">A710</f>
        <v>33</v>
      </c>
      <c r="U710" s="105" t="n">
        <f aca="false">VLOOKUP($B710,Gas!$B$3:$E$2506,2)</f>
        <v>5.065</v>
      </c>
      <c r="V710" s="46" t="n">
        <f aca="false">C710/U710</f>
        <v>5.02073050345508</v>
      </c>
      <c r="W710" s="99" t="n">
        <f aca="false">VLOOKUP($B710,Gas!$B$3:$E$2506,4)</f>
        <v>0.417291601525118</v>
      </c>
    </row>
    <row r="711" customFormat="false" ht="12.75" hidden="false" customHeight="false" outlineLevel="0" collapsed="false">
      <c r="A711" s="95" t="n">
        <f aca="false">MONTH(B711)+(YEAR(B711)-1998)*12</f>
        <v>33</v>
      </c>
      <c r="B711" s="101" t="n">
        <v>36789</v>
      </c>
      <c r="C711" s="102" t="n">
        <v>28.31</v>
      </c>
      <c r="D711" s="98" t="n">
        <f aca="false">LN(C711/C710)</f>
        <v>0.10728551968978</v>
      </c>
      <c r="E711" s="106" t="n">
        <f aca="false">STDEV(D702:D711)*SQRT(trade_day)</f>
        <v>3.54051412654621</v>
      </c>
      <c r="F711" s="97"/>
      <c r="G711" s="103" t="n">
        <f aca="false">IF(G$1="P",MAX(0,G$2-$C711),IF(G$1="C",MAX(0,$C711-G$2)))</f>
        <v>0</v>
      </c>
      <c r="H711" s="103" t="n">
        <f aca="false">IF(H$1="P",MAX(0,H$2-$C711),IF(H$1="C",MAX(0,$C711-H$2)))</f>
        <v>0</v>
      </c>
      <c r="I711" s="103" t="n">
        <f aca="false">IF(I$1="P",MAX(0,I$2-$C711),IF(I$1="C",MAX(0,$C711-I$2)))</f>
        <v>1.69</v>
      </c>
      <c r="J711" s="103" t="n">
        <f aca="false">IF(J$1="P",MAX(0,J$2-$C711),IF(J$1="C",MAX(0,$C711-J$2)))</f>
        <v>6.69</v>
      </c>
      <c r="K711" s="103" t="n">
        <f aca="false">IF(K$1="P",MAX(0,K$2-$C711),IF(K$1="C",MAX(0,$C711-K$2)))</f>
        <v>11.69</v>
      </c>
      <c r="L711" s="103" t="n">
        <f aca="false">IF(L$1="P",MAX(0,L$2-$C711),IF(L$1="C",MAX(0,$C711-L$2)))</f>
        <v>21.69</v>
      </c>
      <c r="M711" s="103" t="n">
        <f aca="false">IF(M$1="P",MAX(0,M$2-$C711),IF(M$1="C",MAX(0,$C711-M$2)))</f>
        <v>8.31</v>
      </c>
      <c r="N711" s="103" t="n">
        <f aca="false">IF(N$1="P",MAX(0,N$2-$C711),IF(N$1="C",MAX(0,$C711-N$2)))</f>
        <v>3.31</v>
      </c>
      <c r="O711" s="103" t="n">
        <f aca="false">IF(O$1="P",MAX(0,O$2-$C711),IF(O$1="C",MAX(0,$C711-O$2)))</f>
        <v>0</v>
      </c>
      <c r="P711" s="103" t="n">
        <f aca="false">IF(P$1="P",MAX(0,P$2-$C711),IF(P$1="C",MAX(0,$C711-P$2)))</f>
        <v>0</v>
      </c>
      <c r="Q711" s="103" t="n">
        <f aca="false">IF(Q$1="P",MAX(0,Q$2-$C711),IF(Q$1="C",MAX(0,$C711-Q$2)))</f>
        <v>0</v>
      </c>
      <c r="R711" s="103" t="n">
        <f aca="false">IF(R$1="P",MAX(0,R$2-$C711),IF(R$1="C",MAX(0,$C711-R$2)))</f>
        <v>0</v>
      </c>
      <c r="S711" s="103" t="n">
        <f aca="false">IF(S$1="P",MAX(0,S$2-$C711),IF(S$1="C",MAX(0,$C711-S$2)))</f>
        <v>0</v>
      </c>
      <c r="T711" s="104" t="n">
        <f aca="false">A711</f>
        <v>33</v>
      </c>
      <c r="U711" s="105" t="n">
        <f aca="false">VLOOKUP($B711,Gas!$B$3:$E$2506,2)</f>
        <v>5.22</v>
      </c>
      <c r="V711" s="46" t="n">
        <f aca="false">C711/U711</f>
        <v>5.42337164750958</v>
      </c>
      <c r="W711" s="99" t="n">
        <f aca="false">VLOOKUP($B711,Gas!$B$3:$E$2506,4)</f>
        <v>0.437424678536316</v>
      </c>
    </row>
    <row r="712" customFormat="false" ht="12.75" hidden="false" customHeight="false" outlineLevel="0" collapsed="false">
      <c r="A712" s="95" t="n">
        <f aca="false">MONTH(B712)+(YEAR(B712)-1998)*12</f>
        <v>33</v>
      </c>
      <c r="B712" s="101" t="n">
        <v>36790</v>
      </c>
      <c r="C712" s="102" t="n">
        <v>18.73</v>
      </c>
      <c r="D712" s="98" t="n">
        <f aca="false">LN(C712/C711)</f>
        <v>-0.413088582667811</v>
      </c>
      <c r="E712" s="106" t="n">
        <f aca="false">STDEV(D703:D712)*SQRT(trade_day)</f>
        <v>4.15133561525023</v>
      </c>
      <c r="F712" s="97"/>
      <c r="G712" s="103" t="n">
        <f aca="false">IF(G$1="P",MAX(0,G$2-$C712),IF(G$1="C",MAX(0,$C712-G$2)))</f>
        <v>1.27</v>
      </c>
      <c r="H712" s="103" t="n">
        <f aca="false">IF(H$1="P",MAX(0,H$2-$C712),IF(H$1="C",MAX(0,$C712-H$2)))</f>
        <v>6.27</v>
      </c>
      <c r="I712" s="103" t="n">
        <f aca="false">IF(I$1="P",MAX(0,I$2-$C712),IF(I$1="C",MAX(0,$C712-I$2)))</f>
        <v>11.27</v>
      </c>
      <c r="J712" s="103" t="n">
        <f aca="false">IF(J$1="P",MAX(0,J$2-$C712),IF(J$1="C",MAX(0,$C712-J$2)))</f>
        <v>16.27</v>
      </c>
      <c r="K712" s="103" t="n">
        <f aca="false">IF(K$1="P",MAX(0,K$2-$C712),IF(K$1="C",MAX(0,$C712-K$2)))</f>
        <v>21.27</v>
      </c>
      <c r="L712" s="103" t="n">
        <f aca="false">IF(L$1="P",MAX(0,L$2-$C712),IF(L$1="C",MAX(0,$C712-L$2)))</f>
        <v>31.27</v>
      </c>
      <c r="M712" s="103" t="n">
        <f aca="false">IF(M$1="P",MAX(0,M$2-$C712),IF(M$1="C",MAX(0,$C712-M$2)))</f>
        <v>0</v>
      </c>
      <c r="N712" s="103" t="n">
        <f aca="false">IF(N$1="P",MAX(0,N$2-$C712),IF(N$1="C",MAX(0,$C712-N$2)))</f>
        <v>0</v>
      </c>
      <c r="O712" s="103" t="n">
        <f aca="false">IF(O$1="P",MAX(0,O$2-$C712),IF(O$1="C",MAX(0,$C712-O$2)))</f>
        <v>0</v>
      </c>
      <c r="P712" s="103" t="n">
        <f aca="false">IF(P$1="P",MAX(0,P$2-$C712),IF(P$1="C",MAX(0,$C712-P$2)))</f>
        <v>0</v>
      </c>
      <c r="Q712" s="103" t="n">
        <f aca="false">IF(Q$1="P",MAX(0,Q$2-$C712),IF(Q$1="C",MAX(0,$C712-Q$2)))</f>
        <v>0</v>
      </c>
      <c r="R712" s="103" t="n">
        <f aca="false">IF(R$1="P",MAX(0,R$2-$C712),IF(R$1="C",MAX(0,$C712-R$2)))</f>
        <v>0</v>
      </c>
      <c r="S712" s="103" t="n">
        <f aca="false">IF(S$1="P",MAX(0,S$2-$C712),IF(S$1="C",MAX(0,$C712-S$2)))</f>
        <v>0</v>
      </c>
      <c r="T712" s="104" t="n">
        <f aca="false">A712</f>
        <v>33</v>
      </c>
      <c r="U712" s="105" t="n">
        <f aca="false">VLOOKUP($B712,Gas!$B$3:$E$2506,2)</f>
        <v>5.245</v>
      </c>
      <c r="V712" s="46" t="n">
        <f aca="false">C712/U712</f>
        <v>3.57102001906578</v>
      </c>
      <c r="W712" s="99" t="n">
        <f aca="false">VLOOKUP($B712,Gas!$B$3:$E$2506,4)</f>
        <v>0.43413850154958</v>
      </c>
    </row>
    <row r="713" customFormat="false" ht="12.75" hidden="false" customHeight="false" outlineLevel="0" collapsed="false">
      <c r="A713" s="95" t="n">
        <f aca="false">MONTH(B713)+(YEAR(B713)-1998)*12</f>
        <v>33</v>
      </c>
      <c r="B713" s="101" t="n">
        <v>36791</v>
      </c>
      <c r="C713" s="102" t="n">
        <v>19.29</v>
      </c>
      <c r="D713" s="98" t="n">
        <f aca="false">LN(C713/C712)</f>
        <v>0.0294603104616406</v>
      </c>
      <c r="E713" s="106" t="n">
        <f aca="false">STDEV(D704:D713)*SQRT(trade_day)</f>
        <v>4.15293503320475</v>
      </c>
      <c r="F713" s="97"/>
      <c r="G713" s="103" t="n">
        <f aca="false">IF(G$1="P",MAX(0,G$2-$C713),IF(G$1="C",MAX(0,$C713-G$2)))</f>
        <v>0.710000000000001</v>
      </c>
      <c r="H713" s="103" t="n">
        <f aca="false">IF(H$1="P",MAX(0,H$2-$C713),IF(H$1="C",MAX(0,$C713-H$2)))</f>
        <v>5.71</v>
      </c>
      <c r="I713" s="103" t="n">
        <f aca="false">IF(I$1="P",MAX(0,I$2-$C713),IF(I$1="C",MAX(0,$C713-I$2)))</f>
        <v>10.71</v>
      </c>
      <c r="J713" s="103" t="n">
        <f aca="false">IF(J$1="P",MAX(0,J$2-$C713),IF(J$1="C",MAX(0,$C713-J$2)))</f>
        <v>15.71</v>
      </c>
      <c r="K713" s="103" t="n">
        <f aca="false">IF(K$1="P",MAX(0,K$2-$C713),IF(K$1="C",MAX(0,$C713-K$2)))</f>
        <v>20.71</v>
      </c>
      <c r="L713" s="103" t="n">
        <f aca="false">IF(L$1="P",MAX(0,L$2-$C713),IF(L$1="C",MAX(0,$C713-L$2)))</f>
        <v>30.71</v>
      </c>
      <c r="M713" s="103" t="n">
        <f aca="false">IF(M$1="P",MAX(0,M$2-$C713),IF(M$1="C",MAX(0,$C713-M$2)))</f>
        <v>0</v>
      </c>
      <c r="N713" s="103" t="n">
        <f aca="false">IF(N$1="P",MAX(0,N$2-$C713),IF(N$1="C",MAX(0,$C713-N$2)))</f>
        <v>0</v>
      </c>
      <c r="O713" s="103" t="n">
        <f aca="false">IF(O$1="P",MAX(0,O$2-$C713),IF(O$1="C",MAX(0,$C713-O$2)))</f>
        <v>0</v>
      </c>
      <c r="P713" s="103" t="n">
        <f aca="false">IF(P$1="P",MAX(0,P$2-$C713),IF(P$1="C",MAX(0,$C713-P$2)))</f>
        <v>0</v>
      </c>
      <c r="Q713" s="103" t="n">
        <f aca="false">IF(Q$1="P",MAX(0,Q$2-$C713),IF(Q$1="C",MAX(0,$C713-Q$2)))</f>
        <v>0</v>
      </c>
      <c r="R713" s="103" t="n">
        <f aca="false">IF(R$1="P",MAX(0,R$2-$C713),IF(R$1="C",MAX(0,$C713-R$2)))</f>
        <v>0</v>
      </c>
      <c r="S713" s="103" t="n">
        <f aca="false">IF(S$1="P",MAX(0,S$2-$C713),IF(S$1="C",MAX(0,$C713-S$2)))</f>
        <v>0</v>
      </c>
      <c r="T713" s="104" t="n">
        <f aca="false">A713</f>
        <v>33</v>
      </c>
      <c r="U713" s="105" t="n">
        <f aca="false">VLOOKUP($B713,Gas!$B$3:$E$2506,2)</f>
        <v>5.16</v>
      </c>
      <c r="V713" s="46" t="n">
        <f aca="false">C713/U713</f>
        <v>3.73837209302326</v>
      </c>
      <c r="W713" s="99" t="n">
        <f aca="false">VLOOKUP($B713,Gas!$B$3:$E$2506,4)</f>
        <v>0.44794541586162</v>
      </c>
    </row>
    <row r="714" customFormat="false" ht="12.75" hidden="false" customHeight="false" outlineLevel="0" collapsed="false">
      <c r="A714" s="95" t="n">
        <f aca="false">MONTH(B714)+(YEAR(B714)-1998)*12</f>
        <v>33</v>
      </c>
      <c r="B714" s="101" t="n">
        <v>36794</v>
      </c>
      <c r="C714" s="102" t="n">
        <v>20.19</v>
      </c>
      <c r="D714" s="98" t="n">
        <f aca="false">LN(C714/C713)</f>
        <v>0.0456006054071085</v>
      </c>
      <c r="E714" s="106" t="n">
        <f aca="false">STDEV(D705:D714)*SQRT(trade_day)</f>
        <v>2.87769690263254</v>
      </c>
      <c r="F714" s="97"/>
      <c r="G714" s="103" t="n">
        <f aca="false">IF(G$1="P",MAX(0,G$2-$C714),IF(G$1="C",MAX(0,$C714-G$2)))</f>
        <v>0</v>
      </c>
      <c r="H714" s="103" t="n">
        <f aca="false">IF(H$1="P",MAX(0,H$2-$C714),IF(H$1="C",MAX(0,$C714-H$2)))</f>
        <v>4.81</v>
      </c>
      <c r="I714" s="103" t="n">
        <f aca="false">IF(I$1="P",MAX(0,I$2-$C714),IF(I$1="C",MAX(0,$C714-I$2)))</f>
        <v>9.81</v>
      </c>
      <c r="J714" s="103" t="n">
        <f aca="false">IF(J$1="P",MAX(0,J$2-$C714),IF(J$1="C",MAX(0,$C714-J$2)))</f>
        <v>14.81</v>
      </c>
      <c r="K714" s="103" t="n">
        <f aca="false">IF(K$1="P",MAX(0,K$2-$C714),IF(K$1="C",MAX(0,$C714-K$2)))</f>
        <v>19.81</v>
      </c>
      <c r="L714" s="103" t="n">
        <f aca="false">IF(L$1="P",MAX(0,L$2-$C714),IF(L$1="C",MAX(0,$C714-L$2)))</f>
        <v>29.81</v>
      </c>
      <c r="M714" s="103" t="n">
        <f aca="false">IF(M$1="P",MAX(0,M$2-$C714),IF(M$1="C",MAX(0,$C714-M$2)))</f>
        <v>0.190000000000001</v>
      </c>
      <c r="N714" s="103" t="n">
        <f aca="false">IF(N$1="P",MAX(0,N$2-$C714),IF(N$1="C",MAX(0,$C714-N$2)))</f>
        <v>0</v>
      </c>
      <c r="O714" s="103" t="n">
        <f aca="false">IF(O$1="P",MAX(0,O$2-$C714),IF(O$1="C",MAX(0,$C714-O$2)))</f>
        <v>0</v>
      </c>
      <c r="P714" s="103" t="n">
        <f aca="false">IF(P$1="P",MAX(0,P$2-$C714),IF(P$1="C",MAX(0,$C714-P$2)))</f>
        <v>0</v>
      </c>
      <c r="Q714" s="103" t="n">
        <f aca="false">IF(Q$1="P",MAX(0,Q$2-$C714),IF(Q$1="C",MAX(0,$C714-Q$2)))</f>
        <v>0</v>
      </c>
      <c r="R714" s="103" t="n">
        <f aca="false">IF(R$1="P",MAX(0,R$2-$C714),IF(R$1="C",MAX(0,$C714-R$2)))</f>
        <v>0</v>
      </c>
      <c r="S714" s="103" t="n">
        <f aca="false">IF(S$1="P",MAX(0,S$2-$C714),IF(S$1="C",MAX(0,$C714-S$2)))</f>
        <v>0</v>
      </c>
      <c r="T714" s="104" t="n">
        <f aca="false">A714</f>
        <v>33</v>
      </c>
      <c r="U714" s="105" t="n">
        <f aca="false">VLOOKUP($B714,Gas!$B$3:$E$2506,2)</f>
        <v>5.165</v>
      </c>
      <c r="V714" s="46" t="n">
        <f aca="false">C714/U714</f>
        <v>3.90900290416263</v>
      </c>
      <c r="W714" s="99" t="n">
        <f aca="false">VLOOKUP($B714,Gas!$B$3:$E$2506,4)</f>
        <v>0.422923497462311</v>
      </c>
    </row>
    <row r="715" customFormat="false" ht="12.75" hidden="false" customHeight="false" outlineLevel="0" collapsed="false">
      <c r="A715" s="95" t="n">
        <f aca="false">MONTH(B715)+(YEAR(B715)-1998)*12</f>
        <v>33</v>
      </c>
      <c r="B715" s="101" t="n">
        <v>36795</v>
      </c>
      <c r="C715" s="102" t="n">
        <v>17.45</v>
      </c>
      <c r="D715" s="98" t="n">
        <f aca="false">LN(C715/C714)</f>
        <v>-0.14584778367631</v>
      </c>
      <c r="E715" s="106" t="n">
        <f aca="false">STDEV(D706:D715)*SQRT(trade_day)</f>
        <v>2.91635373288507</v>
      </c>
      <c r="F715" s="97"/>
      <c r="G715" s="103" t="n">
        <f aca="false">IF(G$1="P",MAX(0,G$2-$C715),IF(G$1="C",MAX(0,$C715-G$2)))</f>
        <v>2.55</v>
      </c>
      <c r="H715" s="103" t="n">
        <f aca="false">IF(H$1="P",MAX(0,H$2-$C715),IF(H$1="C",MAX(0,$C715-H$2)))</f>
        <v>7.55</v>
      </c>
      <c r="I715" s="103" t="n">
        <f aca="false">IF(I$1="P",MAX(0,I$2-$C715),IF(I$1="C",MAX(0,$C715-I$2)))</f>
        <v>12.55</v>
      </c>
      <c r="J715" s="103" t="n">
        <f aca="false">IF(J$1="P",MAX(0,J$2-$C715),IF(J$1="C",MAX(0,$C715-J$2)))</f>
        <v>17.55</v>
      </c>
      <c r="K715" s="103" t="n">
        <f aca="false">IF(K$1="P",MAX(0,K$2-$C715),IF(K$1="C",MAX(0,$C715-K$2)))</f>
        <v>22.55</v>
      </c>
      <c r="L715" s="103" t="n">
        <f aca="false">IF(L$1="P",MAX(0,L$2-$C715),IF(L$1="C",MAX(0,$C715-L$2)))</f>
        <v>32.55</v>
      </c>
      <c r="M715" s="103" t="n">
        <f aca="false">IF(M$1="P",MAX(0,M$2-$C715),IF(M$1="C",MAX(0,$C715-M$2)))</f>
        <v>0</v>
      </c>
      <c r="N715" s="103" t="n">
        <f aca="false">IF(N$1="P",MAX(0,N$2-$C715),IF(N$1="C",MAX(0,$C715-N$2)))</f>
        <v>0</v>
      </c>
      <c r="O715" s="103" t="n">
        <f aca="false">IF(O$1="P",MAX(0,O$2-$C715),IF(O$1="C",MAX(0,$C715-O$2)))</f>
        <v>0</v>
      </c>
      <c r="P715" s="103" t="n">
        <f aca="false">IF(P$1="P",MAX(0,P$2-$C715),IF(P$1="C",MAX(0,$C715-P$2)))</f>
        <v>0</v>
      </c>
      <c r="Q715" s="103" t="n">
        <f aca="false">IF(Q$1="P",MAX(0,Q$2-$C715),IF(Q$1="C",MAX(0,$C715-Q$2)))</f>
        <v>0</v>
      </c>
      <c r="R715" s="103" t="n">
        <f aca="false">IF(R$1="P",MAX(0,R$2-$C715),IF(R$1="C",MAX(0,$C715-R$2)))</f>
        <v>0</v>
      </c>
      <c r="S715" s="103" t="n">
        <f aca="false">IF(S$1="P",MAX(0,S$2-$C715),IF(S$1="C",MAX(0,$C715-S$2)))</f>
        <v>0</v>
      </c>
      <c r="T715" s="104" t="n">
        <f aca="false">A715</f>
        <v>33</v>
      </c>
      <c r="U715" s="105" t="n">
        <f aca="false">VLOOKUP($B715,Gas!$B$3:$E$2506,2)</f>
        <v>5.105</v>
      </c>
      <c r="V715" s="46" t="n">
        <f aca="false">C715/U715</f>
        <v>3.41821743388834</v>
      </c>
      <c r="W715" s="99" t="n">
        <f aca="false">VLOOKUP($B715,Gas!$B$3:$E$2506,4)</f>
        <v>0.354474546532537</v>
      </c>
    </row>
    <row r="716" customFormat="false" ht="12.75" hidden="false" customHeight="false" outlineLevel="0" collapsed="false">
      <c r="A716" s="95" t="n">
        <f aca="false">MONTH(B716)+(YEAR(B716)-1998)*12</f>
        <v>33</v>
      </c>
      <c r="B716" s="101" t="n">
        <v>36796</v>
      </c>
      <c r="C716" s="102" t="n">
        <v>15.52</v>
      </c>
      <c r="D716" s="98" t="n">
        <f aca="false">LN(C716/C715)</f>
        <v>-0.117210133893363</v>
      </c>
      <c r="E716" s="106" t="n">
        <f aca="false">STDEV(D707:D716)*SQRT(trade_day)</f>
        <v>2.87508902213987</v>
      </c>
      <c r="F716" s="97"/>
      <c r="G716" s="103" t="n">
        <f aca="false">IF(G$1="P",MAX(0,G$2-$C716),IF(G$1="C",MAX(0,$C716-G$2)))</f>
        <v>4.48</v>
      </c>
      <c r="H716" s="103" t="n">
        <f aca="false">IF(H$1="P",MAX(0,H$2-$C716),IF(H$1="C",MAX(0,$C716-H$2)))</f>
        <v>9.48</v>
      </c>
      <c r="I716" s="103" t="n">
        <f aca="false">IF(I$1="P",MAX(0,I$2-$C716),IF(I$1="C",MAX(0,$C716-I$2)))</f>
        <v>14.48</v>
      </c>
      <c r="J716" s="103" t="n">
        <f aca="false">IF(J$1="P",MAX(0,J$2-$C716),IF(J$1="C",MAX(0,$C716-J$2)))</f>
        <v>19.48</v>
      </c>
      <c r="K716" s="103" t="n">
        <f aca="false">IF(K$1="P",MAX(0,K$2-$C716),IF(K$1="C",MAX(0,$C716-K$2)))</f>
        <v>24.48</v>
      </c>
      <c r="L716" s="103" t="n">
        <f aca="false">IF(L$1="P",MAX(0,L$2-$C716),IF(L$1="C",MAX(0,$C716-L$2)))</f>
        <v>34.48</v>
      </c>
      <c r="M716" s="103" t="n">
        <f aca="false">IF(M$1="P",MAX(0,M$2-$C716),IF(M$1="C",MAX(0,$C716-M$2)))</f>
        <v>0</v>
      </c>
      <c r="N716" s="103" t="n">
        <f aca="false">IF(N$1="P",MAX(0,N$2-$C716),IF(N$1="C",MAX(0,$C716-N$2)))</f>
        <v>0</v>
      </c>
      <c r="O716" s="103" t="n">
        <f aca="false">IF(O$1="P",MAX(0,O$2-$C716),IF(O$1="C",MAX(0,$C716-O$2)))</f>
        <v>0</v>
      </c>
      <c r="P716" s="103" t="n">
        <f aca="false">IF(P$1="P",MAX(0,P$2-$C716),IF(P$1="C",MAX(0,$C716-P$2)))</f>
        <v>0</v>
      </c>
      <c r="Q716" s="103" t="n">
        <f aca="false">IF(Q$1="P",MAX(0,Q$2-$C716),IF(Q$1="C",MAX(0,$C716-Q$2)))</f>
        <v>0</v>
      </c>
      <c r="R716" s="103" t="n">
        <f aca="false">IF(R$1="P",MAX(0,R$2-$C716),IF(R$1="C",MAX(0,$C716-R$2)))</f>
        <v>0</v>
      </c>
      <c r="S716" s="103" t="n">
        <f aca="false">IF(S$1="P",MAX(0,S$2-$C716),IF(S$1="C",MAX(0,$C716-S$2)))</f>
        <v>0</v>
      </c>
      <c r="T716" s="104" t="n">
        <f aca="false">A716</f>
        <v>33</v>
      </c>
      <c r="U716" s="105" t="n">
        <f aca="false">VLOOKUP($B716,Gas!$B$3:$E$2506,2)</f>
        <v>5.275</v>
      </c>
      <c r="V716" s="46" t="n">
        <f aca="false">C716/U716</f>
        <v>2.94218009478673</v>
      </c>
      <c r="W716" s="99" t="n">
        <f aca="false">VLOOKUP($B716,Gas!$B$3:$E$2506,4)</f>
        <v>0.417467295144587</v>
      </c>
    </row>
    <row r="717" customFormat="false" ht="12.75" hidden="false" customHeight="false" outlineLevel="0" collapsed="false">
      <c r="A717" s="95" t="n">
        <f aca="false">MONTH(B717)+(YEAR(B717)-1998)*12</f>
        <v>33</v>
      </c>
      <c r="B717" s="101" t="n">
        <v>36797</v>
      </c>
      <c r="C717" s="102" t="n">
        <v>17.53</v>
      </c>
      <c r="D717" s="98" t="n">
        <f aca="false">LN(C717/C716)</f>
        <v>0.121784184178071</v>
      </c>
      <c r="E717" s="106" t="n">
        <f aca="false">STDEV(D708:D717)*SQRT(trade_day)</f>
        <v>3.00578993224857</v>
      </c>
      <c r="F717" s="97"/>
      <c r="G717" s="103" t="n">
        <f aca="false">IF(G$1="P",MAX(0,G$2-$C717),IF(G$1="C",MAX(0,$C717-G$2)))</f>
        <v>2.47</v>
      </c>
      <c r="H717" s="103" t="n">
        <f aca="false">IF(H$1="P",MAX(0,H$2-$C717),IF(H$1="C",MAX(0,$C717-H$2)))</f>
        <v>7.47</v>
      </c>
      <c r="I717" s="103" t="n">
        <f aca="false">IF(I$1="P",MAX(0,I$2-$C717),IF(I$1="C",MAX(0,$C717-I$2)))</f>
        <v>12.47</v>
      </c>
      <c r="J717" s="103" t="n">
        <f aca="false">IF(J$1="P",MAX(0,J$2-$C717),IF(J$1="C",MAX(0,$C717-J$2)))</f>
        <v>17.47</v>
      </c>
      <c r="K717" s="103" t="n">
        <f aca="false">IF(K$1="P",MAX(0,K$2-$C717),IF(K$1="C",MAX(0,$C717-K$2)))</f>
        <v>22.47</v>
      </c>
      <c r="L717" s="103" t="n">
        <f aca="false">IF(L$1="P",MAX(0,L$2-$C717),IF(L$1="C",MAX(0,$C717-L$2)))</f>
        <v>32.47</v>
      </c>
      <c r="M717" s="103" t="n">
        <f aca="false">IF(M$1="P",MAX(0,M$2-$C717),IF(M$1="C",MAX(0,$C717-M$2)))</f>
        <v>0</v>
      </c>
      <c r="N717" s="103" t="n">
        <f aca="false">IF(N$1="P",MAX(0,N$2-$C717),IF(N$1="C",MAX(0,$C717-N$2)))</f>
        <v>0</v>
      </c>
      <c r="O717" s="103" t="n">
        <f aca="false">IF(O$1="P",MAX(0,O$2-$C717),IF(O$1="C",MAX(0,$C717-O$2)))</f>
        <v>0</v>
      </c>
      <c r="P717" s="103" t="n">
        <f aca="false">IF(P$1="P",MAX(0,P$2-$C717),IF(P$1="C",MAX(0,$C717-P$2)))</f>
        <v>0</v>
      </c>
      <c r="Q717" s="103" t="n">
        <f aca="false">IF(Q$1="P",MAX(0,Q$2-$C717),IF(Q$1="C",MAX(0,$C717-Q$2)))</f>
        <v>0</v>
      </c>
      <c r="R717" s="103" t="n">
        <f aca="false">IF(R$1="P",MAX(0,R$2-$C717),IF(R$1="C",MAX(0,$C717-R$2)))</f>
        <v>0</v>
      </c>
      <c r="S717" s="103" t="n">
        <f aca="false">IF(S$1="P",MAX(0,S$2-$C717),IF(S$1="C",MAX(0,$C717-S$2)))</f>
        <v>0</v>
      </c>
      <c r="T717" s="104" t="n">
        <f aca="false">A717</f>
        <v>33</v>
      </c>
      <c r="U717" s="105" t="n">
        <f aca="false">VLOOKUP($B717,Gas!$B$3:$E$2506,2)</f>
        <v>5.35</v>
      </c>
      <c r="V717" s="46" t="n">
        <f aca="false">C717/U717</f>
        <v>3.27663551401869</v>
      </c>
      <c r="W717" s="99" t="n">
        <f aca="false">VLOOKUP($B717,Gas!$B$3:$E$2506,4)</f>
        <v>0.426472845871871</v>
      </c>
    </row>
    <row r="718" customFormat="false" ht="12.75" hidden="false" customHeight="false" outlineLevel="0" collapsed="false">
      <c r="A718" s="95" t="n">
        <f aca="false">MONTH(B718)+(YEAR(B718)-1998)*12</f>
        <v>33</v>
      </c>
      <c r="B718" s="101" t="n">
        <v>36798</v>
      </c>
      <c r="C718" s="102" t="n">
        <v>20.52</v>
      </c>
      <c r="D718" s="98" t="n">
        <f aca="false">LN(C718/C717)</f>
        <v>0.157486321369426</v>
      </c>
      <c r="E718" s="106" t="n">
        <f aca="false">STDEV(D709:D718)*SQRT(trade_day)</f>
        <v>3.02946576016698</v>
      </c>
      <c r="F718" s="97"/>
      <c r="G718" s="103" t="n">
        <f aca="false">IF(G$1="P",MAX(0,G$2-$C718),IF(G$1="C",MAX(0,$C718-G$2)))</f>
        <v>0</v>
      </c>
      <c r="H718" s="103" t="n">
        <f aca="false">IF(H$1="P",MAX(0,H$2-$C718),IF(H$1="C",MAX(0,$C718-H$2)))</f>
        <v>4.48</v>
      </c>
      <c r="I718" s="103" t="n">
        <f aca="false">IF(I$1="P",MAX(0,I$2-$C718),IF(I$1="C",MAX(0,$C718-I$2)))</f>
        <v>9.48</v>
      </c>
      <c r="J718" s="103" t="n">
        <f aca="false">IF(J$1="P",MAX(0,J$2-$C718),IF(J$1="C",MAX(0,$C718-J$2)))</f>
        <v>14.48</v>
      </c>
      <c r="K718" s="103" t="n">
        <f aca="false">IF(K$1="P",MAX(0,K$2-$C718),IF(K$1="C",MAX(0,$C718-K$2)))</f>
        <v>19.48</v>
      </c>
      <c r="L718" s="103" t="n">
        <f aca="false">IF(L$1="P",MAX(0,L$2-$C718),IF(L$1="C",MAX(0,$C718-L$2)))</f>
        <v>29.48</v>
      </c>
      <c r="M718" s="103" t="n">
        <f aca="false">IF(M$1="P",MAX(0,M$2-$C718),IF(M$1="C",MAX(0,$C718-M$2)))</f>
        <v>0.52</v>
      </c>
      <c r="N718" s="103" t="n">
        <f aca="false">IF(N$1="P",MAX(0,N$2-$C718),IF(N$1="C",MAX(0,$C718-N$2)))</f>
        <v>0</v>
      </c>
      <c r="O718" s="103" t="n">
        <f aca="false">IF(O$1="P",MAX(0,O$2-$C718),IF(O$1="C",MAX(0,$C718-O$2)))</f>
        <v>0</v>
      </c>
      <c r="P718" s="103" t="n">
        <f aca="false">IF(P$1="P",MAX(0,P$2-$C718),IF(P$1="C",MAX(0,$C718-P$2)))</f>
        <v>0</v>
      </c>
      <c r="Q718" s="103" t="n">
        <f aca="false">IF(Q$1="P",MAX(0,Q$2-$C718),IF(Q$1="C",MAX(0,$C718-Q$2)))</f>
        <v>0</v>
      </c>
      <c r="R718" s="103" t="n">
        <f aca="false">IF(R$1="P",MAX(0,R$2-$C718),IF(R$1="C",MAX(0,$C718-R$2)))</f>
        <v>0</v>
      </c>
      <c r="S718" s="103" t="n">
        <f aca="false">IF(S$1="P",MAX(0,S$2-$C718),IF(S$1="C",MAX(0,$C718-S$2)))</f>
        <v>0</v>
      </c>
      <c r="T718" s="104" t="n">
        <f aca="false">A718</f>
        <v>33</v>
      </c>
      <c r="U718" s="105" t="n">
        <f aca="false">VLOOKUP($B718,Gas!$B$3:$E$2506,2)</f>
        <v>5.205</v>
      </c>
      <c r="V718" s="46" t="n">
        <f aca="false">C718/U718</f>
        <v>3.94236311239193</v>
      </c>
      <c r="W718" s="99" t="n">
        <f aca="false">VLOOKUP($B718,Gas!$B$3:$E$2506,4)</f>
        <v>0.365217593998439</v>
      </c>
    </row>
    <row r="719" customFormat="false" ht="12.75" hidden="false" customHeight="false" outlineLevel="0" collapsed="false">
      <c r="A719" s="95" t="n">
        <f aca="false">MONTH(B719)+(YEAR(B719)-1998)*12</f>
        <v>34</v>
      </c>
      <c r="B719" s="101" t="n">
        <v>36801</v>
      </c>
      <c r="C719" s="102" t="n">
        <v>26.48</v>
      </c>
      <c r="D719" s="98" t="n">
        <f aca="false">LN(C719/C718)</f>
        <v>0.254989710766239</v>
      </c>
      <c r="E719" s="106" t="n">
        <f aca="false">STDEV(D710:D719)*SQRT(trade_day)</f>
        <v>3.24725588641345</v>
      </c>
      <c r="F719" s="97"/>
      <c r="G719" s="103" t="n">
        <f aca="false">IF(G$1="P",MAX(0,G$2-$C719),IF(G$1="C",MAX(0,$C719-G$2)))</f>
        <v>0</v>
      </c>
      <c r="H719" s="103" t="n">
        <f aca="false">IF(H$1="P",MAX(0,H$2-$C719),IF(H$1="C",MAX(0,$C719-H$2)))</f>
        <v>0</v>
      </c>
      <c r="I719" s="103" t="n">
        <f aca="false">IF(I$1="P",MAX(0,I$2-$C719),IF(I$1="C",MAX(0,$C719-I$2)))</f>
        <v>3.52</v>
      </c>
      <c r="J719" s="103" t="n">
        <f aca="false">IF(J$1="P",MAX(0,J$2-$C719),IF(J$1="C",MAX(0,$C719-J$2)))</f>
        <v>8.52</v>
      </c>
      <c r="K719" s="103" t="n">
        <f aca="false">IF(K$1="P",MAX(0,K$2-$C719),IF(K$1="C",MAX(0,$C719-K$2)))</f>
        <v>13.52</v>
      </c>
      <c r="L719" s="103" t="n">
        <f aca="false">IF(L$1="P",MAX(0,L$2-$C719),IF(L$1="C",MAX(0,$C719-L$2)))</f>
        <v>23.52</v>
      </c>
      <c r="M719" s="103" t="n">
        <f aca="false">IF(M$1="P",MAX(0,M$2-$C719),IF(M$1="C",MAX(0,$C719-M$2)))</f>
        <v>6.48</v>
      </c>
      <c r="N719" s="103" t="n">
        <f aca="false">IF(N$1="P",MAX(0,N$2-$C719),IF(N$1="C",MAX(0,$C719-N$2)))</f>
        <v>1.48</v>
      </c>
      <c r="O719" s="103" t="n">
        <f aca="false">IF(O$1="P",MAX(0,O$2-$C719),IF(O$1="C",MAX(0,$C719-O$2)))</f>
        <v>0</v>
      </c>
      <c r="P719" s="103" t="n">
        <f aca="false">IF(P$1="P",MAX(0,P$2-$C719),IF(P$1="C",MAX(0,$C719-P$2)))</f>
        <v>0</v>
      </c>
      <c r="Q719" s="103" t="n">
        <f aca="false">IF(Q$1="P",MAX(0,Q$2-$C719),IF(Q$1="C",MAX(0,$C719-Q$2)))</f>
        <v>0</v>
      </c>
      <c r="R719" s="103" t="n">
        <f aca="false">IF(R$1="P",MAX(0,R$2-$C719),IF(R$1="C",MAX(0,$C719-R$2)))</f>
        <v>0</v>
      </c>
      <c r="S719" s="103" t="n">
        <f aca="false">IF(S$1="P",MAX(0,S$2-$C719),IF(S$1="C",MAX(0,$C719-S$2)))</f>
        <v>0</v>
      </c>
      <c r="T719" s="104" t="n">
        <f aca="false">A719</f>
        <v>34</v>
      </c>
      <c r="U719" s="105" t="n">
        <f aca="false">VLOOKUP($B719,Gas!$B$3:$E$2506,2)</f>
        <v>5.105</v>
      </c>
      <c r="V719" s="46" t="n">
        <f aca="false">C719/U719</f>
        <v>5.18707149853085</v>
      </c>
      <c r="W719" s="99" t="n">
        <f aca="false">VLOOKUP($B719,Gas!$B$3:$E$2506,4)</f>
        <v>0.308272294922469</v>
      </c>
    </row>
    <row r="720" customFormat="false" ht="12.75" hidden="false" customHeight="false" outlineLevel="0" collapsed="false">
      <c r="A720" s="95" t="n">
        <f aca="false">MONTH(B720)+(YEAR(B720)-1998)*12</f>
        <v>34</v>
      </c>
      <c r="B720" s="101" t="n">
        <v>36802</v>
      </c>
      <c r="C720" s="102" t="n">
        <v>41.39</v>
      </c>
      <c r="D720" s="98" t="n">
        <f aca="false">LN(C720/C719)</f>
        <v>0.446649574691834</v>
      </c>
      <c r="E720" s="106" t="n">
        <f aca="false">STDEV(D711:D720)*SQRT(trade_day)</f>
        <v>3.7287576573372</v>
      </c>
      <c r="F720" s="97"/>
      <c r="G720" s="103" t="n">
        <f aca="false">IF(G$1="P",MAX(0,G$2-$C720),IF(G$1="C",MAX(0,$C720-G$2)))</f>
        <v>0</v>
      </c>
      <c r="H720" s="103" t="n">
        <f aca="false">IF(H$1="P",MAX(0,H$2-$C720),IF(H$1="C",MAX(0,$C720-H$2)))</f>
        <v>0</v>
      </c>
      <c r="I720" s="103" t="n">
        <f aca="false">IF(I$1="P",MAX(0,I$2-$C720),IF(I$1="C",MAX(0,$C720-I$2)))</f>
        <v>0</v>
      </c>
      <c r="J720" s="103" t="n">
        <f aca="false">IF(J$1="P",MAX(0,J$2-$C720),IF(J$1="C",MAX(0,$C720-J$2)))</f>
        <v>0</v>
      </c>
      <c r="K720" s="103" t="n">
        <f aca="false">IF(K$1="P",MAX(0,K$2-$C720),IF(K$1="C",MAX(0,$C720-K$2)))</f>
        <v>0</v>
      </c>
      <c r="L720" s="103" t="n">
        <f aca="false">IF(L$1="P",MAX(0,L$2-$C720),IF(L$1="C",MAX(0,$C720-L$2)))</f>
        <v>8.61</v>
      </c>
      <c r="M720" s="103" t="n">
        <f aca="false">IF(M$1="P",MAX(0,M$2-$C720),IF(M$1="C",MAX(0,$C720-M$2)))</f>
        <v>21.39</v>
      </c>
      <c r="N720" s="103" t="n">
        <f aca="false">IF(N$1="P",MAX(0,N$2-$C720),IF(N$1="C",MAX(0,$C720-N$2)))</f>
        <v>16.39</v>
      </c>
      <c r="O720" s="103" t="n">
        <f aca="false">IF(O$1="P",MAX(0,O$2-$C720),IF(O$1="C",MAX(0,$C720-O$2)))</f>
        <v>11.39</v>
      </c>
      <c r="P720" s="103" t="n">
        <f aca="false">IF(P$1="P",MAX(0,P$2-$C720),IF(P$1="C",MAX(0,$C720-P$2)))</f>
        <v>6.39</v>
      </c>
      <c r="Q720" s="103" t="n">
        <f aca="false">IF(Q$1="P",MAX(0,Q$2-$C720),IF(Q$1="C",MAX(0,$C720-Q$2)))</f>
        <v>1.39</v>
      </c>
      <c r="R720" s="103" t="n">
        <f aca="false">IF(R$1="P",MAX(0,R$2-$C720),IF(R$1="C",MAX(0,$C720-R$2)))</f>
        <v>0</v>
      </c>
      <c r="S720" s="103" t="n">
        <f aca="false">IF(S$1="P",MAX(0,S$2-$C720),IF(S$1="C",MAX(0,$C720-S$2)))</f>
        <v>0</v>
      </c>
      <c r="T720" s="104" t="n">
        <f aca="false">A720</f>
        <v>34</v>
      </c>
      <c r="U720" s="105" t="n">
        <f aca="false">VLOOKUP($B720,Gas!$B$3:$E$2506,2)</f>
        <v>5.235</v>
      </c>
      <c r="V720" s="46" t="n">
        <f aca="false">C720/U720</f>
        <v>7.90639923591213</v>
      </c>
      <c r="W720" s="99" t="n">
        <f aca="false">VLOOKUP($B720,Gas!$B$3:$E$2506,4)</f>
        <v>0.346943061779813</v>
      </c>
    </row>
    <row r="721" customFormat="false" ht="12.75" hidden="false" customHeight="false" outlineLevel="0" collapsed="false">
      <c r="A721" s="95" t="n">
        <f aca="false">MONTH(B721)+(YEAR(B721)-1998)*12</f>
        <v>34</v>
      </c>
      <c r="B721" s="101" t="n">
        <v>36803</v>
      </c>
      <c r="C721" s="102" t="n">
        <v>37.47</v>
      </c>
      <c r="D721" s="98" t="n">
        <f aca="false">LN(C721/C720)</f>
        <v>-0.0994986929550451</v>
      </c>
      <c r="E721" s="106" t="n">
        <f aca="false">STDEV(D712:D721)*SQRT(trade_day)</f>
        <v>3.78149723569392</v>
      </c>
      <c r="F721" s="97"/>
      <c r="G721" s="103" t="n">
        <f aca="false">IF(G$1="P",MAX(0,G$2-$C721),IF(G$1="C",MAX(0,$C721-G$2)))</f>
        <v>0</v>
      </c>
      <c r="H721" s="103" t="n">
        <f aca="false">IF(H$1="P",MAX(0,H$2-$C721),IF(H$1="C",MAX(0,$C721-H$2)))</f>
        <v>0</v>
      </c>
      <c r="I721" s="103" t="n">
        <f aca="false">IF(I$1="P",MAX(0,I$2-$C721),IF(I$1="C",MAX(0,$C721-I$2)))</f>
        <v>0</v>
      </c>
      <c r="J721" s="103" t="n">
        <f aca="false">IF(J$1="P",MAX(0,J$2-$C721),IF(J$1="C",MAX(0,$C721-J$2)))</f>
        <v>0</v>
      </c>
      <c r="K721" s="103" t="n">
        <f aca="false">IF(K$1="P",MAX(0,K$2-$C721),IF(K$1="C",MAX(0,$C721-K$2)))</f>
        <v>2.53</v>
      </c>
      <c r="L721" s="103" t="n">
        <f aca="false">IF(L$1="P",MAX(0,L$2-$C721),IF(L$1="C",MAX(0,$C721-L$2)))</f>
        <v>12.53</v>
      </c>
      <c r="M721" s="103" t="n">
        <f aca="false">IF(M$1="P",MAX(0,M$2-$C721),IF(M$1="C",MAX(0,$C721-M$2)))</f>
        <v>17.47</v>
      </c>
      <c r="N721" s="103" t="n">
        <f aca="false">IF(N$1="P",MAX(0,N$2-$C721),IF(N$1="C",MAX(0,$C721-N$2)))</f>
        <v>12.47</v>
      </c>
      <c r="O721" s="103" t="n">
        <f aca="false">IF(O$1="P",MAX(0,O$2-$C721),IF(O$1="C",MAX(0,$C721-O$2)))</f>
        <v>7.47</v>
      </c>
      <c r="P721" s="103" t="n">
        <f aca="false">IF(P$1="P",MAX(0,P$2-$C721),IF(P$1="C",MAX(0,$C721-P$2)))</f>
        <v>2.47</v>
      </c>
      <c r="Q721" s="103" t="n">
        <f aca="false">IF(Q$1="P",MAX(0,Q$2-$C721),IF(Q$1="C",MAX(0,$C721-Q$2)))</f>
        <v>0</v>
      </c>
      <c r="R721" s="103" t="n">
        <f aca="false">IF(R$1="P",MAX(0,R$2-$C721),IF(R$1="C",MAX(0,$C721-R$2)))</f>
        <v>0</v>
      </c>
      <c r="S721" s="103" t="n">
        <f aca="false">IF(S$1="P",MAX(0,S$2-$C721),IF(S$1="C",MAX(0,$C721-S$2)))</f>
        <v>0</v>
      </c>
      <c r="T721" s="104" t="n">
        <f aca="false">A721</f>
        <v>34</v>
      </c>
      <c r="U721" s="105" t="n">
        <f aca="false">VLOOKUP($B721,Gas!$B$3:$E$2506,2)</f>
        <v>5.235</v>
      </c>
      <c r="V721" s="46" t="n">
        <f aca="false">C721/U721</f>
        <v>7.15759312320917</v>
      </c>
      <c r="W721" s="99" t="n">
        <f aca="false">VLOOKUP($B721,Gas!$B$3:$E$2506,4)</f>
        <v>0.346943061779813</v>
      </c>
    </row>
    <row r="722" customFormat="false" ht="12.75" hidden="false" customHeight="false" outlineLevel="0" collapsed="false">
      <c r="A722" s="95" t="n">
        <f aca="false">MONTH(B722)+(YEAR(B722)-1998)*12</f>
        <v>34</v>
      </c>
      <c r="B722" s="101" t="n">
        <v>36804</v>
      </c>
      <c r="C722" s="102" t="n">
        <v>28.95</v>
      </c>
      <c r="D722" s="98" t="n">
        <f aca="false">LN(C722/C721)</f>
        <v>-0.257970408786592</v>
      </c>
      <c r="E722" s="106" t="n">
        <f aca="false">STDEV(D713:D722)*SQRT(trade_day)</f>
        <v>3.33163974436954</v>
      </c>
      <c r="F722" s="97"/>
      <c r="G722" s="103" t="n">
        <f aca="false">IF(G$1="P",MAX(0,G$2-$C722),IF(G$1="C",MAX(0,$C722-G$2)))</f>
        <v>0</v>
      </c>
      <c r="H722" s="103" t="n">
        <f aca="false">IF(H$1="P",MAX(0,H$2-$C722),IF(H$1="C",MAX(0,$C722-H$2)))</f>
        <v>0</v>
      </c>
      <c r="I722" s="103" t="n">
        <f aca="false">IF(I$1="P",MAX(0,I$2-$C722),IF(I$1="C",MAX(0,$C722-I$2)))</f>
        <v>1.05</v>
      </c>
      <c r="J722" s="103" t="n">
        <f aca="false">IF(J$1="P",MAX(0,J$2-$C722),IF(J$1="C",MAX(0,$C722-J$2)))</f>
        <v>6.05</v>
      </c>
      <c r="K722" s="103" t="n">
        <f aca="false">IF(K$1="P",MAX(0,K$2-$C722),IF(K$1="C",MAX(0,$C722-K$2)))</f>
        <v>11.05</v>
      </c>
      <c r="L722" s="103" t="n">
        <f aca="false">IF(L$1="P",MAX(0,L$2-$C722),IF(L$1="C",MAX(0,$C722-L$2)))</f>
        <v>21.05</v>
      </c>
      <c r="M722" s="103" t="n">
        <f aca="false">IF(M$1="P",MAX(0,M$2-$C722),IF(M$1="C",MAX(0,$C722-M$2)))</f>
        <v>8.95</v>
      </c>
      <c r="N722" s="103" t="n">
        <f aca="false">IF(N$1="P",MAX(0,N$2-$C722),IF(N$1="C",MAX(0,$C722-N$2)))</f>
        <v>3.95</v>
      </c>
      <c r="O722" s="103" t="n">
        <f aca="false">IF(O$1="P",MAX(0,O$2-$C722),IF(O$1="C",MAX(0,$C722-O$2)))</f>
        <v>0</v>
      </c>
      <c r="P722" s="103" t="n">
        <f aca="false">IF(P$1="P",MAX(0,P$2-$C722),IF(P$1="C",MAX(0,$C722-P$2)))</f>
        <v>0</v>
      </c>
      <c r="Q722" s="103" t="n">
        <f aca="false">IF(Q$1="P",MAX(0,Q$2-$C722),IF(Q$1="C",MAX(0,$C722-Q$2)))</f>
        <v>0</v>
      </c>
      <c r="R722" s="103" t="n">
        <f aca="false">IF(R$1="P",MAX(0,R$2-$C722),IF(R$1="C",MAX(0,$C722-R$2)))</f>
        <v>0</v>
      </c>
      <c r="S722" s="103" t="n">
        <f aca="false">IF(S$1="P",MAX(0,S$2-$C722),IF(S$1="C",MAX(0,$C722-S$2)))</f>
        <v>0</v>
      </c>
      <c r="T722" s="104" t="n">
        <f aca="false">A722</f>
        <v>34</v>
      </c>
      <c r="U722" s="105" t="n">
        <f aca="false">VLOOKUP($B722,Gas!$B$3:$E$2506,2)</f>
        <v>5.215</v>
      </c>
      <c r="V722" s="46" t="n">
        <f aca="false">C722/U722</f>
        <v>5.55129434324065</v>
      </c>
      <c r="W722" s="99" t="n">
        <f aca="false">VLOOKUP($B722,Gas!$B$3:$E$2506,4)</f>
        <v>0.3483134036539</v>
      </c>
    </row>
    <row r="723" customFormat="false" ht="12.75" hidden="false" customHeight="false" outlineLevel="0" collapsed="false">
      <c r="A723" s="95" t="n">
        <f aca="false">MONTH(B723)+(YEAR(B723)-1998)*12</f>
        <v>34</v>
      </c>
      <c r="B723" s="101" t="n">
        <v>36805</v>
      </c>
      <c r="C723" s="102" t="n">
        <v>33.13</v>
      </c>
      <c r="D723" s="98" t="n">
        <f aca="false">LN(C723/C722)</f>
        <v>0.1348690122928</v>
      </c>
      <c r="E723" s="106" t="n">
        <f aca="false">STDEV(D714:D723)*SQRT(trade_day)</f>
        <v>3.36082154424871</v>
      </c>
      <c r="F723" s="97"/>
      <c r="G723" s="103" t="n">
        <f aca="false">IF(G$1="P",MAX(0,G$2-$C723),IF(G$1="C",MAX(0,$C723-G$2)))</f>
        <v>0</v>
      </c>
      <c r="H723" s="103" t="n">
        <f aca="false">IF(H$1="P",MAX(0,H$2-$C723),IF(H$1="C",MAX(0,$C723-H$2)))</f>
        <v>0</v>
      </c>
      <c r="I723" s="103" t="n">
        <f aca="false">IF(I$1="P",MAX(0,I$2-$C723),IF(I$1="C",MAX(0,$C723-I$2)))</f>
        <v>0</v>
      </c>
      <c r="J723" s="103" t="n">
        <f aca="false">IF(J$1="P",MAX(0,J$2-$C723),IF(J$1="C",MAX(0,$C723-J$2)))</f>
        <v>1.87</v>
      </c>
      <c r="K723" s="103" t="n">
        <f aca="false">IF(K$1="P",MAX(0,K$2-$C723),IF(K$1="C",MAX(0,$C723-K$2)))</f>
        <v>6.87</v>
      </c>
      <c r="L723" s="103" t="n">
        <f aca="false">IF(L$1="P",MAX(0,L$2-$C723),IF(L$1="C",MAX(0,$C723-L$2)))</f>
        <v>16.87</v>
      </c>
      <c r="M723" s="103" t="n">
        <f aca="false">IF(M$1="P",MAX(0,M$2-$C723),IF(M$1="C",MAX(0,$C723-M$2)))</f>
        <v>13.13</v>
      </c>
      <c r="N723" s="103" t="n">
        <f aca="false">IF(N$1="P",MAX(0,N$2-$C723),IF(N$1="C",MAX(0,$C723-N$2)))</f>
        <v>8.13</v>
      </c>
      <c r="O723" s="103" t="n">
        <f aca="false">IF(O$1="P",MAX(0,O$2-$C723),IF(O$1="C",MAX(0,$C723-O$2)))</f>
        <v>3.13</v>
      </c>
      <c r="P723" s="103" t="n">
        <f aca="false">IF(P$1="P",MAX(0,P$2-$C723),IF(P$1="C",MAX(0,$C723-P$2)))</f>
        <v>0</v>
      </c>
      <c r="Q723" s="103" t="n">
        <f aca="false">IF(Q$1="P",MAX(0,Q$2-$C723),IF(Q$1="C",MAX(0,$C723-Q$2)))</f>
        <v>0</v>
      </c>
      <c r="R723" s="103" t="n">
        <f aca="false">IF(R$1="P",MAX(0,R$2-$C723),IF(R$1="C",MAX(0,$C723-R$2)))</f>
        <v>0</v>
      </c>
      <c r="S723" s="103" t="n">
        <f aca="false">IF(S$1="P",MAX(0,S$2-$C723),IF(S$1="C",MAX(0,$C723-S$2)))</f>
        <v>0</v>
      </c>
      <c r="T723" s="104" t="n">
        <f aca="false">A723</f>
        <v>34</v>
      </c>
      <c r="U723" s="105" t="n">
        <f aca="false">VLOOKUP($B723,Gas!$B$3:$E$2506,2)</f>
        <v>5.25</v>
      </c>
      <c r="V723" s="46" t="n">
        <f aca="false">C723/U723</f>
        <v>6.31047619047619</v>
      </c>
      <c r="W723" s="99" t="n">
        <f aca="false">VLOOKUP($B723,Gas!$B$3:$E$2506,4)</f>
        <v>0.33881383807854</v>
      </c>
    </row>
    <row r="724" customFormat="false" ht="12.75" hidden="false" customHeight="false" outlineLevel="0" collapsed="false">
      <c r="A724" s="95" t="n">
        <f aca="false">MONTH(B724)+(YEAR(B724)-1998)*12</f>
        <v>34</v>
      </c>
      <c r="B724" s="101" t="n">
        <v>36808</v>
      </c>
      <c r="C724" s="102" t="n">
        <v>33.25</v>
      </c>
      <c r="D724" s="98" t="n">
        <f aca="false">LN(C724/C723)</f>
        <v>0.00361555079005864</v>
      </c>
      <c r="E724" s="106" t="n">
        <f aca="false">STDEV(D715:D724)*SQRT(trade_day)</f>
        <v>3.37030866628341</v>
      </c>
      <c r="F724" s="97"/>
      <c r="G724" s="103" t="n">
        <f aca="false">IF(G$1="P",MAX(0,G$2-$C724),IF(G$1="C",MAX(0,$C724-G$2)))</f>
        <v>0</v>
      </c>
      <c r="H724" s="103" t="n">
        <f aca="false">IF(H$1="P",MAX(0,H$2-$C724),IF(H$1="C",MAX(0,$C724-H$2)))</f>
        <v>0</v>
      </c>
      <c r="I724" s="103" t="n">
        <f aca="false">IF(I$1="P",MAX(0,I$2-$C724),IF(I$1="C",MAX(0,$C724-I$2)))</f>
        <v>0</v>
      </c>
      <c r="J724" s="103" t="n">
        <f aca="false">IF(J$1="P",MAX(0,J$2-$C724),IF(J$1="C",MAX(0,$C724-J$2)))</f>
        <v>1.75</v>
      </c>
      <c r="K724" s="103" t="n">
        <f aca="false">IF(K$1="P",MAX(0,K$2-$C724),IF(K$1="C",MAX(0,$C724-K$2)))</f>
        <v>6.75</v>
      </c>
      <c r="L724" s="103" t="n">
        <f aca="false">IF(L$1="P",MAX(0,L$2-$C724),IF(L$1="C",MAX(0,$C724-L$2)))</f>
        <v>16.75</v>
      </c>
      <c r="M724" s="103" t="n">
        <f aca="false">IF(M$1="P",MAX(0,M$2-$C724),IF(M$1="C",MAX(0,$C724-M$2)))</f>
        <v>13.25</v>
      </c>
      <c r="N724" s="103" t="n">
        <f aca="false">IF(N$1="P",MAX(0,N$2-$C724),IF(N$1="C",MAX(0,$C724-N$2)))</f>
        <v>8.25</v>
      </c>
      <c r="O724" s="103" t="n">
        <f aca="false">IF(O$1="P",MAX(0,O$2-$C724),IF(O$1="C",MAX(0,$C724-O$2)))</f>
        <v>3.25</v>
      </c>
      <c r="P724" s="103" t="n">
        <f aca="false">IF(P$1="P",MAX(0,P$2-$C724),IF(P$1="C",MAX(0,$C724-P$2)))</f>
        <v>0</v>
      </c>
      <c r="Q724" s="103" t="n">
        <f aca="false">IF(Q$1="P",MAX(0,Q$2-$C724),IF(Q$1="C",MAX(0,$C724-Q$2)))</f>
        <v>0</v>
      </c>
      <c r="R724" s="103" t="n">
        <f aca="false">IF(R$1="P",MAX(0,R$2-$C724),IF(R$1="C",MAX(0,$C724-R$2)))</f>
        <v>0</v>
      </c>
      <c r="S724" s="103" t="n">
        <f aca="false">IF(S$1="P",MAX(0,S$2-$C724),IF(S$1="C",MAX(0,$C724-S$2)))</f>
        <v>0</v>
      </c>
      <c r="T724" s="104" t="n">
        <f aca="false">A724</f>
        <v>34</v>
      </c>
      <c r="U724" s="105" t="n">
        <f aca="false">VLOOKUP($B724,Gas!$B$3:$E$2506,2)</f>
        <v>5.06</v>
      </c>
      <c r="V724" s="46" t="n">
        <f aca="false">C724/U724</f>
        <v>6.57114624505929</v>
      </c>
      <c r="W724" s="99" t="n">
        <f aca="false">VLOOKUP($B724,Gas!$B$3:$E$2506,4)</f>
        <v>0.29601124171082</v>
      </c>
    </row>
    <row r="725" customFormat="false" ht="12.75" hidden="false" customHeight="false" outlineLevel="0" collapsed="false">
      <c r="A725" s="95" t="n">
        <f aca="false">MONTH(B725)+(YEAR(B725)-1998)*12</f>
        <v>34</v>
      </c>
      <c r="B725" s="101" t="n">
        <v>36809</v>
      </c>
      <c r="C725" s="102" t="n">
        <v>25.68</v>
      </c>
      <c r="D725" s="98" t="n">
        <f aca="false">LN(C725/C724)</f>
        <v>-0.258342288280103</v>
      </c>
      <c r="E725" s="106" t="n">
        <f aca="false">STDEV(D716:D725)*SQRT(trade_day)</f>
        <v>3.59146722380731</v>
      </c>
      <c r="F725" s="97"/>
      <c r="G725" s="103" t="n">
        <f aca="false">IF(G$1="P",MAX(0,G$2-$C725),IF(G$1="C",MAX(0,$C725-G$2)))</f>
        <v>0</v>
      </c>
      <c r="H725" s="103" t="n">
        <f aca="false">IF(H$1="P",MAX(0,H$2-$C725),IF(H$1="C",MAX(0,$C725-H$2)))</f>
        <v>0</v>
      </c>
      <c r="I725" s="103" t="n">
        <f aca="false">IF(I$1="P",MAX(0,I$2-$C725),IF(I$1="C",MAX(0,$C725-I$2)))</f>
        <v>4.32</v>
      </c>
      <c r="J725" s="103" t="n">
        <f aca="false">IF(J$1="P",MAX(0,J$2-$C725),IF(J$1="C",MAX(0,$C725-J$2)))</f>
        <v>9.32</v>
      </c>
      <c r="K725" s="103" t="n">
        <f aca="false">IF(K$1="P",MAX(0,K$2-$C725),IF(K$1="C",MAX(0,$C725-K$2)))</f>
        <v>14.32</v>
      </c>
      <c r="L725" s="103" t="n">
        <f aca="false">IF(L$1="P",MAX(0,L$2-$C725),IF(L$1="C",MAX(0,$C725-L$2)))</f>
        <v>24.32</v>
      </c>
      <c r="M725" s="103" t="n">
        <f aca="false">IF(M$1="P",MAX(0,M$2-$C725),IF(M$1="C",MAX(0,$C725-M$2)))</f>
        <v>5.68</v>
      </c>
      <c r="N725" s="103" t="n">
        <f aca="false">IF(N$1="P",MAX(0,N$2-$C725),IF(N$1="C",MAX(0,$C725-N$2)))</f>
        <v>0.68</v>
      </c>
      <c r="O725" s="103" t="n">
        <f aca="false">IF(O$1="P",MAX(0,O$2-$C725),IF(O$1="C",MAX(0,$C725-O$2)))</f>
        <v>0</v>
      </c>
      <c r="P725" s="103" t="n">
        <f aca="false">IF(P$1="P",MAX(0,P$2-$C725),IF(P$1="C",MAX(0,$C725-P$2)))</f>
        <v>0</v>
      </c>
      <c r="Q725" s="103" t="n">
        <f aca="false">IF(Q$1="P",MAX(0,Q$2-$C725),IF(Q$1="C",MAX(0,$C725-Q$2)))</f>
        <v>0</v>
      </c>
      <c r="R725" s="103" t="n">
        <f aca="false">IF(R$1="P",MAX(0,R$2-$C725),IF(R$1="C",MAX(0,$C725-R$2)))</f>
        <v>0</v>
      </c>
      <c r="S725" s="103" t="n">
        <f aca="false">IF(S$1="P",MAX(0,S$2-$C725),IF(S$1="C",MAX(0,$C725-S$2)))</f>
        <v>0</v>
      </c>
      <c r="T725" s="104" t="n">
        <f aca="false">A725</f>
        <v>34</v>
      </c>
      <c r="U725" s="105" t="n">
        <f aca="false">VLOOKUP($B725,Gas!$B$3:$E$2506,2)</f>
        <v>5.055</v>
      </c>
      <c r="V725" s="46" t="n">
        <f aca="false">C725/U725</f>
        <v>5.08011869436202</v>
      </c>
      <c r="W725" s="99" t="n">
        <f aca="false">VLOOKUP($B725,Gas!$B$3:$E$2506,4)</f>
        <v>0.291405393604154</v>
      </c>
    </row>
    <row r="726" customFormat="false" ht="12.75" hidden="false" customHeight="false" outlineLevel="0" collapsed="false">
      <c r="A726" s="95" t="n">
        <f aca="false">MONTH(B726)+(YEAR(B726)-1998)*12</f>
        <v>34</v>
      </c>
      <c r="B726" s="101" t="n">
        <v>36810</v>
      </c>
      <c r="C726" s="102" t="n">
        <v>23.83</v>
      </c>
      <c r="D726" s="98" t="n">
        <f aca="false">LN(C726/C725)</f>
        <v>-0.0747671877111098</v>
      </c>
      <c r="E726" s="106" t="n">
        <f aca="false">STDEV(D717:D726)*SQRT(trade_day)</f>
        <v>3.54629282868414</v>
      </c>
      <c r="F726" s="97"/>
      <c r="G726" s="103" t="n">
        <f aca="false">IF(G$1="P",MAX(0,G$2-$C726),IF(G$1="C",MAX(0,$C726-G$2)))</f>
        <v>0</v>
      </c>
      <c r="H726" s="103" t="n">
        <f aca="false">IF(H$1="P",MAX(0,H$2-$C726),IF(H$1="C",MAX(0,$C726-H$2)))</f>
        <v>1.17</v>
      </c>
      <c r="I726" s="103" t="n">
        <f aca="false">IF(I$1="P",MAX(0,I$2-$C726),IF(I$1="C",MAX(0,$C726-I$2)))</f>
        <v>6.17</v>
      </c>
      <c r="J726" s="103" t="n">
        <f aca="false">IF(J$1="P",MAX(0,J$2-$C726),IF(J$1="C",MAX(0,$C726-J$2)))</f>
        <v>11.17</v>
      </c>
      <c r="K726" s="103" t="n">
        <f aca="false">IF(K$1="P",MAX(0,K$2-$C726),IF(K$1="C",MAX(0,$C726-K$2)))</f>
        <v>16.17</v>
      </c>
      <c r="L726" s="103" t="n">
        <f aca="false">IF(L$1="P",MAX(0,L$2-$C726),IF(L$1="C",MAX(0,$C726-L$2)))</f>
        <v>26.17</v>
      </c>
      <c r="M726" s="103" t="n">
        <f aca="false">IF(M$1="P",MAX(0,M$2-$C726),IF(M$1="C",MAX(0,$C726-M$2)))</f>
        <v>3.83</v>
      </c>
      <c r="N726" s="103" t="n">
        <f aca="false">IF(N$1="P",MAX(0,N$2-$C726),IF(N$1="C",MAX(0,$C726-N$2)))</f>
        <v>0</v>
      </c>
      <c r="O726" s="103" t="n">
        <f aca="false">IF(O$1="P",MAX(0,O$2-$C726),IF(O$1="C",MAX(0,$C726-O$2)))</f>
        <v>0</v>
      </c>
      <c r="P726" s="103" t="n">
        <f aca="false">IF(P$1="P",MAX(0,P$2-$C726),IF(P$1="C",MAX(0,$C726-P$2)))</f>
        <v>0</v>
      </c>
      <c r="Q726" s="103" t="n">
        <f aca="false">IF(Q$1="P",MAX(0,Q$2-$C726),IF(Q$1="C",MAX(0,$C726-Q$2)))</f>
        <v>0</v>
      </c>
      <c r="R726" s="103" t="n">
        <f aca="false">IF(R$1="P",MAX(0,R$2-$C726),IF(R$1="C",MAX(0,$C726-R$2)))</f>
        <v>0</v>
      </c>
      <c r="S726" s="103" t="n">
        <f aca="false">IF(S$1="P",MAX(0,S$2-$C726),IF(S$1="C",MAX(0,$C726-S$2)))</f>
        <v>0</v>
      </c>
      <c r="T726" s="104" t="n">
        <f aca="false">A726</f>
        <v>34</v>
      </c>
      <c r="U726" s="105" t="n">
        <f aca="false">VLOOKUP($B726,Gas!$B$3:$E$2506,2)</f>
        <v>5.08</v>
      </c>
      <c r="V726" s="46" t="n">
        <f aca="false">C726/U726</f>
        <v>4.69094488188976</v>
      </c>
      <c r="W726" s="99" t="n">
        <f aca="false">VLOOKUP($B726,Gas!$B$3:$E$2506,4)</f>
        <v>0.289980398148633</v>
      </c>
    </row>
    <row r="727" customFormat="false" ht="12.75" hidden="false" customHeight="false" outlineLevel="0" collapsed="false">
      <c r="A727" s="95" t="n">
        <f aca="false">MONTH(B727)+(YEAR(B727)-1998)*12</f>
        <v>34</v>
      </c>
      <c r="B727" s="101" t="n">
        <v>36811</v>
      </c>
      <c r="C727" s="102" t="n">
        <v>22.87</v>
      </c>
      <c r="D727" s="98" t="n">
        <f aca="false">LN(C727/C726)</f>
        <v>-0.0411192830759608</v>
      </c>
      <c r="E727" s="106" t="n">
        <f aca="false">STDEV(D718:D727)*SQRT(trade_day)</f>
        <v>3.53914502811332</v>
      </c>
      <c r="F727" s="97"/>
      <c r="G727" s="103" t="n">
        <f aca="false">IF(G$1="P",MAX(0,G$2-$C727),IF(G$1="C",MAX(0,$C727-G$2)))</f>
        <v>0</v>
      </c>
      <c r="H727" s="103" t="n">
        <f aca="false">IF(H$1="P",MAX(0,H$2-$C727),IF(H$1="C",MAX(0,$C727-H$2)))</f>
        <v>2.13</v>
      </c>
      <c r="I727" s="103" t="n">
        <f aca="false">IF(I$1="P",MAX(0,I$2-$C727),IF(I$1="C",MAX(0,$C727-I$2)))</f>
        <v>7.13</v>
      </c>
      <c r="J727" s="103" t="n">
        <f aca="false">IF(J$1="P",MAX(0,J$2-$C727),IF(J$1="C",MAX(0,$C727-J$2)))</f>
        <v>12.13</v>
      </c>
      <c r="K727" s="103" t="n">
        <f aca="false">IF(K$1="P",MAX(0,K$2-$C727),IF(K$1="C",MAX(0,$C727-K$2)))</f>
        <v>17.13</v>
      </c>
      <c r="L727" s="103" t="n">
        <f aca="false">IF(L$1="P",MAX(0,L$2-$C727),IF(L$1="C",MAX(0,$C727-L$2)))</f>
        <v>27.13</v>
      </c>
      <c r="M727" s="103" t="n">
        <f aca="false">IF(M$1="P",MAX(0,M$2-$C727),IF(M$1="C",MAX(0,$C727-M$2)))</f>
        <v>2.87</v>
      </c>
      <c r="N727" s="103" t="n">
        <f aca="false">IF(N$1="P",MAX(0,N$2-$C727),IF(N$1="C",MAX(0,$C727-N$2)))</f>
        <v>0</v>
      </c>
      <c r="O727" s="103" t="n">
        <f aca="false">IF(O$1="P",MAX(0,O$2-$C727),IF(O$1="C",MAX(0,$C727-O$2)))</f>
        <v>0</v>
      </c>
      <c r="P727" s="103" t="n">
        <f aca="false">IF(P$1="P",MAX(0,P$2-$C727),IF(P$1="C",MAX(0,$C727-P$2)))</f>
        <v>0</v>
      </c>
      <c r="Q727" s="103" t="n">
        <f aca="false">IF(Q$1="P",MAX(0,Q$2-$C727),IF(Q$1="C",MAX(0,$C727-Q$2)))</f>
        <v>0</v>
      </c>
      <c r="R727" s="103" t="n">
        <f aca="false">IF(R$1="P",MAX(0,R$2-$C727),IF(R$1="C",MAX(0,$C727-R$2)))</f>
        <v>0</v>
      </c>
      <c r="S727" s="103" t="n">
        <f aca="false">IF(S$1="P",MAX(0,S$2-$C727),IF(S$1="C",MAX(0,$C727-S$2)))</f>
        <v>0</v>
      </c>
      <c r="T727" s="104" t="n">
        <f aca="false">A727</f>
        <v>34</v>
      </c>
      <c r="U727" s="105" t="n">
        <f aca="false">VLOOKUP($B727,Gas!$B$3:$E$2506,2)</f>
        <v>5.16</v>
      </c>
      <c r="V727" s="46" t="n">
        <f aca="false">C727/U727</f>
        <v>4.43217054263566</v>
      </c>
      <c r="W727" s="99" t="n">
        <f aca="false">VLOOKUP($B727,Gas!$B$3:$E$2506,4)</f>
        <v>0.305977631610611</v>
      </c>
    </row>
    <row r="728" customFormat="false" ht="12.75" hidden="false" customHeight="false" outlineLevel="0" collapsed="false">
      <c r="A728" s="95" t="n">
        <f aca="false">MONTH(B728)+(YEAR(B728)-1998)*12</f>
        <v>34</v>
      </c>
      <c r="B728" s="101" t="n">
        <v>36812</v>
      </c>
      <c r="C728" s="102" t="n">
        <v>25.38</v>
      </c>
      <c r="D728" s="98" t="n">
        <f aca="false">LN(C728/C727)</f>
        <v>0.104135454251552</v>
      </c>
      <c r="E728" s="106" t="n">
        <f aca="false">STDEV(D719:D728)*SQRT(trade_day)</f>
        <v>3.4941008279263</v>
      </c>
      <c r="F728" s="97"/>
      <c r="G728" s="103" t="n">
        <f aca="false">IF(G$1="P",MAX(0,G$2-$C728),IF(G$1="C",MAX(0,$C728-G$2)))</f>
        <v>0</v>
      </c>
      <c r="H728" s="103" t="n">
        <f aca="false">IF(H$1="P",MAX(0,H$2-$C728),IF(H$1="C",MAX(0,$C728-H$2)))</f>
        <v>0</v>
      </c>
      <c r="I728" s="103" t="n">
        <f aca="false">IF(I$1="P",MAX(0,I$2-$C728),IF(I$1="C",MAX(0,$C728-I$2)))</f>
        <v>4.62</v>
      </c>
      <c r="J728" s="103" t="n">
        <f aca="false">IF(J$1="P",MAX(0,J$2-$C728),IF(J$1="C",MAX(0,$C728-J$2)))</f>
        <v>9.62</v>
      </c>
      <c r="K728" s="103" t="n">
        <f aca="false">IF(K$1="P",MAX(0,K$2-$C728),IF(K$1="C",MAX(0,$C728-K$2)))</f>
        <v>14.62</v>
      </c>
      <c r="L728" s="103" t="n">
        <f aca="false">IF(L$1="P",MAX(0,L$2-$C728),IF(L$1="C",MAX(0,$C728-L$2)))</f>
        <v>24.62</v>
      </c>
      <c r="M728" s="103" t="n">
        <f aca="false">IF(M$1="P",MAX(0,M$2-$C728),IF(M$1="C",MAX(0,$C728-M$2)))</f>
        <v>5.38</v>
      </c>
      <c r="N728" s="103" t="n">
        <f aca="false">IF(N$1="P",MAX(0,N$2-$C728),IF(N$1="C",MAX(0,$C728-N$2)))</f>
        <v>0.379999999999999</v>
      </c>
      <c r="O728" s="103" t="n">
        <f aca="false">IF(O$1="P",MAX(0,O$2-$C728),IF(O$1="C",MAX(0,$C728-O$2)))</f>
        <v>0</v>
      </c>
      <c r="P728" s="103" t="n">
        <f aca="false">IF(P$1="P",MAX(0,P$2-$C728),IF(P$1="C",MAX(0,$C728-P$2)))</f>
        <v>0</v>
      </c>
      <c r="Q728" s="103" t="n">
        <f aca="false">IF(Q$1="P",MAX(0,Q$2-$C728),IF(Q$1="C",MAX(0,$C728-Q$2)))</f>
        <v>0</v>
      </c>
      <c r="R728" s="103" t="n">
        <f aca="false">IF(R$1="P",MAX(0,R$2-$C728),IF(R$1="C",MAX(0,$C728-R$2)))</f>
        <v>0</v>
      </c>
      <c r="S728" s="103" t="n">
        <f aca="false">IF(S$1="P",MAX(0,S$2-$C728),IF(S$1="C",MAX(0,$C728-S$2)))</f>
        <v>0</v>
      </c>
      <c r="T728" s="104" t="n">
        <f aca="false">A728</f>
        <v>34</v>
      </c>
      <c r="U728" s="105" t="n">
        <f aca="false">VLOOKUP($B728,Gas!$B$3:$E$2506,2)</f>
        <v>5.545</v>
      </c>
      <c r="V728" s="46" t="n">
        <f aca="false">C728/U728</f>
        <v>4.5770964833183</v>
      </c>
      <c r="W728" s="99" t="n">
        <f aca="false">VLOOKUP($B728,Gas!$B$3:$E$2506,4)</f>
        <v>0.514807948236957</v>
      </c>
    </row>
    <row r="729" customFormat="false" ht="12.75" hidden="false" customHeight="false" outlineLevel="0" collapsed="false">
      <c r="A729" s="95" t="n">
        <f aca="false">MONTH(B729)+(YEAR(B729)-1998)*12</f>
        <v>34</v>
      </c>
      <c r="B729" s="101" t="n">
        <v>36815</v>
      </c>
      <c r="C729" s="102" t="n">
        <v>25.27</v>
      </c>
      <c r="D729" s="98" t="n">
        <f aca="false">LN(C729/C728)</f>
        <v>-0.0043435408861387</v>
      </c>
      <c r="E729" s="106" t="n">
        <f aca="false">STDEV(D720:D729)*SQRT(trade_day)</f>
        <v>3.24385423891762</v>
      </c>
      <c r="F729" s="97"/>
      <c r="G729" s="103" t="n">
        <f aca="false">IF(G$1="P",MAX(0,G$2-$C729),IF(G$1="C",MAX(0,$C729-G$2)))</f>
        <v>0</v>
      </c>
      <c r="H729" s="103" t="n">
        <f aca="false">IF(H$1="P",MAX(0,H$2-$C729),IF(H$1="C",MAX(0,$C729-H$2)))</f>
        <v>0</v>
      </c>
      <c r="I729" s="103" t="n">
        <f aca="false">IF(I$1="P",MAX(0,I$2-$C729),IF(I$1="C",MAX(0,$C729-I$2)))</f>
        <v>4.73</v>
      </c>
      <c r="J729" s="103" t="n">
        <f aca="false">IF(J$1="P",MAX(0,J$2-$C729),IF(J$1="C",MAX(0,$C729-J$2)))</f>
        <v>9.73</v>
      </c>
      <c r="K729" s="103" t="n">
        <f aca="false">IF(K$1="P",MAX(0,K$2-$C729),IF(K$1="C",MAX(0,$C729-K$2)))</f>
        <v>14.73</v>
      </c>
      <c r="L729" s="103" t="n">
        <f aca="false">IF(L$1="P",MAX(0,L$2-$C729),IF(L$1="C",MAX(0,$C729-L$2)))</f>
        <v>24.73</v>
      </c>
      <c r="M729" s="103" t="n">
        <f aca="false">IF(M$1="P",MAX(0,M$2-$C729),IF(M$1="C",MAX(0,$C729-M$2)))</f>
        <v>5.27</v>
      </c>
      <c r="N729" s="103" t="n">
        <f aca="false">IF(N$1="P",MAX(0,N$2-$C729),IF(N$1="C",MAX(0,$C729-N$2)))</f>
        <v>0.27</v>
      </c>
      <c r="O729" s="103" t="n">
        <f aca="false">IF(O$1="P",MAX(0,O$2-$C729),IF(O$1="C",MAX(0,$C729-O$2)))</f>
        <v>0</v>
      </c>
      <c r="P729" s="103" t="n">
        <f aca="false">IF(P$1="P",MAX(0,P$2-$C729),IF(P$1="C",MAX(0,$C729-P$2)))</f>
        <v>0</v>
      </c>
      <c r="Q729" s="103" t="n">
        <f aca="false">IF(Q$1="P",MAX(0,Q$2-$C729),IF(Q$1="C",MAX(0,$C729-Q$2)))</f>
        <v>0</v>
      </c>
      <c r="R729" s="103" t="n">
        <f aca="false">IF(R$1="P",MAX(0,R$2-$C729),IF(R$1="C",MAX(0,$C729-R$2)))</f>
        <v>0</v>
      </c>
      <c r="S729" s="103" t="n">
        <f aca="false">IF(S$1="P",MAX(0,S$2-$C729),IF(S$1="C",MAX(0,$C729-S$2)))</f>
        <v>0</v>
      </c>
      <c r="T729" s="104" t="n">
        <f aca="false">A729</f>
        <v>34</v>
      </c>
      <c r="U729" s="105" t="n">
        <f aca="false">VLOOKUP($B729,Gas!$B$3:$E$2506,2)</f>
        <v>5.43</v>
      </c>
      <c r="V729" s="46" t="n">
        <f aca="false">C729/U729</f>
        <v>4.65377532228361</v>
      </c>
      <c r="W729" s="99" t="n">
        <f aca="false">VLOOKUP($B729,Gas!$B$3:$E$2506,4)</f>
        <v>0.537814846964211</v>
      </c>
    </row>
    <row r="730" customFormat="false" ht="12.75" hidden="false" customHeight="false" outlineLevel="0" collapsed="false">
      <c r="A730" s="95" t="n">
        <f aca="false">MONTH(B730)+(YEAR(B730)-1998)*12</f>
        <v>34</v>
      </c>
      <c r="B730" s="101" t="n">
        <v>36816</v>
      </c>
      <c r="C730" s="102" t="n">
        <v>35.97</v>
      </c>
      <c r="D730" s="98" t="n">
        <f aca="false">LN(C730/C729)</f>
        <v>0.35306733630743</v>
      </c>
      <c r="E730" s="106" t="n">
        <f aca="false">STDEV(D721:D730)*SQRT(trade_day)</f>
        <v>2.89742600026627</v>
      </c>
      <c r="F730" s="97"/>
      <c r="G730" s="103" t="n">
        <f aca="false">IF(G$1="P",MAX(0,G$2-$C730),IF(G$1="C",MAX(0,$C730-G$2)))</f>
        <v>0</v>
      </c>
      <c r="H730" s="103" t="n">
        <f aca="false">IF(H$1="P",MAX(0,H$2-$C730),IF(H$1="C",MAX(0,$C730-H$2)))</f>
        <v>0</v>
      </c>
      <c r="I730" s="103" t="n">
        <f aca="false">IF(I$1="P",MAX(0,I$2-$C730),IF(I$1="C",MAX(0,$C730-I$2)))</f>
        <v>0</v>
      </c>
      <c r="J730" s="103" t="n">
        <f aca="false">IF(J$1="P",MAX(0,J$2-$C730),IF(J$1="C",MAX(0,$C730-J$2)))</f>
        <v>0</v>
      </c>
      <c r="K730" s="103" t="n">
        <f aca="false">IF(K$1="P",MAX(0,K$2-$C730),IF(K$1="C",MAX(0,$C730-K$2)))</f>
        <v>4.03</v>
      </c>
      <c r="L730" s="103" t="n">
        <f aca="false">IF(L$1="P",MAX(0,L$2-$C730),IF(L$1="C",MAX(0,$C730-L$2)))</f>
        <v>14.03</v>
      </c>
      <c r="M730" s="103" t="n">
        <f aca="false">IF(M$1="P",MAX(0,M$2-$C730),IF(M$1="C",MAX(0,$C730-M$2)))</f>
        <v>15.97</v>
      </c>
      <c r="N730" s="103" t="n">
        <f aca="false">IF(N$1="P",MAX(0,N$2-$C730),IF(N$1="C",MAX(0,$C730-N$2)))</f>
        <v>10.97</v>
      </c>
      <c r="O730" s="103" t="n">
        <f aca="false">IF(O$1="P",MAX(0,O$2-$C730),IF(O$1="C",MAX(0,$C730-O$2)))</f>
        <v>5.97</v>
      </c>
      <c r="P730" s="103" t="n">
        <f aca="false">IF(P$1="P",MAX(0,P$2-$C730),IF(P$1="C",MAX(0,$C730-P$2)))</f>
        <v>0.969999999999999</v>
      </c>
      <c r="Q730" s="103" t="n">
        <f aca="false">IF(Q$1="P",MAX(0,Q$2-$C730),IF(Q$1="C",MAX(0,$C730-Q$2)))</f>
        <v>0</v>
      </c>
      <c r="R730" s="103" t="n">
        <f aca="false">IF(R$1="P",MAX(0,R$2-$C730),IF(R$1="C",MAX(0,$C730-R$2)))</f>
        <v>0</v>
      </c>
      <c r="S730" s="103" t="n">
        <f aca="false">IF(S$1="P",MAX(0,S$2-$C730),IF(S$1="C",MAX(0,$C730-S$2)))</f>
        <v>0</v>
      </c>
      <c r="T730" s="104" t="n">
        <f aca="false">A730</f>
        <v>34</v>
      </c>
      <c r="U730" s="105" t="n">
        <f aca="false">VLOOKUP($B730,Gas!$B$3:$E$2506,2)</f>
        <v>5.34</v>
      </c>
      <c r="V730" s="46" t="n">
        <f aca="false">C730/U730</f>
        <v>6.73595505617978</v>
      </c>
      <c r="W730" s="99" t="n">
        <f aca="false">VLOOKUP($B730,Gas!$B$3:$E$2506,4)</f>
        <v>0.488172242264078</v>
      </c>
    </row>
    <row r="731" customFormat="false" ht="12.75" hidden="false" customHeight="false" outlineLevel="0" collapsed="false">
      <c r="A731" s="95" t="n">
        <f aca="false">MONTH(B731)+(YEAR(B731)-1998)*12</f>
        <v>34</v>
      </c>
      <c r="B731" s="101" t="n">
        <v>36817</v>
      </c>
      <c r="C731" s="102" t="n">
        <v>36.96</v>
      </c>
      <c r="D731" s="98" t="n">
        <f aca="false">LN(C731/C730)</f>
        <v>0.0271509890659509</v>
      </c>
      <c r="E731" s="106" t="n">
        <f aca="false">STDEV(D722:D731)*SQRT(trade_day)</f>
        <v>2.86264795151775</v>
      </c>
      <c r="F731" s="97"/>
      <c r="G731" s="103" t="n">
        <f aca="false">IF(G$1="P",MAX(0,G$2-$C731),IF(G$1="C",MAX(0,$C731-G$2)))</f>
        <v>0</v>
      </c>
      <c r="H731" s="103" t="n">
        <f aca="false">IF(H$1="P",MAX(0,H$2-$C731),IF(H$1="C",MAX(0,$C731-H$2)))</f>
        <v>0</v>
      </c>
      <c r="I731" s="103" t="n">
        <f aca="false">IF(I$1="P",MAX(0,I$2-$C731),IF(I$1="C",MAX(0,$C731-I$2)))</f>
        <v>0</v>
      </c>
      <c r="J731" s="103" t="n">
        <f aca="false">IF(J$1="P",MAX(0,J$2-$C731),IF(J$1="C",MAX(0,$C731-J$2)))</f>
        <v>0</v>
      </c>
      <c r="K731" s="103" t="n">
        <f aca="false">IF(K$1="P",MAX(0,K$2-$C731),IF(K$1="C",MAX(0,$C731-K$2)))</f>
        <v>3.04</v>
      </c>
      <c r="L731" s="103" t="n">
        <f aca="false">IF(L$1="P",MAX(0,L$2-$C731),IF(L$1="C",MAX(0,$C731-L$2)))</f>
        <v>13.04</v>
      </c>
      <c r="M731" s="103" t="n">
        <f aca="false">IF(M$1="P",MAX(0,M$2-$C731),IF(M$1="C",MAX(0,$C731-M$2)))</f>
        <v>16.96</v>
      </c>
      <c r="N731" s="103" t="n">
        <f aca="false">IF(N$1="P",MAX(0,N$2-$C731),IF(N$1="C",MAX(0,$C731-N$2)))</f>
        <v>11.96</v>
      </c>
      <c r="O731" s="103" t="n">
        <f aca="false">IF(O$1="P",MAX(0,O$2-$C731),IF(O$1="C",MAX(0,$C731-O$2)))</f>
        <v>6.96</v>
      </c>
      <c r="P731" s="103" t="n">
        <f aca="false">IF(P$1="P",MAX(0,P$2-$C731),IF(P$1="C",MAX(0,$C731-P$2)))</f>
        <v>1.96</v>
      </c>
      <c r="Q731" s="103" t="n">
        <f aca="false">IF(Q$1="P",MAX(0,Q$2-$C731),IF(Q$1="C",MAX(0,$C731-Q$2)))</f>
        <v>0</v>
      </c>
      <c r="R731" s="103" t="n">
        <f aca="false">IF(R$1="P",MAX(0,R$2-$C731),IF(R$1="C",MAX(0,$C731-R$2)))</f>
        <v>0</v>
      </c>
      <c r="S731" s="103" t="n">
        <f aca="false">IF(S$1="P",MAX(0,S$2-$C731),IF(S$1="C",MAX(0,$C731-S$2)))</f>
        <v>0</v>
      </c>
      <c r="T731" s="104" t="n">
        <f aca="false">A731</f>
        <v>34</v>
      </c>
      <c r="U731" s="105" t="n">
        <f aca="false">VLOOKUP($B731,Gas!$B$3:$E$2506,2)</f>
        <v>5.27</v>
      </c>
      <c r="V731" s="46" t="n">
        <f aca="false">C731/U731</f>
        <v>7.01328273244782</v>
      </c>
      <c r="W731" s="99" t="n">
        <f aca="false">VLOOKUP($B731,Gas!$B$3:$E$2506,4)</f>
        <v>0.500431638811689</v>
      </c>
    </row>
    <row r="732" customFormat="false" ht="12.75" hidden="false" customHeight="false" outlineLevel="0" collapsed="false">
      <c r="A732" s="95" t="n">
        <f aca="false">MONTH(B732)+(YEAR(B732)-1998)*12</f>
        <v>34</v>
      </c>
      <c r="B732" s="101" t="n">
        <v>36818</v>
      </c>
      <c r="C732" s="102" t="n">
        <v>35.11</v>
      </c>
      <c r="D732" s="98" t="n">
        <f aca="false">LN(C732/C731)</f>
        <v>-0.0513502565931426</v>
      </c>
      <c r="E732" s="106" t="n">
        <f aca="false">STDEV(D723:D732)*SQRT(trade_day)</f>
        <v>2.51327788703378</v>
      </c>
      <c r="F732" s="97"/>
      <c r="G732" s="103" t="n">
        <f aca="false">IF(G$1="P",MAX(0,G$2-$C732),IF(G$1="C",MAX(0,$C732-G$2)))</f>
        <v>0</v>
      </c>
      <c r="H732" s="103" t="n">
        <f aca="false">IF(H$1="P",MAX(0,H$2-$C732),IF(H$1="C",MAX(0,$C732-H$2)))</f>
        <v>0</v>
      </c>
      <c r="I732" s="103" t="n">
        <f aca="false">IF(I$1="P",MAX(0,I$2-$C732),IF(I$1="C",MAX(0,$C732-I$2)))</f>
        <v>0</v>
      </c>
      <c r="J732" s="103" t="n">
        <f aca="false">IF(J$1="P",MAX(0,J$2-$C732),IF(J$1="C",MAX(0,$C732-J$2)))</f>
        <v>0</v>
      </c>
      <c r="K732" s="103" t="n">
        <f aca="false">IF(K$1="P",MAX(0,K$2-$C732),IF(K$1="C",MAX(0,$C732-K$2)))</f>
        <v>4.89</v>
      </c>
      <c r="L732" s="103" t="n">
        <f aca="false">IF(L$1="P",MAX(0,L$2-$C732),IF(L$1="C",MAX(0,$C732-L$2)))</f>
        <v>14.89</v>
      </c>
      <c r="M732" s="103" t="n">
        <f aca="false">IF(M$1="P",MAX(0,M$2-$C732),IF(M$1="C",MAX(0,$C732-M$2)))</f>
        <v>15.11</v>
      </c>
      <c r="N732" s="103" t="n">
        <f aca="false">IF(N$1="P",MAX(0,N$2-$C732),IF(N$1="C",MAX(0,$C732-N$2)))</f>
        <v>10.11</v>
      </c>
      <c r="O732" s="103" t="n">
        <f aca="false">IF(O$1="P",MAX(0,O$2-$C732),IF(O$1="C",MAX(0,$C732-O$2)))</f>
        <v>5.11</v>
      </c>
      <c r="P732" s="103" t="n">
        <f aca="false">IF(P$1="P",MAX(0,P$2-$C732),IF(P$1="C",MAX(0,$C732-P$2)))</f>
        <v>0.109999999999999</v>
      </c>
      <c r="Q732" s="103" t="n">
        <f aca="false">IF(Q$1="P",MAX(0,Q$2-$C732),IF(Q$1="C",MAX(0,$C732-Q$2)))</f>
        <v>0</v>
      </c>
      <c r="R732" s="103" t="n">
        <f aca="false">IF(R$1="P",MAX(0,R$2-$C732),IF(R$1="C",MAX(0,$C732-R$2)))</f>
        <v>0</v>
      </c>
      <c r="S732" s="103" t="n">
        <f aca="false">IF(S$1="P",MAX(0,S$2-$C732),IF(S$1="C",MAX(0,$C732-S$2)))</f>
        <v>0</v>
      </c>
      <c r="T732" s="104" t="n">
        <f aca="false">A732</f>
        <v>34</v>
      </c>
      <c r="U732" s="105" t="n">
        <f aca="false">VLOOKUP($B732,Gas!$B$3:$E$2506,2)</f>
        <v>5.38</v>
      </c>
      <c r="V732" s="46" t="n">
        <f aca="false">C732/U732</f>
        <v>6.52602230483271</v>
      </c>
      <c r="W732" s="99" t="n">
        <f aca="false">VLOOKUP($B732,Gas!$B$3:$E$2506,4)</f>
        <v>0.509111686668519</v>
      </c>
    </row>
    <row r="733" customFormat="false" ht="12.75" hidden="false" customHeight="false" outlineLevel="0" collapsed="false">
      <c r="A733" s="95" t="n">
        <f aca="false">MONTH(B733)+(YEAR(B733)-1998)*12</f>
        <v>34</v>
      </c>
      <c r="B733" s="101" t="n">
        <v>36819</v>
      </c>
      <c r="C733" s="102" t="n">
        <v>33.01</v>
      </c>
      <c r="D733" s="98" t="n">
        <f aca="false">LN(C733/C732)</f>
        <v>-0.0616754443152393</v>
      </c>
      <c r="E733" s="106" t="n">
        <f aca="false">STDEV(D724:D733)*SQRT(trade_day)</f>
        <v>2.45363058566652</v>
      </c>
      <c r="F733" s="97"/>
      <c r="G733" s="103" t="n">
        <f aca="false">IF(G$1="P",MAX(0,G$2-$C733),IF(G$1="C",MAX(0,$C733-G$2)))</f>
        <v>0</v>
      </c>
      <c r="H733" s="103" t="n">
        <f aca="false">IF(H$1="P",MAX(0,H$2-$C733),IF(H$1="C",MAX(0,$C733-H$2)))</f>
        <v>0</v>
      </c>
      <c r="I733" s="103" t="n">
        <f aca="false">IF(I$1="P",MAX(0,I$2-$C733),IF(I$1="C",MAX(0,$C733-I$2)))</f>
        <v>0</v>
      </c>
      <c r="J733" s="103" t="n">
        <f aca="false">IF(J$1="P",MAX(0,J$2-$C733),IF(J$1="C",MAX(0,$C733-J$2)))</f>
        <v>1.99</v>
      </c>
      <c r="K733" s="103" t="n">
        <f aca="false">IF(K$1="P",MAX(0,K$2-$C733),IF(K$1="C",MAX(0,$C733-K$2)))</f>
        <v>6.99</v>
      </c>
      <c r="L733" s="103" t="n">
        <f aca="false">IF(L$1="P",MAX(0,L$2-$C733),IF(L$1="C",MAX(0,$C733-L$2)))</f>
        <v>16.99</v>
      </c>
      <c r="M733" s="103" t="n">
        <f aca="false">IF(M$1="P",MAX(0,M$2-$C733),IF(M$1="C",MAX(0,$C733-M$2)))</f>
        <v>13.01</v>
      </c>
      <c r="N733" s="103" t="n">
        <f aca="false">IF(N$1="P",MAX(0,N$2-$C733),IF(N$1="C",MAX(0,$C733-N$2)))</f>
        <v>8.01</v>
      </c>
      <c r="O733" s="103" t="n">
        <f aca="false">IF(O$1="P",MAX(0,O$2-$C733),IF(O$1="C",MAX(0,$C733-O$2)))</f>
        <v>3.01</v>
      </c>
      <c r="P733" s="103" t="n">
        <f aca="false">IF(P$1="P",MAX(0,P$2-$C733),IF(P$1="C",MAX(0,$C733-P$2)))</f>
        <v>0</v>
      </c>
      <c r="Q733" s="103" t="n">
        <f aca="false">IF(Q$1="P",MAX(0,Q$2-$C733),IF(Q$1="C",MAX(0,$C733-Q$2)))</f>
        <v>0</v>
      </c>
      <c r="R733" s="103" t="n">
        <f aca="false">IF(R$1="P",MAX(0,R$2-$C733),IF(R$1="C",MAX(0,$C733-R$2)))</f>
        <v>0</v>
      </c>
      <c r="S733" s="103" t="n">
        <f aca="false">IF(S$1="P",MAX(0,S$2-$C733),IF(S$1="C",MAX(0,$C733-S$2)))</f>
        <v>0</v>
      </c>
      <c r="T733" s="104" t="n">
        <f aca="false">A733</f>
        <v>34</v>
      </c>
      <c r="U733" s="105" t="n">
        <f aca="false">VLOOKUP($B733,Gas!$B$3:$E$2506,2)</f>
        <v>5.04</v>
      </c>
      <c r="V733" s="46" t="n">
        <f aca="false">C733/U733</f>
        <v>6.54960317460317</v>
      </c>
      <c r="W733" s="99" t="n">
        <f aca="false">VLOOKUP($B733,Gas!$B$3:$E$2506,4)</f>
        <v>0.668736436964237</v>
      </c>
    </row>
    <row r="734" customFormat="false" ht="12.75" hidden="false" customHeight="false" outlineLevel="0" collapsed="false">
      <c r="A734" s="95" t="n">
        <f aca="false">MONTH(B734)+(YEAR(B734)-1998)*12</f>
        <v>34</v>
      </c>
      <c r="B734" s="101" t="n">
        <v>36822</v>
      </c>
      <c r="C734" s="102" t="n">
        <v>34.49</v>
      </c>
      <c r="D734" s="98" t="n">
        <f aca="false">LN(C734/C733)</f>
        <v>0.0438588810836481</v>
      </c>
      <c r="E734" s="106" t="n">
        <f aca="false">STDEV(D725:D734)*SQRT(trade_day)</f>
        <v>2.46367325388558</v>
      </c>
      <c r="F734" s="97"/>
      <c r="G734" s="103" t="n">
        <f aca="false">IF(G$1="P",MAX(0,G$2-$C734),IF(G$1="C",MAX(0,$C734-G$2)))</f>
        <v>0</v>
      </c>
      <c r="H734" s="103" t="n">
        <f aca="false">IF(H$1="P",MAX(0,H$2-$C734),IF(H$1="C",MAX(0,$C734-H$2)))</f>
        <v>0</v>
      </c>
      <c r="I734" s="103" t="n">
        <f aca="false">IF(I$1="P",MAX(0,I$2-$C734),IF(I$1="C",MAX(0,$C734-I$2)))</f>
        <v>0</v>
      </c>
      <c r="J734" s="103" t="n">
        <f aca="false">IF(J$1="P",MAX(0,J$2-$C734),IF(J$1="C",MAX(0,$C734-J$2)))</f>
        <v>0.509999999999998</v>
      </c>
      <c r="K734" s="103" t="n">
        <f aca="false">IF(K$1="P",MAX(0,K$2-$C734),IF(K$1="C",MAX(0,$C734-K$2)))</f>
        <v>5.51</v>
      </c>
      <c r="L734" s="103" t="n">
        <f aca="false">IF(L$1="P",MAX(0,L$2-$C734),IF(L$1="C",MAX(0,$C734-L$2)))</f>
        <v>15.51</v>
      </c>
      <c r="M734" s="103" t="n">
        <f aca="false">IF(M$1="P",MAX(0,M$2-$C734),IF(M$1="C",MAX(0,$C734-M$2)))</f>
        <v>14.49</v>
      </c>
      <c r="N734" s="103" t="n">
        <f aca="false">IF(N$1="P",MAX(0,N$2-$C734),IF(N$1="C",MAX(0,$C734-N$2)))</f>
        <v>9.49</v>
      </c>
      <c r="O734" s="103" t="n">
        <f aca="false">IF(O$1="P",MAX(0,O$2-$C734),IF(O$1="C",MAX(0,$C734-O$2)))</f>
        <v>4.49</v>
      </c>
      <c r="P734" s="103" t="n">
        <f aca="false">IF(P$1="P",MAX(0,P$2-$C734),IF(P$1="C",MAX(0,$C734-P$2)))</f>
        <v>0</v>
      </c>
      <c r="Q734" s="103" t="n">
        <f aca="false">IF(Q$1="P",MAX(0,Q$2-$C734),IF(Q$1="C",MAX(0,$C734-Q$2)))</f>
        <v>0</v>
      </c>
      <c r="R734" s="103" t="n">
        <f aca="false">IF(R$1="P",MAX(0,R$2-$C734),IF(R$1="C",MAX(0,$C734-R$2)))</f>
        <v>0</v>
      </c>
      <c r="S734" s="103" t="n">
        <f aca="false">IF(S$1="P",MAX(0,S$2-$C734),IF(S$1="C",MAX(0,$C734-S$2)))</f>
        <v>0</v>
      </c>
      <c r="T734" s="104" t="n">
        <f aca="false">A734</f>
        <v>34</v>
      </c>
      <c r="U734" s="105" t="n">
        <f aca="false">VLOOKUP($B734,Gas!$B$3:$E$2506,2)</f>
        <v>4.845</v>
      </c>
      <c r="V734" s="46" t="n">
        <f aca="false">C734/U734</f>
        <v>7.1186790505676</v>
      </c>
      <c r="W734" s="99" t="n">
        <f aca="false">VLOOKUP($B734,Gas!$B$3:$E$2506,4)</f>
        <v>0.464367013978656</v>
      </c>
    </row>
    <row r="735" customFormat="false" ht="12.75" hidden="false" customHeight="false" outlineLevel="0" collapsed="false">
      <c r="A735" s="95" t="n">
        <f aca="false">MONTH(B735)+(YEAR(B735)-1998)*12</f>
        <v>34</v>
      </c>
      <c r="B735" s="101" t="n">
        <v>36823</v>
      </c>
      <c r="C735" s="102" t="n">
        <v>40.45</v>
      </c>
      <c r="D735" s="98" t="n">
        <f aca="false">LN(C735/C734)</f>
        <v>0.159397216555751</v>
      </c>
      <c r="E735" s="106" t="n">
        <f aca="false">STDEV(D726:D735)*SQRT(trade_day)</f>
        <v>2.08610295790872</v>
      </c>
      <c r="F735" s="97"/>
      <c r="G735" s="103" t="n">
        <f aca="false">IF(G$1="P",MAX(0,G$2-$C735),IF(G$1="C",MAX(0,$C735-G$2)))</f>
        <v>0</v>
      </c>
      <c r="H735" s="103" t="n">
        <f aca="false">IF(H$1="P",MAX(0,H$2-$C735),IF(H$1="C",MAX(0,$C735-H$2)))</f>
        <v>0</v>
      </c>
      <c r="I735" s="103" t="n">
        <f aca="false">IF(I$1="P",MAX(0,I$2-$C735),IF(I$1="C",MAX(0,$C735-I$2)))</f>
        <v>0</v>
      </c>
      <c r="J735" s="103" t="n">
        <f aca="false">IF(J$1="P",MAX(0,J$2-$C735),IF(J$1="C",MAX(0,$C735-J$2)))</f>
        <v>0</v>
      </c>
      <c r="K735" s="103" t="n">
        <f aca="false">IF(K$1="P",MAX(0,K$2-$C735),IF(K$1="C",MAX(0,$C735-K$2)))</f>
        <v>0</v>
      </c>
      <c r="L735" s="103" t="n">
        <f aca="false">IF(L$1="P",MAX(0,L$2-$C735),IF(L$1="C",MAX(0,$C735-L$2)))</f>
        <v>9.55</v>
      </c>
      <c r="M735" s="103" t="n">
        <f aca="false">IF(M$1="P",MAX(0,M$2-$C735),IF(M$1="C",MAX(0,$C735-M$2)))</f>
        <v>20.45</v>
      </c>
      <c r="N735" s="103" t="n">
        <f aca="false">IF(N$1="P",MAX(0,N$2-$C735),IF(N$1="C",MAX(0,$C735-N$2)))</f>
        <v>15.45</v>
      </c>
      <c r="O735" s="103" t="n">
        <f aca="false">IF(O$1="P",MAX(0,O$2-$C735),IF(O$1="C",MAX(0,$C735-O$2)))</f>
        <v>10.45</v>
      </c>
      <c r="P735" s="103" t="n">
        <f aca="false">IF(P$1="P",MAX(0,P$2-$C735),IF(P$1="C",MAX(0,$C735-P$2)))</f>
        <v>5.45</v>
      </c>
      <c r="Q735" s="103" t="n">
        <f aca="false">IF(Q$1="P",MAX(0,Q$2-$C735),IF(Q$1="C",MAX(0,$C735-Q$2)))</f>
        <v>0.450000000000003</v>
      </c>
      <c r="R735" s="103" t="n">
        <f aca="false">IF(R$1="P",MAX(0,R$2-$C735),IF(R$1="C",MAX(0,$C735-R$2)))</f>
        <v>0</v>
      </c>
      <c r="S735" s="103" t="n">
        <f aca="false">IF(S$1="P",MAX(0,S$2-$C735),IF(S$1="C",MAX(0,$C735-S$2)))</f>
        <v>0</v>
      </c>
      <c r="T735" s="104" t="n">
        <f aca="false">A735</f>
        <v>34</v>
      </c>
      <c r="U735" s="105" t="n">
        <f aca="false">VLOOKUP($B735,Gas!$B$3:$E$2506,2)</f>
        <v>4.815</v>
      </c>
      <c r="V735" s="46" t="n">
        <f aca="false">C735/U735</f>
        <v>8.40083073727934</v>
      </c>
      <c r="W735" s="99" t="n">
        <f aca="false">VLOOKUP($B735,Gas!$B$3:$E$2506,4)</f>
        <v>0.463301083233725</v>
      </c>
    </row>
    <row r="736" customFormat="false" ht="12.75" hidden="false" customHeight="false" outlineLevel="0" collapsed="false">
      <c r="A736" s="95" t="n">
        <f aca="false">MONTH(B736)+(YEAR(B736)-1998)*12</f>
        <v>34</v>
      </c>
      <c r="B736" s="101" t="n">
        <v>36824</v>
      </c>
      <c r="C736" s="102" t="n">
        <v>47.29</v>
      </c>
      <c r="D736" s="98" t="n">
        <f aca="false">LN(C736/C735)</f>
        <v>0.156232213151284</v>
      </c>
      <c r="E736" s="106" t="n">
        <f aca="false">STDEV(D727:D736)*SQRT(trade_day)</f>
        <v>2.03549687914053</v>
      </c>
      <c r="F736" s="97"/>
      <c r="G736" s="103" t="n">
        <f aca="false">IF(G$1="P",MAX(0,G$2-$C736),IF(G$1="C",MAX(0,$C736-G$2)))</f>
        <v>0</v>
      </c>
      <c r="H736" s="103" t="n">
        <f aca="false">IF(H$1="P",MAX(0,H$2-$C736),IF(H$1="C",MAX(0,$C736-H$2)))</f>
        <v>0</v>
      </c>
      <c r="I736" s="103" t="n">
        <f aca="false">IF(I$1="P",MAX(0,I$2-$C736),IF(I$1="C",MAX(0,$C736-I$2)))</f>
        <v>0</v>
      </c>
      <c r="J736" s="103" t="n">
        <f aca="false">IF(J$1="P",MAX(0,J$2-$C736),IF(J$1="C",MAX(0,$C736-J$2)))</f>
        <v>0</v>
      </c>
      <c r="K736" s="103" t="n">
        <f aca="false">IF(K$1="P",MAX(0,K$2-$C736),IF(K$1="C",MAX(0,$C736-K$2)))</f>
        <v>0</v>
      </c>
      <c r="L736" s="103" t="n">
        <f aca="false">IF(L$1="P",MAX(0,L$2-$C736),IF(L$1="C",MAX(0,$C736-L$2)))</f>
        <v>2.71</v>
      </c>
      <c r="M736" s="103" t="n">
        <f aca="false">IF(M$1="P",MAX(0,M$2-$C736),IF(M$1="C",MAX(0,$C736-M$2)))</f>
        <v>27.29</v>
      </c>
      <c r="N736" s="103" t="n">
        <f aca="false">IF(N$1="P",MAX(0,N$2-$C736),IF(N$1="C",MAX(0,$C736-N$2)))</f>
        <v>22.29</v>
      </c>
      <c r="O736" s="103" t="n">
        <f aca="false">IF(O$1="P",MAX(0,O$2-$C736),IF(O$1="C",MAX(0,$C736-O$2)))</f>
        <v>17.29</v>
      </c>
      <c r="P736" s="103" t="n">
        <f aca="false">IF(P$1="P",MAX(0,P$2-$C736),IF(P$1="C",MAX(0,$C736-P$2)))</f>
        <v>12.29</v>
      </c>
      <c r="Q736" s="103" t="n">
        <f aca="false">IF(Q$1="P",MAX(0,Q$2-$C736),IF(Q$1="C",MAX(0,$C736-Q$2)))</f>
        <v>7.29</v>
      </c>
      <c r="R736" s="103" t="n">
        <f aca="false">IF(R$1="P",MAX(0,R$2-$C736),IF(R$1="C",MAX(0,$C736-R$2)))</f>
        <v>0</v>
      </c>
      <c r="S736" s="103" t="n">
        <f aca="false">IF(S$1="P",MAX(0,S$2-$C736),IF(S$1="C",MAX(0,$C736-S$2)))</f>
        <v>0</v>
      </c>
      <c r="T736" s="104" t="n">
        <f aca="false">A736</f>
        <v>34</v>
      </c>
      <c r="U736" s="105" t="n">
        <f aca="false">VLOOKUP($B736,Gas!$B$3:$E$2506,2)</f>
        <v>4.845</v>
      </c>
      <c r="V736" s="46" t="n">
        <f aca="false">C736/U736</f>
        <v>9.76057791537668</v>
      </c>
      <c r="W736" s="99" t="n">
        <f aca="false">VLOOKUP($B736,Gas!$B$3:$E$2506,4)</f>
        <v>0.471287414547393</v>
      </c>
    </row>
    <row r="737" customFormat="false" ht="12.75" hidden="false" customHeight="false" outlineLevel="0" collapsed="false">
      <c r="A737" s="95" t="n">
        <f aca="false">MONTH(B737)+(YEAR(B737)-1998)*12</f>
        <v>34</v>
      </c>
      <c r="B737" s="101" t="n">
        <v>36825</v>
      </c>
      <c r="C737" s="102" t="n">
        <v>46.25</v>
      </c>
      <c r="D737" s="98" t="n">
        <f aca="false">LN(C737/C736)</f>
        <v>-0.0222373926973502</v>
      </c>
      <c r="E737" s="106" t="n">
        <f aca="false">STDEV(D728:D737)*SQRT(trade_day)</f>
        <v>2.0092619641128</v>
      </c>
      <c r="F737" s="97"/>
      <c r="G737" s="103" t="n">
        <f aca="false">IF(G$1="P",MAX(0,G$2-$C737),IF(G$1="C",MAX(0,$C737-G$2)))</f>
        <v>0</v>
      </c>
      <c r="H737" s="103" t="n">
        <f aca="false">IF(H$1="P",MAX(0,H$2-$C737),IF(H$1="C",MAX(0,$C737-H$2)))</f>
        <v>0</v>
      </c>
      <c r="I737" s="103" t="n">
        <f aca="false">IF(I$1="P",MAX(0,I$2-$C737),IF(I$1="C",MAX(0,$C737-I$2)))</f>
        <v>0</v>
      </c>
      <c r="J737" s="103" t="n">
        <f aca="false">IF(J$1="P",MAX(0,J$2-$C737),IF(J$1="C",MAX(0,$C737-J$2)))</f>
        <v>0</v>
      </c>
      <c r="K737" s="103" t="n">
        <f aca="false">IF(K$1="P",MAX(0,K$2-$C737),IF(K$1="C",MAX(0,$C737-K$2)))</f>
        <v>0</v>
      </c>
      <c r="L737" s="103" t="n">
        <f aca="false">IF(L$1="P",MAX(0,L$2-$C737),IF(L$1="C",MAX(0,$C737-L$2)))</f>
        <v>3.75</v>
      </c>
      <c r="M737" s="103" t="n">
        <f aca="false">IF(M$1="P",MAX(0,M$2-$C737),IF(M$1="C",MAX(0,$C737-M$2)))</f>
        <v>26.25</v>
      </c>
      <c r="N737" s="103" t="n">
        <f aca="false">IF(N$1="P",MAX(0,N$2-$C737),IF(N$1="C",MAX(0,$C737-N$2)))</f>
        <v>21.25</v>
      </c>
      <c r="O737" s="103" t="n">
        <f aca="false">IF(O$1="P",MAX(0,O$2-$C737),IF(O$1="C",MAX(0,$C737-O$2)))</f>
        <v>16.25</v>
      </c>
      <c r="P737" s="103" t="n">
        <f aca="false">IF(P$1="P",MAX(0,P$2-$C737),IF(P$1="C",MAX(0,$C737-P$2)))</f>
        <v>11.25</v>
      </c>
      <c r="Q737" s="103" t="n">
        <f aca="false">IF(Q$1="P",MAX(0,Q$2-$C737),IF(Q$1="C",MAX(0,$C737-Q$2)))</f>
        <v>6.25</v>
      </c>
      <c r="R737" s="103" t="n">
        <f aca="false">IF(R$1="P",MAX(0,R$2-$C737),IF(R$1="C",MAX(0,$C737-R$2)))</f>
        <v>0</v>
      </c>
      <c r="S737" s="103" t="n">
        <f aca="false">IF(S$1="P",MAX(0,S$2-$C737),IF(S$1="C",MAX(0,$C737-S$2)))</f>
        <v>0</v>
      </c>
      <c r="T737" s="104" t="n">
        <f aca="false">A737</f>
        <v>34</v>
      </c>
      <c r="U737" s="105" t="n">
        <f aca="false">VLOOKUP($B737,Gas!$B$3:$E$2506,2)</f>
        <v>4.655</v>
      </c>
      <c r="V737" s="46" t="n">
        <f aca="false">C737/U737</f>
        <v>9.93555316863588</v>
      </c>
      <c r="W737" s="99" t="n">
        <f aca="false">VLOOKUP($B737,Gas!$B$3:$E$2506,4)</f>
        <v>0.493496137638369</v>
      </c>
    </row>
    <row r="738" customFormat="false" ht="12.75" hidden="false" customHeight="false" outlineLevel="0" collapsed="false">
      <c r="A738" s="95" t="n">
        <f aca="false">MONTH(B738)+(YEAR(B738)-1998)*12</f>
        <v>34</v>
      </c>
      <c r="B738" s="101" t="n">
        <v>36826</v>
      </c>
      <c r="C738" s="102" t="n">
        <v>34.3</v>
      </c>
      <c r="D738" s="98" t="n">
        <f aca="false">LN(C738/C737)</f>
        <v>-0.29891610978654</v>
      </c>
      <c r="E738" s="106" t="n">
        <f aca="false">STDEV(D729:D738)*SQRT(trade_day)</f>
        <v>2.70989464216124</v>
      </c>
      <c r="F738" s="97"/>
      <c r="G738" s="103" t="n">
        <f aca="false">IF(G$1="P",MAX(0,G$2-$C738),IF(G$1="C",MAX(0,$C738-G$2)))</f>
        <v>0</v>
      </c>
      <c r="H738" s="103" t="n">
        <f aca="false">IF(H$1="P",MAX(0,H$2-$C738),IF(H$1="C",MAX(0,$C738-H$2)))</f>
        <v>0</v>
      </c>
      <c r="I738" s="103" t="n">
        <f aca="false">IF(I$1="P",MAX(0,I$2-$C738),IF(I$1="C",MAX(0,$C738-I$2)))</f>
        <v>0</v>
      </c>
      <c r="J738" s="103" t="n">
        <f aca="false">IF(J$1="P",MAX(0,J$2-$C738),IF(J$1="C",MAX(0,$C738-J$2)))</f>
        <v>0.700000000000003</v>
      </c>
      <c r="K738" s="103" t="n">
        <f aca="false">IF(K$1="P",MAX(0,K$2-$C738),IF(K$1="C",MAX(0,$C738-K$2)))</f>
        <v>5.7</v>
      </c>
      <c r="L738" s="103" t="n">
        <f aca="false">IF(L$1="P",MAX(0,L$2-$C738),IF(L$1="C",MAX(0,$C738-L$2)))</f>
        <v>15.7</v>
      </c>
      <c r="M738" s="103" t="n">
        <f aca="false">IF(M$1="P",MAX(0,M$2-$C738),IF(M$1="C",MAX(0,$C738-M$2)))</f>
        <v>14.3</v>
      </c>
      <c r="N738" s="103" t="n">
        <f aca="false">IF(N$1="P",MAX(0,N$2-$C738),IF(N$1="C",MAX(0,$C738-N$2)))</f>
        <v>9.3</v>
      </c>
      <c r="O738" s="103" t="n">
        <f aca="false">IF(O$1="P",MAX(0,O$2-$C738),IF(O$1="C",MAX(0,$C738-O$2)))</f>
        <v>4.3</v>
      </c>
      <c r="P738" s="103" t="n">
        <f aca="false">IF(P$1="P",MAX(0,P$2-$C738),IF(P$1="C",MAX(0,$C738-P$2)))</f>
        <v>0</v>
      </c>
      <c r="Q738" s="103" t="n">
        <f aca="false">IF(Q$1="P",MAX(0,Q$2-$C738),IF(Q$1="C",MAX(0,$C738-Q$2)))</f>
        <v>0</v>
      </c>
      <c r="R738" s="103" t="n">
        <f aca="false">IF(R$1="P",MAX(0,R$2-$C738),IF(R$1="C",MAX(0,$C738-R$2)))</f>
        <v>0</v>
      </c>
      <c r="S738" s="103" t="n">
        <f aca="false">IF(S$1="P",MAX(0,S$2-$C738),IF(S$1="C",MAX(0,$C738-S$2)))</f>
        <v>0</v>
      </c>
      <c r="T738" s="104" t="n">
        <f aca="false">A738</f>
        <v>34</v>
      </c>
      <c r="U738" s="105" t="n">
        <f aca="false">VLOOKUP($B738,Gas!$B$3:$E$2506,2)</f>
        <v>4.61</v>
      </c>
      <c r="V738" s="46" t="n">
        <f aca="false">C738/U738</f>
        <v>7.44034707158351</v>
      </c>
      <c r="W738" s="99" t="n">
        <f aca="false">VLOOKUP($B738,Gas!$B$3:$E$2506,4)</f>
        <v>0.494551092675482</v>
      </c>
    </row>
    <row r="739" customFormat="false" ht="12.75" hidden="false" customHeight="false" outlineLevel="0" collapsed="false">
      <c r="A739" s="95" t="n">
        <f aca="false">MONTH(B739)+(YEAR(B739)-1998)*12</f>
        <v>34</v>
      </c>
      <c r="B739" s="101" t="n">
        <v>36829</v>
      </c>
      <c r="C739" s="102" t="n">
        <v>35.01</v>
      </c>
      <c r="D739" s="98" t="n">
        <f aca="false">LN(C739/C738)</f>
        <v>0.0204883807946802</v>
      </c>
      <c r="E739" s="106" t="n">
        <f aca="false">STDEV(D730:D739)*SQRT(trade_day)</f>
        <v>2.70396053647786</v>
      </c>
      <c r="F739" s="97"/>
      <c r="G739" s="103" t="n">
        <f aca="false">IF(G$1="P",MAX(0,G$2-$C739),IF(G$1="C",MAX(0,$C739-G$2)))</f>
        <v>0</v>
      </c>
      <c r="H739" s="103" t="n">
        <f aca="false">IF(H$1="P",MAX(0,H$2-$C739),IF(H$1="C",MAX(0,$C739-H$2)))</f>
        <v>0</v>
      </c>
      <c r="I739" s="103" t="n">
        <f aca="false">IF(I$1="P",MAX(0,I$2-$C739),IF(I$1="C",MAX(0,$C739-I$2)))</f>
        <v>0</v>
      </c>
      <c r="J739" s="103" t="n">
        <f aca="false">IF(J$1="P",MAX(0,J$2-$C739),IF(J$1="C",MAX(0,$C739-J$2)))</f>
        <v>0</v>
      </c>
      <c r="K739" s="103" t="n">
        <f aca="false">IF(K$1="P",MAX(0,K$2-$C739),IF(K$1="C",MAX(0,$C739-K$2)))</f>
        <v>4.99</v>
      </c>
      <c r="L739" s="103" t="n">
        <f aca="false">IF(L$1="P",MAX(0,L$2-$C739),IF(L$1="C",MAX(0,$C739-L$2)))</f>
        <v>14.99</v>
      </c>
      <c r="M739" s="103" t="n">
        <f aca="false">IF(M$1="P",MAX(0,M$2-$C739),IF(M$1="C",MAX(0,$C739-M$2)))</f>
        <v>15.01</v>
      </c>
      <c r="N739" s="103" t="n">
        <f aca="false">IF(N$1="P",MAX(0,N$2-$C739),IF(N$1="C",MAX(0,$C739-N$2)))</f>
        <v>10.01</v>
      </c>
      <c r="O739" s="103" t="n">
        <f aca="false">IF(O$1="P",MAX(0,O$2-$C739),IF(O$1="C",MAX(0,$C739-O$2)))</f>
        <v>5.01</v>
      </c>
      <c r="P739" s="103" t="n">
        <f aca="false">IF(P$1="P",MAX(0,P$2-$C739),IF(P$1="C",MAX(0,$C739-P$2)))</f>
        <v>0.00999999999999801</v>
      </c>
      <c r="Q739" s="103" t="n">
        <f aca="false">IF(Q$1="P",MAX(0,Q$2-$C739),IF(Q$1="C",MAX(0,$C739-Q$2)))</f>
        <v>0</v>
      </c>
      <c r="R739" s="103" t="n">
        <f aca="false">IF(R$1="P",MAX(0,R$2-$C739),IF(R$1="C",MAX(0,$C739-R$2)))</f>
        <v>0</v>
      </c>
      <c r="S739" s="103" t="n">
        <f aca="false">IF(S$1="P",MAX(0,S$2-$C739),IF(S$1="C",MAX(0,$C739-S$2)))</f>
        <v>0</v>
      </c>
      <c r="T739" s="104" t="n">
        <f aca="false">A739</f>
        <v>34</v>
      </c>
      <c r="U739" s="105" t="n">
        <f aca="false">VLOOKUP($B739,Gas!$B$3:$E$2506,2)</f>
        <v>4.5</v>
      </c>
      <c r="V739" s="46" t="n">
        <f aca="false">C739/U739</f>
        <v>7.78</v>
      </c>
      <c r="W739" s="99" t="n">
        <f aca="false">VLOOKUP($B739,Gas!$B$3:$E$2506,4)</f>
        <v>0.326456799282639</v>
      </c>
    </row>
    <row r="740" customFormat="false" ht="12.75" hidden="false" customHeight="false" outlineLevel="0" collapsed="false">
      <c r="A740" s="95" t="n">
        <f aca="false">MONTH(B740)+(YEAR(B740)-1998)*12</f>
        <v>34</v>
      </c>
      <c r="B740" s="101" t="n">
        <v>36830</v>
      </c>
      <c r="C740" s="102" t="n">
        <v>37.41</v>
      </c>
      <c r="D740" s="98" t="n">
        <f aca="false">LN(C740/C739)</f>
        <v>0.0663043133934803</v>
      </c>
      <c r="E740" s="106" t="n">
        <f aca="false">STDEV(D731:D740)*SQRT(trade_day)</f>
        <v>2.06441250656455</v>
      </c>
      <c r="F740" s="97"/>
      <c r="G740" s="103" t="n">
        <f aca="false">IF(G$1="P",MAX(0,G$2-$C740),IF(G$1="C",MAX(0,$C740-G$2)))</f>
        <v>0</v>
      </c>
      <c r="H740" s="103" t="n">
        <f aca="false">IF(H$1="P",MAX(0,H$2-$C740),IF(H$1="C",MAX(0,$C740-H$2)))</f>
        <v>0</v>
      </c>
      <c r="I740" s="103" t="n">
        <f aca="false">IF(I$1="P",MAX(0,I$2-$C740),IF(I$1="C",MAX(0,$C740-I$2)))</f>
        <v>0</v>
      </c>
      <c r="J740" s="103" t="n">
        <f aca="false">IF(J$1="P",MAX(0,J$2-$C740),IF(J$1="C",MAX(0,$C740-J$2)))</f>
        <v>0</v>
      </c>
      <c r="K740" s="103" t="n">
        <f aca="false">IF(K$1="P",MAX(0,K$2-$C740),IF(K$1="C",MAX(0,$C740-K$2)))</f>
        <v>2.59</v>
      </c>
      <c r="L740" s="103" t="n">
        <f aca="false">IF(L$1="P",MAX(0,L$2-$C740),IF(L$1="C",MAX(0,$C740-L$2)))</f>
        <v>12.59</v>
      </c>
      <c r="M740" s="103" t="n">
        <f aca="false">IF(M$1="P",MAX(0,M$2-$C740),IF(M$1="C",MAX(0,$C740-M$2)))</f>
        <v>17.41</v>
      </c>
      <c r="N740" s="103" t="n">
        <f aca="false">IF(N$1="P",MAX(0,N$2-$C740),IF(N$1="C",MAX(0,$C740-N$2)))</f>
        <v>12.41</v>
      </c>
      <c r="O740" s="103" t="n">
        <f aca="false">IF(O$1="P",MAX(0,O$2-$C740),IF(O$1="C",MAX(0,$C740-O$2)))</f>
        <v>7.41</v>
      </c>
      <c r="P740" s="103" t="n">
        <f aca="false">IF(P$1="P",MAX(0,P$2-$C740),IF(P$1="C",MAX(0,$C740-P$2)))</f>
        <v>2.41</v>
      </c>
      <c r="Q740" s="103" t="n">
        <f aca="false">IF(Q$1="P",MAX(0,Q$2-$C740),IF(Q$1="C",MAX(0,$C740-Q$2)))</f>
        <v>0</v>
      </c>
      <c r="R740" s="103" t="n">
        <f aca="false">IF(R$1="P",MAX(0,R$2-$C740),IF(R$1="C",MAX(0,$C740-R$2)))</f>
        <v>0</v>
      </c>
      <c r="S740" s="103" t="n">
        <f aca="false">IF(S$1="P",MAX(0,S$2-$C740),IF(S$1="C",MAX(0,$C740-S$2)))</f>
        <v>0</v>
      </c>
      <c r="T740" s="104" t="n">
        <f aca="false">A740</f>
        <v>34</v>
      </c>
      <c r="U740" s="105" t="n">
        <f aca="false">VLOOKUP($B740,Gas!$B$3:$E$2506,2)</f>
        <v>4.55</v>
      </c>
      <c r="V740" s="46" t="n">
        <f aca="false">C740/U740</f>
        <v>8.22197802197802</v>
      </c>
      <c r="W740" s="99" t="n">
        <f aca="false">VLOOKUP($B740,Gas!$B$3:$E$2506,4)</f>
        <v>0.290625645114148</v>
      </c>
    </row>
    <row r="741" customFormat="false" ht="12.75" hidden="false" customHeight="false" outlineLevel="0" collapsed="false">
      <c r="A741" s="95" t="n">
        <f aca="false">MONTH(B741)+(YEAR(B741)-1998)*12</f>
        <v>35</v>
      </c>
      <c r="B741" s="101" t="n">
        <v>36831</v>
      </c>
      <c r="C741" s="102" t="n">
        <v>37.62</v>
      </c>
      <c r="D741" s="98" t="n">
        <f aca="false">LN(C741/C740)</f>
        <v>0.00559777551282968</v>
      </c>
      <c r="E741" s="106" t="n">
        <f aca="false">STDEV(D732:D741)*SQRT(trade_day)</f>
        <v>2.06048587473419</v>
      </c>
      <c r="F741" s="97"/>
      <c r="G741" s="103" t="n">
        <f aca="false">IF(G$1="P",MAX(0,G$2-$C741),IF(G$1="C",MAX(0,$C741-G$2)))</f>
        <v>0</v>
      </c>
      <c r="H741" s="103" t="n">
        <f aca="false">IF(H$1="P",MAX(0,H$2-$C741),IF(H$1="C",MAX(0,$C741-H$2)))</f>
        <v>0</v>
      </c>
      <c r="I741" s="103" t="n">
        <f aca="false">IF(I$1="P",MAX(0,I$2-$C741),IF(I$1="C",MAX(0,$C741-I$2)))</f>
        <v>0</v>
      </c>
      <c r="J741" s="103" t="n">
        <f aca="false">IF(J$1="P",MAX(0,J$2-$C741),IF(J$1="C",MAX(0,$C741-J$2)))</f>
        <v>0</v>
      </c>
      <c r="K741" s="103" t="n">
        <f aca="false">IF(K$1="P",MAX(0,K$2-$C741),IF(K$1="C",MAX(0,$C741-K$2)))</f>
        <v>2.38</v>
      </c>
      <c r="L741" s="103" t="n">
        <f aca="false">IF(L$1="P",MAX(0,L$2-$C741),IF(L$1="C",MAX(0,$C741-L$2)))</f>
        <v>12.38</v>
      </c>
      <c r="M741" s="103" t="n">
        <f aca="false">IF(M$1="P",MAX(0,M$2-$C741),IF(M$1="C",MAX(0,$C741-M$2)))</f>
        <v>17.62</v>
      </c>
      <c r="N741" s="103" t="n">
        <f aca="false">IF(N$1="P",MAX(0,N$2-$C741),IF(N$1="C",MAX(0,$C741-N$2)))</f>
        <v>12.62</v>
      </c>
      <c r="O741" s="103" t="n">
        <f aca="false">IF(O$1="P",MAX(0,O$2-$C741),IF(O$1="C",MAX(0,$C741-O$2)))</f>
        <v>7.62</v>
      </c>
      <c r="P741" s="103" t="n">
        <f aca="false">IF(P$1="P",MAX(0,P$2-$C741),IF(P$1="C",MAX(0,$C741-P$2)))</f>
        <v>2.62</v>
      </c>
      <c r="Q741" s="103" t="n">
        <f aca="false">IF(Q$1="P",MAX(0,Q$2-$C741),IF(Q$1="C",MAX(0,$C741-Q$2)))</f>
        <v>0</v>
      </c>
      <c r="R741" s="103" t="n">
        <f aca="false">IF(R$1="P",MAX(0,R$2-$C741),IF(R$1="C",MAX(0,$C741-R$2)))</f>
        <v>0</v>
      </c>
      <c r="S741" s="103" t="n">
        <f aca="false">IF(S$1="P",MAX(0,S$2-$C741),IF(S$1="C",MAX(0,$C741-S$2)))</f>
        <v>0</v>
      </c>
      <c r="T741" s="104" t="n">
        <f aca="false">A741</f>
        <v>35</v>
      </c>
      <c r="U741" s="105" t="n">
        <f aca="false">VLOOKUP($B741,Gas!$B$3:$E$2506,2)</f>
        <v>4.38</v>
      </c>
      <c r="V741" s="46" t="n">
        <f aca="false">C741/U741</f>
        <v>8.58904109589041</v>
      </c>
      <c r="W741" s="99" t="n">
        <f aca="false">VLOOKUP($B741,Gas!$B$3:$E$2506,4)</f>
        <v>0.343489077369668</v>
      </c>
    </row>
    <row r="742" customFormat="false" ht="12.75" hidden="false" customHeight="false" outlineLevel="0" collapsed="false">
      <c r="A742" s="95" t="n">
        <f aca="false">MONTH(B742)+(YEAR(B742)-1998)*12</f>
        <v>35</v>
      </c>
      <c r="B742" s="101" t="n">
        <v>36832</v>
      </c>
      <c r="C742" s="102" t="n">
        <v>42.61</v>
      </c>
      <c r="D742" s="98" t="n">
        <f aca="false">LN(C742/C741)</f>
        <v>0.124553143638936</v>
      </c>
      <c r="E742" s="106" t="n">
        <f aca="false">STDEV(D733:D742)*SQRT(trade_day)</f>
        <v>2.12132968256807</v>
      </c>
      <c r="F742" s="97"/>
      <c r="G742" s="103" t="n">
        <f aca="false">IF(G$1="P",MAX(0,G$2-$C742),IF(G$1="C",MAX(0,$C742-G$2)))</f>
        <v>0</v>
      </c>
      <c r="H742" s="103" t="n">
        <f aca="false">IF(H$1="P",MAX(0,H$2-$C742),IF(H$1="C",MAX(0,$C742-H$2)))</f>
        <v>0</v>
      </c>
      <c r="I742" s="103" t="n">
        <f aca="false">IF(I$1="P",MAX(0,I$2-$C742),IF(I$1="C",MAX(0,$C742-I$2)))</f>
        <v>0</v>
      </c>
      <c r="J742" s="103" t="n">
        <f aca="false">IF(J$1="P",MAX(0,J$2-$C742),IF(J$1="C",MAX(0,$C742-J$2)))</f>
        <v>0</v>
      </c>
      <c r="K742" s="103" t="n">
        <f aca="false">IF(K$1="P",MAX(0,K$2-$C742),IF(K$1="C",MAX(0,$C742-K$2)))</f>
        <v>0</v>
      </c>
      <c r="L742" s="103" t="n">
        <f aca="false">IF(L$1="P",MAX(0,L$2-$C742),IF(L$1="C",MAX(0,$C742-L$2)))</f>
        <v>7.39</v>
      </c>
      <c r="M742" s="103" t="n">
        <f aca="false">IF(M$1="P",MAX(0,M$2-$C742),IF(M$1="C",MAX(0,$C742-M$2)))</f>
        <v>22.61</v>
      </c>
      <c r="N742" s="103" t="n">
        <f aca="false">IF(N$1="P",MAX(0,N$2-$C742),IF(N$1="C",MAX(0,$C742-N$2)))</f>
        <v>17.61</v>
      </c>
      <c r="O742" s="103" t="n">
        <f aca="false">IF(O$1="P",MAX(0,O$2-$C742),IF(O$1="C",MAX(0,$C742-O$2)))</f>
        <v>12.61</v>
      </c>
      <c r="P742" s="103" t="n">
        <f aca="false">IF(P$1="P",MAX(0,P$2-$C742),IF(P$1="C",MAX(0,$C742-P$2)))</f>
        <v>7.61</v>
      </c>
      <c r="Q742" s="103" t="n">
        <f aca="false">IF(Q$1="P",MAX(0,Q$2-$C742),IF(Q$1="C",MAX(0,$C742-Q$2)))</f>
        <v>2.61</v>
      </c>
      <c r="R742" s="103" t="n">
        <f aca="false">IF(R$1="P",MAX(0,R$2-$C742),IF(R$1="C",MAX(0,$C742-R$2)))</f>
        <v>0</v>
      </c>
      <c r="S742" s="103" t="n">
        <f aca="false">IF(S$1="P",MAX(0,S$2-$C742),IF(S$1="C",MAX(0,$C742-S$2)))</f>
        <v>0</v>
      </c>
      <c r="T742" s="104" t="n">
        <f aca="false">A742</f>
        <v>35</v>
      </c>
      <c r="U742" s="105" t="n">
        <f aca="false">VLOOKUP($B742,Gas!$B$3:$E$2506,2)</f>
        <v>4.39</v>
      </c>
      <c r="V742" s="46" t="n">
        <f aca="false">C742/U742</f>
        <v>9.70615034168565</v>
      </c>
      <c r="W742" s="99" t="n">
        <f aca="false">VLOOKUP($B742,Gas!$B$3:$E$2506,4)</f>
        <v>0.346469238085731</v>
      </c>
    </row>
    <row r="743" customFormat="false" ht="12.75" hidden="false" customHeight="false" outlineLevel="0" collapsed="false">
      <c r="A743" s="95" t="n">
        <f aca="false">MONTH(B743)+(YEAR(B743)-1998)*12</f>
        <v>35</v>
      </c>
      <c r="B743" s="101" t="n">
        <v>36833</v>
      </c>
      <c r="C743" s="102" t="n">
        <v>39.05</v>
      </c>
      <c r="D743" s="98" t="n">
        <f aca="false">LN(C743/C742)</f>
        <v>-0.0872460912261258</v>
      </c>
      <c r="E743" s="106" t="n">
        <f aca="false">STDEV(D734:D743)*SQRT(trade_day)</f>
        <v>2.15209311082939</v>
      </c>
      <c r="F743" s="97"/>
      <c r="G743" s="103" t="n">
        <f aca="false">IF(G$1="P",MAX(0,G$2-$C743),IF(G$1="C",MAX(0,$C743-G$2)))</f>
        <v>0</v>
      </c>
      <c r="H743" s="103" t="n">
        <f aca="false">IF(H$1="P",MAX(0,H$2-$C743),IF(H$1="C",MAX(0,$C743-H$2)))</f>
        <v>0</v>
      </c>
      <c r="I743" s="103" t="n">
        <f aca="false">IF(I$1="P",MAX(0,I$2-$C743),IF(I$1="C",MAX(0,$C743-I$2)))</f>
        <v>0</v>
      </c>
      <c r="J743" s="103" t="n">
        <f aca="false">IF(J$1="P",MAX(0,J$2-$C743),IF(J$1="C",MAX(0,$C743-J$2)))</f>
        <v>0</v>
      </c>
      <c r="K743" s="103" t="n">
        <f aca="false">IF(K$1="P",MAX(0,K$2-$C743),IF(K$1="C",MAX(0,$C743-K$2)))</f>
        <v>0.950000000000003</v>
      </c>
      <c r="L743" s="103" t="n">
        <f aca="false">IF(L$1="P",MAX(0,L$2-$C743),IF(L$1="C",MAX(0,$C743-L$2)))</f>
        <v>10.95</v>
      </c>
      <c r="M743" s="103" t="n">
        <f aca="false">IF(M$1="P",MAX(0,M$2-$C743),IF(M$1="C",MAX(0,$C743-M$2)))</f>
        <v>19.05</v>
      </c>
      <c r="N743" s="103" t="n">
        <f aca="false">IF(N$1="P",MAX(0,N$2-$C743),IF(N$1="C",MAX(0,$C743-N$2)))</f>
        <v>14.05</v>
      </c>
      <c r="O743" s="103" t="n">
        <f aca="false">IF(O$1="P",MAX(0,O$2-$C743),IF(O$1="C",MAX(0,$C743-O$2)))</f>
        <v>9.05</v>
      </c>
      <c r="P743" s="103" t="n">
        <f aca="false">IF(P$1="P",MAX(0,P$2-$C743),IF(P$1="C",MAX(0,$C743-P$2)))</f>
        <v>4.05</v>
      </c>
      <c r="Q743" s="103" t="n">
        <f aca="false">IF(Q$1="P",MAX(0,Q$2-$C743),IF(Q$1="C",MAX(0,$C743-Q$2)))</f>
        <v>0</v>
      </c>
      <c r="R743" s="103" t="n">
        <f aca="false">IF(R$1="P",MAX(0,R$2-$C743),IF(R$1="C",MAX(0,$C743-R$2)))</f>
        <v>0</v>
      </c>
      <c r="S743" s="103" t="n">
        <f aca="false">IF(S$1="P",MAX(0,S$2-$C743),IF(S$1="C",MAX(0,$C743-S$2)))</f>
        <v>0</v>
      </c>
      <c r="T743" s="104" t="n">
        <f aca="false">A743</f>
        <v>35</v>
      </c>
      <c r="U743" s="105" t="n">
        <f aca="false">VLOOKUP($B743,Gas!$B$3:$E$2506,2)</f>
        <v>4.47</v>
      </c>
      <c r="V743" s="46" t="n">
        <f aca="false">C743/U743</f>
        <v>8.73601789709172</v>
      </c>
      <c r="W743" s="99" t="n">
        <f aca="false">VLOOKUP($B743,Gas!$B$3:$E$2506,4)</f>
        <v>0.385652532497681</v>
      </c>
    </row>
    <row r="744" customFormat="false" ht="12.75" hidden="false" customHeight="false" outlineLevel="0" collapsed="false">
      <c r="A744" s="95" t="n">
        <f aca="false">MONTH(B744)+(YEAR(B744)-1998)*12</f>
        <v>35</v>
      </c>
      <c r="B744" s="101" t="n">
        <v>36836</v>
      </c>
      <c r="C744" s="102" t="n">
        <v>38.64</v>
      </c>
      <c r="D744" s="98" t="n">
        <f aca="false">LN(C744/C743)</f>
        <v>-0.0105548669413777</v>
      </c>
      <c r="E744" s="106" t="n">
        <f aca="false">STDEV(D735:D744)*SQRT(trade_day)</f>
        <v>2.15028772766445</v>
      </c>
      <c r="F744" s="97"/>
      <c r="G744" s="103" t="n">
        <f aca="false">IF(G$1="P",MAX(0,G$2-$C744),IF(G$1="C",MAX(0,$C744-G$2)))</f>
        <v>0</v>
      </c>
      <c r="H744" s="103" t="n">
        <f aca="false">IF(H$1="P",MAX(0,H$2-$C744),IF(H$1="C",MAX(0,$C744-H$2)))</f>
        <v>0</v>
      </c>
      <c r="I744" s="103" t="n">
        <f aca="false">IF(I$1="P",MAX(0,I$2-$C744),IF(I$1="C",MAX(0,$C744-I$2)))</f>
        <v>0</v>
      </c>
      <c r="J744" s="103" t="n">
        <f aca="false">IF(J$1="P",MAX(0,J$2-$C744),IF(J$1="C",MAX(0,$C744-J$2)))</f>
        <v>0</v>
      </c>
      <c r="K744" s="103" t="n">
        <f aca="false">IF(K$1="P",MAX(0,K$2-$C744),IF(K$1="C",MAX(0,$C744-K$2)))</f>
        <v>1.36</v>
      </c>
      <c r="L744" s="103" t="n">
        <f aca="false">IF(L$1="P",MAX(0,L$2-$C744),IF(L$1="C",MAX(0,$C744-L$2)))</f>
        <v>11.36</v>
      </c>
      <c r="M744" s="103" t="n">
        <f aca="false">IF(M$1="P",MAX(0,M$2-$C744),IF(M$1="C",MAX(0,$C744-M$2)))</f>
        <v>18.64</v>
      </c>
      <c r="N744" s="103" t="n">
        <f aca="false">IF(N$1="P",MAX(0,N$2-$C744),IF(N$1="C",MAX(0,$C744-N$2)))</f>
        <v>13.64</v>
      </c>
      <c r="O744" s="103" t="n">
        <f aca="false">IF(O$1="P",MAX(0,O$2-$C744),IF(O$1="C",MAX(0,$C744-O$2)))</f>
        <v>8.64</v>
      </c>
      <c r="P744" s="103" t="n">
        <f aca="false">IF(P$1="P",MAX(0,P$2-$C744),IF(P$1="C",MAX(0,$C744-P$2)))</f>
        <v>3.64</v>
      </c>
      <c r="Q744" s="103" t="n">
        <f aca="false">IF(Q$1="P",MAX(0,Q$2-$C744),IF(Q$1="C",MAX(0,$C744-Q$2)))</f>
        <v>0</v>
      </c>
      <c r="R744" s="103" t="n">
        <f aca="false">IF(R$1="P",MAX(0,R$2-$C744),IF(R$1="C",MAX(0,$C744-R$2)))</f>
        <v>0</v>
      </c>
      <c r="S744" s="103" t="n">
        <f aca="false">IF(S$1="P",MAX(0,S$2-$C744),IF(S$1="C",MAX(0,$C744-S$2)))</f>
        <v>0</v>
      </c>
      <c r="T744" s="104" t="n">
        <f aca="false">A744</f>
        <v>35</v>
      </c>
      <c r="U744" s="105" t="n">
        <f aca="false">VLOOKUP($B744,Gas!$B$3:$E$2506,2)</f>
        <v>4.63</v>
      </c>
      <c r="V744" s="46" t="n">
        <f aca="false">C744/U744</f>
        <v>8.34557235421166</v>
      </c>
      <c r="W744" s="99" t="n">
        <f aca="false">VLOOKUP($B744,Gas!$B$3:$E$2506,4)</f>
        <v>0.388498984258278</v>
      </c>
    </row>
    <row r="745" customFormat="false" ht="12.75" hidden="false" customHeight="false" outlineLevel="0" collapsed="false">
      <c r="A745" s="95" t="n">
        <f aca="false">MONTH(B745)+(YEAR(B745)-1998)*12</f>
        <v>35</v>
      </c>
      <c r="B745" s="101" t="n">
        <v>36837</v>
      </c>
      <c r="C745" s="102" t="n">
        <v>31.96</v>
      </c>
      <c r="D745" s="98" t="n">
        <f aca="false">LN(C745/C744)</f>
        <v>-0.189802888446243</v>
      </c>
      <c r="E745" s="106" t="n">
        <f aca="false">STDEV(D736:D745)*SQRT(trade_day)</f>
        <v>2.19097428788867</v>
      </c>
      <c r="F745" s="97"/>
      <c r="G745" s="103" t="n">
        <f aca="false">IF(G$1="P",MAX(0,G$2-$C745),IF(G$1="C",MAX(0,$C745-G$2)))</f>
        <v>0</v>
      </c>
      <c r="H745" s="103" t="n">
        <f aca="false">IF(H$1="P",MAX(0,H$2-$C745),IF(H$1="C",MAX(0,$C745-H$2)))</f>
        <v>0</v>
      </c>
      <c r="I745" s="103" t="n">
        <f aca="false">IF(I$1="P",MAX(0,I$2-$C745),IF(I$1="C",MAX(0,$C745-I$2)))</f>
        <v>0</v>
      </c>
      <c r="J745" s="103" t="n">
        <f aca="false">IF(J$1="P",MAX(0,J$2-$C745),IF(J$1="C",MAX(0,$C745-J$2)))</f>
        <v>3.04</v>
      </c>
      <c r="K745" s="103" t="n">
        <f aca="false">IF(K$1="P",MAX(0,K$2-$C745),IF(K$1="C",MAX(0,$C745-K$2)))</f>
        <v>8.04</v>
      </c>
      <c r="L745" s="103" t="n">
        <f aca="false">IF(L$1="P",MAX(0,L$2-$C745),IF(L$1="C",MAX(0,$C745-L$2)))</f>
        <v>18.04</v>
      </c>
      <c r="M745" s="103" t="n">
        <f aca="false">IF(M$1="P",MAX(0,M$2-$C745),IF(M$1="C",MAX(0,$C745-M$2)))</f>
        <v>11.96</v>
      </c>
      <c r="N745" s="103" t="n">
        <f aca="false">IF(N$1="P",MAX(0,N$2-$C745),IF(N$1="C",MAX(0,$C745-N$2)))</f>
        <v>6.96</v>
      </c>
      <c r="O745" s="103" t="n">
        <f aca="false">IF(O$1="P",MAX(0,O$2-$C745),IF(O$1="C",MAX(0,$C745-O$2)))</f>
        <v>1.96</v>
      </c>
      <c r="P745" s="103" t="n">
        <f aca="false">IF(P$1="P",MAX(0,P$2-$C745),IF(P$1="C",MAX(0,$C745-P$2)))</f>
        <v>0</v>
      </c>
      <c r="Q745" s="103" t="n">
        <f aca="false">IF(Q$1="P",MAX(0,Q$2-$C745),IF(Q$1="C",MAX(0,$C745-Q$2)))</f>
        <v>0</v>
      </c>
      <c r="R745" s="103" t="n">
        <f aca="false">IF(R$1="P",MAX(0,R$2-$C745),IF(R$1="C",MAX(0,$C745-R$2)))</f>
        <v>0</v>
      </c>
      <c r="S745" s="103" t="n">
        <f aca="false">IF(S$1="P",MAX(0,S$2-$C745),IF(S$1="C",MAX(0,$C745-S$2)))</f>
        <v>0</v>
      </c>
      <c r="T745" s="104" t="n">
        <f aca="false">A745</f>
        <v>35</v>
      </c>
      <c r="U745" s="105" t="n">
        <f aca="false">VLOOKUP($B745,Gas!$B$3:$E$2506,2)</f>
        <v>4.6</v>
      </c>
      <c r="V745" s="46" t="n">
        <f aca="false">C745/U745</f>
        <v>6.94782608695652</v>
      </c>
      <c r="W745" s="99" t="n">
        <f aca="false">VLOOKUP($B745,Gas!$B$3:$E$2506,4)</f>
        <v>0.356522499167528</v>
      </c>
    </row>
    <row r="746" customFormat="false" ht="12.75" hidden="false" customHeight="false" outlineLevel="0" collapsed="false">
      <c r="A746" s="95" t="n">
        <f aca="false">MONTH(B746)+(YEAR(B746)-1998)*12</f>
        <v>35</v>
      </c>
      <c r="B746" s="101" t="n">
        <v>36838</v>
      </c>
      <c r="C746" s="102" t="n">
        <v>36.41</v>
      </c>
      <c r="D746" s="98" t="n">
        <f aca="false">LN(C746/C745)</f>
        <v>0.130358341289268</v>
      </c>
      <c r="E746" s="106" t="n">
        <f aca="false">STDEV(D737:D746)*SQRT(trade_day)</f>
        <v>2.13510359919116</v>
      </c>
      <c r="F746" s="97"/>
      <c r="G746" s="103" t="n">
        <f aca="false">IF(G$1="P",MAX(0,G$2-$C746),IF(G$1="C",MAX(0,$C746-G$2)))</f>
        <v>0</v>
      </c>
      <c r="H746" s="103" t="n">
        <f aca="false">IF(H$1="P",MAX(0,H$2-$C746),IF(H$1="C",MAX(0,$C746-H$2)))</f>
        <v>0</v>
      </c>
      <c r="I746" s="103" t="n">
        <f aca="false">IF(I$1="P",MAX(0,I$2-$C746),IF(I$1="C",MAX(0,$C746-I$2)))</f>
        <v>0</v>
      </c>
      <c r="J746" s="103" t="n">
        <f aca="false">IF(J$1="P",MAX(0,J$2-$C746),IF(J$1="C",MAX(0,$C746-J$2)))</f>
        <v>0</v>
      </c>
      <c r="K746" s="103" t="n">
        <f aca="false">IF(K$1="P",MAX(0,K$2-$C746),IF(K$1="C",MAX(0,$C746-K$2)))</f>
        <v>3.59</v>
      </c>
      <c r="L746" s="103" t="n">
        <f aca="false">IF(L$1="P",MAX(0,L$2-$C746),IF(L$1="C",MAX(0,$C746-L$2)))</f>
        <v>13.59</v>
      </c>
      <c r="M746" s="103" t="n">
        <f aca="false">IF(M$1="P",MAX(0,M$2-$C746),IF(M$1="C",MAX(0,$C746-M$2)))</f>
        <v>16.41</v>
      </c>
      <c r="N746" s="103" t="n">
        <f aca="false">IF(N$1="P",MAX(0,N$2-$C746),IF(N$1="C",MAX(0,$C746-N$2)))</f>
        <v>11.41</v>
      </c>
      <c r="O746" s="103" t="n">
        <f aca="false">IF(O$1="P",MAX(0,O$2-$C746),IF(O$1="C",MAX(0,$C746-O$2)))</f>
        <v>6.41</v>
      </c>
      <c r="P746" s="103" t="n">
        <f aca="false">IF(P$1="P",MAX(0,P$2-$C746),IF(P$1="C",MAX(0,$C746-P$2)))</f>
        <v>1.41</v>
      </c>
      <c r="Q746" s="103" t="n">
        <f aca="false">IF(Q$1="P",MAX(0,Q$2-$C746),IF(Q$1="C",MAX(0,$C746-Q$2)))</f>
        <v>0</v>
      </c>
      <c r="R746" s="103" t="n">
        <f aca="false">IF(R$1="P",MAX(0,R$2-$C746),IF(R$1="C",MAX(0,$C746-R$2)))</f>
        <v>0</v>
      </c>
      <c r="S746" s="103" t="n">
        <f aca="false">IF(S$1="P",MAX(0,S$2-$C746),IF(S$1="C",MAX(0,$C746-S$2)))</f>
        <v>0</v>
      </c>
      <c r="T746" s="104" t="n">
        <f aca="false">A746</f>
        <v>35</v>
      </c>
      <c r="U746" s="105" t="n">
        <f aca="false">VLOOKUP($B746,Gas!$B$3:$E$2506,2)</f>
        <v>4.675</v>
      </c>
      <c r="V746" s="46" t="n">
        <f aca="false">C746/U746</f>
        <v>7.78823529411765</v>
      </c>
      <c r="W746" s="99" t="n">
        <f aca="false">VLOOKUP($B746,Gas!$B$3:$E$2506,4)</f>
        <v>0.365748674329301</v>
      </c>
    </row>
    <row r="747" customFormat="false" ht="12.75" hidden="false" customHeight="false" outlineLevel="0" collapsed="false">
      <c r="A747" s="95" t="n">
        <f aca="false">MONTH(B747)+(YEAR(B747)-1998)*12</f>
        <v>35</v>
      </c>
      <c r="B747" s="101" t="n">
        <v>36839</v>
      </c>
      <c r="C747" s="102" t="n">
        <v>40.11</v>
      </c>
      <c r="D747" s="98" t="n">
        <f aca="false">LN(C747/C746)</f>
        <v>0.0967822175946194</v>
      </c>
      <c r="E747" s="106" t="n">
        <f aca="false">STDEV(D738:D747)*SQRT(trade_day)</f>
        <v>2.22230747654369</v>
      </c>
      <c r="F747" s="97"/>
      <c r="G747" s="103" t="n">
        <f aca="false">IF(G$1="P",MAX(0,G$2-$C747),IF(G$1="C",MAX(0,$C747-G$2)))</f>
        <v>0</v>
      </c>
      <c r="H747" s="103" t="n">
        <f aca="false">IF(H$1="P",MAX(0,H$2-$C747),IF(H$1="C",MAX(0,$C747-H$2)))</f>
        <v>0</v>
      </c>
      <c r="I747" s="103" t="n">
        <f aca="false">IF(I$1="P",MAX(0,I$2-$C747),IF(I$1="C",MAX(0,$C747-I$2)))</f>
        <v>0</v>
      </c>
      <c r="J747" s="103" t="n">
        <f aca="false">IF(J$1="P",MAX(0,J$2-$C747),IF(J$1="C",MAX(0,$C747-J$2)))</f>
        <v>0</v>
      </c>
      <c r="K747" s="103" t="n">
        <f aca="false">IF(K$1="P",MAX(0,K$2-$C747),IF(K$1="C",MAX(0,$C747-K$2)))</f>
        <v>0</v>
      </c>
      <c r="L747" s="103" t="n">
        <f aca="false">IF(L$1="P",MAX(0,L$2-$C747),IF(L$1="C",MAX(0,$C747-L$2)))</f>
        <v>9.89</v>
      </c>
      <c r="M747" s="103" t="n">
        <f aca="false">IF(M$1="P",MAX(0,M$2-$C747),IF(M$1="C",MAX(0,$C747-M$2)))</f>
        <v>20.11</v>
      </c>
      <c r="N747" s="103" t="n">
        <f aca="false">IF(N$1="P",MAX(0,N$2-$C747),IF(N$1="C",MAX(0,$C747-N$2)))</f>
        <v>15.11</v>
      </c>
      <c r="O747" s="103" t="n">
        <f aca="false">IF(O$1="P",MAX(0,O$2-$C747),IF(O$1="C",MAX(0,$C747-O$2)))</f>
        <v>10.11</v>
      </c>
      <c r="P747" s="103" t="n">
        <f aca="false">IF(P$1="P",MAX(0,P$2-$C747),IF(P$1="C",MAX(0,$C747-P$2)))</f>
        <v>5.11</v>
      </c>
      <c r="Q747" s="103" t="n">
        <f aca="false">IF(Q$1="P",MAX(0,Q$2-$C747),IF(Q$1="C",MAX(0,$C747-Q$2)))</f>
        <v>0.109999999999999</v>
      </c>
      <c r="R747" s="103" t="n">
        <f aca="false">IF(R$1="P",MAX(0,R$2-$C747),IF(R$1="C",MAX(0,$C747-R$2)))</f>
        <v>0</v>
      </c>
      <c r="S747" s="103" t="n">
        <f aca="false">IF(S$1="P",MAX(0,S$2-$C747),IF(S$1="C",MAX(0,$C747-S$2)))</f>
        <v>0</v>
      </c>
      <c r="T747" s="104" t="n">
        <f aca="false">A747</f>
        <v>35</v>
      </c>
      <c r="U747" s="105" t="n">
        <f aca="false">VLOOKUP($B747,Gas!$B$3:$E$2506,2)</f>
        <v>4.92</v>
      </c>
      <c r="V747" s="46" t="n">
        <f aca="false">C747/U747</f>
        <v>8.15243902439024</v>
      </c>
      <c r="W747" s="99" t="n">
        <f aca="false">VLOOKUP($B747,Gas!$B$3:$E$2506,4)</f>
        <v>0.46173329359747</v>
      </c>
    </row>
    <row r="748" customFormat="false" ht="12.75" hidden="false" customHeight="false" outlineLevel="0" collapsed="false">
      <c r="A748" s="95" t="n">
        <f aca="false">MONTH(B748)+(YEAR(B748)-1998)*12</f>
        <v>35</v>
      </c>
      <c r="B748" s="101" t="n">
        <v>36840</v>
      </c>
      <c r="C748" s="102" t="n">
        <v>40.24</v>
      </c>
      <c r="D748" s="98" t="n">
        <f aca="false">LN(C748/C747)</f>
        <v>0.00323584600952242</v>
      </c>
      <c r="E748" s="106" t="n">
        <f aca="false">STDEV(D739:D748)*SQRT(trade_day)</f>
        <v>1.56284034919032</v>
      </c>
      <c r="F748" s="97"/>
      <c r="G748" s="103" t="n">
        <f aca="false">IF(G$1="P",MAX(0,G$2-$C748),IF(G$1="C",MAX(0,$C748-G$2)))</f>
        <v>0</v>
      </c>
      <c r="H748" s="103" t="n">
        <f aca="false">IF(H$1="P",MAX(0,H$2-$C748),IF(H$1="C",MAX(0,$C748-H$2)))</f>
        <v>0</v>
      </c>
      <c r="I748" s="103" t="n">
        <f aca="false">IF(I$1="P",MAX(0,I$2-$C748),IF(I$1="C",MAX(0,$C748-I$2)))</f>
        <v>0</v>
      </c>
      <c r="J748" s="103" t="n">
        <f aca="false">IF(J$1="P",MAX(0,J$2-$C748),IF(J$1="C",MAX(0,$C748-J$2)))</f>
        <v>0</v>
      </c>
      <c r="K748" s="103" t="n">
        <f aca="false">IF(K$1="P",MAX(0,K$2-$C748),IF(K$1="C",MAX(0,$C748-K$2)))</f>
        <v>0</v>
      </c>
      <c r="L748" s="103" t="n">
        <f aca="false">IF(L$1="P",MAX(0,L$2-$C748),IF(L$1="C",MAX(0,$C748-L$2)))</f>
        <v>9.76</v>
      </c>
      <c r="M748" s="103" t="n">
        <f aca="false">IF(M$1="P",MAX(0,M$2-$C748),IF(M$1="C",MAX(0,$C748-M$2)))</f>
        <v>20.24</v>
      </c>
      <c r="N748" s="103" t="n">
        <f aca="false">IF(N$1="P",MAX(0,N$2-$C748),IF(N$1="C",MAX(0,$C748-N$2)))</f>
        <v>15.24</v>
      </c>
      <c r="O748" s="103" t="n">
        <f aca="false">IF(O$1="P",MAX(0,O$2-$C748),IF(O$1="C",MAX(0,$C748-O$2)))</f>
        <v>10.24</v>
      </c>
      <c r="P748" s="103" t="n">
        <f aca="false">IF(P$1="P",MAX(0,P$2-$C748),IF(P$1="C",MAX(0,$C748-P$2)))</f>
        <v>5.24</v>
      </c>
      <c r="Q748" s="103" t="n">
        <f aca="false">IF(Q$1="P",MAX(0,Q$2-$C748),IF(Q$1="C",MAX(0,$C748-Q$2)))</f>
        <v>0.240000000000002</v>
      </c>
      <c r="R748" s="103" t="n">
        <f aca="false">IF(R$1="P",MAX(0,R$2-$C748),IF(R$1="C",MAX(0,$C748-R$2)))</f>
        <v>0</v>
      </c>
      <c r="S748" s="103" t="n">
        <f aca="false">IF(S$1="P",MAX(0,S$2-$C748),IF(S$1="C",MAX(0,$C748-S$2)))</f>
        <v>0</v>
      </c>
      <c r="T748" s="104" t="n">
        <f aca="false">A748</f>
        <v>35</v>
      </c>
      <c r="U748" s="105" t="n">
        <f aca="false">VLOOKUP($B748,Gas!$B$3:$E$2506,2)</f>
        <v>5.36</v>
      </c>
      <c r="V748" s="46" t="n">
        <f aca="false">C748/U748</f>
        <v>7.50746268656716</v>
      </c>
      <c r="W748" s="99" t="n">
        <f aca="false">VLOOKUP($B748,Gas!$B$3:$E$2506,4)</f>
        <v>0.655153454269445</v>
      </c>
    </row>
    <row r="749" customFormat="false" ht="12.75" hidden="false" customHeight="false" outlineLevel="0" collapsed="false">
      <c r="A749" s="95" t="n">
        <f aca="false">MONTH(B749)+(YEAR(B749)-1998)*12</f>
        <v>35</v>
      </c>
      <c r="B749" s="101" t="n">
        <v>36843</v>
      </c>
      <c r="C749" s="102" t="n">
        <v>46.12</v>
      </c>
      <c r="D749" s="98" t="n">
        <f aca="false">LN(C749/C748)</f>
        <v>0.136385169609374</v>
      </c>
      <c r="E749" s="106" t="n">
        <f aca="false">STDEV(D740:D749)*SQRT(trade_day)</f>
        <v>1.67551595989946</v>
      </c>
      <c r="F749" s="97"/>
      <c r="G749" s="103" t="n">
        <f aca="false">IF(G$1="P",MAX(0,G$2-$C749),IF(G$1="C",MAX(0,$C749-G$2)))</f>
        <v>0</v>
      </c>
      <c r="H749" s="103" t="n">
        <f aca="false">IF(H$1="P",MAX(0,H$2-$C749),IF(H$1="C",MAX(0,$C749-H$2)))</f>
        <v>0</v>
      </c>
      <c r="I749" s="103" t="n">
        <f aca="false">IF(I$1="P",MAX(0,I$2-$C749),IF(I$1="C",MAX(0,$C749-I$2)))</f>
        <v>0</v>
      </c>
      <c r="J749" s="103" t="n">
        <f aca="false">IF(J$1="P",MAX(0,J$2-$C749),IF(J$1="C",MAX(0,$C749-J$2)))</f>
        <v>0</v>
      </c>
      <c r="K749" s="103" t="n">
        <f aca="false">IF(K$1="P",MAX(0,K$2-$C749),IF(K$1="C",MAX(0,$C749-K$2)))</f>
        <v>0</v>
      </c>
      <c r="L749" s="103" t="n">
        <f aca="false">IF(L$1="P",MAX(0,L$2-$C749),IF(L$1="C",MAX(0,$C749-L$2)))</f>
        <v>3.88</v>
      </c>
      <c r="M749" s="103" t="n">
        <f aca="false">IF(M$1="P",MAX(0,M$2-$C749),IF(M$1="C",MAX(0,$C749-M$2)))</f>
        <v>26.12</v>
      </c>
      <c r="N749" s="103" t="n">
        <f aca="false">IF(N$1="P",MAX(0,N$2-$C749),IF(N$1="C",MAX(0,$C749-N$2)))</f>
        <v>21.12</v>
      </c>
      <c r="O749" s="103" t="n">
        <f aca="false">IF(O$1="P",MAX(0,O$2-$C749),IF(O$1="C",MAX(0,$C749-O$2)))</f>
        <v>16.12</v>
      </c>
      <c r="P749" s="103" t="n">
        <f aca="false">IF(P$1="P",MAX(0,P$2-$C749),IF(P$1="C",MAX(0,$C749-P$2)))</f>
        <v>11.12</v>
      </c>
      <c r="Q749" s="103" t="n">
        <f aca="false">IF(Q$1="P",MAX(0,Q$2-$C749),IF(Q$1="C",MAX(0,$C749-Q$2)))</f>
        <v>6.12</v>
      </c>
      <c r="R749" s="103" t="n">
        <f aca="false">IF(R$1="P",MAX(0,R$2-$C749),IF(R$1="C",MAX(0,$C749-R$2)))</f>
        <v>0</v>
      </c>
      <c r="S749" s="103" t="n">
        <f aca="false">IF(S$1="P",MAX(0,S$2-$C749),IF(S$1="C",MAX(0,$C749-S$2)))</f>
        <v>0</v>
      </c>
      <c r="T749" s="104" t="n">
        <f aca="false">A749</f>
        <v>35</v>
      </c>
      <c r="U749" s="105" t="n">
        <f aca="false">VLOOKUP($B749,Gas!$B$3:$E$2506,2)</f>
        <v>5.245</v>
      </c>
      <c r="V749" s="46" t="n">
        <f aca="false">C749/U749</f>
        <v>8.79313632030505</v>
      </c>
      <c r="W749" s="99" t="n">
        <f aca="false">VLOOKUP($B749,Gas!$B$3:$E$2506,4)</f>
        <v>0.617452235950084</v>
      </c>
    </row>
    <row r="750" customFormat="false" ht="12.75" hidden="false" customHeight="false" outlineLevel="0" collapsed="false">
      <c r="A750" s="95" t="n">
        <f aca="false">MONTH(B750)+(YEAR(B750)-1998)*12</f>
        <v>35</v>
      </c>
      <c r="B750" s="101" t="n">
        <v>36844</v>
      </c>
      <c r="C750" s="102" t="n">
        <v>46</v>
      </c>
      <c r="D750" s="98" t="n">
        <f aca="false">LN(C750/C749)</f>
        <v>-0.00260529891176325</v>
      </c>
      <c r="E750" s="106" t="n">
        <f aca="false">STDEV(D741:D750)*SQRT(trade_day)</f>
        <v>1.66665735779566</v>
      </c>
      <c r="F750" s="97"/>
      <c r="G750" s="103" t="n">
        <f aca="false">IF(G$1="P",MAX(0,G$2-$C750),IF(G$1="C",MAX(0,$C750-G$2)))</f>
        <v>0</v>
      </c>
      <c r="H750" s="103" t="n">
        <f aca="false">IF(H$1="P",MAX(0,H$2-$C750),IF(H$1="C",MAX(0,$C750-H$2)))</f>
        <v>0</v>
      </c>
      <c r="I750" s="103" t="n">
        <f aca="false">IF(I$1="P",MAX(0,I$2-$C750),IF(I$1="C",MAX(0,$C750-I$2)))</f>
        <v>0</v>
      </c>
      <c r="J750" s="103" t="n">
        <f aca="false">IF(J$1="P",MAX(0,J$2-$C750),IF(J$1="C",MAX(0,$C750-J$2)))</f>
        <v>0</v>
      </c>
      <c r="K750" s="103" t="n">
        <f aca="false">IF(K$1="P",MAX(0,K$2-$C750),IF(K$1="C",MAX(0,$C750-K$2)))</f>
        <v>0</v>
      </c>
      <c r="L750" s="103" t="n">
        <f aca="false">IF(L$1="P",MAX(0,L$2-$C750),IF(L$1="C",MAX(0,$C750-L$2)))</f>
        <v>4</v>
      </c>
      <c r="M750" s="103" t="n">
        <f aca="false">IF(M$1="P",MAX(0,M$2-$C750),IF(M$1="C",MAX(0,$C750-M$2)))</f>
        <v>26</v>
      </c>
      <c r="N750" s="103" t="n">
        <f aca="false">IF(N$1="P",MAX(0,N$2-$C750),IF(N$1="C",MAX(0,$C750-N$2)))</f>
        <v>21</v>
      </c>
      <c r="O750" s="103" t="n">
        <f aca="false">IF(O$1="P",MAX(0,O$2-$C750),IF(O$1="C",MAX(0,$C750-O$2)))</f>
        <v>16</v>
      </c>
      <c r="P750" s="103" t="n">
        <f aca="false">IF(P$1="P",MAX(0,P$2-$C750),IF(P$1="C",MAX(0,$C750-P$2)))</f>
        <v>11</v>
      </c>
      <c r="Q750" s="103" t="n">
        <f aca="false">IF(Q$1="P",MAX(0,Q$2-$C750),IF(Q$1="C",MAX(0,$C750-Q$2)))</f>
        <v>6</v>
      </c>
      <c r="R750" s="103" t="n">
        <f aca="false">IF(R$1="P",MAX(0,R$2-$C750),IF(R$1="C",MAX(0,$C750-R$2)))</f>
        <v>0</v>
      </c>
      <c r="S750" s="103" t="n">
        <f aca="false">IF(S$1="P",MAX(0,S$2-$C750),IF(S$1="C",MAX(0,$C750-S$2)))</f>
        <v>0</v>
      </c>
      <c r="T750" s="104" t="n">
        <f aca="false">A750</f>
        <v>35</v>
      </c>
      <c r="U750" s="105" t="n">
        <f aca="false">VLOOKUP($B750,Gas!$B$3:$E$2506,2)</f>
        <v>5.595</v>
      </c>
      <c r="V750" s="46" t="n">
        <f aca="false">C750/U750</f>
        <v>8.22162645218945</v>
      </c>
      <c r="W750" s="99" t="n">
        <f aca="false">VLOOKUP($B750,Gas!$B$3:$E$2506,4)</f>
        <v>0.677232260272628</v>
      </c>
    </row>
    <row r="751" customFormat="false" ht="12.75" hidden="false" customHeight="false" outlineLevel="0" collapsed="false">
      <c r="A751" s="95" t="n">
        <f aca="false">MONTH(B751)+(YEAR(B751)-1998)*12</f>
        <v>35</v>
      </c>
      <c r="B751" s="101" t="n">
        <v>36845</v>
      </c>
      <c r="C751" s="102" t="n">
        <v>37.93</v>
      </c>
      <c r="D751" s="98" t="n">
        <f aca="false">LN(C751/C750)</f>
        <v>-0.192899040788287</v>
      </c>
      <c r="E751" s="106" t="n">
        <f aca="false">STDEV(D742:D751)*SQRT(trade_day)</f>
        <v>1.98216688725341</v>
      </c>
      <c r="F751" s="97"/>
      <c r="G751" s="103" t="n">
        <f aca="false">IF(G$1="P",MAX(0,G$2-$C751),IF(G$1="C",MAX(0,$C751-G$2)))</f>
        <v>0</v>
      </c>
      <c r="H751" s="103" t="n">
        <f aca="false">IF(H$1="P",MAX(0,H$2-$C751),IF(H$1="C",MAX(0,$C751-H$2)))</f>
        <v>0</v>
      </c>
      <c r="I751" s="103" t="n">
        <f aca="false">IF(I$1="P",MAX(0,I$2-$C751),IF(I$1="C",MAX(0,$C751-I$2)))</f>
        <v>0</v>
      </c>
      <c r="J751" s="103" t="n">
        <f aca="false">IF(J$1="P",MAX(0,J$2-$C751),IF(J$1="C",MAX(0,$C751-J$2)))</f>
        <v>0</v>
      </c>
      <c r="K751" s="103" t="n">
        <f aca="false">IF(K$1="P",MAX(0,K$2-$C751),IF(K$1="C",MAX(0,$C751-K$2)))</f>
        <v>2.07</v>
      </c>
      <c r="L751" s="103" t="n">
        <f aca="false">IF(L$1="P",MAX(0,L$2-$C751),IF(L$1="C",MAX(0,$C751-L$2)))</f>
        <v>12.07</v>
      </c>
      <c r="M751" s="103" t="n">
        <f aca="false">IF(M$1="P",MAX(0,M$2-$C751),IF(M$1="C",MAX(0,$C751-M$2)))</f>
        <v>17.93</v>
      </c>
      <c r="N751" s="103" t="n">
        <f aca="false">IF(N$1="P",MAX(0,N$2-$C751),IF(N$1="C",MAX(0,$C751-N$2)))</f>
        <v>12.93</v>
      </c>
      <c r="O751" s="103" t="n">
        <f aca="false">IF(O$1="P",MAX(0,O$2-$C751),IF(O$1="C",MAX(0,$C751-O$2)))</f>
        <v>7.93</v>
      </c>
      <c r="P751" s="103" t="n">
        <f aca="false">IF(P$1="P",MAX(0,P$2-$C751),IF(P$1="C",MAX(0,$C751-P$2)))</f>
        <v>2.93</v>
      </c>
      <c r="Q751" s="103" t="n">
        <f aca="false">IF(Q$1="P",MAX(0,Q$2-$C751),IF(Q$1="C",MAX(0,$C751-Q$2)))</f>
        <v>0</v>
      </c>
      <c r="R751" s="103" t="n">
        <f aca="false">IF(R$1="P",MAX(0,R$2-$C751),IF(R$1="C",MAX(0,$C751-R$2)))</f>
        <v>0</v>
      </c>
      <c r="S751" s="103" t="n">
        <f aca="false">IF(S$1="P",MAX(0,S$2-$C751),IF(S$1="C",MAX(0,$C751-S$2)))</f>
        <v>0</v>
      </c>
      <c r="T751" s="104" t="n">
        <f aca="false">A751</f>
        <v>35</v>
      </c>
      <c r="U751" s="105" t="n">
        <f aca="false">VLOOKUP($B751,Gas!$B$3:$E$2506,2)</f>
        <v>5.795</v>
      </c>
      <c r="V751" s="46" t="n">
        <f aca="false">C751/U751</f>
        <v>6.54529767040552</v>
      </c>
      <c r="W751" s="99" t="n">
        <f aca="false">VLOOKUP($B751,Gas!$B$3:$E$2506,4)</f>
        <v>0.670623772281761</v>
      </c>
    </row>
    <row r="752" customFormat="false" ht="12.75" hidden="false" customHeight="false" outlineLevel="0" collapsed="false">
      <c r="A752" s="95" t="n">
        <f aca="false">MONTH(B752)+(YEAR(B752)-1998)*12</f>
        <v>35</v>
      </c>
      <c r="B752" s="101" t="n">
        <v>36846</v>
      </c>
      <c r="C752" s="102" t="n">
        <v>49.66</v>
      </c>
      <c r="D752" s="98" t="n">
        <f aca="false">LN(C752/C751)</f>
        <v>0.269457424379213</v>
      </c>
      <c r="E752" s="106" t="n">
        <f aca="false">STDEV(D743:D752)*SQRT(trade_day)</f>
        <v>2.33452196550869</v>
      </c>
      <c r="F752" s="97"/>
      <c r="G752" s="103" t="n">
        <f aca="false">IF(G$1="P",MAX(0,G$2-$C752),IF(G$1="C",MAX(0,$C752-G$2)))</f>
        <v>0</v>
      </c>
      <c r="H752" s="103" t="n">
        <f aca="false">IF(H$1="P",MAX(0,H$2-$C752),IF(H$1="C",MAX(0,$C752-H$2)))</f>
        <v>0</v>
      </c>
      <c r="I752" s="103" t="n">
        <f aca="false">IF(I$1="P",MAX(0,I$2-$C752),IF(I$1="C",MAX(0,$C752-I$2)))</f>
        <v>0</v>
      </c>
      <c r="J752" s="103" t="n">
        <f aca="false">IF(J$1="P",MAX(0,J$2-$C752),IF(J$1="C",MAX(0,$C752-J$2)))</f>
        <v>0</v>
      </c>
      <c r="K752" s="103" t="n">
        <f aca="false">IF(K$1="P",MAX(0,K$2-$C752),IF(K$1="C",MAX(0,$C752-K$2)))</f>
        <v>0</v>
      </c>
      <c r="L752" s="103" t="n">
        <f aca="false">IF(L$1="P",MAX(0,L$2-$C752),IF(L$1="C",MAX(0,$C752-L$2)))</f>
        <v>0.340000000000003</v>
      </c>
      <c r="M752" s="103" t="n">
        <f aca="false">IF(M$1="P",MAX(0,M$2-$C752),IF(M$1="C",MAX(0,$C752-M$2)))</f>
        <v>29.66</v>
      </c>
      <c r="N752" s="103" t="n">
        <f aca="false">IF(N$1="P",MAX(0,N$2-$C752),IF(N$1="C",MAX(0,$C752-N$2)))</f>
        <v>24.66</v>
      </c>
      <c r="O752" s="103" t="n">
        <f aca="false">IF(O$1="P",MAX(0,O$2-$C752),IF(O$1="C",MAX(0,$C752-O$2)))</f>
        <v>19.66</v>
      </c>
      <c r="P752" s="103" t="n">
        <f aca="false">IF(P$1="P",MAX(0,P$2-$C752),IF(P$1="C",MAX(0,$C752-P$2)))</f>
        <v>14.66</v>
      </c>
      <c r="Q752" s="103" t="n">
        <f aca="false">IF(Q$1="P",MAX(0,Q$2-$C752),IF(Q$1="C",MAX(0,$C752-Q$2)))</f>
        <v>9.66</v>
      </c>
      <c r="R752" s="103" t="n">
        <f aca="false">IF(R$1="P",MAX(0,R$2-$C752),IF(R$1="C",MAX(0,$C752-R$2)))</f>
        <v>0</v>
      </c>
      <c r="S752" s="103" t="n">
        <f aca="false">IF(S$1="P",MAX(0,S$2-$C752),IF(S$1="C",MAX(0,$C752-S$2)))</f>
        <v>0</v>
      </c>
      <c r="T752" s="104" t="n">
        <f aca="false">A752</f>
        <v>35</v>
      </c>
      <c r="U752" s="105" t="n">
        <f aca="false">VLOOKUP($B752,Gas!$B$3:$E$2506,2)</f>
        <v>5.94</v>
      </c>
      <c r="V752" s="46" t="n">
        <f aca="false">C752/U752</f>
        <v>8.36026936026936</v>
      </c>
      <c r="W752" s="99" t="n">
        <f aca="false">VLOOKUP($B752,Gas!$B$3:$E$2506,4)</f>
        <v>0.653482417890748</v>
      </c>
    </row>
    <row r="753" customFormat="false" ht="12.75" hidden="false" customHeight="false" outlineLevel="0" collapsed="false">
      <c r="A753" s="95" t="n">
        <f aca="false">MONTH(B753)+(YEAR(B753)-1998)*12</f>
        <v>35</v>
      </c>
      <c r="B753" s="101" t="n">
        <v>36847</v>
      </c>
      <c r="C753" s="102" t="n">
        <v>45.56</v>
      </c>
      <c r="D753" s="98" t="n">
        <f aca="false">LN(C753/C752)</f>
        <v>-0.0861696415010391</v>
      </c>
      <c r="E753" s="106" t="n">
        <f aca="false">STDEV(D744:D753)*SQRT(trade_day)</f>
        <v>2.33321421515764</v>
      </c>
      <c r="F753" s="97"/>
      <c r="G753" s="103" t="n">
        <f aca="false">IF(G$1="P",MAX(0,G$2-$C753),IF(G$1="C",MAX(0,$C753-G$2)))</f>
        <v>0</v>
      </c>
      <c r="H753" s="103" t="n">
        <f aca="false">IF(H$1="P",MAX(0,H$2-$C753),IF(H$1="C",MAX(0,$C753-H$2)))</f>
        <v>0</v>
      </c>
      <c r="I753" s="103" t="n">
        <f aca="false">IF(I$1="P",MAX(0,I$2-$C753),IF(I$1="C",MAX(0,$C753-I$2)))</f>
        <v>0</v>
      </c>
      <c r="J753" s="103" t="n">
        <f aca="false">IF(J$1="P",MAX(0,J$2-$C753),IF(J$1="C",MAX(0,$C753-J$2)))</f>
        <v>0</v>
      </c>
      <c r="K753" s="103" t="n">
        <f aca="false">IF(K$1="P",MAX(0,K$2-$C753),IF(K$1="C",MAX(0,$C753-K$2)))</f>
        <v>0</v>
      </c>
      <c r="L753" s="103" t="n">
        <f aca="false">IF(L$1="P",MAX(0,L$2-$C753),IF(L$1="C",MAX(0,$C753-L$2)))</f>
        <v>4.44</v>
      </c>
      <c r="M753" s="103" t="n">
        <f aca="false">IF(M$1="P",MAX(0,M$2-$C753),IF(M$1="C",MAX(0,$C753-M$2)))</f>
        <v>25.56</v>
      </c>
      <c r="N753" s="103" t="n">
        <f aca="false">IF(N$1="P",MAX(0,N$2-$C753),IF(N$1="C",MAX(0,$C753-N$2)))</f>
        <v>20.56</v>
      </c>
      <c r="O753" s="103" t="n">
        <f aca="false">IF(O$1="P",MAX(0,O$2-$C753),IF(O$1="C",MAX(0,$C753-O$2)))</f>
        <v>15.56</v>
      </c>
      <c r="P753" s="103" t="n">
        <f aca="false">IF(P$1="P",MAX(0,P$2-$C753),IF(P$1="C",MAX(0,$C753-P$2)))</f>
        <v>10.56</v>
      </c>
      <c r="Q753" s="103" t="n">
        <f aca="false">IF(Q$1="P",MAX(0,Q$2-$C753),IF(Q$1="C",MAX(0,$C753-Q$2)))</f>
        <v>5.56</v>
      </c>
      <c r="R753" s="103" t="n">
        <f aca="false">IF(R$1="P",MAX(0,R$2-$C753),IF(R$1="C",MAX(0,$C753-R$2)))</f>
        <v>0</v>
      </c>
      <c r="S753" s="103" t="n">
        <f aca="false">IF(S$1="P",MAX(0,S$2-$C753),IF(S$1="C",MAX(0,$C753-S$2)))</f>
        <v>0</v>
      </c>
      <c r="T753" s="104" t="n">
        <f aca="false">A753</f>
        <v>35</v>
      </c>
      <c r="U753" s="105" t="n">
        <f aca="false">VLOOKUP($B753,Gas!$B$3:$E$2506,2)</f>
        <v>5.88</v>
      </c>
      <c r="V753" s="46" t="n">
        <f aca="false">C753/U753</f>
        <v>7.74829931972789</v>
      </c>
      <c r="W753" s="99" t="n">
        <f aca="false">VLOOKUP($B753,Gas!$B$3:$E$2506,4)</f>
        <v>0.660932255972068</v>
      </c>
    </row>
    <row r="754" customFormat="false" ht="12.75" hidden="false" customHeight="false" outlineLevel="0" collapsed="false">
      <c r="A754" s="95" t="n">
        <f aca="false">MONTH(B754)+(YEAR(B754)-1998)*12</f>
        <v>35</v>
      </c>
      <c r="B754" s="101" t="n">
        <v>36850</v>
      </c>
      <c r="C754" s="102" t="n">
        <v>47.49</v>
      </c>
      <c r="D754" s="98" t="n">
        <f aca="false">LN(C754/C753)</f>
        <v>0.0414890239820491</v>
      </c>
      <c r="E754" s="106" t="n">
        <f aca="false">STDEV(D745:D754)*SQRT(trade_day)</f>
        <v>2.33163131306153</v>
      </c>
      <c r="F754" s="97"/>
      <c r="G754" s="103" t="n">
        <f aca="false">IF(G$1="P",MAX(0,G$2-$C754),IF(G$1="C",MAX(0,$C754-G$2)))</f>
        <v>0</v>
      </c>
      <c r="H754" s="103" t="n">
        <f aca="false">IF(H$1="P",MAX(0,H$2-$C754),IF(H$1="C",MAX(0,$C754-H$2)))</f>
        <v>0</v>
      </c>
      <c r="I754" s="103" t="n">
        <f aca="false">IF(I$1="P",MAX(0,I$2-$C754),IF(I$1="C",MAX(0,$C754-I$2)))</f>
        <v>0</v>
      </c>
      <c r="J754" s="103" t="n">
        <f aca="false">IF(J$1="P",MAX(0,J$2-$C754),IF(J$1="C",MAX(0,$C754-J$2)))</f>
        <v>0</v>
      </c>
      <c r="K754" s="103" t="n">
        <f aca="false">IF(K$1="P",MAX(0,K$2-$C754),IF(K$1="C",MAX(0,$C754-K$2)))</f>
        <v>0</v>
      </c>
      <c r="L754" s="103" t="n">
        <f aca="false">IF(L$1="P",MAX(0,L$2-$C754),IF(L$1="C",MAX(0,$C754-L$2)))</f>
        <v>2.51</v>
      </c>
      <c r="M754" s="103" t="n">
        <f aca="false">IF(M$1="P",MAX(0,M$2-$C754),IF(M$1="C",MAX(0,$C754-M$2)))</f>
        <v>27.49</v>
      </c>
      <c r="N754" s="103" t="n">
        <f aca="false">IF(N$1="P",MAX(0,N$2-$C754),IF(N$1="C",MAX(0,$C754-N$2)))</f>
        <v>22.49</v>
      </c>
      <c r="O754" s="103" t="n">
        <f aca="false">IF(O$1="P",MAX(0,O$2-$C754),IF(O$1="C",MAX(0,$C754-O$2)))</f>
        <v>17.49</v>
      </c>
      <c r="P754" s="103" t="n">
        <f aca="false">IF(P$1="P",MAX(0,P$2-$C754),IF(P$1="C",MAX(0,$C754-P$2)))</f>
        <v>12.49</v>
      </c>
      <c r="Q754" s="103" t="n">
        <f aca="false">IF(Q$1="P",MAX(0,Q$2-$C754),IF(Q$1="C",MAX(0,$C754-Q$2)))</f>
        <v>7.49</v>
      </c>
      <c r="R754" s="103" t="n">
        <f aca="false">IF(R$1="P",MAX(0,R$2-$C754),IF(R$1="C",MAX(0,$C754-R$2)))</f>
        <v>0</v>
      </c>
      <c r="S754" s="103" t="n">
        <f aca="false">IF(S$1="P",MAX(0,S$2-$C754),IF(S$1="C",MAX(0,$C754-S$2)))</f>
        <v>0</v>
      </c>
      <c r="T754" s="104" t="n">
        <f aca="false">A754</f>
        <v>35</v>
      </c>
      <c r="U754" s="105" t="n">
        <f aca="false">VLOOKUP($B754,Gas!$B$3:$E$2506,2)</f>
        <v>5.635</v>
      </c>
      <c r="V754" s="46" t="n">
        <f aca="false">C754/U754</f>
        <v>8.42768411712511</v>
      </c>
      <c r="W754" s="99" t="n">
        <f aca="false">VLOOKUP($B754,Gas!$B$3:$E$2506,4)</f>
        <v>0.574975566840993</v>
      </c>
    </row>
    <row r="755" customFormat="false" ht="12.75" hidden="false" customHeight="false" outlineLevel="0" collapsed="false">
      <c r="A755" s="95" t="n">
        <f aca="false">MONTH(B755)+(YEAR(B755)-1998)*12</f>
        <v>35</v>
      </c>
      <c r="B755" s="101" t="n">
        <v>36851</v>
      </c>
      <c r="C755" s="102" t="n">
        <v>63.23</v>
      </c>
      <c r="D755" s="98" t="n">
        <f aca="false">LN(C755/C754)</f>
        <v>0.286259709509491</v>
      </c>
      <c r="E755" s="106" t="n">
        <f aca="false">STDEV(D746:D755)*SQRT(trade_day)</f>
        <v>2.35309667291198</v>
      </c>
      <c r="F755" s="97"/>
      <c r="G755" s="103" t="n">
        <f aca="false">IF(G$1="P",MAX(0,G$2-$C755),IF(G$1="C",MAX(0,$C755-G$2)))</f>
        <v>0</v>
      </c>
      <c r="H755" s="103" t="n">
        <f aca="false">IF(H$1="P",MAX(0,H$2-$C755),IF(H$1="C",MAX(0,$C755-H$2)))</f>
        <v>0</v>
      </c>
      <c r="I755" s="103" t="n">
        <f aca="false">IF(I$1="P",MAX(0,I$2-$C755),IF(I$1="C",MAX(0,$C755-I$2)))</f>
        <v>0</v>
      </c>
      <c r="J755" s="103" t="n">
        <f aca="false">IF(J$1="P",MAX(0,J$2-$C755),IF(J$1="C",MAX(0,$C755-J$2)))</f>
        <v>0</v>
      </c>
      <c r="K755" s="103" t="n">
        <f aca="false">IF(K$1="P",MAX(0,K$2-$C755),IF(K$1="C",MAX(0,$C755-K$2)))</f>
        <v>0</v>
      </c>
      <c r="L755" s="103" t="n">
        <f aca="false">IF(L$1="P",MAX(0,L$2-$C755),IF(L$1="C",MAX(0,$C755-L$2)))</f>
        <v>0</v>
      </c>
      <c r="M755" s="103" t="n">
        <f aca="false">IF(M$1="P",MAX(0,M$2-$C755),IF(M$1="C",MAX(0,$C755-M$2)))</f>
        <v>43.23</v>
      </c>
      <c r="N755" s="103" t="n">
        <f aca="false">IF(N$1="P",MAX(0,N$2-$C755),IF(N$1="C",MAX(0,$C755-N$2)))</f>
        <v>38.23</v>
      </c>
      <c r="O755" s="103" t="n">
        <f aca="false">IF(O$1="P",MAX(0,O$2-$C755),IF(O$1="C",MAX(0,$C755-O$2)))</f>
        <v>33.23</v>
      </c>
      <c r="P755" s="103" t="n">
        <f aca="false">IF(P$1="P",MAX(0,P$2-$C755),IF(P$1="C",MAX(0,$C755-P$2)))</f>
        <v>28.23</v>
      </c>
      <c r="Q755" s="103" t="n">
        <f aca="false">IF(Q$1="P",MAX(0,Q$2-$C755),IF(Q$1="C",MAX(0,$C755-Q$2)))</f>
        <v>23.23</v>
      </c>
      <c r="R755" s="103" t="n">
        <f aca="false">IF(R$1="P",MAX(0,R$2-$C755),IF(R$1="C",MAX(0,$C755-R$2)))</f>
        <v>13.23</v>
      </c>
      <c r="S755" s="103" t="n">
        <f aca="false">IF(S$1="P",MAX(0,S$2-$C755),IF(S$1="C",MAX(0,$C755-S$2)))</f>
        <v>0</v>
      </c>
      <c r="T755" s="104" t="n">
        <f aca="false">A755</f>
        <v>35</v>
      </c>
      <c r="U755" s="105" t="n">
        <f aca="false">VLOOKUP($B755,Gas!$B$3:$E$2506,2)</f>
        <v>6.235</v>
      </c>
      <c r="V755" s="46" t="n">
        <f aca="false">C755/U755</f>
        <v>10.1411387329591</v>
      </c>
      <c r="W755" s="99" t="n">
        <f aca="false">VLOOKUP($B755,Gas!$B$3:$E$2506,4)</f>
        <v>0.784616870710814</v>
      </c>
    </row>
    <row r="756" customFormat="false" ht="12.75" hidden="false" customHeight="false" outlineLevel="0" collapsed="false">
      <c r="A756" s="95" t="n">
        <f aca="false">MONTH(B756)+(YEAR(B756)-1998)*12</f>
        <v>35</v>
      </c>
      <c r="B756" s="101" t="n">
        <v>36852</v>
      </c>
      <c r="C756" s="102" t="n">
        <v>64.23</v>
      </c>
      <c r="D756" s="98" t="n">
        <f aca="false">LN(C756/C755)</f>
        <v>0.0156915191991794</v>
      </c>
      <c r="E756" s="106" t="n">
        <f aca="false">STDEV(D747:D756)*SQRT(trade_day)</f>
        <v>2.33880116567666</v>
      </c>
      <c r="F756" s="97"/>
      <c r="G756" s="103" t="n">
        <f aca="false">IF(G$1="P",MAX(0,G$2-$C756),IF(G$1="C",MAX(0,$C756-G$2)))</f>
        <v>0</v>
      </c>
      <c r="H756" s="103" t="n">
        <f aca="false">IF(H$1="P",MAX(0,H$2-$C756),IF(H$1="C",MAX(0,$C756-H$2)))</f>
        <v>0</v>
      </c>
      <c r="I756" s="103" t="n">
        <f aca="false">IF(I$1="P",MAX(0,I$2-$C756),IF(I$1="C",MAX(0,$C756-I$2)))</f>
        <v>0</v>
      </c>
      <c r="J756" s="103" t="n">
        <f aca="false">IF(J$1="P",MAX(0,J$2-$C756),IF(J$1="C",MAX(0,$C756-J$2)))</f>
        <v>0</v>
      </c>
      <c r="K756" s="103" t="n">
        <f aca="false">IF(K$1="P",MAX(0,K$2-$C756),IF(K$1="C",MAX(0,$C756-K$2)))</f>
        <v>0</v>
      </c>
      <c r="L756" s="103" t="n">
        <f aca="false">IF(L$1="P",MAX(0,L$2-$C756),IF(L$1="C",MAX(0,$C756-L$2)))</f>
        <v>0</v>
      </c>
      <c r="M756" s="103" t="n">
        <f aca="false">IF(M$1="P",MAX(0,M$2-$C756),IF(M$1="C",MAX(0,$C756-M$2)))</f>
        <v>44.23</v>
      </c>
      <c r="N756" s="103" t="n">
        <f aca="false">IF(N$1="P",MAX(0,N$2-$C756),IF(N$1="C",MAX(0,$C756-N$2)))</f>
        <v>39.23</v>
      </c>
      <c r="O756" s="103" t="n">
        <f aca="false">IF(O$1="P",MAX(0,O$2-$C756),IF(O$1="C",MAX(0,$C756-O$2)))</f>
        <v>34.23</v>
      </c>
      <c r="P756" s="103" t="n">
        <f aca="false">IF(P$1="P",MAX(0,P$2-$C756),IF(P$1="C",MAX(0,$C756-P$2)))</f>
        <v>29.23</v>
      </c>
      <c r="Q756" s="103" t="n">
        <f aca="false">IF(Q$1="P",MAX(0,Q$2-$C756),IF(Q$1="C",MAX(0,$C756-Q$2)))</f>
        <v>24.23</v>
      </c>
      <c r="R756" s="103" t="n">
        <f aca="false">IF(R$1="P",MAX(0,R$2-$C756),IF(R$1="C",MAX(0,$C756-R$2)))</f>
        <v>14.23</v>
      </c>
      <c r="S756" s="103" t="n">
        <f aca="false">IF(S$1="P",MAX(0,S$2-$C756),IF(S$1="C",MAX(0,$C756-S$2)))</f>
        <v>0</v>
      </c>
      <c r="T756" s="104" t="n">
        <f aca="false">A756</f>
        <v>35</v>
      </c>
      <c r="U756" s="105" t="n">
        <f aca="false">VLOOKUP($B756,Gas!$B$3:$E$2506,2)</f>
        <v>6.34</v>
      </c>
      <c r="V756" s="46" t="n">
        <f aca="false">C756/U756</f>
        <v>10.1309148264984</v>
      </c>
      <c r="W756" s="99" t="n">
        <f aca="false">VLOOKUP($B756,Gas!$B$3:$E$2506,4)</f>
        <v>0.776132956707226</v>
      </c>
    </row>
    <row r="757" customFormat="false" ht="12.75" hidden="false" customHeight="false" outlineLevel="0" collapsed="false">
      <c r="A757" s="95" t="n">
        <f aca="false">MONTH(B757)+(YEAR(B757)-1998)*12</f>
        <v>35</v>
      </c>
      <c r="B757" s="101" t="n">
        <v>36854</v>
      </c>
      <c r="C757" s="102" t="n">
        <v>25.38</v>
      </c>
      <c r="D757" s="98" t="n">
        <f aca="false">LN(C757/C756)</f>
        <v>-0.92850892898346</v>
      </c>
      <c r="E757" s="106" t="n">
        <f aca="false">STDEV(D748:D757)*SQRT(trade_day)</f>
        <v>5.42872014064592</v>
      </c>
      <c r="F757" s="97"/>
      <c r="G757" s="103" t="n">
        <f aca="false">IF(G$1="P",MAX(0,G$2-$C757),IF(G$1="C",MAX(0,$C757-G$2)))</f>
        <v>0</v>
      </c>
      <c r="H757" s="103" t="n">
        <f aca="false">IF(H$1="P",MAX(0,H$2-$C757),IF(H$1="C",MAX(0,$C757-H$2)))</f>
        <v>0</v>
      </c>
      <c r="I757" s="103" t="n">
        <f aca="false">IF(I$1="P",MAX(0,I$2-$C757),IF(I$1="C",MAX(0,$C757-I$2)))</f>
        <v>4.62</v>
      </c>
      <c r="J757" s="103" t="n">
        <f aca="false">IF(J$1="P",MAX(0,J$2-$C757),IF(J$1="C",MAX(0,$C757-J$2)))</f>
        <v>9.62</v>
      </c>
      <c r="K757" s="103" t="n">
        <f aca="false">IF(K$1="P",MAX(0,K$2-$C757),IF(K$1="C",MAX(0,$C757-K$2)))</f>
        <v>14.62</v>
      </c>
      <c r="L757" s="103" t="n">
        <f aca="false">IF(L$1="P",MAX(0,L$2-$C757),IF(L$1="C",MAX(0,$C757-L$2)))</f>
        <v>24.62</v>
      </c>
      <c r="M757" s="103" t="n">
        <f aca="false">IF(M$1="P",MAX(0,M$2-$C757),IF(M$1="C",MAX(0,$C757-M$2)))</f>
        <v>5.38</v>
      </c>
      <c r="N757" s="103" t="n">
        <f aca="false">IF(N$1="P",MAX(0,N$2-$C757),IF(N$1="C",MAX(0,$C757-N$2)))</f>
        <v>0.379999999999999</v>
      </c>
      <c r="O757" s="103" t="n">
        <f aca="false">IF(O$1="P",MAX(0,O$2-$C757),IF(O$1="C",MAX(0,$C757-O$2)))</f>
        <v>0</v>
      </c>
      <c r="P757" s="103" t="n">
        <f aca="false">IF(P$1="P",MAX(0,P$2-$C757),IF(P$1="C",MAX(0,$C757-P$2)))</f>
        <v>0</v>
      </c>
      <c r="Q757" s="103" t="n">
        <f aca="false">IF(Q$1="P",MAX(0,Q$2-$C757),IF(Q$1="C",MAX(0,$C757-Q$2)))</f>
        <v>0</v>
      </c>
      <c r="R757" s="103" t="n">
        <f aca="false">IF(R$1="P",MAX(0,R$2-$C757),IF(R$1="C",MAX(0,$C757-R$2)))</f>
        <v>0</v>
      </c>
      <c r="S757" s="103" t="n">
        <f aca="false">IF(S$1="P",MAX(0,S$2-$C757),IF(S$1="C",MAX(0,$C757-S$2)))</f>
        <v>0</v>
      </c>
      <c r="T757" s="104" t="n">
        <f aca="false">A757</f>
        <v>35</v>
      </c>
      <c r="U757" s="105" t="n">
        <f aca="false">VLOOKUP($B757,Gas!$B$3:$E$2506,2)</f>
        <v>6.315</v>
      </c>
      <c r="V757" s="46" t="n">
        <f aca="false">C757/U757</f>
        <v>4.01900237529691</v>
      </c>
      <c r="W757" s="99" t="n">
        <f aca="false">VLOOKUP($B757,Gas!$B$3:$E$2506,4)</f>
        <v>0.721210767332132</v>
      </c>
    </row>
    <row r="758" customFormat="false" ht="12.75" hidden="false" customHeight="false" outlineLevel="0" collapsed="false">
      <c r="A758" s="95" t="n">
        <f aca="false">MONTH(B758)+(YEAR(B758)-1998)*12</f>
        <v>35</v>
      </c>
      <c r="B758" s="101" t="n">
        <v>36857</v>
      </c>
      <c r="C758" s="102" t="n">
        <v>36.38</v>
      </c>
      <c r="D758" s="98" t="n">
        <f aca="false">LN(C758/C757)</f>
        <v>0.360057710803735</v>
      </c>
      <c r="E758" s="106" t="n">
        <f aca="false">STDEV(D749:D758)*SQRT(trade_day)</f>
        <v>5.79874484779526</v>
      </c>
      <c r="F758" s="97"/>
      <c r="G758" s="103" t="n">
        <f aca="false">IF(G$1="P",MAX(0,G$2-$C758),IF(G$1="C",MAX(0,$C758-G$2)))</f>
        <v>0</v>
      </c>
      <c r="H758" s="103" t="n">
        <f aca="false">IF(H$1="P",MAX(0,H$2-$C758),IF(H$1="C",MAX(0,$C758-H$2)))</f>
        <v>0</v>
      </c>
      <c r="I758" s="103" t="n">
        <f aca="false">IF(I$1="P",MAX(0,I$2-$C758),IF(I$1="C",MAX(0,$C758-I$2)))</f>
        <v>0</v>
      </c>
      <c r="J758" s="103" t="n">
        <f aca="false">IF(J$1="P",MAX(0,J$2-$C758),IF(J$1="C",MAX(0,$C758-J$2)))</f>
        <v>0</v>
      </c>
      <c r="K758" s="103" t="n">
        <f aca="false">IF(K$1="P",MAX(0,K$2-$C758),IF(K$1="C",MAX(0,$C758-K$2)))</f>
        <v>3.62</v>
      </c>
      <c r="L758" s="103" t="n">
        <f aca="false">IF(L$1="P",MAX(0,L$2-$C758),IF(L$1="C",MAX(0,$C758-L$2)))</f>
        <v>13.62</v>
      </c>
      <c r="M758" s="103" t="n">
        <f aca="false">IF(M$1="P",MAX(0,M$2-$C758),IF(M$1="C",MAX(0,$C758-M$2)))</f>
        <v>16.38</v>
      </c>
      <c r="N758" s="103" t="n">
        <f aca="false">IF(N$1="P",MAX(0,N$2-$C758),IF(N$1="C",MAX(0,$C758-N$2)))</f>
        <v>11.38</v>
      </c>
      <c r="O758" s="103" t="n">
        <f aca="false">IF(O$1="P",MAX(0,O$2-$C758),IF(O$1="C",MAX(0,$C758-O$2)))</f>
        <v>6.38</v>
      </c>
      <c r="P758" s="103" t="n">
        <f aca="false">IF(P$1="P",MAX(0,P$2-$C758),IF(P$1="C",MAX(0,$C758-P$2)))</f>
        <v>1.38</v>
      </c>
      <c r="Q758" s="103" t="n">
        <f aca="false">IF(Q$1="P",MAX(0,Q$2-$C758),IF(Q$1="C",MAX(0,$C758-Q$2)))</f>
        <v>0</v>
      </c>
      <c r="R758" s="103" t="n">
        <f aca="false">IF(R$1="P",MAX(0,R$2-$C758),IF(R$1="C",MAX(0,$C758-R$2)))</f>
        <v>0</v>
      </c>
      <c r="S758" s="103" t="n">
        <f aca="false">IF(S$1="P",MAX(0,S$2-$C758),IF(S$1="C",MAX(0,$C758-S$2)))</f>
        <v>0</v>
      </c>
      <c r="T758" s="104" t="n">
        <f aca="false">A758</f>
        <v>35</v>
      </c>
      <c r="U758" s="105" t="n">
        <f aca="false">VLOOKUP($B758,Gas!$B$3:$E$2506,2)</f>
        <v>6.315</v>
      </c>
      <c r="V758" s="46" t="n">
        <f aca="false">C758/U758</f>
        <v>5.76088677751386</v>
      </c>
      <c r="W758" s="99" t="n">
        <f aca="false">VLOOKUP($B758,Gas!$B$3:$E$2506,4)</f>
        <v>0.692776752557525</v>
      </c>
    </row>
    <row r="759" customFormat="false" ht="12.75" hidden="false" customHeight="false" outlineLevel="0" collapsed="false">
      <c r="A759" s="95" t="n">
        <f aca="false">MONTH(B759)+(YEAR(B759)-1998)*12</f>
        <v>35</v>
      </c>
      <c r="B759" s="101" t="n">
        <v>36858</v>
      </c>
      <c r="C759" s="102" t="n">
        <v>34.78</v>
      </c>
      <c r="D759" s="98" t="n">
        <f aca="false">LN(C759/C758)</f>
        <v>-0.0449766641638392</v>
      </c>
      <c r="E759" s="106" t="n">
        <f aca="false">STDEV(D750:D759)*SQRT(trade_day)</f>
        <v>5.74212235421358</v>
      </c>
      <c r="F759" s="97"/>
      <c r="G759" s="103" t="n">
        <f aca="false">IF(G$1="P",MAX(0,G$2-$C759),IF(G$1="C",MAX(0,$C759-G$2)))</f>
        <v>0</v>
      </c>
      <c r="H759" s="103" t="n">
        <f aca="false">IF(H$1="P",MAX(0,H$2-$C759),IF(H$1="C",MAX(0,$C759-H$2)))</f>
        <v>0</v>
      </c>
      <c r="I759" s="103" t="n">
        <f aca="false">IF(I$1="P",MAX(0,I$2-$C759),IF(I$1="C",MAX(0,$C759-I$2)))</f>
        <v>0</v>
      </c>
      <c r="J759" s="103" t="n">
        <f aca="false">IF(J$1="P",MAX(0,J$2-$C759),IF(J$1="C",MAX(0,$C759-J$2)))</f>
        <v>0.219999999999999</v>
      </c>
      <c r="K759" s="103" t="n">
        <f aca="false">IF(K$1="P",MAX(0,K$2-$C759),IF(K$1="C",MAX(0,$C759-K$2)))</f>
        <v>5.22</v>
      </c>
      <c r="L759" s="103" t="n">
        <f aca="false">IF(L$1="P",MAX(0,L$2-$C759),IF(L$1="C",MAX(0,$C759-L$2)))</f>
        <v>15.22</v>
      </c>
      <c r="M759" s="103" t="n">
        <f aca="false">IF(M$1="P",MAX(0,M$2-$C759),IF(M$1="C",MAX(0,$C759-M$2)))</f>
        <v>14.78</v>
      </c>
      <c r="N759" s="103" t="n">
        <f aca="false">IF(N$1="P",MAX(0,N$2-$C759),IF(N$1="C",MAX(0,$C759-N$2)))</f>
        <v>9.78</v>
      </c>
      <c r="O759" s="103" t="n">
        <f aca="false">IF(O$1="P",MAX(0,O$2-$C759),IF(O$1="C",MAX(0,$C759-O$2)))</f>
        <v>4.78</v>
      </c>
      <c r="P759" s="103" t="n">
        <f aca="false">IF(P$1="P",MAX(0,P$2-$C759),IF(P$1="C",MAX(0,$C759-P$2)))</f>
        <v>0</v>
      </c>
      <c r="Q759" s="103" t="n">
        <f aca="false">IF(Q$1="P",MAX(0,Q$2-$C759),IF(Q$1="C",MAX(0,$C759-Q$2)))</f>
        <v>0</v>
      </c>
      <c r="R759" s="103" t="n">
        <f aca="false">IF(R$1="P",MAX(0,R$2-$C759),IF(R$1="C",MAX(0,$C759-R$2)))</f>
        <v>0</v>
      </c>
      <c r="S759" s="103" t="n">
        <f aca="false">IF(S$1="P",MAX(0,S$2-$C759),IF(S$1="C",MAX(0,$C759-S$2)))</f>
        <v>0</v>
      </c>
      <c r="T759" s="104" t="n">
        <f aca="false">A759</f>
        <v>35</v>
      </c>
      <c r="U759" s="105" t="n">
        <f aca="false">VLOOKUP($B759,Gas!$B$3:$E$2506,2)</f>
        <v>6.245</v>
      </c>
      <c r="V759" s="46" t="n">
        <f aca="false">C759/U759</f>
        <v>5.56925540432346</v>
      </c>
      <c r="W759" s="99" t="n">
        <f aca="false">VLOOKUP($B759,Gas!$B$3:$E$2506,4)</f>
        <v>0.623965190699344</v>
      </c>
    </row>
    <row r="760" customFormat="false" ht="12.75" hidden="false" customHeight="false" outlineLevel="0" collapsed="false">
      <c r="A760" s="95" t="n">
        <f aca="false">MONTH(B760)+(YEAR(B760)-1998)*12</f>
        <v>35</v>
      </c>
      <c r="B760" s="101" t="n">
        <v>36859</v>
      </c>
      <c r="C760" s="102" t="n">
        <v>53.35</v>
      </c>
      <c r="D760" s="98" t="n">
        <f aca="false">LN(C760/C759)</f>
        <v>0.427831468821625</v>
      </c>
      <c r="E760" s="106" t="n">
        <f aca="false">STDEV(D751:D760)*SQRT(trade_day)</f>
        <v>6.18194166124813</v>
      </c>
      <c r="F760" s="97"/>
      <c r="G760" s="103" t="n">
        <f aca="false">IF(G$1="P",MAX(0,G$2-$C760),IF(G$1="C",MAX(0,$C760-G$2)))</f>
        <v>0</v>
      </c>
      <c r="H760" s="103" t="n">
        <f aca="false">IF(H$1="P",MAX(0,H$2-$C760),IF(H$1="C",MAX(0,$C760-H$2)))</f>
        <v>0</v>
      </c>
      <c r="I760" s="103" t="n">
        <f aca="false">IF(I$1="P",MAX(0,I$2-$C760),IF(I$1="C",MAX(0,$C760-I$2)))</f>
        <v>0</v>
      </c>
      <c r="J760" s="103" t="n">
        <f aca="false">IF(J$1="P",MAX(0,J$2-$C760),IF(J$1="C",MAX(0,$C760-J$2)))</f>
        <v>0</v>
      </c>
      <c r="K760" s="103" t="n">
        <f aca="false">IF(K$1="P",MAX(0,K$2-$C760),IF(K$1="C",MAX(0,$C760-K$2)))</f>
        <v>0</v>
      </c>
      <c r="L760" s="103" t="n">
        <f aca="false">IF(L$1="P",MAX(0,L$2-$C760),IF(L$1="C",MAX(0,$C760-L$2)))</f>
        <v>0</v>
      </c>
      <c r="M760" s="103" t="n">
        <f aca="false">IF(M$1="P",MAX(0,M$2-$C760),IF(M$1="C",MAX(0,$C760-M$2)))</f>
        <v>33.35</v>
      </c>
      <c r="N760" s="103" t="n">
        <f aca="false">IF(N$1="P",MAX(0,N$2-$C760),IF(N$1="C",MAX(0,$C760-N$2)))</f>
        <v>28.35</v>
      </c>
      <c r="O760" s="103" t="n">
        <f aca="false">IF(O$1="P",MAX(0,O$2-$C760),IF(O$1="C",MAX(0,$C760-O$2)))</f>
        <v>23.35</v>
      </c>
      <c r="P760" s="103" t="n">
        <f aca="false">IF(P$1="P",MAX(0,P$2-$C760),IF(P$1="C",MAX(0,$C760-P$2)))</f>
        <v>18.35</v>
      </c>
      <c r="Q760" s="103" t="n">
        <f aca="false">IF(Q$1="P",MAX(0,Q$2-$C760),IF(Q$1="C",MAX(0,$C760-Q$2)))</f>
        <v>13.35</v>
      </c>
      <c r="R760" s="103" t="n">
        <f aca="false">IF(R$1="P",MAX(0,R$2-$C760),IF(R$1="C",MAX(0,$C760-R$2)))</f>
        <v>3.35</v>
      </c>
      <c r="S760" s="103" t="n">
        <f aca="false">IF(S$1="P",MAX(0,S$2-$C760),IF(S$1="C",MAX(0,$C760-S$2)))</f>
        <v>0</v>
      </c>
      <c r="T760" s="104" t="n">
        <f aca="false">A760</f>
        <v>35</v>
      </c>
      <c r="U760" s="105" t="n">
        <f aca="false">VLOOKUP($B760,Gas!$B$3:$E$2506,2)</f>
        <v>5.925</v>
      </c>
      <c r="V760" s="46" t="n">
        <f aca="false">C760/U760</f>
        <v>9.0042194092827</v>
      </c>
      <c r="W760" s="99" t="n">
        <f aca="false">VLOOKUP($B760,Gas!$B$3:$E$2506,4)</f>
        <v>0.730871845012861</v>
      </c>
    </row>
    <row r="761" customFormat="false" ht="12.75" hidden="false" customHeight="false" outlineLevel="0" collapsed="false">
      <c r="A761" s="95" t="n">
        <f aca="false">MONTH(B761)+(YEAR(B761)-1998)*12</f>
        <v>35</v>
      </c>
      <c r="B761" s="101" t="n">
        <v>36860</v>
      </c>
      <c r="C761" s="102" t="n">
        <v>53.05</v>
      </c>
      <c r="D761" s="98" t="n">
        <f aca="false">LN(C761/C760)</f>
        <v>-0.00563911268777026</v>
      </c>
      <c r="E761" s="106" t="n">
        <f aca="false">STDEV(D752:D761)*SQRT(trade_day)</f>
        <v>6.07717502078388</v>
      </c>
      <c r="F761" s="97"/>
      <c r="G761" s="103" t="n">
        <f aca="false">IF(G$1="P",MAX(0,G$2-$C761),IF(G$1="C",MAX(0,$C761-G$2)))</f>
        <v>0</v>
      </c>
      <c r="H761" s="103" t="n">
        <f aca="false">IF(H$1="P",MAX(0,H$2-$C761),IF(H$1="C",MAX(0,$C761-H$2)))</f>
        <v>0</v>
      </c>
      <c r="I761" s="103" t="n">
        <f aca="false">IF(I$1="P",MAX(0,I$2-$C761),IF(I$1="C",MAX(0,$C761-I$2)))</f>
        <v>0</v>
      </c>
      <c r="J761" s="103" t="n">
        <f aca="false">IF(J$1="P",MAX(0,J$2-$C761),IF(J$1="C",MAX(0,$C761-J$2)))</f>
        <v>0</v>
      </c>
      <c r="K761" s="103" t="n">
        <f aca="false">IF(K$1="P",MAX(0,K$2-$C761),IF(K$1="C",MAX(0,$C761-K$2)))</f>
        <v>0</v>
      </c>
      <c r="L761" s="103" t="n">
        <f aca="false">IF(L$1="P",MAX(0,L$2-$C761),IF(L$1="C",MAX(0,$C761-L$2)))</f>
        <v>0</v>
      </c>
      <c r="M761" s="103" t="n">
        <f aca="false">IF(M$1="P",MAX(0,M$2-$C761),IF(M$1="C",MAX(0,$C761-M$2)))</f>
        <v>33.05</v>
      </c>
      <c r="N761" s="103" t="n">
        <f aca="false">IF(N$1="P",MAX(0,N$2-$C761),IF(N$1="C",MAX(0,$C761-N$2)))</f>
        <v>28.05</v>
      </c>
      <c r="O761" s="103" t="n">
        <f aca="false">IF(O$1="P",MAX(0,O$2-$C761),IF(O$1="C",MAX(0,$C761-O$2)))</f>
        <v>23.05</v>
      </c>
      <c r="P761" s="103" t="n">
        <f aca="false">IF(P$1="P",MAX(0,P$2-$C761),IF(P$1="C",MAX(0,$C761-P$2)))</f>
        <v>18.05</v>
      </c>
      <c r="Q761" s="103" t="n">
        <f aca="false">IF(Q$1="P",MAX(0,Q$2-$C761),IF(Q$1="C",MAX(0,$C761-Q$2)))</f>
        <v>13.05</v>
      </c>
      <c r="R761" s="103" t="n">
        <f aca="false">IF(R$1="P",MAX(0,R$2-$C761),IF(R$1="C",MAX(0,$C761-R$2)))</f>
        <v>3.05</v>
      </c>
      <c r="S761" s="103" t="n">
        <f aca="false">IF(S$1="P",MAX(0,S$2-$C761),IF(S$1="C",MAX(0,$C761-S$2)))</f>
        <v>0</v>
      </c>
      <c r="T761" s="104" t="n">
        <f aca="false">A761</f>
        <v>35</v>
      </c>
      <c r="U761" s="105" t="n">
        <f aca="false">VLOOKUP($B761,Gas!$B$3:$E$2506,2)</f>
        <v>5.95</v>
      </c>
      <c r="V761" s="46" t="n">
        <f aca="false">C761/U761</f>
        <v>8.91596638655462</v>
      </c>
      <c r="W761" s="99" t="n">
        <f aca="false">VLOOKUP($B761,Gas!$B$3:$E$2506,4)</f>
        <v>0.730141680795878</v>
      </c>
    </row>
    <row r="762" customFormat="false" ht="12.75" hidden="false" customHeight="false" outlineLevel="0" collapsed="false">
      <c r="A762" s="95" t="n">
        <f aca="false">MONTH(B762)+(YEAR(B762)-1998)*12</f>
        <v>36</v>
      </c>
      <c r="B762" s="101" t="n">
        <v>36861</v>
      </c>
      <c r="C762" s="102" t="n">
        <v>47.56</v>
      </c>
      <c r="D762" s="98" t="n">
        <f aca="false">LN(C762/C761)</f>
        <v>-0.109242793237411</v>
      </c>
      <c r="E762" s="106" t="n">
        <f aca="false">STDEV(D753:D762)*SQRT(trade_day)</f>
        <v>5.96273040667375</v>
      </c>
      <c r="F762" s="97"/>
      <c r="G762" s="103" t="n">
        <f aca="false">IF(G$1="P",MAX(0,G$2-$C762),IF(G$1="C",MAX(0,$C762-G$2)))</f>
        <v>0</v>
      </c>
      <c r="H762" s="103" t="n">
        <f aca="false">IF(H$1="P",MAX(0,H$2-$C762),IF(H$1="C",MAX(0,$C762-H$2)))</f>
        <v>0</v>
      </c>
      <c r="I762" s="103" t="n">
        <f aca="false">IF(I$1="P",MAX(0,I$2-$C762),IF(I$1="C",MAX(0,$C762-I$2)))</f>
        <v>0</v>
      </c>
      <c r="J762" s="103" t="n">
        <f aca="false">IF(J$1="P",MAX(0,J$2-$C762),IF(J$1="C",MAX(0,$C762-J$2)))</f>
        <v>0</v>
      </c>
      <c r="K762" s="103" t="n">
        <f aca="false">IF(K$1="P",MAX(0,K$2-$C762),IF(K$1="C",MAX(0,$C762-K$2)))</f>
        <v>0</v>
      </c>
      <c r="L762" s="103" t="n">
        <f aca="false">IF(L$1="P",MAX(0,L$2-$C762),IF(L$1="C",MAX(0,$C762-L$2)))</f>
        <v>2.44</v>
      </c>
      <c r="M762" s="103" t="n">
        <f aca="false">IF(M$1="P",MAX(0,M$2-$C762),IF(M$1="C",MAX(0,$C762-M$2)))</f>
        <v>27.56</v>
      </c>
      <c r="N762" s="103" t="n">
        <f aca="false">IF(N$1="P",MAX(0,N$2-$C762),IF(N$1="C",MAX(0,$C762-N$2)))</f>
        <v>22.56</v>
      </c>
      <c r="O762" s="103" t="n">
        <f aca="false">IF(O$1="P",MAX(0,O$2-$C762),IF(O$1="C",MAX(0,$C762-O$2)))</f>
        <v>17.56</v>
      </c>
      <c r="P762" s="103" t="n">
        <f aca="false">IF(P$1="P",MAX(0,P$2-$C762),IF(P$1="C",MAX(0,$C762-P$2)))</f>
        <v>12.56</v>
      </c>
      <c r="Q762" s="103" t="n">
        <f aca="false">IF(Q$1="P",MAX(0,Q$2-$C762),IF(Q$1="C",MAX(0,$C762-Q$2)))</f>
        <v>7.56</v>
      </c>
      <c r="R762" s="103" t="n">
        <f aca="false">IF(R$1="P",MAX(0,R$2-$C762),IF(R$1="C",MAX(0,$C762-R$2)))</f>
        <v>0</v>
      </c>
      <c r="S762" s="103" t="n">
        <f aca="false">IF(S$1="P",MAX(0,S$2-$C762),IF(S$1="C",MAX(0,$C762-S$2)))</f>
        <v>0</v>
      </c>
      <c r="T762" s="104" t="n">
        <f aca="false">A762</f>
        <v>36</v>
      </c>
      <c r="U762" s="105" t="n">
        <f aca="false">VLOOKUP($B762,Gas!$B$3:$E$2506,2)</f>
        <v>6.31</v>
      </c>
      <c r="V762" s="46" t="n">
        <f aca="false">C762/U762</f>
        <v>7.53724247226625</v>
      </c>
      <c r="W762" s="99" t="n">
        <f aca="false">VLOOKUP($B762,Gas!$B$3:$E$2506,4)</f>
        <v>0.518926788935685</v>
      </c>
    </row>
    <row r="763" customFormat="false" ht="12.75" hidden="false" customHeight="false" outlineLevel="0" collapsed="false">
      <c r="A763" s="95" t="n">
        <f aca="false">MONTH(B763)+(YEAR(B763)-1998)*12</f>
        <v>36</v>
      </c>
      <c r="B763" s="101" t="n">
        <v>36864</v>
      </c>
      <c r="C763" s="102" t="n">
        <v>50.45</v>
      </c>
      <c r="D763" s="98" t="n">
        <f aca="false">LN(C763/C762)</f>
        <v>0.0589906749770368</v>
      </c>
      <c r="E763" s="106" t="n">
        <f aca="false">STDEV(D754:D763)*SQRT(trade_day)</f>
        <v>5.95154389467089</v>
      </c>
      <c r="F763" s="97"/>
      <c r="G763" s="103" t="n">
        <f aca="false">IF(G$1="P",MAX(0,G$2-$C763),IF(G$1="C",MAX(0,$C763-G$2)))</f>
        <v>0</v>
      </c>
      <c r="H763" s="103" t="n">
        <f aca="false">IF(H$1="P",MAX(0,H$2-$C763),IF(H$1="C",MAX(0,$C763-H$2)))</f>
        <v>0</v>
      </c>
      <c r="I763" s="103" t="n">
        <f aca="false">IF(I$1="P",MAX(0,I$2-$C763),IF(I$1="C",MAX(0,$C763-I$2)))</f>
        <v>0</v>
      </c>
      <c r="J763" s="103" t="n">
        <f aca="false">IF(J$1="P",MAX(0,J$2-$C763),IF(J$1="C",MAX(0,$C763-J$2)))</f>
        <v>0</v>
      </c>
      <c r="K763" s="103" t="n">
        <f aca="false">IF(K$1="P",MAX(0,K$2-$C763),IF(K$1="C",MAX(0,$C763-K$2)))</f>
        <v>0</v>
      </c>
      <c r="L763" s="103" t="n">
        <f aca="false">IF(L$1="P",MAX(0,L$2-$C763),IF(L$1="C",MAX(0,$C763-L$2)))</f>
        <v>0</v>
      </c>
      <c r="M763" s="103" t="n">
        <f aca="false">IF(M$1="P",MAX(0,M$2-$C763),IF(M$1="C",MAX(0,$C763-M$2)))</f>
        <v>30.45</v>
      </c>
      <c r="N763" s="103" t="n">
        <f aca="false">IF(N$1="P",MAX(0,N$2-$C763),IF(N$1="C",MAX(0,$C763-N$2)))</f>
        <v>25.45</v>
      </c>
      <c r="O763" s="103" t="n">
        <f aca="false">IF(O$1="P",MAX(0,O$2-$C763),IF(O$1="C",MAX(0,$C763-O$2)))</f>
        <v>20.45</v>
      </c>
      <c r="P763" s="103" t="n">
        <f aca="false">IF(P$1="P",MAX(0,P$2-$C763),IF(P$1="C",MAX(0,$C763-P$2)))</f>
        <v>15.45</v>
      </c>
      <c r="Q763" s="103" t="n">
        <f aca="false">IF(Q$1="P",MAX(0,Q$2-$C763),IF(Q$1="C",MAX(0,$C763-Q$2)))</f>
        <v>10.45</v>
      </c>
      <c r="R763" s="103" t="n">
        <f aca="false">IF(R$1="P",MAX(0,R$2-$C763),IF(R$1="C",MAX(0,$C763-R$2)))</f>
        <v>0.450000000000003</v>
      </c>
      <c r="S763" s="103" t="n">
        <f aca="false">IF(S$1="P",MAX(0,S$2-$C763),IF(S$1="C",MAX(0,$C763-S$2)))</f>
        <v>0</v>
      </c>
      <c r="T763" s="104" t="n">
        <f aca="false">A763</f>
        <v>36</v>
      </c>
      <c r="U763" s="105" t="n">
        <f aca="false">VLOOKUP($B763,Gas!$B$3:$E$2506,2)</f>
        <v>6.595</v>
      </c>
      <c r="V763" s="46" t="n">
        <f aca="false">C763/U763</f>
        <v>7.6497346474602</v>
      </c>
      <c r="W763" s="99" t="n">
        <f aca="false">VLOOKUP($B763,Gas!$B$3:$E$2506,4)</f>
        <v>0.573962562761202</v>
      </c>
    </row>
    <row r="764" customFormat="false" ht="12.75" hidden="false" customHeight="false" outlineLevel="0" collapsed="false">
      <c r="A764" s="95" t="n">
        <f aca="false">MONTH(B764)+(YEAR(B764)-1998)*12</f>
        <v>36</v>
      </c>
      <c r="B764" s="101" t="n">
        <v>36865</v>
      </c>
      <c r="C764" s="102" t="n">
        <v>71.92</v>
      </c>
      <c r="D764" s="98" t="n">
        <f aca="false">LN(C764/C763)</f>
        <v>0.354571643363747</v>
      </c>
      <c r="E764" s="106" t="n">
        <f aca="false">STDEV(D755:D764)*SQRT(trade_day)</f>
        <v>6.19804003713829</v>
      </c>
      <c r="F764" s="97"/>
      <c r="G764" s="103" t="n">
        <f aca="false">IF(G$1="P",MAX(0,G$2-$C764),IF(G$1="C",MAX(0,$C764-G$2)))</f>
        <v>0</v>
      </c>
      <c r="H764" s="103" t="n">
        <f aca="false">IF(H$1="P",MAX(0,H$2-$C764),IF(H$1="C",MAX(0,$C764-H$2)))</f>
        <v>0</v>
      </c>
      <c r="I764" s="103" t="n">
        <f aca="false">IF(I$1="P",MAX(0,I$2-$C764),IF(I$1="C",MAX(0,$C764-I$2)))</f>
        <v>0</v>
      </c>
      <c r="J764" s="103" t="n">
        <f aca="false">IF(J$1="P",MAX(0,J$2-$C764),IF(J$1="C",MAX(0,$C764-J$2)))</f>
        <v>0</v>
      </c>
      <c r="K764" s="103" t="n">
        <f aca="false">IF(K$1="P",MAX(0,K$2-$C764),IF(K$1="C",MAX(0,$C764-K$2)))</f>
        <v>0</v>
      </c>
      <c r="L764" s="103" t="n">
        <f aca="false">IF(L$1="P",MAX(0,L$2-$C764),IF(L$1="C",MAX(0,$C764-L$2)))</f>
        <v>0</v>
      </c>
      <c r="M764" s="103" t="n">
        <f aca="false">IF(M$1="P",MAX(0,M$2-$C764),IF(M$1="C",MAX(0,$C764-M$2)))</f>
        <v>51.92</v>
      </c>
      <c r="N764" s="103" t="n">
        <f aca="false">IF(N$1="P",MAX(0,N$2-$C764),IF(N$1="C",MAX(0,$C764-N$2)))</f>
        <v>46.92</v>
      </c>
      <c r="O764" s="103" t="n">
        <f aca="false">IF(O$1="P",MAX(0,O$2-$C764),IF(O$1="C",MAX(0,$C764-O$2)))</f>
        <v>41.92</v>
      </c>
      <c r="P764" s="103" t="n">
        <f aca="false">IF(P$1="P",MAX(0,P$2-$C764),IF(P$1="C",MAX(0,$C764-P$2)))</f>
        <v>36.92</v>
      </c>
      <c r="Q764" s="103" t="n">
        <f aca="false">IF(Q$1="P",MAX(0,Q$2-$C764),IF(Q$1="C",MAX(0,$C764-Q$2)))</f>
        <v>31.92</v>
      </c>
      <c r="R764" s="103" t="n">
        <f aca="false">IF(R$1="P",MAX(0,R$2-$C764),IF(R$1="C",MAX(0,$C764-R$2)))</f>
        <v>21.92</v>
      </c>
      <c r="S764" s="103" t="n">
        <f aca="false">IF(S$1="P",MAX(0,S$2-$C764),IF(S$1="C",MAX(0,$C764-S$2)))</f>
        <v>0</v>
      </c>
      <c r="T764" s="104" t="n">
        <f aca="false">A764</f>
        <v>36</v>
      </c>
      <c r="U764" s="105" t="n">
        <f aca="false">VLOOKUP($B764,Gas!$B$3:$E$2506,2)</f>
        <v>7.485</v>
      </c>
      <c r="V764" s="46" t="n">
        <f aca="false">C764/U764</f>
        <v>9.60855043420174</v>
      </c>
      <c r="W764" s="99" t="n">
        <f aca="false">VLOOKUP($B764,Gas!$B$3:$E$2506,4)</f>
        <v>0.932627269527411</v>
      </c>
    </row>
    <row r="765" customFormat="false" ht="12.75" hidden="false" customHeight="false" outlineLevel="0" collapsed="false">
      <c r="A765" s="95" t="n">
        <f aca="false">MONTH(B765)+(YEAR(B765)-1998)*12</f>
        <v>36</v>
      </c>
      <c r="B765" s="101" t="n">
        <v>36866</v>
      </c>
      <c r="C765" s="102" t="n">
        <v>76.16</v>
      </c>
      <c r="D765" s="98" t="n">
        <f aca="false">LN(C765/C764)</f>
        <v>0.0572820003197451</v>
      </c>
      <c r="E765" s="106" t="n">
        <f aca="false">STDEV(D756:D765)*SQRT(trade_day)</f>
        <v>6.05086197060287</v>
      </c>
      <c r="F765" s="97"/>
      <c r="G765" s="103" t="n">
        <f aca="false">IF(G$1="P",MAX(0,G$2-$C765),IF(G$1="C",MAX(0,$C765-G$2)))</f>
        <v>0</v>
      </c>
      <c r="H765" s="103" t="n">
        <f aca="false">IF(H$1="P",MAX(0,H$2-$C765),IF(H$1="C",MAX(0,$C765-H$2)))</f>
        <v>0</v>
      </c>
      <c r="I765" s="103" t="n">
        <f aca="false">IF(I$1="P",MAX(0,I$2-$C765),IF(I$1="C",MAX(0,$C765-I$2)))</f>
        <v>0</v>
      </c>
      <c r="J765" s="103" t="n">
        <f aca="false">IF(J$1="P",MAX(0,J$2-$C765),IF(J$1="C",MAX(0,$C765-J$2)))</f>
        <v>0</v>
      </c>
      <c r="K765" s="103" t="n">
        <f aca="false">IF(K$1="P",MAX(0,K$2-$C765),IF(K$1="C",MAX(0,$C765-K$2)))</f>
        <v>0</v>
      </c>
      <c r="L765" s="103" t="n">
        <f aca="false">IF(L$1="P",MAX(0,L$2-$C765),IF(L$1="C",MAX(0,$C765-L$2)))</f>
        <v>0</v>
      </c>
      <c r="M765" s="103" t="n">
        <f aca="false">IF(M$1="P",MAX(0,M$2-$C765),IF(M$1="C",MAX(0,$C765-M$2)))</f>
        <v>56.16</v>
      </c>
      <c r="N765" s="103" t="n">
        <f aca="false">IF(N$1="P",MAX(0,N$2-$C765),IF(N$1="C",MAX(0,$C765-N$2)))</f>
        <v>51.16</v>
      </c>
      <c r="O765" s="103" t="n">
        <f aca="false">IF(O$1="P",MAX(0,O$2-$C765),IF(O$1="C",MAX(0,$C765-O$2)))</f>
        <v>46.16</v>
      </c>
      <c r="P765" s="103" t="n">
        <f aca="false">IF(P$1="P",MAX(0,P$2-$C765),IF(P$1="C",MAX(0,$C765-P$2)))</f>
        <v>41.16</v>
      </c>
      <c r="Q765" s="103" t="n">
        <f aca="false">IF(Q$1="P",MAX(0,Q$2-$C765),IF(Q$1="C",MAX(0,$C765-Q$2)))</f>
        <v>36.16</v>
      </c>
      <c r="R765" s="103" t="n">
        <f aca="false">IF(R$1="P",MAX(0,R$2-$C765),IF(R$1="C",MAX(0,$C765-R$2)))</f>
        <v>26.16</v>
      </c>
      <c r="S765" s="103" t="n">
        <f aca="false">IF(S$1="P",MAX(0,S$2-$C765),IF(S$1="C",MAX(0,$C765-S$2)))</f>
        <v>0</v>
      </c>
      <c r="T765" s="104" t="n">
        <f aca="false">A765</f>
        <v>36</v>
      </c>
      <c r="U765" s="105" t="n">
        <f aca="false">VLOOKUP($B765,Gas!$B$3:$E$2506,2)</f>
        <v>8.015</v>
      </c>
      <c r="V765" s="46" t="n">
        <f aca="false">C765/U765</f>
        <v>9.50218340611354</v>
      </c>
      <c r="W765" s="99" t="n">
        <f aca="false">VLOOKUP($B765,Gas!$B$3:$E$2506,4)</f>
        <v>0.97278449334734</v>
      </c>
    </row>
    <row r="766" customFormat="false" ht="12.75" hidden="false" customHeight="false" outlineLevel="0" collapsed="false">
      <c r="A766" s="95" t="n">
        <f aca="false">MONTH(B766)+(YEAR(B766)-1998)*12</f>
        <v>36</v>
      </c>
      <c r="B766" s="101" t="n">
        <v>36867</v>
      </c>
      <c r="C766" s="102" t="n">
        <v>76.89</v>
      </c>
      <c r="D766" s="98" t="n">
        <f aca="false">LN(C766/C765)</f>
        <v>0.00953943856097969</v>
      </c>
      <c r="E766" s="106" t="n">
        <f aca="false">STDEV(D757:D766)*SQRT(trade_day)</f>
        <v>6.05102246093206</v>
      </c>
      <c r="F766" s="97"/>
      <c r="G766" s="103" t="n">
        <f aca="false">IF(G$1="P",MAX(0,G$2-$C766),IF(G$1="C",MAX(0,$C766-G$2)))</f>
        <v>0</v>
      </c>
      <c r="H766" s="103" t="n">
        <f aca="false">IF(H$1="P",MAX(0,H$2-$C766),IF(H$1="C",MAX(0,$C766-H$2)))</f>
        <v>0</v>
      </c>
      <c r="I766" s="103" t="n">
        <f aca="false">IF(I$1="P",MAX(0,I$2-$C766),IF(I$1="C",MAX(0,$C766-I$2)))</f>
        <v>0</v>
      </c>
      <c r="J766" s="103" t="n">
        <f aca="false">IF(J$1="P",MAX(0,J$2-$C766),IF(J$1="C",MAX(0,$C766-J$2)))</f>
        <v>0</v>
      </c>
      <c r="K766" s="103" t="n">
        <f aca="false">IF(K$1="P",MAX(0,K$2-$C766),IF(K$1="C",MAX(0,$C766-K$2)))</f>
        <v>0</v>
      </c>
      <c r="L766" s="103" t="n">
        <f aca="false">IF(L$1="P",MAX(0,L$2-$C766),IF(L$1="C",MAX(0,$C766-L$2)))</f>
        <v>0</v>
      </c>
      <c r="M766" s="103" t="n">
        <f aca="false">IF(M$1="P",MAX(0,M$2-$C766),IF(M$1="C",MAX(0,$C766-M$2)))</f>
        <v>56.89</v>
      </c>
      <c r="N766" s="103" t="n">
        <f aca="false">IF(N$1="P",MAX(0,N$2-$C766),IF(N$1="C",MAX(0,$C766-N$2)))</f>
        <v>51.89</v>
      </c>
      <c r="O766" s="103" t="n">
        <f aca="false">IF(O$1="P",MAX(0,O$2-$C766),IF(O$1="C",MAX(0,$C766-O$2)))</f>
        <v>46.89</v>
      </c>
      <c r="P766" s="103" t="n">
        <f aca="false">IF(P$1="P",MAX(0,P$2-$C766),IF(P$1="C",MAX(0,$C766-P$2)))</f>
        <v>41.89</v>
      </c>
      <c r="Q766" s="103" t="n">
        <f aca="false">IF(Q$1="P",MAX(0,Q$2-$C766),IF(Q$1="C",MAX(0,$C766-Q$2)))</f>
        <v>36.89</v>
      </c>
      <c r="R766" s="103" t="n">
        <f aca="false">IF(R$1="P",MAX(0,R$2-$C766),IF(R$1="C",MAX(0,$C766-R$2)))</f>
        <v>26.89</v>
      </c>
      <c r="S766" s="103" t="n">
        <f aca="false">IF(S$1="P",MAX(0,S$2-$C766),IF(S$1="C",MAX(0,$C766-S$2)))</f>
        <v>0</v>
      </c>
      <c r="T766" s="104" t="n">
        <f aca="false">A766</f>
        <v>36</v>
      </c>
      <c r="U766" s="105" t="n">
        <f aca="false">VLOOKUP($B766,Gas!$B$3:$E$2506,2)</f>
        <v>8.855</v>
      </c>
      <c r="V766" s="46" t="n">
        <f aca="false">C766/U766</f>
        <v>8.6832298136646</v>
      </c>
      <c r="W766" s="99" t="n">
        <f aca="false">VLOOKUP($B766,Gas!$B$3:$E$2506,4)</f>
        <v>1.05648990727914</v>
      </c>
    </row>
    <row r="767" customFormat="false" ht="12.75" hidden="false" customHeight="false" outlineLevel="0" collapsed="false">
      <c r="A767" s="95" t="n">
        <f aca="false">MONTH(B767)+(YEAR(B767)-1998)*12</f>
        <v>36</v>
      </c>
      <c r="B767" s="101" t="n">
        <v>36868</v>
      </c>
      <c r="C767" s="102" t="n">
        <v>65.9</v>
      </c>
      <c r="D767" s="98" t="n">
        <f aca="false">LN(C767/C766)</f>
        <v>-0.154237387535628</v>
      </c>
      <c r="E767" s="106" t="n">
        <f aca="false">STDEV(D758:D767)*SQRT(trade_day)</f>
        <v>3.29977687804408</v>
      </c>
      <c r="F767" s="97"/>
      <c r="G767" s="103" t="n">
        <f aca="false">IF(G$1="P",MAX(0,G$2-$C767),IF(G$1="C",MAX(0,$C767-G$2)))</f>
        <v>0</v>
      </c>
      <c r="H767" s="103" t="n">
        <f aca="false">IF(H$1="P",MAX(0,H$2-$C767),IF(H$1="C",MAX(0,$C767-H$2)))</f>
        <v>0</v>
      </c>
      <c r="I767" s="103" t="n">
        <f aca="false">IF(I$1="P",MAX(0,I$2-$C767),IF(I$1="C",MAX(0,$C767-I$2)))</f>
        <v>0</v>
      </c>
      <c r="J767" s="103" t="n">
        <f aca="false">IF(J$1="P",MAX(0,J$2-$C767),IF(J$1="C",MAX(0,$C767-J$2)))</f>
        <v>0</v>
      </c>
      <c r="K767" s="103" t="n">
        <f aca="false">IF(K$1="P",MAX(0,K$2-$C767),IF(K$1="C",MAX(0,$C767-K$2)))</f>
        <v>0</v>
      </c>
      <c r="L767" s="103" t="n">
        <f aca="false">IF(L$1="P",MAX(0,L$2-$C767),IF(L$1="C",MAX(0,$C767-L$2)))</f>
        <v>0</v>
      </c>
      <c r="M767" s="103" t="n">
        <f aca="false">IF(M$1="P",MAX(0,M$2-$C767),IF(M$1="C",MAX(0,$C767-M$2)))</f>
        <v>45.9</v>
      </c>
      <c r="N767" s="103" t="n">
        <f aca="false">IF(N$1="P",MAX(0,N$2-$C767),IF(N$1="C",MAX(0,$C767-N$2)))</f>
        <v>40.9</v>
      </c>
      <c r="O767" s="103" t="n">
        <f aca="false">IF(O$1="P",MAX(0,O$2-$C767),IF(O$1="C",MAX(0,$C767-O$2)))</f>
        <v>35.9</v>
      </c>
      <c r="P767" s="103" t="n">
        <f aca="false">IF(P$1="P",MAX(0,P$2-$C767),IF(P$1="C",MAX(0,$C767-P$2)))</f>
        <v>30.9</v>
      </c>
      <c r="Q767" s="103" t="n">
        <f aca="false">IF(Q$1="P",MAX(0,Q$2-$C767),IF(Q$1="C",MAX(0,$C767-Q$2)))</f>
        <v>25.9</v>
      </c>
      <c r="R767" s="103" t="n">
        <f aca="false">IF(R$1="P",MAX(0,R$2-$C767),IF(R$1="C",MAX(0,$C767-R$2)))</f>
        <v>15.9</v>
      </c>
      <c r="S767" s="103" t="n">
        <f aca="false">IF(S$1="P",MAX(0,S$2-$C767),IF(S$1="C",MAX(0,$C767-S$2)))</f>
        <v>0</v>
      </c>
      <c r="T767" s="104" t="n">
        <f aca="false">A767</f>
        <v>36</v>
      </c>
      <c r="U767" s="105" t="n">
        <f aca="false">VLOOKUP($B767,Gas!$B$3:$E$2506,2)</f>
        <v>8.615</v>
      </c>
      <c r="V767" s="46" t="n">
        <f aca="false">C767/U767</f>
        <v>7.64944863609983</v>
      </c>
      <c r="W767" s="99" t="n">
        <f aca="false">VLOOKUP($B767,Gas!$B$3:$E$2506,4)</f>
        <v>1.08878334064779</v>
      </c>
    </row>
    <row r="768" customFormat="false" ht="12.75" hidden="false" customHeight="false" outlineLevel="0" collapsed="false">
      <c r="A768" s="95" t="n">
        <f aca="false">MONTH(B768)+(YEAR(B768)-1998)*12</f>
        <v>36</v>
      </c>
      <c r="B768" s="101" t="n">
        <v>36871</v>
      </c>
      <c r="C768" s="102" t="n">
        <v>43.92</v>
      </c>
      <c r="D768" s="98" t="n">
        <f aca="false">LN(C768/C767)</f>
        <v>-0.405768644307186</v>
      </c>
      <c r="E768" s="106" t="n">
        <f aca="false">STDEV(D759:D768)*SQRT(trade_day)</f>
        <v>3.78040048075669</v>
      </c>
      <c r="F768" s="97"/>
      <c r="G768" s="103" t="n">
        <f aca="false">IF(G$1="P",MAX(0,G$2-$C768),IF(G$1="C",MAX(0,$C768-G$2)))</f>
        <v>0</v>
      </c>
      <c r="H768" s="103" t="n">
        <f aca="false">IF(H$1="P",MAX(0,H$2-$C768),IF(H$1="C",MAX(0,$C768-H$2)))</f>
        <v>0</v>
      </c>
      <c r="I768" s="103" t="n">
        <f aca="false">IF(I$1="P",MAX(0,I$2-$C768),IF(I$1="C",MAX(0,$C768-I$2)))</f>
        <v>0</v>
      </c>
      <c r="J768" s="103" t="n">
        <f aca="false">IF(J$1="P",MAX(0,J$2-$C768),IF(J$1="C",MAX(0,$C768-J$2)))</f>
        <v>0</v>
      </c>
      <c r="K768" s="103" t="n">
        <f aca="false">IF(K$1="P",MAX(0,K$2-$C768),IF(K$1="C",MAX(0,$C768-K$2)))</f>
        <v>0</v>
      </c>
      <c r="L768" s="103" t="n">
        <f aca="false">IF(L$1="P",MAX(0,L$2-$C768),IF(L$1="C",MAX(0,$C768-L$2)))</f>
        <v>6.08</v>
      </c>
      <c r="M768" s="103" t="n">
        <f aca="false">IF(M$1="P",MAX(0,M$2-$C768),IF(M$1="C",MAX(0,$C768-M$2)))</f>
        <v>23.92</v>
      </c>
      <c r="N768" s="103" t="n">
        <f aca="false">IF(N$1="P",MAX(0,N$2-$C768),IF(N$1="C",MAX(0,$C768-N$2)))</f>
        <v>18.92</v>
      </c>
      <c r="O768" s="103" t="n">
        <f aca="false">IF(O$1="P",MAX(0,O$2-$C768),IF(O$1="C",MAX(0,$C768-O$2)))</f>
        <v>13.92</v>
      </c>
      <c r="P768" s="103" t="n">
        <f aca="false">IF(P$1="P",MAX(0,P$2-$C768),IF(P$1="C",MAX(0,$C768-P$2)))</f>
        <v>8.92</v>
      </c>
      <c r="Q768" s="103" t="n">
        <f aca="false">IF(Q$1="P",MAX(0,Q$2-$C768),IF(Q$1="C",MAX(0,$C768-Q$2)))</f>
        <v>3.92</v>
      </c>
      <c r="R768" s="103" t="n">
        <f aca="false">IF(R$1="P",MAX(0,R$2-$C768),IF(R$1="C",MAX(0,$C768-R$2)))</f>
        <v>0</v>
      </c>
      <c r="S768" s="103" t="n">
        <f aca="false">IF(S$1="P",MAX(0,S$2-$C768),IF(S$1="C",MAX(0,$C768-S$2)))</f>
        <v>0</v>
      </c>
      <c r="T768" s="104" t="n">
        <f aca="false">A768</f>
        <v>36</v>
      </c>
      <c r="U768" s="105" t="n">
        <f aca="false">VLOOKUP($B768,Gas!$B$3:$E$2506,2)</f>
        <v>8.065</v>
      </c>
      <c r="V768" s="46" t="n">
        <f aca="false">C768/U768</f>
        <v>5.44575325480471</v>
      </c>
      <c r="W768" s="99" t="n">
        <f aca="false">VLOOKUP($B768,Gas!$B$3:$E$2506,4)</f>
        <v>1.13341138351883</v>
      </c>
    </row>
    <row r="769" customFormat="false" ht="12.75" hidden="false" customHeight="false" outlineLevel="0" collapsed="false">
      <c r="A769" s="95" t="n">
        <f aca="false">MONTH(B769)+(YEAR(B769)-1998)*12</f>
        <v>36</v>
      </c>
      <c r="B769" s="101" t="n">
        <v>36872</v>
      </c>
      <c r="C769" s="102" t="n">
        <v>79.36</v>
      </c>
      <c r="D769" s="98" t="n">
        <f aca="false">LN(C769/C768)</f>
        <v>0.591624665775342</v>
      </c>
      <c r="E769" s="106" t="n">
        <f aca="false">STDEV(D760:D769)*SQRT(trade_day)</f>
        <v>4.70809370647509</v>
      </c>
      <c r="F769" s="97"/>
      <c r="G769" s="103" t="n">
        <f aca="false">IF(G$1="P",MAX(0,G$2-$C769),IF(G$1="C",MAX(0,$C769-G$2)))</f>
        <v>0</v>
      </c>
      <c r="H769" s="103" t="n">
        <f aca="false">IF(H$1="P",MAX(0,H$2-$C769),IF(H$1="C",MAX(0,$C769-H$2)))</f>
        <v>0</v>
      </c>
      <c r="I769" s="103" t="n">
        <f aca="false">IF(I$1="P",MAX(0,I$2-$C769),IF(I$1="C",MAX(0,$C769-I$2)))</f>
        <v>0</v>
      </c>
      <c r="J769" s="103" t="n">
        <f aca="false">IF(J$1="P",MAX(0,J$2-$C769),IF(J$1="C",MAX(0,$C769-J$2)))</f>
        <v>0</v>
      </c>
      <c r="K769" s="103" t="n">
        <f aca="false">IF(K$1="P",MAX(0,K$2-$C769),IF(K$1="C",MAX(0,$C769-K$2)))</f>
        <v>0</v>
      </c>
      <c r="L769" s="103" t="n">
        <f aca="false">IF(L$1="P",MAX(0,L$2-$C769),IF(L$1="C",MAX(0,$C769-L$2)))</f>
        <v>0</v>
      </c>
      <c r="M769" s="103" t="n">
        <f aca="false">IF(M$1="P",MAX(0,M$2-$C769),IF(M$1="C",MAX(0,$C769-M$2)))</f>
        <v>59.36</v>
      </c>
      <c r="N769" s="103" t="n">
        <f aca="false">IF(N$1="P",MAX(0,N$2-$C769),IF(N$1="C",MAX(0,$C769-N$2)))</f>
        <v>54.36</v>
      </c>
      <c r="O769" s="103" t="n">
        <f aca="false">IF(O$1="P",MAX(0,O$2-$C769),IF(O$1="C",MAX(0,$C769-O$2)))</f>
        <v>49.36</v>
      </c>
      <c r="P769" s="103" t="n">
        <f aca="false">IF(P$1="P",MAX(0,P$2-$C769),IF(P$1="C",MAX(0,$C769-P$2)))</f>
        <v>44.36</v>
      </c>
      <c r="Q769" s="103" t="n">
        <f aca="false">IF(Q$1="P",MAX(0,Q$2-$C769),IF(Q$1="C",MAX(0,$C769-Q$2)))</f>
        <v>39.36</v>
      </c>
      <c r="R769" s="103" t="n">
        <f aca="false">IF(R$1="P",MAX(0,R$2-$C769),IF(R$1="C",MAX(0,$C769-R$2)))</f>
        <v>29.36</v>
      </c>
      <c r="S769" s="103" t="n">
        <f aca="false">IF(S$1="P",MAX(0,S$2-$C769),IF(S$1="C",MAX(0,$C769-S$2)))</f>
        <v>0</v>
      </c>
      <c r="T769" s="104" t="n">
        <f aca="false">A769</f>
        <v>36</v>
      </c>
      <c r="U769" s="105" t="n">
        <f aca="false">VLOOKUP($B769,Gas!$B$3:$E$2506,2)</f>
        <v>9.935</v>
      </c>
      <c r="V769" s="46" t="n">
        <f aca="false">C769/U769</f>
        <v>7.98792148968294</v>
      </c>
      <c r="W769" s="99" t="n">
        <f aca="false">VLOOKUP($B769,Gas!$B$3:$E$2506,4)</f>
        <v>1.59133249278105</v>
      </c>
    </row>
    <row r="770" customFormat="false" ht="12.75" hidden="false" customHeight="false" outlineLevel="0" collapsed="false">
      <c r="A770" s="95" t="n">
        <f aca="false">MONTH(B770)+(YEAR(B770)-1998)*12</f>
        <v>36</v>
      </c>
      <c r="B770" s="101" t="n">
        <v>36873</v>
      </c>
      <c r="C770" s="102" t="n">
        <v>89.4</v>
      </c>
      <c r="D770" s="98" t="n">
        <f aca="false">LN(C770/C769)</f>
        <v>0.119126219202851</v>
      </c>
      <c r="E770" s="106" t="n">
        <f aca="false">STDEV(D761:D770)*SQRT(trade_day)</f>
        <v>4.31578519190251</v>
      </c>
      <c r="F770" s="97"/>
      <c r="G770" s="103" t="n">
        <f aca="false">IF(G$1="P",MAX(0,G$2-$C770),IF(G$1="C",MAX(0,$C770-G$2)))</f>
        <v>0</v>
      </c>
      <c r="H770" s="103" t="n">
        <f aca="false">IF(H$1="P",MAX(0,H$2-$C770),IF(H$1="C",MAX(0,$C770-H$2)))</f>
        <v>0</v>
      </c>
      <c r="I770" s="103" t="n">
        <f aca="false">IF(I$1="P",MAX(0,I$2-$C770),IF(I$1="C",MAX(0,$C770-I$2)))</f>
        <v>0</v>
      </c>
      <c r="J770" s="103" t="n">
        <f aca="false">IF(J$1="P",MAX(0,J$2-$C770),IF(J$1="C",MAX(0,$C770-J$2)))</f>
        <v>0</v>
      </c>
      <c r="K770" s="103" t="n">
        <f aca="false">IF(K$1="P",MAX(0,K$2-$C770),IF(K$1="C",MAX(0,$C770-K$2)))</f>
        <v>0</v>
      </c>
      <c r="L770" s="103" t="n">
        <f aca="false">IF(L$1="P",MAX(0,L$2-$C770),IF(L$1="C",MAX(0,$C770-L$2)))</f>
        <v>0</v>
      </c>
      <c r="M770" s="103" t="n">
        <f aca="false">IF(M$1="P",MAX(0,M$2-$C770),IF(M$1="C",MAX(0,$C770-M$2)))</f>
        <v>69.4</v>
      </c>
      <c r="N770" s="103" t="n">
        <f aca="false">IF(N$1="P",MAX(0,N$2-$C770),IF(N$1="C",MAX(0,$C770-N$2)))</f>
        <v>64.4</v>
      </c>
      <c r="O770" s="103" t="n">
        <f aca="false">IF(O$1="P",MAX(0,O$2-$C770),IF(O$1="C",MAX(0,$C770-O$2)))</f>
        <v>59.4</v>
      </c>
      <c r="P770" s="103" t="n">
        <f aca="false">IF(P$1="P",MAX(0,P$2-$C770),IF(P$1="C",MAX(0,$C770-P$2)))</f>
        <v>54.4</v>
      </c>
      <c r="Q770" s="103" t="n">
        <f aca="false">IF(Q$1="P",MAX(0,Q$2-$C770),IF(Q$1="C",MAX(0,$C770-Q$2)))</f>
        <v>49.4</v>
      </c>
      <c r="R770" s="103" t="n">
        <f aca="false">IF(R$1="P",MAX(0,R$2-$C770),IF(R$1="C",MAX(0,$C770-R$2)))</f>
        <v>39.4</v>
      </c>
      <c r="S770" s="103" t="n">
        <f aca="false">IF(S$1="P",MAX(0,S$2-$C770),IF(S$1="C",MAX(0,$C770-S$2)))</f>
        <v>0</v>
      </c>
      <c r="T770" s="104" t="n">
        <f aca="false">A770</f>
        <v>36</v>
      </c>
      <c r="U770" s="105" t="n">
        <f aca="false">VLOOKUP($B770,Gas!$B$3:$E$2506,2)</f>
        <v>8.72</v>
      </c>
      <c r="V770" s="46" t="n">
        <f aca="false">C770/U770</f>
        <v>10.2522935779817</v>
      </c>
      <c r="W770" s="99" t="n">
        <f aca="false">VLOOKUP($B770,Gas!$B$3:$E$2506,4)</f>
        <v>1.89392569110561</v>
      </c>
    </row>
    <row r="771" customFormat="false" ht="12.75" hidden="false" customHeight="false" outlineLevel="0" collapsed="false">
      <c r="A771" s="95" t="n">
        <f aca="false">MONTH(B771)+(YEAR(B771)-1998)*12</f>
        <v>36</v>
      </c>
      <c r="B771" s="101" t="n">
        <v>36874</v>
      </c>
      <c r="C771" s="102" t="n">
        <v>64.07</v>
      </c>
      <c r="D771" s="98" t="n">
        <f aca="false">LN(C771/C770)</f>
        <v>-0.333144446528538</v>
      </c>
      <c r="E771" s="106" t="n">
        <f aca="false">STDEV(D762:D771)*SQRT(trade_day)</f>
        <v>4.72751468580634</v>
      </c>
      <c r="F771" s="97"/>
      <c r="G771" s="103" t="n">
        <f aca="false">IF(G$1="P",MAX(0,G$2-$C771),IF(G$1="C",MAX(0,$C771-G$2)))</f>
        <v>0</v>
      </c>
      <c r="H771" s="103" t="n">
        <f aca="false">IF(H$1="P",MAX(0,H$2-$C771),IF(H$1="C",MAX(0,$C771-H$2)))</f>
        <v>0</v>
      </c>
      <c r="I771" s="103" t="n">
        <f aca="false">IF(I$1="P",MAX(0,I$2-$C771),IF(I$1="C",MAX(0,$C771-I$2)))</f>
        <v>0</v>
      </c>
      <c r="J771" s="103" t="n">
        <f aca="false">IF(J$1="P",MAX(0,J$2-$C771),IF(J$1="C",MAX(0,$C771-J$2)))</f>
        <v>0</v>
      </c>
      <c r="K771" s="103" t="n">
        <f aca="false">IF(K$1="P",MAX(0,K$2-$C771),IF(K$1="C",MAX(0,$C771-K$2)))</f>
        <v>0</v>
      </c>
      <c r="L771" s="103" t="n">
        <f aca="false">IF(L$1="P",MAX(0,L$2-$C771),IF(L$1="C",MAX(0,$C771-L$2)))</f>
        <v>0</v>
      </c>
      <c r="M771" s="103" t="n">
        <f aca="false">IF(M$1="P",MAX(0,M$2-$C771),IF(M$1="C",MAX(0,$C771-M$2)))</f>
        <v>44.07</v>
      </c>
      <c r="N771" s="103" t="n">
        <f aca="false">IF(N$1="P",MAX(0,N$2-$C771),IF(N$1="C",MAX(0,$C771-N$2)))</f>
        <v>39.07</v>
      </c>
      <c r="O771" s="103" t="n">
        <f aca="false">IF(O$1="P",MAX(0,O$2-$C771),IF(O$1="C",MAX(0,$C771-O$2)))</f>
        <v>34.07</v>
      </c>
      <c r="P771" s="103" t="n">
        <f aca="false">IF(P$1="P",MAX(0,P$2-$C771),IF(P$1="C",MAX(0,$C771-P$2)))</f>
        <v>29.07</v>
      </c>
      <c r="Q771" s="103" t="n">
        <f aca="false">IF(Q$1="P",MAX(0,Q$2-$C771),IF(Q$1="C",MAX(0,$C771-Q$2)))</f>
        <v>24.07</v>
      </c>
      <c r="R771" s="103" t="n">
        <f aca="false">IF(R$1="P",MAX(0,R$2-$C771),IF(R$1="C",MAX(0,$C771-R$2)))</f>
        <v>14.07</v>
      </c>
      <c r="S771" s="103" t="n">
        <f aca="false">IF(S$1="P",MAX(0,S$2-$C771),IF(S$1="C",MAX(0,$C771-S$2)))</f>
        <v>0</v>
      </c>
      <c r="T771" s="104" t="n">
        <f aca="false">A771</f>
        <v>36</v>
      </c>
      <c r="U771" s="105" t="n">
        <f aca="false">VLOOKUP($B771,Gas!$B$3:$E$2506,2)</f>
        <v>7.695</v>
      </c>
      <c r="V771" s="46" t="n">
        <f aca="false">C771/U771</f>
        <v>8.32618583495776</v>
      </c>
      <c r="W771" s="99" t="n">
        <f aca="false">VLOOKUP($B771,Gas!$B$3:$E$2506,4)</f>
        <v>2.10736943498469</v>
      </c>
    </row>
    <row r="772" customFormat="false" ht="12.75" hidden="false" customHeight="false" outlineLevel="0" collapsed="false">
      <c r="A772" s="95" t="n">
        <f aca="false">MONTH(B772)+(YEAR(B772)-1998)*12</f>
        <v>36</v>
      </c>
      <c r="B772" s="101" t="n">
        <v>36875</v>
      </c>
      <c r="C772" s="102" t="n">
        <v>40.8</v>
      </c>
      <c r="D772" s="98" t="n">
        <f aca="false">LN(C772/C771)</f>
        <v>-0.451294154240814</v>
      </c>
      <c r="E772" s="106" t="n">
        <f aca="false">STDEV(D763:D772)*SQRT(trade_day)</f>
        <v>5.26393015594858</v>
      </c>
      <c r="F772" s="97"/>
      <c r="G772" s="103" t="n">
        <f aca="false">IF(G$1="P",MAX(0,G$2-$C772),IF(G$1="C",MAX(0,$C772-G$2)))</f>
        <v>0</v>
      </c>
      <c r="H772" s="103" t="n">
        <f aca="false">IF(H$1="P",MAX(0,H$2-$C772),IF(H$1="C",MAX(0,$C772-H$2)))</f>
        <v>0</v>
      </c>
      <c r="I772" s="103" t="n">
        <f aca="false">IF(I$1="P",MAX(0,I$2-$C772),IF(I$1="C",MAX(0,$C772-I$2)))</f>
        <v>0</v>
      </c>
      <c r="J772" s="103" t="n">
        <f aca="false">IF(J$1="P",MAX(0,J$2-$C772),IF(J$1="C",MAX(0,$C772-J$2)))</f>
        <v>0</v>
      </c>
      <c r="K772" s="103" t="n">
        <f aca="false">IF(K$1="P",MAX(0,K$2-$C772),IF(K$1="C",MAX(0,$C772-K$2)))</f>
        <v>0</v>
      </c>
      <c r="L772" s="103" t="n">
        <f aca="false">IF(L$1="P",MAX(0,L$2-$C772),IF(L$1="C",MAX(0,$C772-L$2)))</f>
        <v>9.2</v>
      </c>
      <c r="M772" s="103" t="n">
        <f aca="false">IF(M$1="P",MAX(0,M$2-$C772),IF(M$1="C",MAX(0,$C772-M$2)))</f>
        <v>20.8</v>
      </c>
      <c r="N772" s="103" t="n">
        <f aca="false">IF(N$1="P",MAX(0,N$2-$C772),IF(N$1="C",MAX(0,$C772-N$2)))</f>
        <v>15.8</v>
      </c>
      <c r="O772" s="103" t="n">
        <f aca="false">IF(O$1="P",MAX(0,O$2-$C772),IF(O$1="C",MAX(0,$C772-O$2)))</f>
        <v>10.8</v>
      </c>
      <c r="P772" s="103" t="n">
        <f aca="false">IF(P$1="P",MAX(0,P$2-$C772),IF(P$1="C",MAX(0,$C772-P$2)))</f>
        <v>5.8</v>
      </c>
      <c r="Q772" s="103" t="n">
        <f aca="false">IF(Q$1="P",MAX(0,Q$2-$C772),IF(Q$1="C",MAX(0,$C772-Q$2)))</f>
        <v>0.799999999999997</v>
      </c>
      <c r="R772" s="103" t="n">
        <f aca="false">IF(R$1="P",MAX(0,R$2-$C772),IF(R$1="C",MAX(0,$C772-R$2)))</f>
        <v>0</v>
      </c>
      <c r="S772" s="103" t="n">
        <f aca="false">IF(S$1="P",MAX(0,S$2-$C772),IF(S$1="C",MAX(0,$C772-S$2)))</f>
        <v>0</v>
      </c>
      <c r="T772" s="104" t="n">
        <f aca="false">A772</f>
        <v>36</v>
      </c>
      <c r="U772" s="105" t="n">
        <f aca="false">VLOOKUP($B772,Gas!$B$3:$E$2506,2)</f>
        <v>7.52</v>
      </c>
      <c r="V772" s="46" t="n">
        <f aca="false">C772/U772</f>
        <v>5.42553191489362</v>
      </c>
      <c r="W772" s="99" t="n">
        <f aca="false">VLOOKUP($B772,Gas!$B$3:$E$2506,4)</f>
        <v>1.97711645944282</v>
      </c>
    </row>
    <row r="773" customFormat="false" ht="12.75" hidden="false" customHeight="false" outlineLevel="0" collapsed="false">
      <c r="A773" s="95" t="n">
        <f aca="false">MONTH(B773)+(YEAR(B773)-1998)*12</f>
        <v>36</v>
      </c>
      <c r="B773" s="101" t="n">
        <v>36878</v>
      </c>
      <c r="C773" s="102" t="n">
        <v>47.66</v>
      </c>
      <c r="D773" s="98" t="n">
        <f aca="false">LN(C773/C772)</f>
        <v>0.15541039026048</v>
      </c>
      <c r="E773" s="106" t="n">
        <f aca="false">STDEV(D764:D773)*SQRT(trade_day)</f>
        <v>5.32348522890065</v>
      </c>
      <c r="F773" s="97"/>
      <c r="G773" s="103" t="n">
        <f aca="false">IF(G$1="P",MAX(0,G$2-$C773),IF(G$1="C",MAX(0,$C773-G$2)))</f>
        <v>0</v>
      </c>
      <c r="H773" s="103" t="n">
        <f aca="false">IF(H$1="P",MAX(0,H$2-$C773),IF(H$1="C",MAX(0,$C773-H$2)))</f>
        <v>0</v>
      </c>
      <c r="I773" s="103" t="n">
        <f aca="false">IF(I$1="P",MAX(0,I$2-$C773),IF(I$1="C",MAX(0,$C773-I$2)))</f>
        <v>0</v>
      </c>
      <c r="J773" s="103" t="n">
        <f aca="false">IF(J$1="P",MAX(0,J$2-$C773),IF(J$1="C",MAX(0,$C773-J$2)))</f>
        <v>0</v>
      </c>
      <c r="K773" s="103" t="n">
        <f aca="false">IF(K$1="P",MAX(0,K$2-$C773),IF(K$1="C",MAX(0,$C773-K$2)))</f>
        <v>0</v>
      </c>
      <c r="L773" s="103" t="n">
        <f aca="false">IF(L$1="P",MAX(0,L$2-$C773),IF(L$1="C",MAX(0,$C773-L$2)))</f>
        <v>2.34</v>
      </c>
      <c r="M773" s="103" t="n">
        <f aca="false">IF(M$1="P",MAX(0,M$2-$C773),IF(M$1="C",MAX(0,$C773-M$2)))</f>
        <v>27.66</v>
      </c>
      <c r="N773" s="103" t="n">
        <f aca="false">IF(N$1="P",MAX(0,N$2-$C773),IF(N$1="C",MAX(0,$C773-N$2)))</f>
        <v>22.66</v>
      </c>
      <c r="O773" s="103" t="n">
        <f aca="false">IF(O$1="P",MAX(0,O$2-$C773),IF(O$1="C",MAX(0,$C773-O$2)))</f>
        <v>17.66</v>
      </c>
      <c r="P773" s="103" t="n">
        <f aca="false">IF(P$1="P",MAX(0,P$2-$C773),IF(P$1="C",MAX(0,$C773-P$2)))</f>
        <v>12.66</v>
      </c>
      <c r="Q773" s="103" t="n">
        <f aca="false">IF(Q$1="P",MAX(0,Q$2-$C773),IF(Q$1="C",MAX(0,$C773-Q$2)))</f>
        <v>7.66</v>
      </c>
      <c r="R773" s="103" t="n">
        <f aca="false">IF(R$1="P",MAX(0,R$2-$C773),IF(R$1="C",MAX(0,$C773-R$2)))</f>
        <v>0</v>
      </c>
      <c r="S773" s="103" t="n">
        <f aca="false">IF(S$1="P",MAX(0,S$2-$C773),IF(S$1="C",MAX(0,$C773-S$2)))</f>
        <v>0</v>
      </c>
      <c r="T773" s="104" t="n">
        <f aca="false">A773</f>
        <v>36</v>
      </c>
      <c r="U773" s="105" t="n">
        <f aca="false">VLOOKUP($B773,Gas!$B$3:$E$2506,2)</f>
        <v>7.83</v>
      </c>
      <c r="V773" s="46" t="n">
        <f aca="false">C773/U773</f>
        <v>6.08684546615581</v>
      </c>
      <c r="W773" s="99" t="n">
        <f aca="false">VLOOKUP($B773,Gas!$B$3:$E$2506,4)</f>
        <v>1.82069706530643</v>
      </c>
    </row>
    <row r="774" customFormat="false" ht="12.75" hidden="false" customHeight="false" outlineLevel="0" collapsed="false">
      <c r="A774" s="95" t="n">
        <f aca="false">MONTH(B774)+(YEAR(B774)-1998)*12</f>
        <v>36</v>
      </c>
      <c r="B774" s="101" t="n">
        <v>36879</v>
      </c>
      <c r="C774" s="102" t="n">
        <v>106.69</v>
      </c>
      <c r="D774" s="98" t="n">
        <f aca="false">LN(C774/C773)</f>
        <v>0.805834961532774</v>
      </c>
      <c r="E774" s="106" t="n">
        <f aca="false">STDEV(D765:D774)*SQRT(trade_day)</f>
        <v>6.5163073109513</v>
      </c>
      <c r="F774" s="97"/>
      <c r="G774" s="103" t="n">
        <f aca="false">IF(G$1="P",MAX(0,G$2-$C774),IF(G$1="C",MAX(0,$C774-G$2)))</f>
        <v>0</v>
      </c>
      <c r="H774" s="103" t="n">
        <f aca="false">IF(H$1="P",MAX(0,H$2-$C774),IF(H$1="C",MAX(0,$C774-H$2)))</f>
        <v>0</v>
      </c>
      <c r="I774" s="103" t="n">
        <f aca="false">IF(I$1="P",MAX(0,I$2-$C774),IF(I$1="C",MAX(0,$C774-I$2)))</f>
        <v>0</v>
      </c>
      <c r="J774" s="103" t="n">
        <f aca="false">IF(J$1="P",MAX(0,J$2-$C774),IF(J$1="C",MAX(0,$C774-J$2)))</f>
        <v>0</v>
      </c>
      <c r="K774" s="103" t="n">
        <f aca="false">IF(K$1="P",MAX(0,K$2-$C774),IF(K$1="C",MAX(0,$C774-K$2)))</f>
        <v>0</v>
      </c>
      <c r="L774" s="103" t="n">
        <f aca="false">IF(L$1="P",MAX(0,L$2-$C774),IF(L$1="C",MAX(0,$C774-L$2)))</f>
        <v>0</v>
      </c>
      <c r="M774" s="103" t="n">
        <f aca="false">IF(M$1="P",MAX(0,M$2-$C774),IF(M$1="C",MAX(0,$C774-M$2)))</f>
        <v>86.69</v>
      </c>
      <c r="N774" s="103" t="n">
        <f aca="false">IF(N$1="P",MAX(0,N$2-$C774),IF(N$1="C",MAX(0,$C774-N$2)))</f>
        <v>81.69</v>
      </c>
      <c r="O774" s="103" t="n">
        <f aca="false">IF(O$1="P",MAX(0,O$2-$C774),IF(O$1="C",MAX(0,$C774-O$2)))</f>
        <v>76.69</v>
      </c>
      <c r="P774" s="103" t="n">
        <f aca="false">IF(P$1="P",MAX(0,P$2-$C774),IF(P$1="C",MAX(0,$C774-P$2)))</f>
        <v>71.69</v>
      </c>
      <c r="Q774" s="103" t="n">
        <f aca="false">IF(Q$1="P",MAX(0,Q$2-$C774),IF(Q$1="C",MAX(0,$C774-Q$2)))</f>
        <v>66.69</v>
      </c>
      <c r="R774" s="103" t="n">
        <f aca="false">IF(R$1="P",MAX(0,R$2-$C774),IF(R$1="C",MAX(0,$C774-R$2)))</f>
        <v>56.69</v>
      </c>
      <c r="S774" s="103" t="n">
        <f aca="false">IF(S$1="P",MAX(0,S$2-$C774),IF(S$1="C",MAX(0,$C774-S$2)))</f>
        <v>6.68998999999999</v>
      </c>
      <c r="T774" s="104" t="n">
        <f aca="false">A774</f>
        <v>36</v>
      </c>
      <c r="U774" s="105" t="n">
        <f aca="false">VLOOKUP($B774,Gas!$B$3:$E$2506,2)</f>
        <v>9.28</v>
      </c>
      <c r="V774" s="46" t="n">
        <f aca="false">C774/U774</f>
        <v>11.4967672413793</v>
      </c>
      <c r="W774" s="99" t="n">
        <f aca="false">VLOOKUP($B774,Gas!$B$3:$E$2506,4)</f>
        <v>2.06549143488588</v>
      </c>
    </row>
    <row r="775" customFormat="false" ht="12.75" hidden="false" customHeight="false" outlineLevel="0" collapsed="false">
      <c r="A775" s="95" t="n">
        <f aca="false">MONTH(B775)+(YEAR(B775)-1998)*12</f>
        <v>36</v>
      </c>
      <c r="B775" s="101" t="n">
        <v>36880</v>
      </c>
      <c r="C775" s="102" t="n">
        <v>94.79</v>
      </c>
      <c r="D775" s="98" t="n">
        <f aca="false">LN(C775/C774)</f>
        <v>-0.11826351473842</v>
      </c>
      <c r="E775" s="106" t="n">
        <f aca="false">STDEV(D766:D775)*SQRT(trade_day)</f>
        <v>6.56190793585795</v>
      </c>
      <c r="F775" s="97"/>
      <c r="G775" s="103" t="n">
        <f aca="false">IF(G$1="P",MAX(0,G$2-$C775),IF(G$1="C",MAX(0,$C775-G$2)))</f>
        <v>0</v>
      </c>
      <c r="H775" s="103" t="n">
        <f aca="false">IF(H$1="P",MAX(0,H$2-$C775),IF(H$1="C",MAX(0,$C775-H$2)))</f>
        <v>0</v>
      </c>
      <c r="I775" s="103" t="n">
        <f aca="false">IF(I$1="P",MAX(0,I$2-$C775),IF(I$1="C",MAX(0,$C775-I$2)))</f>
        <v>0</v>
      </c>
      <c r="J775" s="103" t="n">
        <f aca="false">IF(J$1="P",MAX(0,J$2-$C775),IF(J$1="C",MAX(0,$C775-J$2)))</f>
        <v>0</v>
      </c>
      <c r="K775" s="103" t="n">
        <f aca="false">IF(K$1="P",MAX(0,K$2-$C775),IF(K$1="C",MAX(0,$C775-K$2)))</f>
        <v>0</v>
      </c>
      <c r="L775" s="103" t="n">
        <f aca="false">IF(L$1="P",MAX(0,L$2-$C775),IF(L$1="C",MAX(0,$C775-L$2)))</f>
        <v>0</v>
      </c>
      <c r="M775" s="103" t="n">
        <f aca="false">IF(M$1="P",MAX(0,M$2-$C775),IF(M$1="C",MAX(0,$C775-M$2)))</f>
        <v>74.79</v>
      </c>
      <c r="N775" s="103" t="n">
        <f aca="false">IF(N$1="P",MAX(0,N$2-$C775),IF(N$1="C",MAX(0,$C775-N$2)))</f>
        <v>69.79</v>
      </c>
      <c r="O775" s="103" t="n">
        <f aca="false">IF(O$1="P",MAX(0,O$2-$C775),IF(O$1="C",MAX(0,$C775-O$2)))</f>
        <v>64.79</v>
      </c>
      <c r="P775" s="103" t="n">
        <f aca="false">IF(P$1="P",MAX(0,P$2-$C775),IF(P$1="C",MAX(0,$C775-P$2)))</f>
        <v>59.79</v>
      </c>
      <c r="Q775" s="103" t="n">
        <f aca="false">IF(Q$1="P",MAX(0,Q$2-$C775),IF(Q$1="C",MAX(0,$C775-Q$2)))</f>
        <v>54.79</v>
      </c>
      <c r="R775" s="103" t="n">
        <f aca="false">IF(R$1="P",MAX(0,R$2-$C775),IF(R$1="C",MAX(0,$C775-R$2)))</f>
        <v>44.79</v>
      </c>
      <c r="S775" s="103" t="n">
        <f aca="false">IF(S$1="P",MAX(0,S$2-$C775),IF(S$1="C",MAX(0,$C775-S$2)))</f>
        <v>0</v>
      </c>
      <c r="T775" s="104" t="n">
        <f aca="false">A775</f>
        <v>36</v>
      </c>
      <c r="U775" s="105" t="n">
        <f aca="false">VLOOKUP($B775,Gas!$B$3:$E$2506,2)</f>
        <v>9.12</v>
      </c>
      <c r="V775" s="46" t="n">
        <f aca="false">C775/U775</f>
        <v>10.3936403508772</v>
      </c>
      <c r="W775" s="99" t="n">
        <f aca="false">VLOOKUP($B775,Gas!$B$3:$E$2506,4)</f>
        <v>2.07294251204561</v>
      </c>
    </row>
    <row r="776" customFormat="false" ht="12.75" hidden="false" customHeight="false" outlineLevel="0" collapsed="false">
      <c r="A776" s="95" t="n">
        <f aca="false">MONTH(B776)+(YEAR(B776)-1998)*12</f>
        <v>36</v>
      </c>
      <c r="B776" s="101" t="n">
        <v>36881</v>
      </c>
      <c r="C776" s="102" t="n">
        <v>106.8</v>
      </c>
      <c r="D776" s="98" t="n">
        <f aca="false">LN(C776/C775)</f>
        <v>0.119294008061144</v>
      </c>
      <c r="E776" s="106" t="n">
        <f aca="false">STDEV(D767:D776)*SQRT(trade_day)</f>
        <v>6.57909753184121</v>
      </c>
      <c r="F776" s="97"/>
      <c r="G776" s="103" t="n">
        <f aca="false">IF(G$1="P",MAX(0,G$2-$C776),IF(G$1="C",MAX(0,$C776-G$2)))</f>
        <v>0</v>
      </c>
      <c r="H776" s="103" t="n">
        <f aca="false">IF(H$1="P",MAX(0,H$2-$C776),IF(H$1="C",MAX(0,$C776-H$2)))</f>
        <v>0</v>
      </c>
      <c r="I776" s="103" t="n">
        <f aca="false">IF(I$1="P",MAX(0,I$2-$C776),IF(I$1="C",MAX(0,$C776-I$2)))</f>
        <v>0</v>
      </c>
      <c r="J776" s="103" t="n">
        <f aca="false">IF(J$1="P",MAX(0,J$2-$C776),IF(J$1="C",MAX(0,$C776-J$2)))</f>
        <v>0</v>
      </c>
      <c r="K776" s="103" t="n">
        <f aca="false">IF(K$1="P",MAX(0,K$2-$C776),IF(K$1="C",MAX(0,$C776-K$2)))</f>
        <v>0</v>
      </c>
      <c r="L776" s="103" t="n">
        <f aca="false">IF(L$1="P",MAX(0,L$2-$C776),IF(L$1="C",MAX(0,$C776-L$2)))</f>
        <v>0</v>
      </c>
      <c r="M776" s="103" t="n">
        <f aca="false">IF(M$1="P",MAX(0,M$2-$C776),IF(M$1="C",MAX(0,$C776-M$2)))</f>
        <v>86.8</v>
      </c>
      <c r="N776" s="103" t="n">
        <f aca="false">IF(N$1="P",MAX(0,N$2-$C776),IF(N$1="C",MAX(0,$C776-N$2)))</f>
        <v>81.8</v>
      </c>
      <c r="O776" s="103" t="n">
        <f aca="false">IF(O$1="P",MAX(0,O$2-$C776),IF(O$1="C",MAX(0,$C776-O$2)))</f>
        <v>76.8</v>
      </c>
      <c r="P776" s="103" t="n">
        <f aca="false">IF(P$1="P",MAX(0,P$2-$C776),IF(P$1="C",MAX(0,$C776-P$2)))</f>
        <v>71.8</v>
      </c>
      <c r="Q776" s="103" t="n">
        <f aca="false">IF(Q$1="P",MAX(0,Q$2-$C776),IF(Q$1="C",MAX(0,$C776-Q$2)))</f>
        <v>66.8</v>
      </c>
      <c r="R776" s="103" t="n">
        <f aca="false">IF(R$1="P",MAX(0,R$2-$C776),IF(R$1="C",MAX(0,$C776-R$2)))</f>
        <v>56.8</v>
      </c>
      <c r="S776" s="103" t="n">
        <f aca="false">IF(S$1="P",MAX(0,S$2-$C776),IF(S$1="C",MAX(0,$C776-S$2)))</f>
        <v>6.79998999999999</v>
      </c>
      <c r="T776" s="104" t="n">
        <f aca="false">A776</f>
        <v>36</v>
      </c>
      <c r="U776" s="105" t="n">
        <f aca="false">VLOOKUP($B776,Gas!$B$3:$E$2506,2)</f>
        <v>9.91</v>
      </c>
      <c r="V776" s="46" t="n">
        <f aca="false">C776/U776</f>
        <v>10.7769929364279</v>
      </c>
      <c r="W776" s="99" t="n">
        <f aca="false">VLOOKUP($B776,Gas!$B$3:$E$2506,4)</f>
        <v>2.11332756184349</v>
      </c>
    </row>
    <row r="777" customFormat="false" ht="12.75" hidden="false" customHeight="false" outlineLevel="0" collapsed="false">
      <c r="A777" s="95" t="n">
        <f aca="false">MONTH(B777)+(YEAR(B777)-1998)*12</f>
        <v>36</v>
      </c>
      <c r="B777" s="101" t="n">
        <v>36882</v>
      </c>
      <c r="C777" s="102" t="n">
        <v>106.16</v>
      </c>
      <c r="D777" s="98" t="n">
        <f aca="false">LN(C777/C776)</f>
        <v>-0.00601053650214239</v>
      </c>
      <c r="E777" s="106" t="n">
        <f aca="false">STDEV(D768:D777)*SQRT(trade_day)</f>
        <v>6.50331490895348</v>
      </c>
      <c r="F777" s="97"/>
      <c r="G777" s="103" t="n">
        <f aca="false">IF(G$1="P",MAX(0,G$2-$C777),IF(G$1="C",MAX(0,$C777-G$2)))</f>
        <v>0</v>
      </c>
      <c r="H777" s="103" t="n">
        <f aca="false">IF(H$1="P",MAX(0,H$2-$C777),IF(H$1="C",MAX(0,$C777-H$2)))</f>
        <v>0</v>
      </c>
      <c r="I777" s="103" t="n">
        <f aca="false">IF(I$1="P",MAX(0,I$2-$C777),IF(I$1="C",MAX(0,$C777-I$2)))</f>
        <v>0</v>
      </c>
      <c r="J777" s="103" t="n">
        <f aca="false">IF(J$1="P",MAX(0,J$2-$C777),IF(J$1="C",MAX(0,$C777-J$2)))</f>
        <v>0</v>
      </c>
      <c r="K777" s="103" t="n">
        <f aca="false">IF(K$1="P",MAX(0,K$2-$C777),IF(K$1="C",MAX(0,$C777-K$2)))</f>
        <v>0</v>
      </c>
      <c r="L777" s="103" t="n">
        <f aca="false">IF(L$1="P",MAX(0,L$2-$C777),IF(L$1="C",MAX(0,$C777-L$2)))</f>
        <v>0</v>
      </c>
      <c r="M777" s="103" t="n">
        <f aca="false">IF(M$1="P",MAX(0,M$2-$C777),IF(M$1="C",MAX(0,$C777-M$2)))</f>
        <v>86.16</v>
      </c>
      <c r="N777" s="103" t="n">
        <f aca="false">IF(N$1="P",MAX(0,N$2-$C777),IF(N$1="C",MAX(0,$C777-N$2)))</f>
        <v>81.16</v>
      </c>
      <c r="O777" s="103" t="n">
        <f aca="false">IF(O$1="P",MAX(0,O$2-$C777),IF(O$1="C",MAX(0,$C777-O$2)))</f>
        <v>76.16</v>
      </c>
      <c r="P777" s="103" t="n">
        <f aca="false">IF(P$1="P",MAX(0,P$2-$C777),IF(P$1="C",MAX(0,$C777-P$2)))</f>
        <v>71.16</v>
      </c>
      <c r="Q777" s="103" t="n">
        <f aca="false">IF(Q$1="P",MAX(0,Q$2-$C777),IF(Q$1="C",MAX(0,$C777-Q$2)))</f>
        <v>66.16</v>
      </c>
      <c r="R777" s="103" t="n">
        <f aca="false">IF(R$1="P",MAX(0,R$2-$C777),IF(R$1="C",MAX(0,$C777-R$2)))</f>
        <v>56.16</v>
      </c>
      <c r="S777" s="103" t="n">
        <f aca="false">IF(S$1="P",MAX(0,S$2-$C777),IF(S$1="C",MAX(0,$C777-S$2)))</f>
        <v>6.15998999999999</v>
      </c>
      <c r="T777" s="104" t="n">
        <f aca="false">A777</f>
        <v>36</v>
      </c>
      <c r="U777" s="105" t="n">
        <f aca="false">VLOOKUP($B777,Gas!$B$3:$E$2506,2)</f>
        <v>10.48</v>
      </c>
      <c r="V777" s="46" t="n">
        <f aca="false">C777/U777</f>
        <v>10.1297709923664</v>
      </c>
      <c r="W777" s="99" t="n">
        <f aca="false">VLOOKUP($B777,Gas!$B$3:$E$2506,4)</f>
        <v>1.72915970965227</v>
      </c>
    </row>
    <row r="778" customFormat="false" ht="12.75" hidden="false" customHeight="false" outlineLevel="0" collapsed="false">
      <c r="A778" s="95" t="n">
        <f aca="false">MONTH(B778)+(YEAR(B778)-1998)*12</f>
        <v>36</v>
      </c>
      <c r="B778" s="101" t="n">
        <v>36886</v>
      </c>
      <c r="C778" s="102" t="n">
        <v>107.33</v>
      </c>
      <c r="D778" s="98" t="n">
        <f aca="false">LN(C778/C777)</f>
        <v>0.0109608104694809</v>
      </c>
      <c r="E778" s="106" t="n">
        <f aca="false">STDEV(D769:D778)*SQRT(trade_day)</f>
        <v>6.0113718834632</v>
      </c>
      <c r="F778" s="97"/>
      <c r="G778" s="103" t="n">
        <f aca="false">IF(G$1="P",MAX(0,G$2-$C778),IF(G$1="C",MAX(0,$C778-G$2)))</f>
        <v>0</v>
      </c>
      <c r="H778" s="103" t="n">
        <f aca="false">IF(H$1="P",MAX(0,H$2-$C778),IF(H$1="C",MAX(0,$C778-H$2)))</f>
        <v>0</v>
      </c>
      <c r="I778" s="103" t="n">
        <f aca="false">IF(I$1="P",MAX(0,I$2-$C778),IF(I$1="C",MAX(0,$C778-I$2)))</f>
        <v>0</v>
      </c>
      <c r="J778" s="103" t="n">
        <f aca="false">IF(J$1="P",MAX(0,J$2-$C778),IF(J$1="C",MAX(0,$C778-J$2)))</f>
        <v>0</v>
      </c>
      <c r="K778" s="103" t="n">
        <f aca="false">IF(K$1="P",MAX(0,K$2-$C778),IF(K$1="C",MAX(0,$C778-K$2)))</f>
        <v>0</v>
      </c>
      <c r="L778" s="103" t="n">
        <f aca="false">IF(L$1="P",MAX(0,L$2-$C778),IF(L$1="C",MAX(0,$C778-L$2)))</f>
        <v>0</v>
      </c>
      <c r="M778" s="103" t="n">
        <f aca="false">IF(M$1="P",MAX(0,M$2-$C778),IF(M$1="C",MAX(0,$C778-M$2)))</f>
        <v>87.33</v>
      </c>
      <c r="N778" s="103" t="n">
        <f aca="false">IF(N$1="P",MAX(0,N$2-$C778),IF(N$1="C",MAX(0,$C778-N$2)))</f>
        <v>82.33</v>
      </c>
      <c r="O778" s="103" t="n">
        <f aca="false">IF(O$1="P",MAX(0,O$2-$C778),IF(O$1="C",MAX(0,$C778-O$2)))</f>
        <v>77.33</v>
      </c>
      <c r="P778" s="103" t="n">
        <f aca="false">IF(P$1="P",MAX(0,P$2-$C778),IF(P$1="C",MAX(0,$C778-P$2)))</f>
        <v>72.33</v>
      </c>
      <c r="Q778" s="103" t="n">
        <f aca="false">IF(Q$1="P",MAX(0,Q$2-$C778),IF(Q$1="C",MAX(0,$C778-Q$2)))</f>
        <v>67.33</v>
      </c>
      <c r="R778" s="103" t="n">
        <f aca="false">IF(R$1="P",MAX(0,R$2-$C778),IF(R$1="C",MAX(0,$C778-R$2)))</f>
        <v>57.33</v>
      </c>
      <c r="S778" s="103" t="n">
        <f aca="false">IF(S$1="P",MAX(0,S$2-$C778),IF(S$1="C",MAX(0,$C778-S$2)))</f>
        <v>7.32999</v>
      </c>
      <c r="T778" s="104" t="n">
        <f aca="false">A778</f>
        <v>36</v>
      </c>
      <c r="U778" s="105" t="n">
        <f aca="false">VLOOKUP($B778,Gas!$B$3:$E$2506,2)</f>
        <v>10.495</v>
      </c>
      <c r="V778" s="46" t="n">
        <f aca="false">C778/U778</f>
        <v>10.2267746545974</v>
      </c>
      <c r="W778" s="99" t="n">
        <f aca="false">VLOOKUP($B778,Gas!$B$3:$E$2506,4)</f>
        <v>1.11432822602039</v>
      </c>
    </row>
    <row r="779" customFormat="false" ht="12.75" hidden="false" customHeight="false" outlineLevel="0" collapsed="false">
      <c r="A779" s="95" t="n">
        <f aca="false">MONTH(B779)+(YEAR(B779)-1998)*12</f>
        <v>36</v>
      </c>
      <c r="B779" s="101" t="n">
        <v>36887</v>
      </c>
      <c r="C779" s="102" t="n">
        <v>63</v>
      </c>
      <c r="D779" s="98" t="n">
        <f aca="false">LN(C779/C778)</f>
        <v>-0.5327734741019</v>
      </c>
      <c r="E779" s="106" t="n">
        <f aca="false">STDEV(D770:D779)*SQRT(trade_day)</f>
        <v>6.0306085116252</v>
      </c>
      <c r="F779" s="97"/>
      <c r="G779" s="103" t="n">
        <f aca="false">IF(G$1="P",MAX(0,G$2-$C779),IF(G$1="C",MAX(0,$C779-G$2)))</f>
        <v>0</v>
      </c>
      <c r="H779" s="103" t="n">
        <f aca="false">IF(H$1="P",MAX(0,H$2-$C779),IF(H$1="C",MAX(0,$C779-H$2)))</f>
        <v>0</v>
      </c>
      <c r="I779" s="103" t="n">
        <f aca="false">IF(I$1="P",MAX(0,I$2-$C779),IF(I$1="C",MAX(0,$C779-I$2)))</f>
        <v>0</v>
      </c>
      <c r="J779" s="103" t="n">
        <f aca="false">IF(J$1="P",MAX(0,J$2-$C779),IF(J$1="C",MAX(0,$C779-J$2)))</f>
        <v>0</v>
      </c>
      <c r="K779" s="103" t="n">
        <f aca="false">IF(K$1="P",MAX(0,K$2-$C779),IF(K$1="C",MAX(0,$C779-K$2)))</f>
        <v>0</v>
      </c>
      <c r="L779" s="103" t="n">
        <f aca="false">IF(L$1="P",MAX(0,L$2-$C779),IF(L$1="C",MAX(0,$C779-L$2)))</f>
        <v>0</v>
      </c>
      <c r="M779" s="103" t="n">
        <f aca="false">IF(M$1="P",MAX(0,M$2-$C779),IF(M$1="C",MAX(0,$C779-M$2)))</f>
        <v>43</v>
      </c>
      <c r="N779" s="103" t="n">
        <f aca="false">IF(N$1="P",MAX(0,N$2-$C779),IF(N$1="C",MAX(0,$C779-N$2)))</f>
        <v>38</v>
      </c>
      <c r="O779" s="103" t="n">
        <f aca="false">IF(O$1="P",MAX(0,O$2-$C779),IF(O$1="C",MAX(0,$C779-O$2)))</f>
        <v>33</v>
      </c>
      <c r="P779" s="103" t="n">
        <f aca="false">IF(P$1="P",MAX(0,P$2-$C779),IF(P$1="C",MAX(0,$C779-P$2)))</f>
        <v>28</v>
      </c>
      <c r="Q779" s="103" t="n">
        <f aca="false">IF(Q$1="P",MAX(0,Q$2-$C779),IF(Q$1="C",MAX(0,$C779-Q$2)))</f>
        <v>23</v>
      </c>
      <c r="R779" s="103" t="n">
        <f aca="false">IF(R$1="P",MAX(0,R$2-$C779),IF(R$1="C",MAX(0,$C779-R$2)))</f>
        <v>13</v>
      </c>
      <c r="S779" s="103" t="n">
        <f aca="false">IF(S$1="P",MAX(0,S$2-$C779),IF(S$1="C",MAX(0,$C779-S$2)))</f>
        <v>0</v>
      </c>
      <c r="T779" s="104" t="n">
        <f aca="false">A779</f>
        <v>36</v>
      </c>
      <c r="U779" s="105" t="n">
        <f aca="false">VLOOKUP($B779,Gas!$B$3:$E$2506,2)</f>
        <v>10.12</v>
      </c>
      <c r="V779" s="46" t="n">
        <f aca="false">C779/U779</f>
        <v>6.22529644268775</v>
      </c>
      <c r="W779" s="99" t="n">
        <f aca="false">VLOOKUP($B779,Gas!$B$3:$E$2506,4)</f>
        <v>1.17324433036817</v>
      </c>
    </row>
    <row r="780" customFormat="false" ht="12.75" hidden="false" customHeight="false" outlineLevel="0" collapsed="false">
      <c r="A780" s="95" t="n">
        <f aca="false">MONTH(B780)+(YEAR(B780)-1998)*12</f>
        <v>36</v>
      </c>
      <c r="B780" s="101" t="n">
        <v>36888</v>
      </c>
      <c r="C780" s="102" t="n">
        <v>48.18</v>
      </c>
      <c r="D780" s="98" t="n">
        <f aca="false">LN(C780/C779)</f>
        <v>-0.268190729204807</v>
      </c>
      <c r="E780" s="106" t="n">
        <f aca="false">STDEV(D771:D780)*SQRT(trade_day)</f>
        <v>6.08757203078101</v>
      </c>
      <c r="F780" s="97"/>
      <c r="G780" s="103" t="n">
        <f aca="false">IF(G$1="P",MAX(0,G$2-$C780),IF(G$1="C",MAX(0,$C780-G$2)))</f>
        <v>0</v>
      </c>
      <c r="H780" s="103" t="n">
        <f aca="false">IF(H$1="P",MAX(0,H$2-$C780),IF(H$1="C",MAX(0,$C780-H$2)))</f>
        <v>0</v>
      </c>
      <c r="I780" s="103" t="n">
        <f aca="false">IF(I$1="P",MAX(0,I$2-$C780),IF(I$1="C",MAX(0,$C780-I$2)))</f>
        <v>0</v>
      </c>
      <c r="J780" s="103" t="n">
        <f aca="false">IF(J$1="P",MAX(0,J$2-$C780),IF(J$1="C",MAX(0,$C780-J$2)))</f>
        <v>0</v>
      </c>
      <c r="K780" s="103" t="n">
        <f aca="false">IF(K$1="P",MAX(0,K$2-$C780),IF(K$1="C",MAX(0,$C780-K$2)))</f>
        <v>0</v>
      </c>
      <c r="L780" s="103" t="n">
        <f aca="false">IF(L$1="P",MAX(0,L$2-$C780),IF(L$1="C",MAX(0,$C780-L$2)))</f>
        <v>1.82</v>
      </c>
      <c r="M780" s="103" t="n">
        <f aca="false">IF(M$1="P",MAX(0,M$2-$C780),IF(M$1="C",MAX(0,$C780-M$2)))</f>
        <v>28.18</v>
      </c>
      <c r="N780" s="103" t="n">
        <f aca="false">IF(N$1="P",MAX(0,N$2-$C780),IF(N$1="C",MAX(0,$C780-N$2)))</f>
        <v>23.18</v>
      </c>
      <c r="O780" s="103" t="n">
        <f aca="false">IF(O$1="P",MAX(0,O$2-$C780),IF(O$1="C",MAX(0,$C780-O$2)))</f>
        <v>18.18</v>
      </c>
      <c r="P780" s="103" t="n">
        <f aca="false">IF(P$1="P",MAX(0,P$2-$C780),IF(P$1="C",MAX(0,$C780-P$2)))</f>
        <v>13.18</v>
      </c>
      <c r="Q780" s="103" t="n">
        <f aca="false">IF(Q$1="P",MAX(0,Q$2-$C780),IF(Q$1="C",MAX(0,$C780-Q$2)))</f>
        <v>8.18</v>
      </c>
      <c r="R780" s="103" t="n">
        <f aca="false">IF(R$1="P",MAX(0,R$2-$C780),IF(R$1="C",MAX(0,$C780-R$2)))</f>
        <v>0</v>
      </c>
      <c r="S780" s="103" t="n">
        <f aca="false">IF(S$1="P",MAX(0,S$2-$C780),IF(S$1="C",MAX(0,$C780-S$2)))</f>
        <v>0</v>
      </c>
      <c r="T780" s="104" t="n">
        <f aca="false">A780</f>
        <v>36</v>
      </c>
      <c r="U780" s="105" t="n">
        <f aca="false">VLOOKUP($B780,Gas!$B$3:$E$2506,2)</f>
        <v>9.595</v>
      </c>
      <c r="V780" s="46" t="n">
        <f aca="false">C780/U780</f>
        <v>5.02136529442418</v>
      </c>
      <c r="W780" s="99" t="n">
        <f aca="false">VLOOKUP($B780,Gas!$B$3:$E$2506,4)</f>
        <v>1.26132372806069</v>
      </c>
    </row>
    <row r="781" customFormat="false" ht="12.75" hidden="false" customHeight="false" outlineLevel="0" collapsed="false">
      <c r="A781" s="95" t="n">
        <f aca="false">MONTH(B781)+(YEAR(B781)-1998)*12</f>
        <v>36</v>
      </c>
      <c r="B781" s="101" t="n">
        <v>36889</v>
      </c>
      <c r="C781" s="102" t="n">
        <v>44.32</v>
      </c>
      <c r="D781" s="98" t="n">
        <f aca="false">LN(C781/C780)</f>
        <v>-0.0835079547476969</v>
      </c>
      <c r="E781" s="106" t="n">
        <f aca="false">STDEV(D772:D781)*SQRT(trade_day)</f>
        <v>5.90368906917303</v>
      </c>
      <c r="F781" s="97"/>
      <c r="G781" s="103" t="n">
        <f aca="false">IF(G$1="P",MAX(0,G$2-$C781),IF(G$1="C",MAX(0,$C781-G$2)))</f>
        <v>0</v>
      </c>
      <c r="H781" s="103" t="n">
        <f aca="false">IF(H$1="P",MAX(0,H$2-$C781),IF(H$1="C",MAX(0,$C781-H$2)))</f>
        <v>0</v>
      </c>
      <c r="I781" s="103" t="n">
        <f aca="false">IF(I$1="P",MAX(0,I$2-$C781),IF(I$1="C",MAX(0,$C781-I$2)))</f>
        <v>0</v>
      </c>
      <c r="J781" s="103" t="n">
        <f aca="false">IF(J$1="P",MAX(0,J$2-$C781),IF(J$1="C",MAX(0,$C781-J$2)))</f>
        <v>0</v>
      </c>
      <c r="K781" s="103" t="n">
        <f aca="false">IF(K$1="P",MAX(0,K$2-$C781),IF(K$1="C",MAX(0,$C781-K$2)))</f>
        <v>0</v>
      </c>
      <c r="L781" s="103" t="n">
        <f aca="false">IF(L$1="P",MAX(0,L$2-$C781),IF(L$1="C",MAX(0,$C781-L$2)))</f>
        <v>5.68</v>
      </c>
      <c r="M781" s="103" t="n">
        <f aca="false">IF(M$1="P",MAX(0,M$2-$C781),IF(M$1="C",MAX(0,$C781-M$2)))</f>
        <v>24.32</v>
      </c>
      <c r="N781" s="103" t="n">
        <f aca="false">IF(N$1="P",MAX(0,N$2-$C781),IF(N$1="C",MAX(0,$C781-N$2)))</f>
        <v>19.32</v>
      </c>
      <c r="O781" s="103" t="n">
        <f aca="false">IF(O$1="P",MAX(0,O$2-$C781),IF(O$1="C",MAX(0,$C781-O$2)))</f>
        <v>14.32</v>
      </c>
      <c r="P781" s="103" t="n">
        <f aca="false">IF(P$1="P",MAX(0,P$2-$C781),IF(P$1="C",MAX(0,$C781-P$2)))</f>
        <v>9.32</v>
      </c>
      <c r="Q781" s="103" t="n">
        <f aca="false">IF(Q$1="P",MAX(0,Q$2-$C781),IF(Q$1="C",MAX(0,$C781-Q$2)))</f>
        <v>4.32</v>
      </c>
      <c r="R781" s="103" t="n">
        <f aca="false">IF(R$1="P",MAX(0,R$2-$C781),IF(R$1="C",MAX(0,$C781-R$2)))</f>
        <v>0</v>
      </c>
      <c r="S781" s="103" t="n">
        <f aca="false">IF(S$1="P",MAX(0,S$2-$C781),IF(S$1="C",MAX(0,$C781-S$2)))</f>
        <v>0</v>
      </c>
      <c r="T781" s="104" t="n">
        <f aca="false">A781</f>
        <v>36</v>
      </c>
      <c r="U781" s="105" t="n">
        <f aca="false">VLOOKUP($B781,Gas!$B$3:$E$2506,2)</f>
        <v>9.23</v>
      </c>
      <c r="V781" s="46" t="n">
        <f aca="false">C781/U781</f>
        <v>4.80173347778982</v>
      </c>
      <c r="W781" s="99" t="n">
        <f aca="false">VLOOKUP($B781,Gas!$B$3:$E$2506,4)</f>
        <v>0.805445351924679</v>
      </c>
    </row>
    <row r="782" customFormat="false" ht="12.75" hidden="false" customHeight="false" outlineLevel="0" collapsed="false">
      <c r="A782" s="95" t="n">
        <f aca="false">MONTH(B782)+(YEAR(B782)-1998)*12</f>
        <v>37</v>
      </c>
      <c r="B782" s="101" t="n">
        <v>36893</v>
      </c>
      <c r="C782" s="102" t="n">
        <v>97.11</v>
      </c>
      <c r="D782" s="98" t="n">
        <f aca="false">LN(C782/C781)</f>
        <v>0.784408314167234</v>
      </c>
      <c r="E782" s="106" t="n">
        <f aca="false">STDEV(D773:D782)*SQRT(trade_day)</f>
        <v>6.67654006879627</v>
      </c>
      <c r="F782" s="97"/>
      <c r="G782" s="103" t="n">
        <f aca="false">IF(G$1="P",MAX(0,G$2-$C782),IF(G$1="C",MAX(0,$C782-G$2)))</f>
        <v>0</v>
      </c>
      <c r="H782" s="103" t="n">
        <f aca="false">IF(H$1="P",MAX(0,H$2-$C782),IF(H$1="C",MAX(0,$C782-H$2)))</f>
        <v>0</v>
      </c>
      <c r="I782" s="103" t="n">
        <f aca="false">IF(I$1="P",MAX(0,I$2-$C782),IF(I$1="C",MAX(0,$C782-I$2)))</f>
        <v>0</v>
      </c>
      <c r="J782" s="103" t="n">
        <f aca="false">IF(J$1="P",MAX(0,J$2-$C782),IF(J$1="C",MAX(0,$C782-J$2)))</f>
        <v>0</v>
      </c>
      <c r="K782" s="103" t="n">
        <f aca="false">IF(K$1="P",MAX(0,K$2-$C782),IF(K$1="C",MAX(0,$C782-K$2)))</f>
        <v>0</v>
      </c>
      <c r="L782" s="103" t="n">
        <f aca="false">IF(L$1="P",MAX(0,L$2-$C782),IF(L$1="C",MAX(0,$C782-L$2)))</f>
        <v>0</v>
      </c>
      <c r="M782" s="103" t="n">
        <f aca="false">IF(M$1="P",MAX(0,M$2-$C782),IF(M$1="C",MAX(0,$C782-M$2)))</f>
        <v>77.11</v>
      </c>
      <c r="N782" s="103" t="n">
        <f aca="false">IF(N$1="P",MAX(0,N$2-$C782),IF(N$1="C",MAX(0,$C782-N$2)))</f>
        <v>72.11</v>
      </c>
      <c r="O782" s="103" t="n">
        <f aca="false">IF(O$1="P",MAX(0,O$2-$C782),IF(O$1="C",MAX(0,$C782-O$2)))</f>
        <v>67.11</v>
      </c>
      <c r="P782" s="103" t="n">
        <f aca="false">IF(P$1="P",MAX(0,P$2-$C782),IF(P$1="C",MAX(0,$C782-P$2)))</f>
        <v>62.11</v>
      </c>
      <c r="Q782" s="103" t="n">
        <f aca="false">IF(Q$1="P",MAX(0,Q$2-$C782),IF(Q$1="C",MAX(0,$C782-Q$2)))</f>
        <v>57.11</v>
      </c>
      <c r="R782" s="103" t="n">
        <f aca="false">IF(R$1="P",MAX(0,R$2-$C782),IF(R$1="C",MAX(0,$C782-R$2)))</f>
        <v>47.11</v>
      </c>
      <c r="S782" s="103" t="n">
        <f aca="false">IF(S$1="P",MAX(0,S$2-$C782),IF(S$1="C",MAX(0,$C782-S$2)))</f>
        <v>0</v>
      </c>
      <c r="T782" s="104" t="n">
        <f aca="false">A782</f>
        <v>37</v>
      </c>
      <c r="U782" s="105" t="n">
        <f aca="false">VLOOKUP($B782,Gas!$B$3:$E$2506,2)</f>
        <v>10.53</v>
      </c>
      <c r="V782" s="46" t="n">
        <f aca="false">C782/U782</f>
        <v>9.22222222222222</v>
      </c>
      <c r="W782" s="99" t="n">
        <f aca="false">VLOOKUP($B782,Gas!$B$3:$E$2506,4)</f>
        <v>0.825163292560164</v>
      </c>
    </row>
    <row r="783" customFormat="false" ht="12.75" hidden="false" customHeight="false" outlineLevel="0" collapsed="false">
      <c r="A783" s="95" t="n">
        <f aca="false">MONTH(B783)+(YEAR(B783)-1998)*12</f>
        <v>37</v>
      </c>
      <c r="B783" s="101" t="n">
        <v>36894</v>
      </c>
      <c r="C783" s="102" t="n">
        <v>77.65</v>
      </c>
      <c r="D783" s="98" t="n">
        <f aca="false">LN(C783/C782)</f>
        <v>-0.223632807011567</v>
      </c>
      <c r="E783" s="106" t="n">
        <f aca="false">STDEV(D774:D783)*SQRT(trade_day)</f>
        <v>6.83531069591464</v>
      </c>
      <c r="F783" s="97"/>
      <c r="G783" s="103" t="n">
        <f aca="false">IF(G$1="P",MAX(0,G$2-$C783),IF(G$1="C",MAX(0,$C783-G$2)))</f>
        <v>0</v>
      </c>
      <c r="H783" s="103" t="n">
        <f aca="false">IF(H$1="P",MAX(0,H$2-$C783),IF(H$1="C",MAX(0,$C783-H$2)))</f>
        <v>0</v>
      </c>
      <c r="I783" s="103" t="n">
        <f aca="false">IF(I$1="P",MAX(0,I$2-$C783),IF(I$1="C",MAX(0,$C783-I$2)))</f>
        <v>0</v>
      </c>
      <c r="J783" s="103" t="n">
        <f aca="false">IF(J$1="P",MAX(0,J$2-$C783),IF(J$1="C",MAX(0,$C783-J$2)))</f>
        <v>0</v>
      </c>
      <c r="K783" s="103" t="n">
        <f aca="false">IF(K$1="P",MAX(0,K$2-$C783),IF(K$1="C",MAX(0,$C783-K$2)))</f>
        <v>0</v>
      </c>
      <c r="L783" s="103" t="n">
        <f aca="false">IF(L$1="P",MAX(0,L$2-$C783),IF(L$1="C",MAX(0,$C783-L$2)))</f>
        <v>0</v>
      </c>
      <c r="M783" s="103" t="n">
        <f aca="false">IF(M$1="P",MAX(0,M$2-$C783),IF(M$1="C",MAX(0,$C783-M$2)))</f>
        <v>57.65</v>
      </c>
      <c r="N783" s="103" t="n">
        <f aca="false">IF(N$1="P",MAX(0,N$2-$C783),IF(N$1="C",MAX(0,$C783-N$2)))</f>
        <v>52.65</v>
      </c>
      <c r="O783" s="103" t="n">
        <f aca="false">IF(O$1="P",MAX(0,O$2-$C783),IF(O$1="C",MAX(0,$C783-O$2)))</f>
        <v>47.65</v>
      </c>
      <c r="P783" s="103" t="n">
        <f aca="false">IF(P$1="P",MAX(0,P$2-$C783),IF(P$1="C",MAX(0,$C783-P$2)))</f>
        <v>42.65</v>
      </c>
      <c r="Q783" s="103" t="n">
        <f aca="false">IF(Q$1="P",MAX(0,Q$2-$C783),IF(Q$1="C",MAX(0,$C783-Q$2)))</f>
        <v>37.65</v>
      </c>
      <c r="R783" s="103" t="n">
        <f aca="false">IF(R$1="P",MAX(0,R$2-$C783),IF(R$1="C",MAX(0,$C783-R$2)))</f>
        <v>27.65</v>
      </c>
      <c r="S783" s="103" t="n">
        <f aca="false">IF(S$1="P",MAX(0,S$2-$C783),IF(S$1="C",MAX(0,$C783-S$2)))</f>
        <v>0</v>
      </c>
      <c r="T783" s="104" t="n">
        <f aca="false">A783</f>
        <v>37</v>
      </c>
      <c r="U783" s="105" t="n">
        <f aca="false">VLOOKUP($B783,Gas!$B$3:$E$2506,2)</f>
        <v>9.76</v>
      </c>
      <c r="V783" s="46" t="n">
        <f aca="false">C783/U783</f>
        <v>7.95594262295082</v>
      </c>
      <c r="W783" s="99" t="n">
        <f aca="false">VLOOKUP($B783,Gas!$B$3:$E$2506,4)</f>
        <v>0.945205675094205</v>
      </c>
    </row>
    <row r="784" customFormat="false" ht="12.75" hidden="false" customHeight="false" outlineLevel="0" collapsed="false">
      <c r="A784" s="95" t="n">
        <f aca="false">MONTH(B784)+(YEAR(B784)-1998)*12</f>
        <v>37</v>
      </c>
      <c r="B784" s="101" t="n">
        <v>36895</v>
      </c>
      <c r="C784" s="102" t="n">
        <v>76.26</v>
      </c>
      <c r="D784" s="98" t="n">
        <f aca="false">LN(C784/C783)</f>
        <v>-0.0180629951652784</v>
      </c>
      <c r="E784" s="106" t="n">
        <f aca="false">STDEV(D775:D784)*SQRT(trade_day)</f>
        <v>5.38898198898753</v>
      </c>
      <c r="F784" s="97"/>
      <c r="G784" s="103" t="n">
        <f aca="false">IF(G$1="P",MAX(0,G$2-$C784),IF(G$1="C",MAX(0,$C784-G$2)))</f>
        <v>0</v>
      </c>
      <c r="H784" s="103" t="n">
        <f aca="false">IF(H$1="P",MAX(0,H$2-$C784),IF(H$1="C",MAX(0,$C784-H$2)))</f>
        <v>0</v>
      </c>
      <c r="I784" s="103" t="n">
        <f aca="false">IF(I$1="P",MAX(0,I$2-$C784),IF(I$1="C",MAX(0,$C784-I$2)))</f>
        <v>0</v>
      </c>
      <c r="J784" s="103" t="n">
        <f aca="false">IF(J$1="P",MAX(0,J$2-$C784),IF(J$1="C",MAX(0,$C784-J$2)))</f>
        <v>0</v>
      </c>
      <c r="K784" s="103" t="n">
        <f aca="false">IF(K$1="P",MAX(0,K$2-$C784),IF(K$1="C",MAX(0,$C784-K$2)))</f>
        <v>0</v>
      </c>
      <c r="L784" s="103" t="n">
        <f aca="false">IF(L$1="P",MAX(0,L$2-$C784),IF(L$1="C",MAX(0,$C784-L$2)))</f>
        <v>0</v>
      </c>
      <c r="M784" s="103" t="n">
        <f aca="false">IF(M$1="P",MAX(0,M$2-$C784),IF(M$1="C",MAX(0,$C784-M$2)))</f>
        <v>56.26</v>
      </c>
      <c r="N784" s="103" t="n">
        <f aca="false">IF(N$1="P",MAX(0,N$2-$C784),IF(N$1="C",MAX(0,$C784-N$2)))</f>
        <v>51.26</v>
      </c>
      <c r="O784" s="103" t="n">
        <f aca="false">IF(O$1="P",MAX(0,O$2-$C784),IF(O$1="C",MAX(0,$C784-O$2)))</f>
        <v>46.26</v>
      </c>
      <c r="P784" s="103" t="n">
        <f aca="false">IF(P$1="P",MAX(0,P$2-$C784),IF(P$1="C",MAX(0,$C784-P$2)))</f>
        <v>41.26</v>
      </c>
      <c r="Q784" s="103" t="n">
        <f aca="false">IF(Q$1="P",MAX(0,Q$2-$C784),IF(Q$1="C",MAX(0,$C784-Q$2)))</f>
        <v>36.26</v>
      </c>
      <c r="R784" s="103" t="n">
        <f aca="false">IF(R$1="P",MAX(0,R$2-$C784),IF(R$1="C",MAX(0,$C784-R$2)))</f>
        <v>26.26</v>
      </c>
      <c r="S784" s="103" t="n">
        <f aca="false">IF(S$1="P",MAX(0,S$2-$C784),IF(S$1="C",MAX(0,$C784-S$2)))</f>
        <v>0</v>
      </c>
      <c r="T784" s="104" t="n">
        <f aca="false">A784</f>
        <v>37</v>
      </c>
      <c r="U784" s="105" t="n">
        <f aca="false">VLOOKUP($B784,Gas!$B$3:$E$2506,2)</f>
        <v>9.665</v>
      </c>
      <c r="V784" s="46" t="n">
        <f aca="false">C784/U784</f>
        <v>7.89032591826177</v>
      </c>
      <c r="W784" s="99" t="n">
        <f aca="false">VLOOKUP($B784,Gas!$B$3:$E$2506,4)</f>
        <v>0.944005010617975</v>
      </c>
    </row>
    <row r="785" customFormat="false" ht="12.75" hidden="false" customHeight="false" outlineLevel="0" collapsed="false">
      <c r="A785" s="95" t="n">
        <f aca="false">MONTH(B785)+(YEAR(B785)-1998)*12</f>
        <v>37</v>
      </c>
      <c r="B785" s="101" t="n">
        <v>36896</v>
      </c>
      <c r="C785" s="102" t="n">
        <v>62.77</v>
      </c>
      <c r="D785" s="98" t="n">
        <f aca="false">LN(C785/C784)</f>
        <v>-0.194671302099977</v>
      </c>
      <c r="E785" s="106" t="n">
        <f aca="false">STDEV(D776:D785)*SQRT(trade_day)</f>
        <v>5.4356748157858</v>
      </c>
      <c r="F785" s="97"/>
      <c r="G785" s="103" t="n">
        <f aca="false">IF(G$1="P",MAX(0,G$2-$C785),IF(G$1="C",MAX(0,$C785-G$2)))</f>
        <v>0</v>
      </c>
      <c r="H785" s="103" t="n">
        <f aca="false">IF(H$1="P",MAX(0,H$2-$C785),IF(H$1="C",MAX(0,$C785-H$2)))</f>
        <v>0</v>
      </c>
      <c r="I785" s="103" t="n">
        <f aca="false">IF(I$1="P",MAX(0,I$2-$C785),IF(I$1="C",MAX(0,$C785-I$2)))</f>
        <v>0</v>
      </c>
      <c r="J785" s="103" t="n">
        <f aca="false">IF(J$1="P",MAX(0,J$2-$C785),IF(J$1="C",MAX(0,$C785-J$2)))</f>
        <v>0</v>
      </c>
      <c r="K785" s="103" t="n">
        <f aca="false">IF(K$1="P",MAX(0,K$2-$C785),IF(K$1="C",MAX(0,$C785-K$2)))</f>
        <v>0</v>
      </c>
      <c r="L785" s="103" t="n">
        <f aca="false">IF(L$1="P",MAX(0,L$2-$C785),IF(L$1="C",MAX(0,$C785-L$2)))</f>
        <v>0</v>
      </c>
      <c r="M785" s="103" t="n">
        <f aca="false">IF(M$1="P",MAX(0,M$2-$C785),IF(M$1="C",MAX(0,$C785-M$2)))</f>
        <v>42.77</v>
      </c>
      <c r="N785" s="103" t="n">
        <f aca="false">IF(N$1="P",MAX(0,N$2-$C785),IF(N$1="C",MAX(0,$C785-N$2)))</f>
        <v>37.77</v>
      </c>
      <c r="O785" s="103" t="n">
        <f aca="false">IF(O$1="P",MAX(0,O$2-$C785),IF(O$1="C",MAX(0,$C785-O$2)))</f>
        <v>32.77</v>
      </c>
      <c r="P785" s="103" t="n">
        <f aca="false">IF(P$1="P",MAX(0,P$2-$C785),IF(P$1="C",MAX(0,$C785-P$2)))</f>
        <v>27.77</v>
      </c>
      <c r="Q785" s="103" t="n">
        <f aca="false">IF(Q$1="P",MAX(0,Q$2-$C785),IF(Q$1="C",MAX(0,$C785-Q$2)))</f>
        <v>22.77</v>
      </c>
      <c r="R785" s="103" t="n">
        <f aca="false">IF(R$1="P",MAX(0,R$2-$C785),IF(R$1="C",MAX(0,$C785-R$2)))</f>
        <v>12.77</v>
      </c>
      <c r="S785" s="103" t="n">
        <f aca="false">IF(S$1="P",MAX(0,S$2-$C785),IF(S$1="C",MAX(0,$C785-S$2)))</f>
        <v>0</v>
      </c>
      <c r="T785" s="104" t="n">
        <f aca="false">A785</f>
        <v>37</v>
      </c>
      <c r="U785" s="105" t="n">
        <f aca="false">VLOOKUP($B785,Gas!$B$3:$E$2506,2)</f>
        <v>9.405</v>
      </c>
      <c r="V785" s="46" t="n">
        <f aca="false">C785/U785</f>
        <v>6.67410951621478</v>
      </c>
      <c r="W785" s="99" t="n">
        <f aca="false">VLOOKUP($B785,Gas!$B$3:$E$2506,4)</f>
        <v>0.948717535138946</v>
      </c>
    </row>
    <row r="786" customFormat="false" ht="12.75" hidden="false" customHeight="false" outlineLevel="0" collapsed="false">
      <c r="A786" s="95" t="n">
        <f aca="false">MONTH(B786)+(YEAR(B786)-1998)*12</f>
        <v>37</v>
      </c>
      <c r="B786" s="101" t="n">
        <v>36899</v>
      </c>
      <c r="C786" s="102" t="n">
        <v>70.46</v>
      </c>
      <c r="D786" s="98" t="n">
        <f aca="false">LN(C786/C785)</f>
        <v>0.115567920583651</v>
      </c>
      <c r="E786" s="106" t="n">
        <f aca="false">STDEV(D777:D786)*SQRT(trade_day)</f>
        <v>5.43264952784903</v>
      </c>
      <c r="F786" s="97"/>
      <c r="G786" s="103" t="n">
        <f aca="false">IF(G$1="P",MAX(0,G$2-$C786),IF(G$1="C",MAX(0,$C786-G$2)))</f>
        <v>0</v>
      </c>
      <c r="H786" s="103" t="n">
        <f aca="false">IF(H$1="P",MAX(0,H$2-$C786),IF(H$1="C",MAX(0,$C786-H$2)))</f>
        <v>0</v>
      </c>
      <c r="I786" s="103" t="n">
        <f aca="false">IF(I$1="P",MAX(0,I$2-$C786),IF(I$1="C",MAX(0,$C786-I$2)))</f>
        <v>0</v>
      </c>
      <c r="J786" s="103" t="n">
        <f aca="false">IF(J$1="P",MAX(0,J$2-$C786),IF(J$1="C",MAX(0,$C786-J$2)))</f>
        <v>0</v>
      </c>
      <c r="K786" s="103" t="n">
        <f aca="false">IF(K$1="P",MAX(0,K$2-$C786),IF(K$1="C",MAX(0,$C786-K$2)))</f>
        <v>0</v>
      </c>
      <c r="L786" s="103" t="n">
        <f aca="false">IF(L$1="P",MAX(0,L$2-$C786),IF(L$1="C",MAX(0,$C786-L$2)))</f>
        <v>0</v>
      </c>
      <c r="M786" s="103" t="n">
        <f aca="false">IF(M$1="P",MAX(0,M$2-$C786),IF(M$1="C",MAX(0,$C786-M$2)))</f>
        <v>50.46</v>
      </c>
      <c r="N786" s="103" t="n">
        <f aca="false">IF(N$1="P",MAX(0,N$2-$C786),IF(N$1="C",MAX(0,$C786-N$2)))</f>
        <v>45.46</v>
      </c>
      <c r="O786" s="103" t="n">
        <f aca="false">IF(O$1="P",MAX(0,O$2-$C786),IF(O$1="C",MAX(0,$C786-O$2)))</f>
        <v>40.46</v>
      </c>
      <c r="P786" s="103" t="n">
        <f aca="false">IF(P$1="P",MAX(0,P$2-$C786),IF(P$1="C",MAX(0,$C786-P$2)))</f>
        <v>35.46</v>
      </c>
      <c r="Q786" s="103" t="n">
        <f aca="false">IF(Q$1="P",MAX(0,Q$2-$C786),IF(Q$1="C",MAX(0,$C786-Q$2)))</f>
        <v>30.46</v>
      </c>
      <c r="R786" s="103" t="n">
        <f aca="false">IF(R$1="P",MAX(0,R$2-$C786),IF(R$1="C",MAX(0,$C786-R$2)))</f>
        <v>20.46</v>
      </c>
      <c r="S786" s="103" t="n">
        <f aca="false">IF(S$1="P",MAX(0,S$2-$C786),IF(S$1="C",MAX(0,$C786-S$2)))</f>
        <v>0</v>
      </c>
      <c r="T786" s="104" t="n">
        <f aca="false">A786</f>
        <v>37</v>
      </c>
      <c r="U786" s="105" t="n">
        <f aca="false">VLOOKUP($B786,Gas!$B$3:$E$2506,2)</f>
        <v>9.825</v>
      </c>
      <c r="V786" s="46" t="n">
        <f aca="false">C786/U786</f>
        <v>7.17150127226463</v>
      </c>
      <c r="W786" s="99" t="n">
        <f aca="false">VLOOKUP($B786,Gas!$B$3:$E$2506,4)</f>
        <v>0.88353298639897</v>
      </c>
    </row>
    <row r="787" customFormat="false" ht="12.75" hidden="false" customHeight="false" outlineLevel="0" collapsed="false">
      <c r="A787" s="95" t="n">
        <f aca="false">MONTH(B787)+(YEAR(B787)-1998)*12</f>
        <v>37</v>
      </c>
      <c r="B787" s="101" t="n">
        <v>36900</v>
      </c>
      <c r="C787" s="102" t="n">
        <v>60.03</v>
      </c>
      <c r="D787" s="98" t="n">
        <f aca="false">LN(C787/C786)</f>
        <v>-0.16020073564934</v>
      </c>
      <c r="E787" s="106" t="n">
        <f aca="false">STDEV(D778:D787)*SQRT(trade_day)</f>
        <v>5.45923596981536</v>
      </c>
      <c r="F787" s="97"/>
      <c r="G787" s="103" t="n">
        <f aca="false">IF(G$1="P",MAX(0,G$2-$C787),IF(G$1="C",MAX(0,$C787-G$2)))</f>
        <v>0</v>
      </c>
      <c r="H787" s="103" t="n">
        <f aca="false">IF(H$1="P",MAX(0,H$2-$C787),IF(H$1="C",MAX(0,$C787-H$2)))</f>
        <v>0</v>
      </c>
      <c r="I787" s="103" t="n">
        <f aca="false">IF(I$1="P",MAX(0,I$2-$C787),IF(I$1="C",MAX(0,$C787-I$2)))</f>
        <v>0</v>
      </c>
      <c r="J787" s="103" t="n">
        <f aca="false">IF(J$1="P",MAX(0,J$2-$C787),IF(J$1="C",MAX(0,$C787-J$2)))</f>
        <v>0</v>
      </c>
      <c r="K787" s="103" t="n">
        <f aca="false">IF(K$1="P",MAX(0,K$2-$C787),IF(K$1="C",MAX(0,$C787-K$2)))</f>
        <v>0</v>
      </c>
      <c r="L787" s="103" t="n">
        <f aca="false">IF(L$1="P",MAX(0,L$2-$C787),IF(L$1="C",MAX(0,$C787-L$2)))</f>
        <v>0</v>
      </c>
      <c r="M787" s="103" t="n">
        <f aca="false">IF(M$1="P",MAX(0,M$2-$C787),IF(M$1="C",MAX(0,$C787-M$2)))</f>
        <v>40.03</v>
      </c>
      <c r="N787" s="103" t="n">
        <f aca="false">IF(N$1="P",MAX(0,N$2-$C787),IF(N$1="C",MAX(0,$C787-N$2)))</f>
        <v>35.03</v>
      </c>
      <c r="O787" s="103" t="n">
        <f aca="false">IF(O$1="P",MAX(0,O$2-$C787),IF(O$1="C",MAX(0,$C787-O$2)))</f>
        <v>30.03</v>
      </c>
      <c r="P787" s="103" t="n">
        <f aca="false">IF(P$1="P",MAX(0,P$2-$C787),IF(P$1="C",MAX(0,$C787-P$2)))</f>
        <v>25.03</v>
      </c>
      <c r="Q787" s="103" t="n">
        <f aca="false">IF(Q$1="P",MAX(0,Q$2-$C787),IF(Q$1="C",MAX(0,$C787-Q$2)))</f>
        <v>20.03</v>
      </c>
      <c r="R787" s="103" t="n">
        <f aca="false">IF(R$1="P",MAX(0,R$2-$C787),IF(R$1="C",MAX(0,$C787-R$2)))</f>
        <v>10.03</v>
      </c>
      <c r="S787" s="103" t="n">
        <f aca="false">IF(S$1="P",MAX(0,S$2-$C787),IF(S$1="C",MAX(0,$C787-S$2)))</f>
        <v>0</v>
      </c>
      <c r="T787" s="104" t="n">
        <f aca="false">A787</f>
        <v>37</v>
      </c>
      <c r="U787" s="105" t="n">
        <f aca="false">VLOOKUP($B787,Gas!$B$3:$E$2506,2)</f>
        <v>10.34</v>
      </c>
      <c r="V787" s="46" t="n">
        <f aca="false">C787/U787</f>
        <v>5.80560928433269</v>
      </c>
      <c r="W787" s="99" t="n">
        <f aca="false">VLOOKUP($B787,Gas!$B$3:$E$2506,4)</f>
        <v>0.914229109324972</v>
      </c>
    </row>
    <row r="788" customFormat="false" ht="12.75" hidden="false" customHeight="false" outlineLevel="0" collapsed="false">
      <c r="A788" s="95" t="n">
        <f aca="false">MONTH(B788)+(YEAR(B788)-1998)*12</f>
        <v>37</v>
      </c>
      <c r="B788" s="101" t="n">
        <v>36901</v>
      </c>
      <c r="C788" s="102" t="n">
        <v>55</v>
      </c>
      <c r="D788" s="98" t="n">
        <f aca="false">LN(C788/C787)</f>
        <v>-0.0875112520312809</v>
      </c>
      <c r="E788" s="106" t="n">
        <f aca="false">STDEV(D779:D788)*SQRT(trade_day)</f>
        <v>5.44736895693166</v>
      </c>
      <c r="F788" s="97"/>
      <c r="G788" s="103" t="n">
        <f aca="false">IF(G$1="P",MAX(0,G$2-$C788),IF(G$1="C",MAX(0,$C788-G$2)))</f>
        <v>0</v>
      </c>
      <c r="H788" s="103" t="n">
        <f aca="false">IF(H$1="P",MAX(0,H$2-$C788),IF(H$1="C",MAX(0,$C788-H$2)))</f>
        <v>0</v>
      </c>
      <c r="I788" s="103" t="n">
        <f aca="false">IF(I$1="P",MAX(0,I$2-$C788),IF(I$1="C",MAX(0,$C788-I$2)))</f>
        <v>0</v>
      </c>
      <c r="J788" s="103" t="n">
        <f aca="false">IF(J$1="P",MAX(0,J$2-$C788),IF(J$1="C",MAX(0,$C788-J$2)))</f>
        <v>0</v>
      </c>
      <c r="K788" s="103" t="n">
        <f aca="false">IF(K$1="P",MAX(0,K$2-$C788),IF(K$1="C",MAX(0,$C788-K$2)))</f>
        <v>0</v>
      </c>
      <c r="L788" s="103" t="n">
        <f aca="false">IF(L$1="P",MAX(0,L$2-$C788),IF(L$1="C",MAX(0,$C788-L$2)))</f>
        <v>0</v>
      </c>
      <c r="M788" s="103" t="n">
        <f aca="false">IF(M$1="P",MAX(0,M$2-$C788),IF(M$1="C",MAX(0,$C788-M$2)))</f>
        <v>35</v>
      </c>
      <c r="N788" s="103" t="n">
        <f aca="false">IF(N$1="P",MAX(0,N$2-$C788),IF(N$1="C",MAX(0,$C788-N$2)))</f>
        <v>30</v>
      </c>
      <c r="O788" s="103" t="n">
        <f aca="false">IF(O$1="P",MAX(0,O$2-$C788),IF(O$1="C",MAX(0,$C788-O$2)))</f>
        <v>25</v>
      </c>
      <c r="P788" s="103" t="n">
        <f aca="false">IF(P$1="P",MAX(0,P$2-$C788),IF(P$1="C",MAX(0,$C788-P$2)))</f>
        <v>20</v>
      </c>
      <c r="Q788" s="103" t="n">
        <f aca="false">IF(Q$1="P",MAX(0,Q$2-$C788),IF(Q$1="C",MAX(0,$C788-Q$2)))</f>
        <v>15</v>
      </c>
      <c r="R788" s="103" t="n">
        <f aca="false">IF(R$1="P",MAX(0,R$2-$C788),IF(R$1="C",MAX(0,$C788-R$2)))</f>
        <v>5</v>
      </c>
      <c r="S788" s="103" t="n">
        <f aca="false">IF(S$1="P",MAX(0,S$2-$C788),IF(S$1="C",MAX(0,$C788-S$2)))</f>
        <v>0</v>
      </c>
      <c r="T788" s="104" t="n">
        <f aca="false">A788</f>
        <v>37</v>
      </c>
      <c r="U788" s="105" t="n">
        <f aca="false">VLOOKUP($B788,Gas!$B$3:$E$2506,2)</f>
        <v>9.945</v>
      </c>
      <c r="V788" s="46" t="n">
        <f aca="false">C788/U788</f>
        <v>5.53041729512318</v>
      </c>
      <c r="W788" s="99" t="n">
        <f aca="false">VLOOKUP($B788,Gas!$B$3:$E$2506,4)</f>
        <v>0.957753879009374</v>
      </c>
    </row>
    <row r="789" customFormat="false" ht="12.75" hidden="false" customHeight="false" outlineLevel="0" collapsed="false">
      <c r="A789" s="95" t="n">
        <f aca="false">MONTH(B789)+(YEAR(B789)-1998)*12</f>
        <v>37</v>
      </c>
      <c r="B789" s="101" t="n">
        <v>36902</v>
      </c>
      <c r="C789" s="102" t="n">
        <v>54.31</v>
      </c>
      <c r="D789" s="98" t="n">
        <f aca="false">LN(C789/C788)</f>
        <v>-0.012624813185717</v>
      </c>
      <c r="E789" s="106" t="n">
        <f aca="false">STDEV(D780:D789)*SQRT(trade_day)</f>
        <v>4.79312544734648</v>
      </c>
      <c r="F789" s="97"/>
      <c r="G789" s="103" t="n">
        <f aca="false">IF(G$1="P",MAX(0,G$2-$C789),IF(G$1="C",MAX(0,$C789-G$2)))</f>
        <v>0</v>
      </c>
      <c r="H789" s="103" t="n">
        <f aca="false">IF(H$1="P",MAX(0,H$2-$C789),IF(H$1="C",MAX(0,$C789-H$2)))</f>
        <v>0</v>
      </c>
      <c r="I789" s="103" t="n">
        <f aca="false">IF(I$1="P",MAX(0,I$2-$C789),IF(I$1="C",MAX(0,$C789-I$2)))</f>
        <v>0</v>
      </c>
      <c r="J789" s="103" t="n">
        <f aca="false">IF(J$1="P",MAX(0,J$2-$C789),IF(J$1="C",MAX(0,$C789-J$2)))</f>
        <v>0</v>
      </c>
      <c r="K789" s="103" t="n">
        <f aca="false">IF(K$1="P",MAX(0,K$2-$C789),IF(K$1="C",MAX(0,$C789-K$2)))</f>
        <v>0</v>
      </c>
      <c r="L789" s="103" t="n">
        <f aca="false">IF(L$1="P",MAX(0,L$2-$C789),IF(L$1="C",MAX(0,$C789-L$2)))</f>
        <v>0</v>
      </c>
      <c r="M789" s="103" t="n">
        <f aca="false">IF(M$1="P",MAX(0,M$2-$C789),IF(M$1="C",MAX(0,$C789-M$2)))</f>
        <v>34.31</v>
      </c>
      <c r="N789" s="103" t="n">
        <f aca="false">IF(N$1="P",MAX(0,N$2-$C789),IF(N$1="C",MAX(0,$C789-N$2)))</f>
        <v>29.31</v>
      </c>
      <c r="O789" s="103" t="n">
        <f aca="false">IF(O$1="P",MAX(0,O$2-$C789),IF(O$1="C",MAX(0,$C789-O$2)))</f>
        <v>24.31</v>
      </c>
      <c r="P789" s="103" t="n">
        <f aca="false">IF(P$1="P",MAX(0,P$2-$C789),IF(P$1="C",MAX(0,$C789-P$2)))</f>
        <v>19.31</v>
      </c>
      <c r="Q789" s="103" t="n">
        <f aca="false">IF(Q$1="P",MAX(0,Q$2-$C789),IF(Q$1="C",MAX(0,$C789-Q$2)))</f>
        <v>14.31</v>
      </c>
      <c r="R789" s="103" t="n">
        <f aca="false">IF(R$1="P",MAX(0,R$2-$C789),IF(R$1="C",MAX(0,$C789-R$2)))</f>
        <v>4.31</v>
      </c>
      <c r="S789" s="103" t="n">
        <f aca="false">IF(S$1="P",MAX(0,S$2-$C789),IF(S$1="C",MAX(0,$C789-S$2)))</f>
        <v>0</v>
      </c>
      <c r="T789" s="104" t="n">
        <f aca="false">A789</f>
        <v>37</v>
      </c>
      <c r="U789" s="105" t="n">
        <f aca="false">VLOOKUP($B789,Gas!$B$3:$E$2506,2)</f>
        <v>9.9</v>
      </c>
      <c r="V789" s="46" t="n">
        <f aca="false">C789/U789</f>
        <v>5.48585858585859</v>
      </c>
      <c r="W789" s="99" t="n">
        <f aca="false">VLOOKUP($B789,Gas!$B$3:$E$2506,4)</f>
        <v>0.705749707907067</v>
      </c>
    </row>
    <row r="790" customFormat="false" ht="12.75" hidden="false" customHeight="false" outlineLevel="0" collapsed="false">
      <c r="A790" s="95" t="n">
        <f aca="false">MONTH(B790)+(YEAR(B790)-1998)*12</f>
        <v>37</v>
      </c>
      <c r="B790" s="101" t="n">
        <v>36903</v>
      </c>
      <c r="C790" s="102" t="n">
        <v>50.59</v>
      </c>
      <c r="D790" s="98" t="n">
        <f aca="false">LN(C790/C789)</f>
        <v>-0.0709544437429091</v>
      </c>
      <c r="E790" s="106" t="n">
        <f aca="false">STDEV(D781:D790)*SQRT(trade_day)</f>
        <v>4.6011439372554</v>
      </c>
      <c r="F790" s="97"/>
      <c r="G790" s="103" t="n">
        <f aca="false">IF(G$1="P",MAX(0,G$2-$C790),IF(G$1="C",MAX(0,$C790-G$2)))</f>
        <v>0</v>
      </c>
      <c r="H790" s="103" t="n">
        <f aca="false">IF(H$1="P",MAX(0,H$2-$C790),IF(H$1="C",MAX(0,$C790-H$2)))</f>
        <v>0</v>
      </c>
      <c r="I790" s="103" t="n">
        <f aca="false">IF(I$1="P",MAX(0,I$2-$C790),IF(I$1="C",MAX(0,$C790-I$2)))</f>
        <v>0</v>
      </c>
      <c r="J790" s="103" t="n">
        <f aca="false">IF(J$1="P",MAX(0,J$2-$C790),IF(J$1="C",MAX(0,$C790-J$2)))</f>
        <v>0</v>
      </c>
      <c r="K790" s="103" t="n">
        <f aca="false">IF(K$1="P",MAX(0,K$2-$C790),IF(K$1="C",MAX(0,$C790-K$2)))</f>
        <v>0</v>
      </c>
      <c r="L790" s="103" t="n">
        <f aca="false">IF(L$1="P",MAX(0,L$2-$C790),IF(L$1="C",MAX(0,$C790-L$2)))</f>
        <v>0</v>
      </c>
      <c r="M790" s="103" t="n">
        <f aca="false">IF(M$1="P",MAX(0,M$2-$C790),IF(M$1="C",MAX(0,$C790-M$2)))</f>
        <v>30.59</v>
      </c>
      <c r="N790" s="103" t="n">
        <f aca="false">IF(N$1="P",MAX(0,N$2-$C790),IF(N$1="C",MAX(0,$C790-N$2)))</f>
        <v>25.59</v>
      </c>
      <c r="O790" s="103" t="n">
        <f aca="false">IF(O$1="P",MAX(0,O$2-$C790),IF(O$1="C",MAX(0,$C790-O$2)))</f>
        <v>20.59</v>
      </c>
      <c r="P790" s="103" t="n">
        <f aca="false">IF(P$1="P",MAX(0,P$2-$C790),IF(P$1="C",MAX(0,$C790-P$2)))</f>
        <v>15.59</v>
      </c>
      <c r="Q790" s="103" t="n">
        <f aca="false">IF(Q$1="P",MAX(0,Q$2-$C790),IF(Q$1="C",MAX(0,$C790-Q$2)))</f>
        <v>10.59</v>
      </c>
      <c r="R790" s="103" t="n">
        <f aca="false">IF(R$1="P",MAX(0,R$2-$C790),IF(R$1="C",MAX(0,$C790-R$2)))</f>
        <v>0.590000000000003</v>
      </c>
      <c r="S790" s="103" t="n">
        <f aca="false">IF(S$1="P",MAX(0,S$2-$C790),IF(S$1="C",MAX(0,$C790-S$2)))</f>
        <v>0</v>
      </c>
      <c r="T790" s="104" t="n">
        <f aca="false">A790</f>
        <v>37</v>
      </c>
      <c r="U790" s="105" t="n">
        <f aca="false">VLOOKUP($B790,Gas!$B$3:$E$2506,2)</f>
        <v>8.975</v>
      </c>
      <c r="V790" s="46" t="n">
        <f aca="false">C790/U790</f>
        <v>5.63676880222841</v>
      </c>
      <c r="W790" s="99" t="n">
        <f aca="false">VLOOKUP($B790,Gas!$B$3:$E$2506,4)</f>
        <v>0.89453919818259</v>
      </c>
    </row>
    <row r="791" customFormat="false" ht="12.75" hidden="false" customHeight="false" outlineLevel="0" collapsed="false">
      <c r="A791" s="95" t="n">
        <f aca="false">MONTH(B791)+(YEAR(B791)-1998)*12</f>
        <v>37</v>
      </c>
      <c r="B791" s="101" t="n">
        <v>36906</v>
      </c>
      <c r="C791" s="102" t="n">
        <v>41.18</v>
      </c>
      <c r="D791" s="98" t="n">
        <f aca="false">LN(C791/C790)</f>
        <v>-0.205801226704201</v>
      </c>
      <c r="E791" s="106" t="n">
        <f aca="false">STDEV(D782:D791)*SQRT(trade_day)</f>
        <v>4.70584077484389</v>
      </c>
      <c r="F791" s="97"/>
      <c r="G791" s="103" t="n">
        <f aca="false">IF(G$1="P",MAX(0,G$2-$C791),IF(G$1="C",MAX(0,$C791-G$2)))</f>
        <v>0</v>
      </c>
      <c r="H791" s="103" t="n">
        <f aca="false">IF(H$1="P",MAX(0,H$2-$C791),IF(H$1="C",MAX(0,$C791-H$2)))</f>
        <v>0</v>
      </c>
      <c r="I791" s="103" t="n">
        <f aca="false">IF(I$1="P",MAX(0,I$2-$C791),IF(I$1="C",MAX(0,$C791-I$2)))</f>
        <v>0</v>
      </c>
      <c r="J791" s="103" t="n">
        <f aca="false">IF(J$1="P",MAX(0,J$2-$C791),IF(J$1="C",MAX(0,$C791-J$2)))</f>
        <v>0</v>
      </c>
      <c r="K791" s="103" t="n">
        <f aca="false">IF(K$1="P",MAX(0,K$2-$C791),IF(K$1="C",MAX(0,$C791-K$2)))</f>
        <v>0</v>
      </c>
      <c r="L791" s="103" t="n">
        <f aca="false">IF(L$1="P",MAX(0,L$2-$C791),IF(L$1="C",MAX(0,$C791-L$2)))</f>
        <v>8.82</v>
      </c>
      <c r="M791" s="103" t="n">
        <f aca="false">IF(M$1="P",MAX(0,M$2-$C791),IF(M$1="C",MAX(0,$C791-M$2)))</f>
        <v>21.18</v>
      </c>
      <c r="N791" s="103" t="n">
        <f aca="false">IF(N$1="P",MAX(0,N$2-$C791),IF(N$1="C",MAX(0,$C791-N$2)))</f>
        <v>16.18</v>
      </c>
      <c r="O791" s="103" t="n">
        <f aca="false">IF(O$1="P",MAX(0,O$2-$C791),IF(O$1="C",MAX(0,$C791-O$2)))</f>
        <v>11.18</v>
      </c>
      <c r="P791" s="103" t="n">
        <f aca="false">IF(P$1="P",MAX(0,P$2-$C791),IF(P$1="C",MAX(0,$C791-P$2)))</f>
        <v>6.18</v>
      </c>
      <c r="Q791" s="103" t="n">
        <f aca="false">IF(Q$1="P",MAX(0,Q$2-$C791),IF(Q$1="C",MAX(0,$C791-Q$2)))</f>
        <v>1.18</v>
      </c>
      <c r="R791" s="103" t="n">
        <f aca="false">IF(R$1="P",MAX(0,R$2-$C791),IF(R$1="C",MAX(0,$C791-R$2)))</f>
        <v>0</v>
      </c>
      <c r="S791" s="103" t="n">
        <f aca="false">IF(S$1="P",MAX(0,S$2-$C791),IF(S$1="C",MAX(0,$C791-S$2)))</f>
        <v>0</v>
      </c>
      <c r="T791" s="104" t="n">
        <f aca="false">A791</f>
        <v>37</v>
      </c>
      <c r="U791" s="105" t="n">
        <f aca="false">VLOOKUP($B791,Gas!$B$3:$E$2506,2)</f>
        <v>8.76</v>
      </c>
      <c r="V791" s="46" t="n">
        <f aca="false">C791/U791</f>
        <v>4.70091324200913</v>
      </c>
      <c r="W791" s="99" t="n">
        <f aca="false">VLOOKUP($B791,Gas!$B$3:$E$2506,4)</f>
        <v>0.799515278209291</v>
      </c>
    </row>
    <row r="792" customFormat="false" ht="12.75" hidden="false" customHeight="false" outlineLevel="0" collapsed="false">
      <c r="A792" s="95" t="n">
        <f aca="false">MONTH(B792)+(YEAR(B792)-1998)*12</f>
        <v>37</v>
      </c>
      <c r="B792" s="101" t="n">
        <v>36907</v>
      </c>
      <c r="C792" s="102" t="n">
        <v>33.22</v>
      </c>
      <c r="D792" s="98" t="n">
        <f aca="false">LN(C792/C791)</f>
        <v>-0.214800597414495</v>
      </c>
      <c r="E792" s="106" t="n">
        <f aca="false">STDEV(D783:D792)*SQRT(trade_day)</f>
        <v>1.77587031048007</v>
      </c>
      <c r="F792" s="97"/>
      <c r="G792" s="103" t="n">
        <f aca="false">IF(G$1="P",MAX(0,G$2-$C792),IF(G$1="C",MAX(0,$C792-G$2)))</f>
        <v>0</v>
      </c>
      <c r="H792" s="103" t="n">
        <f aca="false">IF(H$1="P",MAX(0,H$2-$C792),IF(H$1="C",MAX(0,$C792-H$2)))</f>
        <v>0</v>
      </c>
      <c r="I792" s="103" t="n">
        <f aca="false">IF(I$1="P",MAX(0,I$2-$C792),IF(I$1="C",MAX(0,$C792-I$2)))</f>
        <v>0</v>
      </c>
      <c r="J792" s="103" t="n">
        <f aca="false">IF(J$1="P",MAX(0,J$2-$C792),IF(J$1="C",MAX(0,$C792-J$2)))</f>
        <v>1.78</v>
      </c>
      <c r="K792" s="103" t="n">
        <f aca="false">IF(K$1="P",MAX(0,K$2-$C792),IF(K$1="C",MAX(0,$C792-K$2)))</f>
        <v>6.78</v>
      </c>
      <c r="L792" s="103" t="n">
        <f aca="false">IF(L$1="P",MAX(0,L$2-$C792),IF(L$1="C",MAX(0,$C792-L$2)))</f>
        <v>16.78</v>
      </c>
      <c r="M792" s="103" t="n">
        <f aca="false">IF(M$1="P",MAX(0,M$2-$C792),IF(M$1="C",MAX(0,$C792-M$2)))</f>
        <v>13.22</v>
      </c>
      <c r="N792" s="103" t="n">
        <f aca="false">IF(N$1="P",MAX(0,N$2-$C792),IF(N$1="C",MAX(0,$C792-N$2)))</f>
        <v>8.22</v>
      </c>
      <c r="O792" s="103" t="n">
        <f aca="false">IF(O$1="P",MAX(0,O$2-$C792),IF(O$1="C",MAX(0,$C792-O$2)))</f>
        <v>3.22</v>
      </c>
      <c r="P792" s="103" t="n">
        <f aca="false">IF(P$1="P",MAX(0,P$2-$C792),IF(P$1="C",MAX(0,$C792-P$2)))</f>
        <v>0</v>
      </c>
      <c r="Q792" s="103" t="n">
        <f aca="false">IF(Q$1="P",MAX(0,Q$2-$C792),IF(Q$1="C",MAX(0,$C792-Q$2)))</f>
        <v>0</v>
      </c>
      <c r="R792" s="103" t="n">
        <f aca="false">IF(R$1="P",MAX(0,R$2-$C792),IF(R$1="C",MAX(0,$C792-R$2)))</f>
        <v>0</v>
      </c>
      <c r="S792" s="103" t="n">
        <f aca="false">IF(S$1="P",MAX(0,S$2-$C792),IF(S$1="C",MAX(0,$C792-S$2)))</f>
        <v>0</v>
      </c>
      <c r="T792" s="104" t="n">
        <f aca="false">A792</f>
        <v>37</v>
      </c>
      <c r="U792" s="105" t="n">
        <f aca="false">VLOOKUP($B792,Gas!$B$3:$E$2506,2)</f>
        <v>8.76</v>
      </c>
      <c r="V792" s="46" t="n">
        <f aca="false">C792/U792</f>
        <v>3.79223744292237</v>
      </c>
      <c r="W792" s="99" t="n">
        <f aca="false">VLOOKUP($B792,Gas!$B$3:$E$2506,4)</f>
        <v>0.727254688442084</v>
      </c>
    </row>
    <row r="793" customFormat="false" ht="12.75" hidden="false" customHeight="false" outlineLevel="0" collapsed="false">
      <c r="A793" s="95" t="n">
        <f aca="false">MONTH(B793)+(YEAR(B793)-1998)*12</f>
        <v>37</v>
      </c>
      <c r="B793" s="101" t="n">
        <v>36908</v>
      </c>
      <c r="C793" s="102" t="n">
        <v>37.71</v>
      </c>
      <c r="D793" s="98" t="n">
        <f aca="false">LN(C793/C792)</f>
        <v>0.126773207085117</v>
      </c>
      <c r="E793" s="106" t="n">
        <f aca="false">STDEV(D784:D793)*SQRT(trade_day)</f>
        <v>1.98949108821495</v>
      </c>
      <c r="F793" s="97"/>
      <c r="G793" s="103" t="n">
        <f aca="false">IF(G$1="P",MAX(0,G$2-$C793),IF(G$1="C",MAX(0,$C793-G$2)))</f>
        <v>0</v>
      </c>
      <c r="H793" s="103" t="n">
        <f aca="false">IF(H$1="P",MAX(0,H$2-$C793),IF(H$1="C",MAX(0,$C793-H$2)))</f>
        <v>0</v>
      </c>
      <c r="I793" s="103" t="n">
        <f aca="false">IF(I$1="P",MAX(0,I$2-$C793),IF(I$1="C",MAX(0,$C793-I$2)))</f>
        <v>0</v>
      </c>
      <c r="J793" s="103" t="n">
        <f aca="false">IF(J$1="P",MAX(0,J$2-$C793),IF(J$1="C",MAX(0,$C793-J$2)))</f>
        <v>0</v>
      </c>
      <c r="K793" s="103" t="n">
        <f aca="false">IF(K$1="P",MAX(0,K$2-$C793),IF(K$1="C",MAX(0,$C793-K$2)))</f>
        <v>2.29</v>
      </c>
      <c r="L793" s="103" t="n">
        <f aca="false">IF(L$1="P",MAX(0,L$2-$C793),IF(L$1="C",MAX(0,$C793-L$2)))</f>
        <v>12.29</v>
      </c>
      <c r="M793" s="103" t="n">
        <f aca="false">IF(M$1="P",MAX(0,M$2-$C793),IF(M$1="C",MAX(0,$C793-M$2)))</f>
        <v>17.71</v>
      </c>
      <c r="N793" s="103" t="n">
        <f aca="false">IF(N$1="P",MAX(0,N$2-$C793),IF(N$1="C",MAX(0,$C793-N$2)))</f>
        <v>12.71</v>
      </c>
      <c r="O793" s="103" t="n">
        <f aca="false">IF(O$1="P",MAX(0,O$2-$C793),IF(O$1="C",MAX(0,$C793-O$2)))</f>
        <v>7.71</v>
      </c>
      <c r="P793" s="103" t="n">
        <f aca="false">IF(P$1="P",MAX(0,P$2-$C793),IF(P$1="C",MAX(0,$C793-P$2)))</f>
        <v>2.71</v>
      </c>
      <c r="Q793" s="103" t="n">
        <f aca="false">IF(Q$1="P",MAX(0,Q$2-$C793),IF(Q$1="C",MAX(0,$C793-Q$2)))</f>
        <v>0</v>
      </c>
      <c r="R793" s="103" t="n">
        <f aca="false">IF(R$1="P",MAX(0,R$2-$C793),IF(R$1="C",MAX(0,$C793-R$2)))</f>
        <v>0</v>
      </c>
      <c r="S793" s="103" t="n">
        <f aca="false">IF(S$1="P",MAX(0,S$2-$C793),IF(S$1="C",MAX(0,$C793-S$2)))</f>
        <v>0</v>
      </c>
      <c r="T793" s="104" t="n">
        <f aca="false">A793</f>
        <v>37</v>
      </c>
      <c r="U793" s="105" t="n">
        <f aca="false">VLOOKUP($B793,Gas!$B$3:$E$2506,2)</f>
        <v>8.19</v>
      </c>
      <c r="V793" s="46" t="n">
        <f aca="false">C793/U793</f>
        <v>4.60439560439561</v>
      </c>
      <c r="W793" s="99" t="n">
        <f aca="false">VLOOKUP($B793,Gas!$B$3:$E$2506,4)</f>
        <v>0.794679776343315</v>
      </c>
    </row>
    <row r="794" customFormat="false" ht="12.75" hidden="false" customHeight="false" outlineLevel="0" collapsed="false">
      <c r="A794" s="95" t="n">
        <f aca="false">MONTH(B794)+(YEAR(B794)-1998)*12</f>
        <v>37</v>
      </c>
      <c r="B794" s="101" t="n">
        <v>36909</v>
      </c>
      <c r="C794" s="102" t="n">
        <v>39.48</v>
      </c>
      <c r="D794" s="98" t="n">
        <f aca="false">LN(C794/C793)</f>
        <v>0.0458689032950151</v>
      </c>
      <c r="E794" s="106" t="n">
        <f aca="false">STDEV(D785:D794)*SQRT(trade_day)</f>
        <v>2.06219323822261</v>
      </c>
      <c r="F794" s="97"/>
      <c r="G794" s="103" t="n">
        <f aca="false">IF(G$1="P",MAX(0,G$2-$C794),IF(G$1="C",MAX(0,$C794-G$2)))</f>
        <v>0</v>
      </c>
      <c r="H794" s="103" t="n">
        <f aca="false">IF(H$1="P",MAX(0,H$2-$C794),IF(H$1="C",MAX(0,$C794-H$2)))</f>
        <v>0</v>
      </c>
      <c r="I794" s="103" t="n">
        <f aca="false">IF(I$1="P",MAX(0,I$2-$C794),IF(I$1="C",MAX(0,$C794-I$2)))</f>
        <v>0</v>
      </c>
      <c r="J794" s="103" t="n">
        <f aca="false">IF(J$1="P",MAX(0,J$2-$C794),IF(J$1="C",MAX(0,$C794-J$2)))</f>
        <v>0</v>
      </c>
      <c r="K794" s="103" t="n">
        <f aca="false">IF(K$1="P",MAX(0,K$2-$C794),IF(K$1="C",MAX(0,$C794-K$2)))</f>
        <v>0.520000000000003</v>
      </c>
      <c r="L794" s="103" t="n">
        <f aca="false">IF(L$1="P",MAX(0,L$2-$C794),IF(L$1="C",MAX(0,$C794-L$2)))</f>
        <v>10.52</v>
      </c>
      <c r="M794" s="103" t="n">
        <f aca="false">IF(M$1="P",MAX(0,M$2-$C794),IF(M$1="C",MAX(0,$C794-M$2)))</f>
        <v>19.48</v>
      </c>
      <c r="N794" s="103" t="n">
        <f aca="false">IF(N$1="P",MAX(0,N$2-$C794),IF(N$1="C",MAX(0,$C794-N$2)))</f>
        <v>14.48</v>
      </c>
      <c r="O794" s="103" t="n">
        <f aca="false">IF(O$1="P",MAX(0,O$2-$C794),IF(O$1="C",MAX(0,$C794-O$2)))</f>
        <v>9.48</v>
      </c>
      <c r="P794" s="103" t="n">
        <f aca="false">IF(P$1="P",MAX(0,P$2-$C794),IF(P$1="C",MAX(0,$C794-P$2)))</f>
        <v>4.48</v>
      </c>
      <c r="Q794" s="103" t="n">
        <f aca="false">IF(Q$1="P",MAX(0,Q$2-$C794),IF(Q$1="C",MAX(0,$C794-Q$2)))</f>
        <v>0</v>
      </c>
      <c r="R794" s="103" t="n">
        <f aca="false">IF(R$1="P",MAX(0,R$2-$C794),IF(R$1="C",MAX(0,$C794-R$2)))</f>
        <v>0</v>
      </c>
      <c r="S794" s="103" t="n">
        <f aca="false">IF(S$1="P",MAX(0,S$2-$C794),IF(S$1="C",MAX(0,$C794-S$2)))</f>
        <v>0</v>
      </c>
      <c r="T794" s="104" t="n">
        <f aca="false">A794</f>
        <v>37</v>
      </c>
      <c r="U794" s="105" t="n">
        <f aca="false">VLOOKUP($B794,Gas!$B$3:$E$2506,2)</f>
        <v>7.86</v>
      </c>
      <c r="V794" s="46" t="n">
        <f aca="false">C794/U794</f>
        <v>5.02290076335878</v>
      </c>
      <c r="W794" s="99" t="n">
        <f aca="false">VLOOKUP($B794,Gas!$B$3:$E$2506,4)</f>
        <v>0.795321052110128</v>
      </c>
    </row>
    <row r="795" customFormat="false" ht="12.75" hidden="false" customHeight="false" outlineLevel="0" collapsed="false">
      <c r="A795" s="95" t="n">
        <f aca="false">MONTH(B795)+(YEAR(B795)-1998)*12</f>
        <v>37</v>
      </c>
      <c r="B795" s="101" t="n">
        <v>36910</v>
      </c>
      <c r="C795" s="102" t="n">
        <v>41.93</v>
      </c>
      <c r="D795" s="98" t="n">
        <f aca="false">LN(C795/C794)</f>
        <v>0.0602073466173905</v>
      </c>
      <c r="E795" s="106" t="n">
        <f aca="false">STDEV(D786:D795)*SQRT(trade_day)</f>
        <v>2.01306057297176</v>
      </c>
      <c r="F795" s="97"/>
      <c r="G795" s="103" t="n">
        <f aca="false">IF(G$1="P",MAX(0,G$2-$C795),IF(G$1="C",MAX(0,$C795-G$2)))</f>
        <v>0</v>
      </c>
      <c r="H795" s="103" t="n">
        <f aca="false">IF(H$1="P",MAX(0,H$2-$C795),IF(H$1="C",MAX(0,$C795-H$2)))</f>
        <v>0</v>
      </c>
      <c r="I795" s="103" t="n">
        <f aca="false">IF(I$1="P",MAX(0,I$2-$C795),IF(I$1="C",MAX(0,$C795-I$2)))</f>
        <v>0</v>
      </c>
      <c r="J795" s="103" t="n">
        <f aca="false">IF(J$1="P",MAX(0,J$2-$C795),IF(J$1="C",MAX(0,$C795-J$2)))</f>
        <v>0</v>
      </c>
      <c r="K795" s="103" t="n">
        <f aca="false">IF(K$1="P",MAX(0,K$2-$C795),IF(K$1="C",MAX(0,$C795-K$2)))</f>
        <v>0</v>
      </c>
      <c r="L795" s="103" t="n">
        <f aca="false">IF(L$1="P",MAX(0,L$2-$C795),IF(L$1="C",MAX(0,$C795-L$2)))</f>
        <v>8.07</v>
      </c>
      <c r="M795" s="103" t="n">
        <f aca="false">IF(M$1="P",MAX(0,M$2-$C795),IF(M$1="C",MAX(0,$C795-M$2)))</f>
        <v>21.93</v>
      </c>
      <c r="N795" s="103" t="n">
        <f aca="false">IF(N$1="P",MAX(0,N$2-$C795),IF(N$1="C",MAX(0,$C795-N$2)))</f>
        <v>16.93</v>
      </c>
      <c r="O795" s="103" t="n">
        <f aca="false">IF(O$1="P",MAX(0,O$2-$C795),IF(O$1="C",MAX(0,$C795-O$2)))</f>
        <v>11.93</v>
      </c>
      <c r="P795" s="103" t="n">
        <f aca="false">IF(P$1="P",MAX(0,P$2-$C795),IF(P$1="C",MAX(0,$C795-P$2)))</f>
        <v>6.93</v>
      </c>
      <c r="Q795" s="103" t="n">
        <f aca="false">IF(Q$1="P",MAX(0,Q$2-$C795),IF(Q$1="C",MAX(0,$C795-Q$2)))</f>
        <v>1.93</v>
      </c>
      <c r="R795" s="103" t="n">
        <f aca="false">IF(R$1="P",MAX(0,R$2-$C795),IF(R$1="C",MAX(0,$C795-R$2)))</f>
        <v>0</v>
      </c>
      <c r="S795" s="103" t="n">
        <f aca="false">IF(S$1="P",MAX(0,S$2-$C795),IF(S$1="C",MAX(0,$C795-S$2)))</f>
        <v>0</v>
      </c>
      <c r="T795" s="104" t="n">
        <f aca="false">A795</f>
        <v>37</v>
      </c>
      <c r="U795" s="105" t="n">
        <f aca="false">VLOOKUP($B795,Gas!$B$3:$E$2506,2)</f>
        <v>7.065</v>
      </c>
      <c r="V795" s="46" t="n">
        <f aca="false">C795/U795</f>
        <v>5.93489030431706</v>
      </c>
      <c r="W795" s="99" t="n">
        <f aca="false">VLOOKUP($B795,Gas!$B$3:$E$2506,4)</f>
        <v>0.775542693955322</v>
      </c>
    </row>
    <row r="796" customFormat="false" ht="12.75" hidden="false" customHeight="false" outlineLevel="0" collapsed="false">
      <c r="A796" s="95" t="n">
        <f aca="false">MONTH(B796)+(YEAR(B796)-1998)*12</f>
        <v>37</v>
      </c>
      <c r="B796" s="101" t="n">
        <v>36913</v>
      </c>
      <c r="C796" s="102" t="n">
        <v>51.55</v>
      </c>
      <c r="D796" s="98" t="n">
        <f aca="false">LN(C796/C795)</f>
        <v>0.206550649280298</v>
      </c>
      <c r="E796" s="106" t="n">
        <f aca="false">STDEV(D787:D796)*SQRT(trade_day)</f>
        <v>2.24665286817571</v>
      </c>
      <c r="F796" s="97"/>
      <c r="G796" s="103" t="n">
        <f aca="false">IF(G$1="P",MAX(0,G$2-$C796),IF(G$1="C",MAX(0,$C796-G$2)))</f>
        <v>0</v>
      </c>
      <c r="H796" s="103" t="n">
        <f aca="false">IF(H$1="P",MAX(0,H$2-$C796),IF(H$1="C",MAX(0,$C796-H$2)))</f>
        <v>0</v>
      </c>
      <c r="I796" s="103" t="n">
        <f aca="false">IF(I$1="P",MAX(0,I$2-$C796),IF(I$1="C",MAX(0,$C796-I$2)))</f>
        <v>0</v>
      </c>
      <c r="J796" s="103" t="n">
        <f aca="false">IF(J$1="P",MAX(0,J$2-$C796),IF(J$1="C",MAX(0,$C796-J$2)))</f>
        <v>0</v>
      </c>
      <c r="K796" s="103" t="n">
        <f aca="false">IF(K$1="P",MAX(0,K$2-$C796),IF(K$1="C",MAX(0,$C796-K$2)))</f>
        <v>0</v>
      </c>
      <c r="L796" s="103" t="n">
        <f aca="false">IF(L$1="P",MAX(0,L$2-$C796),IF(L$1="C",MAX(0,$C796-L$2)))</f>
        <v>0</v>
      </c>
      <c r="M796" s="103" t="n">
        <f aca="false">IF(M$1="P",MAX(0,M$2-$C796),IF(M$1="C",MAX(0,$C796-M$2)))</f>
        <v>31.55</v>
      </c>
      <c r="N796" s="103" t="n">
        <f aca="false">IF(N$1="P",MAX(0,N$2-$C796),IF(N$1="C",MAX(0,$C796-N$2)))</f>
        <v>26.55</v>
      </c>
      <c r="O796" s="103" t="n">
        <f aca="false">IF(O$1="P",MAX(0,O$2-$C796),IF(O$1="C",MAX(0,$C796-O$2)))</f>
        <v>21.55</v>
      </c>
      <c r="P796" s="103" t="n">
        <f aca="false">IF(P$1="P",MAX(0,P$2-$C796),IF(P$1="C",MAX(0,$C796-P$2)))</f>
        <v>16.55</v>
      </c>
      <c r="Q796" s="103" t="n">
        <f aca="false">IF(Q$1="P",MAX(0,Q$2-$C796),IF(Q$1="C",MAX(0,$C796-Q$2)))</f>
        <v>11.55</v>
      </c>
      <c r="R796" s="103" t="n">
        <f aca="false">IF(R$1="P",MAX(0,R$2-$C796),IF(R$1="C",MAX(0,$C796-R$2)))</f>
        <v>1.55</v>
      </c>
      <c r="S796" s="103" t="n">
        <f aca="false">IF(S$1="P",MAX(0,S$2-$C796),IF(S$1="C",MAX(0,$C796-S$2)))</f>
        <v>0</v>
      </c>
      <c r="T796" s="104" t="n">
        <f aca="false">A796</f>
        <v>37</v>
      </c>
      <c r="U796" s="105" t="n">
        <f aca="false">VLOOKUP($B796,Gas!$B$3:$E$2506,2)</f>
        <v>7.575</v>
      </c>
      <c r="V796" s="46" t="n">
        <f aca="false">C796/U796</f>
        <v>6.80528052805281</v>
      </c>
      <c r="W796" s="99" t="n">
        <f aca="false">VLOOKUP($B796,Gas!$B$3:$E$2506,4)</f>
        <v>0.90419078292582</v>
      </c>
    </row>
    <row r="797" customFormat="false" ht="12.75" hidden="false" customHeight="false" outlineLevel="0" collapsed="false">
      <c r="A797" s="95" t="n">
        <f aca="false">MONTH(B797)+(YEAR(B797)-1998)*12</f>
        <v>37</v>
      </c>
      <c r="B797" s="101" t="n">
        <v>36914</v>
      </c>
      <c r="C797" s="102" t="n">
        <v>49.32</v>
      </c>
      <c r="D797" s="98" t="n">
        <f aca="false">LN(C797/C796)</f>
        <v>-0.0442225321668253</v>
      </c>
      <c r="E797" s="106" t="n">
        <f aca="false">STDEV(D788:D797)*SQRT(trade_day)</f>
        <v>2.13374282997226</v>
      </c>
      <c r="F797" s="97"/>
      <c r="G797" s="103" t="n">
        <f aca="false">IF(G$1="P",MAX(0,G$2-$C797),IF(G$1="C",MAX(0,$C797-G$2)))</f>
        <v>0</v>
      </c>
      <c r="H797" s="103" t="n">
        <f aca="false">IF(H$1="P",MAX(0,H$2-$C797),IF(H$1="C",MAX(0,$C797-H$2)))</f>
        <v>0</v>
      </c>
      <c r="I797" s="103" t="n">
        <f aca="false">IF(I$1="P",MAX(0,I$2-$C797),IF(I$1="C",MAX(0,$C797-I$2)))</f>
        <v>0</v>
      </c>
      <c r="J797" s="103" t="n">
        <f aca="false">IF(J$1="P",MAX(0,J$2-$C797),IF(J$1="C",MAX(0,$C797-J$2)))</f>
        <v>0</v>
      </c>
      <c r="K797" s="103" t="n">
        <f aca="false">IF(K$1="P",MAX(0,K$2-$C797),IF(K$1="C",MAX(0,$C797-K$2)))</f>
        <v>0</v>
      </c>
      <c r="L797" s="103" t="n">
        <f aca="false">IF(L$1="P",MAX(0,L$2-$C797),IF(L$1="C",MAX(0,$C797-L$2)))</f>
        <v>0.68</v>
      </c>
      <c r="M797" s="103" t="n">
        <f aca="false">IF(M$1="P",MAX(0,M$2-$C797),IF(M$1="C",MAX(0,$C797-M$2)))</f>
        <v>29.32</v>
      </c>
      <c r="N797" s="103" t="n">
        <f aca="false">IF(N$1="P",MAX(0,N$2-$C797),IF(N$1="C",MAX(0,$C797-N$2)))</f>
        <v>24.32</v>
      </c>
      <c r="O797" s="103" t="n">
        <f aca="false">IF(O$1="P",MAX(0,O$2-$C797),IF(O$1="C",MAX(0,$C797-O$2)))</f>
        <v>19.32</v>
      </c>
      <c r="P797" s="103" t="n">
        <f aca="false">IF(P$1="P",MAX(0,P$2-$C797),IF(P$1="C",MAX(0,$C797-P$2)))</f>
        <v>14.32</v>
      </c>
      <c r="Q797" s="103" t="n">
        <f aca="false">IF(Q$1="P",MAX(0,Q$2-$C797),IF(Q$1="C",MAX(0,$C797-Q$2)))</f>
        <v>9.32</v>
      </c>
      <c r="R797" s="103" t="n">
        <f aca="false">IF(R$1="P",MAX(0,R$2-$C797),IF(R$1="C",MAX(0,$C797-R$2)))</f>
        <v>0</v>
      </c>
      <c r="S797" s="103" t="n">
        <f aca="false">IF(S$1="P",MAX(0,S$2-$C797),IF(S$1="C",MAX(0,$C797-S$2)))</f>
        <v>0</v>
      </c>
      <c r="T797" s="104" t="n">
        <f aca="false">A797</f>
        <v>37</v>
      </c>
      <c r="U797" s="105" t="n">
        <f aca="false">VLOOKUP($B797,Gas!$B$3:$E$2506,2)</f>
        <v>7.675</v>
      </c>
      <c r="V797" s="46" t="n">
        <f aca="false">C797/U797</f>
        <v>6.42605863192182</v>
      </c>
      <c r="W797" s="99" t="n">
        <f aca="false">VLOOKUP($B797,Gas!$B$3:$E$2506,4)</f>
        <v>0.920013940629682</v>
      </c>
    </row>
    <row r="798" customFormat="false" ht="12.75" hidden="false" customHeight="false" outlineLevel="0" collapsed="false">
      <c r="A798" s="95" t="n">
        <f aca="false">MONTH(B798)+(YEAR(B798)-1998)*12</f>
        <v>37</v>
      </c>
      <c r="B798" s="101" t="n">
        <v>36915</v>
      </c>
      <c r="C798" s="102" t="n">
        <v>46.54</v>
      </c>
      <c r="D798" s="98" t="n">
        <f aca="false">LN(C798/C797)</f>
        <v>-0.0580175204219979</v>
      </c>
      <c r="E798" s="106" t="n">
        <f aca="false">STDEV(D789:D798)*SQRT(trade_day)</f>
        <v>2.11267945230925</v>
      </c>
      <c r="F798" s="97"/>
      <c r="G798" s="103" t="n">
        <f aca="false">IF(G$1="P",MAX(0,G$2-$C798),IF(G$1="C",MAX(0,$C798-G$2)))</f>
        <v>0</v>
      </c>
      <c r="H798" s="103" t="n">
        <f aca="false">IF(H$1="P",MAX(0,H$2-$C798),IF(H$1="C",MAX(0,$C798-H$2)))</f>
        <v>0</v>
      </c>
      <c r="I798" s="103" t="n">
        <f aca="false">IF(I$1="P",MAX(0,I$2-$C798),IF(I$1="C",MAX(0,$C798-I$2)))</f>
        <v>0</v>
      </c>
      <c r="J798" s="103" t="n">
        <f aca="false">IF(J$1="P",MAX(0,J$2-$C798),IF(J$1="C",MAX(0,$C798-J$2)))</f>
        <v>0</v>
      </c>
      <c r="K798" s="103" t="n">
        <f aca="false">IF(K$1="P",MAX(0,K$2-$C798),IF(K$1="C",MAX(0,$C798-K$2)))</f>
        <v>0</v>
      </c>
      <c r="L798" s="103" t="n">
        <f aca="false">IF(L$1="P",MAX(0,L$2-$C798),IF(L$1="C",MAX(0,$C798-L$2)))</f>
        <v>3.46</v>
      </c>
      <c r="M798" s="103" t="n">
        <f aca="false">IF(M$1="P",MAX(0,M$2-$C798),IF(M$1="C",MAX(0,$C798-M$2)))</f>
        <v>26.54</v>
      </c>
      <c r="N798" s="103" t="n">
        <f aca="false">IF(N$1="P",MAX(0,N$2-$C798),IF(N$1="C",MAX(0,$C798-N$2)))</f>
        <v>21.54</v>
      </c>
      <c r="O798" s="103" t="n">
        <f aca="false">IF(O$1="P",MAX(0,O$2-$C798),IF(O$1="C",MAX(0,$C798-O$2)))</f>
        <v>16.54</v>
      </c>
      <c r="P798" s="103" t="n">
        <f aca="false">IF(P$1="P",MAX(0,P$2-$C798),IF(P$1="C",MAX(0,$C798-P$2)))</f>
        <v>11.54</v>
      </c>
      <c r="Q798" s="103" t="n">
        <f aca="false">IF(Q$1="P",MAX(0,Q$2-$C798),IF(Q$1="C",MAX(0,$C798-Q$2)))</f>
        <v>6.54</v>
      </c>
      <c r="R798" s="103" t="n">
        <f aca="false">IF(R$1="P",MAX(0,R$2-$C798),IF(R$1="C",MAX(0,$C798-R$2)))</f>
        <v>0</v>
      </c>
      <c r="S798" s="103" t="n">
        <f aca="false">IF(S$1="P",MAX(0,S$2-$C798),IF(S$1="C",MAX(0,$C798-S$2)))</f>
        <v>0</v>
      </c>
      <c r="T798" s="104" t="n">
        <f aca="false">A798</f>
        <v>37</v>
      </c>
      <c r="U798" s="105" t="n">
        <f aca="false">VLOOKUP($B798,Gas!$B$3:$E$2506,2)</f>
        <v>7.065</v>
      </c>
      <c r="V798" s="46" t="n">
        <f aca="false">C798/U798</f>
        <v>6.58740268931352</v>
      </c>
      <c r="W798" s="99" t="n">
        <f aca="false">VLOOKUP($B798,Gas!$B$3:$E$2506,4)</f>
        <v>1.00396001553832</v>
      </c>
    </row>
    <row r="799" customFormat="false" ht="12.75" hidden="false" customHeight="false" outlineLevel="0" collapsed="false">
      <c r="A799" s="95" t="n">
        <f aca="false">MONTH(B799)+(YEAR(B799)-1998)*12</f>
        <v>37</v>
      </c>
      <c r="B799" s="101" t="n">
        <v>36916</v>
      </c>
      <c r="C799" s="102" t="n">
        <v>51.21</v>
      </c>
      <c r="D799" s="98" t="n">
        <f aca="false">LN(C799/C798)</f>
        <v>0.0956226676003134</v>
      </c>
      <c r="E799" s="106" t="n">
        <f aca="false">STDEV(D790:D799)*SQRT(trade_day)</f>
        <v>2.18652056731752</v>
      </c>
      <c r="F799" s="97"/>
      <c r="G799" s="103" t="n">
        <f aca="false">IF(G$1="P",MAX(0,G$2-$C799),IF(G$1="C",MAX(0,$C799-G$2)))</f>
        <v>0</v>
      </c>
      <c r="H799" s="103" t="n">
        <f aca="false">IF(H$1="P",MAX(0,H$2-$C799),IF(H$1="C",MAX(0,$C799-H$2)))</f>
        <v>0</v>
      </c>
      <c r="I799" s="103" t="n">
        <f aca="false">IF(I$1="P",MAX(0,I$2-$C799),IF(I$1="C",MAX(0,$C799-I$2)))</f>
        <v>0</v>
      </c>
      <c r="J799" s="103" t="n">
        <f aca="false">IF(J$1="P",MAX(0,J$2-$C799),IF(J$1="C",MAX(0,$C799-J$2)))</f>
        <v>0</v>
      </c>
      <c r="K799" s="103" t="n">
        <f aca="false">IF(K$1="P",MAX(0,K$2-$C799),IF(K$1="C",MAX(0,$C799-K$2)))</f>
        <v>0</v>
      </c>
      <c r="L799" s="103" t="n">
        <f aca="false">IF(L$1="P",MAX(0,L$2-$C799),IF(L$1="C",MAX(0,$C799-L$2)))</f>
        <v>0</v>
      </c>
      <c r="M799" s="103" t="n">
        <f aca="false">IF(M$1="P",MAX(0,M$2-$C799),IF(M$1="C",MAX(0,$C799-M$2)))</f>
        <v>31.21</v>
      </c>
      <c r="N799" s="103" t="n">
        <f aca="false">IF(N$1="P",MAX(0,N$2-$C799),IF(N$1="C",MAX(0,$C799-N$2)))</f>
        <v>26.21</v>
      </c>
      <c r="O799" s="103" t="n">
        <f aca="false">IF(O$1="P",MAX(0,O$2-$C799),IF(O$1="C",MAX(0,$C799-O$2)))</f>
        <v>21.21</v>
      </c>
      <c r="P799" s="103" t="n">
        <f aca="false">IF(P$1="P",MAX(0,P$2-$C799),IF(P$1="C",MAX(0,$C799-P$2)))</f>
        <v>16.21</v>
      </c>
      <c r="Q799" s="103" t="n">
        <f aca="false">IF(Q$1="P",MAX(0,Q$2-$C799),IF(Q$1="C",MAX(0,$C799-Q$2)))</f>
        <v>11.21</v>
      </c>
      <c r="R799" s="103" t="n">
        <f aca="false">IF(R$1="P",MAX(0,R$2-$C799),IF(R$1="C",MAX(0,$C799-R$2)))</f>
        <v>1.21</v>
      </c>
      <c r="S799" s="103" t="n">
        <f aca="false">IF(S$1="P",MAX(0,S$2-$C799),IF(S$1="C",MAX(0,$C799-S$2)))</f>
        <v>0</v>
      </c>
      <c r="T799" s="104" t="n">
        <f aca="false">A799</f>
        <v>37</v>
      </c>
      <c r="U799" s="105" t="n">
        <f aca="false">VLOOKUP($B799,Gas!$B$3:$E$2506,2)</f>
        <v>6.91</v>
      </c>
      <c r="V799" s="46" t="n">
        <f aca="false">C799/U799</f>
        <v>7.410998552822</v>
      </c>
      <c r="W799" s="99" t="n">
        <f aca="false">VLOOKUP($B799,Gas!$B$3:$E$2506,4)</f>
        <v>0.993581592900831</v>
      </c>
    </row>
    <row r="800" customFormat="false" ht="12.75" hidden="false" customHeight="false" outlineLevel="0" collapsed="false">
      <c r="A800" s="95" t="n">
        <f aca="false">MONTH(B800)+(YEAR(B800)-1998)*12</f>
        <v>37</v>
      </c>
      <c r="B800" s="101" t="n">
        <v>36917</v>
      </c>
      <c r="C800" s="102" t="n">
        <v>50.95</v>
      </c>
      <c r="D800" s="98" t="n">
        <f aca="false">LN(C800/C799)</f>
        <v>-0.00509006580572504</v>
      </c>
      <c r="E800" s="106" t="n">
        <f aca="false">STDEV(D791:D800)*SQRT(trade_day)</f>
        <v>2.15666395903137</v>
      </c>
      <c r="F800" s="97"/>
      <c r="G800" s="103" t="n">
        <f aca="false">IF(G$1="P",MAX(0,G$2-$C800),IF(G$1="C",MAX(0,$C800-G$2)))</f>
        <v>0</v>
      </c>
      <c r="H800" s="103" t="n">
        <f aca="false">IF(H$1="P",MAX(0,H$2-$C800),IF(H$1="C",MAX(0,$C800-H$2)))</f>
        <v>0</v>
      </c>
      <c r="I800" s="103" t="n">
        <f aca="false">IF(I$1="P",MAX(0,I$2-$C800),IF(I$1="C",MAX(0,$C800-I$2)))</f>
        <v>0</v>
      </c>
      <c r="J800" s="103" t="n">
        <f aca="false">IF(J$1="P",MAX(0,J$2-$C800),IF(J$1="C",MAX(0,$C800-J$2)))</f>
        <v>0</v>
      </c>
      <c r="K800" s="103" t="n">
        <f aca="false">IF(K$1="P",MAX(0,K$2-$C800),IF(K$1="C",MAX(0,$C800-K$2)))</f>
        <v>0</v>
      </c>
      <c r="L800" s="103" t="n">
        <f aca="false">IF(L$1="P",MAX(0,L$2-$C800),IF(L$1="C",MAX(0,$C800-L$2)))</f>
        <v>0</v>
      </c>
      <c r="M800" s="103" t="n">
        <f aca="false">IF(M$1="P",MAX(0,M$2-$C800),IF(M$1="C",MAX(0,$C800-M$2)))</f>
        <v>30.95</v>
      </c>
      <c r="N800" s="103" t="n">
        <f aca="false">IF(N$1="P",MAX(0,N$2-$C800),IF(N$1="C",MAX(0,$C800-N$2)))</f>
        <v>25.95</v>
      </c>
      <c r="O800" s="103" t="n">
        <f aca="false">IF(O$1="P",MAX(0,O$2-$C800),IF(O$1="C",MAX(0,$C800-O$2)))</f>
        <v>20.95</v>
      </c>
      <c r="P800" s="103" t="n">
        <f aca="false">IF(P$1="P",MAX(0,P$2-$C800),IF(P$1="C",MAX(0,$C800-P$2)))</f>
        <v>15.95</v>
      </c>
      <c r="Q800" s="103" t="n">
        <f aca="false">IF(Q$1="P",MAX(0,Q$2-$C800),IF(Q$1="C",MAX(0,$C800-Q$2)))</f>
        <v>10.95</v>
      </c>
      <c r="R800" s="103" t="n">
        <f aca="false">IF(R$1="P",MAX(0,R$2-$C800),IF(R$1="C",MAX(0,$C800-R$2)))</f>
        <v>0.950000000000003</v>
      </c>
      <c r="S800" s="103" t="n">
        <f aca="false">IF(S$1="P",MAX(0,S$2-$C800),IF(S$1="C",MAX(0,$C800-S$2)))</f>
        <v>0</v>
      </c>
      <c r="T800" s="104" t="n">
        <f aca="false">A800</f>
        <v>37</v>
      </c>
      <c r="U800" s="105" t="n">
        <f aca="false">VLOOKUP($B800,Gas!$B$3:$E$2506,2)</f>
        <v>7.295</v>
      </c>
      <c r="V800" s="46" t="n">
        <f aca="false">C800/U800</f>
        <v>6.98423577793009</v>
      </c>
      <c r="W800" s="99" t="n">
        <f aca="false">VLOOKUP($B800,Gas!$B$3:$E$2506,4)</f>
        <v>1.09491238431445</v>
      </c>
    </row>
    <row r="801" customFormat="false" ht="12.75" hidden="false" customHeight="false" outlineLevel="0" collapsed="false">
      <c r="A801" s="95" t="n">
        <f aca="false">MONTH(B801)+(YEAR(B801)-1998)*12</f>
        <v>37</v>
      </c>
      <c r="B801" s="101" t="n">
        <v>36920</v>
      </c>
      <c r="C801" s="102" t="n">
        <v>38.07</v>
      </c>
      <c r="D801" s="98" t="n">
        <f aca="false">LN(C801/C800)</f>
        <v>-0.291418189274328</v>
      </c>
      <c r="E801" s="106" t="n">
        <f aca="false">STDEV(D792:D801)*SQRT(trade_day)</f>
        <v>2.41178811227484</v>
      </c>
      <c r="F801" s="97"/>
      <c r="G801" s="103" t="n">
        <f aca="false">IF(G$1="P",MAX(0,G$2-$C801),IF(G$1="C",MAX(0,$C801-G$2)))</f>
        <v>0</v>
      </c>
      <c r="H801" s="103" t="n">
        <f aca="false">IF(H$1="P",MAX(0,H$2-$C801),IF(H$1="C",MAX(0,$C801-H$2)))</f>
        <v>0</v>
      </c>
      <c r="I801" s="103" t="n">
        <f aca="false">IF(I$1="P",MAX(0,I$2-$C801),IF(I$1="C",MAX(0,$C801-I$2)))</f>
        <v>0</v>
      </c>
      <c r="J801" s="103" t="n">
        <f aca="false">IF(J$1="P",MAX(0,J$2-$C801),IF(J$1="C",MAX(0,$C801-J$2)))</f>
        <v>0</v>
      </c>
      <c r="K801" s="103" t="n">
        <f aca="false">IF(K$1="P",MAX(0,K$2-$C801),IF(K$1="C",MAX(0,$C801-K$2)))</f>
        <v>1.93</v>
      </c>
      <c r="L801" s="103" t="n">
        <f aca="false">IF(L$1="P",MAX(0,L$2-$C801),IF(L$1="C",MAX(0,$C801-L$2)))</f>
        <v>11.93</v>
      </c>
      <c r="M801" s="103" t="n">
        <f aca="false">IF(M$1="P",MAX(0,M$2-$C801),IF(M$1="C",MAX(0,$C801-M$2)))</f>
        <v>18.07</v>
      </c>
      <c r="N801" s="103" t="n">
        <f aca="false">IF(N$1="P",MAX(0,N$2-$C801),IF(N$1="C",MAX(0,$C801-N$2)))</f>
        <v>13.07</v>
      </c>
      <c r="O801" s="103" t="n">
        <f aca="false">IF(O$1="P",MAX(0,O$2-$C801),IF(O$1="C",MAX(0,$C801-O$2)))</f>
        <v>8.07</v>
      </c>
      <c r="P801" s="103" t="n">
        <f aca="false">IF(P$1="P",MAX(0,P$2-$C801),IF(P$1="C",MAX(0,$C801-P$2)))</f>
        <v>3.07</v>
      </c>
      <c r="Q801" s="103" t="n">
        <f aca="false">IF(Q$1="P",MAX(0,Q$2-$C801),IF(Q$1="C",MAX(0,$C801-Q$2)))</f>
        <v>0</v>
      </c>
      <c r="R801" s="103" t="n">
        <f aca="false">IF(R$1="P",MAX(0,R$2-$C801),IF(R$1="C",MAX(0,$C801-R$2)))</f>
        <v>0</v>
      </c>
      <c r="S801" s="103" t="n">
        <f aca="false">IF(S$1="P",MAX(0,S$2-$C801),IF(S$1="C",MAX(0,$C801-S$2)))</f>
        <v>0</v>
      </c>
      <c r="T801" s="104" t="n">
        <f aca="false">A801</f>
        <v>37</v>
      </c>
      <c r="U801" s="105" t="n">
        <f aca="false">VLOOKUP($B801,Gas!$B$3:$E$2506,2)</f>
        <v>7.035</v>
      </c>
      <c r="V801" s="46" t="n">
        <f aca="false">C801/U801</f>
        <v>5.41151385927505</v>
      </c>
      <c r="W801" s="99" t="n">
        <f aca="false">VLOOKUP($B801,Gas!$B$3:$E$2506,4)</f>
        <v>0.821381320819498</v>
      </c>
    </row>
    <row r="802" customFormat="false" ht="12.75" hidden="false" customHeight="false" outlineLevel="0" collapsed="false">
      <c r="A802" s="95" t="n">
        <f aca="false">MONTH(B802)+(YEAR(B802)-1998)*12</f>
        <v>37</v>
      </c>
      <c r="B802" s="101" t="n">
        <v>36921</v>
      </c>
      <c r="C802" s="102" t="n">
        <v>27.69</v>
      </c>
      <c r="D802" s="98" t="n">
        <f aca="false">LN(C802/C801)</f>
        <v>-0.318355233211535</v>
      </c>
      <c r="E802" s="106" t="n">
        <f aca="false">STDEV(D793:D802)*SQRT(trade_day)</f>
        <v>2.69729309250191</v>
      </c>
      <c r="F802" s="97"/>
      <c r="G802" s="103" t="n">
        <f aca="false">IF(G$1="P",MAX(0,G$2-$C802),IF(G$1="C",MAX(0,$C802-G$2)))</f>
        <v>0</v>
      </c>
      <c r="H802" s="103" t="n">
        <f aca="false">IF(H$1="P",MAX(0,H$2-$C802),IF(H$1="C",MAX(0,$C802-H$2)))</f>
        <v>0</v>
      </c>
      <c r="I802" s="103" t="n">
        <f aca="false">IF(I$1="P",MAX(0,I$2-$C802),IF(I$1="C",MAX(0,$C802-I$2)))</f>
        <v>2.31</v>
      </c>
      <c r="J802" s="103" t="n">
        <f aca="false">IF(J$1="P",MAX(0,J$2-$C802),IF(J$1="C",MAX(0,$C802-J$2)))</f>
        <v>7.31</v>
      </c>
      <c r="K802" s="103" t="n">
        <f aca="false">IF(K$1="P",MAX(0,K$2-$C802),IF(K$1="C",MAX(0,$C802-K$2)))</f>
        <v>12.31</v>
      </c>
      <c r="L802" s="103" t="n">
        <f aca="false">IF(L$1="P",MAX(0,L$2-$C802),IF(L$1="C",MAX(0,$C802-L$2)))</f>
        <v>22.31</v>
      </c>
      <c r="M802" s="103" t="n">
        <f aca="false">IF(M$1="P",MAX(0,M$2-$C802),IF(M$1="C",MAX(0,$C802-M$2)))</f>
        <v>7.69</v>
      </c>
      <c r="N802" s="103" t="n">
        <f aca="false">IF(N$1="P",MAX(0,N$2-$C802),IF(N$1="C",MAX(0,$C802-N$2)))</f>
        <v>2.69</v>
      </c>
      <c r="O802" s="103" t="n">
        <f aca="false">IF(O$1="P",MAX(0,O$2-$C802),IF(O$1="C",MAX(0,$C802-O$2)))</f>
        <v>0</v>
      </c>
      <c r="P802" s="103" t="n">
        <f aca="false">IF(P$1="P",MAX(0,P$2-$C802),IF(P$1="C",MAX(0,$C802-P$2)))</f>
        <v>0</v>
      </c>
      <c r="Q802" s="103" t="n">
        <f aca="false">IF(Q$1="P",MAX(0,Q$2-$C802),IF(Q$1="C",MAX(0,$C802-Q$2)))</f>
        <v>0</v>
      </c>
      <c r="R802" s="103" t="n">
        <f aca="false">IF(R$1="P",MAX(0,R$2-$C802),IF(R$1="C",MAX(0,$C802-R$2)))</f>
        <v>0</v>
      </c>
      <c r="S802" s="103" t="n">
        <f aca="false">IF(S$1="P",MAX(0,S$2-$C802),IF(S$1="C",MAX(0,$C802-S$2)))</f>
        <v>0</v>
      </c>
      <c r="T802" s="104" t="n">
        <f aca="false">A802</f>
        <v>37</v>
      </c>
      <c r="U802" s="105" t="n">
        <f aca="false">VLOOKUP($B802,Gas!$B$3:$E$2506,2)</f>
        <v>6.6</v>
      </c>
      <c r="V802" s="46" t="n">
        <f aca="false">C802/U802</f>
        <v>4.19545454545455</v>
      </c>
      <c r="W802" s="99" t="n">
        <f aca="false">VLOOKUP($B802,Gas!$B$3:$E$2506,4)</f>
        <v>0.752295351432296</v>
      </c>
    </row>
    <row r="803" customFormat="false" ht="12.75" hidden="false" customHeight="false" outlineLevel="0" collapsed="false">
      <c r="A803" s="95" t="n">
        <f aca="false">MONTH(B803)+(YEAR(B803)-1998)*12</f>
        <v>37</v>
      </c>
      <c r="B803" s="101" t="n">
        <v>36922</v>
      </c>
      <c r="C803" s="102" t="n">
        <v>25.82</v>
      </c>
      <c r="D803" s="98" t="n">
        <f aca="false">LN(C803/C802)</f>
        <v>-0.0699219517643741</v>
      </c>
      <c r="E803" s="106" t="n">
        <f aca="false">STDEV(D794:D803)*SQRT(trade_day)</f>
        <v>2.5803740827076</v>
      </c>
      <c r="F803" s="97"/>
      <c r="G803" s="103" t="n">
        <f aca="false">IF(G$1="P",MAX(0,G$2-$C803),IF(G$1="C",MAX(0,$C803-G$2)))</f>
        <v>0</v>
      </c>
      <c r="H803" s="103" t="n">
        <f aca="false">IF(H$1="P",MAX(0,H$2-$C803),IF(H$1="C",MAX(0,$C803-H$2)))</f>
        <v>0</v>
      </c>
      <c r="I803" s="103" t="n">
        <f aca="false">IF(I$1="P",MAX(0,I$2-$C803),IF(I$1="C",MAX(0,$C803-I$2)))</f>
        <v>4.18</v>
      </c>
      <c r="J803" s="103" t="n">
        <f aca="false">IF(J$1="P",MAX(0,J$2-$C803),IF(J$1="C",MAX(0,$C803-J$2)))</f>
        <v>9.18</v>
      </c>
      <c r="K803" s="103" t="n">
        <f aca="false">IF(K$1="P",MAX(0,K$2-$C803),IF(K$1="C",MAX(0,$C803-K$2)))</f>
        <v>14.18</v>
      </c>
      <c r="L803" s="103" t="n">
        <f aca="false">IF(L$1="P",MAX(0,L$2-$C803),IF(L$1="C",MAX(0,$C803-L$2)))</f>
        <v>24.18</v>
      </c>
      <c r="M803" s="103" t="n">
        <f aca="false">IF(M$1="P",MAX(0,M$2-$C803),IF(M$1="C",MAX(0,$C803-M$2)))</f>
        <v>5.82</v>
      </c>
      <c r="N803" s="103" t="n">
        <f aca="false">IF(N$1="P",MAX(0,N$2-$C803),IF(N$1="C",MAX(0,$C803-N$2)))</f>
        <v>0.82</v>
      </c>
      <c r="O803" s="103" t="n">
        <f aca="false">IF(O$1="P",MAX(0,O$2-$C803),IF(O$1="C",MAX(0,$C803-O$2)))</f>
        <v>0</v>
      </c>
      <c r="P803" s="103" t="n">
        <f aca="false">IF(P$1="P",MAX(0,P$2-$C803),IF(P$1="C",MAX(0,$C803-P$2)))</f>
        <v>0</v>
      </c>
      <c r="Q803" s="103" t="n">
        <f aca="false">IF(Q$1="P",MAX(0,Q$2-$C803),IF(Q$1="C",MAX(0,$C803-Q$2)))</f>
        <v>0</v>
      </c>
      <c r="R803" s="103" t="n">
        <f aca="false">IF(R$1="P",MAX(0,R$2-$C803),IF(R$1="C",MAX(0,$C803-R$2)))</f>
        <v>0</v>
      </c>
      <c r="S803" s="103" t="n">
        <f aca="false">IF(S$1="P",MAX(0,S$2-$C803),IF(S$1="C",MAX(0,$C803-S$2)))</f>
        <v>0</v>
      </c>
      <c r="T803" s="104" t="n">
        <f aca="false">A803</f>
        <v>37</v>
      </c>
      <c r="U803" s="105" t="n">
        <f aca="false">VLOOKUP($B803,Gas!$B$3:$E$2506,2)</f>
        <v>5.87</v>
      </c>
      <c r="V803" s="46" t="n">
        <f aca="false">C803/U803</f>
        <v>4.39863713798978</v>
      </c>
      <c r="W803" s="99" t="n">
        <f aca="false">VLOOKUP($B803,Gas!$B$3:$E$2506,4)</f>
        <v>0.967697214012127</v>
      </c>
    </row>
    <row r="804" customFormat="false" ht="12.75" hidden="false" customHeight="false" outlineLevel="0" collapsed="false">
      <c r="A804" s="95" t="n">
        <f aca="false">MONTH(B804)+(YEAR(B804)-1998)*12</f>
        <v>38</v>
      </c>
      <c r="B804" s="101" t="n">
        <v>36923</v>
      </c>
      <c r="C804" s="102" t="n">
        <v>31.5</v>
      </c>
      <c r="D804" s="98" t="n">
        <f aca="false">LN(C804/C803)</f>
        <v>0.198838160413091</v>
      </c>
      <c r="E804" s="106" t="n">
        <f aca="false">STDEV(D795:D804)*SQRT(trade_day)</f>
        <v>2.82046493125852</v>
      </c>
      <c r="F804" s="97"/>
      <c r="G804" s="103" t="n">
        <f aca="false">IF(G$1="P",MAX(0,G$2-$C804),IF(G$1="C",MAX(0,$C804-G$2)))</f>
        <v>0</v>
      </c>
      <c r="H804" s="103" t="n">
        <f aca="false">IF(H$1="P",MAX(0,H$2-$C804),IF(H$1="C",MAX(0,$C804-H$2)))</f>
        <v>0</v>
      </c>
      <c r="I804" s="103" t="n">
        <f aca="false">IF(I$1="P",MAX(0,I$2-$C804),IF(I$1="C",MAX(0,$C804-I$2)))</f>
        <v>0</v>
      </c>
      <c r="J804" s="103" t="n">
        <f aca="false">IF(J$1="P",MAX(0,J$2-$C804),IF(J$1="C",MAX(0,$C804-J$2)))</f>
        <v>3.5</v>
      </c>
      <c r="K804" s="103" t="n">
        <f aca="false">IF(K$1="P",MAX(0,K$2-$C804),IF(K$1="C",MAX(0,$C804-K$2)))</f>
        <v>8.5</v>
      </c>
      <c r="L804" s="103" t="n">
        <f aca="false">IF(L$1="P",MAX(0,L$2-$C804),IF(L$1="C",MAX(0,$C804-L$2)))</f>
        <v>18.5</v>
      </c>
      <c r="M804" s="103" t="n">
        <f aca="false">IF(M$1="P",MAX(0,M$2-$C804),IF(M$1="C",MAX(0,$C804-M$2)))</f>
        <v>11.5</v>
      </c>
      <c r="N804" s="103" t="n">
        <f aca="false">IF(N$1="P",MAX(0,N$2-$C804),IF(N$1="C",MAX(0,$C804-N$2)))</f>
        <v>6.5</v>
      </c>
      <c r="O804" s="103" t="n">
        <f aca="false">IF(O$1="P",MAX(0,O$2-$C804),IF(O$1="C",MAX(0,$C804-O$2)))</f>
        <v>1.5</v>
      </c>
      <c r="P804" s="103" t="n">
        <f aca="false">IF(P$1="P",MAX(0,P$2-$C804),IF(P$1="C",MAX(0,$C804-P$2)))</f>
        <v>0</v>
      </c>
      <c r="Q804" s="103" t="n">
        <f aca="false">IF(Q$1="P",MAX(0,Q$2-$C804),IF(Q$1="C",MAX(0,$C804-Q$2)))</f>
        <v>0</v>
      </c>
      <c r="R804" s="103" t="n">
        <f aca="false">IF(R$1="P",MAX(0,R$2-$C804),IF(R$1="C",MAX(0,$C804-R$2)))</f>
        <v>0</v>
      </c>
      <c r="S804" s="103" t="n">
        <f aca="false">IF(S$1="P",MAX(0,S$2-$C804),IF(S$1="C",MAX(0,$C804-S$2)))</f>
        <v>0</v>
      </c>
      <c r="T804" s="104" t="n">
        <f aca="false">A804</f>
        <v>38</v>
      </c>
      <c r="U804" s="105" t="n">
        <f aca="false">VLOOKUP($B804,Gas!$B$3:$E$2506,2)</f>
        <v>5.895</v>
      </c>
      <c r="V804" s="46" t="n">
        <f aca="false">C804/U804</f>
        <v>5.34351145038168</v>
      </c>
      <c r="W804" s="99" t="n">
        <f aca="false">VLOOKUP($B804,Gas!$B$3:$E$2506,4)</f>
        <v>0.972567382865087</v>
      </c>
    </row>
    <row r="805" customFormat="false" ht="12.75" hidden="false" customHeight="false" outlineLevel="0" collapsed="false">
      <c r="A805" s="95" t="n">
        <f aca="false">MONTH(B805)+(YEAR(B805)-1998)*12</f>
        <v>38</v>
      </c>
      <c r="B805" s="101" t="n">
        <v>36924</v>
      </c>
      <c r="C805" s="102" t="n">
        <v>46.93</v>
      </c>
      <c r="D805" s="98" t="n">
        <f aca="false">LN(C805/C804)</f>
        <v>0.398669583974739</v>
      </c>
      <c r="E805" s="106" t="n">
        <f aca="false">STDEV(D796:D805)*SQRT(trade_day)</f>
        <v>3.51790285332154</v>
      </c>
      <c r="F805" s="97"/>
      <c r="G805" s="103" t="n">
        <f aca="false">IF(G$1="P",MAX(0,G$2-$C805),IF(G$1="C",MAX(0,$C805-G$2)))</f>
        <v>0</v>
      </c>
      <c r="H805" s="103" t="n">
        <f aca="false">IF(H$1="P",MAX(0,H$2-$C805),IF(H$1="C",MAX(0,$C805-H$2)))</f>
        <v>0</v>
      </c>
      <c r="I805" s="103" t="n">
        <f aca="false">IF(I$1="P",MAX(0,I$2-$C805),IF(I$1="C",MAX(0,$C805-I$2)))</f>
        <v>0</v>
      </c>
      <c r="J805" s="103" t="n">
        <f aca="false">IF(J$1="P",MAX(0,J$2-$C805),IF(J$1="C",MAX(0,$C805-J$2)))</f>
        <v>0</v>
      </c>
      <c r="K805" s="103" t="n">
        <f aca="false">IF(K$1="P",MAX(0,K$2-$C805),IF(K$1="C",MAX(0,$C805-K$2)))</f>
        <v>0</v>
      </c>
      <c r="L805" s="103" t="n">
        <f aca="false">IF(L$1="P",MAX(0,L$2-$C805),IF(L$1="C",MAX(0,$C805-L$2)))</f>
        <v>3.07</v>
      </c>
      <c r="M805" s="103" t="n">
        <f aca="false">IF(M$1="P",MAX(0,M$2-$C805),IF(M$1="C",MAX(0,$C805-M$2)))</f>
        <v>26.93</v>
      </c>
      <c r="N805" s="103" t="n">
        <f aca="false">IF(N$1="P",MAX(0,N$2-$C805),IF(N$1="C",MAX(0,$C805-N$2)))</f>
        <v>21.93</v>
      </c>
      <c r="O805" s="103" t="n">
        <f aca="false">IF(O$1="P",MAX(0,O$2-$C805),IF(O$1="C",MAX(0,$C805-O$2)))</f>
        <v>16.93</v>
      </c>
      <c r="P805" s="103" t="n">
        <f aca="false">IF(P$1="P",MAX(0,P$2-$C805),IF(P$1="C",MAX(0,$C805-P$2)))</f>
        <v>11.93</v>
      </c>
      <c r="Q805" s="103" t="n">
        <f aca="false">IF(Q$1="P",MAX(0,Q$2-$C805),IF(Q$1="C",MAX(0,$C805-Q$2)))</f>
        <v>6.93</v>
      </c>
      <c r="R805" s="103" t="n">
        <f aca="false">IF(R$1="P",MAX(0,R$2-$C805),IF(R$1="C",MAX(0,$C805-R$2)))</f>
        <v>0</v>
      </c>
      <c r="S805" s="103" t="n">
        <f aca="false">IF(S$1="P",MAX(0,S$2-$C805),IF(S$1="C",MAX(0,$C805-S$2)))</f>
        <v>0</v>
      </c>
      <c r="T805" s="104" t="n">
        <f aca="false">A805</f>
        <v>38</v>
      </c>
      <c r="U805" s="105" t="n">
        <f aca="false">VLOOKUP($B805,Gas!$B$3:$E$2506,2)</f>
        <v>5.84</v>
      </c>
      <c r="V805" s="46" t="n">
        <f aca="false">C805/U805</f>
        <v>8.03595890410959</v>
      </c>
      <c r="W805" s="99" t="n">
        <f aca="false">VLOOKUP($B805,Gas!$B$3:$E$2506,4)</f>
        <v>0.94587815731973</v>
      </c>
    </row>
    <row r="806" customFormat="false" ht="12.75" hidden="false" customHeight="false" outlineLevel="0" collapsed="false">
      <c r="A806" s="95" t="n">
        <f aca="false">MONTH(B806)+(YEAR(B806)-1998)*12</f>
        <v>38</v>
      </c>
      <c r="B806" s="101" t="n">
        <v>36927</v>
      </c>
      <c r="C806" s="102" t="n">
        <v>50.4</v>
      </c>
      <c r="D806" s="98" t="n">
        <f aca="false">LN(C806/C805)</f>
        <v>0.0713340452709966</v>
      </c>
      <c r="E806" s="106" t="n">
        <f aca="false">STDEV(D797:D806)*SQRT(trade_day)</f>
        <v>3.3713114018374</v>
      </c>
      <c r="F806" s="97"/>
      <c r="G806" s="103" t="n">
        <f aca="false">IF(G$1="P",MAX(0,G$2-$C806),IF(G$1="C",MAX(0,$C806-G$2)))</f>
        <v>0</v>
      </c>
      <c r="H806" s="103" t="n">
        <f aca="false">IF(H$1="P",MAX(0,H$2-$C806),IF(H$1="C",MAX(0,$C806-H$2)))</f>
        <v>0</v>
      </c>
      <c r="I806" s="103" t="n">
        <f aca="false">IF(I$1="P",MAX(0,I$2-$C806),IF(I$1="C",MAX(0,$C806-I$2)))</f>
        <v>0</v>
      </c>
      <c r="J806" s="103" t="n">
        <f aca="false">IF(J$1="P",MAX(0,J$2-$C806),IF(J$1="C",MAX(0,$C806-J$2)))</f>
        <v>0</v>
      </c>
      <c r="K806" s="103" t="n">
        <f aca="false">IF(K$1="P",MAX(0,K$2-$C806),IF(K$1="C",MAX(0,$C806-K$2)))</f>
        <v>0</v>
      </c>
      <c r="L806" s="103" t="n">
        <f aca="false">IF(L$1="P",MAX(0,L$2-$C806),IF(L$1="C",MAX(0,$C806-L$2)))</f>
        <v>0</v>
      </c>
      <c r="M806" s="103" t="n">
        <f aca="false">IF(M$1="P",MAX(0,M$2-$C806),IF(M$1="C",MAX(0,$C806-M$2)))</f>
        <v>30.4</v>
      </c>
      <c r="N806" s="103" t="n">
        <f aca="false">IF(N$1="P",MAX(0,N$2-$C806),IF(N$1="C",MAX(0,$C806-N$2)))</f>
        <v>25.4</v>
      </c>
      <c r="O806" s="103" t="n">
        <f aca="false">IF(O$1="P",MAX(0,O$2-$C806),IF(O$1="C",MAX(0,$C806-O$2)))</f>
        <v>20.4</v>
      </c>
      <c r="P806" s="103" t="n">
        <f aca="false">IF(P$1="P",MAX(0,P$2-$C806),IF(P$1="C",MAX(0,$C806-P$2)))</f>
        <v>15.4</v>
      </c>
      <c r="Q806" s="103" t="n">
        <f aca="false">IF(Q$1="P",MAX(0,Q$2-$C806),IF(Q$1="C",MAX(0,$C806-Q$2)))</f>
        <v>10.4</v>
      </c>
      <c r="R806" s="103" t="n">
        <f aca="false">IF(R$1="P",MAX(0,R$2-$C806),IF(R$1="C",MAX(0,$C806-R$2)))</f>
        <v>0.399999999999999</v>
      </c>
      <c r="S806" s="103" t="n">
        <f aca="false">IF(S$1="P",MAX(0,S$2-$C806),IF(S$1="C",MAX(0,$C806-S$2)))</f>
        <v>0</v>
      </c>
      <c r="T806" s="104" t="n">
        <f aca="false">A806</f>
        <v>38</v>
      </c>
      <c r="U806" s="105" t="n">
        <f aca="false">VLOOKUP($B806,Gas!$B$3:$E$2506,2)</f>
        <v>6.605</v>
      </c>
      <c r="V806" s="46" t="n">
        <f aca="false">C806/U806</f>
        <v>7.63058289174867</v>
      </c>
      <c r="W806" s="99" t="n">
        <f aca="false">VLOOKUP($B806,Gas!$B$3:$E$2506,4)</f>
        <v>1.16388431177548</v>
      </c>
    </row>
    <row r="807" customFormat="false" ht="12.75" hidden="false" customHeight="false" outlineLevel="0" collapsed="false">
      <c r="A807" s="95" t="n">
        <f aca="false">MONTH(B807)+(YEAR(B807)-1998)*12</f>
        <v>38</v>
      </c>
      <c r="B807" s="101" t="n">
        <v>36928</v>
      </c>
      <c r="C807" s="102" t="n">
        <v>35.82</v>
      </c>
      <c r="D807" s="98" t="n">
        <f aca="false">LN(C807/C806)</f>
        <v>-0.341484778444757</v>
      </c>
      <c r="E807" s="106" t="n">
        <f aca="false">STDEV(D798:D807)*SQRT(trade_day)</f>
        <v>3.77728991949953</v>
      </c>
      <c r="F807" s="97"/>
      <c r="G807" s="103" t="n">
        <f aca="false">IF(G$1="P",MAX(0,G$2-$C807),IF(G$1="C",MAX(0,$C807-G$2)))</f>
        <v>0</v>
      </c>
      <c r="H807" s="103" t="n">
        <f aca="false">IF(H$1="P",MAX(0,H$2-$C807),IF(H$1="C",MAX(0,$C807-H$2)))</f>
        <v>0</v>
      </c>
      <c r="I807" s="103" t="n">
        <f aca="false">IF(I$1="P",MAX(0,I$2-$C807),IF(I$1="C",MAX(0,$C807-I$2)))</f>
        <v>0</v>
      </c>
      <c r="J807" s="103" t="n">
        <f aca="false">IF(J$1="P",MAX(0,J$2-$C807),IF(J$1="C",MAX(0,$C807-J$2)))</f>
        <v>0</v>
      </c>
      <c r="K807" s="103" t="n">
        <f aca="false">IF(K$1="P",MAX(0,K$2-$C807),IF(K$1="C",MAX(0,$C807-K$2)))</f>
        <v>4.18</v>
      </c>
      <c r="L807" s="103" t="n">
        <f aca="false">IF(L$1="P",MAX(0,L$2-$C807),IF(L$1="C",MAX(0,$C807-L$2)))</f>
        <v>14.18</v>
      </c>
      <c r="M807" s="103" t="n">
        <f aca="false">IF(M$1="P",MAX(0,M$2-$C807),IF(M$1="C",MAX(0,$C807-M$2)))</f>
        <v>15.82</v>
      </c>
      <c r="N807" s="103" t="n">
        <f aca="false">IF(N$1="P",MAX(0,N$2-$C807),IF(N$1="C",MAX(0,$C807-N$2)))</f>
        <v>10.82</v>
      </c>
      <c r="O807" s="103" t="n">
        <f aca="false">IF(O$1="P",MAX(0,O$2-$C807),IF(O$1="C",MAX(0,$C807-O$2)))</f>
        <v>5.82</v>
      </c>
      <c r="P807" s="103" t="n">
        <f aca="false">IF(P$1="P",MAX(0,P$2-$C807),IF(P$1="C",MAX(0,$C807-P$2)))</f>
        <v>0.82</v>
      </c>
      <c r="Q807" s="103" t="n">
        <f aca="false">IF(Q$1="P",MAX(0,Q$2-$C807),IF(Q$1="C",MAX(0,$C807-Q$2)))</f>
        <v>0</v>
      </c>
      <c r="R807" s="103" t="n">
        <f aca="false">IF(R$1="P",MAX(0,R$2-$C807),IF(R$1="C",MAX(0,$C807-R$2)))</f>
        <v>0</v>
      </c>
      <c r="S807" s="103" t="n">
        <f aca="false">IF(S$1="P",MAX(0,S$2-$C807),IF(S$1="C",MAX(0,$C807-S$2)))</f>
        <v>0</v>
      </c>
      <c r="T807" s="104" t="n">
        <f aca="false">A807</f>
        <v>38</v>
      </c>
      <c r="U807" s="105" t="n">
        <f aca="false">VLOOKUP($B807,Gas!$B$3:$E$2506,2)</f>
        <v>5.765</v>
      </c>
      <c r="V807" s="46" t="n">
        <f aca="false">C807/U807</f>
        <v>6.21335646140503</v>
      </c>
      <c r="W807" s="99" t="n">
        <f aca="false">VLOOKUP($B807,Gas!$B$3:$E$2506,4)</f>
        <v>1.38955188056509</v>
      </c>
    </row>
    <row r="808" customFormat="false" ht="12.75" hidden="false" customHeight="false" outlineLevel="0" collapsed="false">
      <c r="A808" s="95" t="n">
        <f aca="false">MONTH(B808)+(YEAR(B808)-1998)*12</f>
        <v>38</v>
      </c>
      <c r="B808" s="101" t="n">
        <v>36929</v>
      </c>
      <c r="C808" s="102" t="n">
        <v>32.78</v>
      </c>
      <c r="D808" s="98" t="n">
        <f aca="false">LN(C808/C807)</f>
        <v>-0.0886878233168821</v>
      </c>
      <c r="E808" s="106" t="n">
        <f aca="false">STDEV(D799:D808)*SQRT(trade_day)</f>
        <v>3.78626429820421</v>
      </c>
      <c r="F808" s="97"/>
      <c r="G808" s="103" t="n">
        <f aca="false">IF(G$1="P",MAX(0,G$2-$C808),IF(G$1="C",MAX(0,$C808-G$2)))</f>
        <v>0</v>
      </c>
      <c r="H808" s="103" t="n">
        <f aca="false">IF(H$1="P",MAX(0,H$2-$C808),IF(H$1="C",MAX(0,$C808-H$2)))</f>
        <v>0</v>
      </c>
      <c r="I808" s="103" t="n">
        <f aca="false">IF(I$1="P",MAX(0,I$2-$C808),IF(I$1="C",MAX(0,$C808-I$2)))</f>
        <v>0</v>
      </c>
      <c r="J808" s="103" t="n">
        <f aca="false">IF(J$1="P",MAX(0,J$2-$C808),IF(J$1="C",MAX(0,$C808-J$2)))</f>
        <v>2.22</v>
      </c>
      <c r="K808" s="103" t="n">
        <f aca="false">IF(K$1="P",MAX(0,K$2-$C808),IF(K$1="C",MAX(0,$C808-K$2)))</f>
        <v>7.22</v>
      </c>
      <c r="L808" s="103" t="n">
        <f aca="false">IF(L$1="P",MAX(0,L$2-$C808),IF(L$1="C",MAX(0,$C808-L$2)))</f>
        <v>17.22</v>
      </c>
      <c r="M808" s="103" t="n">
        <f aca="false">IF(M$1="P",MAX(0,M$2-$C808),IF(M$1="C",MAX(0,$C808-M$2)))</f>
        <v>12.78</v>
      </c>
      <c r="N808" s="103" t="n">
        <f aca="false">IF(N$1="P",MAX(0,N$2-$C808),IF(N$1="C",MAX(0,$C808-N$2)))</f>
        <v>7.78</v>
      </c>
      <c r="O808" s="103" t="n">
        <f aca="false">IF(O$1="P",MAX(0,O$2-$C808),IF(O$1="C",MAX(0,$C808-O$2)))</f>
        <v>2.78</v>
      </c>
      <c r="P808" s="103" t="n">
        <f aca="false">IF(P$1="P",MAX(0,P$2-$C808),IF(P$1="C",MAX(0,$C808-P$2)))</f>
        <v>0</v>
      </c>
      <c r="Q808" s="103" t="n">
        <f aca="false">IF(Q$1="P",MAX(0,Q$2-$C808),IF(Q$1="C",MAX(0,$C808-Q$2)))</f>
        <v>0</v>
      </c>
      <c r="R808" s="103" t="n">
        <f aca="false">IF(R$1="P",MAX(0,R$2-$C808),IF(R$1="C",MAX(0,$C808-R$2)))</f>
        <v>0</v>
      </c>
      <c r="S808" s="103" t="n">
        <f aca="false">IF(S$1="P",MAX(0,S$2-$C808),IF(S$1="C",MAX(0,$C808-S$2)))</f>
        <v>0</v>
      </c>
      <c r="T808" s="104" t="n">
        <f aca="false">A808</f>
        <v>38</v>
      </c>
      <c r="U808" s="105" t="n">
        <f aca="false">VLOOKUP($B808,Gas!$B$3:$E$2506,2)</f>
        <v>5.58</v>
      </c>
      <c r="V808" s="46" t="n">
        <f aca="false">C808/U808</f>
        <v>5.87455197132617</v>
      </c>
      <c r="W808" s="99" t="n">
        <f aca="false">VLOOKUP($B808,Gas!$B$3:$E$2506,4)</f>
        <v>1.38456246345078</v>
      </c>
    </row>
    <row r="809" customFormat="false" ht="12.75" hidden="false" customHeight="false" outlineLevel="0" collapsed="false">
      <c r="A809" s="95" t="n">
        <f aca="false">MONTH(B809)+(YEAR(B809)-1998)*12</f>
        <v>38</v>
      </c>
      <c r="B809" s="101" t="n">
        <v>36930</v>
      </c>
      <c r="C809" s="102" t="n">
        <v>30.41</v>
      </c>
      <c r="D809" s="98" t="n">
        <f aca="false">LN(C809/C808)</f>
        <v>-0.0750470716264104</v>
      </c>
      <c r="E809" s="106" t="n">
        <f aca="false">STDEV(D800:D809)*SQRT(trade_day)</f>
        <v>3.71820045619178</v>
      </c>
      <c r="F809" s="97"/>
      <c r="G809" s="103" t="n">
        <f aca="false">IF(G$1="P",MAX(0,G$2-$C809),IF(G$1="C",MAX(0,$C809-G$2)))</f>
        <v>0</v>
      </c>
      <c r="H809" s="103" t="n">
        <f aca="false">IF(H$1="P",MAX(0,H$2-$C809),IF(H$1="C",MAX(0,$C809-H$2)))</f>
        <v>0</v>
      </c>
      <c r="I809" s="103" t="n">
        <f aca="false">IF(I$1="P",MAX(0,I$2-$C809),IF(I$1="C",MAX(0,$C809-I$2)))</f>
        <v>0</v>
      </c>
      <c r="J809" s="103" t="n">
        <f aca="false">IF(J$1="P",MAX(0,J$2-$C809),IF(J$1="C",MAX(0,$C809-J$2)))</f>
        <v>4.59</v>
      </c>
      <c r="K809" s="103" t="n">
        <f aca="false">IF(K$1="P",MAX(0,K$2-$C809),IF(K$1="C",MAX(0,$C809-K$2)))</f>
        <v>9.59</v>
      </c>
      <c r="L809" s="103" t="n">
        <f aca="false">IF(L$1="P",MAX(0,L$2-$C809),IF(L$1="C",MAX(0,$C809-L$2)))</f>
        <v>19.59</v>
      </c>
      <c r="M809" s="103" t="n">
        <f aca="false">IF(M$1="P",MAX(0,M$2-$C809),IF(M$1="C",MAX(0,$C809-M$2)))</f>
        <v>10.41</v>
      </c>
      <c r="N809" s="103" t="n">
        <f aca="false">IF(N$1="P",MAX(0,N$2-$C809),IF(N$1="C",MAX(0,$C809-N$2)))</f>
        <v>5.41</v>
      </c>
      <c r="O809" s="103" t="n">
        <f aca="false">IF(O$1="P",MAX(0,O$2-$C809),IF(O$1="C",MAX(0,$C809-O$2)))</f>
        <v>0.41</v>
      </c>
      <c r="P809" s="103" t="n">
        <f aca="false">IF(P$1="P",MAX(0,P$2-$C809),IF(P$1="C",MAX(0,$C809-P$2)))</f>
        <v>0</v>
      </c>
      <c r="Q809" s="103" t="n">
        <f aca="false">IF(Q$1="P",MAX(0,Q$2-$C809),IF(Q$1="C",MAX(0,$C809-Q$2)))</f>
        <v>0</v>
      </c>
      <c r="R809" s="103" t="n">
        <f aca="false">IF(R$1="P",MAX(0,R$2-$C809),IF(R$1="C",MAX(0,$C809-R$2)))</f>
        <v>0</v>
      </c>
      <c r="S809" s="103" t="n">
        <f aca="false">IF(S$1="P",MAX(0,S$2-$C809),IF(S$1="C",MAX(0,$C809-S$2)))</f>
        <v>0</v>
      </c>
      <c r="T809" s="104" t="n">
        <f aca="false">A809</f>
        <v>38</v>
      </c>
      <c r="U809" s="105" t="n">
        <f aca="false">VLOOKUP($B809,Gas!$B$3:$E$2506,2)</f>
        <v>5.67</v>
      </c>
      <c r="V809" s="46" t="n">
        <f aca="false">C809/U809</f>
        <v>5.36331569664903</v>
      </c>
      <c r="W809" s="99" t="n">
        <f aca="false">VLOOKUP($B809,Gas!$B$3:$E$2506,4)</f>
        <v>1.39872403403913</v>
      </c>
    </row>
    <row r="810" customFormat="false" ht="12.75" hidden="false" customHeight="false" outlineLevel="0" collapsed="false">
      <c r="A810" s="95" t="n">
        <f aca="false">MONTH(B810)+(YEAR(B810)-1998)*12</f>
        <v>38</v>
      </c>
      <c r="B810" s="101" t="n">
        <v>36931</v>
      </c>
      <c r="C810" s="102" t="n">
        <v>27.94</v>
      </c>
      <c r="D810" s="98" t="n">
        <f aca="false">LN(C810/C809)</f>
        <v>-0.0847121478604575</v>
      </c>
      <c r="E810" s="106" t="n">
        <f aca="false">STDEV(D801:D810)*SQRT(trade_day)</f>
        <v>3.71153448578952</v>
      </c>
      <c r="F810" s="97"/>
      <c r="G810" s="103" t="n">
        <f aca="false">IF(G$1="P",MAX(0,G$2-$C810),IF(G$1="C",MAX(0,$C810-G$2)))</f>
        <v>0</v>
      </c>
      <c r="H810" s="103" t="n">
        <f aca="false">IF(H$1="P",MAX(0,H$2-$C810),IF(H$1="C",MAX(0,$C810-H$2)))</f>
        <v>0</v>
      </c>
      <c r="I810" s="103" t="n">
        <f aca="false">IF(I$1="P",MAX(0,I$2-$C810),IF(I$1="C",MAX(0,$C810-I$2)))</f>
        <v>2.06</v>
      </c>
      <c r="J810" s="103" t="n">
        <f aca="false">IF(J$1="P",MAX(0,J$2-$C810),IF(J$1="C",MAX(0,$C810-J$2)))</f>
        <v>7.06</v>
      </c>
      <c r="K810" s="103" t="n">
        <f aca="false">IF(K$1="P",MAX(0,K$2-$C810),IF(K$1="C",MAX(0,$C810-K$2)))</f>
        <v>12.06</v>
      </c>
      <c r="L810" s="103" t="n">
        <f aca="false">IF(L$1="P",MAX(0,L$2-$C810),IF(L$1="C",MAX(0,$C810-L$2)))</f>
        <v>22.06</v>
      </c>
      <c r="M810" s="103" t="n">
        <f aca="false">IF(M$1="P",MAX(0,M$2-$C810),IF(M$1="C",MAX(0,$C810-M$2)))</f>
        <v>7.94</v>
      </c>
      <c r="N810" s="103" t="n">
        <f aca="false">IF(N$1="P",MAX(0,N$2-$C810),IF(N$1="C",MAX(0,$C810-N$2)))</f>
        <v>2.94</v>
      </c>
      <c r="O810" s="103" t="n">
        <f aca="false">IF(O$1="P",MAX(0,O$2-$C810),IF(O$1="C",MAX(0,$C810-O$2)))</f>
        <v>0</v>
      </c>
      <c r="P810" s="103" t="n">
        <f aca="false">IF(P$1="P",MAX(0,P$2-$C810),IF(P$1="C",MAX(0,$C810-P$2)))</f>
        <v>0</v>
      </c>
      <c r="Q810" s="103" t="n">
        <f aca="false">IF(Q$1="P",MAX(0,Q$2-$C810),IF(Q$1="C",MAX(0,$C810-Q$2)))</f>
        <v>0</v>
      </c>
      <c r="R810" s="103" t="n">
        <f aca="false">IF(R$1="P",MAX(0,R$2-$C810),IF(R$1="C",MAX(0,$C810-R$2)))</f>
        <v>0</v>
      </c>
      <c r="S810" s="103" t="n">
        <f aca="false">IF(S$1="P",MAX(0,S$2-$C810),IF(S$1="C",MAX(0,$C810-S$2)))</f>
        <v>0</v>
      </c>
      <c r="T810" s="104" t="n">
        <f aca="false">A810</f>
        <v>38</v>
      </c>
      <c r="U810" s="105" t="n">
        <f aca="false">VLOOKUP($B810,Gas!$B$3:$E$2506,2)</f>
        <v>6.245</v>
      </c>
      <c r="V810" s="46" t="n">
        <f aca="false">C810/U810</f>
        <v>4.47397918334668</v>
      </c>
      <c r="W810" s="99" t="n">
        <f aca="false">VLOOKUP($B810,Gas!$B$3:$E$2506,4)</f>
        <v>1.53163233574859</v>
      </c>
    </row>
    <row r="811" customFormat="false" ht="12.75" hidden="false" customHeight="false" outlineLevel="0" collapsed="false">
      <c r="A811" s="95" t="n">
        <f aca="false">MONTH(B811)+(YEAR(B811)-1998)*12</f>
        <v>38</v>
      </c>
      <c r="B811" s="101" t="n">
        <v>36934</v>
      </c>
      <c r="C811" s="102" t="n">
        <v>33.08</v>
      </c>
      <c r="D811" s="98" t="n">
        <f aca="false">LN(C811/C810)</f>
        <v>0.168869516326675</v>
      </c>
      <c r="E811" s="106" t="n">
        <f aca="false">STDEV(D802:D811)*SQRT(trade_day)</f>
        <v>3.62717474660082</v>
      </c>
      <c r="F811" s="97"/>
      <c r="G811" s="103" t="n">
        <f aca="false">IF(G$1="P",MAX(0,G$2-$C811),IF(G$1="C",MAX(0,$C811-G$2)))</f>
        <v>0</v>
      </c>
      <c r="H811" s="103" t="n">
        <f aca="false">IF(H$1="P",MAX(0,H$2-$C811),IF(H$1="C",MAX(0,$C811-H$2)))</f>
        <v>0</v>
      </c>
      <c r="I811" s="103" t="n">
        <f aca="false">IF(I$1="P",MAX(0,I$2-$C811),IF(I$1="C",MAX(0,$C811-I$2)))</f>
        <v>0</v>
      </c>
      <c r="J811" s="103" t="n">
        <f aca="false">IF(J$1="P",MAX(0,J$2-$C811),IF(J$1="C",MAX(0,$C811-J$2)))</f>
        <v>1.92</v>
      </c>
      <c r="K811" s="103" t="n">
        <f aca="false">IF(K$1="P",MAX(0,K$2-$C811),IF(K$1="C",MAX(0,$C811-K$2)))</f>
        <v>6.92</v>
      </c>
      <c r="L811" s="103" t="n">
        <f aca="false">IF(L$1="P",MAX(0,L$2-$C811),IF(L$1="C",MAX(0,$C811-L$2)))</f>
        <v>16.92</v>
      </c>
      <c r="M811" s="103" t="n">
        <f aca="false">IF(M$1="P",MAX(0,M$2-$C811),IF(M$1="C",MAX(0,$C811-M$2)))</f>
        <v>13.08</v>
      </c>
      <c r="N811" s="103" t="n">
        <f aca="false">IF(N$1="P",MAX(0,N$2-$C811),IF(N$1="C",MAX(0,$C811-N$2)))</f>
        <v>8.08</v>
      </c>
      <c r="O811" s="103" t="n">
        <f aca="false">IF(O$1="P",MAX(0,O$2-$C811),IF(O$1="C",MAX(0,$C811-O$2)))</f>
        <v>3.08</v>
      </c>
      <c r="P811" s="103" t="n">
        <f aca="false">IF(P$1="P",MAX(0,P$2-$C811),IF(P$1="C",MAX(0,$C811-P$2)))</f>
        <v>0</v>
      </c>
      <c r="Q811" s="103" t="n">
        <f aca="false">IF(Q$1="P",MAX(0,Q$2-$C811),IF(Q$1="C",MAX(0,$C811-Q$2)))</f>
        <v>0</v>
      </c>
      <c r="R811" s="103" t="n">
        <f aca="false">IF(R$1="P",MAX(0,R$2-$C811),IF(R$1="C",MAX(0,$C811-R$2)))</f>
        <v>0</v>
      </c>
      <c r="S811" s="103" t="n">
        <f aca="false">IF(S$1="P",MAX(0,S$2-$C811),IF(S$1="C",MAX(0,$C811-S$2)))</f>
        <v>0</v>
      </c>
      <c r="T811" s="104" t="n">
        <f aca="false">A811</f>
        <v>38</v>
      </c>
      <c r="U811" s="105" t="n">
        <f aca="false">VLOOKUP($B811,Gas!$B$3:$E$2506,2)</f>
        <v>6.08</v>
      </c>
      <c r="V811" s="46" t="n">
        <f aca="false">C811/U811</f>
        <v>5.44078947368421</v>
      </c>
      <c r="W811" s="99" t="n">
        <f aca="false">VLOOKUP($B811,Gas!$B$3:$E$2506,4)</f>
        <v>1.34881086036625</v>
      </c>
    </row>
    <row r="812" customFormat="false" ht="12.75" hidden="false" customHeight="false" outlineLevel="0" collapsed="false">
      <c r="A812" s="95" t="n">
        <f aca="false">MONTH(B812)+(YEAR(B812)-1998)*12</f>
        <v>38</v>
      </c>
      <c r="B812" s="101" t="n">
        <v>36935</v>
      </c>
      <c r="C812" s="102" t="n">
        <v>32.59</v>
      </c>
      <c r="D812" s="98" t="n">
        <f aca="false">LN(C812/C811)</f>
        <v>-0.0149233773060202</v>
      </c>
      <c r="E812" s="106" t="n">
        <f aca="false">STDEV(D803:D812)*SQRT(trade_day)</f>
        <v>3.21378168669994</v>
      </c>
      <c r="F812" s="97"/>
      <c r="G812" s="103" t="n">
        <f aca="false">IF(G$1="P",MAX(0,G$2-$C812),IF(G$1="C",MAX(0,$C812-G$2)))</f>
        <v>0</v>
      </c>
      <c r="H812" s="103" t="n">
        <f aca="false">IF(H$1="P",MAX(0,H$2-$C812),IF(H$1="C",MAX(0,$C812-H$2)))</f>
        <v>0</v>
      </c>
      <c r="I812" s="103" t="n">
        <f aca="false">IF(I$1="P",MAX(0,I$2-$C812),IF(I$1="C",MAX(0,$C812-I$2)))</f>
        <v>0</v>
      </c>
      <c r="J812" s="103" t="n">
        <f aca="false">IF(J$1="P",MAX(0,J$2-$C812),IF(J$1="C",MAX(0,$C812-J$2)))</f>
        <v>2.41</v>
      </c>
      <c r="K812" s="103" t="n">
        <f aca="false">IF(K$1="P",MAX(0,K$2-$C812),IF(K$1="C",MAX(0,$C812-K$2)))</f>
        <v>7.41</v>
      </c>
      <c r="L812" s="103" t="n">
        <f aca="false">IF(L$1="P",MAX(0,L$2-$C812),IF(L$1="C",MAX(0,$C812-L$2)))</f>
        <v>17.41</v>
      </c>
      <c r="M812" s="103" t="n">
        <f aca="false">IF(M$1="P",MAX(0,M$2-$C812),IF(M$1="C",MAX(0,$C812-M$2)))</f>
        <v>12.59</v>
      </c>
      <c r="N812" s="103" t="n">
        <f aca="false">IF(N$1="P",MAX(0,N$2-$C812),IF(N$1="C",MAX(0,$C812-N$2)))</f>
        <v>7.59</v>
      </c>
      <c r="O812" s="103" t="n">
        <f aca="false">IF(O$1="P",MAX(0,O$2-$C812),IF(O$1="C",MAX(0,$C812-O$2)))</f>
        <v>2.59</v>
      </c>
      <c r="P812" s="103" t="n">
        <f aca="false">IF(P$1="P",MAX(0,P$2-$C812),IF(P$1="C",MAX(0,$C812-P$2)))</f>
        <v>0</v>
      </c>
      <c r="Q812" s="103" t="n">
        <f aca="false">IF(Q$1="P",MAX(0,Q$2-$C812),IF(Q$1="C",MAX(0,$C812-Q$2)))</f>
        <v>0</v>
      </c>
      <c r="R812" s="103" t="n">
        <f aca="false">IF(R$1="P",MAX(0,R$2-$C812),IF(R$1="C",MAX(0,$C812-R$2)))</f>
        <v>0</v>
      </c>
      <c r="S812" s="103" t="n">
        <f aca="false">IF(S$1="P",MAX(0,S$2-$C812),IF(S$1="C",MAX(0,$C812-S$2)))</f>
        <v>0</v>
      </c>
      <c r="T812" s="104" t="n">
        <f aca="false">A812</f>
        <v>38</v>
      </c>
      <c r="U812" s="105" t="n">
        <f aca="false">VLOOKUP($B812,Gas!$B$3:$E$2506,2)</f>
        <v>5.63</v>
      </c>
      <c r="V812" s="46" t="n">
        <f aca="false">C812/U812</f>
        <v>5.78863232682061</v>
      </c>
      <c r="W812" s="99" t="n">
        <f aca="false">VLOOKUP($B812,Gas!$B$3:$E$2506,4)</f>
        <v>1.160899853514</v>
      </c>
    </row>
    <row r="813" customFormat="false" ht="12.75" hidden="false" customHeight="false" outlineLevel="0" collapsed="false">
      <c r="A813" s="95" t="n">
        <f aca="false">MONTH(B813)+(YEAR(B813)-1998)*12</f>
        <v>38</v>
      </c>
      <c r="B813" s="101" t="n">
        <v>36936</v>
      </c>
      <c r="C813" s="102" t="n">
        <v>24.09</v>
      </c>
      <c r="D813" s="98" t="n">
        <f aca="false">LN(C813/C812)</f>
        <v>-0.30220867622269</v>
      </c>
      <c r="E813" s="106" t="n">
        <f aca="false">STDEV(D804:D813)*SQRT(trade_day)</f>
        <v>3.57629898290993</v>
      </c>
      <c r="F813" s="97"/>
      <c r="G813" s="103" t="n">
        <f aca="false">IF(G$1="P",MAX(0,G$2-$C813),IF(G$1="C",MAX(0,$C813-G$2)))</f>
        <v>0</v>
      </c>
      <c r="H813" s="103" t="n">
        <f aca="false">IF(H$1="P",MAX(0,H$2-$C813),IF(H$1="C",MAX(0,$C813-H$2)))</f>
        <v>0.91</v>
      </c>
      <c r="I813" s="103" t="n">
        <f aca="false">IF(I$1="P",MAX(0,I$2-$C813),IF(I$1="C",MAX(0,$C813-I$2)))</f>
        <v>5.91</v>
      </c>
      <c r="J813" s="103" t="n">
        <f aca="false">IF(J$1="P",MAX(0,J$2-$C813),IF(J$1="C",MAX(0,$C813-J$2)))</f>
        <v>10.91</v>
      </c>
      <c r="K813" s="103" t="n">
        <f aca="false">IF(K$1="P",MAX(0,K$2-$C813),IF(K$1="C",MAX(0,$C813-K$2)))</f>
        <v>15.91</v>
      </c>
      <c r="L813" s="103" t="n">
        <f aca="false">IF(L$1="P",MAX(0,L$2-$C813),IF(L$1="C",MAX(0,$C813-L$2)))</f>
        <v>25.91</v>
      </c>
      <c r="M813" s="103" t="n">
        <f aca="false">IF(M$1="P",MAX(0,M$2-$C813),IF(M$1="C",MAX(0,$C813-M$2)))</f>
        <v>4.09</v>
      </c>
      <c r="N813" s="103" t="n">
        <f aca="false">IF(N$1="P",MAX(0,N$2-$C813),IF(N$1="C",MAX(0,$C813-N$2)))</f>
        <v>0</v>
      </c>
      <c r="O813" s="103" t="n">
        <f aca="false">IF(O$1="P",MAX(0,O$2-$C813),IF(O$1="C",MAX(0,$C813-O$2)))</f>
        <v>0</v>
      </c>
      <c r="P813" s="103" t="n">
        <f aca="false">IF(P$1="P",MAX(0,P$2-$C813),IF(P$1="C",MAX(0,$C813-P$2)))</f>
        <v>0</v>
      </c>
      <c r="Q813" s="103" t="n">
        <f aca="false">IF(Q$1="P",MAX(0,Q$2-$C813),IF(Q$1="C",MAX(0,$C813-Q$2)))</f>
        <v>0</v>
      </c>
      <c r="R813" s="103" t="n">
        <f aca="false">IF(R$1="P",MAX(0,R$2-$C813),IF(R$1="C",MAX(0,$C813-R$2)))</f>
        <v>0</v>
      </c>
      <c r="S813" s="103" t="n">
        <f aca="false">IF(S$1="P",MAX(0,S$2-$C813),IF(S$1="C",MAX(0,$C813-S$2)))</f>
        <v>0</v>
      </c>
      <c r="T813" s="104" t="n">
        <f aca="false">A813</f>
        <v>38</v>
      </c>
      <c r="U813" s="105" t="n">
        <f aca="false">VLOOKUP($B813,Gas!$B$3:$E$2506,2)</f>
        <v>5.61</v>
      </c>
      <c r="V813" s="46" t="n">
        <f aca="false">C813/U813</f>
        <v>4.29411764705882</v>
      </c>
      <c r="W813" s="99" t="n">
        <f aca="false">VLOOKUP($B813,Gas!$B$3:$E$2506,4)</f>
        <v>1.15911192202932</v>
      </c>
    </row>
    <row r="814" customFormat="false" ht="12.75" hidden="false" customHeight="false" outlineLevel="0" collapsed="false">
      <c r="A814" s="95" t="n">
        <f aca="false">MONTH(B814)+(YEAR(B814)-1998)*12</f>
        <v>38</v>
      </c>
      <c r="B814" s="101" t="n">
        <v>36937</v>
      </c>
      <c r="C814" s="102" t="n">
        <v>23.85</v>
      </c>
      <c r="D814" s="98" t="n">
        <f aca="false">LN(C814/C813)</f>
        <v>-0.0100125992924297</v>
      </c>
      <c r="E814" s="106" t="n">
        <f aca="false">STDEV(D805:D814)*SQRT(trade_day)</f>
        <v>3.3901074455895</v>
      </c>
      <c r="F814" s="97"/>
      <c r="G814" s="103" t="n">
        <f aca="false">IF(G$1="P",MAX(0,G$2-$C814),IF(G$1="C",MAX(0,$C814-G$2)))</f>
        <v>0</v>
      </c>
      <c r="H814" s="103" t="n">
        <f aca="false">IF(H$1="P",MAX(0,H$2-$C814),IF(H$1="C",MAX(0,$C814-H$2)))</f>
        <v>1.15</v>
      </c>
      <c r="I814" s="103" t="n">
        <f aca="false">IF(I$1="P",MAX(0,I$2-$C814),IF(I$1="C",MAX(0,$C814-I$2)))</f>
        <v>6.15</v>
      </c>
      <c r="J814" s="103" t="n">
        <f aca="false">IF(J$1="P",MAX(0,J$2-$C814),IF(J$1="C",MAX(0,$C814-J$2)))</f>
        <v>11.15</v>
      </c>
      <c r="K814" s="103" t="n">
        <f aca="false">IF(K$1="P",MAX(0,K$2-$C814),IF(K$1="C",MAX(0,$C814-K$2)))</f>
        <v>16.15</v>
      </c>
      <c r="L814" s="103" t="n">
        <f aca="false">IF(L$1="P",MAX(0,L$2-$C814),IF(L$1="C",MAX(0,$C814-L$2)))</f>
        <v>26.15</v>
      </c>
      <c r="M814" s="103" t="n">
        <f aca="false">IF(M$1="P",MAX(0,M$2-$C814),IF(M$1="C",MAX(0,$C814-M$2)))</f>
        <v>3.85</v>
      </c>
      <c r="N814" s="103" t="n">
        <f aca="false">IF(N$1="P",MAX(0,N$2-$C814),IF(N$1="C",MAX(0,$C814-N$2)))</f>
        <v>0</v>
      </c>
      <c r="O814" s="103" t="n">
        <f aca="false">IF(O$1="P",MAX(0,O$2-$C814),IF(O$1="C",MAX(0,$C814-O$2)))</f>
        <v>0</v>
      </c>
      <c r="P814" s="103" t="n">
        <f aca="false">IF(P$1="P",MAX(0,P$2-$C814),IF(P$1="C",MAX(0,$C814-P$2)))</f>
        <v>0</v>
      </c>
      <c r="Q814" s="103" t="n">
        <f aca="false">IF(Q$1="P",MAX(0,Q$2-$C814),IF(Q$1="C",MAX(0,$C814-Q$2)))</f>
        <v>0</v>
      </c>
      <c r="R814" s="103" t="n">
        <f aca="false">IF(R$1="P",MAX(0,R$2-$C814),IF(R$1="C",MAX(0,$C814-R$2)))</f>
        <v>0</v>
      </c>
      <c r="S814" s="103" t="n">
        <f aca="false">IF(S$1="P",MAX(0,S$2-$C814),IF(S$1="C",MAX(0,$C814-S$2)))</f>
        <v>0</v>
      </c>
      <c r="T814" s="104" t="n">
        <f aca="false">A814</f>
        <v>38</v>
      </c>
      <c r="U814" s="105" t="n">
        <f aca="false">VLOOKUP($B814,Gas!$B$3:$E$2506,2)</f>
        <v>5.875</v>
      </c>
      <c r="V814" s="46" t="n">
        <f aca="false">C814/U814</f>
        <v>4.05957446808511</v>
      </c>
      <c r="W814" s="99" t="n">
        <f aca="false">VLOOKUP($B814,Gas!$B$3:$E$2506,4)</f>
        <v>1.217547887621</v>
      </c>
    </row>
    <row r="815" customFormat="false" ht="12.75" hidden="false" customHeight="false" outlineLevel="0" collapsed="false">
      <c r="A815" s="95" t="n">
        <f aca="false">MONTH(B815)+(YEAR(B815)-1998)*12</f>
        <v>38</v>
      </c>
      <c r="B815" s="101" t="n">
        <v>36938</v>
      </c>
      <c r="C815" s="102" t="n">
        <v>25.21</v>
      </c>
      <c r="D815" s="98" t="n">
        <f aca="false">LN(C815/C814)</f>
        <v>0.0554565238654783</v>
      </c>
      <c r="E815" s="106" t="n">
        <f aca="false">STDEV(D806:D815)*SQRT(trade_day)</f>
        <v>2.51110694373551</v>
      </c>
      <c r="F815" s="97"/>
      <c r="G815" s="103" t="n">
        <f aca="false">IF(G$1="P",MAX(0,G$2-$C815),IF(G$1="C",MAX(0,$C815-G$2)))</f>
        <v>0</v>
      </c>
      <c r="H815" s="103" t="n">
        <f aca="false">IF(H$1="P",MAX(0,H$2-$C815),IF(H$1="C",MAX(0,$C815-H$2)))</f>
        <v>0</v>
      </c>
      <c r="I815" s="103" t="n">
        <f aca="false">IF(I$1="P",MAX(0,I$2-$C815),IF(I$1="C",MAX(0,$C815-I$2)))</f>
        <v>4.79</v>
      </c>
      <c r="J815" s="103" t="n">
        <f aca="false">IF(J$1="P",MAX(0,J$2-$C815),IF(J$1="C",MAX(0,$C815-J$2)))</f>
        <v>9.79</v>
      </c>
      <c r="K815" s="103" t="n">
        <f aca="false">IF(K$1="P",MAX(0,K$2-$C815),IF(K$1="C",MAX(0,$C815-K$2)))</f>
        <v>14.79</v>
      </c>
      <c r="L815" s="103" t="n">
        <f aca="false">IF(L$1="P",MAX(0,L$2-$C815),IF(L$1="C",MAX(0,$C815-L$2)))</f>
        <v>24.79</v>
      </c>
      <c r="M815" s="103" t="n">
        <f aca="false">IF(M$1="P",MAX(0,M$2-$C815),IF(M$1="C",MAX(0,$C815-M$2)))</f>
        <v>5.21</v>
      </c>
      <c r="N815" s="103" t="n">
        <f aca="false">IF(N$1="P",MAX(0,N$2-$C815),IF(N$1="C",MAX(0,$C815-N$2)))</f>
        <v>0.210000000000001</v>
      </c>
      <c r="O815" s="103" t="n">
        <f aca="false">IF(O$1="P",MAX(0,O$2-$C815),IF(O$1="C",MAX(0,$C815-O$2)))</f>
        <v>0</v>
      </c>
      <c r="P815" s="103" t="n">
        <f aca="false">IF(P$1="P",MAX(0,P$2-$C815),IF(P$1="C",MAX(0,$C815-P$2)))</f>
        <v>0</v>
      </c>
      <c r="Q815" s="103" t="n">
        <f aca="false">IF(Q$1="P",MAX(0,Q$2-$C815),IF(Q$1="C",MAX(0,$C815-Q$2)))</f>
        <v>0</v>
      </c>
      <c r="R815" s="103" t="n">
        <f aca="false">IF(R$1="P",MAX(0,R$2-$C815),IF(R$1="C",MAX(0,$C815-R$2)))</f>
        <v>0</v>
      </c>
      <c r="S815" s="103" t="n">
        <f aca="false">IF(S$1="P",MAX(0,S$2-$C815),IF(S$1="C",MAX(0,$C815-S$2)))</f>
        <v>0</v>
      </c>
      <c r="T815" s="104" t="n">
        <f aca="false">A815</f>
        <v>38</v>
      </c>
      <c r="U815" s="105" t="n">
        <f aca="false">VLOOKUP($B815,Gas!$B$3:$E$2506,2)</f>
        <v>5.385</v>
      </c>
      <c r="V815" s="46" t="n">
        <f aca="false">C815/U815</f>
        <v>4.68152274837512</v>
      </c>
      <c r="W815" s="99" t="n">
        <f aca="false">VLOOKUP($B815,Gas!$B$3:$E$2506,4)</f>
        <v>1.03751299190751</v>
      </c>
    </row>
    <row r="816" customFormat="false" ht="12.75" hidden="false" customHeight="false" outlineLevel="0" collapsed="false">
      <c r="A816" s="95" t="n">
        <f aca="false">MONTH(B816)+(YEAR(B816)-1998)*12</f>
        <v>38</v>
      </c>
      <c r="B816" s="101" t="n">
        <v>36942</v>
      </c>
      <c r="C816" s="116" t="n">
        <v>25.21</v>
      </c>
      <c r="D816" s="98" t="n">
        <f aca="false">LN(C816/C815)</f>
        <v>0</v>
      </c>
      <c r="E816" s="106" t="n">
        <f aca="false">STDEV(D807:D816)*SQRT(trade_day)</f>
        <v>2.4297957241983</v>
      </c>
      <c r="F816" s="97"/>
      <c r="G816" s="103" t="n">
        <f aca="false">IF(G$1="P",MAX(0,G$2-$C816),IF(G$1="C",MAX(0,$C816-G$2)))</f>
        <v>0</v>
      </c>
      <c r="H816" s="103" t="n">
        <f aca="false">IF(H$1="P",MAX(0,H$2-$C816),IF(H$1="C",MAX(0,$C816-H$2)))</f>
        <v>0</v>
      </c>
      <c r="I816" s="103" t="n">
        <f aca="false">IF(I$1="P",MAX(0,I$2-$C816),IF(I$1="C",MAX(0,$C816-I$2)))</f>
        <v>4.79</v>
      </c>
      <c r="J816" s="103" t="n">
        <f aca="false">IF(J$1="P",MAX(0,J$2-$C816),IF(J$1="C",MAX(0,$C816-J$2)))</f>
        <v>9.79</v>
      </c>
      <c r="K816" s="103" t="n">
        <f aca="false">IF(K$1="P",MAX(0,K$2-$C816),IF(K$1="C",MAX(0,$C816-K$2)))</f>
        <v>14.79</v>
      </c>
      <c r="L816" s="103" t="n">
        <f aca="false">IF(L$1="P",MAX(0,L$2-$C816),IF(L$1="C",MAX(0,$C816-L$2)))</f>
        <v>24.79</v>
      </c>
      <c r="M816" s="103" t="n">
        <f aca="false">IF(M$1="P",MAX(0,M$2-$C816),IF(M$1="C",MAX(0,$C816-M$2)))</f>
        <v>5.21</v>
      </c>
      <c r="N816" s="103" t="n">
        <f aca="false">IF(N$1="P",MAX(0,N$2-$C816),IF(N$1="C",MAX(0,$C816-N$2)))</f>
        <v>0.210000000000001</v>
      </c>
      <c r="O816" s="103" t="n">
        <f aca="false">IF(O$1="P",MAX(0,O$2-$C816),IF(O$1="C",MAX(0,$C816-O$2)))</f>
        <v>0</v>
      </c>
      <c r="P816" s="103" t="n">
        <f aca="false">IF(P$1="P",MAX(0,P$2-$C816),IF(P$1="C",MAX(0,$C816-P$2)))</f>
        <v>0</v>
      </c>
      <c r="Q816" s="103" t="n">
        <f aca="false">IF(Q$1="P",MAX(0,Q$2-$C816),IF(Q$1="C",MAX(0,$C816-Q$2)))</f>
        <v>0</v>
      </c>
      <c r="R816" s="103" t="n">
        <f aca="false">IF(R$1="P",MAX(0,R$2-$C816),IF(R$1="C",MAX(0,$C816-R$2)))</f>
        <v>0</v>
      </c>
      <c r="S816" s="103" t="n">
        <f aca="false">IF(S$1="P",MAX(0,S$2-$C816),IF(S$1="C",MAX(0,$C816-S$2)))</f>
        <v>0</v>
      </c>
      <c r="T816" s="104" t="n">
        <f aca="false">A816</f>
        <v>38</v>
      </c>
      <c r="U816" s="105" t="n">
        <f aca="false">VLOOKUP($B816,Gas!$B$3:$E$2506,2)</f>
        <v>5.47</v>
      </c>
      <c r="V816" s="46" t="n">
        <f aca="false">C816/U816</f>
        <v>4.60877513711152</v>
      </c>
      <c r="W816" s="99" t="n">
        <f aca="false">VLOOKUP($B816,Gas!$B$3:$E$2506,4)</f>
        <v>0.773896493208403</v>
      </c>
    </row>
    <row r="817" customFormat="false" ht="12.75" hidden="false" customHeight="false" outlineLevel="0" collapsed="false">
      <c r="A817" s="95" t="n">
        <f aca="false">MONTH(B817)+(YEAR(B817)-1998)*12</f>
        <v>38</v>
      </c>
      <c r="B817" s="101" t="n">
        <v>36943</v>
      </c>
      <c r="C817" s="102" t="n">
        <v>41.58</v>
      </c>
      <c r="D817" s="98" t="n">
        <f aca="false">LN(C817/C816)</f>
        <v>0.500378541230038</v>
      </c>
      <c r="E817" s="106" t="n">
        <f aca="false">STDEV(D808:D817)*SQRT(trade_day)</f>
        <v>3.30014453856303</v>
      </c>
      <c r="F817" s="97"/>
      <c r="G817" s="103" t="n">
        <f aca="false">IF(G$1="P",MAX(0,G$2-$C817),IF(G$1="C",MAX(0,$C817-G$2)))</f>
        <v>0</v>
      </c>
      <c r="H817" s="103" t="n">
        <f aca="false">IF(H$1="P",MAX(0,H$2-$C817),IF(H$1="C",MAX(0,$C817-H$2)))</f>
        <v>0</v>
      </c>
      <c r="I817" s="103" t="n">
        <f aca="false">IF(I$1="P",MAX(0,I$2-$C817),IF(I$1="C",MAX(0,$C817-I$2)))</f>
        <v>0</v>
      </c>
      <c r="J817" s="103" t="n">
        <f aca="false">IF(J$1="P",MAX(0,J$2-$C817),IF(J$1="C",MAX(0,$C817-J$2)))</f>
        <v>0</v>
      </c>
      <c r="K817" s="103" t="n">
        <f aca="false">IF(K$1="P",MAX(0,K$2-$C817),IF(K$1="C",MAX(0,$C817-K$2)))</f>
        <v>0</v>
      </c>
      <c r="L817" s="103" t="n">
        <f aca="false">IF(L$1="P",MAX(0,L$2-$C817),IF(L$1="C",MAX(0,$C817-L$2)))</f>
        <v>8.42</v>
      </c>
      <c r="M817" s="103" t="n">
        <f aca="false">IF(M$1="P",MAX(0,M$2-$C817),IF(M$1="C",MAX(0,$C817-M$2)))</f>
        <v>21.58</v>
      </c>
      <c r="N817" s="103" t="n">
        <f aca="false">IF(N$1="P",MAX(0,N$2-$C817),IF(N$1="C",MAX(0,$C817-N$2)))</f>
        <v>16.58</v>
      </c>
      <c r="O817" s="103" t="n">
        <f aca="false">IF(O$1="P",MAX(0,O$2-$C817),IF(O$1="C",MAX(0,$C817-O$2)))</f>
        <v>11.58</v>
      </c>
      <c r="P817" s="103" t="n">
        <f aca="false">IF(P$1="P",MAX(0,P$2-$C817),IF(P$1="C",MAX(0,$C817-P$2)))</f>
        <v>6.58</v>
      </c>
      <c r="Q817" s="103" t="n">
        <f aca="false">IF(Q$1="P",MAX(0,Q$2-$C817),IF(Q$1="C",MAX(0,$C817-Q$2)))</f>
        <v>1.58</v>
      </c>
      <c r="R817" s="103" t="n">
        <f aca="false">IF(R$1="P",MAX(0,R$2-$C817),IF(R$1="C",MAX(0,$C817-R$2)))</f>
        <v>0</v>
      </c>
      <c r="S817" s="103" t="n">
        <f aca="false">IF(S$1="P",MAX(0,S$2-$C817),IF(S$1="C",MAX(0,$C817-S$2)))</f>
        <v>0</v>
      </c>
      <c r="T817" s="104" t="n">
        <f aca="false">A817</f>
        <v>38</v>
      </c>
      <c r="U817" s="105" t="n">
        <f aca="false">VLOOKUP($B817,Gas!$B$3:$E$2506,2)</f>
        <v>5.205</v>
      </c>
      <c r="V817" s="46" t="n">
        <f aca="false">C817/U817</f>
        <v>7.98847262247839</v>
      </c>
      <c r="W817" s="99" t="n">
        <f aca="false">VLOOKUP($B817,Gas!$B$3:$E$2506,4)</f>
        <v>0.803952590098223</v>
      </c>
    </row>
    <row r="818" customFormat="false" ht="12.75" hidden="false" customHeight="false" outlineLevel="0" collapsed="false">
      <c r="A818" s="95" t="n">
        <f aca="false">MONTH(B818)+(YEAR(B818)-1998)*12</f>
        <v>38</v>
      </c>
      <c r="B818" s="101" t="n">
        <v>36944</v>
      </c>
      <c r="C818" s="102" t="n">
        <v>39.99</v>
      </c>
      <c r="D818" s="98" t="n">
        <f aca="false">LN(C818/C817)</f>
        <v>-0.0389898595711398</v>
      </c>
      <c r="E818" s="106" t="n">
        <f aca="false">STDEV(D809:D818)*SQRT(trade_day)</f>
        <v>3.26598595008219</v>
      </c>
      <c r="F818" s="97"/>
      <c r="G818" s="103" t="n">
        <f aca="false">IF(G$1="P",MAX(0,G$2-$C818),IF(G$1="C",MAX(0,$C818-G$2)))</f>
        <v>0</v>
      </c>
      <c r="H818" s="103" t="n">
        <f aca="false">IF(H$1="P",MAX(0,H$2-$C818),IF(H$1="C",MAX(0,$C818-H$2)))</f>
        <v>0</v>
      </c>
      <c r="I818" s="103" t="n">
        <f aca="false">IF(I$1="P",MAX(0,I$2-$C818),IF(I$1="C",MAX(0,$C818-I$2)))</f>
        <v>0</v>
      </c>
      <c r="J818" s="103" t="n">
        <f aca="false">IF(J$1="P",MAX(0,J$2-$C818),IF(J$1="C",MAX(0,$C818-J$2)))</f>
        <v>0</v>
      </c>
      <c r="K818" s="103" t="n">
        <f aca="false">IF(K$1="P",MAX(0,K$2-$C818),IF(K$1="C",MAX(0,$C818-K$2)))</f>
        <v>0.00999999999999801</v>
      </c>
      <c r="L818" s="103" t="n">
        <f aca="false">IF(L$1="P",MAX(0,L$2-$C818),IF(L$1="C",MAX(0,$C818-L$2)))</f>
        <v>10.01</v>
      </c>
      <c r="M818" s="103" t="n">
        <f aca="false">IF(M$1="P",MAX(0,M$2-$C818),IF(M$1="C",MAX(0,$C818-M$2)))</f>
        <v>19.99</v>
      </c>
      <c r="N818" s="103" t="n">
        <f aca="false">IF(N$1="P",MAX(0,N$2-$C818),IF(N$1="C",MAX(0,$C818-N$2)))</f>
        <v>14.99</v>
      </c>
      <c r="O818" s="103" t="n">
        <f aca="false">IF(O$1="P",MAX(0,O$2-$C818),IF(O$1="C",MAX(0,$C818-O$2)))</f>
        <v>9.99</v>
      </c>
      <c r="P818" s="103" t="n">
        <f aca="false">IF(P$1="P",MAX(0,P$2-$C818),IF(P$1="C",MAX(0,$C818-P$2)))</f>
        <v>4.99</v>
      </c>
      <c r="Q818" s="103" t="n">
        <f aca="false">IF(Q$1="P",MAX(0,Q$2-$C818),IF(Q$1="C",MAX(0,$C818-Q$2)))</f>
        <v>0</v>
      </c>
      <c r="R818" s="103" t="n">
        <f aca="false">IF(R$1="P",MAX(0,R$2-$C818),IF(R$1="C",MAX(0,$C818-R$2)))</f>
        <v>0</v>
      </c>
      <c r="S818" s="103" t="n">
        <f aca="false">IF(S$1="P",MAX(0,S$2-$C818),IF(S$1="C",MAX(0,$C818-S$2)))</f>
        <v>0</v>
      </c>
      <c r="T818" s="104" t="n">
        <f aca="false">A818</f>
        <v>38</v>
      </c>
      <c r="U818" s="105" t="n">
        <f aca="false">VLOOKUP($B818,Gas!$B$3:$E$2506,2)</f>
        <v>5.2</v>
      </c>
      <c r="V818" s="46" t="n">
        <f aca="false">C818/U818</f>
        <v>7.69038461538462</v>
      </c>
      <c r="W818" s="99" t="n">
        <f aca="false">VLOOKUP($B818,Gas!$B$3:$E$2506,4)</f>
        <v>0.803219890888834</v>
      </c>
    </row>
    <row r="819" customFormat="false" ht="12.75" hidden="false" customHeight="false" outlineLevel="0" collapsed="false">
      <c r="A819" s="95" t="n">
        <f aca="false">MONTH(B819)+(YEAR(B819)-1998)*12</f>
        <v>38</v>
      </c>
      <c r="B819" s="101" t="n">
        <v>36945</v>
      </c>
      <c r="C819" s="102" t="n">
        <v>35.46</v>
      </c>
      <c r="D819" s="98" t="n">
        <f aca="false">LN(C819/C818)</f>
        <v>-0.120224122212665</v>
      </c>
      <c r="E819" s="106" t="n">
        <f aca="false">STDEV(D810:D819)*SQRT(trade_day)</f>
        <v>3.30997620717512</v>
      </c>
      <c r="F819" s="97"/>
      <c r="G819" s="103" t="n">
        <f aca="false">IF(G$1="P",MAX(0,G$2-$C819),IF(G$1="C",MAX(0,$C819-G$2)))</f>
        <v>0</v>
      </c>
      <c r="H819" s="103" t="n">
        <f aca="false">IF(H$1="P",MAX(0,H$2-$C819),IF(H$1="C",MAX(0,$C819-H$2)))</f>
        <v>0</v>
      </c>
      <c r="I819" s="103" t="n">
        <f aca="false">IF(I$1="P",MAX(0,I$2-$C819),IF(I$1="C",MAX(0,$C819-I$2)))</f>
        <v>0</v>
      </c>
      <c r="J819" s="103" t="n">
        <f aca="false">IF(J$1="P",MAX(0,J$2-$C819),IF(J$1="C",MAX(0,$C819-J$2)))</f>
        <v>0</v>
      </c>
      <c r="K819" s="103" t="n">
        <f aca="false">IF(K$1="P",MAX(0,K$2-$C819),IF(K$1="C",MAX(0,$C819-K$2)))</f>
        <v>4.54</v>
      </c>
      <c r="L819" s="103" t="n">
        <f aca="false">IF(L$1="P",MAX(0,L$2-$C819),IF(L$1="C",MAX(0,$C819-L$2)))</f>
        <v>14.54</v>
      </c>
      <c r="M819" s="103" t="n">
        <f aca="false">IF(M$1="P",MAX(0,M$2-$C819),IF(M$1="C",MAX(0,$C819-M$2)))</f>
        <v>15.46</v>
      </c>
      <c r="N819" s="103" t="n">
        <f aca="false">IF(N$1="P",MAX(0,N$2-$C819),IF(N$1="C",MAX(0,$C819-N$2)))</f>
        <v>10.46</v>
      </c>
      <c r="O819" s="103" t="n">
        <f aca="false">IF(O$1="P",MAX(0,O$2-$C819),IF(O$1="C",MAX(0,$C819-O$2)))</f>
        <v>5.46</v>
      </c>
      <c r="P819" s="103" t="n">
        <f aca="false">IF(P$1="P",MAX(0,P$2-$C819),IF(P$1="C",MAX(0,$C819-P$2)))</f>
        <v>0.460000000000001</v>
      </c>
      <c r="Q819" s="103" t="n">
        <f aca="false">IF(Q$1="P",MAX(0,Q$2-$C819),IF(Q$1="C",MAX(0,$C819-Q$2)))</f>
        <v>0</v>
      </c>
      <c r="R819" s="103" t="n">
        <f aca="false">IF(R$1="P",MAX(0,R$2-$C819),IF(R$1="C",MAX(0,$C819-R$2)))</f>
        <v>0</v>
      </c>
      <c r="S819" s="103" t="n">
        <f aca="false">IF(S$1="P",MAX(0,S$2-$C819),IF(S$1="C",MAX(0,$C819-S$2)))</f>
        <v>0</v>
      </c>
      <c r="T819" s="104" t="n">
        <f aca="false">A819</f>
        <v>38</v>
      </c>
      <c r="U819" s="105" t="n">
        <f aca="false">VLOOKUP($B819,Gas!$B$3:$E$2506,2)</f>
        <v>5.11</v>
      </c>
      <c r="V819" s="46" t="n">
        <f aca="false">C819/U819</f>
        <v>6.93933463796478</v>
      </c>
      <c r="W819" s="99" t="n">
        <f aca="false">VLOOKUP($B819,Gas!$B$3:$E$2506,4)</f>
        <v>0.691932645467561</v>
      </c>
    </row>
    <row r="820" customFormat="false" ht="12.75" hidden="false" customHeight="false" outlineLevel="0" collapsed="false">
      <c r="A820" s="95" t="n">
        <f aca="false">MONTH(B820)+(YEAR(B820)-1998)*12</f>
        <v>38</v>
      </c>
      <c r="B820" s="101" t="n">
        <v>36948</v>
      </c>
      <c r="C820" s="102" t="n">
        <v>38.13</v>
      </c>
      <c r="D820" s="98" t="n">
        <f aca="false">LN(C820/C819)</f>
        <v>0.0725960732234106</v>
      </c>
      <c r="E820" s="106" t="n">
        <f aca="false">STDEV(D811:D820)*SQRT(trade_day)</f>
        <v>3.2710846485284</v>
      </c>
      <c r="F820" s="97"/>
      <c r="G820" s="103" t="n">
        <f aca="false">IF(G$1="P",MAX(0,G$2-$C820),IF(G$1="C",MAX(0,$C820-G$2)))</f>
        <v>0</v>
      </c>
      <c r="H820" s="103" t="n">
        <f aca="false">IF(H$1="P",MAX(0,H$2-$C820),IF(H$1="C",MAX(0,$C820-H$2)))</f>
        <v>0</v>
      </c>
      <c r="I820" s="103" t="n">
        <f aca="false">IF(I$1="P",MAX(0,I$2-$C820),IF(I$1="C",MAX(0,$C820-I$2)))</f>
        <v>0</v>
      </c>
      <c r="J820" s="103" t="n">
        <f aca="false">IF(J$1="P",MAX(0,J$2-$C820),IF(J$1="C",MAX(0,$C820-J$2)))</f>
        <v>0</v>
      </c>
      <c r="K820" s="103" t="n">
        <f aca="false">IF(K$1="P",MAX(0,K$2-$C820),IF(K$1="C",MAX(0,$C820-K$2)))</f>
        <v>1.87</v>
      </c>
      <c r="L820" s="103" t="n">
        <f aca="false">IF(L$1="P",MAX(0,L$2-$C820),IF(L$1="C",MAX(0,$C820-L$2)))</f>
        <v>11.87</v>
      </c>
      <c r="M820" s="103" t="n">
        <f aca="false">IF(M$1="P",MAX(0,M$2-$C820),IF(M$1="C",MAX(0,$C820-M$2)))</f>
        <v>18.13</v>
      </c>
      <c r="N820" s="103" t="n">
        <f aca="false">IF(N$1="P",MAX(0,N$2-$C820),IF(N$1="C",MAX(0,$C820-N$2)))</f>
        <v>13.13</v>
      </c>
      <c r="O820" s="103" t="n">
        <f aca="false">IF(O$1="P",MAX(0,O$2-$C820),IF(O$1="C",MAX(0,$C820-O$2)))</f>
        <v>8.13</v>
      </c>
      <c r="P820" s="103" t="n">
        <f aca="false">IF(P$1="P",MAX(0,P$2-$C820),IF(P$1="C",MAX(0,$C820-P$2)))</f>
        <v>3.13</v>
      </c>
      <c r="Q820" s="103" t="n">
        <f aca="false">IF(Q$1="P",MAX(0,Q$2-$C820),IF(Q$1="C",MAX(0,$C820-Q$2)))</f>
        <v>0</v>
      </c>
      <c r="R820" s="103" t="n">
        <f aca="false">IF(R$1="P",MAX(0,R$2-$C820),IF(R$1="C",MAX(0,$C820-R$2)))</f>
        <v>0</v>
      </c>
      <c r="S820" s="103" t="n">
        <f aca="false">IF(S$1="P",MAX(0,S$2-$C820),IF(S$1="C",MAX(0,$C820-S$2)))</f>
        <v>0</v>
      </c>
      <c r="T820" s="104" t="n">
        <f aca="false">A820</f>
        <v>38</v>
      </c>
      <c r="U820" s="105" t="n">
        <f aca="false">VLOOKUP($B820,Gas!$B$3:$E$2506,2)</f>
        <v>5.045</v>
      </c>
      <c r="V820" s="46" t="n">
        <f aca="false">C820/U820</f>
        <v>7.5579781962339</v>
      </c>
      <c r="W820" s="99" t="n">
        <f aca="false">VLOOKUP($B820,Gas!$B$3:$E$2506,4)</f>
        <v>0.334294985166372</v>
      </c>
    </row>
    <row r="821" customFormat="false" ht="12.75" hidden="false" customHeight="false" outlineLevel="0" collapsed="false">
      <c r="A821" s="95" t="n">
        <f aca="false">MONTH(B821)+(YEAR(B821)-1998)*12</f>
        <v>38</v>
      </c>
      <c r="B821" s="101" t="n">
        <v>36949</v>
      </c>
      <c r="C821" s="102" t="n">
        <v>39.19</v>
      </c>
      <c r="D821" s="98" t="n">
        <f aca="false">LN(C821/C820)</f>
        <v>0.0274202383420675</v>
      </c>
      <c r="E821" s="106" t="n">
        <f aca="false">STDEV(D812:D821)*SQRT(trade_day)</f>
        <v>3.18080389450281</v>
      </c>
      <c r="F821" s="97"/>
      <c r="G821" s="103" t="n">
        <f aca="false">IF(G$1="P",MAX(0,G$2-$C821),IF(G$1="C",MAX(0,$C821-G$2)))</f>
        <v>0</v>
      </c>
      <c r="H821" s="103" t="n">
        <f aca="false">IF(H$1="P",MAX(0,H$2-$C821),IF(H$1="C",MAX(0,$C821-H$2)))</f>
        <v>0</v>
      </c>
      <c r="I821" s="103" t="n">
        <f aca="false">IF(I$1="P",MAX(0,I$2-$C821),IF(I$1="C",MAX(0,$C821-I$2)))</f>
        <v>0</v>
      </c>
      <c r="J821" s="103" t="n">
        <f aca="false">IF(J$1="P",MAX(0,J$2-$C821),IF(J$1="C",MAX(0,$C821-J$2)))</f>
        <v>0</v>
      </c>
      <c r="K821" s="103" t="n">
        <f aca="false">IF(K$1="P",MAX(0,K$2-$C821),IF(K$1="C",MAX(0,$C821-K$2)))</f>
        <v>0.810000000000002</v>
      </c>
      <c r="L821" s="103" t="n">
        <f aca="false">IF(L$1="P",MAX(0,L$2-$C821),IF(L$1="C",MAX(0,$C821-L$2)))</f>
        <v>10.81</v>
      </c>
      <c r="M821" s="103" t="n">
        <f aca="false">IF(M$1="P",MAX(0,M$2-$C821),IF(M$1="C",MAX(0,$C821-M$2)))</f>
        <v>19.19</v>
      </c>
      <c r="N821" s="103" t="n">
        <f aca="false">IF(N$1="P",MAX(0,N$2-$C821),IF(N$1="C",MAX(0,$C821-N$2)))</f>
        <v>14.19</v>
      </c>
      <c r="O821" s="103" t="n">
        <f aca="false">IF(O$1="P",MAX(0,O$2-$C821),IF(O$1="C",MAX(0,$C821-O$2)))</f>
        <v>9.19</v>
      </c>
      <c r="P821" s="103" t="n">
        <f aca="false">IF(P$1="P",MAX(0,P$2-$C821),IF(P$1="C",MAX(0,$C821-P$2)))</f>
        <v>4.19</v>
      </c>
      <c r="Q821" s="103" t="n">
        <f aca="false">IF(Q$1="P",MAX(0,Q$2-$C821),IF(Q$1="C",MAX(0,$C821-Q$2)))</f>
        <v>0</v>
      </c>
      <c r="R821" s="103" t="n">
        <f aca="false">IF(R$1="P",MAX(0,R$2-$C821),IF(R$1="C",MAX(0,$C821-R$2)))</f>
        <v>0</v>
      </c>
      <c r="S821" s="103" t="n">
        <f aca="false">IF(S$1="P",MAX(0,S$2-$C821),IF(S$1="C",MAX(0,$C821-S$2)))</f>
        <v>0</v>
      </c>
      <c r="T821" s="104" t="n">
        <f aca="false">A821</f>
        <v>38</v>
      </c>
      <c r="U821" s="105" t="n">
        <f aca="false">VLOOKUP($B821,Gas!$B$3:$E$2506,2)</f>
        <v>5.06</v>
      </c>
      <c r="V821" s="46" t="n">
        <f aca="false">C821/U821</f>
        <v>7.74505928853755</v>
      </c>
      <c r="W821" s="99" t="n">
        <f aca="false">VLOOKUP($B821,Gas!$B$3:$E$2506,4)</f>
        <v>0.307888862955035</v>
      </c>
    </row>
    <row r="822" customFormat="false" ht="12.75" hidden="false" customHeight="false" outlineLevel="0" collapsed="false">
      <c r="A822" s="95" t="n">
        <f aca="false">MONTH(B822)+(YEAR(B822)-1998)*12</f>
        <v>38</v>
      </c>
      <c r="B822" s="101" t="n">
        <v>36950</v>
      </c>
      <c r="C822" s="102" t="n">
        <v>45.17</v>
      </c>
      <c r="D822" s="98" t="n">
        <f aca="false">LN(C822/C821)</f>
        <v>0.142011537454973</v>
      </c>
      <c r="E822" s="106" t="n">
        <f aca="false">STDEV(D813:D822)*SQRT(trade_day)</f>
        <v>3.23347220482616</v>
      </c>
      <c r="F822" s="97"/>
      <c r="G822" s="103" t="n">
        <f aca="false">IF(G$1="P",MAX(0,G$2-$C822),IF(G$1="C",MAX(0,$C822-G$2)))</f>
        <v>0</v>
      </c>
      <c r="H822" s="103" t="n">
        <f aca="false">IF(H$1="P",MAX(0,H$2-$C822),IF(H$1="C",MAX(0,$C822-H$2)))</f>
        <v>0</v>
      </c>
      <c r="I822" s="103" t="n">
        <f aca="false">IF(I$1="P",MAX(0,I$2-$C822),IF(I$1="C",MAX(0,$C822-I$2)))</f>
        <v>0</v>
      </c>
      <c r="J822" s="103" t="n">
        <f aca="false">IF(J$1="P",MAX(0,J$2-$C822),IF(J$1="C",MAX(0,$C822-J$2)))</f>
        <v>0</v>
      </c>
      <c r="K822" s="103" t="n">
        <f aca="false">IF(K$1="P",MAX(0,K$2-$C822),IF(K$1="C",MAX(0,$C822-K$2)))</f>
        <v>0</v>
      </c>
      <c r="L822" s="103" t="n">
        <f aca="false">IF(L$1="P",MAX(0,L$2-$C822),IF(L$1="C",MAX(0,$C822-L$2)))</f>
        <v>4.83</v>
      </c>
      <c r="M822" s="103" t="n">
        <f aca="false">IF(M$1="P",MAX(0,M$2-$C822),IF(M$1="C",MAX(0,$C822-M$2)))</f>
        <v>25.17</v>
      </c>
      <c r="N822" s="103" t="n">
        <f aca="false">IF(N$1="P",MAX(0,N$2-$C822),IF(N$1="C",MAX(0,$C822-N$2)))</f>
        <v>20.17</v>
      </c>
      <c r="O822" s="103" t="n">
        <f aca="false">IF(O$1="P",MAX(0,O$2-$C822),IF(O$1="C",MAX(0,$C822-O$2)))</f>
        <v>15.17</v>
      </c>
      <c r="P822" s="103" t="n">
        <f aca="false">IF(P$1="P",MAX(0,P$2-$C822),IF(P$1="C",MAX(0,$C822-P$2)))</f>
        <v>10.17</v>
      </c>
      <c r="Q822" s="103" t="n">
        <f aca="false">IF(Q$1="P",MAX(0,Q$2-$C822),IF(Q$1="C",MAX(0,$C822-Q$2)))</f>
        <v>5.17</v>
      </c>
      <c r="R822" s="103" t="n">
        <f aca="false">IF(R$1="P",MAX(0,R$2-$C822),IF(R$1="C",MAX(0,$C822-R$2)))</f>
        <v>0</v>
      </c>
      <c r="S822" s="103" t="n">
        <f aca="false">IF(S$1="P",MAX(0,S$2-$C822),IF(S$1="C",MAX(0,$C822-S$2)))</f>
        <v>0</v>
      </c>
      <c r="T822" s="104" t="n">
        <f aca="false">A822</f>
        <v>38</v>
      </c>
      <c r="U822" s="105" t="n">
        <f aca="false">VLOOKUP($B822,Gas!$B$3:$E$2506,2)</f>
        <v>5.095</v>
      </c>
      <c r="V822" s="46" t="n">
        <f aca="false">C822/U822</f>
        <v>8.86555446516192</v>
      </c>
      <c r="W822" s="99" t="n">
        <f aca="false">VLOOKUP($B822,Gas!$B$3:$E$2506,4)</f>
        <v>0.317625659677106</v>
      </c>
    </row>
    <row r="823" customFormat="false" ht="12.75" hidden="false" customHeight="false" outlineLevel="0" collapsed="false">
      <c r="A823" s="95" t="n">
        <f aca="false">MONTH(B823)+(YEAR(B823)-1998)*12</f>
        <v>39</v>
      </c>
      <c r="B823" s="101" t="n">
        <v>36951</v>
      </c>
      <c r="C823" s="102" t="n">
        <v>42.15</v>
      </c>
      <c r="D823" s="98" t="n">
        <f aca="false">LN(C823/C822)</f>
        <v>-0.0691984652186484</v>
      </c>
      <c r="E823" s="106" t="n">
        <f aca="false">STDEV(D814:D823)*SQRT(trade_day)</f>
        <v>2.73459880411304</v>
      </c>
      <c r="F823" s="97"/>
      <c r="G823" s="103" t="n">
        <f aca="false">IF(G$1="P",MAX(0,G$2-$C823),IF(G$1="C",MAX(0,$C823-G$2)))</f>
        <v>0</v>
      </c>
      <c r="H823" s="103" t="n">
        <f aca="false">IF(H$1="P",MAX(0,H$2-$C823),IF(H$1="C",MAX(0,$C823-H$2)))</f>
        <v>0</v>
      </c>
      <c r="I823" s="103" t="n">
        <f aca="false">IF(I$1="P",MAX(0,I$2-$C823),IF(I$1="C",MAX(0,$C823-I$2)))</f>
        <v>0</v>
      </c>
      <c r="J823" s="103" t="n">
        <f aca="false">IF(J$1="P",MAX(0,J$2-$C823),IF(J$1="C",MAX(0,$C823-J$2)))</f>
        <v>0</v>
      </c>
      <c r="K823" s="103" t="n">
        <f aca="false">IF(K$1="P",MAX(0,K$2-$C823),IF(K$1="C",MAX(0,$C823-K$2)))</f>
        <v>0</v>
      </c>
      <c r="L823" s="103" t="n">
        <f aca="false">IF(L$1="P",MAX(0,L$2-$C823),IF(L$1="C",MAX(0,$C823-L$2)))</f>
        <v>7.85</v>
      </c>
      <c r="M823" s="103" t="n">
        <f aca="false">IF(M$1="P",MAX(0,M$2-$C823),IF(M$1="C",MAX(0,$C823-M$2)))</f>
        <v>22.15</v>
      </c>
      <c r="N823" s="103" t="n">
        <f aca="false">IF(N$1="P",MAX(0,N$2-$C823),IF(N$1="C",MAX(0,$C823-N$2)))</f>
        <v>17.15</v>
      </c>
      <c r="O823" s="103" t="n">
        <f aca="false">IF(O$1="P",MAX(0,O$2-$C823),IF(O$1="C",MAX(0,$C823-O$2)))</f>
        <v>12.15</v>
      </c>
      <c r="P823" s="103" t="n">
        <f aca="false">IF(P$1="P",MAX(0,P$2-$C823),IF(P$1="C",MAX(0,$C823-P$2)))</f>
        <v>7.15</v>
      </c>
      <c r="Q823" s="103" t="n">
        <f aca="false">IF(Q$1="P",MAX(0,Q$2-$C823),IF(Q$1="C",MAX(0,$C823-Q$2)))</f>
        <v>2.15</v>
      </c>
      <c r="R823" s="103" t="n">
        <f aca="false">IF(R$1="P",MAX(0,R$2-$C823),IF(R$1="C",MAX(0,$C823-R$2)))</f>
        <v>0</v>
      </c>
      <c r="S823" s="103" t="n">
        <f aca="false">IF(S$1="P",MAX(0,S$2-$C823),IF(S$1="C",MAX(0,$C823-S$2)))</f>
        <v>0</v>
      </c>
      <c r="T823" s="104" t="n">
        <f aca="false">A823</f>
        <v>39</v>
      </c>
      <c r="U823" s="105" t="n">
        <f aca="false">VLOOKUP($B823,Gas!$B$3:$E$2506,2)</f>
        <v>5.165</v>
      </c>
      <c r="V823" s="46" t="n">
        <f aca="false">C823/U823</f>
        <v>8.16069699903195</v>
      </c>
      <c r="W823" s="99" t="n">
        <f aca="false">VLOOKUP($B823,Gas!$B$3:$E$2506,4)</f>
        <v>0.339915630803971</v>
      </c>
    </row>
    <row r="824" customFormat="false" ht="12.75" hidden="false" customHeight="false" outlineLevel="0" collapsed="false">
      <c r="A824" s="95" t="n">
        <f aca="false">MONTH(B824)+(YEAR(B824)-1998)*12</f>
        <v>39</v>
      </c>
      <c r="B824" s="101" t="n">
        <v>36952</v>
      </c>
      <c r="C824" s="102" t="n">
        <v>36.9</v>
      </c>
      <c r="D824" s="98" t="n">
        <f aca="false">LN(C824/C823)</f>
        <v>-0.133023133401383</v>
      </c>
      <c r="E824" s="106" t="n">
        <f aca="false">STDEV(D815:D824)*SQRT(trade_day)</f>
        <v>2.88219724829029</v>
      </c>
      <c r="F824" s="97"/>
      <c r="G824" s="103" t="n">
        <f aca="false">IF(G$1="P",MAX(0,G$2-$C824),IF(G$1="C",MAX(0,$C824-G$2)))</f>
        <v>0</v>
      </c>
      <c r="H824" s="103" t="n">
        <f aca="false">IF(H$1="P",MAX(0,H$2-$C824),IF(H$1="C",MAX(0,$C824-H$2)))</f>
        <v>0</v>
      </c>
      <c r="I824" s="103" t="n">
        <f aca="false">IF(I$1="P",MAX(0,I$2-$C824),IF(I$1="C",MAX(0,$C824-I$2)))</f>
        <v>0</v>
      </c>
      <c r="J824" s="103" t="n">
        <f aca="false">IF(J$1="P",MAX(0,J$2-$C824),IF(J$1="C",MAX(0,$C824-J$2)))</f>
        <v>0</v>
      </c>
      <c r="K824" s="103" t="n">
        <f aca="false">IF(K$1="P",MAX(0,K$2-$C824),IF(K$1="C",MAX(0,$C824-K$2)))</f>
        <v>3.1</v>
      </c>
      <c r="L824" s="103" t="n">
        <f aca="false">IF(L$1="P",MAX(0,L$2-$C824),IF(L$1="C",MAX(0,$C824-L$2)))</f>
        <v>13.1</v>
      </c>
      <c r="M824" s="103" t="n">
        <f aca="false">IF(M$1="P",MAX(0,M$2-$C824),IF(M$1="C",MAX(0,$C824-M$2)))</f>
        <v>16.9</v>
      </c>
      <c r="N824" s="103" t="n">
        <f aca="false">IF(N$1="P",MAX(0,N$2-$C824),IF(N$1="C",MAX(0,$C824-N$2)))</f>
        <v>11.9</v>
      </c>
      <c r="O824" s="103" t="n">
        <f aca="false">IF(O$1="P",MAX(0,O$2-$C824),IF(O$1="C",MAX(0,$C824-O$2)))</f>
        <v>6.9</v>
      </c>
      <c r="P824" s="103" t="n">
        <f aca="false">IF(P$1="P",MAX(0,P$2-$C824),IF(P$1="C",MAX(0,$C824-P$2)))</f>
        <v>1.9</v>
      </c>
      <c r="Q824" s="103" t="n">
        <f aca="false">IF(Q$1="P",MAX(0,Q$2-$C824),IF(Q$1="C",MAX(0,$C824-Q$2)))</f>
        <v>0</v>
      </c>
      <c r="R824" s="103" t="n">
        <f aca="false">IF(R$1="P",MAX(0,R$2-$C824),IF(R$1="C",MAX(0,$C824-R$2)))</f>
        <v>0</v>
      </c>
      <c r="S824" s="103" t="n">
        <f aca="false">IF(S$1="P",MAX(0,S$2-$C824),IF(S$1="C",MAX(0,$C824-S$2)))</f>
        <v>0</v>
      </c>
      <c r="T824" s="104" t="n">
        <f aca="false">A824</f>
        <v>39</v>
      </c>
      <c r="U824" s="105" t="n">
        <f aca="false">VLOOKUP($B824,Gas!$B$3:$E$2506,2)</f>
        <v>5.085</v>
      </c>
      <c r="V824" s="46" t="n">
        <f aca="false">C824/U824</f>
        <v>7.25663716814159</v>
      </c>
      <c r="W824" s="99" t="n">
        <f aca="false">VLOOKUP($B824,Gas!$B$3:$E$2506,4)</f>
        <v>0.342304544804288</v>
      </c>
    </row>
    <row r="825" customFormat="false" ht="12.75" hidden="false" customHeight="false" outlineLevel="0" collapsed="false">
      <c r="A825" s="95" t="n">
        <f aca="false">MONTH(B825)+(YEAR(B825)-1998)*12</f>
        <v>39</v>
      </c>
      <c r="B825" s="101" t="n">
        <v>36955</v>
      </c>
      <c r="C825" s="102" t="n">
        <v>39.27</v>
      </c>
      <c r="D825" s="98" t="n">
        <f aca="false">LN(C825/C824)</f>
        <v>0.0622493175434369</v>
      </c>
      <c r="E825" s="106" t="n">
        <f aca="false">STDEV(D816:D825)*SQRT(trade_day)</f>
        <v>2.88317061358767</v>
      </c>
      <c r="F825" s="97"/>
      <c r="G825" s="103" t="n">
        <f aca="false">IF(G$1="P",MAX(0,G$2-$C825),IF(G$1="C",MAX(0,$C825-G$2)))</f>
        <v>0</v>
      </c>
      <c r="H825" s="103" t="n">
        <f aca="false">IF(H$1="P",MAX(0,H$2-$C825),IF(H$1="C",MAX(0,$C825-H$2)))</f>
        <v>0</v>
      </c>
      <c r="I825" s="103" t="n">
        <f aca="false">IF(I$1="P",MAX(0,I$2-$C825),IF(I$1="C",MAX(0,$C825-I$2)))</f>
        <v>0</v>
      </c>
      <c r="J825" s="103" t="n">
        <f aca="false">IF(J$1="P",MAX(0,J$2-$C825),IF(J$1="C",MAX(0,$C825-J$2)))</f>
        <v>0</v>
      </c>
      <c r="K825" s="103" t="n">
        <f aca="false">IF(K$1="P",MAX(0,K$2-$C825),IF(K$1="C",MAX(0,$C825-K$2)))</f>
        <v>0.729999999999997</v>
      </c>
      <c r="L825" s="103" t="n">
        <f aca="false">IF(L$1="P",MAX(0,L$2-$C825),IF(L$1="C",MAX(0,$C825-L$2)))</f>
        <v>10.73</v>
      </c>
      <c r="M825" s="103" t="n">
        <f aca="false">IF(M$1="P",MAX(0,M$2-$C825),IF(M$1="C",MAX(0,$C825-M$2)))</f>
        <v>19.27</v>
      </c>
      <c r="N825" s="103" t="n">
        <f aca="false">IF(N$1="P",MAX(0,N$2-$C825),IF(N$1="C",MAX(0,$C825-N$2)))</f>
        <v>14.27</v>
      </c>
      <c r="O825" s="103" t="n">
        <f aca="false">IF(O$1="P",MAX(0,O$2-$C825),IF(O$1="C",MAX(0,$C825-O$2)))</f>
        <v>9.27</v>
      </c>
      <c r="P825" s="103" t="n">
        <f aca="false">IF(P$1="P",MAX(0,P$2-$C825),IF(P$1="C",MAX(0,$C825-P$2)))</f>
        <v>4.27</v>
      </c>
      <c r="Q825" s="103" t="n">
        <f aca="false">IF(Q$1="P",MAX(0,Q$2-$C825),IF(Q$1="C",MAX(0,$C825-Q$2)))</f>
        <v>0</v>
      </c>
      <c r="R825" s="103" t="n">
        <f aca="false">IF(R$1="P",MAX(0,R$2-$C825),IF(R$1="C",MAX(0,$C825-R$2)))</f>
        <v>0</v>
      </c>
      <c r="S825" s="103" t="n">
        <f aca="false">IF(S$1="P",MAX(0,S$2-$C825),IF(S$1="C",MAX(0,$C825-S$2)))</f>
        <v>0</v>
      </c>
      <c r="T825" s="104" t="n">
        <f aca="false">A825</f>
        <v>39</v>
      </c>
      <c r="U825" s="105" t="n">
        <f aca="false">VLOOKUP($B825,Gas!$B$3:$E$2506,2)</f>
        <v>5.09</v>
      </c>
      <c r="V825" s="46" t="n">
        <f aca="false">C825/U825</f>
        <v>7.71512770137525</v>
      </c>
      <c r="W825" s="99" t="n">
        <f aca="false">VLOOKUP($B825,Gas!$B$3:$E$2506,4)</f>
        <v>0.162300475387969</v>
      </c>
    </row>
    <row r="826" customFormat="false" ht="12.75" hidden="false" customHeight="false" outlineLevel="0" collapsed="false">
      <c r="A826" s="95" t="n">
        <f aca="false">MONTH(B826)+(YEAR(B826)-1998)*12</f>
        <v>39</v>
      </c>
      <c r="B826" s="101" t="n">
        <v>36956</v>
      </c>
      <c r="C826" s="102" t="n">
        <v>50.92</v>
      </c>
      <c r="D826" s="98" t="n">
        <f aca="false">LN(C826/C825)</f>
        <v>0.259794905099287</v>
      </c>
      <c r="E826" s="106" t="n">
        <f aca="false">STDEV(D817:D826)*SQRT(trade_day)</f>
        <v>3.05946167918889</v>
      </c>
      <c r="F826" s="97"/>
      <c r="G826" s="103" t="n">
        <f aca="false">IF(G$1="P",MAX(0,G$2-$C826),IF(G$1="C",MAX(0,$C826-G$2)))</f>
        <v>0</v>
      </c>
      <c r="H826" s="103" t="n">
        <f aca="false">IF(H$1="P",MAX(0,H$2-$C826),IF(H$1="C",MAX(0,$C826-H$2)))</f>
        <v>0</v>
      </c>
      <c r="I826" s="103" t="n">
        <f aca="false">IF(I$1="P",MAX(0,I$2-$C826),IF(I$1="C",MAX(0,$C826-I$2)))</f>
        <v>0</v>
      </c>
      <c r="J826" s="103" t="n">
        <f aca="false">IF(J$1="P",MAX(0,J$2-$C826),IF(J$1="C",MAX(0,$C826-J$2)))</f>
        <v>0</v>
      </c>
      <c r="K826" s="103" t="n">
        <f aca="false">IF(K$1="P",MAX(0,K$2-$C826),IF(K$1="C",MAX(0,$C826-K$2)))</f>
        <v>0</v>
      </c>
      <c r="L826" s="103" t="n">
        <f aca="false">IF(L$1="P",MAX(0,L$2-$C826),IF(L$1="C",MAX(0,$C826-L$2)))</f>
        <v>0</v>
      </c>
      <c r="M826" s="103" t="n">
        <f aca="false">IF(M$1="P",MAX(0,M$2-$C826),IF(M$1="C",MAX(0,$C826-M$2)))</f>
        <v>30.92</v>
      </c>
      <c r="N826" s="103" t="n">
        <f aca="false">IF(N$1="P",MAX(0,N$2-$C826),IF(N$1="C",MAX(0,$C826-N$2)))</f>
        <v>25.92</v>
      </c>
      <c r="O826" s="103" t="n">
        <f aca="false">IF(O$1="P",MAX(0,O$2-$C826),IF(O$1="C",MAX(0,$C826-O$2)))</f>
        <v>20.92</v>
      </c>
      <c r="P826" s="103" t="n">
        <f aca="false">IF(P$1="P",MAX(0,P$2-$C826),IF(P$1="C",MAX(0,$C826-P$2)))</f>
        <v>15.92</v>
      </c>
      <c r="Q826" s="103" t="n">
        <f aca="false">IF(Q$1="P",MAX(0,Q$2-$C826),IF(Q$1="C",MAX(0,$C826-Q$2)))</f>
        <v>10.92</v>
      </c>
      <c r="R826" s="103" t="n">
        <f aca="false">IF(R$1="P",MAX(0,R$2-$C826),IF(R$1="C",MAX(0,$C826-R$2)))</f>
        <v>0.920000000000002</v>
      </c>
      <c r="S826" s="103" t="n">
        <f aca="false">IF(S$1="P",MAX(0,S$2-$C826),IF(S$1="C",MAX(0,$C826-S$2)))</f>
        <v>0</v>
      </c>
      <c r="T826" s="104" t="n">
        <f aca="false">A826</f>
        <v>39</v>
      </c>
      <c r="U826" s="105" t="n">
        <f aca="false">VLOOKUP($B826,Gas!$B$3:$E$2506,2)</f>
        <v>5.315</v>
      </c>
      <c r="V826" s="46" t="n">
        <f aca="false">C826/U826</f>
        <v>9.58043273753528</v>
      </c>
      <c r="W826" s="99" t="n">
        <f aca="false">VLOOKUP($B826,Gas!$B$3:$E$2506,4)</f>
        <v>0.290884624878847</v>
      </c>
    </row>
    <row r="827" customFormat="false" ht="12.75" hidden="false" customHeight="false" outlineLevel="0" collapsed="false">
      <c r="A827" s="95" t="n">
        <f aca="false">MONTH(B827)+(YEAR(B827)-1998)*12</f>
        <v>39</v>
      </c>
      <c r="B827" s="101" t="n">
        <v>36957</v>
      </c>
      <c r="C827" s="102" t="n">
        <v>54.77</v>
      </c>
      <c r="D827" s="98" t="n">
        <f aca="false">LN(C827/C826)</f>
        <v>0.0728868251064243</v>
      </c>
      <c r="E827" s="106" t="n">
        <f aca="false">STDEV(D818:D827)*SQRT(trade_day)</f>
        <v>1.92740842228329</v>
      </c>
      <c r="F827" s="97"/>
      <c r="G827" s="103" t="n">
        <f aca="false">IF(G$1="P",MAX(0,G$2-$C827),IF(G$1="C",MAX(0,$C827-G$2)))</f>
        <v>0</v>
      </c>
      <c r="H827" s="103" t="n">
        <f aca="false">IF(H$1="P",MAX(0,H$2-$C827),IF(H$1="C",MAX(0,$C827-H$2)))</f>
        <v>0</v>
      </c>
      <c r="I827" s="103" t="n">
        <f aca="false">IF(I$1="P",MAX(0,I$2-$C827),IF(I$1="C",MAX(0,$C827-I$2)))</f>
        <v>0</v>
      </c>
      <c r="J827" s="103" t="n">
        <f aca="false">IF(J$1="P",MAX(0,J$2-$C827),IF(J$1="C",MAX(0,$C827-J$2)))</f>
        <v>0</v>
      </c>
      <c r="K827" s="103" t="n">
        <f aca="false">IF(K$1="P",MAX(0,K$2-$C827),IF(K$1="C",MAX(0,$C827-K$2)))</f>
        <v>0</v>
      </c>
      <c r="L827" s="103" t="n">
        <f aca="false">IF(L$1="P",MAX(0,L$2-$C827),IF(L$1="C",MAX(0,$C827-L$2)))</f>
        <v>0</v>
      </c>
      <c r="M827" s="103" t="n">
        <f aca="false">IF(M$1="P",MAX(0,M$2-$C827),IF(M$1="C",MAX(0,$C827-M$2)))</f>
        <v>34.77</v>
      </c>
      <c r="N827" s="103" t="n">
        <f aca="false">IF(N$1="P",MAX(0,N$2-$C827),IF(N$1="C",MAX(0,$C827-N$2)))</f>
        <v>29.77</v>
      </c>
      <c r="O827" s="103" t="n">
        <f aca="false">IF(O$1="P",MAX(0,O$2-$C827),IF(O$1="C",MAX(0,$C827-O$2)))</f>
        <v>24.77</v>
      </c>
      <c r="P827" s="103" t="n">
        <f aca="false">IF(P$1="P",MAX(0,P$2-$C827),IF(P$1="C",MAX(0,$C827-P$2)))</f>
        <v>19.77</v>
      </c>
      <c r="Q827" s="103" t="n">
        <f aca="false">IF(Q$1="P",MAX(0,Q$2-$C827),IF(Q$1="C",MAX(0,$C827-Q$2)))</f>
        <v>14.77</v>
      </c>
      <c r="R827" s="103" t="n">
        <f aca="false">IF(R$1="P",MAX(0,R$2-$C827),IF(R$1="C",MAX(0,$C827-R$2)))</f>
        <v>4.77</v>
      </c>
      <c r="S827" s="103" t="n">
        <f aca="false">IF(S$1="P",MAX(0,S$2-$C827),IF(S$1="C",MAX(0,$C827-S$2)))</f>
        <v>0</v>
      </c>
      <c r="T827" s="104" t="n">
        <f aca="false">A827</f>
        <v>39</v>
      </c>
      <c r="U827" s="105" t="n">
        <f aca="false">VLOOKUP($B827,Gas!$B$3:$E$2506,2)</f>
        <v>5.26</v>
      </c>
      <c r="V827" s="46" t="n">
        <f aca="false">C827/U827</f>
        <v>10.4125475285171</v>
      </c>
      <c r="W827" s="99" t="n">
        <f aca="false">VLOOKUP($B827,Gas!$B$3:$E$2506,4)</f>
        <v>0.304896636082642</v>
      </c>
    </row>
    <row r="828" customFormat="false" ht="12.75" hidden="false" customHeight="false" outlineLevel="0" collapsed="false">
      <c r="A828" s="95" t="n">
        <f aca="false">MONTH(B828)+(YEAR(B828)-1998)*12</f>
        <v>39</v>
      </c>
      <c r="B828" s="101" t="n">
        <v>36958</v>
      </c>
      <c r="C828" s="102" t="n">
        <v>43.15</v>
      </c>
      <c r="D828" s="98" t="n">
        <f aca="false">LN(C828/C827)</f>
        <v>-0.238460181266193</v>
      </c>
      <c r="E828" s="106" t="n">
        <f aca="false">STDEV(D819:D828)*SQRT(trade_day)</f>
        <v>2.33388367933983</v>
      </c>
      <c r="F828" s="97"/>
      <c r="G828" s="103" t="n">
        <f aca="false">IF(G$1="P",MAX(0,G$2-$C828),IF(G$1="C",MAX(0,$C828-G$2)))</f>
        <v>0</v>
      </c>
      <c r="H828" s="103" t="n">
        <f aca="false">IF(H$1="P",MAX(0,H$2-$C828),IF(H$1="C",MAX(0,$C828-H$2)))</f>
        <v>0</v>
      </c>
      <c r="I828" s="103" t="n">
        <f aca="false">IF(I$1="P",MAX(0,I$2-$C828),IF(I$1="C",MAX(0,$C828-I$2)))</f>
        <v>0</v>
      </c>
      <c r="J828" s="103" t="n">
        <f aca="false">IF(J$1="P",MAX(0,J$2-$C828),IF(J$1="C",MAX(0,$C828-J$2)))</f>
        <v>0</v>
      </c>
      <c r="K828" s="103" t="n">
        <f aca="false">IF(K$1="P",MAX(0,K$2-$C828),IF(K$1="C",MAX(0,$C828-K$2)))</f>
        <v>0</v>
      </c>
      <c r="L828" s="103" t="n">
        <f aca="false">IF(L$1="P",MAX(0,L$2-$C828),IF(L$1="C",MAX(0,$C828-L$2)))</f>
        <v>6.85</v>
      </c>
      <c r="M828" s="103" t="n">
        <f aca="false">IF(M$1="P",MAX(0,M$2-$C828),IF(M$1="C",MAX(0,$C828-M$2)))</f>
        <v>23.15</v>
      </c>
      <c r="N828" s="103" t="n">
        <f aca="false">IF(N$1="P",MAX(0,N$2-$C828),IF(N$1="C",MAX(0,$C828-N$2)))</f>
        <v>18.15</v>
      </c>
      <c r="O828" s="103" t="n">
        <f aca="false">IF(O$1="P",MAX(0,O$2-$C828),IF(O$1="C",MAX(0,$C828-O$2)))</f>
        <v>13.15</v>
      </c>
      <c r="P828" s="103" t="n">
        <f aca="false">IF(P$1="P",MAX(0,P$2-$C828),IF(P$1="C",MAX(0,$C828-P$2)))</f>
        <v>8.15</v>
      </c>
      <c r="Q828" s="103" t="n">
        <f aca="false">IF(Q$1="P",MAX(0,Q$2-$C828),IF(Q$1="C",MAX(0,$C828-Q$2)))</f>
        <v>3.15</v>
      </c>
      <c r="R828" s="103" t="n">
        <f aca="false">IF(R$1="P",MAX(0,R$2-$C828),IF(R$1="C",MAX(0,$C828-R$2)))</f>
        <v>0</v>
      </c>
      <c r="S828" s="103" t="n">
        <f aca="false">IF(S$1="P",MAX(0,S$2-$C828),IF(S$1="C",MAX(0,$C828-S$2)))</f>
        <v>0</v>
      </c>
      <c r="T828" s="104" t="n">
        <f aca="false">A828</f>
        <v>39</v>
      </c>
      <c r="U828" s="105" t="n">
        <f aca="false">VLOOKUP($B828,Gas!$B$3:$E$2506,2)</f>
        <v>5.225</v>
      </c>
      <c r="V828" s="46" t="n">
        <f aca="false">C828/U828</f>
        <v>8.25837320574163</v>
      </c>
      <c r="W828" s="99" t="n">
        <f aca="false">VLOOKUP($B828,Gas!$B$3:$E$2506,4)</f>
        <v>0.311205347363685</v>
      </c>
    </row>
    <row r="829" customFormat="false" ht="12.75" hidden="false" customHeight="false" outlineLevel="0" collapsed="false">
      <c r="A829" s="95" t="n">
        <f aca="false">MONTH(B829)+(YEAR(B829)-1998)*12</f>
        <v>39</v>
      </c>
      <c r="B829" s="101" t="n">
        <v>36959</v>
      </c>
      <c r="C829" s="102" t="n">
        <v>40.65</v>
      </c>
      <c r="D829" s="98" t="n">
        <f aca="false">LN(C829/C828)</f>
        <v>-0.0596835815356173</v>
      </c>
      <c r="E829" s="106" t="n">
        <f aca="false">STDEV(D820:D829)*SQRT(trade_day)</f>
        <v>2.26024449135897</v>
      </c>
      <c r="F829" s="97"/>
      <c r="G829" s="103" t="n">
        <f aca="false">IF(G$1="P",MAX(0,G$2-$C829),IF(G$1="C",MAX(0,$C829-G$2)))</f>
        <v>0</v>
      </c>
      <c r="H829" s="103" t="n">
        <f aca="false">IF(H$1="P",MAX(0,H$2-$C829),IF(H$1="C",MAX(0,$C829-H$2)))</f>
        <v>0</v>
      </c>
      <c r="I829" s="103" t="n">
        <f aca="false">IF(I$1="P",MAX(0,I$2-$C829),IF(I$1="C",MAX(0,$C829-I$2)))</f>
        <v>0</v>
      </c>
      <c r="J829" s="103" t="n">
        <f aca="false">IF(J$1="P",MAX(0,J$2-$C829),IF(J$1="C",MAX(0,$C829-J$2)))</f>
        <v>0</v>
      </c>
      <c r="K829" s="103" t="n">
        <f aca="false">IF(K$1="P",MAX(0,K$2-$C829),IF(K$1="C",MAX(0,$C829-K$2)))</f>
        <v>0</v>
      </c>
      <c r="L829" s="103" t="n">
        <f aca="false">IF(L$1="P",MAX(0,L$2-$C829),IF(L$1="C",MAX(0,$C829-L$2)))</f>
        <v>9.35</v>
      </c>
      <c r="M829" s="103" t="n">
        <f aca="false">IF(M$1="P",MAX(0,M$2-$C829),IF(M$1="C",MAX(0,$C829-M$2)))</f>
        <v>20.65</v>
      </c>
      <c r="N829" s="103" t="n">
        <f aca="false">IF(N$1="P",MAX(0,N$2-$C829),IF(N$1="C",MAX(0,$C829-N$2)))</f>
        <v>15.65</v>
      </c>
      <c r="O829" s="103" t="n">
        <f aca="false">IF(O$1="P",MAX(0,O$2-$C829),IF(O$1="C",MAX(0,$C829-O$2)))</f>
        <v>10.65</v>
      </c>
      <c r="P829" s="103" t="n">
        <f aca="false">IF(P$1="P",MAX(0,P$2-$C829),IF(P$1="C",MAX(0,$C829-P$2)))</f>
        <v>5.65</v>
      </c>
      <c r="Q829" s="103" t="n">
        <f aca="false">IF(Q$1="P",MAX(0,Q$2-$C829),IF(Q$1="C",MAX(0,$C829-Q$2)))</f>
        <v>0.649999999999999</v>
      </c>
      <c r="R829" s="103" t="n">
        <f aca="false">IF(R$1="P",MAX(0,R$2-$C829),IF(R$1="C",MAX(0,$C829-R$2)))</f>
        <v>0</v>
      </c>
      <c r="S829" s="103" t="n">
        <f aca="false">IF(S$1="P",MAX(0,S$2-$C829),IF(S$1="C",MAX(0,$C829-S$2)))</f>
        <v>0</v>
      </c>
      <c r="T829" s="104" t="n">
        <f aca="false">A829</f>
        <v>39</v>
      </c>
      <c r="U829" s="105" t="n">
        <f aca="false">VLOOKUP($B829,Gas!$B$3:$E$2506,2)</f>
        <v>5.245</v>
      </c>
      <c r="V829" s="46" t="n">
        <f aca="false">C829/U829</f>
        <v>7.75023832221163</v>
      </c>
      <c r="W829" s="99" t="n">
        <f aca="false">VLOOKUP($B829,Gas!$B$3:$E$2506,4)</f>
        <v>0.311188293824844</v>
      </c>
    </row>
    <row r="830" customFormat="false" ht="12.75" hidden="false" customHeight="false" outlineLevel="0" collapsed="false">
      <c r="A830" s="95" t="n">
        <f aca="false">MONTH(B830)+(YEAR(B830)-1998)*12</f>
        <v>39</v>
      </c>
      <c r="B830" s="101" t="n">
        <v>36962</v>
      </c>
      <c r="C830" s="102" t="n">
        <v>34.25</v>
      </c>
      <c r="D830" s="98" t="n">
        <f aca="false">LN(C830/C829)</f>
        <v>-0.171312271285585</v>
      </c>
      <c r="E830" s="106" t="n">
        <f aca="false">STDEV(D821:D830)*SQRT(trade_day)</f>
        <v>2.40777226910169</v>
      </c>
      <c r="F830" s="97"/>
      <c r="G830" s="103" t="n">
        <f aca="false">IF(G$1="P",MAX(0,G$2-$C830),IF(G$1="C",MAX(0,$C830-G$2)))</f>
        <v>0</v>
      </c>
      <c r="H830" s="103" t="n">
        <f aca="false">IF(H$1="P",MAX(0,H$2-$C830),IF(H$1="C",MAX(0,$C830-H$2)))</f>
        <v>0</v>
      </c>
      <c r="I830" s="103" t="n">
        <f aca="false">IF(I$1="P",MAX(0,I$2-$C830),IF(I$1="C",MAX(0,$C830-I$2)))</f>
        <v>0</v>
      </c>
      <c r="J830" s="103" t="n">
        <f aca="false">IF(J$1="P",MAX(0,J$2-$C830),IF(J$1="C",MAX(0,$C830-J$2)))</f>
        <v>0.75</v>
      </c>
      <c r="K830" s="103" t="n">
        <f aca="false">IF(K$1="P",MAX(0,K$2-$C830),IF(K$1="C",MAX(0,$C830-K$2)))</f>
        <v>5.75</v>
      </c>
      <c r="L830" s="103" t="n">
        <f aca="false">IF(L$1="P",MAX(0,L$2-$C830),IF(L$1="C",MAX(0,$C830-L$2)))</f>
        <v>15.75</v>
      </c>
      <c r="M830" s="103" t="n">
        <f aca="false">IF(M$1="P",MAX(0,M$2-$C830),IF(M$1="C",MAX(0,$C830-M$2)))</f>
        <v>14.25</v>
      </c>
      <c r="N830" s="103" t="n">
        <f aca="false">IF(N$1="P",MAX(0,N$2-$C830),IF(N$1="C",MAX(0,$C830-N$2)))</f>
        <v>9.25</v>
      </c>
      <c r="O830" s="103" t="n">
        <f aca="false">IF(O$1="P",MAX(0,O$2-$C830),IF(O$1="C",MAX(0,$C830-O$2)))</f>
        <v>4.25</v>
      </c>
      <c r="P830" s="103" t="n">
        <f aca="false">IF(P$1="P",MAX(0,P$2-$C830),IF(P$1="C",MAX(0,$C830-P$2)))</f>
        <v>0</v>
      </c>
      <c r="Q830" s="103" t="n">
        <f aca="false">IF(Q$1="P",MAX(0,Q$2-$C830),IF(Q$1="C",MAX(0,$C830-Q$2)))</f>
        <v>0</v>
      </c>
      <c r="R830" s="103" t="n">
        <f aca="false">IF(R$1="P",MAX(0,R$2-$C830),IF(R$1="C",MAX(0,$C830-R$2)))</f>
        <v>0</v>
      </c>
      <c r="S830" s="103" t="n">
        <f aca="false">IF(S$1="P",MAX(0,S$2-$C830),IF(S$1="C",MAX(0,$C830-S$2)))</f>
        <v>0</v>
      </c>
      <c r="T830" s="104" t="n">
        <f aca="false">A830</f>
        <v>39</v>
      </c>
      <c r="U830" s="105" t="n">
        <f aca="false">VLOOKUP($B830,Gas!$B$3:$E$2506,2)</f>
        <v>5.125</v>
      </c>
      <c r="V830" s="46" t="n">
        <f aca="false">C830/U830</f>
        <v>6.68292682926829</v>
      </c>
      <c r="W830" s="99" t="n">
        <f aca="false">VLOOKUP($B830,Gas!$B$3:$E$2506,4)</f>
        <v>0.322773176270137</v>
      </c>
    </row>
    <row r="831" customFormat="false" ht="12.75" hidden="false" customHeight="false" outlineLevel="0" collapsed="false">
      <c r="A831" s="95" t="n">
        <f aca="false">MONTH(B831)+(YEAR(B831)-1998)*12</f>
        <v>39</v>
      </c>
      <c r="B831" s="101" t="n">
        <v>36963</v>
      </c>
      <c r="C831" s="102" t="n">
        <v>30.35</v>
      </c>
      <c r="D831" s="98" t="n">
        <f aca="false">LN(C831/C830)</f>
        <v>-0.120890047202727</v>
      </c>
      <c r="E831" s="106" t="n">
        <f aca="false">STDEV(D822:D831)*SQRT(trade_day)</f>
        <v>2.45619955282609</v>
      </c>
      <c r="F831" s="97"/>
      <c r="G831" s="103" t="n">
        <f aca="false">IF(G$1="P",MAX(0,G$2-$C831),IF(G$1="C",MAX(0,$C831-G$2)))</f>
        <v>0</v>
      </c>
      <c r="H831" s="103" t="n">
        <f aca="false">IF(H$1="P",MAX(0,H$2-$C831),IF(H$1="C",MAX(0,$C831-H$2)))</f>
        <v>0</v>
      </c>
      <c r="I831" s="103" t="n">
        <f aca="false">IF(I$1="P",MAX(0,I$2-$C831),IF(I$1="C",MAX(0,$C831-I$2)))</f>
        <v>0</v>
      </c>
      <c r="J831" s="103" t="n">
        <f aca="false">IF(J$1="P",MAX(0,J$2-$C831),IF(J$1="C",MAX(0,$C831-J$2)))</f>
        <v>4.65</v>
      </c>
      <c r="K831" s="103" t="n">
        <f aca="false">IF(K$1="P",MAX(0,K$2-$C831),IF(K$1="C",MAX(0,$C831-K$2)))</f>
        <v>9.65</v>
      </c>
      <c r="L831" s="103" t="n">
        <f aca="false">IF(L$1="P",MAX(0,L$2-$C831),IF(L$1="C",MAX(0,$C831-L$2)))</f>
        <v>19.65</v>
      </c>
      <c r="M831" s="103" t="n">
        <f aca="false">IF(M$1="P",MAX(0,M$2-$C831),IF(M$1="C",MAX(0,$C831-M$2)))</f>
        <v>10.35</v>
      </c>
      <c r="N831" s="103" t="n">
        <f aca="false">IF(N$1="P",MAX(0,N$2-$C831),IF(N$1="C",MAX(0,$C831-N$2)))</f>
        <v>5.35</v>
      </c>
      <c r="O831" s="103" t="n">
        <f aca="false">IF(O$1="P",MAX(0,O$2-$C831),IF(O$1="C",MAX(0,$C831-O$2)))</f>
        <v>0.350000000000001</v>
      </c>
      <c r="P831" s="103" t="n">
        <f aca="false">IF(P$1="P",MAX(0,P$2-$C831),IF(P$1="C",MAX(0,$C831-P$2)))</f>
        <v>0</v>
      </c>
      <c r="Q831" s="103" t="n">
        <f aca="false">IF(Q$1="P",MAX(0,Q$2-$C831),IF(Q$1="C",MAX(0,$C831-Q$2)))</f>
        <v>0</v>
      </c>
      <c r="R831" s="103" t="n">
        <f aca="false">IF(R$1="P",MAX(0,R$2-$C831),IF(R$1="C",MAX(0,$C831-R$2)))</f>
        <v>0</v>
      </c>
      <c r="S831" s="103" t="n">
        <f aca="false">IF(S$1="P",MAX(0,S$2-$C831),IF(S$1="C",MAX(0,$C831-S$2)))</f>
        <v>0</v>
      </c>
      <c r="T831" s="104" t="n">
        <f aca="false">A831</f>
        <v>39</v>
      </c>
      <c r="U831" s="105" t="n">
        <f aca="false">VLOOKUP($B831,Gas!$B$3:$E$2506,2)</f>
        <v>4.98</v>
      </c>
      <c r="V831" s="46" t="n">
        <f aca="false">C831/U831</f>
        <v>6.09437751004016</v>
      </c>
      <c r="W831" s="99" t="n">
        <f aca="false">VLOOKUP($B831,Gas!$B$3:$E$2506,4)</f>
        <v>0.368596221758645</v>
      </c>
    </row>
    <row r="832" customFormat="false" ht="12.75" hidden="false" customHeight="false" outlineLevel="0" collapsed="false">
      <c r="A832" s="95" t="n">
        <f aca="false">MONTH(B832)+(YEAR(B832)-1998)*12</f>
        <v>39</v>
      </c>
      <c r="B832" s="101" t="n">
        <v>36964</v>
      </c>
      <c r="C832" s="102" t="n">
        <v>29.85</v>
      </c>
      <c r="D832" s="98" t="n">
        <f aca="false">LN(C832/C831)</f>
        <v>-0.0166116776668962</v>
      </c>
      <c r="E832" s="106" t="n">
        <f aca="false">STDEV(D823:D832)*SQRT(trade_day)</f>
        <v>2.27710774465911</v>
      </c>
      <c r="F832" s="97"/>
      <c r="G832" s="103" t="n">
        <f aca="false">IF(G$1="P",MAX(0,G$2-$C832),IF(G$1="C",MAX(0,$C832-G$2)))</f>
        <v>0</v>
      </c>
      <c r="H832" s="103" t="n">
        <f aca="false">IF(H$1="P",MAX(0,H$2-$C832),IF(H$1="C",MAX(0,$C832-H$2)))</f>
        <v>0</v>
      </c>
      <c r="I832" s="103" t="n">
        <f aca="false">IF(I$1="P",MAX(0,I$2-$C832),IF(I$1="C",MAX(0,$C832-I$2)))</f>
        <v>0.149999999999999</v>
      </c>
      <c r="J832" s="103" t="n">
        <f aca="false">IF(J$1="P",MAX(0,J$2-$C832),IF(J$1="C",MAX(0,$C832-J$2)))</f>
        <v>5.15</v>
      </c>
      <c r="K832" s="103" t="n">
        <f aca="false">IF(K$1="P",MAX(0,K$2-$C832),IF(K$1="C",MAX(0,$C832-K$2)))</f>
        <v>10.15</v>
      </c>
      <c r="L832" s="103" t="n">
        <f aca="false">IF(L$1="P",MAX(0,L$2-$C832),IF(L$1="C",MAX(0,$C832-L$2)))</f>
        <v>20.15</v>
      </c>
      <c r="M832" s="103" t="n">
        <f aca="false">IF(M$1="P",MAX(0,M$2-$C832),IF(M$1="C",MAX(0,$C832-M$2)))</f>
        <v>9.85</v>
      </c>
      <c r="N832" s="103" t="n">
        <f aca="false">IF(N$1="P",MAX(0,N$2-$C832),IF(N$1="C",MAX(0,$C832-N$2)))</f>
        <v>4.85</v>
      </c>
      <c r="O832" s="103" t="n">
        <f aca="false">IF(O$1="P",MAX(0,O$2-$C832),IF(O$1="C",MAX(0,$C832-O$2)))</f>
        <v>0</v>
      </c>
      <c r="P832" s="103" t="n">
        <f aca="false">IF(P$1="P",MAX(0,P$2-$C832),IF(P$1="C",MAX(0,$C832-P$2)))</f>
        <v>0</v>
      </c>
      <c r="Q832" s="103" t="n">
        <f aca="false">IF(Q$1="P",MAX(0,Q$2-$C832),IF(Q$1="C",MAX(0,$C832-Q$2)))</f>
        <v>0</v>
      </c>
      <c r="R832" s="103" t="n">
        <f aca="false">IF(R$1="P",MAX(0,R$2-$C832),IF(R$1="C",MAX(0,$C832-R$2)))</f>
        <v>0</v>
      </c>
      <c r="S832" s="103" t="n">
        <f aca="false">IF(S$1="P",MAX(0,S$2-$C832),IF(S$1="C",MAX(0,$C832-S$2)))</f>
        <v>0</v>
      </c>
      <c r="T832" s="104" t="n">
        <f aca="false">A832</f>
        <v>39</v>
      </c>
      <c r="U832" s="105" t="n">
        <f aca="false">VLOOKUP($B832,Gas!$B$3:$E$2506,2)</f>
        <v>5.075</v>
      </c>
      <c r="V832" s="46" t="n">
        <f aca="false">C832/U832</f>
        <v>5.88177339901478</v>
      </c>
      <c r="W832" s="99" t="n">
        <f aca="false">VLOOKUP($B832,Gas!$B$3:$E$2506,4)</f>
        <v>0.390186350998771</v>
      </c>
    </row>
    <row r="833" customFormat="false" ht="12.75" hidden="false" customHeight="false" outlineLevel="0" collapsed="false">
      <c r="A833" s="95" t="n">
        <f aca="false">MONTH(B833)+(YEAR(B833)-1998)*12</f>
        <v>39</v>
      </c>
      <c r="B833" s="101" t="n">
        <v>36965</v>
      </c>
      <c r="C833" s="102" t="n">
        <v>27.83</v>
      </c>
      <c r="D833" s="98" t="n">
        <f aca="false">LN(C833/C832)</f>
        <v>-0.0700702643008118</v>
      </c>
      <c r="E833" s="106" t="n">
        <f aca="false">STDEV(D824:D833)*SQRT(trade_day)</f>
        <v>2.27740726482904</v>
      </c>
      <c r="F833" s="97"/>
      <c r="G833" s="103" t="n">
        <f aca="false">IF(G$1="P",MAX(0,G$2-$C833),IF(G$1="C",MAX(0,$C833-G$2)))</f>
        <v>0</v>
      </c>
      <c r="H833" s="103" t="n">
        <f aca="false">IF(H$1="P",MAX(0,H$2-$C833),IF(H$1="C",MAX(0,$C833-H$2)))</f>
        <v>0</v>
      </c>
      <c r="I833" s="103" t="n">
        <f aca="false">IF(I$1="P",MAX(0,I$2-$C833),IF(I$1="C",MAX(0,$C833-I$2)))</f>
        <v>2.17</v>
      </c>
      <c r="J833" s="103" t="n">
        <f aca="false">IF(J$1="P",MAX(0,J$2-$C833),IF(J$1="C",MAX(0,$C833-J$2)))</f>
        <v>7.17</v>
      </c>
      <c r="K833" s="103" t="n">
        <f aca="false">IF(K$1="P",MAX(0,K$2-$C833),IF(K$1="C",MAX(0,$C833-K$2)))</f>
        <v>12.17</v>
      </c>
      <c r="L833" s="103" t="n">
        <f aca="false">IF(L$1="P",MAX(0,L$2-$C833),IF(L$1="C",MAX(0,$C833-L$2)))</f>
        <v>22.17</v>
      </c>
      <c r="M833" s="103" t="n">
        <f aca="false">IF(M$1="P",MAX(0,M$2-$C833),IF(M$1="C",MAX(0,$C833-M$2)))</f>
        <v>7.83</v>
      </c>
      <c r="N833" s="103" t="n">
        <f aca="false">IF(N$1="P",MAX(0,N$2-$C833),IF(N$1="C",MAX(0,$C833-N$2)))</f>
        <v>2.83</v>
      </c>
      <c r="O833" s="103" t="n">
        <f aca="false">IF(O$1="P",MAX(0,O$2-$C833),IF(O$1="C",MAX(0,$C833-O$2)))</f>
        <v>0</v>
      </c>
      <c r="P833" s="103" t="n">
        <f aca="false">IF(P$1="P",MAX(0,P$2-$C833),IF(P$1="C",MAX(0,$C833-P$2)))</f>
        <v>0</v>
      </c>
      <c r="Q833" s="103" t="n">
        <f aca="false">IF(Q$1="P",MAX(0,Q$2-$C833),IF(Q$1="C",MAX(0,$C833-Q$2)))</f>
        <v>0</v>
      </c>
      <c r="R833" s="103" t="n">
        <f aca="false">IF(R$1="P",MAX(0,R$2-$C833),IF(R$1="C",MAX(0,$C833-R$2)))</f>
        <v>0</v>
      </c>
      <c r="S833" s="103" t="n">
        <f aca="false">IF(S$1="P",MAX(0,S$2-$C833),IF(S$1="C",MAX(0,$C833-S$2)))</f>
        <v>0</v>
      </c>
      <c r="T833" s="104" t="n">
        <f aca="false">A833</f>
        <v>39</v>
      </c>
      <c r="U833" s="105" t="n">
        <f aca="false">VLOOKUP($B833,Gas!$B$3:$E$2506,2)</f>
        <v>4.99</v>
      </c>
      <c r="V833" s="46" t="n">
        <f aca="false">C833/U833</f>
        <v>5.57715430861723</v>
      </c>
      <c r="W833" s="99" t="n">
        <f aca="false">VLOOKUP($B833,Gas!$B$3:$E$2506,4)</f>
        <v>0.402807950379016</v>
      </c>
    </row>
    <row r="834" customFormat="false" ht="12.75" hidden="false" customHeight="false" outlineLevel="0" collapsed="false">
      <c r="A834" s="95" t="n">
        <f aca="false">MONTH(B834)+(YEAR(B834)-1998)*12</f>
        <v>39</v>
      </c>
      <c r="B834" s="101" t="n">
        <v>36966</v>
      </c>
      <c r="C834" s="102" t="n">
        <v>27.24</v>
      </c>
      <c r="D834" s="98" t="n">
        <f aca="false">LN(C834/C833)</f>
        <v>-0.0214280942564878</v>
      </c>
      <c r="E834" s="106" t="n">
        <f aca="false">STDEV(D825:D834)*SQRT(trade_day)</f>
        <v>2.2204901328583</v>
      </c>
      <c r="F834" s="97"/>
      <c r="G834" s="103" t="n">
        <f aca="false">IF(G$1="P",MAX(0,G$2-$C834),IF(G$1="C",MAX(0,$C834-G$2)))</f>
        <v>0</v>
      </c>
      <c r="H834" s="103" t="n">
        <f aca="false">IF(H$1="P",MAX(0,H$2-$C834),IF(H$1="C",MAX(0,$C834-H$2)))</f>
        <v>0</v>
      </c>
      <c r="I834" s="103" t="n">
        <f aca="false">IF(I$1="P",MAX(0,I$2-$C834),IF(I$1="C",MAX(0,$C834-I$2)))</f>
        <v>2.76</v>
      </c>
      <c r="J834" s="103" t="n">
        <f aca="false">IF(J$1="P",MAX(0,J$2-$C834),IF(J$1="C",MAX(0,$C834-J$2)))</f>
        <v>7.76</v>
      </c>
      <c r="K834" s="103" t="n">
        <f aca="false">IF(K$1="P",MAX(0,K$2-$C834),IF(K$1="C",MAX(0,$C834-K$2)))</f>
        <v>12.76</v>
      </c>
      <c r="L834" s="103" t="n">
        <f aca="false">IF(L$1="P",MAX(0,L$2-$C834),IF(L$1="C",MAX(0,$C834-L$2)))</f>
        <v>22.76</v>
      </c>
      <c r="M834" s="103" t="n">
        <f aca="false">IF(M$1="P",MAX(0,M$2-$C834),IF(M$1="C",MAX(0,$C834-M$2)))</f>
        <v>7.24</v>
      </c>
      <c r="N834" s="103" t="n">
        <f aca="false">IF(N$1="P",MAX(0,N$2-$C834),IF(N$1="C",MAX(0,$C834-N$2)))</f>
        <v>2.24</v>
      </c>
      <c r="O834" s="103" t="n">
        <f aca="false">IF(O$1="P",MAX(0,O$2-$C834),IF(O$1="C",MAX(0,$C834-O$2)))</f>
        <v>0</v>
      </c>
      <c r="P834" s="103" t="n">
        <f aca="false">IF(P$1="P",MAX(0,P$2-$C834),IF(P$1="C",MAX(0,$C834-P$2)))</f>
        <v>0</v>
      </c>
      <c r="Q834" s="103" t="n">
        <f aca="false">IF(Q$1="P",MAX(0,Q$2-$C834),IF(Q$1="C",MAX(0,$C834-Q$2)))</f>
        <v>0</v>
      </c>
      <c r="R834" s="103" t="n">
        <f aca="false">IF(R$1="P",MAX(0,R$2-$C834),IF(R$1="C",MAX(0,$C834-R$2)))</f>
        <v>0</v>
      </c>
      <c r="S834" s="103" t="n">
        <f aca="false">IF(S$1="P",MAX(0,S$2-$C834),IF(S$1="C",MAX(0,$C834-S$2)))</f>
        <v>0</v>
      </c>
      <c r="T834" s="104" t="n">
        <f aca="false">A834</f>
        <v>39</v>
      </c>
      <c r="U834" s="105" t="n">
        <f aca="false">VLOOKUP($B834,Gas!$B$3:$E$2506,2)</f>
        <v>4.915</v>
      </c>
      <c r="V834" s="46" t="n">
        <f aca="false">C834/U834</f>
        <v>5.54221770091557</v>
      </c>
      <c r="W834" s="99" t="n">
        <f aca="false">VLOOKUP($B834,Gas!$B$3:$E$2506,4)</f>
        <v>0.269156844017945</v>
      </c>
    </row>
    <row r="835" customFormat="false" ht="12.75" hidden="false" customHeight="false" outlineLevel="0" collapsed="false">
      <c r="A835" s="95" t="n">
        <f aca="false">MONTH(B835)+(YEAR(B835)-1998)*12</f>
        <v>39</v>
      </c>
      <c r="B835" s="101" t="n">
        <v>36969</v>
      </c>
      <c r="C835" s="102" t="n">
        <v>33.78</v>
      </c>
      <c r="D835" s="98" t="n">
        <f aca="false">LN(C835/C834)</f>
        <v>0.215182430098343</v>
      </c>
      <c r="E835" s="106" t="n">
        <f aca="false">STDEV(D826:D835)*SQRT(trade_day)</f>
        <v>2.51039065802691</v>
      </c>
      <c r="F835" s="97"/>
      <c r="G835" s="103" t="n">
        <f aca="false">IF(G$1="P",MAX(0,G$2-$C835),IF(G$1="C",MAX(0,$C835-G$2)))</f>
        <v>0</v>
      </c>
      <c r="H835" s="103" t="n">
        <f aca="false">IF(H$1="P",MAX(0,H$2-$C835),IF(H$1="C",MAX(0,$C835-H$2)))</f>
        <v>0</v>
      </c>
      <c r="I835" s="103" t="n">
        <f aca="false">IF(I$1="P",MAX(0,I$2-$C835),IF(I$1="C",MAX(0,$C835-I$2)))</f>
        <v>0</v>
      </c>
      <c r="J835" s="103" t="n">
        <f aca="false">IF(J$1="P",MAX(0,J$2-$C835),IF(J$1="C",MAX(0,$C835-J$2)))</f>
        <v>1.22</v>
      </c>
      <c r="K835" s="103" t="n">
        <f aca="false">IF(K$1="P",MAX(0,K$2-$C835),IF(K$1="C",MAX(0,$C835-K$2)))</f>
        <v>6.22</v>
      </c>
      <c r="L835" s="103" t="n">
        <f aca="false">IF(L$1="P",MAX(0,L$2-$C835),IF(L$1="C",MAX(0,$C835-L$2)))</f>
        <v>16.22</v>
      </c>
      <c r="M835" s="103" t="n">
        <f aca="false">IF(M$1="P",MAX(0,M$2-$C835),IF(M$1="C",MAX(0,$C835-M$2)))</f>
        <v>13.78</v>
      </c>
      <c r="N835" s="103" t="n">
        <f aca="false">IF(N$1="P",MAX(0,N$2-$C835),IF(N$1="C",MAX(0,$C835-N$2)))</f>
        <v>8.78</v>
      </c>
      <c r="O835" s="103" t="n">
        <f aca="false">IF(O$1="P",MAX(0,O$2-$C835),IF(O$1="C",MAX(0,$C835-O$2)))</f>
        <v>3.78</v>
      </c>
      <c r="P835" s="103" t="n">
        <f aca="false">IF(P$1="P",MAX(0,P$2-$C835),IF(P$1="C",MAX(0,$C835-P$2)))</f>
        <v>0</v>
      </c>
      <c r="Q835" s="103" t="n">
        <f aca="false">IF(Q$1="P",MAX(0,Q$2-$C835),IF(Q$1="C",MAX(0,$C835-Q$2)))</f>
        <v>0</v>
      </c>
      <c r="R835" s="103" t="n">
        <f aca="false">IF(R$1="P",MAX(0,R$2-$C835),IF(R$1="C",MAX(0,$C835-R$2)))</f>
        <v>0</v>
      </c>
      <c r="S835" s="103" t="n">
        <f aca="false">IF(S$1="P",MAX(0,S$2-$C835),IF(S$1="C",MAX(0,$C835-S$2)))</f>
        <v>0</v>
      </c>
      <c r="T835" s="104" t="n">
        <f aca="false">A835</f>
        <v>39</v>
      </c>
      <c r="U835" s="105" t="n">
        <f aca="false">VLOOKUP($B835,Gas!$B$3:$E$2506,2)</f>
        <v>4.98</v>
      </c>
      <c r="V835" s="46" t="n">
        <f aca="false">C835/U835</f>
        <v>6.78313253012048</v>
      </c>
      <c r="W835" s="99" t="n">
        <f aca="false">VLOOKUP($B835,Gas!$B$3:$E$2506,4)</f>
        <v>0.29425118624747</v>
      </c>
    </row>
    <row r="836" customFormat="false" ht="12.75" hidden="false" customHeight="false" outlineLevel="0" collapsed="false">
      <c r="A836" s="95" t="n">
        <f aca="false">MONTH(B836)+(YEAR(B836)-1998)*12</f>
        <v>39</v>
      </c>
      <c r="B836" s="101" t="n">
        <v>36970</v>
      </c>
      <c r="C836" s="102" t="n">
        <v>41.95</v>
      </c>
      <c r="D836" s="98" t="n">
        <f aca="false">LN(C836/C835)</f>
        <v>0.216609521533561</v>
      </c>
      <c r="E836" s="106" t="n">
        <f aca="false">STDEV(D827:D836)*SQRT(trade_day)</f>
        <v>2.385216769173</v>
      </c>
      <c r="F836" s="97"/>
      <c r="G836" s="103" t="n">
        <f aca="false">IF(G$1="P",MAX(0,G$2-$C836),IF(G$1="C",MAX(0,$C836-G$2)))</f>
        <v>0</v>
      </c>
      <c r="H836" s="103" t="n">
        <f aca="false">IF(H$1="P",MAX(0,H$2-$C836),IF(H$1="C",MAX(0,$C836-H$2)))</f>
        <v>0</v>
      </c>
      <c r="I836" s="103" t="n">
        <f aca="false">IF(I$1="P",MAX(0,I$2-$C836),IF(I$1="C",MAX(0,$C836-I$2)))</f>
        <v>0</v>
      </c>
      <c r="J836" s="103" t="n">
        <f aca="false">IF(J$1="P",MAX(0,J$2-$C836),IF(J$1="C",MAX(0,$C836-J$2)))</f>
        <v>0</v>
      </c>
      <c r="K836" s="103" t="n">
        <f aca="false">IF(K$1="P",MAX(0,K$2-$C836),IF(K$1="C",MAX(0,$C836-K$2)))</f>
        <v>0</v>
      </c>
      <c r="L836" s="103" t="n">
        <f aca="false">IF(L$1="P",MAX(0,L$2-$C836),IF(L$1="C",MAX(0,$C836-L$2)))</f>
        <v>8.05</v>
      </c>
      <c r="M836" s="103" t="n">
        <f aca="false">IF(M$1="P",MAX(0,M$2-$C836),IF(M$1="C",MAX(0,$C836-M$2)))</f>
        <v>21.95</v>
      </c>
      <c r="N836" s="103" t="n">
        <f aca="false">IF(N$1="P",MAX(0,N$2-$C836),IF(N$1="C",MAX(0,$C836-N$2)))</f>
        <v>16.95</v>
      </c>
      <c r="O836" s="103" t="n">
        <f aca="false">IF(O$1="P",MAX(0,O$2-$C836),IF(O$1="C",MAX(0,$C836-O$2)))</f>
        <v>11.95</v>
      </c>
      <c r="P836" s="103" t="n">
        <f aca="false">IF(P$1="P",MAX(0,P$2-$C836),IF(P$1="C",MAX(0,$C836-P$2)))</f>
        <v>6.95</v>
      </c>
      <c r="Q836" s="103" t="n">
        <f aca="false">IF(Q$1="P",MAX(0,Q$2-$C836),IF(Q$1="C",MAX(0,$C836-Q$2)))</f>
        <v>1.95</v>
      </c>
      <c r="R836" s="103" t="n">
        <f aca="false">IF(R$1="P",MAX(0,R$2-$C836),IF(R$1="C",MAX(0,$C836-R$2)))</f>
        <v>0</v>
      </c>
      <c r="S836" s="103" t="n">
        <f aca="false">IF(S$1="P",MAX(0,S$2-$C836),IF(S$1="C",MAX(0,$C836-S$2)))</f>
        <v>0</v>
      </c>
      <c r="T836" s="104" t="n">
        <f aca="false">A836</f>
        <v>39</v>
      </c>
      <c r="U836" s="105" t="n">
        <f aca="false">VLOOKUP($B836,Gas!$B$3:$E$2506,2)</f>
        <v>5.065</v>
      </c>
      <c r="V836" s="46" t="n">
        <f aca="false">C836/U836</f>
        <v>8.28232971372162</v>
      </c>
      <c r="W836" s="99" t="n">
        <f aca="false">VLOOKUP($B836,Gas!$B$3:$E$2506,4)</f>
        <v>0.294642209719712</v>
      </c>
    </row>
    <row r="837" customFormat="false" ht="12.75" hidden="false" customHeight="false" outlineLevel="0" collapsed="false">
      <c r="A837" s="95" t="n">
        <f aca="false">MONTH(B837)+(YEAR(B837)-1998)*12</f>
        <v>39</v>
      </c>
      <c r="B837" s="101" t="n">
        <v>36971</v>
      </c>
      <c r="C837" s="102" t="n">
        <v>38.91</v>
      </c>
      <c r="D837" s="98" t="n">
        <f aca="false">LN(C837/C836)</f>
        <v>-0.0752271459167532</v>
      </c>
      <c r="E837" s="106" t="n">
        <f aca="false">STDEV(D828:D837)*SQRT(trade_day)</f>
        <v>2.34061932909337</v>
      </c>
      <c r="F837" s="97"/>
      <c r="G837" s="103" t="n">
        <f aca="false">IF(G$1="P",MAX(0,G$2-$C837),IF(G$1="C",MAX(0,$C837-G$2)))</f>
        <v>0</v>
      </c>
      <c r="H837" s="103" t="n">
        <f aca="false">IF(H$1="P",MAX(0,H$2-$C837),IF(H$1="C",MAX(0,$C837-H$2)))</f>
        <v>0</v>
      </c>
      <c r="I837" s="103" t="n">
        <f aca="false">IF(I$1="P",MAX(0,I$2-$C837),IF(I$1="C",MAX(0,$C837-I$2)))</f>
        <v>0</v>
      </c>
      <c r="J837" s="103" t="n">
        <f aca="false">IF(J$1="P",MAX(0,J$2-$C837),IF(J$1="C",MAX(0,$C837-J$2)))</f>
        <v>0</v>
      </c>
      <c r="K837" s="103" t="n">
        <f aca="false">IF(K$1="P",MAX(0,K$2-$C837),IF(K$1="C",MAX(0,$C837-K$2)))</f>
        <v>1.09</v>
      </c>
      <c r="L837" s="103" t="n">
        <f aca="false">IF(L$1="P",MAX(0,L$2-$C837),IF(L$1="C",MAX(0,$C837-L$2)))</f>
        <v>11.09</v>
      </c>
      <c r="M837" s="103" t="n">
        <f aca="false">IF(M$1="P",MAX(0,M$2-$C837),IF(M$1="C",MAX(0,$C837-M$2)))</f>
        <v>18.91</v>
      </c>
      <c r="N837" s="103" t="n">
        <f aca="false">IF(N$1="P",MAX(0,N$2-$C837),IF(N$1="C",MAX(0,$C837-N$2)))</f>
        <v>13.91</v>
      </c>
      <c r="O837" s="103" t="n">
        <f aca="false">IF(O$1="P",MAX(0,O$2-$C837),IF(O$1="C",MAX(0,$C837-O$2)))</f>
        <v>8.91</v>
      </c>
      <c r="P837" s="103" t="n">
        <f aca="false">IF(P$1="P",MAX(0,P$2-$C837),IF(P$1="C",MAX(0,$C837-P$2)))</f>
        <v>3.91</v>
      </c>
      <c r="Q837" s="103" t="n">
        <f aca="false">IF(Q$1="P",MAX(0,Q$2-$C837),IF(Q$1="C",MAX(0,$C837-Q$2)))</f>
        <v>0</v>
      </c>
      <c r="R837" s="103" t="n">
        <f aca="false">IF(R$1="P",MAX(0,R$2-$C837),IF(R$1="C",MAX(0,$C837-R$2)))</f>
        <v>0</v>
      </c>
      <c r="S837" s="103" t="n">
        <f aca="false">IF(S$1="P",MAX(0,S$2-$C837),IF(S$1="C",MAX(0,$C837-S$2)))</f>
        <v>0</v>
      </c>
      <c r="T837" s="104" t="n">
        <f aca="false">A837</f>
        <v>39</v>
      </c>
      <c r="U837" s="105" t="n">
        <f aca="false">VLOOKUP($B837,Gas!$B$3:$E$2506,2)</f>
        <v>5.08</v>
      </c>
      <c r="V837" s="46" t="n">
        <f aca="false">C837/U837</f>
        <v>7.65944881889764</v>
      </c>
      <c r="W837" s="99" t="n">
        <f aca="false">VLOOKUP($B837,Gas!$B$3:$E$2506,4)</f>
        <v>0.295661414848891</v>
      </c>
    </row>
    <row r="838" customFormat="false" ht="12.75" hidden="false" customHeight="false" outlineLevel="0" collapsed="false">
      <c r="A838" s="95" t="n">
        <f aca="false">MONTH(B838)+(YEAR(B838)-1998)*12</f>
        <v>39</v>
      </c>
      <c r="B838" s="101" t="n">
        <v>36972</v>
      </c>
      <c r="C838" s="102" t="n">
        <v>39.25</v>
      </c>
      <c r="D838" s="98" t="n">
        <f aca="false">LN(C838/C837)</f>
        <v>0.00870015723195543</v>
      </c>
      <c r="E838" s="106" t="n">
        <f aca="false">STDEV(D829:D838)*SQRT(trade_day)</f>
        <v>2.04959321328915</v>
      </c>
      <c r="F838" s="97"/>
      <c r="G838" s="103" t="n">
        <f aca="false">IF(G$1="P",MAX(0,G$2-$C838),IF(G$1="C",MAX(0,$C838-G$2)))</f>
        <v>0</v>
      </c>
      <c r="H838" s="103" t="n">
        <f aca="false">IF(H$1="P",MAX(0,H$2-$C838),IF(H$1="C",MAX(0,$C838-H$2)))</f>
        <v>0</v>
      </c>
      <c r="I838" s="103" t="n">
        <f aca="false">IF(I$1="P",MAX(0,I$2-$C838),IF(I$1="C",MAX(0,$C838-I$2)))</f>
        <v>0</v>
      </c>
      <c r="J838" s="103" t="n">
        <f aca="false">IF(J$1="P",MAX(0,J$2-$C838),IF(J$1="C",MAX(0,$C838-J$2)))</f>
        <v>0</v>
      </c>
      <c r="K838" s="103" t="n">
        <f aca="false">IF(K$1="P",MAX(0,K$2-$C838),IF(K$1="C",MAX(0,$C838-K$2)))</f>
        <v>0.75</v>
      </c>
      <c r="L838" s="103" t="n">
        <f aca="false">IF(L$1="P",MAX(0,L$2-$C838),IF(L$1="C",MAX(0,$C838-L$2)))</f>
        <v>10.75</v>
      </c>
      <c r="M838" s="103" t="n">
        <f aca="false">IF(M$1="P",MAX(0,M$2-$C838),IF(M$1="C",MAX(0,$C838-M$2)))</f>
        <v>19.25</v>
      </c>
      <c r="N838" s="103" t="n">
        <f aca="false">IF(N$1="P",MAX(0,N$2-$C838),IF(N$1="C",MAX(0,$C838-N$2)))</f>
        <v>14.25</v>
      </c>
      <c r="O838" s="103" t="n">
        <f aca="false">IF(O$1="P",MAX(0,O$2-$C838),IF(O$1="C",MAX(0,$C838-O$2)))</f>
        <v>9.25</v>
      </c>
      <c r="P838" s="103" t="n">
        <f aca="false">IF(P$1="P",MAX(0,P$2-$C838),IF(P$1="C",MAX(0,$C838-P$2)))</f>
        <v>4.25</v>
      </c>
      <c r="Q838" s="103" t="n">
        <f aca="false">IF(Q$1="P",MAX(0,Q$2-$C838),IF(Q$1="C",MAX(0,$C838-Q$2)))</f>
        <v>0</v>
      </c>
      <c r="R838" s="103" t="n">
        <f aca="false">IF(R$1="P",MAX(0,R$2-$C838),IF(R$1="C",MAX(0,$C838-R$2)))</f>
        <v>0</v>
      </c>
      <c r="S838" s="103" t="n">
        <f aca="false">IF(S$1="P",MAX(0,S$2-$C838),IF(S$1="C",MAX(0,$C838-S$2)))</f>
        <v>0</v>
      </c>
      <c r="T838" s="104" t="n">
        <f aca="false">A838</f>
        <v>39</v>
      </c>
      <c r="U838" s="105" t="n">
        <f aca="false">VLOOKUP($B838,Gas!$B$3:$E$2506,2)</f>
        <v>5.175</v>
      </c>
      <c r="V838" s="46" t="n">
        <f aca="false">C838/U838</f>
        <v>7.58454106280193</v>
      </c>
      <c r="W838" s="99" t="n">
        <f aca="false">VLOOKUP($B838,Gas!$B$3:$E$2506,4)</f>
        <v>0.318231256677519</v>
      </c>
    </row>
    <row r="839" customFormat="false" ht="12.75" hidden="false" customHeight="false" outlineLevel="0" collapsed="false">
      <c r="A839" s="95" t="n">
        <f aca="false">MONTH(B839)+(YEAR(B839)-1998)*12</f>
        <v>39</v>
      </c>
      <c r="B839" s="101" t="n">
        <v>36973</v>
      </c>
      <c r="C839" s="102" t="n">
        <v>41.84</v>
      </c>
      <c r="D839" s="98" t="n">
        <f aca="false">LN(C839/C838)</f>
        <v>0.0639013755282501</v>
      </c>
      <c r="E839" s="106" t="n">
        <f aca="false">STDEV(D830:D839)*SQRT(trade_day)</f>
        <v>2.05862252098362</v>
      </c>
      <c r="F839" s="97"/>
      <c r="G839" s="103" t="n">
        <f aca="false">IF(G$1="P",MAX(0,G$2-$C839),IF(G$1="C",MAX(0,$C839-G$2)))</f>
        <v>0</v>
      </c>
      <c r="H839" s="103" t="n">
        <f aca="false">IF(H$1="P",MAX(0,H$2-$C839),IF(H$1="C",MAX(0,$C839-H$2)))</f>
        <v>0</v>
      </c>
      <c r="I839" s="103" t="n">
        <f aca="false">IF(I$1="P",MAX(0,I$2-$C839),IF(I$1="C",MAX(0,$C839-I$2)))</f>
        <v>0</v>
      </c>
      <c r="J839" s="103" t="n">
        <f aca="false">IF(J$1="P",MAX(0,J$2-$C839),IF(J$1="C",MAX(0,$C839-J$2)))</f>
        <v>0</v>
      </c>
      <c r="K839" s="103" t="n">
        <f aca="false">IF(K$1="P",MAX(0,K$2-$C839),IF(K$1="C",MAX(0,$C839-K$2)))</f>
        <v>0</v>
      </c>
      <c r="L839" s="103" t="n">
        <f aca="false">IF(L$1="P",MAX(0,L$2-$C839),IF(L$1="C",MAX(0,$C839-L$2)))</f>
        <v>8.16</v>
      </c>
      <c r="M839" s="103" t="n">
        <f aca="false">IF(M$1="P",MAX(0,M$2-$C839),IF(M$1="C",MAX(0,$C839-M$2)))</f>
        <v>21.84</v>
      </c>
      <c r="N839" s="103" t="n">
        <f aca="false">IF(N$1="P",MAX(0,N$2-$C839),IF(N$1="C",MAX(0,$C839-N$2)))</f>
        <v>16.84</v>
      </c>
      <c r="O839" s="103" t="n">
        <f aca="false">IF(O$1="P",MAX(0,O$2-$C839),IF(O$1="C",MAX(0,$C839-O$2)))</f>
        <v>11.84</v>
      </c>
      <c r="P839" s="103" t="n">
        <f aca="false">IF(P$1="P",MAX(0,P$2-$C839),IF(P$1="C",MAX(0,$C839-P$2)))</f>
        <v>6.84</v>
      </c>
      <c r="Q839" s="103" t="n">
        <f aca="false">IF(Q$1="P",MAX(0,Q$2-$C839),IF(Q$1="C",MAX(0,$C839-Q$2)))</f>
        <v>1.84</v>
      </c>
      <c r="R839" s="103" t="n">
        <f aca="false">IF(R$1="P",MAX(0,R$2-$C839),IF(R$1="C",MAX(0,$C839-R$2)))</f>
        <v>0</v>
      </c>
      <c r="S839" s="103" t="n">
        <f aca="false">IF(S$1="P",MAX(0,S$2-$C839),IF(S$1="C",MAX(0,$C839-S$2)))</f>
        <v>0</v>
      </c>
      <c r="T839" s="104" t="n">
        <f aca="false">A839</f>
        <v>39</v>
      </c>
      <c r="U839" s="105" t="n">
        <f aca="false">VLOOKUP($B839,Gas!$B$3:$E$2506,2)</f>
        <v>5.025</v>
      </c>
      <c r="V839" s="46" t="n">
        <f aca="false">C839/U839</f>
        <v>8.32636815920398</v>
      </c>
      <c r="W839" s="99" t="n">
        <f aca="false">VLOOKUP($B839,Gas!$B$3:$E$2506,4)</f>
        <v>0.320945907514032</v>
      </c>
    </row>
    <row r="840" customFormat="false" ht="12.75" hidden="false" customHeight="false" outlineLevel="0" collapsed="false">
      <c r="A840" s="95" t="n">
        <f aca="false">MONTH(B840)+(YEAR(B840)-1998)*12</f>
        <v>39</v>
      </c>
      <c r="B840" s="101" t="n">
        <v>36976</v>
      </c>
      <c r="C840" s="102" t="n">
        <v>50.3</v>
      </c>
      <c r="D840" s="98" t="n">
        <f aca="false">LN(C840/C839)</f>
        <v>0.184152257349026</v>
      </c>
      <c r="E840" s="106" t="n">
        <f aca="false">STDEV(D831:D840)*SQRT(trade_day)</f>
        <v>1.98915604350542</v>
      </c>
      <c r="F840" s="97"/>
      <c r="G840" s="103" t="n">
        <f aca="false">IF(G$1="P",MAX(0,G$2-$C840),IF(G$1="C",MAX(0,$C840-G$2)))</f>
        <v>0</v>
      </c>
      <c r="H840" s="103" t="n">
        <f aca="false">IF(H$1="P",MAX(0,H$2-$C840),IF(H$1="C",MAX(0,$C840-H$2)))</f>
        <v>0</v>
      </c>
      <c r="I840" s="103" t="n">
        <f aca="false">IF(I$1="P",MAX(0,I$2-$C840),IF(I$1="C",MAX(0,$C840-I$2)))</f>
        <v>0</v>
      </c>
      <c r="J840" s="103" t="n">
        <f aca="false">IF(J$1="P",MAX(0,J$2-$C840),IF(J$1="C",MAX(0,$C840-J$2)))</f>
        <v>0</v>
      </c>
      <c r="K840" s="103" t="n">
        <f aca="false">IF(K$1="P",MAX(0,K$2-$C840),IF(K$1="C",MAX(0,$C840-K$2)))</f>
        <v>0</v>
      </c>
      <c r="L840" s="103" t="n">
        <f aca="false">IF(L$1="P",MAX(0,L$2-$C840),IF(L$1="C",MAX(0,$C840-L$2)))</f>
        <v>0</v>
      </c>
      <c r="M840" s="103" t="n">
        <f aca="false">IF(M$1="P",MAX(0,M$2-$C840),IF(M$1="C",MAX(0,$C840-M$2)))</f>
        <v>30.3</v>
      </c>
      <c r="N840" s="103" t="n">
        <f aca="false">IF(N$1="P",MAX(0,N$2-$C840),IF(N$1="C",MAX(0,$C840-N$2)))</f>
        <v>25.3</v>
      </c>
      <c r="O840" s="103" t="n">
        <f aca="false">IF(O$1="P",MAX(0,O$2-$C840),IF(O$1="C",MAX(0,$C840-O$2)))</f>
        <v>20.3</v>
      </c>
      <c r="P840" s="103" t="n">
        <f aca="false">IF(P$1="P",MAX(0,P$2-$C840),IF(P$1="C",MAX(0,$C840-P$2)))</f>
        <v>15.3</v>
      </c>
      <c r="Q840" s="103" t="n">
        <f aca="false">IF(Q$1="P",MAX(0,Q$2-$C840),IF(Q$1="C",MAX(0,$C840-Q$2)))</f>
        <v>10.3</v>
      </c>
      <c r="R840" s="103" t="n">
        <f aca="false">IF(R$1="P",MAX(0,R$2-$C840),IF(R$1="C",MAX(0,$C840-R$2)))</f>
        <v>0.299999999999997</v>
      </c>
      <c r="S840" s="103" t="n">
        <f aca="false">IF(S$1="P",MAX(0,S$2-$C840),IF(S$1="C",MAX(0,$C840-S$2)))</f>
        <v>0</v>
      </c>
      <c r="T840" s="104" t="n">
        <f aca="false">A840</f>
        <v>39</v>
      </c>
      <c r="U840" s="105" t="n">
        <f aca="false">VLOOKUP($B840,Gas!$B$3:$E$2506,2)</f>
        <v>5.21</v>
      </c>
      <c r="V840" s="46" t="n">
        <f aca="false">C840/U840</f>
        <v>9.65451055662188</v>
      </c>
      <c r="W840" s="99" t="n">
        <f aca="false">VLOOKUP($B840,Gas!$B$3:$E$2506,4)</f>
        <v>0.327436064038944</v>
      </c>
    </row>
    <row r="841" customFormat="false" ht="12.75" hidden="false" customHeight="false" outlineLevel="0" collapsed="false">
      <c r="A841" s="95" t="n">
        <f aca="false">MONTH(B841)+(YEAR(B841)-1998)*12</f>
        <v>39</v>
      </c>
      <c r="B841" s="101" t="n">
        <v>36977</v>
      </c>
      <c r="C841" s="102" t="n">
        <v>51.29</v>
      </c>
      <c r="D841" s="98" t="n">
        <f aca="false">LN(C841/C840)</f>
        <v>0.0194907242954837</v>
      </c>
      <c r="E841" s="106" t="n">
        <f aca="false">STDEV(D832:D841)*SQRT(trade_day)</f>
        <v>1.79077362565946</v>
      </c>
      <c r="F841" s="97"/>
      <c r="G841" s="103" t="n">
        <f aca="false">IF(G$1="P",MAX(0,G$2-$C841),IF(G$1="C",MAX(0,$C841-G$2)))</f>
        <v>0</v>
      </c>
      <c r="H841" s="103" t="n">
        <f aca="false">IF(H$1="P",MAX(0,H$2-$C841),IF(H$1="C",MAX(0,$C841-H$2)))</f>
        <v>0</v>
      </c>
      <c r="I841" s="103" t="n">
        <f aca="false">IF(I$1="P",MAX(0,I$2-$C841),IF(I$1="C",MAX(0,$C841-I$2)))</f>
        <v>0</v>
      </c>
      <c r="J841" s="103" t="n">
        <f aca="false">IF(J$1="P",MAX(0,J$2-$C841),IF(J$1="C",MAX(0,$C841-J$2)))</f>
        <v>0</v>
      </c>
      <c r="K841" s="103" t="n">
        <f aca="false">IF(K$1="P",MAX(0,K$2-$C841),IF(K$1="C",MAX(0,$C841-K$2)))</f>
        <v>0</v>
      </c>
      <c r="L841" s="103" t="n">
        <f aca="false">IF(L$1="P",MAX(0,L$2-$C841),IF(L$1="C",MAX(0,$C841-L$2)))</f>
        <v>0</v>
      </c>
      <c r="M841" s="103" t="n">
        <f aca="false">IF(M$1="P",MAX(0,M$2-$C841),IF(M$1="C",MAX(0,$C841-M$2)))</f>
        <v>31.29</v>
      </c>
      <c r="N841" s="103" t="n">
        <f aca="false">IF(N$1="P",MAX(0,N$2-$C841),IF(N$1="C",MAX(0,$C841-N$2)))</f>
        <v>26.29</v>
      </c>
      <c r="O841" s="103" t="n">
        <f aca="false">IF(O$1="P",MAX(0,O$2-$C841),IF(O$1="C",MAX(0,$C841-O$2)))</f>
        <v>21.29</v>
      </c>
      <c r="P841" s="103" t="n">
        <f aca="false">IF(P$1="P",MAX(0,P$2-$C841),IF(P$1="C",MAX(0,$C841-P$2)))</f>
        <v>16.29</v>
      </c>
      <c r="Q841" s="103" t="n">
        <f aca="false">IF(Q$1="P",MAX(0,Q$2-$C841),IF(Q$1="C",MAX(0,$C841-Q$2)))</f>
        <v>11.29</v>
      </c>
      <c r="R841" s="103" t="n">
        <f aca="false">IF(R$1="P",MAX(0,R$2-$C841),IF(R$1="C",MAX(0,$C841-R$2)))</f>
        <v>1.29</v>
      </c>
      <c r="S841" s="103" t="n">
        <f aca="false">IF(S$1="P",MAX(0,S$2-$C841),IF(S$1="C",MAX(0,$C841-S$2)))</f>
        <v>0</v>
      </c>
      <c r="T841" s="104" t="n">
        <f aca="false">A841</f>
        <v>39</v>
      </c>
      <c r="U841" s="105" t="n">
        <f aca="false">VLOOKUP($B841,Gas!$B$3:$E$2506,2)</f>
        <v>5.205</v>
      </c>
      <c r="V841" s="46" t="n">
        <f aca="false">C841/U841</f>
        <v>9.85398655139289</v>
      </c>
      <c r="W841" s="99" t="n">
        <f aca="false">VLOOKUP($B841,Gas!$B$3:$E$2506,4)</f>
        <v>0.325746468036216</v>
      </c>
    </row>
    <row r="842" customFormat="false" ht="12.75" hidden="false" customHeight="false" outlineLevel="0" collapsed="false">
      <c r="A842" s="95" t="n">
        <f aca="false">MONTH(B842)+(YEAR(B842)-1998)*12</f>
        <v>39</v>
      </c>
      <c r="B842" s="101" t="n">
        <v>36978</v>
      </c>
      <c r="C842" s="102" t="n">
        <v>46.22</v>
      </c>
      <c r="D842" s="98" t="n">
        <f aca="false">LN(C842/C841)</f>
        <v>-0.104083196554942</v>
      </c>
      <c r="E842" s="106" t="n">
        <f aca="false">STDEV(D833:D842)*SQRT(trade_day)</f>
        <v>1.93231878835423</v>
      </c>
      <c r="F842" s="97"/>
      <c r="G842" s="103" t="n">
        <f aca="false">IF(G$1="P",MAX(0,G$2-$C842),IF(G$1="C",MAX(0,$C842-G$2)))</f>
        <v>0</v>
      </c>
      <c r="H842" s="103" t="n">
        <f aca="false">IF(H$1="P",MAX(0,H$2-$C842),IF(H$1="C",MAX(0,$C842-H$2)))</f>
        <v>0</v>
      </c>
      <c r="I842" s="103" t="n">
        <f aca="false">IF(I$1="P",MAX(0,I$2-$C842),IF(I$1="C",MAX(0,$C842-I$2)))</f>
        <v>0</v>
      </c>
      <c r="J842" s="103" t="n">
        <f aca="false">IF(J$1="P",MAX(0,J$2-$C842),IF(J$1="C",MAX(0,$C842-J$2)))</f>
        <v>0</v>
      </c>
      <c r="K842" s="103" t="n">
        <f aca="false">IF(K$1="P",MAX(0,K$2-$C842),IF(K$1="C",MAX(0,$C842-K$2)))</f>
        <v>0</v>
      </c>
      <c r="L842" s="103" t="n">
        <f aca="false">IF(L$1="P",MAX(0,L$2-$C842),IF(L$1="C",MAX(0,$C842-L$2)))</f>
        <v>3.78</v>
      </c>
      <c r="M842" s="103" t="n">
        <f aca="false">IF(M$1="P",MAX(0,M$2-$C842),IF(M$1="C",MAX(0,$C842-M$2)))</f>
        <v>26.22</v>
      </c>
      <c r="N842" s="103" t="n">
        <f aca="false">IF(N$1="P",MAX(0,N$2-$C842),IF(N$1="C",MAX(0,$C842-N$2)))</f>
        <v>21.22</v>
      </c>
      <c r="O842" s="103" t="n">
        <f aca="false">IF(O$1="P",MAX(0,O$2-$C842),IF(O$1="C",MAX(0,$C842-O$2)))</f>
        <v>16.22</v>
      </c>
      <c r="P842" s="103" t="n">
        <f aca="false">IF(P$1="P",MAX(0,P$2-$C842),IF(P$1="C",MAX(0,$C842-P$2)))</f>
        <v>11.22</v>
      </c>
      <c r="Q842" s="103" t="n">
        <f aca="false">IF(Q$1="P",MAX(0,Q$2-$C842),IF(Q$1="C",MAX(0,$C842-Q$2)))</f>
        <v>6.22</v>
      </c>
      <c r="R842" s="103" t="n">
        <f aca="false">IF(R$1="P",MAX(0,R$2-$C842),IF(R$1="C",MAX(0,$C842-R$2)))</f>
        <v>0</v>
      </c>
      <c r="S842" s="103" t="n">
        <f aca="false">IF(S$1="P",MAX(0,S$2-$C842),IF(S$1="C",MAX(0,$C842-S$2)))</f>
        <v>0</v>
      </c>
      <c r="T842" s="104" t="n">
        <f aca="false">A842</f>
        <v>39</v>
      </c>
      <c r="U842" s="105" t="n">
        <f aca="false">VLOOKUP($B842,Gas!$B$3:$E$2506,2)</f>
        <v>5.395</v>
      </c>
      <c r="V842" s="46" t="n">
        <f aca="false">C842/U842</f>
        <v>8.56719184430028</v>
      </c>
      <c r="W842" s="99" t="n">
        <f aca="false">VLOOKUP($B842,Gas!$B$3:$E$2506,4)</f>
        <v>0.374403879339103</v>
      </c>
    </row>
    <row r="843" customFormat="false" ht="12.75" hidden="false" customHeight="false" outlineLevel="0" collapsed="false">
      <c r="A843" s="95" t="n">
        <f aca="false">MONTH(B843)+(YEAR(B843)-1998)*12</f>
        <v>39</v>
      </c>
      <c r="B843" s="101" t="n">
        <v>36979</v>
      </c>
      <c r="C843" s="102" t="n">
        <v>38.89</v>
      </c>
      <c r="D843" s="98" t="n">
        <f aca="false">LN(C843/C842)</f>
        <v>-0.172675456678579</v>
      </c>
      <c r="E843" s="106" t="n">
        <f aca="false">STDEV(D834:D843)*SQRT(trade_day)</f>
        <v>2.15538968526026</v>
      </c>
      <c r="F843" s="97"/>
      <c r="G843" s="103" t="n">
        <f aca="false">IF(G$1="P",MAX(0,G$2-$C843),IF(G$1="C",MAX(0,$C843-G$2)))</f>
        <v>0</v>
      </c>
      <c r="H843" s="103" t="n">
        <f aca="false">IF(H$1="P",MAX(0,H$2-$C843),IF(H$1="C",MAX(0,$C843-H$2)))</f>
        <v>0</v>
      </c>
      <c r="I843" s="103" t="n">
        <f aca="false">IF(I$1="P",MAX(0,I$2-$C843),IF(I$1="C",MAX(0,$C843-I$2)))</f>
        <v>0</v>
      </c>
      <c r="J843" s="103" t="n">
        <f aca="false">IF(J$1="P",MAX(0,J$2-$C843),IF(J$1="C",MAX(0,$C843-J$2)))</f>
        <v>0</v>
      </c>
      <c r="K843" s="103" t="n">
        <f aca="false">IF(K$1="P",MAX(0,K$2-$C843),IF(K$1="C",MAX(0,$C843-K$2)))</f>
        <v>1.11</v>
      </c>
      <c r="L843" s="103" t="n">
        <f aca="false">IF(L$1="P",MAX(0,L$2-$C843),IF(L$1="C",MAX(0,$C843-L$2)))</f>
        <v>11.11</v>
      </c>
      <c r="M843" s="103" t="n">
        <f aca="false">IF(M$1="P",MAX(0,M$2-$C843),IF(M$1="C",MAX(0,$C843-M$2)))</f>
        <v>18.89</v>
      </c>
      <c r="N843" s="103" t="n">
        <f aca="false">IF(N$1="P",MAX(0,N$2-$C843),IF(N$1="C",MAX(0,$C843-N$2)))</f>
        <v>13.89</v>
      </c>
      <c r="O843" s="103" t="n">
        <f aca="false">IF(O$1="P",MAX(0,O$2-$C843),IF(O$1="C",MAX(0,$C843-O$2)))</f>
        <v>8.89</v>
      </c>
      <c r="P843" s="103" t="n">
        <f aca="false">IF(P$1="P",MAX(0,P$2-$C843),IF(P$1="C",MAX(0,$C843-P$2)))</f>
        <v>3.89</v>
      </c>
      <c r="Q843" s="103" t="n">
        <f aca="false">IF(Q$1="P",MAX(0,Q$2-$C843),IF(Q$1="C",MAX(0,$C843-Q$2)))</f>
        <v>0</v>
      </c>
      <c r="R843" s="103" t="n">
        <f aca="false">IF(R$1="P",MAX(0,R$2-$C843),IF(R$1="C",MAX(0,$C843-R$2)))</f>
        <v>0</v>
      </c>
      <c r="S843" s="103" t="n">
        <f aca="false">IF(S$1="P",MAX(0,S$2-$C843),IF(S$1="C",MAX(0,$C843-S$2)))</f>
        <v>0</v>
      </c>
      <c r="T843" s="104" t="n">
        <f aca="false">A843</f>
        <v>39</v>
      </c>
      <c r="U843" s="105" t="n">
        <f aca="false">VLOOKUP($B843,Gas!$B$3:$E$2506,2)</f>
        <v>5.59</v>
      </c>
      <c r="V843" s="46" t="n">
        <f aca="false">C843/U843</f>
        <v>6.95706618962433</v>
      </c>
      <c r="W843" s="99" t="n">
        <f aca="false">VLOOKUP($B843,Gas!$B$3:$E$2506,4)</f>
        <v>0.403909060628641</v>
      </c>
    </row>
    <row r="844" customFormat="false" ht="12.75" hidden="false" customHeight="false" outlineLevel="0" collapsed="false">
      <c r="A844" s="95" t="n">
        <f aca="false">MONTH(B844)+(YEAR(B844)-1998)*12</f>
        <v>39</v>
      </c>
      <c r="B844" s="101" t="n">
        <v>36980</v>
      </c>
      <c r="C844" s="102" t="n">
        <v>33.92</v>
      </c>
      <c r="D844" s="98" t="n">
        <f aca="false">LN(C844/C843)</f>
        <v>-0.136732337243954</v>
      </c>
      <c r="E844" s="106" t="n">
        <f aca="false">STDEV(D835:D844)*SQRT(trade_day)</f>
        <v>2.30861377054684</v>
      </c>
      <c r="F844" s="97"/>
      <c r="G844" s="103" t="n">
        <f aca="false">IF(G$1="P",MAX(0,G$2-$C844),IF(G$1="C",MAX(0,$C844-G$2)))</f>
        <v>0</v>
      </c>
      <c r="H844" s="103" t="n">
        <f aca="false">IF(H$1="P",MAX(0,H$2-$C844),IF(H$1="C",MAX(0,$C844-H$2)))</f>
        <v>0</v>
      </c>
      <c r="I844" s="103" t="n">
        <f aca="false">IF(I$1="P",MAX(0,I$2-$C844),IF(I$1="C",MAX(0,$C844-I$2)))</f>
        <v>0</v>
      </c>
      <c r="J844" s="103" t="n">
        <f aca="false">IF(J$1="P",MAX(0,J$2-$C844),IF(J$1="C",MAX(0,$C844-J$2)))</f>
        <v>1.08</v>
      </c>
      <c r="K844" s="103" t="n">
        <f aca="false">IF(K$1="P",MAX(0,K$2-$C844),IF(K$1="C",MAX(0,$C844-K$2)))</f>
        <v>6.08</v>
      </c>
      <c r="L844" s="103" t="n">
        <f aca="false">IF(L$1="P",MAX(0,L$2-$C844),IF(L$1="C",MAX(0,$C844-L$2)))</f>
        <v>16.08</v>
      </c>
      <c r="M844" s="103" t="n">
        <f aca="false">IF(M$1="P",MAX(0,M$2-$C844),IF(M$1="C",MAX(0,$C844-M$2)))</f>
        <v>13.92</v>
      </c>
      <c r="N844" s="103" t="n">
        <f aca="false">IF(N$1="P",MAX(0,N$2-$C844),IF(N$1="C",MAX(0,$C844-N$2)))</f>
        <v>8.92</v>
      </c>
      <c r="O844" s="103" t="n">
        <f aca="false">IF(O$1="P",MAX(0,O$2-$C844),IF(O$1="C",MAX(0,$C844-O$2)))</f>
        <v>3.92</v>
      </c>
      <c r="P844" s="103" t="n">
        <f aca="false">IF(P$1="P",MAX(0,P$2-$C844),IF(P$1="C",MAX(0,$C844-P$2)))</f>
        <v>0</v>
      </c>
      <c r="Q844" s="103" t="n">
        <f aca="false">IF(Q$1="P",MAX(0,Q$2-$C844),IF(Q$1="C",MAX(0,$C844-Q$2)))</f>
        <v>0</v>
      </c>
      <c r="R844" s="103" t="n">
        <f aca="false">IF(R$1="P",MAX(0,R$2-$C844),IF(R$1="C",MAX(0,$C844-R$2)))</f>
        <v>0</v>
      </c>
      <c r="S844" s="103" t="n">
        <f aca="false">IF(S$1="P",MAX(0,S$2-$C844),IF(S$1="C",MAX(0,$C844-S$2)))</f>
        <v>0</v>
      </c>
      <c r="T844" s="104" t="n">
        <f aca="false">A844</f>
        <v>39</v>
      </c>
      <c r="U844" s="105" t="n">
        <f aca="false">VLOOKUP($B844,Gas!$B$3:$E$2506,2)</f>
        <v>5.33</v>
      </c>
      <c r="V844" s="46" t="n">
        <f aca="false">C844/U844</f>
        <v>6.36397748592871</v>
      </c>
      <c r="W844" s="99" t="n">
        <f aca="false">VLOOKUP($B844,Gas!$B$3:$E$2506,4)</f>
        <v>0.535840263639306</v>
      </c>
    </row>
    <row r="845" customFormat="false" ht="12.75" hidden="false" customHeight="false" outlineLevel="0" collapsed="false">
      <c r="A845" s="95" t="n">
        <f aca="false">MONTH(B845)+(YEAR(B845)-1998)*12</f>
        <v>40</v>
      </c>
      <c r="B845" s="101" t="n">
        <v>36983</v>
      </c>
      <c r="C845" s="102" t="n">
        <v>41.32</v>
      </c>
      <c r="D845" s="98" t="n">
        <f aca="false">LN(C845/C844)</f>
        <v>0.197341833327736</v>
      </c>
      <c r="E845" s="106" t="n">
        <f aca="false">STDEV(D836:D845)*SQRT(trade_day)</f>
        <v>2.26850512294396</v>
      </c>
      <c r="F845" s="97"/>
      <c r="G845" s="103" t="n">
        <f aca="false">IF(G$1="P",MAX(0,G$2-$C845),IF(G$1="C",MAX(0,$C845-G$2)))</f>
        <v>0</v>
      </c>
      <c r="H845" s="103" t="n">
        <f aca="false">IF(H$1="P",MAX(0,H$2-$C845),IF(H$1="C",MAX(0,$C845-H$2)))</f>
        <v>0</v>
      </c>
      <c r="I845" s="103" t="n">
        <f aca="false">IF(I$1="P",MAX(0,I$2-$C845),IF(I$1="C",MAX(0,$C845-I$2)))</f>
        <v>0</v>
      </c>
      <c r="J845" s="103" t="n">
        <f aca="false">IF(J$1="P",MAX(0,J$2-$C845),IF(J$1="C",MAX(0,$C845-J$2)))</f>
        <v>0</v>
      </c>
      <c r="K845" s="103" t="n">
        <f aca="false">IF(K$1="P",MAX(0,K$2-$C845),IF(K$1="C",MAX(0,$C845-K$2)))</f>
        <v>0</v>
      </c>
      <c r="L845" s="103" t="n">
        <f aca="false">IF(L$1="P",MAX(0,L$2-$C845),IF(L$1="C",MAX(0,$C845-L$2)))</f>
        <v>8.68</v>
      </c>
      <c r="M845" s="103" t="n">
        <f aca="false">IF(M$1="P",MAX(0,M$2-$C845),IF(M$1="C",MAX(0,$C845-M$2)))</f>
        <v>21.32</v>
      </c>
      <c r="N845" s="103" t="n">
        <f aca="false">IF(N$1="P",MAX(0,N$2-$C845),IF(N$1="C",MAX(0,$C845-N$2)))</f>
        <v>16.32</v>
      </c>
      <c r="O845" s="103" t="n">
        <f aca="false">IF(O$1="P",MAX(0,O$2-$C845),IF(O$1="C",MAX(0,$C845-O$2)))</f>
        <v>11.32</v>
      </c>
      <c r="P845" s="103" t="n">
        <f aca="false">IF(P$1="P",MAX(0,P$2-$C845),IF(P$1="C",MAX(0,$C845-P$2)))</f>
        <v>6.32</v>
      </c>
      <c r="Q845" s="103" t="n">
        <f aca="false">IF(Q$1="P",MAX(0,Q$2-$C845),IF(Q$1="C",MAX(0,$C845-Q$2)))</f>
        <v>1.32</v>
      </c>
      <c r="R845" s="103" t="n">
        <f aca="false">IF(R$1="P",MAX(0,R$2-$C845),IF(R$1="C",MAX(0,$C845-R$2)))</f>
        <v>0</v>
      </c>
      <c r="S845" s="103" t="n">
        <f aca="false">IF(S$1="P",MAX(0,S$2-$C845),IF(S$1="C",MAX(0,$C845-S$2)))</f>
        <v>0</v>
      </c>
      <c r="T845" s="104" t="n">
        <f aca="false">A845</f>
        <v>40</v>
      </c>
      <c r="U845" s="105" t="n">
        <f aca="false">VLOOKUP($B845,Gas!$B$3:$E$2506,2)</f>
        <v>5.32</v>
      </c>
      <c r="V845" s="46" t="n">
        <f aca="false">C845/U845</f>
        <v>7.76691729323308</v>
      </c>
      <c r="W845" s="99" t="n">
        <f aca="false">VLOOKUP($B845,Gas!$B$3:$E$2506,4)</f>
        <v>0.492339921560073</v>
      </c>
    </row>
    <row r="846" customFormat="false" ht="12.75" hidden="false" customHeight="false" outlineLevel="0" collapsed="false">
      <c r="A846" s="95" t="n">
        <f aca="false">MONTH(B846)+(YEAR(B846)-1998)*12</f>
        <v>40</v>
      </c>
      <c r="B846" s="101" t="n">
        <v>36984</v>
      </c>
      <c r="C846" s="102" t="n">
        <v>38.21</v>
      </c>
      <c r="D846" s="98" t="n">
        <f aca="false">LN(C846/C845)</f>
        <v>-0.0782493827926292</v>
      </c>
      <c r="E846" s="106" t="n">
        <f aca="false">STDEV(D837:D846)*SQRT(trade_day)</f>
        <v>2.02519383294642</v>
      </c>
      <c r="F846" s="97"/>
      <c r="G846" s="103" t="n">
        <f aca="false">IF(G$1="P",MAX(0,G$2-$C846),IF(G$1="C",MAX(0,$C846-G$2)))</f>
        <v>0</v>
      </c>
      <c r="H846" s="103" t="n">
        <f aca="false">IF(H$1="P",MAX(0,H$2-$C846),IF(H$1="C",MAX(0,$C846-H$2)))</f>
        <v>0</v>
      </c>
      <c r="I846" s="103" t="n">
        <f aca="false">IF(I$1="P",MAX(0,I$2-$C846),IF(I$1="C",MAX(0,$C846-I$2)))</f>
        <v>0</v>
      </c>
      <c r="J846" s="103" t="n">
        <f aca="false">IF(J$1="P",MAX(0,J$2-$C846),IF(J$1="C",MAX(0,$C846-J$2)))</f>
        <v>0</v>
      </c>
      <c r="K846" s="103" t="n">
        <f aca="false">IF(K$1="P",MAX(0,K$2-$C846),IF(K$1="C",MAX(0,$C846-K$2)))</f>
        <v>1.79</v>
      </c>
      <c r="L846" s="103" t="n">
        <f aca="false">IF(L$1="P",MAX(0,L$2-$C846),IF(L$1="C",MAX(0,$C846-L$2)))</f>
        <v>11.79</v>
      </c>
      <c r="M846" s="103" t="n">
        <f aca="false">IF(M$1="P",MAX(0,M$2-$C846),IF(M$1="C",MAX(0,$C846-M$2)))</f>
        <v>18.21</v>
      </c>
      <c r="N846" s="103" t="n">
        <f aca="false">IF(N$1="P",MAX(0,N$2-$C846),IF(N$1="C",MAX(0,$C846-N$2)))</f>
        <v>13.21</v>
      </c>
      <c r="O846" s="103" t="n">
        <f aca="false">IF(O$1="P",MAX(0,O$2-$C846),IF(O$1="C",MAX(0,$C846-O$2)))</f>
        <v>8.21</v>
      </c>
      <c r="P846" s="103" t="n">
        <f aca="false">IF(P$1="P",MAX(0,P$2-$C846),IF(P$1="C",MAX(0,$C846-P$2)))</f>
        <v>3.21</v>
      </c>
      <c r="Q846" s="103" t="n">
        <f aca="false">IF(Q$1="P",MAX(0,Q$2-$C846),IF(Q$1="C",MAX(0,$C846-Q$2)))</f>
        <v>0</v>
      </c>
      <c r="R846" s="103" t="n">
        <f aca="false">IF(R$1="P",MAX(0,R$2-$C846),IF(R$1="C",MAX(0,$C846-R$2)))</f>
        <v>0</v>
      </c>
      <c r="S846" s="103" t="n">
        <f aca="false">IF(S$1="P",MAX(0,S$2-$C846),IF(S$1="C",MAX(0,$C846-S$2)))</f>
        <v>0</v>
      </c>
      <c r="T846" s="104" t="n">
        <f aca="false">A846</f>
        <v>40</v>
      </c>
      <c r="U846" s="105" t="n">
        <f aca="false">VLOOKUP($B846,Gas!$B$3:$E$2506,2)</f>
        <v>5.03</v>
      </c>
      <c r="V846" s="46" t="n">
        <f aca="false">C846/U846</f>
        <v>7.59642147117296</v>
      </c>
      <c r="W846" s="99" t="n">
        <f aca="false">VLOOKUP($B846,Gas!$B$3:$E$2506,4)</f>
        <v>0.570084546567443</v>
      </c>
    </row>
    <row r="847" customFormat="false" ht="12.75" hidden="false" customHeight="false" outlineLevel="0" collapsed="false">
      <c r="A847" s="95" t="n">
        <f aca="false">MONTH(B847)+(YEAR(B847)-1998)*12</f>
        <v>40</v>
      </c>
      <c r="B847" s="101" t="n">
        <v>36985</v>
      </c>
      <c r="C847" s="102" t="n">
        <v>42.74</v>
      </c>
      <c r="D847" s="98" t="n">
        <f aca="false">LN(C847/C846)</f>
        <v>0.112037988432193</v>
      </c>
      <c r="E847" s="106" t="n">
        <f aca="false">STDEV(D838:D847)*SQRT(trade_day)</f>
        <v>2.07186667065291</v>
      </c>
      <c r="F847" s="97"/>
      <c r="G847" s="103" t="n">
        <f aca="false">IF(G$1="P",MAX(0,G$2-$C847),IF(G$1="C",MAX(0,$C847-G$2)))</f>
        <v>0</v>
      </c>
      <c r="H847" s="103" t="n">
        <f aca="false">IF(H$1="P",MAX(0,H$2-$C847),IF(H$1="C",MAX(0,$C847-H$2)))</f>
        <v>0</v>
      </c>
      <c r="I847" s="103" t="n">
        <f aca="false">IF(I$1="P",MAX(0,I$2-$C847),IF(I$1="C",MAX(0,$C847-I$2)))</f>
        <v>0</v>
      </c>
      <c r="J847" s="103" t="n">
        <f aca="false">IF(J$1="P",MAX(0,J$2-$C847),IF(J$1="C",MAX(0,$C847-J$2)))</f>
        <v>0</v>
      </c>
      <c r="K847" s="103" t="n">
        <f aca="false">IF(K$1="P",MAX(0,K$2-$C847),IF(K$1="C",MAX(0,$C847-K$2)))</f>
        <v>0</v>
      </c>
      <c r="L847" s="103" t="n">
        <f aca="false">IF(L$1="P",MAX(0,L$2-$C847),IF(L$1="C",MAX(0,$C847-L$2)))</f>
        <v>7.26</v>
      </c>
      <c r="M847" s="103" t="n">
        <f aca="false">IF(M$1="P",MAX(0,M$2-$C847),IF(M$1="C",MAX(0,$C847-M$2)))</f>
        <v>22.74</v>
      </c>
      <c r="N847" s="103" t="n">
        <f aca="false">IF(N$1="P",MAX(0,N$2-$C847),IF(N$1="C",MAX(0,$C847-N$2)))</f>
        <v>17.74</v>
      </c>
      <c r="O847" s="103" t="n">
        <f aca="false">IF(O$1="P",MAX(0,O$2-$C847),IF(O$1="C",MAX(0,$C847-O$2)))</f>
        <v>12.74</v>
      </c>
      <c r="P847" s="103" t="n">
        <f aca="false">IF(P$1="P",MAX(0,P$2-$C847),IF(P$1="C",MAX(0,$C847-P$2)))</f>
        <v>7.74</v>
      </c>
      <c r="Q847" s="103" t="n">
        <f aca="false">IF(Q$1="P",MAX(0,Q$2-$C847),IF(Q$1="C",MAX(0,$C847-Q$2)))</f>
        <v>2.74</v>
      </c>
      <c r="R847" s="103" t="n">
        <f aca="false">IF(R$1="P",MAX(0,R$2-$C847),IF(R$1="C",MAX(0,$C847-R$2)))</f>
        <v>0</v>
      </c>
      <c r="S847" s="103" t="n">
        <f aca="false">IF(S$1="P",MAX(0,S$2-$C847),IF(S$1="C",MAX(0,$C847-S$2)))</f>
        <v>0</v>
      </c>
      <c r="T847" s="104" t="n">
        <f aca="false">A847</f>
        <v>40</v>
      </c>
      <c r="U847" s="105" t="n">
        <f aca="false">VLOOKUP($B847,Gas!$B$3:$E$2506,2)</f>
        <v>5.235</v>
      </c>
      <c r="V847" s="46" t="n">
        <f aca="false">C847/U847</f>
        <v>8.16427889207259</v>
      </c>
      <c r="W847" s="99" t="n">
        <f aca="false">VLOOKUP($B847,Gas!$B$3:$E$2506,4)</f>
        <v>0.628198691054143</v>
      </c>
    </row>
    <row r="848" customFormat="false" ht="12.75" hidden="false" customHeight="false" outlineLevel="0" collapsed="false">
      <c r="A848" s="95" t="n">
        <f aca="false">MONTH(B848)+(YEAR(B848)-1998)*12</f>
        <v>40</v>
      </c>
      <c r="B848" s="101" t="n">
        <v>36986</v>
      </c>
      <c r="C848" s="102" t="n">
        <v>48.94</v>
      </c>
      <c r="D848" s="98" t="n">
        <f aca="false">LN(C848/C847)</f>
        <v>0.135459808123524</v>
      </c>
      <c r="E848" s="106" t="n">
        <f aca="false">STDEV(D839:D848)*SQRT(trade_day)</f>
        <v>2.1655218791967</v>
      </c>
      <c r="F848" s="97"/>
      <c r="G848" s="103" t="n">
        <f aca="false">IF(G$1="P",MAX(0,G$2-$C848),IF(G$1="C",MAX(0,$C848-G$2)))</f>
        <v>0</v>
      </c>
      <c r="H848" s="103" t="n">
        <f aca="false">IF(H$1="P",MAX(0,H$2-$C848),IF(H$1="C",MAX(0,$C848-H$2)))</f>
        <v>0</v>
      </c>
      <c r="I848" s="103" t="n">
        <f aca="false">IF(I$1="P",MAX(0,I$2-$C848),IF(I$1="C",MAX(0,$C848-I$2)))</f>
        <v>0</v>
      </c>
      <c r="J848" s="103" t="n">
        <f aca="false">IF(J$1="P",MAX(0,J$2-$C848),IF(J$1="C",MAX(0,$C848-J$2)))</f>
        <v>0</v>
      </c>
      <c r="K848" s="103" t="n">
        <f aca="false">IF(K$1="P",MAX(0,K$2-$C848),IF(K$1="C",MAX(0,$C848-K$2)))</f>
        <v>0</v>
      </c>
      <c r="L848" s="103" t="n">
        <f aca="false">IF(L$1="P",MAX(0,L$2-$C848),IF(L$1="C",MAX(0,$C848-L$2)))</f>
        <v>1.06</v>
      </c>
      <c r="M848" s="103" t="n">
        <f aca="false">IF(M$1="P",MAX(0,M$2-$C848),IF(M$1="C",MAX(0,$C848-M$2)))</f>
        <v>28.94</v>
      </c>
      <c r="N848" s="103" t="n">
        <f aca="false">IF(N$1="P",MAX(0,N$2-$C848),IF(N$1="C",MAX(0,$C848-N$2)))</f>
        <v>23.94</v>
      </c>
      <c r="O848" s="103" t="n">
        <f aca="false">IF(O$1="P",MAX(0,O$2-$C848),IF(O$1="C",MAX(0,$C848-O$2)))</f>
        <v>18.94</v>
      </c>
      <c r="P848" s="103" t="n">
        <f aca="false">IF(P$1="P",MAX(0,P$2-$C848),IF(P$1="C",MAX(0,$C848-P$2)))</f>
        <v>13.94</v>
      </c>
      <c r="Q848" s="103" t="n">
        <f aca="false">IF(Q$1="P",MAX(0,Q$2-$C848),IF(Q$1="C",MAX(0,$C848-Q$2)))</f>
        <v>8.94</v>
      </c>
      <c r="R848" s="103" t="n">
        <f aca="false">IF(R$1="P",MAX(0,R$2-$C848),IF(R$1="C",MAX(0,$C848-R$2)))</f>
        <v>0</v>
      </c>
      <c r="S848" s="103" t="n">
        <f aca="false">IF(S$1="P",MAX(0,S$2-$C848),IF(S$1="C",MAX(0,$C848-S$2)))</f>
        <v>0</v>
      </c>
      <c r="T848" s="104" t="n">
        <f aca="false">A848</f>
        <v>40</v>
      </c>
      <c r="U848" s="105" t="n">
        <f aca="false">VLOOKUP($B848,Gas!$B$3:$E$2506,2)</f>
        <v>5.225</v>
      </c>
      <c r="V848" s="46" t="n">
        <f aca="false">C848/U848</f>
        <v>9.36650717703349</v>
      </c>
      <c r="W848" s="99" t="n">
        <f aca="false">VLOOKUP($B848,Gas!$B$3:$E$2506,4)</f>
        <v>0.628363968679799</v>
      </c>
    </row>
    <row r="849" customFormat="false" ht="12.75" hidden="false" customHeight="false" outlineLevel="0" collapsed="false">
      <c r="A849" s="95" t="n">
        <f aca="false">MONTH(B849)+(YEAR(B849)-1998)*12</f>
        <v>40</v>
      </c>
      <c r="B849" s="101" t="n">
        <v>36987</v>
      </c>
      <c r="C849" s="102" t="n">
        <v>48.38</v>
      </c>
      <c r="D849" s="98" t="n">
        <f aca="false">LN(C849/C848)</f>
        <v>-0.0115085528326443</v>
      </c>
      <c r="E849" s="106" t="n">
        <f aca="false">STDEV(D840:D849)*SQRT(trade_day)</f>
        <v>2.15786416664079</v>
      </c>
      <c r="F849" s="97"/>
      <c r="G849" s="103" t="n">
        <f aca="false">IF(G$1="P",MAX(0,G$2-$C849),IF(G$1="C",MAX(0,$C849-G$2)))</f>
        <v>0</v>
      </c>
      <c r="H849" s="103" t="n">
        <f aca="false">IF(H$1="P",MAX(0,H$2-$C849),IF(H$1="C",MAX(0,$C849-H$2)))</f>
        <v>0</v>
      </c>
      <c r="I849" s="103" t="n">
        <f aca="false">IF(I$1="P",MAX(0,I$2-$C849),IF(I$1="C",MAX(0,$C849-I$2)))</f>
        <v>0</v>
      </c>
      <c r="J849" s="103" t="n">
        <f aca="false">IF(J$1="P",MAX(0,J$2-$C849),IF(J$1="C",MAX(0,$C849-J$2)))</f>
        <v>0</v>
      </c>
      <c r="K849" s="103" t="n">
        <f aca="false">IF(K$1="P",MAX(0,K$2-$C849),IF(K$1="C",MAX(0,$C849-K$2)))</f>
        <v>0</v>
      </c>
      <c r="L849" s="103" t="n">
        <f aca="false">IF(L$1="P",MAX(0,L$2-$C849),IF(L$1="C",MAX(0,$C849-L$2)))</f>
        <v>1.62</v>
      </c>
      <c r="M849" s="103" t="n">
        <f aca="false">IF(M$1="P",MAX(0,M$2-$C849),IF(M$1="C",MAX(0,$C849-M$2)))</f>
        <v>28.38</v>
      </c>
      <c r="N849" s="103" t="n">
        <f aca="false">IF(N$1="P",MAX(0,N$2-$C849),IF(N$1="C",MAX(0,$C849-N$2)))</f>
        <v>23.38</v>
      </c>
      <c r="O849" s="103" t="n">
        <f aca="false">IF(O$1="P",MAX(0,O$2-$C849),IF(O$1="C",MAX(0,$C849-O$2)))</f>
        <v>18.38</v>
      </c>
      <c r="P849" s="103" t="n">
        <f aca="false">IF(P$1="P",MAX(0,P$2-$C849),IF(P$1="C",MAX(0,$C849-P$2)))</f>
        <v>13.38</v>
      </c>
      <c r="Q849" s="103" t="n">
        <f aca="false">IF(Q$1="P",MAX(0,Q$2-$C849),IF(Q$1="C",MAX(0,$C849-Q$2)))</f>
        <v>8.38</v>
      </c>
      <c r="R849" s="103" t="n">
        <f aca="false">IF(R$1="P",MAX(0,R$2-$C849),IF(R$1="C",MAX(0,$C849-R$2)))</f>
        <v>0</v>
      </c>
      <c r="S849" s="103" t="n">
        <f aca="false">IF(S$1="P",MAX(0,S$2-$C849),IF(S$1="C",MAX(0,$C849-S$2)))</f>
        <v>0</v>
      </c>
      <c r="T849" s="104" t="n">
        <f aca="false">A849</f>
        <v>40</v>
      </c>
      <c r="U849" s="105" t="n">
        <f aca="false">VLOOKUP($B849,Gas!$B$3:$E$2506,2)</f>
        <v>5.235</v>
      </c>
      <c r="V849" s="46" t="n">
        <f aca="false">C849/U849</f>
        <v>9.24164278892073</v>
      </c>
      <c r="W849" s="99" t="n">
        <f aca="false">VLOOKUP($B849,Gas!$B$3:$E$2506,4)</f>
        <v>0.62837228129216</v>
      </c>
    </row>
    <row r="850" customFormat="false" ht="12.75" hidden="false" customHeight="false" outlineLevel="0" collapsed="false">
      <c r="A850" s="95" t="n">
        <f aca="false">MONTH(B850)+(YEAR(B850)-1998)*12</f>
        <v>40</v>
      </c>
      <c r="B850" s="101" t="n">
        <v>36990</v>
      </c>
      <c r="C850" s="102" t="n">
        <v>54.63</v>
      </c>
      <c r="D850" s="98" t="n">
        <f aca="false">LN(C850/C849)</f>
        <v>0.121496677225745</v>
      </c>
      <c r="E850" s="106" t="n">
        <f aca="false">STDEV(D841:D850)*SQRT(trade_day)</f>
        <v>2.04060418681612</v>
      </c>
      <c r="F850" s="97"/>
      <c r="G850" s="103" t="n">
        <f aca="false">IF(G$1="P",MAX(0,G$2-$C850),IF(G$1="C",MAX(0,$C850-G$2)))</f>
        <v>0</v>
      </c>
      <c r="H850" s="103" t="n">
        <f aca="false">IF(H$1="P",MAX(0,H$2-$C850),IF(H$1="C",MAX(0,$C850-H$2)))</f>
        <v>0</v>
      </c>
      <c r="I850" s="103" t="n">
        <f aca="false">IF(I$1="P",MAX(0,I$2-$C850),IF(I$1="C",MAX(0,$C850-I$2)))</f>
        <v>0</v>
      </c>
      <c r="J850" s="103" t="n">
        <f aca="false">IF(J$1="P",MAX(0,J$2-$C850),IF(J$1="C",MAX(0,$C850-J$2)))</f>
        <v>0</v>
      </c>
      <c r="K850" s="103" t="n">
        <f aca="false">IF(K$1="P",MAX(0,K$2-$C850),IF(K$1="C",MAX(0,$C850-K$2)))</f>
        <v>0</v>
      </c>
      <c r="L850" s="103" t="n">
        <f aca="false">IF(L$1="P",MAX(0,L$2-$C850),IF(L$1="C",MAX(0,$C850-L$2)))</f>
        <v>0</v>
      </c>
      <c r="M850" s="103" t="n">
        <f aca="false">IF(M$1="P",MAX(0,M$2-$C850),IF(M$1="C",MAX(0,$C850-M$2)))</f>
        <v>34.63</v>
      </c>
      <c r="N850" s="103" t="n">
        <f aca="false">IF(N$1="P",MAX(0,N$2-$C850),IF(N$1="C",MAX(0,$C850-N$2)))</f>
        <v>29.63</v>
      </c>
      <c r="O850" s="103" t="n">
        <f aca="false">IF(O$1="P",MAX(0,O$2-$C850),IF(O$1="C",MAX(0,$C850-O$2)))</f>
        <v>24.63</v>
      </c>
      <c r="P850" s="103" t="n">
        <f aca="false">IF(P$1="P",MAX(0,P$2-$C850),IF(P$1="C",MAX(0,$C850-P$2)))</f>
        <v>19.63</v>
      </c>
      <c r="Q850" s="103" t="n">
        <f aca="false">IF(Q$1="P",MAX(0,Q$2-$C850),IF(Q$1="C",MAX(0,$C850-Q$2)))</f>
        <v>14.63</v>
      </c>
      <c r="R850" s="103" t="n">
        <f aca="false">IF(R$1="P",MAX(0,R$2-$C850),IF(R$1="C",MAX(0,$C850-R$2)))</f>
        <v>4.63</v>
      </c>
      <c r="S850" s="103" t="n">
        <f aca="false">IF(S$1="P",MAX(0,S$2-$C850),IF(S$1="C",MAX(0,$C850-S$2)))</f>
        <v>0</v>
      </c>
      <c r="T850" s="104" t="n">
        <f aca="false">A850</f>
        <v>40</v>
      </c>
      <c r="U850" s="105" t="n">
        <f aca="false">VLOOKUP($B850,Gas!$B$3:$E$2506,2)</f>
        <v>5.355</v>
      </c>
      <c r="V850" s="46" t="n">
        <f aca="false">C850/U850</f>
        <v>10.2016806722689</v>
      </c>
      <c r="W850" s="99" t="n">
        <f aca="false">VLOOKUP($B850,Gas!$B$3:$E$2506,4)</f>
        <v>0.469542369700529</v>
      </c>
    </row>
    <row r="851" customFormat="false" ht="12.75" hidden="false" customHeight="false" outlineLevel="0" collapsed="false">
      <c r="A851" s="95" t="n">
        <f aca="false">MONTH(B851)+(YEAR(B851)-1998)*12</f>
        <v>40</v>
      </c>
      <c r="B851" s="101" t="n">
        <v>36991</v>
      </c>
      <c r="C851" s="102" t="n">
        <v>62.81</v>
      </c>
      <c r="D851" s="98" t="n">
        <f aca="false">LN(C851/C850)</f>
        <v>0.139531114058663</v>
      </c>
      <c r="E851" s="106" t="n">
        <f aca="false">STDEV(D842:D851)*SQRT(trade_day)</f>
        <v>2.14457900848747</v>
      </c>
      <c r="F851" s="97"/>
      <c r="G851" s="103" t="n">
        <f aca="false">IF(G$1="P",MAX(0,G$2-$C851),IF(G$1="C",MAX(0,$C851-G$2)))</f>
        <v>0</v>
      </c>
      <c r="H851" s="103" t="n">
        <f aca="false">IF(H$1="P",MAX(0,H$2-$C851),IF(H$1="C",MAX(0,$C851-H$2)))</f>
        <v>0</v>
      </c>
      <c r="I851" s="103" t="n">
        <f aca="false">IF(I$1="P",MAX(0,I$2-$C851),IF(I$1="C",MAX(0,$C851-I$2)))</f>
        <v>0</v>
      </c>
      <c r="J851" s="103" t="n">
        <f aca="false">IF(J$1="P",MAX(0,J$2-$C851),IF(J$1="C",MAX(0,$C851-J$2)))</f>
        <v>0</v>
      </c>
      <c r="K851" s="103" t="n">
        <f aca="false">IF(K$1="P",MAX(0,K$2-$C851),IF(K$1="C",MAX(0,$C851-K$2)))</f>
        <v>0</v>
      </c>
      <c r="L851" s="103" t="n">
        <f aca="false">IF(L$1="P",MAX(0,L$2-$C851),IF(L$1="C",MAX(0,$C851-L$2)))</f>
        <v>0</v>
      </c>
      <c r="M851" s="103" t="n">
        <f aca="false">IF(M$1="P",MAX(0,M$2-$C851),IF(M$1="C",MAX(0,$C851-M$2)))</f>
        <v>42.81</v>
      </c>
      <c r="N851" s="103" t="n">
        <f aca="false">IF(N$1="P",MAX(0,N$2-$C851),IF(N$1="C",MAX(0,$C851-N$2)))</f>
        <v>37.81</v>
      </c>
      <c r="O851" s="103" t="n">
        <f aca="false">IF(O$1="P",MAX(0,O$2-$C851),IF(O$1="C",MAX(0,$C851-O$2)))</f>
        <v>32.81</v>
      </c>
      <c r="P851" s="103" t="n">
        <f aca="false">IF(P$1="P",MAX(0,P$2-$C851),IF(P$1="C",MAX(0,$C851-P$2)))</f>
        <v>27.81</v>
      </c>
      <c r="Q851" s="103" t="n">
        <f aca="false">IF(Q$1="P",MAX(0,Q$2-$C851),IF(Q$1="C",MAX(0,$C851-Q$2)))</f>
        <v>22.81</v>
      </c>
      <c r="R851" s="103" t="n">
        <f aca="false">IF(R$1="P",MAX(0,R$2-$C851),IF(R$1="C",MAX(0,$C851-R$2)))</f>
        <v>12.81</v>
      </c>
      <c r="S851" s="103" t="n">
        <f aca="false">IF(S$1="P",MAX(0,S$2-$C851),IF(S$1="C",MAX(0,$C851-S$2)))</f>
        <v>0</v>
      </c>
      <c r="T851" s="104" t="n">
        <f aca="false">A851</f>
        <v>40</v>
      </c>
      <c r="U851" s="105" t="n">
        <f aca="false">VLOOKUP($B851,Gas!$B$3:$E$2506,2)</f>
        <v>5.47</v>
      </c>
      <c r="V851" s="46" t="n">
        <f aca="false">C851/U851</f>
        <v>11.4826325411335</v>
      </c>
      <c r="W851" s="99" t="n">
        <f aca="false">VLOOKUP($B851,Gas!$B$3:$E$2506,4)</f>
        <v>0.47870794392892</v>
      </c>
    </row>
    <row r="852" customFormat="false" ht="12.75" hidden="false" customHeight="false" outlineLevel="0" collapsed="false">
      <c r="A852" s="95" t="n">
        <f aca="false">MONTH(B852)+(YEAR(B852)-1998)*12</f>
        <v>40</v>
      </c>
      <c r="B852" s="101" t="n">
        <v>36992</v>
      </c>
      <c r="C852" s="102" t="n">
        <v>62.66</v>
      </c>
      <c r="D852" s="98" t="n">
        <f aca="false">LN(C852/C851)</f>
        <v>-0.0023910109422438</v>
      </c>
      <c r="E852" s="106" t="n">
        <f aca="false">STDEV(D843:D852)*SQRT(trade_day)</f>
        <v>2.03844453223694</v>
      </c>
      <c r="F852" s="97"/>
      <c r="G852" s="103" t="n">
        <f aca="false">IF(G$1="P",MAX(0,G$2-$C852),IF(G$1="C",MAX(0,$C852-G$2)))</f>
        <v>0</v>
      </c>
      <c r="H852" s="103" t="n">
        <f aca="false">IF(H$1="P",MAX(0,H$2-$C852),IF(H$1="C",MAX(0,$C852-H$2)))</f>
        <v>0</v>
      </c>
      <c r="I852" s="103" t="n">
        <f aca="false">IF(I$1="P",MAX(0,I$2-$C852),IF(I$1="C",MAX(0,$C852-I$2)))</f>
        <v>0</v>
      </c>
      <c r="J852" s="103" t="n">
        <f aca="false">IF(J$1="P",MAX(0,J$2-$C852),IF(J$1="C",MAX(0,$C852-J$2)))</f>
        <v>0</v>
      </c>
      <c r="K852" s="103" t="n">
        <f aca="false">IF(K$1="P",MAX(0,K$2-$C852),IF(K$1="C",MAX(0,$C852-K$2)))</f>
        <v>0</v>
      </c>
      <c r="L852" s="103" t="n">
        <f aca="false">IF(L$1="P",MAX(0,L$2-$C852),IF(L$1="C",MAX(0,$C852-L$2)))</f>
        <v>0</v>
      </c>
      <c r="M852" s="103" t="n">
        <f aca="false">IF(M$1="P",MAX(0,M$2-$C852),IF(M$1="C",MAX(0,$C852-M$2)))</f>
        <v>42.66</v>
      </c>
      <c r="N852" s="103" t="n">
        <f aca="false">IF(N$1="P",MAX(0,N$2-$C852),IF(N$1="C",MAX(0,$C852-N$2)))</f>
        <v>37.66</v>
      </c>
      <c r="O852" s="103" t="n">
        <f aca="false">IF(O$1="P",MAX(0,O$2-$C852),IF(O$1="C",MAX(0,$C852-O$2)))</f>
        <v>32.66</v>
      </c>
      <c r="P852" s="103" t="n">
        <f aca="false">IF(P$1="P",MAX(0,P$2-$C852),IF(P$1="C",MAX(0,$C852-P$2)))</f>
        <v>27.66</v>
      </c>
      <c r="Q852" s="103" t="n">
        <f aca="false">IF(Q$1="P",MAX(0,Q$2-$C852),IF(Q$1="C",MAX(0,$C852-Q$2)))</f>
        <v>22.66</v>
      </c>
      <c r="R852" s="103" t="n">
        <f aca="false">IF(R$1="P",MAX(0,R$2-$C852),IF(R$1="C",MAX(0,$C852-R$2)))</f>
        <v>12.66</v>
      </c>
      <c r="S852" s="103" t="n">
        <f aca="false">IF(S$1="P",MAX(0,S$2-$C852),IF(S$1="C",MAX(0,$C852-S$2)))</f>
        <v>0</v>
      </c>
      <c r="T852" s="104" t="n">
        <f aca="false">A852</f>
        <v>40</v>
      </c>
      <c r="U852" s="105" t="n">
        <f aca="false">VLOOKUP($B852,Gas!$B$3:$E$2506,2)</f>
        <v>5.545</v>
      </c>
      <c r="V852" s="46" t="n">
        <f aca="false">C852/U852</f>
        <v>11.3002705139766</v>
      </c>
      <c r="W852" s="99" t="n">
        <f aca="false">VLOOKUP($B852,Gas!$B$3:$E$2506,4)</f>
        <v>0.481810072297407</v>
      </c>
    </row>
    <row r="853" customFormat="false" ht="12.75" hidden="false" customHeight="false" outlineLevel="0" collapsed="false">
      <c r="A853" s="95" t="n">
        <f aca="false">MONTH(B853)+(YEAR(B853)-1998)*12</f>
        <v>40</v>
      </c>
      <c r="B853" s="101" t="n">
        <v>36993</v>
      </c>
      <c r="C853" s="102" t="n">
        <v>55.48</v>
      </c>
      <c r="D853" s="98" t="n">
        <f aca="false">LN(C853/C852)</f>
        <v>-0.121700690077415</v>
      </c>
      <c r="E853" s="106" t="n">
        <f aca="false">STDEV(D844:D853)*SQRT(trade_day)</f>
        <v>1.90919695709305</v>
      </c>
      <c r="F853" s="97"/>
      <c r="G853" s="103" t="n">
        <f aca="false">IF(G$1="P",MAX(0,G$2-$C853),IF(G$1="C",MAX(0,$C853-G$2)))</f>
        <v>0</v>
      </c>
      <c r="H853" s="103" t="n">
        <f aca="false">IF(H$1="P",MAX(0,H$2-$C853),IF(H$1="C",MAX(0,$C853-H$2)))</f>
        <v>0</v>
      </c>
      <c r="I853" s="103" t="n">
        <f aca="false">IF(I$1="P",MAX(0,I$2-$C853),IF(I$1="C",MAX(0,$C853-I$2)))</f>
        <v>0</v>
      </c>
      <c r="J853" s="103" t="n">
        <f aca="false">IF(J$1="P",MAX(0,J$2-$C853),IF(J$1="C",MAX(0,$C853-J$2)))</f>
        <v>0</v>
      </c>
      <c r="K853" s="103" t="n">
        <f aca="false">IF(K$1="P",MAX(0,K$2-$C853),IF(K$1="C",MAX(0,$C853-K$2)))</f>
        <v>0</v>
      </c>
      <c r="L853" s="103" t="n">
        <f aca="false">IF(L$1="P",MAX(0,L$2-$C853),IF(L$1="C",MAX(0,$C853-L$2)))</f>
        <v>0</v>
      </c>
      <c r="M853" s="103" t="n">
        <f aca="false">IF(M$1="P",MAX(0,M$2-$C853),IF(M$1="C",MAX(0,$C853-M$2)))</f>
        <v>35.48</v>
      </c>
      <c r="N853" s="103" t="n">
        <f aca="false">IF(N$1="P",MAX(0,N$2-$C853),IF(N$1="C",MAX(0,$C853-N$2)))</f>
        <v>30.48</v>
      </c>
      <c r="O853" s="103" t="n">
        <f aca="false">IF(O$1="P",MAX(0,O$2-$C853),IF(O$1="C",MAX(0,$C853-O$2)))</f>
        <v>25.48</v>
      </c>
      <c r="P853" s="103" t="n">
        <f aca="false">IF(P$1="P",MAX(0,P$2-$C853),IF(P$1="C",MAX(0,$C853-P$2)))</f>
        <v>20.48</v>
      </c>
      <c r="Q853" s="103" t="n">
        <f aca="false">IF(Q$1="P",MAX(0,Q$2-$C853),IF(Q$1="C",MAX(0,$C853-Q$2)))</f>
        <v>15.48</v>
      </c>
      <c r="R853" s="103" t="n">
        <f aca="false">IF(R$1="P",MAX(0,R$2-$C853),IF(R$1="C",MAX(0,$C853-R$2)))</f>
        <v>5.48</v>
      </c>
      <c r="S853" s="103" t="n">
        <f aca="false">IF(S$1="P",MAX(0,S$2-$C853),IF(S$1="C",MAX(0,$C853-S$2)))</f>
        <v>0</v>
      </c>
      <c r="T853" s="104" t="n">
        <f aca="false">A853</f>
        <v>40</v>
      </c>
      <c r="U853" s="105" t="n">
        <f aca="false">VLOOKUP($B853,Gas!$B$3:$E$2506,2)</f>
        <v>5.47</v>
      </c>
      <c r="V853" s="46" t="n">
        <f aca="false">C853/U853</f>
        <v>10.1425959780622</v>
      </c>
      <c r="W853" s="99" t="n">
        <f aca="false">VLOOKUP($B853,Gas!$B$3:$E$2506,4)</f>
        <v>0.493442371287408</v>
      </c>
    </row>
    <row r="854" customFormat="false" ht="12.75" hidden="false" customHeight="false" outlineLevel="0" collapsed="false">
      <c r="A854" s="95" t="n">
        <f aca="false">MONTH(B854)+(YEAR(B854)-1998)*12</f>
        <v>40</v>
      </c>
      <c r="B854" s="101" t="n">
        <v>36994</v>
      </c>
      <c r="C854" s="102" t="n">
        <v>43.22</v>
      </c>
      <c r="D854" s="98" t="n">
        <f aca="false">LN(C854/C853)</f>
        <v>-0.249719244367891</v>
      </c>
      <c r="E854" s="106" t="n">
        <f aca="false">STDEV(D845:D854)*SQRT(trade_day)</f>
        <v>2.24621332198592</v>
      </c>
      <c r="F854" s="97"/>
      <c r="G854" s="103" t="n">
        <f aca="false">IF(G$1="P",MAX(0,G$2-$C854),IF(G$1="C",MAX(0,$C854-G$2)))</f>
        <v>0</v>
      </c>
      <c r="H854" s="103" t="n">
        <f aca="false">IF(H$1="P",MAX(0,H$2-$C854),IF(H$1="C",MAX(0,$C854-H$2)))</f>
        <v>0</v>
      </c>
      <c r="I854" s="103" t="n">
        <f aca="false">IF(I$1="P",MAX(0,I$2-$C854),IF(I$1="C",MAX(0,$C854-I$2)))</f>
        <v>0</v>
      </c>
      <c r="J854" s="103" t="n">
        <f aca="false">IF(J$1="P",MAX(0,J$2-$C854),IF(J$1="C",MAX(0,$C854-J$2)))</f>
        <v>0</v>
      </c>
      <c r="K854" s="103" t="n">
        <f aca="false">IF(K$1="P",MAX(0,K$2-$C854),IF(K$1="C",MAX(0,$C854-K$2)))</f>
        <v>0</v>
      </c>
      <c r="L854" s="103" t="n">
        <f aca="false">IF(L$1="P",MAX(0,L$2-$C854),IF(L$1="C",MAX(0,$C854-L$2)))</f>
        <v>6.78</v>
      </c>
      <c r="M854" s="103" t="n">
        <f aca="false">IF(M$1="P",MAX(0,M$2-$C854),IF(M$1="C",MAX(0,$C854-M$2)))</f>
        <v>23.22</v>
      </c>
      <c r="N854" s="103" t="n">
        <f aca="false">IF(N$1="P",MAX(0,N$2-$C854),IF(N$1="C",MAX(0,$C854-N$2)))</f>
        <v>18.22</v>
      </c>
      <c r="O854" s="103" t="n">
        <f aca="false">IF(O$1="P",MAX(0,O$2-$C854),IF(O$1="C",MAX(0,$C854-O$2)))</f>
        <v>13.22</v>
      </c>
      <c r="P854" s="103" t="n">
        <f aca="false">IF(P$1="P",MAX(0,P$2-$C854),IF(P$1="C",MAX(0,$C854-P$2)))</f>
        <v>8.22</v>
      </c>
      <c r="Q854" s="103" t="n">
        <f aca="false">IF(Q$1="P",MAX(0,Q$2-$C854),IF(Q$1="C",MAX(0,$C854-Q$2)))</f>
        <v>3.22</v>
      </c>
      <c r="R854" s="103" t="n">
        <f aca="false">IF(R$1="P",MAX(0,R$2-$C854),IF(R$1="C",MAX(0,$C854-R$2)))</f>
        <v>0</v>
      </c>
      <c r="S854" s="103" t="n">
        <f aca="false">IF(S$1="P",MAX(0,S$2-$C854),IF(S$1="C",MAX(0,$C854-S$2)))</f>
        <v>0</v>
      </c>
      <c r="T854" s="104" t="n">
        <f aca="false">A854</f>
        <v>40</v>
      </c>
      <c r="U854" s="105" t="n">
        <f aca="false">VLOOKUP($B854,Gas!$B$3:$E$2506,2)</f>
        <v>5.345</v>
      </c>
      <c r="V854" s="46" t="n">
        <f aca="false">C854/U854</f>
        <v>8.08606173994387</v>
      </c>
      <c r="W854" s="99" t="n">
        <f aca="false">VLOOKUP($B854,Gas!$B$3:$E$2506,4)</f>
        <v>0.354832450876807</v>
      </c>
    </row>
    <row r="855" customFormat="false" ht="12.75" hidden="false" customHeight="false" outlineLevel="0" collapsed="false">
      <c r="A855" s="95" t="n">
        <f aca="false">MONTH(B855)+(YEAR(B855)-1998)*12</f>
        <v>40</v>
      </c>
      <c r="B855" s="101" t="n">
        <v>36997</v>
      </c>
      <c r="C855" s="102" t="n">
        <v>48.75</v>
      </c>
      <c r="D855" s="98" t="n">
        <f aca="false">LN(C855/C854)</f>
        <v>0.120401846365116</v>
      </c>
      <c r="E855" s="106" t="n">
        <f aca="false">STDEV(D846:D855)*SQRT(trade_day)</f>
        <v>2.11033431352928</v>
      </c>
      <c r="F855" s="97"/>
      <c r="G855" s="103" t="n">
        <f aca="false">IF(G$1="P",MAX(0,G$2-$C855),IF(G$1="C",MAX(0,$C855-G$2)))</f>
        <v>0</v>
      </c>
      <c r="H855" s="103" t="n">
        <f aca="false">IF(H$1="P",MAX(0,H$2-$C855),IF(H$1="C",MAX(0,$C855-H$2)))</f>
        <v>0</v>
      </c>
      <c r="I855" s="103" t="n">
        <f aca="false">IF(I$1="P",MAX(0,I$2-$C855),IF(I$1="C",MAX(0,$C855-I$2)))</f>
        <v>0</v>
      </c>
      <c r="J855" s="103" t="n">
        <f aca="false">IF(J$1="P",MAX(0,J$2-$C855),IF(J$1="C",MAX(0,$C855-J$2)))</f>
        <v>0</v>
      </c>
      <c r="K855" s="103" t="n">
        <f aca="false">IF(K$1="P",MAX(0,K$2-$C855),IF(K$1="C",MAX(0,$C855-K$2)))</f>
        <v>0</v>
      </c>
      <c r="L855" s="103" t="n">
        <f aca="false">IF(L$1="P",MAX(0,L$2-$C855),IF(L$1="C",MAX(0,$C855-L$2)))</f>
        <v>1.25</v>
      </c>
      <c r="M855" s="103" t="n">
        <f aca="false">IF(M$1="P",MAX(0,M$2-$C855),IF(M$1="C",MAX(0,$C855-M$2)))</f>
        <v>28.75</v>
      </c>
      <c r="N855" s="103" t="n">
        <f aca="false">IF(N$1="P",MAX(0,N$2-$C855),IF(N$1="C",MAX(0,$C855-N$2)))</f>
        <v>23.75</v>
      </c>
      <c r="O855" s="103" t="n">
        <f aca="false">IF(O$1="P",MAX(0,O$2-$C855),IF(O$1="C",MAX(0,$C855-O$2)))</f>
        <v>18.75</v>
      </c>
      <c r="P855" s="103" t="n">
        <f aca="false">IF(P$1="P",MAX(0,P$2-$C855),IF(P$1="C",MAX(0,$C855-P$2)))</f>
        <v>13.75</v>
      </c>
      <c r="Q855" s="103" t="n">
        <f aca="false">IF(Q$1="P",MAX(0,Q$2-$C855),IF(Q$1="C",MAX(0,$C855-Q$2)))</f>
        <v>8.75</v>
      </c>
      <c r="R855" s="103" t="n">
        <f aca="false">IF(R$1="P",MAX(0,R$2-$C855),IF(R$1="C",MAX(0,$C855-R$2)))</f>
        <v>0</v>
      </c>
      <c r="S855" s="103" t="n">
        <f aca="false">IF(S$1="P",MAX(0,S$2-$C855),IF(S$1="C",MAX(0,$C855-S$2)))</f>
        <v>0</v>
      </c>
      <c r="T855" s="104" t="n">
        <f aca="false">A855</f>
        <v>40</v>
      </c>
      <c r="U855" s="105" t="n">
        <f aca="false">VLOOKUP($B855,Gas!$B$3:$E$2506,2)</f>
        <v>5.345</v>
      </c>
      <c r="V855" s="46" t="n">
        <f aca="false">C855/U855</f>
        <v>9.12067352666043</v>
      </c>
      <c r="W855" s="99" t="n">
        <f aca="false">VLOOKUP($B855,Gas!$B$3:$E$2506,4)</f>
        <v>0.272217485456005</v>
      </c>
    </row>
    <row r="856" customFormat="false" ht="12.75" hidden="false" customHeight="false" outlineLevel="0" collapsed="false">
      <c r="A856" s="95" t="n">
        <f aca="false">MONTH(B856)+(YEAR(B856)-1998)*12</f>
        <v>40</v>
      </c>
      <c r="B856" s="101" t="n">
        <v>36998</v>
      </c>
      <c r="C856" s="102" t="n">
        <v>45.73</v>
      </c>
      <c r="D856" s="98" t="n">
        <f aca="false">LN(C856/C855)</f>
        <v>-0.0639506597738925</v>
      </c>
      <c r="E856" s="106" t="n">
        <f aca="false">STDEV(D847:D856)*SQRT(trade_day)</f>
        <v>2.09363974226999</v>
      </c>
      <c r="F856" s="97"/>
      <c r="G856" s="103" t="n">
        <f aca="false">IF(G$1="P",MAX(0,G$2-$C856),IF(G$1="C",MAX(0,$C856-G$2)))</f>
        <v>0</v>
      </c>
      <c r="H856" s="103" t="n">
        <f aca="false">IF(H$1="P",MAX(0,H$2-$C856),IF(H$1="C",MAX(0,$C856-H$2)))</f>
        <v>0</v>
      </c>
      <c r="I856" s="103" t="n">
        <f aca="false">IF(I$1="P",MAX(0,I$2-$C856),IF(I$1="C",MAX(0,$C856-I$2)))</f>
        <v>0</v>
      </c>
      <c r="J856" s="103" t="n">
        <f aca="false">IF(J$1="P",MAX(0,J$2-$C856),IF(J$1="C",MAX(0,$C856-J$2)))</f>
        <v>0</v>
      </c>
      <c r="K856" s="103" t="n">
        <f aca="false">IF(K$1="P",MAX(0,K$2-$C856),IF(K$1="C",MAX(0,$C856-K$2)))</f>
        <v>0</v>
      </c>
      <c r="L856" s="103" t="n">
        <f aca="false">IF(L$1="P",MAX(0,L$2-$C856),IF(L$1="C",MAX(0,$C856-L$2)))</f>
        <v>4.27</v>
      </c>
      <c r="M856" s="103" t="n">
        <f aca="false">IF(M$1="P",MAX(0,M$2-$C856),IF(M$1="C",MAX(0,$C856-M$2)))</f>
        <v>25.73</v>
      </c>
      <c r="N856" s="103" t="n">
        <f aca="false">IF(N$1="P",MAX(0,N$2-$C856),IF(N$1="C",MAX(0,$C856-N$2)))</f>
        <v>20.73</v>
      </c>
      <c r="O856" s="103" t="n">
        <f aca="false">IF(O$1="P",MAX(0,O$2-$C856),IF(O$1="C",MAX(0,$C856-O$2)))</f>
        <v>15.73</v>
      </c>
      <c r="P856" s="103" t="n">
        <f aca="false">IF(P$1="P",MAX(0,P$2-$C856),IF(P$1="C",MAX(0,$C856-P$2)))</f>
        <v>10.73</v>
      </c>
      <c r="Q856" s="103" t="n">
        <f aca="false">IF(Q$1="P",MAX(0,Q$2-$C856),IF(Q$1="C",MAX(0,$C856-Q$2)))</f>
        <v>5.73</v>
      </c>
      <c r="R856" s="103" t="n">
        <f aca="false">IF(R$1="P",MAX(0,R$2-$C856),IF(R$1="C",MAX(0,$C856-R$2)))</f>
        <v>0</v>
      </c>
      <c r="S856" s="103" t="n">
        <f aca="false">IF(S$1="P",MAX(0,S$2-$C856),IF(S$1="C",MAX(0,$C856-S$2)))</f>
        <v>0</v>
      </c>
      <c r="T856" s="104" t="n">
        <f aca="false">A856</f>
        <v>40</v>
      </c>
      <c r="U856" s="105" t="n">
        <f aca="false">VLOOKUP($B856,Gas!$B$3:$E$2506,2)</f>
        <v>5.48</v>
      </c>
      <c r="V856" s="46" t="n">
        <f aca="false">C856/U856</f>
        <v>8.3448905109489</v>
      </c>
      <c r="W856" s="99" t="n">
        <f aca="false">VLOOKUP($B856,Gas!$B$3:$E$2506,4)</f>
        <v>0.279460702545989</v>
      </c>
    </row>
    <row r="857" customFormat="false" ht="12.75" hidden="false" customHeight="false" outlineLevel="0" collapsed="false">
      <c r="A857" s="95" t="n">
        <f aca="false">MONTH(B857)+(YEAR(B857)-1998)*12</f>
        <v>40</v>
      </c>
      <c r="B857" s="101" t="n">
        <v>36999</v>
      </c>
      <c r="C857" s="102" t="n">
        <v>52.44</v>
      </c>
      <c r="D857" s="98" t="n">
        <f aca="false">LN(C857/C856)</f>
        <v>0.136915121225535</v>
      </c>
      <c r="E857" s="106" t="n">
        <f aca="false">STDEV(D848:D857)*SQRT(trade_day)</f>
        <v>2.12810078438495</v>
      </c>
      <c r="F857" s="97"/>
      <c r="G857" s="103" t="n">
        <f aca="false">IF(G$1="P",MAX(0,G$2-$C857),IF(G$1="C",MAX(0,$C857-G$2)))</f>
        <v>0</v>
      </c>
      <c r="H857" s="103" t="n">
        <f aca="false">IF(H$1="P",MAX(0,H$2-$C857),IF(H$1="C",MAX(0,$C857-H$2)))</f>
        <v>0</v>
      </c>
      <c r="I857" s="103" t="n">
        <f aca="false">IF(I$1="P",MAX(0,I$2-$C857),IF(I$1="C",MAX(0,$C857-I$2)))</f>
        <v>0</v>
      </c>
      <c r="J857" s="103" t="n">
        <f aca="false">IF(J$1="P",MAX(0,J$2-$C857),IF(J$1="C",MAX(0,$C857-J$2)))</f>
        <v>0</v>
      </c>
      <c r="K857" s="103" t="n">
        <f aca="false">IF(K$1="P",MAX(0,K$2-$C857),IF(K$1="C",MAX(0,$C857-K$2)))</f>
        <v>0</v>
      </c>
      <c r="L857" s="103" t="n">
        <f aca="false">IF(L$1="P",MAX(0,L$2-$C857),IF(L$1="C",MAX(0,$C857-L$2)))</f>
        <v>0</v>
      </c>
      <c r="M857" s="103" t="n">
        <f aca="false">IF(M$1="P",MAX(0,M$2-$C857),IF(M$1="C",MAX(0,$C857-M$2)))</f>
        <v>32.44</v>
      </c>
      <c r="N857" s="103" t="n">
        <f aca="false">IF(N$1="P",MAX(0,N$2-$C857),IF(N$1="C",MAX(0,$C857-N$2)))</f>
        <v>27.44</v>
      </c>
      <c r="O857" s="103" t="n">
        <f aca="false">IF(O$1="P",MAX(0,O$2-$C857),IF(O$1="C",MAX(0,$C857-O$2)))</f>
        <v>22.44</v>
      </c>
      <c r="P857" s="103" t="n">
        <f aca="false">IF(P$1="P",MAX(0,P$2-$C857),IF(P$1="C",MAX(0,$C857-P$2)))</f>
        <v>17.44</v>
      </c>
      <c r="Q857" s="103" t="n">
        <f aca="false">IF(Q$1="P",MAX(0,Q$2-$C857),IF(Q$1="C",MAX(0,$C857-Q$2)))</f>
        <v>12.44</v>
      </c>
      <c r="R857" s="103" t="n">
        <f aca="false">IF(R$1="P",MAX(0,R$2-$C857),IF(R$1="C",MAX(0,$C857-R$2)))</f>
        <v>2.44</v>
      </c>
      <c r="S857" s="103" t="n">
        <f aca="false">IF(S$1="P",MAX(0,S$2-$C857),IF(S$1="C",MAX(0,$C857-S$2)))</f>
        <v>0</v>
      </c>
      <c r="T857" s="104" t="n">
        <f aca="false">A857</f>
        <v>40</v>
      </c>
      <c r="U857" s="105" t="n">
        <f aca="false">VLOOKUP($B857,Gas!$B$3:$E$2506,2)</f>
        <v>5.375</v>
      </c>
      <c r="V857" s="46" t="n">
        <f aca="false">C857/U857</f>
        <v>9.75627906976744</v>
      </c>
      <c r="W857" s="99" t="n">
        <f aca="false">VLOOKUP($B857,Gas!$B$3:$E$2506,4)</f>
        <v>0.308837621900159</v>
      </c>
    </row>
    <row r="858" customFormat="false" ht="12.75" hidden="false" customHeight="false" outlineLevel="0" collapsed="false">
      <c r="A858" s="95" t="n">
        <f aca="false">MONTH(B858)+(YEAR(B858)-1998)*12</f>
        <v>40</v>
      </c>
      <c r="B858" s="101" t="n">
        <v>37000</v>
      </c>
      <c r="C858" s="102" t="n">
        <v>46.04</v>
      </c>
      <c r="D858" s="98" t="n">
        <f aca="false">LN(C858/C857)</f>
        <v>-0.130159075041817</v>
      </c>
      <c r="E858" s="106" t="n">
        <f aca="false">STDEV(D849:D858)*SQRT(trade_day)</f>
        <v>2.14372205192799</v>
      </c>
      <c r="F858" s="97"/>
      <c r="G858" s="103" t="n">
        <f aca="false">IF(G$1="P",MAX(0,G$2-$C858),IF(G$1="C",MAX(0,$C858-G$2)))</f>
        <v>0</v>
      </c>
      <c r="H858" s="103" t="n">
        <f aca="false">IF(H$1="P",MAX(0,H$2-$C858),IF(H$1="C",MAX(0,$C858-H$2)))</f>
        <v>0</v>
      </c>
      <c r="I858" s="103" t="n">
        <f aca="false">IF(I$1="P",MAX(0,I$2-$C858),IF(I$1="C",MAX(0,$C858-I$2)))</f>
        <v>0</v>
      </c>
      <c r="J858" s="103" t="n">
        <f aca="false">IF(J$1="P",MAX(0,J$2-$C858),IF(J$1="C",MAX(0,$C858-J$2)))</f>
        <v>0</v>
      </c>
      <c r="K858" s="103" t="n">
        <f aca="false">IF(K$1="P",MAX(0,K$2-$C858),IF(K$1="C",MAX(0,$C858-K$2)))</f>
        <v>0</v>
      </c>
      <c r="L858" s="103" t="n">
        <f aca="false">IF(L$1="P",MAX(0,L$2-$C858),IF(L$1="C",MAX(0,$C858-L$2)))</f>
        <v>3.96</v>
      </c>
      <c r="M858" s="103" t="n">
        <f aca="false">IF(M$1="P",MAX(0,M$2-$C858),IF(M$1="C",MAX(0,$C858-M$2)))</f>
        <v>26.04</v>
      </c>
      <c r="N858" s="103" t="n">
        <f aca="false">IF(N$1="P",MAX(0,N$2-$C858),IF(N$1="C",MAX(0,$C858-N$2)))</f>
        <v>21.04</v>
      </c>
      <c r="O858" s="103" t="n">
        <f aca="false">IF(O$1="P",MAX(0,O$2-$C858),IF(O$1="C",MAX(0,$C858-O$2)))</f>
        <v>16.04</v>
      </c>
      <c r="P858" s="103" t="n">
        <f aca="false">IF(P$1="P",MAX(0,P$2-$C858),IF(P$1="C",MAX(0,$C858-P$2)))</f>
        <v>11.04</v>
      </c>
      <c r="Q858" s="103" t="n">
        <f aca="false">IF(Q$1="P",MAX(0,Q$2-$C858),IF(Q$1="C",MAX(0,$C858-Q$2)))</f>
        <v>6.04</v>
      </c>
      <c r="R858" s="103" t="n">
        <f aca="false">IF(R$1="P",MAX(0,R$2-$C858),IF(R$1="C",MAX(0,$C858-R$2)))</f>
        <v>0</v>
      </c>
      <c r="S858" s="103" t="n">
        <f aca="false">IF(S$1="P",MAX(0,S$2-$C858),IF(S$1="C",MAX(0,$C858-S$2)))</f>
        <v>0</v>
      </c>
      <c r="T858" s="104" t="n">
        <f aca="false">A858</f>
        <v>40</v>
      </c>
      <c r="U858" s="105" t="n">
        <f aca="false">VLOOKUP($B858,Gas!$B$3:$E$2506,2)</f>
        <v>5.155</v>
      </c>
      <c r="V858" s="46" t="n">
        <f aca="false">C858/U858</f>
        <v>8.93113482056256</v>
      </c>
      <c r="W858" s="99" t="n">
        <f aca="false">VLOOKUP($B858,Gas!$B$3:$E$2506,4)</f>
        <v>0.400490355923568</v>
      </c>
    </row>
    <row r="859" customFormat="false" ht="12.75" hidden="false" customHeight="false" outlineLevel="0" collapsed="false">
      <c r="A859" s="95" t="n">
        <f aca="false">MONTH(B859)+(YEAR(B859)-1998)*12</f>
        <v>40</v>
      </c>
      <c r="B859" s="101" t="n">
        <v>37001</v>
      </c>
      <c r="C859" s="102" t="n">
        <v>39.32</v>
      </c>
      <c r="D859" s="98" t="n">
        <f aca="false">LN(C859/C858)</f>
        <v>-0.157777288574716</v>
      </c>
      <c r="E859" s="106" t="n">
        <f aca="false">STDEV(D850:D859)*SQRT(trade_day)</f>
        <v>2.27470641834366</v>
      </c>
      <c r="F859" s="97"/>
      <c r="G859" s="103" t="n">
        <f aca="false">IF(G$1="P",MAX(0,G$2-$C859),IF(G$1="C",MAX(0,$C859-G$2)))</f>
        <v>0</v>
      </c>
      <c r="H859" s="103" t="n">
        <f aca="false">IF(H$1="P",MAX(0,H$2-$C859),IF(H$1="C",MAX(0,$C859-H$2)))</f>
        <v>0</v>
      </c>
      <c r="I859" s="103" t="n">
        <f aca="false">IF(I$1="P",MAX(0,I$2-$C859),IF(I$1="C",MAX(0,$C859-I$2)))</f>
        <v>0</v>
      </c>
      <c r="J859" s="103" t="n">
        <f aca="false">IF(J$1="P",MAX(0,J$2-$C859),IF(J$1="C",MAX(0,$C859-J$2)))</f>
        <v>0</v>
      </c>
      <c r="K859" s="103" t="n">
        <f aca="false">IF(K$1="P",MAX(0,K$2-$C859),IF(K$1="C",MAX(0,$C859-K$2)))</f>
        <v>0.68</v>
      </c>
      <c r="L859" s="103" t="n">
        <f aca="false">IF(L$1="P",MAX(0,L$2-$C859),IF(L$1="C",MAX(0,$C859-L$2)))</f>
        <v>10.68</v>
      </c>
      <c r="M859" s="103" t="n">
        <f aca="false">IF(M$1="P",MAX(0,M$2-$C859),IF(M$1="C",MAX(0,$C859-M$2)))</f>
        <v>19.32</v>
      </c>
      <c r="N859" s="103" t="n">
        <f aca="false">IF(N$1="P",MAX(0,N$2-$C859),IF(N$1="C",MAX(0,$C859-N$2)))</f>
        <v>14.32</v>
      </c>
      <c r="O859" s="103" t="n">
        <f aca="false">IF(O$1="P",MAX(0,O$2-$C859),IF(O$1="C",MAX(0,$C859-O$2)))</f>
        <v>9.32</v>
      </c>
      <c r="P859" s="103" t="n">
        <f aca="false">IF(P$1="P",MAX(0,P$2-$C859),IF(P$1="C",MAX(0,$C859-P$2)))</f>
        <v>4.32</v>
      </c>
      <c r="Q859" s="103" t="n">
        <f aca="false">IF(Q$1="P",MAX(0,Q$2-$C859),IF(Q$1="C",MAX(0,$C859-Q$2)))</f>
        <v>0</v>
      </c>
      <c r="R859" s="103" t="n">
        <f aca="false">IF(R$1="P",MAX(0,R$2-$C859),IF(R$1="C",MAX(0,$C859-R$2)))</f>
        <v>0</v>
      </c>
      <c r="S859" s="103" t="n">
        <f aca="false">IF(S$1="P",MAX(0,S$2-$C859),IF(S$1="C",MAX(0,$C859-S$2)))</f>
        <v>0</v>
      </c>
      <c r="T859" s="104" t="n">
        <f aca="false">A859</f>
        <v>40</v>
      </c>
      <c r="U859" s="105" t="n">
        <f aca="false">VLOOKUP($B859,Gas!$B$3:$E$2506,2)</f>
        <v>5.07</v>
      </c>
      <c r="V859" s="46" t="n">
        <f aca="false">C859/U859</f>
        <v>7.75542406311637</v>
      </c>
      <c r="W859" s="99" t="n">
        <f aca="false">VLOOKUP($B859,Gas!$B$3:$E$2506,4)</f>
        <v>0.368487394003798</v>
      </c>
    </row>
    <row r="860" customFormat="false" ht="12.75" hidden="false" customHeight="false" outlineLevel="0" collapsed="false">
      <c r="A860" s="95" t="n">
        <f aca="false">MONTH(B860)+(YEAR(B860)-1998)*12</f>
        <v>40</v>
      </c>
      <c r="B860" s="101" t="n">
        <v>37004</v>
      </c>
      <c r="C860" s="102" t="n">
        <v>59.65</v>
      </c>
      <c r="D860" s="98" t="n">
        <f aca="false">LN(C860/C859)</f>
        <v>0.416760853264959</v>
      </c>
      <c r="E860" s="106" t="n">
        <f aca="false">STDEV(D851:D860)*SQRT(trade_day)</f>
        <v>3.11238244862258</v>
      </c>
      <c r="F860" s="97"/>
      <c r="G860" s="103" t="n">
        <f aca="false">IF(G$1="P",MAX(0,G$2-$C860),IF(G$1="C",MAX(0,$C860-G$2)))</f>
        <v>0</v>
      </c>
      <c r="H860" s="103" t="n">
        <f aca="false">IF(H$1="P",MAX(0,H$2-$C860),IF(H$1="C",MAX(0,$C860-H$2)))</f>
        <v>0</v>
      </c>
      <c r="I860" s="103" t="n">
        <f aca="false">IF(I$1="P",MAX(0,I$2-$C860),IF(I$1="C",MAX(0,$C860-I$2)))</f>
        <v>0</v>
      </c>
      <c r="J860" s="103" t="n">
        <f aca="false">IF(J$1="P",MAX(0,J$2-$C860),IF(J$1="C",MAX(0,$C860-J$2)))</f>
        <v>0</v>
      </c>
      <c r="K860" s="103" t="n">
        <f aca="false">IF(K$1="P",MAX(0,K$2-$C860),IF(K$1="C",MAX(0,$C860-K$2)))</f>
        <v>0</v>
      </c>
      <c r="L860" s="103" t="n">
        <f aca="false">IF(L$1="P",MAX(0,L$2-$C860),IF(L$1="C",MAX(0,$C860-L$2)))</f>
        <v>0</v>
      </c>
      <c r="M860" s="103" t="n">
        <f aca="false">IF(M$1="P",MAX(0,M$2-$C860),IF(M$1="C",MAX(0,$C860-M$2)))</f>
        <v>39.65</v>
      </c>
      <c r="N860" s="103" t="n">
        <f aca="false">IF(N$1="P",MAX(0,N$2-$C860),IF(N$1="C",MAX(0,$C860-N$2)))</f>
        <v>34.65</v>
      </c>
      <c r="O860" s="103" t="n">
        <f aca="false">IF(O$1="P",MAX(0,O$2-$C860),IF(O$1="C",MAX(0,$C860-O$2)))</f>
        <v>29.65</v>
      </c>
      <c r="P860" s="103" t="n">
        <f aca="false">IF(P$1="P",MAX(0,P$2-$C860),IF(P$1="C",MAX(0,$C860-P$2)))</f>
        <v>24.65</v>
      </c>
      <c r="Q860" s="103" t="n">
        <f aca="false">IF(Q$1="P",MAX(0,Q$2-$C860),IF(Q$1="C",MAX(0,$C860-Q$2)))</f>
        <v>19.65</v>
      </c>
      <c r="R860" s="103" t="n">
        <f aca="false">IF(R$1="P",MAX(0,R$2-$C860),IF(R$1="C",MAX(0,$C860-R$2)))</f>
        <v>9.65</v>
      </c>
      <c r="S860" s="103" t="n">
        <f aca="false">IF(S$1="P",MAX(0,S$2-$C860),IF(S$1="C",MAX(0,$C860-S$2)))</f>
        <v>0</v>
      </c>
      <c r="T860" s="104" t="n">
        <f aca="false">A860</f>
        <v>40</v>
      </c>
      <c r="U860" s="105" t="n">
        <f aca="false">VLOOKUP($B860,Gas!$B$3:$E$2506,2)</f>
        <v>5.01</v>
      </c>
      <c r="V860" s="46" t="n">
        <f aca="false">C860/U860</f>
        <v>11.9061876247505</v>
      </c>
      <c r="W860" s="99" t="n">
        <f aca="false">VLOOKUP($B860,Gas!$B$3:$E$2506,4)</f>
        <v>0.333484699060781</v>
      </c>
    </row>
    <row r="861" customFormat="false" ht="12.75" hidden="false" customHeight="false" outlineLevel="0" collapsed="false">
      <c r="A861" s="95" t="n">
        <f aca="false">MONTH(B861)+(YEAR(B861)-1998)*12</f>
        <v>40</v>
      </c>
      <c r="B861" s="101" t="n">
        <v>37005</v>
      </c>
      <c r="C861" s="102" t="n">
        <v>42.8</v>
      </c>
      <c r="D861" s="98" t="n">
        <f aca="false">LN(C861/C860)</f>
        <v>-0.331956045956174</v>
      </c>
      <c r="E861" s="106" t="n">
        <f aca="false">STDEV(D852:D861)*SQRT(trade_day)</f>
        <v>3.43800220992372</v>
      </c>
      <c r="F861" s="97"/>
      <c r="G861" s="103" t="n">
        <f aca="false">IF(G$1="P",MAX(0,G$2-$C861),IF(G$1="C",MAX(0,$C861-G$2)))</f>
        <v>0</v>
      </c>
      <c r="H861" s="103" t="n">
        <f aca="false">IF(H$1="P",MAX(0,H$2-$C861),IF(H$1="C",MAX(0,$C861-H$2)))</f>
        <v>0</v>
      </c>
      <c r="I861" s="103" t="n">
        <f aca="false">IF(I$1="P",MAX(0,I$2-$C861),IF(I$1="C",MAX(0,$C861-I$2)))</f>
        <v>0</v>
      </c>
      <c r="J861" s="103" t="n">
        <f aca="false">IF(J$1="P",MAX(0,J$2-$C861),IF(J$1="C",MAX(0,$C861-J$2)))</f>
        <v>0</v>
      </c>
      <c r="K861" s="103" t="n">
        <f aca="false">IF(K$1="P",MAX(0,K$2-$C861),IF(K$1="C",MAX(0,$C861-K$2)))</f>
        <v>0</v>
      </c>
      <c r="L861" s="103" t="n">
        <f aca="false">IF(L$1="P",MAX(0,L$2-$C861),IF(L$1="C",MAX(0,$C861-L$2)))</f>
        <v>7.2</v>
      </c>
      <c r="M861" s="103" t="n">
        <f aca="false">IF(M$1="P",MAX(0,M$2-$C861),IF(M$1="C",MAX(0,$C861-M$2)))</f>
        <v>22.8</v>
      </c>
      <c r="N861" s="103" t="n">
        <f aca="false">IF(N$1="P",MAX(0,N$2-$C861),IF(N$1="C",MAX(0,$C861-N$2)))</f>
        <v>17.8</v>
      </c>
      <c r="O861" s="103" t="n">
        <f aca="false">IF(O$1="P",MAX(0,O$2-$C861),IF(O$1="C",MAX(0,$C861-O$2)))</f>
        <v>12.8</v>
      </c>
      <c r="P861" s="103" t="n">
        <f aca="false">IF(P$1="P",MAX(0,P$2-$C861),IF(P$1="C",MAX(0,$C861-P$2)))</f>
        <v>7.8</v>
      </c>
      <c r="Q861" s="103" t="n">
        <f aca="false">IF(Q$1="P",MAX(0,Q$2-$C861),IF(Q$1="C",MAX(0,$C861-Q$2)))</f>
        <v>2.8</v>
      </c>
      <c r="R861" s="103" t="n">
        <f aca="false">IF(R$1="P",MAX(0,R$2-$C861),IF(R$1="C",MAX(0,$C861-R$2)))</f>
        <v>0</v>
      </c>
      <c r="S861" s="103" t="n">
        <f aca="false">IF(S$1="P",MAX(0,S$2-$C861),IF(S$1="C",MAX(0,$C861-S$2)))</f>
        <v>0</v>
      </c>
      <c r="T861" s="104" t="n">
        <f aca="false">A861</f>
        <v>40</v>
      </c>
      <c r="U861" s="105" t="n">
        <f aca="false">VLOOKUP($B861,Gas!$B$3:$E$2506,2)</f>
        <v>5.07</v>
      </c>
      <c r="V861" s="46" t="n">
        <f aca="false">C861/U861</f>
        <v>8.44181459566075</v>
      </c>
      <c r="W861" s="99" t="n">
        <f aca="false">VLOOKUP($B861,Gas!$B$3:$E$2506,4)</f>
        <v>0.350192953348097</v>
      </c>
    </row>
    <row r="862" customFormat="false" ht="12.75" hidden="false" customHeight="false" outlineLevel="0" collapsed="false">
      <c r="A862" s="95" t="n">
        <f aca="false">MONTH(B862)+(YEAR(B862)-1998)*12</f>
        <v>40</v>
      </c>
      <c r="B862" s="101" t="n">
        <v>37006</v>
      </c>
      <c r="C862" s="102" t="n">
        <v>34.69</v>
      </c>
      <c r="D862" s="98" t="n">
        <f aca="false">LN(C862/C861)</f>
        <v>-0.210086641606093</v>
      </c>
      <c r="E862" s="106" t="n">
        <f aca="false">STDEV(D853:D862)*SQRT(trade_day)</f>
        <v>3.53316997926288</v>
      </c>
      <c r="F862" s="97"/>
      <c r="G862" s="103" t="n">
        <f aca="false">IF(G$1="P",MAX(0,G$2-$C862),IF(G$1="C",MAX(0,$C862-G$2)))</f>
        <v>0</v>
      </c>
      <c r="H862" s="103" t="n">
        <f aca="false">IF(H$1="P",MAX(0,H$2-$C862),IF(H$1="C",MAX(0,$C862-H$2)))</f>
        <v>0</v>
      </c>
      <c r="I862" s="103" t="n">
        <f aca="false">IF(I$1="P",MAX(0,I$2-$C862),IF(I$1="C",MAX(0,$C862-I$2)))</f>
        <v>0</v>
      </c>
      <c r="J862" s="103" t="n">
        <f aca="false">IF(J$1="P",MAX(0,J$2-$C862),IF(J$1="C",MAX(0,$C862-J$2)))</f>
        <v>0.310000000000002</v>
      </c>
      <c r="K862" s="103" t="n">
        <f aca="false">IF(K$1="P",MAX(0,K$2-$C862),IF(K$1="C",MAX(0,$C862-K$2)))</f>
        <v>5.31</v>
      </c>
      <c r="L862" s="103" t="n">
        <f aca="false">IF(L$1="P",MAX(0,L$2-$C862),IF(L$1="C",MAX(0,$C862-L$2)))</f>
        <v>15.31</v>
      </c>
      <c r="M862" s="103" t="n">
        <f aca="false">IF(M$1="P",MAX(0,M$2-$C862),IF(M$1="C",MAX(0,$C862-M$2)))</f>
        <v>14.69</v>
      </c>
      <c r="N862" s="103" t="n">
        <f aca="false">IF(N$1="P",MAX(0,N$2-$C862),IF(N$1="C",MAX(0,$C862-N$2)))</f>
        <v>9.69</v>
      </c>
      <c r="O862" s="103" t="n">
        <f aca="false">IF(O$1="P",MAX(0,O$2-$C862),IF(O$1="C",MAX(0,$C862-O$2)))</f>
        <v>4.69</v>
      </c>
      <c r="P862" s="103" t="n">
        <f aca="false">IF(P$1="P",MAX(0,P$2-$C862),IF(P$1="C",MAX(0,$C862-P$2)))</f>
        <v>0</v>
      </c>
      <c r="Q862" s="103" t="n">
        <f aca="false">IF(Q$1="P",MAX(0,Q$2-$C862),IF(Q$1="C",MAX(0,$C862-Q$2)))</f>
        <v>0</v>
      </c>
      <c r="R862" s="103" t="n">
        <f aca="false">IF(R$1="P",MAX(0,R$2-$C862),IF(R$1="C",MAX(0,$C862-R$2)))</f>
        <v>0</v>
      </c>
      <c r="S862" s="103" t="n">
        <f aca="false">IF(S$1="P",MAX(0,S$2-$C862),IF(S$1="C",MAX(0,$C862-S$2)))</f>
        <v>0</v>
      </c>
      <c r="T862" s="104" t="n">
        <f aca="false">A862</f>
        <v>40</v>
      </c>
      <c r="U862" s="105" t="n">
        <f aca="false">VLOOKUP($B862,Gas!$B$3:$E$2506,2)</f>
        <v>5.12</v>
      </c>
      <c r="V862" s="46" t="n">
        <f aca="false">C862/U862</f>
        <v>6.775390625</v>
      </c>
      <c r="W862" s="99" t="n">
        <f aca="false">VLOOKUP($B862,Gas!$B$3:$E$2506,4)</f>
        <v>0.361046829265866</v>
      </c>
    </row>
    <row r="863" customFormat="false" ht="12.75" hidden="false" customHeight="false" outlineLevel="0" collapsed="false">
      <c r="A863" s="95" t="n">
        <f aca="false">MONTH(B863)+(YEAR(B863)-1998)*12</f>
        <v>40</v>
      </c>
      <c r="B863" s="101" t="n">
        <v>37007</v>
      </c>
      <c r="C863" s="102" t="n">
        <v>34.86</v>
      </c>
      <c r="D863" s="98" t="n">
        <f aca="false">LN(C863/C862)</f>
        <v>0.00488857911021655</v>
      </c>
      <c r="E863" s="106" t="n">
        <f aca="false">STDEV(D854:D863)*SQRT(trade_day)</f>
        <v>3.52758389635717</v>
      </c>
      <c r="F863" s="97"/>
      <c r="G863" s="103" t="n">
        <f aca="false">IF(G$1="P",MAX(0,G$2-$C863),IF(G$1="C",MAX(0,$C863-G$2)))</f>
        <v>0</v>
      </c>
      <c r="H863" s="103" t="n">
        <f aca="false">IF(H$1="P",MAX(0,H$2-$C863),IF(H$1="C",MAX(0,$C863-H$2)))</f>
        <v>0</v>
      </c>
      <c r="I863" s="103" t="n">
        <f aca="false">IF(I$1="P",MAX(0,I$2-$C863),IF(I$1="C",MAX(0,$C863-I$2)))</f>
        <v>0</v>
      </c>
      <c r="J863" s="103" t="n">
        <f aca="false">IF(J$1="P",MAX(0,J$2-$C863),IF(J$1="C",MAX(0,$C863-J$2)))</f>
        <v>0.140000000000001</v>
      </c>
      <c r="K863" s="103" t="n">
        <f aca="false">IF(K$1="P",MAX(0,K$2-$C863),IF(K$1="C",MAX(0,$C863-K$2)))</f>
        <v>5.14</v>
      </c>
      <c r="L863" s="103" t="n">
        <f aca="false">IF(L$1="P",MAX(0,L$2-$C863),IF(L$1="C",MAX(0,$C863-L$2)))</f>
        <v>15.14</v>
      </c>
      <c r="M863" s="103" t="n">
        <f aca="false">IF(M$1="P",MAX(0,M$2-$C863),IF(M$1="C",MAX(0,$C863-M$2)))</f>
        <v>14.86</v>
      </c>
      <c r="N863" s="103" t="n">
        <f aca="false">IF(N$1="P",MAX(0,N$2-$C863),IF(N$1="C",MAX(0,$C863-N$2)))</f>
        <v>9.86</v>
      </c>
      <c r="O863" s="103" t="n">
        <f aca="false">IF(O$1="P",MAX(0,O$2-$C863),IF(O$1="C",MAX(0,$C863-O$2)))</f>
        <v>4.86</v>
      </c>
      <c r="P863" s="103" t="n">
        <f aca="false">IF(P$1="P",MAX(0,P$2-$C863),IF(P$1="C",MAX(0,$C863-P$2)))</f>
        <v>0</v>
      </c>
      <c r="Q863" s="103" t="n">
        <f aca="false">IF(Q$1="P",MAX(0,Q$2-$C863),IF(Q$1="C",MAX(0,$C863-Q$2)))</f>
        <v>0</v>
      </c>
      <c r="R863" s="103" t="n">
        <f aca="false">IF(R$1="P",MAX(0,R$2-$C863),IF(R$1="C",MAX(0,$C863-R$2)))</f>
        <v>0</v>
      </c>
      <c r="S863" s="103" t="n">
        <f aca="false">IF(S$1="P",MAX(0,S$2-$C863),IF(S$1="C",MAX(0,$C863-S$2)))</f>
        <v>0</v>
      </c>
      <c r="T863" s="104" t="n">
        <f aca="false">A863</f>
        <v>40</v>
      </c>
      <c r="U863" s="105" t="n">
        <f aca="false">VLOOKUP($B863,Gas!$B$3:$E$2506,2)</f>
        <v>4.995</v>
      </c>
      <c r="V863" s="46" t="n">
        <f aca="false">C863/U863</f>
        <v>6.97897897897898</v>
      </c>
      <c r="W863" s="99" t="n">
        <f aca="false">VLOOKUP($B863,Gas!$B$3:$E$2506,4)</f>
        <v>0.379515000432146</v>
      </c>
    </row>
    <row r="864" customFormat="false" ht="12.75" hidden="false" customHeight="false" outlineLevel="0" collapsed="false">
      <c r="A864" s="95" t="n">
        <f aca="false">MONTH(B864)+(YEAR(B864)-1998)*12</f>
        <v>40</v>
      </c>
      <c r="B864" s="101" t="n">
        <v>37008</v>
      </c>
      <c r="C864" s="102" t="n">
        <v>42.45</v>
      </c>
      <c r="D864" s="98" t="n">
        <f aca="false">LN(C864/C863)</f>
        <v>0.196986872665482</v>
      </c>
      <c r="E864" s="106" t="n">
        <f aca="false">STDEV(D855:D864)*SQRT(trade_day)</f>
        <v>3.51971957822665</v>
      </c>
      <c r="F864" s="97"/>
      <c r="G864" s="103" t="n">
        <f aca="false">IF(G$1="P",MAX(0,G$2-$C864),IF(G$1="C",MAX(0,$C864-G$2)))</f>
        <v>0</v>
      </c>
      <c r="H864" s="103" t="n">
        <f aca="false">IF(H$1="P",MAX(0,H$2-$C864),IF(H$1="C",MAX(0,$C864-H$2)))</f>
        <v>0</v>
      </c>
      <c r="I864" s="103" t="n">
        <f aca="false">IF(I$1="P",MAX(0,I$2-$C864),IF(I$1="C",MAX(0,$C864-I$2)))</f>
        <v>0</v>
      </c>
      <c r="J864" s="103" t="n">
        <f aca="false">IF(J$1="P",MAX(0,J$2-$C864),IF(J$1="C",MAX(0,$C864-J$2)))</f>
        <v>0</v>
      </c>
      <c r="K864" s="103" t="n">
        <f aca="false">IF(K$1="P",MAX(0,K$2-$C864),IF(K$1="C",MAX(0,$C864-K$2)))</f>
        <v>0</v>
      </c>
      <c r="L864" s="103" t="n">
        <f aca="false">IF(L$1="P",MAX(0,L$2-$C864),IF(L$1="C",MAX(0,$C864-L$2)))</f>
        <v>7.55</v>
      </c>
      <c r="M864" s="103" t="n">
        <f aca="false">IF(M$1="P",MAX(0,M$2-$C864),IF(M$1="C",MAX(0,$C864-M$2)))</f>
        <v>22.45</v>
      </c>
      <c r="N864" s="103" t="n">
        <f aca="false">IF(N$1="P",MAX(0,N$2-$C864),IF(N$1="C",MAX(0,$C864-N$2)))</f>
        <v>17.45</v>
      </c>
      <c r="O864" s="103" t="n">
        <f aca="false">IF(O$1="P",MAX(0,O$2-$C864),IF(O$1="C",MAX(0,$C864-O$2)))</f>
        <v>12.45</v>
      </c>
      <c r="P864" s="103" t="n">
        <f aca="false">IF(P$1="P",MAX(0,P$2-$C864),IF(P$1="C",MAX(0,$C864-P$2)))</f>
        <v>7.45</v>
      </c>
      <c r="Q864" s="103" t="n">
        <f aca="false">IF(Q$1="P",MAX(0,Q$2-$C864),IF(Q$1="C",MAX(0,$C864-Q$2)))</f>
        <v>2.45</v>
      </c>
      <c r="R864" s="103" t="n">
        <f aca="false">IF(R$1="P",MAX(0,R$2-$C864),IF(R$1="C",MAX(0,$C864-R$2)))</f>
        <v>0</v>
      </c>
      <c r="S864" s="103" t="n">
        <f aca="false">IF(S$1="P",MAX(0,S$2-$C864),IF(S$1="C",MAX(0,$C864-S$2)))</f>
        <v>0</v>
      </c>
      <c r="T864" s="104" t="n">
        <f aca="false">A864</f>
        <v>40</v>
      </c>
      <c r="U864" s="105" t="n">
        <f aca="false">VLOOKUP($B864,Gas!$B$3:$E$2506,2)</f>
        <v>4.925</v>
      </c>
      <c r="V864" s="46" t="n">
        <f aca="false">C864/U864</f>
        <v>8.61928934010152</v>
      </c>
      <c r="W864" s="99" t="n">
        <f aca="false">VLOOKUP($B864,Gas!$B$3:$E$2506,4)</f>
        <v>0.315016872806287</v>
      </c>
    </row>
    <row r="865" customFormat="false" ht="12.75" hidden="false" customHeight="false" outlineLevel="0" collapsed="false">
      <c r="A865" s="95" t="n">
        <f aca="false">MONTH(B865)+(YEAR(B865)-1998)*12</f>
        <v>40</v>
      </c>
      <c r="B865" s="101" t="n">
        <v>37011</v>
      </c>
      <c r="C865" s="102" t="n">
        <v>62.63</v>
      </c>
      <c r="D865" s="98" t="n">
        <f aca="false">LN(C865/C864)</f>
        <v>0.388917483779965</v>
      </c>
      <c r="E865" s="106" t="n">
        <f aca="false">STDEV(D856:D865)*SQRT(trade_day)</f>
        <v>4.00173179012507</v>
      </c>
      <c r="F865" s="97"/>
      <c r="G865" s="103" t="n">
        <f aca="false">IF(G$1="P",MAX(0,G$2-$C865),IF(G$1="C",MAX(0,$C865-G$2)))</f>
        <v>0</v>
      </c>
      <c r="H865" s="103" t="n">
        <f aca="false">IF(H$1="P",MAX(0,H$2-$C865),IF(H$1="C",MAX(0,$C865-H$2)))</f>
        <v>0</v>
      </c>
      <c r="I865" s="103" t="n">
        <f aca="false">IF(I$1="P",MAX(0,I$2-$C865),IF(I$1="C",MAX(0,$C865-I$2)))</f>
        <v>0</v>
      </c>
      <c r="J865" s="103" t="n">
        <f aca="false">IF(J$1="P",MAX(0,J$2-$C865),IF(J$1="C",MAX(0,$C865-J$2)))</f>
        <v>0</v>
      </c>
      <c r="K865" s="103" t="n">
        <f aca="false">IF(K$1="P",MAX(0,K$2-$C865),IF(K$1="C",MAX(0,$C865-K$2)))</f>
        <v>0</v>
      </c>
      <c r="L865" s="103" t="n">
        <f aca="false">IF(L$1="P",MAX(0,L$2-$C865),IF(L$1="C",MAX(0,$C865-L$2)))</f>
        <v>0</v>
      </c>
      <c r="M865" s="103" t="n">
        <f aca="false">IF(M$1="P",MAX(0,M$2-$C865),IF(M$1="C",MAX(0,$C865-M$2)))</f>
        <v>42.63</v>
      </c>
      <c r="N865" s="103" t="n">
        <f aca="false">IF(N$1="P",MAX(0,N$2-$C865),IF(N$1="C",MAX(0,$C865-N$2)))</f>
        <v>37.63</v>
      </c>
      <c r="O865" s="103" t="n">
        <f aca="false">IF(O$1="P",MAX(0,O$2-$C865),IF(O$1="C",MAX(0,$C865-O$2)))</f>
        <v>32.63</v>
      </c>
      <c r="P865" s="103" t="n">
        <f aca="false">IF(P$1="P",MAX(0,P$2-$C865),IF(P$1="C",MAX(0,$C865-P$2)))</f>
        <v>27.63</v>
      </c>
      <c r="Q865" s="103" t="n">
        <f aca="false">IF(Q$1="P",MAX(0,Q$2-$C865),IF(Q$1="C",MAX(0,$C865-Q$2)))</f>
        <v>22.63</v>
      </c>
      <c r="R865" s="103" t="n">
        <f aca="false">IF(R$1="P",MAX(0,R$2-$C865),IF(R$1="C",MAX(0,$C865-R$2)))</f>
        <v>12.63</v>
      </c>
      <c r="S865" s="103" t="n">
        <f aca="false">IF(S$1="P",MAX(0,S$2-$C865),IF(S$1="C",MAX(0,$C865-S$2)))</f>
        <v>0</v>
      </c>
      <c r="T865" s="104" t="n">
        <f aca="false">A865</f>
        <v>40</v>
      </c>
      <c r="U865" s="105" t="n">
        <f aca="false">VLOOKUP($B865,Gas!$B$3:$E$2506,2)</f>
        <v>4.82</v>
      </c>
      <c r="V865" s="46" t="n">
        <f aca="false">C865/U865</f>
        <v>12.99377593361</v>
      </c>
      <c r="W865" s="99" t="n">
        <f aca="false">VLOOKUP($B865,Gas!$B$3:$E$2506,4)</f>
        <v>0.238160777381055</v>
      </c>
    </row>
    <row r="866" customFormat="false" ht="12.75" hidden="false" customHeight="false" outlineLevel="0" collapsed="false">
      <c r="A866" s="95" t="n">
        <f aca="false">MONTH(B866)+(YEAR(B866)-1998)*12</f>
        <v>41</v>
      </c>
      <c r="B866" s="101" t="n">
        <v>37012</v>
      </c>
      <c r="C866" s="102" t="n">
        <v>60.81</v>
      </c>
      <c r="D866" s="98" t="n">
        <f aca="false">LN(C866/C865)</f>
        <v>-0.0294901474053031</v>
      </c>
      <c r="E866" s="106" t="n">
        <f aca="false">STDEV(D857:D866)*SQRT(trade_day)</f>
        <v>3.98411202607334</v>
      </c>
      <c r="F866" s="97"/>
      <c r="G866" s="103" t="n">
        <f aca="false">IF(G$1="P",MAX(0,G$2-$C866),IF(G$1="C",MAX(0,$C866-G$2)))</f>
        <v>0</v>
      </c>
      <c r="H866" s="103" t="n">
        <f aca="false">IF(H$1="P",MAX(0,H$2-$C866),IF(H$1="C",MAX(0,$C866-H$2)))</f>
        <v>0</v>
      </c>
      <c r="I866" s="103" t="n">
        <f aca="false">IF(I$1="P",MAX(0,I$2-$C866),IF(I$1="C",MAX(0,$C866-I$2)))</f>
        <v>0</v>
      </c>
      <c r="J866" s="103" t="n">
        <f aca="false">IF(J$1="P",MAX(0,J$2-$C866),IF(J$1="C",MAX(0,$C866-J$2)))</f>
        <v>0</v>
      </c>
      <c r="K866" s="103" t="n">
        <f aca="false">IF(K$1="P",MAX(0,K$2-$C866),IF(K$1="C",MAX(0,$C866-K$2)))</f>
        <v>0</v>
      </c>
      <c r="L866" s="103" t="n">
        <f aca="false">IF(L$1="P",MAX(0,L$2-$C866),IF(L$1="C",MAX(0,$C866-L$2)))</f>
        <v>0</v>
      </c>
      <c r="M866" s="103" t="n">
        <f aca="false">IF(M$1="P",MAX(0,M$2-$C866),IF(M$1="C",MAX(0,$C866-M$2)))</f>
        <v>40.81</v>
      </c>
      <c r="N866" s="103" t="n">
        <f aca="false">IF(N$1="P",MAX(0,N$2-$C866),IF(N$1="C",MAX(0,$C866-N$2)))</f>
        <v>35.81</v>
      </c>
      <c r="O866" s="103" t="n">
        <f aca="false">IF(O$1="P",MAX(0,O$2-$C866),IF(O$1="C",MAX(0,$C866-O$2)))</f>
        <v>30.81</v>
      </c>
      <c r="P866" s="103" t="n">
        <f aca="false">IF(P$1="P",MAX(0,P$2-$C866),IF(P$1="C",MAX(0,$C866-P$2)))</f>
        <v>25.81</v>
      </c>
      <c r="Q866" s="103" t="n">
        <f aca="false">IF(Q$1="P",MAX(0,Q$2-$C866),IF(Q$1="C",MAX(0,$C866-Q$2)))</f>
        <v>20.81</v>
      </c>
      <c r="R866" s="103" t="n">
        <f aca="false">IF(R$1="P",MAX(0,R$2-$C866),IF(R$1="C",MAX(0,$C866-R$2)))</f>
        <v>10.81</v>
      </c>
      <c r="S866" s="103" t="n">
        <f aca="false">IF(S$1="P",MAX(0,S$2-$C866),IF(S$1="C",MAX(0,$C866-S$2)))</f>
        <v>0</v>
      </c>
      <c r="T866" s="104" t="n">
        <f aca="false">A866</f>
        <v>41</v>
      </c>
      <c r="U866" s="105" t="n">
        <f aca="false">VLOOKUP($B866,Gas!$B$3:$E$2506,2)</f>
        <v>4.73</v>
      </c>
      <c r="V866" s="46" t="n">
        <f aca="false">C866/U866</f>
        <v>12.8562367864693</v>
      </c>
      <c r="W866" s="99" t="n">
        <f aca="false">VLOOKUP($B866,Gas!$B$3:$E$2506,4)</f>
        <v>0.249674835991201</v>
      </c>
    </row>
    <row r="867" customFormat="false" ht="12.75" hidden="false" customHeight="false" outlineLevel="0" collapsed="false">
      <c r="A867" s="95" t="n">
        <f aca="false">MONTH(B867)+(YEAR(B867)-1998)*12</f>
        <v>41</v>
      </c>
      <c r="B867" s="101" t="n">
        <v>37013</v>
      </c>
      <c r="C867" s="102" t="n">
        <v>51.31</v>
      </c>
      <c r="D867" s="98" t="n">
        <f aca="false">LN(C867/C866)</f>
        <v>-0.169868584178145</v>
      </c>
      <c r="E867" s="106" t="n">
        <f aca="false">STDEV(D858:D867)*SQRT(trade_day)</f>
        <v>4.04700837962612</v>
      </c>
      <c r="F867" s="97"/>
      <c r="G867" s="103" t="n">
        <f aca="false">IF(G$1="P",MAX(0,G$2-$C867),IF(G$1="C",MAX(0,$C867-G$2)))</f>
        <v>0</v>
      </c>
      <c r="H867" s="103" t="n">
        <f aca="false">IF(H$1="P",MAX(0,H$2-$C867),IF(H$1="C",MAX(0,$C867-H$2)))</f>
        <v>0</v>
      </c>
      <c r="I867" s="103" t="n">
        <f aca="false">IF(I$1="P",MAX(0,I$2-$C867),IF(I$1="C",MAX(0,$C867-I$2)))</f>
        <v>0</v>
      </c>
      <c r="J867" s="103" t="n">
        <f aca="false">IF(J$1="P",MAX(0,J$2-$C867),IF(J$1="C",MAX(0,$C867-J$2)))</f>
        <v>0</v>
      </c>
      <c r="K867" s="103" t="n">
        <f aca="false">IF(K$1="P",MAX(0,K$2-$C867),IF(K$1="C",MAX(0,$C867-K$2)))</f>
        <v>0</v>
      </c>
      <c r="L867" s="103" t="n">
        <f aca="false">IF(L$1="P",MAX(0,L$2-$C867),IF(L$1="C",MAX(0,$C867-L$2)))</f>
        <v>0</v>
      </c>
      <c r="M867" s="103" t="n">
        <f aca="false">IF(M$1="P",MAX(0,M$2-$C867),IF(M$1="C",MAX(0,$C867-M$2)))</f>
        <v>31.31</v>
      </c>
      <c r="N867" s="103" t="n">
        <f aca="false">IF(N$1="P",MAX(0,N$2-$C867),IF(N$1="C",MAX(0,$C867-N$2)))</f>
        <v>26.31</v>
      </c>
      <c r="O867" s="103" t="n">
        <f aca="false">IF(O$1="P",MAX(0,O$2-$C867),IF(O$1="C",MAX(0,$C867-O$2)))</f>
        <v>21.31</v>
      </c>
      <c r="P867" s="103" t="n">
        <f aca="false">IF(P$1="P",MAX(0,P$2-$C867),IF(P$1="C",MAX(0,$C867-P$2)))</f>
        <v>16.31</v>
      </c>
      <c r="Q867" s="103" t="n">
        <f aca="false">IF(Q$1="P",MAX(0,Q$2-$C867),IF(Q$1="C",MAX(0,$C867-Q$2)))</f>
        <v>11.31</v>
      </c>
      <c r="R867" s="103" t="n">
        <f aca="false">IF(R$1="P",MAX(0,R$2-$C867),IF(R$1="C",MAX(0,$C867-R$2)))</f>
        <v>1.31</v>
      </c>
      <c r="S867" s="103" t="n">
        <f aca="false">IF(S$1="P",MAX(0,S$2-$C867),IF(S$1="C",MAX(0,$C867-S$2)))</f>
        <v>0</v>
      </c>
      <c r="T867" s="104" t="n">
        <f aca="false">A867</f>
        <v>41</v>
      </c>
      <c r="U867" s="105" t="n">
        <f aca="false">VLOOKUP($B867,Gas!$B$3:$E$2506,2)</f>
        <v>4.55</v>
      </c>
      <c r="V867" s="46" t="n">
        <f aca="false">C867/U867</f>
        <v>11.2769230769231</v>
      </c>
      <c r="W867" s="99" t="n">
        <f aca="false">VLOOKUP($B867,Gas!$B$3:$E$2506,4)</f>
        <v>0.314931769919507</v>
      </c>
    </row>
    <row r="868" customFormat="false" ht="12.75" hidden="false" customHeight="false" outlineLevel="0" collapsed="false">
      <c r="A868" s="95" t="n">
        <f aca="false">MONTH(B868)+(YEAR(B868)-1998)*12</f>
        <v>41</v>
      </c>
      <c r="B868" s="101" t="n">
        <v>37014</v>
      </c>
      <c r="C868" s="102" t="n">
        <v>49.66</v>
      </c>
      <c r="D868" s="98" t="n">
        <f aca="false">LN(C868/C867)</f>
        <v>-0.032685884873853</v>
      </c>
      <c r="E868" s="106" t="n">
        <f aca="false">STDEV(D859:D868)*SQRT(trade_day)</f>
        <v>3.9903338649737</v>
      </c>
      <c r="F868" s="97"/>
      <c r="G868" s="103" t="n">
        <f aca="false">IF(G$1="P",MAX(0,G$2-$C868),IF(G$1="C",MAX(0,$C868-G$2)))</f>
        <v>0</v>
      </c>
      <c r="H868" s="103" t="n">
        <f aca="false">IF(H$1="P",MAX(0,H$2-$C868),IF(H$1="C",MAX(0,$C868-H$2)))</f>
        <v>0</v>
      </c>
      <c r="I868" s="103" t="n">
        <f aca="false">IF(I$1="P",MAX(0,I$2-$C868),IF(I$1="C",MAX(0,$C868-I$2)))</f>
        <v>0</v>
      </c>
      <c r="J868" s="103" t="n">
        <f aca="false">IF(J$1="P",MAX(0,J$2-$C868),IF(J$1="C",MAX(0,$C868-J$2)))</f>
        <v>0</v>
      </c>
      <c r="K868" s="103" t="n">
        <f aca="false">IF(K$1="P",MAX(0,K$2-$C868),IF(K$1="C",MAX(0,$C868-K$2)))</f>
        <v>0</v>
      </c>
      <c r="L868" s="103" t="n">
        <f aca="false">IF(L$1="P",MAX(0,L$2-$C868),IF(L$1="C",MAX(0,$C868-L$2)))</f>
        <v>0.340000000000003</v>
      </c>
      <c r="M868" s="103" t="n">
        <f aca="false">IF(M$1="P",MAX(0,M$2-$C868),IF(M$1="C",MAX(0,$C868-M$2)))</f>
        <v>29.66</v>
      </c>
      <c r="N868" s="103" t="n">
        <f aca="false">IF(N$1="P",MAX(0,N$2-$C868),IF(N$1="C",MAX(0,$C868-N$2)))</f>
        <v>24.66</v>
      </c>
      <c r="O868" s="103" t="n">
        <f aca="false">IF(O$1="P",MAX(0,O$2-$C868),IF(O$1="C",MAX(0,$C868-O$2)))</f>
        <v>19.66</v>
      </c>
      <c r="P868" s="103" t="n">
        <f aca="false">IF(P$1="P",MAX(0,P$2-$C868),IF(P$1="C",MAX(0,$C868-P$2)))</f>
        <v>14.66</v>
      </c>
      <c r="Q868" s="103" t="n">
        <f aca="false">IF(Q$1="P",MAX(0,Q$2-$C868),IF(Q$1="C",MAX(0,$C868-Q$2)))</f>
        <v>9.66</v>
      </c>
      <c r="R868" s="103" t="n">
        <f aca="false">IF(R$1="P",MAX(0,R$2-$C868),IF(R$1="C",MAX(0,$C868-R$2)))</f>
        <v>0</v>
      </c>
      <c r="S868" s="103" t="n">
        <f aca="false">IF(S$1="P",MAX(0,S$2-$C868),IF(S$1="C",MAX(0,$C868-S$2)))</f>
        <v>0</v>
      </c>
      <c r="T868" s="104" t="n">
        <f aca="false">A868</f>
        <v>41</v>
      </c>
      <c r="U868" s="105" t="n">
        <f aca="false">VLOOKUP($B868,Gas!$B$3:$E$2506,2)</f>
        <v>4.53</v>
      </c>
      <c r="V868" s="46" t="n">
        <f aca="false">C868/U868</f>
        <v>10.962472406181</v>
      </c>
      <c r="W868" s="99" t="n">
        <f aca="false">VLOOKUP($B868,Gas!$B$3:$E$2506,4)</f>
        <v>0.310562515498909</v>
      </c>
    </row>
    <row r="869" customFormat="false" ht="12.75" hidden="false" customHeight="false" outlineLevel="0" collapsed="false">
      <c r="A869" s="95" t="n">
        <f aca="false">MONTH(B869)+(YEAR(B869)-1998)*12</f>
        <v>41</v>
      </c>
      <c r="B869" s="101" t="n">
        <v>37015</v>
      </c>
      <c r="C869" s="102" t="n">
        <v>44.68</v>
      </c>
      <c r="D869" s="98" t="n">
        <f aca="false">LN(C869/C868)</f>
        <v>-0.105673805879021</v>
      </c>
      <c r="E869" s="106" t="n">
        <f aca="false">STDEV(D860:D869)*SQRT(trade_day)</f>
        <v>3.93852970932793</v>
      </c>
      <c r="F869" s="97"/>
      <c r="G869" s="103" t="n">
        <f aca="false">IF(G$1="P",MAX(0,G$2-$C869),IF(G$1="C",MAX(0,$C869-G$2)))</f>
        <v>0</v>
      </c>
      <c r="H869" s="103" t="n">
        <f aca="false">IF(H$1="P",MAX(0,H$2-$C869),IF(H$1="C",MAX(0,$C869-H$2)))</f>
        <v>0</v>
      </c>
      <c r="I869" s="103" t="n">
        <f aca="false">IF(I$1="P",MAX(0,I$2-$C869),IF(I$1="C",MAX(0,$C869-I$2)))</f>
        <v>0</v>
      </c>
      <c r="J869" s="103" t="n">
        <f aca="false">IF(J$1="P",MAX(0,J$2-$C869),IF(J$1="C",MAX(0,$C869-J$2)))</f>
        <v>0</v>
      </c>
      <c r="K869" s="103" t="n">
        <f aca="false">IF(K$1="P",MAX(0,K$2-$C869),IF(K$1="C",MAX(0,$C869-K$2)))</f>
        <v>0</v>
      </c>
      <c r="L869" s="103" t="n">
        <f aca="false">IF(L$1="P",MAX(0,L$2-$C869),IF(L$1="C",MAX(0,$C869-L$2)))</f>
        <v>5.32</v>
      </c>
      <c r="M869" s="103" t="n">
        <f aca="false">IF(M$1="P",MAX(0,M$2-$C869),IF(M$1="C",MAX(0,$C869-M$2)))</f>
        <v>24.68</v>
      </c>
      <c r="N869" s="103" t="n">
        <f aca="false">IF(N$1="P",MAX(0,N$2-$C869),IF(N$1="C",MAX(0,$C869-N$2)))</f>
        <v>19.68</v>
      </c>
      <c r="O869" s="103" t="n">
        <f aca="false">IF(O$1="P",MAX(0,O$2-$C869),IF(O$1="C",MAX(0,$C869-O$2)))</f>
        <v>14.68</v>
      </c>
      <c r="P869" s="103" t="n">
        <f aca="false">IF(P$1="P",MAX(0,P$2-$C869),IF(P$1="C",MAX(0,$C869-P$2)))</f>
        <v>9.68</v>
      </c>
      <c r="Q869" s="103" t="n">
        <f aca="false">IF(Q$1="P",MAX(0,Q$2-$C869),IF(Q$1="C",MAX(0,$C869-Q$2)))</f>
        <v>4.68</v>
      </c>
      <c r="R869" s="103" t="n">
        <f aca="false">IF(R$1="P",MAX(0,R$2-$C869),IF(R$1="C",MAX(0,$C869-R$2)))</f>
        <v>0</v>
      </c>
      <c r="S869" s="103" t="n">
        <f aca="false">IF(S$1="P",MAX(0,S$2-$C869),IF(S$1="C",MAX(0,$C869-S$2)))</f>
        <v>0</v>
      </c>
      <c r="T869" s="104" t="n">
        <f aca="false">A869</f>
        <v>41</v>
      </c>
      <c r="U869" s="105" t="n">
        <f aca="false">VLOOKUP($B869,Gas!$B$3:$E$2506,2)</f>
        <v>4.445</v>
      </c>
      <c r="V869" s="46" t="n">
        <f aca="false">C869/U869</f>
        <v>10.0517435320585</v>
      </c>
      <c r="W869" s="99" t="n">
        <f aca="false">VLOOKUP($B869,Gas!$B$3:$E$2506,4)</f>
        <v>0.276033909291909</v>
      </c>
    </row>
    <row r="870" customFormat="false" ht="12.75" hidden="false" customHeight="false" outlineLevel="0" collapsed="false">
      <c r="A870" s="95" t="n">
        <f aca="false">MONTH(B870)+(YEAR(B870)-1998)*12</f>
        <v>41</v>
      </c>
      <c r="B870" s="101" t="n">
        <v>37018</v>
      </c>
      <c r="C870" s="102" t="n">
        <v>36.97</v>
      </c>
      <c r="D870" s="98" t="n">
        <f aca="false">LN(C870/C869)</f>
        <v>-0.189419201252459</v>
      </c>
      <c r="E870" s="106" t="n">
        <f aca="false">STDEV(D861:D870)*SQRT(trade_day)</f>
        <v>3.33070838111054</v>
      </c>
      <c r="F870" s="97"/>
      <c r="G870" s="103" t="n">
        <f aca="false">IF(G$1="P",MAX(0,G$2-$C870),IF(G$1="C",MAX(0,$C870-G$2)))</f>
        <v>0</v>
      </c>
      <c r="H870" s="103" t="n">
        <f aca="false">IF(H$1="P",MAX(0,H$2-$C870),IF(H$1="C",MAX(0,$C870-H$2)))</f>
        <v>0</v>
      </c>
      <c r="I870" s="103" t="n">
        <f aca="false">IF(I$1="P",MAX(0,I$2-$C870),IF(I$1="C",MAX(0,$C870-I$2)))</f>
        <v>0</v>
      </c>
      <c r="J870" s="103" t="n">
        <f aca="false">IF(J$1="P",MAX(0,J$2-$C870),IF(J$1="C",MAX(0,$C870-J$2)))</f>
        <v>0</v>
      </c>
      <c r="K870" s="103" t="n">
        <f aca="false">IF(K$1="P",MAX(0,K$2-$C870),IF(K$1="C",MAX(0,$C870-K$2)))</f>
        <v>3.03</v>
      </c>
      <c r="L870" s="103" t="n">
        <f aca="false">IF(L$1="P",MAX(0,L$2-$C870),IF(L$1="C",MAX(0,$C870-L$2)))</f>
        <v>13.03</v>
      </c>
      <c r="M870" s="103" t="n">
        <f aca="false">IF(M$1="P",MAX(0,M$2-$C870),IF(M$1="C",MAX(0,$C870-M$2)))</f>
        <v>16.97</v>
      </c>
      <c r="N870" s="103" t="n">
        <f aca="false">IF(N$1="P",MAX(0,N$2-$C870),IF(N$1="C",MAX(0,$C870-N$2)))</f>
        <v>11.97</v>
      </c>
      <c r="O870" s="103" t="n">
        <f aca="false">IF(O$1="P",MAX(0,O$2-$C870),IF(O$1="C",MAX(0,$C870-O$2)))</f>
        <v>6.97</v>
      </c>
      <c r="P870" s="103" t="n">
        <f aca="false">IF(P$1="P",MAX(0,P$2-$C870),IF(P$1="C",MAX(0,$C870-P$2)))</f>
        <v>1.97</v>
      </c>
      <c r="Q870" s="103" t="n">
        <f aca="false">IF(Q$1="P",MAX(0,Q$2-$C870),IF(Q$1="C",MAX(0,$C870-Q$2)))</f>
        <v>0</v>
      </c>
      <c r="R870" s="103" t="n">
        <f aca="false">IF(R$1="P",MAX(0,R$2-$C870),IF(R$1="C",MAX(0,$C870-R$2)))</f>
        <v>0</v>
      </c>
      <c r="S870" s="103" t="n">
        <f aca="false">IF(S$1="P",MAX(0,S$2-$C870),IF(S$1="C",MAX(0,$C870-S$2)))</f>
        <v>0</v>
      </c>
      <c r="T870" s="104" t="n">
        <f aca="false">A870</f>
        <v>41</v>
      </c>
      <c r="U870" s="105" t="n">
        <f aca="false">VLOOKUP($B870,Gas!$B$3:$E$2506,2)</f>
        <v>4.485</v>
      </c>
      <c r="V870" s="46" t="n">
        <f aca="false">C870/U870</f>
        <v>8.24303232998885</v>
      </c>
      <c r="W870" s="99" t="n">
        <f aca="false">VLOOKUP($B870,Gas!$B$3:$E$2506,4)</f>
        <v>0.278144189155787</v>
      </c>
    </row>
    <row r="871" customFormat="false" ht="12.75" hidden="false" customHeight="false" outlineLevel="0" collapsed="false">
      <c r="A871" s="95" t="n">
        <f aca="false">MONTH(B871)+(YEAR(B871)-1998)*12</f>
        <v>41</v>
      </c>
      <c r="B871" s="101" t="n">
        <v>37019</v>
      </c>
      <c r="C871" s="102" t="n">
        <v>27.25</v>
      </c>
      <c r="D871" s="98" t="n">
        <f aca="false">LN(C871/C870)</f>
        <v>-0.305053251839287</v>
      </c>
      <c r="E871" s="106" t="n">
        <f aca="false">STDEV(D862:D871)*SQRT(trade_day)</f>
        <v>3.26910854699161</v>
      </c>
      <c r="F871" s="97"/>
      <c r="G871" s="103" t="n">
        <f aca="false">IF(G$1="P",MAX(0,G$2-$C871),IF(G$1="C",MAX(0,$C871-G$2)))</f>
        <v>0</v>
      </c>
      <c r="H871" s="103" t="n">
        <f aca="false">IF(H$1="P",MAX(0,H$2-$C871),IF(H$1="C",MAX(0,$C871-H$2)))</f>
        <v>0</v>
      </c>
      <c r="I871" s="103" t="n">
        <f aca="false">IF(I$1="P",MAX(0,I$2-$C871),IF(I$1="C",MAX(0,$C871-I$2)))</f>
        <v>2.75</v>
      </c>
      <c r="J871" s="103" t="n">
        <f aca="false">IF(J$1="P",MAX(0,J$2-$C871),IF(J$1="C",MAX(0,$C871-J$2)))</f>
        <v>7.75</v>
      </c>
      <c r="K871" s="103" t="n">
        <f aca="false">IF(K$1="P",MAX(0,K$2-$C871),IF(K$1="C",MAX(0,$C871-K$2)))</f>
        <v>12.75</v>
      </c>
      <c r="L871" s="103" t="n">
        <f aca="false">IF(L$1="P",MAX(0,L$2-$C871),IF(L$1="C",MAX(0,$C871-L$2)))</f>
        <v>22.75</v>
      </c>
      <c r="M871" s="103" t="n">
        <f aca="false">IF(M$1="P",MAX(0,M$2-$C871),IF(M$1="C",MAX(0,$C871-M$2)))</f>
        <v>7.25</v>
      </c>
      <c r="N871" s="103" t="n">
        <f aca="false">IF(N$1="P",MAX(0,N$2-$C871),IF(N$1="C",MAX(0,$C871-N$2)))</f>
        <v>2.25</v>
      </c>
      <c r="O871" s="103" t="n">
        <f aca="false">IF(O$1="P",MAX(0,O$2-$C871),IF(O$1="C",MAX(0,$C871-O$2)))</f>
        <v>0</v>
      </c>
      <c r="P871" s="103" t="n">
        <f aca="false">IF(P$1="P",MAX(0,P$2-$C871),IF(P$1="C",MAX(0,$C871-P$2)))</f>
        <v>0</v>
      </c>
      <c r="Q871" s="103" t="n">
        <f aca="false">IF(Q$1="P",MAX(0,Q$2-$C871),IF(Q$1="C",MAX(0,$C871-Q$2)))</f>
        <v>0</v>
      </c>
      <c r="R871" s="103" t="n">
        <f aca="false">IF(R$1="P",MAX(0,R$2-$C871),IF(R$1="C",MAX(0,$C871-R$2)))</f>
        <v>0</v>
      </c>
      <c r="S871" s="103" t="n">
        <f aca="false">IF(S$1="P",MAX(0,S$2-$C871),IF(S$1="C",MAX(0,$C871-S$2)))</f>
        <v>0</v>
      </c>
      <c r="T871" s="104" t="n">
        <f aca="false">A871</f>
        <v>41</v>
      </c>
      <c r="U871" s="105" t="n">
        <f aca="false">VLOOKUP($B871,Gas!$B$3:$E$2506,2)</f>
        <v>4.315</v>
      </c>
      <c r="V871" s="46" t="n">
        <f aca="false">C871/U871</f>
        <v>6.31517960602549</v>
      </c>
      <c r="W871" s="99" t="n">
        <f aca="false">VLOOKUP($B871,Gas!$B$3:$E$2506,4)</f>
        <v>0.323923777518078</v>
      </c>
    </row>
    <row r="872" customFormat="false" ht="12.75" hidden="false" customHeight="false" outlineLevel="0" collapsed="false">
      <c r="A872" s="95" t="n">
        <f aca="false">MONTH(B872)+(YEAR(B872)-1998)*12</f>
        <v>41</v>
      </c>
      <c r="B872" s="101" t="n">
        <v>37020</v>
      </c>
      <c r="C872" s="102" t="n">
        <v>31.3</v>
      </c>
      <c r="D872" s="98" t="n">
        <f aca="false">LN(C872/C871)</f>
        <v>0.138564576436854</v>
      </c>
      <c r="E872" s="106" t="n">
        <f aca="false">STDEV(D863:D872)*SQRT(trade_day)</f>
        <v>3.24518725894388</v>
      </c>
      <c r="F872" s="97"/>
      <c r="G872" s="103" t="n">
        <f aca="false">IF(G$1="P",MAX(0,G$2-$C872),IF(G$1="C",MAX(0,$C872-G$2)))</f>
        <v>0</v>
      </c>
      <c r="H872" s="103" t="n">
        <f aca="false">IF(H$1="P",MAX(0,H$2-$C872),IF(H$1="C",MAX(0,$C872-H$2)))</f>
        <v>0</v>
      </c>
      <c r="I872" s="103" t="n">
        <f aca="false">IF(I$1="P",MAX(0,I$2-$C872),IF(I$1="C",MAX(0,$C872-I$2)))</f>
        <v>0</v>
      </c>
      <c r="J872" s="103" t="n">
        <f aca="false">IF(J$1="P",MAX(0,J$2-$C872),IF(J$1="C",MAX(0,$C872-J$2)))</f>
        <v>3.7</v>
      </c>
      <c r="K872" s="103" t="n">
        <f aca="false">IF(K$1="P",MAX(0,K$2-$C872),IF(K$1="C",MAX(0,$C872-K$2)))</f>
        <v>8.7</v>
      </c>
      <c r="L872" s="103" t="n">
        <f aca="false">IF(L$1="P",MAX(0,L$2-$C872),IF(L$1="C",MAX(0,$C872-L$2)))</f>
        <v>18.7</v>
      </c>
      <c r="M872" s="103" t="n">
        <f aca="false">IF(M$1="P",MAX(0,M$2-$C872),IF(M$1="C",MAX(0,$C872-M$2)))</f>
        <v>11.3</v>
      </c>
      <c r="N872" s="103" t="n">
        <f aca="false">IF(N$1="P",MAX(0,N$2-$C872),IF(N$1="C",MAX(0,$C872-N$2)))</f>
        <v>6.3</v>
      </c>
      <c r="O872" s="103" t="n">
        <f aca="false">IF(O$1="P",MAX(0,O$2-$C872),IF(O$1="C",MAX(0,$C872-O$2)))</f>
        <v>1.3</v>
      </c>
      <c r="P872" s="103" t="n">
        <f aca="false">IF(P$1="P",MAX(0,P$2-$C872),IF(P$1="C",MAX(0,$C872-P$2)))</f>
        <v>0</v>
      </c>
      <c r="Q872" s="103" t="n">
        <f aca="false">IF(Q$1="P",MAX(0,Q$2-$C872),IF(Q$1="C",MAX(0,$C872-Q$2)))</f>
        <v>0</v>
      </c>
      <c r="R872" s="103" t="n">
        <f aca="false">IF(R$1="P",MAX(0,R$2-$C872),IF(R$1="C",MAX(0,$C872-R$2)))</f>
        <v>0</v>
      </c>
      <c r="S872" s="103" t="n">
        <f aca="false">IF(S$1="P",MAX(0,S$2-$C872),IF(S$1="C",MAX(0,$C872-S$2)))</f>
        <v>0</v>
      </c>
      <c r="T872" s="104" t="n">
        <f aca="false">A872</f>
        <v>41</v>
      </c>
      <c r="U872" s="105" t="n">
        <f aca="false">VLOOKUP($B872,Gas!$B$3:$E$2506,2)</f>
        <v>4.23</v>
      </c>
      <c r="V872" s="46" t="n">
        <f aca="false">C872/U872</f>
        <v>7.39952718676123</v>
      </c>
      <c r="W872" s="99" t="n">
        <f aca="false">VLOOKUP($B872,Gas!$B$3:$E$2506,4)</f>
        <v>0.318612546685449</v>
      </c>
    </row>
    <row r="873" customFormat="false" ht="12.75" hidden="false" customHeight="false" outlineLevel="0" collapsed="false">
      <c r="A873" s="95" t="n">
        <f aca="false">MONTH(B873)+(YEAR(B873)-1998)*12</f>
        <v>41</v>
      </c>
      <c r="B873" s="101" t="n">
        <v>37021</v>
      </c>
      <c r="C873" s="102" t="n">
        <v>39.29</v>
      </c>
      <c r="D873" s="98" t="n">
        <f aca="false">LN(C873/C872)</f>
        <v>0.227351936024261</v>
      </c>
      <c r="E873" s="106" t="n">
        <f aca="false">STDEV(D864:D873)*SQRT(trade_day)</f>
        <v>3.45774490407591</v>
      </c>
      <c r="F873" s="97"/>
      <c r="G873" s="103" t="n">
        <f aca="false">IF(G$1="P",MAX(0,G$2-$C873),IF(G$1="C",MAX(0,$C873-G$2)))</f>
        <v>0</v>
      </c>
      <c r="H873" s="103" t="n">
        <f aca="false">IF(H$1="P",MAX(0,H$2-$C873),IF(H$1="C",MAX(0,$C873-H$2)))</f>
        <v>0</v>
      </c>
      <c r="I873" s="103" t="n">
        <f aca="false">IF(I$1="P",MAX(0,I$2-$C873),IF(I$1="C",MAX(0,$C873-I$2)))</f>
        <v>0</v>
      </c>
      <c r="J873" s="103" t="n">
        <f aca="false">IF(J$1="P",MAX(0,J$2-$C873),IF(J$1="C",MAX(0,$C873-J$2)))</f>
        <v>0</v>
      </c>
      <c r="K873" s="103" t="n">
        <f aca="false">IF(K$1="P",MAX(0,K$2-$C873),IF(K$1="C",MAX(0,$C873-K$2)))</f>
        <v>0.710000000000001</v>
      </c>
      <c r="L873" s="103" t="n">
        <f aca="false">IF(L$1="P",MAX(0,L$2-$C873),IF(L$1="C",MAX(0,$C873-L$2)))</f>
        <v>10.71</v>
      </c>
      <c r="M873" s="103" t="n">
        <f aca="false">IF(M$1="P",MAX(0,M$2-$C873),IF(M$1="C",MAX(0,$C873-M$2)))</f>
        <v>19.29</v>
      </c>
      <c r="N873" s="103" t="n">
        <f aca="false">IF(N$1="P",MAX(0,N$2-$C873),IF(N$1="C",MAX(0,$C873-N$2)))</f>
        <v>14.29</v>
      </c>
      <c r="O873" s="103" t="n">
        <f aca="false">IF(O$1="P",MAX(0,O$2-$C873),IF(O$1="C",MAX(0,$C873-O$2)))</f>
        <v>9.29</v>
      </c>
      <c r="P873" s="103" t="n">
        <f aca="false">IF(P$1="P",MAX(0,P$2-$C873),IF(P$1="C",MAX(0,$C873-P$2)))</f>
        <v>4.29</v>
      </c>
      <c r="Q873" s="103" t="n">
        <f aca="false">IF(Q$1="P",MAX(0,Q$2-$C873),IF(Q$1="C",MAX(0,$C873-Q$2)))</f>
        <v>0</v>
      </c>
      <c r="R873" s="103" t="n">
        <f aca="false">IF(R$1="P",MAX(0,R$2-$C873),IF(R$1="C",MAX(0,$C873-R$2)))</f>
        <v>0</v>
      </c>
      <c r="S873" s="103" t="n">
        <f aca="false">IF(S$1="P",MAX(0,S$2-$C873),IF(S$1="C",MAX(0,$C873-S$2)))</f>
        <v>0</v>
      </c>
      <c r="T873" s="104" t="n">
        <f aca="false">A873</f>
        <v>41</v>
      </c>
      <c r="U873" s="105" t="n">
        <f aca="false">VLOOKUP($B873,Gas!$B$3:$E$2506,2)</f>
        <v>4.145</v>
      </c>
      <c r="V873" s="46" t="n">
        <f aca="false">C873/U873</f>
        <v>9.4788902291918</v>
      </c>
      <c r="W873" s="99" t="n">
        <f aca="false">VLOOKUP($B873,Gas!$B$3:$E$2506,4)</f>
        <v>0.308310734596685</v>
      </c>
    </row>
    <row r="874" customFormat="false" ht="12.75" hidden="false" customHeight="false" outlineLevel="0" collapsed="false">
      <c r="A874" s="95" t="n">
        <f aca="false">MONTH(B874)+(YEAR(B874)-1998)*12</f>
        <v>41</v>
      </c>
      <c r="B874" s="101" t="n">
        <v>37022</v>
      </c>
      <c r="C874" s="102" t="n">
        <v>41.33</v>
      </c>
      <c r="D874" s="98" t="n">
        <f aca="false">LN(C874/C873)</f>
        <v>0.0506185949532726</v>
      </c>
      <c r="E874" s="106" t="n">
        <f aca="false">STDEV(D865:D874)*SQRT(trade_day)</f>
        <v>3.31467296728573</v>
      </c>
      <c r="F874" s="97"/>
      <c r="G874" s="103" t="n">
        <f aca="false">IF(G$1="P",MAX(0,G$2-$C874),IF(G$1="C",MAX(0,$C874-G$2)))</f>
        <v>0</v>
      </c>
      <c r="H874" s="103" t="n">
        <f aca="false">IF(H$1="P",MAX(0,H$2-$C874),IF(H$1="C",MAX(0,$C874-H$2)))</f>
        <v>0</v>
      </c>
      <c r="I874" s="103" t="n">
        <f aca="false">IF(I$1="P",MAX(0,I$2-$C874),IF(I$1="C",MAX(0,$C874-I$2)))</f>
        <v>0</v>
      </c>
      <c r="J874" s="103" t="n">
        <f aca="false">IF(J$1="P",MAX(0,J$2-$C874),IF(J$1="C",MAX(0,$C874-J$2)))</f>
        <v>0</v>
      </c>
      <c r="K874" s="103" t="n">
        <f aca="false">IF(K$1="P",MAX(0,K$2-$C874),IF(K$1="C",MAX(0,$C874-K$2)))</f>
        <v>0</v>
      </c>
      <c r="L874" s="103" t="n">
        <f aca="false">IF(L$1="P",MAX(0,L$2-$C874),IF(L$1="C",MAX(0,$C874-L$2)))</f>
        <v>8.67</v>
      </c>
      <c r="M874" s="103" t="n">
        <f aca="false">IF(M$1="P",MAX(0,M$2-$C874),IF(M$1="C",MAX(0,$C874-M$2)))</f>
        <v>21.33</v>
      </c>
      <c r="N874" s="103" t="n">
        <f aca="false">IF(N$1="P",MAX(0,N$2-$C874),IF(N$1="C",MAX(0,$C874-N$2)))</f>
        <v>16.33</v>
      </c>
      <c r="O874" s="103" t="n">
        <f aca="false">IF(O$1="P",MAX(0,O$2-$C874),IF(O$1="C",MAX(0,$C874-O$2)))</f>
        <v>11.33</v>
      </c>
      <c r="P874" s="103" t="n">
        <f aca="false">IF(P$1="P",MAX(0,P$2-$C874),IF(P$1="C",MAX(0,$C874-P$2)))</f>
        <v>6.33</v>
      </c>
      <c r="Q874" s="103" t="n">
        <f aca="false">IF(Q$1="P",MAX(0,Q$2-$C874),IF(Q$1="C",MAX(0,$C874-Q$2)))</f>
        <v>1.33</v>
      </c>
      <c r="R874" s="103" t="n">
        <f aca="false">IF(R$1="P",MAX(0,R$2-$C874),IF(R$1="C",MAX(0,$C874-R$2)))</f>
        <v>0</v>
      </c>
      <c r="S874" s="103" t="n">
        <f aca="false">IF(S$1="P",MAX(0,S$2-$C874),IF(S$1="C",MAX(0,$C874-S$2)))</f>
        <v>0</v>
      </c>
      <c r="T874" s="104" t="n">
        <f aca="false">A874</f>
        <v>41</v>
      </c>
      <c r="U874" s="105" t="n">
        <f aca="false">VLOOKUP($B874,Gas!$B$3:$E$2506,2)</f>
        <v>4.165</v>
      </c>
      <c r="V874" s="46" t="n">
        <f aca="false">C874/U874</f>
        <v>9.92316926770708</v>
      </c>
      <c r="W874" s="99" t="n">
        <f aca="false">VLOOKUP($B874,Gas!$B$3:$E$2506,4)</f>
        <v>0.329047607589644</v>
      </c>
    </row>
    <row r="875" customFormat="false" ht="12.75" hidden="false" customHeight="false" outlineLevel="0" collapsed="false">
      <c r="A875" s="95" t="n">
        <f aca="false">MONTH(B875)+(YEAR(B875)-1998)*12</f>
        <v>41</v>
      </c>
      <c r="B875" s="101" t="n">
        <v>37025</v>
      </c>
      <c r="C875" s="102" t="n">
        <v>32.4</v>
      </c>
      <c r="D875" s="98" t="n">
        <f aca="false">LN(C875/C874)</f>
        <v>-0.243430205725357</v>
      </c>
      <c r="E875" s="106" t="n">
        <f aca="false">STDEV(D866:D875)*SQRT(trade_day)</f>
        <v>2.68828510526148</v>
      </c>
      <c r="F875" s="97"/>
      <c r="G875" s="103" t="n">
        <f aca="false">IF(G$1="P",MAX(0,G$2-$C875),IF(G$1="C",MAX(0,$C875-G$2)))</f>
        <v>0</v>
      </c>
      <c r="H875" s="103" t="n">
        <f aca="false">IF(H$1="P",MAX(0,H$2-$C875),IF(H$1="C",MAX(0,$C875-H$2)))</f>
        <v>0</v>
      </c>
      <c r="I875" s="103" t="n">
        <f aca="false">IF(I$1="P",MAX(0,I$2-$C875),IF(I$1="C",MAX(0,$C875-I$2)))</f>
        <v>0</v>
      </c>
      <c r="J875" s="103" t="n">
        <f aca="false">IF(J$1="P",MAX(0,J$2-$C875),IF(J$1="C",MAX(0,$C875-J$2)))</f>
        <v>2.6</v>
      </c>
      <c r="K875" s="103" t="n">
        <f aca="false">IF(K$1="P",MAX(0,K$2-$C875),IF(K$1="C",MAX(0,$C875-K$2)))</f>
        <v>7.6</v>
      </c>
      <c r="L875" s="103" t="n">
        <f aca="false">IF(L$1="P",MAX(0,L$2-$C875),IF(L$1="C",MAX(0,$C875-L$2)))</f>
        <v>17.6</v>
      </c>
      <c r="M875" s="103" t="n">
        <f aca="false">IF(M$1="P",MAX(0,M$2-$C875),IF(M$1="C",MAX(0,$C875-M$2)))</f>
        <v>12.4</v>
      </c>
      <c r="N875" s="103" t="n">
        <f aca="false">IF(N$1="P",MAX(0,N$2-$C875),IF(N$1="C",MAX(0,$C875-N$2)))</f>
        <v>7.4</v>
      </c>
      <c r="O875" s="103" t="n">
        <f aca="false">IF(O$1="P",MAX(0,O$2-$C875),IF(O$1="C",MAX(0,$C875-O$2)))</f>
        <v>2.4</v>
      </c>
      <c r="P875" s="103" t="n">
        <f aca="false">IF(P$1="P",MAX(0,P$2-$C875),IF(P$1="C",MAX(0,$C875-P$2)))</f>
        <v>0</v>
      </c>
      <c r="Q875" s="103" t="n">
        <f aca="false">IF(Q$1="P",MAX(0,Q$2-$C875),IF(Q$1="C",MAX(0,$C875-Q$2)))</f>
        <v>0</v>
      </c>
      <c r="R875" s="103" t="n">
        <f aca="false">IF(R$1="P",MAX(0,R$2-$C875),IF(R$1="C",MAX(0,$C875-R$2)))</f>
        <v>0</v>
      </c>
      <c r="S875" s="103" t="n">
        <f aca="false">IF(S$1="P",MAX(0,S$2-$C875),IF(S$1="C",MAX(0,$C875-S$2)))</f>
        <v>0</v>
      </c>
      <c r="T875" s="104" t="n">
        <f aca="false">A875</f>
        <v>41</v>
      </c>
      <c r="U875" s="105" t="n">
        <f aca="false">VLOOKUP($B875,Gas!$B$3:$E$2506,2)</f>
        <v>4.25</v>
      </c>
      <c r="V875" s="46" t="n">
        <f aca="false">C875/U875</f>
        <v>7.62352941176471</v>
      </c>
      <c r="W875" s="99" t="n">
        <f aca="false">VLOOKUP($B875,Gas!$B$3:$E$2506,4)</f>
        <v>0.325429983592903</v>
      </c>
    </row>
    <row r="876" customFormat="false" ht="12.75" hidden="false" customHeight="false" outlineLevel="0" collapsed="false">
      <c r="A876" s="95" t="n">
        <f aca="false">MONTH(B876)+(YEAR(B876)-1998)*12</f>
        <v>41</v>
      </c>
      <c r="B876" s="101" t="n">
        <v>37026</v>
      </c>
      <c r="C876" s="102" t="n">
        <v>34.66</v>
      </c>
      <c r="D876" s="98" t="n">
        <f aca="false">LN(C876/C875)</f>
        <v>0.0674278614891763</v>
      </c>
      <c r="E876" s="106" t="n">
        <f aca="false">STDEV(D867:D876)*SQRT(trade_day)</f>
        <v>2.76727183530684</v>
      </c>
      <c r="F876" s="97"/>
      <c r="G876" s="103" t="n">
        <f aca="false">IF(G$1="P",MAX(0,G$2-$C876),IF(G$1="C",MAX(0,$C876-G$2)))</f>
        <v>0</v>
      </c>
      <c r="H876" s="103" t="n">
        <f aca="false">IF(H$1="P",MAX(0,H$2-$C876),IF(H$1="C",MAX(0,$C876-H$2)))</f>
        <v>0</v>
      </c>
      <c r="I876" s="103" t="n">
        <f aca="false">IF(I$1="P",MAX(0,I$2-$C876),IF(I$1="C",MAX(0,$C876-I$2)))</f>
        <v>0</v>
      </c>
      <c r="J876" s="103" t="n">
        <f aca="false">IF(J$1="P",MAX(0,J$2-$C876),IF(J$1="C",MAX(0,$C876-J$2)))</f>
        <v>0.340000000000003</v>
      </c>
      <c r="K876" s="103" t="n">
        <f aca="false">IF(K$1="P",MAX(0,K$2-$C876),IF(K$1="C",MAX(0,$C876-K$2)))</f>
        <v>5.34</v>
      </c>
      <c r="L876" s="103" t="n">
        <f aca="false">IF(L$1="P",MAX(0,L$2-$C876),IF(L$1="C",MAX(0,$C876-L$2)))</f>
        <v>15.34</v>
      </c>
      <c r="M876" s="103" t="n">
        <f aca="false">IF(M$1="P",MAX(0,M$2-$C876),IF(M$1="C",MAX(0,$C876-M$2)))</f>
        <v>14.66</v>
      </c>
      <c r="N876" s="103" t="n">
        <f aca="false">IF(N$1="P",MAX(0,N$2-$C876),IF(N$1="C",MAX(0,$C876-N$2)))</f>
        <v>9.66</v>
      </c>
      <c r="O876" s="103" t="n">
        <f aca="false">IF(O$1="P",MAX(0,O$2-$C876),IF(O$1="C",MAX(0,$C876-O$2)))</f>
        <v>4.66</v>
      </c>
      <c r="P876" s="103" t="n">
        <f aca="false">IF(P$1="P",MAX(0,P$2-$C876),IF(P$1="C",MAX(0,$C876-P$2)))</f>
        <v>0</v>
      </c>
      <c r="Q876" s="103" t="n">
        <f aca="false">IF(Q$1="P",MAX(0,Q$2-$C876),IF(Q$1="C",MAX(0,$C876-Q$2)))</f>
        <v>0</v>
      </c>
      <c r="R876" s="103" t="n">
        <f aca="false">IF(R$1="P",MAX(0,R$2-$C876),IF(R$1="C",MAX(0,$C876-R$2)))</f>
        <v>0</v>
      </c>
      <c r="S876" s="103" t="n">
        <f aca="false">IF(S$1="P",MAX(0,S$2-$C876),IF(S$1="C",MAX(0,$C876-S$2)))</f>
        <v>0</v>
      </c>
      <c r="T876" s="104" t="n">
        <f aca="false">A876</f>
        <v>41</v>
      </c>
      <c r="U876" s="105" t="n">
        <f aca="false">VLOOKUP($B876,Gas!$B$3:$E$2506,2)</f>
        <v>4.275</v>
      </c>
      <c r="V876" s="46" t="n">
        <f aca="false">C876/U876</f>
        <v>8.10760233918129</v>
      </c>
      <c r="W876" s="99" t="n">
        <f aca="false">VLOOKUP($B876,Gas!$B$3:$E$2506,4)</f>
        <v>0.320749829465469</v>
      </c>
    </row>
    <row r="877" customFormat="false" ht="12.75" hidden="false" customHeight="false" outlineLevel="0" collapsed="false">
      <c r="A877" s="95" t="n">
        <f aca="false">MONTH(B877)+(YEAR(B877)-1998)*12</f>
        <v>41</v>
      </c>
      <c r="B877" s="101" t="n">
        <v>37027</v>
      </c>
      <c r="C877" s="102" t="n">
        <v>44.48</v>
      </c>
      <c r="D877" s="98" t="n">
        <f aca="false">LN(C877/C876)</f>
        <v>0.249453365654867</v>
      </c>
      <c r="E877" s="106" t="n">
        <f aca="false">STDEV(D868:D877)*SQRT(trade_day)</f>
        <v>3.0669157153967</v>
      </c>
      <c r="F877" s="97"/>
      <c r="G877" s="103" t="n">
        <f aca="false">IF(G$1="P",MAX(0,G$2-$C877),IF(G$1="C",MAX(0,$C877-G$2)))</f>
        <v>0</v>
      </c>
      <c r="H877" s="103" t="n">
        <f aca="false">IF(H$1="P",MAX(0,H$2-$C877),IF(H$1="C",MAX(0,$C877-H$2)))</f>
        <v>0</v>
      </c>
      <c r="I877" s="103" t="n">
        <f aca="false">IF(I$1="P",MAX(0,I$2-$C877),IF(I$1="C",MAX(0,$C877-I$2)))</f>
        <v>0</v>
      </c>
      <c r="J877" s="103" t="n">
        <f aca="false">IF(J$1="P",MAX(0,J$2-$C877),IF(J$1="C",MAX(0,$C877-J$2)))</f>
        <v>0</v>
      </c>
      <c r="K877" s="103" t="n">
        <f aca="false">IF(K$1="P",MAX(0,K$2-$C877),IF(K$1="C",MAX(0,$C877-K$2)))</f>
        <v>0</v>
      </c>
      <c r="L877" s="103" t="n">
        <f aca="false">IF(L$1="P",MAX(0,L$2-$C877),IF(L$1="C",MAX(0,$C877-L$2)))</f>
        <v>5.52</v>
      </c>
      <c r="M877" s="103" t="n">
        <f aca="false">IF(M$1="P",MAX(0,M$2-$C877),IF(M$1="C",MAX(0,$C877-M$2)))</f>
        <v>24.48</v>
      </c>
      <c r="N877" s="103" t="n">
        <f aca="false">IF(N$1="P",MAX(0,N$2-$C877),IF(N$1="C",MAX(0,$C877-N$2)))</f>
        <v>19.48</v>
      </c>
      <c r="O877" s="103" t="n">
        <f aca="false">IF(O$1="P",MAX(0,O$2-$C877),IF(O$1="C",MAX(0,$C877-O$2)))</f>
        <v>14.48</v>
      </c>
      <c r="P877" s="103" t="n">
        <f aca="false">IF(P$1="P",MAX(0,P$2-$C877),IF(P$1="C",MAX(0,$C877-P$2)))</f>
        <v>9.48</v>
      </c>
      <c r="Q877" s="103" t="n">
        <f aca="false">IF(Q$1="P",MAX(0,Q$2-$C877),IF(Q$1="C",MAX(0,$C877-Q$2)))</f>
        <v>4.48</v>
      </c>
      <c r="R877" s="103" t="n">
        <f aca="false">IF(R$1="P",MAX(0,R$2-$C877),IF(R$1="C",MAX(0,$C877-R$2)))</f>
        <v>0</v>
      </c>
      <c r="S877" s="103" t="n">
        <f aca="false">IF(S$1="P",MAX(0,S$2-$C877),IF(S$1="C",MAX(0,$C877-S$2)))</f>
        <v>0</v>
      </c>
      <c r="T877" s="104" t="n">
        <f aca="false">A877</f>
        <v>41</v>
      </c>
      <c r="U877" s="105" t="n">
        <f aca="false">VLOOKUP($B877,Gas!$B$3:$E$2506,2)</f>
        <v>4.455</v>
      </c>
      <c r="V877" s="46" t="n">
        <f aca="false">C877/U877</f>
        <v>9.98428731762065</v>
      </c>
      <c r="W877" s="99" t="n">
        <f aca="false">VLOOKUP($B877,Gas!$B$3:$E$2506,4)</f>
        <v>0.425450683832649</v>
      </c>
    </row>
    <row r="878" customFormat="false" ht="12.75" hidden="false" customHeight="false" outlineLevel="0" collapsed="false">
      <c r="A878" s="95" t="n">
        <f aca="false">MONTH(B878)+(YEAR(B878)-1998)*12</f>
        <v>41</v>
      </c>
      <c r="B878" s="101" t="n">
        <v>37028</v>
      </c>
      <c r="C878" s="102" t="n">
        <v>45.75</v>
      </c>
      <c r="D878" s="98" t="n">
        <f aca="false">LN(C878/C877)</f>
        <v>0.0281521417792035</v>
      </c>
      <c r="E878" s="106" t="n">
        <f aca="false">STDEV(D869:D878)*SQRT(trade_day)</f>
        <v>3.07185763375572</v>
      </c>
      <c r="F878" s="97"/>
      <c r="G878" s="103" t="n">
        <f aca="false">IF(G$1="P",MAX(0,G$2-$C878),IF(G$1="C",MAX(0,$C878-G$2)))</f>
        <v>0</v>
      </c>
      <c r="H878" s="103" t="n">
        <f aca="false">IF(H$1="P",MAX(0,H$2-$C878),IF(H$1="C",MAX(0,$C878-H$2)))</f>
        <v>0</v>
      </c>
      <c r="I878" s="103" t="n">
        <f aca="false">IF(I$1="P",MAX(0,I$2-$C878),IF(I$1="C",MAX(0,$C878-I$2)))</f>
        <v>0</v>
      </c>
      <c r="J878" s="103" t="n">
        <f aca="false">IF(J$1="P",MAX(0,J$2-$C878),IF(J$1="C",MAX(0,$C878-J$2)))</f>
        <v>0</v>
      </c>
      <c r="K878" s="103" t="n">
        <f aca="false">IF(K$1="P",MAX(0,K$2-$C878),IF(K$1="C",MAX(0,$C878-K$2)))</f>
        <v>0</v>
      </c>
      <c r="L878" s="103" t="n">
        <f aca="false">IF(L$1="P",MAX(0,L$2-$C878),IF(L$1="C",MAX(0,$C878-L$2)))</f>
        <v>4.25</v>
      </c>
      <c r="M878" s="103" t="n">
        <f aca="false">IF(M$1="P",MAX(0,M$2-$C878),IF(M$1="C",MAX(0,$C878-M$2)))</f>
        <v>25.75</v>
      </c>
      <c r="N878" s="103" t="n">
        <f aca="false">IF(N$1="P",MAX(0,N$2-$C878),IF(N$1="C",MAX(0,$C878-N$2)))</f>
        <v>20.75</v>
      </c>
      <c r="O878" s="103" t="n">
        <f aca="false">IF(O$1="P",MAX(0,O$2-$C878),IF(O$1="C",MAX(0,$C878-O$2)))</f>
        <v>15.75</v>
      </c>
      <c r="P878" s="103" t="n">
        <f aca="false">IF(P$1="P",MAX(0,P$2-$C878),IF(P$1="C",MAX(0,$C878-P$2)))</f>
        <v>10.75</v>
      </c>
      <c r="Q878" s="103" t="n">
        <f aca="false">IF(Q$1="P",MAX(0,Q$2-$C878),IF(Q$1="C",MAX(0,$C878-Q$2)))</f>
        <v>5.75</v>
      </c>
      <c r="R878" s="103" t="n">
        <f aca="false">IF(R$1="P",MAX(0,R$2-$C878),IF(R$1="C",MAX(0,$C878-R$2)))</f>
        <v>0</v>
      </c>
      <c r="S878" s="103" t="n">
        <f aca="false">IF(S$1="P",MAX(0,S$2-$C878),IF(S$1="C",MAX(0,$C878-S$2)))</f>
        <v>0</v>
      </c>
      <c r="T878" s="104" t="n">
        <f aca="false">A878</f>
        <v>41</v>
      </c>
      <c r="U878" s="105" t="n">
        <f aca="false">VLOOKUP($B878,Gas!$B$3:$E$2506,2)</f>
        <v>4.47</v>
      </c>
      <c r="V878" s="46" t="n">
        <f aca="false">C878/U878</f>
        <v>10.2348993288591</v>
      </c>
      <c r="W878" s="99" t="n">
        <f aca="false">VLOOKUP($B878,Gas!$B$3:$E$2506,4)</f>
        <v>0.426149818413201</v>
      </c>
    </row>
    <row r="879" customFormat="false" ht="12.75" hidden="false" customHeight="false" outlineLevel="0" collapsed="false">
      <c r="A879" s="95" t="n">
        <f aca="false">MONTH(B879)+(YEAR(B879)-1998)*12</f>
        <v>41</v>
      </c>
      <c r="B879" s="101" t="n">
        <v>37029</v>
      </c>
      <c r="C879" s="102" t="n">
        <v>41.27</v>
      </c>
      <c r="D879" s="98" t="n">
        <f aca="false">LN(C879/C878)</f>
        <v>-0.10305594795704</v>
      </c>
      <c r="E879" s="106" t="n">
        <f aca="false">STDEV(D870:D879)*SQRT(trade_day)</f>
        <v>3.06957725323606</v>
      </c>
      <c r="F879" s="97"/>
      <c r="G879" s="103" t="n">
        <f aca="false">IF(G$1="P",MAX(0,G$2-$C879),IF(G$1="C",MAX(0,$C879-G$2)))</f>
        <v>0</v>
      </c>
      <c r="H879" s="103" t="n">
        <f aca="false">IF(H$1="P",MAX(0,H$2-$C879),IF(H$1="C",MAX(0,$C879-H$2)))</f>
        <v>0</v>
      </c>
      <c r="I879" s="103" t="n">
        <f aca="false">IF(I$1="P",MAX(0,I$2-$C879),IF(I$1="C",MAX(0,$C879-I$2)))</f>
        <v>0</v>
      </c>
      <c r="J879" s="103" t="n">
        <f aca="false">IF(J$1="P",MAX(0,J$2-$C879),IF(J$1="C",MAX(0,$C879-J$2)))</f>
        <v>0</v>
      </c>
      <c r="K879" s="103" t="n">
        <f aca="false">IF(K$1="P",MAX(0,K$2-$C879),IF(K$1="C",MAX(0,$C879-K$2)))</f>
        <v>0</v>
      </c>
      <c r="L879" s="103" t="n">
        <f aca="false">IF(L$1="P",MAX(0,L$2-$C879),IF(L$1="C",MAX(0,$C879-L$2)))</f>
        <v>8.73</v>
      </c>
      <c r="M879" s="103" t="n">
        <f aca="false">IF(M$1="P",MAX(0,M$2-$C879),IF(M$1="C",MAX(0,$C879-M$2)))</f>
        <v>21.27</v>
      </c>
      <c r="N879" s="103" t="n">
        <f aca="false">IF(N$1="P",MAX(0,N$2-$C879),IF(N$1="C",MAX(0,$C879-N$2)))</f>
        <v>16.27</v>
      </c>
      <c r="O879" s="103" t="n">
        <f aca="false">IF(O$1="P",MAX(0,O$2-$C879),IF(O$1="C",MAX(0,$C879-O$2)))</f>
        <v>11.27</v>
      </c>
      <c r="P879" s="103" t="n">
        <f aca="false">IF(P$1="P",MAX(0,P$2-$C879),IF(P$1="C",MAX(0,$C879-P$2)))</f>
        <v>6.27</v>
      </c>
      <c r="Q879" s="103" t="n">
        <f aca="false">IF(Q$1="P",MAX(0,Q$2-$C879),IF(Q$1="C",MAX(0,$C879-Q$2)))</f>
        <v>1.27</v>
      </c>
      <c r="R879" s="103" t="n">
        <f aca="false">IF(R$1="P",MAX(0,R$2-$C879),IF(R$1="C",MAX(0,$C879-R$2)))</f>
        <v>0</v>
      </c>
      <c r="S879" s="103" t="n">
        <f aca="false">IF(S$1="P",MAX(0,S$2-$C879),IF(S$1="C",MAX(0,$C879-S$2)))</f>
        <v>0</v>
      </c>
      <c r="T879" s="104" t="n">
        <f aca="false">A879</f>
        <v>41</v>
      </c>
      <c r="U879" s="105" t="n">
        <f aca="false">VLOOKUP($B879,Gas!$B$3:$E$2506,2)</f>
        <v>4.18</v>
      </c>
      <c r="V879" s="46" t="n">
        <f aca="false">C879/U879</f>
        <v>9.8732057416268</v>
      </c>
      <c r="W879" s="99" t="n">
        <f aca="false">VLOOKUP($B879,Gas!$B$3:$E$2506,4)</f>
        <v>0.547238495650083</v>
      </c>
    </row>
    <row r="880" customFormat="false" ht="12.75" hidden="false" customHeight="false" outlineLevel="0" collapsed="false">
      <c r="A880" s="95" t="n">
        <f aca="false">MONTH(B880)+(YEAR(B880)-1998)*12</f>
        <v>41</v>
      </c>
      <c r="B880" s="101" t="n">
        <v>37032</v>
      </c>
      <c r="C880" s="102" t="n">
        <v>28.33</v>
      </c>
      <c r="D880" s="98" t="n">
        <f aca="false">LN(C880/C879)</f>
        <v>-0.376214529922065</v>
      </c>
      <c r="E880" s="106" t="n">
        <f aca="false">STDEV(D871:D880)*SQRT(trade_day)</f>
        <v>3.48968921979655</v>
      </c>
      <c r="F880" s="97"/>
      <c r="G880" s="103" t="n">
        <f aca="false">IF(G$1="P",MAX(0,G$2-$C880),IF(G$1="C",MAX(0,$C880-G$2)))</f>
        <v>0</v>
      </c>
      <c r="H880" s="103" t="n">
        <f aca="false">IF(H$1="P",MAX(0,H$2-$C880),IF(H$1="C",MAX(0,$C880-H$2)))</f>
        <v>0</v>
      </c>
      <c r="I880" s="103" t="n">
        <f aca="false">IF(I$1="P",MAX(0,I$2-$C880),IF(I$1="C",MAX(0,$C880-I$2)))</f>
        <v>1.67</v>
      </c>
      <c r="J880" s="103" t="n">
        <f aca="false">IF(J$1="P",MAX(0,J$2-$C880),IF(J$1="C",MAX(0,$C880-J$2)))</f>
        <v>6.67</v>
      </c>
      <c r="K880" s="103" t="n">
        <f aca="false">IF(K$1="P",MAX(0,K$2-$C880),IF(K$1="C",MAX(0,$C880-K$2)))</f>
        <v>11.67</v>
      </c>
      <c r="L880" s="103" t="n">
        <f aca="false">IF(L$1="P",MAX(0,L$2-$C880),IF(L$1="C",MAX(0,$C880-L$2)))</f>
        <v>21.67</v>
      </c>
      <c r="M880" s="103" t="n">
        <f aca="false">IF(M$1="P",MAX(0,M$2-$C880),IF(M$1="C",MAX(0,$C880-M$2)))</f>
        <v>8.33</v>
      </c>
      <c r="N880" s="103" t="n">
        <f aca="false">IF(N$1="P",MAX(0,N$2-$C880),IF(N$1="C",MAX(0,$C880-N$2)))</f>
        <v>3.33</v>
      </c>
      <c r="O880" s="103" t="n">
        <f aca="false">IF(O$1="P",MAX(0,O$2-$C880),IF(O$1="C",MAX(0,$C880-O$2)))</f>
        <v>0</v>
      </c>
      <c r="P880" s="103" t="n">
        <f aca="false">IF(P$1="P",MAX(0,P$2-$C880),IF(P$1="C",MAX(0,$C880-P$2)))</f>
        <v>0</v>
      </c>
      <c r="Q880" s="103" t="n">
        <f aca="false">IF(Q$1="P",MAX(0,Q$2-$C880),IF(Q$1="C",MAX(0,$C880-Q$2)))</f>
        <v>0</v>
      </c>
      <c r="R880" s="103" t="n">
        <f aca="false">IF(R$1="P",MAX(0,R$2-$C880),IF(R$1="C",MAX(0,$C880-R$2)))</f>
        <v>0</v>
      </c>
      <c r="S880" s="103" t="n">
        <f aca="false">IF(S$1="P",MAX(0,S$2-$C880),IF(S$1="C",MAX(0,$C880-S$2)))</f>
        <v>0</v>
      </c>
      <c r="T880" s="104" t="n">
        <f aca="false">A880</f>
        <v>41</v>
      </c>
      <c r="U880" s="105" t="n">
        <f aca="false">VLOOKUP($B880,Gas!$B$3:$E$2506,2)</f>
        <v>4.15</v>
      </c>
      <c r="V880" s="46" t="n">
        <f aca="false">C880/U880</f>
        <v>6.82650602409639</v>
      </c>
      <c r="W880" s="99" t="n">
        <f aca="false">VLOOKUP($B880,Gas!$B$3:$E$2506,4)</f>
        <v>0.521454764724877</v>
      </c>
    </row>
    <row r="881" customFormat="false" ht="12.75" hidden="false" customHeight="false" outlineLevel="0" collapsed="false">
      <c r="A881" s="95" t="n">
        <f aca="false">MONTH(B881)+(YEAR(B881)-1998)*12</f>
        <v>41</v>
      </c>
      <c r="B881" s="101" t="n">
        <v>37033</v>
      </c>
      <c r="C881" s="102" t="n">
        <v>23.77</v>
      </c>
      <c r="D881" s="98" t="n">
        <f aca="false">LN(C881/C880)</f>
        <v>-0.175497032470323</v>
      </c>
      <c r="E881" s="106" t="n">
        <f aca="false">STDEV(D872:D881)*SQRT(trade_day)</f>
        <v>3.25476551265183</v>
      </c>
      <c r="F881" s="97"/>
      <c r="G881" s="103" t="n">
        <f aca="false">IF(G$1="P",MAX(0,G$2-$C881),IF(G$1="C",MAX(0,$C881-G$2)))</f>
        <v>0</v>
      </c>
      <c r="H881" s="103" t="n">
        <f aca="false">IF(H$1="P",MAX(0,H$2-$C881),IF(H$1="C",MAX(0,$C881-H$2)))</f>
        <v>1.23</v>
      </c>
      <c r="I881" s="103" t="n">
        <f aca="false">IF(I$1="P",MAX(0,I$2-$C881),IF(I$1="C",MAX(0,$C881-I$2)))</f>
        <v>6.23</v>
      </c>
      <c r="J881" s="103" t="n">
        <f aca="false">IF(J$1="P",MAX(0,J$2-$C881),IF(J$1="C",MAX(0,$C881-J$2)))</f>
        <v>11.23</v>
      </c>
      <c r="K881" s="103" t="n">
        <f aca="false">IF(K$1="P",MAX(0,K$2-$C881),IF(K$1="C",MAX(0,$C881-K$2)))</f>
        <v>16.23</v>
      </c>
      <c r="L881" s="103" t="n">
        <f aca="false">IF(L$1="P",MAX(0,L$2-$C881),IF(L$1="C",MAX(0,$C881-L$2)))</f>
        <v>26.23</v>
      </c>
      <c r="M881" s="103" t="n">
        <f aca="false">IF(M$1="P",MAX(0,M$2-$C881),IF(M$1="C",MAX(0,$C881-M$2)))</f>
        <v>3.77</v>
      </c>
      <c r="N881" s="103" t="n">
        <f aca="false">IF(N$1="P",MAX(0,N$2-$C881),IF(N$1="C",MAX(0,$C881-N$2)))</f>
        <v>0</v>
      </c>
      <c r="O881" s="103" t="n">
        <f aca="false">IF(O$1="P",MAX(0,O$2-$C881),IF(O$1="C",MAX(0,$C881-O$2)))</f>
        <v>0</v>
      </c>
      <c r="P881" s="103" t="n">
        <f aca="false">IF(P$1="P",MAX(0,P$2-$C881),IF(P$1="C",MAX(0,$C881-P$2)))</f>
        <v>0</v>
      </c>
      <c r="Q881" s="103" t="n">
        <f aca="false">IF(Q$1="P",MAX(0,Q$2-$C881),IF(Q$1="C",MAX(0,$C881-Q$2)))</f>
        <v>0</v>
      </c>
      <c r="R881" s="103" t="n">
        <f aca="false">IF(R$1="P",MAX(0,R$2-$C881),IF(R$1="C",MAX(0,$C881-R$2)))</f>
        <v>0</v>
      </c>
      <c r="S881" s="103" t="n">
        <f aca="false">IF(S$1="P",MAX(0,S$2-$C881),IF(S$1="C",MAX(0,$C881-S$2)))</f>
        <v>0</v>
      </c>
      <c r="T881" s="104" t="n">
        <f aca="false">A881</f>
        <v>41</v>
      </c>
      <c r="U881" s="105" t="n">
        <f aca="false">VLOOKUP($B881,Gas!$B$3:$E$2506,2)</f>
        <v>4.15</v>
      </c>
      <c r="V881" s="46" t="n">
        <f aca="false">C881/U881</f>
        <v>5.72771084337349</v>
      </c>
      <c r="W881" s="99" t="n">
        <f aca="false">VLOOKUP($B881,Gas!$B$3:$E$2506,4)</f>
        <v>0.503106205291492</v>
      </c>
    </row>
    <row r="882" customFormat="false" ht="12.75" hidden="false" customHeight="false" outlineLevel="0" collapsed="false">
      <c r="A882" s="95" t="n">
        <f aca="false">MONTH(B882)+(YEAR(B882)-1998)*12</f>
        <v>41</v>
      </c>
      <c r="B882" s="101" t="n">
        <v>37034</v>
      </c>
      <c r="C882" s="102" t="n">
        <v>21.83</v>
      </c>
      <c r="D882" s="98" t="n">
        <f aca="false">LN(C882/C881)</f>
        <v>-0.0851391108102501</v>
      </c>
      <c r="E882" s="106" t="n">
        <f aca="false">STDEV(D873:D882)*SQRT(trade_day)</f>
        <v>3.15479021559615</v>
      </c>
      <c r="F882" s="97"/>
      <c r="G882" s="103" t="n">
        <f aca="false">IF(G$1="P",MAX(0,G$2-$C882),IF(G$1="C",MAX(0,$C882-G$2)))</f>
        <v>0</v>
      </c>
      <c r="H882" s="103" t="n">
        <f aca="false">IF(H$1="P",MAX(0,H$2-$C882),IF(H$1="C",MAX(0,$C882-H$2)))</f>
        <v>3.17</v>
      </c>
      <c r="I882" s="103" t="n">
        <f aca="false">IF(I$1="P",MAX(0,I$2-$C882),IF(I$1="C",MAX(0,$C882-I$2)))</f>
        <v>8.17</v>
      </c>
      <c r="J882" s="103" t="n">
        <f aca="false">IF(J$1="P",MAX(0,J$2-$C882),IF(J$1="C",MAX(0,$C882-J$2)))</f>
        <v>13.17</v>
      </c>
      <c r="K882" s="103" t="n">
        <f aca="false">IF(K$1="P",MAX(0,K$2-$C882),IF(K$1="C",MAX(0,$C882-K$2)))</f>
        <v>18.17</v>
      </c>
      <c r="L882" s="103" t="n">
        <f aca="false">IF(L$1="P",MAX(0,L$2-$C882),IF(L$1="C",MAX(0,$C882-L$2)))</f>
        <v>28.17</v>
      </c>
      <c r="M882" s="103" t="n">
        <f aca="false">IF(M$1="P",MAX(0,M$2-$C882),IF(M$1="C",MAX(0,$C882-M$2)))</f>
        <v>1.83</v>
      </c>
      <c r="N882" s="103" t="n">
        <f aca="false">IF(N$1="P",MAX(0,N$2-$C882),IF(N$1="C",MAX(0,$C882-N$2)))</f>
        <v>0</v>
      </c>
      <c r="O882" s="103" t="n">
        <f aca="false">IF(O$1="P",MAX(0,O$2-$C882),IF(O$1="C",MAX(0,$C882-O$2)))</f>
        <v>0</v>
      </c>
      <c r="P882" s="103" t="n">
        <f aca="false">IF(P$1="P",MAX(0,P$2-$C882),IF(P$1="C",MAX(0,$C882-P$2)))</f>
        <v>0</v>
      </c>
      <c r="Q882" s="103" t="n">
        <f aca="false">IF(Q$1="P",MAX(0,Q$2-$C882),IF(Q$1="C",MAX(0,$C882-Q$2)))</f>
        <v>0</v>
      </c>
      <c r="R882" s="103" t="n">
        <f aca="false">IF(R$1="P",MAX(0,R$2-$C882),IF(R$1="C",MAX(0,$C882-R$2)))</f>
        <v>0</v>
      </c>
      <c r="S882" s="103" t="n">
        <f aca="false">IF(S$1="P",MAX(0,S$2-$C882),IF(S$1="C",MAX(0,$C882-S$2)))</f>
        <v>0</v>
      </c>
      <c r="T882" s="104" t="n">
        <f aca="false">A882</f>
        <v>41</v>
      </c>
      <c r="U882" s="105" t="n">
        <f aca="false">VLOOKUP($B882,Gas!$B$3:$E$2506,2)</f>
        <v>4.035</v>
      </c>
      <c r="V882" s="46" t="n">
        <f aca="false">C882/U882</f>
        <v>5.41016109045849</v>
      </c>
      <c r="W882" s="99" t="n">
        <f aca="false">VLOOKUP($B882,Gas!$B$3:$E$2506,4)</f>
        <v>0.525845433333869</v>
      </c>
    </row>
    <row r="883" customFormat="false" ht="12.75" hidden="false" customHeight="false" outlineLevel="0" collapsed="false">
      <c r="A883" s="95" t="n">
        <f aca="false">MONTH(B883)+(YEAR(B883)-1998)*12</f>
        <v>41</v>
      </c>
      <c r="B883" s="101" t="n">
        <v>37035</v>
      </c>
      <c r="C883" s="102" t="n">
        <v>20.77</v>
      </c>
      <c r="D883" s="98" t="n">
        <f aca="false">LN(C883/C882)</f>
        <v>-0.0497755326738316</v>
      </c>
      <c r="E883" s="106" t="n">
        <f aca="false">STDEV(D874:D883)*SQRT(trade_day)</f>
        <v>2.79600088429241</v>
      </c>
      <c r="F883" s="97"/>
      <c r="G883" s="103" t="n">
        <f aca="false">IF(G$1="P",MAX(0,G$2-$C883),IF(G$1="C",MAX(0,$C883-G$2)))</f>
        <v>0</v>
      </c>
      <c r="H883" s="103" t="n">
        <f aca="false">IF(H$1="P",MAX(0,H$2-$C883),IF(H$1="C",MAX(0,$C883-H$2)))</f>
        <v>4.23</v>
      </c>
      <c r="I883" s="103" t="n">
        <f aca="false">IF(I$1="P",MAX(0,I$2-$C883),IF(I$1="C",MAX(0,$C883-I$2)))</f>
        <v>9.23</v>
      </c>
      <c r="J883" s="103" t="n">
        <f aca="false">IF(J$1="P",MAX(0,J$2-$C883),IF(J$1="C",MAX(0,$C883-J$2)))</f>
        <v>14.23</v>
      </c>
      <c r="K883" s="103" t="n">
        <f aca="false">IF(K$1="P",MAX(0,K$2-$C883),IF(K$1="C",MAX(0,$C883-K$2)))</f>
        <v>19.23</v>
      </c>
      <c r="L883" s="103" t="n">
        <f aca="false">IF(L$1="P",MAX(0,L$2-$C883),IF(L$1="C",MAX(0,$C883-L$2)))</f>
        <v>29.23</v>
      </c>
      <c r="M883" s="103" t="n">
        <f aca="false">IF(M$1="P",MAX(0,M$2-$C883),IF(M$1="C",MAX(0,$C883-M$2)))</f>
        <v>0.77</v>
      </c>
      <c r="N883" s="103" t="n">
        <f aca="false">IF(N$1="P",MAX(0,N$2-$C883),IF(N$1="C",MAX(0,$C883-N$2)))</f>
        <v>0</v>
      </c>
      <c r="O883" s="103" t="n">
        <f aca="false">IF(O$1="P",MAX(0,O$2-$C883),IF(O$1="C",MAX(0,$C883-O$2)))</f>
        <v>0</v>
      </c>
      <c r="P883" s="103" t="n">
        <f aca="false">IF(P$1="P",MAX(0,P$2-$C883),IF(P$1="C",MAX(0,$C883-P$2)))</f>
        <v>0</v>
      </c>
      <c r="Q883" s="103" t="n">
        <f aca="false">IF(Q$1="P",MAX(0,Q$2-$C883),IF(Q$1="C",MAX(0,$C883-Q$2)))</f>
        <v>0</v>
      </c>
      <c r="R883" s="103" t="n">
        <f aca="false">IF(R$1="P",MAX(0,R$2-$C883),IF(R$1="C",MAX(0,$C883-R$2)))</f>
        <v>0</v>
      </c>
      <c r="S883" s="103" t="n">
        <f aca="false">IF(S$1="P",MAX(0,S$2-$C883),IF(S$1="C",MAX(0,$C883-S$2)))</f>
        <v>0</v>
      </c>
      <c r="T883" s="104" t="n">
        <f aca="false">A883</f>
        <v>41</v>
      </c>
      <c r="U883" s="105" t="n">
        <f aca="false">VLOOKUP($B883,Gas!$B$3:$E$2506,2)</f>
        <v>4.095</v>
      </c>
      <c r="V883" s="46" t="n">
        <f aca="false">C883/U883</f>
        <v>5.07203907203907</v>
      </c>
      <c r="W883" s="99" t="n">
        <f aca="false">VLOOKUP($B883,Gas!$B$3:$E$2506,4)</f>
        <v>0.53914824596883</v>
      </c>
    </row>
    <row r="884" customFormat="false" ht="12.75" hidden="false" customHeight="false" outlineLevel="0" collapsed="false">
      <c r="A884" s="95" t="n">
        <f aca="false">MONTH(B884)+(YEAR(B884)-1998)*12</f>
        <v>41</v>
      </c>
      <c r="B884" s="101" t="n">
        <v>37036</v>
      </c>
      <c r="C884" s="102" t="n">
        <v>19.84</v>
      </c>
      <c r="D884" s="98" t="n">
        <f aca="false">LN(C884/C883)</f>
        <v>-0.0458095360312942</v>
      </c>
      <c r="E884" s="106" t="n">
        <f aca="false">STDEV(D875:D884)*SQRT(trade_day)</f>
        <v>2.72716256749716</v>
      </c>
      <c r="F884" s="97"/>
      <c r="G884" s="103" t="n">
        <f aca="false">IF(G$1="P",MAX(0,G$2-$C884),IF(G$1="C",MAX(0,$C884-G$2)))</f>
        <v>0.16</v>
      </c>
      <c r="H884" s="103" t="n">
        <f aca="false">IF(H$1="P",MAX(0,H$2-$C884),IF(H$1="C",MAX(0,$C884-H$2)))</f>
        <v>5.16</v>
      </c>
      <c r="I884" s="103" t="n">
        <f aca="false">IF(I$1="P",MAX(0,I$2-$C884),IF(I$1="C",MAX(0,$C884-I$2)))</f>
        <v>10.16</v>
      </c>
      <c r="J884" s="103" t="n">
        <f aca="false">IF(J$1="P",MAX(0,J$2-$C884),IF(J$1="C",MAX(0,$C884-J$2)))</f>
        <v>15.16</v>
      </c>
      <c r="K884" s="103" t="n">
        <f aca="false">IF(K$1="P",MAX(0,K$2-$C884),IF(K$1="C",MAX(0,$C884-K$2)))</f>
        <v>20.16</v>
      </c>
      <c r="L884" s="103" t="n">
        <f aca="false">IF(L$1="P",MAX(0,L$2-$C884),IF(L$1="C",MAX(0,$C884-L$2)))</f>
        <v>30.16</v>
      </c>
      <c r="M884" s="103" t="n">
        <f aca="false">IF(M$1="P",MAX(0,M$2-$C884),IF(M$1="C",MAX(0,$C884-M$2)))</f>
        <v>0</v>
      </c>
      <c r="N884" s="103" t="n">
        <f aca="false">IF(N$1="P",MAX(0,N$2-$C884),IF(N$1="C",MAX(0,$C884-N$2)))</f>
        <v>0</v>
      </c>
      <c r="O884" s="103" t="n">
        <f aca="false">IF(O$1="P",MAX(0,O$2-$C884),IF(O$1="C",MAX(0,$C884-O$2)))</f>
        <v>0</v>
      </c>
      <c r="P884" s="103" t="n">
        <f aca="false">IF(P$1="P",MAX(0,P$2-$C884),IF(P$1="C",MAX(0,$C884-P$2)))</f>
        <v>0</v>
      </c>
      <c r="Q884" s="103" t="n">
        <f aca="false">IF(Q$1="P",MAX(0,Q$2-$C884),IF(Q$1="C",MAX(0,$C884-Q$2)))</f>
        <v>0</v>
      </c>
      <c r="R884" s="103" t="n">
        <f aca="false">IF(R$1="P",MAX(0,R$2-$C884),IF(R$1="C",MAX(0,$C884-R$2)))</f>
        <v>0</v>
      </c>
      <c r="S884" s="103" t="n">
        <f aca="false">IF(S$1="P",MAX(0,S$2-$C884),IF(S$1="C",MAX(0,$C884-S$2)))</f>
        <v>0</v>
      </c>
      <c r="T884" s="104" t="n">
        <f aca="false">A884</f>
        <v>41</v>
      </c>
      <c r="U884" s="105" t="n">
        <f aca="false">VLOOKUP($B884,Gas!$B$3:$E$2506,2)</f>
        <v>4.125</v>
      </c>
      <c r="V884" s="46" t="n">
        <f aca="false">C884/U884</f>
        <v>4.80969696969697</v>
      </c>
      <c r="W884" s="99" t="n">
        <f aca="false">VLOOKUP($B884,Gas!$B$3:$E$2506,4)</f>
        <v>0.540250285972045</v>
      </c>
    </row>
    <row r="885" customFormat="false" ht="12.75" hidden="false" customHeight="false" outlineLevel="0" collapsed="false">
      <c r="A885" s="95" t="n">
        <f aca="false">MONTH(B885)+(YEAR(B885)-1998)*12</f>
        <v>41</v>
      </c>
      <c r="B885" s="101" t="n">
        <v>37040</v>
      </c>
      <c r="C885" s="102" t="n">
        <v>22.61</v>
      </c>
      <c r="D885" s="98" t="n">
        <f aca="false">LN(C885/C884)</f>
        <v>0.130692184433152</v>
      </c>
      <c r="E885" s="106" t="n">
        <f aca="false">STDEV(D876:D885)*SQRT(trade_day)</f>
        <v>2.72072914949085</v>
      </c>
      <c r="F885" s="97"/>
      <c r="G885" s="103" t="n">
        <f aca="false">IF(G$1="P",MAX(0,G$2-$C885),IF(G$1="C",MAX(0,$C885-G$2)))</f>
        <v>0</v>
      </c>
      <c r="H885" s="103" t="n">
        <f aca="false">IF(H$1="P",MAX(0,H$2-$C885),IF(H$1="C",MAX(0,$C885-H$2)))</f>
        <v>2.39</v>
      </c>
      <c r="I885" s="103" t="n">
        <f aca="false">IF(I$1="P",MAX(0,I$2-$C885),IF(I$1="C",MAX(0,$C885-I$2)))</f>
        <v>7.39</v>
      </c>
      <c r="J885" s="103" t="n">
        <f aca="false">IF(J$1="P",MAX(0,J$2-$C885),IF(J$1="C",MAX(0,$C885-J$2)))</f>
        <v>12.39</v>
      </c>
      <c r="K885" s="103" t="n">
        <f aca="false">IF(K$1="P",MAX(0,K$2-$C885),IF(K$1="C",MAX(0,$C885-K$2)))</f>
        <v>17.39</v>
      </c>
      <c r="L885" s="103" t="n">
        <f aca="false">IF(L$1="P",MAX(0,L$2-$C885),IF(L$1="C",MAX(0,$C885-L$2)))</f>
        <v>27.39</v>
      </c>
      <c r="M885" s="103" t="n">
        <f aca="false">IF(M$1="P",MAX(0,M$2-$C885),IF(M$1="C",MAX(0,$C885-M$2)))</f>
        <v>2.61</v>
      </c>
      <c r="N885" s="103" t="n">
        <f aca="false">IF(N$1="P",MAX(0,N$2-$C885),IF(N$1="C",MAX(0,$C885-N$2)))</f>
        <v>0</v>
      </c>
      <c r="O885" s="103" t="n">
        <f aca="false">IF(O$1="P",MAX(0,O$2-$C885),IF(O$1="C",MAX(0,$C885-O$2)))</f>
        <v>0</v>
      </c>
      <c r="P885" s="103" t="n">
        <f aca="false">IF(P$1="P",MAX(0,P$2-$C885),IF(P$1="C",MAX(0,$C885-P$2)))</f>
        <v>0</v>
      </c>
      <c r="Q885" s="103" t="n">
        <f aca="false">IF(Q$1="P",MAX(0,Q$2-$C885),IF(Q$1="C",MAX(0,$C885-Q$2)))</f>
        <v>0</v>
      </c>
      <c r="R885" s="103" t="n">
        <f aca="false">IF(R$1="P",MAX(0,R$2-$C885),IF(R$1="C",MAX(0,$C885-R$2)))</f>
        <v>0</v>
      </c>
      <c r="S885" s="103" t="n">
        <f aca="false">IF(S$1="P",MAX(0,S$2-$C885),IF(S$1="C",MAX(0,$C885-S$2)))</f>
        <v>0</v>
      </c>
      <c r="T885" s="104" t="n">
        <f aca="false">A885</f>
        <v>41</v>
      </c>
      <c r="U885" s="105" t="n">
        <f aca="false">VLOOKUP($B885,Gas!$B$3:$E$2506,2)</f>
        <v>3.84</v>
      </c>
      <c r="V885" s="46" t="n">
        <f aca="false">C885/U885</f>
        <v>5.88802083333333</v>
      </c>
      <c r="W885" s="99" t="n">
        <f aca="false">VLOOKUP($B885,Gas!$B$3:$E$2506,4)</f>
        <v>0.475871553906167</v>
      </c>
    </row>
    <row r="886" customFormat="false" ht="12.75" hidden="false" customHeight="false" outlineLevel="0" collapsed="false">
      <c r="A886" s="95" t="n">
        <f aca="false">MONTH(B886)+(YEAR(B886)-1998)*12</f>
        <v>41</v>
      </c>
      <c r="B886" s="101" t="n">
        <v>37041</v>
      </c>
      <c r="C886" s="102" t="n">
        <v>19.68</v>
      </c>
      <c r="D886" s="98" t="n">
        <f aca="false">LN(C886/C885)</f>
        <v>-0.138789394665771</v>
      </c>
      <c r="E886" s="106" t="n">
        <f aca="false">STDEV(D877:D886)*SQRT(trade_day)</f>
        <v>2.69830524261395</v>
      </c>
      <c r="F886" s="97"/>
      <c r="G886" s="103" t="n">
        <f aca="false">IF(G$1="P",MAX(0,G$2-$C886),IF(G$1="C",MAX(0,$C886-G$2)))</f>
        <v>0.32</v>
      </c>
      <c r="H886" s="103" t="n">
        <f aca="false">IF(H$1="P",MAX(0,H$2-$C886),IF(H$1="C",MAX(0,$C886-H$2)))</f>
        <v>5.32</v>
      </c>
      <c r="I886" s="103" t="n">
        <f aca="false">IF(I$1="P",MAX(0,I$2-$C886),IF(I$1="C",MAX(0,$C886-I$2)))</f>
        <v>10.32</v>
      </c>
      <c r="J886" s="103" t="n">
        <f aca="false">IF(J$1="P",MAX(0,J$2-$C886),IF(J$1="C",MAX(0,$C886-J$2)))</f>
        <v>15.32</v>
      </c>
      <c r="K886" s="103" t="n">
        <f aca="false">IF(K$1="P",MAX(0,K$2-$C886),IF(K$1="C",MAX(0,$C886-K$2)))</f>
        <v>20.32</v>
      </c>
      <c r="L886" s="103" t="n">
        <f aca="false">IF(L$1="P",MAX(0,L$2-$C886),IF(L$1="C",MAX(0,$C886-L$2)))</f>
        <v>30.32</v>
      </c>
      <c r="M886" s="103" t="n">
        <f aca="false">IF(M$1="P",MAX(0,M$2-$C886),IF(M$1="C",MAX(0,$C886-M$2)))</f>
        <v>0</v>
      </c>
      <c r="N886" s="103" t="n">
        <f aca="false">IF(N$1="P",MAX(0,N$2-$C886),IF(N$1="C",MAX(0,$C886-N$2)))</f>
        <v>0</v>
      </c>
      <c r="O886" s="103" t="n">
        <f aca="false">IF(O$1="P",MAX(0,O$2-$C886),IF(O$1="C",MAX(0,$C886-O$2)))</f>
        <v>0</v>
      </c>
      <c r="P886" s="103" t="n">
        <f aca="false">IF(P$1="P",MAX(0,P$2-$C886),IF(P$1="C",MAX(0,$C886-P$2)))</f>
        <v>0</v>
      </c>
      <c r="Q886" s="103" t="n">
        <f aca="false">IF(Q$1="P",MAX(0,Q$2-$C886),IF(Q$1="C",MAX(0,$C886-Q$2)))</f>
        <v>0</v>
      </c>
      <c r="R886" s="103" t="n">
        <f aca="false">IF(R$1="P",MAX(0,R$2-$C886),IF(R$1="C",MAX(0,$C886-R$2)))</f>
        <v>0</v>
      </c>
      <c r="S886" s="103" t="n">
        <f aca="false">IF(S$1="P",MAX(0,S$2-$C886),IF(S$1="C",MAX(0,$C886-S$2)))</f>
        <v>0</v>
      </c>
      <c r="T886" s="104" t="n">
        <f aca="false">A886</f>
        <v>41</v>
      </c>
      <c r="U886" s="105" t="n">
        <f aca="false">VLOOKUP($B886,Gas!$B$3:$E$2506,2)</f>
        <v>3.86</v>
      </c>
      <c r="V886" s="46" t="n">
        <f aca="false">C886/U886</f>
        <v>5.09844559585492</v>
      </c>
      <c r="W886" s="99" t="n">
        <f aca="false">VLOOKUP($B886,Gas!$B$3:$E$2506,4)</f>
        <v>0.480322785208184</v>
      </c>
    </row>
    <row r="887" customFormat="false" ht="12.75" hidden="false" customHeight="false" outlineLevel="0" collapsed="false">
      <c r="A887" s="95" t="n">
        <f aca="false">MONTH(B887)+(YEAR(B887)-1998)*12</f>
        <v>41</v>
      </c>
      <c r="B887" s="101" t="n">
        <v>37042</v>
      </c>
      <c r="C887" s="102" t="n">
        <v>17.74</v>
      </c>
      <c r="D887" s="98" t="n">
        <f aca="false">LN(C887/C886)</f>
        <v>-0.103780914742674</v>
      </c>
      <c r="E887" s="106" t="n">
        <f aca="false">STDEV(D878:D887)*SQRT(trade_day)</f>
        <v>2.09623833874749</v>
      </c>
      <c r="F887" s="97"/>
      <c r="G887" s="103" t="n">
        <f aca="false">IF(G$1="P",MAX(0,G$2-$C887),IF(G$1="C",MAX(0,$C887-G$2)))</f>
        <v>2.26</v>
      </c>
      <c r="H887" s="103" t="n">
        <f aca="false">IF(H$1="P",MAX(0,H$2-$C887),IF(H$1="C",MAX(0,$C887-H$2)))</f>
        <v>7.26</v>
      </c>
      <c r="I887" s="103" t="n">
        <f aca="false">IF(I$1="P",MAX(0,I$2-$C887),IF(I$1="C",MAX(0,$C887-I$2)))</f>
        <v>12.26</v>
      </c>
      <c r="J887" s="103" t="n">
        <f aca="false">IF(J$1="P",MAX(0,J$2-$C887),IF(J$1="C",MAX(0,$C887-J$2)))</f>
        <v>17.26</v>
      </c>
      <c r="K887" s="103" t="n">
        <f aca="false">IF(K$1="P",MAX(0,K$2-$C887),IF(K$1="C",MAX(0,$C887-K$2)))</f>
        <v>22.26</v>
      </c>
      <c r="L887" s="103" t="n">
        <f aca="false">IF(L$1="P",MAX(0,L$2-$C887),IF(L$1="C",MAX(0,$C887-L$2)))</f>
        <v>32.26</v>
      </c>
      <c r="M887" s="103" t="n">
        <f aca="false">IF(M$1="P",MAX(0,M$2-$C887),IF(M$1="C",MAX(0,$C887-M$2)))</f>
        <v>0</v>
      </c>
      <c r="N887" s="103" t="n">
        <f aca="false">IF(N$1="P",MAX(0,N$2-$C887),IF(N$1="C",MAX(0,$C887-N$2)))</f>
        <v>0</v>
      </c>
      <c r="O887" s="103" t="n">
        <f aca="false">IF(O$1="P",MAX(0,O$2-$C887),IF(O$1="C",MAX(0,$C887-O$2)))</f>
        <v>0</v>
      </c>
      <c r="P887" s="103" t="n">
        <f aca="false">IF(P$1="P",MAX(0,P$2-$C887),IF(P$1="C",MAX(0,$C887-P$2)))</f>
        <v>0</v>
      </c>
      <c r="Q887" s="103" t="n">
        <f aca="false">IF(Q$1="P",MAX(0,Q$2-$C887),IF(Q$1="C",MAX(0,$C887-Q$2)))</f>
        <v>0</v>
      </c>
      <c r="R887" s="103" t="n">
        <f aca="false">IF(R$1="P",MAX(0,R$2-$C887),IF(R$1="C",MAX(0,$C887-R$2)))</f>
        <v>0</v>
      </c>
      <c r="S887" s="103" t="n">
        <f aca="false">IF(S$1="P",MAX(0,S$2-$C887),IF(S$1="C",MAX(0,$C887-S$2)))</f>
        <v>0</v>
      </c>
      <c r="T887" s="104" t="n">
        <f aca="false">A887</f>
        <v>41</v>
      </c>
      <c r="U887" s="105" t="n">
        <f aca="false">VLOOKUP($B887,Gas!$B$3:$E$2506,2)</f>
        <v>3.67</v>
      </c>
      <c r="V887" s="46" t="n">
        <f aca="false">C887/U887</f>
        <v>4.83378746594006</v>
      </c>
      <c r="W887" s="99" t="n">
        <f aca="false">VLOOKUP($B887,Gas!$B$3:$E$2506,4)</f>
        <v>0.542259686285829</v>
      </c>
    </row>
    <row r="888" customFormat="false" ht="12.75" hidden="false" customHeight="false" outlineLevel="0" collapsed="false">
      <c r="A888" s="95" t="n">
        <f aca="false">MONTH(B888)+(YEAR(B888)-1998)*12</f>
        <v>42</v>
      </c>
      <c r="B888" s="101" t="n">
        <v>37043</v>
      </c>
      <c r="C888" s="102" t="n">
        <v>20.75</v>
      </c>
      <c r="D888" s="98" t="n">
        <f aca="false">LN(C888/C887)</f>
        <v>0.156724269795274</v>
      </c>
      <c r="E888" s="106" t="n">
        <f aca="false">STDEV(D879:D888)*SQRT(trade_day)</f>
        <v>2.38015974682715</v>
      </c>
      <c r="F888" s="97"/>
      <c r="G888" s="103" t="n">
        <f aca="false">IF(G$1="P",MAX(0,G$2-$C888),IF(G$1="C",MAX(0,$C888-G$2)))</f>
        <v>0</v>
      </c>
      <c r="H888" s="103" t="n">
        <f aca="false">IF(H$1="P",MAX(0,H$2-$C888),IF(H$1="C",MAX(0,$C888-H$2)))</f>
        <v>4.25</v>
      </c>
      <c r="I888" s="103" t="n">
        <f aca="false">IF(I$1="P",MAX(0,I$2-$C888),IF(I$1="C",MAX(0,$C888-I$2)))</f>
        <v>9.25</v>
      </c>
      <c r="J888" s="103" t="n">
        <f aca="false">IF(J$1="P",MAX(0,J$2-$C888),IF(J$1="C",MAX(0,$C888-J$2)))</f>
        <v>14.25</v>
      </c>
      <c r="K888" s="103" t="n">
        <f aca="false">IF(K$1="P",MAX(0,K$2-$C888),IF(K$1="C",MAX(0,$C888-K$2)))</f>
        <v>19.25</v>
      </c>
      <c r="L888" s="103" t="n">
        <f aca="false">IF(L$1="P",MAX(0,L$2-$C888),IF(L$1="C",MAX(0,$C888-L$2)))</f>
        <v>29.25</v>
      </c>
      <c r="M888" s="103" t="n">
        <f aca="false">IF(M$1="P",MAX(0,M$2-$C888),IF(M$1="C",MAX(0,$C888-M$2)))</f>
        <v>0.75</v>
      </c>
      <c r="N888" s="103" t="n">
        <f aca="false">IF(N$1="P",MAX(0,N$2-$C888),IF(N$1="C",MAX(0,$C888-N$2)))</f>
        <v>0</v>
      </c>
      <c r="O888" s="103" t="n">
        <f aca="false">IF(O$1="P",MAX(0,O$2-$C888),IF(O$1="C",MAX(0,$C888-O$2)))</f>
        <v>0</v>
      </c>
      <c r="P888" s="103" t="n">
        <f aca="false">IF(P$1="P",MAX(0,P$2-$C888),IF(P$1="C",MAX(0,$C888-P$2)))</f>
        <v>0</v>
      </c>
      <c r="Q888" s="103" t="n">
        <f aca="false">IF(Q$1="P",MAX(0,Q$2-$C888),IF(Q$1="C",MAX(0,$C888-Q$2)))</f>
        <v>0</v>
      </c>
      <c r="R888" s="103" t="n">
        <f aca="false">IF(R$1="P",MAX(0,R$2-$C888),IF(R$1="C",MAX(0,$C888-R$2)))</f>
        <v>0</v>
      </c>
      <c r="S888" s="103" t="n">
        <f aca="false">IF(S$1="P",MAX(0,S$2-$C888),IF(S$1="C",MAX(0,$C888-S$2)))</f>
        <v>0</v>
      </c>
      <c r="T888" s="104" t="n">
        <f aca="false">A888</f>
        <v>42</v>
      </c>
      <c r="U888" s="105" t="n">
        <f aca="false">VLOOKUP($B888,Gas!$B$3:$E$2506,2)</f>
        <v>3.73</v>
      </c>
      <c r="V888" s="46" t="n">
        <f aca="false">C888/U888</f>
        <v>5.56300268096515</v>
      </c>
      <c r="W888" s="99" t="n">
        <f aca="false">VLOOKUP($B888,Gas!$B$3:$E$2506,4)</f>
        <v>0.565519236986249</v>
      </c>
    </row>
    <row r="889" customFormat="false" ht="12.75" hidden="false" customHeight="false" outlineLevel="0" collapsed="false">
      <c r="A889" s="95" t="n">
        <f aca="false">MONTH(B889)+(YEAR(B889)-1998)*12</f>
        <v>42</v>
      </c>
      <c r="B889" s="101" t="n">
        <v>37046</v>
      </c>
      <c r="C889" s="102" t="n">
        <v>21.9</v>
      </c>
      <c r="D889" s="98" t="n">
        <f aca="false">LN(C889/C888)</f>
        <v>0.0539403901457478</v>
      </c>
      <c r="E889" s="106" t="n">
        <f aca="false">STDEV(D880:D889)*SQRT(trade_day)</f>
        <v>2.46416381162518</v>
      </c>
      <c r="F889" s="97"/>
      <c r="G889" s="103" t="n">
        <f aca="false">IF(G$1="P",MAX(0,G$2-$C889),IF(G$1="C",MAX(0,$C889-G$2)))</f>
        <v>0</v>
      </c>
      <c r="H889" s="103" t="n">
        <f aca="false">IF(H$1="P",MAX(0,H$2-$C889),IF(H$1="C",MAX(0,$C889-H$2)))</f>
        <v>3.1</v>
      </c>
      <c r="I889" s="103" t="n">
        <f aca="false">IF(I$1="P",MAX(0,I$2-$C889),IF(I$1="C",MAX(0,$C889-I$2)))</f>
        <v>8.1</v>
      </c>
      <c r="J889" s="103" t="n">
        <f aca="false">IF(J$1="P",MAX(0,J$2-$C889),IF(J$1="C",MAX(0,$C889-J$2)))</f>
        <v>13.1</v>
      </c>
      <c r="K889" s="103" t="n">
        <f aca="false">IF(K$1="P",MAX(0,K$2-$C889),IF(K$1="C",MAX(0,$C889-K$2)))</f>
        <v>18.1</v>
      </c>
      <c r="L889" s="103" t="n">
        <f aca="false">IF(L$1="P",MAX(0,L$2-$C889),IF(L$1="C",MAX(0,$C889-L$2)))</f>
        <v>28.1</v>
      </c>
      <c r="M889" s="103" t="n">
        <f aca="false">IF(M$1="P",MAX(0,M$2-$C889),IF(M$1="C",MAX(0,$C889-M$2)))</f>
        <v>1.9</v>
      </c>
      <c r="N889" s="103" t="n">
        <f aca="false">IF(N$1="P",MAX(0,N$2-$C889),IF(N$1="C",MAX(0,$C889-N$2)))</f>
        <v>0</v>
      </c>
      <c r="O889" s="103" t="n">
        <f aca="false">IF(O$1="P",MAX(0,O$2-$C889),IF(O$1="C",MAX(0,$C889-O$2)))</f>
        <v>0</v>
      </c>
      <c r="P889" s="103" t="n">
        <f aca="false">IF(P$1="P",MAX(0,P$2-$C889),IF(P$1="C",MAX(0,$C889-P$2)))</f>
        <v>0</v>
      </c>
      <c r="Q889" s="103" t="n">
        <f aca="false">IF(Q$1="P",MAX(0,Q$2-$C889),IF(Q$1="C",MAX(0,$C889-Q$2)))</f>
        <v>0</v>
      </c>
      <c r="R889" s="103" t="n">
        <f aca="false">IF(R$1="P",MAX(0,R$2-$C889),IF(R$1="C",MAX(0,$C889-R$2)))</f>
        <v>0</v>
      </c>
      <c r="S889" s="103" t="n">
        <f aca="false">IF(S$1="P",MAX(0,S$2-$C889),IF(S$1="C",MAX(0,$C889-S$2)))</f>
        <v>0</v>
      </c>
      <c r="T889" s="104" t="n">
        <f aca="false">A889</f>
        <v>42</v>
      </c>
      <c r="U889" s="105" t="n">
        <f aca="false">VLOOKUP($B889,Gas!$B$3:$E$2506,2)</f>
        <v>3.705</v>
      </c>
      <c r="V889" s="46" t="n">
        <f aca="false">C889/U889</f>
        <v>5.91093117408907</v>
      </c>
      <c r="W889" s="99" t="n">
        <f aca="false">VLOOKUP($B889,Gas!$B$3:$E$2506,4)</f>
        <v>0.527284657624853</v>
      </c>
    </row>
    <row r="890" customFormat="false" ht="12.75" hidden="false" customHeight="false" outlineLevel="0" collapsed="false">
      <c r="A890" s="95" t="n">
        <f aca="false">MONTH(B890)+(YEAR(B890)-1998)*12</f>
        <v>42</v>
      </c>
      <c r="B890" s="101" t="n">
        <v>37047</v>
      </c>
      <c r="C890" s="102" t="n">
        <v>24.31</v>
      </c>
      <c r="D890" s="98" t="n">
        <f aca="false">LN(C890/C889)</f>
        <v>0.104401151505577</v>
      </c>
      <c r="E890" s="106" t="n">
        <f aca="false">STDEV(D881:D890)*SQRT(trade_day)</f>
        <v>1.86909924921318</v>
      </c>
      <c r="F890" s="97"/>
      <c r="G890" s="103" t="n">
        <f aca="false">IF(G$1="P",MAX(0,G$2-$C890),IF(G$1="C",MAX(0,$C890-G$2)))</f>
        <v>0</v>
      </c>
      <c r="H890" s="103" t="n">
        <f aca="false">IF(H$1="P",MAX(0,H$2-$C890),IF(H$1="C",MAX(0,$C890-H$2)))</f>
        <v>0.690000000000001</v>
      </c>
      <c r="I890" s="103" t="n">
        <f aca="false">IF(I$1="P",MAX(0,I$2-$C890),IF(I$1="C",MAX(0,$C890-I$2)))</f>
        <v>5.69</v>
      </c>
      <c r="J890" s="103" t="n">
        <f aca="false">IF(J$1="P",MAX(0,J$2-$C890),IF(J$1="C",MAX(0,$C890-J$2)))</f>
        <v>10.69</v>
      </c>
      <c r="K890" s="103" t="n">
        <f aca="false">IF(K$1="P",MAX(0,K$2-$C890),IF(K$1="C",MAX(0,$C890-K$2)))</f>
        <v>15.69</v>
      </c>
      <c r="L890" s="103" t="n">
        <f aca="false">IF(L$1="P",MAX(0,L$2-$C890),IF(L$1="C",MAX(0,$C890-L$2)))</f>
        <v>25.69</v>
      </c>
      <c r="M890" s="103" t="n">
        <f aca="false">IF(M$1="P",MAX(0,M$2-$C890),IF(M$1="C",MAX(0,$C890-M$2)))</f>
        <v>4.31</v>
      </c>
      <c r="N890" s="103" t="n">
        <f aca="false">IF(N$1="P",MAX(0,N$2-$C890),IF(N$1="C",MAX(0,$C890-N$2)))</f>
        <v>0</v>
      </c>
      <c r="O890" s="103" t="n">
        <f aca="false">IF(O$1="P",MAX(0,O$2-$C890),IF(O$1="C",MAX(0,$C890-O$2)))</f>
        <v>0</v>
      </c>
      <c r="P890" s="103" t="n">
        <f aca="false">IF(P$1="P",MAX(0,P$2-$C890),IF(P$1="C",MAX(0,$C890-P$2)))</f>
        <v>0</v>
      </c>
      <c r="Q890" s="103" t="n">
        <f aca="false">IF(Q$1="P",MAX(0,Q$2-$C890),IF(Q$1="C",MAX(0,$C890-Q$2)))</f>
        <v>0</v>
      </c>
      <c r="R890" s="103" t="n">
        <f aca="false">IF(R$1="P",MAX(0,R$2-$C890),IF(R$1="C",MAX(0,$C890-R$2)))</f>
        <v>0</v>
      </c>
      <c r="S890" s="103" t="n">
        <f aca="false">IF(S$1="P",MAX(0,S$2-$C890),IF(S$1="C",MAX(0,$C890-S$2)))</f>
        <v>0</v>
      </c>
      <c r="T890" s="104" t="n">
        <f aca="false">A890</f>
        <v>42</v>
      </c>
      <c r="U890" s="105" t="n">
        <f aca="false">VLOOKUP($B890,Gas!$B$3:$E$2506,2)</f>
        <v>3.945</v>
      </c>
      <c r="V890" s="46" t="n">
        <f aca="false">C890/U890</f>
        <v>6.16223067173638</v>
      </c>
      <c r="W890" s="99" t="n">
        <f aca="false">VLOOKUP($B890,Gas!$B$3:$E$2506,4)</f>
        <v>0.523200610337103</v>
      </c>
    </row>
    <row r="891" customFormat="false" ht="12.75" hidden="false" customHeight="false" outlineLevel="0" collapsed="false">
      <c r="A891" s="95" t="n">
        <f aca="false">MONTH(B891)+(YEAR(B891)-1998)*12</f>
        <v>42</v>
      </c>
      <c r="B891" s="101" t="n">
        <v>37048</v>
      </c>
      <c r="C891" s="102" t="n">
        <v>24.59</v>
      </c>
      <c r="D891" s="98" t="n">
        <f aca="false">LN(C891/C890)</f>
        <v>0.0114520679000693</v>
      </c>
      <c r="E891" s="106" t="n">
        <f aca="false">STDEV(D882:D891)*SQRT(trade_day)</f>
        <v>1.64423228410528</v>
      </c>
      <c r="F891" s="97"/>
      <c r="G891" s="103" t="n">
        <f aca="false">IF(G$1="P",MAX(0,G$2-$C891),IF(G$1="C",MAX(0,$C891-G$2)))</f>
        <v>0</v>
      </c>
      <c r="H891" s="103" t="n">
        <f aca="false">IF(H$1="P",MAX(0,H$2-$C891),IF(H$1="C",MAX(0,$C891-H$2)))</f>
        <v>0.41</v>
      </c>
      <c r="I891" s="103" t="n">
        <f aca="false">IF(I$1="P",MAX(0,I$2-$C891),IF(I$1="C",MAX(0,$C891-I$2)))</f>
        <v>5.41</v>
      </c>
      <c r="J891" s="103" t="n">
        <f aca="false">IF(J$1="P",MAX(0,J$2-$C891),IF(J$1="C",MAX(0,$C891-J$2)))</f>
        <v>10.41</v>
      </c>
      <c r="K891" s="103" t="n">
        <f aca="false">IF(K$1="P",MAX(0,K$2-$C891),IF(K$1="C",MAX(0,$C891-K$2)))</f>
        <v>15.41</v>
      </c>
      <c r="L891" s="103" t="n">
        <f aca="false">IF(L$1="P",MAX(0,L$2-$C891),IF(L$1="C",MAX(0,$C891-L$2)))</f>
        <v>25.41</v>
      </c>
      <c r="M891" s="103" t="n">
        <f aca="false">IF(M$1="P",MAX(0,M$2-$C891),IF(M$1="C",MAX(0,$C891-M$2)))</f>
        <v>4.59</v>
      </c>
      <c r="N891" s="103" t="n">
        <f aca="false">IF(N$1="P",MAX(0,N$2-$C891),IF(N$1="C",MAX(0,$C891-N$2)))</f>
        <v>0</v>
      </c>
      <c r="O891" s="103" t="n">
        <f aca="false">IF(O$1="P",MAX(0,O$2-$C891),IF(O$1="C",MAX(0,$C891-O$2)))</f>
        <v>0</v>
      </c>
      <c r="P891" s="103" t="n">
        <f aca="false">IF(P$1="P",MAX(0,P$2-$C891),IF(P$1="C",MAX(0,$C891-P$2)))</f>
        <v>0</v>
      </c>
      <c r="Q891" s="103" t="n">
        <f aca="false">IF(Q$1="P",MAX(0,Q$2-$C891),IF(Q$1="C",MAX(0,$C891-Q$2)))</f>
        <v>0</v>
      </c>
      <c r="R891" s="103" t="n">
        <f aca="false">IF(R$1="P",MAX(0,R$2-$C891),IF(R$1="C",MAX(0,$C891-R$2)))</f>
        <v>0</v>
      </c>
      <c r="S891" s="103" t="n">
        <f aca="false">IF(S$1="P",MAX(0,S$2-$C891),IF(S$1="C",MAX(0,$C891-S$2)))</f>
        <v>0</v>
      </c>
      <c r="T891" s="104" t="n">
        <f aca="false">A891</f>
        <v>42</v>
      </c>
      <c r="U891" s="105" t="n">
        <f aca="false">VLOOKUP($B891,Gas!$B$3:$E$2506,2)</f>
        <v>3.985</v>
      </c>
      <c r="V891" s="46" t="n">
        <f aca="false">C891/U891</f>
        <v>6.17063989962359</v>
      </c>
      <c r="W891" s="99" t="n">
        <f aca="false">VLOOKUP($B891,Gas!$B$3:$E$2506,4)</f>
        <v>0.524639142938985</v>
      </c>
    </row>
    <row r="892" customFormat="false" ht="12.75" hidden="false" customHeight="false" outlineLevel="0" collapsed="false">
      <c r="A892" s="95" t="n">
        <f aca="false">MONTH(B892)+(YEAR(B892)-1998)*12</f>
        <v>42</v>
      </c>
      <c r="B892" s="101" t="n">
        <v>37049</v>
      </c>
      <c r="C892" s="102" t="n">
        <v>27.86</v>
      </c>
      <c r="D892" s="98" t="n">
        <f aca="false">LN(C892/C891)</f>
        <v>0.124852112123559</v>
      </c>
      <c r="E892" s="106" t="n">
        <f aca="false">STDEV(D883:D892)*SQRT(trade_day)</f>
        <v>1.66526064593599</v>
      </c>
      <c r="F892" s="97"/>
      <c r="G892" s="103" t="n">
        <f aca="false">IF(G$1="P",MAX(0,G$2-$C892),IF(G$1="C",MAX(0,$C892-G$2)))</f>
        <v>0</v>
      </c>
      <c r="H892" s="103" t="n">
        <f aca="false">IF(H$1="P",MAX(0,H$2-$C892),IF(H$1="C",MAX(0,$C892-H$2)))</f>
        <v>0</v>
      </c>
      <c r="I892" s="103" t="n">
        <f aca="false">IF(I$1="P",MAX(0,I$2-$C892),IF(I$1="C",MAX(0,$C892-I$2)))</f>
        <v>2.14</v>
      </c>
      <c r="J892" s="103" t="n">
        <f aca="false">IF(J$1="P",MAX(0,J$2-$C892),IF(J$1="C",MAX(0,$C892-J$2)))</f>
        <v>7.14</v>
      </c>
      <c r="K892" s="103" t="n">
        <f aca="false">IF(K$1="P",MAX(0,K$2-$C892),IF(K$1="C",MAX(0,$C892-K$2)))</f>
        <v>12.14</v>
      </c>
      <c r="L892" s="103" t="n">
        <f aca="false">IF(L$1="P",MAX(0,L$2-$C892),IF(L$1="C",MAX(0,$C892-L$2)))</f>
        <v>22.14</v>
      </c>
      <c r="M892" s="103" t="n">
        <f aca="false">IF(M$1="P",MAX(0,M$2-$C892),IF(M$1="C",MAX(0,$C892-M$2)))</f>
        <v>7.86</v>
      </c>
      <c r="N892" s="103" t="n">
        <f aca="false">IF(N$1="P",MAX(0,N$2-$C892),IF(N$1="C",MAX(0,$C892-N$2)))</f>
        <v>2.86</v>
      </c>
      <c r="O892" s="103" t="n">
        <f aca="false">IF(O$1="P",MAX(0,O$2-$C892),IF(O$1="C",MAX(0,$C892-O$2)))</f>
        <v>0</v>
      </c>
      <c r="P892" s="103" t="n">
        <f aca="false">IF(P$1="P",MAX(0,P$2-$C892),IF(P$1="C",MAX(0,$C892-P$2)))</f>
        <v>0</v>
      </c>
      <c r="Q892" s="103" t="n">
        <f aca="false">IF(Q$1="P",MAX(0,Q$2-$C892),IF(Q$1="C",MAX(0,$C892-Q$2)))</f>
        <v>0</v>
      </c>
      <c r="R892" s="103" t="n">
        <f aca="false">IF(R$1="P",MAX(0,R$2-$C892),IF(R$1="C",MAX(0,$C892-R$2)))</f>
        <v>0</v>
      </c>
      <c r="S892" s="103" t="n">
        <f aca="false">IF(S$1="P",MAX(0,S$2-$C892),IF(S$1="C",MAX(0,$C892-S$2)))</f>
        <v>0</v>
      </c>
      <c r="T892" s="104" t="n">
        <f aca="false">A892</f>
        <v>42</v>
      </c>
      <c r="U892" s="105" t="n">
        <f aca="false">VLOOKUP($B892,Gas!$B$3:$E$2506,2)</f>
        <v>3.75</v>
      </c>
      <c r="V892" s="46" t="n">
        <f aca="false">C892/U892</f>
        <v>7.42933333333333</v>
      </c>
      <c r="W892" s="99" t="n">
        <f aca="false">VLOOKUP($B892,Gas!$B$3:$E$2506,4)</f>
        <v>0.654495670750207</v>
      </c>
    </row>
    <row r="893" customFormat="false" ht="12.75" hidden="false" customHeight="false" outlineLevel="0" collapsed="false">
      <c r="A893" s="95" t="n">
        <f aca="false">MONTH(B893)+(YEAR(B893)-1998)*12</f>
        <v>42</v>
      </c>
      <c r="B893" s="101" t="n">
        <v>37050</v>
      </c>
      <c r="C893" s="102" t="n">
        <v>32.09</v>
      </c>
      <c r="D893" s="98" t="n">
        <f aca="false">LN(C893/C892)</f>
        <v>0.141352486770106</v>
      </c>
      <c r="E893" s="106" t="n">
        <f aca="false">STDEV(D884:D893)*SQRT(trade_day)</f>
        <v>1.70259437594425</v>
      </c>
      <c r="F893" s="97"/>
      <c r="G893" s="103" t="n">
        <f aca="false">IF(G$1="P",MAX(0,G$2-$C893),IF(G$1="C",MAX(0,$C893-G$2)))</f>
        <v>0</v>
      </c>
      <c r="H893" s="103" t="n">
        <f aca="false">IF(H$1="P",MAX(0,H$2-$C893),IF(H$1="C",MAX(0,$C893-H$2)))</f>
        <v>0</v>
      </c>
      <c r="I893" s="103" t="n">
        <f aca="false">IF(I$1="P",MAX(0,I$2-$C893),IF(I$1="C",MAX(0,$C893-I$2)))</f>
        <v>0</v>
      </c>
      <c r="J893" s="103" t="n">
        <f aca="false">IF(J$1="P",MAX(0,J$2-$C893),IF(J$1="C",MAX(0,$C893-J$2)))</f>
        <v>2.91</v>
      </c>
      <c r="K893" s="103" t="n">
        <f aca="false">IF(K$1="P",MAX(0,K$2-$C893),IF(K$1="C",MAX(0,$C893-K$2)))</f>
        <v>7.91</v>
      </c>
      <c r="L893" s="103" t="n">
        <f aca="false">IF(L$1="P",MAX(0,L$2-$C893),IF(L$1="C",MAX(0,$C893-L$2)))</f>
        <v>17.91</v>
      </c>
      <c r="M893" s="103" t="n">
        <f aca="false">IF(M$1="P",MAX(0,M$2-$C893),IF(M$1="C",MAX(0,$C893-M$2)))</f>
        <v>12.09</v>
      </c>
      <c r="N893" s="103" t="n">
        <f aca="false">IF(N$1="P",MAX(0,N$2-$C893),IF(N$1="C",MAX(0,$C893-N$2)))</f>
        <v>7.09</v>
      </c>
      <c r="O893" s="103" t="n">
        <f aca="false">IF(O$1="P",MAX(0,O$2-$C893),IF(O$1="C",MAX(0,$C893-O$2)))</f>
        <v>2.09</v>
      </c>
      <c r="P893" s="103" t="n">
        <f aca="false">IF(P$1="P",MAX(0,P$2-$C893),IF(P$1="C",MAX(0,$C893-P$2)))</f>
        <v>0</v>
      </c>
      <c r="Q893" s="103" t="n">
        <f aca="false">IF(Q$1="P",MAX(0,Q$2-$C893),IF(Q$1="C",MAX(0,$C893-Q$2)))</f>
        <v>0</v>
      </c>
      <c r="R893" s="103" t="n">
        <f aca="false">IF(R$1="P",MAX(0,R$2-$C893),IF(R$1="C",MAX(0,$C893-R$2)))</f>
        <v>0</v>
      </c>
      <c r="S893" s="103" t="n">
        <f aca="false">IF(S$1="P",MAX(0,S$2-$C893),IF(S$1="C",MAX(0,$C893-S$2)))</f>
        <v>0</v>
      </c>
      <c r="T893" s="104" t="n">
        <f aca="false">A893</f>
        <v>42</v>
      </c>
      <c r="U893" s="105" t="n">
        <f aca="false">VLOOKUP($B893,Gas!$B$3:$E$2506,2)</f>
        <v>3.68</v>
      </c>
      <c r="V893" s="46" t="n">
        <f aca="false">C893/U893</f>
        <v>8.72010869565217</v>
      </c>
      <c r="W893" s="99" t="n">
        <f aca="false">VLOOKUP($B893,Gas!$B$3:$E$2506,4)</f>
        <v>0.661588655445463</v>
      </c>
    </row>
    <row r="894" customFormat="false" ht="12.75" hidden="false" customHeight="false" outlineLevel="0" collapsed="false">
      <c r="A894" s="95" t="n">
        <f aca="false">MONTH(B894)+(YEAR(B894)-1998)*12</f>
        <v>42</v>
      </c>
      <c r="B894" s="101" t="n">
        <v>37053</v>
      </c>
      <c r="C894" s="102" t="n">
        <v>42.31</v>
      </c>
      <c r="D894" s="98" t="n">
        <f aca="false">LN(C894/C893)</f>
        <v>0.276479009610211</v>
      </c>
      <c r="E894" s="106" t="n">
        <f aca="false">STDEV(D885:D894)*SQRT(trade_day)</f>
        <v>1.9739384257566</v>
      </c>
      <c r="F894" s="97"/>
      <c r="G894" s="103" t="n">
        <f aca="false">IF(G$1="P",MAX(0,G$2-$C894),IF(G$1="C",MAX(0,$C894-G$2)))</f>
        <v>0</v>
      </c>
      <c r="H894" s="103" t="n">
        <f aca="false">IF(H$1="P",MAX(0,H$2-$C894),IF(H$1="C",MAX(0,$C894-H$2)))</f>
        <v>0</v>
      </c>
      <c r="I894" s="103" t="n">
        <f aca="false">IF(I$1="P",MAX(0,I$2-$C894),IF(I$1="C",MAX(0,$C894-I$2)))</f>
        <v>0</v>
      </c>
      <c r="J894" s="103" t="n">
        <f aca="false">IF(J$1="P",MAX(0,J$2-$C894),IF(J$1="C",MAX(0,$C894-J$2)))</f>
        <v>0</v>
      </c>
      <c r="K894" s="103" t="n">
        <f aca="false">IF(K$1="P",MAX(0,K$2-$C894),IF(K$1="C",MAX(0,$C894-K$2)))</f>
        <v>0</v>
      </c>
      <c r="L894" s="103" t="n">
        <f aca="false">IF(L$1="P",MAX(0,L$2-$C894),IF(L$1="C",MAX(0,$C894-L$2)))</f>
        <v>7.69</v>
      </c>
      <c r="M894" s="103" t="n">
        <f aca="false">IF(M$1="P",MAX(0,M$2-$C894),IF(M$1="C",MAX(0,$C894-M$2)))</f>
        <v>22.31</v>
      </c>
      <c r="N894" s="103" t="n">
        <f aca="false">IF(N$1="P",MAX(0,N$2-$C894),IF(N$1="C",MAX(0,$C894-N$2)))</f>
        <v>17.31</v>
      </c>
      <c r="O894" s="103" t="n">
        <f aca="false">IF(O$1="P",MAX(0,O$2-$C894),IF(O$1="C",MAX(0,$C894-O$2)))</f>
        <v>12.31</v>
      </c>
      <c r="P894" s="103" t="n">
        <f aca="false">IF(P$1="P",MAX(0,P$2-$C894),IF(P$1="C",MAX(0,$C894-P$2)))</f>
        <v>7.31</v>
      </c>
      <c r="Q894" s="103" t="n">
        <f aca="false">IF(Q$1="P",MAX(0,Q$2-$C894),IF(Q$1="C",MAX(0,$C894-Q$2)))</f>
        <v>2.31</v>
      </c>
      <c r="R894" s="103" t="n">
        <f aca="false">IF(R$1="P",MAX(0,R$2-$C894),IF(R$1="C",MAX(0,$C894-R$2)))</f>
        <v>0</v>
      </c>
      <c r="S894" s="103" t="n">
        <f aca="false">IF(S$1="P",MAX(0,S$2-$C894),IF(S$1="C",MAX(0,$C894-S$2)))</f>
        <v>0</v>
      </c>
      <c r="T894" s="104" t="n">
        <f aca="false">A894</f>
        <v>42</v>
      </c>
      <c r="U894" s="105" t="n">
        <f aca="false">VLOOKUP($B894,Gas!$B$3:$E$2506,2)</f>
        <v>3.625</v>
      </c>
      <c r="V894" s="46" t="n">
        <f aca="false">C894/U894</f>
        <v>11.671724137931</v>
      </c>
      <c r="W894" s="99" t="n">
        <f aca="false">VLOOKUP($B894,Gas!$B$3:$E$2506,4)</f>
        <v>0.57952475127311</v>
      </c>
    </row>
    <row r="895" customFormat="false" ht="12.75" hidden="false" customHeight="false" outlineLevel="0" collapsed="false">
      <c r="A895" s="95" t="n">
        <f aca="false">MONTH(B895)+(YEAR(B895)-1998)*12</f>
        <v>42</v>
      </c>
      <c r="B895" s="101" t="n">
        <v>37054</v>
      </c>
      <c r="C895" s="102" t="n">
        <v>49.72</v>
      </c>
      <c r="D895" s="98" t="n">
        <f aca="false">LN(C895/C894)</f>
        <v>0.161383801910534</v>
      </c>
      <c r="E895" s="106" t="n">
        <f aca="false">STDEV(D886:D895)*SQRT(trade_day)</f>
        <v>2.00342051827247</v>
      </c>
      <c r="F895" s="97"/>
      <c r="G895" s="103" t="n">
        <f aca="false">IF(G$1="P",MAX(0,G$2-$C895),IF(G$1="C",MAX(0,$C895-G$2)))</f>
        <v>0</v>
      </c>
      <c r="H895" s="103" t="n">
        <f aca="false">IF(H$1="P",MAX(0,H$2-$C895),IF(H$1="C",MAX(0,$C895-H$2)))</f>
        <v>0</v>
      </c>
      <c r="I895" s="103" t="n">
        <f aca="false">IF(I$1="P",MAX(0,I$2-$C895),IF(I$1="C",MAX(0,$C895-I$2)))</f>
        <v>0</v>
      </c>
      <c r="J895" s="103" t="n">
        <f aca="false">IF(J$1="P",MAX(0,J$2-$C895),IF(J$1="C",MAX(0,$C895-J$2)))</f>
        <v>0</v>
      </c>
      <c r="K895" s="103" t="n">
        <f aca="false">IF(K$1="P",MAX(0,K$2-$C895),IF(K$1="C",MAX(0,$C895-K$2)))</f>
        <v>0</v>
      </c>
      <c r="L895" s="103" t="n">
        <f aca="false">IF(L$1="P",MAX(0,L$2-$C895),IF(L$1="C",MAX(0,$C895-L$2)))</f>
        <v>0.280000000000001</v>
      </c>
      <c r="M895" s="103" t="n">
        <f aca="false">IF(M$1="P",MAX(0,M$2-$C895),IF(M$1="C",MAX(0,$C895-M$2)))</f>
        <v>29.72</v>
      </c>
      <c r="N895" s="103" t="n">
        <f aca="false">IF(N$1="P",MAX(0,N$2-$C895),IF(N$1="C",MAX(0,$C895-N$2)))</f>
        <v>24.72</v>
      </c>
      <c r="O895" s="103" t="n">
        <f aca="false">IF(O$1="P",MAX(0,O$2-$C895),IF(O$1="C",MAX(0,$C895-O$2)))</f>
        <v>19.72</v>
      </c>
      <c r="P895" s="103" t="n">
        <f aca="false">IF(P$1="P",MAX(0,P$2-$C895),IF(P$1="C",MAX(0,$C895-P$2)))</f>
        <v>14.72</v>
      </c>
      <c r="Q895" s="103" t="n">
        <f aca="false">IF(Q$1="P",MAX(0,Q$2-$C895),IF(Q$1="C",MAX(0,$C895-Q$2)))</f>
        <v>9.72</v>
      </c>
      <c r="R895" s="103" t="n">
        <f aca="false">IF(R$1="P",MAX(0,R$2-$C895),IF(R$1="C",MAX(0,$C895-R$2)))</f>
        <v>0</v>
      </c>
      <c r="S895" s="103" t="n">
        <f aca="false">IF(S$1="P",MAX(0,S$2-$C895),IF(S$1="C",MAX(0,$C895-S$2)))</f>
        <v>0</v>
      </c>
      <c r="T895" s="104" t="n">
        <f aca="false">A895</f>
        <v>42</v>
      </c>
      <c r="U895" s="105" t="n">
        <f aca="false">VLOOKUP($B895,Gas!$B$3:$E$2506,2)</f>
        <v>3.86</v>
      </c>
      <c r="V895" s="46" t="n">
        <f aca="false">C895/U895</f>
        <v>12.880829015544</v>
      </c>
      <c r="W895" s="99" t="n">
        <f aca="false">VLOOKUP($B895,Gas!$B$3:$E$2506,4)</f>
        <v>0.700371100151545</v>
      </c>
    </row>
    <row r="896" customFormat="false" ht="12.75" hidden="false" customHeight="false" outlineLevel="0" collapsed="false">
      <c r="A896" s="95" t="n">
        <f aca="false">MONTH(B896)+(YEAR(B896)-1998)*12</f>
        <v>42</v>
      </c>
      <c r="B896" s="101" t="n">
        <v>37055</v>
      </c>
      <c r="C896" s="102" t="n">
        <v>58.68</v>
      </c>
      <c r="D896" s="98" t="n">
        <f aca="false">LN(C896/C895)</f>
        <v>0.165691686632271</v>
      </c>
      <c r="E896" s="106" t="n">
        <f aca="false">STDEV(D887:D896)*SQRT(trade_day)</f>
        <v>1.62810567523539</v>
      </c>
      <c r="F896" s="97"/>
      <c r="G896" s="103" t="n">
        <f aca="false">IF(G$1="P",MAX(0,G$2-$C896),IF(G$1="C",MAX(0,$C896-G$2)))</f>
        <v>0</v>
      </c>
      <c r="H896" s="103" t="n">
        <f aca="false">IF(H$1="P",MAX(0,H$2-$C896),IF(H$1="C",MAX(0,$C896-H$2)))</f>
        <v>0</v>
      </c>
      <c r="I896" s="103" t="n">
        <f aca="false">IF(I$1="P",MAX(0,I$2-$C896),IF(I$1="C",MAX(0,$C896-I$2)))</f>
        <v>0</v>
      </c>
      <c r="J896" s="103" t="n">
        <f aca="false">IF(J$1="P",MAX(0,J$2-$C896),IF(J$1="C",MAX(0,$C896-J$2)))</f>
        <v>0</v>
      </c>
      <c r="K896" s="103" t="n">
        <f aca="false">IF(K$1="P",MAX(0,K$2-$C896),IF(K$1="C",MAX(0,$C896-K$2)))</f>
        <v>0</v>
      </c>
      <c r="L896" s="103" t="n">
        <f aca="false">IF(L$1="P",MAX(0,L$2-$C896),IF(L$1="C",MAX(0,$C896-L$2)))</f>
        <v>0</v>
      </c>
      <c r="M896" s="103" t="n">
        <f aca="false">IF(M$1="P",MAX(0,M$2-$C896),IF(M$1="C",MAX(0,$C896-M$2)))</f>
        <v>38.68</v>
      </c>
      <c r="N896" s="103" t="n">
        <f aca="false">IF(N$1="P",MAX(0,N$2-$C896),IF(N$1="C",MAX(0,$C896-N$2)))</f>
        <v>33.68</v>
      </c>
      <c r="O896" s="103" t="n">
        <f aca="false">IF(O$1="P",MAX(0,O$2-$C896),IF(O$1="C",MAX(0,$C896-O$2)))</f>
        <v>28.68</v>
      </c>
      <c r="P896" s="103" t="n">
        <f aca="false">IF(P$1="P",MAX(0,P$2-$C896),IF(P$1="C",MAX(0,$C896-P$2)))</f>
        <v>23.68</v>
      </c>
      <c r="Q896" s="103" t="n">
        <f aca="false">IF(Q$1="P",MAX(0,Q$2-$C896),IF(Q$1="C",MAX(0,$C896-Q$2)))</f>
        <v>18.68</v>
      </c>
      <c r="R896" s="103" t="n">
        <f aca="false">IF(R$1="P",MAX(0,R$2-$C896),IF(R$1="C",MAX(0,$C896-R$2)))</f>
        <v>8.68</v>
      </c>
      <c r="S896" s="103" t="n">
        <f aca="false">IF(S$1="P",MAX(0,S$2-$C896),IF(S$1="C",MAX(0,$C896-S$2)))</f>
        <v>0</v>
      </c>
      <c r="T896" s="104" t="n">
        <f aca="false">A896</f>
        <v>42</v>
      </c>
      <c r="U896" s="105" t="n">
        <f aca="false">VLOOKUP($B896,Gas!$B$3:$E$2506,2)</f>
        <v>3.995</v>
      </c>
      <c r="V896" s="46" t="n">
        <f aca="false">C896/U896</f>
        <v>14.6883604505632</v>
      </c>
      <c r="W896" s="99" t="n">
        <f aca="false">VLOOKUP($B896,Gas!$B$3:$E$2506,4)</f>
        <v>0.722651703205844</v>
      </c>
    </row>
    <row r="897" customFormat="false" ht="12.75" hidden="false" customHeight="false" outlineLevel="0" collapsed="false">
      <c r="A897" s="95" t="n">
        <f aca="false">MONTH(B897)+(YEAR(B897)-1998)*12</f>
        <v>42</v>
      </c>
      <c r="B897" s="101" t="n">
        <v>37056</v>
      </c>
      <c r="C897" s="102" t="n">
        <v>52.28</v>
      </c>
      <c r="D897" s="98" t="n">
        <f aca="false">LN(C897/C896)</f>
        <v>-0.11548506451876</v>
      </c>
      <c r="E897" s="106" t="n">
        <f aca="false">STDEV(D888:D897)*SQRT(trade_day)</f>
        <v>1.67112887566858</v>
      </c>
      <c r="F897" s="97"/>
      <c r="G897" s="103" t="n">
        <f aca="false">IF(G$1="P",MAX(0,G$2-$C897),IF(G$1="C",MAX(0,$C897-G$2)))</f>
        <v>0</v>
      </c>
      <c r="H897" s="103" t="n">
        <f aca="false">IF(H$1="P",MAX(0,H$2-$C897),IF(H$1="C",MAX(0,$C897-H$2)))</f>
        <v>0</v>
      </c>
      <c r="I897" s="103" t="n">
        <f aca="false">IF(I$1="P",MAX(0,I$2-$C897),IF(I$1="C",MAX(0,$C897-I$2)))</f>
        <v>0</v>
      </c>
      <c r="J897" s="103" t="n">
        <f aca="false">IF(J$1="P",MAX(0,J$2-$C897),IF(J$1="C",MAX(0,$C897-J$2)))</f>
        <v>0</v>
      </c>
      <c r="K897" s="103" t="n">
        <f aca="false">IF(K$1="P",MAX(0,K$2-$C897),IF(K$1="C",MAX(0,$C897-K$2)))</f>
        <v>0</v>
      </c>
      <c r="L897" s="103" t="n">
        <f aca="false">IF(L$1="P",MAX(0,L$2-$C897),IF(L$1="C",MAX(0,$C897-L$2)))</f>
        <v>0</v>
      </c>
      <c r="M897" s="103" t="n">
        <f aca="false">IF(M$1="P",MAX(0,M$2-$C897),IF(M$1="C",MAX(0,$C897-M$2)))</f>
        <v>32.28</v>
      </c>
      <c r="N897" s="103" t="n">
        <f aca="false">IF(N$1="P",MAX(0,N$2-$C897),IF(N$1="C",MAX(0,$C897-N$2)))</f>
        <v>27.28</v>
      </c>
      <c r="O897" s="103" t="n">
        <f aca="false">IF(O$1="P",MAX(0,O$2-$C897),IF(O$1="C",MAX(0,$C897-O$2)))</f>
        <v>22.28</v>
      </c>
      <c r="P897" s="103" t="n">
        <f aca="false">IF(P$1="P",MAX(0,P$2-$C897),IF(P$1="C",MAX(0,$C897-P$2)))</f>
        <v>17.28</v>
      </c>
      <c r="Q897" s="103" t="n">
        <f aca="false">IF(Q$1="P",MAX(0,Q$2-$C897),IF(Q$1="C",MAX(0,$C897-Q$2)))</f>
        <v>12.28</v>
      </c>
      <c r="R897" s="103" t="n">
        <f aca="false">IF(R$1="P",MAX(0,R$2-$C897),IF(R$1="C",MAX(0,$C897-R$2)))</f>
        <v>2.28</v>
      </c>
      <c r="S897" s="103" t="n">
        <f aca="false">IF(S$1="P",MAX(0,S$2-$C897),IF(S$1="C",MAX(0,$C897-S$2)))</f>
        <v>0</v>
      </c>
      <c r="T897" s="104" t="n">
        <f aca="false">A897</f>
        <v>42</v>
      </c>
      <c r="U897" s="105" t="n">
        <f aca="false">VLOOKUP($B897,Gas!$B$3:$E$2506,2)</f>
        <v>4.135</v>
      </c>
      <c r="V897" s="46" t="n">
        <f aca="false">C897/U897</f>
        <v>12.6432889963724</v>
      </c>
      <c r="W897" s="99" t="n">
        <f aca="false">VLOOKUP($B897,Gas!$B$3:$E$2506,4)</f>
        <v>0.737884890117913</v>
      </c>
    </row>
    <row r="898" customFormat="false" ht="12.75" hidden="false" customHeight="false" outlineLevel="0" collapsed="false">
      <c r="A898" s="95" t="n">
        <f aca="false">MONTH(B898)+(YEAR(B898)-1998)*12</f>
        <v>42</v>
      </c>
      <c r="B898" s="101" t="n">
        <v>37057</v>
      </c>
      <c r="C898" s="102" t="n">
        <v>45.31</v>
      </c>
      <c r="D898" s="98" t="n">
        <f aca="false">LN(C898/C897)</f>
        <v>-0.143086130076974</v>
      </c>
      <c r="E898" s="106" t="n">
        <f aca="false">STDEV(D889:D898)*SQRT(trade_day)</f>
        <v>2.05659663058298</v>
      </c>
      <c r="F898" s="97"/>
      <c r="G898" s="103" t="n">
        <f aca="false">IF(G$1="P",MAX(0,G$2-$C898),IF(G$1="C",MAX(0,$C898-G$2)))</f>
        <v>0</v>
      </c>
      <c r="H898" s="103" t="n">
        <f aca="false">IF(H$1="P",MAX(0,H$2-$C898),IF(H$1="C",MAX(0,$C898-H$2)))</f>
        <v>0</v>
      </c>
      <c r="I898" s="103" t="n">
        <f aca="false">IF(I$1="P",MAX(0,I$2-$C898),IF(I$1="C",MAX(0,$C898-I$2)))</f>
        <v>0</v>
      </c>
      <c r="J898" s="103" t="n">
        <f aca="false">IF(J$1="P",MAX(0,J$2-$C898),IF(J$1="C",MAX(0,$C898-J$2)))</f>
        <v>0</v>
      </c>
      <c r="K898" s="103" t="n">
        <f aca="false">IF(K$1="P",MAX(0,K$2-$C898),IF(K$1="C",MAX(0,$C898-K$2)))</f>
        <v>0</v>
      </c>
      <c r="L898" s="103" t="n">
        <f aca="false">IF(L$1="P",MAX(0,L$2-$C898),IF(L$1="C",MAX(0,$C898-L$2)))</f>
        <v>4.69</v>
      </c>
      <c r="M898" s="103" t="n">
        <f aca="false">IF(M$1="P",MAX(0,M$2-$C898),IF(M$1="C",MAX(0,$C898-M$2)))</f>
        <v>25.31</v>
      </c>
      <c r="N898" s="103" t="n">
        <f aca="false">IF(N$1="P",MAX(0,N$2-$C898),IF(N$1="C",MAX(0,$C898-N$2)))</f>
        <v>20.31</v>
      </c>
      <c r="O898" s="103" t="n">
        <f aca="false">IF(O$1="P",MAX(0,O$2-$C898),IF(O$1="C",MAX(0,$C898-O$2)))</f>
        <v>15.31</v>
      </c>
      <c r="P898" s="103" t="n">
        <f aca="false">IF(P$1="P",MAX(0,P$2-$C898),IF(P$1="C",MAX(0,$C898-P$2)))</f>
        <v>10.31</v>
      </c>
      <c r="Q898" s="103" t="n">
        <f aca="false">IF(Q$1="P",MAX(0,Q$2-$C898),IF(Q$1="C",MAX(0,$C898-Q$2)))</f>
        <v>5.31</v>
      </c>
      <c r="R898" s="103" t="n">
        <f aca="false">IF(R$1="P",MAX(0,R$2-$C898),IF(R$1="C",MAX(0,$C898-R$2)))</f>
        <v>0</v>
      </c>
      <c r="S898" s="103" t="n">
        <f aca="false">IF(S$1="P",MAX(0,S$2-$C898),IF(S$1="C",MAX(0,$C898-S$2)))</f>
        <v>0</v>
      </c>
      <c r="T898" s="104" t="n">
        <f aca="false">A898</f>
        <v>42</v>
      </c>
      <c r="U898" s="105" t="n">
        <f aca="false">VLOOKUP($B898,Gas!$B$3:$E$2506,2)</f>
        <v>3.94</v>
      </c>
      <c r="V898" s="46" t="n">
        <f aca="false">C898/U898</f>
        <v>11.5</v>
      </c>
      <c r="W898" s="99" t="n">
        <f aca="false">VLOOKUP($B898,Gas!$B$3:$E$2506,4)</f>
        <v>0.726796223532498</v>
      </c>
    </row>
    <row r="899" customFormat="false" ht="12.75" hidden="false" customHeight="false" outlineLevel="0" collapsed="false">
      <c r="A899" s="95" t="n">
        <f aca="false">MONTH(B899)+(YEAR(B899)-1998)*12</f>
        <v>42</v>
      </c>
      <c r="B899" s="101" t="n">
        <v>37060</v>
      </c>
      <c r="C899" s="102" t="n">
        <v>45.27</v>
      </c>
      <c r="D899" s="98" t="n">
        <f aca="false">LN(C899/C898)</f>
        <v>-0.00088319723117963</v>
      </c>
      <c r="E899" s="106" t="n">
        <f aca="false">STDEV(D890:D899)*SQRT(trade_day)</f>
        <v>2.09244091009692</v>
      </c>
      <c r="F899" s="97"/>
      <c r="G899" s="103" t="n">
        <f aca="false">IF(G$1="P",MAX(0,G$2-$C899),IF(G$1="C",MAX(0,$C899-G$2)))</f>
        <v>0</v>
      </c>
      <c r="H899" s="103" t="n">
        <f aca="false">IF(H$1="P",MAX(0,H$2-$C899),IF(H$1="C",MAX(0,$C899-H$2)))</f>
        <v>0</v>
      </c>
      <c r="I899" s="103" t="n">
        <f aca="false">IF(I$1="P",MAX(0,I$2-$C899),IF(I$1="C",MAX(0,$C899-I$2)))</f>
        <v>0</v>
      </c>
      <c r="J899" s="103" t="n">
        <f aca="false">IF(J$1="P",MAX(0,J$2-$C899),IF(J$1="C",MAX(0,$C899-J$2)))</f>
        <v>0</v>
      </c>
      <c r="K899" s="103" t="n">
        <f aca="false">IF(K$1="P",MAX(0,K$2-$C899),IF(K$1="C",MAX(0,$C899-K$2)))</f>
        <v>0</v>
      </c>
      <c r="L899" s="103" t="n">
        <f aca="false">IF(L$1="P",MAX(0,L$2-$C899),IF(L$1="C",MAX(0,$C899-L$2)))</f>
        <v>4.73</v>
      </c>
      <c r="M899" s="103" t="n">
        <f aca="false">IF(M$1="P",MAX(0,M$2-$C899),IF(M$1="C",MAX(0,$C899-M$2)))</f>
        <v>25.27</v>
      </c>
      <c r="N899" s="103" t="n">
        <f aca="false">IF(N$1="P",MAX(0,N$2-$C899),IF(N$1="C",MAX(0,$C899-N$2)))</f>
        <v>20.27</v>
      </c>
      <c r="O899" s="103" t="n">
        <f aca="false">IF(O$1="P",MAX(0,O$2-$C899),IF(O$1="C",MAX(0,$C899-O$2)))</f>
        <v>15.27</v>
      </c>
      <c r="P899" s="103" t="n">
        <f aca="false">IF(P$1="P",MAX(0,P$2-$C899),IF(P$1="C",MAX(0,$C899-P$2)))</f>
        <v>10.27</v>
      </c>
      <c r="Q899" s="103" t="n">
        <f aca="false">IF(Q$1="P",MAX(0,Q$2-$C899),IF(Q$1="C",MAX(0,$C899-Q$2)))</f>
        <v>5.27</v>
      </c>
      <c r="R899" s="103" t="n">
        <f aca="false">IF(R$1="P",MAX(0,R$2-$C899),IF(R$1="C",MAX(0,$C899-R$2)))</f>
        <v>0</v>
      </c>
      <c r="S899" s="103" t="n">
        <f aca="false">IF(S$1="P",MAX(0,S$2-$C899),IF(S$1="C",MAX(0,$C899-S$2)))</f>
        <v>0</v>
      </c>
      <c r="T899" s="104" t="n">
        <f aca="false">A899</f>
        <v>42</v>
      </c>
      <c r="U899" s="105" t="n">
        <f aca="false">VLOOKUP($B899,Gas!$B$3:$E$2506,2)</f>
        <v>3.87</v>
      </c>
      <c r="V899" s="46" t="n">
        <f aca="false">C899/U899</f>
        <v>11.6976744186047</v>
      </c>
      <c r="W899" s="99" t="n">
        <f aca="false">VLOOKUP($B899,Gas!$B$3:$E$2506,4)</f>
        <v>0.602194818518311</v>
      </c>
    </row>
    <row r="900" customFormat="false" ht="12.75" hidden="false" customHeight="false" outlineLevel="0" collapsed="false">
      <c r="A900" s="95" t="n">
        <f aca="false">MONTH(B900)+(YEAR(B900)-1998)*12</f>
        <v>42</v>
      </c>
      <c r="B900" s="101" t="n">
        <v>37061</v>
      </c>
      <c r="C900" s="102" t="n">
        <v>51.08</v>
      </c>
      <c r="D900" s="98" t="n">
        <f aca="false">LN(C900/C899)</f>
        <v>0.120748469716471</v>
      </c>
      <c r="E900" s="106" t="n">
        <f aca="false">STDEV(D891:D900)*SQRT(trade_day)</f>
        <v>2.10091808456425</v>
      </c>
      <c r="F900" s="97"/>
      <c r="G900" s="103" t="n">
        <f aca="false">IF(G$1="P",MAX(0,G$2-$C900),IF(G$1="C",MAX(0,$C900-G$2)))</f>
        <v>0</v>
      </c>
      <c r="H900" s="103" t="n">
        <f aca="false">IF(H$1="P",MAX(0,H$2-$C900),IF(H$1="C",MAX(0,$C900-H$2)))</f>
        <v>0</v>
      </c>
      <c r="I900" s="103" t="n">
        <f aca="false">IF(I$1="P",MAX(0,I$2-$C900),IF(I$1="C",MAX(0,$C900-I$2)))</f>
        <v>0</v>
      </c>
      <c r="J900" s="103" t="n">
        <f aca="false">IF(J$1="P",MAX(0,J$2-$C900),IF(J$1="C",MAX(0,$C900-J$2)))</f>
        <v>0</v>
      </c>
      <c r="K900" s="103" t="n">
        <f aca="false">IF(K$1="P",MAX(0,K$2-$C900),IF(K$1="C",MAX(0,$C900-K$2)))</f>
        <v>0</v>
      </c>
      <c r="L900" s="103" t="n">
        <f aca="false">IF(L$1="P",MAX(0,L$2-$C900),IF(L$1="C",MAX(0,$C900-L$2)))</f>
        <v>0</v>
      </c>
      <c r="M900" s="103" t="n">
        <f aca="false">IF(M$1="P",MAX(0,M$2-$C900),IF(M$1="C",MAX(0,$C900-M$2)))</f>
        <v>31.08</v>
      </c>
      <c r="N900" s="103" t="n">
        <f aca="false">IF(N$1="P",MAX(0,N$2-$C900),IF(N$1="C",MAX(0,$C900-N$2)))</f>
        <v>26.08</v>
      </c>
      <c r="O900" s="103" t="n">
        <f aca="false">IF(O$1="P",MAX(0,O$2-$C900),IF(O$1="C",MAX(0,$C900-O$2)))</f>
        <v>21.08</v>
      </c>
      <c r="P900" s="103" t="n">
        <f aca="false">IF(P$1="P",MAX(0,P$2-$C900),IF(P$1="C",MAX(0,$C900-P$2)))</f>
        <v>16.08</v>
      </c>
      <c r="Q900" s="103" t="n">
        <f aca="false">IF(Q$1="P",MAX(0,Q$2-$C900),IF(Q$1="C",MAX(0,$C900-Q$2)))</f>
        <v>11.08</v>
      </c>
      <c r="R900" s="103" t="n">
        <f aca="false">IF(R$1="P",MAX(0,R$2-$C900),IF(R$1="C",MAX(0,$C900-R$2)))</f>
        <v>1.08</v>
      </c>
      <c r="S900" s="103" t="n">
        <f aca="false">IF(S$1="P",MAX(0,S$2-$C900),IF(S$1="C",MAX(0,$C900-S$2)))</f>
        <v>0</v>
      </c>
      <c r="T900" s="104" t="n">
        <f aca="false">A900</f>
        <v>42</v>
      </c>
      <c r="U900" s="105" t="n">
        <f aca="false">VLOOKUP($B900,Gas!$B$3:$E$2506,2)</f>
        <v>3.895</v>
      </c>
      <c r="V900" s="46" t="n">
        <f aca="false">C900/U900</f>
        <v>13.1142490372272</v>
      </c>
      <c r="W900" s="99" t="n">
        <f aca="false">VLOOKUP($B900,Gas!$B$3:$E$2506,4)</f>
        <v>0.586916975827647</v>
      </c>
    </row>
    <row r="901" customFormat="false" ht="12.75" hidden="false" customHeight="false" outlineLevel="0" collapsed="false">
      <c r="A901" s="95" t="n">
        <f aca="false">MONTH(B901)+(YEAR(B901)-1998)*12</f>
        <v>42</v>
      </c>
      <c r="B901" s="101" t="n">
        <v>37062</v>
      </c>
      <c r="C901" s="102" t="n">
        <v>39.02</v>
      </c>
      <c r="D901" s="98" t="n">
        <f aca="false">LN(C901/C900)</f>
        <v>-0.269318695969373</v>
      </c>
      <c r="E901" s="106" t="n">
        <f aca="false">STDEV(D892:D901)*SQRT(trade_day)</f>
        <v>2.71370894987369</v>
      </c>
      <c r="F901" s="97"/>
      <c r="G901" s="103" t="n">
        <f aca="false">IF(G$1="P",MAX(0,G$2-$C901),IF(G$1="C",MAX(0,$C901-G$2)))</f>
        <v>0</v>
      </c>
      <c r="H901" s="103" t="n">
        <f aca="false">IF(H$1="P",MAX(0,H$2-$C901),IF(H$1="C",MAX(0,$C901-H$2)))</f>
        <v>0</v>
      </c>
      <c r="I901" s="103" t="n">
        <f aca="false">IF(I$1="P",MAX(0,I$2-$C901),IF(I$1="C",MAX(0,$C901-I$2)))</f>
        <v>0</v>
      </c>
      <c r="J901" s="103" t="n">
        <f aca="false">IF(J$1="P",MAX(0,J$2-$C901),IF(J$1="C",MAX(0,$C901-J$2)))</f>
        <v>0</v>
      </c>
      <c r="K901" s="103" t="n">
        <f aca="false">IF(K$1="P",MAX(0,K$2-$C901),IF(K$1="C",MAX(0,$C901-K$2)))</f>
        <v>0.979999999999997</v>
      </c>
      <c r="L901" s="103" t="n">
        <f aca="false">IF(L$1="P",MAX(0,L$2-$C901),IF(L$1="C",MAX(0,$C901-L$2)))</f>
        <v>10.98</v>
      </c>
      <c r="M901" s="103" t="n">
        <f aca="false">IF(M$1="P",MAX(0,M$2-$C901),IF(M$1="C",MAX(0,$C901-M$2)))</f>
        <v>19.02</v>
      </c>
      <c r="N901" s="103" t="n">
        <f aca="false">IF(N$1="P",MAX(0,N$2-$C901),IF(N$1="C",MAX(0,$C901-N$2)))</f>
        <v>14.02</v>
      </c>
      <c r="O901" s="103" t="n">
        <f aca="false">IF(O$1="P",MAX(0,O$2-$C901),IF(O$1="C",MAX(0,$C901-O$2)))</f>
        <v>9.02</v>
      </c>
      <c r="P901" s="103" t="n">
        <f aca="false">IF(P$1="P",MAX(0,P$2-$C901),IF(P$1="C",MAX(0,$C901-P$2)))</f>
        <v>4.02</v>
      </c>
      <c r="Q901" s="103" t="n">
        <f aca="false">IF(Q$1="P",MAX(0,Q$2-$C901),IF(Q$1="C",MAX(0,$C901-Q$2)))</f>
        <v>0</v>
      </c>
      <c r="R901" s="103" t="n">
        <f aca="false">IF(R$1="P",MAX(0,R$2-$C901),IF(R$1="C",MAX(0,$C901-R$2)))</f>
        <v>0</v>
      </c>
      <c r="S901" s="103" t="n">
        <f aca="false">IF(S$1="P",MAX(0,S$2-$C901),IF(S$1="C",MAX(0,$C901-S$2)))</f>
        <v>0</v>
      </c>
      <c r="T901" s="104" t="n">
        <f aca="false">A901</f>
        <v>42</v>
      </c>
      <c r="U901" s="105" t="n">
        <f aca="false">VLOOKUP($B901,Gas!$B$3:$E$2506,2)</f>
        <v>3.935</v>
      </c>
      <c r="V901" s="46" t="n">
        <f aca="false">C901/U901</f>
        <v>9.91613722998729</v>
      </c>
      <c r="W901" s="99" t="n">
        <f aca="false">VLOOKUP($B901,Gas!$B$3:$E$2506,4)</f>
        <v>0.585088266991982</v>
      </c>
    </row>
    <row r="902" customFormat="false" ht="12.75" hidden="false" customHeight="false" outlineLevel="0" collapsed="false">
      <c r="A902" s="95" t="n">
        <f aca="false">MONTH(B902)+(YEAR(B902)-1998)*12</f>
        <v>42</v>
      </c>
      <c r="B902" s="101" t="n">
        <v>37063</v>
      </c>
      <c r="C902" s="102" t="n">
        <v>26.06</v>
      </c>
      <c r="D902" s="98" t="n">
        <f aca="false">LN(C902/C901)</f>
        <v>-0.403672763498266</v>
      </c>
      <c r="E902" s="106" t="n">
        <f aca="false">STDEV(D893:D902)*SQRT(trade_day)</f>
        <v>3.46950690065624</v>
      </c>
      <c r="F902" s="97"/>
      <c r="G902" s="103" t="n">
        <f aca="false">IF(G$1="P",MAX(0,G$2-$C902),IF(G$1="C",MAX(0,$C902-G$2)))</f>
        <v>0</v>
      </c>
      <c r="H902" s="103" t="n">
        <f aca="false">IF(H$1="P",MAX(0,H$2-$C902),IF(H$1="C",MAX(0,$C902-H$2)))</f>
        <v>0</v>
      </c>
      <c r="I902" s="103" t="n">
        <f aca="false">IF(I$1="P",MAX(0,I$2-$C902),IF(I$1="C",MAX(0,$C902-I$2)))</f>
        <v>3.94</v>
      </c>
      <c r="J902" s="103" t="n">
        <f aca="false">IF(J$1="P",MAX(0,J$2-$C902),IF(J$1="C",MAX(0,$C902-J$2)))</f>
        <v>8.94</v>
      </c>
      <c r="K902" s="103" t="n">
        <f aca="false">IF(K$1="P",MAX(0,K$2-$C902),IF(K$1="C",MAX(0,$C902-K$2)))</f>
        <v>13.94</v>
      </c>
      <c r="L902" s="103" t="n">
        <f aca="false">IF(L$1="P",MAX(0,L$2-$C902),IF(L$1="C",MAX(0,$C902-L$2)))</f>
        <v>23.94</v>
      </c>
      <c r="M902" s="103" t="n">
        <f aca="false">IF(M$1="P",MAX(0,M$2-$C902),IF(M$1="C",MAX(0,$C902-M$2)))</f>
        <v>6.06</v>
      </c>
      <c r="N902" s="103" t="n">
        <f aca="false">IF(N$1="P",MAX(0,N$2-$C902),IF(N$1="C",MAX(0,$C902-N$2)))</f>
        <v>1.06</v>
      </c>
      <c r="O902" s="103" t="n">
        <f aca="false">IF(O$1="P",MAX(0,O$2-$C902),IF(O$1="C",MAX(0,$C902-O$2)))</f>
        <v>0</v>
      </c>
      <c r="P902" s="103" t="n">
        <f aca="false">IF(P$1="P",MAX(0,P$2-$C902),IF(P$1="C",MAX(0,$C902-P$2)))</f>
        <v>0</v>
      </c>
      <c r="Q902" s="103" t="n">
        <f aca="false">IF(Q$1="P",MAX(0,Q$2-$C902),IF(Q$1="C",MAX(0,$C902-Q$2)))</f>
        <v>0</v>
      </c>
      <c r="R902" s="103" t="n">
        <f aca="false">IF(R$1="P",MAX(0,R$2-$C902),IF(R$1="C",MAX(0,$C902-R$2)))</f>
        <v>0</v>
      </c>
      <c r="S902" s="103" t="n">
        <f aca="false">IF(S$1="P",MAX(0,S$2-$C902),IF(S$1="C",MAX(0,$C902-S$2)))</f>
        <v>0</v>
      </c>
      <c r="T902" s="104" t="n">
        <f aca="false">A902</f>
        <v>42</v>
      </c>
      <c r="U902" s="105" t="n">
        <f aca="false">VLOOKUP($B902,Gas!$B$3:$E$2506,2)</f>
        <v>3.82</v>
      </c>
      <c r="V902" s="46" t="n">
        <f aca="false">C902/U902</f>
        <v>6.82198952879581</v>
      </c>
      <c r="W902" s="99" t="n">
        <f aca="false">VLOOKUP($B902,Gas!$B$3:$E$2506,4)</f>
        <v>0.627837566721865</v>
      </c>
    </row>
    <row r="903" customFormat="false" ht="12.75" hidden="false" customHeight="false" outlineLevel="0" collapsed="false">
      <c r="A903" s="95" t="n">
        <f aca="false">MONTH(B903)+(YEAR(B903)-1998)*12</f>
        <v>42</v>
      </c>
      <c r="B903" s="101" t="n">
        <v>37064</v>
      </c>
      <c r="C903" s="102" t="n">
        <v>21.18</v>
      </c>
      <c r="D903" s="98" t="n">
        <f aca="false">LN(C903/C902)</f>
        <v>-0.207344231523439</v>
      </c>
      <c r="E903" s="106" t="n">
        <f aca="false">STDEV(D894:D903)*SQRT(trade_day)</f>
        <v>3.49421529532465</v>
      </c>
      <c r="F903" s="97"/>
      <c r="G903" s="103" t="n">
        <f aca="false">IF(G$1="P",MAX(0,G$2-$C903),IF(G$1="C",MAX(0,$C903-G$2)))</f>
        <v>0</v>
      </c>
      <c r="H903" s="103" t="n">
        <f aca="false">IF(H$1="P",MAX(0,H$2-$C903),IF(H$1="C",MAX(0,$C903-H$2)))</f>
        <v>3.82</v>
      </c>
      <c r="I903" s="103" t="n">
        <f aca="false">IF(I$1="P",MAX(0,I$2-$C903),IF(I$1="C",MAX(0,$C903-I$2)))</f>
        <v>8.82</v>
      </c>
      <c r="J903" s="103" t="n">
        <f aca="false">IF(J$1="P",MAX(0,J$2-$C903),IF(J$1="C",MAX(0,$C903-J$2)))</f>
        <v>13.82</v>
      </c>
      <c r="K903" s="103" t="n">
        <f aca="false">IF(K$1="P",MAX(0,K$2-$C903),IF(K$1="C",MAX(0,$C903-K$2)))</f>
        <v>18.82</v>
      </c>
      <c r="L903" s="103" t="n">
        <f aca="false">IF(L$1="P",MAX(0,L$2-$C903),IF(L$1="C",MAX(0,$C903-L$2)))</f>
        <v>28.82</v>
      </c>
      <c r="M903" s="103" t="n">
        <f aca="false">IF(M$1="P",MAX(0,M$2-$C903),IF(M$1="C",MAX(0,$C903-M$2)))</f>
        <v>1.18</v>
      </c>
      <c r="N903" s="103" t="n">
        <f aca="false">IF(N$1="P",MAX(0,N$2-$C903),IF(N$1="C",MAX(0,$C903-N$2)))</f>
        <v>0</v>
      </c>
      <c r="O903" s="103" t="n">
        <f aca="false">IF(O$1="P",MAX(0,O$2-$C903),IF(O$1="C",MAX(0,$C903-O$2)))</f>
        <v>0</v>
      </c>
      <c r="P903" s="103" t="n">
        <f aca="false">IF(P$1="P",MAX(0,P$2-$C903),IF(P$1="C",MAX(0,$C903-P$2)))</f>
        <v>0</v>
      </c>
      <c r="Q903" s="103" t="n">
        <f aca="false">IF(Q$1="P",MAX(0,Q$2-$C903),IF(Q$1="C",MAX(0,$C903-Q$2)))</f>
        <v>0</v>
      </c>
      <c r="R903" s="103" t="n">
        <f aca="false">IF(R$1="P",MAX(0,R$2-$C903),IF(R$1="C",MAX(0,$C903-R$2)))</f>
        <v>0</v>
      </c>
      <c r="S903" s="103" t="n">
        <f aca="false">IF(S$1="P",MAX(0,S$2-$C903),IF(S$1="C",MAX(0,$C903-S$2)))</f>
        <v>0</v>
      </c>
      <c r="T903" s="104" t="n">
        <f aca="false">A903</f>
        <v>42</v>
      </c>
      <c r="U903" s="105" t="n">
        <f aca="false">VLOOKUP($B903,Gas!$B$3:$E$2506,2)</f>
        <v>3.685</v>
      </c>
      <c r="V903" s="46" t="n">
        <f aca="false">C903/U903</f>
        <v>5.74762550881954</v>
      </c>
      <c r="W903" s="99" t="n">
        <f aca="false">VLOOKUP($B903,Gas!$B$3:$E$2506,4)</f>
        <v>0.537656730489755</v>
      </c>
    </row>
    <row r="904" customFormat="false" ht="12.75" hidden="false" customHeight="false" outlineLevel="0" collapsed="false">
      <c r="A904" s="95" t="n">
        <f aca="false">MONTH(B904)+(YEAR(B904)-1998)*12</f>
        <v>42</v>
      </c>
      <c r="B904" s="101" t="n">
        <v>37067</v>
      </c>
      <c r="C904" s="102" t="n">
        <v>35.65</v>
      </c>
      <c r="D904" s="98" t="n">
        <f aca="false">LN(C904/C903)</f>
        <v>0.520691806687045</v>
      </c>
      <c r="E904" s="106" t="n">
        <f aca="false">STDEV(D895:D904)*SQRT(trade_day)</f>
        <v>4.24444813501991</v>
      </c>
      <c r="F904" s="97"/>
      <c r="G904" s="103" t="n">
        <f aca="false">IF(G$1="P",MAX(0,G$2-$C904),IF(G$1="C",MAX(0,$C904-G$2)))</f>
        <v>0</v>
      </c>
      <c r="H904" s="103" t="n">
        <f aca="false">IF(H$1="P",MAX(0,H$2-$C904),IF(H$1="C",MAX(0,$C904-H$2)))</f>
        <v>0</v>
      </c>
      <c r="I904" s="103" t="n">
        <f aca="false">IF(I$1="P",MAX(0,I$2-$C904),IF(I$1="C",MAX(0,$C904-I$2)))</f>
        <v>0</v>
      </c>
      <c r="J904" s="103" t="n">
        <f aca="false">IF(J$1="P",MAX(0,J$2-$C904),IF(J$1="C",MAX(0,$C904-J$2)))</f>
        <v>0</v>
      </c>
      <c r="K904" s="103" t="n">
        <f aca="false">IF(K$1="P",MAX(0,K$2-$C904),IF(K$1="C",MAX(0,$C904-K$2)))</f>
        <v>4.35</v>
      </c>
      <c r="L904" s="103" t="n">
        <f aca="false">IF(L$1="P",MAX(0,L$2-$C904),IF(L$1="C",MAX(0,$C904-L$2)))</f>
        <v>14.35</v>
      </c>
      <c r="M904" s="103" t="n">
        <f aca="false">IF(M$1="P",MAX(0,M$2-$C904),IF(M$1="C",MAX(0,$C904-M$2)))</f>
        <v>15.65</v>
      </c>
      <c r="N904" s="103" t="n">
        <f aca="false">IF(N$1="P",MAX(0,N$2-$C904),IF(N$1="C",MAX(0,$C904-N$2)))</f>
        <v>10.65</v>
      </c>
      <c r="O904" s="103" t="n">
        <f aca="false">IF(O$1="P",MAX(0,O$2-$C904),IF(O$1="C",MAX(0,$C904-O$2)))</f>
        <v>5.65</v>
      </c>
      <c r="P904" s="103" t="n">
        <f aca="false">IF(P$1="P",MAX(0,P$2-$C904),IF(P$1="C",MAX(0,$C904-P$2)))</f>
        <v>0.649999999999999</v>
      </c>
      <c r="Q904" s="103" t="n">
        <f aca="false">IF(Q$1="P",MAX(0,Q$2-$C904),IF(Q$1="C",MAX(0,$C904-Q$2)))</f>
        <v>0</v>
      </c>
      <c r="R904" s="103" t="n">
        <f aca="false">IF(R$1="P",MAX(0,R$2-$C904),IF(R$1="C",MAX(0,$C904-R$2)))</f>
        <v>0</v>
      </c>
      <c r="S904" s="103" t="n">
        <f aca="false">IF(S$1="P",MAX(0,S$2-$C904),IF(S$1="C",MAX(0,$C904-S$2)))</f>
        <v>0</v>
      </c>
      <c r="T904" s="104" t="n">
        <f aca="false">A904</f>
        <v>42</v>
      </c>
      <c r="U904" s="105" t="n">
        <f aca="false">VLOOKUP($B904,Gas!$B$3:$E$2506,2)</f>
        <v>3.685</v>
      </c>
      <c r="V904" s="46" t="n">
        <f aca="false">C904/U904</f>
        <v>9.67435549525102</v>
      </c>
      <c r="W904" s="99" t="n">
        <f aca="false">VLOOKUP($B904,Gas!$B$3:$E$2506,4)</f>
        <v>0.298279817657369</v>
      </c>
    </row>
    <row r="905" customFormat="false" ht="12.75" hidden="false" customHeight="false" outlineLevel="0" collapsed="false">
      <c r="A905" s="95" t="n">
        <f aca="false">MONTH(B905)+(YEAR(B905)-1998)*12</f>
        <v>42</v>
      </c>
      <c r="B905" s="101" t="n">
        <v>37068</v>
      </c>
      <c r="C905" s="102" t="n">
        <v>35.81</v>
      </c>
      <c r="D905" s="98" t="n">
        <f aca="false">LN(C905/C904)</f>
        <v>0.00447803715003648</v>
      </c>
      <c r="E905" s="106" t="n">
        <f aca="false">STDEV(D896:D905)*SQRT(trade_day)</f>
        <v>4.13215988982114</v>
      </c>
      <c r="F905" s="97"/>
      <c r="G905" s="103" t="n">
        <f aca="false">IF(G$1="P",MAX(0,G$2-$C905),IF(G$1="C",MAX(0,$C905-G$2)))</f>
        <v>0</v>
      </c>
      <c r="H905" s="103" t="n">
        <f aca="false">IF(H$1="P",MAX(0,H$2-$C905),IF(H$1="C",MAX(0,$C905-H$2)))</f>
        <v>0</v>
      </c>
      <c r="I905" s="103" t="n">
        <f aca="false">IF(I$1="P",MAX(0,I$2-$C905),IF(I$1="C",MAX(0,$C905-I$2)))</f>
        <v>0</v>
      </c>
      <c r="J905" s="103" t="n">
        <f aca="false">IF(J$1="P",MAX(0,J$2-$C905),IF(J$1="C",MAX(0,$C905-J$2)))</f>
        <v>0</v>
      </c>
      <c r="K905" s="103" t="n">
        <f aca="false">IF(K$1="P",MAX(0,K$2-$C905),IF(K$1="C",MAX(0,$C905-K$2)))</f>
        <v>4.19</v>
      </c>
      <c r="L905" s="103" t="n">
        <f aca="false">IF(L$1="P",MAX(0,L$2-$C905),IF(L$1="C",MAX(0,$C905-L$2)))</f>
        <v>14.19</v>
      </c>
      <c r="M905" s="103" t="n">
        <f aca="false">IF(M$1="P",MAX(0,M$2-$C905),IF(M$1="C",MAX(0,$C905-M$2)))</f>
        <v>15.81</v>
      </c>
      <c r="N905" s="103" t="n">
        <f aca="false">IF(N$1="P",MAX(0,N$2-$C905),IF(N$1="C",MAX(0,$C905-N$2)))</f>
        <v>10.81</v>
      </c>
      <c r="O905" s="103" t="n">
        <f aca="false">IF(O$1="P",MAX(0,O$2-$C905),IF(O$1="C",MAX(0,$C905-O$2)))</f>
        <v>5.81</v>
      </c>
      <c r="P905" s="103" t="n">
        <f aca="false">IF(P$1="P",MAX(0,P$2-$C905),IF(P$1="C",MAX(0,$C905-P$2)))</f>
        <v>0.810000000000002</v>
      </c>
      <c r="Q905" s="103" t="n">
        <f aca="false">IF(Q$1="P",MAX(0,Q$2-$C905),IF(Q$1="C",MAX(0,$C905-Q$2)))</f>
        <v>0</v>
      </c>
      <c r="R905" s="103" t="n">
        <f aca="false">IF(R$1="P",MAX(0,R$2-$C905),IF(R$1="C",MAX(0,$C905-R$2)))</f>
        <v>0</v>
      </c>
      <c r="S905" s="103" t="n">
        <f aca="false">IF(S$1="P",MAX(0,S$2-$C905),IF(S$1="C",MAX(0,$C905-S$2)))</f>
        <v>0</v>
      </c>
      <c r="T905" s="104" t="n">
        <f aca="false">A905</f>
        <v>42</v>
      </c>
      <c r="U905" s="105" t="n">
        <f aca="false">VLOOKUP($B905,Gas!$B$3:$E$2506,2)</f>
        <v>3.555</v>
      </c>
      <c r="V905" s="46" t="n">
        <f aca="false">C905/U905</f>
        <v>10.0731364275668</v>
      </c>
      <c r="W905" s="99" t="n">
        <f aca="false">VLOOKUP($B905,Gas!$B$3:$E$2506,4)</f>
        <v>0.34231025419753</v>
      </c>
    </row>
    <row r="906" customFormat="false" ht="12.75" hidden="false" customHeight="false" outlineLevel="0" collapsed="false">
      <c r="A906" s="95" t="n">
        <f aca="false">MONTH(B906)+(YEAR(B906)-1998)*12</f>
        <v>42</v>
      </c>
      <c r="B906" s="101" t="n">
        <v>37069</v>
      </c>
      <c r="C906" s="102" t="n">
        <v>37.07</v>
      </c>
      <c r="D906" s="98" t="n">
        <f aca="false">LN(C906/C905)</f>
        <v>0.0345808331522994</v>
      </c>
      <c r="E906" s="106" t="n">
        <f aca="false">STDEV(D897:D906)*SQRT(trade_day)</f>
        <v>4.00731391072869</v>
      </c>
      <c r="F906" s="97"/>
      <c r="G906" s="103" t="n">
        <f aca="false">IF(G$1="P",MAX(0,G$2-$C906),IF(G$1="C",MAX(0,$C906-G$2)))</f>
        <v>0</v>
      </c>
      <c r="H906" s="103" t="n">
        <f aca="false">IF(H$1="P",MAX(0,H$2-$C906),IF(H$1="C",MAX(0,$C906-H$2)))</f>
        <v>0</v>
      </c>
      <c r="I906" s="103" t="n">
        <f aca="false">IF(I$1="P",MAX(0,I$2-$C906),IF(I$1="C",MAX(0,$C906-I$2)))</f>
        <v>0</v>
      </c>
      <c r="J906" s="103" t="n">
        <f aca="false">IF(J$1="P",MAX(0,J$2-$C906),IF(J$1="C",MAX(0,$C906-J$2)))</f>
        <v>0</v>
      </c>
      <c r="K906" s="103" t="n">
        <f aca="false">IF(K$1="P",MAX(0,K$2-$C906),IF(K$1="C",MAX(0,$C906-K$2)))</f>
        <v>2.93</v>
      </c>
      <c r="L906" s="103" t="n">
        <f aca="false">IF(L$1="P",MAX(0,L$2-$C906),IF(L$1="C",MAX(0,$C906-L$2)))</f>
        <v>12.93</v>
      </c>
      <c r="M906" s="103" t="n">
        <f aca="false">IF(M$1="P",MAX(0,M$2-$C906),IF(M$1="C",MAX(0,$C906-M$2)))</f>
        <v>17.07</v>
      </c>
      <c r="N906" s="103" t="n">
        <f aca="false">IF(N$1="P",MAX(0,N$2-$C906),IF(N$1="C",MAX(0,$C906-N$2)))</f>
        <v>12.07</v>
      </c>
      <c r="O906" s="103" t="n">
        <f aca="false">IF(O$1="P",MAX(0,O$2-$C906),IF(O$1="C",MAX(0,$C906-O$2)))</f>
        <v>7.07</v>
      </c>
      <c r="P906" s="103" t="n">
        <f aca="false">IF(P$1="P",MAX(0,P$2-$C906),IF(P$1="C",MAX(0,$C906-P$2)))</f>
        <v>2.07</v>
      </c>
      <c r="Q906" s="103" t="n">
        <f aca="false">IF(Q$1="P",MAX(0,Q$2-$C906),IF(Q$1="C",MAX(0,$C906-Q$2)))</f>
        <v>0</v>
      </c>
      <c r="R906" s="103" t="n">
        <f aca="false">IF(R$1="P",MAX(0,R$2-$C906),IF(R$1="C",MAX(0,$C906-R$2)))</f>
        <v>0</v>
      </c>
      <c r="S906" s="103" t="n">
        <f aca="false">IF(S$1="P",MAX(0,S$2-$C906),IF(S$1="C",MAX(0,$C906-S$2)))</f>
        <v>0</v>
      </c>
      <c r="T906" s="104" t="n">
        <f aca="false">A906</f>
        <v>42</v>
      </c>
      <c r="U906" s="105" t="n">
        <f aca="false">VLOOKUP($B906,Gas!$B$3:$E$2506,2)</f>
        <v>3.445</v>
      </c>
      <c r="V906" s="46" t="n">
        <f aca="false">C906/U906</f>
        <v>10.7605224963716</v>
      </c>
      <c r="W906" s="99" t="n">
        <f aca="false">VLOOKUP($B906,Gas!$B$3:$E$2506,4)</f>
        <v>0.362754608374856</v>
      </c>
    </row>
    <row r="907" customFormat="false" ht="12.75" hidden="false" customHeight="false" outlineLevel="0" collapsed="false">
      <c r="A907" s="95" t="n">
        <f aca="false">MONTH(B907)+(YEAR(B907)-1998)*12</f>
        <v>42</v>
      </c>
      <c r="B907" s="101" t="n">
        <v>37070</v>
      </c>
      <c r="C907" s="102" t="n">
        <v>44.47</v>
      </c>
      <c r="D907" s="98" t="n">
        <f aca="false">LN(C907/C906)</f>
        <v>0.182006787359964</v>
      </c>
      <c r="E907" s="106" t="n">
        <f aca="false">STDEV(D898:D907)*SQRT(trade_day)</f>
        <v>4.13781653572704</v>
      </c>
      <c r="F907" s="97"/>
      <c r="G907" s="103" t="n">
        <f aca="false">IF(G$1="P",MAX(0,G$2-$C907),IF(G$1="C",MAX(0,$C907-G$2)))</f>
        <v>0</v>
      </c>
      <c r="H907" s="103" t="n">
        <f aca="false">IF(H$1="P",MAX(0,H$2-$C907),IF(H$1="C",MAX(0,$C907-H$2)))</f>
        <v>0</v>
      </c>
      <c r="I907" s="103" t="n">
        <f aca="false">IF(I$1="P",MAX(0,I$2-$C907),IF(I$1="C",MAX(0,$C907-I$2)))</f>
        <v>0</v>
      </c>
      <c r="J907" s="103" t="n">
        <f aca="false">IF(J$1="P",MAX(0,J$2-$C907),IF(J$1="C",MAX(0,$C907-J$2)))</f>
        <v>0</v>
      </c>
      <c r="K907" s="103" t="n">
        <f aca="false">IF(K$1="P",MAX(0,K$2-$C907),IF(K$1="C",MAX(0,$C907-K$2)))</f>
        <v>0</v>
      </c>
      <c r="L907" s="103" t="n">
        <f aca="false">IF(L$1="P",MAX(0,L$2-$C907),IF(L$1="C",MAX(0,$C907-L$2)))</f>
        <v>5.53</v>
      </c>
      <c r="M907" s="103" t="n">
        <f aca="false">IF(M$1="P",MAX(0,M$2-$C907),IF(M$1="C",MAX(0,$C907-M$2)))</f>
        <v>24.47</v>
      </c>
      <c r="N907" s="103" t="n">
        <f aca="false">IF(N$1="P",MAX(0,N$2-$C907),IF(N$1="C",MAX(0,$C907-N$2)))</f>
        <v>19.47</v>
      </c>
      <c r="O907" s="103" t="n">
        <f aca="false">IF(O$1="P",MAX(0,O$2-$C907),IF(O$1="C",MAX(0,$C907-O$2)))</f>
        <v>14.47</v>
      </c>
      <c r="P907" s="103" t="n">
        <f aca="false">IF(P$1="P",MAX(0,P$2-$C907),IF(P$1="C",MAX(0,$C907-P$2)))</f>
        <v>9.47</v>
      </c>
      <c r="Q907" s="103" t="n">
        <f aca="false">IF(Q$1="P",MAX(0,Q$2-$C907),IF(Q$1="C",MAX(0,$C907-Q$2)))</f>
        <v>4.47</v>
      </c>
      <c r="R907" s="103" t="n">
        <f aca="false">IF(R$1="P",MAX(0,R$2-$C907),IF(R$1="C",MAX(0,$C907-R$2)))</f>
        <v>0</v>
      </c>
      <c r="S907" s="103" t="n">
        <f aca="false">IF(S$1="P",MAX(0,S$2-$C907),IF(S$1="C",MAX(0,$C907-S$2)))</f>
        <v>0</v>
      </c>
      <c r="T907" s="104" t="n">
        <f aca="false">A907</f>
        <v>42</v>
      </c>
      <c r="U907" s="105" t="n">
        <f aca="false">VLOOKUP($B907,Gas!$B$3:$E$2506,2)</f>
        <v>3.385</v>
      </c>
      <c r="V907" s="46" t="n">
        <f aca="false">C907/U907</f>
        <v>13.1373707533235</v>
      </c>
      <c r="W907" s="99" t="n">
        <f aca="false">VLOOKUP($B907,Gas!$B$3:$E$2506,4)</f>
        <v>0.355359116131729</v>
      </c>
    </row>
    <row r="908" customFormat="false" ht="12.75" hidden="false" customHeight="false" outlineLevel="0" collapsed="false">
      <c r="A908" s="95" t="n">
        <f aca="false">MONTH(B908)+(YEAR(B908)-1998)*12</f>
        <v>42</v>
      </c>
      <c r="B908" s="101" t="n">
        <v>37071</v>
      </c>
      <c r="C908" s="102" t="n">
        <v>38.58</v>
      </c>
      <c r="D908" s="98" t="n">
        <f aca="false">LN(C908/C907)</f>
        <v>-0.142080797045022</v>
      </c>
      <c r="E908" s="106" t="n">
        <f aca="false">STDEV(D899:D908)*SQRT(trade_day)</f>
        <v>4.13696301715796</v>
      </c>
      <c r="F908" s="97"/>
      <c r="G908" s="103" t="n">
        <f aca="false">IF(G$1="P",MAX(0,G$2-$C908),IF(G$1="C",MAX(0,$C908-G$2)))</f>
        <v>0</v>
      </c>
      <c r="H908" s="103" t="n">
        <f aca="false">IF(H$1="P",MAX(0,H$2-$C908),IF(H$1="C",MAX(0,$C908-H$2)))</f>
        <v>0</v>
      </c>
      <c r="I908" s="103" t="n">
        <f aca="false">IF(I$1="P",MAX(0,I$2-$C908),IF(I$1="C",MAX(0,$C908-I$2)))</f>
        <v>0</v>
      </c>
      <c r="J908" s="103" t="n">
        <f aca="false">IF(J$1="P",MAX(0,J$2-$C908),IF(J$1="C",MAX(0,$C908-J$2)))</f>
        <v>0</v>
      </c>
      <c r="K908" s="103" t="n">
        <f aca="false">IF(K$1="P",MAX(0,K$2-$C908),IF(K$1="C",MAX(0,$C908-K$2)))</f>
        <v>1.42</v>
      </c>
      <c r="L908" s="103" t="n">
        <f aca="false">IF(L$1="P",MAX(0,L$2-$C908),IF(L$1="C",MAX(0,$C908-L$2)))</f>
        <v>11.42</v>
      </c>
      <c r="M908" s="103" t="n">
        <f aca="false">IF(M$1="P",MAX(0,M$2-$C908),IF(M$1="C",MAX(0,$C908-M$2)))</f>
        <v>18.58</v>
      </c>
      <c r="N908" s="103" t="n">
        <f aca="false">IF(N$1="P",MAX(0,N$2-$C908),IF(N$1="C",MAX(0,$C908-N$2)))</f>
        <v>13.58</v>
      </c>
      <c r="O908" s="103" t="n">
        <f aca="false">IF(O$1="P",MAX(0,O$2-$C908),IF(O$1="C",MAX(0,$C908-O$2)))</f>
        <v>8.58</v>
      </c>
      <c r="P908" s="103" t="n">
        <f aca="false">IF(P$1="P",MAX(0,P$2-$C908),IF(P$1="C",MAX(0,$C908-P$2)))</f>
        <v>3.58</v>
      </c>
      <c r="Q908" s="103" t="n">
        <f aca="false">IF(Q$1="P",MAX(0,Q$2-$C908),IF(Q$1="C",MAX(0,$C908-Q$2)))</f>
        <v>0</v>
      </c>
      <c r="R908" s="103" t="n">
        <f aca="false">IF(R$1="P",MAX(0,R$2-$C908),IF(R$1="C",MAX(0,$C908-R$2)))</f>
        <v>0</v>
      </c>
      <c r="S908" s="103" t="n">
        <f aca="false">IF(S$1="P",MAX(0,S$2-$C908),IF(S$1="C",MAX(0,$C908-S$2)))</f>
        <v>0</v>
      </c>
      <c r="T908" s="104" t="n">
        <f aca="false">A908</f>
        <v>42</v>
      </c>
      <c r="U908" s="105" t="n">
        <f aca="false">VLOOKUP($B908,Gas!$B$3:$E$2506,2)</f>
        <v>3.215</v>
      </c>
      <c r="V908" s="46" t="n">
        <f aca="false">C908/U908</f>
        <v>12</v>
      </c>
      <c r="W908" s="99" t="n">
        <f aca="false">VLOOKUP($B908,Gas!$B$3:$E$2506,4)</f>
        <v>0.394576504997541</v>
      </c>
    </row>
    <row r="909" customFormat="false" ht="12.75" hidden="false" customHeight="false" outlineLevel="0" collapsed="false">
      <c r="A909" s="95" t="n">
        <f aca="false">MONTH(B909)+(YEAR(B909)-1998)*12</f>
        <v>43</v>
      </c>
      <c r="B909" s="101" t="n">
        <v>37074</v>
      </c>
      <c r="C909" s="102" t="n">
        <v>29.38</v>
      </c>
      <c r="D909" s="98" t="n">
        <f aca="false">LN(C909/C908)</f>
        <v>-0.272419836731852</v>
      </c>
      <c r="E909" s="106" t="n">
        <f aca="false">STDEV(D900:D909)*SQRT(trade_day)</f>
        <v>4.32764678796468</v>
      </c>
      <c r="F909" s="97"/>
      <c r="G909" s="103" t="n">
        <f aca="false">IF(G$1="P",MAX(0,G$2-$C909),IF(G$1="C",MAX(0,$C909-G$2)))</f>
        <v>0</v>
      </c>
      <c r="H909" s="103" t="n">
        <f aca="false">IF(H$1="P",MAX(0,H$2-$C909),IF(H$1="C",MAX(0,$C909-H$2)))</f>
        <v>0</v>
      </c>
      <c r="I909" s="103" t="n">
        <f aca="false">IF(I$1="P",MAX(0,I$2-$C909),IF(I$1="C",MAX(0,$C909-I$2)))</f>
        <v>0.620000000000001</v>
      </c>
      <c r="J909" s="103" t="n">
        <f aca="false">IF(J$1="P",MAX(0,J$2-$C909),IF(J$1="C",MAX(0,$C909-J$2)))</f>
        <v>5.62</v>
      </c>
      <c r="K909" s="103" t="n">
        <f aca="false">IF(K$1="P",MAX(0,K$2-$C909),IF(K$1="C",MAX(0,$C909-K$2)))</f>
        <v>10.62</v>
      </c>
      <c r="L909" s="103" t="n">
        <f aca="false">IF(L$1="P",MAX(0,L$2-$C909),IF(L$1="C",MAX(0,$C909-L$2)))</f>
        <v>20.62</v>
      </c>
      <c r="M909" s="103" t="n">
        <f aca="false">IF(M$1="P",MAX(0,M$2-$C909),IF(M$1="C",MAX(0,$C909-M$2)))</f>
        <v>9.38</v>
      </c>
      <c r="N909" s="103" t="n">
        <f aca="false">IF(N$1="P",MAX(0,N$2-$C909),IF(N$1="C",MAX(0,$C909-N$2)))</f>
        <v>4.38</v>
      </c>
      <c r="O909" s="103" t="n">
        <f aca="false">IF(O$1="P",MAX(0,O$2-$C909),IF(O$1="C",MAX(0,$C909-O$2)))</f>
        <v>0</v>
      </c>
      <c r="P909" s="103" t="n">
        <f aca="false">IF(P$1="P",MAX(0,P$2-$C909),IF(P$1="C",MAX(0,$C909-P$2)))</f>
        <v>0</v>
      </c>
      <c r="Q909" s="103" t="n">
        <f aca="false">IF(Q$1="P",MAX(0,Q$2-$C909),IF(Q$1="C",MAX(0,$C909-Q$2)))</f>
        <v>0</v>
      </c>
      <c r="R909" s="103" t="n">
        <f aca="false">IF(R$1="P",MAX(0,R$2-$C909),IF(R$1="C",MAX(0,$C909-R$2)))</f>
        <v>0</v>
      </c>
      <c r="S909" s="103" t="n">
        <f aca="false">IF(S$1="P",MAX(0,S$2-$C909),IF(S$1="C",MAX(0,$C909-S$2)))</f>
        <v>0</v>
      </c>
      <c r="T909" s="104" t="n">
        <f aca="false">A909</f>
        <v>43</v>
      </c>
      <c r="U909" s="105" t="n">
        <f aca="false">VLOOKUP($B909,Gas!$B$3:$E$2506,2)</f>
        <v>2.995</v>
      </c>
      <c r="V909" s="46" t="n">
        <f aca="false">C909/U909</f>
        <v>9.80968280467446</v>
      </c>
      <c r="W909" s="99" t="n">
        <f aca="false">VLOOKUP($B909,Gas!$B$3:$E$2506,4)</f>
        <v>0.491951578669791</v>
      </c>
    </row>
    <row r="910" customFormat="false" ht="12.75" hidden="false" customHeight="false" outlineLevel="0" collapsed="false">
      <c r="A910" s="95" t="n">
        <f aca="false">MONTH(B910)+(YEAR(B910)-1998)*12</f>
        <v>43</v>
      </c>
      <c r="B910" s="101" t="n">
        <v>37075</v>
      </c>
      <c r="C910" s="102" t="n">
        <v>24.13</v>
      </c>
      <c r="D910" s="98" t="n">
        <f aca="false">LN(C910/C909)</f>
        <v>-0.196858291108791</v>
      </c>
      <c r="E910" s="106" t="n">
        <f aca="false">STDEV(D901:D910)*SQRT(trade_day)</f>
        <v>4.28450158957155</v>
      </c>
      <c r="F910" s="97"/>
      <c r="G910" s="103" t="n">
        <f aca="false">IF(G$1="P",MAX(0,G$2-$C910),IF(G$1="C",MAX(0,$C910-G$2)))</f>
        <v>0</v>
      </c>
      <c r="H910" s="103" t="n">
        <f aca="false">IF(H$1="P",MAX(0,H$2-$C910),IF(H$1="C",MAX(0,$C910-H$2)))</f>
        <v>0.870000000000001</v>
      </c>
      <c r="I910" s="103" t="n">
        <f aca="false">IF(I$1="P",MAX(0,I$2-$C910),IF(I$1="C",MAX(0,$C910-I$2)))</f>
        <v>5.87</v>
      </c>
      <c r="J910" s="103" t="n">
        <f aca="false">IF(J$1="P",MAX(0,J$2-$C910),IF(J$1="C",MAX(0,$C910-J$2)))</f>
        <v>10.87</v>
      </c>
      <c r="K910" s="103" t="n">
        <f aca="false">IF(K$1="P",MAX(0,K$2-$C910),IF(K$1="C",MAX(0,$C910-K$2)))</f>
        <v>15.87</v>
      </c>
      <c r="L910" s="103" t="n">
        <f aca="false">IF(L$1="P",MAX(0,L$2-$C910),IF(L$1="C",MAX(0,$C910-L$2)))</f>
        <v>25.87</v>
      </c>
      <c r="M910" s="103" t="n">
        <f aca="false">IF(M$1="P",MAX(0,M$2-$C910),IF(M$1="C",MAX(0,$C910-M$2)))</f>
        <v>4.13</v>
      </c>
      <c r="N910" s="103" t="n">
        <f aca="false">IF(N$1="P",MAX(0,N$2-$C910),IF(N$1="C",MAX(0,$C910-N$2)))</f>
        <v>0</v>
      </c>
      <c r="O910" s="103" t="n">
        <f aca="false">IF(O$1="P",MAX(0,O$2-$C910),IF(O$1="C",MAX(0,$C910-O$2)))</f>
        <v>0</v>
      </c>
      <c r="P910" s="103" t="n">
        <f aca="false">IF(P$1="P",MAX(0,P$2-$C910),IF(P$1="C",MAX(0,$C910-P$2)))</f>
        <v>0</v>
      </c>
      <c r="Q910" s="103" t="n">
        <f aca="false">IF(Q$1="P",MAX(0,Q$2-$C910),IF(Q$1="C",MAX(0,$C910-Q$2)))</f>
        <v>0</v>
      </c>
      <c r="R910" s="103" t="n">
        <f aca="false">IF(R$1="P",MAX(0,R$2-$C910),IF(R$1="C",MAX(0,$C910-R$2)))</f>
        <v>0</v>
      </c>
      <c r="S910" s="103" t="n">
        <f aca="false">IF(S$1="P",MAX(0,S$2-$C910),IF(S$1="C",MAX(0,$C910-S$2)))</f>
        <v>0</v>
      </c>
      <c r="T910" s="104" t="n">
        <f aca="false">A910</f>
        <v>43</v>
      </c>
      <c r="U910" s="105" t="n">
        <f aca="false">VLOOKUP($B910,Gas!$B$3:$E$2506,2)</f>
        <v>2.93</v>
      </c>
      <c r="V910" s="46" t="n">
        <f aca="false">C910/U910</f>
        <v>8.23549488054607</v>
      </c>
      <c r="W910" s="99" t="n">
        <f aca="false">VLOOKUP($B910,Gas!$B$3:$E$2506,4)</f>
        <v>0.471901108258497</v>
      </c>
    </row>
    <row r="911" customFormat="false" ht="12.75" hidden="false" customHeight="false" outlineLevel="0" collapsed="false">
      <c r="A911" s="95" t="n">
        <f aca="false">MONTH(B911)+(YEAR(B911)-1998)*12</f>
        <v>43</v>
      </c>
      <c r="B911" s="101" t="n">
        <v>37077</v>
      </c>
      <c r="C911" s="102" t="n">
        <v>24.9</v>
      </c>
      <c r="D911" s="98" t="n">
        <f aca="false">LN(C911/C910)</f>
        <v>0.0314119238337216</v>
      </c>
      <c r="E911" s="106" t="n">
        <f aca="false">STDEV(D902:D911)*SQRT(trade_day)</f>
        <v>4.16788785646846</v>
      </c>
      <c r="F911" s="97"/>
      <c r="G911" s="103" t="n">
        <f aca="false">IF(G$1="P",MAX(0,G$2-$C911),IF(G$1="C",MAX(0,$C911-G$2)))</f>
        <v>0</v>
      </c>
      <c r="H911" s="103" t="n">
        <f aca="false">IF(H$1="P",MAX(0,H$2-$C911),IF(H$1="C",MAX(0,$C911-H$2)))</f>
        <v>0.100000000000001</v>
      </c>
      <c r="I911" s="103" t="n">
        <f aca="false">IF(I$1="P",MAX(0,I$2-$C911),IF(I$1="C",MAX(0,$C911-I$2)))</f>
        <v>5.1</v>
      </c>
      <c r="J911" s="103" t="n">
        <f aca="false">IF(J$1="P",MAX(0,J$2-$C911),IF(J$1="C",MAX(0,$C911-J$2)))</f>
        <v>10.1</v>
      </c>
      <c r="K911" s="103" t="n">
        <f aca="false">IF(K$1="P",MAX(0,K$2-$C911),IF(K$1="C",MAX(0,$C911-K$2)))</f>
        <v>15.1</v>
      </c>
      <c r="L911" s="103" t="n">
        <f aca="false">IF(L$1="P",MAX(0,L$2-$C911),IF(L$1="C",MAX(0,$C911-L$2)))</f>
        <v>25.1</v>
      </c>
      <c r="M911" s="103" t="n">
        <f aca="false">IF(M$1="P",MAX(0,M$2-$C911),IF(M$1="C",MAX(0,$C911-M$2)))</f>
        <v>4.9</v>
      </c>
      <c r="N911" s="103" t="n">
        <f aca="false">IF(N$1="P",MAX(0,N$2-$C911),IF(N$1="C",MAX(0,$C911-N$2)))</f>
        <v>0</v>
      </c>
      <c r="O911" s="103" t="n">
        <f aca="false">IF(O$1="P",MAX(0,O$2-$C911),IF(O$1="C",MAX(0,$C911-O$2)))</f>
        <v>0</v>
      </c>
      <c r="P911" s="103" t="n">
        <f aca="false">IF(P$1="P",MAX(0,P$2-$C911),IF(P$1="C",MAX(0,$C911-P$2)))</f>
        <v>0</v>
      </c>
      <c r="Q911" s="103" t="n">
        <f aca="false">IF(Q$1="P",MAX(0,Q$2-$C911),IF(Q$1="C",MAX(0,$C911-Q$2)))</f>
        <v>0</v>
      </c>
      <c r="R911" s="103" t="n">
        <f aca="false">IF(R$1="P",MAX(0,R$2-$C911),IF(R$1="C",MAX(0,$C911-R$2)))</f>
        <v>0</v>
      </c>
      <c r="S911" s="103" t="n">
        <f aca="false">IF(S$1="P",MAX(0,S$2-$C911),IF(S$1="C",MAX(0,$C911-S$2)))</f>
        <v>0</v>
      </c>
      <c r="T911" s="104" t="n">
        <f aca="false">A911</f>
        <v>43</v>
      </c>
      <c r="U911" s="105" t="n">
        <f aca="false">VLOOKUP($B911,Gas!$B$3:$E$2506,2)</f>
        <v>3</v>
      </c>
      <c r="V911" s="46" t="n">
        <f aca="false">C911/U911</f>
        <v>8.3</v>
      </c>
      <c r="W911" s="99" t="n">
        <f aca="false">VLOOKUP($B911,Gas!$B$3:$E$2506,4)</f>
        <v>0.535669722934304</v>
      </c>
    </row>
    <row r="912" customFormat="false" ht="12.75" hidden="false" customHeight="false" outlineLevel="0" collapsed="false">
      <c r="A912" s="95" t="n">
        <f aca="false">MONTH(B912)+(YEAR(B912)-1998)*12</f>
        <v>43</v>
      </c>
      <c r="B912" s="101" t="n">
        <v>37078</v>
      </c>
      <c r="C912" s="102" t="n">
        <v>27.36</v>
      </c>
      <c r="D912" s="98" t="n">
        <f aca="false">LN(C912/C911)</f>
        <v>0.0942142892836877</v>
      </c>
      <c r="E912" s="106" t="n">
        <f aca="false">STDEV(D903:D912)*SQRT(trade_day)</f>
        <v>3.69396171866909</v>
      </c>
      <c r="F912" s="97"/>
      <c r="G912" s="103" t="n">
        <f aca="false">IF(G$1="P",MAX(0,G$2-$C912),IF(G$1="C",MAX(0,$C912-G$2)))</f>
        <v>0</v>
      </c>
      <c r="H912" s="103" t="n">
        <f aca="false">IF(H$1="P",MAX(0,H$2-$C912),IF(H$1="C",MAX(0,$C912-H$2)))</f>
        <v>0</v>
      </c>
      <c r="I912" s="103" t="n">
        <f aca="false">IF(I$1="P",MAX(0,I$2-$C912),IF(I$1="C",MAX(0,$C912-I$2)))</f>
        <v>2.64</v>
      </c>
      <c r="J912" s="103" t="n">
        <f aca="false">IF(J$1="P",MAX(0,J$2-$C912),IF(J$1="C",MAX(0,$C912-J$2)))</f>
        <v>7.64</v>
      </c>
      <c r="K912" s="103" t="n">
        <f aca="false">IF(K$1="P",MAX(0,K$2-$C912),IF(K$1="C",MAX(0,$C912-K$2)))</f>
        <v>12.64</v>
      </c>
      <c r="L912" s="103" t="n">
        <f aca="false">IF(L$1="P",MAX(0,L$2-$C912),IF(L$1="C",MAX(0,$C912-L$2)))</f>
        <v>22.64</v>
      </c>
      <c r="M912" s="103" t="n">
        <f aca="false">IF(M$1="P",MAX(0,M$2-$C912),IF(M$1="C",MAX(0,$C912-M$2)))</f>
        <v>7.36</v>
      </c>
      <c r="N912" s="103" t="n">
        <f aca="false">IF(N$1="P",MAX(0,N$2-$C912),IF(N$1="C",MAX(0,$C912-N$2)))</f>
        <v>2.36</v>
      </c>
      <c r="O912" s="103" t="n">
        <f aca="false">IF(O$1="P",MAX(0,O$2-$C912),IF(O$1="C",MAX(0,$C912-O$2)))</f>
        <v>0</v>
      </c>
      <c r="P912" s="103" t="n">
        <f aca="false">IF(P$1="P",MAX(0,P$2-$C912),IF(P$1="C",MAX(0,$C912-P$2)))</f>
        <v>0</v>
      </c>
      <c r="Q912" s="103" t="n">
        <f aca="false">IF(Q$1="P",MAX(0,Q$2-$C912),IF(Q$1="C",MAX(0,$C912-Q$2)))</f>
        <v>0</v>
      </c>
      <c r="R912" s="103" t="n">
        <f aca="false">IF(R$1="P",MAX(0,R$2-$C912),IF(R$1="C",MAX(0,$C912-R$2)))</f>
        <v>0</v>
      </c>
      <c r="S912" s="103" t="n">
        <f aca="false">IF(S$1="P",MAX(0,S$2-$C912),IF(S$1="C",MAX(0,$C912-S$2)))</f>
        <v>0</v>
      </c>
      <c r="T912" s="104" t="n">
        <f aca="false">A912</f>
        <v>43</v>
      </c>
      <c r="U912" s="105" t="n">
        <f aca="false">VLOOKUP($B912,Gas!$B$3:$E$2506,2)</f>
        <v>3.1</v>
      </c>
      <c r="V912" s="46" t="n">
        <f aca="false">C912/U912</f>
        <v>8.8258064516129</v>
      </c>
      <c r="W912" s="99" t="n">
        <f aca="false">VLOOKUP($B912,Gas!$B$3:$E$2506,4)</f>
        <v>0.611307909646224</v>
      </c>
    </row>
    <row r="913" customFormat="false" ht="12.75" hidden="false" customHeight="false" outlineLevel="0" collapsed="false">
      <c r="A913" s="95" t="n">
        <f aca="false">MONTH(B913)+(YEAR(B913)-1998)*12</f>
        <v>43</v>
      </c>
      <c r="B913" s="101" t="n">
        <v>37081</v>
      </c>
      <c r="C913" s="102" t="n">
        <v>39.64</v>
      </c>
      <c r="D913" s="98" t="n">
        <f aca="false">LN(C913/C912)</f>
        <v>0.370756616707438</v>
      </c>
      <c r="E913" s="106" t="n">
        <f aca="false">STDEV(D904:D913)*SQRT(trade_day)</f>
        <v>3.89676876026208</v>
      </c>
      <c r="F913" s="97"/>
      <c r="G913" s="103" t="n">
        <f aca="false">IF(G$1="P",MAX(0,G$2-$C913),IF(G$1="C",MAX(0,$C913-G$2)))</f>
        <v>0</v>
      </c>
      <c r="H913" s="103" t="n">
        <f aca="false">IF(H$1="P",MAX(0,H$2-$C913),IF(H$1="C",MAX(0,$C913-H$2)))</f>
        <v>0</v>
      </c>
      <c r="I913" s="103" t="n">
        <f aca="false">IF(I$1="P",MAX(0,I$2-$C913),IF(I$1="C",MAX(0,$C913-I$2)))</f>
        <v>0</v>
      </c>
      <c r="J913" s="103" t="n">
        <f aca="false">IF(J$1="P",MAX(0,J$2-$C913),IF(J$1="C",MAX(0,$C913-J$2)))</f>
        <v>0</v>
      </c>
      <c r="K913" s="103" t="n">
        <f aca="false">IF(K$1="P",MAX(0,K$2-$C913),IF(K$1="C",MAX(0,$C913-K$2)))</f>
        <v>0.359999999999999</v>
      </c>
      <c r="L913" s="103" t="n">
        <f aca="false">IF(L$1="P",MAX(0,L$2-$C913),IF(L$1="C",MAX(0,$C913-L$2)))</f>
        <v>10.36</v>
      </c>
      <c r="M913" s="103" t="n">
        <f aca="false">IF(M$1="P",MAX(0,M$2-$C913),IF(M$1="C",MAX(0,$C913-M$2)))</f>
        <v>19.64</v>
      </c>
      <c r="N913" s="103" t="n">
        <f aca="false">IF(N$1="P",MAX(0,N$2-$C913),IF(N$1="C",MAX(0,$C913-N$2)))</f>
        <v>14.64</v>
      </c>
      <c r="O913" s="103" t="n">
        <f aca="false">IF(O$1="P",MAX(0,O$2-$C913),IF(O$1="C",MAX(0,$C913-O$2)))</f>
        <v>9.64</v>
      </c>
      <c r="P913" s="103" t="n">
        <f aca="false">IF(P$1="P",MAX(0,P$2-$C913),IF(P$1="C",MAX(0,$C913-P$2)))</f>
        <v>4.64</v>
      </c>
      <c r="Q913" s="103" t="n">
        <f aca="false">IF(Q$1="P",MAX(0,Q$2-$C913),IF(Q$1="C",MAX(0,$C913-Q$2)))</f>
        <v>0</v>
      </c>
      <c r="R913" s="103" t="n">
        <f aca="false">IF(R$1="P",MAX(0,R$2-$C913),IF(R$1="C",MAX(0,$C913-R$2)))</f>
        <v>0</v>
      </c>
      <c r="S913" s="103" t="n">
        <f aca="false">IF(S$1="P",MAX(0,S$2-$C913),IF(S$1="C",MAX(0,$C913-S$2)))</f>
        <v>0</v>
      </c>
      <c r="T913" s="104" t="n">
        <f aca="false">A913</f>
        <v>43</v>
      </c>
      <c r="U913" s="105" t="n">
        <f aca="false">VLOOKUP($B913,Gas!$B$3:$E$2506,2)</f>
        <v>2.995</v>
      </c>
      <c r="V913" s="46" t="n">
        <f aca="false">C913/U913</f>
        <v>13.2353923205342</v>
      </c>
      <c r="W913" s="99" t="n">
        <f aca="false">VLOOKUP($B913,Gas!$B$3:$E$2506,4)</f>
        <v>0.563276852408696</v>
      </c>
    </row>
    <row r="914" customFormat="false" ht="12.75" hidden="false" customHeight="false" outlineLevel="0" collapsed="false">
      <c r="A914" s="95" t="n">
        <f aca="false">MONTH(B914)+(YEAR(B914)-1998)*12</f>
        <v>43</v>
      </c>
      <c r="B914" s="101" t="n">
        <v>37082</v>
      </c>
      <c r="C914" s="102" t="n">
        <v>46.65</v>
      </c>
      <c r="D914" s="98" t="n">
        <f aca="false">LN(C914/C913)</f>
        <v>0.162834217831566</v>
      </c>
      <c r="E914" s="106" t="n">
        <f aca="false">STDEV(D905:D914)*SQRT(trade_day)</f>
        <v>3.0464075255429</v>
      </c>
      <c r="F914" s="97"/>
      <c r="G914" s="103" t="n">
        <f aca="false">IF(G$1="P",MAX(0,G$2-$C914),IF(G$1="C",MAX(0,$C914-G$2)))</f>
        <v>0</v>
      </c>
      <c r="H914" s="103" t="n">
        <f aca="false">IF(H$1="P",MAX(0,H$2-$C914),IF(H$1="C",MAX(0,$C914-H$2)))</f>
        <v>0</v>
      </c>
      <c r="I914" s="103" t="n">
        <f aca="false">IF(I$1="P",MAX(0,I$2-$C914),IF(I$1="C",MAX(0,$C914-I$2)))</f>
        <v>0</v>
      </c>
      <c r="J914" s="103" t="n">
        <f aca="false">IF(J$1="P",MAX(0,J$2-$C914),IF(J$1="C",MAX(0,$C914-J$2)))</f>
        <v>0</v>
      </c>
      <c r="K914" s="103" t="n">
        <f aca="false">IF(K$1="P",MAX(0,K$2-$C914),IF(K$1="C",MAX(0,$C914-K$2)))</f>
        <v>0</v>
      </c>
      <c r="L914" s="103" t="n">
        <f aca="false">IF(L$1="P",MAX(0,L$2-$C914),IF(L$1="C",MAX(0,$C914-L$2)))</f>
        <v>3.35</v>
      </c>
      <c r="M914" s="103" t="n">
        <f aca="false">IF(M$1="P",MAX(0,M$2-$C914),IF(M$1="C",MAX(0,$C914-M$2)))</f>
        <v>26.65</v>
      </c>
      <c r="N914" s="103" t="n">
        <f aca="false">IF(N$1="P",MAX(0,N$2-$C914),IF(N$1="C",MAX(0,$C914-N$2)))</f>
        <v>21.65</v>
      </c>
      <c r="O914" s="103" t="n">
        <f aca="false">IF(O$1="P",MAX(0,O$2-$C914),IF(O$1="C",MAX(0,$C914-O$2)))</f>
        <v>16.65</v>
      </c>
      <c r="P914" s="103" t="n">
        <f aca="false">IF(P$1="P",MAX(0,P$2-$C914),IF(P$1="C",MAX(0,$C914-P$2)))</f>
        <v>11.65</v>
      </c>
      <c r="Q914" s="103" t="n">
        <f aca="false">IF(Q$1="P",MAX(0,Q$2-$C914),IF(Q$1="C",MAX(0,$C914-Q$2)))</f>
        <v>6.65</v>
      </c>
      <c r="R914" s="103" t="n">
        <f aca="false">IF(R$1="P",MAX(0,R$2-$C914),IF(R$1="C",MAX(0,$C914-R$2)))</f>
        <v>0</v>
      </c>
      <c r="S914" s="103" t="n">
        <f aca="false">IF(S$1="P",MAX(0,S$2-$C914),IF(S$1="C",MAX(0,$C914-S$2)))</f>
        <v>0</v>
      </c>
      <c r="T914" s="104" t="n">
        <f aca="false">A914</f>
        <v>43</v>
      </c>
      <c r="U914" s="105" t="n">
        <f aca="false">VLOOKUP($B914,Gas!$B$3:$E$2506,2)</f>
        <v>3.1</v>
      </c>
      <c r="V914" s="46" t="n">
        <f aca="false">C914/U914</f>
        <v>15.0483870967742</v>
      </c>
      <c r="W914" s="99" t="n">
        <f aca="false">VLOOKUP($B914,Gas!$B$3:$E$2506,4)</f>
        <v>0.616790213692392</v>
      </c>
    </row>
    <row r="915" customFormat="false" ht="12.75" hidden="false" customHeight="false" outlineLevel="0" collapsed="false">
      <c r="A915" s="95" t="n">
        <f aca="false">MONTH(B915)+(YEAR(B915)-1998)*12</f>
        <v>43</v>
      </c>
      <c r="B915" s="101" t="n">
        <v>37083</v>
      </c>
      <c r="C915" s="102" t="n">
        <v>42.14</v>
      </c>
      <c r="D915" s="98" t="n">
        <f aca="false">LN(C915/C914)</f>
        <v>-0.10167551891731</v>
      </c>
      <c r="E915" s="106" t="n">
        <f aca="false">STDEV(D906:D915)*SQRT(trade_day)</f>
        <v>3.11359920762157</v>
      </c>
      <c r="F915" s="97"/>
      <c r="G915" s="103" t="n">
        <f aca="false">IF(G$1="P",MAX(0,G$2-$C915),IF(G$1="C",MAX(0,$C915-G$2)))</f>
        <v>0</v>
      </c>
      <c r="H915" s="103" t="n">
        <f aca="false">IF(H$1="P",MAX(0,H$2-$C915),IF(H$1="C",MAX(0,$C915-H$2)))</f>
        <v>0</v>
      </c>
      <c r="I915" s="103" t="n">
        <f aca="false">IF(I$1="P",MAX(0,I$2-$C915),IF(I$1="C",MAX(0,$C915-I$2)))</f>
        <v>0</v>
      </c>
      <c r="J915" s="103" t="n">
        <f aca="false">IF(J$1="P",MAX(0,J$2-$C915),IF(J$1="C",MAX(0,$C915-J$2)))</f>
        <v>0</v>
      </c>
      <c r="K915" s="103" t="n">
        <f aca="false">IF(K$1="P",MAX(0,K$2-$C915),IF(K$1="C",MAX(0,$C915-K$2)))</f>
        <v>0</v>
      </c>
      <c r="L915" s="103" t="n">
        <f aca="false">IF(L$1="P",MAX(0,L$2-$C915),IF(L$1="C",MAX(0,$C915-L$2)))</f>
        <v>7.86</v>
      </c>
      <c r="M915" s="103" t="n">
        <f aca="false">IF(M$1="P",MAX(0,M$2-$C915),IF(M$1="C",MAX(0,$C915-M$2)))</f>
        <v>22.14</v>
      </c>
      <c r="N915" s="103" t="n">
        <f aca="false">IF(N$1="P",MAX(0,N$2-$C915),IF(N$1="C",MAX(0,$C915-N$2)))</f>
        <v>17.14</v>
      </c>
      <c r="O915" s="103" t="n">
        <f aca="false">IF(O$1="P",MAX(0,O$2-$C915),IF(O$1="C",MAX(0,$C915-O$2)))</f>
        <v>12.14</v>
      </c>
      <c r="P915" s="103" t="n">
        <f aca="false">IF(P$1="P",MAX(0,P$2-$C915),IF(P$1="C",MAX(0,$C915-P$2)))</f>
        <v>7.14</v>
      </c>
      <c r="Q915" s="103" t="n">
        <f aca="false">IF(Q$1="P",MAX(0,Q$2-$C915),IF(Q$1="C",MAX(0,$C915-Q$2)))</f>
        <v>2.14</v>
      </c>
      <c r="R915" s="103" t="n">
        <f aca="false">IF(R$1="P",MAX(0,R$2-$C915),IF(R$1="C",MAX(0,$C915-R$2)))</f>
        <v>0</v>
      </c>
      <c r="S915" s="103" t="n">
        <f aca="false">IF(S$1="P",MAX(0,S$2-$C915),IF(S$1="C",MAX(0,$C915-S$2)))</f>
        <v>0</v>
      </c>
      <c r="T915" s="104" t="n">
        <f aca="false">A915</f>
        <v>43</v>
      </c>
      <c r="U915" s="105" t="n">
        <f aca="false">VLOOKUP($B915,Gas!$B$3:$E$2506,2)</f>
        <v>3.18</v>
      </c>
      <c r="V915" s="46" t="n">
        <f aca="false">C915/U915</f>
        <v>13.251572327044</v>
      </c>
      <c r="W915" s="99" t="n">
        <f aca="false">VLOOKUP($B915,Gas!$B$3:$E$2506,4)</f>
        <v>0.440229141599072</v>
      </c>
    </row>
    <row r="916" customFormat="false" ht="12.75" hidden="false" customHeight="false" outlineLevel="0" collapsed="false">
      <c r="A916" s="95" t="n">
        <f aca="false">MONTH(B916)+(YEAR(B916)-1998)*12</f>
        <v>43</v>
      </c>
      <c r="B916" s="101" t="n">
        <v>37084</v>
      </c>
      <c r="C916" s="102" t="n">
        <v>33.08</v>
      </c>
      <c r="D916" s="98" t="n">
        <f aca="false">LN(C916/C915)</f>
        <v>-0.242068538220553</v>
      </c>
      <c r="E916" s="106" t="n">
        <f aca="false">STDEV(D907:D916)*SQRT(trade_day)</f>
        <v>3.3654944852201</v>
      </c>
      <c r="F916" s="97"/>
      <c r="G916" s="103" t="n">
        <f aca="false">IF(G$1="P",MAX(0,G$2-$C916),IF(G$1="C",MAX(0,$C916-G$2)))</f>
        <v>0</v>
      </c>
      <c r="H916" s="103" t="n">
        <f aca="false">IF(H$1="P",MAX(0,H$2-$C916),IF(H$1="C",MAX(0,$C916-H$2)))</f>
        <v>0</v>
      </c>
      <c r="I916" s="103" t="n">
        <f aca="false">IF(I$1="P",MAX(0,I$2-$C916),IF(I$1="C",MAX(0,$C916-I$2)))</f>
        <v>0</v>
      </c>
      <c r="J916" s="103" t="n">
        <f aca="false">IF(J$1="P",MAX(0,J$2-$C916),IF(J$1="C",MAX(0,$C916-J$2)))</f>
        <v>1.92</v>
      </c>
      <c r="K916" s="103" t="n">
        <f aca="false">IF(K$1="P",MAX(0,K$2-$C916),IF(K$1="C",MAX(0,$C916-K$2)))</f>
        <v>6.92</v>
      </c>
      <c r="L916" s="103" t="n">
        <f aca="false">IF(L$1="P",MAX(0,L$2-$C916),IF(L$1="C",MAX(0,$C916-L$2)))</f>
        <v>16.92</v>
      </c>
      <c r="M916" s="103" t="n">
        <f aca="false">IF(M$1="P",MAX(0,M$2-$C916),IF(M$1="C",MAX(0,$C916-M$2)))</f>
        <v>13.08</v>
      </c>
      <c r="N916" s="103" t="n">
        <f aca="false">IF(N$1="P",MAX(0,N$2-$C916),IF(N$1="C",MAX(0,$C916-N$2)))</f>
        <v>8.08</v>
      </c>
      <c r="O916" s="103" t="n">
        <f aca="false">IF(O$1="P",MAX(0,O$2-$C916),IF(O$1="C",MAX(0,$C916-O$2)))</f>
        <v>3.08</v>
      </c>
      <c r="P916" s="103" t="n">
        <f aca="false">IF(P$1="P",MAX(0,P$2-$C916),IF(P$1="C",MAX(0,$C916-P$2)))</f>
        <v>0</v>
      </c>
      <c r="Q916" s="103" t="n">
        <f aca="false">IF(Q$1="P",MAX(0,Q$2-$C916),IF(Q$1="C",MAX(0,$C916-Q$2)))</f>
        <v>0</v>
      </c>
      <c r="R916" s="103" t="n">
        <f aca="false">IF(R$1="P",MAX(0,R$2-$C916),IF(R$1="C",MAX(0,$C916-R$2)))</f>
        <v>0</v>
      </c>
      <c r="S916" s="103" t="n">
        <f aca="false">IF(S$1="P",MAX(0,S$2-$C916),IF(S$1="C",MAX(0,$C916-S$2)))</f>
        <v>0</v>
      </c>
      <c r="T916" s="104" t="n">
        <f aca="false">A916</f>
        <v>43</v>
      </c>
      <c r="U916" s="105" t="n">
        <f aca="false">VLOOKUP($B916,Gas!$B$3:$E$2506,2)</f>
        <v>3.205</v>
      </c>
      <c r="V916" s="46" t="n">
        <f aca="false">C916/U916</f>
        <v>10.3213728549142</v>
      </c>
      <c r="W916" s="99" t="n">
        <f aca="false">VLOOKUP($B916,Gas!$B$3:$E$2506,4)</f>
        <v>0.438443783937567</v>
      </c>
    </row>
    <row r="917" customFormat="false" ht="12.75" hidden="false" customHeight="false" outlineLevel="0" collapsed="false">
      <c r="A917" s="95" t="n">
        <f aca="false">MONTH(B917)+(YEAR(B917)-1998)*12</f>
        <v>43</v>
      </c>
      <c r="B917" s="101" t="n">
        <v>37085</v>
      </c>
      <c r="C917" s="102" t="n">
        <v>28.38</v>
      </c>
      <c r="D917" s="98" t="n">
        <f aca="false">LN(C917/C916)</f>
        <v>-0.153244198423594</v>
      </c>
      <c r="E917" s="106" t="n">
        <f aca="false">STDEV(D908:D917)*SQRT(trade_day)</f>
        <v>3.24567355097234</v>
      </c>
      <c r="F917" s="97"/>
      <c r="G917" s="103" t="n">
        <f aca="false">IF(G$1="P",MAX(0,G$2-$C917),IF(G$1="C",MAX(0,$C917-G$2)))</f>
        <v>0</v>
      </c>
      <c r="H917" s="103" t="n">
        <f aca="false">IF(H$1="P",MAX(0,H$2-$C917),IF(H$1="C",MAX(0,$C917-H$2)))</f>
        <v>0</v>
      </c>
      <c r="I917" s="103" t="n">
        <f aca="false">IF(I$1="P",MAX(0,I$2-$C917),IF(I$1="C",MAX(0,$C917-I$2)))</f>
        <v>1.62</v>
      </c>
      <c r="J917" s="103" t="n">
        <f aca="false">IF(J$1="P",MAX(0,J$2-$C917),IF(J$1="C",MAX(0,$C917-J$2)))</f>
        <v>6.62</v>
      </c>
      <c r="K917" s="103" t="n">
        <f aca="false">IF(K$1="P",MAX(0,K$2-$C917),IF(K$1="C",MAX(0,$C917-K$2)))</f>
        <v>11.62</v>
      </c>
      <c r="L917" s="103" t="n">
        <f aca="false">IF(L$1="P",MAX(0,L$2-$C917),IF(L$1="C",MAX(0,$C917-L$2)))</f>
        <v>21.62</v>
      </c>
      <c r="M917" s="103" t="n">
        <f aca="false">IF(M$1="P",MAX(0,M$2-$C917),IF(M$1="C",MAX(0,$C917-M$2)))</f>
        <v>8.38</v>
      </c>
      <c r="N917" s="103" t="n">
        <f aca="false">IF(N$1="P",MAX(0,N$2-$C917),IF(N$1="C",MAX(0,$C917-N$2)))</f>
        <v>3.38</v>
      </c>
      <c r="O917" s="103" t="n">
        <f aca="false">IF(O$1="P",MAX(0,O$2-$C917),IF(O$1="C",MAX(0,$C917-O$2)))</f>
        <v>0</v>
      </c>
      <c r="P917" s="103" t="n">
        <f aca="false">IF(P$1="P",MAX(0,P$2-$C917),IF(P$1="C",MAX(0,$C917-P$2)))</f>
        <v>0</v>
      </c>
      <c r="Q917" s="103" t="n">
        <f aca="false">IF(Q$1="P",MAX(0,Q$2-$C917),IF(Q$1="C",MAX(0,$C917-Q$2)))</f>
        <v>0</v>
      </c>
      <c r="R917" s="103" t="n">
        <f aca="false">IF(R$1="P",MAX(0,R$2-$C917),IF(R$1="C",MAX(0,$C917-R$2)))</f>
        <v>0</v>
      </c>
      <c r="S917" s="103" t="n">
        <f aca="false">IF(S$1="P",MAX(0,S$2-$C917),IF(S$1="C",MAX(0,$C917-S$2)))</f>
        <v>0</v>
      </c>
      <c r="T917" s="104" t="n">
        <f aca="false">A917</f>
        <v>43</v>
      </c>
      <c r="U917" s="105" t="n">
        <f aca="false">VLOOKUP($B917,Gas!$B$3:$E$2506,2)</f>
        <v>3.3</v>
      </c>
      <c r="V917" s="46" t="n">
        <f aca="false">C917/U917</f>
        <v>8.6</v>
      </c>
      <c r="W917" s="99" t="n">
        <f aca="false">VLOOKUP($B917,Gas!$B$3:$E$2506,4)</f>
        <v>0.410588763284174</v>
      </c>
    </row>
    <row r="918" customFormat="false" ht="12.75" hidden="false" customHeight="false" outlineLevel="0" collapsed="false">
      <c r="A918" s="95" t="n">
        <f aca="false">MONTH(B918)+(YEAR(B918)-1998)*12</f>
        <v>43</v>
      </c>
      <c r="B918" s="101" t="n">
        <v>37088</v>
      </c>
      <c r="C918" s="102" t="n">
        <v>42.14</v>
      </c>
      <c r="D918" s="98" t="n">
        <f aca="false">LN(C918/C917)</f>
        <v>0.395312736644146</v>
      </c>
      <c r="E918" s="106" t="n">
        <f aca="false">STDEV(D909:D918)*SQRT(trade_day)</f>
        <v>3.85398868587146</v>
      </c>
      <c r="F918" s="97"/>
      <c r="G918" s="103" t="n">
        <f aca="false">IF(G$1="P",MAX(0,G$2-$C918),IF(G$1="C",MAX(0,$C918-G$2)))</f>
        <v>0</v>
      </c>
      <c r="H918" s="103" t="n">
        <f aca="false">IF(H$1="P",MAX(0,H$2-$C918),IF(H$1="C",MAX(0,$C918-H$2)))</f>
        <v>0</v>
      </c>
      <c r="I918" s="103" t="n">
        <f aca="false">IF(I$1="P",MAX(0,I$2-$C918),IF(I$1="C",MAX(0,$C918-I$2)))</f>
        <v>0</v>
      </c>
      <c r="J918" s="103" t="n">
        <f aca="false">IF(J$1="P",MAX(0,J$2-$C918),IF(J$1="C",MAX(0,$C918-J$2)))</f>
        <v>0</v>
      </c>
      <c r="K918" s="103" t="n">
        <f aca="false">IF(K$1="P",MAX(0,K$2-$C918),IF(K$1="C",MAX(0,$C918-K$2)))</f>
        <v>0</v>
      </c>
      <c r="L918" s="103" t="n">
        <f aca="false">IF(L$1="P",MAX(0,L$2-$C918),IF(L$1="C",MAX(0,$C918-L$2)))</f>
        <v>7.86</v>
      </c>
      <c r="M918" s="103" t="n">
        <f aca="false">IF(M$1="P",MAX(0,M$2-$C918),IF(M$1="C",MAX(0,$C918-M$2)))</f>
        <v>22.14</v>
      </c>
      <c r="N918" s="103" t="n">
        <f aca="false">IF(N$1="P",MAX(0,N$2-$C918),IF(N$1="C",MAX(0,$C918-N$2)))</f>
        <v>17.14</v>
      </c>
      <c r="O918" s="103" t="n">
        <f aca="false">IF(O$1="P",MAX(0,O$2-$C918),IF(O$1="C",MAX(0,$C918-O$2)))</f>
        <v>12.14</v>
      </c>
      <c r="P918" s="103" t="n">
        <f aca="false">IF(P$1="P",MAX(0,P$2-$C918),IF(P$1="C",MAX(0,$C918-P$2)))</f>
        <v>7.14</v>
      </c>
      <c r="Q918" s="103" t="n">
        <f aca="false">IF(Q$1="P",MAX(0,Q$2-$C918),IF(Q$1="C",MAX(0,$C918-Q$2)))</f>
        <v>2.14</v>
      </c>
      <c r="R918" s="103" t="n">
        <f aca="false">IF(R$1="P",MAX(0,R$2-$C918),IF(R$1="C",MAX(0,$C918-R$2)))</f>
        <v>0</v>
      </c>
      <c r="S918" s="103" t="n">
        <f aca="false">IF(S$1="P",MAX(0,S$2-$C918),IF(S$1="C",MAX(0,$C918-S$2)))</f>
        <v>0</v>
      </c>
      <c r="T918" s="104" t="n">
        <f aca="false">A918</f>
        <v>43</v>
      </c>
      <c r="U918" s="105" t="n">
        <f aca="false">VLOOKUP($B918,Gas!$B$3:$E$2506,2)</f>
        <v>3.155</v>
      </c>
      <c r="V918" s="46" t="n">
        <f aca="false">C918/U918</f>
        <v>13.3565768621236</v>
      </c>
      <c r="W918" s="99" t="n">
        <f aca="false">VLOOKUP($B918,Gas!$B$3:$E$2506,4)</f>
        <v>0.490260796619617</v>
      </c>
    </row>
    <row r="919" customFormat="false" ht="12.75" hidden="false" customHeight="false" outlineLevel="0" collapsed="false">
      <c r="A919" s="95" t="n">
        <f aca="false">MONTH(B919)+(YEAR(B919)-1998)*12</f>
        <v>43</v>
      </c>
      <c r="B919" s="101" t="n">
        <v>37089</v>
      </c>
      <c r="C919" s="102" t="n">
        <v>42.22</v>
      </c>
      <c r="D919" s="98" t="n">
        <f aca="false">LN(C919/C918)</f>
        <v>0.00189663404413159</v>
      </c>
      <c r="E919" s="106" t="n">
        <f aca="false">STDEV(D910:D919)*SQRT(trade_day)</f>
        <v>3.52821914751805</v>
      </c>
      <c r="F919" s="97"/>
      <c r="G919" s="103" t="n">
        <f aca="false">IF(G$1="P",MAX(0,G$2-$C919),IF(G$1="C",MAX(0,$C919-G$2)))</f>
        <v>0</v>
      </c>
      <c r="H919" s="103" t="n">
        <f aca="false">IF(H$1="P",MAX(0,H$2-$C919),IF(H$1="C",MAX(0,$C919-H$2)))</f>
        <v>0</v>
      </c>
      <c r="I919" s="103" t="n">
        <f aca="false">IF(I$1="P",MAX(0,I$2-$C919),IF(I$1="C",MAX(0,$C919-I$2)))</f>
        <v>0</v>
      </c>
      <c r="J919" s="103" t="n">
        <f aca="false">IF(J$1="P",MAX(0,J$2-$C919),IF(J$1="C",MAX(0,$C919-J$2)))</f>
        <v>0</v>
      </c>
      <c r="K919" s="103" t="n">
        <f aca="false">IF(K$1="P",MAX(0,K$2-$C919),IF(K$1="C",MAX(0,$C919-K$2)))</f>
        <v>0</v>
      </c>
      <c r="L919" s="103" t="n">
        <f aca="false">IF(L$1="P",MAX(0,L$2-$C919),IF(L$1="C",MAX(0,$C919-L$2)))</f>
        <v>7.78</v>
      </c>
      <c r="M919" s="103" t="n">
        <f aca="false">IF(M$1="P",MAX(0,M$2-$C919),IF(M$1="C",MAX(0,$C919-M$2)))</f>
        <v>22.22</v>
      </c>
      <c r="N919" s="103" t="n">
        <f aca="false">IF(N$1="P",MAX(0,N$2-$C919),IF(N$1="C",MAX(0,$C919-N$2)))</f>
        <v>17.22</v>
      </c>
      <c r="O919" s="103" t="n">
        <f aca="false">IF(O$1="P",MAX(0,O$2-$C919),IF(O$1="C",MAX(0,$C919-O$2)))</f>
        <v>12.22</v>
      </c>
      <c r="P919" s="103" t="n">
        <f aca="false">IF(P$1="P",MAX(0,P$2-$C919),IF(P$1="C",MAX(0,$C919-P$2)))</f>
        <v>7.22</v>
      </c>
      <c r="Q919" s="103" t="n">
        <f aca="false">IF(Q$1="P",MAX(0,Q$2-$C919),IF(Q$1="C",MAX(0,$C919-Q$2)))</f>
        <v>2.22</v>
      </c>
      <c r="R919" s="103" t="n">
        <f aca="false">IF(R$1="P",MAX(0,R$2-$C919),IF(R$1="C",MAX(0,$C919-R$2)))</f>
        <v>0</v>
      </c>
      <c r="S919" s="103" t="n">
        <f aca="false">IF(S$1="P",MAX(0,S$2-$C919),IF(S$1="C",MAX(0,$C919-S$2)))</f>
        <v>0</v>
      </c>
      <c r="T919" s="104" t="n">
        <f aca="false">A919</f>
        <v>43</v>
      </c>
      <c r="U919" s="105" t="n">
        <f aca="false">VLOOKUP($B919,Gas!$B$3:$E$2506,2)</f>
        <v>3.075</v>
      </c>
      <c r="V919" s="46" t="n">
        <f aca="false">C919/U919</f>
        <v>13.730081300813</v>
      </c>
      <c r="W919" s="99" t="n">
        <f aca="false">VLOOKUP($B919,Gas!$B$3:$E$2506,4)</f>
        <v>0.466251762991043</v>
      </c>
    </row>
    <row r="920" customFormat="false" ht="12.75" hidden="false" customHeight="false" outlineLevel="0" collapsed="false">
      <c r="A920" s="95" t="n">
        <f aca="false">MONTH(B920)+(YEAR(B920)-1998)*12</f>
        <v>43</v>
      </c>
      <c r="B920" s="101" t="n">
        <v>37090</v>
      </c>
      <c r="C920" s="102" t="n">
        <v>44.61</v>
      </c>
      <c r="D920" s="98" t="n">
        <f aca="false">LN(C920/C919)</f>
        <v>0.0550640067199989</v>
      </c>
      <c r="E920" s="106" t="n">
        <f aca="false">STDEV(D911:D920)*SQRT(trade_day)</f>
        <v>3.28212276949175</v>
      </c>
      <c r="F920" s="97"/>
      <c r="G920" s="103" t="n">
        <f aca="false">IF(G$1="P",MAX(0,G$2-$C920),IF(G$1="C",MAX(0,$C920-G$2)))</f>
        <v>0</v>
      </c>
      <c r="H920" s="103" t="n">
        <f aca="false">IF(H$1="P",MAX(0,H$2-$C920),IF(H$1="C",MAX(0,$C920-H$2)))</f>
        <v>0</v>
      </c>
      <c r="I920" s="103" t="n">
        <f aca="false">IF(I$1="P",MAX(0,I$2-$C920),IF(I$1="C",MAX(0,$C920-I$2)))</f>
        <v>0</v>
      </c>
      <c r="J920" s="103" t="n">
        <f aca="false">IF(J$1="P",MAX(0,J$2-$C920),IF(J$1="C",MAX(0,$C920-J$2)))</f>
        <v>0</v>
      </c>
      <c r="K920" s="103" t="n">
        <f aca="false">IF(K$1="P",MAX(0,K$2-$C920),IF(K$1="C",MAX(0,$C920-K$2)))</f>
        <v>0</v>
      </c>
      <c r="L920" s="103" t="n">
        <f aca="false">IF(L$1="P",MAX(0,L$2-$C920),IF(L$1="C",MAX(0,$C920-L$2)))</f>
        <v>5.39</v>
      </c>
      <c r="M920" s="103" t="n">
        <f aca="false">IF(M$1="P",MAX(0,M$2-$C920),IF(M$1="C",MAX(0,$C920-M$2)))</f>
        <v>24.61</v>
      </c>
      <c r="N920" s="103" t="n">
        <f aca="false">IF(N$1="P",MAX(0,N$2-$C920),IF(N$1="C",MAX(0,$C920-N$2)))</f>
        <v>19.61</v>
      </c>
      <c r="O920" s="103" t="n">
        <f aca="false">IF(O$1="P",MAX(0,O$2-$C920),IF(O$1="C",MAX(0,$C920-O$2)))</f>
        <v>14.61</v>
      </c>
      <c r="P920" s="103" t="n">
        <f aca="false">IF(P$1="P",MAX(0,P$2-$C920),IF(P$1="C",MAX(0,$C920-P$2)))</f>
        <v>9.61</v>
      </c>
      <c r="Q920" s="103" t="n">
        <f aca="false">IF(Q$1="P",MAX(0,Q$2-$C920),IF(Q$1="C",MAX(0,$C920-Q$2)))</f>
        <v>4.61</v>
      </c>
      <c r="R920" s="103" t="n">
        <f aca="false">IF(R$1="P",MAX(0,R$2-$C920),IF(R$1="C",MAX(0,$C920-R$2)))</f>
        <v>0</v>
      </c>
      <c r="S920" s="103" t="n">
        <f aca="false">IF(S$1="P",MAX(0,S$2-$C920),IF(S$1="C",MAX(0,$C920-S$2)))</f>
        <v>0</v>
      </c>
      <c r="T920" s="104" t="n">
        <f aca="false">A920</f>
        <v>43</v>
      </c>
      <c r="U920" s="105" t="n">
        <f aca="false">VLOOKUP($B920,Gas!$B$3:$E$2506,2)</f>
        <v>3.12</v>
      </c>
      <c r="V920" s="46" t="n">
        <f aca="false">C920/U920</f>
        <v>14.2980769230769</v>
      </c>
      <c r="W920" s="99" t="n">
        <f aca="false">VLOOKUP($B920,Gas!$B$3:$E$2506,4)</f>
        <v>0.471156331598379</v>
      </c>
    </row>
    <row r="921" customFormat="false" ht="12.75" hidden="false" customHeight="false" outlineLevel="0" collapsed="false">
      <c r="A921" s="95" t="n">
        <f aca="false">MONTH(B921)+(YEAR(B921)-1998)*12</f>
        <v>43</v>
      </c>
      <c r="B921" s="101" t="n">
        <v>37091</v>
      </c>
      <c r="C921" s="102" t="n">
        <v>47.43</v>
      </c>
      <c r="D921" s="98" t="n">
        <f aca="false">LN(C921/C920)</f>
        <v>0.061296890749317</v>
      </c>
      <c r="E921" s="106" t="n">
        <f aca="false">STDEV(D912:D921)*SQRT(trade_day)</f>
        <v>3.27792400764142</v>
      </c>
      <c r="F921" s="97"/>
      <c r="G921" s="103" t="n">
        <f aca="false">IF(G$1="P",MAX(0,G$2-$C921),IF(G$1="C",MAX(0,$C921-G$2)))</f>
        <v>0</v>
      </c>
      <c r="H921" s="103" t="n">
        <f aca="false">IF(H$1="P",MAX(0,H$2-$C921),IF(H$1="C",MAX(0,$C921-H$2)))</f>
        <v>0</v>
      </c>
      <c r="I921" s="103" t="n">
        <f aca="false">IF(I$1="P",MAX(0,I$2-$C921),IF(I$1="C",MAX(0,$C921-I$2)))</f>
        <v>0</v>
      </c>
      <c r="J921" s="103" t="n">
        <f aca="false">IF(J$1="P",MAX(0,J$2-$C921),IF(J$1="C",MAX(0,$C921-J$2)))</f>
        <v>0</v>
      </c>
      <c r="K921" s="103" t="n">
        <f aca="false">IF(K$1="P",MAX(0,K$2-$C921),IF(K$1="C",MAX(0,$C921-K$2)))</f>
        <v>0</v>
      </c>
      <c r="L921" s="103" t="n">
        <f aca="false">IF(L$1="P",MAX(0,L$2-$C921),IF(L$1="C",MAX(0,$C921-L$2)))</f>
        <v>2.57</v>
      </c>
      <c r="M921" s="103" t="n">
        <f aca="false">IF(M$1="P",MAX(0,M$2-$C921),IF(M$1="C",MAX(0,$C921-M$2)))</f>
        <v>27.43</v>
      </c>
      <c r="N921" s="103" t="n">
        <f aca="false">IF(N$1="P",MAX(0,N$2-$C921),IF(N$1="C",MAX(0,$C921-N$2)))</f>
        <v>22.43</v>
      </c>
      <c r="O921" s="103" t="n">
        <f aca="false">IF(O$1="P",MAX(0,O$2-$C921),IF(O$1="C",MAX(0,$C921-O$2)))</f>
        <v>17.43</v>
      </c>
      <c r="P921" s="103" t="n">
        <f aca="false">IF(P$1="P",MAX(0,P$2-$C921),IF(P$1="C",MAX(0,$C921-P$2)))</f>
        <v>12.43</v>
      </c>
      <c r="Q921" s="103" t="n">
        <f aca="false">IF(Q$1="P",MAX(0,Q$2-$C921),IF(Q$1="C",MAX(0,$C921-Q$2)))</f>
        <v>7.43</v>
      </c>
      <c r="R921" s="103" t="n">
        <f aca="false">IF(R$1="P",MAX(0,R$2-$C921),IF(R$1="C",MAX(0,$C921-R$2)))</f>
        <v>0</v>
      </c>
      <c r="S921" s="103" t="n">
        <f aca="false">IF(S$1="P",MAX(0,S$2-$C921),IF(S$1="C",MAX(0,$C921-S$2)))</f>
        <v>0</v>
      </c>
      <c r="T921" s="104" t="n">
        <f aca="false">A921</f>
        <v>43</v>
      </c>
      <c r="U921" s="105" t="n">
        <f aca="false">VLOOKUP($B921,Gas!$B$3:$E$2506,2)</f>
        <v>3.145</v>
      </c>
      <c r="V921" s="46" t="n">
        <f aca="false">C921/U921</f>
        <v>15.0810810810811</v>
      </c>
      <c r="W921" s="99" t="n">
        <f aca="false">VLOOKUP($B921,Gas!$B$3:$E$2506,4)</f>
        <v>0.470814456555648</v>
      </c>
    </row>
    <row r="922" customFormat="false" ht="12.75" hidden="false" customHeight="false" outlineLevel="0" collapsed="false">
      <c r="A922" s="95" t="n">
        <f aca="false">MONTH(B922)+(YEAR(B922)-1998)*12</f>
        <v>43</v>
      </c>
      <c r="B922" s="101" t="n">
        <v>37092</v>
      </c>
      <c r="C922" s="102" t="n">
        <v>45.34</v>
      </c>
      <c r="D922" s="98" t="n">
        <f aca="false">LN(C922/C921)</f>
        <v>-0.0450652948101074</v>
      </c>
      <c r="E922" s="106" t="n">
        <f aca="false">STDEV(D913:D922)*SQRT(trade_day)</f>
        <v>3.3165282697386</v>
      </c>
      <c r="F922" s="97"/>
      <c r="G922" s="103" t="n">
        <f aca="false">IF(G$1="P",MAX(0,G$2-$C922),IF(G$1="C",MAX(0,$C922-G$2)))</f>
        <v>0</v>
      </c>
      <c r="H922" s="103" t="n">
        <f aca="false">IF(H$1="P",MAX(0,H$2-$C922),IF(H$1="C",MAX(0,$C922-H$2)))</f>
        <v>0</v>
      </c>
      <c r="I922" s="103" t="n">
        <f aca="false">IF(I$1="P",MAX(0,I$2-$C922),IF(I$1="C",MAX(0,$C922-I$2)))</f>
        <v>0</v>
      </c>
      <c r="J922" s="103" t="n">
        <f aca="false">IF(J$1="P",MAX(0,J$2-$C922),IF(J$1="C",MAX(0,$C922-J$2)))</f>
        <v>0</v>
      </c>
      <c r="K922" s="103" t="n">
        <f aca="false">IF(K$1="P",MAX(0,K$2-$C922),IF(K$1="C",MAX(0,$C922-K$2)))</f>
        <v>0</v>
      </c>
      <c r="L922" s="103" t="n">
        <f aca="false">IF(L$1="P",MAX(0,L$2-$C922),IF(L$1="C",MAX(0,$C922-L$2)))</f>
        <v>4.66</v>
      </c>
      <c r="M922" s="103" t="n">
        <f aca="false">IF(M$1="P",MAX(0,M$2-$C922),IF(M$1="C",MAX(0,$C922-M$2)))</f>
        <v>25.34</v>
      </c>
      <c r="N922" s="103" t="n">
        <f aca="false">IF(N$1="P",MAX(0,N$2-$C922),IF(N$1="C",MAX(0,$C922-N$2)))</f>
        <v>20.34</v>
      </c>
      <c r="O922" s="103" t="n">
        <f aca="false">IF(O$1="P",MAX(0,O$2-$C922),IF(O$1="C",MAX(0,$C922-O$2)))</f>
        <v>15.34</v>
      </c>
      <c r="P922" s="103" t="n">
        <f aca="false">IF(P$1="P",MAX(0,P$2-$C922),IF(P$1="C",MAX(0,$C922-P$2)))</f>
        <v>10.34</v>
      </c>
      <c r="Q922" s="103" t="n">
        <f aca="false">IF(Q$1="P",MAX(0,Q$2-$C922),IF(Q$1="C",MAX(0,$C922-Q$2)))</f>
        <v>5.34</v>
      </c>
      <c r="R922" s="103" t="n">
        <f aca="false">IF(R$1="P",MAX(0,R$2-$C922),IF(R$1="C",MAX(0,$C922-R$2)))</f>
        <v>0</v>
      </c>
      <c r="S922" s="103" t="n">
        <f aca="false">IF(S$1="P",MAX(0,S$2-$C922),IF(S$1="C",MAX(0,$C922-S$2)))</f>
        <v>0</v>
      </c>
      <c r="T922" s="104" t="n">
        <f aca="false">A922</f>
        <v>43</v>
      </c>
      <c r="U922" s="105" t="n">
        <f aca="false">VLOOKUP($B922,Gas!$B$3:$E$2506,2)</f>
        <v>3.025</v>
      </c>
      <c r="V922" s="46" t="n">
        <f aca="false">C922/U922</f>
        <v>14.9884297520661</v>
      </c>
      <c r="W922" s="99" t="n">
        <f aca="false">VLOOKUP($B922,Gas!$B$3:$E$2506,4)</f>
        <v>0.49208108155232</v>
      </c>
    </row>
    <row r="923" customFormat="false" ht="12.75" hidden="false" customHeight="false" outlineLevel="0" collapsed="false">
      <c r="A923" s="95" t="n">
        <f aca="false">MONTH(B923)+(YEAR(B923)-1998)*12</f>
        <v>43</v>
      </c>
      <c r="B923" s="101" t="n">
        <v>37095</v>
      </c>
      <c r="C923" s="102" t="n">
        <v>51</v>
      </c>
      <c r="D923" s="98" t="n">
        <f aca="false">LN(C923/C922)</f>
        <v>0.117635987644943</v>
      </c>
      <c r="E923" s="106" t="n">
        <f aca="false">STDEV(D914:D923)*SQRT(trade_day)</f>
        <v>2.8456513180056</v>
      </c>
      <c r="F923" s="97"/>
      <c r="G923" s="103" t="n">
        <f aca="false">IF(G$1="P",MAX(0,G$2-$C923),IF(G$1="C",MAX(0,$C923-G$2)))</f>
        <v>0</v>
      </c>
      <c r="H923" s="103" t="n">
        <f aca="false">IF(H$1="P",MAX(0,H$2-$C923),IF(H$1="C",MAX(0,$C923-H$2)))</f>
        <v>0</v>
      </c>
      <c r="I923" s="103" t="n">
        <f aca="false">IF(I$1="P",MAX(0,I$2-$C923),IF(I$1="C",MAX(0,$C923-I$2)))</f>
        <v>0</v>
      </c>
      <c r="J923" s="103" t="n">
        <f aca="false">IF(J$1="P",MAX(0,J$2-$C923),IF(J$1="C",MAX(0,$C923-J$2)))</f>
        <v>0</v>
      </c>
      <c r="K923" s="103" t="n">
        <f aca="false">IF(K$1="P",MAX(0,K$2-$C923),IF(K$1="C",MAX(0,$C923-K$2)))</f>
        <v>0</v>
      </c>
      <c r="L923" s="103" t="n">
        <f aca="false">IF(L$1="P",MAX(0,L$2-$C923),IF(L$1="C",MAX(0,$C923-L$2)))</f>
        <v>0</v>
      </c>
      <c r="M923" s="103" t="n">
        <f aca="false">IF(M$1="P",MAX(0,M$2-$C923),IF(M$1="C",MAX(0,$C923-M$2)))</f>
        <v>31</v>
      </c>
      <c r="N923" s="103" t="n">
        <f aca="false">IF(N$1="P",MAX(0,N$2-$C923),IF(N$1="C",MAX(0,$C923-N$2)))</f>
        <v>26</v>
      </c>
      <c r="O923" s="103" t="n">
        <f aca="false">IF(O$1="P",MAX(0,O$2-$C923),IF(O$1="C",MAX(0,$C923-O$2)))</f>
        <v>21</v>
      </c>
      <c r="P923" s="103" t="n">
        <f aca="false">IF(P$1="P",MAX(0,P$2-$C923),IF(P$1="C",MAX(0,$C923-P$2)))</f>
        <v>16</v>
      </c>
      <c r="Q923" s="103" t="n">
        <f aca="false">IF(Q$1="P",MAX(0,Q$2-$C923),IF(Q$1="C",MAX(0,$C923-Q$2)))</f>
        <v>11</v>
      </c>
      <c r="R923" s="103" t="n">
        <f aca="false">IF(R$1="P",MAX(0,R$2-$C923),IF(R$1="C",MAX(0,$C923-R$2)))</f>
        <v>1</v>
      </c>
      <c r="S923" s="103" t="n">
        <f aca="false">IF(S$1="P",MAX(0,S$2-$C923),IF(S$1="C",MAX(0,$C923-S$2)))</f>
        <v>0</v>
      </c>
      <c r="T923" s="104" t="n">
        <f aca="false">A923</f>
        <v>43</v>
      </c>
      <c r="U923" s="105" t="n">
        <f aca="false">VLOOKUP($B923,Gas!$B$3:$E$2506,2)</f>
        <v>2.95</v>
      </c>
      <c r="V923" s="46" t="n">
        <f aca="false">C923/U923</f>
        <v>17.2881355932203</v>
      </c>
      <c r="W923" s="99" t="n">
        <f aca="false">VLOOKUP($B923,Gas!$B$3:$E$2506,4)</f>
        <v>0.394639640239909</v>
      </c>
    </row>
    <row r="924" customFormat="false" ht="12.75" hidden="false" customHeight="false" outlineLevel="0" collapsed="false">
      <c r="A924" s="95" t="n">
        <f aca="false">MONTH(B924)+(YEAR(B924)-1998)*12</f>
        <v>43</v>
      </c>
      <c r="B924" s="101" t="n">
        <v>37096</v>
      </c>
      <c r="C924" s="102" t="n">
        <v>56.62</v>
      </c>
      <c r="D924" s="98" t="n">
        <f aca="false">LN(C924/C923)</f>
        <v>0.104536646959428</v>
      </c>
      <c r="E924" s="106" t="n">
        <f aca="false">STDEV(D915:D924)*SQRT(trade_day)</f>
        <v>2.78153356851189</v>
      </c>
      <c r="F924" s="97"/>
      <c r="G924" s="103" t="n">
        <f aca="false">IF(G$1="P",MAX(0,G$2-$C924),IF(G$1="C",MAX(0,$C924-G$2)))</f>
        <v>0</v>
      </c>
      <c r="H924" s="103" t="n">
        <f aca="false">IF(H$1="P",MAX(0,H$2-$C924),IF(H$1="C",MAX(0,$C924-H$2)))</f>
        <v>0</v>
      </c>
      <c r="I924" s="103" t="n">
        <f aca="false">IF(I$1="P",MAX(0,I$2-$C924),IF(I$1="C",MAX(0,$C924-I$2)))</f>
        <v>0</v>
      </c>
      <c r="J924" s="103" t="n">
        <f aca="false">IF(J$1="P",MAX(0,J$2-$C924),IF(J$1="C",MAX(0,$C924-J$2)))</f>
        <v>0</v>
      </c>
      <c r="K924" s="103" t="n">
        <f aca="false">IF(K$1="P",MAX(0,K$2-$C924),IF(K$1="C",MAX(0,$C924-K$2)))</f>
        <v>0</v>
      </c>
      <c r="L924" s="103" t="n">
        <f aca="false">IF(L$1="P",MAX(0,L$2-$C924),IF(L$1="C",MAX(0,$C924-L$2)))</f>
        <v>0</v>
      </c>
      <c r="M924" s="103" t="n">
        <f aca="false">IF(M$1="P",MAX(0,M$2-$C924),IF(M$1="C",MAX(0,$C924-M$2)))</f>
        <v>36.62</v>
      </c>
      <c r="N924" s="103" t="n">
        <f aca="false">IF(N$1="P",MAX(0,N$2-$C924),IF(N$1="C",MAX(0,$C924-N$2)))</f>
        <v>31.62</v>
      </c>
      <c r="O924" s="103" t="n">
        <f aca="false">IF(O$1="P",MAX(0,O$2-$C924),IF(O$1="C",MAX(0,$C924-O$2)))</f>
        <v>26.62</v>
      </c>
      <c r="P924" s="103" t="n">
        <f aca="false">IF(P$1="P",MAX(0,P$2-$C924),IF(P$1="C",MAX(0,$C924-P$2)))</f>
        <v>21.62</v>
      </c>
      <c r="Q924" s="103" t="n">
        <f aca="false">IF(Q$1="P",MAX(0,Q$2-$C924),IF(Q$1="C",MAX(0,$C924-Q$2)))</f>
        <v>16.62</v>
      </c>
      <c r="R924" s="103" t="n">
        <f aca="false">IF(R$1="P",MAX(0,R$2-$C924),IF(R$1="C",MAX(0,$C924-R$2)))</f>
        <v>6.62</v>
      </c>
      <c r="S924" s="103" t="n">
        <f aca="false">IF(S$1="P",MAX(0,S$2-$C924),IF(S$1="C",MAX(0,$C924-S$2)))</f>
        <v>0</v>
      </c>
      <c r="T924" s="104" t="n">
        <f aca="false">A924</f>
        <v>43</v>
      </c>
      <c r="U924" s="105" t="n">
        <f aca="false">VLOOKUP($B924,Gas!$B$3:$E$2506,2)</f>
        <v>3.01</v>
      </c>
      <c r="V924" s="46" t="n">
        <f aca="false">C924/U924</f>
        <v>18.8106312292359</v>
      </c>
      <c r="W924" s="99" t="n">
        <f aca="false">VLOOKUP($B924,Gas!$B$3:$E$2506,4)</f>
        <v>0.363731212733083</v>
      </c>
    </row>
    <row r="925" customFormat="false" ht="12.75" hidden="false" customHeight="false" outlineLevel="0" collapsed="false">
      <c r="A925" s="95" t="n">
        <f aca="false">MONTH(B925)+(YEAR(B925)-1998)*12</f>
        <v>43</v>
      </c>
      <c r="B925" s="101" t="n">
        <v>37097</v>
      </c>
      <c r="C925" s="102" t="n">
        <v>48.28</v>
      </c>
      <c r="D925" s="98" t="n">
        <f aca="false">LN(C925/C924)</f>
        <v>-0.159344883454423</v>
      </c>
      <c r="E925" s="106" t="n">
        <f aca="false">STDEV(D916:D925)*SQRT(trade_day)</f>
        <v>2.86494006767199</v>
      </c>
      <c r="F925" s="97"/>
      <c r="G925" s="103" t="n">
        <f aca="false">IF(G$1="P",MAX(0,G$2-$C925),IF(G$1="C",MAX(0,$C925-G$2)))</f>
        <v>0</v>
      </c>
      <c r="H925" s="103" t="n">
        <f aca="false">IF(H$1="P",MAX(0,H$2-$C925),IF(H$1="C",MAX(0,$C925-H$2)))</f>
        <v>0</v>
      </c>
      <c r="I925" s="103" t="n">
        <f aca="false">IF(I$1="P",MAX(0,I$2-$C925),IF(I$1="C",MAX(0,$C925-I$2)))</f>
        <v>0</v>
      </c>
      <c r="J925" s="103" t="n">
        <f aca="false">IF(J$1="P",MAX(0,J$2-$C925),IF(J$1="C",MAX(0,$C925-J$2)))</f>
        <v>0</v>
      </c>
      <c r="K925" s="103" t="n">
        <f aca="false">IF(K$1="P",MAX(0,K$2-$C925),IF(K$1="C",MAX(0,$C925-K$2)))</f>
        <v>0</v>
      </c>
      <c r="L925" s="103" t="n">
        <f aca="false">IF(L$1="P",MAX(0,L$2-$C925),IF(L$1="C",MAX(0,$C925-L$2)))</f>
        <v>1.72</v>
      </c>
      <c r="M925" s="103" t="n">
        <f aca="false">IF(M$1="P",MAX(0,M$2-$C925),IF(M$1="C",MAX(0,$C925-M$2)))</f>
        <v>28.28</v>
      </c>
      <c r="N925" s="103" t="n">
        <f aca="false">IF(N$1="P",MAX(0,N$2-$C925),IF(N$1="C",MAX(0,$C925-N$2)))</f>
        <v>23.28</v>
      </c>
      <c r="O925" s="103" t="n">
        <f aca="false">IF(O$1="P",MAX(0,O$2-$C925),IF(O$1="C",MAX(0,$C925-O$2)))</f>
        <v>18.28</v>
      </c>
      <c r="P925" s="103" t="n">
        <f aca="false">IF(P$1="P",MAX(0,P$2-$C925),IF(P$1="C",MAX(0,$C925-P$2)))</f>
        <v>13.28</v>
      </c>
      <c r="Q925" s="103" t="n">
        <f aca="false">IF(Q$1="P",MAX(0,Q$2-$C925),IF(Q$1="C",MAX(0,$C925-Q$2)))</f>
        <v>8.28</v>
      </c>
      <c r="R925" s="103" t="n">
        <f aca="false">IF(R$1="P",MAX(0,R$2-$C925),IF(R$1="C",MAX(0,$C925-R$2)))</f>
        <v>0</v>
      </c>
      <c r="S925" s="103" t="n">
        <f aca="false">IF(S$1="P",MAX(0,S$2-$C925),IF(S$1="C",MAX(0,$C925-S$2)))</f>
        <v>0</v>
      </c>
      <c r="T925" s="104" t="n">
        <f aca="false">A925</f>
        <v>43</v>
      </c>
      <c r="U925" s="105" t="n">
        <f aca="false">VLOOKUP($B925,Gas!$B$3:$E$2506,2)</f>
        <v>3.01</v>
      </c>
      <c r="V925" s="46" t="n">
        <f aca="false">C925/U925</f>
        <v>16.0398671096346</v>
      </c>
      <c r="W925" s="99" t="n">
        <f aca="false">VLOOKUP($B925,Gas!$B$3:$E$2506,4)</f>
        <v>0.363731212733083</v>
      </c>
    </row>
    <row r="926" customFormat="false" ht="12.75" hidden="false" customHeight="false" outlineLevel="0" collapsed="false">
      <c r="A926" s="95" t="n">
        <f aca="false">MONTH(B926)+(YEAR(B926)-1998)*12</f>
        <v>43</v>
      </c>
      <c r="B926" s="101" t="n">
        <v>37098</v>
      </c>
      <c r="C926" s="102" t="n">
        <v>36.92</v>
      </c>
      <c r="D926" s="98" t="n">
        <f aca="false">LN(C926/C925)</f>
        <v>-0.268263986594679</v>
      </c>
      <c r="E926" s="106" t="n">
        <f aca="false">STDEV(D917:D926)*SQRT(trade_day)</f>
        <v>2.93208367016483</v>
      </c>
      <c r="F926" s="97"/>
      <c r="G926" s="103" t="n">
        <f aca="false">IF(G$1="P",MAX(0,G$2-$C926),IF(G$1="C",MAX(0,$C926-G$2)))</f>
        <v>0</v>
      </c>
      <c r="H926" s="103" t="n">
        <f aca="false">IF(H$1="P",MAX(0,H$2-$C926),IF(H$1="C",MAX(0,$C926-H$2)))</f>
        <v>0</v>
      </c>
      <c r="I926" s="103" t="n">
        <f aca="false">IF(I$1="P",MAX(0,I$2-$C926),IF(I$1="C",MAX(0,$C926-I$2)))</f>
        <v>0</v>
      </c>
      <c r="J926" s="103" t="n">
        <f aca="false">IF(J$1="P",MAX(0,J$2-$C926),IF(J$1="C",MAX(0,$C926-J$2)))</f>
        <v>0</v>
      </c>
      <c r="K926" s="103" t="n">
        <f aca="false">IF(K$1="P",MAX(0,K$2-$C926),IF(K$1="C",MAX(0,$C926-K$2)))</f>
        <v>3.08</v>
      </c>
      <c r="L926" s="103" t="n">
        <f aca="false">IF(L$1="P",MAX(0,L$2-$C926),IF(L$1="C",MAX(0,$C926-L$2)))</f>
        <v>13.08</v>
      </c>
      <c r="M926" s="103" t="n">
        <f aca="false">IF(M$1="P",MAX(0,M$2-$C926),IF(M$1="C",MAX(0,$C926-M$2)))</f>
        <v>16.92</v>
      </c>
      <c r="N926" s="103" t="n">
        <f aca="false">IF(N$1="P",MAX(0,N$2-$C926),IF(N$1="C",MAX(0,$C926-N$2)))</f>
        <v>11.92</v>
      </c>
      <c r="O926" s="103" t="n">
        <f aca="false">IF(O$1="P",MAX(0,O$2-$C926),IF(O$1="C",MAX(0,$C926-O$2)))</f>
        <v>6.92</v>
      </c>
      <c r="P926" s="103" t="n">
        <f aca="false">IF(P$1="P",MAX(0,P$2-$C926),IF(P$1="C",MAX(0,$C926-P$2)))</f>
        <v>1.92</v>
      </c>
      <c r="Q926" s="103" t="n">
        <f aca="false">IF(Q$1="P",MAX(0,Q$2-$C926),IF(Q$1="C",MAX(0,$C926-Q$2)))</f>
        <v>0</v>
      </c>
      <c r="R926" s="103" t="n">
        <f aca="false">IF(R$1="P",MAX(0,R$2-$C926),IF(R$1="C",MAX(0,$C926-R$2)))</f>
        <v>0</v>
      </c>
      <c r="S926" s="103" t="n">
        <f aca="false">IF(S$1="P",MAX(0,S$2-$C926),IF(S$1="C",MAX(0,$C926-S$2)))</f>
        <v>0</v>
      </c>
      <c r="T926" s="104" t="n">
        <f aca="false">A926</f>
        <v>43</v>
      </c>
      <c r="U926" s="105" t="n">
        <f aca="false">VLOOKUP($B926,Gas!$B$3:$E$2506,2)</f>
        <v>3.06</v>
      </c>
      <c r="V926" s="46" t="n">
        <f aca="false">C926/U926</f>
        <v>12.0653594771242</v>
      </c>
      <c r="W926" s="99" t="n">
        <f aca="false">VLOOKUP($B926,Gas!$B$3:$E$2506,4)</f>
        <v>0.385349553841277</v>
      </c>
    </row>
    <row r="927" customFormat="false" ht="12.75" hidden="false" customHeight="false" outlineLevel="0" collapsed="false">
      <c r="A927" s="95" t="n">
        <f aca="false">MONTH(B927)+(YEAR(B927)-1998)*12</f>
        <v>43</v>
      </c>
      <c r="B927" s="101" t="n">
        <v>37099</v>
      </c>
      <c r="C927" s="102" t="n">
        <v>33.58</v>
      </c>
      <c r="D927" s="98" t="n">
        <f aca="false">LN(C927/C926)</f>
        <v>-0.0948227579852567</v>
      </c>
      <c r="E927" s="106" t="n">
        <f aca="false">STDEV(D918:D927)*SQRT(trade_day)</f>
        <v>2.8547191456102</v>
      </c>
      <c r="F927" s="97"/>
      <c r="G927" s="103" t="n">
        <f aca="false">IF(G$1="P",MAX(0,G$2-$C927),IF(G$1="C",MAX(0,$C927-G$2)))</f>
        <v>0</v>
      </c>
      <c r="H927" s="103" t="n">
        <f aca="false">IF(H$1="P",MAX(0,H$2-$C927),IF(H$1="C",MAX(0,$C927-H$2)))</f>
        <v>0</v>
      </c>
      <c r="I927" s="103" t="n">
        <f aca="false">IF(I$1="P",MAX(0,I$2-$C927),IF(I$1="C",MAX(0,$C927-I$2)))</f>
        <v>0</v>
      </c>
      <c r="J927" s="103" t="n">
        <f aca="false">IF(J$1="P",MAX(0,J$2-$C927),IF(J$1="C",MAX(0,$C927-J$2)))</f>
        <v>1.42</v>
      </c>
      <c r="K927" s="103" t="n">
        <f aca="false">IF(K$1="P",MAX(0,K$2-$C927),IF(K$1="C",MAX(0,$C927-K$2)))</f>
        <v>6.42</v>
      </c>
      <c r="L927" s="103" t="n">
        <f aca="false">IF(L$1="P",MAX(0,L$2-$C927),IF(L$1="C",MAX(0,$C927-L$2)))</f>
        <v>16.42</v>
      </c>
      <c r="M927" s="103" t="n">
        <f aca="false">IF(M$1="P",MAX(0,M$2-$C927),IF(M$1="C",MAX(0,$C927-M$2)))</f>
        <v>13.58</v>
      </c>
      <c r="N927" s="103" t="n">
        <f aca="false">IF(N$1="P",MAX(0,N$2-$C927),IF(N$1="C",MAX(0,$C927-N$2)))</f>
        <v>8.58</v>
      </c>
      <c r="O927" s="103" t="n">
        <f aca="false">IF(O$1="P",MAX(0,O$2-$C927),IF(O$1="C",MAX(0,$C927-O$2)))</f>
        <v>3.58</v>
      </c>
      <c r="P927" s="103" t="n">
        <f aca="false">IF(P$1="P",MAX(0,P$2-$C927),IF(P$1="C",MAX(0,$C927-P$2)))</f>
        <v>0</v>
      </c>
      <c r="Q927" s="103" t="n">
        <f aca="false">IF(Q$1="P",MAX(0,Q$2-$C927),IF(Q$1="C",MAX(0,$C927-Q$2)))</f>
        <v>0</v>
      </c>
      <c r="R927" s="103" t="n">
        <f aca="false">IF(R$1="P",MAX(0,R$2-$C927),IF(R$1="C",MAX(0,$C927-R$2)))</f>
        <v>0</v>
      </c>
      <c r="S927" s="103" t="n">
        <f aca="false">IF(S$1="P",MAX(0,S$2-$C927),IF(S$1="C",MAX(0,$C927-S$2)))</f>
        <v>0</v>
      </c>
      <c r="T927" s="104" t="n">
        <f aca="false">A927</f>
        <v>43</v>
      </c>
      <c r="U927" s="105" t="n">
        <f aca="false">VLOOKUP($B927,Gas!$B$3:$E$2506,2)</f>
        <v>3.265</v>
      </c>
      <c r="V927" s="46" t="n">
        <f aca="false">C927/U927</f>
        <v>10.2848392036753</v>
      </c>
      <c r="W927" s="99" t="n">
        <f aca="false">VLOOKUP($B927,Gas!$B$3:$E$2506,4)</f>
        <v>0.530551587724046</v>
      </c>
    </row>
    <row r="928" customFormat="false" ht="12.75" hidden="false" customHeight="false" outlineLevel="0" collapsed="false">
      <c r="A928" s="95" t="n">
        <f aca="false">MONTH(B928)+(YEAR(B928)-1998)*12</f>
        <v>43</v>
      </c>
      <c r="B928" s="101" t="n">
        <v>37102</v>
      </c>
      <c r="C928" s="102" t="n">
        <v>44.92</v>
      </c>
      <c r="D928" s="98" t="n">
        <f aca="false">LN(C928/C927)</f>
        <v>0.290952478220848</v>
      </c>
      <c r="E928" s="106" t="n">
        <f aca="false">STDEV(D919:D928)*SQRT(trade_day)</f>
        <v>2.49545635815157</v>
      </c>
      <c r="F928" s="97"/>
      <c r="G928" s="103" t="n">
        <f aca="false">IF(G$1="P",MAX(0,G$2-$C928),IF(G$1="C",MAX(0,$C928-G$2)))</f>
        <v>0</v>
      </c>
      <c r="H928" s="103" t="n">
        <f aca="false">IF(H$1="P",MAX(0,H$2-$C928),IF(H$1="C",MAX(0,$C928-H$2)))</f>
        <v>0</v>
      </c>
      <c r="I928" s="103" t="n">
        <f aca="false">IF(I$1="P",MAX(0,I$2-$C928),IF(I$1="C",MAX(0,$C928-I$2)))</f>
        <v>0</v>
      </c>
      <c r="J928" s="103" t="n">
        <f aca="false">IF(J$1="P",MAX(0,J$2-$C928),IF(J$1="C",MAX(0,$C928-J$2)))</f>
        <v>0</v>
      </c>
      <c r="K928" s="103" t="n">
        <f aca="false">IF(K$1="P",MAX(0,K$2-$C928),IF(K$1="C",MAX(0,$C928-K$2)))</f>
        <v>0</v>
      </c>
      <c r="L928" s="103" t="n">
        <f aca="false">IF(L$1="P",MAX(0,L$2-$C928),IF(L$1="C",MAX(0,$C928-L$2)))</f>
        <v>5.08</v>
      </c>
      <c r="M928" s="103" t="n">
        <f aca="false">IF(M$1="P",MAX(0,M$2-$C928),IF(M$1="C",MAX(0,$C928-M$2)))</f>
        <v>24.92</v>
      </c>
      <c r="N928" s="103" t="n">
        <f aca="false">IF(N$1="P",MAX(0,N$2-$C928),IF(N$1="C",MAX(0,$C928-N$2)))</f>
        <v>19.92</v>
      </c>
      <c r="O928" s="103" t="n">
        <f aca="false">IF(O$1="P",MAX(0,O$2-$C928),IF(O$1="C",MAX(0,$C928-O$2)))</f>
        <v>14.92</v>
      </c>
      <c r="P928" s="103" t="n">
        <f aca="false">IF(P$1="P",MAX(0,P$2-$C928),IF(P$1="C",MAX(0,$C928-P$2)))</f>
        <v>9.92</v>
      </c>
      <c r="Q928" s="103" t="n">
        <f aca="false">IF(Q$1="P",MAX(0,Q$2-$C928),IF(Q$1="C",MAX(0,$C928-Q$2)))</f>
        <v>4.92</v>
      </c>
      <c r="R928" s="103" t="n">
        <f aca="false">IF(R$1="P",MAX(0,R$2-$C928),IF(R$1="C",MAX(0,$C928-R$2)))</f>
        <v>0</v>
      </c>
      <c r="S928" s="103" t="n">
        <f aca="false">IF(S$1="P",MAX(0,S$2-$C928),IF(S$1="C",MAX(0,$C928-S$2)))</f>
        <v>0</v>
      </c>
      <c r="T928" s="104" t="n">
        <f aca="false">A928</f>
        <v>43</v>
      </c>
      <c r="U928" s="105" t="n">
        <f aca="false">VLOOKUP($B928,Gas!$B$3:$E$2506,2)</f>
        <v>3.065</v>
      </c>
      <c r="V928" s="46" t="n">
        <f aca="false">C928/U928</f>
        <v>14.6557911908646</v>
      </c>
      <c r="W928" s="99" t="n">
        <f aca="false">VLOOKUP($B928,Gas!$B$3:$E$2506,4)</f>
        <v>0.620397733629086</v>
      </c>
    </row>
    <row r="929" customFormat="false" ht="12.75" hidden="false" customHeight="false" outlineLevel="0" collapsed="false">
      <c r="A929" s="95" t="n">
        <f aca="false">MONTH(B929)+(YEAR(B929)-1998)*12</f>
        <v>43</v>
      </c>
      <c r="B929" s="101" t="n">
        <v>37103</v>
      </c>
      <c r="C929" s="102" t="n">
        <v>55.21</v>
      </c>
      <c r="D929" s="98" t="n">
        <f aca="false">LN(C929/C928)</f>
        <v>0.206260966425711</v>
      </c>
      <c r="E929" s="106" t="n">
        <f aca="false">STDEV(D920:D929)*SQRT(trade_day)</f>
        <v>2.68708436644745</v>
      </c>
      <c r="F929" s="97"/>
      <c r="G929" s="103" t="n">
        <f aca="false">IF(G$1="P",MAX(0,G$2-$C929),IF(G$1="C",MAX(0,$C929-G$2)))</f>
        <v>0</v>
      </c>
      <c r="H929" s="103" t="n">
        <f aca="false">IF(H$1="P",MAX(0,H$2-$C929),IF(H$1="C",MAX(0,$C929-H$2)))</f>
        <v>0</v>
      </c>
      <c r="I929" s="103" t="n">
        <f aca="false">IF(I$1="P",MAX(0,I$2-$C929),IF(I$1="C",MAX(0,$C929-I$2)))</f>
        <v>0</v>
      </c>
      <c r="J929" s="103" t="n">
        <f aca="false">IF(J$1="P",MAX(0,J$2-$C929),IF(J$1="C",MAX(0,$C929-J$2)))</f>
        <v>0</v>
      </c>
      <c r="K929" s="103" t="n">
        <f aca="false">IF(K$1="P",MAX(0,K$2-$C929),IF(K$1="C",MAX(0,$C929-K$2)))</f>
        <v>0</v>
      </c>
      <c r="L929" s="103" t="n">
        <f aca="false">IF(L$1="P",MAX(0,L$2-$C929),IF(L$1="C",MAX(0,$C929-L$2)))</f>
        <v>0</v>
      </c>
      <c r="M929" s="103" t="n">
        <f aca="false">IF(M$1="P",MAX(0,M$2-$C929),IF(M$1="C",MAX(0,$C929-M$2)))</f>
        <v>35.21</v>
      </c>
      <c r="N929" s="103" t="n">
        <f aca="false">IF(N$1="P",MAX(0,N$2-$C929),IF(N$1="C",MAX(0,$C929-N$2)))</f>
        <v>30.21</v>
      </c>
      <c r="O929" s="103" t="n">
        <f aca="false">IF(O$1="P",MAX(0,O$2-$C929),IF(O$1="C",MAX(0,$C929-O$2)))</f>
        <v>25.21</v>
      </c>
      <c r="P929" s="103" t="n">
        <f aca="false">IF(P$1="P",MAX(0,P$2-$C929),IF(P$1="C",MAX(0,$C929-P$2)))</f>
        <v>20.21</v>
      </c>
      <c r="Q929" s="103" t="n">
        <f aca="false">IF(Q$1="P",MAX(0,Q$2-$C929),IF(Q$1="C",MAX(0,$C929-Q$2)))</f>
        <v>15.21</v>
      </c>
      <c r="R929" s="103" t="n">
        <f aca="false">IF(R$1="P",MAX(0,R$2-$C929),IF(R$1="C",MAX(0,$C929-R$2)))</f>
        <v>5.21</v>
      </c>
      <c r="S929" s="103" t="n">
        <f aca="false">IF(S$1="P",MAX(0,S$2-$C929),IF(S$1="C",MAX(0,$C929-S$2)))</f>
        <v>0</v>
      </c>
      <c r="T929" s="104" t="n">
        <f aca="false">A929</f>
        <v>43</v>
      </c>
      <c r="U929" s="105" t="n">
        <f aca="false">VLOOKUP($B929,Gas!$B$3:$E$2506,2)</f>
        <v>3.27</v>
      </c>
      <c r="V929" s="46" t="n">
        <f aca="false">C929/U929</f>
        <v>16.8837920489297</v>
      </c>
      <c r="W929" s="99" t="n">
        <f aca="false">VLOOKUP($B929,Gas!$B$3:$E$2506,4)</f>
        <v>0.697860952227677</v>
      </c>
    </row>
    <row r="930" customFormat="false" ht="12.75" hidden="false" customHeight="false" outlineLevel="0" collapsed="false">
      <c r="A930" s="95" t="n">
        <f aca="false">MONTH(B930)+(YEAR(B930)-1998)*12</f>
        <v>44</v>
      </c>
      <c r="B930" s="101" t="n">
        <v>37104</v>
      </c>
      <c r="C930" s="102" t="n">
        <v>57.04</v>
      </c>
      <c r="D930" s="98" t="n">
        <f aca="false">LN(C930/C929)</f>
        <v>0.0326086798100873</v>
      </c>
      <c r="E930" s="106" t="n">
        <f aca="false">STDEV(D921:D930)*SQRT(trade_day)</f>
        <v>2.68287155265448</v>
      </c>
      <c r="F930" s="97"/>
      <c r="G930" s="103" t="n">
        <f aca="false">IF(G$1="P",MAX(0,G$2-$C930),IF(G$1="C",MAX(0,$C930-G$2)))</f>
        <v>0</v>
      </c>
      <c r="H930" s="103" t="n">
        <f aca="false">IF(H$1="P",MAX(0,H$2-$C930),IF(H$1="C",MAX(0,$C930-H$2)))</f>
        <v>0</v>
      </c>
      <c r="I930" s="103" t="n">
        <f aca="false">IF(I$1="P",MAX(0,I$2-$C930),IF(I$1="C",MAX(0,$C930-I$2)))</f>
        <v>0</v>
      </c>
      <c r="J930" s="103" t="n">
        <f aca="false">IF(J$1="P",MAX(0,J$2-$C930),IF(J$1="C",MAX(0,$C930-J$2)))</f>
        <v>0</v>
      </c>
      <c r="K930" s="103" t="n">
        <f aca="false">IF(K$1="P",MAX(0,K$2-$C930),IF(K$1="C",MAX(0,$C930-K$2)))</f>
        <v>0</v>
      </c>
      <c r="L930" s="103" t="n">
        <f aca="false">IF(L$1="P",MAX(0,L$2-$C930),IF(L$1="C",MAX(0,$C930-L$2)))</f>
        <v>0</v>
      </c>
      <c r="M930" s="103" t="n">
        <f aca="false">IF(M$1="P",MAX(0,M$2-$C930),IF(M$1="C",MAX(0,$C930-M$2)))</f>
        <v>37.04</v>
      </c>
      <c r="N930" s="103" t="n">
        <f aca="false">IF(N$1="P",MAX(0,N$2-$C930),IF(N$1="C",MAX(0,$C930-N$2)))</f>
        <v>32.04</v>
      </c>
      <c r="O930" s="103" t="n">
        <f aca="false">IF(O$1="P",MAX(0,O$2-$C930),IF(O$1="C",MAX(0,$C930-O$2)))</f>
        <v>27.04</v>
      </c>
      <c r="P930" s="103" t="n">
        <f aca="false">IF(P$1="P",MAX(0,P$2-$C930),IF(P$1="C",MAX(0,$C930-P$2)))</f>
        <v>22.04</v>
      </c>
      <c r="Q930" s="103" t="n">
        <f aca="false">IF(Q$1="P",MAX(0,Q$2-$C930),IF(Q$1="C",MAX(0,$C930-Q$2)))</f>
        <v>17.04</v>
      </c>
      <c r="R930" s="103" t="n">
        <f aca="false">IF(R$1="P",MAX(0,R$2-$C930),IF(R$1="C",MAX(0,$C930-R$2)))</f>
        <v>7.04</v>
      </c>
      <c r="S930" s="103" t="n">
        <f aca="false">IF(S$1="P",MAX(0,S$2-$C930),IF(S$1="C",MAX(0,$C930-S$2)))</f>
        <v>0</v>
      </c>
      <c r="T930" s="104" t="n">
        <f aca="false">A930</f>
        <v>44</v>
      </c>
      <c r="U930" s="105" t="n">
        <f aca="false">VLOOKUP($B930,Gas!$B$3:$E$2506,2)</f>
        <v>3.32</v>
      </c>
      <c r="V930" s="46" t="n">
        <f aca="false">C930/U930</f>
        <v>17.1807228915663</v>
      </c>
      <c r="W930" s="99" t="n">
        <f aca="false">VLOOKUP($B930,Gas!$B$3:$E$2506,4)</f>
        <v>0.694794283295656</v>
      </c>
    </row>
    <row r="931" customFormat="false" ht="12.75" hidden="false" customHeight="false" outlineLevel="0" collapsed="false">
      <c r="A931" s="95" t="n">
        <f aca="false">MONTH(B931)+(YEAR(B931)-1998)*12</f>
        <v>44</v>
      </c>
      <c r="B931" s="101" t="n">
        <v>37105</v>
      </c>
      <c r="C931" s="102" t="n">
        <v>52.7</v>
      </c>
      <c r="D931" s="98" t="n">
        <f aca="false">LN(C931/C930)</f>
        <v>-0.0791373205587237</v>
      </c>
      <c r="E931" s="106" t="n">
        <f aca="false">STDEV(D922:D931)*SQRT(trade_day)</f>
        <v>2.72109873281237</v>
      </c>
      <c r="F931" s="97"/>
      <c r="G931" s="103" t="n">
        <f aca="false">IF(G$1="P",MAX(0,G$2-$C931),IF(G$1="C",MAX(0,$C931-G$2)))</f>
        <v>0</v>
      </c>
      <c r="H931" s="103" t="n">
        <f aca="false">IF(H$1="P",MAX(0,H$2-$C931),IF(H$1="C",MAX(0,$C931-H$2)))</f>
        <v>0</v>
      </c>
      <c r="I931" s="103" t="n">
        <f aca="false">IF(I$1="P",MAX(0,I$2-$C931),IF(I$1="C",MAX(0,$C931-I$2)))</f>
        <v>0</v>
      </c>
      <c r="J931" s="103" t="n">
        <f aca="false">IF(J$1="P",MAX(0,J$2-$C931),IF(J$1="C",MAX(0,$C931-J$2)))</f>
        <v>0</v>
      </c>
      <c r="K931" s="103" t="n">
        <f aca="false">IF(K$1="P",MAX(0,K$2-$C931),IF(K$1="C",MAX(0,$C931-K$2)))</f>
        <v>0</v>
      </c>
      <c r="L931" s="103" t="n">
        <f aca="false">IF(L$1="P",MAX(0,L$2-$C931),IF(L$1="C",MAX(0,$C931-L$2)))</f>
        <v>0</v>
      </c>
      <c r="M931" s="103" t="n">
        <f aca="false">IF(M$1="P",MAX(0,M$2-$C931),IF(M$1="C",MAX(0,$C931-M$2)))</f>
        <v>32.7</v>
      </c>
      <c r="N931" s="103" t="n">
        <f aca="false">IF(N$1="P",MAX(0,N$2-$C931),IF(N$1="C",MAX(0,$C931-N$2)))</f>
        <v>27.7</v>
      </c>
      <c r="O931" s="103" t="n">
        <f aca="false">IF(O$1="P",MAX(0,O$2-$C931),IF(O$1="C",MAX(0,$C931-O$2)))</f>
        <v>22.7</v>
      </c>
      <c r="P931" s="103" t="n">
        <f aca="false">IF(P$1="P",MAX(0,P$2-$C931),IF(P$1="C",MAX(0,$C931-P$2)))</f>
        <v>17.7</v>
      </c>
      <c r="Q931" s="103" t="n">
        <f aca="false">IF(Q$1="P",MAX(0,Q$2-$C931),IF(Q$1="C",MAX(0,$C931-Q$2)))</f>
        <v>12.7</v>
      </c>
      <c r="R931" s="103" t="n">
        <f aca="false">IF(R$1="P",MAX(0,R$2-$C931),IF(R$1="C",MAX(0,$C931-R$2)))</f>
        <v>2.7</v>
      </c>
      <c r="S931" s="103" t="n">
        <f aca="false">IF(S$1="P",MAX(0,S$2-$C931),IF(S$1="C",MAX(0,$C931-S$2)))</f>
        <v>0</v>
      </c>
      <c r="T931" s="104" t="n">
        <f aca="false">A931</f>
        <v>44</v>
      </c>
      <c r="U931" s="105" t="n">
        <f aca="false">VLOOKUP($B931,Gas!$B$3:$E$2506,2)</f>
        <v>3.26</v>
      </c>
      <c r="V931" s="46" t="n">
        <f aca="false">C931/U931</f>
        <v>16.1656441717791</v>
      </c>
      <c r="W931" s="99" t="n">
        <f aca="false">VLOOKUP($B931,Gas!$B$3:$E$2506,4)</f>
        <v>0.715792117305174</v>
      </c>
    </row>
    <row r="932" customFormat="false" ht="12.75" hidden="false" customHeight="false" outlineLevel="0" collapsed="false">
      <c r="A932" s="95" t="n">
        <f aca="false">MONTH(B932)+(YEAR(B932)-1998)*12</f>
        <v>44</v>
      </c>
      <c r="B932" s="101" t="n">
        <v>37106</v>
      </c>
      <c r="C932" s="102" t="n">
        <v>43.3</v>
      </c>
      <c r="D932" s="98" t="n">
        <f aca="false">LN(C932/C931)</f>
        <v>-0.196462820538873</v>
      </c>
      <c r="E932" s="106" t="n">
        <f aca="false">STDEV(D923:D932)*SQRT(trade_day)</f>
        <v>2.9060402686463</v>
      </c>
      <c r="F932" s="97"/>
      <c r="G932" s="103" t="n">
        <f aca="false">IF(G$1="P",MAX(0,G$2-$C932),IF(G$1="C",MAX(0,$C932-G$2)))</f>
        <v>0</v>
      </c>
      <c r="H932" s="103" t="n">
        <f aca="false">IF(H$1="P",MAX(0,H$2-$C932),IF(H$1="C",MAX(0,$C932-H$2)))</f>
        <v>0</v>
      </c>
      <c r="I932" s="103" t="n">
        <f aca="false">IF(I$1="P",MAX(0,I$2-$C932),IF(I$1="C",MAX(0,$C932-I$2)))</f>
        <v>0</v>
      </c>
      <c r="J932" s="103" t="n">
        <f aca="false">IF(J$1="P",MAX(0,J$2-$C932),IF(J$1="C",MAX(0,$C932-J$2)))</f>
        <v>0</v>
      </c>
      <c r="K932" s="103" t="n">
        <f aca="false">IF(K$1="P",MAX(0,K$2-$C932),IF(K$1="C",MAX(0,$C932-K$2)))</f>
        <v>0</v>
      </c>
      <c r="L932" s="103" t="n">
        <f aca="false">IF(L$1="P",MAX(0,L$2-$C932),IF(L$1="C",MAX(0,$C932-L$2)))</f>
        <v>6.7</v>
      </c>
      <c r="M932" s="103" t="n">
        <f aca="false">IF(M$1="P",MAX(0,M$2-$C932),IF(M$1="C",MAX(0,$C932-M$2)))</f>
        <v>23.3</v>
      </c>
      <c r="N932" s="103" t="n">
        <f aca="false">IF(N$1="P",MAX(0,N$2-$C932),IF(N$1="C",MAX(0,$C932-N$2)))</f>
        <v>18.3</v>
      </c>
      <c r="O932" s="103" t="n">
        <f aca="false">IF(O$1="P",MAX(0,O$2-$C932),IF(O$1="C",MAX(0,$C932-O$2)))</f>
        <v>13.3</v>
      </c>
      <c r="P932" s="103" t="n">
        <f aca="false">IF(P$1="P",MAX(0,P$2-$C932),IF(P$1="C",MAX(0,$C932-P$2)))</f>
        <v>8.3</v>
      </c>
      <c r="Q932" s="103" t="n">
        <f aca="false">IF(Q$1="P",MAX(0,Q$2-$C932),IF(Q$1="C",MAX(0,$C932-Q$2)))</f>
        <v>3.3</v>
      </c>
      <c r="R932" s="103" t="n">
        <f aca="false">IF(R$1="P",MAX(0,R$2-$C932),IF(R$1="C",MAX(0,$C932-R$2)))</f>
        <v>0</v>
      </c>
      <c r="S932" s="103" t="n">
        <f aca="false">IF(S$1="P",MAX(0,S$2-$C932),IF(S$1="C",MAX(0,$C932-S$2)))</f>
        <v>0</v>
      </c>
      <c r="T932" s="104" t="n">
        <f aca="false">A932</f>
        <v>44</v>
      </c>
      <c r="U932" s="105" t="n">
        <f aca="false">VLOOKUP($B932,Gas!$B$3:$E$2506,2)</f>
        <v>3.15</v>
      </c>
      <c r="V932" s="46" t="n">
        <f aca="false">C932/U932</f>
        <v>13.7460317460317</v>
      </c>
      <c r="W932" s="99" t="n">
        <f aca="false">VLOOKUP($B932,Gas!$B$3:$E$2506,4)</f>
        <v>0.758820670900942</v>
      </c>
    </row>
    <row r="933" customFormat="false" ht="12.75" hidden="false" customHeight="false" outlineLevel="0" collapsed="false">
      <c r="A933" s="95" t="n">
        <f aca="false">MONTH(B933)+(YEAR(B933)-1998)*12</f>
        <v>44</v>
      </c>
      <c r="B933" s="101" t="n">
        <v>37109</v>
      </c>
      <c r="C933" s="102" t="n">
        <v>45.13</v>
      </c>
      <c r="D933" s="98" t="n">
        <f aca="false">LN(C933/C932)</f>
        <v>0.0413945788304658</v>
      </c>
      <c r="E933" s="106" t="n">
        <f aca="false">STDEV(D924:D933)*SQRT(trade_day)</f>
        <v>2.84123675424515</v>
      </c>
      <c r="F933" s="97"/>
      <c r="G933" s="103" t="n">
        <f aca="false">IF(G$1="P",MAX(0,G$2-$C933),IF(G$1="C",MAX(0,$C933-G$2)))</f>
        <v>0</v>
      </c>
      <c r="H933" s="103" t="n">
        <f aca="false">IF(H$1="P",MAX(0,H$2-$C933),IF(H$1="C",MAX(0,$C933-H$2)))</f>
        <v>0</v>
      </c>
      <c r="I933" s="103" t="n">
        <f aca="false">IF(I$1="P",MAX(0,I$2-$C933),IF(I$1="C",MAX(0,$C933-I$2)))</f>
        <v>0</v>
      </c>
      <c r="J933" s="103" t="n">
        <f aca="false">IF(J$1="P",MAX(0,J$2-$C933),IF(J$1="C",MAX(0,$C933-J$2)))</f>
        <v>0</v>
      </c>
      <c r="K933" s="103" t="n">
        <f aca="false">IF(K$1="P",MAX(0,K$2-$C933),IF(K$1="C",MAX(0,$C933-K$2)))</f>
        <v>0</v>
      </c>
      <c r="L933" s="103" t="n">
        <f aca="false">IF(L$1="P",MAX(0,L$2-$C933),IF(L$1="C",MAX(0,$C933-L$2)))</f>
        <v>4.87</v>
      </c>
      <c r="M933" s="103" t="n">
        <f aca="false">IF(M$1="P",MAX(0,M$2-$C933),IF(M$1="C",MAX(0,$C933-M$2)))</f>
        <v>25.13</v>
      </c>
      <c r="N933" s="103" t="n">
        <f aca="false">IF(N$1="P",MAX(0,N$2-$C933),IF(N$1="C",MAX(0,$C933-N$2)))</f>
        <v>20.13</v>
      </c>
      <c r="O933" s="103" t="n">
        <f aca="false">IF(O$1="P",MAX(0,O$2-$C933),IF(O$1="C",MAX(0,$C933-O$2)))</f>
        <v>15.13</v>
      </c>
      <c r="P933" s="103" t="n">
        <f aca="false">IF(P$1="P",MAX(0,P$2-$C933),IF(P$1="C",MAX(0,$C933-P$2)))</f>
        <v>10.13</v>
      </c>
      <c r="Q933" s="103" t="n">
        <f aca="false">IF(Q$1="P",MAX(0,Q$2-$C933),IF(Q$1="C",MAX(0,$C933-Q$2)))</f>
        <v>5.13</v>
      </c>
      <c r="R933" s="103" t="n">
        <f aca="false">IF(R$1="P",MAX(0,R$2-$C933),IF(R$1="C",MAX(0,$C933-R$2)))</f>
        <v>0</v>
      </c>
      <c r="S933" s="103" t="n">
        <f aca="false">IF(S$1="P",MAX(0,S$2-$C933),IF(S$1="C",MAX(0,$C933-S$2)))</f>
        <v>0</v>
      </c>
      <c r="T933" s="104" t="n">
        <f aca="false">A933</f>
        <v>44</v>
      </c>
      <c r="U933" s="105" t="n">
        <f aca="false">VLOOKUP($B933,Gas!$B$3:$E$2506,2)</f>
        <v>3.055</v>
      </c>
      <c r="V933" s="46" t="n">
        <f aca="false">C933/U933</f>
        <v>14.772504091653</v>
      </c>
      <c r="W933" s="99" t="n">
        <f aca="false">VLOOKUP($B933,Gas!$B$3:$E$2506,4)</f>
        <v>0.650200371157135</v>
      </c>
    </row>
    <row r="934" customFormat="false" ht="12.75" hidden="false" customHeight="false" outlineLevel="0" collapsed="false">
      <c r="A934" s="95" t="n">
        <f aca="false">MONTH(B934)+(YEAR(B934)-1998)*12</f>
        <v>44</v>
      </c>
      <c r="B934" s="101" t="n">
        <v>37110</v>
      </c>
      <c r="C934" s="102" t="n">
        <v>66.92</v>
      </c>
      <c r="D934" s="98" t="n">
        <f aca="false">LN(C934/C933)</f>
        <v>0.393950662279713</v>
      </c>
      <c r="E934" s="106" t="n">
        <f aca="false">STDEV(D925:D934)*SQRT(trade_day)</f>
        <v>3.47045278321263</v>
      </c>
      <c r="F934" s="97"/>
      <c r="G934" s="103" t="n">
        <f aca="false">IF(G$1="P",MAX(0,G$2-$C934),IF(G$1="C",MAX(0,$C934-G$2)))</f>
        <v>0</v>
      </c>
      <c r="H934" s="103" t="n">
        <f aca="false">IF(H$1="P",MAX(0,H$2-$C934),IF(H$1="C",MAX(0,$C934-H$2)))</f>
        <v>0</v>
      </c>
      <c r="I934" s="103" t="n">
        <f aca="false">IF(I$1="P",MAX(0,I$2-$C934),IF(I$1="C",MAX(0,$C934-I$2)))</f>
        <v>0</v>
      </c>
      <c r="J934" s="103" t="n">
        <f aca="false">IF(J$1="P",MAX(0,J$2-$C934),IF(J$1="C",MAX(0,$C934-J$2)))</f>
        <v>0</v>
      </c>
      <c r="K934" s="103" t="n">
        <f aca="false">IF(K$1="P",MAX(0,K$2-$C934),IF(K$1="C",MAX(0,$C934-K$2)))</f>
        <v>0</v>
      </c>
      <c r="L934" s="103" t="n">
        <f aca="false">IF(L$1="P",MAX(0,L$2-$C934),IF(L$1="C",MAX(0,$C934-L$2)))</f>
        <v>0</v>
      </c>
      <c r="M934" s="103" t="n">
        <f aca="false">IF(M$1="P",MAX(0,M$2-$C934),IF(M$1="C",MAX(0,$C934-M$2)))</f>
        <v>46.92</v>
      </c>
      <c r="N934" s="103" t="n">
        <f aca="false">IF(N$1="P",MAX(0,N$2-$C934),IF(N$1="C",MAX(0,$C934-N$2)))</f>
        <v>41.92</v>
      </c>
      <c r="O934" s="103" t="n">
        <f aca="false">IF(O$1="P",MAX(0,O$2-$C934),IF(O$1="C",MAX(0,$C934-O$2)))</f>
        <v>36.92</v>
      </c>
      <c r="P934" s="103" t="n">
        <f aca="false">IF(P$1="P",MAX(0,P$2-$C934),IF(P$1="C",MAX(0,$C934-P$2)))</f>
        <v>31.92</v>
      </c>
      <c r="Q934" s="103" t="n">
        <f aca="false">IF(Q$1="P",MAX(0,Q$2-$C934),IF(Q$1="C",MAX(0,$C934-Q$2)))</f>
        <v>26.92</v>
      </c>
      <c r="R934" s="103" t="n">
        <f aca="false">IF(R$1="P",MAX(0,R$2-$C934),IF(R$1="C",MAX(0,$C934-R$2)))</f>
        <v>16.92</v>
      </c>
      <c r="S934" s="103" t="n">
        <f aca="false">IF(S$1="P",MAX(0,S$2-$C934),IF(S$1="C",MAX(0,$C934-S$2)))</f>
        <v>0</v>
      </c>
      <c r="T934" s="104" t="n">
        <f aca="false">A934</f>
        <v>44</v>
      </c>
      <c r="U934" s="105" t="n">
        <f aca="false">VLOOKUP($B934,Gas!$B$3:$E$2506,2)</f>
        <v>3.055</v>
      </c>
      <c r="V934" s="46" t="n">
        <f aca="false">C934/U934</f>
        <v>21.9050736497545</v>
      </c>
      <c r="W934" s="99" t="n">
        <f aca="false">VLOOKUP($B934,Gas!$B$3:$E$2506,4)</f>
        <v>0.527816315351167</v>
      </c>
    </row>
    <row r="935" customFormat="false" ht="12.75" hidden="false" customHeight="false" outlineLevel="0" collapsed="false">
      <c r="A935" s="95" t="n">
        <f aca="false">MONTH(B935)+(YEAR(B935)-1998)*12</f>
        <v>44</v>
      </c>
      <c r="B935" s="101" t="n">
        <v>37111</v>
      </c>
      <c r="C935" s="102" t="n">
        <v>123.18</v>
      </c>
      <c r="D935" s="98" t="n">
        <f aca="false">LN(C935/C934)</f>
        <v>0.610148824140274</v>
      </c>
      <c r="E935" s="106" t="n">
        <f aca="false">STDEV(D926:D935)*SQRT(trade_day)</f>
        <v>4.39552269644233</v>
      </c>
      <c r="F935" s="97"/>
      <c r="G935" s="103" t="n">
        <f aca="false">IF(G$1="P",MAX(0,G$2-$C935),IF(G$1="C",MAX(0,$C935-G$2)))</f>
        <v>0</v>
      </c>
      <c r="H935" s="103" t="n">
        <f aca="false">IF(H$1="P",MAX(0,H$2-$C935),IF(H$1="C",MAX(0,$C935-H$2)))</f>
        <v>0</v>
      </c>
      <c r="I935" s="103" t="n">
        <f aca="false">IF(I$1="P",MAX(0,I$2-$C935),IF(I$1="C",MAX(0,$C935-I$2)))</f>
        <v>0</v>
      </c>
      <c r="J935" s="103" t="n">
        <f aca="false">IF(J$1="P",MAX(0,J$2-$C935),IF(J$1="C",MAX(0,$C935-J$2)))</f>
        <v>0</v>
      </c>
      <c r="K935" s="103" t="n">
        <f aca="false">IF(K$1="P",MAX(0,K$2-$C935),IF(K$1="C",MAX(0,$C935-K$2)))</f>
        <v>0</v>
      </c>
      <c r="L935" s="103" t="n">
        <f aca="false">IF(L$1="P",MAX(0,L$2-$C935),IF(L$1="C",MAX(0,$C935-L$2)))</f>
        <v>0</v>
      </c>
      <c r="M935" s="103" t="n">
        <f aca="false">IF(M$1="P",MAX(0,M$2-$C935),IF(M$1="C",MAX(0,$C935-M$2)))</f>
        <v>103.18</v>
      </c>
      <c r="N935" s="103" t="n">
        <f aca="false">IF(N$1="P",MAX(0,N$2-$C935),IF(N$1="C",MAX(0,$C935-N$2)))</f>
        <v>98.18</v>
      </c>
      <c r="O935" s="103" t="n">
        <f aca="false">IF(O$1="P",MAX(0,O$2-$C935),IF(O$1="C",MAX(0,$C935-O$2)))</f>
        <v>93.18</v>
      </c>
      <c r="P935" s="103" t="n">
        <f aca="false">IF(P$1="P",MAX(0,P$2-$C935),IF(P$1="C",MAX(0,$C935-P$2)))</f>
        <v>88.18</v>
      </c>
      <c r="Q935" s="103" t="n">
        <f aca="false">IF(Q$1="P",MAX(0,Q$2-$C935),IF(Q$1="C",MAX(0,$C935-Q$2)))</f>
        <v>83.18</v>
      </c>
      <c r="R935" s="103" t="n">
        <f aca="false">IF(R$1="P",MAX(0,R$2-$C935),IF(R$1="C",MAX(0,$C935-R$2)))</f>
        <v>73.18</v>
      </c>
      <c r="S935" s="103" t="n">
        <f aca="false">IF(S$1="P",MAX(0,S$2-$C935),IF(S$1="C",MAX(0,$C935-S$2)))</f>
        <v>23.17999</v>
      </c>
      <c r="T935" s="104" t="n">
        <f aca="false">A935</f>
        <v>44</v>
      </c>
      <c r="U935" s="105" t="n">
        <f aca="false">VLOOKUP($B935,Gas!$B$3:$E$2506,2)</f>
        <v>3.135</v>
      </c>
      <c r="V935" s="46" t="n">
        <f aca="false">C935/U935</f>
        <v>39.2918660287081</v>
      </c>
      <c r="W935" s="99" t="n">
        <f aca="false">VLOOKUP($B935,Gas!$B$3:$E$2506,4)</f>
        <v>0.551057698485472</v>
      </c>
    </row>
    <row r="936" customFormat="false" ht="12.75" hidden="false" customHeight="false" outlineLevel="0" collapsed="false">
      <c r="A936" s="95" t="n">
        <f aca="false">MONTH(B936)+(YEAR(B936)-1998)*12</f>
        <v>44</v>
      </c>
      <c r="B936" s="101" t="n">
        <v>37112</v>
      </c>
      <c r="C936" s="102" t="n">
        <v>74.85</v>
      </c>
      <c r="D936" s="98" t="n">
        <f aca="false">LN(C936/C935)</f>
        <v>-0.49816058939326</v>
      </c>
      <c r="E936" s="106" t="n">
        <f aca="false">STDEV(D927:D936)*SQRT(trade_day)</f>
        <v>5.02637778910354</v>
      </c>
      <c r="F936" s="97"/>
      <c r="G936" s="103" t="n">
        <f aca="false">IF(G$1="P",MAX(0,G$2-$C936),IF(G$1="C",MAX(0,$C936-G$2)))</f>
        <v>0</v>
      </c>
      <c r="H936" s="103" t="n">
        <f aca="false">IF(H$1="P",MAX(0,H$2-$C936),IF(H$1="C",MAX(0,$C936-H$2)))</f>
        <v>0</v>
      </c>
      <c r="I936" s="103" t="n">
        <f aca="false">IF(I$1="P",MAX(0,I$2-$C936),IF(I$1="C",MAX(0,$C936-I$2)))</f>
        <v>0</v>
      </c>
      <c r="J936" s="103" t="n">
        <f aca="false">IF(J$1="P",MAX(0,J$2-$C936),IF(J$1="C",MAX(0,$C936-J$2)))</f>
        <v>0</v>
      </c>
      <c r="K936" s="103" t="n">
        <f aca="false">IF(K$1="P",MAX(0,K$2-$C936),IF(K$1="C",MAX(0,$C936-K$2)))</f>
        <v>0</v>
      </c>
      <c r="L936" s="103" t="n">
        <f aca="false">IF(L$1="P",MAX(0,L$2-$C936),IF(L$1="C",MAX(0,$C936-L$2)))</f>
        <v>0</v>
      </c>
      <c r="M936" s="103" t="n">
        <f aca="false">IF(M$1="P",MAX(0,M$2-$C936),IF(M$1="C",MAX(0,$C936-M$2)))</f>
        <v>54.85</v>
      </c>
      <c r="N936" s="103" t="n">
        <f aca="false">IF(N$1="P",MAX(0,N$2-$C936),IF(N$1="C",MAX(0,$C936-N$2)))</f>
        <v>49.85</v>
      </c>
      <c r="O936" s="103" t="n">
        <f aca="false">IF(O$1="P",MAX(0,O$2-$C936),IF(O$1="C",MAX(0,$C936-O$2)))</f>
        <v>44.85</v>
      </c>
      <c r="P936" s="103" t="n">
        <f aca="false">IF(P$1="P",MAX(0,P$2-$C936),IF(P$1="C",MAX(0,$C936-P$2)))</f>
        <v>39.85</v>
      </c>
      <c r="Q936" s="103" t="n">
        <f aca="false">IF(Q$1="P",MAX(0,Q$2-$C936),IF(Q$1="C",MAX(0,$C936-Q$2)))</f>
        <v>34.85</v>
      </c>
      <c r="R936" s="103" t="n">
        <f aca="false">IF(R$1="P",MAX(0,R$2-$C936),IF(R$1="C",MAX(0,$C936-R$2)))</f>
        <v>24.85</v>
      </c>
      <c r="S936" s="103" t="n">
        <f aca="false">IF(S$1="P",MAX(0,S$2-$C936),IF(S$1="C",MAX(0,$C936-S$2)))</f>
        <v>0</v>
      </c>
      <c r="T936" s="104" t="n">
        <f aca="false">A936</f>
        <v>44</v>
      </c>
      <c r="U936" s="105" t="n">
        <f aca="false">VLOOKUP($B936,Gas!$B$3:$E$2506,2)</f>
        <v>3.09</v>
      </c>
      <c r="V936" s="46" t="n">
        <f aca="false">C936/U936</f>
        <v>24.2233009708738</v>
      </c>
      <c r="W936" s="99" t="n">
        <f aca="false">VLOOKUP($B936,Gas!$B$3:$E$2506,4)</f>
        <v>0.560305789088342</v>
      </c>
    </row>
    <row r="937" customFormat="false" ht="12.75" hidden="false" customHeight="false" outlineLevel="0" collapsed="false">
      <c r="A937" s="95" t="n">
        <f aca="false">MONTH(B937)+(YEAR(B937)-1998)*12</f>
        <v>44</v>
      </c>
      <c r="B937" s="101" t="n">
        <v>37113</v>
      </c>
      <c r="C937" s="102" t="n">
        <v>45.23</v>
      </c>
      <c r="D937" s="98" t="n">
        <f aca="false">LN(C937/C936)</f>
        <v>-0.503725527375886</v>
      </c>
      <c r="E937" s="106" t="n">
        <f aca="false">STDEV(D928:D937)*SQRT(trade_day)</f>
        <v>5.76229590673445</v>
      </c>
      <c r="F937" s="97"/>
      <c r="G937" s="103" t="n">
        <f aca="false">IF(G$1="P",MAX(0,G$2-$C937),IF(G$1="C",MAX(0,$C937-G$2)))</f>
        <v>0</v>
      </c>
      <c r="H937" s="103" t="n">
        <f aca="false">IF(H$1="P",MAX(0,H$2-$C937),IF(H$1="C",MAX(0,$C937-H$2)))</f>
        <v>0</v>
      </c>
      <c r="I937" s="103" t="n">
        <f aca="false">IF(I$1="P",MAX(0,I$2-$C937),IF(I$1="C",MAX(0,$C937-I$2)))</f>
        <v>0</v>
      </c>
      <c r="J937" s="103" t="n">
        <f aca="false">IF(J$1="P",MAX(0,J$2-$C937),IF(J$1="C",MAX(0,$C937-J$2)))</f>
        <v>0</v>
      </c>
      <c r="K937" s="103" t="n">
        <f aca="false">IF(K$1="P",MAX(0,K$2-$C937),IF(K$1="C",MAX(0,$C937-K$2)))</f>
        <v>0</v>
      </c>
      <c r="L937" s="103" t="n">
        <f aca="false">IF(L$1="P",MAX(0,L$2-$C937),IF(L$1="C",MAX(0,$C937-L$2)))</f>
        <v>4.77</v>
      </c>
      <c r="M937" s="103" t="n">
        <f aca="false">IF(M$1="P",MAX(0,M$2-$C937),IF(M$1="C",MAX(0,$C937-M$2)))</f>
        <v>25.23</v>
      </c>
      <c r="N937" s="103" t="n">
        <f aca="false">IF(N$1="P",MAX(0,N$2-$C937),IF(N$1="C",MAX(0,$C937-N$2)))</f>
        <v>20.23</v>
      </c>
      <c r="O937" s="103" t="n">
        <f aca="false">IF(O$1="P",MAX(0,O$2-$C937),IF(O$1="C",MAX(0,$C937-O$2)))</f>
        <v>15.23</v>
      </c>
      <c r="P937" s="103" t="n">
        <f aca="false">IF(P$1="P",MAX(0,P$2-$C937),IF(P$1="C",MAX(0,$C937-P$2)))</f>
        <v>10.23</v>
      </c>
      <c r="Q937" s="103" t="n">
        <f aca="false">IF(Q$1="P",MAX(0,Q$2-$C937),IF(Q$1="C",MAX(0,$C937-Q$2)))</f>
        <v>5.23</v>
      </c>
      <c r="R937" s="103" t="n">
        <f aca="false">IF(R$1="P",MAX(0,R$2-$C937),IF(R$1="C",MAX(0,$C937-R$2)))</f>
        <v>0</v>
      </c>
      <c r="S937" s="103" t="n">
        <f aca="false">IF(S$1="P",MAX(0,S$2-$C937),IF(S$1="C",MAX(0,$C937-S$2)))</f>
        <v>0</v>
      </c>
      <c r="T937" s="104" t="n">
        <f aca="false">A937</f>
        <v>44</v>
      </c>
      <c r="U937" s="105" t="n">
        <f aca="false">VLOOKUP($B937,Gas!$B$3:$E$2506,2)</f>
        <v>3.09</v>
      </c>
      <c r="V937" s="46" t="n">
        <f aca="false">C937/U937</f>
        <v>14.6375404530744</v>
      </c>
      <c r="W937" s="99" t="n">
        <f aca="false">VLOOKUP($B937,Gas!$B$3:$E$2506,4)</f>
        <v>0.362239490400603</v>
      </c>
    </row>
    <row r="938" customFormat="false" ht="12.75" hidden="false" customHeight="false" outlineLevel="0" collapsed="false">
      <c r="A938" s="95" t="n">
        <f aca="false">MONTH(B938)+(YEAR(B938)-1998)*12</f>
        <v>44</v>
      </c>
      <c r="B938" s="101" t="n">
        <v>37116</v>
      </c>
      <c r="C938" s="102" t="n">
        <v>40.11</v>
      </c>
      <c r="D938" s="98" t="n">
        <f aca="false">LN(C938/C937)</f>
        <v>-0.12013490370779</v>
      </c>
      <c r="E938" s="106" t="n">
        <f aca="false">STDEV(D929:D938)*SQRT(trade_day)</f>
        <v>5.60929917522791</v>
      </c>
      <c r="F938" s="97"/>
      <c r="G938" s="103" t="n">
        <f aca="false">IF(G$1="P",MAX(0,G$2-$C938),IF(G$1="C",MAX(0,$C938-G$2)))</f>
        <v>0</v>
      </c>
      <c r="H938" s="103" t="n">
        <f aca="false">IF(H$1="P",MAX(0,H$2-$C938),IF(H$1="C",MAX(0,$C938-H$2)))</f>
        <v>0</v>
      </c>
      <c r="I938" s="103" t="n">
        <f aca="false">IF(I$1="P",MAX(0,I$2-$C938),IF(I$1="C",MAX(0,$C938-I$2)))</f>
        <v>0</v>
      </c>
      <c r="J938" s="103" t="n">
        <f aca="false">IF(J$1="P",MAX(0,J$2-$C938),IF(J$1="C",MAX(0,$C938-J$2)))</f>
        <v>0</v>
      </c>
      <c r="K938" s="103" t="n">
        <f aca="false">IF(K$1="P",MAX(0,K$2-$C938),IF(K$1="C",MAX(0,$C938-K$2)))</f>
        <v>0</v>
      </c>
      <c r="L938" s="103" t="n">
        <f aca="false">IF(L$1="P",MAX(0,L$2-$C938),IF(L$1="C",MAX(0,$C938-L$2)))</f>
        <v>9.89</v>
      </c>
      <c r="M938" s="103" t="n">
        <f aca="false">IF(M$1="P",MAX(0,M$2-$C938),IF(M$1="C",MAX(0,$C938-M$2)))</f>
        <v>20.11</v>
      </c>
      <c r="N938" s="103" t="n">
        <f aca="false">IF(N$1="P",MAX(0,N$2-$C938),IF(N$1="C",MAX(0,$C938-N$2)))</f>
        <v>15.11</v>
      </c>
      <c r="O938" s="103" t="n">
        <f aca="false">IF(O$1="P",MAX(0,O$2-$C938),IF(O$1="C",MAX(0,$C938-O$2)))</f>
        <v>10.11</v>
      </c>
      <c r="P938" s="103" t="n">
        <f aca="false">IF(P$1="P",MAX(0,P$2-$C938),IF(P$1="C",MAX(0,$C938-P$2)))</f>
        <v>5.11</v>
      </c>
      <c r="Q938" s="103" t="n">
        <f aca="false">IF(Q$1="P",MAX(0,Q$2-$C938),IF(Q$1="C",MAX(0,$C938-Q$2)))</f>
        <v>0.109999999999999</v>
      </c>
      <c r="R938" s="103" t="n">
        <f aca="false">IF(R$1="P",MAX(0,R$2-$C938),IF(R$1="C",MAX(0,$C938-R$2)))</f>
        <v>0</v>
      </c>
      <c r="S938" s="103" t="n">
        <f aca="false">IF(S$1="P",MAX(0,S$2-$C938),IF(S$1="C",MAX(0,$C938-S$2)))</f>
        <v>0</v>
      </c>
      <c r="T938" s="104" t="n">
        <f aca="false">A938</f>
        <v>44</v>
      </c>
      <c r="U938" s="105" t="n">
        <f aca="false">VLOOKUP($B938,Gas!$B$3:$E$2506,2)</f>
        <v>2.98</v>
      </c>
      <c r="V938" s="46" t="n">
        <f aca="false">C938/U938</f>
        <v>13.4597315436242</v>
      </c>
      <c r="W938" s="99" t="n">
        <f aca="false">VLOOKUP($B938,Gas!$B$3:$E$2506,4)</f>
        <v>0.338247677910609</v>
      </c>
    </row>
    <row r="939" customFormat="false" ht="12.75" hidden="false" customHeight="false" outlineLevel="0" collapsed="false">
      <c r="A939" s="95" t="n">
        <f aca="false">MONTH(B939)+(YEAR(B939)-1998)*12</f>
        <v>44</v>
      </c>
      <c r="B939" s="101" t="n">
        <v>37117</v>
      </c>
      <c r="C939" s="102" t="n">
        <v>29.62</v>
      </c>
      <c r="D939" s="98" t="n">
        <f aca="false">LN(C939/C938)</f>
        <v>-0.303175870942309</v>
      </c>
      <c r="E939" s="106" t="n">
        <f aca="false">STDEV(D930:D939)*SQRT(trade_day)</f>
        <v>5.63863771576518</v>
      </c>
      <c r="F939" s="97"/>
      <c r="G939" s="103" t="n">
        <f aca="false">IF(G$1="P",MAX(0,G$2-$C939),IF(G$1="C",MAX(0,$C939-G$2)))</f>
        <v>0</v>
      </c>
      <c r="H939" s="103" t="n">
        <f aca="false">IF(H$1="P",MAX(0,H$2-$C939),IF(H$1="C",MAX(0,$C939-H$2)))</f>
        <v>0</v>
      </c>
      <c r="I939" s="103" t="n">
        <f aca="false">IF(I$1="P",MAX(0,I$2-$C939),IF(I$1="C",MAX(0,$C939-I$2)))</f>
        <v>0.379999999999999</v>
      </c>
      <c r="J939" s="103" t="n">
        <f aca="false">IF(J$1="P",MAX(0,J$2-$C939),IF(J$1="C",MAX(0,$C939-J$2)))</f>
        <v>5.38</v>
      </c>
      <c r="K939" s="103" t="n">
        <f aca="false">IF(K$1="P",MAX(0,K$2-$C939),IF(K$1="C",MAX(0,$C939-K$2)))</f>
        <v>10.38</v>
      </c>
      <c r="L939" s="103" t="n">
        <f aca="false">IF(L$1="P",MAX(0,L$2-$C939),IF(L$1="C",MAX(0,$C939-L$2)))</f>
        <v>20.38</v>
      </c>
      <c r="M939" s="103" t="n">
        <f aca="false">IF(M$1="P",MAX(0,M$2-$C939),IF(M$1="C",MAX(0,$C939-M$2)))</f>
        <v>9.62</v>
      </c>
      <c r="N939" s="103" t="n">
        <f aca="false">IF(N$1="P",MAX(0,N$2-$C939),IF(N$1="C",MAX(0,$C939-N$2)))</f>
        <v>4.62</v>
      </c>
      <c r="O939" s="103" t="n">
        <f aca="false">IF(O$1="P",MAX(0,O$2-$C939),IF(O$1="C",MAX(0,$C939-O$2)))</f>
        <v>0</v>
      </c>
      <c r="P939" s="103" t="n">
        <f aca="false">IF(P$1="P",MAX(0,P$2-$C939),IF(P$1="C",MAX(0,$C939-P$2)))</f>
        <v>0</v>
      </c>
      <c r="Q939" s="103" t="n">
        <f aca="false">IF(Q$1="P",MAX(0,Q$2-$C939),IF(Q$1="C",MAX(0,$C939-Q$2)))</f>
        <v>0</v>
      </c>
      <c r="R939" s="103" t="n">
        <f aca="false">IF(R$1="P",MAX(0,R$2-$C939),IF(R$1="C",MAX(0,$C939-R$2)))</f>
        <v>0</v>
      </c>
      <c r="S939" s="103" t="n">
        <f aca="false">IF(S$1="P",MAX(0,S$2-$C939),IF(S$1="C",MAX(0,$C939-S$2)))</f>
        <v>0</v>
      </c>
      <c r="T939" s="104" t="n">
        <f aca="false">A939</f>
        <v>44</v>
      </c>
      <c r="U939" s="105" t="n">
        <f aca="false">VLOOKUP($B939,Gas!$B$3:$E$2506,2)</f>
        <v>2.995</v>
      </c>
      <c r="V939" s="46" t="n">
        <f aca="false">C939/U939</f>
        <v>9.889816360601</v>
      </c>
      <c r="W939" s="99" t="n">
        <f aca="false">VLOOKUP($B939,Gas!$B$3:$E$2506,4)</f>
        <v>0.297135734139529</v>
      </c>
    </row>
    <row r="940" customFormat="false" ht="12.75" hidden="false" customHeight="false" outlineLevel="0" collapsed="false">
      <c r="A940" s="95" t="n">
        <f aca="false">MONTH(B940)+(YEAR(B940)-1998)*12</f>
        <v>44</v>
      </c>
      <c r="B940" s="101" t="n">
        <v>37118</v>
      </c>
      <c r="C940" s="102" t="n">
        <v>30.92</v>
      </c>
      <c r="D940" s="98" t="n">
        <f aca="false">LN(C940/C939)</f>
        <v>0.0429534148795685</v>
      </c>
      <c r="E940" s="106" t="n">
        <f aca="false">STDEV(D931:D940)*SQRT(trade_day)</f>
        <v>5.64370780508524</v>
      </c>
      <c r="F940" s="97"/>
      <c r="G940" s="103" t="n">
        <f aca="false">IF(G$1="P",MAX(0,G$2-$C940),IF(G$1="C",MAX(0,$C940-G$2)))</f>
        <v>0</v>
      </c>
      <c r="H940" s="103" t="n">
        <f aca="false">IF(H$1="P",MAX(0,H$2-$C940),IF(H$1="C",MAX(0,$C940-H$2)))</f>
        <v>0</v>
      </c>
      <c r="I940" s="103" t="n">
        <f aca="false">IF(I$1="P",MAX(0,I$2-$C940),IF(I$1="C",MAX(0,$C940-I$2)))</f>
        <v>0</v>
      </c>
      <c r="J940" s="103" t="n">
        <f aca="false">IF(J$1="P",MAX(0,J$2-$C940),IF(J$1="C",MAX(0,$C940-J$2)))</f>
        <v>4.08</v>
      </c>
      <c r="K940" s="103" t="n">
        <f aca="false">IF(K$1="P",MAX(0,K$2-$C940),IF(K$1="C",MAX(0,$C940-K$2)))</f>
        <v>9.08</v>
      </c>
      <c r="L940" s="103" t="n">
        <f aca="false">IF(L$1="P",MAX(0,L$2-$C940),IF(L$1="C",MAX(0,$C940-L$2)))</f>
        <v>19.08</v>
      </c>
      <c r="M940" s="103" t="n">
        <f aca="false">IF(M$1="P",MAX(0,M$2-$C940),IF(M$1="C",MAX(0,$C940-M$2)))</f>
        <v>10.92</v>
      </c>
      <c r="N940" s="103" t="n">
        <f aca="false">IF(N$1="P",MAX(0,N$2-$C940),IF(N$1="C",MAX(0,$C940-N$2)))</f>
        <v>5.92</v>
      </c>
      <c r="O940" s="103" t="n">
        <f aca="false">IF(O$1="P",MAX(0,O$2-$C940),IF(O$1="C",MAX(0,$C940-O$2)))</f>
        <v>0.920000000000002</v>
      </c>
      <c r="P940" s="103" t="n">
        <f aca="false">IF(P$1="P",MAX(0,P$2-$C940),IF(P$1="C",MAX(0,$C940-P$2)))</f>
        <v>0</v>
      </c>
      <c r="Q940" s="103" t="n">
        <f aca="false">IF(Q$1="P",MAX(0,Q$2-$C940),IF(Q$1="C",MAX(0,$C940-Q$2)))</f>
        <v>0</v>
      </c>
      <c r="R940" s="103" t="n">
        <f aca="false">IF(R$1="P",MAX(0,R$2-$C940),IF(R$1="C",MAX(0,$C940-R$2)))</f>
        <v>0</v>
      </c>
      <c r="S940" s="103" t="n">
        <f aca="false">IF(S$1="P",MAX(0,S$2-$C940),IF(S$1="C",MAX(0,$C940-S$2)))</f>
        <v>0</v>
      </c>
      <c r="T940" s="104" t="n">
        <f aca="false">A940</f>
        <v>44</v>
      </c>
      <c r="U940" s="105" t="n">
        <f aca="false">VLOOKUP($B940,Gas!$B$3:$E$2506,2)</f>
        <v>3.03</v>
      </c>
      <c r="V940" s="46" t="n">
        <f aca="false">C940/U940</f>
        <v>10.2046204620462</v>
      </c>
      <c r="W940" s="99" t="n">
        <f aca="false">VLOOKUP($B940,Gas!$B$3:$E$2506,4)</f>
        <v>0.308360038307648</v>
      </c>
    </row>
    <row r="941" customFormat="false" ht="12.75" hidden="false" customHeight="false" outlineLevel="0" collapsed="false">
      <c r="A941" s="95" t="n">
        <f aca="false">MONTH(B941)+(YEAR(B941)-1998)*12</f>
        <v>44</v>
      </c>
      <c r="B941" s="101" t="n">
        <v>37119</v>
      </c>
      <c r="C941" s="102" t="n">
        <v>30.11</v>
      </c>
      <c r="D941" s="98" t="n">
        <f aca="false">LN(C941/C940)</f>
        <v>-0.0265458812255789</v>
      </c>
      <c r="E941" s="106" t="n">
        <f aca="false">STDEV(D932:D941)*SQRT(trade_day)</f>
        <v>5.64519956254182</v>
      </c>
      <c r="F941" s="97"/>
      <c r="G941" s="103" t="n">
        <f aca="false">IF(G$1="P",MAX(0,G$2-$C941),IF(G$1="C",MAX(0,$C941-G$2)))</f>
        <v>0</v>
      </c>
      <c r="H941" s="103" t="n">
        <f aca="false">IF(H$1="P",MAX(0,H$2-$C941),IF(H$1="C",MAX(0,$C941-H$2)))</f>
        <v>0</v>
      </c>
      <c r="I941" s="103" t="n">
        <f aca="false">IF(I$1="P",MAX(0,I$2-$C941),IF(I$1="C",MAX(0,$C941-I$2)))</f>
        <v>0</v>
      </c>
      <c r="J941" s="103" t="n">
        <f aca="false">IF(J$1="P",MAX(0,J$2-$C941),IF(J$1="C",MAX(0,$C941-J$2)))</f>
        <v>4.89</v>
      </c>
      <c r="K941" s="103" t="n">
        <f aca="false">IF(K$1="P",MAX(0,K$2-$C941),IF(K$1="C",MAX(0,$C941-K$2)))</f>
        <v>9.89</v>
      </c>
      <c r="L941" s="103" t="n">
        <f aca="false">IF(L$1="P",MAX(0,L$2-$C941),IF(L$1="C",MAX(0,$C941-L$2)))</f>
        <v>19.89</v>
      </c>
      <c r="M941" s="103" t="n">
        <f aca="false">IF(M$1="P",MAX(0,M$2-$C941),IF(M$1="C",MAX(0,$C941-M$2)))</f>
        <v>10.11</v>
      </c>
      <c r="N941" s="103" t="n">
        <f aca="false">IF(N$1="P",MAX(0,N$2-$C941),IF(N$1="C",MAX(0,$C941-N$2)))</f>
        <v>5.11</v>
      </c>
      <c r="O941" s="103" t="n">
        <f aca="false">IF(O$1="P",MAX(0,O$2-$C941),IF(O$1="C",MAX(0,$C941-O$2)))</f>
        <v>0.109999999999999</v>
      </c>
      <c r="P941" s="103" t="n">
        <f aca="false">IF(P$1="P",MAX(0,P$2-$C941),IF(P$1="C",MAX(0,$C941-P$2)))</f>
        <v>0</v>
      </c>
      <c r="Q941" s="103" t="n">
        <f aca="false">IF(Q$1="P",MAX(0,Q$2-$C941),IF(Q$1="C",MAX(0,$C941-Q$2)))</f>
        <v>0</v>
      </c>
      <c r="R941" s="103" t="n">
        <f aca="false">IF(R$1="P",MAX(0,R$2-$C941),IF(R$1="C",MAX(0,$C941-R$2)))</f>
        <v>0</v>
      </c>
      <c r="S941" s="103" t="n">
        <f aca="false">IF(S$1="P",MAX(0,S$2-$C941),IF(S$1="C",MAX(0,$C941-S$2)))</f>
        <v>0</v>
      </c>
      <c r="T941" s="104" t="n">
        <f aca="false">A941</f>
        <v>44</v>
      </c>
      <c r="U941" s="105" t="n">
        <f aca="false">VLOOKUP($B941,Gas!$B$3:$E$2506,2)</f>
        <v>3.145</v>
      </c>
      <c r="V941" s="46" t="n">
        <f aca="false">C941/U941</f>
        <v>9.57392686804452</v>
      </c>
      <c r="W941" s="99" t="n">
        <f aca="false">VLOOKUP($B941,Gas!$B$3:$E$2506,4)</f>
        <v>0.384991105750358</v>
      </c>
    </row>
    <row r="942" customFormat="false" ht="12.75" hidden="false" customHeight="false" outlineLevel="0" collapsed="false">
      <c r="A942" s="95" t="n">
        <f aca="false">MONTH(B942)+(YEAR(B942)-1998)*12</f>
        <v>44</v>
      </c>
      <c r="B942" s="101" t="n">
        <v>37120</v>
      </c>
      <c r="C942" s="102" t="n">
        <v>25.68</v>
      </c>
      <c r="D942" s="98" t="n">
        <f aca="false">LN(C942/C941)</f>
        <v>-0.159144863671882</v>
      </c>
      <c r="E942" s="106" t="n">
        <f aca="false">STDEV(D933:D942)*SQRT(trade_day)</f>
        <v>5.62244016381767</v>
      </c>
      <c r="F942" s="97"/>
      <c r="G942" s="103" t="n">
        <f aca="false">IF(G$1="P",MAX(0,G$2-$C942),IF(G$1="C",MAX(0,$C942-G$2)))</f>
        <v>0</v>
      </c>
      <c r="H942" s="103" t="n">
        <f aca="false">IF(H$1="P",MAX(0,H$2-$C942),IF(H$1="C",MAX(0,$C942-H$2)))</f>
        <v>0</v>
      </c>
      <c r="I942" s="103" t="n">
        <f aca="false">IF(I$1="P",MAX(0,I$2-$C942),IF(I$1="C",MAX(0,$C942-I$2)))</f>
        <v>4.32</v>
      </c>
      <c r="J942" s="103" t="n">
        <f aca="false">IF(J$1="P",MAX(0,J$2-$C942),IF(J$1="C",MAX(0,$C942-J$2)))</f>
        <v>9.32</v>
      </c>
      <c r="K942" s="103" t="n">
        <f aca="false">IF(K$1="P",MAX(0,K$2-$C942),IF(K$1="C",MAX(0,$C942-K$2)))</f>
        <v>14.32</v>
      </c>
      <c r="L942" s="103" t="n">
        <f aca="false">IF(L$1="P",MAX(0,L$2-$C942),IF(L$1="C",MAX(0,$C942-L$2)))</f>
        <v>24.32</v>
      </c>
      <c r="M942" s="103" t="n">
        <f aca="false">IF(M$1="P",MAX(0,M$2-$C942),IF(M$1="C",MAX(0,$C942-M$2)))</f>
        <v>5.68</v>
      </c>
      <c r="N942" s="103" t="n">
        <f aca="false">IF(N$1="P",MAX(0,N$2-$C942),IF(N$1="C",MAX(0,$C942-N$2)))</f>
        <v>0.68</v>
      </c>
      <c r="O942" s="103" t="n">
        <f aca="false">IF(O$1="P",MAX(0,O$2-$C942),IF(O$1="C",MAX(0,$C942-O$2)))</f>
        <v>0</v>
      </c>
      <c r="P942" s="103" t="n">
        <f aca="false">IF(P$1="P",MAX(0,P$2-$C942),IF(P$1="C",MAX(0,$C942-P$2)))</f>
        <v>0</v>
      </c>
      <c r="Q942" s="103" t="n">
        <f aca="false">IF(Q$1="P",MAX(0,Q$2-$C942),IF(Q$1="C",MAX(0,$C942-Q$2)))</f>
        <v>0</v>
      </c>
      <c r="R942" s="103" t="n">
        <f aca="false">IF(R$1="P",MAX(0,R$2-$C942),IF(R$1="C",MAX(0,$C942-R$2)))</f>
        <v>0</v>
      </c>
      <c r="S942" s="103" t="n">
        <f aca="false">IF(S$1="P",MAX(0,S$2-$C942),IF(S$1="C",MAX(0,$C942-S$2)))</f>
        <v>0</v>
      </c>
      <c r="T942" s="104" t="n">
        <f aca="false">A942</f>
        <v>44</v>
      </c>
      <c r="U942" s="105" t="n">
        <f aca="false">VLOOKUP($B942,Gas!$B$3:$E$2506,2)</f>
        <v>3.44</v>
      </c>
      <c r="V942" s="46" t="n">
        <f aca="false">C942/U942</f>
        <v>7.46511627906977</v>
      </c>
      <c r="W942" s="99" t="n">
        <f aca="false">VLOOKUP($B942,Gas!$B$3:$E$2506,4)</f>
        <v>0.648466145931698</v>
      </c>
    </row>
    <row r="943" customFormat="false" ht="12.75" hidden="false" customHeight="false" outlineLevel="0" collapsed="false">
      <c r="A943" s="95" t="n">
        <f aca="false">MONTH(B943)+(YEAR(B943)-1998)*12</f>
        <v>44</v>
      </c>
      <c r="B943" s="101" t="n">
        <v>37123</v>
      </c>
      <c r="C943" s="102" t="n">
        <v>30.54</v>
      </c>
      <c r="D943" s="98" t="n">
        <f aca="false">LN(C943/C942)</f>
        <v>0.173324820968726</v>
      </c>
      <c r="E943" s="106" t="n">
        <f aca="false">STDEV(D934:D943)*SQRT(trade_day)</f>
        <v>5.72130170948758</v>
      </c>
      <c r="F943" s="97"/>
      <c r="G943" s="103" t="n">
        <f aca="false">IF(G$1="P",MAX(0,G$2-$C943),IF(G$1="C",MAX(0,$C943-G$2)))</f>
        <v>0</v>
      </c>
      <c r="H943" s="103" t="n">
        <f aca="false">IF(H$1="P",MAX(0,H$2-$C943),IF(H$1="C",MAX(0,$C943-H$2)))</f>
        <v>0</v>
      </c>
      <c r="I943" s="103" t="n">
        <f aca="false">IF(I$1="P",MAX(0,I$2-$C943),IF(I$1="C",MAX(0,$C943-I$2)))</f>
        <v>0</v>
      </c>
      <c r="J943" s="103" t="n">
        <f aca="false">IF(J$1="P",MAX(0,J$2-$C943),IF(J$1="C",MAX(0,$C943-J$2)))</f>
        <v>4.46</v>
      </c>
      <c r="K943" s="103" t="n">
        <f aca="false">IF(K$1="P",MAX(0,K$2-$C943),IF(K$1="C",MAX(0,$C943-K$2)))</f>
        <v>9.46</v>
      </c>
      <c r="L943" s="103" t="n">
        <f aca="false">IF(L$1="P",MAX(0,L$2-$C943),IF(L$1="C",MAX(0,$C943-L$2)))</f>
        <v>19.46</v>
      </c>
      <c r="M943" s="103" t="n">
        <f aca="false">IF(M$1="P",MAX(0,M$2-$C943),IF(M$1="C",MAX(0,$C943-M$2)))</f>
        <v>10.54</v>
      </c>
      <c r="N943" s="103" t="n">
        <f aca="false">IF(N$1="P",MAX(0,N$2-$C943),IF(N$1="C",MAX(0,$C943-N$2)))</f>
        <v>5.54</v>
      </c>
      <c r="O943" s="103" t="n">
        <f aca="false">IF(O$1="P",MAX(0,O$2-$C943),IF(O$1="C",MAX(0,$C943-O$2)))</f>
        <v>0.539999999999999</v>
      </c>
      <c r="P943" s="103" t="n">
        <f aca="false">IF(P$1="P",MAX(0,P$2-$C943),IF(P$1="C",MAX(0,$C943-P$2)))</f>
        <v>0</v>
      </c>
      <c r="Q943" s="103" t="n">
        <f aca="false">IF(Q$1="P",MAX(0,Q$2-$C943),IF(Q$1="C",MAX(0,$C943-Q$2)))</f>
        <v>0</v>
      </c>
      <c r="R943" s="103" t="n">
        <f aca="false">IF(R$1="P",MAX(0,R$2-$C943),IF(R$1="C",MAX(0,$C943-R$2)))</f>
        <v>0</v>
      </c>
      <c r="S943" s="103" t="n">
        <f aca="false">IF(S$1="P",MAX(0,S$2-$C943),IF(S$1="C",MAX(0,$C943-S$2)))</f>
        <v>0</v>
      </c>
      <c r="T943" s="104" t="n">
        <f aca="false">A943</f>
        <v>44</v>
      </c>
      <c r="U943" s="105" t="n">
        <f aca="false">VLOOKUP($B943,Gas!$B$3:$E$2506,2)</f>
        <v>3.23</v>
      </c>
      <c r="V943" s="46" t="n">
        <f aca="false">C943/U943</f>
        <v>9.45510835913313</v>
      </c>
      <c r="W943" s="99" t="n">
        <f aca="false">VLOOKUP($B943,Gas!$B$3:$E$2506,4)</f>
        <v>0.771370698356037</v>
      </c>
    </row>
    <row r="944" customFormat="false" ht="12.75" hidden="false" customHeight="false" outlineLevel="0" collapsed="false">
      <c r="A944" s="95" t="n">
        <f aca="false">MONTH(B944)+(YEAR(B944)-1998)*12</f>
        <v>44</v>
      </c>
      <c r="B944" s="101" t="n">
        <v>37124</v>
      </c>
      <c r="C944" s="102" t="n">
        <v>29.61</v>
      </c>
      <c r="D944" s="98" t="n">
        <f aca="false">LN(C944/C943)</f>
        <v>-0.0309251576769864</v>
      </c>
      <c r="E944" s="106" t="n">
        <f aca="false">STDEV(D935:D944)*SQRT(trade_day)</f>
        <v>5.19861682426014</v>
      </c>
      <c r="F944" s="97"/>
      <c r="G944" s="103" t="n">
        <f aca="false">IF(G$1="P",MAX(0,G$2-$C944),IF(G$1="C",MAX(0,$C944-G$2)))</f>
        <v>0</v>
      </c>
      <c r="H944" s="103" t="n">
        <f aca="false">IF(H$1="P",MAX(0,H$2-$C944),IF(H$1="C",MAX(0,$C944-H$2)))</f>
        <v>0</v>
      </c>
      <c r="I944" s="103" t="n">
        <f aca="false">IF(I$1="P",MAX(0,I$2-$C944),IF(I$1="C",MAX(0,$C944-I$2)))</f>
        <v>0.390000000000001</v>
      </c>
      <c r="J944" s="103" t="n">
        <f aca="false">IF(J$1="P",MAX(0,J$2-$C944),IF(J$1="C",MAX(0,$C944-J$2)))</f>
        <v>5.39</v>
      </c>
      <c r="K944" s="103" t="n">
        <f aca="false">IF(K$1="P",MAX(0,K$2-$C944),IF(K$1="C",MAX(0,$C944-K$2)))</f>
        <v>10.39</v>
      </c>
      <c r="L944" s="103" t="n">
        <f aca="false">IF(L$1="P",MAX(0,L$2-$C944),IF(L$1="C",MAX(0,$C944-L$2)))</f>
        <v>20.39</v>
      </c>
      <c r="M944" s="103" t="n">
        <f aca="false">IF(M$1="P",MAX(0,M$2-$C944),IF(M$1="C",MAX(0,$C944-M$2)))</f>
        <v>9.61</v>
      </c>
      <c r="N944" s="103" t="n">
        <f aca="false">IF(N$1="P",MAX(0,N$2-$C944),IF(N$1="C",MAX(0,$C944-N$2)))</f>
        <v>4.61</v>
      </c>
      <c r="O944" s="103" t="n">
        <f aca="false">IF(O$1="P",MAX(0,O$2-$C944),IF(O$1="C",MAX(0,$C944-O$2)))</f>
        <v>0</v>
      </c>
      <c r="P944" s="103" t="n">
        <f aca="false">IF(P$1="P",MAX(0,P$2-$C944),IF(P$1="C",MAX(0,$C944-P$2)))</f>
        <v>0</v>
      </c>
      <c r="Q944" s="103" t="n">
        <f aca="false">IF(Q$1="P",MAX(0,Q$2-$C944),IF(Q$1="C",MAX(0,$C944-Q$2)))</f>
        <v>0</v>
      </c>
      <c r="R944" s="103" t="n">
        <f aca="false">IF(R$1="P",MAX(0,R$2-$C944),IF(R$1="C",MAX(0,$C944-R$2)))</f>
        <v>0</v>
      </c>
      <c r="S944" s="103" t="n">
        <f aca="false">IF(S$1="P",MAX(0,S$2-$C944),IF(S$1="C",MAX(0,$C944-S$2)))</f>
        <v>0</v>
      </c>
      <c r="T944" s="104" t="n">
        <f aca="false">A944</f>
        <v>44</v>
      </c>
      <c r="U944" s="105" t="n">
        <f aca="false">VLOOKUP($B944,Gas!$B$3:$E$2506,2)</f>
        <v>3.16</v>
      </c>
      <c r="V944" s="46" t="n">
        <f aca="false">C944/U944</f>
        <v>9.37025316455696</v>
      </c>
      <c r="W944" s="99" t="n">
        <f aca="false">VLOOKUP($B944,Gas!$B$3:$E$2506,4)</f>
        <v>0.745123278155602</v>
      </c>
    </row>
    <row r="945" customFormat="false" ht="12.75" hidden="false" customHeight="false" outlineLevel="0" collapsed="false">
      <c r="A945" s="95" t="n">
        <f aca="false">MONTH(B945)+(YEAR(B945)-1998)*12</f>
        <v>44</v>
      </c>
      <c r="B945" s="101" t="n">
        <v>37125</v>
      </c>
      <c r="C945" s="102" t="n">
        <v>35.18</v>
      </c>
      <c r="D945" s="98" t="n">
        <f aca="false">LN(C945/C944)</f>
        <v>0.172365597195912</v>
      </c>
      <c r="E945" s="106" t="n">
        <f aca="false">STDEV(D936:D945)*SQRT(trade_day)</f>
        <v>3.87223974962034</v>
      </c>
      <c r="F945" s="97"/>
      <c r="G945" s="103" t="n">
        <f aca="false">IF(G$1="P",MAX(0,G$2-$C945),IF(G$1="C",MAX(0,$C945-G$2)))</f>
        <v>0</v>
      </c>
      <c r="H945" s="103" t="n">
        <f aca="false">IF(H$1="P",MAX(0,H$2-$C945),IF(H$1="C",MAX(0,$C945-H$2)))</f>
        <v>0</v>
      </c>
      <c r="I945" s="103" t="n">
        <f aca="false">IF(I$1="P",MAX(0,I$2-$C945),IF(I$1="C",MAX(0,$C945-I$2)))</f>
        <v>0</v>
      </c>
      <c r="J945" s="103" t="n">
        <f aca="false">IF(J$1="P",MAX(0,J$2-$C945),IF(J$1="C",MAX(0,$C945-J$2)))</f>
        <v>0</v>
      </c>
      <c r="K945" s="103" t="n">
        <f aca="false">IF(K$1="P",MAX(0,K$2-$C945),IF(K$1="C",MAX(0,$C945-K$2)))</f>
        <v>4.82</v>
      </c>
      <c r="L945" s="103" t="n">
        <f aca="false">IF(L$1="P",MAX(0,L$2-$C945),IF(L$1="C",MAX(0,$C945-L$2)))</f>
        <v>14.82</v>
      </c>
      <c r="M945" s="103" t="n">
        <f aca="false">IF(M$1="P",MAX(0,M$2-$C945),IF(M$1="C",MAX(0,$C945-M$2)))</f>
        <v>15.18</v>
      </c>
      <c r="N945" s="103" t="n">
        <f aca="false">IF(N$1="P",MAX(0,N$2-$C945),IF(N$1="C",MAX(0,$C945-N$2)))</f>
        <v>10.18</v>
      </c>
      <c r="O945" s="103" t="n">
        <f aca="false">IF(O$1="P",MAX(0,O$2-$C945),IF(O$1="C",MAX(0,$C945-O$2)))</f>
        <v>5.18</v>
      </c>
      <c r="P945" s="103" t="n">
        <f aca="false">IF(P$1="P",MAX(0,P$2-$C945),IF(P$1="C",MAX(0,$C945-P$2)))</f>
        <v>0.18</v>
      </c>
      <c r="Q945" s="103" t="n">
        <f aca="false">IF(Q$1="P",MAX(0,Q$2-$C945),IF(Q$1="C",MAX(0,$C945-Q$2)))</f>
        <v>0</v>
      </c>
      <c r="R945" s="103" t="n">
        <f aca="false">IF(R$1="P",MAX(0,R$2-$C945),IF(R$1="C",MAX(0,$C945-R$2)))</f>
        <v>0</v>
      </c>
      <c r="S945" s="103" t="n">
        <f aca="false">IF(S$1="P",MAX(0,S$2-$C945),IF(S$1="C",MAX(0,$C945-S$2)))</f>
        <v>0</v>
      </c>
      <c r="T945" s="104" t="n">
        <f aca="false">A945</f>
        <v>44</v>
      </c>
      <c r="U945" s="105" t="n">
        <f aca="false">VLOOKUP($B945,Gas!$B$3:$E$2506,2)</f>
        <v>3.165</v>
      </c>
      <c r="V945" s="46" t="n">
        <f aca="false">C945/U945</f>
        <v>11.1153238546603</v>
      </c>
      <c r="W945" s="99" t="n">
        <f aca="false">VLOOKUP($B945,Gas!$B$3:$E$2506,4)</f>
        <v>0.74467968403342</v>
      </c>
    </row>
    <row r="946" customFormat="false" ht="12.75" hidden="false" customHeight="false" outlineLevel="0" collapsed="false">
      <c r="A946" s="95" t="n">
        <f aca="false">MONTH(B946)+(YEAR(B946)-1998)*12</f>
        <v>44</v>
      </c>
      <c r="B946" s="101" t="n">
        <v>37126</v>
      </c>
      <c r="C946" s="102" t="n">
        <v>38.03</v>
      </c>
      <c r="D946" s="98" t="n">
        <f aca="false">LN(C946/C945)</f>
        <v>0.0778975826307563</v>
      </c>
      <c r="E946" s="106" t="n">
        <f aca="false">STDEV(D937:D946)*SQRT(trade_day)</f>
        <v>3.37017996306207</v>
      </c>
      <c r="F946" s="97"/>
      <c r="G946" s="103" t="n">
        <f aca="false">IF(G$1="P",MAX(0,G$2-$C946),IF(G$1="C",MAX(0,$C946-G$2)))</f>
        <v>0</v>
      </c>
      <c r="H946" s="103" t="n">
        <f aca="false">IF(H$1="P",MAX(0,H$2-$C946),IF(H$1="C",MAX(0,$C946-H$2)))</f>
        <v>0</v>
      </c>
      <c r="I946" s="103" t="n">
        <f aca="false">IF(I$1="P",MAX(0,I$2-$C946),IF(I$1="C",MAX(0,$C946-I$2)))</f>
        <v>0</v>
      </c>
      <c r="J946" s="103" t="n">
        <f aca="false">IF(J$1="P",MAX(0,J$2-$C946),IF(J$1="C",MAX(0,$C946-J$2)))</f>
        <v>0</v>
      </c>
      <c r="K946" s="103" t="n">
        <f aca="false">IF(K$1="P",MAX(0,K$2-$C946),IF(K$1="C",MAX(0,$C946-K$2)))</f>
        <v>1.97</v>
      </c>
      <c r="L946" s="103" t="n">
        <f aca="false">IF(L$1="P",MAX(0,L$2-$C946),IF(L$1="C",MAX(0,$C946-L$2)))</f>
        <v>11.97</v>
      </c>
      <c r="M946" s="103" t="n">
        <f aca="false">IF(M$1="P",MAX(0,M$2-$C946),IF(M$1="C",MAX(0,$C946-M$2)))</f>
        <v>18.03</v>
      </c>
      <c r="N946" s="103" t="n">
        <f aca="false">IF(N$1="P",MAX(0,N$2-$C946),IF(N$1="C",MAX(0,$C946-N$2)))</f>
        <v>13.03</v>
      </c>
      <c r="O946" s="103" t="n">
        <f aca="false">IF(O$1="P",MAX(0,O$2-$C946),IF(O$1="C",MAX(0,$C946-O$2)))</f>
        <v>8.03</v>
      </c>
      <c r="P946" s="103" t="n">
        <f aca="false">IF(P$1="P",MAX(0,P$2-$C946),IF(P$1="C",MAX(0,$C946-P$2)))</f>
        <v>3.03</v>
      </c>
      <c r="Q946" s="103" t="n">
        <f aca="false">IF(Q$1="P",MAX(0,Q$2-$C946),IF(Q$1="C",MAX(0,$C946-Q$2)))</f>
        <v>0</v>
      </c>
      <c r="R946" s="103" t="n">
        <f aca="false">IF(R$1="P",MAX(0,R$2-$C946),IF(R$1="C",MAX(0,$C946-R$2)))</f>
        <v>0</v>
      </c>
      <c r="S946" s="103" t="n">
        <f aca="false">IF(S$1="P",MAX(0,S$2-$C946),IF(S$1="C",MAX(0,$C946-S$2)))</f>
        <v>0</v>
      </c>
      <c r="T946" s="104" t="n">
        <f aca="false">A946</f>
        <v>44</v>
      </c>
      <c r="U946" s="105" t="n">
        <f aca="false">VLOOKUP($B946,Gas!$B$3:$E$2506,2)</f>
        <v>3.19</v>
      </c>
      <c r="V946" s="46" t="n">
        <f aca="false">C946/U946</f>
        <v>11.9216300940439</v>
      </c>
      <c r="W946" s="99" t="n">
        <f aca="false">VLOOKUP($B946,Gas!$B$3:$E$2506,4)</f>
        <v>0.743615231138479</v>
      </c>
    </row>
    <row r="947" customFormat="false" ht="12.75" hidden="false" customHeight="false" outlineLevel="0" collapsed="false">
      <c r="A947" s="95" t="n">
        <f aca="false">MONTH(B947)+(YEAR(B947)-1998)*12</f>
        <v>44</v>
      </c>
      <c r="B947" s="101" t="n">
        <v>37127</v>
      </c>
      <c r="C947" s="102" t="n">
        <v>35.32</v>
      </c>
      <c r="D947" s="98" t="n">
        <f aca="false">LN(C947/C946)</f>
        <v>-0.0739259462044091</v>
      </c>
      <c r="E947" s="106" t="n">
        <f aca="false">STDEV(D938:D947)*SQRT(trade_day)</f>
        <v>2.35908012142715</v>
      </c>
      <c r="F947" s="97"/>
      <c r="G947" s="103" t="n">
        <f aca="false">IF(G$1="P",MAX(0,G$2-$C947),IF(G$1="C",MAX(0,$C947-G$2)))</f>
        <v>0</v>
      </c>
      <c r="H947" s="103" t="n">
        <f aca="false">IF(H$1="P",MAX(0,H$2-$C947),IF(H$1="C",MAX(0,$C947-H$2)))</f>
        <v>0</v>
      </c>
      <c r="I947" s="103" t="n">
        <f aca="false">IF(I$1="P",MAX(0,I$2-$C947),IF(I$1="C",MAX(0,$C947-I$2)))</f>
        <v>0</v>
      </c>
      <c r="J947" s="103" t="n">
        <f aca="false">IF(J$1="P",MAX(0,J$2-$C947),IF(J$1="C",MAX(0,$C947-J$2)))</f>
        <v>0</v>
      </c>
      <c r="K947" s="103" t="n">
        <f aca="false">IF(K$1="P",MAX(0,K$2-$C947),IF(K$1="C",MAX(0,$C947-K$2)))</f>
        <v>4.68</v>
      </c>
      <c r="L947" s="103" t="n">
        <f aca="false">IF(L$1="P",MAX(0,L$2-$C947),IF(L$1="C",MAX(0,$C947-L$2)))</f>
        <v>14.68</v>
      </c>
      <c r="M947" s="103" t="n">
        <f aca="false">IF(M$1="P",MAX(0,M$2-$C947),IF(M$1="C",MAX(0,$C947-M$2)))</f>
        <v>15.32</v>
      </c>
      <c r="N947" s="103" t="n">
        <f aca="false">IF(N$1="P",MAX(0,N$2-$C947),IF(N$1="C",MAX(0,$C947-N$2)))</f>
        <v>10.32</v>
      </c>
      <c r="O947" s="103" t="n">
        <f aca="false">IF(O$1="P",MAX(0,O$2-$C947),IF(O$1="C",MAX(0,$C947-O$2)))</f>
        <v>5.32</v>
      </c>
      <c r="P947" s="103" t="n">
        <f aca="false">IF(P$1="P",MAX(0,P$2-$C947),IF(P$1="C",MAX(0,$C947-P$2)))</f>
        <v>0.32</v>
      </c>
      <c r="Q947" s="103" t="n">
        <f aca="false">IF(Q$1="P",MAX(0,Q$2-$C947),IF(Q$1="C",MAX(0,$C947-Q$2)))</f>
        <v>0</v>
      </c>
      <c r="R947" s="103" t="n">
        <f aca="false">IF(R$1="P",MAX(0,R$2-$C947),IF(R$1="C",MAX(0,$C947-R$2)))</f>
        <v>0</v>
      </c>
      <c r="S947" s="103" t="n">
        <f aca="false">IF(S$1="P",MAX(0,S$2-$C947),IF(S$1="C",MAX(0,$C947-S$2)))</f>
        <v>0</v>
      </c>
      <c r="T947" s="104" t="n">
        <f aca="false">A947</f>
        <v>44</v>
      </c>
      <c r="U947" s="105" t="n">
        <f aca="false">VLOOKUP($B947,Gas!$B$3:$E$2506,2)</f>
        <v>2.86</v>
      </c>
      <c r="V947" s="46" t="n">
        <f aca="false">C947/U947</f>
        <v>12.3496503496504</v>
      </c>
      <c r="W947" s="99" t="n">
        <f aca="false">VLOOKUP($B947,Gas!$B$3:$E$2506,4)</f>
        <v>1.02260684097979</v>
      </c>
    </row>
    <row r="948" customFormat="false" ht="12.75" hidden="false" customHeight="false" outlineLevel="0" collapsed="false">
      <c r="A948" s="95" t="n">
        <f aca="false">MONTH(B948)+(YEAR(B948)-1998)*12</f>
        <v>44</v>
      </c>
      <c r="B948" s="101" t="n">
        <v>37130</v>
      </c>
      <c r="C948" s="102" t="n">
        <v>30.23</v>
      </c>
      <c r="D948" s="98" t="n">
        <f aca="false">LN(C948/C947)</f>
        <v>-0.155614566944393</v>
      </c>
      <c r="E948" s="106" t="n">
        <f aca="false">STDEV(D939:D948)*SQRT(trade_day)</f>
        <v>2.40515672120562</v>
      </c>
      <c r="F948" s="97"/>
      <c r="G948" s="103" t="n">
        <f aca="false">IF(G$1="P",MAX(0,G$2-$C948),IF(G$1="C",MAX(0,$C948-G$2)))</f>
        <v>0</v>
      </c>
      <c r="H948" s="103" t="n">
        <f aca="false">IF(H$1="P",MAX(0,H$2-$C948),IF(H$1="C",MAX(0,$C948-H$2)))</f>
        <v>0</v>
      </c>
      <c r="I948" s="103" t="n">
        <f aca="false">IF(I$1="P",MAX(0,I$2-$C948),IF(I$1="C",MAX(0,$C948-I$2)))</f>
        <v>0</v>
      </c>
      <c r="J948" s="103" t="n">
        <f aca="false">IF(J$1="P",MAX(0,J$2-$C948),IF(J$1="C",MAX(0,$C948-J$2)))</f>
        <v>4.77</v>
      </c>
      <c r="K948" s="103" t="n">
        <f aca="false">IF(K$1="P",MAX(0,K$2-$C948),IF(K$1="C",MAX(0,$C948-K$2)))</f>
        <v>9.77</v>
      </c>
      <c r="L948" s="103" t="n">
        <f aca="false">IF(L$1="P",MAX(0,L$2-$C948),IF(L$1="C",MAX(0,$C948-L$2)))</f>
        <v>19.77</v>
      </c>
      <c r="M948" s="103" t="n">
        <f aca="false">IF(M$1="P",MAX(0,M$2-$C948),IF(M$1="C",MAX(0,$C948-M$2)))</f>
        <v>10.23</v>
      </c>
      <c r="N948" s="103" t="n">
        <f aca="false">IF(N$1="P",MAX(0,N$2-$C948),IF(N$1="C",MAX(0,$C948-N$2)))</f>
        <v>5.23</v>
      </c>
      <c r="O948" s="103" t="n">
        <f aca="false">IF(O$1="P",MAX(0,O$2-$C948),IF(O$1="C",MAX(0,$C948-O$2)))</f>
        <v>0.23</v>
      </c>
      <c r="P948" s="103" t="n">
        <f aca="false">IF(P$1="P",MAX(0,P$2-$C948),IF(P$1="C",MAX(0,$C948-P$2)))</f>
        <v>0</v>
      </c>
      <c r="Q948" s="103" t="n">
        <f aca="false">IF(Q$1="P",MAX(0,Q$2-$C948),IF(Q$1="C",MAX(0,$C948-Q$2)))</f>
        <v>0</v>
      </c>
      <c r="R948" s="103" t="n">
        <f aca="false">IF(R$1="P",MAX(0,R$2-$C948),IF(R$1="C",MAX(0,$C948-R$2)))</f>
        <v>0</v>
      </c>
      <c r="S948" s="103" t="n">
        <f aca="false">IF(S$1="P",MAX(0,S$2-$C948),IF(S$1="C",MAX(0,$C948-S$2)))</f>
        <v>0</v>
      </c>
      <c r="T948" s="104" t="n">
        <f aca="false">A948</f>
        <v>44</v>
      </c>
      <c r="U948" s="105" t="n">
        <f aca="false">VLOOKUP($B948,Gas!$B$3:$E$2506,2)</f>
        <v>2.77</v>
      </c>
      <c r="V948" s="46" t="n">
        <f aca="false">C948/U948</f>
        <v>10.913357400722</v>
      </c>
      <c r="W948" s="99" t="n">
        <f aca="false">VLOOKUP($B948,Gas!$B$3:$E$2506,4)</f>
        <v>0.719546014624343</v>
      </c>
    </row>
    <row r="949" customFormat="false" ht="12.75" hidden="false" customHeight="false" outlineLevel="0" collapsed="false">
      <c r="A949" s="95" t="n">
        <f aca="false">MONTH(B949)+(YEAR(B949)-1998)*12</f>
        <v>44</v>
      </c>
      <c r="B949" s="101" t="n">
        <v>37131</v>
      </c>
      <c r="C949" s="102" t="n">
        <v>30.03</v>
      </c>
      <c r="D949" s="98" t="n">
        <f aca="false">LN(C949/C948)</f>
        <v>-0.00663792679612779</v>
      </c>
      <c r="E949" s="106" t="n">
        <f aca="false">STDEV(D940:D949)*SQRT(trade_day)</f>
        <v>1.85860357936507</v>
      </c>
      <c r="F949" s="97"/>
      <c r="G949" s="103" t="n">
        <f aca="false">IF(G$1="P",MAX(0,G$2-$C949),IF(G$1="C",MAX(0,$C949-G$2)))</f>
        <v>0</v>
      </c>
      <c r="H949" s="103" t="n">
        <f aca="false">IF(H$1="P",MAX(0,H$2-$C949),IF(H$1="C",MAX(0,$C949-H$2)))</f>
        <v>0</v>
      </c>
      <c r="I949" s="103" t="n">
        <f aca="false">IF(I$1="P",MAX(0,I$2-$C949),IF(I$1="C",MAX(0,$C949-I$2)))</f>
        <v>0</v>
      </c>
      <c r="J949" s="103" t="n">
        <f aca="false">IF(J$1="P",MAX(0,J$2-$C949),IF(J$1="C",MAX(0,$C949-J$2)))</f>
        <v>4.97</v>
      </c>
      <c r="K949" s="103" t="n">
        <f aca="false">IF(K$1="P",MAX(0,K$2-$C949),IF(K$1="C",MAX(0,$C949-K$2)))</f>
        <v>9.97</v>
      </c>
      <c r="L949" s="103" t="n">
        <f aca="false">IF(L$1="P",MAX(0,L$2-$C949),IF(L$1="C",MAX(0,$C949-L$2)))</f>
        <v>19.97</v>
      </c>
      <c r="M949" s="103" t="n">
        <f aca="false">IF(M$1="P",MAX(0,M$2-$C949),IF(M$1="C",MAX(0,$C949-M$2)))</f>
        <v>10.03</v>
      </c>
      <c r="N949" s="103" t="n">
        <f aca="false">IF(N$1="P",MAX(0,N$2-$C949),IF(N$1="C",MAX(0,$C949-N$2)))</f>
        <v>5.03</v>
      </c>
      <c r="O949" s="103" t="n">
        <f aca="false">IF(O$1="P",MAX(0,O$2-$C949),IF(O$1="C",MAX(0,$C949-O$2)))</f>
        <v>0.0300000000000011</v>
      </c>
      <c r="P949" s="103" t="n">
        <f aca="false">IF(P$1="P",MAX(0,P$2-$C949),IF(P$1="C",MAX(0,$C949-P$2)))</f>
        <v>0</v>
      </c>
      <c r="Q949" s="103" t="n">
        <f aca="false">IF(Q$1="P",MAX(0,Q$2-$C949),IF(Q$1="C",MAX(0,$C949-Q$2)))</f>
        <v>0</v>
      </c>
      <c r="R949" s="103" t="n">
        <f aca="false">IF(R$1="P",MAX(0,R$2-$C949),IF(R$1="C",MAX(0,$C949-R$2)))</f>
        <v>0</v>
      </c>
      <c r="S949" s="103" t="n">
        <f aca="false">IF(S$1="P",MAX(0,S$2-$C949),IF(S$1="C",MAX(0,$C949-S$2)))</f>
        <v>0</v>
      </c>
      <c r="T949" s="104" t="n">
        <f aca="false">A949</f>
        <v>44</v>
      </c>
      <c r="U949" s="105" t="n">
        <f aca="false">VLOOKUP($B949,Gas!$B$3:$E$2506,2)</f>
        <v>2.59</v>
      </c>
      <c r="V949" s="46" t="n">
        <f aca="false">C949/U949</f>
        <v>11.5945945945946</v>
      </c>
      <c r="W949" s="99" t="n">
        <f aca="false">VLOOKUP($B949,Gas!$B$3:$E$2506,4)</f>
        <v>0.729705032598545</v>
      </c>
    </row>
    <row r="950" customFormat="false" ht="12.75" hidden="false" customHeight="false" outlineLevel="0" collapsed="false">
      <c r="A950" s="95" t="n">
        <f aca="false">MONTH(B950)+(YEAR(B950)-1998)*12</f>
        <v>44</v>
      </c>
      <c r="B950" s="101" t="n">
        <v>37132</v>
      </c>
      <c r="C950" s="102" t="n">
        <v>33.89</v>
      </c>
      <c r="D950" s="98" t="n">
        <f aca="false">LN(C950/C949)</f>
        <v>0.120923103623721</v>
      </c>
      <c r="E950" s="106" t="n">
        <f aca="false">STDEV(D941:D950)*SQRT(trade_day)</f>
        <v>1.94589142989006</v>
      </c>
      <c r="F950" s="97"/>
      <c r="G950" s="103" t="n">
        <f aca="false">IF(G$1="P",MAX(0,G$2-$C950),IF(G$1="C",MAX(0,$C950-G$2)))</f>
        <v>0</v>
      </c>
      <c r="H950" s="103" t="n">
        <f aca="false">IF(H$1="P",MAX(0,H$2-$C950),IF(H$1="C",MAX(0,$C950-H$2)))</f>
        <v>0</v>
      </c>
      <c r="I950" s="103" t="n">
        <f aca="false">IF(I$1="P",MAX(0,I$2-$C950),IF(I$1="C",MAX(0,$C950-I$2)))</f>
        <v>0</v>
      </c>
      <c r="J950" s="103" t="n">
        <f aca="false">IF(J$1="P",MAX(0,J$2-$C950),IF(J$1="C",MAX(0,$C950-J$2)))</f>
        <v>1.11</v>
      </c>
      <c r="K950" s="103" t="n">
        <f aca="false">IF(K$1="P",MAX(0,K$2-$C950),IF(K$1="C",MAX(0,$C950-K$2)))</f>
        <v>6.11</v>
      </c>
      <c r="L950" s="103" t="n">
        <f aca="false">IF(L$1="P",MAX(0,L$2-$C950),IF(L$1="C",MAX(0,$C950-L$2)))</f>
        <v>16.11</v>
      </c>
      <c r="M950" s="103" t="n">
        <f aca="false">IF(M$1="P",MAX(0,M$2-$C950),IF(M$1="C",MAX(0,$C950-M$2)))</f>
        <v>13.89</v>
      </c>
      <c r="N950" s="103" t="n">
        <f aca="false">IF(N$1="P",MAX(0,N$2-$C950),IF(N$1="C",MAX(0,$C950-N$2)))</f>
        <v>8.89</v>
      </c>
      <c r="O950" s="103" t="n">
        <f aca="false">IF(O$1="P",MAX(0,O$2-$C950),IF(O$1="C",MAX(0,$C950-O$2)))</f>
        <v>3.89</v>
      </c>
      <c r="P950" s="103" t="n">
        <f aca="false">IF(P$1="P",MAX(0,P$2-$C950),IF(P$1="C",MAX(0,$C950-P$2)))</f>
        <v>0</v>
      </c>
      <c r="Q950" s="103" t="n">
        <f aca="false">IF(Q$1="P",MAX(0,Q$2-$C950),IF(Q$1="C",MAX(0,$C950-Q$2)))</f>
        <v>0</v>
      </c>
      <c r="R950" s="103" t="n">
        <f aca="false">IF(R$1="P",MAX(0,R$2-$C950),IF(R$1="C",MAX(0,$C950-R$2)))</f>
        <v>0</v>
      </c>
      <c r="S950" s="103" t="n">
        <f aca="false">IF(S$1="P",MAX(0,S$2-$C950),IF(S$1="C",MAX(0,$C950-S$2)))</f>
        <v>0</v>
      </c>
      <c r="T950" s="104" t="n">
        <f aca="false">A950</f>
        <v>44</v>
      </c>
      <c r="U950" s="105" t="n">
        <f aca="false">VLOOKUP($B950,Gas!$B$3:$E$2506,2)</f>
        <v>2.555</v>
      </c>
      <c r="V950" s="46" t="n">
        <f aca="false">C950/U950</f>
        <v>13.2641878669276</v>
      </c>
      <c r="W950" s="99" t="n">
        <f aca="false">VLOOKUP($B950,Gas!$B$3:$E$2506,4)</f>
        <v>0.717535082006715</v>
      </c>
      <c r="X950" s="0" t="n">
        <f aca="false">CORREL(W929:W950,E929:E950)</f>
        <v>-0.666146036400838</v>
      </c>
    </row>
    <row r="951" customFormat="false" ht="12.75" hidden="false" customHeight="false" outlineLevel="0" collapsed="false">
      <c r="A951" s="95" t="n">
        <f aca="false">MONTH(B951)+(YEAR(B951)-1998)*12</f>
        <v>44</v>
      </c>
      <c r="B951" s="101" t="n">
        <v>37133</v>
      </c>
      <c r="C951" s="102" t="n">
        <v>35.2</v>
      </c>
      <c r="D951" s="98" t="n">
        <f aca="false">LN(C951/C950)</f>
        <v>0.0379260969850916</v>
      </c>
      <c r="E951" s="106" t="n">
        <f aca="false">STDEV(D942:D951)*SQRT(trade_day)</f>
        <v>1.93971055729682</v>
      </c>
      <c r="F951" s="97"/>
      <c r="G951" s="103" t="n">
        <f aca="false">IF(G$1="P",MAX(0,G$2-$C951),IF(G$1="C",MAX(0,$C951-G$2)))</f>
        <v>0</v>
      </c>
      <c r="H951" s="103" t="n">
        <f aca="false">IF(H$1="P",MAX(0,H$2-$C951),IF(H$1="C",MAX(0,$C951-H$2)))</f>
        <v>0</v>
      </c>
      <c r="I951" s="103" t="n">
        <f aca="false">IF(I$1="P",MAX(0,I$2-$C951),IF(I$1="C",MAX(0,$C951-I$2)))</f>
        <v>0</v>
      </c>
      <c r="J951" s="103" t="n">
        <f aca="false">IF(J$1="P",MAX(0,J$2-$C951),IF(J$1="C",MAX(0,$C951-J$2)))</f>
        <v>0</v>
      </c>
      <c r="K951" s="103" t="n">
        <f aca="false">IF(K$1="P",MAX(0,K$2-$C951),IF(K$1="C",MAX(0,$C951-K$2)))</f>
        <v>4.8</v>
      </c>
      <c r="L951" s="103" t="n">
        <f aca="false">IF(L$1="P",MAX(0,L$2-$C951),IF(L$1="C",MAX(0,$C951-L$2)))</f>
        <v>14.8</v>
      </c>
      <c r="M951" s="103" t="n">
        <f aca="false">IF(M$1="P",MAX(0,M$2-$C951),IF(M$1="C",MAX(0,$C951-M$2)))</f>
        <v>15.2</v>
      </c>
      <c r="N951" s="103" t="n">
        <f aca="false">IF(N$1="P",MAX(0,N$2-$C951),IF(N$1="C",MAX(0,$C951-N$2)))</f>
        <v>10.2</v>
      </c>
      <c r="O951" s="103" t="n">
        <f aca="false">IF(O$1="P",MAX(0,O$2-$C951),IF(O$1="C",MAX(0,$C951-O$2)))</f>
        <v>5.2</v>
      </c>
      <c r="P951" s="103" t="n">
        <f aca="false">IF(P$1="P",MAX(0,P$2-$C951),IF(P$1="C",MAX(0,$C951-P$2)))</f>
        <v>0.200000000000003</v>
      </c>
      <c r="Q951" s="103" t="n">
        <f aca="false">IF(Q$1="P",MAX(0,Q$2-$C951),IF(Q$1="C",MAX(0,$C951-Q$2)))</f>
        <v>0</v>
      </c>
      <c r="R951" s="103" t="n">
        <f aca="false">IF(R$1="P",MAX(0,R$2-$C951),IF(R$1="C",MAX(0,$C951-R$2)))</f>
        <v>0</v>
      </c>
      <c r="S951" s="103" t="n">
        <f aca="false">IF(S$1="P",MAX(0,S$2-$C951),IF(S$1="C",MAX(0,$C951-S$2)))</f>
        <v>0</v>
      </c>
      <c r="T951" s="104" t="n">
        <f aca="false">A951</f>
        <v>44</v>
      </c>
      <c r="U951" s="105" t="n">
        <f aca="false">VLOOKUP($B951,Gas!$B$3:$E$2506,2)</f>
        <v>2.445</v>
      </c>
      <c r="V951" s="46" t="n">
        <f aca="false">C951/U951</f>
        <v>14.3967280163599</v>
      </c>
      <c r="W951" s="99" t="n">
        <f aca="false">VLOOKUP($B951,Gas!$B$3:$E$2506,4)</f>
        <v>0.708423933791154</v>
      </c>
    </row>
    <row r="952" customFormat="false" ht="12.75" hidden="false" customHeight="false" outlineLevel="0" collapsed="false">
      <c r="A952" s="95" t="n">
        <f aca="false">MONTH(B952)+(YEAR(B952)-1998)*12</f>
        <v>44</v>
      </c>
      <c r="B952" s="101" t="n">
        <v>37134</v>
      </c>
      <c r="C952" s="102" t="n">
        <v>29.72</v>
      </c>
      <c r="D952" s="98" t="n">
        <f aca="false">LN(C952/C951)</f>
        <v>-0.169225862754493</v>
      </c>
      <c r="E952" s="106" t="n">
        <f aca="false">STDEV(D943:D952)*SQRT(trade_day)</f>
        <v>1.96542491663846</v>
      </c>
      <c r="F952" s="97"/>
      <c r="G952" s="103" t="n">
        <f aca="false">IF(G$1="P",MAX(0,G$2-$C952),IF(G$1="C",MAX(0,$C952-G$2)))</f>
        <v>0</v>
      </c>
      <c r="H952" s="103" t="n">
        <f aca="false">IF(H$1="P",MAX(0,H$2-$C952),IF(H$1="C",MAX(0,$C952-H$2)))</f>
        <v>0</v>
      </c>
      <c r="I952" s="103" t="n">
        <f aca="false">IF(I$1="P",MAX(0,I$2-$C952),IF(I$1="C",MAX(0,$C952-I$2)))</f>
        <v>0.280000000000001</v>
      </c>
      <c r="J952" s="103" t="n">
        <f aca="false">IF(J$1="P",MAX(0,J$2-$C952),IF(J$1="C",MAX(0,$C952-J$2)))</f>
        <v>5.28</v>
      </c>
      <c r="K952" s="103" t="n">
        <f aca="false">IF(K$1="P",MAX(0,K$2-$C952),IF(K$1="C",MAX(0,$C952-K$2)))</f>
        <v>10.28</v>
      </c>
      <c r="L952" s="103" t="n">
        <f aca="false">IF(L$1="P",MAX(0,L$2-$C952),IF(L$1="C",MAX(0,$C952-L$2)))</f>
        <v>20.28</v>
      </c>
      <c r="M952" s="103" t="n">
        <f aca="false">IF(M$1="P",MAX(0,M$2-$C952),IF(M$1="C",MAX(0,$C952-M$2)))</f>
        <v>9.72</v>
      </c>
      <c r="N952" s="103" t="n">
        <f aca="false">IF(N$1="P",MAX(0,N$2-$C952),IF(N$1="C",MAX(0,$C952-N$2)))</f>
        <v>4.72</v>
      </c>
      <c r="O952" s="103" t="n">
        <f aca="false">IF(O$1="P",MAX(0,O$2-$C952),IF(O$1="C",MAX(0,$C952-O$2)))</f>
        <v>0</v>
      </c>
      <c r="P952" s="103" t="n">
        <f aca="false">IF(P$1="P",MAX(0,P$2-$C952),IF(P$1="C",MAX(0,$C952-P$2)))</f>
        <v>0</v>
      </c>
      <c r="Q952" s="103" t="n">
        <f aca="false">IF(Q$1="P",MAX(0,Q$2-$C952),IF(Q$1="C",MAX(0,$C952-Q$2)))</f>
        <v>0</v>
      </c>
      <c r="R952" s="103" t="n">
        <f aca="false">IF(R$1="P",MAX(0,R$2-$C952),IF(R$1="C",MAX(0,$C952-R$2)))</f>
        <v>0</v>
      </c>
      <c r="S952" s="103" t="n">
        <f aca="false">IF(S$1="P",MAX(0,S$2-$C952),IF(S$1="C",MAX(0,$C952-S$2)))</f>
        <v>0</v>
      </c>
      <c r="T952" s="104" t="n">
        <f aca="false">A952</f>
        <v>44</v>
      </c>
      <c r="U952" s="105" t="n">
        <f aca="false">VLOOKUP($B952,Gas!$B$3:$E$2506,2)</f>
        <v>2.46</v>
      </c>
      <c r="V952" s="46" t="n">
        <f aca="false">C952/U952</f>
        <v>12.0813008130081</v>
      </c>
      <c r="W952" s="99" t="n">
        <f aca="false">VLOOKUP($B952,Gas!$B$3:$E$2506,4)</f>
        <v>0.737579045912471</v>
      </c>
    </row>
    <row r="953" customFormat="false" ht="12.75" hidden="false" customHeight="false" outlineLevel="0" collapsed="false">
      <c r="A953" s="95" t="n">
        <f aca="false">MONTH(B953)+(YEAR(B953)-1998)*12</f>
        <v>45</v>
      </c>
      <c r="B953" s="101" t="n">
        <v>37138</v>
      </c>
      <c r="C953" s="102" t="n">
        <v>27.51</v>
      </c>
      <c r="D953" s="98" t="n">
        <f aca="false">LN(C953/C952)</f>
        <v>-0.0772706449130751</v>
      </c>
      <c r="E953" s="106" t="n">
        <f aca="false">STDEV(D944:D953)*SQRT(trade_day)</f>
        <v>1.79533702686918</v>
      </c>
      <c r="F953" s="97"/>
      <c r="G953" s="103" t="n">
        <f aca="false">IF(G$1="P",MAX(0,G$2-$C953),IF(G$1="C",MAX(0,$C953-G$2)))</f>
        <v>0</v>
      </c>
      <c r="H953" s="103" t="n">
        <f aca="false">IF(H$1="P",MAX(0,H$2-$C953),IF(H$1="C",MAX(0,$C953-H$2)))</f>
        <v>0</v>
      </c>
      <c r="I953" s="103" t="n">
        <f aca="false">IF(I$1="P",MAX(0,I$2-$C953),IF(I$1="C",MAX(0,$C953-I$2)))</f>
        <v>2.49</v>
      </c>
      <c r="J953" s="103" t="n">
        <f aca="false">IF(J$1="P",MAX(0,J$2-$C953),IF(J$1="C",MAX(0,$C953-J$2)))</f>
        <v>7.49</v>
      </c>
      <c r="K953" s="103" t="n">
        <f aca="false">IF(K$1="P",MAX(0,K$2-$C953),IF(K$1="C",MAX(0,$C953-K$2)))</f>
        <v>12.49</v>
      </c>
      <c r="L953" s="103" t="n">
        <f aca="false">IF(L$1="P",MAX(0,L$2-$C953),IF(L$1="C",MAX(0,$C953-L$2)))</f>
        <v>22.49</v>
      </c>
      <c r="M953" s="103" t="n">
        <f aca="false">IF(M$1="P",MAX(0,M$2-$C953),IF(M$1="C",MAX(0,$C953-M$2)))</f>
        <v>7.51</v>
      </c>
      <c r="N953" s="103" t="n">
        <f aca="false">IF(N$1="P",MAX(0,N$2-$C953),IF(N$1="C",MAX(0,$C953-N$2)))</f>
        <v>2.51</v>
      </c>
      <c r="O953" s="103" t="n">
        <f aca="false">IF(O$1="P",MAX(0,O$2-$C953),IF(O$1="C",MAX(0,$C953-O$2)))</f>
        <v>0</v>
      </c>
      <c r="P953" s="103" t="n">
        <f aca="false">IF(P$1="P",MAX(0,P$2-$C953),IF(P$1="C",MAX(0,$C953-P$2)))</f>
        <v>0</v>
      </c>
      <c r="Q953" s="103" t="n">
        <f aca="false">IF(Q$1="P",MAX(0,Q$2-$C953),IF(Q$1="C",MAX(0,$C953-Q$2)))</f>
        <v>0</v>
      </c>
      <c r="R953" s="103" t="n">
        <f aca="false">IF(R$1="P",MAX(0,R$2-$C953),IF(R$1="C",MAX(0,$C953-R$2)))</f>
        <v>0</v>
      </c>
      <c r="S953" s="103" t="n">
        <f aca="false">IF(S$1="P",MAX(0,S$2-$C953),IF(S$1="C",MAX(0,$C953-S$2)))</f>
        <v>0</v>
      </c>
      <c r="T953" s="104" t="n">
        <f aca="false">A953</f>
        <v>45</v>
      </c>
      <c r="U953" s="105" t="n">
        <f aca="false">VLOOKUP($B953,Gas!$B$3:$E$2506,2)</f>
        <v>2.15</v>
      </c>
      <c r="V953" s="46" t="n">
        <f aca="false">C953/U953</f>
        <v>12.7953488372093</v>
      </c>
      <c r="W953" s="99" t="n">
        <f aca="false">VLOOKUP($B953,Gas!$B$3:$E$2506,4)</f>
        <v>0.86374279855346</v>
      </c>
    </row>
    <row r="954" customFormat="false" ht="12.75" hidden="false" customHeight="false" outlineLevel="0" collapsed="false">
      <c r="A954" s="95" t="n">
        <f aca="false">MONTH(B954)+(YEAR(B954)-1998)*12</f>
        <v>45</v>
      </c>
      <c r="B954" s="107" t="n">
        <v>37139</v>
      </c>
      <c r="C954" s="97" t="n">
        <v>24.58</v>
      </c>
      <c r="D954" s="98" t="n">
        <f aca="false">LN(C954/C953)</f>
        <v>-0.112616470798594</v>
      </c>
      <c r="E954" s="106" t="n">
        <f aca="false">STDEV(D945:D954)*SQRT(trade_day)</f>
        <v>1.86628024724954</v>
      </c>
      <c r="F954" s="97"/>
      <c r="G954" s="103" t="n">
        <f aca="false">IF(G$1="P",MAX(0,G$2-$C954),IF(G$1="C",MAX(0,$C954-G$2)))</f>
        <v>0</v>
      </c>
      <c r="H954" s="103" t="n">
        <f aca="false">IF(H$1="P",MAX(0,H$2-$C954),IF(H$1="C",MAX(0,$C954-H$2)))</f>
        <v>0.420000000000002</v>
      </c>
      <c r="I954" s="103" t="n">
        <f aca="false">IF(I$1="P",MAX(0,I$2-$C954),IF(I$1="C",MAX(0,$C954-I$2)))</f>
        <v>5.42</v>
      </c>
      <c r="J954" s="103" t="n">
        <f aca="false">IF(J$1="P",MAX(0,J$2-$C954),IF(J$1="C",MAX(0,$C954-J$2)))</f>
        <v>10.42</v>
      </c>
      <c r="K954" s="103" t="n">
        <f aca="false">IF(K$1="P",MAX(0,K$2-$C954),IF(K$1="C",MAX(0,$C954-K$2)))</f>
        <v>15.42</v>
      </c>
      <c r="L954" s="103" t="n">
        <f aca="false">IF(L$1="P",MAX(0,L$2-$C954),IF(L$1="C",MAX(0,$C954-L$2)))</f>
        <v>25.42</v>
      </c>
      <c r="M954" s="103" t="n">
        <f aca="false">IF(M$1="P",MAX(0,M$2-$C954),IF(M$1="C",MAX(0,$C954-M$2)))</f>
        <v>4.58</v>
      </c>
      <c r="N954" s="103" t="n">
        <f aca="false">IF(N$1="P",MAX(0,N$2-$C954),IF(N$1="C",MAX(0,$C954-N$2)))</f>
        <v>0</v>
      </c>
      <c r="O954" s="103" t="n">
        <f aca="false">IF(O$1="P",MAX(0,O$2-$C954),IF(O$1="C",MAX(0,$C954-O$2)))</f>
        <v>0</v>
      </c>
      <c r="P954" s="103" t="n">
        <f aca="false">IF(P$1="P",MAX(0,P$2-$C954),IF(P$1="C",MAX(0,$C954-P$2)))</f>
        <v>0</v>
      </c>
      <c r="Q954" s="103" t="n">
        <f aca="false">IF(Q$1="P",MAX(0,Q$2-$C954),IF(Q$1="C",MAX(0,$C954-Q$2)))</f>
        <v>0</v>
      </c>
      <c r="R954" s="103" t="n">
        <f aca="false">IF(R$1="P",MAX(0,R$2-$C954),IF(R$1="C",MAX(0,$C954-R$2)))</f>
        <v>0</v>
      </c>
      <c r="S954" s="103" t="n">
        <f aca="false">IF(S$1="P",MAX(0,S$2-$C954),IF(S$1="C",MAX(0,$C954-S$2)))</f>
        <v>0</v>
      </c>
      <c r="T954" s="104" t="n">
        <f aca="false">A954</f>
        <v>45</v>
      </c>
      <c r="U954" s="105" t="n">
        <f aca="false">VLOOKUP($B954,Gas!$B$3:$E$2506,2)</f>
        <v>2.2</v>
      </c>
      <c r="V954" s="46" t="n">
        <f aca="false">C954/U954</f>
        <v>11.1727272727273</v>
      </c>
      <c r="W954" s="99" t="n">
        <f aca="false">VLOOKUP($B954,Gas!$B$3:$E$2506,4)</f>
        <v>0.901437925998155</v>
      </c>
    </row>
    <row r="955" customFormat="false" ht="12.75" hidden="false" customHeight="false" outlineLevel="0" collapsed="false">
      <c r="A955" s="95" t="n">
        <f aca="false">MONTH(B955)+(YEAR(B955)-1998)*12</f>
        <v>45</v>
      </c>
      <c r="B955" s="107" t="n">
        <v>37140</v>
      </c>
      <c r="C955" s="97" t="n">
        <v>25.79</v>
      </c>
      <c r="D955" s="98" t="n">
        <f aca="false">LN(C955/C954)</f>
        <v>0.0480537157553646</v>
      </c>
      <c r="E955" s="106" t="n">
        <f aca="false">STDEV(D946:D955)*SQRT(trade_day)</f>
        <v>1.59698616689561</v>
      </c>
      <c r="F955" s="97"/>
      <c r="G955" s="103" t="n">
        <f aca="false">IF(G$1="P",MAX(0,G$2-$C955),IF(G$1="C",MAX(0,$C955-G$2)))</f>
        <v>0</v>
      </c>
      <c r="H955" s="103" t="n">
        <f aca="false">IF(H$1="P",MAX(0,H$2-$C955),IF(H$1="C",MAX(0,$C955-H$2)))</f>
        <v>0</v>
      </c>
      <c r="I955" s="103" t="n">
        <f aca="false">IF(I$1="P",MAX(0,I$2-$C955),IF(I$1="C",MAX(0,$C955-I$2)))</f>
        <v>4.21</v>
      </c>
      <c r="J955" s="103" t="n">
        <f aca="false">IF(J$1="P",MAX(0,J$2-$C955),IF(J$1="C",MAX(0,$C955-J$2)))</f>
        <v>9.21</v>
      </c>
      <c r="K955" s="103" t="n">
        <f aca="false">IF(K$1="P",MAX(0,K$2-$C955),IF(K$1="C",MAX(0,$C955-K$2)))</f>
        <v>14.21</v>
      </c>
      <c r="L955" s="103" t="n">
        <f aca="false">IF(L$1="P",MAX(0,L$2-$C955),IF(L$1="C",MAX(0,$C955-L$2)))</f>
        <v>24.21</v>
      </c>
      <c r="M955" s="103" t="n">
        <f aca="false">IF(M$1="P",MAX(0,M$2-$C955),IF(M$1="C",MAX(0,$C955-M$2)))</f>
        <v>5.79</v>
      </c>
      <c r="N955" s="103" t="n">
        <f aca="false">IF(N$1="P",MAX(0,N$2-$C955),IF(N$1="C",MAX(0,$C955-N$2)))</f>
        <v>0.789999999999999</v>
      </c>
      <c r="O955" s="103" t="n">
        <f aca="false">IF(O$1="P",MAX(0,O$2-$C955),IF(O$1="C",MAX(0,$C955-O$2)))</f>
        <v>0</v>
      </c>
      <c r="P955" s="103" t="n">
        <f aca="false">IF(P$1="P",MAX(0,P$2-$C955),IF(P$1="C",MAX(0,$C955-P$2)))</f>
        <v>0</v>
      </c>
      <c r="Q955" s="103" t="n">
        <f aca="false">IF(Q$1="P",MAX(0,Q$2-$C955),IF(Q$1="C",MAX(0,$C955-Q$2)))</f>
        <v>0</v>
      </c>
      <c r="R955" s="103" t="n">
        <f aca="false">IF(R$1="P",MAX(0,R$2-$C955),IF(R$1="C",MAX(0,$C955-R$2)))</f>
        <v>0</v>
      </c>
      <c r="S955" s="103" t="n">
        <f aca="false">IF(S$1="P",MAX(0,S$2-$C955),IF(S$1="C",MAX(0,$C955-S$2)))</f>
        <v>0</v>
      </c>
      <c r="T955" s="104" t="n">
        <f aca="false">A955</f>
        <v>45</v>
      </c>
      <c r="U955" s="105" t="n">
        <f aca="false">VLOOKUP($B955,Gas!$B$3:$E$2506,2)</f>
        <v>2.335</v>
      </c>
      <c r="V955" s="46" t="n">
        <f aca="false">C955/U955</f>
        <v>11.0449678800857</v>
      </c>
      <c r="W955" s="99" t="n">
        <f aca="false">VLOOKUP($B955,Gas!$B$3:$E$2506,4)</f>
        <v>1.02632211290975</v>
      </c>
    </row>
    <row r="956" customFormat="false" ht="12.75" hidden="false" customHeight="false" outlineLevel="0" collapsed="false">
      <c r="A956" s="95" t="n">
        <f aca="false">MONTH(B956)+(YEAR(B956)-1998)*12</f>
        <v>45</v>
      </c>
      <c r="B956" s="107" t="n">
        <v>37141</v>
      </c>
      <c r="C956" s="97" t="n">
        <v>26.45</v>
      </c>
      <c r="D956" s="98" t="n">
        <f aca="false">LN(C956/C955)</f>
        <v>0.0252693384110551</v>
      </c>
      <c r="E956" s="106" t="n">
        <f aca="false">STDEV(D947:D956)*SQRT(trade_day)</f>
        <v>1.51692807187988</v>
      </c>
      <c r="F956" s="97"/>
      <c r="G956" s="103" t="n">
        <f aca="false">IF(G$1="P",MAX(0,G$2-$C956),IF(G$1="C",MAX(0,$C956-G$2)))</f>
        <v>0</v>
      </c>
      <c r="H956" s="103" t="n">
        <f aca="false">IF(H$1="P",MAX(0,H$2-$C956),IF(H$1="C",MAX(0,$C956-H$2)))</f>
        <v>0</v>
      </c>
      <c r="I956" s="103" t="n">
        <f aca="false">IF(I$1="P",MAX(0,I$2-$C956),IF(I$1="C",MAX(0,$C956-I$2)))</f>
        <v>3.55</v>
      </c>
      <c r="J956" s="103" t="n">
        <f aca="false">IF(J$1="P",MAX(0,J$2-$C956),IF(J$1="C",MAX(0,$C956-J$2)))</f>
        <v>8.55</v>
      </c>
      <c r="K956" s="103" t="n">
        <f aca="false">IF(K$1="P",MAX(0,K$2-$C956),IF(K$1="C",MAX(0,$C956-K$2)))</f>
        <v>13.55</v>
      </c>
      <c r="L956" s="103" t="n">
        <f aca="false">IF(L$1="P",MAX(0,L$2-$C956),IF(L$1="C",MAX(0,$C956-L$2)))</f>
        <v>23.55</v>
      </c>
      <c r="M956" s="103" t="n">
        <f aca="false">IF(M$1="P",MAX(0,M$2-$C956),IF(M$1="C",MAX(0,$C956-M$2)))</f>
        <v>6.45</v>
      </c>
      <c r="N956" s="103" t="n">
        <f aca="false">IF(N$1="P",MAX(0,N$2-$C956),IF(N$1="C",MAX(0,$C956-N$2)))</f>
        <v>1.45</v>
      </c>
      <c r="O956" s="103" t="n">
        <f aca="false">IF(O$1="P",MAX(0,O$2-$C956),IF(O$1="C",MAX(0,$C956-O$2)))</f>
        <v>0</v>
      </c>
      <c r="P956" s="103" t="n">
        <f aca="false">IF(P$1="P",MAX(0,P$2-$C956),IF(P$1="C",MAX(0,$C956-P$2)))</f>
        <v>0</v>
      </c>
      <c r="Q956" s="103" t="n">
        <f aca="false">IF(Q$1="P",MAX(0,Q$2-$C956),IF(Q$1="C",MAX(0,$C956-Q$2)))</f>
        <v>0</v>
      </c>
      <c r="R956" s="103" t="n">
        <f aca="false">IF(R$1="P",MAX(0,R$2-$C956),IF(R$1="C",MAX(0,$C956-R$2)))</f>
        <v>0</v>
      </c>
      <c r="S956" s="103" t="n">
        <f aca="false">IF(S$1="P",MAX(0,S$2-$C956),IF(S$1="C",MAX(0,$C956-S$2)))</f>
        <v>0</v>
      </c>
      <c r="T956" s="104" t="n">
        <f aca="false">A956</f>
        <v>45</v>
      </c>
      <c r="U956" s="105" t="n">
        <f aca="false">VLOOKUP($B956,Gas!$B$3:$E$2506,2)</f>
        <v>2.4</v>
      </c>
      <c r="V956" s="46" t="n">
        <f aca="false">C956/U956</f>
        <v>11.0208333333333</v>
      </c>
      <c r="W956" s="99" t="n">
        <f aca="false">VLOOKUP($B956,Gas!$B$3:$E$2506,4)</f>
        <v>0.997820068828805</v>
      </c>
    </row>
    <row r="957" customFormat="false" ht="12.75" hidden="false" customHeight="false" outlineLevel="0" collapsed="false">
      <c r="A957" s="95" t="n">
        <f aca="false">MONTH(B957)+(YEAR(B957)-1998)*12</f>
        <v>45</v>
      </c>
      <c r="B957" s="107" t="n">
        <v>37144</v>
      </c>
      <c r="C957" s="97" t="n">
        <v>23.42</v>
      </c>
      <c r="D957" s="98" t="n">
        <f aca="false">LN(C957/C956)</f>
        <v>-0.121665800134737</v>
      </c>
      <c r="E957" s="106" t="n">
        <f aca="false">STDEV(D948:D957)*SQRT(trade_day)</f>
        <v>1.56773995839981</v>
      </c>
      <c r="F957" s="97"/>
      <c r="G957" s="103" t="n">
        <f aca="false">IF(G$1="P",MAX(0,G$2-$C957),IF(G$1="C",MAX(0,$C957-G$2)))</f>
        <v>0</v>
      </c>
      <c r="H957" s="103" t="n">
        <f aca="false">IF(H$1="P",MAX(0,H$2-$C957),IF(H$1="C",MAX(0,$C957-H$2)))</f>
        <v>1.58</v>
      </c>
      <c r="I957" s="103" t="n">
        <f aca="false">IF(I$1="P",MAX(0,I$2-$C957),IF(I$1="C",MAX(0,$C957-I$2)))</f>
        <v>6.58</v>
      </c>
      <c r="J957" s="103" t="n">
        <f aca="false">IF(J$1="P",MAX(0,J$2-$C957),IF(J$1="C",MAX(0,$C957-J$2)))</f>
        <v>11.58</v>
      </c>
      <c r="K957" s="103" t="n">
        <f aca="false">IF(K$1="P",MAX(0,K$2-$C957),IF(K$1="C",MAX(0,$C957-K$2)))</f>
        <v>16.58</v>
      </c>
      <c r="L957" s="103" t="n">
        <f aca="false">IF(L$1="P",MAX(0,L$2-$C957),IF(L$1="C",MAX(0,$C957-L$2)))</f>
        <v>26.58</v>
      </c>
      <c r="M957" s="103" t="n">
        <f aca="false">IF(M$1="P",MAX(0,M$2-$C957),IF(M$1="C",MAX(0,$C957-M$2)))</f>
        <v>3.42</v>
      </c>
      <c r="N957" s="103" t="n">
        <f aca="false">IF(N$1="P",MAX(0,N$2-$C957),IF(N$1="C",MAX(0,$C957-N$2)))</f>
        <v>0</v>
      </c>
      <c r="O957" s="103" t="n">
        <f aca="false">IF(O$1="P",MAX(0,O$2-$C957),IF(O$1="C",MAX(0,$C957-O$2)))</f>
        <v>0</v>
      </c>
      <c r="P957" s="103" t="n">
        <f aca="false">IF(P$1="P",MAX(0,P$2-$C957),IF(P$1="C",MAX(0,$C957-P$2)))</f>
        <v>0</v>
      </c>
      <c r="Q957" s="103" t="n">
        <f aca="false">IF(Q$1="P",MAX(0,Q$2-$C957),IF(Q$1="C",MAX(0,$C957-Q$2)))</f>
        <v>0</v>
      </c>
      <c r="R957" s="103" t="n">
        <f aca="false">IF(R$1="P",MAX(0,R$2-$C957),IF(R$1="C",MAX(0,$C957-R$2)))</f>
        <v>0</v>
      </c>
      <c r="S957" s="103" t="n">
        <f aca="false">IF(S$1="P",MAX(0,S$2-$C957),IF(S$1="C",MAX(0,$C957-S$2)))</f>
        <v>0</v>
      </c>
      <c r="T957" s="104" t="n">
        <f aca="false">A957</f>
        <v>45</v>
      </c>
      <c r="U957" s="105" t="n">
        <f aca="false">VLOOKUP($B957,Gas!$B$3:$E$2506,2)</f>
        <v>2.345</v>
      </c>
      <c r="V957" s="46" t="n">
        <f aca="false">C957/U957</f>
        <v>9.98720682302772</v>
      </c>
      <c r="W957" s="99" t="n">
        <f aca="false">VLOOKUP($B957,Gas!$B$3:$E$2506,4)</f>
        <v>0.97165972644985</v>
      </c>
    </row>
    <row r="958" customFormat="false" ht="12.75" hidden="false" customHeight="false" outlineLevel="0" collapsed="false">
      <c r="A958" s="95" t="n">
        <f aca="false">MONTH(B958)+(YEAR(B958)-1998)*12</f>
        <v>45</v>
      </c>
      <c r="B958" s="107" t="n">
        <v>37145</v>
      </c>
      <c r="C958" s="97" t="n">
        <v>22.02</v>
      </c>
      <c r="D958" s="98" t="n">
        <f aca="false">LN(C958/C957)</f>
        <v>-0.0616392268750375</v>
      </c>
      <c r="E958" s="106" t="n">
        <f aca="false">STDEV(D949:D958)*SQRT(trade_day)</f>
        <v>1.4424477301092</v>
      </c>
      <c r="F958" s="97"/>
      <c r="G958" s="103" t="n">
        <f aca="false">IF(G$1="P",MAX(0,G$2-$C958),IF(G$1="C",MAX(0,$C958-G$2)))</f>
        <v>0</v>
      </c>
      <c r="H958" s="103" t="n">
        <f aca="false">IF(H$1="P",MAX(0,H$2-$C958),IF(H$1="C",MAX(0,$C958-H$2)))</f>
        <v>2.98</v>
      </c>
      <c r="I958" s="103" t="n">
        <f aca="false">IF(I$1="P",MAX(0,I$2-$C958),IF(I$1="C",MAX(0,$C958-I$2)))</f>
        <v>7.98</v>
      </c>
      <c r="J958" s="103" t="n">
        <f aca="false">IF(J$1="P",MAX(0,J$2-$C958),IF(J$1="C",MAX(0,$C958-J$2)))</f>
        <v>12.98</v>
      </c>
      <c r="K958" s="103" t="n">
        <f aca="false">IF(K$1="P",MAX(0,K$2-$C958),IF(K$1="C",MAX(0,$C958-K$2)))</f>
        <v>17.98</v>
      </c>
      <c r="L958" s="103" t="n">
        <f aca="false">IF(L$1="P",MAX(0,L$2-$C958),IF(L$1="C",MAX(0,$C958-L$2)))</f>
        <v>27.98</v>
      </c>
      <c r="M958" s="103" t="n">
        <f aca="false">IF(M$1="P",MAX(0,M$2-$C958),IF(M$1="C",MAX(0,$C958-M$2)))</f>
        <v>2.02</v>
      </c>
      <c r="N958" s="103" t="n">
        <f aca="false">IF(N$1="P",MAX(0,N$2-$C958),IF(N$1="C",MAX(0,$C958-N$2)))</f>
        <v>0</v>
      </c>
      <c r="O958" s="103" t="n">
        <f aca="false">IF(O$1="P",MAX(0,O$2-$C958),IF(O$1="C",MAX(0,$C958-O$2)))</f>
        <v>0</v>
      </c>
      <c r="P958" s="103" t="n">
        <f aca="false">IF(P$1="P",MAX(0,P$2-$C958),IF(P$1="C",MAX(0,$C958-P$2)))</f>
        <v>0</v>
      </c>
      <c r="Q958" s="103" t="n">
        <f aca="false">IF(Q$1="P",MAX(0,Q$2-$C958),IF(Q$1="C",MAX(0,$C958-Q$2)))</f>
        <v>0</v>
      </c>
      <c r="R958" s="103" t="n">
        <f aca="false">IF(R$1="P",MAX(0,R$2-$C958),IF(R$1="C",MAX(0,$C958-R$2)))</f>
        <v>0</v>
      </c>
      <c r="S958" s="103" t="n">
        <f aca="false">IF(S$1="P",MAX(0,S$2-$C958),IF(S$1="C",MAX(0,$C958-S$2)))</f>
        <v>0</v>
      </c>
      <c r="T958" s="104" t="n">
        <f aca="false">A958</f>
        <v>45</v>
      </c>
      <c r="U958" s="105" t="n">
        <f aca="false">VLOOKUP($B958,Gas!$B$3:$E$2506,2)</f>
        <v>2.385</v>
      </c>
      <c r="V958" s="46" t="n">
        <f aca="false">C958/U958</f>
        <v>9.23270440251572</v>
      </c>
      <c r="W958" s="99" t="n">
        <f aca="false">VLOOKUP($B958,Gas!$B$3:$E$2506,4)</f>
        <v>0.430823694380148</v>
      </c>
    </row>
    <row r="959" customFormat="false" ht="12.75" hidden="false" customHeight="false" outlineLevel="0" collapsed="false">
      <c r="A959" s="95" t="n">
        <f aca="false">MONTH(B959)+(YEAR(B959)-1998)*12</f>
        <v>45</v>
      </c>
      <c r="B959" s="107" t="n">
        <v>37146</v>
      </c>
      <c r="C959" s="97" t="n">
        <v>21.78</v>
      </c>
      <c r="D959" s="98" t="n">
        <f aca="false">LN(C959/C958)</f>
        <v>-0.0109590137897194</v>
      </c>
      <c r="E959" s="106" t="n">
        <f aca="false">STDEV(D950:D959)*SQRT(trade_day)</f>
        <v>1.440523734733</v>
      </c>
      <c r="F959" s="97"/>
      <c r="G959" s="103" t="n">
        <f aca="false">IF(G$1="P",MAX(0,G$2-$C959),IF(G$1="C",MAX(0,$C959-G$2)))</f>
        <v>0</v>
      </c>
      <c r="H959" s="103" t="n">
        <f aca="false">IF(H$1="P",MAX(0,H$2-$C959),IF(H$1="C",MAX(0,$C959-H$2)))</f>
        <v>3.22</v>
      </c>
      <c r="I959" s="103" t="n">
        <f aca="false">IF(I$1="P",MAX(0,I$2-$C959),IF(I$1="C",MAX(0,$C959-I$2)))</f>
        <v>8.22</v>
      </c>
      <c r="J959" s="103" t="n">
        <f aca="false">IF(J$1="P",MAX(0,J$2-$C959),IF(J$1="C",MAX(0,$C959-J$2)))</f>
        <v>13.22</v>
      </c>
      <c r="K959" s="103" t="n">
        <f aca="false">IF(K$1="P",MAX(0,K$2-$C959),IF(K$1="C",MAX(0,$C959-K$2)))</f>
        <v>18.22</v>
      </c>
      <c r="L959" s="103" t="n">
        <f aca="false">IF(L$1="P",MAX(0,L$2-$C959),IF(L$1="C",MAX(0,$C959-L$2)))</f>
        <v>28.22</v>
      </c>
      <c r="M959" s="103" t="n">
        <f aca="false">IF(M$1="P",MAX(0,M$2-$C959),IF(M$1="C",MAX(0,$C959-M$2)))</f>
        <v>1.78</v>
      </c>
      <c r="N959" s="103" t="n">
        <f aca="false">IF(N$1="P",MAX(0,N$2-$C959),IF(N$1="C",MAX(0,$C959-N$2)))</f>
        <v>0</v>
      </c>
      <c r="O959" s="103" t="n">
        <f aca="false">IF(O$1="P",MAX(0,O$2-$C959),IF(O$1="C",MAX(0,$C959-O$2)))</f>
        <v>0</v>
      </c>
      <c r="P959" s="103" t="n">
        <f aca="false">IF(P$1="P",MAX(0,P$2-$C959),IF(P$1="C",MAX(0,$C959-P$2)))</f>
        <v>0</v>
      </c>
      <c r="Q959" s="103" t="n">
        <f aca="false">IF(Q$1="P",MAX(0,Q$2-$C959),IF(Q$1="C",MAX(0,$C959-Q$2)))</f>
        <v>0</v>
      </c>
      <c r="R959" s="103" t="n">
        <f aca="false">IF(R$1="P",MAX(0,R$2-$C959),IF(R$1="C",MAX(0,$C959-R$2)))</f>
        <v>0</v>
      </c>
      <c r="S959" s="103" t="n">
        <f aca="false">IF(S$1="P",MAX(0,S$2-$C959),IF(S$1="C",MAX(0,$C959-S$2)))</f>
        <v>0</v>
      </c>
      <c r="T959" s="104" t="n">
        <f aca="false">A959</f>
        <v>45</v>
      </c>
      <c r="U959" s="105" t="n">
        <f aca="false">VLOOKUP($B959,Gas!$B$3:$E$2506,2)</f>
        <v>2.44</v>
      </c>
      <c r="V959" s="46" t="n">
        <f aca="false">C959/U959</f>
        <v>8.92622950819672</v>
      </c>
      <c r="W959" s="99" t="n">
        <f aca="false">VLOOKUP($B959,Gas!$B$3:$E$2506,4)</f>
        <v>0.430579784574189</v>
      </c>
    </row>
    <row r="960" customFormat="false" ht="12.75" hidden="false" customHeight="false" outlineLevel="0" collapsed="false">
      <c r="A960" s="95" t="n">
        <f aca="false">MONTH(B960)+(YEAR(B960)-1998)*12</f>
        <v>45</v>
      </c>
      <c r="B960" s="107" t="n">
        <v>37147</v>
      </c>
      <c r="C960" s="97" t="n">
        <v>21.87</v>
      </c>
      <c r="D960" s="98" t="n">
        <f aca="false">LN(C960/C959)</f>
        <v>0.00412371718386216</v>
      </c>
      <c r="E960" s="106" t="n">
        <f aca="false">STDEV(D951:D960)*SQRT(trade_day)</f>
        <v>1.19293062566272</v>
      </c>
      <c r="F960" s="97"/>
      <c r="G960" s="103" t="n">
        <f aca="false">IF(G$1="P",MAX(0,G$2-$C960),IF(G$1="C",MAX(0,$C960-G$2)))</f>
        <v>0</v>
      </c>
      <c r="H960" s="103" t="n">
        <f aca="false">IF(H$1="P",MAX(0,H$2-$C960),IF(H$1="C",MAX(0,$C960-H$2)))</f>
        <v>3.13</v>
      </c>
      <c r="I960" s="103" t="n">
        <f aca="false">IF(I$1="P",MAX(0,I$2-$C960),IF(I$1="C",MAX(0,$C960-I$2)))</f>
        <v>8.13</v>
      </c>
      <c r="J960" s="103" t="n">
        <f aca="false">IF(J$1="P",MAX(0,J$2-$C960),IF(J$1="C",MAX(0,$C960-J$2)))</f>
        <v>13.13</v>
      </c>
      <c r="K960" s="103" t="n">
        <f aca="false">IF(K$1="P",MAX(0,K$2-$C960),IF(K$1="C",MAX(0,$C960-K$2)))</f>
        <v>18.13</v>
      </c>
      <c r="L960" s="103" t="n">
        <f aca="false">IF(L$1="P",MAX(0,L$2-$C960),IF(L$1="C",MAX(0,$C960-L$2)))</f>
        <v>28.13</v>
      </c>
      <c r="M960" s="103" t="n">
        <f aca="false">IF(M$1="P",MAX(0,M$2-$C960),IF(M$1="C",MAX(0,$C960-M$2)))</f>
        <v>1.87</v>
      </c>
      <c r="N960" s="103" t="n">
        <f aca="false">IF(N$1="P",MAX(0,N$2-$C960),IF(N$1="C",MAX(0,$C960-N$2)))</f>
        <v>0</v>
      </c>
      <c r="O960" s="103" t="n">
        <f aca="false">IF(O$1="P",MAX(0,O$2-$C960),IF(O$1="C",MAX(0,$C960-O$2)))</f>
        <v>0</v>
      </c>
      <c r="P960" s="103" t="n">
        <f aca="false">IF(P$1="P",MAX(0,P$2-$C960),IF(P$1="C",MAX(0,$C960-P$2)))</f>
        <v>0</v>
      </c>
      <c r="Q960" s="103" t="n">
        <f aca="false">IF(Q$1="P",MAX(0,Q$2-$C960),IF(Q$1="C",MAX(0,$C960-Q$2)))</f>
        <v>0</v>
      </c>
      <c r="R960" s="103" t="n">
        <f aca="false">IF(R$1="P",MAX(0,R$2-$C960),IF(R$1="C",MAX(0,$C960-R$2)))</f>
        <v>0</v>
      </c>
      <c r="S960" s="103" t="n">
        <f aca="false">IF(S$1="P",MAX(0,S$2-$C960),IF(S$1="C",MAX(0,$C960-S$2)))</f>
        <v>0</v>
      </c>
      <c r="T960" s="104" t="n">
        <f aca="false">A960</f>
        <v>45</v>
      </c>
      <c r="U960" s="105" t="n">
        <f aca="false">VLOOKUP($B960,Gas!$B$3:$E$2506,2)</f>
        <v>2.445</v>
      </c>
      <c r="V960" s="46" t="n">
        <f aca="false">C960/U960</f>
        <v>8.94478527607362</v>
      </c>
      <c r="W960" s="99" t="n">
        <f aca="false">VLOOKUP($B960,Gas!$B$3:$E$2506,4)</f>
        <v>0.428311782569881</v>
      </c>
    </row>
    <row r="961" customFormat="false" ht="12.75" hidden="false" customHeight="false" outlineLevel="0" collapsed="false">
      <c r="A961" s="95" t="n">
        <f aca="false">MONTH(B961)+(YEAR(B961)-1998)*12</f>
        <v>45</v>
      </c>
      <c r="B961" s="107" t="n">
        <v>37148</v>
      </c>
      <c r="C961" s="97" t="n">
        <v>20.55</v>
      </c>
      <c r="D961" s="98" t="n">
        <f aca="false">LN(C961/C960)</f>
        <v>-0.0622548937464328</v>
      </c>
      <c r="E961" s="106" t="n">
        <f aca="false">STDEV(D952:D961)*SQRT(trade_day)</f>
        <v>1.10414279358727</v>
      </c>
      <c r="F961" s="97"/>
      <c r="G961" s="103" t="n">
        <f aca="false">IF(G$1="P",MAX(0,G$2-$C961),IF(G$1="C",MAX(0,$C961-G$2)))</f>
        <v>0</v>
      </c>
      <c r="H961" s="103" t="n">
        <f aca="false">IF(H$1="P",MAX(0,H$2-$C961),IF(H$1="C",MAX(0,$C961-H$2)))</f>
        <v>4.45</v>
      </c>
      <c r="I961" s="103" t="n">
        <f aca="false">IF(I$1="P",MAX(0,I$2-$C961),IF(I$1="C",MAX(0,$C961-I$2)))</f>
        <v>9.45</v>
      </c>
      <c r="J961" s="103" t="n">
        <f aca="false">IF(J$1="P",MAX(0,J$2-$C961),IF(J$1="C",MAX(0,$C961-J$2)))</f>
        <v>14.45</v>
      </c>
      <c r="K961" s="103" t="n">
        <f aca="false">IF(K$1="P",MAX(0,K$2-$C961),IF(K$1="C",MAX(0,$C961-K$2)))</f>
        <v>19.45</v>
      </c>
      <c r="L961" s="103" t="n">
        <f aca="false">IF(L$1="P",MAX(0,L$2-$C961),IF(L$1="C",MAX(0,$C961-L$2)))</f>
        <v>29.45</v>
      </c>
      <c r="M961" s="103" t="n">
        <f aca="false">IF(M$1="P",MAX(0,M$2-$C961),IF(M$1="C",MAX(0,$C961-M$2)))</f>
        <v>0.550000000000001</v>
      </c>
      <c r="N961" s="103" t="n">
        <f aca="false">IF(N$1="P",MAX(0,N$2-$C961),IF(N$1="C",MAX(0,$C961-N$2)))</f>
        <v>0</v>
      </c>
      <c r="O961" s="103" t="n">
        <f aca="false">IF(O$1="P",MAX(0,O$2-$C961),IF(O$1="C",MAX(0,$C961-O$2)))</f>
        <v>0</v>
      </c>
      <c r="P961" s="103" t="n">
        <f aca="false">IF(P$1="P",MAX(0,P$2-$C961),IF(P$1="C",MAX(0,$C961-P$2)))</f>
        <v>0</v>
      </c>
      <c r="Q961" s="103" t="n">
        <f aca="false">IF(Q$1="P",MAX(0,Q$2-$C961),IF(Q$1="C",MAX(0,$C961-Q$2)))</f>
        <v>0</v>
      </c>
      <c r="R961" s="103" t="n">
        <f aca="false">IF(R$1="P",MAX(0,R$2-$C961),IF(R$1="C",MAX(0,$C961-R$2)))</f>
        <v>0</v>
      </c>
      <c r="S961" s="103" t="n">
        <f aca="false">IF(S$1="P",MAX(0,S$2-$C961),IF(S$1="C",MAX(0,$C961-S$2)))</f>
        <v>0</v>
      </c>
      <c r="T961" s="104" t="n">
        <f aca="false">A961</f>
        <v>45</v>
      </c>
      <c r="U961" s="105" t="n">
        <f aca="false">VLOOKUP($B961,Gas!$B$3:$E$2506,2)</f>
        <v>2.39</v>
      </c>
      <c r="V961" s="46" t="n">
        <f aca="false">C961/U961</f>
        <v>8.59832635983264</v>
      </c>
      <c r="W961" s="99" t="n">
        <f aca="false">VLOOKUP($B961,Gas!$B$3:$E$2506,4)</f>
        <v>0.475471181696179</v>
      </c>
    </row>
    <row r="962" customFormat="false" ht="12.75" hidden="false" customHeight="false" outlineLevel="0" collapsed="false">
      <c r="A962" s="95" t="n">
        <f aca="false">MONTH(B962)+(YEAR(B962)-1998)*12</f>
        <v>45</v>
      </c>
      <c r="B962" s="107" t="n">
        <v>37151</v>
      </c>
      <c r="C962" s="97" t="n">
        <v>20.78</v>
      </c>
      <c r="D962" s="98" t="n">
        <f aca="false">LN(C962/C961)</f>
        <v>0.0111300447288376</v>
      </c>
      <c r="E962" s="106" t="n">
        <f aca="false">STDEV(D953:D962)*SQRT(trade_day)</f>
        <v>0.935939233673363</v>
      </c>
      <c r="F962" s="97"/>
      <c r="G962" s="103" t="n">
        <f aca="false">IF(G$1="P",MAX(0,G$2-$C962),IF(G$1="C",MAX(0,$C962-G$2)))</f>
        <v>0</v>
      </c>
      <c r="H962" s="103" t="n">
        <f aca="false">IF(H$1="P",MAX(0,H$2-$C962),IF(H$1="C",MAX(0,$C962-H$2)))</f>
        <v>4.22</v>
      </c>
      <c r="I962" s="103" t="n">
        <f aca="false">IF(I$1="P",MAX(0,I$2-$C962),IF(I$1="C",MAX(0,$C962-I$2)))</f>
        <v>9.22</v>
      </c>
      <c r="J962" s="103" t="n">
        <f aca="false">IF(J$1="P",MAX(0,J$2-$C962),IF(J$1="C",MAX(0,$C962-J$2)))</f>
        <v>14.22</v>
      </c>
      <c r="K962" s="103" t="n">
        <f aca="false">IF(K$1="P",MAX(0,K$2-$C962),IF(K$1="C",MAX(0,$C962-K$2)))</f>
        <v>19.22</v>
      </c>
      <c r="L962" s="103" t="n">
        <f aca="false">IF(L$1="P",MAX(0,L$2-$C962),IF(L$1="C",MAX(0,$C962-L$2)))</f>
        <v>29.22</v>
      </c>
      <c r="M962" s="103" t="n">
        <f aca="false">IF(M$1="P",MAX(0,M$2-$C962),IF(M$1="C",MAX(0,$C962-M$2)))</f>
        <v>0.780000000000001</v>
      </c>
      <c r="N962" s="103" t="n">
        <f aca="false">IF(N$1="P",MAX(0,N$2-$C962),IF(N$1="C",MAX(0,$C962-N$2)))</f>
        <v>0</v>
      </c>
      <c r="O962" s="103" t="n">
        <f aca="false">IF(O$1="P",MAX(0,O$2-$C962),IF(O$1="C",MAX(0,$C962-O$2)))</f>
        <v>0</v>
      </c>
      <c r="P962" s="103" t="n">
        <f aca="false">IF(P$1="P",MAX(0,P$2-$C962),IF(P$1="C",MAX(0,$C962-P$2)))</f>
        <v>0</v>
      </c>
      <c r="Q962" s="103" t="n">
        <f aca="false">IF(Q$1="P",MAX(0,Q$2-$C962),IF(Q$1="C",MAX(0,$C962-Q$2)))</f>
        <v>0</v>
      </c>
      <c r="R962" s="103" t="n">
        <f aca="false">IF(R$1="P",MAX(0,R$2-$C962),IF(R$1="C",MAX(0,$C962-R$2)))</f>
        <v>0</v>
      </c>
      <c r="S962" s="103" t="n">
        <f aca="false">IF(S$1="P",MAX(0,S$2-$C962),IF(S$1="C",MAX(0,$C962-S$2)))</f>
        <v>0</v>
      </c>
      <c r="T962" s="104" t="n">
        <f aca="false">A962</f>
        <v>45</v>
      </c>
      <c r="U962" s="105" t="n">
        <f aca="false">VLOOKUP($B962,Gas!$B$3:$E$2506,2)</f>
        <v>2.405</v>
      </c>
      <c r="V962" s="46" t="n">
        <f aca="false">C962/U962</f>
        <v>8.64033264033264</v>
      </c>
      <c r="W962" s="99" t="n">
        <f aca="false">VLOOKUP($B962,Gas!$B$3:$E$2506,4)</f>
        <v>0.277871799667853</v>
      </c>
    </row>
    <row r="963" customFormat="false" ht="12.75" hidden="false" customHeight="false" outlineLevel="0" collapsed="false">
      <c r="A963" s="95" t="n">
        <f aca="false">MONTH(B963)+(YEAR(B963)-1998)*12</f>
        <v>45</v>
      </c>
      <c r="B963" s="107" t="n">
        <v>37152</v>
      </c>
      <c r="C963" s="97" t="n">
        <v>20.16</v>
      </c>
      <c r="D963" s="98" t="n">
        <f aca="false">LN(C963/C962)</f>
        <v>-0.0302905424679135</v>
      </c>
      <c r="E963" s="106" t="n">
        <f aca="false">STDEV(D954:D963)*SQRT(trade_day)</f>
        <v>0.90712585154837</v>
      </c>
      <c r="F963" s="97"/>
      <c r="G963" s="103" t="n">
        <f aca="false">IF(G$1="P",MAX(0,G$2-$C963),IF(G$1="C",MAX(0,$C963-G$2)))</f>
        <v>0</v>
      </c>
      <c r="H963" s="103" t="n">
        <f aca="false">IF(H$1="P",MAX(0,H$2-$C963),IF(H$1="C",MAX(0,$C963-H$2)))</f>
        <v>4.84</v>
      </c>
      <c r="I963" s="103" t="n">
        <f aca="false">IF(I$1="P",MAX(0,I$2-$C963),IF(I$1="C",MAX(0,$C963-I$2)))</f>
        <v>9.84</v>
      </c>
      <c r="J963" s="103" t="n">
        <f aca="false">IF(J$1="P",MAX(0,J$2-$C963),IF(J$1="C",MAX(0,$C963-J$2)))</f>
        <v>14.84</v>
      </c>
      <c r="K963" s="103" t="n">
        <f aca="false">IF(K$1="P",MAX(0,K$2-$C963),IF(K$1="C",MAX(0,$C963-K$2)))</f>
        <v>19.84</v>
      </c>
      <c r="L963" s="103" t="n">
        <f aca="false">IF(L$1="P",MAX(0,L$2-$C963),IF(L$1="C",MAX(0,$C963-L$2)))</f>
        <v>29.84</v>
      </c>
      <c r="M963" s="103" t="n">
        <f aca="false">IF(M$1="P",MAX(0,M$2-$C963),IF(M$1="C",MAX(0,$C963-M$2)))</f>
        <v>0.16</v>
      </c>
      <c r="N963" s="103" t="n">
        <f aca="false">IF(N$1="P",MAX(0,N$2-$C963),IF(N$1="C",MAX(0,$C963-N$2)))</f>
        <v>0</v>
      </c>
      <c r="O963" s="103" t="n">
        <f aca="false">IF(O$1="P",MAX(0,O$2-$C963),IF(O$1="C",MAX(0,$C963-O$2)))</f>
        <v>0</v>
      </c>
      <c r="P963" s="103" t="n">
        <f aca="false">IF(P$1="P",MAX(0,P$2-$C963),IF(P$1="C",MAX(0,$C963-P$2)))</f>
        <v>0</v>
      </c>
      <c r="Q963" s="103" t="n">
        <f aca="false">IF(Q$1="P",MAX(0,Q$2-$C963),IF(Q$1="C",MAX(0,$C963-Q$2)))</f>
        <v>0</v>
      </c>
      <c r="R963" s="103" t="n">
        <f aca="false">IF(R$1="P",MAX(0,R$2-$C963),IF(R$1="C",MAX(0,$C963-R$2)))</f>
        <v>0</v>
      </c>
      <c r="S963" s="103" t="n">
        <f aca="false">IF(S$1="P",MAX(0,S$2-$C963),IF(S$1="C",MAX(0,$C963-S$2)))</f>
        <v>0</v>
      </c>
      <c r="T963" s="104" t="n">
        <f aca="false">A963</f>
        <v>45</v>
      </c>
      <c r="U963" s="105" t="n">
        <f aca="false">VLOOKUP($B963,Gas!$B$3:$E$2506,2)</f>
        <v>2.345</v>
      </c>
      <c r="V963" s="46" t="n">
        <f aca="false">C963/U963</f>
        <v>8.59701492537313</v>
      </c>
      <c r="W963" s="99" t="n">
        <f aca="false">VLOOKUP($B963,Gas!$B$3:$E$2506,4)</f>
        <v>0.2851656330858</v>
      </c>
    </row>
    <row r="964" customFormat="false" ht="12.75" hidden="false" customHeight="false" outlineLevel="0" collapsed="false">
      <c r="A964" s="95" t="n">
        <f aca="false">MONTH(B964)+(YEAR(B964)-1998)*12</f>
        <v>45</v>
      </c>
      <c r="B964" s="107" t="n">
        <v>37154</v>
      </c>
      <c r="C964" s="97" t="n">
        <v>19.22</v>
      </c>
      <c r="D964" s="97"/>
      <c r="E964" s="97"/>
      <c r="F964" s="97"/>
      <c r="G964" s="103"/>
      <c r="H964" s="103"/>
      <c r="I964" s="103"/>
      <c r="J964" s="103"/>
      <c r="K964" s="103"/>
      <c r="L964" s="103"/>
      <c r="M964" s="103"/>
      <c r="N964" s="103"/>
      <c r="O964" s="103"/>
      <c r="P964" s="103"/>
      <c r="Q964" s="103"/>
      <c r="R964" s="103"/>
      <c r="S964" s="103"/>
    </row>
    <row r="965" customFormat="false" ht="12.75" hidden="false" customHeight="false" outlineLevel="0" collapsed="false">
      <c r="A965" s="95" t="n">
        <f aca="false">MONTH(B965)+(YEAR(B965)-1998)*12</f>
        <v>45</v>
      </c>
      <c r="B965" s="107" t="n">
        <v>37158</v>
      </c>
      <c r="C965" s="97" t="n">
        <v>19.19</v>
      </c>
      <c r="D965" s="97"/>
      <c r="E965" s="97"/>
      <c r="F965" s="97"/>
      <c r="G965" s="103"/>
      <c r="H965" s="103"/>
      <c r="I965" s="103"/>
      <c r="J965" s="103"/>
      <c r="K965" s="103"/>
      <c r="L965" s="103"/>
      <c r="M965" s="103"/>
      <c r="N965" s="103"/>
      <c r="O965" s="103"/>
      <c r="P965" s="103"/>
      <c r="Q965" s="103"/>
      <c r="R965" s="103"/>
      <c r="S965" s="103"/>
    </row>
    <row r="966" customFormat="false" ht="12.75" hidden="false" customHeight="false" outlineLevel="0" collapsed="false">
      <c r="A966" s="95" t="n">
        <f aca="false">MONTH(B966)+(YEAR(B966)-1998)*12</f>
        <v>45</v>
      </c>
      <c r="B966" s="107" t="n">
        <v>37160</v>
      </c>
      <c r="C966" s="97" t="n">
        <v>17.31</v>
      </c>
      <c r="D966" s="97"/>
      <c r="E966" s="97"/>
      <c r="F966" s="97"/>
      <c r="G966" s="103"/>
      <c r="H966" s="103"/>
      <c r="I966" s="103"/>
      <c r="J966" s="103"/>
      <c r="K966" s="103"/>
      <c r="L966" s="103"/>
      <c r="M966" s="103"/>
      <c r="N966" s="103"/>
      <c r="O966" s="103"/>
      <c r="P966" s="103"/>
      <c r="Q966" s="103"/>
      <c r="R966" s="103"/>
      <c r="S966" s="103"/>
    </row>
    <row r="967" customFormat="false" ht="12.75" hidden="false" customHeight="false" outlineLevel="0" collapsed="false">
      <c r="A967" s="95"/>
      <c r="B967" s="107"/>
      <c r="C967" s="97"/>
      <c r="D967" s="97"/>
      <c r="E967" s="97"/>
      <c r="F967" s="97"/>
      <c r="G967" s="103"/>
      <c r="H967" s="103"/>
      <c r="I967" s="103"/>
      <c r="J967" s="103"/>
      <c r="K967" s="103"/>
      <c r="L967" s="103"/>
      <c r="M967" s="103"/>
      <c r="N967" s="103"/>
      <c r="O967" s="103"/>
      <c r="P967" s="103"/>
      <c r="Q967" s="103"/>
      <c r="R967" s="103"/>
      <c r="S967" s="103"/>
    </row>
    <row r="968" customFormat="false" ht="12.75" hidden="false" customHeight="false" outlineLevel="0" collapsed="false">
      <c r="A968" s="95"/>
      <c r="B968" s="107"/>
      <c r="C968" s="97"/>
      <c r="D968" s="97"/>
      <c r="E968" s="97"/>
      <c r="F968" s="97"/>
      <c r="G968" s="103"/>
      <c r="H968" s="103"/>
      <c r="I968" s="103"/>
      <c r="J968" s="103"/>
      <c r="K968" s="103"/>
      <c r="L968" s="103"/>
      <c r="M968" s="103"/>
      <c r="N968" s="103"/>
      <c r="O968" s="103"/>
      <c r="P968" s="103"/>
      <c r="Q968" s="103"/>
      <c r="R968" s="103"/>
      <c r="S968" s="103"/>
    </row>
    <row r="969" customFormat="false" ht="12.75" hidden="false" customHeight="false" outlineLevel="0" collapsed="false">
      <c r="A969" s="95"/>
      <c r="B969" s="107"/>
      <c r="C969" s="97"/>
      <c r="D969" s="97"/>
      <c r="E969" s="97"/>
      <c r="F969" s="97"/>
      <c r="G969" s="103"/>
      <c r="H969" s="103"/>
      <c r="I969" s="103"/>
      <c r="J969" s="103"/>
      <c r="K969" s="103"/>
      <c r="L969" s="103"/>
      <c r="M969" s="103"/>
      <c r="N969" s="103"/>
      <c r="O969" s="103"/>
      <c r="P969" s="103"/>
      <c r="Q969" s="103"/>
      <c r="R969" s="103"/>
      <c r="S969" s="103"/>
      <c r="W969" s="47" t="s">
        <v>59</v>
      </c>
      <c r="X969" s="0" t="s">
        <v>60</v>
      </c>
    </row>
    <row r="970" customFormat="false" ht="12.75" hidden="false" customHeight="false" outlineLevel="0" collapsed="false">
      <c r="A970" s="95"/>
      <c r="B970" s="107"/>
      <c r="C970" s="97"/>
      <c r="D970" s="97"/>
      <c r="E970" s="97"/>
      <c r="F970" s="97"/>
      <c r="G970" s="103"/>
      <c r="H970" s="103"/>
      <c r="I970" s="103"/>
      <c r="J970" s="103"/>
      <c r="K970" s="103"/>
      <c r="L970" s="103"/>
      <c r="M970" s="103"/>
      <c r="N970" s="103"/>
      <c r="O970" s="103"/>
      <c r="P970" s="103"/>
      <c r="Q970" s="103"/>
      <c r="R970" s="103"/>
      <c r="S970" s="103"/>
      <c r="W970" s="47" t="s">
        <v>58</v>
      </c>
      <c r="X970" s="0" t="s">
        <v>61</v>
      </c>
    </row>
    <row r="971" customFormat="false" ht="12.75" hidden="false" customHeight="false" outlineLevel="0" collapsed="false">
      <c r="A971" s="0" t="s">
        <v>32</v>
      </c>
      <c r="D971" s="0" t="s">
        <v>62</v>
      </c>
      <c r="F971" s="0" t="s">
        <v>32</v>
      </c>
      <c r="G971" s="108" t="str">
        <f aca="false">CONCATENATE(TEXT(G$2,"00"),G$1)</f>
        <v>20P</v>
      </c>
      <c r="H971" s="108" t="str">
        <f aca="false">CONCATENATE(TEXT(H$2,"00"),H$1)</f>
        <v>25P</v>
      </c>
      <c r="I971" s="108" t="str">
        <f aca="false">CONCATENATE(TEXT(I$2,"00"),I$1)</f>
        <v>30P</v>
      </c>
      <c r="J971" s="108" t="str">
        <f aca="false">CONCATENATE(TEXT(J$2,"00"),J$1)</f>
        <v>35P</v>
      </c>
      <c r="K971" s="108" t="str">
        <f aca="false">CONCATENATE(TEXT(K$2,"00"),K$1)</f>
        <v>40P</v>
      </c>
      <c r="L971" s="108" t="str">
        <f aca="false">CONCATENATE(TEXT(L$2,"00"),L$1)</f>
        <v>50P</v>
      </c>
      <c r="M971" s="108" t="str">
        <f aca="false">CONCATENATE(TEXT(M$2,"00"),M$1)</f>
        <v>20C</v>
      </c>
      <c r="N971" s="108" t="str">
        <f aca="false">CONCATENATE(TEXT(N$2,"00"),N$1)</f>
        <v>25C</v>
      </c>
      <c r="O971" s="108" t="str">
        <f aca="false">CONCATENATE(TEXT(O$2,"00"),O$1)</f>
        <v>30C</v>
      </c>
      <c r="P971" s="108" t="str">
        <f aca="false">CONCATENATE(TEXT(P$2,"00"),P$1)</f>
        <v>35C</v>
      </c>
      <c r="Q971" s="108" t="str">
        <f aca="false">CONCATENATE(TEXT(Q$2,"00"),Q$1)</f>
        <v>40C</v>
      </c>
      <c r="R971" s="108" t="str">
        <f aca="false">CONCATENATE(TEXT(R$2,"00"),R$1)</f>
        <v>50C</v>
      </c>
      <c r="S971" s="108" t="str">
        <f aca="false">CONCATENATE(TEXT(S$2,"00"),S$1)</f>
        <v>100C</v>
      </c>
      <c r="T971" s="0" t="s">
        <v>32</v>
      </c>
      <c r="W971" s="47" t="s">
        <v>63</v>
      </c>
      <c r="X971" s="0" t="s">
        <v>63</v>
      </c>
      <c r="Y971" s="13" t="s">
        <v>19</v>
      </c>
      <c r="Z971" s="108" t="str">
        <f aca="false">CONCATENATE(TEXT(Z$2,"00"),Z$1)</f>
        <v>20P</v>
      </c>
      <c r="AA971" s="108" t="str">
        <f aca="false">CONCATENATE(TEXT(AA$2,"00"),AA$1)</f>
        <v>25P</v>
      </c>
      <c r="AB971" s="108" t="str">
        <f aca="false">CONCATENATE(TEXT(AB$2,"00"),AB$1)</f>
        <v>30P</v>
      </c>
      <c r="AC971" s="108" t="str">
        <f aca="false">CONCATENATE(TEXT(AC$2,"00"),AC$1)</f>
        <v>35P</v>
      </c>
      <c r="AD971" s="108" t="str">
        <f aca="false">CONCATENATE(TEXT(AD$2,"00"),AD$1)</f>
        <v>40P</v>
      </c>
      <c r="AE971" s="108" t="str">
        <f aca="false">CONCATENATE(TEXT(AE$2,"00"),AE$1)</f>
        <v>50P</v>
      </c>
      <c r="AF971" s="108" t="str">
        <f aca="false">CONCATENATE(TEXT(AF$2,"00"),AF$1)</f>
        <v>20C</v>
      </c>
      <c r="AG971" s="108" t="str">
        <f aca="false">CONCATENATE(TEXT(AG$2,"00"),AG$1)</f>
        <v>25C</v>
      </c>
      <c r="AH971" s="108" t="str">
        <f aca="false">CONCATENATE(TEXT(AH$2,"00"),AH$1)</f>
        <v>30C</v>
      </c>
      <c r="AI971" s="108" t="str">
        <f aca="false">CONCATENATE(TEXT(AI$2,"00"),AI$1)</f>
        <v>35C</v>
      </c>
      <c r="AJ971" s="108" t="str">
        <f aca="false">CONCATENATE(TEXT(AJ$2,"00"),AJ$1)</f>
        <v>40C</v>
      </c>
      <c r="AK971" s="108" t="str">
        <f aca="false">CONCATENATE(TEXT(AK$2,"00"),AK$1)</f>
        <v>50C</v>
      </c>
    </row>
    <row r="972" customFormat="false" ht="12.75" hidden="false" customHeight="false" outlineLevel="0" collapsed="false">
      <c r="A972" s="0" t="n">
        <v>1</v>
      </c>
      <c r="B972" s="15"/>
      <c r="C972" s="15" t="n">
        <f aca="false">SUMIF($A$3:$A$970,$A972,$C$3:$C$970)/COUNTIF($A$3:$A$970,$A972)</f>
        <v>17.2714285714286</v>
      </c>
      <c r="D972" s="47" t="n">
        <f aca="true">STDEV(OFFSET($A$2,MATCH($A972,$A$3:$A$970,0),3):OFFSET($A$2,MATCH($A972+1,$A$3:$A$970,0)-1,3))*SQRT(trade_day)</f>
        <v>1.1048396256557</v>
      </c>
      <c r="E972" s="47" t="n">
        <f aca="false">SUMIF($A$3:$A$970,$A972,$E$3:$E$970)/COUNTIF($A$3:$A$970,$A972)</f>
        <v>1.27883521415197</v>
      </c>
      <c r="F972" s="0" t="n">
        <v>1</v>
      </c>
      <c r="G972" s="109" t="n">
        <f aca="false">SUMIF($A$3:$A$970,$F972,G$3:G$970)/COUNTIF($A$3:$A$970,$F972)</f>
        <v>2.72857142857143</v>
      </c>
      <c r="H972" s="109" t="n">
        <f aca="false">SUMIF($A$3:$A$970,$F972,H$3:H$970)/COUNTIF($A$3:$A$970,$F972)</f>
        <v>7.72857142857143</v>
      </c>
      <c r="I972" s="109" t="n">
        <f aca="false">SUMIF($A$3:$A$970,$F972,I$3:I$970)/COUNTIF($A$3:$A$970,$F972)</f>
        <v>12.7285714285714</v>
      </c>
      <c r="J972" s="109" t="n">
        <f aca="false">SUMIF($A$3:$A$970,$F972,J$3:J$970)/COUNTIF($A$3:$A$970,$F972)</f>
        <v>17.7285714285714</v>
      </c>
      <c r="K972" s="109" t="n">
        <f aca="false">SUMIF($A$3:$A$970,$F972,K$3:K$970)/COUNTIF($A$3:$A$970,$F972)</f>
        <v>22.7285714285714</v>
      </c>
      <c r="L972" s="109" t="n">
        <f aca="false">SUMIF($A$3:$A$970,$F972,L$3:L$970)/COUNTIF($A$3:$A$970,$F972)</f>
        <v>32.7285714285714</v>
      </c>
      <c r="M972" s="109" t="n">
        <f aca="false">SUMIF($A$3:$A$970,$F972,M$3:M$970)/COUNTIF($A$3:$A$970,$F972)</f>
        <v>0</v>
      </c>
      <c r="N972" s="109" t="n">
        <f aca="false">SUMIF($A$3:$A$970,$F972,N$3:N$970)/COUNTIF($A$3:$A$970,$F972)</f>
        <v>0</v>
      </c>
      <c r="O972" s="109" t="n">
        <f aca="false">SUMIF($A$3:$A$970,$F972,O$3:O$970)/COUNTIF($A$3:$A$970,$F972)</f>
        <v>0</v>
      </c>
      <c r="P972" s="109" t="n">
        <f aca="false">SUMIF($A$3:$A$970,$F972,P$3:P$970)/COUNTIF($A$3:$A$970,$F972)</f>
        <v>0</v>
      </c>
      <c r="Q972" s="109" t="n">
        <f aca="false">SUMIF($A$3:$A$970,$F972,Q$3:Q$970)/COUNTIF($A$3:$A$970,$F972)</f>
        <v>0</v>
      </c>
      <c r="R972" s="109" t="n">
        <f aca="false">SUMIF($A$3:$A$970,$F972,R$3:R$970)/COUNTIF($A$3:$A$970,$F972)</f>
        <v>0</v>
      </c>
      <c r="S972" s="109" t="n">
        <f aca="false">SUMIF($A$3:$A$970,$F972,S$3:S$970)/COUNTIF($A$3:$A$970,$F972)</f>
        <v>0</v>
      </c>
      <c r="T972" s="0" t="n">
        <v>1</v>
      </c>
      <c r="V972" s="15" t="n">
        <f aca="false">SUMIF($T$3:$T$970,$T972,$V$3:$V$970)/COUNTIF($T$3:$T$970,$T972)</f>
        <v>8.23217885111672</v>
      </c>
      <c r="W972" s="47" t="e">
        <f aca="true">CORREL(OFFSET($A$2,MATCH($A972,$A$259:$A$970,0),4):OFFSET($A$2,MATCH($A972+1,$A$259:$A$970,0)-1,4),OFFSET($T$2,MATCH($T972,$T$259:$T$970,0),3):OFFSET($T$2,MATCH($T972+1,$T$259:$T$970,0)-1,3))</f>
        <v>#N/A</v>
      </c>
      <c r="X972" s="47" t="e">
        <f aca="true">CORREL(OFFSET($A$2,MATCH($A972,$A$259:$A$970,0),2):OFFSET($A$2,MATCH($A972+1,$A$259:$A$970,0)-1,2),OFFSET($T$2,MATCH($T972,$T$259:$T$970,0),1):OFFSET($T$2,MATCH($T972+1,$T$259:$T$970,0)-1,1))</f>
        <v>#N/A</v>
      </c>
      <c r="Y972" s="0" t="n">
        <f aca="false">A972</f>
        <v>1</v>
      </c>
      <c r="Z972" s="103" t="n">
        <f aca="false">IF(Z$1="P",MAX(0,Z$2-$C972),IF(Z$1="C",MAX(0,$C972-Z$2)))</f>
        <v>2.72857142857143</v>
      </c>
      <c r="AA972" s="103" t="n">
        <f aca="false">IF(AA$1="P",MAX(0,AA$2-$C972),IF(AA$1="C",MAX(0,$C972-AA$2)))</f>
        <v>7.72857142857143</v>
      </c>
      <c r="AB972" s="103" t="n">
        <f aca="false">IF(AB$1="P",MAX(0,AB$2-$C972),IF(AB$1="C",MAX(0,$C972-AB$2)))</f>
        <v>12.7285714285714</v>
      </c>
      <c r="AC972" s="103" t="n">
        <f aca="false">IF(AC$1="P",MAX(0,AC$2-$C972),IF(AC$1="C",MAX(0,$C972-AC$2)))</f>
        <v>17.7285714285714</v>
      </c>
      <c r="AD972" s="103" t="n">
        <f aca="false">IF(AD$1="P",MAX(0,AD$2-$C972),IF(AD$1="C",MAX(0,$C972-AD$2)))</f>
        <v>22.7285714285714</v>
      </c>
      <c r="AE972" s="103" t="n">
        <f aca="false">IF(AE$1="P",MAX(0,AE$2-$C972),IF(AE$1="C",MAX(0,$C972-AE$2)))</f>
        <v>32.7285714285714</v>
      </c>
      <c r="AF972" s="103" t="n">
        <f aca="false">IF(AF$1="P",MAX(0,AF$2-$C972),IF(AF$1="C",MAX(0,$C972-AF$2)))</f>
        <v>0</v>
      </c>
      <c r="AG972" s="103" t="n">
        <f aca="false">IF(AG$1="P",MAX(0,AG$2-$C972),IF(AG$1="C",MAX(0,$C972-AG$2)))</f>
        <v>0</v>
      </c>
      <c r="AH972" s="103" t="n">
        <f aca="false">IF(AH$1="P",MAX(0,AH$2-$C972),IF(AH$1="C",MAX(0,$C972-AH$2)))</f>
        <v>0</v>
      </c>
      <c r="AI972" s="103" t="n">
        <f aca="false">IF(AI$1="P",MAX(0,AI$2-$C972),IF(AI$1="C",MAX(0,$C972-AI$2)))</f>
        <v>0</v>
      </c>
      <c r="AJ972" s="103" t="n">
        <f aca="false">IF(AJ$1="P",MAX(0,AJ$2-$C972),IF(AJ$1="C",MAX(0,$C972-AJ$2)))</f>
        <v>0</v>
      </c>
      <c r="AK972" s="103" t="n">
        <f aca="false">IF(AK$1="P",MAX(0,AK$2-$C972),IF(AK$1="C",MAX(0,$C972-AK$2)))</f>
        <v>0</v>
      </c>
    </row>
    <row r="973" customFormat="false" ht="12.75" hidden="false" customHeight="false" outlineLevel="0" collapsed="false">
      <c r="A973" s="0" t="n">
        <v>2</v>
      </c>
      <c r="B973" s="15"/>
      <c r="C973" s="15" t="n">
        <f aca="false">SUMIF($A$3:$A$970,$A973,$C$3:$C$970)/COUNTIF($A$3:$A$970,$A973)</f>
        <v>16.7005263157895</v>
      </c>
      <c r="D973" s="47" t="n">
        <f aca="true">STDEV(OFFSET($A$2,MATCH($A973,$A$3:$A$970,0),3):OFFSET($A$2,MATCH($A973+1,$A$3:$A$970,0)-1,3))*SQRT(trade_day)</f>
        <v>0.958487265308642</v>
      </c>
      <c r="E973" s="47" t="n">
        <f aca="false">SUMIF($A$3:$A$970,$A973,$E$3:$E$970)/COUNTIF($A$3:$A$970,$A973)</f>
        <v>0.920831970166493</v>
      </c>
      <c r="F973" s="0" t="n">
        <v>2</v>
      </c>
      <c r="G973" s="109" t="n">
        <f aca="false">SUMIF($A$3:$A$970,$F973,G$3:G$970)/COUNTIF($A$3:$A$970,$F973)</f>
        <v>3.35473684210526</v>
      </c>
      <c r="H973" s="109" t="n">
        <f aca="false">SUMIF($A$3:$A$970,$F973,H$3:H$970)/COUNTIF($A$3:$A$970,$F973)</f>
        <v>8.29947368421053</v>
      </c>
      <c r="I973" s="109" t="n">
        <f aca="false">SUMIF($A$3:$A$970,$F973,I$3:I$970)/COUNTIF($A$3:$A$970,$F973)</f>
        <v>13.2994736842105</v>
      </c>
      <c r="J973" s="109" t="n">
        <f aca="false">SUMIF($A$3:$A$970,$F973,J$3:J$970)/COUNTIF($A$3:$A$970,$F973)</f>
        <v>18.2994736842105</v>
      </c>
      <c r="K973" s="109" t="n">
        <f aca="false">SUMIF($A$3:$A$970,$F973,K$3:K$970)/COUNTIF($A$3:$A$970,$F973)</f>
        <v>23.2994736842105</v>
      </c>
      <c r="L973" s="109" t="n">
        <f aca="false">SUMIF($A$3:$A$970,$F973,L$3:L$970)/COUNTIF($A$3:$A$970,$F973)</f>
        <v>33.2994736842105</v>
      </c>
      <c r="M973" s="109" t="n">
        <f aca="false">SUMIF($A$3:$A$970,$F973,M$3:M$970)/COUNTIF($A$3:$A$970,$F973)</f>
        <v>0.0552631578947369</v>
      </c>
      <c r="N973" s="109" t="n">
        <f aca="false">SUMIF($A$3:$A$970,$F973,N$3:N$970)/COUNTIF($A$3:$A$970,$F973)</f>
        <v>0</v>
      </c>
      <c r="O973" s="109" t="n">
        <f aca="false">SUMIF($A$3:$A$970,$F973,O$3:O$970)/COUNTIF($A$3:$A$970,$F973)</f>
        <v>0</v>
      </c>
      <c r="P973" s="109" t="n">
        <f aca="false">SUMIF($A$3:$A$970,$F973,P$3:P$970)/COUNTIF($A$3:$A$970,$F973)</f>
        <v>0</v>
      </c>
      <c r="Q973" s="109" t="n">
        <f aca="false">SUMIF($A$3:$A$970,$F973,Q$3:Q$970)/COUNTIF($A$3:$A$970,$F973)</f>
        <v>0</v>
      </c>
      <c r="R973" s="109" t="n">
        <f aca="false">SUMIF($A$3:$A$970,$F973,R$3:R$970)/COUNTIF($A$3:$A$970,$F973)</f>
        <v>0</v>
      </c>
      <c r="S973" s="109" t="n">
        <f aca="false">SUMIF($A$3:$A$970,$F973,S$3:S$970)/COUNTIF($A$3:$A$970,$F973)</f>
        <v>0</v>
      </c>
      <c r="T973" s="0" t="n">
        <v>2</v>
      </c>
      <c r="V973" s="15" t="n">
        <f aca="false">SUMIF($T$3:$T$970,$T973,$V$3:$V$970)/COUNTIF($T$3:$T$970,$T973)</f>
        <v>7.53497237484255</v>
      </c>
      <c r="W973" s="47" t="e">
        <f aca="true">CORREL(OFFSET($A$2,MATCH($A973,$A$259:$A$970,0),4):OFFSET($A$2,MATCH($A973+1,$A$259:$A$970,0)-1,4),OFFSET($T$2,MATCH($T973,$T$259:$T$970,0),3):OFFSET($T$2,MATCH($T973+1,$T$259:$T$970,0)-1,3))</f>
        <v>#N/A</v>
      </c>
      <c r="X973" s="47" t="e">
        <f aca="true">CORREL(OFFSET($A$2,MATCH($A973,$A$259:$A$970,0),2):OFFSET($A$2,MATCH($A973+1,$A$259:$A$970,0)-1,2),OFFSET($T$2,MATCH($T973,$T$259:$T$970,0),1):OFFSET($T$2,MATCH($T973+1,$T$259:$T$970,0)-1,1))</f>
        <v>#N/A</v>
      </c>
      <c r="Y973" s="0" t="n">
        <f aca="false">A973</f>
        <v>2</v>
      </c>
      <c r="Z973" s="103" t="n">
        <f aca="false">IF(Z$1="P",MAX(0,Z$2-$C973),IF(Z$1="C",MAX(0,$C973-Z$2)))</f>
        <v>3.29947368421053</v>
      </c>
      <c r="AA973" s="103" t="n">
        <f aca="false">IF(AA$1="P",MAX(0,AA$2-$C973),IF(AA$1="C",MAX(0,$C973-AA$2)))</f>
        <v>8.29947368421053</v>
      </c>
      <c r="AB973" s="103" t="n">
        <f aca="false">IF(AB$1="P",MAX(0,AB$2-$C973),IF(AB$1="C",MAX(0,$C973-AB$2)))</f>
        <v>13.2994736842105</v>
      </c>
      <c r="AC973" s="103" t="n">
        <f aca="false">IF(AC$1="P",MAX(0,AC$2-$C973),IF(AC$1="C",MAX(0,$C973-AC$2)))</f>
        <v>18.2994736842105</v>
      </c>
      <c r="AD973" s="103" t="n">
        <f aca="false">IF(AD$1="P",MAX(0,AD$2-$C973),IF(AD$1="C",MAX(0,$C973-AD$2)))</f>
        <v>23.2994736842105</v>
      </c>
      <c r="AE973" s="103" t="n">
        <f aca="false">IF(AE$1="P",MAX(0,AE$2-$C973),IF(AE$1="C",MAX(0,$C973-AE$2)))</f>
        <v>33.2994736842105</v>
      </c>
      <c r="AF973" s="103" t="n">
        <f aca="false">IF(AF$1="P",MAX(0,AF$2-$C973),IF(AF$1="C",MAX(0,$C973-AF$2)))</f>
        <v>0</v>
      </c>
      <c r="AG973" s="103" t="n">
        <f aca="false">IF(AG$1="P",MAX(0,AG$2-$C973),IF(AG$1="C",MAX(0,$C973-AG$2)))</f>
        <v>0</v>
      </c>
      <c r="AH973" s="103" t="n">
        <f aca="false">IF(AH$1="P",MAX(0,AH$2-$C973),IF(AH$1="C",MAX(0,$C973-AH$2)))</f>
        <v>0</v>
      </c>
      <c r="AI973" s="103" t="n">
        <f aca="false">IF(AI$1="P",MAX(0,AI$2-$C973),IF(AI$1="C",MAX(0,$C973-AI$2)))</f>
        <v>0</v>
      </c>
      <c r="AJ973" s="103" t="n">
        <f aca="false">IF(AJ$1="P",MAX(0,AJ$2-$C973),IF(AJ$1="C",MAX(0,$C973-AJ$2)))</f>
        <v>0</v>
      </c>
      <c r="AK973" s="103" t="n">
        <f aca="false">IF(AK$1="P",MAX(0,AK$2-$C973),IF(AK$1="C",MAX(0,$C973-AK$2)))</f>
        <v>0</v>
      </c>
    </row>
    <row r="974" customFormat="false" ht="12.75" hidden="false" customHeight="false" outlineLevel="0" collapsed="false">
      <c r="A974" s="0" t="n">
        <v>3</v>
      </c>
      <c r="B974" s="15"/>
      <c r="C974" s="15" t="n">
        <f aca="false">SUMIF($A$3:$A$970,$A974,$C$3:$C$970)/COUNTIF($A$3:$A$970,$A974)</f>
        <v>21.8072727272727</v>
      </c>
      <c r="D974" s="47" t="n">
        <f aca="true">STDEV(OFFSET($A$2,MATCH($A974,$A$3:$A$970,0),3):OFFSET($A$2,MATCH($A974+1,$A$3:$A$970,0)-1,3))*SQRT(trade_day)</f>
        <v>3.3672793997476</v>
      </c>
      <c r="E974" s="47" t="n">
        <f aca="false">SUMIF($A$3:$A$970,$A974,$E$3:$E$970)/COUNTIF($A$3:$A$970,$A974)</f>
        <v>3.05099055383641</v>
      </c>
      <c r="F974" s="0" t="n">
        <v>3</v>
      </c>
      <c r="G974" s="110" t="n">
        <f aca="false">SUMIF($A$3:$A$970,$F974,G$3:G$970)/COUNTIF($A$3:$A$970,$F974)</f>
        <v>1.57863636363636</v>
      </c>
      <c r="H974" s="110" t="n">
        <f aca="false">SUMIF($A$3:$A$970,$F974,H$3:H$970)/COUNTIF($A$3:$A$970,$F974)</f>
        <v>5.61272727272727</v>
      </c>
      <c r="I974" s="110" t="n">
        <f aca="false">SUMIF($A$3:$A$970,$F974,I$3:I$970)/COUNTIF($A$3:$A$970,$F974)</f>
        <v>9.74954545454546</v>
      </c>
      <c r="J974" s="110" t="n">
        <f aca="false">SUMIF($A$3:$A$970,$F974,J$3:J$970)/COUNTIF($A$3:$A$970,$F974)</f>
        <v>14.0995454545455</v>
      </c>
      <c r="K974" s="110" t="n">
        <f aca="false">SUMIF($A$3:$A$970,$F974,K$3:K$970)/COUNTIF($A$3:$A$970,$F974)</f>
        <v>18.645</v>
      </c>
      <c r="L974" s="110" t="n">
        <f aca="false">SUMIF($A$3:$A$970,$F974,L$3:L$970)/COUNTIF($A$3:$A$970,$F974)</f>
        <v>28.1927272727273</v>
      </c>
      <c r="M974" s="110" t="n">
        <f aca="false">SUMIF($A$3:$A$970,$F974,M$3:M$970)/COUNTIF($A$3:$A$970,$F974)</f>
        <v>3.38590909090909</v>
      </c>
      <c r="N974" s="110" t="n">
        <f aca="false">SUMIF($A$3:$A$970,$F974,N$3:N$970)/COUNTIF($A$3:$A$970,$F974)</f>
        <v>2.42</v>
      </c>
      <c r="O974" s="110" t="n">
        <f aca="false">SUMIF($A$3:$A$970,$F974,O$3:O$970)/COUNTIF($A$3:$A$970,$F974)</f>
        <v>1.55681818181818</v>
      </c>
      <c r="P974" s="110" t="n">
        <f aca="false">SUMIF($A$3:$A$970,$F974,P$3:P$970)/COUNTIF($A$3:$A$970,$F974)</f>
        <v>0.906818181818182</v>
      </c>
      <c r="Q974" s="110" t="n">
        <f aca="false">SUMIF($A$3:$A$970,$F974,Q$3:Q$970)/COUNTIF($A$3:$A$970,$F974)</f>
        <v>0.452272727272727</v>
      </c>
      <c r="R974" s="110" t="n">
        <f aca="false">SUMIF($A$3:$A$970,$F974,R$3:R$970)/COUNTIF($A$3:$A$970,$F974)</f>
        <v>0</v>
      </c>
      <c r="S974" s="110" t="n">
        <f aca="false">SUMIF($A$3:$A$970,$F974,S$3:S$970)/COUNTIF($A$3:$A$970,$F974)</f>
        <v>0</v>
      </c>
      <c r="T974" s="0" t="n">
        <v>3</v>
      </c>
      <c r="V974" s="15" t="n">
        <f aca="false">SUMIF($T$3:$T$970,$T974,$V$3:$V$970)/COUNTIF($T$3:$T$970,$T974)</f>
        <v>9.77839980842259</v>
      </c>
      <c r="W974" s="47" t="e">
        <f aca="true">CORREL(OFFSET($A$2,MATCH($A974,$A$259:$A$970,0),4):OFFSET($A$2,MATCH($A974+1,$A$259:$A$970,0)-1,4),OFFSET($T$2,MATCH($T974,$T$259:$T$970,0),3):OFFSET($T$2,MATCH($T974+1,$T$259:$T$970,0)-1,3))</f>
        <v>#N/A</v>
      </c>
      <c r="X974" s="47" t="e">
        <f aca="true">CORREL(OFFSET($A$2,MATCH($A974,$A$259:$A$970,0),2):OFFSET($A$2,MATCH($A974+1,$A$259:$A$970,0)-1,2),OFFSET($T$2,MATCH($T974,$T$259:$T$970,0),1):OFFSET($T$2,MATCH($T974+1,$T$259:$T$970,0)-1,1))</f>
        <v>#N/A</v>
      </c>
      <c r="Y974" s="0" t="n">
        <f aca="false">A974</f>
        <v>3</v>
      </c>
      <c r="Z974" s="103" t="n">
        <f aca="false">IF(Z$1="P",MAX(0,Z$2-$C974),IF(Z$1="C",MAX(0,$C974-Z$2)))</f>
        <v>0</v>
      </c>
      <c r="AA974" s="103" t="n">
        <f aca="false">IF(AA$1="P",MAX(0,AA$2-$C974),IF(AA$1="C",MAX(0,$C974-AA$2)))</f>
        <v>3.19272727272727</v>
      </c>
      <c r="AB974" s="103" t="n">
        <f aca="false">IF(AB$1="P",MAX(0,AB$2-$C974),IF(AB$1="C",MAX(0,$C974-AB$2)))</f>
        <v>8.19272727272727</v>
      </c>
      <c r="AC974" s="103" t="n">
        <f aca="false">IF(AC$1="P",MAX(0,AC$2-$C974),IF(AC$1="C",MAX(0,$C974-AC$2)))</f>
        <v>13.1927272727273</v>
      </c>
      <c r="AD974" s="103" t="n">
        <f aca="false">IF(AD$1="P",MAX(0,AD$2-$C974),IF(AD$1="C",MAX(0,$C974-AD$2)))</f>
        <v>18.1927272727273</v>
      </c>
      <c r="AE974" s="103" t="n">
        <f aca="false">IF(AE$1="P",MAX(0,AE$2-$C974),IF(AE$1="C",MAX(0,$C974-AE$2)))</f>
        <v>28.1927272727273</v>
      </c>
      <c r="AF974" s="103" t="n">
        <f aca="false">IF(AF$1="P",MAX(0,AF$2-$C974),IF(AF$1="C",MAX(0,$C974-AF$2)))</f>
        <v>1.80727272727273</v>
      </c>
      <c r="AG974" s="103" t="n">
        <f aca="false">IF(AG$1="P",MAX(0,AG$2-$C974),IF(AG$1="C",MAX(0,$C974-AG$2)))</f>
        <v>0</v>
      </c>
      <c r="AH974" s="103" t="n">
        <f aca="false">IF(AH$1="P",MAX(0,AH$2-$C974),IF(AH$1="C",MAX(0,$C974-AH$2)))</f>
        <v>0</v>
      </c>
      <c r="AI974" s="103" t="n">
        <f aca="false">IF(AI$1="P",MAX(0,AI$2-$C974),IF(AI$1="C",MAX(0,$C974-AI$2)))</f>
        <v>0</v>
      </c>
      <c r="AJ974" s="103" t="n">
        <f aca="false">IF(AJ$1="P",MAX(0,AJ$2-$C974),IF(AJ$1="C",MAX(0,$C974-AJ$2)))</f>
        <v>0</v>
      </c>
      <c r="AK974" s="103" t="n">
        <f aca="false">IF(AK$1="P",MAX(0,AK$2-$C974),IF(AK$1="C",MAX(0,$C974-AK$2)))</f>
        <v>0</v>
      </c>
    </row>
    <row r="975" customFormat="false" ht="12.75" hidden="false" customHeight="false" outlineLevel="0" collapsed="false">
      <c r="A975" s="0" t="n">
        <v>4</v>
      </c>
      <c r="B975" s="15"/>
      <c r="C975" s="15" t="n">
        <f aca="false">SUMIF($A$3:$A$970,$A975,$C$3:$C$970)/COUNTIF($A$3:$A$970,$A975)</f>
        <v>21.472380952381</v>
      </c>
      <c r="D975" s="47" t="n">
        <f aca="true">STDEV(OFFSET($A$2,MATCH($A975,$A$3:$A$970,0),3):OFFSET($A$2,MATCH($A975+1,$A$3:$A$970,0)-1,3))*SQRT(trade_day)</f>
        <v>1.95315052874976</v>
      </c>
      <c r="E975" s="47" t="n">
        <f aca="false">SUMIF($A$3:$A$970,$A975,$E$3:$E$970)/COUNTIF($A$3:$A$970,$A975)</f>
        <v>1.96568352120094</v>
      </c>
      <c r="F975" s="0" t="n">
        <v>4</v>
      </c>
      <c r="G975" s="110" t="n">
        <f aca="false">SUMIF($A$3:$A$970,$F975,G$3:G$970)/COUNTIF($A$3:$A$970,$F975)</f>
        <v>0.398095238095238</v>
      </c>
      <c r="H975" s="110" t="n">
        <f aca="false">SUMIF($A$3:$A$970,$F975,H$3:H$970)/COUNTIF($A$3:$A$970,$F975)</f>
        <v>3.75809523809524</v>
      </c>
      <c r="I975" s="110" t="n">
        <f aca="false">SUMIF($A$3:$A$970,$F975,I$3:I$970)/COUNTIF($A$3:$A$970,$F975)</f>
        <v>8.52761904761905</v>
      </c>
      <c r="J975" s="110" t="n">
        <f aca="false">SUMIF($A$3:$A$970,$F975,J$3:J$970)/COUNTIF($A$3:$A$970,$F975)</f>
        <v>13.527619047619</v>
      </c>
      <c r="K975" s="110" t="n">
        <f aca="false">SUMIF($A$3:$A$970,$F975,K$3:K$970)/COUNTIF($A$3:$A$970,$F975)</f>
        <v>18.527619047619</v>
      </c>
      <c r="L975" s="110" t="n">
        <f aca="false">SUMIF($A$3:$A$970,$F975,L$3:L$970)/COUNTIF($A$3:$A$970,$F975)</f>
        <v>28.527619047619</v>
      </c>
      <c r="M975" s="110" t="n">
        <f aca="false">SUMIF($A$3:$A$970,$F975,M$3:M$970)/COUNTIF($A$3:$A$970,$F975)</f>
        <v>1.87047619047619</v>
      </c>
      <c r="N975" s="110" t="n">
        <f aca="false">SUMIF($A$3:$A$970,$F975,N$3:N$970)/COUNTIF($A$3:$A$970,$F975)</f>
        <v>0.23047619047619</v>
      </c>
      <c r="O975" s="110" t="n">
        <f aca="false">SUMIF($A$3:$A$970,$F975,O$3:O$970)/COUNTIF($A$3:$A$970,$F975)</f>
        <v>0</v>
      </c>
      <c r="P975" s="110" t="n">
        <f aca="false">SUMIF($A$3:$A$970,$F975,P$3:P$970)/COUNTIF($A$3:$A$970,$F975)</f>
        <v>0</v>
      </c>
      <c r="Q975" s="110" t="n">
        <f aca="false">SUMIF($A$3:$A$970,$F975,Q$3:Q$970)/COUNTIF($A$3:$A$970,$F975)</f>
        <v>0</v>
      </c>
      <c r="R975" s="110" t="n">
        <f aca="false">SUMIF($A$3:$A$970,$F975,R$3:R$970)/COUNTIF($A$3:$A$970,$F975)</f>
        <v>0</v>
      </c>
      <c r="S975" s="110" t="n">
        <f aca="false">SUMIF($A$3:$A$970,$F975,S$3:S$970)/COUNTIF($A$3:$A$970,$F975)</f>
        <v>0</v>
      </c>
      <c r="T975" s="0" t="n">
        <v>4</v>
      </c>
      <c r="V975" s="15" t="n">
        <f aca="false">SUMIF($T$3:$T$970,$T975,$V$3:$V$970)/COUNTIF($T$3:$T$970,$T975)</f>
        <v>8.82658211346105</v>
      </c>
      <c r="W975" s="47" t="e">
        <f aca="true">CORREL(OFFSET($A$2,MATCH($A975,$A$259:$A$970,0),4):OFFSET($A$2,MATCH($A975+1,$A$259:$A$970,0)-1,4),OFFSET($T$2,MATCH($T975,$T$259:$T$970,0),3):OFFSET($T$2,MATCH($T975+1,$T$259:$T$970,0)-1,3))</f>
        <v>#N/A</v>
      </c>
      <c r="X975" s="47" t="e">
        <f aca="true">CORREL(OFFSET($A$2,MATCH($A975,$A$259:$A$970,0),2):OFFSET($A$2,MATCH($A975+1,$A$259:$A$970,0)-1,2),OFFSET($T$2,MATCH($T975,$T$259:$T$970,0),1):OFFSET($T$2,MATCH($T975+1,$T$259:$T$970,0)-1,1))</f>
        <v>#N/A</v>
      </c>
      <c r="Y975" s="0" t="n">
        <f aca="false">A975</f>
        <v>4</v>
      </c>
      <c r="Z975" s="103" t="n">
        <f aca="false">IF(Z$1="P",MAX(0,Z$2-$C975),IF(Z$1="C",MAX(0,$C975-Z$2)))</f>
        <v>0</v>
      </c>
      <c r="AA975" s="103" t="n">
        <f aca="false">IF(AA$1="P",MAX(0,AA$2-$C975),IF(AA$1="C",MAX(0,$C975-AA$2)))</f>
        <v>3.52761904761905</v>
      </c>
      <c r="AB975" s="103" t="n">
        <f aca="false">IF(AB$1="P",MAX(0,AB$2-$C975),IF(AB$1="C",MAX(0,$C975-AB$2)))</f>
        <v>8.52761904761905</v>
      </c>
      <c r="AC975" s="103" t="n">
        <f aca="false">IF(AC$1="P",MAX(0,AC$2-$C975),IF(AC$1="C",MAX(0,$C975-AC$2)))</f>
        <v>13.527619047619</v>
      </c>
      <c r="AD975" s="103" t="n">
        <f aca="false">IF(AD$1="P",MAX(0,AD$2-$C975),IF(AD$1="C",MAX(0,$C975-AD$2)))</f>
        <v>18.527619047619</v>
      </c>
      <c r="AE975" s="103" t="n">
        <f aca="false">IF(AE$1="P",MAX(0,AE$2-$C975),IF(AE$1="C",MAX(0,$C975-AE$2)))</f>
        <v>28.527619047619</v>
      </c>
      <c r="AF975" s="103" t="n">
        <f aca="false">IF(AF$1="P",MAX(0,AF$2-$C975),IF(AF$1="C",MAX(0,$C975-AF$2)))</f>
        <v>1.47238095238095</v>
      </c>
      <c r="AG975" s="103" t="n">
        <f aca="false">IF(AG$1="P",MAX(0,AG$2-$C975),IF(AG$1="C",MAX(0,$C975-AG$2)))</f>
        <v>0</v>
      </c>
      <c r="AH975" s="103" t="n">
        <f aca="false">IF(AH$1="P",MAX(0,AH$2-$C975),IF(AH$1="C",MAX(0,$C975-AH$2)))</f>
        <v>0</v>
      </c>
      <c r="AI975" s="103" t="n">
        <f aca="false">IF(AI$1="P",MAX(0,AI$2-$C975),IF(AI$1="C",MAX(0,$C975-AI$2)))</f>
        <v>0</v>
      </c>
      <c r="AJ975" s="103" t="n">
        <f aca="false">IF(AJ$1="P",MAX(0,AJ$2-$C975),IF(AJ$1="C",MAX(0,$C975-AJ$2)))</f>
        <v>0</v>
      </c>
      <c r="AK975" s="103" t="n">
        <f aca="false">IF(AK$1="P",MAX(0,AK$2-$C975),IF(AK$1="C",MAX(0,$C975-AK$2)))</f>
        <v>0</v>
      </c>
    </row>
    <row r="976" customFormat="false" ht="12.75" hidden="false" customHeight="false" outlineLevel="0" collapsed="false">
      <c r="A976" s="0" t="n">
        <v>5</v>
      </c>
      <c r="B976" s="15"/>
      <c r="C976" s="15" t="n">
        <f aca="false">SUMIF($A$3:$A$970,$A976,$C$3:$C$970)/COUNTIF($A$3:$A$970,$A976)</f>
        <v>42.1575</v>
      </c>
      <c r="D976" s="47" t="n">
        <f aca="true">STDEV(OFFSET($A$2,MATCH($A976,$A$3:$A$970,0),3):OFFSET($A$2,MATCH($A976+1,$A$3:$A$970,0)-1,3))*SQRT(trade_day)</f>
        <v>5.46488008111909</v>
      </c>
      <c r="E976" s="47" t="n">
        <f aca="false">SUMIF($A$3:$A$970,$A976,$E$3:$E$970)/COUNTIF($A$3:$A$970,$A976)</f>
        <v>3.58002538316061</v>
      </c>
      <c r="F976" s="0" t="n">
        <v>5</v>
      </c>
      <c r="G976" s="110" t="n">
        <f aca="false">SUMIF($A$3:$A$970,$F976,G$3:G$970)/COUNTIF($A$3:$A$970,$F976)</f>
        <v>0.124</v>
      </c>
      <c r="H976" s="110" t="n">
        <f aca="false">SUMIF($A$3:$A$970,$F976,H$3:H$970)/COUNTIF($A$3:$A$970,$F976)</f>
        <v>1.879</v>
      </c>
      <c r="I976" s="110" t="n">
        <f aca="false">SUMIF($A$3:$A$970,$F976,I$3:I$970)/COUNTIF($A$3:$A$970,$F976)</f>
        <v>3.879</v>
      </c>
      <c r="J976" s="110" t="n">
        <f aca="false">SUMIF($A$3:$A$970,$F976,J$3:J$970)/COUNTIF($A$3:$A$970,$F976)</f>
        <v>6.3905</v>
      </c>
      <c r="K976" s="110" t="n">
        <f aca="false">SUMIF($A$3:$A$970,$F976,K$3:K$970)/COUNTIF($A$3:$A$970,$F976)</f>
        <v>9.408</v>
      </c>
      <c r="L976" s="110" t="n">
        <f aca="false">SUMIF($A$3:$A$970,$F976,L$3:L$970)/COUNTIF($A$3:$A$970,$F976)</f>
        <v>16.711</v>
      </c>
      <c r="M976" s="110" t="n">
        <f aca="false">SUMIF($A$3:$A$970,$F976,M$3:M$970)/COUNTIF($A$3:$A$970,$F976)</f>
        <v>22.2815</v>
      </c>
      <c r="N976" s="110" t="n">
        <f aca="false">SUMIF($A$3:$A$970,$F976,N$3:N$970)/COUNTIF($A$3:$A$970,$F976)</f>
        <v>19.0365</v>
      </c>
      <c r="O976" s="110" t="n">
        <f aca="false">SUMIF($A$3:$A$970,$F976,O$3:O$970)/COUNTIF($A$3:$A$970,$F976)</f>
        <v>16.0365</v>
      </c>
      <c r="P976" s="110" t="n">
        <f aca="false">SUMIF($A$3:$A$970,$F976,P$3:P$970)/COUNTIF($A$3:$A$970,$F976)</f>
        <v>13.548</v>
      </c>
      <c r="Q976" s="110" t="n">
        <f aca="false">SUMIF($A$3:$A$970,$F976,Q$3:Q$970)/COUNTIF($A$3:$A$970,$F976)</f>
        <v>11.5655</v>
      </c>
      <c r="R976" s="110" t="n">
        <f aca="false">SUMIF($A$3:$A$970,$F976,R$3:R$970)/COUNTIF($A$3:$A$970,$F976)</f>
        <v>8.8685</v>
      </c>
      <c r="S976" s="110" t="n">
        <f aca="false">SUMIF($A$3:$A$970,$F976,S$3:S$970)/COUNTIF($A$3:$A$970,$F976)</f>
        <v>2.015499</v>
      </c>
      <c r="T976" s="0" t="n">
        <v>5</v>
      </c>
      <c r="V976" s="15" t="n">
        <f aca="false">SUMIF($T$3:$T$970,$T976,$V$3:$V$970)/COUNTIF($T$3:$T$970,$T976)</f>
        <v>19.665171329139</v>
      </c>
      <c r="W976" s="47" t="e">
        <f aca="true">CORREL(OFFSET($A$2,MATCH($A976,$A$259:$A$970,0),4):OFFSET($A$2,MATCH($A976+1,$A$259:$A$970,0)-1,4),OFFSET($T$2,MATCH($T976,$T$259:$T$970,0),3):OFFSET($T$2,MATCH($T976+1,$T$259:$T$970,0)-1,3))</f>
        <v>#N/A</v>
      </c>
      <c r="X976" s="47" t="e">
        <f aca="true">CORREL(OFFSET($A$2,MATCH($A976,$A$259:$A$970,0),2):OFFSET($A$2,MATCH($A976+1,$A$259:$A$970,0)-1,2),OFFSET($T$2,MATCH($T976,$T$259:$T$970,0),1):OFFSET($T$2,MATCH($T976+1,$T$259:$T$970,0)-1,1))</f>
        <v>#N/A</v>
      </c>
      <c r="Y976" s="0" t="n">
        <f aca="false">A976</f>
        <v>5</v>
      </c>
      <c r="Z976" s="103" t="n">
        <f aca="false">IF(Z$1="P",MAX(0,Z$2-$C976),IF(Z$1="C",MAX(0,$C976-Z$2)))</f>
        <v>0</v>
      </c>
      <c r="AA976" s="103" t="n">
        <f aca="false">IF(AA$1="P",MAX(0,AA$2-$C976),IF(AA$1="C",MAX(0,$C976-AA$2)))</f>
        <v>0</v>
      </c>
      <c r="AB976" s="103" t="n">
        <f aca="false">IF(AB$1="P",MAX(0,AB$2-$C976),IF(AB$1="C",MAX(0,$C976-AB$2)))</f>
        <v>0</v>
      </c>
      <c r="AC976" s="103" t="n">
        <f aca="false">IF(AC$1="P",MAX(0,AC$2-$C976),IF(AC$1="C",MAX(0,$C976-AC$2)))</f>
        <v>0</v>
      </c>
      <c r="AD976" s="103" t="n">
        <f aca="false">IF(AD$1="P",MAX(0,AD$2-$C976),IF(AD$1="C",MAX(0,$C976-AD$2)))</f>
        <v>0</v>
      </c>
      <c r="AE976" s="103" t="n">
        <f aca="false">IF(AE$1="P",MAX(0,AE$2-$C976),IF(AE$1="C",MAX(0,$C976-AE$2)))</f>
        <v>7.8425</v>
      </c>
      <c r="AF976" s="103" t="n">
        <f aca="false">IF(AF$1="P",MAX(0,AF$2-$C976),IF(AF$1="C",MAX(0,$C976-AF$2)))</f>
        <v>22.1575</v>
      </c>
      <c r="AG976" s="103" t="n">
        <f aca="false">IF(AG$1="P",MAX(0,AG$2-$C976),IF(AG$1="C",MAX(0,$C976-AG$2)))</f>
        <v>17.1575</v>
      </c>
      <c r="AH976" s="103" t="n">
        <f aca="false">IF(AH$1="P",MAX(0,AH$2-$C976),IF(AH$1="C",MAX(0,$C976-AH$2)))</f>
        <v>12.1575</v>
      </c>
      <c r="AI976" s="103" t="n">
        <f aca="false">IF(AI$1="P",MAX(0,AI$2-$C976),IF(AI$1="C",MAX(0,$C976-AI$2)))</f>
        <v>7.1575</v>
      </c>
      <c r="AJ976" s="103" t="n">
        <f aca="false">IF(AJ$1="P",MAX(0,AJ$2-$C976),IF(AJ$1="C",MAX(0,$C976-AJ$2)))</f>
        <v>2.1575</v>
      </c>
      <c r="AK976" s="103" t="n">
        <f aca="false">IF(AK$1="P",MAX(0,AK$2-$C976),IF(AK$1="C",MAX(0,$C976-AK$2)))</f>
        <v>0</v>
      </c>
    </row>
    <row r="977" customFormat="false" ht="12.75" hidden="false" customHeight="false" outlineLevel="0" collapsed="false">
      <c r="A977" s="0" t="n">
        <v>6</v>
      </c>
      <c r="B977" s="15"/>
      <c r="C977" s="15" t="n">
        <f aca="false">SUMIF($A$3:$A$970,$A977,$C$3:$C$970)/COUNTIF($A$3:$A$970,$A977)</f>
        <v>227.73955</v>
      </c>
      <c r="D977" s="47" t="n">
        <f aca="true">STDEV(OFFSET($A$2,MATCH($A977,$A$3:$A$970,0),3):OFFSET($A$2,MATCH($A977+1,$A$3:$A$970,0)-1,3))*SQRT(trade_day)</f>
        <v>13.3725375213681</v>
      </c>
      <c r="E977" s="47" t="n">
        <f aca="false">SUMIF($A$3:$A$970,$A977,$E$3:$E$970)/COUNTIF($A$3:$A$970,$A977)</f>
        <v>6.70945323068705</v>
      </c>
      <c r="F977" s="0" t="n">
        <v>6</v>
      </c>
      <c r="G977" s="110" t="n">
        <f aca="false">SUMIF($A$3:$A$970,$F977,G$3:G$970)/COUNTIF($A$3:$A$970,$F977)</f>
        <v>0.167727272727273</v>
      </c>
      <c r="H977" s="110" t="n">
        <f aca="false">SUMIF($A$3:$A$970,$F977,H$3:H$970)/COUNTIF($A$3:$A$970,$F977)</f>
        <v>0.849545454545455</v>
      </c>
      <c r="I977" s="110" t="n">
        <f aca="false">SUMIF($A$3:$A$970,$F977,I$3:I$970)/COUNTIF($A$3:$A$970,$F977)</f>
        <v>1.80181818181818</v>
      </c>
      <c r="J977" s="110" t="n">
        <f aca="false">SUMIF($A$3:$A$970,$F977,J$3:J$970)/COUNTIF($A$3:$A$970,$F977)</f>
        <v>3.76863636363636</v>
      </c>
      <c r="K977" s="110" t="n">
        <f aca="false">SUMIF($A$3:$A$970,$F977,K$3:K$970)/COUNTIF($A$3:$A$970,$F977)</f>
        <v>6.14636363636364</v>
      </c>
      <c r="L977" s="110" t="n">
        <f aca="false">SUMIF($A$3:$A$970,$F977,L$3:L$970)/COUNTIF($A$3:$A$970,$F977)</f>
        <v>11.8659090909091</v>
      </c>
      <c r="M977" s="110" t="n">
        <f aca="false">SUMIF($A$3:$A$970,$F977,M$3:M$970)/COUNTIF($A$3:$A$970,$F977)</f>
        <v>207.907277272727</v>
      </c>
      <c r="N977" s="110" t="n">
        <f aca="false">SUMIF($A$3:$A$970,$F977,N$3:N$970)/COUNTIF($A$3:$A$970,$F977)</f>
        <v>203.589095454545</v>
      </c>
      <c r="O977" s="110" t="n">
        <f aca="false">SUMIF($A$3:$A$970,$F977,O$3:O$970)/COUNTIF($A$3:$A$970,$F977)</f>
        <v>199.541368181818</v>
      </c>
      <c r="P977" s="110" t="n">
        <f aca="false">SUMIF($A$3:$A$970,$F977,P$3:P$970)/COUNTIF($A$3:$A$970,$F977)</f>
        <v>196.508186363636</v>
      </c>
      <c r="Q977" s="110" t="n">
        <f aca="false">SUMIF($A$3:$A$970,$F977,Q$3:Q$970)/COUNTIF($A$3:$A$970,$F977)</f>
        <v>193.885913636364</v>
      </c>
      <c r="R977" s="110" t="n">
        <f aca="false">SUMIF($A$3:$A$970,$F977,R$3:R$970)/COUNTIF($A$3:$A$970,$F977)</f>
        <v>189.605459090909</v>
      </c>
      <c r="S977" s="110" t="n">
        <f aca="false">SUMIF($A$3:$A$970,$F977,S$3:S$970)/COUNTIF($A$3:$A$970,$F977)</f>
        <v>172.802729545455</v>
      </c>
      <c r="T977" s="0" t="n">
        <v>6</v>
      </c>
      <c r="V977" s="15" t="n">
        <f aca="false">SUMIF($T$3:$T$970,$T977,$V$3:$V$970)/COUNTIF($T$3:$T$970,$T977)</f>
        <v>97.0873330767976</v>
      </c>
      <c r="W977" s="47" t="e">
        <f aca="true">CORREL(OFFSET($A$2,MATCH($A977,$A$259:$A$970,0),4):OFFSET($A$2,MATCH($A977+1,$A$259:$A$970,0)-1,4),OFFSET($T$2,MATCH($T977,$T$259:$T$970,0),3):OFFSET($T$2,MATCH($T977+1,$T$259:$T$970,0)-1,3))</f>
        <v>#N/A</v>
      </c>
      <c r="X977" s="47" t="e">
        <f aca="true">CORREL(OFFSET($A$2,MATCH($A977,$A$259:$A$970,0),2):OFFSET($A$2,MATCH($A977+1,$A$259:$A$970,0)-1,2),OFFSET($T$2,MATCH($T977,$T$259:$T$970,0),1):OFFSET($T$2,MATCH($T977+1,$T$259:$T$970,0)-1,1))</f>
        <v>#N/A</v>
      </c>
      <c r="Y977" s="0" t="n">
        <f aca="false">A977</f>
        <v>6</v>
      </c>
      <c r="Z977" s="103" t="n">
        <f aca="false">IF(Z$1="P",MAX(0,Z$2-$C977),IF(Z$1="C",MAX(0,$C977-Z$2)))</f>
        <v>0</v>
      </c>
      <c r="AA977" s="103" t="n">
        <f aca="false">IF(AA$1="P",MAX(0,AA$2-$C977),IF(AA$1="C",MAX(0,$C977-AA$2)))</f>
        <v>0</v>
      </c>
      <c r="AB977" s="103" t="n">
        <f aca="false">IF(AB$1="P",MAX(0,AB$2-$C977),IF(AB$1="C",MAX(0,$C977-AB$2)))</f>
        <v>0</v>
      </c>
      <c r="AC977" s="103" t="n">
        <f aca="false">IF(AC$1="P",MAX(0,AC$2-$C977),IF(AC$1="C",MAX(0,$C977-AC$2)))</f>
        <v>0</v>
      </c>
      <c r="AD977" s="103" t="n">
        <f aca="false">IF(AD$1="P",MAX(0,AD$2-$C977),IF(AD$1="C",MAX(0,$C977-AD$2)))</f>
        <v>0</v>
      </c>
      <c r="AE977" s="103" t="n">
        <f aca="false">IF(AE$1="P",MAX(0,AE$2-$C977),IF(AE$1="C",MAX(0,$C977-AE$2)))</f>
        <v>0</v>
      </c>
      <c r="AF977" s="103" t="n">
        <f aca="false">IF(AF$1="P",MAX(0,AF$2-$C977),IF(AF$1="C",MAX(0,$C977-AF$2)))</f>
        <v>207.73955</v>
      </c>
      <c r="AG977" s="103" t="n">
        <f aca="false">IF(AG$1="P",MAX(0,AG$2-$C977),IF(AG$1="C",MAX(0,$C977-AG$2)))</f>
        <v>202.73955</v>
      </c>
      <c r="AH977" s="103" t="n">
        <f aca="false">IF(AH$1="P",MAX(0,AH$2-$C977),IF(AH$1="C",MAX(0,$C977-AH$2)))</f>
        <v>197.73955</v>
      </c>
      <c r="AI977" s="103" t="n">
        <f aca="false">IF(AI$1="P",MAX(0,AI$2-$C977),IF(AI$1="C",MAX(0,$C977-AI$2)))</f>
        <v>192.73955</v>
      </c>
      <c r="AJ977" s="103" t="n">
        <f aca="false">IF(AJ$1="P",MAX(0,AJ$2-$C977),IF(AJ$1="C",MAX(0,$C977-AJ$2)))</f>
        <v>187.73955</v>
      </c>
      <c r="AK977" s="103" t="n">
        <f aca="false">IF(AK$1="P",MAX(0,AK$2-$C977),IF(AK$1="C",MAX(0,$C977-AK$2)))</f>
        <v>177.73955</v>
      </c>
    </row>
    <row r="978" customFormat="false" ht="12.75" hidden="false" customHeight="false" outlineLevel="0" collapsed="false">
      <c r="A978" s="0" t="n">
        <v>7</v>
      </c>
      <c r="B978" s="15"/>
      <c r="C978" s="15" t="n">
        <f aca="false">SUMIF($A$3:$A$970,$A978,$C$3:$C$970)/COUNTIF($A$3:$A$970,$A978)</f>
        <v>142.778636363636</v>
      </c>
      <c r="D978" s="47" t="n">
        <f aca="true">STDEV(OFFSET($A$2,MATCH($A978,$A$3:$A$970,0),3):OFFSET($A$2,MATCH($A978+1,$A$3:$A$970,0)-1,3))*SQRT(trade_day)</f>
        <v>13.3468739018668</v>
      </c>
      <c r="E978" s="47" t="n">
        <f aca="false">SUMIF($A$3:$A$970,$A978,$E$3:$E$970)/COUNTIF($A$3:$A$970,$A978)</f>
        <v>16.8121038202037</v>
      </c>
      <c r="F978" s="0" t="n">
        <v>7</v>
      </c>
      <c r="G978" s="111" t="n">
        <f aca="false">SUMIF($A$3:$A$970,$F978,G$3:G$970)/COUNTIF($A$3:$A$970,$F978)</f>
        <v>0</v>
      </c>
      <c r="H978" s="111" t="n">
        <f aca="false">SUMIF($A$3:$A$970,$F978,H$3:H$970)/COUNTIF($A$3:$A$970,$F978)</f>
        <v>0</v>
      </c>
      <c r="I978" s="111" t="n">
        <f aca="false">SUMIF($A$3:$A$970,$F978,I$3:I$970)/COUNTIF($A$3:$A$970,$F978)</f>
        <v>0.0131818181818181</v>
      </c>
      <c r="J978" s="111" t="n">
        <f aca="false">SUMIF($A$3:$A$970,$F978,J$3:J$970)/COUNTIF($A$3:$A$970,$F978)</f>
        <v>0.470909090909091</v>
      </c>
      <c r="K978" s="111" t="n">
        <f aca="false">SUMIF($A$3:$A$970,$F978,K$3:K$970)/COUNTIF($A$3:$A$970,$F978)</f>
        <v>1.44318181818182</v>
      </c>
      <c r="L978" s="111" t="n">
        <f aca="false">SUMIF($A$3:$A$970,$F978,L$3:L$970)/COUNTIF($A$3:$A$970,$F978)</f>
        <v>4.96772727272727</v>
      </c>
      <c r="M978" s="111" t="n">
        <f aca="false">SUMIF($A$3:$A$970,$F978,M$3:M$970)/COUNTIF($A$3:$A$970,$F978)</f>
        <v>122.778636363636</v>
      </c>
      <c r="N978" s="111" t="n">
        <f aca="false">SUMIF($A$3:$A$970,$F978,N$3:N$970)/COUNTIF($A$3:$A$970,$F978)</f>
        <v>117.778636363636</v>
      </c>
      <c r="O978" s="111" t="n">
        <f aca="false">SUMIF($A$3:$A$970,$F978,O$3:O$970)/COUNTIF($A$3:$A$970,$F978)</f>
        <v>112.791818181818</v>
      </c>
      <c r="P978" s="111" t="n">
        <f aca="false">SUMIF($A$3:$A$970,$F978,P$3:P$970)/COUNTIF($A$3:$A$970,$F978)</f>
        <v>108.249545454545</v>
      </c>
      <c r="Q978" s="111" t="n">
        <f aca="false">SUMIF($A$3:$A$970,$F978,Q$3:Q$970)/COUNTIF($A$3:$A$970,$F978)</f>
        <v>104.221818181818</v>
      </c>
      <c r="R978" s="111" t="n">
        <f aca="false">SUMIF($A$3:$A$970,$F978,R$3:R$970)/COUNTIF($A$3:$A$970,$F978)</f>
        <v>97.7463636363636</v>
      </c>
      <c r="S978" s="111" t="n">
        <f aca="false">SUMIF($A$3:$A$970,$F978,S$3:S$970)/COUNTIF($A$3:$A$970,$F978)</f>
        <v>82.8472709090909</v>
      </c>
      <c r="T978" s="0" t="n">
        <v>7</v>
      </c>
      <c r="V978" s="15" t="n">
        <f aca="false">SUMIF($T$3:$T$970,$T978,$V$3:$V$970)/COUNTIF($T$3:$T$970,$T978)</f>
        <v>65.7944494450982</v>
      </c>
      <c r="W978" s="47" t="e">
        <f aca="true">CORREL(OFFSET($A$2,MATCH($A978,$A$259:$A$970,0),4):OFFSET($A$2,MATCH($A978+1,$A$259:$A$970,0)-1,4),OFFSET($T$2,MATCH($T978,$T$259:$T$970,0),3):OFFSET($T$2,MATCH($T978+1,$T$259:$T$970,0)-1,3))</f>
        <v>#N/A</v>
      </c>
      <c r="X978" s="47" t="e">
        <f aca="true">CORREL(OFFSET($A$2,MATCH($A978,$A$259:$A$970,0),2):OFFSET($A$2,MATCH($A978+1,$A$259:$A$970,0)-1,2),OFFSET($T$2,MATCH($T978,$T$259:$T$970,0),1):OFFSET($T$2,MATCH($T978+1,$T$259:$T$970,0)-1,1))</f>
        <v>#N/A</v>
      </c>
      <c r="Y978" s="0" t="n">
        <f aca="false">A978</f>
        <v>7</v>
      </c>
      <c r="Z978" s="103" t="n">
        <f aca="false">IF(Z$1="P",MAX(0,Z$2-$C978),IF(Z$1="C",MAX(0,$C978-Z$2)))</f>
        <v>0</v>
      </c>
      <c r="AA978" s="103" t="n">
        <f aca="false">IF(AA$1="P",MAX(0,AA$2-$C978),IF(AA$1="C",MAX(0,$C978-AA$2)))</f>
        <v>0</v>
      </c>
      <c r="AB978" s="103" t="n">
        <f aca="false">IF(AB$1="P",MAX(0,AB$2-$C978),IF(AB$1="C",MAX(0,$C978-AB$2)))</f>
        <v>0</v>
      </c>
      <c r="AC978" s="103" t="n">
        <f aca="false">IF(AC$1="P",MAX(0,AC$2-$C978),IF(AC$1="C",MAX(0,$C978-AC$2)))</f>
        <v>0</v>
      </c>
      <c r="AD978" s="103" t="n">
        <f aca="false">IF(AD$1="P",MAX(0,AD$2-$C978),IF(AD$1="C",MAX(0,$C978-AD$2)))</f>
        <v>0</v>
      </c>
      <c r="AE978" s="103" t="n">
        <f aca="false">IF(AE$1="P",MAX(0,AE$2-$C978),IF(AE$1="C",MAX(0,$C978-AE$2)))</f>
        <v>0</v>
      </c>
      <c r="AF978" s="103" t="n">
        <f aca="false">IF(AF$1="P",MAX(0,AF$2-$C978),IF(AF$1="C",MAX(0,$C978-AF$2)))</f>
        <v>122.778636363636</v>
      </c>
      <c r="AG978" s="103" t="n">
        <f aca="false">IF(AG$1="P",MAX(0,AG$2-$C978),IF(AG$1="C",MAX(0,$C978-AG$2)))</f>
        <v>117.778636363636</v>
      </c>
      <c r="AH978" s="103" t="n">
        <f aca="false">IF(AH$1="P",MAX(0,AH$2-$C978),IF(AH$1="C",MAX(0,$C978-AH$2)))</f>
        <v>112.778636363636</v>
      </c>
      <c r="AI978" s="103" t="n">
        <f aca="false">IF(AI$1="P",MAX(0,AI$2-$C978),IF(AI$1="C",MAX(0,$C978-AI$2)))</f>
        <v>107.778636363636</v>
      </c>
      <c r="AJ978" s="103" t="n">
        <f aca="false">IF(AJ$1="P",MAX(0,AJ$2-$C978),IF(AJ$1="C",MAX(0,$C978-AJ$2)))</f>
        <v>102.778636363636</v>
      </c>
      <c r="AK978" s="103" t="n">
        <f aca="false">IF(AK$1="P",MAX(0,AK$2-$C978),IF(AK$1="C",MAX(0,$C978-AK$2)))</f>
        <v>92.7786363636364</v>
      </c>
    </row>
    <row r="979" customFormat="false" ht="12.75" hidden="false" customHeight="false" outlineLevel="0" collapsed="false">
      <c r="A979" s="0" t="n">
        <v>8</v>
      </c>
      <c r="B979" s="15"/>
      <c r="C979" s="15" t="n">
        <f aca="false">SUMIF($A$3:$A$970,$A979,$C$3:$C$970)/COUNTIF($A$3:$A$970,$A979)</f>
        <v>39.4704761904762</v>
      </c>
      <c r="D979" s="47" t="n">
        <f aca="true">STDEV(OFFSET($A$2,MATCH($A979,$A$3:$A$970,0),3):OFFSET($A$2,MATCH($A979+1,$A$3:$A$970,0)-1,3))*SQRT(trade_day)</f>
        <v>6.17565683166851</v>
      </c>
      <c r="E979" s="47" t="n">
        <f aca="false">SUMIF($A$3:$A$970,$A979,$E$3:$E$970)/COUNTIF($A$3:$A$970,$A979)</f>
        <v>6.57580809873722</v>
      </c>
      <c r="F979" s="0" t="n">
        <v>8</v>
      </c>
      <c r="G979" s="111" t="n">
        <f aca="false">SUMIF($A$3:$A$970,$F979,G$3:G$970)/COUNTIF($A$3:$A$970,$F979)</f>
        <v>0</v>
      </c>
      <c r="H979" s="111" t="n">
        <f aca="false">SUMIF($A$3:$A$970,$F979,H$3:H$970)/COUNTIF($A$3:$A$970,$F979)</f>
        <v>0</v>
      </c>
      <c r="I979" s="111" t="n">
        <f aca="false">SUMIF($A$3:$A$970,$F979,I$3:I$970)/COUNTIF($A$3:$A$970,$F979)</f>
        <v>1.13142857142857</v>
      </c>
      <c r="J979" s="111" t="n">
        <f aca="false">SUMIF($A$3:$A$970,$F979,J$3:J$970)/COUNTIF($A$3:$A$970,$F979)</f>
        <v>3.60809523809524</v>
      </c>
      <c r="K979" s="111" t="n">
        <f aca="false">SUMIF($A$3:$A$970,$F979,K$3:K$970)/COUNTIF($A$3:$A$970,$F979)</f>
        <v>6.48047619047619</v>
      </c>
      <c r="L979" s="111" t="n">
        <f aca="false">SUMIF($A$3:$A$970,$F979,L$3:L$970)/COUNTIF($A$3:$A$970,$F979)</f>
        <v>13.8828571428571</v>
      </c>
      <c r="M979" s="111" t="n">
        <f aca="false">SUMIF($A$3:$A$970,$F979,M$3:M$970)/COUNTIF($A$3:$A$970,$F979)</f>
        <v>19.4704761904762</v>
      </c>
      <c r="N979" s="111" t="n">
        <f aca="false">SUMIF($A$3:$A$970,$F979,N$3:N$970)/COUNTIF($A$3:$A$970,$F979)</f>
        <v>14.4704761904762</v>
      </c>
      <c r="O979" s="111" t="n">
        <f aca="false">SUMIF($A$3:$A$970,$F979,O$3:O$970)/COUNTIF($A$3:$A$970,$F979)</f>
        <v>10.6019047619048</v>
      </c>
      <c r="P979" s="111" t="n">
        <f aca="false">SUMIF($A$3:$A$970,$F979,P$3:P$970)/COUNTIF($A$3:$A$970,$F979)</f>
        <v>8.07857142857143</v>
      </c>
      <c r="Q979" s="111" t="n">
        <f aca="false">SUMIF($A$3:$A$970,$F979,Q$3:Q$970)/COUNTIF($A$3:$A$970,$F979)</f>
        <v>5.95095238095238</v>
      </c>
      <c r="R979" s="111" t="n">
        <f aca="false">SUMIF($A$3:$A$970,$F979,R$3:R$970)/COUNTIF($A$3:$A$970,$F979)</f>
        <v>3.35333333333333</v>
      </c>
      <c r="S979" s="111" t="n">
        <f aca="false">SUMIF($A$3:$A$970,$F979,S$3:S$970)/COUNTIF($A$3:$A$970,$F979)</f>
        <v>0</v>
      </c>
      <c r="T979" s="0" t="n">
        <v>8</v>
      </c>
      <c r="V979" s="15" t="n">
        <f aca="false">SUMIF($T$3:$T$970,$T979,$V$3:$V$970)/COUNTIF($T$3:$T$970,$T979)</f>
        <v>21.3189894668151</v>
      </c>
      <c r="W979" s="47" t="e">
        <f aca="true">CORREL(OFFSET($A$2,MATCH($A979,$A$259:$A$970,0),4):OFFSET($A$2,MATCH($A979+1,$A$259:$A$970,0)-1,4),OFFSET($T$2,MATCH($T979,$T$259:$T$970,0),3):OFFSET($T$2,MATCH($T979+1,$T$259:$T$970,0)-1,3))</f>
        <v>#N/A</v>
      </c>
      <c r="X979" s="47" t="e">
        <f aca="true">CORREL(OFFSET($A$2,MATCH($A979,$A$259:$A$970,0),2):OFFSET($A$2,MATCH($A979+1,$A$259:$A$970,0)-1,2),OFFSET($T$2,MATCH($T979,$T$259:$T$970,0),1):OFFSET($T$2,MATCH($T979+1,$T$259:$T$970,0)-1,1))</f>
        <v>#N/A</v>
      </c>
      <c r="Y979" s="0" t="n">
        <f aca="false">A979</f>
        <v>8</v>
      </c>
      <c r="Z979" s="103" t="n">
        <f aca="false">IF(Z$1="P",MAX(0,Z$2-$C979),IF(Z$1="C",MAX(0,$C979-Z$2)))</f>
        <v>0</v>
      </c>
      <c r="AA979" s="103" t="n">
        <f aca="false">IF(AA$1="P",MAX(0,AA$2-$C979),IF(AA$1="C",MAX(0,$C979-AA$2)))</f>
        <v>0</v>
      </c>
      <c r="AB979" s="103" t="n">
        <f aca="false">IF(AB$1="P",MAX(0,AB$2-$C979),IF(AB$1="C",MAX(0,$C979-AB$2)))</f>
        <v>0</v>
      </c>
      <c r="AC979" s="103" t="n">
        <f aca="false">IF(AC$1="P",MAX(0,AC$2-$C979),IF(AC$1="C",MAX(0,$C979-AC$2)))</f>
        <v>0</v>
      </c>
      <c r="AD979" s="103" t="n">
        <f aca="false">IF(AD$1="P",MAX(0,AD$2-$C979),IF(AD$1="C",MAX(0,$C979-AD$2)))</f>
        <v>0.529523809523809</v>
      </c>
      <c r="AE979" s="103" t="n">
        <f aca="false">IF(AE$1="P",MAX(0,AE$2-$C979),IF(AE$1="C",MAX(0,$C979-AE$2)))</f>
        <v>10.5295238095238</v>
      </c>
      <c r="AF979" s="103" t="n">
        <f aca="false">IF(AF$1="P",MAX(0,AF$2-$C979),IF(AF$1="C",MAX(0,$C979-AF$2)))</f>
        <v>19.4704761904762</v>
      </c>
      <c r="AG979" s="103" t="n">
        <f aca="false">IF(AG$1="P",MAX(0,AG$2-$C979),IF(AG$1="C",MAX(0,$C979-AG$2)))</f>
        <v>14.4704761904762</v>
      </c>
      <c r="AH979" s="103" t="n">
        <f aca="false">IF(AH$1="P",MAX(0,AH$2-$C979),IF(AH$1="C",MAX(0,$C979-AH$2)))</f>
        <v>9.47047619047619</v>
      </c>
      <c r="AI979" s="103" t="n">
        <f aca="false">IF(AI$1="P",MAX(0,AI$2-$C979),IF(AI$1="C",MAX(0,$C979-AI$2)))</f>
        <v>4.47047619047619</v>
      </c>
      <c r="AJ979" s="103" t="n">
        <f aca="false">IF(AJ$1="P",MAX(0,AJ$2-$C979),IF(AJ$1="C",MAX(0,$C979-AJ$2)))</f>
        <v>0</v>
      </c>
      <c r="AK979" s="103" t="n">
        <f aca="false">IF(AK$1="P",MAX(0,AK$2-$C979),IF(AK$1="C",MAX(0,$C979-AK$2)))</f>
        <v>0</v>
      </c>
    </row>
    <row r="980" customFormat="false" ht="12.75" hidden="false" customHeight="false" outlineLevel="0" collapsed="false">
      <c r="A980" s="0" t="n">
        <v>9</v>
      </c>
      <c r="B980" s="15"/>
      <c r="C980" s="15" t="n">
        <f aca="false">SUMIF($A$3:$A$970,$A980,$C$3:$C$970)/COUNTIF($A$3:$A$970,$A980)</f>
        <v>32.94</v>
      </c>
      <c r="D980" s="47" t="n">
        <f aca="true">STDEV(OFFSET($A$2,MATCH($A980,$A$3:$A$970,0),3):OFFSET($A$2,MATCH($A980+1,$A$3:$A$970,0)-1,3))*SQRT(trade_day)</f>
        <v>4.50027354715746</v>
      </c>
      <c r="E980" s="47" t="n">
        <f aca="false">SUMIF($A$3:$A$970,$A980,$E$3:$E$970)/COUNTIF($A$3:$A$970,$A980)</f>
        <v>5.20600234718717</v>
      </c>
      <c r="F980" s="0" t="n">
        <v>9</v>
      </c>
      <c r="G980" s="110" t="n">
        <f aca="false">SUMIF($A$3:$A$970,$F980,G$3:G$970)/COUNTIF($A$3:$A$970,$F980)</f>
        <v>0.223809523809524</v>
      </c>
      <c r="H980" s="110" t="n">
        <f aca="false">SUMIF($A$3:$A$970,$F980,H$3:H$970)/COUNTIF($A$3:$A$970,$F980)</f>
        <v>0.943809523809524</v>
      </c>
      <c r="I980" s="110" t="n">
        <f aca="false">SUMIF($A$3:$A$970,$F980,I$3:I$970)/COUNTIF($A$3:$A$970,$F980)</f>
        <v>2.87571428571429</v>
      </c>
      <c r="J980" s="110" t="n">
        <f aca="false">SUMIF($A$3:$A$970,$F980,J$3:J$970)/COUNTIF($A$3:$A$970,$F980)</f>
        <v>5.3247619047619</v>
      </c>
      <c r="K980" s="110" t="n">
        <f aca="false">SUMIF($A$3:$A$970,$F980,K$3:K$970)/COUNTIF($A$3:$A$970,$F980)</f>
        <v>8.42904761904762</v>
      </c>
      <c r="L980" s="110" t="n">
        <f aca="false">SUMIF($A$3:$A$970,$F980,L$3:L$970)/COUNTIF($A$3:$A$970,$F980)</f>
        <v>17.2504761904762</v>
      </c>
      <c r="M980" s="110" t="n">
        <f aca="false">SUMIF($A$3:$A$970,$F980,M$3:M$970)/COUNTIF($A$3:$A$970,$F980)</f>
        <v>13.1638095238095</v>
      </c>
      <c r="N980" s="110" t="n">
        <f aca="false">SUMIF($A$3:$A$970,$F980,N$3:N$970)/COUNTIF($A$3:$A$970,$F980)</f>
        <v>8.88380952380952</v>
      </c>
      <c r="O980" s="110" t="n">
        <f aca="false">SUMIF($A$3:$A$970,$F980,O$3:O$970)/COUNTIF($A$3:$A$970,$F980)</f>
        <v>5.81571428571429</v>
      </c>
      <c r="P980" s="110" t="n">
        <f aca="false">SUMIF($A$3:$A$970,$F980,P$3:P$970)/COUNTIF($A$3:$A$970,$F980)</f>
        <v>3.26476190476191</v>
      </c>
      <c r="Q980" s="110" t="n">
        <f aca="false">SUMIF($A$3:$A$970,$F980,Q$3:Q$970)/COUNTIF($A$3:$A$970,$F980)</f>
        <v>1.36904761904762</v>
      </c>
      <c r="R980" s="110" t="n">
        <f aca="false">SUMIF($A$3:$A$970,$F980,R$3:R$970)/COUNTIF($A$3:$A$970,$F980)</f>
        <v>0.19047619047619</v>
      </c>
      <c r="S980" s="110" t="n">
        <f aca="false">SUMIF($A$3:$A$970,$F980,S$3:S$970)/COUNTIF($A$3:$A$970,$F980)</f>
        <v>0</v>
      </c>
      <c r="T980" s="0" t="n">
        <v>9</v>
      </c>
      <c r="V980" s="15" t="n">
        <f aca="false">SUMIF($T$3:$T$970,$T980,$V$3:$V$970)/COUNTIF($T$3:$T$970,$T980)</f>
        <v>16.6628992023483</v>
      </c>
      <c r="W980" s="47" t="e">
        <f aca="true">CORREL(OFFSET($A$2,MATCH($A980,$A$259:$A$970,0),4):OFFSET($A$2,MATCH($A980+1,$A$259:$A$970,0)-1,4),OFFSET($T$2,MATCH($T980,$T$259:$T$970,0),3):OFFSET($T$2,MATCH($T980+1,$T$259:$T$970,0)-1,3))</f>
        <v>#N/A</v>
      </c>
      <c r="X980" s="47" t="e">
        <f aca="true">CORREL(OFFSET($A$2,MATCH($A980,$A$259:$A$970,0),2):OFFSET($A$2,MATCH($A980+1,$A$259:$A$970,0)-1,2),OFFSET($T$2,MATCH($T980,$T$259:$T$970,0),1):OFFSET($T$2,MATCH($T980+1,$T$259:$T$970,0)-1,1))</f>
        <v>#N/A</v>
      </c>
      <c r="Y980" s="0" t="n">
        <f aca="false">A980</f>
        <v>9</v>
      </c>
      <c r="Z980" s="103" t="n">
        <f aca="false">IF(Z$1="P",MAX(0,Z$2-$C980),IF(Z$1="C",MAX(0,$C980-Z$2)))</f>
        <v>0</v>
      </c>
      <c r="AA980" s="103" t="n">
        <f aca="false">IF(AA$1="P",MAX(0,AA$2-$C980),IF(AA$1="C",MAX(0,$C980-AA$2)))</f>
        <v>0</v>
      </c>
      <c r="AB980" s="103" t="n">
        <f aca="false">IF(AB$1="P",MAX(0,AB$2-$C980),IF(AB$1="C",MAX(0,$C980-AB$2)))</f>
        <v>0</v>
      </c>
      <c r="AC980" s="103" t="n">
        <f aca="false">IF(AC$1="P",MAX(0,AC$2-$C980),IF(AC$1="C",MAX(0,$C980-AC$2)))</f>
        <v>2.06</v>
      </c>
      <c r="AD980" s="103" t="n">
        <f aca="false">IF(AD$1="P",MAX(0,AD$2-$C980),IF(AD$1="C",MAX(0,$C980-AD$2)))</f>
        <v>7.06</v>
      </c>
      <c r="AE980" s="103" t="n">
        <f aca="false">IF(AE$1="P",MAX(0,AE$2-$C980),IF(AE$1="C",MAX(0,$C980-AE$2)))</f>
        <v>17.06</v>
      </c>
      <c r="AF980" s="103" t="n">
        <f aca="false">IF(AF$1="P",MAX(0,AF$2-$C980),IF(AF$1="C",MAX(0,$C980-AF$2)))</f>
        <v>12.94</v>
      </c>
      <c r="AG980" s="103" t="n">
        <f aca="false">IF(AG$1="P",MAX(0,AG$2-$C980),IF(AG$1="C",MAX(0,$C980-AG$2)))</f>
        <v>7.94</v>
      </c>
      <c r="AH980" s="103" t="n">
        <f aca="false">IF(AH$1="P",MAX(0,AH$2-$C980),IF(AH$1="C",MAX(0,$C980-AH$2)))</f>
        <v>2.94</v>
      </c>
      <c r="AI980" s="103" t="n">
        <f aca="false">IF(AI$1="P",MAX(0,AI$2-$C980),IF(AI$1="C",MAX(0,$C980-AI$2)))</f>
        <v>0</v>
      </c>
      <c r="AJ980" s="103" t="n">
        <f aca="false">IF(AJ$1="P",MAX(0,AJ$2-$C980),IF(AJ$1="C",MAX(0,$C980-AJ$2)))</f>
        <v>0</v>
      </c>
      <c r="AK980" s="103" t="n">
        <f aca="false">IF(AK$1="P",MAX(0,AK$2-$C980),IF(AK$1="C",MAX(0,$C980-AK$2)))</f>
        <v>0</v>
      </c>
    </row>
    <row r="981" customFormat="false" ht="12.75" hidden="false" customHeight="false" outlineLevel="0" collapsed="false">
      <c r="A981" s="0" t="n">
        <v>10</v>
      </c>
      <c r="B981" s="15"/>
      <c r="C981" s="15" t="n">
        <f aca="false">SUMIF($A$3:$A$970,$A981,$C$3:$C$970)/COUNTIF($A$3:$A$970,$A981)</f>
        <v>20.74</v>
      </c>
      <c r="D981" s="47" t="n">
        <f aca="true">STDEV(OFFSET($A$2,MATCH($A981,$A$3:$A$970,0),3):OFFSET($A$2,MATCH($A981+1,$A$3:$A$970,0)-1,3))*SQRT(trade_day)</f>
        <v>2.85939975867675</v>
      </c>
      <c r="E981" s="47" t="n">
        <f aca="false">SUMIF($A$3:$A$970,$A981,$E$3:$E$970)/COUNTIF($A$3:$A$970,$A981)</f>
        <v>3.06255346918497</v>
      </c>
      <c r="F981" s="0" t="n">
        <v>10</v>
      </c>
      <c r="G981" s="110" t="n">
        <f aca="false">SUMIF($A$3:$A$970,$F981,G$3:G$970)/COUNTIF($A$3:$A$970,$F981)</f>
        <v>0.800909090909091</v>
      </c>
      <c r="H981" s="110" t="n">
        <f aca="false">SUMIF($A$3:$A$970,$F981,H$3:H$970)/COUNTIF($A$3:$A$970,$F981)</f>
        <v>4.51363636363636</v>
      </c>
      <c r="I981" s="110" t="n">
        <f aca="false">SUMIF($A$3:$A$970,$F981,I$3:I$970)/COUNTIF($A$3:$A$970,$F981)</f>
        <v>9.26</v>
      </c>
      <c r="J981" s="110" t="n">
        <f aca="false">SUMIF($A$3:$A$970,$F981,J$3:J$970)/COUNTIF($A$3:$A$970,$F981)</f>
        <v>14.26</v>
      </c>
      <c r="K981" s="110" t="n">
        <f aca="false">SUMIF($A$3:$A$970,$F981,K$3:K$970)/COUNTIF($A$3:$A$970,$F981)</f>
        <v>19.26</v>
      </c>
      <c r="L981" s="110" t="n">
        <f aca="false">SUMIF($A$3:$A$970,$F981,L$3:L$970)/COUNTIF($A$3:$A$970,$F981)</f>
        <v>29.26</v>
      </c>
      <c r="M981" s="110" t="n">
        <f aca="false">SUMIF($A$3:$A$970,$F981,M$3:M$970)/COUNTIF($A$3:$A$970,$F981)</f>
        <v>1.54090909090909</v>
      </c>
      <c r="N981" s="110" t="n">
        <f aca="false">SUMIF($A$3:$A$970,$F981,N$3:N$970)/COUNTIF($A$3:$A$970,$F981)</f>
        <v>0.253636363636364</v>
      </c>
      <c r="O981" s="110" t="n">
        <f aca="false">SUMIF($A$3:$A$970,$F981,O$3:O$970)/COUNTIF($A$3:$A$970,$F981)</f>
        <v>0</v>
      </c>
      <c r="P981" s="110" t="n">
        <f aca="false">SUMIF($A$3:$A$970,$F981,P$3:P$970)/COUNTIF($A$3:$A$970,$F981)</f>
        <v>0</v>
      </c>
      <c r="Q981" s="110" t="n">
        <f aca="false">SUMIF($A$3:$A$970,$F981,Q$3:Q$970)/COUNTIF($A$3:$A$970,$F981)</f>
        <v>0</v>
      </c>
      <c r="R981" s="110" t="n">
        <f aca="false">SUMIF($A$3:$A$970,$F981,R$3:R$970)/COUNTIF($A$3:$A$970,$F981)</f>
        <v>0</v>
      </c>
      <c r="S981" s="110" t="n">
        <f aca="false">SUMIF($A$3:$A$970,$F981,S$3:S$970)/COUNTIF($A$3:$A$970,$F981)</f>
        <v>0</v>
      </c>
      <c r="T981" s="0" t="n">
        <v>10</v>
      </c>
      <c r="V981" s="15" t="n">
        <f aca="false">SUMIF($T$3:$T$970,$T981,$V$3:$V$970)/COUNTIF($T$3:$T$970,$T981)</f>
        <v>10.9175687138791</v>
      </c>
      <c r="W981" s="47" t="e">
        <f aca="true">CORREL(OFFSET($A$2,MATCH($A981,$A$259:$A$970,0),4):OFFSET($A$2,MATCH($A981+1,$A$259:$A$970,0)-1,4),OFFSET($T$2,MATCH($T981,$T$259:$T$970,0),3):OFFSET($T$2,MATCH($T981+1,$T$259:$T$970,0)-1,3))</f>
        <v>#N/A</v>
      </c>
      <c r="X981" s="47" t="e">
        <f aca="true">CORREL(OFFSET($A$2,MATCH($A981,$A$259:$A$970,0),2):OFFSET($A$2,MATCH($A981+1,$A$259:$A$970,0)-1,2),OFFSET($T$2,MATCH($T981,$T$259:$T$970,0),1):OFFSET($T$2,MATCH($T981+1,$T$259:$T$970,0)-1,1))</f>
        <v>#N/A</v>
      </c>
      <c r="Y981" s="0" t="n">
        <f aca="false">A981</f>
        <v>10</v>
      </c>
      <c r="Z981" s="103" t="n">
        <f aca="false">IF(Z$1="P",MAX(0,Z$2-$C981),IF(Z$1="C",MAX(0,$C981-Z$2)))</f>
        <v>0</v>
      </c>
      <c r="AA981" s="103" t="n">
        <f aca="false">IF(AA$1="P",MAX(0,AA$2-$C981),IF(AA$1="C",MAX(0,$C981-AA$2)))</f>
        <v>4.26</v>
      </c>
      <c r="AB981" s="103" t="n">
        <f aca="false">IF(AB$1="P",MAX(0,AB$2-$C981),IF(AB$1="C",MAX(0,$C981-AB$2)))</f>
        <v>9.26</v>
      </c>
      <c r="AC981" s="103" t="n">
        <f aca="false">IF(AC$1="P",MAX(0,AC$2-$C981),IF(AC$1="C",MAX(0,$C981-AC$2)))</f>
        <v>14.26</v>
      </c>
      <c r="AD981" s="103" t="n">
        <f aca="false">IF(AD$1="P",MAX(0,AD$2-$C981),IF(AD$1="C",MAX(0,$C981-AD$2)))</f>
        <v>19.26</v>
      </c>
      <c r="AE981" s="103" t="n">
        <f aca="false">IF(AE$1="P",MAX(0,AE$2-$C981),IF(AE$1="C",MAX(0,$C981-AE$2)))</f>
        <v>29.26</v>
      </c>
      <c r="AF981" s="103" t="n">
        <f aca="false">IF(AF$1="P",MAX(0,AF$2-$C981),IF(AF$1="C",MAX(0,$C981-AF$2)))</f>
        <v>0.739999999999998</v>
      </c>
      <c r="AG981" s="103" t="n">
        <f aca="false">IF(AG$1="P",MAX(0,AG$2-$C981),IF(AG$1="C",MAX(0,$C981-AG$2)))</f>
        <v>0</v>
      </c>
      <c r="AH981" s="103" t="n">
        <f aca="false">IF(AH$1="P",MAX(0,AH$2-$C981),IF(AH$1="C",MAX(0,$C981-AH$2)))</f>
        <v>0</v>
      </c>
      <c r="AI981" s="103" t="n">
        <f aca="false">IF(AI$1="P",MAX(0,AI$2-$C981),IF(AI$1="C",MAX(0,$C981-AI$2)))</f>
        <v>0</v>
      </c>
      <c r="AJ981" s="103" t="n">
        <f aca="false">IF(AJ$1="P",MAX(0,AJ$2-$C981),IF(AJ$1="C",MAX(0,$C981-AJ$2)))</f>
        <v>0</v>
      </c>
      <c r="AK981" s="103" t="n">
        <f aca="false">IF(AK$1="P",MAX(0,AK$2-$C981),IF(AK$1="C",MAX(0,$C981-AK$2)))</f>
        <v>0</v>
      </c>
    </row>
    <row r="982" customFormat="false" ht="12.75" hidden="false" customHeight="false" outlineLevel="0" collapsed="false">
      <c r="A982" s="0" t="n">
        <v>11</v>
      </c>
      <c r="B982" s="15"/>
      <c r="C982" s="15" t="n">
        <f aca="false">SUMIF($A$3:$A$970,$A982,$C$3:$C$970)/COUNTIF($A$3:$A$970,$A982)</f>
        <v>20.5878947368421</v>
      </c>
      <c r="D982" s="47" t="n">
        <f aca="true">STDEV(OFFSET($A$2,MATCH($A982,$A$3:$A$970,0),3):OFFSET($A$2,MATCH($A982+1,$A$3:$A$970,0)-1,3))*SQRT(trade_day)</f>
        <v>1.49235030742752</v>
      </c>
      <c r="E982" s="47" t="n">
        <f aca="false">SUMIF($A$3:$A$970,$A982,$E$3:$E$970)/COUNTIF($A$3:$A$970,$A982)</f>
        <v>1.23923929821721</v>
      </c>
      <c r="F982" s="0" t="n">
        <v>11</v>
      </c>
      <c r="G982" s="110" t="n">
        <f aca="false">SUMIF($A$3:$A$970,$F982,G$3:G$970)/COUNTIF($A$3:$A$970,$F982)</f>
        <v>0.724736842105263</v>
      </c>
      <c r="H982" s="110" t="n">
        <f aca="false">SUMIF($A$3:$A$970,$F982,H$3:H$970)/COUNTIF($A$3:$A$970,$F982)</f>
        <v>4.4121052631579</v>
      </c>
      <c r="I982" s="110" t="n">
        <f aca="false">SUMIF($A$3:$A$970,$F982,I$3:I$970)/COUNTIF($A$3:$A$970,$F982)</f>
        <v>9.4121052631579</v>
      </c>
      <c r="J982" s="110" t="n">
        <f aca="false">SUMIF($A$3:$A$970,$F982,J$3:J$970)/COUNTIF($A$3:$A$970,$F982)</f>
        <v>14.4121052631579</v>
      </c>
      <c r="K982" s="110" t="n">
        <f aca="false">SUMIF($A$3:$A$970,$F982,K$3:K$970)/COUNTIF($A$3:$A$970,$F982)</f>
        <v>19.4121052631579</v>
      </c>
      <c r="L982" s="110" t="n">
        <f aca="false">SUMIF($A$3:$A$970,$F982,L$3:L$970)/COUNTIF($A$3:$A$970,$F982)</f>
        <v>29.4121052631579</v>
      </c>
      <c r="M982" s="110" t="n">
        <f aca="false">SUMIF($A$3:$A$970,$F982,M$3:M$970)/COUNTIF($A$3:$A$970,$F982)</f>
        <v>1.31263157894737</v>
      </c>
      <c r="N982" s="110" t="n">
        <f aca="false">SUMIF($A$3:$A$970,$F982,N$3:N$970)/COUNTIF($A$3:$A$970,$F982)</f>
        <v>0</v>
      </c>
      <c r="O982" s="110" t="n">
        <f aca="false">SUMIF($A$3:$A$970,$F982,O$3:O$970)/COUNTIF($A$3:$A$970,$F982)</f>
        <v>0</v>
      </c>
      <c r="P982" s="110" t="n">
        <f aca="false">SUMIF($A$3:$A$970,$F982,P$3:P$970)/COUNTIF($A$3:$A$970,$F982)</f>
        <v>0</v>
      </c>
      <c r="Q982" s="110" t="n">
        <f aca="false">SUMIF($A$3:$A$970,$F982,Q$3:Q$970)/COUNTIF($A$3:$A$970,$F982)</f>
        <v>0</v>
      </c>
      <c r="R982" s="110" t="n">
        <f aca="false">SUMIF($A$3:$A$970,$F982,R$3:R$970)/COUNTIF($A$3:$A$970,$F982)</f>
        <v>0</v>
      </c>
      <c r="S982" s="110" t="n">
        <f aca="false">SUMIF($A$3:$A$970,$F982,S$3:S$970)/COUNTIF($A$3:$A$970,$F982)</f>
        <v>0</v>
      </c>
      <c r="T982" s="0" t="n">
        <v>11</v>
      </c>
      <c r="V982" s="15" t="n">
        <f aca="false">SUMIF($T$3:$T$970,$T982,$V$3:$V$970)/COUNTIF($T$3:$T$970,$T982)</f>
        <v>9.78078538314753</v>
      </c>
      <c r="W982" s="47" t="e">
        <f aca="true">CORREL(OFFSET($A$2,MATCH($A982,$A$259:$A$970,0),4):OFFSET($A$2,MATCH($A982+1,$A$259:$A$970,0)-1,4),OFFSET($T$2,MATCH($T982,$T$259:$T$970,0),3):OFFSET($T$2,MATCH($T982+1,$T$259:$T$970,0)-1,3))</f>
        <v>#N/A</v>
      </c>
      <c r="X982" s="47" t="e">
        <f aca="true">CORREL(OFFSET($A$2,MATCH($A982,$A$259:$A$970,0),2):OFFSET($A$2,MATCH($A982+1,$A$259:$A$970,0)-1,2),OFFSET($T$2,MATCH($T982,$T$259:$T$970,0),1):OFFSET($T$2,MATCH($T982+1,$T$259:$T$970,0)-1,1))</f>
        <v>#N/A</v>
      </c>
      <c r="Y982" s="0" t="n">
        <f aca="false">A982</f>
        <v>11</v>
      </c>
      <c r="Z982" s="103" t="n">
        <f aca="false">IF(Z$1="P",MAX(0,Z$2-$C982),IF(Z$1="C",MAX(0,$C982-Z$2)))</f>
        <v>0</v>
      </c>
      <c r="AA982" s="103" t="n">
        <f aca="false">IF(AA$1="P",MAX(0,AA$2-$C982),IF(AA$1="C",MAX(0,$C982-AA$2)))</f>
        <v>4.41210526315789</v>
      </c>
      <c r="AB982" s="103" t="n">
        <f aca="false">IF(AB$1="P",MAX(0,AB$2-$C982),IF(AB$1="C",MAX(0,$C982-AB$2)))</f>
        <v>9.41210526315789</v>
      </c>
      <c r="AC982" s="103" t="n">
        <f aca="false">IF(AC$1="P",MAX(0,AC$2-$C982),IF(AC$1="C",MAX(0,$C982-AC$2)))</f>
        <v>14.4121052631579</v>
      </c>
      <c r="AD982" s="103" t="n">
        <f aca="false">IF(AD$1="P",MAX(0,AD$2-$C982),IF(AD$1="C",MAX(0,$C982-AD$2)))</f>
        <v>19.4121052631579</v>
      </c>
      <c r="AE982" s="103" t="n">
        <f aca="false">IF(AE$1="P",MAX(0,AE$2-$C982),IF(AE$1="C",MAX(0,$C982-AE$2)))</f>
        <v>29.4121052631579</v>
      </c>
      <c r="AF982" s="103" t="n">
        <f aca="false">IF(AF$1="P",MAX(0,AF$2-$C982),IF(AF$1="C",MAX(0,$C982-AF$2)))</f>
        <v>0.587894736842106</v>
      </c>
      <c r="AG982" s="103" t="n">
        <f aca="false">IF(AG$1="P",MAX(0,AG$2-$C982),IF(AG$1="C",MAX(0,$C982-AG$2)))</f>
        <v>0</v>
      </c>
      <c r="AH982" s="103" t="n">
        <f aca="false">IF(AH$1="P",MAX(0,AH$2-$C982),IF(AH$1="C",MAX(0,$C982-AH$2)))</f>
        <v>0</v>
      </c>
      <c r="AI982" s="103" t="n">
        <f aca="false">IF(AI$1="P",MAX(0,AI$2-$C982),IF(AI$1="C",MAX(0,$C982-AI$2)))</f>
        <v>0</v>
      </c>
      <c r="AJ982" s="103" t="n">
        <f aca="false">IF(AJ$1="P",MAX(0,AJ$2-$C982),IF(AJ$1="C",MAX(0,$C982-AJ$2)))</f>
        <v>0</v>
      </c>
      <c r="AK982" s="103" t="n">
        <f aca="false">IF(AK$1="P",MAX(0,AK$2-$C982),IF(AK$1="C",MAX(0,$C982-AK$2)))</f>
        <v>0</v>
      </c>
    </row>
    <row r="983" customFormat="false" ht="12.75" hidden="false" customHeight="false" outlineLevel="0" collapsed="false">
      <c r="A983" s="0" t="n">
        <v>12</v>
      </c>
      <c r="B983" s="15"/>
      <c r="C983" s="15" t="n">
        <f aca="false">SUMIF($A$3:$A$970,$A983,$C$3:$C$970)/COUNTIF($A$3:$A$970,$A983)</f>
        <v>19.1340909090909</v>
      </c>
      <c r="D983" s="47" t="n">
        <f aca="true">STDEV(OFFSET($A$2,MATCH($A983,$A$3:$A$970,0),3):OFFSET($A$2,MATCH($A983+1,$A$3:$A$970,0)-1,3))*SQRT(trade_day)</f>
        <v>1.55646780822964</v>
      </c>
      <c r="E983" s="47" t="n">
        <f aca="false">SUMIF($A$3:$A$970,$A983,$E$3:$E$970)/COUNTIF($A$3:$A$970,$A983)</f>
        <v>1.3960789410875</v>
      </c>
      <c r="F983" s="0" t="n">
        <v>12</v>
      </c>
      <c r="G983" s="110" t="n">
        <f aca="false">SUMIF($A$3:$A$970,$F983,G$3:G$970)/COUNTIF($A$3:$A$970,$F983)</f>
        <v>1.64090909090909</v>
      </c>
      <c r="H983" s="110" t="n">
        <f aca="false">SUMIF($A$3:$A$970,$F983,H$3:H$970)/COUNTIF($A$3:$A$970,$F983)</f>
        <v>5.945</v>
      </c>
      <c r="I983" s="110" t="n">
        <f aca="false">SUMIF($A$3:$A$970,$F983,I$3:I$970)/COUNTIF($A$3:$A$970,$F983)</f>
        <v>10.8659090909091</v>
      </c>
      <c r="J983" s="110" t="n">
        <f aca="false">SUMIF($A$3:$A$970,$F983,J$3:J$970)/COUNTIF($A$3:$A$970,$F983)</f>
        <v>15.8659090909091</v>
      </c>
      <c r="K983" s="110" t="n">
        <f aca="false">SUMIF($A$3:$A$970,$F983,K$3:K$970)/COUNTIF($A$3:$A$970,$F983)</f>
        <v>20.8659090909091</v>
      </c>
      <c r="L983" s="110" t="n">
        <f aca="false">SUMIF($A$3:$A$970,$F983,L$3:L$970)/COUNTIF($A$3:$A$970,$F983)</f>
        <v>30.8659090909091</v>
      </c>
      <c r="M983" s="110" t="n">
        <f aca="false">SUMIF($A$3:$A$970,$F983,M$3:M$970)/COUNTIF($A$3:$A$970,$F983)</f>
        <v>0.775</v>
      </c>
      <c r="N983" s="110" t="n">
        <f aca="false">SUMIF($A$3:$A$970,$F983,N$3:N$970)/COUNTIF($A$3:$A$970,$F983)</f>
        <v>0.0790909090909092</v>
      </c>
      <c r="O983" s="110" t="n">
        <f aca="false">SUMIF($A$3:$A$970,$F983,O$3:O$970)/COUNTIF($A$3:$A$970,$F983)</f>
        <v>0</v>
      </c>
      <c r="P983" s="110" t="n">
        <f aca="false">SUMIF($A$3:$A$970,$F983,P$3:P$970)/COUNTIF($A$3:$A$970,$F983)</f>
        <v>0</v>
      </c>
      <c r="Q983" s="110" t="n">
        <f aca="false">SUMIF($A$3:$A$970,$F983,Q$3:Q$970)/COUNTIF($A$3:$A$970,$F983)</f>
        <v>0</v>
      </c>
      <c r="R983" s="110" t="n">
        <f aca="false">SUMIF($A$3:$A$970,$F983,R$3:R$970)/COUNTIF($A$3:$A$970,$F983)</f>
        <v>0</v>
      </c>
      <c r="S983" s="110" t="n">
        <f aca="false">SUMIF($A$3:$A$970,$F983,S$3:S$970)/COUNTIF($A$3:$A$970,$F983)</f>
        <v>0</v>
      </c>
      <c r="T983" s="0" t="n">
        <v>12</v>
      </c>
      <c r="V983" s="15" t="n">
        <f aca="false">SUMIF($T$3:$T$970,$T983,$V$3:$V$970)/COUNTIF($T$3:$T$970,$T983)</f>
        <v>11.4499630895013</v>
      </c>
      <c r="W983" s="47" t="e">
        <f aca="true">CORREL(OFFSET($A$2,MATCH($A983,$A$259:$A$970,0),4):OFFSET($A$2,MATCH($A983+1,$A$259:$A$970,0)-1,4),OFFSET($T$2,MATCH($T983,$T$259:$T$970,0),3):OFFSET($T$2,MATCH($T983+1,$T$259:$T$970,0)-1,3))</f>
        <v>#VALUE!</v>
      </c>
      <c r="X983" s="47" t="n">
        <f aca="true">CORREL(OFFSET($A$2,MATCH($A983,$A$259:$A$970,0),2):OFFSET($A$2,MATCH($A983+1,$A$259:$A$970,0)-1,2),OFFSET($T$2,MATCH($T983,$T$259:$T$970,0),1):OFFSET($T$2,MATCH($T983+1,$T$259:$T$970,0)-1,1))</f>
        <v>0.591286508190549</v>
      </c>
      <c r="Y983" s="0" t="n">
        <f aca="false">A983</f>
        <v>12</v>
      </c>
      <c r="Z983" s="103" t="n">
        <f aca="false">IF(Z$1="P",MAX(0,Z$2-$C983),IF(Z$1="C",MAX(0,$C983-Z$2)))</f>
        <v>0.865909090909092</v>
      </c>
      <c r="AA983" s="103" t="n">
        <f aca="false">IF(AA$1="P",MAX(0,AA$2-$C983),IF(AA$1="C",MAX(0,$C983-AA$2)))</f>
        <v>5.86590909090909</v>
      </c>
      <c r="AB983" s="103" t="n">
        <f aca="false">IF(AB$1="P",MAX(0,AB$2-$C983),IF(AB$1="C",MAX(0,$C983-AB$2)))</f>
        <v>10.8659090909091</v>
      </c>
      <c r="AC983" s="103" t="n">
        <f aca="false">IF(AC$1="P",MAX(0,AC$2-$C983),IF(AC$1="C",MAX(0,$C983-AC$2)))</f>
        <v>15.8659090909091</v>
      </c>
      <c r="AD983" s="103" t="n">
        <f aca="false">IF(AD$1="P",MAX(0,AD$2-$C983),IF(AD$1="C",MAX(0,$C983-AD$2)))</f>
        <v>20.8659090909091</v>
      </c>
      <c r="AE983" s="103" t="n">
        <f aca="false">IF(AE$1="P",MAX(0,AE$2-$C983),IF(AE$1="C",MAX(0,$C983-AE$2)))</f>
        <v>30.8659090909091</v>
      </c>
      <c r="AF983" s="103" t="n">
        <f aca="false">IF(AF$1="P",MAX(0,AF$2-$C983),IF(AF$1="C",MAX(0,$C983-AF$2)))</f>
        <v>0</v>
      </c>
      <c r="AG983" s="103" t="n">
        <f aca="false">IF(AG$1="P",MAX(0,AG$2-$C983),IF(AG$1="C",MAX(0,$C983-AG$2)))</f>
        <v>0</v>
      </c>
      <c r="AH983" s="103" t="n">
        <f aca="false">IF(AH$1="P",MAX(0,AH$2-$C983),IF(AH$1="C",MAX(0,$C983-AH$2)))</f>
        <v>0</v>
      </c>
      <c r="AI983" s="103" t="n">
        <f aca="false">IF(AI$1="P",MAX(0,AI$2-$C983),IF(AI$1="C",MAX(0,$C983-AI$2)))</f>
        <v>0</v>
      </c>
      <c r="AJ983" s="103" t="n">
        <f aca="false">IF(AJ$1="P",MAX(0,AJ$2-$C983),IF(AJ$1="C",MAX(0,$C983-AJ$2)))</f>
        <v>0</v>
      </c>
      <c r="AK983" s="103" t="n">
        <f aca="false">IF(AK$1="P",MAX(0,AK$2-$C983),IF(AK$1="C",MAX(0,$C983-AK$2)))</f>
        <v>0</v>
      </c>
    </row>
    <row r="984" customFormat="false" ht="12.75" hidden="false" customHeight="false" outlineLevel="0" collapsed="false">
      <c r="A984" s="0" t="n">
        <v>13</v>
      </c>
      <c r="B984" s="15"/>
      <c r="C984" s="15" t="n">
        <f aca="false">SUMIF($A$3:$A$970,$A984,$C$3:$C$970)/COUNTIF($A$3:$A$970,$A984)</f>
        <v>21.351</v>
      </c>
      <c r="D984" s="47" t="n">
        <f aca="true">STDEV(OFFSET($A$2,MATCH($A984,$A$3:$A$970,0),3):OFFSET($A$2,MATCH($A984+1,$A$3:$A$970,0)-1,3))*SQRT(trade_day)</f>
        <v>3.37356469616667</v>
      </c>
      <c r="E984" s="47" t="n">
        <f aca="false">SUMIF($A$3:$A$970,$A984,$E$3:$E$970)/COUNTIF($A$3:$A$970,$A984)</f>
        <v>3.34041597401784</v>
      </c>
      <c r="F984" s="0" t="n">
        <v>13</v>
      </c>
      <c r="G984" s="109" t="n">
        <f aca="false">SUMIF($A$3:$A$970,$F984,G$3:G$970)/COUNTIF($A$3:$A$970,$F984)</f>
        <v>1.864</v>
      </c>
      <c r="H984" s="109" t="n">
        <f aca="false">SUMIF($A$3:$A$970,$F984,H$3:H$970)/COUNTIF($A$3:$A$970,$F984)</f>
        <v>5.5205</v>
      </c>
      <c r="I984" s="109" t="n">
        <f aca="false">SUMIF($A$3:$A$970,$F984,I$3:I$970)/COUNTIF($A$3:$A$970,$F984)</f>
        <v>9.6495</v>
      </c>
      <c r="J984" s="109" t="n">
        <f aca="false">SUMIF($A$3:$A$970,$F984,J$3:J$970)/COUNTIF($A$3:$A$970,$F984)</f>
        <v>14.1495</v>
      </c>
      <c r="K984" s="109" t="n">
        <f aca="false">SUMIF($A$3:$A$970,$F984,K$3:K$970)/COUNTIF($A$3:$A$970,$F984)</f>
        <v>18.844</v>
      </c>
      <c r="L984" s="109" t="n">
        <f aca="false">SUMIF($A$3:$A$970,$F984,L$3:L$970)/COUNTIF($A$3:$A$970,$F984)</f>
        <v>28.649</v>
      </c>
      <c r="M984" s="109" t="n">
        <f aca="false">SUMIF($A$3:$A$970,$F984,M$3:M$970)/COUNTIF($A$3:$A$970,$F984)</f>
        <v>3.215</v>
      </c>
      <c r="N984" s="109" t="n">
        <f aca="false">SUMIF($A$3:$A$970,$F984,N$3:N$970)/COUNTIF($A$3:$A$970,$F984)</f>
        <v>1.8715</v>
      </c>
      <c r="O984" s="109" t="n">
        <f aca="false">SUMIF($A$3:$A$970,$F984,O$3:O$970)/COUNTIF($A$3:$A$970,$F984)</f>
        <v>1.0005</v>
      </c>
      <c r="P984" s="109" t="n">
        <f aca="false">SUMIF($A$3:$A$970,$F984,P$3:P$970)/COUNTIF($A$3:$A$970,$F984)</f>
        <v>0.5005</v>
      </c>
      <c r="Q984" s="109" t="n">
        <f aca="false">SUMIF($A$3:$A$970,$F984,Q$3:Q$970)/COUNTIF($A$3:$A$970,$F984)</f>
        <v>0.195</v>
      </c>
      <c r="R984" s="109" t="n">
        <f aca="false">SUMIF($A$3:$A$970,$F984,R$3:R$970)/COUNTIF($A$3:$A$970,$F984)</f>
        <v>0</v>
      </c>
      <c r="S984" s="109" t="n">
        <f aca="false">SUMIF($A$3:$A$970,$F984,S$3:S$970)/COUNTIF($A$3:$A$970,$F984)</f>
        <v>0</v>
      </c>
      <c r="T984" s="0" t="n">
        <v>13</v>
      </c>
      <c r="V984" s="15" t="n">
        <f aca="false">SUMIF($T$3:$T$970,$T984,$V$3:$V$970)/COUNTIF($T$3:$T$970,$T984)</f>
        <v>11.3877054580492</v>
      </c>
      <c r="W984" s="47" t="e">
        <f aca="true">CORREL(OFFSET($A$2,MATCH($A984,$A$259:$A$970,0),4):OFFSET($A$2,MATCH($A984+1,$A$259:$A$970,0)-1,4),OFFSET($T$2,MATCH($T984,$T$259:$T$970,0),3):OFFSET($T$2,MATCH($T984+1,$T$259:$T$970,0)-1,3))</f>
        <v>#VALUE!</v>
      </c>
      <c r="X984" s="47" t="n">
        <f aca="true">CORREL(OFFSET($A$2,MATCH($A984,$A$259:$A$970,0),2):OFFSET($A$2,MATCH($A984+1,$A$259:$A$970,0)-1,2),OFFSET($T$2,MATCH($T984,$T$259:$T$970,0),1):OFFSET($T$2,MATCH($T984+1,$T$259:$T$970,0)-1,1))</f>
        <v>-0.00458877862690349</v>
      </c>
      <c r="Y984" s="0" t="n">
        <f aca="false">A984</f>
        <v>13</v>
      </c>
      <c r="Z984" s="103" t="n">
        <f aca="false">IF(Z$1="P",MAX(0,Z$2-$C984),IF(Z$1="C",MAX(0,$C984-Z$2)))</f>
        <v>0</v>
      </c>
      <c r="AA984" s="103" t="n">
        <f aca="false">IF(AA$1="P",MAX(0,AA$2-$C984),IF(AA$1="C",MAX(0,$C984-AA$2)))</f>
        <v>3.649</v>
      </c>
      <c r="AB984" s="103" t="n">
        <f aca="false">IF(AB$1="P",MAX(0,AB$2-$C984),IF(AB$1="C",MAX(0,$C984-AB$2)))</f>
        <v>8.649</v>
      </c>
      <c r="AC984" s="103" t="n">
        <f aca="false">IF(AC$1="P",MAX(0,AC$2-$C984),IF(AC$1="C",MAX(0,$C984-AC$2)))</f>
        <v>13.649</v>
      </c>
      <c r="AD984" s="103" t="n">
        <f aca="false">IF(AD$1="P",MAX(0,AD$2-$C984),IF(AD$1="C",MAX(0,$C984-AD$2)))</f>
        <v>18.649</v>
      </c>
      <c r="AE984" s="103" t="n">
        <f aca="false">IF(AE$1="P",MAX(0,AE$2-$C984),IF(AE$1="C",MAX(0,$C984-AE$2)))</f>
        <v>28.649</v>
      </c>
      <c r="AF984" s="103" t="n">
        <f aca="false">IF(AF$1="P",MAX(0,AF$2-$C984),IF(AF$1="C",MAX(0,$C984-AF$2)))</f>
        <v>1.351</v>
      </c>
      <c r="AG984" s="103" t="n">
        <f aca="false">IF(AG$1="P",MAX(0,AG$2-$C984),IF(AG$1="C",MAX(0,$C984-AG$2)))</f>
        <v>0</v>
      </c>
      <c r="AH984" s="103" t="n">
        <f aca="false">IF(AH$1="P",MAX(0,AH$2-$C984),IF(AH$1="C",MAX(0,$C984-AH$2)))</f>
        <v>0</v>
      </c>
      <c r="AI984" s="103" t="n">
        <f aca="false">IF(AI$1="P",MAX(0,AI$2-$C984),IF(AI$1="C",MAX(0,$C984-AI$2)))</f>
        <v>0</v>
      </c>
      <c r="AJ984" s="103" t="n">
        <f aca="false">IF(AJ$1="P",MAX(0,AJ$2-$C984),IF(AJ$1="C",MAX(0,$C984-AJ$2)))</f>
        <v>0</v>
      </c>
      <c r="AK984" s="103" t="n">
        <f aca="false">IF(AK$1="P",MAX(0,AK$2-$C984),IF(AK$1="C",MAX(0,$C984-AK$2)))</f>
        <v>0</v>
      </c>
    </row>
    <row r="985" customFormat="false" ht="12.75" hidden="false" customHeight="false" outlineLevel="0" collapsed="false">
      <c r="A985" s="0" t="n">
        <v>14</v>
      </c>
      <c r="B985" s="15"/>
      <c r="C985" s="15" t="n">
        <f aca="false">SUMIF($A$3:$A$970,$A985,$C$3:$C$970)/COUNTIF($A$3:$A$970,$A985)</f>
        <v>17.5815789473684</v>
      </c>
      <c r="D985" s="47" t="n">
        <f aca="true">STDEV(OFFSET($A$2,MATCH($A985,$A$3:$A$970,0),3):OFFSET($A$2,MATCH($A985+1,$A$3:$A$970,0)-1,3))*SQRT(trade_day)</f>
        <v>1.61604933458133</v>
      </c>
      <c r="E985" s="47" t="n">
        <f aca="false">SUMIF($A$3:$A$970,$A985,$E$3:$E$970)/COUNTIF($A$3:$A$970,$A985)</f>
        <v>1.26915395791774</v>
      </c>
      <c r="F985" s="0" t="n">
        <v>14</v>
      </c>
      <c r="G985" s="109" t="n">
        <f aca="false">SUMIF($A$3:$A$970,$F985,G$3:G$970)/COUNTIF($A$3:$A$970,$F985)</f>
        <v>2.82736842105263</v>
      </c>
      <c r="H985" s="109" t="n">
        <f aca="false">SUMIF($A$3:$A$970,$F985,H$3:H$970)/COUNTIF($A$3:$A$970,$F985)</f>
        <v>7.42263157894737</v>
      </c>
      <c r="I985" s="109" t="n">
        <f aca="false">SUMIF($A$3:$A$970,$F985,I$3:I$970)/COUNTIF($A$3:$A$970,$F985)</f>
        <v>12.4184210526316</v>
      </c>
      <c r="J985" s="109" t="n">
        <f aca="false">SUMIF($A$3:$A$970,$F985,J$3:J$970)/COUNTIF($A$3:$A$970,$F985)</f>
        <v>17.4184210526316</v>
      </c>
      <c r="K985" s="109" t="n">
        <f aca="false">SUMIF($A$3:$A$970,$F985,K$3:K$970)/COUNTIF($A$3:$A$970,$F985)</f>
        <v>22.4184210526316</v>
      </c>
      <c r="L985" s="109" t="n">
        <f aca="false">SUMIF($A$3:$A$970,$F985,L$3:L$970)/COUNTIF($A$3:$A$970,$F985)</f>
        <v>32.4184210526316</v>
      </c>
      <c r="M985" s="109" t="n">
        <f aca="false">SUMIF($A$3:$A$970,$F985,M$3:M$970)/COUNTIF($A$3:$A$970,$F985)</f>
        <v>0.408947368421053</v>
      </c>
      <c r="N985" s="109" t="n">
        <f aca="false">SUMIF($A$3:$A$970,$F985,N$3:N$970)/COUNTIF($A$3:$A$970,$F985)</f>
        <v>0.00421052631578938</v>
      </c>
      <c r="O985" s="109" t="n">
        <f aca="false">SUMIF($A$3:$A$970,$F985,O$3:O$970)/COUNTIF($A$3:$A$970,$F985)</f>
        <v>0</v>
      </c>
      <c r="P985" s="109" t="n">
        <f aca="false">SUMIF($A$3:$A$970,$F985,P$3:P$970)/COUNTIF($A$3:$A$970,$F985)</f>
        <v>0</v>
      </c>
      <c r="Q985" s="109" t="n">
        <f aca="false">SUMIF($A$3:$A$970,$F985,Q$3:Q$970)/COUNTIF($A$3:$A$970,$F985)</f>
        <v>0</v>
      </c>
      <c r="R985" s="109" t="n">
        <f aca="false">SUMIF($A$3:$A$970,$F985,R$3:R$970)/COUNTIF($A$3:$A$970,$F985)</f>
        <v>0</v>
      </c>
      <c r="S985" s="109" t="n">
        <f aca="false">SUMIF($A$3:$A$970,$F985,S$3:S$970)/COUNTIF($A$3:$A$970,$F985)</f>
        <v>0</v>
      </c>
      <c r="T985" s="0" t="n">
        <v>14</v>
      </c>
      <c r="V985" s="15" t="n">
        <f aca="false">SUMIF($T$3:$T$970,$T985,$V$3:$V$970)/COUNTIF($T$3:$T$970,$T985)</f>
        <v>9.873295062667</v>
      </c>
      <c r="W985" s="47" t="e">
        <f aca="true">CORREL(OFFSET($A$2,MATCH($A985,$A$259:$A$970,0),4):OFFSET($A$2,MATCH($A985+1,$A$259:$A$970,0)-1,4),OFFSET($T$2,MATCH($T985,$T$259:$T$970,0),3):OFFSET($T$2,MATCH($T985+1,$T$259:$T$970,0)-1,3))</f>
        <v>#VALUE!</v>
      </c>
      <c r="X985" s="47" t="n">
        <f aca="true">CORREL(OFFSET($A$2,MATCH($A985,$A$259:$A$970,0),2):OFFSET($A$2,MATCH($A985+1,$A$259:$A$970,0)-1,2),OFFSET($T$2,MATCH($T985,$T$259:$T$970,0),1):OFFSET($T$2,MATCH($T985+1,$T$259:$T$970,0)-1,1))</f>
        <v>0.61576068122144</v>
      </c>
      <c r="Y985" s="0" t="n">
        <f aca="false">A985</f>
        <v>14</v>
      </c>
      <c r="Z985" s="103" t="n">
        <f aca="false">IF(Z$1="P",MAX(0,Z$2-$C985),IF(Z$1="C",MAX(0,$C985-Z$2)))</f>
        <v>2.41842105263158</v>
      </c>
      <c r="AA985" s="103" t="n">
        <f aca="false">IF(AA$1="P",MAX(0,AA$2-$C985),IF(AA$1="C",MAX(0,$C985-AA$2)))</f>
        <v>7.41842105263158</v>
      </c>
      <c r="AB985" s="103" t="n">
        <f aca="false">IF(AB$1="P",MAX(0,AB$2-$C985),IF(AB$1="C",MAX(0,$C985-AB$2)))</f>
        <v>12.4184210526316</v>
      </c>
      <c r="AC985" s="103" t="n">
        <f aca="false">IF(AC$1="P",MAX(0,AC$2-$C985),IF(AC$1="C",MAX(0,$C985-AC$2)))</f>
        <v>17.4184210526316</v>
      </c>
      <c r="AD985" s="103" t="n">
        <f aca="false">IF(AD$1="P",MAX(0,AD$2-$C985),IF(AD$1="C",MAX(0,$C985-AD$2)))</f>
        <v>22.4184210526316</v>
      </c>
      <c r="AE985" s="103" t="n">
        <f aca="false">IF(AE$1="P",MAX(0,AE$2-$C985),IF(AE$1="C",MAX(0,$C985-AE$2)))</f>
        <v>32.4184210526316</v>
      </c>
      <c r="AF985" s="103" t="n">
        <f aca="false">IF(AF$1="P",MAX(0,AF$2-$C985),IF(AF$1="C",MAX(0,$C985-AF$2)))</f>
        <v>0</v>
      </c>
      <c r="AG985" s="103" t="n">
        <f aca="false">IF(AG$1="P",MAX(0,AG$2-$C985),IF(AG$1="C",MAX(0,$C985-AG$2)))</f>
        <v>0</v>
      </c>
      <c r="AH985" s="103" t="n">
        <f aca="false">IF(AH$1="P",MAX(0,AH$2-$C985),IF(AH$1="C",MAX(0,$C985-AH$2)))</f>
        <v>0</v>
      </c>
      <c r="AI985" s="103" t="n">
        <f aca="false">IF(AI$1="P",MAX(0,AI$2-$C985),IF(AI$1="C",MAX(0,$C985-AI$2)))</f>
        <v>0</v>
      </c>
      <c r="AJ985" s="103" t="n">
        <f aca="false">IF(AJ$1="P",MAX(0,AJ$2-$C985),IF(AJ$1="C",MAX(0,$C985-AJ$2)))</f>
        <v>0</v>
      </c>
      <c r="AK985" s="103" t="n">
        <f aca="false">IF(AK$1="P",MAX(0,AK$2-$C985),IF(AK$1="C",MAX(0,$C985-AK$2)))</f>
        <v>0</v>
      </c>
    </row>
    <row r="986" customFormat="false" ht="12.75" hidden="false" customHeight="false" outlineLevel="0" collapsed="false">
      <c r="A986" s="0" t="n">
        <v>15</v>
      </c>
      <c r="B986" s="15"/>
      <c r="C986" s="15" t="n">
        <f aca="false">SUMIF($A$3:$A$970,$A986,$C$3:$C$970)/COUNTIF($A$3:$A$970,$A986)</f>
        <v>20.0169565217391</v>
      </c>
      <c r="D986" s="47" t="n">
        <f aca="true">STDEV(OFFSET($A$2,MATCH($A986,$A$3:$A$970,0),3):OFFSET($A$2,MATCH($A986+1,$A$3:$A$970,0)-1,3))*SQRT(trade_day)</f>
        <v>1.44290393330122</v>
      </c>
      <c r="E986" s="47" t="n">
        <f aca="false">SUMIF($A$3:$A$970,$A986,$E$3:$E$970)/COUNTIF($A$3:$A$970,$A986)</f>
        <v>1.70014844329104</v>
      </c>
      <c r="F986" s="0" t="n">
        <v>15</v>
      </c>
      <c r="G986" s="110" t="n">
        <f aca="false">SUMIF($A$3:$A$970,$F986,G$3:G$970)/COUNTIF($A$3:$A$970,$F986)</f>
        <v>0.767391304347826</v>
      </c>
      <c r="H986" s="110" t="n">
        <f aca="false">SUMIF($A$3:$A$970,$F986,H$3:H$970)/COUNTIF($A$3:$A$970,$F986)</f>
        <v>5.00304347826087</v>
      </c>
      <c r="I986" s="110" t="n">
        <f aca="false">SUMIF($A$3:$A$970,$F986,I$3:I$970)/COUNTIF($A$3:$A$970,$F986)</f>
        <v>9.98304347826087</v>
      </c>
      <c r="J986" s="110" t="n">
        <f aca="false">SUMIF($A$3:$A$970,$F986,J$3:J$970)/COUNTIF($A$3:$A$970,$F986)</f>
        <v>14.9830434782609</v>
      </c>
      <c r="K986" s="110" t="n">
        <f aca="false">SUMIF($A$3:$A$970,$F986,K$3:K$970)/COUNTIF($A$3:$A$970,$F986)</f>
        <v>19.9830434782609</v>
      </c>
      <c r="L986" s="110" t="n">
        <f aca="false">SUMIF($A$3:$A$970,$F986,L$3:L$970)/COUNTIF($A$3:$A$970,$F986)</f>
        <v>29.9830434782609</v>
      </c>
      <c r="M986" s="110" t="n">
        <f aca="false">SUMIF($A$3:$A$970,$F986,M$3:M$970)/COUNTIF($A$3:$A$970,$F986)</f>
        <v>0.784347826086956</v>
      </c>
      <c r="N986" s="110" t="n">
        <f aca="false">SUMIF($A$3:$A$970,$F986,N$3:N$970)/COUNTIF($A$3:$A$970,$F986)</f>
        <v>0.0199999999999999</v>
      </c>
      <c r="O986" s="110" t="n">
        <f aca="false">SUMIF($A$3:$A$970,$F986,O$3:O$970)/COUNTIF($A$3:$A$970,$F986)</f>
        <v>0</v>
      </c>
      <c r="P986" s="110" t="n">
        <f aca="false">SUMIF($A$3:$A$970,$F986,P$3:P$970)/COUNTIF($A$3:$A$970,$F986)</f>
        <v>0</v>
      </c>
      <c r="Q986" s="110" t="n">
        <f aca="false">SUMIF($A$3:$A$970,$F986,Q$3:Q$970)/COUNTIF($A$3:$A$970,$F986)</f>
        <v>0</v>
      </c>
      <c r="R986" s="110" t="n">
        <f aca="false">SUMIF($A$3:$A$970,$F986,R$3:R$970)/COUNTIF($A$3:$A$970,$F986)</f>
        <v>0</v>
      </c>
      <c r="S986" s="110" t="n">
        <f aca="false">SUMIF($A$3:$A$970,$F986,S$3:S$970)/COUNTIF($A$3:$A$970,$F986)</f>
        <v>0</v>
      </c>
      <c r="T986" s="0" t="n">
        <v>15</v>
      </c>
      <c r="V986" s="15" t="n">
        <f aca="false">SUMIF($T$3:$T$970,$T986,$V$3:$V$970)/COUNTIF($T$3:$T$970,$T986)</f>
        <v>11.280170974297</v>
      </c>
      <c r="W986" s="47" t="e">
        <f aca="true">CORREL(OFFSET($A$2,MATCH($A986,$A$259:$A$970,0),4):OFFSET($A$2,MATCH($A986+1,$A$259:$A$970,0)-1,4),OFFSET($T$2,MATCH($T986,$T$259:$T$970,0),3):OFFSET($T$2,MATCH($T986+1,$T$259:$T$970,0)-1,3))</f>
        <v>#VALUE!</v>
      </c>
      <c r="X986" s="47" t="n">
        <f aca="true">CORREL(OFFSET($A$2,MATCH($A986,$A$259:$A$970,0),2):OFFSET($A$2,MATCH($A986+1,$A$259:$A$970,0)-1,2),OFFSET($T$2,MATCH($T986,$T$259:$T$970,0),1):OFFSET($T$2,MATCH($T986+1,$T$259:$T$970,0)-1,1))</f>
        <v>0.161641997038918</v>
      </c>
      <c r="Y986" s="0" t="n">
        <f aca="false">A986</f>
        <v>15</v>
      </c>
      <c r="Z986" s="103" t="n">
        <f aca="false">IF(Z$1="P",MAX(0,Z$2-$C986),IF(Z$1="C",MAX(0,$C986-Z$2)))</f>
        <v>0</v>
      </c>
      <c r="AA986" s="103" t="n">
        <f aca="false">IF(AA$1="P",MAX(0,AA$2-$C986),IF(AA$1="C",MAX(0,$C986-AA$2)))</f>
        <v>4.98304347826087</v>
      </c>
      <c r="AB986" s="103" t="n">
        <f aca="false">IF(AB$1="P",MAX(0,AB$2-$C986),IF(AB$1="C",MAX(0,$C986-AB$2)))</f>
        <v>9.98304347826087</v>
      </c>
      <c r="AC986" s="103" t="n">
        <f aca="false">IF(AC$1="P",MAX(0,AC$2-$C986),IF(AC$1="C",MAX(0,$C986-AC$2)))</f>
        <v>14.9830434782609</v>
      </c>
      <c r="AD986" s="103" t="n">
        <f aca="false">IF(AD$1="P",MAX(0,AD$2-$C986),IF(AD$1="C",MAX(0,$C986-AD$2)))</f>
        <v>19.9830434782609</v>
      </c>
      <c r="AE986" s="103" t="n">
        <f aca="false">IF(AE$1="P",MAX(0,AE$2-$C986),IF(AE$1="C",MAX(0,$C986-AE$2)))</f>
        <v>29.9830434782609</v>
      </c>
      <c r="AF986" s="103" t="n">
        <f aca="false">IF(AF$1="P",MAX(0,AF$2-$C986),IF(AF$1="C",MAX(0,$C986-AF$2)))</f>
        <v>0.0169565217391288</v>
      </c>
      <c r="AG986" s="103" t="n">
        <f aca="false">IF(AG$1="P",MAX(0,AG$2-$C986),IF(AG$1="C",MAX(0,$C986-AG$2)))</f>
        <v>0</v>
      </c>
      <c r="AH986" s="103" t="n">
        <f aca="false">IF(AH$1="P",MAX(0,AH$2-$C986),IF(AH$1="C",MAX(0,$C986-AH$2)))</f>
        <v>0</v>
      </c>
      <c r="AI986" s="103" t="n">
        <f aca="false">IF(AI$1="P",MAX(0,AI$2-$C986),IF(AI$1="C",MAX(0,$C986-AI$2)))</f>
        <v>0</v>
      </c>
      <c r="AJ986" s="103" t="n">
        <f aca="false">IF(AJ$1="P",MAX(0,AJ$2-$C986),IF(AJ$1="C",MAX(0,$C986-AJ$2)))</f>
        <v>0</v>
      </c>
      <c r="AK986" s="103" t="n">
        <f aca="false">IF(AK$1="P",MAX(0,AK$2-$C986),IF(AK$1="C",MAX(0,$C986-AK$2)))</f>
        <v>0</v>
      </c>
    </row>
    <row r="987" customFormat="false" ht="12.75" hidden="false" customHeight="false" outlineLevel="0" collapsed="false">
      <c r="A987" s="0" t="n">
        <v>16</v>
      </c>
      <c r="B987" s="15"/>
      <c r="C987" s="15" t="n">
        <f aca="false">SUMIF($A$3:$A$970,$A987,$C$3:$C$970)/COUNTIF($A$3:$A$970,$A987)</f>
        <v>27.7595238095238</v>
      </c>
      <c r="D987" s="47" t="n">
        <f aca="true">STDEV(OFFSET($A$2,MATCH($A987,$A$3:$A$970,0),3):OFFSET($A$2,MATCH($A987+1,$A$3:$A$970,0)-1,3))*SQRT(trade_day)</f>
        <v>1.98384016519362</v>
      </c>
      <c r="E987" s="47" t="n">
        <f aca="false">SUMIF($A$3:$A$970,$A987,$E$3:$E$970)/COUNTIF($A$3:$A$970,$A987)</f>
        <v>1.8479990017782</v>
      </c>
      <c r="F987" s="0" t="n">
        <v>16</v>
      </c>
      <c r="G987" s="110" t="n">
        <f aca="false">SUMIF($A$3:$A$970,$F987,G$3:G$970)/COUNTIF($A$3:$A$970,$F987)</f>
        <v>0.101904761904762</v>
      </c>
      <c r="H987" s="110" t="n">
        <f aca="false">SUMIF($A$3:$A$970,$F987,H$3:H$970)/COUNTIF($A$3:$A$970,$F987)</f>
        <v>0.7</v>
      </c>
      <c r="I987" s="110" t="n">
        <f aca="false">SUMIF($A$3:$A$970,$F987,I$3:I$970)/COUNTIF($A$3:$A$970,$F987)</f>
        <v>2.89904761904762</v>
      </c>
      <c r="J987" s="110" t="n">
        <f aca="false">SUMIF($A$3:$A$970,$F987,J$3:J$970)/COUNTIF($A$3:$A$970,$F987)</f>
        <v>7.24047619047619</v>
      </c>
      <c r="K987" s="110" t="n">
        <f aca="false">SUMIF($A$3:$A$970,$F987,K$3:K$970)/COUNTIF($A$3:$A$970,$F987)</f>
        <v>12.2404761904762</v>
      </c>
      <c r="L987" s="110" t="n">
        <f aca="false">SUMIF($A$3:$A$970,$F987,L$3:L$970)/COUNTIF($A$3:$A$970,$F987)</f>
        <v>22.2404761904762</v>
      </c>
      <c r="M987" s="110" t="n">
        <f aca="false">SUMIF($A$3:$A$970,$F987,M$3:M$970)/COUNTIF($A$3:$A$970,$F987)</f>
        <v>7.86142857142857</v>
      </c>
      <c r="N987" s="110" t="n">
        <f aca="false">SUMIF($A$3:$A$970,$F987,N$3:N$970)/COUNTIF($A$3:$A$970,$F987)</f>
        <v>3.45952380952381</v>
      </c>
      <c r="O987" s="110" t="n">
        <f aca="false">SUMIF($A$3:$A$970,$F987,O$3:O$970)/COUNTIF($A$3:$A$970,$F987)</f>
        <v>0.658571428571429</v>
      </c>
      <c r="P987" s="110" t="n">
        <f aca="false">SUMIF($A$3:$A$970,$F987,P$3:P$970)/COUNTIF($A$3:$A$970,$F987)</f>
        <v>0</v>
      </c>
      <c r="Q987" s="110" t="n">
        <f aca="false">SUMIF($A$3:$A$970,$F987,Q$3:Q$970)/COUNTIF($A$3:$A$970,$F987)</f>
        <v>0</v>
      </c>
      <c r="R987" s="110" t="n">
        <f aca="false">SUMIF($A$3:$A$970,$F987,R$3:R$970)/COUNTIF($A$3:$A$970,$F987)</f>
        <v>0</v>
      </c>
      <c r="S987" s="110" t="n">
        <f aca="false">SUMIF($A$3:$A$970,$F987,S$3:S$970)/COUNTIF($A$3:$A$970,$F987)</f>
        <v>0</v>
      </c>
      <c r="T987" s="0" t="n">
        <v>16</v>
      </c>
      <c r="V987" s="15" t="n">
        <f aca="false">SUMIF($T$3:$T$970,$T987,$V$3:$V$970)/COUNTIF($T$3:$T$970,$T987)</f>
        <v>12.9471424318125</v>
      </c>
      <c r="W987" s="47" t="e">
        <f aca="true">CORREL(OFFSET($A$2,MATCH($A987,$A$259:$A$970,0),4):OFFSET($A$2,MATCH($A987+1,$A$259:$A$970,0)-1,4),OFFSET($T$2,MATCH($T987,$T$259:$T$970,0),3):OFFSET($T$2,MATCH($T987+1,$T$259:$T$970,0)-1,3))</f>
        <v>#VALUE!</v>
      </c>
      <c r="X987" s="47" t="n">
        <f aca="true">CORREL(OFFSET($A$2,MATCH($A987,$A$259:$A$970,0),2):OFFSET($A$2,MATCH($A987+1,$A$259:$A$970,0)-1,2),OFFSET($T$2,MATCH($T987,$T$259:$T$970,0),1):OFFSET($T$2,MATCH($T987+1,$T$259:$T$970,0)-1,1))</f>
        <v>0.638017445825029</v>
      </c>
      <c r="Y987" s="0" t="n">
        <f aca="false">A987</f>
        <v>16</v>
      </c>
      <c r="Z987" s="103" t="n">
        <f aca="false">IF(Z$1="P",MAX(0,Z$2-$C987),IF(Z$1="C",MAX(0,$C987-Z$2)))</f>
        <v>0</v>
      </c>
      <c r="AA987" s="103" t="n">
        <f aca="false">IF(AA$1="P",MAX(0,AA$2-$C987),IF(AA$1="C",MAX(0,$C987-AA$2)))</f>
        <v>0</v>
      </c>
      <c r="AB987" s="103" t="n">
        <f aca="false">IF(AB$1="P",MAX(0,AB$2-$C987),IF(AB$1="C",MAX(0,$C987-AB$2)))</f>
        <v>2.24047619047619</v>
      </c>
      <c r="AC987" s="103" t="n">
        <f aca="false">IF(AC$1="P",MAX(0,AC$2-$C987),IF(AC$1="C",MAX(0,$C987-AC$2)))</f>
        <v>7.24047619047619</v>
      </c>
      <c r="AD987" s="103" t="n">
        <f aca="false">IF(AD$1="P",MAX(0,AD$2-$C987),IF(AD$1="C",MAX(0,$C987-AD$2)))</f>
        <v>12.2404761904762</v>
      </c>
      <c r="AE987" s="103" t="n">
        <f aca="false">IF(AE$1="P",MAX(0,AE$2-$C987),IF(AE$1="C",MAX(0,$C987-AE$2)))</f>
        <v>22.2404761904762</v>
      </c>
      <c r="AF987" s="103" t="n">
        <f aca="false">IF(AF$1="P",MAX(0,AF$2-$C987),IF(AF$1="C",MAX(0,$C987-AF$2)))</f>
        <v>7.75952380952381</v>
      </c>
      <c r="AG987" s="103" t="n">
        <f aca="false">IF(AG$1="P",MAX(0,AG$2-$C987),IF(AG$1="C",MAX(0,$C987-AG$2)))</f>
        <v>2.75952380952381</v>
      </c>
      <c r="AH987" s="103" t="n">
        <f aca="false">IF(AH$1="P",MAX(0,AH$2-$C987),IF(AH$1="C",MAX(0,$C987-AH$2)))</f>
        <v>0</v>
      </c>
      <c r="AI987" s="103" t="n">
        <f aca="false">IF(AI$1="P",MAX(0,AI$2-$C987),IF(AI$1="C",MAX(0,$C987-AI$2)))</f>
        <v>0</v>
      </c>
      <c r="AJ987" s="103" t="n">
        <f aca="false">IF(AJ$1="P",MAX(0,AJ$2-$C987),IF(AJ$1="C",MAX(0,$C987-AJ$2)))</f>
        <v>0</v>
      </c>
      <c r="AK987" s="103" t="n">
        <f aca="false">IF(AK$1="P",MAX(0,AK$2-$C987),IF(AK$1="C",MAX(0,$C987-AK$2)))</f>
        <v>0</v>
      </c>
    </row>
    <row r="988" customFormat="false" ht="12.75" hidden="false" customHeight="false" outlineLevel="0" collapsed="false">
      <c r="A988" s="0" t="n">
        <v>17</v>
      </c>
      <c r="B988" s="15"/>
      <c r="C988" s="15" t="n">
        <f aca="false">SUMIF($A$3:$A$970,$A988,$C$3:$C$970)/COUNTIF($A$3:$A$970,$A988)</f>
        <v>24.8705</v>
      </c>
      <c r="D988" s="47" t="n">
        <f aca="true">STDEV(OFFSET($A$2,MATCH($A988,$A$3:$A$970,0),3):OFFSET($A$2,MATCH($A988+1,$A$3:$A$970,0)-1,3))*SQRT(trade_day)</f>
        <v>1.23994632496682</v>
      </c>
      <c r="E988" s="47" t="n">
        <f aca="false">SUMIF($A$3:$A$970,$A988,$E$3:$E$970)/COUNTIF($A$3:$A$970,$A988)</f>
        <v>1.32746588370283</v>
      </c>
      <c r="F988" s="0" t="n">
        <v>17</v>
      </c>
      <c r="G988" s="110" t="n">
        <f aca="false">SUMIF($A$3:$A$970,$F988,G$3:G$970)/COUNTIF($A$3:$A$970,$F988)</f>
        <v>0.0395</v>
      </c>
      <c r="H988" s="110" t="n">
        <f aca="false">SUMIF($A$3:$A$970,$F988,H$3:H$970)/COUNTIF($A$3:$A$970,$F988)</f>
        <v>1.3335</v>
      </c>
      <c r="I988" s="110" t="n">
        <f aca="false">SUMIF($A$3:$A$970,$F988,I$3:I$970)/COUNTIF($A$3:$A$970,$F988)</f>
        <v>5.184</v>
      </c>
      <c r="J988" s="110" t="n">
        <f aca="false">SUMIF($A$3:$A$970,$F988,J$3:J$970)/COUNTIF($A$3:$A$970,$F988)</f>
        <v>10.1295</v>
      </c>
      <c r="K988" s="110" t="n">
        <f aca="false">SUMIF($A$3:$A$970,$F988,K$3:K$970)/COUNTIF($A$3:$A$970,$F988)</f>
        <v>15.1295</v>
      </c>
      <c r="L988" s="110" t="n">
        <f aca="false">SUMIF($A$3:$A$970,$F988,L$3:L$970)/COUNTIF($A$3:$A$970,$F988)</f>
        <v>25.1295</v>
      </c>
      <c r="M988" s="110" t="n">
        <f aca="false">SUMIF($A$3:$A$970,$F988,M$3:M$970)/COUNTIF($A$3:$A$970,$F988)</f>
        <v>4.91</v>
      </c>
      <c r="N988" s="110" t="n">
        <f aca="false">SUMIF($A$3:$A$970,$F988,N$3:N$970)/COUNTIF($A$3:$A$970,$F988)</f>
        <v>1.204</v>
      </c>
      <c r="O988" s="110" t="n">
        <f aca="false">SUMIF($A$3:$A$970,$F988,O$3:O$970)/COUNTIF($A$3:$A$970,$F988)</f>
        <v>0.0545</v>
      </c>
      <c r="P988" s="110" t="n">
        <f aca="false">SUMIF($A$3:$A$970,$F988,P$3:P$970)/COUNTIF($A$3:$A$970,$F988)</f>
        <v>0</v>
      </c>
      <c r="Q988" s="110" t="n">
        <f aca="false">SUMIF($A$3:$A$970,$F988,Q$3:Q$970)/COUNTIF($A$3:$A$970,$F988)</f>
        <v>0</v>
      </c>
      <c r="R988" s="110" t="n">
        <f aca="false">SUMIF($A$3:$A$970,$F988,R$3:R$970)/COUNTIF($A$3:$A$970,$F988)</f>
        <v>0</v>
      </c>
      <c r="S988" s="110" t="n">
        <f aca="false">SUMIF($A$3:$A$970,$F988,S$3:S$970)/COUNTIF($A$3:$A$970,$F988)</f>
        <v>0</v>
      </c>
      <c r="T988" s="0" t="n">
        <v>17</v>
      </c>
      <c r="V988" s="15" t="n">
        <f aca="false">SUMIF($T$3:$T$970,$T988,$V$3:$V$970)/COUNTIF($T$3:$T$970,$T988)</f>
        <v>11.0003674746574</v>
      </c>
      <c r="W988" s="47" t="e">
        <f aca="true">CORREL(OFFSET($A$2,MATCH($A988,$A$259:$A$970,0),4):OFFSET($A$2,MATCH($A988+1,$A$259:$A$970,0)-1,4),OFFSET($T$2,MATCH($T988,$T$259:$T$970,0),3):OFFSET($T$2,MATCH($T988+1,$T$259:$T$970,0)-1,3))</f>
        <v>#VALUE!</v>
      </c>
      <c r="X988" s="47" t="n">
        <f aca="true">CORREL(OFFSET($A$2,MATCH($A988,$A$259:$A$970,0),2):OFFSET($A$2,MATCH($A988+1,$A$259:$A$970,0)-1,2),OFFSET($T$2,MATCH($T988,$T$259:$T$970,0),1):OFFSET($T$2,MATCH($T988+1,$T$259:$T$970,0)-1,1))</f>
        <v>-0.050568529059943</v>
      </c>
      <c r="Y988" s="0" t="n">
        <f aca="false">A988</f>
        <v>17</v>
      </c>
      <c r="Z988" s="103" t="n">
        <f aca="false">IF(Z$1="P",MAX(0,Z$2-$C988),IF(Z$1="C",MAX(0,$C988-Z$2)))</f>
        <v>0</v>
      </c>
      <c r="AA988" s="103" t="n">
        <f aca="false">IF(AA$1="P",MAX(0,AA$2-$C988),IF(AA$1="C",MAX(0,$C988-AA$2)))</f>
        <v>0.1295</v>
      </c>
      <c r="AB988" s="103" t="n">
        <f aca="false">IF(AB$1="P",MAX(0,AB$2-$C988),IF(AB$1="C",MAX(0,$C988-AB$2)))</f>
        <v>5.1295</v>
      </c>
      <c r="AC988" s="103" t="n">
        <f aca="false">IF(AC$1="P",MAX(0,AC$2-$C988),IF(AC$1="C",MAX(0,$C988-AC$2)))</f>
        <v>10.1295</v>
      </c>
      <c r="AD988" s="103" t="n">
        <f aca="false">IF(AD$1="P",MAX(0,AD$2-$C988),IF(AD$1="C",MAX(0,$C988-AD$2)))</f>
        <v>15.1295</v>
      </c>
      <c r="AE988" s="103" t="n">
        <f aca="false">IF(AE$1="P",MAX(0,AE$2-$C988),IF(AE$1="C",MAX(0,$C988-AE$2)))</f>
        <v>25.1295</v>
      </c>
      <c r="AF988" s="103" t="n">
        <f aca="false">IF(AF$1="P",MAX(0,AF$2-$C988),IF(AF$1="C",MAX(0,$C988-AF$2)))</f>
        <v>4.8705</v>
      </c>
      <c r="AG988" s="103" t="n">
        <f aca="false">IF(AG$1="P",MAX(0,AG$2-$C988),IF(AG$1="C",MAX(0,$C988-AG$2)))</f>
        <v>0</v>
      </c>
      <c r="AH988" s="103" t="n">
        <f aca="false">IF(AH$1="P",MAX(0,AH$2-$C988),IF(AH$1="C",MAX(0,$C988-AH$2)))</f>
        <v>0</v>
      </c>
      <c r="AI988" s="103" t="n">
        <f aca="false">IF(AI$1="P",MAX(0,AI$2-$C988),IF(AI$1="C",MAX(0,$C988-AI$2)))</f>
        <v>0</v>
      </c>
      <c r="AJ988" s="103" t="n">
        <f aca="false">IF(AJ$1="P",MAX(0,AJ$2-$C988),IF(AJ$1="C",MAX(0,$C988-AJ$2)))</f>
        <v>0</v>
      </c>
      <c r="AK988" s="103" t="n">
        <f aca="false">IF(AK$1="P",MAX(0,AK$2-$C988),IF(AK$1="C",MAX(0,$C988-AK$2)))</f>
        <v>0</v>
      </c>
    </row>
    <row r="989" customFormat="false" ht="12.75" hidden="false" customHeight="false" outlineLevel="0" collapsed="false">
      <c r="A989" s="0" t="n">
        <v>18</v>
      </c>
      <c r="B989" s="15"/>
      <c r="C989" s="15" t="n">
        <f aca="false">SUMIF($A$3:$A$970,$A989,$C$3:$C$970)/COUNTIF($A$3:$A$970,$A989)</f>
        <v>46.1136363636364</v>
      </c>
      <c r="D989" s="47" t="n">
        <f aca="true">STDEV(OFFSET($A$2,MATCH($A989,$A$3:$A$970,0),3):OFFSET($A$2,MATCH($A989+1,$A$3:$A$970,0)-1,3))*SQRT(trade_day)</f>
        <v>8.02893426619897</v>
      </c>
      <c r="E989" s="47" t="n">
        <f aca="false">SUMIF($A$3:$A$970,$A989,$E$3:$E$970)/COUNTIF($A$3:$A$970,$A989)</f>
        <v>6.54744562951244</v>
      </c>
      <c r="F989" s="0" t="n">
        <v>18</v>
      </c>
      <c r="G989" s="110" t="n">
        <f aca="false">SUMIF($A$3:$A$970,$F989,G$3:G$970)/COUNTIF($A$3:$A$970,$F989)</f>
        <v>0.322272727272727</v>
      </c>
      <c r="H989" s="110" t="n">
        <f aca="false">SUMIF($A$3:$A$970,$F989,H$3:H$970)/COUNTIF($A$3:$A$970,$F989)</f>
        <v>1.36227272727273</v>
      </c>
      <c r="I989" s="110" t="n">
        <f aca="false">SUMIF($A$3:$A$970,$F989,I$3:I$970)/COUNTIF($A$3:$A$970,$F989)</f>
        <v>3.88363636363636</v>
      </c>
      <c r="J989" s="110" t="n">
        <f aca="false">SUMIF($A$3:$A$970,$F989,J$3:J$970)/COUNTIF($A$3:$A$970,$F989)</f>
        <v>7.47454545454546</v>
      </c>
      <c r="K989" s="110" t="n">
        <f aca="false">SUMIF($A$3:$A$970,$F989,K$3:K$970)/COUNTIF($A$3:$A$970,$F989)</f>
        <v>11.1354545454545</v>
      </c>
      <c r="L989" s="110" t="n">
        <f aca="false">SUMIF($A$3:$A$970,$F989,L$3:L$970)/COUNTIF($A$3:$A$970,$F989)</f>
        <v>18.8627272727273</v>
      </c>
      <c r="M989" s="110" t="n">
        <f aca="false">SUMIF($A$3:$A$970,$F989,M$3:M$970)/COUNTIF($A$3:$A$970,$F989)</f>
        <v>26.4359090909091</v>
      </c>
      <c r="N989" s="110" t="n">
        <f aca="false">SUMIF($A$3:$A$970,$F989,N$3:N$970)/COUNTIF($A$3:$A$970,$F989)</f>
        <v>22.4759090909091</v>
      </c>
      <c r="O989" s="110" t="n">
        <f aca="false">SUMIF($A$3:$A$970,$F989,O$3:O$970)/COUNTIF($A$3:$A$970,$F989)</f>
        <v>19.9972727272727</v>
      </c>
      <c r="P989" s="110" t="n">
        <f aca="false">SUMIF($A$3:$A$970,$F989,P$3:P$970)/COUNTIF($A$3:$A$970,$F989)</f>
        <v>18.5881818181818</v>
      </c>
      <c r="Q989" s="110" t="n">
        <f aca="false">SUMIF($A$3:$A$970,$F989,Q$3:Q$970)/COUNTIF($A$3:$A$970,$F989)</f>
        <v>17.2490909090909</v>
      </c>
      <c r="R989" s="110" t="n">
        <f aca="false">SUMIF($A$3:$A$970,$F989,R$3:R$970)/COUNTIF($A$3:$A$970,$F989)</f>
        <v>14.9763636363636</v>
      </c>
      <c r="S989" s="110" t="n">
        <f aca="false">SUMIF($A$3:$A$970,$F989,S$3:S$970)/COUNTIF($A$3:$A$970,$F989)</f>
        <v>7.46909</v>
      </c>
      <c r="T989" s="0" t="n">
        <v>18</v>
      </c>
      <c r="V989" s="15" t="n">
        <f aca="false">SUMIF($T$3:$T$970,$T989,$V$3:$V$970)/COUNTIF($T$3:$T$970,$T989)</f>
        <v>19.7483160841516</v>
      </c>
      <c r="W989" s="47" t="e">
        <f aca="true">CORREL(OFFSET($A$2,MATCH($A989,$A$259:$A$970,0),4):OFFSET($A$2,MATCH($A989+1,$A$259:$A$970,0)-1,4),OFFSET($T$2,MATCH($T989,$T$259:$T$970,0),3):OFFSET($T$2,MATCH($T989+1,$T$259:$T$970,0)-1,3))</f>
        <v>#VALUE!</v>
      </c>
      <c r="X989" s="47" t="n">
        <f aca="true">CORREL(OFFSET($A$2,MATCH($A989,$A$259:$A$970,0),2):OFFSET($A$2,MATCH($A989+1,$A$259:$A$970,0)-1,2),OFFSET($T$2,MATCH($T989,$T$259:$T$970,0),1):OFFSET($T$2,MATCH($T989+1,$T$259:$T$970,0)-1,1))</f>
        <v>0.774416854203192</v>
      </c>
      <c r="Y989" s="0" t="n">
        <f aca="false">A989</f>
        <v>18</v>
      </c>
      <c r="Z989" s="103" t="n">
        <f aca="false">IF(Z$1="P",MAX(0,Z$2-$C989),IF(Z$1="C",MAX(0,$C989-Z$2)))</f>
        <v>0</v>
      </c>
      <c r="AA989" s="103" t="n">
        <f aca="false">IF(AA$1="P",MAX(0,AA$2-$C989),IF(AA$1="C",MAX(0,$C989-AA$2)))</f>
        <v>0</v>
      </c>
      <c r="AB989" s="103" t="n">
        <f aca="false">IF(AB$1="P",MAX(0,AB$2-$C989),IF(AB$1="C",MAX(0,$C989-AB$2)))</f>
        <v>0</v>
      </c>
      <c r="AC989" s="103" t="n">
        <f aca="false">IF(AC$1="P",MAX(0,AC$2-$C989),IF(AC$1="C",MAX(0,$C989-AC$2)))</f>
        <v>0</v>
      </c>
      <c r="AD989" s="103" t="n">
        <f aca="false">IF(AD$1="P",MAX(0,AD$2-$C989),IF(AD$1="C",MAX(0,$C989-AD$2)))</f>
        <v>0</v>
      </c>
      <c r="AE989" s="103" t="n">
        <f aca="false">IF(AE$1="P",MAX(0,AE$2-$C989),IF(AE$1="C",MAX(0,$C989-AE$2)))</f>
        <v>3.88636363636363</v>
      </c>
      <c r="AF989" s="103" t="n">
        <f aca="false">IF(AF$1="P",MAX(0,AF$2-$C989),IF(AF$1="C",MAX(0,$C989-AF$2)))</f>
        <v>26.1136363636364</v>
      </c>
      <c r="AG989" s="103" t="n">
        <f aca="false">IF(AG$1="P",MAX(0,AG$2-$C989),IF(AG$1="C",MAX(0,$C989-AG$2)))</f>
        <v>21.1136363636364</v>
      </c>
      <c r="AH989" s="103" t="n">
        <f aca="false">IF(AH$1="P",MAX(0,AH$2-$C989),IF(AH$1="C",MAX(0,$C989-AH$2)))</f>
        <v>16.1136363636364</v>
      </c>
      <c r="AI989" s="103" t="n">
        <f aca="false">IF(AI$1="P",MAX(0,AI$2-$C989),IF(AI$1="C",MAX(0,$C989-AI$2)))</f>
        <v>11.1136363636364</v>
      </c>
      <c r="AJ989" s="103" t="n">
        <f aca="false">IF(AJ$1="P",MAX(0,AJ$2-$C989),IF(AJ$1="C",MAX(0,$C989-AJ$2)))</f>
        <v>6.11363636363637</v>
      </c>
      <c r="AK989" s="103" t="n">
        <f aca="false">IF(AK$1="P",MAX(0,AK$2-$C989),IF(AK$1="C",MAX(0,$C989-AK$2)))</f>
        <v>0</v>
      </c>
    </row>
    <row r="990" customFormat="false" ht="12.75" hidden="false" customHeight="false" outlineLevel="0" collapsed="false">
      <c r="A990" s="0" t="n">
        <v>19</v>
      </c>
      <c r="B990" s="15"/>
      <c r="C990" s="15" t="n">
        <f aca="false">SUMIF($A$3:$A$970,$A990,$C$3:$C$970)/COUNTIF($A$3:$A$970,$A990)</f>
        <v>287.326666666667</v>
      </c>
      <c r="D990" s="47" t="n">
        <f aca="true">STDEV(OFFSET($A$2,MATCH($A990,$A$3:$A$970,0),3):OFFSET($A$2,MATCH($A990+1,$A$3:$A$970,0)-1,3))*SQRT(trade_day)</f>
        <v>12.4552843118208</v>
      </c>
      <c r="E990" s="47" t="n">
        <f aca="false">SUMIF($A$3:$A$970,$A990,$E$3:$E$970)/COUNTIF($A$3:$A$970,$A990)</f>
        <v>9.78267424117912</v>
      </c>
      <c r="F990" s="0" t="n">
        <v>19</v>
      </c>
      <c r="G990" s="111" t="n">
        <f aca="false">SUMIF($A$3:$A$970,$F990,G$3:G$970)/COUNTIF($A$3:$A$970,$F990)</f>
        <v>0</v>
      </c>
      <c r="H990" s="111" t="n">
        <f aca="false">SUMIF($A$3:$A$970,$F990,H$3:H$970)/COUNTIF($A$3:$A$970,$F990)</f>
        <v>0.465238095238095</v>
      </c>
      <c r="I990" s="111" t="n">
        <f aca="false">SUMIF($A$3:$A$970,$F990,I$3:I$970)/COUNTIF($A$3:$A$970,$F990)</f>
        <v>1.22</v>
      </c>
      <c r="J990" s="111" t="n">
        <f aca="false">SUMIF($A$3:$A$970,$F990,J$3:J$970)/COUNTIF($A$3:$A$970,$F990)</f>
        <v>2.62619047619048</v>
      </c>
      <c r="K990" s="111" t="n">
        <f aca="false">SUMIF($A$3:$A$970,$F990,K$3:K$970)/COUNTIF($A$3:$A$970,$F990)</f>
        <v>4.29285714285714</v>
      </c>
      <c r="L990" s="111" t="n">
        <f aca="false">SUMIF($A$3:$A$970,$F990,L$3:L$970)/COUNTIF($A$3:$A$970,$F990)</f>
        <v>8.1452380952381</v>
      </c>
      <c r="M990" s="111" t="n">
        <f aca="false">SUMIF($A$3:$A$970,$F990,M$3:M$970)/COUNTIF($A$3:$A$970,$F990)</f>
        <v>267.326666666667</v>
      </c>
      <c r="N990" s="111" t="n">
        <f aca="false">SUMIF($A$3:$A$970,$F990,N$3:N$970)/COUNTIF($A$3:$A$970,$F990)</f>
        <v>262.791904761905</v>
      </c>
      <c r="O990" s="111" t="n">
        <f aca="false">SUMIF($A$3:$A$970,$F990,O$3:O$970)/COUNTIF($A$3:$A$970,$F990)</f>
        <v>258.546666666667</v>
      </c>
      <c r="P990" s="111" t="n">
        <f aca="false">SUMIF($A$3:$A$970,$F990,P$3:P$970)/COUNTIF($A$3:$A$970,$F990)</f>
        <v>254.952857142857</v>
      </c>
      <c r="Q990" s="111" t="n">
        <f aca="false">SUMIF($A$3:$A$970,$F990,Q$3:Q$970)/COUNTIF($A$3:$A$970,$F990)</f>
        <v>251.619523809524</v>
      </c>
      <c r="R990" s="111" t="n">
        <f aca="false">SUMIF($A$3:$A$970,$F990,R$3:R$970)/COUNTIF($A$3:$A$970,$F990)</f>
        <v>245.471904761905</v>
      </c>
      <c r="S990" s="111" t="n">
        <f aca="false">SUMIF($A$3:$A$970,$F990,S$3:S$970)/COUNTIF($A$3:$A$970,$F990)</f>
        <v>220.097139047619</v>
      </c>
      <c r="T990" s="0" t="n">
        <v>19</v>
      </c>
      <c r="V990" s="15" t="n">
        <f aca="false">SUMIF($T$3:$T$970,$T990,$V$3:$V$970)/COUNTIF($T$3:$T$970,$T990)</f>
        <v>114.817858402727</v>
      </c>
      <c r="W990" s="47" t="e">
        <f aca="true">CORREL(OFFSET($A$2,MATCH($A990,$A$259:$A$970,0),4):OFFSET($A$2,MATCH($A990+1,$A$259:$A$970,0)-1,4),OFFSET($T$2,MATCH($T990,$T$259:$T$970,0),3):OFFSET($T$2,MATCH($T990+1,$T$259:$T$970,0)-1,3))</f>
        <v>#VALUE!</v>
      </c>
      <c r="X990" s="47" t="n">
        <f aca="true">CORREL(OFFSET($A$2,MATCH($A990,$A$259:$A$970,0),2):OFFSET($A$2,MATCH($A990+1,$A$259:$A$970,0)-1,2),OFFSET($T$2,MATCH($T990,$T$259:$T$970,0),1):OFFSET($T$2,MATCH($T990+1,$T$259:$T$970,0)-1,1))</f>
        <v>0.130580312733468</v>
      </c>
      <c r="Y990" s="0" t="n">
        <f aca="false">A990</f>
        <v>19</v>
      </c>
      <c r="Z990" s="103" t="n">
        <f aca="false">IF(Z$1="P",MAX(0,Z$2-$C990),IF(Z$1="C",MAX(0,$C990-Z$2)))</f>
        <v>0</v>
      </c>
      <c r="AA990" s="103" t="n">
        <f aca="false">IF(AA$1="P",MAX(0,AA$2-$C990),IF(AA$1="C",MAX(0,$C990-AA$2)))</f>
        <v>0</v>
      </c>
      <c r="AB990" s="103" t="n">
        <f aca="false">IF(AB$1="P",MAX(0,AB$2-$C990),IF(AB$1="C",MAX(0,$C990-AB$2)))</f>
        <v>0</v>
      </c>
      <c r="AC990" s="103" t="n">
        <f aca="false">IF(AC$1="P",MAX(0,AC$2-$C990),IF(AC$1="C",MAX(0,$C990-AC$2)))</f>
        <v>0</v>
      </c>
      <c r="AD990" s="103" t="n">
        <f aca="false">IF(AD$1="P",MAX(0,AD$2-$C990),IF(AD$1="C",MAX(0,$C990-AD$2)))</f>
        <v>0</v>
      </c>
      <c r="AE990" s="103" t="n">
        <f aca="false">IF(AE$1="P",MAX(0,AE$2-$C990),IF(AE$1="C",MAX(0,$C990-AE$2)))</f>
        <v>0</v>
      </c>
      <c r="AF990" s="103" t="n">
        <f aca="false">IF(AF$1="P",MAX(0,AF$2-$C990),IF(AF$1="C",MAX(0,$C990-AF$2)))</f>
        <v>267.326666666667</v>
      </c>
      <c r="AG990" s="103" t="n">
        <f aca="false">IF(AG$1="P",MAX(0,AG$2-$C990),IF(AG$1="C",MAX(0,$C990-AG$2)))</f>
        <v>262.326666666667</v>
      </c>
      <c r="AH990" s="103" t="n">
        <f aca="false">IF(AH$1="P",MAX(0,AH$2-$C990),IF(AH$1="C",MAX(0,$C990-AH$2)))</f>
        <v>257.326666666667</v>
      </c>
      <c r="AI990" s="103" t="n">
        <f aca="false">IF(AI$1="P",MAX(0,AI$2-$C990),IF(AI$1="C",MAX(0,$C990-AI$2)))</f>
        <v>252.326666666667</v>
      </c>
      <c r="AJ990" s="103" t="n">
        <f aca="false">IF(AJ$1="P",MAX(0,AJ$2-$C990),IF(AJ$1="C",MAX(0,$C990-AJ$2)))</f>
        <v>247.326666666667</v>
      </c>
      <c r="AK990" s="103" t="n">
        <f aca="false">IF(AK$1="P",MAX(0,AK$2-$C990),IF(AK$1="C",MAX(0,$C990-AK$2)))</f>
        <v>237.326666666667</v>
      </c>
    </row>
    <row r="991" customFormat="false" ht="12.75" hidden="false" customHeight="false" outlineLevel="0" collapsed="false">
      <c r="A991" s="0" t="n">
        <v>20</v>
      </c>
      <c r="B991" s="15"/>
      <c r="C991" s="15" t="n">
        <f aca="false">SUMIF($A$3:$A$970,$A991,$C$3:$C$970)/COUNTIF($A$3:$A$970,$A991)</f>
        <v>73.745</v>
      </c>
      <c r="D991" s="47" t="n">
        <f aca="true">STDEV(OFFSET($A$2,MATCH($A991,$A$3:$A$970,0),3):OFFSET($A$2,MATCH($A991+1,$A$3:$A$970,0)-1,3))*SQRT(trade_day)</f>
        <v>10.5206405223178</v>
      </c>
      <c r="E991" s="47" t="n">
        <f aca="false">SUMIF($A$3:$A$970,$A991,$E$3:$E$970)/COUNTIF($A$3:$A$970,$A991)</f>
        <v>12.6521926033897</v>
      </c>
      <c r="F991" s="0" t="n">
        <v>20</v>
      </c>
      <c r="G991" s="111" t="n">
        <f aca="false">SUMIF($A$3:$A$970,$F991,G$3:G$970)/COUNTIF($A$3:$A$970,$F991)</f>
        <v>0</v>
      </c>
      <c r="H991" s="111" t="n">
        <f aca="false">SUMIF($A$3:$A$970,$F991,H$3:H$970)/COUNTIF($A$3:$A$970,$F991)</f>
        <v>0</v>
      </c>
      <c r="I991" s="111" t="n">
        <f aca="false">SUMIF($A$3:$A$970,$F991,I$3:I$970)/COUNTIF($A$3:$A$970,$F991)</f>
        <v>0.109090909090909</v>
      </c>
      <c r="J991" s="111" t="n">
        <f aca="false">SUMIF($A$3:$A$970,$F991,J$3:J$970)/COUNTIF($A$3:$A$970,$F991)</f>
        <v>0.755454545454545</v>
      </c>
      <c r="K991" s="111" t="n">
        <f aca="false">SUMIF($A$3:$A$970,$F991,K$3:K$970)/COUNTIF($A$3:$A$970,$F991)</f>
        <v>1.81409090909091</v>
      </c>
      <c r="L991" s="111" t="n">
        <f aca="false">SUMIF($A$3:$A$970,$F991,L$3:L$970)/COUNTIF($A$3:$A$970,$F991)</f>
        <v>7.64136363636364</v>
      </c>
      <c r="M991" s="111" t="n">
        <f aca="false">SUMIF($A$3:$A$970,$F991,M$3:M$970)/COUNTIF($A$3:$A$970,$F991)</f>
        <v>53.745</v>
      </c>
      <c r="N991" s="111" t="n">
        <f aca="false">SUMIF($A$3:$A$970,$F991,N$3:N$970)/COUNTIF($A$3:$A$970,$F991)</f>
        <v>48.745</v>
      </c>
      <c r="O991" s="111" t="n">
        <f aca="false">SUMIF($A$3:$A$970,$F991,O$3:O$970)/COUNTIF($A$3:$A$970,$F991)</f>
        <v>43.8540909090909</v>
      </c>
      <c r="P991" s="111" t="n">
        <f aca="false">SUMIF($A$3:$A$970,$F991,P$3:P$970)/COUNTIF($A$3:$A$970,$F991)</f>
        <v>39.5004545454545</v>
      </c>
      <c r="Q991" s="111" t="n">
        <f aca="false">SUMIF($A$3:$A$970,$F991,Q$3:Q$970)/COUNTIF($A$3:$A$970,$F991)</f>
        <v>35.5590909090909</v>
      </c>
      <c r="R991" s="111" t="n">
        <f aca="false">SUMIF($A$3:$A$970,$F991,R$3:R$970)/COUNTIF($A$3:$A$970,$F991)</f>
        <v>31.3863636363636</v>
      </c>
      <c r="S991" s="111" t="n">
        <f aca="false">SUMIF($A$3:$A$970,$F991,S$3:S$970)/COUNTIF($A$3:$A$970,$F991)</f>
        <v>20.7954527272727</v>
      </c>
      <c r="T991" s="0" t="n">
        <v>20</v>
      </c>
      <c r="V991" s="15" t="n">
        <f aca="false">SUMIF($T$3:$T$970,$T991,$V$3:$V$970)/COUNTIF($T$3:$T$970,$T991)</f>
        <v>27.0795980769092</v>
      </c>
      <c r="W991" s="47" t="e">
        <f aca="true">CORREL(OFFSET($A$2,MATCH($A991,$A$259:$A$970,0),4):OFFSET($A$2,MATCH($A991+1,$A$259:$A$970,0)-1,4),OFFSET($T$2,MATCH($T991,$T$259:$T$970,0),3):OFFSET($T$2,MATCH($T991+1,$T$259:$T$970,0)-1,3))</f>
        <v>#VALUE!</v>
      </c>
      <c r="X991" s="47" t="n">
        <f aca="true">CORREL(OFFSET($A$2,MATCH($A991,$A$259:$A$970,0),2):OFFSET($A$2,MATCH($A991+1,$A$259:$A$970,0)-1,2),OFFSET($T$2,MATCH($T991,$T$259:$T$970,0),1):OFFSET($T$2,MATCH($T991+1,$T$259:$T$970,0)-1,1))</f>
        <v>0.0917804879354959</v>
      </c>
      <c r="Y991" s="0" t="n">
        <f aca="false">A991</f>
        <v>20</v>
      </c>
      <c r="Z991" s="103" t="n">
        <f aca="false">IF(Z$1="P",MAX(0,Z$2-$C991),IF(Z$1="C",MAX(0,$C991-Z$2)))</f>
        <v>0</v>
      </c>
      <c r="AA991" s="103" t="n">
        <f aca="false">IF(AA$1="P",MAX(0,AA$2-$C991),IF(AA$1="C",MAX(0,$C991-AA$2)))</f>
        <v>0</v>
      </c>
      <c r="AB991" s="103" t="n">
        <f aca="false">IF(AB$1="P",MAX(0,AB$2-$C991),IF(AB$1="C",MAX(0,$C991-AB$2)))</f>
        <v>0</v>
      </c>
      <c r="AC991" s="103" t="n">
        <f aca="false">IF(AC$1="P",MAX(0,AC$2-$C991),IF(AC$1="C",MAX(0,$C991-AC$2)))</f>
        <v>0</v>
      </c>
      <c r="AD991" s="103" t="n">
        <f aca="false">IF(AD$1="P",MAX(0,AD$2-$C991),IF(AD$1="C",MAX(0,$C991-AD$2)))</f>
        <v>0</v>
      </c>
      <c r="AE991" s="103" t="n">
        <f aca="false">IF(AE$1="P",MAX(0,AE$2-$C991),IF(AE$1="C",MAX(0,$C991-AE$2)))</f>
        <v>0</v>
      </c>
      <c r="AF991" s="103" t="n">
        <f aca="false">IF(AF$1="P",MAX(0,AF$2-$C991),IF(AF$1="C",MAX(0,$C991-AF$2)))</f>
        <v>53.745</v>
      </c>
      <c r="AG991" s="103" t="n">
        <f aca="false">IF(AG$1="P",MAX(0,AG$2-$C991),IF(AG$1="C",MAX(0,$C991-AG$2)))</f>
        <v>48.745</v>
      </c>
      <c r="AH991" s="103" t="n">
        <f aca="false">IF(AH$1="P",MAX(0,AH$2-$C991),IF(AH$1="C",MAX(0,$C991-AH$2)))</f>
        <v>43.745</v>
      </c>
      <c r="AI991" s="103" t="n">
        <f aca="false">IF(AI$1="P",MAX(0,AI$2-$C991),IF(AI$1="C",MAX(0,$C991-AI$2)))</f>
        <v>38.745</v>
      </c>
      <c r="AJ991" s="103" t="n">
        <f aca="false">IF(AJ$1="P",MAX(0,AJ$2-$C991),IF(AJ$1="C",MAX(0,$C991-AJ$2)))</f>
        <v>33.745</v>
      </c>
      <c r="AK991" s="103" t="n">
        <f aca="false">IF(AK$1="P",MAX(0,AK$2-$C991),IF(AK$1="C",MAX(0,$C991-AK$2)))</f>
        <v>23.745</v>
      </c>
    </row>
    <row r="992" customFormat="false" ht="12.75" hidden="false" customHeight="false" outlineLevel="0" collapsed="false">
      <c r="A992" s="0" t="n">
        <v>21</v>
      </c>
      <c r="B992" s="15"/>
      <c r="C992" s="15" t="n">
        <f aca="false">SUMIF($A$3:$A$970,$A992,$C$3:$C$970)/COUNTIF($A$3:$A$970,$A992)</f>
        <v>21.04</v>
      </c>
      <c r="D992" s="47" t="n">
        <f aca="true">STDEV(OFFSET($A$2,MATCH($A992,$A$3:$A$970,0),3):OFFSET($A$2,MATCH($A992+1,$A$3:$A$970,0)-1,3))*SQRT(trade_day)</f>
        <v>2.02735552137861</v>
      </c>
      <c r="E992" s="47" t="n">
        <f aca="false">SUMIF($A$3:$A$970,$A992,$E$3:$E$970)/COUNTIF($A$3:$A$970,$A992)</f>
        <v>2.24303860409387</v>
      </c>
      <c r="F992" s="0" t="n">
        <v>21</v>
      </c>
      <c r="G992" s="110" t="n">
        <f aca="false">SUMIF($A$3:$A$970,$F992,G$3:G$970)/COUNTIF($A$3:$A$970,$F992)</f>
        <v>1.36571428571429</v>
      </c>
      <c r="H992" s="110" t="n">
        <f aca="false">SUMIF($A$3:$A$970,$F992,H$3:H$970)/COUNTIF($A$3:$A$970,$F992)</f>
        <v>4.66285714285714</v>
      </c>
      <c r="I992" s="110" t="n">
        <f aca="false">SUMIF($A$3:$A$970,$F992,I$3:I$970)/COUNTIF($A$3:$A$970,$F992)</f>
        <v>8.96</v>
      </c>
      <c r="J992" s="110" t="n">
        <f aca="false">SUMIF($A$3:$A$970,$F992,J$3:J$970)/COUNTIF($A$3:$A$970,$F992)</f>
        <v>13.96</v>
      </c>
      <c r="K992" s="110" t="n">
        <f aca="false">SUMIF($A$3:$A$970,$F992,K$3:K$970)/COUNTIF($A$3:$A$970,$F992)</f>
        <v>18.96</v>
      </c>
      <c r="L992" s="110" t="n">
        <f aca="false">SUMIF($A$3:$A$970,$F992,L$3:L$970)/COUNTIF($A$3:$A$970,$F992)</f>
        <v>28.96</v>
      </c>
      <c r="M992" s="110" t="n">
        <f aca="false">SUMIF($A$3:$A$970,$F992,M$3:M$970)/COUNTIF($A$3:$A$970,$F992)</f>
        <v>2.40571428571429</v>
      </c>
      <c r="N992" s="110" t="n">
        <f aca="false">SUMIF($A$3:$A$970,$F992,N$3:N$970)/COUNTIF($A$3:$A$970,$F992)</f>
        <v>0.702857142857143</v>
      </c>
      <c r="O992" s="110" t="n">
        <f aca="false">SUMIF($A$3:$A$970,$F992,O$3:O$970)/COUNTIF($A$3:$A$970,$F992)</f>
        <v>0</v>
      </c>
      <c r="P992" s="110" t="n">
        <f aca="false">SUMIF($A$3:$A$970,$F992,P$3:P$970)/COUNTIF($A$3:$A$970,$F992)</f>
        <v>0</v>
      </c>
      <c r="Q992" s="110" t="n">
        <f aca="false">SUMIF($A$3:$A$970,$F992,Q$3:Q$970)/COUNTIF($A$3:$A$970,$F992)</f>
        <v>0</v>
      </c>
      <c r="R992" s="110" t="n">
        <f aca="false">SUMIF($A$3:$A$970,$F992,R$3:R$970)/COUNTIF($A$3:$A$970,$F992)</f>
        <v>0</v>
      </c>
      <c r="S992" s="110" t="n">
        <f aca="false">SUMIF($A$3:$A$970,$F992,S$3:S$970)/COUNTIF($A$3:$A$970,$F992)</f>
        <v>0</v>
      </c>
      <c r="T992" s="0" t="n">
        <v>21</v>
      </c>
      <c r="V992" s="15" t="n">
        <f aca="false">SUMIF($T$3:$T$970,$T992,$V$3:$V$970)/COUNTIF($T$3:$T$970,$T992)</f>
        <v>8.16277067179854</v>
      </c>
      <c r="W992" s="47" t="e">
        <f aca="true">CORREL(OFFSET($A$2,MATCH($A992,$A$259:$A$970,0),4):OFFSET($A$2,MATCH($A992+1,$A$259:$A$970,0)-1,4),OFFSET($T$2,MATCH($T992,$T$259:$T$970,0),3):OFFSET($T$2,MATCH($T992+1,$T$259:$T$970,0)-1,3))</f>
        <v>#VALUE!</v>
      </c>
      <c r="X992" s="47" t="n">
        <f aca="true">CORREL(OFFSET($A$2,MATCH($A992,$A$259:$A$970,0),2):OFFSET($A$2,MATCH($A992+1,$A$259:$A$970,0)-1,2),OFFSET($T$2,MATCH($T992,$T$259:$T$970,0),1):OFFSET($T$2,MATCH($T992+1,$T$259:$T$970,0)-1,1))</f>
        <v>-0.0221554911497011</v>
      </c>
      <c r="Y992" s="0" t="n">
        <f aca="false">A992</f>
        <v>21</v>
      </c>
      <c r="Z992" s="103" t="n">
        <f aca="false">IF(Z$1="P",MAX(0,Z$2-$C992),IF(Z$1="C",MAX(0,$C992-Z$2)))</f>
        <v>0</v>
      </c>
      <c r="AA992" s="103" t="n">
        <f aca="false">IF(AA$1="P",MAX(0,AA$2-$C992),IF(AA$1="C",MAX(0,$C992-AA$2)))</f>
        <v>3.96</v>
      </c>
      <c r="AB992" s="103" t="n">
        <f aca="false">IF(AB$1="P",MAX(0,AB$2-$C992),IF(AB$1="C",MAX(0,$C992-AB$2)))</f>
        <v>8.96</v>
      </c>
      <c r="AC992" s="103" t="n">
        <f aca="false">IF(AC$1="P",MAX(0,AC$2-$C992),IF(AC$1="C",MAX(0,$C992-AC$2)))</f>
        <v>13.96</v>
      </c>
      <c r="AD992" s="103" t="n">
        <f aca="false">IF(AD$1="P",MAX(0,AD$2-$C992),IF(AD$1="C",MAX(0,$C992-AD$2)))</f>
        <v>18.96</v>
      </c>
      <c r="AE992" s="103" t="n">
        <f aca="false">IF(AE$1="P",MAX(0,AE$2-$C992),IF(AE$1="C",MAX(0,$C992-AE$2)))</f>
        <v>28.96</v>
      </c>
      <c r="AF992" s="103" t="n">
        <f aca="false">IF(AF$1="P",MAX(0,AF$2-$C992),IF(AF$1="C",MAX(0,$C992-AF$2)))</f>
        <v>1.04</v>
      </c>
      <c r="AG992" s="103" t="n">
        <f aca="false">IF(AG$1="P",MAX(0,AG$2-$C992),IF(AG$1="C",MAX(0,$C992-AG$2)))</f>
        <v>0</v>
      </c>
      <c r="AH992" s="103" t="n">
        <f aca="false">IF(AH$1="P",MAX(0,AH$2-$C992),IF(AH$1="C",MAX(0,$C992-AH$2)))</f>
        <v>0</v>
      </c>
      <c r="AI992" s="103" t="n">
        <f aca="false">IF(AI$1="P",MAX(0,AI$2-$C992),IF(AI$1="C",MAX(0,$C992-AI$2)))</f>
        <v>0</v>
      </c>
      <c r="AJ992" s="103" t="n">
        <f aca="false">IF(AJ$1="P",MAX(0,AJ$2-$C992),IF(AJ$1="C",MAX(0,$C992-AJ$2)))</f>
        <v>0</v>
      </c>
      <c r="AK992" s="103" t="n">
        <f aca="false">IF(AK$1="P",MAX(0,AK$2-$C992),IF(AK$1="C",MAX(0,$C992-AK$2)))</f>
        <v>0</v>
      </c>
    </row>
    <row r="993" customFormat="false" ht="12.75" hidden="false" customHeight="false" outlineLevel="0" collapsed="false">
      <c r="A993" s="0" t="n">
        <v>22</v>
      </c>
      <c r="B993" s="15"/>
      <c r="C993" s="15" t="n">
        <f aca="false">SUMIF($A$3:$A$970,$A993,$C$3:$C$970)/COUNTIF($A$3:$A$970,$A993)</f>
        <v>21.4276190476191</v>
      </c>
      <c r="D993" s="47" t="n">
        <f aca="true">STDEV(OFFSET($A$2,MATCH($A993,$A$3:$A$970,0),3):OFFSET($A$2,MATCH($A993+1,$A$3:$A$970,0)-1,3))*SQRT(trade_day)</f>
        <v>2.0483704571972</v>
      </c>
      <c r="E993" s="47" t="n">
        <f aca="false">SUMIF($A$3:$A$970,$A993,$E$3:$E$970)/COUNTIF($A$3:$A$970,$A993)</f>
        <v>2.12010566301295</v>
      </c>
      <c r="F993" s="0" t="n">
        <v>22</v>
      </c>
      <c r="G993" s="110" t="n">
        <f aca="false">SUMIF($A$3:$A$970,$F993,G$3:G$970)/COUNTIF($A$3:$A$970,$F993)</f>
        <v>0.636666666666667</v>
      </c>
      <c r="H993" s="110" t="n">
        <f aca="false">SUMIF($A$3:$A$970,$F993,H$3:H$970)/COUNTIF($A$3:$A$970,$F993)</f>
        <v>3.79</v>
      </c>
      <c r="I993" s="110" t="n">
        <f aca="false">SUMIF($A$3:$A$970,$F993,I$3:I$970)/COUNTIF($A$3:$A$970,$F993)</f>
        <v>8.57238095238095</v>
      </c>
      <c r="J993" s="110" t="n">
        <f aca="false">SUMIF($A$3:$A$970,$F993,J$3:J$970)/COUNTIF($A$3:$A$970,$F993)</f>
        <v>13.572380952381</v>
      </c>
      <c r="K993" s="110" t="n">
        <f aca="false">SUMIF($A$3:$A$970,$F993,K$3:K$970)/COUNTIF($A$3:$A$970,$F993)</f>
        <v>18.572380952381</v>
      </c>
      <c r="L993" s="110" t="n">
        <f aca="false">SUMIF($A$3:$A$970,$F993,L$3:L$970)/COUNTIF($A$3:$A$970,$F993)</f>
        <v>28.572380952381</v>
      </c>
      <c r="M993" s="110" t="n">
        <f aca="false">SUMIF($A$3:$A$970,$F993,M$3:M$970)/COUNTIF($A$3:$A$970,$F993)</f>
        <v>2.06428571428571</v>
      </c>
      <c r="N993" s="110" t="n">
        <f aca="false">SUMIF($A$3:$A$970,$F993,N$3:N$970)/COUNTIF($A$3:$A$970,$F993)</f>
        <v>0.217619047619048</v>
      </c>
      <c r="O993" s="110" t="n">
        <f aca="false">SUMIF($A$3:$A$970,$F993,O$3:O$970)/COUNTIF($A$3:$A$970,$F993)</f>
        <v>0</v>
      </c>
      <c r="P993" s="110" t="n">
        <f aca="false">SUMIF($A$3:$A$970,$F993,P$3:P$970)/COUNTIF($A$3:$A$970,$F993)</f>
        <v>0</v>
      </c>
      <c r="Q993" s="110" t="n">
        <f aca="false">SUMIF($A$3:$A$970,$F993,Q$3:Q$970)/COUNTIF($A$3:$A$970,$F993)</f>
        <v>0</v>
      </c>
      <c r="R993" s="110" t="n">
        <f aca="false">SUMIF($A$3:$A$970,$F993,R$3:R$970)/COUNTIF($A$3:$A$970,$F993)</f>
        <v>0</v>
      </c>
      <c r="S993" s="110" t="n">
        <f aca="false">SUMIF($A$3:$A$970,$F993,S$3:S$970)/COUNTIF($A$3:$A$970,$F993)</f>
        <v>0</v>
      </c>
      <c r="T993" s="0" t="n">
        <v>22</v>
      </c>
      <c r="V993" s="15" t="n">
        <f aca="false">SUMIF($T$3:$T$970,$T993,$V$3:$V$970)/COUNTIF($T$3:$T$970,$T993)</f>
        <v>7.91048154316634</v>
      </c>
      <c r="W993" s="47" t="e">
        <f aca="true">CORREL(OFFSET($A$2,MATCH($A993,$A$259:$A$970,0),4):OFFSET($A$2,MATCH($A993+1,$A$259:$A$970,0)-1,4),OFFSET($T$2,MATCH($T993,$T$259:$T$970,0),3):OFFSET($T$2,MATCH($T993+1,$T$259:$T$970,0)-1,3))</f>
        <v>#VALUE!</v>
      </c>
      <c r="X993" s="47" t="n">
        <f aca="true">CORREL(OFFSET($A$2,MATCH($A993,$A$259:$A$970,0),2):OFFSET($A$2,MATCH($A993+1,$A$259:$A$970,0)-1,2),OFFSET($T$2,MATCH($T993,$T$259:$T$970,0),1):OFFSET($T$2,MATCH($T993+1,$T$259:$T$970,0)-1,1))</f>
        <v>0.619893415626798</v>
      </c>
      <c r="Y993" s="0" t="n">
        <f aca="false">A993</f>
        <v>22</v>
      </c>
      <c r="Z993" s="103" t="n">
        <f aca="false">IF(Z$1="P",MAX(0,Z$2-$C993),IF(Z$1="C",MAX(0,$C993-Z$2)))</f>
        <v>0</v>
      </c>
      <c r="AA993" s="103" t="n">
        <f aca="false">IF(AA$1="P",MAX(0,AA$2-$C993),IF(AA$1="C",MAX(0,$C993-AA$2)))</f>
        <v>3.57238095238095</v>
      </c>
      <c r="AB993" s="103" t="n">
        <f aca="false">IF(AB$1="P",MAX(0,AB$2-$C993),IF(AB$1="C",MAX(0,$C993-AB$2)))</f>
        <v>8.57238095238095</v>
      </c>
      <c r="AC993" s="103" t="n">
        <f aca="false">IF(AC$1="P",MAX(0,AC$2-$C993),IF(AC$1="C",MAX(0,$C993-AC$2)))</f>
        <v>13.572380952381</v>
      </c>
      <c r="AD993" s="103" t="n">
        <f aca="false">IF(AD$1="P",MAX(0,AD$2-$C993),IF(AD$1="C",MAX(0,$C993-AD$2)))</f>
        <v>18.572380952381</v>
      </c>
      <c r="AE993" s="103" t="n">
        <f aca="false">IF(AE$1="P",MAX(0,AE$2-$C993),IF(AE$1="C",MAX(0,$C993-AE$2)))</f>
        <v>28.572380952381</v>
      </c>
      <c r="AF993" s="103" t="n">
        <f aca="false">IF(AF$1="P",MAX(0,AF$2-$C993),IF(AF$1="C",MAX(0,$C993-AF$2)))</f>
        <v>1.42761904761905</v>
      </c>
      <c r="AG993" s="103" t="n">
        <f aca="false">IF(AG$1="P",MAX(0,AG$2-$C993),IF(AG$1="C",MAX(0,$C993-AG$2)))</f>
        <v>0</v>
      </c>
      <c r="AH993" s="103" t="n">
        <f aca="false">IF(AH$1="P",MAX(0,AH$2-$C993),IF(AH$1="C",MAX(0,$C993-AH$2)))</f>
        <v>0</v>
      </c>
      <c r="AI993" s="103" t="n">
        <f aca="false">IF(AI$1="P",MAX(0,AI$2-$C993),IF(AI$1="C",MAX(0,$C993-AI$2)))</f>
        <v>0</v>
      </c>
      <c r="AJ993" s="103" t="n">
        <f aca="false">IF(AJ$1="P",MAX(0,AJ$2-$C993),IF(AJ$1="C",MAX(0,$C993-AJ$2)))</f>
        <v>0</v>
      </c>
      <c r="AK993" s="103" t="n">
        <f aca="false">IF(AK$1="P",MAX(0,AK$2-$C993),IF(AK$1="C",MAX(0,$C993-AK$2)))</f>
        <v>0</v>
      </c>
    </row>
    <row r="994" customFormat="false" ht="12.75" hidden="false" customHeight="false" outlineLevel="0" collapsed="false">
      <c r="A994" s="0" t="n">
        <v>23</v>
      </c>
      <c r="B994" s="15"/>
      <c r="C994" s="15" t="n">
        <f aca="false">SUMIF($A$3:$A$970,$A994,$C$3:$C$970)/COUNTIF($A$3:$A$970,$A994)</f>
        <v>21.461</v>
      </c>
      <c r="D994" s="47" t="n">
        <f aca="true">STDEV(OFFSET($A$2,MATCH($A994,$A$3:$A$970,0),3):OFFSET($A$2,MATCH($A994+1,$A$3:$A$970,0)-1,3))*SQRT(trade_day)</f>
        <v>2.26359756334462</v>
      </c>
      <c r="E994" s="47" t="n">
        <f aca="false">SUMIF($A$3:$A$970,$A994,$E$3:$E$970)/COUNTIF($A$3:$A$970,$A994)</f>
        <v>1.83271715630029</v>
      </c>
      <c r="F994" s="0" t="n">
        <v>23</v>
      </c>
      <c r="G994" s="110" t="n">
        <f aca="false">SUMIF($A$3:$A$970,$F994,G$3:G$970)/COUNTIF($A$3:$A$970,$F994)</f>
        <v>0.8235</v>
      </c>
      <c r="H994" s="110" t="n">
        <f aca="false">SUMIF($A$3:$A$970,$F994,H$3:H$970)/COUNTIF($A$3:$A$970,$F994)</f>
        <v>3.877</v>
      </c>
      <c r="I994" s="110" t="n">
        <f aca="false">SUMIF($A$3:$A$970,$F994,I$3:I$970)/COUNTIF($A$3:$A$970,$F994)</f>
        <v>8.539</v>
      </c>
      <c r="J994" s="110" t="n">
        <f aca="false">SUMIF($A$3:$A$970,$F994,J$3:J$970)/COUNTIF($A$3:$A$970,$F994)</f>
        <v>13.539</v>
      </c>
      <c r="K994" s="110" t="n">
        <f aca="false">SUMIF($A$3:$A$970,$F994,K$3:K$970)/COUNTIF($A$3:$A$970,$F994)</f>
        <v>18.539</v>
      </c>
      <c r="L994" s="110" t="n">
        <f aca="false">SUMIF($A$3:$A$970,$F994,L$3:L$970)/COUNTIF($A$3:$A$970,$F994)</f>
        <v>28.539</v>
      </c>
      <c r="M994" s="110" t="n">
        <f aca="false">SUMIF($A$3:$A$970,$F994,M$3:M$970)/COUNTIF($A$3:$A$970,$F994)</f>
        <v>2.2845</v>
      </c>
      <c r="N994" s="110" t="n">
        <f aca="false">SUMIF($A$3:$A$970,$F994,N$3:N$970)/COUNTIF($A$3:$A$970,$F994)</f>
        <v>0.338</v>
      </c>
      <c r="O994" s="110" t="n">
        <f aca="false">SUMIF($A$3:$A$970,$F994,O$3:O$970)/COUNTIF($A$3:$A$970,$F994)</f>
        <v>0</v>
      </c>
      <c r="P994" s="110" t="n">
        <f aca="false">SUMIF($A$3:$A$970,$F994,P$3:P$970)/COUNTIF($A$3:$A$970,$F994)</f>
        <v>0</v>
      </c>
      <c r="Q994" s="110" t="n">
        <f aca="false">SUMIF($A$3:$A$970,$F994,Q$3:Q$970)/COUNTIF($A$3:$A$970,$F994)</f>
        <v>0</v>
      </c>
      <c r="R994" s="110" t="n">
        <f aca="false">SUMIF($A$3:$A$970,$F994,R$3:R$970)/COUNTIF($A$3:$A$970,$F994)</f>
        <v>0</v>
      </c>
      <c r="S994" s="110" t="n">
        <f aca="false">SUMIF($A$3:$A$970,$F994,S$3:S$970)/COUNTIF($A$3:$A$970,$F994)</f>
        <v>0</v>
      </c>
      <c r="T994" s="0" t="n">
        <v>23</v>
      </c>
      <c r="V994" s="15" t="n">
        <f aca="false">SUMIF($T$3:$T$970,$T994,$V$3:$V$970)/COUNTIF($T$3:$T$970,$T994)</f>
        <v>9.00121535578001</v>
      </c>
      <c r="W994" s="47" t="e">
        <f aca="true">CORREL(OFFSET($A$2,MATCH($A994,$A$259:$A$970,0),4):OFFSET($A$2,MATCH($A994+1,$A$259:$A$970,0)-1,4),OFFSET($T$2,MATCH($T994,$T$259:$T$970,0),3):OFFSET($T$2,MATCH($T994+1,$T$259:$T$970,0)-1,3))</f>
        <v>#VALUE!</v>
      </c>
      <c r="X994" s="47" t="n">
        <f aca="true">CORREL(OFFSET($A$2,MATCH($A994,$A$259:$A$970,0),2):OFFSET($A$2,MATCH($A994+1,$A$259:$A$970,0)-1,2),OFFSET($T$2,MATCH($T994,$T$259:$T$970,0),1):OFFSET($T$2,MATCH($T994+1,$T$259:$T$970,0)-1,1))</f>
        <v>0.444987281256078</v>
      </c>
      <c r="Y994" s="0" t="n">
        <f aca="false">A994</f>
        <v>23</v>
      </c>
      <c r="Z994" s="103" t="n">
        <f aca="false">IF(Z$1="P",MAX(0,Z$2-$C994),IF(Z$1="C",MAX(0,$C994-Z$2)))</f>
        <v>0</v>
      </c>
      <c r="AA994" s="103" t="n">
        <f aca="false">IF(AA$1="P",MAX(0,AA$2-$C994),IF(AA$1="C",MAX(0,$C994-AA$2)))</f>
        <v>3.539</v>
      </c>
      <c r="AB994" s="103" t="n">
        <f aca="false">IF(AB$1="P",MAX(0,AB$2-$C994),IF(AB$1="C",MAX(0,$C994-AB$2)))</f>
        <v>8.539</v>
      </c>
      <c r="AC994" s="103" t="n">
        <f aca="false">IF(AC$1="P",MAX(0,AC$2-$C994),IF(AC$1="C",MAX(0,$C994-AC$2)))</f>
        <v>13.539</v>
      </c>
      <c r="AD994" s="103" t="n">
        <f aca="false">IF(AD$1="P",MAX(0,AD$2-$C994),IF(AD$1="C",MAX(0,$C994-AD$2)))</f>
        <v>18.539</v>
      </c>
      <c r="AE994" s="103" t="n">
        <f aca="false">IF(AE$1="P",MAX(0,AE$2-$C994),IF(AE$1="C",MAX(0,$C994-AE$2)))</f>
        <v>28.539</v>
      </c>
      <c r="AF994" s="103" t="n">
        <f aca="false">IF(AF$1="P",MAX(0,AF$2-$C994),IF(AF$1="C",MAX(0,$C994-AF$2)))</f>
        <v>1.461</v>
      </c>
      <c r="AG994" s="103" t="n">
        <f aca="false">IF(AG$1="P",MAX(0,AG$2-$C994),IF(AG$1="C",MAX(0,$C994-AG$2)))</f>
        <v>0</v>
      </c>
      <c r="AH994" s="103" t="n">
        <f aca="false">IF(AH$1="P",MAX(0,AH$2-$C994),IF(AH$1="C",MAX(0,$C994-AH$2)))</f>
        <v>0</v>
      </c>
      <c r="AI994" s="103" t="n">
        <f aca="false">IF(AI$1="P",MAX(0,AI$2-$C994),IF(AI$1="C",MAX(0,$C994-AI$2)))</f>
        <v>0</v>
      </c>
      <c r="AJ994" s="103" t="n">
        <f aca="false">IF(AJ$1="P",MAX(0,AJ$2-$C994),IF(AJ$1="C",MAX(0,$C994-AJ$2)))</f>
        <v>0</v>
      </c>
      <c r="AK994" s="103" t="n">
        <f aca="false">IF(AK$1="P",MAX(0,AK$2-$C994),IF(AK$1="C",MAX(0,$C994-AK$2)))</f>
        <v>0</v>
      </c>
    </row>
    <row r="995" customFormat="false" ht="12.75" hidden="false" customHeight="false" outlineLevel="0" collapsed="false">
      <c r="A995" s="0" t="n">
        <v>24</v>
      </c>
      <c r="B995" s="15"/>
      <c r="C995" s="15" t="n">
        <f aca="false">SUMIF($A$3:$A$970,$A995,$C$3:$C$970)/COUNTIF($A$3:$A$970,$A995)</f>
        <v>20.9480952380952</v>
      </c>
      <c r="D995" s="47" t="n">
        <f aca="true">STDEV(OFFSET($A$2,MATCH($A995,$A$3:$A$970,0),3):OFFSET($A$2,MATCH($A995+1,$A$3:$A$970,0)-1,3))*SQRT(trade_day)</f>
        <v>2.63505017978486</v>
      </c>
      <c r="E995" s="47" t="n">
        <f aca="false">SUMIF($A$3:$A$970,$A995,$E$3:$E$970)/COUNTIF($A$3:$A$970,$A995)</f>
        <v>2.65533988737799</v>
      </c>
      <c r="F995" s="0" t="n">
        <v>24</v>
      </c>
      <c r="G995" s="110" t="n">
        <f aca="false">SUMIF($A$3:$A$970,$F995,G$3:G$970)/COUNTIF($A$3:$A$970,$F995)</f>
        <v>1.35142857142857</v>
      </c>
      <c r="H995" s="110" t="n">
        <f aca="false">SUMIF($A$3:$A$970,$F995,H$3:H$970)/COUNTIF($A$3:$A$970,$F995)</f>
        <v>4.65952380952381</v>
      </c>
      <c r="I995" s="110" t="n">
        <f aca="false">SUMIF($A$3:$A$970,$F995,I$3:I$970)/COUNTIF($A$3:$A$970,$F995)</f>
        <v>9.08619047619048</v>
      </c>
      <c r="J995" s="110" t="n">
        <f aca="false">SUMIF($A$3:$A$970,$F995,J$3:J$970)/COUNTIF($A$3:$A$970,$F995)</f>
        <v>14.0519047619048</v>
      </c>
      <c r="K995" s="110" t="n">
        <f aca="false">SUMIF($A$3:$A$970,$F995,K$3:K$970)/COUNTIF($A$3:$A$970,$F995)</f>
        <v>19.0519047619048</v>
      </c>
      <c r="L995" s="110" t="n">
        <f aca="false">SUMIF($A$3:$A$970,$F995,L$3:L$970)/COUNTIF($A$3:$A$970,$F995)</f>
        <v>29.0519047619048</v>
      </c>
      <c r="M995" s="110" t="n">
        <f aca="false">SUMIF($A$3:$A$970,$F995,M$3:M$970)/COUNTIF($A$3:$A$970,$F995)</f>
        <v>2.29952380952381</v>
      </c>
      <c r="N995" s="110" t="n">
        <f aca="false">SUMIF($A$3:$A$970,$F995,N$3:N$970)/COUNTIF($A$3:$A$970,$F995)</f>
        <v>0.607619047619048</v>
      </c>
      <c r="O995" s="110" t="n">
        <f aca="false">SUMIF($A$3:$A$970,$F995,O$3:O$970)/COUNTIF($A$3:$A$970,$F995)</f>
        <v>0.0342857142857142</v>
      </c>
      <c r="P995" s="110" t="n">
        <f aca="false">SUMIF($A$3:$A$970,$F995,P$3:P$970)/COUNTIF($A$3:$A$970,$F995)</f>
        <v>0</v>
      </c>
      <c r="Q995" s="110" t="n">
        <f aca="false">SUMIF($A$3:$A$970,$F995,Q$3:Q$970)/COUNTIF($A$3:$A$970,$F995)</f>
        <v>0</v>
      </c>
      <c r="R995" s="110" t="n">
        <f aca="false">SUMIF($A$3:$A$970,$F995,R$3:R$970)/COUNTIF($A$3:$A$970,$F995)</f>
        <v>0</v>
      </c>
      <c r="S995" s="110" t="n">
        <f aca="false">SUMIF($A$3:$A$970,$F995,S$3:S$970)/COUNTIF($A$3:$A$970,$F995)</f>
        <v>0</v>
      </c>
      <c r="T995" s="0" t="n">
        <v>24</v>
      </c>
      <c r="V995" s="15" t="n">
        <f aca="false">SUMIF($T$3:$T$970,$T995,$V$3:$V$970)/COUNTIF($T$3:$T$970,$T995)</f>
        <v>8.8792379554653</v>
      </c>
      <c r="W995" s="47" t="n">
        <f aca="true">CORREL(OFFSET($A$2,MATCH($A995,$A$259:$A$970,0),4):OFFSET($A$2,MATCH($A995+1,$A$259:$A$970,0)-1,4),OFFSET($T$2,MATCH($T995,$T$259:$T$970,0),3):OFFSET($T$2,MATCH($T995+1,$T$259:$T$970,0)-1,3))</f>
        <v>-0.567336156785185</v>
      </c>
      <c r="X995" s="47" t="n">
        <f aca="true">CORREL(OFFSET($A$2,MATCH($A995,$A$259:$A$970,0),2):OFFSET($A$2,MATCH($A995+1,$A$259:$A$970,0)-1,2),OFFSET($T$2,MATCH($T995,$T$259:$T$970,0),1):OFFSET($T$2,MATCH($T995+1,$T$259:$T$970,0)-1,1))</f>
        <v>0.380898146822836</v>
      </c>
      <c r="Y995" s="0" t="n">
        <f aca="false">A995</f>
        <v>24</v>
      </c>
      <c r="Z995" s="103" t="n">
        <f aca="false">IF(Z$1="P",MAX(0,Z$2-$C995),IF(Z$1="C",MAX(0,$C995-Z$2)))</f>
        <v>0</v>
      </c>
      <c r="AA995" s="103" t="n">
        <f aca="false">IF(AA$1="P",MAX(0,AA$2-$C995),IF(AA$1="C",MAX(0,$C995-AA$2)))</f>
        <v>4.05190476190476</v>
      </c>
      <c r="AB995" s="103" t="n">
        <f aca="false">IF(AB$1="P",MAX(0,AB$2-$C995),IF(AB$1="C",MAX(0,$C995-AB$2)))</f>
        <v>9.05190476190476</v>
      </c>
      <c r="AC995" s="103" t="n">
        <f aca="false">IF(AC$1="P",MAX(0,AC$2-$C995),IF(AC$1="C",MAX(0,$C995-AC$2)))</f>
        <v>14.0519047619048</v>
      </c>
      <c r="AD995" s="103" t="n">
        <f aca="false">IF(AD$1="P",MAX(0,AD$2-$C995),IF(AD$1="C",MAX(0,$C995-AD$2)))</f>
        <v>19.0519047619048</v>
      </c>
      <c r="AE995" s="103" t="n">
        <f aca="false">IF(AE$1="P",MAX(0,AE$2-$C995),IF(AE$1="C",MAX(0,$C995-AE$2)))</f>
        <v>29.0519047619048</v>
      </c>
      <c r="AF995" s="103" t="n">
        <f aca="false">IF(AF$1="P",MAX(0,AF$2-$C995),IF(AF$1="C",MAX(0,$C995-AF$2)))</f>
        <v>0.948095238095238</v>
      </c>
      <c r="AG995" s="103" t="n">
        <f aca="false">IF(AG$1="P",MAX(0,AG$2-$C995),IF(AG$1="C",MAX(0,$C995-AG$2)))</f>
        <v>0</v>
      </c>
      <c r="AH995" s="103" t="n">
        <f aca="false">IF(AH$1="P",MAX(0,AH$2-$C995),IF(AH$1="C",MAX(0,$C995-AH$2)))</f>
        <v>0</v>
      </c>
      <c r="AI995" s="103" t="n">
        <f aca="false">IF(AI$1="P",MAX(0,AI$2-$C995),IF(AI$1="C",MAX(0,$C995-AI$2)))</f>
        <v>0</v>
      </c>
      <c r="AJ995" s="103" t="n">
        <f aca="false">IF(AJ$1="P",MAX(0,AJ$2-$C995),IF(AJ$1="C",MAX(0,$C995-AJ$2)))</f>
        <v>0</v>
      </c>
      <c r="AK995" s="103" t="n">
        <f aca="false">IF(AK$1="P",MAX(0,AK$2-$C995),IF(AK$1="C",MAX(0,$C995-AK$2)))</f>
        <v>0</v>
      </c>
    </row>
    <row r="996" customFormat="false" ht="12.75" hidden="false" customHeight="false" outlineLevel="0" collapsed="false">
      <c r="A996" s="0" t="n">
        <v>25</v>
      </c>
      <c r="B996" s="15"/>
      <c r="C996" s="15" t="n">
        <f aca="false">SUMIF($A$3:$A$970,$A996,$C$3:$C$970)/COUNTIF($A$3:$A$970,$A996)</f>
        <v>26.0290476190476</v>
      </c>
      <c r="D996" s="47" t="n">
        <f aca="true">STDEV(OFFSET($A$2,MATCH($A996,$A$3:$A$970,0),3):OFFSET($A$2,MATCH($A996+1,$A$3:$A$970,0)-1,3))*SQRT(trade_day)</f>
        <v>3.18846403158527</v>
      </c>
      <c r="E996" s="47" t="n">
        <f aca="false">SUMIF($A$3:$A$970,$A996,$E$3:$E$970)/COUNTIF($A$3:$A$970,$A996)</f>
        <v>2.7153489956829</v>
      </c>
      <c r="F996" s="0" t="n">
        <v>25</v>
      </c>
      <c r="G996" s="109" t="n">
        <f aca="false">SUMIF($A$3:$A$970,$F996,G$3:G$970)/COUNTIF($A$3:$A$970,$F996)</f>
        <v>1.17333333333333</v>
      </c>
      <c r="H996" s="109" t="n">
        <f aca="false">SUMIF($A$3:$A$970,$F996,H$3:H$970)/COUNTIF($A$3:$A$970,$F996)</f>
        <v>3.74380952380952</v>
      </c>
      <c r="I996" s="109" t="n">
        <f aca="false">SUMIF($A$3:$A$970,$F996,I$3:I$970)/COUNTIF($A$3:$A$970,$F996)</f>
        <v>7.00047619047619</v>
      </c>
      <c r="J996" s="109" t="n">
        <f aca="false">SUMIF($A$3:$A$970,$F996,J$3:J$970)/COUNTIF($A$3:$A$970,$F996)</f>
        <v>10.8280952380952</v>
      </c>
      <c r="K996" s="109" t="n">
        <f aca="false">SUMIF($A$3:$A$970,$F996,K$3:K$970)/COUNTIF($A$3:$A$970,$F996)</f>
        <v>15.1138095238095</v>
      </c>
      <c r="L996" s="109" t="n">
        <f aca="false">SUMIF($A$3:$A$970,$F996,L$3:L$970)/COUNTIF($A$3:$A$970,$F996)</f>
        <v>24.0380952380952</v>
      </c>
      <c r="M996" s="109" t="n">
        <f aca="false">SUMIF($A$3:$A$970,$F996,M$3:M$970)/COUNTIF($A$3:$A$970,$F996)</f>
        <v>7.20238095238095</v>
      </c>
      <c r="N996" s="109" t="n">
        <f aca="false">SUMIF($A$3:$A$970,$F996,N$3:N$970)/COUNTIF($A$3:$A$970,$F996)</f>
        <v>4.77285714285714</v>
      </c>
      <c r="O996" s="109" t="n">
        <f aca="false">SUMIF($A$3:$A$970,$F996,O$3:O$970)/COUNTIF($A$3:$A$970,$F996)</f>
        <v>3.02952380952381</v>
      </c>
      <c r="P996" s="109" t="n">
        <f aca="false">SUMIF($A$3:$A$970,$F996,P$3:P$970)/COUNTIF($A$3:$A$970,$F996)</f>
        <v>1.85714285714286</v>
      </c>
      <c r="Q996" s="109" t="n">
        <f aca="false">SUMIF($A$3:$A$970,$F996,Q$3:Q$970)/COUNTIF($A$3:$A$970,$F996)</f>
        <v>1.14285714285714</v>
      </c>
      <c r="R996" s="109" t="n">
        <f aca="false">SUMIF($A$3:$A$970,$F996,R$3:R$970)/COUNTIF($A$3:$A$970,$F996)</f>
        <v>0.0671428571428573</v>
      </c>
      <c r="S996" s="109" t="n">
        <f aca="false">SUMIF($A$3:$A$970,$F996,S$3:S$970)/COUNTIF($A$3:$A$970,$F996)</f>
        <v>0</v>
      </c>
      <c r="T996" s="0" t="n">
        <v>25</v>
      </c>
      <c r="V996" s="15" t="n">
        <f aca="false">SUMIF($T$3:$T$970,$T996,$V$3:$V$970)/COUNTIF($T$3:$T$970,$T996)</f>
        <v>10.6877974063373</v>
      </c>
      <c r="W996" s="47" t="n">
        <f aca="true">CORREL(OFFSET($A$2,MATCH($A996,$A$259:$A$970,0),4):OFFSET($A$2,MATCH($A996+1,$A$259:$A$970,0)-1,4),OFFSET($T$2,MATCH($T996,$T$259:$T$970,0),3):OFFSET($T$2,MATCH($T996+1,$T$259:$T$970,0)-1,3))</f>
        <v>0.648801621385789</v>
      </c>
      <c r="X996" s="47" t="n">
        <f aca="true">CORREL(OFFSET($A$2,MATCH($A996,$A$259:$A$970,0),2):OFFSET($A$2,MATCH($A996+1,$A$259:$A$970,0)-1,2),OFFSET($T$2,MATCH($T996,$T$259:$T$970,0),1):OFFSET($T$2,MATCH($T996+1,$T$259:$T$970,0)-1,1))</f>
        <v>0.880235157603796</v>
      </c>
      <c r="Y996" s="0" t="n">
        <f aca="false">A996</f>
        <v>25</v>
      </c>
      <c r="Z996" s="103" t="n">
        <f aca="false">IF(Z$1="P",MAX(0,Z$2-$C996),IF(Z$1="C",MAX(0,$C996-Z$2)))</f>
        <v>0</v>
      </c>
      <c r="AA996" s="103" t="n">
        <f aca="false">IF(AA$1="P",MAX(0,AA$2-$C996),IF(AA$1="C",MAX(0,$C996-AA$2)))</f>
        <v>0</v>
      </c>
      <c r="AB996" s="103" t="n">
        <f aca="false">IF(AB$1="P",MAX(0,AB$2-$C996),IF(AB$1="C",MAX(0,$C996-AB$2)))</f>
        <v>3.97095238095238</v>
      </c>
      <c r="AC996" s="103" t="n">
        <f aca="false">IF(AC$1="P",MAX(0,AC$2-$C996),IF(AC$1="C",MAX(0,$C996-AC$2)))</f>
        <v>8.97095238095238</v>
      </c>
      <c r="AD996" s="103" t="n">
        <f aca="false">IF(AD$1="P",MAX(0,AD$2-$C996),IF(AD$1="C",MAX(0,$C996-AD$2)))</f>
        <v>13.9709523809524</v>
      </c>
      <c r="AE996" s="103" t="n">
        <f aca="false">IF(AE$1="P",MAX(0,AE$2-$C996),IF(AE$1="C",MAX(0,$C996-AE$2)))</f>
        <v>23.9709523809524</v>
      </c>
      <c r="AF996" s="103" t="n">
        <f aca="false">IF(AF$1="P",MAX(0,AF$2-$C996),IF(AF$1="C",MAX(0,$C996-AF$2)))</f>
        <v>6.02904761904762</v>
      </c>
      <c r="AG996" s="103" t="n">
        <f aca="false">IF(AG$1="P",MAX(0,AG$2-$C996),IF(AG$1="C",MAX(0,$C996-AG$2)))</f>
        <v>1.02904761904762</v>
      </c>
      <c r="AH996" s="103" t="n">
        <f aca="false">IF(AH$1="P",MAX(0,AH$2-$C996),IF(AH$1="C",MAX(0,$C996-AH$2)))</f>
        <v>0</v>
      </c>
      <c r="AI996" s="103" t="n">
        <f aca="false">IF(AI$1="P",MAX(0,AI$2-$C996),IF(AI$1="C",MAX(0,$C996-AI$2)))</f>
        <v>0</v>
      </c>
      <c r="AJ996" s="103" t="n">
        <f aca="false">IF(AJ$1="P",MAX(0,AJ$2-$C996),IF(AJ$1="C",MAX(0,$C996-AJ$2)))</f>
        <v>0</v>
      </c>
      <c r="AK996" s="103" t="n">
        <f aca="false">IF(AK$1="P",MAX(0,AK$2-$C996),IF(AK$1="C",MAX(0,$C996-AK$2)))</f>
        <v>0</v>
      </c>
    </row>
    <row r="997" customFormat="false" ht="12.75" hidden="false" customHeight="false" outlineLevel="0" collapsed="false">
      <c r="A997" s="0" t="n">
        <v>26</v>
      </c>
      <c r="B997" s="15"/>
      <c r="C997" s="15" t="n">
        <f aca="false">SUMIF($A$3:$A$970,$A997,$C$3:$C$970)/COUNTIF($A$3:$A$970,$A997)</f>
        <v>23.812380952381</v>
      </c>
      <c r="D997" s="47" t="n">
        <f aca="true">STDEV(OFFSET($A$2,MATCH($A997,$A$3:$A$970,0),3):OFFSET($A$2,MATCH($A997+1,$A$3:$A$970,0)-1,3))*SQRT(trade_day)</f>
        <v>1.68608504627675</v>
      </c>
      <c r="E997" s="47" t="n">
        <f aca="false">SUMIF($A$3:$A$970,$A997,$E$3:$E$970)/COUNTIF($A$3:$A$970,$A997)</f>
        <v>2.45821627347026</v>
      </c>
      <c r="F997" s="0" t="n">
        <v>26</v>
      </c>
      <c r="G997" s="109" t="n">
        <f aca="false">SUMIF($A$3:$A$970,$F997,G$3:G$970)/COUNTIF($A$3:$A$970,$F997)</f>
        <v>0.252380952380952</v>
      </c>
      <c r="H997" s="109" t="n">
        <f aca="false">SUMIF($A$3:$A$970,$F997,H$3:H$970)/COUNTIF($A$3:$A$970,$F997)</f>
        <v>2.46857142857143</v>
      </c>
      <c r="I997" s="109" t="n">
        <f aca="false">SUMIF($A$3:$A$970,$F997,I$3:I$970)/COUNTIF($A$3:$A$970,$F997)</f>
        <v>6.36047619047619</v>
      </c>
      <c r="J997" s="109" t="n">
        <f aca="false">SUMIF($A$3:$A$970,$F997,J$3:J$970)/COUNTIF($A$3:$A$970,$F997)</f>
        <v>11.187619047619</v>
      </c>
      <c r="K997" s="109" t="n">
        <f aca="false">SUMIF($A$3:$A$970,$F997,K$3:K$970)/COUNTIF($A$3:$A$970,$F997)</f>
        <v>16.187619047619</v>
      </c>
      <c r="L997" s="109" t="n">
        <f aca="false">SUMIF($A$3:$A$970,$F997,L$3:L$970)/COUNTIF($A$3:$A$970,$F997)</f>
        <v>26.187619047619</v>
      </c>
      <c r="M997" s="109" t="n">
        <f aca="false">SUMIF($A$3:$A$970,$F997,M$3:M$970)/COUNTIF($A$3:$A$970,$F997)</f>
        <v>4.06476190476191</v>
      </c>
      <c r="N997" s="109" t="n">
        <f aca="false">SUMIF($A$3:$A$970,$F997,N$3:N$970)/COUNTIF($A$3:$A$970,$F997)</f>
        <v>1.28095238095238</v>
      </c>
      <c r="O997" s="109" t="n">
        <f aca="false">SUMIF($A$3:$A$970,$F997,O$3:O$970)/COUNTIF($A$3:$A$970,$F997)</f>
        <v>0.172857142857143</v>
      </c>
      <c r="P997" s="109" t="n">
        <f aca="false">SUMIF($A$3:$A$970,$F997,P$3:P$970)/COUNTIF($A$3:$A$970,$F997)</f>
        <v>0</v>
      </c>
      <c r="Q997" s="109" t="n">
        <f aca="false">SUMIF($A$3:$A$970,$F997,Q$3:Q$970)/COUNTIF($A$3:$A$970,$F997)</f>
        <v>0</v>
      </c>
      <c r="R997" s="109" t="n">
        <f aca="false">SUMIF($A$3:$A$970,$F997,R$3:R$970)/COUNTIF($A$3:$A$970,$F997)</f>
        <v>0</v>
      </c>
      <c r="S997" s="109" t="n">
        <f aca="false">SUMIF($A$3:$A$970,$F997,S$3:S$970)/COUNTIF($A$3:$A$970,$F997)</f>
        <v>0</v>
      </c>
      <c r="T997" s="0" t="n">
        <v>26</v>
      </c>
      <c r="V997" s="15" t="n">
        <f aca="false">SUMIF($T$3:$T$970,$T997,$V$3:$V$970)/COUNTIF($T$3:$T$970,$T997)</f>
        <v>8.90727982669693</v>
      </c>
      <c r="W997" s="47" t="n">
        <f aca="true">CORREL(OFFSET($A$2,MATCH($A997,$A$259:$A$970,0),4):OFFSET($A$2,MATCH($A997+1,$A$259:$A$970,0)-1,4),OFFSET($T$2,MATCH($T997,$T$259:$T$970,0),3):OFFSET($T$2,MATCH($T997+1,$T$259:$T$970,0)-1,3))</f>
        <v>-0.0232781932453693</v>
      </c>
      <c r="X997" s="47" t="n">
        <f aca="true">CORREL(OFFSET($A$2,MATCH($A997,$A$259:$A$970,0),2):OFFSET($A$2,MATCH($A997+1,$A$259:$A$970,0)-1,2),OFFSET($T$2,MATCH($T997,$T$259:$T$970,0),1):OFFSET($T$2,MATCH($T997+1,$T$259:$T$970,0)-1,1))</f>
        <v>-0.15305340554482</v>
      </c>
      <c r="Y997" s="0" t="n">
        <f aca="false">A997</f>
        <v>26</v>
      </c>
      <c r="Z997" s="103" t="n">
        <f aca="false">IF(Z$1="P",MAX(0,Z$2-$C997),IF(Z$1="C",MAX(0,$C997-Z$2)))</f>
        <v>0</v>
      </c>
      <c r="AA997" s="103" t="n">
        <f aca="false">IF(AA$1="P",MAX(0,AA$2-$C997),IF(AA$1="C",MAX(0,$C997-AA$2)))</f>
        <v>1.18761904761905</v>
      </c>
      <c r="AB997" s="103" t="n">
        <f aca="false">IF(AB$1="P",MAX(0,AB$2-$C997),IF(AB$1="C",MAX(0,$C997-AB$2)))</f>
        <v>6.18761904761905</v>
      </c>
      <c r="AC997" s="103" t="n">
        <f aca="false">IF(AC$1="P",MAX(0,AC$2-$C997),IF(AC$1="C",MAX(0,$C997-AC$2)))</f>
        <v>11.187619047619</v>
      </c>
      <c r="AD997" s="103" t="n">
        <f aca="false">IF(AD$1="P",MAX(0,AD$2-$C997),IF(AD$1="C",MAX(0,$C997-AD$2)))</f>
        <v>16.187619047619</v>
      </c>
      <c r="AE997" s="103" t="n">
        <f aca="false">IF(AE$1="P",MAX(0,AE$2-$C997),IF(AE$1="C",MAX(0,$C997-AE$2)))</f>
        <v>26.187619047619</v>
      </c>
      <c r="AF997" s="103" t="n">
        <f aca="false">IF(AF$1="P",MAX(0,AF$2-$C997),IF(AF$1="C",MAX(0,$C997-AF$2)))</f>
        <v>3.81238095238095</v>
      </c>
      <c r="AG997" s="103" t="n">
        <f aca="false">IF(AG$1="P",MAX(0,AG$2-$C997),IF(AG$1="C",MAX(0,$C997-AG$2)))</f>
        <v>0</v>
      </c>
      <c r="AH997" s="103" t="n">
        <f aca="false">IF(AH$1="P",MAX(0,AH$2-$C997),IF(AH$1="C",MAX(0,$C997-AH$2)))</f>
        <v>0</v>
      </c>
      <c r="AI997" s="103" t="n">
        <f aca="false">IF(AI$1="P",MAX(0,AI$2-$C997),IF(AI$1="C",MAX(0,$C997-AI$2)))</f>
        <v>0</v>
      </c>
      <c r="AJ997" s="103" t="n">
        <f aca="false">IF(AJ$1="P",MAX(0,AJ$2-$C997),IF(AJ$1="C",MAX(0,$C997-AJ$2)))</f>
        <v>0</v>
      </c>
      <c r="AK997" s="103" t="n">
        <f aca="false">IF(AK$1="P",MAX(0,AK$2-$C997),IF(AK$1="C",MAX(0,$C997-AK$2)))</f>
        <v>0</v>
      </c>
    </row>
    <row r="998" customFormat="false" ht="12.75" hidden="false" customHeight="false" outlineLevel="0" collapsed="false">
      <c r="A998" s="0" t="n">
        <v>27</v>
      </c>
      <c r="B998" s="15"/>
      <c r="C998" s="15" t="n">
        <f aca="false">SUMIF($A$3:$A$970,$A998,$C$3:$C$970)/COUNTIF($A$3:$A$970,$A998)</f>
        <v>24.3882608695652</v>
      </c>
      <c r="D998" s="47" t="n">
        <f aca="true">STDEV(OFFSET($A$2,MATCH($A998,$A$3:$A$970,0),3):OFFSET($A$2,MATCH($A998+1,$A$3:$A$970,0)-1,3))*SQRT(trade_day)</f>
        <v>1.58737376002958</v>
      </c>
      <c r="E998" s="47" t="n">
        <f aca="false">SUMIF($A$3:$A$970,$A998,$E$3:$E$970)/COUNTIF($A$3:$A$970,$A998)</f>
        <v>1.57416901043986</v>
      </c>
      <c r="F998" s="0" t="n">
        <v>27</v>
      </c>
      <c r="G998" s="110" t="n">
        <f aca="false">SUMIF($A$3:$A$970,$F998,G$3:G$970)/COUNTIF($A$3:$A$970,$F998)</f>
        <v>0.0369565217391305</v>
      </c>
      <c r="H998" s="110" t="n">
        <f aca="false">SUMIF($A$3:$A$970,$F998,H$3:H$970)/COUNTIF($A$3:$A$970,$F998)</f>
        <v>1.54869565217391</v>
      </c>
      <c r="I998" s="110" t="n">
        <f aca="false">SUMIF($A$3:$A$970,$F998,I$3:I$970)/COUNTIF($A$3:$A$970,$F998)</f>
        <v>5.61173913043478</v>
      </c>
      <c r="J998" s="110" t="n">
        <f aca="false">SUMIF($A$3:$A$970,$F998,J$3:J$970)/COUNTIF($A$3:$A$970,$F998)</f>
        <v>10.6117391304348</v>
      </c>
      <c r="K998" s="110" t="n">
        <f aca="false">SUMIF($A$3:$A$970,$F998,K$3:K$970)/COUNTIF($A$3:$A$970,$F998)</f>
        <v>15.6117391304348</v>
      </c>
      <c r="L998" s="110" t="n">
        <f aca="false">SUMIF($A$3:$A$970,$F998,L$3:L$970)/COUNTIF($A$3:$A$970,$F998)</f>
        <v>25.6117391304348</v>
      </c>
      <c r="M998" s="110" t="n">
        <f aca="false">SUMIF($A$3:$A$970,$F998,M$3:M$970)/COUNTIF($A$3:$A$970,$F998)</f>
        <v>4.42521739130435</v>
      </c>
      <c r="N998" s="110" t="n">
        <f aca="false">SUMIF($A$3:$A$970,$F998,N$3:N$970)/COUNTIF($A$3:$A$970,$F998)</f>
        <v>0.936956521739131</v>
      </c>
      <c r="O998" s="110" t="n">
        <f aca="false">SUMIF($A$3:$A$970,$F998,O$3:O$970)/COUNTIF($A$3:$A$970,$F998)</f>
        <v>0</v>
      </c>
      <c r="P998" s="110" t="n">
        <f aca="false">SUMIF($A$3:$A$970,$F998,P$3:P$970)/COUNTIF($A$3:$A$970,$F998)</f>
        <v>0</v>
      </c>
      <c r="Q998" s="110" t="n">
        <f aca="false">SUMIF($A$3:$A$970,$F998,Q$3:Q$970)/COUNTIF($A$3:$A$970,$F998)</f>
        <v>0</v>
      </c>
      <c r="R998" s="110" t="n">
        <f aca="false">SUMIF($A$3:$A$970,$F998,R$3:R$970)/COUNTIF($A$3:$A$970,$F998)</f>
        <v>0</v>
      </c>
      <c r="S998" s="110" t="n">
        <f aca="false">SUMIF($A$3:$A$970,$F998,S$3:S$970)/COUNTIF($A$3:$A$970,$F998)</f>
        <v>0</v>
      </c>
      <c r="T998" s="0" t="n">
        <v>27</v>
      </c>
      <c r="V998" s="15" t="n">
        <f aca="false">SUMIF($T$3:$T$970,$T998,$V$3:$V$970)/COUNTIF($T$3:$T$970,$T998)</f>
        <v>8.75667552752551</v>
      </c>
      <c r="W998" s="47" t="n">
        <f aca="true">CORREL(OFFSET($A$2,MATCH($A998,$A$259:$A$970,0),4):OFFSET($A$2,MATCH($A998+1,$A$259:$A$970,0)-1,4),OFFSET($T$2,MATCH($T998,$T$259:$T$970,0),3):OFFSET($T$2,MATCH($T998+1,$T$259:$T$970,0)-1,3))</f>
        <v>-0.141947349557176</v>
      </c>
      <c r="X998" s="47" t="n">
        <f aca="true">CORREL(OFFSET($A$2,MATCH($A998,$A$259:$A$970,0),2):OFFSET($A$2,MATCH($A998+1,$A$259:$A$970,0)-1,2),OFFSET($T$2,MATCH($T998,$T$259:$T$970,0),1):OFFSET($T$2,MATCH($T998+1,$T$259:$T$970,0)-1,1))</f>
        <v>0.617138484530162</v>
      </c>
      <c r="Y998" s="0" t="n">
        <f aca="false">A998</f>
        <v>27</v>
      </c>
      <c r="Z998" s="103" t="n">
        <f aca="false">IF(Z$1="P",MAX(0,Z$2-$C998),IF(Z$1="C",MAX(0,$C998-Z$2)))</f>
        <v>0</v>
      </c>
      <c r="AA998" s="103" t="n">
        <f aca="false">IF(AA$1="P",MAX(0,AA$2-$C998),IF(AA$1="C",MAX(0,$C998-AA$2)))</f>
        <v>0.611739130434785</v>
      </c>
      <c r="AB998" s="103" t="n">
        <f aca="false">IF(AB$1="P",MAX(0,AB$2-$C998),IF(AB$1="C",MAX(0,$C998-AB$2)))</f>
        <v>5.61173913043479</v>
      </c>
      <c r="AC998" s="103" t="n">
        <f aca="false">IF(AC$1="P",MAX(0,AC$2-$C998),IF(AC$1="C",MAX(0,$C998-AC$2)))</f>
        <v>10.6117391304348</v>
      </c>
      <c r="AD998" s="103" t="n">
        <f aca="false">IF(AD$1="P",MAX(0,AD$2-$C998),IF(AD$1="C",MAX(0,$C998-AD$2)))</f>
        <v>15.6117391304348</v>
      </c>
      <c r="AE998" s="103" t="n">
        <f aca="false">IF(AE$1="P",MAX(0,AE$2-$C998),IF(AE$1="C",MAX(0,$C998-AE$2)))</f>
        <v>25.6117391304348</v>
      </c>
      <c r="AF998" s="103" t="n">
        <f aca="false">IF(AF$1="P",MAX(0,AF$2-$C998),IF(AF$1="C",MAX(0,$C998-AF$2)))</f>
        <v>4.38826086956522</v>
      </c>
      <c r="AG998" s="103" t="n">
        <f aca="false">IF(AG$1="P",MAX(0,AG$2-$C998),IF(AG$1="C",MAX(0,$C998-AG$2)))</f>
        <v>0</v>
      </c>
      <c r="AH998" s="103" t="n">
        <f aca="false">IF(AH$1="P",MAX(0,AH$2-$C998),IF(AH$1="C",MAX(0,$C998-AH$2)))</f>
        <v>0</v>
      </c>
      <c r="AI998" s="103" t="n">
        <f aca="false">IF(AI$1="P",MAX(0,AI$2-$C998),IF(AI$1="C",MAX(0,$C998-AI$2)))</f>
        <v>0</v>
      </c>
      <c r="AJ998" s="103" t="n">
        <f aca="false">IF(AJ$1="P",MAX(0,AJ$2-$C998),IF(AJ$1="C",MAX(0,$C998-AJ$2)))</f>
        <v>0</v>
      </c>
      <c r="AK998" s="103" t="n">
        <f aca="false">IF(AK$1="P",MAX(0,AK$2-$C998),IF(AK$1="C",MAX(0,$C998-AK$2)))</f>
        <v>0</v>
      </c>
    </row>
    <row r="999" customFormat="false" ht="12.75" hidden="false" customHeight="false" outlineLevel="0" collapsed="false">
      <c r="A999" s="0" t="n">
        <v>28</v>
      </c>
      <c r="B999" s="15"/>
      <c r="C999" s="15" t="n">
        <f aca="false">SUMIF($A$3:$A$970,$A999,$C$3:$C$970)/COUNTIF($A$3:$A$970,$A999)</f>
        <v>28.4175</v>
      </c>
      <c r="D999" s="47" t="n">
        <f aca="true">STDEV(OFFSET($A$2,MATCH($A999,$A$3:$A$970,0),3):OFFSET($A$2,MATCH($A999+1,$A$3:$A$970,0)-1,3))*SQRT(trade_day)</f>
        <v>1.98600652628671</v>
      </c>
      <c r="E999" s="47" t="n">
        <f aca="false">SUMIF($A$3:$A$970,$A999,$E$3:$E$970)/COUNTIF($A$3:$A$970,$A999)</f>
        <v>1.69787580247191</v>
      </c>
      <c r="F999" s="0" t="n">
        <v>28</v>
      </c>
      <c r="G999" s="110" t="n">
        <f aca="false">SUMIF($A$3:$A$970,$F999,G$3:G$970)/COUNTIF($A$3:$A$970,$F999)</f>
        <v>0</v>
      </c>
      <c r="H999" s="110" t="n">
        <f aca="false">SUMIF($A$3:$A$970,$F999,H$3:H$970)/COUNTIF($A$3:$A$970,$F999)</f>
        <v>0.265</v>
      </c>
      <c r="I999" s="110" t="n">
        <f aca="false">SUMIF($A$3:$A$970,$F999,I$3:I$970)/COUNTIF($A$3:$A$970,$F999)</f>
        <v>2.8775</v>
      </c>
      <c r="J999" s="110" t="n">
        <f aca="false">SUMIF($A$3:$A$970,$F999,J$3:J$970)/COUNTIF($A$3:$A$970,$F999)</f>
        <v>6.9205</v>
      </c>
      <c r="K999" s="110" t="n">
        <f aca="false">SUMIF($A$3:$A$970,$F999,K$3:K$970)/COUNTIF($A$3:$A$970,$F999)</f>
        <v>11.5825</v>
      </c>
      <c r="L999" s="110" t="n">
        <f aca="false">SUMIF($A$3:$A$970,$F999,L$3:L$970)/COUNTIF($A$3:$A$970,$F999)</f>
        <v>21.5825</v>
      </c>
      <c r="M999" s="110" t="n">
        <f aca="false">SUMIF($A$3:$A$970,$F999,M$3:M$970)/COUNTIF($A$3:$A$970,$F999)</f>
        <v>8.4175</v>
      </c>
      <c r="N999" s="110" t="n">
        <f aca="false">SUMIF($A$3:$A$970,$F999,N$3:N$970)/COUNTIF($A$3:$A$970,$F999)</f>
        <v>3.6825</v>
      </c>
      <c r="O999" s="110" t="n">
        <f aca="false">SUMIF($A$3:$A$970,$F999,O$3:O$970)/COUNTIF($A$3:$A$970,$F999)</f>
        <v>1.295</v>
      </c>
      <c r="P999" s="110" t="n">
        <f aca="false">SUMIF($A$3:$A$970,$F999,P$3:P$970)/COUNTIF($A$3:$A$970,$F999)</f>
        <v>0.338</v>
      </c>
      <c r="Q999" s="110" t="n">
        <f aca="false">SUMIF($A$3:$A$970,$F999,Q$3:Q$970)/COUNTIF($A$3:$A$970,$F999)</f>
        <v>0</v>
      </c>
      <c r="R999" s="110" t="n">
        <f aca="false">SUMIF($A$3:$A$970,$F999,R$3:R$970)/COUNTIF($A$3:$A$970,$F999)</f>
        <v>0</v>
      </c>
      <c r="S999" s="110" t="n">
        <f aca="false">SUMIF($A$3:$A$970,$F999,S$3:S$970)/COUNTIF($A$3:$A$970,$F999)</f>
        <v>0</v>
      </c>
      <c r="T999" s="0" t="n">
        <v>28</v>
      </c>
      <c r="V999" s="15" t="n">
        <f aca="false">SUMIF($T$3:$T$970,$T999,$V$3:$V$970)/COUNTIF($T$3:$T$970,$T999)</f>
        <v>9.39375592225152</v>
      </c>
      <c r="W999" s="47" t="n">
        <f aca="true">CORREL(OFFSET($A$2,MATCH($A999,$A$259:$A$970,0),4):OFFSET($A$2,MATCH($A999+1,$A$259:$A$970,0)-1,4),OFFSET($T$2,MATCH($T999,$T$259:$T$970,0),3):OFFSET($T$2,MATCH($T999+1,$T$259:$T$970,0)-1,3))</f>
        <v>-0.264463674469015</v>
      </c>
      <c r="X999" s="47" t="n">
        <f aca="true">CORREL(OFFSET($A$2,MATCH($A999,$A$259:$A$970,0),2):OFFSET($A$2,MATCH($A999+1,$A$259:$A$970,0)-1,2),OFFSET($T$2,MATCH($T999,$T$259:$T$970,0),1):OFFSET($T$2,MATCH($T999+1,$T$259:$T$970,0)-1,1))</f>
        <v>0.844133127691381</v>
      </c>
      <c r="Y999" s="0" t="n">
        <f aca="false">A999</f>
        <v>28</v>
      </c>
      <c r="Z999" s="103" t="n">
        <f aca="false">IF(Z$1="P",MAX(0,Z$2-$C999),IF(Z$1="C",MAX(0,$C999-Z$2)))</f>
        <v>0</v>
      </c>
      <c r="AA999" s="103" t="n">
        <f aca="false">IF(AA$1="P",MAX(0,AA$2-$C999),IF(AA$1="C",MAX(0,$C999-AA$2)))</f>
        <v>0</v>
      </c>
      <c r="AB999" s="103" t="n">
        <f aca="false">IF(AB$1="P",MAX(0,AB$2-$C999),IF(AB$1="C",MAX(0,$C999-AB$2)))</f>
        <v>1.5825</v>
      </c>
      <c r="AC999" s="103" t="n">
        <f aca="false">IF(AC$1="P",MAX(0,AC$2-$C999),IF(AC$1="C",MAX(0,$C999-AC$2)))</f>
        <v>6.5825</v>
      </c>
      <c r="AD999" s="103" t="n">
        <f aca="false">IF(AD$1="P",MAX(0,AD$2-$C999),IF(AD$1="C",MAX(0,$C999-AD$2)))</f>
        <v>11.5825</v>
      </c>
      <c r="AE999" s="103" t="n">
        <f aca="false">IF(AE$1="P",MAX(0,AE$2-$C999),IF(AE$1="C",MAX(0,$C999-AE$2)))</f>
        <v>21.5825</v>
      </c>
      <c r="AF999" s="103" t="n">
        <f aca="false">IF(AF$1="P",MAX(0,AF$2-$C999),IF(AF$1="C",MAX(0,$C999-AF$2)))</f>
        <v>8.4175</v>
      </c>
      <c r="AG999" s="103" t="n">
        <f aca="false">IF(AG$1="P",MAX(0,AG$2-$C999),IF(AG$1="C",MAX(0,$C999-AG$2)))</f>
        <v>3.4175</v>
      </c>
      <c r="AH999" s="103" t="n">
        <f aca="false">IF(AH$1="P",MAX(0,AH$2-$C999),IF(AH$1="C",MAX(0,$C999-AH$2)))</f>
        <v>0</v>
      </c>
      <c r="AI999" s="103" t="n">
        <f aca="false">IF(AI$1="P",MAX(0,AI$2-$C999),IF(AI$1="C",MAX(0,$C999-AI$2)))</f>
        <v>0</v>
      </c>
      <c r="AJ999" s="103" t="n">
        <f aca="false">IF(AJ$1="P",MAX(0,AJ$2-$C999),IF(AJ$1="C",MAX(0,$C999-AJ$2)))</f>
        <v>0</v>
      </c>
      <c r="AK999" s="103" t="n">
        <f aca="false">IF(AK$1="P",MAX(0,AK$2-$C999),IF(AK$1="C",MAX(0,$C999-AK$2)))</f>
        <v>0</v>
      </c>
    </row>
    <row r="1000" customFormat="false" ht="12.75" hidden="false" customHeight="false" outlineLevel="0" collapsed="false">
      <c r="A1000" s="0" t="n">
        <v>29</v>
      </c>
      <c r="B1000" s="15"/>
      <c r="C1000" s="15" t="n">
        <f aca="false">SUMIF($A$3:$A$970,$A1000,$C$3:$C$970)/COUNTIF($A$3:$A$970,$A1000)</f>
        <v>45.6886363636364</v>
      </c>
      <c r="D1000" s="47" t="n">
        <f aca="true">STDEV(OFFSET($A$2,MATCH($A1000,$A$3:$A$970,0),3):OFFSET($A$2,MATCH($A1000+1,$A$3:$A$970,0)-1,3))*SQRT(trade_day)</f>
        <v>5.42454921983754</v>
      </c>
      <c r="E1000" s="47" t="n">
        <f aca="false">SUMIF($A$3:$A$970,$A1000,$E$3:$E$970)/COUNTIF($A$3:$A$970,$A1000)</f>
        <v>5.0715541625146</v>
      </c>
      <c r="F1000" s="0" t="n">
        <v>29</v>
      </c>
      <c r="G1000" s="110" t="n">
        <f aca="false">SUMIF($A$3:$A$970,$F1000,G$3:G$970)/COUNTIF($A$3:$A$970,$F1000)</f>
        <v>0</v>
      </c>
      <c r="H1000" s="110" t="n">
        <f aca="false">SUMIF($A$3:$A$970,$F1000,H$3:H$970)/COUNTIF($A$3:$A$970,$F1000)</f>
        <v>0.03</v>
      </c>
      <c r="I1000" s="110" t="n">
        <f aca="false">SUMIF($A$3:$A$970,$F1000,I$3:I$970)/COUNTIF($A$3:$A$970,$F1000)</f>
        <v>0.978636363636364</v>
      </c>
      <c r="J1000" s="110" t="n">
        <f aca="false">SUMIF($A$3:$A$970,$F1000,J$3:J$970)/COUNTIF($A$3:$A$970,$F1000)</f>
        <v>2.33590909090909</v>
      </c>
      <c r="K1000" s="110" t="n">
        <f aca="false">SUMIF($A$3:$A$970,$F1000,K$3:K$970)/COUNTIF($A$3:$A$970,$F1000)</f>
        <v>4.05363636363636</v>
      </c>
      <c r="L1000" s="110" t="n">
        <f aca="false">SUMIF($A$3:$A$970,$F1000,L$3:L$970)/COUNTIF($A$3:$A$970,$F1000)</f>
        <v>9.67681818181818</v>
      </c>
      <c r="M1000" s="110" t="n">
        <f aca="false">SUMIF($A$3:$A$970,$F1000,M$3:M$970)/COUNTIF($A$3:$A$970,$F1000)</f>
        <v>25.6886363636364</v>
      </c>
      <c r="N1000" s="110" t="n">
        <f aca="false">SUMIF($A$3:$A$970,$F1000,N$3:N$970)/COUNTIF($A$3:$A$970,$F1000)</f>
        <v>20.7186363636364</v>
      </c>
      <c r="O1000" s="110" t="n">
        <f aca="false">SUMIF($A$3:$A$970,$F1000,O$3:O$970)/COUNTIF($A$3:$A$970,$F1000)</f>
        <v>16.6672727272727</v>
      </c>
      <c r="P1000" s="110" t="n">
        <f aca="false">SUMIF($A$3:$A$970,$F1000,P$3:P$970)/COUNTIF($A$3:$A$970,$F1000)</f>
        <v>13.0245454545455</v>
      </c>
      <c r="Q1000" s="110" t="n">
        <f aca="false">SUMIF($A$3:$A$970,$F1000,Q$3:Q$970)/COUNTIF($A$3:$A$970,$F1000)</f>
        <v>9.74227272727273</v>
      </c>
      <c r="R1000" s="110" t="n">
        <f aca="false">SUMIF($A$3:$A$970,$F1000,R$3:R$970)/COUNTIF($A$3:$A$970,$F1000)</f>
        <v>5.36545454545455</v>
      </c>
      <c r="S1000" s="110" t="n">
        <f aca="false">SUMIF($A$3:$A$970,$F1000,S$3:S$970)/COUNTIF($A$3:$A$970,$F1000)</f>
        <v>0.194999545454546</v>
      </c>
      <c r="T1000" s="0" t="n">
        <v>29</v>
      </c>
      <c r="V1000" s="15" t="n">
        <f aca="false">SUMIF($T$3:$T$970,$T1000,$V$3:$V$970)/COUNTIF($T$3:$T$970,$T1000)</f>
        <v>13.201406214081</v>
      </c>
      <c r="W1000" s="47" t="n">
        <f aca="true">CORREL(OFFSET($A$2,MATCH($A1000,$A$259:$A$970,0),4):OFFSET($A$2,MATCH($A1000+1,$A$259:$A$970,0)-1,4),OFFSET($T$2,MATCH($T1000,$T$259:$T$970,0),3):OFFSET($T$2,MATCH($T1000+1,$T$259:$T$970,0)-1,3))</f>
        <v>-0.335815452139085</v>
      </c>
      <c r="X1000" s="47" t="n">
        <f aca="true">CORREL(OFFSET($A$2,MATCH($A1000,$A$259:$A$970,0),2):OFFSET($A$2,MATCH($A1000+1,$A$259:$A$970,0)-1,2),OFFSET($T$2,MATCH($T1000,$T$259:$T$970,0),1):OFFSET($T$2,MATCH($T1000+1,$T$259:$T$970,0)-1,1))</f>
        <v>0.621157870872949</v>
      </c>
      <c r="Y1000" s="0" t="n">
        <f aca="false">A1000</f>
        <v>29</v>
      </c>
      <c r="Z1000" s="103" t="n">
        <f aca="false">IF(Z$1="P",MAX(0,Z$2-$C1000),IF(Z$1="C",MAX(0,$C1000-Z$2)))</f>
        <v>0</v>
      </c>
      <c r="AA1000" s="103" t="n">
        <f aca="false">IF(AA$1="P",MAX(0,AA$2-$C1000),IF(AA$1="C",MAX(0,$C1000-AA$2)))</f>
        <v>0</v>
      </c>
      <c r="AB1000" s="103" t="n">
        <f aca="false">IF(AB$1="P",MAX(0,AB$2-$C1000),IF(AB$1="C",MAX(0,$C1000-AB$2)))</f>
        <v>0</v>
      </c>
      <c r="AC1000" s="103" t="n">
        <f aca="false">IF(AC$1="P",MAX(0,AC$2-$C1000),IF(AC$1="C",MAX(0,$C1000-AC$2)))</f>
        <v>0</v>
      </c>
      <c r="AD1000" s="103" t="n">
        <f aca="false">IF(AD$1="P",MAX(0,AD$2-$C1000),IF(AD$1="C",MAX(0,$C1000-AD$2)))</f>
        <v>0</v>
      </c>
      <c r="AE1000" s="103" t="n">
        <f aca="false">IF(AE$1="P",MAX(0,AE$2-$C1000),IF(AE$1="C",MAX(0,$C1000-AE$2)))</f>
        <v>4.31136363636364</v>
      </c>
      <c r="AF1000" s="103" t="n">
        <f aca="false">IF(AF$1="P",MAX(0,AF$2-$C1000),IF(AF$1="C",MAX(0,$C1000-AF$2)))</f>
        <v>25.6886363636364</v>
      </c>
      <c r="AG1000" s="103" t="n">
        <f aca="false">IF(AG$1="P",MAX(0,AG$2-$C1000),IF(AG$1="C",MAX(0,$C1000-AG$2)))</f>
        <v>20.6886363636364</v>
      </c>
      <c r="AH1000" s="103" t="n">
        <f aca="false">IF(AH$1="P",MAX(0,AH$2-$C1000),IF(AH$1="C",MAX(0,$C1000-AH$2)))</f>
        <v>15.6886363636364</v>
      </c>
      <c r="AI1000" s="103" t="n">
        <f aca="false">IF(AI$1="P",MAX(0,AI$2-$C1000),IF(AI$1="C",MAX(0,$C1000-AI$2)))</f>
        <v>10.6886363636364</v>
      </c>
      <c r="AJ1000" s="103" t="n">
        <f aca="false">IF(AJ$1="P",MAX(0,AJ$2-$C1000),IF(AJ$1="C",MAX(0,$C1000-AJ$2)))</f>
        <v>5.68863636363636</v>
      </c>
      <c r="AK1000" s="103" t="n">
        <f aca="false">IF(AK$1="P",MAX(0,AK$2-$C1000),IF(AK$1="C",MAX(0,$C1000-AK$2)))</f>
        <v>0</v>
      </c>
    </row>
    <row r="1001" customFormat="false" ht="12.75" hidden="false" customHeight="false" outlineLevel="0" collapsed="false">
      <c r="A1001" s="0" t="n">
        <v>30</v>
      </c>
      <c r="B1001" s="15"/>
      <c r="C1001" s="15" t="n">
        <f aca="false">SUMIF($A$3:$A$970,$A1001,$C$3:$C$970)/COUNTIF($A$3:$A$970,$A1001)</f>
        <v>43.1327272727273</v>
      </c>
      <c r="D1001" s="47" t="n">
        <f aca="true">STDEV(OFFSET($A$2,MATCH($A1001,$A$3:$A$970,0),3):OFFSET($A$2,MATCH($A1001+1,$A$3:$A$970,0)-1,3))*SQRT(trade_day)</f>
        <v>4.42625551688732</v>
      </c>
      <c r="E1001" s="47" t="n">
        <f aca="false">SUMIF($A$3:$A$970,$A1001,$E$3:$E$970)/COUNTIF($A$3:$A$970,$A1001)</f>
        <v>4.41858946672514</v>
      </c>
      <c r="F1001" s="0" t="n">
        <v>30</v>
      </c>
      <c r="G1001" s="110" t="n">
        <f aca="false">SUMIF($A$3:$A$970,$F1001,G$3:G$970)/COUNTIF($A$3:$A$970,$F1001)</f>
        <v>0</v>
      </c>
      <c r="H1001" s="110" t="n">
        <f aca="false">SUMIF($A$3:$A$970,$F1001,H$3:H$970)/COUNTIF($A$3:$A$970,$F1001)</f>
        <v>0.0272727272727273</v>
      </c>
      <c r="I1001" s="110" t="n">
        <f aca="false">SUMIF($A$3:$A$970,$F1001,I$3:I$970)/COUNTIF($A$3:$A$970,$F1001)</f>
        <v>0.8</v>
      </c>
      <c r="J1001" s="110" t="n">
        <f aca="false">SUMIF($A$3:$A$970,$F1001,J$3:J$970)/COUNTIF($A$3:$A$970,$F1001)</f>
        <v>2.20454545454545</v>
      </c>
      <c r="K1001" s="110" t="n">
        <f aca="false">SUMIF($A$3:$A$970,$F1001,K$3:K$970)/COUNTIF($A$3:$A$970,$F1001)</f>
        <v>4.21227272727273</v>
      </c>
      <c r="L1001" s="110" t="n">
        <f aca="false">SUMIF($A$3:$A$970,$F1001,L$3:L$970)/COUNTIF($A$3:$A$970,$F1001)</f>
        <v>9.59590909090909</v>
      </c>
      <c r="M1001" s="110" t="n">
        <f aca="false">SUMIF($A$3:$A$970,$F1001,M$3:M$970)/COUNTIF($A$3:$A$970,$F1001)</f>
        <v>23.1327272727273</v>
      </c>
      <c r="N1001" s="110" t="n">
        <f aca="false">SUMIF($A$3:$A$970,$F1001,N$3:N$970)/COUNTIF($A$3:$A$970,$F1001)</f>
        <v>18.16</v>
      </c>
      <c r="O1001" s="110" t="n">
        <f aca="false">SUMIF($A$3:$A$970,$F1001,O$3:O$970)/COUNTIF($A$3:$A$970,$F1001)</f>
        <v>13.9327272727273</v>
      </c>
      <c r="P1001" s="110" t="n">
        <f aca="false">SUMIF($A$3:$A$970,$F1001,P$3:P$970)/COUNTIF($A$3:$A$970,$F1001)</f>
        <v>10.3372727272727</v>
      </c>
      <c r="Q1001" s="110" t="n">
        <f aca="false">SUMIF($A$3:$A$970,$F1001,Q$3:Q$970)/COUNTIF($A$3:$A$970,$F1001)</f>
        <v>7.345</v>
      </c>
      <c r="R1001" s="110" t="n">
        <f aca="false">SUMIF($A$3:$A$970,$F1001,R$3:R$970)/COUNTIF($A$3:$A$970,$F1001)</f>
        <v>2.72863636363636</v>
      </c>
      <c r="S1001" s="110" t="n">
        <f aca="false">SUMIF($A$3:$A$970,$F1001,S$3:S$970)/COUNTIF($A$3:$A$970,$F1001)</f>
        <v>0</v>
      </c>
      <c r="T1001" s="0" t="n">
        <v>30</v>
      </c>
      <c r="V1001" s="15" t="n">
        <f aca="false">SUMIF($T$3:$T$970,$T1001,$V$3:$V$970)/COUNTIF($T$3:$T$970,$T1001)</f>
        <v>10.0503081074388</v>
      </c>
      <c r="W1001" s="47" t="n">
        <f aca="true">CORREL(OFFSET($A$2,MATCH($A1001,$A$259:$A$970,0),4):OFFSET($A$2,MATCH($A1001+1,$A$259:$A$970,0)-1,4),OFFSET($T$2,MATCH($T1001,$T$259:$T$970,0),3):OFFSET($T$2,MATCH($T1001+1,$T$259:$T$970,0)-1,3))</f>
        <v>0.369814753044113</v>
      </c>
      <c r="X1001" s="47" t="n">
        <f aca="true">CORREL(OFFSET($A$2,MATCH($A1001,$A$259:$A$970,0),2):OFFSET($A$2,MATCH($A1001+1,$A$259:$A$970,0)-1,2),OFFSET($T$2,MATCH($T1001,$T$259:$T$970,0),1):OFFSET($T$2,MATCH($T1001+1,$T$259:$T$970,0)-1,1))</f>
        <v>0.633483756904237</v>
      </c>
      <c r="Y1001" s="0" t="n">
        <f aca="false">A1001</f>
        <v>30</v>
      </c>
      <c r="Z1001" s="103" t="n">
        <f aca="false">IF(Z$1="P",MAX(0,Z$2-$C1001),IF(Z$1="C",MAX(0,$C1001-Z$2)))</f>
        <v>0</v>
      </c>
      <c r="AA1001" s="103" t="n">
        <f aca="false">IF(AA$1="P",MAX(0,AA$2-$C1001),IF(AA$1="C",MAX(0,$C1001-AA$2)))</f>
        <v>0</v>
      </c>
      <c r="AB1001" s="103" t="n">
        <f aca="false">IF(AB$1="P",MAX(0,AB$2-$C1001),IF(AB$1="C",MAX(0,$C1001-AB$2)))</f>
        <v>0</v>
      </c>
      <c r="AC1001" s="103" t="n">
        <f aca="false">IF(AC$1="P",MAX(0,AC$2-$C1001),IF(AC$1="C",MAX(0,$C1001-AC$2)))</f>
        <v>0</v>
      </c>
      <c r="AD1001" s="103" t="n">
        <f aca="false">IF(AD$1="P",MAX(0,AD$2-$C1001),IF(AD$1="C",MAX(0,$C1001-AD$2)))</f>
        <v>0</v>
      </c>
      <c r="AE1001" s="103" t="n">
        <f aca="false">IF(AE$1="P",MAX(0,AE$2-$C1001),IF(AE$1="C",MAX(0,$C1001-AE$2)))</f>
        <v>6.86727272727273</v>
      </c>
      <c r="AF1001" s="103" t="n">
        <f aca="false">IF(AF$1="P",MAX(0,AF$2-$C1001),IF(AF$1="C",MAX(0,$C1001-AF$2)))</f>
        <v>23.1327272727273</v>
      </c>
      <c r="AG1001" s="103" t="n">
        <f aca="false">IF(AG$1="P",MAX(0,AG$2-$C1001),IF(AG$1="C",MAX(0,$C1001-AG$2)))</f>
        <v>18.1327272727273</v>
      </c>
      <c r="AH1001" s="103" t="n">
        <f aca="false">IF(AH$1="P",MAX(0,AH$2-$C1001),IF(AH$1="C",MAX(0,$C1001-AH$2)))</f>
        <v>13.1327272727273</v>
      </c>
      <c r="AI1001" s="103" t="n">
        <f aca="false">IF(AI$1="P",MAX(0,AI$2-$C1001),IF(AI$1="C",MAX(0,$C1001-AI$2)))</f>
        <v>8.13272727272727</v>
      </c>
      <c r="AJ1001" s="103" t="n">
        <f aca="false">IF(AJ$1="P",MAX(0,AJ$2-$C1001),IF(AJ$1="C",MAX(0,$C1001-AJ$2)))</f>
        <v>3.13272727272727</v>
      </c>
      <c r="AK1001" s="103" t="n">
        <f aca="false">IF(AK$1="P",MAX(0,AK$2-$C1001),IF(AK$1="C",MAX(0,$C1001-AK$2)))</f>
        <v>0</v>
      </c>
    </row>
    <row r="1002" customFormat="false" ht="12.75" hidden="false" customHeight="false" outlineLevel="0" collapsed="false">
      <c r="A1002" s="0" t="n">
        <v>31</v>
      </c>
      <c r="B1002" s="15"/>
      <c r="C1002" s="15" t="n">
        <f aca="false">SUMIF($A$3:$A$970,$A1002,$C$3:$C$970)/COUNTIF($A$3:$A$970,$A1002)</f>
        <v>51.7752631578947</v>
      </c>
      <c r="D1002" s="47" t="n">
        <f aca="true">STDEV(OFFSET($A$2,MATCH($A1002,$A$3:$A$970,0),3):OFFSET($A$2,MATCH($A1002+1,$A$3:$A$970,0)-1,3))*SQRT(trade_day)</f>
        <v>6.32933254739075</v>
      </c>
      <c r="E1002" s="47" t="n">
        <f aca="false">SUMIF($A$3:$A$970,$A1002,$E$3:$E$970)/COUNTIF($A$3:$A$970,$A1002)</f>
        <v>4.93356978405443</v>
      </c>
      <c r="F1002" s="0" t="n">
        <v>31</v>
      </c>
      <c r="G1002" s="111" t="n">
        <f aca="false">SUMIF($A$3:$A$970,$F1002,G$3:G$970)/COUNTIF($A$3:$A$970,$F1002)</f>
        <v>0</v>
      </c>
      <c r="H1002" s="111" t="n">
        <f aca="false">SUMIF($A$3:$A$970,$F1002,H$3:H$970)/COUNTIF($A$3:$A$970,$F1002)</f>
        <v>0.0726315789473686</v>
      </c>
      <c r="I1002" s="111" t="n">
        <f aca="false">SUMIF($A$3:$A$970,$F1002,I$3:I$970)/COUNTIF($A$3:$A$970,$F1002)</f>
        <v>0.710526315789474</v>
      </c>
      <c r="J1002" s="111" t="n">
        <f aca="false">SUMIF($A$3:$A$970,$F1002,J$3:J$970)/COUNTIF($A$3:$A$970,$F1002)</f>
        <v>1.95578947368421</v>
      </c>
      <c r="K1002" s="111" t="n">
        <f aca="false">SUMIF($A$3:$A$970,$F1002,K$3:K$970)/COUNTIF($A$3:$A$970,$F1002)</f>
        <v>3.38105263157895</v>
      </c>
      <c r="L1002" s="111" t="n">
        <f aca="false">SUMIF($A$3:$A$970,$F1002,L$3:L$970)/COUNTIF($A$3:$A$970,$F1002)</f>
        <v>7.43157894736842</v>
      </c>
      <c r="M1002" s="111" t="n">
        <f aca="false">SUMIF($A$3:$A$970,$F1002,M$3:M$970)/COUNTIF($A$3:$A$970,$F1002)</f>
        <v>31.7752631578947</v>
      </c>
      <c r="N1002" s="111" t="n">
        <f aca="false">SUMIF($A$3:$A$970,$F1002,N$3:N$970)/COUNTIF($A$3:$A$970,$F1002)</f>
        <v>26.8478947368421</v>
      </c>
      <c r="O1002" s="111" t="n">
        <f aca="false">SUMIF($A$3:$A$970,$F1002,O$3:O$970)/COUNTIF($A$3:$A$970,$F1002)</f>
        <v>22.4857894736842</v>
      </c>
      <c r="P1002" s="111" t="n">
        <f aca="false">SUMIF($A$3:$A$970,$F1002,P$3:P$970)/COUNTIF($A$3:$A$970,$F1002)</f>
        <v>18.7310526315789</v>
      </c>
      <c r="Q1002" s="111" t="n">
        <f aca="false">SUMIF($A$3:$A$970,$F1002,Q$3:Q$970)/COUNTIF($A$3:$A$970,$F1002)</f>
        <v>15.1563157894737</v>
      </c>
      <c r="R1002" s="111" t="n">
        <f aca="false">SUMIF($A$3:$A$970,$F1002,R$3:R$970)/COUNTIF($A$3:$A$970,$F1002)</f>
        <v>9.20684210526316</v>
      </c>
      <c r="S1002" s="111" t="n">
        <f aca="false">SUMIF($A$3:$A$970,$F1002,S$3:S$970)/COUNTIF($A$3:$A$970,$F1002)</f>
        <v>0</v>
      </c>
      <c r="T1002" s="0" t="n">
        <v>31</v>
      </c>
      <c r="V1002" s="15" t="n">
        <f aca="false">SUMIF($T$3:$T$970,$T1002,$V$3:$V$970)/COUNTIF($T$3:$T$970,$T1002)</f>
        <v>12.8064682141633</v>
      </c>
      <c r="W1002" s="47" t="n">
        <f aca="true">CORREL(OFFSET($A$2,MATCH($A1002,$A$259:$A$970,0),4):OFFSET($A$2,MATCH($A1002+1,$A$259:$A$970,0)-1,4),OFFSET($T$2,MATCH($T1002,$T$259:$T$970,0),3):OFFSET($T$2,MATCH($T1002+1,$T$259:$T$970,0)-1,3))</f>
        <v>0.255449747692321</v>
      </c>
      <c r="X1002" s="47" t="n">
        <f aca="true">CORREL(OFFSET($A$2,MATCH($A1002,$A$259:$A$970,0),2):OFFSET($A$2,MATCH($A1002+1,$A$259:$A$970,0)-1,2),OFFSET($T$2,MATCH($T1002,$T$259:$T$970,0),1):OFFSET($T$2,MATCH($T1002+1,$T$259:$T$970,0)-1,1))</f>
        <v>0.813560802756017</v>
      </c>
      <c r="Y1002" s="0" t="n">
        <f aca="false">A1002</f>
        <v>31</v>
      </c>
      <c r="Z1002" s="103" t="n">
        <f aca="false">IF(Z$1="P",MAX(0,Z$2-$C1002),IF(Z$1="C",MAX(0,$C1002-Z$2)))</f>
        <v>0</v>
      </c>
      <c r="AA1002" s="103" t="n">
        <f aca="false">IF(AA$1="P",MAX(0,AA$2-$C1002),IF(AA$1="C",MAX(0,$C1002-AA$2)))</f>
        <v>0</v>
      </c>
      <c r="AB1002" s="103" t="n">
        <f aca="false">IF(AB$1="P",MAX(0,AB$2-$C1002),IF(AB$1="C",MAX(0,$C1002-AB$2)))</f>
        <v>0</v>
      </c>
      <c r="AC1002" s="103" t="n">
        <f aca="false">IF(AC$1="P",MAX(0,AC$2-$C1002),IF(AC$1="C",MAX(0,$C1002-AC$2)))</f>
        <v>0</v>
      </c>
      <c r="AD1002" s="103" t="n">
        <f aca="false">IF(AD$1="P",MAX(0,AD$2-$C1002),IF(AD$1="C",MAX(0,$C1002-AD$2)))</f>
        <v>0</v>
      </c>
      <c r="AE1002" s="103" t="n">
        <f aca="false">IF(AE$1="P",MAX(0,AE$2-$C1002),IF(AE$1="C",MAX(0,$C1002-AE$2)))</f>
        <v>0</v>
      </c>
      <c r="AF1002" s="103" t="n">
        <f aca="false">IF(AF$1="P",MAX(0,AF$2-$C1002),IF(AF$1="C",MAX(0,$C1002-AF$2)))</f>
        <v>31.7752631578947</v>
      </c>
      <c r="AG1002" s="103" t="n">
        <f aca="false">IF(AG$1="P",MAX(0,AG$2-$C1002),IF(AG$1="C",MAX(0,$C1002-AG$2)))</f>
        <v>26.7752631578947</v>
      </c>
      <c r="AH1002" s="103" t="n">
        <f aca="false">IF(AH$1="P",MAX(0,AH$2-$C1002),IF(AH$1="C",MAX(0,$C1002-AH$2)))</f>
        <v>21.7752631578947</v>
      </c>
      <c r="AI1002" s="103" t="n">
        <f aca="false">IF(AI$1="P",MAX(0,AI$2-$C1002),IF(AI$1="C",MAX(0,$C1002-AI$2)))</f>
        <v>16.7752631578947</v>
      </c>
      <c r="AJ1002" s="103" t="n">
        <f aca="false">IF(AJ$1="P",MAX(0,AJ$2-$C1002),IF(AJ$1="C",MAX(0,$C1002-AJ$2)))</f>
        <v>11.7752631578947</v>
      </c>
      <c r="AK1002" s="103" t="n">
        <f aca="false">IF(AK$1="P",MAX(0,AK$2-$C1002),IF(AK$1="C",MAX(0,$C1002-AK$2)))</f>
        <v>1.77526315789473</v>
      </c>
    </row>
    <row r="1003" customFormat="false" ht="12.75" hidden="false" customHeight="false" outlineLevel="0" collapsed="false">
      <c r="A1003" s="0" t="n">
        <v>32</v>
      </c>
      <c r="B1003" s="15"/>
      <c r="C1003" s="15" t="n">
        <f aca="false">SUMIF($A$3:$A$970,$A1003,$C$3:$C$970)/COUNTIF($A$3:$A$970,$A1003)</f>
        <v>57.0082608695652</v>
      </c>
      <c r="D1003" s="47" t="n">
        <f aca="true">STDEV(OFFSET($A$2,MATCH($A1003,$A$3:$A$970,0),3):OFFSET($A$2,MATCH($A1003+1,$A$3:$A$970,0)-1,3))*SQRT(trade_day)</f>
        <v>3.73446786402951</v>
      </c>
      <c r="E1003" s="47" t="n">
        <f aca="false">SUMIF($A$3:$A$970,$A1003,$E$3:$E$970)/COUNTIF($A$3:$A$970,$A1003)</f>
        <v>3.74984022376865</v>
      </c>
      <c r="F1003" s="0" t="n">
        <v>32</v>
      </c>
      <c r="G1003" s="111" t="n">
        <f aca="false">SUMIF($A$3:$A$970,$F1003,G$3:G$970)/COUNTIF($A$3:$A$970,$F1003)</f>
        <v>0</v>
      </c>
      <c r="H1003" s="111" t="n">
        <f aca="false">SUMIF($A$3:$A$970,$F1003,H$3:H$970)/COUNTIF($A$3:$A$970,$F1003)</f>
        <v>0</v>
      </c>
      <c r="I1003" s="111" t="n">
        <f aca="false">SUMIF($A$3:$A$970,$F1003,I$3:I$970)/COUNTIF($A$3:$A$970,$F1003)</f>
        <v>0</v>
      </c>
      <c r="J1003" s="111" t="n">
        <f aca="false">SUMIF($A$3:$A$970,$F1003,J$3:J$970)/COUNTIF($A$3:$A$970,$F1003)</f>
        <v>0.365652173913044</v>
      </c>
      <c r="K1003" s="111" t="n">
        <f aca="false">SUMIF($A$3:$A$970,$F1003,K$3:K$970)/COUNTIF($A$3:$A$970,$F1003)</f>
        <v>1.07782608695652</v>
      </c>
      <c r="L1003" s="111" t="n">
        <f aca="false">SUMIF($A$3:$A$970,$F1003,L$3:L$970)/COUNTIF($A$3:$A$970,$F1003)</f>
        <v>3.39913043478261</v>
      </c>
      <c r="M1003" s="111" t="n">
        <f aca="false">SUMIF($A$3:$A$970,$F1003,M$3:M$970)/COUNTIF($A$3:$A$970,$F1003)</f>
        <v>37.0082608695652</v>
      </c>
      <c r="N1003" s="111" t="n">
        <f aca="false">SUMIF($A$3:$A$970,$F1003,N$3:N$970)/COUNTIF($A$3:$A$970,$F1003)</f>
        <v>32.0082608695652</v>
      </c>
      <c r="O1003" s="111" t="n">
        <f aca="false">SUMIF($A$3:$A$970,$F1003,O$3:O$970)/COUNTIF($A$3:$A$970,$F1003)</f>
        <v>27.0082608695652</v>
      </c>
      <c r="P1003" s="111" t="n">
        <f aca="false">SUMIF($A$3:$A$970,$F1003,P$3:P$970)/COUNTIF($A$3:$A$970,$F1003)</f>
        <v>22.3739130434783</v>
      </c>
      <c r="Q1003" s="111" t="n">
        <f aca="false">SUMIF($A$3:$A$970,$F1003,Q$3:Q$970)/COUNTIF($A$3:$A$970,$F1003)</f>
        <v>18.0860869565217</v>
      </c>
      <c r="R1003" s="111" t="n">
        <f aca="false">SUMIF($A$3:$A$970,$F1003,R$3:R$970)/COUNTIF($A$3:$A$970,$F1003)</f>
        <v>10.4073913043478</v>
      </c>
      <c r="S1003" s="111" t="n">
        <f aca="false">SUMIF($A$3:$A$970,$F1003,S$3:S$970)/COUNTIF($A$3:$A$970,$F1003)</f>
        <v>0.790434347826087</v>
      </c>
      <c r="T1003" s="0" t="n">
        <v>32</v>
      </c>
      <c r="V1003" s="15" t="n">
        <f aca="false">SUMIF($T$3:$T$970,$T1003,$V$3:$V$970)/COUNTIF($T$3:$T$970,$T1003)</f>
        <v>13.0454823465718</v>
      </c>
      <c r="W1003" s="47" t="n">
        <f aca="true">CORREL(OFFSET($A$2,MATCH($A1003,$A$259:$A$970,0),4):OFFSET($A$2,MATCH($A1003+1,$A$259:$A$970,0)-1,4),OFFSET($T$2,MATCH($T1003,$T$259:$T$970,0),3):OFFSET($T$2,MATCH($T1003+1,$T$259:$T$970,0)-1,3))</f>
        <v>0.49946355258254</v>
      </c>
      <c r="X1003" s="47" t="n">
        <f aca="true">CORREL(OFFSET($A$2,MATCH($A1003,$A$259:$A$970,0),2):OFFSET($A$2,MATCH($A1003+1,$A$259:$A$970,0)-1,2),OFFSET($T$2,MATCH($T1003,$T$259:$T$970,0),1):OFFSET($T$2,MATCH($T1003+1,$T$259:$T$970,0)-1,1))</f>
        <v>-0.30657368390006</v>
      </c>
      <c r="Y1003" s="0" t="n">
        <f aca="false">A1003</f>
        <v>32</v>
      </c>
      <c r="Z1003" s="103" t="n">
        <f aca="false">IF(Z$1="P",MAX(0,Z$2-$C1003),IF(Z$1="C",MAX(0,$C1003-Z$2)))</f>
        <v>0</v>
      </c>
      <c r="AA1003" s="103" t="n">
        <f aca="false">IF(AA$1="P",MAX(0,AA$2-$C1003),IF(AA$1="C",MAX(0,$C1003-AA$2)))</f>
        <v>0</v>
      </c>
      <c r="AB1003" s="103" t="n">
        <f aca="false">IF(AB$1="P",MAX(0,AB$2-$C1003),IF(AB$1="C",MAX(0,$C1003-AB$2)))</f>
        <v>0</v>
      </c>
      <c r="AC1003" s="103" t="n">
        <f aca="false">IF(AC$1="P",MAX(0,AC$2-$C1003),IF(AC$1="C",MAX(0,$C1003-AC$2)))</f>
        <v>0</v>
      </c>
      <c r="AD1003" s="103" t="n">
        <f aca="false">IF(AD$1="P",MAX(0,AD$2-$C1003),IF(AD$1="C",MAX(0,$C1003-AD$2)))</f>
        <v>0</v>
      </c>
      <c r="AE1003" s="103" t="n">
        <f aca="false">IF(AE$1="P",MAX(0,AE$2-$C1003),IF(AE$1="C",MAX(0,$C1003-AE$2)))</f>
        <v>0</v>
      </c>
      <c r="AF1003" s="103" t="n">
        <f aca="false">IF(AF$1="P",MAX(0,AF$2-$C1003),IF(AF$1="C",MAX(0,$C1003-AF$2)))</f>
        <v>37.0082608695652</v>
      </c>
      <c r="AG1003" s="103" t="n">
        <f aca="false">IF(AG$1="P",MAX(0,AG$2-$C1003),IF(AG$1="C",MAX(0,$C1003-AG$2)))</f>
        <v>32.0082608695652</v>
      </c>
      <c r="AH1003" s="103" t="n">
        <f aca="false">IF(AH$1="P",MAX(0,AH$2-$C1003),IF(AH$1="C",MAX(0,$C1003-AH$2)))</f>
        <v>27.0082608695652</v>
      </c>
      <c r="AI1003" s="103" t="n">
        <f aca="false">IF(AI$1="P",MAX(0,AI$2-$C1003),IF(AI$1="C",MAX(0,$C1003-AI$2)))</f>
        <v>22.0082608695652</v>
      </c>
      <c r="AJ1003" s="103" t="n">
        <f aca="false">IF(AJ$1="P",MAX(0,AJ$2-$C1003),IF(AJ$1="C",MAX(0,$C1003-AJ$2)))</f>
        <v>17.0082608695652</v>
      </c>
      <c r="AK1003" s="103" t="n">
        <f aca="false">IF(AK$1="P",MAX(0,AK$2-$C1003),IF(AK$1="C",MAX(0,$C1003-AK$2)))</f>
        <v>7.00826086956522</v>
      </c>
    </row>
    <row r="1004" customFormat="false" ht="12.75" hidden="false" customHeight="false" outlineLevel="0" collapsed="false">
      <c r="A1004" s="0" t="n">
        <v>33</v>
      </c>
      <c r="B1004" s="15"/>
      <c r="C1004" s="15" t="n">
        <f aca="false">SUMIF($A$3:$A$970,$A1004,$C$3:$C$970)/COUNTIF($A$3:$A$970,$A1004)</f>
        <v>25.022</v>
      </c>
      <c r="D1004" s="47" t="n">
        <f aca="true">STDEV(OFFSET($A$2,MATCH($A1004,$A$3:$A$970,0),3):OFFSET($A$2,MATCH($A1004+1,$A$3:$A$970,0)-1,3))*SQRT(trade_day)</f>
        <v>4.20261627016798</v>
      </c>
      <c r="E1004" s="47" t="n">
        <f aca="false">SUMIF($A$3:$A$970,$A1004,$E$3:$E$970)/COUNTIF($A$3:$A$970,$A1004)</f>
        <v>4.26110218284149</v>
      </c>
      <c r="F1004" s="0" t="n">
        <v>33</v>
      </c>
      <c r="G1004" s="110" t="n">
        <f aca="false">SUMIF($A$3:$A$970,$F1004,G$3:G$970)/COUNTIF($A$3:$A$970,$F1004)</f>
        <v>0.741</v>
      </c>
      <c r="H1004" s="110" t="n">
        <f aca="false">SUMIF($A$3:$A$970,$F1004,H$3:H$970)/COUNTIF($A$3:$A$970,$F1004)</f>
        <v>3.607</v>
      </c>
      <c r="I1004" s="110" t="n">
        <f aca="false">SUMIF($A$3:$A$970,$F1004,I$3:I$970)/COUNTIF($A$3:$A$970,$F1004)</f>
        <v>7.2935</v>
      </c>
      <c r="J1004" s="110" t="n">
        <f aca="false">SUMIF($A$3:$A$970,$F1004,J$3:J$970)/COUNTIF($A$3:$A$970,$F1004)</f>
        <v>11.6115</v>
      </c>
      <c r="K1004" s="110" t="n">
        <f aca="false">SUMIF($A$3:$A$970,$F1004,K$3:K$970)/COUNTIF($A$3:$A$970,$F1004)</f>
        <v>16.312</v>
      </c>
      <c r="L1004" s="110" t="n">
        <f aca="false">SUMIF($A$3:$A$970,$F1004,L$3:L$970)/COUNTIF($A$3:$A$970,$F1004)</f>
        <v>25.812</v>
      </c>
      <c r="M1004" s="110" t="n">
        <f aca="false">SUMIF($A$3:$A$970,$F1004,M$3:M$970)/COUNTIF($A$3:$A$970,$F1004)</f>
        <v>5.763</v>
      </c>
      <c r="N1004" s="110" t="n">
        <f aca="false">SUMIF($A$3:$A$970,$F1004,N$3:N$970)/COUNTIF($A$3:$A$970,$F1004)</f>
        <v>3.629</v>
      </c>
      <c r="O1004" s="110" t="n">
        <f aca="false">SUMIF($A$3:$A$970,$F1004,O$3:O$970)/COUNTIF($A$3:$A$970,$F1004)</f>
        <v>2.3155</v>
      </c>
      <c r="P1004" s="110" t="n">
        <f aca="false">SUMIF($A$3:$A$970,$F1004,P$3:P$970)/COUNTIF($A$3:$A$970,$F1004)</f>
        <v>1.6335</v>
      </c>
      <c r="Q1004" s="110" t="n">
        <f aca="false">SUMIF($A$3:$A$970,$F1004,Q$3:Q$970)/COUNTIF($A$3:$A$970,$F1004)</f>
        <v>1.334</v>
      </c>
      <c r="R1004" s="110" t="n">
        <f aca="false">SUMIF($A$3:$A$970,$F1004,R$3:R$970)/COUNTIF($A$3:$A$970,$F1004)</f>
        <v>0.834</v>
      </c>
      <c r="S1004" s="110" t="n">
        <f aca="false">SUMIF($A$3:$A$970,$F1004,S$3:S$970)/COUNTIF($A$3:$A$970,$F1004)</f>
        <v>0</v>
      </c>
      <c r="T1004" s="0" t="n">
        <v>33</v>
      </c>
      <c r="V1004" s="15" t="n">
        <f aca="false">SUMIF($T$3:$T$970,$T1004,$V$3:$V$970)/COUNTIF($T$3:$T$970,$T1004)</f>
        <v>5.02012930092165</v>
      </c>
      <c r="W1004" s="47" t="n">
        <f aca="true">CORREL(OFFSET($A$2,MATCH($A1004,$A$259:$A$970,0),4):OFFSET($A$2,MATCH($A1004+1,$A$259:$A$970,0)-1,4),OFFSET($T$2,MATCH($T1004,$T$259:$T$970,0),3):OFFSET($T$2,MATCH($T1004+1,$T$259:$T$970,0)-1,3))</f>
        <v>-0.570506260474039</v>
      </c>
      <c r="X1004" s="47" t="n">
        <f aca="true">CORREL(OFFSET($A$2,MATCH($A1004,$A$259:$A$970,0),2):OFFSET($A$2,MATCH($A1004+1,$A$259:$A$970,0)-1,2),OFFSET($T$2,MATCH($T1004,$T$259:$T$970,0),1):OFFSET($T$2,MATCH($T1004+1,$T$259:$T$970,0)-1,1))</f>
        <v>0.52809866332669</v>
      </c>
      <c r="Y1004" s="0" t="n">
        <f aca="false">A1004</f>
        <v>33</v>
      </c>
      <c r="Z1004" s="103" t="n">
        <f aca="false">IF(Z$1="P",MAX(0,Z$2-$C1004),IF(Z$1="C",MAX(0,$C1004-Z$2)))</f>
        <v>0</v>
      </c>
      <c r="AA1004" s="103" t="n">
        <f aca="false">IF(AA$1="P",MAX(0,AA$2-$C1004),IF(AA$1="C",MAX(0,$C1004-AA$2)))</f>
        <v>0</v>
      </c>
      <c r="AB1004" s="103" t="n">
        <f aca="false">IF(AB$1="P",MAX(0,AB$2-$C1004),IF(AB$1="C",MAX(0,$C1004-AB$2)))</f>
        <v>4.978</v>
      </c>
      <c r="AC1004" s="103" t="n">
        <f aca="false">IF(AC$1="P",MAX(0,AC$2-$C1004),IF(AC$1="C",MAX(0,$C1004-AC$2)))</f>
        <v>9.978</v>
      </c>
      <c r="AD1004" s="103" t="n">
        <f aca="false">IF(AD$1="P",MAX(0,AD$2-$C1004),IF(AD$1="C",MAX(0,$C1004-AD$2)))</f>
        <v>14.978</v>
      </c>
      <c r="AE1004" s="103" t="n">
        <f aca="false">IF(AE$1="P",MAX(0,AE$2-$C1004),IF(AE$1="C",MAX(0,$C1004-AE$2)))</f>
        <v>24.978</v>
      </c>
      <c r="AF1004" s="103" t="n">
        <f aca="false">IF(AF$1="P",MAX(0,AF$2-$C1004),IF(AF$1="C",MAX(0,$C1004-AF$2)))</f>
        <v>5.022</v>
      </c>
      <c r="AG1004" s="103" t="n">
        <f aca="false">IF(AG$1="P",MAX(0,AG$2-$C1004),IF(AG$1="C",MAX(0,$C1004-AG$2)))</f>
        <v>0.0219999999999985</v>
      </c>
      <c r="AH1004" s="103" t="n">
        <f aca="false">IF(AH$1="P",MAX(0,AH$2-$C1004),IF(AH$1="C",MAX(0,$C1004-AH$2)))</f>
        <v>0</v>
      </c>
      <c r="AI1004" s="103" t="n">
        <f aca="false">IF(AI$1="P",MAX(0,AI$2-$C1004),IF(AI$1="C",MAX(0,$C1004-AI$2)))</f>
        <v>0</v>
      </c>
      <c r="AJ1004" s="103" t="n">
        <f aca="false">IF(AJ$1="P",MAX(0,AJ$2-$C1004),IF(AJ$1="C",MAX(0,$C1004-AJ$2)))</f>
        <v>0</v>
      </c>
      <c r="AK1004" s="103" t="n">
        <f aca="false">IF(AK$1="P",MAX(0,AK$2-$C1004),IF(AK$1="C",MAX(0,$C1004-AK$2)))</f>
        <v>0</v>
      </c>
    </row>
    <row r="1005" customFormat="false" ht="12.75" hidden="false" customHeight="false" outlineLevel="0" collapsed="false">
      <c r="A1005" s="0" t="n">
        <v>34</v>
      </c>
      <c r="B1005" s="15"/>
      <c r="C1005" s="15" t="n">
        <f aca="false">SUMIF($A$3:$A$970,$A1005,$C$3:$C$970)/COUNTIF($A$3:$A$970,$A1005)</f>
        <v>33.6340909090909</v>
      </c>
      <c r="D1005" s="47" t="n">
        <f aca="true">STDEV(OFFSET($A$2,MATCH($A1005,$A$3:$A$970,0),3):OFFSET($A$2,MATCH($A1005+1,$A$3:$A$970,0)-1,3))*SQRT(trade_day)</f>
        <v>2.89887940988056</v>
      </c>
      <c r="E1005" s="47" t="n">
        <f aca="false">SUMIF($A$3:$A$970,$A1005,$E$3:$E$970)/COUNTIF($A$3:$A$970,$A1005)</f>
        <v>2.95613300211502</v>
      </c>
      <c r="F1005" s="0" t="n">
        <v>34</v>
      </c>
      <c r="G1005" s="110" t="n">
        <f aca="false">SUMIF($A$3:$A$970,$F1005,G$3:G$970)/COUNTIF($A$3:$A$970,$F1005)</f>
        <v>0</v>
      </c>
      <c r="H1005" s="110" t="n">
        <f aca="false">SUMIF($A$3:$A$970,$F1005,H$3:H$970)/COUNTIF($A$3:$A$970,$F1005)</f>
        <v>0.15</v>
      </c>
      <c r="I1005" s="110" t="n">
        <f aca="false">SUMIF($A$3:$A$970,$F1005,I$3:I$970)/COUNTIF($A$3:$A$970,$F1005)</f>
        <v>1.43363636363636</v>
      </c>
      <c r="J1005" s="110" t="n">
        <f aca="false">SUMIF($A$3:$A$970,$F1005,J$3:J$970)/COUNTIF($A$3:$A$970,$F1005)</f>
        <v>3.33454545454545</v>
      </c>
      <c r="K1005" s="110" t="n">
        <f aca="false">SUMIF($A$3:$A$970,$F1005,K$3:K$970)/COUNTIF($A$3:$A$970,$F1005)</f>
        <v>7.065</v>
      </c>
      <c r="L1005" s="110" t="n">
        <f aca="false">SUMIF($A$3:$A$970,$F1005,L$3:L$970)/COUNTIF($A$3:$A$970,$F1005)</f>
        <v>16.3659090909091</v>
      </c>
      <c r="M1005" s="110" t="n">
        <f aca="false">SUMIF($A$3:$A$970,$F1005,M$3:M$970)/COUNTIF($A$3:$A$970,$F1005)</f>
        <v>13.6340909090909</v>
      </c>
      <c r="N1005" s="110" t="n">
        <f aca="false">SUMIF($A$3:$A$970,$F1005,N$3:N$970)/COUNTIF($A$3:$A$970,$F1005)</f>
        <v>8.78409090909091</v>
      </c>
      <c r="O1005" s="110" t="n">
        <f aca="false">SUMIF($A$3:$A$970,$F1005,O$3:O$970)/COUNTIF($A$3:$A$970,$F1005)</f>
        <v>5.06772727272727</v>
      </c>
      <c r="P1005" s="110" t="n">
        <f aca="false">SUMIF($A$3:$A$970,$F1005,P$3:P$970)/COUNTIF($A$3:$A$970,$F1005)</f>
        <v>1.96863636363636</v>
      </c>
      <c r="Q1005" s="110" t="n">
        <f aca="false">SUMIF($A$3:$A$970,$F1005,Q$3:Q$970)/COUNTIF($A$3:$A$970,$F1005)</f>
        <v>0.699090909090909</v>
      </c>
      <c r="R1005" s="110" t="n">
        <f aca="false">SUMIF($A$3:$A$970,$F1005,R$3:R$970)/COUNTIF($A$3:$A$970,$F1005)</f>
        <v>0</v>
      </c>
      <c r="S1005" s="110" t="n">
        <f aca="false">SUMIF($A$3:$A$970,$F1005,S$3:S$970)/COUNTIF($A$3:$A$970,$F1005)</f>
        <v>0</v>
      </c>
      <c r="T1005" s="0" t="n">
        <v>34</v>
      </c>
      <c r="V1005" s="15" t="n">
        <f aca="false">SUMIF($T$3:$T$970,$T1005,$V$3:$V$970)/COUNTIF($T$3:$T$970,$T1005)</f>
        <v>6.70913253610919</v>
      </c>
      <c r="W1005" s="47" t="n">
        <f aca="true">CORREL(OFFSET($A$2,MATCH($A1005,$A$259:$A$970,0),4):OFFSET($A$2,MATCH($A1005+1,$A$259:$A$970,0)-1,4),OFFSET($T$2,MATCH($T1005,$T$259:$T$970,0),3):OFFSET($T$2,MATCH($T1005+1,$T$259:$T$970,0)-1,3))</f>
        <v>-0.157425963808137</v>
      </c>
      <c r="X1005" s="47" t="n">
        <f aca="true">CORREL(OFFSET($A$2,MATCH($A1005,$A$259:$A$970,0),2):OFFSET($A$2,MATCH($A1005+1,$A$259:$A$970,0)-1,2),OFFSET($T$2,MATCH($T1005,$T$259:$T$970,0),1):OFFSET($T$2,MATCH($T1005+1,$T$259:$T$970,0)-1,1))</f>
        <v>0.628456314442997</v>
      </c>
      <c r="Y1005" s="0" t="n">
        <f aca="false">A1005</f>
        <v>34</v>
      </c>
      <c r="Z1005" s="103" t="n">
        <f aca="false">IF(Z$1="P",MAX(0,Z$2-$C1005),IF(Z$1="C",MAX(0,$C1005-Z$2)))</f>
        <v>0</v>
      </c>
      <c r="AA1005" s="103" t="n">
        <f aca="false">IF(AA$1="P",MAX(0,AA$2-$C1005),IF(AA$1="C",MAX(0,$C1005-AA$2)))</f>
        <v>0</v>
      </c>
      <c r="AB1005" s="103" t="n">
        <f aca="false">IF(AB$1="P",MAX(0,AB$2-$C1005),IF(AB$1="C",MAX(0,$C1005-AB$2)))</f>
        <v>0</v>
      </c>
      <c r="AC1005" s="103" t="n">
        <f aca="false">IF(AC$1="P",MAX(0,AC$2-$C1005),IF(AC$1="C",MAX(0,$C1005-AC$2)))</f>
        <v>1.36590909090909</v>
      </c>
      <c r="AD1005" s="103" t="n">
        <f aca="false">IF(AD$1="P",MAX(0,AD$2-$C1005),IF(AD$1="C",MAX(0,$C1005-AD$2)))</f>
        <v>6.36590909090909</v>
      </c>
      <c r="AE1005" s="103" t="n">
        <f aca="false">IF(AE$1="P",MAX(0,AE$2-$C1005),IF(AE$1="C",MAX(0,$C1005-AE$2)))</f>
        <v>16.3659090909091</v>
      </c>
      <c r="AF1005" s="103" t="n">
        <f aca="false">IF(AF$1="P",MAX(0,AF$2-$C1005),IF(AF$1="C",MAX(0,$C1005-AF$2)))</f>
        <v>13.6340909090909</v>
      </c>
      <c r="AG1005" s="103" t="n">
        <f aca="false">IF(AG$1="P",MAX(0,AG$2-$C1005),IF(AG$1="C",MAX(0,$C1005-AG$2)))</f>
        <v>8.63409090909091</v>
      </c>
      <c r="AH1005" s="103" t="n">
        <f aca="false">IF(AH$1="P",MAX(0,AH$2-$C1005),IF(AH$1="C",MAX(0,$C1005-AH$2)))</f>
        <v>3.63409090909091</v>
      </c>
      <c r="AI1005" s="103" t="n">
        <f aca="false">IF(AI$1="P",MAX(0,AI$2-$C1005),IF(AI$1="C",MAX(0,$C1005-AI$2)))</f>
        <v>0</v>
      </c>
      <c r="AJ1005" s="103" t="n">
        <f aca="false">IF(AJ$1="P",MAX(0,AJ$2-$C1005),IF(AJ$1="C",MAX(0,$C1005-AJ$2)))</f>
        <v>0</v>
      </c>
      <c r="AK1005" s="103" t="n">
        <f aca="false">IF(AK$1="P",MAX(0,AK$2-$C1005),IF(AK$1="C",MAX(0,$C1005-AK$2)))</f>
        <v>0</v>
      </c>
    </row>
    <row r="1006" customFormat="false" ht="12.75" hidden="false" customHeight="false" outlineLevel="0" collapsed="false">
      <c r="A1006" s="0" t="n">
        <v>35</v>
      </c>
      <c r="B1006" s="15"/>
      <c r="C1006" s="15" t="n">
        <f aca="false">SUMIF($A$3:$A$970,$A1006,$C$3:$C$970)/COUNTIF($A$3:$A$970,$A1006)</f>
        <v>43.3238095238095</v>
      </c>
      <c r="D1006" s="47" t="n">
        <f aca="true">STDEV(OFFSET($A$2,MATCH($A1006,$A$3:$A$970,0),3):OFFSET($A$2,MATCH($A1006+1,$A$3:$A$970,0)-1,3))*SQRT(trade_day)</f>
        <v>4.2960464086655</v>
      </c>
      <c r="E1006" s="47" t="n">
        <f aca="false">SUMIF($A$3:$A$970,$A1006,$E$3:$E$970)/COUNTIF($A$3:$A$970,$A1006)</f>
        <v>2.99236817478865</v>
      </c>
      <c r="F1006" s="0" t="n">
        <v>35</v>
      </c>
      <c r="G1006" s="110" t="n">
        <f aca="false">SUMIF($A$3:$A$970,$F1006,G$3:G$970)/COUNTIF($A$3:$A$970,$F1006)</f>
        <v>0</v>
      </c>
      <c r="H1006" s="110" t="n">
        <f aca="false">SUMIF($A$3:$A$970,$F1006,H$3:H$970)/COUNTIF($A$3:$A$970,$F1006)</f>
        <v>0</v>
      </c>
      <c r="I1006" s="110" t="n">
        <f aca="false">SUMIF($A$3:$A$970,$F1006,I$3:I$970)/COUNTIF($A$3:$A$970,$F1006)</f>
        <v>0.22</v>
      </c>
      <c r="J1006" s="110" t="n">
        <f aca="false">SUMIF($A$3:$A$970,$F1006,J$3:J$970)/COUNTIF($A$3:$A$970,$F1006)</f>
        <v>0.613333333333333</v>
      </c>
      <c r="K1006" s="110" t="n">
        <f aca="false">SUMIF($A$3:$A$970,$F1006,K$3:K$970)/COUNTIF($A$3:$A$970,$F1006)</f>
        <v>1.99285714285714</v>
      </c>
      <c r="L1006" s="110" t="n">
        <f aca="false">SUMIF($A$3:$A$970,$F1006,L$3:L$970)/COUNTIF($A$3:$A$970,$F1006)</f>
        <v>8.28857142857143</v>
      </c>
      <c r="M1006" s="110" t="n">
        <f aca="false">SUMIF($A$3:$A$970,$F1006,M$3:M$970)/COUNTIF($A$3:$A$970,$F1006)</f>
        <v>23.3238095238095</v>
      </c>
      <c r="N1006" s="110" t="n">
        <f aca="false">SUMIF($A$3:$A$970,$F1006,N$3:N$970)/COUNTIF($A$3:$A$970,$F1006)</f>
        <v>18.3238095238095</v>
      </c>
      <c r="O1006" s="110" t="n">
        <f aca="false">SUMIF($A$3:$A$970,$F1006,O$3:O$970)/COUNTIF($A$3:$A$970,$F1006)</f>
        <v>13.5438095238095</v>
      </c>
      <c r="P1006" s="110" t="n">
        <f aca="false">SUMIF($A$3:$A$970,$F1006,P$3:P$970)/COUNTIF($A$3:$A$970,$F1006)</f>
        <v>8.93714285714286</v>
      </c>
      <c r="Q1006" s="110" t="n">
        <f aca="false">SUMIF($A$3:$A$970,$F1006,Q$3:Q$970)/COUNTIF($A$3:$A$970,$F1006)</f>
        <v>5.31666666666667</v>
      </c>
      <c r="R1006" s="110" t="n">
        <f aca="false">SUMIF($A$3:$A$970,$F1006,R$3:R$970)/COUNTIF($A$3:$A$970,$F1006)</f>
        <v>1.61238095238095</v>
      </c>
      <c r="S1006" s="110" t="n">
        <f aca="false">SUMIF($A$3:$A$970,$F1006,S$3:S$970)/COUNTIF($A$3:$A$970,$F1006)</f>
        <v>0</v>
      </c>
      <c r="T1006" s="0" t="n">
        <v>35</v>
      </c>
      <c r="V1006" s="15" t="n">
        <f aca="false">SUMIF($T$3:$T$970,$T1006,$V$3:$V$970)/COUNTIF($T$3:$T$970,$T1006)</f>
        <v>7.97192580635059</v>
      </c>
      <c r="W1006" s="47" t="n">
        <f aca="true">CORREL(OFFSET($A$2,MATCH($A1006,$A$259:$A$970,0),4):OFFSET($A$2,MATCH($A1006+1,$A$259:$A$970,0)-1,4),OFFSET($T$2,MATCH($T1006,$T$259:$T$970,0),3):OFFSET($T$2,MATCH($T1006+1,$T$259:$T$970,0)-1,3))</f>
        <v>0.0714055762843713</v>
      </c>
      <c r="X1006" s="47" t="n">
        <f aca="true">CORREL(OFFSET($A$2,MATCH($A1006,$A$259:$A$970,0),2):OFFSET($A$2,MATCH($A1006+1,$A$259:$A$970,0)-1,2),OFFSET($T$2,MATCH($T1006,$T$259:$T$970,0),1):OFFSET($T$2,MATCH($T1006+1,$T$259:$T$970,0)-1,1))</f>
        <v>0.588909269580951</v>
      </c>
      <c r="Y1006" s="0" t="n">
        <f aca="false">A1006</f>
        <v>35</v>
      </c>
      <c r="Z1006" s="103" t="n">
        <f aca="false">IF(Z$1="P",MAX(0,Z$2-$C1006),IF(Z$1="C",MAX(0,$C1006-Z$2)))</f>
        <v>0</v>
      </c>
      <c r="AA1006" s="103" t="n">
        <f aca="false">IF(AA$1="P",MAX(0,AA$2-$C1006),IF(AA$1="C",MAX(0,$C1006-AA$2)))</f>
        <v>0</v>
      </c>
      <c r="AB1006" s="103" t="n">
        <f aca="false">IF(AB$1="P",MAX(0,AB$2-$C1006),IF(AB$1="C",MAX(0,$C1006-AB$2)))</f>
        <v>0</v>
      </c>
      <c r="AC1006" s="103" t="n">
        <f aca="false">IF(AC$1="P",MAX(0,AC$2-$C1006),IF(AC$1="C",MAX(0,$C1006-AC$2)))</f>
        <v>0</v>
      </c>
      <c r="AD1006" s="103" t="n">
        <f aca="false">IF(AD$1="P",MAX(0,AD$2-$C1006),IF(AD$1="C",MAX(0,$C1006-AD$2)))</f>
        <v>0</v>
      </c>
      <c r="AE1006" s="103" t="n">
        <f aca="false">IF(AE$1="P",MAX(0,AE$2-$C1006),IF(AE$1="C",MAX(0,$C1006-AE$2)))</f>
        <v>6.67619047619048</v>
      </c>
      <c r="AF1006" s="103" t="n">
        <f aca="false">IF(AF$1="P",MAX(0,AF$2-$C1006),IF(AF$1="C",MAX(0,$C1006-AF$2)))</f>
        <v>23.3238095238095</v>
      </c>
      <c r="AG1006" s="103" t="n">
        <f aca="false">IF(AG$1="P",MAX(0,AG$2-$C1006),IF(AG$1="C",MAX(0,$C1006-AG$2)))</f>
        <v>18.3238095238095</v>
      </c>
      <c r="AH1006" s="103" t="n">
        <f aca="false">IF(AH$1="P",MAX(0,AH$2-$C1006),IF(AH$1="C",MAX(0,$C1006-AH$2)))</f>
        <v>13.3238095238095</v>
      </c>
      <c r="AI1006" s="103" t="n">
        <f aca="false">IF(AI$1="P",MAX(0,AI$2-$C1006),IF(AI$1="C",MAX(0,$C1006-AI$2)))</f>
        <v>8.32380952380952</v>
      </c>
      <c r="AJ1006" s="103" t="n">
        <f aca="false">IF(AJ$1="P",MAX(0,AJ$2-$C1006),IF(AJ$1="C",MAX(0,$C1006-AJ$2)))</f>
        <v>3.32380952380952</v>
      </c>
      <c r="AK1006" s="103" t="n">
        <f aca="false">IF(AK$1="P",MAX(0,AK$2-$C1006),IF(AK$1="C",MAX(0,$C1006-AK$2)))</f>
        <v>0</v>
      </c>
    </row>
    <row r="1007" customFormat="false" ht="12.75" hidden="false" customHeight="false" outlineLevel="0" collapsed="false">
      <c r="A1007" s="0" t="n">
        <v>36</v>
      </c>
      <c r="B1007" s="15"/>
      <c r="C1007" s="15" t="n">
        <f aca="false">SUMIF($A$3:$A$970,$A1007,$C$3:$C$970)/COUNTIF($A$3:$A$970,$A1007)</f>
        <v>71.568</v>
      </c>
      <c r="D1007" s="47" t="n">
        <f aca="true">STDEV(OFFSET($A$2,MATCH($A1007,$A$3:$A$970,0),3):OFFSET($A$2,MATCH($A1007+1,$A$3:$A$970,0)-1,3))*SQRT(trade_day)</f>
        <v>5.22498296062103</v>
      </c>
      <c r="E1007" s="47" t="n">
        <f aca="false">SUMIF($A$3:$A$970,$A1007,$E$3:$E$970)/COUNTIF($A$3:$A$970,$A1007)</f>
        <v>5.59135271402491</v>
      </c>
      <c r="F1007" s="0" t="n">
        <v>36</v>
      </c>
      <c r="G1007" s="110" t="n">
        <f aca="false">SUMIF($A$3:$A$970,$F1007,G$3:G$970)/COUNTIF($A$3:$A$970,$F1007)</f>
        <v>0</v>
      </c>
      <c r="H1007" s="110" t="n">
        <f aca="false">SUMIF($A$3:$A$970,$F1007,H$3:H$970)/COUNTIF($A$3:$A$970,$F1007)</f>
        <v>0</v>
      </c>
      <c r="I1007" s="110" t="n">
        <f aca="false">SUMIF($A$3:$A$970,$F1007,I$3:I$970)/COUNTIF($A$3:$A$970,$F1007)</f>
        <v>0</v>
      </c>
      <c r="J1007" s="110" t="n">
        <f aca="false">SUMIF($A$3:$A$970,$F1007,J$3:J$970)/COUNTIF($A$3:$A$970,$F1007)</f>
        <v>0</v>
      </c>
      <c r="K1007" s="110" t="n">
        <f aca="false">SUMIF($A$3:$A$970,$F1007,K$3:K$970)/COUNTIF($A$3:$A$970,$F1007)</f>
        <v>0</v>
      </c>
      <c r="L1007" s="110" t="n">
        <f aca="false">SUMIF($A$3:$A$970,$F1007,L$3:L$970)/COUNTIF($A$3:$A$970,$F1007)</f>
        <v>1.378</v>
      </c>
      <c r="M1007" s="110" t="n">
        <f aca="false">SUMIF($A$3:$A$970,$F1007,M$3:M$970)/COUNTIF($A$3:$A$970,$F1007)</f>
        <v>51.568</v>
      </c>
      <c r="N1007" s="110" t="n">
        <f aca="false">SUMIF($A$3:$A$970,$F1007,N$3:N$970)/COUNTIF($A$3:$A$970,$F1007)</f>
        <v>46.568</v>
      </c>
      <c r="O1007" s="110" t="n">
        <f aca="false">SUMIF($A$3:$A$970,$F1007,O$3:O$970)/COUNTIF($A$3:$A$970,$F1007)</f>
        <v>41.568</v>
      </c>
      <c r="P1007" s="110" t="n">
        <f aca="false">SUMIF($A$3:$A$970,$F1007,P$3:P$970)/COUNTIF($A$3:$A$970,$F1007)</f>
        <v>36.568</v>
      </c>
      <c r="Q1007" s="110" t="n">
        <f aca="false">SUMIF($A$3:$A$970,$F1007,Q$3:Q$970)/COUNTIF($A$3:$A$970,$F1007)</f>
        <v>31.568</v>
      </c>
      <c r="R1007" s="110" t="n">
        <f aca="false">SUMIF($A$3:$A$970,$F1007,R$3:R$970)/COUNTIF($A$3:$A$970,$F1007)</f>
        <v>22.946</v>
      </c>
      <c r="S1007" s="110" t="n">
        <f aca="false">SUMIF($A$3:$A$970,$F1007,S$3:S$970)/COUNTIF($A$3:$A$970,$F1007)</f>
        <v>1.348998</v>
      </c>
      <c r="T1007" s="0" t="n">
        <v>36</v>
      </c>
      <c r="V1007" s="15" t="n">
        <f aca="false">SUMIF($T$3:$T$970,$T1007,$V$3:$V$970)/COUNTIF($T$3:$T$970,$T1007)</f>
        <v>8.16136311694163</v>
      </c>
      <c r="W1007" s="47" t="n">
        <f aca="true">CORREL(OFFSET($A$2,MATCH($A1007,$A$259:$A$970,0),4):OFFSET($A$2,MATCH($A1007+1,$A$259:$A$970,0)-1,4),OFFSET($T$2,MATCH($T1007,$T$259:$T$970,0),3):OFFSET($T$2,MATCH($T1007+1,$T$259:$T$970,0)-1,3))</f>
        <v>0.453572728044664</v>
      </c>
      <c r="X1007" s="47" t="n">
        <f aca="true">CORREL(OFFSET($A$2,MATCH($A1007,$A$259:$A$970,0),2):OFFSET($A$2,MATCH($A1007+1,$A$259:$A$970,0)-1,2),OFFSET($T$2,MATCH($T1007,$T$259:$T$970,0),1):OFFSET($T$2,MATCH($T1007+1,$T$259:$T$970,0)-1,1))</f>
        <v>0.529670310467755</v>
      </c>
      <c r="Y1007" s="0" t="n">
        <f aca="false">A1007</f>
        <v>36</v>
      </c>
      <c r="Z1007" s="103" t="n">
        <f aca="false">IF(Z$1="P",MAX(0,Z$2-$C1007),IF(Z$1="C",MAX(0,$C1007-Z$2)))</f>
        <v>0</v>
      </c>
      <c r="AA1007" s="103" t="n">
        <f aca="false">IF(AA$1="P",MAX(0,AA$2-$C1007),IF(AA$1="C",MAX(0,$C1007-AA$2)))</f>
        <v>0</v>
      </c>
      <c r="AB1007" s="103" t="n">
        <f aca="false">IF(AB$1="P",MAX(0,AB$2-$C1007),IF(AB$1="C",MAX(0,$C1007-AB$2)))</f>
        <v>0</v>
      </c>
      <c r="AC1007" s="103" t="n">
        <f aca="false">IF(AC$1="P",MAX(0,AC$2-$C1007),IF(AC$1="C",MAX(0,$C1007-AC$2)))</f>
        <v>0</v>
      </c>
      <c r="AD1007" s="103" t="n">
        <f aca="false">IF(AD$1="P",MAX(0,AD$2-$C1007),IF(AD$1="C",MAX(0,$C1007-AD$2)))</f>
        <v>0</v>
      </c>
      <c r="AE1007" s="103" t="n">
        <f aca="false">IF(AE$1="P",MAX(0,AE$2-$C1007),IF(AE$1="C",MAX(0,$C1007-AE$2)))</f>
        <v>0</v>
      </c>
      <c r="AF1007" s="103" t="n">
        <f aca="false">IF(AF$1="P",MAX(0,AF$2-$C1007),IF(AF$1="C",MAX(0,$C1007-AF$2)))</f>
        <v>51.568</v>
      </c>
      <c r="AG1007" s="103" t="n">
        <f aca="false">IF(AG$1="P",MAX(0,AG$2-$C1007),IF(AG$1="C",MAX(0,$C1007-AG$2)))</f>
        <v>46.568</v>
      </c>
      <c r="AH1007" s="103" t="n">
        <f aca="false">IF(AH$1="P",MAX(0,AH$2-$C1007),IF(AH$1="C",MAX(0,$C1007-AH$2)))</f>
        <v>41.568</v>
      </c>
      <c r="AI1007" s="103" t="n">
        <f aca="false">IF(AI$1="P",MAX(0,AI$2-$C1007),IF(AI$1="C",MAX(0,$C1007-AI$2)))</f>
        <v>36.568</v>
      </c>
      <c r="AJ1007" s="103" t="n">
        <f aca="false">IF(AJ$1="P",MAX(0,AJ$2-$C1007),IF(AJ$1="C",MAX(0,$C1007-AJ$2)))</f>
        <v>31.568</v>
      </c>
      <c r="AK1007" s="103" t="n">
        <f aca="false">IF(AK$1="P",MAX(0,AK$2-$C1007),IF(AK$1="C",MAX(0,$C1007-AK$2)))</f>
        <v>21.568</v>
      </c>
    </row>
    <row r="1008" customFormat="false" ht="12.75" hidden="false" customHeight="false" outlineLevel="0" collapsed="false">
      <c r="A1008" s="0" t="n">
        <v>37</v>
      </c>
      <c r="B1008" s="15"/>
      <c r="C1008" s="15" t="n">
        <f aca="false">SUMIF($A$3:$A$970,$A1008,$C$3:$C$970)/COUNTIF($A$3:$A$970,$A1008)</f>
        <v>51.7659090909091</v>
      </c>
      <c r="D1008" s="47" t="n">
        <f aca="true">STDEV(OFFSET($A$2,MATCH($A1008,$A$3:$A$970,0),3):OFFSET($A$2,MATCH($A1008+1,$A$3:$A$970,0)-1,3))*SQRT(trade_day)</f>
        <v>3.61996261253318</v>
      </c>
      <c r="E1008" s="47" t="n">
        <f aca="false">SUMIF($A$3:$A$970,$A1008,$E$3:$E$970)/COUNTIF($A$3:$A$970,$A1008)</f>
        <v>3.68828192535027</v>
      </c>
      <c r="F1008" s="0" t="n">
        <v>37</v>
      </c>
      <c r="G1008" s="109" t="n">
        <f aca="false">SUMIF($A$3:$A$970,$F1008,G$3:G$970)/COUNTIF($A$3:$A$970,$F1008)</f>
        <v>0</v>
      </c>
      <c r="H1008" s="109" t="n">
        <f aca="false">SUMIF($A$3:$A$970,$F1008,H$3:H$970)/COUNTIF($A$3:$A$970,$F1008)</f>
        <v>0</v>
      </c>
      <c r="I1008" s="109" t="n">
        <f aca="false">SUMIF($A$3:$A$970,$F1008,I$3:I$970)/COUNTIF($A$3:$A$970,$F1008)</f>
        <v>0.295</v>
      </c>
      <c r="J1008" s="109" t="n">
        <f aca="false">SUMIF($A$3:$A$970,$F1008,J$3:J$970)/COUNTIF($A$3:$A$970,$F1008)</f>
        <v>0.830454545454545</v>
      </c>
      <c r="K1008" s="109" t="n">
        <f aca="false">SUMIF($A$3:$A$970,$F1008,K$3:K$970)/COUNTIF($A$3:$A$970,$F1008)</f>
        <v>1.72772727272727</v>
      </c>
      <c r="L1008" s="109" t="n">
        <f aca="false">SUMIF($A$3:$A$970,$F1008,L$3:L$970)/COUNTIF($A$3:$A$970,$F1008)</f>
        <v>5.41090909090909</v>
      </c>
      <c r="M1008" s="109" t="n">
        <f aca="false">SUMIF($A$3:$A$970,$F1008,M$3:M$970)/COUNTIF($A$3:$A$970,$F1008)</f>
        <v>31.7659090909091</v>
      </c>
      <c r="N1008" s="109" t="n">
        <f aca="false">SUMIF($A$3:$A$970,$F1008,N$3:N$970)/COUNTIF($A$3:$A$970,$F1008)</f>
        <v>26.7659090909091</v>
      </c>
      <c r="O1008" s="109" t="n">
        <f aca="false">SUMIF($A$3:$A$970,$F1008,O$3:O$970)/COUNTIF($A$3:$A$970,$F1008)</f>
        <v>22.0609090909091</v>
      </c>
      <c r="P1008" s="109" t="n">
        <f aca="false">SUMIF($A$3:$A$970,$F1008,P$3:P$970)/COUNTIF($A$3:$A$970,$F1008)</f>
        <v>17.5963636363636</v>
      </c>
      <c r="Q1008" s="109" t="n">
        <f aca="false">SUMIF($A$3:$A$970,$F1008,Q$3:Q$970)/COUNTIF($A$3:$A$970,$F1008)</f>
        <v>13.4936363636364</v>
      </c>
      <c r="R1008" s="109" t="n">
        <f aca="false">SUMIF($A$3:$A$970,$F1008,R$3:R$970)/COUNTIF($A$3:$A$970,$F1008)</f>
        <v>7.17681818181818</v>
      </c>
      <c r="S1008" s="109" t="n">
        <f aca="false">SUMIF($A$3:$A$970,$F1008,S$3:S$970)/COUNTIF($A$3:$A$970,$F1008)</f>
        <v>0</v>
      </c>
      <c r="T1008" s="0" t="n">
        <v>37</v>
      </c>
      <c r="V1008" s="15" t="n">
        <f aca="false">SUMIF($T$3:$T$970,$T1008,$V$3:$V$970)/COUNTIF($T$3:$T$970,$T1008)</f>
        <v>6.07489429996453</v>
      </c>
      <c r="W1008" s="47" t="n">
        <f aca="true">CORREL(OFFSET($A$2,MATCH($A1008,$A$259:$A$970,0),4):OFFSET($A$2,MATCH($A1008+1,$A$259:$A$970,0)-1,4),OFFSET($T$2,MATCH($T1008,$T$259:$T$970,0),3):OFFSET($T$2,MATCH($T1008+1,$T$259:$T$970,0)-1,3))</f>
        <v>0.168261655641011</v>
      </c>
      <c r="X1008" s="47" t="n">
        <f aca="true">CORREL(OFFSET($A$2,MATCH($A1008,$A$259:$A$970,0),2):OFFSET($A$2,MATCH($A1008+1,$A$259:$A$970,0)-1,2),OFFSET($T$2,MATCH($T1008,$T$259:$T$970,0),1):OFFSET($T$2,MATCH($T1008+1,$T$259:$T$970,0)-1,1))</f>
        <v>0.908583441563108</v>
      </c>
      <c r="Y1008" s="0" t="n">
        <f aca="false">A1008</f>
        <v>37</v>
      </c>
      <c r="Z1008" s="103" t="n">
        <f aca="false">IF(Z$1="P",MAX(0,Z$2-$C1008),IF(Z$1="C",MAX(0,$C1008-Z$2)))</f>
        <v>0</v>
      </c>
      <c r="AA1008" s="103" t="n">
        <f aca="false">IF(AA$1="P",MAX(0,AA$2-$C1008),IF(AA$1="C",MAX(0,$C1008-AA$2)))</f>
        <v>0</v>
      </c>
      <c r="AB1008" s="103" t="n">
        <f aca="false">IF(AB$1="P",MAX(0,AB$2-$C1008),IF(AB$1="C",MAX(0,$C1008-AB$2)))</f>
        <v>0</v>
      </c>
      <c r="AC1008" s="103" t="n">
        <f aca="false">IF(AC$1="P",MAX(0,AC$2-$C1008),IF(AC$1="C",MAX(0,$C1008-AC$2)))</f>
        <v>0</v>
      </c>
      <c r="AD1008" s="103" t="n">
        <f aca="false">IF(AD$1="P",MAX(0,AD$2-$C1008),IF(AD$1="C",MAX(0,$C1008-AD$2)))</f>
        <v>0</v>
      </c>
      <c r="AE1008" s="103" t="n">
        <f aca="false">IF(AE$1="P",MAX(0,AE$2-$C1008),IF(AE$1="C",MAX(0,$C1008-AE$2)))</f>
        <v>0</v>
      </c>
      <c r="AF1008" s="103" t="n">
        <f aca="false">IF(AF$1="P",MAX(0,AF$2-$C1008),IF(AF$1="C",MAX(0,$C1008-AF$2)))</f>
        <v>31.7659090909091</v>
      </c>
      <c r="AG1008" s="103" t="n">
        <f aca="false">IF(AG$1="P",MAX(0,AG$2-$C1008),IF(AG$1="C",MAX(0,$C1008-AG$2)))</f>
        <v>26.7659090909091</v>
      </c>
      <c r="AH1008" s="103" t="n">
        <f aca="false">IF(AH$1="P",MAX(0,AH$2-$C1008),IF(AH$1="C",MAX(0,$C1008-AH$2)))</f>
        <v>21.7659090909091</v>
      </c>
      <c r="AI1008" s="103" t="n">
        <f aca="false">IF(AI$1="P",MAX(0,AI$2-$C1008),IF(AI$1="C",MAX(0,$C1008-AI$2)))</f>
        <v>16.7659090909091</v>
      </c>
      <c r="AJ1008" s="103" t="n">
        <f aca="false">IF(AJ$1="P",MAX(0,AJ$2-$C1008),IF(AJ$1="C",MAX(0,$C1008-AJ$2)))</f>
        <v>11.7659090909091</v>
      </c>
      <c r="AK1008" s="103" t="n">
        <f aca="false">IF(AK$1="P",MAX(0,AK$2-$C1008),IF(AK$1="C",MAX(0,$C1008-AK$2)))</f>
        <v>1.76590909090908</v>
      </c>
    </row>
    <row r="1009" customFormat="false" ht="12.75" hidden="false" customHeight="false" outlineLevel="0" collapsed="false">
      <c r="A1009" s="0" t="n">
        <v>38</v>
      </c>
      <c r="B1009" s="15"/>
      <c r="C1009" s="15" t="n">
        <f aca="false">SUMIF($A$3:$A$970,$A1009,$C$3:$C$970)/COUNTIF($A$3:$A$970,$A1009)</f>
        <v>34.7015789473684</v>
      </c>
      <c r="D1009" s="47" t="n">
        <f aca="true">STDEV(OFFSET($A$2,MATCH($A1009,$A$3:$A$970,0),3):OFFSET($A$2,MATCH($A1009+1,$A$3:$A$970,0)-1,3))*SQRT(trade_day)</f>
        <v>3.20627114328718</v>
      </c>
      <c r="E1009" s="47" t="n">
        <f aca="false">SUMIF($A$3:$A$970,$A1009,$E$3:$E$970)/COUNTIF($A$3:$A$970,$A1009)</f>
        <v>3.31645796418496</v>
      </c>
      <c r="F1009" s="0" t="n">
        <v>38</v>
      </c>
      <c r="G1009" s="109" t="n">
        <f aca="false">SUMIF($A$3:$A$970,$F1009,G$3:G$970)/COUNTIF($A$3:$A$970,$F1009)</f>
        <v>0</v>
      </c>
      <c r="H1009" s="109" t="n">
        <f aca="false">SUMIF($A$3:$A$970,$F1009,H$3:H$970)/COUNTIF($A$3:$A$970,$F1009)</f>
        <v>0.108421052631579</v>
      </c>
      <c r="I1009" s="109" t="n">
        <f aca="false">SUMIF($A$3:$A$970,$F1009,I$3:I$970)/COUNTIF($A$3:$A$970,$F1009)</f>
        <v>1.24736842105263</v>
      </c>
      <c r="J1009" s="109" t="n">
        <f aca="false">SUMIF($A$3:$A$970,$F1009,J$3:J$970)/COUNTIF($A$3:$A$970,$F1009)</f>
        <v>3.33368421052632</v>
      </c>
      <c r="K1009" s="109" t="n">
        <f aca="false">SUMIF($A$3:$A$970,$F1009,K$3:K$970)/COUNTIF($A$3:$A$970,$F1009)</f>
        <v>6.56578947368421</v>
      </c>
      <c r="L1009" s="109" t="n">
        <f aca="false">SUMIF($A$3:$A$970,$F1009,L$3:L$970)/COUNTIF($A$3:$A$970,$F1009)</f>
        <v>15.3194736842105</v>
      </c>
      <c r="M1009" s="109" t="n">
        <f aca="false">SUMIF($A$3:$A$970,$F1009,M$3:M$970)/COUNTIF($A$3:$A$970,$F1009)</f>
        <v>14.7015789473684</v>
      </c>
      <c r="N1009" s="109" t="n">
        <f aca="false">SUMIF($A$3:$A$970,$F1009,N$3:N$970)/COUNTIF($A$3:$A$970,$F1009)</f>
        <v>9.81</v>
      </c>
      <c r="O1009" s="109" t="n">
        <f aca="false">SUMIF($A$3:$A$970,$F1009,O$3:O$970)/COUNTIF($A$3:$A$970,$F1009)</f>
        <v>5.94894736842105</v>
      </c>
      <c r="P1009" s="109" t="n">
        <f aca="false">SUMIF($A$3:$A$970,$F1009,P$3:P$970)/COUNTIF($A$3:$A$970,$F1009)</f>
        <v>3.03526315789474</v>
      </c>
      <c r="Q1009" s="109" t="n">
        <f aca="false">SUMIF($A$3:$A$970,$F1009,Q$3:Q$970)/COUNTIF($A$3:$A$970,$F1009)</f>
        <v>1.26736842105263</v>
      </c>
      <c r="R1009" s="109" t="n">
        <f aca="false">SUMIF($A$3:$A$970,$F1009,R$3:R$970)/COUNTIF($A$3:$A$970,$F1009)</f>
        <v>0.0210526315789473</v>
      </c>
      <c r="S1009" s="109" t="n">
        <f aca="false">SUMIF($A$3:$A$970,$F1009,S$3:S$970)/COUNTIF($A$3:$A$970,$F1009)</f>
        <v>0</v>
      </c>
      <c r="T1009" s="0" t="n">
        <v>38</v>
      </c>
      <c r="V1009" s="15" t="n">
        <f aca="false">SUMIF($T$3:$T$970,$T1009,$V$3:$V$970)/COUNTIF($T$3:$T$970,$T1009)</f>
        <v>6.24186590451912</v>
      </c>
      <c r="W1009" s="47" t="n">
        <f aca="true">CORREL(OFFSET($A$2,MATCH($A1009,$A$259:$A$970,0),4):OFFSET($A$2,MATCH($A1009+1,$A$259:$A$970,0)-1,4),OFFSET($T$2,MATCH($T1009,$T$259:$T$970,0),3):OFFSET($T$2,MATCH($T1009+1,$T$259:$T$970,0)-1,3))</f>
        <v>0.528875587068676</v>
      </c>
      <c r="X1009" s="47" t="n">
        <f aca="true">CORREL(OFFSET($A$2,MATCH($A1009,$A$259:$A$970,0),2):OFFSET($A$2,MATCH($A1009+1,$A$259:$A$970,0)-1,2),OFFSET($T$2,MATCH($T1009,$T$259:$T$970,0),1):OFFSET($T$2,MATCH($T1009+1,$T$259:$T$970,0)-1,1))</f>
        <v>0.866557725637068</v>
      </c>
      <c r="Y1009" s="0" t="n">
        <f aca="false">A1009</f>
        <v>38</v>
      </c>
      <c r="Z1009" s="103" t="n">
        <f aca="false">IF(Z$1="P",MAX(0,Z$2-$C1009),IF(Z$1="C",MAX(0,$C1009-Z$2)))</f>
        <v>0</v>
      </c>
      <c r="AA1009" s="103" t="n">
        <f aca="false">IF(AA$1="P",MAX(0,AA$2-$C1009),IF(AA$1="C",MAX(0,$C1009-AA$2)))</f>
        <v>0</v>
      </c>
      <c r="AB1009" s="103" t="n">
        <f aca="false">IF(AB$1="P",MAX(0,AB$2-$C1009),IF(AB$1="C",MAX(0,$C1009-AB$2)))</f>
        <v>0</v>
      </c>
      <c r="AC1009" s="103" t="n">
        <f aca="false">IF(AC$1="P",MAX(0,AC$2-$C1009),IF(AC$1="C",MAX(0,$C1009-AC$2)))</f>
        <v>0.298421052631575</v>
      </c>
      <c r="AD1009" s="103" t="n">
        <f aca="false">IF(AD$1="P",MAX(0,AD$2-$C1009),IF(AD$1="C",MAX(0,$C1009-AD$2)))</f>
        <v>5.29842105263158</v>
      </c>
      <c r="AE1009" s="103" t="n">
        <f aca="false">IF(AE$1="P",MAX(0,AE$2-$C1009),IF(AE$1="C",MAX(0,$C1009-AE$2)))</f>
        <v>15.2984210526316</v>
      </c>
      <c r="AF1009" s="103" t="n">
        <f aca="false">IF(AF$1="P",MAX(0,AF$2-$C1009),IF(AF$1="C",MAX(0,$C1009-AF$2)))</f>
        <v>14.7015789473684</v>
      </c>
      <c r="AG1009" s="103" t="n">
        <f aca="false">IF(AG$1="P",MAX(0,AG$2-$C1009),IF(AG$1="C",MAX(0,$C1009-AG$2)))</f>
        <v>9.70157894736843</v>
      </c>
      <c r="AH1009" s="103" t="n">
        <f aca="false">IF(AH$1="P",MAX(0,AH$2-$C1009),IF(AH$1="C",MAX(0,$C1009-AH$2)))</f>
        <v>4.70157894736843</v>
      </c>
      <c r="AI1009" s="103" t="n">
        <f aca="false">IF(AI$1="P",MAX(0,AI$2-$C1009),IF(AI$1="C",MAX(0,$C1009-AI$2)))</f>
        <v>0</v>
      </c>
      <c r="AJ1009" s="103" t="n">
        <f aca="false">IF(AJ$1="P",MAX(0,AJ$2-$C1009),IF(AJ$1="C",MAX(0,$C1009-AJ$2)))</f>
        <v>0</v>
      </c>
      <c r="AK1009" s="103" t="n">
        <f aca="false">IF(AK$1="P",MAX(0,AK$2-$C1009),IF(AK$1="C",MAX(0,$C1009-AK$2)))</f>
        <v>0</v>
      </c>
    </row>
    <row r="1010" customFormat="false" ht="12.75" hidden="false" customHeight="false" outlineLevel="0" collapsed="false">
      <c r="A1010" s="0" t="n">
        <v>39</v>
      </c>
      <c r="B1010" s="15"/>
      <c r="C1010" s="15" t="n">
        <f aca="false">SUMIF($A$3:$A$970,$A1010,$C$3:$C$970)/COUNTIF($A$3:$A$970,$A1010)</f>
        <v>39.7127272727273</v>
      </c>
      <c r="D1010" s="47" t="n">
        <f aca="true">STDEV(OFFSET($A$2,MATCH($A1010,$A$3:$A$970,0),3):OFFSET($A$2,MATCH($A1010+1,$A$3:$A$970,0)-1,3))*SQRT(trade_day)</f>
        <v>2.18802775731955</v>
      </c>
      <c r="E1010" s="47" t="n">
        <f aca="false">SUMIF($A$3:$A$970,$A1010,$E$3:$E$970)/COUNTIF($A$3:$A$970,$A1010)</f>
        <v>2.32911983210584</v>
      </c>
      <c r="F1010" s="0" t="n">
        <v>39</v>
      </c>
      <c r="G1010" s="110" t="n">
        <f aca="false">SUMIF($A$3:$A$970,$F1010,G$3:G$970)/COUNTIF($A$3:$A$970,$F1010)</f>
        <v>0</v>
      </c>
      <c r="H1010" s="110" t="n">
        <f aca="false">SUMIF($A$3:$A$970,$F1010,H$3:H$970)/COUNTIF($A$3:$A$970,$F1010)</f>
        <v>0</v>
      </c>
      <c r="I1010" s="110" t="n">
        <f aca="false">SUMIF($A$3:$A$970,$F1010,I$3:I$970)/COUNTIF($A$3:$A$970,$F1010)</f>
        <v>0.230909090909091</v>
      </c>
      <c r="J1010" s="110" t="n">
        <f aca="false">SUMIF($A$3:$A$970,$F1010,J$3:J$970)/COUNTIF($A$3:$A$970,$F1010)</f>
        <v>1.26272727272727</v>
      </c>
      <c r="K1010" s="110" t="n">
        <f aca="false">SUMIF($A$3:$A$970,$F1010,K$3:K$970)/COUNTIF($A$3:$A$970,$F1010)</f>
        <v>3.16181818181818</v>
      </c>
      <c r="L1010" s="110" t="n">
        <f aca="false">SUMIF($A$3:$A$970,$F1010,L$3:L$970)/COUNTIF($A$3:$A$970,$F1010)</f>
        <v>10.6181818181818</v>
      </c>
      <c r="M1010" s="110" t="n">
        <f aca="false">SUMIF($A$3:$A$970,$F1010,M$3:M$970)/COUNTIF($A$3:$A$970,$F1010)</f>
        <v>19.7127272727273</v>
      </c>
      <c r="N1010" s="110" t="n">
        <f aca="false">SUMIF($A$3:$A$970,$F1010,N$3:N$970)/COUNTIF($A$3:$A$970,$F1010)</f>
        <v>14.7127272727273</v>
      </c>
      <c r="O1010" s="110" t="n">
        <f aca="false">SUMIF($A$3:$A$970,$F1010,O$3:O$970)/COUNTIF($A$3:$A$970,$F1010)</f>
        <v>9.94363636363636</v>
      </c>
      <c r="P1010" s="110" t="n">
        <f aca="false">SUMIF($A$3:$A$970,$F1010,P$3:P$970)/COUNTIF($A$3:$A$970,$F1010)</f>
        <v>5.97545454545455</v>
      </c>
      <c r="Q1010" s="110" t="n">
        <f aca="false">SUMIF($A$3:$A$970,$F1010,Q$3:Q$970)/COUNTIF($A$3:$A$970,$F1010)</f>
        <v>2.87454545454545</v>
      </c>
      <c r="R1010" s="110" t="n">
        <f aca="false">SUMIF($A$3:$A$970,$F1010,R$3:R$970)/COUNTIF($A$3:$A$970,$F1010)</f>
        <v>0.330909090909091</v>
      </c>
      <c r="S1010" s="110" t="n">
        <f aca="false">SUMIF($A$3:$A$970,$F1010,S$3:S$970)/COUNTIF($A$3:$A$970,$F1010)</f>
        <v>0</v>
      </c>
      <c r="T1010" s="0" t="n">
        <v>39</v>
      </c>
      <c r="V1010" s="15" t="n">
        <f aca="false">SUMIF($T$3:$T$970,$T1010,$V$3:$V$970)/COUNTIF($T$3:$T$970,$T1010)</f>
        <v>7.67932074195565</v>
      </c>
      <c r="W1010" s="47" t="n">
        <f aca="true">CORREL(OFFSET($A$2,MATCH($A1010,$A$259:$A$970,0),4):OFFSET($A$2,MATCH($A1010+1,$A$259:$A$970,0)-1,4),OFFSET($T$2,MATCH($T1010,$T$259:$T$970,0),3):OFFSET($T$2,MATCH($T1010+1,$T$259:$T$970,0)-1,3))</f>
        <v>-0.296596272453879</v>
      </c>
      <c r="X1010" s="47" t="n">
        <f aca="true">CORREL(OFFSET($A$2,MATCH($A1010,$A$259:$A$970,0),2):OFFSET($A$2,MATCH($A1010+1,$A$259:$A$970,0)-1,2),OFFSET($T$2,MATCH($T1010,$T$259:$T$970,0),1):OFFSET($T$2,MATCH($T1010+1,$T$259:$T$970,0)-1,1))</f>
        <v>0.613399972546133</v>
      </c>
      <c r="Y1010" s="0" t="n">
        <f aca="false">A1010</f>
        <v>39</v>
      </c>
      <c r="Z1010" s="103" t="n">
        <f aca="false">IF(Z$1="P",MAX(0,Z$2-$C1010),IF(Z$1="C",MAX(0,$C1010-Z$2)))</f>
        <v>0</v>
      </c>
      <c r="AA1010" s="103" t="n">
        <f aca="false">IF(AA$1="P",MAX(0,AA$2-$C1010),IF(AA$1="C",MAX(0,$C1010-AA$2)))</f>
        <v>0</v>
      </c>
      <c r="AB1010" s="103" t="n">
        <f aca="false">IF(AB$1="P",MAX(0,AB$2-$C1010),IF(AB$1="C",MAX(0,$C1010-AB$2)))</f>
        <v>0</v>
      </c>
      <c r="AC1010" s="103" t="n">
        <f aca="false">IF(AC$1="P",MAX(0,AC$2-$C1010),IF(AC$1="C",MAX(0,$C1010-AC$2)))</f>
        <v>0</v>
      </c>
      <c r="AD1010" s="103" t="n">
        <f aca="false">IF(AD$1="P",MAX(0,AD$2-$C1010),IF(AD$1="C",MAX(0,$C1010-AD$2)))</f>
        <v>0.287272727272729</v>
      </c>
      <c r="AE1010" s="103" t="n">
        <f aca="false">IF(AE$1="P",MAX(0,AE$2-$C1010),IF(AE$1="C",MAX(0,$C1010-AE$2)))</f>
        <v>10.2872727272727</v>
      </c>
      <c r="AF1010" s="103" t="n">
        <f aca="false">IF(AF$1="P",MAX(0,AF$2-$C1010),IF(AF$1="C",MAX(0,$C1010-AF$2)))</f>
        <v>19.7127272727273</v>
      </c>
      <c r="AG1010" s="103" t="n">
        <f aca="false">IF(AG$1="P",MAX(0,AG$2-$C1010),IF(AG$1="C",MAX(0,$C1010-AG$2)))</f>
        <v>14.7127272727273</v>
      </c>
      <c r="AH1010" s="103" t="n">
        <f aca="false">IF(AH$1="P",MAX(0,AH$2-$C1010),IF(AH$1="C",MAX(0,$C1010-AH$2)))</f>
        <v>9.71272727272727</v>
      </c>
      <c r="AI1010" s="103" t="n">
        <f aca="false">IF(AI$1="P",MAX(0,AI$2-$C1010),IF(AI$1="C",MAX(0,$C1010-AI$2)))</f>
        <v>4.71272727272727</v>
      </c>
      <c r="AJ1010" s="103" t="n">
        <f aca="false">IF(AJ$1="P",MAX(0,AJ$2-$C1010),IF(AJ$1="C",MAX(0,$C1010-AJ$2)))</f>
        <v>0</v>
      </c>
      <c r="AK1010" s="103" t="n">
        <f aca="false">IF(AK$1="P",MAX(0,AK$2-$C1010),IF(AK$1="C",MAX(0,$C1010-AK$2)))</f>
        <v>0</v>
      </c>
    </row>
    <row r="1011" customFormat="false" ht="12.75" hidden="false" customHeight="false" outlineLevel="0" collapsed="false">
      <c r="A1011" s="0" t="n">
        <v>40</v>
      </c>
      <c r="B1011" s="15"/>
      <c r="C1011" s="15" t="n">
        <f aca="false">SUMIF($A$3:$A$970,$A1011,$C$3:$C$970)/COUNTIF($A$3:$A$970,$A1011)</f>
        <v>47.9880952380952</v>
      </c>
      <c r="D1011" s="47" t="n">
        <f aca="true">STDEV(OFFSET($A$2,MATCH($A1011,$A$3:$A$970,0),3):OFFSET($A$2,MATCH($A1011+1,$A$3:$A$970,0)-1,3))*SQRT(trade_day)</f>
        <v>3.09611175085939</v>
      </c>
      <c r="E1011" s="47" t="n">
        <f aca="false">SUMIF($A$3:$A$970,$A1011,$E$3:$E$970)/COUNTIF($A$3:$A$970,$A1011)</f>
        <v>2.52148013771306</v>
      </c>
      <c r="F1011" s="0" t="n">
        <v>40</v>
      </c>
      <c r="G1011" s="110" t="n">
        <f aca="false">SUMIF($A$3:$A$970,$F1011,G$3:G$970)/COUNTIF($A$3:$A$970,$F1011)</f>
        <v>0</v>
      </c>
      <c r="H1011" s="110" t="n">
        <f aca="false">SUMIF($A$3:$A$970,$F1011,H$3:H$970)/COUNTIF($A$3:$A$970,$F1011)</f>
        <v>0</v>
      </c>
      <c r="I1011" s="110" t="n">
        <f aca="false">SUMIF($A$3:$A$970,$F1011,I$3:I$970)/COUNTIF($A$3:$A$970,$F1011)</f>
        <v>0</v>
      </c>
      <c r="J1011" s="110" t="n">
        <f aca="false">SUMIF($A$3:$A$970,$F1011,J$3:J$970)/COUNTIF($A$3:$A$970,$F1011)</f>
        <v>0.0214285714285716</v>
      </c>
      <c r="K1011" s="110" t="n">
        <f aca="false">SUMIF($A$3:$A$970,$F1011,K$3:K$970)/COUNTIF($A$3:$A$970,$F1011)</f>
        <v>0.615238095238095</v>
      </c>
      <c r="L1011" s="110" t="n">
        <f aca="false">SUMIF($A$3:$A$970,$F1011,L$3:L$970)/COUNTIF($A$3:$A$970,$F1011)</f>
        <v>4.88333333333333</v>
      </c>
      <c r="M1011" s="110" t="n">
        <f aca="false">SUMIF($A$3:$A$970,$F1011,M$3:M$970)/COUNTIF($A$3:$A$970,$F1011)</f>
        <v>27.9880952380952</v>
      </c>
      <c r="N1011" s="110" t="n">
        <f aca="false">SUMIF($A$3:$A$970,$F1011,N$3:N$970)/COUNTIF($A$3:$A$970,$F1011)</f>
        <v>22.9880952380952</v>
      </c>
      <c r="O1011" s="110" t="n">
        <f aca="false">SUMIF($A$3:$A$970,$F1011,O$3:O$970)/COUNTIF($A$3:$A$970,$F1011)</f>
        <v>17.9880952380952</v>
      </c>
      <c r="P1011" s="110" t="n">
        <f aca="false">SUMIF($A$3:$A$970,$F1011,P$3:P$970)/COUNTIF($A$3:$A$970,$F1011)</f>
        <v>13.0095238095238</v>
      </c>
      <c r="Q1011" s="110" t="n">
        <f aca="false">SUMIF($A$3:$A$970,$F1011,Q$3:Q$970)/COUNTIF($A$3:$A$970,$F1011)</f>
        <v>8.60333333333333</v>
      </c>
      <c r="R1011" s="110" t="n">
        <f aca="false">SUMIF($A$3:$A$970,$F1011,R$3:R$970)/COUNTIF($A$3:$A$970,$F1011)</f>
        <v>2.87142857142857</v>
      </c>
      <c r="S1011" s="110" t="n">
        <f aca="false">SUMIF($A$3:$A$970,$F1011,S$3:S$970)/COUNTIF($A$3:$A$970,$F1011)</f>
        <v>0</v>
      </c>
      <c r="T1011" s="0" t="n">
        <v>40</v>
      </c>
      <c r="V1011" s="15" t="n">
        <f aca="false">SUMIF($T$3:$T$970,$T1011,$V$3:$V$970)/COUNTIF($T$3:$T$970,$T1011)</f>
        <v>9.18918324557025</v>
      </c>
      <c r="W1011" s="47" t="n">
        <f aca="true">CORREL(OFFSET($A$2,MATCH($A1011,$A$259:$A$970,0),4):OFFSET($A$2,MATCH($A1011+1,$A$259:$A$970,0)-1,4),OFFSET($T$2,MATCH($T1011,$T$259:$T$970,0),3):OFFSET($T$2,MATCH($T1011+1,$T$259:$T$970,0)-1,3))</f>
        <v>-0.287959105599422</v>
      </c>
      <c r="X1011" s="47" t="n">
        <f aca="true">CORREL(OFFSET($A$2,MATCH($A1011,$A$259:$A$970,0),2):OFFSET($A$2,MATCH($A1011+1,$A$259:$A$970,0)-1,2),OFFSET($T$2,MATCH($T1011,$T$259:$T$970,0),1):OFFSET($T$2,MATCH($T1011+1,$T$259:$T$970,0)-1,1))</f>
        <v>0.592409047401</v>
      </c>
      <c r="Y1011" s="0" t="n">
        <f aca="false">A1011</f>
        <v>40</v>
      </c>
      <c r="Z1011" s="103" t="n">
        <f aca="false">IF(Z$1="P",MAX(0,Z$2-$C1011),IF(Z$1="C",MAX(0,$C1011-Z$2)))</f>
        <v>0</v>
      </c>
      <c r="AA1011" s="103" t="n">
        <f aca="false">IF(AA$1="P",MAX(0,AA$2-$C1011),IF(AA$1="C",MAX(0,$C1011-AA$2)))</f>
        <v>0</v>
      </c>
      <c r="AB1011" s="103" t="n">
        <f aca="false">IF(AB$1="P",MAX(0,AB$2-$C1011),IF(AB$1="C",MAX(0,$C1011-AB$2)))</f>
        <v>0</v>
      </c>
      <c r="AC1011" s="103" t="n">
        <f aca="false">IF(AC$1="P",MAX(0,AC$2-$C1011),IF(AC$1="C",MAX(0,$C1011-AC$2)))</f>
        <v>0</v>
      </c>
      <c r="AD1011" s="103" t="n">
        <f aca="false">IF(AD$1="P",MAX(0,AD$2-$C1011),IF(AD$1="C",MAX(0,$C1011-AD$2)))</f>
        <v>0</v>
      </c>
      <c r="AE1011" s="103" t="n">
        <f aca="false">IF(AE$1="P",MAX(0,AE$2-$C1011),IF(AE$1="C",MAX(0,$C1011-AE$2)))</f>
        <v>2.01190476190476</v>
      </c>
      <c r="AF1011" s="103" t="n">
        <f aca="false">IF(AF$1="P",MAX(0,AF$2-$C1011),IF(AF$1="C",MAX(0,$C1011-AF$2)))</f>
        <v>27.9880952380952</v>
      </c>
      <c r="AG1011" s="103" t="n">
        <f aca="false">IF(AG$1="P",MAX(0,AG$2-$C1011),IF(AG$1="C",MAX(0,$C1011-AG$2)))</f>
        <v>22.9880952380952</v>
      </c>
      <c r="AH1011" s="103" t="n">
        <f aca="false">IF(AH$1="P",MAX(0,AH$2-$C1011),IF(AH$1="C",MAX(0,$C1011-AH$2)))</f>
        <v>17.9880952380952</v>
      </c>
      <c r="AI1011" s="103" t="n">
        <f aca="false">IF(AI$1="P",MAX(0,AI$2-$C1011),IF(AI$1="C",MAX(0,$C1011-AI$2)))</f>
        <v>12.9880952380952</v>
      </c>
      <c r="AJ1011" s="103" t="n">
        <f aca="false">IF(AJ$1="P",MAX(0,AJ$2-$C1011),IF(AJ$1="C",MAX(0,$C1011-AJ$2)))</f>
        <v>7.98809523809524</v>
      </c>
      <c r="AK1011" s="103" t="n">
        <f aca="false">IF(AK$1="P",MAX(0,AK$2-$C1011),IF(AK$1="C",MAX(0,$C1011-AK$2)))</f>
        <v>0</v>
      </c>
    </row>
    <row r="1012" customFormat="false" ht="12.75" hidden="false" customHeight="false" outlineLevel="0" collapsed="false">
      <c r="A1012" s="0" t="n">
        <v>41</v>
      </c>
      <c r="B1012" s="15"/>
      <c r="C1012" s="15" t="n">
        <f aca="false">SUMIF($A$3:$A$970,$A1012,$C$3:$C$970)/COUNTIF($A$3:$A$970,$A1012)</f>
        <v>34.3513636363636</v>
      </c>
      <c r="D1012" s="47" t="n">
        <f aca="true">STDEV(OFFSET($A$2,MATCH($A1012,$A$3:$A$970,0),3):OFFSET($A$2,MATCH($A1012+1,$A$3:$A$970,0)-1,3))*SQRT(trade_day)</f>
        <v>2.53720340633429</v>
      </c>
      <c r="E1012" s="47" t="n">
        <f aca="false">SUMIF($A$3:$A$970,$A1012,$E$3:$E$970)/COUNTIF($A$3:$A$970,$A1012)</f>
        <v>3.18995430509327</v>
      </c>
      <c r="F1012" s="0" t="n">
        <v>41</v>
      </c>
      <c r="G1012" s="110" t="n">
        <f aca="false">SUMIF($A$3:$A$970,$F1012,G$3:G$970)/COUNTIF($A$3:$A$970,$F1012)</f>
        <v>0.124545454545455</v>
      </c>
      <c r="H1012" s="110" t="n">
        <f aca="false">SUMIF($A$3:$A$970,$F1012,H$3:H$970)/COUNTIF($A$3:$A$970,$F1012)</f>
        <v>1.30727272727273</v>
      </c>
      <c r="I1012" s="110" t="n">
        <f aca="false">SUMIF($A$3:$A$970,$F1012,I$3:I$970)/COUNTIF($A$3:$A$970,$F1012)</f>
        <v>3.09909090909091</v>
      </c>
      <c r="J1012" s="110" t="n">
        <f aca="false">SUMIF($A$3:$A$970,$F1012,J$3:J$970)/COUNTIF($A$3:$A$970,$F1012)</f>
        <v>5.44636363636364</v>
      </c>
      <c r="K1012" s="110" t="n">
        <f aca="false">SUMIF($A$3:$A$970,$F1012,K$3:K$970)/COUNTIF($A$3:$A$970,$F1012)</f>
        <v>8.34363636363636</v>
      </c>
      <c r="L1012" s="110" t="n">
        <f aca="false">SUMIF($A$3:$A$970,$F1012,L$3:L$970)/COUNTIF($A$3:$A$970,$F1012)</f>
        <v>16.1995454545455</v>
      </c>
      <c r="M1012" s="110" t="n">
        <f aca="false">SUMIF($A$3:$A$970,$F1012,M$3:M$970)/COUNTIF($A$3:$A$970,$F1012)</f>
        <v>14.4759090909091</v>
      </c>
      <c r="N1012" s="110" t="n">
        <f aca="false">SUMIF($A$3:$A$970,$F1012,N$3:N$970)/COUNTIF($A$3:$A$970,$F1012)</f>
        <v>10.6586363636364</v>
      </c>
      <c r="O1012" s="110" t="n">
        <f aca="false">SUMIF($A$3:$A$970,$F1012,O$3:O$970)/COUNTIF($A$3:$A$970,$F1012)</f>
        <v>7.45045454545455</v>
      </c>
      <c r="P1012" s="110" t="n">
        <f aca="false">SUMIF($A$3:$A$970,$F1012,P$3:P$970)/COUNTIF($A$3:$A$970,$F1012)</f>
        <v>4.79772727272727</v>
      </c>
      <c r="Q1012" s="110" t="n">
        <f aca="false">SUMIF($A$3:$A$970,$F1012,Q$3:Q$970)/COUNTIF($A$3:$A$970,$F1012)</f>
        <v>2.695</v>
      </c>
      <c r="R1012" s="110" t="n">
        <f aca="false">SUMIF($A$3:$A$970,$F1012,R$3:R$970)/COUNTIF($A$3:$A$970,$F1012)</f>
        <v>0.550909090909091</v>
      </c>
      <c r="S1012" s="110" t="n">
        <f aca="false">SUMIF($A$3:$A$970,$F1012,S$3:S$970)/COUNTIF($A$3:$A$970,$F1012)</f>
        <v>0</v>
      </c>
      <c r="T1012" s="0" t="n">
        <v>41</v>
      </c>
      <c r="V1012" s="15" t="n">
        <f aca="false">SUMIF($T$3:$T$970,$T1012,$V$3:$V$970)/COUNTIF($T$3:$T$970,$T1012)</f>
        <v>7.99986665705235</v>
      </c>
      <c r="W1012" s="47" t="n">
        <f aca="true">CORREL(OFFSET($A$2,MATCH($A1012,$A$259:$A$970,0),4):OFFSET($A$2,MATCH($A1012+1,$A$259:$A$970,0)-1,4),OFFSET($T$2,MATCH($T1012,$T$259:$T$970,0),3):OFFSET($T$2,MATCH($T1012+1,$T$259:$T$970,0)-1,3))</f>
        <v>0.876385990496813</v>
      </c>
      <c r="X1012" s="47" t="n">
        <f aca="true">CORREL(OFFSET($A$2,MATCH($A1012,$A$259:$A$970,0),2):OFFSET($A$2,MATCH($A1012+1,$A$259:$A$970,0)-1,2),OFFSET($T$2,MATCH($T1012,$T$259:$T$970,0),1):OFFSET($T$2,MATCH($T1012+1,$T$259:$T$970,0)-1,1))</f>
        <v>0.044368054353765</v>
      </c>
      <c r="Y1012" s="0" t="n">
        <f aca="false">A1012</f>
        <v>41</v>
      </c>
      <c r="Z1012" s="103" t="n">
        <f aca="false">IF(Z$1="P",MAX(0,Z$2-$C1012),IF(Z$1="C",MAX(0,$C1012-Z$2)))</f>
        <v>0</v>
      </c>
      <c r="AA1012" s="103" t="n">
        <f aca="false">IF(AA$1="P",MAX(0,AA$2-$C1012),IF(AA$1="C",MAX(0,$C1012-AA$2)))</f>
        <v>0</v>
      </c>
      <c r="AB1012" s="103" t="n">
        <f aca="false">IF(AB$1="P",MAX(0,AB$2-$C1012),IF(AB$1="C",MAX(0,$C1012-AB$2)))</f>
        <v>0</v>
      </c>
      <c r="AC1012" s="103" t="n">
        <f aca="false">IF(AC$1="P",MAX(0,AC$2-$C1012),IF(AC$1="C",MAX(0,$C1012-AC$2)))</f>
        <v>0.648636363636364</v>
      </c>
      <c r="AD1012" s="103" t="n">
        <f aca="false">IF(AD$1="P",MAX(0,AD$2-$C1012),IF(AD$1="C",MAX(0,$C1012-AD$2)))</f>
        <v>5.64863636363636</v>
      </c>
      <c r="AE1012" s="103" t="n">
        <f aca="false">IF(AE$1="P",MAX(0,AE$2-$C1012),IF(AE$1="C",MAX(0,$C1012-AE$2)))</f>
        <v>15.6486363636364</v>
      </c>
      <c r="AF1012" s="103" t="n">
        <f aca="false">IF(AF$1="P",MAX(0,AF$2-$C1012),IF(AF$1="C",MAX(0,$C1012-AF$2)))</f>
        <v>14.3513636363636</v>
      </c>
      <c r="AG1012" s="103" t="n">
        <f aca="false">IF(AG$1="P",MAX(0,AG$2-$C1012),IF(AG$1="C",MAX(0,$C1012-AG$2)))</f>
        <v>9.35136363636364</v>
      </c>
      <c r="AH1012" s="103" t="n">
        <f aca="false">IF(AH$1="P",MAX(0,AH$2-$C1012),IF(AH$1="C",MAX(0,$C1012-AH$2)))</f>
        <v>4.35136363636364</v>
      </c>
      <c r="AI1012" s="103" t="n">
        <f aca="false">IF(AI$1="P",MAX(0,AI$2-$C1012),IF(AI$1="C",MAX(0,$C1012-AI$2)))</f>
        <v>0</v>
      </c>
      <c r="AJ1012" s="103" t="n">
        <f aca="false">IF(AJ$1="P",MAX(0,AJ$2-$C1012),IF(AJ$1="C",MAX(0,$C1012-AJ$2)))</f>
        <v>0</v>
      </c>
      <c r="AK1012" s="103" t="n">
        <f aca="false">IF(AK$1="P",MAX(0,AK$2-$C1012),IF(AK$1="C",MAX(0,$C1012-AK$2)))</f>
        <v>0</v>
      </c>
    </row>
    <row r="1013" customFormat="false" ht="12.75" hidden="false" customHeight="false" outlineLevel="0" collapsed="false">
      <c r="A1013" s="0" t="n">
        <v>42</v>
      </c>
      <c r="B1013" s="15"/>
      <c r="C1013" s="15" t="n">
        <f aca="false">SUMIF($A$3:$A$970,$A1013,$C$3:$C$970)/COUNTIF($A$3:$A$970,$A1013)</f>
        <v>36.8566666666667</v>
      </c>
      <c r="D1013" s="47" t="n">
        <f aca="true">STDEV(OFFSET($A$2,MATCH($A1013,$A$3:$A$970,0),3):OFFSET($A$2,MATCH($A1013+1,$A$3:$A$970,0)-1,3))*SQRT(trade_day)</f>
        <v>3.21672305846147</v>
      </c>
      <c r="E1013" s="47" t="n">
        <f aca="false">SUMIF($A$3:$A$970,$A1013,$E$3:$E$970)/COUNTIF($A$3:$A$970,$A1013)</f>
        <v>2.6470567556256</v>
      </c>
      <c r="F1013" s="0" t="n">
        <v>42</v>
      </c>
      <c r="G1013" s="110" t="n">
        <f aca="false">SUMIF($A$3:$A$970,$F1013,G$3:G$970)/COUNTIF($A$3:$A$970,$F1013)</f>
        <v>0</v>
      </c>
      <c r="H1013" s="110" t="n">
        <f aca="false">SUMIF($A$3:$A$970,$F1013,H$3:H$970)/COUNTIF($A$3:$A$970,$F1013)</f>
        <v>0.584285714285714</v>
      </c>
      <c r="I1013" s="110" t="n">
        <f aca="false">SUMIF($A$3:$A$970,$F1013,I$3:I$970)/COUNTIF($A$3:$A$970,$F1013)</f>
        <v>2.06428571428571</v>
      </c>
      <c r="J1013" s="110" t="n">
        <f aca="false">SUMIF($A$3:$A$970,$F1013,J$3:J$970)/COUNTIF($A$3:$A$970,$F1013)</f>
        <v>3.86952380952381</v>
      </c>
      <c r="K1013" s="110" t="n">
        <f aca="false">SUMIF($A$3:$A$970,$F1013,K$3:K$970)/COUNTIF($A$3:$A$970,$F1013)</f>
        <v>6.4347619047619</v>
      </c>
      <c r="L1013" s="110" t="n">
        <f aca="false">SUMIF($A$3:$A$970,$F1013,L$3:L$970)/COUNTIF($A$3:$A$970,$F1013)</f>
        <v>13.7166666666667</v>
      </c>
      <c r="M1013" s="110" t="n">
        <f aca="false">SUMIF($A$3:$A$970,$F1013,M$3:M$970)/COUNTIF($A$3:$A$970,$F1013)</f>
        <v>16.8566666666667</v>
      </c>
      <c r="N1013" s="110" t="n">
        <f aca="false">SUMIF($A$3:$A$970,$F1013,N$3:N$970)/COUNTIF($A$3:$A$970,$F1013)</f>
        <v>12.4409523809524</v>
      </c>
      <c r="O1013" s="110" t="n">
        <f aca="false">SUMIF($A$3:$A$970,$F1013,O$3:O$970)/COUNTIF($A$3:$A$970,$F1013)</f>
        <v>8.92095238095238</v>
      </c>
      <c r="P1013" s="110" t="n">
        <f aca="false">SUMIF($A$3:$A$970,$F1013,P$3:P$970)/COUNTIF($A$3:$A$970,$F1013)</f>
        <v>5.72619047619048</v>
      </c>
      <c r="Q1013" s="110" t="n">
        <f aca="false">SUMIF($A$3:$A$970,$F1013,Q$3:Q$970)/COUNTIF($A$3:$A$970,$F1013)</f>
        <v>3.29142857142857</v>
      </c>
      <c r="R1013" s="110" t="n">
        <f aca="false">SUMIF($A$3:$A$970,$F1013,R$3:R$970)/COUNTIF($A$3:$A$970,$F1013)</f>
        <v>0.573333333333333</v>
      </c>
      <c r="S1013" s="110" t="n">
        <f aca="false">SUMIF($A$3:$A$970,$F1013,S$3:S$970)/COUNTIF($A$3:$A$970,$F1013)</f>
        <v>0</v>
      </c>
      <c r="T1013" s="0" t="n">
        <v>42</v>
      </c>
      <c r="V1013" s="15" t="n">
        <f aca="false">SUMIF($T$3:$T$970,$T1013,$V$3:$V$970)/COUNTIF($T$3:$T$970,$T1013)</f>
        <v>9.82302428341704</v>
      </c>
      <c r="W1013" s="47" t="n">
        <f aca="true">CORREL(OFFSET($A$2,MATCH($A1013,$A$259:$A$970,0),4):OFFSET($A$2,MATCH($A1013+1,$A$259:$A$970,0)-1,4),OFFSET($T$2,MATCH($T1013,$T$259:$T$970,0),3):OFFSET($T$2,MATCH($T1013+1,$T$259:$T$970,0)-1,3))</f>
        <v>0.284181903112121</v>
      </c>
      <c r="X1013" s="47" t="n">
        <f aca="true">CORREL(OFFSET($A$2,MATCH($A1013,$A$259:$A$970,0),2):OFFSET($A$2,MATCH($A1013+1,$A$259:$A$970,0)-1,2),OFFSET($T$2,MATCH($T1013,$T$259:$T$970,0),1):OFFSET($T$2,MATCH($T1013+1,$T$259:$T$970,0)-1,1))</f>
        <v>0.0568312169973265</v>
      </c>
      <c r="Y1013" s="0" t="n">
        <f aca="false">A1013</f>
        <v>42</v>
      </c>
      <c r="Z1013" s="103" t="n">
        <f aca="false">IF(Z$1="P",MAX(0,Z$2-$C1013),IF(Z$1="C",MAX(0,$C1013-Z$2)))</f>
        <v>0</v>
      </c>
      <c r="AA1013" s="103" t="n">
        <f aca="false">IF(AA$1="P",MAX(0,AA$2-$C1013),IF(AA$1="C",MAX(0,$C1013-AA$2)))</f>
        <v>0</v>
      </c>
      <c r="AB1013" s="103" t="n">
        <f aca="false">IF(AB$1="P",MAX(0,AB$2-$C1013),IF(AB$1="C",MAX(0,$C1013-AB$2)))</f>
        <v>0</v>
      </c>
      <c r="AC1013" s="103" t="n">
        <f aca="false">IF(AC$1="P",MAX(0,AC$2-$C1013),IF(AC$1="C",MAX(0,$C1013-AC$2)))</f>
        <v>0</v>
      </c>
      <c r="AD1013" s="103" t="n">
        <f aca="false">IF(AD$1="P",MAX(0,AD$2-$C1013),IF(AD$1="C",MAX(0,$C1013-AD$2)))</f>
        <v>3.14333333333333</v>
      </c>
      <c r="AE1013" s="103" t="n">
        <f aca="false">IF(AE$1="P",MAX(0,AE$2-$C1013),IF(AE$1="C",MAX(0,$C1013-AE$2)))</f>
        <v>13.1433333333333</v>
      </c>
      <c r="AF1013" s="103" t="n">
        <f aca="false">IF(AF$1="P",MAX(0,AF$2-$C1013),IF(AF$1="C",MAX(0,$C1013-AF$2)))</f>
        <v>16.8566666666667</v>
      </c>
      <c r="AG1013" s="103" t="n">
        <f aca="false">IF(AG$1="P",MAX(0,AG$2-$C1013),IF(AG$1="C",MAX(0,$C1013-AG$2)))</f>
        <v>11.8566666666667</v>
      </c>
      <c r="AH1013" s="103" t="n">
        <f aca="false">IF(AH$1="P",MAX(0,AH$2-$C1013),IF(AH$1="C",MAX(0,$C1013-AH$2)))</f>
        <v>6.85666666666667</v>
      </c>
      <c r="AI1013" s="103" t="n">
        <f aca="false">IF(AI$1="P",MAX(0,AI$2-$C1013),IF(AI$1="C",MAX(0,$C1013-AI$2)))</f>
        <v>1.85666666666667</v>
      </c>
      <c r="AJ1013" s="103" t="n">
        <f aca="false">IF(AJ$1="P",MAX(0,AJ$2-$C1013),IF(AJ$1="C",MAX(0,$C1013-AJ$2)))</f>
        <v>0</v>
      </c>
      <c r="AK1013" s="103" t="n">
        <f aca="false">IF(AK$1="P",MAX(0,AK$2-$C1013),IF(AK$1="C",MAX(0,$C1013-AK$2)))</f>
        <v>0</v>
      </c>
    </row>
    <row r="1014" customFormat="false" ht="12.75" hidden="false" customHeight="false" outlineLevel="0" collapsed="false">
      <c r="A1014" s="0" t="n">
        <v>43</v>
      </c>
      <c r="B1014" s="15"/>
      <c r="C1014" s="15" t="n">
        <f aca="false">SUMIF($A$3:$A$970,$A1014,$C$3:$C$970)/COUNTIF($A$3:$A$970,$A1014)</f>
        <v>40.1871428571429</v>
      </c>
      <c r="D1014" s="47" t="n">
        <f aca="true">STDEV(OFFSET($A$2,MATCH($A1014,$A$3:$A$970,0),3):OFFSET($A$2,MATCH($A1014+1,$A$3:$A$970,0)-1,3))*SQRT(trade_day)</f>
        <v>3.15537805589145</v>
      </c>
      <c r="E1014" s="47" t="n">
        <f aca="false">SUMIF($A$3:$A$970,$A1014,$E$3:$E$970)/COUNTIF($A$3:$A$970,$A1014)</f>
        <v>3.32677108843417</v>
      </c>
      <c r="F1014" s="0" t="n">
        <v>43</v>
      </c>
      <c r="G1014" s="111" t="n">
        <f aca="false">SUMIF($A$3:$A$970,$F1014,G$3:G$970)/COUNTIF($A$3:$A$970,$F1014)</f>
        <v>0</v>
      </c>
      <c r="H1014" s="111" t="n">
        <f aca="false">SUMIF($A$3:$A$970,$F1014,H$3:H$970)/COUNTIF($A$3:$A$970,$F1014)</f>
        <v>0.0461904761904763</v>
      </c>
      <c r="I1014" s="111" t="n">
        <f aca="false">SUMIF($A$3:$A$970,$F1014,I$3:I$970)/COUNTIF($A$3:$A$970,$F1014)</f>
        <v>0.754761904761905</v>
      </c>
      <c r="J1014" s="111" t="n">
        <f aca="false">SUMIF($A$3:$A$970,$F1014,J$3:J$970)/COUNTIF($A$3:$A$970,$F1014)</f>
        <v>2.10428571428572</v>
      </c>
      <c r="K1014" s="111" t="n">
        <f aca="false">SUMIF($A$3:$A$970,$F1014,K$3:K$970)/COUNTIF($A$3:$A$970,$F1014)</f>
        <v>3.93476190476191</v>
      </c>
      <c r="L1014" s="111" t="n">
        <f aca="false">SUMIF($A$3:$A$970,$F1014,L$3:L$970)/COUNTIF($A$3:$A$970,$F1014)</f>
        <v>10.4238095238095</v>
      </c>
      <c r="M1014" s="111" t="n">
        <f aca="false">SUMIF($A$3:$A$970,$F1014,M$3:M$970)/COUNTIF($A$3:$A$970,$F1014)</f>
        <v>20.1871428571429</v>
      </c>
      <c r="N1014" s="111" t="n">
        <f aca="false">SUMIF($A$3:$A$970,$F1014,N$3:N$970)/COUNTIF($A$3:$A$970,$F1014)</f>
        <v>15.2333333333333</v>
      </c>
      <c r="O1014" s="111" t="n">
        <f aca="false">SUMIF($A$3:$A$970,$F1014,O$3:O$970)/COUNTIF($A$3:$A$970,$F1014)</f>
        <v>10.9419047619048</v>
      </c>
      <c r="P1014" s="111" t="n">
        <f aca="false">SUMIF($A$3:$A$970,$F1014,P$3:P$970)/COUNTIF($A$3:$A$970,$F1014)</f>
        <v>7.29142857142857</v>
      </c>
      <c r="Q1014" s="111" t="n">
        <f aca="false">SUMIF($A$3:$A$970,$F1014,Q$3:Q$970)/COUNTIF($A$3:$A$970,$F1014)</f>
        <v>4.12190476190476</v>
      </c>
      <c r="R1014" s="111" t="n">
        <f aca="false">SUMIF($A$3:$A$970,$F1014,R$3:R$970)/COUNTIF($A$3:$A$970,$F1014)</f>
        <v>0.610952380952381</v>
      </c>
      <c r="S1014" s="111" t="n">
        <f aca="false">SUMIF($A$3:$A$970,$F1014,S$3:S$970)/COUNTIF($A$3:$A$970,$F1014)</f>
        <v>0</v>
      </c>
      <c r="T1014" s="0" t="n">
        <v>43</v>
      </c>
      <c r="V1014" s="15" t="n">
        <f aca="false">SUMIF($T$3:$T$970,$T1014,$V$3:$V$970)/COUNTIF($T$3:$T$970,$T1014)</f>
        <v>13.0052557384736</v>
      </c>
      <c r="W1014" s="47" t="n">
        <f aca="true">CORREL(OFFSET($A$2,MATCH($A1014,$A$259:$A$970,0),4):OFFSET($A$2,MATCH($A1014+1,$A$259:$A$970,0)-1,4),OFFSET($T$2,MATCH($T1014,$T$259:$T$970,0),3):OFFSET($T$2,MATCH($T1014+1,$T$259:$T$970,0)-1,3))</f>
        <v>-0.555914444993412</v>
      </c>
      <c r="X1014" s="47" t="n">
        <f aca="true">CORREL(OFFSET($A$2,MATCH($A1014,$A$259:$A$970,0),2):OFFSET($A$2,MATCH($A1014+1,$A$259:$A$970,0)-1,2),OFFSET($T$2,MATCH($T1014,$T$259:$T$970,0),1):OFFSET($T$2,MATCH($T1014+1,$T$259:$T$970,0)-1,1))</f>
        <v>0.211024217332088</v>
      </c>
      <c r="Y1014" s="0" t="n">
        <f aca="false">A1014</f>
        <v>43</v>
      </c>
      <c r="Z1014" s="103" t="n">
        <f aca="false">IF(Z$1="P",MAX(0,Z$2-$C1014),IF(Z$1="C",MAX(0,$C1014-Z$2)))</f>
        <v>0</v>
      </c>
      <c r="AA1014" s="103" t="n">
        <f aca="false">IF(AA$1="P",MAX(0,AA$2-$C1014),IF(AA$1="C",MAX(0,$C1014-AA$2)))</f>
        <v>0</v>
      </c>
      <c r="AB1014" s="103" t="n">
        <f aca="false">IF(AB$1="P",MAX(0,AB$2-$C1014),IF(AB$1="C",MAX(0,$C1014-AB$2)))</f>
        <v>0</v>
      </c>
      <c r="AC1014" s="103" t="n">
        <f aca="false">IF(AC$1="P",MAX(0,AC$2-$C1014),IF(AC$1="C",MAX(0,$C1014-AC$2)))</f>
        <v>0</v>
      </c>
      <c r="AD1014" s="103" t="n">
        <f aca="false">IF(AD$1="P",MAX(0,AD$2-$C1014),IF(AD$1="C",MAX(0,$C1014-AD$2)))</f>
        <v>0</v>
      </c>
      <c r="AE1014" s="103" t="n">
        <f aca="false">IF(AE$1="P",MAX(0,AE$2-$C1014),IF(AE$1="C",MAX(0,$C1014-AE$2)))</f>
        <v>9.81285714285715</v>
      </c>
      <c r="AF1014" s="103" t="n">
        <f aca="false">IF(AF$1="P",MAX(0,AF$2-$C1014),IF(AF$1="C",MAX(0,$C1014-AF$2)))</f>
        <v>20.1871428571429</v>
      </c>
      <c r="AG1014" s="103" t="n">
        <f aca="false">IF(AG$1="P",MAX(0,AG$2-$C1014),IF(AG$1="C",MAX(0,$C1014-AG$2)))</f>
        <v>15.1871428571429</v>
      </c>
      <c r="AH1014" s="103" t="n">
        <f aca="false">IF(AH$1="P",MAX(0,AH$2-$C1014),IF(AH$1="C",MAX(0,$C1014-AH$2)))</f>
        <v>10.1871428571429</v>
      </c>
      <c r="AI1014" s="103" t="n">
        <f aca="false">IF(AI$1="P",MAX(0,AI$2-$C1014),IF(AI$1="C",MAX(0,$C1014-AI$2)))</f>
        <v>5.18714285714285</v>
      </c>
      <c r="AJ1014" s="103" t="n">
        <f aca="false">IF(AJ$1="P",MAX(0,AJ$2-$C1014),IF(AJ$1="C",MAX(0,$C1014-AJ$2)))</f>
        <v>0.187142857142852</v>
      </c>
      <c r="AK1014" s="103" t="n">
        <f aca="false">IF(AK$1="P",MAX(0,AK$2-$C1014),IF(AK$1="C",MAX(0,$C1014-AK$2)))</f>
        <v>0</v>
      </c>
    </row>
    <row r="1015" customFormat="false" ht="12.75" hidden="false" customHeight="false" outlineLevel="0" collapsed="false">
      <c r="A1015" s="0" t="n">
        <v>44</v>
      </c>
      <c r="B1015" s="15"/>
      <c r="C1015" s="15" t="n">
        <f aca="false">SUMIF($A$3:$A$970,$A1015,$C$3:$C$970)/COUNTIF($A$3:$A$970,$A1015)</f>
        <v>43.1539130434783</v>
      </c>
      <c r="D1015" s="47" t="n">
        <f aca="true">STDEV(OFFSET($A$2,MATCH($A1015,$A$3:$A$970,0),3):OFFSET($A$2,MATCH($A1015+1,$A$3:$A$970,0)-1,3))*SQRT(trade_day)</f>
        <v>3.89604463572401</v>
      </c>
      <c r="E1015" s="47" t="n">
        <f aca="false">SUMIF($A$3:$A$970,$A1015,$E$3:$E$970)/COUNTIF($A$3:$A$970,$A1015)</f>
        <v>3.85223419471923</v>
      </c>
      <c r="F1015" s="0" t="n">
        <v>44</v>
      </c>
      <c r="G1015" s="111" t="n">
        <f aca="false">SUMIF($A$3:$A$970,$F1015,G$3:G$970)/COUNTIF($A$3:$A$970,$F1015)</f>
        <v>0</v>
      </c>
      <c r="H1015" s="111" t="n">
        <f aca="false">SUMIF($A$3:$A$970,$F1015,H$3:H$970)/COUNTIF($A$3:$A$970,$F1015)</f>
        <v>0</v>
      </c>
      <c r="I1015" s="111" t="n">
        <f aca="false">SUMIF($A$3:$A$970,$F1015,I$3:I$970)/COUNTIF($A$3:$A$970,$F1015)</f>
        <v>0.233478260869565</v>
      </c>
      <c r="J1015" s="111" t="n">
        <f aca="false">SUMIF($A$3:$A$970,$F1015,J$3:J$970)/COUNTIF($A$3:$A$970,$F1015)</f>
        <v>2.15869565217391</v>
      </c>
      <c r="K1015" s="111" t="n">
        <f aca="false">SUMIF($A$3:$A$970,$F1015,K$3:K$970)/COUNTIF($A$3:$A$970,$F1015)</f>
        <v>5.04</v>
      </c>
      <c r="L1015" s="111" t="n">
        <f aca="false">SUMIF($A$3:$A$970,$F1015,L$3:L$970)/COUNTIF($A$3:$A$970,$F1015)</f>
        <v>12.2673913043478</v>
      </c>
      <c r="M1015" s="111" t="n">
        <f aca="false">SUMIF($A$3:$A$970,$F1015,M$3:M$970)/COUNTIF($A$3:$A$970,$F1015)</f>
        <v>23.1539130434783</v>
      </c>
      <c r="N1015" s="111" t="n">
        <f aca="false">SUMIF($A$3:$A$970,$F1015,N$3:N$970)/COUNTIF($A$3:$A$970,$F1015)</f>
        <v>18.1539130434783</v>
      </c>
      <c r="O1015" s="111" t="n">
        <f aca="false">SUMIF($A$3:$A$970,$F1015,O$3:O$970)/COUNTIF($A$3:$A$970,$F1015)</f>
        <v>13.3873913043478</v>
      </c>
      <c r="P1015" s="111" t="n">
        <f aca="false">SUMIF($A$3:$A$970,$F1015,P$3:P$970)/COUNTIF($A$3:$A$970,$F1015)</f>
        <v>10.3126086956522</v>
      </c>
      <c r="Q1015" s="111" t="n">
        <f aca="false">SUMIF($A$3:$A$970,$F1015,Q$3:Q$970)/COUNTIF($A$3:$A$970,$F1015)</f>
        <v>8.19391304347826</v>
      </c>
      <c r="R1015" s="111" t="n">
        <f aca="false">SUMIF($A$3:$A$970,$F1015,R$3:R$970)/COUNTIF($A$3:$A$970,$F1015)</f>
        <v>5.42130434782609</v>
      </c>
      <c r="S1015" s="111" t="n">
        <f aca="false">SUMIF($A$3:$A$970,$F1015,S$3:S$970)/COUNTIF($A$3:$A$970,$F1015)</f>
        <v>1.00782565217391</v>
      </c>
      <c r="T1015" s="0" t="n">
        <v>44</v>
      </c>
      <c r="V1015" s="15" t="n">
        <f aca="false">SUMIF($T$3:$T$970,$T1015,$V$3:$V$970)/COUNTIF($T$3:$T$970,$T1015)</f>
        <v>14.303392610021</v>
      </c>
      <c r="W1015" s="47" t="n">
        <f aca="true">CORREL(OFFSET($A$2,MATCH($A1015,$A$259:$A$970,0),4):OFFSET($A$2,MATCH($A1015+1,$A$259:$A$970,0)-1,4),OFFSET($T$2,MATCH($T1015,$T$259:$T$970,0),3):OFFSET($T$2,MATCH($T1015+1,$T$259:$T$970,0)-1,3))</f>
        <v>-0.681399525326773</v>
      </c>
      <c r="X1015" s="47" t="n">
        <f aca="true">CORREL(OFFSET($A$2,MATCH($A1015,$A$259:$A$970,0),2):OFFSET($A$2,MATCH($A1015+1,$A$259:$A$970,0)-1,2),OFFSET($T$2,MATCH($T1015,$T$259:$T$970,0),1):OFFSET($T$2,MATCH($T1015+1,$T$259:$T$970,0)-1,1))</f>
        <v>0.0956398855385097</v>
      </c>
      <c r="Y1015" s="0" t="n">
        <f aca="false">A1015</f>
        <v>44</v>
      </c>
      <c r="Z1015" s="103" t="n">
        <f aca="false">IF(Z$1="P",MAX(0,Z$2-$C1015),IF(Z$1="C",MAX(0,$C1015-Z$2)))</f>
        <v>0</v>
      </c>
      <c r="AA1015" s="103" t="n">
        <f aca="false">IF(AA$1="P",MAX(0,AA$2-$C1015),IF(AA$1="C",MAX(0,$C1015-AA$2)))</f>
        <v>0</v>
      </c>
      <c r="AB1015" s="103" t="n">
        <f aca="false">IF(AB$1="P",MAX(0,AB$2-$C1015),IF(AB$1="C",MAX(0,$C1015-AB$2)))</f>
        <v>0</v>
      </c>
      <c r="AC1015" s="103" t="n">
        <f aca="false">IF(AC$1="P",MAX(0,AC$2-$C1015),IF(AC$1="C",MAX(0,$C1015-AC$2)))</f>
        <v>0</v>
      </c>
      <c r="AD1015" s="103" t="n">
        <f aca="false">IF(AD$1="P",MAX(0,AD$2-$C1015),IF(AD$1="C",MAX(0,$C1015-AD$2)))</f>
        <v>0</v>
      </c>
      <c r="AE1015" s="103" t="n">
        <f aca="false">IF(AE$1="P",MAX(0,AE$2-$C1015),IF(AE$1="C",MAX(0,$C1015-AE$2)))</f>
        <v>6.84608695652174</v>
      </c>
      <c r="AF1015" s="103" t="n">
        <f aca="false">IF(AF$1="P",MAX(0,AF$2-$C1015),IF(AF$1="C",MAX(0,$C1015-AF$2)))</f>
        <v>23.1539130434783</v>
      </c>
      <c r="AG1015" s="103" t="n">
        <f aca="false">IF(AG$1="P",MAX(0,AG$2-$C1015),IF(AG$1="C",MAX(0,$C1015-AG$2)))</f>
        <v>18.1539130434783</v>
      </c>
      <c r="AH1015" s="103" t="n">
        <f aca="false">IF(AH$1="P",MAX(0,AH$2-$C1015),IF(AH$1="C",MAX(0,$C1015-AH$2)))</f>
        <v>13.1539130434783</v>
      </c>
      <c r="AI1015" s="103" t="n">
        <f aca="false">IF(AI$1="P",MAX(0,AI$2-$C1015),IF(AI$1="C",MAX(0,$C1015-AI$2)))</f>
        <v>8.15391304347826</v>
      </c>
      <c r="AJ1015" s="103" t="n">
        <f aca="false">IF(AJ$1="P",MAX(0,AJ$2-$C1015),IF(AJ$1="C",MAX(0,$C1015-AJ$2)))</f>
        <v>3.15391304347826</v>
      </c>
      <c r="AK1015" s="103" t="n">
        <f aca="false">IF(AK$1="P",MAX(0,AK$2-$C1015),IF(AK$1="C",MAX(0,$C1015-AK$2)))</f>
        <v>0</v>
      </c>
    </row>
    <row r="1016" customFormat="false" ht="12.75" hidden="false" customHeight="false" outlineLevel="0" collapsed="false">
      <c r="G1016" s="110"/>
      <c r="H1016" s="110"/>
      <c r="I1016" s="110"/>
      <c r="J1016" s="110"/>
      <c r="K1016" s="110"/>
      <c r="L1016" s="110"/>
      <c r="M1016" s="110"/>
      <c r="N1016" s="110"/>
      <c r="O1016" s="110"/>
      <c r="P1016" s="110"/>
      <c r="Q1016" s="110"/>
      <c r="R1016" s="110"/>
      <c r="S1016" s="110"/>
      <c r="Z1016" s="110"/>
      <c r="AA1016" s="110"/>
      <c r="AB1016" s="110"/>
      <c r="AC1016" s="110"/>
      <c r="AD1016" s="110"/>
      <c r="AE1016" s="110"/>
      <c r="AF1016" s="110"/>
      <c r="AG1016" s="110"/>
      <c r="AH1016" s="110"/>
      <c r="AI1016" s="110"/>
      <c r="AJ1016" s="110"/>
      <c r="AK1016" s="110"/>
    </row>
    <row r="1017" customFormat="false" ht="12.75" hidden="false" customHeight="false" outlineLevel="0" collapsed="false">
      <c r="Z1017" s="110"/>
      <c r="AA1017" s="110"/>
      <c r="AB1017" s="110"/>
      <c r="AC1017" s="110"/>
      <c r="AD1017" s="110"/>
      <c r="AE1017" s="110"/>
      <c r="AF1017" s="110"/>
      <c r="AG1017" s="110"/>
      <c r="AH1017" s="110"/>
      <c r="AI1017" s="110"/>
      <c r="AJ1017" s="110"/>
      <c r="AK1017" s="110"/>
    </row>
    <row r="1018" customFormat="false" ht="12.75" hidden="false" customHeight="false" outlineLevel="0" collapsed="false">
      <c r="Z1018" s="110"/>
      <c r="AA1018" s="110"/>
      <c r="AB1018" s="110"/>
      <c r="AC1018" s="110"/>
      <c r="AD1018" s="110"/>
      <c r="AE1018" s="110"/>
      <c r="AF1018" s="110"/>
      <c r="AG1018" s="110"/>
      <c r="AH1018" s="110"/>
      <c r="AI1018" s="110"/>
      <c r="AJ1018" s="110"/>
      <c r="AK1018" s="110"/>
    </row>
    <row r="1019" customFormat="false" ht="12.75" hidden="false" customHeight="false" outlineLevel="0" collapsed="false">
      <c r="Z1019" s="110"/>
      <c r="AA1019" s="110"/>
      <c r="AB1019" s="110"/>
      <c r="AC1019" s="110"/>
      <c r="AD1019" s="110"/>
      <c r="AE1019" s="110"/>
      <c r="AF1019" s="110"/>
      <c r="AG1019" s="110"/>
      <c r="AH1019" s="110"/>
      <c r="AI1019" s="110"/>
      <c r="AJ1019" s="110"/>
      <c r="AK1019" s="110"/>
    </row>
    <row r="1020" customFormat="false" ht="12.75" hidden="false" customHeight="false" outlineLevel="0" collapsed="false">
      <c r="Z1020" s="110"/>
      <c r="AA1020" s="110"/>
      <c r="AB1020" s="110"/>
      <c r="AC1020" s="110"/>
      <c r="AD1020" s="110"/>
      <c r="AE1020" s="110"/>
      <c r="AF1020" s="110"/>
      <c r="AG1020" s="110"/>
      <c r="AH1020" s="110"/>
      <c r="AI1020" s="110"/>
      <c r="AJ1020" s="110"/>
      <c r="AK1020" s="110"/>
    </row>
    <row r="1021" customFormat="false" ht="12.75" hidden="false" customHeight="false" outlineLevel="0" collapsed="false">
      <c r="Z1021" s="110"/>
      <c r="AA1021" s="110"/>
      <c r="AB1021" s="110"/>
      <c r="AC1021" s="110"/>
      <c r="AD1021" s="110"/>
      <c r="AE1021" s="110"/>
      <c r="AF1021" s="110"/>
      <c r="AG1021" s="110"/>
      <c r="AH1021" s="110"/>
      <c r="AI1021" s="110"/>
      <c r="AJ1021" s="110"/>
      <c r="AK1021" s="110"/>
    </row>
    <row r="1022" customFormat="false" ht="12.75" hidden="false" customHeight="false" outlineLevel="0" collapsed="false">
      <c r="Z1022" s="110"/>
      <c r="AA1022" s="110"/>
      <c r="AB1022" s="110"/>
      <c r="AC1022" s="110"/>
      <c r="AD1022" s="110"/>
      <c r="AE1022" s="110"/>
      <c r="AF1022" s="110"/>
      <c r="AG1022" s="110"/>
      <c r="AH1022" s="110"/>
      <c r="AI1022" s="110"/>
      <c r="AJ1022" s="110"/>
      <c r="AK1022" s="110"/>
    </row>
    <row r="1023" customFormat="false" ht="12.75" hidden="false" customHeight="false" outlineLevel="0" collapsed="false">
      <c r="Z1023" s="110"/>
      <c r="AA1023" s="110"/>
      <c r="AB1023" s="110"/>
      <c r="AC1023" s="110"/>
      <c r="AD1023" s="110"/>
      <c r="AE1023" s="110"/>
      <c r="AF1023" s="110"/>
      <c r="AG1023" s="110"/>
      <c r="AH1023" s="110"/>
      <c r="AI1023" s="110"/>
      <c r="AJ1023" s="110"/>
      <c r="AK1023" s="110"/>
    </row>
    <row r="1024" customFormat="false" ht="12.75" hidden="false" customHeight="false" outlineLevel="0" collapsed="false">
      <c r="Z1024" s="110"/>
      <c r="AA1024" s="110"/>
      <c r="AB1024" s="110"/>
      <c r="AC1024" s="110"/>
      <c r="AD1024" s="110"/>
      <c r="AE1024" s="110"/>
      <c r="AF1024" s="110"/>
      <c r="AG1024" s="110"/>
      <c r="AH1024" s="110"/>
      <c r="AI1024" s="110"/>
      <c r="AJ1024" s="110"/>
      <c r="AK1024" s="110"/>
    </row>
    <row r="1025" customFormat="false" ht="12.75" hidden="false" customHeight="false" outlineLevel="0" collapsed="false">
      <c r="Z1025" s="110"/>
      <c r="AA1025" s="110"/>
      <c r="AB1025" s="110"/>
      <c r="AC1025" s="110"/>
      <c r="AD1025" s="110"/>
      <c r="AE1025" s="110"/>
      <c r="AF1025" s="110"/>
      <c r="AG1025" s="110"/>
      <c r="AH1025" s="110"/>
      <c r="AI1025" s="110"/>
      <c r="AJ1025" s="110"/>
      <c r="AK1025" s="110"/>
    </row>
    <row r="1026" customFormat="false" ht="12.75" hidden="false" customHeight="false" outlineLevel="0" collapsed="false">
      <c r="Z1026" s="110"/>
      <c r="AA1026" s="110"/>
      <c r="AB1026" s="110"/>
      <c r="AC1026" s="110"/>
      <c r="AD1026" s="110"/>
      <c r="AE1026" s="110"/>
      <c r="AF1026" s="110"/>
      <c r="AG1026" s="110"/>
      <c r="AH1026" s="110"/>
      <c r="AI1026" s="110"/>
      <c r="AJ1026" s="110"/>
      <c r="AK1026" s="110"/>
    </row>
    <row r="1027" customFormat="false" ht="12.75" hidden="false" customHeight="false" outlineLevel="0" collapsed="false">
      <c r="Z1027" s="110"/>
      <c r="AA1027" s="110"/>
      <c r="AB1027" s="110"/>
      <c r="AC1027" s="110"/>
      <c r="AD1027" s="110"/>
      <c r="AE1027" s="110"/>
      <c r="AF1027" s="110"/>
      <c r="AG1027" s="110"/>
      <c r="AH1027" s="110"/>
      <c r="AI1027" s="110"/>
      <c r="AJ1027" s="110"/>
      <c r="AK1027" s="110"/>
    </row>
    <row r="1028" customFormat="false" ht="12.75" hidden="false" customHeight="false" outlineLevel="0" collapsed="false">
      <c r="Z1028" s="110"/>
      <c r="AA1028" s="110"/>
      <c r="AB1028" s="110"/>
      <c r="AC1028" s="110"/>
      <c r="AD1028" s="110"/>
      <c r="AE1028" s="110"/>
      <c r="AF1028" s="110"/>
      <c r="AG1028" s="110"/>
      <c r="AH1028" s="110"/>
      <c r="AI1028" s="110"/>
      <c r="AJ1028" s="110"/>
      <c r="AK1028" s="110"/>
    </row>
    <row r="1029" customFormat="false" ht="12.75" hidden="false" customHeight="false" outlineLevel="0" collapsed="false">
      <c r="Z1029" s="110"/>
      <c r="AA1029" s="110"/>
      <c r="AB1029" s="110"/>
      <c r="AC1029" s="110"/>
      <c r="AD1029" s="110"/>
      <c r="AE1029" s="110"/>
      <c r="AF1029" s="110"/>
      <c r="AG1029" s="110"/>
      <c r="AH1029" s="110"/>
      <c r="AI1029" s="110"/>
      <c r="AJ1029" s="110"/>
      <c r="AK1029" s="110"/>
    </row>
    <row r="1030" customFormat="false" ht="12.75" hidden="false" customHeight="false" outlineLevel="0" collapsed="false">
      <c r="Z1030" s="110"/>
      <c r="AA1030" s="110"/>
      <c r="AB1030" s="110"/>
      <c r="AC1030" s="110"/>
      <c r="AD1030" s="110"/>
      <c r="AE1030" s="110"/>
      <c r="AF1030" s="110"/>
      <c r="AG1030" s="110"/>
      <c r="AH1030" s="110"/>
      <c r="AI1030" s="110"/>
      <c r="AJ1030" s="110"/>
      <c r="AK1030" s="110"/>
    </row>
    <row r="1031" customFormat="false" ht="12.75" hidden="false" customHeight="false" outlineLevel="0" collapsed="false">
      <c r="Z1031" s="110"/>
      <c r="AA1031" s="110"/>
      <c r="AB1031" s="110"/>
      <c r="AC1031" s="110"/>
      <c r="AD1031" s="110"/>
      <c r="AE1031" s="110"/>
      <c r="AF1031" s="110"/>
      <c r="AG1031" s="110"/>
      <c r="AH1031" s="110"/>
      <c r="AI1031" s="110"/>
      <c r="AJ1031" s="110"/>
      <c r="AK1031" s="110"/>
    </row>
    <row r="1032" customFormat="false" ht="12.75" hidden="false" customHeight="false" outlineLevel="0" collapsed="false">
      <c r="Z1032" s="110"/>
      <c r="AA1032" s="110"/>
      <c r="AB1032" s="110"/>
      <c r="AC1032" s="110"/>
      <c r="AD1032" s="110"/>
      <c r="AE1032" s="110"/>
      <c r="AF1032" s="110"/>
      <c r="AG1032" s="110"/>
      <c r="AH1032" s="110"/>
      <c r="AI1032" s="110"/>
      <c r="AJ1032" s="110"/>
      <c r="AK1032" s="110"/>
    </row>
    <row r="1033" customFormat="false" ht="12.75" hidden="false" customHeight="false" outlineLevel="0" collapsed="false">
      <c r="Z1033" s="110"/>
      <c r="AA1033" s="110"/>
      <c r="AB1033" s="110"/>
      <c r="AC1033" s="110"/>
      <c r="AD1033" s="110"/>
      <c r="AE1033" s="110"/>
      <c r="AF1033" s="110"/>
      <c r="AG1033" s="110"/>
      <c r="AH1033" s="110"/>
      <c r="AI1033" s="110"/>
      <c r="AJ1033" s="110"/>
      <c r="AK1033" s="110"/>
    </row>
    <row r="1034" customFormat="false" ht="12.75" hidden="false" customHeight="false" outlineLevel="0" collapsed="false">
      <c r="Z1034" s="110"/>
      <c r="AA1034" s="110"/>
      <c r="AB1034" s="110"/>
      <c r="AC1034" s="110"/>
      <c r="AD1034" s="110"/>
      <c r="AE1034" s="110"/>
      <c r="AF1034" s="110"/>
      <c r="AG1034" s="110"/>
      <c r="AH1034" s="110"/>
      <c r="AI1034" s="110"/>
      <c r="AJ1034" s="110"/>
      <c r="AK1034" s="110"/>
    </row>
    <row r="1035" customFormat="false" ht="12.75" hidden="false" customHeight="false" outlineLevel="0" collapsed="false">
      <c r="Z1035" s="110"/>
      <c r="AA1035" s="110"/>
      <c r="AB1035" s="110"/>
      <c r="AC1035" s="110"/>
      <c r="AD1035" s="110"/>
      <c r="AE1035" s="110"/>
      <c r="AF1035" s="110"/>
      <c r="AG1035" s="110"/>
      <c r="AH1035" s="110"/>
      <c r="AI1035" s="110"/>
      <c r="AJ1035" s="110"/>
      <c r="AK1035" s="110"/>
    </row>
    <row r="1036" customFormat="false" ht="12.75" hidden="false" customHeight="false" outlineLevel="0" collapsed="false">
      <c r="Z1036" s="110"/>
      <c r="AA1036" s="110"/>
      <c r="AB1036" s="110"/>
      <c r="AC1036" s="110"/>
      <c r="AD1036" s="110"/>
      <c r="AE1036" s="110"/>
      <c r="AF1036" s="110"/>
      <c r="AG1036" s="110"/>
      <c r="AH1036" s="110"/>
      <c r="AI1036" s="110"/>
      <c r="AJ1036" s="110"/>
      <c r="AK1036" s="110"/>
    </row>
    <row r="1037" customFormat="false" ht="12.75" hidden="false" customHeight="false" outlineLevel="0" collapsed="false">
      <c r="Z1037" s="110"/>
      <c r="AA1037" s="110"/>
      <c r="AB1037" s="110"/>
      <c r="AC1037" s="110"/>
      <c r="AD1037" s="110"/>
      <c r="AE1037" s="110"/>
      <c r="AF1037" s="110"/>
      <c r="AG1037" s="110"/>
      <c r="AH1037" s="110"/>
      <c r="AI1037" s="110"/>
      <c r="AJ1037" s="110"/>
      <c r="AK1037" s="110"/>
    </row>
    <row r="1038" customFormat="false" ht="12.75" hidden="false" customHeight="false" outlineLevel="0" collapsed="false">
      <c r="Z1038" s="110"/>
      <c r="AA1038" s="110"/>
      <c r="AB1038" s="110"/>
      <c r="AC1038" s="110"/>
      <c r="AD1038" s="110"/>
      <c r="AE1038" s="110"/>
      <c r="AF1038" s="110"/>
      <c r="AG1038" s="110"/>
      <c r="AH1038" s="110"/>
      <c r="AI1038" s="110"/>
      <c r="AJ1038" s="110"/>
      <c r="AK1038" s="110"/>
    </row>
    <row r="1039" customFormat="false" ht="12.75" hidden="false" customHeight="false" outlineLevel="0" collapsed="false">
      <c r="Z1039" s="110"/>
      <c r="AA1039" s="110"/>
      <c r="AB1039" s="110"/>
      <c r="AC1039" s="110"/>
      <c r="AD1039" s="110"/>
      <c r="AE1039" s="110"/>
      <c r="AF1039" s="110"/>
      <c r="AG1039" s="110"/>
      <c r="AH1039" s="110"/>
      <c r="AI1039" s="110"/>
      <c r="AJ1039" s="110"/>
      <c r="AK1039" s="110"/>
    </row>
    <row r="1040" customFormat="false" ht="12.75" hidden="false" customHeight="false" outlineLevel="0" collapsed="false">
      <c r="Z1040" s="110"/>
      <c r="AA1040" s="110"/>
      <c r="AB1040" s="110"/>
      <c r="AC1040" s="110"/>
      <c r="AD1040" s="110"/>
      <c r="AE1040" s="110"/>
      <c r="AF1040" s="110"/>
      <c r="AG1040" s="110"/>
      <c r="AH1040" s="110"/>
      <c r="AI1040" s="110"/>
      <c r="AJ1040" s="110"/>
      <c r="AK1040" s="110"/>
    </row>
    <row r="1041" customFormat="false" ht="12.75" hidden="false" customHeight="false" outlineLevel="0" collapsed="false">
      <c r="Z1041" s="110"/>
      <c r="AA1041" s="110"/>
      <c r="AB1041" s="110"/>
      <c r="AC1041" s="110"/>
      <c r="AD1041" s="110"/>
      <c r="AE1041" s="110"/>
      <c r="AF1041" s="110"/>
      <c r="AG1041" s="110"/>
      <c r="AH1041" s="110"/>
      <c r="AI1041" s="110"/>
      <c r="AJ1041" s="110"/>
      <c r="AK1041" s="110"/>
    </row>
    <row r="1042" customFormat="false" ht="12.75" hidden="false" customHeight="false" outlineLevel="0" collapsed="false">
      <c r="Z1042" s="110"/>
      <c r="AA1042" s="110"/>
      <c r="AB1042" s="110"/>
      <c r="AC1042" s="110"/>
      <c r="AD1042" s="110"/>
      <c r="AE1042" s="110"/>
      <c r="AF1042" s="110"/>
      <c r="AG1042" s="110"/>
      <c r="AH1042" s="110"/>
      <c r="AI1042" s="110"/>
      <c r="AJ1042" s="110"/>
      <c r="AK1042" s="110"/>
    </row>
    <row r="1043" customFormat="false" ht="12.75" hidden="false" customHeight="false" outlineLevel="0" collapsed="false">
      <c r="Z1043" s="110"/>
      <c r="AA1043" s="110"/>
      <c r="AB1043" s="110"/>
      <c r="AC1043" s="110"/>
      <c r="AD1043" s="110"/>
      <c r="AE1043" s="110"/>
      <c r="AF1043" s="110"/>
      <c r="AG1043" s="110"/>
      <c r="AH1043" s="110"/>
      <c r="AI1043" s="110"/>
      <c r="AJ1043" s="110"/>
      <c r="AK1043" s="110"/>
    </row>
    <row r="1044" customFormat="false" ht="12.75" hidden="false" customHeight="false" outlineLevel="0" collapsed="false">
      <c r="Z1044" s="110"/>
      <c r="AA1044" s="110"/>
      <c r="AB1044" s="110"/>
      <c r="AC1044" s="110"/>
      <c r="AD1044" s="110"/>
      <c r="AE1044" s="110"/>
      <c r="AF1044" s="110"/>
      <c r="AG1044" s="110"/>
      <c r="AH1044" s="110"/>
      <c r="AI1044" s="110"/>
      <c r="AJ1044" s="110"/>
      <c r="AK1044" s="110"/>
    </row>
    <row r="1045" customFormat="false" ht="12.75" hidden="false" customHeight="false" outlineLevel="0" collapsed="false">
      <c r="Z1045" s="110"/>
      <c r="AA1045" s="110"/>
      <c r="AB1045" s="110"/>
      <c r="AC1045" s="110"/>
      <c r="AD1045" s="110"/>
      <c r="AE1045" s="110"/>
      <c r="AF1045" s="110"/>
      <c r="AG1045" s="110"/>
      <c r="AH1045" s="110"/>
      <c r="AI1045" s="110"/>
      <c r="AJ1045" s="110"/>
      <c r="AK1045" s="110"/>
    </row>
    <row r="1046" customFormat="false" ht="12.75" hidden="false" customHeight="false" outlineLevel="0" collapsed="false">
      <c r="Z1046" s="110"/>
      <c r="AA1046" s="110"/>
      <c r="AB1046" s="110"/>
      <c r="AC1046" s="110"/>
      <c r="AD1046" s="110"/>
      <c r="AE1046" s="110"/>
      <c r="AF1046" s="110"/>
      <c r="AG1046" s="110"/>
      <c r="AH1046" s="110"/>
      <c r="AI1046" s="110"/>
      <c r="AJ1046" s="110"/>
      <c r="AK1046" s="110"/>
    </row>
    <row r="1047" customFormat="false" ht="12.75" hidden="false" customHeight="false" outlineLevel="0" collapsed="false">
      <c r="Z1047" s="110"/>
      <c r="AA1047" s="110"/>
      <c r="AB1047" s="110"/>
      <c r="AC1047" s="110"/>
      <c r="AD1047" s="110"/>
      <c r="AE1047" s="110"/>
      <c r="AF1047" s="110"/>
      <c r="AG1047" s="110"/>
      <c r="AH1047" s="110"/>
      <c r="AI1047" s="110"/>
      <c r="AJ1047" s="110"/>
      <c r="AK1047" s="110"/>
    </row>
    <row r="1048" customFormat="false" ht="12.75" hidden="false" customHeight="false" outlineLevel="0" collapsed="false">
      <c r="Z1048" s="110"/>
      <c r="AA1048" s="110"/>
      <c r="AB1048" s="110"/>
      <c r="AC1048" s="110"/>
      <c r="AD1048" s="110"/>
      <c r="AE1048" s="110"/>
      <c r="AF1048" s="110"/>
      <c r="AG1048" s="110"/>
      <c r="AH1048" s="110"/>
      <c r="AI1048" s="110"/>
      <c r="AJ1048" s="110"/>
      <c r="AK1048" s="110"/>
    </row>
    <row r="1049" customFormat="false" ht="12.75" hidden="false" customHeight="false" outlineLevel="0" collapsed="false">
      <c r="Z1049" s="110"/>
      <c r="AA1049" s="110"/>
      <c r="AB1049" s="110"/>
      <c r="AC1049" s="110"/>
      <c r="AD1049" s="110"/>
      <c r="AE1049" s="110"/>
      <c r="AF1049" s="110"/>
      <c r="AG1049" s="110"/>
      <c r="AH1049" s="110"/>
      <c r="AI1049" s="110"/>
      <c r="AJ1049" s="110"/>
      <c r="AK1049" s="110"/>
    </row>
    <row r="1050" customFormat="false" ht="12.75" hidden="false" customHeight="false" outlineLevel="0" collapsed="false">
      <c r="Z1050" s="110"/>
      <c r="AA1050" s="110"/>
      <c r="AB1050" s="110"/>
      <c r="AC1050" s="110"/>
      <c r="AD1050" s="110"/>
      <c r="AE1050" s="110"/>
      <c r="AF1050" s="110"/>
      <c r="AG1050" s="110"/>
      <c r="AH1050" s="110"/>
      <c r="AI1050" s="110"/>
      <c r="AJ1050" s="110"/>
      <c r="AK1050" s="110"/>
    </row>
    <row r="1051" customFormat="false" ht="12.75" hidden="false" customHeight="false" outlineLevel="0" collapsed="false">
      <c r="Z1051" s="110"/>
      <c r="AA1051" s="110"/>
      <c r="AB1051" s="110"/>
      <c r="AC1051" s="110"/>
      <c r="AD1051" s="110"/>
      <c r="AE1051" s="110"/>
      <c r="AF1051" s="110"/>
      <c r="AG1051" s="110"/>
      <c r="AH1051" s="110"/>
      <c r="AI1051" s="110"/>
      <c r="AJ1051" s="110"/>
      <c r="AK1051" s="110"/>
    </row>
    <row r="1052" customFormat="false" ht="12.75" hidden="false" customHeight="false" outlineLevel="0" collapsed="false">
      <c r="Z1052" s="59"/>
      <c r="AA1052" s="59"/>
      <c r="AB1052" s="59"/>
      <c r="AC1052" s="59"/>
      <c r="AD1052" s="59"/>
      <c r="AE1052" s="59"/>
      <c r="AF1052" s="59"/>
      <c r="AG1052" s="59"/>
      <c r="AH1052" s="59"/>
      <c r="AI1052" s="59"/>
      <c r="AJ1052" s="59"/>
      <c r="AK1052" s="59"/>
    </row>
    <row r="1053" customFormat="false" ht="12.75" hidden="false" customHeight="false" outlineLevel="0" collapsed="false">
      <c r="Z1053" s="59"/>
      <c r="AA1053" s="59"/>
      <c r="AB1053" s="59"/>
      <c r="AC1053" s="59"/>
      <c r="AD1053" s="59"/>
      <c r="AE1053" s="59"/>
      <c r="AF1053" s="59"/>
      <c r="AG1053" s="59"/>
      <c r="AH1053" s="59"/>
      <c r="AI1053" s="59"/>
      <c r="AJ1053" s="59"/>
      <c r="AK1053" s="59"/>
    </row>
    <row r="1054" customFormat="false" ht="12.75" hidden="false" customHeight="false" outlineLevel="0" collapsed="false">
      <c r="Z1054" s="59"/>
      <c r="AA1054" s="59"/>
      <c r="AB1054" s="59"/>
      <c r="AC1054" s="59"/>
      <c r="AD1054" s="59"/>
      <c r="AE1054" s="59"/>
      <c r="AF1054" s="59"/>
      <c r="AG1054" s="59"/>
      <c r="AH1054" s="59"/>
      <c r="AI1054" s="59"/>
      <c r="AJ1054" s="59"/>
      <c r="AK1054" s="59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H105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3" ySplit="2" topLeftCell="Y964" activePane="bottomRight" state="frozen"/>
      <selection pane="topLeft" activeCell="A1" activeCellId="0" sqref="A1"/>
      <selection pane="topRight" activeCell="Y1" activeCellId="0" sqref="Y1"/>
      <selection pane="bottomLeft" activeCell="A964" activeCellId="0" sqref="A964"/>
      <selection pane="bottomRight" activeCell="AE978" activeCellId="0" sqref="AE978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" min="3" style="0" width="9.85"/>
    <col collapsed="false" customWidth="true" hidden="false" outlineLevel="0" max="24" min="24" style="47" width="9.14"/>
    <col collapsed="false" customWidth="true" hidden="false" outlineLevel="0" max="26" min="26" style="0" width="11.42"/>
    <col collapsed="false" customWidth="true" hidden="false" outlineLevel="0" max="28" min="27" style="0" width="5.28"/>
    <col collapsed="false" customWidth="true" hidden="false" outlineLevel="0" max="38" min="29" style="0" width="6.28"/>
  </cols>
  <sheetData>
    <row r="1" customFormat="false" ht="12.75" hidden="false" customHeight="false" outlineLevel="0" collapsed="false">
      <c r="C1" s="0" t="s">
        <v>54</v>
      </c>
      <c r="D1" s="0" t="s">
        <v>27</v>
      </c>
      <c r="E1" s="0" t="s">
        <v>9</v>
      </c>
      <c r="F1" s="0" t="s">
        <v>27</v>
      </c>
      <c r="H1" s="0" t="s">
        <v>3</v>
      </c>
      <c r="I1" s="0" t="s">
        <v>3</v>
      </c>
      <c r="J1" s="0" t="s">
        <v>3</v>
      </c>
      <c r="K1" s="0" t="s">
        <v>3</v>
      </c>
      <c r="L1" s="0" t="s">
        <v>3</v>
      </c>
      <c r="M1" s="0" t="s">
        <v>3</v>
      </c>
      <c r="N1" s="0" t="s">
        <v>2</v>
      </c>
      <c r="O1" s="0" t="s">
        <v>2</v>
      </c>
      <c r="P1" s="0" t="s">
        <v>2</v>
      </c>
      <c r="Q1" s="0" t="s">
        <v>2</v>
      </c>
      <c r="R1" s="0" t="s">
        <v>2</v>
      </c>
      <c r="S1" s="0" t="s">
        <v>2</v>
      </c>
      <c r="T1" s="0" t="s">
        <v>2</v>
      </c>
      <c r="V1" s="0" t="s">
        <v>55</v>
      </c>
      <c r="X1" s="47" t="s">
        <v>55</v>
      </c>
      <c r="AA1" s="0" t="s">
        <v>3</v>
      </c>
      <c r="AB1" s="0" t="s">
        <v>3</v>
      </c>
      <c r="AC1" s="0" t="s">
        <v>3</v>
      </c>
      <c r="AD1" s="0" t="s">
        <v>3</v>
      </c>
      <c r="AE1" s="0" t="s">
        <v>3</v>
      </c>
      <c r="AF1" s="0" t="s">
        <v>3</v>
      </c>
      <c r="AG1" s="0" t="s">
        <v>2</v>
      </c>
      <c r="AH1" s="0" t="s">
        <v>2</v>
      </c>
      <c r="AI1" s="0" t="s">
        <v>2</v>
      </c>
      <c r="AJ1" s="0" t="s">
        <v>2</v>
      </c>
      <c r="AK1" s="0" t="s">
        <v>2</v>
      </c>
      <c r="AL1" s="0" t="s">
        <v>2</v>
      </c>
    </row>
    <row r="2" customFormat="false" ht="12.75" hidden="false" customHeight="false" outlineLevel="0" collapsed="false">
      <c r="A2" s="0" t="s">
        <v>66</v>
      </c>
      <c r="B2" s="0" t="s">
        <v>28</v>
      </c>
      <c r="D2" s="0" t="s">
        <v>16</v>
      </c>
      <c r="E2" s="0" t="s">
        <v>30</v>
      </c>
      <c r="F2" s="0" t="s">
        <v>31</v>
      </c>
      <c r="H2" s="0" t="n">
        <v>20</v>
      </c>
      <c r="I2" s="0" t="n">
        <v>25</v>
      </c>
      <c r="J2" s="0" t="n">
        <v>30</v>
      </c>
      <c r="K2" s="0" t="n">
        <v>35</v>
      </c>
      <c r="L2" s="0" t="n">
        <v>40</v>
      </c>
      <c r="M2" s="0" t="n">
        <v>50</v>
      </c>
      <c r="N2" s="0" t="n">
        <v>20</v>
      </c>
      <c r="O2" s="0" t="n">
        <v>25</v>
      </c>
      <c r="P2" s="0" t="n">
        <v>30</v>
      </c>
      <c r="Q2" s="0" t="n">
        <v>35</v>
      </c>
      <c r="R2" s="0" t="n">
        <v>40</v>
      </c>
      <c r="S2" s="0" t="n">
        <v>50</v>
      </c>
      <c r="T2" s="95" t="n">
        <v>100.00001</v>
      </c>
      <c r="U2" s="0" t="s">
        <v>28</v>
      </c>
      <c r="V2" s="0" t="s">
        <v>56</v>
      </c>
      <c r="W2" s="0" t="s">
        <v>57</v>
      </c>
      <c r="X2" s="47" t="s">
        <v>58</v>
      </c>
      <c r="Y2" s="94" t="n">
        <v>36161</v>
      </c>
      <c r="Z2" s="94"/>
      <c r="AA2" s="0" t="n">
        <v>20</v>
      </c>
      <c r="AB2" s="0" t="n">
        <v>25</v>
      </c>
      <c r="AC2" s="0" t="n">
        <v>30</v>
      </c>
      <c r="AD2" s="0" t="n">
        <v>35</v>
      </c>
      <c r="AE2" s="0" t="n">
        <v>40</v>
      </c>
      <c r="AF2" s="0" t="n">
        <v>50</v>
      </c>
      <c r="AG2" s="0" t="n">
        <v>20</v>
      </c>
      <c r="AH2" s="0" t="n">
        <v>25</v>
      </c>
      <c r="AI2" s="0" t="n">
        <v>30</v>
      </c>
      <c r="AJ2" s="0" t="n">
        <v>35</v>
      </c>
      <c r="AK2" s="0" t="n">
        <v>40</v>
      </c>
      <c r="AL2" s="0" t="n">
        <v>50</v>
      </c>
      <c r="AM2" s="94" t="n">
        <v>36586</v>
      </c>
      <c r="AN2" s="94" t="n">
        <v>36617</v>
      </c>
      <c r="AO2" s="94" t="n">
        <v>36647</v>
      </c>
      <c r="AP2" s="94" t="n">
        <v>36678</v>
      </c>
      <c r="AQ2" s="94" t="n">
        <v>36708</v>
      </c>
      <c r="AR2" s="94" t="n">
        <v>36739</v>
      </c>
      <c r="AS2" s="94" t="n">
        <v>36770</v>
      </c>
      <c r="AT2" s="94" t="n">
        <v>36800</v>
      </c>
      <c r="AU2" s="94" t="n">
        <v>36831</v>
      </c>
      <c r="AV2" s="94" t="n">
        <v>36861</v>
      </c>
      <c r="AW2" s="94" t="n">
        <v>36892</v>
      </c>
      <c r="AX2" s="94" t="n">
        <v>36923</v>
      </c>
      <c r="AY2" s="94" t="n">
        <v>36951</v>
      </c>
      <c r="AZ2" s="94" t="n">
        <v>36982</v>
      </c>
      <c r="BA2" s="94" t="n">
        <v>37012</v>
      </c>
      <c r="BB2" s="94" t="n">
        <v>37043</v>
      </c>
      <c r="BC2" s="94" t="n">
        <v>37073</v>
      </c>
      <c r="BD2" s="94" t="n">
        <v>37104</v>
      </c>
      <c r="BE2" s="94" t="n">
        <v>37135</v>
      </c>
      <c r="BF2" s="94" t="n">
        <v>37165</v>
      </c>
      <c r="BG2" s="94" t="n">
        <v>37196</v>
      </c>
      <c r="BH2" s="94" t="n">
        <v>37226</v>
      </c>
      <c r="BI2" s="94" t="n">
        <v>37257</v>
      </c>
      <c r="BJ2" s="94" t="n">
        <v>37288</v>
      </c>
      <c r="BK2" s="94" t="n">
        <v>37316</v>
      </c>
      <c r="BL2" s="94" t="n">
        <v>37347</v>
      </c>
      <c r="BM2" s="94" t="n">
        <v>37377</v>
      </c>
      <c r="BN2" s="94" t="n">
        <v>37408</v>
      </c>
      <c r="BO2" s="94" t="n">
        <v>37438</v>
      </c>
      <c r="BP2" s="94" t="n">
        <v>37469</v>
      </c>
      <c r="BQ2" s="94" t="n">
        <v>37500</v>
      </c>
      <c r="BR2" s="94" t="n">
        <v>37530</v>
      </c>
      <c r="BS2" s="94" t="n">
        <v>37561</v>
      </c>
      <c r="BT2" s="94" t="n">
        <v>37591</v>
      </c>
      <c r="BU2" s="94" t="n">
        <v>37622</v>
      </c>
      <c r="BV2" s="94" t="n">
        <v>37653</v>
      </c>
      <c r="BW2" s="94" t="n">
        <v>37681</v>
      </c>
      <c r="BX2" s="94" t="n">
        <v>37712</v>
      </c>
      <c r="BY2" s="94" t="n">
        <v>37742</v>
      </c>
      <c r="BZ2" s="94" t="n">
        <v>37773</v>
      </c>
      <c r="CA2" s="94" t="n">
        <v>37803</v>
      </c>
      <c r="CB2" s="94" t="n">
        <v>37834</v>
      </c>
      <c r="CC2" s="94" t="n">
        <v>37865</v>
      </c>
      <c r="CD2" s="94" t="n">
        <v>37895</v>
      </c>
      <c r="CE2" s="94" t="n">
        <v>37926</v>
      </c>
      <c r="CF2" s="94" t="n">
        <v>37956</v>
      </c>
      <c r="CG2" s="94"/>
      <c r="CH2" s="94"/>
      <c r="CI2" s="94"/>
      <c r="CJ2" s="94"/>
      <c r="CK2" s="94"/>
      <c r="CL2" s="94"/>
      <c r="CM2" s="94"/>
      <c r="CN2" s="94"/>
      <c r="CO2" s="94"/>
      <c r="CP2" s="94"/>
      <c r="CQ2" s="94"/>
      <c r="CR2" s="94"/>
      <c r="CS2" s="94"/>
      <c r="CT2" s="94"/>
      <c r="CU2" s="94"/>
      <c r="CV2" s="94"/>
      <c r="CW2" s="94"/>
      <c r="CX2" s="94"/>
      <c r="CY2" s="94"/>
      <c r="CZ2" s="94"/>
      <c r="DA2" s="94"/>
      <c r="DB2" s="94"/>
      <c r="DC2" s="94"/>
      <c r="DD2" s="94"/>
      <c r="DE2" s="94"/>
      <c r="DF2" s="94"/>
      <c r="DG2" s="94"/>
      <c r="DH2" s="94"/>
    </row>
    <row r="3" customFormat="false" ht="12.75" hidden="false" customHeight="false" outlineLevel="0" collapsed="false">
      <c r="C3" s="101" t="n">
        <v>35765</v>
      </c>
      <c r="D3" s="102" t="n">
        <v>26.5</v>
      </c>
      <c r="T3" s="95"/>
    </row>
    <row r="4" customFormat="false" ht="12.75" hidden="false" customHeight="false" outlineLevel="0" collapsed="false">
      <c r="C4" s="101" t="n">
        <v>35766</v>
      </c>
      <c r="D4" s="102" t="n">
        <v>26.5</v>
      </c>
      <c r="E4" s="98" t="n">
        <f aca="false">LN(D4/D3)</f>
        <v>0</v>
      </c>
      <c r="H4" s="103" t="n">
        <f aca="false">IF(H$1="P",MAX(0,H$2-$D4),IF(H$1="C",MAX(0,$D4-H$2)))</f>
        <v>0</v>
      </c>
      <c r="I4" s="103" t="n">
        <f aca="false">IF(I$1="P",MAX(0,I$2-$D4),IF(I$1="C",MAX(0,$D4-I$2)))</f>
        <v>0</v>
      </c>
      <c r="J4" s="103" t="n">
        <f aca="false">IF(J$1="P",MAX(0,J$2-$D4),IF(J$1="C",MAX(0,$D4-J$2)))</f>
        <v>3.5</v>
      </c>
      <c r="K4" s="103" t="n">
        <f aca="false">IF(K$1="P",MAX(0,K$2-$D4),IF(K$1="C",MAX(0,$D4-K$2)))</f>
        <v>8.5</v>
      </c>
      <c r="L4" s="103" t="n">
        <f aca="false">IF(L$1="P",MAX(0,L$2-$D4),IF(L$1="C",MAX(0,$D4-L$2)))</f>
        <v>13.5</v>
      </c>
      <c r="M4" s="103" t="n">
        <f aca="false">IF(M$1="P",MAX(0,M$2-$D4),IF(M$1="C",MAX(0,$D4-M$2)))</f>
        <v>23.5</v>
      </c>
      <c r="N4" s="103" t="n">
        <f aca="false">IF(N$1="P",MAX(0,N$2-$D4),IF(N$1="C",MAX(0,$D4-N$2)))</f>
        <v>6.5</v>
      </c>
      <c r="O4" s="103" t="n">
        <f aca="false">IF(O$1="P",MAX(0,O$2-$D4),IF(O$1="C",MAX(0,$D4-O$2)))</f>
        <v>1.5</v>
      </c>
      <c r="P4" s="103" t="n">
        <f aca="false">IF(P$1="P",MAX(0,P$2-$D4),IF(P$1="C",MAX(0,$D4-P$2)))</f>
        <v>0</v>
      </c>
      <c r="Q4" s="103" t="n">
        <f aca="false">IF(Q$1="P",MAX(0,Q$2-$D4),IF(Q$1="C",MAX(0,$D4-Q$2)))</f>
        <v>0</v>
      </c>
      <c r="R4" s="103" t="n">
        <f aca="false">IF(R$1="P",MAX(0,R$2-$D4),IF(R$1="C",MAX(0,$D4-R$2)))</f>
        <v>0</v>
      </c>
      <c r="S4" s="103" t="n">
        <f aca="false">IF(S$1="P",MAX(0,S$2-$D4),IF(S$1="C",MAX(0,$D4-S$2)))</f>
        <v>0</v>
      </c>
      <c r="T4" s="103" t="n">
        <f aca="false">IF(T$1="P",MAX(0,T$2-$D4),IF(T$1="C",MAX(0,$D4-T$2)))</f>
        <v>0</v>
      </c>
      <c r="U4" s="104" t="n">
        <f aca="false">B4</f>
        <v>0</v>
      </c>
      <c r="V4" s="105" t="n">
        <f aca="false">VLOOKUP($C4,Gas!$B$3:$E$2506,2)</f>
        <v>2.33</v>
      </c>
      <c r="W4" s="46" t="n">
        <f aca="false">D4/V4</f>
        <v>11.3733905579399</v>
      </c>
    </row>
    <row r="5" customFormat="false" ht="12.75" hidden="false" customHeight="false" outlineLevel="0" collapsed="false">
      <c r="C5" s="101" t="n">
        <v>35767</v>
      </c>
      <c r="D5" s="102" t="n">
        <v>26.5</v>
      </c>
      <c r="E5" s="98" t="n">
        <f aca="false">LN(D5/D4)</f>
        <v>0</v>
      </c>
      <c r="H5" s="103" t="n">
        <f aca="false">IF(H$1="P",MAX(0,H$2-$D5),IF(H$1="C",MAX(0,$D5-H$2)))</f>
        <v>0</v>
      </c>
      <c r="I5" s="103" t="n">
        <f aca="false">IF(I$1="P",MAX(0,I$2-$D5),IF(I$1="C",MAX(0,$D5-I$2)))</f>
        <v>0</v>
      </c>
      <c r="J5" s="103" t="n">
        <f aca="false">IF(J$1="P",MAX(0,J$2-$D5),IF(J$1="C",MAX(0,$D5-J$2)))</f>
        <v>3.5</v>
      </c>
      <c r="K5" s="103" t="n">
        <f aca="false">IF(K$1="P",MAX(0,K$2-$D5),IF(K$1="C",MAX(0,$D5-K$2)))</f>
        <v>8.5</v>
      </c>
      <c r="L5" s="103" t="n">
        <f aca="false">IF(L$1="P",MAX(0,L$2-$D5),IF(L$1="C",MAX(0,$D5-L$2)))</f>
        <v>13.5</v>
      </c>
      <c r="M5" s="103" t="n">
        <f aca="false">IF(M$1="P",MAX(0,M$2-$D5),IF(M$1="C",MAX(0,$D5-M$2)))</f>
        <v>23.5</v>
      </c>
      <c r="N5" s="103" t="n">
        <f aca="false">IF(N$1="P",MAX(0,N$2-$D5),IF(N$1="C",MAX(0,$D5-N$2)))</f>
        <v>6.5</v>
      </c>
      <c r="O5" s="103" t="n">
        <f aca="false">IF(O$1="P",MAX(0,O$2-$D5),IF(O$1="C",MAX(0,$D5-O$2)))</f>
        <v>1.5</v>
      </c>
      <c r="P5" s="103" t="n">
        <f aca="false">IF(P$1="P",MAX(0,P$2-$D5),IF(P$1="C",MAX(0,$D5-P$2)))</f>
        <v>0</v>
      </c>
      <c r="Q5" s="103" t="n">
        <f aca="false">IF(Q$1="P",MAX(0,Q$2-$D5),IF(Q$1="C",MAX(0,$D5-Q$2)))</f>
        <v>0</v>
      </c>
      <c r="R5" s="103" t="n">
        <f aca="false">IF(R$1="P",MAX(0,R$2-$D5),IF(R$1="C",MAX(0,$D5-R$2)))</f>
        <v>0</v>
      </c>
      <c r="S5" s="103" t="n">
        <f aca="false">IF(S$1="P",MAX(0,S$2-$D5),IF(S$1="C",MAX(0,$D5-S$2)))</f>
        <v>0</v>
      </c>
      <c r="T5" s="103" t="n">
        <f aca="false">IF(T$1="P",MAX(0,T$2-$D5),IF(T$1="C",MAX(0,$D5-T$2)))</f>
        <v>0</v>
      </c>
      <c r="U5" s="104" t="n">
        <f aca="false">B5</f>
        <v>0</v>
      </c>
      <c r="V5" s="105" t="n">
        <f aca="false">VLOOKUP($C5,Gas!$B$3:$E$2506,2)</f>
        <v>2.65</v>
      </c>
      <c r="W5" s="46" t="n">
        <f aca="false">D5/V5</f>
        <v>10</v>
      </c>
    </row>
    <row r="6" customFormat="false" ht="12.75" hidden="false" customHeight="false" outlineLevel="0" collapsed="false">
      <c r="C6" s="101" t="n">
        <v>35768</v>
      </c>
      <c r="D6" s="102" t="n">
        <v>23.8</v>
      </c>
      <c r="E6" s="98" t="n">
        <f aca="false">LN(D6/D5)</f>
        <v>-0.107459152314748</v>
      </c>
      <c r="H6" s="103" t="n">
        <f aca="false">IF(H$1="P",MAX(0,H$2-$D6),IF(H$1="C",MAX(0,$D6-H$2)))</f>
        <v>0</v>
      </c>
      <c r="I6" s="103" t="n">
        <f aca="false">IF(I$1="P",MAX(0,I$2-$D6),IF(I$1="C",MAX(0,$D6-I$2)))</f>
        <v>1.2</v>
      </c>
      <c r="J6" s="103" t="n">
        <f aca="false">IF(J$1="P",MAX(0,J$2-$D6),IF(J$1="C",MAX(0,$D6-J$2)))</f>
        <v>6.2</v>
      </c>
      <c r="K6" s="103" t="n">
        <f aca="false">IF(K$1="P",MAX(0,K$2-$D6),IF(K$1="C",MAX(0,$D6-K$2)))</f>
        <v>11.2</v>
      </c>
      <c r="L6" s="103" t="n">
        <f aca="false">IF(L$1="P",MAX(0,L$2-$D6),IF(L$1="C",MAX(0,$D6-L$2)))</f>
        <v>16.2</v>
      </c>
      <c r="M6" s="103" t="n">
        <f aca="false">IF(M$1="P",MAX(0,M$2-$D6),IF(M$1="C",MAX(0,$D6-M$2)))</f>
        <v>26.2</v>
      </c>
      <c r="N6" s="103" t="n">
        <f aca="false">IF(N$1="P",MAX(0,N$2-$D6),IF(N$1="C",MAX(0,$D6-N$2)))</f>
        <v>3.8</v>
      </c>
      <c r="O6" s="103" t="n">
        <f aca="false">IF(O$1="P",MAX(0,O$2-$D6),IF(O$1="C",MAX(0,$D6-O$2)))</f>
        <v>0</v>
      </c>
      <c r="P6" s="103" t="n">
        <f aca="false">IF(P$1="P",MAX(0,P$2-$D6),IF(P$1="C",MAX(0,$D6-P$2)))</f>
        <v>0</v>
      </c>
      <c r="Q6" s="103" t="n">
        <f aca="false">IF(Q$1="P",MAX(0,Q$2-$D6),IF(Q$1="C",MAX(0,$D6-Q$2)))</f>
        <v>0</v>
      </c>
      <c r="R6" s="103" t="n">
        <f aca="false">IF(R$1="P",MAX(0,R$2-$D6),IF(R$1="C",MAX(0,$D6-R$2)))</f>
        <v>0</v>
      </c>
      <c r="S6" s="103" t="n">
        <f aca="false">IF(S$1="P",MAX(0,S$2-$D6),IF(S$1="C",MAX(0,$D6-S$2)))</f>
        <v>0</v>
      </c>
      <c r="T6" s="103" t="n">
        <f aca="false">IF(T$1="P",MAX(0,T$2-$D6),IF(T$1="C",MAX(0,$D6-T$2)))</f>
        <v>0</v>
      </c>
      <c r="U6" s="104" t="n">
        <f aca="false">B6</f>
        <v>0</v>
      </c>
      <c r="V6" s="105" t="n">
        <f aca="false">VLOOKUP($C6,Gas!$B$3:$E$2506,2)</f>
        <v>2.53</v>
      </c>
      <c r="W6" s="46" t="n">
        <f aca="false">D6/V6</f>
        <v>9.40711462450593</v>
      </c>
    </row>
    <row r="7" customFormat="false" ht="12.75" hidden="false" customHeight="false" outlineLevel="0" collapsed="false">
      <c r="C7" s="101" t="n">
        <v>35769</v>
      </c>
      <c r="D7" s="116" t="n">
        <f aca="false">D6</f>
        <v>23.8</v>
      </c>
      <c r="E7" s="98" t="n">
        <f aca="false">LN(D7/D6)</f>
        <v>0</v>
      </c>
      <c r="H7" s="103" t="n">
        <f aca="false">IF(H$1="P",MAX(0,H$2-$D7),IF(H$1="C",MAX(0,$D7-H$2)))</f>
        <v>0</v>
      </c>
      <c r="I7" s="103" t="n">
        <f aca="false">IF(I$1="P",MAX(0,I$2-$D7),IF(I$1="C",MAX(0,$D7-I$2)))</f>
        <v>1.2</v>
      </c>
      <c r="J7" s="103" t="n">
        <f aca="false">IF(J$1="P",MAX(0,J$2-$D7),IF(J$1="C",MAX(0,$D7-J$2)))</f>
        <v>6.2</v>
      </c>
      <c r="K7" s="103" t="n">
        <f aca="false">IF(K$1="P",MAX(0,K$2-$D7),IF(K$1="C",MAX(0,$D7-K$2)))</f>
        <v>11.2</v>
      </c>
      <c r="L7" s="103" t="n">
        <f aca="false">IF(L$1="P",MAX(0,L$2-$D7),IF(L$1="C",MAX(0,$D7-L$2)))</f>
        <v>16.2</v>
      </c>
      <c r="M7" s="103" t="n">
        <f aca="false">IF(M$1="P",MAX(0,M$2-$D7),IF(M$1="C",MAX(0,$D7-M$2)))</f>
        <v>26.2</v>
      </c>
      <c r="N7" s="103" t="n">
        <f aca="false">IF(N$1="P",MAX(0,N$2-$D7),IF(N$1="C",MAX(0,$D7-N$2)))</f>
        <v>3.8</v>
      </c>
      <c r="O7" s="103" t="n">
        <f aca="false">IF(O$1="P",MAX(0,O$2-$D7),IF(O$1="C",MAX(0,$D7-O$2)))</f>
        <v>0</v>
      </c>
      <c r="P7" s="103" t="n">
        <f aca="false">IF(P$1="P",MAX(0,P$2-$D7),IF(P$1="C",MAX(0,$D7-P$2)))</f>
        <v>0</v>
      </c>
      <c r="Q7" s="103" t="n">
        <f aca="false">IF(Q$1="P",MAX(0,Q$2-$D7),IF(Q$1="C",MAX(0,$D7-Q$2)))</f>
        <v>0</v>
      </c>
      <c r="R7" s="103" t="n">
        <f aca="false">IF(R$1="P",MAX(0,R$2-$D7),IF(R$1="C",MAX(0,$D7-R$2)))</f>
        <v>0</v>
      </c>
      <c r="S7" s="103" t="n">
        <f aca="false">IF(S$1="P",MAX(0,S$2-$D7),IF(S$1="C",MAX(0,$D7-S$2)))</f>
        <v>0</v>
      </c>
      <c r="T7" s="103" t="n">
        <f aca="false">IF(T$1="P",MAX(0,T$2-$D7),IF(T$1="C",MAX(0,$D7-T$2)))</f>
        <v>0</v>
      </c>
      <c r="U7" s="104" t="n">
        <f aca="false">B7</f>
        <v>0</v>
      </c>
      <c r="V7" s="105" t="n">
        <f aca="false">VLOOKUP($C7,Gas!$B$3:$E$2506,2)</f>
        <v>2.53</v>
      </c>
      <c r="W7" s="46" t="n">
        <f aca="false">D7/V7</f>
        <v>9.40711462450593</v>
      </c>
    </row>
    <row r="8" customFormat="false" ht="12.75" hidden="false" customHeight="false" outlineLevel="0" collapsed="false">
      <c r="C8" s="101" t="n">
        <v>35772</v>
      </c>
      <c r="D8" s="116" t="n">
        <f aca="false">D7</f>
        <v>23.8</v>
      </c>
      <c r="E8" s="98" t="n">
        <f aca="false">LN(D8/D7)</f>
        <v>0</v>
      </c>
      <c r="H8" s="103" t="n">
        <f aca="false">IF(H$1="P",MAX(0,H$2-$D8),IF(H$1="C",MAX(0,$D8-H$2)))</f>
        <v>0</v>
      </c>
      <c r="I8" s="103" t="n">
        <f aca="false">IF(I$1="P",MAX(0,I$2-$D8),IF(I$1="C",MAX(0,$D8-I$2)))</f>
        <v>1.2</v>
      </c>
      <c r="J8" s="103" t="n">
        <f aca="false">IF(J$1="P",MAX(0,J$2-$D8),IF(J$1="C",MAX(0,$D8-J$2)))</f>
        <v>6.2</v>
      </c>
      <c r="K8" s="103" t="n">
        <f aca="false">IF(K$1="P",MAX(0,K$2-$D8),IF(K$1="C",MAX(0,$D8-K$2)))</f>
        <v>11.2</v>
      </c>
      <c r="L8" s="103" t="n">
        <f aca="false">IF(L$1="P",MAX(0,L$2-$D8),IF(L$1="C",MAX(0,$D8-L$2)))</f>
        <v>16.2</v>
      </c>
      <c r="M8" s="103" t="n">
        <f aca="false">IF(M$1="P",MAX(0,M$2-$D8),IF(M$1="C",MAX(0,$D8-M$2)))</f>
        <v>26.2</v>
      </c>
      <c r="N8" s="103" t="n">
        <f aca="false">IF(N$1="P",MAX(0,N$2-$D8),IF(N$1="C",MAX(0,$D8-N$2)))</f>
        <v>3.8</v>
      </c>
      <c r="O8" s="103" t="n">
        <f aca="false">IF(O$1="P",MAX(0,O$2-$D8),IF(O$1="C",MAX(0,$D8-O$2)))</f>
        <v>0</v>
      </c>
      <c r="P8" s="103" t="n">
        <f aca="false">IF(P$1="P",MAX(0,P$2-$D8),IF(P$1="C",MAX(0,$D8-P$2)))</f>
        <v>0</v>
      </c>
      <c r="Q8" s="103" t="n">
        <f aca="false">IF(Q$1="P",MAX(0,Q$2-$D8),IF(Q$1="C",MAX(0,$D8-Q$2)))</f>
        <v>0</v>
      </c>
      <c r="R8" s="103" t="n">
        <f aca="false">IF(R$1="P",MAX(0,R$2-$D8),IF(R$1="C",MAX(0,$D8-R$2)))</f>
        <v>0</v>
      </c>
      <c r="S8" s="103" t="n">
        <f aca="false">IF(S$1="P",MAX(0,S$2-$D8),IF(S$1="C",MAX(0,$D8-S$2)))</f>
        <v>0</v>
      </c>
      <c r="T8" s="103" t="n">
        <f aca="false">IF(T$1="P",MAX(0,T$2-$D8),IF(T$1="C",MAX(0,$D8-T$2)))</f>
        <v>0</v>
      </c>
      <c r="U8" s="104" t="n">
        <f aca="false">B8</f>
        <v>0</v>
      </c>
      <c r="V8" s="105" t="n">
        <f aca="false">VLOOKUP($C8,Gas!$B$3:$E$2506,2)</f>
        <v>2.475</v>
      </c>
      <c r="W8" s="46" t="n">
        <f aca="false">D8/V8</f>
        <v>9.61616161616162</v>
      </c>
    </row>
    <row r="9" customFormat="false" ht="12.75" hidden="false" customHeight="false" outlineLevel="0" collapsed="false">
      <c r="C9" s="101" t="n">
        <v>35773</v>
      </c>
      <c r="D9" s="102" t="n">
        <v>25</v>
      </c>
      <c r="E9" s="98" t="n">
        <f aca="false">LN(D9/D8)</f>
        <v>0.0491902441907718</v>
      </c>
      <c r="H9" s="103" t="n">
        <f aca="false">IF(H$1="P",MAX(0,H$2-$D9),IF(H$1="C",MAX(0,$D9-H$2)))</f>
        <v>0</v>
      </c>
      <c r="I9" s="103" t="n">
        <f aca="false">IF(I$1="P",MAX(0,I$2-$D9),IF(I$1="C",MAX(0,$D9-I$2)))</f>
        <v>0</v>
      </c>
      <c r="J9" s="103" t="n">
        <f aca="false">IF(J$1="P",MAX(0,J$2-$D9),IF(J$1="C",MAX(0,$D9-J$2)))</f>
        <v>5</v>
      </c>
      <c r="K9" s="103" t="n">
        <f aca="false">IF(K$1="P",MAX(0,K$2-$D9),IF(K$1="C",MAX(0,$D9-K$2)))</f>
        <v>10</v>
      </c>
      <c r="L9" s="103" t="n">
        <f aca="false">IF(L$1="P",MAX(0,L$2-$D9),IF(L$1="C",MAX(0,$D9-L$2)))</f>
        <v>15</v>
      </c>
      <c r="M9" s="103" t="n">
        <f aca="false">IF(M$1="P",MAX(0,M$2-$D9),IF(M$1="C",MAX(0,$D9-M$2)))</f>
        <v>25</v>
      </c>
      <c r="N9" s="103" t="n">
        <f aca="false">IF(N$1="P",MAX(0,N$2-$D9),IF(N$1="C",MAX(0,$D9-N$2)))</f>
        <v>5</v>
      </c>
      <c r="O9" s="103" t="n">
        <f aca="false">IF(O$1="P",MAX(0,O$2-$D9),IF(O$1="C",MAX(0,$D9-O$2)))</f>
        <v>0</v>
      </c>
      <c r="P9" s="103" t="n">
        <f aca="false">IF(P$1="P",MAX(0,P$2-$D9),IF(P$1="C",MAX(0,$D9-P$2)))</f>
        <v>0</v>
      </c>
      <c r="Q9" s="103" t="n">
        <f aca="false">IF(Q$1="P",MAX(0,Q$2-$D9),IF(Q$1="C",MAX(0,$D9-Q$2)))</f>
        <v>0</v>
      </c>
      <c r="R9" s="103" t="n">
        <f aca="false">IF(R$1="P",MAX(0,R$2-$D9),IF(R$1="C",MAX(0,$D9-R$2)))</f>
        <v>0</v>
      </c>
      <c r="S9" s="103" t="n">
        <f aca="false">IF(S$1="P",MAX(0,S$2-$D9),IF(S$1="C",MAX(0,$D9-S$2)))</f>
        <v>0</v>
      </c>
      <c r="T9" s="103" t="n">
        <f aca="false">IF(T$1="P",MAX(0,T$2-$D9),IF(T$1="C",MAX(0,$D9-T$2)))</f>
        <v>0</v>
      </c>
      <c r="U9" s="104" t="n">
        <f aca="false">B9</f>
        <v>0</v>
      </c>
      <c r="V9" s="105" t="n">
        <f aca="false">VLOOKUP($C9,Gas!$B$3:$E$2506,2)</f>
        <v>2.435</v>
      </c>
      <c r="W9" s="46" t="n">
        <f aca="false">D9/V9</f>
        <v>10.2669404517454</v>
      </c>
    </row>
    <row r="10" customFormat="false" ht="12.75" hidden="false" customHeight="false" outlineLevel="0" collapsed="false">
      <c r="C10" s="101" t="n">
        <v>35774</v>
      </c>
      <c r="D10" s="102" t="n">
        <v>25.57</v>
      </c>
      <c r="E10" s="98" t="n">
        <f aca="false">LN(D10/D9)</f>
        <v>0.0225439644348944</v>
      </c>
      <c r="H10" s="103" t="n">
        <f aca="false">IF(H$1="P",MAX(0,H$2-$D10),IF(H$1="C",MAX(0,$D10-H$2)))</f>
        <v>0</v>
      </c>
      <c r="I10" s="103" t="n">
        <f aca="false">IF(I$1="P",MAX(0,I$2-$D10),IF(I$1="C",MAX(0,$D10-I$2)))</f>
        <v>0</v>
      </c>
      <c r="J10" s="103" t="n">
        <f aca="false">IF(J$1="P",MAX(0,J$2-$D10),IF(J$1="C",MAX(0,$D10-J$2)))</f>
        <v>4.43</v>
      </c>
      <c r="K10" s="103" t="n">
        <f aca="false">IF(K$1="P",MAX(0,K$2-$D10),IF(K$1="C",MAX(0,$D10-K$2)))</f>
        <v>9.43</v>
      </c>
      <c r="L10" s="103" t="n">
        <f aca="false">IF(L$1="P",MAX(0,L$2-$D10),IF(L$1="C",MAX(0,$D10-L$2)))</f>
        <v>14.43</v>
      </c>
      <c r="M10" s="103" t="n">
        <f aca="false">IF(M$1="P",MAX(0,M$2-$D10),IF(M$1="C",MAX(0,$D10-M$2)))</f>
        <v>24.43</v>
      </c>
      <c r="N10" s="103" t="n">
        <f aca="false">IF(N$1="P",MAX(0,N$2-$D10),IF(N$1="C",MAX(0,$D10-N$2)))</f>
        <v>5.57</v>
      </c>
      <c r="O10" s="103" t="n">
        <f aca="false">IF(O$1="P",MAX(0,O$2-$D10),IF(O$1="C",MAX(0,$D10-O$2)))</f>
        <v>0.57</v>
      </c>
      <c r="P10" s="103" t="n">
        <f aca="false">IF(P$1="P",MAX(0,P$2-$D10),IF(P$1="C",MAX(0,$D10-P$2)))</f>
        <v>0</v>
      </c>
      <c r="Q10" s="103" t="n">
        <f aca="false">IF(Q$1="P",MAX(0,Q$2-$D10),IF(Q$1="C",MAX(0,$D10-Q$2)))</f>
        <v>0</v>
      </c>
      <c r="R10" s="103" t="n">
        <f aca="false">IF(R$1="P",MAX(0,R$2-$D10),IF(R$1="C",MAX(0,$D10-R$2)))</f>
        <v>0</v>
      </c>
      <c r="S10" s="103" t="n">
        <f aca="false">IF(S$1="P",MAX(0,S$2-$D10),IF(S$1="C",MAX(0,$D10-S$2)))</f>
        <v>0</v>
      </c>
      <c r="T10" s="103" t="n">
        <f aca="false">IF(T$1="P",MAX(0,T$2-$D10),IF(T$1="C",MAX(0,$D10-T$2)))</f>
        <v>0</v>
      </c>
      <c r="U10" s="104" t="n">
        <f aca="false">B10</f>
        <v>0</v>
      </c>
      <c r="V10" s="105" t="n">
        <f aca="false">VLOOKUP($C10,Gas!$B$3:$E$2506,2)</f>
        <v>2.305</v>
      </c>
      <c r="W10" s="46" t="n">
        <f aca="false">D10/V10</f>
        <v>11.0932754880694</v>
      </c>
    </row>
    <row r="11" customFormat="false" ht="12.75" hidden="false" customHeight="false" outlineLevel="0" collapsed="false">
      <c r="C11" s="101" t="n">
        <v>35775</v>
      </c>
      <c r="D11" s="102" t="n">
        <v>25.85</v>
      </c>
      <c r="E11" s="98" t="n">
        <f aca="false">LN(D11/D10)</f>
        <v>0.010890811651343</v>
      </c>
      <c r="H11" s="103" t="n">
        <f aca="false">IF(H$1="P",MAX(0,H$2-$D11),IF(H$1="C",MAX(0,$D11-H$2)))</f>
        <v>0</v>
      </c>
      <c r="I11" s="103" t="n">
        <f aca="false">IF(I$1="P",MAX(0,I$2-$D11),IF(I$1="C",MAX(0,$D11-I$2)))</f>
        <v>0</v>
      </c>
      <c r="J11" s="103" t="n">
        <f aca="false">IF(J$1="P",MAX(0,J$2-$D11),IF(J$1="C",MAX(0,$D11-J$2)))</f>
        <v>4.15</v>
      </c>
      <c r="K11" s="103" t="n">
        <f aca="false">IF(K$1="P",MAX(0,K$2-$D11),IF(K$1="C",MAX(0,$D11-K$2)))</f>
        <v>9.15</v>
      </c>
      <c r="L11" s="103" t="n">
        <f aca="false">IF(L$1="P",MAX(0,L$2-$D11),IF(L$1="C",MAX(0,$D11-L$2)))</f>
        <v>14.15</v>
      </c>
      <c r="M11" s="103" t="n">
        <f aca="false">IF(M$1="P",MAX(0,M$2-$D11),IF(M$1="C",MAX(0,$D11-M$2)))</f>
        <v>24.15</v>
      </c>
      <c r="N11" s="103" t="n">
        <f aca="false">IF(N$1="P",MAX(0,N$2-$D11),IF(N$1="C",MAX(0,$D11-N$2)))</f>
        <v>5.85</v>
      </c>
      <c r="O11" s="103" t="n">
        <f aca="false">IF(O$1="P",MAX(0,O$2-$D11),IF(O$1="C",MAX(0,$D11-O$2)))</f>
        <v>0.850000000000001</v>
      </c>
      <c r="P11" s="103" t="n">
        <f aca="false">IF(P$1="P",MAX(0,P$2-$D11),IF(P$1="C",MAX(0,$D11-P$2)))</f>
        <v>0</v>
      </c>
      <c r="Q11" s="103" t="n">
        <f aca="false">IF(Q$1="P",MAX(0,Q$2-$D11),IF(Q$1="C",MAX(0,$D11-Q$2)))</f>
        <v>0</v>
      </c>
      <c r="R11" s="103" t="n">
        <f aca="false">IF(R$1="P",MAX(0,R$2-$D11),IF(R$1="C",MAX(0,$D11-R$2)))</f>
        <v>0</v>
      </c>
      <c r="S11" s="103" t="n">
        <f aca="false">IF(S$1="P",MAX(0,S$2-$D11),IF(S$1="C",MAX(0,$D11-S$2)))</f>
        <v>0</v>
      </c>
      <c r="T11" s="103" t="n">
        <f aca="false">IF(T$1="P",MAX(0,T$2-$D11),IF(T$1="C",MAX(0,$D11-T$2)))</f>
        <v>0</v>
      </c>
      <c r="U11" s="104" t="n">
        <f aca="false">B11</f>
        <v>0</v>
      </c>
      <c r="V11" s="105" t="n">
        <f aca="false">VLOOKUP($C11,Gas!$B$3:$E$2506,2)</f>
        <v>2.46</v>
      </c>
      <c r="W11" s="46" t="n">
        <f aca="false">D11/V11</f>
        <v>10.5081300813008</v>
      </c>
    </row>
    <row r="12" customFormat="false" ht="12.75" hidden="false" customHeight="false" outlineLevel="0" collapsed="false">
      <c r="C12" s="101" t="n">
        <v>35776</v>
      </c>
      <c r="D12" s="102" t="n">
        <v>25.85</v>
      </c>
      <c r="E12" s="98" t="n">
        <f aca="false">LN(D12/D11)</f>
        <v>0</v>
      </c>
      <c r="F12" s="99"/>
      <c r="H12" s="103" t="n">
        <f aca="false">IF(H$1="P",MAX(0,H$2-$D12),IF(H$1="C",MAX(0,$D12-H$2)))</f>
        <v>0</v>
      </c>
      <c r="I12" s="103" t="n">
        <f aca="false">IF(I$1="P",MAX(0,I$2-$D12),IF(I$1="C",MAX(0,$D12-I$2)))</f>
        <v>0</v>
      </c>
      <c r="J12" s="103" t="n">
        <f aca="false">IF(J$1="P",MAX(0,J$2-$D12),IF(J$1="C",MAX(0,$D12-J$2)))</f>
        <v>4.15</v>
      </c>
      <c r="K12" s="103" t="n">
        <f aca="false">IF(K$1="P",MAX(0,K$2-$D12),IF(K$1="C",MAX(0,$D12-K$2)))</f>
        <v>9.15</v>
      </c>
      <c r="L12" s="103" t="n">
        <f aca="false">IF(L$1="P",MAX(0,L$2-$D12),IF(L$1="C",MAX(0,$D12-L$2)))</f>
        <v>14.15</v>
      </c>
      <c r="M12" s="103" t="n">
        <f aca="false">IF(M$1="P",MAX(0,M$2-$D12),IF(M$1="C",MAX(0,$D12-M$2)))</f>
        <v>24.15</v>
      </c>
      <c r="N12" s="103" t="n">
        <f aca="false">IF(N$1="P",MAX(0,N$2-$D12),IF(N$1="C",MAX(0,$D12-N$2)))</f>
        <v>5.85</v>
      </c>
      <c r="O12" s="103" t="n">
        <f aca="false">IF(O$1="P",MAX(0,O$2-$D12),IF(O$1="C",MAX(0,$D12-O$2)))</f>
        <v>0.850000000000001</v>
      </c>
      <c r="P12" s="103" t="n">
        <f aca="false">IF(P$1="P",MAX(0,P$2-$D12),IF(P$1="C",MAX(0,$D12-P$2)))</f>
        <v>0</v>
      </c>
      <c r="Q12" s="103" t="n">
        <f aca="false">IF(Q$1="P",MAX(0,Q$2-$D12),IF(Q$1="C",MAX(0,$D12-Q$2)))</f>
        <v>0</v>
      </c>
      <c r="R12" s="103" t="n">
        <f aca="false">IF(R$1="P",MAX(0,R$2-$D12),IF(R$1="C",MAX(0,$D12-R$2)))</f>
        <v>0</v>
      </c>
      <c r="S12" s="103" t="n">
        <f aca="false">IF(S$1="P",MAX(0,S$2-$D12),IF(S$1="C",MAX(0,$D12-S$2)))</f>
        <v>0</v>
      </c>
      <c r="T12" s="103" t="n">
        <f aca="false">IF(T$1="P",MAX(0,T$2-$D12),IF(T$1="C",MAX(0,$D12-T$2)))</f>
        <v>0</v>
      </c>
      <c r="U12" s="104" t="n">
        <f aca="false">B12</f>
        <v>0</v>
      </c>
      <c r="V12" s="105" t="n">
        <f aca="false">VLOOKUP($C12,Gas!$B$3:$E$2506,2)</f>
        <v>2.46</v>
      </c>
      <c r="W12" s="46" t="n">
        <f aca="false">D12/V12</f>
        <v>10.5081300813008</v>
      </c>
    </row>
    <row r="13" customFormat="false" ht="12.75" hidden="false" customHeight="false" outlineLevel="0" collapsed="false">
      <c r="C13" s="101" t="n">
        <v>35779</v>
      </c>
      <c r="D13" s="102" t="n">
        <v>24.68</v>
      </c>
      <c r="E13" s="98" t="n">
        <f aca="false">LN(D13/D12)</f>
        <v>-0.0463174019172511</v>
      </c>
      <c r="F13" s="106" t="n">
        <f aca="false">STDEV(E4:E13)*SQRT(trade_day)</f>
        <v>0.671504059981274</v>
      </c>
      <c r="H13" s="103" t="n">
        <f aca="false">IF(H$1="P",MAX(0,H$2-$D13),IF(H$1="C",MAX(0,$D13-H$2)))</f>
        <v>0</v>
      </c>
      <c r="I13" s="103" t="n">
        <f aca="false">IF(I$1="P",MAX(0,I$2-$D13),IF(I$1="C",MAX(0,$D13-I$2)))</f>
        <v>0.32</v>
      </c>
      <c r="J13" s="103" t="n">
        <f aca="false">IF(J$1="P",MAX(0,J$2-$D13),IF(J$1="C",MAX(0,$D13-J$2)))</f>
        <v>5.32</v>
      </c>
      <c r="K13" s="103" t="n">
        <f aca="false">IF(K$1="P",MAX(0,K$2-$D13),IF(K$1="C",MAX(0,$D13-K$2)))</f>
        <v>10.32</v>
      </c>
      <c r="L13" s="103" t="n">
        <f aca="false">IF(L$1="P",MAX(0,L$2-$D13),IF(L$1="C",MAX(0,$D13-L$2)))</f>
        <v>15.32</v>
      </c>
      <c r="M13" s="103" t="n">
        <f aca="false">IF(M$1="P",MAX(0,M$2-$D13),IF(M$1="C",MAX(0,$D13-M$2)))</f>
        <v>25.32</v>
      </c>
      <c r="N13" s="103" t="n">
        <f aca="false">IF(N$1="P",MAX(0,N$2-$D13),IF(N$1="C",MAX(0,$D13-N$2)))</f>
        <v>4.68</v>
      </c>
      <c r="O13" s="103" t="n">
        <f aca="false">IF(O$1="P",MAX(0,O$2-$D13),IF(O$1="C",MAX(0,$D13-O$2)))</f>
        <v>0</v>
      </c>
      <c r="P13" s="103" t="n">
        <f aca="false">IF(P$1="P",MAX(0,P$2-$D13),IF(P$1="C",MAX(0,$D13-P$2)))</f>
        <v>0</v>
      </c>
      <c r="Q13" s="103" t="n">
        <f aca="false">IF(Q$1="P",MAX(0,Q$2-$D13),IF(Q$1="C",MAX(0,$D13-Q$2)))</f>
        <v>0</v>
      </c>
      <c r="R13" s="103" t="n">
        <f aca="false">IF(R$1="P",MAX(0,R$2-$D13),IF(R$1="C",MAX(0,$D13-R$2)))</f>
        <v>0</v>
      </c>
      <c r="S13" s="103" t="n">
        <f aca="false">IF(S$1="P",MAX(0,S$2-$D13),IF(S$1="C",MAX(0,$D13-S$2)))</f>
        <v>0</v>
      </c>
      <c r="T13" s="103" t="n">
        <f aca="false">IF(T$1="P",MAX(0,T$2-$D13),IF(T$1="C",MAX(0,$D13-T$2)))</f>
        <v>0</v>
      </c>
      <c r="U13" s="104" t="n">
        <f aca="false">B13</f>
        <v>0</v>
      </c>
      <c r="V13" s="105" t="n">
        <f aca="false">VLOOKUP($C13,Gas!$B$3:$E$2506,2)</f>
        <v>2.285</v>
      </c>
      <c r="W13" s="46" t="n">
        <f aca="false">D13/V13</f>
        <v>10.800875273523</v>
      </c>
    </row>
    <row r="14" customFormat="false" ht="12.75" hidden="false" customHeight="false" outlineLevel="0" collapsed="false">
      <c r="C14" s="101" t="n">
        <v>35780</v>
      </c>
      <c r="D14" s="102" t="n">
        <v>25.85</v>
      </c>
      <c r="E14" s="98" t="n">
        <f aca="false">LN(D14/D13)</f>
        <v>0.0463174019172512</v>
      </c>
      <c r="F14" s="106" t="n">
        <f aca="false">STDEV(E5:E14)*SQRT(trade_day)</f>
        <v>0.723089814613883</v>
      </c>
      <c r="H14" s="103" t="n">
        <f aca="false">IF(H$1="P",MAX(0,H$2-$D14),IF(H$1="C",MAX(0,$D14-H$2)))</f>
        <v>0</v>
      </c>
      <c r="I14" s="103" t="n">
        <f aca="false">IF(I$1="P",MAX(0,I$2-$D14),IF(I$1="C",MAX(0,$D14-I$2)))</f>
        <v>0</v>
      </c>
      <c r="J14" s="103" t="n">
        <f aca="false">IF(J$1="P",MAX(0,J$2-$D14),IF(J$1="C",MAX(0,$D14-J$2)))</f>
        <v>4.15</v>
      </c>
      <c r="K14" s="103" t="n">
        <f aca="false">IF(K$1="P",MAX(0,K$2-$D14),IF(K$1="C",MAX(0,$D14-K$2)))</f>
        <v>9.15</v>
      </c>
      <c r="L14" s="103" t="n">
        <f aca="false">IF(L$1="P",MAX(0,L$2-$D14),IF(L$1="C",MAX(0,$D14-L$2)))</f>
        <v>14.15</v>
      </c>
      <c r="M14" s="103" t="n">
        <f aca="false">IF(M$1="P",MAX(0,M$2-$D14),IF(M$1="C",MAX(0,$D14-M$2)))</f>
        <v>24.15</v>
      </c>
      <c r="N14" s="103" t="n">
        <f aca="false">IF(N$1="P",MAX(0,N$2-$D14),IF(N$1="C",MAX(0,$D14-N$2)))</f>
        <v>5.85</v>
      </c>
      <c r="O14" s="103" t="n">
        <f aca="false">IF(O$1="P",MAX(0,O$2-$D14),IF(O$1="C",MAX(0,$D14-O$2)))</f>
        <v>0.850000000000001</v>
      </c>
      <c r="P14" s="103" t="n">
        <f aca="false">IF(P$1="P",MAX(0,P$2-$D14),IF(P$1="C",MAX(0,$D14-P$2)))</f>
        <v>0</v>
      </c>
      <c r="Q14" s="103" t="n">
        <f aca="false">IF(Q$1="P",MAX(0,Q$2-$D14),IF(Q$1="C",MAX(0,$D14-Q$2)))</f>
        <v>0</v>
      </c>
      <c r="R14" s="103" t="n">
        <f aca="false">IF(R$1="P",MAX(0,R$2-$D14),IF(R$1="C",MAX(0,$D14-R$2)))</f>
        <v>0</v>
      </c>
      <c r="S14" s="103" t="n">
        <f aca="false">IF(S$1="P",MAX(0,S$2-$D14),IF(S$1="C",MAX(0,$D14-S$2)))</f>
        <v>0</v>
      </c>
      <c r="T14" s="103" t="n">
        <f aca="false">IF(T$1="P",MAX(0,T$2-$D14),IF(T$1="C",MAX(0,$D14-T$2)))</f>
        <v>0</v>
      </c>
      <c r="U14" s="104" t="n">
        <f aca="false">B14</f>
        <v>0</v>
      </c>
      <c r="V14" s="105" t="n">
        <f aca="false">VLOOKUP($C14,Gas!$B$3:$E$2506,2)</f>
        <v>2.29</v>
      </c>
      <c r="W14" s="46" t="n">
        <f aca="false">D14/V14</f>
        <v>11.2882096069869</v>
      </c>
    </row>
    <row r="15" customFormat="false" ht="12.75" hidden="false" customHeight="false" outlineLevel="0" collapsed="false">
      <c r="C15" s="101" t="n">
        <v>35781</v>
      </c>
      <c r="D15" s="102" t="n">
        <v>21</v>
      </c>
      <c r="E15" s="98" t="n">
        <f aca="false">LN(D15/D14)</f>
        <v>-0.207788163231015</v>
      </c>
      <c r="F15" s="106" t="n">
        <f aca="false">STDEV(E6:E15)*SQRT(trade_day)</f>
        <v>1.25442772083369</v>
      </c>
      <c r="H15" s="103" t="n">
        <f aca="false">IF(H$1="P",MAX(0,H$2-$D15),IF(H$1="C",MAX(0,$D15-H$2)))</f>
        <v>0</v>
      </c>
      <c r="I15" s="103" t="n">
        <f aca="false">IF(I$1="P",MAX(0,I$2-$D15),IF(I$1="C",MAX(0,$D15-I$2)))</f>
        <v>4</v>
      </c>
      <c r="J15" s="103" t="n">
        <f aca="false">IF(J$1="P",MAX(0,J$2-$D15),IF(J$1="C",MAX(0,$D15-J$2)))</f>
        <v>9</v>
      </c>
      <c r="K15" s="103" t="n">
        <f aca="false">IF(K$1="P",MAX(0,K$2-$D15),IF(K$1="C",MAX(0,$D15-K$2)))</f>
        <v>14</v>
      </c>
      <c r="L15" s="103" t="n">
        <f aca="false">IF(L$1="P",MAX(0,L$2-$D15),IF(L$1="C",MAX(0,$D15-L$2)))</f>
        <v>19</v>
      </c>
      <c r="M15" s="103" t="n">
        <f aca="false">IF(M$1="P",MAX(0,M$2-$D15),IF(M$1="C",MAX(0,$D15-M$2)))</f>
        <v>29</v>
      </c>
      <c r="N15" s="103" t="n">
        <f aca="false">IF(N$1="P",MAX(0,N$2-$D15),IF(N$1="C",MAX(0,$D15-N$2)))</f>
        <v>1</v>
      </c>
      <c r="O15" s="103" t="n">
        <f aca="false">IF(O$1="P",MAX(0,O$2-$D15),IF(O$1="C",MAX(0,$D15-O$2)))</f>
        <v>0</v>
      </c>
      <c r="P15" s="103" t="n">
        <f aca="false">IF(P$1="P",MAX(0,P$2-$D15),IF(P$1="C",MAX(0,$D15-P$2)))</f>
        <v>0</v>
      </c>
      <c r="Q15" s="103" t="n">
        <f aca="false">IF(Q$1="P",MAX(0,Q$2-$D15),IF(Q$1="C",MAX(0,$D15-Q$2)))</f>
        <v>0</v>
      </c>
      <c r="R15" s="103" t="n">
        <f aca="false">IF(R$1="P",MAX(0,R$2-$D15),IF(R$1="C",MAX(0,$D15-R$2)))</f>
        <v>0</v>
      </c>
      <c r="S15" s="103" t="n">
        <f aca="false">IF(S$1="P",MAX(0,S$2-$D15),IF(S$1="C",MAX(0,$D15-S$2)))</f>
        <v>0</v>
      </c>
      <c r="T15" s="103" t="n">
        <f aca="false">IF(T$1="P",MAX(0,T$2-$D15),IF(T$1="C",MAX(0,$D15-T$2)))</f>
        <v>0</v>
      </c>
      <c r="U15" s="104" t="n">
        <f aca="false">B15</f>
        <v>0</v>
      </c>
      <c r="V15" s="105" t="n">
        <f aca="false">VLOOKUP($C15,Gas!$B$3:$E$2506,2)</f>
        <v>2.24</v>
      </c>
      <c r="W15" s="46" t="n">
        <f aca="false">D15/V15</f>
        <v>9.375</v>
      </c>
    </row>
    <row r="16" customFormat="false" ht="12.75" hidden="false" customHeight="false" outlineLevel="0" collapsed="false">
      <c r="C16" s="101" t="n">
        <v>35782</v>
      </c>
      <c r="D16" s="102" t="n">
        <v>21.75</v>
      </c>
      <c r="E16" s="98" t="n">
        <f aca="false">LN(D16/D15)</f>
        <v>0.0350913198112702</v>
      </c>
      <c r="F16" s="106" t="n">
        <f aca="false">STDEV(E7:E16)*SQRT(trade_day)</f>
        <v>1.18945776450791</v>
      </c>
      <c r="H16" s="103" t="n">
        <f aca="false">IF(H$1="P",MAX(0,H$2-$D16),IF(H$1="C",MAX(0,$D16-H$2)))</f>
        <v>0</v>
      </c>
      <c r="I16" s="103" t="n">
        <f aca="false">IF(I$1="P",MAX(0,I$2-$D16),IF(I$1="C",MAX(0,$D16-I$2)))</f>
        <v>3.25</v>
      </c>
      <c r="J16" s="103" t="n">
        <f aca="false">IF(J$1="P",MAX(0,J$2-$D16),IF(J$1="C",MAX(0,$D16-J$2)))</f>
        <v>8.25</v>
      </c>
      <c r="K16" s="103" t="n">
        <f aca="false">IF(K$1="P",MAX(0,K$2-$D16),IF(K$1="C",MAX(0,$D16-K$2)))</f>
        <v>13.25</v>
      </c>
      <c r="L16" s="103" t="n">
        <f aca="false">IF(L$1="P",MAX(0,L$2-$D16),IF(L$1="C",MAX(0,$D16-L$2)))</f>
        <v>18.25</v>
      </c>
      <c r="M16" s="103" t="n">
        <f aca="false">IF(M$1="P",MAX(0,M$2-$D16),IF(M$1="C",MAX(0,$D16-M$2)))</f>
        <v>28.25</v>
      </c>
      <c r="N16" s="103" t="n">
        <f aca="false">IF(N$1="P",MAX(0,N$2-$D16),IF(N$1="C",MAX(0,$D16-N$2)))</f>
        <v>1.75</v>
      </c>
      <c r="O16" s="103" t="n">
        <f aca="false">IF(O$1="P",MAX(0,O$2-$D16),IF(O$1="C",MAX(0,$D16-O$2)))</f>
        <v>0</v>
      </c>
      <c r="P16" s="103" t="n">
        <f aca="false">IF(P$1="P",MAX(0,P$2-$D16),IF(P$1="C",MAX(0,$D16-P$2)))</f>
        <v>0</v>
      </c>
      <c r="Q16" s="103" t="n">
        <f aca="false">IF(Q$1="P",MAX(0,Q$2-$D16),IF(Q$1="C",MAX(0,$D16-Q$2)))</f>
        <v>0</v>
      </c>
      <c r="R16" s="103" t="n">
        <f aca="false">IF(R$1="P",MAX(0,R$2-$D16),IF(R$1="C",MAX(0,$D16-R$2)))</f>
        <v>0</v>
      </c>
      <c r="S16" s="103" t="n">
        <f aca="false">IF(S$1="P",MAX(0,S$2-$D16),IF(S$1="C",MAX(0,$D16-S$2)))</f>
        <v>0</v>
      </c>
      <c r="T16" s="103" t="n">
        <f aca="false">IF(T$1="P",MAX(0,T$2-$D16),IF(T$1="C",MAX(0,$D16-T$2)))</f>
        <v>0</v>
      </c>
      <c r="U16" s="104" t="n">
        <f aca="false">B16</f>
        <v>0</v>
      </c>
      <c r="V16" s="105" t="n">
        <f aca="false">VLOOKUP($C16,Gas!$B$3:$E$2506,2)</f>
        <v>2.36</v>
      </c>
      <c r="W16" s="46" t="n">
        <f aca="false">D16/V16</f>
        <v>9.21610169491525</v>
      </c>
    </row>
    <row r="17" customFormat="false" ht="12.75" hidden="false" customHeight="false" outlineLevel="0" collapsed="false">
      <c r="C17" s="101" t="n">
        <v>35783</v>
      </c>
      <c r="D17" s="102" t="n">
        <v>21.75</v>
      </c>
      <c r="E17" s="98" t="n">
        <f aca="false">LN(D17/D16)</f>
        <v>0</v>
      </c>
      <c r="F17" s="106" t="n">
        <f aca="false">STDEV(E8:E17)*SQRT(trade_day)</f>
        <v>1.18945776450791</v>
      </c>
      <c r="H17" s="103" t="n">
        <f aca="false">IF(H$1="P",MAX(0,H$2-$D17),IF(H$1="C",MAX(0,$D17-H$2)))</f>
        <v>0</v>
      </c>
      <c r="I17" s="103" t="n">
        <f aca="false">IF(I$1="P",MAX(0,I$2-$D17),IF(I$1="C",MAX(0,$D17-I$2)))</f>
        <v>3.25</v>
      </c>
      <c r="J17" s="103" t="n">
        <f aca="false">IF(J$1="P",MAX(0,J$2-$D17),IF(J$1="C",MAX(0,$D17-J$2)))</f>
        <v>8.25</v>
      </c>
      <c r="K17" s="103" t="n">
        <f aca="false">IF(K$1="P",MAX(0,K$2-$D17),IF(K$1="C",MAX(0,$D17-K$2)))</f>
        <v>13.25</v>
      </c>
      <c r="L17" s="103" t="n">
        <f aca="false">IF(L$1="P",MAX(0,L$2-$D17),IF(L$1="C",MAX(0,$D17-L$2)))</f>
        <v>18.25</v>
      </c>
      <c r="M17" s="103" t="n">
        <f aca="false">IF(M$1="P",MAX(0,M$2-$D17),IF(M$1="C",MAX(0,$D17-M$2)))</f>
        <v>28.25</v>
      </c>
      <c r="N17" s="103" t="n">
        <f aca="false">IF(N$1="P",MAX(0,N$2-$D17),IF(N$1="C",MAX(0,$D17-N$2)))</f>
        <v>1.75</v>
      </c>
      <c r="O17" s="103" t="n">
        <f aca="false">IF(O$1="P",MAX(0,O$2-$D17),IF(O$1="C",MAX(0,$D17-O$2)))</f>
        <v>0</v>
      </c>
      <c r="P17" s="103" t="n">
        <f aca="false">IF(P$1="P",MAX(0,P$2-$D17),IF(P$1="C",MAX(0,$D17-P$2)))</f>
        <v>0</v>
      </c>
      <c r="Q17" s="103" t="n">
        <f aca="false">IF(Q$1="P",MAX(0,Q$2-$D17),IF(Q$1="C",MAX(0,$D17-Q$2)))</f>
        <v>0</v>
      </c>
      <c r="R17" s="103" t="n">
        <f aca="false">IF(R$1="P",MAX(0,R$2-$D17),IF(R$1="C",MAX(0,$D17-R$2)))</f>
        <v>0</v>
      </c>
      <c r="S17" s="103" t="n">
        <f aca="false">IF(S$1="P",MAX(0,S$2-$D17),IF(S$1="C",MAX(0,$D17-S$2)))</f>
        <v>0</v>
      </c>
      <c r="T17" s="103" t="n">
        <f aca="false">IF(T$1="P",MAX(0,T$2-$D17),IF(T$1="C",MAX(0,$D17-T$2)))</f>
        <v>0</v>
      </c>
      <c r="U17" s="104" t="n">
        <f aca="false">B17</f>
        <v>0</v>
      </c>
      <c r="V17" s="105" t="n">
        <f aca="false">VLOOKUP($C17,Gas!$B$3:$E$2506,2)</f>
        <v>2.36</v>
      </c>
      <c r="W17" s="46" t="n">
        <f aca="false">D17/V17</f>
        <v>9.21610169491525</v>
      </c>
    </row>
    <row r="18" customFormat="false" ht="12.75" hidden="false" customHeight="false" outlineLevel="0" collapsed="false">
      <c r="C18" s="101" t="n">
        <v>35786</v>
      </c>
      <c r="D18" s="116" t="n">
        <f aca="false">D17</f>
        <v>21.75</v>
      </c>
      <c r="E18" s="98" t="n">
        <f aca="false">LN(D18/D17)</f>
        <v>0</v>
      </c>
      <c r="F18" s="106" t="n">
        <f aca="false">STDEV(E9:E18)*SQRT(trade_day)</f>
        <v>1.18945776450791</v>
      </c>
      <c r="H18" s="103" t="n">
        <f aca="false">IF(H$1="P",MAX(0,H$2-$D18),IF(H$1="C",MAX(0,$D18-H$2)))</f>
        <v>0</v>
      </c>
      <c r="I18" s="103" t="n">
        <f aca="false">IF(I$1="P",MAX(0,I$2-$D18),IF(I$1="C",MAX(0,$D18-I$2)))</f>
        <v>3.25</v>
      </c>
      <c r="J18" s="103" t="n">
        <f aca="false">IF(J$1="P",MAX(0,J$2-$D18),IF(J$1="C",MAX(0,$D18-J$2)))</f>
        <v>8.25</v>
      </c>
      <c r="K18" s="103" t="n">
        <f aca="false">IF(K$1="P",MAX(0,K$2-$D18),IF(K$1="C",MAX(0,$D18-K$2)))</f>
        <v>13.25</v>
      </c>
      <c r="L18" s="103" t="n">
        <f aca="false">IF(L$1="P",MAX(0,L$2-$D18),IF(L$1="C",MAX(0,$D18-L$2)))</f>
        <v>18.25</v>
      </c>
      <c r="M18" s="103" t="n">
        <f aca="false">IF(M$1="P",MAX(0,M$2-$D18),IF(M$1="C",MAX(0,$D18-M$2)))</f>
        <v>28.25</v>
      </c>
      <c r="N18" s="103" t="n">
        <f aca="false">IF(N$1="P",MAX(0,N$2-$D18),IF(N$1="C",MAX(0,$D18-N$2)))</f>
        <v>1.75</v>
      </c>
      <c r="O18" s="103" t="n">
        <f aca="false">IF(O$1="P",MAX(0,O$2-$D18),IF(O$1="C",MAX(0,$D18-O$2)))</f>
        <v>0</v>
      </c>
      <c r="P18" s="103" t="n">
        <f aca="false">IF(P$1="P",MAX(0,P$2-$D18),IF(P$1="C",MAX(0,$D18-P$2)))</f>
        <v>0</v>
      </c>
      <c r="Q18" s="103" t="n">
        <f aca="false">IF(Q$1="P",MAX(0,Q$2-$D18),IF(Q$1="C",MAX(0,$D18-Q$2)))</f>
        <v>0</v>
      </c>
      <c r="R18" s="103" t="n">
        <f aca="false">IF(R$1="P",MAX(0,R$2-$D18),IF(R$1="C",MAX(0,$D18-R$2)))</f>
        <v>0</v>
      </c>
      <c r="S18" s="103" t="n">
        <f aca="false">IF(S$1="P",MAX(0,S$2-$D18),IF(S$1="C",MAX(0,$D18-S$2)))</f>
        <v>0</v>
      </c>
      <c r="T18" s="103" t="n">
        <f aca="false">IF(T$1="P",MAX(0,T$2-$D18),IF(T$1="C",MAX(0,$D18-T$2)))</f>
        <v>0</v>
      </c>
      <c r="U18" s="104" t="n">
        <f aca="false">B18</f>
        <v>0</v>
      </c>
      <c r="V18" s="105" t="n">
        <f aca="false">VLOOKUP($C18,Gas!$B$3:$E$2506,2)</f>
        <v>2.35</v>
      </c>
      <c r="W18" s="46" t="n">
        <f aca="false">D18/V18</f>
        <v>9.25531914893617</v>
      </c>
    </row>
    <row r="19" customFormat="false" ht="12.75" hidden="false" customHeight="false" outlineLevel="0" collapsed="false">
      <c r="C19" s="101" t="n">
        <v>35787</v>
      </c>
      <c r="D19" s="116" t="n">
        <f aca="false">D18</f>
        <v>21.75</v>
      </c>
      <c r="E19" s="98" t="n">
        <f aca="false">LN(D19/D18)</f>
        <v>0</v>
      </c>
      <c r="F19" s="106" t="n">
        <f aca="false">STDEV(E10:E19)*SQRT(trade_day)</f>
        <v>1.14728390263472</v>
      </c>
      <c r="H19" s="103" t="n">
        <f aca="false">IF(H$1="P",MAX(0,H$2-$D19),IF(H$1="C",MAX(0,$D19-H$2)))</f>
        <v>0</v>
      </c>
      <c r="I19" s="103" t="n">
        <f aca="false">IF(I$1="P",MAX(0,I$2-$D19),IF(I$1="C",MAX(0,$D19-I$2)))</f>
        <v>3.25</v>
      </c>
      <c r="J19" s="103" t="n">
        <f aca="false">IF(J$1="P",MAX(0,J$2-$D19),IF(J$1="C",MAX(0,$D19-J$2)))</f>
        <v>8.25</v>
      </c>
      <c r="K19" s="103" t="n">
        <f aca="false">IF(K$1="P",MAX(0,K$2-$D19),IF(K$1="C",MAX(0,$D19-K$2)))</f>
        <v>13.25</v>
      </c>
      <c r="L19" s="103" t="n">
        <f aca="false">IF(L$1="P",MAX(0,L$2-$D19),IF(L$1="C",MAX(0,$D19-L$2)))</f>
        <v>18.25</v>
      </c>
      <c r="M19" s="103" t="n">
        <f aca="false">IF(M$1="P",MAX(0,M$2-$D19),IF(M$1="C",MAX(0,$D19-M$2)))</f>
        <v>28.25</v>
      </c>
      <c r="N19" s="103" t="n">
        <f aca="false">IF(N$1="P",MAX(0,N$2-$D19),IF(N$1="C",MAX(0,$D19-N$2)))</f>
        <v>1.75</v>
      </c>
      <c r="O19" s="103" t="n">
        <f aca="false">IF(O$1="P",MAX(0,O$2-$D19),IF(O$1="C",MAX(0,$D19-O$2)))</f>
        <v>0</v>
      </c>
      <c r="P19" s="103" t="n">
        <f aca="false">IF(P$1="P",MAX(0,P$2-$D19),IF(P$1="C",MAX(0,$D19-P$2)))</f>
        <v>0</v>
      </c>
      <c r="Q19" s="103" t="n">
        <f aca="false">IF(Q$1="P",MAX(0,Q$2-$D19),IF(Q$1="C",MAX(0,$D19-Q$2)))</f>
        <v>0</v>
      </c>
      <c r="R19" s="103" t="n">
        <f aca="false">IF(R$1="P",MAX(0,R$2-$D19),IF(R$1="C",MAX(0,$D19-R$2)))</f>
        <v>0</v>
      </c>
      <c r="S19" s="103" t="n">
        <f aca="false">IF(S$1="P",MAX(0,S$2-$D19),IF(S$1="C",MAX(0,$D19-S$2)))</f>
        <v>0</v>
      </c>
      <c r="T19" s="103" t="n">
        <f aca="false">IF(T$1="P",MAX(0,T$2-$D19),IF(T$1="C",MAX(0,$D19-T$2)))</f>
        <v>0</v>
      </c>
      <c r="U19" s="104" t="n">
        <f aca="false">B19</f>
        <v>0</v>
      </c>
      <c r="V19" s="105" t="n">
        <f aca="false">VLOOKUP($C19,Gas!$B$3:$E$2506,2)</f>
        <v>2.35</v>
      </c>
      <c r="W19" s="46" t="n">
        <f aca="false">D19/V19</f>
        <v>9.25531914893617</v>
      </c>
    </row>
    <row r="20" customFormat="false" ht="12.75" hidden="false" customHeight="false" outlineLevel="0" collapsed="false">
      <c r="C20" s="101" t="n">
        <v>35788</v>
      </c>
      <c r="D20" s="116" t="n">
        <f aca="false">D19</f>
        <v>21.75</v>
      </c>
      <c r="E20" s="98" t="n">
        <f aca="false">LN(D20/D19)</f>
        <v>0</v>
      </c>
      <c r="F20" s="106" t="n">
        <f aca="false">STDEV(E11:E20)*SQRT(trade_day)</f>
        <v>1.13282360513337</v>
      </c>
      <c r="H20" s="103" t="n">
        <f aca="false">IF(H$1="P",MAX(0,H$2-$D20),IF(H$1="C",MAX(0,$D20-H$2)))</f>
        <v>0</v>
      </c>
      <c r="I20" s="103" t="n">
        <f aca="false">IF(I$1="P",MAX(0,I$2-$D20),IF(I$1="C",MAX(0,$D20-I$2)))</f>
        <v>3.25</v>
      </c>
      <c r="J20" s="103" t="n">
        <f aca="false">IF(J$1="P",MAX(0,J$2-$D20),IF(J$1="C",MAX(0,$D20-J$2)))</f>
        <v>8.25</v>
      </c>
      <c r="K20" s="103" t="n">
        <f aca="false">IF(K$1="P",MAX(0,K$2-$D20),IF(K$1="C",MAX(0,$D20-K$2)))</f>
        <v>13.25</v>
      </c>
      <c r="L20" s="103" t="n">
        <f aca="false">IF(L$1="P",MAX(0,L$2-$D20),IF(L$1="C",MAX(0,$D20-L$2)))</f>
        <v>18.25</v>
      </c>
      <c r="M20" s="103" t="n">
        <f aca="false">IF(M$1="P",MAX(0,M$2-$D20),IF(M$1="C",MAX(0,$D20-M$2)))</f>
        <v>28.25</v>
      </c>
      <c r="N20" s="103" t="n">
        <f aca="false">IF(N$1="P",MAX(0,N$2-$D20),IF(N$1="C",MAX(0,$D20-N$2)))</f>
        <v>1.75</v>
      </c>
      <c r="O20" s="103" t="n">
        <f aca="false">IF(O$1="P",MAX(0,O$2-$D20),IF(O$1="C",MAX(0,$D20-O$2)))</f>
        <v>0</v>
      </c>
      <c r="P20" s="103" t="n">
        <f aca="false">IF(P$1="P",MAX(0,P$2-$D20),IF(P$1="C",MAX(0,$D20-P$2)))</f>
        <v>0</v>
      </c>
      <c r="Q20" s="103" t="n">
        <f aca="false">IF(Q$1="P",MAX(0,Q$2-$D20),IF(Q$1="C",MAX(0,$D20-Q$2)))</f>
        <v>0</v>
      </c>
      <c r="R20" s="103" t="n">
        <f aca="false">IF(R$1="P",MAX(0,R$2-$D20),IF(R$1="C",MAX(0,$D20-R$2)))</f>
        <v>0</v>
      </c>
      <c r="S20" s="103" t="n">
        <f aca="false">IF(S$1="P",MAX(0,S$2-$D20),IF(S$1="C",MAX(0,$D20-S$2)))</f>
        <v>0</v>
      </c>
      <c r="T20" s="103" t="n">
        <f aca="false">IF(T$1="P",MAX(0,T$2-$D20),IF(T$1="C",MAX(0,$D20-T$2)))</f>
        <v>0</v>
      </c>
      <c r="U20" s="104" t="n">
        <f aca="false">B20</f>
        <v>0</v>
      </c>
      <c r="V20" s="105" t="n">
        <f aca="false">VLOOKUP($C20,Gas!$B$3:$E$2506,2)</f>
        <v>2.35</v>
      </c>
      <c r="W20" s="46" t="n">
        <f aca="false">D20/V20</f>
        <v>9.25531914893617</v>
      </c>
    </row>
    <row r="21" customFormat="false" ht="12.75" hidden="false" customHeight="false" outlineLevel="0" collapsed="false">
      <c r="C21" s="101" t="n">
        <v>35790</v>
      </c>
      <c r="D21" s="116" t="n">
        <f aca="false">D20</f>
        <v>21.75</v>
      </c>
      <c r="E21" s="98" t="n">
        <f aca="false">LN(D21/D20)</f>
        <v>0</v>
      </c>
      <c r="F21" s="106" t="n">
        <f aca="false">STDEV(E12:E21)*SQRT(trade_day)</f>
        <v>1.1268873671045</v>
      </c>
      <c r="H21" s="103" t="n">
        <f aca="false">IF(H$1="P",MAX(0,H$2-$D21),IF(H$1="C",MAX(0,$D21-H$2)))</f>
        <v>0</v>
      </c>
      <c r="I21" s="103" t="n">
        <f aca="false">IF(I$1="P",MAX(0,I$2-$D21),IF(I$1="C",MAX(0,$D21-I$2)))</f>
        <v>3.25</v>
      </c>
      <c r="J21" s="103" t="n">
        <f aca="false">IF(J$1="P",MAX(0,J$2-$D21),IF(J$1="C",MAX(0,$D21-J$2)))</f>
        <v>8.25</v>
      </c>
      <c r="K21" s="103" t="n">
        <f aca="false">IF(K$1="P",MAX(0,K$2-$D21),IF(K$1="C",MAX(0,$D21-K$2)))</f>
        <v>13.25</v>
      </c>
      <c r="L21" s="103" t="n">
        <f aca="false">IF(L$1="P",MAX(0,L$2-$D21),IF(L$1="C",MAX(0,$D21-L$2)))</f>
        <v>18.25</v>
      </c>
      <c r="M21" s="103" t="n">
        <f aca="false">IF(M$1="P",MAX(0,M$2-$D21),IF(M$1="C",MAX(0,$D21-M$2)))</f>
        <v>28.25</v>
      </c>
      <c r="N21" s="103" t="n">
        <f aca="false">IF(N$1="P",MAX(0,N$2-$D21),IF(N$1="C",MAX(0,$D21-N$2)))</f>
        <v>1.75</v>
      </c>
      <c r="O21" s="103" t="n">
        <f aca="false">IF(O$1="P",MAX(0,O$2-$D21),IF(O$1="C",MAX(0,$D21-O$2)))</f>
        <v>0</v>
      </c>
      <c r="P21" s="103" t="n">
        <f aca="false">IF(P$1="P",MAX(0,P$2-$D21),IF(P$1="C",MAX(0,$D21-P$2)))</f>
        <v>0</v>
      </c>
      <c r="Q21" s="103" t="n">
        <f aca="false">IF(Q$1="P",MAX(0,Q$2-$D21),IF(Q$1="C",MAX(0,$D21-Q$2)))</f>
        <v>0</v>
      </c>
      <c r="R21" s="103" t="n">
        <f aca="false">IF(R$1="P",MAX(0,R$2-$D21),IF(R$1="C",MAX(0,$D21-R$2)))</f>
        <v>0</v>
      </c>
      <c r="S21" s="103" t="n">
        <f aca="false">IF(S$1="P",MAX(0,S$2-$D21),IF(S$1="C",MAX(0,$D21-S$2)))</f>
        <v>0</v>
      </c>
      <c r="T21" s="103" t="n">
        <f aca="false">IF(T$1="P",MAX(0,T$2-$D21),IF(T$1="C",MAX(0,$D21-T$2)))</f>
        <v>0</v>
      </c>
      <c r="U21" s="104" t="n">
        <f aca="false">B21</f>
        <v>0</v>
      </c>
      <c r="V21" s="105" t="n">
        <f aca="false">VLOOKUP($C21,Gas!$B$3:$E$2506,2)</f>
        <v>2.08</v>
      </c>
      <c r="W21" s="46" t="n">
        <f aca="false">D21/V21</f>
        <v>10.4567307692308</v>
      </c>
    </row>
    <row r="22" customFormat="false" ht="12.75" hidden="false" customHeight="false" outlineLevel="0" collapsed="false">
      <c r="C22" s="101" t="n">
        <v>35793</v>
      </c>
      <c r="D22" s="116" t="n">
        <f aca="false">D21</f>
        <v>21.75</v>
      </c>
      <c r="E22" s="98" t="n">
        <f aca="false">LN(D22/D21)</f>
        <v>0</v>
      </c>
      <c r="F22" s="106" t="n">
        <f aca="false">STDEV(E13:E22)*SQRT(trade_day)</f>
        <v>1.1268873671045</v>
      </c>
      <c r="H22" s="103" t="n">
        <f aca="false">IF(H$1="P",MAX(0,H$2-$D22),IF(H$1="C",MAX(0,$D22-H$2)))</f>
        <v>0</v>
      </c>
      <c r="I22" s="103" t="n">
        <f aca="false">IF(I$1="P",MAX(0,I$2-$D22),IF(I$1="C",MAX(0,$D22-I$2)))</f>
        <v>3.25</v>
      </c>
      <c r="J22" s="103" t="n">
        <f aca="false">IF(J$1="P",MAX(0,J$2-$D22),IF(J$1="C",MAX(0,$D22-J$2)))</f>
        <v>8.25</v>
      </c>
      <c r="K22" s="103" t="n">
        <f aca="false">IF(K$1="P",MAX(0,K$2-$D22),IF(K$1="C",MAX(0,$D22-K$2)))</f>
        <v>13.25</v>
      </c>
      <c r="L22" s="103" t="n">
        <f aca="false">IF(L$1="P",MAX(0,L$2-$D22),IF(L$1="C",MAX(0,$D22-L$2)))</f>
        <v>18.25</v>
      </c>
      <c r="M22" s="103" t="n">
        <f aca="false">IF(M$1="P",MAX(0,M$2-$D22),IF(M$1="C",MAX(0,$D22-M$2)))</f>
        <v>28.25</v>
      </c>
      <c r="N22" s="103" t="n">
        <f aca="false">IF(N$1="P",MAX(0,N$2-$D22),IF(N$1="C",MAX(0,$D22-N$2)))</f>
        <v>1.75</v>
      </c>
      <c r="O22" s="103" t="n">
        <f aca="false">IF(O$1="P",MAX(0,O$2-$D22),IF(O$1="C",MAX(0,$D22-O$2)))</f>
        <v>0</v>
      </c>
      <c r="P22" s="103" t="n">
        <f aca="false">IF(P$1="P",MAX(0,P$2-$D22),IF(P$1="C",MAX(0,$D22-P$2)))</f>
        <v>0</v>
      </c>
      <c r="Q22" s="103" t="n">
        <f aca="false">IF(Q$1="P",MAX(0,Q$2-$D22),IF(Q$1="C",MAX(0,$D22-Q$2)))</f>
        <v>0</v>
      </c>
      <c r="R22" s="103" t="n">
        <f aca="false">IF(R$1="P",MAX(0,R$2-$D22),IF(R$1="C",MAX(0,$D22-R$2)))</f>
        <v>0</v>
      </c>
      <c r="S22" s="103" t="n">
        <f aca="false">IF(S$1="P",MAX(0,S$2-$D22),IF(S$1="C",MAX(0,$D22-S$2)))</f>
        <v>0</v>
      </c>
      <c r="T22" s="103" t="n">
        <f aca="false">IF(T$1="P",MAX(0,T$2-$D22),IF(T$1="C",MAX(0,$D22-T$2)))</f>
        <v>0</v>
      </c>
      <c r="U22" s="104" t="n">
        <f aca="false">B22</f>
        <v>0</v>
      </c>
      <c r="V22" s="105" t="n">
        <f aca="false">VLOOKUP($C22,Gas!$B$3:$E$2506,2)</f>
        <v>2.215</v>
      </c>
      <c r="W22" s="46" t="n">
        <f aca="false">D22/V22</f>
        <v>9.81941309255079</v>
      </c>
    </row>
    <row r="23" customFormat="false" ht="12.75" hidden="false" customHeight="false" outlineLevel="0" collapsed="false">
      <c r="C23" s="101" t="n">
        <v>35794</v>
      </c>
      <c r="D23" s="102" t="n">
        <v>22.5</v>
      </c>
      <c r="E23" s="98" t="n">
        <f aca="false">LN(D23/D22)</f>
        <v>0.0339015516756814</v>
      </c>
      <c r="F23" s="106" t="n">
        <f aca="false">STDEV(E14:E23)*SQRT(trade_day)</f>
        <v>1.14074442581146</v>
      </c>
      <c r="H23" s="103" t="n">
        <f aca="false">IF(H$1="P",MAX(0,H$2-$D23),IF(H$1="C",MAX(0,$D23-H$2)))</f>
        <v>0</v>
      </c>
      <c r="I23" s="103" t="n">
        <f aca="false">IF(I$1="P",MAX(0,I$2-$D23),IF(I$1="C",MAX(0,$D23-I$2)))</f>
        <v>2.5</v>
      </c>
      <c r="J23" s="103" t="n">
        <f aca="false">IF(J$1="P",MAX(0,J$2-$D23),IF(J$1="C",MAX(0,$D23-J$2)))</f>
        <v>7.5</v>
      </c>
      <c r="K23" s="103" t="n">
        <f aca="false">IF(K$1="P",MAX(0,K$2-$D23),IF(K$1="C",MAX(0,$D23-K$2)))</f>
        <v>12.5</v>
      </c>
      <c r="L23" s="103" t="n">
        <f aca="false">IF(L$1="P",MAX(0,L$2-$D23),IF(L$1="C",MAX(0,$D23-L$2)))</f>
        <v>17.5</v>
      </c>
      <c r="M23" s="103" t="n">
        <f aca="false">IF(M$1="P",MAX(0,M$2-$D23),IF(M$1="C",MAX(0,$D23-M$2)))</f>
        <v>27.5</v>
      </c>
      <c r="N23" s="103" t="n">
        <f aca="false">IF(N$1="P",MAX(0,N$2-$D23),IF(N$1="C",MAX(0,$D23-N$2)))</f>
        <v>2.5</v>
      </c>
      <c r="O23" s="103" t="n">
        <f aca="false">IF(O$1="P",MAX(0,O$2-$D23),IF(O$1="C",MAX(0,$D23-O$2)))</f>
        <v>0</v>
      </c>
      <c r="P23" s="103" t="n">
        <f aca="false">IF(P$1="P",MAX(0,P$2-$D23),IF(P$1="C",MAX(0,$D23-P$2)))</f>
        <v>0</v>
      </c>
      <c r="Q23" s="103" t="n">
        <f aca="false">IF(Q$1="P",MAX(0,Q$2-$D23),IF(Q$1="C",MAX(0,$D23-Q$2)))</f>
        <v>0</v>
      </c>
      <c r="R23" s="103" t="n">
        <f aca="false">IF(R$1="P",MAX(0,R$2-$D23),IF(R$1="C",MAX(0,$D23-R$2)))</f>
        <v>0</v>
      </c>
      <c r="S23" s="103" t="n">
        <f aca="false">IF(S$1="P",MAX(0,S$2-$D23),IF(S$1="C",MAX(0,$D23-S$2)))</f>
        <v>0</v>
      </c>
      <c r="T23" s="103" t="n">
        <f aca="false">IF(T$1="P",MAX(0,T$2-$D23),IF(T$1="C",MAX(0,$D23-T$2)))</f>
        <v>0</v>
      </c>
      <c r="U23" s="104" t="n">
        <f aca="false">B23</f>
        <v>0</v>
      </c>
      <c r="V23" s="105" t="n">
        <f aca="false">VLOOKUP($C23,Gas!$B$3:$E$2506,2)</f>
        <v>2.08</v>
      </c>
      <c r="W23" s="46" t="n">
        <f aca="false">D23/V23</f>
        <v>10.8173076923077</v>
      </c>
    </row>
    <row r="24" customFormat="false" ht="12.75" hidden="false" customHeight="false" outlineLevel="0" collapsed="false">
      <c r="C24" s="101" t="n">
        <v>35795</v>
      </c>
      <c r="D24" s="102" t="n">
        <v>22.5</v>
      </c>
      <c r="E24" s="98" t="n">
        <f aca="false">LN(D24/D23)</f>
        <v>0</v>
      </c>
      <c r="F24" s="106" t="n">
        <f aca="false">STDEV(E15:E24)*SQRT(trade_day)</f>
        <v>1.10088630215743</v>
      </c>
      <c r="H24" s="103" t="n">
        <f aca="false">IF(H$1="P",MAX(0,H$2-$D24),IF(H$1="C",MAX(0,$D24-H$2)))</f>
        <v>0</v>
      </c>
      <c r="I24" s="103" t="n">
        <f aca="false">IF(I$1="P",MAX(0,I$2-$D24),IF(I$1="C",MAX(0,$D24-I$2)))</f>
        <v>2.5</v>
      </c>
      <c r="J24" s="103" t="n">
        <f aca="false">IF(J$1="P",MAX(0,J$2-$D24),IF(J$1="C",MAX(0,$D24-J$2)))</f>
        <v>7.5</v>
      </c>
      <c r="K24" s="103" t="n">
        <f aca="false">IF(K$1="P",MAX(0,K$2-$D24),IF(K$1="C",MAX(0,$D24-K$2)))</f>
        <v>12.5</v>
      </c>
      <c r="L24" s="103" t="n">
        <f aca="false">IF(L$1="P",MAX(0,L$2-$D24),IF(L$1="C",MAX(0,$D24-L$2)))</f>
        <v>17.5</v>
      </c>
      <c r="M24" s="103" t="n">
        <f aca="false">IF(M$1="P",MAX(0,M$2-$D24),IF(M$1="C",MAX(0,$D24-M$2)))</f>
        <v>27.5</v>
      </c>
      <c r="N24" s="103" t="n">
        <f aca="false">IF(N$1="P",MAX(0,N$2-$D24),IF(N$1="C",MAX(0,$D24-N$2)))</f>
        <v>2.5</v>
      </c>
      <c r="O24" s="103" t="n">
        <f aca="false">IF(O$1="P",MAX(0,O$2-$D24),IF(O$1="C",MAX(0,$D24-O$2)))</f>
        <v>0</v>
      </c>
      <c r="P24" s="103" t="n">
        <f aca="false">IF(P$1="P",MAX(0,P$2-$D24),IF(P$1="C",MAX(0,$D24-P$2)))</f>
        <v>0</v>
      </c>
      <c r="Q24" s="103" t="n">
        <f aca="false">IF(Q$1="P",MAX(0,Q$2-$D24),IF(Q$1="C",MAX(0,$D24-Q$2)))</f>
        <v>0</v>
      </c>
      <c r="R24" s="103" t="n">
        <f aca="false">IF(R$1="P",MAX(0,R$2-$D24),IF(R$1="C",MAX(0,$D24-R$2)))</f>
        <v>0</v>
      </c>
      <c r="S24" s="103" t="n">
        <f aca="false">IF(S$1="P",MAX(0,S$2-$D24),IF(S$1="C",MAX(0,$D24-S$2)))</f>
        <v>0</v>
      </c>
      <c r="T24" s="103" t="n">
        <f aca="false">IF(T$1="P",MAX(0,T$2-$D24),IF(T$1="C",MAX(0,$D24-T$2)))</f>
        <v>0</v>
      </c>
      <c r="U24" s="104" t="n">
        <f aca="false">B24</f>
        <v>0</v>
      </c>
      <c r="V24" s="105" t="n">
        <f aca="false">VLOOKUP($C24,Gas!$B$3:$E$2506,2)</f>
        <v>2.29</v>
      </c>
      <c r="W24" s="46" t="n">
        <f aca="false">D24/V24</f>
        <v>9.82532751091703</v>
      </c>
    </row>
    <row r="25" customFormat="false" ht="12.75" hidden="false" customHeight="false" outlineLevel="0" collapsed="false">
      <c r="A25" s="0" t="n">
        <f aca="false">YEAR(C25)</f>
        <v>1998</v>
      </c>
      <c r="B25" s="95" t="n">
        <f aca="false">MONTH(C25)+(YEAR(C25)-1998)*12</f>
        <v>1</v>
      </c>
      <c r="C25" s="101" t="n">
        <v>35797</v>
      </c>
      <c r="D25" s="102" t="n">
        <v>22.5</v>
      </c>
      <c r="E25" s="98" t="n">
        <f aca="false">LN(D25/D24)</f>
        <v>0</v>
      </c>
      <c r="F25" s="106" t="n">
        <f aca="false">STDEV(E16:E25)*SQRT(trade_day)</f>
        <v>0.230018978716627</v>
      </c>
      <c r="H25" s="103" t="n">
        <f aca="false">IF(H$1="P",MAX(0,H$2-$D25),IF(H$1="C",MAX(0,$D25-H$2)))</f>
        <v>0</v>
      </c>
      <c r="I25" s="103" t="n">
        <f aca="false">IF(I$1="P",MAX(0,I$2-$D25),IF(I$1="C",MAX(0,$D25-I$2)))</f>
        <v>2.5</v>
      </c>
      <c r="J25" s="103" t="n">
        <f aca="false">IF(J$1="P",MAX(0,J$2-$D25),IF(J$1="C",MAX(0,$D25-J$2)))</f>
        <v>7.5</v>
      </c>
      <c r="K25" s="103" t="n">
        <f aca="false">IF(K$1="P",MAX(0,K$2-$D25),IF(K$1="C",MAX(0,$D25-K$2)))</f>
        <v>12.5</v>
      </c>
      <c r="L25" s="103" t="n">
        <f aca="false">IF(L$1="P",MAX(0,L$2-$D25),IF(L$1="C",MAX(0,$D25-L$2)))</f>
        <v>17.5</v>
      </c>
      <c r="M25" s="103" t="n">
        <f aca="false">IF(M$1="P",MAX(0,M$2-$D25),IF(M$1="C",MAX(0,$D25-M$2)))</f>
        <v>27.5</v>
      </c>
      <c r="N25" s="103" t="n">
        <f aca="false">IF(N$1="P",MAX(0,N$2-$D25),IF(N$1="C",MAX(0,$D25-N$2)))</f>
        <v>2.5</v>
      </c>
      <c r="O25" s="103" t="n">
        <f aca="false">IF(O$1="P",MAX(0,O$2-$D25),IF(O$1="C",MAX(0,$D25-O$2)))</f>
        <v>0</v>
      </c>
      <c r="P25" s="103" t="n">
        <f aca="false">IF(P$1="P",MAX(0,P$2-$D25),IF(P$1="C",MAX(0,$D25-P$2)))</f>
        <v>0</v>
      </c>
      <c r="Q25" s="103" t="n">
        <f aca="false">IF(Q$1="P",MAX(0,Q$2-$D25),IF(Q$1="C",MAX(0,$D25-Q$2)))</f>
        <v>0</v>
      </c>
      <c r="R25" s="103" t="n">
        <f aca="false">IF(R$1="P",MAX(0,R$2-$D25),IF(R$1="C",MAX(0,$D25-R$2)))</f>
        <v>0</v>
      </c>
      <c r="S25" s="103" t="n">
        <f aca="false">IF(S$1="P",MAX(0,S$2-$D25),IF(S$1="C",MAX(0,$D25-S$2)))</f>
        <v>0</v>
      </c>
      <c r="T25" s="103" t="n">
        <f aca="false">IF(T$1="P",MAX(0,T$2-$D25),IF(T$1="C",MAX(0,$D25-T$2)))</f>
        <v>0</v>
      </c>
      <c r="U25" s="104" t="n">
        <f aca="false">B25</f>
        <v>1</v>
      </c>
      <c r="V25" s="105" t="n">
        <f aca="false">VLOOKUP($C25,Gas!$B$3:$E$2506,2)</f>
        <v>2.27</v>
      </c>
      <c r="W25" s="46" t="n">
        <f aca="false">D25/V25</f>
        <v>9.91189427312775</v>
      </c>
    </row>
    <row r="26" customFormat="false" ht="12.75" hidden="false" customHeight="false" outlineLevel="0" collapsed="false">
      <c r="A26" s="0" t="n">
        <f aca="false">YEAR(C26)</f>
        <v>1998</v>
      </c>
      <c r="B26" s="95" t="n">
        <f aca="false">MONTH(C26)+(YEAR(C26)-1998)*12</f>
        <v>1</v>
      </c>
      <c r="C26" s="101" t="n">
        <v>35800</v>
      </c>
      <c r="D26" s="116" t="n">
        <f aca="false">D25</f>
        <v>22.5</v>
      </c>
      <c r="E26" s="98" t="n">
        <f aca="false">LN(D26/D25)</f>
        <v>0</v>
      </c>
      <c r="F26" s="106" t="n">
        <f aca="false">STDEV(E17:E26)*SQRT(trade_day)</f>
        <v>0.169507758378407</v>
      </c>
      <c r="H26" s="103" t="n">
        <f aca="false">IF(H$1="P",MAX(0,H$2-$D26),IF(H$1="C",MAX(0,$D26-H$2)))</f>
        <v>0</v>
      </c>
      <c r="I26" s="103" t="n">
        <f aca="false">IF(I$1="P",MAX(0,I$2-$D26),IF(I$1="C",MAX(0,$D26-I$2)))</f>
        <v>2.5</v>
      </c>
      <c r="J26" s="103" t="n">
        <f aca="false">IF(J$1="P",MAX(0,J$2-$D26),IF(J$1="C",MAX(0,$D26-J$2)))</f>
        <v>7.5</v>
      </c>
      <c r="K26" s="103" t="n">
        <f aca="false">IF(K$1="P",MAX(0,K$2-$D26),IF(K$1="C",MAX(0,$D26-K$2)))</f>
        <v>12.5</v>
      </c>
      <c r="L26" s="103" t="n">
        <f aca="false">IF(L$1="P",MAX(0,L$2-$D26),IF(L$1="C",MAX(0,$D26-L$2)))</f>
        <v>17.5</v>
      </c>
      <c r="M26" s="103" t="n">
        <f aca="false">IF(M$1="P",MAX(0,M$2-$D26),IF(M$1="C",MAX(0,$D26-M$2)))</f>
        <v>27.5</v>
      </c>
      <c r="N26" s="103" t="n">
        <f aca="false">IF(N$1="P",MAX(0,N$2-$D26),IF(N$1="C",MAX(0,$D26-N$2)))</f>
        <v>2.5</v>
      </c>
      <c r="O26" s="103" t="n">
        <f aca="false">IF(O$1="P",MAX(0,O$2-$D26),IF(O$1="C",MAX(0,$D26-O$2)))</f>
        <v>0</v>
      </c>
      <c r="P26" s="103" t="n">
        <f aca="false">IF(P$1="P",MAX(0,P$2-$D26),IF(P$1="C",MAX(0,$D26-P$2)))</f>
        <v>0</v>
      </c>
      <c r="Q26" s="103" t="n">
        <f aca="false">IF(Q$1="P",MAX(0,Q$2-$D26),IF(Q$1="C",MAX(0,$D26-Q$2)))</f>
        <v>0</v>
      </c>
      <c r="R26" s="103" t="n">
        <f aca="false">IF(R$1="P",MAX(0,R$2-$D26),IF(R$1="C",MAX(0,$D26-R$2)))</f>
        <v>0</v>
      </c>
      <c r="S26" s="103" t="n">
        <f aca="false">IF(S$1="P",MAX(0,S$2-$D26),IF(S$1="C",MAX(0,$D26-S$2)))</f>
        <v>0</v>
      </c>
      <c r="T26" s="103" t="n">
        <f aca="false">IF(T$1="P",MAX(0,T$2-$D26),IF(T$1="C",MAX(0,$D26-T$2)))</f>
        <v>0</v>
      </c>
      <c r="U26" s="104" t="n">
        <f aca="false">B26</f>
        <v>1</v>
      </c>
      <c r="V26" s="105" t="n">
        <f aca="false">VLOOKUP($C26,Gas!$B$3:$E$2506,2)</f>
        <v>2.18</v>
      </c>
      <c r="W26" s="46" t="n">
        <f aca="false">D26/V26</f>
        <v>10.3211009174312</v>
      </c>
    </row>
    <row r="27" customFormat="false" ht="12.75" hidden="false" customHeight="false" outlineLevel="0" collapsed="false">
      <c r="A27" s="0" t="n">
        <f aca="false">YEAR(C27)</f>
        <v>1998</v>
      </c>
      <c r="B27" s="95" t="n">
        <f aca="false">MONTH(C27)+(YEAR(C27)-1998)*12</f>
        <v>1</v>
      </c>
      <c r="C27" s="101" t="n">
        <v>35801</v>
      </c>
      <c r="D27" s="102" t="n">
        <v>19.5</v>
      </c>
      <c r="E27" s="98" t="n">
        <f aca="false">LN(D27/D26)</f>
        <v>-0.143100843640673</v>
      </c>
      <c r="F27" s="106" t="n">
        <f aca="false">STDEV(E18:E27)*SQRT(trade_day)</f>
        <v>0.753412940486412</v>
      </c>
      <c r="H27" s="103" t="n">
        <f aca="false">IF(H$1="P",MAX(0,H$2-$D27),IF(H$1="C",MAX(0,$D27-H$2)))</f>
        <v>0.5</v>
      </c>
      <c r="I27" s="103" t="n">
        <f aca="false">IF(I$1="P",MAX(0,I$2-$D27),IF(I$1="C",MAX(0,$D27-I$2)))</f>
        <v>5.5</v>
      </c>
      <c r="J27" s="103" t="n">
        <f aca="false">IF(J$1="P",MAX(0,J$2-$D27),IF(J$1="C",MAX(0,$D27-J$2)))</f>
        <v>10.5</v>
      </c>
      <c r="K27" s="103" t="n">
        <f aca="false">IF(K$1="P",MAX(0,K$2-$D27),IF(K$1="C",MAX(0,$D27-K$2)))</f>
        <v>15.5</v>
      </c>
      <c r="L27" s="103" t="n">
        <f aca="false">IF(L$1="P",MAX(0,L$2-$D27),IF(L$1="C",MAX(0,$D27-L$2)))</f>
        <v>20.5</v>
      </c>
      <c r="M27" s="103" t="n">
        <f aca="false">IF(M$1="P",MAX(0,M$2-$D27),IF(M$1="C",MAX(0,$D27-M$2)))</f>
        <v>30.5</v>
      </c>
      <c r="N27" s="103" t="n">
        <f aca="false">IF(N$1="P",MAX(0,N$2-$D27),IF(N$1="C",MAX(0,$D27-N$2)))</f>
        <v>0</v>
      </c>
      <c r="O27" s="103" t="n">
        <f aca="false">IF(O$1="P",MAX(0,O$2-$D27),IF(O$1="C",MAX(0,$D27-O$2)))</f>
        <v>0</v>
      </c>
      <c r="P27" s="103" t="n">
        <f aca="false">IF(P$1="P",MAX(0,P$2-$D27),IF(P$1="C",MAX(0,$D27-P$2)))</f>
        <v>0</v>
      </c>
      <c r="Q27" s="103" t="n">
        <f aca="false">IF(Q$1="P",MAX(0,Q$2-$D27),IF(Q$1="C",MAX(0,$D27-Q$2)))</f>
        <v>0</v>
      </c>
      <c r="R27" s="103" t="n">
        <f aca="false">IF(R$1="P",MAX(0,R$2-$D27),IF(R$1="C",MAX(0,$D27-R$2)))</f>
        <v>0</v>
      </c>
      <c r="S27" s="103" t="n">
        <f aca="false">IF(S$1="P",MAX(0,S$2-$D27),IF(S$1="C",MAX(0,$D27-S$2)))</f>
        <v>0</v>
      </c>
      <c r="T27" s="103" t="n">
        <f aca="false">IF(T$1="P",MAX(0,T$2-$D27),IF(T$1="C",MAX(0,$D27-T$2)))</f>
        <v>0</v>
      </c>
      <c r="U27" s="104" t="n">
        <f aca="false">B27</f>
        <v>1</v>
      </c>
      <c r="V27" s="105" t="n">
        <f aca="false">VLOOKUP($C27,Gas!$B$3:$E$2506,2)</f>
        <v>2.04</v>
      </c>
      <c r="W27" s="46" t="n">
        <f aca="false">D27/V27</f>
        <v>9.55882352941176</v>
      </c>
    </row>
    <row r="28" customFormat="false" ht="12.75" hidden="false" customHeight="false" outlineLevel="0" collapsed="false">
      <c r="A28" s="0" t="n">
        <f aca="false">YEAR(C28)</f>
        <v>1998</v>
      </c>
      <c r="B28" s="95" t="n">
        <f aca="false">MONTH(C28)+(YEAR(C28)-1998)*12</f>
        <v>1</v>
      </c>
      <c r="C28" s="101" t="n">
        <v>35802</v>
      </c>
      <c r="D28" s="102" t="n">
        <v>19.5</v>
      </c>
      <c r="E28" s="98" t="n">
        <f aca="false">LN(D28/D27)</f>
        <v>0</v>
      </c>
      <c r="F28" s="106" t="n">
        <f aca="false">STDEV(E19:E28)*SQRT(trade_day)</f>
        <v>0.753412940486412</v>
      </c>
      <c r="H28" s="103" t="n">
        <f aca="false">IF(H$1="P",MAX(0,H$2-$D28),IF(H$1="C",MAX(0,$D28-H$2)))</f>
        <v>0.5</v>
      </c>
      <c r="I28" s="103" t="n">
        <f aca="false">IF(I$1="P",MAX(0,I$2-$D28),IF(I$1="C",MAX(0,$D28-I$2)))</f>
        <v>5.5</v>
      </c>
      <c r="J28" s="103" t="n">
        <f aca="false">IF(J$1="P",MAX(0,J$2-$D28),IF(J$1="C",MAX(0,$D28-J$2)))</f>
        <v>10.5</v>
      </c>
      <c r="K28" s="103" t="n">
        <f aca="false">IF(K$1="P",MAX(0,K$2-$D28),IF(K$1="C",MAX(0,$D28-K$2)))</f>
        <v>15.5</v>
      </c>
      <c r="L28" s="103" t="n">
        <f aca="false">IF(L$1="P",MAX(0,L$2-$D28),IF(L$1="C",MAX(0,$D28-L$2)))</f>
        <v>20.5</v>
      </c>
      <c r="M28" s="103" t="n">
        <f aca="false">IF(M$1="P",MAX(0,M$2-$D28),IF(M$1="C",MAX(0,$D28-M$2)))</f>
        <v>30.5</v>
      </c>
      <c r="N28" s="103" t="n">
        <f aca="false">IF(N$1="P",MAX(0,N$2-$D28),IF(N$1="C",MAX(0,$D28-N$2)))</f>
        <v>0</v>
      </c>
      <c r="O28" s="103" t="n">
        <f aca="false">IF(O$1="P",MAX(0,O$2-$D28),IF(O$1="C",MAX(0,$D28-O$2)))</f>
        <v>0</v>
      </c>
      <c r="P28" s="103" t="n">
        <f aca="false">IF(P$1="P",MAX(0,P$2-$D28),IF(P$1="C",MAX(0,$D28-P$2)))</f>
        <v>0</v>
      </c>
      <c r="Q28" s="103" t="n">
        <f aca="false">IF(Q$1="P",MAX(0,Q$2-$D28),IF(Q$1="C",MAX(0,$D28-Q$2)))</f>
        <v>0</v>
      </c>
      <c r="R28" s="103" t="n">
        <f aca="false">IF(R$1="P",MAX(0,R$2-$D28),IF(R$1="C",MAX(0,$D28-R$2)))</f>
        <v>0</v>
      </c>
      <c r="S28" s="103" t="n">
        <f aca="false">IF(S$1="P",MAX(0,S$2-$D28),IF(S$1="C",MAX(0,$D28-S$2)))</f>
        <v>0</v>
      </c>
      <c r="T28" s="103" t="n">
        <f aca="false">IF(T$1="P",MAX(0,T$2-$D28),IF(T$1="C",MAX(0,$D28-T$2)))</f>
        <v>0</v>
      </c>
      <c r="U28" s="104" t="n">
        <f aca="false">B28</f>
        <v>1</v>
      </c>
      <c r="V28" s="105" t="n">
        <f aca="false">VLOOKUP($C28,Gas!$B$3:$E$2506,2)</f>
        <v>2.145</v>
      </c>
      <c r="W28" s="46" t="n">
        <f aca="false">D28/V28</f>
        <v>9.09090909090909</v>
      </c>
    </row>
    <row r="29" customFormat="false" ht="12.75" hidden="false" customHeight="false" outlineLevel="0" collapsed="false">
      <c r="A29" s="0" t="n">
        <f aca="false">YEAR(C29)</f>
        <v>1998</v>
      </c>
      <c r="B29" s="95" t="n">
        <f aca="false">MONTH(C29)+(YEAR(C29)-1998)*12</f>
        <v>1</v>
      </c>
      <c r="C29" s="101" t="n">
        <v>35803</v>
      </c>
      <c r="D29" s="102" t="n">
        <v>18</v>
      </c>
      <c r="E29" s="98" t="n">
        <f aca="false">LN(D29/D28)</f>
        <v>-0.0800427076735364</v>
      </c>
      <c r="F29" s="106" t="n">
        <f aca="false">STDEV(E20:E29)*SQRT(trade_day)</f>
        <v>0.824162003115954</v>
      </c>
      <c r="H29" s="103" t="n">
        <f aca="false">IF(H$1="P",MAX(0,H$2-$D29),IF(H$1="C",MAX(0,$D29-H$2)))</f>
        <v>2</v>
      </c>
      <c r="I29" s="103" t="n">
        <f aca="false">IF(I$1="P",MAX(0,I$2-$D29),IF(I$1="C",MAX(0,$D29-I$2)))</f>
        <v>7</v>
      </c>
      <c r="J29" s="103" t="n">
        <f aca="false">IF(J$1="P",MAX(0,J$2-$D29),IF(J$1="C",MAX(0,$D29-J$2)))</f>
        <v>12</v>
      </c>
      <c r="K29" s="103" t="n">
        <f aca="false">IF(K$1="P",MAX(0,K$2-$D29),IF(K$1="C",MAX(0,$D29-K$2)))</f>
        <v>17</v>
      </c>
      <c r="L29" s="103" t="n">
        <f aca="false">IF(L$1="P",MAX(0,L$2-$D29),IF(L$1="C",MAX(0,$D29-L$2)))</f>
        <v>22</v>
      </c>
      <c r="M29" s="103" t="n">
        <f aca="false">IF(M$1="P",MAX(0,M$2-$D29),IF(M$1="C",MAX(0,$D29-M$2)))</f>
        <v>32</v>
      </c>
      <c r="N29" s="103" t="n">
        <f aca="false">IF(N$1="P",MAX(0,N$2-$D29),IF(N$1="C",MAX(0,$D29-N$2)))</f>
        <v>0</v>
      </c>
      <c r="O29" s="103" t="n">
        <f aca="false">IF(O$1="P",MAX(0,O$2-$D29),IF(O$1="C",MAX(0,$D29-O$2)))</f>
        <v>0</v>
      </c>
      <c r="P29" s="103" t="n">
        <f aca="false">IF(P$1="P",MAX(0,P$2-$D29),IF(P$1="C",MAX(0,$D29-P$2)))</f>
        <v>0</v>
      </c>
      <c r="Q29" s="103" t="n">
        <f aca="false">IF(Q$1="P",MAX(0,Q$2-$D29),IF(Q$1="C",MAX(0,$D29-Q$2)))</f>
        <v>0</v>
      </c>
      <c r="R29" s="103" t="n">
        <f aca="false">IF(R$1="P",MAX(0,R$2-$D29),IF(R$1="C",MAX(0,$D29-R$2)))</f>
        <v>0</v>
      </c>
      <c r="S29" s="103" t="n">
        <f aca="false">IF(S$1="P",MAX(0,S$2-$D29),IF(S$1="C",MAX(0,$D29-S$2)))</f>
        <v>0</v>
      </c>
      <c r="T29" s="103" t="n">
        <f aca="false">IF(T$1="P",MAX(0,T$2-$D29),IF(T$1="C",MAX(0,$D29-T$2)))</f>
        <v>0</v>
      </c>
      <c r="U29" s="104" t="n">
        <f aca="false">B29</f>
        <v>1</v>
      </c>
      <c r="V29" s="105" t="n">
        <f aca="false">VLOOKUP($C29,Gas!$B$3:$E$2506,2)</f>
        <v>2.135</v>
      </c>
      <c r="W29" s="46" t="n">
        <f aca="false">D29/V29</f>
        <v>8.43091334894614</v>
      </c>
    </row>
    <row r="30" customFormat="false" ht="12.75" hidden="false" customHeight="false" outlineLevel="0" collapsed="false">
      <c r="A30" s="0" t="n">
        <f aca="false">YEAR(C30)</f>
        <v>1998</v>
      </c>
      <c r="B30" s="95" t="n">
        <f aca="false">MONTH(C30)+(YEAR(C30)-1998)*12</f>
        <v>1</v>
      </c>
      <c r="C30" s="101" t="n">
        <v>35804</v>
      </c>
      <c r="D30" s="102" t="n">
        <v>18.5</v>
      </c>
      <c r="E30" s="98" t="n">
        <f aca="false">LN(D30/D29)</f>
        <v>0.0273989741881143</v>
      </c>
      <c r="F30" s="106" t="n">
        <f aca="false">STDEV(E21:E30)*SQRT(trade_day)</f>
        <v>0.852535255156791</v>
      </c>
      <c r="H30" s="103" t="n">
        <f aca="false">IF(H$1="P",MAX(0,H$2-$D30),IF(H$1="C",MAX(0,$D30-H$2)))</f>
        <v>1.5</v>
      </c>
      <c r="I30" s="103" t="n">
        <f aca="false">IF(I$1="P",MAX(0,I$2-$D30),IF(I$1="C",MAX(0,$D30-I$2)))</f>
        <v>6.5</v>
      </c>
      <c r="J30" s="103" t="n">
        <f aca="false">IF(J$1="P",MAX(0,J$2-$D30),IF(J$1="C",MAX(0,$D30-J$2)))</f>
        <v>11.5</v>
      </c>
      <c r="K30" s="103" t="n">
        <f aca="false">IF(K$1="P",MAX(0,K$2-$D30),IF(K$1="C",MAX(0,$D30-K$2)))</f>
        <v>16.5</v>
      </c>
      <c r="L30" s="103" t="n">
        <f aca="false">IF(L$1="P",MAX(0,L$2-$D30),IF(L$1="C",MAX(0,$D30-L$2)))</f>
        <v>21.5</v>
      </c>
      <c r="M30" s="103" t="n">
        <f aca="false">IF(M$1="P",MAX(0,M$2-$D30),IF(M$1="C",MAX(0,$D30-M$2)))</f>
        <v>31.5</v>
      </c>
      <c r="N30" s="103" t="n">
        <f aca="false">IF(N$1="P",MAX(0,N$2-$D30),IF(N$1="C",MAX(0,$D30-N$2)))</f>
        <v>0</v>
      </c>
      <c r="O30" s="103" t="n">
        <f aca="false">IF(O$1="P",MAX(0,O$2-$D30),IF(O$1="C",MAX(0,$D30-O$2)))</f>
        <v>0</v>
      </c>
      <c r="P30" s="103" t="n">
        <f aca="false">IF(P$1="P",MAX(0,P$2-$D30),IF(P$1="C",MAX(0,$D30-P$2)))</f>
        <v>0</v>
      </c>
      <c r="Q30" s="103" t="n">
        <f aca="false">IF(Q$1="P",MAX(0,Q$2-$D30),IF(Q$1="C",MAX(0,$D30-Q$2)))</f>
        <v>0</v>
      </c>
      <c r="R30" s="103" t="n">
        <f aca="false">IF(R$1="P",MAX(0,R$2-$D30),IF(R$1="C",MAX(0,$D30-R$2)))</f>
        <v>0</v>
      </c>
      <c r="S30" s="103" t="n">
        <f aca="false">IF(S$1="P",MAX(0,S$2-$D30),IF(S$1="C",MAX(0,$D30-S$2)))</f>
        <v>0</v>
      </c>
      <c r="T30" s="103" t="n">
        <f aca="false">IF(T$1="P",MAX(0,T$2-$D30),IF(T$1="C",MAX(0,$D30-T$2)))</f>
        <v>0</v>
      </c>
      <c r="U30" s="104" t="n">
        <f aca="false">B30</f>
        <v>1</v>
      </c>
      <c r="V30" s="105" t="n">
        <f aca="false">VLOOKUP($C30,Gas!$B$3:$E$2506,2)</f>
        <v>2.115</v>
      </c>
      <c r="W30" s="46" t="n">
        <f aca="false">D30/V30</f>
        <v>8.74704491725768</v>
      </c>
    </row>
    <row r="31" customFormat="false" ht="12.75" hidden="false" customHeight="false" outlineLevel="0" collapsed="false">
      <c r="A31" s="0" t="n">
        <f aca="false">YEAR(C31)</f>
        <v>1998</v>
      </c>
      <c r="B31" s="95" t="n">
        <f aca="false">MONTH(C31)+(YEAR(C31)-1998)*12</f>
        <v>1</v>
      </c>
      <c r="C31" s="101" t="n">
        <v>35807</v>
      </c>
      <c r="D31" s="102" t="n">
        <v>25.25</v>
      </c>
      <c r="E31" s="98" t="n">
        <f aca="false">LN(D31/D30)</f>
        <v>0.31105542363709</v>
      </c>
      <c r="F31" s="106" t="n">
        <f aca="false">STDEV(E22:E31)*SQRT(trade_day)</f>
        <v>1.85077872568212</v>
      </c>
      <c r="H31" s="103" t="n">
        <f aca="false">IF(H$1="P",MAX(0,H$2-$D31),IF(H$1="C",MAX(0,$D31-H$2)))</f>
        <v>0</v>
      </c>
      <c r="I31" s="103" t="n">
        <f aca="false">IF(I$1="P",MAX(0,I$2-$D31),IF(I$1="C",MAX(0,$D31-I$2)))</f>
        <v>0</v>
      </c>
      <c r="J31" s="103" t="n">
        <f aca="false">IF(J$1="P",MAX(0,J$2-$D31),IF(J$1="C",MAX(0,$D31-J$2)))</f>
        <v>4.75</v>
      </c>
      <c r="K31" s="103" t="n">
        <f aca="false">IF(K$1="P",MAX(0,K$2-$D31),IF(K$1="C",MAX(0,$D31-K$2)))</f>
        <v>9.75</v>
      </c>
      <c r="L31" s="103" t="n">
        <f aca="false">IF(L$1="P",MAX(0,L$2-$D31),IF(L$1="C",MAX(0,$D31-L$2)))</f>
        <v>14.75</v>
      </c>
      <c r="M31" s="103" t="n">
        <f aca="false">IF(M$1="P",MAX(0,M$2-$D31),IF(M$1="C",MAX(0,$D31-M$2)))</f>
        <v>24.75</v>
      </c>
      <c r="N31" s="103" t="n">
        <f aca="false">IF(N$1="P",MAX(0,N$2-$D31),IF(N$1="C",MAX(0,$D31-N$2)))</f>
        <v>5.25</v>
      </c>
      <c r="O31" s="103" t="n">
        <f aca="false">IF(O$1="P",MAX(0,O$2-$D31),IF(O$1="C",MAX(0,$D31-O$2)))</f>
        <v>0.25</v>
      </c>
      <c r="P31" s="103" t="n">
        <f aca="false">IF(P$1="P",MAX(0,P$2-$D31),IF(P$1="C",MAX(0,$D31-P$2)))</f>
        <v>0</v>
      </c>
      <c r="Q31" s="103" t="n">
        <f aca="false">IF(Q$1="P",MAX(0,Q$2-$D31),IF(Q$1="C",MAX(0,$D31-Q$2)))</f>
        <v>0</v>
      </c>
      <c r="R31" s="103" t="n">
        <f aca="false">IF(R$1="P",MAX(0,R$2-$D31),IF(R$1="C",MAX(0,$D31-R$2)))</f>
        <v>0</v>
      </c>
      <c r="S31" s="103" t="n">
        <f aca="false">IF(S$1="P",MAX(0,S$2-$D31),IF(S$1="C",MAX(0,$D31-S$2)))</f>
        <v>0</v>
      </c>
      <c r="T31" s="103" t="n">
        <f aca="false">IF(T$1="P",MAX(0,T$2-$D31),IF(T$1="C",MAX(0,$D31-T$2)))</f>
        <v>0</v>
      </c>
      <c r="U31" s="104" t="n">
        <f aca="false">B31</f>
        <v>1</v>
      </c>
      <c r="V31" s="105" t="n">
        <f aca="false">VLOOKUP($C31,Gas!$B$3:$E$2506,2)</f>
        <v>2.08</v>
      </c>
      <c r="W31" s="46" t="n">
        <f aca="false">D31/V31</f>
        <v>12.1394230769231</v>
      </c>
    </row>
    <row r="32" customFormat="false" ht="12.75" hidden="false" customHeight="false" outlineLevel="0" collapsed="false">
      <c r="A32" s="0" t="n">
        <f aca="false">YEAR(C32)</f>
        <v>1998</v>
      </c>
      <c r="B32" s="95" t="n">
        <f aca="false">MONTH(C32)+(YEAR(C32)-1998)*12</f>
        <v>1</v>
      </c>
      <c r="C32" s="101" t="n">
        <v>35808</v>
      </c>
      <c r="D32" s="102" t="n">
        <v>23.5</v>
      </c>
      <c r="E32" s="98" t="n">
        <f aca="false">LN(D32/D31)</f>
        <v>-0.0718257345712555</v>
      </c>
      <c r="F32" s="106" t="n">
        <f aca="false">STDEV(E23:E32)*SQRT(trade_day)</f>
        <v>1.90102493295036</v>
      </c>
      <c r="H32" s="103" t="n">
        <f aca="false">IF(H$1="P",MAX(0,H$2-$D32),IF(H$1="C",MAX(0,$D32-H$2)))</f>
        <v>0</v>
      </c>
      <c r="I32" s="103" t="n">
        <f aca="false">IF(I$1="P",MAX(0,I$2-$D32),IF(I$1="C",MAX(0,$D32-I$2)))</f>
        <v>1.5</v>
      </c>
      <c r="J32" s="103" t="n">
        <f aca="false">IF(J$1="P",MAX(0,J$2-$D32),IF(J$1="C",MAX(0,$D32-J$2)))</f>
        <v>6.5</v>
      </c>
      <c r="K32" s="103" t="n">
        <f aca="false">IF(K$1="P",MAX(0,K$2-$D32),IF(K$1="C",MAX(0,$D32-K$2)))</f>
        <v>11.5</v>
      </c>
      <c r="L32" s="103" t="n">
        <f aca="false">IF(L$1="P",MAX(0,L$2-$D32),IF(L$1="C",MAX(0,$D32-L$2)))</f>
        <v>16.5</v>
      </c>
      <c r="M32" s="103" t="n">
        <f aca="false">IF(M$1="P",MAX(0,M$2-$D32),IF(M$1="C",MAX(0,$D32-M$2)))</f>
        <v>26.5</v>
      </c>
      <c r="N32" s="103" t="n">
        <f aca="false">IF(N$1="P",MAX(0,N$2-$D32),IF(N$1="C",MAX(0,$D32-N$2)))</f>
        <v>3.5</v>
      </c>
      <c r="O32" s="103" t="n">
        <f aca="false">IF(O$1="P",MAX(0,O$2-$D32),IF(O$1="C",MAX(0,$D32-O$2)))</f>
        <v>0</v>
      </c>
      <c r="P32" s="103" t="n">
        <f aca="false">IF(P$1="P",MAX(0,P$2-$D32),IF(P$1="C",MAX(0,$D32-P$2)))</f>
        <v>0</v>
      </c>
      <c r="Q32" s="103" t="n">
        <f aca="false">IF(Q$1="P",MAX(0,Q$2-$D32),IF(Q$1="C",MAX(0,$D32-Q$2)))</f>
        <v>0</v>
      </c>
      <c r="R32" s="103" t="n">
        <f aca="false">IF(R$1="P",MAX(0,R$2-$D32),IF(R$1="C",MAX(0,$D32-R$2)))</f>
        <v>0</v>
      </c>
      <c r="S32" s="103" t="n">
        <f aca="false">IF(S$1="P",MAX(0,S$2-$D32),IF(S$1="C",MAX(0,$D32-S$2)))</f>
        <v>0</v>
      </c>
      <c r="T32" s="103" t="n">
        <f aca="false">IF(T$1="P",MAX(0,T$2-$D32),IF(T$1="C",MAX(0,$D32-T$2)))</f>
        <v>0</v>
      </c>
      <c r="U32" s="104" t="n">
        <f aca="false">B32</f>
        <v>1</v>
      </c>
      <c r="V32" s="105" t="n">
        <f aca="false">VLOOKUP($C32,Gas!$B$3:$E$2506,2)</f>
        <v>1.995</v>
      </c>
      <c r="W32" s="46" t="n">
        <f aca="false">D32/V32</f>
        <v>11.7794486215539</v>
      </c>
    </row>
    <row r="33" customFormat="false" ht="12.75" hidden="false" customHeight="false" outlineLevel="0" collapsed="false">
      <c r="A33" s="0" t="n">
        <f aca="false">YEAR(C33)</f>
        <v>1998</v>
      </c>
      <c r="B33" s="95" t="n">
        <f aca="false">MONTH(C33)+(YEAR(C33)-1998)*12</f>
        <v>1</v>
      </c>
      <c r="C33" s="101" t="n">
        <v>35809</v>
      </c>
      <c r="D33" s="102" t="n">
        <v>23</v>
      </c>
      <c r="E33" s="98" t="n">
        <f aca="false">LN(D33/D32)</f>
        <v>-0.0215062052209636</v>
      </c>
      <c r="F33" s="106" t="n">
        <f aca="false">STDEV(E24:E33)*SQRT(trade_day)</f>
        <v>1.90002933192743</v>
      </c>
      <c r="H33" s="103" t="n">
        <f aca="false">IF(H$1="P",MAX(0,H$2-$D33),IF(H$1="C",MAX(0,$D33-H$2)))</f>
        <v>0</v>
      </c>
      <c r="I33" s="103" t="n">
        <f aca="false">IF(I$1="P",MAX(0,I$2-$D33),IF(I$1="C",MAX(0,$D33-I$2)))</f>
        <v>2</v>
      </c>
      <c r="J33" s="103" t="n">
        <f aca="false">IF(J$1="P",MAX(0,J$2-$D33),IF(J$1="C",MAX(0,$D33-J$2)))</f>
        <v>7</v>
      </c>
      <c r="K33" s="103" t="n">
        <f aca="false">IF(K$1="P",MAX(0,K$2-$D33),IF(K$1="C",MAX(0,$D33-K$2)))</f>
        <v>12</v>
      </c>
      <c r="L33" s="103" t="n">
        <f aca="false">IF(L$1="P",MAX(0,L$2-$D33),IF(L$1="C",MAX(0,$D33-L$2)))</f>
        <v>17</v>
      </c>
      <c r="M33" s="103" t="n">
        <f aca="false">IF(M$1="P",MAX(0,M$2-$D33),IF(M$1="C",MAX(0,$D33-M$2)))</f>
        <v>27</v>
      </c>
      <c r="N33" s="103" t="n">
        <f aca="false">IF(N$1="P",MAX(0,N$2-$D33),IF(N$1="C",MAX(0,$D33-N$2)))</f>
        <v>3</v>
      </c>
      <c r="O33" s="103" t="n">
        <f aca="false">IF(O$1="P",MAX(0,O$2-$D33),IF(O$1="C",MAX(0,$D33-O$2)))</f>
        <v>0</v>
      </c>
      <c r="P33" s="103" t="n">
        <f aca="false">IF(P$1="P",MAX(0,P$2-$D33),IF(P$1="C",MAX(0,$D33-P$2)))</f>
        <v>0</v>
      </c>
      <c r="Q33" s="103" t="n">
        <f aca="false">IF(Q$1="P",MAX(0,Q$2-$D33),IF(Q$1="C",MAX(0,$D33-Q$2)))</f>
        <v>0</v>
      </c>
      <c r="R33" s="103" t="n">
        <f aca="false">IF(R$1="P",MAX(0,R$2-$D33),IF(R$1="C",MAX(0,$D33-R$2)))</f>
        <v>0</v>
      </c>
      <c r="S33" s="103" t="n">
        <f aca="false">IF(S$1="P",MAX(0,S$2-$D33),IF(S$1="C",MAX(0,$D33-S$2)))</f>
        <v>0</v>
      </c>
      <c r="T33" s="103" t="n">
        <f aca="false">IF(T$1="P",MAX(0,T$2-$D33),IF(T$1="C",MAX(0,$D33-T$2)))</f>
        <v>0</v>
      </c>
      <c r="U33" s="104" t="n">
        <f aca="false">B33</f>
        <v>1</v>
      </c>
      <c r="V33" s="105" t="n">
        <f aca="false">VLOOKUP($C33,Gas!$B$3:$E$2506,2)</f>
        <v>2.02</v>
      </c>
      <c r="W33" s="46" t="n">
        <f aca="false">D33/V33</f>
        <v>11.3861386138614</v>
      </c>
    </row>
    <row r="34" customFormat="false" ht="12.75" hidden="false" customHeight="false" outlineLevel="0" collapsed="false">
      <c r="A34" s="0" t="n">
        <f aca="false">YEAR(C34)</f>
        <v>1998</v>
      </c>
      <c r="B34" s="95" t="n">
        <f aca="false">MONTH(C34)+(YEAR(C34)-1998)*12</f>
        <v>1</v>
      </c>
      <c r="C34" s="101" t="n">
        <v>35810</v>
      </c>
      <c r="D34" s="102" t="n">
        <v>22</v>
      </c>
      <c r="E34" s="98" t="n">
        <f aca="false">LN(D34/D33)</f>
        <v>-0.0444517625708338</v>
      </c>
      <c r="F34" s="106" t="n">
        <f aca="false">STDEV(E25:E34)*SQRT(trade_day)</f>
        <v>1.91440283801604</v>
      </c>
      <c r="H34" s="103" t="n">
        <f aca="false">IF(H$1="P",MAX(0,H$2-$D34),IF(H$1="C",MAX(0,$D34-H$2)))</f>
        <v>0</v>
      </c>
      <c r="I34" s="103" t="n">
        <f aca="false">IF(I$1="P",MAX(0,I$2-$D34),IF(I$1="C",MAX(0,$D34-I$2)))</f>
        <v>3</v>
      </c>
      <c r="J34" s="103" t="n">
        <f aca="false">IF(J$1="P",MAX(0,J$2-$D34),IF(J$1="C",MAX(0,$D34-J$2)))</f>
        <v>8</v>
      </c>
      <c r="K34" s="103" t="n">
        <f aca="false">IF(K$1="P",MAX(0,K$2-$D34),IF(K$1="C",MAX(0,$D34-K$2)))</f>
        <v>13</v>
      </c>
      <c r="L34" s="103" t="n">
        <f aca="false">IF(L$1="P",MAX(0,L$2-$D34),IF(L$1="C",MAX(0,$D34-L$2)))</f>
        <v>18</v>
      </c>
      <c r="M34" s="103" t="n">
        <f aca="false">IF(M$1="P",MAX(0,M$2-$D34),IF(M$1="C",MAX(0,$D34-M$2)))</f>
        <v>28</v>
      </c>
      <c r="N34" s="103" t="n">
        <f aca="false">IF(N$1="P",MAX(0,N$2-$D34),IF(N$1="C",MAX(0,$D34-N$2)))</f>
        <v>2</v>
      </c>
      <c r="O34" s="103" t="n">
        <f aca="false">IF(O$1="P",MAX(0,O$2-$D34),IF(O$1="C",MAX(0,$D34-O$2)))</f>
        <v>0</v>
      </c>
      <c r="P34" s="103" t="n">
        <f aca="false">IF(P$1="P",MAX(0,P$2-$D34),IF(P$1="C",MAX(0,$D34-P$2)))</f>
        <v>0</v>
      </c>
      <c r="Q34" s="103" t="n">
        <f aca="false">IF(Q$1="P",MAX(0,Q$2-$D34),IF(Q$1="C",MAX(0,$D34-Q$2)))</f>
        <v>0</v>
      </c>
      <c r="R34" s="103" t="n">
        <f aca="false">IF(R$1="P",MAX(0,R$2-$D34),IF(R$1="C",MAX(0,$D34-R$2)))</f>
        <v>0</v>
      </c>
      <c r="S34" s="103" t="n">
        <f aca="false">IF(S$1="P",MAX(0,S$2-$D34),IF(S$1="C",MAX(0,$D34-S$2)))</f>
        <v>0</v>
      </c>
      <c r="T34" s="103" t="n">
        <f aca="false">IF(T$1="P",MAX(0,T$2-$D34),IF(T$1="C",MAX(0,$D34-T$2)))</f>
        <v>0</v>
      </c>
      <c r="U34" s="104" t="n">
        <f aca="false">B34</f>
        <v>1</v>
      </c>
      <c r="V34" s="105" t="n">
        <f aca="false">VLOOKUP($C34,Gas!$B$3:$E$2506,2)</f>
        <v>2.04</v>
      </c>
      <c r="W34" s="46" t="n">
        <f aca="false">D34/V34</f>
        <v>10.7843137254902</v>
      </c>
    </row>
    <row r="35" customFormat="false" ht="12.75" hidden="false" customHeight="false" outlineLevel="0" collapsed="false">
      <c r="A35" s="0" t="n">
        <f aca="false">YEAR(C35)</f>
        <v>1998</v>
      </c>
      <c r="B35" s="95" t="n">
        <f aca="false">MONTH(C35)+(YEAR(C35)-1998)*12</f>
        <v>1</v>
      </c>
      <c r="C35" s="101" t="n">
        <v>35811</v>
      </c>
      <c r="D35" s="102" t="n">
        <v>22</v>
      </c>
      <c r="E35" s="98" t="n">
        <f aca="false">LN(D35/D34)</f>
        <v>0</v>
      </c>
      <c r="F35" s="106" t="n">
        <f aca="false">STDEV(E26:E35)*SQRT(trade_day)</f>
        <v>1.91440283801604</v>
      </c>
      <c r="H35" s="103" t="n">
        <f aca="false">IF(H$1="P",MAX(0,H$2-$D35),IF(H$1="C",MAX(0,$D35-H$2)))</f>
        <v>0</v>
      </c>
      <c r="I35" s="103" t="n">
        <f aca="false">IF(I$1="P",MAX(0,I$2-$D35),IF(I$1="C",MAX(0,$D35-I$2)))</f>
        <v>3</v>
      </c>
      <c r="J35" s="103" t="n">
        <f aca="false">IF(J$1="P",MAX(0,J$2-$D35),IF(J$1="C",MAX(0,$D35-J$2)))</f>
        <v>8</v>
      </c>
      <c r="K35" s="103" t="n">
        <f aca="false">IF(K$1="P",MAX(0,K$2-$D35),IF(K$1="C",MAX(0,$D35-K$2)))</f>
        <v>13</v>
      </c>
      <c r="L35" s="103" t="n">
        <f aca="false">IF(L$1="P",MAX(0,L$2-$D35),IF(L$1="C",MAX(0,$D35-L$2)))</f>
        <v>18</v>
      </c>
      <c r="M35" s="103" t="n">
        <f aca="false">IF(M$1="P",MAX(0,M$2-$D35),IF(M$1="C",MAX(0,$D35-M$2)))</f>
        <v>28</v>
      </c>
      <c r="N35" s="103" t="n">
        <f aca="false">IF(N$1="P",MAX(0,N$2-$D35),IF(N$1="C",MAX(0,$D35-N$2)))</f>
        <v>2</v>
      </c>
      <c r="O35" s="103" t="n">
        <f aca="false">IF(O$1="P",MAX(0,O$2-$D35),IF(O$1="C",MAX(0,$D35-O$2)))</f>
        <v>0</v>
      </c>
      <c r="P35" s="103" t="n">
        <f aca="false">IF(P$1="P",MAX(0,P$2-$D35),IF(P$1="C",MAX(0,$D35-P$2)))</f>
        <v>0</v>
      </c>
      <c r="Q35" s="103" t="n">
        <f aca="false">IF(Q$1="P",MAX(0,Q$2-$D35),IF(Q$1="C",MAX(0,$D35-Q$2)))</f>
        <v>0</v>
      </c>
      <c r="R35" s="103" t="n">
        <f aca="false">IF(R$1="P",MAX(0,R$2-$D35),IF(R$1="C",MAX(0,$D35-R$2)))</f>
        <v>0</v>
      </c>
      <c r="S35" s="103" t="n">
        <f aca="false">IF(S$1="P",MAX(0,S$2-$D35),IF(S$1="C",MAX(0,$D35-S$2)))</f>
        <v>0</v>
      </c>
      <c r="T35" s="103" t="n">
        <f aca="false">IF(T$1="P",MAX(0,T$2-$D35),IF(T$1="C",MAX(0,$D35-T$2)))</f>
        <v>0</v>
      </c>
      <c r="U35" s="104" t="n">
        <f aca="false">B35</f>
        <v>1</v>
      </c>
      <c r="V35" s="105" t="n">
        <f aca="false">VLOOKUP($C35,Gas!$B$3:$E$2506,2)</f>
        <v>2.075</v>
      </c>
      <c r="W35" s="46" t="n">
        <f aca="false">D35/V35</f>
        <v>10.6024096385542</v>
      </c>
    </row>
    <row r="36" customFormat="false" ht="12.75" hidden="false" customHeight="false" outlineLevel="0" collapsed="false">
      <c r="A36" s="0" t="n">
        <f aca="false">YEAR(C36)</f>
        <v>1998</v>
      </c>
      <c r="B36" s="95" t="n">
        <f aca="false">MONTH(C36)+(YEAR(C36)-1998)*12</f>
        <v>1</v>
      </c>
      <c r="C36" s="101" t="n">
        <v>35814</v>
      </c>
      <c r="D36" s="102" t="n">
        <v>22.25</v>
      </c>
      <c r="E36" s="98" t="n">
        <f aca="false">LN(D36/D35)</f>
        <v>0.0112995552539335</v>
      </c>
      <c r="F36" s="106" t="n">
        <f aca="false">STDEV(E27:E36)*SQRT(trade_day)</f>
        <v>1.91560459525232</v>
      </c>
      <c r="H36" s="103" t="n">
        <f aca="false">IF(H$1="P",MAX(0,H$2-$D36),IF(H$1="C",MAX(0,$D36-H$2)))</f>
        <v>0</v>
      </c>
      <c r="I36" s="103" t="n">
        <f aca="false">IF(I$1="P",MAX(0,I$2-$D36),IF(I$1="C",MAX(0,$D36-I$2)))</f>
        <v>2.75</v>
      </c>
      <c r="J36" s="103" t="n">
        <f aca="false">IF(J$1="P",MAX(0,J$2-$D36),IF(J$1="C",MAX(0,$D36-J$2)))</f>
        <v>7.75</v>
      </c>
      <c r="K36" s="103" t="n">
        <f aca="false">IF(K$1="P",MAX(0,K$2-$D36),IF(K$1="C",MAX(0,$D36-K$2)))</f>
        <v>12.75</v>
      </c>
      <c r="L36" s="103" t="n">
        <f aca="false">IF(L$1="P",MAX(0,L$2-$D36),IF(L$1="C",MAX(0,$D36-L$2)))</f>
        <v>17.75</v>
      </c>
      <c r="M36" s="103" t="n">
        <f aca="false">IF(M$1="P",MAX(0,M$2-$D36),IF(M$1="C",MAX(0,$D36-M$2)))</f>
        <v>27.75</v>
      </c>
      <c r="N36" s="103" t="n">
        <f aca="false">IF(N$1="P",MAX(0,N$2-$D36),IF(N$1="C",MAX(0,$D36-N$2)))</f>
        <v>2.25</v>
      </c>
      <c r="O36" s="103" t="n">
        <f aca="false">IF(O$1="P",MAX(0,O$2-$D36),IF(O$1="C",MAX(0,$D36-O$2)))</f>
        <v>0</v>
      </c>
      <c r="P36" s="103" t="n">
        <f aca="false">IF(P$1="P",MAX(0,P$2-$D36),IF(P$1="C",MAX(0,$D36-P$2)))</f>
        <v>0</v>
      </c>
      <c r="Q36" s="103" t="n">
        <f aca="false">IF(Q$1="P",MAX(0,Q$2-$D36),IF(Q$1="C",MAX(0,$D36-Q$2)))</f>
        <v>0</v>
      </c>
      <c r="R36" s="103" t="n">
        <f aca="false">IF(R$1="P",MAX(0,R$2-$D36),IF(R$1="C",MAX(0,$D36-R$2)))</f>
        <v>0</v>
      </c>
      <c r="S36" s="103" t="n">
        <f aca="false">IF(S$1="P",MAX(0,S$2-$D36),IF(S$1="C",MAX(0,$D36-S$2)))</f>
        <v>0</v>
      </c>
      <c r="T36" s="103" t="n">
        <f aca="false">IF(T$1="P",MAX(0,T$2-$D36),IF(T$1="C",MAX(0,$D36-T$2)))</f>
        <v>0</v>
      </c>
      <c r="U36" s="104" t="n">
        <f aca="false">B36</f>
        <v>1</v>
      </c>
      <c r="V36" s="105" t="n">
        <f aca="false">VLOOKUP($C36,Gas!$B$3:$E$2506,2)</f>
        <v>2.11</v>
      </c>
      <c r="W36" s="46" t="n">
        <f aca="false">D36/V36</f>
        <v>10.5450236966825</v>
      </c>
    </row>
    <row r="37" customFormat="false" ht="12.75" hidden="false" customHeight="false" outlineLevel="0" collapsed="false">
      <c r="A37" s="0" t="n">
        <f aca="false">YEAR(C37)</f>
        <v>1998</v>
      </c>
      <c r="B37" s="95" t="n">
        <f aca="false">MONTH(C37)+(YEAR(C37)-1998)*12</f>
        <v>1</v>
      </c>
      <c r="C37" s="101" t="n">
        <v>35815</v>
      </c>
      <c r="D37" s="102" t="n">
        <v>22.25</v>
      </c>
      <c r="E37" s="98" t="n">
        <f aca="false">LN(D37/D36)</f>
        <v>0</v>
      </c>
      <c r="F37" s="106" t="n">
        <f aca="false">STDEV(E28:E37)*SQRT(trade_day)</f>
        <v>1.74720109433229</v>
      </c>
      <c r="H37" s="103" t="n">
        <f aca="false">IF(H$1="P",MAX(0,H$2-$D37),IF(H$1="C",MAX(0,$D37-H$2)))</f>
        <v>0</v>
      </c>
      <c r="I37" s="103" t="n">
        <f aca="false">IF(I$1="P",MAX(0,I$2-$D37),IF(I$1="C",MAX(0,$D37-I$2)))</f>
        <v>2.75</v>
      </c>
      <c r="J37" s="103" t="n">
        <f aca="false">IF(J$1="P",MAX(0,J$2-$D37),IF(J$1="C",MAX(0,$D37-J$2)))</f>
        <v>7.75</v>
      </c>
      <c r="K37" s="103" t="n">
        <f aca="false">IF(K$1="P",MAX(0,K$2-$D37),IF(K$1="C",MAX(0,$D37-K$2)))</f>
        <v>12.75</v>
      </c>
      <c r="L37" s="103" t="n">
        <f aca="false">IF(L$1="P",MAX(0,L$2-$D37),IF(L$1="C",MAX(0,$D37-L$2)))</f>
        <v>17.75</v>
      </c>
      <c r="M37" s="103" t="n">
        <f aca="false">IF(M$1="P",MAX(0,M$2-$D37),IF(M$1="C",MAX(0,$D37-M$2)))</f>
        <v>27.75</v>
      </c>
      <c r="N37" s="103" t="n">
        <f aca="false">IF(N$1="P",MAX(0,N$2-$D37),IF(N$1="C",MAX(0,$D37-N$2)))</f>
        <v>2.25</v>
      </c>
      <c r="O37" s="103" t="n">
        <f aca="false">IF(O$1="P",MAX(0,O$2-$D37),IF(O$1="C",MAX(0,$D37-O$2)))</f>
        <v>0</v>
      </c>
      <c r="P37" s="103" t="n">
        <f aca="false">IF(P$1="P",MAX(0,P$2-$D37),IF(P$1="C",MAX(0,$D37-P$2)))</f>
        <v>0</v>
      </c>
      <c r="Q37" s="103" t="n">
        <f aca="false">IF(Q$1="P",MAX(0,Q$2-$D37),IF(Q$1="C",MAX(0,$D37-Q$2)))</f>
        <v>0</v>
      </c>
      <c r="R37" s="103" t="n">
        <f aca="false">IF(R$1="P",MAX(0,R$2-$D37),IF(R$1="C",MAX(0,$D37-R$2)))</f>
        <v>0</v>
      </c>
      <c r="S37" s="103" t="n">
        <f aca="false">IF(S$1="P",MAX(0,S$2-$D37),IF(S$1="C",MAX(0,$D37-S$2)))</f>
        <v>0</v>
      </c>
      <c r="T37" s="103" t="n">
        <f aca="false">IF(T$1="P",MAX(0,T$2-$D37),IF(T$1="C",MAX(0,$D37-T$2)))</f>
        <v>0</v>
      </c>
      <c r="U37" s="104" t="n">
        <f aca="false">B37</f>
        <v>1</v>
      </c>
      <c r="V37" s="105" t="n">
        <f aca="false">VLOOKUP($C37,Gas!$B$3:$E$2506,2)</f>
        <v>2.135</v>
      </c>
      <c r="W37" s="46" t="n">
        <f aca="false">D37/V37</f>
        <v>10.4215456674473</v>
      </c>
    </row>
    <row r="38" customFormat="false" ht="12.75" hidden="false" customHeight="false" outlineLevel="0" collapsed="false">
      <c r="A38" s="0" t="n">
        <f aca="false">YEAR(C38)</f>
        <v>1998</v>
      </c>
      <c r="B38" s="95" t="n">
        <f aca="false">MONTH(C38)+(YEAR(C38)-1998)*12</f>
        <v>1</v>
      </c>
      <c r="C38" s="101" t="n">
        <v>35816</v>
      </c>
      <c r="D38" s="116" t="n">
        <f aca="false">D37</f>
        <v>22.25</v>
      </c>
      <c r="E38" s="98" t="n">
        <f aca="false">LN(D38/D37)</f>
        <v>0</v>
      </c>
      <c r="F38" s="106" t="n">
        <f aca="false">STDEV(E29:E38)*SQRT(trade_day)</f>
        <v>1.74720109433229</v>
      </c>
      <c r="H38" s="103" t="n">
        <f aca="false">IF(H$1="P",MAX(0,H$2-$D38),IF(H$1="C",MAX(0,$D38-H$2)))</f>
        <v>0</v>
      </c>
      <c r="I38" s="103" t="n">
        <f aca="false">IF(I$1="P",MAX(0,I$2-$D38),IF(I$1="C",MAX(0,$D38-I$2)))</f>
        <v>2.75</v>
      </c>
      <c r="J38" s="103" t="n">
        <f aca="false">IF(J$1="P",MAX(0,J$2-$D38),IF(J$1="C",MAX(0,$D38-J$2)))</f>
        <v>7.75</v>
      </c>
      <c r="K38" s="103" t="n">
        <f aca="false">IF(K$1="P",MAX(0,K$2-$D38),IF(K$1="C",MAX(0,$D38-K$2)))</f>
        <v>12.75</v>
      </c>
      <c r="L38" s="103" t="n">
        <f aca="false">IF(L$1="P",MAX(0,L$2-$D38),IF(L$1="C",MAX(0,$D38-L$2)))</f>
        <v>17.75</v>
      </c>
      <c r="M38" s="103" t="n">
        <f aca="false">IF(M$1="P",MAX(0,M$2-$D38),IF(M$1="C",MAX(0,$D38-M$2)))</f>
        <v>27.75</v>
      </c>
      <c r="N38" s="103" t="n">
        <f aca="false">IF(N$1="P",MAX(0,N$2-$D38),IF(N$1="C",MAX(0,$D38-N$2)))</f>
        <v>2.25</v>
      </c>
      <c r="O38" s="103" t="n">
        <f aca="false">IF(O$1="P",MAX(0,O$2-$D38),IF(O$1="C",MAX(0,$D38-O$2)))</f>
        <v>0</v>
      </c>
      <c r="P38" s="103" t="n">
        <f aca="false">IF(P$1="P",MAX(0,P$2-$D38),IF(P$1="C",MAX(0,$D38-P$2)))</f>
        <v>0</v>
      </c>
      <c r="Q38" s="103" t="n">
        <f aca="false">IF(Q$1="P",MAX(0,Q$2-$D38),IF(Q$1="C",MAX(0,$D38-Q$2)))</f>
        <v>0</v>
      </c>
      <c r="R38" s="103" t="n">
        <f aca="false">IF(R$1="P",MAX(0,R$2-$D38),IF(R$1="C",MAX(0,$D38-R$2)))</f>
        <v>0</v>
      </c>
      <c r="S38" s="103" t="n">
        <f aca="false">IF(S$1="P",MAX(0,S$2-$D38),IF(S$1="C",MAX(0,$D38-S$2)))</f>
        <v>0</v>
      </c>
      <c r="T38" s="103" t="n">
        <f aca="false">IF(T$1="P",MAX(0,T$2-$D38),IF(T$1="C",MAX(0,$D38-T$2)))</f>
        <v>0</v>
      </c>
      <c r="U38" s="104" t="n">
        <f aca="false">B38</f>
        <v>1</v>
      </c>
      <c r="V38" s="105" t="n">
        <f aca="false">VLOOKUP($C38,Gas!$B$3:$E$2506,2)</f>
        <v>2.115</v>
      </c>
      <c r="W38" s="46" t="n">
        <f aca="false">D38/V38</f>
        <v>10.5200945626478</v>
      </c>
    </row>
    <row r="39" customFormat="false" ht="12.75" hidden="false" customHeight="false" outlineLevel="0" collapsed="false">
      <c r="A39" s="0" t="n">
        <f aca="false">YEAR(C39)</f>
        <v>1998</v>
      </c>
      <c r="B39" s="95" t="n">
        <f aca="false">MONTH(C39)+(YEAR(C39)-1998)*12</f>
        <v>1</v>
      </c>
      <c r="C39" s="101" t="n">
        <v>35817</v>
      </c>
      <c r="D39" s="116" t="n">
        <f aca="false">D38</f>
        <v>22.25</v>
      </c>
      <c r="E39" s="98" t="n">
        <f aca="false">LN(D39/D38)</f>
        <v>0</v>
      </c>
      <c r="F39" s="106" t="n">
        <f aca="false">STDEV(E30:E39)*SQRT(trade_day)</f>
        <v>1.67280647246911</v>
      </c>
      <c r="H39" s="103" t="n">
        <f aca="false">IF(H$1="P",MAX(0,H$2-$D39),IF(H$1="C",MAX(0,$D39-H$2)))</f>
        <v>0</v>
      </c>
      <c r="I39" s="103" t="n">
        <f aca="false">IF(I$1="P",MAX(0,I$2-$D39),IF(I$1="C",MAX(0,$D39-I$2)))</f>
        <v>2.75</v>
      </c>
      <c r="J39" s="103" t="n">
        <f aca="false">IF(J$1="P",MAX(0,J$2-$D39),IF(J$1="C",MAX(0,$D39-J$2)))</f>
        <v>7.75</v>
      </c>
      <c r="K39" s="103" t="n">
        <f aca="false">IF(K$1="P",MAX(0,K$2-$D39),IF(K$1="C",MAX(0,$D39-K$2)))</f>
        <v>12.75</v>
      </c>
      <c r="L39" s="103" t="n">
        <f aca="false">IF(L$1="P",MAX(0,L$2-$D39),IF(L$1="C",MAX(0,$D39-L$2)))</f>
        <v>17.75</v>
      </c>
      <c r="M39" s="103" t="n">
        <f aca="false">IF(M$1="P",MAX(0,M$2-$D39),IF(M$1="C",MAX(0,$D39-M$2)))</f>
        <v>27.75</v>
      </c>
      <c r="N39" s="103" t="n">
        <f aca="false">IF(N$1="P",MAX(0,N$2-$D39),IF(N$1="C",MAX(0,$D39-N$2)))</f>
        <v>2.25</v>
      </c>
      <c r="O39" s="103" t="n">
        <f aca="false">IF(O$1="P",MAX(0,O$2-$D39),IF(O$1="C",MAX(0,$D39-O$2)))</f>
        <v>0</v>
      </c>
      <c r="P39" s="103" t="n">
        <f aca="false">IF(P$1="P",MAX(0,P$2-$D39),IF(P$1="C",MAX(0,$D39-P$2)))</f>
        <v>0</v>
      </c>
      <c r="Q39" s="103" t="n">
        <f aca="false">IF(Q$1="P",MAX(0,Q$2-$D39),IF(Q$1="C",MAX(0,$D39-Q$2)))</f>
        <v>0</v>
      </c>
      <c r="R39" s="103" t="n">
        <f aca="false">IF(R$1="P",MAX(0,R$2-$D39),IF(R$1="C",MAX(0,$D39-R$2)))</f>
        <v>0</v>
      </c>
      <c r="S39" s="103" t="n">
        <f aca="false">IF(S$1="P",MAX(0,S$2-$D39),IF(S$1="C",MAX(0,$D39-S$2)))</f>
        <v>0</v>
      </c>
      <c r="T39" s="103" t="n">
        <f aca="false">IF(T$1="P",MAX(0,T$2-$D39),IF(T$1="C",MAX(0,$D39-T$2)))</f>
        <v>0</v>
      </c>
      <c r="U39" s="104" t="n">
        <f aca="false">B39</f>
        <v>1</v>
      </c>
      <c r="V39" s="105" t="n">
        <f aca="false">VLOOKUP($C39,Gas!$B$3:$E$2506,2)</f>
        <v>2.075</v>
      </c>
      <c r="W39" s="46" t="n">
        <f aca="false">D39/V39</f>
        <v>10.7228915662651</v>
      </c>
    </row>
    <row r="40" customFormat="false" ht="12.75" hidden="false" customHeight="false" outlineLevel="0" collapsed="false">
      <c r="A40" s="0" t="n">
        <f aca="false">YEAR(C40)</f>
        <v>1998</v>
      </c>
      <c r="B40" s="95" t="n">
        <f aca="false">MONTH(C40)+(YEAR(C40)-1998)*12</f>
        <v>1</v>
      </c>
      <c r="C40" s="101" t="n">
        <v>35818</v>
      </c>
      <c r="D40" s="116" t="n">
        <f aca="false">D39</f>
        <v>22.25</v>
      </c>
      <c r="E40" s="98" t="n">
        <f aca="false">LN(D40/D39)</f>
        <v>0</v>
      </c>
      <c r="F40" s="106" t="n">
        <f aca="false">STDEV(E31:E40)*SQRT(trade_day)</f>
        <v>1.67559204392913</v>
      </c>
      <c r="H40" s="103" t="n">
        <f aca="false">IF(H$1="P",MAX(0,H$2-$D40),IF(H$1="C",MAX(0,$D40-H$2)))</f>
        <v>0</v>
      </c>
      <c r="I40" s="103" t="n">
        <f aca="false">IF(I$1="P",MAX(0,I$2-$D40),IF(I$1="C",MAX(0,$D40-I$2)))</f>
        <v>2.75</v>
      </c>
      <c r="J40" s="103" t="n">
        <f aca="false">IF(J$1="P",MAX(0,J$2-$D40),IF(J$1="C",MAX(0,$D40-J$2)))</f>
        <v>7.75</v>
      </c>
      <c r="K40" s="103" t="n">
        <f aca="false">IF(K$1="P",MAX(0,K$2-$D40),IF(K$1="C",MAX(0,$D40-K$2)))</f>
        <v>12.75</v>
      </c>
      <c r="L40" s="103" t="n">
        <f aca="false">IF(L$1="P",MAX(0,L$2-$D40),IF(L$1="C",MAX(0,$D40-L$2)))</f>
        <v>17.75</v>
      </c>
      <c r="M40" s="103" t="n">
        <f aca="false">IF(M$1="P",MAX(0,M$2-$D40),IF(M$1="C",MAX(0,$D40-M$2)))</f>
        <v>27.75</v>
      </c>
      <c r="N40" s="103" t="n">
        <f aca="false">IF(N$1="P",MAX(0,N$2-$D40),IF(N$1="C",MAX(0,$D40-N$2)))</f>
        <v>2.25</v>
      </c>
      <c r="O40" s="103" t="n">
        <f aca="false">IF(O$1="P",MAX(0,O$2-$D40),IF(O$1="C",MAX(0,$D40-O$2)))</f>
        <v>0</v>
      </c>
      <c r="P40" s="103" t="n">
        <f aca="false">IF(P$1="P",MAX(0,P$2-$D40),IF(P$1="C",MAX(0,$D40-P$2)))</f>
        <v>0</v>
      </c>
      <c r="Q40" s="103" t="n">
        <f aca="false">IF(Q$1="P",MAX(0,Q$2-$D40),IF(Q$1="C",MAX(0,$D40-Q$2)))</f>
        <v>0</v>
      </c>
      <c r="R40" s="103" t="n">
        <f aca="false">IF(R$1="P",MAX(0,R$2-$D40),IF(R$1="C",MAX(0,$D40-R$2)))</f>
        <v>0</v>
      </c>
      <c r="S40" s="103" t="n">
        <f aca="false">IF(S$1="P",MAX(0,S$2-$D40),IF(S$1="C",MAX(0,$D40-S$2)))</f>
        <v>0</v>
      </c>
      <c r="T40" s="103" t="n">
        <f aca="false">IF(T$1="P",MAX(0,T$2-$D40),IF(T$1="C",MAX(0,$D40-T$2)))</f>
        <v>0</v>
      </c>
      <c r="U40" s="104" t="n">
        <f aca="false">B40</f>
        <v>1</v>
      </c>
      <c r="V40" s="105" t="n">
        <f aca="false">VLOOKUP($C40,Gas!$B$3:$E$2506,2)</f>
        <v>2.09</v>
      </c>
      <c r="W40" s="46" t="n">
        <f aca="false">D40/V40</f>
        <v>10.6459330143541</v>
      </c>
    </row>
    <row r="41" customFormat="false" ht="12.75" hidden="false" customHeight="false" outlineLevel="0" collapsed="false">
      <c r="A41" s="0" t="n">
        <f aca="false">YEAR(C41)</f>
        <v>1998</v>
      </c>
      <c r="B41" s="95" t="n">
        <f aca="false">MONTH(C41)+(YEAR(C41)-1998)*12</f>
        <v>1</v>
      </c>
      <c r="C41" s="101" t="n">
        <v>35821</v>
      </c>
      <c r="D41" s="116" t="n">
        <f aca="false">D40</f>
        <v>22.25</v>
      </c>
      <c r="E41" s="98" t="n">
        <f aca="false">LN(D41/D40)</f>
        <v>0</v>
      </c>
      <c r="F41" s="106" t="n">
        <f aca="false">STDEV(E32:E41)*SQRT(trade_day)</f>
        <v>0.41248798660301</v>
      </c>
      <c r="H41" s="103" t="n">
        <f aca="false">IF(H$1="P",MAX(0,H$2-$D41),IF(H$1="C",MAX(0,$D41-H$2)))</f>
        <v>0</v>
      </c>
      <c r="I41" s="103" t="n">
        <f aca="false">IF(I$1="P",MAX(0,I$2-$D41),IF(I$1="C",MAX(0,$D41-I$2)))</f>
        <v>2.75</v>
      </c>
      <c r="J41" s="103" t="n">
        <f aca="false">IF(J$1="P",MAX(0,J$2-$D41),IF(J$1="C",MAX(0,$D41-J$2)))</f>
        <v>7.75</v>
      </c>
      <c r="K41" s="103" t="n">
        <f aca="false">IF(K$1="P",MAX(0,K$2-$D41),IF(K$1="C",MAX(0,$D41-K$2)))</f>
        <v>12.75</v>
      </c>
      <c r="L41" s="103" t="n">
        <f aca="false">IF(L$1="P",MAX(0,L$2-$D41),IF(L$1="C",MAX(0,$D41-L$2)))</f>
        <v>17.75</v>
      </c>
      <c r="M41" s="103" t="n">
        <f aca="false">IF(M$1="P",MAX(0,M$2-$D41),IF(M$1="C",MAX(0,$D41-M$2)))</f>
        <v>27.75</v>
      </c>
      <c r="N41" s="103" t="n">
        <f aca="false">IF(N$1="P",MAX(0,N$2-$D41),IF(N$1="C",MAX(0,$D41-N$2)))</f>
        <v>2.25</v>
      </c>
      <c r="O41" s="103" t="n">
        <f aca="false">IF(O$1="P",MAX(0,O$2-$D41),IF(O$1="C",MAX(0,$D41-O$2)))</f>
        <v>0</v>
      </c>
      <c r="P41" s="103" t="n">
        <f aca="false">IF(P$1="P",MAX(0,P$2-$D41),IF(P$1="C",MAX(0,$D41-P$2)))</f>
        <v>0</v>
      </c>
      <c r="Q41" s="103" t="n">
        <f aca="false">IF(Q$1="P",MAX(0,Q$2-$D41),IF(Q$1="C",MAX(0,$D41-Q$2)))</f>
        <v>0</v>
      </c>
      <c r="R41" s="103" t="n">
        <f aca="false">IF(R$1="P",MAX(0,R$2-$D41),IF(R$1="C",MAX(0,$D41-R$2)))</f>
        <v>0</v>
      </c>
      <c r="S41" s="103" t="n">
        <f aca="false">IF(S$1="P",MAX(0,S$2-$D41),IF(S$1="C",MAX(0,$D41-S$2)))</f>
        <v>0</v>
      </c>
      <c r="T41" s="103" t="n">
        <f aca="false">IF(T$1="P",MAX(0,T$2-$D41),IF(T$1="C",MAX(0,$D41-T$2)))</f>
        <v>0</v>
      </c>
      <c r="U41" s="104" t="n">
        <f aca="false">B41</f>
        <v>1</v>
      </c>
      <c r="V41" s="105" t="n">
        <f aca="false">VLOOKUP($C41,Gas!$B$3:$E$2506,2)</f>
        <v>2.125</v>
      </c>
      <c r="W41" s="46" t="n">
        <f aca="false">D41/V41</f>
        <v>10.4705882352941</v>
      </c>
    </row>
    <row r="42" customFormat="false" ht="12.75" hidden="false" customHeight="false" outlineLevel="0" collapsed="false">
      <c r="A42" s="0" t="n">
        <f aca="false">YEAR(C42)</f>
        <v>1998</v>
      </c>
      <c r="B42" s="95" t="n">
        <f aca="false">MONTH(C42)+(YEAR(C42)-1998)*12</f>
        <v>1</v>
      </c>
      <c r="C42" s="101" t="n">
        <v>35822</v>
      </c>
      <c r="D42" s="116" t="n">
        <f aca="false">D41</f>
        <v>22.25</v>
      </c>
      <c r="E42" s="98" t="n">
        <f aca="false">LN(D42/D41)</f>
        <v>0</v>
      </c>
      <c r="F42" s="106" t="n">
        <f aca="false">STDEV(E33:E42)*SQRT(trade_day)</f>
        <v>0.250964904666898</v>
      </c>
      <c r="H42" s="103" t="n">
        <f aca="false">IF(H$1="P",MAX(0,H$2-$D42),IF(H$1="C",MAX(0,$D42-H$2)))</f>
        <v>0</v>
      </c>
      <c r="I42" s="103" t="n">
        <f aca="false">IF(I$1="P",MAX(0,I$2-$D42),IF(I$1="C",MAX(0,$D42-I$2)))</f>
        <v>2.75</v>
      </c>
      <c r="J42" s="103" t="n">
        <f aca="false">IF(J$1="P",MAX(0,J$2-$D42),IF(J$1="C",MAX(0,$D42-J$2)))</f>
        <v>7.75</v>
      </c>
      <c r="K42" s="103" t="n">
        <f aca="false">IF(K$1="P",MAX(0,K$2-$D42),IF(K$1="C",MAX(0,$D42-K$2)))</f>
        <v>12.75</v>
      </c>
      <c r="L42" s="103" t="n">
        <f aca="false">IF(L$1="P",MAX(0,L$2-$D42),IF(L$1="C",MAX(0,$D42-L$2)))</f>
        <v>17.75</v>
      </c>
      <c r="M42" s="103" t="n">
        <f aca="false">IF(M$1="P",MAX(0,M$2-$D42),IF(M$1="C",MAX(0,$D42-M$2)))</f>
        <v>27.75</v>
      </c>
      <c r="N42" s="103" t="n">
        <f aca="false">IF(N$1="P",MAX(0,N$2-$D42),IF(N$1="C",MAX(0,$D42-N$2)))</f>
        <v>2.25</v>
      </c>
      <c r="O42" s="103" t="n">
        <f aca="false">IF(O$1="P",MAX(0,O$2-$D42),IF(O$1="C",MAX(0,$D42-O$2)))</f>
        <v>0</v>
      </c>
      <c r="P42" s="103" t="n">
        <f aca="false">IF(P$1="P",MAX(0,P$2-$D42),IF(P$1="C",MAX(0,$D42-P$2)))</f>
        <v>0</v>
      </c>
      <c r="Q42" s="103" t="n">
        <f aca="false">IF(Q$1="P",MAX(0,Q$2-$D42),IF(Q$1="C",MAX(0,$D42-Q$2)))</f>
        <v>0</v>
      </c>
      <c r="R42" s="103" t="n">
        <f aca="false">IF(R$1="P",MAX(0,R$2-$D42),IF(R$1="C",MAX(0,$D42-R$2)))</f>
        <v>0</v>
      </c>
      <c r="S42" s="103" t="n">
        <f aca="false">IF(S$1="P",MAX(0,S$2-$D42),IF(S$1="C",MAX(0,$D42-S$2)))</f>
        <v>0</v>
      </c>
      <c r="T42" s="103" t="n">
        <f aca="false">IF(T$1="P",MAX(0,T$2-$D42),IF(T$1="C",MAX(0,$D42-T$2)))</f>
        <v>0</v>
      </c>
      <c r="U42" s="104" t="n">
        <f aca="false">B42</f>
        <v>1</v>
      </c>
      <c r="V42" s="105" t="n">
        <f aca="false">VLOOKUP($C42,Gas!$B$3:$E$2506,2)</f>
        <v>2.08</v>
      </c>
      <c r="W42" s="46" t="n">
        <f aca="false">D42/V42</f>
        <v>10.6971153846154</v>
      </c>
    </row>
    <row r="43" customFormat="false" ht="12.75" hidden="false" customHeight="false" outlineLevel="0" collapsed="false">
      <c r="A43" s="0" t="n">
        <f aca="false">YEAR(C43)</f>
        <v>1998</v>
      </c>
      <c r="B43" s="95" t="n">
        <f aca="false">MONTH(C43)+(YEAR(C43)-1998)*12</f>
        <v>1</v>
      </c>
      <c r="C43" s="101" t="n">
        <v>35823</v>
      </c>
      <c r="D43" s="116" t="n">
        <f aca="false">D42</f>
        <v>22.25</v>
      </c>
      <c r="E43" s="98" t="n">
        <f aca="false">LN(D43/D42)</f>
        <v>0</v>
      </c>
      <c r="F43" s="106" t="n">
        <f aca="false">STDEV(E34:E43)*SQRT(trade_day)</f>
        <v>0.235332640437613</v>
      </c>
      <c r="H43" s="103" t="n">
        <f aca="false">IF(H$1="P",MAX(0,H$2-$D43),IF(H$1="C",MAX(0,$D43-H$2)))</f>
        <v>0</v>
      </c>
      <c r="I43" s="103" t="n">
        <f aca="false">IF(I$1="P",MAX(0,I$2-$D43),IF(I$1="C",MAX(0,$D43-I$2)))</f>
        <v>2.75</v>
      </c>
      <c r="J43" s="103" t="n">
        <f aca="false">IF(J$1="P",MAX(0,J$2-$D43),IF(J$1="C",MAX(0,$D43-J$2)))</f>
        <v>7.75</v>
      </c>
      <c r="K43" s="103" t="n">
        <f aca="false">IF(K$1="P",MAX(0,K$2-$D43),IF(K$1="C",MAX(0,$D43-K$2)))</f>
        <v>12.75</v>
      </c>
      <c r="L43" s="103" t="n">
        <f aca="false">IF(L$1="P",MAX(0,L$2-$D43),IF(L$1="C",MAX(0,$D43-L$2)))</f>
        <v>17.75</v>
      </c>
      <c r="M43" s="103" t="n">
        <f aca="false">IF(M$1="P",MAX(0,M$2-$D43),IF(M$1="C",MAX(0,$D43-M$2)))</f>
        <v>27.75</v>
      </c>
      <c r="N43" s="103" t="n">
        <f aca="false">IF(N$1="P",MAX(0,N$2-$D43),IF(N$1="C",MAX(0,$D43-N$2)))</f>
        <v>2.25</v>
      </c>
      <c r="O43" s="103" t="n">
        <f aca="false">IF(O$1="P",MAX(0,O$2-$D43),IF(O$1="C",MAX(0,$D43-O$2)))</f>
        <v>0</v>
      </c>
      <c r="P43" s="103" t="n">
        <f aca="false">IF(P$1="P",MAX(0,P$2-$D43),IF(P$1="C",MAX(0,$D43-P$2)))</f>
        <v>0</v>
      </c>
      <c r="Q43" s="103" t="n">
        <f aca="false">IF(Q$1="P",MAX(0,Q$2-$D43),IF(Q$1="C",MAX(0,$D43-Q$2)))</f>
        <v>0</v>
      </c>
      <c r="R43" s="103" t="n">
        <f aca="false">IF(R$1="P",MAX(0,R$2-$D43),IF(R$1="C",MAX(0,$D43-R$2)))</f>
        <v>0</v>
      </c>
      <c r="S43" s="103" t="n">
        <f aca="false">IF(S$1="P",MAX(0,S$2-$D43),IF(S$1="C",MAX(0,$D43-S$2)))</f>
        <v>0</v>
      </c>
      <c r="T43" s="103" t="n">
        <f aca="false">IF(T$1="P",MAX(0,T$2-$D43),IF(T$1="C",MAX(0,$D43-T$2)))</f>
        <v>0</v>
      </c>
      <c r="U43" s="104" t="n">
        <f aca="false">B43</f>
        <v>1</v>
      </c>
      <c r="V43" s="105" t="n">
        <f aca="false">VLOOKUP($C43,Gas!$B$3:$E$2506,2)</f>
        <v>2.06</v>
      </c>
      <c r="W43" s="46" t="n">
        <f aca="false">D43/V43</f>
        <v>10.8009708737864</v>
      </c>
    </row>
    <row r="44" customFormat="false" ht="12.75" hidden="false" customHeight="false" outlineLevel="0" collapsed="false">
      <c r="A44" s="0" t="n">
        <f aca="false">YEAR(C44)</f>
        <v>1998</v>
      </c>
      <c r="B44" s="95" t="n">
        <f aca="false">MONTH(C44)+(YEAR(C44)-1998)*12</f>
        <v>1</v>
      </c>
      <c r="C44" s="101" t="n">
        <v>35824</v>
      </c>
      <c r="D44" s="116" t="n">
        <f aca="false">D43</f>
        <v>22.25</v>
      </c>
      <c r="E44" s="98" t="n">
        <f aca="false">LN(D44/D43)</f>
        <v>0</v>
      </c>
      <c r="F44" s="106" t="n">
        <f aca="false">STDEV(E35:E44)*SQRT(trade_day)</f>
        <v>0.0564977762696673</v>
      </c>
      <c r="H44" s="103" t="n">
        <f aca="false">IF(H$1="P",MAX(0,H$2-$D44),IF(H$1="C",MAX(0,$D44-H$2)))</f>
        <v>0</v>
      </c>
      <c r="I44" s="103" t="n">
        <f aca="false">IF(I$1="P",MAX(0,I$2-$D44),IF(I$1="C",MAX(0,$D44-I$2)))</f>
        <v>2.75</v>
      </c>
      <c r="J44" s="103" t="n">
        <f aca="false">IF(J$1="P",MAX(0,J$2-$D44),IF(J$1="C",MAX(0,$D44-J$2)))</f>
        <v>7.75</v>
      </c>
      <c r="K44" s="103" t="n">
        <f aca="false">IF(K$1="P",MAX(0,K$2-$D44),IF(K$1="C",MAX(0,$D44-K$2)))</f>
        <v>12.75</v>
      </c>
      <c r="L44" s="103" t="n">
        <f aca="false">IF(L$1="P",MAX(0,L$2-$D44),IF(L$1="C",MAX(0,$D44-L$2)))</f>
        <v>17.75</v>
      </c>
      <c r="M44" s="103" t="n">
        <f aca="false">IF(M$1="P",MAX(0,M$2-$D44),IF(M$1="C",MAX(0,$D44-M$2)))</f>
        <v>27.75</v>
      </c>
      <c r="N44" s="103" t="n">
        <f aca="false">IF(N$1="P",MAX(0,N$2-$D44),IF(N$1="C",MAX(0,$D44-N$2)))</f>
        <v>2.25</v>
      </c>
      <c r="O44" s="103" t="n">
        <f aca="false">IF(O$1="P",MAX(0,O$2-$D44),IF(O$1="C",MAX(0,$D44-O$2)))</f>
        <v>0</v>
      </c>
      <c r="P44" s="103" t="n">
        <f aca="false">IF(P$1="P",MAX(0,P$2-$D44),IF(P$1="C",MAX(0,$D44-P$2)))</f>
        <v>0</v>
      </c>
      <c r="Q44" s="103" t="n">
        <f aca="false">IF(Q$1="P",MAX(0,Q$2-$D44),IF(Q$1="C",MAX(0,$D44-Q$2)))</f>
        <v>0</v>
      </c>
      <c r="R44" s="103" t="n">
        <f aca="false">IF(R$1="P",MAX(0,R$2-$D44),IF(R$1="C",MAX(0,$D44-R$2)))</f>
        <v>0</v>
      </c>
      <c r="S44" s="103" t="n">
        <f aca="false">IF(S$1="P",MAX(0,S$2-$D44),IF(S$1="C",MAX(0,$D44-S$2)))</f>
        <v>0</v>
      </c>
      <c r="T44" s="103" t="n">
        <f aca="false">IF(T$1="P",MAX(0,T$2-$D44),IF(T$1="C",MAX(0,$D44-T$2)))</f>
        <v>0</v>
      </c>
      <c r="U44" s="104" t="n">
        <f aca="false">B44</f>
        <v>1</v>
      </c>
      <c r="V44" s="105" t="n">
        <f aca="false">VLOOKUP($C44,Gas!$B$3:$E$2506,2)</f>
        <v>2.095</v>
      </c>
      <c r="W44" s="46" t="n">
        <f aca="false">D44/V44</f>
        <v>10.6205250596659</v>
      </c>
    </row>
    <row r="45" customFormat="false" ht="12.75" hidden="false" customHeight="false" outlineLevel="0" collapsed="false">
      <c r="A45" s="0" t="n">
        <f aca="false">YEAR(C45)</f>
        <v>1998</v>
      </c>
      <c r="B45" s="95" t="n">
        <f aca="false">MONTH(C45)+(YEAR(C45)-1998)*12</f>
        <v>1</v>
      </c>
      <c r="C45" s="101" t="n">
        <v>35825</v>
      </c>
      <c r="D45" s="102" t="n">
        <v>21.5</v>
      </c>
      <c r="E45" s="98" t="n">
        <f aca="false">LN(D45/D44)</f>
        <v>-0.0342890734786321</v>
      </c>
      <c r="F45" s="106" t="n">
        <f aca="false">STDEV(E36:E45)*SQRT(trade_day)</f>
        <v>0.186381382753762</v>
      </c>
      <c r="H45" s="103" t="n">
        <f aca="false">IF(H$1="P",MAX(0,H$2-$D45),IF(H$1="C",MAX(0,$D45-H$2)))</f>
        <v>0</v>
      </c>
      <c r="I45" s="103" t="n">
        <f aca="false">IF(I$1="P",MAX(0,I$2-$D45),IF(I$1="C",MAX(0,$D45-I$2)))</f>
        <v>3.5</v>
      </c>
      <c r="J45" s="103" t="n">
        <f aca="false">IF(J$1="P",MAX(0,J$2-$D45),IF(J$1="C",MAX(0,$D45-J$2)))</f>
        <v>8.5</v>
      </c>
      <c r="K45" s="103" t="n">
        <f aca="false">IF(K$1="P",MAX(0,K$2-$D45),IF(K$1="C",MAX(0,$D45-K$2)))</f>
        <v>13.5</v>
      </c>
      <c r="L45" s="103" t="n">
        <f aca="false">IF(L$1="P",MAX(0,L$2-$D45),IF(L$1="C",MAX(0,$D45-L$2)))</f>
        <v>18.5</v>
      </c>
      <c r="M45" s="103" t="n">
        <f aca="false">IF(M$1="P",MAX(0,M$2-$D45),IF(M$1="C",MAX(0,$D45-M$2)))</f>
        <v>28.5</v>
      </c>
      <c r="N45" s="103" t="n">
        <f aca="false">IF(N$1="P",MAX(0,N$2-$D45),IF(N$1="C",MAX(0,$D45-N$2)))</f>
        <v>1.5</v>
      </c>
      <c r="O45" s="103" t="n">
        <f aca="false">IF(O$1="P",MAX(0,O$2-$D45),IF(O$1="C",MAX(0,$D45-O$2)))</f>
        <v>0</v>
      </c>
      <c r="P45" s="103" t="n">
        <f aca="false">IF(P$1="P",MAX(0,P$2-$D45),IF(P$1="C",MAX(0,$D45-P$2)))</f>
        <v>0</v>
      </c>
      <c r="Q45" s="103" t="n">
        <f aca="false">IF(Q$1="P",MAX(0,Q$2-$D45),IF(Q$1="C",MAX(0,$D45-Q$2)))</f>
        <v>0</v>
      </c>
      <c r="R45" s="103" t="n">
        <f aca="false">IF(R$1="P",MAX(0,R$2-$D45),IF(R$1="C",MAX(0,$D45-R$2)))</f>
        <v>0</v>
      </c>
      <c r="S45" s="103" t="n">
        <f aca="false">IF(S$1="P",MAX(0,S$2-$D45),IF(S$1="C",MAX(0,$D45-S$2)))</f>
        <v>0</v>
      </c>
      <c r="T45" s="103" t="n">
        <f aca="false">IF(T$1="P",MAX(0,T$2-$D45),IF(T$1="C",MAX(0,$D45-T$2)))</f>
        <v>0</v>
      </c>
      <c r="U45" s="104" t="n">
        <f aca="false">B45</f>
        <v>1</v>
      </c>
      <c r="V45" s="105" t="n">
        <f aca="false">VLOOKUP($C45,Gas!$B$3:$E$2506,2)</f>
        <v>2.11</v>
      </c>
      <c r="W45" s="46" t="n">
        <f aca="false">D45/V45</f>
        <v>10.1895734597156</v>
      </c>
    </row>
    <row r="46" customFormat="false" ht="12.75" hidden="false" customHeight="false" outlineLevel="0" collapsed="false">
      <c r="A46" s="0" t="n">
        <f aca="false">YEAR(C46)</f>
        <v>1998</v>
      </c>
      <c r="B46" s="95" t="n">
        <f aca="false">MONTH(C46)+(YEAR(C46)-1998)*12</f>
        <v>2</v>
      </c>
      <c r="C46" s="101" t="n">
        <v>35828</v>
      </c>
      <c r="D46" s="102" t="n">
        <v>20.5</v>
      </c>
      <c r="E46" s="98" t="n">
        <f aca="false">LN(D46/D45)</f>
        <v>-0.0476280489892546</v>
      </c>
      <c r="F46" s="106" t="n">
        <f aca="false">STDEV(E37:E46)*SQRT(trade_day)</f>
        <v>0.277545297364232</v>
      </c>
      <c r="H46" s="103" t="n">
        <f aca="false">IF(H$1="P",MAX(0,H$2-$D46),IF(H$1="C",MAX(0,$D46-H$2)))</f>
        <v>0</v>
      </c>
      <c r="I46" s="103" t="n">
        <f aca="false">IF(I$1="P",MAX(0,I$2-$D46),IF(I$1="C",MAX(0,$D46-I$2)))</f>
        <v>4.5</v>
      </c>
      <c r="J46" s="103" t="n">
        <f aca="false">IF(J$1="P",MAX(0,J$2-$D46),IF(J$1="C",MAX(0,$D46-J$2)))</f>
        <v>9.5</v>
      </c>
      <c r="K46" s="103" t="n">
        <f aca="false">IF(K$1="P",MAX(0,K$2-$D46),IF(K$1="C",MAX(0,$D46-K$2)))</f>
        <v>14.5</v>
      </c>
      <c r="L46" s="103" t="n">
        <f aca="false">IF(L$1="P",MAX(0,L$2-$D46),IF(L$1="C",MAX(0,$D46-L$2)))</f>
        <v>19.5</v>
      </c>
      <c r="M46" s="103" t="n">
        <f aca="false">IF(M$1="P",MAX(0,M$2-$D46),IF(M$1="C",MAX(0,$D46-M$2)))</f>
        <v>29.5</v>
      </c>
      <c r="N46" s="103" t="n">
        <f aca="false">IF(N$1="P",MAX(0,N$2-$D46),IF(N$1="C",MAX(0,$D46-N$2)))</f>
        <v>0.5</v>
      </c>
      <c r="O46" s="103" t="n">
        <f aca="false">IF(O$1="P",MAX(0,O$2-$D46),IF(O$1="C",MAX(0,$D46-O$2)))</f>
        <v>0</v>
      </c>
      <c r="P46" s="103" t="n">
        <f aca="false">IF(P$1="P",MAX(0,P$2-$D46),IF(P$1="C",MAX(0,$D46-P$2)))</f>
        <v>0</v>
      </c>
      <c r="Q46" s="103" t="n">
        <f aca="false">IF(Q$1="P",MAX(0,Q$2-$D46),IF(Q$1="C",MAX(0,$D46-Q$2)))</f>
        <v>0</v>
      </c>
      <c r="R46" s="103" t="n">
        <f aca="false">IF(R$1="P",MAX(0,R$2-$D46),IF(R$1="C",MAX(0,$D46-R$2)))</f>
        <v>0</v>
      </c>
      <c r="S46" s="103" t="n">
        <f aca="false">IF(S$1="P",MAX(0,S$2-$D46),IF(S$1="C",MAX(0,$D46-S$2)))</f>
        <v>0</v>
      </c>
      <c r="T46" s="103" t="n">
        <f aca="false">IF(T$1="P",MAX(0,T$2-$D46),IF(T$1="C",MAX(0,$D46-T$2)))</f>
        <v>0</v>
      </c>
      <c r="U46" s="104" t="n">
        <f aca="false">B46</f>
        <v>2</v>
      </c>
      <c r="V46" s="105" t="n">
        <f aca="false">VLOOKUP($C46,Gas!$B$3:$E$2506,2)</f>
        <v>2.105</v>
      </c>
      <c r="W46" s="46" t="n">
        <f aca="false">D46/V46</f>
        <v>9.73871733966746</v>
      </c>
    </row>
    <row r="47" customFormat="false" ht="12.75" hidden="false" customHeight="false" outlineLevel="0" collapsed="false">
      <c r="A47" s="0" t="n">
        <f aca="false">YEAR(C47)</f>
        <v>1998</v>
      </c>
      <c r="B47" s="95" t="n">
        <f aca="false">MONTH(C47)+(YEAR(C47)-1998)*12</f>
        <v>2</v>
      </c>
      <c r="C47" s="101" t="n">
        <v>35829</v>
      </c>
      <c r="D47" s="102" t="n">
        <v>20.75</v>
      </c>
      <c r="E47" s="98" t="n">
        <f aca="false">LN(D47/D46)</f>
        <v>0.0121213605323448</v>
      </c>
      <c r="F47" s="106" t="n">
        <f aca="false">STDEV(E38:E47)*SQRT(trade_day)</f>
        <v>0.293634038732487</v>
      </c>
      <c r="H47" s="103" t="n">
        <f aca="false">IF(H$1="P",MAX(0,H$2-$D47),IF(H$1="C",MAX(0,$D47-H$2)))</f>
        <v>0</v>
      </c>
      <c r="I47" s="103" t="n">
        <f aca="false">IF(I$1="P",MAX(0,I$2-$D47),IF(I$1="C",MAX(0,$D47-I$2)))</f>
        <v>4.25</v>
      </c>
      <c r="J47" s="103" t="n">
        <f aca="false">IF(J$1="P",MAX(0,J$2-$D47),IF(J$1="C",MAX(0,$D47-J$2)))</f>
        <v>9.25</v>
      </c>
      <c r="K47" s="103" t="n">
        <f aca="false">IF(K$1="P",MAX(0,K$2-$D47),IF(K$1="C",MAX(0,$D47-K$2)))</f>
        <v>14.25</v>
      </c>
      <c r="L47" s="103" t="n">
        <f aca="false">IF(L$1="P",MAX(0,L$2-$D47),IF(L$1="C",MAX(0,$D47-L$2)))</f>
        <v>19.25</v>
      </c>
      <c r="M47" s="103" t="n">
        <f aca="false">IF(M$1="P",MAX(0,M$2-$D47),IF(M$1="C",MAX(0,$D47-M$2)))</f>
        <v>29.25</v>
      </c>
      <c r="N47" s="103" t="n">
        <f aca="false">IF(N$1="P",MAX(0,N$2-$D47),IF(N$1="C",MAX(0,$D47-N$2)))</f>
        <v>0.75</v>
      </c>
      <c r="O47" s="103" t="n">
        <f aca="false">IF(O$1="P",MAX(0,O$2-$D47),IF(O$1="C",MAX(0,$D47-O$2)))</f>
        <v>0</v>
      </c>
      <c r="P47" s="103" t="n">
        <f aca="false">IF(P$1="P",MAX(0,P$2-$D47),IF(P$1="C",MAX(0,$D47-P$2)))</f>
        <v>0</v>
      </c>
      <c r="Q47" s="103" t="n">
        <f aca="false">IF(Q$1="P",MAX(0,Q$2-$D47),IF(Q$1="C",MAX(0,$D47-Q$2)))</f>
        <v>0</v>
      </c>
      <c r="R47" s="103" t="n">
        <f aca="false">IF(R$1="P",MAX(0,R$2-$D47),IF(R$1="C",MAX(0,$D47-R$2)))</f>
        <v>0</v>
      </c>
      <c r="S47" s="103" t="n">
        <f aca="false">IF(S$1="P",MAX(0,S$2-$D47),IF(S$1="C",MAX(0,$D47-S$2)))</f>
        <v>0</v>
      </c>
      <c r="T47" s="103" t="n">
        <f aca="false">IF(T$1="P",MAX(0,T$2-$D47),IF(T$1="C",MAX(0,$D47-T$2)))</f>
        <v>0</v>
      </c>
      <c r="U47" s="104" t="n">
        <f aca="false">B47</f>
        <v>2</v>
      </c>
      <c r="V47" s="105" t="n">
        <f aca="false">VLOOKUP($C47,Gas!$B$3:$E$2506,2)</f>
        <v>2.22</v>
      </c>
      <c r="W47" s="46" t="n">
        <f aca="false">D47/V47</f>
        <v>9.34684684684685</v>
      </c>
    </row>
    <row r="48" customFormat="false" ht="12.75" hidden="false" customHeight="false" outlineLevel="0" collapsed="false">
      <c r="A48" s="0" t="n">
        <f aca="false">YEAR(C48)</f>
        <v>1998</v>
      </c>
      <c r="B48" s="95" t="n">
        <f aca="false">MONTH(C48)+(YEAR(C48)-1998)*12</f>
        <v>2</v>
      </c>
      <c r="C48" s="101" t="n">
        <v>35830</v>
      </c>
      <c r="D48" s="102" t="n">
        <v>23.25</v>
      </c>
      <c r="E48" s="98" t="n">
        <f aca="false">LN(D48/D47)</f>
        <v>0.113758885356658</v>
      </c>
      <c r="F48" s="106" t="n">
        <f aca="false">STDEV(E39:E48)*SQRT(trade_day)</f>
        <v>0.673690238891489</v>
      </c>
      <c r="H48" s="103" t="n">
        <f aca="false">IF(H$1="P",MAX(0,H$2-$D48),IF(H$1="C",MAX(0,$D48-H$2)))</f>
        <v>0</v>
      </c>
      <c r="I48" s="103" t="n">
        <f aca="false">IF(I$1="P",MAX(0,I$2-$D48),IF(I$1="C",MAX(0,$D48-I$2)))</f>
        <v>1.75</v>
      </c>
      <c r="J48" s="103" t="n">
        <f aca="false">IF(J$1="P",MAX(0,J$2-$D48),IF(J$1="C",MAX(0,$D48-J$2)))</f>
        <v>6.75</v>
      </c>
      <c r="K48" s="103" t="n">
        <f aca="false">IF(K$1="P",MAX(0,K$2-$D48),IF(K$1="C",MAX(0,$D48-K$2)))</f>
        <v>11.75</v>
      </c>
      <c r="L48" s="103" t="n">
        <f aca="false">IF(L$1="P",MAX(0,L$2-$D48),IF(L$1="C",MAX(0,$D48-L$2)))</f>
        <v>16.75</v>
      </c>
      <c r="M48" s="103" t="n">
        <f aca="false">IF(M$1="P",MAX(0,M$2-$D48),IF(M$1="C",MAX(0,$D48-M$2)))</f>
        <v>26.75</v>
      </c>
      <c r="N48" s="103" t="n">
        <f aca="false">IF(N$1="P",MAX(0,N$2-$D48),IF(N$1="C",MAX(0,$D48-N$2)))</f>
        <v>3.25</v>
      </c>
      <c r="O48" s="103" t="n">
        <f aca="false">IF(O$1="P",MAX(0,O$2-$D48),IF(O$1="C",MAX(0,$D48-O$2)))</f>
        <v>0</v>
      </c>
      <c r="P48" s="103" t="n">
        <f aca="false">IF(P$1="P",MAX(0,P$2-$D48),IF(P$1="C",MAX(0,$D48-P$2)))</f>
        <v>0</v>
      </c>
      <c r="Q48" s="103" t="n">
        <f aca="false">IF(Q$1="P",MAX(0,Q$2-$D48),IF(Q$1="C",MAX(0,$D48-Q$2)))</f>
        <v>0</v>
      </c>
      <c r="R48" s="103" t="n">
        <f aca="false">IF(R$1="P",MAX(0,R$2-$D48),IF(R$1="C",MAX(0,$D48-R$2)))</f>
        <v>0</v>
      </c>
      <c r="S48" s="103" t="n">
        <f aca="false">IF(S$1="P",MAX(0,S$2-$D48),IF(S$1="C",MAX(0,$D48-S$2)))</f>
        <v>0</v>
      </c>
      <c r="T48" s="103" t="n">
        <f aca="false">IF(T$1="P",MAX(0,T$2-$D48),IF(T$1="C",MAX(0,$D48-T$2)))</f>
        <v>0</v>
      </c>
      <c r="U48" s="104" t="n">
        <f aca="false">B48</f>
        <v>2</v>
      </c>
      <c r="V48" s="105" t="n">
        <f aca="false">VLOOKUP($C48,Gas!$B$3:$E$2506,2)</f>
        <v>2.26</v>
      </c>
      <c r="W48" s="46" t="n">
        <f aca="false">D48/V48</f>
        <v>10.287610619469</v>
      </c>
    </row>
    <row r="49" customFormat="false" ht="12.75" hidden="false" customHeight="false" outlineLevel="0" collapsed="false">
      <c r="A49" s="0" t="n">
        <f aca="false">YEAR(C49)</f>
        <v>1998</v>
      </c>
      <c r="B49" s="95" t="n">
        <f aca="false">MONTH(C49)+(YEAR(C49)-1998)*12</f>
        <v>2</v>
      </c>
      <c r="C49" s="101" t="n">
        <v>35831</v>
      </c>
      <c r="D49" s="102" t="n">
        <v>23.25</v>
      </c>
      <c r="E49" s="98" t="n">
        <f aca="false">LN(D49/D48)</f>
        <v>0</v>
      </c>
      <c r="F49" s="106" t="n">
        <f aca="false">STDEV(E40:E49)*SQRT(trade_day)</f>
        <v>0.673690238891489</v>
      </c>
      <c r="H49" s="103" t="n">
        <f aca="false">IF(H$1="P",MAX(0,H$2-$D49),IF(H$1="C",MAX(0,$D49-H$2)))</f>
        <v>0</v>
      </c>
      <c r="I49" s="103" t="n">
        <f aca="false">IF(I$1="P",MAX(0,I$2-$D49),IF(I$1="C",MAX(0,$D49-I$2)))</f>
        <v>1.75</v>
      </c>
      <c r="J49" s="103" t="n">
        <f aca="false">IF(J$1="P",MAX(0,J$2-$D49),IF(J$1="C",MAX(0,$D49-J$2)))</f>
        <v>6.75</v>
      </c>
      <c r="K49" s="103" t="n">
        <f aca="false">IF(K$1="P",MAX(0,K$2-$D49),IF(K$1="C",MAX(0,$D49-K$2)))</f>
        <v>11.75</v>
      </c>
      <c r="L49" s="103" t="n">
        <f aca="false">IF(L$1="P",MAX(0,L$2-$D49),IF(L$1="C",MAX(0,$D49-L$2)))</f>
        <v>16.75</v>
      </c>
      <c r="M49" s="103" t="n">
        <f aca="false">IF(M$1="P",MAX(0,M$2-$D49),IF(M$1="C",MAX(0,$D49-M$2)))</f>
        <v>26.75</v>
      </c>
      <c r="N49" s="103" t="n">
        <f aca="false">IF(N$1="P",MAX(0,N$2-$D49),IF(N$1="C",MAX(0,$D49-N$2)))</f>
        <v>3.25</v>
      </c>
      <c r="O49" s="103" t="n">
        <f aca="false">IF(O$1="P",MAX(0,O$2-$D49),IF(O$1="C",MAX(0,$D49-O$2)))</f>
        <v>0</v>
      </c>
      <c r="P49" s="103" t="n">
        <f aca="false">IF(P$1="P",MAX(0,P$2-$D49),IF(P$1="C",MAX(0,$D49-P$2)))</f>
        <v>0</v>
      </c>
      <c r="Q49" s="103" t="n">
        <f aca="false">IF(Q$1="P",MAX(0,Q$2-$D49),IF(Q$1="C",MAX(0,$D49-Q$2)))</f>
        <v>0</v>
      </c>
      <c r="R49" s="103" t="n">
        <f aca="false">IF(R$1="P",MAX(0,R$2-$D49),IF(R$1="C",MAX(0,$D49-R$2)))</f>
        <v>0</v>
      </c>
      <c r="S49" s="103" t="n">
        <f aca="false">IF(S$1="P",MAX(0,S$2-$D49),IF(S$1="C",MAX(0,$D49-S$2)))</f>
        <v>0</v>
      </c>
      <c r="T49" s="103" t="n">
        <f aca="false">IF(T$1="P",MAX(0,T$2-$D49),IF(T$1="C",MAX(0,$D49-T$2)))</f>
        <v>0</v>
      </c>
      <c r="U49" s="104" t="n">
        <f aca="false">B49</f>
        <v>2</v>
      </c>
      <c r="V49" s="105" t="n">
        <f aca="false">VLOOKUP($C49,Gas!$B$3:$E$2506,2)</f>
        <v>2.215</v>
      </c>
      <c r="W49" s="46" t="n">
        <f aca="false">D49/V49</f>
        <v>10.4966139954853</v>
      </c>
    </row>
    <row r="50" customFormat="false" ht="12.75" hidden="false" customHeight="false" outlineLevel="0" collapsed="false">
      <c r="A50" s="0" t="n">
        <f aca="false">YEAR(C50)</f>
        <v>1998</v>
      </c>
      <c r="B50" s="95" t="n">
        <f aca="false">MONTH(C50)+(YEAR(C50)-1998)*12</f>
        <v>2</v>
      </c>
      <c r="C50" s="101" t="n">
        <v>35832</v>
      </c>
      <c r="D50" s="102" t="n">
        <v>22.5</v>
      </c>
      <c r="E50" s="98" t="n">
        <f aca="false">LN(D50/D49)</f>
        <v>-0.0327898228229908</v>
      </c>
      <c r="F50" s="106" t="n">
        <f aca="false">STDEV(E41:E50)*SQRT(trade_day)</f>
        <v>0.699104013987184</v>
      </c>
      <c r="H50" s="103" t="n">
        <f aca="false">IF(H$1="P",MAX(0,H$2-$D50),IF(H$1="C",MAX(0,$D50-H$2)))</f>
        <v>0</v>
      </c>
      <c r="I50" s="103" t="n">
        <f aca="false">IF(I$1="P",MAX(0,I$2-$D50),IF(I$1="C",MAX(0,$D50-I$2)))</f>
        <v>2.5</v>
      </c>
      <c r="J50" s="103" t="n">
        <f aca="false">IF(J$1="P",MAX(0,J$2-$D50),IF(J$1="C",MAX(0,$D50-J$2)))</f>
        <v>7.5</v>
      </c>
      <c r="K50" s="103" t="n">
        <f aca="false">IF(K$1="P",MAX(0,K$2-$D50),IF(K$1="C",MAX(0,$D50-K$2)))</f>
        <v>12.5</v>
      </c>
      <c r="L50" s="103" t="n">
        <f aca="false">IF(L$1="P",MAX(0,L$2-$D50),IF(L$1="C",MAX(0,$D50-L$2)))</f>
        <v>17.5</v>
      </c>
      <c r="M50" s="103" t="n">
        <f aca="false">IF(M$1="P",MAX(0,M$2-$D50),IF(M$1="C",MAX(0,$D50-M$2)))</f>
        <v>27.5</v>
      </c>
      <c r="N50" s="103" t="n">
        <f aca="false">IF(N$1="P",MAX(0,N$2-$D50),IF(N$1="C",MAX(0,$D50-N$2)))</f>
        <v>2.5</v>
      </c>
      <c r="O50" s="103" t="n">
        <f aca="false">IF(O$1="P",MAX(0,O$2-$D50),IF(O$1="C",MAX(0,$D50-O$2)))</f>
        <v>0</v>
      </c>
      <c r="P50" s="103" t="n">
        <f aca="false">IF(P$1="P",MAX(0,P$2-$D50),IF(P$1="C",MAX(0,$D50-P$2)))</f>
        <v>0</v>
      </c>
      <c r="Q50" s="103" t="n">
        <f aca="false">IF(Q$1="P",MAX(0,Q$2-$D50),IF(Q$1="C",MAX(0,$D50-Q$2)))</f>
        <v>0</v>
      </c>
      <c r="R50" s="103" t="n">
        <f aca="false">IF(R$1="P",MAX(0,R$2-$D50),IF(R$1="C",MAX(0,$D50-R$2)))</f>
        <v>0</v>
      </c>
      <c r="S50" s="103" t="n">
        <f aca="false">IF(S$1="P",MAX(0,S$2-$D50),IF(S$1="C",MAX(0,$D50-S$2)))</f>
        <v>0</v>
      </c>
      <c r="T50" s="103" t="n">
        <f aca="false">IF(T$1="P",MAX(0,T$2-$D50),IF(T$1="C",MAX(0,$D50-T$2)))</f>
        <v>0</v>
      </c>
      <c r="U50" s="104" t="n">
        <f aca="false">B50</f>
        <v>2</v>
      </c>
      <c r="V50" s="105" t="n">
        <f aca="false">VLOOKUP($C50,Gas!$B$3:$E$2506,2)</f>
        <v>2.305</v>
      </c>
      <c r="W50" s="46" t="n">
        <f aca="false">D50/V50</f>
        <v>9.76138828633406</v>
      </c>
    </row>
    <row r="51" customFormat="false" ht="12.75" hidden="false" customHeight="false" outlineLevel="0" collapsed="false">
      <c r="A51" s="0" t="n">
        <f aca="false">YEAR(C51)</f>
        <v>1998</v>
      </c>
      <c r="B51" s="95" t="n">
        <f aca="false">MONTH(C51)+(YEAR(C51)-1998)*12</f>
        <v>2</v>
      </c>
      <c r="C51" s="101" t="n">
        <v>35835</v>
      </c>
      <c r="D51" s="102" t="n">
        <v>21.9</v>
      </c>
      <c r="E51" s="98" t="n">
        <f aca="false">LN(D51/D50)</f>
        <v>-0.0270286723879194</v>
      </c>
      <c r="F51" s="106" t="n">
        <f aca="false">STDEV(E42:E51)*SQRT(trade_day)</f>
        <v>0.713223615387043</v>
      </c>
      <c r="H51" s="103" t="n">
        <f aca="false">IF(H$1="P",MAX(0,H$2-$D51),IF(H$1="C",MAX(0,$D51-H$2)))</f>
        <v>0</v>
      </c>
      <c r="I51" s="103" t="n">
        <f aca="false">IF(I$1="P",MAX(0,I$2-$D51),IF(I$1="C",MAX(0,$D51-I$2)))</f>
        <v>3.1</v>
      </c>
      <c r="J51" s="103" t="n">
        <f aca="false">IF(J$1="P",MAX(0,J$2-$D51),IF(J$1="C",MAX(0,$D51-J$2)))</f>
        <v>8.1</v>
      </c>
      <c r="K51" s="103" t="n">
        <f aca="false">IF(K$1="P",MAX(0,K$2-$D51),IF(K$1="C",MAX(0,$D51-K$2)))</f>
        <v>13.1</v>
      </c>
      <c r="L51" s="103" t="n">
        <f aca="false">IF(L$1="P",MAX(0,L$2-$D51),IF(L$1="C",MAX(0,$D51-L$2)))</f>
        <v>18.1</v>
      </c>
      <c r="M51" s="103" t="n">
        <f aca="false">IF(M$1="P",MAX(0,M$2-$D51),IF(M$1="C",MAX(0,$D51-M$2)))</f>
        <v>28.1</v>
      </c>
      <c r="N51" s="103" t="n">
        <f aca="false">IF(N$1="P",MAX(0,N$2-$D51),IF(N$1="C",MAX(0,$D51-N$2)))</f>
        <v>1.9</v>
      </c>
      <c r="O51" s="103" t="n">
        <f aca="false">IF(O$1="P",MAX(0,O$2-$D51),IF(O$1="C",MAX(0,$D51-O$2)))</f>
        <v>0</v>
      </c>
      <c r="P51" s="103" t="n">
        <f aca="false">IF(P$1="P",MAX(0,P$2-$D51),IF(P$1="C",MAX(0,$D51-P$2)))</f>
        <v>0</v>
      </c>
      <c r="Q51" s="103" t="n">
        <f aca="false">IF(Q$1="P",MAX(0,Q$2-$D51),IF(Q$1="C",MAX(0,$D51-Q$2)))</f>
        <v>0</v>
      </c>
      <c r="R51" s="103" t="n">
        <f aca="false">IF(R$1="P",MAX(0,R$2-$D51),IF(R$1="C",MAX(0,$D51-R$2)))</f>
        <v>0</v>
      </c>
      <c r="S51" s="103" t="n">
        <f aca="false">IF(S$1="P",MAX(0,S$2-$D51),IF(S$1="C",MAX(0,$D51-S$2)))</f>
        <v>0</v>
      </c>
      <c r="T51" s="103" t="n">
        <f aca="false">IF(T$1="P",MAX(0,T$2-$D51),IF(T$1="C",MAX(0,$D51-T$2)))</f>
        <v>0</v>
      </c>
      <c r="U51" s="104" t="n">
        <f aca="false">B51</f>
        <v>2</v>
      </c>
      <c r="V51" s="105" t="n">
        <f aca="false">VLOOKUP($C51,Gas!$B$3:$E$2506,2)</f>
        <v>2.35</v>
      </c>
      <c r="W51" s="46" t="n">
        <f aca="false">D51/V51</f>
        <v>9.31914893617021</v>
      </c>
    </row>
    <row r="52" customFormat="false" ht="12.75" hidden="false" customHeight="false" outlineLevel="0" collapsed="false">
      <c r="A52" s="0" t="n">
        <f aca="false">YEAR(C52)</f>
        <v>1998</v>
      </c>
      <c r="B52" s="95" t="n">
        <f aca="false">MONTH(C52)+(YEAR(C52)-1998)*12</f>
        <v>2</v>
      </c>
      <c r="C52" s="101" t="n">
        <v>35836</v>
      </c>
      <c r="D52" s="102" t="n">
        <v>21.38</v>
      </c>
      <c r="E52" s="98" t="n">
        <f aca="false">LN(D52/D51)</f>
        <v>-0.0240307312255559</v>
      </c>
      <c r="F52" s="106" t="n">
        <f aca="false">STDEV(E43:E52)*SQRT(trade_day)</f>
        <v>0.721808887505831</v>
      </c>
      <c r="H52" s="103" t="n">
        <f aca="false">IF(H$1="P",MAX(0,H$2-$D52),IF(H$1="C",MAX(0,$D52-H$2)))</f>
        <v>0</v>
      </c>
      <c r="I52" s="103" t="n">
        <f aca="false">IF(I$1="P",MAX(0,I$2-$D52),IF(I$1="C",MAX(0,$D52-I$2)))</f>
        <v>3.62</v>
      </c>
      <c r="J52" s="103" t="n">
        <f aca="false">IF(J$1="P",MAX(0,J$2-$D52),IF(J$1="C",MAX(0,$D52-J$2)))</f>
        <v>8.62</v>
      </c>
      <c r="K52" s="103" t="n">
        <f aca="false">IF(K$1="P",MAX(0,K$2-$D52),IF(K$1="C",MAX(0,$D52-K$2)))</f>
        <v>13.62</v>
      </c>
      <c r="L52" s="103" t="n">
        <f aca="false">IF(L$1="P",MAX(0,L$2-$D52),IF(L$1="C",MAX(0,$D52-L$2)))</f>
        <v>18.62</v>
      </c>
      <c r="M52" s="103" t="n">
        <f aca="false">IF(M$1="P",MAX(0,M$2-$D52),IF(M$1="C",MAX(0,$D52-M$2)))</f>
        <v>28.62</v>
      </c>
      <c r="N52" s="103" t="n">
        <f aca="false">IF(N$1="P",MAX(0,N$2-$D52),IF(N$1="C",MAX(0,$D52-N$2)))</f>
        <v>1.38</v>
      </c>
      <c r="O52" s="103" t="n">
        <f aca="false">IF(O$1="P",MAX(0,O$2-$D52),IF(O$1="C",MAX(0,$D52-O$2)))</f>
        <v>0</v>
      </c>
      <c r="P52" s="103" t="n">
        <f aca="false">IF(P$1="P",MAX(0,P$2-$D52),IF(P$1="C",MAX(0,$D52-P$2)))</f>
        <v>0</v>
      </c>
      <c r="Q52" s="103" t="n">
        <f aca="false">IF(Q$1="P",MAX(0,Q$2-$D52),IF(Q$1="C",MAX(0,$D52-Q$2)))</f>
        <v>0</v>
      </c>
      <c r="R52" s="103" t="n">
        <f aca="false">IF(R$1="P",MAX(0,R$2-$D52),IF(R$1="C",MAX(0,$D52-R$2)))</f>
        <v>0</v>
      </c>
      <c r="S52" s="103" t="n">
        <f aca="false">IF(S$1="P",MAX(0,S$2-$D52),IF(S$1="C",MAX(0,$D52-S$2)))</f>
        <v>0</v>
      </c>
      <c r="T52" s="103" t="n">
        <f aca="false">IF(T$1="P",MAX(0,T$2-$D52),IF(T$1="C",MAX(0,$D52-T$2)))</f>
        <v>0</v>
      </c>
      <c r="U52" s="104" t="n">
        <f aca="false">B52</f>
        <v>2</v>
      </c>
      <c r="V52" s="105" t="n">
        <f aca="false">VLOOKUP($C52,Gas!$B$3:$E$2506,2)</f>
        <v>2.25</v>
      </c>
      <c r="W52" s="46" t="n">
        <f aca="false">D52/V52</f>
        <v>9.50222222222222</v>
      </c>
    </row>
    <row r="53" customFormat="false" ht="12.75" hidden="false" customHeight="false" outlineLevel="0" collapsed="false">
      <c r="A53" s="0" t="n">
        <f aca="false">YEAR(C53)</f>
        <v>1998</v>
      </c>
      <c r="B53" s="95" t="n">
        <f aca="false">MONTH(C53)+(YEAR(C53)-1998)*12</f>
        <v>2</v>
      </c>
      <c r="C53" s="101" t="n">
        <v>35837</v>
      </c>
      <c r="D53" s="102" t="n">
        <v>21.65</v>
      </c>
      <c r="E53" s="98" t="n">
        <f aca="false">LN(D53/D52)</f>
        <v>0.0125495488515997</v>
      </c>
      <c r="F53" s="106" t="n">
        <f aca="false">STDEV(E44:E53)*SQRT(trade_day)</f>
        <v>0.726447656242455</v>
      </c>
      <c r="H53" s="103" t="n">
        <f aca="false">IF(H$1="P",MAX(0,H$2-$D53),IF(H$1="C",MAX(0,$D53-H$2)))</f>
        <v>0</v>
      </c>
      <c r="I53" s="103" t="n">
        <f aca="false">IF(I$1="P",MAX(0,I$2-$D53),IF(I$1="C",MAX(0,$D53-I$2)))</f>
        <v>3.35</v>
      </c>
      <c r="J53" s="103" t="n">
        <f aca="false">IF(J$1="P",MAX(0,J$2-$D53),IF(J$1="C",MAX(0,$D53-J$2)))</f>
        <v>8.35</v>
      </c>
      <c r="K53" s="103" t="n">
        <f aca="false">IF(K$1="P",MAX(0,K$2-$D53),IF(K$1="C",MAX(0,$D53-K$2)))</f>
        <v>13.35</v>
      </c>
      <c r="L53" s="103" t="n">
        <f aca="false">IF(L$1="P",MAX(0,L$2-$D53),IF(L$1="C",MAX(0,$D53-L$2)))</f>
        <v>18.35</v>
      </c>
      <c r="M53" s="103" t="n">
        <f aca="false">IF(M$1="P",MAX(0,M$2-$D53),IF(M$1="C",MAX(0,$D53-M$2)))</f>
        <v>28.35</v>
      </c>
      <c r="N53" s="103" t="n">
        <f aca="false">IF(N$1="P",MAX(0,N$2-$D53),IF(N$1="C",MAX(0,$D53-N$2)))</f>
        <v>1.65</v>
      </c>
      <c r="O53" s="103" t="n">
        <f aca="false">IF(O$1="P",MAX(0,O$2-$D53),IF(O$1="C",MAX(0,$D53-O$2)))</f>
        <v>0</v>
      </c>
      <c r="P53" s="103" t="n">
        <f aca="false">IF(P$1="P",MAX(0,P$2-$D53),IF(P$1="C",MAX(0,$D53-P$2)))</f>
        <v>0</v>
      </c>
      <c r="Q53" s="103" t="n">
        <f aca="false">IF(Q$1="P",MAX(0,Q$2-$D53),IF(Q$1="C",MAX(0,$D53-Q$2)))</f>
        <v>0</v>
      </c>
      <c r="R53" s="103" t="n">
        <f aca="false">IF(R$1="P",MAX(0,R$2-$D53),IF(R$1="C",MAX(0,$D53-R$2)))</f>
        <v>0</v>
      </c>
      <c r="S53" s="103" t="n">
        <f aca="false">IF(S$1="P",MAX(0,S$2-$D53),IF(S$1="C",MAX(0,$D53-S$2)))</f>
        <v>0</v>
      </c>
      <c r="T53" s="103" t="n">
        <f aca="false">IF(T$1="P",MAX(0,T$2-$D53),IF(T$1="C",MAX(0,$D53-T$2)))</f>
        <v>0</v>
      </c>
      <c r="U53" s="104" t="n">
        <f aca="false">B53</f>
        <v>2</v>
      </c>
      <c r="V53" s="105" t="n">
        <f aca="false">VLOOKUP($C53,Gas!$B$3:$E$2506,2)</f>
        <v>2.185</v>
      </c>
      <c r="W53" s="46" t="n">
        <f aca="false">D53/V53</f>
        <v>9.90846681922197</v>
      </c>
    </row>
    <row r="54" customFormat="false" ht="12.75" hidden="false" customHeight="false" outlineLevel="0" collapsed="false">
      <c r="A54" s="0" t="n">
        <f aca="false">YEAR(C54)</f>
        <v>1998</v>
      </c>
      <c r="B54" s="95" t="n">
        <f aca="false">MONTH(C54)+(YEAR(C54)-1998)*12</f>
        <v>2</v>
      </c>
      <c r="C54" s="101" t="n">
        <v>35838</v>
      </c>
      <c r="D54" s="102" t="n">
        <v>20.6</v>
      </c>
      <c r="E54" s="98" t="n">
        <f aca="false">LN(D54/D53)</f>
        <v>-0.0497143786529633</v>
      </c>
      <c r="F54" s="106" t="n">
        <f aca="false">STDEV(E45:E54)*SQRT(trade_day)</f>
        <v>0.762865698111369</v>
      </c>
      <c r="H54" s="103" t="n">
        <f aca="false">IF(H$1="P",MAX(0,H$2-$D54),IF(H$1="C",MAX(0,$D54-H$2)))</f>
        <v>0</v>
      </c>
      <c r="I54" s="103" t="n">
        <f aca="false">IF(I$1="P",MAX(0,I$2-$D54),IF(I$1="C",MAX(0,$D54-I$2)))</f>
        <v>4.4</v>
      </c>
      <c r="J54" s="103" t="n">
        <f aca="false">IF(J$1="P",MAX(0,J$2-$D54),IF(J$1="C",MAX(0,$D54-J$2)))</f>
        <v>9.4</v>
      </c>
      <c r="K54" s="103" t="n">
        <f aca="false">IF(K$1="P",MAX(0,K$2-$D54),IF(K$1="C",MAX(0,$D54-K$2)))</f>
        <v>14.4</v>
      </c>
      <c r="L54" s="103" t="n">
        <f aca="false">IF(L$1="P",MAX(0,L$2-$D54),IF(L$1="C",MAX(0,$D54-L$2)))</f>
        <v>19.4</v>
      </c>
      <c r="M54" s="103" t="n">
        <f aca="false">IF(M$1="P",MAX(0,M$2-$D54),IF(M$1="C",MAX(0,$D54-M$2)))</f>
        <v>29.4</v>
      </c>
      <c r="N54" s="103" t="n">
        <f aca="false">IF(N$1="P",MAX(0,N$2-$D54),IF(N$1="C",MAX(0,$D54-N$2)))</f>
        <v>0.600000000000001</v>
      </c>
      <c r="O54" s="103" t="n">
        <f aca="false">IF(O$1="P",MAX(0,O$2-$D54),IF(O$1="C",MAX(0,$D54-O$2)))</f>
        <v>0</v>
      </c>
      <c r="P54" s="103" t="n">
        <f aca="false">IF(P$1="P",MAX(0,P$2-$D54),IF(P$1="C",MAX(0,$D54-P$2)))</f>
        <v>0</v>
      </c>
      <c r="Q54" s="103" t="n">
        <f aca="false">IF(Q$1="P",MAX(0,Q$2-$D54),IF(Q$1="C",MAX(0,$D54-Q$2)))</f>
        <v>0</v>
      </c>
      <c r="R54" s="103" t="n">
        <f aca="false">IF(R$1="P",MAX(0,R$2-$D54),IF(R$1="C",MAX(0,$D54-R$2)))</f>
        <v>0</v>
      </c>
      <c r="S54" s="103" t="n">
        <f aca="false">IF(S$1="P",MAX(0,S$2-$D54),IF(S$1="C",MAX(0,$D54-S$2)))</f>
        <v>0</v>
      </c>
      <c r="T54" s="103" t="n">
        <f aca="false">IF(T$1="P",MAX(0,T$2-$D54),IF(T$1="C",MAX(0,$D54-T$2)))</f>
        <v>0</v>
      </c>
      <c r="U54" s="104" t="n">
        <f aca="false">B54</f>
        <v>2</v>
      </c>
      <c r="V54" s="105" t="n">
        <f aca="false">VLOOKUP($C54,Gas!$B$3:$E$2506,2)</f>
        <v>2.215</v>
      </c>
      <c r="W54" s="46" t="n">
        <f aca="false">D54/V54</f>
        <v>9.30022573363431</v>
      </c>
    </row>
    <row r="55" customFormat="false" ht="12.75" hidden="false" customHeight="false" outlineLevel="0" collapsed="false">
      <c r="A55" s="0" t="n">
        <f aca="false">YEAR(C55)</f>
        <v>1998</v>
      </c>
      <c r="B55" s="95" t="n">
        <f aca="false">MONTH(C55)+(YEAR(C55)-1998)*12</f>
        <v>2</v>
      </c>
      <c r="C55" s="101" t="n">
        <v>35839</v>
      </c>
      <c r="D55" s="102" t="n">
        <v>20.14</v>
      </c>
      <c r="E55" s="98" t="n">
        <f aca="false">LN(D55/D54)</f>
        <v>-0.0225831885051192</v>
      </c>
      <c r="F55" s="106" t="n">
        <f aca="false">STDEV(E46:E55)*SQRT(trade_day)</f>
        <v>0.753725074783061</v>
      </c>
      <c r="H55" s="103" t="n">
        <f aca="false">IF(H$1="P",MAX(0,H$2-$D55),IF(H$1="C",MAX(0,$D55-H$2)))</f>
        <v>0</v>
      </c>
      <c r="I55" s="103" t="n">
        <f aca="false">IF(I$1="P",MAX(0,I$2-$D55),IF(I$1="C",MAX(0,$D55-I$2)))</f>
        <v>4.86</v>
      </c>
      <c r="J55" s="103" t="n">
        <f aca="false">IF(J$1="P",MAX(0,J$2-$D55),IF(J$1="C",MAX(0,$D55-J$2)))</f>
        <v>9.86</v>
      </c>
      <c r="K55" s="103" t="n">
        <f aca="false">IF(K$1="P",MAX(0,K$2-$D55),IF(K$1="C",MAX(0,$D55-K$2)))</f>
        <v>14.86</v>
      </c>
      <c r="L55" s="103" t="n">
        <f aca="false">IF(L$1="P",MAX(0,L$2-$D55),IF(L$1="C",MAX(0,$D55-L$2)))</f>
        <v>19.86</v>
      </c>
      <c r="M55" s="103" t="n">
        <f aca="false">IF(M$1="P",MAX(0,M$2-$D55),IF(M$1="C",MAX(0,$D55-M$2)))</f>
        <v>29.86</v>
      </c>
      <c r="N55" s="103" t="n">
        <f aca="false">IF(N$1="P",MAX(0,N$2-$D55),IF(N$1="C",MAX(0,$D55-N$2)))</f>
        <v>0.140000000000001</v>
      </c>
      <c r="O55" s="103" t="n">
        <f aca="false">IF(O$1="P",MAX(0,O$2-$D55),IF(O$1="C",MAX(0,$D55-O$2)))</f>
        <v>0</v>
      </c>
      <c r="P55" s="103" t="n">
        <f aca="false">IF(P$1="P",MAX(0,P$2-$D55),IF(P$1="C",MAX(0,$D55-P$2)))</f>
        <v>0</v>
      </c>
      <c r="Q55" s="103" t="n">
        <f aca="false">IF(Q$1="P",MAX(0,Q$2-$D55),IF(Q$1="C",MAX(0,$D55-Q$2)))</f>
        <v>0</v>
      </c>
      <c r="R55" s="103" t="n">
        <f aca="false">IF(R$1="P",MAX(0,R$2-$D55),IF(R$1="C",MAX(0,$D55-R$2)))</f>
        <v>0</v>
      </c>
      <c r="S55" s="103" t="n">
        <f aca="false">IF(S$1="P",MAX(0,S$2-$D55),IF(S$1="C",MAX(0,$D55-S$2)))</f>
        <v>0</v>
      </c>
      <c r="T55" s="103" t="n">
        <f aca="false">IF(T$1="P",MAX(0,T$2-$D55),IF(T$1="C",MAX(0,$D55-T$2)))</f>
        <v>0</v>
      </c>
      <c r="U55" s="104" t="n">
        <f aca="false">B55</f>
        <v>2</v>
      </c>
      <c r="V55" s="105" t="n">
        <f aca="false">VLOOKUP($C55,Gas!$B$3:$E$2506,2)</f>
        <v>2.195</v>
      </c>
      <c r="W55" s="46" t="n">
        <f aca="false">D55/V55</f>
        <v>9.1753986332574</v>
      </c>
    </row>
    <row r="56" customFormat="false" ht="12.75" hidden="false" customHeight="false" outlineLevel="0" collapsed="false">
      <c r="A56" s="0" t="n">
        <f aca="false">YEAR(C56)</f>
        <v>1998</v>
      </c>
      <c r="B56" s="95" t="n">
        <f aca="false">MONTH(C56)+(YEAR(C56)-1998)*12</f>
        <v>2</v>
      </c>
      <c r="C56" s="101" t="n">
        <v>35842</v>
      </c>
      <c r="D56" s="102" t="n">
        <v>19.62</v>
      </c>
      <c r="E56" s="98" t="n">
        <f aca="false">LN(D56/D55)</f>
        <v>-0.0261584331531992</v>
      </c>
      <c r="F56" s="106" t="n">
        <f aca="false">STDEV(E47:E56)*SQRT(trade_day)</f>
        <v>0.728430167661396</v>
      </c>
      <c r="H56" s="103" t="n">
        <f aca="false">IF(H$1="P",MAX(0,H$2-$D56),IF(H$1="C",MAX(0,$D56-H$2)))</f>
        <v>0.379999999999999</v>
      </c>
      <c r="I56" s="103" t="n">
        <f aca="false">IF(I$1="P",MAX(0,I$2-$D56),IF(I$1="C",MAX(0,$D56-I$2)))</f>
        <v>5.38</v>
      </c>
      <c r="J56" s="103" t="n">
        <f aca="false">IF(J$1="P",MAX(0,J$2-$D56),IF(J$1="C",MAX(0,$D56-J$2)))</f>
        <v>10.38</v>
      </c>
      <c r="K56" s="103" t="n">
        <f aca="false">IF(K$1="P",MAX(0,K$2-$D56),IF(K$1="C",MAX(0,$D56-K$2)))</f>
        <v>15.38</v>
      </c>
      <c r="L56" s="103" t="n">
        <f aca="false">IF(L$1="P",MAX(0,L$2-$D56),IF(L$1="C",MAX(0,$D56-L$2)))</f>
        <v>20.38</v>
      </c>
      <c r="M56" s="103" t="n">
        <f aca="false">IF(M$1="P",MAX(0,M$2-$D56),IF(M$1="C",MAX(0,$D56-M$2)))</f>
        <v>30.38</v>
      </c>
      <c r="N56" s="103" t="n">
        <f aca="false">IF(N$1="P",MAX(0,N$2-$D56),IF(N$1="C",MAX(0,$D56-N$2)))</f>
        <v>0</v>
      </c>
      <c r="O56" s="103" t="n">
        <f aca="false">IF(O$1="P",MAX(0,O$2-$D56),IF(O$1="C",MAX(0,$D56-O$2)))</f>
        <v>0</v>
      </c>
      <c r="P56" s="103" t="n">
        <f aca="false">IF(P$1="P",MAX(0,P$2-$D56),IF(P$1="C",MAX(0,$D56-P$2)))</f>
        <v>0</v>
      </c>
      <c r="Q56" s="103" t="n">
        <f aca="false">IF(Q$1="P",MAX(0,Q$2-$D56),IF(Q$1="C",MAX(0,$D56-Q$2)))</f>
        <v>0</v>
      </c>
      <c r="R56" s="103" t="n">
        <f aca="false">IF(R$1="P",MAX(0,R$2-$D56),IF(R$1="C",MAX(0,$D56-R$2)))</f>
        <v>0</v>
      </c>
      <c r="S56" s="103" t="n">
        <f aca="false">IF(S$1="P",MAX(0,S$2-$D56),IF(S$1="C",MAX(0,$D56-S$2)))</f>
        <v>0</v>
      </c>
      <c r="T56" s="103" t="n">
        <f aca="false">IF(T$1="P",MAX(0,T$2-$D56),IF(T$1="C",MAX(0,$D56-T$2)))</f>
        <v>0</v>
      </c>
      <c r="U56" s="104" t="n">
        <f aca="false">B56</f>
        <v>2</v>
      </c>
      <c r="V56" s="105" t="n">
        <f aca="false">VLOOKUP($C56,Gas!$B$3:$E$2506,2)</f>
        <v>2.22</v>
      </c>
      <c r="W56" s="46" t="n">
        <f aca="false">D56/V56</f>
        <v>8.83783783783784</v>
      </c>
    </row>
    <row r="57" customFormat="false" ht="12.75" hidden="false" customHeight="false" outlineLevel="0" collapsed="false">
      <c r="A57" s="0" t="n">
        <f aca="false">YEAR(C57)</f>
        <v>1998</v>
      </c>
      <c r="B57" s="95" t="n">
        <f aca="false">MONTH(C57)+(YEAR(C57)-1998)*12</f>
        <v>2</v>
      </c>
      <c r="C57" s="101" t="n">
        <v>35844</v>
      </c>
      <c r="D57" s="102" t="n">
        <v>19.16</v>
      </c>
      <c r="E57" s="98" t="n">
        <f aca="false">LN(D57/D56)</f>
        <v>-0.0237246815945025</v>
      </c>
      <c r="F57" s="106" t="n">
        <f aca="false">STDEV(E48:E57)*SQRT(trade_day)</f>
        <v>0.727913026606213</v>
      </c>
      <c r="H57" s="103" t="n">
        <f aca="false">IF(H$1="P",MAX(0,H$2-$D57),IF(H$1="C",MAX(0,$D57-H$2)))</f>
        <v>0.84</v>
      </c>
      <c r="I57" s="103" t="n">
        <f aca="false">IF(I$1="P",MAX(0,I$2-$D57),IF(I$1="C",MAX(0,$D57-I$2)))</f>
        <v>5.84</v>
      </c>
      <c r="J57" s="103" t="n">
        <f aca="false">IF(J$1="P",MAX(0,J$2-$D57),IF(J$1="C",MAX(0,$D57-J$2)))</f>
        <v>10.84</v>
      </c>
      <c r="K57" s="103" t="n">
        <f aca="false">IF(K$1="P",MAX(0,K$2-$D57),IF(K$1="C",MAX(0,$D57-K$2)))</f>
        <v>15.84</v>
      </c>
      <c r="L57" s="103" t="n">
        <f aca="false">IF(L$1="P",MAX(0,L$2-$D57),IF(L$1="C",MAX(0,$D57-L$2)))</f>
        <v>20.84</v>
      </c>
      <c r="M57" s="103" t="n">
        <f aca="false">IF(M$1="P",MAX(0,M$2-$D57),IF(M$1="C",MAX(0,$D57-M$2)))</f>
        <v>30.84</v>
      </c>
      <c r="N57" s="103" t="n">
        <f aca="false">IF(N$1="P",MAX(0,N$2-$D57),IF(N$1="C",MAX(0,$D57-N$2)))</f>
        <v>0</v>
      </c>
      <c r="O57" s="103" t="n">
        <f aca="false">IF(O$1="P",MAX(0,O$2-$D57),IF(O$1="C",MAX(0,$D57-O$2)))</f>
        <v>0</v>
      </c>
      <c r="P57" s="103" t="n">
        <f aca="false">IF(P$1="P",MAX(0,P$2-$D57),IF(P$1="C",MAX(0,$D57-P$2)))</f>
        <v>0</v>
      </c>
      <c r="Q57" s="103" t="n">
        <f aca="false">IF(Q$1="P",MAX(0,Q$2-$D57),IF(Q$1="C",MAX(0,$D57-Q$2)))</f>
        <v>0</v>
      </c>
      <c r="R57" s="103" t="n">
        <f aca="false">IF(R$1="P",MAX(0,R$2-$D57),IF(R$1="C",MAX(0,$D57-R$2)))</f>
        <v>0</v>
      </c>
      <c r="S57" s="103" t="n">
        <f aca="false">IF(S$1="P",MAX(0,S$2-$D57),IF(S$1="C",MAX(0,$D57-S$2)))</f>
        <v>0</v>
      </c>
      <c r="T57" s="103" t="n">
        <f aca="false">IF(T$1="P",MAX(0,T$2-$D57),IF(T$1="C",MAX(0,$D57-T$2)))</f>
        <v>0</v>
      </c>
      <c r="U57" s="104" t="n">
        <f aca="false">B57</f>
        <v>2</v>
      </c>
      <c r="V57" s="105" t="n">
        <f aca="false">VLOOKUP($C57,Gas!$B$3:$E$2506,2)</f>
        <v>2.175</v>
      </c>
      <c r="W57" s="46" t="n">
        <f aca="false">D57/V57</f>
        <v>8.80919540229885</v>
      </c>
    </row>
    <row r="58" customFormat="false" ht="12.75" hidden="false" customHeight="false" outlineLevel="0" collapsed="false">
      <c r="A58" s="0" t="n">
        <f aca="false">YEAR(C58)</f>
        <v>1998</v>
      </c>
      <c r="B58" s="95" t="n">
        <f aca="false">MONTH(C58)+(YEAR(C58)-1998)*12</f>
        <v>2</v>
      </c>
      <c r="C58" s="101" t="n">
        <v>35845</v>
      </c>
      <c r="D58" s="102" t="n">
        <v>19.59</v>
      </c>
      <c r="E58" s="98" t="n">
        <f aca="false">LN(D58/D57)</f>
        <v>0.0221944594137349</v>
      </c>
      <c r="F58" s="106" t="n">
        <f aca="false">STDEV(E49:E58)*SQRT(trade_day)</f>
        <v>0.346732401351095</v>
      </c>
      <c r="H58" s="103" t="n">
        <f aca="false">IF(H$1="P",MAX(0,H$2-$D58),IF(H$1="C",MAX(0,$D58-H$2)))</f>
        <v>0.41</v>
      </c>
      <c r="I58" s="103" t="n">
        <f aca="false">IF(I$1="P",MAX(0,I$2-$D58),IF(I$1="C",MAX(0,$D58-I$2)))</f>
        <v>5.41</v>
      </c>
      <c r="J58" s="103" t="n">
        <f aca="false">IF(J$1="P",MAX(0,J$2-$D58),IF(J$1="C",MAX(0,$D58-J$2)))</f>
        <v>10.41</v>
      </c>
      <c r="K58" s="103" t="n">
        <f aca="false">IF(K$1="P",MAX(0,K$2-$D58),IF(K$1="C",MAX(0,$D58-K$2)))</f>
        <v>15.41</v>
      </c>
      <c r="L58" s="103" t="n">
        <f aca="false">IF(L$1="P",MAX(0,L$2-$D58),IF(L$1="C",MAX(0,$D58-L$2)))</f>
        <v>20.41</v>
      </c>
      <c r="M58" s="103" t="n">
        <f aca="false">IF(M$1="P",MAX(0,M$2-$D58),IF(M$1="C",MAX(0,$D58-M$2)))</f>
        <v>30.41</v>
      </c>
      <c r="N58" s="103" t="n">
        <f aca="false">IF(N$1="P",MAX(0,N$2-$D58),IF(N$1="C",MAX(0,$D58-N$2)))</f>
        <v>0</v>
      </c>
      <c r="O58" s="103" t="n">
        <f aca="false">IF(O$1="P",MAX(0,O$2-$D58),IF(O$1="C",MAX(0,$D58-O$2)))</f>
        <v>0</v>
      </c>
      <c r="P58" s="103" t="n">
        <f aca="false">IF(P$1="P",MAX(0,P$2-$D58),IF(P$1="C",MAX(0,$D58-P$2)))</f>
        <v>0</v>
      </c>
      <c r="Q58" s="103" t="n">
        <f aca="false">IF(Q$1="P",MAX(0,Q$2-$D58),IF(Q$1="C",MAX(0,$D58-Q$2)))</f>
        <v>0</v>
      </c>
      <c r="R58" s="103" t="n">
        <f aca="false">IF(R$1="P",MAX(0,R$2-$D58),IF(R$1="C",MAX(0,$D58-R$2)))</f>
        <v>0</v>
      </c>
      <c r="S58" s="103" t="n">
        <f aca="false">IF(S$1="P",MAX(0,S$2-$D58),IF(S$1="C",MAX(0,$D58-S$2)))</f>
        <v>0</v>
      </c>
      <c r="T58" s="103" t="n">
        <f aca="false">IF(T$1="P",MAX(0,T$2-$D58),IF(T$1="C",MAX(0,$D58-T$2)))</f>
        <v>0</v>
      </c>
      <c r="U58" s="104" t="n">
        <f aca="false">B58</f>
        <v>2</v>
      </c>
      <c r="V58" s="105" t="n">
        <f aca="false">VLOOKUP($C58,Gas!$B$3:$E$2506,2)</f>
        <v>2.18</v>
      </c>
      <c r="W58" s="46" t="n">
        <f aca="false">D58/V58</f>
        <v>8.98623853211009</v>
      </c>
    </row>
    <row r="59" customFormat="false" ht="12.75" hidden="false" customHeight="false" outlineLevel="0" collapsed="false">
      <c r="A59" s="0" t="n">
        <f aca="false">YEAR(C59)</f>
        <v>1998</v>
      </c>
      <c r="B59" s="95" t="n">
        <f aca="false">MONTH(C59)+(YEAR(C59)-1998)*12</f>
        <v>2</v>
      </c>
      <c r="C59" s="101" t="n">
        <v>35846</v>
      </c>
      <c r="D59" s="102" t="n">
        <v>19.59</v>
      </c>
      <c r="E59" s="98" t="n">
        <f aca="false">LN(D59/D58)</f>
        <v>0</v>
      </c>
      <c r="F59" s="106" t="n">
        <f aca="false">STDEV(E50:E59)*SQRT(trade_day)</f>
        <v>0.346732401351095</v>
      </c>
      <c r="H59" s="103" t="n">
        <f aca="false">IF(H$1="P",MAX(0,H$2-$D59),IF(H$1="C",MAX(0,$D59-H$2)))</f>
        <v>0.41</v>
      </c>
      <c r="I59" s="103" t="n">
        <f aca="false">IF(I$1="P",MAX(0,I$2-$D59),IF(I$1="C",MAX(0,$D59-I$2)))</f>
        <v>5.41</v>
      </c>
      <c r="J59" s="103" t="n">
        <f aca="false">IF(J$1="P",MAX(0,J$2-$D59),IF(J$1="C",MAX(0,$D59-J$2)))</f>
        <v>10.41</v>
      </c>
      <c r="K59" s="103" t="n">
        <f aca="false">IF(K$1="P",MAX(0,K$2-$D59),IF(K$1="C",MAX(0,$D59-K$2)))</f>
        <v>15.41</v>
      </c>
      <c r="L59" s="103" t="n">
        <f aca="false">IF(L$1="P",MAX(0,L$2-$D59),IF(L$1="C",MAX(0,$D59-L$2)))</f>
        <v>20.41</v>
      </c>
      <c r="M59" s="103" t="n">
        <f aca="false">IF(M$1="P",MAX(0,M$2-$D59),IF(M$1="C",MAX(0,$D59-M$2)))</f>
        <v>30.41</v>
      </c>
      <c r="N59" s="103" t="n">
        <f aca="false">IF(N$1="P",MAX(0,N$2-$D59),IF(N$1="C",MAX(0,$D59-N$2)))</f>
        <v>0</v>
      </c>
      <c r="O59" s="103" t="n">
        <f aca="false">IF(O$1="P",MAX(0,O$2-$D59),IF(O$1="C",MAX(0,$D59-O$2)))</f>
        <v>0</v>
      </c>
      <c r="P59" s="103" t="n">
        <f aca="false">IF(P$1="P",MAX(0,P$2-$D59),IF(P$1="C",MAX(0,$D59-P$2)))</f>
        <v>0</v>
      </c>
      <c r="Q59" s="103" t="n">
        <f aca="false">IF(Q$1="P",MAX(0,Q$2-$D59),IF(Q$1="C",MAX(0,$D59-Q$2)))</f>
        <v>0</v>
      </c>
      <c r="R59" s="103" t="n">
        <f aca="false">IF(R$1="P",MAX(0,R$2-$D59),IF(R$1="C",MAX(0,$D59-R$2)))</f>
        <v>0</v>
      </c>
      <c r="S59" s="103" t="n">
        <f aca="false">IF(S$1="P",MAX(0,S$2-$D59),IF(S$1="C",MAX(0,$D59-S$2)))</f>
        <v>0</v>
      </c>
      <c r="T59" s="103" t="n">
        <f aca="false">IF(T$1="P",MAX(0,T$2-$D59),IF(T$1="C",MAX(0,$D59-T$2)))</f>
        <v>0</v>
      </c>
      <c r="U59" s="104" t="n">
        <f aca="false">B59</f>
        <v>2</v>
      </c>
      <c r="V59" s="105" t="n">
        <f aca="false">VLOOKUP($C59,Gas!$B$3:$E$2506,2)</f>
        <v>2.22</v>
      </c>
      <c r="W59" s="46" t="n">
        <f aca="false">D59/V59</f>
        <v>8.82432432432432</v>
      </c>
    </row>
    <row r="60" customFormat="false" ht="12.75" hidden="false" customHeight="false" outlineLevel="0" collapsed="false">
      <c r="A60" s="0" t="n">
        <f aca="false">YEAR(C60)</f>
        <v>1998</v>
      </c>
      <c r="B60" s="95" t="n">
        <f aca="false">MONTH(C60)+(YEAR(C60)-1998)*12</f>
        <v>2</v>
      </c>
      <c r="C60" s="101" t="n">
        <v>35849</v>
      </c>
      <c r="D60" s="102" t="n">
        <v>21</v>
      </c>
      <c r="E60" s="98" t="n">
        <f aca="false">LN(D60/D59)</f>
        <v>0.0695032057669736</v>
      </c>
      <c r="F60" s="106" t="n">
        <f aca="false">STDEV(E51:E60)*SQRT(trade_day)</f>
        <v>0.541126611527557</v>
      </c>
      <c r="H60" s="103" t="n">
        <f aca="false">IF(H$1="P",MAX(0,H$2-$D60),IF(H$1="C",MAX(0,$D60-H$2)))</f>
        <v>0</v>
      </c>
      <c r="I60" s="103" t="n">
        <f aca="false">IF(I$1="P",MAX(0,I$2-$D60),IF(I$1="C",MAX(0,$D60-I$2)))</f>
        <v>4</v>
      </c>
      <c r="J60" s="103" t="n">
        <f aca="false">IF(J$1="P",MAX(0,J$2-$D60),IF(J$1="C",MAX(0,$D60-J$2)))</f>
        <v>9</v>
      </c>
      <c r="K60" s="103" t="n">
        <f aca="false">IF(K$1="P",MAX(0,K$2-$D60),IF(K$1="C",MAX(0,$D60-K$2)))</f>
        <v>14</v>
      </c>
      <c r="L60" s="103" t="n">
        <f aca="false">IF(L$1="P",MAX(0,L$2-$D60),IF(L$1="C",MAX(0,$D60-L$2)))</f>
        <v>19</v>
      </c>
      <c r="M60" s="103" t="n">
        <f aca="false">IF(M$1="P",MAX(0,M$2-$D60),IF(M$1="C",MAX(0,$D60-M$2)))</f>
        <v>29</v>
      </c>
      <c r="N60" s="103" t="n">
        <f aca="false">IF(N$1="P",MAX(0,N$2-$D60),IF(N$1="C",MAX(0,$D60-N$2)))</f>
        <v>1</v>
      </c>
      <c r="O60" s="103" t="n">
        <f aca="false">IF(O$1="P",MAX(0,O$2-$D60),IF(O$1="C",MAX(0,$D60-O$2)))</f>
        <v>0</v>
      </c>
      <c r="P60" s="103" t="n">
        <f aca="false">IF(P$1="P",MAX(0,P$2-$D60),IF(P$1="C",MAX(0,$D60-P$2)))</f>
        <v>0</v>
      </c>
      <c r="Q60" s="103" t="n">
        <f aca="false">IF(Q$1="P",MAX(0,Q$2-$D60),IF(Q$1="C",MAX(0,$D60-Q$2)))</f>
        <v>0</v>
      </c>
      <c r="R60" s="103" t="n">
        <f aca="false">IF(R$1="P",MAX(0,R$2-$D60),IF(R$1="C",MAX(0,$D60-R$2)))</f>
        <v>0</v>
      </c>
      <c r="S60" s="103" t="n">
        <f aca="false">IF(S$1="P",MAX(0,S$2-$D60),IF(S$1="C",MAX(0,$D60-S$2)))</f>
        <v>0</v>
      </c>
      <c r="T60" s="103" t="n">
        <f aca="false">IF(T$1="P",MAX(0,T$2-$D60),IF(T$1="C",MAX(0,$D60-T$2)))</f>
        <v>0</v>
      </c>
      <c r="U60" s="104" t="n">
        <f aca="false">B60</f>
        <v>2</v>
      </c>
      <c r="V60" s="105" t="n">
        <f aca="false">VLOOKUP($C60,Gas!$B$3:$E$2506,2)</f>
        <v>2.19</v>
      </c>
      <c r="W60" s="46" t="n">
        <f aca="false">D60/V60</f>
        <v>9.58904109589041</v>
      </c>
    </row>
    <row r="61" customFormat="false" ht="12.75" hidden="false" customHeight="false" outlineLevel="0" collapsed="false">
      <c r="A61" s="0" t="n">
        <f aca="false">YEAR(C61)</f>
        <v>1998</v>
      </c>
      <c r="B61" s="95" t="n">
        <f aca="false">MONTH(C61)+(YEAR(C61)-1998)*12</f>
        <v>2</v>
      </c>
      <c r="C61" s="101" t="n">
        <v>35850</v>
      </c>
      <c r="D61" s="102" t="n">
        <v>19.5</v>
      </c>
      <c r="E61" s="98" t="n">
        <f aca="false">LN(D61/D60)</f>
        <v>-0.0741079721537219</v>
      </c>
      <c r="F61" s="106" t="n">
        <f aca="false">STDEV(E52:E61)*SQRT(trade_day)</f>
        <v>0.63314947973231</v>
      </c>
      <c r="H61" s="103" t="n">
        <f aca="false">IF(H$1="P",MAX(0,H$2-$D61),IF(H$1="C",MAX(0,$D61-H$2)))</f>
        <v>0.5</v>
      </c>
      <c r="I61" s="103" t="n">
        <f aca="false">IF(I$1="P",MAX(0,I$2-$D61),IF(I$1="C",MAX(0,$D61-I$2)))</f>
        <v>5.5</v>
      </c>
      <c r="J61" s="103" t="n">
        <f aca="false">IF(J$1="P",MAX(0,J$2-$D61),IF(J$1="C",MAX(0,$D61-J$2)))</f>
        <v>10.5</v>
      </c>
      <c r="K61" s="103" t="n">
        <f aca="false">IF(K$1="P",MAX(0,K$2-$D61),IF(K$1="C",MAX(0,$D61-K$2)))</f>
        <v>15.5</v>
      </c>
      <c r="L61" s="103" t="n">
        <f aca="false">IF(L$1="P",MAX(0,L$2-$D61),IF(L$1="C",MAX(0,$D61-L$2)))</f>
        <v>20.5</v>
      </c>
      <c r="M61" s="103" t="n">
        <f aca="false">IF(M$1="P",MAX(0,M$2-$D61),IF(M$1="C",MAX(0,$D61-M$2)))</f>
        <v>30.5</v>
      </c>
      <c r="N61" s="103" t="n">
        <f aca="false">IF(N$1="P",MAX(0,N$2-$D61),IF(N$1="C",MAX(0,$D61-N$2)))</f>
        <v>0</v>
      </c>
      <c r="O61" s="103" t="n">
        <f aca="false">IF(O$1="P",MAX(0,O$2-$D61),IF(O$1="C",MAX(0,$D61-O$2)))</f>
        <v>0</v>
      </c>
      <c r="P61" s="103" t="n">
        <f aca="false">IF(P$1="P",MAX(0,P$2-$D61),IF(P$1="C",MAX(0,$D61-P$2)))</f>
        <v>0</v>
      </c>
      <c r="Q61" s="103" t="n">
        <f aca="false">IF(Q$1="P",MAX(0,Q$2-$D61),IF(Q$1="C",MAX(0,$D61-Q$2)))</f>
        <v>0</v>
      </c>
      <c r="R61" s="103" t="n">
        <f aca="false">IF(R$1="P",MAX(0,R$2-$D61),IF(R$1="C",MAX(0,$D61-R$2)))</f>
        <v>0</v>
      </c>
      <c r="S61" s="103" t="n">
        <f aca="false">IF(S$1="P",MAX(0,S$2-$D61),IF(S$1="C",MAX(0,$D61-S$2)))</f>
        <v>0</v>
      </c>
      <c r="T61" s="103" t="n">
        <f aca="false">IF(T$1="P",MAX(0,T$2-$D61),IF(T$1="C",MAX(0,$D61-T$2)))</f>
        <v>0</v>
      </c>
      <c r="U61" s="104" t="n">
        <f aca="false">B61</f>
        <v>2</v>
      </c>
      <c r="V61" s="105" t="n">
        <f aca="false">VLOOKUP($C61,Gas!$B$3:$E$2506,2)</f>
        <v>2.19</v>
      </c>
      <c r="W61" s="46" t="n">
        <f aca="false">D61/V61</f>
        <v>8.9041095890411</v>
      </c>
    </row>
    <row r="62" customFormat="false" ht="12.75" hidden="false" customHeight="false" outlineLevel="0" collapsed="false">
      <c r="A62" s="0" t="n">
        <f aca="false">YEAR(C62)</f>
        <v>1998</v>
      </c>
      <c r="B62" s="95" t="n">
        <f aca="false">MONTH(C62)+(YEAR(C62)-1998)*12</f>
        <v>2</v>
      </c>
      <c r="C62" s="101" t="n">
        <v>35851</v>
      </c>
      <c r="D62" s="102" t="n">
        <v>19</v>
      </c>
      <c r="E62" s="98" t="n">
        <f aca="false">LN(D62/D61)</f>
        <v>-0.0259754864032607</v>
      </c>
      <c r="F62" s="106" t="n">
        <f aca="false">STDEV(E53:E62)*SQRT(trade_day)</f>
        <v>0.634283119943849</v>
      </c>
      <c r="H62" s="103" t="n">
        <f aca="false">IF(H$1="P",MAX(0,H$2-$D62),IF(H$1="C",MAX(0,$D62-H$2)))</f>
        <v>1</v>
      </c>
      <c r="I62" s="103" t="n">
        <f aca="false">IF(I$1="P",MAX(0,I$2-$D62),IF(I$1="C",MAX(0,$D62-I$2)))</f>
        <v>6</v>
      </c>
      <c r="J62" s="103" t="n">
        <f aca="false">IF(J$1="P",MAX(0,J$2-$D62),IF(J$1="C",MAX(0,$D62-J$2)))</f>
        <v>11</v>
      </c>
      <c r="K62" s="103" t="n">
        <f aca="false">IF(K$1="P",MAX(0,K$2-$D62),IF(K$1="C",MAX(0,$D62-K$2)))</f>
        <v>16</v>
      </c>
      <c r="L62" s="103" t="n">
        <f aca="false">IF(L$1="P",MAX(0,L$2-$D62),IF(L$1="C",MAX(0,$D62-L$2)))</f>
        <v>21</v>
      </c>
      <c r="M62" s="103" t="n">
        <f aca="false">IF(M$1="P",MAX(0,M$2-$D62),IF(M$1="C",MAX(0,$D62-M$2)))</f>
        <v>31</v>
      </c>
      <c r="N62" s="103" t="n">
        <f aca="false">IF(N$1="P",MAX(0,N$2-$D62),IF(N$1="C",MAX(0,$D62-N$2)))</f>
        <v>0</v>
      </c>
      <c r="O62" s="103" t="n">
        <f aca="false">IF(O$1="P",MAX(0,O$2-$D62),IF(O$1="C",MAX(0,$D62-O$2)))</f>
        <v>0</v>
      </c>
      <c r="P62" s="103" t="n">
        <f aca="false">IF(P$1="P",MAX(0,P$2-$D62),IF(P$1="C",MAX(0,$D62-P$2)))</f>
        <v>0</v>
      </c>
      <c r="Q62" s="103" t="n">
        <f aca="false">IF(Q$1="P",MAX(0,Q$2-$D62),IF(Q$1="C",MAX(0,$D62-Q$2)))</f>
        <v>0</v>
      </c>
      <c r="R62" s="103" t="n">
        <f aca="false">IF(R$1="P",MAX(0,R$2-$D62),IF(R$1="C",MAX(0,$D62-R$2)))</f>
        <v>0</v>
      </c>
      <c r="S62" s="103" t="n">
        <f aca="false">IF(S$1="P",MAX(0,S$2-$D62),IF(S$1="C",MAX(0,$D62-S$2)))</f>
        <v>0</v>
      </c>
      <c r="T62" s="103" t="n">
        <f aca="false">IF(T$1="P",MAX(0,T$2-$D62),IF(T$1="C",MAX(0,$D62-T$2)))</f>
        <v>0</v>
      </c>
      <c r="U62" s="104" t="n">
        <f aca="false">B62</f>
        <v>2</v>
      </c>
      <c r="V62" s="105" t="n">
        <f aca="false">VLOOKUP($C62,Gas!$B$3:$E$2506,2)</f>
        <v>2.185</v>
      </c>
      <c r="W62" s="46" t="n">
        <f aca="false">D62/V62</f>
        <v>8.69565217391304</v>
      </c>
    </row>
    <row r="63" customFormat="false" ht="12.75" hidden="false" customHeight="false" outlineLevel="0" collapsed="false">
      <c r="A63" s="0" t="n">
        <f aca="false">YEAR(C63)</f>
        <v>1998</v>
      </c>
      <c r="B63" s="95" t="n">
        <f aca="false">MONTH(C63)+(YEAR(C63)-1998)*12</f>
        <v>2</v>
      </c>
      <c r="C63" s="101" t="n">
        <v>35852</v>
      </c>
      <c r="D63" s="102" t="n">
        <v>18.94</v>
      </c>
      <c r="E63" s="98" t="n">
        <f aca="false">LN(D63/D62)</f>
        <v>-0.0031628914085082</v>
      </c>
      <c r="F63" s="106" t="n">
        <f aca="false">STDEV(E54:E63)*SQRT(trade_day)</f>
        <v>0.622278532478108</v>
      </c>
      <c r="H63" s="103" t="n">
        <f aca="false">IF(H$1="P",MAX(0,H$2-$D63),IF(H$1="C",MAX(0,$D63-H$2)))</f>
        <v>1.06</v>
      </c>
      <c r="I63" s="103" t="n">
        <f aca="false">IF(I$1="P",MAX(0,I$2-$D63),IF(I$1="C",MAX(0,$D63-I$2)))</f>
        <v>6.06</v>
      </c>
      <c r="J63" s="103" t="n">
        <f aca="false">IF(J$1="P",MAX(0,J$2-$D63),IF(J$1="C",MAX(0,$D63-J$2)))</f>
        <v>11.06</v>
      </c>
      <c r="K63" s="103" t="n">
        <f aca="false">IF(K$1="P",MAX(0,K$2-$D63),IF(K$1="C",MAX(0,$D63-K$2)))</f>
        <v>16.06</v>
      </c>
      <c r="L63" s="103" t="n">
        <f aca="false">IF(L$1="P",MAX(0,L$2-$D63),IF(L$1="C",MAX(0,$D63-L$2)))</f>
        <v>21.06</v>
      </c>
      <c r="M63" s="103" t="n">
        <f aca="false">IF(M$1="P",MAX(0,M$2-$D63),IF(M$1="C",MAX(0,$D63-M$2)))</f>
        <v>31.06</v>
      </c>
      <c r="N63" s="103" t="n">
        <f aca="false">IF(N$1="P",MAX(0,N$2-$D63),IF(N$1="C",MAX(0,$D63-N$2)))</f>
        <v>0</v>
      </c>
      <c r="O63" s="103" t="n">
        <f aca="false">IF(O$1="P",MAX(0,O$2-$D63),IF(O$1="C",MAX(0,$D63-O$2)))</f>
        <v>0</v>
      </c>
      <c r="P63" s="103" t="n">
        <f aca="false">IF(P$1="P",MAX(0,P$2-$D63),IF(P$1="C",MAX(0,$D63-P$2)))</f>
        <v>0</v>
      </c>
      <c r="Q63" s="103" t="n">
        <f aca="false">IF(Q$1="P",MAX(0,Q$2-$D63),IF(Q$1="C",MAX(0,$D63-Q$2)))</f>
        <v>0</v>
      </c>
      <c r="R63" s="103" t="n">
        <f aca="false">IF(R$1="P",MAX(0,R$2-$D63),IF(R$1="C",MAX(0,$D63-R$2)))</f>
        <v>0</v>
      </c>
      <c r="S63" s="103" t="n">
        <f aca="false">IF(S$1="P",MAX(0,S$2-$D63),IF(S$1="C",MAX(0,$D63-S$2)))</f>
        <v>0</v>
      </c>
      <c r="T63" s="103" t="n">
        <f aca="false">IF(T$1="P",MAX(0,T$2-$D63),IF(T$1="C",MAX(0,$D63-T$2)))</f>
        <v>0</v>
      </c>
      <c r="U63" s="104" t="n">
        <f aca="false">B63</f>
        <v>2</v>
      </c>
      <c r="V63" s="105" t="n">
        <f aca="false">VLOOKUP($C63,Gas!$B$3:$E$2506,2)</f>
        <v>2.205</v>
      </c>
      <c r="W63" s="46" t="n">
        <f aca="false">D63/V63</f>
        <v>8.58956916099773</v>
      </c>
    </row>
    <row r="64" customFormat="false" ht="12.75" hidden="false" customHeight="false" outlineLevel="0" collapsed="false">
      <c r="A64" s="0" t="n">
        <f aca="false">YEAR(C64)</f>
        <v>1998</v>
      </c>
      <c r="B64" s="95" t="n">
        <f aca="false">MONTH(C64)+(YEAR(C64)-1998)*12</f>
        <v>2</v>
      </c>
      <c r="C64" s="101" t="n">
        <v>35853</v>
      </c>
      <c r="D64" s="102" t="n">
        <v>19</v>
      </c>
      <c r="E64" s="98" t="n">
        <f aca="false">LN(D64/D63)</f>
        <v>0.00316289140850822</v>
      </c>
      <c r="F64" s="106" t="n">
        <f aca="false">STDEV(E55:E64)*SQRT(trade_day)</f>
        <v>0.591923259553542</v>
      </c>
      <c r="H64" s="103" t="n">
        <f aca="false">IF(H$1="P",MAX(0,H$2-$D64),IF(H$1="C",MAX(0,$D64-H$2)))</f>
        <v>1</v>
      </c>
      <c r="I64" s="103" t="n">
        <f aca="false">IF(I$1="P",MAX(0,I$2-$D64),IF(I$1="C",MAX(0,$D64-I$2)))</f>
        <v>6</v>
      </c>
      <c r="J64" s="103" t="n">
        <f aca="false">IF(J$1="P",MAX(0,J$2-$D64),IF(J$1="C",MAX(0,$D64-J$2)))</f>
        <v>11</v>
      </c>
      <c r="K64" s="103" t="n">
        <f aca="false">IF(K$1="P",MAX(0,K$2-$D64),IF(K$1="C",MAX(0,$D64-K$2)))</f>
        <v>16</v>
      </c>
      <c r="L64" s="103" t="n">
        <f aca="false">IF(L$1="P",MAX(0,L$2-$D64),IF(L$1="C",MAX(0,$D64-L$2)))</f>
        <v>21</v>
      </c>
      <c r="M64" s="103" t="n">
        <f aca="false">IF(M$1="P",MAX(0,M$2-$D64),IF(M$1="C",MAX(0,$D64-M$2)))</f>
        <v>31</v>
      </c>
      <c r="N64" s="103" t="n">
        <f aca="false">IF(N$1="P",MAX(0,N$2-$D64),IF(N$1="C",MAX(0,$D64-N$2)))</f>
        <v>0</v>
      </c>
      <c r="O64" s="103" t="n">
        <f aca="false">IF(O$1="P",MAX(0,O$2-$D64),IF(O$1="C",MAX(0,$D64-O$2)))</f>
        <v>0</v>
      </c>
      <c r="P64" s="103" t="n">
        <f aca="false">IF(P$1="P",MAX(0,P$2-$D64),IF(P$1="C",MAX(0,$D64-P$2)))</f>
        <v>0</v>
      </c>
      <c r="Q64" s="103" t="n">
        <f aca="false">IF(Q$1="P",MAX(0,Q$2-$D64),IF(Q$1="C",MAX(0,$D64-Q$2)))</f>
        <v>0</v>
      </c>
      <c r="R64" s="103" t="n">
        <f aca="false">IF(R$1="P",MAX(0,R$2-$D64),IF(R$1="C",MAX(0,$D64-R$2)))</f>
        <v>0</v>
      </c>
      <c r="S64" s="103" t="n">
        <f aca="false">IF(S$1="P",MAX(0,S$2-$D64),IF(S$1="C",MAX(0,$D64-S$2)))</f>
        <v>0</v>
      </c>
      <c r="T64" s="103" t="n">
        <f aca="false">IF(T$1="P",MAX(0,T$2-$D64),IF(T$1="C",MAX(0,$D64-T$2)))</f>
        <v>0</v>
      </c>
      <c r="U64" s="104" t="n">
        <f aca="false">B64</f>
        <v>2</v>
      </c>
      <c r="V64" s="105" t="n">
        <f aca="false">VLOOKUP($C64,Gas!$B$3:$E$2506,2)</f>
        <v>2.22</v>
      </c>
      <c r="W64" s="46" t="n">
        <f aca="false">D64/V64</f>
        <v>8.55855855855856</v>
      </c>
    </row>
    <row r="65" customFormat="false" ht="12.75" hidden="false" customHeight="false" outlineLevel="0" collapsed="false">
      <c r="A65" s="0" t="n">
        <f aca="false">YEAR(C65)</f>
        <v>1998</v>
      </c>
      <c r="B65" s="95" t="n">
        <f aca="false">MONTH(C65)+(YEAR(C65)-1998)*12</f>
        <v>3</v>
      </c>
      <c r="C65" s="101" t="n">
        <v>35856</v>
      </c>
      <c r="D65" s="102" t="n">
        <v>19.39</v>
      </c>
      <c r="E65" s="98" t="n">
        <f aca="false">LN(D65/D64)</f>
        <v>0.02031849008812</v>
      </c>
      <c r="F65" s="106" t="n">
        <f aca="false">STDEV(E56:E65)*SQRT(trade_day)</f>
        <v>0.60152483539851</v>
      </c>
      <c r="H65" s="103" t="n">
        <f aca="false">IF(H$1="P",MAX(0,H$2-$D65),IF(H$1="C",MAX(0,$D65-H$2)))</f>
        <v>0.609999999999999</v>
      </c>
      <c r="I65" s="103" t="n">
        <f aca="false">IF(I$1="P",MAX(0,I$2-$D65),IF(I$1="C",MAX(0,$D65-I$2)))</f>
        <v>5.61</v>
      </c>
      <c r="J65" s="103" t="n">
        <f aca="false">IF(J$1="P",MAX(0,J$2-$D65),IF(J$1="C",MAX(0,$D65-J$2)))</f>
        <v>10.61</v>
      </c>
      <c r="K65" s="103" t="n">
        <f aca="false">IF(K$1="P",MAX(0,K$2-$D65),IF(K$1="C",MAX(0,$D65-K$2)))</f>
        <v>15.61</v>
      </c>
      <c r="L65" s="103" t="n">
        <f aca="false">IF(L$1="P",MAX(0,L$2-$D65),IF(L$1="C",MAX(0,$D65-L$2)))</f>
        <v>20.61</v>
      </c>
      <c r="M65" s="103" t="n">
        <f aca="false">IF(M$1="P",MAX(0,M$2-$D65),IF(M$1="C",MAX(0,$D65-M$2)))</f>
        <v>30.61</v>
      </c>
      <c r="N65" s="103" t="n">
        <f aca="false">IF(N$1="P",MAX(0,N$2-$D65),IF(N$1="C",MAX(0,$D65-N$2)))</f>
        <v>0</v>
      </c>
      <c r="O65" s="103" t="n">
        <f aca="false">IF(O$1="P",MAX(0,O$2-$D65),IF(O$1="C",MAX(0,$D65-O$2)))</f>
        <v>0</v>
      </c>
      <c r="P65" s="103" t="n">
        <f aca="false">IF(P$1="P",MAX(0,P$2-$D65),IF(P$1="C",MAX(0,$D65-P$2)))</f>
        <v>0</v>
      </c>
      <c r="Q65" s="103" t="n">
        <f aca="false">IF(Q$1="P",MAX(0,Q$2-$D65),IF(Q$1="C",MAX(0,$D65-Q$2)))</f>
        <v>0</v>
      </c>
      <c r="R65" s="103" t="n">
        <f aca="false">IF(R$1="P",MAX(0,R$2-$D65),IF(R$1="C",MAX(0,$D65-R$2)))</f>
        <v>0</v>
      </c>
      <c r="S65" s="103" t="n">
        <f aca="false">IF(S$1="P",MAX(0,S$2-$D65),IF(S$1="C",MAX(0,$D65-S$2)))</f>
        <v>0</v>
      </c>
      <c r="T65" s="103" t="n">
        <f aca="false">IF(T$1="P",MAX(0,T$2-$D65),IF(T$1="C",MAX(0,$D65-T$2)))</f>
        <v>0</v>
      </c>
      <c r="U65" s="104" t="n">
        <f aca="false">B65</f>
        <v>3</v>
      </c>
      <c r="V65" s="105" t="n">
        <f aca="false">VLOOKUP($C65,Gas!$B$3:$E$2506,2)</f>
        <v>2.23</v>
      </c>
      <c r="W65" s="46" t="n">
        <f aca="false">D65/V65</f>
        <v>8.69506726457399</v>
      </c>
    </row>
    <row r="66" customFormat="false" ht="12.75" hidden="false" customHeight="false" outlineLevel="0" collapsed="false">
      <c r="A66" s="0" t="n">
        <f aca="false">YEAR(C66)</f>
        <v>1998</v>
      </c>
      <c r="B66" s="95" t="n">
        <f aca="false">MONTH(C66)+(YEAR(C66)-1998)*12</f>
        <v>3</v>
      </c>
      <c r="C66" s="101" t="n">
        <v>35857</v>
      </c>
      <c r="D66" s="102" t="n">
        <v>19.39</v>
      </c>
      <c r="E66" s="98" t="n">
        <f aca="false">LN(D66/D65)</f>
        <v>0</v>
      </c>
      <c r="F66" s="106" t="n">
        <f aca="false">STDEV(E57:E66)*SQRT(trade_day)</f>
        <v>0.588590861974015</v>
      </c>
      <c r="H66" s="103" t="n">
        <f aca="false">IF(H$1="P",MAX(0,H$2-$D66),IF(H$1="C",MAX(0,$D66-H$2)))</f>
        <v>0.609999999999999</v>
      </c>
      <c r="I66" s="103" t="n">
        <f aca="false">IF(I$1="P",MAX(0,I$2-$D66),IF(I$1="C",MAX(0,$D66-I$2)))</f>
        <v>5.61</v>
      </c>
      <c r="J66" s="103" t="n">
        <f aca="false">IF(J$1="P",MAX(0,J$2-$D66),IF(J$1="C",MAX(0,$D66-J$2)))</f>
        <v>10.61</v>
      </c>
      <c r="K66" s="103" t="n">
        <f aca="false">IF(K$1="P",MAX(0,K$2-$D66),IF(K$1="C",MAX(0,$D66-K$2)))</f>
        <v>15.61</v>
      </c>
      <c r="L66" s="103" t="n">
        <f aca="false">IF(L$1="P",MAX(0,L$2-$D66),IF(L$1="C",MAX(0,$D66-L$2)))</f>
        <v>20.61</v>
      </c>
      <c r="M66" s="103" t="n">
        <f aca="false">IF(M$1="P",MAX(0,M$2-$D66),IF(M$1="C",MAX(0,$D66-M$2)))</f>
        <v>30.61</v>
      </c>
      <c r="N66" s="103" t="n">
        <f aca="false">IF(N$1="P",MAX(0,N$2-$D66),IF(N$1="C",MAX(0,$D66-N$2)))</f>
        <v>0</v>
      </c>
      <c r="O66" s="103" t="n">
        <f aca="false">IF(O$1="P",MAX(0,O$2-$D66),IF(O$1="C",MAX(0,$D66-O$2)))</f>
        <v>0</v>
      </c>
      <c r="P66" s="103" t="n">
        <f aca="false">IF(P$1="P",MAX(0,P$2-$D66),IF(P$1="C",MAX(0,$D66-P$2)))</f>
        <v>0</v>
      </c>
      <c r="Q66" s="103" t="n">
        <f aca="false">IF(Q$1="P",MAX(0,Q$2-$D66),IF(Q$1="C",MAX(0,$D66-Q$2)))</f>
        <v>0</v>
      </c>
      <c r="R66" s="103" t="n">
        <f aca="false">IF(R$1="P",MAX(0,R$2-$D66),IF(R$1="C",MAX(0,$D66-R$2)))</f>
        <v>0</v>
      </c>
      <c r="S66" s="103" t="n">
        <f aca="false">IF(S$1="P",MAX(0,S$2-$D66),IF(S$1="C",MAX(0,$D66-S$2)))</f>
        <v>0</v>
      </c>
      <c r="T66" s="103" t="n">
        <f aca="false">IF(T$1="P",MAX(0,T$2-$D66),IF(T$1="C",MAX(0,$D66-T$2)))</f>
        <v>0</v>
      </c>
      <c r="U66" s="104" t="n">
        <f aca="false">B66</f>
        <v>3</v>
      </c>
      <c r="V66" s="105" t="n">
        <f aca="false">VLOOKUP($C66,Gas!$B$3:$E$2506,2)</f>
        <v>2.275</v>
      </c>
      <c r="W66" s="46" t="n">
        <f aca="false">D66/V66</f>
        <v>8.52307692307692</v>
      </c>
    </row>
    <row r="67" customFormat="false" ht="12.75" hidden="false" customHeight="false" outlineLevel="0" collapsed="false">
      <c r="A67" s="0" t="n">
        <f aca="false">YEAR(C67)</f>
        <v>1998</v>
      </c>
      <c r="B67" s="95" t="n">
        <f aca="false">MONTH(C67)+(YEAR(C67)-1998)*12</f>
        <v>3</v>
      </c>
      <c r="C67" s="101" t="n">
        <v>35858</v>
      </c>
      <c r="D67" s="102" t="n">
        <v>20.08</v>
      </c>
      <c r="E67" s="98" t="n">
        <f aca="false">LN(D67/D66)</f>
        <v>0.0349668255689678</v>
      </c>
      <c r="F67" s="106" t="n">
        <f aca="false">STDEV(E58:E67)*SQRT(trade_day)</f>
        <v>0.599202670362778</v>
      </c>
      <c r="H67" s="103" t="n">
        <f aca="false">IF(H$1="P",MAX(0,H$2-$D67),IF(H$1="C",MAX(0,$D67-H$2)))</f>
        <v>0</v>
      </c>
      <c r="I67" s="103" t="n">
        <f aca="false">IF(I$1="P",MAX(0,I$2-$D67),IF(I$1="C",MAX(0,$D67-I$2)))</f>
        <v>4.92</v>
      </c>
      <c r="J67" s="103" t="n">
        <f aca="false">IF(J$1="P",MAX(0,J$2-$D67),IF(J$1="C",MAX(0,$D67-J$2)))</f>
        <v>9.92</v>
      </c>
      <c r="K67" s="103" t="n">
        <f aca="false">IF(K$1="P",MAX(0,K$2-$D67),IF(K$1="C",MAX(0,$D67-K$2)))</f>
        <v>14.92</v>
      </c>
      <c r="L67" s="103" t="n">
        <f aca="false">IF(L$1="P",MAX(0,L$2-$D67),IF(L$1="C",MAX(0,$D67-L$2)))</f>
        <v>19.92</v>
      </c>
      <c r="M67" s="103" t="n">
        <f aca="false">IF(M$1="P",MAX(0,M$2-$D67),IF(M$1="C",MAX(0,$D67-M$2)))</f>
        <v>29.92</v>
      </c>
      <c r="N67" s="103" t="n">
        <f aca="false">IF(N$1="P",MAX(0,N$2-$D67),IF(N$1="C",MAX(0,$D67-N$2)))</f>
        <v>0.0799999999999983</v>
      </c>
      <c r="O67" s="103" t="n">
        <f aca="false">IF(O$1="P",MAX(0,O$2-$D67),IF(O$1="C",MAX(0,$D67-O$2)))</f>
        <v>0</v>
      </c>
      <c r="P67" s="103" t="n">
        <f aca="false">IF(P$1="P",MAX(0,P$2-$D67),IF(P$1="C",MAX(0,$D67-P$2)))</f>
        <v>0</v>
      </c>
      <c r="Q67" s="103" t="n">
        <f aca="false">IF(Q$1="P",MAX(0,Q$2-$D67),IF(Q$1="C",MAX(0,$D67-Q$2)))</f>
        <v>0</v>
      </c>
      <c r="R67" s="103" t="n">
        <f aca="false">IF(R$1="P",MAX(0,R$2-$D67),IF(R$1="C",MAX(0,$D67-R$2)))</f>
        <v>0</v>
      </c>
      <c r="S67" s="103" t="n">
        <f aca="false">IF(S$1="P",MAX(0,S$2-$D67),IF(S$1="C",MAX(0,$D67-S$2)))</f>
        <v>0</v>
      </c>
      <c r="T67" s="103" t="n">
        <f aca="false">IF(T$1="P",MAX(0,T$2-$D67),IF(T$1="C",MAX(0,$D67-T$2)))</f>
        <v>0</v>
      </c>
      <c r="U67" s="104" t="n">
        <f aca="false">B67</f>
        <v>3</v>
      </c>
      <c r="V67" s="105" t="n">
        <f aca="false">VLOOKUP($C67,Gas!$B$3:$E$2506,2)</f>
        <v>2.235</v>
      </c>
      <c r="W67" s="46" t="n">
        <f aca="false">D67/V67</f>
        <v>8.98434004474273</v>
      </c>
    </row>
    <row r="68" customFormat="false" ht="12.75" hidden="false" customHeight="false" outlineLevel="0" collapsed="false">
      <c r="A68" s="0" t="n">
        <f aca="false">YEAR(C68)</f>
        <v>1998</v>
      </c>
      <c r="B68" s="95" t="n">
        <f aca="false">MONTH(C68)+(YEAR(C68)-1998)*12</f>
        <v>3</v>
      </c>
      <c r="C68" s="101" t="n">
        <v>35859</v>
      </c>
      <c r="D68" s="102" t="n">
        <v>19.98</v>
      </c>
      <c r="E68" s="98" t="n">
        <f aca="false">LN(D68/D67)</f>
        <v>-0.00499252160312087</v>
      </c>
      <c r="F68" s="106" t="n">
        <f aca="false">STDEV(E59:E68)*SQRT(trade_day)</f>
        <v>0.59252303237263</v>
      </c>
      <c r="H68" s="103" t="n">
        <f aca="false">IF(H$1="P",MAX(0,H$2-$D68),IF(H$1="C",MAX(0,$D68-H$2)))</f>
        <v>0.0199999999999996</v>
      </c>
      <c r="I68" s="103" t="n">
        <f aca="false">IF(I$1="P",MAX(0,I$2-$D68),IF(I$1="C",MAX(0,$D68-I$2)))</f>
        <v>5.02</v>
      </c>
      <c r="J68" s="103" t="n">
        <f aca="false">IF(J$1="P",MAX(0,J$2-$D68),IF(J$1="C",MAX(0,$D68-J$2)))</f>
        <v>10.02</v>
      </c>
      <c r="K68" s="103" t="n">
        <f aca="false">IF(K$1="P",MAX(0,K$2-$D68),IF(K$1="C",MAX(0,$D68-K$2)))</f>
        <v>15.02</v>
      </c>
      <c r="L68" s="103" t="n">
        <f aca="false">IF(L$1="P",MAX(0,L$2-$D68),IF(L$1="C",MAX(0,$D68-L$2)))</f>
        <v>20.02</v>
      </c>
      <c r="M68" s="103" t="n">
        <f aca="false">IF(M$1="P",MAX(0,M$2-$D68),IF(M$1="C",MAX(0,$D68-M$2)))</f>
        <v>30.02</v>
      </c>
      <c r="N68" s="103" t="n">
        <f aca="false">IF(N$1="P",MAX(0,N$2-$D68),IF(N$1="C",MAX(0,$D68-N$2)))</f>
        <v>0</v>
      </c>
      <c r="O68" s="103" t="n">
        <f aca="false">IF(O$1="P",MAX(0,O$2-$D68),IF(O$1="C",MAX(0,$D68-O$2)))</f>
        <v>0</v>
      </c>
      <c r="P68" s="103" t="n">
        <f aca="false">IF(P$1="P",MAX(0,P$2-$D68),IF(P$1="C",MAX(0,$D68-P$2)))</f>
        <v>0</v>
      </c>
      <c r="Q68" s="103" t="n">
        <f aca="false">IF(Q$1="P",MAX(0,Q$2-$D68),IF(Q$1="C",MAX(0,$D68-Q$2)))</f>
        <v>0</v>
      </c>
      <c r="R68" s="103" t="n">
        <f aca="false">IF(R$1="P",MAX(0,R$2-$D68),IF(R$1="C",MAX(0,$D68-R$2)))</f>
        <v>0</v>
      </c>
      <c r="S68" s="103" t="n">
        <f aca="false">IF(S$1="P",MAX(0,S$2-$D68),IF(S$1="C",MAX(0,$D68-S$2)))</f>
        <v>0</v>
      </c>
      <c r="T68" s="103" t="n">
        <f aca="false">IF(T$1="P",MAX(0,T$2-$D68),IF(T$1="C",MAX(0,$D68-T$2)))</f>
        <v>0</v>
      </c>
      <c r="U68" s="104" t="n">
        <f aca="false">B68</f>
        <v>3</v>
      </c>
      <c r="V68" s="105" t="n">
        <f aca="false">VLOOKUP($C68,Gas!$B$3:$E$2506,2)</f>
        <v>2.19</v>
      </c>
      <c r="W68" s="46" t="n">
        <f aca="false">D68/V68</f>
        <v>9.12328767123288</v>
      </c>
    </row>
    <row r="69" customFormat="false" ht="12.75" hidden="false" customHeight="false" outlineLevel="0" collapsed="false">
      <c r="A69" s="0" t="n">
        <f aca="false">YEAR(C69)</f>
        <v>1998</v>
      </c>
      <c r="B69" s="95" t="n">
        <f aca="false">MONTH(C69)+(YEAR(C69)-1998)*12</f>
        <v>3</v>
      </c>
      <c r="C69" s="101" t="n">
        <v>35860</v>
      </c>
      <c r="D69" s="102" t="n">
        <v>18.91</v>
      </c>
      <c r="E69" s="98" t="n">
        <f aca="false">LN(D69/D68)</f>
        <v>-0.0550408905500413</v>
      </c>
      <c r="F69" s="106" t="n">
        <f aca="false">STDEV(E60:E69)*SQRT(trade_day)</f>
        <v>0.65791244804719</v>
      </c>
      <c r="H69" s="103" t="n">
        <f aca="false">IF(H$1="P",MAX(0,H$2-$D69),IF(H$1="C",MAX(0,$D69-H$2)))</f>
        <v>1.09</v>
      </c>
      <c r="I69" s="103" t="n">
        <f aca="false">IF(I$1="P",MAX(0,I$2-$D69),IF(I$1="C",MAX(0,$D69-I$2)))</f>
        <v>6.09</v>
      </c>
      <c r="J69" s="103" t="n">
        <f aca="false">IF(J$1="P",MAX(0,J$2-$D69),IF(J$1="C",MAX(0,$D69-J$2)))</f>
        <v>11.09</v>
      </c>
      <c r="K69" s="103" t="n">
        <f aca="false">IF(K$1="P",MAX(0,K$2-$D69),IF(K$1="C",MAX(0,$D69-K$2)))</f>
        <v>16.09</v>
      </c>
      <c r="L69" s="103" t="n">
        <f aca="false">IF(L$1="P",MAX(0,L$2-$D69),IF(L$1="C",MAX(0,$D69-L$2)))</f>
        <v>21.09</v>
      </c>
      <c r="M69" s="103" t="n">
        <f aca="false">IF(M$1="P",MAX(0,M$2-$D69),IF(M$1="C",MAX(0,$D69-M$2)))</f>
        <v>31.09</v>
      </c>
      <c r="N69" s="103" t="n">
        <f aca="false">IF(N$1="P",MAX(0,N$2-$D69),IF(N$1="C",MAX(0,$D69-N$2)))</f>
        <v>0</v>
      </c>
      <c r="O69" s="103" t="n">
        <f aca="false">IF(O$1="P",MAX(0,O$2-$D69),IF(O$1="C",MAX(0,$D69-O$2)))</f>
        <v>0</v>
      </c>
      <c r="P69" s="103" t="n">
        <f aca="false">IF(P$1="P",MAX(0,P$2-$D69),IF(P$1="C",MAX(0,$D69-P$2)))</f>
        <v>0</v>
      </c>
      <c r="Q69" s="103" t="n">
        <f aca="false">IF(Q$1="P",MAX(0,Q$2-$D69),IF(Q$1="C",MAX(0,$D69-Q$2)))</f>
        <v>0</v>
      </c>
      <c r="R69" s="103" t="n">
        <f aca="false">IF(R$1="P",MAX(0,R$2-$D69),IF(R$1="C",MAX(0,$D69-R$2)))</f>
        <v>0</v>
      </c>
      <c r="S69" s="103" t="n">
        <f aca="false">IF(S$1="P",MAX(0,S$2-$D69),IF(S$1="C",MAX(0,$D69-S$2)))</f>
        <v>0</v>
      </c>
      <c r="T69" s="103" t="n">
        <f aca="false">IF(T$1="P",MAX(0,T$2-$D69),IF(T$1="C",MAX(0,$D69-T$2)))</f>
        <v>0</v>
      </c>
      <c r="U69" s="104" t="n">
        <f aca="false">B69</f>
        <v>3</v>
      </c>
      <c r="V69" s="105" t="n">
        <f aca="false">VLOOKUP($C69,Gas!$B$3:$E$2506,2)</f>
        <v>2.115</v>
      </c>
      <c r="W69" s="46" t="n">
        <f aca="false">D69/V69</f>
        <v>8.94089834515366</v>
      </c>
    </row>
    <row r="70" customFormat="false" ht="12.75" hidden="false" customHeight="false" outlineLevel="0" collapsed="false">
      <c r="A70" s="0" t="n">
        <f aca="false">YEAR(C70)</f>
        <v>1998</v>
      </c>
      <c r="B70" s="95" t="n">
        <f aca="false">MONTH(C70)+(YEAR(C70)-1998)*12</f>
        <v>3</v>
      </c>
      <c r="C70" s="101" t="n">
        <v>35863</v>
      </c>
      <c r="D70" s="102" t="n">
        <v>18.85</v>
      </c>
      <c r="E70" s="98" t="n">
        <f aca="false">LN(D70/D69)</f>
        <v>-0.0031779687763463</v>
      </c>
      <c r="F70" s="106" t="n">
        <f aca="false">STDEV(E61:E70)*SQRT(trade_day)</f>
        <v>0.519619620246808</v>
      </c>
      <c r="H70" s="103" t="n">
        <f aca="false">IF(H$1="P",MAX(0,H$2-$D70),IF(H$1="C",MAX(0,$D70-H$2)))</f>
        <v>1.15</v>
      </c>
      <c r="I70" s="103" t="n">
        <f aca="false">IF(I$1="P",MAX(0,I$2-$D70),IF(I$1="C",MAX(0,$D70-I$2)))</f>
        <v>6.15</v>
      </c>
      <c r="J70" s="103" t="n">
        <f aca="false">IF(J$1="P",MAX(0,J$2-$D70),IF(J$1="C",MAX(0,$D70-J$2)))</f>
        <v>11.15</v>
      </c>
      <c r="K70" s="103" t="n">
        <f aca="false">IF(K$1="P",MAX(0,K$2-$D70),IF(K$1="C",MAX(0,$D70-K$2)))</f>
        <v>16.15</v>
      </c>
      <c r="L70" s="103" t="n">
        <f aca="false">IF(L$1="P",MAX(0,L$2-$D70),IF(L$1="C",MAX(0,$D70-L$2)))</f>
        <v>21.15</v>
      </c>
      <c r="M70" s="103" t="n">
        <f aca="false">IF(M$1="P",MAX(0,M$2-$D70),IF(M$1="C",MAX(0,$D70-M$2)))</f>
        <v>31.15</v>
      </c>
      <c r="N70" s="103" t="n">
        <f aca="false">IF(N$1="P",MAX(0,N$2-$D70),IF(N$1="C",MAX(0,$D70-N$2)))</f>
        <v>0</v>
      </c>
      <c r="O70" s="103" t="n">
        <f aca="false">IF(O$1="P",MAX(0,O$2-$D70),IF(O$1="C",MAX(0,$D70-O$2)))</f>
        <v>0</v>
      </c>
      <c r="P70" s="103" t="n">
        <f aca="false">IF(P$1="P",MAX(0,P$2-$D70),IF(P$1="C",MAX(0,$D70-P$2)))</f>
        <v>0</v>
      </c>
      <c r="Q70" s="103" t="n">
        <f aca="false">IF(Q$1="P",MAX(0,Q$2-$D70),IF(Q$1="C",MAX(0,$D70-Q$2)))</f>
        <v>0</v>
      </c>
      <c r="R70" s="103" t="n">
        <f aca="false">IF(R$1="P",MAX(0,R$2-$D70),IF(R$1="C",MAX(0,$D70-R$2)))</f>
        <v>0</v>
      </c>
      <c r="S70" s="103" t="n">
        <f aca="false">IF(S$1="P",MAX(0,S$2-$D70),IF(S$1="C",MAX(0,$D70-S$2)))</f>
        <v>0</v>
      </c>
      <c r="T70" s="103" t="n">
        <f aca="false">IF(T$1="P",MAX(0,T$2-$D70),IF(T$1="C",MAX(0,$D70-T$2)))</f>
        <v>0</v>
      </c>
      <c r="U70" s="104" t="n">
        <f aca="false">B70</f>
        <v>3</v>
      </c>
      <c r="V70" s="105" t="n">
        <f aca="false">VLOOKUP($C70,Gas!$B$3:$E$2506,2)</f>
        <v>2.09</v>
      </c>
      <c r="W70" s="46" t="n">
        <f aca="false">D70/V70</f>
        <v>9.01913875598086</v>
      </c>
    </row>
    <row r="71" customFormat="false" ht="12.75" hidden="false" customHeight="false" outlineLevel="0" collapsed="false">
      <c r="A71" s="0" t="n">
        <f aca="false">YEAR(C71)</f>
        <v>1998</v>
      </c>
      <c r="B71" s="95" t="n">
        <f aca="false">MONTH(C71)+(YEAR(C71)-1998)*12</f>
        <v>3</v>
      </c>
      <c r="C71" s="101" t="n">
        <v>35864</v>
      </c>
      <c r="D71" s="102" t="n">
        <v>21.25</v>
      </c>
      <c r="E71" s="98" t="n">
        <f aca="false">LN(D71/D70)</f>
        <v>0.119843981476406</v>
      </c>
      <c r="F71" s="106" t="n">
        <f aca="false">STDEV(E62:E71)*SQRT(trade_day)</f>
        <v>0.726841487953877</v>
      </c>
      <c r="H71" s="103" t="n">
        <f aca="false">IF(H$1="P",MAX(0,H$2-$D71),IF(H$1="C",MAX(0,$D71-H$2)))</f>
        <v>0</v>
      </c>
      <c r="I71" s="103" t="n">
        <f aca="false">IF(I$1="P",MAX(0,I$2-$D71),IF(I$1="C",MAX(0,$D71-I$2)))</f>
        <v>3.75</v>
      </c>
      <c r="J71" s="103" t="n">
        <f aca="false">IF(J$1="P",MAX(0,J$2-$D71),IF(J$1="C",MAX(0,$D71-J$2)))</f>
        <v>8.75</v>
      </c>
      <c r="K71" s="103" t="n">
        <f aca="false">IF(K$1="P",MAX(0,K$2-$D71),IF(K$1="C",MAX(0,$D71-K$2)))</f>
        <v>13.75</v>
      </c>
      <c r="L71" s="103" t="n">
        <f aca="false">IF(L$1="P",MAX(0,L$2-$D71),IF(L$1="C",MAX(0,$D71-L$2)))</f>
        <v>18.75</v>
      </c>
      <c r="M71" s="103" t="n">
        <f aca="false">IF(M$1="P",MAX(0,M$2-$D71),IF(M$1="C",MAX(0,$D71-M$2)))</f>
        <v>28.75</v>
      </c>
      <c r="N71" s="103" t="n">
        <f aca="false">IF(N$1="P",MAX(0,N$2-$D71),IF(N$1="C",MAX(0,$D71-N$2)))</f>
        <v>1.25</v>
      </c>
      <c r="O71" s="103" t="n">
        <f aca="false">IF(O$1="P",MAX(0,O$2-$D71),IF(O$1="C",MAX(0,$D71-O$2)))</f>
        <v>0</v>
      </c>
      <c r="P71" s="103" t="n">
        <f aca="false">IF(P$1="P",MAX(0,P$2-$D71),IF(P$1="C",MAX(0,$D71-P$2)))</f>
        <v>0</v>
      </c>
      <c r="Q71" s="103" t="n">
        <f aca="false">IF(Q$1="P",MAX(0,Q$2-$D71),IF(Q$1="C",MAX(0,$D71-Q$2)))</f>
        <v>0</v>
      </c>
      <c r="R71" s="103" t="n">
        <f aca="false">IF(R$1="P",MAX(0,R$2-$D71),IF(R$1="C",MAX(0,$D71-R$2)))</f>
        <v>0</v>
      </c>
      <c r="S71" s="103" t="n">
        <f aca="false">IF(S$1="P",MAX(0,S$2-$D71),IF(S$1="C",MAX(0,$D71-S$2)))</f>
        <v>0</v>
      </c>
      <c r="T71" s="103" t="n">
        <f aca="false">IF(T$1="P",MAX(0,T$2-$D71),IF(T$1="C",MAX(0,$D71-T$2)))</f>
        <v>0</v>
      </c>
      <c r="U71" s="104" t="n">
        <f aca="false">B71</f>
        <v>3</v>
      </c>
      <c r="V71" s="105" t="n">
        <f aca="false">VLOOKUP($C71,Gas!$B$3:$E$2506,2)</f>
        <v>2.165</v>
      </c>
      <c r="W71" s="46" t="n">
        <f aca="false">D71/V71</f>
        <v>9.81524249422633</v>
      </c>
    </row>
    <row r="72" customFormat="false" ht="12.75" hidden="false" customHeight="false" outlineLevel="0" collapsed="false">
      <c r="A72" s="0" t="n">
        <f aca="false">YEAR(C72)</f>
        <v>1998</v>
      </c>
      <c r="B72" s="95" t="n">
        <f aca="false">MONTH(C72)+(YEAR(C72)-1998)*12</f>
        <v>3</v>
      </c>
      <c r="C72" s="101" t="n">
        <v>35865</v>
      </c>
      <c r="D72" s="102" t="n">
        <v>21.88</v>
      </c>
      <c r="E72" s="98" t="n">
        <f aca="false">LN(D72/D71)</f>
        <v>0.0292160821833546</v>
      </c>
      <c r="F72" s="106" t="n">
        <f aca="false">STDEV(E63:E72)*SQRT(trade_day)</f>
        <v>0.706012489820672</v>
      </c>
      <c r="H72" s="103" t="n">
        <f aca="false">IF(H$1="P",MAX(0,H$2-$D72),IF(H$1="C",MAX(0,$D72-H$2)))</f>
        <v>0</v>
      </c>
      <c r="I72" s="103" t="n">
        <f aca="false">IF(I$1="P",MAX(0,I$2-$D72),IF(I$1="C",MAX(0,$D72-I$2)))</f>
        <v>3.12</v>
      </c>
      <c r="J72" s="103" t="n">
        <f aca="false">IF(J$1="P",MAX(0,J$2-$D72),IF(J$1="C",MAX(0,$D72-J$2)))</f>
        <v>8.12</v>
      </c>
      <c r="K72" s="103" t="n">
        <f aca="false">IF(K$1="P",MAX(0,K$2-$D72),IF(K$1="C",MAX(0,$D72-K$2)))</f>
        <v>13.12</v>
      </c>
      <c r="L72" s="103" t="n">
        <f aca="false">IF(L$1="P",MAX(0,L$2-$D72),IF(L$1="C",MAX(0,$D72-L$2)))</f>
        <v>18.12</v>
      </c>
      <c r="M72" s="103" t="n">
        <f aca="false">IF(M$1="P",MAX(0,M$2-$D72),IF(M$1="C",MAX(0,$D72-M$2)))</f>
        <v>28.12</v>
      </c>
      <c r="N72" s="103" t="n">
        <f aca="false">IF(N$1="P",MAX(0,N$2-$D72),IF(N$1="C",MAX(0,$D72-N$2)))</f>
        <v>1.88</v>
      </c>
      <c r="O72" s="103" t="n">
        <f aca="false">IF(O$1="P",MAX(0,O$2-$D72),IF(O$1="C",MAX(0,$D72-O$2)))</f>
        <v>0</v>
      </c>
      <c r="P72" s="103" t="n">
        <f aca="false">IF(P$1="P",MAX(0,P$2-$D72),IF(P$1="C",MAX(0,$D72-P$2)))</f>
        <v>0</v>
      </c>
      <c r="Q72" s="103" t="n">
        <f aca="false">IF(Q$1="P",MAX(0,Q$2-$D72),IF(Q$1="C",MAX(0,$D72-Q$2)))</f>
        <v>0</v>
      </c>
      <c r="R72" s="103" t="n">
        <f aca="false">IF(R$1="P",MAX(0,R$2-$D72),IF(R$1="C",MAX(0,$D72-R$2)))</f>
        <v>0</v>
      </c>
      <c r="S72" s="103" t="n">
        <f aca="false">IF(S$1="P",MAX(0,S$2-$D72),IF(S$1="C",MAX(0,$D72-S$2)))</f>
        <v>0</v>
      </c>
      <c r="T72" s="103" t="n">
        <f aca="false">IF(T$1="P",MAX(0,T$2-$D72),IF(T$1="C",MAX(0,$D72-T$2)))</f>
        <v>0</v>
      </c>
      <c r="U72" s="104" t="n">
        <f aca="false">B72</f>
        <v>3</v>
      </c>
      <c r="V72" s="105" t="n">
        <f aca="false">VLOOKUP($C72,Gas!$B$3:$E$2506,2)</f>
        <v>2.23</v>
      </c>
      <c r="W72" s="46" t="n">
        <f aca="false">D72/V72</f>
        <v>9.81165919282511</v>
      </c>
    </row>
    <row r="73" customFormat="false" ht="12.75" hidden="false" customHeight="false" outlineLevel="0" collapsed="false">
      <c r="A73" s="0" t="n">
        <f aca="false">YEAR(C73)</f>
        <v>1998</v>
      </c>
      <c r="B73" s="95" t="n">
        <f aca="false">MONTH(C73)+(YEAR(C73)-1998)*12</f>
        <v>3</v>
      </c>
      <c r="C73" s="101" t="n">
        <v>35866</v>
      </c>
      <c r="D73" s="102" t="n">
        <v>21.33</v>
      </c>
      <c r="E73" s="98" t="n">
        <f aca="false">LN(D73/D72)</f>
        <v>-0.0254584450705213</v>
      </c>
      <c r="F73" s="106" t="n">
        <f aca="false">STDEV(E64:E73)*SQRT(trade_day)</f>
        <v>0.729575264321138</v>
      </c>
      <c r="H73" s="103" t="n">
        <f aca="false">IF(H$1="P",MAX(0,H$2-$D73),IF(H$1="C",MAX(0,$D73-H$2)))</f>
        <v>0</v>
      </c>
      <c r="I73" s="103" t="n">
        <f aca="false">IF(I$1="P",MAX(0,I$2-$D73),IF(I$1="C",MAX(0,$D73-I$2)))</f>
        <v>3.67</v>
      </c>
      <c r="J73" s="103" t="n">
        <f aca="false">IF(J$1="P",MAX(0,J$2-$D73),IF(J$1="C",MAX(0,$D73-J$2)))</f>
        <v>8.67</v>
      </c>
      <c r="K73" s="103" t="n">
        <f aca="false">IF(K$1="P",MAX(0,K$2-$D73),IF(K$1="C",MAX(0,$D73-K$2)))</f>
        <v>13.67</v>
      </c>
      <c r="L73" s="103" t="n">
        <f aca="false">IF(L$1="P",MAX(0,L$2-$D73),IF(L$1="C",MAX(0,$D73-L$2)))</f>
        <v>18.67</v>
      </c>
      <c r="M73" s="103" t="n">
        <f aca="false">IF(M$1="P",MAX(0,M$2-$D73),IF(M$1="C",MAX(0,$D73-M$2)))</f>
        <v>28.67</v>
      </c>
      <c r="N73" s="103" t="n">
        <f aca="false">IF(N$1="P",MAX(0,N$2-$D73),IF(N$1="C",MAX(0,$D73-N$2)))</f>
        <v>1.33</v>
      </c>
      <c r="O73" s="103" t="n">
        <f aca="false">IF(O$1="P",MAX(0,O$2-$D73),IF(O$1="C",MAX(0,$D73-O$2)))</f>
        <v>0</v>
      </c>
      <c r="P73" s="103" t="n">
        <f aca="false">IF(P$1="P",MAX(0,P$2-$D73),IF(P$1="C",MAX(0,$D73-P$2)))</f>
        <v>0</v>
      </c>
      <c r="Q73" s="103" t="n">
        <f aca="false">IF(Q$1="P",MAX(0,Q$2-$D73),IF(Q$1="C",MAX(0,$D73-Q$2)))</f>
        <v>0</v>
      </c>
      <c r="R73" s="103" t="n">
        <f aca="false">IF(R$1="P",MAX(0,R$2-$D73),IF(R$1="C",MAX(0,$D73-R$2)))</f>
        <v>0</v>
      </c>
      <c r="S73" s="103" t="n">
        <f aca="false">IF(S$1="P",MAX(0,S$2-$D73),IF(S$1="C",MAX(0,$D73-S$2)))</f>
        <v>0</v>
      </c>
      <c r="T73" s="103" t="n">
        <f aca="false">IF(T$1="P",MAX(0,T$2-$D73),IF(T$1="C",MAX(0,$D73-T$2)))</f>
        <v>0</v>
      </c>
      <c r="U73" s="104" t="n">
        <f aca="false">B73</f>
        <v>3</v>
      </c>
      <c r="V73" s="105" t="n">
        <f aca="false">VLOOKUP($C73,Gas!$B$3:$E$2506,2)</f>
        <v>2.25</v>
      </c>
      <c r="W73" s="46" t="n">
        <f aca="false">D73/V73</f>
        <v>9.48</v>
      </c>
    </row>
    <row r="74" customFormat="false" ht="12.75" hidden="false" customHeight="false" outlineLevel="0" collapsed="false">
      <c r="A74" s="0" t="n">
        <f aca="false">YEAR(C74)</f>
        <v>1998</v>
      </c>
      <c r="B74" s="95" t="n">
        <f aca="false">MONTH(C74)+(YEAR(C74)-1998)*12</f>
        <v>3</v>
      </c>
      <c r="C74" s="101" t="n">
        <v>35867</v>
      </c>
      <c r="D74" s="102" t="n">
        <v>21</v>
      </c>
      <c r="E74" s="98" t="n">
        <f aca="false">LN(D74/D73)</f>
        <v>-0.0155920947598362</v>
      </c>
      <c r="F74" s="106" t="n">
        <f aca="false">STDEV(E65:E74)*SQRT(trade_day)</f>
        <v>0.741728080806941</v>
      </c>
      <c r="H74" s="103" t="n">
        <f aca="false">IF(H$1="P",MAX(0,H$2-$D74),IF(H$1="C",MAX(0,$D74-H$2)))</f>
        <v>0</v>
      </c>
      <c r="I74" s="103" t="n">
        <f aca="false">IF(I$1="P",MAX(0,I$2-$D74),IF(I$1="C",MAX(0,$D74-I$2)))</f>
        <v>4</v>
      </c>
      <c r="J74" s="103" t="n">
        <f aca="false">IF(J$1="P",MAX(0,J$2-$D74),IF(J$1="C",MAX(0,$D74-J$2)))</f>
        <v>9</v>
      </c>
      <c r="K74" s="103" t="n">
        <f aca="false">IF(K$1="P",MAX(0,K$2-$D74),IF(K$1="C",MAX(0,$D74-K$2)))</f>
        <v>14</v>
      </c>
      <c r="L74" s="103" t="n">
        <f aca="false">IF(L$1="P",MAX(0,L$2-$D74),IF(L$1="C",MAX(0,$D74-L$2)))</f>
        <v>19</v>
      </c>
      <c r="M74" s="103" t="n">
        <f aca="false">IF(M$1="P",MAX(0,M$2-$D74),IF(M$1="C",MAX(0,$D74-M$2)))</f>
        <v>29</v>
      </c>
      <c r="N74" s="103" t="n">
        <f aca="false">IF(N$1="P",MAX(0,N$2-$D74),IF(N$1="C",MAX(0,$D74-N$2)))</f>
        <v>1</v>
      </c>
      <c r="O74" s="103" t="n">
        <f aca="false">IF(O$1="P",MAX(0,O$2-$D74),IF(O$1="C",MAX(0,$D74-O$2)))</f>
        <v>0</v>
      </c>
      <c r="P74" s="103" t="n">
        <f aca="false">IF(P$1="P",MAX(0,P$2-$D74),IF(P$1="C",MAX(0,$D74-P$2)))</f>
        <v>0</v>
      </c>
      <c r="Q74" s="103" t="n">
        <f aca="false">IF(Q$1="P",MAX(0,Q$2-$D74),IF(Q$1="C",MAX(0,$D74-Q$2)))</f>
        <v>0</v>
      </c>
      <c r="R74" s="103" t="n">
        <f aca="false">IF(R$1="P",MAX(0,R$2-$D74),IF(R$1="C",MAX(0,$D74-R$2)))</f>
        <v>0</v>
      </c>
      <c r="S74" s="103" t="n">
        <f aca="false">IF(S$1="P",MAX(0,S$2-$D74),IF(S$1="C",MAX(0,$D74-S$2)))</f>
        <v>0</v>
      </c>
      <c r="T74" s="103" t="n">
        <f aca="false">IF(T$1="P",MAX(0,T$2-$D74),IF(T$1="C",MAX(0,$D74-T$2)))</f>
        <v>0</v>
      </c>
      <c r="U74" s="104" t="n">
        <f aca="false">B74</f>
        <v>3</v>
      </c>
      <c r="V74" s="105" t="n">
        <f aca="false">VLOOKUP($C74,Gas!$B$3:$E$2506,2)</f>
        <v>2.245</v>
      </c>
      <c r="W74" s="46" t="n">
        <f aca="false">D74/V74</f>
        <v>9.35412026726058</v>
      </c>
    </row>
    <row r="75" customFormat="false" ht="12.75" hidden="false" customHeight="false" outlineLevel="0" collapsed="false">
      <c r="A75" s="0" t="n">
        <f aca="false">YEAR(C75)</f>
        <v>1998</v>
      </c>
      <c r="B75" s="95" t="n">
        <f aca="false">MONTH(C75)+(YEAR(C75)-1998)*12</f>
        <v>3</v>
      </c>
      <c r="C75" s="101" t="n">
        <v>35870</v>
      </c>
      <c r="D75" s="102" t="n">
        <v>20.31</v>
      </c>
      <c r="E75" s="98" t="n">
        <f aca="false">LN(D75/D74)</f>
        <v>-0.0334090621311297</v>
      </c>
      <c r="F75" s="106" t="n">
        <f aca="false">STDEV(E66:E75)*SQRT(trade_day)</f>
        <v>0.769124446409427</v>
      </c>
      <c r="H75" s="103" t="n">
        <f aca="false">IF(H$1="P",MAX(0,H$2-$D75),IF(H$1="C",MAX(0,$D75-H$2)))</f>
        <v>0</v>
      </c>
      <c r="I75" s="103" t="n">
        <f aca="false">IF(I$1="P",MAX(0,I$2-$D75),IF(I$1="C",MAX(0,$D75-I$2)))</f>
        <v>4.69</v>
      </c>
      <c r="J75" s="103" t="n">
        <f aca="false">IF(J$1="P",MAX(0,J$2-$D75),IF(J$1="C",MAX(0,$D75-J$2)))</f>
        <v>9.69</v>
      </c>
      <c r="K75" s="103" t="n">
        <f aca="false">IF(K$1="P",MAX(0,K$2-$D75),IF(K$1="C",MAX(0,$D75-K$2)))</f>
        <v>14.69</v>
      </c>
      <c r="L75" s="103" t="n">
        <f aca="false">IF(L$1="P",MAX(0,L$2-$D75),IF(L$1="C",MAX(0,$D75-L$2)))</f>
        <v>19.69</v>
      </c>
      <c r="M75" s="103" t="n">
        <f aca="false">IF(M$1="P",MAX(0,M$2-$D75),IF(M$1="C",MAX(0,$D75-M$2)))</f>
        <v>29.69</v>
      </c>
      <c r="N75" s="103" t="n">
        <f aca="false">IF(N$1="P",MAX(0,N$2-$D75),IF(N$1="C",MAX(0,$D75-N$2)))</f>
        <v>0.309999999999999</v>
      </c>
      <c r="O75" s="103" t="n">
        <f aca="false">IF(O$1="P",MAX(0,O$2-$D75),IF(O$1="C",MAX(0,$D75-O$2)))</f>
        <v>0</v>
      </c>
      <c r="P75" s="103" t="n">
        <f aca="false">IF(P$1="P",MAX(0,P$2-$D75),IF(P$1="C",MAX(0,$D75-P$2)))</f>
        <v>0</v>
      </c>
      <c r="Q75" s="103" t="n">
        <f aca="false">IF(Q$1="P",MAX(0,Q$2-$D75),IF(Q$1="C",MAX(0,$D75-Q$2)))</f>
        <v>0</v>
      </c>
      <c r="R75" s="103" t="n">
        <f aca="false">IF(R$1="P",MAX(0,R$2-$D75),IF(R$1="C",MAX(0,$D75-R$2)))</f>
        <v>0</v>
      </c>
      <c r="S75" s="103" t="n">
        <f aca="false">IF(S$1="P",MAX(0,S$2-$D75),IF(S$1="C",MAX(0,$D75-S$2)))</f>
        <v>0</v>
      </c>
      <c r="T75" s="103" t="n">
        <f aca="false">IF(T$1="P",MAX(0,T$2-$D75),IF(T$1="C",MAX(0,$D75-T$2)))</f>
        <v>0</v>
      </c>
      <c r="U75" s="104" t="n">
        <f aca="false">B75</f>
        <v>3</v>
      </c>
      <c r="V75" s="105" t="n">
        <f aca="false">VLOOKUP($C75,Gas!$B$3:$E$2506,2)</f>
        <v>2.205</v>
      </c>
      <c r="W75" s="46" t="n">
        <f aca="false">D75/V75</f>
        <v>9.2108843537415</v>
      </c>
    </row>
    <row r="76" customFormat="false" ht="12.75" hidden="false" customHeight="false" outlineLevel="0" collapsed="false">
      <c r="A76" s="0" t="n">
        <f aca="false">YEAR(C76)</f>
        <v>1998</v>
      </c>
      <c r="B76" s="95" t="n">
        <f aca="false">MONTH(C76)+(YEAR(C76)-1998)*12</f>
        <v>3</v>
      </c>
      <c r="C76" s="101" t="n">
        <v>35871</v>
      </c>
      <c r="D76" s="102" t="n">
        <v>19.38</v>
      </c>
      <c r="E76" s="98" t="n">
        <f aca="false">LN(D76/D75)</f>
        <v>-0.0468717691296731</v>
      </c>
      <c r="F76" s="106" t="n">
        <f aca="false">STDEV(E67:E76)*SQRT(trade_day)</f>
        <v>0.811509396835245</v>
      </c>
      <c r="H76" s="103" t="n">
        <f aca="false">IF(H$1="P",MAX(0,H$2-$D76),IF(H$1="C",MAX(0,$D76-H$2)))</f>
        <v>0.620000000000001</v>
      </c>
      <c r="I76" s="103" t="n">
        <f aca="false">IF(I$1="P",MAX(0,I$2-$D76),IF(I$1="C",MAX(0,$D76-I$2)))</f>
        <v>5.62</v>
      </c>
      <c r="J76" s="103" t="n">
        <f aca="false">IF(J$1="P",MAX(0,J$2-$D76),IF(J$1="C",MAX(0,$D76-J$2)))</f>
        <v>10.62</v>
      </c>
      <c r="K76" s="103" t="n">
        <f aca="false">IF(K$1="P",MAX(0,K$2-$D76),IF(K$1="C",MAX(0,$D76-K$2)))</f>
        <v>15.62</v>
      </c>
      <c r="L76" s="103" t="n">
        <f aca="false">IF(L$1="P",MAX(0,L$2-$D76),IF(L$1="C",MAX(0,$D76-L$2)))</f>
        <v>20.62</v>
      </c>
      <c r="M76" s="103" t="n">
        <f aca="false">IF(M$1="P",MAX(0,M$2-$D76),IF(M$1="C",MAX(0,$D76-M$2)))</f>
        <v>30.62</v>
      </c>
      <c r="N76" s="103" t="n">
        <f aca="false">IF(N$1="P",MAX(0,N$2-$D76),IF(N$1="C",MAX(0,$D76-N$2)))</f>
        <v>0</v>
      </c>
      <c r="O76" s="103" t="n">
        <f aca="false">IF(O$1="P",MAX(0,O$2-$D76),IF(O$1="C",MAX(0,$D76-O$2)))</f>
        <v>0</v>
      </c>
      <c r="P76" s="103" t="n">
        <f aca="false">IF(P$1="P",MAX(0,P$2-$D76),IF(P$1="C",MAX(0,$D76-P$2)))</f>
        <v>0</v>
      </c>
      <c r="Q76" s="103" t="n">
        <f aca="false">IF(Q$1="P",MAX(0,Q$2-$D76),IF(Q$1="C",MAX(0,$D76-Q$2)))</f>
        <v>0</v>
      </c>
      <c r="R76" s="103" t="n">
        <f aca="false">IF(R$1="P",MAX(0,R$2-$D76),IF(R$1="C",MAX(0,$D76-R$2)))</f>
        <v>0</v>
      </c>
      <c r="S76" s="103" t="n">
        <f aca="false">IF(S$1="P",MAX(0,S$2-$D76),IF(S$1="C",MAX(0,$D76-S$2)))</f>
        <v>0</v>
      </c>
      <c r="T76" s="103" t="n">
        <f aca="false">IF(T$1="P",MAX(0,T$2-$D76),IF(T$1="C",MAX(0,$D76-T$2)))</f>
        <v>0</v>
      </c>
      <c r="U76" s="104" t="n">
        <f aca="false">B76</f>
        <v>3</v>
      </c>
      <c r="V76" s="105" t="n">
        <f aca="false">VLOOKUP($C76,Gas!$B$3:$E$2506,2)</f>
        <v>2.2</v>
      </c>
      <c r="W76" s="46" t="n">
        <f aca="false">D76/V76</f>
        <v>8.80909090909091</v>
      </c>
    </row>
    <row r="77" customFormat="false" ht="12.75" hidden="false" customHeight="false" outlineLevel="0" collapsed="false">
      <c r="A77" s="0" t="n">
        <f aca="false">YEAR(C77)</f>
        <v>1998</v>
      </c>
      <c r="B77" s="95" t="n">
        <f aca="false">MONTH(C77)+(YEAR(C77)-1998)*12</f>
        <v>3</v>
      </c>
      <c r="C77" s="101" t="n">
        <v>35872</v>
      </c>
      <c r="D77" s="102" t="n">
        <v>18.41</v>
      </c>
      <c r="E77" s="98" t="n">
        <f aca="false">LN(D77/D76)</f>
        <v>-0.0513476112176337</v>
      </c>
      <c r="F77" s="106" t="n">
        <f aca="false">STDEV(E68:E77)*SQRT(trade_day)</f>
        <v>0.822727254113604</v>
      </c>
      <c r="H77" s="103" t="n">
        <f aca="false">IF(H$1="P",MAX(0,H$2-$D77),IF(H$1="C",MAX(0,$D77-H$2)))</f>
        <v>1.59</v>
      </c>
      <c r="I77" s="103" t="n">
        <f aca="false">IF(I$1="P",MAX(0,I$2-$D77),IF(I$1="C",MAX(0,$D77-I$2)))</f>
        <v>6.59</v>
      </c>
      <c r="J77" s="103" t="n">
        <f aca="false">IF(J$1="P",MAX(0,J$2-$D77),IF(J$1="C",MAX(0,$D77-J$2)))</f>
        <v>11.59</v>
      </c>
      <c r="K77" s="103" t="n">
        <f aca="false">IF(K$1="P",MAX(0,K$2-$D77),IF(K$1="C",MAX(0,$D77-K$2)))</f>
        <v>16.59</v>
      </c>
      <c r="L77" s="103" t="n">
        <f aca="false">IF(L$1="P",MAX(0,L$2-$D77),IF(L$1="C",MAX(0,$D77-L$2)))</f>
        <v>21.59</v>
      </c>
      <c r="M77" s="103" t="n">
        <f aca="false">IF(M$1="P",MAX(0,M$2-$D77),IF(M$1="C",MAX(0,$D77-M$2)))</f>
        <v>31.59</v>
      </c>
      <c r="N77" s="103" t="n">
        <f aca="false">IF(N$1="P",MAX(0,N$2-$D77),IF(N$1="C",MAX(0,$D77-N$2)))</f>
        <v>0</v>
      </c>
      <c r="O77" s="103" t="n">
        <f aca="false">IF(O$1="P",MAX(0,O$2-$D77),IF(O$1="C",MAX(0,$D77-O$2)))</f>
        <v>0</v>
      </c>
      <c r="P77" s="103" t="n">
        <f aca="false">IF(P$1="P",MAX(0,P$2-$D77),IF(P$1="C",MAX(0,$D77-P$2)))</f>
        <v>0</v>
      </c>
      <c r="Q77" s="103" t="n">
        <f aca="false">IF(Q$1="P",MAX(0,Q$2-$D77),IF(Q$1="C",MAX(0,$D77-Q$2)))</f>
        <v>0</v>
      </c>
      <c r="R77" s="103" t="n">
        <f aca="false">IF(R$1="P",MAX(0,R$2-$D77),IF(R$1="C",MAX(0,$D77-R$2)))</f>
        <v>0</v>
      </c>
      <c r="S77" s="103" t="n">
        <f aca="false">IF(S$1="P",MAX(0,S$2-$D77),IF(S$1="C",MAX(0,$D77-S$2)))</f>
        <v>0</v>
      </c>
      <c r="T77" s="103" t="n">
        <f aca="false">IF(T$1="P",MAX(0,T$2-$D77),IF(T$1="C",MAX(0,$D77-T$2)))</f>
        <v>0</v>
      </c>
      <c r="U77" s="104" t="n">
        <f aca="false">B77</f>
        <v>3</v>
      </c>
      <c r="V77" s="105" t="n">
        <f aca="false">VLOOKUP($C77,Gas!$B$3:$E$2506,2)</f>
        <v>2.205</v>
      </c>
      <c r="W77" s="46" t="n">
        <f aca="false">D77/V77</f>
        <v>8.34920634920635</v>
      </c>
    </row>
    <row r="78" customFormat="false" ht="12.75" hidden="false" customHeight="false" outlineLevel="0" collapsed="false">
      <c r="A78" s="0" t="n">
        <f aca="false">YEAR(C78)</f>
        <v>1998</v>
      </c>
      <c r="B78" s="95" t="n">
        <f aca="false">MONTH(C78)+(YEAR(C78)-1998)*12</f>
        <v>3</v>
      </c>
      <c r="C78" s="101" t="n">
        <v>35873</v>
      </c>
      <c r="D78" s="102" t="n">
        <v>18.41</v>
      </c>
      <c r="E78" s="98" t="n">
        <f aca="false">LN(D78/D77)</f>
        <v>0</v>
      </c>
      <c r="F78" s="106" t="n">
        <f aca="false">STDEV(E69:E78)*SQRT(trade_day)</f>
        <v>0.823727427239943</v>
      </c>
      <c r="H78" s="103" t="n">
        <f aca="false">IF(H$1="P",MAX(0,H$2-$D78),IF(H$1="C",MAX(0,$D78-H$2)))</f>
        <v>1.59</v>
      </c>
      <c r="I78" s="103" t="n">
        <f aca="false">IF(I$1="P",MAX(0,I$2-$D78),IF(I$1="C",MAX(0,$D78-I$2)))</f>
        <v>6.59</v>
      </c>
      <c r="J78" s="103" t="n">
        <f aca="false">IF(J$1="P",MAX(0,J$2-$D78),IF(J$1="C",MAX(0,$D78-J$2)))</f>
        <v>11.59</v>
      </c>
      <c r="K78" s="103" t="n">
        <f aca="false">IF(K$1="P",MAX(0,K$2-$D78),IF(K$1="C",MAX(0,$D78-K$2)))</f>
        <v>16.59</v>
      </c>
      <c r="L78" s="103" t="n">
        <f aca="false">IF(L$1="P",MAX(0,L$2-$D78),IF(L$1="C",MAX(0,$D78-L$2)))</f>
        <v>21.59</v>
      </c>
      <c r="M78" s="103" t="n">
        <f aca="false">IF(M$1="P",MAX(0,M$2-$D78),IF(M$1="C",MAX(0,$D78-M$2)))</f>
        <v>31.59</v>
      </c>
      <c r="N78" s="103" t="n">
        <f aca="false">IF(N$1="P",MAX(0,N$2-$D78),IF(N$1="C",MAX(0,$D78-N$2)))</f>
        <v>0</v>
      </c>
      <c r="O78" s="103" t="n">
        <f aca="false">IF(O$1="P",MAX(0,O$2-$D78),IF(O$1="C",MAX(0,$D78-O$2)))</f>
        <v>0</v>
      </c>
      <c r="P78" s="103" t="n">
        <f aca="false">IF(P$1="P",MAX(0,P$2-$D78),IF(P$1="C",MAX(0,$D78-P$2)))</f>
        <v>0</v>
      </c>
      <c r="Q78" s="103" t="n">
        <f aca="false">IF(Q$1="P",MAX(0,Q$2-$D78),IF(Q$1="C",MAX(0,$D78-Q$2)))</f>
        <v>0</v>
      </c>
      <c r="R78" s="103" t="n">
        <f aca="false">IF(R$1="P",MAX(0,R$2-$D78),IF(R$1="C",MAX(0,$D78-R$2)))</f>
        <v>0</v>
      </c>
      <c r="S78" s="103" t="n">
        <f aca="false">IF(S$1="P",MAX(0,S$2-$D78),IF(S$1="C",MAX(0,$D78-S$2)))</f>
        <v>0</v>
      </c>
      <c r="T78" s="103" t="n">
        <f aca="false">IF(T$1="P",MAX(0,T$2-$D78),IF(T$1="C",MAX(0,$D78-T$2)))</f>
        <v>0</v>
      </c>
      <c r="U78" s="104" t="n">
        <f aca="false">B78</f>
        <v>3</v>
      </c>
      <c r="V78" s="105" t="n">
        <f aca="false">VLOOKUP($C78,Gas!$B$3:$E$2506,2)</f>
        <v>2.205</v>
      </c>
      <c r="W78" s="46" t="n">
        <f aca="false">D78/V78</f>
        <v>8.34920634920635</v>
      </c>
    </row>
    <row r="79" customFormat="false" ht="12.75" hidden="false" customHeight="false" outlineLevel="0" collapsed="false">
      <c r="A79" s="0" t="n">
        <f aca="false">YEAR(C79)</f>
        <v>1998</v>
      </c>
      <c r="B79" s="95" t="n">
        <f aca="false">MONTH(C79)+(YEAR(C79)-1998)*12</f>
        <v>3</v>
      </c>
      <c r="C79" s="101" t="n">
        <v>35874</v>
      </c>
      <c r="D79" s="102" t="n">
        <v>18.33</v>
      </c>
      <c r="E79" s="98" t="n">
        <f aca="false">LN(D79/D78)</f>
        <v>-0.00435493339337298</v>
      </c>
      <c r="F79" s="106" t="n">
        <f aca="false">STDEV(E70:E79)*SQRT(trade_day)</f>
        <v>0.781542845321324</v>
      </c>
      <c r="H79" s="103" t="n">
        <f aca="false">IF(H$1="P",MAX(0,H$2-$D79),IF(H$1="C",MAX(0,$D79-H$2)))</f>
        <v>1.67</v>
      </c>
      <c r="I79" s="103" t="n">
        <f aca="false">IF(I$1="P",MAX(0,I$2-$D79),IF(I$1="C",MAX(0,$D79-I$2)))</f>
        <v>6.67</v>
      </c>
      <c r="J79" s="103" t="n">
        <f aca="false">IF(J$1="P",MAX(0,J$2-$D79),IF(J$1="C",MAX(0,$D79-J$2)))</f>
        <v>11.67</v>
      </c>
      <c r="K79" s="103" t="n">
        <f aca="false">IF(K$1="P",MAX(0,K$2-$D79),IF(K$1="C",MAX(0,$D79-K$2)))</f>
        <v>16.67</v>
      </c>
      <c r="L79" s="103" t="n">
        <f aca="false">IF(L$1="P",MAX(0,L$2-$D79),IF(L$1="C",MAX(0,$D79-L$2)))</f>
        <v>21.67</v>
      </c>
      <c r="M79" s="103" t="n">
        <f aca="false">IF(M$1="P",MAX(0,M$2-$D79),IF(M$1="C",MAX(0,$D79-M$2)))</f>
        <v>31.67</v>
      </c>
      <c r="N79" s="103" t="n">
        <f aca="false">IF(N$1="P",MAX(0,N$2-$D79),IF(N$1="C",MAX(0,$D79-N$2)))</f>
        <v>0</v>
      </c>
      <c r="O79" s="103" t="n">
        <f aca="false">IF(O$1="P",MAX(0,O$2-$D79),IF(O$1="C",MAX(0,$D79-O$2)))</f>
        <v>0</v>
      </c>
      <c r="P79" s="103" t="n">
        <f aca="false">IF(P$1="P",MAX(0,P$2-$D79),IF(P$1="C",MAX(0,$D79-P$2)))</f>
        <v>0</v>
      </c>
      <c r="Q79" s="103" t="n">
        <f aca="false">IF(Q$1="P",MAX(0,Q$2-$D79),IF(Q$1="C",MAX(0,$D79-Q$2)))</f>
        <v>0</v>
      </c>
      <c r="R79" s="103" t="n">
        <f aca="false">IF(R$1="P",MAX(0,R$2-$D79),IF(R$1="C",MAX(0,$D79-R$2)))</f>
        <v>0</v>
      </c>
      <c r="S79" s="103" t="n">
        <f aca="false">IF(S$1="P",MAX(0,S$2-$D79),IF(S$1="C",MAX(0,$D79-S$2)))</f>
        <v>0</v>
      </c>
      <c r="T79" s="103" t="n">
        <f aca="false">IF(T$1="P",MAX(0,T$2-$D79),IF(T$1="C",MAX(0,$D79-T$2)))</f>
        <v>0</v>
      </c>
      <c r="U79" s="104" t="n">
        <f aca="false">B79</f>
        <v>3</v>
      </c>
      <c r="V79" s="105" t="n">
        <f aca="false">VLOOKUP($C79,Gas!$B$3:$E$2506,2)</f>
        <v>2.235</v>
      </c>
      <c r="W79" s="46" t="n">
        <f aca="false">D79/V79</f>
        <v>8.20134228187919</v>
      </c>
    </row>
    <row r="80" customFormat="false" ht="12.75" hidden="false" customHeight="false" outlineLevel="0" collapsed="false">
      <c r="A80" s="0" t="n">
        <f aca="false">YEAR(C80)</f>
        <v>1998</v>
      </c>
      <c r="B80" s="95" t="n">
        <f aca="false">MONTH(C80)+(YEAR(C80)-1998)*12</f>
        <v>3</v>
      </c>
      <c r="C80" s="101" t="n">
        <v>35877</v>
      </c>
      <c r="D80" s="116" t="n">
        <f aca="false">D79</f>
        <v>18.33</v>
      </c>
      <c r="E80" s="98" t="n">
        <f aca="false">LN(D80/D79)</f>
        <v>0</v>
      </c>
      <c r="F80" s="106" t="n">
        <f aca="false">STDEV(E71:E80)*SQRT(trade_day)</f>
        <v>0.78169726939572</v>
      </c>
      <c r="H80" s="103" t="n">
        <f aca="false">IF(H$1="P",MAX(0,H$2-$D80),IF(H$1="C",MAX(0,$D80-H$2)))</f>
        <v>1.67</v>
      </c>
      <c r="I80" s="103" t="n">
        <f aca="false">IF(I$1="P",MAX(0,I$2-$D80),IF(I$1="C",MAX(0,$D80-I$2)))</f>
        <v>6.67</v>
      </c>
      <c r="J80" s="103" t="n">
        <f aca="false">IF(J$1="P",MAX(0,J$2-$D80),IF(J$1="C",MAX(0,$D80-J$2)))</f>
        <v>11.67</v>
      </c>
      <c r="K80" s="103" t="n">
        <f aca="false">IF(K$1="P",MAX(0,K$2-$D80),IF(K$1="C",MAX(0,$D80-K$2)))</f>
        <v>16.67</v>
      </c>
      <c r="L80" s="103" t="n">
        <f aca="false">IF(L$1="P",MAX(0,L$2-$D80),IF(L$1="C",MAX(0,$D80-L$2)))</f>
        <v>21.67</v>
      </c>
      <c r="M80" s="103" t="n">
        <f aca="false">IF(M$1="P",MAX(0,M$2-$D80),IF(M$1="C",MAX(0,$D80-M$2)))</f>
        <v>31.67</v>
      </c>
      <c r="N80" s="103" t="n">
        <f aca="false">IF(N$1="P",MAX(0,N$2-$D80),IF(N$1="C",MAX(0,$D80-N$2)))</f>
        <v>0</v>
      </c>
      <c r="O80" s="103" t="n">
        <f aca="false">IF(O$1="P",MAX(0,O$2-$D80),IF(O$1="C",MAX(0,$D80-O$2)))</f>
        <v>0</v>
      </c>
      <c r="P80" s="103" t="n">
        <f aca="false">IF(P$1="P",MAX(0,P$2-$D80),IF(P$1="C",MAX(0,$D80-P$2)))</f>
        <v>0</v>
      </c>
      <c r="Q80" s="103" t="n">
        <f aca="false">IF(Q$1="P",MAX(0,Q$2-$D80),IF(Q$1="C",MAX(0,$D80-Q$2)))</f>
        <v>0</v>
      </c>
      <c r="R80" s="103" t="n">
        <f aca="false">IF(R$1="P",MAX(0,R$2-$D80),IF(R$1="C",MAX(0,$D80-R$2)))</f>
        <v>0</v>
      </c>
      <c r="S80" s="103" t="n">
        <f aca="false">IF(S$1="P",MAX(0,S$2-$D80),IF(S$1="C",MAX(0,$D80-S$2)))</f>
        <v>0</v>
      </c>
      <c r="T80" s="103" t="n">
        <f aca="false">IF(T$1="P",MAX(0,T$2-$D80),IF(T$1="C",MAX(0,$D80-T$2)))</f>
        <v>0</v>
      </c>
      <c r="U80" s="104" t="n">
        <f aca="false">B80</f>
        <v>3</v>
      </c>
      <c r="V80" s="105" t="n">
        <f aca="false">VLOOKUP($C80,Gas!$B$3:$E$2506,2)</f>
        <v>2.285</v>
      </c>
      <c r="W80" s="46" t="n">
        <f aca="false">D80/V80</f>
        <v>8.0218818380744</v>
      </c>
    </row>
    <row r="81" customFormat="false" ht="12.75" hidden="false" customHeight="false" outlineLevel="0" collapsed="false">
      <c r="A81" s="0" t="n">
        <f aca="false">YEAR(C81)</f>
        <v>1998</v>
      </c>
      <c r="B81" s="95" t="n">
        <f aca="false">MONTH(C81)+(YEAR(C81)-1998)*12</f>
        <v>3</v>
      </c>
      <c r="C81" s="101" t="n">
        <v>35878</v>
      </c>
      <c r="D81" s="102" t="n">
        <v>20.38</v>
      </c>
      <c r="E81" s="98" t="n">
        <f aca="false">LN(D81/D80)</f>
        <v>0.106014965942965</v>
      </c>
      <c r="F81" s="106" t="n">
        <f aca="false">STDEV(E72:E81)*SQRT(trade_day)</f>
        <v>0.722224978973729</v>
      </c>
      <c r="H81" s="103" t="n">
        <f aca="false">IF(H$1="P",MAX(0,H$2-$D81),IF(H$1="C",MAX(0,$D81-H$2)))</f>
        <v>0</v>
      </c>
      <c r="I81" s="103" t="n">
        <f aca="false">IF(I$1="P",MAX(0,I$2-$D81),IF(I$1="C",MAX(0,$D81-I$2)))</f>
        <v>4.62</v>
      </c>
      <c r="J81" s="103" t="n">
        <f aca="false">IF(J$1="P",MAX(0,J$2-$D81),IF(J$1="C",MAX(0,$D81-J$2)))</f>
        <v>9.62</v>
      </c>
      <c r="K81" s="103" t="n">
        <f aca="false">IF(K$1="P",MAX(0,K$2-$D81),IF(K$1="C",MAX(0,$D81-K$2)))</f>
        <v>14.62</v>
      </c>
      <c r="L81" s="103" t="n">
        <f aca="false">IF(L$1="P",MAX(0,L$2-$D81),IF(L$1="C",MAX(0,$D81-L$2)))</f>
        <v>19.62</v>
      </c>
      <c r="M81" s="103" t="n">
        <f aca="false">IF(M$1="P",MAX(0,M$2-$D81),IF(M$1="C",MAX(0,$D81-M$2)))</f>
        <v>29.62</v>
      </c>
      <c r="N81" s="103" t="n">
        <f aca="false">IF(N$1="P",MAX(0,N$2-$D81),IF(N$1="C",MAX(0,$D81-N$2)))</f>
        <v>0.379999999999999</v>
      </c>
      <c r="O81" s="103" t="n">
        <f aca="false">IF(O$1="P",MAX(0,O$2-$D81),IF(O$1="C",MAX(0,$D81-O$2)))</f>
        <v>0</v>
      </c>
      <c r="P81" s="103" t="n">
        <f aca="false">IF(P$1="P",MAX(0,P$2-$D81),IF(P$1="C",MAX(0,$D81-P$2)))</f>
        <v>0</v>
      </c>
      <c r="Q81" s="103" t="n">
        <f aca="false">IF(Q$1="P",MAX(0,Q$2-$D81),IF(Q$1="C",MAX(0,$D81-Q$2)))</f>
        <v>0</v>
      </c>
      <c r="R81" s="103" t="n">
        <f aca="false">IF(R$1="P",MAX(0,R$2-$D81),IF(R$1="C",MAX(0,$D81-R$2)))</f>
        <v>0</v>
      </c>
      <c r="S81" s="103" t="n">
        <f aca="false">IF(S$1="P",MAX(0,S$2-$D81),IF(S$1="C",MAX(0,$D81-S$2)))</f>
        <v>0</v>
      </c>
      <c r="T81" s="103" t="n">
        <f aca="false">IF(T$1="P",MAX(0,T$2-$D81),IF(T$1="C",MAX(0,$D81-T$2)))</f>
        <v>0</v>
      </c>
      <c r="U81" s="104" t="n">
        <f aca="false">B81</f>
        <v>3</v>
      </c>
      <c r="V81" s="105" t="n">
        <f aca="false">VLOOKUP($C81,Gas!$B$3:$E$2506,2)</f>
        <v>2.325</v>
      </c>
      <c r="W81" s="46" t="n">
        <f aca="false">D81/V81</f>
        <v>8.76559139784946</v>
      </c>
    </row>
    <row r="82" customFormat="false" ht="12.75" hidden="false" customHeight="false" outlineLevel="0" collapsed="false">
      <c r="A82" s="0" t="n">
        <f aca="false">YEAR(C82)</f>
        <v>1998</v>
      </c>
      <c r="B82" s="95" t="n">
        <f aca="false">MONTH(C82)+(YEAR(C82)-1998)*12</f>
        <v>3</v>
      </c>
      <c r="C82" s="101" t="n">
        <v>35879</v>
      </c>
      <c r="D82" s="102" t="n">
        <v>19.5</v>
      </c>
      <c r="E82" s="98" t="n">
        <f aca="false">LN(D82/D81)</f>
        <v>-0.0441395622248776</v>
      </c>
      <c r="F82" s="106" t="n">
        <f aca="false">STDEV(E73:E82)*SQRT(trade_day)</f>
        <v>0.721134182110735</v>
      </c>
      <c r="H82" s="103" t="n">
        <f aca="false">IF(H$1="P",MAX(0,H$2-$D82),IF(H$1="C",MAX(0,$D82-H$2)))</f>
        <v>0.5</v>
      </c>
      <c r="I82" s="103" t="n">
        <f aca="false">IF(I$1="P",MAX(0,I$2-$D82),IF(I$1="C",MAX(0,$D82-I$2)))</f>
        <v>5.5</v>
      </c>
      <c r="J82" s="103" t="n">
        <f aca="false">IF(J$1="P",MAX(0,J$2-$D82),IF(J$1="C",MAX(0,$D82-J$2)))</f>
        <v>10.5</v>
      </c>
      <c r="K82" s="103" t="n">
        <f aca="false">IF(K$1="P",MAX(0,K$2-$D82),IF(K$1="C",MAX(0,$D82-K$2)))</f>
        <v>15.5</v>
      </c>
      <c r="L82" s="103" t="n">
        <f aca="false">IF(L$1="P",MAX(0,L$2-$D82),IF(L$1="C",MAX(0,$D82-L$2)))</f>
        <v>20.5</v>
      </c>
      <c r="M82" s="103" t="n">
        <f aca="false">IF(M$1="P",MAX(0,M$2-$D82),IF(M$1="C",MAX(0,$D82-M$2)))</f>
        <v>30.5</v>
      </c>
      <c r="N82" s="103" t="n">
        <f aca="false">IF(N$1="P",MAX(0,N$2-$D82),IF(N$1="C",MAX(0,$D82-N$2)))</f>
        <v>0</v>
      </c>
      <c r="O82" s="103" t="n">
        <f aca="false">IF(O$1="P",MAX(0,O$2-$D82),IF(O$1="C",MAX(0,$D82-O$2)))</f>
        <v>0</v>
      </c>
      <c r="P82" s="103" t="n">
        <f aca="false">IF(P$1="P",MAX(0,P$2-$D82),IF(P$1="C",MAX(0,$D82-P$2)))</f>
        <v>0</v>
      </c>
      <c r="Q82" s="103" t="n">
        <f aca="false">IF(Q$1="P",MAX(0,Q$2-$D82),IF(Q$1="C",MAX(0,$D82-Q$2)))</f>
        <v>0</v>
      </c>
      <c r="R82" s="103" t="n">
        <f aca="false">IF(R$1="P",MAX(0,R$2-$D82),IF(R$1="C",MAX(0,$D82-R$2)))</f>
        <v>0</v>
      </c>
      <c r="S82" s="103" t="n">
        <f aca="false">IF(S$1="P",MAX(0,S$2-$D82),IF(S$1="C",MAX(0,$D82-S$2)))</f>
        <v>0</v>
      </c>
      <c r="T82" s="103" t="n">
        <f aca="false">IF(T$1="P",MAX(0,T$2-$D82),IF(T$1="C",MAX(0,$D82-T$2)))</f>
        <v>0</v>
      </c>
      <c r="U82" s="104" t="n">
        <f aca="false">B82</f>
        <v>3</v>
      </c>
      <c r="V82" s="105" t="n">
        <f aca="false">VLOOKUP($C82,Gas!$B$3:$E$2506,2)</f>
        <v>2.28</v>
      </c>
      <c r="W82" s="46" t="n">
        <f aca="false">D82/V82</f>
        <v>8.55263157894737</v>
      </c>
    </row>
    <row r="83" customFormat="false" ht="12.75" hidden="false" customHeight="false" outlineLevel="0" collapsed="false">
      <c r="A83" s="0" t="n">
        <f aca="false">YEAR(C83)</f>
        <v>1998</v>
      </c>
      <c r="B83" s="95" t="n">
        <f aca="false">MONTH(C83)+(YEAR(C83)-1998)*12</f>
        <v>3</v>
      </c>
      <c r="C83" s="101" t="n">
        <v>35880</v>
      </c>
      <c r="D83" s="102" t="n">
        <v>19.5</v>
      </c>
      <c r="E83" s="98" t="n">
        <f aca="false">LN(D83/D82)</f>
        <v>0</v>
      </c>
      <c r="F83" s="106" t="n">
        <f aca="false">STDEV(E74:E83)*SQRT(trade_day)</f>
        <v>0.718691866679142</v>
      </c>
      <c r="H83" s="103" t="n">
        <f aca="false">IF(H$1="P",MAX(0,H$2-$D83),IF(H$1="C",MAX(0,$D83-H$2)))</f>
        <v>0.5</v>
      </c>
      <c r="I83" s="103" t="n">
        <f aca="false">IF(I$1="P",MAX(0,I$2-$D83),IF(I$1="C",MAX(0,$D83-I$2)))</f>
        <v>5.5</v>
      </c>
      <c r="J83" s="103" t="n">
        <f aca="false">IF(J$1="P",MAX(0,J$2-$D83),IF(J$1="C",MAX(0,$D83-J$2)))</f>
        <v>10.5</v>
      </c>
      <c r="K83" s="103" t="n">
        <f aca="false">IF(K$1="P",MAX(0,K$2-$D83),IF(K$1="C",MAX(0,$D83-K$2)))</f>
        <v>15.5</v>
      </c>
      <c r="L83" s="103" t="n">
        <f aca="false">IF(L$1="P",MAX(0,L$2-$D83),IF(L$1="C",MAX(0,$D83-L$2)))</f>
        <v>20.5</v>
      </c>
      <c r="M83" s="103" t="n">
        <f aca="false">IF(M$1="P",MAX(0,M$2-$D83),IF(M$1="C",MAX(0,$D83-M$2)))</f>
        <v>30.5</v>
      </c>
      <c r="N83" s="103" t="n">
        <f aca="false">IF(N$1="P",MAX(0,N$2-$D83),IF(N$1="C",MAX(0,$D83-N$2)))</f>
        <v>0</v>
      </c>
      <c r="O83" s="103" t="n">
        <f aca="false">IF(O$1="P",MAX(0,O$2-$D83),IF(O$1="C",MAX(0,$D83-O$2)))</f>
        <v>0</v>
      </c>
      <c r="P83" s="103" t="n">
        <f aca="false">IF(P$1="P",MAX(0,P$2-$D83),IF(P$1="C",MAX(0,$D83-P$2)))</f>
        <v>0</v>
      </c>
      <c r="Q83" s="103" t="n">
        <f aca="false">IF(Q$1="P",MAX(0,Q$2-$D83),IF(Q$1="C",MAX(0,$D83-Q$2)))</f>
        <v>0</v>
      </c>
      <c r="R83" s="103" t="n">
        <f aca="false">IF(R$1="P",MAX(0,R$2-$D83),IF(R$1="C",MAX(0,$D83-R$2)))</f>
        <v>0</v>
      </c>
      <c r="S83" s="103" t="n">
        <f aca="false">IF(S$1="P",MAX(0,S$2-$D83),IF(S$1="C",MAX(0,$D83-S$2)))</f>
        <v>0</v>
      </c>
      <c r="T83" s="103" t="n">
        <f aca="false">IF(T$1="P",MAX(0,T$2-$D83),IF(T$1="C",MAX(0,$D83-T$2)))</f>
        <v>0</v>
      </c>
      <c r="U83" s="104" t="n">
        <f aca="false">B83</f>
        <v>3</v>
      </c>
      <c r="V83" s="105" t="n">
        <f aca="false">VLOOKUP($C83,Gas!$B$3:$E$2506,2)</f>
        <v>2.325</v>
      </c>
      <c r="W83" s="46" t="n">
        <f aca="false">D83/V83</f>
        <v>8.38709677419355</v>
      </c>
    </row>
    <row r="84" customFormat="false" ht="12.75" hidden="false" customHeight="false" outlineLevel="0" collapsed="false">
      <c r="A84" s="0" t="n">
        <f aca="false">YEAR(C84)</f>
        <v>1998</v>
      </c>
      <c r="B84" s="95" t="n">
        <f aca="false">MONTH(C84)+(YEAR(C84)-1998)*12</f>
        <v>3</v>
      </c>
      <c r="C84" s="101" t="n">
        <v>35881</v>
      </c>
      <c r="D84" s="102" t="n">
        <v>19.75</v>
      </c>
      <c r="E84" s="98" t="n">
        <f aca="false">LN(D84/D83)</f>
        <v>0.0127390257774297</v>
      </c>
      <c r="F84" s="106" t="n">
        <f aca="false">STDEV(E75:E84)*SQRT(trade_day)</f>
        <v>0.725369882151347</v>
      </c>
      <c r="H84" s="103" t="n">
        <f aca="false">IF(H$1="P",MAX(0,H$2-$D84),IF(H$1="C",MAX(0,$D84-H$2)))</f>
        <v>0.25</v>
      </c>
      <c r="I84" s="103" t="n">
        <f aca="false">IF(I$1="P",MAX(0,I$2-$D84),IF(I$1="C",MAX(0,$D84-I$2)))</f>
        <v>5.25</v>
      </c>
      <c r="J84" s="103" t="n">
        <f aca="false">IF(J$1="P",MAX(0,J$2-$D84),IF(J$1="C",MAX(0,$D84-J$2)))</f>
        <v>10.25</v>
      </c>
      <c r="K84" s="103" t="n">
        <f aca="false">IF(K$1="P",MAX(0,K$2-$D84),IF(K$1="C",MAX(0,$D84-K$2)))</f>
        <v>15.25</v>
      </c>
      <c r="L84" s="103" t="n">
        <f aca="false">IF(L$1="P",MAX(0,L$2-$D84),IF(L$1="C",MAX(0,$D84-L$2)))</f>
        <v>20.25</v>
      </c>
      <c r="M84" s="103" t="n">
        <f aca="false">IF(M$1="P",MAX(0,M$2-$D84),IF(M$1="C",MAX(0,$D84-M$2)))</f>
        <v>30.25</v>
      </c>
      <c r="N84" s="103" t="n">
        <f aca="false">IF(N$1="P",MAX(0,N$2-$D84),IF(N$1="C",MAX(0,$D84-N$2)))</f>
        <v>0</v>
      </c>
      <c r="O84" s="103" t="n">
        <f aca="false">IF(O$1="P",MAX(0,O$2-$D84),IF(O$1="C",MAX(0,$D84-O$2)))</f>
        <v>0</v>
      </c>
      <c r="P84" s="103" t="n">
        <f aca="false">IF(P$1="P",MAX(0,P$2-$D84),IF(P$1="C",MAX(0,$D84-P$2)))</f>
        <v>0</v>
      </c>
      <c r="Q84" s="103" t="n">
        <f aca="false">IF(Q$1="P",MAX(0,Q$2-$D84),IF(Q$1="C",MAX(0,$D84-Q$2)))</f>
        <v>0</v>
      </c>
      <c r="R84" s="103" t="n">
        <f aca="false">IF(R$1="P",MAX(0,R$2-$D84),IF(R$1="C",MAX(0,$D84-R$2)))</f>
        <v>0</v>
      </c>
      <c r="S84" s="103" t="n">
        <f aca="false">IF(S$1="P",MAX(0,S$2-$D84),IF(S$1="C",MAX(0,$D84-S$2)))</f>
        <v>0</v>
      </c>
      <c r="T84" s="103" t="n">
        <f aca="false">IF(T$1="P",MAX(0,T$2-$D84),IF(T$1="C",MAX(0,$D84-T$2)))</f>
        <v>0</v>
      </c>
      <c r="U84" s="104" t="n">
        <f aca="false">B84</f>
        <v>3</v>
      </c>
      <c r="V84" s="105" t="n">
        <f aca="false">VLOOKUP($C84,Gas!$B$3:$E$2506,2)</f>
        <v>2.285</v>
      </c>
      <c r="W84" s="46" t="n">
        <f aca="false">D84/V84</f>
        <v>8.64332603938731</v>
      </c>
    </row>
    <row r="85" customFormat="false" ht="12.75" hidden="false" customHeight="false" outlineLevel="0" collapsed="false">
      <c r="A85" s="0" t="n">
        <f aca="false">YEAR(C85)</f>
        <v>1998</v>
      </c>
      <c r="B85" s="95" t="n">
        <f aca="false">MONTH(C85)+(YEAR(C85)-1998)*12</f>
        <v>3</v>
      </c>
      <c r="C85" s="101" t="n">
        <v>35884</v>
      </c>
      <c r="D85" s="102" t="n">
        <v>18.16</v>
      </c>
      <c r="E85" s="98" t="n">
        <f aca="false">LN(D85/D84)</f>
        <v>-0.0839321181739837</v>
      </c>
      <c r="F85" s="106" t="n">
        <f aca="false">STDEV(E76:E85)*SQRT(trade_day)</f>
        <v>0.816409492494222</v>
      </c>
      <c r="H85" s="103" t="n">
        <f aca="false">IF(H$1="P",MAX(0,H$2-$D85),IF(H$1="C",MAX(0,$D85-H$2)))</f>
        <v>1.84</v>
      </c>
      <c r="I85" s="103" t="n">
        <f aca="false">IF(I$1="P",MAX(0,I$2-$D85),IF(I$1="C",MAX(0,$D85-I$2)))</f>
        <v>6.84</v>
      </c>
      <c r="J85" s="103" t="n">
        <f aca="false">IF(J$1="P",MAX(0,J$2-$D85),IF(J$1="C",MAX(0,$D85-J$2)))</f>
        <v>11.84</v>
      </c>
      <c r="K85" s="103" t="n">
        <f aca="false">IF(K$1="P",MAX(0,K$2-$D85),IF(K$1="C",MAX(0,$D85-K$2)))</f>
        <v>16.84</v>
      </c>
      <c r="L85" s="103" t="n">
        <f aca="false">IF(L$1="P",MAX(0,L$2-$D85),IF(L$1="C",MAX(0,$D85-L$2)))</f>
        <v>21.84</v>
      </c>
      <c r="M85" s="103" t="n">
        <f aca="false">IF(M$1="P",MAX(0,M$2-$D85),IF(M$1="C",MAX(0,$D85-M$2)))</f>
        <v>31.84</v>
      </c>
      <c r="N85" s="103" t="n">
        <f aca="false">IF(N$1="P",MAX(0,N$2-$D85),IF(N$1="C",MAX(0,$D85-N$2)))</f>
        <v>0</v>
      </c>
      <c r="O85" s="103" t="n">
        <f aca="false">IF(O$1="P",MAX(0,O$2-$D85),IF(O$1="C",MAX(0,$D85-O$2)))</f>
        <v>0</v>
      </c>
      <c r="P85" s="103" t="n">
        <f aca="false">IF(P$1="P",MAX(0,P$2-$D85),IF(P$1="C",MAX(0,$D85-P$2)))</f>
        <v>0</v>
      </c>
      <c r="Q85" s="103" t="n">
        <f aca="false">IF(Q$1="P",MAX(0,Q$2-$D85),IF(Q$1="C",MAX(0,$D85-Q$2)))</f>
        <v>0</v>
      </c>
      <c r="R85" s="103" t="n">
        <f aca="false">IF(R$1="P",MAX(0,R$2-$D85),IF(R$1="C",MAX(0,$D85-R$2)))</f>
        <v>0</v>
      </c>
      <c r="S85" s="103" t="n">
        <f aca="false">IF(S$1="P",MAX(0,S$2-$D85),IF(S$1="C",MAX(0,$D85-S$2)))</f>
        <v>0</v>
      </c>
      <c r="T85" s="103" t="n">
        <f aca="false">IF(T$1="P",MAX(0,T$2-$D85),IF(T$1="C",MAX(0,$D85-T$2)))</f>
        <v>0</v>
      </c>
      <c r="U85" s="104" t="n">
        <f aca="false">B85</f>
        <v>3</v>
      </c>
      <c r="V85" s="105" t="n">
        <f aca="false">VLOOKUP($C85,Gas!$B$3:$E$2506,2)</f>
        <v>2.25</v>
      </c>
      <c r="W85" s="46" t="n">
        <f aca="false">D85/V85</f>
        <v>8.07111111111111</v>
      </c>
    </row>
    <row r="86" customFormat="false" ht="12.75" hidden="false" customHeight="false" outlineLevel="0" collapsed="false">
      <c r="A86" s="0" t="n">
        <f aca="false">YEAR(C86)</f>
        <v>1998</v>
      </c>
      <c r="B86" s="95" t="n">
        <f aca="false">MONTH(C86)+(YEAR(C86)-1998)*12</f>
        <v>3</v>
      </c>
      <c r="C86" s="101" t="n">
        <v>35885</v>
      </c>
      <c r="D86" s="102" t="n">
        <v>18.38</v>
      </c>
      <c r="E86" s="98" t="n">
        <f aca="false">LN(D86/D85)</f>
        <v>0.0120417437543937</v>
      </c>
      <c r="F86" s="106" t="n">
        <f aca="false">STDEV(E77:E86)*SQRT(trade_day)</f>
        <v>0.797813529037402</v>
      </c>
      <c r="H86" s="103" t="n">
        <f aca="false">IF(H$1="P",MAX(0,H$2-$D86),IF(H$1="C",MAX(0,$D86-H$2)))</f>
        <v>1.62</v>
      </c>
      <c r="I86" s="103" t="n">
        <f aca="false">IF(I$1="P",MAX(0,I$2-$D86),IF(I$1="C",MAX(0,$D86-I$2)))</f>
        <v>6.62</v>
      </c>
      <c r="J86" s="103" t="n">
        <f aca="false">IF(J$1="P",MAX(0,J$2-$D86),IF(J$1="C",MAX(0,$D86-J$2)))</f>
        <v>11.62</v>
      </c>
      <c r="K86" s="103" t="n">
        <f aca="false">IF(K$1="P",MAX(0,K$2-$D86),IF(K$1="C",MAX(0,$D86-K$2)))</f>
        <v>16.62</v>
      </c>
      <c r="L86" s="103" t="n">
        <f aca="false">IF(L$1="P",MAX(0,L$2-$D86),IF(L$1="C",MAX(0,$D86-L$2)))</f>
        <v>21.62</v>
      </c>
      <c r="M86" s="103" t="n">
        <f aca="false">IF(M$1="P",MAX(0,M$2-$D86),IF(M$1="C",MAX(0,$D86-M$2)))</f>
        <v>31.62</v>
      </c>
      <c r="N86" s="103" t="n">
        <f aca="false">IF(N$1="P",MAX(0,N$2-$D86),IF(N$1="C",MAX(0,$D86-N$2)))</f>
        <v>0</v>
      </c>
      <c r="O86" s="103" t="n">
        <f aca="false">IF(O$1="P",MAX(0,O$2-$D86),IF(O$1="C",MAX(0,$D86-O$2)))</f>
        <v>0</v>
      </c>
      <c r="P86" s="103" t="n">
        <f aca="false">IF(P$1="P",MAX(0,P$2-$D86),IF(P$1="C",MAX(0,$D86-P$2)))</f>
        <v>0</v>
      </c>
      <c r="Q86" s="103" t="n">
        <f aca="false">IF(Q$1="P",MAX(0,Q$2-$D86),IF(Q$1="C",MAX(0,$D86-Q$2)))</f>
        <v>0</v>
      </c>
      <c r="R86" s="103" t="n">
        <f aca="false">IF(R$1="P",MAX(0,R$2-$D86),IF(R$1="C",MAX(0,$D86-R$2)))</f>
        <v>0</v>
      </c>
      <c r="S86" s="103" t="n">
        <f aca="false">IF(S$1="P",MAX(0,S$2-$D86),IF(S$1="C",MAX(0,$D86-S$2)))</f>
        <v>0</v>
      </c>
      <c r="T86" s="103" t="n">
        <f aca="false">IF(T$1="P",MAX(0,T$2-$D86),IF(T$1="C",MAX(0,$D86-T$2)))</f>
        <v>0</v>
      </c>
      <c r="U86" s="104" t="n">
        <f aca="false">B86</f>
        <v>3</v>
      </c>
      <c r="V86" s="105" t="n">
        <f aca="false">VLOOKUP($C86,Gas!$B$3:$E$2506,2)</f>
        <v>2.26</v>
      </c>
      <c r="W86" s="46" t="n">
        <f aca="false">D86/V86</f>
        <v>8.13274336283186</v>
      </c>
    </row>
    <row r="87" customFormat="false" ht="12.75" hidden="false" customHeight="false" outlineLevel="0" collapsed="false">
      <c r="A87" s="0" t="n">
        <f aca="false">YEAR(C87)</f>
        <v>1998</v>
      </c>
      <c r="B87" s="95" t="n">
        <f aca="false">MONTH(C87)+(YEAR(C87)-1998)*12</f>
        <v>4</v>
      </c>
      <c r="C87" s="101" t="n">
        <v>35886</v>
      </c>
      <c r="D87" s="102" t="n">
        <v>18.25</v>
      </c>
      <c r="E87" s="98" t="n">
        <f aca="false">LN(D87/D86)</f>
        <v>-0.00709803689904043</v>
      </c>
      <c r="F87" s="106" t="n">
        <f aca="false">STDEV(E78:E87)*SQRT(trade_day)</f>
        <v>0.756473708242967</v>
      </c>
      <c r="H87" s="103" t="n">
        <f aca="false">IF(H$1="P",MAX(0,H$2-$D87),IF(H$1="C",MAX(0,$D87-H$2)))</f>
        <v>1.75</v>
      </c>
      <c r="I87" s="103" t="n">
        <f aca="false">IF(I$1="P",MAX(0,I$2-$D87),IF(I$1="C",MAX(0,$D87-I$2)))</f>
        <v>6.75</v>
      </c>
      <c r="J87" s="103" t="n">
        <f aca="false">IF(J$1="P",MAX(0,J$2-$D87),IF(J$1="C",MAX(0,$D87-J$2)))</f>
        <v>11.75</v>
      </c>
      <c r="K87" s="103" t="n">
        <f aca="false">IF(K$1="P",MAX(0,K$2-$D87),IF(K$1="C",MAX(0,$D87-K$2)))</f>
        <v>16.75</v>
      </c>
      <c r="L87" s="103" t="n">
        <f aca="false">IF(L$1="P",MAX(0,L$2-$D87),IF(L$1="C",MAX(0,$D87-L$2)))</f>
        <v>21.75</v>
      </c>
      <c r="M87" s="103" t="n">
        <f aca="false">IF(M$1="P",MAX(0,M$2-$D87),IF(M$1="C",MAX(0,$D87-M$2)))</f>
        <v>31.75</v>
      </c>
      <c r="N87" s="103" t="n">
        <f aca="false">IF(N$1="P",MAX(0,N$2-$D87),IF(N$1="C",MAX(0,$D87-N$2)))</f>
        <v>0</v>
      </c>
      <c r="O87" s="103" t="n">
        <f aca="false">IF(O$1="P",MAX(0,O$2-$D87),IF(O$1="C",MAX(0,$D87-O$2)))</f>
        <v>0</v>
      </c>
      <c r="P87" s="103" t="n">
        <f aca="false">IF(P$1="P",MAX(0,P$2-$D87),IF(P$1="C",MAX(0,$D87-P$2)))</f>
        <v>0</v>
      </c>
      <c r="Q87" s="103" t="n">
        <f aca="false">IF(Q$1="P",MAX(0,Q$2-$D87),IF(Q$1="C",MAX(0,$D87-Q$2)))</f>
        <v>0</v>
      </c>
      <c r="R87" s="103" t="n">
        <f aca="false">IF(R$1="P",MAX(0,R$2-$D87),IF(R$1="C",MAX(0,$D87-R$2)))</f>
        <v>0</v>
      </c>
      <c r="S87" s="103" t="n">
        <f aca="false">IF(S$1="P",MAX(0,S$2-$D87),IF(S$1="C",MAX(0,$D87-S$2)))</f>
        <v>0</v>
      </c>
      <c r="T87" s="103" t="n">
        <f aca="false">IF(T$1="P",MAX(0,T$2-$D87),IF(T$1="C",MAX(0,$D87-T$2)))</f>
        <v>0</v>
      </c>
      <c r="U87" s="104" t="n">
        <f aca="false">B87</f>
        <v>4</v>
      </c>
      <c r="V87" s="105" t="n">
        <f aca="false">VLOOKUP($C87,Gas!$B$3:$E$2506,2)</f>
        <v>2.31</v>
      </c>
      <c r="W87" s="46" t="n">
        <f aca="false">D87/V87</f>
        <v>7.9004329004329</v>
      </c>
    </row>
    <row r="88" customFormat="false" ht="12.75" hidden="false" customHeight="false" outlineLevel="0" collapsed="false">
      <c r="A88" s="0" t="n">
        <f aca="false">YEAR(C88)</f>
        <v>1998</v>
      </c>
      <c r="B88" s="95" t="n">
        <f aca="false">MONTH(C88)+(YEAR(C88)-1998)*12</f>
        <v>4</v>
      </c>
      <c r="C88" s="101" t="n">
        <v>35887</v>
      </c>
      <c r="D88" s="102" t="n">
        <v>16.5</v>
      </c>
      <c r="E88" s="98" t="n">
        <f aca="false">LN(D88/D87)</f>
        <v>-0.100804699121966</v>
      </c>
      <c r="F88" s="106" t="n">
        <f aca="false">STDEV(E79:E88)*SQRT(trade_day)</f>
        <v>0.906313265372017</v>
      </c>
      <c r="H88" s="103" t="n">
        <f aca="false">IF(H$1="P",MAX(0,H$2-$D88),IF(H$1="C",MAX(0,$D88-H$2)))</f>
        <v>3.5</v>
      </c>
      <c r="I88" s="103" t="n">
        <f aca="false">IF(I$1="P",MAX(0,I$2-$D88),IF(I$1="C",MAX(0,$D88-I$2)))</f>
        <v>8.5</v>
      </c>
      <c r="J88" s="103" t="n">
        <f aca="false">IF(J$1="P",MAX(0,J$2-$D88),IF(J$1="C",MAX(0,$D88-J$2)))</f>
        <v>13.5</v>
      </c>
      <c r="K88" s="103" t="n">
        <f aca="false">IF(K$1="P",MAX(0,K$2-$D88),IF(K$1="C",MAX(0,$D88-K$2)))</f>
        <v>18.5</v>
      </c>
      <c r="L88" s="103" t="n">
        <f aca="false">IF(L$1="P",MAX(0,L$2-$D88),IF(L$1="C",MAX(0,$D88-L$2)))</f>
        <v>23.5</v>
      </c>
      <c r="M88" s="103" t="n">
        <f aca="false">IF(M$1="P",MAX(0,M$2-$D88),IF(M$1="C",MAX(0,$D88-M$2)))</f>
        <v>33.5</v>
      </c>
      <c r="N88" s="103" t="n">
        <f aca="false">IF(N$1="P",MAX(0,N$2-$D88),IF(N$1="C",MAX(0,$D88-N$2)))</f>
        <v>0</v>
      </c>
      <c r="O88" s="103" t="n">
        <f aca="false">IF(O$1="P",MAX(0,O$2-$D88),IF(O$1="C",MAX(0,$D88-O$2)))</f>
        <v>0</v>
      </c>
      <c r="P88" s="103" t="n">
        <f aca="false">IF(P$1="P",MAX(0,P$2-$D88),IF(P$1="C",MAX(0,$D88-P$2)))</f>
        <v>0</v>
      </c>
      <c r="Q88" s="103" t="n">
        <f aca="false">IF(Q$1="P",MAX(0,Q$2-$D88),IF(Q$1="C",MAX(0,$D88-Q$2)))</f>
        <v>0</v>
      </c>
      <c r="R88" s="103" t="n">
        <f aca="false">IF(R$1="P",MAX(0,R$2-$D88),IF(R$1="C",MAX(0,$D88-R$2)))</f>
        <v>0</v>
      </c>
      <c r="S88" s="103" t="n">
        <f aca="false">IF(S$1="P",MAX(0,S$2-$D88),IF(S$1="C",MAX(0,$D88-S$2)))</f>
        <v>0</v>
      </c>
      <c r="T88" s="103" t="n">
        <f aca="false">IF(T$1="P",MAX(0,T$2-$D88),IF(T$1="C",MAX(0,$D88-T$2)))</f>
        <v>0</v>
      </c>
      <c r="U88" s="104" t="n">
        <f aca="false">B88</f>
        <v>4</v>
      </c>
      <c r="V88" s="105" t="n">
        <f aca="false">VLOOKUP($C88,Gas!$B$3:$E$2506,2)</f>
        <v>2.46</v>
      </c>
      <c r="W88" s="46" t="n">
        <f aca="false">D88/V88</f>
        <v>6.70731707317073</v>
      </c>
    </row>
    <row r="89" customFormat="false" ht="12.75" hidden="false" customHeight="false" outlineLevel="0" collapsed="false">
      <c r="A89" s="0" t="n">
        <f aca="false">YEAR(C89)</f>
        <v>1998</v>
      </c>
      <c r="B89" s="95" t="n">
        <f aca="false">MONTH(C89)+(YEAR(C89)-1998)*12</f>
        <v>4</v>
      </c>
      <c r="C89" s="101" t="n">
        <v>35888</v>
      </c>
      <c r="D89" s="102" t="n">
        <v>17.83</v>
      </c>
      <c r="E89" s="98" t="n">
        <f aca="false">LN(D89/D88)</f>
        <v>0.0775220509685141</v>
      </c>
      <c r="F89" s="106" t="n">
        <f aca="false">STDEV(E80:E89)*SQRT(trade_day)</f>
        <v>1.00946231218457</v>
      </c>
      <c r="H89" s="103" t="n">
        <f aca="false">IF(H$1="P",MAX(0,H$2-$D89),IF(H$1="C",MAX(0,$D89-H$2)))</f>
        <v>2.17</v>
      </c>
      <c r="I89" s="103" t="n">
        <f aca="false">IF(I$1="P",MAX(0,I$2-$D89),IF(I$1="C",MAX(0,$D89-I$2)))</f>
        <v>7.17</v>
      </c>
      <c r="J89" s="103" t="n">
        <f aca="false">IF(J$1="P",MAX(0,J$2-$D89),IF(J$1="C",MAX(0,$D89-J$2)))</f>
        <v>12.17</v>
      </c>
      <c r="K89" s="103" t="n">
        <f aca="false">IF(K$1="P",MAX(0,K$2-$D89),IF(K$1="C",MAX(0,$D89-K$2)))</f>
        <v>17.17</v>
      </c>
      <c r="L89" s="103" t="n">
        <f aca="false">IF(L$1="P",MAX(0,L$2-$D89),IF(L$1="C",MAX(0,$D89-L$2)))</f>
        <v>22.17</v>
      </c>
      <c r="M89" s="103" t="n">
        <f aca="false">IF(M$1="P",MAX(0,M$2-$D89),IF(M$1="C",MAX(0,$D89-M$2)))</f>
        <v>32.17</v>
      </c>
      <c r="N89" s="103" t="n">
        <f aca="false">IF(N$1="P",MAX(0,N$2-$D89),IF(N$1="C",MAX(0,$D89-N$2)))</f>
        <v>0</v>
      </c>
      <c r="O89" s="103" t="n">
        <f aca="false">IF(O$1="P",MAX(0,O$2-$D89),IF(O$1="C",MAX(0,$D89-O$2)))</f>
        <v>0</v>
      </c>
      <c r="P89" s="103" t="n">
        <f aca="false">IF(P$1="P",MAX(0,P$2-$D89),IF(P$1="C",MAX(0,$D89-P$2)))</f>
        <v>0</v>
      </c>
      <c r="Q89" s="103" t="n">
        <f aca="false">IF(Q$1="P",MAX(0,Q$2-$D89),IF(Q$1="C",MAX(0,$D89-Q$2)))</f>
        <v>0</v>
      </c>
      <c r="R89" s="103" t="n">
        <f aca="false">IF(R$1="P",MAX(0,R$2-$D89),IF(R$1="C",MAX(0,$D89-R$2)))</f>
        <v>0</v>
      </c>
      <c r="S89" s="103" t="n">
        <f aca="false">IF(S$1="P",MAX(0,S$2-$D89),IF(S$1="C",MAX(0,$D89-S$2)))</f>
        <v>0</v>
      </c>
      <c r="T89" s="103" t="n">
        <f aca="false">IF(T$1="P",MAX(0,T$2-$D89),IF(T$1="C",MAX(0,$D89-T$2)))</f>
        <v>0</v>
      </c>
      <c r="U89" s="104" t="n">
        <f aca="false">B89</f>
        <v>4</v>
      </c>
      <c r="V89" s="105" t="n">
        <f aca="false">VLOOKUP($C89,Gas!$B$3:$E$2506,2)</f>
        <v>2.4</v>
      </c>
      <c r="W89" s="46" t="n">
        <f aca="false">D89/V89</f>
        <v>7.42916666666667</v>
      </c>
    </row>
    <row r="90" customFormat="false" ht="12.75" hidden="false" customHeight="false" outlineLevel="0" collapsed="false">
      <c r="A90" s="0" t="n">
        <f aca="false">YEAR(C90)</f>
        <v>1998</v>
      </c>
      <c r="B90" s="95" t="n">
        <f aca="false">MONTH(C90)+(YEAR(C90)-1998)*12</f>
        <v>4</v>
      </c>
      <c r="C90" s="101" t="n">
        <v>35891</v>
      </c>
      <c r="D90" s="102" t="n">
        <v>17.58</v>
      </c>
      <c r="E90" s="98" t="n">
        <f aca="false">LN(D90/D89)</f>
        <v>-0.0141205396180181</v>
      </c>
      <c r="F90" s="106" t="n">
        <f aca="false">STDEV(E81:E90)*SQRT(trade_day)</f>
        <v>1.01085573095952</v>
      </c>
      <c r="H90" s="103" t="n">
        <f aca="false">IF(H$1="P",MAX(0,H$2-$D90),IF(H$1="C",MAX(0,$D90-H$2)))</f>
        <v>2.42</v>
      </c>
      <c r="I90" s="103" t="n">
        <f aca="false">IF(I$1="P",MAX(0,I$2-$D90),IF(I$1="C",MAX(0,$D90-I$2)))</f>
        <v>7.42</v>
      </c>
      <c r="J90" s="103" t="n">
        <f aca="false">IF(J$1="P",MAX(0,J$2-$D90),IF(J$1="C",MAX(0,$D90-J$2)))</f>
        <v>12.42</v>
      </c>
      <c r="K90" s="103" t="n">
        <f aca="false">IF(K$1="P",MAX(0,K$2-$D90),IF(K$1="C",MAX(0,$D90-K$2)))</f>
        <v>17.42</v>
      </c>
      <c r="L90" s="103" t="n">
        <f aca="false">IF(L$1="P",MAX(0,L$2-$D90),IF(L$1="C",MAX(0,$D90-L$2)))</f>
        <v>22.42</v>
      </c>
      <c r="M90" s="103" t="n">
        <f aca="false">IF(M$1="P",MAX(0,M$2-$D90),IF(M$1="C",MAX(0,$D90-M$2)))</f>
        <v>32.42</v>
      </c>
      <c r="N90" s="103" t="n">
        <f aca="false">IF(N$1="P",MAX(0,N$2-$D90),IF(N$1="C",MAX(0,$D90-N$2)))</f>
        <v>0</v>
      </c>
      <c r="O90" s="103" t="n">
        <f aca="false">IF(O$1="P",MAX(0,O$2-$D90),IF(O$1="C",MAX(0,$D90-O$2)))</f>
        <v>0</v>
      </c>
      <c r="P90" s="103" t="n">
        <f aca="false">IF(P$1="P",MAX(0,P$2-$D90),IF(P$1="C",MAX(0,$D90-P$2)))</f>
        <v>0</v>
      </c>
      <c r="Q90" s="103" t="n">
        <f aca="false">IF(Q$1="P",MAX(0,Q$2-$D90),IF(Q$1="C",MAX(0,$D90-Q$2)))</f>
        <v>0</v>
      </c>
      <c r="R90" s="103" t="n">
        <f aca="false">IF(R$1="P",MAX(0,R$2-$D90),IF(R$1="C",MAX(0,$D90-R$2)))</f>
        <v>0</v>
      </c>
      <c r="S90" s="103" t="n">
        <f aca="false">IF(S$1="P",MAX(0,S$2-$D90),IF(S$1="C",MAX(0,$D90-S$2)))</f>
        <v>0</v>
      </c>
      <c r="T90" s="103" t="n">
        <f aca="false">IF(T$1="P",MAX(0,T$2-$D90),IF(T$1="C",MAX(0,$D90-T$2)))</f>
        <v>0</v>
      </c>
      <c r="U90" s="104" t="n">
        <f aca="false">B90</f>
        <v>4</v>
      </c>
      <c r="V90" s="105" t="n">
        <f aca="false">VLOOKUP($C90,Gas!$B$3:$E$2506,2)</f>
        <v>2.505</v>
      </c>
      <c r="W90" s="46" t="n">
        <f aca="false">D90/V90</f>
        <v>7.01796407185629</v>
      </c>
    </row>
    <row r="91" customFormat="false" ht="12.75" hidden="false" customHeight="false" outlineLevel="0" collapsed="false">
      <c r="A91" s="0" t="n">
        <f aca="false">YEAR(C91)</f>
        <v>1998</v>
      </c>
      <c r="B91" s="95" t="n">
        <f aca="false">MONTH(C91)+(YEAR(C91)-1998)*12</f>
        <v>4</v>
      </c>
      <c r="C91" s="101" t="n">
        <v>35892</v>
      </c>
      <c r="D91" s="102" t="n">
        <v>20.13</v>
      </c>
      <c r="E91" s="98" t="n">
        <f aca="false">LN(D91/D90)</f>
        <v>0.135449347394669</v>
      </c>
      <c r="F91" s="106" t="n">
        <f aca="false">STDEV(E82:E91)*SQRT(trade_day)</f>
        <v>1.10620103872903</v>
      </c>
      <c r="H91" s="103" t="n">
        <f aca="false">IF(H$1="P",MAX(0,H$2-$D91),IF(H$1="C",MAX(0,$D91-H$2)))</f>
        <v>0</v>
      </c>
      <c r="I91" s="103" t="n">
        <f aca="false">IF(I$1="P",MAX(0,I$2-$D91),IF(I$1="C",MAX(0,$D91-I$2)))</f>
        <v>4.87</v>
      </c>
      <c r="J91" s="103" t="n">
        <f aca="false">IF(J$1="P",MAX(0,J$2-$D91),IF(J$1="C",MAX(0,$D91-J$2)))</f>
        <v>9.87</v>
      </c>
      <c r="K91" s="103" t="n">
        <f aca="false">IF(K$1="P",MAX(0,K$2-$D91),IF(K$1="C",MAX(0,$D91-K$2)))</f>
        <v>14.87</v>
      </c>
      <c r="L91" s="103" t="n">
        <f aca="false">IF(L$1="P",MAX(0,L$2-$D91),IF(L$1="C",MAX(0,$D91-L$2)))</f>
        <v>19.87</v>
      </c>
      <c r="M91" s="103" t="n">
        <f aca="false">IF(M$1="P",MAX(0,M$2-$D91),IF(M$1="C",MAX(0,$D91-M$2)))</f>
        <v>29.87</v>
      </c>
      <c r="N91" s="103" t="n">
        <f aca="false">IF(N$1="P",MAX(0,N$2-$D91),IF(N$1="C",MAX(0,$D91-N$2)))</f>
        <v>0.129999999999999</v>
      </c>
      <c r="O91" s="103" t="n">
        <f aca="false">IF(O$1="P",MAX(0,O$2-$D91),IF(O$1="C",MAX(0,$D91-O$2)))</f>
        <v>0</v>
      </c>
      <c r="P91" s="103" t="n">
        <f aca="false">IF(P$1="P",MAX(0,P$2-$D91),IF(P$1="C",MAX(0,$D91-P$2)))</f>
        <v>0</v>
      </c>
      <c r="Q91" s="103" t="n">
        <f aca="false">IF(Q$1="P",MAX(0,Q$2-$D91),IF(Q$1="C",MAX(0,$D91-Q$2)))</f>
        <v>0</v>
      </c>
      <c r="R91" s="103" t="n">
        <f aca="false">IF(R$1="P",MAX(0,R$2-$D91),IF(R$1="C",MAX(0,$D91-R$2)))</f>
        <v>0</v>
      </c>
      <c r="S91" s="103" t="n">
        <f aca="false">IF(S$1="P",MAX(0,S$2-$D91),IF(S$1="C",MAX(0,$D91-S$2)))</f>
        <v>0</v>
      </c>
      <c r="T91" s="103" t="n">
        <f aca="false">IF(T$1="P",MAX(0,T$2-$D91),IF(T$1="C",MAX(0,$D91-T$2)))</f>
        <v>0</v>
      </c>
      <c r="U91" s="104" t="n">
        <f aca="false">B91</f>
        <v>4</v>
      </c>
      <c r="V91" s="105" t="n">
        <f aca="false">VLOOKUP($C91,Gas!$B$3:$E$2506,2)</f>
        <v>2.505</v>
      </c>
      <c r="W91" s="46" t="n">
        <f aca="false">D91/V91</f>
        <v>8.03592814371257</v>
      </c>
    </row>
    <row r="92" customFormat="false" ht="12.75" hidden="false" customHeight="false" outlineLevel="0" collapsed="false">
      <c r="A92" s="0" t="n">
        <f aca="false">YEAR(C92)</f>
        <v>1998</v>
      </c>
      <c r="B92" s="95" t="n">
        <f aca="false">MONTH(C92)+(YEAR(C92)-1998)*12</f>
        <v>4</v>
      </c>
      <c r="C92" s="101" t="n">
        <v>35893</v>
      </c>
      <c r="D92" s="102" t="n">
        <v>18.5</v>
      </c>
      <c r="E92" s="98" t="n">
        <f aca="false">LN(D92/D91)</f>
        <v>-0.084440507567421</v>
      </c>
      <c r="F92" s="106" t="n">
        <f aca="false">STDEV(E83:E92)*SQRT(trade_day)</f>
        <v>1.16633927680552</v>
      </c>
      <c r="H92" s="103" t="n">
        <f aca="false">IF(H$1="P",MAX(0,H$2-$D92),IF(H$1="C",MAX(0,$D92-H$2)))</f>
        <v>1.5</v>
      </c>
      <c r="I92" s="103" t="n">
        <f aca="false">IF(I$1="P",MAX(0,I$2-$D92),IF(I$1="C",MAX(0,$D92-I$2)))</f>
        <v>6.5</v>
      </c>
      <c r="J92" s="103" t="n">
        <f aca="false">IF(J$1="P",MAX(0,J$2-$D92),IF(J$1="C",MAX(0,$D92-J$2)))</f>
        <v>11.5</v>
      </c>
      <c r="K92" s="103" t="n">
        <f aca="false">IF(K$1="P",MAX(0,K$2-$D92),IF(K$1="C",MAX(0,$D92-K$2)))</f>
        <v>16.5</v>
      </c>
      <c r="L92" s="103" t="n">
        <f aca="false">IF(L$1="P",MAX(0,L$2-$D92),IF(L$1="C",MAX(0,$D92-L$2)))</f>
        <v>21.5</v>
      </c>
      <c r="M92" s="103" t="n">
        <f aca="false">IF(M$1="P",MAX(0,M$2-$D92),IF(M$1="C",MAX(0,$D92-M$2)))</f>
        <v>31.5</v>
      </c>
      <c r="N92" s="103" t="n">
        <f aca="false">IF(N$1="P",MAX(0,N$2-$D92),IF(N$1="C",MAX(0,$D92-N$2)))</f>
        <v>0</v>
      </c>
      <c r="O92" s="103" t="n">
        <f aca="false">IF(O$1="P",MAX(0,O$2-$D92),IF(O$1="C",MAX(0,$D92-O$2)))</f>
        <v>0</v>
      </c>
      <c r="P92" s="103" t="n">
        <f aca="false">IF(P$1="P",MAX(0,P$2-$D92),IF(P$1="C",MAX(0,$D92-P$2)))</f>
        <v>0</v>
      </c>
      <c r="Q92" s="103" t="n">
        <f aca="false">IF(Q$1="P",MAX(0,Q$2-$D92),IF(Q$1="C",MAX(0,$D92-Q$2)))</f>
        <v>0</v>
      </c>
      <c r="R92" s="103" t="n">
        <f aca="false">IF(R$1="P",MAX(0,R$2-$D92),IF(R$1="C",MAX(0,$D92-R$2)))</f>
        <v>0</v>
      </c>
      <c r="S92" s="103" t="n">
        <f aca="false">IF(S$1="P",MAX(0,S$2-$D92),IF(S$1="C",MAX(0,$D92-S$2)))</f>
        <v>0</v>
      </c>
      <c r="T92" s="103" t="n">
        <f aca="false">IF(T$1="P",MAX(0,T$2-$D92),IF(T$1="C",MAX(0,$D92-T$2)))</f>
        <v>0</v>
      </c>
      <c r="U92" s="104" t="n">
        <f aca="false">B92</f>
        <v>4</v>
      </c>
      <c r="V92" s="105" t="n">
        <f aca="false">VLOOKUP($C92,Gas!$B$3:$E$2506,2)</f>
        <v>2.5</v>
      </c>
      <c r="W92" s="46" t="n">
        <f aca="false">D92/V92</f>
        <v>7.4</v>
      </c>
    </row>
    <row r="93" customFormat="false" ht="12.75" hidden="false" customHeight="false" outlineLevel="0" collapsed="false">
      <c r="A93" s="0" t="n">
        <f aca="false">YEAR(C93)</f>
        <v>1998</v>
      </c>
      <c r="B93" s="95" t="n">
        <f aca="false">MONTH(C93)+(YEAR(C93)-1998)*12</f>
        <v>4</v>
      </c>
      <c r="C93" s="101" t="n">
        <v>35894</v>
      </c>
      <c r="D93" s="102" t="n">
        <v>18.17</v>
      </c>
      <c r="E93" s="98" t="n">
        <f aca="false">LN(D93/D92)</f>
        <v>-0.0179988496761992</v>
      </c>
      <c r="F93" s="106" t="n">
        <f aca="false">STDEV(E84:E93)*SQRT(trade_day)</f>
        <v>1.16755395440297</v>
      </c>
      <c r="H93" s="103" t="n">
        <f aca="false">IF(H$1="P",MAX(0,H$2-$D93),IF(H$1="C",MAX(0,$D93-H$2)))</f>
        <v>1.83</v>
      </c>
      <c r="I93" s="103" t="n">
        <f aca="false">IF(I$1="P",MAX(0,I$2-$D93),IF(I$1="C",MAX(0,$D93-I$2)))</f>
        <v>6.83</v>
      </c>
      <c r="J93" s="103" t="n">
        <f aca="false">IF(J$1="P",MAX(0,J$2-$D93),IF(J$1="C",MAX(0,$D93-J$2)))</f>
        <v>11.83</v>
      </c>
      <c r="K93" s="103" t="n">
        <f aca="false">IF(K$1="P",MAX(0,K$2-$D93),IF(K$1="C",MAX(0,$D93-K$2)))</f>
        <v>16.83</v>
      </c>
      <c r="L93" s="103" t="n">
        <f aca="false">IF(L$1="P",MAX(0,L$2-$D93),IF(L$1="C",MAX(0,$D93-L$2)))</f>
        <v>21.83</v>
      </c>
      <c r="M93" s="103" t="n">
        <f aca="false">IF(M$1="P",MAX(0,M$2-$D93),IF(M$1="C",MAX(0,$D93-M$2)))</f>
        <v>31.83</v>
      </c>
      <c r="N93" s="103" t="n">
        <f aca="false">IF(N$1="P",MAX(0,N$2-$D93),IF(N$1="C",MAX(0,$D93-N$2)))</f>
        <v>0</v>
      </c>
      <c r="O93" s="103" t="n">
        <f aca="false">IF(O$1="P",MAX(0,O$2-$D93),IF(O$1="C",MAX(0,$D93-O$2)))</f>
        <v>0</v>
      </c>
      <c r="P93" s="103" t="n">
        <f aca="false">IF(P$1="P",MAX(0,P$2-$D93),IF(P$1="C",MAX(0,$D93-P$2)))</f>
        <v>0</v>
      </c>
      <c r="Q93" s="103" t="n">
        <f aca="false">IF(Q$1="P",MAX(0,Q$2-$D93),IF(Q$1="C",MAX(0,$D93-Q$2)))</f>
        <v>0</v>
      </c>
      <c r="R93" s="103" t="n">
        <f aca="false">IF(R$1="P",MAX(0,R$2-$D93),IF(R$1="C",MAX(0,$D93-R$2)))</f>
        <v>0</v>
      </c>
      <c r="S93" s="103" t="n">
        <f aca="false">IF(S$1="P",MAX(0,S$2-$D93),IF(S$1="C",MAX(0,$D93-S$2)))</f>
        <v>0</v>
      </c>
      <c r="T93" s="103" t="n">
        <f aca="false">IF(T$1="P",MAX(0,T$2-$D93),IF(T$1="C",MAX(0,$D93-T$2)))</f>
        <v>0</v>
      </c>
      <c r="U93" s="104" t="n">
        <f aca="false">B93</f>
        <v>4</v>
      </c>
      <c r="V93" s="105" t="n">
        <f aca="false">VLOOKUP($C93,Gas!$B$3:$E$2506,2)</f>
        <v>2.65</v>
      </c>
      <c r="W93" s="46" t="n">
        <f aca="false">D93/V93</f>
        <v>6.85660377358491</v>
      </c>
    </row>
    <row r="94" customFormat="false" ht="12.75" hidden="false" customHeight="false" outlineLevel="0" collapsed="false">
      <c r="A94" s="0" t="n">
        <f aca="false">YEAR(C94)</f>
        <v>1998</v>
      </c>
      <c r="B94" s="95" t="n">
        <f aca="false">MONTH(C94)+(YEAR(C94)-1998)*12</f>
        <v>4</v>
      </c>
      <c r="C94" s="101" t="n">
        <v>35898</v>
      </c>
      <c r="D94" s="102" t="n">
        <v>18</v>
      </c>
      <c r="E94" s="98" t="n">
        <f aca="false">LN(D94/D93)</f>
        <v>-0.00940012451191524</v>
      </c>
      <c r="F94" s="106" t="n">
        <f aca="false">STDEV(E85:E94)*SQRT(trade_day)</f>
        <v>1.16235910166867</v>
      </c>
      <c r="H94" s="103" t="n">
        <f aca="false">IF(H$1="P",MAX(0,H$2-$D94),IF(H$1="C",MAX(0,$D94-H$2)))</f>
        <v>2</v>
      </c>
      <c r="I94" s="103" t="n">
        <f aca="false">IF(I$1="P",MAX(0,I$2-$D94),IF(I$1="C",MAX(0,$D94-I$2)))</f>
        <v>7</v>
      </c>
      <c r="J94" s="103" t="n">
        <f aca="false">IF(J$1="P",MAX(0,J$2-$D94),IF(J$1="C",MAX(0,$D94-J$2)))</f>
        <v>12</v>
      </c>
      <c r="K94" s="103" t="n">
        <f aca="false">IF(K$1="P",MAX(0,K$2-$D94),IF(K$1="C",MAX(0,$D94-K$2)))</f>
        <v>17</v>
      </c>
      <c r="L94" s="103" t="n">
        <f aca="false">IF(L$1="P",MAX(0,L$2-$D94),IF(L$1="C",MAX(0,$D94-L$2)))</f>
        <v>22</v>
      </c>
      <c r="M94" s="103" t="n">
        <f aca="false">IF(M$1="P",MAX(0,M$2-$D94),IF(M$1="C",MAX(0,$D94-M$2)))</f>
        <v>32</v>
      </c>
      <c r="N94" s="103" t="n">
        <f aca="false">IF(N$1="P",MAX(0,N$2-$D94),IF(N$1="C",MAX(0,$D94-N$2)))</f>
        <v>0</v>
      </c>
      <c r="O94" s="103" t="n">
        <f aca="false">IF(O$1="P",MAX(0,O$2-$D94),IF(O$1="C",MAX(0,$D94-O$2)))</f>
        <v>0</v>
      </c>
      <c r="P94" s="103" t="n">
        <f aca="false">IF(P$1="P",MAX(0,P$2-$D94),IF(P$1="C",MAX(0,$D94-P$2)))</f>
        <v>0</v>
      </c>
      <c r="Q94" s="103" t="n">
        <f aca="false">IF(Q$1="P",MAX(0,Q$2-$D94),IF(Q$1="C",MAX(0,$D94-Q$2)))</f>
        <v>0</v>
      </c>
      <c r="R94" s="103" t="n">
        <f aca="false">IF(R$1="P",MAX(0,R$2-$D94),IF(R$1="C",MAX(0,$D94-R$2)))</f>
        <v>0</v>
      </c>
      <c r="S94" s="103" t="n">
        <f aca="false">IF(S$1="P",MAX(0,S$2-$D94),IF(S$1="C",MAX(0,$D94-S$2)))</f>
        <v>0</v>
      </c>
      <c r="T94" s="103" t="n">
        <f aca="false">IF(T$1="P",MAX(0,T$2-$D94),IF(T$1="C",MAX(0,$D94-T$2)))</f>
        <v>0</v>
      </c>
      <c r="U94" s="104" t="n">
        <f aca="false">B94</f>
        <v>4</v>
      </c>
      <c r="V94" s="105" t="n">
        <f aca="false">VLOOKUP($C94,Gas!$B$3:$E$2506,2)</f>
        <v>2.59</v>
      </c>
      <c r="W94" s="46" t="n">
        <f aca="false">D94/V94</f>
        <v>6.94980694980695</v>
      </c>
    </row>
    <row r="95" customFormat="false" ht="12.75" hidden="false" customHeight="false" outlineLevel="0" collapsed="false">
      <c r="A95" s="0" t="n">
        <f aca="false">YEAR(C95)</f>
        <v>1998</v>
      </c>
      <c r="B95" s="95" t="n">
        <f aca="false">MONTH(C95)+(YEAR(C95)-1998)*12</f>
        <v>4</v>
      </c>
      <c r="C95" s="101" t="n">
        <v>35899</v>
      </c>
      <c r="D95" s="102" t="n">
        <v>18.08</v>
      </c>
      <c r="E95" s="98" t="n">
        <f aca="false">LN(D95/D94)</f>
        <v>0.00443459706786555</v>
      </c>
      <c r="F95" s="106" t="n">
        <f aca="false">STDEV(E86:E95)*SQRT(trade_day)</f>
        <v>1.08618590441217</v>
      </c>
      <c r="H95" s="103" t="n">
        <f aca="false">IF(H$1="P",MAX(0,H$2-$D95),IF(H$1="C",MAX(0,$D95-H$2)))</f>
        <v>1.92</v>
      </c>
      <c r="I95" s="103" t="n">
        <f aca="false">IF(I$1="P",MAX(0,I$2-$D95),IF(I$1="C",MAX(0,$D95-I$2)))</f>
        <v>6.92</v>
      </c>
      <c r="J95" s="103" t="n">
        <f aca="false">IF(J$1="P",MAX(0,J$2-$D95),IF(J$1="C",MAX(0,$D95-J$2)))</f>
        <v>11.92</v>
      </c>
      <c r="K95" s="103" t="n">
        <f aca="false">IF(K$1="P",MAX(0,K$2-$D95),IF(K$1="C",MAX(0,$D95-K$2)))</f>
        <v>16.92</v>
      </c>
      <c r="L95" s="103" t="n">
        <f aca="false">IF(L$1="P",MAX(0,L$2-$D95),IF(L$1="C",MAX(0,$D95-L$2)))</f>
        <v>21.92</v>
      </c>
      <c r="M95" s="103" t="n">
        <f aca="false">IF(M$1="P",MAX(0,M$2-$D95),IF(M$1="C",MAX(0,$D95-M$2)))</f>
        <v>31.92</v>
      </c>
      <c r="N95" s="103" t="n">
        <f aca="false">IF(N$1="P",MAX(0,N$2-$D95),IF(N$1="C",MAX(0,$D95-N$2)))</f>
        <v>0</v>
      </c>
      <c r="O95" s="103" t="n">
        <f aca="false">IF(O$1="P",MAX(0,O$2-$D95),IF(O$1="C",MAX(0,$D95-O$2)))</f>
        <v>0</v>
      </c>
      <c r="P95" s="103" t="n">
        <f aca="false">IF(P$1="P",MAX(0,P$2-$D95),IF(P$1="C",MAX(0,$D95-P$2)))</f>
        <v>0</v>
      </c>
      <c r="Q95" s="103" t="n">
        <f aca="false">IF(Q$1="P",MAX(0,Q$2-$D95),IF(Q$1="C",MAX(0,$D95-Q$2)))</f>
        <v>0</v>
      </c>
      <c r="R95" s="103" t="n">
        <f aca="false">IF(R$1="P",MAX(0,R$2-$D95),IF(R$1="C",MAX(0,$D95-R$2)))</f>
        <v>0</v>
      </c>
      <c r="S95" s="103" t="n">
        <f aca="false">IF(S$1="P",MAX(0,S$2-$D95),IF(S$1="C",MAX(0,$D95-S$2)))</f>
        <v>0</v>
      </c>
      <c r="T95" s="103" t="n">
        <f aca="false">IF(T$1="P",MAX(0,T$2-$D95),IF(T$1="C",MAX(0,$D95-T$2)))</f>
        <v>0</v>
      </c>
      <c r="U95" s="104" t="n">
        <f aca="false">B95</f>
        <v>4</v>
      </c>
      <c r="V95" s="105" t="n">
        <f aca="false">VLOOKUP($C95,Gas!$B$3:$E$2506,2)</f>
        <v>2.55</v>
      </c>
      <c r="W95" s="46" t="n">
        <f aca="false">D95/V95</f>
        <v>7.09019607843137</v>
      </c>
    </row>
    <row r="96" customFormat="false" ht="12.75" hidden="false" customHeight="false" outlineLevel="0" collapsed="false">
      <c r="A96" s="0" t="n">
        <f aca="false">YEAR(C96)</f>
        <v>1998</v>
      </c>
      <c r="B96" s="95" t="n">
        <f aca="false">MONTH(C96)+(YEAR(C96)-1998)*12</f>
        <v>4</v>
      </c>
      <c r="C96" s="101" t="n">
        <v>35900</v>
      </c>
      <c r="D96" s="102" t="n">
        <v>18.54</v>
      </c>
      <c r="E96" s="98" t="n">
        <f aca="false">LN(D96/D95)</f>
        <v>0.0251242051736787</v>
      </c>
      <c r="F96" s="106" t="n">
        <f aca="false">STDEV(E87:E96)*SQRT(trade_day)</f>
        <v>1.09231472311903</v>
      </c>
      <c r="H96" s="103" t="n">
        <f aca="false">IF(H$1="P",MAX(0,H$2-$D96),IF(H$1="C",MAX(0,$D96-H$2)))</f>
        <v>1.46</v>
      </c>
      <c r="I96" s="103" t="n">
        <f aca="false">IF(I$1="P",MAX(0,I$2-$D96),IF(I$1="C",MAX(0,$D96-I$2)))</f>
        <v>6.46</v>
      </c>
      <c r="J96" s="103" t="n">
        <f aca="false">IF(J$1="P",MAX(0,J$2-$D96),IF(J$1="C",MAX(0,$D96-J$2)))</f>
        <v>11.46</v>
      </c>
      <c r="K96" s="103" t="n">
        <f aca="false">IF(K$1="P",MAX(0,K$2-$D96),IF(K$1="C",MAX(0,$D96-K$2)))</f>
        <v>16.46</v>
      </c>
      <c r="L96" s="103" t="n">
        <f aca="false">IF(L$1="P",MAX(0,L$2-$D96),IF(L$1="C",MAX(0,$D96-L$2)))</f>
        <v>21.46</v>
      </c>
      <c r="M96" s="103" t="n">
        <f aca="false">IF(M$1="P",MAX(0,M$2-$D96),IF(M$1="C",MAX(0,$D96-M$2)))</f>
        <v>31.46</v>
      </c>
      <c r="N96" s="103" t="n">
        <f aca="false">IF(N$1="P",MAX(0,N$2-$D96),IF(N$1="C",MAX(0,$D96-N$2)))</f>
        <v>0</v>
      </c>
      <c r="O96" s="103" t="n">
        <f aca="false">IF(O$1="P",MAX(0,O$2-$D96),IF(O$1="C",MAX(0,$D96-O$2)))</f>
        <v>0</v>
      </c>
      <c r="P96" s="103" t="n">
        <f aca="false">IF(P$1="P",MAX(0,P$2-$D96),IF(P$1="C",MAX(0,$D96-P$2)))</f>
        <v>0</v>
      </c>
      <c r="Q96" s="103" t="n">
        <f aca="false">IF(Q$1="P",MAX(0,Q$2-$D96),IF(Q$1="C",MAX(0,$D96-Q$2)))</f>
        <v>0</v>
      </c>
      <c r="R96" s="103" t="n">
        <f aca="false">IF(R$1="P",MAX(0,R$2-$D96),IF(R$1="C",MAX(0,$D96-R$2)))</f>
        <v>0</v>
      </c>
      <c r="S96" s="103" t="n">
        <f aca="false">IF(S$1="P",MAX(0,S$2-$D96),IF(S$1="C",MAX(0,$D96-S$2)))</f>
        <v>0</v>
      </c>
      <c r="T96" s="103" t="n">
        <f aca="false">IF(T$1="P",MAX(0,T$2-$D96),IF(T$1="C",MAX(0,$D96-T$2)))</f>
        <v>0</v>
      </c>
      <c r="U96" s="104" t="n">
        <f aca="false">B96</f>
        <v>4</v>
      </c>
      <c r="V96" s="105" t="n">
        <f aca="false">VLOOKUP($C96,Gas!$B$3:$E$2506,2)</f>
        <v>2.415</v>
      </c>
      <c r="W96" s="46" t="n">
        <f aca="false">D96/V96</f>
        <v>7.67701863354037</v>
      </c>
    </row>
    <row r="97" customFormat="false" ht="12.75" hidden="false" customHeight="false" outlineLevel="0" collapsed="false">
      <c r="A97" s="0" t="n">
        <f aca="false">YEAR(C97)</f>
        <v>1998</v>
      </c>
      <c r="B97" s="95" t="n">
        <f aca="false">MONTH(C97)+(YEAR(C97)-1998)*12</f>
        <v>4</v>
      </c>
      <c r="C97" s="101" t="n">
        <v>35901</v>
      </c>
      <c r="D97" s="102" t="n">
        <v>20.75</v>
      </c>
      <c r="E97" s="98" t="n">
        <f aca="false">LN(D97/D96)</f>
        <v>0.112615686538998</v>
      </c>
      <c r="F97" s="106" t="n">
        <f aca="false">STDEV(E88:E97)*SQRT(trade_day)</f>
        <v>1.22411763170852</v>
      </c>
      <c r="H97" s="103" t="n">
        <f aca="false">IF(H$1="P",MAX(0,H$2-$D97),IF(H$1="C",MAX(0,$D97-H$2)))</f>
        <v>0</v>
      </c>
      <c r="I97" s="103" t="n">
        <f aca="false">IF(I$1="P",MAX(0,I$2-$D97),IF(I$1="C",MAX(0,$D97-I$2)))</f>
        <v>4.25</v>
      </c>
      <c r="J97" s="103" t="n">
        <f aca="false">IF(J$1="P",MAX(0,J$2-$D97),IF(J$1="C",MAX(0,$D97-J$2)))</f>
        <v>9.25</v>
      </c>
      <c r="K97" s="103" t="n">
        <f aca="false">IF(K$1="P",MAX(0,K$2-$D97),IF(K$1="C",MAX(0,$D97-K$2)))</f>
        <v>14.25</v>
      </c>
      <c r="L97" s="103" t="n">
        <f aca="false">IF(L$1="P",MAX(0,L$2-$D97),IF(L$1="C",MAX(0,$D97-L$2)))</f>
        <v>19.25</v>
      </c>
      <c r="M97" s="103" t="n">
        <f aca="false">IF(M$1="P",MAX(0,M$2-$D97),IF(M$1="C",MAX(0,$D97-M$2)))</f>
        <v>29.25</v>
      </c>
      <c r="N97" s="103" t="n">
        <f aca="false">IF(N$1="P",MAX(0,N$2-$D97),IF(N$1="C",MAX(0,$D97-N$2)))</f>
        <v>0.75</v>
      </c>
      <c r="O97" s="103" t="n">
        <f aca="false">IF(O$1="P",MAX(0,O$2-$D97),IF(O$1="C",MAX(0,$D97-O$2)))</f>
        <v>0</v>
      </c>
      <c r="P97" s="103" t="n">
        <f aca="false">IF(P$1="P",MAX(0,P$2-$D97),IF(P$1="C",MAX(0,$D97-P$2)))</f>
        <v>0</v>
      </c>
      <c r="Q97" s="103" t="n">
        <f aca="false">IF(Q$1="P",MAX(0,Q$2-$D97),IF(Q$1="C",MAX(0,$D97-Q$2)))</f>
        <v>0</v>
      </c>
      <c r="R97" s="103" t="n">
        <f aca="false">IF(R$1="P",MAX(0,R$2-$D97),IF(R$1="C",MAX(0,$D97-R$2)))</f>
        <v>0</v>
      </c>
      <c r="S97" s="103" t="n">
        <f aca="false">IF(S$1="P",MAX(0,S$2-$D97),IF(S$1="C",MAX(0,$D97-S$2)))</f>
        <v>0</v>
      </c>
      <c r="T97" s="103" t="n">
        <f aca="false">IF(T$1="P",MAX(0,T$2-$D97),IF(T$1="C",MAX(0,$D97-T$2)))</f>
        <v>0</v>
      </c>
      <c r="U97" s="104" t="n">
        <f aca="false">B97</f>
        <v>4</v>
      </c>
      <c r="V97" s="105" t="n">
        <f aca="false">VLOOKUP($C97,Gas!$B$3:$E$2506,2)</f>
        <v>2.48</v>
      </c>
      <c r="W97" s="46" t="n">
        <f aca="false">D97/V97</f>
        <v>8.36693548387097</v>
      </c>
    </row>
    <row r="98" customFormat="false" ht="12.75" hidden="false" customHeight="false" outlineLevel="0" collapsed="false">
      <c r="A98" s="0" t="n">
        <f aca="false">YEAR(C98)</f>
        <v>1998</v>
      </c>
      <c r="B98" s="95" t="n">
        <f aca="false">MONTH(C98)+(YEAR(C98)-1998)*12</f>
        <v>4</v>
      </c>
      <c r="C98" s="101" t="n">
        <v>35902</v>
      </c>
      <c r="D98" s="102" t="n">
        <v>21.25</v>
      </c>
      <c r="E98" s="98" t="n">
        <f aca="false">LN(D98/D97)</f>
        <v>0.0238106486937186</v>
      </c>
      <c r="F98" s="106" t="n">
        <f aca="false">STDEV(E89:E98)*SQRT(trade_day)</f>
        <v>1.04877589404401</v>
      </c>
      <c r="H98" s="103" t="n">
        <f aca="false">IF(H$1="P",MAX(0,H$2-$D98),IF(H$1="C",MAX(0,$D98-H$2)))</f>
        <v>0</v>
      </c>
      <c r="I98" s="103" t="n">
        <f aca="false">IF(I$1="P",MAX(0,I$2-$D98),IF(I$1="C",MAX(0,$D98-I$2)))</f>
        <v>3.75</v>
      </c>
      <c r="J98" s="103" t="n">
        <f aca="false">IF(J$1="P",MAX(0,J$2-$D98),IF(J$1="C",MAX(0,$D98-J$2)))</f>
        <v>8.75</v>
      </c>
      <c r="K98" s="103" t="n">
        <f aca="false">IF(K$1="P",MAX(0,K$2-$D98),IF(K$1="C",MAX(0,$D98-K$2)))</f>
        <v>13.75</v>
      </c>
      <c r="L98" s="103" t="n">
        <f aca="false">IF(L$1="P",MAX(0,L$2-$D98),IF(L$1="C",MAX(0,$D98-L$2)))</f>
        <v>18.75</v>
      </c>
      <c r="M98" s="103" t="n">
        <f aca="false">IF(M$1="P",MAX(0,M$2-$D98),IF(M$1="C",MAX(0,$D98-M$2)))</f>
        <v>28.75</v>
      </c>
      <c r="N98" s="103" t="n">
        <f aca="false">IF(N$1="P",MAX(0,N$2-$D98),IF(N$1="C",MAX(0,$D98-N$2)))</f>
        <v>1.25</v>
      </c>
      <c r="O98" s="103" t="n">
        <f aca="false">IF(O$1="P",MAX(0,O$2-$D98),IF(O$1="C",MAX(0,$D98-O$2)))</f>
        <v>0</v>
      </c>
      <c r="P98" s="103" t="n">
        <f aca="false">IF(P$1="P",MAX(0,P$2-$D98),IF(P$1="C",MAX(0,$D98-P$2)))</f>
        <v>0</v>
      </c>
      <c r="Q98" s="103" t="n">
        <f aca="false">IF(Q$1="P",MAX(0,Q$2-$D98),IF(Q$1="C",MAX(0,$D98-Q$2)))</f>
        <v>0</v>
      </c>
      <c r="R98" s="103" t="n">
        <f aca="false">IF(R$1="P",MAX(0,R$2-$D98),IF(R$1="C",MAX(0,$D98-R$2)))</f>
        <v>0</v>
      </c>
      <c r="S98" s="103" t="n">
        <f aca="false">IF(S$1="P",MAX(0,S$2-$D98),IF(S$1="C",MAX(0,$D98-S$2)))</f>
        <v>0</v>
      </c>
      <c r="T98" s="103" t="n">
        <f aca="false">IF(T$1="P",MAX(0,T$2-$D98),IF(T$1="C",MAX(0,$D98-T$2)))</f>
        <v>0</v>
      </c>
      <c r="U98" s="104" t="n">
        <f aca="false">B98</f>
        <v>4</v>
      </c>
      <c r="V98" s="105" t="n">
        <f aca="false">VLOOKUP($C98,Gas!$B$3:$E$2506,2)</f>
        <v>2.475</v>
      </c>
      <c r="W98" s="46" t="n">
        <f aca="false">D98/V98</f>
        <v>8.58585858585859</v>
      </c>
    </row>
    <row r="99" customFormat="false" ht="12.75" hidden="false" customHeight="false" outlineLevel="0" collapsed="false">
      <c r="A99" s="0" t="n">
        <f aca="false">YEAR(C99)</f>
        <v>1998</v>
      </c>
      <c r="B99" s="95" t="n">
        <f aca="false">MONTH(C99)+(YEAR(C99)-1998)*12</f>
        <v>4</v>
      </c>
      <c r="C99" s="101" t="n">
        <v>35905</v>
      </c>
      <c r="D99" s="116" t="n">
        <f aca="false">D98</f>
        <v>21.25</v>
      </c>
      <c r="E99" s="98" t="n">
        <f aca="false">LN(D99/D98)</f>
        <v>0</v>
      </c>
      <c r="F99" s="106" t="n">
        <f aca="false">STDEV(E90:E99)*SQRT(trade_day)</f>
        <v>1.01255230380989</v>
      </c>
      <c r="H99" s="103" t="n">
        <f aca="false">IF(H$1="P",MAX(0,H$2-$D99),IF(H$1="C",MAX(0,$D99-H$2)))</f>
        <v>0</v>
      </c>
      <c r="I99" s="103" t="n">
        <f aca="false">IF(I$1="P",MAX(0,I$2-$D99),IF(I$1="C",MAX(0,$D99-I$2)))</f>
        <v>3.75</v>
      </c>
      <c r="J99" s="103" t="n">
        <f aca="false">IF(J$1="P",MAX(0,J$2-$D99),IF(J$1="C",MAX(0,$D99-J$2)))</f>
        <v>8.75</v>
      </c>
      <c r="K99" s="103" t="n">
        <f aca="false">IF(K$1="P",MAX(0,K$2-$D99),IF(K$1="C",MAX(0,$D99-K$2)))</f>
        <v>13.75</v>
      </c>
      <c r="L99" s="103" t="n">
        <f aca="false">IF(L$1="P",MAX(0,L$2-$D99),IF(L$1="C",MAX(0,$D99-L$2)))</f>
        <v>18.75</v>
      </c>
      <c r="M99" s="103" t="n">
        <f aca="false">IF(M$1="P",MAX(0,M$2-$D99),IF(M$1="C",MAX(0,$D99-M$2)))</f>
        <v>28.75</v>
      </c>
      <c r="N99" s="103" t="n">
        <f aca="false">IF(N$1="P",MAX(0,N$2-$D99),IF(N$1="C",MAX(0,$D99-N$2)))</f>
        <v>1.25</v>
      </c>
      <c r="O99" s="103" t="n">
        <f aca="false">IF(O$1="P",MAX(0,O$2-$D99),IF(O$1="C",MAX(0,$D99-O$2)))</f>
        <v>0</v>
      </c>
      <c r="P99" s="103" t="n">
        <f aca="false">IF(P$1="P",MAX(0,P$2-$D99),IF(P$1="C",MAX(0,$D99-P$2)))</f>
        <v>0</v>
      </c>
      <c r="Q99" s="103" t="n">
        <f aca="false">IF(Q$1="P",MAX(0,Q$2-$D99),IF(Q$1="C",MAX(0,$D99-Q$2)))</f>
        <v>0</v>
      </c>
      <c r="R99" s="103" t="n">
        <f aca="false">IF(R$1="P",MAX(0,R$2-$D99),IF(R$1="C",MAX(0,$D99-R$2)))</f>
        <v>0</v>
      </c>
      <c r="S99" s="103" t="n">
        <f aca="false">IF(S$1="P",MAX(0,S$2-$D99),IF(S$1="C",MAX(0,$D99-S$2)))</f>
        <v>0</v>
      </c>
      <c r="T99" s="103" t="n">
        <f aca="false">IF(T$1="P",MAX(0,T$2-$D99),IF(T$1="C",MAX(0,$D99-T$2)))</f>
        <v>0</v>
      </c>
      <c r="U99" s="104" t="n">
        <f aca="false">B99</f>
        <v>4</v>
      </c>
      <c r="V99" s="105" t="n">
        <f aca="false">VLOOKUP($C99,Gas!$B$3:$E$2506,2)</f>
        <v>2.39</v>
      </c>
      <c r="W99" s="46" t="n">
        <f aca="false">D99/V99</f>
        <v>8.89121338912134</v>
      </c>
    </row>
    <row r="100" customFormat="false" ht="12.75" hidden="false" customHeight="false" outlineLevel="0" collapsed="false">
      <c r="A100" s="0" t="n">
        <f aca="false">YEAR(C100)</f>
        <v>1998</v>
      </c>
      <c r="B100" s="95" t="n">
        <f aca="false">MONTH(C100)+(YEAR(C100)-1998)*12</f>
        <v>4</v>
      </c>
      <c r="C100" s="101" t="n">
        <v>35906</v>
      </c>
      <c r="D100" s="116" t="n">
        <f aca="false">D99</f>
        <v>21.25</v>
      </c>
      <c r="E100" s="98" t="n">
        <f aca="false">LN(D100/D99)</f>
        <v>0</v>
      </c>
      <c r="F100" s="106" t="n">
        <f aca="false">STDEV(E91:E100)*SQRT(trade_day)</f>
        <v>1.00269845113163</v>
      </c>
      <c r="H100" s="103" t="n">
        <f aca="false">IF(H$1="P",MAX(0,H$2-$D100),IF(H$1="C",MAX(0,$D100-H$2)))</f>
        <v>0</v>
      </c>
      <c r="I100" s="103" t="n">
        <f aca="false">IF(I$1="P",MAX(0,I$2-$D100),IF(I$1="C",MAX(0,$D100-I$2)))</f>
        <v>3.75</v>
      </c>
      <c r="J100" s="103" t="n">
        <f aca="false">IF(J$1="P",MAX(0,J$2-$D100),IF(J$1="C",MAX(0,$D100-J$2)))</f>
        <v>8.75</v>
      </c>
      <c r="K100" s="103" t="n">
        <f aca="false">IF(K$1="P",MAX(0,K$2-$D100),IF(K$1="C",MAX(0,$D100-K$2)))</f>
        <v>13.75</v>
      </c>
      <c r="L100" s="103" t="n">
        <f aca="false">IF(L$1="P",MAX(0,L$2-$D100),IF(L$1="C",MAX(0,$D100-L$2)))</f>
        <v>18.75</v>
      </c>
      <c r="M100" s="103" t="n">
        <f aca="false">IF(M$1="P",MAX(0,M$2-$D100),IF(M$1="C",MAX(0,$D100-M$2)))</f>
        <v>28.75</v>
      </c>
      <c r="N100" s="103" t="n">
        <f aca="false">IF(N$1="P",MAX(0,N$2-$D100),IF(N$1="C",MAX(0,$D100-N$2)))</f>
        <v>1.25</v>
      </c>
      <c r="O100" s="103" t="n">
        <f aca="false">IF(O$1="P",MAX(0,O$2-$D100),IF(O$1="C",MAX(0,$D100-O$2)))</f>
        <v>0</v>
      </c>
      <c r="P100" s="103" t="n">
        <f aca="false">IF(P$1="P",MAX(0,P$2-$D100),IF(P$1="C",MAX(0,$D100-P$2)))</f>
        <v>0</v>
      </c>
      <c r="Q100" s="103" t="n">
        <f aca="false">IF(Q$1="P",MAX(0,Q$2-$D100),IF(Q$1="C",MAX(0,$D100-Q$2)))</f>
        <v>0</v>
      </c>
      <c r="R100" s="103" t="n">
        <f aca="false">IF(R$1="P",MAX(0,R$2-$D100),IF(R$1="C",MAX(0,$D100-R$2)))</f>
        <v>0</v>
      </c>
      <c r="S100" s="103" t="n">
        <f aca="false">IF(S$1="P",MAX(0,S$2-$D100),IF(S$1="C",MAX(0,$D100-S$2)))</f>
        <v>0</v>
      </c>
      <c r="T100" s="103" t="n">
        <f aca="false">IF(T$1="P",MAX(0,T$2-$D100),IF(T$1="C",MAX(0,$D100-T$2)))</f>
        <v>0</v>
      </c>
      <c r="U100" s="104" t="n">
        <f aca="false">B100</f>
        <v>4</v>
      </c>
      <c r="V100" s="105" t="n">
        <f aca="false">VLOOKUP($C100,Gas!$B$3:$E$2506,2)</f>
        <v>2.4</v>
      </c>
      <c r="W100" s="46" t="n">
        <f aca="false">D100/V100</f>
        <v>8.85416666666667</v>
      </c>
    </row>
    <row r="101" customFormat="false" ht="12.75" hidden="false" customHeight="false" outlineLevel="0" collapsed="false">
      <c r="A101" s="0" t="n">
        <f aca="false">YEAR(C101)</f>
        <v>1998</v>
      </c>
      <c r="B101" s="95" t="n">
        <f aca="false">MONTH(C101)+(YEAR(C101)-1998)*12</f>
        <v>4</v>
      </c>
      <c r="C101" s="101" t="n">
        <v>35907</v>
      </c>
      <c r="D101" s="102" t="n">
        <v>17.88</v>
      </c>
      <c r="E101" s="98" t="n">
        <f aca="false">LN(D101/D100)</f>
        <v>-0.172674125625058</v>
      </c>
      <c r="F101" s="106" t="n">
        <f aca="false">STDEV(E92:E101)*SQRT(trade_day)</f>
        <v>1.17679066006192</v>
      </c>
      <c r="H101" s="103" t="n">
        <f aca="false">IF(H$1="P",MAX(0,H$2-$D101),IF(H$1="C",MAX(0,$D101-H$2)))</f>
        <v>2.12</v>
      </c>
      <c r="I101" s="103" t="n">
        <f aca="false">IF(I$1="P",MAX(0,I$2-$D101),IF(I$1="C",MAX(0,$D101-I$2)))</f>
        <v>7.12</v>
      </c>
      <c r="J101" s="103" t="n">
        <f aca="false">IF(J$1="P",MAX(0,J$2-$D101),IF(J$1="C",MAX(0,$D101-J$2)))</f>
        <v>12.12</v>
      </c>
      <c r="K101" s="103" t="n">
        <f aca="false">IF(K$1="P",MAX(0,K$2-$D101),IF(K$1="C",MAX(0,$D101-K$2)))</f>
        <v>17.12</v>
      </c>
      <c r="L101" s="103" t="n">
        <f aca="false">IF(L$1="P",MAX(0,L$2-$D101),IF(L$1="C",MAX(0,$D101-L$2)))</f>
        <v>22.12</v>
      </c>
      <c r="M101" s="103" t="n">
        <f aca="false">IF(M$1="P",MAX(0,M$2-$D101),IF(M$1="C",MAX(0,$D101-M$2)))</f>
        <v>32.12</v>
      </c>
      <c r="N101" s="103" t="n">
        <f aca="false">IF(N$1="P",MAX(0,N$2-$D101),IF(N$1="C",MAX(0,$D101-N$2)))</f>
        <v>0</v>
      </c>
      <c r="O101" s="103" t="n">
        <f aca="false">IF(O$1="P",MAX(0,O$2-$D101),IF(O$1="C",MAX(0,$D101-O$2)))</f>
        <v>0</v>
      </c>
      <c r="P101" s="103" t="n">
        <f aca="false">IF(P$1="P",MAX(0,P$2-$D101),IF(P$1="C",MAX(0,$D101-P$2)))</f>
        <v>0</v>
      </c>
      <c r="Q101" s="103" t="n">
        <f aca="false">IF(Q$1="P",MAX(0,Q$2-$D101),IF(Q$1="C",MAX(0,$D101-Q$2)))</f>
        <v>0</v>
      </c>
      <c r="R101" s="103" t="n">
        <f aca="false">IF(R$1="P",MAX(0,R$2-$D101),IF(R$1="C",MAX(0,$D101-R$2)))</f>
        <v>0</v>
      </c>
      <c r="S101" s="103" t="n">
        <f aca="false">IF(S$1="P",MAX(0,S$2-$D101),IF(S$1="C",MAX(0,$D101-S$2)))</f>
        <v>0</v>
      </c>
      <c r="T101" s="103" t="n">
        <f aca="false">IF(T$1="P",MAX(0,T$2-$D101),IF(T$1="C",MAX(0,$D101-T$2)))</f>
        <v>0</v>
      </c>
      <c r="U101" s="104" t="n">
        <f aca="false">B101</f>
        <v>4</v>
      </c>
      <c r="V101" s="105" t="n">
        <f aca="false">VLOOKUP($C101,Gas!$B$3:$E$2506,2)</f>
        <v>2.455</v>
      </c>
      <c r="W101" s="46" t="n">
        <f aca="false">D101/V101</f>
        <v>7.28309572301426</v>
      </c>
    </row>
    <row r="102" customFormat="false" ht="12.75" hidden="false" customHeight="false" outlineLevel="0" collapsed="false">
      <c r="A102" s="0" t="n">
        <f aca="false">YEAR(C102)</f>
        <v>1998</v>
      </c>
      <c r="B102" s="95" t="n">
        <f aca="false">MONTH(C102)+(YEAR(C102)-1998)*12</f>
        <v>4</v>
      </c>
      <c r="C102" s="101" t="n">
        <v>35908</v>
      </c>
      <c r="D102" s="102" t="n">
        <v>17.88</v>
      </c>
      <c r="E102" s="98" t="n">
        <f aca="false">LN(D102/D101)</f>
        <v>0</v>
      </c>
      <c r="F102" s="106" t="n">
        <f aca="false">STDEV(E93:E102)*SQRT(trade_day)</f>
        <v>1.10569996502808</v>
      </c>
      <c r="H102" s="103" t="n">
        <f aca="false">IF(H$1="P",MAX(0,H$2-$D102),IF(H$1="C",MAX(0,$D102-H$2)))</f>
        <v>2.12</v>
      </c>
      <c r="I102" s="103" t="n">
        <f aca="false">IF(I$1="P",MAX(0,I$2-$D102),IF(I$1="C",MAX(0,$D102-I$2)))</f>
        <v>7.12</v>
      </c>
      <c r="J102" s="103" t="n">
        <f aca="false">IF(J$1="P",MAX(0,J$2-$D102),IF(J$1="C",MAX(0,$D102-J$2)))</f>
        <v>12.12</v>
      </c>
      <c r="K102" s="103" t="n">
        <f aca="false">IF(K$1="P",MAX(0,K$2-$D102),IF(K$1="C",MAX(0,$D102-K$2)))</f>
        <v>17.12</v>
      </c>
      <c r="L102" s="103" t="n">
        <f aca="false">IF(L$1="P",MAX(0,L$2-$D102),IF(L$1="C",MAX(0,$D102-L$2)))</f>
        <v>22.12</v>
      </c>
      <c r="M102" s="103" t="n">
        <f aca="false">IF(M$1="P",MAX(0,M$2-$D102),IF(M$1="C",MAX(0,$D102-M$2)))</f>
        <v>32.12</v>
      </c>
      <c r="N102" s="103" t="n">
        <f aca="false">IF(N$1="P",MAX(0,N$2-$D102),IF(N$1="C",MAX(0,$D102-N$2)))</f>
        <v>0</v>
      </c>
      <c r="O102" s="103" t="n">
        <f aca="false">IF(O$1="P",MAX(0,O$2-$D102),IF(O$1="C",MAX(0,$D102-O$2)))</f>
        <v>0</v>
      </c>
      <c r="P102" s="103" t="n">
        <f aca="false">IF(P$1="P",MAX(0,P$2-$D102),IF(P$1="C",MAX(0,$D102-P$2)))</f>
        <v>0</v>
      </c>
      <c r="Q102" s="103" t="n">
        <f aca="false">IF(Q$1="P",MAX(0,Q$2-$D102),IF(Q$1="C",MAX(0,$D102-Q$2)))</f>
        <v>0</v>
      </c>
      <c r="R102" s="103" t="n">
        <f aca="false">IF(R$1="P",MAX(0,R$2-$D102),IF(R$1="C",MAX(0,$D102-R$2)))</f>
        <v>0</v>
      </c>
      <c r="S102" s="103" t="n">
        <f aca="false">IF(S$1="P",MAX(0,S$2-$D102),IF(S$1="C",MAX(0,$D102-S$2)))</f>
        <v>0</v>
      </c>
      <c r="T102" s="103" t="n">
        <f aca="false">IF(T$1="P",MAX(0,T$2-$D102),IF(T$1="C",MAX(0,$D102-T$2)))</f>
        <v>0</v>
      </c>
      <c r="U102" s="104" t="n">
        <f aca="false">B102</f>
        <v>4</v>
      </c>
      <c r="V102" s="105" t="n">
        <f aca="false">VLOOKUP($C102,Gas!$B$3:$E$2506,2)</f>
        <v>2.51</v>
      </c>
      <c r="W102" s="46" t="n">
        <f aca="false">D102/V102</f>
        <v>7.12350597609562</v>
      </c>
    </row>
    <row r="103" customFormat="false" ht="12.75" hidden="false" customHeight="false" outlineLevel="0" collapsed="false">
      <c r="A103" s="0" t="n">
        <f aca="false">YEAR(C103)</f>
        <v>1998</v>
      </c>
      <c r="B103" s="95" t="n">
        <f aca="false">MONTH(C103)+(YEAR(C103)-1998)*12</f>
        <v>4</v>
      </c>
      <c r="C103" s="101" t="n">
        <v>35909</v>
      </c>
      <c r="D103" s="102" t="n">
        <v>18.88</v>
      </c>
      <c r="E103" s="98" t="n">
        <f aca="false">LN(D103/D102)</f>
        <v>0.0544203909719865</v>
      </c>
      <c r="F103" s="106" t="n">
        <f aca="false">STDEV(E94:E103)*SQRT(trade_day)</f>
        <v>1.13797453407979</v>
      </c>
      <c r="H103" s="103" t="n">
        <f aca="false">IF(H$1="P",MAX(0,H$2-$D103),IF(H$1="C",MAX(0,$D103-H$2)))</f>
        <v>1.12</v>
      </c>
      <c r="I103" s="103" t="n">
        <f aca="false">IF(I$1="P",MAX(0,I$2-$D103),IF(I$1="C",MAX(0,$D103-I$2)))</f>
        <v>6.12</v>
      </c>
      <c r="J103" s="103" t="n">
        <f aca="false">IF(J$1="P",MAX(0,J$2-$D103),IF(J$1="C",MAX(0,$D103-J$2)))</f>
        <v>11.12</v>
      </c>
      <c r="K103" s="103" t="n">
        <f aca="false">IF(K$1="P",MAX(0,K$2-$D103),IF(K$1="C",MAX(0,$D103-K$2)))</f>
        <v>16.12</v>
      </c>
      <c r="L103" s="103" t="n">
        <f aca="false">IF(L$1="P",MAX(0,L$2-$D103),IF(L$1="C",MAX(0,$D103-L$2)))</f>
        <v>21.12</v>
      </c>
      <c r="M103" s="103" t="n">
        <f aca="false">IF(M$1="P",MAX(0,M$2-$D103),IF(M$1="C",MAX(0,$D103-M$2)))</f>
        <v>31.12</v>
      </c>
      <c r="N103" s="103" t="n">
        <f aca="false">IF(N$1="P",MAX(0,N$2-$D103),IF(N$1="C",MAX(0,$D103-N$2)))</f>
        <v>0</v>
      </c>
      <c r="O103" s="103" t="n">
        <f aca="false">IF(O$1="P",MAX(0,O$2-$D103),IF(O$1="C",MAX(0,$D103-O$2)))</f>
        <v>0</v>
      </c>
      <c r="P103" s="103" t="n">
        <f aca="false">IF(P$1="P",MAX(0,P$2-$D103),IF(P$1="C",MAX(0,$D103-P$2)))</f>
        <v>0</v>
      </c>
      <c r="Q103" s="103" t="n">
        <f aca="false">IF(Q$1="P",MAX(0,Q$2-$D103),IF(Q$1="C",MAX(0,$D103-Q$2)))</f>
        <v>0</v>
      </c>
      <c r="R103" s="103" t="n">
        <f aca="false">IF(R$1="P",MAX(0,R$2-$D103),IF(R$1="C",MAX(0,$D103-R$2)))</f>
        <v>0</v>
      </c>
      <c r="S103" s="103" t="n">
        <f aca="false">IF(S$1="P",MAX(0,S$2-$D103),IF(S$1="C",MAX(0,$D103-S$2)))</f>
        <v>0</v>
      </c>
      <c r="T103" s="103" t="n">
        <f aca="false">IF(T$1="P",MAX(0,T$2-$D103),IF(T$1="C",MAX(0,$D103-T$2)))</f>
        <v>0</v>
      </c>
      <c r="U103" s="104" t="n">
        <f aca="false">B103</f>
        <v>4</v>
      </c>
      <c r="V103" s="105" t="n">
        <f aca="false">VLOOKUP($C103,Gas!$B$3:$E$2506,2)</f>
        <v>2.335</v>
      </c>
      <c r="W103" s="46" t="n">
        <f aca="false">D103/V103</f>
        <v>8.08565310492505</v>
      </c>
    </row>
    <row r="104" customFormat="false" ht="12.75" hidden="false" customHeight="false" outlineLevel="0" collapsed="false">
      <c r="A104" s="0" t="n">
        <f aca="false">YEAR(C104)</f>
        <v>1998</v>
      </c>
      <c r="B104" s="95" t="n">
        <f aca="false">MONTH(C104)+(YEAR(C104)-1998)*12</f>
        <v>4</v>
      </c>
      <c r="C104" s="101" t="n">
        <v>35912</v>
      </c>
      <c r="D104" s="102" t="n">
        <v>20.5</v>
      </c>
      <c r="E104" s="98" t="n">
        <f aca="false">LN(D104/D103)</f>
        <v>0.0823217254270079</v>
      </c>
      <c r="F104" s="106" t="n">
        <f aca="false">STDEV(E95:E104)*SQRT(trade_day)</f>
        <v>1.19911482001791</v>
      </c>
      <c r="H104" s="103" t="n">
        <f aca="false">IF(H$1="P",MAX(0,H$2-$D104),IF(H$1="C",MAX(0,$D104-H$2)))</f>
        <v>0</v>
      </c>
      <c r="I104" s="103" t="n">
        <f aca="false">IF(I$1="P",MAX(0,I$2-$D104),IF(I$1="C",MAX(0,$D104-I$2)))</f>
        <v>4.5</v>
      </c>
      <c r="J104" s="103" t="n">
        <f aca="false">IF(J$1="P",MAX(0,J$2-$D104),IF(J$1="C",MAX(0,$D104-J$2)))</f>
        <v>9.5</v>
      </c>
      <c r="K104" s="103" t="n">
        <f aca="false">IF(K$1="P",MAX(0,K$2-$D104),IF(K$1="C",MAX(0,$D104-K$2)))</f>
        <v>14.5</v>
      </c>
      <c r="L104" s="103" t="n">
        <f aca="false">IF(L$1="P",MAX(0,L$2-$D104),IF(L$1="C",MAX(0,$D104-L$2)))</f>
        <v>19.5</v>
      </c>
      <c r="M104" s="103" t="n">
        <f aca="false">IF(M$1="P",MAX(0,M$2-$D104),IF(M$1="C",MAX(0,$D104-M$2)))</f>
        <v>29.5</v>
      </c>
      <c r="N104" s="103" t="n">
        <f aca="false">IF(N$1="P",MAX(0,N$2-$D104),IF(N$1="C",MAX(0,$D104-N$2)))</f>
        <v>0.5</v>
      </c>
      <c r="O104" s="103" t="n">
        <f aca="false">IF(O$1="P",MAX(0,O$2-$D104),IF(O$1="C",MAX(0,$D104-O$2)))</f>
        <v>0</v>
      </c>
      <c r="P104" s="103" t="n">
        <f aca="false">IF(P$1="P",MAX(0,P$2-$D104),IF(P$1="C",MAX(0,$D104-P$2)))</f>
        <v>0</v>
      </c>
      <c r="Q104" s="103" t="n">
        <f aca="false">IF(Q$1="P",MAX(0,Q$2-$D104),IF(Q$1="C",MAX(0,$D104-Q$2)))</f>
        <v>0</v>
      </c>
      <c r="R104" s="103" t="n">
        <f aca="false">IF(R$1="P",MAX(0,R$2-$D104),IF(R$1="C",MAX(0,$D104-R$2)))</f>
        <v>0</v>
      </c>
      <c r="S104" s="103" t="n">
        <f aca="false">IF(S$1="P",MAX(0,S$2-$D104),IF(S$1="C",MAX(0,$D104-S$2)))</f>
        <v>0</v>
      </c>
      <c r="T104" s="103" t="n">
        <f aca="false">IF(T$1="P",MAX(0,T$2-$D104),IF(T$1="C",MAX(0,$D104-T$2)))</f>
        <v>0</v>
      </c>
      <c r="U104" s="104" t="n">
        <f aca="false">B104</f>
        <v>4</v>
      </c>
      <c r="V104" s="105" t="n">
        <f aca="false">VLOOKUP($C104,Gas!$B$3:$E$2506,2)</f>
        <v>2.305</v>
      </c>
      <c r="W104" s="46" t="n">
        <f aca="false">D104/V104</f>
        <v>8.89370932754881</v>
      </c>
    </row>
    <row r="105" customFormat="false" ht="12.75" hidden="false" customHeight="false" outlineLevel="0" collapsed="false">
      <c r="A105" s="0" t="n">
        <f aca="false">YEAR(C105)</f>
        <v>1998</v>
      </c>
      <c r="B105" s="95" t="n">
        <f aca="false">MONTH(C105)+(YEAR(C105)-1998)*12</f>
        <v>4</v>
      </c>
      <c r="C105" s="101" t="n">
        <v>35913</v>
      </c>
      <c r="D105" s="102" t="n">
        <v>20.75</v>
      </c>
      <c r="E105" s="98" t="n">
        <f aca="false">LN(D105/D104)</f>
        <v>0.0121213605323448</v>
      </c>
      <c r="F105" s="106" t="n">
        <f aca="false">STDEV(E96:E105)*SQRT(trade_day)</f>
        <v>1.19820426086208</v>
      </c>
      <c r="H105" s="103" t="n">
        <f aca="false">IF(H$1="P",MAX(0,H$2-$D105),IF(H$1="C",MAX(0,$D105-H$2)))</f>
        <v>0</v>
      </c>
      <c r="I105" s="103" t="n">
        <f aca="false">IF(I$1="P",MAX(0,I$2-$D105),IF(I$1="C",MAX(0,$D105-I$2)))</f>
        <v>4.25</v>
      </c>
      <c r="J105" s="103" t="n">
        <f aca="false">IF(J$1="P",MAX(0,J$2-$D105),IF(J$1="C",MAX(0,$D105-J$2)))</f>
        <v>9.25</v>
      </c>
      <c r="K105" s="103" t="n">
        <f aca="false">IF(K$1="P",MAX(0,K$2-$D105),IF(K$1="C",MAX(0,$D105-K$2)))</f>
        <v>14.25</v>
      </c>
      <c r="L105" s="103" t="n">
        <f aca="false">IF(L$1="P",MAX(0,L$2-$D105),IF(L$1="C",MAX(0,$D105-L$2)))</f>
        <v>19.25</v>
      </c>
      <c r="M105" s="103" t="n">
        <f aca="false">IF(M$1="P",MAX(0,M$2-$D105),IF(M$1="C",MAX(0,$D105-M$2)))</f>
        <v>29.25</v>
      </c>
      <c r="N105" s="103" t="n">
        <f aca="false">IF(N$1="P",MAX(0,N$2-$D105),IF(N$1="C",MAX(0,$D105-N$2)))</f>
        <v>0.75</v>
      </c>
      <c r="O105" s="103" t="n">
        <f aca="false">IF(O$1="P",MAX(0,O$2-$D105),IF(O$1="C",MAX(0,$D105-O$2)))</f>
        <v>0</v>
      </c>
      <c r="P105" s="103" t="n">
        <f aca="false">IF(P$1="P",MAX(0,P$2-$D105),IF(P$1="C",MAX(0,$D105-P$2)))</f>
        <v>0</v>
      </c>
      <c r="Q105" s="103" t="n">
        <f aca="false">IF(Q$1="P",MAX(0,Q$2-$D105),IF(Q$1="C",MAX(0,$D105-Q$2)))</f>
        <v>0</v>
      </c>
      <c r="R105" s="103" t="n">
        <f aca="false">IF(R$1="P",MAX(0,R$2-$D105),IF(R$1="C",MAX(0,$D105-R$2)))</f>
        <v>0</v>
      </c>
      <c r="S105" s="103" t="n">
        <f aca="false">IF(S$1="P",MAX(0,S$2-$D105),IF(S$1="C",MAX(0,$D105-S$2)))</f>
        <v>0</v>
      </c>
      <c r="T105" s="103" t="n">
        <f aca="false">IF(T$1="P",MAX(0,T$2-$D105),IF(T$1="C",MAX(0,$D105-T$2)))</f>
        <v>0</v>
      </c>
      <c r="U105" s="104" t="n">
        <f aca="false">B105</f>
        <v>4</v>
      </c>
      <c r="V105" s="105" t="n">
        <f aca="false">VLOOKUP($C105,Gas!$B$3:$E$2506,2)</f>
        <v>2.28</v>
      </c>
      <c r="W105" s="46" t="n">
        <f aca="false">D105/V105</f>
        <v>9.10087719298246</v>
      </c>
    </row>
    <row r="106" customFormat="false" ht="12.75" hidden="false" customHeight="false" outlineLevel="0" collapsed="false">
      <c r="A106" s="0" t="n">
        <f aca="false">YEAR(C106)</f>
        <v>1998</v>
      </c>
      <c r="B106" s="95" t="n">
        <f aca="false">MONTH(C106)+(YEAR(C106)-1998)*12</f>
        <v>4</v>
      </c>
      <c r="C106" s="101" t="n">
        <v>35914</v>
      </c>
      <c r="D106" s="102" t="n">
        <v>20.75</v>
      </c>
      <c r="E106" s="98" t="n">
        <f aca="false">LN(D106/D105)</f>
        <v>0</v>
      </c>
      <c r="F106" s="106" t="n">
        <f aca="false">STDEV(E97:E106)*SQRT(trade_day)</f>
        <v>1.19817844424078</v>
      </c>
      <c r="H106" s="103" t="n">
        <f aca="false">IF(H$1="P",MAX(0,H$2-$D106),IF(H$1="C",MAX(0,$D106-H$2)))</f>
        <v>0</v>
      </c>
      <c r="I106" s="103" t="n">
        <f aca="false">IF(I$1="P",MAX(0,I$2-$D106),IF(I$1="C",MAX(0,$D106-I$2)))</f>
        <v>4.25</v>
      </c>
      <c r="J106" s="103" t="n">
        <f aca="false">IF(J$1="P",MAX(0,J$2-$D106),IF(J$1="C",MAX(0,$D106-J$2)))</f>
        <v>9.25</v>
      </c>
      <c r="K106" s="103" t="n">
        <f aca="false">IF(K$1="P",MAX(0,K$2-$D106),IF(K$1="C",MAX(0,$D106-K$2)))</f>
        <v>14.25</v>
      </c>
      <c r="L106" s="103" t="n">
        <f aca="false">IF(L$1="P",MAX(0,L$2-$D106),IF(L$1="C",MAX(0,$D106-L$2)))</f>
        <v>19.25</v>
      </c>
      <c r="M106" s="103" t="n">
        <f aca="false">IF(M$1="P",MAX(0,M$2-$D106),IF(M$1="C",MAX(0,$D106-M$2)))</f>
        <v>29.25</v>
      </c>
      <c r="N106" s="103" t="n">
        <f aca="false">IF(N$1="P",MAX(0,N$2-$D106),IF(N$1="C",MAX(0,$D106-N$2)))</f>
        <v>0.75</v>
      </c>
      <c r="O106" s="103" t="n">
        <f aca="false">IF(O$1="P",MAX(0,O$2-$D106),IF(O$1="C",MAX(0,$D106-O$2)))</f>
        <v>0</v>
      </c>
      <c r="P106" s="103" t="n">
        <f aca="false">IF(P$1="P",MAX(0,P$2-$D106),IF(P$1="C",MAX(0,$D106-P$2)))</f>
        <v>0</v>
      </c>
      <c r="Q106" s="103" t="n">
        <f aca="false">IF(Q$1="P",MAX(0,Q$2-$D106),IF(Q$1="C",MAX(0,$D106-Q$2)))</f>
        <v>0</v>
      </c>
      <c r="R106" s="103" t="n">
        <f aca="false">IF(R$1="P",MAX(0,R$2-$D106),IF(R$1="C",MAX(0,$D106-R$2)))</f>
        <v>0</v>
      </c>
      <c r="S106" s="103" t="n">
        <f aca="false">IF(S$1="P",MAX(0,S$2-$D106),IF(S$1="C",MAX(0,$D106-S$2)))</f>
        <v>0</v>
      </c>
      <c r="T106" s="103" t="n">
        <f aca="false">IF(T$1="P",MAX(0,T$2-$D106),IF(T$1="C",MAX(0,$D106-T$2)))</f>
        <v>0</v>
      </c>
      <c r="U106" s="104" t="n">
        <f aca="false">B106</f>
        <v>4</v>
      </c>
      <c r="V106" s="105" t="n">
        <f aca="false">VLOOKUP($C106,Gas!$B$3:$E$2506,2)</f>
        <v>2.265</v>
      </c>
      <c r="W106" s="46" t="n">
        <f aca="false">D106/V106</f>
        <v>9.16114790286976</v>
      </c>
    </row>
    <row r="107" customFormat="false" ht="12.75" hidden="false" customHeight="false" outlineLevel="0" collapsed="false">
      <c r="A107" s="0" t="n">
        <f aca="false">YEAR(C107)</f>
        <v>1998</v>
      </c>
      <c r="B107" s="95" t="n">
        <f aca="false">MONTH(C107)+(YEAR(C107)-1998)*12</f>
        <v>4</v>
      </c>
      <c r="C107" s="101" t="n">
        <v>35915</v>
      </c>
      <c r="D107" s="102" t="n">
        <v>20.38</v>
      </c>
      <c r="E107" s="98" t="n">
        <f aca="false">LN(D107/D106)</f>
        <v>-0.0179922188821286</v>
      </c>
      <c r="F107" s="106" t="n">
        <f aca="false">STDEV(E98:E107)*SQRT(trade_day)</f>
        <v>1.06144583535128</v>
      </c>
      <c r="H107" s="103" t="n">
        <f aca="false">IF(H$1="P",MAX(0,H$2-$D107),IF(H$1="C",MAX(0,$D107-H$2)))</f>
        <v>0</v>
      </c>
      <c r="I107" s="103" t="n">
        <f aca="false">IF(I$1="P",MAX(0,I$2-$D107),IF(I$1="C",MAX(0,$D107-I$2)))</f>
        <v>4.62</v>
      </c>
      <c r="J107" s="103" t="n">
        <f aca="false">IF(J$1="P",MAX(0,J$2-$D107),IF(J$1="C",MAX(0,$D107-J$2)))</f>
        <v>9.62</v>
      </c>
      <c r="K107" s="103" t="n">
        <f aca="false">IF(K$1="P",MAX(0,K$2-$D107),IF(K$1="C",MAX(0,$D107-K$2)))</f>
        <v>14.62</v>
      </c>
      <c r="L107" s="103" t="n">
        <f aca="false">IF(L$1="P",MAX(0,L$2-$D107),IF(L$1="C",MAX(0,$D107-L$2)))</f>
        <v>19.62</v>
      </c>
      <c r="M107" s="103" t="n">
        <f aca="false">IF(M$1="P",MAX(0,M$2-$D107),IF(M$1="C",MAX(0,$D107-M$2)))</f>
        <v>29.62</v>
      </c>
      <c r="N107" s="103" t="n">
        <f aca="false">IF(N$1="P",MAX(0,N$2-$D107),IF(N$1="C",MAX(0,$D107-N$2)))</f>
        <v>0.379999999999999</v>
      </c>
      <c r="O107" s="103" t="n">
        <f aca="false">IF(O$1="P",MAX(0,O$2-$D107),IF(O$1="C",MAX(0,$D107-O$2)))</f>
        <v>0</v>
      </c>
      <c r="P107" s="103" t="n">
        <f aca="false">IF(P$1="P",MAX(0,P$2-$D107),IF(P$1="C",MAX(0,$D107-P$2)))</f>
        <v>0</v>
      </c>
      <c r="Q107" s="103" t="n">
        <f aca="false">IF(Q$1="P",MAX(0,Q$2-$D107),IF(Q$1="C",MAX(0,$D107-Q$2)))</f>
        <v>0</v>
      </c>
      <c r="R107" s="103" t="n">
        <f aca="false">IF(R$1="P",MAX(0,R$2-$D107),IF(R$1="C",MAX(0,$D107-R$2)))</f>
        <v>0</v>
      </c>
      <c r="S107" s="103" t="n">
        <f aca="false">IF(S$1="P",MAX(0,S$2-$D107),IF(S$1="C",MAX(0,$D107-S$2)))</f>
        <v>0</v>
      </c>
      <c r="T107" s="103" t="n">
        <f aca="false">IF(T$1="P",MAX(0,T$2-$D107),IF(T$1="C",MAX(0,$D107-T$2)))</f>
        <v>0</v>
      </c>
      <c r="U107" s="104" t="n">
        <f aca="false">B107</f>
        <v>4</v>
      </c>
      <c r="V107" s="105" t="n">
        <f aca="false">VLOOKUP($C107,Gas!$B$3:$E$2506,2)</f>
        <v>2.29</v>
      </c>
      <c r="W107" s="46" t="n">
        <f aca="false">D107/V107</f>
        <v>8.89956331877729</v>
      </c>
    </row>
    <row r="108" customFormat="false" ht="12.75" hidden="false" customHeight="false" outlineLevel="0" collapsed="false">
      <c r="A108" s="0" t="n">
        <f aca="false">YEAR(C108)</f>
        <v>1998</v>
      </c>
      <c r="B108" s="95" t="n">
        <f aca="false">MONTH(C108)+(YEAR(C108)-1998)*12</f>
        <v>5</v>
      </c>
      <c r="C108" s="101" t="n">
        <v>35916</v>
      </c>
      <c r="D108" s="102" t="n">
        <v>20.75</v>
      </c>
      <c r="E108" s="98" t="n">
        <f aca="false">LN(D108/D107)</f>
        <v>0.0179922188821286</v>
      </c>
      <c r="F108" s="106" t="n">
        <f aca="false">STDEV(E99:E108)*SQRT(trade_day)</f>
        <v>1.05793918715481</v>
      </c>
      <c r="H108" s="103" t="n">
        <f aca="false">IF(H$1="P",MAX(0,H$2-$D108),IF(H$1="C",MAX(0,$D108-H$2)))</f>
        <v>0</v>
      </c>
      <c r="I108" s="103" t="n">
        <f aca="false">IF(I$1="P",MAX(0,I$2-$D108),IF(I$1="C",MAX(0,$D108-I$2)))</f>
        <v>4.25</v>
      </c>
      <c r="J108" s="103" t="n">
        <f aca="false">IF(J$1="P",MAX(0,J$2-$D108),IF(J$1="C",MAX(0,$D108-J$2)))</f>
        <v>9.25</v>
      </c>
      <c r="K108" s="103" t="n">
        <f aca="false">IF(K$1="P",MAX(0,K$2-$D108),IF(K$1="C",MAX(0,$D108-K$2)))</f>
        <v>14.25</v>
      </c>
      <c r="L108" s="103" t="n">
        <f aca="false">IF(L$1="P",MAX(0,L$2-$D108),IF(L$1="C",MAX(0,$D108-L$2)))</f>
        <v>19.25</v>
      </c>
      <c r="M108" s="103" t="n">
        <f aca="false">IF(M$1="P",MAX(0,M$2-$D108),IF(M$1="C",MAX(0,$D108-M$2)))</f>
        <v>29.25</v>
      </c>
      <c r="N108" s="103" t="n">
        <f aca="false">IF(N$1="P",MAX(0,N$2-$D108),IF(N$1="C",MAX(0,$D108-N$2)))</f>
        <v>0.75</v>
      </c>
      <c r="O108" s="103" t="n">
        <f aca="false">IF(O$1="P",MAX(0,O$2-$D108),IF(O$1="C",MAX(0,$D108-O$2)))</f>
        <v>0</v>
      </c>
      <c r="P108" s="103" t="n">
        <f aca="false">IF(P$1="P",MAX(0,P$2-$D108),IF(P$1="C",MAX(0,$D108-P$2)))</f>
        <v>0</v>
      </c>
      <c r="Q108" s="103" t="n">
        <f aca="false">IF(Q$1="P",MAX(0,Q$2-$D108),IF(Q$1="C",MAX(0,$D108-Q$2)))</f>
        <v>0</v>
      </c>
      <c r="R108" s="103" t="n">
        <f aca="false">IF(R$1="P",MAX(0,R$2-$D108),IF(R$1="C",MAX(0,$D108-R$2)))</f>
        <v>0</v>
      </c>
      <c r="S108" s="103" t="n">
        <f aca="false">IF(S$1="P",MAX(0,S$2-$D108),IF(S$1="C",MAX(0,$D108-S$2)))</f>
        <v>0</v>
      </c>
      <c r="T108" s="103" t="n">
        <f aca="false">IF(T$1="P",MAX(0,T$2-$D108),IF(T$1="C",MAX(0,$D108-T$2)))</f>
        <v>0</v>
      </c>
      <c r="U108" s="104" t="n">
        <f aca="false">B108</f>
        <v>5</v>
      </c>
      <c r="V108" s="105" t="n">
        <f aca="false">VLOOKUP($C108,Gas!$B$3:$E$2506,2)</f>
        <v>2.175</v>
      </c>
      <c r="W108" s="46" t="n">
        <f aca="false">D108/V108</f>
        <v>9.54022988505747</v>
      </c>
    </row>
    <row r="109" customFormat="false" ht="12.75" hidden="false" customHeight="false" outlineLevel="0" collapsed="false">
      <c r="A109" s="0" t="n">
        <f aca="false">YEAR(C109)</f>
        <v>1998</v>
      </c>
      <c r="B109" s="95" t="n">
        <f aca="false">MONTH(C109)+(YEAR(C109)-1998)*12</f>
        <v>5</v>
      </c>
      <c r="C109" s="101" t="n">
        <v>35919</v>
      </c>
      <c r="D109" s="116" t="n">
        <f aca="false">D108</f>
        <v>20.75</v>
      </c>
      <c r="E109" s="98" t="n">
        <f aca="false">LN(D109/D108)</f>
        <v>0</v>
      </c>
      <c r="F109" s="106" t="n">
        <f aca="false">STDEV(E100:E109)*SQRT(trade_day)</f>
        <v>1.05793918715481</v>
      </c>
      <c r="H109" s="103" t="n">
        <f aca="false">IF(H$1="P",MAX(0,H$2-$D109),IF(H$1="C",MAX(0,$D109-H$2)))</f>
        <v>0</v>
      </c>
      <c r="I109" s="103" t="n">
        <f aca="false">IF(I$1="P",MAX(0,I$2-$D109),IF(I$1="C",MAX(0,$D109-I$2)))</f>
        <v>4.25</v>
      </c>
      <c r="J109" s="103" t="n">
        <f aca="false">IF(J$1="P",MAX(0,J$2-$D109),IF(J$1="C",MAX(0,$D109-J$2)))</f>
        <v>9.25</v>
      </c>
      <c r="K109" s="103" t="n">
        <f aca="false">IF(K$1="P",MAX(0,K$2-$D109),IF(K$1="C",MAX(0,$D109-K$2)))</f>
        <v>14.25</v>
      </c>
      <c r="L109" s="103" t="n">
        <f aca="false">IF(L$1="P",MAX(0,L$2-$D109),IF(L$1="C",MAX(0,$D109-L$2)))</f>
        <v>19.25</v>
      </c>
      <c r="M109" s="103" t="n">
        <f aca="false">IF(M$1="P",MAX(0,M$2-$D109),IF(M$1="C",MAX(0,$D109-M$2)))</f>
        <v>29.25</v>
      </c>
      <c r="N109" s="103" t="n">
        <f aca="false">IF(N$1="P",MAX(0,N$2-$D109),IF(N$1="C",MAX(0,$D109-N$2)))</f>
        <v>0.75</v>
      </c>
      <c r="O109" s="103" t="n">
        <f aca="false">IF(O$1="P",MAX(0,O$2-$D109),IF(O$1="C",MAX(0,$D109-O$2)))</f>
        <v>0</v>
      </c>
      <c r="P109" s="103" t="n">
        <f aca="false">IF(P$1="P",MAX(0,P$2-$D109),IF(P$1="C",MAX(0,$D109-P$2)))</f>
        <v>0</v>
      </c>
      <c r="Q109" s="103" t="n">
        <f aca="false">IF(Q$1="P",MAX(0,Q$2-$D109),IF(Q$1="C",MAX(0,$D109-Q$2)))</f>
        <v>0</v>
      </c>
      <c r="R109" s="103" t="n">
        <f aca="false">IF(R$1="P",MAX(0,R$2-$D109),IF(R$1="C",MAX(0,$D109-R$2)))</f>
        <v>0</v>
      </c>
      <c r="S109" s="103" t="n">
        <f aca="false">IF(S$1="P",MAX(0,S$2-$D109),IF(S$1="C",MAX(0,$D109-S$2)))</f>
        <v>0</v>
      </c>
      <c r="T109" s="103" t="n">
        <f aca="false">IF(T$1="P",MAX(0,T$2-$D109),IF(T$1="C",MAX(0,$D109-T$2)))</f>
        <v>0</v>
      </c>
      <c r="U109" s="104" t="n">
        <f aca="false">B109</f>
        <v>5</v>
      </c>
      <c r="V109" s="105" t="n">
        <f aca="false">VLOOKUP($C109,Gas!$B$3:$E$2506,2)</f>
        <v>2.115</v>
      </c>
      <c r="W109" s="46" t="n">
        <f aca="false">D109/V109</f>
        <v>9.81087470449173</v>
      </c>
    </row>
    <row r="110" customFormat="false" ht="12.75" hidden="false" customHeight="false" outlineLevel="0" collapsed="false">
      <c r="A110" s="0" t="n">
        <f aca="false">YEAR(C110)</f>
        <v>1998</v>
      </c>
      <c r="B110" s="95" t="n">
        <f aca="false">MONTH(C110)+(YEAR(C110)-1998)*12</f>
        <v>5</v>
      </c>
      <c r="C110" s="101" t="n">
        <v>35920</v>
      </c>
      <c r="D110" s="116" t="n">
        <f aca="false">D109</f>
        <v>20.75</v>
      </c>
      <c r="E110" s="98" t="n">
        <f aca="false">LN(D110/D109)</f>
        <v>0</v>
      </c>
      <c r="F110" s="106" t="n">
        <f aca="false">STDEV(E101:E110)*SQRT(trade_day)</f>
        <v>1.05793918715481</v>
      </c>
      <c r="H110" s="103" t="n">
        <f aca="false">IF(H$1="P",MAX(0,H$2-$D110),IF(H$1="C",MAX(0,$D110-H$2)))</f>
        <v>0</v>
      </c>
      <c r="I110" s="103" t="n">
        <f aca="false">IF(I$1="P",MAX(0,I$2-$D110),IF(I$1="C",MAX(0,$D110-I$2)))</f>
        <v>4.25</v>
      </c>
      <c r="J110" s="103" t="n">
        <f aca="false">IF(J$1="P",MAX(0,J$2-$D110),IF(J$1="C",MAX(0,$D110-J$2)))</f>
        <v>9.25</v>
      </c>
      <c r="K110" s="103" t="n">
        <f aca="false">IF(K$1="P",MAX(0,K$2-$D110),IF(K$1="C",MAX(0,$D110-K$2)))</f>
        <v>14.25</v>
      </c>
      <c r="L110" s="103" t="n">
        <f aca="false">IF(L$1="P",MAX(0,L$2-$D110),IF(L$1="C",MAX(0,$D110-L$2)))</f>
        <v>19.25</v>
      </c>
      <c r="M110" s="103" t="n">
        <f aca="false">IF(M$1="P",MAX(0,M$2-$D110),IF(M$1="C",MAX(0,$D110-M$2)))</f>
        <v>29.25</v>
      </c>
      <c r="N110" s="103" t="n">
        <f aca="false">IF(N$1="P",MAX(0,N$2-$D110),IF(N$1="C",MAX(0,$D110-N$2)))</f>
        <v>0.75</v>
      </c>
      <c r="O110" s="103" t="n">
        <f aca="false">IF(O$1="P",MAX(0,O$2-$D110),IF(O$1="C",MAX(0,$D110-O$2)))</f>
        <v>0</v>
      </c>
      <c r="P110" s="103" t="n">
        <f aca="false">IF(P$1="P",MAX(0,P$2-$D110),IF(P$1="C",MAX(0,$D110-P$2)))</f>
        <v>0</v>
      </c>
      <c r="Q110" s="103" t="n">
        <f aca="false">IF(Q$1="P",MAX(0,Q$2-$D110),IF(Q$1="C",MAX(0,$D110-Q$2)))</f>
        <v>0</v>
      </c>
      <c r="R110" s="103" t="n">
        <f aca="false">IF(R$1="P",MAX(0,R$2-$D110),IF(R$1="C",MAX(0,$D110-R$2)))</f>
        <v>0</v>
      </c>
      <c r="S110" s="103" t="n">
        <f aca="false">IF(S$1="P",MAX(0,S$2-$D110),IF(S$1="C",MAX(0,$D110-S$2)))</f>
        <v>0</v>
      </c>
      <c r="T110" s="103" t="n">
        <f aca="false">IF(T$1="P",MAX(0,T$2-$D110),IF(T$1="C",MAX(0,$D110-T$2)))</f>
        <v>0</v>
      </c>
      <c r="U110" s="104" t="n">
        <f aca="false">B110</f>
        <v>5</v>
      </c>
      <c r="V110" s="105" t="n">
        <f aca="false">VLOOKUP($C110,Gas!$B$3:$E$2506,2)</f>
        <v>2.055</v>
      </c>
      <c r="W110" s="46" t="n">
        <f aca="false">D110/V110</f>
        <v>10.0973236009732</v>
      </c>
    </row>
    <row r="111" customFormat="false" ht="12.75" hidden="false" customHeight="false" outlineLevel="0" collapsed="false">
      <c r="A111" s="0" t="n">
        <f aca="false">YEAR(C111)</f>
        <v>1998</v>
      </c>
      <c r="B111" s="95" t="n">
        <f aca="false">MONTH(C111)+(YEAR(C111)-1998)*12</f>
        <v>5</v>
      </c>
      <c r="C111" s="101" t="n">
        <v>35921</v>
      </c>
      <c r="D111" s="102" t="n">
        <v>20.25</v>
      </c>
      <c r="E111" s="98" t="n">
        <f aca="false">LN(D111/D110)</f>
        <v>-0.0243914531241591</v>
      </c>
      <c r="F111" s="106" t="n">
        <f aca="false">STDEV(E102:E111)*SQRT(trade_day)</f>
        <v>0.515817237417857</v>
      </c>
      <c r="H111" s="103" t="n">
        <f aca="false">IF(H$1="P",MAX(0,H$2-$D111),IF(H$1="C",MAX(0,$D111-H$2)))</f>
        <v>0</v>
      </c>
      <c r="I111" s="103" t="n">
        <f aca="false">IF(I$1="P",MAX(0,I$2-$D111),IF(I$1="C",MAX(0,$D111-I$2)))</f>
        <v>4.75</v>
      </c>
      <c r="J111" s="103" t="n">
        <f aca="false">IF(J$1="P",MAX(0,J$2-$D111),IF(J$1="C",MAX(0,$D111-J$2)))</f>
        <v>9.75</v>
      </c>
      <c r="K111" s="103" t="n">
        <f aca="false">IF(K$1="P",MAX(0,K$2-$D111),IF(K$1="C",MAX(0,$D111-K$2)))</f>
        <v>14.75</v>
      </c>
      <c r="L111" s="103" t="n">
        <f aca="false">IF(L$1="P",MAX(0,L$2-$D111),IF(L$1="C",MAX(0,$D111-L$2)))</f>
        <v>19.75</v>
      </c>
      <c r="M111" s="103" t="n">
        <f aca="false">IF(M$1="P",MAX(0,M$2-$D111),IF(M$1="C",MAX(0,$D111-M$2)))</f>
        <v>29.75</v>
      </c>
      <c r="N111" s="103" t="n">
        <f aca="false">IF(N$1="P",MAX(0,N$2-$D111),IF(N$1="C",MAX(0,$D111-N$2)))</f>
        <v>0.25</v>
      </c>
      <c r="O111" s="103" t="n">
        <f aca="false">IF(O$1="P",MAX(0,O$2-$D111),IF(O$1="C",MAX(0,$D111-O$2)))</f>
        <v>0</v>
      </c>
      <c r="P111" s="103" t="n">
        <f aca="false">IF(P$1="P",MAX(0,P$2-$D111),IF(P$1="C",MAX(0,$D111-P$2)))</f>
        <v>0</v>
      </c>
      <c r="Q111" s="103" t="n">
        <f aca="false">IF(Q$1="P",MAX(0,Q$2-$D111),IF(Q$1="C",MAX(0,$D111-Q$2)))</f>
        <v>0</v>
      </c>
      <c r="R111" s="103" t="n">
        <f aca="false">IF(R$1="P",MAX(0,R$2-$D111),IF(R$1="C",MAX(0,$D111-R$2)))</f>
        <v>0</v>
      </c>
      <c r="S111" s="103" t="n">
        <f aca="false">IF(S$1="P",MAX(0,S$2-$D111),IF(S$1="C",MAX(0,$D111-S$2)))</f>
        <v>0</v>
      </c>
      <c r="T111" s="103" t="n">
        <f aca="false">IF(T$1="P",MAX(0,T$2-$D111),IF(T$1="C",MAX(0,$D111-T$2)))</f>
        <v>0</v>
      </c>
      <c r="U111" s="104" t="n">
        <f aca="false">B111</f>
        <v>5</v>
      </c>
      <c r="V111" s="105" t="n">
        <f aca="false">VLOOKUP($C111,Gas!$B$3:$E$2506,2)</f>
        <v>2.175</v>
      </c>
      <c r="W111" s="46" t="n">
        <f aca="false">D111/V111</f>
        <v>9.31034482758621</v>
      </c>
    </row>
    <row r="112" customFormat="false" ht="12.75" hidden="false" customHeight="false" outlineLevel="0" collapsed="false">
      <c r="A112" s="0" t="n">
        <f aca="false">YEAR(C112)</f>
        <v>1998</v>
      </c>
      <c r="B112" s="95" t="n">
        <f aca="false">MONTH(C112)+(YEAR(C112)-1998)*12</f>
        <v>5</v>
      </c>
      <c r="C112" s="101" t="n">
        <v>35922</v>
      </c>
      <c r="D112" s="102" t="n">
        <v>22.75</v>
      </c>
      <c r="E112" s="98" t="n">
        <f aca="false">LN(D112/D111)</f>
        <v>0.116410351844411</v>
      </c>
      <c r="F112" s="106" t="n">
        <f aca="false">STDEV(E103:E112)*SQRT(trade_day)</f>
        <v>0.724121954980953</v>
      </c>
      <c r="H112" s="103" t="n">
        <f aca="false">IF(H$1="P",MAX(0,H$2-$D112),IF(H$1="C",MAX(0,$D112-H$2)))</f>
        <v>0</v>
      </c>
      <c r="I112" s="103" t="n">
        <f aca="false">IF(I$1="P",MAX(0,I$2-$D112),IF(I$1="C",MAX(0,$D112-I$2)))</f>
        <v>2.25</v>
      </c>
      <c r="J112" s="103" t="n">
        <f aca="false">IF(J$1="P",MAX(0,J$2-$D112),IF(J$1="C",MAX(0,$D112-J$2)))</f>
        <v>7.25</v>
      </c>
      <c r="K112" s="103" t="n">
        <f aca="false">IF(K$1="P",MAX(0,K$2-$D112),IF(K$1="C",MAX(0,$D112-K$2)))</f>
        <v>12.25</v>
      </c>
      <c r="L112" s="103" t="n">
        <f aca="false">IF(L$1="P",MAX(0,L$2-$D112),IF(L$1="C",MAX(0,$D112-L$2)))</f>
        <v>17.25</v>
      </c>
      <c r="M112" s="103" t="n">
        <f aca="false">IF(M$1="P",MAX(0,M$2-$D112),IF(M$1="C",MAX(0,$D112-M$2)))</f>
        <v>27.25</v>
      </c>
      <c r="N112" s="103" t="n">
        <f aca="false">IF(N$1="P",MAX(0,N$2-$D112),IF(N$1="C",MAX(0,$D112-N$2)))</f>
        <v>2.75</v>
      </c>
      <c r="O112" s="103" t="n">
        <f aca="false">IF(O$1="P",MAX(0,O$2-$D112),IF(O$1="C",MAX(0,$D112-O$2)))</f>
        <v>0</v>
      </c>
      <c r="P112" s="103" t="n">
        <f aca="false">IF(P$1="P",MAX(0,P$2-$D112),IF(P$1="C",MAX(0,$D112-P$2)))</f>
        <v>0</v>
      </c>
      <c r="Q112" s="103" t="n">
        <f aca="false">IF(Q$1="P",MAX(0,Q$2-$D112),IF(Q$1="C",MAX(0,$D112-Q$2)))</f>
        <v>0</v>
      </c>
      <c r="R112" s="103" t="n">
        <f aca="false">IF(R$1="P",MAX(0,R$2-$D112),IF(R$1="C",MAX(0,$D112-R$2)))</f>
        <v>0</v>
      </c>
      <c r="S112" s="103" t="n">
        <f aca="false">IF(S$1="P",MAX(0,S$2-$D112),IF(S$1="C",MAX(0,$D112-S$2)))</f>
        <v>0</v>
      </c>
      <c r="T112" s="103" t="n">
        <f aca="false">IF(T$1="P",MAX(0,T$2-$D112),IF(T$1="C",MAX(0,$D112-T$2)))</f>
        <v>0</v>
      </c>
      <c r="U112" s="104" t="n">
        <f aca="false">B112</f>
        <v>5</v>
      </c>
      <c r="V112" s="105" t="n">
        <f aca="false">VLOOKUP($C112,Gas!$B$3:$E$2506,2)</f>
        <v>2.115</v>
      </c>
      <c r="W112" s="46" t="n">
        <f aca="false">D112/V112</f>
        <v>10.7565011820331</v>
      </c>
    </row>
    <row r="113" customFormat="false" ht="12.75" hidden="false" customHeight="false" outlineLevel="0" collapsed="false">
      <c r="A113" s="0" t="n">
        <f aca="false">YEAR(C113)</f>
        <v>1998</v>
      </c>
      <c r="B113" s="95" t="n">
        <f aca="false">MONTH(C113)+(YEAR(C113)-1998)*12</f>
        <v>5</v>
      </c>
      <c r="C113" s="101" t="n">
        <v>35923</v>
      </c>
      <c r="D113" s="102" t="n">
        <v>22.75</v>
      </c>
      <c r="E113" s="98" t="n">
        <f aca="false">LN(D113/D112)</f>
        <v>0</v>
      </c>
      <c r="F113" s="106" t="n">
        <f aca="false">STDEV(E104:E113)*SQRT(trade_day)</f>
        <v>0.711819647258224</v>
      </c>
      <c r="H113" s="103" t="n">
        <f aca="false">IF(H$1="P",MAX(0,H$2-$D113),IF(H$1="C",MAX(0,$D113-H$2)))</f>
        <v>0</v>
      </c>
      <c r="I113" s="103" t="n">
        <f aca="false">IF(I$1="P",MAX(0,I$2-$D113),IF(I$1="C",MAX(0,$D113-I$2)))</f>
        <v>2.25</v>
      </c>
      <c r="J113" s="103" t="n">
        <f aca="false">IF(J$1="P",MAX(0,J$2-$D113),IF(J$1="C",MAX(0,$D113-J$2)))</f>
        <v>7.25</v>
      </c>
      <c r="K113" s="103" t="n">
        <f aca="false">IF(K$1="P",MAX(0,K$2-$D113),IF(K$1="C",MAX(0,$D113-K$2)))</f>
        <v>12.25</v>
      </c>
      <c r="L113" s="103" t="n">
        <f aca="false">IF(L$1="P",MAX(0,L$2-$D113),IF(L$1="C",MAX(0,$D113-L$2)))</f>
        <v>17.25</v>
      </c>
      <c r="M113" s="103" t="n">
        <f aca="false">IF(M$1="P",MAX(0,M$2-$D113),IF(M$1="C",MAX(0,$D113-M$2)))</f>
        <v>27.25</v>
      </c>
      <c r="N113" s="103" t="n">
        <f aca="false">IF(N$1="P",MAX(0,N$2-$D113),IF(N$1="C",MAX(0,$D113-N$2)))</f>
        <v>2.75</v>
      </c>
      <c r="O113" s="103" t="n">
        <f aca="false">IF(O$1="P",MAX(0,O$2-$D113),IF(O$1="C",MAX(0,$D113-O$2)))</f>
        <v>0</v>
      </c>
      <c r="P113" s="103" t="n">
        <f aca="false">IF(P$1="P",MAX(0,P$2-$D113),IF(P$1="C",MAX(0,$D113-P$2)))</f>
        <v>0</v>
      </c>
      <c r="Q113" s="103" t="n">
        <f aca="false">IF(Q$1="P",MAX(0,Q$2-$D113),IF(Q$1="C",MAX(0,$D113-Q$2)))</f>
        <v>0</v>
      </c>
      <c r="R113" s="103" t="n">
        <f aca="false">IF(R$1="P",MAX(0,R$2-$D113),IF(R$1="C",MAX(0,$D113-R$2)))</f>
        <v>0</v>
      </c>
      <c r="S113" s="103" t="n">
        <f aca="false">IF(S$1="P",MAX(0,S$2-$D113),IF(S$1="C",MAX(0,$D113-S$2)))</f>
        <v>0</v>
      </c>
      <c r="T113" s="103" t="n">
        <f aca="false">IF(T$1="P",MAX(0,T$2-$D113),IF(T$1="C",MAX(0,$D113-T$2)))</f>
        <v>0</v>
      </c>
      <c r="U113" s="104" t="n">
        <f aca="false">B113</f>
        <v>5</v>
      </c>
      <c r="V113" s="105" t="n">
        <f aca="false">VLOOKUP($C113,Gas!$B$3:$E$2506,2)</f>
        <v>2.15</v>
      </c>
      <c r="W113" s="46" t="n">
        <f aca="false">D113/V113</f>
        <v>10.5813953488372</v>
      </c>
    </row>
    <row r="114" customFormat="false" ht="12.75" hidden="false" customHeight="false" outlineLevel="0" collapsed="false">
      <c r="A114" s="0" t="n">
        <f aca="false">YEAR(C114)</f>
        <v>1998</v>
      </c>
      <c r="B114" s="95" t="n">
        <f aca="false">MONTH(C114)+(YEAR(C114)-1998)*12</f>
        <v>5</v>
      </c>
      <c r="C114" s="101" t="n">
        <v>35926</v>
      </c>
      <c r="D114" s="102" t="n">
        <v>20.5</v>
      </c>
      <c r="E114" s="98" t="n">
        <f aca="false">LN(D114/D113)</f>
        <v>-0.104140259252597</v>
      </c>
      <c r="F114" s="106" t="n">
        <f aca="false">STDEV(E105:E114)*SQRT(trade_day)</f>
        <v>0.846329884806643</v>
      </c>
      <c r="H114" s="103" t="n">
        <f aca="false">IF(H$1="P",MAX(0,H$2-$D114),IF(H$1="C",MAX(0,$D114-H$2)))</f>
        <v>0</v>
      </c>
      <c r="I114" s="103" t="n">
        <f aca="false">IF(I$1="P",MAX(0,I$2-$D114),IF(I$1="C",MAX(0,$D114-I$2)))</f>
        <v>4.5</v>
      </c>
      <c r="J114" s="103" t="n">
        <f aca="false">IF(J$1="P",MAX(0,J$2-$D114),IF(J$1="C",MAX(0,$D114-J$2)))</f>
        <v>9.5</v>
      </c>
      <c r="K114" s="103" t="n">
        <f aca="false">IF(K$1="P",MAX(0,K$2-$D114),IF(K$1="C",MAX(0,$D114-K$2)))</f>
        <v>14.5</v>
      </c>
      <c r="L114" s="103" t="n">
        <f aca="false">IF(L$1="P",MAX(0,L$2-$D114),IF(L$1="C",MAX(0,$D114-L$2)))</f>
        <v>19.5</v>
      </c>
      <c r="M114" s="103" t="n">
        <f aca="false">IF(M$1="P",MAX(0,M$2-$D114),IF(M$1="C",MAX(0,$D114-M$2)))</f>
        <v>29.5</v>
      </c>
      <c r="N114" s="103" t="n">
        <f aca="false">IF(N$1="P",MAX(0,N$2-$D114),IF(N$1="C",MAX(0,$D114-N$2)))</f>
        <v>0.5</v>
      </c>
      <c r="O114" s="103" t="n">
        <f aca="false">IF(O$1="P",MAX(0,O$2-$D114),IF(O$1="C",MAX(0,$D114-O$2)))</f>
        <v>0</v>
      </c>
      <c r="P114" s="103" t="n">
        <f aca="false">IF(P$1="P",MAX(0,P$2-$D114),IF(P$1="C",MAX(0,$D114-P$2)))</f>
        <v>0</v>
      </c>
      <c r="Q114" s="103" t="n">
        <f aca="false">IF(Q$1="P",MAX(0,Q$2-$D114),IF(Q$1="C",MAX(0,$D114-Q$2)))</f>
        <v>0</v>
      </c>
      <c r="R114" s="103" t="n">
        <f aca="false">IF(R$1="P",MAX(0,R$2-$D114),IF(R$1="C",MAX(0,$D114-R$2)))</f>
        <v>0</v>
      </c>
      <c r="S114" s="103" t="n">
        <f aca="false">IF(S$1="P",MAX(0,S$2-$D114),IF(S$1="C",MAX(0,$D114-S$2)))</f>
        <v>0</v>
      </c>
      <c r="T114" s="103" t="n">
        <f aca="false">IF(T$1="P",MAX(0,T$2-$D114),IF(T$1="C",MAX(0,$D114-T$2)))</f>
        <v>0</v>
      </c>
      <c r="U114" s="104" t="n">
        <f aca="false">B114</f>
        <v>5</v>
      </c>
      <c r="V114" s="105" t="n">
        <f aca="false">VLOOKUP($C114,Gas!$B$3:$E$2506,2)</f>
        <v>2.11</v>
      </c>
      <c r="W114" s="46" t="n">
        <f aca="false">D114/V114</f>
        <v>9.71563981042654</v>
      </c>
    </row>
    <row r="115" customFormat="false" ht="12.75" hidden="false" customHeight="false" outlineLevel="0" collapsed="false">
      <c r="A115" s="0" t="n">
        <f aca="false">YEAR(C115)</f>
        <v>1998</v>
      </c>
      <c r="B115" s="95" t="n">
        <f aca="false">MONTH(C115)+(YEAR(C115)-1998)*12</f>
        <v>5</v>
      </c>
      <c r="C115" s="101" t="n">
        <v>35927</v>
      </c>
      <c r="D115" s="102" t="n">
        <v>20.5</v>
      </c>
      <c r="E115" s="98" t="n">
        <f aca="false">LN(D115/D114)</f>
        <v>0</v>
      </c>
      <c r="F115" s="106" t="n">
        <f aca="false">STDEV(E106:E115)*SQRT(trade_day)</f>
        <v>0.843673412025832</v>
      </c>
      <c r="H115" s="103" t="n">
        <f aca="false">IF(H$1="P",MAX(0,H$2-$D115),IF(H$1="C",MAX(0,$D115-H$2)))</f>
        <v>0</v>
      </c>
      <c r="I115" s="103" t="n">
        <f aca="false">IF(I$1="P",MAX(0,I$2-$D115),IF(I$1="C",MAX(0,$D115-I$2)))</f>
        <v>4.5</v>
      </c>
      <c r="J115" s="103" t="n">
        <f aca="false">IF(J$1="P",MAX(0,J$2-$D115),IF(J$1="C",MAX(0,$D115-J$2)))</f>
        <v>9.5</v>
      </c>
      <c r="K115" s="103" t="n">
        <f aca="false">IF(K$1="P",MAX(0,K$2-$D115),IF(K$1="C",MAX(0,$D115-K$2)))</f>
        <v>14.5</v>
      </c>
      <c r="L115" s="103" t="n">
        <f aca="false">IF(L$1="P",MAX(0,L$2-$D115),IF(L$1="C",MAX(0,$D115-L$2)))</f>
        <v>19.5</v>
      </c>
      <c r="M115" s="103" t="n">
        <f aca="false">IF(M$1="P",MAX(0,M$2-$D115),IF(M$1="C",MAX(0,$D115-M$2)))</f>
        <v>29.5</v>
      </c>
      <c r="N115" s="103" t="n">
        <f aca="false">IF(N$1="P",MAX(0,N$2-$D115),IF(N$1="C",MAX(0,$D115-N$2)))</f>
        <v>0.5</v>
      </c>
      <c r="O115" s="103" t="n">
        <f aca="false">IF(O$1="P",MAX(0,O$2-$D115),IF(O$1="C",MAX(0,$D115-O$2)))</f>
        <v>0</v>
      </c>
      <c r="P115" s="103" t="n">
        <f aca="false">IF(P$1="P",MAX(0,P$2-$D115),IF(P$1="C",MAX(0,$D115-P$2)))</f>
        <v>0</v>
      </c>
      <c r="Q115" s="103" t="n">
        <f aca="false">IF(Q$1="P",MAX(0,Q$2-$D115),IF(Q$1="C",MAX(0,$D115-Q$2)))</f>
        <v>0</v>
      </c>
      <c r="R115" s="103" t="n">
        <f aca="false">IF(R$1="P",MAX(0,R$2-$D115),IF(R$1="C",MAX(0,$D115-R$2)))</f>
        <v>0</v>
      </c>
      <c r="S115" s="103" t="n">
        <f aca="false">IF(S$1="P",MAX(0,S$2-$D115),IF(S$1="C",MAX(0,$D115-S$2)))</f>
        <v>0</v>
      </c>
      <c r="T115" s="103" t="n">
        <f aca="false">IF(T$1="P",MAX(0,T$2-$D115),IF(T$1="C",MAX(0,$D115-T$2)))</f>
        <v>0</v>
      </c>
      <c r="U115" s="104" t="n">
        <f aca="false">B115</f>
        <v>5</v>
      </c>
      <c r="V115" s="105" t="n">
        <f aca="false">VLOOKUP($C115,Gas!$B$3:$E$2506,2)</f>
        <v>2.175</v>
      </c>
      <c r="W115" s="46" t="n">
        <f aca="false">D115/V115</f>
        <v>9.42528735632184</v>
      </c>
    </row>
    <row r="116" customFormat="false" ht="12.75" hidden="false" customHeight="false" outlineLevel="0" collapsed="false">
      <c r="A116" s="0" t="n">
        <f aca="false">YEAR(C116)</f>
        <v>1998</v>
      </c>
      <c r="B116" s="95" t="n">
        <f aca="false">MONTH(C116)+(YEAR(C116)-1998)*12</f>
        <v>5</v>
      </c>
      <c r="C116" s="101" t="n">
        <v>35928</v>
      </c>
      <c r="D116" s="102" t="n">
        <v>23.32</v>
      </c>
      <c r="E116" s="98" t="n">
        <f aca="false">LN(D116/D115)</f>
        <v>0.128886475337929</v>
      </c>
      <c r="F116" s="106" t="n">
        <f aca="false">STDEV(E107:E116)*SQRT(trade_day)</f>
        <v>1.06571912082001</v>
      </c>
      <c r="H116" s="103" t="n">
        <f aca="false">IF(H$1="P",MAX(0,H$2-$D116),IF(H$1="C",MAX(0,$D116-H$2)))</f>
        <v>0</v>
      </c>
      <c r="I116" s="103" t="n">
        <f aca="false">IF(I$1="P",MAX(0,I$2-$D116),IF(I$1="C",MAX(0,$D116-I$2)))</f>
        <v>1.68</v>
      </c>
      <c r="J116" s="103" t="n">
        <f aca="false">IF(J$1="P",MAX(0,J$2-$D116),IF(J$1="C",MAX(0,$D116-J$2)))</f>
        <v>6.68</v>
      </c>
      <c r="K116" s="103" t="n">
        <f aca="false">IF(K$1="P",MAX(0,K$2-$D116),IF(K$1="C",MAX(0,$D116-K$2)))</f>
        <v>11.68</v>
      </c>
      <c r="L116" s="103" t="n">
        <f aca="false">IF(L$1="P",MAX(0,L$2-$D116),IF(L$1="C",MAX(0,$D116-L$2)))</f>
        <v>16.68</v>
      </c>
      <c r="M116" s="103" t="n">
        <f aca="false">IF(M$1="P",MAX(0,M$2-$D116),IF(M$1="C",MAX(0,$D116-M$2)))</f>
        <v>26.68</v>
      </c>
      <c r="N116" s="103" t="n">
        <f aca="false">IF(N$1="P",MAX(0,N$2-$D116),IF(N$1="C",MAX(0,$D116-N$2)))</f>
        <v>3.32</v>
      </c>
      <c r="O116" s="103" t="n">
        <f aca="false">IF(O$1="P",MAX(0,O$2-$D116),IF(O$1="C",MAX(0,$D116-O$2)))</f>
        <v>0</v>
      </c>
      <c r="P116" s="103" t="n">
        <f aca="false">IF(P$1="P",MAX(0,P$2-$D116),IF(P$1="C",MAX(0,$D116-P$2)))</f>
        <v>0</v>
      </c>
      <c r="Q116" s="103" t="n">
        <f aca="false">IF(Q$1="P",MAX(0,Q$2-$D116),IF(Q$1="C",MAX(0,$D116-Q$2)))</f>
        <v>0</v>
      </c>
      <c r="R116" s="103" t="n">
        <f aca="false">IF(R$1="P",MAX(0,R$2-$D116),IF(R$1="C",MAX(0,$D116-R$2)))</f>
        <v>0</v>
      </c>
      <c r="S116" s="103" t="n">
        <f aca="false">IF(S$1="P",MAX(0,S$2-$D116),IF(S$1="C",MAX(0,$D116-S$2)))</f>
        <v>0</v>
      </c>
      <c r="T116" s="103" t="n">
        <f aca="false">IF(T$1="P",MAX(0,T$2-$D116),IF(T$1="C",MAX(0,$D116-T$2)))</f>
        <v>0</v>
      </c>
      <c r="U116" s="104" t="n">
        <f aca="false">B116</f>
        <v>5</v>
      </c>
      <c r="V116" s="105" t="n">
        <f aca="false">VLOOKUP($C116,Gas!$B$3:$E$2506,2)</f>
        <v>2.23</v>
      </c>
      <c r="W116" s="46" t="n">
        <f aca="false">D116/V116</f>
        <v>10.457399103139</v>
      </c>
    </row>
    <row r="117" customFormat="false" ht="12.75" hidden="false" customHeight="false" outlineLevel="0" collapsed="false">
      <c r="A117" s="0" t="n">
        <f aca="false">YEAR(C117)</f>
        <v>1998</v>
      </c>
      <c r="B117" s="95" t="n">
        <f aca="false">MONTH(C117)+(YEAR(C117)-1998)*12</f>
        <v>5</v>
      </c>
      <c r="C117" s="101" t="n">
        <v>35929</v>
      </c>
      <c r="D117" s="102" t="n">
        <v>23.5</v>
      </c>
      <c r="E117" s="98" t="n">
        <f aca="false">LN(D117/D116)</f>
        <v>0.00768905966782162</v>
      </c>
      <c r="F117" s="106" t="n">
        <f aca="false">STDEV(E108:E117)*SQRT(trade_day)</f>
        <v>1.05352548623338</v>
      </c>
      <c r="H117" s="103" t="n">
        <f aca="false">IF(H$1="P",MAX(0,H$2-$D117),IF(H$1="C",MAX(0,$D117-H$2)))</f>
        <v>0</v>
      </c>
      <c r="I117" s="103" t="n">
        <f aca="false">IF(I$1="P",MAX(0,I$2-$D117),IF(I$1="C",MAX(0,$D117-I$2)))</f>
        <v>1.5</v>
      </c>
      <c r="J117" s="103" t="n">
        <f aca="false">IF(J$1="P",MAX(0,J$2-$D117),IF(J$1="C",MAX(0,$D117-J$2)))</f>
        <v>6.5</v>
      </c>
      <c r="K117" s="103" t="n">
        <f aca="false">IF(K$1="P",MAX(0,K$2-$D117),IF(K$1="C",MAX(0,$D117-K$2)))</f>
        <v>11.5</v>
      </c>
      <c r="L117" s="103" t="n">
        <f aca="false">IF(L$1="P",MAX(0,L$2-$D117),IF(L$1="C",MAX(0,$D117-L$2)))</f>
        <v>16.5</v>
      </c>
      <c r="M117" s="103" t="n">
        <f aca="false">IF(M$1="P",MAX(0,M$2-$D117),IF(M$1="C",MAX(0,$D117-M$2)))</f>
        <v>26.5</v>
      </c>
      <c r="N117" s="103" t="n">
        <f aca="false">IF(N$1="P",MAX(0,N$2-$D117),IF(N$1="C",MAX(0,$D117-N$2)))</f>
        <v>3.5</v>
      </c>
      <c r="O117" s="103" t="n">
        <f aca="false">IF(O$1="P",MAX(0,O$2-$D117),IF(O$1="C",MAX(0,$D117-O$2)))</f>
        <v>0</v>
      </c>
      <c r="P117" s="103" t="n">
        <f aca="false">IF(P$1="P",MAX(0,P$2-$D117),IF(P$1="C",MAX(0,$D117-P$2)))</f>
        <v>0</v>
      </c>
      <c r="Q117" s="103" t="n">
        <f aca="false">IF(Q$1="P",MAX(0,Q$2-$D117),IF(Q$1="C",MAX(0,$D117-Q$2)))</f>
        <v>0</v>
      </c>
      <c r="R117" s="103" t="n">
        <f aca="false">IF(R$1="P",MAX(0,R$2-$D117),IF(R$1="C",MAX(0,$D117-R$2)))</f>
        <v>0</v>
      </c>
      <c r="S117" s="103" t="n">
        <f aca="false">IF(S$1="P",MAX(0,S$2-$D117),IF(S$1="C",MAX(0,$D117-S$2)))</f>
        <v>0</v>
      </c>
      <c r="T117" s="103" t="n">
        <f aca="false">IF(T$1="P",MAX(0,T$2-$D117),IF(T$1="C",MAX(0,$D117-T$2)))</f>
        <v>0</v>
      </c>
      <c r="U117" s="104" t="n">
        <f aca="false">B117</f>
        <v>5</v>
      </c>
      <c r="V117" s="105" t="n">
        <f aca="false">VLOOKUP($C117,Gas!$B$3:$E$2506,2)</f>
        <v>2.235</v>
      </c>
      <c r="W117" s="46" t="n">
        <f aca="false">D117/V117</f>
        <v>10.5145413870246</v>
      </c>
    </row>
    <row r="118" customFormat="false" ht="12.75" hidden="false" customHeight="false" outlineLevel="0" collapsed="false">
      <c r="A118" s="0" t="n">
        <f aca="false">YEAR(C118)</f>
        <v>1998</v>
      </c>
      <c r="B118" s="95" t="n">
        <f aca="false">MONTH(C118)+(YEAR(C118)-1998)*12</f>
        <v>5</v>
      </c>
      <c r="C118" s="101" t="n">
        <v>35930</v>
      </c>
      <c r="D118" s="102" t="n">
        <v>30.5</v>
      </c>
      <c r="E118" s="98" t="n">
        <f aca="false">LN(D118/D117)</f>
        <v>0.260726262463253</v>
      </c>
      <c r="F118" s="106" t="n">
        <f aca="false">STDEV(E109:E118)*SQRT(trade_day)</f>
        <v>1.62279028220806</v>
      </c>
      <c r="H118" s="103" t="n">
        <f aca="false">IF(H$1="P",MAX(0,H$2-$D118),IF(H$1="C",MAX(0,$D118-H$2)))</f>
        <v>0</v>
      </c>
      <c r="I118" s="103" t="n">
        <f aca="false">IF(I$1="P",MAX(0,I$2-$D118),IF(I$1="C",MAX(0,$D118-I$2)))</f>
        <v>0</v>
      </c>
      <c r="J118" s="103" t="n">
        <f aca="false">IF(J$1="P",MAX(0,J$2-$D118),IF(J$1="C",MAX(0,$D118-J$2)))</f>
        <v>0</v>
      </c>
      <c r="K118" s="103" t="n">
        <f aca="false">IF(K$1="P",MAX(0,K$2-$D118),IF(K$1="C",MAX(0,$D118-K$2)))</f>
        <v>4.5</v>
      </c>
      <c r="L118" s="103" t="n">
        <f aca="false">IF(L$1="P",MAX(0,L$2-$D118),IF(L$1="C",MAX(0,$D118-L$2)))</f>
        <v>9.5</v>
      </c>
      <c r="M118" s="103" t="n">
        <f aca="false">IF(M$1="P",MAX(0,M$2-$D118),IF(M$1="C",MAX(0,$D118-M$2)))</f>
        <v>19.5</v>
      </c>
      <c r="N118" s="103" t="n">
        <f aca="false">IF(N$1="P",MAX(0,N$2-$D118),IF(N$1="C",MAX(0,$D118-N$2)))</f>
        <v>10.5</v>
      </c>
      <c r="O118" s="103" t="n">
        <f aca="false">IF(O$1="P",MAX(0,O$2-$D118),IF(O$1="C",MAX(0,$D118-O$2)))</f>
        <v>5.5</v>
      </c>
      <c r="P118" s="103" t="n">
        <f aca="false">IF(P$1="P",MAX(0,P$2-$D118),IF(P$1="C",MAX(0,$D118-P$2)))</f>
        <v>0.5</v>
      </c>
      <c r="Q118" s="103" t="n">
        <f aca="false">IF(Q$1="P",MAX(0,Q$2-$D118),IF(Q$1="C",MAX(0,$D118-Q$2)))</f>
        <v>0</v>
      </c>
      <c r="R118" s="103" t="n">
        <f aca="false">IF(R$1="P",MAX(0,R$2-$D118),IF(R$1="C",MAX(0,$D118-R$2)))</f>
        <v>0</v>
      </c>
      <c r="S118" s="103" t="n">
        <f aca="false">IF(S$1="P",MAX(0,S$2-$D118),IF(S$1="C",MAX(0,$D118-S$2)))</f>
        <v>0</v>
      </c>
      <c r="T118" s="103" t="n">
        <f aca="false">IF(T$1="P",MAX(0,T$2-$D118),IF(T$1="C",MAX(0,$D118-T$2)))</f>
        <v>0</v>
      </c>
      <c r="U118" s="104" t="n">
        <f aca="false">B118</f>
        <v>5</v>
      </c>
      <c r="V118" s="105" t="n">
        <f aca="false">VLOOKUP($C118,Gas!$B$3:$E$2506,2)</f>
        <v>2.17</v>
      </c>
      <c r="W118" s="46" t="n">
        <f aca="false">D118/V118</f>
        <v>14.0552995391705</v>
      </c>
    </row>
    <row r="119" customFormat="false" ht="12.75" hidden="false" customHeight="false" outlineLevel="0" collapsed="false">
      <c r="A119" s="0" t="n">
        <f aca="false">YEAR(C119)</f>
        <v>1998</v>
      </c>
      <c r="B119" s="95" t="n">
        <f aca="false">MONTH(C119)+(YEAR(C119)-1998)*12</f>
        <v>5</v>
      </c>
      <c r="C119" s="101" t="n">
        <v>35933</v>
      </c>
      <c r="D119" s="102" t="n">
        <v>31.73</v>
      </c>
      <c r="E119" s="98" t="n">
        <f aca="false">LN(D119/D118)</f>
        <v>0.0395359219817383</v>
      </c>
      <c r="F119" s="106" t="n">
        <f aca="false">STDEV(E110:E119)*SQRT(trade_day)</f>
        <v>1.6087022571226</v>
      </c>
      <c r="H119" s="103" t="n">
        <f aca="false">IF(H$1="P",MAX(0,H$2-$D119),IF(H$1="C",MAX(0,$D119-H$2)))</f>
        <v>0</v>
      </c>
      <c r="I119" s="103" t="n">
        <f aca="false">IF(I$1="P",MAX(0,I$2-$D119),IF(I$1="C",MAX(0,$D119-I$2)))</f>
        <v>0</v>
      </c>
      <c r="J119" s="103" t="n">
        <f aca="false">IF(J$1="P",MAX(0,J$2-$D119),IF(J$1="C",MAX(0,$D119-J$2)))</f>
        <v>0</v>
      </c>
      <c r="K119" s="103" t="n">
        <f aca="false">IF(K$1="P",MAX(0,K$2-$D119),IF(K$1="C",MAX(0,$D119-K$2)))</f>
        <v>3.27</v>
      </c>
      <c r="L119" s="103" t="n">
        <f aca="false">IF(L$1="P",MAX(0,L$2-$D119),IF(L$1="C",MAX(0,$D119-L$2)))</f>
        <v>8.27</v>
      </c>
      <c r="M119" s="103" t="n">
        <f aca="false">IF(M$1="P",MAX(0,M$2-$D119),IF(M$1="C",MAX(0,$D119-M$2)))</f>
        <v>18.27</v>
      </c>
      <c r="N119" s="103" t="n">
        <f aca="false">IF(N$1="P",MAX(0,N$2-$D119),IF(N$1="C",MAX(0,$D119-N$2)))</f>
        <v>11.73</v>
      </c>
      <c r="O119" s="103" t="n">
        <f aca="false">IF(O$1="P",MAX(0,O$2-$D119),IF(O$1="C",MAX(0,$D119-O$2)))</f>
        <v>6.73</v>
      </c>
      <c r="P119" s="103" t="n">
        <f aca="false">IF(P$1="P",MAX(0,P$2-$D119),IF(P$1="C",MAX(0,$D119-P$2)))</f>
        <v>1.73</v>
      </c>
      <c r="Q119" s="103" t="n">
        <f aca="false">IF(Q$1="P",MAX(0,Q$2-$D119),IF(Q$1="C",MAX(0,$D119-Q$2)))</f>
        <v>0</v>
      </c>
      <c r="R119" s="103" t="n">
        <f aca="false">IF(R$1="P",MAX(0,R$2-$D119),IF(R$1="C",MAX(0,$D119-R$2)))</f>
        <v>0</v>
      </c>
      <c r="S119" s="103" t="n">
        <f aca="false">IF(S$1="P",MAX(0,S$2-$D119),IF(S$1="C",MAX(0,$D119-S$2)))</f>
        <v>0</v>
      </c>
      <c r="T119" s="103" t="n">
        <f aca="false">IF(T$1="P",MAX(0,T$2-$D119),IF(T$1="C",MAX(0,$D119-T$2)))</f>
        <v>0</v>
      </c>
      <c r="U119" s="104" t="n">
        <f aca="false">B119</f>
        <v>5</v>
      </c>
      <c r="V119" s="105" t="n">
        <f aca="false">VLOOKUP($C119,Gas!$B$3:$E$2506,2)</f>
        <v>2.17</v>
      </c>
      <c r="W119" s="46" t="n">
        <f aca="false">D119/V119</f>
        <v>14.6221198156682</v>
      </c>
    </row>
    <row r="120" customFormat="false" ht="12.75" hidden="false" customHeight="false" outlineLevel="0" collapsed="false">
      <c r="A120" s="0" t="n">
        <f aca="false">YEAR(C120)</f>
        <v>1998</v>
      </c>
      <c r="B120" s="95" t="n">
        <f aca="false">MONTH(C120)+(YEAR(C120)-1998)*12</f>
        <v>5</v>
      </c>
      <c r="C120" s="101" t="n">
        <v>35934</v>
      </c>
      <c r="D120" s="102" t="n">
        <v>26.5</v>
      </c>
      <c r="E120" s="98" t="n">
        <f aca="false">LN(D120/D119)</f>
        <v>-0.180117872602928</v>
      </c>
      <c r="F120" s="106" t="n">
        <f aca="false">STDEV(E111:E120)*SQRT(trade_day)</f>
        <v>1.95549958740359</v>
      </c>
      <c r="H120" s="103" t="n">
        <f aca="false">IF(H$1="P",MAX(0,H$2-$D120),IF(H$1="C",MAX(0,$D120-H$2)))</f>
        <v>0</v>
      </c>
      <c r="I120" s="103" t="n">
        <f aca="false">IF(I$1="P",MAX(0,I$2-$D120),IF(I$1="C",MAX(0,$D120-I$2)))</f>
        <v>0</v>
      </c>
      <c r="J120" s="103" t="n">
        <f aca="false">IF(J$1="P",MAX(0,J$2-$D120),IF(J$1="C",MAX(0,$D120-J$2)))</f>
        <v>3.5</v>
      </c>
      <c r="K120" s="103" t="n">
        <f aca="false">IF(K$1="P",MAX(0,K$2-$D120),IF(K$1="C",MAX(0,$D120-K$2)))</f>
        <v>8.5</v>
      </c>
      <c r="L120" s="103" t="n">
        <f aca="false">IF(L$1="P",MAX(0,L$2-$D120),IF(L$1="C",MAX(0,$D120-L$2)))</f>
        <v>13.5</v>
      </c>
      <c r="M120" s="103" t="n">
        <f aca="false">IF(M$1="P",MAX(0,M$2-$D120),IF(M$1="C",MAX(0,$D120-M$2)))</f>
        <v>23.5</v>
      </c>
      <c r="N120" s="103" t="n">
        <f aca="false">IF(N$1="P",MAX(0,N$2-$D120),IF(N$1="C",MAX(0,$D120-N$2)))</f>
        <v>6.5</v>
      </c>
      <c r="O120" s="103" t="n">
        <f aca="false">IF(O$1="P",MAX(0,O$2-$D120),IF(O$1="C",MAX(0,$D120-O$2)))</f>
        <v>1.5</v>
      </c>
      <c r="P120" s="103" t="n">
        <f aca="false">IF(P$1="P",MAX(0,P$2-$D120),IF(P$1="C",MAX(0,$D120-P$2)))</f>
        <v>0</v>
      </c>
      <c r="Q120" s="103" t="n">
        <f aca="false">IF(Q$1="P",MAX(0,Q$2-$D120),IF(Q$1="C",MAX(0,$D120-Q$2)))</f>
        <v>0</v>
      </c>
      <c r="R120" s="103" t="n">
        <f aca="false">IF(R$1="P",MAX(0,R$2-$D120),IF(R$1="C",MAX(0,$D120-R$2)))</f>
        <v>0</v>
      </c>
      <c r="S120" s="103" t="n">
        <f aca="false">IF(S$1="P",MAX(0,S$2-$D120),IF(S$1="C",MAX(0,$D120-S$2)))</f>
        <v>0</v>
      </c>
      <c r="T120" s="103" t="n">
        <f aca="false">IF(T$1="P",MAX(0,T$2-$D120),IF(T$1="C",MAX(0,$D120-T$2)))</f>
        <v>0</v>
      </c>
      <c r="U120" s="104" t="n">
        <f aca="false">B120</f>
        <v>5</v>
      </c>
      <c r="V120" s="105" t="n">
        <f aca="false">VLOOKUP($C120,Gas!$B$3:$E$2506,2)</f>
        <v>2.19</v>
      </c>
      <c r="W120" s="46" t="n">
        <f aca="false">D120/V120</f>
        <v>12.1004566210046</v>
      </c>
    </row>
    <row r="121" customFormat="false" ht="12.75" hidden="false" customHeight="false" outlineLevel="0" collapsed="false">
      <c r="A121" s="0" t="n">
        <f aca="false">YEAR(C121)</f>
        <v>1998</v>
      </c>
      <c r="B121" s="95" t="n">
        <f aca="false">MONTH(C121)+(YEAR(C121)-1998)*12</f>
        <v>5</v>
      </c>
      <c r="C121" s="101" t="n">
        <v>35935</v>
      </c>
      <c r="D121" s="102" t="n">
        <v>28</v>
      </c>
      <c r="E121" s="98" t="n">
        <f aca="false">LN(D121/D120)</f>
        <v>0.0550597771830274</v>
      </c>
      <c r="F121" s="106" t="n">
        <f aca="false">STDEV(E112:E121)*SQRT(trade_day)</f>
        <v>1.94066059094203</v>
      </c>
      <c r="H121" s="103" t="n">
        <f aca="false">IF(H$1="P",MAX(0,H$2-$D121),IF(H$1="C",MAX(0,$D121-H$2)))</f>
        <v>0</v>
      </c>
      <c r="I121" s="103" t="n">
        <f aca="false">IF(I$1="P",MAX(0,I$2-$D121),IF(I$1="C",MAX(0,$D121-I$2)))</f>
        <v>0</v>
      </c>
      <c r="J121" s="103" t="n">
        <f aca="false">IF(J$1="P",MAX(0,J$2-$D121),IF(J$1="C",MAX(0,$D121-J$2)))</f>
        <v>2</v>
      </c>
      <c r="K121" s="103" t="n">
        <f aca="false">IF(K$1="P",MAX(0,K$2-$D121),IF(K$1="C",MAX(0,$D121-K$2)))</f>
        <v>7</v>
      </c>
      <c r="L121" s="103" t="n">
        <f aca="false">IF(L$1="P",MAX(0,L$2-$D121),IF(L$1="C",MAX(0,$D121-L$2)))</f>
        <v>12</v>
      </c>
      <c r="M121" s="103" t="n">
        <f aca="false">IF(M$1="P",MAX(0,M$2-$D121),IF(M$1="C",MAX(0,$D121-M$2)))</f>
        <v>22</v>
      </c>
      <c r="N121" s="103" t="n">
        <f aca="false">IF(N$1="P",MAX(0,N$2-$D121),IF(N$1="C",MAX(0,$D121-N$2)))</f>
        <v>8</v>
      </c>
      <c r="O121" s="103" t="n">
        <f aca="false">IF(O$1="P",MAX(0,O$2-$D121),IF(O$1="C",MAX(0,$D121-O$2)))</f>
        <v>3</v>
      </c>
      <c r="P121" s="103" t="n">
        <f aca="false">IF(P$1="P",MAX(0,P$2-$D121),IF(P$1="C",MAX(0,$D121-P$2)))</f>
        <v>0</v>
      </c>
      <c r="Q121" s="103" t="n">
        <f aca="false">IF(Q$1="P",MAX(0,Q$2-$D121),IF(Q$1="C",MAX(0,$D121-Q$2)))</f>
        <v>0</v>
      </c>
      <c r="R121" s="103" t="n">
        <f aca="false">IF(R$1="P",MAX(0,R$2-$D121),IF(R$1="C",MAX(0,$D121-R$2)))</f>
        <v>0</v>
      </c>
      <c r="S121" s="103" t="n">
        <f aca="false">IF(S$1="P",MAX(0,S$2-$D121),IF(S$1="C",MAX(0,$D121-S$2)))</f>
        <v>0</v>
      </c>
      <c r="T121" s="103" t="n">
        <f aca="false">IF(T$1="P",MAX(0,T$2-$D121),IF(T$1="C",MAX(0,$D121-T$2)))</f>
        <v>0</v>
      </c>
      <c r="U121" s="104" t="n">
        <f aca="false">B121</f>
        <v>5</v>
      </c>
      <c r="V121" s="105" t="n">
        <f aca="false">VLOOKUP($C121,Gas!$B$3:$E$2506,2)</f>
        <v>2.16</v>
      </c>
      <c r="W121" s="46" t="n">
        <f aca="false">D121/V121</f>
        <v>12.962962962963</v>
      </c>
    </row>
    <row r="122" customFormat="false" ht="12.75" hidden="false" customHeight="false" outlineLevel="0" collapsed="false">
      <c r="A122" s="0" t="n">
        <f aca="false">YEAR(C122)</f>
        <v>1998</v>
      </c>
      <c r="B122" s="95" t="n">
        <f aca="false">MONTH(C122)+(YEAR(C122)-1998)*12</f>
        <v>5</v>
      </c>
      <c r="C122" s="101" t="n">
        <v>35936</v>
      </c>
      <c r="D122" s="102" t="n">
        <v>27.38</v>
      </c>
      <c r="E122" s="98" t="n">
        <f aca="false">LN(D122/D121)</f>
        <v>-0.0223916903149011</v>
      </c>
      <c r="F122" s="106" t="n">
        <f aca="false">STDEV(E113:E122)*SQRT(trade_day)</f>
        <v>1.89737433067978</v>
      </c>
      <c r="H122" s="103" t="n">
        <f aca="false">IF(H$1="P",MAX(0,H$2-$D122),IF(H$1="C",MAX(0,$D122-H$2)))</f>
        <v>0</v>
      </c>
      <c r="I122" s="103" t="n">
        <f aca="false">IF(I$1="P",MAX(0,I$2-$D122),IF(I$1="C",MAX(0,$D122-I$2)))</f>
        <v>0</v>
      </c>
      <c r="J122" s="103" t="n">
        <f aca="false">IF(J$1="P",MAX(0,J$2-$D122),IF(J$1="C",MAX(0,$D122-J$2)))</f>
        <v>2.62</v>
      </c>
      <c r="K122" s="103" t="n">
        <f aca="false">IF(K$1="P",MAX(0,K$2-$D122),IF(K$1="C",MAX(0,$D122-K$2)))</f>
        <v>7.62</v>
      </c>
      <c r="L122" s="103" t="n">
        <f aca="false">IF(L$1="P",MAX(0,L$2-$D122),IF(L$1="C",MAX(0,$D122-L$2)))</f>
        <v>12.62</v>
      </c>
      <c r="M122" s="103" t="n">
        <f aca="false">IF(M$1="P",MAX(0,M$2-$D122),IF(M$1="C",MAX(0,$D122-M$2)))</f>
        <v>22.62</v>
      </c>
      <c r="N122" s="103" t="n">
        <f aca="false">IF(N$1="P",MAX(0,N$2-$D122),IF(N$1="C",MAX(0,$D122-N$2)))</f>
        <v>7.38</v>
      </c>
      <c r="O122" s="103" t="n">
        <f aca="false">IF(O$1="P",MAX(0,O$2-$D122),IF(O$1="C",MAX(0,$D122-O$2)))</f>
        <v>2.38</v>
      </c>
      <c r="P122" s="103" t="n">
        <f aca="false">IF(P$1="P",MAX(0,P$2-$D122),IF(P$1="C",MAX(0,$D122-P$2)))</f>
        <v>0</v>
      </c>
      <c r="Q122" s="103" t="n">
        <f aca="false">IF(Q$1="P",MAX(0,Q$2-$D122),IF(Q$1="C",MAX(0,$D122-Q$2)))</f>
        <v>0</v>
      </c>
      <c r="R122" s="103" t="n">
        <f aca="false">IF(R$1="P",MAX(0,R$2-$D122),IF(R$1="C",MAX(0,$D122-R$2)))</f>
        <v>0</v>
      </c>
      <c r="S122" s="103" t="n">
        <f aca="false">IF(S$1="P",MAX(0,S$2-$D122),IF(S$1="C",MAX(0,$D122-S$2)))</f>
        <v>0</v>
      </c>
      <c r="T122" s="103" t="n">
        <f aca="false">IF(T$1="P",MAX(0,T$2-$D122),IF(T$1="C",MAX(0,$D122-T$2)))</f>
        <v>0</v>
      </c>
      <c r="U122" s="104" t="n">
        <f aca="false">B122</f>
        <v>5</v>
      </c>
      <c r="V122" s="105" t="n">
        <f aca="false">VLOOKUP($C122,Gas!$B$3:$E$2506,2)</f>
        <v>2.175</v>
      </c>
      <c r="W122" s="46" t="n">
        <f aca="false">D122/V122</f>
        <v>12.5885057471264</v>
      </c>
    </row>
    <row r="123" customFormat="false" ht="12.75" hidden="false" customHeight="false" outlineLevel="0" collapsed="false">
      <c r="A123" s="0" t="n">
        <f aca="false">YEAR(C123)</f>
        <v>1998</v>
      </c>
      <c r="B123" s="95" t="n">
        <f aca="false">MONTH(C123)+(YEAR(C123)-1998)*12</f>
        <v>5</v>
      </c>
      <c r="C123" s="101" t="n">
        <v>35937</v>
      </c>
      <c r="D123" s="102" t="n">
        <v>28.75</v>
      </c>
      <c r="E123" s="98" t="n">
        <f aca="false">LN(D123/D122)</f>
        <v>0.0488249473830568</v>
      </c>
      <c r="F123" s="106" t="n">
        <f aca="false">STDEV(E114:E123)*SQRT(trade_day)</f>
        <v>1.89983627198483</v>
      </c>
      <c r="H123" s="103" t="n">
        <f aca="false">IF(H$1="P",MAX(0,H$2-$D123),IF(H$1="C",MAX(0,$D123-H$2)))</f>
        <v>0</v>
      </c>
      <c r="I123" s="103" t="n">
        <f aca="false">IF(I$1="P",MAX(0,I$2-$D123),IF(I$1="C",MAX(0,$D123-I$2)))</f>
        <v>0</v>
      </c>
      <c r="J123" s="103" t="n">
        <f aca="false">IF(J$1="P",MAX(0,J$2-$D123),IF(J$1="C",MAX(0,$D123-J$2)))</f>
        <v>1.25</v>
      </c>
      <c r="K123" s="103" t="n">
        <f aca="false">IF(K$1="P",MAX(0,K$2-$D123),IF(K$1="C",MAX(0,$D123-K$2)))</f>
        <v>6.25</v>
      </c>
      <c r="L123" s="103" t="n">
        <f aca="false">IF(L$1="P",MAX(0,L$2-$D123),IF(L$1="C",MAX(0,$D123-L$2)))</f>
        <v>11.25</v>
      </c>
      <c r="M123" s="103" t="n">
        <f aca="false">IF(M$1="P",MAX(0,M$2-$D123),IF(M$1="C",MAX(0,$D123-M$2)))</f>
        <v>21.25</v>
      </c>
      <c r="N123" s="103" t="n">
        <f aca="false">IF(N$1="P",MAX(0,N$2-$D123),IF(N$1="C",MAX(0,$D123-N$2)))</f>
        <v>8.75</v>
      </c>
      <c r="O123" s="103" t="n">
        <f aca="false">IF(O$1="P",MAX(0,O$2-$D123),IF(O$1="C",MAX(0,$D123-O$2)))</f>
        <v>3.75</v>
      </c>
      <c r="P123" s="103" t="n">
        <f aca="false">IF(P$1="P",MAX(0,P$2-$D123),IF(P$1="C",MAX(0,$D123-P$2)))</f>
        <v>0</v>
      </c>
      <c r="Q123" s="103" t="n">
        <f aca="false">IF(Q$1="P",MAX(0,Q$2-$D123),IF(Q$1="C",MAX(0,$D123-Q$2)))</f>
        <v>0</v>
      </c>
      <c r="R123" s="103" t="n">
        <f aca="false">IF(R$1="P",MAX(0,R$2-$D123),IF(R$1="C",MAX(0,$D123-R$2)))</f>
        <v>0</v>
      </c>
      <c r="S123" s="103" t="n">
        <f aca="false">IF(S$1="P",MAX(0,S$2-$D123),IF(S$1="C",MAX(0,$D123-S$2)))</f>
        <v>0</v>
      </c>
      <c r="T123" s="103" t="n">
        <f aca="false">IF(T$1="P",MAX(0,T$2-$D123),IF(T$1="C",MAX(0,$D123-T$2)))</f>
        <v>0</v>
      </c>
      <c r="U123" s="104" t="n">
        <f aca="false">B123</f>
        <v>5</v>
      </c>
      <c r="V123" s="105" t="n">
        <f aca="false">VLOOKUP($C123,Gas!$B$3:$E$2506,2)</f>
        <v>2.105</v>
      </c>
      <c r="W123" s="46" t="n">
        <f aca="false">D123/V123</f>
        <v>13.6579572446556</v>
      </c>
    </row>
    <row r="124" customFormat="false" ht="12.75" hidden="false" customHeight="false" outlineLevel="0" collapsed="false">
      <c r="A124" s="0" t="n">
        <f aca="false">YEAR(C124)</f>
        <v>1998</v>
      </c>
      <c r="B124" s="95" t="n">
        <f aca="false">MONTH(C124)+(YEAR(C124)-1998)*12</f>
        <v>5</v>
      </c>
      <c r="C124" s="101" t="n">
        <v>35941</v>
      </c>
      <c r="D124" s="102" t="n">
        <v>25</v>
      </c>
      <c r="E124" s="98" t="n">
        <f aca="false">LN(D124/D123)</f>
        <v>-0.139761942375159</v>
      </c>
      <c r="F124" s="106" t="n">
        <f aca="false">STDEV(E115:E124)*SQRT(trade_day)</f>
        <v>1.9731991201094</v>
      </c>
      <c r="H124" s="103" t="n">
        <f aca="false">IF(H$1="P",MAX(0,H$2-$D124),IF(H$1="C",MAX(0,$D124-H$2)))</f>
        <v>0</v>
      </c>
      <c r="I124" s="103" t="n">
        <f aca="false">IF(I$1="P",MAX(0,I$2-$D124),IF(I$1="C",MAX(0,$D124-I$2)))</f>
        <v>0</v>
      </c>
      <c r="J124" s="103" t="n">
        <f aca="false">IF(J$1="P",MAX(0,J$2-$D124),IF(J$1="C",MAX(0,$D124-J$2)))</f>
        <v>5</v>
      </c>
      <c r="K124" s="103" t="n">
        <f aca="false">IF(K$1="P",MAX(0,K$2-$D124),IF(K$1="C",MAX(0,$D124-K$2)))</f>
        <v>10</v>
      </c>
      <c r="L124" s="103" t="n">
        <f aca="false">IF(L$1="P",MAX(0,L$2-$D124),IF(L$1="C",MAX(0,$D124-L$2)))</f>
        <v>15</v>
      </c>
      <c r="M124" s="103" t="n">
        <f aca="false">IF(M$1="P",MAX(0,M$2-$D124),IF(M$1="C",MAX(0,$D124-M$2)))</f>
        <v>25</v>
      </c>
      <c r="N124" s="103" t="n">
        <f aca="false">IF(N$1="P",MAX(0,N$2-$D124),IF(N$1="C",MAX(0,$D124-N$2)))</f>
        <v>5</v>
      </c>
      <c r="O124" s="103" t="n">
        <f aca="false">IF(O$1="P",MAX(0,O$2-$D124),IF(O$1="C",MAX(0,$D124-O$2)))</f>
        <v>0</v>
      </c>
      <c r="P124" s="103" t="n">
        <f aca="false">IF(P$1="P",MAX(0,P$2-$D124),IF(P$1="C",MAX(0,$D124-P$2)))</f>
        <v>0</v>
      </c>
      <c r="Q124" s="103" t="n">
        <f aca="false">IF(Q$1="P",MAX(0,Q$2-$D124),IF(Q$1="C",MAX(0,$D124-Q$2)))</f>
        <v>0</v>
      </c>
      <c r="R124" s="103" t="n">
        <f aca="false">IF(R$1="P",MAX(0,R$2-$D124),IF(R$1="C",MAX(0,$D124-R$2)))</f>
        <v>0</v>
      </c>
      <c r="S124" s="103" t="n">
        <f aca="false">IF(S$1="P",MAX(0,S$2-$D124),IF(S$1="C",MAX(0,$D124-S$2)))</f>
        <v>0</v>
      </c>
      <c r="T124" s="103" t="n">
        <f aca="false">IF(T$1="P",MAX(0,T$2-$D124),IF(T$1="C",MAX(0,$D124-T$2)))</f>
        <v>0</v>
      </c>
      <c r="U124" s="104" t="n">
        <f aca="false">B124</f>
        <v>5</v>
      </c>
      <c r="V124" s="105" t="n">
        <f aca="false">VLOOKUP($C124,Gas!$B$3:$E$2506,2)</f>
        <v>2.01</v>
      </c>
      <c r="W124" s="46" t="n">
        <f aca="false">D124/V124</f>
        <v>12.4378109452736</v>
      </c>
    </row>
    <row r="125" customFormat="false" ht="12.75" hidden="false" customHeight="false" outlineLevel="0" collapsed="false">
      <c r="A125" s="0" t="n">
        <f aca="false">YEAR(C125)</f>
        <v>1998</v>
      </c>
      <c r="B125" s="95" t="n">
        <f aca="false">MONTH(C125)+(YEAR(C125)-1998)*12</f>
        <v>5</v>
      </c>
      <c r="C125" s="101" t="n">
        <v>35942</v>
      </c>
      <c r="D125" s="102" t="n">
        <v>22.17</v>
      </c>
      <c r="E125" s="98" t="n">
        <f aca="false">LN(D125/D124)</f>
        <v>-0.120135801239981</v>
      </c>
      <c r="F125" s="106" t="n">
        <f aca="false">STDEV(E116:E125)*SQRT(trade_day)</f>
        <v>2.09446422349035</v>
      </c>
      <c r="H125" s="103" t="n">
        <f aca="false">IF(H$1="P",MAX(0,H$2-$D125),IF(H$1="C",MAX(0,$D125-H$2)))</f>
        <v>0</v>
      </c>
      <c r="I125" s="103" t="n">
        <f aca="false">IF(I$1="P",MAX(0,I$2-$D125),IF(I$1="C",MAX(0,$D125-I$2)))</f>
        <v>2.83</v>
      </c>
      <c r="J125" s="103" t="n">
        <f aca="false">IF(J$1="P",MAX(0,J$2-$D125),IF(J$1="C",MAX(0,$D125-J$2)))</f>
        <v>7.83</v>
      </c>
      <c r="K125" s="103" t="n">
        <f aca="false">IF(K$1="P",MAX(0,K$2-$D125),IF(K$1="C",MAX(0,$D125-K$2)))</f>
        <v>12.83</v>
      </c>
      <c r="L125" s="103" t="n">
        <f aca="false">IF(L$1="P",MAX(0,L$2-$D125),IF(L$1="C",MAX(0,$D125-L$2)))</f>
        <v>17.83</v>
      </c>
      <c r="M125" s="103" t="n">
        <f aca="false">IF(M$1="P",MAX(0,M$2-$D125),IF(M$1="C",MAX(0,$D125-M$2)))</f>
        <v>27.83</v>
      </c>
      <c r="N125" s="103" t="n">
        <f aca="false">IF(N$1="P",MAX(0,N$2-$D125),IF(N$1="C",MAX(0,$D125-N$2)))</f>
        <v>2.17</v>
      </c>
      <c r="O125" s="103" t="n">
        <f aca="false">IF(O$1="P",MAX(0,O$2-$D125),IF(O$1="C",MAX(0,$D125-O$2)))</f>
        <v>0</v>
      </c>
      <c r="P125" s="103" t="n">
        <f aca="false">IF(P$1="P",MAX(0,P$2-$D125),IF(P$1="C",MAX(0,$D125-P$2)))</f>
        <v>0</v>
      </c>
      <c r="Q125" s="103" t="n">
        <f aca="false">IF(Q$1="P",MAX(0,Q$2-$D125),IF(Q$1="C",MAX(0,$D125-Q$2)))</f>
        <v>0</v>
      </c>
      <c r="R125" s="103" t="n">
        <f aca="false">IF(R$1="P",MAX(0,R$2-$D125),IF(R$1="C",MAX(0,$D125-R$2)))</f>
        <v>0</v>
      </c>
      <c r="S125" s="103" t="n">
        <f aca="false">IF(S$1="P",MAX(0,S$2-$D125),IF(S$1="C",MAX(0,$D125-S$2)))</f>
        <v>0</v>
      </c>
      <c r="T125" s="103" t="n">
        <f aca="false">IF(T$1="P",MAX(0,T$2-$D125),IF(T$1="C",MAX(0,$D125-T$2)))</f>
        <v>0</v>
      </c>
      <c r="U125" s="104" t="n">
        <f aca="false">B125</f>
        <v>5</v>
      </c>
      <c r="V125" s="105" t="n">
        <f aca="false">VLOOKUP($C125,Gas!$B$3:$E$2506,2)</f>
        <v>2.09</v>
      </c>
      <c r="W125" s="46" t="n">
        <f aca="false">D125/V125</f>
        <v>10.6076555023923</v>
      </c>
    </row>
    <row r="126" customFormat="false" ht="12.75" hidden="false" customHeight="false" outlineLevel="0" collapsed="false">
      <c r="A126" s="0" t="n">
        <f aca="false">YEAR(C126)</f>
        <v>1998</v>
      </c>
      <c r="B126" s="95" t="n">
        <f aca="false">MONTH(C126)+(YEAR(C126)-1998)*12</f>
        <v>5</v>
      </c>
      <c r="C126" s="101" t="n">
        <v>35943</v>
      </c>
      <c r="D126" s="102" t="n">
        <v>24.5</v>
      </c>
      <c r="E126" s="98" t="n">
        <f aca="false">LN(D126/D125)</f>
        <v>0.0999330939224612</v>
      </c>
      <c r="F126" s="106" t="n">
        <f aca="false">STDEV(E117:E126)*SQRT(trade_day)</f>
        <v>2.05256385284961</v>
      </c>
      <c r="H126" s="103" t="n">
        <f aca="false">IF(H$1="P",MAX(0,H$2-$D126),IF(H$1="C",MAX(0,$D126-H$2)))</f>
        <v>0</v>
      </c>
      <c r="I126" s="103" t="n">
        <f aca="false">IF(I$1="P",MAX(0,I$2-$D126),IF(I$1="C",MAX(0,$D126-I$2)))</f>
        <v>0.5</v>
      </c>
      <c r="J126" s="103" t="n">
        <f aca="false">IF(J$1="P",MAX(0,J$2-$D126),IF(J$1="C",MAX(0,$D126-J$2)))</f>
        <v>5.5</v>
      </c>
      <c r="K126" s="103" t="n">
        <f aca="false">IF(K$1="P",MAX(0,K$2-$D126),IF(K$1="C",MAX(0,$D126-K$2)))</f>
        <v>10.5</v>
      </c>
      <c r="L126" s="103" t="n">
        <f aca="false">IF(L$1="P",MAX(0,L$2-$D126),IF(L$1="C",MAX(0,$D126-L$2)))</f>
        <v>15.5</v>
      </c>
      <c r="M126" s="103" t="n">
        <f aca="false">IF(M$1="P",MAX(0,M$2-$D126),IF(M$1="C",MAX(0,$D126-M$2)))</f>
        <v>25.5</v>
      </c>
      <c r="N126" s="103" t="n">
        <f aca="false">IF(N$1="P",MAX(0,N$2-$D126),IF(N$1="C",MAX(0,$D126-N$2)))</f>
        <v>4.5</v>
      </c>
      <c r="O126" s="103" t="n">
        <f aca="false">IF(O$1="P",MAX(0,O$2-$D126),IF(O$1="C",MAX(0,$D126-O$2)))</f>
        <v>0</v>
      </c>
      <c r="P126" s="103" t="n">
        <f aca="false">IF(P$1="P",MAX(0,P$2-$D126),IF(P$1="C",MAX(0,$D126-P$2)))</f>
        <v>0</v>
      </c>
      <c r="Q126" s="103" t="n">
        <f aca="false">IF(Q$1="P",MAX(0,Q$2-$D126),IF(Q$1="C",MAX(0,$D126-Q$2)))</f>
        <v>0</v>
      </c>
      <c r="R126" s="103" t="n">
        <f aca="false">IF(R$1="P",MAX(0,R$2-$D126),IF(R$1="C",MAX(0,$D126-R$2)))</f>
        <v>0</v>
      </c>
      <c r="S126" s="103" t="n">
        <f aca="false">IF(S$1="P",MAX(0,S$2-$D126),IF(S$1="C",MAX(0,$D126-S$2)))</f>
        <v>0</v>
      </c>
      <c r="T126" s="103" t="n">
        <f aca="false">IF(T$1="P",MAX(0,T$2-$D126),IF(T$1="C",MAX(0,$D126-T$2)))</f>
        <v>0</v>
      </c>
      <c r="U126" s="104" t="n">
        <f aca="false">B126</f>
        <v>5</v>
      </c>
      <c r="V126" s="105" t="n">
        <f aca="false">VLOOKUP($C126,Gas!$B$3:$E$2506,2)</f>
        <v>2.08</v>
      </c>
      <c r="W126" s="46" t="n">
        <f aca="false">D126/V126</f>
        <v>11.7788461538462</v>
      </c>
    </row>
    <row r="127" customFormat="false" ht="12.75" hidden="false" customHeight="false" outlineLevel="0" collapsed="false">
      <c r="A127" s="0" t="n">
        <f aca="false">YEAR(C127)</f>
        <v>1998</v>
      </c>
      <c r="B127" s="95" t="n">
        <f aca="false">MONTH(C127)+(YEAR(C127)-1998)*12</f>
        <v>5</v>
      </c>
      <c r="C127" s="101" t="n">
        <v>35944</v>
      </c>
      <c r="D127" s="102" t="n">
        <v>34.25</v>
      </c>
      <c r="E127" s="98" t="n">
        <f aca="false">LN(D127/D126)</f>
        <v>0.335013447157553</v>
      </c>
      <c r="F127" s="106" t="n">
        <f aca="false">STDEV(E118:E127)*SQRT(trade_day)</f>
        <v>2.63469354469279</v>
      </c>
      <c r="H127" s="103" t="n">
        <f aca="false">IF(H$1="P",MAX(0,H$2-$D127),IF(H$1="C",MAX(0,$D127-H$2)))</f>
        <v>0</v>
      </c>
      <c r="I127" s="103" t="n">
        <f aca="false">IF(I$1="P",MAX(0,I$2-$D127),IF(I$1="C",MAX(0,$D127-I$2)))</f>
        <v>0</v>
      </c>
      <c r="J127" s="103" t="n">
        <f aca="false">IF(J$1="P",MAX(0,J$2-$D127),IF(J$1="C",MAX(0,$D127-J$2)))</f>
        <v>0</v>
      </c>
      <c r="K127" s="103" t="n">
        <f aca="false">IF(K$1="P",MAX(0,K$2-$D127),IF(K$1="C",MAX(0,$D127-K$2)))</f>
        <v>0.75</v>
      </c>
      <c r="L127" s="103" t="n">
        <f aca="false">IF(L$1="P",MAX(0,L$2-$D127),IF(L$1="C",MAX(0,$D127-L$2)))</f>
        <v>5.75</v>
      </c>
      <c r="M127" s="103" t="n">
        <f aca="false">IF(M$1="P",MAX(0,M$2-$D127),IF(M$1="C",MAX(0,$D127-M$2)))</f>
        <v>15.75</v>
      </c>
      <c r="N127" s="103" t="n">
        <f aca="false">IF(N$1="P",MAX(0,N$2-$D127),IF(N$1="C",MAX(0,$D127-N$2)))</f>
        <v>14.25</v>
      </c>
      <c r="O127" s="103" t="n">
        <f aca="false">IF(O$1="P",MAX(0,O$2-$D127),IF(O$1="C",MAX(0,$D127-O$2)))</f>
        <v>9.25</v>
      </c>
      <c r="P127" s="103" t="n">
        <f aca="false">IF(P$1="P",MAX(0,P$2-$D127),IF(P$1="C",MAX(0,$D127-P$2)))</f>
        <v>4.25</v>
      </c>
      <c r="Q127" s="103" t="n">
        <f aca="false">IF(Q$1="P",MAX(0,Q$2-$D127),IF(Q$1="C",MAX(0,$D127-Q$2)))</f>
        <v>0</v>
      </c>
      <c r="R127" s="103" t="n">
        <f aca="false">IF(R$1="P",MAX(0,R$2-$D127),IF(R$1="C",MAX(0,$D127-R$2)))</f>
        <v>0</v>
      </c>
      <c r="S127" s="103" t="n">
        <f aca="false">IF(S$1="P",MAX(0,S$2-$D127),IF(S$1="C",MAX(0,$D127-S$2)))</f>
        <v>0</v>
      </c>
      <c r="T127" s="103" t="n">
        <f aca="false">IF(T$1="P",MAX(0,T$2-$D127),IF(T$1="C",MAX(0,$D127-T$2)))</f>
        <v>0</v>
      </c>
      <c r="U127" s="104" t="n">
        <f aca="false">B127</f>
        <v>5</v>
      </c>
      <c r="V127" s="105" t="n">
        <f aca="false">VLOOKUP($C127,Gas!$B$3:$E$2506,2)</f>
        <v>2.085</v>
      </c>
      <c r="W127" s="46" t="n">
        <f aca="false">D127/V127</f>
        <v>16.4268585131894</v>
      </c>
    </row>
    <row r="128" customFormat="false" ht="12.75" hidden="false" customHeight="false" outlineLevel="0" collapsed="false">
      <c r="A128" s="0" t="n">
        <f aca="false">YEAR(C128)</f>
        <v>1998</v>
      </c>
      <c r="B128" s="95" t="n">
        <f aca="false">MONTH(C128)+(YEAR(C128)-1998)*12</f>
        <v>6</v>
      </c>
      <c r="C128" s="101" t="n">
        <v>35947</v>
      </c>
      <c r="D128" s="102" t="n">
        <v>24.5</v>
      </c>
      <c r="E128" s="98" t="n">
        <f aca="false">LN(D128/D127)</f>
        <v>-0.335013447157553</v>
      </c>
      <c r="F128" s="106" t="n">
        <f aca="false">STDEV(E119:E128)*SQRT(trade_day)</f>
        <v>2.90375516985608</v>
      </c>
      <c r="H128" s="103" t="n">
        <f aca="false">IF(H$1="P",MAX(0,H$2-$D128),IF(H$1="C",MAX(0,$D128-H$2)))</f>
        <v>0</v>
      </c>
      <c r="I128" s="103" t="n">
        <f aca="false">IF(I$1="P",MAX(0,I$2-$D128),IF(I$1="C",MAX(0,$D128-I$2)))</f>
        <v>0.5</v>
      </c>
      <c r="J128" s="103" t="n">
        <f aca="false">IF(J$1="P",MAX(0,J$2-$D128),IF(J$1="C",MAX(0,$D128-J$2)))</f>
        <v>5.5</v>
      </c>
      <c r="K128" s="103" t="n">
        <f aca="false">IF(K$1="P",MAX(0,K$2-$D128),IF(K$1="C",MAX(0,$D128-K$2)))</f>
        <v>10.5</v>
      </c>
      <c r="L128" s="103" t="n">
        <f aca="false">IF(L$1="P",MAX(0,L$2-$D128),IF(L$1="C",MAX(0,$D128-L$2)))</f>
        <v>15.5</v>
      </c>
      <c r="M128" s="103" t="n">
        <f aca="false">IF(M$1="P",MAX(0,M$2-$D128),IF(M$1="C",MAX(0,$D128-M$2)))</f>
        <v>25.5</v>
      </c>
      <c r="N128" s="103" t="n">
        <f aca="false">IF(N$1="P",MAX(0,N$2-$D128),IF(N$1="C",MAX(0,$D128-N$2)))</f>
        <v>4.5</v>
      </c>
      <c r="O128" s="103" t="n">
        <f aca="false">IF(O$1="P",MAX(0,O$2-$D128),IF(O$1="C",MAX(0,$D128-O$2)))</f>
        <v>0</v>
      </c>
      <c r="P128" s="103" t="n">
        <f aca="false">IF(P$1="P",MAX(0,P$2-$D128),IF(P$1="C",MAX(0,$D128-P$2)))</f>
        <v>0</v>
      </c>
      <c r="Q128" s="103" t="n">
        <f aca="false">IF(Q$1="P",MAX(0,Q$2-$D128),IF(Q$1="C",MAX(0,$D128-Q$2)))</f>
        <v>0</v>
      </c>
      <c r="R128" s="103" t="n">
        <f aca="false">IF(R$1="P",MAX(0,R$2-$D128),IF(R$1="C",MAX(0,$D128-R$2)))</f>
        <v>0</v>
      </c>
      <c r="S128" s="103" t="n">
        <f aca="false">IF(S$1="P",MAX(0,S$2-$D128),IF(S$1="C",MAX(0,$D128-S$2)))</f>
        <v>0</v>
      </c>
      <c r="T128" s="103" t="n">
        <f aca="false">IF(T$1="P",MAX(0,T$2-$D128),IF(T$1="C",MAX(0,$D128-T$2)))</f>
        <v>0</v>
      </c>
      <c r="U128" s="104" t="n">
        <f aca="false">B128</f>
        <v>6</v>
      </c>
      <c r="V128" s="105" t="n">
        <f aca="false">VLOOKUP($C128,Gas!$B$3:$E$2506,2)</f>
        <v>2.115</v>
      </c>
      <c r="W128" s="46" t="n">
        <f aca="false">D128/V128</f>
        <v>11.5839243498818</v>
      </c>
    </row>
    <row r="129" customFormat="false" ht="12.75" hidden="false" customHeight="false" outlineLevel="0" collapsed="false">
      <c r="A129" s="0" t="n">
        <f aca="false">YEAR(C129)</f>
        <v>1998</v>
      </c>
      <c r="B129" s="95" t="n">
        <f aca="false">MONTH(C129)+(YEAR(C129)-1998)*12</f>
        <v>6</v>
      </c>
      <c r="C129" s="101" t="n">
        <v>35948</v>
      </c>
      <c r="D129" s="102" t="n">
        <v>20.75</v>
      </c>
      <c r="E129" s="98" t="n">
        <f aca="false">LN(D129/D128)</f>
        <v>-0.166126870873974</v>
      </c>
      <c r="F129" s="106" t="n">
        <f aca="false">STDEV(E120:E129)*SQRT(trade_day)</f>
        <v>2.9643234338612</v>
      </c>
      <c r="H129" s="103" t="n">
        <f aca="false">IF(H$1="P",MAX(0,H$2-$D129),IF(H$1="C",MAX(0,$D129-H$2)))</f>
        <v>0</v>
      </c>
      <c r="I129" s="103" t="n">
        <f aca="false">IF(I$1="P",MAX(0,I$2-$D129),IF(I$1="C",MAX(0,$D129-I$2)))</f>
        <v>4.25</v>
      </c>
      <c r="J129" s="103" t="n">
        <f aca="false">IF(J$1="P",MAX(0,J$2-$D129),IF(J$1="C",MAX(0,$D129-J$2)))</f>
        <v>9.25</v>
      </c>
      <c r="K129" s="103" t="n">
        <f aca="false">IF(K$1="P",MAX(0,K$2-$D129),IF(K$1="C",MAX(0,$D129-K$2)))</f>
        <v>14.25</v>
      </c>
      <c r="L129" s="103" t="n">
        <f aca="false">IF(L$1="P",MAX(0,L$2-$D129),IF(L$1="C",MAX(0,$D129-L$2)))</f>
        <v>19.25</v>
      </c>
      <c r="M129" s="103" t="n">
        <f aca="false">IF(M$1="P",MAX(0,M$2-$D129),IF(M$1="C",MAX(0,$D129-M$2)))</f>
        <v>29.25</v>
      </c>
      <c r="N129" s="103" t="n">
        <f aca="false">IF(N$1="P",MAX(0,N$2-$D129),IF(N$1="C",MAX(0,$D129-N$2)))</f>
        <v>0.75</v>
      </c>
      <c r="O129" s="103" t="n">
        <f aca="false">IF(O$1="P",MAX(0,O$2-$D129),IF(O$1="C",MAX(0,$D129-O$2)))</f>
        <v>0</v>
      </c>
      <c r="P129" s="103" t="n">
        <f aca="false">IF(P$1="P",MAX(0,P$2-$D129),IF(P$1="C",MAX(0,$D129-P$2)))</f>
        <v>0</v>
      </c>
      <c r="Q129" s="103" t="n">
        <f aca="false">IF(Q$1="P",MAX(0,Q$2-$D129),IF(Q$1="C",MAX(0,$D129-Q$2)))</f>
        <v>0</v>
      </c>
      <c r="R129" s="103" t="n">
        <f aca="false">IF(R$1="P",MAX(0,R$2-$D129),IF(R$1="C",MAX(0,$D129-R$2)))</f>
        <v>0</v>
      </c>
      <c r="S129" s="103" t="n">
        <f aca="false">IF(S$1="P",MAX(0,S$2-$D129),IF(S$1="C",MAX(0,$D129-S$2)))</f>
        <v>0</v>
      </c>
      <c r="T129" s="103" t="n">
        <f aca="false">IF(T$1="P",MAX(0,T$2-$D129),IF(T$1="C",MAX(0,$D129-T$2)))</f>
        <v>0</v>
      </c>
      <c r="U129" s="104" t="n">
        <f aca="false">B129</f>
        <v>6</v>
      </c>
      <c r="V129" s="105" t="n">
        <f aca="false">VLOOKUP($C129,Gas!$B$3:$E$2506,2)</f>
        <v>2.165</v>
      </c>
      <c r="W129" s="46" t="n">
        <f aca="false">D129/V129</f>
        <v>9.58429561200924</v>
      </c>
    </row>
    <row r="130" customFormat="false" ht="12.75" hidden="false" customHeight="false" outlineLevel="0" collapsed="false">
      <c r="A130" s="0" t="n">
        <f aca="false">YEAR(C130)</f>
        <v>1998</v>
      </c>
      <c r="B130" s="95" t="n">
        <f aca="false">MONTH(C130)+(YEAR(C130)-1998)*12</f>
        <v>6</v>
      </c>
      <c r="C130" s="101" t="n">
        <v>35949</v>
      </c>
      <c r="D130" s="102" t="n">
        <v>19</v>
      </c>
      <c r="E130" s="98" t="n">
        <f aca="false">LN(D130/D129)</f>
        <v>-0.0881072675102669</v>
      </c>
      <c r="F130" s="106" t="n">
        <f aca="false">STDEV(E121:E130)*SQRT(trade_day)</f>
        <v>2.88014858985381</v>
      </c>
      <c r="H130" s="103" t="n">
        <f aca="false">IF(H$1="P",MAX(0,H$2-$D130),IF(H$1="C",MAX(0,$D130-H$2)))</f>
        <v>1</v>
      </c>
      <c r="I130" s="103" t="n">
        <f aca="false">IF(I$1="P",MAX(0,I$2-$D130),IF(I$1="C",MAX(0,$D130-I$2)))</f>
        <v>6</v>
      </c>
      <c r="J130" s="103" t="n">
        <f aca="false">IF(J$1="P",MAX(0,J$2-$D130),IF(J$1="C",MAX(0,$D130-J$2)))</f>
        <v>11</v>
      </c>
      <c r="K130" s="103" t="n">
        <f aca="false">IF(K$1="P",MAX(0,K$2-$D130),IF(K$1="C",MAX(0,$D130-K$2)))</f>
        <v>16</v>
      </c>
      <c r="L130" s="103" t="n">
        <f aca="false">IF(L$1="P",MAX(0,L$2-$D130),IF(L$1="C",MAX(0,$D130-L$2)))</f>
        <v>21</v>
      </c>
      <c r="M130" s="103" t="n">
        <f aca="false">IF(M$1="P",MAX(0,M$2-$D130),IF(M$1="C",MAX(0,$D130-M$2)))</f>
        <v>31</v>
      </c>
      <c r="N130" s="103" t="n">
        <f aca="false">IF(N$1="P",MAX(0,N$2-$D130),IF(N$1="C",MAX(0,$D130-N$2)))</f>
        <v>0</v>
      </c>
      <c r="O130" s="103" t="n">
        <f aca="false">IF(O$1="P",MAX(0,O$2-$D130),IF(O$1="C",MAX(0,$D130-O$2)))</f>
        <v>0</v>
      </c>
      <c r="P130" s="103" t="n">
        <f aca="false">IF(P$1="P",MAX(0,P$2-$D130),IF(P$1="C",MAX(0,$D130-P$2)))</f>
        <v>0</v>
      </c>
      <c r="Q130" s="103" t="n">
        <f aca="false">IF(Q$1="P",MAX(0,Q$2-$D130),IF(Q$1="C",MAX(0,$D130-Q$2)))</f>
        <v>0</v>
      </c>
      <c r="R130" s="103" t="n">
        <f aca="false">IF(R$1="P",MAX(0,R$2-$D130),IF(R$1="C",MAX(0,$D130-R$2)))</f>
        <v>0</v>
      </c>
      <c r="S130" s="103" t="n">
        <f aca="false">IF(S$1="P",MAX(0,S$2-$D130),IF(S$1="C",MAX(0,$D130-S$2)))</f>
        <v>0</v>
      </c>
      <c r="T130" s="103" t="n">
        <f aca="false">IF(T$1="P",MAX(0,T$2-$D130),IF(T$1="C",MAX(0,$D130-T$2)))</f>
        <v>0</v>
      </c>
      <c r="U130" s="104" t="n">
        <f aca="false">B130</f>
        <v>6</v>
      </c>
      <c r="V130" s="105" t="n">
        <f aca="false">VLOOKUP($C130,Gas!$B$3:$E$2506,2)</f>
        <v>2.19</v>
      </c>
      <c r="W130" s="46" t="n">
        <f aca="false">D130/V130</f>
        <v>8.67579908675799</v>
      </c>
    </row>
    <row r="131" customFormat="false" ht="12.75" hidden="false" customHeight="false" outlineLevel="0" collapsed="false">
      <c r="A131" s="0" t="n">
        <f aca="false">YEAR(C131)</f>
        <v>1998</v>
      </c>
      <c r="B131" s="95" t="n">
        <f aca="false">MONTH(C131)+(YEAR(C131)-1998)*12</f>
        <v>6</v>
      </c>
      <c r="C131" s="101" t="n">
        <v>35950</v>
      </c>
      <c r="D131" s="102" t="n">
        <v>22.06</v>
      </c>
      <c r="E131" s="98" t="n">
        <f aca="false">LN(D131/D130)</f>
        <v>0.149327034658916</v>
      </c>
      <c r="F131" s="106" t="n">
        <f aca="false">STDEV(E122:E131)*SQRT(trade_day)</f>
        <v>2.99666581763163</v>
      </c>
      <c r="H131" s="103" t="n">
        <f aca="false">IF(H$1="P",MAX(0,H$2-$D131),IF(H$1="C",MAX(0,$D131-H$2)))</f>
        <v>0</v>
      </c>
      <c r="I131" s="103" t="n">
        <f aca="false">IF(I$1="P",MAX(0,I$2-$D131),IF(I$1="C",MAX(0,$D131-I$2)))</f>
        <v>2.94</v>
      </c>
      <c r="J131" s="103" t="n">
        <f aca="false">IF(J$1="P",MAX(0,J$2-$D131),IF(J$1="C",MAX(0,$D131-J$2)))</f>
        <v>7.94</v>
      </c>
      <c r="K131" s="103" t="n">
        <f aca="false">IF(K$1="P",MAX(0,K$2-$D131),IF(K$1="C",MAX(0,$D131-K$2)))</f>
        <v>12.94</v>
      </c>
      <c r="L131" s="103" t="n">
        <f aca="false">IF(L$1="P",MAX(0,L$2-$D131),IF(L$1="C",MAX(0,$D131-L$2)))</f>
        <v>17.94</v>
      </c>
      <c r="M131" s="103" t="n">
        <f aca="false">IF(M$1="P",MAX(0,M$2-$D131),IF(M$1="C",MAX(0,$D131-M$2)))</f>
        <v>27.94</v>
      </c>
      <c r="N131" s="103" t="n">
        <f aca="false">IF(N$1="P",MAX(0,N$2-$D131),IF(N$1="C",MAX(0,$D131-N$2)))</f>
        <v>2.06</v>
      </c>
      <c r="O131" s="103" t="n">
        <f aca="false">IF(O$1="P",MAX(0,O$2-$D131),IF(O$1="C",MAX(0,$D131-O$2)))</f>
        <v>0</v>
      </c>
      <c r="P131" s="103" t="n">
        <f aca="false">IF(P$1="P",MAX(0,P$2-$D131),IF(P$1="C",MAX(0,$D131-P$2)))</f>
        <v>0</v>
      </c>
      <c r="Q131" s="103" t="n">
        <f aca="false">IF(Q$1="P",MAX(0,Q$2-$D131),IF(Q$1="C",MAX(0,$D131-Q$2)))</f>
        <v>0</v>
      </c>
      <c r="R131" s="103" t="n">
        <f aca="false">IF(R$1="P",MAX(0,R$2-$D131),IF(R$1="C",MAX(0,$D131-R$2)))</f>
        <v>0</v>
      </c>
      <c r="S131" s="103" t="n">
        <f aca="false">IF(S$1="P",MAX(0,S$2-$D131),IF(S$1="C",MAX(0,$D131-S$2)))</f>
        <v>0</v>
      </c>
      <c r="T131" s="103" t="n">
        <f aca="false">IF(T$1="P",MAX(0,T$2-$D131),IF(T$1="C",MAX(0,$D131-T$2)))</f>
        <v>0</v>
      </c>
      <c r="U131" s="104" t="n">
        <f aca="false">B131</f>
        <v>6</v>
      </c>
      <c r="V131" s="105" t="n">
        <f aca="false">VLOOKUP($C131,Gas!$B$3:$E$2506,2)</f>
        <v>2.12</v>
      </c>
      <c r="W131" s="46" t="n">
        <f aca="false">D131/V131</f>
        <v>10.4056603773585</v>
      </c>
    </row>
    <row r="132" customFormat="false" ht="12.75" hidden="false" customHeight="false" outlineLevel="0" collapsed="false">
      <c r="A132" s="0" t="n">
        <f aca="false">YEAR(C132)</f>
        <v>1998</v>
      </c>
      <c r="B132" s="95" t="n">
        <f aca="false">MONTH(C132)+(YEAR(C132)-1998)*12</f>
        <v>6</v>
      </c>
      <c r="C132" s="101" t="n">
        <v>35951</v>
      </c>
      <c r="D132" s="102" t="n">
        <v>19.24</v>
      </c>
      <c r="E132" s="98" t="n">
        <f aca="false">LN(D132/D131)</f>
        <v>-0.136774568587796</v>
      </c>
      <c r="F132" s="106" t="n">
        <f aca="false">STDEV(E123:E132)*SQRT(trade_day)</f>
        <v>3.04923993737481</v>
      </c>
      <c r="H132" s="103" t="n">
        <f aca="false">IF(H$1="P",MAX(0,H$2-$D132),IF(H$1="C",MAX(0,$D132-H$2)))</f>
        <v>0.760000000000002</v>
      </c>
      <c r="I132" s="103" t="n">
        <f aca="false">IF(I$1="P",MAX(0,I$2-$D132),IF(I$1="C",MAX(0,$D132-I$2)))</f>
        <v>5.76</v>
      </c>
      <c r="J132" s="103" t="n">
        <f aca="false">IF(J$1="P",MAX(0,J$2-$D132),IF(J$1="C",MAX(0,$D132-J$2)))</f>
        <v>10.76</v>
      </c>
      <c r="K132" s="103" t="n">
        <f aca="false">IF(K$1="P",MAX(0,K$2-$D132),IF(K$1="C",MAX(0,$D132-K$2)))</f>
        <v>15.76</v>
      </c>
      <c r="L132" s="103" t="n">
        <f aca="false">IF(L$1="P",MAX(0,L$2-$D132),IF(L$1="C",MAX(0,$D132-L$2)))</f>
        <v>20.76</v>
      </c>
      <c r="M132" s="103" t="n">
        <f aca="false">IF(M$1="P",MAX(0,M$2-$D132),IF(M$1="C",MAX(0,$D132-M$2)))</f>
        <v>30.76</v>
      </c>
      <c r="N132" s="103" t="n">
        <f aca="false">IF(N$1="P",MAX(0,N$2-$D132),IF(N$1="C",MAX(0,$D132-N$2)))</f>
        <v>0</v>
      </c>
      <c r="O132" s="103" t="n">
        <f aca="false">IF(O$1="P",MAX(0,O$2-$D132),IF(O$1="C",MAX(0,$D132-O$2)))</f>
        <v>0</v>
      </c>
      <c r="P132" s="103" t="n">
        <f aca="false">IF(P$1="P",MAX(0,P$2-$D132),IF(P$1="C",MAX(0,$D132-P$2)))</f>
        <v>0</v>
      </c>
      <c r="Q132" s="103" t="n">
        <f aca="false">IF(Q$1="P",MAX(0,Q$2-$D132),IF(Q$1="C",MAX(0,$D132-Q$2)))</f>
        <v>0</v>
      </c>
      <c r="R132" s="103" t="n">
        <f aca="false">IF(R$1="P",MAX(0,R$2-$D132),IF(R$1="C",MAX(0,$D132-R$2)))</f>
        <v>0</v>
      </c>
      <c r="S132" s="103" t="n">
        <f aca="false">IF(S$1="P",MAX(0,S$2-$D132),IF(S$1="C",MAX(0,$D132-S$2)))</f>
        <v>0</v>
      </c>
      <c r="T132" s="103" t="n">
        <f aca="false">IF(T$1="P",MAX(0,T$2-$D132),IF(T$1="C",MAX(0,$D132-T$2)))</f>
        <v>0</v>
      </c>
      <c r="U132" s="104" t="n">
        <f aca="false">B132</f>
        <v>6</v>
      </c>
      <c r="V132" s="105" t="n">
        <f aca="false">VLOOKUP($C132,Gas!$B$3:$E$2506,2)</f>
        <v>2.035</v>
      </c>
      <c r="W132" s="46" t="n">
        <f aca="false">D132/V132</f>
        <v>9.45454545454545</v>
      </c>
    </row>
    <row r="133" customFormat="false" ht="12.75" hidden="false" customHeight="false" outlineLevel="0" collapsed="false">
      <c r="A133" s="0" t="n">
        <f aca="false">YEAR(C133)</f>
        <v>1998</v>
      </c>
      <c r="B133" s="95" t="n">
        <f aca="false">MONTH(C133)+(YEAR(C133)-1998)*12</f>
        <v>6</v>
      </c>
      <c r="C133" s="101" t="n">
        <v>35954</v>
      </c>
      <c r="D133" s="116" t="n">
        <f aca="false">D132</f>
        <v>19.24</v>
      </c>
      <c r="E133" s="98" t="n">
        <f aca="false">LN(D133/D132)</f>
        <v>0</v>
      </c>
      <c r="F133" s="106" t="n">
        <f aca="false">STDEV(E124:E133)*SQRT(trade_day)</f>
        <v>3.02147660276747</v>
      </c>
      <c r="H133" s="103" t="n">
        <f aca="false">IF(H$1="P",MAX(0,H$2-$D133),IF(H$1="C",MAX(0,$D133-H$2)))</f>
        <v>0.760000000000002</v>
      </c>
      <c r="I133" s="103" t="n">
        <f aca="false">IF(I$1="P",MAX(0,I$2-$D133),IF(I$1="C",MAX(0,$D133-I$2)))</f>
        <v>5.76</v>
      </c>
      <c r="J133" s="103" t="n">
        <f aca="false">IF(J$1="P",MAX(0,J$2-$D133),IF(J$1="C",MAX(0,$D133-J$2)))</f>
        <v>10.76</v>
      </c>
      <c r="K133" s="103" t="n">
        <f aca="false">IF(K$1="P",MAX(0,K$2-$D133),IF(K$1="C",MAX(0,$D133-K$2)))</f>
        <v>15.76</v>
      </c>
      <c r="L133" s="103" t="n">
        <f aca="false">IF(L$1="P",MAX(0,L$2-$D133),IF(L$1="C",MAX(0,$D133-L$2)))</f>
        <v>20.76</v>
      </c>
      <c r="M133" s="103" t="n">
        <f aca="false">IF(M$1="P",MAX(0,M$2-$D133),IF(M$1="C",MAX(0,$D133-M$2)))</f>
        <v>30.76</v>
      </c>
      <c r="N133" s="103" t="n">
        <f aca="false">IF(N$1="P",MAX(0,N$2-$D133),IF(N$1="C",MAX(0,$D133-N$2)))</f>
        <v>0</v>
      </c>
      <c r="O133" s="103" t="n">
        <f aca="false">IF(O$1="P",MAX(0,O$2-$D133),IF(O$1="C",MAX(0,$D133-O$2)))</f>
        <v>0</v>
      </c>
      <c r="P133" s="103" t="n">
        <f aca="false">IF(P$1="P",MAX(0,P$2-$D133),IF(P$1="C",MAX(0,$D133-P$2)))</f>
        <v>0</v>
      </c>
      <c r="Q133" s="103" t="n">
        <f aca="false">IF(Q$1="P",MAX(0,Q$2-$D133),IF(Q$1="C",MAX(0,$D133-Q$2)))</f>
        <v>0</v>
      </c>
      <c r="R133" s="103" t="n">
        <f aca="false">IF(R$1="P",MAX(0,R$2-$D133),IF(R$1="C",MAX(0,$D133-R$2)))</f>
        <v>0</v>
      </c>
      <c r="S133" s="103" t="n">
        <f aca="false">IF(S$1="P",MAX(0,S$2-$D133),IF(S$1="C",MAX(0,$D133-S$2)))</f>
        <v>0</v>
      </c>
      <c r="T133" s="103" t="n">
        <f aca="false">IF(T$1="P",MAX(0,T$2-$D133),IF(T$1="C",MAX(0,$D133-T$2)))</f>
        <v>0</v>
      </c>
      <c r="U133" s="104" t="n">
        <f aca="false">B133</f>
        <v>6</v>
      </c>
      <c r="V133" s="105" t="n">
        <f aca="false">VLOOKUP($C133,Gas!$B$3:$E$2506,2)</f>
        <v>2.01</v>
      </c>
      <c r="W133" s="46" t="n">
        <f aca="false">D133/V133</f>
        <v>9.57213930348259</v>
      </c>
    </row>
    <row r="134" customFormat="false" ht="12.75" hidden="false" customHeight="false" outlineLevel="0" collapsed="false">
      <c r="A134" s="0" t="n">
        <f aca="false">YEAR(C134)</f>
        <v>1998</v>
      </c>
      <c r="B134" s="95" t="n">
        <f aca="false">MONTH(C134)+(YEAR(C134)-1998)*12</f>
        <v>6</v>
      </c>
      <c r="C134" s="101" t="n">
        <v>35955</v>
      </c>
      <c r="D134" s="102" t="n">
        <v>19</v>
      </c>
      <c r="E134" s="98" t="n">
        <f aca="false">LN(D134/D133)</f>
        <v>-0.0125524660711199</v>
      </c>
      <c r="F134" s="106" t="n">
        <f aca="false">STDEV(E125:E134)*SQRT(trade_day)</f>
        <v>2.97153221530184</v>
      </c>
      <c r="H134" s="103" t="n">
        <f aca="false">IF(H$1="P",MAX(0,H$2-$D134),IF(H$1="C",MAX(0,$D134-H$2)))</f>
        <v>1</v>
      </c>
      <c r="I134" s="103" t="n">
        <f aca="false">IF(I$1="P",MAX(0,I$2-$D134),IF(I$1="C",MAX(0,$D134-I$2)))</f>
        <v>6</v>
      </c>
      <c r="J134" s="103" t="n">
        <f aca="false">IF(J$1="P",MAX(0,J$2-$D134),IF(J$1="C",MAX(0,$D134-J$2)))</f>
        <v>11</v>
      </c>
      <c r="K134" s="103" t="n">
        <f aca="false">IF(K$1="P",MAX(0,K$2-$D134),IF(K$1="C",MAX(0,$D134-K$2)))</f>
        <v>16</v>
      </c>
      <c r="L134" s="103" t="n">
        <f aca="false">IF(L$1="P",MAX(0,L$2-$D134),IF(L$1="C",MAX(0,$D134-L$2)))</f>
        <v>21</v>
      </c>
      <c r="M134" s="103" t="n">
        <f aca="false">IF(M$1="P",MAX(0,M$2-$D134),IF(M$1="C",MAX(0,$D134-M$2)))</f>
        <v>31</v>
      </c>
      <c r="N134" s="103" t="n">
        <f aca="false">IF(N$1="P",MAX(0,N$2-$D134),IF(N$1="C",MAX(0,$D134-N$2)))</f>
        <v>0</v>
      </c>
      <c r="O134" s="103" t="n">
        <f aca="false">IF(O$1="P",MAX(0,O$2-$D134),IF(O$1="C",MAX(0,$D134-O$2)))</f>
        <v>0</v>
      </c>
      <c r="P134" s="103" t="n">
        <f aca="false">IF(P$1="P",MAX(0,P$2-$D134),IF(P$1="C",MAX(0,$D134-P$2)))</f>
        <v>0</v>
      </c>
      <c r="Q134" s="103" t="n">
        <f aca="false">IF(Q$1="P",MAX(0,Q$2-$D134),IF(Q$1="C",MAX(0,$D134-Q$2)))</f>
        <v>0</v>
      </c>
      <c r="R134" s="103" t="n">
        <f aca="false">IF(R$1="P",MAX(0,R$2-$D134),IF(R$1="C",MAX(0,$D134-R$2)))</f>
        <v>0</v>
      </c>
      <c r="S134" s="103" t="n">
        <f aca="false">IF(S$1="P",MAX(0,S$2-$D134),IF(S$1="C",MAX(0,$D134-S$2)))</f>
        <v>0</v>
      </c>
      <c r="T134" s="103" t="n">
        <f aca="false">IF(T$1="P",MAX(0,T$2-$D134),IF(T$1="C",MAX(0,$D134-T$2)))</f>
        <v>0</v>
      </c>
      <c r="U134" s="104" t="n">
        <f aca="false">B134</f>
        <v>6</v>
      </c>
      <c r="V134" s="105" t="n">
        <f aca="false">VLOOKUP($C134,Gas!$B$3:$E$2506,2)</f>
        <v>2</v>
      </c>
      <c r="W134" s="46" t="n">
        <f aca="false">D134/V134</f>
        <v>9.5</v>
      </c>
    </row>
    <row r="135" customFormat="false" ht="12.75" hidden="false" customHeight="false" outlineLevel="0" collapsed="false">
      <c r="A135" s="0" t="n">
        <f aca="false">YEAR(C135)</f>
        <v>1998</v>
      </c>
      <c r="B135" s="95" t="n">
        <f aca="false">MONTH(C135)+(YEAR(C135)-1998)*12</f>
        <v>6</v>
      </c>
      <c r="C135" s="101" t="n">
        <v>35956</v>
      </c>
      <c r="D135" s="102" t="n">
        <v>19</v>
      </c>
      <c r="E135" s="98" t="n">
        <f aca="false">LN(D135/D134)</f>
        <v>0</v>
      </c>
      <c r="F135" s="106" t="n">
        <f aca="false">STDEV(E126:E135)*SQRT(trade_day)</f>
        <v>2.92782721718523</v>
      </c>
      <c r="H135" s="103" t="n">
        <f aca="false">IF(H$1="P",MAX(0,H$2-$D135),IF(H$1="C",MAX(0,$D135-H$2)))</f>
        <v>1</v>
      </c>
      <c r="I135" s="103" t="n">
        <f aca="false">IF(I$1="P",MAX(0,I$2-$D135),IF(I$1="C",MAX(0,$D135-I$2)))</f>
        <v>6</v>
      </c>
      <c r="J135" s="103" t="n">
        <f aca="false">IF(J$1="P",MAX(0,J$2-$D135),IF(J$1="C",MAX(0,$D135-J$2)))</f>
        <v>11</v>
      </c>
      <c r="K135" s="103" t="n">
        <f aca="false">IF(K$1="P",MAX(0,K$2-$D135),IF(K$1="C",MAX(0,$D135-K$2)))</f>
        <v>16</v>
      </c>
      <c r="L135" s="103" t="n">
        <f aca="false">IF(L$1="P",MAX(0,L$2-$D135),IF(L$1="C",MAX(0,$D135-L$2)))</f>
        <v>21</v>
      </c>
      <c r="M135" s="103" t="n">
        <f aca="false">IF(M$1="P",MAX(0,M$2-$D135),IF(M$1="C",MAX(0,$D135-M$2)))</f>
        <v>31</v>
      </c>
      <c r="N135" s="103" t="n">
        <f aca="false">IF(N$1="P",MAX(0,N$2-$D135),IF(N$1="C",MAX(0,$D135-N$2)))</f>
        <v>0</v>
      </c>
      <c r="O135" s="103" t="n">
        <f aca="false">IF(O$1="P",MAX(0,O$2-$D135),IF(O$1="C",MAX(0,$D135-O$2)))</f>
        <v>0</v>
      </c>
      <c r="P135" s="103" t="n">
        <f aca="false">IF(P$1="P",MAX(0,P$2-$D135),IF(P$1="C",MAX(0,$D135-P$2)))</f>
        <v>0</v>
      </c>
      <c r="Q135" s="103" t="n">
        <f aca="false">IF(Q$1="P",MAX(0,Q$2-$D135),IF(Q$1="C",MAX(0,$D135-Q$2)))</f>
        <v>0</v>
      </c>
      <c r="R135" s="103" t="n">
        <f aca="false">IF(R$1="P",MAX(0,R$2-$D135),IF(R$1="C",MAX(0,$D135-R$2)))</f>
        <v>0</v>
      </c>
      <c r="S135" s="103" t="n">
        <f aca="false">IF(S$1="P",MAX(0,S$2-$D135),IF(S$1="C",MAX(0,$D135-S$2)))</f>
        <v>0</v>
      </c>
      <c r="T135" s="103" t="n">
        <f aca="false">IF(T$1="P",MAX(0,T$2-$D135),IF(T$1="C",MAX(0,$D135-T$2)))</f>
        <v>0</v>
      </c>
      <c r="U135" s="104" t="n">
        <f aca="false">B135</f>
        <v>6</v>
      </c>
      <c r="V135" s="105" t="n">
        <f aca="false">VLOOKUP($C135,Gas!$B$3:$E$2506,2)</f>
        <v>2.005</v>
      </c>
      <c r="W135" s="46" t="n">
        <f aca="false">D135/V135</f>
        <v>9.47630922693267</v>
      </c>
    </row>
    <row r="136" customFormat="false" ht="12.75" hidden="false" customHeight="false" outlineLevel="0" collapsed="false">
      <c r="A136" s="0" t="n">
        <f aca="false">YEAR(C136)</f>
        <v>1998</v>
      </c>
      <c r="B136" s="95" t="n">
        <f aca="false">MONTH(C136)+(YEAR(C136)-1998)*12</f>
        <v>6</v>
      </c>
      <c r="C136" s="101" t="n">
        <v>35957</v>
      </c>
      <c r="D136" s="102" t="n">
        <v>19</v>
      </c>
      <c r="E136" s="98" t="n">
        <f aca="false">LN(D136/D135)</f>
        <v>0</v>
      </c>
      <c r="F136" s="106" t="n">
        <f aca="false">STDEV(E127:E136)*SQRT(trade_day)</f>
        <v>2.86030766581416</v>
      </c>
      <c r="H136" s="103" t="n">
        <f aca="false">IF(H$1="P",MAX(0,H$2-$D136),IF(H$1="C",MAX(0,$D136-H$2)))</f>
        <v>1</v>
      </c>
      <c r="I136" s="103" t="n">
        <f aca="false">IF(I$1="P",MAX(0,I$2-$D136),IF(I$1="C",MAX(0,$D136-I$2)))</f>
        <v>6</v>
      </c>
      <c r="J136" s="103" t="n">
        <f aca="false">IF(J$1="P",MAX(0,J$2-$D136),IF(J$1="C",MAX(0,$D136-J$2)))</f>
        <v>11</v>
      </c>
      <c r="K136" s="103" t="n">
        <f aca="false">IF(K$1="P",MAX(0,K$2-$D136),IF(K$1="C",MAX(0,$D136-K$2)))</f>
        <v>16</v>
      </c>
      <c r="L136" s="103" t="n">
        <f aca="false">IF(L$1="P",MAX(0,L$2-$D136),IF(L$1="C",MAX(0,$D136-L$2)))</f>
        <v>21</v>
      </c>
      <c r="M136" s="103" t="n">
        <f aca="false">IF(M$1="P",MAX(0,M$2-$D136),IF(M$1="C",MAX(0,$D136-M$2)))</f>
        <v>31</v>
      </c>
      <c r="N136" s="103" t="n">
        <f aca="false">IF(N$1="P",MAX(0,N$2-$D136),IF(N$1="C",MAX(0,$D136-N$2)))</f>
        <v>0</v>
      </c>
      <c r="O136" s="103" t="n">
        <f aca="false">IF(O$1="P",MAX(0,O$2-$D136),IF(O$1="C",MAX(0,$D136-O$2)))</f>
        <v>0</v>
      </c>
      <c r="P136" s="103" t="n">
        <f aca="false">IF(P$1="P",MAX(0,P$2-$D136),IF(P$1="C",MAX(0,$D136-P$2)))</f>
        <v>0</v>
      </c>
      <c r="Q136" s="103" t="n">
        <f aca="false">IF(Q$1="P",MAX(0,Q$2-$D136),IF(Q$1="C",MAX(0,$D136-Q$2)))</f>
        <v>0</v>
      </c>
      <c r="R136" s="103" t="n">
        <f aca="false">IF(R$1="P",MAX(0,R$2-$D136),IF(R$1="C",MAX(0,$D136-R$2)))</f>
        <v>0</v>
      </c>
      <c r="S136" s="103" t="n">
        <f aca="false">IF(S$1="P",MAX(0,S$2-$D136),IF(S$1="C",MAX(0,$D136-S$2)))</f>
        <v>0</v>
      </c>
      <c r="T136" s="103" t="n">
        <f aca="false">IF(T$1="P",MAX(0,T$2-$D136),IF(T$1="C",MAX(0,$D136-T$2)))</f>
        <v>0</v>
      </c>
      <c r="U136" s="104" t="n">
        <f aca="false">B136</f>
        <v>6</v>
      </c>
      <c r="V136" s="105" t="n">
        <f aca="false">VLOOKUP($C136,Gas!$B$3:$E$2506,2)</f>
        <v>1.97</v>
      </c>
      <c r="W136" s="46" t="n">
        <f aca="false">D136/V136</f>
        <v>9.64467005076142</v>
      </c>
    </row>
    <row r="137" customFormat="false" ht="12.75" hidden="false" customHeight="false" outlineLevel="0" collapsed="false">
      <c r="A137" s="0" t="n">
        <f aca="false">YEAR(C137)</f>
        <v>1998</v>
      </c>
      <c r="B137" s="95" t="n">
        <f aca="false">MONTH(C137)+(YEAR(C137)-1998)*12</f>
        <v>6</v>
      </c>
      <c r="C137" s="101" t="n">
        <v>35958</v>
      </c>
      <c r="D137" s="102" t="n">
        <v>20</v>
      </c>
      <c r="E137" s="98" t="n">
        <f aca="false">LN(D137/D136)</f>
        <v>0.0512932943875505</v>
      </c>
      <c r="F137" s="106" t="n">
        <f aca="false">STDEV(E128:E137)*SQRT(trade_day)</f>
        <v>2.12426436940049</v>
      </c>
      <c r="H137" s="103" t="n">
        <f aca="false">IF(H$1="P",MAX(0,H$2-$D137),IF(H$1="C",MAX(0,$D137-H$2)))</f>
        <v>0</v>
      </c>
      <c r="I137" s="103" t="n">
        <f aca="false">IF(I$1="P",MAX(0,I$2-$D137),IF(I$1="C",MAX(0,$D137-I$2)))</f>
        <v>5</v>
      </c>
      <c r="J137" s="103" t="n">
        <f aca="false">IF(J$1="P",MAX(0,J$2-$D137),IF(J$1="C",MAX(0,$D137-J$2)))</f>
        <v>10</v>
      </c>
      <c r="K137" s="103" t="n">
        <f aca="false">IF(K$1="P",MAX(0,K$2-$D137),IF(K$1="C",MAX(0,$D137-K$2)))</f>
        <v>15</v>
      </c>
      <c r="L137" s="103" t="n">
        <f aca="false">IF(L$1="P",MAX(0,L$2-$D137),IF(L$1="C",MAX(0,$D137-L$2)))</f>
        <v>20</v>
      </c>
      <c r="M137" s="103" t="n">
        <f aca="false">IF(M$1="P",MAX(0,M$2-$D137),IF(M$1="C",MAX(0,$D137-M$2)))</f>
        <v>30</v>
      </c>
      <c r="N137" s="103" t="n">
        <f aca="false">IF(N$1="P",MAX(0,N$2-$D137),IF(N$1="C",MAX(0,$D137-N$2)))</f>
        <v>0</v>
      </c>
      <c r="O137" s="103" t="n">
        <f aca="false">IF(O$1="P",MAX(0,O$2-$D137),IF(O$1="C",MAX(0,$D137-O$2)))</f>
        <v>0</v>
      </c>
      <c r="P137" s="103" t="n">
        <f aca="false">IF(P$1="P",MAX(0,P$2-$D137),IF(P$1="C",MAX(0,$D137-P$2)))</f>
        <v>0</v>
      </c>
      <c r="Q137" s="103" t="n">
        <f aca="false">IF(Q$1="P",MAX(0,Q$2-$D137),IF(Q$1="C",MAX(0,$D137-Q$2)))</f>
        <v>0</v>
      </c>
      <c r="R137" s="103" t="n">
        <f aca="false">IF(R$1="P",MAX(0,R$2-$D137),IF(R$1="C",MAX(0,$D137-R$2)))</f>
        <v>0</v>
      </c>
      <c r="S137" s="103" t="n">
        <f aca="false">IF(S$1="P",MAX(0,S$2-$D137),IF(S$1="C",MAX(0,$D137-S$2)))</f>
        <v>0</v>
      </c>
      <c r="T137" s="103" t="n">
        <f aca="false">IF(T$1="P",MAX(0,T$2-$D137),IF(T$1="C",MAX(0,$D137-T$2)))</f>
        <v>0</v>
      </c>
      <c r="U137" s="104" t="n">
        <f aca="false">B137</f>
        <v>6</v>
      </c>
      <c r="V137" s="105" t="n">
        <f aca="false">VLOOKUP($C137,Gas!$B$3:$E$2506,2)</f>
        <v>1.99</v>
      </c>
      <c r="W137" s="46" t="n">
        <f aca="false">D137/V137</f>
        <v>10.0502512562814</v>
      </c>
    </row>
    <row r="138" customFormat="false" ht="12.75" hidden="false" customHeight="false" outlineLevel="0" collapsed="false">
      <c r="A138" s="0" t="n">
        <f aca="false">YEAR(C138)</f>
        <v>1998</v>
      </c>
      <c r="B138" s="95" t="n">
        <f aca="false">MONTH(C138)+(YEAR(C138)-1998)*12</f>
        <v>6</v>
      </c>
      <c r="C138" s="101" t="n">
        <v>35961</v>
      </c>
      <c r="D138" s="116" t="n">
        <f aca="false">D137</f>
        <v>20</v>
      </c>
      <c r="E138" s="98" t="n">
        <f aca="false">LN(D138/D137)</f>
        <v>0</v>
      </c>
      <c r="F138" s="106" t="n">
        <f aca="false">STDEV(E129:E138)*SQRT(trade_day)</f>
        <v>1.44373109938847</v>
      </c>
      <c r="H138" s="103" t="n">
        <f aca="false">IF(H$1="P",MAX(0,H$2-$D138),IF(H$1="C",MAX(0,$D138-H$2)))</f>
        <v>0</v>
      </c>
      <c r="I138" s="103" t="n">
        <f aca="false">IF(I$1="P",MAX(0,I$2-$D138),IF(I$1="C",MAX(0,$D138-I$2)))</f>
        <v>5</v>
      </c>
      <c r="J138" s="103" t="n">
        <f aca="false">IF(J$1="P",MAX(0,J$2-$D138),IF(J$1="C",MAX(0,$D138-J$2)))</f>
        <v>10</v>
      </c>
      <c r="K138" s="103" t="n">
        <f aca="false">IF(K$1="P",MAX(0,K$2-$D138),IF(K$1="C",MAX(0,$D138-K$2)))</f>
        <v>15</v>
      </c>
      <c r="L138" s="103" t="n">
        <f aca="false">IF(L$1="P",MAX(0,L$2-$D138),IF(L$1="C",MAX(0,$D138-L$2)))</f>
        <v>20</v>
      </c>
      <c r="M138" s="103" t="n">
        <f aca="false">IF(M$1="P",MAX(0,M$2-$D138),IF(M$1="C",MAX(0,$D138-M$2)))</f>
        <v>30</v>
      </c>
      <c r="N138" s="103" t="n">
        <f aca="false">IF(N$1="P",MAX(0,N$2-$D138),IF(N$1="C",MAX(0,$D138-N$2)))</f>
        <v>0</v>
      </c>
      <c r="O138" s="103" t="n">
        <f aca="false">IF(O$1="P",MAX(0,O$2-$D138),IF(O$1="C",MAX(0,$D138-O$2)))</f>
        <v>0</v>
      </c>
      <c r="P138" s="103" t="n">
        <f aca="false">IF(P$1="P",MAX(0,P$2-$D138),IF(P$1="C",MAX(0,$D138-P$2)))</f>
        <v>0</v>
      </c>
      <c r="Q138" s="103" t="n">
        <f aca="false">IF(Q$1="P",MAX(0,Q$2-$D138),IF(Q$1="C",MAX(0,$D138-Q$2)))</f>
        <v>0</v>
      </c>
      <c r="R138" s="103" t="n">
        <f aca="false">IF(R$1="P",MAX(0,R$2-$D138),IF(R$1="C",MAX(0,$D138-R$2)))</f>
        <v>0</v>
      </c>
      <c r="S138" s="103" t="n">
        <f aca="false">IF(S$1="P",MAX(0,S$2-$D138),IF(S$1="C",MAX(0,$D138-S$2)))</f>
        <v>0</v>
      </c>
      <c r="T138" s="103" t="n">
        <f aca="false">IF(T$1="P",MAX(0,T$2-$D138),IF(T$1="C",MAX(0,$D138-T$2)))</f>
        <v>0</v>
      </c>
      <c r="U138" s="104" t="n">
        <f aca="false">B138</f>
        <v>6</v>
      </c>
      <c r="V138" s="105" t="n">
        <f aca="false">VLOOKUP($C138,Gas!$B$3:$E$2506,2)</f>
        <v>2.005</v>
      </c>
      <c r="W138" s="46" t="n">
        <f aca="false">D138/V138</f>
        <v>9.97506234413965</v>
      </c>
    </row>
    <row r="139" customFormat="false" ht="12.75" hidden="false" customHeight="false" outlineLevel="0" collapsed="false">
      <c r="A139" s="0" t="n">
        <f aca="false">YEAR(C139)</f>
        <v>1998</v>
      </c>
      <c r="B139" s="95" t="n">
        <f aca="false">MONTH(C139)+(YEAR(C139)-1998)*12</f>
        <v>6</v>
      </c>
      <c r="C139" s="101" t="n">
        <v>35962</v>
      </c>
      <c r="D139" s="102" t="n">
        <v>22.08</v>
      </c>
      <c r="E139" s="98" t="n">
        <f aca="false">LN(D139/D138)</f>
        <v>0.0989399478549035</v>
      </c>
      <c r="F139" s="106" t="n">
        <f aca="false">STDEV(E130:E139)*SQRT(trade_day)</f>
        <v>1.30128624981007</v>
      </c>
      <c r="H139" s="103" t="n">
        <f aca="false">IF(H$1="P",MAX(0,H$2-$D139),IF(H$1="C",MAX(0,$D139-H$2)))</f>
        <v>0</v>
      </c>
      <c r="I139" s="103" t="n">
        <f aca="false">IF(I$1="P",MAX(0,I$2-$D139),IF(I$1="C",MAX(0,$D139-I$2)))</f>
        <v>2.92</v>
      </c>
      <c r="J139" s="103" t="n">
        <f aca="false">IF(J$1="P",MAX(0,J$2-$D139),IF(J$1="C",MAX(0,$D139-J$2)))</f>
        <v>7.92</v>
      </c>
      <c r="K139" s="103" t="n">
        <f aca="false">IF(K$1="P",MAX(0,K$2-$D139),IF(K$1="C",MAX(0,$D139-K$2)))</f>
        <v>12.92</v>
      </c>
      <c r="L139" s="103" t="n">
        <f aca="false">IF(L$1="P",MAX(0,L$2-$D139),IF(L$1="C",MAX(0,$D139-L$2)))</f>
        <v>17.92</v>
      </c>
      <c r="M139" s="103" t="n">
        <f aca="false">IF(M$1="P",MAX(0,M$2-$D139),IF(M$1="C",MAX(0,$D139-M$2)))</f>
        <v>27.92</v>
      </c>
      <c r="N139" s="103" t="n">
        <f aca="false">IF(N$1="P",MAX(0,N$2-$D139),IF(N$1="C",MAX(0,$D139-N$2)))</f>
        <v>2.08</v>
      </c>
      <c r="O139" s="103" t="n">
        <f aca="false">IF(O$1="P",MAX(0,O$2-$D139),IF(O$1="C",MAX(0,$D139-O$2)))</f>
        <v>0</v>
      </c>
      <c r="P139" s="103" t="n">
        <f aca="false">IF(P$1="P",MAX(0,P$2-$D139),IF(P$1="C",MAX(0,$D139-P$2)))</f>
        <v>0</v>
      </c>
      <c r="Q139" s="103" t="n">
        <f aca="false">IF(Q$1="P",MAX(0,Q$2-$D139),IF(Q$1="C",MAX(0,$D139-Q$2)))</f>
        <v>0</v>
      </c>
      <c r="R139" s="103" t="n">
        <f aca="false">IF(R$1="P",MAX(0,R$2-$D139),IF(R$1="C",MAX(0,$D139-R$2)))</f>
        <v>0</v>
      </c>
      <c r="S139" s="103" t="n">
        <f aca="false">IF(S$1="P",MAX(0,S$2-$D139),IF(S$1="C",MAX(0,$D139-S$2)))</f>
        <v>0</v>
      </c>
      <c r="T139" s="103" t="n">
        <f aca="false">IF(T$1="P",MAX(0,T$2-$D139),IF(T$1="C",MAX(0,$D139-T$2)))</f>
        <v>0</v>
      </c>
      <c r="U139" s="104" t="n">
        <f aca="false">B139</f>
        <v>6</v>
      </c>
      <c r="V139" s="105" t="n">
        <f aca="false">VLOOKUP($C139,Gas!$B$3:$E$2506,2)</f>
        <v>2.085</v>
      </c>
      <c r="W139" s="46" t="n">
        <f aca="false">D139/V139</f>
        <v>10.589928057554</v>
      </c>
    </row>
    <row r="140" customFormat="false" ht="12.75" hidden="false" customHeight="false" outlineLevel="0" collapsed="false">
      <c r="A140" s="0" t="n">
        <f aca="false">YEAR(C140)</f>
        <v>1998</v>
      </c>
      <c r="B140" s="95" t="n">
        <f aca="false">MONTH(C140)+(YEAR(C140)-1998)*12</f>
        <v>6</v>
      </c>
      <c r="C140" s="101" t="n">
        <v>35963</v>
      </c>
      <c r="D140" s="102" t="n">
        <v>23.81</v>
      </c>
      <c r="E140" s="98" t="n">
        <f aca="false">LN(D140/D139)</f>
        <v>0.0754334390898768</v>
      </c>
      <c r="F140" s="106" t="n">
        <f aca="false">STDEV(E131:E140)*SQRT(trade_day)</f>
        <v>1.22679782195243</v>
      </c>
      <c r="H140" s="103" t="n">
        <f aca="false">IF(H$1="P",MAX(0,H$2-$D140),IF(H$1="C",MAX(0,$D140-H$2)))</f>
        <v>0</v>
      </c>
      <c r="I140" s="103" t="n">
        <f aca="false">IF(I$1="P",MAX(0,I$2-$D140),IF(I$1="C",MAX(0,$D140-I$2)))</f>
        <v>1.19</v>
      </c>
      <c r="J140" s="103" t="n">
        <f aca="false">IF(J$1="P",MAX(0,J$2-$D140),IF(J$1="C",MAX(0,$D140-J$2)))</f>
        <v>6.19</v>
      </c>
      <c r="K140" s="103" t="n">
        <f aca="false">IF(K$1="P",MAX(0,K$2-$D140),IF(K$1="C",MAX(0,$D140-K$2)))</f>
        <v>11.19</v>
      </c>
      <c r="L140" s="103" t="n">
        <f aca="false">IF(L$1="P",MAX(0,L$2-$D140),IF(L$1="C",MAX(0,$D140-L$2)))</f>
        <v>16.19</v>
      </c>
      <c r="M140" s="103" t="n">
        <f aca="false">IF(M$1="P",MAX(0,M$2-$D140),IF(M$1="C",MAX(0,$D140-M$2)))</f>
        <v>26.19</v>
      </c>
      <c r="N140" s="103" t="n">
        <f aca="false">IF(N$1="P",MAX(0,N$2-$D140),IF(N$1="C",MAX(0,$D140-N$2)))</f>
        <v>3.81</v>
      </c>
      <c r="O140" s="103" t="n">
        <f aca="false">IF(O$1="P",MAX(0,O$2-$D140),IF(O$1="C",MAX(0,$D140-O$2)))</f>
        <v>0</v>
      </c>
      <c r="P140" s="103" t="n">
        <f aca="false">IF(P$1="P",MAX(0,P$2-$D140),IF(P$1="C",MAX(0,$D140-P$2)))</f>
        <v>0</v>
      </c>
      <c r="Q140" s="103" t="n">
        <f aca="false">IF(Q$1="P",MAX(0,Q$2-$D140),IF(Q$1="C",MAX(0,$D140-Q$2)))</f>
        <v>0</v>
      </c>
      <c r="R140" s="103" t="n">
        <f aca="false">IF(R$1="P",MAX(0,R$2-$D140),IF(R$1="C",MAX(0,$D140-R$2)))</f>
        <v>0</v>
      </c>
      <c r="S140" s="103" t="n">
        <f aca="false">IF(S$1="P",MAX(0,S$2-$D140),IF(S$1="C",MAX(0,$D140-S$2)))</f>
        <v>0</v>
      </c>
      <c r="T140" s="103" t="n">
        <f aca="false">IF(T$1="P",MAX(0,T$2-$D140),IF(T$1="C",MAX(0,$D140-T$2)))</f>
        <v>0</v>
      </c>
      <c r="U140" s="104" t="n">
        <f aca="false">B140</f>
        <v>6</v>
      </c>
      <c r="V140" s="105" t="n">
        <f aca="false">VLOOKUP($C140,Gas!$B$3:$E$2506,2)</f>
        <v>2.09</v>
      </c>
      <c r="W140" s="46" t="n">
        <f aca="false">D140/V140</f>
        <v>11.3923444976077</v>
      </c>
    </row>
    <row r="141" customFormat="false" ht="12.75" hidden="false" customHeight="false" outlineLevel="0" collapsed="false">
      <c r="A141" s="0" t="n">
        <f aca="false">YEAR(C141)</f>
        <v>1998</v>
      </c>
      <c r="B141" s="95" t="n">
        <f aca="false">MONTH(C141)+(YEAR(C141)-1998)*12</f>
        <v>6</v>
      </c>
      <c r="C141" s="101" t="n">
        <v>35964</v>
      </c>
      <c r="D141" s="102" t="n">
        <v>25.09</v>
      </c>
      <c r="E141" s="98" t="n">
        <f aca="false">LN(D141/D140)</f>
        <v>0.0523636998795595</v>
      </c>
      <c r="F141" s="106" t="n">
        <f aca="false">STDEV(E132:E141)*SQRT(trade_day)</f>
        <v>1.02822214423344</v>
      </c>
      <c r="H141" s="103" t="n">
        <f aca="false">IF(H$1="P",MAX(0,H$2-$D141),IF(H$1="C",MAX(0,$D141-H$2)))</f>
        <v>0</v>
      </c>
      <c r="I141" s="103" t="n">
        <f aca="false">IF(I$1="P",MAX(0,I$2-$D141),IF(I$1="C",MAX(0,$D141-I$2)))</f>
        <v>0</v>
      </c>
      <c r="J141" s="103" t="n">
        <f aca="false">IF(J$1="P",MAX(0,J$2-$D141),IF(J$1="C",MAX(0,$D141-J$2)))</f>
        <v>4.91</v>
      </c>
      <c r="K141" s="103" t="n">
        <f aca="false">IF(K$1="P",MAX(0,K$2-$D141),IF(K$1="C",MAX(0,$D141-K$2)))</f>
        <v>9.91</v>
      </c>
      <c r="L141" s="103" t="n">
        <f aca="false">IF(L$1="P",MAX(0,L$2-$D141),IF(L$1="C",MAX(0,$D141-L$2)))</f>
        <v>14.91</v>
      </c>
      <c r="M141" s="103" t="n">
        <f aca="false">IF(M$1="P",MAX(0,M$2-$D141),IF(M$1="C",MAX(0,$D141-M$2)))</f>
        <v>24.91</v>
      </c>
      <c r="N141" s="103" t="n">
        <f aca="false">IF(N$1="P",MAX(0,N$2-$D141),IF(N$1="C",MAX(0,$D141-N$2)))</f>
        <v>5.09</v>
      </c>
      <c r="O141" s="103" t="n">
        <f aca="false">IF(O$1="P",MAX(0,O$2-$D141),IF(O$1="C",MAX(0,$D141-O$2)))</f>
        <v>0.0899999999999999</v>
      </c>
      <c r="P141" s="103" t="n">
        <f aca="false">IF(P$1="P",MAX(0,P$2-$D141),IF(P$1="C",MAX(0,$D141-P$2)))</f>
        <v>0</v>
      </c>
      <c r="Q141" s="103" t="n">
        <f aca="false">IF(Q$1="P",MAX(0,Q$2-$D141),IF(Q$1="C",MAX(0,$D141-Q$2)))</f>
        <v>0</v>
      </c>
      <c r="R141" s="103" t="n">
        <f aca="false">IF(R$1="P",MAX(0,R$2-$D141),IF(R$1="C",MAX(0,$D141-R$2)))</f>
        <v>0</v>
      </c>
      <c r="S141" s="103" t="n">
        <f aca="false">IF(S$1="P",MAX(0,S$2-$D141),IF(S$1="C",MAX(0,$D141-S$2)))</f>
        <v>0</v>
      </c>
      <c r="T141" s="103" t="n">
        <f aca="false">IF(T$1="P",MAX(0,T$2-$D141),IF(T$1="C",MAX(0,$D141-T$2)))</f>
        <v>0</v>
      </c>
      <c r="U141" s="104" t="n">
        <f aca="false">B141</f>
        <v>6</v>
      </c>
      <c r="V141" s="105" t="n">
        <f aca="false">VLOOKUP($C141,Gas!$B$3:$E$2506,2)</f>
        <v>2.025</v>
      </c>
      <c r="W141" s="46" t="n">
        <f aca="false">D141/V141</f>
        <v>12.3901234567901</v>
      </c>
    </row>
    <row r="142" customFormat="false" ht="12.75" hidden="false" customHeight="false" outlineLevel="0" collapsed="false">
      <c r="A142" s="0" t="n">
        <f aca="false">YEAR(C142)</f>
        <v>1998</v>
      </c>
      <c r="B142" s="95" t="n">
        <f aca="false">MONTH(C142)+(YEAR(C142)-1998)*12</f>
        <v>6</v>
      </c>
      <c r="C142" s="101" t="n">
        <v>35965</v>
      </c>
      <c r="D142" s="102" t="n">
        <v>25.09</v>
      </c>
      <c r="E142" s="98" t="n">
        <f aca="false">LN(D142/D141)</f>
        <v>0</v>
      </c>
      <c r="F142" s="106" t="n">
        <f aca="false">STDEV(E133:E142)*SQRT(trade_day)</f>
        <v>0.622762398743143</v>
      </c>
      <c r="H142" s="103" t="n">
        <f aca="false">IF(H$1="P",MAX(0,H$2-$D142),IF(H$1="C",MAX(0,$D142-H$2)))</f>
        <v>0</v>
      </c>
      <c r="I142" s="103" t="n">
        <f aca="false">IF(I$1="P",MAX(0,I$2-$D142),IF(I$1="C",MAX(0,$D142-I$2)))</f>
        <v>0</v>
      </c>
      <c r="J142" s="103" t="n">
        <f aca="false">IF(J$1="P",MAX(0,J$2-$D142),IF(J$1="C",MAX(0,$D142-J$2)))</f>
        <v>4.91</v>
      </c>
      <c r="K142" s="103" t="n">
        <f aca="false">IF(K$1="P",MAX(0,K$2-$D142),IF(K$1="C",MAX(0,$D142-K$2)))</f>
        <v>9.91</v>
      </c>
      <c r="L142" s="103" t="n">
        <f aca="false">IF(L$1="P",MAX(0,L$2-$D142),IF(L$1="C",MAX(0,$D142-L$2)))</f>
        <v>14.91</v>
      </c>
      <c r="M142" s="103" t="n">
        <f aca="false">IF(M$1="P",MAX(0,M$2-$D142),IF(M$1="C",MAX(0,$D142-M$2)))</f>
        <v>24.91</v>
      </c>
      <c r="N142" s="103" t="n">
        <f aca="false">IF(N$1="P",MAX(0,N$2-$D142),IF(N$1="C",MAX(0,$D142-N$2)))</f>
        <v>5.09</v>
      </c>
      <c r="O142" s="103" t="n">
        <f aca="false">IF(O$1="P",MAX(0,O$2-$D142),IF(O$1="C",MAX(0,$D142-O$2)))</f>
        <v>0.0899999999999999</v>
      </c>
      <c r="P142" s="103" t="n">
        <f aca="false">IF(P$1="P",MAX(0,P$2-$D142),IF(P$1="C",MAX(0,$D142-P$2)))</f>
        <v>0</v>
      </c>
      <c r="Q142" s="103" t="n">
        <f aca="false">IF(Q$1="P",MAX(0,Q$2-$D142),IF(Q$1="C",MAX(0,$D142-Q$2)))</f>
        <v>0</v>
      </c>
      <c r="R142" s="103" t="n">
        <f aca="false">IF(R$1="P",MAX(0,R$2-$D142),IF(R$1="C",MAX(0,$D142-R$2)))</f>
        <v>0</v>
      </c>
      <c r="S142" s="103" t="n">
        <f aca="false">IF(S$1="P",MAX(0,S$2-$D142),IF(S$1="C",MAX(0,$D142-S$2)))</f>
        <v>0</v>
      </c>
      <c r="T142" s="103" t="n">
        <f aca="false">IF(T$1="P",MAX(0,T$2-$D142),IF(T$1="C",MAX(0,$D142-T$2)))</f>
        <v>0</v>
      </c>
      <c r="U142" s="104" t="n">
        <f aca="false">B142</f>
        <v>6</v>
      </c>
      <c r="V142" s="105" t="n">
        <f aca="false">VLOOKUP($C142,Gas!$B$3:$E$2506,2)</f>
        <v>2.15</v>
      </c>
      <c r="W142" s="46" t="n">
        <f aca="false">D142/V142</f>
        <v>11.6697674418605</v>
      </c>
    </row>
    <row r="143" customFormat="false" ht="12.75" hidden="false" customHeight="false" outlineLevel="0" collapsed="false">
      <c r="A143" s="0" t="n">
        <f aca="false">YEAR(C143)</f>
        <v>1998</v>
      </c>
      <c r="B143" s="95" t="n">
        <f aca="false">MONTH(C143)+(YEAR(C143)-1998)*12</f>
        <v>6</v>
      </c>
      <c r="C143" s="101" t="n">
        <v>35968</v>
      </c>
      <c r="D143" s="102" t="n">
        <v>24.25</v>
      </c>
      <c r="E143" s="98" t="n">
        <f aca="false">LN(D143/D142)</f>
        <v>-0.0340527429948387</v>
      </c>
      <c r="F143" s="106" t="n">
        <f aca="false">STDEV(E134:E143)*SQRT(trade_day)</f>
        <v>0.683407898539929</v>
      </c>
      <c r="H143" s="103" t="n">
        <f aca="false">IF(H$1="P",MAX(0,H$2-$D143),IF(H$1="C",MAX(0,$D143-H$2)))</f>
        <v>0</v>
      </c>
      <c r="I143" s="103" t="n">
        <f aca="false">IF(I$1="P",MAX(0,I$2-$D143),IF(I$1="C",MAX(0,$D143-I$2)))</f>
        <v>0.75</v>
      </c>
      <c r="J143" s="103" t="n">
        <f aca="false">IF(J$1="P",MAX(0,J$2-$D143),IF(J$1="C",MAX(0,$D143-J$2)))</f>
        <v>5.75</v>
      </c>
      <c r="K143" s="103" t="n">
        <f aca="false">IF(K$1="P",MAX(0,K$2-$D143),IF(K$1="C",MAX(0,$D143-K$2)))</f>
        <v>10.75</v>
      </c>
      <c r="L143" s="103" t="n">
        <f aca="false">IF(L$1="P",MAX(0,L$2-$D143),IF(L$1="C",MAX(0,$D143-L$2)))</f>
        <v>15.75</v>
      </c>
      <c r="M143" s="103" t="n">
        <f aca="false">IF(M$1="P",MAX(0,M$2-$D143),IF(M$1="C",MAX(0,$D143-M$2)))</f>
        <v>25.75</v>
      </c>
      <c r="N143" s="103" t="n">
        <f aca="false">IF(N$1="P",MAX(0,N$2-$D143),IF(N$1="C",MAX(0,$D143-N$2)))</f>
        <v>4.25</v>
      </c>
      <c r="O143" s="103" t="n">
        <f aca="false">IF(O$1="P",MAX(0,O$2-$D143),IF(O$1="C",MAX(0,$D143-O$2)))</f>
        <v>0</v>
      </c>
      <c r="P143" s="103" t="n">
        <f aca="false">IF(P$1="P",MAX(0,P$2-$D143),IF(P$1="C",MAX(0,$D143-P$2)))</f>
        <v>0</v>
      </c>
      <c r="Q143" s="103" t="n">
        <f aca="false">IF(Q$1="P",MAX(0,Q$2-$D143),IF(Q$1="C",MAX(0,$D143-Q$2)))</f>
        <v>0</v>
      </c>
      <c r="R143" s="103" t="n">
        <f aca="false">IF(R$1="P",MAX(0,R$2-$D143),IF(R$1="C",MAX(0,$D143-R$2)))</f>
        <v>0</v>
      </c>
      <c r="S143" s="103" t="n">
        <f aca="false">IF(S$1="P",MAX(0,S$2-$D143),IF(S$1="C",MAX(0,$D143-S$2)))</f>
        <v>0</v>
      </c>
      <c r="T143" s="103" t="n">
        <f aca="false">IF(T$1="P",MAX(0,T$2-$D143),IF(T$1="C",MAX(0,$D143-T$2)))</f>
        <v>0</v>
      </c>
      <c r="U143" s="104" t="n">
        <f aca="false">B143</f>
        <v>6</v>
      </c>
      <c r="V143" s="105" t="n">
        <f aca="false">VLOOKUP($C143,Gas!$B$3:$E$2506,2)</f>
        <v>2.195</v>
      </c>
      <c r="W143" s="46" t="n">
        <f aca="false">D143/V143</f>
        <v>11.0478359908884</v>
      </c>
    </row>
    <row r="144" customFormat="false" ht="12.75" hidden="false" customHeight="false" outlineLevel="0" collapsed="false">
      <c r="A144" s="0" t="n">
        <f aca="false">YEAR(C144)</f>
        <v>1998</v>
      </c>
      <c r="B144" s="95" t="n">
        <f aca="false">MONTH(C144)+(YEAR(C144)-1998)*12</f>
        <v>6</v>
      </c>
      <c r="C144" s="101" t="n">
        <v>35969</v>
      </c>
      <c r="D144" s="102" t="n">
        <v>24.25</v>
      </c>
      <c r="E144" s="98" t="n">
        <f aca="false">LN(D144/D143)</f>
        <v>0</v>
      </c>
      <c r="F144" s="106" t="n">
        <f aca="false">STDEV(E135:E144)*SQRT(trade_day)</f>
        <v>0.667902118559323</v>
      </c>
      <c r="H144" s="103" t="n">
        <f aca="false">IF(H$1="P",MAX(0,H$2-$D144),IF(H$1="C",MAX(0,$D144-H$2)))</f>
        <v>0</v>
      </c>
      <c r="I144" s="103" t="n">
        <f aca="false">IF(I$1="P",MAX(0,I$2-$D144),IF(I$1="C",MAX(0,$D144-I$2)))</f>
        <v>0.75</v>
      </c>
      <c r="J144" s="103" t="n">
        <f aca="false">IF(J$1="P",MAX(0,J$2-$D144),IF(J$1="C",MAX(0,$D144-J$2)))</f>
        <v>5.75</v>
      </c>
      <c r="K144" s="103" t="n">
        <f aca="false">IF(K$1="P",MAX(0,K$2-$D144),IF(K$1="C",MAX(0,$D144-K$2)))</f>
        <v>10.75</v>
      </c>
      <c r="L144" s="103" t="n">
        <f aca="false">IF(L$1="P",MAX(0,L$2-$D144),IF(L$1="C",MAX(0,$D144-L$2)))</f>
        <v>15.75</v>
      </c>
      <c r="M144" s="103" t="n">
        <f aca="false">IF(M$1="P",MAX(0,M$2-$D144),IF(M$1="C",MAX(0,$D144-M$2)))</f>
        <v>25.75</v>
      </c>
      <c r="N144" s="103" t="n">
        <f aca="false">IF(N$1="P",MAX(0,N$2-$D144),IF(N$1="C",MAX(0,$D144-N$2)))</f>
        <v>4.25</v>
      </c>
      <c r="O144" s="103" t="n">
        <f aca="false">IF(O$1="P",MAX(0,O$2-$D144),IF(O$1="C",MAX(0,$D144-O$2)))</f>
        <v>0</v>
      </c>
      <c r="P144" s="103" t="n">
        <f aca="false">IF(P$1="P",MAX(0,P$2-$D144),IF(P$1="C",MAX(0,$D144-P$2)))</f>
        <v>0</v>
      </c>
      <c r="Q144" s="103" t="n">
        <f aca="false">IF(Q$1="P",MAX(0,Q$2-$D144),IF(Q$1="C",MAX(0,$D144-Q$2)))</f>
        <v>0</v>
      </c>
      <c r="R144" s="103" t="n">
        <f aca="false">IF(R$1="P",MAX(0,R$2-$D144),IF(R$1="C",MAX(0,$D144-R$2)))</f>
        <v>0</v>
      </c>
      <c r="S144" s="103" t="n">
        <f aca="false">IF(S$1="P",MAX(0,S$2-$D144),IF(S$1="C",MAX(0,$D144-S$2)))</f>
        <v>0</v>
      </c>
      <c r="T144" s="103" t="n">
        <f aca="false">IF(T$1="P",MAX(0,T$2-$D144),IF(T$1="C",MAX(0,$D144-T$2)))</f>
        <v>0</v>
      </c>
      <c r="U144" s="104" t="n">
        <f aca="false">B144</f>
        <v>6</v>
      </c>
      <c r="V144" s="105" t="n">
        <f aca="false">VLOOKUP($C144,Gas!$B$3:$E$2506,2)</f>
        <v>2.345</v>
      </c>
      <c r="W144" s="46" t="n">
        <f aca="false">D144/V144</f>
        <v>10.3411513859275</v>
      </c>
    </row>
    <row r="145" customFormat="false" ht="12.75" hidden="false" customHeight="false" outlineLevel="0" collapsed="false">
      <c r="A145" s="0" t="n">
        <f aca="false">YEAR(C145)</f>
        <v>1998</v>
      </c>
      <c r="B145" s="95" t="n">
        <f aca="false">MONTH(C145)+(YEAR(C145)-1998)*12</f>
        <v>6</v>
      </c>
      <c r="C145" s="101" t="n">
        <v>35970</v>
      </c>
      <c r="D145" s="102" t="n">
        <v>47.5</v>
      </c>
      <c r="E145" s="98" t="n">
        <f aca="false">LN(D145/D144)</f>
        <v>0.672313093657103</v>
      </c>
      <c r="F145" s="106" t="n">
        <f aca="false">STDEV(E136:E145)*SQRT(trade_day)</f>
        <v>3.29164721852935</v>
      </c>
      <c r="H145" s="103" t="n">
        <f aca="false">IF(H$1="P",MAX(0,H$2-$D145),IF(H$1="C",MAX(0,$D145-H$2)))</f>
        <v>0</v>
      </c>
      <c r="I145" s="103" t="n">
        <f aca="false">IF(I$1="P",MAX(0,I$2-$D145),IF(I$1="C",MAX(0,$D145-I$2)))</f>
        <v>0</v>
      </c>
      <c r="J145" s="103" t="n">
        <f aca="false">IF(J$1="P",MAX(0,J$2-$D145),IF(J$1="C",MAX(0,$D145-J$2)))</f>
        <v>0</v>
      </c>
      <c r="K145" s="103" t="n">
        <f aca="false">IF(K$1="P",MAX(0,K$2-$D145),IF(K$1="C",MAX(0,$D145-K$2)))</f>
        <v>0</v>
      </c>
      <c r="L145" s="103" t="n">
        <f aca="false">IF(L$1="P",MAX(0,L$2-$D145),IF(L$1="C",MAX(0,$D145-L$2)))</f>
        <v>0</v>
      </c>
      <c r="M145" s="103" t="n">
        <f aca="false">IF(M$1="P",MAX(0,M$2-$D145),IF(M$1="C",MAX(0,$D145-M$2)))</f>
        <v>2.5</v>
      </c>
      <c r="N145" s="103" t="n">
        <f aca="false">IF(N$1="P",MAX(0,N$2-$D145),IF(N$1="C",MAX(0,$D145-N$2)))</f>
        <v>27.5</v>
      </c>
      <c r="O145" s="103" t="n">
        <f aca="false">IF(O$1="P",MAX(0,O$2-$D145),IF(O$1="C",MAX(0,$D145-O$2)))</f>
        <v>22.5</v>
      </c>
      <c r="P145" s="103" t="n">
        <f aca="false">IF(P$1="P",MAX(0,P$2-$D145),IF(P$1="C",MAX(0,$D145-P$2)))</f>
        <v>17.5</v>
      </c>
      <c r="Q145" s="103" t="n">
        <f aca="false">IF(Q$1="P",MAX(0,Q$2-$D145),IF(Q$1="C",MAX(0,$D145-Q$2)))</f>
        <v>12.5</v>
      </c>
      <c r="R145" s="103" t="n">
        <f aca="false">IF(R$1="P",MAX(0,R$2-$D145),IF(R$1="C",MAX(0,$D145-R$2)))</f>
        <v>7.5</v>
      </c>
      <c r="S145" s="103" t="n">
        <f aca="false">IF(S$1="P",MAX(0,S$2-$D145),IF(S$1="C",MAX(0,$D145-S$2)))</f>
        <v>0</v>
      </c>
      <c r="T145" s="103" t="n">
        <f aca="false">IF(T$1="P",MAX(0,T$2-$D145),IF(T$1="C",MAX(0,$D145-T$2)))</f>
        <v>0</v>
      </c>
      <c r="U145" s="104" t="n">
        <f aca="false">B145</f>
        <v>6</v>
      </c>
      <c r="V145" s="105" t="n">
        <f aca="false">VLOOKUP($C145,Gas!$B$3:$E$2506,2)</f>
        <v>2.37</v>
      </c>
      <c r="W145" s="46" t="n">
        <f aca="false">D145/V145</f>
        <v>20.042194092827</v>
      </c>
    </row>
    <row r="146" customFormat="false" ht="12.75" hidden="false" customHeight="false" outlineLevel="0" collapsed="false">
      <c r="A146" s="0" t="n">
        <f aca="false">YEAR(C146)</f>
        <v>1998</v>
      </c>
      <c r="B146" s="95" t="n">
        <f aca="false">MONTH(C146)+(YEAR(C146)-1998)*12</f>
        <v>6</v>
      </c>
      <c r="C146" s="101" t="n">
        <v>35971</v>
      </c>
      <c r="D146" s="102" t="n">
        <v>47.5</v>
      </c>
      <c r="E146" s="98" t="n">
        <f aca="false">LN(D146/D145)</f>
        <v>0</v>
      </c>
      <c r="F146" s="106" t="n">
        <f aca="false">STDEV(E137:E146)*SQRT(trade_day)</f>
        <v>3.29164721852935</v>
      </c>
      <c r="H146" s="103" t="n">
        <f aca="false">IF(H$1="P",MAX(0,H$2-$D146),IF(H$1="C",MAX(0,$D146-H$2)))</f>
        <v>0</v>
      </c>
      <c r="I146" s="103" t="n">
        <f aca="false">IF(I$1="P",MAX(0,I$2-$D146),IF(I$1="C",MAX(0,$D146-I$2)))</f>
        <v>0</v>
      </c>
      <c r="J146" s="103" t="n">
        <f aca="false">IF(J$1="P",MAX(0,J$2-$D146),IF(J$1="C",MAX(0,$D146-J$2)))</f>
        <v>0</v>
      </c>
      <c r="K146" s="103" t="n">
        <f aca="false">IF(K$1="P",MAX(0,K$2-$D146),IF(K$1="C",MAX(0,$D146-K$2)))</f>
        <v>0</v>
      </c>
      <c r="L146" s="103" t="n">
        <f aca="false">IF(L$1="P",MAX(0,L$2-$D146),IF(L$1="C",MAX(0,$D146-L$2)))</f>
        <v>0</v>
      </c>
      <c r="M146" s="103" t="n">
        <f aca="false">IF(M$1="P",MAX(0,M$2-$D146),IF(M$1="C",MAX(0,$D146-M$2)))</f>
        <v>2.5</v>
      </c>
      <c r="N146" s="103" t="n">
        <f aca="false">IF(N$1="P",MAX(0,N$2-$D146),IF(N$1="C",MAX(0,$D146-N$2)))</f>
        <v>27.5</v>
      </c>
      <c r="O146" s="103" t="n">
        <f aca="false">IF(O$1="P",MAX(0,O$2-$D146),IF(O$1="C",MAX(0,$D146-O$2)))</f>
        <v>22.5</v>
      </c>
      <c r="P146" s="103" t="n">
        <f aca="false">IF(P$1="P",MAX(0,P$2-$D146),IF(P$1="C",MAX(0,$D146-P$2)))</f>
        <v>17.5</v>
      </c>
      <c r="Q146" s="103" t="n">
        <f aca="false">IF(Q$1="P",MAX(0,Q$2-$D146),IF(Q$1="C",MAX(0,$D146-Q$2)))</f>
        <v>12.5</v>
      </c>
      <c r="R146" s="103" t="n">
        <f aca="false">IF(R$1="P",MAX(0,R$2-$D146),IF(R$1="C",MAX(0,$D146-R$2)))</f>
        <v>7.5</v>
      </c>
      <c r="S146" s="103" t="n">
        <f aca="false">IF(S$1="P",MAX(0,S$2-$D146),IF(S$1="C",MAX(0,$D146-S$2)))</f>
        <v>0</v>
      </c>
      <c r="T146" s="103" t="n">
        <f aca="false">IF(T$1="P",MAX(0,T$2-$D146),IF(T$1="C",MAX(0,$D146-T$2)))</f>
        <v>0</v>
      </c>
      <c r="U146" s="104" t="n">
        <f aca="false">B146</f>
        <v>6</v>
      </c>
      <c r="V146" s="105" t="n">
        <f aca="false">VLOOKUP($C146,Gas!$B$3:$E$2506,2)</f>
        <v>2.405</v>
      </c>
      <c r="W146" s="46" t="n">
        <f aca="false">D146/V146</f>
        <v>19.7505197505198</v>
      </c>
    </row>
    <row r="147" customFormat="false" ht="12.75" hidden="false" customHeight="false" outlineLevel="0" collapsed="false">
      <c r="A147" s="0" t="n">
        <f aca="false">YEAR(C147)</f>
        <v>1998</v>
      </c>
      <c r="B147" s="95" t="n">
        <f aca="false">MONTH(C147)+(YEAR(C147)-1998)*12</f>
        <v>6</v>
      </c>
      <c r="C147" s="101" t="n">
        <v>35972</v>
      </c>
      <c r="D147" s="102" t="n">
        <v>65</v>
      </c>
      <c r="E147" s="98" t="n">
        <f aca="false">LN(D147/D146)</f>
        <v>0.313657558855042</v>
      </c>
      <c r="F147" s="106" t="n">
        <f aca="false">STDEV(E138:E147)*SQRT(trade_day)</f>
        <v>3.45946392553409</v>
      </c>
      <c r="H147" s="103" t="n">
        <f aca="false">IF(H$1="P",MAX(0,H$2-$D147),IF(H$1="C",MAX(0,$D147-H$2)))</f>
        <v>0</v>
      </c>
      <c r="I147" s="103" t="n">
        <f aca="false">IF(I$1="P",MAX(0,I$2-$D147),IF(I$1="C",MAX(0,$D147-I$2)))</f>
        <v>0</v>
      </c>
      <c r="J147" s="103" t="n">
        <f aca="false">IF(J$1="P",MAX(0,J$2-$D147),IF(J$1="C",MAX(0,$D147-J$2)))</f>
        <v>0</v>
      </c>
      <c r="K147" s="103" t="n">
        <f aca="false">IF(K$1="P",MAX(0,K$2-$D147),IF(K$1="C",MAX(0,$D147-K$2)))</f>
        <v>0</v>
      </c>
      <c r="L147" s="103" t="n">
        <f aca="false">IF(L$1="P",MAX(0,L$2-$D147),IF(L$1="C",MAX(0,$D147-L$2)))</f>
        <v>0</v>
      </c>
      <c r="M147" s="103" t="n">
        <f aca="false">IF(M$1="P",MAX(0,M$2-$D147),IF(M$1="C",MAX(0,$D147-M$2)))</f>
        <v>0</v>
      </c>
      <c r="N147" s="103" t="n">
        <f aca="false">IF(N$1="P",MAX(0,N$2-$D147),IF(N$1="C",MAX(0,$D147-N$2)))</f>
        <v>45</v>
      </c>
      <c r="O147" s="103" t="n">
        <f aca="false">IF(O$1="P",MAX(0,O$2-$D147),IF(O$1="C",MAX(0,$D147-O$2)))</f>
        <v>40</v>
      </c>
      <c r="P147" s="103" t="n">
        <f aca="false">IF(P$1="P",MAX(0,P$2-$D147),IF(P$1="C",MAX(0,$D147-P$2)))</f>
        <v>35</v>
      </c>
      <c r="Q147" s="103" t="n">
        <f aca="false">IF(Q$1="P",MAX(0,Q$2-$D147),IF(Q$1="C",MAX(0,$D147-Q$2)))</f>
        <v>30</v>
      </c>
      <c r="R147" s="103" t="n">
        <f aca="false">IF(R$1="P",MAX(0,R$2-$D147),IF(R$1="C",MAX(0,$D147-R$2)))</f>
        <v>25</v>
      </c>
      <c r="S147" s="103" t="n">
        <f aca="false">IF(S$1="P",MAX(0,S$2-$D147),IF(S$1="C",MAX(0,$D147-S$2)))</f>
        <v>15</v>
      </c>
      <c r="T147" s="103" t="n">
        <f aca="false">IF(T$1="P",MAX(0,T$2-$D147),IF(T$1="C",MAX(0,$D147-T$2)))</f>
        <v>0</v>
      </c>
      <c r="U147" s="104" t="n">
        <f aca="false">B147</f>
        <v>6</v>
      </c>
      <c r="V147" s="105" t="n">
        <f aca="false">VLOOKUP($C147,Gas!$B$3:$E$2506,2)</f>
        <v>2.38</v>
      </c>
      <c r="W147" s="46" t="n">
        <f aca="false">D147/V147</f>
        <v>27.3109243697479</v>
      </c>
    </row>
    <row r="148" customFormat="false" ht="12.75" hidden="false" customHeight="false" outlineLevel="0" collapsed="false">
      <c r="A148" s="0" t="n">
        <f aca="false">YEAR(C148)</f>
        <v>1998</v>
      </c>
      <c r="B148" s="95" t="n">
        <f aca="false">MONTH(C148)+(YEAR(C148)-1998)*12</f>
        <v>6</v>
      </c>
      <c r="C148" s="101" t="n">
        <v>35975</v>
      </c>
      <c r="D148" s="102" t="n">
        <v>67.5</v>
      </c>
      <c r="E148" s="98" t="n">
        <f aca="false">LN(D148/D147)</f>
        <v>0.0377403279828471</v>
      </c>
      <c r="F148" s="106" t="n">
        <f aca="false">STDEV(E139:E148)*SQRT(trade_day)</f>
        <v>3.42875664769113</v>
      </c>
      <c r="H148" s="103" t="n">
        <f aca="false">IF(H$1="P",MAX(0,H$2-$D148),IF(H$1="C",MAX(0,$D148-H$2)))</f>
        <v>0</v>
      </c>
      <c r="I148" s="103" t="n">
        <f aca="false">IF(I$1="P",MAX(0,I$2-$D148),IF(I$1="C",MAX(0,$D148-I$2)))</f>
        <v>0</v>
      </c>
      <c r="J148" s="103" t="n">
        <f aca="false">IF(J$1="P",MAX(0,J$2-$D148),IF(J$1="C",MAX(0,$D148-J$2)))</f>
        <v>0</v>
      </c>
      <c r="K148" s="103" t="n">
        <f aca="false">IF(K$1="P",MAX(0,K$2-$D148),IF(K$1="C",MAX(0,$D148-K$2)))</f>
        <v>0</v>
      </c>
      <c r="L148" s="103" t="n">
        <f aca="false">IF(L$1="P",MAX(0,L$2-$D148),IF(L$1="C",MAX(0,$D148-L$2)))</f>
        <v>0</v>
      </c>
      <c r="M148" s="103" t="n">
        <f aca="false">IF(M$1="P",MAX(0,M$2-$D148),IF(M$1="C",MAX(0,$D148-M$2)))</f>
        <v>0</v>
      </c>
      <c r="N148" s="103" t="n">
        <f aca="false">IF(N$1="P",MAX(0,N$2-$D148),IF(N$1="C",MAX(0,$D148-N$2)))</f>
        <v>47.5</v>
      </c>
      <c r="O148" s="103" t="n">
        <f aca="false">IF(O$1="P",MAX(0,O$2-$D148),IF(O$1="C",MAX(0,$D148-O$2)))</f>
        <v>42.5</v>
      </c>
      <c r="P148" s="103" t="n">
        <f aca="false">IF(P$1="P",MAX(0,P$2-$D148),IF(P$1="C",MAX(0,$D148-P$2)))</f>
        <v>37.5</v>
      </c>
      <c r="Q148" s="103" t="n">
        <f aca="false">IF(Q$1="P",MAX(0,Q$2-$D148),IF(Q$1="C",MAX(0,$D148-Q$2)))</f>
        <v>32.5</v>
      </c>
      <c r="R148" s="103" t="n">
        <f aca="false">IF(R$1="P",MAX(0,R$2-$D148),IF(R$1="C",MAX(0,$D148-R$2)))</f>
        <v>27.5</v>
      </c>
      <c r="S148" s="103" t="n">
        <f aca="false">IF(S$1="P",MAX(0,S$2-$D148),IF(S$1="C",MAX(0,$D148-S$2)))</f>
        <v>17.5</v>
      </c>
      <c r="T148" s="103" t="n">
        <f aca="false">IF(T$1="P",MAX(0,T$2-$D148),IF(T$1="C",MAX(0,$D148-T$2)))</f>
        <v>0</v>
      </c>
      <c r="U148" s="104" t="n">
        <f aca="false">B148</f>
        <v>6</v>
      </c>
      <c r="V148" s="105" t="n">
        <f aca="false">VLOOKUP($C148,Gas!$B$3:$E$2506,2)</f>
        <v>2.405</v>
      </c>
      <c r="W148" s="46" t="n">
        <f aca="false">D148/V148</f>
        <v>28.0665280665281</v>
      </c>
    </row>
    <row r="149" customFormat="false" ht="12.75" hidden="false" customHeight="false" outlineLevel="0" collapsed="false">
      <c r="A149" s="0" t="n">
        <f aca="false">YEAR(C149)</f>
        <v>1998</v>
      </c>
      <c r="B149" s="95" t="n">
        <f aca="false">MONTH(C149)+(YEAR(C149)-1998)*12</f>
        <v>6</v>
      </c>
      <c r="C149" s="101" t="n">
        <v>35976</v>
      </c>
      <c r="D149" s="102" t="n">
        <v>67.5</v>
      </c>
      <c r="E149" s="98" t="n">
        <f aca="false">LN(D149/D148)</f>
        <v>0</v>
      </c>
      <c r="F149" s="106" t="n">
        <f aca="false">STDEV(E140:E149)*SQRT(trade_day)</f>
        <v>3.48222227395946</v>
      </c>
      <c r="H149" s="103" t="n">
        <f aca="false">IF(H$1="P",MAX(0,H$2-$D149),IF(H$1="C",MAX(0,$D149-H$2)))</f>
        <v>0</v>
      </c>
      <c r="I149" s="103" t="n">
        <f aca="false">IF(I$1="P",MAX(0,I$2-$D149),IF(I$1="C",MAX(0,$D149-I$2)))</f>
        <v>0</v>
      </c>
      <c r="J149" s="103" t="n">
        <f aca="false">IF(J$1="P",MAX(0,J$2-$D149),IF(J$1="C",MAX(0,$D149-J$2)))</f>
        <v>0</v>
      </c>
      <c r="K149" s="103" t="n">
        <f aca="false">IF(K$1="P",MAX(0,K$2-$D149),IF(K$1="C",MAX(0,$D149-K$2)))</f>
        <v>0</v>
      </c>
      <c r="L149" s="103" t="n">
        <f aca="false">IF(L$1="P",MAX(0,L$2-$D149),IF(L$1="C",MAX(0,$D149-L$2)))</f>
        <v>0</v>
      </c>
      <c r="M149" s="103" t="n">
        <f aca="false">IF(M$1="P",MAX(0,M$2-$D149),IF(M$1="C",MAX(0,$D149-M$2)))</f>
        <v>0</v>
      </c>
      <c r="N149" s="103" t="n">
        <f aca="false">IF(N$1="P",MAX(0,N$2-$D149),IF(N$1="C",MAX(0,$D149-N$2)))</f>
        <v>47.5</v>
      </c>
      <c r="O149" s="103" t="n">
        <f aca="false">IF(O$1="P",MAX(0,O$2-$D149),IF(O$1="C",MAX(0,$D149-O$2)))</f>
        <v>42.5</v>
      </c>
      <c r="P149" s="103" t="n">
        <f aca="false">IF(P$1="P",MAX(0,P$2-$D149),IF(P$1="C",MAX(0,$D149-P$2)))</f>
        <v>37.5</v>
      </c>
      <c r="Q149" s="103" t="n">
        <f aca="false">IF(Q$1="P",MAX(0,Q$2-$D149),IF(Q$1="C",MAX(0,$D149-Q$2)))</f>
        <v>32.5</v>
      </c>
      <c r="R149" s="103" t="n">
        <f aca="false">IF(R$1="P",MAX(0,R$2-$D149),IF(R$1="C",MAX(0,$D149-R$2)))</f>
        <v>27.5</v>
      </c>
      <c r="S149" s="103" t="n">
        <f aca="false">IF(S$1="P",MAX(0,S$2-$D149),IF(S$1="C",MAX(0,$D149-S$2)))</f>
        <v>17.5</v>
      </c>
      <c r="T149" s="103" t="n">
        <f aca="false">IF(T$1="P",MAX(0,T$2-$D149),IF(T$1="C",MAX(0,$D149-T$2)))</f>
        <v>0</v>
      </c>
      <c r="U149" s="104" t="n">
        <f aca="false">B149</f>
        <v>6</v>
      </c>
      <c r="V149" s="105" t="n">
        <f aca="false">VLOOKUP($C149,Gas!$B$3:$E$2506,2)</f>
        <v>2.38</v>
      </c>
      <c r="W149" s="46" t="n">
        <f aca="false">D149/V149</f>
        <v>28.3613445378151</v>
      </c>
    </row>
    <row r="150" customFormat="false" ht="12.75" hidden="false" customHeight="false" outlineLevel="0" collapsed="false">
      <c r="A150" s="0" t="n">
        <f aca="false">YEAR(C150)</f>
        <v>1998</v>
      </c>
      <c r="B150" s="95" t="n">
        <f aca="false">MONTH(C150)+(YEAR(C150)-1998)*12</f>
        <v>7</v>
      </c>
      <c r="C150" s="101" t="n">
        <v>35977</v>
      </c>
      <c r="D150" s="102" t="n">
        <v>34.75</v>
      </c>
      <c r="E150" s="98" t="n">
        <f aca="false">LN(D150/D149)</f>
        <v>-0.663948025867683</v>
      </c>
      <c r="F150" s="106" t="n">
        <f aca="false">STDEV(E141:E150)*SQRT(trade_day)</f>
        <v>5.22346423908896</v>
      </c>
      <c r="H150" s="103" t="n">
        <f aca="false">IF(H$1="P",MAX(0,H$2-$D150),IF(H$1="C",MAX(0,$D150-H$2)))</f>
        <v>0</v>
      </c>
      <c r="I150" s="103" t="n">
        <f aca="false">IF(I$1="P",MAX(0,I$2-$D150),IF(I$1="C",MAX(0,$D150-I$2)))</f>
        <v>0</v>
      </c>
      <c r="J150" s="103" t="n">
        <f aca="false">IF(J$1="P",MAX(0,J$2-$D150),IF(J$1="C",MAX(0,$D150-J$2)))</f>
        <v>0</v>
      </c>
      <c r="K150" s="103" t="n">
        <f aca="false">IF(K$1="P",MAX(0,K$2-$D150),IF(K$1="C",MAX(0,$D150-K$2)))</f>
        <v>0.25</v>
      </c>
      <c r="L150" s="103" t="n">
        <f aca="false">IF(L$1="P",MAX(0,L$2-$D150),IF(L$1="C",MAX(0,$D150-L$2)))</f>
        <v>5.25</v>
      </c>
      <c r="M150" s="103" t="n">
        <f aca="false">IF(M$1="P",MAX(0,M$2-$D150),IF(M$1="C",MAX(0,$D150-M$2)))</f>
        <v>15.25</v>
      </c>
      <c r="N150" s="103" t="n">
        <f aca="false">IF(N$1="P",MAX(0,N$2-$D150),IF(N$1="C",MAX(0,$D150-N$2)))</f>
        <v>14.75</v>
      </c>
      <c r="O150" s="103" t="n">
        <f aca="false">IF(O$1="P",MAX(0,O$2-$D150),IF(O$1="C",MAX(0,$D150-O$2)))</f>
        <v>9.75</v>
      </c>
      <c r="P150" s="103" t="n">
        <f aca="false">IF(P$1="P",MAX(0,P$2-$D150),IF(P$1="C",MAX(0,$D150-P$2)))</f>
        <v>4.75</v>
      </c>
      <c r="Q150" s="103" t="n">
        <f aca="false">IF(Q$1="P",MAX(0,Q$2-$D150),IF(Q$1="C",MAX(0,$D150-Q$2)))</f>
        <v>0</v>
      </c>
      <c r="R150" s="103" t="n">
        <f aca="false">IF(R$1="P",MAX(0,R$2-$D150),IF(R$1="C",MAX(0,$D150-R$2)))</f>
        <v>0</v>
      </c>
      <c r="S150" s="103" t="n">
        <f aca="false">IF(S$1="P",MAX(0,S$2-$D150),IF(S$1="C",MAX(0,$D150-S$2)))</f>
        <v>0</v>
      </c>
      <c r="T150" s="103" t="n">
        <f aca="false">IF(T$1="P",MAX(0,T$2-$D150),IF(T$1="C",MAX(0,$D150-T$2)))</f>
        <v>0</v>
      </c>
      <c r="U150" s="104" t="n">
        <f aca="false">B150</f>
        <v>7</v>
      </c>
      <c r="V150" s="105" t="n">
        <f aca="false">VLOOKUP($C150,Gas!$B$3:$E$2506,2)</f>
        <v>2.365</v>
      </c>
      <c r="W150" s="46" t="n">
        <f aca="false">D150/V150</f>
        <v>14.6934460887949</v>
      </c>
    </row>
    <row r="151" customFormat="false" ht="12.75" hidden="false" customHeight="false" outlineLevel="0" collapsed="false">
      <c r="A151" s="0" t="n">
        <f aca="false">YEAR(C151)</f>
        <v>1998</v>
      </c>
      <c r="B151" s="95" t="n">
        <f aca="false">MONTH(C151)+(YEAR(C151)-1998)*12</f>
        <v>7</v>
      </c>
      <c r="C151" s="101" t="n">
        <v>35978</v>
      </c>
      <c r="D151" s="102" t="n">
        <v>26</v>
      </c>
      <c r="E151" s="98" t="n">
        <f aca="false">LN(D151/D150)</f>
        <v>-0.290083033989319</v>
      </c>
      <c r="F151" s="106" t="n">
        <f aca="false">STDEV(E142:E151)*SQRT(trade_day)</f>
        <v>5.4716900189236</v>
      </c>
      <c r="H151" s="103" t="n">
        <f aca="false">IF(H$1="P",MAX(0,H$2-$D151),IF(H$1="C",MAX(0,$D151-H$2)))</f>
        <v>0</v>
      </c>
      <c r="I151" s="103" t="n">
        <f aca="false">IF(I$1="P",MAX(0,I$2-$D151),IF(I$1="C",MAX(0,$D151-I$2)))</f>
        <v>0</v>
      </c>
      <c r="J151" s="103" t="n">
        <f aca="false">IF(J$1="P",MAX(0,J$2-$D151),IF(J$1="C",MAX(0,$D151-J$2)))</f>
        <v>4</v>
      </c>
      <c r="K151" s="103" t="n">
        <f aca="false">IF(K$1="P",MAX(0,K$2-$D151),IF(K$1="C",MAX(0,$D151-K$2)))</f>
        <v>9</v>
      </c>
      <c r="L151" s="103" t="n">
        <f aca="false">IF(L$1="P",MAX(0,L$2-$D151),IF(L$1="C",MAX(0,$D151-L$2)))</f>
        <v>14</v>
      </c>
      <c r="M151" s="103" t="n">
        <f aca="false">IF(M$1="P",MAX(0,M$2-$D151),IF(M$1="C",MAX(0,$D151-M$2)))</f>
        <v>24</v>
      </c>
      <c r="N151" s="103" t="n">
        <f aca="false">IF(N$1="P",MAX(0,N$2-$D151),IF(N$1="C",MAX(0,$D151-N$2)))</f>
        <v>6</v>
      </c>
      <c r="O151" s="103" t="n">
        <f aca="false">IF(O$1="P",MAX(0,O$2-$D151),IF(O$1="C",MAX(0,$D151-O$2)))</f>
        <v>1</v>
      </c>
      <c r="P151" s="103" t="n">
        <f aca="false">IF(P$1="P",MAX(0,P$2-$D151),IF(P$1="C",MAX(0,$D151-P$2)))</f>
        <v>0</v>
      </c>
      <c r="Q151" s="103" t="n">
        <f aca="false">IF(Q$1="P",MAX(0,Q$2-$D151),IF(Q$1="C",MAX(0,$D151-Q$2)))</f>
        <v>0</v>
      </c>
      <c r="R151" s="103" t="n">
        <f aca="false">IF(R$1="P",MAX(0,R$2-$D151),IF(R$1="C",MAX(0,$D151-R$2)))</f>
        <v>0</v>
      </c>
      <c r="S151" s="103" t="n">
        <f aca="false">IF(S$1="P",MAX(0,S$2-$D151),IF(S$1="C",MAX(0,$D151-S$2)))</f>
        <v>0</v>
      </c>
      <c r="T151" s="103" t="n">
        <f aca="false">IF(T$1="P",MAX(0,T$2-$D151),IF(T$1="C",MAX(0,$D151-T$2)))</f>
        <v>0</v>
      </c>
      <c r="U151" s="104" t="n">
        <f aca="false">B151</f>
        <v>7</v>
      </c>
      <c r="V151" s="105" t="n">
        <f aca="false">VLOOKUP($C151,Gas!$B$3:$E$2506,2)</f>
        <v>2.465</v>
      </c>
      <c r="W151" s="46" t="n">
        <f aca="false">D151/V151</f>
        <v>10.5476673427992</v>
      </c>
    </row>
    <row r="152" customFormat="false" ht="12.75" hidden="false" customHeight="false" outlineLevel="0" collapsed="false">
      <c r="A152" s="0" t="n">
        <f aca="false">YEAR(C152)</f>
        <v>1998</v>
      </c>
      <c r="B152" s="95" t="n">
        <f aca="false">MONTH(C152)+(YEAR(C152)-1998)*12</f>
        <v>7</v>
      </c>
      <c r="C152" s="101" t="n">
        <v>35982</v>
      </c>
      <c r="D152" s="116" t="n">
        <f aca="false">D151</f>
        <v>26</v>
      </c>
      <c r="E152" s="98" t="n">
        <f aca="false">LN(D152/D151)</f>
        <v>0</v>
      </c>
      <c r="F152" s="106" t="n">
        <f aca="false">STDEV(E143:E152)*SQRT(trade_day)</f>
        <v>5.4716900189236</v>
      </c>
      <c r="H152" s="103" t="n">
        <f aca="false">IF(H$1="P",MAX(0,H$2-$D152),IF(H$1="C",MAX(0,$D152-H$2)))</f>
        <v>0</v>
      </c>
      <c r="I152" s="103" t="n">
        <f aca="false">IF(I$1="P",MAX(0,I$2-$D152),IF(I$1="C",MAX(0,$D152-I$2)))</f>
        <v>0</v>
      </c>
      <c r="J152" s="103" t="n">
        <f aca="false">IF(J$1="P",MAX(0,J$2-$D152),IF(J$1="C",MAX(0,$D152-J$2)))</f>
        <v>4</v>
      </c>
      <c r="K152" s="103" t="n">
        <f aca="false">IF(K$1="P",MAX(0,K$2-$D152),IF(K$1="C",MAX(0,$D152-K$2)))</f>
        <v>9</v>
      </c>
      <c r="L152" s="103" t="n">
        <f aca="false">IF(L$1="P",MAX(0,L$2-$D152),IF(L$1="C",MAX(0,$D152-L$2)))</f>
        <v>14</v>
      </c>
      <c r="M152" s="103" t="n">
        <f aca="false">IF(M$1="P",MAX(0,M$2-$D152),IF(M$1="C",MAX(0,$D152-M$2)))</f>
        <v>24</v>
      </c>
      <c r="N152" s="103" t="n">
        <f aca="false">IF(N$1="P",MAX(0,N$2-$D152),IF(N$1="C",MAX(0,$D152-N$2)))</f>
        <v>6</v>
      </c>
      <c r="O152" s="103" t="n">
        <f aca="false">IF(O$1="P",MAX(0,O$2-$D152),IF(O$1="C",MAX(0,$D152-O$2)))</f>
        <v>1</v>
      </c>
      <c r="P152" s="103" t="n">
        <f aca="false">IF(P$1="P",MAX(0,P$2-$D152),IF(P$1="C",MAX(0,$D152-P$2)))</f>
        <v>0</v>
      </c>
      <c r="Q152" s="103" t="n">
        <f aca="false">IF(Q$1="P",MAX(0,Q$2-$D152),IF(Q$1="C",MAX(0,$D152-Q$2)))</f>
        <v>0</v>
      </c>
      <c r="R152" s="103" t="n">
        <f aca="false">IF(R$1="P",MAX(0,R$2-$D152),IF(R$1="C",MAX(0,$D152-R$2)))</f>
        <v>0</v>
      </c>
      <c r="S152" s="103" t="n">
        <f aca="false">IF(S$1="P",MAX(0,S$2-$D152),IF(S$1="C",MAX(0,$D152-S$2)))</f>
        <v>0</v>
      </c>
      <c r="T152" s="103" t="n">
        <f aca="false">IF(T$1="P",MAX(0,T$2-$D152),IF(T$1="C",MAX(0,$D152-T$2)))</f>
        <v>0</v>
      </c>
      <c r="U152" s="104" t="n">
        <f aca="false">B152</f>
        <v>7</v>
      </c>
      <c r="V152" s="105" t="n">
        <f aca="false">VLOOKUP($C152,Gas!$B$3:$E$2506,2)</f>
        <v>2.36</v>
      </c>
      <c r="W152" s="46" t="n">
        <f aca="false">D152/V152</f>
        <v>11.0169491525424</v>
      </c>
    </row>
    <row r="153" customFormat="false" ht="12.75" hidden="false" customHeight="false" outlineLevel="0" collapsed="false">
      <c r="A153" s="0" t="n">
        <f aca="false">YEAR(C153)</f>
        <v>1998</v>
      </c>
      <c r="B153" s="95" t="n">
        <f aca="false">MONTH(C153)+(YEAR(C153)-1998)*12</f>
        <v>7</v>
      </c>
      <c r="C153" s="101" t="n">
        <v>35983</v>
      </c>
      <c r="D153" s="102" t="n">
        <v>25.2</v>
      </c>
      <c r="E153" s="98" t="n">
        <f aca="false">LN(D153/D152)</f>
        <v>-0.0312525435041044</v>
      </c>
      <c r="F153" s="106" t="n">
        <f aca="false">STDEV(E144:E153)*SQRT(trade_day)</f>
        <v>5.47117318135121</v>
      </c>
      <c r="H153" s="103" t="n">
        <f aca="false">IF(H$1="P",MAX(0,H$2-$D153),IF(H$1="C",MAX(0,$D153-H$2)))</f>
        <v>0</v>
      </c>
      <c r="I153" s="103" t="n">
        <f aca="false">IF(I$1="P",MAX(0,I$2-$D153),IF(I$1="C",MAX(0,$D153-I$2)))</f>
        <v>0</v>
      </c>
      <c r="J153" s="103" t="n">
        <f aca="false">IF(J$1="P",MAX(0,J$2-$D153),IF(J$1="C",MAX(0,$D153-J$2)))</f>
        <v>4.8</v>
      </c>
      <c r="K153" s="103" t="n">
        <f aca="false">IF(K$1="P",MAX(0,K$2-$D153),IF(K$1="C",MAX(0,$D153-K$2)))</f>
        <v>9.8</v>
      </c>
      <c r="L153" s="103" t="n">
        <f aca="false">IF(L$1="P",MAX(0,L$2-$D153),IF(L$1="C",MAX(0,$D153-L$2)))</f>
        <v>14.8</v>
      </c>
      <c r="M153" s="103" t="n">
        <f aca="false">IF(M$1="P",MAX(0,M$2-$D153),IF(M$1="C",MAX(0,$D153-M$2)))</f>
        <v>24.8</v>
      </c>
      <c r="N153" s="103" t="n">
        <f aca="false">IF(N$1="P",MAX(0,N$2-$D153),IF(N$1="C",MAX(0,$D153-N$2)))</f>
        <v>5.2</v>
      </c>
      <c r="O153" s="103" t="n">
        <f aca="false">IF(O$1="P",MAX(0,O$2-$D153),IF(O$1="C",MAX(0,$D153-O$2)))</f>
        <v>0.199999999999999</v>
      </c>
      <c r="P153" s="103" t="n">
        <f aca="false">IF(P$1="P",MAX(0,P$2-$D153),IF(P$1="C",MAX(0,$D153-P$2)))</f>
        <v>0</v>
      </c>
      <c r="Q153" s="103" t="n">
        <f aca="false">IF(Q$1="P",MAX(0,Q$2-$D153),IF(Q$1="C",MAX(0,$D153-Q$2)))</f>
        <v>0</v>
      </c>
      <c r="R153" s="103" t="n">
        <f aca="false">IF(R$1="P",MAX(0,R$2-$D153),IF(R$1="C",MAX(0,$D153-R$2)))</f>
        <v>0</v>
      </c>
      <c r="S153" s="103" t="n">
        <f aca="false">IF(S$1="P",MAX(0,S$2-$D153),IF(S$1="C",MAX(0,$D153-S$2)))</f>
        <v>0</v>
      </c>
      <c r="T153" s="103" t="n">
        <f aca="false">IF(T$1="P",MAX(0,T$2-$D153),IF(T$1="C",MAX(0,$D153-T$2)))</f>
        <v>0</v>
      </c>
      <c r="U153" s="104" t="n">
        <f aca="false">B153</f>
        <v>7</v>
      </c>
      <c r="V153" s="105" t="n">
        <f aca="false">VLOOKUP($C153,Gas!$B$3:$E$2506,2)</f>
        <v>2.37</v>
      </c>
      <c r="W153" s="46" t="n">
        <f aca="false">D153/V153</f>
        <v>10.6329113924051</v>
      </c>
    </row>
    <row r="154" customFormat="false" ht="12.75" hidden="false" customHeight="false" outlineLevel="0" collapsed="false">
      <c r="A154" s="0" t="n">
        <f aca="false">YEAR(C154)</f>
        <v>1998</v>
      </c>
      <c r="B154" s="95" t="n">
        <f aca="false">MONTH(C154)+(YEAR(C154)-1998)*12</f>
        <v>7</v>
      </c>
      <c r="C154" s="101" t="n">
        <v>35984</v>
      </c>
      <c r="D154" s="102" t="n">
        <v>26.26</v>
      </c>
      <c r="E154" s="98" t="n">
        <f aca="false">LN(D154/D153)</f>
        <v>0.0412028743572726</v>
      </c>
      <c r="F154" s="106" t="n">
        <f aca="false">STDEV(E145:E154)*SQRT(trade_day)</f>
        <v>5.47424713439489</v>
      </c>
      <c r="H154" s="103" t="n">
        <f aca="false">IF(H$1="P",MAX(0,H$2-$D154),IF(H$1="C",MAX(0,$D154-H$2)))</f>
        <v>0</v>
      </c>
      <c r="I154" s="103" t="n">
        <f aca="false">IF(I$1="P",MAX(0,I$2-$D154),IF(I$1="C",MAX(0,$D154-I$2)))</f>
        <v>0</v>
      </c>
      <c r="J154" s="103" t="n">
        <f aca="false">IF(J$1="P",MAX(0,J$2-$D154),IF(J$1="C",MAX(0,$D154-J$2)))</f>
        <v>3.74</v>
      </c>
      <c r="K154" s="103" t="n">
        <f aca="false">IF(K$1="P",MAX(0,K$2-$D154),IF(K$1="C",MAX(0,$D154-K$2)))</f>
        <v>8.74</v>
      </c>
      <c r="L154" s="103" t="n">
        <f aca="false">IF(L$1="P",MAX(0,L$2-$D154),IF(L$1="C",MAX(0,$D154-L$2)))</f>
        <v>13.74</v>
      </c>
      <c r="M154" s="103" t="n">
        <f aca="false">IF(M$1="P",MAX(0,M$2-$D154),IF(M$1="C",MAX(0,$D154-M$2)))</f>
        <v>23.74</v>
      </c>
      <c r="N154" s="103" t="n">
        <f aca="false">IF(N$1="P",MAX(0,N$2-$D154),IF(N$1="C",MAX(0,$D154-N$2)))</f>
        <v>6.26</v>
      </c>
      <c r="O154" s="103" t="n">
        <f aca="false">IF(O$1="P",MAX(0,O$2-$D154),IF(O$1="C",MAX(0,$D154-O$2)))</f>
        <v>1.26</v>
      </c>
      <c r="P154" s="103" t="n">
        <f aca="false">IF(P$1="P",MAX(0,P$2-$D154),IF(P$1="C",MAX(0,$D154-P$2)))</f>
        <v>0</v>
      </c>
      <c r="Q154" s="103" t="n">
        <f aca="false">IF(Q$1="P",MAX(0,Q$2-$D154),IF(Q$1="C",MAX(0,$D154-Q$2)))</f>
        <v>0</v>
      </c>
      <c r="R154" s="103" t="n">
        <f aca="false">IF(R$1="P",MAX(0,R$2-$D154),IF(R$1="C",MAX(0,$D154-R$2)))</f>
        <v>0</v>
      </c>
      <c r="S154" s="103" t="n">
        <f aca="false">IF(S$1="P",MAX(0,S$2-$D154),IF(S$1="C",MAX(0,$D154-S$2)))</f>
        <v>0</v>
      </c>
      <c r="T154" s="103" t="n">
        <f aca="false">IF(T$1="P",MAX(0,T$2-$D154),IF(T$1="C",MAX(0,$D154-T$2)))</f>
        <v>0</v>
      </c>
      <c r="U154" s="104" t="n">
        <f aca="false">B154</f>
        <v>7</v>
      </c>
      <c r="V154" s="105" t="n">
        <f aca="false">VLOOKUP($C154,Gas!$B$3:$E$2506,2)</f>
        <v>2.34</v>
      </c>
      <c r="W154" s="46" t="n">
        <f aca="false">D154/V154</f>
        <v>11.2222222222222</v>
      </c>
    </row>
    <row r="155" customFormat="false" ht="12.75" hidden="false" customHeight="false" outlineLevel="0" collapsed="false">
      <c r="A155" s="0" t="n">
        <f aca="false">YEAR(C155)</f>
        <v>1998</v>
      </c>
      <c r="B155" s="95" t="n">
        <f aca="false">MONTH(C155)+(YEAR(C155)-1998)*12</f>
        <v>7</v>
      </c>
      <c r="C155" s="101" t="n">
        <v>35985</v>
      </c>
      <c r="D155" s="102" t="n">
        <v>24.44</v>
      </c>
      <c r="E155" s="98" t="n">
        <f aca="false">LN(D155/D154)</f>
        <v>-0.0718257345712556</v>
      </c>
      <c r="F155" s="106" t="n">
        <f aca="false">STDEV(E146:E155)*SQRT(trade_day)</f>
        <v>4.04302112653859</v>
      </c>
      <c r="H155" s="103" t="n">
        <f aca="false">IF(H$1="P",MAX(0,H$2-$D155),IF(H$1="C",MAX(0,$D155-H$2)))</f>
        <v>0</v>
      </c>
      <c r="I155" s="103" t="n">
        <f aca="false">IF(I$1="P",MAX(0,I$2-$D155),IF(I$1="C",MAX(0,$D155-I$2)))</f>
        <v>0.559999999999999</v>
      </c>
      <c r="J155" s="103" t="n">
        <f aca="false">IF(J$1="P",MAX(0,J$2-$D155),IF(J$1="C",MAX(0,$D155-J$2)))</f>
        <v>5.56</v>
      </c>
      <c r="K155" s="103" t="n">
        <f aca="false">IF(K$1="P",MAX(0,K$2-$D155),IF(K$1="C",MAX(0,$D155-K$2)))</f>
        <v>10.56</v>
      </c>
      <c r="L155" s="103" t="n">
        <f aca="false">IF(L$1="P",MAX(0,L$2-$D155),IF(L$1="C",MAX(0,$D155-L$2)))</f>
        <v>15.56</v>
      </c>
      <c r="M155" s="103" t="n">
        <f aca="false">IF(M$1="P",MAX(0,M$2-$D155),IF(M$1="C",MAX(0,$D155-M$2)))</f>
        <v>25.56</v>
      </c>
      <c r="N155" s="103" t="n">
        <f aca="false">IF(N$1="P",MAX(0,N$2-$D155),IF(N$1="C",MAX(0,$D155-N$2)))</f>
        <v>4.44</v>
      </c>
      <c r="O155" s="103" t="n">
        <f aca="false">IF(O$1="P",MAX(0,O$2-$D155),IF(O$1="C",MAX(0,$D155-O$2)))</f>
        <v>0</v>
      </c>
      <c r="P155" s="103" t="n">
        <f aca="false">IF(P$1="P",MAX(0,P$2-$D155),IF(P$1="C",MAX(0,$D155-P$2)))</f>
        <v>0</v>
      </c>
      <c r="Q155" s="103" t="n">
        <f aca="false">IF(Q$1="P",MAX(0,Q$2-$D155),IF(Q$1="C",MAX(0,$D155-Q$2)))</f>
        <v>0</v>
      </c>
      <c r="R155" s="103" t="n">
        <f aca="false">IF(R$1="P",MAX(0,R$2-$D155),IF(R$1="C",MAX(0,$D155-R$2)))</f>
        <v>0</v>
      </c>
      <c r="S155" s="103" t="n">
        <f aca="false">IF(S$1="P",MAX(0,S$2-$D155),IF(S$1="C",MAX(0,$D155-S$2)))</f>
        <v>0</v>
      </c>
      <c r="T155" s="103" t="n">
        <f aca="false">IF(T$1="P",MAX(0,T$2-$D155),IF(T$1="C",MAX(0,$D155-T$2)))</f>
        <v>0</v>
      </c>
      <c r="U155" s="104" t="n">
        <f aca="false">B155</f>
        <v>7</v>
      </c>
      <c r="V155" s="105" t="n">
        <f aca="false">VLOOKUP($C155,Gas!$B$3:$E$2506,2)</f>
        <v>2.38</v>
      </c>
      <c r="W155" s="46" t="n">
        <f aca="false">D155/V155</f>
        <v>10.2689075630252</v>
      </c>
    </row>
    <row r="156" customFormat="false" ht="12.75" hidden="false" customHeight="false" outlineLevel="0" collapsed="false">
      <c r="A156" s="0" t="n">
        <f aca="false">YEAR(C156)</f>
        <v>1998</v>
      </c>
      <c r="B156" s="95" t="n">
        <f aca="false">MONTH(C156)+(YEAR(C156)-1998)*12</f>
        <v>7</v>
      </c>
      <c r="C156" s="101" t="n">
        <v>35986</v>
      </c>
      <c r="D156" s="102" t="n">
        <v>23</v>
      </c>
      <c r="E156" s="98" t="n">
        <f aca="false">LN(D156/D155)</f>
        <v>-0.060726918374245</v>
      </c>
      <c r="F156" s="106" t="n">
        <f aca="false">STDEV(E147:E156)*SQRT(trade_day)</f>
        <v>4.02666454539456</v>
      </c>
      <c r="H156" s="103" t="n">
        <f aca="false">IF(H$1="P",MAX(0,H$2-$D156),IF(H$1="C",MAX(0,$D156-H$2)))</f>
        <v>0</v>
      </c>
      <c r="I156" s="103" t="n">
        <f aca="false">IF(I$1="P",MAX(0,I$2-$D156),IF(I$1="C",MAX(0,$D156-I$2)))</f>
        <v>2</v>
      </c>
      <c r="J156" s="103" t="n">
        <f aca="false">IF(J$1="P",MAX(0,J$2-$D156),IF(J$1="C",MAX(0,$D156-J$2)))</f>
        <v>7</v>
      </c>
      <c r="K156" s="103" t="n">
        <f aca="false">IF(K$1="P",MAX(0,K$2-$D156),IF(K$1="C",MAX(0,$D156-K$2)))</f>
        <v>12</v>
      </c>
      <c r="L156" s="103" t="n">
        <f aca="false">IF(L$1="P",MAX(0,L$2-$D156),IF(L$1="C",MAX(0,$D156-L$2)))</f>
        <v>17</v>
      </c>
      <c r="M156" s="103" t="n">
        <f aca="false">IF(M$1="P",MAX(0,M$2-$D156),IF(M$1="C",MAX(0,$D156-M$2)))</f>
        <v>27</v>
      </c>
      <c r="N156" s="103" t="n">
        <f aca="false">IF(N$1="P",MAX(0,N$2-$D156),IF(N$1="C",MAX(0,$D156-N$2)))</f>
        <v>3</v>
      </c>
      <c r="O156" s="103" t="n">
        <f aca="false">IF(O$1="P",MAX(0,O$2-$D156),IF(O$1="C",MAX(0,$D156-O$2)))</f>
        <v>0</v>
      </c>
      <c r="P156" s="103" t="n">
        <f aca="false">IF(P$1="P",MAX(0,P$2-$D156),IF(P$1="C",MAX(0,$D156-P$2)))</f>
        <v>0</v>
      </c>
      <c r="Q156" s="103" t="n">
        <f aca="false">IF(Q$1="P",MAX(0,Q$2-$D156),IF(Q$1="C",MAX(0,$D156-Q$2)))</f>
        <v>0</v>
      </c>
      <c r="R156" s="103" t="n">
        <f aca="false">IF(R$1="P",MAX(0,R$2-$D156),IF(R$1="C",MAX(0,$D156-R$2)))</f>
        <v>0</v>
      </c>
      <c r="S156" s="103" t="n">
        <f aca="false">IF(S$1="P",MAX(0,S$2-$D156),IF(S$1="C",MAX(0,$D156-S$2)))</f>
        <v>0</v>
      </c>
      <c r="T156" s="103" t="n">
        <f aca="false">IF(T$1="P",MAX(0,T$2-$D156),IF(T$1="C",MAX(0,$D156-T$2)))</f>
        <v>0</v>
      </c>
      <c r="U156" s="104" t="n">
        <f aca="false">B156</f>
        <v>7</v>
      </c>
      <c r="V156" s="105" t="n">
        <f aca="false">VLOOKUP($C156,Gas!$B$3:$E$2506,2)</f>
        <v>2.37</v>
      </c>
      <c r="W156" s="46" t="n">
        <f aca="false">D156/V156</f>
        <v>9.70464135021097</v>
      </c>
    </row>
    <row r="157" customFormat="false" ht="12.75" hidden="false" customHeight="false" outlineLevel="0" collapsed="false">
      <c r="A157" s="0" t="n">
        <f aca="false">YEAR(C157)</f>
        <v>1998</v>
      </c>
      <c r="B157" s="95" t="n">
        <f aca="false">MONTH(C157)+(YEAR(C157)-1998)*12</f>
        <v>7</v>
      </c>
      <c r="C157" s="101" t="n">
        <v>35989</v>
      </c>
      <c r="D157" s="102" t="n">
        <v>30.43</v>
      </c>
      <c r="E157" s="98" t="n">
        <f aca="false">LN(D157/D156)</f>
        <v>0.27993474797973</v>
      </c>
      <c r="F157" s="106" t="n">
        <f aca="false">STDEV(E148:E157)*SQRT(trade_day)</f>
        <v>3.93941008420342</v>
      </c>
      <c r="H157" s="103" t="n">
        <f aca="false">IF(H$1="P",MAX(0,H$2-$D157),IF(H$1="C",MAX(0,$D157-H$2)))</f>
        <v>0</v>
      </c>
      <c r="I157" s="103" t="n">
        <f aca="false">IF(I$1="P",MAX(0,I$2-$D157),IF(I$1="C",MAX(0,$D157-I$2)))</f>
        <v>0</v>
      </c>
      <c r="J157" s="103" t="n">
        <f aca="false">IF(J$1="P",MAX(0,J$2-$D157),IF(J$1="C",MAX(0,$D157-J$2)))</f>
        <v>0</v>
      </c>
      <c r="K157" s="103" t="n">
        <f aca="false">IF(K$1="P",MAX(0,K$2-$D157),IF(K$1="C",MAX(0,$D157-K$2)))</f>
        <v>4.57</v>
      </c>
      <c r="L157" s="103" t="n">
        <f aca="false">IF(L$1="P",MAX(0,L$2-$D157),IF(L$1="C",MAX(0,$D157-L$2)))</f>
        <v>9.57</v>
      </c>
      <c r="M157" s="103" t="n">
        <f aca="false">IF(M$1="P",MAX(0,M$2-$D157),IF(M$1="C",MAX(0,$D157-M$2)))</f>
        <v>19.57</v>
      </c>
      <c r="N157" s="103" t="n">
        <f aca="false">IF(N$1="P",MAX(0,N$2-$D157),IF(N$1="C",MAX(0,$D157-N$2)))</f>
        <v>10.43</v>
      </c>
      <c r="O157" s="103" t="n">
        <f aca="false">IF(O$1="P",MAX(0,O$2-$D157),IF(O$1="C",MAX(0,$D157-O$2)))</f>
        <v>5.43</v>
      </c>
      <c r="P157" s="103" t="n">
        <f aca="false">IF(P$1="P",MAX(0,P$2-$D157),IF(P$1="C",MAX(0,$D157-P$2)))</f>
        <v>0.43</v>
      </c>
      <c r="Q157" s="103" t="n">
        <f aca="false">IF(Q$1="P",MAX(0,Q$2-$D157),IF(Q$1="C",MAX(0,$D157-Q$2)))</f>
        <v>0</v>
      </c>
      <c r="R157" s="103" t="n">
        <f aca="false">IF(R$1="P",MAX(0,R$2-$D157),IF(R$1="C",MAX(0,$D157-R$2)))</f>
        <v>0</v>
      </c>
      <c r="S157" s="103" t="n">
        <f aca="false">IF(S$1="P",MAX(0,S$2-$D157),IF(S$1="C",MAX(0,$D157-S$2)))</f>
        <v>0</v>
      </c>
      <c r="T157" s="103" t="n">
        <f aca="false">IF(T$1="P",MAX(0,T$2-$D157),IF(T$1="C",MAX(0,$D157-T$2)))</f>
        <v>0</v>
      </c>
      <c r="U157" s="104" t="n">
        <f aca="false">B157</f>
        <v>7</v>
      </c>
      <c r="V157" s="105" t="n">
        <f aca="false">VLOOKUP($C157,Gas!$B$3:$E$2506,2)</f>
        <v>2.315</v>
      </c>
      <c r="W157" s="46" t="n">
        <f aca="false">D157/V157</f>
        <v>13.1447084233261</v>
      </c>
    </row>
    <row r="158" customFormat="false" ht="12.75" hidden="false" customHeight="false" outlineLevel="0" collapsed="false">
      <c r="A158" s="0" t="n">
        <f aca="false">YEAR(C158)</f>
        <v>1998</v>
      </c>
      <c r="B158" s="95" t="n">
        <f aca="false">MONTH(C158)+(YEAR(C158)-1998)*12</f>
        <v>7</v>
      </c>
      <c r="C158" s="101" t="n">
        <v>35990</v>
      </c>
      <c r="D158" s="102" t="n">
        <v>32.5</v>
      </c>
      <c r="E158" s="98" t="n">
        <f aca="false">LN(D158/D157)</f>
        <v>0.0658111254268121</v>
      </c>
      <c r="F158" s="106" t="n">
        <f aca="false">STDEV(E149:E158)*SQRT(trade_day)</f>
        <v>3.96432407401306</v>
      </c>
      <c r="H158" s="103" t="n">
        <f aca="false">IF(H$1="P",MAX(0,H$2-$D158),IF(H$1="C",MAX(0,$D158-H$2)))</f>
        <v>0</v>
      </c>
      <c r="I158" s="103" t="n">
        <f aca="false">IF(I$1="P",MAX(0,I$2-$D158),IF(I$1="C",MAX(0,$D158-I$2)))</f>
        <v>0</v>
      </c>
      <c r="J158" s="103" t="n">
        <f aca="false">IF(J$1="P",MAX(0,J$2-$D158),IF(J$1="C",MAX(0,$D158-J$2)))</f>
        <v>0</v>
      </c>
      <c r="K158" s="103" t="n">
        <f aca="false">IF(K$1="P",MAX(0,K$2-$D158),IF(K$1="C",MAX(0,$D158-K$2)))</f>
        <v>2.5</v>
      </c>
      <c r="L158" s="103" t="n">
        <f aca="false">IF(L$1="P",MAX(0,L$2-$D158),IF(L$1="C",MAX(0,$D158-L$2)))</f>
        <v>7.5</v>
      </c>
      <c r="M158" s="103" t="n">
        <f aca="false">IF(M$1="P",MAX(0,M$2-$D158),IF(M$1="C",MAX(0,$D158-M$2)))</f>
        <v>17.5</v>
      </c>
      <c r="N158" s="103" t="n">
        <f aca="false">IF(N$1="P",MAX(0,N$2-$D158),IF(N$1="C",MAX(0,$D158-N$2)))</f>
        <v>12.5</v>
      </c>
      <c r="O158" s="103" t="n">
        <f aca="false">IF(O$1="P",MAX(0,O$2-$D158),IF(O$1="C",MAX(0,$D158-O$2)))</f>
        <v>7.5</v>
      </c>
      <c r="P158" s="103" t="n">
        <f aca="false">IF(P$1="P",MAX(0,P$2-$D158),IF(P$1="C",MAX(0,$D158-P$2)))</f>
        <v>2.5</v>
      </c>
      <c r="Q158" s="103" t="n">
        <f aca="false">IF(Q$1="P",MAX(0,Q$2-$D158),IF(Q$1="C",MAX(0,$D158-Q$2)))</f>
        <v>0</v>
      </c>
      <c r="R158" s="103" t="n">
        <f aca="false">IF(R$1="P",MAX(0,R$2-$D158),IF(R$1="C",MAX(0,$D158-R$2)))</f>
        <v>0</v>
      </c>
      <c r="S158" s="103" t="n">
        <f aca="false">IF(S$1="P",MAX(0,S$2-$D158),IF(S$1="C",MAX(0,$D158-S$2)))</f>
        <v>0</v>
      </c>
      <c r="T158" s="103" t="n">
        <f aca="false">IF(T$1="P",MAX(0,T$2-$D158),IF(T$1="C",MAX(0,$D158-T$2)))</f>
        <v>0</v>
      </c>
      <c r="U158" s="104" t="n">
        <f aca="false">B158</f>
        <v>7</v>
      </c>
      <c r="V158" s="105" t="n">
        <f aca="false">VLOOKUP($C158,Gas!$B$3:$E$2506,2)</f>
        <v>2.275</v>
      </c>
      <c r="W158" s="46" t="n">
        <f aca="false">D158/V158</f>
        <v>14.2857142857143</v>
      </c>
    </row>
    <row r="159" customFormat="false" ht="12.75" hidden="false" customHeight="false" outlineLevel="0" collapsed="false">
      <c r="A159" s="0" t="n">
        <f aca="false">YEAR(C159)</f>
        <v>1998</v>
      </c>
      <c r="B159" s="95" t="n">
        <f aca="false">MONTH(C159)+(YEAR(C159)-1998)*12</f>
        <v>7</v>
      </c>
      <c r="C159" s="101" t="n">
        <v>35991</v>
      </c>
      <c r="D159" s="102" t="n">
        <v>38.19</v>
      </c>
      <c r="E159" s="98" t="n">
        <f aca="false">LN(D159/D158)</f>
        <v>0.161333611901733</v>
      </c>
      <c r="F159" s="106" t="n">
        <f aca="false">STDEV(E150:E159)*SQRT(trade_day)</f>
        <v>4.12573285854407</v>
      </c>
      <c r="H159" s="103" t="n">
        <f aca="false">IF(H$1="P",MAX(0,H$2-$D159),IF(H$1="C",MAX(0,$D159-H$2)))</f>
        <v>0</v>
      </c>
      <c r="I159" s="103" t="n">
        <f aca="false">IF(I$1="P",MAX(0,I$2-$D159),IF(I$1="C",MAX(0,$D159-I$2)))</f>
        <v>0</v>
      </c>
      <c r="J159" s="103" t="n">
        <f aca="false">IF(J$1="P",MAX(0,J$2-$D159),IF(J$1="C",MAX(0,$D159-J$2)))</f>
        <v>0</v>
      </c>
      <c r="K159" s="103" t="n">
        <f aca="false">IF(K$1="P",MAX(0,K$2-$D159),IF(K$1="C",MAX(0,$D159-K$2)))</f>
        <v>0</v>
      </c>
      <c r="L159" s="103" t="n">
        <f aca="false">IF(L$1="P",MAX(0,L$2-$D159),IF(L$1="C",MAX(0,$D159-L$2)))</f>
        <v>1.81</v>
      </c>
      <c r="M159" s="103" t="n">
        <f aca="false">IF(M$1="P",MAX(0,M$2-$D159),IF(M$1="C",MAX(0,$D159-M$2)))</f>
        <v>11.81</v>
      </c>
      <c r="N159" s="103" t="n">
        <f aca="false">IF(N$1="P",MAX(0,N$2-$D159),IF(N$1="C",MAX(0,$D159-N$2)))</f>
        <v>18.19</v>
      </c>
      <c r="O159" s="103" t="n">
        <f aca="false">IF(O$1="P",MAX(0,O$2-$D159),IF(O$1="C",MAX(0,$D159-O$2)))</f>
        <v>13.19</v>
      </c>
      <c r="P159" s="103" t="n">
        <f aca="false">IF(P$1="P",MAX(0,P$2-$D159),IF(P$1="C",MAX(0,$D159-P$2)))</f>
        <v>8.19</v>
      </c>
      <c r="Q159" s="103" t="n">
        <f aca="false">IF(Q$1="P",MAX(0,Q$2-$D159),IF(Q$1="C",MAX(0,$D159-Q$2)))</f>
        <v>3.19</v>
      </c>
      <c r="R159" s="103" t="n">
        <f aca="false">IF(R$1="P",MAX(0,R$2-$D159),IF(R$1="C",MAX(0,$D159-R$2)))</f>
        <v>0</v>
      </c>
      <c r="S159" s="103" t="n">
        <f aca="false">IF(S$1="P",MAX(0,S$2-$D159),IF(S$1="C",MAX(0,$D159-S$2)))</f>
        <v>0</v>
      </c>
      <c r="T159" s="103" t="n">
        <f aca="false">IF(T$1="P",MAX(0,T$2-$D159),IF(T$1="C",MAX(0,$D159-T$2)))</f>
        <v>0</v>
      </c>
      <c r="U159" s="104" t="n">
        <f aca="false">B159</f>
        <v>7</v>
      </c>
      <c r="V159" s="105" t="n">
        <f aca="false">VLOOKUP($C159,Gas!$B$3:$E$2506,2)</f>
        <v>2.235</v>
      </c>
      <c r="W159" s="46" t="n">
        <f aca="false">D159/V159</f>
        <v>17.0872483221477</v>
      </c>
    </row>
    <row r="160" customFormat="false" ht="12.75" hidden="false" customHeight="false" outlineLevel="0" collapsed="false">
      <c r="A160" s="0" t="n">
        <f aca="false">YEAR(C160)</f>
        <v>1998</v>
      </c>
      <c r="B160" s="95" t="n">
        <f aca="false">MONTH(C160)+(YEAR(C160)-1998)*12</f>
        <v>7</v>
      </c>
      <c r="C160" s="101" t="n">
        <v>35992</v>
      </c>
      <c r="D160" s="102" t="n">
        <v>30</v>
      </c>
      <c r="E160" s="98" t="n">
        <f aca="false">LN(D160/D159)</f>
        <v>-0.241376319575269</v>
      </c>
      <c r="F160" s="106" t="n">
        <f aca="false">STDEV(E151:E160)*SQRT(trade_day)</f>
        <v>2.68997373288791</v>
      </c>
      <c r="H160" s="103" t="n">
        <f aca="false">IF(H$1="P",MAX(0,H$2-$D160),IF(H$1="C",MAX(0,$D160-H$2)))</f>
        <v>0</v>
      </c>
      <c r="I160" s="103" t="n">
        <f aca="false">IF(I$1="P",MAX(0,I$2-$D160),IF(I$1="C",MAX(0,$D160-I$2)))</f>
        <v>0</v>
      </c>
      <c r="J160" s="103" t="n">
        <f aca="false">IF(J$1="P",MAX(0,J$2-$D160),IF(J$1="C",MAX(0,$D160-J$2)))</f>
        <v>0</v>
      </c>
      <c r="K160" s="103" t="n">
        <f aca="false">IF(K$1="P",MAX(0,K$2-$D160),IF(K$1="C",MAX(0,$D160-K$2)))</f>
        <v>5</v>
      </c>
      <c r="L160" s="103" t="n">
        <f aca="false">IF(L$1="P",MAX(0,L$2-$D160),IF(L$1="C",MAX(0,$D160-L$2)))</f>
        <v>10</v>
      </c>
      <c r="M160" s="103" t="n">
        <f aca="false">IF(M$1="P",MAX(0,M$2-$D160),IF(M$1="C",MAX(0,$D160-M$2)))</f>
        <v>20</v>
      </c>
      <c r="N160" s="103" t="n">
        <f aca="false">IF(N$1="P",MAX(0,N$2-$D160),IF(N$1="C",MAX(0,$D160-N$2)))</f>
        <v>10</v>
      </c>
      <c r="O160" s="103" t="n">
        <f aca="false">IF(O$1="P",MAX(0,O$2-$D160),IF(O$1="C",MAX(0,$D160-O$2)))</f>
        <v>5</v>
      </c>
      <c r="P160" s="103" t="n">
        <f aca="false">IF(P$1="P",MAX(0,P$2-$D160),IF(P$1="C",MAX(0,$D160-P$2)))</f>
        <v>0</v>
      </c>
      <c r="Q160" s="103" t="n">
        <f aca="false">IF(Q$1="P",MAX(0,Q$2-$D160),IF(Q$1="C",MAX(0,$D160-Q$2)))</f>
        <v>0</v>
      </c>
      <c r="R160" s="103" t="n">
        <f aca="false">IF(R$1="P",MAX(0,R$2-$D160),IF(R$1="C",MAX(0,$D160-R$2)))</f>
        <v>0</v>
      </c>
      <c r="S160" s="103" t="n">
        <f aca="false">IF(S$1="P",MAX(0,S$2-$D160),IF(S$1="C",MAX(0,$D160-S$2)))</f>
        <v>0</v>
      </c>
      <c r="T160" s="103" t="n">
        <f aca="false">IF(T$1="P",MAX(0,T$2-$D160),IF(T$1="C",MAX(0,$D160-T$2)))</f>
        <v>0</v>
      </c>
      <c r="U160" s="104" t="n">
        <f aca="false">B160</f>
        <v>7</v>
      </c>
      <c r="V160" s="105" t="n">
        <f aca="false">VLOOKUP($C160,Gas!$B$3:$E$2506,2)</f>
        <v>2.215</v>
      </c>
      <c r="W160" s="46" t="n">
        <f aca="false">D160/V160</f>
        <v>13.5440180586907</v>
      </c>
    </row>
    <row r="161" customFormat="false" ht="12.75" hidden="false" customHeight="false" outlineLevel="0" collapsed="false">
      <c r="A161" s="0" t="n">
        <f aca="false">YEAR(C161)</f>
        <v>1998</v>
      </c>
      <c r="B161" s="95" t="n">
        <f aca="false">MONTH(C161)+(YEAR(C161)-1998)*12</f>
        <v>7</v>
      </c>
      <c r="C161" s="101" t="n">
        <v>35993</v>
      </c>
      <c r="D161" s="102" t="n">
        <v>35.38</v>
      </c>
      <c r="E161" s="98" t="n">
        <f aca="false">LN(D161/D160)</f>
        <v>0.164949307069484</v>
      </c>
      <c r="F161" s="106" t="n">
        <f aca="false">STDEV(E152:E161)*SQRT(trade_day)</f>
        <v>2.3346752498268</v>
      </c>
      <c r="H161" s="103" t="n">
        <f aca="false">IF(H$1="P",MAX(0,H$2-$D161),IF(H$1="C",MAX(0,$D161-H$2)))</f>
        <v>0</v>
      </c>
      <c r="I161" s="103" t="n">
        <f aca="false">IF(I$1="P",MAX(0,I$2-$D161),IF(I$1="C",MAX(0,$D161-I$2)))</f>
        <v>0</v>
      </c>
      <c r="J161" s="103" t="n">
        <f aca="false">IF(J$1="P",MAX(0,J$2-$D161),IF(J$1="C",MAX(0,$D161-J$2)))</f>
        <v>0</v>
      </c>
      <c r="K161" s="103" t="n">
        <f aca="false">IF(K$1="P",MAX(0,K$2-$D161),IF(K$1="C",MAX(0,$D161-K$2)))</f>
        <v>0</v>
      </c>
      <c r="L161" s="103" t="n">
        <f aca="false">IF(L$1="P",MAX(0,L$2-$D161),IF(L$1="C",MAX(0,$D161-L$2)))</f>
        <v>4.62</v>
      </c>
      <c r="M161" s="103" t="n">
        <f aca="false">IF(M$1="P",MAX(0,M$2-$D161),IF(M$1="C",MAX(0,$D161-M$2)))</f>
        <v>14.62</v>
      </c>
      <c r="N161" s="103" t="n">
        <f aca="false">IF(N$1="P",MAX(0,N$2-$D161),IF(N$1="C",MAX(0,$D161-N$2)))</f>
        <v>15.38</v>
      </c>
      <c r="O161" s="103" t="n">
        <f aca="false">IF(O$1="P",MAX(0,O$2-$D161),IF(O$1="C",MAX(0,$D161-O$2)))</f>
        <v>10.38</v>
      </c>
      <c r="P161" s="103" t="n">
        <f aca="false">IF(P$1="P",MAX(0,P$2-$D161),IF(P$1="C",MAX(0,$D161-P$2)))</f>
        <v>5.38</v>
      </c>
      <c r="Q161" s="103" t="n">
        <f aca="false">IF(Q$1="P",MAX(0,Q$2-$D161),IF(Q$1="C",MAX(0,$D161-Q$2)))</f>
        <v>0.380000000000003</v>
      </c>
      <c r="R161" s="103" t="n">
        <f aca="false">IF(R$1="P",MAX(0,R$2-$D161),IF(R$1="C",MAX(0,$D161-R$2)))</f>
        <v>0</v>
      </c>
      <c r="S161" s="103" t="n">
        <f aca="false">IF(S$1="P",MAX(0,S$2-$D161),IF(S$1="C",MAX(0,$D161-S$2)))</f>
        <v>0</v>
      </c>
      <c r="T161" s="103" t="n">
        <f aca="false">IF(T$1="P",MAX(0,T$2-$D161),IF(T$1="C",MAX(0,$D161-T$2)))</f>
        <v>0</v>
      </c>
      <c r="U161" s="104" t="n">
        <f aca="false">B161</f>
        <v>7</v>
      </c>
      <c r="V161" s="105" t="n">
        <f aca="false">VLOOKUP($C161,Gas!$B$3:$E$2506,2)</f>
        <v>2.145</v>
      </c>
      <c r="W161" s="46" t="n">
        <f aca="false">D161/V161</f>
        <v>16.4941724941725</v>
      </c>
    </row>
    <row r="162" customFormat="false" ht="12.75" hidden="false" customHeight="false" outlineLevel="0" collapsed="false">
      <c r="A162" s="0" t="n">
        <f aca="false">YEAR(C162)</f>
        <v>1998</v>
      </c>
      <c r="B162" s="95" t="n">
        <f aca="false">MONTH(C162)+(YEAR(C162)-1998)*12</f>
        <v>7</v>
      </c>
      <c r="C162" s="101" t="n">
        <v>35996</v>
      </c>
      <c r="D162" s="102" t="n">
        <v>43.14</v>
      </c>
      <c r="E162" s="98" t="n">
        <f aca="false">LN(D162/D161)</f>
        <v>0.198303952229371</v>
      </c>
      <c r="F162" s="106" t="n">
        <f aca="false">STDEV(E153:E162)*SQRT(trade_day)</f>
        <v>2.46869289552078</v>
      </c>
      <c r="H162" s="103" t="n">
        <f aca="false">IF(H$1="P",MAX(0,H$2-$D162),IF(H$1="C",MAX(0,$D162-H$2)))</f>
        <v>0</v>
      </c>
      <c r="I162" s="103" t="n">
        <f aca="false">IF(I$1="P",MAX(0,I$2-$D162),IF(I$1="C",MAX(0,$D162-I$2)))</f>
        <v>0</v>
      </c>
      <c r="J162" s="103" t="n">
        <f aca="false">IF(J$1="P",MAX(0,J$2-$D162),IF(J$1="C",MAX(0,$D162-J$2)))</f>
        <v>0</v>
      </c>
      <c r="K162" s="103" t="n">
        <f aca="false">IF(K$1="P",MAX(0,K$2-$D162),IF(K$1="C",MAX(0,$D162-K$2)))</f>
        <v>0</v>
      </c>
      <c r="L162" s="103" t="n">
        <f aca="false">IF(L$1="P",MAX(0,L$2-$D162),IF(L$1="C",MAX(0,$D162-L$2)))</f>
        <v>0</v>
      </c>
      <c r="M162" s="103" t="n">
        <f aca="false">IF(M$1="P",MAX(0,M$2-$D162),IF(M$1="C",MAX(0,$D162-M$2)))</f>
        <v>6.86</v>
      </c>
      <c r="N162" s="103" t="n">
        <f aca="false">IF(N$1="P",MAX(0,N$2-$D162),IF(N$1="C",MAX(0,$D162-N$2)))</f>
        <v>23.14</v>
      </c>
      <c r="O162" s="103" t="n">
        <f aca="false">IF(O$1="P",MAX(0,O$2-$D162),IF(O$1="C",MAX(0,$D162-O$2)))</f>
        <v>18.14</v>
      </c>
      <c r="P162" s="103" t="n">
        <f aca="false">IF(P$1="P",MAX(0,P$2-$D162),IF(P$1="C",MAX(0,$D162-P$2)))</f>
        <v>13.14</v>
      </c>
      <c r="Q162" s="103" t="n">
        <f aca="false">IF(Q$1="P",MAX(0,Q$2-$D162),IF(Q$1="C",MAX(0,$D162-Q$2)))</f>
        <v>8.14</v>
      </c>
      <c r="R162" s="103" t="n">
        <f aca="false">IF(R$1="P",MAX(0,R$2-$D162),IF(R$1="C",MAX(0,$D162-R$2)))</f>
        <v>3.14</v>
      </c>
      <c r="S162" s="103" t="n">
        <f aca="false">IF(S$1="P",MAX(0,S$2-$D162),IF(S$1="C",MAX(0,$D162-S$2)))</f>
        <v>0</v>
      </c>
      <c r="T162" s="103" t="n">
        <f aca="false">IF(T$1="P",MAX(0,T$2-$D162),IF(T$1="C",MAX(0,$D162-T$2)))</f>
        <v>0</v>
      </c>
      <c r="U162" s="104" t="n">
        <f aca="false">B162</f>
        <v>7</v>
      </c>
      <c r="V162" s="105" t="n">
        <f aca="false">VLOOKUP($C162,Gas!$B$3:$E$2506,2)</f>
        <v>2.155</v>
      </c>
      <c r="W162" s="46" t="n">
        <f aca="false">D162/V162</f>
        <v>20.0185614849188</v>
      </c>
    </row>
    <row r="163" customFormat="false" ht="12.75" hidden="false" customHeight="false" outlineLevel="0" collapsed="false">
      <c r="A163" s="0" t="n">
        <f aca="false">YEAR(C163)</f>
        <v>1998</v>
      </c>
      <c r="B163" s="95" t="n">
        <f aca="false">MONTH(C163)+(YEAR(C163)-1998)*12</f>
        <v>7</v>
      </c>
      <c r="C163" s="101" t="n">
        <v>35997</v>
      </c>
      <c r="D163" s="102" t="n">
        <v>64.48</v>
      </c>
      <c r="E163" s="98" t="n">
        <f aca="false">LN(D163/D162)</f>
        <v>0.401904457237363</v>
      </c>
      <c r="F163" s="106" t="n">
        <f aca="false">STDEV(E154:E163)*SQRT(trade_day)</f>
        <v>2.96892149179713</v>
      </c>
      <c r="H163" s="103" t="n">
        <f aca="false">IF(H$1="P",MAX(0,H$2-$D163),IF(H$1="C",MAX(0,$D163-H$2)))</f>
        <v>0</v>
      </c>
      <c r="I163" s="103" t="n">
        <f aca="false">IF(I$1="P",MAX(0,I$2-$D163),IF(I$1="C",MAX(0,$D163-I$2)))</f>
        <v>0</v>
      </c>
      <c r="J163" s="103" t="n">
        <f aca="false">IF(J$1="P",MAX(0,J$2-$D163),IF(J$1="C",MAX(0,$D163-J$2)))</f>
        <v>0</v>
      </c>
      <c r="K163" s="103" t="n">
        <f aca="false">IF(K$1="P",MAX(0,K$2-$D163),IF(K$1="C",MAX(0,$D163-K$2)))</f>
        <v>0</v>
      </c>
      <c r="L163" s="103" t="n">
        <f aca="false">IF(L$1="P",MAX(0,L$2-$D163),IF(L$1="C",MAX(0,$D163-L$2)))</f>
        <v>0</v>
      </c>
      <c r="M163" s="103" t="n">
        <f aca="false">IF(M$1="P",MAX(0,M$2-$D163),IF(M$1="C",MAX(0,$D163-M$2)))</f>
        <v>0</v>
      </c>
      <c r="N163" s="103" t="n">
        <f aca="false">IF(N$1="P",MAX(0,N$2-$D163),IF(N$1="C",MAX(0,$D163-N$2)))</f>
        <v>44.48</v>
      </c>
      <c r="O163" s="103" t="n">
        <f aca="false">IF(O$1="P",MAX(0,O$2-$D163),IF(O$1="C",MAX(0,$D163-O$2)))</f>
        <v>39.48</v>
      </c>
      <c r="P163" s="103" t="n">
        <f aca="false">IF(P$1="P",MAX(0,P$2-$D163),IF(P$1="C",MAX(0,$D163-P$2)))</f>
        <v>34.48</v>
      </c>
      <c r="Q163" s="103" t="n">
        <f aca="false">IF(Q$1="P",MAX(0,Q$2-$D163),IF(Q$1="C",MAX(0,$D163-Q$2)))</f>
        <v>29.48</v>
      </c>
      <c r="R163" s="103" t="n">
        <f aca="false">IF(R$1="P",MAX(0,R$2-$D163),IF(R$1="C",MAX(0,$D163-R$2)))</f>
        <v>24.48</v>
      </c>
      <c r="S163" s="103" t="n">
        <f aca="false">IF(S$1="P",MAX(0,S$2-$D163),IF(S$1="C",MAX(0,$D163-S$2)))</f>
        <v>14.48</v>
      </c>
      <c r="T163" s="103" t="n">
        <f aca="false">IF(T$1="P",MAX(0,T$2-$D163),IF(T$1="C",MAX(0,$D163-T$2)))</f>
        <v>0</v>
      </c>
      <c r="U163" s="104" t="n">
        <f aca="false">B163</f>
        <v>7</v>
      </c>
      <c r="V163" s="105" t="n">
        <f aca="false">VLOOKUP($C163,Gas!$B$3:$E$2506,2)</f>
        <v>2.18</v>
      </c>
      <c r="W163" s="46" t="n">
        <f aca="false">D163/V163</f>
        <v>29.5779816513761</v>
      </c>
    </row>
    <row r="164" customFormat="false" ht="12.75" hidden="false" customHeight="false" outlineLevel="0" collapsed="false">
      <c r="A164" s="0" t="n">
        <f aca="false">YEAR(C164)</f>
        <v>1998</v>
      </c>
      <c r="B164" s="95" t="n">
        <f aca="false">MONTH(C164)+(YEAR(C164)-1998)*12</f>
        <v>7</v>
      </c>
      <c r="C164" s="101" t="n">
        <v>35998</v>
      </c>
      <c r="D164" s="102" t="n">
        <v>130.63</v>
      </c>
      <c r="E164" s="98" t="n">
        <f aca="false">LN(D164/D163)</f>
        <v>0.706013801300099</v>
      </c>
      <c r="F164" s="106" t="n">
        <f aca="false">STDEV(E155:E164)*SQRT(trade_day)</f>
        <v>4.23268636149007</v>
      </c>
      <c r="H164" s="103" t="n">
        <f aca="false">IF(H$1="P",MAX(0,H$2-$D164),IF(H$1="C",MAX(0,$D164-H$2)))</f>
        <v>0</v>
      </c>
      <c r="I164" s="103" t="n">
        <f aca="false">IF(I$1="P",MAX(0,I$2-$D164),IF(I$1="C",MAX(0,$D164-I$2)))</f>
        <v>0</v>
      </c>
      <c r="J164" s="103" t="n">
        <f aca="false">IF(J$1="P",MAX(0,J$2-$D164),IF(J$1="C",MAX(0,$D164-J$2)))</f>
        <v>0</v>
      </c>
      <c r="K164" s="103" t="n">
        <f aca="false">IF(K$1="P",MAX(0,K$2-$D164),IF(K$1="C",MAX(0,$D164-K$2)))</f>
        <v>0</v>
      </c>
      <c r="L164" s="103" t="n">
        <f aca="false">IF(L$1="P",MAX(0,L$2-$D164),IF(L$1="C",MAX(0,$D164-L$2)))</f>
        <v>0</v>
      </c>
      <c r="M164" s="103" t="n">
        <f aca="false">IF(M$1="P",MAX(0,M$2-$D164),IF(M$1="C",MAX(0,$D164-M$2)))</f>
        <v>0</v>
      </c>
      <c r="N164" s="103" t="n">
        <f aca="false">IF(N$1="P",MAX(0,N$2-$D164),IF(N$1="C",MAX(0,$D164-N$2)))</f>
        <v>110.63</v>
      </c>
      <c r="O164" s="103" t="n">
        <f aca="false">IF(O$1="P",MAX(0,O$2-$D164),IF(O$1="C",MAX(0,$D164-O$2)))</f>
        <v>105.63</v>
      </c>
      <c r="P164" s="103" t="n">
        <f aca="false">IF(P$1="P",MAX(0,P$2-$D164),IF(P$1="C",MAX(0,$D164-P$2)))</f>
        <v>100.63</v>
      </c>
      <c r="Q164" s="103" t="n">
        <f aca="false">IF(Q$1="P",MAX(0,Q$2-$D164),IF(Q$1="C",MAX(0,$D164-Q$2)))</f>
        <v>95.63</v>
      </c>
      <c r="R164" s="103" t="n">
        <f aca="false">IF(R$1="P",MAX(0,R$2-$D164),IF(R$1="C",MAX(0,$D164-R$2)))</f>
        <v>90.63</v>
      </c>
      <c r="S164" s="103" t="n">
        <f aca="false">IF(S$1="P",MAX(0,S$2-$D164),IF(S$1="C",MAX(0,$D164-S$2)))</f>
        <v>80.63</v>
      </c>
      <c r="T164" s="103" t="n">
        <f aca="false">IF(T$1="P",MAX(0,T$2-$D164),IF(T$1="C",MAX(0,$D164-T$2)))</f>
        <v>30.62999</v>
      </c>
      <c r="U164" s="104" t="n">
        <f aca="false">B164</f>
        <v>7</v>
      </c>
      <c r="V164" s="105" t="n">
        <f aca="false">VLOOKUP($C164,Gas!$B$3:$E$2506,2)</f>
        <v>2.07</v>
      </c>
      <c r="W164" s="46" t="n">
        <f aca="false">D164/V164</f>
        <v>63.1062801932367</v>
      </c>
    </row>
    <row r="165" customFormat="false" ht="12.75" hidden="false" customHeight="false" outlineLevel="0" collapsed="false">
      <c r="A165" s="0" t="n">
        <f aca="false">YEAR(C165)</f>
        <v>1998</v>
      </c>
      <c r="B165" s="95" t="n">
        <f aca="false">MONTH(C165)+(YEAR(C165)-1998)*12</f>
        <v>7</v>
      </c>
      <c r="C165" s="101" t="n">
        <v>35999</v>
      </c>
      <c r="D165" s="102" t="n">
        <v>53.12</v>
      </c>
      <c r="E165" s="98" t="n">
        <f aca="false">LN(D165/D164)</f>
        <v>-0.899815394330294</v>
      </c>
      <c r="F165" s="106" t="n">
        <f aca="false">STDEV(E156:E165)*SQRT(trade_day)</f>
        <v>6.76302724082917</v>
      </c>
      <c r="H165" s="103" t="n">
        <f aca="false">IF(H$1="P",MAX(0,H$2-$D165),IF(H$1="C",MAX(0,$D165-H$2)))</f>
        <v>0</v>
      </c>
      <c r="I165" s="103" t="n">
        <f aca="false">IF(I$1="P",MAX(0,I$2-$D165),IF(I$1="C",MAX(0,$D165-I$2)))</f>
        <v>0</v>
      </c>
      <c r="J165" s="103" t="n">
        <f aca="false">IF(J$1="P",MAX(0,J$2-$D165),IF(J$1="C",MAX(0,$D165-J$2)))</f>
        <v>0</v>
      </c>
      <c r="K165" s="103" t="n">
        <f aca="false">IF(K$1="P",MAX(0,K$2-$D165),IF(K$1="C",MAX(0,$D165-K$2)))</f>
        <v>0</v>
      </c>
      <c r="L165" s="103" t="n">
        <f aca="false">IF(L$1="P",MAX(0,L$2-$D165),IF(L$1="C",MAX(0,$D165-L$2)))</f>
        <v>0</v>
      </c>
      <c r="M165" s="103" t="n">
        <f aca="false">IF(M$1="P",MAX(0,M$2-$D165),IF(M$1="C",MAX(0,$D165-M$2)))</f>
        <v>0</v>
      </c>
      <c r="N165" s="103" t="n">
        <f aca="false">IF(N$1="P",MAX(0,N$2-$D165),IF(N$1="C",MAX(0,$D165-N$2)))</f>
        <v>33.12</v>
      </c>
      <c r="O165" s="103" t="n">
        <f aca="false">IF(O$1="P",MAX(0,O$2-$D165),IF(O$1="C",MAX(0,$D165-O$2)))</f>
        <v>28.12</v>
      </c>
      <c r="P165" s="103" t="n">
        <f aca="false">IF(P$1="P",MAX(0,P$2-$D165),IF(P$1="C",MAX(0,$D165-P$2)))</f>
        <v>23.12</v>
      </c>
      <c r="Q165" s="103" t="n">
        <f aca="false">IF(Q$1="P",MAX(0,Q$2-$D165),IF(Q$1="C",MAX(0,$D165-Q$2)))</f>
        <v>18.12</v>
      </c>
      <c r="R165" s="103" t="n">
        <f aca="false">IF(R$1="P",MAX(0,R$2-$D165),IF(R$1="C",MAX(0,$D165-R$2)))</f>
        <v>13.12</v>
      </c>
      <c r="S165" s="103" t="n">
        <f aca="false">IF(S$1="P",MAX(0,S$2-$D165),IF(S$1="C",MAX(0,$D165-S$2)))</f>
        <v>3.12</v>
      </c>
      <c r="T165" s="103" t="n">
        <f aca="false">IF(T$1="P",MAX(0,T$2-$D165),IF(T$1="C",MAX(0,$D165-T$2)))</f>
        <v>0</v>
      </c>
      <c r="U165" s="104" t="n">
        <f aca="false">B165</f>
        <v>7</v>
      </c>
      <c r="V165" s="105" t="n">
        <f aca="false">VLOOKUP($C165,Gas!$B$3:$E$2506,2)</f>
        <v>2.005</v>
      </c>
      <c r="W165" s="46" t="n">
        <f aca="false">D165/V165</f>
        <v>26.4937655860349</v>
      </c>
    </row>
    <row r="166" customFormat="false" ht="12.75" hidden="false" customHeight="false" outlineLevel="0" collapsed="false">
      <c r="A166" s="0" t="n">
        <f aca="false">YEAR(C166)</f>
        <v>1998</v>
      </c>
      <c r="B166" s="95" t="n">
        <f aca="false">MONTH(C166)+(YEAR(C166)-1998)*12</f>
        <v>7</v>
      </c>
      <c r="C166" s="101" t="n">
        <v>36000</v>
      </c>
      <c r="D166" s="102" t="n">
        <v>26.1</v>
      </c>
      <c r="E166" s="98" t="n">
        <f aca="false">LN(D166/D165)</f>
        <v>-0.710618190839531</v>
      </c>
      <c r="F166" s="106" t="n">
        <f aca="false">STDEV(E157:E166)*SQRT(trade_day)</f>
        <v>7.82898507501439</v>
      </c>
      <c r="H166" s="103" t="n">
        <f aca="false">IF(H$1="P",MAX(0,H$2-$D166),IF(H$1="C",MAX(0,$D166-H$2)))</f>
        <v>0</v>
      </c>
      <c r="I166" s="103" t="n">
        <f aca="false">IF(I$1="P",MAX(0,I$2-$D166),IF(I$1="C",MAX(0,$D166-I$2)))</f>
        <v>0</v>
      </c>
      <c r="J166" s="103" t="n">
        <f aca="false">IF(J$1="P",MAX(0,J$2-$D166),IF(J$1="C",MAX(0,$D166-J$2)))</f>
        <v>3.9</v>
      </c>
      <c r="K166" s="103" t="n">
        <f aca="false">IF(K$1="P",MAX(0,K$2-$D166),IF(K$1="C",MAX(0,$D166-K$2)))</f>
        <v>8.9</v>
      </c>
      <c r="L166" s="103" t="n">
        <f aca="false">IF(L$1="P",MAX(0,L$2-$D166),IF(L$1="C",MAX(0,$D166-L$2)))</f>
        <v>13.9</v>
      </c>
      <c r="M166" s="103" t="n">
        <f aca="false">IF(M$1="P",MAX(0,M$2-$D166),IF(M$1="C",MAX(0,$D166-M$2)))</f>
        <v>23.9</v>
      </c>
      <c r="N166" s="103" t="n">
        <f aca="false">IF(N$1="P",MAX(0,N$2-$D166),IF(N$1="C",MAX(0,$D166-N$2)))</f>
        <v>6.1</v>
      </c>
      <c r="O166" s="103" t="n">
        <f aca="false">IF(O$1="P",MAX(0,O$2-$D166),IF(O$1="C",MAX(0,$D166-O$2)))</f>
        <v>1.1</v>
      </c>
      <c r="P166" s="103" t="n">
        <f aca="false">IF(P$1="P",MAX(0,P$2-$D166),IF(P$1="C",MAX(0,$D166-P$2)))</f>
        <v>0</v>
      </c>
      <c r="Q166" s="103" t="n">
        <f aca="false">IF(Q$1="P",MAX(0,Q$2-$D166),IF(Q$1="C",MAX(0,$D166-Q$2)))</f>
        <v>0</v>
      </c>
      <c r="R166" s="103" t="n">
        <f aca="false">IF(R$1="P",MAX(0,R$2-$D166),IF(R$1="C",MAX(0,$D166-R$2)))</f>
        <v>0</v>
      </c>
      <c r="S166" s="103" t="n">
        <f aca="false">IF(S$1="P",MAX(0,S$2-$D166),IF(S$1="C",MAX(0,$D166-S$2)))</f>
        <v>0</v>
      </c>
      <c r="T166" s="103" t="n">
        <f aca="false">IF(T$1="P",MAX(0,T$2-$D166),IF(T$1="C",MAX(0,$D166-T$2)))</f>
        <v>0</v>
      </c>
      <c r="U166" s="104" t="n">
        <f aca="false">B166</f>
        <v>7</v>
      </c>
      <c r="V166" s="105" t="n">
        <f aca="false">VLOOKUP($C166,Gas!$B$3:$E$2506,2)</f>
        <v>1.985</v>
      </c>
      <c r="W166" s="46" t="n">
        <f aca="false">D166/V166</f>
        <v>13.1486146095718</v>
      </c>
    </row>
    <row r="167" customFormat="false" ht="12.75" hidden="false" customHeight="false" outlineLevel="0" collapsed="false">
      <c r="A167" s="0" t="n">
        <f aca="false">YEAR(C167)</f>
        <v>1998</v>
      </c>
      <c r="B167" s="95" t="n">
        <f aca="false">MONTH(C167)+(YEAR(C167)-1998)*12</f>
        <v>7</v>
      </c>
      <c r="C167" s="101" t="n">
        <v>36003</v>
      </c>
      <c r="D167" s="102" t="n">
        <v>25</v>
      </c>
      <c r="E167" s="98" t="n">
        <f aca="false">LN(D167/D166)</f>
        <v>-0.043059489460447</v>
      </c>
      <c r="F167" s="106" t="n">
        <f aca="false">STDEV(E158:E167)*SQRT(trade_day)</f>
        <v>7.68796740398162</v>
      </c>
      <c r="H167" s="103" t="n">
        <f aca="false">IF(H$1="P",MAX(0,H$2-$D167),IF(H$1="C",MAX(0,$D167-H$2)))</f>
        <v>0</v>
      </c>
      <c r="I167" s="103" t="n">
        <f aca="false">IF(I$1="P",MAX(0,I$2-$D167),IF(I$1="C",MAX(0,$D167-I$2)))</f>
        <v>0</v>
      </c>
      <c r="J167" s="103" t="n">
        <f aca="false">IF(J$1="P",MAX(0,J$2-$D167),IF(J$1="C",MAX(0,$D167-J$2)))</f>
        <v>5</v>
      </c>
      <c r="K167" s="103" t="n">
        <f aca="false">IF(K$1="P",MAX(0,K$2-$D167),IF(K$1="C",MAX(0,$D167-K$2)))</f>
        <v>10</v>
      </c>
      <c r="L167" s="103" t="n">
        <f aca="false">IF(L$1="P",MAX(0,L$2-$D167),IF(L$1="C",MAX(0,$D167-L$2)))</f>
        <v>15</v>
      </c>
      <c r="M167" s="103" t="n">
        <f aca="false">IF(M$1="P",MAX(0,M$2-$D167),IF(M$1="C",MAX(0,$D167-M$2)))</f>
        <v>25</v>
      </c>
      <c r="N167" s="103" t="n">
        <f aca="false">IF(N$1="P",MAX(0,N$2-$D167),IF(N$1="C",MAX(0,$D167-N$2)))</f>
        <v>5</v>
      </c>
      <c r="O167" s="103" t="n">
        <f aca="false">IF(O$1="P",MAX(0,O$2-$D167),IF(O$1="C",MAX(0,$D167-O$2)))</f>
        <v>0</v>
      </c>
      <c r="P167" s="103" t="n">
        <f aca="false">IF(P$1="P",MAX(0,P$2-$D167),IF(P$1="C",MAX(0,$D167-P$2)))</f>
        <v>0</v>
      </c>
      <c r="Q167" s="103" t="n">
        <f aca="false">IF(Q$1="P",MAX(0,Q$2-$D167),IF(Q$1="C",MAX(0,$D167-Q$2)))</f>
        <v>0</v>
      </c>
      <c r="R167" s="103" t="n">
        <f aca="false">IF(R$1="P",MAX(0,R$2-$D167),IF(R$1="C",MAX(0,$D167-R$2)))</f>
        <v>0</v>
      </c>
      <c r="S167" s="103" t="n">
        <f aca="false">IF(S$1="P",MAX(0,S$2-$D167),IF(S$1="C",MAX(0,$D167-S$2)))</f>
        <v>0</v>
      </c>
      <c r="T167" s="103" t="n">
        <f aca="false">IF(T$1="P",MAX(0,T$2-$D167),IF(T$1="C",MAX(0,$D167-T$2)))</f>
        <v>0</v>
      </c>
      <c r="U167" s="104" t="n">
        <f aca="false">B167</f>
        <v>7</v>
      </c>
      <c r="V167" s="105" t="n">
        <f aca="false">VLOOKUP($C167,Gas!$B$3:$E$2506,2)</f>
        <v>1.965</v>
      </c>
      <c r="W167" s="46" t="n">
        <f aca="false">D167/V167</f>
        <v>12.7226463104326</v>
      </c>
    </row>
    <row r="168" customFormat="false" ht="12.75" hidden="false" customHeight="false" outlineLevel="0" collapsed="false">
      <c r="A168" s="0" t="n">
        <f aca="false">YEAR(C168)</f>
        <v>1998</v>
      </c>
      <c r="B168" s="95" t="n">
        <f aca="false">MONTH(C168)+(YEAR(C168)-1998)*12</f>
        <v>7</v>
      </c>
      <c r="C168" s="101" t="n">
        <v>36004</v>
      </c>
      <c r="D168" s="102" t="n">
        <v>24</v>
      </c>
      <c r="E168" s="98" t="n">
        <f aca="false">LN(D168/D167)</f>
        <v>-0.0408219945202552</v>
      </c>
      <c r="F168" s="106" t="n">
        <f aca="false">STDEV(E159:E168)*SQRT(trade_day)</f>
        <v>7.67351287593684</v>
      </c>
      <c r="H168" s="103" t="n">
        <f aca="false">IF(H$1="P",MAX(0,H$2-$D168),IF(H$1="C",MAX(0,$D168-H$2)))</f>
        <v>0</v>
      </c>
      <c r="I168" s="103" t="n">
        <f aca="false">IF(I$1="P",MAX(0,I$2-$D168),IF(I$1="C",MAX(0,$D168-I$2)))</f>
        <v>1</v>
      </c>
      <c r="J168" s="103" t="n">
        <f aca="false">IF(J$1="P",MAX(0,J$2-$D168),IF(J$1="C",MAX(0,$D168-J$2)))</f>
        <v>6</v>
      </c>
      <c r="K168" s="103" t="n">
        <f aca="false">IF(K$1="P",MAX(0,K$2-$D168),IF(K$1="C",MAX(0,$D168-K$2)))</f>
        <v>11</v>
      </c>
      <c r="L168" s="103" t="n">
        <f aca="false">IF(L$1="P",MAX(0,L$2-$D168),IF(L$1="C",MAX(0,$D168-L$2)))</f>
        <v>16</v>
      </c>
      <c r="M168" s="103" t="n">
        <f aca="false">IF(M$1="P",MAX(0,M$2-$D168),IF(M$1="C",MAX(0,$D168-M$2)))</f>
        <v>26</v>
      </c>
      <c r="N168" s="103" t="n">
        <f aca="false">IF(N$1="P",MAX(0,N$2-$D168),IF(N$1="C",MAX(0,$D168-N$2)))</f>
        <v>4</v>
      </c>
      <c r="O168" s="103" t="n">
        <f aca="false">IF(O$1="P",MAX(0,O$2-$D168),IF(O$1="C",MAX(0,$D168-O$2)))</f>
        <v>0</v>
      </c>
      <c r="P168" s="103" t="n">
        <f aca="false">IF(P$1="P",MAX(0,P$2-$D168),IF(P$1="C",MAX(0,$D168-P$2)))</f>
        <v>0</v>
      </c>
      <c r="Q168" s="103" t="n">
        <f aca="false">IF(Q$1="P",MAX(0,Q$2-$D168),IF(Q$1="C",MAX(0,$D168-Q$2)))</f>
        <v>0</v>
      </c>
      <c r="R168" s="103" t="n">
        <f aca="false">IF(R$1="P",MAX(0,R$2-$D168),IF(R$1="C",MAX(0,$D168-R$2)))</f>
        <v>0</v>
      </c>
      <c r="S168" s="103" t="n">
        <f aca="false">IF(S$1="P",MAX(0,S$2-$D168),IF(S$1="C",MAX(0,$D168-S$2)))</f>
        <v>0</v>
      </c>
      <c r="T168" s="103" t="n">
        <f aca="false">IF(T$1="P",MAX(0,T$2-$D168),IF(T$1="C",MAX(0,$D168-T$2)))</f>
        <v>0</v>
      </c>
      <c r="U168" s="104" t="n">
        <f aca="false">B168</f>
        <v>7</v>
      </c>
      <c r="V168" s="105" t="n">
        <f aca="false">VLOOKUP($C168,Gas!$B$3:$E$2506,2)</f>
        <v>2.005</v>
      </c>
      <c r="W168" s="46" t="n">
        <f aca="false">D168/V168</f>
        <v>11.9700748129676</v>
      </c>
    </row>
    <row r="169" customFormat="false" ht="12.75" hidden="false" customHeight="false" outlineLevel="0" collapsed="false">
      <c r="A169" s="0" t="n">
        <f aca="false">YEAR(C169)</f>
        <v>1998</v>
      </c>
      <c r="B169" s="95" t="n">
        <f aca="false">MONTH(C169)+(YEAR(C169)-1998)*12</f>
        <v>7</v>
      </c>
      <c r="C169" s="101" t="n">
        <v>36005</v>
      </c>
      <c r="D169" s="102" t="n">
        <v>33.5</v>
      </c>
      <c r="E169" s="98" t="n">
        <f aca="false">LN(D169/D168)</f>
        <v>0.333491608483075</v>
      </c>
      <c r="F169" s="106" t="n">
        <f aca="false">STDEV(E160:E169)*SQRT(trade_day)</f>
        <v>7.83943780521567</v>
      </c>
      <c r="H169" s="103" t="n">
        <f aca="false">IF(H$1="P",MAX(0,H$2-$D169),IF(H$1="C",MAX(0,$D169-H$2)))</f>
        <v>0</v>
      </c>
      <c r="I169" s="103" t="n">
        <f aca="false">IF(I$1="P",MAX(0,I$2-$D169),IF(I$1="C",MAX(0,$D169-I$2)))</f>
        <v>0</v>
      </c>
      <c r="J169" s="103" t="n">
        <f aca="false">IF(J$1="P",MAX(0,J$2-$D169),IF(J$1="C",MAX(0,$D169-J$2)))</f>
        <v>0</v>
      </c>
      <c r="K169" s="103" t="n">
        <f aca="false">IF(K$1="P",MAX(0,K$2-$D169),IF(K$1="C",MAX(0,$D169-K$2)))</f>
        <v>1.5</v>
      </c>
      <c r="L169" s="103" t="n">
        <f aca="false">IF(L$1="P",MAX(0,L$2-$D169),IF(L$1="C",MAX(0,$D169-L$2)))</f>
        <v>6.5</v>
      </c>
      <c r="M169" s="103" t="n">
        <f aca="false">IF(M$1="P",MAX(0,M$2-$D169),IF(M$1="C",MAX(0,$D169-M$2)))</f>
        <v>16.5</v>
      </c>
      <c r="N169" s="103" t="n">
        <f aca="false">IF(N$1="P",MAX(0,N$2-$D169),IF(N$1="C",MAX(0,$D169-N$2)))</f>
        <v>13.5</v>
      </c>
      <c r="O169" s="103" t="n">
        <f aca="false">IF(O$1="P",MAX(0,O$2-$D169),IF(O$1="C",MAX(0,$D169-O$2)))</f>
        <v>8.5</v>
      </c>
      <c r="P169" s="103" t="n">
        <f aca="false">IF(P$1="P",MAX(0,P$2-$D169),IF(P$1="C",MAX(0,$D169-P$2)))</f>
        <v>3.5</v>
      </c>
      <c r="Q169" s="103" t="n">
        <f aca="false">IF(Q$1="P",MAX(0,Q$2-$D169),IF(Q$1="C",MAX(0,$D169-Q$2)))</f>
        <v>0</v>
      </c>
      <c r="R169" s="103" t="n">
        <f aca="false">IF(R$1="P",MAX(0,R$2-$D169),IF(R$1="C",MAX(0,$D169-R$2)))</f>
        <v>0</v>
      </c>
      <c r="S169" s="103" t="n">
        <f aca="false">IF(S$1="P",MAX(0,S$2-$D169),IF(S$1="C",MAX(0,$D169-S$2)))</f>
        <v>0</v>
      </c>
      <c r="T169" s="103" t="n">
        <f aca="false">IF(T$1="P",MAX(0,T$2-$D169),IF(T$1="C",MAX(0,$D169-T$2)))</f>
        <v>0</v>
      </c>
      <c r="U169" s="104" t="n">
        <f aca="false">B169</f>
        <v>7</v>
      </c>
      <c r="V169" s="105" t="n">
        <f aca="false">VLOOKUP($C169,Gas!$B$3:$E$2506,2)</f>
        <v>1.955</v>
      </c>
      <c r="W169" s="46" t="n">
        <f aca="false">D169/V169</f>
        <v>17.1355498721228</v>
      </c>
    </row>
    <row r="170" customFormat="false" ht="12.75" hidden="false" customHeight="false" outlineLevel="0" collapsed="false">
      <c r="A170" s="0" t="n">
        <f aca="false">YEAR(C170)</f>
        <v>1998</v>
      </c>
      <c r="B170" s="95" t="n">
        <f aca="false">MONTH(C170)+(YEAR(C170)-1998)*12</f>
        <v>7</v>
      </c>
      <c r="C170" s="101" t="n">
        <v>36006</v>
      </c>
      <c r="D170" s="102" t="n">
        <v>34.5</v>
      </c>
      <c r="E170" s="98" t="n">
        <f aca="false">LN(D170/D169)</f>
        <v>0.0294138852062934</v>
      </c>
      <c r="F170" s="106" t="n">
        <f aca="false">STDEV(E161:E170)*SQRT(trade_day)</f>
        <v>7.73665591906282</v>
      </c>
      <c r="H170" s="103" t="n">
        <f aca="false">IF(H$1="P",MAX(0,H$2-$D170),IF(H$1="C",MAX(0,$D170-H$2)))</f>
        <v>0</v>
      </c>
      <c r="I170" s="103" t="n">
        <f aca="false">IF(I$1="P",MAX(0,I$2-$D170),IF(I$1="C",MAX(0,$D170-I$2)))</f>
        <v>0</v>
      </c>
      <c r="J170" s="103" t="n">
        <f aca="false">IF(J$1="P",MAX(0,J$2-$D170),IF(J$1="C",MAX(0,$D170-J$2)))</f>
        <v>0</v>
      </c>
      <c r="K170" s="103" t="n">
        <f aca="false">IF(K$1="P",MAX(0,K$2-$D170),IF(K$1="C",MAX(0,$D170-K$2)))</f>
        <v>0.5</v>
      </c>
      <c r="L170" s="103" t="n">
        <f aca="false">IF(L$1="P",MAX(0,L$2-$D170),IF(L$1="C",MAX(0,$D170-L$2)))</f>
        <v>5.5</v>
      </c>
      <c r="M170" s="103" t="n">
        <f aca="false">IF(M$1="P",MAX(0,M$2-$D170),IF(M$1="C",MAX(0,$D170-M$2)))</f>
        <v>15.5</v>
      </c>
      <c r="N170" s="103" t="n">
        <f aca="false">IF(N$1="P",MAX(0,N$2-$D170),IF(N$1="C",MAX(0,$D170-N$2)))</f>
        <v>14.5</v>
      </c>
      <c r="O170" s="103" t="n">
        <f aca="false">IF(O$1="P",MAX(0,O$2-$D170),IF(O$1="C",MAX(0,$D170-O$2)))</f>
        <v>9.5</v>
      </c>
      <c r="P170" s="103" t="n">
        <f aca="false">IF(P$1="P",MAX(0,P$2-$D170),IF(P$1="C",MAX(0,$D170-P$2)))</f>
        <v>4.5</v>
      </c>
      <c r="Q170" s="103" t="n">
        <f aca="false">IF(Q$1="P",MAX(0,Q$2-$D170),IF(Q$1="C",MAX(0,$D170-Q$2)))</f>
        <v>0</v>
      </c>
      <c r="R170" s="103" t="n">
        <f aca="false">IF(R$1="P",MAX(0,R$2-$D170),IF(R$1="C",MAX(0,$D170-R$2)))</f>
        <v>0</v>
      </c>
      <c r="S170" s="103" t="n">
        <f aca="false">IF(S$1="P",MAX(0,S$2-$D170),IF(S$1="C",MAX(0,$D170-S$2)))</f>
        <v>0</v>
      </c>
      <c r="T170" s="103" t="n">
        <f aca="false">IF(T$1="P",MAX(0,T$2-$D170),IF(T$1="C",MAX(0,$D170-T$2)))</f>
        <v>0</v>
      </c>
      <c r="U170" s="104" t="n">
        <f aca="false">B170</f>
        <v>7</v>
      </c>
      <c r="V170" s="105" t="n">
        <f aca="false">VLOOKUP($C170,Gas!$B$3:$E$2506,2)</f>
        <v>1.99</v>
      </c>
      <c r="W170" s="46" t="n">
        <f aca="false">D170/V170</f>
        <v>17.3366834170854</v>
      </c>
    </row>
    <row r="171" customFormat="false" ht="12.75" hidden="false" customHeight="false" outlineLevel="0" collapsed="false">
      <c r="A171" s="0" t="n">
        <f aca="false">YEAR(C171)</f>
        <v>1998</v>
      </c>
      <c r="B171" s="95" t="n">
        <f aca="false">MONTH(C171)+(YEAR(C171)-1998)*12</f>
        <v>7</v>
      </c>
      <c r="C171" s="101" t="n">
        <v>36007</v>
      </c>
      <c r="D171" s="102" t="n">
        <v>26.55</v>
      </c>
      <c r="E171" s="98" t="n">
        <f aca="false">LN(D171/D170)</f>
        <v>-0.261929576349366</v>
      </c>
      <c r="F171" s="106" t="n">
        <f aca="false">STDEV(E162:E171)*SQRT(trade_day)</f>
        <v>7.79942834175291</v>
      </c>
      <c r="H171" s="103" t="n">
        <f aca="false">IF(H$1="P",MAX(0,H$2-$D171),IF(H$1="C",MAX(0,$D171-H$2)))</f>
        <v>0</v>
      </c>
      <c r="I171" s="103" t="n">
        <f aca="false">IF(I$1="P",MAX(0,I$2-$D171),IF(I$1="C",MAX(0,$D171-I$2)))</f>
        <v>0</v>
      </c>
      <c r="J171" s="103" t="n">
        <f aca="false">IF(J$1="P",MAX(0,J$2-$D171),IF(J$1="C",MAX(0,$D171-J$2)))</f>
        <v>3.45</v>
      </c>
      <c r="K171" s="103" t="n">
        <f aca="false">IF(K$1="P",MAX(0,K$2-$D171),IF(K$1="C",MAX(0,$D171-K$2)))</f>
        <v>8.45</v>
      </c>
      <c r="L171" s="103" t="n">
        <f aca="false">IF(L$1="P",MAX(0,L$2-$D171),IF(L$1="C",MAX(0,$D171-L$2)))</f>
        <v>13.45</v>
      </c>
      <c r="M171" s="103" t="n">
        <f aca="false">IF(M$1="P",MAX(0,M$2-$D171),IF(M$1="C",MAX(0,$D171-M$2)))</f>
        <v>23.45</v>
      </c>
      <c r="N171" s="103" t="n">
        <f aca="false">IF(N$1="P",MAX(0,N$2-$D171),IF(N$1="C",MAX(0,$D171-N$2)))</f>
        <v>6.55</v>
      </c>
      <c r="O171" s="103" t="n">
        <f aca="false">IF(O$1="P",MAX(0,O$2-$D171),IF(O$1="C",MAX(0,$D171-O$2)))</f>
        <v>1.55</v>
      </c>
      <c r="P171" s="103" t="n">
        <f aca="false">IF(P$1="P",MAX(0,P$2-$D171),IF(P$1="C",MAX(0,$D171-P$2)))</f>
        <v>0</v>
      </c>
      <c r="Q171" s="103" t="n">
        <f aca="false">IF(Q$1="P",MAX(0,Q$2-$D171),IF(Q$1="C",MAX(0,$D171-Q$2)))</f>
        <v>0</v>
      </c>
      <c r="R171" s="103" t="n">
        <f aca="false">IF(R$1="P",MAX(0,R$2-$D171),IF(R$1="C",MAX(0,$D171-R$2)))</f>
        <v>0</v>
      </c>
      <c r="S171" s="103" t="n">
        <f aca="false">IF(S$1="P",MAX(0,S$2-$D171),IF(S$1="C",MAX(0,$D171-S$2)))</f>
        <v>0</v>
      </c>
      <c r="T171" s="103" t="n">
        <f aca="false">IF(T$1="P",MAX(0,T$2-$D171),IF(T$1="C",MAX(0,$D171-T$2)))</f>
        <v>0</v>
      </c>
      <c r="U171" s="104" t="n">
        <f aca="false">B171</f>
        <v>7</v>
      </c>
      <c r="V171" s="105" t="n">
        <f aca="false">VLOOKUP($C171,Gas!$B$3:$E$2506,2)</f>
        <v>1.985</v>
      </c>
      <c r="W171" s="46" t="n">
        <f aca="false">D171/V171</f>
        <v>13.375314861461</v>
      </c>
    </row>
    <row r="172" customFormat="false" ht="12.75" hidden="false" customHeight="false" outlineLevel="0" collapsed="false">
      <c r="A172" s="0" t="n">
        <f aca="false">YEAR(C172)</f>
        <v>1998</v>
      </c>
      <c r="B172" s="95" t="n">
        <f aca="false">MONTH(C172)+(YEAR(C172)-1998)*12</f>
        <v>8</v>
      </c>
      <c r="C172" s="101" t="n">
        <v>36010</v>
      </c>
      <c r="D172" s="102" t="n">
        <v>27.05</v>
      </c>
      <c r="E172" s="98" t="n">
        <f aca="false">LN(D172/D171)</f>
        <v>0.0186572576045427</v>
      </c>
      <c r="F172" s="106" t="n">
        <f aca="false">STDEV(E163:E172)*SQRT(trade_day)</f>
        <v>7.70533615408774</v>
      </c>
      <c r="H172" s="103" t="n">
        <f aca="false">IF(H$1="P",MAX(0,H$2-$D172),IF(H$1="C",MAX(0,$D172-H$2)))</f>
        <v>0</v>
      </c>
      <c r="I172" s="103" t="n">
        <f aca="false">IF(I$1="P",MAX(0,I$2-$D172),IF(I$1="C",MAX(0,$D172-I$2)))</f>
        <v>0</v>
      </c>
      <c r="J172" s="103" t="n">
        <f aca="false">IF(J$1="P",MAX(0,J$2-$D172),IF(J$1="C",MAX(0,$D172-J$2)))</f>
        <v>2.95</v>
      </c>
      <c r="K172" s="103" t="n">
        <f aca="false">IF(K$1="P",MAX(0,K$2-$D172),IF(K$1="C",MAX(0,$D172-K$2)))</f>
        <v>7.95</v>
      </c>
      <c r="L172" s="103" t="n">
        <f aca="false">IF(L$1="P",MAX(0,L$2-$D172),IF(L$1="C",MAX(0,$D172-L$2)))</f>
        <v>12.95</v>
      </c>
      <c r="M172" s="103" t="n">
        <f aca="false">IF(M$1="P",MAX(0,M$2-$D172),IF(M$1="C",MAX(0,$D172-M$2)))</f>
        <v>22.95</v>
      </c>
      <c r="N172" s="103" t="n">
        <f aca="false">IF(N$1="P",MAX(0,N$2-$D172),IF(N$1="C",MAX(0,$D172-N$2)))</f>
        <v>7.05</v>
      </c>
      <c r="O172" s="103" t="n">
        <f aca="false">IF(O$1="P",MAX(0,O$2-$D172),IF(O$1="C",MAX(0,$D172-O$2)))</f>
        <v>2.05</v>
      </c>
      <c r="P172" s="103" t="n">
        <f aca="false">IF(P$1="P",MAX(0,P$2-$D172),IF(P$1="C",MAX(0,$D172-P$2)))</f>
        <v>0</v>
      </c>
      <c r="Q172" s="103" t="n">
        <f aca="false">IF(Q$1="P",MAX(0,Q$2-$D172),IF(Q$1="C",MAX(0,$D172-Q$2)))</f>
        <v>0</v>
      </c>
      <c r="R172" s="103" t="n">
        <f aca="false">IF(R$1="P",MAX(0,R$2-$D172),IF(R$1="C",MAX(0,$D172-R$2)))</f>
        <v>0</v>
      </c>
      <c r="S172" s="103" t="n">
        <f aca="false">IF(S$1="P",MAX(0,S$2-$D172),IF(S$1="C",MAX(0,$D172-S$2)))</f>
        <v>0</v>
      </c>
      <c r="T172" s="103" t="n">
        <f aca="false">IF(T$1="P",MAX(0,T$2-$D172),IF(T$1="C",MAX(0,$D172-T$2)))</f>
        <v>0</v>
      </c>
      <c r="U172" s="104" t="n">
        <f aca="false">B172</f>
        <v>8</v>
      </c>
      <c r="V172" s="105" t="n">
        <f aca="false">VLOOKUP($C172,Gas!$B$3:$E$2506,2)</f>
        <v>1.845</v>
      </c>
      <c r="W172" s="46" t="n">
        <f aca="false">D172/V172</f>
        <v>14.6612466124661</v>
      </c>
    </row>
    <row r="173" customFormat="false" ht="12.75" hidden="false" customHeight="false" outlineLevel="0" collapsed="false">
      <c r="A173" s="0" t="n">
        <f aca="false">YEAR(C173)</f>
        <v>1998</v>
      </c>
      <c r="B173" s="95" t="n">
        <f aca="false">MONTH(C173)+(YEAR(C173)-1998)*12</f>
        <v>8</v>
      </c>
      <c r="C173" s="101" t="n">
        <v>36011</v>
      </c>
      <c r="D173" s="102" t="n">
        <v>27</v>
      </c>
      <c r="E173" s="98" t="n">
        <f aca="false">LN(D173/D172)</f>
        <v>-0.00185013928816148</v>
      </c>
      <c r="F173" s="106" t="n">
        <f aca="false">STDEV(E164:E173)*SQRT(trade_day)</f>
        <v>7.30654624497377</v>
      </c>
      <c r="H173" s="103" t="n">
        <f aca="false">IF(H$1="P",MAX(0,H$2-$D173),IF(H$1="C",MAX(0,$D173-H$2)))</f>
        <v>0</v>
      </c>
      <c r="I173" s="103" t="n">
        <f aca="false">IF(I$1="P",MAX(0,I$2-$D173),IF(I$1="C",MAX(0,$D173-I$2)))</f>
        <v>0</v>
      </c>
      <c r="J173" s="103" t="n">
        <f aca="false">IF(J$1="P",MAX(0,J$2-$D173),IF(J$1="C",MAX(0,$D173-J$2)))</f>
        <v>3</v>
      </c>
      <c r="K173" s="103" t="n">
        <f aca="false">IF(K$1="P",MAX(0,K$2-$D173),IF(K$1="C",MAX(0,$D173-K$2)))</f>
        <v>8</v>
      </c>
      <c r="L173" s="103" t="n">
        <f aca="false">IF(L$1="P",MAX(0,L$2-$D173),IF(L$1="C",MAX(0,$D173-L$2)))</f>
        <v>13</v>
      </c>
      <c r="M173" s="103" t="n">
        <f aca="false">IF(M$1="P",MAX(0,M$2-$D173),IF(M$1="C",MAX(0,$D173-M$2)))</f>
        <v>23</v>
      </c>
      <c r="N173" s="103" t="n">
        <f aca="false">IF(N$1="P",MAX(0,N$2-$D173),IF(N$1="C",MAX(0,$D173-N$2)))</f>
        <v>7</v>
      </c>
      <c r="O173" s="103" t="n">
        <f aca="false">IF(O$1="P",MAX(0,O$2-$D173),IF(O$1="C",MAX(0,$D173-O$2)))</f>
        <v>2</v>
      </c>
      <c r="P173" s="103" t="n">
        <f aca="false">IF(P$1="P",MAX(0,P$2-$D173),IF(P$1="C",MAX(0,$D173-P$2)))</f>
        <v>0</v>
      </c>
      <c r="Q173" s="103" t="n">
        <f aca="false">IF(Q$1="P",MAX(0,Q$2-$D173),IF(Q$1="C",MAX(0,$D173-Q$2)))</f>
        <v>0</v>
      </c>
      <c r="R173" s="103" t="n">
        <f aca="false">IF(R$1="P",MAX(0,R$2-$D173),IF(R$1="C",MAX(0,$D173-R$2)))</f>
        <v>0</v>
      </c>
      <c r="S173" s="103" t="n">
        <f aca="false">IF(S$1="P",MAX(0,S$2-$D173),IF(S$1="C",MAX(0,$D173-S$2)))</f>
        <v>0</v>
      </c>
      <c r="T173" s="103" t="n">
        <f aca="false">IF(T$1="P",MAX(0,T$2-$D173),IF(T$1="C",MAX(0,$D173-T$2)))</f>
        <v>0</v>
      </c>
      <c r="U173" s="104" t="n">
        <f aca="false">B173</f>
        <v>8</v>
      </c>
      <c r="V173" s="105" t="n">
        <f aca="false">VLOOKUP($C173,Gas!$B$3:$E$2506,2)</f>
        <v>1.825</v>
      </c>
      <c r="W173" s="46" t="n">
        <f aca="false">D173/V173</f>
        <v>14.7945205479452</v>
      </c>
    </row>
    <row r="174" customFormat="false" ht="12.75" hidden="false" customHeight="false" outlineLevel="0" collapsed="false">
      <c r="A174" s="0" t="n">
        <f aca="false">YEAR(C174)</f>
        <v>1998</v>
      </c>
      <c r="B174" s="95" t="n">
        <f aca="false">MONTH(C174)+(YEAR(C174)-1998)*12</f>
        <v>8</v>
      </c>
      <c r="C174" s="101" t="n">
        <v>36012</v>
      </c>
      <c r="D174" s="102" t="n">
        <v>23.78</v>
      </c>
      <c r="E174" s="98" t="n">
        <f aca="false">LN(D174/D173)</f>
        <v>-0.126991974741693</v>
      </c>
      <c r="F174" s="106" t="n">
        <f aca="false">STDEV(E165:E174)*SQRT(trade_day)</f>
        <v>5.83365360476764</v>
      </c>
      <c r="H174" s="103" t="n">
        <f aca="false">IF(H$1="P",MAX(0,H$2-$D174),IF(H$1="C",MAX(0,$D174-H$2)))</f>
        <v>0</v>
      </c>
      <c r="I174" s="103" t="n">
        <f aca="false">IF(I$1="P",MAX(0,I$2-$D174),IF(I$1="C",MAX(0,$D174-I$2)))</f>
        <v>1.22</v>
      </c>
      <c r="J174" s="103" t="n">
        <f aca="false">IF(J$1="P",MAX(0,J$2-$D174),IF(J$1="C",MAX(0,$D174-J$2)))</f>
        <v>6.22</v>
      </c>
      <c r="K174" s="103" t="n">
        <f aca="false">IF(K$1="P",MAX(0,K$2-$D174),IF(K$1="C",MAX(0,$D174-K$2)))</f>
        <v>11.22</v>
      </c>
      <c r="L174" s="103" t="n">
        <f aca="false">IF(L$1="P",MAX(0,L$2-$D174),IF(L$1="C",MAX(0,$D174-L$2)))</f>
        <v>16.22</v>
      </c>
      <c r="M174" s="103" t="n">
        <f aca="false">IF(M$1="P",MAX(0,M$2-$D174),IF(M$1="C",MAX(0,$D174-M$2)))</f>
        <v>26.22</v>
      </c>
      <c r="N174" s="103" t="n">
        <f aca="false">IF(N$1="P",MAX(0,N$2-$D174),IF(N$1="C",MAX(0,$D174-N$2)))</f>
        <v>3.78</v>
      </c>
      <c r="O174" s="103" t="n">
        <f aca="false">IF(O$1="P",MAX(0,O$2-$D174),IF(O$1="C",MAX(0,$D174-O$2)))</f>
        <v>0</v>
      </c>
      <c r="P174" s="103" t="n">
        <f aca="false">IF(P$1="P",MAX(0,P$2-$D174),IF(P$1="C",MAX(0,$D174-P$2)))</f>
        <v>0</v>
      </c>
      <c r="Q174" s="103" t="n">
        <f aca="false">IF(Q$1="P",MAX(0,Q$2-$D174),IF(Q$1="C",MAX(0,$D174-Q$2)))</f>
        <v>0</v>
      </c>
      <c r="R174" s="103" t="n">
        <f aca="false">IF(R$1="P",MAX(0,R$2-$D174),IF(R$1="C",MAX(0,$D174-R$2)))</f>
        <v>0</v>
      </c>
      <c r="S174" s="103" t="n">
        <f aca="false">IF(S$1="P",MAX(0,S$2-$D174),IF(S$1="C",MAX(0,$D174-S$2)))</f>
        <v>0</v>
      </c>
      <c r="T174" s="103" t="n">
        <f aca="false">IF(T$1="P",MAX(0,T$2-$D174),IF(T$1="C",MAX(0,$D174-T$2)))</f>
        <v>0</v>
      </c>
      <c r="U174" s="104" t="n">
        <f aca="false">B174</f>
        <v>8</v>
      </c>
      <c r="V174" s="105" t="n">
        <f aca="false">VLOOKUP($C174,Gas!$B$3:$E$2506,2)</f>
        <v>1.9</v>
      </c>
      <c r="W174" s="46" t="n">
        <f aca="false">D174/V174</f>
        <v>12.5157894736842</v>
      </c>
    </row>
    <row r="175" customFormat="false" ht="12.75" hidden="false" customHeight="false" outlineLevel="0" collapsed="false">
      <c r="A175" s="0" t="n">
        <f aca="false">YEAR(C175)</f>
        <v>1998</v>
      </c>
      <c r="B175" s="95" t="n">
        <f aca="false">MONTH(C175)+(YEAR(C175)-1998)*12</f>
        <v>8</v>
      </c>
      <c r="C175" s="101" t="n">
        <v>36013</v>
      </c>
      <c r="D175" s="102" t="n">
        <v>25.96</v>
      </c>
      <c r="E175" s="98" t="n">
        <f aca="false">LN(D175/D174)</f>
        <v>0.0877120005732534</v>
      </c>
      <c r="F175" s="106" t="n">
        <f aca="false">STDEV(E166:E175)*SQRT(trade_day)</f>
        <v>4.28853270199566</v>
      </c>
      <c r="H175" s="103" t="n">
        <f aca="false">IF(H$1="P",MAX(0,H$2-$D175),IF(H$1="C",MAX(0,$D175-H$2)))</f>
        <v>0</v>
      </c>
      <c r="I175" s="103" t="n">
        <f aca="false">IF(I$1="P",MAX(0,I$2-$D175),IF(I$1="C",MAX(0,$D175-I$2)))</f>
        <v>0</v>
      </c>
      <c r="J175" s="103" t="n">
        <f aca="false">IF(J$1="P",MAX(0,J$2-$D175),IF(J$1="C",MAX(0,$D175-J$2)))</f>
        <v>4.04</v>
      </c>
      <c r="K175" s="103" t="n">
        <f aca="false">IF(K$1="P",MAX(0,K$2-$D175),IF(K$1="C",MAX(0,$D175-K$2)))</f>
        <v>9.04</v>
      </c>
      <c r="L175" s="103" t="n">
        <f aca="false">IF(L$1="P",MAX(0,L$2-$D175),IF(L$1="C",MAX(0,$D175-L$2)))</f>
        <v>14.04</v>
      </c>
      <c r="M175" s="103" t="n">
        <f aca="false">IF(M$1="P",MAX(0,M$2-$D175),IF(M$1="C",MAX(0,$D175-M$2)))</f>
        <v>24.04</v>
      </c>
      <c r="N175" s="103" t="n">
        <f aca="false">IF(N$1="P",MAX(0,N$2-$D175),IF(N$1="C",MAX(0,$D175-N$2)))</f>
        <v>5.96</v>
      </c>
      <c r="O175" s="103" t="n">
        <f aca="false">IF(O$1="P",MAX(0,O$2-$D175),IF(O$1="C",MAX(0,$D175-O$2)))</f>
        <v>0.960000000000001</v>
      </c>
      <c r="P175" s="103" t="n">
        <f aca="false">IF(P$1="P",MAX(0,P$2-$D175),IF(P$1="C",MAX(0,$D175-P$2)))</f>
        <v>0</v>
      </c>
      <c r="Q175" s="103" t="n">
        <f aca="false">IF(Q$1="P",MAX(0,Q$2-$D175),IF(Q$1="C",MAX(0,$D175-Q$2)))</f>
        <v>0</v>
      </c>
      <c r="R175" s="103" t="n">
        <f aca="false">IF(R$1="P",MAX(0,R$2-$D175),IF(R$1="C",MAX(0,$D175-R$2)))</f>
        <v>0</v>
      </c>
      <c r="S175" s="103" t="n">
        <f aca="false">IF(S$1="P",MAX(0,S$2-$D175),IF(S$1="C",MAX(0,$D175-S$2)))</f>
        <v>0</v>
      </c>
      <c r="T175" s="103" t="n">
        <f aca="false">IF(T$1="P",MAX(0,T$2-$D175),IF(T$1="C",MAX(0,$D175-T$2)))</f>
        <v>0</v>
      </c>
      <c r="U175" s="104" t="n">
        <f aca="false">B175</f>
        <v>8</v>
      </c>
      <c r="V175" s="105" t="n">
        <f aca="false">VLOOKUP($C175,Gas!$B$3:$E$2506,2)</f>
        <v>1.91</v>
      </c>
      <c r="W175" s="46" t="n">
        <f aca="false">D175/V175</f>
        <v>13.5916230366492</v>
      </c>
    </row>
    <row r="176" customFormat="false" ht="12.75" hidden="false" customHeight="false" outlineLevel="0" collapsed="false">
      <c r="A176" s="0" t="n">
        <f aca="false">YEAR(C176)</f>
        <v>1998</v>
      </c>
      <c r="B176" s="95" t="n">
        <f aca="false">MONTH(C176)+(YEAR(C176)-1998)*12</f>
        <v>8</v>
      </c>
      <c r="C176" s="101" t="n">
        <v>36014</v>
      </c>
      <c r="D176" s="102" t="n">
        <v>28.79</v>
      </c>
      <c r="E176" s="98" t="n">
        <f aca="false">LN(D176/D175)</f>
        <v>0.103471212788195</v>
      </c>
      <c r="F176" s="106" t="n">
        <f aca="false">STDEV(E167:E176)*SQRT(trade_day)</f>
        <v>2.46151168944825</v>
      </c>
      <c r="H176" s="103" t="n">
        <f aca="false">IF(H$1="P",MAX(0,H$2-$D176),IF(H$1="C",MAX(0,$D176-H$2)))</f>
        <v>0</v>
      </c>
      <c r="I176" s="103" t="n">
        <f aca="false">IF(I$1="P",MAX(0,I$2-$D176),IF(I$1="C",MAX(0,$D176-I$2)))</f>
        <v>0</v>
      </c>
      <c r="J176" s="103" t="n">
        <f aca="false">IF(J$1="P",MAX(0,J$2-$D176),IF(J$1="C",MAX(0,$D176-J$2)))</f>
        <v>1.21</v>
      </c>
      <c r="K176" s="103" t="n">
        <f aca="false">IF(K$1="P",MAX(0,K$2-$D176),IF(K$1="C",MAX(0,$D176-K$2)))</f>
        <v>6.21</v>
      </c>
      <c r="L176" s="103" t="n">
        <f aca="false">IF(L$1="P",MAX(0,L$2-$D176),IF(L$1="C",MAX(0,$D176-L$2)))</f>
        <v>11.21</v>
      </c>
      <c r="M176" s="103" t="n">
        <f aca="false">IF(M$1="P",MAX(0,M$2-$D176),IF(M$1="C",MAX(0,$D176-M$2)))</f>
        <v>21.21</v>
      </c>
      <c r="N176" s="103" t="n">
        <f aca="false">IF(N$1="P",MAX(0,N$2-$D176),IF(N$1="C",MAX(0,$D176-N$2)))</f>
        <v>8.79</v>
      </c>
      <c r="O176" s="103" t="n">
        <f aca="false">IF(O$1="P",MAX(0,O$2-$D176),IF(O$1="C",MAX(0,$D176-O$2)))</f>
        <v>3.79</v>
      </c>
      <c r="P176" s="103" t="n">
        <f aca="false">IF(P$1="P",MAX(0,P$2-$D176),IF(P$1="C",MAX(0,$D176-P$2)))</f>
        <v>0</v>
      </c>
      <c r="Q176" s="103" t="n">
        <f aca="false">IF(Q$1="P",MAX(0,Q$2-$D176),IF(Q$1="C",MAX(0,$D176-Q$2)))</f>
        <v>0</v>
      </c>
      <c r="R176" s="103" t="n">
        <f aca="false">IF(R$1="P",MAX(0,R$2-$D176),IF(R$1="C",MAX(0,$D176-R$2)))</f>
        <v>0</v>
      </c>
      <c r="S176" s="103" t="n">
        <f aca="false">IF(S$1="P",MAX(0,S$2-$D176),IF(S$1="C",MAX(0,$D176-S$2)))</f>
        <v>0</v>
      </c>
      <c r="T176" s="103" t="n">
        <f aca="false">IF(T$1="P",MAX(0,T$2-$D176),IF(T$1="C",MAX(0,$D176-T$2)))</f>
        <v>0</v>
      </c>
      <c r="U176" s="104" t="n">
        <f aca="false">B176</f>
        <v>8</v>
      </c>
      <c r="V176" s="105" t="n">
        <f aca="false">VLOOKUP($C176,Gas!$B$3:$E$2506,2)</f>
        <v>1.845</v>
      </c>
      <c r="W176" s="46" t="n">
        <f aca="false">D176/V176</f>
        <v>15.6043360433604</v>
      </c>
    </row>
    <row r="177" customFormat="false" ht="12.75" hidden="false" customHeight="false" outlineLevel="0" collapsed="false">
      <c r="A177" s="0" t="n">
        <f aca="false">YEAR(C177)</f>
        <v>1998</v>
      </c>
      <c r="B177" s="95" t="n">
        <f aca="false">MONTH(C177)+(YEAR(C177)-1998)*12</f>
        <v>8</v>
      </c>
      <c r="C177" s="101" t="n">
        <v>36017</v>
      </c>
      <c r="D177" s="102" t="n">
        <v>35</v>
      </c>
      <c r="E177" s="98" t="n">
        <f aca="false">LN(D177/D176)</f>
        <v>0.195319956865329</v>
      </c>
      <c r="F177" s="106" t="n">
        <f aca="false">STDEV(E168:E177)*SQRT(trade_day)</f>
        <v>2.60374762798654</v>
      </c>
      <c r="H177" s="103" t="n">
        <f aca="false">IF(H$1="P",MAX(0,H$2-$D177),IF(H$1="C",MAX(0,$D177-H$2)))</f>
        <v>0</v>
      </c>
      <c r="I177" s="103" t="n">
        <f aca="false">IF(I$1="P",MAX(0,I$2-$D177),IF(I$1="C",MAX(0,$D177-I$2)))</f>
        <v>0</v>
      </c>
      <c r="J177" s="103" t="n">
        <f aca="false">IF(J$1="P",MAX(0,J$2-$D177),IF(J$1="C",MAX(0,$D177-J$2)))</f>
        <v>0</v>
      </c>
      <c r="K177" s="103" t="n">
        <f aca="false">IF(K$1="P",MAX(0,K$2-$D177),IF(K$1="C",MAX(0,$D177-K$2)))</f>
        <v>0</v>
      </c>
      <c r="L177" s="103" t="n">
        <f aca="false">IF(L$1="P",MAX(0,L$2-$D177),IF(L$1="C",MAX(0,$D177-L$2)))</f>
        <v>5</v>
      </c>
      <c r="M177" s="103" t="n">
        <f aca="false">IF(M$1="P",MAX(0,M$2-$D177),IF(M$1="C",MAX(0,$D177-M$2)))</f>
        <v>15</v>
      </c>
      <c r="N177" s="103" t="n">
        <f aca="false">IF(N$1="P",MAX(0,N$2-$D177),IF(N$1="C",MAX(0,$D177-N$2)))</f>
        <v>15</v>
      </c>
      <c r="O177" s="103" t="n">
        <f aca="false">IF(O$1="P",MAX(0,O$2-$D177),IF(O$1="C",MAX(0,$D177-O$2)))</f>
        <v>10</v>
      </c>
      <c r="P177" s="103" t="n">
        <f aca="false">IF(P$1="P",MAX(0,P$2-$D177),IF(P$1="C",MAX(0,$D177-P$2)))</f>
        <v>5</v>
      </c>
      <c r="Q177" s="103" t="n">
        <f aca="false">IF(Q$1="P",MAX(0,Q$2-$D177),IF(Q$1="C",MAX(0,$D177-Q$2)))</f>
        <v>0</v>
      </c>
      <c r="R177" s="103" t="n">
        <f aca="false">IF(R$1="P",MAX(0,R$2-$D177),IF(R$1="C",MAX(0,$D177-R$2)))</f>
        <v>0</v>
      </c>
      <c r="S177" s="103" t="n">
        <f aca="false">IF(S$1="P",MAX(0,S$2-$D177),IF(S$1="C",MAX(0,$D177-S$2)))</f>
        <v>0</v>
      </c>
      <c r="T177" s="103" t="n">
        <f aca="false">IF(T$1="P",MAX(0,T$2-$D177),IF(T$1="C",MAX(0,$D177-T$2)))</f>
        <v>0</v>
      </c>
      <c r="U177" s="104" t="n">
        <f aca="false">B177</f>
        <v>8</v>
      </c>
      <c r="V177" s="105" t="n">
        <f aca="false">VLOOKUP($C177,Gas!$B$3:$E$2506,2)</f>
        <v>1.815</v>
      </c>
      <c r="W177" s="46" t="n">
        <f aca="false">D177/V177</f>
        <v>19.2837465564738</v>
      </c>
    </row>
    <row r="178" customFormat="false" ht="12.75" hidden="false" customHeight="false" outlineLevel="0" collapsed="false">
      <c r="A178" s="0" t="n">
        <f aca="false">YEAR(C178)</f>
        <v>1998</v>
      </c>
      <c r="B178" s="95" t="n">
        <f aca="false">MONTH(C178)+(YEAR(C178)-1998)*12</f>
        <v>8</v>
      </c>
      <c r="C178" s="101" t="n">
        <v>36018</v>
      </c>
      <c r="D178" s="102" t="n">
        <v>32.15</v>
      </c>
      <c r="E178" s="98" t="n">
        <f aca="false">LN(D178/D177)</f>
        <v>-0.0849356108057854</v>
      </c>
      <c r="F178" s="106" t="n">
        <f aca="false">STDEV(E169:E178)*SQRT(trade_day)</f>
        <v>2.64776469995819</v>
      </c>
      <c r="H178" s="103" t="n">
        <f aca="false">IF(H$1="P",MAX(0,H$2-$D178),IF(H$1="C",MAX(0,$D178-H$2)))</f>
        <v>0</v>
      </c>
      <c r="I178" s="103" t="n">
        <f aca="false">IF(I$1="P",MAX(0,I$2-$D178),IF(I$1="C",MAX(0,$D178-I$2)))</f>
        <v>0</v>
      </c>
      <c r="J178" s="103" t="n">
        <f aca="false">IF(J$1="P",MAX(0,J$2-$D178),IF(J$1="C",MAX(0,$D178-J$2)))</f>
        <v>0</v>
      </c>
      <c r="K178" s="103" t="n">
        <f aca="false">IF(K$1="P",MAX(0,K$2-$D178),IF(K$1="C",MAX(0,$D178-K$2)))</f>
        <v>2.85</v>
      </c>
      <c r="L178" s="103" t="n">
        <f aca="false">IF(L$1="P",MAX(0,L$2-$D178),IF(L$1="C",MAX(0,$D178-L$2)))</f>
        <v>7.85</v>
      </c>
      <c r="M178" s="103" t="n">
        <f aca="false">IF(M$1="P",MAX(0,M$2-$D178),IF(M$1="C",MAX(0,$D178-M$2)))</f>
        <v>17.85</v>
      </c>
      <c r="N178" s="103" t="n">
        <f aca="false">IF(N$1="P",MAX(0,N$2-$D178),IF(N$1="C",MAX(0,$D178-N$2)))</f>
        <v>12.15</v>
      </c>
      <c r="O178" s="103" t="n">
        <f aca="false">IF(O$1="P",MAX(0,O$2-$D178),IF(O$1="C",MAX(0,$D178-O$2)))</f>
        <v>7.15</v>
      </c>
      <c r="P178" s="103" t="n">
        <f aca="false">IF(P$1="P",MAX(0,P$2-$D178),IF(P$1="C",MAX(0,$D178-P$2)))</f>
        <v>2.15</v>
      </c>
      <c r="Q178" s="103" t="n">
        <f aca="false">IF(Q$1="P",MAX(0,Q$2-$D178),IF(Q$1="C",MAX(0,$D178-Q$2)))</f>
        <v>0</v>
      </c>
      <c r="R178" s="103" t="n">
        <f aca="false">IF(R$1="P",MAX(0,R$2-$D178),IF(R$1="C",MAX(0,$D178-R$2)))</f>
        <v>0</v>
      </c>
      <c r="S178" s="103" t="n">
        <f aca="false">IF(S$1="P",MAX(0,S$2-$D178),IF(S$1="C",MAX(0,$D178-S$2)))</f>
        <v>0</v>
      </c>
      <c r="T178" s="103" t="n">
        <f aca="false">IF(T$1="P",MAX(0,T$2-$D178),IF(T$1="C",MAX(0,$D178-T$2)))</f>
        <v>0</v>
      </c>
      <c r="U178" s="104" t="n">
        <f aca="false">B178</f>
        <v>8</v>
      </c>
      <c r="V178" s="105" t="n">
        <f aca="false">VLOOKUP($C178,Gas!$B$3:$E$2506,2)</f>
        <v>1.855</v>
      </c>
      <c r="W178" s="46" t="n">
        <f aca="false">D178/V178</f>
        <v>17.3315363881402</v>
      </c>
    </row>
    <row r="179" customFormat="false" ht="12.75" hidden="false" customHeight="false" outlineLevel="0" collapsed="false">
      <c r="A179" s="0" t="n">
        <f aca="false">YEAR(C179)</f>
        <v>1998</v>
      </c>
      <c r="B179" s="95" t="n">
        <f aca="false">MONTH(C179)+(YEAR(C179)-1998)*12</f>
        <v>8</v>
      </c>
      <c r="C179" s="101" t="n">
        <v>36019</v>
      </c>
      <c r="D179" s="102" t="n">
        <v>29.5</v>
      </c>
      <c r="E179" s="98" t="n">
        <f aca="false">LN(D179/D178)</f>
        <v>-0.0860221873378542</v>
      </c>
      <c r="F179" s="106" t="n">
        <f aca="false">STDEV(E170:E179)*SQRT(trade_day)</f>
        <v>2.07830968201832</v>
      </c>
      <c r="H179" s="103" t="n">
        <f aca="false">IF(H$1="P",MAX(0,H$2-$D179),IF(H$1="C",MAX(0,$D179-H$2)))</f>
        <v>0</v>
      </c>
      <c r="I179" s="103" t="n">
        <f aca="false">IF(I$1="P",MAX(0,I$2-$D179),IF(I$1="C",MAX(0,$D179-I$2)))</f>
        <v>0</v>
      </c>
      <c r="J179" s="103" t="n">
        <f aca="false">IF(J$1="P",MAX(0,J$2-$D179),IF(J$1="C",MAX(0,$D179-J$2)))</f>
        <v>0.5</v>
      </c>
      <c r="K179" s="103" t="n">
        <f aca="false">IF(K$1="P",MAX(0,K$2-$D179),IF(K$1="C",MAX(0,$D179-K$2)))</f>
        <v>5.5</v>
      </c>
      <c r="L179" s="103" t="n">
        <f aca="false">IF(L$1="P",MAX(0,L$2-$D179),IF(L$1="C",MAX(0,$D179-L$2)))</f>
        <v>10.5</v>
      </c>
      <c r="M179" s="103" t="n">
        <f aca="false">IF(M$1="P",MAX(0,M$2-$D179),IF(M$1="C",MAX(0,$D179-M$2)))</f>
        <v>20.5</v>
      </c>
      <c r="N179" s="103" t="n">
        <f aca="false">IF(N$1="P",MAX(0,N$2-$D179),IF(N$1="C",MAX(0,$D179-N$2)))</f>
        <v>9.5</v>
      </c>
      <c r="O179" s="103" t="n">
        <f aca="false">IF(O$1="P",MAX(0,O$2-$D179),IF(O$1="C",MAX(0,$D179-O$2)))</f>
        <v>4.5</v>
      </c>
      <c r="P179" s="103" t="n">
        <f aca="false">IF(P$1="P",MAX(0,P$2-$D179),IF(P$1="C",MAX(0,$D179-P$2)))</f>
        <v>0</v>
      </c>
      <c r="Q179" s="103" t="n">
        <f aca="false">IF(Q$1="P",MAX(0,Q$2-$D179),IF(Q$1="C",MAX(0,$D179-Q$2)))</f>
        <v>0</v>
      </c>
      <c r="R179" s="103" t="n">
        <f aca="false">IF(R$1="P",MAX(0,R$2-$D179),IF(R$1="C",MAX(0,$D179-R$2)))</f>
        <v>0</v>
      </c>
      <c r="S179" s="103" t="n">
        <f aca="false">IF(S$1="P",MAX(0,S$2-$D179),IF(S$1="C",MAX(0,$D179-S$2)))</f>
        <v>0</v>
      </c>
      <c r="T179" s="103" t="n">
        <f aca="false">IF(T$1="P",MAX(0,T$2-$D179),IF(T$1="C",MAX(0,$D179-T$2)))</f>
        <v>0</v>
      </c>
      <c r="U179" s="104" t="n">
        <f aca="false">B179</f>
        <v>8</v>
      </c>
      <c r="V179" s="105" t="n">
        <f aca="false">VLOOKUP($C179,Gas!$B$3:$E$2506,2)</f>
        <v>1.87</v>
      </c>
      <c r="W179" s="46" t="n">
        <f aca="false">D179/V179</f>
        <v>15.7754010695187</v>
      </c>
    </row>
    <row r="180" customFormat="false" ht="12.75" hidden="false" customHeight="false" outlineLevel="0" collapsed="false">
      <c r="A180" s="0" t="n">
        <f aca="false">YEAR(C180)</f>
        <v>1998</v>
      </c>
      <c r="B180" s="95" t="n">
        <f aca="false">MONTH(C180)+(YEAR(C180)-1998)*12</f>
        <v>8</v>
      </c>
      <c r="C180" s="101" t="n">
        <v>36020</v>
      </c>
      <c r="D180" s="102" t="n">
        <v>26.42</v>
      </c>
      <c r="E180" s="98" t="n">
        <f aca="false">LN(D180/D179)</f>
        <v>-0.110268964251595</v>
      </c>
      <c r="F180" s="106" t="n">
        <f aca="false">STDEV(E171:E180)*SQRT(trade_day)</f>
        <v>2.11665367044083</v>
      </c>
      <c r="H180" s="103" t="n">
        <f aca="false">IF(H$1="P",MAX(0,H$2-$D180),IF(H$1="C",MAX(0,$D180-H$2)))</f>
        <v>0</v>
      </c>
      <c r="I180" s="103" t="n">
        <f aca="false">IF(I$1="P",MAX(0,I$2-$D180),IF(I$1="C",MAX(0,$D180-I$2)))</f>
        <v>0</v>
      </c>
      <c r="J180" s="103" t="n">
        <f aca="false">IF(J$1="P",MAX(0,J$2-$D180),IF(J$1="C",MAX(0,$D180-J$2)))</f>
        <v>3.58</v>
      </c>
      <c r="K180" s="103" t="n">
        <f aca="false">IF(K$1="P",MAX(0,K$2-$D180),IF(K$1="C",MAX(0,$D180-K$2)))</f>
        <v>8.58</v>
      </c>
      <c r="L180" s="103" t="n">
        <f aca="false">IF(L$1="P",MAX(0,L$2-$D180),IF(L$1="C",MAX(0,$D180-L$2)))</f>
        <v>13.58</v>
      </c>
      <c r="M180" s="103" t="n">
        <f aca="false">IF(M$1="P",MAX(0,M$2-$D180),IF(M$1="C",MAX(0,$D180-M$2)))</f>
        <v>23.58</v>
      </c>
      <c r="N180" s="103" t="n">
        <f aca="false">IF(N$1="P",MAX(0,N$2-$D180),IF(N$1="C",MAX(0,$D180-N$2)))</f>
        <v>6.42</v>
      </c>
      <c r="O180" s="103" t="n">
        <f aca="false">IF(O$1="P",MAX(0,O$2-$D180),IF(O$1="C",MAX(0,$D180-O$2)))</f>
        <v>1.42</v>
      </c>
      <c r="P180" s="103" t="n">
        <f aca="false">IF(P$1="P",MAX(0,P$2-$D180),IF(P$1="C",MAX(0,$D180-P$2)))</f>
        <v>0</v>
      </c>
      <c r="Q180" s="103" t="n">
        <f aca="false">IF(Q$1="P",MAX(0,Q$2-$D180),IF(Q$1="C",MAX(0,$D180-Q$2)))</f>
        <v>0</v>
      </c>
      <c r="R180" s="103" t="n">
        <f aca="false">IF(R$1="P",MAX(0,R$2-$D180),IF(R$1="C",MAX(0,$D180-R$2)))</f>
        <v>0</v>
      </c>
      <c r="S180" s="103" t="n">
        <f aca="false">IF(S$1="P",MAX(0,S$2-$D180),IF(S$1="C",MAX(0,$D180-S$2)))</f>
        <v>0</v>
      </c>
      <c r="T180" s="103" t="n">
        <f aca="false">IF(T$1="P",MAX(0,T$2-$D180),IF(T$1="C",MAX(0,$D180-T$2)))</f>
        <v>0</v>
      </c>
      <c r="U180" s="104" t="n">
        <f aca="false">B180</f>
        <v>8</v>
      </c>
      <c r="V180" s="105" t="n">
        <f aca="false">VLOOKUP($C180,Gas!$B$3:$E$2506,2)</f>
        <v>1.835</v>
      </c>
      <c r="W180" s="46" t="n">
        <f aca="false">D180/V180</f>
        <v>14.3978201634877</v>
      </c>
    </row>
    <row r="181" customFormat="false" ht="12.75" hidden="false" customHeight="false" outlineLevel="0" collapsed="false">
      <c r="A181" s="0" t="n">
        <f aca="false">YEAR(C181)</f>
        <v>1998</v>
      </c>
      <c r="B181" s="95" t="n">
        <f aca="false">MONTH(C181)+(YEAR(C181)-1998)*12</f>
        <v>8</v>
      </c>
      <c r="C181" s="101" t="n">
        <v>36021</v>
      </c>
      <c r="D181" s="102" t="n">
        <v>23.5</v>
      </c>
      <c r="E181" s="98" t="n">
        <f aca="false">LN(D181/D180)</f>
        <v>-0.117120877944066</v>
      </c>
      <c r="F181" s="106" t="n">
        <f aca="false">STDEV(E172:E181)*SQRT(trade_day)</f>
        <v>1.76406533299838</v>
      </c>
      <c r="H181" s="103" t="n">
        <f aca="false">IF(H$1="P",MAX(0,H$2-$D181),IF(H$1="C",MAX(0,$D181-H$2)))</f>
        <v>0</v>
      </c>
      <c r="I181" s="103" t="n">
        <f aca="false">IF(I$1="P",MAX(0,I$2-$D181),IF(I$1="C",MAX(0,$D181-I$2)))</f>
        <v>1.5</v>
      </c>
      <c r="J181" s="103" t="n">
        <f aca="false">IF(J$1="P",MAX(0,J$2-$D181),IF(J$1="C",MAX(0,$D181-J$2)))</f>
        <v>6.5</v>
      </c>
      <c r="K181" s="103" t="n">
        <f aca="false">IF(K$1="P",MAX(0,K$2-$D181),IF(K$1="C",MAX(0,$D181-K$2)))</f>
        <v>11.5</v>
      </c>
      <c r="L181" s="103" t="n">
        <f aca="false">IF(L$1="P",MAX(0,L$2-$D181),IF(L$1="C",MAX(0,$D181-L$2)))</f>
        <v>16.5</v>
      </c>
      <c r="M181" s="103" t="n">
        <f aca="false">IF(M$1="P",MAX(0,M$2-$D181),IF(M$1="C",MAX(0,$D181-M$2)))</f>
        <v>26.5</v>
      </c>
      <c r="N181" s="103" t="n">
        <f aca="false">IF(N$1="P",MAX(0,N$2-$D181),IF(N$1="C",MAX(0,$D181-N$2)))</f>
        <v>3.5</v>
      </c>
      <c r="O181" s="103" t="n">
        <f aca="false">IF(O$1="P",MAX(0,O$2-$D181),IF(O$1="C",MAX(0,$D181-O$2)))</f>
        <v>0</v>
      </c>
      <c r="P181" s="103" t="n">
        <f aca="false">IF(P$1="P",MAX(0,P$2-$D181),IF(P$1="C",MAX(0,$D181-P$2)))</f>
        <v>0</v>
      </c>
      <c r="Q181" s="103" t="n">
        <f aca="false">IF(Q$1="P",MAX(0,Q$2-$D181),IF(Q$1="C",MAX(0,$D181-Q$2)))</f>
        <v>0</v>
      </c>
      <c r="R181" s="103" t="n">
        <f aca="false">IF(R$1="P",MAX(0,R$2-$D181),IF(R$1="C",MAX(0,$D181-R$2)))</f>
        <v>0</v>
      </c>
      <c r="S181" s="103" t="n">
        <f aca="false">IF(S$1="P",MAX(0,S$2-$D181),IF(S$1="C",MAX(0,$D181-S$2)))</f>
        <v>0</v>
      </c>
      <c r="T181" s="103" t="n">
        <f aca="false">IF(T$1="P",MAX(0,T$2-$D181),IF(T$1="C",MAX(0,$D181-T$2)))</f>
        <v>0</v>
      </c>
      <c r="U181" s="104" t="n">
        <f aca="false">B181</f>
        <v>8</v>
      </c>
      <c r="V181" s="105" t="n">
        <f aca="false">VLOOKUP($C181,Gas!$B$3:$E$2506,2)</f>
        <v>1.825</v>
      </c>
      <c r="W181" s="46" t="n">
        <f aca="false">D181/V181</f>
        <v>12.8767123287671</v>
      </c>
    </row>
    <row r="182" customFormat="false" ht="12.75" hidden="false" customHeight="false" outlineLevel="0" collapsed="false">
      <c r="A182" s="0" t="n">
        <f aca="false">YEAR(C182)</f>
        <v>1998</v>
      </c>
      <c r="B182" s="95" t="n">
        <f aca="false">MONTH(C182)+(YEAR(C182)-1998)*12</f>
        <v>8</v>
      </c>
      <c r="C182" s="101" t="n">
        <v>36024</v>
      </c>
      <c r="D182" s="102" t="n">
        <v>26</v>
      </c>
      <c r="E182" s="98" t="n">
        <f aca="false">LN(D182/D181)</f>
        <v>0.101096116871369</v>
      </c>
      <c r="F182" s="106" t="n">
        <f aca="false">STDEV(E173:E182)*SQRT(trade_day)</f>
        <v>1.8501806270374</v>
      </c>
      <c r="H182" s="103" t="n">
        <f aca="false">IF(H$1="P",MAX(0,H$2-$D182),IF(H$1="C",MAX(0,$D182-H$2)))</f>
        <v>0</v>
      </c>
      <c r="I182" s="103" t="n">
        <f aca="false">IF(I$1="P",MAX(0,I$2-$D182),IF(I$1="C",MAX(0,$D182-I$2)))</f>
        <v>0</v>
      </c>
      <c r="J182" s="103" t="n">
        <f aca="false">IF(J$1="P",MAX(0,J$2-$D182),IF(J$1="C",MAX(0,$D182-J$2)))</f>
        <v>4</v>
      </c>
      <c r="K182" s="103" t="n">
        <f aca="false">IF(K$1="P",MAX(0,K$2-$D182),IF(K$1="C",MAX(0,$D182-K$2)))</f>
        <v>9</v>
      </c>
      <c r="L182" s="103" t="n">
        <f aca="false">IF(L$1="P",MAX(0,L$2-$D182),IF(L$1="C",MAX(0,$D182-L$2)))</f>
        <v>14</v>
      </c>
      <c r="M182" s="103" t="n">
        <f aca="false">IF(M$1="P",MAX(0,M$2-$D182),IF(M$1="C",MAX(0,$D182-M$2)))</f>
        <v>24</v>
      </c>
      <c r="N182" s="103" t="n">
        <f aca="false">IF(N$1="P",MAX(0,N$2-$D182),IF(N$1="C",MAX(0,$D182-N$2)))</f>
        <v>6</v>
      </c>
      <c r="O182" s="103" t="n">
        <f aca="false">IF(O$1="P",MAX(0,O$2-$D182),IF(O$1="C",MAX(0,$D182-O$2)))</f>
        <v>1</v>
      </c>
      <c r="P182" s="103" t="n">
        <f aca="false">IF(P$1="P",MAX(0,P$2-$D182),IF(P$1="C",MAX(0,$D182-P$2)))</f>
        <v>0</v>
      </c>
      <c r="Q182" s="103" t="n">
        <f aca="false">IF(Q$1="P",MAX(0,Q$2-$D182),IF(Q$1="C",MAX(0,$D182-Q$2)))</f>
        <v>0</v>
      </c>
      <c r="R182" s="103" t="n">
        <f aca="false">IF(R$1="P",MAX(0,R$2-$D182),IF(R$1="C",MAX(0,$D182-R$2)))</f>
        <v>0</v>
      </c>
      <c r="S182" s="103" t="n">
        <f aca="false">IF(S$1="P",MAX(0,S$2-$D182),IF(S$1="C",MAX(0,$D182-S$2)))</f>
        <v>0</v>
      </c>
      <c r="T182" s="103" t="n">
        <f aca="false">IF(T$1="P",MAX(0,T$2-$D182),IF(T$1="C",MAX(0,$D182-T$2)))</f>
        <v>0</v>
      </c>
      <c r="U182" s="104" t="n">
        <f aca="false">B182</f>
        <v>8</v>
      </c>
      <c r="V182" s="105" t="n">
        <f aca="false">VLOOKUP($C182,Gas!$B$3:$E$2506,2)</f>
        <v>1.825</v>
      </c>
      <c r="W182" s="46" t="n">
        <f aca="false">D182/V182</f>
        <v>14.2465753424658</v>
      </c>
    </row>
    <row r="183" customFormat="false" ht="12.75" hidden="false" customHeight="false" outlineLevel="0" collapsed="false">
      <c r="A183" s="0" t="n">
        <f aca="false">YEAR(C183)</f>
        <v>1998</v>
      </c>
      <c r="B183" s="95" t="n">
        <f aca="false">MONTH(C183)+(YEAR(C183)-1998)*12</f>
        <v>8</v>
      </c>
      <c r="C183" s="101" t="n">
        <v>36025</v>
      </c>
      <c r="D183" s="102" t="n">
        <v>30</v>
      </c>
      <c r="E183" s="98" t="n">
        <f aca="false">LN(D183/D182)</f>
        <v>0.143100843640673</v>
      </c>
      <c r="F183" s="106" t="n">
        <f aca="false">STDEV(E174:E183)*SQRT(trade_day)</f>
        <v>1.99133641484469</v>
      </c>
      <c r="H183" s="103" t="n">
        <f aca="false">IF(H$1="P",MAX(0,H$2-$D183),IF(H$1="C",MAX(0,$D183-H$2)))</f>
        <v>0</v>
      </c>
      <c r="I183" s="103" t="n">
        <f aca="false">IF(I$1="P",MAX(0,I$2-$D183),IF(I$1="C",MAX(0,$D183-I$2)))</f>
        <v>0</v>
      </c>
      <c r="J183" s="103" t="n">
        <f aca="false">IF(J$1="P",MAX(0,J$2-$D183),IF(J$1="C",MAX(0,$D183-J$2)))</f>
        <v>0</v>
      </c>
      <c r="K183" s="103" t="n">
        <f aca="false">IF(K$1="P",MAX(0,K$2-$D183),IF(K$1="C",MAX(0,$D183-K$2)))</f>
        <v>5</v>
      </c>
      <c r="L183" s="103" t="n">
        <f aca="false">IF(L$1="P",MAX(0,L$2-$D183),IF(L$1="C",MAX(0,$D183-L$2)))</f>
        <v>10</v>
      </c>
      <c r="M183" s="103" t="n">
        <f aca="false">IF(M$1="P",MAX(0,M$2-$D183),IF(M$1="C",MAX(0,$D183-M$2)))</f>
        <v>20</v>
      </c>
      <c r="N183" s="103" t="n">
        <f aca="false">IF(N$1="P",MAX(0,N$2-$D183),IF(N$1="C",MAX(0,$D183-N$2)))</f>
        <v>10</v>
      </c>
      <c r="O183" s="103" t="n">
        <f aca="false">IF(O$1="P",MAX(0,O$2-$D183),IF(O$1="C",MAX(0,$D183-O$2)))</f>
        <v>5</v>
      </c>
      <c r="P183" s="103" t="n">
        <f aca="false">IF(P$1="P",MAX(0,P$2-$D183),IF(P$1="C",MAX(0,$D183-P$2)))</f>
        <v>0</v>
      </c>
      <c r="Q183" s="103" t="n">
        <f aca="false">IF(Q$1="P",MAX(0,Q$2-$D183),IF(Q$1="C",MAX(0,$D183-Q$2)))</f>
        <v>0</v>
      </c>
      <c r="R183" s="103" t="n">
        <f aca="false">IF(R$1="P",MAX(0,R$2-$D183),IF(R$1="C",MAX(0,$D183-R$2)))</f>
        <v>0</v>
      </c>
      <c r="S183" s="103" t="n">
        <f aca="false">IF(S$1="P",MAX(0,S$2-$D183),IF(S$1="C",MAX(0,$D183-S$2)))</f>
        <v>0</v>
      </c>
      <c r="T183" s="103" t="n">
        <f aca="false">IF(T$1="P",MAX(0,T$2-$D183),IF(T$1="C",MAX(0,$D183-T$2)))</f>
        <v>0</v>
      </c>
      <c r="U183" s="104" t="n">
        <f aca="false">B183</f>
        <v>8</v>
      </c>
      <c r="V183" s="105" t="n">
        <f aca="false">VLOOKUP($C183,Gas!$B$3:$E$2506,2)</f>
        <v>1.895</v>
      </c>
      <c r="W183" s="46" t="n">
        <f aca="false">D183/V183</f>
        <v>15.8311345646438</v>
      </c>
    </row>
    <row r="184" customFormat="false" ht="12.75" hidden="false" customHeight="false" outlineLevel="0" collapsed="false">
      <c r="A184" s="0" t="n">
        <f aca="false">YEAR(C184)</f>
        <v>1998</v>
      </c>
      <c r="B184" s="95" t="n">
        <f aca="false">MONTH(C184)+(YEAR(C184)-1998)*12</f>
        <v>8</v>
      </c>
      <c r="C184" s="101" t="n">
        <v>36026</v>
      </c>
      <c r="D184" s="102" t="n">
        <v>25.58</v>
      </c>
      <c r="E184" s="98" t="n">
        <f aca="false">LN(D184/D183)</f>
        <v>-0.159386585511459</v>
      </c>
      <c r="F184" s="106" t="n">
        <f aca="false">STDEV(E175:E184)*SQRT(trade_day)</f>
        <v>2.05892332506361</v>
      </c>
      <c r="H184" s="103" t="n">
        <f aca="false">IF(H$1="P",MAX(0,H$2-$D184),IF(H$1="C",MAX(0,$D184-H$2)))</f>
        <v>0</v>
      </c>
      <c r="I184" s="103" t="n">
        <f aca="false">IF(I$1="P",MAX(0,I$2-$D184),IF(I$1="C",MAX(0,$D184-I$2)))</f>
        <v>0</v>
      </c>
      <c r="J184" s="103" t="n">
        <f aca="false">IF(J$1="P",MAX(0,J$2-$D184),IF(J$1="C",MAX(0,$D184-J$2)))</f>
        <v>4.42</v>
      </c>
      <c r="K184" s="103" t="n">
        <f aca="false">IF(K$1="P",MAX(0,K$2-$D184),IF(K$1="C",MAX(0,$D184-K$2)))</f>
        <v>9.42</v>
      </c>
      <c r="L184" s="103" t="n">
        <f aca="false">IF(L$1="P",MAX(0,L$2-$D184),IF(L$1="C",MAX(0,$D184-L$2)))</f>
        <v>14.42</v>
      </c>
      <c r="M184" s="103" t="n">
        <f aca="false">IF(M$1="P",MAX(0,M$2-$D184),IF(M$1="C",MAX(0,$D184-M$2)))</f>
        <v>24.42</v>
      </c>
      <c r="N184" s="103" t="n">
        <f aca="false">IF(N$1="P",MAX(0,N$2-$D184),IF(N$1="C",MAX(0,$D184-N$2)))</f>
        <v>5.58</v>
      </c>
      <c r="O184" s="103" t="n">
        <f aca="false">IF(O$1="P",MAX(0,O$2-$D184),IF(O$1="C",MAX(0,$D184-O$2)))</f>
        <v>0.579999999999998</v>
      </c>
      <c r="P184" s="103" t="n">
        <f aca="false">IF(P$1="P",MAX(0,P$2-$D184),IF(P$1="C",MAX(0,$D184-P$2)))</f>
        <v>0</v>
      </c>
      <c r="Q184" s="103" t="n">
        <f aca="false">IF(Q$1="P",MAX(0,Q$2-$D184),IF(Q$1="C",MAX(0,$D184-Q$2)))</f>
        <v>0</v>
      </c>
      <c r="R184" s="103" t="n">
        <f aca="false">IF(R$1="P",MAX(0,R$2-$D184),IF(R$1="C",MAX(0,$D184-R$2)))</f>
        <v>0</v>
      </c>
      <c r="S184" s="103" t="n">
        <f aca="false">IF(S$1="P",MAX(0,S$2-$D184),IF(S$1="C",MAX(0,$D184-S$2)))</f>
        <v>0</v>
      </c>
      <c r="T184" s="103" t="n">
        <f aca="false">IF(T$1="P",MAX(0,T$2-$D184),IF(T$1="C",MAX(0,$D184-T$2)))</f>
        <v>0</v>
      </c>
      <c r="U184" s="104" t="n">
        <f aca="false">B184</f>
        <v>8</v>
      </c>
      <c r="V184" s="105" t="n">
        <f aca="false">VLOOKUP($C184,Gas!$B$3:$E$2506,2)</f>
        <v>1.94</v>
      </c>
      <c r="W184" s="46" t="n">
        <f aca="false">D184/V184</f>
        <v>13.1855670103093</v>
      </c>
    </row>
    <row r="185" customFormat="false" ht="12.75" hidden="false" customHeight="false" outlineLevel="0" collapsed="false">
      <c r="A185" s="0" t="n">
        <f aca="false">YEAR(C185)</f>
        <v>1998</v>
      </c>
      <c r="B185" s="95" t="n">
        <f aca="false">MONTH(C185)+(YEAR(C185)-1998)*12</f>
        <v>8</v>
      </c>
      <c r="C185" s="101" t="n">
        <v>36027</v>
      </c>
      <c r="D185" s="102" t="n">
        <v>25.79</v>
      </c>
      <c r="E185" s="98" t="n">
        <f aca="false">LN(D185/D184)</f>
        <v>0.00817602374255681</v>
      </c>
      <c r="F185" s="106" t="n">
        <f aca="false">STDEV(E176:E185)*SQRT(trade_day)</f>
        <v>2.01046903985966</v>
      </c>
      <c r="H185" s="103" t="n">
        <f aca="false">IF(H$1="P",MAX(0,H$2-$D185),IF(H$1="C",MAX(0,$D185-H$2)))</f>
        <v>0</v>
      </c>
      <c r="I185" s="103" t="n">
        <f aca="false">IF(I$1="P",MAX(0,I$2-$D185),IF(I$1="C",MAX(0,$D185-I$2)))</f>
        <v>0</v>
      </c>
      <c r="J185" s="103" t="n">
        <f aca="false">IF(J$1="P",MAX(0,J$2-$D185),IF(J$1="C",MAX(0,$D185-J$2)))</f>
        <v>4.21</v>
      </c>
      <c r="K185" s="103" t="n">
        <f aca="false">IF(K$1="P",MAX(0,K$2-$D185),IF(K$1="C",MAX(0,$D185-K$2)))</f>
        <v>9.21</v>
      </c>
      <c r="L185" s="103" t="n">
        <f aca="false">IF(L$1="P",MAX(0,L$2-$D185),IF(L$1="C",MAX(0,$D185-L$2)))</f>
        <v>14.21</v>
      </c>
      <c r="M185" s="103" t="n">
        <f aca="false">IF(M$1="P",MAX(0,M$2-$D185),IF(M$1="C",MAX(0,$D185-M$2)))</f>
        <v>24.21</v>
      </c>
      <c r="N185" s="103" t="n">
        <f aca="false">IF(N$1="P",MAX(0,N$2-$D185),IF(N$1="C",MAX(0,$D185-N$2)))</f>
        <v>5.79</v>
      </c>
      <c r="O185" s="103" t="n">
        <f aca="false">IF(O$1="P",MAX(0,O$2-$D185),IF(O$1="C",MAX(0,$D185-O$2)))</f>
        <v>0.789999999999999</v>
      </c>
      <c r="P185" s="103" t="n">
        <f aca="false">IF(P$1="P",MAX(0,P$2-$D185),IF(P$1="C",MAX(0,$D185-P$2)))</f>
        <v>0</v>
      </c>
      <c r="Q185" s="103" t="n">
        <f aca="false">IF(Q$1="P",MAX(0,Q$2-$D185),IF(Q$1="C",MAX(0,$D185-Q$2)))</f>
        <v>0</v>
      </c>
      <c r="R185" s="103" t="n">
        <f aca="false">IF(R$1="P",MAX(0,R$2-$D185),IF(R$1="C",MAX(0,$D185-R$2)))</f>
        <v>0</v>
      </c>
      <c r="S185" s="103" t="n">
        <f aca="false">IF(S$1="P",MAX(0,S$2-$D185),IF(S$1="C",MAX(0,$D185-S$2)))</f>
        <v>0</v>
      </c>
      <c r="T185" s="103" t="n">
        <f aca="false">IF(T$1="P",MAX(0,T$2-$D185),IF(T$1="C",MAX(0,$D185-T$2)))</f>
        <v>0</v>
      </c>
      <c r="U185" s="104" t="n">
        <f aca="false">B185</f>
        <v>8</v>
      </c>
      <c r="V185" s="105" t="n">
        <f aca="false">VLOOKUP($C185,Gas!$B$3:$E$2506,2)</f>
        <v>1.96</v>
      </c>
      <c r="W185" s="46" t="n">
        <f aca="false">D185/V185</f>
        <v>13.1581632653061</v>
      </c>
    </row>
    <row r="186" customFormat="false" ht="12.75" hidden="false" customHeight="false" outlineLevel="0" collapsed="false">
      <c r="A186" s="0" t="n">
        <f aca="false">YEAR(C186)</f>
        <v>1998</v>
      </c>
      <c r="B186" s="95" t="n">
        <f aca="false">MONTH(C186)+(YEAR(C186)-1998)*12</f>
        <v>8</v>
      </c>
      <c r="C186" s="101" t="n">
        <v>36028</v>
      </c>
      <c r="D186" s="102" t="n">
        <v>20.5</v>
      </c>
      <c r="E186" s="98" t="n">
        <f aca="false">LN(D186/D185)</f>
        <v>-0.229561933748891</v>
      </c>
      <c r="F186" s="106" t="n">
        <f aca="false">STDEV(E177:E186)*SQRT(trade_day)</f>
        <v>2.2109271490552</v>
      </c>
      <c r="H186" s="103" t="n">
        <f aca="false">IF(H$1="P",MAX(0,H$2-$D186),IF(H$1="C",MAX(0,$D186-H$2)))</f>
        <v>0</v>
      </c>
      <c r="I186" s="103" t="n">
        <f aca="false">IF(I$1="P",MAX(0,I$2-$D186),IF(I$1="C",MAX(0,$D186-I$2)))</f>
        <v>4.5</v>
      </c>
      <c r="J186" s="103" t="n">
        <f aca="false">IF(J$1="P",MAX(0,J$2-$D186),IF(J$1="C",MAX(0,$D186-J$2)))</f>
        <v>9.5</v>
      </c>
      <c r="K186" s="103" t="n">
        <f aca="false">IF(K$1="P",MAX(0,K$2-$D186),IF(K$1="C",MAX(0,$D186-K$2)))</f>
        <v>14.5</v>
      </c>
      <c r="L186" s="103" t="n">
        <f aca="false">IF(L$1="P",MAX(0,L$2-$D186),IF(L$1="C",MAX(0,$D186-L$2)))</f>
        <v>19.5</v>
      </c>
      <c r="M186" s="103" t="n">
        <f aca="false">IF(M$1="P",MAX(0,M$2-$D186),IF(M$1="C",MAX(0,$D186-M$2)))</f>
        <v>29.5</v>
      </c>
      <c r="N186" s="103" t="n">
        <f aca="false">IF(N$1="P",MAX(0,N$2-$D186),IF(N$1="C",MAX(0,$D186-N$2)))</f>
        <v>0.5</v>
      </c>
      <c r="O186" s="103" t="n">
        <f aca="false">IF(O$1="P",MAX(0,O$2-$D186),IF(O$1="C",MAX(0,$D186-O$2)))</f>
        <v>0</v>
      </c>
      <c r="P186" s="103" t="n">
        <f aca="false">IF(P$1="P",MAX(0,P$2-$D186),IF(P$1="C",MAX(0,$D186-P$2)))</f>
        <v>0</v>
      </c>
      <c r="Q186" s="103" t="n">
        <f aca="false">IF(Q$1="P",MAX(0,Q$2-$D186),IF(Q$1="C",MAX(0,$D186-Q$2)))</f>
        <v>0</v>
      </c>
      <c r="R186" s="103" t="n">
        <f aca="false">IF(R$1="P",MAX(0,R$2-$D186),IF(R$1="C",MAX(0,$D186-R$2)))</f>
        <v>0</v>
      </c>
      <c r="S186" s="103" t="n">
        <f aca="false">IF(S$1="P",MAX(0,S$2-$D186),IF(S$1="C",MAX(0,$D186-S$2)))</f>
        <v>0</v>
      </c>
      <c r="T186" s="103" t="n">
        <f aca="false">IF(T$1="P",MAX(0,T$2-$D186),IF(T$1="C",MAX(0,$D186-T$2)))</f>
        <v>0</v>
      </c>
      <c r="U186" s="104" t="n">
        <f aca="false">B186</f>
        <v>8</v>
      </c>
      <c r="V186" s="105" t="n">
        <f aca="false">VLOOKUP($C186,Gas!$B$3:$E$2506,2)</f>
        <v>1.895</v>
      </c>
      <c r="W186" s="46" t="n">
        <f aca="false">D186/V186</f>
        <v>10.8179419525066</v>
      </c>
    </row>
    <row r="187" customFormat="false" ht="12.75" hidden="false" customHeight="false" outlineLevel="0" collapsed="false">
      <c r="A187" s="0" t="n">
        <f aca="false">YEAR(C187)</f>
        <v>1998</v>
      </c>
      <c r="B187" s="95" t="n">
        <f aca="false">MONTH(C187)+(YEAR(C187)-1998)*12</f>
        <v>8</v>
      </c>
      <c r="C187" s="101" t="n">
        <v>36031</v>
      </c>
      <c r="D187" s="102" t="n">
        <v>20.5</v>
      </c>
      <c r="E187" s="98" t="n">
        <f aca="false">LN(D187/D186)</f>
        <v>0</v>
      </c>
      <c r="F187" s="106" t="n">
        <f aca="false">STDEV(E178:E187)*SQRT(trade_day)</f>
        <v>1.83139312183708</v>
      </c>
      <c r="H187" s="103" t="n">
        <f aca="false">IF(H$1="P",MAX(0,H$2-$D187),IF(H$1="C",MAX(0,$D187-H$2)))</f>
        <v>0</v>
      </c>
      <c r="I187" s="103" t="n">
        <f aca="false">IF(I$1="P",MAX(0,I$2-$D187),IF(I$1="C",MAX(0,$D187-I$2)))</f>
        <v>4.5</v>
      </c>
      <c r="J187" s="103" t="n">
        <f aca="false">IF(J$1="P",MAX(0,J$2-$D187),IF(J$1="C",MAX(0,$D187-J$2)))</f>
        <v>9.5</v>
      </c>
      <c r="K187" s="103" t="n">
        <f aca="false">IF(K$1="P",MAX(0,K$2-$D187),IF(K$1="C",MAX(0,$D187-K$2)))</f>
        <v>14.5</v>
      </c>
      <c r="L187" s="103" t="n">
        <f aca="false">IF(L$1="P",MAX(0,L$2-$D187),IF(L$1="C",MAX(0,$D187-L$2)))</f>
        <v>19.5</v>
      </c>
      <c r="M187" s="103" t="n">
        <f aca="false">IF(M$1="P",MAX(0,M$2-$D187),IF(M$1="C",MAX(0,$D187-M$2)))</f>
        <v>29.5</v>
      </c>
      <c r="N187" s="103" t="n">
        <f aca="false">IF(N$1="P",MAX(0,N$2-$D187),IF(N$1="C",MAX(0,$D187-N$2)))</f>
        <v>0.5</v>
      </c>
      <c r="O187" s="103" t="n">
        <f aca="false">IF(O$1="P",MAX(0,O$2-$D187),IF(O$1="C",MAX(0,$D187-O$2)))</f>
        <v>0</v>
      </c>
      <c r="P187" s="103" t="n">
        <f aca="false">IF(P$1="P",MAX(0,P$2-$D187),IF(P$1="C",MAX(0,$D187-P$2)))</f>
        <v>0</v>
      </c>
      <c r="Q187" s="103" t="n">
        <f aca="false">IF(Q$1="P",MAX(0,Q$2-$D187),IF(Q$1="C",MAX(0,$D187-Q$2)))</f>
        <v>0</v>
      </c>
      <c r="R187" s="103" t="n">
        <f aca="false">IF(R$1="P",MAX(0,R$2-$D187),IF(R$1="C",MAX(0,$D187-R$2)))</f>
        <v>0</v>
      </c>
      <c r="S187" s="103" t="n">
        <f aca="false">IF(S$1="P",MAX(0,S$2-$D187),IF(S$1="C",MAX(0,$D187-S$2)))</f>
        <v>0</v>
      </c>
      <c r="T187" s="103" t="n">
        <f aca="false">IF(T$1="P",MAX(0,T$2-$D187),IF(T$1="C",MAX(0,$D187-T$2)))</f>
        <v>0</v>
      </c>
      <c r="U187" s="104" t="n">
        <f aca="false">B187</f>
        <v>8</v>
      </c>
      <c r="V187" s="105" t="n">
        <f aca="false">VLOOKUP($C187,Gas!$B$3:$E$2506,2)</f>
        <v>1.925</v>
      </c>
      <c r="W187" s="46" t="n">
        <f aca="false">D187/V187</f>
        <v>10.6493506493507</v>
      </c>
    </row>
    <row r="188" customFormat="false" ht="12.75" hidden="false" customHeight="false" outlineLevel="0" collapsed="false">
      <c r="A188" s="0" t="n">
        <f aca="false">YEAR(C188)</f>
        <v>1998</v>
      </c>
      <c r="B188" s="95" t="n">
        <f aca="false">MONTH(C188)+(YEAR(C188)-1998)*12</f>
        <v>8</v>
      </c>
      <c r="C188" s="101" t="n">
        <v>36032</v>
      </c>
      <c r="D188" s="102" t="n">
        <v>38</v>
      </c>
      <c r="E188" s="98" t="n">
        <f aca="false">LN(D188/D187)</f>
        <v>0.617161273582023</v>
      </c>
      <c r="F188" s="106" t="n">
        <f aca="false">STDEV(E179:E188)*SQRT(trade_day)</f>
        <v>3.80145287532968</v>
      </c>
      <c r="H188" s="103" t="n">
        <f aca="false">IF(H$1="P",MAX(0,H$2-$D188),IF(H$1="C",MAX(0,$D188-H$2)))</f>
        <v>0</v>
      </c>
      <c r="I188" s="103" t="n">
        <f aca="false">IF(I$1="P",MAX(0,I$2-$D188),IF(I$1="C",MAX(0,$D188-I$2)))</f>
        <v>0</v>
      </c>
      <c r="J188" s="103" t="n">
        <f aca="false">IF(J$1="P",MAX(0,J$2-$D188),IF(J$1="C",MAX(0,$D188-J$2)))</f>
        <v>0</v>
      </c>
      <c r="K188" s="103" t="n">
        <f aca="false">IF(K$1="P",MAX(0,K$2-$D188),IF(K$1="C",MAX(0,$D188-K$2)))</f>
        <v>0</v>
      </c>
      <c r="L188" s="103" t="n">
        <f aca="false">IF(L$1="P",MAX(0,L$2-$D188),IF(L$1="C",MAX(0,$D188-L$2)))</f>
        <v>2</v>
      </c>
      <c r="M188" s="103" t="n">
        <f aca="false">IF(M$1="P",MAX(0,M$2-$D188),IF(M$1="C",MAX(0,$D188-M$2)))</f>
        <v>12</v>
      </c>
      <c r="N188" s="103" t="n">
        <f aca="false">IF(N$1="P",MAX(0,N$2-$D188),IF(N$1="C",MAX(0,$D188-N$2)))</f>
        <v>18</v>
      </c>
      <c r="O188" s="103" t="n">
        <f aca="false">IF(O$1="P",MAX(0,O$2-$D188),IF(O$1="C",MAX(0,$D188-O$2)))</f>
        <v>13</v>
      </c>
      <c r="P188" s="103" t="n">
        <f aca="false">IF(P$1="P",MAX(0,P$2-$D188),IF(P$1="C",MAX(0,$D188-P$2)))</f>
        <v>8</v>
      </c>
      <c r="Q188" s="103" t="n">
        <f aca="false">IF(Q$1="P",MAX(0,Q$2-$D188),IF(Q$1="C",MAX(0,$D188-Q$2)))</f>
        <v>3</v>
      </c>
      <c r="R188" s="103" t="n">
        <f aca="false">IF(R$1="P",MAX(0,R$2-$D188),IF(R$1="C",MAX(0,$D188-R$2)))</f>
        <v>0</v>
      </c>
      <c r="S188" s="103" t="n">
        <f aca="false">IF(S$1="P",MAX(0,S$2-$D188),IF(S$1="C",MAX(0,$D188-S$2)))</f>
        <v>0</v>
      </c>
      <c r="T188" s="103" t="n">
        <f aca="false">IF(T$1="P",MAX(0,T$2-$D188),IF(T$1="C",MAX(0,$D188-T$2)))</f>
        <v>0</v>
      </c>
      <c r="U188" s="104" t="n">
        <f aca="false">B188</f>
        <v>8</v>
      </c>
      <c r="V188" s="105" t="n">
        <f aca="false">VLOOKUP($C188,Gas!$B$3:$E$2506,2)</f>
        <v>1.895</v>
      </c>
      <c r="W188" s="46" t="n">
        <f aca="false">D188/V188</f>
        <v>20.0527704485488</v>
      </c>
    </row>
    <row r="189" customFormat="false" ht="12.75" hidden="false" customHeight="false" outlineLevel="0" collapsed="false">
      <c r="A189" s="0" t="n">
        <f aca="false">YEAR(C189)</f>
        <v>1998</v>
      </c>
      <c r="B189" s="95" t="n">
        <f aca="false">MONTH(C189)+(YEAR(C189)-1998)*12</f>
        <v>8</v>
      </c>
      <c r="C189" s="101" t="n">
        <v>36033</v>
      </c>
      <c r="D189" s="102" t="n">
        <v>32.5</v>
      </c>
      <c r="E189" s="98" t="n">
        <f aca="false">LN(D189/D188)</f>
        <v>-0.156346070390694</v>
      </c>
      <c r="F189" s="106" t="n">
        <f aca="false">STDEV(E180:E189)*SQRT(trade_day)</f>
        <v>3.8698929633238</v>
      </c>
      <c r="H189" s="103" t="n">
        <f aca="false">IF(H$1="P",MAX(0,H$2-$D189),IF(H$1="C",MAX(0,$D189-H$2)))</f>
        <v>0</v>
      </c>
      <c r="I189" s="103" t="n">
        <f aca="false">IF(I$1="P",MAX(0,I$2-$D189),IF(I$1="C",MAX(0,$D189-I$2)))</f>
        <v>0</v>
      </c>
      <c r="J189" s="103" t="n">
        <f aca="false">IF(J$1="P",MAX(0,J$2-$D189),IF(J$1="C",MAX(0,$D189-J$2)))</f>
        <v>0</v>
      </c>
      <c r="K189" s="103" t="n">
        <f aca="false">IF(K$1="P",MAX(0,K$2-$D189),IF(K$1="C",MAX(0,$D189-K$2)))</f>
        <v>2.5</v>
      </c>
      <c r="L189" s="103" t="n">
        <f aca="false">IF(L$1="P",MAX(0,L$2-$D189),IF(L$1="C",MAX(0,$D189-L$2)))</f>
        <v>7.5</v>
      </c>
      <c r="M189" s="103" t="n">
        <f aca="false">IF(M$1="P",MAX(0,M$2-$D189),IF(M$1="C",MAX(0,$D189-M$2)))</f>
        <v>17.5</v>
      </c>
      <c r="N189" s="103" t="n">
        <f aca="false">IF(N$1="P",MAX(0,N$2-$D189),IF(N$1="C",MAX(0,$D189-N$2)))</f>
        <v>12.5</v>
      </c>
      <c r="O189" s="103" t="n">
        <f aca="false">IF(O$1="P",MAX(0,O$2-$D189),IF(O$1="C",MAX(0,$D189-O$2)))</f>
        <v>7.5</v>
      </c>
      <c r="P189" s="103" t="n">
        <f aca="false">IF(P$1="P",MAX(0,P$2-$D189),IF(P$1="C",MAX(0,$D189-P$2)))</f>
        <v>2.5</v>
      </c>
      <c r="Q189" s="103" t="n">
        <f aca="false">IF(Q$1="P",MAX(0,Q$2-$D189),IF(Q$1="C",MAX(0,$D189-Q$2)))</f>
        <v>0</v>
      </c>
      <c r="R189" s="103" t="n">
        <f aca="false">IF(R$1="P",MAX(0,R$2-$D189),IF(R$1="C",MAX(0,$D189-R$2)))</f>
        <v>0</v>
      </c>
      <c r="S189" s="103" t="n">
        <f aca="false">IF(S$1="P",MAX(0,S$2-$D189),IF(S$1="C",MAX(0,$D189-S$2)))</f>
        <v>0</v>
      </c>
      <c r="T189" s="103" t="n">
        <f aca="false">IF(T$1="P",MAX(0,T$2-$D189),IF(T$1="C",MAX(0,$D189-T$2)))</f>
        <v>0</v>
      </c>
      <c r="U189" s="104" t="n">
        <f aca="false">B189</f>
        <v>8</v>
      </c>
      <c r="V189" s="105" t="n">
        <f aca="false">VLOOKUP($C189,Gas!$B$3:$E$2506,2)</f>
        <v>1.88</v>
      </c>
      <c r="W189" s="46" t="n">
        <f aca="false">D189/V189</f>
        <v>17.2872340425532</v>
      </c>
    </row>
    <row r="190" customFormat="false" ht="12.75" hidden="false" customHeight="false" outlineLevel="0" collapsed="false">
      <c r="A190" s="0" t="n">
        <f aca="false">YEAR(C190)</f>
        <v>1998</v>
      </c>
      <c r="B190" s="95" t="n">
        <f aca="false">MONTH(C190)+(YEAR(C190)-1998)*12</f>
        <v>8</v>
      </c>
      <c r="C190" s="101" t="n">
        <v>36034</v>
      </c>
      <c r="D190" s="102" t="n">
        <v>25</v>
      </c>
      <c r="E190" s="98" t="n">
        <f aca="false">LN(D190/D189)</f>
        <v>-0.262364264467491</v>
      </c>
      <c r="F190" s="106" t="n">
        <f aca="false">STDEV(E181:E190)*SQRT(trade_day)</f>
        <v>4.07037781874054</v>
      </c>
      <c r="H190" s="103" t="n">
        <f aca="false">IF(H$1="P",MAX(0,H$2-$D190),IF(H$1="C",MAX(0,$D190-H$2)))</f>
        <v>0</v>
      </c>
      <c r="I190" s="103" t="n">
        <f aca="false">IF(I$1="P",MAX(0,I$2-$D190),IF(I$1="C",MAX(0,$D190-I$2)))</f>
        <v>0</v>
      </c>
      <c r="J190" s="103" t="n">
        <f aca="false">IF(J$1="P",MAX(0,J$2-$D190),IF(J$1="C",MAX(0,$D190-J$2)))</f>
        <v>5</v>
      </c>
      <c r="K190" s="103" t="n">
        <f aca="false">IF(K$1="P",MAX(0,K$2-$D190),IF(K$1="C",MAX(0,$D190-K$2)))</f>
        <v>10</v>
      </c>
      <c r="L190" s="103" t="n">
        <f aca="false">IF(L$1="P",MAX(0,L$2-$D190),IF(L$1="C",MAX(0,$D190-L$2)))</f>
        <v>15</v>
      </c>
      <c r="M190" s="103" t="n">
        <f aca="false">IF(M$1="P",MAX(0,M$2-$D190),IF(M$1="C",MAX(0,$D190-M$2)))</f>
        <v>25</v>
      </c>
      <c r="N190" s="103" t="n">
        <f aca="false">IF(N$1="P",MAX(0,N$2-$D190),IF(N$1="C",MAX(0,$D190-N$2)))</f>
        <v>5</v>
      </c>
      <c r="O190" s="103" t="n">
        <f aca="false">IF(O$1="P",MAX(0,O$2-$D190),IF(O$1="C",MAX(0,$D190-O$2)))</f>
        <v>0</v>
      </c>
      <c r="P190" s="103" t="n">
        <f aca="false">IF(P$1="P",MAX(0,P$2-$D190),IF(P$1="C",MAX(0,$D190-P$2)))</f>
        <v>0</v>
      </c>
      <c r="Q190" s="103" t="n">
        <f aca="false">IF(Q$1="P",MAX(0,Q$2-$D190),IF(Q$1="C",MAX(0,$D190-Q$2)))</f>
        <v>0</v>
      </c>
      <c r="R190" s="103" t="n">
        <f aca="false">IF(R$1="P",MAX(0,R$2-$D190),IF(R$1="C",MAX(0,$D190-R$2)))</f>
        <v>0</v>
      </c>
      <c r="S190" s="103" t="n">
        <f aca="false">IF(S$1="P",MAX(0,S$2-$D190),IF(S$1="C",MAX(0,$D190-S$2)))</f>
        <v>0</v>
      </c>
      <c r="T190" s="103" t="n">
        <f aca="false">IF(T$1="P",MAX(0,T$2-$D190),IF(T$1="C",MAX(0,$D190-T$2)))</f>
        <v>0</v>
      </c>
      <c r="U190" s="104" t="n">
        <f aca="false">B190</f>
        <v>8</v>
      </c>
      <c r="V190" s="105" t="n">
        <f aca="false">VLOOKUP($C190,Gas!$B$3:$E$2506,2)</f>
        <v>1.83</v>
      </c>
      <c r="W190" s="46" t="n">
        <f aca="false">D190/V190</f>
        <v>13.6612021857924</v>
      </c>
    </row>
    <row r="191" customFormat="false" ht="12.75" hidden="false" customHeight="false" outlineLevel="0" collapsed="false">
      <c r="A191" s="0" t="n">
        <f aca="false">YEAR(C191)</f>
        <v>1998</v>
      </c>
      <c r="B191" s="95" t="n">
        <f aca="false">MONTH(C191)+(YEAR(C191)-1998)*12</f>
        <v>8</v>
      </c>
      <c r="C191" s="101" t="n">
        <v>36035</v>
      </c>
      <c r="D191" s="102" t="n">
        <v>27.8</v>
      </c>
      <c r="E191" s="98" t="n">
        <f aca="false">LN(D191/D190)</f>
        <v>0.106160195828391</v>
      </c>
      <c r="F191" s="106" t="n">
        <f aca="false">STDEV(E182:E191)*SQRT(trade_day)</f>
        <v>4.05339849948063</v>
      </c>
      <c r="H191" s="103" t="n">
        <f aca="false">IF(H$1="P",MAX(0,H$2-$D191),IF(H$1="C",MAX(0,$D191-H$2)))</f>
        <v>0</v>
      </c>
      <c r="I191" s="103" t="n">
        <f aca="false">IF(I$1="P",MAX(0,I$2-$D191),IF(I$1="C",MAX(0,$D191-I$2)))</f>
        <v>0</v>
      </c>
      <c r="J191" s="103" t="n">
        <f aca="false">IF(J$1="P",MAX(0,J$2-$D191),IF(J$1="C",MAX(0,$D191-J$2)))</f>
        <v>2.2</v>
      </c>
      <c r="K191" s="103" t="n">
        <f aca="false">IF(K$1="P",MAX(0,K$2-$D191),IF(K$1="C",MAX(0,$D191-K$2)))</f>
        <v>7.2</v>
      </c>
      <c r="L191" s="103" t="n">
        <f aca="false">IF(L$1="P",MAX(0,L$2-$D191),IF(L$1="C",MAX(0,$D191-L$2)))</f>
        <v>12.2</v>
      </c>
      <c r="M191" s="103" t="n">
        <f aca="false">IF(M$1="P",MAX(0,M$2-$D191),IF(M$1="C",MAX(0,$D191-M$2)))</f>
        <v>22.2</v>
      </c>
      <c r="N191" s="103" t="n">
        <f aca="false">IF(N$1="P",MAX(0,N$2-$D191),IF(N$1="C",MAX(0,$D191-N$2)))</f>
        <v>7.8</v>
      </c>
      <c r="O191" s="103" t="n">
        <f aca="false">IF(O$1="P",MAX(0,O$2-$D191),IF(O$1="C",MAX(0,$D191-O$2)))</f>
        <v>2.8</v>
      </c>
      <c r="P191" s="103" t="n">
        <f aca="false">IF(P$1="P",MAX(0,P$2-$D191),IF(P$1="C",MAX(0,$D191-P$2)))</f>
        <v>0</v>
      </c>
      <c r="Q191" s="103" t="n">
        <f aca="false">IF(Q$1="P",MAX(0,Q$2-$D191),IF(Q$1="C",MAX(0,$D191-Q$2)))</f>
        <v>0</v>
      </c>
      <c r="R191" s="103" t="n">
        <f aca="false">IF(R$1="P",MAX(0,R$2-$D191),IF(R$1="C",MAX(0,$D191-R$2)))</f>
        <v>0</v>
      </c>
      <c r="S191" s="103" t="n">
        <f aca="false">IF(S$1="P",MAX(0,S$2-$D191),IF(S$1="C",MAX(0,$D191-S$2)))</f>
        <v>0</v>
      </c>
      <c r="T191" s="103" t="n">
        <f aca="false">IF(T$1="P",MAX(0,T$2-$D191),IF(T$1="C",MAX(0,$D191-T$2)))</f>
        <v>0</v>
      </c>
      <c r="U191" s="104" t="n">
        <f aca="false">B191</f>
        <v>8</v>
      </c>
      <c r="V191" s="105" t="n">
        <f aca="false">VLOOKUP($C191,Gas!$B$3:$E$2506,2)</f>
        <v>1.75</v>
      </c>
      <c r="W191" s="46" t="n">
        <f aca="false">D191/V191</f>
        <v>15.8857142857143</v>
      </c>
    </row>
    <row r="192" customFormat="false" ht="12.75" hidden="false" customHeight="false" outlineLevel="0" collapsed="false">
      <c r="A192" s="0" t="n">
        <f aca="false">YEAR(C192)</f>
        <v>1998</v>
      </c>
      <c r="B192" s="95" t="n">
        <f aca="false">MONTH(C192)+(YEAR(C192)-1998)*12</f>
        <v>8</v>
      </c>
      <c r="C192" s="101" t="n">
        <v>36038</v>
      </c>
      <c r="D192" s="102" t="n">
        <v>29.25</v>
      </c>
      <c r="E192" s="98" t="n">
        <f aca="false">LN(D192/D191)</f>
        <v>0.050843552981274</v>
      </c>
      <c r="F192" s="106" t="n">
        <f aca="false">STDEV(E183:E192)*SQRT(trade_day)</f>
        <v>4.0321016445702</v>
      </c>
      <c r="H192" s="103" t="n">
        <f aca="false">IF(H$1="P",MAX(0,H$2-$D192),IF(H$1="C",MAX(0,$D192-H$2)))</f>
        <v>0</v>
      </c>
      <c r="I192" s="103" t="n">
        <f aca="false">IF(I$1="P",MAX(0,I$2-$D192),IF(I$1="C",MAX(0,$D192-I$2)))</f>
        <v>0</v>
      </c>
      <c r="J192" s="103" t="n">
        <f aca="false">IF(J$1="P",MAX(0,J$2-$D192),IF(J$1="C",MAX(0,$D192-J$2)))</f>
        <v>0.75</v>
      </c>
      <c r="K192" s="103" t="n">
        <f aca="false">IF(K$1="P",MAX(0,K$2-$D192),IF(K$1="C",MAX(0,$D192-K$2)))</f>
        <v>5.75</v>
      </c>
      <c r="L192" s="103" t="n">
        <f aca="false">IF(L$1="P",MAX(0,L$2-$D192),IF(L$1="C",MAX(0,$D192-L$2)))</f>
        <v>10.75</v>
      </c>
      <c r="M192" s="103" t="n">
        <f aca="false">IF(M$1="P",MAX(0,M$2-$D192),IF(M$1="C",MAX(0,$D192-M$2)))</f>
        <v>20.75</v>
      </c>
      <c r="N192" s="103" t="n">
        <f aca="false">IF(N$1="P",MAX(0,N$2-$D192),IF(N$1="C",MAX(0,$D192-N$2)))</f>
        <v>9.25</v>
      </c>
      <c r="O192" s="103" t="n">
        <f aca="false">IF(O$1="P",MAX(0,O$2-$D192),IF(O$1="C",MAX(0,$D192-O$2)))</f>
        <v>4.25</v>
      </c>
      <c r="P192" s="103" t="n">
        <f aca="false">IF(P$1="P",MAX(0,P$2-$D192),IF(P$1="C",MAX(0,$D192-P$2)))</f>
        <v>0</v>
      </c>
      <c r="Q192" s="103" t="n">
        <f aca="false">IF(Q$1="P",MAX(0,Q$2-$D192),IF(Q$1="C",MAX(0,$D192-Q$2)))</f>
        <v>0</v>
      </c>
      <c r="R192" s="103" t="n">
        <f aca="false">IF(R$1="P",MAX(0,R$2-$D192),IF(R$1="C",MAX(0,$D192-R$2)))</f>
        <v>0</v>
      </c>
      <c r="S192" s="103" t="n">
        <f aca="false">IF(S$1="P",MAX(0,S$2-$D192),IF(S$1="C",MAX(0,$D192-S$2)))</f>
        <v>0</v>
      </c>
      <c r="T192" s="103" t="n">
        <f aca="false">IF(T$1="P",MAX(0,T$2-$D192),IF(T$1="C",MAX(0,$D192-T$2)))</f>
        <v>0</v>
      </c>
      <c r="U192" s="104" t="n">
        <f aca="false">B192</f>
        <v>8</v>
      </c>
      <c r="V192" s="105" t="n">
        <f aca="false">VLOOKUP($C192,Gas!$B$3:$E$2506,2)</f>
        <v>1.64</v>
      </c>
      <c r="W192" s="46" t="n">
        <f aca="false">D192/V192</f>
        <v>17.8353658536585</v>
      </c>
    </row>
    <row r="193" customFormat="false" ht="12.75" hidden="false" customHeight="false" outlineLevel="0" collapsed="false">
      <c r="A193" s="0" t="n">
        <f aca="false">YEAR(C193)</f>
        <v>1998</v>
      </c>
      <c r="B193" s="95" t="n">
        <f aca="false">MONTH(C193)+(YEAR(C193)-1998)*12</f>
        <v>9</v>
      </c>
      <c r="C193" s="101" t="n">
        <v>36039</v>
      </c>
      <c r="D193" s="102" t="n">
        <v>24</v>
      </c>
      <c r="E193" s="98" t="n">
        <f aca="false">LN(D193/D192)</f>
        <v>-0.19782574332992</v>
      </c>
      <c r="F193" s="106" t="n">
        <f aca="false">STDEV(E184:E193)*SQRT(trade_day)</f>
        <v>4.08366503880651</v>
      </c>
      <c r="H193" s="103" t="n">
        <f aca="false">IF(H$1="P",MAX(0,H$2-$D193),IF(H$1="C",MAX(0,$D193-H$2)))</f>
        <v>0</v>
      </c>
      <c r="I193" s="103" t="n">
        <f aca="false">IF(I$1="P",MAX(0,I$2-$D193),IF(I$1="C",MAX(0,$D193-I$2)))</f>
        <v>1</v>
      </c>
      <c r="J193" s="103" t="n">
        <f aca="false">IF(J$1="P",MAX(0,J$2-$D193),IF(J$1="C",MAX(0,$D193-J$2)))</f>
        <v>6</v>
      </c>
      <c r="K193" s="103" t="n">
        <f aca="false">IF(K$1="P",MAX(0,K$2-$D193),IF(K$1="C",MAX(0,$D193-K$2)))</f>
        <v>11</v>
      </c>
      <c r="L193" s="103" t="n">
        <f aca="false">IF(L$1="P",MAX(0,L$2-$D193),IF(L$1="C",MAX(0,$D193-L$2)))</f>
        <v>16</v>
      </c>
      <c r="M193" s="103" t="n">
        <f aca="false">IF(M$1="P",MAX(0,M$2-$D193),IF(M$1="C",MAX(0,$D193-M$2)))</f>
        <v>26</v>
      </c>
      <c r="N193" s="103" t="n">
        <f aca="false">IF(N$1="P",MAX(0,N$2-$D193),IF(N$1="C",MAX(0,$D193-N$2)))</f>
        <v>4</v>
      </c>
      <c r="O193" s="103" t="n">
        <f aca="false">IF(O$1="P",MAX(0,O$2-$D193),IF(O$1="C",MAX(0,$D193-O$2)))</f>
        <v>0</v>
      </c>
      <c r="P193" s="103" t="n">
        <f aca="false">IF(P$1="P",MAX(0,P$2-$D193),IF(P$1="C",MAX(0,$D193-P$2)))</f>
        <v>0</v>
      </c>
      <c r="Q193" s="103" t="n">
        <f aca="false">IF(Q$1="P",MAX(0,Q$2-$D193),IF(Q$1="C",MAX(0,$D193-Q$2)))</f>
        <v>0</v>
      </c>
      <c r="R193" s="103" t="n">
        <f aca="false">IF(R$1="P",MAX(0,R$2-$D193),IF(R$1="C",MAX(0,$D193-R$2)))</f>
        <v>0</v>
      </c>
      <c r="S193" s="103" t="n">
        <f aca="false">IF(S$1="P",MAX(0,S$2-$D193),IF(S$1="C",MAX(0,$D193-S$2)))</f>
        <v>0</v>
      </c>
      <c r="T193" s="103" t="n">
        <f aca="false">IF(T$1="P",MAX(0,T$2-$D193),IF(T$1="C",MAX(0,$D193-T$2)))</f>
        <v>0</v>
      </c>
      <c r="U193" s="104" t="n">
        <f aca="false">B193</f>
        <v>9</v>
      </c>
      <c r="V193" s="105" t="n">
        <f aca="false">VLOOKUP($C193,Gas!$B$3:$E$2506,2)</f>
        <v>1.57</v>
      </c>
      <c r="W193" s="46" t="n">
        <f aca="false">D193/V193</f>
        <v>15.2866242038217</v>
      </c>
    </row>
    <row r="194" customFormat="false" ht="12.75" hidden="false" customHeight="false" outlineLevel="0" collapsed="false">
      <c r="A194" s="0" t="n">
        <f aca="false">YEAR(C194)</f>
        <v>1998</v>
      </c>
      <c r="B194" s="95" t="n">
        <f aca="false">MONTH(C194)+(YEAR(C194)-1998)*12</f>
        <v>9</v>
      </c>
      <c r="C194" s="101" t="n">
        <v>36040</v>
      </c>
      <c r="D194" s="102" t="n">
        <v>23.83</v>
      </c>
      <c r="E194" s="98" t="n">
        <f aca="false">LN(D194/D193)</f>
        <v>-0.00710853923729497</v>
      </c>
      <c r="F194" s="106" t="n">
        <f aca="false">STDEV(E185:E194)*SQRT(trade_day)</f>
        <v>4.01203427732699</v>
      </c>
      <c r="H194" s="103" t="n">
        <f aca="false">IF(H$1="P",MAX(0,H$2-$D194),IF(H$1="C",MAX(0,$D194-H$2)))</f>
        <v>0</v>
      </c>
      <c r="I194" s="103" t="n">
        <f aca="false">IF(I$1="P",MAX(0,I$2-$D194),IF(I$1="C",MAX(0,$D194-I$2)))</f>
        <v>1.17</v>
      </c>
      <c r="J194" s="103" t="n">
        <f aca="false">IF(J$1="P",MAX(0,J$2-$D194),IF(J$1="C",MAX(0,$D194-J$2)))</f>
        <v>6.17</v>
      </c>
      <c r="K194" s="103" t="n">
        <f aca="false">IF(K$1="P",MAX(0,K$2-$D194),IF(K$1="C",MAX(0,$D194-K$2)))</f>
        <v>11.17</v>
      </c>
      <c r="L194" s="103" t="n">
        <f aca="false">IF(L$1="P",MAX(0,L$2-$D194),IF(L$1="C",MAX(0,$D194-L$2)))</f>
        <v>16.17</v>
      </c>
      <c r="M194" s="103" t="n">
        <f aca="false">IF(M$1="P",MAX(0,M$2-$D194),IF(M$1="C",MAX(0,$D194-M$2)))</f>
        <v>26.17</v>
      </c>
      <c r="N194" s="103" t="n">
        <f aca="false">IF(N$1="P",MAX(0,N$2-$D194),IF(N$1="C",MAX(0,$D194-N$2)))</f>
        <v>3.83</v>
      </c>
      <c r="O194" s="103" t="n">
        <f aca="false">IF(O$1="P",MAX(0,O$2-$D194),IF(O$1="C",MAX(0,$D194-O$2)))</f>
        <v>0</v>
      </c>
      <c r="P194" s="103" t="n">
        <f aca="false">IF(P$1="P",MAX(0,P$2-$D194),IF(P$1="C",MAX(0,$D194-P$2)))</f>
        <v>0</v>
      </c>
      <c r="Q194" s="103" t="n">
        <f aca="false">IF(Q$1="P",MAX(0,Q$2-$D194),IF(Q$1="C",MAX(0,$D194-Q$2)))</f>
        <v>0</v>
      </c>
      <c r="R194" s="103" t="n">
        <f aca="false">IF(R$1="P",MAX(0,R$2-$D194),IF(R$1="C",MAX(0,$D194-R$2)))</f>
        <v>0</v>
      </c>
      <c r="S194" s="103" t="n">
        <f aca="false">IF(S$1="P",MAX(0,S$2-$D194),IF(S$1="C",MAX(0,$D194-S$2)))</f>
        <v>0</v>
      </c>
      <c r="T194" s="103" t="n">
        <f aca="false">IF(T$1="P",MAX(0,T$2-$D194),IF(T$1="C",MAX(0,$D194-T$2)))</f>
        <v>0</v>
      </c>
      <c r="U194" s="104" t="n">
        <f aca="false">B194</f>
        <v>9</v>
      </c>
      <c r="V194" s="105" t="n">
        <f aca="false">VLOOKUP($C194,Gas!$B$3:$E$2506,2)</f>
        <v>1.84</v>
      </c>
      <c r="W194" s="46" t="n">
        <f aca="false">D194/V194</f>
        <v>12.9510869565217</v>
      </c>
    </row>
    <row r="195" customFormat="false" ht="12.75" hidden="false" customHeight="false" outlineLevel="0" collapsed="false">
      <c r="A195" s="0" t="n">
        <f aca="false">YEAR(C195)</f>
        <v>1998</v>
      </c>
      <c r="B195" s="95" t="n">
        <f aca="false">MONTH(C195)+(YEAR(C195)-1998)*12</f>
        <v>9</v>
      </c>
      <c r="C195" s="101" t="n">
        <v>36041</v>
      </c>
      <c r="D195" s="102" t="n">
        <v>20.25</v>
      </c>
      <c r="E195" s="98" t="n">
        <f aca="false">LN(D195/D194)</f>
        <v>-0.162790497558103</v>
      </c>
      <c r="F195" s="106" t="n">
        <f aca="false">STDEV(E186:E195)*SQRT(trade_day)</f>
        <v>4.08438388983343</v>
      </c>
      <c r="H195" s="103" t="n">
        <f aca="false">IF(H$1="P",MAX(0,H$2-$D195),IF(H$1="C",MAX(0,$D195-H$2)))</f>
        <v>0</v>
      </c>
      <c r="I195" s="103" t="n">
        <f aca="false">IF(I$1="P",MAX(0,I$2-$D195),IF(I$1="C",MAX(0,$D195-I$2)))</f>
        <v>4.75</v>
      </c>
      <c r="J195" s="103" t="n">
        <f aca="false">IF(J$1="P",MAX(0,J$2-$D195),IF(J$1="C",MAX(0,$D195-J$2)))</f>
        <v>9.75</v>
      </c>
      <c r="K195" s="103" t="n">
        <f aca="false">IF(K$1="P",MAX(0,K$2-$D195),IF(K$1="C",MAX(0,$D195-K$2)))</f>
        <v>14.75</v>
      </c>
      <c r="L195" s="103" t="n">
        <f aca="false">IF(L$1="P",MAX(0,L$2-$D195),IF(L$1="C",MAX(0,$D195-L$2)))</f>
        <v>19.75</v>
      </c>
      <c r="M195" s="103" t="n">
        <f aca="false">IF(M$1="P",MAX(0,M$2-$D195),IF(M$1="C",MAX(0,$D195-M$2)))</f>
        <v>29.75</v>
      </c>
      <c r="N195" s="103" t="n">
        <f aca="false">IF(N$1="P",MAX(0,N$2-$D195),IF(N$1="C",MAX(0,$D195-N$2)))</f>
        <v>0.25</v>
      </c>
      <c r="O195" s="103" t="n">
        <f aca="false">IF(O$1="P",MAX(0,O$2-$D195),IF(O$1="C",MAX(0,$D195-O$2)))</f>
        <v>0</v>
      </c>
      <c r="P195" s="103" t="n">
        <f aca="false">IF(P$1="P",MAX(0,P$2-$D195),IF(P$1="C",MAX(0,$D195-P$2)))</f>
        <v>0</v>
      </c>
      <c r="Q195" s="103" t="n">
        <f aca="false">IF(Q$1="P",MAX(0,Q$2-$D195),IF(Q$1="C",MAX(0,$D195-Q$2)))</f>
        <v>0</v>
      </c>
      <c r="R195" s="103" t="n">
        <f aca="false">IF(R$1="P",MAX(0,R$2-$D195),IF(R$1="C",MAX(0,$D195-R$2)))</f>
        <v>0</v>
      </c>
      <c r="S195" s="103" t="n">
        <f aca="false">IF(S$1="P",MAX(0,S$2-$D195),IF(S$1="C",MAX(0,$D195-S$2)))</f>
        <v>0</v>
      </c>
      <c r="T195" s="103" t="n">
        <f aca="false">IF(T$1="P",MAX(0,T$2-$D195),IF(T$1="C",MAX(0,$D195-T$2)))</f>
        <v>0</v>
      </c>
      <c r="U195" s="104" t="n">
        <f aca="false">B195</f>
        <v>9</v>
      </c>
      <c r="V195" s="105" t="n">
        <f aca="false">VLOOKUP($C195,Gas!$B$3:$E$2506,2)</f>
        <v>1.72</v>
      </c>
      <c r="W195" s="46" t="n">
        <f aca="false">D195/V195</f>
        <v>11.7732558139535</v>
      </c>
    </row>
    <row r="196" customFormat="false" ht="12.75" hidden="false" customHeight="false" outlineLevel="0" collapsed="false">
      <c r="A196" s="0" t="n">
        <f aca="false">YEAR(C196)</f>
        <v>1998</v>
      </c>
      <c r="B196" s="95" t="n">
        <f aca="false">MONTH(C196)+(YEAR(C196)-1998)*12</f>
        <v>9</v>
      </c>
      <c r="C196" s="101" t="n">
        <v>36042</v>
      </c>
      <c r="D196" s="102" t="n">
        <v>19.5</v>
      </c>
      <c r="E196" s="98" t="n">
        <f aca="false">LN(D196/D195)</f>
        <v>-0.0377403279828471</v>
      </c>
      <c r="F196" s="106" t="n">
        <f aca="false">STDEV(E187:E196)*SQRT(trade_day)</f>
        <v>3.92599146342761</v>
      </c>
      <c r="H196" s="103" t="n">
        <f aca="false">IF(H$1="P",MAX(0,H$2-$D196),IF(H$1="C",MAX(0,$D196-H$2)))</f>
        <v>0.5</v>
      </c>
      <c r="I196" s="103" t="n">
        <f aca="false">IF(I$1="P",MAX(0,I$2-$D196),IF(I$1="C",MAX(0,$D196-I$2)))</f>
        <v>5.5</v>
      </c>
      <c r="J196" s="103" t="n">
        <f aca="false">IF(J$1="P",MAX(0,J$2-$D196),IF(J$1="C",MAX(0,$D196-J$2)))</f>
        <v>10.5</v>
      </c>
      <c r="K196" s="103" t="n">
        <f aca="false">IF(K$1="P",MAX(0,K$2-$D196),IF(K$1="C",MAX(0,$D196-K$2)))</f>
        <v>15.5</v>
      </c>
      <c r="L196" s="103" t="n">
        <f aca="false">IF(L$1="P",MAX(0,L$2-$D196),IF(L$1="C",MAX(0,$D196-L$2)))</f>
        <v>20.5</v>
      </c>
      <c r="M196" s="103" t="n">
        <f aca="false">IF(M$1="P",MAX(0,M$2-$D196),IF(M$1="C",MAX(0,$D196-M$2)))</f>
        <v>30.5</v>
      </c>
      <c r="N196" s="103" t="n">
        <f aca="false">IF(N$1="P",MAX(0,N$2-$D196),IF(N$1="C",MAX(0,$D196-N$2)))</f>
        <v>0</v>
      </c>
      <c r="O196" s="103" t="n">
        <f aca="false">IF(O$1="P",MAX(0,O$2-$D196),IF(O$1="C",MAX(0,$D196-O$2)))</f>
        <v>0</v>
      </c>
      <c r="P196" s="103" t="n">
        <f aca="false">IF(P$1="P",MAX(0,P$2-$D196),IF(P$1="C",MAX(0,$D196-P$2)))</f>
        <v>0</v>
      </c>
      <c r="Q196" s="103" t="n">
        <f aca="false">IF(Q$1="P",MAX(0,Q$2-$D196),IF(Q$1="C",MAX(0,$D196-Q$2)))</f>
        <v>0</v>
      </c>
      <c r="R196" s="103" t="n">
        <f aca="false">IF(R$1="P",MAX(0,R$2-$D196),IF(R$1="C",MAX(0,$D196-R$2)))</f>
        <v>0</v>
      </c>
      <c r="S196" s="103" t="n">
        <f aca="false">IF(S$1="P",MAX(0,S$2-$D196),IF(S$1="C",MAX(0,$D196-S$2)))</f>
        <v>0</v>
      </c>
      <c r="T196" s="103" t="n">
        <f aca="false">IF(T$1="P",MAX(0,T$2-$D196),IF(T$1="C",MAX(0,$D196-T$2)))</f>
        <v>0</v>
      </c>
      <c r="U196" s="104" t="n">
        <f aca="false">B196</f>
        <v>9</v>
      </c>
      <c r="V196" s="105" t="n">
        <f aca="false">VLOOKUP($C196,Gas!$B$3:$E$2506,2)</f>
        <v>1.685</v>
      </c>
      <c r="W196" s="46" t="n">
        <f aca="false">D196/V196</f>
        <v>11.5727002967359</v>
      </c>
    </row>
    <row r="197" customFormat="false" ht="12.75" hidden="false" customHeight="false" outlineLevel="0" collapsed="false">
      <c r="A197" s="0" t="n">
        <f aca="false">YEAR(C197)</f>
        <v>1998</v>
      </c>
      <c r="B197" s="95" t="n">
        <f aca="false">MONTH(C197)+(YEAR(C197)-1998)*12</f>
        <v>9</v>
      </c>
      <c r="C197" s="101" t="n">
        <v>36046</v>
      </c>
      <c r="D197" s="102" t="n">
        <v>25.5</v>
      </c>
      <c r="E197" s="98" t="n">
        <f aca="false">LN(D197/D196)</f>
        <v>0.268263986594679</v>
      </c>
      <c r="F197" s="106" t="n">
        <f aca="false">STDEV(E188:E197)*SQRT(trade_day)</f>
        <v>4.15777361551983</v>
      </c>
      <c r="H197" s="103" t="n">
        <f aca="false">IF(H$1="P",MAX(0,H$2-$D197),IF(H$1="C",MAX(0,$D197-H$2)))</f>
        <v>0</v>
      </c>
      <c r="I197" s="103" t="n">
        <f aca="false">IF(I$1="P",MAX(0,I$2-$D197),IF(I$1="C",MAX(0,$D197-I$2)))</f>
        <v>0</v>
      </c>
      <c r="J197" s="103" t="n">
        <f aca="false">IF(J$1="P",MAX(0,J$2-$D197),IF(J$1="C",MAX(0,$D197-J$2)))</f>
        <v>4.5</v>
      </c>
      <c r="K197" s="103" t="n">
        <f aca="false">IF(K$1="P",MAX(0,K$2-$D197),IF(K$1="C",MAX(0,$D197-K$2)))</f>
        <v>9.5</v>
      </c>
      <c r="L197" s="103" t="n">
        <f aca="false">IF(L$1="P",MAX(0,L$2-$D197),IF(L$1="C",MAX(0,$D197-L$2)))</f>
        <v>14.5</v>
      </c>
      <c r="M197" s="103" t="n">
        <f aca="false">IF(M$1="P",MAX(0,M$2-$D197),IF(M$1="C",MAX(0,$D197-M$2)))</f>
        <v>24.5</v>
      </c>
      <c r="N197" s="103" t="n">
        <f aca="false">IF(N$1="P",MAX(0,N$2-$D197),IF(N$1="C",MAX(0,$D197-N$2)))</f>
        <v>5.5</v>
      </c>
      <c r="O197" s="103" t="n">
        <f aca="false">IF(O$1="P",MAX(0,O$2-$D197),IF(O$1="C",MAX(0,$D197-O$2)))</f>
        <v>0.5</v>
      </c>
      <c r="P197" s="103" t="n">
        <f aca="false">IF(P$1="P",MAX(0,P$2-$D197),IF(P$1="C",MAX(0,$D197-P$2)))</f>
        <v>0</v>
      </c>
      <c r="Q197" s="103" t="n">
        <f aca="false">IF(Q$1="P",MAX(0,Q$2-$D197),IF(Q$1="C",MAX(0,$D197-Q$2)))</f>
        <v>0</v>
      </c>
      <c r="R197" s="103" t="n">
        <f aca="false">IF(R$1="P",MAX(0,R$2-$D197),IF(R$1="C",MAX(0,$D197-R$2)))</f>
        <v>0</v>
      </c>
      <c r="S197" s="103" t="n">
        <f aca="false">IF(S$1="P",MAX(0,S$2-$D197),IF(S$1="C",MAX(0,$D197-S$2)))</f>
        <v>0</v>
      </c>
      <c r="T197" s="103" t="n">
        <f aca="false">IF(T$1="P",MAX(0,T$2-$D197),IF(T$1="C",MAX(0,$D197-T$2)))</f>
        <v>0</v>
      </c>
      <c r="U197" s="104" t="n">
        <f aca="false">B197</f>
        <v>9</v>
      </c>
      <c r="V197" s="105" t="n">
        <f aca="false">VLOOKUP($C197,Gas!$B$3:$E$2506,2)</f>
        <v>1.69</v>
      </c>
      <c r="W197" s="46" t="n">
        <f aca="false">D197/V197</f>
        <v>15.0887573964497</v>
      </c>
    </row>
    <row r="198" customFormat="false" ht="12.75" hidden="false" customHeight="false" outlineLevel="0" collapsed="false">
      <c r="A198" s="0" t="n">
        <f aca="false">YEAR(C198)</f>
        <v>1998</v>
      </c>
      <c r="B198" s="95" t="n">
        <f aca="false">MONTH(C198)+(YEAR(C198)-1998)*12</f>
        <v>9</v>
      </c>
      <c r="C198" s="101" t="n">
        <v>36047</v>
      </c>
      <c r="D198" s="102" t="n">
        <v>18.88</v>
      </c>
      <c r="E198" s="98" t="n">
        <f aca="false">LN(D198/D197)</f>
        <v>-0.300575291447026</v>
      </c>
      <c r="F198" s="106" t="n">
        <f aca="false">STDEV(E189:E198)*SQRT(trade_day)</f>
        <v>2.82660089989195</v>
      </c>
      <c r="H198" s="103" t="n">
        <f aca="false">IF(H$1="P",MAX(0,H$2-$D198),IF(H$1="C",MAX(0,$D198-H$2)))</f>
        <v>1.12</v>
      </c>
      <c r="I198" s="103" t="n">
        <f aca="false">IF(I$1="P",MAX(0,I$2-$D198),IF(I$1="C",MAX(0,$D198-I$2)))</f>
        <v>6.12</v>
      </c>
      <c r="J198" s="103" t="n">
        <f aca="false">IF(J$1="P",MAX(0,J$2-$D198),IF(J$1="C",MAX(0,$D198-J$2)))</f>
        <v>11.12</v>
      </c>
      <c r="K198" s="103" t="n">
        <f aca="false">IF(K$1="P",MAX(0,K$2-$D198),IF(K$1="C",MAX(0,$D198-K$2)))</f>
        <v>16.12</v>
      </c>
      <c r="L198" s="103" t="n">
        <f aca="false">IF(L$1="P",MAX(0,L$2-$D198),IF(L$1="C",MAX(0,$D198-L$2)))</f>
        <v>21.12</v>
      </c>
      <c r="M198" s="103" t="n">
        <f aca="false">IF(M$1="P",MAX(0,M$2-$D198),IF(M$1="C",MAX(0,$D198-M$2)))</f>
        <v>31.12</v>
      </c>
      <c r="N198" s="103" t="n">
        <f aca="false">IF(N$1="P",MAX(0,N$2-$D198),IF(N$1="C",MAX(0,$D198-N$2)))</f>
        <v>0</v>
      </c>
      <c r="O198" s="103" t="n">
        <f aca="false">IF(O$1="P",MAX(0,O$2-$D198),IF(O$1="C",MAX(0,$D198-O$2)))</f>
        <v>0</v>
      </c>
      <c r="P198" s="103" t="n">
        <f aca="false">IF(P$1="P",MAX(0,P$2-$D198),IF(P$1="C",MAX(0,$D198-P$2)))</f>
        <v>0</v>
      </c>
      <c r="Q198" s="103" t="n">
        <f aca="false">IF(Q$1="P",MAX(0,Q$2-$D198),IF(Q$1="C",MAX(0,$D198-Q$2)))</f>
        <v>0</v>
      </c>
      <c r="R198" s="103" t="n">
        <f aca="false">IF(R$1="P",MAX(0,R$2-$D198),IF(R$1="C",MAX(0,$D198-R$2)))</f>
        <v>0</v>
      </c>
      <c r="S198" s="103" t="n">
        <f aca="false">IF(S$1="P",MAX(0,S$2-$D198),IF(S$1="C",MAX(0,$D198-S$2)))</f>
        <v>0</v>
      </c>
      <c r="T198" s="103" t="n">
        <f aca="false">IF(T$1="P",MAX(0,T$2-$D198),IF(T$1="C",MAX(0,$D198-T$2)))</f>
        <v>0</v>
      </c>
      <c r="U198" s="104" t="n">
        <f aca="false">B198</f>
        <v>9</v>
      </c>
      <c r="V198" s="105" t="n">
        <f aca="false">VLOOKUP($C198,Gas!$B$3:$E$2506,2)</f>
        <v>1.795</v>
      </c>
      <c r="W198" s="46" t="n">
        <f aca="false">D198/V198</f>
        <v>10.5181058495822</v>
      </c>
    </row>
    <row r="199" customFormat="false" ht="12.75" hidden="false" customHeight="false" outlineLevel="0" collapsed="false">
      <c r="A199" s="0" t="n">
        <f aca="false">YEAR(C199)</f>
        <v>1998</v>
      </c>
      <c r="B199" s="95" t="n">
        <f aca="false">MONTH(C199)+(YEAR(C199)-1998)*12</f>
        <v>9</v>
      </c>
      <c r="C199" s="101" t="n">
        <v>36048</v>
      </c>
      <c r="D199" s="102" t="n">
        <v>19.05</v>
      </c>
      <c r="E199" s="98" t="n">
        <f aca="false">LN(D199/D198)</f>
        <v>0.00896394085535535</v>
      </c>
      <c r="F199" s="106" t="n">
        <f aca="false">STDEV(E190:E199)*SQRT(trade_day)</f>
        <v>2.80702512712634</v>
      </c>
      <c r="H199" s="103" t="n">
        <f aca="false">IF(H$1="P",MAX(0,H$2-$D199),IF(H$1="C",MAX(0,$D199-H$2)))</f>
        <v>0.949999999999999</v>
      </c>
      <c r="I199" s="103" t="n">
        <f aca="false">IF(I$1="P",MAX(0,I$2-$D199),IF(I$1="C",MAX(0,$D199-I$2)))</f>
        <v>5.95</v>
      </c>
      <c r="J199" s="103" t="n">
        <f aca="false">IF(J$1="P",MAX(0,J$2-$D199),IF(J$1="C",MAX(0,$D199-J$2)))</f>
        <v>10.95</v>
      </c>
      <c r="K199" s="103" t="n">
        <f aca="false">IF(K$1="P",MAX(0,K$2-$D199),IF(K$1="C",MAX(0,$D199-K$2)))</f>
        <v>15.95</v>
      </c>
      <c r="L199" s="103" t="n">
        <f aca="false">IF(L$1="P",MAX(0,L$2-$D199),IF(L$1="C",MAX(0,$D199-L$2)))</f>
        <v>20.95</v>
      </c>
      <c r="M199" s="103" t="n">
        <f aca="false">IF(M$1="P",MAX(0,M$2-$D199),IF(M$1="C",MAX(0,$D199-M$2)))</f>
        <v>30.95</v>
      </c>
      <c r="N199" s="103" t="n">
        <f aca="false">IF(N$1="P",MAX(0,N$2-$D199),IF(N$1="C",MAX(0,$D199-N$2)))</f>
        <v>0</v>
      </c>
      <c r="O199" s="103" t="n">
        <f aca="false">IF(O$1="P",MAX(0,O$2-$D199),IF(O$1="C",MAX(0,$D199-O$2)))</f>
        <v>0</v>
      </c>
      <c r="P199" s="103" t="n">
        <f aca="false">IF(P$1="P",MAX(0,P$2-$D199),IF(P$1="C",MAX(0,$D199-P$2)))</f>
        <v>0</v>
      </c>
      <c r="Q199" s="103" t="n">
        <f aca="false">IF(Q$1="P",MAX(0,Q$2-$D199),IF(Q$1="C",MAX(0,$D199-Q$2)))</f>
        <v>0</v>
      </c>
      <c r="R199" s="103" t="n">
        <f aca="false">IF(R$1="P",MAX(0,R$2-$D199),IF(R$1="C",MAX(0,$D199-R$2)))</f>
        <v>0</v>
      </c>
      <c r="S199" s="103" t="n">
        <f aca="false">IF(S$1="P",MAX(0,S$2-$D199),IF(S$1="C",MAX(0,$D199-S$2)))</f>
        <v>0</v>
      </c>
      <c r="T199" s="103" t="n">
        <f aca="false">IF(T$1="P",MAX(0,T$2-$D199),IF(T$1="C",MAX(0,$D199-T$2)))</f>
        <v>0</v>
      </c>
      <c r="U199" s="104" t="n">
        <f aca="false">B199</f>
        <v>9</v>
      </c>
      <c r="V199" s="105" t="n">
        <f aca="false">VLOOKUP($C199,Gas!$B$3:$E$2506,2)</f>
        <v>1.775</v>
      </c>
      <c r="W199" s="46" t="n">
        <f aca="false">D199/V199</f>
        <v>10.7323943661972</v>
      </c>
    </row>
    <row r="200" customFormat="false" ht="12.75" hidden="false" customHeight="false" outlineLevel="0" collapsed="false">
      <c r="A200" s="0" t="n">
        <f aca="false">YEAR(C200)</f>
        <v>1998</v>
      </c>
      <c r="B200" s="95" t="n">
        <f aca="false">MONTH(C200)+(YEAR(C200)-1998)*12</f>
        <v>9</v>
      </c>
      <c r="C200" s="101" t="n">
        <v>36049</v>
      </c>
      <c r="D200" s="102" t="n">
        <v>18.92</v>
      </c>
      <c r="E200" s="98" t="n">
        <f aca="false">LN(D200/D199)</f>
        <v>-0.00684753794897771</v>
      </c>
      <c r="F200" s="106" t="n">
        <f aca="false">STDEV(E191:E200)*SQRT(trade_day)</f>
        <v>2.55842329219881</v>
      </c>
      <c r="H200" s="103" t="n">
        <f aca="false">IF(H$1="P",MAX(0,H$2-$D200),IF(H$1="C",MAX(0,$D200-H$2)))</f>
        <v>1.08</v>
      </c>
      <c r="I200" s="103" t="n">
        <f aca="false">IF(I$1="P",MAX(0,I$2-$D200),IF(I$1="C",MAX(0,$D200-I$2)))</f>
        <v>6.08</v>
      </c>
      <c r="J200" s="103" t="n">
        <f aca="false">IF(J$1="P",MAX(0,J$2-$D200),IF(J$1="C",MAX(0,$D200-J$2)))</f>
        <v>11.08</v>
      </c>
      <c r="K200" s="103" t="n">
        <f aca="false">IF(K$1="P",MAX(0,K$2-$D200),IF(K$1="C",MAX(0,$D200-K$2)))</f>
        <v>16.08</v>
      </c>
      <c r="L200" s="103" t="n">
        <f aca="false">IF(L$1="P",MAX(0,L$2-$D200),IF(L$1="C",MAX(0,$D200-L$2)))</f>
        <v>21.08</v>
      </c>
      <c r="M200" s="103" t="n">
        <f aca="false">IF(M$1="P",MAX(0,M$2-$D200),IF(M$1="C",MAX(0,$D200-M$2)))</f>
        <v>31.08</v>
      </c>
      <c r="N200" s="103" t="n">
        <f aca="false">IF(N$1="P",MAX(0,N$2-$D200),IF(N$1="C",MAX(0,$D200-N$2)))</f>
        <v>0</v>
      </c>
      <c r="O200" s="103" t="n">
        <f aca="false">IF(O$1="P",MAX(0,O$2-$D200),IF(O$1="C",MAX(0,$D200-O$2)))</f>
        <v>0</v>
      </c>
      <c r="P200" s="103" t="n">
        <f aca="false">IF(P$1="P",MAX(0,P$2-$D200),IF(P$1="C",MAX(0,$D200-P$2)))</f>
        <v>0</v>
      </c>
      <c r="Q200" s="103" t="n">
        <f aca="false">IF(Q$1="P",MAX(0,Q$2-$D200),IF(Q$1="C",MAX(0,$D200-Q$2)))</f>
        <v>0</v>
      </c>
      <c r="R200" s="103" t="n">
        <f aca="false">IF(R$1="P",MAX(0,R$2-$D200),IF(R$1="C",MAX(0,$D200-R$2)))</f>
        <v>0</v>
      </c>
      <c r="S200" s="103" t="n">
        <f aca="false">IF(S$1="P",MAX(0,S$2-$D200),IF(S$1="C",MAX(0,$D200-S$2)))</f>
        <v>0</v>
      </c>
      <c r="T200" s="103" t="n">
        <f aca="false">IF(T$1="P",MAX(0,T$2-$D200),IF(T$1="C",MAX(0,$D200-T$2)))</f>
        <v>0</v>
      </c>
      <c r="U200" s="104" t="n">
        <f aca="false">B200</f>
        <v>9</v>
      </c>
      <c r="V200" s="105" t="n">
        <f aca="false">VLOOKUP($C200,Gas!$B$3:$E$2506,2)</f>
        <v>1.87</v>
      </c>
      <c r="W200" s="46" t="n">
        <f aca="false">D200/V200</f>
        <v>10.1176470588235</v>
      </c>
    </row>
    <row r="201" customFormat="false" ht="12.75" hidden="false" customHeight="false" outlineLevel="0" collapsed="false">
      <c r="A201" s="0" t="n">
        <f aca="false">YEAR(C201)</f>
        <v>1998</v>
      </c>
      <c r="B201" s="95" t="n">
        <f aca="false">MONTH(C201)+(YEAR(C201)-1998)*12</f>
        <v>9</v>
      </c>
      <c r="C201" s="101" t="n">
        <v>36052</v>
      </c>
      <c r="D201" s="102" t="n">
        <v>23.75</v>
      </c>
      <c r="E201" s="98" t="n">
        <f aca="false">LN(D201/D200)</f>
        <v>0.227362966856918</v>
      </c>
      <c r="F201" s="106" t="n">
        <f aca="false">STDEV(E192:E201)*SQRT(trade_day)</f>
        <v>2.79557573710958</v>
      </c>
      <c r="H201" s="103" t="n">
        <f aca="false">IF(H$1="P",MAX(0,H$2-$D201),IF(H$1="C",MAX(0,$D201-H$2)))</f>
        <v>0</v>
      </c>
      <c r="I201" s="103" t="n">
        <f aca="false">IF(I$1="P",MAX(0,I$2-$D201),IF(I$1="C",MAX(0,$D201-I$2)))</f>
        <v>1.25</v>
      </c>
      <c r="J201" s="103" t="n">
        <f aca="false">IF(J$1="P",MAX(0,J$2-$D201),IF(J$1="C",MAX(0,$D201-J$2)))</f>
        <v>6.25</v>
      </c>
      <c r="K201" s="103" t="n">
        <f aca="false">IF(K$1="P",MAX(0,K$2-$D201),IF(K$1="C",MAX(0,$D201-K$2)))</f>
        <v>11.25</v>
      </c>
      <c r="L201" s="103" t="n">
        <f aca="false">IF(L$1="P",MAX(0,L$2-$D201),IF(L$1="C",MAX(0,$D201-L$2)))</f>
        <v>16.25</v>
      </c>
      <c r="M201" s="103" t="n">
        <f aca="false">IF(M$1="P",MAX(0,M$2-$D201),IF(M$1="C",MAX(0,$D201-M$2)))</f>
        <v>26.25</v>
      </c>
      <c r="N201" s="103" t="n">
        <f aca="false">IF(N$1="P",MAX(0,N$2-$D201),IF(N$1="C",MAX(0,$D201-N$2)))</f>
        <v>3.75</v>
      </c>
      <c r="O201" s="103" t="n">
        <f aca="false">IF(O$1="P",MAX(0,O$2-$D201),IF(O$1="C",MAX(0,$D201-O$2)))</f>
        <v>0</v>
      </c>
      <c r="P201" s="103" t="n">
        <f aca="false">IF(P$1="P",MAX(0,P$2-$D201),IF(P$1="C",MAX(0,$D201-P$2)))</f>
        <v>0</v>
      </c>
      <c r="Q201" s="103" t="n">
        <f aca="false">IF(Q$1="P",MAX(0,Q$2-$D201),IF(Q$1="C",MAX(0,$D201-Q$2)))</f>
        <v>0</v>
      </c>
      <c r="R201" s="103" t="n">
        <f aca="false">IF(R$1="P",MAX(0,R$2-$D201),IF(R$1="C",MAX(0,$D201-R$2)))</f>
        <v>0</v>
      </c>
      <c r="S201" s="103" t="n">
        <f aca="false">IF(S$1="P",MAX(0,S$2-$D201),IF(S$1="C",MAX(0,$D201-S$2)))</f>
        <v>0</v>
      </c>
      <c r="T201" s="103" t="n">
        <f aca="false">IF(T$1="P",MAX(0,T$2-$D201),IF(T$1="C",MAX(0,$D201-T$2)))</f>
        <v>0</v>
      </c>
      <c r="U201" s="104" t="n">
        <f aca="false">B201</f>
        <v>9</v>
      </c>
      <c r="V201" s="105" t="n">
        <f aca="false">VLOOKUP($C201,Gas!$B$3:$E$2506,2)</f>
        <v>1.845</v>
      </c>
      <c r="W201" s="46" t="n">
        <f aca="false">D201/V201</f>
        <v>12.8726287262873</v>
      </c>
    </row>
    <row r="202" customFormat="false" ht="12.75" hidden="false" customHeight="false" outlineLevel="0" collapsed="false">
      <c r="A202" s="0" t="n">
        <f aca="false">YEAR(C202)</f>
        <v>1998</v>
      </c>
      <c r="B202" s="95" t="n">
        <f aca="false">MONTH(C202)+(YEAR(C202)-1998)*12</f>
        <v>9</v>
      </c>
      <c r="C202" s="101" t="n">
        <v>36053</v>
      </c>
      <c r="D202" s="102" t="n">
        <v>23.75</v>
      </c>
      <c r="E202" s="98" t="n">
        <f aca="false">LN(D202/D201)</f>
        <v>0</v>
      </c>
      <c r="F202" s="106" t="n">
        <f aca="false">STDEV(E193:E202)*SQRT(trade_day)</f>
        <v>2.77340595220859</v>
      </c>
      <c r="H202" s="103" t="n">
        <f aca="false">IF(H$1="P",MAX(0,H$2-$D202),IF(H$1="C",MAX(0,$D202-H$2)))</f>
        <v>0</v>
      </c>
      <c r="I202" s="103" t="n">
        <f aca="false">IF(I$1="P",MAX(0,I$2-$D202),IF(I$1="C",MAX(0,$D202-I$2)))</f>
        <v>1.25</v>
      </c>
      <c r="J202" s="103" t="n">
        <f aca="false">IF(J$1="P",MAX(0,J$2-$D202),IF(J$1="C",MAX(0,$D202-J$2)))</f>
        <v>6.25</v>
      </c>
      <c r="K202" s="103" t="n">
        <f aca="false">IF(K$1="P",MAX(0,K$2-$D202),IF(K$1="C",MAX(0,$D202-K$2)))</f>
        <v>11.25</v>
      </c>
      <c r="L202" s="103" t="n">
        <f aca="false">IF(L$1="P",MAX(0,L$2-$D202),IF(L$1="C",MAX(0,$D202-L$2)))</f>
        <v>16.25</v>
      </c>
      <c r="M202" s="103" t="n">
        <f aca="false">IF(M$1="P",MAX(0,M$2-$D202),IF(M$1="C",MAX(0,$D202-M$2)))</f>
        <v>26.25</v>
      </c>
      <c r="N202" s="103" t="n">
        <f aca="false">IF(N$1="P",MAX(0,N$2-$D202),IF(N$1="C",MAX(0,$D202-N$2)))</f>
        <v>3.75</v>
      </c>
      <c r="O202" s="103" t="n">
        <f aca="false">IF(O$1="P",MAX(0,O$2-$D202),IF(O$1="C",MAX(0,$D202-O$2)))</f>
        <v>0</v>
      </c>
      <c r="P202" s="103" t="n">
        <f aca="false">IF(P$1="P",MAX(0,P$2-$D202),IF(P$1="C",MAX(0,$D202-P$2)))</f>
        <v>0</v>
      </c>
      <c r="Q202" s="103" t="n">
        <f aca="false">IF(Q$1="P",MAX(0,Q$2-$D202),IF(Q$1="C",MAX(0,$D202-Q$2)))</f>
        <v>0</v>
      </c>
      <c r="R202" s="103" t="n">
        <f aca="false">IF(R$1="P",MAX(0,R$2-$D202),IF(R$1="C",MAX(0,$D202-R$2)))</f>
        <v>0</v>
      </c>
      <c r="S202" s="103" t="n">
        <f aca="false">IF(S$1="P",MAX(0,S$2-$D202),IF(S$1="C",MAX(0,$D202-S$2)))</f>
        <v>0</v>
      </c>
      <c r="T202" s="103" t="n">
        <f aca="false">IF(T$1="P",MAX(0,T$2-$D202),IF(T$1="C",MAX(0,$D202-T$2)))</f>
        <v>0</v>
      </c>
      <c r="U202" s="104" t="n">
        <f aca="false">B202</f>
        <v>9</v>
      </c>
      <c r="V202" s="105" t="n">
        <f aca="false">VLOOKUP($C202,Gas!$B$3:$E$2506,2)</f>
        <v>1.83</v>
      </c>
      <c r="W202" s="46" t="n">
        <f aca="false">D202/V202</f>
        <v>12.9781420765027</v>
      </c>
    </row>
    <row r="203" customFormat="false" ht="12.75" hidden="false" customHeight="false" outlineLevel="0" collapsed="false">
      <c r="A203" s="0" t="n">
        <f aca="false">YEAR(C203)</f>
        <v>1998</v>
      </c>
      <c r="B203" s="95" t="n">
        <f aca="false">MONTH(C203)+(YEAR(C203)-1998)*12</f>
        <v>9</v>
      </c>
      <c r="C203" s="101" t="n">
        <v>36054</v>
      </c>
      <c r="D203" s="102" t="n">
        <v>30</v>
      </c>
      <c r="E203" s="98" t="n">
        <f aca="false">LN(D203/D202)</f>
        <v>0.233614851181505</v>
      </c>
      <c r="F203" s="106" t="n">
        <f aca="false">STDEV(E194:E203)*SQRT(trade_day)</f>
        <v>2.84655950260103</v>
      </c>
      <c r="H203" s="103" t="n">
        <f aca="false">IF(H$1="P",MAX(0,H$2-$D203),IF(H$1="C",MAX(0,$D203-H$2)))</f>
        <v>0</v>
      </c>
      <c r="I203" s="103" t="n">
        <f aca="false">IF(I$1="P",MAX(0,I$2-$D203),IF(I$1="C",MAX(0,$D203-I$2)))</f>
        <v>0</v>
      </c>
      <c r="J203" s="103" t="n">
        <f aca="false">IF(J$1="P",MAX(0,J$2-$D203),IF(J$1="C",MAX(0,$D203-J$2)))</f>
        <v>0</v>
      </c>
      <c r="K203" s="103" t="n">
        <f aca="false">IF(K$1="P",MAX(0,K$2-$D203),IF(K$1="C",MAX(0,$D203-K$2)))</f>
        <v>5</v>
      </c>
      <c r="L203" s="103" t="n">
        <f aca="false">IF(L$1="P",MAX(0,L$2-$D203),IF(L$1="C",MAX(0,$D203-L$2)))</f>
        <v>10</v>
      </c>
      <c r="M203" s="103" t="n">
        <f aca="false">IF(M$1="P",MAX(0,M$2-$D203),IF(M$1="C",MAX(0,$D203-M$2)))</f>
        <v>20</v>
      </c>
      <c r="N203" s="103" t="n">
        <f aca="false">IF(N$1="P",MAX(0,N$2-$D203),IF(N$1="C",MAX(0,$D203-N$2)))</f>
        <v>10</v>
      </c>
      <c r="O203" s="103" t="n">
        <f aca="false">IF(O$1="P",MAX(0,O$2-$D203),IF(O$1="C",MAX(0,$D203-O$2)))</f>
        <v>5</v>
      </c>
      <c r="P203" s="103" t="n">
        <f aca="false">IF(P$1="P",MAX(0,P$2-$D203),IF(P$1="C",MAX(0,$D203-P$2)))</f>
        <v>0</v>
      </c>
      <c r="Q203" s="103" t="n">
        <f aca="false">IF(Q$1="P",MAX(0,Q$2-$D203),IF(Q$1="C",MAX(0,$D203-Q$2)))</f>
        <v>0</v>
      </c>
      <c r="R203" s="103" t="n">
        <f aca="false">IF(R$1="P",MAX(0,R$2-$D203),IF(R$1="C",MAX(0,$D203-R$2)))</f>
        <v>0</v>
      </c>
      <c r="S203" s="103" t="n">
        <f aca="false">IF(S$1="P",MAX(0,S$2-$D203),IF(S$1="C",MAX(0,$D203-S$2)))</f>
        <v>0</v>
      </c>
      <c r="T203" s="103" t="n">
        <f aca="false">IF(T$1="P",MAX(0,T$2-$D203),IF(T$1="C",MAX(0,$D203-T$2)))</f>
        <v>0</v>
      </c>
      <c r="U203" s="104" t="n">
        <f aca="false">B203</f>
        <v>9</v>
      </c>
      <c r="V203" s="105" t="n">
        <f aca="false">VLOOKUP($C203,Gas!$B$3:$E$2506,2)</f>
        <v>1.935</v>
      </c>
      <c r="W203" s="46" t="n">
        <f aca="false">D203/V203</f>
        <v>15.5038759689922</v>
      </c>
    </row>
    <row r="204" customFormat="false" ht="12.75" hidden="false" customHeight="false" outlineLevel="0" collapsed="false">
      <c r="A204" s="0" t="n">
        <f aca="false">YEAR(C204)</f>
        <v>1998</v>
      </c>
      <c r="B204" s="95" t="n">
        <f aca="false">MONTH(C204)+(YEAR(C204)-1998)*12</f>
        <v>9</v>
      </c>
      <c r="C204" s="101" t="n">
        <v>36055</v>
      </c>
      <c r="D204" s="102" t="n">
        <v>27</v>
      </c>
      <c r="E204" s="98" t="n">
        <f aca="false">LN(D204/D203)</f>
        <v>-0.105360515657826</v>
      </c>
      <c r="F204" s="106" t="n">
        <f aca="false">STDEV(E195:E204)*SQRT(trade_day)</f>
        <v>2.9163059629221</v>
      </c>
      <c r="H204" s="103" t="n">
        <f aca="false">IF(H$1="P",MAX(0,H$2-$D204),IF(H$1="C",MAX(0,$D204-H$2)))</f>
        <v>0</v>
      </c>
      <c r="I204" s="103" t="n">
        <f aca="false">IF(I$1="P",MAX(0,I$2-$D204),IF(I$1="C",MAX(0,$D204-I$2)))</f>
        <v>0</v>
      </c>
      <c r="J204" s="103" t="n">
        <f aca="false">IF(J$1="P",MAX(0,J$2-$D204),IF(J$1="C",MAX(0,$D204-J$2)))</f>
        <v>3</v>
      </c>
      <c r="K204" s="103" t="n">
        <f aca="false">IF(K$1="P",MAX(0,K$2-$D204),IF(K$1="C",MAX(0,$D204-K$2)))</f>
        <v>8</v>
      </c>
      <c r="L204" s="103" t="n">
        <f aca="false">IF(L$1="P",MAX(0,L$2-$D204),IF(L$1="C",MAX(0,$D204-L$2)))</f>
        <v>13</v>
      </c>
      <c r="M204" s="103" t="n">
        <f aca="false">IF(M$1="P",MAX(0,M$2-$D204),IF(M$1="C",MAX(0,$D204-M$2)))</f>
        <v>23</v>
      </c>
      <c r="N204" s="103" t="n">
        <f aca="false">IF(N$1="P",MAX(0,N$2-$D204),IF(N$1="C",MAX(0,$D204-N$2)))</f>
        <v>7</v>
      </c>
      <c r="O204" s="103" t="n">
        <f aca="false">IF(O$1="P",MAX(0,O$2-$D204),IF(O$1="C",MAX(0,$D204-O$2)))</f>
        <v>2</v>
      </c>
      <c r="P204" s="103" t="n">
        <f aca="false">IF(P$1="P",MAX(0,P$2-$D204),IF(P$1="C",MAX(0,$D204-P$2)))</f>
        <v>0</v>
      </c>
      <c r="Q204" s="103" t="n">
        <f aca="false">IF(Q$1="P",MAX(0,Q$2-$D204),IF(Q$1="C",MAX(0,$D204-Q$2)))</f>
        <v>0</v>
      </c>
      <c r="R204" s="103" t="n">
        <f aca="false">IF(R$1="P",MAX(0,R$2-$D204),IF(R$1="C",MAX(0,$D204-R$2)))</f>
        <v>0</v>
      </c>
      <c r="S204" s="103" t="n">
        <f aca="false">IF(S$1="P",MAX(0,S$2-$D204),IF(S$1="C",MAX(0,$D204-S$2)))</f>
        <v>0</v>
      </c>
      <c r="T204" s="103" t="n">
        <f aca="false">IF(T$1="P",MAX(0,T$2-$D204),IF(T$1="C",MAX(0,$D204-T$2)))</f>
        <v>0</v>
      </c>
      <c r="U204" s="104" t="n">
        <f aca="false">B204</f>
        <v>9</v>
      </c>
      <c r="V204" s="105" t="n">
        <f aca="false">VLOOKUP($C204,Gas!$B$3:$E$2506,2)</f>
        <v>2.12</v>
      </c>
      <c r="W204" s="46" t="n">
        <f aca="false">D204/V204</f>
        <v>12.7358490566038</v>
      </c>
    </row>
    <row r="205" customFormat="false" ht="12.75" hidden="false" customHeight="false" outlineLevel="0" collapsed="false">
      <c r="A205" s="0" t="n">
        <f aca="false">YEAR(C205)</f>
        <v>1998</v>
      </c>
      <c r="B205" s="95" t="n">
        <f aca="false">MONTH(C205)+(YEAR(C205)-1998)*12</f>
        <v>9</v>
      </c>
      <c r="C205" s="101" t="n">
        <v>36056</v>
      </c>
      <c r="D205" s="102" t="n">
        <v>28.43</v>
      </c>
      <c r="E205" s="98" t="n">
        <f aca="false">LN(D205/D204)</f>
        <v>0.0516080596585793</v>
      </c>
      <c r="F205" s="106" t="n">
        <f aca="false">STDEV(E196:E205)*SQRT(trade_day)</f>
        <v>2.75068129842007</v>
      </c>
      <c r="H205" s="103" t="n">
        <f aca="false">IF(H$1="P",MAX(0,H$2-$D205),IF(H$1="C",MAX(0,$D205-H$2)))</f>
        <v>0</v>
      </c>
      <c r="I205" s="103" t="n">
        <f aca="false">IF(I$1="P",MAX(0,I$2-$D205),IF(I$1="C",MAX(0,$D205-I$2)))</f>
        <v>0</v>
      </c>
      <c r="J205" s="103" t="n">
        <f aca="false">IF(J$1="P",MAX(0,J$2-$D205),IF(J$1="C",MAX(0,$D205-J$2)))</f>
        <v>1.57</v>
      </c>
      <c r="K205" s="103" t="n">
        <f aca="false">IF(K$1="P",MAX(0,K$2-$D205),IF(K$1="C",MAX(0,$D205-K$2)))</f>
        <v>6.57</v>
      </c>
      <c r="L205" s="103" t="n">
        <f aca="false">IF(L$1="P",MAX(0,L$2-$D205),IF(L$1="C",MAX(0,$D205-L$2)))</f>
        <v>11.57</v>
      </c>
      <c r="M205" s="103" t="n">
        <f aca="false">IF(M$1="P",MAX(0,M$2-$D205),IF(M$1="C",MAX(0,$D205-M$2)))</f>
        <v>21.57</v>
      </c>
      <c r="N205" s="103" t="n">
        <f aca="false">IF(N$1="P",MAX(0,N$2-$D205),IF(N$1="C",MAX(0,$D205-N$2)))</f>
        <v>8.43</v>
      </c>
      <c r="O205" s="103" t="n">
        <f aca="false">IF(O$1="P",MAX(0,O$2-$D205),IF(O$1="C",MAX(0,$D205-O$2)))</f>
        <v>3.43</v>
      </c>
      <c r="P205" s="103" t="n">
        <f aca="false">IF(P$1="P",MAX(0,P$2-$D205),IF(P$1="C",MAX(0,$D205-P$2)))</f>
        <v>0</v>
      </c>
      <c r="Q205" s="103" t="n">
        <f aca="false">IF(Q$1="P",MAX(0,Q$2-$D205),IF(Q$1="C",MAX(0,$D205-Q$2)))</f>
        <v>0</v>
      </c>
      <c r="R205" s="103" t="n">
        <f aca="false">IF(R$1="P",MAX(0,R$2-$D205),IF(R$1="C",MAX(0,$D205-R$2)))</f>
        <v>0</v>
      </c>
      <c r="S205" s="103" t="n">
        <f aca="false">IF(S$1="P",MAX(0,S$2-$D205),IF(S$1="C",MAX(0,$D205-S$2)))</f>
        <v>0</v>
      </c>
      <c r="T205" s="103" t="n">
        <f aca="false">IF(T$1="P",MAX(0,T$2-$D205),IF(T$1="C",MAX(0,$D205-T$2)))</f>
        <v>0</v>
      </c>
      <c r="U205" s="104" t="n">
        <f aca="false">B205</f>
        <v>9</v>
      </c>
      <c r="V205" s="105" t="n">
        <f aca="false">VLOOKUP($C205,Gas!$B$3:$E$2506,2)</f>
        <v>2.115</v>
      </c>
      <c r="W205" s="46" t="n">
        <f aca="false">D205/V205</f>
        <v>13.4420803782506</v>
      </c>
    </row>
    <row r="206" customFormat="false" ht="12.75" hidden="false" customHeight="false" outlineLevel="0" collapsed="false">
      <c r="A206" s="0" t="n">
        <f aca="false">YEAR(C206)</f>
        <v>1998</v>
      </c>
      <c r="B206" s="95" t="n">
        <f aca="false">MONTH(C206)+(YEAR(C206)-1998)*12</f>
        <v>9</v>
      </c>
      <c r="C206" s="101" t="n">
        <v>36059</v>
      </c>
      <c r="D206" s="102" t="n">
        <v>24.67</v>
      </c>
      <c r="E206" s="98" t="n">
        <f aca="false">LN(D206/D205)</f>
        <v>-0.141856995121643</v>
      </c>
      <c r="F206" s="106" t="n">
        <f aca="false">STDEV(E197:E206)*SQRT(trade_day)</f>
        <v>2.87259615455528</v>
      </c>
      <c r="H206" s="103" t="n">
        <f aca="false">IF(H$1="P",MAX(0,H$2-$D206),IF(H$1="C",MAX(0,$D206-H$2)))</f>
        <v>0</v>
      </c>
      <c r="I206" s="103" t="n">
        <f aca="false">IF(I$1="P",MAX(0,I$2-$D206),IF(I$1="C",MAX(0,$D206-I$2)))</f>
        <v>0.329999999999998</v>
      </c>
      <c r="J206" s="103" t="n">
        <f aca="false">IF(J$1="P",MAX(0,J$2-$D206),IF(J$1="C",MAX(0,$D206-J$2)))</f>
        <v>5.33</v>
      </c>
      <c r="K206" s="103" t="n">
        <f aca="false">IF(K$1="P",MAX(0,K$2-$D206),IF(K$1="C",MAX(0,$D206-K$2)))</f>
        <v>10.33</v>
      </c>
      <c r="L206" s="103" t="n">
        <f aca="false">IF(L$1="P",MAX(0,L$2-$D206),IF(L$1="C",MAX(0,$D206-L$2)))</f>
        <v>15.33</v>
      </c>
      <c r="M206" s="103" t="n">
        <f aca="false">IF(M$1="P",MAX(0,M$2-$D206),IF(M$1="C",MAX(0,$D206-M$2)))</f>
        <v>25.33</v>
      </c>
      <c r="N206" s="103" t="n">
        <f aca="false">IF(N$1="P",MAX(0,N$2-$D206),IF(N$1="C",MAX(0,$D206-N$2)))</f>
        <v>4.67</v>
      </c>
      <c r="O206" s="103" t="n">
        <f aca="false">IF(O$1="P",MAX(0,O$2-$D206),IF(O$1="C",MAX(0,$D206-O$2)))</f>
        <v>0</v>
      </c>
      <c r="P206" s="103" t="n">
        <f aca="false">IF(P$1="P",MAX(0,P$2-$D206),IF(P$1="C",MAX(0,$D206-P$2)))</f>
        <v>0</v>
      </c>
      <c r="Q206" s="103" t="n">
        <f aca="false">IF(Q$1="P",MAX(0,Q$2-$D206),IF(Q$1="C",MAX(0,$D206-Q$2)))</f>
        <v>0</v>
      </c>
      <c r="R206" s="103" t="n">
        <f aca="false">IF(R$1="P",MAX(0,R$2-$D206),IF(R$1="C",MAX(0,$D206-R$2)))</f>
        <v>0</v>
      </c>
      <c r="S206" s="103" t="n">
        <f aca="false">IF(S$1="P",MAX(0,S$2-$D206),IF(S$1="C",MAX(0,$D206-S$2)))</f>
        <v>0</v>
      </c>
      <c r="T206" s="103" t="n">
        <f aca="false">IF(T$1="P",MAX(0,T$2-$D206),IF(T$1="C",MAX(0,$D206-T$2)))</f>
        <v>0</v>
      </c>
      <c r="U206" s="104" t="n">
        <f aca="false">B206</f>
        <v>9</v>
      </c>
      <c r="V206" s="105" t="n">
        <f aca="false">VLOOKUP($C206,Gas!$B$3:$E$2506,2)</f>
        <v>2.245</v>
      </c>
      <c r="W206" s="46" t="n">
        <f aca="false">D206/V206</f>
        <v>10.988864142539</v>
      </c>
    </row>
    <row r="207" customFormat="false" ht="12.75" hidden="false" customHeight="false" outlineLevel="0" collapsed="false">
      <c r="A207" s="0" t="n">
        <f aca="false">YEAR(C207)</f>
        <v>1998</v>
      </c>
      <c r="B207" s="95" t="n">
        <f aca="false">MONTH(C207)+(YEAR(C207)-1998)*12</f>
        <v>9</v>
      </c>
      <c r="C207" s="101" t="n">
        <v>36060</v>
      </c>
      <c r="D207" s="102" t="n">
        <v>22.75</v>
      </c>
      <c r="E207" s="98" t="n">
        <f aca="false">LN(D207/D206)</f>
        <v>-0.081022785144306</v>
      </c>
      <c r="F207" s="106" t="n">
        <f aca="false">STDEV(E198:E207)*SQRT(trade_day)</f>
        <v>2.5597998424973</v>
      </c>
      <c r="H207" s="103" t="n">
        <f aca="false">IF(H$1="P",MAX(0,H$2-$D207),IF(H$1="C",MAX(0,$D207-H$2)))</f>
        <v>0</v>
      </c>
      <c r="I207" s="103" t="n">
        <f aca="false">IF(I$1="P",MAX(0,I$2-$D207),IF(I$1="C",MAX(0,$D207-I$2)))</f>
        <v>2.25</v>
      </c>
      <c r="J207" s="103" t="n">
        <f aca="false">IF(J$1="P",MAX(0,J$2-$D207),IF(J$1="C",MAX(0,$D207-J$2)))</f>
        <v>7.25</v>
      </c>
      <c r="K207" s="103" t="n">
        <f aca="false">IF(K$1="P",MAX(0,K$2-$D207),IF(K$1="C",MAX(0,$D207-K$2)))</f>
        <v>12.25</v>
      </c>
      <c r="L207" s="103" t="n">
        <f aca="false">IF(L$1="P",MAX(0,L$2-$D207),IF(L$1="C",MAX(0,$D207-L$2)))</f>
        <v>17.25</v>
      </c>
      <c r="M207" s="103" t="n">
        <f aca="false">IF(M$1="P",MAX(0,M$2-$D207),IF(M$1="C",MAX(0,$D207-M$2)))</f>
        <v>27.25</v>
      </c>
      <c r="N207" s="103" t="n">
        <f aca="false">IF(N$1="P",MAX(0,N$2-$D207),IF(N$1="C",MAX(0,$D207-N$2)))</f>
        <v>2.75</v>
      </c>
      <c r="O207" s="103" t="n">
        <f aca="false">IF(O$1="P",MAX(0,O$2-$D207),IF(O$1="C",MAX(0,$D207-O$2)))</f>
        <v>0</v>
      </c>
      <c r="P207" s="103" t="n">
        <f aca="false">IF(P$1="P",MAX(0,P$2-$D207),IF(P$1="C",MAX(0,$D207-P$2)))</f>
        <v>0</v>
      </c>
      <c r="Q207" s="103" t="n">
        <f aca="false">IF(Q$1="P",MAX(0,Q$2-$D207),IF(Q$1="C",MAX(0,$D207-Q$2)))</f>
        <v>0</v>
      </c>
      <c r="R207" s="103" t="n">
        <f aca="false">IF(R$1="P",MAX(0,R$2-$D207),IF(R$1="C",MAX(0,$D207-R$2)))</f>
        <v>0</v>
      </c>
      <c r="S207" s="103" t="n">
        <f aca="false">IF(S$1="P",MAX(0,S$2-$D207),IF(S$1="C",MAX(0,$D207-S$2)))</f>
        <v>0</v>
      </c>
      <c r="T207" s="103" t="n">
        <f aca="false">IF(T$1="P",MAX(0,T$2-$D207),IF(T$1="C",MAX(0,$D207-T$2)))</f>
        <v>0</v>
      </c>
      <c r="U207" s="104" t="n">
        <f aca="false">B207</f>
        <v>9</v>
      </c>
      <c r="V207" s="105" t="n">
        <f aca="false">VLOOKUP($C207,Gas!$B$3:$E$2506,2)</f>
        <v>2.17</v>
      </c>
      <c r="W207" s="46" t="n">
        <f aca="false">D207/V207</f>
        <v>10.4838709677419</v>
      </c>
    </row>
    <row r="208" customFormat="false" ht="12.75" hidden="false" customHeight="false" outlineLevel="0" collapsed="false">
      <c r="A208" s="0" t="n">
        <f aca="false">YEAR(C208)</f>
        <v>1998</v>
      </c>
      <c r="B208" s="95" t="n">
        <f aca="false">MONTH(C208)+(YEAR(C208)-1998)*12</f>
        <v>9</v>
      </c>
      <c r="C208" s="101" t="n">
        <v>36061</v>
      </c>
      <c r="D208" s="102" t="n">
        <v>20.75</v>
      </c>
      <c r="E208" s="98" t="n">
        <f aca="false">LN(D208/D207)</f>
        <v>-0.0920188987202521</v>
      </c>
      <c r="F208" s="106" t="n">
        <f aca="false">STDEV(E199:E208)*SQRT(trade_day)</f>
        <v>2.07113036323285</v>
      </c>
      <c r="H208" s="103" t="n">
        <f aca="false">IF(H$1="P",MAX(0,H$2-$D208),IF(H$1="C",MAX(0,$D208-H$2)))</f>
        <v>0</v>
      </c>
      <c r="I208" s="103" t="n">
        <f aca="false">IF(I$1="P",MAX(0,I$2-$D208),IF(I$1="C",MAX(0,$D208-I$2)))</f>
        <v>4.25</v>
      </c>
      <c r="J208" s="103" t="n">
        <f aca="false">IF(J$1="P",MAX(0,J$2-$D208),IF(J$1="C",MAX(0,$D208-J$2)))</f>
        <v>9.25</v>
      </c>
      <c r="K208" s="103" t="n">
        <f aca="false">IF(K$1="P",MAX(0,K$2-$D208),IF(K$1="C",MAX(0,$D208-K$2)))</f>
        <v>14.25</v>
      </c>
      <c r="L208" s="103" t="n">
        <f aca="false">IF(L$1="P",MAX(0,L$2-$D208),IF(L$1="C",MAX(0,$D208-L$2)))</f>
        <v>19.25</v>
      </c>
      <c r="M208" s="103" t="n">
        <f aca="false">IF(M$1="P",MAX(0,M$2-$D208),IF(M$1="C",MAX(0,$D208-M$2)))</f>
        <v>29.25</v>
      </c>
      <c r="N208" s="103" t="n">
        <f aca="false">IF(N$1="P",MAX(0,N$2-$D208),IF(N$1="C",MAX(0,$D208-N$2)))</f>
        <v>0.75</v>
      </c>
      <c r="O208" s="103" t="n">
        <f aca="false">IF(O$1="P",MAX(0,O$2-$D208),IF(O$1="C",MAX(0,$D208-O$2)))</f>
        <v>0</v>
      </c>
      <c r="P208" s="103" t="n">
        <f aca="false">IF(P$1="P",MAX(0,P$2-$D208),IF(P$1="C",MAX(0,$D208-P$2)))</f>
        <v>0</v>
      </c>
      <c r="Q208" s="103" t="n">
        <f aca="false">IF(Q$1="P",MAX(0,Q$2-$D208),IF(Q$1="C",MAX(0,$D208-Q$2)))</f>
        <v>0</v>
      </c>
      <c r="R208" s="103" t="n">
        <f aca="false">IF(R$1="P",MAX(0,R$2-$D208),IF(R$1="C",MAX(0,$D208-R$2)))</f>
        <v>0</v>
      </c>
      <c r="S208" s="103" t="n">
        <f aca="false">IF(S$1="P",MAX(0,S$2-$D208),IF(S$1="C",MAX(0,$D208-S$2)))</f>
        <v>0</v>
      </c>
      <c r="T208" s="103" t="n">
        <f aca="false">IF(T$1="P",MAX(0,T$2-$D208),IF(T$1="C",MAX(0,$D208-T$2)))</f>
        <v>0</v>
      </c>
      <c r="U208" s="104" t="n">
        <f aca="false">B208</f>
        <v>9</v>
      </c>
      <c r="V208" s="105" t="n">
        <f aca="false">VLOOKUP($C208,Gas!$B$3:$E$2506,2)</f>
        <v>2.285</v>
      </c>
      <c r="W208" s="46" t="n">
        <f aca="false">D208/V208</f>
        <v>9.08096280087527</v>
      </c>
    </row>
    <row r="209" customFormat="false" ht="12.75" hidden="false" customHeight="false" outlineLevel="0" collapsed="false">
      <c r="A209" s="0" t="n">
        <f aca="false">YEAR(C209)</f>
        <v>1998</v>
      </c>
      <c r="B209" s="95" t="n">
        <f aca="false">MONTH(C209)+(YEAR(C209)-1998)*12</f>
        <v>9</v>
      </c>
      <c r="C209" s="101" t="n">
        <v>36062</v>
      </c>
      <c r="D209" s="102" t="n">
        <v>18.67</v>
      </c>
      <c r="E209" s="98" t="n">
        <f aca="false">LN(D209/D208)</f>
        <v>-0.105628289123076</v>
      </c>
      <c r="F209" s="106" t="n">
        <f aca="false">STDEV(E200:E209)*SQRT(trade_day)</f>
        <v>2.14963336285823</v>
      </c>
      <c r="H209" s="103" t="n">
        <f aca="false">IF(H$1="P",MAX(0,H$2-$D209),IF(H$1="C",MAX(0,$D209-H$2)))</f>
        <v>1.33</v>
      </c>
      <c r="I209" s="103" t="n">
        <f aca="false">IF(I$1="P",MAX(0,I$2-$D209),IF(I$1="C",MAX(0,$D209-I$2)))</f>
        <v>6.33</v>
      </c>
      <c r="J209" s="103" t="n">
        <f aca="false">IF(J$1="P",MAX(0,J$2-$D209),IF(J$1="C",MAX(0,$D209-J$2)))</f>
        <v>11.33</v>
      </c>
      <c r="K209" s="103" t="n">
        <f aca="false">IF(K$1="P",MAX(0,K$2-$D209),IF(K$1="C",MAX(0,$D209-K$2)))</f>
        <v>16.33</v>
      </c>
      <c r="L209" s="103" t="n">
        <f aca="false">IF(L$1="P",MAX(0,L$2-$D209),IF(L$1="C",MAX(0,$D209-L$2)))</f>
        <v>21.33</v>
      </c>
      <c r="M209" s="103" t="n">
        <f aca="false">IF(M$1="P",MAX(0,M$2-$D209),IF(M$1="C",MAX(0,$D209-M$2)))</f>
        <v>31.33</v>
      </c>
      <c r="N209" s="103" t="n">
        <f aca="false">IF(N$1="P",MAX(0,N$2-$D209),IF(N$1="C",MAX(0,$D209-N$2)))</f>
        <v>0</v>
      </c>
      <c r="O209" s="103" t="n">
        <f aca="false">IF(O$1="P",MAX(0,O$2-$D209),IF(O$1="C",MAX(0,$D209-O$2)))</f>
        <v>0</v>
      </c>
      <c r="P209" s="103" t="n">
        <f aca="false">IF(P$1="P",MAX(0,P$2-$D209),IF(P$1="C",MAX(0,$D209-P$2)))</f>
        <v>0</v>
      </c>
      <c r="Q209" s="103" t="n">
        <f aca="false">IF(Q$1="P",MAX(0,Q$2-$D209),IF(Q$1="C",MAX(0,$D209-Q$2)))</f>
        <v>0</v>
      </c>
      <c r="R209" s="103" t="n">
        <f aca="false">IF(R$1="P",MAX(0,R$2-$D209),IF(R$1="C",MAX(0,$D209-R$2)))</f>
        <v>0</v>
      </c>
      <c r="S209" s="103" t="n">
        <f aca="false">IF(S$1="P",MAX(0,S$2-$D209),IF(S$1="C",MAX(0,$D209-S$2)))</f>
        <v>0</v>
      </c>
      <c r="T209" s="103" t="n">
        <f aca="false">IF(T$1="P",MAX(0,T$2-$D209),IF(T$1="C",MAX(0,$D209-T$2)))</f>
        <v>0</v>
      </c>
      <c r="U209" s="104" t="n">
        <f aca="false">B209</f>
        <v>9</v>
      </c>
      <c r="V209" s="105" t="n">
        <f aca="false">VLOOKUP($C209,Gas!$B$3:$E$2506,2)</f>
        <v>2.185</v>
      </c>
      <c r="W209" s="46" t="n">
        <f aca="false">D209/V209</f>
        <v>8.54462242562929</v>
      </c>
    </row>
    <row r="210" customFormat="false" ht="12.75" hidden="false" customHeight="false" outlineLevel="0" collapsed="false">
      <c r="A210" s="0" t="n">
        <f aca="false">YEAR(C210)</f>
        <v>1998</v>
      </c>
      <c r="B210" s="95" t="n">
        <f aca="false">MONTH(C210)+(YEAR(C210)-1998)*12</f>
        <v>9</v>
      </c>
      <c r="C210" s="101" t="n">
        <v>36063</v>
      </c>
      <c r="D210" s="102" t="n">
        <v>19.55</v>
      </c>
      <c r="E210" s="98" t="n">
        <f aca="false">LN(D210/D209)</f>
        <v>0.0460573288777435</v>
      </c>
      <c r="F210" s="106" t="n">
        <f aca="false">STDEV(E201:E210)*SQRT(trade_day)</f>
        <v>2.16256626899019</v>
      </c>
      <c r="H210" s="103" t="n">
        <f aca="false">IF(H$1="P",MAX(0,H$2-$D210),IF(H$1="C",MAX(0,$D210-H$2)))</f>
        <v>0.449999999999999</v>
      </c>
      <c r="I210" s="103" t="n">
        <f aca="false">IF(I$1="P",MAX(0,I$2-$D210),IF(I$1="C",MAX(0,$D210-I$2)))</f>
        <v>5.45</v>
      </c>
      <c r="J210" s="103" t="n">
        <f aca="false">IF(J$1="P",MAX(0,J$2-$D210),IF(J$1="C",MAX(0,$D210-J$2)))</f>
        <v>10.45</v>
      </c>
      <c r="K210" s="103" t="n">
        <f aca="false">IF(K$1="P",MAX(0,K$2-$D210),IF(K$1="C",MAX(0,$D210-K$2)))</f>
        <v>15.45</v>
      </c>
      <c r="L210" s="103" t="n">
        <f aca="false">IF(L$1="P",MAX(0,L$2-$D210),IF(L$1="C",MAX(0,$D210-L$2)))</f>
        <v>20.45</v>
      </c>
      <c r="M210" s="103" t="n">
        <f aca="false">IF(M$1="P",MAX(0,M$2-$D210),IF(M$1="C",MAX(0,$D210-M$2)))</f>
        <v>30.45</v>
      </c>
      <c r="N210" s="103" t="n">
        <f aca="false">IF(N$1="P",MAX(0,N$2-$D210),IF(N$1="C",MAX(0,$D210-N$2)))</f>
        <v>0</v>
      </c>
      <c r="O210" s="103" t="n">
        <f aca="false">IF(O$1="P",MAX(0,O$2-$D210),IF(O$1="C",MAX(0,$D210-O$2)))</f>
        <v>0</v>
      </c>
      <c r="P210" s="103" t="n">
        <f aca="false">IF(P$1="P",MAX(0,P$2-$D210),IF(P$1="C",MAX(0,$D210-P$2)))</f>
        <v>0</v>
      </c>
      <c r="Q210" s="103" t="n">
        <f aca="false">IF(Q$1="P",MAX(0,Q$2-$D210),IF(Q$1="C",MAX(0,$D210-Q$2)))</f>
        <v>0</v>
      </c>
      <c r="R210" s="103" t="n">
        <f aca="false">IF(R$1="P",MAX(0,R$2-$D210),IF(R$1="C",MAX(0,$D210-R$2)))</f>
        <v>0</v>
      </c>
      <c r="S210" s="103" t="n">
        <f aca="false">IF(S$1="P",MAX(0,S$2-$D210),IF(S$1="C",MAX(0,$D210-S$2)))</f>
        <v>0</v>
      </c>
      <c r="T210" s="103" t="n">
        <f aca="false">IF(T$1="P",MAX(0,T$2-$D210),IF(T$1="C",MAX(0,$D210-T$2)))</f>
        <v>0</v>
      </c>
      <c r="U210" s="104" t="n">
        <f aca="false">B210</f>
        <v>9</v>
      </c>
      <c r="V210" s="105" t="n">
        <f aca="false">VLOOKUP($C210,Gas!$B$3:$E$2506,2)</f>
        <v>2.165</v>
      </c>
      <c r="W210" s="46" t="n">
        <f aca="false">D210/V210</f>
        <v>9.03002309468822</v>
      </c>
    </row>
    <row r="211" customFormat="false" ht="12.75" hidden="false" customHeight="false" outlineLevel="0" collapsed="false">
      <c r="A211" s="0" t="n">
        <f aca="false">YEAR(C211)</f>
        <v>1998</v>
      </c>
      <c r="B211" s="95" t="n">
        <f aca="false">MONTH(C211)+(YEAR(C211)-1998)*12</f>
        <v>9</v>
      </c>
      <c r="C211" s="101" t="n">
        <v>36066</v>
      </c>
      <c r="D211" s="102" t="n">
        <v>23</v>
      </c>
      <c r="E211" s="98" t="n">
        <f aca="false">LN(D211/D210)</f>
        <v>0.162518929497775</v>
      </c>
      <c r="F211" s="106" t="n">
        <f aca="false">STDEV(E202:E211)*SQRT(trade_day)</f>
        <v>1.99362703195556</v>
      </c>
      <c r="H211" s="103" t="n">
        <f aca="false">IF(H$1="P",MAX(0,H$2-$D211),IF(H$1="C",MAX(0,$D211-H$2)))</f>
        <v>0</v>
      </c>
      <c r="I211" s="103" t="n">
        <f aca="false">IF(I$1="P",MAX(0,I$2-$D211),IF(I$1="C",MAX(0,$D211-I$2)))</f>
        <v>2</v>
      </c>
      <c r="J211" s="103" t="n">
        <f aca="false">IF(J$1="P",MAX(0,J$2-$D211),IF(J$1="C",MAX(0,$D211-J$2)))</f>
        <v>7</v>
      </c>
      <c r="K211" s="103" t="n">
        <f aca="false">IF(K$1="P",MAX(0,K$2-$D211),IF(K$1="C",MAX(0,$D211-K$2)))</f>
        <v>12</v>
      </c>
      <c r="L211" s="103" t="n">
        <f aca="false">IF(L$1="P",MAX(0,L$2-$D211),IF(L$1="C",MAX(0,$D211-L$2)))</f>
        <v>17</v>
      </c>
      <c r="M211" s="103" t="n">
        <f aca="false">IF(M$1="P",MAX(0,M$2-$D211),IF(M$1="C",MAX(0,$D211-M$2)))</f>
        <v>27</v>
      </c>
      <c r="N211" s="103" t="n">
        <f aca="false">IF(N$1="P",MAX(0,N$2-$D211),IF(N$1="C",MAX(0,$D211-N$2)))</f>
        <v>3</v>
      </c>
      <c r="O211" s="103" t="n">
        <f aca="false">IF(O$1="P",MAX(0,O$2-$D211),IF(O$1="C",MAX(0,$D211-O$2)))</f>
        <v>0</v>
      </c>
      <c r="P211" s="103" t="n">
        <f aca="false">IF(P$1="P",MAX(0,P$2-$D211),IF(P$1="C",MAX(0,$D211-P$2)))</f>
        <v>0</v>
      </c>
      <c r="Q211" s="103" t="n">
        <f aca="false">IF(Q$1="P",MAX(0,Q$2-$D211),IF(Q$1="C",MAX(0,$D211-Q$2)))</f>
        <v>0</v>
      </c>
      <c r="R211" s="103" t="n">
        <f aca="false">IF(R$1="P",MAX(0,R$2-$D211),IF(R$1="C",MAX(0,$D211-R$2)))</f>
        <v>0</v>
      </c>
      <c r="S211" s="103" t="n">
        <f aca="false">IF(S$1="P",MAX(0,S$2-$D211),IF(S$1="C",MAX(0,$D211-S$2)))</f>
        <v>0</v>
      </c>
      <c r="T211" s="103" t="n">
        <f aca="false">IF(T$1="P",MAX(0,T$2-$D211),IF(T$1="C",MAX(0,$D211-T$2)))</f>
        <v>0</v>
      </c>
      <c r="U211" s="104" t="n">
        <f aca="false">B211</f>
        <v>9</v>
      </c>
      <c r="V211" s="105" t="n">
        <f aca="false">VLOOKUP($C211,Gas!$B$3:$E$2506,2)</f>
        <v>2.385</v>
      </c>
      <c r="W211" s="46" t="n">
        <f aca="false">D211/V211</f>
        <v>9.64360587002097</v>
      </c>
    </row>
    <row r="212" customFormat="false" ht="12.75" hidden="false" customHeight="false" outlineLevel="0" collapsed="false">
      <c r="A212" s="0" t="n">
        <f aca="false">YEAR(C212)</f>
        <v>1998</v>
      </c>
      <c r="B212" s="95" t="n">
        <f aca="false">MONTH(C212)+(YEAR(C212)-1998)*12</f>
        <v>9</v>
      </c>
      <c r="C212" s="101" t="n">
        <v>36067</v>
      </c>
      <c r="D212" s="102" t="n">
        <v>27.13</v>
      </c>
      <c r="E212" s="98" t="n">
        <f aca="false">LN(D212/D211)</f>
        <v>0.165145910741691</v>
      </c>
      <c r="F212" s="106" t="n">
        <f aca="false">STDEV(E203:E212)*SQRT(trade_day)</f>
        <v>2.16467511142594</v>
      </c>
      <c r="H212" s="103" t="n">
        <f aca="false">IF(H$1="P",MAX(0,H$2-$D212),IF(H$1="C",MAX(0,$D212-H$2)))</f>
        <v>0</v>
      </c>
      <c r="I212" s="103" t="n">
        <f aca="false">IF(I$1="P",MAX(0,I$2-$D212),IF(I$1="C",MAX(0,$D212-I$2)))</f>
        <v>0</v>
      </c>
      <c r="J212" s="103" t="n">
        <f aca="false">IF(J$1="P",MAX(0,J$2-$D212),IF(J$1="C",MAX(0,$D212-J$2)))</f>
        <v>2.87</v>
      </c>
      <c r="K212" s="103" t="n">
        <f aca="false">IF(K$1="P",MAX(0,K$2-$D212),IF(K$1="C",MAX(0,$D212-K$2)))</f>
        <v>7.87</v>
      </c>
      <c r="L212" s="103" t="n">
        <f aca="false">IF(L$1="P",MAX(0,L$2-$D212),IF(L$1="C",MAX(0,$D212-L$2)))</f>
        <v>12.87</v>
      </c>
      <c r="M212" s="103" t="n">
        <f aca="false">IF(M$1="P",MAX(0,M$2-$D212),IF(M$1="C",MAX(0,$D212-M$2)))</f>
        <v>22.87</v>
      </c>
      <c r="N212" s="103" t="n">
        <f aca="false">IF(N$1="P",MAX(0,N$2-$D212),IF(N$1="C",MAX(0,$D212-N$2)))</f>
        <v>7.13</v>
      </c>
      <c r="O212" s="103" t="n">
        <f aca="false">IF(O$1="P",MAX(0,O$2-$D212),IF(O$1="C",MAX(0,$D212-O$2)))</f>
        <v>2.13</v>
      </c>
      <c r="P212" s="103" t="n">
        <f aca="false">IF(P$1="P",MAX(0,P$2-$D212),IF(P$1="C",MAX(0,$D212-P$2)))</f>
        <v>0</v>
      </c>
      <c r="Q212" s="103" t="n">
        <f aca="false">IF(Q$1="P",MAX(0,Q$2-$D212),IF(Q$1="C",MAX(0,$D212-Q$2)))</f>
        <v>0</v>
      </c>
      <c r="R212" s="103" t="n">
        <f aca="false">IF(R$1="P",MAX(0,R$2-$D212),IF(R$1="C",MAX(0,$D212-R$2)))</f>
        <v>0</v>
      </c>
      <c r="S212" s="103" t="n">
        <f aca="false">IF(S$1="P",MAX(0,S$2-$D212),IF(S$1="C",MAX(0,$D212-S$2)))</f>
        <v>0</v>
      </c>
      <c r="T212" s="103" t="n">
        <f aca="false">IF(T$1="P",MAX(0,T$2-$D212),IF(T$1="C",MAX(0,$D212-T$2)))</f>
        <v>0</v>
      </c>
      <c r="U212" s="104" t="n">
        <f aca="false">B212</f>
        <v>9</v>
      </c>
      <c r="V212" s="105" t="n">
        <f aca="false">VLOOKUP($C212,Gas!$B$3:$E$2506,2)</f>
        <v>2.235</v>
      </c>
      <c r="W212" s="46" t="n">
        <f aca="false">D212/V212</f>
        <v>12.1387024608501</v>
      </c>
    </row>
    <row r="213" customFormat="false" ht="12.75" hidden="false" customHeight="false" outlineLevel="0" collapsed="false">
      <c r="A213" s="0" t="n">
        <f aca="false">YEAR(C213)</f>
        <v>1998</v>
      </c>
      <c r="B213" s="95" t="n">
        <f aca="false">MONTH(C213)+(YEAR(C213)-1998)*12</f>
        <v>9</v>
      </c>
      <c r="C213" s="101" t="n">
        <v>36068</v>
      </c>
      <c r="D213" s="102" t="n">
        <v>24.33</v>
      </c>
      <c r="E213" s="98" t="n">
        <f aca="false">LN(D213/D212)</f>
        <v>-0.108929969875409</v>
      </c>
      <c r="F213" s="106" t="n">
        <f aca="false">STDEV(E204:E213)*SQRT(trade_day)</f>
        <v>1.85113510571235</v>
      </c>
      <c r="H213" s="103" t="n">
        <f aca="false">IF(H$1="P",MAX(0,H$2-$D213),IF(H$1="C",MAX(0,$D213-H$2)))</f>
        <v>0</v>
      </c>
      <c r="I213" s="103" t="n">
        <f aca="false">IF(I$1="P",MAX(0,I$2-$D213),IF(I$1="C",MAX(0,$D213-I$2)))</f>
        <v>0.670000000000002</v>
      </c>
      <c r="J213" s="103" t="n">
        <f aca="false">IF(J$1="P",MAX(0,J$2-$D213),IF(J$1="C",MAX(0,$D213-J$2)))</f>
        <v>5.67</v>
      </c>
      <c r="K213" s="103" t="n">
        <f aca="false">IF(K$1="P",MAX(0,K$2-$D213),IF(K$1="C",MAX(0,$D213-K$2)))</f>
        <v>10.67</v>
      </c>
      <c r="L213" s="103" t="n">
        <f aca="false">IF(L$1="P",MAX(0,L$2-$D213),IF(L$1="C",MAX(0,$D213-L$2)))</f>
        <v>15.67</v>
      </c>
      <c r="M213" s="103" t="n">
        <f aca="false">IF(M$1="P",MAX(0,M$2-$D213),IF(M$1="C",MAX(0,$D213-M$2)))</f>
        <v>25.67</v>
      </c>
      <c r="N213" s="103" t="n">
        <f aca="false">IF(N$1="P",MAX(0,N$2-$D213),IF(N$1="C",MAX(0,$D213-N$2)))</f>
        <v>4.33</v>
      </c>
      <c r="O213" s="103" t="n">
        <f aca="false">IF(O$1="P",MAX(0,O$2-$D213),IF(O$1="C",MAX(0,$D213-O$2)))</f>
        <v>0</v>
      </c>
      <c r="P213" s="103" t="n">
        <f aca="false">IF(P$1="P",MAX(0,P$2-$D213),IF(P$1="C",MAX(0,$D213-P$2)))</f>
        <v>0</v>
      </c>
      <c r="Q213" s="103" t="n">
        <f aca="false">IF(Q$1="P",MAX(0,Q$2-$D213),IF(Q$1="C",MAX(0,$D213-Q$2)))</f>
        <v>0</v>
      </c>
      <c r="R213" s="103" t="n">
        <f aca="false">IF(R$1="P",MAX(0,R$2-$D213),IF(R$1="C",MAX(0,$D213-R$2)))</f>
        <v>0</v>
      </c>
      <c r="S213" s="103" t="n">
        <f aca="false">IF(S$1="P",MAX(0,S$2-$D213),IF(S$1="C",MAX(0,$D213-S$2)))</f>
        <v>0</v>
      </c>
      <c r="T213" s="103" t="n">
        <f aca="false">IF(T$1="P",MAX(0,T$2-$D213),IF(T$1="C",MAX(0,$D213-T$2)))</f>
        <v>0</v>
      </c>
      <c r="U213" s="104" t="n">
        <f aca="false">B213</f>
        <v>9</v>
      </c>
      <c r="V213" s="105" t="n">
        <f aca="false">VLOOKUP($C213,Gas!$B$3:$E$2506,2)</f>
        <v>2.17</v>
      </c>
      <c r="W213" s="46" t="n">
        <f aca="false">D213/V213</f>
        <v>11.2119815668203</v>
      </c>
    </row>
    <row r="214" customFormat="false" ht="12.75" hidden="false" customHeight="false" outlineLevel="0" collapsed="false">
      <c r="A214" s="0" t="n">
        <f aca="false">YEAR(C214)</f>
        <v>1998</v>
      </c>
      <c r="B214" s="95" t="n">
        <f aca="false">MONTH(C214)+(YEAR(C214)-1998)*12</f>
        <v>10</v>
      </c>
      <c r="C214" s="101" t="n">
        <v>36069</v>
      </c>
      <c r="D214" s="102" t="n">
        <v>24</v>
      </c>
      <c r="E214" s="98" t="n">
        <f aca="false">LN(D214/D213)</f>
        <v>-0.0136563264474855</v>
      </c>
      <c r="F214" s="106" t="n">
        <f aca="false">STDEV(E205:E214)*SQRT(trade_day)</f>
        <v>1.79077966297251</v>
      </c>
      <c r="H214" s="103" t="n">
        <f aca="false">IF(H$1="P",MAX(0,H$2-$D214),IF(H$1="C",MAX(0,$D214-H$2)))</f>
        <v>0</v>
      </c>
      <c r="I214" s="103" t="n">
        <f aca="false">IF(I$1="P",MAX(0,I$2-$D214),IF(I$1="C",MAX(0,$D214-I$2)))</f>
        <v>1</v>
      </c>
      <c r="J214" s="103" t="n">
        <f aca="false">IF(J$1="P",MAX(0,J$2-$D214),IF(J$1="C",MAX(0,$D214-J$2)))</f>
        <v>6</v>
      </c>
      <c r="K214" s="103" t="n">
        <f aca="false">IF(K$1="P",MAX(0,K$2-$D214),IF(K$1="C",MAX(0,$D214-K$2)))</f>
        <v>11</v>
      </c>
      <c r="L214" s="103" t="n">
        <f aca="false">IF(L$1="P",MAX(0,L$2-$D214),IF(L$1="C",MAX(0,$D214-L$2)))</f>
        <v>16</v>
      </c>
      <c r="M214" s="103" t="n">
        <f aca="false">IF(M$1="P",MAX(0,M$2-$D214),IF(M$1="C",MAX(0,$D214-M$2)))</f>
        <v>26</v>
      </c>
      <c r="N214" s="103" t="n">
        <f aca="false">IF(N$1="P",MAX(0,N$2-$D214),IF(N$1="C",MAX(0,$D214-N$2)))</f>
        <v>4</v>
      </c>
      <c r="O214" s="103" t="n">
        <f aca="false">IF(O$1="P",MAX(0,O$2-$D214),IF(O$1="C",MAX(0,$D214-O$2)))</f>
        <v>0</v>
      </c>
      <c r="P214" s="103" t="n">
        <f aca="false">IF(P$1="P",MAX(0,P$2-$D214),IF(P$1="C",MAX(0,$D214-P$2)))</f>
        <v>0</v>
      </c>
      <c r="Q214" s="103" t="n">
        <f aca="false">IF(Q$1="P",MAX(0,Q$2-$D214),IF(Q$1="C",MAX(0,$D214-Q$2)))</f>
        <v>0</v>
      </c>
      <c r="R214" s="103" t="n">
        <f aca="false">IF(R$1="P",MAX(0,R$2-$D214),IF(R$1="C",MAX(0,$D214-R$2)))</f>
        <v>0</v>
      </c>
      <c r="S214" s="103" t="n">
        <f aca="false">IF(S$1="P",MAX(0,S$2-$D214),IF(S$1="C",MAX(0,$D214-S$2)))</f>
        <v>0</v>
      </c>
      <c r="T214" s="103" t="n">
        <f aca="false">IF(T$1="P",MAX(0,T$2-$D214),IF(T$1="C",MAX(0,$D214-T$2)))</f>
        <v>0</v>
      </c>
      <c r="U214" s="104" t="n">
        <f aca="false">B214</f>
        <v>10</v>
      </c>
      <c r="V214" s="105" t="n">
        <f aca="false">VLOOKUP($C214,Gas!$B$3:$E$2506,2)</f>
        <v>2.175</v>
      </c>
      <c r="W214" s="46" t="n">
        <f aca="false">D214/V214</f>
        <v>11.0344827586207</v>
      </c>
    </row>
    <row r="215" customFormat="false" ht="12.75" hidden="false" customHeight="false" outlineLevel="0" collapsed="false">
      <c r="A215" s="0" t="n">
        <f aca="false">YEAR(C215)</f>
        <v>1998</v>
      </c>
      <c r="B215" s="95" t="n">
        <f aca="false">MONTH(C215)+(YEAR(C215)-1998)*12</f>
        <v>10</v>
      </c>
      <c r="C215" s="101" t="n">
        <v>36070</v>
      </c>
      <c r="D215" s="102" t="n">
        <v>23</v>
      </c>
      <c r="E215" s="98" t="n">
        <f aca="false">LN(D215/D214)</f>
        <v>-0.0425596144187959</v>
      </c>
      <c r="F215" s="106" t="n">
        <f aca="false">STDEV(E206:E215)*SQRT(trade_day)</f>
        <v>1.75982170670707</v>
      </c>
      <c r="H215" s="103" t="n">
        <f aca="false">IF(H$1="P",MAX(0,H$2-$D215),IF(H$1="C",MAX(0,$D215-H$2)))</f>
        <v>0</v>
      </c>
      <c r="I215" s="103" t="n">
        <f aca="false">IF(I$1="P",MAX(0,I$2-$D215),IF(I$1="C",MAX(0,$D215-I$2)))</f>
        <v>2</v>
      </c>
      <c r="J215" s="103" t="n">
        <f aca="false">IF(J$1="P",MAX(0,J$2-$D215),IF(J$1="C",MAX(0,$D215-J$2)))</f>
        <v>7</v>
      </c>
      <c r="K215" s="103" t="n">
        <f aca="false">IF(K$1="P",MAX(0,K$2-$D215),IF(K$1="C",MAX(0,$D215-K$2)))</f>
        <v>12</v>
      </c>
      <c r="L215" s="103" t="n">
        <f aca="false">IF(L$1="P",MAX(0,L$2-$D215),IF(L$1="C",MAX(0,$D215-L$2)))</f>
        <v>17</v>
      </c>
      <c r="M215" s="103" t="n">
        <f aca="false">IF(M$1="P",MAX(0,M$2-$D215),IF(M$1="C",MAX(0,$D215-M$2)))</f>
        <v>27</v>
      </c>
      <c r="N215" s="103" t="n">
        <f aca="false">IF(N$1="P",MAX(0,N$2-$D215),IF(N$1="C",MAX(0,$D215-N$2)))</f>
        <v>3</v>
      </c>
      <c r="O215" s="103" t="n">
        <f aca="false">IF(O$1="P",MAX(0,O$2-$D215),IF(O$1="C",MAX(0,$D215-O$2)))</f>
        <v>0</v>
      </c>
      <c r="P215" s="103" t="n">
        <f aca="false">IF(P$1="P",MAX(0,P$2-$D215),IF(P$1="C",MAX(0,$D215-P$2)))</f>
        <v>0</v>
      </c>
      <c r="Q215" s="103" t="n">
        <f aca="false">IF(Q$1="P",MAX(0,Q$2-$D215),IF(Q$1="C",MAX(0,$D215-Q$2)))</f>
        <v>0</v>
      </c>
      <c r="R215" s="103" t="n">
        <f aca="false">IF(R$1="P",MAX(0,R$2-$D215),IF(R$1="C",MAX(0,$D215-R$2)))</f>
        <v>0</v>
      </c>
      <c r="S215" s="103" t="n">
        <f aca="false">IF(S$1="P",MAX(0,S$2-$D215),IF(S$1="C",MAX(0,$D215-S$2)))</f>
        <v>0</v>
      </c>
      <c r="T215" s="103" t="n">
        <f aca="false">IF(T$1="P",MAX(0,T$2-$D215),IF(T$1="C",MAX(0,$D215-T$2)))</f>
        <v>0</v>
      </c>
      <c r="U215" s="104" t="n">
        <f aca="false">B215</f>
        <v>10</v>
      </c>
      <c r="V215" s="105" t="n">
        <f aca="false">VLOOKUP($C215,Gas!$B$3:$E$2506,2)</f>
        <v>2.325</v>
      </c>
      <c r="W215" s="46" t="n">
        <f aca="false">D215/V215</f>
        <v>9.89247311827957</v>
      </c>
    </row>
    <row r="216" customFormat="false" ht="12.75" hidden="false" customHeight="false" outlineLevel="0" collapsed="false">
      <c r="A216" s="0" t="n">
        <f aca="false">YEAR(C216)</f>
        <v>1998</v>
      </c>
      <c r="B216" s="95" t="n">
        <f aca="false">MONTH(C216)+(YEAR(C216)-1998)*12</f>
        <v>10</v>
      </c>
      <c r="C216" s="101" t="n">
        <v>36073</v>
      </c>
      <c r="D216" s="102" t="n">
        <v>22.13</v>
      </c>
      <c r="E216" s="98" t="n">
        <f aca="false">LN(D216/D215)</f>
        <v>-0.0385600618661915</v>
      </c>
      <c r="F216" s="106" t="n">
        <f aca="false">STDEV(E207:E216)*SQRT(trade_day)</f>
        <v>1.63440632396882</v>
      </c>
      <c r="H216" s="103" t="n">
        <f aca="false">IF(H$1="P",MAX(0,H$2-$D216),IF(H$1="C",MAX(0,$D216-H$2)))</f>
        <v>0</v>
      </c>
      <c r="I216" s="103" t="n">
        <f aca="false">IF(I$1="P",MAX(0,I$2-$D216),IF(I$1="C",MAX(0,$D216-I$2)))</f>
        <v>2.87</v>
      </c>
      <c r="J216" s="103" t="n">
        <f aca="false">IF(J$1="P",MAX(0,J$2-$D216),IF(J$1="C",MAX(0,$D216-J$2)))</f>
        <v>7.87</v>
      </c>
      <c r="K216" s="103" t="n">
        <f aca="false">IF(K$1="P",MAX(0,K$2-$D216),IF(K$1="C",MAX(0,$D216-K$2)))</f>
        <v>12.87</v>
      </c>
      <c r="L216" s="103" t="n">
        <f aca="false">IF(L$1="P",MAX(0,L$2-$D216),IF(L$1="C",MAX(0,$D216-L$2)))</f>
        <v>17.87</v>
      </c>
      <c r="M216" s="103" t="n">
        <f aca="false">IF(M$1="P",MAX(0,M$2-$D216),IF(M$1="C",MAX(0,$D216-M$2)))</f>
        <v>27.87</v>
      </c>
      <c r="N216" s="103" t="n">
        <f aca="false">IF(N$1="P",MAX(0,N$2-$D216),IF(N$1="C",MAX(0,$D216-N$2)))</f>
        <v>2.13</v>
      </c>
      <c r="O216" s="103" t="n">
        <f aca="false">IF(O$1="P",MAX(0,O$2-$D216),IF(O$1="C",MAX(0,$D216-O$2)))</f>
        <v>0</v>
      </c>
      <c r="P216" s="103" t="n">
        <f aca="false">IF(P$1="P",MAX(0,P$2-$D216),IF(P$1="C",MAX(0,$D216-P$2)))</f>
        <v>0</v>
      </c>
      <c r="Q216" s="103" t="n">
        <f aca="false">IF(Q$1="P",MAX(0,Q$2-$D216),IF(Q$1="C",MAX(0,$D216-Q$2)))</f>
        <v>0</v>
      </c>
      <c r="R216" s="103" t="n">
        <f aca="false">IF(R$1="P",MAX(0,R$2-$D216),IF(R$1="C",MAX(0,$D216-R$2)))</f>
        <v>0</v>
      </c>
      <c r="S216" s="103" t="n">
        <f aca="false">IF(S$1="P",MAX(0,S$2-$D216),IF(S$1="C",MAX(0,$D216-S$2)))</f>
        <v>0</v>
      </c>
      <c r="T216" s="103" t="n">
        <f aca="false">IF(T$1="P",MAX(0,T$2-$D216),IF(T$1="C",MAX(0,$D216-T$2)))</f>
        <v>0</v>
      </c>
      <c r="U216" s="104" t="n">
        <f aca="false">B216</f>
        <v>10</v>
      </c>
      <c r="V216" s="105" t="n">
        <f aca="false">VLOOKUP($C216,Gas!$B$3:$E$2506,2)</f>
        <v>2.125</v>
      </c>
      <c r="W216" s="46" t="n">
        <f aca="false">D216/V216</f>
        <v>10.4141176470588</v>
      </c>
    </row>
    <row r="217" customFormat="false" ht="12.75" hidden="false" customHeight="false" outlineLevel="0" collapsed="false">
      <c r="A217" s="0" t="n">
        <f aca="false">YEAR(C217)</f>
        <v>1998</v>
      </c>
      <c r="B217" s="95" t="n">
        <f aca="false">MONTH(C217)+(YEAR(C217)-1998)*12</f>
        <v>10</v>
      </c>
      <c r="C217" s="101" t="n">
        <v>36074</v>
      </c>
      <c r="D217" s="102" t="n">
        <v>21.25</v>
      </c>
      <c r="E217" s="98" t="n">
        <f aca="false">LN(D217/D216)</f>
        <v>-0.0405772586925324</v>
      </c>
      <c r="F217" s="106" t="n">
        <f aca="false">STDEV(E208:E217)*SQRT(trade_day)</f>
        <v>1.59829227557142</v>
      </c>
      <c r="H217" s="103" t="n">
        <f aca="false">IF(H$1="P",MAX(0,H$2-$D217),IF(H$1="C",MAX(0,$D217-H$2)))</f>
        <v>0</v>
      </c>
      <c r="I217" s="103" t="n">
        <f aca="false">IF(I$1="P",MAX(0,I$2-$D217),IF(I$1="C",MAX(0,$D217-I$2)))</f>
        <v>3.75</v>
      </c>
      <c r="J217" s="103" t="n">
        <f aca="false">IF(J$1="P",MAX(0,J$2-$D217),IF(J$1="C",MAX(0,$D217-J$2)))</f>
        <v>8.75</v>
      </c>
      <c r="K217" s="103" t="n">
        <f aca="false">IF(K$1="P",MAX(0,K$2-$D217),IF(K$1="C",MAX(0,$D217-K$2)))</f>
        <v>13.75</v>
      </c>
      <c r="L217" s="103" t="n">
        <f aca="false">IF(L$1="P",MAX(0,L$2-$D217),IF(L$1="C",MAX(0,$D217-L$2)))</f>
        <v>18.75</v>
      </c>
      <c r="M217" s="103" t="n">
        <f aca="false">IF(M$1="P",MAX(0,M$2-$D217),IF(M$1="C",MAX(0,$D217-M$2)))</f>
        <v>28.75</v>
      </c>
      <c r="N217" s="103" t="n">
        <f aca="false">IF(N$1="P",MAX(0,N$2-$D217),IF(N$1="C",MAX(0,$D217-N$2)))</f>
        <v>1.25</v>
      </c>
      <c r="O217" s="103" t="n">
        <f aca="false">IF(O$1="P",MAX(0,O$2-$D217),IF(O$1="C",MAX(0,$D217-O$2)))</f>
        <v>0</v>
      </c>
      <c r="P217" s="103" t="n">
        <f aca="false">IF(P$1="P",MAX(0,P$2-$D217),IF(P$1="C",MAX(0,$D217-P$2)))</f>
        <v>0</v>
      </c>
      <c r="Q217" s="103" t="n">
        <f aca="false">IF(Q$1="P",MAX(0,Q$2-$D217),IF(Q$1="C",MAX(0,$D217-Q$2)))</f>
        <v>0</v>
      </c>
      <c r="R217" s="103" t="n">
        <f aca="false">IF(R$1="P",MAX(0,R$2-$D217),IF(R$1="C",MAX(0,$D217-R$2)))</f>
        <v>0</v>
      </c>
      <c r="S217" s="103" t="n">
        <f aca="false">IF(S$1="P",MAX(0,S$2-$D217),IF(S$1="C",MAX(0,$D217-S$2)))</f>
        <v>0</v>
      </c>
      <c r="T217" s="103" t="n">
        <f aca="false">IF(T$1="P",MAX(0,T$2-$D217),IF(T$1="C",MAX(0,$D217-T$2)))</f>
        <v>0</v>
      </c>
      <c r="U217" s="104" t="n">
        <f aca="false">B217</f>
        <v>10</v>
      </c>
      <c r="V217" s="105" t="n">
        <f aca="false">VLOOKUP($C217,Gas!$B$3:$E$2506,2)</f>
        <v>2.07</v>
      </c>
      <c r="W217" s="46" t="n">
        <f aca="false">D217/V217</f>
        <v>10.2657004830918</v>
      </c>
    </row>
    <row r="218" customFormat="false" ht="12.75" hidden="false" customHeight="false" outlineLevel="0" collapsed="false">
      <c r="A218" s="0" t="n">
        <f aca="false">YEAR(C218)</f>
        <v>1998</v>
      </c>
      <c r="B218" s="95" t="n">
        <f aca="false">MONTH(C218)+(YEAR(C218)-1998)*12</f>
        <v>10</v>
      </c>
      <c r="C218" s="101" t="n">
        <v>36075</v>
      </c>
      <c r="D218" s="102" t="n">
        <v>24.92</v>
      </c>
      <c r="E218" s="98" t="n">
        <f aca="false">LN(D218/D217)</f>
        <v>0.159313798548827</v>
      </c>
      <c r="F218" s="106" t="n">
        <f aca="false">STDEV(E209:E218)*SQRT(trade_day)</f>
        <v>1.715845791109</v>
      </c>
      <c r="H218" s="103" t="n">
        <f aca="false">IF(H$1="P",MAX(0,H$2-$D218),IF(H$1="C",MAX(0,$D218-H$2)))</f>
        <v>0</v>
      </c>
      <c r="I218" s="103" t="n">
        <f aca="false">IF(I$1="P",MAX(0,I$2-$D218),IF(I$1="C",MAX(0,$D218-I$2)))</f>
        <v>0.0799999999999983</v>
      </c>
      <c r="J218" s="103" t="n">
        <f aca="false">IF(J$1="P",MAX(0,J$2-$D218),IF(J$1="C",MAX(0,$D218-J$2)))</f>
        <v>5.08</v>
      </c>
      <c r="K218" s="103" t="n">
        <f aca="false">IF(K$1="P",MAX(0,K$2-$D218),IF(K$1="C",MAX(0,$D218-K$2)))</f>
        <v>10.08</v>
      </c>
      <c r="L218" s="103" t="n">
        <f aca="false">IF(L$1="P",MAX(0,L$2-$D218),IF(L$1="C",MAX(0,$D218-L$2)))</f>
        <v>15.08</v>
      </c>
      <c r="M218" s="103" t="n">
        <f aca="false">IF(M$1="P",MAX(0,M$2-$D218),IF(M$1="C",MAX(0,$D218-M$2)))</f>
        <v>25.08</v>
      </c>
      <c r="N218" s="103" t="n">
        <f aca="false">IF(N$1="P",MAX(0,N$2-$D218),IF(N$1="C",MAX(0,$D218-N$2)))</f>
        <v>4.92</v>
      </c>
      <c r="O218" s="103" t="n">
        <f aca="false">IF(O$1="P",MAX(0,O$2-$D218),IF(O$1="C",MAX(0,$D218-O$2)))</f>
        <v>0</v>
      </c>
      <c r="P218" s="103" t="n">
        <f aca="false">IF(P$1="P",MAX(0,P$2-$D218),IF(P$1="C",MAX(0,$D218-P$2)))</f>
        <v>0</v>
      </c>
      <c r="Q218" s="103" t="n">
        <f aca="false">IF(Q$1="P",MAX(0,Q$2-$D218),IF(Q$1="C",MAX(0,$D218-Q$2)))</f>
        <v>0</v>
      </c>
      <c r="R218" s="103" t="n">
        <f aca="false">IF(R$1="P",MAX(0,R$2-$D218),IF(R$1="C",MAX(0,$D218-R$2)))</f>
        <v>0</v>
      </c>
      <c r="S218" s="103" t="n">
        <f aca="false">IF(S$1="P",MAX(0,S$2-$D218),IF(S$1="C",MAX(0,$D218-S$2)))</f>
        <v>0</v>
      </c>
      <c r="T218" s="103" t="n">
        <f aca="false">IF(T$1="P",MAX(0,T$2-$D218),IF(T$1="C",MAX(0,$D218-T$2)))</f>
        <v>0</v>
      </c>
      <c r="U218" s="104" t="n">
        <f aca="false">B218</f>
        <v>10</v>
      </c>
      <c r="V218" s="105" t="n">
        <f aca="false">VLOOKUP($C218,Gas!$B$3:$E$2506,2)</f>
        <v>1.995</v>
      </c>
      <c r="W218" s="46" t="n">
        <f aca="false">D218/V218</f>
        <v>12.4912280701754</v>
      </c>
      <c r="Y218" s="47"/>
      <c r="Z218" s="112" t="n">
        <f aca="false">STDEV($E$217:$E319)*SQRT(trade_day)</f>
        <v>0.996749783957058</v>
      </c>
    </row>
    <row r="219" customFormat="false" ht="12.75" hidden="false" customHeight="false" outlineLevel="0" collapsed="false">
      <c r="A219" s="0" t="n">
        <f aca="false">YEAR(C219)</f>
        <v>1998</v>
      </c>
      <c r="B219" s="95" t="n">
        <f aca="false">MONTH(C219)+(YEAR(C219)-1998)*12</f>
        <v>10</v>
      </c>
      <c r="C219" s="101" t="n">
        <v>36076</v>
      </c>
      <c r="D219" s="102" t="n">
        <v>23</v>
      </c>
      <c r="E219" s="98" t="n">
        <f aca="false">LN(D219/D218)</f>
        <v>-0.0801764779901028</v>
      </c>
      <c r="F219" s="106" t="n">
        <f aca="false">STDEV(E210:E219)*SQRT(trade_day)</f>
        <v>1.66885312383</v>
      </c>
      <c r="H219" s="103" t="n">
        <f aca="false">IF(H$1="P",MAX(0,H$2-$D219),IF(H$1="C",MAX(0,$D219-H$2)))</f>
        <v>0</v>
      </c>
      <c r="I219" s="103" t="n">
        <f aca="false">IF(I$1="P",MAX(0,I$2-$D219),IF(I$1="C",MAX(0,$D219-I$2)))</f>
        <v>2</v>
      </c>
      <c r="J219" s="103" t="n">
        <f aca="false">IF(J$1="P",MAX(0,J$2-$D219),IF(J$1="C",MAX(0,$D219-J$2)))</f>
        <v>7</v>
      </c>
      <c r="K219" s="103" t="n">
        <f aca="false">IF(K$1="P",MAX(0,K$2-$D219),IF(K$1="C",MAX(0,$D219-K$2)))</f>
        <v>12</v>
      </c>
      <c r="L219" s="103" t="n">
        <f aca="false">IF(L$1="P",MAX(0,L$2-$D219),IF(L$1="C",MAX(0,$D219-L$2)))</f>
        <v>17</v>
      </c>
      <c r="M219" s="103" t="n">
        <f aca="false">IF(M$1="P",MAX(0,M$2-$D219),IF(M$1="C",MAX(0,$D219-M$2)))</f>
        <v>27</v>
      </c>
      <c r="N219" s="103" t="n">
        <f aca="false">IF(N$1="P",MAX(0,N$2-$D219),IF(N$1="C",MAX(0,$D219-N$2)))</f>
        <v>3</v>
      </c>
      <c r="O219" s="103" t="n">
        <f aca="false">IF(O$1="P",MAX(0,O$2-$D219),IF(O$1="C",MAX(0,$D219-O$2)))</f>
        <v>0</v>
      </c>
      <c r="P219" s="103" t="n">
        <f aca="false">IF(P$1="P",MAX(0,P$2-$D219),IF(P$1="C",MAX(0,$D219-P$2)))</f>
        <v>0</v>
      </c>
      <c r="Q219" s="103" t="n">
        <f aca="false">IF(Q$1="P",MAX(0,Q$2-$D219),IF(Q$1="C",MAX(0,$D219-Q$2)))</f>
        <v>0</v>
      </c>
      <c r="R219" s="103" t="n">
        <f aca="false">IF(R$1="P",MAX(0,R$2-$D219),IF(R$1="C",MAX(0,$D219-R$2)))</f>
        <v>0</v>
      </c>
      <c r="S219" s="103" t="n">
        <f aca="false">IF(S$1="P",MAX(0,S$2-$D219),IF(S$1="C",MAX(0,$D219-S$2)))</f>
        <v>0</v>
      </c>
      <c r="T219" s="103" t="n">
        <f aca="false">IF(T$1="P",MAX(0,T$2-$D219),IF(T$1="C",MAX(0,$D219-T$2)))</f>
        <v>0</v>
      </c>
      <c r="U219" s="104" t="n">
        <f aca="false">B219</f>
        <v>10</v>
      </c>
      <c r="V219" s="105" t="n">
        <f aca="false">VLOOKUP($C219,Gas!$B$3:$E$2506,2)</f>
        <v>2.045</v>
      </c>
      <c r="W219" s="46" t="n">
        <f aca="false">D219/V219</f>
        <v>11.2469437652812</v>
      </c>
    </row>
    <row r="220" customFormat="false" ht="12.75" hidden="false" customHeight="false" outlineLevel="0" collapsed="false">
      <c r="A220" s="0" t="n">
        <f aca="false">YEAR(C220)</f>
        <v>1998</v>
      </c>
      <c r="B220" s="95" t="n">
        <f aca="false">MONTH(C220)+(YEAR(C220)-1998)*12</f>
        <v>10</v>
      </c>
      <c r="C220" s="101" t="n">
        <v>36077</v>
      </c>
      <c r="D220" s="102" t="n">
        <v>23</v>
      </c>
      <c r="E220" s="98" t="n">
        <f aca="false">LN(D220/D219)</f>
        <v>0</v>
      </c>
      <c r="F220" s="106" t="n">
        <f aca="false">STDEV(E211:E220)*SQRT(trade_day)</f>
        <v>1.66541982302218</v>
      </c>
      <c r="H220" s="103" t="n">
        <f aca="false">IF(H$1="P",MAX(0,H$2-$D220),IF(H$1="C",MAX(0,$D220-H$2)))</f>
        <v>0</v>
      </c>
      <c r="I220" s="103" t="n">
        <f aca="false">IF(I$1="P",MAX(0,I$2-$D220),IF(I$1="C",MAX(0,$D220-I$2)))</f>
        <v>2</v>
      </c>
      <c r="J220" s="103" t="n">
        <f aca="false">IF(J$1="P",MAX(0,J$2-$D220),IF(J$1="C",MAX(0,$D220-J$2)))</f>
        <v>7</v>
      </c>
      <c r="K220" s="103" t="n">
        <f aca="false">IF(K$1="P",MAX(0,K$2-$D220),IF(K$1="C",MAX(0,$D220-K$2)))</f>
        <v>12</v>
      </c>
      <c r="L220" s="103" t="n">
        <f aca="false">IF(L$1="P",MAX(0,L$2-$D220),IF(L$1="C",MAX(0,$D220-L$2)))</f>
        <v>17</v>
      </c>
      <c r="M220" s="103" t="n">
        <f aca="false">IF(M$1="P",MAX(0,M$2-$D220),IF(M$1="C",MAX(0,$D220-M$2)))</f>
        <v>27</v>
      </c>
      <c r="N220" s="103" t="n">
        <f aca="false">IF(N$1="P",MAX(0,N$2-$D220),IF(N$1="C",MAX(0,$D220-N$2)))</f>
        <v>3</v>
      </c>
      <c r="O220" s="103" t="n">
        <f aca="false">IF(O$1="P",MAX(0,O$2-$D220),IF(O$1="C",MAX(0,$D220-O$2)))</f>
        <v>0</v>
      </c>
      <c r="P220" s="103" t="n">
        <f aca="false">IF(P$1="P",MAX(0,P$2-$D220),IF(P$1="C",MAX(0,$D220-P$2)))</f>
        <v>0</v>
      </c>
      <c r="Q220" s="103" t="n">
        <f aca="false">IF(Q$1="P",MAX(0,Q$2-$D220),IF(Q$1="C",MAX(0,$D220-Q$2)))</f>
        <v>0</v>
      </c>
      <c r="R220" s="103" t="n">
        <f aca="false">IF(R$1="P",MAX(0,R$2-$D220),IF(R$1="C",MAX(0,$D220-R$2)))</f>
        <v>0</v>
      </c>
      <c r="S220" s="103" t="n">
        <f aca="false">IF(S$1="P",MAX(0,S$2-$D220),IF(S$1="C",MAX(0,$D220-S$2)))</f>
        <v>0</v>
      </c>
      <c r="T220" s="103" t="n">
        <f aca="false">IF(T$1="P",MAX(0,T$2-$D220),IF(T$1="C",MAX(0,$D220-T$2)))</f>
        <v>0</v>
      </c>
      <c r="U220" s="104" t="n">
        <f aca="false">B220</f>
        <v>10</v>
      </c>
      <c r="V220" s="105" t="n">
        <f aca="false">VLOOKUP($C220,Gas!$B$3:$E$2506,2)</f>
        <v>2.025</v>
      </c>
      <c r="W220" s="46" t="n">
        <f aca="false">D220/V220</f>
        <v>11.358024691358</v>
      </c>
    </row>
    <row r="221" customFormat="false" ht="12.75" hidden="false" customHeight="false" outlineLevel="0" collapsed="false">
      <c r="A221" s="0" t="n">
        <f aca="false">YEAR(C221)</f>
        <v>1998</v>
      </c>
      <c r="B221" s="95" t="n">
        <f aca="false">MONTH(C221)+(YEAR(C221)-1998)*12</f>
        <v>10</v>
      </c>
      <c r="C221" s="101" t="n">
        <v>36080</v>
      </c>
      <c r="D221" s="102" t="n">
        <v>20.5</v>
      </c>
      <c r="E221" s="98" t="n">
        <f aca="false">LN(D221/D220)</f>
        <v>-0.115069329784787</v>
      </c>
      <c r="F221" s="106" t="n">
        <f aca="false">STDEV(E212:E221)*SQRT(trade_day)</f>
        <v>1.56343752424446</v>
      </c>
      <c r="H221" s="103" t="n">
        <f aca="false">IF(H$1="P",MAX(0,H$2-$D221),IF(H$1="C",MAX(0,$D221-H$2)))</f>
        <v>0</v>
      </c>
      <c r="I221" s="103" t="n">
        <f aca="false">IF(I$1="P",MAX(0,I$2-$D221),IF(I$1="C",MAX(0,$D221-I$2)))</f>
        <v>4.5</v>
      </c>
      <c r="J221" s="103" t="n">
        <f aca="false">IF(J$1="P",MAX(0,J$2-$D221),IF(J$1="C",MAX(0,$D221-J$2)))</f>
        <v>9.5</v>
      </c>
      <c r="K221" s="103" t="n">
        <f aca="false">IF(K$1="P",MAX(0,K$2-$D221),IF(K$1="C",MAX(0,$D221-K$2)))</f>
        <v>14.5</v>
      </c>
      <c r="L221" s="103" t="n">
        <f aca="false">IF(L$1="P",MAX(0,L$2-$D221),IF(L$1="C",MAX(0,$D221-L$2)))</f>
        <v>19.5</v>
      </c>
      <c r="M221" s="103" t="n">
        <f aca="false">IF(M$1="P",MAX(0,M$2-$D221),IF(M$1="C",MAX(0,$D221-M$2)))</f>
        <v>29.5</v>
      </c>
      <c r="N221" s="103" t="n">
        <f aca="false">IF(N$1="P",MAX(0,N$2-$D221),IF(N$1="C",MAX(0,$D221-N$2)))</f>
        <v>0.5</v>
      </c>
      <c r="O221" s="103" t="n">
        <f aca="false">IF(O$1="P",MAX(0,O$2-$D221),IF(O$1="C",MAX(0,$D221-O$2)))</f>
        <v>0</v>
      </c>
      <c r="P221" s="103" t="n">
        <f aca="false">IF(P$1="P",MAX(0,P$2-$D221),IF(P$1="C",MAX(0,$D221-P$2)))</f>
        <v>0</v>
      </c>
      <c r="Q221" s="103" t="n">
        <f aca="false">IF(Q$1="P",MAX(0,Q$2-$D221),IF(Q$1="C",MAX(0,$D221-Q$2)))</f>
        <v>0</v>
      </c>
      <c r="R221" s="103" t="n">
        <f aca="false">IF(R$1="P",MAX(0,R$2-$D221),IF(R$1="C",MAX(0,$D221-R$2)))</f>
        <v>0</v>
      </c>
      <c r="S221" s="103" t="n">
        <f aca="false">IF(S$1="P",MAX(0,S$2-$D221),IF(S$1="C",MAX(0,$D221-S$2)))</f>
        <v>0</v>
      </c>
      <c r="T221" s="103" t="n">
        <f aca="false">IF(T$1="P",MAX(0,T$2-$D221),IF(T$1="C",MAX(0,$D221-T$2)))</f>
        <v>0</v>
      </c>
      <c r="U221" s="104" t="n">
        <f aca="false">B221</f>
        <v>10</v>
      </c>
      <c r="V221" s="105" t="n">
        <f aca="false">VLOOKUP($C221,Gas!$B$3:$E$2506,2)</f>
        <v>1.795</v>
      </c>
      <c r="W221" s="46" t="n">
        <f aca="false">D221/V221</f>
        <v>11.4206128133705</v>
      </c>
    </row>
    <row r="222" customFormat="false" ht="12.75" hidden="false" customHeight="false" outlineLevel="0" collapsed="false">
      <c r="A222" s="0" t="n">
        <f aca="false">YEAR(C222)</f>
        <v>1998</v>
      </c>
      <c r="B222" s="95" t="n">
        <f aca="false">MONTH(C222)+(YEAR(C222)-1998)*12</f>
        <v>10</v>
      </c>
      <c r="C222" s="101" t="n">
        <v>36081</v>
      </c>
      <c r="D222" s="102" t="n">
        <v>22</v>
      </c>
      <c r="E222" s="98" t="n">
        <f aca="false">LN(D222/D221)</f>
        <v>0.0706175672139534</v>
      </c>
      <c r="F222" s="106" t="n">
        <f aca="false">STDEV(E213:E222)*SQRT(trade_day)</f>
        <v>1.31909874203088</v>
      </c>
      <c r="H222" s="103" t="n">
        <f aca="false">IF(H$1="P",MAX(0,H$2-$D222),IF(H$1="C",MAX(0,$D222-H$2)))</f>
        <v>0</v>
      </c>
      <c r="I222" s="103" t="n">
        <f aca="false">IF(I$1="P",MAX(0,I$2-$D222),IF(I$1="C",MAX(0,$D222-I$2)))</f>
        <v>3</v>
      </c>
      <c r="J222" s="103" t="n">
        <f aca="false">IF(J$1="P",MAX(0,J$2-$D222),IF(J$1="C",MAX(0,$D222-J$2)))</f>
        <v>8</v>
      </c>
      <c r="K222" s="103" t="n">
        <f aca="false">IF(K$1="P",MAX(0,K$2-$D222),IF(K$1="C",MAX(0,$D222-K$2)))</f>
        <v>13</v>
      </c>
      <c r="L222" s="103" t="n">
        <f aca="false">IF(L$1="P",MAX(0,L$2-$D222),IF(L$1="C",MAX(0,$D222-L$2)))</f>
        <v>18</v>
      </c>
      <c r="M222" s="103" t="n">
        <f aca="false">IF(M$1="P",MAX(0,M$2-$D222),IF(M$1="C",MAX(0,$D222-M$2)))</f>
        <v>28</v>
      </c>
      <c r="N222" s="103" t="n">
        <f aca="false">IF(N$1="P",MAX(0,N$2-$D222),IF(N$1="C",MAX(0,$D222-N$2)))</f>
        <v>2</v>
      </c>
      <c r="O222" s="103" t="n">
        <f aca="false">IF(O$1="P",MAX(0,O$2-$D222),IF(O$1="C",MAX(0,$D222-O$2)))</f>
        <v>0</v>
      </c>
      <c r="P222" s="103" t="n">
        <f aca="false">IF(P$1="P",MAX(0,P$2-$D222),IF(P$1="C",MAX(0,$D222-P$2)))</f>
        <v>0</v>
      </c>
      <c r="Q222" s="103" t="n">
        <f aca="false">IF(Q$1="P",MAX(0,Q$2-$D222),IF(Q$1="C",MAX(0,$D222-Q$2)))</f>
        <v>0</v>
      </c>
      <c r="R222" s="103" t="n">
        <f aca="false">IF(R$1="P",MAX(0,R$2-$D222),IF(R$1="C",MAX(0,$D222-R$2)))</f>
        <v>0</v>
      </c>
      <c r="S222" s="103" t="n">
        <f aca="false">IF(S$1="P",MAX(0,S$2-$D222),IF(S$1="C",MAX(0,$D222-S$2)))</f>
        <v>0</v>
      </c>
      <c r="T222" s="103" t="n">
        <f aca="false">IF(T$1="P",MAX(0,T$2-$D222),IF(T$1="C",MAX(0,$D222-T$2)))</f>
        <v>0</v>
      </c>
      <c r="U222" s="104" t="n">
        <f aca="false">B222</f>
        <v>10</v>
      </c>
      <c r="V222" s="105" t="n">
        <f aca="false">VLOOKUP($C222,Gas!$B$3:$E$2506,2)</f>
        <v>1.735</v>
      </c>
      <c r="W222" s="46" t="n">
        <f aca="false">D222/V222</f>
        <v>12.6801152737752</v>
      </c>
    </row>
    <row r="223" customFormat="false" ht="12.75" hidden="false" customHeight="false" outlineLevel="0" collapsed="false">
      <c r="A223" s="0" t="n">
        <f aca="false">YEAR(C223)</f>
        <v>1998</v>
      </c>
      <c r="B223" s="95" t="n">
        <f aca="false">MONTH(C223)+(YEAR(C223)-1998)*12</f>
        <v>10</v>
      </c>
      <c r="C223" s="101" t="n">
        <v>36082</v>
      </c>
      <c r="D223" s="102" t="n">
        <v>22.5</v>
      </c>
      <c r="E223" s="98" t="n">
        <f aca="false">LN(D223/D222)</f>
        <v>0.0224728558520586</v>
      </c>
      <c r="F223" s="106" t="n">
        <f aca="false">STDEV(E214:E223)*SQRT(trade_day)</f>
        <v>1.23672663426253</v>
      </c>
      <c r="H223" s="103" t="n">
        <f aca="false">IF(H$1="P",MAX(0,H$2-$D223),IF(H$1="C",MAX(0,$D223-H$2)))</f>
        <v>0</v>
      </c>
      <c r="I223" s="103" t="n">
        <f aca="false">IF(I$1="P",MAX(0,I$2-$D223),IF(I$1="C",MAX(0,$D223-I$2)))</f>
        <v>2.5</v>
      </c>
      <c r="J223" s="103" t="n">
        <f aca="false">IF(J$1="P",MAX(0,J$2-$D223),IF(J$1="C",MAX(0,$D223-J$2)))</f>
        <v>7.5</v>
      </c>
      <c r="K223" s="103" t="n">
        <f aca="false">IF(K$1="P",MAX(0,K$2-$D223),IF(K$1="C",MAX(0,$D223-K$2)))</f>
        <v>12.5</v>
      </c>
      <c r="L223" s="103" t="n">
        <f aca="false">IF(L$1="P",MAX(0,L$2-$D223),IF(L$1="C",MAX(0,$D223-L$2)))</f>
        <v>17.5</v>
      </c>
      <c r="M223" s="103" t="n">
        <f aca="false">IF(M$1="P",MAX(0,M$2-$D223),IF(M$1="C",MAX(0,$D223-M$2)))</f>
        <v>27.5</v>
      </c>
      <c r="N223" s="103" t="n">
        <f aca="false">IF(N$1="P",MAX(0,N$2-$D223),IF(N$1="C",MAX(0,$D223-N$2)))</f>
        <v>2.5</v>
      </c>
      <c r="O223" s="103" t="n">
        <f aca="false">IF(O$1="P",MAX(0,O$2-$D223),IF(O$1="C",MAX(0,$D223-O$2)))</f>
        <v>0</v>
      </c>
      <c r="P223" s="103" t="n">
        <f aca="false">IF(P$1="P",MAX(0,P$2-$D223),IF(P$1="C",MAX(0,$D223-P$2)))</f>
        <v>0</v>
      </c>
      <c r="Q223" s="103" t="n">
        <f aca="false">IF(Q$1="P",MAX(0,Q$2-$D223),IF(Q$1="C",MAX(0,$D223-Q$2)))</f>
        <v>0</v>
      </c>
      <c r="R223" s="103" t="n">
        <f aca="false">IF(R$1="P",MAX(0,R$2-$D223),IF(R$1="C",MAX(0,$D223-R$2)))</f>
        <v>0</v>
      </c>
      <c r="S223" s="103" t="n">
        <f aca="false">IF(S$1="P",MAX(0,S$2-$D223),IF(S$1="C",MAX(0,$D223-S$2)))</f>
        <v>0</v>
      </c>
      <c r="T223" s="103" t="n">
        <f aca="false">IF(T$1="P",MAX(0,T$2-$D223),IF(T$1="C",MAX(0,$D223-T$2)))</f>
        <v>0</v>
      </c>
      <c r="U223" s="104" t="n">
        <f aca="false">B223</f>
        <v>10</v>
      </c>
      <c r="V223" s="105" t="n">
        <f aca="false">VLOOKUP($C223,Gas!$B$3:$E$2506,2)</f>
        <v>1.675</v>
      </c>
      <c r="W223" s="46" t="n">
        <f aca="false">D223/V223</f>
        <v>13.4328358208955</v>
      </c>
    </row>
    <row r="224" customFormat="false" ht="12.75" hidden="false" customHeight="false" outlineLevel="0" collapsed="false">
      <c r="A224" s="0" t="n">
        <f aca="false">YEAR(C224)</f>
        <v>1998</v>
      </c>
      <c r="B224" s="95" t="n">
        <f aca="false">MONTH(C224)+(YEAR(C224)-1998)*12</f>
        <v>10</v>
      </c>
      <c r="C224" s="101" t="n">
        <v>36083</v>
      </c>
      <c r="D224" s="102" t="n">
        <v>22.85</v>
      </c>
      <c r="E224" s="98" t="n">
        <f aca="false">LN(D224/D223)</f>
        <v>0.0154358081298392</v>
      </c>
      <c r="F224" s="106" t="n">
        <f aca="false">STDEV(E215:E224)*SQRT(trade_day)</f>
        <v>1.24145797285545</v>
      </c>
      <c r="H224" s="103" t="n">
        <f aca="false">IF(H$1="P",MAX(0,H$2-$D224),IF(H$1="C",MAX(0,$D224-H$2)))</f>
        <v>0</v>
      </c>
      <c r="I224" s="103" t="n">
        <f aca="false">IF(I$1="P",MAX(0,I$2-$D224),IF(I$1="C",MAX(0,$D224-I$2)))</f>
        <v>2.15</v>
      </c>
      <c r="J224" s="103" t="n">
        <f aca="false">IF(J$1="P",MAX(0,J$2-$D224),IF(J$1="C",MAX(0,$D224-J$2)))</f>
        <v>7.15</v>
      </c>
      <c r="K224" s="103" t="n">
        <f aca="false">IF(K$1="P",MAX(0,K$2-$D224),IF(K$1="C",MAX(0,$D224-K$2)))</f>
        <v>12.15</v>
      </c>
      <c r="L224" s="103" t="n">
        <f aca="false">IF(L$1="P",MAX(0,L$2-$D224),IF(L$1="C",MAX(0,$D224-L$2)))</f>
        <v>17.15</v>
      </c>
      <c r="M224" s="103" t="n">
        <f aca="false">IF(M$1="P",MAX(0,M$2-$D224),IF(M$1="C",MAX(0,$D224-M$2)))</f>
        <v>27.15</v>
      </c>
      <c r="N224" s="103" t="n">
        <f aca="false">IF(N$1="P",MAX(0,N$2-$D224),IF(N$1="C",MAX(0,$D224-N$2)))</f>
        <v>2.85</v>
      </c>
      <c r="O224" s="103" t="n">
        <f aca="false">IF(O$1="P",MAX(0,O$2-$D224),IF(O$1="C",MAX(0,$D224-O$2)))</f>
        <v>0</v>
      </c>
      <c r="P224" s="103" t="n">
        <f aca="false">IF(P$1="P",MAX(0,P$2-$D224),IF(P$1="C",MAX(0,$D224-P$2)))</f>
        <v>0</v>
      </c>
      <c r="Q224" s="103" t="n">
        <f aca="false">IF(Q$1="P",MAX(0,Q$2-$D224),IF(Q$1="C",MAX(0,$D224-Q$2)))</f>
        <v>0</v>
      </c>
      <c r="R224" s="103" t="n">
        <f aca="false">IF(R$1="P",MAX(0,R$2-$D224),IF(R$1="C",MAX(0,$D224-R$2)))</f>
        <v>0</v>
      </c>
      <c r="S224" s="103" t="n">
        <f aca="false">IF(S$1="P",MAX(0,S$2-$D224),IF(S$1="C",MAX(0,$D224-S$2)))</f>
        <v>0</v>
      </c>
      <c r="T224" s="103" t="n">
        <f aca="false">IF(T$1="P",MAX(0,T$2-$D224),IF(T$1="C",MAX(0,$D224-T$2)))</f>
        <v>0</v>
      </c>
      <c r="U224" s="104" t="n">
        <f aca="false">B224</f>
        <v>10</v>
      </c>
      <c r="V224" s="105" t="n">
        <f aca="false">VLOOKUP($C224,Gas!$B$3:$E$2506,2)</f>
        <v>1.795</v>
      </c>
      <c r="W224" s="46" t="n">
        <f aca="false">D224/V224</f>
        <v>12.7298050139276</v>
      </c>
    </row>
    <row r="225" customFormat="false" ht="12.75" hidden="false" customHeight="false" outlineLevel="0" collapsed="false">
      <c r="A225" s="0" t="n">
        <f aca="false">YEAR(C225)</f>
        <v>1998</v>
      </c>
      <c r="B225" s="95" t="n">
        <f aca="false">MONTH(C225)+(YEAR(C225)-1998)*12</f>
        <v>10</v>
      </c>
      <c r="C225" s="101" t="n">
        <v>36084</v>
      </c>
      <c r="D225" s="102" t="n">
        <v>22</v>
      </c>
      <c r="E225" s="98" t="n">
        <f aca="false">LN(D225/D224)</f>
        <v>-0.037908663981898</v>
      </c>
      <c r="F225" s="106" t="n">
        <f aca="false">STDEV(E216:E225)*SQRT(trade_day)</f>
        <v>1.23775224241265</v>
      </c>
      <c r="H225" s="103" t="n">
        <f aca="false">IF(H$1="P",MAX(0,H$2-$D225),IF(H$1="C",MAX(0,$D225-H$2)))</f>
        <v>0</v>
      </c>
      <c r="I225" s="103" t="n">
        <f aca="false">IF(I$1="P",MAX(0,I$2-$D225),IF(I$1="C",MAX(0,$D225-I$2)))</f>
        <v>3</v>
      </c>
      <c r="J225" s="103" t="n">
        <f aca="false">IF(J$1="P",MAX(0,J$2-$D225),IF(J$1="C",MAX(0,$D225-J$2)))</f>
        <v>8</v>
      </c>
      <c r="K225" s="103" t="n">
        <f aca="false">IF(K$1="P",MAX(0,K$2-$D225),IF(K$1="C",MAX(0,$D225-K$2)))</f>
        <v>13</v>
      </c>
      <c r="L225" s="103" t="n">
        <f aca="false">IF(L$1="P",MAX(0,L$2-$D225),IF(L$1="C",MAX(0,$D225-L$2)))</f>
        <v>18</v>
      </c>
      <c r="M225" s="103" t="n">
        <f aca="false">IF(M$1="P",MAX(0,M$2-$D225),IF(M$1="C",MAX(0,$D225-M$2)))</f>
        <v>28</v>
      </c>
      <c r="N225" s="103" t="n">
        <f aca="false">IF(N$1="P",MAX(0,N$2-$D225),IF(N$1="C",MAX(0,$D225-N$2)))</f>
        <v>2</v>
      </c>
      <c r="O225" s="103" t="n">
        <f aca="false">IF(O$1="P",MAX(0,O$2-$D225),IF(O$1="C",MAX(0,$D225-O$2)))</f>
        <v>0</v>
      </c>
      <c r="P225" s="103" t="n">
        <f aca="false">IF(P$1="P",MAX(0,P$2-$D225),IF(P$1="C",MAX(0,$D225-P$2)))</f>
        <v>0</v>
      </c>
      <c r="Q225" s="103" t="n">
        <f aca="false">IF(Q$1="P",MAX(0,Q$2-$D225),IF(Q$1="C",MAX(0,$D225-Q$2)))</f>
        <v>0</v>
      </c>
      <c r="R225" s="103" t="n">
        <f aca="false">IF(R$1="P",MAX(0,R$2-$D225),IF(R$1="C",MAX(0,$D225-R$2)))</f>
        <v>0</v>
      </c>
      <c r="S225" s="103" t="n">
        <f aca="false">IF(S$1="P",MAX(0,S$2-$D225),IF(S$1="C",MAX(0,$D225-S$2)))</f>
        <v>0</v>
      </c>
      <c r="T225" s="103" t="n">
        <f aca="false">IF(T$1="P",MAX(0,T$2-$D225),IF(T$1="C",MAX(0,$D225-T$2)))</f>
        <v>0</v>
      </c>
      <c r="U225" s="104" t="n">
        <f aca="false">B225</f>
        <v>10</v>
      </c>
      <c r="V225" s="105" t="n">
        <f aca="false">VLOOKUP($C225,Gas!$B$3:$E$2506,2)</f>
        <v>1.75</v>
      </c>
      <c r="W225" s="46" t="n">
        <f aca="false">D225/V225</f>
        <v>12.5714285714286</v>
      </c>
    </row>
    <row r="226" customFormat="false" ht="12.75" hidden="false" customHeight="false" outlineLevel="0" collapsed="false">
      <c r="A226" s="0" t="n">
        <f aca="false">YEAR(C226)</f>
        <v>1998</v>
      </c>
      <c r="B226" s="95" t="n">
        <f aca="false">MONTH(C226)+(YEAR(C226)-1998)*12</f>
        <v>10</v>
      </c>
      <c r="C226" s="101" t="n">
        <v>36087</v>
      </c>
      <c r="D226" s="102" t="n">
        <v>22.5</v>
      </c>
      <c r="E226" s="98" t="n">
        <f aca="false">LN(D226/D225)</f>
        <v>0.0224728558520586</v>
      </c>
      <c r="F226" s="106" t="n">
        <f aca="false">STDEV(E217:E226)*SQRT(trade_day)</f>
        <v>1.22860982208775</v>
      </c>
      <c r="H226" s="103" t="n">
        <f aca="false">IF(H$1="P",MAX(0,H$2-$D226),IF(H$1="C",MAX(0,$D226-H$2)))</f>
        <v>0</v>
      </c>
      <c r="I226" s="103" t="n">
        <f aca="false">IF(I$1="P",MAX(0,I$2-$D226),IF(I$1="C",MAX(0,$D226-I$2)))</f>
        <v>2.5</v>
      </c>
      <c r="J226" s="103" t="n">
        <f aca="false">IF(J$1="P",MAX(0,J$2-$D226),IF(J$1="C",MAX(0,$D226-J$2)))</f>
        <v>7.5</v>
      </c>
      <c r="K226" s="103" t="n">
        <f aca="false">IF(K$1="P",MAX(0,K$2-$D226),IF(K$1="C",MAX(0,$D226-K$2)))</f>
        <v>12.5</v>
      </c>
      <c r="L226" s="103" t="n">
        <f aca="false">IF(L$1="P",MAX(0,L$2-$D226),IF(L$1="C",MAX(0,$D226-L$2)))</f>
        <v>17.5</v>
      </c>
      <c r="M226" s="103" t="n">
        <f aca="false">IF(M$1="P",MAX(0,M$2-$D226),IF(M$1="C",MAX(0,$D226-M$2)))</f>
        <v>27.5</v>
      </c>
      <c r="N226" s="103" t="n">
        <f aca="false">IF(N$1="P",MAX(0,N$2-$D226),IF(N$1="C",MAX(0,$D226-N$2)))</f>
        <v>2.5</v>
      </c>
      <c r="O226" s="103" t="n">
        <f aca="false">IF(O$1="P",MAX(0,O$2-$D226),IF(O$1="C",MAX(0,$D226-O$2)))</f>
        <v>0</v>
      </c>
      <c r="P226" s="103" t="n">
        <f aca="false">IF(P$1="P",MAX(0,P$2-$D226),IF(P$1="C",MAX(0,$D226-P$2)))</f>
        <v>0</v>
      </c>
      <c r="Q226" s="103" t="n">
        <f aca="false">IF(Q$1="P",MAX(0,Q$2-$D226),IF(Q$1="C",MAX(0,$D226-Q$2)))</f>
        <v>0</v>
      </c>
      <c r="R226" s="103" t="n">
        <f aca="false">IF(R$1="P",MAX(0,R$2-$D226),IF(R$1="C",MAX(0,$D226-R$2)))</f>
        <v>0</v>
      </c>
      <c r="S226" s="103" t="n">
        <f aca="false">IF(S$1="P",MAX(0,S$2-$D226),IF(S$1="C",MAX(0,$D226-S$2)))</f>
        <v>0</v>
      </c>
      <c r="T226" s="103" t="n">
        <f aca="false">IF(T$1="P",MAX(0,T$2-$D226),IF(T$1="C",MAX(0,$D226-T$2)))</f>
        <v>0</v>
      </c>
      <c r="U226" s="104" t="n">
        <f aca="false">B226</f>
        <v>10</v>
      </c>
      <c r="V226" s="105" t="n">
        <f aca="false">VLOOKUP($C226,Gas!$B$3:$E$2506,2)</f>
        <v>1.63</v>
      </c>
      <c r="W226" s="46" t="n">
        <f aca="false">D226/V226</f>
        <v>13.8036809815951</v>
      </c>
    </row>
    <row r="227" customFormat="false" ht="12.75" hidden="false" customHeight="false" outlineLevel="0" collapsed="false">
      <c r="A227" s="0" t="n">
        <f aca="false">YEAR(C227)</f>
        <v>1998</v>
      </c>
      <c r="B227" s="95" t="n">
        <f aca="false">MONTH(C227)+(YEAR(C227)-1998)*12</f>
        <v>10</v>
      </c>
      <c r="C227" s="101" t="n">
        <v>36088</v>
      </c>
      <c r="D227" s="102" t="n">
        <v>22.5</v>
      </c>
      <c r="E227" s="98" t="n">
        <f aca="false">LN(D227/D226)</f>
        <v>0</v>
      </c>
      <c r="F227" s="106" t="n">
        <f aca="false">STDEV(E218:E227)*SQRT(trade_day)</f>
        <v>1.20641372277311</v>
      </c>
      <c r="H227" s="103" t="n">
        <f aca="false">IF(H$1="P",MAX(0,H$2-$D227),IF(H$1="C",MAX(0,$D227-H$2)))</f>
        <v>0</v>
      </c>
      <c r="I227" s="103" t="n">
        <f aca="false">IF(I$1="P",MAX(0,I$2-$D227),IF(I$1="C",MAX(0,$D227-I$2)))</f>
        <v>2.5</v>
      </c>
      <c r="J227" s="103" t="n">
        <f aca="false">IF(J$1="P",MAX(0,J$2-$D227),IF(J$1="C",MAX(0,$D227-J$2)))</f>
        <v>7.5</v>
      </c>
      <c r="K227" s="103" t="n">
        <f aca="false">IF(K$1="P",MAX(0,K$2-$D227),IF(K$1="C",MAX(0,$D227-K$2)))</f>
        <v>12.5</v>
      </c>
      <c r="L227" s="103" t="n">
        <f aca="false">IF(L$1="P",MAX(0,L$2-$D227),IF(L$1="C",MAX(0,$D227-L$2)))</f>
        <v>17.5</v>
      </c>
      <c r="M227" s="103" t="n">
        <f aca="false">IF(M$1="P",MAX(0,M$2-$D227),IF(M$1="C",MAX(0,$D227-M$2)))</f>
        <v>27.5</v>
      </c>
      <c r="N227" s="103" t="n">
        <f aca="false">IF(N$1="P",MAX(0,N$2-$D227),IF(N$1="C",MAX(0,$D227-N$2)))</f>
        <v>2.5</v>
      </c>
      <c r="O227" s="103" t="n">
        <f aca="false">IF(O$1="P",MAX(0,O$2-$D227),IF(O$1="C",MAX(0,$D227-O$2)))</f>
        <v>0</v>
      </c>
      <c r="P227" s="103" t="n">
        <f aca="false">IF(P$1="P",MAX(0,P$2-$D227),IF(P$1="C",MAX(0,$D227-P$2)))</f>
        <v>0</v>
      </c>
      <c r="Q227" s="103" t="n">
        <f aca="false">IF(Q$1="P",MAX(0,Q$2-$D227),IF(Q$1="C",MAX(0,$D227-Q$2)))</f>
        <v>0</v>
      </c>
      <c r="R227" s="103" t="n">
        <f aca="false">IF(R$1="P",MAX(0,R$2-$D227),IF(R$1="C",MAX(0,$D227-R$2)))</f>
        <v>0</v>
      </c>
      <c r="S227" s="103" t="n">
        <f aca="false">IF(S$1="P",MAX(0,S$2-$D227),IF(S$1="C",MAX(0,$D227-S$2)))</f>
        <v>0</v>
      </c>
      <c r="T227" s="103" t="n">
        <f aca="false">IF(T$1="P",MAX(0,T$2-$D227),IF(T$1="C",MAX(0,$D227-T$2)))</f>
        <v>0</v>
      </c>
      <c r="U227" s="104" t="n">
        <f aca="false">B227</f>
        <v>10</v>
      </c>
      <c r="V227" s="105" t="n">
        <f aca="false">VLOOKUP($C227,Gas!$B$3:$E$2506,2)</f>
        <v>1.745</v>
      </c>
      <c r="W227" s="46" t="n">
        <f aca="false">D227/V227</f>
        <v>12.8939828080229</v>
      </c>
    </row>
    <row r="228" customFormat="false" ht="12.75" hidden="false" customHeight="false" outlineLevel="0" collapsed="false">
      <c r="A228" s="0" t="n">
        <f aca="false">YEAR(C228)</f>
        <v>1998</v>
      </c>
      <c r="B228" s="95" t="n">
        <f aca="false">MONTH(C228)+(YEAR(C228)-1998)*12</f>
        <v>10</v>
      </c>
      <c r="C228" s="101" t="n">
        <v>36089</v>
      </c>
      <c r="D228" s="102" t="n">
        <v>23</v>
      </c>
      <c r="E228" s="98" t="n">
        <f aca="false">LN(D228/D227)</f>
        <v>0.0219789067187752</v>
      </c>
      <c r="F228" s="106" t="n">
        <f aca="false">STDEV(E219:E228)*SQRT(trade_day)</f>
        <v>0.868934439019457</v>
      </c>
      <c r="H228" s="103" t="n">
        <f aca="false">IF(H$1="P",MAX(0,H$2-$D228),IF(H$1="C",MAX(0,$D228-H$2)))</f>
        <v>0</v>
      </c>
      <c r="I228" s="103" t="n">
        <f aca="false">IF(I$1="P",MAX(0,I$2-$D228),IF(I$1="C",MAX(0,$D228-I$2)))</f>
        <v>2</v>
      </c>
      <c r="J228" s="103" t="n">
        <f aca="false">IF(J$1="P",MAX(0,J$2-$D228),IF(J$1="C",MAX(0,$D228-J$2)))</f>
        <v>7</v>
      </c>
      <c r="K228" s="103" t="n">
        <f aca="false">IF(K$1="P",MAX(0,K$2-$D228),IF(K$1="C",MAX(0,$D228-K$2)))</f>
        <v>12</v>
      </c>
      <c r="L228" s="103" t="n">
        <f aca="false">IF(L$1="P",MAX(0,L$2-$D228),IF(L$1="C",MAX(0,$D228-L$2)))</f>
        <v>17</v>
      </c>
      <c r="M228" s="103" t="n">
        <f aca="false">IF(M$1="P",MAX(0,M$2-$D228),IF(M$1="C",MAX(0,$D228-M$2)))</f>
        <v>27</v>
      </c>
      <c r="N228" s="103" t="n">
        <f aca="false">IF(N$1="P",MAX(0,N$2-$D228),IF(N$1="C",MAX(0,$D228-N$2)))</f>
        <v>3</v>
      </c>
      <c r="O228" s="103" t="n">
        <f aca="false">IF(O$1="P",MAX(0,O$2-$D228),IF(O$1="C",MAX(0,$D228-O$2)))</f>
        <v>0</v>
      </c>
      <c r="P228" s="103" t="n">
        <f aca="false">IF(P$1="P",MAX(0,P$2-$D228),IF(P$1="C",MAX(0,$D228-P$2)))</f>
        <v>0</v>
      </c>
      <c r="Q228" s="103" t="n">
        <f aca="false">IF(Q$1="P",MAX(0,Q$2-$D228),IF(Q$1="C",MAX(0,$D228-Q$2)))</f>
        <v>0</v>
      </c>
      <c r="R228" s="103" t="n">
        <f aca="false">IF(R$1="P",MAX(0,R$2-$D228),IF(R$1="C",MAX(0,$D228-R$2)))</f>
        <v>0</v>
      </c>
      <c r="S228" s="103" t="n">
        <f aca="false">IF(S$1="P",MAX(0,S$2-$D228),IF(S$1="C",MAX(0,$D228-S$2)))</f>
        <v>0</v>
      </c>
      <c r="T228" s="103" t="n">
        <f aca="false">IF(T$1="P",MAX(0,T$2-$D228),IF(T$1="C",MAX(0,$D228-T$2)))</f>
        <v>0</v>
      </c>
      <c r="U228" s="104" t="n">
        <f aca="false">B228</f>
        <v>10</v>
      </c>
      <c r="V228" s="105" t="n">
        <f aca="false">VLOOKUP($C228,Gas!$B$3:$E$2506,2)</f>
        <v>1.95</v>
      </c>
      <c r="W228" s="46" t="n">
        <f aca="false">D228/V228</f>
        <v>11.7948717948718</v>
      </c>
    </row>
    <row r="229" customFormat="false" ht="12.75" hidden="false" customHeight="false" outlineLevel="0" collapsed="false">
      <c r="A229" s="0" t="n">
        <f aca="false">YEAR(C229)</f>
        <v>1998</v>
      </c>
      <c r="B229" s="95" t="n">
        <f aca="false">MONTH(C229)+(YEAR(C229)-1998)*12</f>
        <v>10</v>
      </c>
      <c r="C229" s="101" t="n">
        <v>36090</v>
      </c>
      <c r="D229" s="102" t="n">
        <v>23.3</v>
      </c>
      <c r="E229" s="98" t="n">
        <f aca="false">LN(D229/D228)</f>
        <v>0.0129591446425051</v>
      </c>
      <c r="F229" s="106" t="n">
        <f aca="false">STDEV(E220:E229)*SQRT(trade_day)</f>
        <v>0.773652928959916</v>
      </c>
      <c r="H229" s="103" t="n">
        <f aca="false">IF(H$1="P",MAX(0,H$2-$D229),IF(H$1="C",MAX(0,$D229-H$2)))</f>
        <v>0</v>
      </c>
      <c r="I229" s="103" t="n">
        <f aca="false">IF(I$1="P",MAX(0,I$2-$D229),IF(I$1="C",MAX(0,$D229-I$2)))</f>
        <v>1.7</v>
      </c>
      <c r="J229" s="103" t="n">
        <f aca="false">IF(J$1="P",MAX(0,J$2-$D229),IF(J$1="C",MAX(0,$D229-J$2)))</f>
        <v>6.7</v>
      </c>
      <c r="K229" s="103" t="n">
        <f aca="false">IF(K$1="P",MAX(0,K$2-$D229),IF(K$1="C",MAX(0,$D229-K$2)))</f>
        <v>11.7</v>
      </c>
      <c r="L229" s="103" t="n">
        <f aca="false">IF(L$1="P",MAX(0,L$2-$D229),IF(L$1="C",MAX(0,$D229-L$2)))</f>
        <v>16.7</v>
      </c>
      <c r="M229" s="103" t="n">
        <f aca="false">IF(M$1="P",MAX(0,M$2-$D229),IF(M$1="C",MAX(0,$D229-M$2)))</f>
        <v>26.7</v>
      </c>
      <c r="N229" s="103" t="n">
        <f aca="false">IF(N$1="P",MAX(0,N$2-$D229),IF(N$1="C",MAX(0,$D229-N$2)))</f>
        <v>3.3</v>
      </c>
      <c r="O229" s="103" t="n">
        <f aca="false">IF(O$1="P",MAX(0,O$2-$D229),IF(O$1="C",MAX(0,$D229-O$2)))</f>
        <v>0</v>
      </c>
      <c r="P229" s="103" t="n">
        <f aca="false">IF(P$1="P",MAX(0,P$2-$D229),IF(P$1="C",MAX(0,$D229-P$2)))</f>
        <v>0</v>
      </c>
      <c r="Q229" s="103" t="n">
        <f aca="false">IF(Q$1="P",MAX(0,Q$2-$D229),IF(Q$1="C",MAX(0,$D229-Q$2)))</f>
        <v>0</v>
      </c>
      <c r="R229" s="103" t="n">
        <f aca="false">IF(R$1="P",MAX(0,R$2-$D229),IF(R$1="C",MAX(0,$D229-R$2)))</f>
        <v>0</v>
      </c>
      <c r="S229" s="103" t="n">
        <f aca="false">IF(S$1="P",MAX(0,S$2-$D229),IF(S$1="C",MAX(0,$D229-S$2)))</f>
        <v>0</v>
      </c>
      <c r="T229" s="103" t="n">
        <f aca="false">IF(T$1="P",MAX(0,T$2-$D229),IF(T$1="C",MAX(0,$D229-T$2)))</f>
        <v>0</v>
      </c>
      <c r="U229" s="104" t="n">
        <f aca="false">B229</f>
        <v>10</v>
      </c>
      <c r="V229" s="105" t="n">
        <f aca="false">VLOOKUP($C229,Gas!$B$3:$E$2506,2)</f>
        <v>2.03</v>
      </c>
      <c r="W229" s="46" t="n">
        <f aca="false">D229/V229</f>
        <v>11.4778325123153</v>
      </c>
    </row>
    <row r="230" customFormat="false" ht="12.75" hidden="false" customHeight="false" outlineLevel="0" collapsed="false">
      <c r="A230" s="0" t="n">
        <f aca="false">YEAR(C230)</f>
        <v>1998</v>
      </c>
      <c r="B230" s="95" t="n">
        <f aca="false">MONTH(C230)+(YEAR(C230)-1998)*12</f>
        <v>10</v>
      </c>
      <c r="C230" s="101" t="n">
        <v>36091</v>
      </c>
      <c r="D230" s="102" t="n">
        <v>22.13</v>
      </c>
      <c r="E230" s="98" t="n">
        <f aca="false">LN(D230/D229)</f>
        <v>-0.0515192065086967</v>
      </c>
      <c r="F230" s="106" t="n">
        <f aca="false">STDEV(E221:E230)*SQRT(trade_day)</f>
        <v>0.817681911577158</v>
      </c>
      <c r="H230" s="103" t="n">
        <f aca="false">IF(H$1="P",MAX(0,H$2-$D230),IF(H$1="C",MAX(0,$D230-H$2)))</f>
        <v>0</v>
      </c>
      <c r="I230" s="103" t="n">
        <f aca="false">IF(I$1="P",MAX(0,I$2-$D230),IF(I$1="C",MAX(0,$D230-I$2)))</f>
        <v>2.87</v>
      </c>
      <c r="J230" s="103" t="n">
        <f aca="false">IF(J$1="P",MAX(0,J$2-$D230),IF(J$1="C",MAX(0,$D230-J$2)))</f>
        <v>7.87</v>
      </c>
      <c r="K230" s="103" t="n">
        <f aca="false">IF(K$1="P",MAX(0,K$2-$D230),IF(K$1="C",MAX(0,$D230-K$2)))</f>
        <v>12.87</v>
      </c>
      <c r="L230" s="103" t="n">
        <f aca="false">IF(L$1="P",MAX(0,L$2-$D230),IF(L$1="C",MAX(0,$D230-L$2)))</f>
        <v>17.87</v>
      </c>
      <c r="M230" s="103" t="n">
        <f aca="false">IF(M$1="P",MAX(0,M$2-$D230),IF(M$1="C",MAX(0,$D230-M$2)))</f>
        <v>27.87</v>
      </c>
      <c r="N230" s="103" t="n">
        <f aca="false">IF(N$1="P",MAX(0,N$2-$D230),IF(N$1="C",MAX(0,$D230-N$2)))</f>
        <v>2.13</v>
      </c>
      <c r="O230" s="103" t="n">
        <f aca="false">IF(O$1="P",MAX(0,O$2-$D230),IF(O$1="C",MAX(0,$D230-O$2)))</f>
        <v>0</v>
      </c>
      <c r="P230" s="103" t="n">
        <f aca="false">IF(P$1="P",MAX(0,P$2-$D230),IF(P$1="C",MAX(0,$D230-P$2)))</f>
        <v>0</v>
      </c>
      <c r="Q230" s="103" t="n">
        <f aca="false">IF(Q$1="P",MAX(0,Q$2-$D230),IF(Q$1="C",MAX(0,$D230-Q$2)))</f>
        <v>0</v>
      </c>
      <c r="R230" s="103" t="n">
        <f aca="false">IF(R$1="P",MAX(0,R$2-$D230),IF(R$1="C",MAX(0,$D230-R$2)))</f>
        <v>0</v>
      </c>
      <c r="S230" s="103" t="n">
        <f aca="false">IF(S$1="P",MAX(0,S$2-$D230),IF(S$1="C",MAX(0,$D230-S$2)))</f>
        <v>0</v>
      </c>
      <c r="T230" s="103" t="n">
        <f aca="false">IF(T$1="P",MAX(0,T$2-$D230),IF(T$1="C",MAX(0,$D230-T$2)))</f>
        <v>0</v>
      </c>
      <c r="U230" s="104" t="n">
        <f aca="false">B230</f>
        <v>10</v>
      </c>
      <c r="V230" s="105" t="n">
        <f aca="false">VLOOKUP($C230,Gas!$B$3:$E$2506,2)</f>
        <v>1.95</v>
      </c>
      <c r="W230" s="46" t="n">
        <f aca="false">D230/V230</f>
        <v>11.348717948718</v>
      </c>
    </row>
    <row r="231" customFormat="false" ht="12.75" hidden="false" customHeight="false" outlineLevel="0" collapsed="false">
      <c r="A231" s="0" t="n">
        <f aca="false">YEAR(C231)</f>
        <v>1998</v>
      </c>
      <c r="B231" s="95" t="n">
        <f aca="false">MONTH(C231)+(YEAR(C231)-1998)*12</f>
        <v>10</v>
      </c>
      <c r="C231" s="101" t="n">
        <v>36094</v>
      </c>
      <c r="D231" s="116" t="n">
        <f aca="false">D230</f>
        <v>22.13</v>
      </c>
      <c r="E231" s="98" t="n">
        <f aca="false">LN(D231/D230)</f>
        <v>0</v>
      </c>
      <c r="F231" s="106" t="n">
        <f aca="false">STDEV(E222:E231)*SQRT(trade_day)</f>
        <v>0.537279770877372</v>
      </c>
      <c r="H231" s="103" t="n">
        <f aca="false">IF(H$1="P",MAX(0,H$2-$D231),IF(H$1="C",MAX(0,$D231-H$2)))</f>
        <v>0</v>
      </c>
      <c r="I231" s="103" t="n">
        <f aca="false">IF(I$1="P",MAX(0,I$2-$D231),IF(I$1="C",MAX(0,$D231-I$2)))</f>
        <v>2.87</v>
      </c>
      <c r="J231" s="103" t="n">
        <f aca="false">IF(J$1="P",MAX(0,J$2-$D231),IF(J$1="C",MAX(0,$D231-J$2)))</f>
        <v>7.87</v>
      </c>
      <c r="K231" s="103" t="n">
        <f aca="false">IF(K$1="P",MAX(0,K$2-$D231),IF(K$1="C",MAX(0,$D231-K$2)))</f>
        <v>12.87</v>
      </c>
      <c r="L231" s="103" t="n">
        <f aca="false">IF(L$1="P",MAX(0,L$2-$D231),IF(L$1="C",MAX(0,$D231-L$2)))</f>
        <v>17.87</v>
      </c>
      <c r="M231" s="103" t="n">
        <f aca="false">IF(M$1="P",MAX(0,M$2-$D231),IF(M$1="C",MAX(0,$D231-M$2)))</f>
        <v>27.87</v>
      </c>
      <c r="N231" s="103" t="n">
        <f aca="false">IF(N$1="P",MAX(0,N$2-$D231),IF(N$1="C",MAX(0,$D231-N$2)))</f>
        <v>2.13</v>
      </c>
      <c r="O231" s="103" t="n">
        <f aca="false">IF(O$1="P",MAX(0,O$2-$D231),IF(O$1="C",MAX(0,$D231-O$2)))</f>
        <v>0</v>
      </c>
      <c r="P231" s="103" t="n">
        <f aca="false">IF(P$1="P",MAX(0,P$2-$D231),IF(P$1="C",MAX(0,$D231-P$2)))</f>
        <v>0</v>
      </c>
      <c r="Q231" s="103" t="n">
        <f aca="false">IF(Q$1="P",MAX(0,Q$2-$D231),IF(Q$1="C",MAX(0,$D231-Q$2)))</f>
        <v>0</v>
      </c>
      <c r="R231" s="103" t="n">
        <f aca="false">IF(R$1="P",MAX(0,R$2-$D231),IF(R$1="C",MAX(0,$D231-R$2)))</f>
        <v>0</v>
      </c>
      <c r="S231" s="103" t="n">
        <f aca="false">IF(S$1="P",MAX(0,S$2-$D231),IF(S$1="C",MAX(0,$D231-S$2)))</f>
        <v>0</v>
      </c>
      <c r="T231" s="103" t="n">
        <f aca="false">IF(T$1="P",MAX(0,T$2-$D231),IF(T$1="C",MAX(0,$D231-T$2)))</f>
        <v>0</v>
      </c>
      <c r="U231" s="104" t="n">
        <f aca="false">B231</f>
        <v>10</v>
      </c>
      <c r="V231" s="105" t="n">
        <f aca="false">VLOOKUP($C231,Gas!$B$3:$E$2506,2)</f>
        <v>1.845</v>
      </c>
      <c r="W231" s="46" t="n">
        <f aca="false">D231/V231</f>
        <v>11.9945799457995</v>
      </c>
    </row>
    <row r="232" customFormat="false" ht="12.75" hidden="false" customHeight="false" outlineLevel="0" collapsed="false">
      <c r="A232" s="0" t="n">
        <f aca="false">YEAR(C232)</f>
        <v>1998</v>
      </c>
      <c r="B232" s="95" t="n">
        <f aca="false">MONTH(C232)+(YEAR(C232)-1998)*12</f>
        <v>10</v>
      </c>
      <c r="C232" s="101" t="n">
        <v>36095</v>
      </c>
      <c r="D232" s="102" t="n">
        <v>21.33</v>
      </c>
      <c r="E232" s="98" t="n">
        <f aca="false">LN(D232/D231)</f>
        <v>-0.0368196215796992</v>
      </c>
      <c r="F232" s="106" t="n">
        <f aca="false">STDEV(E223:E232)*SQRT(trade_day)</f>
        <v>0.448784184455286</v>
      </c>
      <c r="H232" s="103" t="n">
        <f aca="false">IF(H$1="P",MAX(0,H$2-$D232),IF(H$1="C",MAX(0,$D232-H$2)))</f>
        <v>0</v>
      </c>
      <c r="I232" s="103" t="n">
        <f aca="false">IF(I$1="P",MAX(0,I$2-$D232),IF(I$1="C",MAX(0,$D232-I$2)))</f>
        <v>3.67</v>
      </c>
      <c r="J232" s="103" t="n">
        <f aca="false">IF(J$1="P",MAX(0,J$2-$D232),IF(J$1="C",MAX(0,$D232-J$2)))</f>
        <v>8.67</v>
      </c>
      <c r="K232" s="103" t="n">
        <f aca="false">IF(K$1="P",MAX(0,K$2-$D232),IF(K$1="C",MAX(0,$D232-K$2)))</f>
        <v>13.67</v>
      </c>
      <c r="L232" s="103" t="n">
        <f aca="false">IF(L$1="P",MAX(0,L$2-$D232),IF(L$1="C",MAX(0,$D232-L$2)))</f>
        <v>18.67</v>
      </c>
      <c r="M232" s="103" t="n">
        <f aca="false">IF(M$1="P",MAX(0,M$2-$D232),IF(M$1="C",MAX(0,$D232-M$2)))</f>
        <v>28.67</v>
      </c>
      <c r="N232" s="103" t="n">
        <f aca="false">IF(N$1="P",MAX(0,N$2-$D232),IF(N$1="C",MAX(0,$D232-N$2)))</f>
        <v>1.33</v>
      </c>
      <c r="O232" s="103" t="n">
        <f aca="false">IF(O$1="P",MAX(0,O$2-$D232),IF(O$1="C",MAX(0,$D232-O$2)))</f>
        <v>0</v>
      </c>
      <c r="P232" s="103" t="n">
        <f aca="false">IF(P$1="P",MAX(0,P$2-$D232),IF(P$1="C",MAX(0,$D232-P$2)))</f>
        <v>0</v>
      </c>
      <c r="Q232" s="103" t="n">
        <f aca="false">IF(Q$1="P",MAX(0,Q$2-$D232),IF(Q$1="C",MAX(0,$D232-Q$2)))</f>
        <v>0</v>
      </c>
      <c r="R232" s="103" t="n">
        <f aca="false">IF(R$1="P",MAX(0,R$2-$D232),IF(R$1="C",MAX(0,$D232-R$2)))</f>
        <v>0</v>
      </c>
      <c r="S232" s="103" t="n">
        <f aca="false">IF(S$1="P",MAX(0,S$2-$D232),IF(S$1="C",MAX(0,$D232-S$2)))</f>
        <v>0</v>
      </c>
      <c r="T232" s="103" t="n">
        <f aca="false">IF(T$1="P",MAX(0,T$2-$D232),IF(T$1="C",MAX(0,$D232-T$2)))</f>
        <v>0</v>
      </c>
      <c r="U232" s="104" t="n">
        <f aca="false">B232</f>
        <v>10</v>
      </c>
      <c r="V232" s="105" t="n">
        <f aca="false">VLOOKUP($C232,Gas!$B$3:$E$2506,2)</f>
        <v>1.9</v>
      </c>
      <c r="W232" s="46" t="n">
        <f aca="false">D232/V232</f>
        <v>11.2263157894737</v>
      </c>
    </row>
    <row r="233" customFormat="false" ht="12.75" hidden="false" customHeight="false" outlineLevel="0" collapsed="false">
      <c r="A233" s="0" t="n">
        <f aca="false">YEAR(C233)</f>
        <v>1998</v>
      </c>
      <c r="B233" s="95" t="n">
        <f aca="false">MONTH(C233)+(YEAR(C233)-1998)*12</f>
        <v>10</v>
      </c>
      <c r="C233" s="101" t="n">
        <v>36096</v>
      </c>
      <c r="D233" s="102" t="n">
        <v>21.92</v>
      </c>
      <c r="E233" s="98" t="n">
        <f aca="false">LN(D233/D232)</f>
        <v>0.0272849295965558</v>
      </c>
      <c r="F233" s="106" t="n">
        <f aca="false">STDEV(E224:E233)*SQRT(trade_day)</f>
        <v>0.456969145767079</v>
      </c>
      <c r="H233" s="103" t="n">
        <f aca="false">IF(H$1="P",MAX(0,H$2-$D233),IF(H$1="C",MAX(0,$D233-H$2)))</f>
        <v>0</v>
      </c>
      <c r="I233" s="103" t="n">
        <f aca="false">IF(I$1="P",MAX(0,I$2-$D233),IF(I$1="C",MAX(0,$D233-I$2)))</f>
        <v>3.08</v>
      </c>
      <c r="J233" s="103" t="n">
        <f aca="false">IF(J$1="P",MAX(0,J$2-$D233),IF(J$1="C",MAX(0,$D233-J$2)))</f>
        <v>8.08</v>
      </c>
      <c r="K233" s="103" t="n">
        <f aca="false">IF(K$1="P",MAX(0,K$2-$D233),IF(K$1="C",MAX(0,$D233-K$2)))</f>
        <v>13.08</v>
      </c>
      <c r="L233" s="103" t="n">
        <f aca="false">IF(L$1="P",MAX(0,L$2-$D233),IF(L$1="C",MAX(0,$D233-L$2)))</f>
        <v>18.08</v>
      </c>
      <c r="M233" s="103" t="n">
        <f aca="false">IF(M$1="P",MAX(0,M$2-$D233),IF(M$1="C",MAX(0,$D233-M$2)))</f>
        <v>28.08</v>
      </c>
      <c r="N233" s="103" t="n">
        <f aca="false">IF(N$1="P",MAX(0,N$2-$D233),IF(N$1="C",MAX(0,$D233-N$2)))</f>
        <v>1.92</v>
      </c>
      <c r="O233" s="103" t="n">
        <f aca="false">IF(O$1="P",MAX(0,O$2-$D233),IF(O$1="C",MAX(0,$D233-O$2)))</f>
        <v>0</v>
      </c>
      <c r="P233" s="103" t="n">
        <f aca="false">IF(P$1="P",MAX(0,P$2-$D233),IF(P$1="C",MAX(0,$D233-P$2)))</f>
        <v>0</v>
      </c>
      <c r="Q233" s="103" t="n">
        <f aca="false">IF(Q$1="P",MAX(0,Q$2-$D233),IF(Q$1="C",MAX(0,$D233-Q$2)))</f>
        <v>0</v>
      </c>
      <c r="R233" s="103" t="n">
        <f aca="false">IF(R$1="P",MAX(0,R$2-$D233),IF(R$1="C",MAX(0,$D233-R$2)))</f>
        <v>0</v>
      </c>
      <c r="S233" s="103" t="n">
        <f aca="false">IF(S$1="P",MAX(0,S$2-$D233),IF(S$1="C",MAX(0,$D233-S$2)))</f>
        <v>0</v>
      </c>
      <c r="T233" s="103" t="n">
        <f aca="false">IF(T$1="P",MAX(0,T$2-$D233),IF(T$1="C",MAX(0,$D233-T$2)))</f>
        <v>0</v>
      </c>
      <c r="U233" s="104" t="n">
        <f aca="false">B233</f>
        <v>10</v>
      </c>
      <c r="V233" s="105" t="n">
        <f aca="false">VLOOKUP($C233,Gas!$B$3:$E$2506,2)</f>
        <v>1.84</v>
      </c>
      <c r="W233" s="46" t="n">
        <f aca="false">D233/V233</f>
        <v>11.9130434782609</v>
      </c>
    </row>
    <row r="234" customFormat="false" ht="12.75" hidden="false" customHeight="false" outlineLevel="0" collapsed="false">
      <c r="A234" s="0" t="n">
        <f aca="false">YEAR(C234)</f>
        <v>1998</v>
      </c>
      <c r="B234" s="95" t="n">
        <f aca="false">MONTH(C234)+(YEAR(C234)-1998)*12</f>
        <v>10</v>
      </c>
      <c r="C234" s="101" t="n">
        <v>36097</v>
      </c>
      <c r="D234" s="102" t="n">
        <v>24.75</v>
      </c>
      <c r="E234" s="98" t="n">
        <f aca="false">LN(D234/D233)</f>
        <v>0.121426026934884</v>
      </c>
      <c r="F234" s="106" t="n">
        <f aca="false">STDEV(E225:E234)*SQRT(trade_day)</f>
        <v>0.77197036632202</v>
      </c>
      <c r="H234" s="103" t="n">
        <f aca="false">IF(H$1="P",MAX(0,H$2-$D234),IF(H$1="C",MAX(0,$D234-H$2)))</f>
        <v>0</v>
      </c>
      <c r="I234" s="103" t="n">
        <f aca="false">IF(I$1="P",MAX(0,I$2-$D234),IF(I$1="C",MAX(0,$D234-I$2)))</f>
        <v>0.25</v>
      </c>
      <c r="J234" s="103" t="n">
        <f aca="false">IF(J$1="P",MAX(0,J$2-$D234),IF(J$1="C",MAX(0,$D234-J$2)))</f>
        <v>5.25</v>
      </c>
      <c r="K234" s="103" t="n">
        <f aca="false">IF(K$1="P",MAX(0,K$2-$D234),IF(K$1="C",MAX(0,$D234-K$2)))</f>
        <v>10.25</v>
      </c>
      <c r="L234" s="103" t="n">
        <f aca="false">IF(L$1="P",MAX(0,L$2-$D234),IF(L$1="C",MAX(0,$D234-L$2)))</f>
        <v>15.25</v>
      </c>
      <c r="M234" s="103" t="n">
        <f aca="false">IF(M$1="P",MAX(0,M$2-$D234),IF(M$1="C",MAX(0,$D234-M$2)))</f>
        <v>25.25</v>
      </c>
      <c r="N234" s="103" t="n">
        <f aca="false">IF(N$1="P",MAX(0,N$2-$D234),IF(N$1="C",MAX(0,$D234-N$2)))</f>
        <v>4.75</v>
      </c>
      <c r="O234" s="103" t="n">
        <f aca="false">IF(O$1="P",MAX(0,O$2-$D234),IF(O$1="C",MAX(0,$D234-O$2)))</f>
        <v>0</v>
      </c>
      <c r="P234" s="103" t="n">
        <f aca="false">IF(P$1="P",MAX(0,P$2-$D234),IF(P$1="C",MAX(0,$D234-P$2)))</f>
        <v>0</v>
      </c>
      <c r="Q234" s="103" t="n">
        <f aca="false">IF(Q$1="P",MAX(0,Q$2-$D234),IF(Q$1="C",MAX(0,$D234-Q$2)))</f>
        <v>0</v>
      </c>
      <c r="R234" s="103" t="n">
        <f aca="false">IF(R$1="P",MAX(0,R$2-$D234),IF(R$1="C",MAX(0,$D234-R$2)))</f>
        <v>0</v>
      </c>
      <c r="S234" s="103" t="n">
        <f aca="false">IF(S$1="P",MAX(0,S$2-$D234),IF(S$1="C",MAX(0,$D234-S$2)))</f>
        <v>0</v>
      </c>
      <c r="T234" s="103" t="n">
        <f aca="false">IF(T$1="P",MAX(0,T$2-$D234),IF(T$1="C",MAX(0,$D234-T$2)))</f>
        <v>0</v>
      </c>
      <c r="U234" s="104" t="n">
        <f aca="false">B234</f>
        <v>10</v>
      </c>
      <c r="V234" s="105" t="n">
        <f aca="false">VLOOKUP($C234,Gas!$B$3:$E$2506,2)</f>
        <v>1.69</v>
      </c>
      <c r="W234" s="46" t="n">
        <f aca="false">D234/V234</f>
        <v>14.6449704142012</v>
      </c>
    </row>
    <row r="235" customFormat="false" ht="12.75" hidden="false" customHeight="false" outlineLevel="0" collapsed="false">
      <c r="A235" s="0" t="n">
        <f aca="false">YEAR(C235)</f>
        <v>1998</v>
      </c>
      <c r="B235" s="95" t="n">
        <f aca="false">MONTH(C235)+(YEAR(C235)-1998)*12</f>
        <v>10</v>
      </c>
      <c r="C235" s="101" t="n">
        <v>36098</v>
      </c>
      <c r="D235" s="102" t="n">
        <v>23</v>
      </c>
      <c r="E235" s="98" t="n">
        <f aca="false">LN(D235/D234)</f>
        <v>-0.0733312730855496</v>
      </c>
      <c r="F235" s="106" t="n">
        <f aca="false">STDEV(E226:E235)*SQRT(trade_day)</f>
        <v>0.8471288319669</v>
      </c>
      <c r="H235" s="103" t="n">
        <f aca="false">IF(H$1="P",MAX(0,H$2-$D235),IF(H$1="C",MAX(0,$D235-H$2)))</f>
        <v>0</v>
      </c>
      <c r="I235" s="103" t="n">
        <f aca="false">IF(I$1="P",MAX(0,I$2-$D235),IF(I$1="C",MAX(0,$D235-I$2)))</f>
        <v>2</v>
      </c>
      <c r="J235" s="103" t="n">
        <f aca="false">IF(J$1="P",MAX(0,J$2-$D235),IF(J$1="C",MAX(0,$D235-J$2)))</f>
        <v>7</v>
      </c>
      <c r="K235" s="103" t="n">
        <f aca="false">IF(K$1="P",MAX(0,K$2-$D235),IF(K$1="C",MAX(0,$D235-K$2)))</f>
        <v>12</v>
      </c>
      <c r="L235" s="103" t="n">
        <f aca="false">IF(L$1="P",MAX(0,L$2-$D235),IF(L$1="C",MAX(0,$D235-L$2)))</f>
        <v>17</v>
      </c>
      <c r="M235" s="103" t="n">
        <f aca="false">IF(M$1="P",MAX(0,M$2-$D235),IF(M$1="C",MAX(0,$D235-M$2)))</f>
        <v>27</v>
      </c>
      <c r="N235" s="103" t="n">
        <f aca="false">IF(N$1="P",MAX(0,N$2-$D235),IF(N$1="C",MAX(0,$D235-N$2)))</f>
        <v>3</v>
      </c>
      <c r="O235" s="103" t="n">
        <f aca="false">IF(O$1="P",MAX(0,O$2-$D235),IF(O$1="C",MAX(0,$D235-O$2)))</f>
        <v>0</v>
      </c>
      <c r="P235" s="103" t="n">
        <f aca="false">IF(P$1="P",MAX(0,P$2-$D235),IF(P$1="C",MAX(0,$D235-P$2)))</f>
        <v>0</v>
      </c>
      <c r="Q235" s="103" t="n">
        <f aca="false">IF(Q$1="P",MAX(0,Q$2-$D235),IF(Q$1="C",MAX(0,$D235-Q$2)))</f>
        <v>0</v>
      </c>
      <c r="R235" s="103" t="n">
        <f aca="false">IF(R$1="P",MAX(0,R$2-$D235),IF(R$1="C",MAX(0,$D235-R$2)))</f>
        <v>0</v>
      </c>
      <c r="S235" s="103" t="n">
        <f aca="false">IF(S$1="P",MAX(0,S$2-$D235),IF(S$1="C",MAX(0,$D235-S$2)))</f>
        <v>0</v>
      </c>
      <c r="T235" s="103" t="n">
        <f aca="false">IF(T$1="P",MAX(0,T$2-$D235),IF(T$1="C",MAX(0,$D235-T$2)))</f>
        <v>0</v>
      </c>
      <c r="U235" s="104" t="n">
        <f aca="false">B235</f>
        <v>10</v>
      </c>
      <c r="V235" s="105" t="n">
        <f aca="false">VLOOKUP($C235,Gas!$B$3:$E$2506,2)</f>
        <v>1.72</v>
      </c>
      <c r="W235" s="46" t="n">
        <f aca="false">D235/V235</f>
        <v>13.3720930232558</v>
      </c>
    </row>
    <row r="236" customFormat="false" ht="12.75" hidden="false" customHeight="false" outlineLevel="0" collapsed="false">
      <c r="A236" s="0" t="n">
        <f aca="false">YEAR(C236)</f>
        <v>1998</v>
      </c>
      <c r="B236" s="95" t="n">
        <f aca="false">MONTH(C236)+(YEAR(C236)-1998)*12</f>
        <v>11</v>
      </c>
      <c r="C236" s="101" t="n">
        <v>36101</v>
      </c>
      <c r="D236" s="102" t="n">
        <v>22</v>
      </c>
      <c r="E236" s="98" t="n">
        <f aca="false">LN(D236/D235)</f>
        <v>-0.0444517625708338</v>
      </c>
      <c r="F236" s="106" t="n">
        <f aca="false">STDEV(E227:E236)*SQRT(trade_day)</f>
        <v>0.873253880390951</v>
      </c>
      <c r="H236" s="103" t="n">
        <f aca="false">IF(H$1="P",MAX(0,H$2-$D236),IF(H$1="C",MAX(0,$D236-H$2)))</f>
        <v>0</v>
      </c>
      <c r="I236" s="103" t="n">
        <f aca="false">IF(I$1="P",MAX(0,I$2-$D236),IF(I$1="C",MAX(0,$D236-I$2)))</f>
        <v>3</v>
      </c>
      <c r="J236" s="103" t="n">
        <f aca="false">IF(J$1="P",MAX(0,J$2-$D236),IF(J$1="C",MAX(0,$D236-J$2)))</f>
        <v>8</v>
      </c>
      <c r="K236" s="103" t="n">
        <f aca="false">IF(K$1="P",MAX(0,K$2-$D236),IF(K$1="C",MAX(0,$D236-K$2)))</f>
        <v>13</v>
      </c>
      <c r="L236" s="103" t="n">
        <f aca="false">IF(L$1="P",MAX(0,L$2-$D236),IF(L$1="C",MAX(0,$D236-L$2)))</f>
        <v>18</v>
      </c>
      <c r="M236" s="103" t="n">
        <f aca="false">IF(M$1="P",MAX(0,M$2-$D236),IF(M$1="C",MAX(0,$D236-M$2)))</f>
        <v>28</v>
      </c>
      <c r="N236" s="103" t="n">
        <f aca="false">IF(N$1="P",MAX(0,N$2-$D236),IF(N$1="C",MAX(0,$D236-N$2)))</f>
        <v>2</v>
      </c>
      <c r="O236" s="103" t="n">
        <f aca="false">IF(O$1="P",MAX(0,O$2-$D236),IF(O$1="C",MAX(0,$D236-O$2)))</f>
        <v>0</v>
      </c>
      <c r="P236" s="103" t="n">
        <f aca="false">IF(P$1="P",MAX(0,P$2-$D236),IF(P$1="C",MAX(0,$D236-P$2)))</f>
        <v>0</v>
      </c>
      <c r="Q236" s="103" t="n">
        <f aca="false">IF(Q$1="P",MAX(0,Q$2-$D236),IF(Q$1="C",MAX(0,$D236-Q$2)))</f>
        <v>0</v>
      </c>
      <c r="R236" s="103" t="n">
        <f aca="false">IF(R$1="P",MAX(0,R$2-$D236),IF(R$1="C",MAX(0,$D236-R$2)))</f>
        <v>0</v>
      </c>
      <c r="S236" s="103" t="n">
        <f aca="false">IF(S$1="P",MAX(0,S$2-$D236),IF(S$1="C",MAX(0,$D236-S$2)))</f>
        <v>0</v>
      </c>
      <c r="T236" s="103" t="n">
        <f aca="false">IF(T$1="P",MAX(0,T$2-$D236),IF(T$1="C",MAX(0,$D236-T$2)))</f>
        <v>0</v>
      </c>
      <c r="U236" s="104" t="n">
        <f aca="false">B236</f>
        <v>11</v>
      </c>
      <c r="V236" s="105" t="n">
        <f aca="false">VLOOKUP($C236,Gas!$B$3:$E$2506,2)</f>
        <v>1.755</v>
      </c>
      <c r="W236" s="46" t="n">
        <f aca="false">D236/V236</f>
        <v>12.5356125356125</v>
      </c>
    </row>
    <row r="237" customFormat="false" ht="12.75" hidden="false" customHeight="false" outlineLevel="0" collapsed="false">
      <c r="A237" s="0" t="n">
        <f aca="false">YEAR(C237)</f>
        <v>1998</v>
      </c>
      <c r="B237" s="95" t="n">
        <f aca="false">MONTH(C237)+(YEAR(C237)-1998)*12</f>
        <v>11</v>
      </c>
      <c r="C237" s="101" t="n">
        <v>36102</v>
      </c>
      <c r="D237" s="102" t="n">
        <v>23.69</v>
      </c>
      <c r="E237" s="98" t="n">
        <f aca="false">LN(D237/D236)</f>
        <v>0.0740105648123783</v>
      </c>
      <c r="F237" s="106" t="n">
        <f aca="false">STDEV(E228:E237)*SQRT(trade_day)</f>
        <v>0.953284633234786</v>
      </c>
      <c r="H237" s="103" t="n">
        <f aca="false">IF(H$1="P",MAX(0,H$2-$D237),IF(H$1="C",MAX(0,$D237-H$2)))</f>
        <v>0</v>
      </c>
      <c r="I237" s="103" t="n">
        <f aca="false">IF(I$1="P",MAX(0,I$2-$D237),IF(I$1="C",MAX(0,$D237-I$2)))</f>
        <v>1.31</v>
      </c>
      <c r="J237" s="103" t="n">
        <f aca="false">IF(J$1="P",MAX(0,J$2-$D237),IF(J$1="C",MAX(0,$D237-J$2)))</f>
        <v>6.31</v>
      </c>
      <c r="K237" s="103" t="n">
        <f aca="false">IF(K$1="P",MAX(0,K$2-$D237),IF(K$1="C",MAX(0,$D237-K$2)))</f>
        <v>11.31</v>
      </c>
      <c r="L237" s="103" t="n">
        <f aca="false">IF(L$1="P",MAX(0,L$2-$D237),IF(L$1="C",MAX(0,$D237-L$2)))</f>
        <v>16.31</v>
      </c>
      <c r="M237" s="103" t="n">
        <f aca="false">IF(M$1="P",MAX(0,M$2-$D237),IF(M$1="C",MAX(0,$D237-M$2)))</f>
        <v>26.31</v>
      </c>
      <c r="N237" s="103" t="n">
        <f aca="false">IF(N$1="P",MAX(0,N$2-$D237),IF(N$1="C",MAX(0,$D237-N$2)))</f>
        <v>3.69</v>
      </c>
      <c r="O237" s="103" t="n">
        <f aca="false">IF(O$1="P",MAX(0,O$2-$D237),IF(O$1="C",MAX(0,$D237-O$2)))</f>
        <v>0</v>
      </c>
      <c r="P237" s="103" t="n">
        <f aca="false">IF(P$1="P",MAX(0,P$2-$D237),IF(P$1="C",MAX(0,$D237-P$2)))</f>
        <v>0</v>
      </c>
      <c r="Q237" s="103" t="n">
        <f aca="false">IF(Q$1="P",MAX(0,Q$2-$D237),IF(Q$1="C",MAX(0,$D237-Q$2)))</f>
        <v>0</v>
      </c>
      <c r="R237" s="103" t="n">
        <f aca="false">IF(R$1="P",MAX(0,R$2-$D237),IF(R$1="C",MAX(0,$D237-R$2)))</f>
        <v>0</v>
      </c>
      <c r="S237" s="103" t="n">
        <f aca="false">IF(S$1="P",MAX(0,S$2-$D237),IF(S$1="C",MAX(0,$D237-S$2)))</f>
        <v>0</v>
      </c>
      <c r="T237" s="103" t="n">
        <f aca="false">IF(T$1="P",MAX(0,T$2-$D237),IF(T$1="C",MAX(0,$D237-T$2)))</f>
        <v>0</v>
      </c>
      <c r="U237" s="104" t="n">
        <f aca="false">B237</f>
        <v>11</v>
      </c>
      <c r="V237" s="105" t="n">
        <f aca="false">VLOOKUP($C237,Gas!$B$3:$E$2506,2)</f>
        <v>1.8</v>
      </c>
      <c r="W237" s="46" t="n">
        <f aca="false">D237/V237</f>
        <v>13.1611111111111</v>
      </c>
    </row>
    <row r="238" customFormat="false" ht="12.75" hidden="false" customHeight="false" outlineLevel="0" collapsed="false">
      <c r="A238" s="0" t="n">
        <f aca="false">YEAR(C238)</f>
        <v>1998</v>
      </c>
      <c r="B238" s="95" t="n">
        <f aca="false">MONTH(C238)+(YEAR(C238)-1998)*12</f>
        <v>11</v>
      </c>
      <c r="C238" s="101" t="n">
        <v>36103</v>
      </c>
      <c r="D238" s="102" t="n">
        <v>27.44</v>
      </c>
      <c r="E238" s="98" t="n">
        <f aca="false">LN(D238/D237)</f>
        <v>0.14694878468699</v>
      </c>
      <c r="F238" s="106" t="n">
        <f aca="false">STDEV(E229:E238)*SQRT(trade_day)</f>
        <v>1.18995857784119</v>
      </c>
      <c r="H238" s="103" t="n">
        <f aca="false">IF(H$1="P",MAX(0,H$2-$D238),IF(H$1="C",MAX(0,$D238-H$2)))</f>
        <v>0</v>
      </c>
      <c r="I238" s="103" t="n">
        <f aca="false">IF(I$1="P",MAX(0,I$2-$D238),IF(I$1="C",MAX(0,$D238-I$2)))</f>
        <v>0</v>
      </c>
      <c r="J238" s="103" t="n">
        <f aca="false">IF(J$1="P",MAX(0,J$2-$D238),IF(J$1="C",MAX(0,$D238-J$2)))</f>
        <v>2.56</v>
      </c>
      <c r="K238" s="103" t="n">
        <f aca="false">IF(K$1="P",MAX(0,K$2-$D238),IF(K$1="C",MAX(0,$D238-K$2)))</f>
        <v>7.56</v>
      </c>
      <c r="L238" s="103" t="n">
        <f aca="false">IF(L$1="P",MAX(0,L$2-$D238),IF(L$1="C",MAX(0,$D238-L$2)))</f>
        <v>12.56</v>
      </c>
      <c r="M238" s="103" t="n">
        <f aca="false">IF(M$1="P",MAX(0,M$2-$D238),IF(M$1="C",MAX(0,$D238-M$2)))</f>
        <v>22.56</v>
      </c>
      <c r="N238" s="103" t="n">
        <f aca="false">IF(N$1="P",MAX(0,N$2-$D238),IF(N$1="C",MAX(0,$D238-N$2)))</f>
        <v>7.44</v>
      </c>
      <c r="O238" s="103" t="n">
        <f aca="false">IF(O$1="P",MAX(0,O$2-$D238),IF(O$1="C",MAX(0,$D238-O$2)))</f>
        <v>2.44</v>
      </c>
      <c r="P238" s="103" t="n">
        <f aca="false">IF(P$1="P",MAX(0,P$2-$D238),IF(P$1="C",MAX(0,$D238-P$2)))</f>
        <v>0</v>
      </c>
      <c r="Q238" s="103" t="n">
        <f aca="false">IF(Q$1="P",MAX(0,Q$2-$D238),IF(Q$1="C",MAX(0,$D238-Q$2)))</f>
        <v>0</v>
      </c>
      <c r="R238" s="103" t="n">
        <f aca="false">IF(R$1="P",MAX(0,R$2-$D238),IF(R$1="C",MAX(0,$D238-R$2)))</f>
        <v>0</v>
      </c>
      <c r="S238" s="103" t="n">
        <f aca="false">IF(S$1="P",MAX(0,S$2-$D238),IF(S$1="C",MAX(0,$D238-S$2)))</f>
        <v>0</v>
      </c>
      <c r="T238" s="103" t="n">
        <f aca="false">IF(T$1="P",MAX(0,T$2-$D238),IF(T$1="C",MAX(0,$D238-T$2)))</f>
        <v>0</v>
      </c>
      <c r="U238" s="104" t="n">
        <f aca="false">B238</f>
        <v>11</v>
      </c>
      <c r="V238" s="105" t="n">
        <f aca="false">VLOOKUP($C238,Gas!$B$3:$E$2506,2)</f>
        <v>2.08</v>
      </c>
      <c r="W238" s="46" t="n">
        <f aca="false">D238/V238</f>
        <v>13.1923076923077</v>
      </c>
    </row>
    <row r="239" customFormat="false" ht="12.75" hidden="false" customHeight="false" outlineLevel="0" collapsed="false">
      <c r="A239" s="0" t="n">
        <f aca="false">YEAR(C239)</f>
        <v>1998</v>
      </c>
      <c r="B239" s="95" t="n">
        <f aca="false">MONTH(C239)+(YEAR(C239)-1998)*12</f>
        <v>11</v>
      </c>
      <c r="C239" s="101" t="n">
        <v>36104</v>
      </c>
      <c r="D239" s="102" t="n">
        <v>27.44</v>
      </c>
      <c r="E239" s="98" t="n">
        <f aca="false">LN(D239/D238)</f>
        <v>0</v>
      </c>
      <c r="F239" s="106" t="n">
        <f aca="false">STDEV(E230:E239)*SQRT(trade_day)</f>
        <v>1.19313772964226</v>
      </c>
      <c r="H239" s="103" t="n">
        <f aca="false">IF(H$1="P",MAX(0,H$2-$D239),IF(H$1="C",MAX(0,$D239-H$2)))</f>
        <v>0</v>
      </c>
      <c r="I239" s="103" t="n">
        <f aca="false">IF(I$1="P",MAX(0,I$2-$D239),IF(I$1="C",MAX(0,$D239-I$2)))</f>
        <v>0</v>
      </c>
      <c r="J239" s="103" t="n">
        <f aca="false">IF(J$1="P",MAX(0,J$2-$D239),IF(J$1="C",MAX(0,$D239-J$2)))</f>
        <v>2.56</v>
      </c>
      <c r="K239" s="103" t="n">
        <f aca="false">IF(K$1="P",MAX(0,K$2-$D239),IF(K$1="C",MAX(0,$D239-K$2)))</f>
        <v>7.56</v>
      </c>
      <c r="L239" s="103" t="n">
        <f aca="false">IF(L$1="P",MAX(0,L$2-$D239),IF(L$1="C",MAX(0,$D239-L$2)))</f>
        <v>12.56</v>
      </c>
      <c r="M239" s="103" t="n">
        <f aca="false">IF(M$1="P",MAX(0,M$2-$D239),IF(M$1="C",MAX(0,$D239-M$2)))</f>
        <v>22.56</v>
      </c>
      <c r="N239" s="103" t="n">
        <f aca="false">IF(N$1="P",MAX(0,N$2-$D239),IF(N$1="C",MAX(0,$D239-N$2)))</f>
        <v>7.44</v>
      </c>
      <c r="O239" s="103" t="n">
        <f aca="false">IF(O$1="P",MAX(0,O$2-$D239),IF(O$1="C",MAX(0,$D239-O$2)))</f>
        <v>2.44</v>
      </c>
      <c r="P239" s="103" t="n">
        <f aca="false">IF(P$1="P",MAX(0,P$2-$D239),IF(P$1="C",MAX(0,$D239-P$2)))</f>
        <v>0</v>
      </c>
      <c r="Q239" s="103" t="n">
        <f aca="false">IF(Q$1="P",MAX(0,Q$2-$D239),IF(Q$1="C",MAX(0,$D239-Q$2)))</f>
        <v>0</v>
      </c>
      <c r="R239" s="103" t="n">
        <f aca="false">IF(R$1="P",MAX(0,R$2-$D239),IF(R$1="C",MAX(0,$D239-R$2)))</f>
        <v>0</v>
      </c>
      <c r="S239" s="103" t="n">
        <f aca="false">IF(S$1="P",MAX(0,S$2-$D239),IF(S$1="C",MAX(0,$D239-S$2)))</f>
        <v>0</v>
      </c>
      <c r="T239" s="103" t="n">
        <f aca="false">IF(T$1="P",MAX(0,T$2-$D239),IF(T$1="C",MAX(0,$D239-T$2)))</f>
        <v>0</v>
      </c>
      <c r="U239" s="104" t="n">
        <f aca="false">B239</f>
        <v>11</v>
      </c>
      <c r="V239" s="105" t="n">
        <f aca="false">VLOOKUP($C239,Gas!$B$3:$E$2506,2)</f>
        <v>2.11</v>
      </c>
      <c r="W239" s="46" t="n">
        <f aca="false">D239/V239</f>
        <v>13.0047393364929</v>
      </c>
    </row>
    <row r="240" customFormat="false" ht="12.75" hidden="false" customHeight="false" outlineLevel="0" collapsed="false">
      <c r="A240" s="0" t="n">
        <f aca="false">YEAR(C240)</f>
        <v>1998</v>
      </c>
      <c r="B240" s="95" t="n">
        <f aca="false">MONTH(C240)+(YEAR(C240)-1998)*12</f>
        <v>11</v>
      </c>
      <c r="C240" s="101" t="n">
        <v>36105</v>
      </c>
      <c r="D240" s="102" t="n">
        <v>27</v>
      </c>
      <c r="E240" s="98" t="n">
        <f aca="false">LN(D240/D239)</f>
        <v>-0.0161649368533555</v>
      </c>
      <c r="F240" s="106" t="n">
        <f aca="false">STDEV(E231:E240)*SQRT(trade_day)</f>
        <v>1.14957059698266</v>
      </c>
      <c r="H240" s="103" t="n">
        <f aca="false">IF(H$1="P",MAX(0,H$2-$D240),IF(H$1="C",MAX(0,$D240-H$2)))</f>
        <v>0</v>
      </c>
      <c r="I240" s="103" t="n">
        <f aca="false">IF(I$1="P",MAX(0,I$2-$D240),IF(I$1="C",MAX(0,$D240-I$2)))</f>
        <v>0</v>
      </c>
      <c r="J240" s="103" t="n">
        <f aca="false">IF(J$1="P",MAX(0,J$2-$D240),IF(J$1="C",MAX(0,$D240-J$2)))</f>
        <v>3</v>
      </c>
      <c r="K240" s="103" t="n">
        <f aca="false">IF(K$1="P",MAX(0,K$2-$D240),IF(K$1="C",MAX(0,$D240-K$2)))</f>
        <v>8</v>
      </c>
      <c r="L240" s="103" t="n">
        <f aca="false">IF(L$1="P",MAX(0,L$2-$D240),IF(L$1="C",MAX(0,$D240-L$2)))</f>
        <v>13</v>
      </c>
      <c r="M240" s="103" t="n">
        <f aca="false">IF(M$1="P",MAX(0,M$2-$D240),IF(M$1="C",MAX(0,$D240-M$2)))</f>
        <v>23</v>
      </c>
      <c r="N240" s="103" t="n">
        <f aca="false">IF(N$1="P",MAX(0,N$2-$D240),IF(N$1="C",MAX(0,$D240-N$2)))</f>
        <v>7</v>
      </c>
      <c r="O240" s="103" t="n">
        <f aca="false">IF(O$1="P",MAX(0,O$2-$D240),IF(O$1="C",MAX(0,$D240-O$2)))</f>
        <v>2</v>
      </c>
      <c r="P240" s="103" t="n">
        <f aca="false">IF(P$1="P",MAX(0,P$2-$D240),IF(P$1="C",MAX(0,$D240-P$2)))</f>
        <v>0</v>
      </c>
      <c r="Q240" s="103" t="n">
        <f aca="false">IF(Q$1="P",MAX(0,Q$2-$D240),IF(Q$1="C",MAX(0,$D240-Q$2)))</f>
        <v>0</v>
      </c>
      <c r="R240" s="103" t="n">
        <f aca="false">IF(R$1="P",MAX(0,R$2-$D240),IF(R$1="C",MAX(0,$D240-R$2)))</f>
        <v>0</v>
      </c>
      <c r="S240" s="103" t="n">
        <f aca="false">IF(S$1="P",MAX(0,S$2-$D240),IF(S$1="C",MAX(0,$D240-S$2)))</f>
        <v>0</v>
      </c>
      <c r="T240" s="103" t="n">
        <f aca="false">IF(T$1="P",MAX(0,T$2-$D240),IF(T$1="C",MAX(0,$D240-T$2)))</f>
        <v>0</v>
      </c>
      <c r="U240" s="104" t="n">
        <f aca="false">B240</f>
        <v>11</v>
      </c>
      <c r="V240" s="105" t="n">
        <f aca="false">VLOOKUP($C240,Gas!$B$3:$E$2506,2)</f>
        <v>2.25</v>
      </c>
      <c r="W240" s="46" t="n">
        <f aca="false">D240/V240</f>
        <v>12</v>
      </c>
    </row>
    <row r="241" customFormat="false" ht="12.75" hidden="false" customHeight="false" outlineLevel="0" collapsed="false">
      <c r="A241" s="0" t="n">
        <f aca="false">YEAR(C241)</f>
        <v>1998</v>
      </c>
      <c r="B241" s="95" t="n">
        <f aca="false">MONTH(C241)+(YEAR(C241)-1998)*12</f>
        <v>11</v>
      </c>
      <c r="C241" s="101" t="n">
        <v>36108</v>
      </c>
      <c r="D241" s="102" t="n">
        <v>23.75</v>
      </c>
      <c r="E241" s="98" t="n">
        <f aca="false">LN(D241/D240)</f>
        <v>-0.128254335523679</v>
      </c>
      <c r="F241" s="106" t="n">
        <f aca="false">STDEV(E232:E241)*SQRT(trade_day)</f>
        <v>1.36911098711528</v>
      </c>
      <c r="H241" s="103" t="n">
        <f aca="false">IF(H$1="P",MAX(0,H$2-$D241),IF(H$1="C",MAX(0,$D241-H$2)))</f>
        <v>0</v>
      </c>
      <c r="I241" s="103" t="n">
        <f aca="false">IF(I$1="P",MAX(0,I$2-$D241),IF(I$1="C",MAX(0,$D241-I$2)))</f>
        <v>1.25</v>
      </c>
      <c r="J241" s="103" t="n">
        <f aca="false">IF(J$1="P",MAX(0,J$2-$D241),IF(J$1="C",MAX(0,$D241-J$2)))</f>
        <v>6.25</v>
      </c>
      <c r="K241" s="103" t="n">
        <f aca="false">IF(K$1="P",MAX(0,K$2-$D241),IF(K$1="C",MAX(0,$D241-K$2)))</f>
        <v>11.25</v>
      </c>
      <c r="L241" s="103" t="n">
        <f aca="false">IF(L$1="P",MAX(0,L$2-$D241),IF(L$1="C",MAX(0,$D241-L$2)))</f>
        <v>16.25</v>
      </c>
      <c r="M241" s="103" t="n">
        <f aca="false">IF(M$1="P",MAX(0,M$2-$D241),IF(M$1="C",MAX(0,$D241-M$2)))</f>
        <v>26.25</v>
      </c>
      <c r="N241" s="103" t="n">
        <f aca="false">IF(N$1="P",MAX(0,N$2-$D241),IF(N$1="C",MAX(0,$D241-N$2)))</f>
        <v>3.75</v>
      </c>
      <c r="O241" s="103" t="n">
        <f aca="false">IF(O$1="P",MAX(0,O$2-$D241),IF(O$1="C",MAX(0,$D241-O$2)))</f>
        <v>0</v>
      </c>
      <c r="P241" s="103" t="n">
        <f aca="false">IF(P$1="P",MAX(0,P$2-$D241),IF(P$1="C",MAX(0,$D241-P$2)))</f>
        <v>0</v>
      </c>
      <c r="Q241" s="103" t="n">
        <f aca="false">IF(Q$1="P",MAX(0,Q$2-$D241),IF(Q$1="C",MAX(0,$D241-Q$2)))</f>
        <v>0</v>
      </c>
      <c r="R241" s="103" t="n">
        <f aca="false">IF(R$1="P",MAX(0,R$2-$D241),IF(R$1="C",MAX(0,$D241-R$2)))</f>
        <v>0</v>
      </c>
      <c r="S241" s="103" t="n">
        <f aca="false">IF(S$1="P",MAX(0,S$2-$D241),IF(S$1="C",MAX(0,$D241-S$2)))</f>
        <v>0</v>
      </c>
      <c r="T241" s="103" t="n">
        <f aca="false">IF(T$1="P",MAX(0,T$2-$D241),IF(T$1="C",MAX(0,$D241-T$2)))</f>
        <v>0</v>
      </c>
      <c r="U241" s="104" t="n">
        <f aca="false">B241</f>
        <v>11</v>
      </c>
      <c r="V241" s="105" t="n">
        <f aca="false">VLOOKUP($C241,Gas!$B$3:$E$2506,2)</f>
        <v>2.25</v>
      </c>
      <c r="W241" s="46" t="n">
        <f aca="false">D241/V241</f>
        <v>10.5555555555556</v>
      </c>
    </row>
    <row r="242" customFormat="false" ht="12.75" hidden="false" customHeight="false" outlineLevel="0" collapsed="false">
      <c r="A242" s="0" t="n">
        <f aca="false">YEAR(C242)</f>
        <v>1998</v>
      </c>
      <c r="B242" s="95" t="n">
        <f aca="false">MONTH(C242)+(YEAR(C242)-1998)*12</f>
        <v>11</v>
      </c>
      <c r="C242" s="101" t="n">
        <v>36109</v>
      </c>
      <c r="D242" s="102" t="n">
        <v>22.75</v>
      </c>
      <c r="E242" s="98" t="n">
        <f aca="false">LN(D242/D241)</f>
        <v>-0.0430173850836908</v>
      </c>
      <c r="F242" s="106" t="n">
        <f aca="false">STDEV(E233:E242)*SQRT(trade_day)</f>
        <v>1.37496745684872</v>
      </c>
      <c r="H242" s="103" t="n">
        <f aca="false">IF(H$1="P",MAX(0,H$2-$D242),IF(H$1="C",MAX(0,$D242-H$2)))</f>
        <v>0</v>
      </c>
      <c r="I242" s="103" t="n">
        <f aca="false">IF(I$1="P",MAX(0,I$2-$D242),IF(I$1="C",MAX(0,$D242-I$2)))</f>
        <v>2.25</v>
      </c>
      <c r="J242" s="103" t="n">
        <f aca="false">IF(J$1="P",MAX(0,J$2-$D242),IF(J$1="C",MAX(0,$D242-J$2)))</f>
        <v>7.25</v>
      </c>
      <c r="K242" s="103" t="n">
        <f aca="false">IF(K$1="P",MAX(0,K$2-$D242),IF(K$1="C",MAX(0,$D242-K$2)))</f>
        <v>12.25</v>
      </c>
      <c r="L242" s="103" t="n">
        <f aca="false">IF(L$1="P",MAX(0,L$2-$D242),IF(L$1="C",MAX(0,$D242-L$2)))</f>
        <v>17.25</v>
      </c>
      <c r="M242" s="103" t="n">
        <f aca="false">IF(M$1="P",MAX(0,M$2-$D242),IF(M$1="C",MAX(0,$D242-M$2)))</f>
        <v>27.25</v>
      </c>
      <c r="N242" s="103" t="n">
        <f aca="false">IF(N$1="P",MAX(0,N$2-$D242),IF(N$1="C",MAX(0,$D242-N$2)))</f>
        <v>2.75</v>
      </c>
      <c r="O242" s="103" t="n">
        <f aca="false">IF(O$1="P",MAX(0,O$2-$D242),IF(O$1="C",MAX(0,$D242-O$2)))</f>
        <v>0</v>
      </c>
      <c r="P242" s="103" t="n">
        <f aca="false">IF(P$1="P",MAX(0,P$2-$D242),IF(P$1="C",MAX(0,$D242-P$2)))</f>
        <v>0</v>
      </c>
      <c r="Q242" s="103" t="n">
        <f aca="false">IF(Q$1="P",MAX(0,Q$2-$D242),IF(Q$1="C",MAX(0,$D242-Q$2)))</f>
        <v>0</v>
      </c>
      <c r="R242" s="103" t="n">
        <f aca="false">IF(R$1="P",MAX(0,R$2-$D242),IF(R$1="C",MAX(0,$D242-R$2)))</f>
        <v>0</v>
      </c>
      <c r="S242" s="103" t="n">
        <f aca="false">IF(S$1="P",MAX(0,S$2-$D242),IF(S$1="C",MAX(0,$D242-S$2)))</f>
        <v>0</v>
      </c>
      <c r="T242" s="103" t="n">
        <f aca="false">IF(T$1="P",MAX(0,T$2-$D242),IF(T$1="C",MAX(0,$D242-T$2)))</f>
        <v>0</v>
      </c>
      <c r="U242" s="104" t="n">
        <f aca="false">B242</f>
        <v>11</v>
      </c>
      <c r="V242" s="105" t="n">
        <f aca="false">VLOOKUP($C242,Gas!$B$3:$E$2506,2)</f>
        <v>2.27</v>
      </c>
      <c r="W242" s="46" t="n">
        <f aca="false">D242/V242</f>
        <v>10.0220264317181</v>
      </c>
    </row>
    <row r="243" customFormat="false" ht="12.75" hidden="false" customHeight="false" outlineLevel="0" collapsed="false">
      <c r="A243" s="0" t="n">
        <f aca="false">YEAR(C243)</f>
        <v>1998</v>
      </c>
      <c r="B243" s="95" t="n">
        <f aca="false">MONTH(C243)+(YEAR(C243)-1998)*12</f>
        <v>11</v>
      </c>
      <c r="C243" s="101" t="n">
        <v>36110</v>
      </c>
      <c r="D243" s="102" t="n">
        <v>22.5</v>
      </c>
      <c r="E243" s="98" t="n">
        <f aca="false">LN(D243/D242)</f>
        <v>-0.0110498361865849</v>
      </c>
      <c r="F243" s="106" t="n">
        <f aca="false">STDEV(E234:E243)*SQRT(trade_day)</f>
        <v>1.37218493819742</v>
      </c>
      <c r="H243" s="103" t="n">
        <f aca="false">IF(H$1="P",MAX(0,H$2-$D243),IF(H$1="C",MAX(0,$D243-H$2)))</f>
        <v>0</v>
      </c>
      <c r="I243" s="103" t="n">
        <f aca="false">IF(I$1="P",MAX(0,I$2-$D243),IF(I$1="C",MAX(0,$D243-I$2)))</f>
        <v>2.5</v>
      </c>
      <c r="J243" s="103" t="n">
        <f aca="false">IF(J$1="P",MAX(0,J$2-$D243),IF(J$1="C",MAX(0,$D243-J$2)))</f>
        <v>7.5</v>
      </c>
      <c r="K243" s="103" t="n">
        <f aca="false">IF(K$1="P",MAX(0,K$2-$D243),IF(K$1="C",MAX(0,$D243-K$2)))</f>
        <v>12.5</v>
      </c>
      <c r="L243" s="103" t="n">
        <f aca="false">IF(L$1="P",MAX(0,L$2-$D243),IF(L$1="C",MAX(0,$D243-L$2)))</f>
        <v>17.5</v>
      </c>
      <c r="M243" s="103" t="n">
        <f aca="false">IF(M$1="P",MAX(0,M$2-$D243),IF(M$1="C",MAX(0,$D243-M$2)))</f>
        <v>27.5</v>
      </c>
      <c r="N243" s="103" t="n">
        <f aca="false">IF(N$1="P",MAX(0,N$2-$D243),IF(N$1="C",MAX(0,$D243-N$2)))</f>
        <v>2.5</v>
      </c>
      <c r="O243" s="103" t="n">
        <f aca="false">IF(O$1="P",MAX(0,O$2-$D243),IF(O$1="C",MAX(0,$D243-O$2)))</f>
        <v>0</v>
      </c>
      <c r="P243" s="103" t="n">
        <f aca="false">IF(P$1="P",MAX(0,P$2-$D243),IF(P$1="C",MAX(0,$D243-P$2)))</f>
        <v>0</v>
      </c>
      <c r="Q243" s="103" t="n">
        <f aca="false">IF(Q$1="P",MAX(0,Q$2-$D243),IF(Q$1="C",MAX(0,$D243-Q$2)))</f>
        <v>0</v>
      </c>
      <c r="R243" s="103" t="n">
        <f aca="false">IF(R$1="P",MAX(0,R$2-$D243),IF(R$1="C",MAX(0,$D243-R$2)))</f>
        <v>0</v>
      </c>
      <c r="S243" s="103" t="n">
        <f aca="false">IF(S$1="P",MAX(0,S$2-$D243),IF(S$1="C",MAX(0,$D243-S$2)))</f>
        <v>0</v>
      </c>
      <c r="T243" s="103" t="n">
        <f aca="false">IF(T$1="P",MAX(0,T$2-$D243),IF(T$1="C",MAX(0,$D243-T$2)))</f>
        <v>0</v>
      </c>
      <c r="U243" s="104" t="n">
        <f aca="false">B243</f>
        <v>11</v>
      </c>
      <c r="V243" s="105" t="n">
        <f aca="false">VLOOKUP($C243,Gas!$B$3:$E$2506,2)</f>
        <v>2.275</v>
      </c>
      <c r="W243" s="46" t="n">
        <f aca="false">D243/V243</f>
        <v>9.89010989010989</v>
      </c>
    </row>
    <row r="244" customFormat="false" ht="12.75" hidden="false" customHeight="false" outlineLevel="0" collapsed="false">
      <c r="A244" s="0" t="n">
        <f aca="false">YEAR(C244)</f>
        <v>1998</v>
      </c>
      <c r="B244" s="95" t="n">
        <f aca="false">MONTH(C244)+(YEAR(C244)-1998)*12</f>
        <v>11</v>
      </c>
      <c r="C244" s="101" t="n">
        <v>36111</v>
      </c>
      <c r="D244" s="102" t="n">
        <v>22.68</v>
      </c>
      <c r="E244" s="98" t="n">
        <f aca="false">LN(D244/D243)</f>
        <v>0.00796816964917688</v>
      </c>
      <c r="F244" s="106" t="n">
        <f aca="false">STDEV(E235:E244)*SQRT(trade_day)</f>
        <v>1.20656361150489</v>
      </c>
      <c r="H244" s="103" t="n">
        <f aca="false">IF(H$1="P",MAX(0,H$2-$D244),IF(H$1="C",MAX(0,$D244-H$2)))</f>
        <v>0</v>
      </c>
      <c r="I244" s="103" t="n">
        <f aca="false">IF(I$1="P",MAX(0,I$2-$D244),IF(I$1="C",MAX(0,$D244-I$2)))</f>
        <v>2.32</v>
      </c>
      <c r="J244" s="103" t="n">
        <f aca="false">IF(J$1="P",MAX(0,J$2-$D244),IF(J$1="C",MAX(0,$D244-J$2)))</f>
        <v>7.32</v>
      </c>
      <c r="K244" s="103" t="n">
        <f aca="false">IF(K$1="P",MAX(0,K$2-$D244),IF(K$1="C",MAX(0,$D244-K$2)))</f>
        <v>12.32</v>
      </c>
      <c r="L244" s="103" t="n">
        <f aca="false">IF(L$1="P",MAX(0,L$2-$D244),IF(L$1="C",MAX(0,$D244-L$2)))</f>
        <v>17.32</v>
      </c>
      <c r="M244" s="103" t="n">
        <f aca="false">IF(M$1="P",MAX(0,M$2-$D244),IF(M$1="C",MAX(0,$D244-M$2)))</f>
        <v>27.32</v>
      </c>
      <c r="N244" s="103" t="n">
        <f aca="false">IF(N$1="P",MAX(0,N$2-$D244),IF(N$1="C",MAX(0,$D244-N$2)))</f>
        <v>2.68</v>
      </c>
      <c r="O244" s="103" t="n">
        <f aca="false">IF(O$1="P",MAX(0,O$2-$D244),IF(O$1="C",MAX(0,$D244-O$2)))</f>
        <v>0</v>
      </c>
      <c r="P244" s="103" t="n">
        <f aca="false">IF(P$1="P",MAX(0,P$2-$D244),IF(P$1="C",MAX(0,$D244-P$2)))</f>
        <v>0</v>
      </c>
      <c r="Q244" s="103" t="n">
        <f aca="false">IF(Q$1="P",MAX(0,Q$2-$D244),IF(Q$1="C",MAX(0,$D244-Q$2)))</f>
        <v>0</v>
      </c>
      <c r="R244" s="103" t="n">
        <f aca="false">IF(R$1="P",MAX(0,R$2-$D244),IF(R$1="C",MAX(0,$D244-R$2)))</f>
        <v>0</v>
      </c>
      <c r="S244" s="103" t="n">
        <f aca="false">IF(S$1="P",MAX(0,S$2-$D244),IF(S$1="C",MAX(0,$D244-S$2)))</f>
        <v>0</v>
      </c>
      <c r="T244" s="103" t="n">
        <f aca="false">IF(T$1="P",MAX(0,T$2-$D244),IF(T$1="C",MAX(0,$D244-T$2)))</f>
        <v>0</v>
      </c>
      <c r="U244" s="104" t="n">
        <f aca="false">B244</f>
        <v>11</v>
      </c>
      <c r="V244" s="105" t="n">
        <f aca="false">VLOOKUP($C244,Gas!$B$3:$E$2506,2)</f>
        <v>2.335</v>
      </c>
      <c r="W244" s="46" t="n">
        <f aca="false">D244/V244</f>
        <v>9.71306209850107</v>
      </c>
    </row>
    <row r="245" customFormat="false" ht="12.75" hidden="false" customHeight="false" outlineLevel="0" collapsed="false">
      <c r="A245" s="0" t="n">
        <f aca="false">YEAR(C245)</f>
        <v>1998</v>
      </c>
      <c r="B245" s="95" t="n">
        <f aca="false">MONTH(C245)+(YEAR(C245)-1998)*12</f>
        <v>11</v>
      </c>
      <c r="C245" s="101" t="n">
        <v>36112</v>
      </c>
      <c r="D245" s="102" t="n">
        <v>23.5</v>
      </c>
      <c r="E245" s="98" t="n">
        <f aca="false">LN(D245/D244)</f>
        <v>0.0355169422905619</v>
      </c>
      <c r="F245" s="106" t="n">
        <f aca="false">STDEV(E236:E245)*SQRT(trade_day)</f>
        <v>1.16677660808999</v>
      </c>
      <c r="H245" s="103" t="n">
        <f aca="false">IF(H$1="P",MAX(0,H$2-$D245),IF(H$1="C",MAX(0,$D245-H$2)))</f>
        <v>0</v>
      </c>
      <c r="I245" s="103" t="n">
        <f aca="false">IF(I$1="P",MAX(0,I$2-$D245),IF(I$1="C",MAX(0,$D245-I$2)))</f>
        <v>1.5</v>
      </c>
      <c r="J245" s="103" t="n">
        <f aca="false">IF(J$1="P",MAX(0,J$2-$D245),IF(J$1="C",MAX(0,$D245-J$2)))</f>
        <v>6.5</v>
      </c>
      <c r="K245" s="103" t="n">
        <f aca="false">IF(K$1="P",MAX(0,K$2-$D245),IF(K$1="C",MAX(0,$D245-K$2)))</f>
        <v>11.5</v>
      </c>
      <c r="L245" s="103" t="n">
        <f aca="false">IF(L$1="P",MAX(0,L$2-$D245),IF(L$1="C",MAX(0,$D245-L$2)))</f>
        <v>16.5</v>
      </c>
      <c r="M245" s="103" t="n">
        <f aca="false">IF(M$1="P",MAX(0,M$2-$D245),IF(M$1="C",MAX(0,$D245-M$2)))</f>
        <v>26.5</v>
      </c>
      <c r="N245" s="103" t="n">
        <f aca="false">IF(N$1="P",MAX(0,N$2-$D245),IF(N$1="C",MAX(0,$D245-N$2)))</f>
        <v>3.5</v>
      </c>
      <c r="O245" s="103" t="n">
        <f aca="false">IF(O$1="P",MAX(0,O$2-$D245),IF(O$1="C",MAX(0,$D245-O$2)))</f>
        <v>0</v>
      </c>
      <c r="P245" s="103" t="n">
        <f aca="false">IF(P$1="P",MAX(0,P$2-$D245),IF(P$1="C",MAX(0,$D245-P$2)))</f>
        <v>0</v>
      </c>
      <c r="Q245" s="103" t="n">
        <f aca="false">IF(Q$1="P",MAX(0,Q$2-$D245),IF(Q$1="C",MAX(0,$D245-Q$2)))</f>
        <v>0</v>
      </c>
      <c r="R245" s="103" t="n">
        <f aca="false">IF(R$1="P",MAX(0,R$2-$D245),IF(R$1="C",MAX(0,$D245-R$2)))</f>
        <v>0</v>
      </c>
      <c r="S245" s="103" t="n">
        <f aca="false">IF(S$1="P",MAX(0,S$2-$D245),IF(S$1="C",MAX(0,$D245-S$2)))</f>
        <v>0</v>
      </c>
      <c r="T245" s="103" t="n">
        <f aca="false">IF(T$1="P",MAX(0,T$2-$D245),IF(T$1="C",MAX(0,$D245-T$2)))</f>
        <v>0</v>
      </c>
      <c r="U245" s="104" t="n">
        <f aca="false">B245</f>
        <v>11</v>
      </c>
      <c r="V245" s="105" t="n">
        <f aca="false">VLOOKUP($C245,Gas!$B$3:$E$2506,2)</f>
        <v>2.23</v>
      </c>
      <c r="W245" s="46" t="n">
        <f aca="false">D245/V245</f>
        <v>10.5381165919283</v>
      </c>
    </row>
    <row r="246" customFormat="false" ht="12.75" hidden="false" customHeight="false" outlineLevel="0" collapsed="false">
      <c r="A246" s="0" t="n">
        <f aca="false">YEAR(C246)</f>
        <v>1998</v>
      </c>
      <c r="B246" s="95" t="n">
        <f aca="false">MONTH(C246)+(YEAR(C246)-1998)*12</f>
        <v>11</v>
      </c>
      <c r="C246" s="101" t="n">
        <v>36115</v>
      </c>
      <c r="D246" s="116" t="n">
        <f aca="false">D245</f>
        <v>23.5</v>
      </c>
      <c r="E246" s="98" t="n">
        <f aca="false">LN(D246/D245)</f>
        <v>0</v>
      </c>
      <c r="F246" s="106" t="n">
        <f aca="false">STDEV(E237:E246)*SQRT(trade_day)</f>
        <v>1.13827943569109</v>
      </c>
      <c r="H246" s="103" t="n">
        <f aca="false">IF(H$1="P",MAX(0,H$2-$D246),IF(H$1="C",MAX(0,$D246-H$2)))</f>
        <v>0</v>
      </c>
      <c r="I246" s="103" t="n">
        <f aca="false">IF(I$1="P",MAX(0,I$2-$D246),IF(I$1="C",MAX(0,$D246-I$2)))</f>
        <v>1.5</v>
      </c>
      <c r="J246" s="103" t="n">
        <f aca="false">IF(J$1="P",MAX(0,J$2-$D246),IF(J$1="C",MAX(0,$D246-J$2)))</f>
        <v>6.5</v>
      </c>
      <c r="K246" s="103" t="n">
        <f aca="false">IF(K$1="P",MAX(0,K$2-$D246),IF(K$1="C",MAX(0,$D246-K$2)))</f>
        <v>11.5</v>
      </c>
      <c r="L246" s="103" t="n">
        <f aca="false">IF(L$1="P",MAX(0,L$2-$D246),IF(L$1="C",MAX(0,$D246-L$2)))</f>
        <v>16.5</v>
      </c>
      <c r="M246" s="103" t="n">
        <f aca="false">IF(M$1="P",MAX(0,M$2-$D246),IF(M$1="C",MAX(0,$D246-M$2)))</f>
        <v>26.5</v>
      </c>
      <c r="N246" s="103" t="n">
        <f aca="false">IF(N$1="P",MAX(0,N$2-$D246),IF(N$1="C",MAX(0,$D246-N$2)))</f>
        <v>3.5</v>
      </c>
      <c r="O246" s="103" t="n">
        <f aca="false">IF(O$1="P",MAX(0,O$2-$D246),IF(O$1="C",MAX(0,$D246-O$2)))</f>
        <v>0</v>
      </c>
      <c r="P246" s="103" t="n">
        <f aca="false">IF(P$1="P",MAX(0,P$2-$D246),IF(P$1="C",MAX(0,$D246-P$2)))</f>
        <v>0</v>
      </c>
      <c r="Q246" s="103" t="n">
        <f aca="false">IF(Q$1="P",MAX(0,Q$2-$D246),IF(Q$1="C",MAX(0,$D246-Q$2)))</f>
        <v>0</v>
      </c>
      <c r="R246" s="103" t="n">
        <f aca="false">IF(R$1="P",MAX(0,R$2-$D246),IF(R$1="C",MAX(0,$D246-R$2)))</f>
        <v>0</v>
      </c>
      <c r="S246" s="103" t="n">
        <f aca="false">IF(S$1="P",MAX(0,S$2-$D246),IF(S$1="C",MAX(0,$D246-S$2)))</f>
        <v>0</v>
      </c>
      <c r="T246" s="103" t="n">
        <f aca="false">IF(T$1="P",MAX(0,T$2-$D246),IF(T$1="C",MAX(0,$D246-T$2)))</f>
        <v>0</v>
      </c>
      <c r="U246" s="104" t="n">
        <f aca="false">B246</f>
        <v>11</v>
      </c>
      <c r="V246" s="105" t="n">
        <f aca="false">VLOOKUP($C246,Gas!$B$3:$E$2506,2)</f>
        <v>2.23</v>
      </c>
      <c r="W246" s="46" t="n">
        <f aca="false">D246/V246</f>
        <v>10.5381165919283</v>
      </c>
    </row>
    <row r="247" customFormat="false" ht="12.75" hidden="false" customHeight="false" outlineLevel="0" collapsed="false">
      <c r="A247" s="0" t="n">
        <f aca="false">YEAR(C247)</f>
        <v>1998</v>
      </c>
      <c r="B247" s="95" t="n">
        <f aca="false">MONTH(C247)+(YEAR(C247)-1998)*12</f>
        <v>11</v>
      </c>
      <c r="C247" s="101" t="n">
        <v>36116</v>
      </c>
      <c r="D247" s="102" t="n">
        <v>23.25</v>
      </c>
      <c r="E247" s="98" t="n">
        <f aca="false">LN(D247/D246)</f>
        <v>-0.0106952891167479</v>
      </c>
      <c r="F247" s="106" t="n">
        <f aca="false">STDEV(E238:E247)*SQRT(trade_day)</f>
        <v>1.07601638240477</v>
      </c>
      <c r="H247" s="103" t="n">
        <f aca="false">IF(H$1="P",MAX(0,H$2-$D247),IF(H$1="C",MAX(0,$D247-H$2)))</f>
        <v>0</v>
      </c>
      <c r="I247" s="103" t="n">
        <f aca="false">IF(I$1="P",MAX(0,I$2-$D247),IF(I$1="C",MAX(0,$D247-I$2)))</f>
        <v>1.75</v>
      </c>
      <c r="J247" s="103" t="n">
        <f aca="false">IF(J$1="P",MAX(0,J$2-$D247),IF(J$1="C",MAX(0,$D247-J$2)))</f>
        <v>6.75</v>
      </c>
      <c r="K247" s="103" t="n">
        <f aca="false">IF(K$1="P",MAX(0,K$2-$D247),IF(K$1="C",MAX(0,$D247-K$2)))</f>
        <v>11.75</v>
      </c>
      <c r="L247" s="103" t="n">
        <f aca="false">IF(L$1="P",MAX(0,L$2-$D247),IF(L$1="C",MAX(0,$D247-L$2)))</f>
        <v>16.75</v>
      </c>
      <c r="M247" s="103" t="n">
        <f aca="false">IF(M$1="P",MAX(0,M$2-$D247),IF(M$1="C",MAX(0,$D247-M$2)))</f>
        <v>26.75</v>
      </c>
      <c r="N247" s="103" t="n">
        <f aca="false">IF(N$1="P",MAX(0,N$2-$D247),IF(N$1="C",MAX(0,$D247-N$2)))</f>
        <v>3.25</v>
      </c>
      <c r="O247" s="103" t="n">
        <f aca="false">IF(O$1="P",MAX(0,O$2-$D247),IF(O$1="C",MAX(0,$D247-O$2)))</f>
        <v>0</v>
      </c>
      <c r="P247" s="103" t="n">
        <f aca="false">IF(P$1="P",MAX(0,P$2-$D247),IF(P$1="C",MAX(0,$D247-P$2)))</f>
        <v>0</v>
      </c>
      <c r="Q247" s="103" t="n">
        <f aca="false">IF(Q$1="P",MAX(0,Q$2-$D247),IF(Q$1="C",MAX(0,$D247-Q$2)))</f>
        <v>0</v>
      </c>
      <c r="R247" s="103" t="n">
        <f aca="false">IF(R$1="P",MAX(0,R$2-$D247),IF(R$1="C",MAX(0,$D247-R$2)))</f>
        <v>0</v>
      </c>
      <c r="S247" s="103" t="n">
        <f aca="false">IF(S$1="P",MAX(0,S$2-$D247),IF(S$1="C",MAX(0,$D247-S$2)))</f>
        <v>0</v>
      </c>
      <c r="T247" s="103" t="n">
        <f aca="false">IF(T$1="P",MAX(0,T$2-$D247),IF(T$1="C",MAX(0,$D247-T$2)))</f>
        <v>0</v>
      </c>
      <c r="U247" s="104" t="n">
        <f aca="false">B247</f>
        <v>11</v>
      </c>
      <c r="V247" s="105" t="n">
        <f aca="false">VLOOKUP($C247,Gas!$B$3:$E$2506,2)</f>
        <v>2.195</v>
      </c>
      <c r="W247" s="46" t="n">
        <f aca="false">D247/V247</f>
        <v>10.5922551252847</v>
      </c>
    </row>
    <row r="248" customFormat="false" ht="12.75" hidden="false" customHeight="false" outlineLevel="0" collapsed="false">
      <c r="A248" s="0" t="n">
        <f aca="false">YEAR(C248)</f>
        <v>1998</v>
      </c>
      <c r="B248" s="95" t="n">
        <f aca="false">MONTH(C248)+(YEAR(C248)-1998)*12</f>
        <v>11</v>
      </c>
      <c r="C248" s="101" t="n">
        <v>36117</v>
      </c>
      <c r="D248" s="102" t="n">
        <v>22.33</v>
      </c>
      <c r="E248" s="98" t="n">
        <f aca="false">LN(D248/D247)</f>
        <v>-0.0403740661812989</v>
      </c>
      <c r="F248" s="106" t="n">
        <f aca="false">STDEV(E239:E248)*SQRT(trade_day)</f>
        <v>0.697335375730165</v>
      </c>
      <c r="H248" s="103" t="n">
        <f aca="false">IF(H$1="P",MAX(0,H$2-$D248),IF(H$1="C",MAX(0,$D248-H$2)))</f>
        <v>0</v>
      </c>
      <c r="I248" s="103" t="n">
        <f aca="false">IF(I$1="P",MAX(0,I$2-$D248),IF(I$1="C",MAX(0,$D248-I$2)))</f>
        <v>2.67</v>
      </c>
      <c r="J248" s="103" t="n">
        <f aca="false">IF(J$1="P",MAX(0,J$2-$D248),IF(J$1="C",MAX(0,$D248-J$2)))</f>
        <v>7.67</v>
      </c>
      <c r="K248" s="103" t="n">
        <f aca="false">IF(K$1="P",MAX(0,K$2-$D248),IF(K$1="C",MAX(0,$D248-K$2)))</f>
        <v>12.67</v>
      </c>
      <c r="L248" s="103" t="n">
        <f aca="false">IF(L$1="P",MAX(0,L$2-$D248),IF(L$1="C",MAX(0,$D248-L$2)))</f>
        <v>17.67</v>
      </c>
      <c r="M248" s="103" t="n">
        <f aca="false">IF(M$1="P",MAX(0,M$2-$D248),IF(M$1="C",MAX(0,$D248-M$2)))</f>
        <v>27.67</v>
      </c>
      <c r="N248" s="103" t="n">
        <f aca="false">IF(N$1="P",MAX(0,N$2-$D248),IF(N$1="C",MAX(0,$D248-N$2)))</f>
        <v>2.33</v>
      </c>
      <c r="O248" s="103" t="n">
        <f aca="false">IF(O$1="P",MAX(0,O$2-$D248),IF(O$1="C",MAX(0,$D248-O$2)))</f>
        <v>0</v>
      </c>
      <c r="P248" s="103" t="n">
        <f aca="false">IF(P$1="P",MAX(0,P$2-$D248),IF(P$1="C",MAX(0,$D248-P$2)))</f>
        <v>0</v>
      </c>
      <c r="Q248" s="103" t="n">
        <f aca="false">IF(Q$1="P",MAX(0,Q$2-$D248),IF(Q$1="C",MAX(0,$D248-Q$2)))</f>
        <v>0</v>
      </c>
      <c r="R248" s="103" t="n">
        <f aca="false">IF(R$1="P",MAX(0,R$2-$D248),IF(R$1="C",MAX(0,$D248-R$2)))</f>
        <v>0</v>
      </c>
      <c r="S248" s="103" t="n">
        <f aca="false">IF(S$1="P",MAX(0,S$2-$D248),IF(S$1="C",MAX(0,$D248-S$2)))</f>
        <v>0</v>
      </c>
      <c r="T248" s="103" t="n">
        <f aca="false">IF(T$1="P",MAX(0,T$2-$D248),IF(T$1="C",MAX(0,$D248-T$2)))</f>
        <v>0</v>
      </c>
      <c r="U248" s="104" t="n">
        <f aca="false">B248</f>
        <v>11</v>
      </c>
      <c r="V248" s="105" t="n">
        <f aca="false">VLOOKUP($C248,Gas!$B$3:$E$2506,2)</f>
        <v>2.125</v>
      </c>
      <c r="W248" s="46" t="n">
        <f aca="false">D248/V248</f>
        <v>10.5082352941176</v>
      </c>
    </row>
    <row r="249" customFormat="false" ht="12.75" hidden="false" customHeight="false" outlineLevel="0" collapsed="false">
      <c r="A249" s="0" t="n">
        <f aca="false">YEAR(C249)</f>
        <v>1998</v>
      </c>
      <c r="B249" s="95" t="n">
        <f aca="false">MONTH(C249)+(YEAR(C249)-1998)*12</f>
        <v>11</v>
      </c>
      <c r="C249" s="101" t="n">
        <v>36118</v>
      </c>
      <c r="D249" s="102" t="n">
        <v>21.25</v>
      </c>
      <c r="E249" s="98" t="n">
        <f aca="false">LN(D249/D248)</f>
        <v>-0.0495741704816406</v>
      </c>
      <c r="F249" s="106" t="n">
        <f aca="false">STDEV(E240:E249)*SQRT(trade_day)</f>
        <v>0.700686962843133</v>
      </c>
      <c r="H249" s="103" t="n">
        <f aca="false">IF(H$1="P",MAX(0,H$2-$D249),IF(H$1="C",MAX(0,$D249-H$2)))</f>
        <v>0</v>
      </c>
      <c r="I249" s="103" t="n">
        <f aca="false">IF(I$1="P",MAX(0,I$2-$D249),IF(I$1="C",MAX(0,$D249-I$2)))</f>
        <v>3.75</v>
      </c>
      <c r="J249" s="103" t="n">
        <f aca="false">IF(J$1="P",MAX(0,J$2-$D249),IF(J$1="C",MAX(0,$D249-J$2)))</f>
        <v>8.75</v>
      </c>
      <c r="K249" s="103" t="n">
        <f aca="false">IF(K$1="P",MAX(0,K$2-$D249),IF(K$1="C",MAX(0,$D249-K$2)))</f>
        <v>13.75</v>
      </c>
      <c r="L249" s="103" t="n">
        <f aca="false">IF(L$1="P",MAX(0,L$2-$D249),IF(L$1="C",MAX(0,$D249-L$2)))</f>
        <v>18.75</v>
      </c>
      <c r="M249" s="103" t="n">
        <f aca="false">IF(M$1="P",MAX(0,M$2-$D249),IF(M$1="C",MAX(0,$D249-M$2)))</f>
        <v>28.75</v>
      </c>
      <c r="N249" s="103" t="n">
        <f aca="false">IF(N$1="P",MAX(0,N$2-$D249),IF(N$1="C",MAX(0,$D249-N$2)))</f>
        <v>1.25</v>
      </c>
      <c r="O249" s="103" t="n">
        <f aca="false">IF(O$1="P",MAX(0,O$2-$D249),IF(O$1="C",MAX(0,$D249-O$2)))</f>
        <v>0</v>
      </c>
      <c r="P249" s="103" t="n">
        <f aca="false">IF(P$1="P",MAX(0,P$2-$D249),IF(P$1="C",MAX(0,$D249-P$2)))</f>
        <v>0</v>
      </c>
      <c r="Q249" s="103" t="n">
        <f aca="false">IF(Q$1="P",MAX(0,Q$2-$D249),IF(Q$1="C",MAX(0,$D249-Q$2)))</f>
        <v>0</v>
      </c>
      <c r="R249" s="103" t="n">
        <f aca="false">IF(R$1="P",MAX(0,R$2-$D249),IF(R$1="C",MAX(0,$D249-R$2)))</f>
        <v>0</v>
      </c>
      <c r="S249" s="103" t="n">
        <f aca="false">IF(S$1="P",MAX(0,S$2-$D249),IF(S$1="C",MAX(0,$D249-S$2)))</f>
        <v>0</v>
      </c>
      <c r="T249" s="103" t="n">
        <f aca="false">IF(T$1="P",MAX(0,T$2-$D249),IF(T$1="C",MAX(0,$D249-T$2)))</f>
        <v>0</v>
      </c>
      <c r="U249" s="104" t="n">
        <f aca="false">B249</f>
        <v>11</v>
      </c>
      <c r="V249" s="105" t="n">
        <f aca="false">VLOOKUP($C249,Gas!$B$3:$E$2506,2)</f>
        <v>2.1</v>
      </c>
      <c r="W249" s="46" t="n">
        <f aca="false">D249/V249</f>
        <v>10.1190476190476</v>
      </c>
    </row>
    <row r="250" customFormat="false" ht="12.75" hidden="false" customHeight="false" outlineLevel="0" collapsed="false">
      <c r="A250" s="0" t="n">
        <f aca="false">YEAR(C250)</f>
        <v>1998</v>
      </c>
      <c r="B250" s="95" t="n">
        <f aca="false">MONTH(C250)+(YEAR(C250)-1998)*12</f>
        <v>11</v>
      </c>
      <c r="C250" s="101" t="n">
        <v>36119</v>
      </c>
      <c r="D250" s="102" t="n">
        <v>22</v>
      </c>
      <c r="E250" s="98" t="n">
        <f aca="false">LN(D250/D249)</f>
        <v>0.0346855579878901</v>
      </c>
      <c r="F250" s="106" t="n">
        <f aca="false">STDEV(E241:E250)*SQRT(trade_day)</f>
        <v>0.762994455220728</v>
      </c>
      <c r="H250" s="103" t="n">
        <f aca="false">IF(H$1="P",MAX(0,H$2-$D250),IF(H$1="C",MAX(0,$D250-H$2)))</f>
        <v>0</v>
      </c>
      <c r="I250" s="103" t="n">
        <f aca="false">IF(I$1="P",MAX(0,I$2-$D250),IF(I$1="C",MAX(0,$D250-I$2)))</f>
        <v>3</v>
      </c>
      <c r="J250" s="103" t="n">
        <f aca="false">IF(J$1="P",MAX(0,J$2-$D250),IF(J$1="C",MAX(0,$D250-J$2)))</f>
        <v>8</v>
      </c>
      <c r="K250" s="103" t="n">
        <f aca="false">IF(K$1="P",MAX(0,K$2-$D250),IF(K$1="C",MAX(0,$D250-K$2)))</f>
        <v>13</v>
      </c>
      <c r="L250" s="103" t="n">
        <f aca="false">IF(L$1="P",MAX(0,L$2-$D250),IF(L$1="C",MAX(0,$D250-L$2)))</f>
        <v>18</v>
      </c>
      <c r="M250" s="103" t="n">
        <f aca="false">IF(M$1="P",MAX(0,M$2-$D250),IF(M$1="C",MAX(0,$D250-M$2)))</f>
        <v>28</v>
      </c>
      <c r="N250" s="103" t="n">
        <f aca="false">IF(N$1="P",MAX(0,N$2-$D250),IF(N$1="C",MAX(0,$D250-N$2)))</f>
        <v>2</v>
      </c>
      <c r="O250" s="103" t="n">
        <f aca="false">IF(O$1="P",MAX(0,O$2-$D250),IF(O$1="C",MAX(0,$D250-O$2)))</f>
        <v>0</v>
      </c>
      <c r="P250" s="103" t="n">
        <f aca="false">IF(P$1="P",MAX(0,P$2-$D250),IF(P$1="C",MAX(0,$D250-P$2)))</f>
        <v>0</v>
      </c>
      <c r="Q250" s="103" t="n">
        <f aca="false">IF(Q$1="P",MAX(0,Q$2-$D250),IF(Q$1="C",MAX(0,$D250-Q$2)))</f>
        <v>0</v>
      </c>
      <c r="R250" s="103" t="n">
        <f aca="false">IF(R$1="P",MAX(0,R$2-$D250),IF(R$1="C",MAX(0,$D250-R$2)))</f>
        <v>0</v>
      </c>
      <c r="S250" s="103" t="n">
        <f aca="false">IF(S$1="P",MAX(0,S$2-$D250),IF(S$1="C",MAX(0,$D250-S$2)))</f>
        <v>0</v>
      </c>
      <c r="T250" s="103" t="n">
        <f aca="false">IF(T$1="P",MAX(0,T$2-$D250),IF(T$1="C",MAX(0,$D250-T$2)))</f>
        <v>0</v>
      </c>
      <c r="U250" s="104" t="n">
        <f aca="false">B250</f>
        <v>11</v>
      </c>
      <c r="V250" s="105" t="n">
        <f aca="false">VLOOKUP($C250,Gas!$B$3:$E$2506,2)</f>
        <v>2.115</v>
      </c>
      <c r="W250" s="46" t="n">
        <f aca="false">D250/V250</f>
        <v>10.4018912529551</v>
      </c>
    </row>
    <row r="251" customFormat="false" ht="12.75" hidden="false" customHeight="false" outlineLevel="0" collapsed="false">
      <c r="A251" s="0" t="n">
        <f aca="false">YEAR(C251)</f>
        <v>1998</v>
      </c>
      <c r="B251" s="95" t="n">
        <f aca="false">MONTH(C251)+(YEAR(C251)-1998)*12</f>
        <v>11</v>
      </c>
      <c r="C251" s="101" t="n">
        <v>36122</v>
      </c>
      <c r="D251" s="102" t="n">
        <v>23.59</v>
      </c>
      <c r="E251" s="98" t="n">
        <f aca="false">LN(D251/D250)</f>
        <v>0.0697804400612678</v>
      </c>
      <c r="F251" s="106" t="n">
        <f aca="false">STDEV(E242:E251)*SQRT(trade_day)</f>
        <v>0.613899659359449</v>
      </c>
      <c r="H251" s="103" t="n">
        <f aca="false">IF(H$1="P",MAX(0,H$2-$D251),IF(H$1="C",MAX(0,$D251-H$2)))</f>
        <v>0</v>
      </c>
      <c r="I251" s="103" t="n">
        <f aca="false">IF(I$1="P",MAX(0,I$2-$D251),IF(I$1="C",MAX(0,$D251-I$2)))</f>
        <v>1.41</v>
      </c>
      <c r="J251" s="103" t="n">
        <f aca="false">IF(J$1="P",MAX(0,J$2-$D251),IF(J$1="C",MAX(0,$D251-J$2)))</f>
        <v>6.41</v>
      </c>
      <c r="K251" s="103" t="n">
        <f aca="false">IF(K$1="P",MAX(0,K$2-$D251),IF(K$1="C",MAX(0,$D251-K$2)))</f>
        <v>11.41</v>
      </c>
      <c r="L251" s="103" t="n">
        <f aca="false">IF(L$1="P",MAX(0,L$2-$D251),IF(L$1="C",MAX(0,$D251-L$2)))</f>
        <v>16.41</v>
      </c>
      <c r="M251" s="103" t="n">
        <f aca="false">IF(M$1="P",MAX(0,M$2-$D251),IF(M$1="C",MAX(0,$D251-M$2)))</f>
        <v>26.41</v>
      </c>
      <c r="N251" s="103" t="n">
        <f aca="false">IF(N$1="P",MAX(0,N$2-$D251),IF(N$1="C",MAX(0,$D251-N$2)))</f>
        <v>3.59</v>
      </c>
      <c r="O251" s="103" t="n">
        <f aca="false">IF(O$1="P",MAX(0,O$2-$D251),IF(O$1="C",MAX(0,$D251-O$2)))</f>
        <v>0</v>
      </c>
      <c r="P251" s="103" t="n">
        <f aca="false">IF(P$1="P",MAX(0,P$2-$D251),IF(P$1="C",MAX(0,$D251-P$2)))</f>
        <v>0</v>
      </c>
      <c r="Q251" s="103" t="n">
        <f aca="false">IF(Q$1="P",MAX(0,Q$2-$D251),IF(Q$1="C",MAX(0,$D251-Q$2)))</f>
        <v>0</v>
      </c>
      <c r="R251" s="103" t="n">
        <f aca="false">IF(R$1="P",MAX(0,R$2-$D251),IF(R$1="C",MAX(0,$D251-R$2)))</f>
        <v>0</v>
      </c>
      <c r="S251" s="103" t="n">
        <f aca="false">IF(S$1="P",MAX(0,S$2-$D251),IF(S$1="C",MAX(0,$D251-S$2)))</f>
        <v>0</v>
      </c>
      <c r="T251" s="103" t="n">
        <f aca="false">IF(T$1="P",MAX(0,T$2-$D251),IF(T$1="C",MAX(0,$D251-T$2)))</f>
        <v>0</v>
      </c>
      <c r="U251" s="104" t="n">
        <f aca="false">B251</f>
        <v>11</v>
      </c>
      <c r="V251" s="105" t="n">
        <f aca="false">VLOOKUP($C251,Gas!$B$3:$E$2506,2)</f>
        <v>2.095</v>
      </c>
      <c r="W251" s="46" t="n">
        <f aca="false">D251/V251</f>
        <v>11.2601431980907</v>
      </c>
    </row>
    <row r="252" customFormat="false" ht="12.75" hidden="false" customHeight="false" outlineLevel="0" collapsed="false">
      <c r="A252" s="0" t="n">
        <f aca="false">YEAR(C252)</f>
        <v>1998</v>
      </c>
      <c r="B252" s="95" t="n">
        <f aca="false">MONTH(C252)+(YEAR(C252)-1998)*12</f>
        <v>11</v>
      </c>
      <c r="C252" s="101" t="n">
        <v>36123</v>
      </c>
      <c r="D252" s="102" t="n">
        <v>21.5</v>
      </c>
      <c r="E252" s="98" t="n">
        <f aca="false">LN(D252/D251)</f>
        <v>-0.0927699582859665</v>
      </c>
      <c r="F252" s="106" t="n">
        <f aca="false">STDEV(E243:E252)*SQRT(trade_day)</f>
        <v>0.745512436046428</v>
      </c>
      <c r="H252" s="103" t="n">
        <f aca="false">IF(H$1="P",MAX(0,H$2-$D252),IF(H$1="C",MAX(0,$D252-H$2)))</f>
        <v>0</v>
      </c>
      <c r="I252" s="103" t="n">
        <f aca="false">IF(I$1="P",MAX(0,I$2-$D252),IF(I$1="C",MAX(0,$D252-I$2)))</f>
        <v>3.5</v>
      </c>
      <c r="J252" s="103" t="n">
        <f aca="false">IF(J$1="P",MAX(0,J$2-$D252),IF(J$1="C",MAX(0,$D252-J$2)))</f>
        <v>8.5</v>
      </c>
      <c r="K252" s="103" t="n">
        <f aca="false">IF(K$1="P",MAX(0,K$2-$D252),IF(K$1="C",MAX(0,$D252-K$2)))</f>
        <v>13.5</v>
      </c>
      <c r="L252" s="103" t="n">
        <f aca="false">IF(L$1="P",MAX(0,L$2-$D252),IF(L$1="C",MAX(0,$D252-L$2)))</f>
        <v>18.5</v>
      </c>
      <c r="M252" s="103" t="n">
        <f aca="false">IF(M$1="P",MAX(0,M$2-$D252),IF(M$1="C",MAX(0,$D252-M$2)))</f>
        <v>28.5</v>
      </c>
      <c r="N252" s="103" t="n">
        <f aca="false">IF(N$1="P",MAX(0,N$2-$D252),IF(N$1="C",MAX(0,$D252-N$2)))</f>
        <v>1.5</v>
      </c>
      <c r="O252" s="103" t="n">
        <f aca="false">IF(O$1="P",MAX(0,O$2-$D252),IF(O$1="C",MAX(0,$D252-O$2)))</f>
        <v>0</v>
      </c>
      <c r="P252" s="103" t="n">
        <f aca="false">IF(P$1="P",MAX(0,P$2-$D252),IF(P$1="C",MAX(0,$D252-P$2)))</f>
        <v>0</v>
      </c>
      <c r="Q252" s="103" t="n">
        <f aca="false">IF(Q$1="P",MAX(0,Q$2-$D252),IF(Q$1="C",MAX(0,$D252-Q$2)))</f>
        <v>0</v>
      </c>
      <c r="R252" s="103" t="n">
        <f aca="false">IF(R$1="P",MAX(0,R$2-$D252),IF(R$1="C",MAX(0,$D252-R$2)))</f>
        <v>0</v>
      </c>
      <c r="S252" s="103" t="n">
        <f aca="false">IF(S$1="P",MAX(0,S$2-$D252),IF(S$1="C",MAX(0,$D252-S$2)))</f>
        <v>0</v>
      </c>
      <c r="T252" s="103" t="n">
        <f aca="false">IF(T$1="P",MAX(0,T$2-$D252),IF(T$1="C",MAX(0,$D252-T$2)))</f>
        <v>0</v>
      </c>
      <c r="U252" s="104" t="n">
        <f aca="false">B252</f>
        <v>11</v>
      </c>
      <c r="V252" s="105" t="n">
        <f aca="false">VLOOKUP($C252,Gas!$B$3:$E$2506,2)</f>
        <v>2.035</v>
      </c>
      <c r="W252" s="46" t="n">
        <f aca="false">D252/V252</f>
        <v>10.5651105651106</v>
      </c>
    </row>
    <row r="253" customFormat="false" ht="12.75" hidden="false" customHeight="false" outlineLevel="0" collapsed="false">
      <c r="A253" s="0" t="n">
        <f aca="false">YEAR(C253)</f>
        <v>1998</v>
      </c>
      <c r="B253" s="95" t="n">
        <f aca="false">MONTH(C253)+(YEAR(C253)-1998)*12</f>
        <v>11</v>
      </c>
      <c r="C253" s="101" t="n">
        <v>36124</v>
      </c>
      <c r="D253" s="102" t="n">
        <v>20</v>
      </c>
      <c r="E253" s="98" t="n">
        <f aca="false">LN(D253/D252)</f>
        <v>-0.0723206615796261</v>
      </c>
      <c r="F253" s="106" t="n">
        <f aca="false">STDEV(E244:E253)*SQRT(trade_day)</f>
        <v>0.817323789646593</v>
      </c>
      <c r="H253" s="103" t="n">
        <f aca="false">IF(H$1="P",MAX(0,H$2-$D253),IF(H$1="C",MAX(0,$D253-H$2)))</f>
        <v>0</v>
      </c>
      <c r="I253" s="103" t="n">
        <f aca="false">IF(I$1="P",MAX(0,I$2-$D253),IF(I$1="C",MAX(0,$D253-I$2)))</f>
        <v>5</v>
      </c>
      <c r="J253" s="103" t="n">
        <f aca="false">IF(J$1="P",MAX(0,J$2-$D253),IF(J$1="C",MAX(0,$D253-J$2)))</f>
        <v>10</v>
      </c>
      <c r="K253" s="103" t="n">
        <f aca="false">IF(K$1="P",MAX(0,K$2-$D253),IF(K$1="C",MAX(0,$D253-K$2)))</f>
        <v>15</v>
      </c>
      <c r="L253" s="103" t="n">
        <f aca="false">IF(L$1="P",MAX(0,L$2-$D253),IF(L$1="C",MAX(0,$D253-L$2)))</f>
        <v>20</v>
      </c>
      <c r="M253" s="103" t="n">
        <f aca="false">IF(M$1="P",MAX(0,M$2-$D253),IF(M$1="C",MAX(0,$D253-M$2)))</f>
        <v>30</v>
      </c>
      <c r="N253" s="103" t="n">
        <f aca="false">IF(N$1="P",MAX(0,N$2-$D253),IF(N$1="C",MAX(0,$D253-N$2)))</f>
        <v>0</v>
      </c>
      <c r="O253" s="103" t="n">
        <f aca="false">IF(O$1="P",MAX(0,O$2-$D253),IF(O$1="C",MAX(0,$D253-O$2)))</f>
        <v>0</v>
      </c>
      <c r="P253" s="103" t="n">
        <f aca="false">IF(P$1="P",MAX(0,P$2-$D253),IF(P$1="C",MAX(0,$D253-P$2)))</f>
        <v>0</v>
      </c>
      <c r="Q253" s="103" t="n">
        <f aca="false">IF(Q$1="P",MAX(0,Q$2-$D253),IF(Q$1="C",MAX(0,$D253-Q$2)))</f>
        <v>0</v>
      </c>
      <c r="R253" s="103" t="n">
        <f aca="false">IF(R$1="P",MAX(0,R$2-$D253),IF(R$1="C",MAX(0,$D253-R$2)))</f>
        <v>0</v>
      </c>
      <c r="S253" s="103" t="n">
        <f aca="false">IF(S$1="P",MAX(0,S$2-$D253),IF(S$1="C",MAX(0,$D253-S$2)))</f>
        <v>0</v>
      </c>
      <c r="T253" s="103" t="n">
        <f aca="false">IF(T$1="P",MAX(0,T$2-$D253),IF(T$1="C",MAX(0,$D253-T$2)))</f>
        <v>0</v>
      </c>
      <c r="U253" s="104" t="n">
        <f aca="false">B253</f>
        <v>11</v>
      </c>
      <c r="V253" s="105" t="n">
        <f aca="false">VLOOKUP($C253,Gas!$B$3:$E$2506,2)</f>
        <v>2.015</v>
      </c>
      <c r="W253" s="46" t="n">
        <f aca="false">D253/V253</f>
        <v>9.92555831265509</v>
      </c>
    </row>
    <row r="254" customFormat="false" ht="12.75" hidden="false" customHeight="false" outlineLevel="0" collapsed="false">
      <c r="A254" s="0" t="n">
        <f aca="false">YEAR(C254)</f>
        <v>1998</v>
      </c>
      <c r="B254" s="95" t="n">
        <f aca="false">MONTH(C254)+(YEAR(C254)-1998)*12</f>
        <v>11</v>
      </c>
      <c r="C254" s="101" t="n">
        <v>36129</v>
      </c>
      <c r="D254" s="102" t="n">
        <v>22.84</v>
      </c>
      <c r="E254" s="98" t="n">
        <f aca="false">LN(D254/D253)</f>
        <v>0.132781111233818</v>
      </c>
      <c r="F254" s="106" t="n">
        <f aca="false">STDEV(E245:E254)*SQRT(trade_day)</f>
        <v>1.09288517924445</v>
      </c>
      <c r="H254" s="103" t="n">
        <f aca="false">IF(H$1="P",MAX(0,H$2-$D254),IF(H$1="C",MAX(0,$D254-H$2)))</f>
        <v>0</v>
      </c>
      <c r="I254" s="103" t="n">
        <f aca="false">IF(I$1="P",MAX(0,I$2-$D254),IF(I$1="C",MAX(0,$D254-I$2)))</f>
        <v>2.16</v>
      </c>
      <c r="J254" s="103" t="n">
        <f aca="false">IF(J$1="P",MAX(0,J$2-$D254),IF(J$1="C",MAX(0,$D254-J$2)))</f>
        <v>7.16</v>
      </c>
      <c r="K254" s="103" t="n">
        <f aca="false">IF(K$1="P",MAX(0,K$2-$D254),IF(K$1="C",MAX(0,$D254-K$2)))</f>
        <v>12.16</v>
      </c>
      <c r="L254" s="103" t="n">
        <f aca="false">IF(L$1="P",MAX(0,L$2-$D254),IF(L$1="C",MAX(0,$D254-L$2)))</f>
        <v>17.16</v>
      </c>
      <c r="M254" s="103" t="n">
        <f aca="false">IF(M$1="P",MAX(0,M$2-$D254),IF(M$1="C",MAX(0,$D254-M$2)))</f>
        <v>27.16</v>
      </c>
      <c r="N254" s="103" t="n">
        <f aca="false">IF(N$1="P",MAX(0,N$2-$D254),IF(N$1="C",MAX(0,$D254-N$2)))</f>
        <v>2.84</v>
      </c>
      <c r="O254" s="103" t="n">
        <f aca="false">IF(O$1="P",MAX(0,O$2-$D254),IF(O$1="C",MAX(0,$D254-O$2)))</f>
        <v>0</v>
      </c>
      <c r="P254" s="103" t="n">
        <f aca="false">IF(P$1="P",MAX(0,P$2-$D254),IF(P$1="C",MAX(0,$D254-P$2)))</f>
        <v>0</v>
      </c>
      <c r="Q254" s="103" t="n">
        <f aca="false">IF(Q$1="P",MAX(0,Q$2-$D254),IF(Q$1="C",MAX(0,$D254-Q$2)))</f>
        <v>0</v>
      </c>
      <c r="R254" s="103" t="n">
        <f aca="false">IF(R$1="P",MAX(0,R$2-$D254),IF(R$1="C",MAX(0,$D254-R$2)))</f>
        <v>0</v>
      </c>
      <c r="S254" s="103" t="n">
        <f aca="false">IF(S$1="P",MAX(0,S$2-$D254),IF(S$1="C",MAX(0,$D254-S$2)))</f>
        <v>0</v>
      </c>
      <c r="T254" s="103" t="n">
        <f aca="false">IF(T$1="P",MAX(0,T$2-$D254),IF(T$1="C",MAX(0,$D254-T$2)))</f>
        <v>0</v>
      </c>
      <c r="U254" s="104" t="n">
        <f aca="false">B254</f>
        <v>11</v>
      </c>
      <c r="V254" s="105" t="n">
        <f aca="false">VLOOKUP($C254,Gas!$B$3:$E$2506,2)</f>
        <v>1.87</v>
      </c>
      <c r="W254" s="46" t="n">
        <f aca="false">D254/V254</f>
        <v>12.2139037433155</v>
      </c>
    </row>
    <row r="255" customFormat="false" ht="12.75" hidden="false" customHeight="false" outlineLevel="0" collapsed="false">
      <c r="A255" s="0" t="n">
        <f aca="false">YEAR(C255)</f>
        <v>1998</v>
      </c>
      <c r="B255" s="95" t="n">
        <f aca="false">MONTH(C255)+(YEAR(C255)-1998)*12</f>
        <v>12</v>
      </c>
      <c r="C255" s="101" t="n">
        <v>36130</v>
      </c>
      <c r="D255" s="102" t="n">
        <v>22.84</v>
      </c>
      <c r="E255" s="98" t="n">
        <f aca="false">LN(D255/D254)</f>
        <v>0</v>
      </c>
      <c r="F255" s="106" t="n">
        <f aca="false">STDEV(E246:E255)*SQRT(trade_day)</f>
        <v>1.0757512385981</v>
      </c>
      <c r="H255" s="103" t="n">
        <f aca="false">IF(H$1="P",MAX(0,H$2-$D255),IF(H$1="C",MAX(0,$D255-H$2)))</f>
        <v>0</v>
      </c>
      <c r="I255" s="103" t="n">
        <f aca="false">IF(I$1="P",MAX(0,I$2-$D255),IF(I$1="C",MAX(0,$D255-I$2)))</f>
        <v>2.16</v>
      </c>
      <c r="J255" s="103" t="n">
        <f aca="false">IF(J$1="P",MAX(0,J$2-$D255),IF(J$1="C",MAX(0,$D255-J$2)))</f>
        <v>7.16</v>
      </c>
      <c r="K255" s="103" t="n">
        <f aca="false">IF(K$1="P",MAX(0,K$2-$D255),IF(K$1="C",MAX(0,$D255-K$2)))</f>
        <v>12.16</v>
      </c>
      <c r="L255" s="103" t="n">
        <f aca="false">IF(L$1="P",MAX(0,L$2-$D255),IF(L$1="C",MAX(0,$D255-L$2)))</f>
        <v>17.16</v>
      </c>
      <c r="M255" s="103" t="n">
        <f aca="false">IF(M$1="P",MAX(0,M$2-$D255),IF(M$1="C",MAX(0,$D255-M$2)))</f>
        <v>27.16</v>
      </c>
      <c r="N255" s="103" t="n">
        <f aca="false">IF(N$1="P",MAX(0,N$2-$D255),IF(N$1="C",MAX(0,$D255-N$2)))</f>
        <v>2.84</v>
      </c>
      <c r="O255" s="103" t="n">
        <f aca="false">IF(O$1="P",MAX(0,O$2-$D255),IF(O$1="C",MAX(0,$D255-O$2)))</f>
        <v>0</v>
      </c>
      <c r="P255" s="103" t="n">
        <f aca="false">IF(P$1="P",MAX(0,P$2-$D255),IF(P$1="C",MAX(0,$D255-P$2)))</f>
        <v>0</v>
      </c>
      <c r="Q255" s="103" t="n">
        <f aca="false">IF(Q$1="P",MAX(0,Q$2-$D255),IF(Q$1="C",MAX(0,$D255-Q$2)))</f>
        <v>0</v>
      </c>
      <c r="R255" s="103" t="n">
        <f aca="false">IF(R$1="P",MAX(0,R$2-$D255),IF(R$1="C",MAX(0,$D255-R$2)))</f>
        <v>0</v>
      </c>
      <c r="S255" s="103" t="n">
        <f aca="false">IF(S$1="P",MAX(0,S$2-$D255),IF(S$1="C",MAX(0,$D255-S$2)))</f>
        <v>0</v>
      </c>
      <c r="T255" s="103" t="n">
        <f aca="false">IF(T$1="P",MAX(0,T$2-$D255),IF(T$1="C",MAX(0,$D255-T$2)))</f>
        <v>0</v>
      </c>
      <c r="U255" s="104" t="n">
        <f aca="false">B255</f>
        <v>12</v>
      </c>
      <c r="V255" s="105" t="n">
        <f aca="false">VLOOKUP($C255,Gas!$B$3:$E$2506,2)</f>
        <v>1.645</v>
      </c>
      <c r="W255" s="46" t="n">
        <f aca="false">D255/V255</f>
        <v>13.8844984802432</v>
      </c>
    </row>
    <row r="256" customFormat="false" ht="12.75" hidden="false" customHeight="false" outlineLevel="0" collapsed="false">
      <c r="A256" s="0" t="n">
        <f aca="false">YEAR(C256)</f>
        <v>1998</v>
      </c>
      <c r="B256" s="95" t="n">
        <f aca="false">MONTH(C256)+(YEAR(C256)-1998)*12</f>
        <v>12</v>
      </c>
      <c r="C256" s="101" t="n">
        <v>36131</v>
      </c>
      <c r="D256" s="102" t="n">
        <v>22.14</v>
      </c>
      <c r="E256" s="98" t="n">
        <f aca="false">LN(D256/D255)</f>
        <v>-0.0311274575073187</v>
      </c>
      <c r="F256" s="106" t="n">
        <f aca="false">STDEV(E247:E256)*SQRT(trade_day)</f>
        <v>1.08468309672355</v>
      </c>
      <c r="H256" s="103" t="n">
        <f aca="false">IF(H$1="P",MAX(0,H$2-$D256),IF(H$1="C",MAX(0,$D256-H$2)))</f>
        <v>0</v>
      </c>
      <c r="I256" s="103" t="n">
        <f aca="false">IF(I$1="P",MAX(0,I$2-$D256),IF(I$1="C",MAX(0,$D256-I$2)))</f>
        <v>2.86</v>
      </c>
      <c r="J256" s="103" t="n">
        <f aca="false">IF(J$1="P",MAX(0,J$2-$D256),IF(J$1="C",MAX(0,$D256-J$2)))</f>
        <v>7.86</v>
      </c>
      <c r="K256" s="103" t="n">
        <f aca="false">IF(K$1="P",MAX(0,K$2-$D256),IF(K$1="C",MAX(0,$D256-K$2)))</f>
        <v>12.86</v>
      </c>
      <c r="L256" s="103" t="n">
        <f aca="false">IF(L$1="P",MAX(0,L$2-$D256),IF(L$1="C",MAX(0,$D256-L$2)))</f>
        <v>17.86</v>
      </c>
      <c r="M256" s="103" t="n">
        <f aca="false">IF(M$1="P",MAX(0,M$2-$D256),IF(M$1="C",MAX(0,$D256-M$2)))</f>
        <v>27.86</v>
      </c>
      <c r="N256" s="103" t="n">
        <f aca="false">IF(N$1="P",MAX(0,N$2-$D256),IF(N$1="C",MAX(0,$D256-N$2)))</f>
        <v>2.14</v>
      </c>
      <c r="O256" s="103" t="n">
        <f aca="false">IF(O$1="P",MAX(0,O$2-$D256),IF(O$1="C",MAX(0,$D256-O$2)))</f>
        <v>0</v>
      </c>
      <c r="P256" s="103" t="n">
        <f aca="false">IF(P$1="P",MAX(0,P$2-$D256),IF(P$1="C",MAX(0,$D256-P$2)))</f>
        <v>0</v>
      </c>
      <c r="Q256" s="103" t="n">
        <f aca="false">IF(Q$1="P",MAX(0,Q$2-$D256),IF(Q$1="C",MAX(0,$D256-Q$2)))</f>
        <v>0</v>
      </c>
      <c r="R256" s="103" t="n">
        <f aca="false">IF(R$1="P",MAX(0,R$2-$D256),IF(R$1="C",MAX(0,$D256-R$2)))</f>
        <v>0</v>
      </c>
      <c r="S256" s="103" t="n">
        <f aca="false">IF(S$1="P",MAX(0,S$2-$D256),IF(S$1="C",MAX(0,$D256-S$2)))</f>
        <v>0</v>
      </c>
      <c r="T256" s="103" t="n">
        <f aca="false">IF(T$1="P",MAX(0,T$2-$D256),IF(T$1="C",MAX(0,$D256-T$2)))</f>
        <v>0</v>
      </c>
      <c r="U256" s="104" t="n">
        <f aca="false">B256</f>
        <v>12</v>
      </c>
      <c r="V256" s="105" t="n">
        <f aca="false">VLOOKUP($C256,Gas!$B$3:$E$2506,2)</f>
        <v>1.395</v>
      </c>
      <c r="W256" s="46" t="n">
        <f aca="false">D256/V256</f>
        <v>15.8709677419355</v>
      </c>
    </row>
    <row r="257" customFormat="false" ht="12.75" hidden="false" customHeight="false" outlineLevel="0" collapsed="false">
      <c r="A257" s="0" t="n">
        <f aca="false">YEAR(C257)</f>
        <v>1998</v>
      </c>
      <c r="B257" s="95" t="n">
        <f aca="false">MONTH(C257)+(YEAR(C257)-1998)*12</f>
        <v>12</v>
      </c>
      <c r="C257" s="101" t="n">
        <v>36132</v>
      </c>
      <c r="D257" s="102" t="n">
        <v>22.85</v>
      </c>
      <c r="E257" s="98" t="n">
        <f aca="false">LN(D257/D256)</f>
        <v>0.0315651900597229</v>
      </c>
      <c r="F257" s="106" t="n">
        <f aca="false">STDEV(E248:E257)*SQRT(trade_day)</f>
        <v>1.10003272364194</v>
      </c>
      <c r="H257" s="103" t="n">
        <f aca="false">IF(H$1="P",MAX(0,H$2-$D257),IF(H$1="C",MAX(0,$D257-H$2)))</f>
        <v>0</v>
      </c>
      <c r="I257" s="103" t="n">
        <f aca="false">IF(I$1="P",MAX(0,I$2-$D257),IF(I$1="C",MAX(0,$D257-I$2)))</f>
        <v>2.15</v>
      </c>
      <c r="J257" s="103" t="n">
        <f aca="false">IF(J$1="P",MAX(0,J$2-$D257),IF(J$1="C",MAX(0,$D257-J$2)))</f>
        <v>7.15</v>
      </c>
      <c r="K257" s="103" t="n">
        <f aca="false">IF(K$1="P",MAX(0,K$2-$D257),IF(K$1="C",MAX(0,$D257-K$2)))</f>
        <v>12.15</v>
      </c>
      <c r="L257" s="103" t="n">
        <f aca="false">IF(L$1="P",MAX(0,L$2-$D257),IF(L$1="C",MAX(0,$D257-L$2)))</f>
        <v>17.15</v>
      </c>
      <c r="M257" s="103" t="n">
        <f aca="false">IF(M$1="P",MAX(0,M$2-$D257),IF(M$1="C",MAX(0,$D257-M$2)))</f>
        <v>27.15</v>
      </c>
      <c r="N257" s="103" t="n">
        <f aca="false">IF(N$1="P",MAX(0,N$2-$D257),IF(N$1="C",MAX(0,$D257-N$2)))</f>
        <v>2.85</v>
      </c>
      <c r="O257" s="103" t="n">
        <f aca="false">IF(O$1="P",MAX(0,O$2-$D257),IF(O$1="C",MAX(0,$D257-O$2)))</f>
        <v>0</v>
      </c>
      <c r="P257" s="103" t="n">
        <f aca="false">IF(P$1="P",MAX(0,P$2-$D257),IF(P$1="C",MAX(0,$D257-P$2)))</f>
        <v>0</v>
      </c>
      <c r="Q257" s="103" t="n">
        <f aca="false">IF(Q$1="P",MAX(0,Q$2-$D257),IF(Q$1="C",MAX(0,$D257-Q$2)))</f>
        <v>0</v>
      </c>
      <c r="R257" s="103" t="n">
        <f aca="false">IF(R$1="P",MAX(0,R$2-$D257),IF(R$1="C",MAX(0,$D257-R$2)))</f>
        <v>0</v>
      </c>
      <c r="S257" s="103" t="n">
        <f aca="false">IF(S$1="P",MAX(0,S$2-$D257),IF(S$1="C",MAX(0,$D257-S$2)))</f>
        <v>0</v>
      </c>
      <c r="T257" s="103" t="n">
        <f aca="false">IF(T$1="P",MAX(0,T$2-$D257),IF(T$1="C",MAX(0,$D257-T$2)))</f>
        <v>0</v>
      </c>
      <c r="U257" s="104" t="n">
        <f aca="false">B257</f>
        <v>12</v>
      </c>
      <c r="V257" s="105" t="n">
        <f aca="false">VLOOKUP($C257,Gas!$B$3:$E$2506,2)</f>
        <v>1.375</v>
      </c>
      <c r="W257" s="46" t="n">
        <f aca="false">D257/V257</f>
        <v>16.6181818181818</v>
      </c>
    </row>
    <row r="258" customFormat="false" ht="12.75" hidden="false" customHeight="false" outlineLevel="0" collapsed="false">
      <c r="A258" s="0" t="n">
        <f aca="false">YEAR(C258)</f>
        <v>1998</v>
      </c>
      <c r="B258" s="95" t="n">
        <f aca="false">MONTH(C258)+(YEAR(C258)-1998)*12</f>
        <v>12</v>
      </c>
      <c r="C258" s="101" t="n">
        <v>36133</v>
      </c>
      <c r="D258" s="102" t="n">
        <v>21.83</v>
      </c>
      <c r="E258" s="98" t="n">
        <f aca="false">LN(D258/D257)</f>
        <v>-0.0456659467783613</v>
      </c>
      <c r="F258" s="106" t="n">
        <f aca="false">STDEV(E249:E258)*SQRT(trade_day)</f>
        <v>1.10550061248528</v>
      </c>
      <c r="H258" s="103" t="n">
        <f aca="false">IF(H$1="P",MAX(0,H$2-$D258),IF(H$1="C",MAX(0,$D258-H$2)))</f>
        <v>0</v>
      </c>
      <c r="I258" s="103" t="n">
        <f aca="false">IF(I$1="P",MAX(0,I$2-$D258),IF(I$1="C",MAX(0,$D258-I$2)))</f>
        <v>3.17</v>
      </c>
      <c r="J258" s="103" t="n">
        <f aca="false">IF(J$1="P",MAX(0,J$2-$D258),IF(J$1="C",MAX(0,$D258-J$2)))</f>
        <v>8.17</v>
      </c>
      <c r="K258" s="103" t="n">
        <f aca="false">IF(K$1="P",MAX(0,K$2-$D258),IF(K$1="C",MAX(0,$D258-K$2)))</f>
        <v>13.17</v>
      </c>
      <c r="L258" s="103" t="n">
        <f aca="false">IF(L$1="P",MAX(0,L$2-$D258),IF(L$1="C",MAX(0,$D258-L$2)))</f>
        <v>18.17</v>
      </c>
      <c r="M258" s="103" t="n">
        <f aca="false">IF(M$1="P",MAX(0,M$2-$D258),IF(M$1="C",MAX(0,$D258-M$2)))</f>
        <v>28.17</v>
      </c>
      <c r="N258" s="103" t="n">
        <f aca="false">IF(N$1="P",MAX(0,N$2-$D258),IF(N$1="C",MAX(0,$D258-N$2)))</f>
        <v>1.83</v>
      </c>
      <c r="O258" s="103" t="n">
        <f aca="false">IF(O$1="P",MAX(0,O$2-$D258),IF(O$1="C",MAX(0,$D258-O$2)))</f>
        <v>0</v>
      </c>
      <c r="P258" s="103" t="n">
        <f aca="false">IF(P$1="P",MAX(0,P$2-$D258),IF(P$1="C",MAX(0,$D258-P$2)))</f>
        <v>0</v>
      </c>
      <c r="Q258" s="103" t="n">
        <f aca="false">IF(Q$1="P",MAX(0,Q$2-$D258),IF(Q$1="C",MAX(0,$D258-Q$2)))</f>
        <v>0</v>
      </c>
      <c r="R258" s="103" t="n">
        <f aca="false">IF(R$1="P",MAX(0,R$2-$D258),IF(R$1="C",MAX(0,$D258-R$2)))</f>
        <v>0</v>
      </c>
      <c r="S258" s="103" t="n">
        <f aca="false">IF(S$1="P",MAX(0,S$2-$D258),IF(S$1="C",MAX(0,$D258-S$2)))</f>
        <v>0</v>
      </c>
      <c r="T258" s="103" t="n">
        <f aca="false">IF(T$1="P",MAX(0,T$2-$D258),IF(T$1="C",MAX(0,$D258-T$2)))</f>
        <v>0</v>
      </c>
      <c r="U258" s="104" t="n">
        <f aca="false">B258</f>
        <v>12</v>
      </c>
      <c r="V258" s="105" t="n">
        <f aca="false">VLOOKUP($C258,Gas!$B$3:$E$2506,2)</f>
        <v>1.185</v>
      </c>
      <c r="W258" s="46" t="n">
        <f aca="false">D258/V258</f>
        <v>18.42194092827</v>
      </c>
    </row>
    <row r="259" customFormat="false" ht="12.75" hidden="false" customHeight="false" outlineLevel="0" collapsed="false">
      <c r="A259" s="0" t="n">
        <f aca="false">YEAR(C259)</f>
        <v>1998</v>
      </c>
      <c r="B259" s="95" t="n">
        <f aca="false">MONTH(C259)+(YEAR(C259)-1998)*12</f>
        <v>12</v>
      </c>
      <c r="C259" s="101" t="n">
        <v>36136</v>
      </c>
      <c r="D259" s="102" t="n">
        <v>22.25</v>
      </c>
      <c r="E259" s="98" t="n">
        <f aca="false">LN(D259/D258)</f>
        <v>0.0190568380503969</v>
      </c>
      <c r="F259" s="106" t="n">
        <f aca="false">STDEV(E250:E259)*SQRT(trade_day)</f>
        <v>1.07680240426989</v>
      </c>
      <c r="G259" s="97"/>
      <c r="H259" s="103" t="n">
        <f aca="false">IF(H$1="P",MAX(0,H$2-$D259),IF(H$1="C",MAX(0,$D259-H$2)))</f>
        <v>0</v>
      </c>
      <c r="I259" s="103" t="n">
        <f aca="false">IF(I$1="P",MAX(0,I$2-$D259),IF(I$1="C",MAX(0,$D259-I$2)))</f>
        <v>2.75</v>
      </c>
      <c r="J259" s="103" t="n">
        <f aca="false">IF(J$1="P",MAX(0,J$2-$D259),IF(J$1="C",MAX(0,$D259-J$2)))</f>
        <v>7.75</v>
      </c>
      <c r="K259" s="103" t="n">
        <f aca="false">IF(K$1="P",MAX(0,K$2-$D259),IF(K$1="C",MAX(0,$D259-K$2)))</f>
        <v>12.75</v>
      </c>
      <c r="L259" s="103" t="n">
        <f aca="false">IF(L$1="P",MAX(0,L$2-$D259),IF(L$1="C",MAX(0,$D259-L$2)))</f>
        <v>17.75</v>
      </c>
      <c r="M259" s="103" t="n">
        <f aca="false">IF(M$1="P",MAX(0,M$2-$D259),IF(M$1="C",MAX(0,$D259-M$2)))</f>
        <v>27.75</v>
      </c>
      <c r="N259" s="103" t="n">
        <f aca="false">IF(N$1="P",MAX(0,N$2-$D259),IF(N$1="C",MAX(0,$D259-N$2)))</f>
        <v>2.25</v>
      </c>
      <c r="O259" s="103" t="n">
        <f aca="false">IF(O$1="P",MAX(0,O$2-$D259),IF(O$1="C",MAX(0,$D259-O$2)))</f>
        <v>0</v>
      </c>
      <c r="P259" s="103" t="n">
        <f aca="false">IF(P$1="P",MAX(0,P$2-$D259),IF(P$1="C",MAX(0,$D259-P$2)))</f>
        <v>0</v>
      </c>
      <c r="Q259" s="103" t="n">
        <f aca="false">IF(Q$1="P",MAX(0,Q$2-$D259),IF(Q$1="C",MAX(0,$D259-Q$2)))</f>
        <v>0</v>
      </c>
      <c r="R259" s="103" t="n">
        <f aca="false">IF(R$1="P",MAX(0,R$2-$D259),IF(R$1="C",MAX(0,$D259-R$2)))</f>
        <v>0</v>
      </c>
      <c r="S259" s="103" t="n">
        <f aca="false">IF(S$1="P",MAX(0,S$2-$D259),IF(S$1="C",MAX(0,$D259-S$2)))</f>
        <v>0</v>
      </c>
      <c r="T259" s="103" t="n">
        <f aca="false">IF(T$1="P",MAX(0,T$2-$D259),IF(T$1="C",MAX(0,$D259-T$2)))</f>
        <v>0</v>
      </c>
      <c r="U259" s="104" t="n">
        <f aca="false">B259</f>
        <v>12</v>
      </c>
      <c r="V259" s="105" t="n">
        <f aca="false">VLOOKUP($C259,Gas!$B$3:$E$2506,2)</f>
        <v>1.01</v>
      </c>
      <c r="W259" s="46" t="n">
        <f aca="false">D259/V259</f>
        <v>22.029702970297</v>
      </c>
      <c r="X259" s="99"/>
    </row>
    <row r="260" customFormat="false" ht="12.75" hidden="false" customHeight="false" outlineLevel="0" collapsed="false">
      <c r="A260" s="0" t="n">
        <f aca="false">YEAR(C260)</f>
        <v>1998</v>
      </c>
      <c r="B260" s="95" t="n">
        <f aca="false">MONTH(C260)+(YEAR(C260)-1998)*12</f>
        <v>12</v>
      </c>
      <c r="C260" s="101" t="n">
        <v>36137</v>
      </c>
      <c r="D260" s="102" t="n">
        <v>22.5</v>
      </c>
      <c r="E260" s="98" t="n">
        <f aca="false">LN(D260/D259)</f>
        <v>0.0111733005981253</v>
      </c>
      <c r="F260" s="106" t="n">
        <f aca="false">STDEV(E251:E260)*SQRT(trade_day)</f>
        <v>1.06490528914531</v>
      </c>
      <c r="G260" s="97"/>
      <c r="H260" s="103" t="n">
        <f aca="false">IF(H$1="P",MAX(0,H$2-$D260),IF(H$1="C",MAX(0,$D260-H$2)))</f>
        <v>0</v>
      </c>
      <c r="I260" s="103" t="n">
        <f aca="false">IF(I$1="P",MAX(0,I$2-$D260),IF(I$1="C",MAX(0,$D260-I$2)))</f>
        <v>2.5</v>
      </c>
      <c r="J260" s="103" t="n">
        <f aca="false">IF(J$1="P",MAX(0,J$2-$D260),IF(J$1="C",MAX(0,$D260-J$2)))</f>
        <v>7.5</v>
      </c>
      <c r="K260" s="103" t="n">
        <f aca="false">IF(K$1="P",MAX(0,K$2-$D260),IF(K$1="C",MAX(0,$D260-K$2)))</f>
        <v>12.5</v>
      </c>
      <c r="L260" s="103" t="n">
        <f aca="false">IF(L$1="P",MAX(0,L$2-$D260),IF(L$1="C",MAX(0,$D260-L$2)))</f>
        <v>17.5</v>
      </c>
      <c r="M260" s="103" t="n">
        <f aca="false">IF(M$1="P",MAX(0,M$2-$D260),IF(M$1="C",MAX(0,$D260-M$2)))</f>
        <v>27.5</v>
      </c>
      <c r="N260" s="103" t="n">
        <f aca="false">IF(N$1="P",MAX(0,N$2-$D260),IF(N$1="C",MAX(0,$D260-N$2)))</f>
        <v>2.5</v>
      </c>
      <c r="O260" s="103" t="n">
        <f aca="false">IF(O$1="P",MAX(0,O$2-$D260),IF(O$1="C",MAX(0,$D260-O$2)))</f>
        <v>0</v>
      </c>
      <c r="P260" s="103" t="n">
        <f aca="false">IF(P$1="P",MAX(0,P$2-$D260),IF(P$1="C",MAX(0,$D260-P$2)))</f>
        <v>0</v>
      </c>
      <c r="Q260" s="103" t="n">
        <f aca="false">IF(Q$1="P",MAX(0,Q$2-$D260),IF(Q$1="C",MAX(0,$D260-Q$2)))</f>
        <v>0</v>
      </c>
      <c r="R260" s="103" t="n">
        <f aca="false">IF(R$1="P",MAX(0,R$2-$D260),IF(R$1="C",MAX(0,$D260-R$2)))</f>
        <v>0</v>
      </c>
      <c r="S260" s="103" t="n">
        <f aca="false">IF(S$1="P",MAX(0,S$2-$D260),IF(S$1="C",MAX(0,$D260-S$2)))</f>
        <v>0</v>
      </c>
      <c r="T260" s="103" t="n">
        <f aca="false">IF(T$1="P",MAX(0,T$2-$D260),IF(T$1="C",MAX(0,$D260-T$2)))</f>
        <v>0</v>
      </c>
      <c r="U260" s="104" t="n">
        <f aca="false">B260</f>
        <v>12</v>
      </c>
      <c r="V260" s="105" t="n">
        <f aca="false">VLOOKUP($C260,Gas!$B$3:$E$2506,2)</f>
        <v>1.55</v>
      </c>
      <c r="W260" s="46" t="n">
        <f aca="false">D260/V260</f>
        <v>14.5161290322581</v>
      </c>
      <c r="X260" s="99"/>
    </row>
    <row r="261" customFormat="false" ht="12.75" hidden="false" customHeight="false" outlineLevel="0" collapsed="false">
      <c r="A261" s="0" t="n">
        <f aca="false">YEAR(C261)</f>
        <v>1998</v>
      </c>
      <c r="B261" s="95" t="n">
        <f aca="false">MONTH(C261)+(YEAR(C261)-1998)*12</f>
        <v>12</v>
      </c>
      <c r="C261" s="101" t="n">
        <v>36138</v>
      </c>
      <c r="D261" s="102" t="n">
        <v>22.5</v>
      </c>
      <c r="E261" s="98" t="n">
        <f aca="false">LN(D261/D260)</f>
        <v>0</v>
      </c>
      <c r="F261" s="106" t="n">
        <f aca="false">STDEV(E252:E261)*SQRT(trade_day)</f>
        <v>0.996970832239212</v>
      </c>
      <c r="G261" s="97"/>
      <c r="H261" s="103" t="n">
        <f aca="false">IF(H$1="P",MAX(0,H$2-$D261),IF(H$1="C",MAX(0,$D261-H$2)))</f>
        <v>0</v>
      </c>
      <c r="I261" s="103" t="n">
        <f aca="false">IF(I$1="P",MAX(0,I$2-$D261),IF(I$1="C",MAX(0,$D261-I$2)))</f>
        <v>2.5</v>
      </c>
      <c r="J261" s="103" t="n">
        <f aca="false">IF(J$1="P",MAX(0,J$2-$D261),IF(J$1="C",MAX(0,$D261-J$2)))</f>
        <v>7.5</v>
      </c>
      <c r="K261" s="103" t="n">
        <f aca="false">IF(K$1="P",MAX(0,K$2-$D261),IF(K$1="C",MAX(0,$D261-K$2)))</f>
        <v>12.5</v>
      </c>
      <c r="L261" s="103" t="n">
        <f aca="false">IF(L$1="P",MAX(0,L$2-$D261),IF(L$1="C",MAX(0,$D261-L$2)))</f>
        <v>17.5</v>
      </c>
      <c r="M261" s="103" t="n">
        <f aca="false">IF(M$1="P",MAX(0,M$2-$D261),IF(M$1="C",MAX(0,$D261-M$2)))</f>
        <v>27.5</v>
      </c>
      <c r="N261" s="103" t="n">
        <f aca="false">IF(N$1="P",MAX(0,N$2-$D261),IF(N$1="C",MAX(0,$D261-N$2)))</f>
        <v>2.5</v>
      </c>
      <c r="O261" s="103" t="n">
        <f aca="false">IF(O$1="P",MAX(0,O$2-$D261),IF(O$1="C",MAX(0,$D261-O$2)))</f>
        <v>0</v>
      </c>
      <c r="P261" s="103" t="n">
        <f aca="false">IF(P$1="P",MAX(0,P$2-$D261),IF(P$1="C",MAX(0,$D261-P$2)))</f>
        <v>0</v>
      </c>
      <c r="Q261" s="103" t="n">
        <f aca="false">IF(Q$1="P",MAX(0,Q$2-$D261),IF(Q$1="C",MAX(0,$D261-Q$2)))</f>
        <v>0</v>
      </c>
      <c r="R261" s="103" t="n">
        <f aca="false">IF(R$1="P",MAX(0,R$2-$D261),IF(R$1="C",MAX(0,$D261-R$2)))</f>
        <v>0</v>
      </c>
      <c r="S261" s="103" t="n">
        <f aca="false">IF(S$1="P",MAX(0,S$2-$D261),IF(S$1="C",MAX(0,$D261-S$2)))</f>
        <v>0</v>
      </c>
      <c r="T261" s="103" t="n">
        <f aca="false">IF(T$1="P",MAX(0,T$2-$D261),IF(T$1="C",MAX(0,$D261-T$2)))</f>
        <v>0</v>
      </c>
      <c r="U261" s="104" t="n">
        <f aca="false">B261</f>
        <v>12</v>
      </c>
      <c r="V261" s="105" t="n">
        <f aca="false">VLOOKUP($C261,Gas!$B$3:$E$2506,2)</f>
        <v>1.795</v>
      </c>
      <c r="W261" s="46" t="n">
        <f aca="false">D261/V261</f>
        <v>12.5348189415042</v>
      </c>
      <c r="X261" s="99"/>
    </row>
    <row r="262" customFormat="false" ht="12.75" hidden="false" customHeight="false" outlineLevel="0" collapsed="false">
      <c r="A262" s="0" t="n">
        <f aca="false">YEAR(C262)</f>
        <v>1998</v>
      </c>
      <c r="B262" s="95" t="n">
        <f aca="false">MONTH(C262)+(YEAR(C262)-1998)*12</f>
        <v>12</v>
      </c>
      <c r="C262" s="101" t="n">
        <v>36139</v>
      </c>
      <c r="D262" s="102" t="n">
        <v>22.75</v>
      </c>
      <c r="E262" s="98" t="n">
        <f aca="false">LN(D262/D261)</f>
        <v>0.0110498361865849</v>
      </c>
      <c r="F262" s="106" t="n">
        <f aca="false">STDEV(E253:E262)*SQRT(trade_day)</f>
        <v>0.869266960224143</v>
      </c>
      <c r="G262" s="97"/>
      <c r="H262" s="103" t="n">
        <f aca="false">IF(H$1="P",MAX(0,H$2-$D262),IF(H$1="C",MAX(0,$D262-H$2)))</f>
        <v>0</v>
      </c>
      <c r="I262" s="103" t="n">
        <f aca="false">IF(I$1="P",MAX(0,I$2-$D262),IF(I$1="C",MAX(0,$D262-I$2)))</f>
        <v>2.25</v>
      </c>
      <c r="J262" s="103" t="n">
        <f aca="false">IF(J$1="P",MAX(0,J$2-$D262),IF(J$1="C",MAX(0,$D262-J$2)))</f>
        <v>7.25</v>
      </c>
      <c r="K262" s="103" t="n">
        <f aca="false">IF(K$1="P",MAX(0,K$2-$D262),IF(K$1="C",MAX(0,$D262-K$2)))</f>
        <v>12.25</v>
      </c>
      <c r="L262" s="103" t="n">
        <f aca="false">IF(L$1="P",MAX(0,L$2-$D262),IF(L$1="C",MAX(0,$D262-L$2)))</f>
        <v>17.25</v>
      </c>
      <c r="M262" s="103" t="n">
        <f aca="false">IF(M$1="P",MAX(0,M$2-$D262),IF(M$1="C",MAX(0,$D262-M$2)))</f>
        <v>27.25</v>
      </c>
      <c r="N262" s="103" t="n">
        <f aca="false">IF(N$1="P",MAX(0,N$2-$D262),IF(N$1="C",MAX(0,$D262-N$2)))</f>
        <v>2.75</v>
      </c>
      <c r="O262" s="103" t="n">
        <f aca="false">IF(O$1="P",MAX(0,O$2-$D262),IF(O$1="C",MAX(0,$D262-O$2)))</f>
        <v>0</v>
      </c>
      <c r="P262" s="103" t="n">
        <f aca="false">IF(P$1="P",MAX(0,P$2-$D262),IF(P$1="C",MAX(0,$D262-P$2)))</f>
        <v>0</v>
      </c>
      <c r="Q262" s="103" t="n">
        <f aca="false">IF(Q$1="P",MAX(0,Q$2-$D262),IF(Q$1="C",MAX(0,$D262-Q$2)))</f>
        <v>0</v>
      </c>
      <c r="R262" s="103" t="n">
        <f aca="false">IF(R$1="P",MAX(0,R$2-$D262),IF(R$1="C",MAX(0,$D262-R$2)))</f>
        <v>0</v>
      </c>
      <c r="S262" s="103" t="n">
        <f aca="false">IF(S$1="P",MAX(0,S$2-$D262),IF(S$1="C",MAX(0,$D262-S$2)))</f>
        <v>0</v>
      </c>
      <c r="T262" s="103" t="n">
        <f aca="false">IF(T$1="P",MAX(0,T$2-$D262),IF(T$1="C",MAX(0,$D262-T$2)))</f>
        <v>0</v>
      </c>
      <c r="U262" s="104" t="n">
        <f aca="false">B262</f>
        <v>12</v>
      </c>
      <c r="V262" s="105" t="n">
        <f aca="false">VLOOKUP($C262,Gas!$B$3:$E$2506,2)</f>
        <v>1.64</v>
      </c>
      <c r="W262" s="46" t="n">
        <f aca="false">D262/V262</f>
        <v>13.8719512195122</v>
      </c>
      <c r="X262" s="99"/>
    </row>
    <row r="263" customFormat="false" ht="12.75" hidden="false" customHeight="false" outlineLevel="0" collapsed="false">
      <c r="A263" s="0" t="n">
        <f aca="false">YEAR(C263)</f>
        <v>1998</v>
      </c>
      <c r="B263" s="95" t="n">
        <f aca="false">MONTH(C263)+(YEAR(C263)-1998)*12</f>
        <v>12</v>
      </c>
      <c r="C263" s="101" t="n">
        <v>36140</v>
      </c>
      <c r="D263" s="102" t="n">
        <v>22.14</v>
      </c>
      <c r="E263" s="98" t="n">
        <f aca="false">LN(D263/D262)</f>
        <v>-0.0271792181164686</v>
      </c>
      <c r="F263" s="106" t="n">
        <f aca="false">STDEV(E254:E263)*SQRT(trade_day)</f>
        <v>0.781681769547441</v>
      </c>
      <c r="G263" s="97"/>
      <c r="H263" s="103" t="n">
        <f aca="false">IF(H$1="P",MAX(0,H$2-$D263),IF(H$1="C",MAX(0,$D263-H$2)))</f>
        <v>0</v>
      </c>
      <c r="I263" s="103" t="n">
        <f aca="false">IF(I$1="P",MAX(0,I$2-$D263),IF(I$1="C",MAX(0,$D263-I$2)))</f>
        <v>2.86</v>
      </c>
      <c r="J263" s="103" t="n">
        <f aca="false">IF(J$1="P",MAX(0,J$2-$D263),IF(J$1="C",MAX(0,$D263-J$2)))</f>
        <v>7.86</v>
      </c>
      <c r="K263" s="103" t="n">
        <f aca="false">IF(K$1="P",MAX(0,K$2-$D263),IF(K$1="C",MAX(0,$D263-K$2)))</f>
        <v>12.86</v>
      </c>
      <c r="L263" s="103" t="n">
        <f aca="false">IF(L$1="P",MAX(0,L$2-$D263),IF(L$1="C",MAX(0,$D263-L$2)))</f>
        <v>17.86</v>
      </c>
      <c r="M263" s="103" t="n">
        <f aca="false">IF(M$1="P",MAX(0,M$2-$D263),IF(M$1="C",MAX(0,$D263-M$2)))</f>
        <v>27.86</v>
      </c>
      <c r="N263" s="103" t="n">
        <f aca="false">IF(N$1="P",MAX(0,N$2-$D263),IF(N$1="C",MAX(0,$D263-N$2)))</f>
        <v>2.14</v>
      </c>
      <c r="O263" s="103" t="n">
        <f aca="false">IF(O$1="P",MAX(0,O$2-$D263),IF(O$1="C",MAX(0,$D263-O$2)))</f>
        <v>0</v>
      </c>
      <c r="P263" s="103" t="n">
        <f aca="false">IF(P$1="P",MAX(0,P$2-$D263),IF(P$1="C",MAX(0,$D263-P$2)))</f>
        <v>0</v>
      </c>
      <c r="Q263" s="103" t="n">
        <f aca="false">IF(Q$1="P",MAX(0,Q$2-$D263),IF(Q$1="C",MAX(0,$D263-Q$2)))</f>
        <v>0</v>
      </c>
      <c r="R263" s="103" t="n">
        <f aca="false">IF(R$1="P",MAX(0,R$2-$D263),IF(R$1="C",MAX(0,$D263-R$2)))</f>
        <v>0</v>
      </c>
      <c r="S263" s="103" t="n">
        <f aca="false">IF(S$1="P",MAX(0,S$2-$D263),IF(S$1="C",MAX(0,$D263-S$2)))</f>
        <v>0</v>
      </c>
      <c r="T263" s="103" t="n">
        <f aca="false">IF(T$1="P",MAX(0,T$2-$D263),IF(T$1="C",MAX(0,$D263-T$2)))</f>
        <v>0</v>
      </c>
      <c r="U263" s="104" t="n">
        <f aca="false">B263</f>
        <v>12</v>
      </c>
      <c r="V263" s="105" t="n">
        <f aca="false">VLOOKUP($C263,Gas!$B$3:$E$2506,2)</f>
        <v>1.575</v>
      </c>
      <c r="W263" s="46" t="n">
        <f aca="false">D263/V263</f>
        <v>14.0571428571429</v>
      </c>
      <c r="X263" s="99"/>
    </row>
    <row r="264" customFormat="false" ht="12.75" hidden="false" customHeight="false" outlineLevel="0" collapsed="false">
      <c r="A264" s="0" t="n">
        <f aca="false">YEAR(C264)</f>
        <v>1998</v>
      </c>
      <c r="B264" s="95" t="n">
        <f aca="false">MONTH(C264)+(YEAR(C264)-1998)*12</f>
        <v>12</v>
      </c>
      <c r="C264" s="101" t="n">
        <v>36143</v>
      </c>
      <c r="D264" s="102" t="n">
        <v>21.21</v>
      </c>
      <c r="E264" s="98" t="n">
        <f aca="false">LN(D264/D263)</f>
        <v>-0.0429131587038997</v>
      </c>
      <c r="F264" s="106" t="n">
        <f aca="false">STDEV(E255:E264)*SQRT(trade_day)</f>
        <v>0.431174459873551</v>
      </c>
      <c r="G264" s="97"/>
      <c r="H264" s="103" t="n">
        <f aca="false">IF(H$1="P",MAX(0,H$2-$D264),IF(H$1="C",MAX(0,$D264-H$2)))</f>
        <v>0</v>
      </c>
      <c r="I264" s="103" t="n">
        <f aca="false">IF(I$1="P",MAX(0,I$2-$D264),IF(I$1="C",MAX(0,$D264-I$2)))</f>
        <v>3.79</v>
      </c>
      <c r="J264" s="103" t="n">
        <f aca="false">IF(J$1="P",MAX(0,J$2-$D264),IF(J$1="C",MAX(0,$D264-J$2)))</f>
        <v>8.79</v>
      </c>
      <c r="K264" s="103" t="n">
        <f aca="false">IF(K$1="P",MAX(0,K$2-$D264),IF(K$1="C",MAX(0,$D264-K$2)))</f>
        <v>13.79</v>
      </c>
      <c r="L264" s="103" t="n">
        <f aca="false">IF(L$1="P",MAX(0,L$2-$D264),IF(L$1="C",MAX(0,$D264-L$2)))</f>
        <v>18.79</v>
      </c>
      <c r="M264" s="103" t="n">
        <f aca="false">IF(M$1="P",MAX(0,M$2-$D264),IF(M$1="C",MAX(0,$D264-M$2)))</f>
        <v>28.79</v>
      </c>
      <c r="N264" s="103" t="n">
        <f aca="false">IF(N$1="P",MAX(0,N$2-$D264),IF(N$1="C",MAX(0,$D264-N$2)))</f>
        <v>1.21</v>
      </c>
      <c r="O264" s="103" t="n">
        <f aca="false">IF(O$1="P",MAX(0,O$2-$D264),IF(O$1="C",MAX(0,$D264-O$2)))</f>
        <v>0</v>
      </c>
      <c r="P264" s="103" t="n">
        <f aca="false">IF(P$1="P",MAX(0,P$2-$D264),IF(P$1="C",MAX(0,$D264-P$2)))</f>
        <v>0</v>
      </c>
      <c r="Q264" s="103" t="n">
        <f aca="false">IF(Q$1="P",MAX(0,Q$2-$D264),IF(Q$1="C",MAX(0,$D264-Q$2)))</f>
        <v>0</v>
      </c>
      <c r="R264" s="103" t="n">
        <f aca="false">IF(R$1="P",MAX(0,R$2-$D264),IF(R$1="C",MAX(0,$D264-R$2)))</f>
        <v>0</v>
      </c>
      <c r="S264" s="103" t="n">
        <f aca="false">IF(S$1="P",MAX(0,S$2-$D264),IF(S$1="C",MAX(0,$D264-S$2)))</f>
        <v>0</v>
      </c>
      <c r="T264" s="103" t="n">
        <f aca="false">IF(T$1="P",MAX(0,T$2-$D264),IF(T$1="C",MAX(0,$D264-T$2)))</f>
        <v>0</v>
      </c>
      <c r="U264" s="104" t="n">
        <f aca="false">B264</f>
        <v>12</v>
      </c>
      <c r="V264" s="105" t="n">
        <f aca="false">VLOOKUP($C264,Gas!$B$3:$E$2506,2)</f>
        <v>1.53</v>
      </c>
      <c r="W264" s="46" t="n">
        <f aca="false">D264/V264</f>
        <v>13.8627450980392</v>
      </c>
      <c r="X264" s="99"/>
    </row>
    <row r="265" customFormat="false" ht="12.75" hidden="false" customHeight="false" outlineLevel="0" collapsed="false">
      <c r="A265" s="0" t="n">
        <f aca="false">YEAR(C265)</f>
        <v>1998</v>
      </c>
      <c r="B265" s="95" t="n">
        <f aca="false">MONTH(C265)+(YEAR(C265)-1998)*12</f>
        <v>12</v>
      </c>
      <c r="C265" s="101" t="n">
        <v>36144</v>
      </c>
      <c r="D265" s="102" t="n">
        <v>22.05</v>
      </c>
      <c r="E265" s="98" t="n">
        <f aca="false">LN(D265/D264)</f>
        <v>0.038839833316264</v>
      </c>
      <c r="F265" s="106" t="n">
        <f aca="false">STDEV(E256:E265)*SQRT(trade_day)</f>
        <v>0.489490533326574</v>
      </c>
      <c r="G265" s="97"/>
      <c r="H265" s="103" t="n">
        <f aca="false">IF(H$1="P",MAX(0,H$2-$D265),IF(H$1="C",MAX(0,$D265-H$2)))</f>
        <v>0</v>
      </c>
      <c r="I265" s="103" t="n">
        <f aca="false">IF(I$1="P",MAX(0,I$2-$D265),IF(I$1="C",MAX(0,$D265-I$2)))</f>
        <v>2.95</v>
      </c>
      <c r="J265" s="103" t="n">
        <f aca="false">IF(J$1="P",MAX(0,J$2-$D265),IF(J$1="C",MAX(0,$D265-J$2)))</f>
        <v>7.95</v>
      </c>
      <c r="K265" s="103" t="n">
        <f aca="false">IF(K$1="P",MAX(0,K$2-$D265),IF(K$1="C",MAX(0,$D265-K$2)))</f>
        <v>12.95</v>
      </c>
      <c r="L265" s="103" t="n">
        <f aca="false">IF(L$1="P",MAX(0,L$2-$D265),IF(L$1="C",MAX(0,$D265-L$2)))</f>
        <v>17.95</v>
      </c>
      <c r="M265" s="103" t="n">
        <f aca="false">IF(M$1="P",MAX(0,M$2-$D265),IF(M$1="C",MAX(0,$D265-M$2)))</f>
        <v>27.95</v>
      </c>
      <c r="N265" s="103" t="n">
        <f aca="false">IF(N$1="P",MAX(0,N$2-$D265),IF(N$1="C",MAX(0,$D265-N$2)))</f>
        <v>2.05</v>
      </c>
      <c r="O265" s="103" t="n">
        <f aca="false">IF(O$1="P",MAX(0,O$2-$D265),IF(O$1="C",MAX(0,$D265-O$2)))</f>
        <v>0</v>
      </c>
      <c r="P265" s="103" t="n">
        <f aca="false">IF(P$1="P",MAX(0,P$2-$D265),IF(P$1="C",MAX(0,$D265-P$2)))</f>
        <v>0</v>
      </c>
      <c r="Q265" s="103" t="n">
        <f aca="false">IF(Q$1="P",MAX(0,Q$2-$D265),IF(Q$1="C",MAX(0,$D265-Q$2)))</f>
        <v>0</v>
      </c>
      <c r="R265" s="103" t="n">
        <f aca="false">IF(R$1="P",MAX(0,R$2-$D265),IF(R$1="C",MAX(0,$D265-R$2)))</f>
        <v>0</v>
      </c>
      <c r="S265" s="103" t="n">
        <f aca="false">IF(S$1="P",MAX(0,S$2-$D265),IF(S$1="C",MAX(0,$D265-S$2)))</f>
        <v>0</v>
      </c>
      <c r="T265" s="103" t="n">
        <f aca="false">IF(T$1="P",MAX(0,T$2-$D265),IF(T$1="C",MAX(0,$D265-T$2)))</f>
        <v>0</v>
      </c>
      <c r="U265" s="104" t="n">
        <f aca="false">B265</f>
        <v>12</v>
      </c>
      <c r="V265" s="105" t="n">
        <f aca="false">VLOOKUP($C265,Gas!$B$3:$E$2506,2)</f>
        <v>1.81</v>
      </c>
      <c r="W265" s="46" t="n">
        <f aca="false">D265/V265</f>
        <v>12.182320441989</v>
      </c>
      <c r="X265" s="99"/>
    </row>
    <row r="266" customFormat="false" ht="12.75" hidden="false" customHeight="false" outlineLevel="0" collapsed="false">
      <c r="A266" s="0" t="n">
        <f aca="false">YEAR(C266)</f>
        <v>1998</v>
      </c>
      <c r="B266" s="95" t="n">
        <f aca="false">MONTH(C266)+(YEAR(C266)-1998)*12</f>
        <v>12</v>
      </c>
      <c r="C266" s="101" t="n">
        <v>36145</v>
      </c>
      <c r="D266" s="102" t="n">
        <v>21.25</v>
      </c>
      <c r="E266" s="98" t="n">
        <f aca="false">LN(D266/D265)</f>
        <v>-0.0369557065224292</v>
      </c>
      <c r="F266" s="106" t="n">
        <f aca="false">STDEV(E257:E266)*SQRT(trade_day)</f>
        <v>0.499388858705876</v>
      </c>
      <c r="G266" s="97"/>
      <c r="H266" s="103" t="n">
        <f aca="false">IF(H$1="P",MAX(0,H$2-$D266),IF(H$1="C",MAX(0,$D266-H$2)))</f>
        <v>0</v>
      </c>
      <c r="I266" s="103" t="n">
        <f aca="false">IF(I$1="P",MAX(0,I$2-$D266),IF(I$1="C",MAX(0,$D266-I$2)))</f>
        <v>3.75</v>
      </c>
      <c r="J266" s="103" t="n">
        <f aca="false">IF(J$1="P",MAX(0,J$2-$D266),IF(J$1="C",MAX(0,$D266-J$2)))</f>
        <v>8.75</v>
      </c>
      <c r="K266" s="103" t="n">
        <f aca="false">IF(K$1="P",MAX(0,K$2-$D266),IF(K$1="C",MAX(0,$D266-K$2)))</f>
        <v>13.75</v>
      </c>
      <c r="L266" s="103" t="n">
        <f aca="false">IF(L$1="P",MAX(0,L$2-$D266),IF(L$1="C",MAX(0,$D266-L$2)))</f>
        <v>18.75</v>
      </c>
      <c r="M266" s="103" t="n">
        <f aca="false">IF(M$1="P",MAX(0,M$2-$D266),IF(M$1="C",MAX(0,$D266-M$2)))</f>
        <v>28.75</v>
      </c>
      <c r="N266" s="103" t="n">
        <f aca="false">IF(N$1="P",MAX(0,N$2-$D266),IF(N$1="C",MAX(0,$D266-N$2)))</f>
        <v>1.25</v>
      </c>
      <c r="O266" s="103" t="n">
        <f aca="false">IF(O$1="P",MAX(0,O$2-$D266),IF(O$1="C",MAX(0,$D266-O$2)))</f>
        <v>0</v>
      </c>
      <c r="P266" s="103" t="n">
        <f aca="false">IF(P$1="P",MAX(0,P$2-$D266),IF(P$1="C",MAX(0,$D266-P$2)))</f>
        <v>0</v>
      </c>
      <c r="Q266" s="103" t="n">
        <f aca="false">IF(Q$1="P",MAX(0,Q$2-$D266),IF(Q$1="C",MAX(0,$D266-Q$2)))</f>
        <v>0</v>
      </c>
      <c r="R266" s="103" t="n">
        <f aca="false">IF(R$1="P",MAX(0,R$2-$D266),IF(R$1="C",MAX(0,$D266-R$2)))</f>
        <v>0</v>
      </c>
      <c r="S266" s="103" t="n">
        <f aca="false">IF(S$1="P",MAX(0,S$2-$D266),IF(S$1="C",MAX(0,$D266-S$2)))</f>
        <v>0</v>
      </c>
      <c r="T266" s="103" t="n">
        <f aca="false">IF(T$1="P",MAX(0,T$2-$D266),IF(T$1="C",MAX(0,$D266-T$2)))</f>
        <v>0</v>
      </c>
      <c r="U266" s="104" t="n">
        <f aca="false">B266</f>
        <v>12</v>
      </c>
      <c r="V266" s="105" t="n">
        <f aca="false">VLOOKUP($C266,Gas!$B$3:$E$2506,2)</f>
        <v>1.855</v>
      </c>
      <c r="W266" s="46" t="n">
        <f aca="false">D266/V266</f>
        <v>11.455525606469</v>
      </c>
      <c r="X266" s="99"/>
    </row>
    <row r="267" customFormat="false" ht="12.75" hidden="false" customHeight="false" outlineLevel="0" collapsed="false">
      <c r="A267" s="0" t="n">
        <f aca="false">YEAR(C267)</f>
        <v>1998</v>
      </c>
      <c r="B267" s="95" t="n">
        <f aca="false">MONTH(C267)+(YEAR(C267)-1998)*12</f>
        <v>12</v>
      </c>
      <c r="C267" s="101" t="n">
        <v>36146</v>
      </c>
      <c r="D267" s="102" t="n">
        <v>22.67</v>
      </c>
      <c r="E267" s="98" t="n">
        <f aca="false">LN(D267/D266)</f>
        <v>0.0646855691490118</v>
      </c>
      <c r="F267" s="106" t="n">
        <f aca="false">STDEV(E258:E267)*SQRT(trade_day)</f>
        <v>0.58518651961986</v>
      </c>
      <c r="G267" s="97"/>
      <c r="H267" s="103" t="n">
        <f aca="false">IF(H$1="P",MAX(0,H$2-$D267),IF(H$1="C",MAX(0,$D267-H$2)))</f>
        <v>0</v>
      </c>
      <c r="I267" s="103" t="n">
        <f aca="false">IF(I$1="P",MAX(0,I$2-$D267),IF(I$1="C",MAX(0,$D267-I$2)))</f>
        <v>2.33</v>
      </c>
      <c r="J267" s="103" t="n">
        <f aca="false">IF(J$1="P",MAX(0,J$2-$D267),IF(J$1="C",MAX(0,$D267-J$2)))</f>
        <v>7.33</v>
      </c>
      <c r="K267" s="103" t="n">
        <f aca="false">IF(K$1="P",MAX(0,K$2-$D267),IF(K$1="C",MAX(0,$D267-K$2)))</f>
        <v>12.33</v>
      </c>
      <c r="L267" s="103" t="n">
        <f aca="false">IF(L$1="P",MAX(0,L$2-$D267),IF(L$1="C",MAX(0,$D267-L$2)))</f>
        <v>17.33</v>
      </c>
      <c r="M267" s="103" t="n">
        <f aca="false">IF(M$1="P",MAX(0,M$2-$D267),IF(M$1="C",MAX(0,$D267-M$2)))</f>
        <v>27.33</v>
      </c>
      <c r="N267" s="103" t="n">
        <f aca="false">IF(N$1="P",MAX(0,N$2-$D267),IF(N$1="C",MAX(0,$D267-N$2)))</f>
        <v>2.67</v>
      </c>
      <c r="O267" s="103" t="n">
        <f aca="false">IF(O$1="P",MAX(0,O$2-$D267),IF(O$1="C",MAX(0,$D267-O$2)))</f>
        <v>0</v>
      </c>
      <c r="P267" s="103" t="n">
        <f aca="false">IF(P$1="P",MAX(0,P$2-$D267),IF(P$1="C",MAX(0,$D267-P$2)))</f>
        <v>0</v>
      </c>
      <c r="Q267" s="103" t="n">
        <f aca="false">IF(Q$1="P",MAX(0,Q$2-$D267),IF(Q$1="C",MAX(0,$D267-Q$2)))</f>
        <v>0</v>
      </c>
      <c r="R267" s="103" t="n">
        <f aca="false">IF(R$1="P",MAX(0,R$2-$D267),IF(R$1="C",MAX(0,$D267-R$2)))</f>
        <v>0</v>
      </c>
      <c r="S267" s="103" t="n">
        <f aca="false">IF(S$1="P",MAX(0,S$2-$D267),IF(S$1="C",MAX(0,$D267-S$2)))</f>
        <v>0</v>
      </c>
      <c r="T267" s="103" t="n">
        <f aca="false">IF(T$1="P",MAX(0,T$2-$D267),IF(T$1="C",MAX(0,$D267-T$2)))</f>
        <v>0</v>
      </c>
      <c r="U267" s="104" t="n">
        <f aca="false">B267</f>
        <v>12</v>
      </c>
      <c r="V267" s="105" t="n">
        <f aca="false">VLOOKUP($C267,Gas!$B$3:$E$2506,2)</f>
        <v>1.965</v>
      </c>
      <c r="W267" s="46" t="n">
        <f aca="false">D267/V267</f>
        <v>11.5368956743003</v>
      </c>
      <c r="X267" s="99" t="n">
        <f aca="false">VLOOKUP($C267,Gas!$B$3:$E$2506,4)</f>
        <v>2.87269193086376</v>
      </c>
    </row>
    <row r="268" customFormat="false" ht="12.75" hidden="false" customHeight="false" outlineLevel="0" collapsed="false">
      <c r="A268" s="0" t="n">
        <f aca="false">YEAR(C268)</f>
        <v>1998</v>
      </c>
      <c r="B268" s="95" t="n">
        <f aca="false">MONTH(C268)+(YEAR(C268)-1998)*12</f>
        <v>12</v>
      </c>
      <c r="C268" s="101" t="n">
        <v>36147</v>
      </c>
      <c r="D268" s="102" t="n">
        <v>21.83</v>
      </c>
      <c r="E268" s="98" t="n">
        <f aca="false">LN(D268/D267)</f>
        <v>-0.0377572939575852</v>
      </c>
      <c r="F268" s="106" t="n">
        <f aca="false">STDEV(E259:E268)*SQRT(trade_day)</f>
        <v>0.569464824042722</v>
      </c>
      <c r="G268" s="97"/>
      <c r="H268" s="103" t="n">
        <f aca="false">IF(H$1="P",MAX(0,H$2-$D268),IF(H$1="C",MAX(0,$D268-H$2)))</f>
        <v>0</v>
      </c>
      <c r="I268" s="103" t="n">
        <f aca="false">IF(I$1="P",MAX(0,I$2-$D268),IF(I$1="C",MAX(0,$D268-I$2)))</f>
        <v>3.17</v>
      </c>
      <c r="J268" s="103" t="n">
        <f aca="false">IF(J$1="P",MAX(0,J$2-$D268),IF(J$1="C",MAX(0,$D268-J$2)))</f>
        <v>8.17</v>
      </c>
      <c r="K268" s="103" t="n">
        <f aca="false">IF(K$1="P",MAX(0,K$2-$D268),IF(K$1="C",MAX(0,$D268-K$2)))</f>
        <v>13.17</v>
      </c>
      <c r="L268" s="103" t="n">
        <f aca="false">IF(L$1="P",MAX(0,L$2-$D268),IF(L$1="C",MAX(0,$D268-L$2)))</f>
        <v>18.17</v>
      </c>
      <c r="M268" s="103" t="n">
        <f aca="false">IF(M$1="P",MAX(0,M$2-$D268),IF(M$1="C",MAX(0,$D268-M$2)))</f>
        <v>28.17</v>
      </c>
      <c r="N268" s="103" t="n">
        <f aca="false">IF(N$1="P",MAX(0,N$2-$D268),IF(N$1="C",MAX(0,$D268-N$2)))</f>
        <v>1.83</v>
      </c>
      <c r="O268" s="103" t="n">
        <f aca="false">IF(O$1="P",MAX(0,O$2-$D268),IF(O$1="C",MAX(0,$D268-O$2)))</f>
        <v>0</v>
      </c>
      <c r="P268" s="103" t="n">
        <f aca="false">IF(P$1="P",MAX(0,P$2-$D268),IF(P$1="C",MAX(0,$D268-P$2)))</f>
        <v>0</v>
      </c>
      <c r="Q268" s="103" t="n">
        <f aca="false">IF(Q$1="P",MAX(0,Q$2-$D268),IF(Q$1="C",MAX(0,$D268-Q$2)))</f>
        <v>0</v>
      </c>
      <c r="R268" s="103" t="n">
        <f aca="false">IF(R$1="P",MAX(0,R$2-$D268),IF(R$1="C",MAX(0,$D268-R$2)))</f>
        <v>0</v>
      </c>
      <c r="S268" s="103" t="n">
        <f aca="false">IF(S$1="P",MAX(0,S$2-$D268),IF(S$1="C",MAX(0,$D268-S$2)))</f>
        <v>0</v>
      </c>
      <c r="T268" s="103" t="n">
        <f aca="false">IF(T$1="P",MAX(0,T$2-$D268),IF(T$1="C",MAX(0,$D268-T$2)))</f>
        <v>0</v>
      </c>
      <c r="U268" s="104" t="n">
        <f aca="false">B268</f>
        <v>12</v>
      </c>
      <c r="V268" s="105" t="n">
        <f aca="false">VLOOKUP($C268,Gas!$B$3:$E$2506,2)</f>
        <v>1.99</v>
      </c>
      <c r="W268" s="46" t="n">
        <f aca="false">D268/V268</f>
        <v>10.9698492462312</v>
      </c>
      <c r="X268" s="99" t="n">
        <f aca="false">VLOOKUP($C268,Gas!$B$3:$E$2506,4)</f>
        <v>1.53697684885325</v>
      </c>
    </row>
    <row r="269" customFormat="false" ht="12.75" hidden="false" customHeight="false" outlineLevel="0" collapsed="false">
      <c r="A269" s="0" t="n">
        <f aca="false">YEAR(C269)</f>
        <v>1998</v>
      </c>
      <c r="B269" s="95" t="n">
        <f aca="false">MONTH(C269)+(YEAR(C269)-1998)*12</f>
        <v>12</v>
      </c>
      <c r="C269" s="101" t="n">
        <v>36150</v>
      </c>
      <c r="D269" s="102" t="n">
        <v>21</v>
      </c>
      <c r="E269" s="98" t="n">
        <f aca="false">LN(D269/D268)</f>
        <v>-0.0387627328384295</v>
      </c>
      <c r="F269" s="106" t="n">
        <f aca="false">STDEV(E260:E269)*SQRT(trade_day)</f>
        <v>0.588772800748395</v>
      </c>
      <c r="G269" s="99"/>
      <c r="H269" s="103" t="n">
        <f aca="false">IF(H$1="P",MAX(0,H$2-$D269),IF(H$1="C",MAX(0,$D269-H$2)))</f>
        <v>0</v>
      </c>
      <c r="I269" s="103" t="n">
        <f aca="false">IF(I$1="P",MAX(0,I$2-$D269),IF(I$1="C",MAX(0,$D269-I$2)))</f>
        <v>4</v>
      </c>
      <c r="J269" s="103" t="n">
        <f aca="false">IF(J$1="P",MAX(0,J$2-$D269),IF(J$1="C",MAX(0,$D269-J$2)))</f>
        <v>9</v>
      </c>
      <c r="K269" s="103" t="n">
        <f aca="false">IF(K$1="P",MAX(0,K$2-$D269),IF(K$1="C",MAX(0,$D269-K$2)))</f>
        <v>14</v>
      </c>
      <c r="L269" s="103" t="n">
        <f aca="false">IF(L$1="P",MAX(0,L$2-$D269),IF(L$1="C",MAX(0,$D269-L$2)))</f>
        <v>19</v>
      </c>
      <c r="M269" s="103" t="n">
        <f aca="false">IF(M$1="P",MAX(0,M$2-$D269),IF(M$1="C",MAX(0,$D269-M$2)))</f>
        <v>29</v>
      </c>
      <c r="N269" s="103" t="n">
        <f aca="false">IF(N$1="P",MAX(0,N$2-$D269),IF(N$1="C",MAX(0,$D269-N$2)))</f>
        <v>1</v>
      </c>
      <c r="O269" s="103" t="n">
        <f aca="false">IF(O$1="P",MAX(0,O$2-$D269),IF(O$1="C",MAX(0,$D269-O$2)))</f>
        <v>0</v>
      </c>
      <c r="P269" s="103" t="n">
        <f aca="false">IF(P$1="P",MAX(0,P$2-$D269),IF(P$1="C",MAX(0,$D269-P$2)))</f>
        <v>0</v>
      </c>
      <c r="Q269" s="103" t="n">
        <f aca="false">IF(Q$1="P",MAX(0,Q$2-$D269),IF(Q$1="C",MAX(0,$D269-Q$2)))</f>
        <v>0</v>
      </c>
      <c r="R269" s="103" t="n">
        <f aca="false">IF(R$1="P",MAX(0,R$2-$D269),IF(R$1="C",MAX(0,$D269-R$2)))</f>
        <v>0</v>
      </c>
      <c r="S269" s="103" t="n">
        <f aca="false">IF(S$1="P",MAX(0,S$2-$D269),IF(S$1="C",MAX(0,$D269-S$2)))</f>
        <v>0</v>
      </c>
      <c r="T269" s="103" t="n">
        <f aca="false">IF(T$1="P",MAX(0,T$2-$D269),IF(T$1="C",MAX(0,$D269-T$2)))</f>
        <v>0</v>
      </c>
      <c r="U269" s="104" t="n">
        <f aca="false">B269</f>
        <v>12</v>
      </c>
      <c r="V269" s="105" t="n">
        <f aca="false">VLOOKUP($C269,Gas!$B$3:$E$2506,2)</f>
        <v>2.01</v>
      </c>
      <c r="W269" s="46" t="n">
        <f aca="false">D269/V269</f>
        <v>10.4477611940299</v>
      </c>
      <c r="X269" s="99" t="n">
        <f aca="false">VLOOKUP($C269,Gas!$B$3:$E$2506,4)</f>
        <v>1.05256617718715</v>
      </c>
    </row>
    <row r="270" customFormat="false" ht="12.75" hidden="false" customHeight="false" outlineLevel="0" collapsed="false">
      <c r="A270" s="0" t="n">
        <f aca="false">YEAR(C270)</f>
        <v>1998</v>
      </c>
      <c r="B270" s="95" t="n">
        <f aca="false">MONTH(C270)+(YEAR(C270)-1998)*12</f>
        <v>12</v>
      </c>
      <c r="C270" s="101" t="n">
        <v>36151</v>
      </c>
      <c r="D270" s="102" t="n">
        <v>20.75</v>
      </c>
      <c r="E270" s="98" t="n">
        <f aca="false">LN(D270/D269)</f>
        <v>-0.0119761910467157</v>
      </c>
      <c r="F270" s="106" t="n">
        <f aca="false">STDEV(E261:E270)*SQRT(trade_day)</f>
        <v>0.581588358319745</v>
      </c>
      <c r="G270" s="99"/>
      <c r="H270" s="103" t="n">
        <f aca="false">IF(H$1="P",MAX(0,H$2-$D270),IF(H$1="C",MAX(0,$D270-H$2)))</f>
        <v>0</v>
      </c>
      <c r="I270" s="103" t="n">
        <f aca="false">IF(I$1="P",MAX(0,I$2-$D270),IF(I$1="C",MAX(0,$D270-I$2)))</f>
        <v>4.25</v>
      </c>
      <c r="J270" s="103" t="n">
        <f aca="false">IF(J$1="P",MAX(0,J$2-$D270),IF(J$1="C",MAX(0,$D270-J$2)))</f>
        <v>9.25</v>
      </c>
      <c r="K270" s="103" t="n">
        <f aca="false">IF(K$1="P",MAX(0,K$2-$D270),IF(K$1="C",MAX(0,$D270-K$2)))</f>
        <v>14.25</v>
      </c>
      <c r="L270" s="103" t="n">
        <f aca="false">IF(L$1="P",MAX(0,L$2-$D270),IF(L$1="C",MAX(0,$D270-L$2)))</f>
        <v>19.25</v>
      </c>
      <c r="M270" s="103" t="n">
        <f aca="false">IF(M$1="P",MAX(0,M$2-$D270),IF(M$1="C",MAX(0,$D270-M$2)))</f>
        <v>29.25</v>
      </c>
      <c r="N270" s="103" t="n">
        <f aca="false">IF(N$1="P",MAX(0,N$2-$D270),IF(N$1="C",MAX(0,$D270-N$2)))</f>
        <v>0.75</v>
      </c>
      <c r="O270" s="103" t="n">
        <f aca="false">IF(O$1="P",MAX(0,O$2-$D270),IF(O$1="C",MAX(0,$D270-O$2)))</f>
        <v>0</v>
      </c>
      <c r="P270" s="103" t="n">
        <f aca="false">IF(P$1="P",MAX(0,P$2-$D270),IF(P$1="C",MAX(0,$D270-P$2)))</f>
        <v>0</v>
      </c>
      <c r="Q270" s="103" t="n">
        <f aca="false">IF(Q$1="P",MAX(0,Q$2-$D270),IF(Q$1="C",MAX(0,$D270-Q$2)))</f>
        <v>0</v>
      </c>
      <c r="R270" s="103" t="n">
        <f aca="false">IF(R$1="P",MAX(0,R$2-$D270),IF(R$1="C",MAX(0,$D270-R$2)))</f>
        <v>0</v>
      </c>
      <c r="S270" s="103" t="n">
        <f aca="false">IF(S$1="P",MAX(0,S$2-$D270),IF(S$1="C",MAX(0,$D270-S$2)))</f>
        <v>0</v>
      </c>
      <c r="T270" s="103" t="n">
        <f aca="false">IF(T$1="P",MAX(0,T$2-$D270),IF(T$1="C",MAX(0,$D270-T$2)))</f>
        <v>0</v>
      </c>
      <c r="U270" s="104" t="n">
        <f aca="false">B270</f>
        <v>12</v>
      </c>
      <c r="V270" s="105" t="n">
        <f aca="false">VLOOKUP($C270,Gas!$B$3:$E$2506,2)</f>
        <v>2.045</v>
      </c>
      <c r="W270" s="46" t="n">
        <f aca="false">D270/V270</f>
        <v>10.1466992665037</v>
      </c>
      <c r="X270" s="99" t="n">
        <f aca="false">VLOOKUP($C270,Gas!$B$3:$E$2506,4)</f>
        <v>0.992843680096993</v>
      </c>
    </row>
    <row r="271" customFormat="false" ht="12.75" hidden="false" customHeight="false" outlineLevel="0" collapsed="false">
      <c r="A271" s="0" t="n">
        <f aca="false">YEAR(C271)</f>
        <v>1998</v>
      </c>
      <c r="B271" s="95" t="n">
        <f aca="false">MONTH(C271)+(YEAR(C271)-1998)*12</f>
        <v>12</v>
      </c>
      <c r="C271" s="101" t="n">
        <v>36152</v>
      </c>
      <c r="D271" s="102" t="n">
        <v>20.75</v>
      </c>
      <c r="E271" s="98" t="n">
        <f aca="false">LN(D271/D270)</f>
        <v>0</v>
      </c>
      <c r="F271" s="106" t="n">
        <f aca="false">STDEV(E262:E271)*SQRT(trade_day)</f>
        <v>0.581588358319744</v>
      </c>
      <c r="G271" s="99"/>
      <c r="H271" s="103" t="n">
        <f aca="false">IF(H$1="P",MAX(0,H$2-$D271),IF(H$1="C",MAX(0,$D271-H$2)))</f>
        <v>0</v>
      </c>
      <c r="I271" s="103" t="n">
        <f aca="false">IF(I$1="P",MAX(0,I$2-$D271),IF(I$1="C",MAX(0,$D271-I$2)))</f>
        <v>4.25</v>
      </c>
      <c r="J271" s="103" t="n">
        <f aca="false">IF(J$1="P",MAX(0,J$2-$D271),IF(J$1="C",MAX(0,$D271-J$2)))</f>
        <v>9.25</v>
      </c>
      <c r="K271" s="103" t="n">
        <f aca="false">IF(K$1="P",MAX(0,K$2-$D271),IF(K$1="C",MAX(0,$D271-K$2)))</f>
        <v>14.25</v>
      </c>
      <c r="L271" s="103" t="n">
        <f aca="false">IF(L$1="P",MAX(0,L$2-$D271),IF(L$1="C",MAX(0,$D271-L$2)))</f>
        <v>19.25</v>
      </c>
      <c r="M271" s="103" t="n">
        <f aca="false">IF(M$1="P",MAX(0,M$2-$D271),IF(M$1="C",MAX(0,$D271-M$2)))</f>
        <v>29.25</v>
      </c>
      <c r="N271" s="103" t="n">
        <f aca="false">IF(N$1="P",MAX(0,N$2-$D271),IF(N$1="C",MAX(0,$D271-N$2)))</f>
        <v>0.75</v>
      </c>
      <c r="O271" s="103" t="n">
        <f aca="false">IF(O$1="P",MAX(0,O$2-$D271),IF(O$1="C",MAX(0,$D271-O$2)))</f>
        <v>0</v>
      </c>
      <c r="P271" s="103" t="n">
        <f aca="false">IF(P$1="P",MAX(0,P$2-$D271),IF(P$1="C",MAX(0,$D271-P$2)))</f>
        <v>0</v>
      </c>
      <c r="Q271" s="103" t="n">
        <f aca="false">IF(Q$1="P",MAX(0,Q$2-$D271),IF(Q$1="C",MAX(0,$D271-Q$2)))</f>
        <v>0</v>
      </c>
      <c r="R271" s="103" t="n">
        <f aca="false">IF(R$1="P",MAX(0,R$2-$D271),IF(R$1="C",MAX(0,$D271-R$2)))</f>
        <v>0</v>
      </c>
      <c r="S271" s="103" t="n">
        <f aca="false">IF(S$1="P",MAX(0,S$2-$D271),IF(S$1="C",MAX(0,$D271-S$2)))</f>
        <v>0</v>
      </c>
      <c r="T271" s="103" t="n">
        <f aca="false">IF(T$1="P",MAX(0,T$2-$D271),IF(T$1="C",MAX(0,$D271-T$2)))</f>
        <v>0</v>
      </c>
      <c r="U271" s="104" t="n">
        <f aca="false">B271</f>
        <v>12</v>
      </c>
      <c r="V271" s="105" t="n">
        <f aca="false">VLOOKUP($C271,Gas!$B$3:$E$2506,2)</f>
        <v>1.945</v>
      </c>
      <c r="W271" s="46" t="n">
        <f aca="false">D271/V271</f>
        <v>10.6683804627249</v>
      </c>
      <c r="X271" s="99" t="n">
        <f aca="false">VLOOKUP($C271,Gas!$B$3:$E$2506,4)</f>
        <v>1.09337478535008</v>
      </c>
    </row>
    <row r="272" customFormat="false" ht="12.75" hidden="false" customHeight="false" outlineLevel="0" collapsed="false">
      <c r="A272" s="0" t="n">
        <f aca="false">YEAR(C272)</f>
        <v>1998</v>
      </c>
      <c r="B272" s="95" t="n">
        <f aca="false">MONTH(C272)+(YEAR(C272)-1998)*12</f>
        <v>12</v>
      </c>
      <c r="C272" s="101" t="n">
        <v>36155</v>
      </c>
      <c r="D272" s="102" t="n">
        <v>18</v>
      </c>
      <c r="E272" s="98" t="n">
        <f aca="false">LN(D272/D271)</f>
        <v>-0.142174488780543</v>
      </c>
      <c r="F272" s="106" t="n">
        <f aca="false">STDEV(E263:E272)*SQRT(trade_day)</f>
        <v>0.873041485607398</v>
      </c>
      <c r="G272" s="99"/>
      <c r="H272" s="103" t="n">
        <f aca="false">IF(H$1="P",MAX(0,H$2-$D272),IF(H$1="C",MAX(0,$D272-H$2)))</f>
        <v>2</v>
      </c>
      <c r="I272" s="103" t="n">
        <f aca="false">IF(I$1="P",MAX(0,I$2-$D272),IF(I$1="C",MAX(0,$D272-I$2)))</f>
        <v>7</v>
      </c>
      <c r="J272" s="103" t="n">
        <f aca="false">IF(J$1="P",MAX(0,J$2-$D272),IF(J$1="C",MAX(0,$D272-J$2)))</f>
        <v>12</v>
      </c>
      <c r="K272" s="103" t="n">
        <f aca="false">IF(K$1="P",MAX(0,K$2-$D272),IF(K$1="C",MAX(0,$D272-K$2)))</f>
        <v>17</v>
      </c>
      <c r="L272" s="103" t="n">
        <f aca="false">IF(L$1="P",MAX(0,L$2-$D272),IF(L$1="C",MAX(0,$D272-L$2)))</f>
        <v>22</v>
      </c>
      <c r="M272" s="103" t="n">
        <f aca="false">IF(M$1="P",MAX(0,M$2-$D272),IF(M$1="C",MAX(0,$D272-M$2)))</f>
        <v>32</v>
      </c>
      <c r="N272" s="103" t="n">
        <f aca="false">IF(N$1="P",MAX(0,N$2-$D272),IF(N$1="C",MAX(0,$D272-N$2)))</f>
        <v>0</v>
      </c>
      <c r="O272" s="103" t="n">
        <f aca="false">IF(O$1="P",MAX(0,O$2-$D272),IF(O$1="C",MAX(0,$D272-O$2)))</f>
        <v>0</v>
      </c>
      <c r="P272" s="103" t="n">
        <f aca="false">IF(P$1="P",MAX(0,P$2-$D272),IF(P$1="C",MAX(0,$D272-P$2)))</f>
        <v>0</v>
      </c>
      <c r="Q272" s="103" t="n">
        <f aca="false">IF(Q$1="P",MAX(0,Q$2-$D272),IF(Q$1="C",MAX(0,$D272-Q$2)))</f>
        <v>0</v>
      </c>
      <c r="R272" s="103" t="n">
        <f aca="false">IF(R$1="P",MAX(0,R$2-$D272),IF(R$1="C",MAX(0,$D272-R$2)))</f>
        <v>0</v>
      </c>
      <c r="S272" s="103" t="n">
        <f aca="false">IF(S$1="P",MAX(0,S$2-$D272),IF(S$1="C",MAX(0,$D272-S$2)))</f>
        <v>0</v>
      </c>
      <c r="T272" s="103" t="n">
        <f aca="false">IF(T$1="P",MAX(0,T$2-$D272),IF(T$1="C",MAX(0,$D272-T$2)))</f>
        <v>0</v>
      </c>
      <c r="U272" s="104" t="n">
        <f aca="false">B272</f>
        <v>12</v>
      </c>
      <c r="V272" s="105" t="n">
        <f aca="false">VLOOKUP($C272,Gas!$B$3:$E$2506,2)</f>
        <v>1.865</v>
      </c>
      <c r="W272" s="46" t="n">
        <f aca="false">D272/V272</f>
        <v>9.6514745308311</v>
      </c>
      <c r="X272" s="99" t="n">
        <f aca="false">VLOOKUP($C272,Gas!$B$3:$E$2506,4)</f>
        <v>0.574959955361743</v>
      </c>
    </row>
    <row r="273" customFormat="false" ht="12.75" hidden="false" customHeight="false" outlineLevel="0" collapsed="false">
      <c r="A273" s="0" t="n">
        <f aca="false">YEAR(C273)</f>
        <v>1998</v>
      </c>
      <c r="B273" s="95" t="n">
        <f aca="false">MONTH(C273)+(YEAR(C273)-1998)*12</f>
        <v>12</v>
      </c>
      <c r="C273" s="101" t="n">
        <v>36157</v>
      </c>
      <c r="D273" s="116" t="n">
        <f aca="false">D272</f>
        <v>18</v>
      </c>
      <c r="E273" s="98" t="n">
        <f aca="false">LN(D273/D272)</f>
        <v>0</v>
      </c>
      <c r="F273" s="106" t="n">
        <f aca="false">STDEV(E264:E273)*SQRT(trade_day)</f>
        <v>0.880336258770154</v>
      </c>
      <c r="G273" s="99"/>
      <c r="H273" s="103" t="n">
        <f aca="false">IF(H$1="P",MAX(0,H$2-$D273),IF(H$1="C",MAX(0,$D273-H$2)))</f>
        <v>2</v>
      </c>
      <c r="I273" s="103" t="n">
        <f aca="false">IF(I$1="P",MAX(0,I$2-$D273),IF(I$1="C",MAX(0,$D273-I$2)))</f>
        <v>7</v>
      </c>
      <c r="J273" s="103" t="n">
        <f aca="false">IF(J$1="P",MAX(0,J$2-$D273),IF(J$1="C",MAX(0,$D273-J$2)))</f>
        <v>12</v>
      </c>
      <c r="K273" s="103" t="n">
        <f aca="false">IF(K$1="P",MAX(0,K$2-$D273),IF(K$1="C",MAX(0,$D273-K$2)))</f>
        <v>17</v>
      </c>
      <c r="L273" s="103" t="n">
        <f aca="false">IF(L$1="P",MAX(0,L$2-$D273),IF(L$1="C",MAX(0,$D273-L$2)))</f>
        <v>22</v>
      </c>
      <c r="M273" s="103" t="n">
        <f aca="false">IF(M$1="P",MAX(0,M$2-$D273),IF(M$1="C",MAX(0,$D273-M$2)))</f>
        <v>32</v>
      </c>
      <c r="N273" s="103" t="n">
        <f aca="false">IF(N$1="P",MAX(0,N$2-$D273),IF(N$1="C",MAX(0,$D273-N$2)))</f>
        <v>0</v>
      </c>
      <c r="O273" s="103" t="n">
        <f aca="false">IF(O$1="P",MAX(0,O$2-$D273),IF(O$1="C",MAX(0,$D273-O$2)))</f>
        <v>0</v>
      </c>
      <c r="P273" s="103" t="n">
        <f aca="false">IF(P$1="P",MAX(0,P$2-$D273),IF(P$1="C",MAX(0,$D273-P$2)))</f>
        <v>0</v>
      </c>
      <c r="Q273" s="103" t="n">
        <f aca="false">IF(Q$1="P",MAX(0,Q$2-$D273),IF(Q$1="C",MAX(0,$D273-Q$2)))</f>
        <v>0</v>
      </c>
      <c r="R273" s="103" t="n">
        <f aca="false">IF(R$1="P",MAX(0,R$2-$D273),IF(R$1="C",MAX(0,$D273-R$2)))</f>
        <v>0</v>
      </c>
      <c r="S273" s="103" t="n">
        <f aca="false">IF(S$1="P",MAX(0,S$2-$D273),IF(S$1="C",MAX(0,$D273-S$2)))</f>
        <v>0</v>
      </c>
      <c r="T273" s="103" t="n">
        <f aca="false">IF(T$1="P",MAX(0,T$2-$D273),IF(T$1="C",MAX(0,$D273-T$2)))</f>
        <v>0</v>
      </c>
      <c r="U273" s="104" t="n">
        <f aca="false">B273</f>
        <v>12</v>
      </c>
      <c r="V273" s="105" t="n">
        <f aca="false">VLOOKUP($C273,Gas!$B$3:$E$2506,2)</f>
        <v>1.865</v>
      </c>
      <c r="W273" s="46" t="n">
        <f aca="false">D273/V273</f>
        <v>9.6514745308311</v>
      </c>
      <c r="X273" s="99" t="n">
        <f aca="false">VLOOKUP($C273,Gas!$B$3:$E$2506,4)</f>
        <v>0.415400008404518</v>
      </c>
    </row>
    <row r="274" customFormat="false" ht="12.75" hidden="false" customHeight="false" outlineLevel="0" collapsed="false">
      <c r="A274" s="0" t="n">
        <f aca="false">YEAR(C274)</f>
        <v>1998</v>
      </c>
      <c r="B274" s="95" t="n">
        <f aca="false">MONTH(C274)+(YEAR(C274)-1998)*12</f>
        <v>12</v>
      </c>
      <c r="C274" s="101" t="n">
        <v>36158</v>
      </c>
      <c r="D274" s="116" t="n">
        <f aca="false">D273</f>
        <v>18</v>
      </c>
      <c r="E274" s="98" t="n">
        <f aca="false">LN(D274/D273)</f>
        <v>0</v>
      </c>
      <c r="F274" s="106" t="n">
        <f aca="false">STDEV(E265:E274)*SQRT(trade_day)</f>
        <v>0.876399558455629</v>
      </c>
      <c r="G274" s="99"/>
      <c r="H274" s="103" t="n">
        <f aca="false">IF(H$1="P",MAX(0,H$2-$D274),IF(H$1="C",MAX(0,$D274-H$2)))</f>
        <v>2</v>
      </c>
      <c r="I274" s="103" t="n">
        <f aca="false">IF(I$1="P",MAX(0,I$2-$D274),IF(I$1="C",MAX(0,$D274-I$2)))</f>
        <v>7</v>
      </c>
      <c r="J274" s="103" t="n">
        <f aca="false">IF(J$1="P",MAX(0,J$2-$D274),IF(J$1="C",MAX(0,$D274-J$2)))</f>
        <v>12</v>
      </c>
      <c r="K274" s="103" t="n">
        <f aca="false">IF(K$1="P",MAX(0,K$2-$D274),IF(K$1="C",MAX(0,$D274-K$2)))</f>
        <v>17</v>
      </c>
      <c r="L274" s="103" t="n">
        <f aca="false">IF(L$1="P",MAX(0,L$2-$D274),IF(L$1="C",MAX(0,$D274-L$2)))</f>
        <v>22</v>
      </c>
      <c r="M274" s="103" t="n">
        <f aca="false">IF(M$1="P",MAX(0,M$2-$D274),IF(M$1="C",MAX(0,$D274-M$2)))</f>
        <v>32</v>
      </c>
      <c r="N274" s="103" t="n">
        <f aca="false">IF(N$1="P",MAX(0,N$2-$D274),IF(N$1="C",MAX(0,$D274-N$2)))</f>
        <v>0</v>
      </c>
      <c r="O274" s="103" t="n">
        <f aca="false">IF(O$1="P",MAX(0,O$2-$D274),IF(O$1="C",MAX(0,$D274-O$2)))</f>
        <v>0</v>
      </c>
      <c r="P274" s="103" t="n">
        <f aca="false">IF(P$1="P",MAX(0,P$2-$D274),IF(P$1="C",MAX(0,$D274-P$2)))</f>
        <v>0</v>
      </c>
      <c r="Q274" s="103" t="n">
        <f aca="false">IF(Q$1="P",MAX(0,Q$2-$D274),IF(Q$1="C",MAX(0,$D274-Q$2)))</f>
        <v>0</v>
      </c>
      <c r="R274" s="103" t="n">
        <f aca="false">IF(R$1="P",MAX(0,R$2-$D274),IF(R$1="C",MAX(0,$D274-R$2)))</f>
        <v>0</v>
      </c>
      <c r="S274" s="103" t="n">
        <f aca="false">IF(S$1="P",MAX(0,S$2-$D274),IF(S$1="C",MAX(0,$D274-S$2)))</f>
        <v>0</v>
      </c>
      <c r="T274" s="103" t="n">
        <f aca="false">IF(T$1="P",MAX(0,T$2-$D274),IF(T$1="C",MAX(0,$D274-T$2)))</f>
        <v>0</v>
      </c>
      <c r="U274" s="104" t="n">
        <f aca="false">B274</f>
        <v>12</v>
      </c>
      <c r="V274" s="105" t="n">
        <f aca="false">VLOOKUP($C274,Gas!$B$3:$E$2506,2)</f>
        <v>1.785</v>
      </c>
      <c r="W274" s="46" t="n">
        <f aca="false">D274/V274</f>
        <v>10.0840336134454</v>
      </c>
      <c r="X274" s="99" t="n">
        <f aca="false">VLOOKUP($C274,Gas!$B$3:$E$2506,4)</f>
        <v>0.454276801715089</v>
      </c>
    </row>
    <row r="275" customFormat="false" ht="12.75" hidden="false" customHeight="false" outlineLevel="0" collapsed="false">
      <c r="A275" s="0" t="n">
        <f aca="false">YEAR(C275)</f>
        <v>1998</v>
      </c>
      <c r="B275" s="95" t="n">
        <f aca="false">MONTH(C275)+(YEAR(C275)-1998)*12</f>
        <v>12</v>
      </c>
      <c r="C275" s="101" t="n">
        <v>36159</v>
      </c>
      <c r="D275" s="102" t="n">
        <v>21</v>
      </c>
      <c r="E275" s="98" t="n">
        <f aca="false">LN(D275/D274)</f>
        <v>0.154150679827258</v>
      </c>
      <c r="F275" s="106" t="n">
        <f aca="false">STDEV(E266:E275)*SQRT(trade_day)</f>
        <v>1.20599783830699</v>
      </c>
      <c r="G275" s="99"/>
      <c r="H275" s="103" t="n">
        <f aca="false">IF(H$1="P",MAX(0,H$2-$D275),IF(H$1="C",MAX(0,$D275-H$2)))</f>
        <v>0</v>
      </c>
      <c r="I275" s="103" t="n">
        <f aca="false">IF(I$1="P",MAX(0,I$2-$D275),IF(I$1="C",MAX(0,$D275-I$2)))</f>
        <v>4</v>
      </c>
      <c r="J275" s="103" t="n">
        <f aca="false">IF(J$1="P",MAX(0,J$2-$D275),IF(J$1="C",MAX(0,$D275-J$2)))</f>
        <v>9</v>
      </c>
      <c r="K275" s="103" t="n">
        <f aca="false">IF(K$1="P",MAX(0,K$2-$D275),IF(K$1="C",MAX(0,$D275-K$2)))</f>
        <v>14</v>
      </c>
      <c r="L275" s="103" t="n">
        <f aca="false">IF(L$1="P",MAX(0,L$2-$D275),IF(L$1="C",MAX(0,$D275-L$2)))</f>
        <v>19</v>
      </c>
      <c r="M275" s="103" t="n">
        <f aca="false">IF(M$1="P",MAX(0,M$2-$D275),IF(M$1="C",MAX(0,$D275-M$2)))</f>
        <v>29</v>
      </c>
      <c r="N275" s="103" t="n">
        <f aca="false">IF(N$1="P",MAX(0,N$2-$D275),IF(N$1="C",MAX(0,$D275-N$2)))</f>
        <v>1</v>
      </c>
      <c r="O275" s="103" t="n">
        <f aca="false">IF(O$1="P",MAX(0,O$2-$D275),IF(O$1="C",MAX(0,$D275-O$2)))</f>
        <v>0</v>
      </c>
      <c r="P275" s="103" t="n">
        <f aca="false">IF(P$1="P",MAX(0,P$2-$D275),IF(P$1="C",MAX(0,$D275-P$2)))</f>
        <v>0</v>
      </c>
      <c r="Q275" s="103" t="n">
        <f aca="false">IF(Q$1="P",MAX(0,Q$2-$D275),IF(Q$1="C",MAX(0,$D275-Q$2)))</f>
        <v>0</v>
      </c>
      <c r="R275" s="103" t="n">
        <f aca="false">IF(R$1="P",MAX(0,R$2-$D275),IF(R$1="C",MAX(0,$D275-R$2)))</f>
        <v>0</v>
      </c>
      <c r="S275" s="103" t="n">
        <f aca="false">IF(S$1="P",MAX(0,S$2-$D275),IF(S$1="C",MAX(0,$D275-S$2)))</f>
        <v>0</v>
      </c>
      <c r="T275" s="103" t="n">
        <f aca="false">IF(T$1="P",MAX(0,T$2-$D275),IF(T$1="C",MAX(0,$D275-T$2)))</f>
        <v>0</v>
      </c>
      <c r="U275" s="104" t="n">
        <f aca="false">B275</f>
        <v>12</v>
      </c>
      <c r="V275" s="105" t="n">
        <f aca="false">VLOOKUP($C275,Gas!$B$3:$E$2506,2)</f>
        <v>1.81</v>
      </c>
      <c r="W275" s="46" t="n">
        <f aca="false">D275/V275</f>
        <v>11.6022099447514</v>
      </c>
      <c r="X275" s="99" t="n">
        <f aca="false">VLOOKUP($C275,Gas!$B$3:$E$2506,4)</f>
        <v>0.476257131882624</v>
      </c>
    </row>
    <row r="276" customFormat="false" ht="12.75" hidden="false" customHeight="false" outlineLevel="0" collapsed="false">
      <c r="A276" s="0" t="n">
        <f aca="false">YEAR(C276)</f>
        <v>1998</v>
      </c>
      <c r="B276" s="95" t="n">
        <f aca="false">MONTH(C276)+(YEAR(C276)-1998)*12</f>
        <v>12</v>
      </c>
      <c r="C276" s="101" t="n">
        <v>36160</v>
      </c>
      <c r="D276" s="102" t="n">
        <v>23</v>
      </c>
      <c r="E276" s="98" t="n">
        <f aca="false">LN(D276/D275)</f>
        <v>0.0909717782057268</v>
      </c>
      <c r="F276" s="106" t="n">
        <f aca="false">STDEV(E267:E276)*SQRT(trade_day)</f>
        <v>1.27890388118136</v>
      </c>
      <c r="G276" s="99"/>
      <c r="H276" s="103" t="n">
        <f aca="false">IF(H$1="P",MAX(0,H$2-$D276),IF(H$1="C",MAX(0,$D276-H$2)))</f>
        <v>0</v>
      </c>
      <c r="I276" s="103" t="n">
        <f aca="false">IF(I$1="P",MAX(0,I$2-$D276),IF(I$1="C",MAX(0,$D276-I$2)))</f>
        <v>2</v>
      </c>
      <c r="J276" s="103" t="n">
        <f aca="false">IF(J$1="P",MAX(0,J$2-$D276),IF(J$1="C",MAX(0,$D276-J$2)))</f>
        <v>7</v>
      </c>
      <c r="K276" s="103" t="n">
        <f aca="false">IF(K$1="P",MAX(0,K$2-$D276),IF(K$1="C",MAX(0,$D276-K$2)))</f>
        <v>12</v>
      </c>
      <c r="L276" s="103" t="n">
        <f aca="false">IF(L$1="P",MAX(0,L$2-$D276),IF(L$1="C",MAX(0,$D276-L$2)))</f>
        <v>17</v>
      </c>
      <c r="M276" s="103" t="n">
        <f aca="false">IF(M$1="P",MAX(0,M$2-$D276),IF(M$1="C",MAX(0,$D276-M$2)))</f>
        <v>27</v>
      </c>
      <c r="N276" s="103" t="n">
        <f aca="false">IF(N$1="P",MAX(0,N$2-$D276),IF(N$1="C",MAX(0,$D276-N$2)))</f>
        <v>3</v>
      </c>
      <c r="O276" s="103" t="n">
        <f aca="false">IF(O$1="P",MAX(0,O$2-$D276),IF(O$1="C",MAX(0,$D276-O$2)))</f>
        <v>0</v>
      </c>
      <c r="P276" s="103" t="n">
        <f aca="false">IF(P$1="P",MAX(0,P$2-$D276),IF(P$1="C",MAX(0,$D276-P$2)))</f>
        <v>0</v>
      </c>
      <c r="Q276" s="103" t="n">
        <f aca="false">IF(Q$1="P",MAX(0,Q$2-$D276),IF(Q$1="C",MAX(0,$D276-Q$2)))</f>
        <v>0</v>
      </c>
      <c r="R276" s="103" t="n">
        <f aca="false">IF(R$1="P",MAX(0,R$2-$D276),IF(R$1="C",MAX(0,$D276-R$2)))</f>
        <v>0</v>
      </c>
      <c r="S276" s="103" t="n">
        <f aca="false">IF(S$1="P",MAX(0,S$2-$D276),IF(S$1="C",MAX(0,$D276-S$2)))</f>
        <v>0</v>
      </c>
      <c r="T276" s="103" t="n">
        <f aca="false">IF(T$1="P",MAX(0,T$2-$D276),IF(T$1="C",MAX(0,$D276-T$2)))</f>
        <v>0</v>
      </c>
      <c r="U276" s="104" t="n">
        <f aca="false">B276</f>
        <v>12</v>
      </c>
      <c r="V276" s="105" t="n">
        <f aca="false">VLOOKUP($C276,Gas!$B$3:$E$2506,2)</f>
        <v>1.835</v>
      </c>
      <c r="W276" s="46" t="n">
        <f aca="false">D276/V276</f>
        <v>12.5340599455041</v>
      </c>
      <c r="X276" s="99" t="n">
        <f aca="false">VLOOKUP($C276,Gas!$B$3:$E$2506,4)</f>
        <v>0.49532884722683</v>
      </c>
    </row>
    <row r="277" customFormat="false" ht="12.75" hidden="false" customHeight="false" outlineLevel="0" collapsed="false">
      <c r="A277" s="0" t="n">
        <f aca="false">YEAR(C277)</f>
        <v>1999</v>
      </c>
      <c r="B277" s="95" t="n">
        <f aca="false">MONTH(C277)+(YEAR(C277)-1998)*12</f>
        <v>13</v>
      </c>
      <c r="C277" s="101" t="n">
        <v>36162</v>
      </c>
      <c r="D277" s="102" t="n">
        <v>21</v>
      </c>
      <c r="E277" s="98" t="n">
        <f aca="false">LN(D277/D276)</f>
        <v>-0.0909717782057268</v>
      </c>
      <c r="F277" s="106" t="n">
        <f aca="false">STDEV(E268:E277)*SQRT(trade_day)</f>
        <v>1.32302060344504</v>
      </c>
      <c r="G277" s="99"/>
      <c r="H277" s="103" t="n">
        <f aca="false">IF(H$1="P",MAX(0,H$2-$D277),IF(H$1="C",MAX(0,$D277-H$2)))</f>
        <v>0</v>
      </c>
      <c r="I277" s="103" t="n">
        <f aca="false">IF(I$1="P",MAX(0,I$2-$D277),IF(I$1="C",MAX(0,$D277-I$2)))</f>
        <v>4</v>
      </c>
      <c r="J277" s="103" t="n">
        <f aca="false">IF(J$1="P",MAX(0,J$2-$D277),IF(J$1="C",MAX(0,$D277-J$2)))</f>
        <v>9</v>
      </c>
      <c r="K277" s="103" t="n">
        <f aca="false">IF(K$1="P",MAX(0,K$2-$D277),IF(K$1="C",MAX(0,$D277-K$2)))</f>
        <v>14</v>
      </c>
      <c r="L277" s="103" t="n">
        <f aca="false">IF(L$1="P",MAX(0,L$2-$D277),IF(L$1="C",MAX(0,$D277-L$2)))</f>
        <v>19</v>
      </c>
      <c r="M277" s="103" t="n">
        <f aca="false">IF(M$1="P",MAX(0,M$2-$D277),IF(M$1="C",MAX(0,$D277-M$2)))</f>
        <v>29</v>
      </c>
      <c r="N277" s="103" t="n">
        <f aca="false">IF(N$1="P",MAX(0,N$2-$D277),IF(N$1="C",MAX(0,$D277-N$2)))</f>
        <v>1</v>
      </c>
      <c r="O277" s="103" t="n">
        <f aca="false">IF(O$1="P",MAX(0,O$2-$D277),IF(O$1="C",MAX(0,$D277-O$2)))</f>
        <v>0</v>
      </c>
      <c r="P277" s="103" t="n">
        <f aca="false">IF(P$1="P",MAX(0,P$2-$D277),IF(P$1="C",MAX(0,$D277-P$2)))</f>
        <v>0</v>
      </c>
      <c r="Q277" s="103" t="n">
        <f aca="false">IF(Q$1="P",MAX(0,Q$2-$D277),IF(Q$1="C",MAX(0,$D277-Q$2)))</f>
        <v>0</v>
      </c>
      <c r="R277" s="103" t="n">
        <f aca="false">IF(R$1="P",MAX(0,R$2-$D277),IF(R$1="C",MAX(0,$D277-R$2)))</f>
        <v>0</v>
      </c>
      <c r="S277" s="103" t="n">
        <f aca="false">IF(S$1="P",MAX(0,S$2-$D277),IF(S$1="C",MAX(0,$D277-S$2)))</f>
        <v>0</v>
      </c>
      <c r="T277" s="103" t="n">
        <f aca="false">IF(T$1="P",MAX(0,T$2-$D277),IF(T$1="C",MAX(0,$D277-T$2)))</f>
        <v>0</v>
      </c>
      <c r="U277" s="104" t="n">
        <f aca="false">B277</f>
        <v>13</v>
      </c>
      <c r="V277" s="105" t="n">
        <f aca="false">VLOOKUP($C277,Gas!$B$3:$E$2506,2)</f>
        <v>1.875</v>
      </c>
      <c r="W277" s="46" t="n">
        <f aca="false">D277/V277</f>
        <v>11.2</v>
      </c>
      <c r="X277" s="99" t="n">
        <f aca="false">VLOOKUP($C277,Gas!$B$3:$E$2506,4)</f>
        <v>0.422356745336051</v>
      </c>
    </row>
    <row r="278" customFormat="false" ht="12.75" hidden="false" customHeight="false" outlineLevel="0" collapsed="false">
      <c r="A278" s="0" t="n">
        <f aca="false">YEAR(C278)</f>
        <v>1999</v>
      </c>
      <c r="B278" s="95" t="n">
        <f aca="false">MONTH(C278)+(YEAR(C278)-1998)*12</f>
        <v>13</v>
      </c>
      <c r="C278" s="101" t="n">
        <v>36164</v>
      </c>
      <c r="D278" s="102" t="n">
        <v>22.92</v>
      </c>
      <c r="E278" s="98" t="n">
        <f aca="false">LN(D278/D277)</f>
        <v>0.0874874541231158</v>
      </c>
      <c r="F278" s="106" t="n">
        <f aca="false">STDEV(E269:E278)*SQRT(trade_day)</f>
        <v>1.39034737468582</v>
      </c>
      <c r="G278" s="99"/>
      <c r="H278" s="103" t="n">
        <f aca="false">IF(H$1="P",MAX(0,H$2-$D278),IF(H$1="C",MAX(0,$D278-H$2)))</f>
        <v>0</v>
      </c>
      <c r="I278" s="103" t="n">
        <f aca="false">IF(I$1="P",MAX(0,I$2-$D278),IF(I$1="C",MAX(0,$D278-I$2)))</f>
        <v>2.08</v>
      </c>
      <c r="J278" s="103" t="n">
        <f aca="false">IF(J$1="P",MAX(0,J$2-$D278),IF(J$1="C",MAX(0,$D278-J$2)))</f>
        <v>7.08</v>
      </c>
      <c r="K278" s="103" t="n">
        <f aca="false">IF(K$1="P",MAX(0,K$2-$D278),IF(K$1="C",MAX(0,$D278-K$2)))</f>
        <v>12.08</v>
      </c>
      <c r="L278" s="103" t="n">
        <f aca="false">IF(L$1="P",MAX(0,L$2-$D278),IF(L$1="C",MAX(0,$D278-L$2)))</f>
        <v>17.08</v>
      </c>
      <c r="M278" s="103" t="n">
        <f aca="false">IF(M$1="P",MAX(0,M$2-$D278),IF(M$1="C",MAX(0,$D278-M$2)))</f>
        <v>27.08</v>
      </c>
      <c r="N278" s="103" t="n">
        <f aca="false">IF(N$1="P",MAX(0,N$2-$D278),IF(N$1="C",MAX(0,$D278-N$2)))</f>
        <v>2.92</v>
      </c>
      <c r="O278" s="103" t="n">
        <f aca="false">IF(O$1="P",MAX(0,O$2-$D278),IF(O$1="C",MAX(0,$D278-O$2)))</f>
        <v>0</v>
      </c>
      <c r="P278" s="103" t="n">
        <f aca="false">IF(P$1="P",MAX(0,P$2-$D278),IF(P$1="C",MAX(0,$D278-P$2)))</f>
        <v>0</v>
      </c>
      <c r="Q278" s="103" t="n">
        <f aca="false">IF(Q$1="P",MAX(0,Q$2-$D278),IF(Q$1="C",MAX(0,$D278-Q$2)))</f>
        <v>0</v>
      </c>
      <c r="R278" s="103" t="n">
        <f aca="false">IF(R$1="P",MAX(0,R$2-$D278),IF(R$1="C",MAX(0,$D278-R$2)))</f>
        <v>0</v>
      </c>
      <c r="S278" s="103" t="n">
        <f aca="false">IF(S$1="P",MAX(0,S$2-$D278),IF(S$1="C",MAX(0,$D278-S$2)))</f>
        <v>0</v>
      </c>
      <c r="T278" s="103" t="n">
        <f aca="false">IF(T$1="P",MAX(0,T$2-$D278),IF(T$1="C",MAX(0,$D278-T$2)))</f>
        <v>0</v>
      </c>
      <c r="U278" s="104" t="n">
        <f aca="false">B278</f>
        <v>13</v>
      </c>
      <c r="V278" s="105" t="n">
        <f aca="false">VLOOKUP($C278,Gas!$B$3:$E$2506,2)</f>
        <v>1.875</v>
      </c>
      <c r="W278" s="46" t="n">
        <f aca="false">D278/V278</f>
        <v>12.224</v>
      </c>
      <c r="X278" s="99" t="n">
        <f aca="false">VLOOKUP($C278,Gas!$B$3:$E$2506,4)</f>
        <v>0.334924761840818</v>
      </c>
    </row>
    <row r="279" customFormat="false" ht="12.75" hidden="false" customHeight="false" outlineLevel="0" collapsed="false">
      <c r="A279" s="0" t="n">
        <f aca="false">YEAR(C279)</f>
        <v>1999</v>
      </c>
      <c r="B279" s="95" t="n">
        <f aca="false">MONTH(C279)+(YEAR(C279)-1998)*12</f>
        <v>13</v>
      </c>
      <c r="C279" s="101" t="n">
        <v>36165</v>
      </c>
      <c r="D279" s="102" t="n">
        <v>26</v>
      </c>
      <c r="E279" s="98" t="n">
        <f aca="false">LN(D279/D278)</f>
        <v>0.126086646174943</v>
      </c>
      <c r="F279" s="106" t="n">
        <f aca="false">STDEV(E270:E279)*SQRT(trade_day)</f>
        <v>1.48755656011799</v>
      </c>
      <c r="G279" s="99"/>
      <c r="H279" s="103" t="n">
        <f aca="false">IF(H$1="P",MAX(0,H$2-$D279),IF(H$1="C",MAX(0,$D279-H$2)))</f>
        <v>0</v>
      </c>
      <c r="I279" s="103" t="n">
        <f aca="false">IF(I$1="P",MAX(0,I$2-$D279),IF(I$1="C",MAX(0,$D279-I$2)))</f>
        <v>0</v>
      </c>
      <c r="J279" s="103" t="n">
        <f aca="false">IF(J$1="P",MAX(0,J$2-$D279),IF(J$1="C",MAX(0,$D279-J$2)))</f>
        <v>4</v>
      </c>
      <c r="K279" s="103" t="n">
        <f aca="false">IF(K$1="P",MAX(0,K$2-$D279),IF(K$1="C",MAX(0,$D279-K$2)))</f>
        <v>9</v>
      </c>
      <c r="L279" s="103" t="n">
        <f aca="false">IF(L$1="P",MAX(0,L$2-$D279),IF(L$1="C",MAX(0,$D279-L$2)))</f>
        <v>14</v>
      </c>
      <c r="M279" s="103" t="n">
        <f aca="false">IF(M$1="P",MAX(0,M$2-$D279),IF(M$1="C",MAX(0,$D279-M$2)))</f>
        <v>24</v>
      </c>
      <c r="N279" s="103" t="n">
        <f aca="false">IF(N$1="P",MAX(0,N$2-$D279),IF(N$1="C",MAX(0,$D279-N$2)))</f>
        <v>6</v>
      </c>
      <c r="O279" s="103" t="n">
        <f aca="false">IF(O$1="P",MAX(0,O$2-$D279),IF(O$1="C",MAX(0,$D279-O$2)))</f>
        <v>1</v>
      </c>
      <c r="P279" s="103" t="n">
        <f aca="false">IF(P$1="P",MAX(0,P$2-$D279),IF(P$1="C",MAX(0,$D279-P$2)))</f>
        <v>0</v>
      </c>
      <c r="Q279" s="103" t="n">
        <f aca="false">IF(Q$1="P",MAX(0,Q$2-$D279),IF(Q$1="C",MAX(0,$D279-Q$2)))</f>
        <v>0</v>
      </c>
      <c r="R279" s="103" t="n">
        <f aca="false">IF(R$1="P",MAX(0,R$2-$D279),IF(R$1="C",MAX(0,$D279-R$2)))</f>
        <v>0</v>
      </c>
      <c r="S279" s="103" t="n">
        <f aca="false">IF(S$1="P",MAX(0,S$2-$D279),IF(S$1="C",MAX(0,$D279-S$2)))</f>
        <v>0</v>
      </c>
      <c r="T279" s="103" t="n">
        <f aca="false">IF(T$1="P",MAX(0,T$2-$D279),IF(T$1="C",MAX(0,$D279-T$2)))</f>
        <v>0</v>
      </c>
      <c r="U279" s="104" t="n">
        <f aca="false">B279</f>
        <v>13</v>
      </c>
      <c r="V279" s="105" t="n">
        <f aca="false">VLOOKUP($C279,Gas!$B$3:$E$2506,2)</f>
        <v>2.1</v>
      </c>
      <c r="W279" s="46" t="n">
        <f aca="false">D279/V279</f>
        <v>12.3809523809524</v>
      </c>
      <c r="X279" s="99" t="n">
        <f aca="false">VLOOKUP($C279,Gas!$B$3:$E$2506,4)</f>
        <v>0.758974788389847</v>
      </c>
    </row>
    <row r="280" customFormat="false" ht="12.75" hidden="false" customHeight="false" outlineLevel="0" collapsed="false">
      <c r="A280" s="0" t="n">
        <f aca="false">YEAR(C280)</f>
        <v>1999</v>
      </c>
      <c r="B280" s="95" t="n">
        <f aca="false">MONTH(C280)+(YEAR(C280)-1998)*12</f>
        <v>13</v>
      </c>
      <c r="C280" s="101" t="n">
        <v>36166</v>
      </c>
      <c r="D280" s="102" t="n">
        <v>29.2</v>
      </c>
      <c r="E280" s="98" t="n">
        <f aca="false">LN(D280/D279)</f>
        <v>0.116072171252754</v>
      </c>
      <c r="F280" s="106" t="n">
        <f aca="false">STDEV(E271:E280)*SQRT(trade_day)</f>
        <v>1.54454057739435</v>
      </c>
      <c r="G280" s="99"/>
      <c r="H280" s="103" t="n">
        <f aca="false">IF(H$1="P",MAX(0,H$2-$D280),IF(H$1="C",MAX(0,$D280-H$2)))</f>
        <v>0</v>
      </c>
      <c r="I280" s="103" t="n">
        <f aca="false">IF(I$1="P",MAX(0,I$2-$D280),IF(I$1="C",MAX(0,$D280-I$2)))</f>
        <v>0</v>
      </c>
      <c r="J280" s="103" t="n">
        <f aca="false">IF(J$1="P",MAX(0,J$2-$D280),IF(J$1="C",MAX(0,$D280-J$2)))</f>
        <v>0.800000000000001</v>
      </c>
      <c r="K280" s="103" t="n">
        <f aca="false">IF(K$1="P",MAX(0,K$2-$D280),IF(K$1="C",MAX(0,$D280-K$2)))</f>
        <v>5.8</v>
      </c>
      <c r="L280" s="103" t="n">
        <f aca="false">IF(L$1="P",MAX(0,L$2-$D280),IF(L$1="C",MAX(0,$D280-L$2)))</f>
        <v>10.8</v>
      </c>
      <c r="M280" s="103" t="n">
        <f aca="false">IF(M$1="P",MAX(0,M$2-$D280),IF(M$1="C",MAX(0,$D280-M$2)))</f>
        <v>20.8</v>
      </c>
      <c r="N280" s="103" t="n">
        <f aca="false">IF(N$1="P",MAX(0,N$2-$D280),IF(N$1="C",MAX(0,$D280-N$2)))</f>
        <v>9.2</v>
      </c>
      <c r="O280" s="103" t="n">
        <f aca="false">IF(O$1="P",MAX(0,O$2-$D280),IF(O$1="C",MAX(0,$D280-O$2)))</f>
        <v>4.2</v>
      </c>
      <c r="P280" s="103" t="n">
        <f aca="false">IF(P$1="P",MAX(0,P$2-$D280),IF(P$1="C",MAX(0,$D280-P$2)))</f>
        <v>0</v>
      </c>
      <c r="Q280" s="103" t="n">
        <f aca="false">IF(Q$1="P",MAX(0,Q$2-$D280),IF(Q$1="C",MAX(0,$D280-Q$2)))</f>
        <v>0</v>
      </c>
      <c r="R280" s="103" t="n">
        <f aca="false">IF(R$1="P",MAX(0,R$2-$D280),IF(R$1="C",MAX(0,$D280-R$2)))</f>
        <v>0</v>
      </c>
      <c r="S280" s="103" t="n">
        <f aca="false">IF(S$1="P",MAX(0,S$2-$D280),IF(S$1="C",MAX(0,$D280-S$2)))</f>
        <v>0</v>
      </c>
      <c r="T280" s="103" t="n">
        <f aca="false">IF(T$1="P",MAX(0,T$2-$D280),IF(T$1="C",MAX(0,$D280-T$2)))</f>
        <v>0</v>
      </c>
      <c r="U280" s="104" t="n">
        <f aca="false">B280</f>
        <v>13</v>
      </c>
      <c r="V280" s="105" t="n">
        <f aca="false">VLOOKUP($C280,Gas!$B$3:$E$2506,2)</f>
        <v>2.04</v>
      </c>
      <c r="W280" s="46" t="n">
        <f aca="false">D280/V280</f>
        <v>14.3137254901961</v>
      </c>
      <c r="X280" s="99" t="n">
        <f aca="false">VLOOKUP($C280,Gas!$B$3:$E$2506,4)</f>
        <v>0.796627990169492</v>
      </c>
    </row>
    <row r="281" customFormat="false" ht="12.75" hidden="false" customHeight="false" outlineLevel="0" collapsed="false">
      <c r="A281" s="0" t="n">
        <f aca="false">YEAR(C281)</f>
        <v>1999</v>
      </c>
      <c r="B281" s="95" t="n">
        <f aca="false">MONTH(C281)+(YEAR(C281)-1998)*12</f>
        <v>13</v>
      </c>
      <c r="C281" s="101" t="n">
        <v>36167</v>
      </c>
      <c r="D281" s="102" t="n">
        <v>27.32</v>
      </c>
      <c r="E281" s="98" t="n">
        <f aca="false">LN(D281/D280)</f>
        <v>-0.0665496745716468</v>
      </c>
      <c r="F281" s="106" t="n">
        <f aca="false">STDEV(E272:E281)*SQRT(trade_day)</f>
        <v>1.61945418992288</v>
      </c>
      <c r="G281" s="99"/>
      <c r="H281" s="103" t="n">
        <f aca="false">IF(H$1="P",MAX(0,H$2-$D281),IF(H$1="C",MAX(0,$D281-H$2)))</f>
        <v>0</v>
      </c>
      <c r="I281" s="103" t="n">
        <f aca="false">IF(I$1="P",MAX(0,I$2-$D281),IF(I$1="C",MAX(0,$D281-I$2)))</f>
        <v>0</v>
      </c>
      <c r="J281" s="103" t="n">
        <f aca="false">IF(J$1="P",MAX(0,J$2-$D281),IF(J$1="C",MAX(0,$D281-J$2)))</f>
        <v>2.68</v>
      </c>
      <c r="K281" s="103" t="n">
        <f aca="false">IF(K$1="P",MAX(0,K$2-$D281),IF(K$1="C",MAX(0,$D281-K$2)))</f>
        <v>7.68</v>
      </c>
      <c r="L281" s="103" t="n">
        <f aca="false">IF(L$1="P",MAX(0,L$2-$D281),IF(L$1="C",MAX(0,$D281-L$2)))</f>
        <v>12.68</v>
      </c>
      <c r="M281" s="103" t="n">
        <f aca="false">IF(M$1="P",MAX(0,M$2-$D281),IF(M$1="C",MAX(0,$D281-M$2)))</f>
        <v>22.68</v>
      </c>
      <c r="N281" s="103" t="n">
        <f aca="false">IF(N$1="P",MAX(0,N$2-$D281),IF(N$1="C",MAX(0,$D281-N$2)))</f>
        <v>7.32</v>
      </c>
      <c r="O281" s="103" t="n">
        <f aca="false">IF(O$1="P",MAX(0,O$2-$D281),IF(O$1="C",MAX(0,$D281-O$2)))</f>
        <v>2.32</v>
      </c>
      <c r="P281" s="103" t="n">
        <f aca="false">IF(P$1="P",MAX(0,P$2-$D281),IF(P$1="C",MAX(0,$D281-P$2)))</f>
        <v>0</v>
      </c>
      <c r="Q281" s="103" t="n">
        <f aca="false">IF(Q$1="P",MAX(0,Q$2-$D281),IF(Q$1="C",MAX(0,$D281-Q$2)))</f>
        <v>0</v>
      </c>
      <c r="R281" s="103" t="n">
        <f aca="false">IF(R$1="P",MAX(0,R$2-$D281),IF(R$1="C",MAX(0,$D281-R$2)))</f>
        <v>0</v>
      </c>
      <c r="S281" s="103" t="n">
        <f aca="false">IF(S$1="P",MAX(0,S$2-$D281),IF(S$1="C",MAX(0,$D281-S$2)))</f>
        <v>0</v>
      </c>
      <c r="T281" s="103" t="n">
        <f aca="false">IF(T$1="P",MAX(0,T$2-$D281),IF(T$1="C",MAX(0,$D281-T$2)))</f>
        <v>0</v>
      </c>
      <c r="U281" s="104" t="n">
        <f aca="false">B281</f>
        <v>13</v>
      </c>
      <c r="V281" s="105" t="n">
        <f aca="false">VLOOKUP($C281,Gas!$B$3:$E$2506,2)</f>
        <v>2.035</v>
      </c>
      <c r="W281" s="46" t="n">
        <f aca="false">D281/V281</f>
        <v>13.4250614250614</v>
      </c>
      <c r="X281" s="99" t="n">
        <f aca="false">VLOOKUP($C281,Gas!$B$3:$E$2506,4)</f>
        <v>0.797885440846683</v>
      </c>
    </row>
    <row r="282" customFormat="false" ht="12.75" hidden="false" customHeight="false" outlineLevel="0" collapsed="false">
      <c r="A282" s="0" t="n">
        <f aca="false">YEAR(C282)</f>
        <v>1999</v>
      </c>
      <c r="B282" s="95" t="n">
        <f aca="false">MONTH(C282)+(YEAR(C282)-1998)*12</f>
        <v>13</v>
      </c>
      <c r="C282" s="101" t="n">
        <v>36168</v>
      </c>
      <c r="D282" s="102" t="n">
        <v>24.89</v>
      </c>
      <c r="E282" s="98" t="n">
        <f aca="false">LN(D282/D281)</f>
        <v>-0.0931529183230886</v>
      </c>
      <c r="F282" s="106" t="n">
        <f aca="false">STDEV(E273:E282)*SQRT(trade_day)</f>
        <v>1.49016606942328</v>
      </c>
      <c r="G282" s="99"/>
      <c r="H282" s="103" t="n">
        <f aca="false">IF(H$1="P",MAX(0,H$2-$D282),IF(H$1="C",MAX(0,$D282-H$2)))</f>
        <v>0</v>
      </c>
      <c r="I282" s="103" t="n">
        <f aca="false">IF(I$1="P",MAX(0,I$2-$D282),IF(I$1="C",MAX(0,$D282-I$2)))</f>
        <v>0.109999999999999</v>
      </c>
      <c r="J282" s="103" t="n">
        <f aca="false">IF(J$1="P",MAX(0,J$2-$D282),IF(J$1="C",MAX(0,$D282-J$2)))</f>
        <v>5.11</v>
      </c>
      <c r="K282" s="103" t="n">
        <f aca="false">IF(K$1="P",MAX(0,K$2-$D282),IF(K$1="C",MAX(0,$D282-K$2)))</f>
        <v>10.11</v>
      </c>
      <c r="L282" s="103" t="n">
        <f aca="false">IF(L$1="P",MAX(0,L$2-$D282),IF(L$1="C",MAX(0,$D282-L$2)))</f>
        <v>15.11</v>
      </c>
      <c r="M282" s="103" t="n">
        <f aca="false">IF(M$1="P",MAX(0,M$2-$D282),IF(M$1="C",MAX(0,$D282-M$2)))</f>
        <v>25.11</v>
      </c>
      <c r="N282" s="103" t="n">
        <f aca="false">IF(N$1="P",MAX(0,N$2-$D282),IF(N$1="C",MAX(0,$D282-N$2)))</f>
        <v>4.89</v>
      </c>
      <c r="O282" s="103" t="n">
        <f aca="false">IF(O$1="P",MAX(0,O$2-$D282),IF(O$1="C",MAX(0,$D282-O$2)))</f>
        <v>0</v>
      </c>
      <c r="P282" s="103" t="n">
        <f aca="false">IF(P$1="P",MAX(0,P$2-$D282),IF(P$1="C",MAX(0,$D282-P$2)))</f>
        <v>0</v>
      </c>
      <c r="Q282" s="103" t="n">
        <f aca="false">IF(Q$1="P",MAX(0,Q$2-$D282),IF(Q$1="C",MAX(0,$D282-Q$2)))</f>
        <v>0</v>
      </c>
      <c r="R282" s="103" t="n">
        <f aca="false">IF(R$1="P",MAX(0,R$2-$D282),IF(R$1="C",MAX(0,$D282-R$2)))</f>
        <v>0</v>
      </c>
      <c r="S282" s="103" t="n">
        <f aca="false">IF(S$1="P",MAX(0,S$2-$D282),IF(S$1="C",MAX(0,$D282-S$2)))</f>
        <v>0</v>
      </c>
      <c r="T282" s="103" t="n">
        <f aca="false">IF(T$1="P",MAX(0,T$2-$D282),IF(T$1="C",MAX(0,$D282-T$2)))</f>
        <v>0</v>
      </c>
      <c r="U282" s="104" t="n">
        <f aca="false">B282</f>
        <v>13</v>
      </c>
      <c r="V282" s="105" t="n">
        <f aca="false">VLOOKUP($C282,Gas!$B$3:$E$2506,2)</f>
        <v>1.895</v>
      </c>
      <c r="W282" s="46" t="n">
        <f aca="false">D282/V282</f>
        <v>13.1345646437995</v>
      </c>
      <c r="X282" s="99" t="n">
        <f aca="false">VLOOKUP($C282,Gas!$B$3:$E$2506,4)</f>
        <v>0.88377844881917</v>
      </c>
    </row>
    <row r="283" customFormat="false" ht="12.75" hidden="false" customHeight="false" outlineLevel="0" collapsed="false">
      <c r="A283" s="0" t="n">
        <f aca="false">YEAR(C283)</f>
        <v>1999</v>
      </c>
      <c r="B283" s="95" t="n">
        <f aca="false">MONTH(C283)+(YEAR(C283)-1998)*12</f>
        <v>13</v>
      </c>
      <c r="C283" s="101" t="n">
        <v>36171</v>
      </c>
      <c r="D283" s="102" t="n">
        <v>26.38</v>
      </c>
      <c r="E283" s="98" t="n">
        <f aca="false">LN(D283/D282)</f>
        <v>0.0581400309096677</v>
      </c>
      <c r="F283" s="106" t="n">
        <f aca="false">STDEV(E274:E283)*SQRT(trade_day)</f>
        <v>1.4833809223767</v>
      </c>
      <c r="G283" s="99"/>
      <c r="H283" s="103" t="n">
        <f aca="false">IF(H$1="P",MAX(0,H$2-$D283),IF(H$1="C",MAX(0,$D283-H$2)))</f>
        <v>0</v>
      </c>
      <c r="I283" s="103" t="n">
        <f aca="false">IF(I$1="P",MAX(0,I$2-$D283),IF(I$1="C",MAX(0,$D283-I$2)))</f>
        <v>0</v>
      </c>
      <c r="J283" s="103" t="n">
        <f aca="false">IF(J$1="P",MAX(0,J$2-$D283),IF(J$1="C",MAX(0,$D283-J$2)))</f>
        <v>3.62</v>
      </c>
      <c r="K283" s="103" t="n">
        <f aca="false">IF(K$1="P",MAX(0,K$2-$D283),IF(K$1="C",MAX(0,$D283-K$2)))</f>
        <v>8.62</v>
      </c>
      <c r="L283" s="103" t="n">
        <f aca="false">IF(L$1="P",MAX(0,L$2-$D283),IF(L$1="C",MAX(0,$D283-L$2)))</f>
        <v>13.62</v>
      </c>
      <c r="M283" s="103" t="n">
        <f aca="false">IF(M$1="P",MAX(0,M$2-$D283),IF(M$1="C",MAX(0,$D283-M$2)))</f>
        <v>23.62</v>
      </c>
      <c r="N283" s="103" t="n">
        <f aca="false">IF(N$1="P",MAX(0,N$2-$D283),IF(N$1="C",MAX(0,$D283-N$2)))</f>
        <v>6.38</v>
      </c>
      <c r="O283" s="103" t="n">
        <f aca="false">IF(O$1="P",MAX(0,O$2-$D283),IF(O$1="C",MAX(0,$D283-O$2)))</f>
        <v>1.38</v>
      </c>
      <c r="P283" s="103" t="n">
        <f aca="false">IF(P$1="P",MAX(0,P$2-$D283),IF(P$1="C",MAX(0,$D283-P$2)))</f>
        <v>0</v>
      </c>
      <c r="Q283" s="103" t="n">
        <f aca="false">IF(Q$1="P",MAX(0,Q$2-$D283),IF(Q$1="C",MAX(0,$D283-Q$2)))</f>
        <v>0</v>
      </c>
      <c r="R283" s="103" t="n">
        <f aca="false">IF(R$1="P",MAX(0,R$2-$D283),IF(R$1="C",MAX(0,$D283-R$2)))</f>
        <v>0</v>
      </c>
      <c r="S283" s="103" t="n">
        <f aca="false">IF(S$1="P",MAX(0,S$2-$D283),IF(S$1="C",MAX(0,$D283-S$2)))</f>
        <v>0</v>
      </c>
      <c r="T283" s="103" t="n">
        <f aca="false">IF(T$1="P",MAX(0,T$2-$D283),IF(T$1="C",MAX(0,$D283-T$2)))</f>
        <v>0</v>
      </c>
      <c r="U283" s="104" t="n">
        <f aca="false">B283</f>
        <v>13</v>
      </c>
      <c r="V283" s="105" t="n">
        <f aca="false">VLOOKUP($C283,Gas!$B$3:$E$2506,2)</f>
        <v>1.875</v>
      </c>
      <c r="W283" s="46" t="n">
        <f aca="false">D283/V283</f>
        <v>14.0693333333333</v>
      </c>
      <c r="X283" s="99" t="n">
        <f aca="false">VLOOKUP($C283,Gas!$B$3:$E$2506,4)</f>
        <v>0.875098473584732</v>
      </c>
    </row>
    <row r="284" customFormat="false" ht="12.75" hidden="false" customHeight="false" outlineLevel="0" collapsed="false">
      <c r="A284" s="0" t="n">
        <f aca="false">YEAR(C284)</f>
        <v>1999</v>
      </c>
      <c r="B284" s="95" t="n">
        <f aca="false">MONTH(C284)+(YEAR(C284)-1998)*12</f>
        <v>13</v>
      </c>
      <c r="C284" s="101" t="n">
        <v>36172</v>
      </c>
      <c r="D284" s="102" t="n">
        <v>25.5</v>
      </c>
      <c r="E284" s="98" t="n">
        <f aca="false">LN(D284/D283)</f>
        <v>-0.0339276951247881</v>
      </c>
      <c r="F284" s="106" t="n">
        <f aca="false">STDEV(E275:E284)*SQRT(trade_day)</f>
        <v>1.51698466084038</v>
      </c>
      <c r="G284" s="99"/>
      <c r="H284" s="103" t="n">
        <f aca="false">IF(H$1="P",MAX(0,H$2-$D284),IF(H$1="C",MAX(0,$D284-H$2)))</f>
        <v>0</v>
      </c>
      <c r="I284" s="103" t="n">
        <f aca="false">IF(I$1="P",MAX(0,I$2-$D284),IF(I$1="C",MAX(0,$D284-I$2)))</f>
        <v>0</v>
      </c>
      <c r="J284" s="103" t="n">
        <f aca="false">IF(J$1="P",MAX(0,J$2-$D284),IF(J$1="C",MAX(0,$D284-J$2)))</f>
        <v>4.5</v>
      </c>
      <c r="K284" s="103" t="n">
        <f aca="false">IF(K$1="P",MAX(0,K$2-$D284),IF(K$1="C",MAX(0,$D284-K$2)))</f>
        <v>9.5</v>
      </c>
      <c r="L284" s="103" t="n">
        <f aca="false">IF(L$1="P",MAX(0,L$2-$D284),IF(L$1="C",MAX(0,$D284-L$2)))</f>
        <v>14.5</v>
      </c>
      <c r="M284" s="103" t="n">
        <f aca="false">IF(M$1="P",MAX(0,M$2-$D284),IF(M$1="C",MAX(0,$D284-M$2)))</f>
        <v>24.5</v>
      </c>
      <c r="N284" s="103" t="n">
        <f aca="false">IF(N$1="P",MAX(0,N$2-$D284),IF(N$1="C",MAX(0,$D284-N$2)))</f>
        <v>5.5</v>
      </c>
      <c r="O284" s="103" t="n">
        <f aca="false">IF(O$1="P",MAX(0,O$2-$D284),IF(O$1="C",MAX(0,$D284-O$2)))</f>
        <v>0.5</v>
      </c>
      <c r="P284" s="103" t="n">
        <f aca="false">IF(P$1="P",MAX(0,P$2-$D284),IF(P$1="C",MAX(0,$D284-P$2)))</f>
        <v>0</v>
      </c>
      <c r="Q284" s="103" t="n">
        <f aca="false">IF(Q$1="P",MAX(0,Q$2-$D284),IF(Q$1="C",MAX(0,$D284-Q$2)))</f>
        <v>0</v>
      </c>
      <c r="R284" s="103" t="n">
        <f aca="false">IF(R$1="P",MAX(0,R$2-$D284),IF(R$1="C",MAX(0,$D284-R$2)))</f>
        <v>0</v>
      </c>
      <c r="S284" s="103" t="n">
        <f aca="false">IF(S$1="P",MAX(0,S$2-$D284),IF(S$1="C",MAX(0,$D284-S$2)))</f>
        <v>0</v>
      </c>
      <c r="T284" s="103" t="n">
        <f aca="false">IF(T$1="P",MAX(0,T$2-$D284),IF(T$1="C",MAX(0,$D284-T$2)))</f>
        <v>0</v>
      </c>
      <c r="U284" s="104" t="n">
        <f aca="false">B284</f>
        <v>13</v>
      </c>
      <c r="V284" s="105" t="n">
        <f aca="false">VLOOKUP($C284,Gas!$B$3:$E$2506,2)</f>
        <v>1.82</v>
      </c>
      <c r="W284" s="46" t="n">
        <f aca="false">D284/V284</f>
        <v>14.010989010989</v>
      </c>
      <c r="X284" s="99" t="n">
        <f aca="false">VLOOKUP($C284,Gas!$B$3:$E$2506,4)</f>
        <v>0.893392556496121</v>
      </c>
    </row>
    <row r="285" customFormat="false" ht="12.75" hidden="false" customHeight="false" outlineLevel="0" collapsed="false">
      <c r="A285" s="0" t="n">
        <f aca="false">YEAR(C285)</f>
        <v>1999</v>
      </c>
      <c r="B285" s="95" t="n">
        <f aca="false">MONTH(C285)+(YEAR(C285)-1998)*12</f>
        <v>13</v>
      </c>
      <c r="C285" s="101" t="n">
        <v>36173</v>
      </c>
      <c r="D285" s="102" t="n">
        <v>24.5</v>
      </c>
      <c r="E285" s="98" t="n">
        <f aca="false">LN(D285/D284)</f>
        <v>-0.0400053346136991</v>
      </c>
      <c r="F285" s="106" t="n">
        <f aca="false">STDEV(E276:E285)*SQRT(trade_day)</f>
        <v>1.39879149653999</v>
      </c>
      <c r="G285" s="99"/>
      <c r="H285" s="103" t="n">
        <f aca="false">IF(H$1="P",MAX(0,H$2-$D285),IF(H$1="C",MAX(0,$D285-H$2)))</f>
        <v>0</v>
      </c>
      <c r="I285" s="103" t="n">
        <f aca="false">IF(I$1="P",MAX(0,I$2-$D285),IF(I$1="C",MAX(0,$D285-I$2)))</f>
        <v>0.5</v>
      </c>
      <c r="J285" s="103" t="n">
        <f aca="false">IF(J$1="P",MAX(0,J$2-$D285),IF(J$1="C",MAX(0,$D285-J$2)))</f>
        <v>5.5</v>
      </c>
      <c r="K285" s="103" t="n">
        <f aca="false">IF(K$1="P",MAX(0,K$2-$D285),IF(K$1="C",MAX(0,$D285-K$2)))</f>
        <v>10.5</v>
      </c>
      <c r="L285" s="103" t="n">
        <f aca="false">IF(L$1="P",MAX(0,L$2-$D285),IF(L$1="C",MAX(0,$D285-L$2)))</f>
        <v>15.5</v>
      </c>
      <c r="M285" s="103" t="n">
        <f aca="false">IF(M$1="P",MAX(0,M$2-$D285),IF(M$1="C",MAX(0,$D285-M$2)))</f>
        <v>25.5</v>
      </c>
      <c r="N285" s="103" t="n">
        <f aca="false">IF(N$1="P",MAX(0,N$2-$D285),IF(N$1="C",MAX(0,$D285-N$2)))</f>
        <v>4.5</v>
      </c>
      <c r="O285" s="103" t="n">
        <f aca="false">IF(O$1="P",MAX(0,O$2-$D285),IF(O$1="C",MAX(0,$D285-O$2)))</f>
        <v>0</v>
      </c>
      <c r="P285" s="103" t="n">
        <f aca="false">IF(P$1="P",MAX(0,P$2-$D285),IF(P$1="C",MAX(0,$D285-P$2)))</f>
        <v>0</v>
      </c>
      <c r="Q285" s="103" t="n">
        <f aca="false">IF(Q$1="P",MAX(0,Q$2-$D285),IF(Q$1="C",MAX(0,$D285-Q$2)))</f>
        <v>0</v>
      </c>
      <c r="R285" s="103" t="n">
        <f aca="false">IF(R$1="P",MAX(0,R$2-$D285),IF(R$1="C",MAX(0,$D285-R$2)))</f>
        <v>0</v>
      </c>
      <c r="S285" s="103" t="n">
        <f aca="false">IF(S$1="P",MAX(0,S$2-$D285),IF(S$1="C",MAX(0,$D285-S$2)))</f>
        <v>0</v>
      </c>
      <c r="T285" s="103" t="n">
        <f aca="false">IF(T$1="P",MAX(0,T$2-$D285),IF(T$1="C",MAX(0,$D285-T$2)))</f>
        <v>0</v>
      </c>
      <c r="U285" s="104" t="n">
        <f aca="false">B285</f>
        <v>13</v>
      </c>
      <c r="V285" s="105" t="n">
        <f aca="false">VLOOKUP($C285,Gas!$B$3:$E$2506,2)</f>
        <v>1.82</v>
      </c>
      <c r="W285" s="46" t="n">
        <f aca="false">D285/V285</f>
        <v>13.4615384615385</v>
      </c>
      <c r="X285" s="99" t="n">
        <f aca="false">VLOOKUP($C285,Gas!$B$3:$E$2506,4)</f>
        <v>0.893392556496121</v>
      </c>
    </row>
    <row r="286" customFormat="false" ht="12.75" hidden="false" customHeight="false" outlineLevel="0" collapsed="false">
      <c r="A286" s="0" t="n">
        <f aca="false">YEAR(C286)</f>
        <v>1999</v>
      </c>
      <c r="B286" s="95" t="n">
        <f aca="false">MONTH(C286)+(YEAR(C286)-1998)*12</f>
        <v>13</v>
      </c>
      <c r="C286" s="101" t="n">
        <v>36174</v>
      </c>
      <c r="D286" s="102" t="n">
        <v>24.88</v>
      </c>
      <c r="E286" s="98" t="n">
        <f aca="false">LN(D286/D285)</f>
        <v>0.0153911503202974</v>
      </c>
      <c r="F286" s="106" t="n">
        <f aca="false">STDEV(E277:E286)*SQRT(trade_day)</f>
        <v>1.33497998746662</v>
      </c>
      <c r="G286" s="99"/>
      <c r="H286" s="103" t="n">
        <f aca="false">IF(H$1="P",MAX(0,H$2-$D286),IF(H$1="C",MAX(0,$D286-H$2)))</f>
        <v>0</v>
      </c>
      <c r="I286" s="103" t="n">
        <f aca="false">IF(I$1="P",MAX(0,I$2-$D286),IF(I$1="C",MAX(0,$D286-I$2)))</f>
        <v>0.120000000000001</v>
      </c>
      <c r="J286" s="103" t="n">
        <f aca="false">IF(J$1="P",MAX(0,J$2-$D286),IF(J$1="C",MAX(0,$D286-J$2)))</f>
        <v>5.12</v>
      </c>
      <c r="K286" s="103" t="n">
        <f aca="false">IF(K$1="P",MAX(0,K$2-$D286),IF(K$1="C",MAX(0,$D286-K$2)))</f>
        <v>10.12</v>
      </c>
      <c r="L286" s="103" t="n">
        <f aca="false">IF(L$1="P",MAX(0,L$2-$D286),IF(L$1="C",MAX(0,$D286-L$2)))</f>
        <v>15.12</v>
      </c>
      <c r="M286" s="103" t="n">
        <f aca="false">IF(M$1="P",MAX(0,M$2-$D286),IF(M$1="C",MAX(0,$D286-M$2)))</f>
        <v>25.12</v>
      </c>
      <c r="N286" s="103" t="n">
        <f aca="false">IF(N$1="P",MAX(0,N$2-$D286),IF(N$1="C",MAX(0,$D286-N$2)))</f>
        <v>4.88</v>
      </c>
      <c r="O286" s="103" t="n">
        <f aca="false">IF(O$1="P",MAX(0,O$2-$D286),IF(O$1="C",MAX(0,$D286-O$2)))</f>
        <v>0</v>
      </c>
      <c r="P286" s="103" t="n">
        <f aca="false">IF(P$1="P",MAX(0,P$2-$D286),IF(P$1="C",MAX(0,$D286-P$2)))</f>
        <v>0</v>
      </c>
      <c r="Q286" s="103" t="n">
        <f aca="false">IF(Q$1="P",MAX(0,Q$2-$D286),IF(Q$1="C",MAX(0,$D286-Q$2)))</f>
        <v>0</v>
      </c>
      <c r="R286" s="103" t="n">
        <f aca="false">IF(R$1="P",MAX(0,R$2-$D286),IF(R$1="C",MAX(0,$D286-R$2)))</f>
        <v>0</v>
      </c>
      <c r="S286" s="103" t="n">
        <f aca="false">IF(S$1="P",MAX(0,S$2-$D286),IF(S$1="C",MAX(0,$D286-S$2)))</f>
        <v>0</v>
      </c>
      <c r="T286" s="103" t="n">
        <f aca="false">IF(T$1="P",MAX(0,T$2-$D286),IF(T$1="C",MAX(0,$D286-T$2)))</f>
        <v>0</v>
      </c>
      <c r="U286" s="104" t="n">
        <f aca="false">B286</f>
        <v>13</v>
      </c>
      <c r="V286" s="105" t="n">
        <f aca="false">VLOOKUP($C286,Gas!$B$3:$E$2506,2)</f>
        <v>1.865</v>
      </c>
      <c r="W286" s="46" t="n">
        <f aca="false">D286/V286</f>
        <v>13.3404825737265</v>
      </c>
      <c r="X286" s="99" t="n">
        <f aca="false">VLOOKUP($C286,Gas!$B$3:$E$2506,4)</f>
        <v>0.908747943009675</v>
      </c>
    </row>
    <row r="287" customFormat="false" ht="12.75" hidden="false" customHeight="false" outlineLevel="0" collapsed="false">
      <c r="A287" s="0" t="n">
        <f aca="false">YEAR(C287)</f>
        <v>1999</v>
      </c>
      <c r="B287" s="95" t="n">
        <f aca="false">MONTH(C287)+(YEAR(C287)-1998)*12</f>
        <v>13</v>
      </c>
      <c r="C287" s="101" t="n">
        <v>36175</v>
      </c>
      <c r="D287" s="102" t="n">
        <v>23.74</v>
      </c>
      <c r="E287" s="98" t="n">
        <f aca="false">LN(D287/D286)</f>
        <v>-0.0469028786894568</v>
      </c>
      <c r="F287" s="106" t="n">
        <f aca="false">STDEV(E278:E287)*SQRT(trade_day)</f>
        <v>1.26046162260208</v>
      </c>
      <c r="G287" s="99"/>
      <c r="H287" s="103" t="n">
        <f aca="false">IF(H$1="P",MAX(0,H$2-$D287),IF(H$1="C",MAX(0,$D287-H$2)))</f>
        <v>0</v>
      </c>
      <c r="I287" s="103" t="n">
        <f aca="false">IF(I$1="P",MAX(0,I$2-$D287),IF(I$1="C",MAX(0,$D287-I$2)))</f>
        <v>1.26</v>
      </c>
      <c r="J287" s="103" t="n">
        <f aca="false">IF(J$1="P",MAX(0,J$2-$D287),IF(J$1="C",MAX(0,$D287-J$2)))</f>
        <v>6.26</v>
      </c>
      <c r="K287" s="103" t="n">
        <f aca="false">IF(K$1="P",MAX(0,K$2-$D287),IF(K$1="C",MAX(0,$D287-K$2)))</f>
        <v>11.26</v>
      </c>
      <c r="L287" s="103" t="n">
        <f aca="false">IF(L$1="P",MAX(0,L$2-$D287),IF(L$1="C",MAX(0,$D287-L$2)))</f>
        <v>16.26</v>
      </c>
      <c r="M287" s="103" t="n">
        <f aca="false">IF(M$1="P",MAX(0,M$2-$D287),IF(M$1="C",MAX(0,$D287-M$2)))</f>
        <v>26.26</v>
      </c>
      <c r="N287" s="103" t="n">
        <f aca="false">IF(N$1="P",MAX(0,N$2-$D287),IF(N$1="C",MAX(0,$D287-N$2)))</f>
        <v>3.74</v>
      </c>
      <c r="O287" s="103" t="n">
        <f aca="false">IF(O$1="P",MAX(0,O$2-$D287),IF(O$1="C",MAX(0,$D287-O$2)))</f>
        <v>0</v>
      </c>
      <c r="P287" s="103" t="n">
        <f aca="false">IF(P$1="P",MAX(0,P$2-$D287),IF(P$1="C",MAX(0,$D287-P$2)))</f>
        <v>0</v>
      </c>
      <c r="Q287" s="103" t="n">
        <f aca="false">IF(Q$1="P",MAX(0,Q$2-$D287),IF(Q$1="C",MAX(0,$D287-Q$2)))</f>
        <v>0</v>
      </c>
      <c r="R287" s="103" t="n">
        <f aca="false">IF(R$1="P",MAX(0,R$2-$D287),IF(R$1="C",MAX(0,$D287-R$2)))</f>
        <v>0</v>
      </c>
      <c r="S287" s="103" t="n">
        <f aca="false">IF(S$1="P",MAX(0,S$2-$D287),IF(S$1="C",MAX(0,$D287-S$2)))</f>
        <v>0</v>
      </c>
      <c r="T287" s="103" t="n">
        <f aca="false">IF(T$1="P",MAX(0,T$2-$D287),IF(T$1="C",MAX(0,$D287-T$2)))</f>
        <v>0</v>
      </c>
      <c r="U287" s="104" t="n">
        <f aca="false">B287</f>
        <v>13</v>
      </c>
      <c r="V287" s="105" t="n">
        <f aca="false">VLOOKUP($C287,Gas!$B$3:$E$2506,2)</f>
        <v>1.78</v>
      </c>
      <c r="W287" s="46" t="n">
        <f aca="false">D287/V287</f>
        <v>13.3370786516854</v>
      </c>
      <c r="X287" s="99" t="n">
        <f aca="false">VLOOKUP($C287,Gas!$B$3:$E$2506,4)</f>
        <v>0.531479627555372</v>
      </c>
    </row>
    <row r="288" customFormat="false" ht="12.75" hidden="false" customHeight="false" outlineLevel="0" collapsed="false">
      <c r="A288" s="0" t="n">
        <f aca="false">YEAR(C288)</f>
        <v>1999</v>
      </c>
      <c r="B288" s="95" t="n">
        <f aca="false">MONTH(C288)+(YEAR(C288)-1998)*12</f>
        <v>13</v>
      </c>
      <c r="C288" s="101" t="n">
        <v>36179</v>
      </c>
      <c r="D288" s="116" t="n">
        <f aca="false">D287</f>
        <v>23.74</v>
      </c>
      <c r="E288" s="98" t="n">
        <f aca="false">LN(D288/D287)</f>
        <v>0</v>
      </c>
      <c r="F288" s="106" t="n">
        <f aca="false">STDEV(E279:E288)*SQRT(trade_day)</f>
        <v>1.18932637224626</v>
      </c>
      <c r="G288" s="99"/>
      <c r="H288" s="103" t="n">
        <f aca="false">IF(H$1="P",MAX(0,H$2-$D288),IF(H$1="C",MAX(0,$D288-H$2)))</f>
        <v>0</v>
      </c>
      <c r="I288" s="103" t="n">
        <f aca="false">IF(I$1="P",MAX(0,I$2-$D288),IF(I$1="C",MAX(0,$D288-I$2)))</f>
        <v>1.26</v>
      </c>
      <c r="J288" s="103" t="n">
        <f aca="false">IF(J$1="P",MAX(0,J$2-$D288),IF(J$1="C",MAX(0,$D288-J$2)))</f>
        <v>6.26</v>
      </c>
      <c r="K288" s="103" t="n">
        <f aca="false">IF(K$1="P",MAX(0,K$2-$D288),IF(K$1="C",MAX(0,$D288-K$2)))</f>
        <v>11.26</v>
      </c>
      <c r="L288" s="103" t="n">
        <f aca="false">IF(L$1="P",MAX(0,L$2-$D288),IF(L$1="C",MAX(0,$D288-L$2)))</f>
        <v>16.26</v>
      </c>
      <c r="M288" s="103" t="n">
        <f aca="false">IF(M$1="P",MAX(0,M$2-$D288),IF(M$1="C",MAX(0,$D288-M$2)))</f>
        <v>26.26</v>
      </c>
      <c r="N288" s="103" t="n">
        <f aca="false">IF(N$1="P",MAX(0,N$2-$D288),IF(N$1="C",MAX(0,$D288-N$2)))</f>
        <v>3.74</v>
      </c>
      <c r="O288" s="103" t="n">
        <f aca="false">IF(O$1="P",MAX(0,O$2-$D288),IF(O$1="C",MAX(0,$D288-O$2)))</f>
        <v>0</v>
      </c>
      <c r="P288" s="103" t="n">
        <f aca="false">IF(P$1="P",MAX(0,P$2-$D288),IF(P$1="C",MAX(0,$D288-P$2)))</f>
        <v>0</v>
      </c>
      <c r="Q288" s="103" t="n">
        <f aca="false">IF(Q$1="P",MAX(0,Q$2-$D288),IF(Q$1="C",MAX(0,$D288-Q$2)))</f>
        <v>0</v>
      </c>
      <c r="R288" s="103" t="n">
        <f aca="false">IF(R$1="P",MAX(0,R$2-$D288),IF(R$1="C",MAX(0,$D288-R$2)))</f>
        <v>0</v>
      </c>
      <c r="S288" s="103" t="n">
        <f aca="false">IF(S$1="P",MAX(0,S$2-$D288),IF(S$1="C",MAX(0,$D288-S$2)))</f>
        <v>0</v>
      </c>
      <c r="T288" s="103" t="n">
        <f aca="false">IF(T$1="P",MAX(0,T$2-$D288),IF(T$1="C",MAX(0,$D288-T$2)))</f>
        <v>0</v>
      </c>
      <c r="U288" s="104" t="n">
        <f aca="false">B288</f>
        <v>13</v>
      </c>
      <c r="V288" s="105" t="n">
        <f aca="false">VLOOKUP($C288,Gas!$B$3:$E$2506,2)</f>
        <v>1.795</v>
      </c>
      <c r="W288" s="46" t="n">
        <f aca="false">D288/V288</f>
        <v>13.2256267409471</v>
      </c>
      <c r="X288" s="99" t="n">
        <f aca="false">VLOOKUP($C288,Gas!$B$3:$E$2506,4)</f>
        <v>0.378861205203175</v>
      </c>
    </row>
    <row r="289" customFormat="false" ht="12.75" hidden="false" customHeight="false" outlineLevel="0" collapsed="false">
      <c r="A289" s="0" t="n">
        <f aca="false">YEAR(C289)</f>
        <v>1999</v>
      </c>
      <c r="B289" s="95" t="n">
        <f aca="false">MONTH(C289)+(YEAR(C289)-1998)*12</f>
        <v>13</v>
      </c>
      <c r="C289" s="101" t="n">
        <v>36180</v>
      </c>
      <c r="D289" s="102" t="n">
        <v>21.25</v>
      </c>
      <c r="E289" s="98" t="n">
        <f aca="false">LN(D289/D288)</f>
        <v>-0.110804493811096</v>
      </c>
      <c r="F289" s="106" t="n">
        <f aca="false">STDEV(E280:E289)*SQRT(trade_day)</f>
        <v>1.0974132191686</v>
      </c>
      <c r="G289" s="99"/>
      <c r="H289" s="103" t="n">
        <f aca="false">IF(H$1="P",MAX(0,H$2-$D289),IF(H$1="C",MAX(0,$D289-H$2)))</f>
        <v>0</v>
      </c>
      <c r="I289" s="103" t="n">
        <f aca="false">IF(I$1="P",MAX(0,I$2-$D289),IF(I$1="C",MAX(0,$D289-I$2)))</f>
        <v>3.75</v>
      </c>
      <c r="J289" s="103" t="n">
        <f aca="false">IF(J$1="P",MAX(0,J$2-$D289),IF(J$1="C",MAX(0,$D289-J$2)))</f>
        <v>8.75</v>
      </c>
      <c r="K289" s="103" t="n">
        <f aca="false">IF(K$1="P",MAX(0,K$2-$D289),IF(K$1="C",MAX(0,$D289-K$2)))</f>
        <v>13.75</v>
      </c>
      <c r="L289" s="103" t="n">
        <f aca="false">IF(L$1="P",MAX(0,L$2-$D289),IF(L$1="C",MAX(0,$D289-L$2)))</f>
        <v>18.75</v>
      </c>
      <c r="M289" s="103" t="n">
        <f aca="false">IF(M$1="P",MAX(0,M$2-$D289),IF(M$1="C",MAX(0,$D289-M$2)))</f>
        <v>28.75</v>
      </c>
      <c r="N289" s="103" t="n">
        <f aca="false">IF(N$1="P",MAX(0,N$2-$D289),IF(N$1="C",MAX(0,$D289-N$2)))</f>
        <v>1.25</v>
      </c>
      <c r="O289" s="103" t="n">
        <f aca="false">IF(O$1="P",MAX(0,O$2-$D289),IF(O$1="C",MAX(0,$D289-O$2)))</f>
        <v>0</v>
      </c>
      <c r="P289" s="103" t="n">
        <f aca="false">IF(P$1="P",MAX(0,P$2-$D289),IF(P$1="C",MAX(0,$D289-P$2)))</f>
        <v>0</v>
      </c>
      <c r="Q289" s="103" t="n">
        <f aca="false">IF(Q$1="P",MAX(0,Q$2-$D289),IF(Q$1="C",MAX(0,$D289-Q$2)))</f>
        <v>0</v>
      </c>
      <c r="R289" s="103" t="n">
        <f aca="false">IF(R$1="P",MAX(0,R$2-$D289),IF(R$1="C",MAX(0,$D289-R$2)))</f>
        <v>0</v>
      </c>
      <c r="S289" s="103" t="n">
        <f aca="false">IF(S$1="P",MAX(0,S$2-$D289),IF(S$1="C",MAX(0,$D289-S$2)))</f>
        <v>0</v>
      </c>
      <c r="T289" s="103" t="n">
        <f aca="false">IF(T$1="P",MAX(0,T$2-$D289),IF(T$1="C",MAX(0,$D289-T$2)))</f>
        <v>0</v>
      </c>
      <c r="U289" s="104" t="n">
        <f aca="false">B289</f>
        <v>13</v>
      </c>
      <c r="V289" s="105" t="n">
        <f aca="false">VLOOKUP($C289,Gas!$B$3:$E$2506,2)</f>
        <v>1.77</v>
      </c>
      <c r="W289" s="46" t="n">
        <f aca="false">D289/V289</f>
        <v>12.0056497175141</v>
      </c>
      <c r="X289" s="99" t="n">
        <f aca="false">VLOOKUP($C289,Gas!$B$3:$E$2506,4)</f>
        <v>0.381779291031916</v>
      </c>
    </row>
    <row r="290" customFormat="false" ht="12.75" hidden="false" customHeight="false" outlineLevel="0" collapsed="false">
      <c r="A290" s="0" t="n">
        <f aca="false">YEAR(C290)</f>
        <v>1999</v>
      </c>
      <c r="B290" s="95" t="n">
        <f aca="false">MONTH(C290)+(YEAR(C290)-1998)*12</f>
        <v>13</v>
      </c>
      <c r="C290" s="101" t="n">
        <v>36181</v>
      </c>
      <c r="D290" s="102" t="n">
        <v>20.75</v>
      </c>
      <c r="E290" s="98" t="n">
        <f aca="false">LN(D290/D289)</f>
        <v>-0.0238106486937186</v>
      </c>
      <c r="F290" s="106" t="n">
        <f aca="false">STDEV(E281:E290)*SQRT(trade_day)</f>
        <v>0.796674748011324</v>
      </c>
      <c r="G290" s="99"/>
      <c r="H290" s="103" t="n">
        <f aca="false">IF(H$1="P",MAX(0,H$2-$D290),IF(H$1="C",MAX(0,$D290-H$2)))</f>
        <v>0</v>
      </c>
      <c r="I290" s="103" t="n">
        <f aca="false">IF(I$1="P",MAX(0,I$2-$D290),IF(I$1="C",MAX(0,$D290-I$2)))</f>
        <v>4.25</v>
      </c>
      <c r="J290" s="103" t="n">
        <f aca="false">IF(J$1="P",MAX(0,J$2-$D290),IF(J$1="C",MAX(0,$D290-J$2)))</f>
        <v>9.25</v>
      </c>
      <c r="K290" s="103" t="n">
        <f aca="false">IF(K$1="P",MAX(0,K$2-$D290),IF(K$1="C",MAX(0,$D290-K$2)))</f>
        <v>14.25</v>
      </c>
      <c r="L290" s="103" t="n">
        <f aca="false">IF(L$1="P",MAX(0,L$2-$D290),IF(L$1="C",MAX(0,$D290-L$2)))</f>
        <v>19.25</v>
      </c>
      <c r="M290" s="103" t="n">
        <f aca="false">IF(M$1="P",MAX(0,M$2-$D290),IF(M$1="C",MAX(0,$D290-M$2)))</f>
        <v>29.25</v>
      </c>
      <c r="N290" s="103" t="n">
        <f aca="false">IF(N$1="P",MAX(0,N$2-$D290),IF(N$1="C",MAX(0,$D290-N$2)))</f>
        <v>0.75</v>
      </c>
      <c r="O290" s="103" t="n">
        <f aca="false">IF(O$1="P",MAX(0,O$2-$D290),IF(O$1="C",MAX(0,$D290-O$2)))</f>
        <v>0</v>
      </c>
      <c r="P290" s="103" t="n">
        <f aca="false">IF(P$1="P",MAX(0,P$2-$D290),IF(P$1="C",MAX(0,$D290-P$2)))</f>
        <v>0</v>
      </c>
      <c r="Q290" s="103" t="n">
        <f aca="false">IF(Q$1="P",MAX(0,Q$2-$D290),IF(Q$1="C",MAX(0,$D290-Q$2)))</f>
        <v>0</v>
      </c>
      <c r="R290" s="103" t="n">
        <f aca="false">IF(R$1="P",MAX(0,R$2-$D290),IF(R$1="C",MAX(0,$D290-R$2)))</f>
        <v>0</v>
      </c>
      <c r="S290" s="103" t="n">
        <f aca="false">IF(S$1="P",MAX(0,S$2-$D290),IF(S$1="C",MAX(0,$D290-S$2)))</f>
        <v>0</v>
      </c>
      <c r="T290" s="103" t="n">
        <f aca="false">IF(T$1="P",MAX(0,T$2-$D290),IF(T$1="C",MAX(0,$D290-T$2)))</f>
        <v>0</v>
      </c>
      <c r="U290" s="104" t="n">
        <f aca="false">B290</f>
        <v>13</v>
      </c>
      <c r="V290" s="105" t="n">
        <f aca="false">VLOOKUP($C290,Gas!$B$3:$E$2506,2)</f>
        <v>1.8</v>
      </c>
      <c r="W290" s="46" t="n">
        <f aca="false">D290/V290</f>
        <v>11.5277777777778</v>
      </c>
      <c r="X290" s="99" t="n">
        <f aca="false">VLOOKUP($C290,Gas!$B$3:$E$2506,4)</f>
        <v>0.404873033531542</v>
      </c>
    </row>
    <row r="291" customFormat="false" ht="12.75" hidden="false" customHeight="false" outlineLevel="0" collapsed="false">
      <c r="A291" s="0" t="n">
        <f aca="false">YEAR(C291)</f>
        <v>1999</v>
      </c>
      <c r="B291" s="95" t="n">
        <f aca="false">MONTH(C291)+(YEAR(C291)-1998)*12</f>
        <v>13</v>
      </c>
      <c r="C291" s="101" t="n">
        <v>36182</v>
      </c>
      <c r="D291" s="102" t="n">
        <v>20.25</v>
      </c>
      <c r="E291" s="98" t="n">
        <f aca="false">LN(D291/D290)</f>
        <v>-0.0243914531241591</v>
      </c>
      <c r="F291" s="106" t="n">
        <f aca="false">STDEV(E282:E291)*SQRT(trade_day)</f>
        <v>0.776703412409703</v>
      </c>
      <c r="G291" s="99"/>
      <c r="H291" s="103" t="n">
        <f aca="false">IF(H$1="P",MAX(0,H$2-$D291),IF(H$1="C",MAX(0,$D291-H$2)))</f>
        <v>0</v>
      </c>
      <c r="I291" s="103" t="n">
        <f aca="false">IF(I$1="P",MAX(0,I$2-$D291),IF(I$1="C",MAX(0,$D291-I$2)))</f>
        <v>4.75</v>
      </c>
      <c r="J291" s="103" t="n">
        <f aca="false">IF(J$1="P",MAX(0,J$2-$D291),IF(J$1="C",MAX(0,$D291-J$2)))</f>
        <v>9.75</v>
      </c>
      <c r="K291" s="103" t="n">
        <f aca="false">IF(K$1="P",MAX(0,K$2-$D291),IF(K$1="C",MAX(0,$D291-K$2)))</f>
        <v>14.75</v>
      </c>
      <c r="L291" s="103" t="n">
        <f aca="false">IF(L$1="P",MAX(0,L$2-$D291),IF(L$1="C",MAX(0,$D291-L$2)))</f>
        <v>19.75</v>
      </c>
      <c r="M291" s="103" t="n">
        <f aca="false">IF(M$1="P",MAX(0,M$2-$D291),IF(M$1="C",MAX(0,$D291-M$2)))</f>
        <v>29.75</v>
      </c>
      <c r="N291" s="103" t="n">
        <f aca="false">IF(N$1="P",MAX(0,N$2-$D291),IF(N$1="C",MAX(0,$D291-N$2)))</f>
        <v>0.25</v>
      </c>
      <c r="O291" s="103" t="n">
        <f aca="false">IF(O$1="P",MAX(0,O$2-$D291),IF(O$1="C",MAX(0,$D291-O$2)))</f>
        <v>0</v>
      </c>
      <c r="P291" s="103" t="n">
        <f aca="false">IF(P$1="P",MAX(0,P$2-$D291),IF(P$1="C",MAX(0,$D291-P$2)))</f>
        <v>0</v>
      </c>
      <c r="Q291" s="103" t="n">
        <f aca="false">IF(Q$1="P",MAX(0,Q$2-$D291),IF(Q$1="C",MAX(0,$D291-Q$2)))</f>
        <v>0</v>
      </c>
      <c r="R291" s="103" t="n">
        <f aca="false">IF(R$1="P",MAX(0,R$2-$D291),IF(R$1="C",MAX(0,$D291-R$2)))</f>
        <v>0</v>
      </c>
      <c r="S291" s="103" t="n">
        <f aca="false">IF(S$1="P",MAX(0,S$2-$D291),IF(S$1="C",MAX(0,$D291-S$2)))</f>
        <v>0</v>
      </c>
      <c r="T291" s="103" t="n">
        <f aca="false">IF(T$1="P",MAX(0,T$2-$D291),IF(T$1="C",MAX(0,$D291-T$2)))</f>
        <v>0</v>
      </c>
      <c r="U291" s="104" t="n">
        <f aca="false">B291</f>
        <v>13</v>
      </c>
      <c r="V291" s="105" t="n">
        <f aca="false">VLOOKUP($C291,Gas!$B$3:$E$2506,2)</f>
        <v>1.845</v>
      </c>
      <c r="W291" s="46" t="n">
        <f aca="false">D291/V291</f>
        <v>10.9756097560976</v>
      </c>
      <c r="X291" s="99" t="n">
        <f aca="false">VLOOKUP($C291,Gas!$B$3:$E$2506,4)</f>
        <v>0.398378842961829</v>
      </c>
    </row>
    <row r="292" customFormat="false" ht="12.75" hidden="false" customHeight="false" outlineLevel="0" collapsed="false">
      <c r="A292" s="0" t="n">
        <f aca="false">YEAR(C292)</f>
        <v>1999</v>
      </c>
      <c r="B292" s="95" t="n">
        <f aca="false">MONTH(C292)+(YEAR(C292)-1998)*12</f>
        <v>13</v>
      </c>
      <c r="C292" s="101" t="n">
        <v>36185</v>
      </c>
      <c r="D292" s="102" t="n">
        <v>21.5</v>
      </c>
      <c r="E292" s="98" t="n">
        <f aca="false">LN(D292/D291)</f>
        <v>0.059898141581069</v>
      </c>
      <c r="F292" s="106" t="n">
        <f aca="false">STDEV(E283:E292)*SQRT(trade_day)</f>
        <v>0.807124134260723</v>
      </c>
      <c r="G292" s="99"/>
      <c r="H292" s="103" t="n">
        <f aca="false">IF(H$1="P",MAX(0,H$2-$D292),IF(H$1="C",MAX(0,$D292-H$2)))</f>
        <v>0</v>
      </c>
      <c r="I292" s="103" t="n">
        <f aca="false">IF(I$1="P",MAX(0,I$2-$D292),IF(I$1="C",MAX(0,$D292-I$2)))</f>
        <v>3.5</v>
      </c>
      <c r="J292" s="103" t="n">
        <f aca="false">IF(J$1="P",MAX(0,J$2-$D292),IF(J$1="C",MAX(0,$D292-J$2)))</f>
        <v>8.5</v>
      </c>
      <c r="K292" s="103" t="n">
        <f aca="false">IF(K$1="P",MAX(0,K$2-$D292),IF(K$1="C",MAX(0,$D292-K$2)))</f>
        <v>13.5</v>
      </c>
      <c r="L292" s="103" t="n">
        <f aca="false">IF(L$1="P",MAX(0,L$2-$D292),IF(L$1="C",MAX(0,$D292-L$2)))</f>
        <v>18.5</v>
      </c>
      <c r="M292" s="103" t="n">
        <f aca="false">IF(M$1="P",MAX(0,M$2-$D292),IF(M$1="C",MAX(0,$D292-M$2)))</f>
        <v>28.5</v>
      </c>
      <c r="N292" s="103" t="n">
        <f aca="false">IF(N$1="P",MAX(0,N$2-$D292),IF(N$1="C",MAX(0,$D292-N$2)))</f>
        <v>1.5</v>
      </c>
      <c r="O292" s="103" t="n">
        <f aca="false">IF(O$1="P",MAX(0,O$2-$D292),IF(O$1="C",MAX(0,$D292-O$2)))</f>
        <v>0</v>
      </c>
      <c r="P292" s="103" t="n">
        <f aca="false">IF(P$1="P",MAX(0,P$2-$D292),IF(P$1="C",MAX(0,$D292-P$2)))</f>
        <v>0</v>
      </c>
      <c r="Q292" s="103" t="n">
        <f aca="false">IF(Q$1="P",MAX(0,Q$2-$D292),IF(Q$1="C",MAX(0,$D292-Q$2)))</f>
        <v>0</v>
      </c>
      <c r="R292" s="103" t="n">
        <f aca="false">IF(R$1="P",MAX(0,R$2-$D292),IF(R$1="C",MAX(0,$D292-R$2)))</f>
        <v>0</v>
      </c>
      <c r="S292" s="103" t="n">
        <f aca="false">IF(S$1="P",MAX(0,S$2-$D292),IF(S$1="C",MAX(0,$D292-S$2)))</f>
        <v>0</v>
      </c>
      <c r="T292" s="103" t="n">
        <f aca="false">IF(T$1="P",MAX(0,T$2-$D292),IF(T$1="C",MAX(0,$D292-T$2)))</f>
        <v>0</v>
      </c>
      <c r="U292" s="104" t="n">
        <f aca="false">B292</f>
        <v>13</v>
      </c>
      <c r="V292" s="105" t="n">
        <f aca="false">VLOOKUP($C292,Gas!$B$3:$E$2506,2)</f>
        <v>1.81</v>
      </c>
      <c r="W292" s="46" t="n">
        <f aca="false">D292/V292</f>
        <v>11.878453038674</v>
      </c>
      <c r="X292" s="99" t="n">
        <f aca="false">VLOOKUP($C292,Gas!$B$3:$E$2506,4)</f>
        <v>0.246497743873731</v>
      </c>
    </row>
    <row r="293" customFormat="false" ht="12.75" hidden="false" customHeight="false" outlineLevel="0" collapsed="false">
      <c r="A293" s="0" t="n">
        <f aca="false">YEAR(C293)</f>
        <v>1999</v>
      </c>
      <c r="B293" s="95" t="n">
        <f aca="false">MONTH(C293)+(YEAR(C293)-1998)*12</f>
        <v>13</v>
      </c>
      <c r="C293" s="101" t="n">
        <v>36186</v>
      </c>
      <c r="D293" s="102" t="n">
        <v>21.92</v>
      </c>
      <c r="E293" s="98" t="n">
        <f aca="false">LN(D293/D292)</f>
        <v>0.0193465269461978</v>
      </c>
      <c r="F293" s="106" t="n">
        <f aca="false">STDEV(E284:E293)*SQRT(trade_day)</f>
        <v>0.729530528303297</v>
      </c>
      <c r="G293" s="99"/>
      <c r="H293" s="103" t="n">
        <f aca="false">IF(H$1="P",MAX(0,H$2-$D293),IF(H$1="C",MAX(0,$D293-H$2)))</f>
        <v>0</v>
      </c>
      <c r="I293" s="103" t="n">
        <f aca="false">IF(I$1="P",MAX(0,I$2-$D293),IF(I$1="C",MAX(0,$D293-I$2)))</f>
        <v>3.08</v>
      </c>
      <c r="J293" s="103" t="n">
        <f aca="false">IF(J$1="P",MAX(0,J$2-$D293),IF(J$1="C",MAX(0,$D293-J$2)))</f>
        <v>8.08</v>
      </c>
      <c r="K293" s="103" t="n">
        <f aca="false">IF(K$1="P",MAX(0,K$2-$D293),IF(K$1="C",MAX(0,$D293-K$2)))</f>
        <v>13.08</v>
      </c>
      <c r="L293" s="103" t="n">
        <f aca="false">IF(L$1="P",MAX(0,L$2-$D293),IF(L$1="C",MAX(0,$D293-L$2)))</f>
        <v>18.08</v>
      </c>
      <c r="M293" s="103" t="n">
        <f aca="false">IF(M$1="P",MAX(0,M$2-$D293),IF(M$1="C",MAX(0,$D293-M$2)))</f>
        <v>28.08</v>
      </c>
      <c r="N293" s="103" t="n">
        <f aca="false">IF(N$1="P",MAX(0,N$2-$D293),IF(N$1="C",MAX(0,$D293-N$2)))</f>
        <v>1.92</v>
      </c>
      <c r="O293" s="103" t="n">
        <f aca="false">IF(O$1="P",MAX(0,O$2-$D293),IF(O$1="C",MAX(0,$D293-O$2)))</f>
        <v>0</v>
      </c>
      <c r="P293" s="103" t="n">
        <f aca="false">IF(P$1="P",MAX(0,P$2-$D293),IF(P$1="C",MAX(0,$D293-P$2)))</f>
        <v>0</v>
      </c>
      <c r="Q293" s="103" t="n">
        <f aca="false">IF(Q$1="P",MAX(0,Q$2-$D293),IF(Q$1="C",MAX(0,$D293-Q$2)))</f>
        <v>0</v>
      </c>
      <c r="R293" s="103" t="n">
        <f aca="false">IF(R$1="P",MAX(0,R$2-$D293),IF(R$1="C",MAX(0,$D293-R$2)))</f>
        <v>0</v>
      </c>
      <c r="S293" s="103" t="n">
        <f aca="false">IF(S$1="P",MAX(0,S$2-$D293),IF(S$1="C",MAX(0,$D293-S$2)))</f>
        <v>0</v>
      </c>
      <c r="T293" s="103" t="n">
        <f aca="false">IF(T$1="P",MAX(0,T$2-$D293),IF(T$1="C",MAX(0,$D293-T$2)))</f>
        <v>0</v>
      </c>
      <c r="U293" s="104" t="n">
        <f aca="false">B293</f>
        <v>13</v>
      </c>
      <c r="V293" s="105" t="n">
        <f aca="false">VLOOKUP($C293,Gas!$B$3:$E$2506,2)</f>
        <v>1.75</v>
      </c>
      <c r="W293" s="46" t="n">
        <f aca="false">D293/V293</f>
        <v>12.5257142857143</v>
      </c>
      <c r="X293" s="99" t="n">
        <f aca="false">VLOOKUP($C293,Gas!$B$3:$E$2506,4)</f>
        <v>0.320175894410992</v>
      </c>
    </row>
    <row r="294" customFormat="false" ht="12.75" hidden="false" customHeight="false" outlineLevel="0" collapsed="false">
      <c r="A294" s="0" t="n">
        <f aca="false">YEAR(C294)</f>
        <v>1999</v>
      </c>
      <c r="B294" s="95" t="n">
        <f aca="false">MONTH(C294)+(YEAR(C294)-1998)*12</f>
        <v>13</v>
      </c>
      <c r="C294" s="101" t="n">
        <v>36187</v>
      </c>
      <c r="D294" s="102" t="n">
        <v>20.45</v>
      </c>
      <c r="E294" s="98" t="n">
        <f aca="false">LN(D294/D293)</f>
        <v>-0.0694165795910041</v>
      </c>
      <c r="F294" s="106" t="n">
        <f aca="false">STDEV(E285:E294)*SQRT(trade_day)</f>
        <v>0.770764478095331</v>
      </c>
      <c r="G294" s="99"/>
      <c r="H294" s="103" t="n">
        <f aca="false">IF(H$1="P",MAX(0,H$2-$D294),IF(H$1="C",MAX(0,$D294-H$2)))</f>
        <v>0</v>
      </c>
      <c r="I294" s="103" t="n">
        <f aca="false">IF(I$1="P",MAX(0,I$2-$D294),IF(I$1="C",MAX(0,$D294-I$2)))</f>
        <v>4.55</v>
      </c>
      <c r="J294" s="103" t="n">
        <f aca="false">IF(J$1="P",MAX(0,J$2-$D294),IF(J$1="C",MAX(0,$D294-J$2)))</f>
        <v>9.55</v>
      </c>
      <c r="K294" s="103" t="n">
        <f aca="false">IF(K$1="P",MAX(0,K$2-$D294),IF(K$1="C",MAX(0,$D294-K$2)))</f>
        <v>14.55</v>
      </c>
      <c r="L294" s="103" t="n">
        <f aca="false">IF(L$1="P",MAX(0,L$2-$D294),IF(L$1="C",MAX(0,$D294-L$2)))</f>
        <v>19.55</v>
      </c>
      <c r="M294" s="103" t="n">
        <f aca="false">IF(M$1="P",MAX(0,M$2-$D294),IF(M$1="C",MAX(0,$D294-M$2)))</f>
        <v>29.55</v>
      </c>
      <c r="N294" s="103" t="n">
        <f aca="false">IF(N$1="P",MAX(0,N$2-$D294),IF(N$1="C",MAX(0,$D294-N$2)))</f>
        <v>0.449999999999999</v>
      </c>
      <c r="O294" s="103" t="n">
        <f aca="false">IF(O$1="P",MAX(0,O$2-$D294),IF(O$1="C",MAX(0,$D294-O$2)))</f>
        <v>0</v>
      </c>
      <c r="P294" s="103" t="n">
        <f aca="false">IF(P$1="P",MAX(0,P$2-$D294),IF(P$1="C",MAX(0,$D294-P$2)))</f>
        <v>0</v>
      </c>
      <c r="Q294" s="103" t="n">
        <f aca="false">IF(Q$1="P",MAX(0,Q$2-$D294),IF(Q$1="C",MAX(0,$D294-Q$2)))</f>
        <v>0</v>
      </c>
      <c r="R294" s="103" t="n">
        <f aca="false">IF(R$1="P",MAX(0,R$2-$D294),IF(R$1="C",MAX(0,$D294-R$2)))</f>
        <v>0</v>
      </c>
      <c r="S294" s="103" t="n">
        <f aca="false">IF(S$1="P",MAX(0,S$2-$D294),IF(S$1="C",MAX(0,$D294-S$2)))</f>
        <v>0</v>
      </c>
      <c r="T294" s="103" t="n">
        <f aca="false">IF(T$1="P",MAX(0,T$2-$D294),IF(T$1="C",MAX(0,$D294-T$2)))</f>
        <v>0</v>
      </c>
      <c r="U294" s="104" t="n">
        <f aca="false">B294</f>
        <v>13</v>
      </c>
      <c r="V294" s="105" t="n">
        <f aca="false">VLOOKUP($C294,Gas!$B$3:$E$2506,2)</f>
        <v>1.72</v>
      </c>
      <c r="W294" s="46" t="n">
        <f aca="false">D294/V294</f>
        <v>11.8895348837209</v>
      </c>
      <c r="X294" s="99" t="n">
        <f aca="false">VLOOKUP($C294,Gas!$B$3:$E$2506,4)</f>
        <v>0.331458941660637</v>
      </c>
    </row>
    <row r="295" customFormat="false" ht="12.75" hidden="false" customHeight="false" outlineLevel="0" collapsed="false">
      <c r="A295" s="0" t="n">
        <f aca="false">YEAR(C295)</f>
        <v>1999</v>
      </c>
      <c r="B295" s="95" t="n">
        <f aca="false">MONTH(C295)+(YEAR(C295)-1998)*12</f>
        <v>13</v>
      </c>
      <c r="C295" s="101" t="n">
        <v>36188</v>
      </c>
      <c r="D295" s="102" t="n">
        <v>20.35</v>
      </c>
      <c r="E295" s="98" t="n">
        <f aca="false">LN(D295/D294)</f>
        <v>-0.00490197060020667</v>
      </c>
      <c r="F295" s="106" t="n">
        <f aca="false">STDEV(E286:E295)*SQRT(trade_day)</f>
        <v>0.768053329137492</v>
      </c>
      <c r="G295" s="99"/>
      <c r="H295" s="103" t="n">
        <f aca="false">IF(H$1="P",MAX(0,H$2-$D295),IF(H$1="C",MAX(0,$D295-H$2)))</f>
        <v>0</v>
      </c>
      <c r="I295" s="103" t="n">
        <f aca="false">IF(I$1="P",MAX(0,I$2-$D295),IF(I$1="C",MAX(0,$D295-I$2)))</f>
        <v>4.65</v>
      </c>
      <c r="J295" s="103" t="n">
        <f aca="false">IF(J$1="P",MAX(0,J$2-$D295),IF(J$1="C",MAX(0,$D295-J$2)))</f>
        <v>9.65</v>
      </c>
      <c r="K295" s="103" t="n">
        <f aca="false">IF(K$1="P",MAX(0,K$2-$D295),IF(K$1="C",MAX(0,$D295-K$2)))</f>
        <v>14.65</v>
      </c>
      <c r="L295" s="103" t="n">
        <f aca="false">IF(L$1="P",MAX(0,L$2-$D295),IF(L$1="C",MAX(0,$D295-L$2)))</f>
        <v>19.65</v>
      </c>
      <c r="M295" s="103" t="n">
        <f aca="false">IF(M$1="P",MAX(0,M$2-$D295),IF(M$1="C",MAX(0,$D295-M$2)))</f>
        <v>29.65</v>
      </c>
      <c r="N295" s="103" t="n">
        <f aca="false">IF(N$1="P",MAX(0,N$2-$D295),IF(N$1="C",MAX(0,$D295-N$2)))</f>
        <v>0.350000000000001</v>
      </c>
      <c r="O295" s="103" t="n">
        <f aca="false">IF(O$1="P",MAX(0,O$2-$D295),IF(O$1="C",MAX(0,$D295-O$2)))</f>
        <v>0</v>
      </c>
      <c r="P295" s="103" t="n">
        <f aca="false">IF(P$1="P",MAX(0,P$2-$D295),IF(P$1="C",MAX(0,$D295-P$2)))</f>
        <v>0</v>
      </c>
      <c r="Q295" s="103" t="n">
        <f aca="false">IF(Q$1="P",MAX(0,Q$2-$D295),IF(Q$1="C",MAX(0,$D295-Q$2)))</f>
        <v>0</v>
      </c>
      <c r="R295" s="103" t="n">
        <f aca="false">IF(R$1="P",MAX(0,R$2-$D295),IF(R$1="C",MAX(0,$D295-R$2)))</f>
        <v>0</v>
      </c>
      <c r="S295" s="103" t="n">
        <f aca="false">IF(S$1="P",MAX(0,S$2-$D295),IF(S$1="C",MAX(0,$D295-S$2)))</f>
        <v>0</v>
      </c>
      <c r="T295" s="103" t="n">
        <f aca="false">IF(T$1="P",MAX(0,T$2-$D295),IF(T$1="C",MAX(0,$D295-T$2)))</f>
        <v>0</v>
      </c>
      <c r="U295" s="104" t="n">
        <f aca="false">B295</f>
        <v>13</v>
      </c>
      <c r="V295" s="105" t="n">
        <f aca="false">VLOOKUP($C295,Gas!$B$3:$E$2506,2)</f>
        <v>1.75</v>
      </c>
      <c r="W295" s="46" t="n">
        <f aca="false">D295/V295</f>
        <v>11.6285714285714</v>
      </c>
      <c r="X295" s="99" t="n">
        <f aca="false">VLOOKUP($C295,Gas!$B$3:$E$2506,4)</f>
        <v>0.356040012895118</v>
      </c>
    </row>
    <row r="296" customFormat="false" ht="12.75" hidden="false" customHeight="false" outlineLevel="0" collapsed="false">
      <c r="A296" s="0" t="n">
        <f aca="false">YEAR(C296)</f>
        <v>1999</v>
      </c>
      <c r="B296" s="95" t="n">
        <f aca="false">MONTH(C296)+(YEAR(C296)-1998)*12</f>
        <v>13</v>
      </c>
      <c r="C296" s="101" t="n">
        <v>36189</v>
      </c>
      <c r="D296" s="102" t="n">
        <v>20.44</v>
      </c>
      <c r="E296" s="98" t="n">
        <f aca="false">LN(D296/D295)</f>
        <v>0.0044128534468996</v>
      </c>
      <c r="F296" s="106" t="n">
        <f aca="false">STDEV(E287:E296)*SQRT(trade_day)</f>
        <v>0.756447273466914</v>
      </c>
      <c r="G296" s="99"/>
      <c r="H296" s="103" t="n">
        <f aca="false">IF(H$1="P",MAX(0,H$2-$D296),IF(H$1="C",MAX(0,$D296-H$2)))</f>
        <v>0</v>
      </c>
      <c r="I296" s="103" t="n">
        <f aca="false">IF(I$1="P",MAX(0,I$2-$D296),IF(I$1="C",MAX(0,$D296-I$2)))</f>
        <v>4.56</v>
      </c>
      <c r="J296" s="103" t="n">
        <f aca="false">IF(J$1="P",MAX(0,J$2-$D296),IF(J$1="C",MAX(0,$D296-J$2)))</f>
        <v>9.56</v>
      </c>
      <c r="K296" s="103" t="n">
        <f aca="false">IF(K$1="P",MAX(0,K$2-$D296),IF(K$1="C",MAX(0,$D296-K$2)))</f>
        <v>14.56</v>
      </c>
      <c r="L296" s="103" t="n">
        <f aca="false">IF(L$1="P",MAX(0,L$2-$D296),IF(L$1="C",MAX(0,$D296-L$2)))</f>
        <v>19.56</v>
      </c>
      <c r="M296" s="103" t="n">
        <f aca="false">IF(M$1="P",MAX(0,M$2-$D296),IF(M$1="C",MAX(0,$D296-M$2)))</f>
        <v>29.56</v>
      </c>
      <c r="N296" s="103" t="n">
        <f aca="false">IF(N$1="P",MAX(0,N$2-$D296),IF(N$1="C",MAX(0,$D296-N$2)))</f>
        <v>0.440000000000001</v>
      </c>
      <c r="O296" s="103" t="n">
        <f aca="false">IF(O$1="P",MAX(0,O$2-$D296),IF(O$1="C",MAX(0,$D296-O$2)))</f>
        <v>0</v>
      </c>
      <c r="P296" s="103" t="n">
        <f aca="false">IF(P$1="P",MAX(0,P$2-$D296),IF(P$1="C",MAX(0,$D296-P$2)))</f>
        <v>0</v>
      </c>
      <c r="Q296" s="103" t="n">
        <f aca="false">IF(Q$1="P",MAX(0,Q$2-$D296),IF(Q$1="C",MAX(0,$D296-Q$2)))</f>
        <v>0</v>
      </c>
      <c r="R296" s="103" t="n">
        <f aca="false">IF(R$1="P",MAX(0,R$2-$D296),IF(R$1="C",MAX(0,$D296-R$2)))</f>
        <v>0</v>
      </c>
      <c r="S296" s="103" t="n">
        <f aca="false">IF(S$1="P",MAX(0,S$2-$D296),IF(S$1="C",MAX(0,$D296-S$2)))</f>
        <v>0</v>
      </c>
      <c r="T296" s="103" t="n">
        <f aca="false">IF(T$1="P",MAX(0,T$2-$D296),IF(T$1="C",MAX(0,$D296-T$2)))</f>
        <v>0</v>
      </c>
      <c r="U296" s="104" t="n">
        <f aca="false">B296</f>
        <v>13</v>
      </c>
      <c r="V296" s="105" t="n">
        <f aca="false">VLOOKUP($C296,Gas!$B$3:$E$2506,2)</f>
        <v>1.805</v>
      </c>
      <c r="W296" s="46" t="n">
        <f aca="false">D296/V296</f>
        <v>11.3240997229917</v>
      </c>
      <c r="X296" s="99" t="n">
        <f aca="false">VLOOKUP($C296,Gas!$B$3:$E$2506,4)</f>
        <v>0.40998635113942</v>
      </c>
    </row>
    <row r="297" customFormat="false" ht="12.75" hidden="false" customHeight="false" outlineLevel="0" collapsed="false">
      <c r="A297" s="0" t="n">
        <f aca="false">YEAR(C297)</f>
        <v>1999</v>
      </c>
      <c r="B297" s="95" t="n">
        <f aca="false">MONTH(C297)+(YEAR(C297)-1998)*12</f>
        <v>14</v>
      </c>
      <c r="C297" s="101" t="n">
        <v>36192</v>
      </c>
      <c r="D297" s="102" t="n">
        <v>21.35</v>
      </c>
      <c r="E297" s="98" t="n">
        <f aca="false">LN(D297/D296)</f>
        <v>0.0435579743391299</v>
      </c>
      <c r="F297" s="106" t="n">
        <f aca="false">STDEV(E288:E297)*SQRT(trade_day)</f>
        <v>0.799915564386275</v>
      </c>
      <c r="G297" s="99"/>
      <c r="H297" s="103" t="n">
        <f aca="false">IF(H$1="P",MAX(0,H$2-$D297),IF(H$1="C",MAX(0,$D297-H$2)))</f>
        <v>0</v>
      </c>
      <c r="I297" s="103" t="n">
        <f aca="false">IF(I$1="P",MAX(0,I$2-$D297),IF(I$1="C",MAX(0,$D297-I$2)))</f>
        <v>3.65</v>
      </c>
      <c r="J297" s="103" t="n">
        <f aca="false">IF(J$1="P",MAX(0,J$2-$D297),IF(J$1="C",MAX(0,$D297-J$2)))</f>
        <v>8.65</v>
      </c>
      <c r="K297" s="103" t="n">
        <f aca="false">IF(K$1="P",MAX(0,K$2-$D297),IF(K$1="C",MAX(0,$D297-K$2)))</f>
        <v>13.65</v>
      </c>
      <c r="L297" s="103" t="n">
        <f aca="false">IF(L$1="P",MAX(0,L$2-$D297),IF(L$1="C",MAX(0,$D297-L$2)))</f>
        <v>18.65</v>
      </c>
      <c r="M297" s="103" t="n">
        <f aca="false">IF(M$1="P",MAX(0,M$2-$D297),IF(M$1="C",MAX(0,$D297-M$2)))</f>
        <v>28.65</v>
      </c>
      <c r="N297" s="103" t="n">
        <f aca="false">IF(N$1="P",MAX(0,N$2-$D297),IF(N$1="C",MAX(0,$D297-N$2)))</f>
        <v>1.35</v>
      </c>
      <c r="O297" s="103" t="n">
        <f aca="false">IF(O$1="P",MAX(0,O$2-$D297),IF(O$1="C",MAX(0,$D297-O$2)))</f>
        <v>0</v>
      </c>
      <c r="P297" s="103" t="n">
        <f aca="false">IF(P$1="P",MAX(0,P$2-$D297),IF(P$1="C",MAX(0,$D297-P$2)))</f>
        <v>0</v>
      </c>
      <c r="Q297" s="103" t="n">
        <f aca="false">IF(Q$1="P",MAX(0,Q$2-$D297),IF(Q$1="C",MAX(0,$D297-Q$2)))</f>
        <v>0</v>
      </c>
      <c r="R297" s="103" t="n">
        <f aca="false">IF(R$1="P",MAX(0,R$2-$D297),IF(R$1="C",MAX(0,$D297-R$2)))</f>
        <v>0</v>
      </c>
      <c r="S297" s="103" t="n">
        <f aca="false">IF(S$1="P",MAX(0,S$2-$D297),IF(S$1="C",MAX(0,$D297-S$2)))</f>
        <v>0</v>
      </c>
      <c r="T297" s="103" t="n">
        <f aca="false">IF(T$1="P",MAX(0,T$2-$D297),IF(T$1="C",MAX(0,$D297-T$2)))</f>
        <v>0</v>
      </c>
      <c r="U297" s="104" t="n">
        <f aca="false">B297</f>
        <v>14</v>
      </c>
      <c r="V297" s="105" t="n">
        <f aca="false">VLOOKUP($C297,Gas!$B$3:$E$2506,2)</f>
        <v>1.805</v>
      </c>
      <c r="W297" s="46" t="n">
        <f aca="false">D297/V297</f>
        <v>11.8282548476454</v>
      </c>
      <c r="X297" s="99" t="n">
        <f aca="false">VLOOKUP($C297,Gas!$B$3:$E$2506,4)</f>
        <v>0.352958558616059</v>
      </c>
    </row>
    <row r="298" customFormat="false" ht="12.75" hidden="false" customHeight="false" outlineLevel="0" collapsed="false">
      <c r="A298" s="0" t="n">
        <f aca="false">YEAR(C298)</f>
        <v>1999</v>
      </c>
      <c r="B298" s="95" t="n">
        <f aca="false">MONTH(C298)+(YEAR(C298)-1998)*12</f>
        <v>14</v>
      </c>
      <c r="C298" s="101" t="n">
        <v>36193</v>
      </c>
      <c r="D298" s="102" t="n">
        <v>20.87</v>
      </c>
      <c r="E298" s="98" t="n">
        <f aca="false">LN(D298/D297)</f>
        <v>-0.0227390185855243</v>
      </c>
      <c r="F298" s="106" t="n">
        <f aca="false">STDEV(E289:E298)*SQRT(trade_day)</f>
        <v>0.799616706381326</v>
      </c>
      <c r="G298" s="99"/>
      <c r="H298" s="103" t="n">
        <f aca="false">IF(H$1="P",MAX(0,H$2-$D298),IF(H$1="C",MAX(0,$D298-H$2)))</f>
        <v>0</v>
      </c>
      <c r="I298" s="103" t="n">
        <f aca="false">IF(I$1="P",MAX(0,I$2-$D298),IF(I$1="C",MAX(0,$D298-I$2)))</f>
        <v>4.13</v>
      </c>
      <c r="J298" s="103" t="n">
        <f aca="false">IF(J$1="P",MAX(0,J$2-$D298),IF(J$1="C",MAX(0,$D298-J$2)))</f>
        <v>9.13</v>
      </c>
      <c r="K298" s="103" t="n">
        <f aca="false">IF(K$1="P",MAX(0,K$2-$D298),IF(K$1="C",MAX(0,$D298-K$2)))</f>
        <v>14.13</v>
      </c>
      <c r="L298" s="103" t="n">
        <f aca="false">IF(L$1="P",MAX(0,L$2-$D298),IF(L$1="C",MAX(0,$D298-L$2)))</f>
        <v>19.13</v>
      </c>
      <c r="M298" s="103" t="n">
        <f aca="false">IF(M$1="P",MAX(0,M$2-$D298),IF(M$1="C",MAX(0,$D298-M$2)))</f>
        <v>29.13</v>
      </c>
      <c r="N298" s="103" t="n">
        <f aca="false">IF(N$1="P",MAX(0,N$2-$D298),IF(N$1="C",MAX(0,$D298-N$2)))</f>
        <v>0.870000000000001</v>
      </c>
      <c r="O298" s="103" t="n">
        <f aca="false">IF(O$1="P",MAX(0,O$2-$D298),IF(O$1="C",MAX(0,$D298-O$2)))</f>
        <v>0</v>
      </c>
      <c r="P298" s="103" t="n">
        <f aca="false">IF(P$1="P",MAX(0,P$2-$D298),IF(P$1="C",MAX(0,$D298-P$2)))</f>
        <v>0</v>
      </c>
      <c r="Q298" s="103" t="n">
        <f aca="false">IF(Q$1="P",MAX(0,Q$2-$D298),IF(Q$1="C",MAX(0,$D298-Q$2)))</f>
        <v>0</v>
      </c>
      <c r="R298" s="103" t="n">
        <f aca="false">IF(R$1="P",MAX(0,R$2-$D298),IF(R$1="C",MAX(0,$D298-R$2)))</f>
        <v>0</v>
      </c>
      <c r="S298" s="103" t="n">
        <f aca="false">IF(S$1="P",MAX(0,S$2-$D298),IF(S$1="C",MAX(0,$D298-S$2)))</f>
        <v>0</v>
      </c>
      <c r="T298" s="103" t="n">
        <f aca="false">IF(T$1="P",MAX(0,T$2-$D298),IF(T$1="C",MAX(0,$D298-T$2)))</f>
        <v>0</v>
      </c>
      <c r="U298" s="104" t="n">
        <f aca="false">B298</f>
        <v>14</v>
      </c>
      <c r="V298" s="105" t="n">
        <f aca="false">VLOOKUP($C298,Gas!$B$3:$E$2506,2)</f>
        <v>1.745</v>
      </c>
      <c r="W298" s="46" t="n">
        <f aca="false">D298/V298</f>
        <v>11.9598853868195</v>
      </c>
      <c r="X298" s="99" t="n">
        <f aca="false">VLOOKUP($C298,Gas!$B$3:$E$2506,4)</f>
        <v>0.390609957348952</v>
      </c>
    </row>
    <row r="299" customFormat="false" ht="12.75" hidden="false" customHeight="false" outlineLevel="0" collapsed="false">
      <c r="A299" s="0" t="n">
        <f aca="false">YEAR(C299)</f>
        <v>1999</v>
      </c>
      <c r="B299" s="95" t="n">
        <f aca="false">MONTH(C299)+(YEAR(C299)-1998)*12</f>
        <v>14</v>
      </c>
      <c r="C299" s="101" t="n">
        <v>36194</v>
      </c>
      <c r="D299" s="102" t="n">
        <v>20.07</v>
      </c>
      <c r="E299" s="98" t="n">
        <f aca="false">LN(D299/D298)</f>
        <v>-0.0390865582808627</v>
      </c>
      <c r="F299" s="106" t="n">
        <f aca="false">STDEV(E290:E299)*SQRT(trade_day)</f>
        <v>0.614678249904146</v>
      </c>
      <c r="G299" s="99"/>
      <c r="H299" s="103" t="n">
        <f aca="false">IF(H$1="P",MAX(0,H$2-$D299),IF(H$1="C",MAX(0,$D299-H$2)))</f>
        <v>0</v>
      </c>
      <c r="I299" s="103" t="n">
        <f aca="false">IF(I$1="P",MAX(0,I$2-$D299),IF(I$1="C",MAX(0,$D299-I$2)))</f>
        <v>4.93</v>
      </c>
      <c r="J299" s="103" t="n">
        <f aca="false">IF(J$1="P",MAX(0,J$2-$D299),IF(J$1="C",MAX(0,$D299-J$2)))</f>
        <v>9.93</v>
      </c>
      <c r="K299" s="103" t="n">
        <f aca="false">IF(K$1="P",MAX(0,K$2-$D299),IF(K$1="C",MAX(0,$D299-K$2)))</f>
        <v>14.93</v>
      </c>
      <c r="L299" s="103" t="n">
        <f aca="false">IF(L$1="P",MAX(0,L$2-$D299),IF(L$1="C",MAX(0,$D299-L$2)))</f>
        <v>19.93</v>
      </c>
      <c r="M299" s="103" t="n">
        <f aca="false">IF(M$1="P",MAX(0,M$2-$D299),IF(M$1="C",MAX(0,$D299-M$2)))</f>
        <v>29.93</v>
      </c>
      <c r="N299" s="103" t="n">
        <f aca="false">IF(N$1="P",MAX(0,N$2-$D299),IF(N$1="C",MAX(0,$D299-N$2)))</f>
        <v>0.0700000000000003</v>
      </c>
      <c r="O299" s="103" t="n">
        <f aca="false">IF(O$1="P",MAX(0,O$2-$D299),IF(O$1="C",MAX(0,$D299-O$2)))</f>
        <v>0</v>
      </c>
      <c r="P299" s="103" t="n">
        <f aca="false">IF(P$1="P",MAX(0,P$2-$D299),IF(P$1="C",MAX(0,$D299-P$2)))</f>
        <v>0</v>
      </c>
      <c r="Q299" s="103" t="n">
        <f aca="false">IF(Q$1="P",MAX(0,Q$2-$D299),IF(Q$1="C",MAX(0,$D299-Q$2)))</f>
        <v>0</v>
      </c>
      <c r="R299" s="103" t="n">
        <f aca="false">IF(R$1="P",MAX(0,R$2-$D299),IF(R$1="C",MAX(0,$D299-R$2)))</f>
        <v>0</v>
      </c>
      <c r="S299" s="103" t="n">
        <f aca="false">IF(S$1="P",MAX(0,S$2-$D299),IF(S$1="C",MAX(0,$D299-S$2)))</f>
        <v>0</v>
      </c>
      <c r="T299" s="103" t="n">
        <f aca="false">IF(T$1="P",MAX(0,T$2-$D299),IF(T$1="C",MAX(0,$D299-T$2)))</f>
        <v>0</v>
      </c>
      <c r="U299" s="104" t="n">
        <f aca="false">B299</f>
        <v>14</v>
      </c>
      <c r="V299" s="105" t="n">
        <f aca="false">VLOOKUP($C299,Gas!$B$3:$E$2506,2)</f>
        <v>1.77</v>
      </c>
      <c r="W299" s="46" t="n">
        <f aca="false">D299/V299</f>
        <v>11.3389830508475</v>
      </c>
      <c r="X299" s="99" t="n">
        <f aca="false">VLOOKUP($C299,Gas!$B$3:$E$2506,4)</f>
        <v>0.405193355794582</v>
      </c>
    </row>
    <row r="300" customFormat="false" ht="12.75" hidden="false" customHeight="false" outlineLevel="0" collapsed="false">
      <c r="A300" s="0" t="n">
        <f aca="false">YEAR(C300)</f>
        <v>1999</v>
      </c>
      <c r="B300" s="95" t="n">
        <f aca="false">MONTH(C300)+(YEAR(C300)-1998)*12</f>
        <v>14</v>
      </c>
      <c r="C300" s="101" t="n">
        <v>36195</v>
      </c>
      <c r="D300" s="102" t="n">
        <v>18.8</v>
      </c>
      <c r="E300" s="98" t="n">
        <f aca="false">LN(D300/D299)</f>
        <v>-0.0653692929723432</v>
      </c>
      <c r="F300" s="106" t="n">
        <f aca="false">STDEV(E291:E300)*SQRT(trade_day)</f>
        <v>0.680287660872282</v>
      </c>
      <c r="G300" s="99"/>
      <c r="H300" s="103" t="n">
        <f aca="false">IF(H$1="P",MAX(0,H$2-$D300),IF(H$1="C",MAX(0,$D300-H$2)))</f>
        <v>1.2</v>
      </c>
      <c r="I300" s="103" t="n">
        <f aca="false">IF(I$1="P",MAX(0,I$2-$D300),IF(I$1="C",MAX(0,$D300-I$2)))</f>
        <v>6.2</v>
      </c>
      <c r="J300" s="103" t="n">
        <f aca="false">IF(J$1="P",MAX(0,J$2-$D300),IF(J$1="C",MAX(0,$D300-J$2)))</f>
        <v>11.2</v>
      </c>
      <c r="K300" s="103" t="n">
        <f aca="false">IF(K$1="P",MAX(0,K$2-$D300),IF(K$1="C",MAX(0,$D300-K$2)))</f>
        <v>16.2</v>
      </c>
      <c r="L300" s="103" t="n">
        <f aca="false">IF(L$1="P",MAX(0,L$2-$D300),IF(L$1="C",MAX(0,$D300-L$2)))</f>
        <v>21.2</v>
      </c>
      <c r="M300" s="103" t="n">
        <f aca="false">IF(M$1="P",MAX(0,M$2-$D300),IF(M$1="C",MAX(0,$D300-M$2)))</f>
        <v>31.2</v>
      </c>
      <c r="N300" s="103" t="n">
        <f aca="false">IF(N$1="P",MAX(0,N$2-$D300),IF(N$1="C",MAX(0,$D300-N$2)))</f>
        <v>0</v>
      </c>
      <c r="O300" s="103" t="n">
        <f aca="false">IF(O$1="P",MAX(0,O$2-$D300),IF(O$1="C",MAX(0,$D300-O$2)))</f>
        <v>0</v>
      </c>
      <c r="P300" s="103" t="n">
        <f aca="false">IF(P$1="P",MAX(0,P$2-$D300),IF(P$1="C",MAX(0,$D300-P$2)))</f>
        <v>0</v>
      </c>
      <c r="Q300" s="103" t="n">
        <f aca="false">IF(Q$1="P",MAX(0,Q$2-$D300),IF(Q$1="C",MAX(0,$D300-Q$2)))</f>
        <v>0</v>
      </c>
      <c r="R300" s="103" t="n">
        <f aca="false">IF(R$1="P",MAX(0,R$2-$D300),IF(R$1="C",MAX(0,$D300-R$2)))</f>
        <v>0</v>
      </c>
      <c r="S300" s="103" t="n">
        <f aca="false">IF(S$1="P",MAX(0,S$2-$D300),IF(S$1="C",MAX(0,$D300-S$2)))</f>
        <v>0</v>
      </c>
      <c r="T300" s="103" t="n">
        <f aca="false">IF(T$1="P",MAX(0,T$2-$D300),IF(T$1="C",MAX(0,$D300-T$2)))</f>
        <v>0</v>
      </c>
      <c r="U300" s="104" t="n">
        <f aca="false">B300</f>
        <v>14</v>
      </c>
      <c r="V300" s="105" t="n">
        <f aca="false">VLOOKUP($C300,Gas!$B$3:$E$2506,2)</f>
        <v>1.8</v>
      </c>
      <c r="W300" s="46" t="n">
        <f aca="false">D300/V300</f>
        <v>10.4444444444444</v>
      </c>
      <c r="X300" s="99" t="n">
        <f aca="false">VLOOKUP($C300,Gas!$B$3:$E$2506,4)</f>
        <v>0.421353330959508</v>
      </c>
    </row>
    <row r="301" customFormat="false" ht="12.75" hidden="false" customHeight="false" outlineLevel="0" collapsed="false">
      <c r="A301" s="0" t="n">
        <f aca="false">YEAR(C301)</f>
        <v>1999</v>
      </c>
      <c r="B301" s="95" t="n">
        <f aca="false">MONTH(C301)+(YEAR(C301)-1998)*12</f>
        <v>14</v>
      </c>
      <c r="C301" s="101" t="n">
        <v>36196</v>
      </c>
      <c r="D301" s="102" t="n">
        <v>20.4</v>
      </c>
      <c r="E301" s="98" t="n">
        <f aca="false">LN(D301/D300)</f>
        <v>0.0816780310142671</v>
      </c>
      <c r="F301" s="106" t="n">
        <f aca="false">STDEV(E301,E292:E300)*SQRT(trade_day)</f>
        <v>0.811469129485265</v>
      </c>
      <c r="G301" s="99"/>
      <c r="H301" s="103" t="n">
        <f aca="false">IF(H$1="P",MAX(0,H$2-$D301),IF(H$1="C",MAX(0,$D301-H$2)))</f>
        <v>0</v>
      </c>
      <c r="I301" s="103" t="n">
        <f aca="false">IF(I$1="P",MAX(0,I$2-$D301),IF(I$1="C",MAX(0,$D301-I$2)))</f>
        <v>4.6</v>
      </c>
      <c r="J301" s="103" t="n">
        <f aca="false">IF(J$1="P",MAX(0,J$2-$D301),IF(J$1="C",MAX(0,$D301-J$2)))</f>
        <v>9.6</v>
      </c>
      <c r="K301" s="103" t="n">
        <f aca="false">IF(K$1="P",MAX(0,K$2-$D301),IF(K$1="C",MAX(0,$D301-K$2)))</f>
        <v>14.6</v>
      </c>
      <c r="L301" s="103" t="n">
        <f aca="false">IF(L$1="P",MAX(0,L$2-$D301),IF(L$1="C",MAX(0,$D301-L$2)))</f>
        <v>19.6</v>
      </c>
      <c r="M301" s="103" t="n">
        <f aca="false">IF(M$1="P",MAX(0,M$2-$D301),IF(M$1="C",MAX(0,$D301-M$2)))</f>
        <v>29.6</v>
      </c>
      <c r="N301" s="103" t="n">
        <f aca="false">IF(N$1="P",MAX(0,N$2-$D301),IF(N$1="C",MAX(0,$D301-N$2)))</f>
        <v>0.399999999999999</v>
      </c>
      <c r="O301" s="103" t="n">
        <f aca="false">IF(O$1="P",MAX(0,O$2-$D301),IF(O$1="C",MAX(0,$D301-O$2)))</f>
        <v>0</v>
      </c>
      <c r="P301" s="103" t="n">
        <f aca="false">IF(P$1="P",MAX(0,P$2-$D301),IF(P$1="C",MAX(0,$D301-P$2)))</f>
        <v>0</v>
      </c>
      <c r="Q301" s="103" t="n">
        <f aca="false">IF(Q$1="P",MAX(0,Q$2-$D301),IF(Q$1="C",MAX(0,$D301-Q$2)))</f>
        <v>0</v>
      </c>
      <c r="R301" s="103" t="n">
        <f aca="false">IF(R$1="P",MAX(0,R$2-$D301),IF(R$1="C",MAX(0,$D301-R$2)))</f>
        <v>0</v>
      </c>
      <c r="S301" s="103" t="n">
        <f aca="false">IF(S$1="P",MAX(0,S$2-$D301),IF(S$1="C",MAX(0,$D301-S$2)))</f>
        <v>0</v>
      </c>
      <c r="T301" s="103" t="n">
        <f aca="false">IF(T$1="P",MAX(0,T$2-$D301),IF(T$1="C",MAX(0,$D301-T$2)))</f>
        <v>0</v>
      </c>
      <c r="U301" s="104" t="n">
        <f aca="false">B301</f>
        <v>14</v>
      </c>
      <c r="V301" s="105" t="n">
        <f aca="false">VLOOKUP($C301,Gas!$B$3:$E$2506,2)</f>
        <v>1.785</v>
      </c>
      <c r="W301" s="46" t="n">
        <f aca="false">D301/V301</f>
        <v>11.4285714285714</v>
      </c>
      <c r="X301" s="99" t="n">
        <f aca="false">VLOOKUP($C301,Gas!$B$3:$E$2506,4)</f>
        <v>0.364450253094239</v>
      </c>
    </row>
    <row r="302" customFormat="false" ht="12.75" hidden="false" customHeight="false" outlineLevel="0" collapsed="false">
      <c r="A302" s="0" t="n">
        <f aca="false">YEAR(C302)</f>
        <v>1999</v>
      </c>
      <c r="B302" s="95" t="n">
        <f aca="false">MONTH(C302)+(YEAR(C302)-1998)*12</f>
        <v>14</v>
      </c>
      <c r="C302" s="101" t="n">
        <v>36199</v>
      </c>
      <c r="D302" s="102" t="n">
        <v>19.79</v>
      </c>
      <c r="E302" s="98" t="n">
        <f aca="false">LN(D302/D301)</f>
        <v>-0.0303581412356964</v>
      </c>
      <c r="F302" s="106" t="n">
        <f aca="false">STDEV(E301:E302,E293:E300)*SQRT(trade_day)</f>
        <v>0.751993411204103</v>
      </c>
      <c r="G302" s="99"/>
      <c r="H302" s="103" t="n">
        <f aca="false">IF(H$1="P",MAX(0,H$2-$D302),IF(H$1="C",MAX(0,$D302-H$2)))</f>
        <v>0.210000000000001</v>
      </c>
      <c r="I302" s="103" t="n">
        <f aca="false">IF(I$1="P",MAX(0,I$2-$D302),IF(I$1="C",MAX(0,$D302-I$2)))</f>
        <v>5.21</v>
      </c>
      <c r="J302" s="103" t="n">
        <f aca="false">IF(J$1="P",MAX(0,J$2-$D302),IF(J$1="C",MAX(0,$D302-J$2)))</f>
        <v>10.21</v>
      </c>
      <c r="K302" s="103" t="n">
        <f aca="false">IF(K$1="P",MAX(0,K$2-$D302),IF(K$1="C",MAX(0,$D302-K$2)))</f>
        <v>15.21</v>
      </c>
      <c r="L302" s="103" t="n">
        <f aca="false">IF(L$1="P",MAX(0,L$2-$D302),IF(L$1="C",MAX(0,$D302-L$2)))</f>
        <v>20.21</v>
      </c>
      <c r="M302" s="103" t="n">
        <f aca="false">IF(M$1="P",MAX(0,M$2-$D302),IF(M$1="C",MAX(0,$D302-M$2)))</f>
        <v>30.21</v>
      </c>
      <c r="N302" s="103" t="n">
        <f aca="false">IF(N$1="P",MAX(0,N$2-$D302),IF(N$1="C",MAX(0,$D302-N$2)))</f>
        <v>0</v>
      </c>
      <c r="O302" s="103" t="n">
        <f aca="false">IF(O$1="P",MAX(0,O$2-$D302),IF(O$1="C",MAX(0,$D302-O$2)))</f>
        <v>0</v>
      </c>
      <c r="P302" s="103" t="n">
        <f aca="false">IF(P$1="P",MAX(0,P$2-$D302),IF(P$1="C",MAX(0,$D302-P$2)))</f>
        <v>0</v>
      </c>
      <c r="Q302" s="103" t="n">
        <f aca="false">IF(Q$1="P",MAX(0,Q$2-$D302),IF(Q$1="C",MAX(0,$D302-Q$2)))</f>
        <v>0</v>
      </c>
      <c r="R302" s="103" t="n">
        <f aca="false">IF(R$1="P",MAX(0,R$2-$D302),IF(R$1="C",MAX(0,$D302-R$2)))</f>
        <v>0</v>
      </c>
      <c r="S302" s="103" t="n">
        <f aca="false">IF(S$1="P",MAX(0,S$2-$D302),IF(S$1="C",MAX(0,$D302-S$2)))</f>
        <v>0</v>
      </c>
      <c r="T302" s="103" t="n">
        <f aca="false">IF(T$1="P",MAX(0,T$2-$D302),IF(T$1="C",MAX(0,$D302-T$2)))</f>
        <v>0</v>
      </c>
      <c r="U302" s="104" t="n">
        <f aca="false">B302</f>
        <v>14</v>
      </c>
      <c r="V302" s="105" t="n">
        <f aca="false">VLOOKUP($C302,Gas!$B$3:$E$2506,2)</f>
        <v>1.805</v>
      </c>
      <c r="W302" s="46" t="n">
        <f aca="false">D302/V302</f>
        <v>10.9639889196676</v>
      </c>
      <c r="X302" s="99" t="n">
        <f aca="false">VLOOKUP($C302,Gas!$B$3:$E$2506,4)</f>
        <v>0.276336989632861</v>
      </c>
    </row>
    <row r="303" customFormat="false" ht="12.75" hidden="false" customHeight="false" outlineLevel="0" collapsed="false">
      <c r="A303" s="0" t="n">
        <f aca="false">YEAR(C303)</f>
        <v>1999</v>
      </c>
      <c r="B303" s="95" t="n">
        <f aca="false">MONTH(C303)+(YEAR(C303)-1998)*12</f>
        <v>14</v>
      </c>
      <c r="C303" s="101" t="n">
        <v>36200</v>
      </c>
      <c r="D303" s="102" t="n">
        <v>18.57</v>
      </c>
      <c r="E303" s="98" t="n">
        <f aca="false">LN(D303/D302)</f>
        <v>-0.0636293842498599</v>
      </c>
      <c r="F303" s="106" t="n">
        <f aca="false">STDEV(E301:E303,E294:E300)*SQRT(trade_day)</f>
        <v>0.781173481106461</v>
      </c>
      <c r="G303" s="99"/>
      <c r="H303" s="103" t="n">
        <f aca="false">IF(H$1="P",MAX(0,H$2-$D303),IF(H$1="C",MAX(0,$D303-H$2)))</f>
        <v>1.43</v>
      </c>
      <c r="I303" s="103" t="n">
        <f aca="false">IF(I$1="P",MAX(0,I$2-$D303),IF(I$1="C",MAX(0,$D303-I$2)))</f>
        <v>6.43</v>
      </c>
      <c r="J303" s="103" t="n">
        <f aca="false">IF(J$1="P",MAX(0,J$2-$D303),IF(J$1="C",MAX(0,$D303-J$2)))</f>
        <v>11.43</v>
      </c>
      <c r="K303" s="103" t="n">
        <f aca="false">IF(K$1="P",MAX(0,K$2-$D303),IF(K$1="C",MAX(0,$D303-K$2)))</f>
        <v>16.43</v>
      </c>
      <c r="L303" s="103" t="n">
        <f aca="false">IF(L$1="P",MAX(0,L$2-$D303),IF(L$1="C",MAX(0,$D303-L$2)))</f>
        <v>21.43</v>
      </c>
      <c r="M303" s="103" t="n">
        <f aca="false">IF(M$1="P",MAX(0,M$2-$D303),IF(M$1="C",MAX(0,$D303-M$2)))</f>
        <v>31.43</v>
      </c>
      <c r="N303" s="103" t="n">
        <f aca="false">IF(N$1="P",MAX(0,N$2-$D303),IF(N$1="C",MAX(0,$D303-N$2)))</f>
        <v>0</v>
      </c>
      <c r="O303" s="103" t="n">
        <f aca="false">IF(O$1="P",MAX(0,O$2-$D303),IF(O$1="C",MAX(0,$D303-O$2)))</f>
        <v>0</v>
      </c>
      <c r="P303" s="103" t="n">
        <f aca="false">IF(P$1="P",MAX(0,P$2-$D303),IF(P$1="C",MAX(0,$D303-P$2)))</f>
        <v>0</v>
      </c>
      <c r="Q303" s="103" t="n">
        <f aca="false">IF(Q$1="P",MAX(0,Q$2-$D303),IF(Q$1="C",MAX(0,$D303-Q$2)))</f>
        <v>0</v>
      </c>
      <c r="R303" s="103" t="n">
        <f aca="false">IF(R$1="P",MAX(0,R$2-$D303),IF(R$1="C",MAX(0,$D303-R$2)))</f>
        <v>0</v>
      </c>
      <c r="S303" s="103" t="n">
        <f aca="false">IF(S$1="P",MAX(0,S$2-$D303),IF(S$1="C",MAX(0,$D303-S$2)))</f>
        <v>0</v>
      </c>
      <c r="T303" s="103" t="n">
        <f aca="false">IF(T$1="P",MAX(0,T$2-$D303),IF(T$1="C",MAX(0,$D303-T$2)))</f>
        <v>0</v>
      </c>
      <c r="U303" s="104" t="n">
        <f aca="false">B303</f>
        <v>14</v>
      </c>
      <c r="V303" s="105" t="n">
        <f aca="false">VLOOKUP($C303,Gas!$B$3:$E$2506,2)</f>
        <v>1.805</v>
      </c>
      <c r="W303" s="46" t="n">
        <f aca="false">D303/V303</f>
        <v>10.2880886426593</v>
      </c>
      <c r="X303" s="99" t="n">
        <f aca="false">VLOOKUP($C303,Gas!$B$3:$E$2506,4)</f>
        <v>0.273862029039687</v>
      </c>
    </row>
    <row r="304" customFormat="false" ht="12.75" hidden="false" customHeight="false" outlineLevel="0" collapsed="false">
      <c r="A304" s="0" t="n">
        <f aca="false">YEAR(C304)</f>
        <v>1999</v>
      </c>
      <c r="B304" s="95" t="n">
        <f aca="false">MONTH(C304)+(YEAR(C304)-1998)*12</f>
        <v>14</v>
      </c>
      <c r="C304" s="101" t="n">
        <v>36201</v>
      </c>
      <c r="D304" s="102" t="n">
        <v>18.46</v>
      </c>
      <c r="E304" s="98" t="n">
        <f aca="false">LN(D304/D303)</f>
        <v>-0.00594114628990826</v>
      </c>
      <c r="F304" s="106" t="n">
        <f aca="false">STDEV(E301:E304,E295:E300)*SQRT(trade_day)</f>
        <v>0.724330754721956</v>
      </c>
      <c r="G304" s="99"/>
      <c r="H304" s="103" t="n">
        <f aca="false">IF(H$1="P",MAX(0,H$2-$D304),IF(H$1="C",MAX(0,$D304-H$2)))</f>
        <v>1.54</v>
      </c>
      <c r="I304" s="103" t="n">
        <f aca="false">IF(I$1="P",MAX(0,I$2-$D304),IF(I$1="C",MAX(0,$D304-I$2)))</f>
        <v>6.54</v>
      </c>
      <c r="J304" s="103" t="n">
        <f aca="false">IF(J$1="P",MAX(0,J$2-$D304),IF(J$1="C",MAX(0,$D304-J$2)))</f>
        <v>11.54</v>
      </c>
      <c r="K304" s="103" t="n">
        <f aca="false">IF(K$1="P",MAX(0,K$2-$D304),IF(K$1="C",MAX(0,$D304-K$2)))</f>
        <v>16.54</v>
      </c>
      <c r="L304" s="103" t="n">
        <f aca="false">IF(L$1="P",MAX(0,L$2-$D304),IF(L$1="C",MAX(0,$D304-L$2)))</f>
        <v>21.54</v>
      </c>
      <c r="M304" s="103" t="n">
        <f aca="false">IF(M$1="P",MAX(0,M$2-$D304),IF(M$1="C",MAX(0,$D304-M$2)))</f>
        <v>31.54</v>
      </c>
      <c r="N304" s="103" t="n">
        <f aca="false">IF(N$1="P",MAX(0,N$2-$D304),IF(N$1="C",MAX(0,$D304-N$2)))</f>
        <v>0</v>
      </c>
      <c r="O304" s="103" t="n">
        <f aca="false">IF(O$1="P",MAX(0,O$2-$D304),IF(O$1="C",MAX(0,$D304-O$2)))</f>
        <v>0</v>
      </c>
      <c r="P304" s="103" t="n">
        <f aca="false">IF(P$1="P",MAX(0,P$2-$D304),IF(P$1="C",MAX(0,$D304-P$2)))</f>
        <v>0</v>
      </c>
      <c r="Q304" s="103" t="n">
        <f aca="false">IF(Q$1="P",MAX(0,Q$2-$D304),IF(Q$1="C",MAX(0,$D304-Q$2)))</f>
        <v>0</v>
      </c>
      <c r="R304" s="103" t="n">
        <f aca="false">IF(R$1="P",MAX(0,R$2-$D304),IF(R$1="C",MAX(0,$D304-R$2)))</f>
        <v>0</v>
      </c>
      <c r="S304" s="103" t="n">
        <f aca="false">IF(S$1="P",MAX(0,S$2-$D304),IF(S$1="C",MAX(0,$D304-S$2)))</f>
        <v>0</v>
      </c>
      <c r="T304" s="103" t="n">
        <f aca="false">IF(T$1="P",MAX(0,T$2-$D304),IF(T$1="C",MAX(0,$D304-T$2)))</f>
        <v>0</v>
      </c>
      <c r="U304" s="104" t="n">
        <f aca="false">B304</f>
        <v>14</v>
      </c>
      <c r="V304" s="105" t="n">
        <f aca="false">VLOOKUP($C304,Gas!$B$3:$E$2506,2)</f>
        <v>1.825</v>
      </c>
      <c r="W304" s="46" t="n">
        <f aca="false">D304/V304</f>
        <v>10.1150684931507</v>
      </c>
      <c r="X304" s="99" t="n">
        <f aca="false">VLOOKUP($C304,Gas!$B$3:$E$2506,4)</f>
        <v>0.282712415593621</v>
      </c>
    </row>
    <row r="305" customFormat="false" ht="12.75" hidden="false" customHeight="false" outlineLevel="0" collapsed="false">
      <c r="A305" s="0" t="n">
        <f aca="false">YEAR(C305)</f>
        <v>1999</v>
      </c>
      <c r="B305" s="95" t="n">
        <f aca="false">MONTH(C305)+(YEAR(C305)-1998)*12</f>
        <v>14</v>
      </c>
      <c r="C305" s="101" t="n">
        <v>36202</v>
      </c>
      <c r="D305" s="102" t="n">
        <v>18.23</v>
      </c>
      <c r="E305" s="98" t="n">
        <f aca="false">LN(D305/D304)</f>
        <v>-0.0125376403841345</v>
      </c>
      <c r="F305" s="106" t="n">
        <f aca="false">STDEV(E301:E305,E296:E300)*SQRT(trade_day)</f>
        <v>0.723774278464782</v>
      </c>
      <c r="G305" s="99"/>
      <c r="H305" s="103" t="n">
        <f aca="false">IF(H$1="P",MAX(0,H$2-$D305),IF(H$1="C",MAX(0,$D305-H$2)))</f>
        <v>1.77</v>
      </c>
      <c r="I305" s="103" t="n">
        <f aca="false">IF(I$1="P",MAX(0,I$2-$D305),IF(I$1="C",MAX(0,$D305-I$2)))</f>
        <v>6.77</v>
      </c>
      <c r="J305" s="103" t="n">
        <f aca="false">IF(J$1="P",MAX(0,J$2-$D305),IF(J$1="C",MAX(0,$D305-J$2)))</f>
        <v>11.77</v>
      </c>
      <c r="K305" s="103" t="n">
        <f aca="false">IF(K$1="P",MAX(0,K$2-$D305),IF(K$1="C",MAX(0,$D305-K$2)))</f>
        <v>16.77</v>
      </c>
      <c r="L305" s="103" t="n">
        <f aca="false">IF(L$1="P",MAX(0,L$2-$D305),IF(L$1="C",MAX(0,$D305-L$2)))</f>
        <v>21.77</v>
      </c>
      <c r="M305" s="103" t="n">
        <f aca="false">IF(M$1="P",MAX(0,M$2-$D305),IF(M$1="C",MAX(0,$D305-M$2)))</f>
        <v>31.77</v>
      </c>
      <c r="N305" s="103" t="n">
        <f aca="false">IF(N$1="P",MAX(0,N$2-$D305),IF(N$1="C",MAX(0,$D305-N$2)))</f>
        <v>0</v>
      </c>
      <c r="O305" s="103" t="n">
        <f aca="false">IF(O$1="P",MAX(0,O$2-$D305),IF(O$1="C",MAX(0,$D305-O$2)))</f>
        <v>0</v>
      </c>
      <c r="P305" s="103" t="n">
        <f aca="false">IF(P$1="P",MAX(0,P$2-$D305),IF(P$1="C",MAX(0,$D305-P$2)))</f>
        <v>0</v>
      </c>
      <c r="Q305" s="103" t="n">
        <f aca="false">IF(Q$1="P",MAX(0,Q$2-$D305),IF(Q$1="C",MAX(0,$D305-Q$2)))</f>
        <v>0</v>
      </c>
      <c r="R305" s="103" t="n">
        <f aca="false">IF(R$1="P",MAX(0,R$2-$D305),IF(R$1="C",MAX(0,$D305-R$2)))</f>
        <v>0</v>
      </c>
      <c r="S305" s="103" t="n">
        <f aca="false">IF(S$1="P",MAX(0,S$2-$D305),IF(S$1="C",MAX(0,$D305-S$2)))</f>
        <v>0</v>
      </c>
      <c r="T305" s="103" t="n">
        <f aca="false">IF(T$1="P",MAX(0,T$2-$D305),IF(T$1="C",MAX(0,$D305-T$2)))</f>
        <v>0</v>
      </c>
      <c r="U305" s="104" t="n">
        <f aca="false">B305</f>
        <v>14</v>
      </c>
      <c r="V305" s="105" t="n">
        <f aca="false">VLOOKUP($C305,Gas!$B$3:$E$2506,2)</f>
        <v>1.81</v>
      </c>
      <c r="W305" s="46" t="n">
        <f aca="false">D305/V305</f>
        <v>10.0718232044199</v>
      </c>
      <c r="X305" s="99" t="n">
        <f aca="false">VLOOKUP($C305,Gas!$B$3:$E$2506,4)</f>
        <v>0.285555948166167</v>
      </c>
    </row>
    <row r="306" customFormat="false" ht="12.75" hidden="false" customHeight="false" outlineLevel="0" collapsed="false">
      <c r="A306" s="0" t="n">
        <f aca="false">YEAR(C306)</f>
        <v>1999</v>
      </c>
      <c r="B306" s="95" t="n">
        <f aca="false">MONTH(C306)+(YEAR(C306)-1998)*12</f>
        <v>14</v>
      </c>
      <c r="C306" s="101" t="n">
        <v>36203</v>
      </c>
      <c r="D306" s="102" t="n">
        <v>18.65</v>
      </c>
      <c r="E306" s="98" t="n">
        <f aca="false">LN(D306/D305)</f>
        <v>0.0227775573992528</v>
      </c>
      <c r="F306" s="106" t="n">
        <f aca="false">STDEV(E301:E306,E297:E300)*SQRT(trade_day)</f>
        <v>0.740275057397116</v>
      </c>
      <c r="G306" s="99"/>
      <c r="H306" s="103" t="n">
        <f aca="false">IF(H$1="P",MAX(0,H$2-$D306),IF(H$1="C",MAX(0,$D306-H$2)))</f>
        <v>1.35</v>
      </c>
      <c r="I306" s="103" t="n">
        <f aca="false">IF(I$1="P",MAX(0,I$2-$D306),IF(I$1="C",MAX(0,$D306-I$2)))</f>
        <v>6.35</v>
      </c>
      <c r="J306" s="103" t="n">
        <f aca="false">IF(J$1="P",MAX(0,J$2-$D306),IF(J$1="C",MAX(0,$D306-J$2)))</f>
        <v>11.35</v>
      </c>
      <c r="K306" s="103" t="n">
        <f aca="false">IF(K$1="P",MAX(0,K$2-$D306),IF(K$1="C",MAX(0,$D306-K$2)))</f>
        <v>16.35</v>
      </c>
      <c r="L306" s="103" t="n">
        <f aca="false">IF(L$1="P",MAX(0,L$2-$D306),IF(L$1="C",MAX(0,$D306-L$2)))</f>
        <v>21.35</v>
      </c>
      <c r="M306" s="103" t="n">
        <f aca="false">IF(M$1="P",MAX(0,M$2-$D306),IF(M$1="C",MAX(0,$D306-M$2)))</f>
        <v>31.35</v>
      </c>
      <c r="N306" s="103" t="n">
        <f aca="false">IF(N$1="P",MAX(0,N$2-$D306),IF(N$1="C",MAX(0,$D306-N$2)))</f>
        <v>0</v>
      </c>
      <c r="O306" s="103" t="n">
        <f aca="false">IF(O$1="P",MAX(0,O$2-$D306),IF(O$1="C",MAX(0,$D306-O$2)))</f>
        <v>0</v>
      </c>
      <c r="P306" s="103" t="n">
        <f aca="false">IF(P$1="P",MAX(0,P$2-$D306),IF(P$1="C",MAX(0,$D306-P$2)))</f>
        <v>0</v>
      </c>
      <c r="Q306" s="103" t="n">
        <f aca="false">IF(Q$1="P",MAX(0,Q$2-$D306),IF(Q$1="C",MAX(0,$D306-Q$2)))</f>
        <v>0</v>
      </c>
      <c r="R306" s="103" t="n">
        <f aca="false">IF(R$1="P",MAX(0,R$2-$D306),IF(R$1="C",MAX(0,$D306-R$2)))</f>
        <v>0</v>
      </c>
      <c r="S306" s="103" t="n">
        <f aca="false">IF(S$1="P",MAX(0,S$2-$D306),IF(S$1="C",MAX(0,$D306-S$2)))</f>
        <v>0</v>
      </c>
      <c r="T306" s="103" t="n">
        <f aca="false">IF(T$1="P",MAX(0,T$2-$D306),IF(T$1="C",MAX(0,$D306-T$2)))</f>
        <v>0</v>
      </c>
      <c r="U306" s="104" t="n">
        <f aca="false">B306</f>
        <v>14</v>
      </c>
      <c r="V306" s="105" t="n">
        <f aca="false">VLOOKUP($C306,Gas!$B$3:$E$2506,2)</f>
        <v>1.78</v>
      </c>
      <c r="W306" s="46" t="n">
        <f aca="false">D306/V306</f>
        <v>10.4775280898876</v>
      </c>
      <c r="X306" s="99" t="n">
        <f aca="false">VLOOKUP($C306,Gas!$B$3:$E$2506,4)</f>
        <v>0.212023118610059</v>
      </c>
    </row>
    <row r="307" customFormat="false" ht="12.75" hidden="false" customHeight="false" outlineLevel="0" collapsed="false">
      <c r="A307" s="0" t="n">
        <f aca="false">YEAR(C307)</f>
        <v>1999</v>
      </c>
      <c r="B307" s="95" t="n">
        <f aca="false">MONTH(C307)+(YEAR(C307)-1998)*12</f>
        <v>14</v>
      </c>
      <c r="C307" s="101" t="n">
        <v>36207</v>
      </c>
      <c r="D307" s="102" t="n">
        <v>18.13</v>
      </c>
      <c r="E307" s="98" t="n">
        <f aca="false">LN(D307/D306)</f>
        <v>-0.0282781213230648</v>
      </c>
      <c r="F307" s="106" t="n">
        <f aca="false">STDEV(E301:E307,E298:E300)*SQRT(trade_day)</f>
        <v>0.68308631523323</v>
      </c>
      <c r="G307" s="99"/>
      <c r="H307" s="103" t="n">
        <f aca="false">IF(H$1="P",MAX(0,H$2-$D307),IF(H$1="C",MAX(0,$D307-H$2)))</f>
        <v>1.87</v>
      </c>
      <c r="I307" s="103" t="n">
        <f aca="false">IF(I$1="P",MAX(0,I$2-$D307),IF(I$1="C",MAX(0,$D307-I$2)))</f>
        <v>6.87</v>
      </c>
      <c r="J307" s="103" t="n">
        <f aca="false">IF(J$1="P",MAX(0,J$2-$D307),IF(J$1="C",MAX(0,$D307-J$2)))</f>
        <v>11.87</v>
      </c>
      <c r="K307" s="103" t="n">
        <f aca="false">IF(K$1="P",MAX(0,K$2-$D307),IF(K$1="C",MAX(0,$D307-K$2)))</f>
        <v>16.87</v>
      </c>
      <c r="L307" s="103" t="n">
        <f aca="false">IF(L$1="P",MAX(0,L$2-$D307),IF(L$1="C",MAX(0,$D307-L$2)))</f>
        <v>21.87</v>
      </c>
      <c r="M307" s="103" t="n">
        <f aca="false">IF(M$1="P",MAX(0,M$2-$D307),IF(M$1="C",MAX(0,$D307-M$2)))</f>
        <v>31.87</v>
      </c>
      <c r="N307" s="103" t="n">
        <f aca="false">IF(N$1="P",MAX(0,N$2-$D307),IF(N$1="C",MAX(0,$D307-N$2)))</f>
        <v>0</v>
      </c>
      <c r="O307" s="103" t="n">
        <f aca="false">IF(O$1="P",MAX(0,O$2-$D307),IF(O$1="C",MAX(0,$D307-O$2)))</f>
        <v>0</v>
      </c>
      <c r="P307" s="103" t="n">
        <f aca="false">IF(P$1="P",MAX(0,P$2-$D307),IF(P$1="C",MAX(0,$D307-P$2)))</f>
        <v>0</v>
      </c>
      <c r="Q307" s="103" t="n">
        <f aca="false">IF(Q$1="P",MAX(0,Q$2-$D307),IF(Q$1="C",MAX(0,$D307-Q$2)))</f>
        <v>0</v>
      </c>
      <c r="R307" s="103" t="n">
        <f aca="false">IF(R$1="P",MAX(0,R$2-$D307),IF(R$1="C",MAX(0,$D307-R$2)))</f>
        <v>0</v>
      </c>
      <c r="S307" s="103" t="n">
        <f aca="false">IF(S$1="P",MAX(0,S$2-$D307),IF(S$1="C",MAX(0,$D307-S$2)))</f>
        <v>0</v>
      </c>
      <c r="T307" s="103" t="n">
        <f aca="false">IF(T$1="P",MAX(0,T$2-$D307),IF(T$1="C",MAX(0,$D307-T$2)))</f>
        <v>0</v>
      </c>
      <c r="U307" s="104" t="n">
        <f aca="false">B307</f>
        <v>14</v>
      </c>
      <c r="V307" s="105" t="n">
        <f aca="false">VLOOKUP($C307,Gas!$B$3:$E$2506,2)</f>
        <v>1.815</v>
      </c>
      <c r="W307" s="46" t="n">
        <f aca="false">D307/V307</f>
        <v>9.98898071625344</v>
      </c>
      <c r="X307" s="99" t="n">
        <f aca="false">VLOOKUP($C307,Gas!$B$3:$E$2506,4)</f>
        <v>0.185119232518518</v>
      </c>
    </row>
    <row r="308" customFormat="false" ht="12.75" hidden="false" customHeight="false" outlineLevel="0" collapsed="false">
      <c r="A308" s="0" t="n">
        <f aca="false">YEAR(C308)</f>
        <v>1999</v>
      </c>
      <c r="B308" s="95" t="n">
        <f aca="false">MONTH(C308)+(YEAR(C308)-1998)*12</f>
        <v>14</v>
      </c>
      <c r="C308" s="101" t="n">
        <v>36208</v>
      </c>
      <c r="D308" s="102" t="n">
        <v>19</v>
      </c>
      <c r="E308" s="98" t="n">
        <f aca="false">LN(D308/D307)</f>
        <v>0.0468709543996808</v>
      </c>
      <c r="F308" s="106" t="n">
        <f aca="false">STDEV(E301:E308,E299:E300)*SQRT(trade_day)</f>
        <v>0.750354302757046</v>
      </c>
      <c r="G308" s="99"/>
      <c r="H308" s="103" t="n">
        <f aca="false">IF(H$1="P",MAX(0,H$2-$D308),IF(H$1="C",MAX(0,$D308-H$2)))</f>
        <v>1</v>
      </c>
      <c r="I308" s="103" t="n">
        <f aca="false">IF(I$1="P",MAX(0,I$2-$D308),IF(I$1="C",MAX(0,$D308-I$2)))</f>
        <v>6</v>
      </c>
      <c r="J308" s="103" t="n">
        <f aca="false">IF(J$1="P",MAX(0,J$2-$D308),IF(J$1="C",MAX(0,$D308-J$2)))</f>
        <v>11</v>
      </c>
      <c r="K308" s="103" t="n">
        <f aca="false">IF(K$1="P",MAX(0,K$2-$D308),IF(K$1="C",MAX(0,$D308-K$2)))</f>
        <v>16</v>
      </c>
      <c r="L308" s="103" t="n">
        <f aca="false">IF(L$1="P",MAX(0,L$2-$D308),IF(L$1="C",MAX(0,$D308-L$2)))</f>
        <v>21</v>
      </c>
      <c r="M308" s="103" t="n">
        <f aca="false">IF(M$1="P",MAX(0,M$2-$D308),IF(M$1="C",MAX(0,$D308-M$2)))</f>
        <v>31</v>
      </c>
      <c r="N308" s="103" t="n">
        <f aca="false">IF(N$1="P",MAX(0,N$2-$D308),IF(N$1="C",MAX(0,$D308-N$2)))</f>
        <v>0</v>
      </c>
      <c r="O308" s="103" t="n">
        <f aca="false">IF(O$1="P",MAX(0,O$2-$D308),IF(O$1="C",MAX(0,$D308-O$2)))</f>
        <v>0</v>
      </c>
      <c r="P308" s="103" t="n">
        <f aca="false">IF(P$1="P",MAX(0,P$2-$D308),IF(P$1="C",MAX(0,$D308-P$2)))</f>
        <v>0</v>
      </c>
      <c r="Q308" s="103" t="n">
        <f aca="false">IF(Q$1="P",MAX(0,Q$2-$D308),IF(Q$1="C",MAX(0,$D308-Q$2)))</f>
        <v>0</v>
      </c>
      <c r="R308" s="103" t="n">
        <f aca="false">IF(R$1="P",MAX(0,R$2-$D308),IF(R$1="C",MAX(0,$D308-R$2)))</f>
        <v>0</v>
      </c>
      <c r="S308" s="103" t="n">
        <f aca="false">IF(S$1="P",MAX(0,S$2-$D308),IF(S$1="C",MAX(0,$D308-S$2)))</f>
        <v>0</v>
      </c>
      <c r="T308" s="103" t="n">
        <f aca="false">IF(T$1="P",MAX(0,T$2-$D308),IF(T$1="C",MAX(0,$D308-T$2)))</f>
        <v>0</v>
      </c>
      <c r="U308" s="104" t="n">
        <f aca="false">B308</f>
        <v>14</v>
      </c>
      <c r="V308" s="105" t="n">
        <f aca="false">VLOOKUP($C308,Gas!$B$3:$E$2506,2)</f>
        <v>1.795</v>
      </c>
      <c r="W308" s="46" t="n">
        <f aca="false">D308/V308</f>
        <v>10.5849582172702</v>
      </c>
      <c r="X308" s="99" t="n">
        <f aca="false">VLOOKUP($C308,Gas!$B$3:$E$2506,4)</f>
        <v>0.198108584197432</v>
      </c>
    </row>
    <row r="309" customFormat="false" ht="12.75" hidden="false" customHeight="false" outlineLevel="0" collapsed="false">
      <c r="A309" s="0" t="n">
        <f aca="false">YEAR(C309)</f>
        <v>1999</v>
      </c>
      <c r="B309" s="95" t="n">
        <f aca="false">MONTH(C309)+(YEAR(C309)-1998)*12</f>
        <v>14</v>
      </c>
      <c r="C309" s="101" t="n">
        <v>36209</v>
      </c>
      <c r="D309" s="102" t="n">
        <v>18.5</v>
      </c>
      <c r="E309" s="98" t="n">
        <f aca="false">LN(D309/D308)</f>
        <v>-0.0266682470821613</v>
      </c>
      <c r="F309" s="106" t="n">
        <f aca="false">STDEV(E301:E309,E300)*SQRT(trade_day)</f>
        <v>0.739186911691602</v>
      </c>
      <c r="G309" s="99"/>
      <c r="H309" s="103" t="n">
        <f aca="false">IF(H$1="P",MAX(0,H$2-$D309),IF(H$1="C",MAX(0,$D309-H$2)))</f>
        <v>1.5</v>
      </c>
      <c r="I309" s="103" t="n">
        <f aca="false">IF(I$1="P",MAX(0,I$2-$D309),IF(I$1="C",MAX(0,$D309-I$2)))</f>
        <v>6.5</v>
      </c>
      <c r="J309" s="103" t="n">
        <f aca="false">IF(J$1="P",MAX(0,J$2-$D309),IF(J$1="C",MAX(0,$D309-J$2)))</f>
        <v>11.5</v>
      </c>
      <c r="K309" s="103" t="n">
        <f aca="false">IF(K$1="P",MAX(0,K$2-$D309),IF(K$1="C",MAX(0,$D309-K$2)))</f>
        <v>16.5</v>
      </c>
      <c r="L309" s="103" t="n">
        <f aca="false">IF(L$1="P",MAX(0,L$2-$D309),IF(L$1="C",MAX(0,$D309-L$2)))</f>
        <v>21.5</v>
      </c>
      <c r="M309" s="103" t="n">
        <f aca="false">IF(M$1="P",MAX(0,M$2-$D309),IF(M$1="C",MAX(0,$D309-M$2)))</f>
        <v>31.5</v>
      </c>
      <c r="N309" s="103" t="n">
        <f aca="false">IF(N$1="P",MAX(0,N$2-$D309),IF(N$1="C",MAX(0,$D309-N$2)))</f>
        <v>0</v>
      </c>
      <c r="O309" s="103" t="n">
        <f aca="false">IF(O$1="P",MAX(0,O$2-$D309),IF(O$1="C",MAX(0,$D309-O$2)))</f>
        <v>0</v>
      </c>
      <c r="P309" s="103" t="n">
        <f aca="false">IF(P$1="P",MAX(0,P$2-$D309),IF(P$1="C",MAX(0,$D309-P$2)))</f>
        <v>0</v>
      </c>
      <c r="Q309" s="103" t="n">
        <f aca="false">IF(Q$1="P",MAX(0,Q$2-$D309),IF(Q$1="C",MAX(0,$D309-Q$2)))</f>
        <v>0</v>
      </c>
      <c r="R309" s="103" t="n">
        <f aca="false">IF(R$1="P",MAX(0,R$2-$D309),IF(R$1="C",MAX(0,$D309-R$2)))</f>
        <v>0</v>
      </c>
      <c r="S309" s="103" t="n">
        <f aca="false">IF(S$1="P",MAX(0,S$2-$D309),IF(S$1="C",MAX(0,$D309-S$2)))</f>
        <v>0</v>
      </c>
      <c r="T309" s="103" t="n">
        <f aca="false">IF(T$1="P",MAX(0,T$2-$D309),IF(T$1="C",MAX(0,$D309-T$2)))</f>
        <v>0</v>
      </c>
      <c r="U309" s="104" t="n">
        <f aca="false">B309</f>
        <v>14</v>
      </c>
      <c r="V309" s="105" t="n">
        <f aca="false">VLOOKUP($C309,Gas!$B$3:$E$2506,2)</f>
        <v>1.79</v>
      </c>
      <c r="W309" s="46" t="n">
        <f aca="false">D309/V309</f>
        <v>10.3351955307263</v>
      </c>
      <c r="X309" s="99" t="n">
        <f aca="false">VLOOKUP($C309,Gas!$B$3:$E$2506,4)</f>
        <v>0.198507716264104</v>
      </c>
    </row>
    <row r="310" customFormat="false" ht="12.75" hidden="false" customHeight="false" outlineLevel="0" collapsed="false">
      <c r="A310" s="0" t="n">
        <f aca="false">YEAR(C310)</f>
        <v>1999</v>
      </c>
      <c r="B310" s="95" t="n">
        <f aca="false">MONTH(C310)+(YEAR(C310)-1998)*12</f>
        <v>14</v>
      </c>
      <c r="C310" s="101" t="n">
        <v>36210</v>
      </c>
      <c r="D310" s="116" t="n">
        <f aca="false">D309</f>
        <v>18.5</v>
      </c>
      <c r="E310" s="98" t="n">
        <f aca="false">LN(D310/D309)</f>
        <v>0</v>
      </c>
      <c r="F310" s="106" t="n">
        <f aca="false">STDEV(E301:E310)*SQRT(trade_day)</f>
        <v>0.667390863486398</v>
      </c>
      <c r="G310" s="99"/>
      <c r="H310" s="103" t="n">
        <f aca="false">IF(H$1="P",MAX(0,H$2-$D310),IF(H$1="C",MAX(0,$D310-H$2)))</f>
        <v>1.5</v>
      </c>
      <c r="I310" s="103" t="n">
        <f aca="false">IF(I$1="P",MAX(0,I$2-$D310),IF(I$1="C",MAX(0,$D310-I$2)))</f>
        <v>6.5</v>
      </c>
      <c r="J310" s="103" t="n">
        <f aca="false">IF(J$1="P",MAX(0,J$2-$D310),IF(J$1="C",MAX(0,$D310-J$2)))</f>
        <v>11.5</v>
      </c>
      <c r="K310" s="103" t="n">
        <f aca="false">IF(K$1="P",MAX(0,K$2-$D310),IF(K$1="C",MAX(0,$D310-K$2)))</f>
        <v>16.5</v>
      </c>
      <c r="L310" s="103" t="n">
        <f aca="false">IF(L$1="P",MAX(0,L$2-$D310),IF(L$1="C",MAX(0,$D310-L$2)))</f>
        <v>21.5</v>
      </c>
      <c r="M310" s="103" t="n">
        <f aca="false">IF(M$1="P",MAX(0,M$2-$D310),IF(M$1="C",MAX(0,$D310-M$2)))</f>
        <v>31.5</v>
      </c>
      <c r="N310" s="103" t="n">
        <f aca="false">IF(N$1="P",MAX(0,N$2-$D310),IF(N$1="C",MAX(0,$D310-N$2)))</f>
        <v>0</v>
      </c>
      <c r="O310" s="103" t="n">
        <f aca="false">IF(O$1="P",MAX(0,O$2-$D310),IF(O$1="C",MAX(0,$D310-O$2)))</f>
        <v>0</v>
      </c>
      <c r="P310" s="103" t="n">
        <f aca="false">IF(P$1="P",MAX(0,P$2-$D310),IF(P$1="C",MAX(0,$D310-P$2)))</f>
        <v>0</v>
      </c>
      <c r="Q310" s="103" t="n">
        <f aca="false">IF(Q$1="P",MAX(0,Q$2-$D310),IF(Q$1="C",MAX(0,$D310-Q$2)))</f>
        <v>0</v>
      </c>
      <c r="R310" s="103" t="n">
        <f aca="false">IF(R$1="P",MAX(0,R$2-$D310),IF(R$1="C",MAX(0,$D310-R$2)))</f>
        <v>0</v>
      </c>
      <c r="S310" s="103" t="n">
        <f aca="false">IF(S$1="P",MAX(0,S$2-$D310),IF(S$1="C",MAX(0,$D310-S$2)))</f>
        <v>0</v>
      </c>
      <c r="T310" s="103" t="n">
        <f aca="false">IF(T$1="P",MAX(0,T$2-$D310),IF(T$1="C",MAX(0,$D310-T$2)))</f>
        <v>0</v>
      </c>
      <c r="U310" s="104" t="n">
        <f aca="false">B310</f>
        <v>14</v>
      </c>
      <c r="V310" s="105" t="n">
        <f aca="false">VLOOKUP($C310,Gas!$B$3:$E$2506,2)</f>
        <v>1.805</v>
      </c>
      <c r="W310" s="46" t="n">
        <f aca="false">D310/V310</f>
        <v>10.2493074792244</v>
      </c>
      <c r="X310" s="99" t="n">
        <f aca="false">VLOOKUP($C310,Gas!$B$3:$E$2506,4)</f>
        <v>0.206184302991788</v>
      </c>
    </row>
    <row r="311" customFormat="false" ht="12.75" hidden="false" customHeight="false" outlineLevel="0" collapsed="false">
      <c r="A311" s="0" t="n">
        <f aca="false">YEAR(C311)</f>
        <v>1999</v>
      </c>
      <c r="B311" s="95" t="n">
        <f aca="false">MONTH(C311)+(YEAR(C311)-1998)*12</f>
        <v>14</v>
      </c>
      <c r="C311" s="101" t="n">
        <v>36213</v>
      </c>
      <c r="D311" s="102" t="n">
        <v>22.5</v>
      </c>
      <c r="E311" s="98" t="n">
        <f aca="false">LN(D311/D310)</f>
        <v>0.195744577126095</v>
      </c>
      <c r="F311" s="106" t="n">
        <f aca="false">STDEV(E302:E311)*SQRT(trade_day)</f>
        <v>1.13950865864274</v>
      </c>
      <c r="G311" s="99"/>
      <c r="H311" s="103" t="n">
        <f aca="false">IF(H$1="P",MAX(0,H$2-$D311),IF(H$1="C",MAX(0,$D311-H$2)))</f>
        <v>0</v>
      </c>
      <c r="I311" s="103" t="n">
        <f aca="false">IF(I$1="P",MAX(0,I$2-$D311),IF(I$1="C",MAX(0,$D311-I$2)))</f>
        <v>2.5</v>
      </c>
      <c r="J311" s="103" t="n">
        <f aca="false">IF(J$1="P",MAX(0,J$2-$D311),IF(J$1="C",MAX(0,$D311-J$2)))</f>
        <v>7.5</v>
      </c>
      <c r="K311" s="103" t="n">
        <f aca="false">IF(K$1="P",MAX(0,K$2-$D311),IF(K$1="C",MAX(0,$D311-K$2)))</f>
        <v>12.5</v>
      </c>
      <c r="L311" s="103" t="n">
        <f aca="false">IF(L$1="P",MAX(0,L$2-$D311),IF(L$1="C",MAX(0,$D311-L$2)))</f>
        <v>17.5</v>
      </c>
      <c r="M311" s="103" t="n">
        <f aca="false">IF(M$1="P",MAX(0,M$2-$D311),IF(M$1="C",MAX(0,$D311-M$2)))</f>
        <v>27.5</v>
      </c>
      <c r="N311" s="103" t="n">
        <f aca="false">IF(N$1="P",MAX(0,N$2-$D311),IF(N$1="C",MAX(0,$D311-N$2)))</f>
        <v>2.5</v>
      </c>
      <c r="O311" s="103" t="n">
        <f aca="false">IF(O$1="P",MAX(0,O$2-$D311),IF(O$1="C",MAX(0,$D311-O$2)))</f>
        <v>0</v>
      </c>
      <c r="P311" s="103" t="n">
        <f aca="false">IF(P$1="P",MAX(0,P$2-$D311),IF(P$1="C",MAX(0,$D311-P$2)))</f>
        <v>0</v>
      </c>
      <c r="Q311" s="103" t="n">
        <f aca="false">IF(Q$1="P",MAX(0,Q$2-$D311),IF(Q$1="C",MAX(0,$D311-Q$2)))</f>
        <v>0</v>
      </c>
      <c r="R311" s="103" t="n">
        <f aca="false">IF(R$1="P",MAX(0,R$2-$D311),IF(R$1="C",MAX(0,$D311-R$2)))</f>
        <v>0</v>
      </c>
      <c r="S311" s="103" t="n">
        <f aca="false">IF(S$1="P",MAX(0,S$2-$D311),IF(S$1="C",MAX(0,$D311-S$2)))</f>
        <v>0</v>
      </c>
      <c r="T311" s="103" t="n">
        <f aca="false">IF(T$1="P",MAX(0,T$2-$D311),IF(T$1="C",MAX(0,$D311-T$2)))</f>
        <v>0</v>
      </c>
      <c r="U311" s="104" t="n">
        <f aca="false">B311</f>
        <v>14</v>
      </c>
      <c r="V311" s="105" t="n">
        <f aca="false">VLOOKUP($C311,Gas!$B$3:$E$2506,2)</f>
        <v>1.785</v>
      </c>
      <c r="W311" s="46" t="n">
        <f aca="false">D311/V311</f>
        <v>12.6050420168067</v>
      </c>
      <c r="X311" s="99" t="n">
        <f aca="false">VLOOKUP($C311,Gas!$B$3:$E$2506,4)</f>
        <v>0.168817022042154</v>
      </c>
    </row>
    <row r="312" customFormat="false" ht="12.75" hidden="false" customHeight="false" outlineLevel="0" collapsed="false">
      <c r="A312" s="0" t="n">
        <f aca="false">YEAR(C312)</f>
        <v>1999</v>
      </c>
      <c r="B312" s="95" t="n">
        <f aca="false">MONTH(C312)+(YEAR(C312)-1998)*12</f>
        <v>14</v>
      </c>
      <c r="C312" s="101" t="n">
        <v>36214</v>
      </c>
      <c r="D312" s="116" t="n">
        <f aca="false">D311</f>
        <v>22.5</v>
      </c>
      <c r="E312" s="98" t="n">
        <f aca="false">LN(D312/D311)</f>
        <v>0</v>
      </c>
      <c r="F312" s="106" t="n">
        <f aca="false">STDEV(E303:E312)*SQRT(trade_day)</f>
        <v>1.11972963458078</v>
      </c>
      <c r="G312" s="99"/>
      <c r="H312" s="103" t="n">
        <f aca="false">IF(H$1="P",MAX(0,H$2-$D312),IF(H$1="C",MAX(0,$D312-H$2)))</f>
        <v>0</v>
      </c>
      <c r="I312" s="103" t="n">
        <f aca="false">IF(I$1="P",MAX(0,I$2-$D312),IF(I$1="C",MAX(0,$D312-I$2)))</f>
        <v>2.5</v>
      </c>
      <c r="J312" s="103" t="n">
        <f aca="false">IF(J$1="P",MAX(0,J$2-$D312),IF(J$1="C",MAX(0,$D312-J$2)))</f>
        <v>7.5</v>
      </c>
      <c r="K312" s="103" t="n">
        <f aca="false">IF(K$1="P",MAX(0,K$2-$D312),IF(K$1="C",MAX(0,$D312-K$2)))</f>
        <v>12.5</v>
      </c>
      <c r="L312" s="103" t="n">
        <f aca="false">IF(L$1="P",MAX(0,L$2-$D312),IF(L$1="C",MAX(0,$D312-L$2)))</f>
        <v>17.5</v>
      </c>
      <c r="M312" s="103" t="n">
        <f aca="false">IF(M$1="P",MAX(0,M$2-$D312),IF(M$1="C",MAX(0,$D312-M$2)))</f>
        <v>27.5</v>
      </c>
      <c r="N312" s="103" t="n">
        <f aca="false">IF(N$1="P",MAX(0,N$2-$D312),IF(N$1="C",MAX(0,$D312-N$2)))</f>
        <v>2.5</v>
      </c>
      <c r="O312" s="103" t="n">
        <f aca="false">IF(O$1="P",MAX(0,O$2-$D312),IF(O$1="C",MAX(0,$D312-O$2)))</f>
        <v>0</v>
      </c>
      <c r="P312" s="103" t="n">
        <f aca="false">IF(P$1="P",MAX(0,P$2-$D312),IF(P$1="C",MAX(0,$D312-P$2)))</f>
        <v>0</v>
      </c>
      <c r="Q312" s="103" t="n">
        <f aca="false">IF(Q$1="P",MAX(0,Q$2-$D312),IF(Q$1="C",MAX(0,$D312-Q$2)))</f>
        <v>0</v>
      </c>
      <c r="R312" s="103" t="n">
        <f aca="false">IF(R$1="P",MAX(0,R$2-$D312),IF(R$1="C",MAX(0,$D312-R$2)))</f>
        <v>0</v>
      </c>
      <c r="S312" s="103" t="n">
        <f aca="false">IF(S$1="P",MAX(0,S$2-$D312),IF(S$1="C",MAX(0,$D312-S$2)))</f>
        <v>0</v>
      </c>
      <c r="T312" s="103" t="n">
        <f aca="false">IF(T$1="P",MAX(0,T$2-$D312),IF(T$1="C",MAX(0,$D312-T$2)))</f>
        <v>0</v>
      </c>
      <c r="U312" s="104" t="n">
        <f aca="false">B312</f>
        <v>14</v>
      </c>
      <c r="V312" s="105" t="n">
        <f aca="false">VLOOKUP($C312,Gas!$B$3:$E$2506,2)</f>
        <v>1.78</v>
      </c>
      <c r="W312" s="46" t="n">
        <f aca="false">D312/V312</f>
        <v>12.6404494382022</v>
      </c>
      <c r="X312" s="99" t="n">
        <f aca="false">VLOOKUP($C312,Gas!$B$3:$E$2506,4)</f>
        <v>0.109248920861425</v>
      </c>
    </row>
    <row r="313" customFormat="false" ht="12.75" hidden="false" customHeight="false" outlineLevel="0" collapsed="false">
      <c r="A313" s="0" t="n">
        <f aca="false">YEAR(C313)</f>
        <v>1999</v>
      </c>
      <c r="B313" s="95" t="n">
        <f aca="false">MONTH(C313)+(YEAR(C313)-1998)*12</f>
        <v>14</v>
      </c>
      <c r="C313" s="101" t="n">
        <v>36215</v>
      </c>
      <c r="D313" s="102" t="n">
        <v>21</v>
      </c>
      <c r="E313" s="98" t="n">
        <f aca="false">LN(D313/D312)</f>
        <v>-0.0689928714869514</v>
      </c>
      <c r="F313" s="106" t="n">
        <f aca="false">STDEV(E304:E313)*SQRT(trade_day)</f>
        <v>1.13017586973498</v>
      </c>
      <c r="G313" s="99"/>
      <c r="H313" s="103" t="n">
        <f aca="false">IF(H$1="P",MAX(0,H$2-$D313),IF(H$1="C",MAX(0,$D313-H$2)))</f>
        <v>0</v>
      </c>
      <c r="I313" s="103" t="n">
        <f aca="false">IF(I$1="P",MAX(0,I$2-$D313),IF(I$1="C",MAX(0,$D313-I$2)))</f>
        <v>4</v>
      </c>
      <c r="J313" s="103" t="n">
        <f aca="false">IF(J$1="P",MAX(0,J$2-$D313),IF(J$1="C",MAX(0,$D313-J$2)))</f>
        <v>9</v>
      </c>
      <c r="K313" s="103" t="n">
        <f aca="false">IF(K$1="P",MAX(0,K$2-$D313),IF(K$1="C",MAX(0,$D313-K$2)))</f>
        <v>14</v>
      </c>
      <c r="L313" s="103" t="n">
        <f aca="false">IF(L$1="P",MAX(0,L$2-$D313),IF(L$1="C",MAX(0,$D313-L$2)))</f>
        <v>19</v>
      </c>
      <c r="M313" s="103" t="n">
        <f aca="false">IF(M$1="P",MAX(0,M$2-$D313),IF(M$1="C",MAX(0,$D313-M$2)))</f>
        <v>29</v>
      </c>
      <c r="N313" s="103" t="n">
        <f aca="false">IF(N$1="P",MAX(0,N$2-$D313),IF(N$1="C",MAX(0,$D313-N$2)))</f>
        <v>1</v>
      </c>
      <c r="O313" s="103" t="n">
        <f aca="false">IF(O$1="P",MAX(0,O$2-$D313),IF(O$1="C",MAX(0,$D313-O$2)))</f>
        <v>0</v>
      </c>
      <c r="P313" s="103" t="n">
        <f aca="false">IF(P$1="P",MAX(0,P$2-$D313),IF(P$1="C",MAX(0,$D313-P$2)))</f>
        <v>0</v>
      </c>
      <c r="Q313" s="103" t="n">
        <f aca="false">IF(Q$1="P",MAX(0,Q$2-$D313),IF(Q$1="C",MAX(0,$D313-Q$2)))</f>
        <v>0</v>
      </c>
      <c r="R313" s="103" t="n">
        <f aca="false">IF(R$1="P",MAX(0,R$2-$D313),IF(R$1="C",MAX(0,$D313-R$2)))</f>
        <v>0</v>
      </c>
      <c r="S313" s="103" t="n">
        <f aca="false">IF(S$1="P",MAX(0,S$2-$D313),IF(S$1="C",MAX(0,$D313-S$2)))</f>
        <v>0</v>
      </c>
      <c r="T313" s="103" t="n">
        <f aca="false">IF(T$1="P",MAX(0,T$2-$D313),IF(T$1="C",MAX(0,$D313-T$2)))</f>
        <v>0</v>
      </c>
      <c r="U313" s="104" t="n">
        <f aca="false">B313</f>
        <v>14</v>
      </c>
      <c r="V313" s="105" t="n">
        <f aca="false">VLOOKUP($C313,Gas!$B$3:$E$2506,2)</f>
        <v>1.735</v>
      </c>
      <c r="W313" s="46" t="n">
        <f aca="false">D313/V313</f>
        <v>12.1037463976945</v>
      </c>
      <c r="X313" s="99" t="n">
        <f aca="false">VLOOKUP($C313,Gas!$B$3:$E$2506,4)</f>
        <v>0.178389671982223</v>
      </c>
    </row>
    <row r="314" customFormat="false" ht="12.75" hidden="false" customHeight="false" outlineLevel="0" collapsed="false">
      <c r="A314" s="0" t="n">
        <f aca="false">YEAR(C314)</f>
        <v>1999</v>
      </c>
      <c r="B314" s="95" t="n">
        <f aca="false">MONTH(C314)+(YEAR(C314)-1998)*12</f>
        <v>14</v>
      </c>
      <c r="C314" s="101" t="n">
        <v>36216</v>
      </c>
      <c r="D314" s="102" t="n">
        <v>20</v>
      </c>
      <c r="E314" s="98" t="n">
        <f aca="false">LN(D314/D313)</f>
        <v>-0.0487901641694321</v>
      </c>
      <c r="F314" s="106" t="n">
        <f aca="false">STDEV(E305:E314)*SQRT(trade_day)</f>
        <v>1.16902334677988</v>
      </c>
      <c r="G314" s="99"/>
      <c r="H314" s="103" t="n">
        <f aca="false">IF(H$1="P",MAX(0,H$2-$D314),IF(H$1="C",MAX(0,$D314-H$2)))</f>
        <v>0</v>
      </c>
      <c r="I314" s="103" t="n">
        <f aca="false">IF(I$1="P",MAX(0,I$2-$D314),IF(I$1="C",MAX(0,$D314-I$2)))</f>
        <v>5</v>
      </c>
      <c r="J314" s="103" t="n">
        <f aca="false">IF(J$1="P",MAX(0,J$2-$D314),IF(J$1="C",MAX(0,$D314-J$2)))</f>
        <v>10</v>
      </c>
      <c r="K314" s="103" t="n">
        <f aca="false">IF(K$1="P",MAX(0,K$2-$D314),IF(K$1="C",MAX(0,$D314-K$2)))</f>
        <v>15</v>
      </c>
      <c r="L314" s="103" t="n">
        <f aca="false">IF(L$1="P",MAX(0,L$2-$D314),IF(L$1="C",MAX(0,$D314-L$2)))</f>
        <v>20</v>
      </c>
      <c r="M314" s="103" t="n">
        <f aca="false">IF(M$1="P",MAX(0,M$2-$D314),IF(M$1="C",MAX(0,$D314-M$2)))</f>
        <v>30</v>
      </c>
      <c r="N314" s="103" t="n">
        <f aca="false">IF(N$1="P",MAX(0,N$2-$D314),IF(N$1="C",MAX(0,$D314-N$2)))</f>
        <v>0</v>
      </c>
      <c r="O314" s="103" t="n">
        <f aca="false">IF(O$1="P",MAX(0,O$2-$D314),IF(O$1="C",MAX(0,$D314-O$2)))</f>
        <v>0</v>
      </c>
      <c r="P314" s="103" t="n">
        <f aca="false">IF(P$1="P",MAX(0,P$2-$D314),IF(P$1="C",MAX(0,$D314-P$2)))</f>
        <v>0</v>
      </c>
      <c r="Q314" s="103" t="n">
        <f aca="false">IF(Q$1="P",MAX(0,Q$2-$D314),IF(Q$1="C",MAX(0,$D314-Q$2)))</f>
        <v>0</v>
      </c>
      <c r="R314" s="103" t="n">
        <f aca="false">IF(R$1="P",MAX(0,R$2-$D314),IF(R$1="C",MAX(0,$D314-R$2)))</f>
        <v>0</v>
      </c>
      <c r="S314" s="103" t="n">
        <f aca="false">IF(S$1="P",MAX(0,S$2-$D314),IF(S$1="C",MAX(0,$D314-S$2)))</f>
        <v>0</v>
      </c>
      <c r="T314" s="103" t="n">
        <f aca="false">IF(T$1="P",MAX(0,T$2-$D314),IF(T$1="C",MAX(0,$D314-T$2)))</f>
        <v>0</v>
      </c>
      <c r="U314" s="104" t="n">
        <f aca="false">B314</f>
        <v>14</v>
      </c>
      <c r="V314" s="105" t="n">
        <f aca="false">VLOOKUP($C314,Gas!$B$3:$E$2506,2)</f>
        <v>1.73</v>
      </c>
      <c r="W314" s="46" t="n">
        <f aca="false">D314/V314</f>
        <v>11.5606936416185</v>
      </c>
      <c r="X314" s="99" t="n">
        <f aca="false">VLOOKUP($C314,Gas!$B$3:$E$2506,4)</f>
        <v>0.176271567528112</v>
      </c>
    </row>
    <row r="315" customFormat="false" ht="12.75" hidden="false" customHeight="false" outlineLevel="0" collapsed="false">
      <c r="A315" s="0" t="n">
        <f aca="false">YEAR(C315)</f>
        <v>1999</v>
      </c>
      <c r="B315" s="95" t="n">
        <f aca="false">MONTH(C315)+(YEAR(C315)-1998)*12</f>
        <v>14</v>
      </c>
      <c r="C315" s="101" t="n">
        <v>36217</v>
      </c>
      <c r="D315" s="102" t="n">
        <v>18.5</v>
      </c>
      <c r="E315" s="98" t="n">
        <f aca="false">LN(D315/D314)</f>
        <v>-0.0779615414697118</v>
      </c>
      <c r="F315" s="106" t="n">
        <f aca="false">STDEV(E306:E315)*SQRT(trade_day)</f>
        <v>1.24431343844793</v>
      </c>
      <c r="G315" s="99"/>
      <c r="H315" s="103" t="n">
        <f aca="false">IF(H$1="P",MAX(0,H$2-$D315),IF(H$1="C",MAX(0,$D315-H$2)))</f>
        <v>1.5</v>
      </c>
      <c r="I315" s="103" t="n">
        <f aca="false">IF(I$1="P",MAX(0,I$2-$D315),IF(I$1="C",MAX(0,$D315-I$2)))</f>
        <v>6.5</v>
      </c>
      <c r="J315" s="103" t="n">
        <f aca="false">IF(J$1="P",MAX(0,J$2-$D315),IF(J$1="C",MAX(0,$D315-J$2)))</f>
        <v>11.5</v>
      </c>
      <c r="K315" s="103" t="n">
        <f aca="false">IF(K$1="P",MAX(0,K$2-$D315),IF(K$1="C",MAX(0,$D315-K$2)))</f>
        <v>16.5</v>
      </c>
      <c r="L315" s="103" t="n">
        <f aca="false">IF(L$1="P",MAX(0,L$2-$D315),IF(L$1="C",MAX(0,$D315-L$2)))</f>
        <v>21.5</v>
      </c>
      <c r="M315" s="103" t="n">
        <f aca="false">IF(M$1="P",MAX(0,M$2-$D315),IF(M$1="C",MAX(0,$D315-M$2)))</f>
        <v>31.5</v>
      </c>
      <c r="N315" s="103" t="n">
        <f aca="false">IF(N$1="P",MAX(0,N$2-$D315),IF(N$1="C",MAX(0,$D315-N$2)))</f>
        <v>0</v>
      </c>
      <c r="O315" s="103" t="n">
        <f aca="false">IF(O$1="P",MAX(0,O$2-$D315),IF(O$1="C",MAX(0,$D315-O$2)))</f>
        <v>0</v>
      </c>
      <c r="P315" s="103" t="n">
        <f aca="false">IF(P$1="P",MAX(0,P$2-$D315),IF(P$1="C",MAX(0,$D315-P$2)))</f>
        <v>0</v>
      </c>
      <c r="Q315" s="103" t="n">
        <f aca="false">IF(Q$1="P",MAX(0,Q$2-$D315),IF(Q$1="C",MAX(0,$D315-Q$2)))</f>
        <v>0</v>
      </c>
      <c r="R315" s="103" t="n">
        <f aca="false">IF(R$1="P",MAX(0,R$2-$D315),IF(R$1="C",MAX(0,$D315-R$2)))</f>
        <v>0</v>
      </c>
      <c r="S315" s="103" t="n">
        <f aca="false">IF(S$1="P",MAX(0,S$2-$D315),IF(S$1="C",MAX(0,$D315-S$2)))</f>
        <v>0</v>
      </c>
      <c r="T315" s="103" t="n">
        <f aca="false">IF(T$1="P",MAX(0,T$2-$D315),IF(T$1="C",MAX(0,$D315-T$2)))</f>
        <v>0</v>
      </c>
      <c r="U315" s="104" t="n">
        <f aca="false">B315</f>
        <v>14</v>
      </c>
      <c r="V315" s="105" t="n">
        <f aca="false">VLOOKUP($C315,Gas!$B$3:$E$2506,2)</f>
        <v>1.695</v>
      </c>
      <c r="W315" s="46" t="n">
        <f aca="false">D315/V315</f>
        <v>10.9144542772861</v>
      </c>
      <c r="X315" s="99" t="n">
        <f aca="false">VLOOKUP($C315,Gas!$B$3:$E$2506,4)</f>
        <v>0.19587661335168</v>
      </c>
    </row>
    <row r="316" customFormat="false" ht="12.75" hidden="false" customHeight="false" outlineLevel="0" collapsed="false">
      <c r="A316" s="0" t="n">
        <f aca="false">YEAR(C316)</f>
        <v>1999</v>
      </c>
      <c r="B316" s="95" t="n">
        <f aca="false">MONTH(C316)+(YEAR(C316)-1998)*12</f>
        <v>15</v>
      </c>
      <c r="C316" s="101" t="n">
        <v>36220</v>
      </c>
      <c r="D316" s="102" t="n">
        <v>18.75</v>
      </c>
      <c r="E316" s="98" t="n">
        <f aca="false">LN(D316/D315)</f>
        <v>0.0134230203321408</v>
      </c>
      <c r="F316" s="106" t="n">
        <f aca="false">STDEV(E307:E316)*SQRT(trade_day)</f>
        <v>1.24073779079371</v>
      </c>
      <c r="G316" s="99"/>
      <c r="H316" s="103" t="n">
        <f aca="false">IF(H$1="P",MAX(0,H$2-$D316),IF(H$1="C",MAX(0,$D316-H$2)))</f>
        <v>1.25</v>
      </c>
      <c r="I316" s="103" t="n">
        <f aca="false">IF(I$1="P",MAX(0,I$2-$D316),IF(I$1="C",MAX(0,$D316-I$2)))</f>
        <v>6.25</v>
      </c>
      <c r="J316" s="103" t="n">
        <f aca="false">IF(J$1="P",MAX(0,J$2-$D316),IF(J$1="C",MAX(0,$D316-J$2)))</f>
        <v>11.25</v>
      </c>
      <c r="K316" s="103" t="n">
        <f aca="false">IF(K$1="P",MAX(0,K$2-$D316),IF(K$1="C",MAX(0,$D316-K$2)))</f>
        <v>16.25</v>
      </c>
      <c r="L316" s="103" t="n">
        <f aca="false">IF(L$1="P",MAX(0,L$2-$D316),IF(L$1="C",MAX(0,$D316-L$2)))</f>
        <v>21.25</v>
      </c>
      <c r="M316" s="103" t="n">
        <f aca="false">IF(M$1="P",MAX(0,M$2-$D316),IF(M$1="C",MAX(0,$D316-M$2)))</f>
        <v>31.25</v>
      </c>
      <c r="N316" s="103" t="n">
        <f aca="false">IF(N$1="P",MAX(0,N$2-$D316),IF(N$1="C",MAX(0,$D316-N$2)))</f>
        <v>0</v>
      </c>
      <c r="O316" s="103" t="n">
        <f aca="false">IF(O$1="P",MAX(0,O$2-$D316),IF(O$1="C",MAX(0,$D316-O$2)))</f>
        <v>0</v>
      </c>
      <c r="P316" s="103" t="n">
        <f aca="false">IF(P$1="P",MAX(0,P$2-$D316),IF(P$1="C",MAX(0,$D316-P$2)))</f>
        <v>0</v>
      </c>
      <c r="Q316" s="103" t="n">
        <f aca="false">IF(Q$1="P",MAX(0,Q$2-$D316),IF(Q$1="C",MAX(0,$D316-Q$2)))</f>
        <v>0</v>
      </c>
      <c r="R316" s="103" t="n">
        <f aca="false">IF(R$1="P",MAX(0,R$2-$D316),IF(R$1="C",MAX(0,$D316-R$2)))</f>
        <v>0</v>
      </c>
      <c r="S316" s="103" t="n">
        <f aca="false">IF(S$1="P",MAX(0,S$2-$D316),IF(S$1="C",MAX(0,$D316-S$2)))</f>
        <v>0</v>
      </c>
      <c r="T316" s="103" t="n">
        <f aca="false">IF(T$1="P",MAX(0,T$2-$D316),IF(T$1="C",MAX(0,$D316-T$2)))</f>
        <v>0</v>
      </c>
      <c r="U316" s="104" t="n">
        <f aca="false">B316</f>
        <v>15</v>
      </c>
      <c r="V316" s="105" t="n">
        <f aca="false">VLOOKUP($C316,Gas!$B$3:$E$2506,2)</f>
        <v>1.615</v>
      </c>
      <c r="W316" s="46" t="n">
        <f aca="false">D316/V316</f>
        <v>11.609907120743</v>
      </c>
      <c r="X316" s="99" t="n">
        <f aca="false">VLOOKUP($C316,Gas!$B$3:$E$2506,4)</f>
        <v>0.242346467793976</v>
      </c>
    </row>
    <row r="317" customFormat="false" ht="12.75" hidden="false" customHeight="false" outlineLevel="0" collapsed="false">
      <c r="A317" s="0" t="n">
        <f aca="false">YEAR(C317)</f>
        <v>1999</v>
      </c>
      <c r="B317" s="95" t="n">
        <f aca="false">MONTH(C317)+(YEAR(C317)-1998)*12</f>
        <v>15</v>
      </c>
      <c r="C317" s="101" t="n">
        <v>36221</v>
      </c>
      <c r="D317" s="102" t="n">
        <v>18.86</v>
      </c>
      <c r="E317" s="98" t="n">
        <f aca="false">LN(D317/D316)</f>
        <v>0.00584952478889163</v>
      </c>
      <c r="F317" s="106" t="n">
        <f aca="false">STDEV(E308:E317)*SQRT(trade_day)</f>
        <v>1.23041416340934</v>
      </c>
      <c r="G317" s="99"/>
      <c r="H317" s="103" t="n">
        <f aca="false">IF(H$1="P",MAX(0,H$2-$D317),IF(H$1="C",MAX(0,$D317-H$2)))</f>
        <v>1.14</v>
      </c>
      <c r="I317" s="103" t="n">
        <f aca="false">IF(I$1="P",MAX(0,I$2-$D317),IF(I$1="C",MAX(0,$D317-I$2)))</f>
        <v>6.14</v>
      </c>
      <c r="J317" s="103" t="n">
        <f aca="false">IF(J$1="P",MAX(0,J$2-$D317),IF(J$1="C",MAX(0,$D317-J$2)))</f>
        <v>11.14</v>
      </c>
      <c r="K317" s="103" t="n">
        <f aca="false">IF(K$1="P",MAX(0,K$2-$D317),IF(K$1="C",MAX(0,$D317-K$2)))</f>
        <v>16.14</v>
      </c>
      <c r="L317" s="103" t="n">
        <f aca="false">IF(L$1="P",MAX(0,L$2-$D317),IF(L$1="C",MAX(0,$D317-L$2)))</f>
        <v>21.14</v>
      </c>
      <c r="M317" s="103" t="n">
        <f aca="false">IF(M$1="P",MAX(0,M$2-$D317),IF(M$1="C",MAX(0,$D317-M$2)))</f>
        <v>31.14</v>
      </c>
      <c r="N317" s="103" t="n">
        <f aca="false">IF(N$1="P",MAX(0,N$2-$D317),IF(N$1="C",MAX(0,$D317-N$2)))</f>
        <v>0</v>
      </c>
      <c r="O317" s="103" t="n">
        <f aca="false">IF(O$1="P",MAX(0,O$2-$D317),IF(O$1="C",MAX(0,$D317-O$2)))</f>
        <v>0</v>
      </c>
      <c r="P317" s="103" t="n">
        <f aca="false">IF(P$1="P",MAX(0,P$2-$D317),IF(P$1="C",MAX(0,$D317-P$2)))</f>
        <v>0</v>
      </c>
      <c r="Q317" s="103" t="n">
        <f aca="false">IF(Q$1="P",MAX(0,Q$2-$D317),IF(Q$1="C",MAX(0,$D317-Q$2)))</f>
        <v>0</v>
      </c>
      <c r="R317" s="103" t="n">
        <f aca="false">IF(R$1="P",MAX(0,R$2-$D317),IF(R$1="C",MAX(0,$D317-R$2)))</f>
        <v>0</v>
      </c>
      <c r="S317" s="103" t="n">
        <f aca="false">IF(S$1="P",MAX(0,S$2-$D317),IF(S$1="C",MAX(0,$D317-S$2)))</f>
        <v>0</v>
      </c>
      <c r="T317" s="103" t="n">
        <f aca="false">IF(T$1="P",MAX(0,T$2-$D317),IF(T$1="C",MAX(0,$D317-T$2)))</f>
        <v>0</v>
      </c>
      <c r="U317" s="104" t="n">
        <f aca="false">B317</f>
        <v>15</v>
      </c>
      <c r="V317" s="105" t="n">
        <f aca="false">VLOOKUP($C317,Gas!$B$3:$E$2506,2)</f>
        <v>1.65</v>
      </c>
      <c r="W317" s="46" t="n">
        <f aca="false">D317/V317</f>
        <v>11.430303030303</v>
      </c>
      <c r="X317" s="99" t="n">
        <f aca="false">VLOOKUP($C317,Gas!$B$3:$E$2506,4)</f>
        <v>0.312136348807416</v>
      </c>
    </row>
    <row r="318" customFormat="false" ht="12.75" hidden="false" customHeight="false" outlineLevel="0" collapsed="false">
      <c r="A318" s="0" t="n">
        <f aca="false">YEAR(C318)</f>
        <v>1999</v>
      </c>
      <c r="B318" s="95" t="n">
        <f aca="false">MONTH(C318)+(YEAR(C318)-1998)*12</f>
        <v>15</v>
      </c>
      <c r="C318" s="101" t="n">
        <v>36222</v>
      </c>
      <c r="D318" s="102" t="n">
        <v>18.78</v>
      </c>
      <c r="E318" s="98" t="n">
        <f aca="false">LN(D318/D317)</f>
        <v>-0.00425080342519449</v>
      </c>
      <c r="F318" s="106" t="n">
        <f aca="false">STDEV(E309:E318)*SQRT(trade_day)</f>
        <v>1.20720674949354</v>
      </c>
      <c r="G318" s="99"/>
      <c r="H318" s="103" t="n">
        <f aca="false">IF(H$1="P",MAX(0,H$2-$D318),IF(H$1="C",MAX(0,$D318-H$2)))</f>
        <v>1.22</v>
      </c>
      <c r="I318" s="103" t="n">
        <f aca="false">IF(I$1="P",MAX(0,I$2-$D318),IF(I$1="C",MAX(0,$D318-I$2)))</f>
        <v>6.22</v>
      </c>
      <c r="J318" s="103" t="n">
        <f aca="false">IF(J$1="P",MAX(0,J$2-$D318),IF(J$1="C",MAX(0,$D318-J$2)))</f>
        <v>11.22</v>
      </c>
      <c r="K318" s="103" t="n">
        <f aca="false">IF(K$1="P",MAX(0,K$2-$D318),IF(K$1="C",MAX(0,$D318-K$2)))</f>
        <v>16.22</v>
      </c>
      <c r="L318" s="103" t="n">
        <f aca="false">IF(L$1="P",MAX(0,L$2-$D318),IF(L$1="C",MAX(0,$D318-L$2)))</f>
        <v>21.22</v>
      </c>
      <c r="M318" s="103" t="n">
        <f aca="false">IF(M$1="P",MAX(0,M$2-$D318),IF(M$1="C",MAX(0,$D318-M$2)))</f>
        <v>31.22</v>
      </c>
      <c r="N318" s="103" t="n">
        <f aca="false">IF(N$1="P",MAX(0,N$2-$D318),IF(N$1="C",MAX(0,$D318-N$2)))</f>
        <v>0</v>
      </c>
      <c r="O318" s="103" t="n">
        <f aca="false">IF(O$1="P",MAX(0,O$2-$D318),IF(O$1="C",MAX(0,$D318-O$2)))</f>
        <v>0</v>
      </c>
      <c r="P318" s="103" t="n">
        <f aca="false">IF(P$1="P",MAX(0,P$2-$D318),IF(P$1="C",MAX(0,$D318-P$2)))</f>
        <v>0</v>
      </c>
      <c r="Q318" s="103" t="n">
        <f aca="false">IF(Q$1="P",MAX(0,Q$2-$D318),IF(Q$1="C",MAX(0,$D318-Q$2)))</f>
        <v>0</v>
      </c>
      <c r="R318" s="103" t="n">
        <f aca="false">IF(R$1="P",MAX(0,R$2-$D318),IF(R$1="C",MAX(0,$D318-R$2)))</f>
        <v>0</v>
      </c>
      <c r="S318" s="103" t="n">
        <f aca="false">IF(S$1="P",MAX(0,S$2-$D318),IF(S$1="C",MAX(0,$D318-S$2)))</f>
        <v>0</v>
      </c>
      <c r="T318" s="103" t="n">
        <f aca="false">IF(T$1="P",MAX(0,T$2-$D318),IF(T$1="C",MAX(0,$D318-T$2)))</f>
        <v>0</v>
      </c>
      <c r="U318" s="104" t="n">
        <f aca="false">B318</f>
        <v>15</v>
      </c>
      <c r="V318" s="105" t="n">
        <f aca="false">VLOOKUP($C318,Gas!$B$3:$E$2506,2)</f>
        <v>1.675</v>
      </c>
      <c r="W318" s="46" t="n">
        <f aca="false">D318/V318</f>
        <v>11.2119402985075</v>
      </c>
      <c r="X318" s="99" t="n">
        <f aca="false">VLOOKUP($C318,Gas!$B$3:$E$2506,4)</f>
        <v>0.33952251297504</v>
      </c>
    </row>
    <row r="319" customFormat="false" ht="12.75" hidden="false" customHeight="false" outlineLevel="0" collapsed="false">
      <c r="A319" s="0" t="n">
        <f aca="false">YEAR(C319)</f>
        <v>1999</v>
      </c>
      <c r="B319" s="95" t="n">
        <f aca="false">MONTH(C319)+(YEAR(C319)-1998)*12</f>
        <v>15</v>
      </c>
      <c r="C319" s="101" t="n">
        <v>36223</v>
      </c>
      <c r="D319" s="102" t="n">
        <v>18.83</v>
      </c>
      <c r="E319" s="98" t="n">
        <f aca="false">LN(D319/D318)</f>
        <v>0.00265886888894399</v>
      </c>
      <c r="F319" s="106" t="n">
        <f aca="false">STDEV(E310:E319)*SQRT(trade_day)</f>
        <v>1.19887343864353</v>
      </c>
      <c r="G319" s="99"/>
      <c r="H319" s="103" t="n">
        <f aca="false">IF(H$1="P",MAX(0,H$2-$D319),IF(H$1="C",MAX(0,$D319-H$2)))</f>
        <v>1.17</v>
      </c>
      <c r="I319" s="103" t="n">
        <f aca="false">IF(I$1="P",MAX(0,I$2-$D319),IF(I$1="C",MAX(0,$D319-I$2)))</f>
        <v>6.17</v>
      </c>
      <c r="J319" s="103" t="n">
        <f aca="false">IF(J$1="P",MAX(0,J$2-$D319),IF(J$1="C",MAX(0,$D319-J$2)))</f>
        <v>11.17</v>
      </c>
      <c r="K319" s="103" t="n">
        <f aca="false">IF(K$1="P",MAX(0,K$2-$D319),IF(K$1="C",MAX(0,$D319-K$2)))</f>
        <v>16.17</v>
      </c>
      <c r="L319" s="103" t="n">
        <f aca="false">IF(L$1="P",MAX(0,L$2-$D319),IF(L$1="C",MAX(0,$D319-L$2)))</f>
        <v>21.17</v>
      </c>
      <c r="M319" s="103" t="n">
        <f aca="false">IF(M$1="P",MAX(0,M$2-$D319),IF(M$1="C",MAX(0,$D319-M$2)))</f>
        <v>31.17</v>
      </c>
      <c r="N319" s="103" t="n">
        <f aca="false">IF(N$1="P",MAX(0,N$2-$D319),IF(N$1="C",MAX(0,$D319-N$2)))</f>
        <v>0</v>
      </c>
      <c r="O319" s="103" t="n">
        <f aca="false">IF(O$1="P",MAX(0,O$2-$D319),IF(O$1="C",MAX(0,$D319-O$2)))</f>
        <v>0</v>
      </c>
      <c r="P319" s="103" t="n">
        <f aca="false">IF(P$1="P",MAX(0,P$2-$D319),IF(P$1="C",MAX(0,$D319-P$2)))</f>
        <v>0</v>
      </c>
      <c r="Q319" s="103" t="n">
        <f aca="false">IF(Q$1="P",MAX(0,Q$2-$D319),IF(Q$1="C",MAX(0,$D319-Q$2)))</f>
        <v>0</v>
      </c>
      <c r="R319" s="103" t="n">
        <f aca="false">IF(R$1="P",MAX(0,R$2-$D319),IF(R$1="C",MAX(0,$D319-R$2)))</f>
        <v>0</v>
      </c>
      <c r="S319" s="103" t="n">
        <f aca="false">IF(S$1="P",MAX(0,S$2-$D319),IF(S$1="C",MAX(0,$D319-S$2)))</f>
        <v>0</v>
      </c>
      <c r="T319" s="103" t="n">
        <f aca="false">IF(T$1="P",MAX(0,T$2-$D319),IF(T$1="C",MAX(0,$D319-T$2)))</f>
        <v>0</v>
      </c>
      <c r="U319" s="104" t="n">
        <f aca="false">B319</f>
        <v>15</v>
      </c>
      <c r="V319" s="105" t="n">
        <f aca="false">VLOOKUP($C319,Gas!$B$3:$E$2506,2)</f>
        <v>1.67</v>
      </c>
      <c r="W319" s="46" t="n">
        <f aca="false">D319/V319</f>
        <v>11.2754491017964</v>
      </c>
      <c r="X319" s="99" t="n">
        <f aca="false">VLOOKUP($C319,Gas!$B$3:$E$2506,4)</f>
        <v>0.337726840915963</v>
      </c>
    </row>
    <row r="320" customFormat="false" ht="12.75" hidden="false" customHeight="false" outlineLevel="0" collapsed="false">
      <c r="A320" s="0" t="n">
        <f aca="false">YEAR(C320)</f>
        <v>1999</v>
      </c>
      <c r="B320" s="95" t="n">
        <f aca="false">MONTH(C320)+(YEAR(C320)-1998)*12</f>
        <v>15</v>
      </c>
      <c r="C320" s="101" t="n">
        <v>36224</v>
      </c>
      <c r="D320" s="102" t="n">
        <v>21</v>
      </c>
      <c r="E320" s="98" t="n">
        <f aca="false">LN(D320/D319)</f>
        <v>0.109071095054362</v>
      </c>
      <c r="F320" s="106" t="n">
        <f aca="false">STDEV(E311:E320)*SQRT(trade_day)</f>
        <v>1.31301048776211</v>
      </c>
      <c r="G320" s="99"/>
      <c r="H320" s="103" t="n">
        <f aca="false">IF(H$1="P",MAX(0,H$2-$D320),IF(H$1="C",MAX(0,$D320-H$2)))</f>
        <v>0</v>
      </c>
      <c r="I320" s="103" t="n">
        <f aca="false">IF(I$1="P",MAX(0,I$2-$D320),IF(I$1="C",MAX(0,$D320-I$2)))</f>
        <v>4</v>
      </c>
      <c r="J320" s="103" t="n">
        <f aca="false">IF(J$1="P",MAX(0,J$2-$D320),IF(J$1="C",MAX(0,$D320-J$2)))</f>
        <v>9</v>
      </c>
      <c r="K320" s="103" t="n">
        <f aca="false">IF(K$1="P",MAX(0,K$2-$D320),IF(K$1="C",MAX(0,$D320-K$2)))</f>
        <v>14</v>
      </c>
      <c r="L320" s="103" t="n">
        <f aca="false">IF(L$1="P",MAX(0,L$2-$D320),IF(L$1="C",MAX(0,$D320-L$2)))</f>
        <v>19</v>
      </c>
      <c r="M320" s="103" t="n">
        <f aca="false">IF(M$1="P",MAX(0,M$2-$D320),IF(M$1="C",MAX(0,$D320-M$2)))</f>
        <v>29</v>
      </c>
      <c r="N320" s="103" t="n">
        <f aca="false">IF(N$1="P",MAX(0,N$2-$D320),IF(N$1="C",MAX(0,$D320-N$2)))</f>
        <v>1</v>
      </c>
      <c r="O320" s="103" t="n">
        <f aca="false">IF(O$1="P",MAX(0,O$2-$D320),IF(O$1="C",MAX(0,$D320-O$2)))</f>
        <v>0</v>
      </c>
      <c r="P320" s="103" t="n">
        <f aca="false">IF(P$1="P",MAX(0,P$2-$D320),IF(P$1="C",MAX(0,$D320-P$2)))</f>
        <v>0</v>
      </c>
      <c r="Q320" s="103" t="n">
        <f aca="false">IF(Q$1="P",MAX(0,Q$2-$D320),IF(Q$1="C",MAX(0,$D320-Q$2)))</f>
        <v>0</v>
      </c>
      <c r="R320" s="103" t="n">
        <f aca="false">IF(R$1="P",MAX(0,R$2-$D320),IF(R$1="C",MAX(0,$D320-R$2)))</f>
        <v>0</v>
      </c>
      <c r="S320" s="103" t="n">
        <f aca="false">IF(S$1="P",MAX(0,S$2-$D320),IF(S$1="C",MAX(0,$D320-S$2)))</f>
        <v>0</v>
      </c>
      <c r="T320" s="103" t="n">
        <f aca="false">IF(T$1="P",MAX(0,T$2-$D320),IF(T$1="C",MAX(0,$D320-T$2)))</f>
        <v>0</v>
      </c>
      <c r="U320" s="104" t="n">
        <f aca="false">B320</f>
        <v>15</v>
      </c>
      <c r="V320" s="105" t="n">
        <f aca="false">VLOOKUP($C320,Gas!$B$3:$E$2506,2)</f>
        <v>1.715</v>
      </c>
      <c r="W320" s="46" t="n">
        <f aca="false">D320/V320</f>
        <v>12.2448979591837</v>
      </c>
      <c r="X320" s="99" t="n">
        <f aca="false">VLOOKUP($C320,Gas!$B$3:$E$2506,4)</f>
        <v>0.393429250327608</v>
      </c>
    </row>
    <row r="321" customFormat="false" ht="12.75" hidden="false" customHeight="false" outlineLevel="0" collapsed="false">
      <c r="A321" s="0" t="n">
        <f aca="false">YEAR(C321)</f>
        <v>1999</v>
      </c>
      <c r="B321" s="95" t="n">
        <f aca="false">MONTH(C321)+(YEAR(C321)-1998)*12</f>
        <v>15</v>
      </c>
      <c r="C321" s="101" t="n">
        <v>36227</v>
      </c>
      <c r="D321" s="102" t="n">
        <v>22</v>
      </c>
      <c r="E321" s="98" t="n">
        <f aca="false">LN(D321/D320)</f>
        <v>0.0465200156348929</v>
      </c>
      <c r="F321" s="106" t="n">
        <f aca="false">STDEV(E312:E321)*SQRT(trade_day)</f>
        <v>0.873501008373511</v>
      </c>
      <c r="G321" s="99"/>
      <c r="H321" s="103" t="n">
        <f aca="false">IF(H$1="P",MAX(0,H$2-$D321),IF(H$1="C",MAX(0,$D321-H$2)))</f>
        <v>0</v>
      </c>
      <c r="I321" s="103" t="n">
        <f aca="false">IF(I$1="P",MAX(0,I$2-$D321),IF(I$1="C",MAX(0,$D321-I$2)))</f>
        <v>3</v>
      </c>
      <c r="J321" s="103" t="n">
        <f aca="false">IF(J$1="P",MAX(0,J$2-$D321),IF(J$1="C",MAX(0,$D321-J$2)))</f>
        <v>8</v>
      </c>
      <c r="K321" s="103" t="n">
        <f aca="false">IF(K$1="P",MAX(0,K$2-$D321),IF(K$1="C",MAX(0,$D321-K$2)))</f>
        <v>13</v>
      </c>
      <c r="L321" s="103" t="n">
        <f aca="false">IF(L$1="P",MAX(0,L$2-$D321),IF(L$1="C",MAX(0,$D321-L$2)))</f>
        <v>18</v>
      </c>
      <c r="M321" s="103" t="n">
        <f aca="false">IF(M$1="P",MAX(0,M$2-$D321),IF(M$1="C",MAX(0,$D321-M$2)))</f>
        <v>28</v>
      </c>
      <c r="N321" s="103" t="n">
        <f aca="false">IF(N$1="P",MAX(0,N$2-$D321),IF(N$1="C",MAX(0,$D321-N$2)))</f>
        <v>2</v>
      </c>
      <c r="O321" s="103" t="n">
        <f aca="false">IF(O$1="P",MAX(0,O$2-$D321),IF(O$1="C",MAX(0,$D321-O$2)))</f>
        <v>0</v>
      </c>
      <c r="P321" s="103" t="n">
        <f aca="false">IF(P$1="P",MAX(0,P$2-$D321),IF(P$1="C",MAX(0,$D321-P$2)))</f>
        <v>0</v>
      </c>
      <c r="Q321" s="103" t="n">
        <f aca="false">IF(Q$1="P",MAX(0,Q$2-$D321),IF(Q$1="C",MAX(0,$D321-Q$2)))</f>
        <v>0</v>
      </c>
      <c r="R321" s="103" t="n">
        <f aca="false">IF(R$1="P",MAX(0,R$2-$D321),IF(R$1="C",MAX(0,$D321-R$2)))</f>
        <v>0</v>
      </c>
      <c r="S321" s="103" t="n">
        <f aca="false">IF(S$1="P",MAX(0,S$2-$D321),IF(S$1="C",MAX(0,$D321-S$2)))</f>
        <v>0</v>
      </c>
      <c r="T321" s="103" t="n">
        <f aca="false">IF(T$1="P",MAX(0,T$2-$D321),IF(T$1="C",MAX(0,$D321-T$2)))</f>
        <v>0</v>
      </c>
      <c r="U321" s="104" t="n">
        <f aca="false">B321</f>
        <v>15</v>
      </c>
      <c r="V321" s="105" t="n">
        <f aca="false">VLOOKUP($C321,Gas!$B$3:$E$2506,2)</f>
        <v>1.73</v>
      </c>
      <c r="W321" s="46" t="n">
        <f aca="false">D321/V321</f>
        <v>12.7167630057803</v>
      </c>
      <c r="X321" s="99" t="n">
        <f aca="false">VLOOKUP($C321,Gas!$B$3:$E$2506,4)</f>
        <v>0.343380238009695</v>
      </c>
    </row>
    <row r="322" customFormat="false" ht="12.75" hidden="false" customHeight="false" outlineLevel="0" collapsed="false">
      <c r="A322" s="0" t="n">
        <f aca="false">YEAR(C322)</f>
        <v>1999</v>
      </c>
      <c r="B322" s="95" t="n">
        <f aca="false">MONTH(C322)+(YEAR(C322)-1998)*12</f>
        <v>15</v>
      </c>
      <c r="C322" s="101" t="n">
        <v>36228</v>
      </c>
      <c r="D322" s="102" t="n">
        <v>19.98</v>
      </c>
      <c r="E322" s="98" t="n">
        <f aca="false">LN(D322/D321)</f>
        <v>-0.0963106801379084</v>
      </c>
      <c r="F322" s="106" t="n">
        <f aca="false">STDEV(E313:E322)*SQRT(trade_day)</f>
        <v>0.991399706504742</v>
      </c>
      <c r="G322" s="99"/>
      <c r="H322" s="103" t="n">
        <f aca="false">IF(H$1="P",MAX(0,H$2-$D322),IF(H$1="C",MAX(0,$D322-H$2)))</f>
        <v>0.0199999999999996</v>
      </c>
      <c r="I322" s="103" t="n">
        <f aca="false">IF(I$1="P",MAX(0,I$2-$D322),IF(I$1="C",MAX(0,$D322-I$2)))</f>
        <v>5.02</v>
      </c>
      <c r="J322" s="103" t="n">
        <f aca="false">IF(J$1="P",MAX(0,J$2-$D322),IF(J$1="C",MAX(0,$D322-J$2)))</f>
        <v>10.02</v>
      </c>
      <c r="K322" s="103" t="n">
        <f aca="false">IF(K$1="P",MAX(0,K$2-$D322),IF(K$1="C",MAX(0,$D322-K$2)))</f>
        <v>15.02</v>
      </c>
      <c r="L322" s="103" t="n">
        <f aca="false">IF(L$1="P",MAX(0,L$2-$D322),IF(L$1="C",MAX(0,$D322-L$2)))</f>
        <v>20.02</v>
      </c>
      <c r="M322" s="103" t="n">
        <f aca="false">IF(M$1="P",MAX(0,M$2-$D322),IF(M$1="C",MAX(0,$D322-M$2)))</f>
        <v>30.02</v>
      </c>
      <c r="N322" s="103" t="n">
        <f aca="false">IF(N$1="P",MAX(0,N$2-$D322),IF(N$1="C",MAX(0,$D322-N$2)))</f>
        <v>0</v>
      </c>
      <c r="O322" s="103" t="n">
        <f aca="false">IF(O$1="P",MAX(0,O$2-$D322),IF(O$1="C",MAX(0,$D322-O$2)))</f>
        <v>0</v>
      </c>
      <c r="P322" s="103" t="n">
        <f aca="false">IF(P$1="P",MAX(0,P$2-$D322),IF(P$1="C",MAX(0,$D322-P$2)))</f>
        <v>0</v>
      </c>
      <c r="Q322" s="103" t="n">
        <f aca="false">IF(Q$1="P",MAX(0,Q$2-$D322),IF(Q$1="C",MAX(0,$D322-Q$2)))</f>
        <v>0</v>
      </c>
      <c r="R322" s="103" t="n">
        <f aca="false">IF(R$1="P",MAX(0,R$2-$D322),IF(R$1="C",MAX(0,$D322-R$2)))</f>
        <v>0</v>
      </c>
      <c r="S322" s="103" t="n">
        <f aca="false">IF(S$1="P",MAX(0,S$2-$D322),IF(S$1="C",MAX(0,$D322-S$2)))</f>
        <v>0</v>
      </c>
      <c r="T322" s="103" t="n">
        <f aca="false">IF(T$1="P",MAX(0,T$2-$D322),IF(T$1="C",MAX(0,$D322-T$2)))</f>
        <v>0</v>
      </c>
      <c r="U322" s="104" t="n">
        <f aca="false">B322</f>
        <v>15</v>
      </c>
      <c r="V322" s="105" t="n">
        <f aca="false">VLOOKUP($C322,Gas!$B$3:$E$2506,2)</f>
        <v>1.875</v>
      </c>
      <c r="W322" s="46" t="n">
        <f aca="false">D322/V322</f>
        <v>10.656</v>
      </c>
      <c r="X322" s="99" t="n">
        <f aca="false">VLOOKUP($C322,Gas!$B$3:$E$2506,4)</f>
        <v>0.570104544988452</v>
      </c>
    </row>
    <row r="323" customFormat="false" ht="12.75" hidden="false" customHeight="false" outlineLevel="0" collapsed="false">
      <c r="A323" s="0" t="n">
        <f aca="false">YEAR(C323)</f>
        <v>1999</v>
      </c>
      <c r="B323" s="95" t="n">
        <f aca="false">MONTH(C323)+(YEAR(C323)-1998)*12</f>
        <v>15</v>
      </c>
      <c r="C323" s="101" t="n">
        <v>36229</v>
      </c>
      <c r="D323" s="102" t="n">
        <v>21.5</v>
      </c>
      <c r="E323" s="98" t="n">
        <f aca="false">LN(D323/D322)</f>
        <v>0.0733211619132097</v>
      </c>
      <c r="F323" s="106" t="n">
        <f aca="false">STDEV(E314:E323)*SQRT(trade_day)</f>
        <v>1.0186456489127</v>
      </c>
      <c r="G323" s="99"/>
      <c r="H323" s="103" t="n">
        <f aca="false">IF(H$1="P",MAX(0,H$2-$D323),IF(H$1="C",MAX(0,$D323-H$2)))</f>
        <v>0</v>
      </c>
      <c r="I323" s="103" t="n">
        <f aca="false">IF(I$1="P",MAX(0,I$2-$D323),IF(I$1="C",MAX(0,$D323-I$2)))</f>
        <v>3.5</v>
      </c>
      <c r="J323" s="103" t="n">
        <f aca="false">IF(J$1="P",MAX(0,J$2-$D323),IF(J$1="C",MAX(0,$D323-J$2)))</f>
        <v>8.5</v>
      </c>
      <c r="K323" s="103" t="n">
        <f aca="false">IF(K$1="P",MAX(0,K$2-$D323),IF(K$1="C",MAX(0,$D323-K$2)))</f>
        <v>13.5</v>
      </c>
      <c r="L323" s="103" t="n">
        <f aca="false">IF(L$1="P",MAX(0,L$2-$D323),IF(L$1="C",MAX(0,$D323-L$2)))</f>
        <v>18.5</v>
      </c>
      <c r="M323" s="103" t="n">
        <f aca="false">IF(M$1="P",MAX(0,M$2-$D323),IF(M$1="C",MAX(0,$D323-M$2)))</f>
        <v>28.5</v>
      </c>
      <c r="N323" s="103" t="n">
        <f aca="false">IF(N$1="P",MAX(0,N$2-$D323),IF(N$1="C",MAX(0,$D323-N$2)))</f>
        <v>1.5</v>
      </c>
      <c r="O323" s="103" t="n">
        <f aca="false">IF(O$1="P",MAX(0,O$2-$D323),IF(O$1="C",MAX(0,$D323-O$2)))</f>
        <v>0</v>
      </c>
      <c r="P323" s="103" t="n">
        <f aca="false">IF(P$1="P",MAX(0,P$2-$D323),IF(P$1="C",MAX(0,$D323-P$2)))</f>
        <v>0</v>
      </c>
      <c r="Q323" s="103" t="n">
        <f aca="false">IF(Q$1="P",MAX(0,Q$2-$D323),IF(Q$1="C",MAX(0,$D323-Q$2)))</f>
        <v>0</v>
      </c>
      <c r="R323" s="103" t="n">
        <f aca="false">IF(R$1="P",MAX(0,R$2-$D323),IF(R$1="C",MAX(0,$D323-R$2)))</f>
        <v>0</v>
      </c>
      <c r="S323" s="103" t="n">
        <f aca="false">IF(S$1="P",MAX(0,S$2-$D323),IF(S$1="C",MAX(0,$D323-S$2)))</f>
        <v>0</v>
      </c>
      <c r="T323" s="103" t="n">
        <f aca="false">IF(T$1="P",MAX(0,T$2-$D323),IF(T$1="C",MAX(0,$D323-T$2)))</f>
        <v>0</v>
      </c>
      <c r="U323" s="104" t="n">
        <f aca="false">B323</f>
        <v>15</v>
      </c>
      <c r="V323" s="105" t="n">
        <f aca="false">VLOOKUP($C323,Gas!$B$3:$E$2506,2)</f>
        <v>1.845</v>
      </c>
      <c r="W323" s="46" t="n">
        <f aca="false">D323/V323</f>
        <v>11.6531165311653</v>
      </c>
      <c r="X323" s="99" t="n">
        <f aca="false">VLOOKUP($C323,Gas!$B$3:$E$2506,4)</f>
        <v>0.590992082006501</v>
      </c>
    </row>
    <row r="324" customFormat="false" ht="12.75" hidden="false" customHeight="false" outlineLevel="0" collapsed="false">
      <c r="A324" s="0" t="n">
        <f aca="false">YEAR(C324)</f>
        <v>1999</v>
      </c>
      <c r="B324" s="95" t="n">
        <f aca="false">MONTH(C324)+(YEAR(C324)-1998)*12</f>
        <v>15</v>
      </c>
      <c r="C324" s="101" t="n">
        <v>36230</v>
      </c>
      <c r="D324" s="102" t="n">
        <v>24</v>
      </c>
      <c r="E324" s="98" t="n">
        <f aca="false">LN(D324/D323)</f>
        <v>0.110000895214328</v>
      </c>
      <c r="F324" s="106" t="n">
        <f aca="false">STDEV(E315:E324)*SQRT(trade_day)</f>
        <v>1.10310134446389</v>
      </c>
      <c r="G324" s="99"/>
      <c r="H324" s="103" t="n">
        <f aca="false">IF(H$1="P",MAX(0,H$2-$D324),IF(H$1="C",MAX(0,$D324-H$2)))</f>
        <v>0</v>
      </c>
      <c r="I324" s="103" t="n">
        <f aca="false">IF(I$1="P",MAX(0,I$2-$D324),IF(I$1="C",MAX(0,$D324-I$2)))</f>
        <v>1</v>
      </c>
      <c r="J324" s="103" t="n">
        <f aca="false">IF(J$1="P",MAX(0,J$2-$D324),IF(J$1="C",MAX(0,$D324-J$2)))</f>
        <v>6</v>
      </c>
      <c r="K324" s="103" t="n">
        <f aca="false">IF(K$1="P",MAX(0,K$2-$D324),IF(K$1="C",MAX(0,$D324-K$2)))</f>
        <v>11</v>
      </c>
      <c r="L324" s="103" t="n">
        <f aca="false">IF(L$1="P",MAX(0,L$2-$D324),IF(L$1="C",MAX(0,$D324-L$2)))</f>
        <v>16</v>
      </c>
      <c r="M324" s="103" t="n">
        <f aca="false">IF(M$1="P",MAX(0,M$2-$D324),IF(M$1="C",MAX(0,$D324-M$2)))</f>
        <v>26</v>
      </c>
      <c r="N324" s="103" t="n">
        <f aca="false">IF(N$1="P",MAX(0,N$2-$D324),IF(N$1="C",MAX(0,$D324-N$2)))</f>
        <v>4</v>
      </c>
      <c r="O324" s="103" t="n">
        <f aca="false">IF(O$1="P",MAX(0,O$2-$D324),IF(O$1="C",MAX(0,$D324-O$2)))</f>
        <v>0</v>
      </c>
      <c r="P324" s="103" t="n">
        <f aca="false">IF(P$1="P",MAX(0,P$2-$D324),IF(P$1="C",MAX(0,$D324-P$2)))</f>
        <v>0</v>
      </c>
      <c r="Q324" s="103" t="n">
        <f aca="false">IF(Q$1="P",MAX(0,Q$2-$D324),IF(Q$1="C",MAX(0,$D324-Q$2)))</f>
        <v>0</v>
      </c>
      <c r="R324" s="103" t="n">
        <f aca="false">IF(R$1="P",MAX(0,R$2-$D324),IF(R$1="C",MAX(0,$D324-R$2)))</f>
        <v>0</v>
      </c>
      <c r="S324" s="103" t="n">
        <f aca="false">IF(S$1="P",MAX(0,S$2-$D324),IF(S$1="C",MAX(0,$D324-S$2)))</f>
        <v>0</v>
      </c>
      <c r="T324" s="103" t="n">
        <f aca="false">IF(T$1="P",MAX(0,T$2-$D324),IF(T$1="C",MAX(0,$D324-T$2)))</f>
        <v>0</v>
      </c>
      <c r="U324" s="104" t="n">
        <f aca="false">B324</f>
        <v>15</v>
      </c>
      <c r="V324" s="105" t="n">
        <f aca="false">VLOOKUP($C324,Gas!$B$3:$E$2506,2)</f>
        <v>1.94</v>
      </c>
      <c r="W324" s="46" t="n">
        <f aca="false">D324/V324</f>
        <v>12.3711340206186</v>
      </c>
      <c r="X324" s="99" t="n">
        <f aca="false">VLOOKUP($C324,Gas!$B$3:$E$2506,4)</f>
        <v>0.546898993136729</v>
      </c>
    </row>
    <row r="325" customFormat="false" ht="12.75" hidden="false" customHeight="false" outlineLevel="0" collapsed="false">
      <c r="A325" s="0" t="n">
        <f aca="false">YEAR(C325)</f>
        <v>1999</v>
      </c>
      <c r="B325" s="95" t="n">
        <f aca="false">MONTH(C325)+(YEAR(C325)-1998)*12</f>
        <v>15</v>
      </c>
      <c r="C325" s="101" t="n">
        <v>36231</v>
      </c>
      <c r="D325" s="102" t="n">
        <v>23.69</v>
      </c>
      <c r="E325" s="98" t="n">
        <f aca="false">LN(D325/D324)</f>
        <v>-0.0130008121772514</v>
      </c>
      <c r="F325" s="106" t="n">
        <f aca="false">STDEV(E316:E325)*SQRT(trade_day)</f>
        <v>0.987508846888481</v>
      </c>
      <c r="G325" s="99"/>
      <c r="H325" s="103" t="n">
        <f aca="false">IF(H$1="P",MAX(0,H$2-$D325),IF(H$1="C",MAX(0,$D325-H$2)))</f>
        <v>0</v>
      </c>
      <c r="I325" s="103" t="n">
        <f aca="false">IF(I$1="P",MAX(0,I$2-$D325),IF(I$1="C",MAX(0,$D325-I$2)))</f>
        <v>1.31</v>
      </c>
      <c r="J325" s="103" t="n">
        <f aca="false">IF(J$1="P",MAX(0,J$2-$D325),IF(J$1="C",MAX(0,$D325-J$2)))</f>
        <v>6.31</v>
      </c>
      <c r="K325" s="103" t="n">
        <f aca="false">IF(K$1="P",MAX(0,K$2-$D325),IF(K$1="C",MAX(0,$D325-K$2)))</f>
        <v>11.31</v>
      </c>
      <c r="L325" s="103" t="n">
        <f aca="false">IF(L$1="P",MAX(0,L$2-$D325),IF(L$1="C",MAX(0,$D325-L$2)))</f>
        <v>16.31</v>
      </c>
      <c r="M325" s="103" t="n">
        <f aca="false">IF(M$1="P",MAX(0,M$2-$D325),IF(M$1="C",MAX(0,$D325-M$2)))</f>
        <v>26.31</v>
      </c>
      <c r="N325" s="103" t="n">
        <f aca="false">IF(N$1="P",MAX(0,N$2-$D325),IF(N$1="C",MAX(0,$D325-N$2)))</f>
        <v>3.69</v>
      </c>
      <c r="O325" s="103" t="n">
        <f aca="false">IF(O$1="P",MAX(0,O$2-$D325),IF(O$1="C",MAX(0,$D325-O$2)))</f>
        <v>0</v>
      </c>
      <c r="P325" s="103" t="n">
        <f aca="false">IF(P$1="P",MAX(0,P$2-$D325),IF(P$1="C",MAX(0,$D325-P$2)))</f>
        <v>0</v>
      </c>
      <c r="Q325" s="103" t="n">
        <f aca="false">IF(Q$1="P",MAX(0,Q$2-$D325),IF(Q$1="C",MAX(0,$D325-Q$2)))</f>
        <v>0</v>
      </c>
      <c r="R325" s="103" t="n">
        <f aca="false">IF(R$1="P",MAX(0,R$2-$D325),IF(R$1="C",MAX(0,$D325-R$2)))</f>
        <v>0</v>
      </c>
      <c r="S325" s="103" t="n">
        <f aca="false">IF(S$1="P",MAX(0,S$2-$D325),IF(S$1="C",MAX(0,$D325-S$2)))</f>
        <v>0</v>
      </c>
      <c r="T325" s="103" t="n">
        <f aca="false">IF(T$1="P",MAX(0,T$2-$D325),IF(T$1="C",MAX(0,$D325-T$2)))</f>
        <v>0</v>
      </c>
      <c r="U325" s="104" t="n">
        <f aca="false">B325</f>
        <v>15</v>
      </c>
      <c r="V325" s="105" t="n">
        <f aca="false">VLOOKUP($C325,Gas!$B$3:$E$2506,2)</f>
        <v>1.87</v>
      </c>
      <c r="W325" s="46" t="n">
        <f aca="false">D325/V325</f>
        <v>12.668449197861</v>
      </c>
      <c r="X325" s="99" t="n">
        <f aca="false">VLOOKUP($C325,Gas!$B$3:$E$2506,4)</f>
        <v>0.638775773990846</v>
      </c>
    </row>
    <row r="326" customFormat="false" ht="12.75" hidden="false" customHeight="false" outlineLevel="0" collapsed="false">
      <c r="A326" s="0" t="n">
        <f aca="false">YEAR(C326)</f>
        <v>1999</v>
      </c>
      <c r="B326" s="95" t="n">
        <f aca="false">MONTH(C326)+(YEAR(C326)-1998)*12</f>
        <v>15</v>
      </c>
      <c r="C326" s="101" t="n">
        <v>36234</v>
      </c>
      <c r="D326" s="102" t="n">
        <v>19.43</v>
      </c>
      <c r="E326" s="98" t="n">
        <f aca="false">LN(D326/D325)</f>
        <v>-0.198234754781345</v>
      </c>
      <c r="F326" s="106" t="n">
        <f aca="false">STDEV(E317:E326)*SQRT(trade_day)</f>
        <v>1.4926769099319</v>
      </c>
      <c r="G326" s="99"/>
      <c r="H326" s="103" t="n">
        <f aca="false">IF(H$1="P",MAX(0,H$2-$D326),IF(H$1="C",MAX(0,$D326-H$2)))</f>
        <v>0.57</v>
      </c>
      <c r="I326" s="103" t="n">
        <f aca="false">IF(I$1="P",MAX(0,I$2-$D326),IF(I$1="C",MAX(0,$D326-I$2)))</f>
        <v>5.57</v>
      </c>
      <c r="J326" s="103" t="n">
        <f aca="false">IF(J$1="P",MAX(0,J$2-$D326),IF(J$1="C",MAX(0,$D326-J$2)))</f>
        <v>10.57</v>
      </c>
      <c r="K326" s="103" t="n">
        <f aca="false">IF(K$1="P",MAX(0,K$2-$D326),IF(K$1="C",MAX(0,$D326-K$2)))</f>
        <v>15.57</v>
      </c>
      <c r="L326" s="103" t="n">
        <f aca="false">IF(L$1="P",MAX(0,L$2-$D326),IF(L$1="C",MAX(0,$D326-L$2)))</f>
        <v>20.57</v>
      </c>
      <c r="M326" s="103" t="n">
        <f aca="false">IF(M$1="P",MAX(0,M$2-$D326),IF(M$1="C",MAX(0,$D326-M$2)))</f>
        <v>30.57</v>
      </c>
      <c r="N326" s="103" t="n">
        <f aca="false">IF(N$1="P",MAX(0,N$2-$D326),IF(N$1="C",MAX(0,$D326-N$2)))</f>
        <v>0</v>
      </c>
      <c r="O326" s="103" t="n">
        <f aca="false">IF(O$1="P",MAX(0,O$2-$D326),IF(O$1="C",MAX(0,$D326-O$2)))</f>
        <v>0</v>
      </c>
      <c r="P326" s="103" t="n">
        <f aca="false">IF(P$1="P",MAX(0,P$2-$D326),IF(P$1="C",MAX(0,$D326-P$2)))</f>
        <v>0</v>
      </c>
      <c r="Q326" s="103" t="n">
        <f aca="false">IF(Q$1="P",MAX(0,Q$2-$D326),IF(Q$1="C",MAX(0,$D326-Q$2)))</f>
        <v>0</v>
      </c>
      <c r="R326" s="103" t="n">
        <f aca="false">IF(R$1="P",MAX(0,R$2-$D326),IF(R$1="C",MAX(0,$D326-R$2)))</f>
        <v>0</v>
      </c>
      <c r="S326" s="103" t="n">
        <f aca="false">IF(S$1="P",MAX(0,S$2-$D326),IF(S$1="C",MAX(0,$D326-S$2)))</f>
        <v>0</v>
      </c>
      <c r="T326" s="103" t="n">
        <f aca="false">IF(T$1="P",MAX(0,T$2-$D326),IF(T$1="C",MAX(0,$D326-T$2)))</f>
        <v>0</v>
      </c>
      <c r="U326" s="104" t="n">
        <f aca="false">B326</f>
        <v>15</v>
      </c>
      <c r="V326" s="105" t="n">
        <f aca="false">VLOOKUP($C326,Gas!$B$3:$E$2506,2)</f>
        <v>1.815</v>
      </c>
      <c r="W326" s="46" t="n">
        <f aca="false">D326/V326</f>
        <v>10.7052341597796</v>
      </c>
      <c r="X326" s="99" t="n">
        <f aca="false">VLOOKUP($C326,Gas!$B$3:$E$2506,4)</f>
        <v>0.675632546987843</v>
      </c>
    </row>
    <row r="327" customFormat="false" ht="12.75" hidden="false" customHeight="false" outlineLevel="0" collapsed="false">
      <c r="A327" s="0" t="n">
        <f aca="false">YEAR(C327)</f>
        <v>1999</v>
      </c>
      <c r="B327" s="95" t="n">
        <f aca="false">MONTH(C327)+(YEAR(C327)-1998)*12</f>
        <v>15</v>
      </c>
      <c r="C327" s="101" t="n">
        <v>36235</v>
      </c>
      <c r="D327" s="102" t="n">
        <v>20.38</v>
      </c>
      <c r="E327" s="98" t="n">
        <f aca="false">LN(D327/D326)</f>
        <v>0.0477357644052301</v>
      </c>
      <c r="F327" s="106" t="n">
        <f aca="false">STDEV(E318:E327)*SQRT(trade_day)</f>
        <v>1.50906190565519</v>
      </c>
      <c r="G327" s="99"/>
      <c r="H327" s="103" t="n">
        <f aca="false">IF(H$1="P",MAX(0,H$2-$D327),IF(H$1="C",MAX(0,$D327-H$2)))</f>
        <v>0</v>
      </c>
      <c r="I327" s="103" t="n">
        <f aca="false">IF(I$1="P",MAX(0,I$2-$D327),IF(I$1="C",MAX(0,$D327-I$2)))</f>
        <v>4.62</v>
      </c>
      <c r="J327" s="103" t="n">
        <f aca="false">IF(J$1="P",MAX(0,J$2-$D327),IF(J$1="C",MAX(0,$D327-J$2)))</f>
        <v>9.62</v>
      </c>
      <c r="K327" s="103" t="n">
        <f aca="false">IF(K$1="P",MAX(0,K$2-$D327),IF(K$1="C",MAX(0,$D327-K$2)))</f>
        <v>14.62</v>
      </c>
      <c r="L327" s="103" t="n">
        <f aca="false">IF(L$1="P",MAX(0,L$2-$D327),IF(L$1="C",MAX(0,$D327-L$2)))</f>
        <v>19.62</v>
      </c>
      <c r="M327" s="103" t="n">
        <f aca="false">IF(M$1="P",MAX(0,M$2-$D327),IF(M$1="C",MAX(0,$D327-M$2)))</f>
        <v>29.62</v>
      </c>
      <c r="N327" s="103" t="n">
        <f aca="false">IF(N$1="P",MAX(0,N$2-$D327),IF(N$1="C",MAX(0,$D327-N$2)))</f>
        <v>0.379999999999999</v>
      </c>
      <c r="O327" s="103" t="n">
        <f aca="false">IF(O$1="P",MAX(0,O$2-$D327),IF(O$1="C",MAX(0,$D327-O$2)))</f>
        <v>0</v>
      </c>
      <c r="P327" s="103" t="n">
        <f aca="false">IF(P$1="P",MAX(0,P$2-$D327),IF(P$1="C",MAX(0,$D327-P$2)))</f>
        <v>0</v>
      </c>
      <c r="Q327" s="103" t="n">
        <f aca="false">IF(Q$1="P",MAX(0,Q$2-$D327),IF(Q$1="C",MAX(0,$D327-Q$2)))</f>
        <v>0</v>
      </c>
      <c r="R327" s="103" t="n">
        <f aca="false">IF(R$1="P",MAX(0,R$2-$D327),IF(R$1="C",MAX(0,$D327-R$2)))</f>
        <v>0</v>
      </c>
      <c r="S327" s="103" t="n">
        <f aca="false">IF(S$1="P",MAX(0,S$2-$D327),IF(S$1="C",MAX(0,$D327-S$2)))</f>
        <v>0</v>
      </c>
      <c r="T327" s="103" t="n">
        <f aca="false">IF(T$1="P",MAX(0,T$2-$D327),IF(T$1="C",MAX(0,$D327-T$2)))</f>
        <v>0</v>
      </c>
      <c r="U327" s="104" t="n">
        <f aca="false">B327</f>
        <v>15</v>
      </c>
      <c r="V327" s="105" t="n">
        <f aca="false">VLOOKUP($C327,Gas!$B$3:$E$2506,2)</f>
        <v>1.75</v>
      </c>
      <c r="W327" s="46" t="n">
        <f aca="false">D327/V327</f>
        <v>11.6457142857143</v>
      </c>
      <c r="X327" s="99" t="n">
        <f aca="false">VLOOKUP($C327,Gas!$B$3:$E$2506,4)</f>
        <v>0.720995052926812</v>
      </c>
    </row>
    <row r="328" customFormat="false" ht="12.75" hidden="false" customHeight="false" outlineLevel="0" collapsed="false">
      <c r="A328" s="0" t="n">
        <f aca="false">YEAR(C328)</f>
        <v>1999</v>
      </c>
      <c r="B328" s="95" t="n">
        <f aca="false">MONTH(C328)+(YEAR(C328)-1998)*12</f>
        <v>15</v>
      </c>
      <c r="C328" s="101" t="n">
        <v>36236</v>
      </c>
      <c r="D328" s="102" t="n">
        <v>20.56</v>
      </c>
      <c r="E328" s="98" t="n">
        <f aca="false">LN(D328/D327)</f>
        <v>0.00879341279238552</v>
      </c>
      <c r="F328" s="106" t="n">
        <f aca="false">STDEV(E319:E328)*SQRT(trade_day)</f>
        <v>1.50758884284659</v>
      </c>
      <c r="G328" s="99"/>
      <c r="H328" s="103" t="n">
        <f aca="false">IF(H$1="P",MAX(0,H$2-$D328),IF(H$1="C",MAX(0,$D328-H$2)))</f>
        <v>0</v>
      </c>
      <c r="I328" s="103" t="n">
        <f aca="false">IF(I$1="P",MAX(0,I$2-$D328),IF(I$1="C",MAX(0,$D328-I$2)))</f>
        <v>4.44</v>
      </c>
      <c r="J328" s="103" t="n">
        <f aca="false">IF(J$1="P",MAX(0,J$2-$D328),IF(J$1="C",MAX(0,$D328-J$2)))</f>
        <v>9.44</v>
      </c>
      <c r="K328" s="103" t="n">
        <f aca="false">IF(K$1="P",MAX(0,K$2-$D328),IF(K$1="C",MAX(0,$D328-K$2)))</f>
        <v>14.44</v>
      </c>
      <c r="L328" s="103" t="n">
        <f aca="false">IF(L$1="P",MAX(0,L$2-$D328),IF(L$1="C",MAX(0,$D328-L$2)))</f>
        <v>19.44</v>
      </c>
      <c r="M328" s="103" t="n">
        <f aca="false">IF(M$1="P",MAX(0,M$2-$D328),IF(M$1="C",MAX(0,$D328-M$2)))</f>
        <v>29.44</v>
      </c>
      <c r="N328" s="103" t="n">
        <f aca="false">IF(N$1="P",MAX(0,N$2-$D328),IF(N$1="C",MAX(0,$D328-N$2)))</f>
        <v>0.559999999999999</v>
      </c>
      <c r="O328" s="103" t="n">
        <f aca="false">IF(O$1="P",MAX(0,O$2-$D328),IF(O$1="C",MAX(0,$D328-O$2)))</f>
        <v>0</v>
      </c>
      <c r="P328" s="103" t="n">
        <f aca="false">IF(P$1="P",MAX(0,P$2-$D328),IF(P$1="C",MAX(0,$D328-P$2)))</f>
        <v>0</v>
      </c>
      <c r="Q328" s="103" t="n">
        <f aca="false">IF(Q$1="P",MAX(0,Q$2-$D328),IF(Q$1="C",MAX(0,$D328-Q$2)))</f>
        <v>0</v>
      </c>
      <c r="R328" s="103" t="n">
        <f aca="false">IF(R$1="P",MAX(0,R$2-$D328),IF(R$1="C",MAX(0,$D328-R$2)))</f>
        <v>0</v>
      </c>
      <c r="S328" s="103" t="n">
        <f aca="false">IF(S$1="P",MAX(0,S$2-$D328),IF(S$1="C",MAX(0,$D328-S$2)))</f>
        <v>0</v>
      </c>
      <c r="T328" s="103" t="n">
        <f aca="false">IF(T$1="P",MAX(0,T$2-$D328),IF(T$1="C",MAX(0,$D328-T$2)))</f>
        <v>0</v>
      </c>
      <c r="U328" s="104" t="n">
        <f aca="false">B328</f>
        <v>15</v>
      </c>
      <c r="V328" s="105" t="n">
        <f aca="false">VLOOKUP($C328,Gas!$B$3:$E$2506,2)</f>
        <v>1.745</v>
      </c>
      <c r="W328" s="46" t="n">
        <f aca="false">D328/V328</f>
        <v>11.7822349570201</v>
      </c>
      <c r="X328" s="99" t="n">
        <f aca="false">VLOOKUP($C328,Gas!$B$3:$E$2506,4)</f>
        <v>0.721387162364195</v>
      </c>
    </row>
    <row r="329" customFormat="false" ht="12.75" hidden="false" customHeight="false" outlineLevel="0" collapsed="false">
      <c r="A329" s="0" t="n">
        <f aca="false">YEAR(C329)</f>
        <v>1999</v>
      </c>
      <c r="B329" s="95" t="n">
        <f aca="false">MONTH(C329)+(YEAR(C329)-1998)*12</f>
        <v>15</v>
      </c>
      <c r="C329" s="101" t="n">
        <v>36237</v>
      </c>
      <c r="D329" s="102" t="n">
        <v>19.88</v>
      </c>
      <c r="E329" s="98" t="n">
        <f aca="false">LN(D329/D328)</f>
        <v>-0.0336332393585364</v>
      </c>
      <c r="F329" s="106" t="n">
        <f aca="false">STDEV(E320:E329)*SQRT(trade_day)</f>
        <v>1.52271110479644</v>
      </c>
      <c r="G329" s="99"/>
      <c r="H329" s="103" t="n">
        <f aca="false">IF(H$1="P",MAX(0,H$2-$D329),IF(H$1="C",MAX(0,$D329-H$2)))</f>
        <v>0.120000000000001</v>
      </c>
      <c r="I329" s="103" t="n">
        <f aca="false">IF(I$1="P",MAX(0,I$2-$D329),IF(I$1="C",MAX(0,$D329-I$2)))</f>
        <v>5.12</v>
      </c>
      <c r="J329" s="103" t="n">
        <f aca="false">IF(J$1="P",MAX(0,J$2-$D329),IF(J$1="C",MAX(0,$D329-J$2)))</f>
        <v>10.12</v>
      </c>
      <c r="K329" s="103" t="n">
        <f aca="false">IF(K$1="P",MAX(0,K$2-$D329),IF(K$1="C",MAX(0,$D329-K$2)))</f>
        <v>15.12</v>
      </c>
      <c r="L329" s="103" t="n">
        <f aca="false">IF(L$1="P",MAX(0,L$2-$D329),IF(L$1="C",MAX(0,$D329-L$2)))</f>
        <v>20.12</v>
      </c>
      <c r="M329" s="103" t="n">
        <f aca="false">IF(M$1="P",MAX(0,M$2-$D329),IF(M$1="C",MAX(0,$D329-M$2)))</f>
        <v>30.12</v>
      </c>
      <c r="N329" s="103" t="n">
        <f aca="false">IF(N$1="P",MAX(0,N$2-$D329),IF(N$1="C",MAX(0,$D329-N$2)))</f>
        <v>0</v>
      </c>
      <c r="O329" s="103" t="n">
        <f aca="false">IF(O$1="P",MAX(0,O$2-$D329),IF(O$1="C",MAX(0,$D329-O$2)))</f>
        <v>0</v>
      </c>
      <c r="P329" s="103" t="n">
        <f aca="false">IF(P$1="P",MAX(0,P$2-$D329),IF(P$1="C",MAX(0,$D329-P$2)))</f>
        <v>0</v>
      </c>
      <c r="Q329" s="103" t="n">
        <f aca="false">IF(Q$1="P",MAX(0,Q$2-$D329),IF(Q$1="C",MAX(0,$D329-Q$2)))</f>
        <v>0</v>
      </c>
      <c r="R329" s="103" t="n">
        <f aca="false">IF(R$1="P",MAX(0,R$2-$D329),IF(R$1="C",MAX(0,$D329-R$2)))</f>
        <v>0</v>
      </c>
      <c r="S329" s="103" t="n">
        <f aca="false">IF(S$1="P",MAX(0,S$2-$D329),IF(S$1="C",MAX(0,$D329-S$2)))</f>
        <v>0</v>
      </c>
      <c r="T329" s="103" t="n">
        <f aca="false">IF(T$1="P",MAX(0,T$2-$D329),IF(T$1="C",MAX(0,$D329-T$2)))</f>
        <v>0</v>
      </c>
      <c r="U329" s="104" t="n">
        <f aca="false">B329</f>
        <v>15</v>
      </c>
      <c r="V329" s="105" t="n">
        <f aca="false">VLOOKUP($C329,Gas!$B$3:$E$2506,2)</f>
        <v>1.75</v>
      </c>
      <c r="W329" s="46" t="n">
        <f aca="false">D329/V329</f>
        <v>11.36</v>
      </c>
      <c r="X329" s="99" t="n">
        <f aca="false">VLOOKUP($C329,Gas!$B$3:$E$2506,4)</f>
        <v>0.721455400309804</v>
      </c>
    </row>
    <row r="330" customFormat="false" ht="12.75" hidden="false" customHeight="false" outlineLevel="0" collapsed="false">
      <c r="A330" s="0" t="n">
        <f aca="false">YEAR(C330)</f>
        <v>1999</v>
      </c>
      <c r="B330" s="95" t="n">
        <f aca="false">MONTH(C330)+(YEAR(C330)-1998)*12</f>
        <v>15</v>
      </c>
      <c r="C330" s="101" t="n">
        <v>36238</v>
      </c>
      <c r="D330" s="102" t="n">
        <v>19.38</v>
      </c>
      <c r="E330" s="98" t="n">
        <f aca="false">LN(D330/D329)</f>
        <v>-0.0254725947658078</v>
      </c>
      <c r="F330" s="106" t="n">
        <f aca="false">STDEV(E321:E330)*SQRT(trade_day)</f>
        <v>1.41297225944884</v>
      </c>
      <c r="G330" s="99"/>
      <c r="H330" s="103" t="n">
        <f aca="false">IF(H$1="P",MAX(0,H$2-$D330),IF(H$1="C",MAX(0,$D330-H$2)))</f>
        <v>0.620000000000001</v>
      </c>
      <c r="I330" s="103" t="n">
        <f aca="false">IF(I$1="P",MAX(0,I$2-$D330),IF(I$1="C",MAX(0,$D330-I$2)))</f>
        <v>5.62</v>
      </c>
      <c r="J330" s="103" t="n">
        <f aca="false">IF(J$1="P",MAX(0,J$2-$D330),IF(J$1="C",MAX(0,$D330-J$2)))</f>
        <v>10.62</v>
      </c>
      <c r="K330" s="103" t="n">
        <f aca="false">IF(K$1="P",MAX(0,K$2-$D330),IF(K$1="C",MAX(0,$D330-K$2)))</f>
        <v>15.62</v>
      </c>
      <c r="L330" s="103" t="n">
        <f aca="false">IF(L$1="P",MAX(0,L$2-$D330),IF(L$1="C",MAX(0,$D330-L$2)))</f>
        <v>20.62</v>
      </c>
      <c r="M330" s="103" t="n">
        <f aca="false">IF(M$1="P",MAX(0,M$2-$D330),IF(M$1="C",MAX(0,$D330-M$2)))</f>
        <v>30.62</v>
      </c>
      <c r="N330" s="103" t="n">
        <f aca="false">IF(N$1="P",MAX(0,N$2-$D330),IF(N$1="C",MAX(0,$D330-N$2)))</f>
        <v>0</v>
      </c>
      <c r="O330" s="103" t="n">
        <f aca="false">IF(O$1="P",MAX(0,O$2-$D330),IF(O$1="C",MAX(0,$D330-O$2)))</f>
        <v>0</v>
      </c>
      <c r="P330" s="103" t="n">
        <f aca="false">IF(P$1="P",MAX(0,P$2-$D330),IF(P$1="C",MAX(0,$D330-P$2)))</f>
        <v>0</v>
      </c>
      <c r="Q330" s="103" t="n">
        <f aca="false">IF(Q$1="P",MAX(0,Q$2-$D330),IF(Q$1="C",MAX(0,$D330-Q$2)))</f>
        <v>0</v>
      </c>
      <c r="R330" s="103" t="n">
        <f aca="false">IF(R$1="P",MAX(0,R$2-$D330),IF(R$1="C",MAX(0,$D330-R$2)))</f>
        <v>0</v>
      </c>
      <c r="S330" s="103" t="n">
        <f aca="false">IF(S$1="P",MAX(0,S$2-$D330),IF(S$1="C",MAX(0,$D330-S$2)))</f>
        <v>0</v>
      </c>
      <c r="T330" s="103" t="n">
        <f aca="false">IF(T$1="P",MAX(0,T$2-$D330),IF(T$1="C",MAX(0,$D330-T$2)))</f>
        <v>0</v>
      </c>
      <c r="U330" s="104" t="n">
        <f aca="false">B330</f>
        <v>15</v>
      </c>
      <c r="V330" s="105" t="n">
        <f aca="false">VLOOKUP($C330,Gas!$B$3:$E$2506,2)</f>
        <v>1.755</v>
      </c>
      <c r="W330" s="46" t="n">
        <f aca="false">D330/V330</f>
        <v>11.042735042735</v>
      </c>
      <c r="X330" s="99" t="n">
        <f aca="false">VLOOKUP($C330,Gas!$B$3:$E$2506,4)</f>
        <v>0.49081159196914</v>
      </c>
    </row>
    <row r="331" customFormat="false" ht="12.75" hidden="false" customHeight="false" outlineLevel="0" collapsed="false">
      <c r="A331" s="0" t="n">
        <f aca="false">YEAR(C331)</f>
        <v>1999</v>
      </c>
      <c r="B331" s="95" t="n">
        <f aca="false">MONTH(C331)+(YEAR(C331)-1998)*12</f>
        <v>15</v>
      </c>
      <c r="C331" s="101" t="n">
        <v>36241</v>
      </c>
      <c r="D331" s="102" t="n">
        <v>19.5</v>
      </c>
      <c r="E331" s="98" t="n">
        <f aca="false">LN(D331/D330)</f>
        <v>0.00617285910708102</v>
      </c>
      <c r="F331" s="106" t="n">
        <f aca="false">STDEV(E322:E331)*SQRT(trade_day)</f>
        <v>1.38380558397722</v>
      </c>
      <c r="G331" s="99"/>
      <c r="H331" s="103" t="n">
        <f aca="false">IF(H$1="P",MAX(0,H$2-$D331),IF(H$1="C",MAX(0,$D331-H$2)))</f>
        <v>0.5</v>
      </c>
      <c r="I331" s="103" t="n">
        <f aca="false">IF(I$1="P",MAX(0,I$2-$D331),IF(I$1="C",MAX(0,$D331-I$2)))</f>
        <v>5.5</v>
      </c>
      <c r="J331" s="103" t="n">
        <f aca="false">IF(J$1="P",MAX(0,J$2-$D331),IF(J$1="C",MAX(0,$D331-J$2)))</f>
        <v>10.5</v>
      </c>
      <c r="K331" s="103" t="n">
        <f aca="false">IF(K$1="P",MAX(0,K$2-$D331),IF(K$1="C",MAX(0,$D331-K$2)))</f>
        <v>15.5</v>
      </c>
      <c r="L331" s="103" t="n">
        <f aca="false">IF(L$1="P",MAX(0,L$2-$D331),IF(L$1="C",MAX(0,$D331-L$2)))</f>
        <v>20.5</v>
      </c>
      <c r="M331" s="103" t="n">
        <f aca="false">IF(M$1="P",MAX(0,M$2-$D331),IF(M$1="C",MAX(0,$D331-M$2)))</f>
        <v>30.5</v>
      </c>
      <c r="N331" s="103" t="n">
        <f aca="false">IF(N$1="P",MAX(0,N$2-$D331),IF(N$1="C",MAX(0,$D331-N$2)))</f>
        <v>0</v>
      </c>
      <c r="O331" s="103" t="n">
        <f aca="false">IF(O$1="P",MAX(0,O$2-$D331),IF(O$1="C",MAX(0,$D331-O$2)))</f>
        <v>0</v>
      </c>
      <c r="P331" s="103" t="n">
        <f aca="false">IF(P$1="P",MAX(0,P$2-$D331),IF(P$1="C",MAX(0,$D331-P$2)))</f>
        <v>0</v>
      </c>
      <c r="Q331" s="103" t="n">
        <f aca="false">IF(Q$1="P",MAX(0,Q$2-$D331),IF(Q$1="C",MAX(0,$D331-Q$2)))</f>
        <v>0</v>
      </c>
      <c r="R331" s="103" t="n">
        <f aca="false">IF(R$1="P",MAX(0,R$2-$D331),IF(R$1="C",MAX(0,$D331-R$2)))</f>
        <v>0</v>
      </c>
      <c r="S331" s="103" t="n">
        <f aca="false">IF(S$1="P",MAX(0,S$2-$D331),IF(S$1="C",MAX(0,$D331-S$2)))</f>
        <v>0</v>
      </c>
      <c r="T331" s="103" t="n">
        <f aca="false">IF(T$1="P",MAX(0,T$2-$D331),IF(T$1="C",MAX(0,$D331-T$2)))</f>
        <v>0</v>
      </c>
      <c r="U331" s="104" t="n">
        <f aca="false">B331</f>
        <v>15</v>
      </c>
      <c r="V331" s="105" t="n">
        <f aca="false">VLOOKUP($C331,Gas!$B$3:$E$2506,2)</f>
        <v>1.725</v>
      </c>
      <c r="W331" s="46" t="n">
        <f aca="false">D331/V331</f>
        <v>11.304347826087</v>
      </c>
      <c r="X331" s="99" t="n">
        <f aca="false">VLOOKUP($C331,Gas!$B$3:$E$2506,4)</f>
        <v>0.276974340959249</v>
      </c>
    </row>
    <row r="332" customFormat="false" ht="12.75" hidden="false" customHeight="false" outlineLevel="0" collapsed="false">
      <c r="A332" s="0" t="n">
        <f aca="false">YEAR(C332)</f>
        <v>1999</v>
      </c>
      <c r="B332" s="95" t="n">
        <f aca="false">MONTH(C332)+(YEAR(C332)-1998)*12</f>
        <v>15</v>
      </c>
      <c r="C332" s="101" t="n">
        <v>36242</v>
      </c>
      <c r="D332" s="102" t="n">
        <v>20.75</v>
      </c>
      <c r="E332" s="98" t="n">
        <f aca="false">LN(D332/D331)</f>
        <v>0.0621317811070062</v>
      </c>
      <c r="F332" s="106" t="n">
        <f aca="false">STDEV(E323:E332)*SQRT(trade_day)</f>
        <v>1.34199036479499</v>
      </c>
      <c r="G332" s="99"/>
      <c r="H332" s="103" t="n">
        <f aca="false">IF(H$1="P",MAX(0,H$2-$D332),IF(H$1="C",MAX(0,$D332-H$2)))</f>
        <v>0</v>
      </c>
      <c r="I332" s="103" t="n">
        <f aca="false">IF(I$1="P",MAX(0,I$2-$D332),IF(I$1="C",MAX(0,$D332-I$2)))</f>
        <v>4.25</v>
      </c>
      <c r="J332" s="103" t="n">
        <f aca="false">IF(J$1="P",MAX(0,J$2-$D332),IF(J$1="C",MAX(0,$D332-J$2)))</f>
        <v>9.25</v>
      </c>
      <c r="K332" s="103" t="n">
        <f aca="false">IF(K$1="P",MAX(0,K$2-$D332),IF(K$1="C",MAX(0,$D332-K$2)))</f>
        <v>14.25</v>
      </c>
      <c r="L332" s="103" t="n">
        <f aca="false">IF(L$1="P",MAX(0,L$2-$D332),IF(L$1="C",MAX(0,$D332-L$2)))</f>
        <v>19.25</v>
      </c>
      <c r="M332" s="103" t="n">
        <f aca="false">IF(M$1="P",MAX(0,M$2-$D332),IF(M$1="C",MAX(0,$D332-M$2)))</f>
        <v>29.25</v>
      </c>
      <c r="N332" s="103" t="n">
        <f aca="false">IF(N$1="P",MAX(0,N$2-$D332),IF(N$1="C",MAX(0,$D332-N$2)))</f>
        <v>0.75</v>
      </c>
      <c r="O332" s="103" t="n">
        <f aca="false">IF(O$1="P",MAX(0,O$2-$D332),IF(O$1="C",MAX(0,$D332-O$2)))</f>
        <v>0</v>
      </c>
      <c r="P332" s="103" t="n">
        <f aca="false">IF(P$1="P",MAX(0,P$2-$D332),IF(P$1="C",MAX(0,$D332-P$2)))</f>
        <v>0</v>
      </c>
      <c r="Q332" s="103" t="n">
        <f aca="false">IF(Q$1="P",MAX(0,Q$2-$D332),IF(Q$1="C",MAX(0,$D332-Q$2)))</f>
        <v>0</v>
      </c>
      <c r="R332" s="103" t="n">
        <f aca="false">IF(R$1="P",MAX(0,R$2-$D332),IF(R$1="C",MAX(0,$D332-R$2)))</f>
        <v>0</v>
      </c>
      <c r="S332" s="103" t="n">
        <f aca="false">IF(S$1="P",MAX(0,S$2-$D332),IF(S$1="C",MAX(0,$D332-S$2)))</f>
        <v>0</v>
      </c>
      <c r="T332" s="103" t="n">
        <f aca="false">IF(T$1="P",MAX(0,T$2-$D332),IF(T$1="C",MAX(0,$D332-T$2)))</f>
        <v>0</v>
      </c>
      <c r="U332" s="104" t="n">
        <f aca="false">B332</f>
        <v>15</v>
      </c>
      <c r="V332" s="105" t="n">
        <f aca="false">VLOOKUP($C332,Gas!$B$3:$E$2506,2)</f>
        <v>1.75</v>
      </c>
      <c r="W332" s="46" t="n">
        <f aca="false">D332/V332</f>
        <v>11.8571428571429</v>
      </c>
      <c r="X332" s="99" t="n">
        <f aca="false">VLOOKUP($C332,Gas!$B$3:$E$2506,4)</f>
        <v>0.264562511515658</v>
      </c>
    </row>
    <row r="333" customFormat="false" ht="12.75" hidden="false" customHeight="false" outlineLevel="0" collapsed="false">
      <c r="A333" s="0" t="n">
        <f aca="false">YEAR(C333)</f>
        <v>1999</v>
      </c>
      <c r="B333" s="95" t="n">
        <f aca="false">MONTH(C333)+(YEAR(C333)-1998)*12</f>
        <v>15</v>
      </c>
      <c r="C333" s="101" t="n">
        <v>36243</v>
      </c>
      <c r="D333" s="102" t="n">
        <v>22</v>
      </c>
      <c r="E333" s="98" t="n">
        <f aca="false">LN(D333/D332)</f>
        <v>0.0584962066816086</v>
      </c>
      <c r="F333" s="106" t="n">
        <f aca="false">STDEV(E324:E333)*SQRT(trade_day)</f>
        <v>1.32255779193812</v>
      </c>
      <c r="G333" s="99"/>
      <c r="H333" s="103" t="n">
        <f aca="false">IF(H$1="P",MAX(0,H$2-$D333),IF(H$1="C",MAX(0,$D333-H$2)))</f>
        <v>0</v>
      </c>
      <c r="I333" s="103" t="n">
        <f aca="false">IF(I$1="P",MAX(0,I$2-$D333),IF(I$1="C",MAX(0,$D333-I$2)))</f>
        <v>3</v>
      </c>
      <c r="J333" s="103" t="n">
        <f aca="false">IF(J$1="P",MAX(0,J$2-$D333),IF(J$1="C",MAX(0,$D333-J$2)))</f>
        <v>8</v>
      </c>
      <c r="K333" s="103" t="n">
        <f aca="false">IF(K$1="P",MAX(0,K$2-$D333),IF(K$1="C",MAX(0,$D333-K$2)))</f>
        <v>13</v>
      </c>
      <c r="L333" s="103" t="n">
        <f aca="false">IF(L$1="P",MAX(0,L$2-$D333),IF(L$1="C",MAX(0,$D333-L$2)))</f>
        <v>18</v>
      </c>
      <c r="M333" s="103" t="n">
        <f aca="false">IF(M$1="P",MAX(0,M$2-$D333),IF(M$1="C",MAX(0,$D333-M$2)))</f>
        <v>28</v>
      </c>
      <c r="N333" s="103" t="n">
        <f aca="false">IF(N$1="P",MAX(0,N$2-$D333),IF(N$1="C",MAX(0,$D333-N$2)))</f>
        <v>2</v>
      </c>
      <c r="O333" s="103" t="n">
        <f aca="false">IF(O$1="P",MAX(0,O$2-$D333),IF(O$1="C",MAX(0,$D333-O$2)))</f>
        <v>0</v>
      </c>
      <c r="P333" s="103" t="n">
        <f aca="false">IF(P$1="P",MAX(0,P$2-$D333),IF(P$1="C",MAX(0,$D333-P$2)))</f>
        <v>0</v>
      </c>
      <c r="Q333" s="103" t="n">
        <f aca="false">IF(Q$1="P",MAX(0,Q$2-$D333),IF(Q$1="C",MAX(0,$D333-Q$2)))</f>
        <v>0</v>
      </c>
      <c r="R333" s="103" t="n">
        <f aca="false">IF(R$1="P",MAX(0,R$2-$D333),IF(R$1="C",MAX(0,$D333-R$2)))</f>
        <v>0</v>
      </c>
      <c r="S333" s="103" t="n">
        <f aca="false">IF(S$1="P",MAX(0,S$2-$D333),IF(S$1="C",MAX(0,$D333-S$2)))</f>
        <v>0</v>
      </c>
      <c r="T333" s="103" t="n">
        <f aca="false">IF(T$1="P",MAX(0,T$2-$D333),IF(T$1="C",MAX(0,$D333-T$2)))</f>
        <v>0</v>
      </c>
      <c r="U333" s="104" t="n">
        <f aca="false">B333</f>
        <v>15</v>
      </c>
      <c r="V333" s="105" t="n">
        <f aca="false">VLOOKUP($C333,Gas!$B$3:$E$2506,2)</f>
        <v>1.805</v>
      </c>
      <c r="W333" s="46" t="n">
        <f aca="false">D333/V333</f>
        <v>12.1883656509695</v>
      </c>
      <c r="X333" s="99" t="n">
        <f aca="false">VLOOKUP($C333,Gas!$B$3:$E$2506,4)</f>
        <v>0.337785132341941</v>
      </c>
    </row>
    <row r="334" customFormat="false" ht="12.75" hidden="false" customHeight="false" outlineLevel="0" collapsed="false">
      <c r="A334" s="0" t="n">
        <f aca="false">YEAR(C334)</f>
        <v>1999</v>
      </c>
      <c r="B334" s="95" t="n">
        <f aca="false">MONTH(C334)+(YEAR(C334)-1998)*12</f>
        <v>15</v>
      </c>
      <c r="C334" s="101" t="n">
        <v>36244</v>
      </c>
      <c r="D334" s="102" t="n">
        <v>20.5</v>
      </c>
      <c r="E334" s="98" t="n">
        <f aca="false">LN(D334/D333)</f>
        <v>-0.0706175672139534</v>
      </c>
      <c r="F334" s="106" t="n">
        <f aca="false">STDEV(E325:E334)*SQRT(trade_day)</f>
        <v>1.21820148978359</v>
      </c>
      <c r="G334" s="99"/>
      <c r="H334" s="103" t="n">
        <f aca="false">IF(H$1="P",MAX(0,H$2-$D334),IF(H$1="C",MAX(0,$D334-H$2)))</f>
        <v>0</v>
      </c>
      <c r="I334" s="103" t="n">
        <f aca="false">IF(I$1="P",MAX(0,I$2-$D334),IF(I$1="C",MAX(0,$D334-I$2)))</f>
        <v>4.5</v>
      </c>
      <c r="J334" s="103" t="n">
        <f aca="false">IF(J$1="P",MAX(0,J$2-$D334),IF(J$1="C",MAX(0,$D334-J$2)))</f>
        <v>9.5</v>
      </c>
      <c r="K334" s="103" t="n">
        <f aca="false">IF(K$1="P",MAX(0,K$2-$D334),IF(K$1="C",MAX(0,$D334-K$2)))</f>
        <v>14.5</v>
      </c>
      <c r="L334" s="103" t="n">
        <f aca="false">IF(L$1="P",MAX(0,L$2-$D334),IF(L$1="C",MAX(0,$D334-L$2)))</f>
        <v>19.5</v>
      </c>
      <c r="M334" s="103" t="n">
        <f aca="false">IF(M$1="P",MAX(0,M$2-$D334),IF(M$1="C",MAX(0,$D334-M$2)))</f>
        <v>29.5</v>
      </c>
      <c r="N334" s="103" t="n">
        <f aca="false">IF(N$1="P",MAX(0,N$2-$D334),IF(N$1="C",MAX(0,$D334-N$2)))</f>
        <v>0.5</v>
      </c>
      <c r="O334" s="103" t="n">
        <f aca="false">IF(O$1="P",MAX(0,O$2-$D334),IF(O$1="C",MAX(0,$D334-O$2)))</f>
        <v>0</v>
      </c>
      <c r="P334" s="103" t="n">
        <f aca="false">IF(P$1="P",MAX(0,P$2-$D334),IF(P$1="C",MAX(0,$D334-P$2)))</f>
        <v>0</v>
      </c>
      <c r="Q334" s="103" t="n">
        <f aca="false">IF(Q$1="P",MAX(0,Q$2-$D334),IF(Q$1="C",MAX(0,$D334-Q$2)))</f>
        <v>0</v>
      </c>
      <c r="R334" s="103" t="n">
        <f aca="false">IF(R$1="P",MAX(0,R$2-$D334),IF(R$1="C",MAX(0,$D334-R$2)))</f>
        <v>0</v>
      </c>
      <c r="S334" s="103" t="n">
        <f aca="false">IF(S$1="P",MAX(0,S$2-$D334),IF(S$1="C",MAX(0,$D334-S$2)))</f>
        <v>0</v>
      </c>
      <c r="T334" s="103" t="n">
        <f aca="false">IF(T$1="P",MAX(0,T$2-$D334),IF(T$1="C",MAX(0,$D334-T$2)))</f>
        <v>0</v>
      </c>
      <c r="U334" s="104" t="n">
        <f aca="false">B334</f>
        <v>15</v>
      </c>
      <c r="V334" s="105" t="n">
        <f aca="false">VLOOKUP($C334,Gas!$B$3:$E$2506,2)</f>
        <v>1.78</v>
      </c>
      <c r="W334" s="46" t="n">
        <f aca="false">D334/V334</f>
        <v>11.5168539325843</v>
      </c>
      <c r="X334" s="99" t="n">
        <f aca="false">VLOOKUP($C334,Gas!$B$3:$E$2506,4)</f>
        <v>0.347237596322504</v>
      </c>
    </row>
    <row r="335" customFormat="false" ht="12.75" hidden="false" customHeight="false" outlineLevel="0" collapsed="false">
      <c r="A335" s="0" t="n">
        <f aca="false">YEAR(C335)</f>
        <v>1999</v>
      </c>
      <c r="B335" s="95" t="n">
        <f aca="false">MONTH(C335)+(YEAR(C335)-1998)*12</f>
        <v>15</v>
      </c>
      <c r="C335" s="101" t="n">
        <v>36245</v>
      </c>
      <c r="D335" s="102" t="n">
        <v>20.25</v>
      </c>
      <c r="E335" s="98" t="n">
        <f aca="false">LN(D335/D334)</f>
        <v>-0.0122700925918144</v>
      </c>
      <c r="F335" s="106" t="n">
        <f aca="false">STDEV(E326:E335)*SQRT(trade_day)</f>
        <v>1.21825298960779</v>
      </c>
      <c r="G335" s="99"/>
      <c r="H335" s="103" t="n">
        <f aca="false">IF(H$1="P",MAX(0,H$2-$D335),IF(H$1="C",MAX(0,$D335-H$2)))</f>
        <v>0</v>
      </c>
      <c r="I335" s="103" t="n">
        <f aca="false">IF(I$1="P",MAX(0,I$2-$D335),IF(I$1="C",MAX(0,$D335-I$2)))</f>
        <v>4.75</v>
      </c>
      <c r="J335" s="103" t="n">
        <f aca="false">IF(J$1="P",MAX(0,J$2-$D335),IF(J$1="C",MAX(0,$D335-J$2)))</f>
        <v>9.75</v>
      </c>
      <c r="K335" s="103" t="n">
        <f aca="false">IF(K$1="P",MAX(0,K$2-$D335),IF(K$1="C",MAX(0,$D335-K$2)))</f>
        <v>14.75</v>
      </c>
      <c r="L335" s="103" t="n">
        <f aca="false">IF(L$1="P",MAX(0,L$2-$D335),IF(L$1="C",MAX(0,$D335-L$2)))</f>
        <v>19.75</v>
      </c>
      <c r="M335" s="103" t="n">
        <f aca="false">IF(M$1="P",MAX(0,M$2-$D335),IF(M$1="C",MAX(0,$D335-M$2)))</f>
        <v>29.75</v>
      </c>
      <c r="N335" s="103" t="n">
        <f aca="false">IF(N$1="P",MAX(0,N$2-$D335),IF(N$1="C",MAX(0,$D335-N$2)))</f>
        <v>0.25</v>
      </c>
      <c r="O335" s="103" t="n">
        <f aca="false">IF(O$1="P",MAX(0,O$2-$D335),IF(O$1="C",MAX(0,$D335-O$2)))</f>
        <v>0</v>
      </c>
      <c r="P335" s="103" t="n">
        <f aca="false">IF(P$1="P",MAX(0,P$2-$D335),IF(P$1="C",MAX(0,$D335-P$2)))</f>
        <v>0</v>
      </c>
      <c r="Q335" s="103" t="n">
        <f aca="false">IF(Q$1="P",MAX(0,Q$2-$D335),IF(Q$1="C",MAX(0,$D335-Q$2)))</f>
        <v>0</v>
      </c>
      <c r="R335" s="103" t="n">
        <f aca="false">IF(R$1="P",MAX(0,R$2-$D335),IF(R$1="C",MAX(0,$D335-R$2)))</f>
        <v>0</v>
      </c>
      <c r="S335" s="103" t="n">
        <f aca="false">IF(S$1="P",MAX(0,S$2-$D335),IF(S$1="C",MAX(0,$D335-S$2)))</f>
        <v>0</v>
      </c>
      <c r="T335" s="103" t="n">
        <f aca="false">IF(T$1="P",MAX(0,T$2-$D335),IF(T$1="C",MAX(0,$D335-T$2)))</f>
        <v>0</v>
      </c>
      <c r="U335" s="104" t="n">
        <f aca="false">B335</f>
        <v>15</v>
      </c>
      <c r="V335" s="105" t="n">
        <f aca="false">VLOOKUP($C335,Gas!$B$3:$E$2506,2)</f>
        <v>1.805</v>
      </c>
      <c r="W335" s="46" t="n">
        <f aca="false">D335/V335</f>
        <v>11.218836565097</v>
      </c>
      <c r="X335" s="99" t="n">
        <f aca="false">VLOOKUP($C335,Gas!$B$3:$E$2506,4)</f>
        <v>0.268657413618679</v>
      </c>
    </row>
    <row r="336" customFormat="false" ht="12.75" hidden="false" customHeight="false" outlineLevel="0" collapsed="false">
      <c r="A336" s="0" t="n">
        <f aca="false">YEAR(C336)</f>
        <v>1999</v>
      </c>
      <c r="B336" s="95" t="n">
        <f aca="false">MONTH(C336)+(YEAR(C336)-1998)*12</f>
        <v>15</v>
      </c>
      <c r="C336" s="101" t="n">
        <v>36248</v>
      </c>
      <c r="D336" s="102" t="n">
        <v>20.25</v>
      </c>
      <c r="E336" s="98" t="n">
        <f aca="false">LN(D336/D335)</f>
        <v>0</v>
      </c>
      <c r="F336" s="106" t="n">
        <f aca="false">STDEV(E327:E336)*SQRT(trade_day)</f>
        <v>0.675418983006484</v>
      </c>
      <c r="G336" s="99"/>
      <c r="H336" s="103" t="n">
        <f aca="false">IF(H$1="P",MAX(0,H$2-$D336),IF(H$1="C",MAX(0,$D336-H$2)))</f>
        <v>0</v>
      </c>
      <c r="I336" s="103" t="n">
        <f aca="false">IF(I$1="P",MAX(0,I$2-$D336),IF(I$1="C",MAX(0,$D336-I$2)))</f>
        <v>4.75</v>
      </c>
      <c r="J336" s="103" t="n">
        <f aca="false">IF(J$1="P",MAX(0,J$2-$D336),IF(J$1="C",MAX(0,$D336-J$2)))</f>
        <v>9.75</v>
      </c>
      <c r="K336" s="103" t="n">
        <f aca="false">IF(K$1="P",MAX(0,K$2-$D336),IF(K$1="C",MAX(0,$D336-K$2)))</f>
        <v>14.75</v>
      </c>
      <c r="L336" s="103" t="n">
        <f aca="false">IF(L$1="P",MAX(0,L$2-$D336),IF(L$1="C",MAX(0,$D336-L$2)))</f>
        <v>19.75</v>
      </c>
      <c r="M336" s="103" t="n">
        <f aca="false">IF(M$1="P",MAX(0,M$2-$D336),IF(M$1="C",MAX(0,$D336-M$2)))</f>
        <v>29.75</v>
      </c>
      <c r="N336" s="103" t="n">
        <f aca="false">IF(N$1="P",MAX(0,N$2-$D336),IF(N$1="C",MAX(0,$D336-N$2)))</f>
        <v>0.25</v>
      </c>
      <c r="O336" s="103" t="n">
        <f aca="false">IF(O$1="P",MAX(0,O$2-$D336),IF(O$1="C",MAX(0,$D336-O$2)))</f>
        <v>0</v>
      </c>
      <c r="P336" s="103" t="n">
        <f aca="false">IF(P$1="P",MAX(0,P$2-$D336),IF(P$1="C",MAX(0,$D336-P$2)))</f>
        <v>0</v>
      </c>
      <c r="Q336" s="103" t="n">
        <f aca="false">IF(Q$1="P",MAX(0,Q$2-$D336),IF(Q$1="C",MAX(0,$D336-Q$2)))</f>
        <v>0</v>
      </c>
      <c r="R336" s="103" t="n">
        <f aca="false">IF(R$1="P",MAX(0,R$2-$D336),IF(R$1="C",MAX(0,$D336-R$2)))</f>
        <v>0</v>
      </c>
      <c r="S336" s="103" t="n">
        <f aca="false">IF(S$1="P",MAX(0,S$2-$D336),IF(S$1="C",MAX(0,$D336-S$2)))</f>
        <v>0</v>
      </c>
      <c r="T336" s="103" t="n">
        <f aca="false">IF(T$1="P",MAX(0,T$2-$D336),IF(T$1="C",MAX(0,$D336-T$2)))</f>
        <v>0</v>
      </c>
      <c r="U336" s="104" t="n">
        <f aca="false">B336</f>
        <v>15</v>
      </c>
      <c r="V336" s="105" t="n">
        <f aca="false">VLOOKUP($C336,Gas!$B$3:$E$2506,2)</f>
        <v>1.835</v>
      </c>
      <c r="W336" s="46" t="n">
        <f aca="false">D336/V336</f>
        <v>11.0354223433243</v>
      </c>
      <c r="X336" s="99" t="n">
        <f aca="false">VLOOKUP($C336,Gas!$B$3:$E$2506,4)</f>
        <v>0.27933410818782</v>
      </c>
    </row>
    <row r="337" customFormat="false" ht="12.75" hidden="false" customHeight="false" outlineLevel="0" collapsed="false">
      <c r="A337" s="0" t="n">
        <f aca="false">YEAR(C337)</f>
        <v>1999</v>
      </c>
      <c r="B337" s="95" t="n">
        <f aca="false">MONTH(C337)+(YEAR(C337)-1998)*12</f>
        <v>15</v>
      </c>
      <c r="C337" s="101" t="n">
        <v>36249</v>
      </c>
      <c r="D337" s="102" t="n">
        <v>20.13</v>
      </c>
      <c r="E337" s="98" t="n">
        <f aca="false">LN(D337/D336)</f>
        <v>-0.00594355390084811</v>
      </c>
      <c r="F337" s="106" t="n">
        <f aca="false">STDEV(E328:E337)*SQRT(trade_day)</f>
        <v>0.631029316850617</v>
      </c>
      <c r="G337" s="99"/>
      <c r="H337" s="103" t="n">
        <f aca="false">IF(H$1="P",MAX(0,H$2-$D337),IF(H$1="C",MAX(0,$D337-H$2)))</f>
        <v>0</v>
      </c>
      <c r="I337" s="103" t="n">
        <f aca="false">IF(I$1="P",MAX(0,I$2-$D337),IF(I$1="C",MAX(0,$D337-I$2)))</f>
        <v>4.87</v>
      </c>
      <c r="J337" s="103" t="n">
        <f aca="false">IF(J$1="P",MAX(0,J$2-$D337),IF(J$1="C",MAX(0,$D337-J$2)))</f>
        <v>9.87</v>
      </c>
      <c r="K337" s="103" t="n">
        <f aca="false">IF(K$1="P",MAX(0,K$2-$D337),IF(K$1="C",MAX(0,$D337-K$2)))</f>
        <v>14.87</v>
      </c>
      <c r="L337" s="103" t="n">
        <f aca="false">IF(L$1="P",MAX(0,L$2-$D337),IF(L$1="C",MAX(0,$D337-L$2)))</f>
        <v>19.87</v>
      </c>
      <c r="M337" s="103" t="n">
        <f aca="false">IF(M$1="P",MAX(0,M$2-$D337),IF(M$1="C",MAX(0,$D337-M$2)))</f>
        <v>29.87</v>
      </c>
      <c r="N337" s="103" t="n">
        <f aca="false">IF(N$1="P",MAX(0,N$2-$D337),IF(N$1="C",MAX(0,$D337-N$2)))</f>
        <v>0.129999999999999</v>
      </c>
      <c r="O337" s="103" t="n">
        <f aca="false">IF(O$1="P",MAX(0,O$2-$D337),IF(O$1="C",MAX(0,$D337-O$2)))</f>
        <v>0</v>
      </c>
      <c r="P337" s="103" t="n">
        <f aca="false">IF(P$1="P",MAX(0,P$2-$D337),IF(P$1="C",MAX(0,$D337-P$2)))</f>
        <v>0</v>
      </c>
      <c r="Q337" s="103" t="n">
        <f aca="false">IF(Q$1="P",MAX(0,Q$2-$D337),IF(Q$1="C",MAX(0,$D337-Q$2)))</f>
        <v>0</v>
      </c>
      <c r="R337" s="103" t="n">
        <f aca="false">IF(R$1="P",MAX(0,R$2-$D337),IF(R$1="C",MAX(0,$D337-R$2)))</f>
        <v>0</v>
      </c>
      <c r="S337" s="103" t="n">
        <f aca="false">IF(S$1="P",MAX(0,S$2-$D337),IF(S$1="C",MAX(0,$D337-S$2)))</f>
        <v>0</v>
      </c>
      <c r="T337" s="103" t="n">
        <f aca="false">IF(T$1="P",MAX(0,T$2-$D337),IF(T$1="C",MAX(0,$D337-T$2)))</f>
        <v>0</v>
      </c>
      <c r="U337" s="104" t="n">
        <f aca="false">B337</f>
        <v>15</v>
      </c>
      <c r="V337" s="105" t="n">
        <f aca="false">VLOOKUP($C337,Gas!$B$3:$E$2506,2)</f>
        <v>1.805</v>
      </c>
      <c r="W337" s="46" t="n">
        <f aca="false">D337/V337</f>
        <v>11.1523545706371</v>
      </c>
      <c r="X337" s="99" t="n">
        <f aca="false">VLOOKUP($C337,Gas!$B$3:$E$2506,4)</f>
        <v>0.276973883506683</v>
      </c>
    </row>
    <row r="338" customFormat="false" ht="12.75" hidden="false" customHeight="false" outlineLevel="0" collapsed="false">
      <c r="A338" s="0" t="n">
        <f aca="false">YEAR(C338)</f>
        <v>1999</v>
      </c>
      <c r="B338" s="95" t="n">
        <f aca="false">MONTH(C338)+(YEAR(C338)-1998)*12</f>
        <v>15</v>
      </c>
      <c r="C338" s="101" t="n">
        <v>36250</v>
      </c>
      <c r="D338" s="102" t="n">
        <v>20.23</v>
      </c>
      <c r="E338" s="98" t="n">
        <f aca="false">LN(D338/D337)</f>
        <v>0.00495541152795411</v>
      </c>
      <c r="F338" s="106" t="n">
        <f aca="false">STDEV(E329:E338)*SQRT(trade_day)</f>
        <v>0.629625386777773</v>
      </c>
      <c r="G338" s="99"/>
      <c r="H338" s="103" t="n">
        <f aca="false">IF(H$1="P",MAX(0,H$2-$D338),IF(H$1="C",MAX(0,$D338-H$2)))</f>
        <v>0</v>
      </c>
      <c r="I338" s="103" t="n">
        <f aca="false">IF(I$1="P",MAX(0,I$2-$D338),IF(I$1="C",MAX(0,$D338-I$2)))</f>
        <v>4.77</v>
      </c>
      <c r="J338" s="103" t="n">
        <f aca="false">IF(J$1="P",MAX(0,J$2-$D338),IF(J$1="C",MAX(0,$D338-J$2)))</f>
        <v>9.77</v>
      </c>
      <c r="K338" s="103" t="n">
        <f aca="false">IF(K$1="P",MAX(0,K$2-$D338),IF(K$1="C",MAX(0,$D338-K$2)))</f>
        <v>14.77</v>
      </c>
      <c r="L338" s="103" t="n">
        <f aca="false">IF(L$1="P",MAX(0,L$2-$D338),IF(L$1="C",MAX(0,$D338-L$2)))</f>
        <v>19.77</v>
      </c>
      <c r="M338" s="103" t="n">
        <f aca="false">IF(M$1="P",MAX(0,M$2-$D338),IF(M$1="C",MAX(0,$D338-M$2)))</f>
        <v>29.77</v>
      </c>
      <c r="N338" s="103" t="n">
        <f aca="false">IF(N$1="P",MAX(0,N$2-$D338),IF(N$1="C",MAX(0,$D338-N$2)))</f>
        <v>0.23</v>
      </c>
      <c r="O338" s="103" t="n">
        <f aca="false">IF(O$1="P",MAX(0,O$2-$D338),IF(O$1="C",MAX(0,$D338-O$2)))</f>
        <v>0</v>
      </c>
      <c r="P338" s="103" t="n">
        <f aca="false">IF(P$1="P",MAX(0,P$2-$D338),IF(P$1="C",MAX(0,$D338-P$2)))</f>
        <v>0</v>
      </c>
      <c r="Q338" s="103" t="n">
        <f aca="false">IF(Q$1="P",MAX(0,Q$2-$D338),IF(Q$1="C",MAX(0,$D338-Q$2)))</f>
        <v>0</v>
      </c>
      <c r="R338" s="103" t="n">
        <f aca="false">IF(R$1="P",MAX(0,R$2-$D338),IF(R$1="C",MAX(0,$D338-R$2)))</f>
        <v>0</v>
      </c>
      <c r="S338" s="103" t="n">
        <f aca="false">IF(S$1="P",MAX(0,S$2-$D338),IF(S$1="C",MAX(0,$D338-S$2)))</f>
        <v>0</v>
      </c>
      <c r="T338" s="103" t="n">
        <f aca="false">IF(T$1="P",MAX(0,T$2-$D338),IF(T$1="C",MAX(0,$D338-T$2)))</f>
        <v>0</v>
      </c>
      <c r="U338" s="104" t="n">
        <f aca="false">B338</f>
        <v>15</v>
      </c>
      <c r="V338" s="105" t="n">
        <f aca="false">VLOOKUP($C338,Gas!$B$3:$E$2506,2)</f>
        <v>1.885</v>
      </c>
      <c r="W338" s="46" t="n">
        <f aca="false">D338/V338</f>
        <v>10.7320954907162</v>
      </c>
      <c r="X338" s="99" t="n">
        <f aca="false">VLOOKUP($C338,Gas!$B$3:$E$2506,4)</f>
        <v>0.359742022436442</v>
      </c>
    </row>
    <row r="339" customFormat="false" ht="12.75" hidden="false" customHeight="false" outlineLevel="0" collapsed="false">
      <c r="A339" s="0" t="n">
        <f aca="false">YEAR(C339)</f>
        <v>1999</v>
      </c>
      <c r="B339" s="95" t="n">
        <f aca="false">MONTH(C339)+(YEAR(C339)-1998)*12</f>
        <v>16</v>
      </c>
      <c r="C339" s="101" t="n">
        <v>36251</v>
      </c>
      <c r="D339" s="102" t="n">
        <v>19.64</v>
      </c>
      <c r="E339" s="98" t="n">
        <f aca="false">LN(D339/D338)</f>
        <v>-0.0295983482533342</v>
      </c>
      <c r="F339" s="106" t="n">
        <f aca="false">STDEV(E330:E339)*SQRT(trade_day)</f>
        <v>0.624226399809909</v>
      </c>
      <c r="G339" s="99"/>
      <c r="H339" s="103" t="n">
        <f aca="false">IF(H$1="P",MAX(0,H$2-$D339),IF(H$1="C",MAX(0,$D339-H$2)))</f>
        <v>0.359999999999999</v>
      </c>
      <c r="I339" s="103" t="n">
        <f aca="false">IF(I$1="P",MAX(0,I$2-$D339),IF(I$1="C",MAX(0,$D339-I$2)))</f>
        <v>5.36</v>
      </c>
      <c r="J339" s="103" t="n">
        <f aca="false">IF(J$1="P",MAX(0,J$2-$D339),IF(J$1="C",MAX(0,$D339-J$2)))</f>
        <v>10.36</v>
      </c>
      <c r="K339" s="103" t="n">
        <f aca="false">IF(K$1="P",MAX(0,K$2-$D339),IF(K$1="C",MAX(0,$D339-K$2)))</f>
        <v>15.36</v>
      </c>
      <c r="L339" s="103" t="n">
        <f aca="false">IF(L$1="P",MAX(0,L$2-$D339),IF(L$1="C",MAX(0,$D339-L$2)))</f>
        <v>20.36</v>
      </c>
      <c r="M339" s="103" t="n">
        <f aca="false">IF(M$1="P",MAX(0,M$2-$D339),IF(M$1="C",MAX(0,$D339-M$2)))</f>
        <v>30.36</v>
      </c>
      <c r="N339" s="103" t="n">
        <f aca="false">IF(N$1="P",MAX(0,N$2-$D339),IF(N$1="C",MAX(0,$D339-N$2)))</f>
        <v>0</v>
      </c>
      <c r="O339" s="103" t="n">
        <f aca="false">IF(O$1="P",MAX(0,O$2-$D339),IF(O$1="C",MAX(0,$D339-O$2)))</f>
        <v>0</v>
      </c>
      <c r="P339" s="103" t="n">
        <f aca="false">IF(P$1="P",MAX(0,P$2-$D339),IF(P$1="C",MAX(0,$D339-P$2)))</f>
        <v>0</v>
      </c>
      <c r="Q339" s="103" t="n">
        <f aca="false">IF(Q$1="P",MAX(0,Q$2-$D339),IF(Q$1="C",MAX(0,$D339-Q$2)))</f>
        <v>0</v>
      </c>
      <c r="R339" s="103" t="n">
        <f aca="false">IF(R$1="P",MAX(0,R$2-$D339),IF(R$1="C",MAX(0,$D339-R$2)))</f>
        <v>0</v>
      </c>
      <c r="S339" s="103" t="n">
        <f aca="false">IF(S$1="P",MAX(0,S$2-$D339),IF(S$1="C",MAX(0,$D339-S$2)))</f>
        <v>0</v>
      </c>
      <c r="T339" s="103" t="n">
        <f aca="false">IF(T$1="P",MAX(0,T$2-$D339),IF(T$1="C",MAX(0,$D339-T$2)))</f>
        <v>0</v>
      </c>
      <c r="U339" s="104" t="n">
        <f aca="false">B339</f>
        <v>16</v>
      </c>
      <c r="V339" s="105" t="n">
        <f aca="false">VLOOKUP($C339,Gas!$B$3:$E$2506,2)</f>
        <v>1.995</v>
      </c>
      <c r="W339" s="46" t="n">
        <f aca="false">D339/V339</f>
        <v>9.84461152882206</v>
      </c>
      <c r="X339" s="99" t="n">
        <f aca="false">VLOOKUP($C339,Gas!$B$3:$E$2506,4)</f>
        <v>0.453894075556406</v>
      </c>
    </row>
    <row r="340" customFormat="false" ht="12.75" hidden="false" customHeight="false" outlineLevel="0" collapsed="false">
      <c r="A340" s="0" t="n">
        <f aca="false">YEAR(C340)</f>
        <v>1999</v>
      </c>
      <c r="B340" s="95" t="n">
        <f aca="false">MONTH(C340)+(YEAR(C340)-1998)*12</f>
        <v>16</v>
      </c>
      <c r="C340" s="101" t="n">
        <v>36255</v>
      </c>
      <c r="D340" s="102" t="n">
        <v>20.75</v>
      </c>
      <c r="E340" s="98" t="n">
        <f aca="false">LN(D340/D339)</f>
        <v>0.0549779437503874</v>
      </c>
      <c r="F340" s="106" t="n">
        <f aca="false">STDEV(E331:E340)*SQRT(trade_day)</f>
        <v>0.665616477992472</v>
      </c>
      <c r="G340" s="99"/>
      <c r="H340" s="103" t="n">
        <f aca="false">IF(H$1="P",MAX(0,H$2-$D340),IF(H$1="C",MAX(0,$D340-H$2)))</f>
        <v>0</v>
      </c>
      <c r="I340" s="103" t="n">
        <f aca="false">IF(I$1="P",MAX(0,I$2-$D340),IF(I$1="C",MAX(0,$D340-I$2)))</f>
        <v>4.25</v>
      </c>
      <c r="J340" s="103" t="n">
        <f aca="false">IF(J$1="P",MAX(0,J$2-$D340),IF(J$1="C",MAX(0,$D340-J$2)))</f>
        <v>9.25</v>
      </c>
      <c r="K340" s="103" t="n">
        <f aca="false">IF(K$1="P",MAX(0,K$2-$D340),IF(K$1="C",MAX(0,$D340-K$2)))</f>
        <v>14.25</v>
      </c>
      <c r="L340" s="103" t="n">
        <f aca="false">IF(L$1="P",MAX(0,L$2-$D340),IF(L$1="C",MAX(0,$D340-L$2)))</f>
        <v>19.25</v>
      </c>
      <c r="M340" s="103" t="n">
        <f aca="false">IF(M$1="P",MAX(0,M$2-$D340),IF(M$1="C",MAX(0,$D340-M$2)))</f>
        <v>29.25</v>
      </c>
      <c r="N340" s="103" t="n">
        <f aca="false">IF(N$1="P",MAX(0,N$2-$D340),IF(N$1="C",MAX(0,$D340-N$2)))</f>
        <v>0.75</v>
      </c>
      <c r="O340" s="103" t="n">
        <f aca="false">IF(O$1="P",MAX(0,O$2-$D340),IF(O$1="C",MAX(0,$D340-O$2)))</f>
        <v>0</v>
      </c>
      <c r="P340" s="103" t="n">
        <f aca="false">IF(P$1="P",MAX(0,P$2-$D340),IF(P$1="C",MAX(0,$D340-P$2)))</f>
        <v>0</v>
      </c>
      <c r="Q340" s="103" t="n">
        <f aca="false">IF(Q$1="P",MAX(0,Q$2-$D340),IF(Q$1="C",MAX(0,$D340-Q$2)))</f>
        <v>0</v>
      </c>
      <c r="R340" s="103" t="n">
        <f aca="false">IF(R$1="P",MAX(0,R$2-$D340),IF(R$1="C",MAX(0,$D340-R$2)))</f>
        <v>0</v>
      </c>
      <c r="S340" s="103" t="n">
        <f aca="false">IF(S$1="P",MAX(0,S$2-$D340),IF(S$1="C",MAX(0,$D340-S$2)))</f>
        <v>0</v>
      </c>
      <c r="T340" s="103" t="n">
        <f aca="false">IF(T$1="P",MAX(0,T$2-$D340),IF(T$1="C",MAX(0,$D340-T$2)))</f>
        <v>0</v>
      </c>
      <c r="U340" s="104" t="n">
        <f aca="false">B340</f>
        <v>16</v>
      </c>
      <c r="V340" s="105" t="n">
        <f aca="false">VLOOKUP($C340,Gas!$B$3:$E$2506,2)</f>
        <v>1.94</v>
      </c>
      <c r="W340" s="46" t="n">
        <f aca="false">D340/V340</f>
        <v>10.6958762886598</v>
      </c>
      <c r="X340" s="99" t="n">
        <f aca="false">VLOOKUP($C340,Gas!$B$3:$E$2506,4)</f>
        <v>0.489251088889499</v>
      </c>
    </row>
    <row r="341" customFormat="false" ht="12.75" hidden="false" customHeight="false" outlineLevel="0" collapsed="false">
      <c r="A341" s="0" t="n">
        <f aca="false">YEAR(C341)</f>
        <v>1999</v>
      </c>
      <c r="B341" s="95" t="n">
        <f aca="false">MONTH(C341)+(YEAR(C341)-1998)*12</f>
        <v>16</v>
      </c>
      <c r="C341" s="101" t="n">
        <v>36256</v>
      </c>
      <c r="D341" s="102" t="n">
        <v>20.5</v>
      </c>
      <c r="E341" s="98" t="n">
        <f aca="false">LN(D341/D340)</f>
        <v>-0.0121213605323449</v>
      </c>
      <c r="F341" s="106" t="n">
        <f aca="false">STDEV(E332:E341)*SQRT(trade_day)</f>
        <v>0.672369400998668</v>
      </c>
      <c r="G341" s="99"/>
      <c r="H341" s="103" t="n">
        <f aca="false">IF(H$1="P",MAX(0,H$2-$D341),IF(H$1="C",MAX(0,$D341-H$2)))</f>
        <v>0</v>
      </c>
      <c r="I341" s="103" t="n">
        <f aca="false">IF(I$1="P",MAX(0,I$2-$D341),IF(I$1="C",MAX(0,$D341-I$2)))</f>
        <v>4.5</v>
      </c>
      <c r="J341" s="103" t="n">
        <f aca="false">IF(J$1="P",MAX(0,J$2-$D341),IF(J$1="C",MAX(0,$D341-J$2)))</f>
        <v>9.5</v>
      </c>
      <c r="K341" s="103" t="n">
        <f aca="false">IF(K$1="P",MAX(0,K$2-$D341),IF(K$1="C",MAX(0,$D341-K$2)))</f>
        <v>14.5</v>
      </c>
      <c r="L341" s="103" t="n">
        <f aca="false">IF(L$1="P",MAX(0,L$2-$D341),IF(L$1="C",MAX(0,$D341-L$2)))</f>
        <v>19.5</v>
      </c>
      <c r="M341" s="103" t="n">
        <f aca="false">IF(M$1="P",MAX(0,M$2-$D341),IF(M$1="C",MAX(0,$D341-M$2)))</f>
        <v>29.5</v>
      </c>
      <c r="N341" s="103" t="n">
        <f aca="false">IF(N$1="P",MAX(0,N$2-$D341),IF(N$1="C",MAX(0,$D341-N$2)))</f>
        <v>0.5</v>
      </c>
      <c r="O341" s="103" t="n">
        <f aca="false">IF(O$1="P",MAX(0,O$2-$D341),IF(O$1="C",MAX(0,$D341-O$2)))</f>
        <v>0</v>
      </c>
      <c r="P341" s="103" t="n">
        <f aca="false">IF(P$1="P",MAX(0,P$2-$D341),IF(P$1="C",MAX(0,$D341-P$2)))</f>
        <v>0</v>
      </c>
      <c r="Q341" s="103" t="n">
        <f aca="false">IF(Q$1="P",MAX(0,Q$2-$D341),IF(Q$1="C",MAX(0,$D341-Q$2)))</f>
        <v>0</v>
      </c>
      <c r="R341" s="103" t="n">
        <f aca="false">IF(R$1="P",MAX(0,R$2-$D341),IF(R$1="C",MAX(0,$D341-R$2)))</f>
        <v>0</v>
      </c>
      <c r="S341" s="103" t="n">
        <f aca="false">IF(S$1="P",MAX(0,S$2-$D341),IF(S$1="C",MAX(0,$D341-S$2)))</f>
        <v>0</v>
      </c>
      <c r="T341" s="103" t="n">
        <f aca="false">IF(T$1="P",MAX(0,T$2-$D341),IF(T$1="C",MAX(0,$D341-T$2)))</f>
        <v>0</v>
      </c>
      <c r="U341" s="104" t="n">
        <f aca="false">B341</f>
        <v>16</v>
      </c>
      <c r="V341" s="105" t="n">
        <f aca="false">VLOOKUP($C341,Gas!$B$3:$E$2506,2)</f>
        <v>2.035</v>
      </c>
      <c r="W341" s="46" t="n">
        <f aca="false">D341/V341</f>
        <v>10.0737100737101</v>
      </c>
      <c r="X341" s="99" t="n">
        <f aca="false">VLOOKUP($C341,Gas!$B$3:$E$2506,4)</f>
        <v>0.546566994685463</v>
      </c>
    </row>
    <row r="342" customFormat="false" ht="12.75" hidden="false" customHeight="false" outlineLevel="0" collapsed="false">
      <c r="A342" s="0" t="n">
        <f aca="false">YEAR(C342)</f>
        <v>1999</v>
      </c>
      <c r="B342" s="95" t="n">
        <f aca="false">MONTH(C342)+(YEAR(C342)-1998)*12</f>
        <v>16</v>
      </c>
      <c r="C342" s="101" t="n">
        <v>36257</v>
      </c>
      <c r="D342" s="102" t="n">
        <v>20.5</v>
      </c>
      <c r="E342" s="98" t="n">
        <f aca="false">LN(D342/D341)</f>
        <v>0</v>
      </c>
      <c r="F342" s="106" t="n">
        <f aca="false">STDEV(E333:E342)*SQRT(trade_day)</f>
        <v>0.592779593322286</v>
      </c>
      <c r="G342" s="99"/>
      <c r="H342" s="103" t="n">
        <f aca="false">IF(H$1="P",MAX(0,H$2-$D342),IF(H$1="C",MAX(0,$D342-H$2)))</f>
        <v>0</v>
      </c>
      <c r="I342" s="103" t="n">
        <f aca="false">IF(I$1="P",MAX(0,I$2-$D342),IF(I$1="C",MAX(0,$D342-I$2)))</f>
        <v>4.5</v>
      </c>
      <c r="J342" s="103" t="n">
        <f aca="false">IF(J$1="P",MAX(0,J$2-$D342),IF(J$1="C",MAX(0,$D342-J$2)))</f>
        <v>9.5</v>
      </c>
      <c r="K342" s="103" t="n">
        <f aca="false">IF(K$1="P",MAX(0,K$2-$D342),IF(K$1="C",MAX(0,$D342-K$2)))</f>
        <v>14.5</v>
      </c>
      <c r="L342" s="103" t="n">
        <f aca="false">IF(L$1="P",MAX(0,L$2-$D342),IF(L$1="C",MAX(0,$D342-L$2)))</f>
        <v>19.5</v>
      </c>
      <c r="M342" s="103" t="n">
        <f aca="false">IF(M$1="P",MAX(0,M$2-$D342),IF(M$1="C",MAX(0,$D342-M$2)))</f>
        <v>29.5</v>
      </c>
      <c r="N342" s="103" t="n">
        <f aca="false">IF(N$1="P",MAX(0,N$2-$D342),IF(N$1="C",MAX(0,$D342-N$2)))</f>
        <v>0.5</v>
      </c>
      <c r="O342" s="103" t="n">
        <f aca="false">IF(O$1="P",MAX(0,O$2-$D342),IF(O$1="C",MAX(0,$D342-O$2)))</f>
        <v>0</v>
      </c>
      <c r="P342" s="103" t="n">
        <f aca="false">IF(P$1="P",MAX(0,P$2-$D342),IF(P$1="C",MAX(0,$D342-P$2)))</f>
        <v>0</v>
      </c>
      <c r="Q342" s="103" t="n">
        <f aca="false">IF(Q$1="P",MAX(0,Q$2-$D342),IF(Q$1="C",MAX(0,$D342-Q$2)))</f>
        <v>0</v>
      </c>
      <c r="R342" s="103" t="n">
        <f aca="false">IF(R$1="P",MAX(0,R$2-$D342),IF(R$1="C",MAX(0,$D342-R$2)))</f>
        <v>0</v>
      </c>
      <c r="S342" s="103" t="n">
        <f aca="false">IF(S$1="P",MAX(0,S$2-$D342),IF(S$1="C",MAX(0,$D342-S$2)))</f>
        <v>0</v>
      </c>
      <c r="T342" s="103" t="n">
        <f aca="false">IF(T$1="P",MAX(0,T$2-$D342),IF(T$1="C",MAX(0,$D342-T$2)))</f>
        <v>0</v>
      </c>
      <c r="U342" s="104" t="n">
        <f aca="false">B342</f>
        <v>16</v>
      </c>
      <c r="V342" s="105" t="n">
        <f aca="false">VLOOKUP($C342,Gas!$B$3:$E$2506,2)</f>
        <v>1.98</v>
      </c>
      <c r="W342" s="46" t="n">
        <f aca="false">D342/V342</f>
        <v>10.3535353535354</v>
      </c>
      <c r="X342" s="99" t="n">
        <f aca="false">VLOOKUP($C342,Gas!$B$3:$E$2506,4)</f>
        <v>0.590869522085568</v>
      </c>
    </row>
    <row r="343" customFormat="false" ht="12.75" hidden="false" customHeight="false" outlineLevel="0" collapsed="false">
      <c r="A343" s="0" t="n">
        <f aca="false">YEAR(C343)</f>
        <v>1999</v>
      </c>
      <c r="B343" s="95" t="n">
        <f aca="false">MONTH(C343)+(YEAR(C343)-1998)*12</f>
        <v>16</v>
      </c>
      <c r="C343" s="101" t="n">
        <v>36258</v>
      </c>
      <c r="D343" s="102" t="n">
        <v>21</v>
      </c>
      <c r="E343" s="98" t="n">
        <f aca="false">LN(D343/D342)</f>
        <v>0.0240975515790605</v>
      </c>
      <c r="F343" s="106" t="n">
        <f aca="false">STDEV(E334:E343)*SQRT(trade_day)</f>
        <v>0.516589311788616</v>
      </c>
      <c r="G343" s="99"/>
      <c r="H343" s="103" t="n">
        <f aca="false">IF(H$1="P",MAX(0,H$2-$D343),IF(H$1="C",MAX(0,$D343-H$2)))</f>
        <v>0</v>
      </c>
      <c r="I343" s="103" t="n">
        <f aca="false">IF(I$1="P",MAX(0,I$2-$D343),IF(I$1="C",MAX(0,$D343-I$2)))</f>
        <v>4</v>
      </c>
      <c r="J343" s="103" t="n">
        <f aca="false">IF(J$1="P",MAX(0,J$2-$D343),IF(J$1="C",MAX(0,$D343-J$2)))</f>
        <v>9</v>
      </c>
      <c r="K343" s="103" t="n">
        <f aca="false">IF(K$1="P",MAX(0,K$2-$D343),IF(K$1="C",MAX(0,$D343-K$2)))</f>
        <v>14</v>
      </c>
      <c r="L343" s="103" t="n">
        <f aca="false">IF(L$1="P",MAX(0,L$2-$D343),IF(L$1="C",MAX(0,$D343-L$2)))</f>
        <v>19</v>
      </c>
      <c r="M343" s="103" t="n">
        <f aca="false">IF(M$1="P",MAX(0,M$2-$D343),IF(M$1="C",MAX(0,$D343-M$2)))</f>
        <v>29</v>
      </c>
      <c r="N343" s="103" t="n">
        <f aca="false">IF(N$1="P",MAX(0,N$2-$D343),IF(N$1="C",MAX(0,$D343-N$2)))</f>
        <v>1</v>
      </c>
      <c r="O343" s="103" t="n">
        <f aca="false">IF(O$1="P",MAX(0,O$2-$D343),IF(O$1="C",MAX(0,$D343-O$2)))</f>
        <v>0</v>
      </c>
      <c r="P343" s="103" t="n">
        <f aca="false">IF(P$1="P",MAX(0,P$2-$D343),IF(P$1="C",MAX(0,$D343-P$2)))</f>
        <v>0</v>
      </c>
      <c r="Q343" s="103" t="n">
        <f aca="false">IF(Q$1="P",MAX(0,Q$2-$D343),IF(Q$1="C",MAX(0,$D343-Q$2)))</f>
        <v>0</v>
      </c>
      <c r="R343" s="103" t="n">
        <f aca="false">IF(R$1="P",MAX(0,R$2-$D343),IF(R$1="C",MAX(0,$D343-R$2)))</f>
        <v>0</v>
      </c>
      <c r="S343" s="103" t="n">
        <f aca="false">IF(S$1="P",MAX(0,S$2-$D343),IF(S$1="C",MAX(0,$D343-S$2)))</f>
        <v>0</v>
      </c>
      <c r="T343" s="103" t="n">
        <f aca="false">IF(T$1="P",MAX(0,T$2-$D343),IF(T$1="C",MAX(0,$D343-T$2)))</f>
        <v>0</v>
      </c>
      <c r="U343" s="104" t="n">
        <f aca="false">B343</f>
        <v>16</v>
      </c>
      <c r="V343" s="105" t="n">
        <f aca="false">VLOOKUP($C343,Gas!$B$3:$E$2506,2)</f>
        <v>2.035</v>
      </c>
      <c r="W343" s="46" t="n">
        <f aca="false">D343/V343</f>
        <v>10.3194103194103</v>
      </c>
      <c r="X343" s="99" t="n">
        <f aca="false">VLOOKUP($C343,Gas!$B$3:$E$2506,4)</f>
        <v>0.59968816723592</v>
      </c>
    </row>
    <row r="344" customFormat="false" ht="12.75" hidden="false" customHeight="false" outlineLevel="0" collapsed="false">
      <c r="A344" s="0" t="n">
        <f aca="false">YEAR(C344)</f>
        <v>1999</v>
      </c>
      <c r="B344" s="95" t="n">
        <f aca="false">MONTH(C344)+(YEAR(C344)-1998)*12</f>
        <v>16</v>
      </c>
      <c r="C344" s="101" t="n">
        <v>36259</v>
      </c>
      <c r="D344" s="102" t="n">
        <v>20.64</v>
      </c>
      <c r="E344" s="98" t="n">
        <f aca="false">LN(D344/D343)</f>
        <v>-0.017291497110061</v>
      </c>
      <c r="F344" s="106" t="n">
        <f aca="false">STDEV(E335:E344)*SQRT(trade_day)</f>
        <v>0.377530596065703</v>
      </c>
      <c r="G344" s="99"/>
      <c r="H344" s="103" t="n">
        <f aca="false">IF(H$1="P",MAX(0,H$2-$D344),IF(H$1="C",MAX(0,$D344-H$2)))</f>
        <v>0</v>
      </c>
      <c r="I344" s="103" t="n">
        <f aca="false">IF(I$1="P",MAX(0,I$2-$D344),IF(I$1="C",MAX(0,$D344-I$2)))</f>
        <v>4.36</v>
      </c>
      <c r="J344" s="103" t="n">
        <f aca="false">IF(J$1="P",MAX(0,J$2-$D344),IF(J$1="C",MAX(0,$D344-J$2)))</f>
        <v>9.36</v>
      </c>
      <c r="K344" s="103" t="n">
        <f aca="false">IF(K$1="P",MAX(0,K$2-$D344),IF(K$1="C",MAX(0,$D344-K$2)))</f>
        <v>14.36</v>
      </c>
      <c r="L344" s="103" t="n">
        <f aca="false">IF(L$1="P",MAX(0,L$2-$D344),IF(L$1="C",MAX(0,$D344-L$2)))</f>
        <v>19.36</v>
      </c>
      <c r="M344" s="103" t="n">
        <f aca="false">IF(M$1="P",MAX(0,M$2-$D344),IF(M$1="C",MAX(0,$D344-M$2)))</f>
        <v>29.36</v>
      </c>
      <c r="N344" s="103" t="n">
        <f aca="false">IF(N$1="P",MAX(0,N$2-$D344),IF(N$1="C",MAX(0,$D344-N$2)))</f>
        <v>0.640000000000001</v>
      </c>
      <c r="O344" s="103" t="n">
        <f aca="false">IF(O$1="P",MAX(0,O$2-$D344),IF(O$1="C",MAX(0,$D344-O$2)))</f>
        <v>0</v>
      </c>
      <c r="P344" s="103" t="n">
        <f aca="false">IF(P$1="P",MAX(0,P$2-$D344),IF(P$1="C",MAX(0,$D344-P$2)))</f>
        <v>0</v>
      </c>
      <c r="Q344" s="103" t="n">
        <f aca="false">IF(Q$1="P",MAX(0,Q$2-$D344),IF(Q$1="C",MAX(0,$D344-Q$2)))</f>
        <v>0</v>
      </c>
      <c r="R344" s="103" t="n">
        <f aca="false">IF(R$1="P",MAX(0,R$2-$D344),IF(R$1="C",MAX(0,$D344-R$2)))</f>
        <v>0</v>
      </c>
      <c r="S344" s="103" t="n">
        <f aca="false">IF(S$1="P",MAX(0,S$2-$D344),IF(S$1="C",MAX(0,$D344-S$2)))</f>
        <v>0</v>
      </c>
      <c r="T344" s="103" t="n">
        <f aca="false">IF(T$1="P",MAX(0,T$2-$D344),IF(T$1="C",MAX(0,$D344-T$2)))</f>
        <v>0</v>
      </c>
      <c r="U344" s="104" t="n">
        <f aca="false">B344</f>
        <v>16</v>
      </c>
      <c r="V344" s="105" t="n">
        <f aca="false">VLOOKUP($C344,Gas!$B$3:$E$2506,2)</f>
        <v>2.07</v>
      </c>
      <c r="W344" s="46" t="n">
        <f aca="false">D344/V344</f>
        <v>9.97101449275363</v>
      </c>
      <c r="X344" s="99" t="n">
        <f aca="false">VLOOKUP($C344,Gas!$B$3:$E$2506,4)</f>
        <v>0.572448716645813</v>
      </c>
    </row>
    <row r="345" customFormat="false" ht="12.75" hidden="false" customHeight="false" outlineLevel="0" collapsed="false">
      <c r="A345" s="0" t="n">
        <f aca="false">YEAR(C345)</f>
        <v>1999</v>
      </c>
      <c r="B345" s="95" t="n">
        <f aca="false">MONTH(C345)+(YEAR(C345)-1998)*12</f>
        <v>16</v>
      </c>
      <c r="C345" s="101" t="n">
        <v>36262</v>
      </c>
      <c r="D345" s="102" t="n">
        <v>21.92</v>
      </c>
      <c r="E345" s="98" t="n">
        <f aca="false">LN(D345/D344)</f>
        <v>0.0601685214664529</v>
      </c>
      <c r="F345" s="106" t="n">
        <f aca="false">STDEV(E336:E345)*SQRT(trade_day)</f>
        <v>0.470738572374344</v>
      </c>
      <c r="G345" s="99"/>
      <c r="H345" s="103" t="n">
        <f aca="false">IF(H$1="P",MAX(0,H$2-$D345),IF(H$1="C",MAX(0,$D345-H$2)))</f>
        <v>0</v>
      </c>
      <c r="I345" s="103" t="n">
        <f aca="false">IF(I$1="P",MAX(0,I$2-$D345),IF(I$1="C",MAX(0,$D345-I$2)))</f>
        <v>3.08</v>
      </c>
      <c r="J345" s="103" t="n">
        <f aca="false">IF(J$1="P",MAX(0,J$2-$D345),IF(J$1="C",MAX(0,$D345-J$2)))</f>
        <v>8.08</v>
      </c>
      <c r="K345" s="103" t="n">
        <f aca="false">IF(K$1="P",MAX(0,K$2-$D345),IF(K$1="C",MAX(0,$D345-K$2)))</f>
        <v>13.08</v>
      </c>
      <c r="L345" s="103" t="n">
        <f aca="false">IF(L$1="P",MAX(0,L$2-$D345),IF(L$1="C",MAX(0,$D345-L$2)))</f>
        <v>18.08</v>
      </c>
      <c r="M345" s="103" t="n">
        <f aca="false">IF(M$1="P",MAX(0,M$2-$D345),IF(M$1="C",MAX(0,$D345-M$2)))</f>
        <v>28.08</v>
      </c>
      <c r="N345" s="103" t="n">
        <f aca="false">IF(N$1="P",MAX(0,N$2-$D345),IF(N$1="C",MAX(0,$D345-N$2)))</f>
        <v>1.92</v>
      </c>
      <c r="O345" s="103" t="n">
        <f aca="false">IF(O$1="P",MAX(0,O$2-$D345),IF(O$1="C",MAX(0,$D345-O$2)))</f>
        <v>0</v>
      </c>
      <c r="P345" s="103" t="n">
        <f aca="false">IF(P$1="P",MAX(0,P$2-$D345),IF(P$1="C",MAX(0,$D345-P$2)))</f>
        <v>0</v>
      </c>
      <c r="Q345" s="103" t="n">
        <f aca="false">IF(Q$1="P",MAX(0,Q$2-$D345),IF(Q$1="C",MAX(0,$D345-Q$2)))</f>
        <v>0</v>
      </c>
      <c r="R345" s="103" t="n">
        <f aca="false">IF(R$1="P",MAX(0,R$2-$D345),IF(R$1="C",MAX(0,$D345-R$2)))</f>
        <v>0</v>
      </c>
      <c r="S345" s="103" t="n">
        <f aca="false">IF(S$1="P",MAX(0,S$2-$D345),IF(S$1="C",MAX(0,$D345-S$2)))</f>
        <v>0</v>
      </c>
      <c r="T345" s="103" t="n">
        <f aca="false">IF(T$1="P",MAX(0,T$2-$D345),IF(T$1="C",MAX(0,$D345-T$2)))</f>
        <v>0</v>
      </c>
      <c r="U345" s="104" t="n">
        <f aca="false">B345</f>
        <v>16</v>
      </c>
      <c r="V345" s="105" t="n">
        <f aca="false">VLOOKUP($C345,Gas!$B$3:$E$2506,2)</f>
        <v>2.105</v>
      </c>
      <c r="W345" s="46" t="n">
        <f aca="false">D345/V345</f>
        <v>10.4133016627078</v>
      </c>
      <c r="X345" s="99" t="n">
        <f aca="false">VLOOKUP($C345,Gas!$B$3:$E$2506,4)</f>
        <v>0.38698343426695</v>
      </c>
    </row>
    <row r="346" customFormat="false" ht="12.75" hidden="false" customHeight="false" outlineLevel="0" collapsed="false">
      <c r="A346" s="0" t="n">
        <f aca="false">YEAR(C346)</f>
        <v>1999</v>
      </c>
      <c r="B346" s="95" t="n">
        <f aca="false">MONTH(C346)+(YEAR(C346)-1998)*12</f>
        <v>16</v>
      </c>
      <c r="C346" s="101" t="n">
        <v>36263</v>
      </c>
      <c r="D346" s="102" t="n">
        <v>22.83</v>
      </c>
      <c r="E346" s="98" t="n">
        <f aca="false">LN(D346/D345)</f>
        <v>0.0406759984618891</v>
      </c>
      <c r="F346" s="106" t="n">
        <f aca="false">STDEV(E337:E346)*SQRT(trade_day)</f>
        <v>0.495025950204075</v>
      </c>
      <c r="G346" s="99"/>
      <c r="H346" s="103" t="n">
        <f aca="false">IF(H$1="P",MAX(0,H$2-$D346),IF(H$1="C",MAX(0,$D346-H$2)))</f>
        <v>0</v>
      </c>
      <c r="I346" s="103" t="n">
        <f aca="false">IF(I$1="P",MAX(0,I$2-$D346),IF(I$1="C",MAX(0,$D346-I$2)))</f>
        <v>2.17</v>
      </c>
      <c r="J346" s="103" t="n">
        <f aca="false">IF(J$1="P",MAX(0,J$2-$D346),IF(J$1="C",MAX(0,$D346-J$2)))</f>
        <v>7.17</v>
      </c>
      <c r="K346" s="103" t="n">
        <f aca="false">IF(K$1="P",MAX(0,K$2-$D346),IF(K$1="C",MAX(0,$D346-K$2)))</f>
        <v>12.17</v>
      </c>
      <c r="L346" s="103" t="n">
        <f aca="false">IF(L$1="P",MAX(0,L$2-$D346),IF(L$1="C",MAX(0,$D346-L$2)))</f>
        <v>17.17</v>
      </c>
      <c r="M346" s="103" t="n">
        <f aca="false">IF(M$1="P",MAX(0,M$2-$D346),IF(M$1="C",MAX(0,$D346-M$2)))</f>
        <v>27.17</v>
      </c>
      <c r="N346" s="103" t="n">
        <f aca="false">IF(N$1="P",MAX(0,N$2-$D346),IF(N$1="C",MAX(0,$D346-N$2)))</f>
        <v>2.83</v>
      </c>
      <c r="O346" s="103" t="n">
        <f aca="false">IF(O$1="P",MAX(0,O$2-$D346),IF(O$1="C",MAX(0,$D346-O$2)))</f>
        <v>0</v>
      </c>
      <c r="P346" s="103" t="n">
        <f aca="false">IF(P$1="P",MAX(0,P$2-$D346),IF(P$1="C",MAX(0,$D346-P$2)))</f>
        <v>0</v>
      </c>
      <c r="Q346" s="103" t="n">
        <f aca="false">IF(Q$1="P",MAX(0,Q$2-$D346),IF(Q$1="C",MAX(0,$D346-Q$2)))</f>
        <v>0</v>
      </c>
      <c r="R346" s="103" t="n">
        <f aca="false">IF(R$1="P",MAX(0,R$2-$D346),IF(R$1="C",MAX(0,$D346-R$2)))</f>
        <v>0</v>
      </c>
      <c r="S346" s="103" t="n">
        <f aca="false">IF(S$1="P",MAX(0,S$2-$D346),IF(S$1="C",MAX(0,$D346-S$2)))</f>
        <v>0</v>
      </c>
      <c r="T346" s="103" t="n">
        <f aca="false">IF(T$1="P",MAX(0,T$2-$D346),IF(T$1="C",MAX(0,$D346-T$2)))</f>
        <v>0</v>
      </c>
      <c r="U346" s="104" t="n">
        <f aca="false">B346</f>
        <v>16</v>
      </c>
      <c r="V346" s="105" t="n">
        <f aca="false">VLOOKUP($C346,Gas!$B$3:$E$2506,2)</f>
        <v>2.06</v>
      </c>
      <c r="W346" s="46" t="n">
        <f aca="false">D346/V346</f>
        <v>11.0825242718447</v>
      </c>
      <c r="X346" s="99" t="n">
        <f aca="false">VLOOKUP($C346,Gas!$B$3:$E$2506,4)</f>
        <v>0.42556784772156</v>
      </c>
    </row>
    <row r="347" customFormat="false" ht="12.75" hidden="false" customHeight="false" outlineLevel="0" collapsed="false">
      <c r="A347" s="0" t="n">
        <f aca="false">YEAR(C347)</f>
        <v>1999</v>
      </c>
      <c r="B347" s="95" t="n">
        <f aca="false">MONTH(C347)+(YEAR(C347)-1998)*12</f>
        <v>16</v>
      </c>
      <c r="C347" s="101" t="n">
        <v>36264</v>
      </c>
      <c r="D347" s="116" t="n">
        <f aca="false">D346</f>
        <v>22.83</v>
      </c>
      <c r="E347" s="98" t="n">
        <f aca="false">LN(D347/D346)</f>
        <v>0</v>
      </c>
      <c r="F347" s="106" t="n">
        <f aca="false">STDEV(E338:E347)*SQRT(trade_day)</f>
        <v>0.489909727615185</v>
      </c>
      <c r="G347" s="99"/>
      <c r="H347" s="103" t="n">
        <f aca="false">IF(H$1="P",MAX(0,H$2-$D347),IF(H$1="C",MAX(0,$D347-H$2)))</f>
        <v>0</v>
      </c>
      <c r="I347" s="103" t="n">
        <f aca="false">IF(I$1="P",MAX(0,I$2-$D347),IF(I$1="C",MAX(0,$D347-I$2)))</f>
        <v>2.17</v>
      </c>
      <c r="J347" s="103" t="n">
        <f aca="false">IF(J$1="P",MAX(0,J$2-$D347),IF(J$1="C",MAX(0,$D347-J$2)))</f>
        <v>7.17</v>
      </c>
      <c r="K347" s="103" t="n">
        <f aca="false">IF(K$1="P",MAX(0,K$2-$D347),IF(K$1="C",MAX(0,$D347-K$2)))</f>
        <v>12.17</v>
      </c>
      <c r="L347" s="103" t="n">
        <f aca="false">IF(L$1="P",MAX(0,L$2-$D347),IF(L$1="C",MAX(0,$D347-L$2)))</f>
        <v>17.17</v>
      </c>
      <c r="M347" s="103" t="n">
        <f aca="false">IF(M$1="P",MAX(0,M$2-$D347),IF(M$1="C",MAX(0,$D347-M$2)))</f>
        <v>27.17</v>
      </c>
      <c r="N347" s="103" t="n">
        <f aca="false">IF(N$1="P",MAX(0,N$2-$D347),IF(N$1="C",MAX(0,$D347-N$2)))</f>
        <v>2.83</v>
      </c>
      <c r="O347" s="103" t="n">
        <f aca="false">IF(O$1="P",MAX(0,O$2-$D347),IF(O$1="C",MAX(0,$D347-O$2)))</f>
        <v>0</v>
      </c>
      <c r="P347" s="103" t="n">
        <f aca="false">IF(P$1="P",MAX(0,P$2-$D347),IF(P$1="C",MAX(0,$D347-P$2)))</f>
        <v>0</v>
      </c>
      <c r="Q347" s="103" t="n">
        <f aca="false">IF(Q$1="P",MAX(0,Q$2-$D347),IF(Q$1="C",MAX(0,$D347-Q$2)))</f>
        <v>0</v>
      </c>
      <c r="R347" s="103" t="n">
        <f aca="false">IF(R$1="P",MAX(0,R$2-$D347),IF(R$1="C",MAX(0,$D347-R$2)))</f>
        <v>0</v>
      </c>
      <c r="S347" s="103" t="n">
        <f aca="false">IF(S$1="P",MAX(0,S$2-$D347),IF(S$1="C",MAX(0,$D347-S$2)))</f>
        <v>0</v>
      </c>
      <c r="T347" s="103" t="n">
        <f aca="false">IF(T$1="P",MAX(0,T$2-$D347),IF(T$1="C",MAX(0,$D347-T$2)))</f>
        <v>0</v>
      </c>
      <c r="U347" s="104" t="n">
        <f aca="false">B347</f>
        <v>16</v>
      </c>
      <c r="V347" s="105" t="n">
        <f aca="false">VLOOKUP($C347,Gas!$B$3:$E$2506,2)</f>
        <v>2.14</v>
      </c>
      <c r="W347" s="46" t="n">
        <f aca="false">D347/V347</f>
        <v>10.6682242990654</v>
      </c>
      <c r="X347" s="99" t="n">
        <f aca="false">VLOOKUP($C347,Gas!$B$3:$E$2506,4)</f>
        <v>0.464266991709934</v>
      </c>
    </row>
    <row r="348" customFormat="false" ht="12.75" hidden="false" customHeight="false" outlineLevel="0" collapsed="false">
      <c r="A348" s="0" t="n">
        <f aca="false">YEAR(C348)</f>
        <v>1999</v>
      </c>
      <c r="B348" s="95" t="n">
        <f aca="false">MONTH(C348)+(YEAR(C348)-1998)*12</f>
        <v>16</v>
      </c>
      <c r="C348" s="101" t="n">
        <v>36265</v>
      </c>
      <c r="D348" s="102" t="n">
        <v>24.5</v>
      </c>
      <c r="E348" s="98" t="n">
        <f aca="false">LN(D348/D347)</f>
        <v>0.0705976570089772</v>
      </c>
      <c r="F348" s="106" t="n">
        <f aca="false">STDEV(E339:E348)*SQRT(trade_day)</f>
        <v>0.56560184511747</v>
      </c>
      <c r="G348" s="99"/>
      <c r="H348" s="103" t="n">
        <f aca="false">IF(H$1="P",MAX(0,H$2-$D348),IF(H$1="C",MAX(0,$D348-H$2)))</f>
        <v>0</v>
      </c>
      <c r="I348" s="103" t="n">
        <f aca="false">IF(I$1="P",MAX(0,I$2-$D348),IF(I$1="C",MAX(0,$D348-I$2)))</f>
        <v>0.5</v>
      </c>
      <c r="J348" s="103" t="n">
        <f aca="false">IF(J$1="P",MAX(0,J$2-$D348),IF(J$1="C",MAX(0,$D348-J$2)))</f>
        <v>5.5</v>
      </c>
      <c r="K348" s="103" t="n">
        <f aca="false">IF(K$1="P",MAX(0,K$2-$D348),IF(K$1="C",MAX(0,$D348-K$2)))</f>
        <v>10.5</v>
      </c>
      <c r="L348" s="103" t="n">
        <f aca="false">IF(L$1="P",MAX(0,L$2-$D348),IF(L$1="C",MAX(0,$D348-L$2)))</f>
        <v>15.5</v>
      </c>
      <c r="M348" s="103" t="n">
        <f aca="false">IF(M$1="P",MAX(0,M$2-$D348),IF(M$1="C",MAX(0,$D348-M$2)))</f>
        <v>25.5</v>
      </c>
      <c r="N348" s="103" t="n">
        <f aca="false">IF(N$1="P",MAX(0,N$2-$D348),IF(N$1="C",MAX(0,$D348-N$2)))</f>
        <v>4.5</v>
      </c>
      <c r="O348" s="103" t="n">
        <f aca="false">IF(O$1="P",MAX(0,O$2-$D348),IF(O$1="C",MAX(0,$D348-O$2)))</f>
        <v>0</v>
      </c>
      <c r="P348" s="103" t="n">
        <f aca="false">IF(P$1="P",MAX(0,P$2-$D348),IF(P$1="C",MAX(0,$D348-P$2)))</f>
        <v>0</v>
      </c>
      <c r="Q348" s="103" t="n">
        <f aca="false">IF(Q$1="P",MAX(0,Q$2-$D348),IF(Q$1="C",MAX(0,$D348-Q$2)))</f>
        <v>0</v>
      </c>
      <c r="R348" s="103" t="n">
        <f aca="false">IF(R$1="P",MAX(0,R$2-$D348),IF(R$1="C",MAX(0,$D348-R$2)))</f>
        <v>0</v>
      </c>
      <c r="S348" s="103" t="n">
        <f aca="false">IF(S$1="P",MAX(0,S$2-$D348),IF(S$1="C",MAX(0,$D348-S$2)))</f>
        <v>0</v>
      </c>
      <c r="T348" s="103" t="n">
        <f aca="false">IF(T$1="P",MAX(0,T$2-$D348),IF(T$1="C",MAX(0,$D348-T$2)))</f>
        <v>0</v>
      </c>
      <c r="U348" s="104" t="n">
        <f aca="false">B348</f>
        <v>16</v>
      </c>
      <c r="V348" s="105" t="n">
        <f aca="false">VLOOKUP($C348,Gas!$B$3:$E$2506,2)</f>
        <v>2.12</v>
      </c>
      <c r="W348" s="46" t="n">
        <f aca="false">D348/V348</f>
        <v>11.5566037735849</v>
      </c>
      <c r="X348" s="99" t="n">
        <f aca="false">VLOOKUP($C348,Gas!$B$3:$E$2506,4)</f>
        <v>0.475641377078928</v>
      </c>
    </row>
    <row r="349" customFormat="false" ht="12.75" hidden="false" customHeight="false" outlineLevel="0" collapsed="false">
      <c r="A349" s="0" t="n">
        <f aca="false">YEAR(C349)</f>
        <v>1999</v>
      </c>
      <c r="B349" s="95" t="n">
        <f aca="false">MONTH(C349)+(YEAR(C349)-1998)*12</f>
        <v>16</v>
      </c>
      <c r="C349" s="101" t="n">
        <v>36266</v>
      </c>
      <c r="D349" s="102" t="n">
        <v>23.5</v>
      </c>
      <c r="E349" s="98" t="n">
        <f aca="false">LN(D349/D348)</f>
        <v>-0.0416726964005681</v>
      </c>
      <c r="F349" s="106" t="n">
        <f aca="false">STDEV(E340:E349)*SQRT(trade_day)</f>
        <v>0.596867556180286</v>
      </c>
      <c r="G349" s="99"/>
      <c r="H349" s="103" t="n">
        <f aca="false">IF(H$1="P",MAX(0,H$2-$D349),IF(H$1="C",MAX(0,$D349-H$2)))</f>
        <v>0</v>
      </c>
      <c r="I349" s="103" t="n">
        <f aca="false">IF(I$1="P",MAX(0,I$2-$D349),IF(I$1="C",MAX(0,$D349-I$2)))</f>
        <v>1.5</v>
      </c>
      <c r="J349" s="103" t="n">
        <f aca="false">IF(J$1="P",MAX(0,J$2-$D349),IF(J$1="C",MAX(0,$D349-J$2)))</f>
        <v>6.5</v>
      </c>
      <c r="K349" s="103" t="n">
        <f aca="false">IF(K$1="P",MAX(0,K$2-$D349),IF(K$1="C",MAX(0,$D349-K$2)))</f>
        <v>11.5</v>
      </c>
      <c r="L349" s="103" t="n">
        <f aca="false">IF(L$1="P",MAX(0,L$2-$D349),IF(L$1="C",MAX(0,$D349-L$2)))</f>
        <v>16.5</v>
      </c>
      <c r="M349" s="103" t="n">
        <f aca="false">IF(M$1="P",MAX(0,M$2-$D349),IF(M$1="C",MAX(0,$D349-M$2)))</f>
        <v>26.5</v>
      </c>
      <c r="N349" s="103" t="n">
        <f aca="false">IF(N$1="P",MAX(0,N$2-$D349),IF(N$1="C",MAX(0,$D349-N$2)))</f>
        <v>3.5</v>
      </c>
      <c r="O349" s="103" t="n">
        <f aca="false">IF(O$1="P",MAX(0,O$2-$D349),IF(O$1="C",MAX(0,$D349-O$2)))</f>
        <v>0</v>
      </c>
      <c r="P349" s="103" t="n">
        <f aca="false">IF(P$1="P",MAX(0,P$2-$D349),IF(P$1="C",MAX(0,$D349-P$2)))</f>
        <v>0</v>
      </c>
      <c r="Q349" s="103" t="n">
        <f aca="false">IF(Q$1="P",MAX(0,Q$2-$D349),IF(Q$1="C",MAX(0,$D349-Q$2)))</f>
        <v>0</v>
      </c>
      <c r="R349" s="103" t="n">
        <f aca="false">IF(R$1="P",MAX(0,R$2-$D349),IF(R$1="C",MAX(0,$D349-R$2)))</f>
        <v>0</v>
      </c>
      <c r="S349" s="103" t="n">
        <f aca="false">IF(S$1="P",MAX(0,S$2-$D349),IF(S$1="C",MAX(0,$D349-S$2)))</f>
        <v>0</v>
      </c>
      <c r="T349" s="103" t="n">
        <f aca="false">IF(T$1="P",MAX(0,T$2-$D349),IF(T$1="C",MAX(0,$D349-T$2)))</f>
        <v>0</v>
      </c>
      <c r="U349" s="104" t="n">
        <f aca="false">B349</f>
        <v>16</v>
      </c>
      <c r="V349" s="105" t="n">
        <f aca="false">VLOOKUP($C349,Gas!$B$3:$E$2506,2)</f>
        <v>2.14</v>
      </c>
      <c r="W349" s="46" t="n">
        <f aca="false">D349/V349</f>
        <v>10.981308411215</v>
      </c>
      <c r="X349" s="99" t="n">
        <f aca="false">VLOOKUP($C349,Gas!$B$3:$E$2506,4)</f>
        <v>0.398472198787914</v>
      </c>
    </row>
    <row r="350" customFormat="false" ht="12.75" hidden="false" customHeight="false" outlineLevel="0" collapsed="false">
      <c r="A350" s="0" t="n">
        <f aca="false">YEAR(C350)</f>
        <v>1999</v>
      </c>
      <c r="B350" s="95" t="n">
        <f aca="false">MONTH(C350)+(YEAR(C350)-1998)*12</f>
        <v>16</v>
      </c>
      <c r="C350" s="101" t="n">
        <v>36269</v>
      </c>
      <c r="D350" s="102" t="n">
        <v>24</v>
      </c>
      <c r="E350" s="98" t="n">
        <f aca="false">LN(D350/D349)</f>
        <v>0.0210534091978323</v>
      </c>
      <c r="F350" s="106" t="n">
        <f aca="false">STDEV(E341:E350)*SQRT(trade_day)</f>
        <v>0.56144768779312</v>
      </c>
      <c r="G350" s="99"/>
      <c r="H350" s="103" t="n">
        <f aca="false">IF(H$1="P",MAX(0,H$2-$D350),IF(H$1="C",MAX(0,$D350-H$2)))</f>
        <v>0</v>
      </c>
      <c r="I350" s="103" t="n">
        <f aca="false">IF(I$1="P",MAX(0,I$2-$D350),IF(I$1="C",MAX(0,$D350-I$2)))</f>
        <v>1</v>
      </c>
      <c r="J350" s="103" t="n">
        <f aca="false">IF(J$1="P",MAX(0,J$2-$D350),IF(J$1="C",MAX(0,$D350-J$2)))</f>
        <v>6</v>
      </c>
      <c r="K350" s="103" t="n">
        <f aca="false">IF(K$1="P",MAX(0,K$2-$D350),IF(K$1="C",MAX(0,$D350-K$2)))</f>
        <v>11</v>
      </c>
      <c r="L350" s="103" t="n">
        <f aca="false">IF(L$1="P",MAX(0,L$2-$D350),IF(L$1="C",MAX(0,$D350-L$2)))</f>
        <v>16</v>
      </c>
      <c r="M350" s="103" t="n">
        <f aca="false">IF(M$1="P",MAX(0,M$2-$D350),IF(M$1="C",MAX(0,$D350-M$2)))</f>
        <v>26</v>
      </c>
      <c r="N350" s="103" t="n">
        <f aca="false">IF(N$1="P",MAX(0,N$2-$D350),IF(N$1="C",MAX(0,$D350-N$2)))</f>
        <v>4</v>
      </c>
      <c r="O350" s="103" t="n">
        <f aca="false">IF(O$1="P",MAX(0,O$2-$D350),IF(O$1="C",MAX(0,$D350-O$2)))</f>
        <v>0</v>
      </c>
      <c r="P350" s="103" t="n">
        <f aca="false">IF(P$1="P",MAX(0,P$2-$D350),IF(P$1="C",MAX(0,$D350-P$2)))</f>
        <v>0</v>
      </c>
      <c r="Q350" s="103" t="n">
        <f aca="false">IF(Q$1="P",MAX(0,Q$2-$D350),IF(Q$1="C",MAX(0,$D350-Q$2)))</f>
        <v>0</v>
      </c>
      <c r="R350" s="103" t="n">
        <f aca="false">IF(R$1="P",MAX(0,R$2-$D350),IF(R$1="C",MAX(0,$D350-R$2)))</f>
        <v>0</v>
      </c>
      <c r="S350" s="103" t="n">
        <f aca="false">IF(S$1="P",MAX(0,S$2-$D350),IF(S$1="C",MAX(0,$D350-S$2)))</f>
        <v>0</v>
      </c>
      <c r="T350" s="103" t="n">
        <f aca="false">IF(T$1="P",MAX(0,T$2-$D350),IF(T$1="C",MAX(0,$D350-T$2)))</f>
        <v>0</v>
      </c>
      <c r="U350" s="104" t="n">
        <f aca="false">B350</f>
        <v>16</v>
      </c>
      <c r="V350" s="105" t="n">
        <f aca="false">VLOOKUP($C350,Gas!$B$3:$E$2506,2)</f>
        <v>2.15</v>
      </c>
      <c r="W350" s="46" t="n">
        <f aca="false">D350/V350</f>
        <v>11.1627906976744</v>
      </c>
      <c r="X350" s="99" t="n">
        <f aca="false">VLOOKUP($C350,Gas!$B$3:$E$2506,4)</f>
        <v>0.302343044070669</v>
      </c>
    </row>
    <row r="351" customFormat="false" ht="12.75" hidden="false" customHeight="false" outlineLevel="0" collapsed="false">
      <c r="A351" s="0" t="n">
        <f aca="false">YEAR(C351)</f>
        <v>1999</v>
      </c>
      <c r="B351" s="95" t="n">
        <f aca="false">MONTH(C351)+(YEAR(C351)-1998)*12</f>
        <v>16</v>
      </c>
      <c r="C351" s="101" t="n">
        <v>36270</v>
      </c>
      <c r="D351" s="102" t="n">
        <v>24.19</v>
      </c>
      <c r="E351" s="98" t="n">
        <f aca="false">LN(D351/D350)</f>
        <v>0.00788549427399039</v>
      </c>
      <c r="F351" s="106" t="n">
        <f aca="false">STDEV(E342:E351)*SQRT(trade_day)</f>
        <v>0.543676849882567</v>
      </c>
      <c r="G351" s="99"/>
      <c r="H351" s="103" t="n">
        <f aca="false">IF(H$1="P",MAX(0,H$2-$D351),IF(H$1="C",MAX(0,$D351-H$2)))</f>
        <v>0</v>
      </c>
      <c r="I351" s="103" t="n">
        <f aca="false">IF(I$1="P",MAX(0,I$2-$D351),IF(I$1="C",MAX(0,$D351-I$2)))</f>
        <v>0.809999999999999</v>
      </c>
      <c r="J351" s="103" t="n">
        <f aca="false">IF(J$1="P",MAX(0,J$2-$D351),IF(J$1="C",MAX(0,$D351-J$2)))</f>
        <v>5.81</v>
      </c>
      <c r="K351" s="103" t="n">
        <f aca="false">IF(K$1="P",MAX(0,K$2-$D351),IF(K$1="C",MAX(0,$D351-K$2)))</f>
        <v>10.81</v>
      </c>
      <c r="L351" s="103" t="n">
        <f aca="false">IF(L$1="P",MAX(0,L$2-$D351),IF(L$1="C",MAX(0,$D351-L$2)))</f>
        <v>15.81</v>
      </c>
      <c r="M351" s="103" t="n">
        <f aca="false">IF(M$1="P",MAX(0,M$2-$D351),IF(M$1="C",MAX(0,$D351-M$2)))</f>
        <v>25.81</v>
      </c>
      <c r="N351" s="103" t="n">
        <f aca="false">IF(N$1="P",MAX(0,N$2-$D351),IF(N$1="C",MAX(0,$D351-N$2)))</f>
        <v>4.19</v>
      </c>
      <c r="O351" s="103" t="n">
        <f aca="false">IF(O$1="P",MAX(0,O$2-$D351),IF(O$1="C",MAX(0,$D351-O$2)))</f>
        <v>0</v>
      </c>
      <c r="P351" s="103" t="n">
        <f aca="false">IF(P$1="P",MAX(0,P$2-$D351),IF(P$1="C",MAX(0,$D351-P$2)))</f>
        <v>0</v>
      </c>
      <c r="Q351" s="103" t="n">
        <f aca="false">IF(Q$1="P",MAX(0,Q$2-$D351),IF(Q$1="C",MAX(0,$D351-Q$2)))</f>
        <v>0</v>
      </c>
      <c r="R351" s="103" t="n">
        <f aca="false">IF(R$1="P",MAX(0,R$2-$D351),IF(R$1="C",MAX(0,$D351-R$2)))</f>
        <v>0</v>
      </c>
      <c r="S351" s="103" t="n">
        <f aca="false">IF(S$1="P",MAX(0,S$2-$D351),IF(S$1="C",MAX(0,$D351-S$2)))</f>
        <v>0</v>
      </c>
      <c r="T351" s="103" t="n">
        <f aca="false">IF(T$1="P",MAX(0,T$2-$D351),IF(T$1="C",MAX(0,$D351-T$2)))</f>
        <v>0</v>
      </c>
      <c r="U351" s="104" t="n">
        <f aca="false">B351</f>
        <v>16</v>
      </c>
      <c r="V351" s="105" t="n">
        <f aca="false">VLOOKUP($C351,Gas!$B$3:$E$2506,2)</f>
        <v>2.115</v>
      </c>
      <c r="W351" s="46" t="n">
        <f aca="false">D351/V351</f>
        <v>11.4373522458629</v>
      </c>
      <c r="X351" s="99" t="n">
        <f aca="false">VLOOKUP($C351,Gas!$B$3:$E$2506,4)</f>
        <v>0.31092676595014</v>
      </c>
    </row>
    <row r="352" customFormat="false" ht="12.75" hidden="false" customHeight="false" outlineLevel="0" collapsed="false">
      <c r="A352" s="0" t="n">
        <f aca="false">YEAR(C352)</f>
        <v>1999</v>
      </c>
      <c r="B352" s="95" t="n">
        <f aca="false">MONTH(C352)+(YEAR(C352)-1998)*12</f>
        <v>16</v>
      </c>
      <c r="C352" s="101" t="n">
        <v>36271</v>
      </c>
      <c r="D352" s="102" t="n">
        <v>24.44</v>
      </c>
      <c r="E352" s="98" t="n">
        <f aca="false">LN(D352/D351)</f>
        <v>0.0102818096814587</v>
      </c>
      <c r="F352" s="106" t="n">
        <f aca="false">STDEV(E343:E352)*SQRT(trade_day)</f>
        <v>0.537376059964773</v>
      </c>
      <c r="G352" s="99"/>
      <c r="H352" s="103" t="n">
        <f aca="false">IF(H$1="P",MAX(0,H$2-$D352),IF(H$1="C",MAX(0,$D352-H$2)))</f>
        <v>0</v>
      </c>
      <c r="I352" s="103" t="n">
        <f aca="false">IF(I$1="P",MAX(0,I$2-$D352),IF(I$1="C",MAX(0,$D352-I$2)))</f>
        <v>0.559999999999999</v>
      </c>
      <c r="J352" s="103" t="n">
        <f aca="false">IF(J$1="P",MAX(0,J$2-$D352),IF(J$1="C",MAX(0,$D352-J$2)))</f>
        <v>5.56</v>
      </c>
      <c r="K352" s="103" t="n">
        <f aca="false">IF(K$1="P",MAX(0,K$2-$D352),IF(K$1="C",MAX(0,$D352-K$2)))</f>
        <v>10.56</v>
      </c>
      <c r="L352" s="103" t="n">
        <f aca="false">IF(L$1="P",MAX(0,L$2-$D352),IF(L$1="C",MAX(0,$D352-L$2)))</f>
        <v>15.56</v>
      </c>
      <c r="M352" s="103" t="n">
        <f aca="false">IF(M$1="P",MAX(0,M$2-$D352),IF(M$1="C",MAX(0,$D352-M$2)))</f>
        <v>25.56</v>
      </c>
      <c r="N352" s="103" t="n">
        <f aca="false">IF(N$1="P",MAX(0,N$2-$D352),IF(N$1="C",MAX(0,$D352-N$2)))</f>
        <v>4.44</v>
      </c>
      <c r="O352" s="103" t="n">
        <f aca="false">IF(O$1="P",MAX(0,O$2-$D352),IF(O$1="C",MAX(0,$D352-O$2)))</f>
        <v>0</v>
      </c>
      <c r="P352" s="103" t="n">
        <f aca="false">IF(P$1="P",MAX(0,P$2-$D352),IF(P$1="C",MAX(0,$D352-P$2)))</f>
        <v>0</v>
      </c>
      <c r="Q352" s="103" t="n">
        <f aca="false">IF(Q$1="P",MAX(0,Q$2-$D352),IF(Q$1="C",MAX(0,$D352-Q$2)))</f>
        <v>0</v>
      </c>
      <c r="R352" s="103" t="n">
        <f aca="false">IF(R$1="P",MAX(0,R$2-$D352),IF(R$1="C",MAX(0,$D352-R$2)))</f>
        <v>0</v>
      </c>
      <c r="S352" s="103" t="n">
        <f aca="false">IF(S$1="P",MAX(0,S$2-$D352),IF(S$1="C",MAX(0,$D352-S$2)))</f>
        <v>0</v>
      </c>
      <c r="T352" s="103" t="n">
        <f aca="false">IF(T$1="P",MAX(0,T$2-$D352),IF(T$1="C",MAX(0,$D352-T$2)))</f>
        <v>0</v>
      </c>
      <c r="U352" s="104" t="n">
        <f aca="false">B352</f>
        <v>16</v>
      </c>
      <c r="V352" s="105" t="n">
        <f aca="false">VLOOKUP($C352,Gas!$B$3:$E$2506,2)</f>
        <v>2.18</v>
      </c>
      <c r="W352" s="46" t="n">
        <f aca="false">D352/V352</f>
        <v>11.2110091743119</v>
      </c>
      <c r="X352" s="99" t="n">
        <f aca="false">VLOOKUP($C352,Gas!$B$3:$E$2506,4)</f>
        <v>0.359104350267942</v>
      </c>
    </row>
    <row r="353" customFormat="false" ht="12.75" hidden="false" customHeight="false" outlineLevel="0" collapsed="false">
      <c r="A353" s="0" t="n">
        <f aca="false">YEAR(C353)</f>
        <v>1999</v>
      </c>
      <c r="B353" s="95" t="n">
        <f aca="false">MONTH(C353)+(YEAR(C353)-1998)*12</f>
        <v>16</v>
      </c>
      <c r="C353" s="101" t="n">
        <v>36272</v>
      </c>
      <c r="D353" s="102" t="n">
        <v>26</v>
      </c>
      <c r="E353" s="98" t="n">
        <f aca="false">LN(D353/D352)</f>
        <v>0.0618754037180875</v>
      </c>
      <c r="F353" s="106" t="n">
        <f aca="false">STDEV(E344:E353)*SQRT(trade_day)</f>
        <v>0.58149102223114</v>
      </c>
      <c r="G353" s="99"/>
      <c r="H353" s="103" t="n">
        <f aca="false">IF(H$1="P",MAX(0,H$2-$D353),IF(H$1="C",MAX(0,$D353-H$2)))</f>
        <v>0</v>
      </c>
      <c r="I353" s="103" t="n">
        <f aca="false">IF(I$1="P",MAX(0,I$2-$D353),IF(I$1="C",MAX(0,$D353-I$2)))</f>
        <v>0</v>
      </c>
      <c r="J353" s="103" t="n">
        <f aca="false">IF(J$1="P",MAX(0,J$2-$D353),IF(J$1="C",MAX(0,$D353-J$2)))</f>
        <v>4</v>
      </c>
      <c r="K353" s="103" t="n">
        <f aca="false">IF(K$1="P",MAX(0,K$2-$D353),IF(K$1="C",MAX(0,$D353-K$2)))</f>
        <v>9</v>
      </c>
      <c r="L353" s="103" t="n">
        <f aca="false">IF(L$1="P",MAX(0,L$2-$D353),IF(L$1="C",MAX(0,$D353-L$2)))</f>
        <v>14</v>
      </c>
      <c r="M353" s="103" t="n">
        <f aca="false">IF(M$1="P",MAX(0,M$2-$D353),IF(M$1="C",MAX(0,$D353-M$2)))</f>
        <v>24</v>
      </c>
      <c r="N353" s="103" t="n">
        <f aca="false">IF(N$1="P",MAX(0,N$2-$D353),IF(N$1="C",MAX(0,$D353-N$2)))</f>
        <v>6</v>
      </c>
      <c r="O353" s="103" t="n">
        <f aca="false">IF(O$1="P",MAX(0,O$2-$D353),IF(O$1="C",MAX(0,$D353-O$2)))</f>
        <v>1</v>
      </c>
      <c r="P353" s="103" t="n">
        <f aca="false">IF(P$1="P",MAX(0,P$2-$D353),IF(P$1="C",MAX(0,$D353-P$2)))</f>
        <v>0</v>
      </c>
      <c r="Q353" s="103" t="n">
        <f aca="false">IF(Q$1="P",MAX(0,Q$2-$D353),IF(Q$1="C",MAX(0,$D353-Q$2)))</f>
        <v>0</v>
      </c>
      <c r="R353" s="103" t="n">
        <f aca="false">IF(R$1="P",MAX(0,R$2-$D353),IF(R$1="C",MAX(0,$D353-R$2)))</f>
        <v>0</v>
      </c>
      <c r="S353" s="103" t="n">
        <f aca="false">IF(S$1="P",MAX(0,S$2-$D353),IF(S$1="C",MAX(0,$D353-S$2)))</f>
        <v>0</v>
      </c>
      <c r="T353" s="103" t="n">
        <f aca="false">IF(T$1="P",MAX(0,T$2-$D353),IF(T$1="C",MAX(0,$D353-T$2)))</f>
        <v>0</v>
      </c>
      <c r="U353" s="104" t="n">
        <f aca="false">B353</f>
        <v>16</v>
      </c>
      <c r="V353" s="105" t="n">
        <f aca="false">VLOOKUP($C353,Gas!$B$3:$E$2506,2)</f>
        <v>2.175</v>
      </c>
      <c r="W353" s="46" t="n">
        <f aca="false">D353/V353</f>
        <v>11.9540229885057</v>
      </c>
      <c r="X353" s="99" t="n">
        <f aca="false">VLOOKUP($C353,Gas!$B$3:$E$2506,4)</f>
        <v>0.360278265156601</v>
      </c>
    </row>
    <row r="354" customFormat="false" ht="12.75" hidden="false" customHeight="false" outlineLevel="0" collapsed="false">
      <c r="A354" s="0" t="n">
        <f aca="false">YEAR(C354)</f>
        <v>1999</v>
      </c>
      <c r="B354" s="95" t="n">
        <f aca="false">MONTH(C354)+(YEAR(C354)-1998)*12</f>
        <v>16</v>
      </c>
      <c r="C354" s="101" t="n">
        <v>36273</v>
      </c>
      <c r="D354" s="102" t="n">
        <v>24.91</v>
      </c>
      <c r="E354" s="98" t="n">
        <f aca="false">LN(D354/D353)</f>
        <v>-0.042827208747393</v>
      </c>
      <c r="F354" s="106" t="n">
        <f aca="false">STDEV(E345:E354)*SQRT(trade_day)</f>
        <v>0.639736602249116</v>
      </c>
      <c r="G354" s="99"/>
      <c r="H354" s="103" t="n">
        <f aca="false">IF(H$1="P",MAX(0,H$2-$D354),IF(H$1="C",MAX(0,$D354-H$2)))</f>
        <v>0</v>
      </c>
      <c r="I354" s="103" t="n">
        <f aca="false">IF(I$1="P",MAX(0,I$2-$D354),IF(I$1="C",MAX(0,$D354-I$2)))</f>
        <v>0.0899999999999999</v>
      </c>
      <c r="J354" s="103" t="n">
        <f aca="false">IF(J$1="P",MAX(0,J$2-$D354),IF(J$1="C",MAX(0,$D354-J$2)))</f>
        <v>5.09</v>
      </c>
      <c r="K354" s="103" t="n">
        <f aca="false">IF(K$1="P",MAX(0,K$2-$D354),IF(K$1="C",MAX(0,$D354-K$2)))</f>
        <v>10.09</v>
      </c>
      <c r="L354" s="103" t="n">
        <f aca="false">IF(L$1="P",MAX(0,L$2-$D354),IF(L$1="C",MAX(0,$D354-L$2)))</f>
        <v>15.09</v>
      </c>
      <c r="M354" s="103" t="n">
        <f aca="false">IF(M$1="P",MAX(0,M$2-$D354),IF(M$1="C",MAX(0,$D354-M$2)))</f>
        <v>25.09</v>
      </c>
      <c r="N354" s="103" t="n">
        <f aca="false">IF(N$1="P",MAX(0,N$2-$D354),IF(N$1="C",MAX(0,$D354-N$2)))</f>
        <v>4.91</v>
      </c>
      <c r="O354" s="103" t="n">
        <f aca="false">IF(O$1="P",MAX(0,O$2-$D354),IF(O$1="C",MAX(0,$D354-O$2)))</f>
        <v>0</v>
      </c>
      <c r="P354" s="103" t="n">
        <f aca="false">IF(P$1="P",MAX(0,P$2-$D354),IF(P$1="C",MAX(0,$D354-P$2)))</f>
        <v>0</v>
      </c>
      <c r="Q354" s="103" t="n">
        <f aca="false">IF(Q$1="P",MAX(0,Q$2-$D354),IF(Q$1="C",MAX(0,$D354-Q$2)))</f>
        <v>0</v>
      </c>
      <c r="R354" s="103" t="n">
        <f aca="false">IF(R$1="P",MAX(0,R$2-$D354),IF(R$1="C",MAX(0,$D354-R$2)))</f>
        <v>0</v>
      </c>
      <c r="S354" s="103" t="n">
        <f aca="false">IF(S$1="P",MAX(0,S$2-$D354),IF(S$1="C",MAX(0,$D354-S$2)))</f>
        <v>0</v>
      </c>
      <c r="T354" s="103" t="n">
        <f aca="false">IF(T$1="P",MAX(0,T$2-$D354),IF(T$1="C",MAX(0,$D354-T$2)))</f>
        <v>0</v>
      </c>
      <c r="U354" s="104" t="n">
        <f aca="false">B354</f>
        <v>16</v>
      </c>
      <c r="V354" s="105" t="n">
        <f aca="false">VLOOKUP($C354,Gas!$B$3:$E$2506,2)</f>
        <v>2.25</v>
      </c>
      <c r="W354" s="46" t="n">
        <f aca="false">D354/V354</f>
        <v>11.0711111111111</v>
      </c>
      <c r="X354" s="99" t="n">
        <f aca="false">VLOOKUP($C354,Gas!$B$3:$E$2506,4)</f>
        <v>0.360897370405145</v>
      </c>
    </row>
    <row r="355" customFormat="false" ht="12.75" hidden="false" customHeight="false" outlineLevel="0" collapsed="false">
      <c r="A355" s="0" t="n">
        <f aca="false">YEAR(C355)</f>
        <v>1999</v>
      </c>
      <c r="B355" s="95" t="n">
        <f aca="false">MONTH(C355)+(YEAR(C355)-1998)*12</f>
        <v>16</v>
      </c>
      <c r="C355" s="101" t="n">
        <v>36276</v>
      </c>
      <c r="D355" s="102" t="n">
        <v>25.13</v>
      </c>
      <c r="E355" s="98" t="n">
        <f aca="false">LN(D355/D354)</f>
        <v>0.00879302228141177</v>
      </c>
      <c r="F355" s="106" t="n">
        <f aca="false">STDEV(E346:E355)*SQRT(trade_day)</f>
        <v>0.597650502190571</v>
      </c>
      <c r="G355" s="99"/>
      <c r="H355" s="103" t="n">
        <f aca="false">IF(H$1="P",MAX(0,H$2-$D355),IF(H$1="C",MAX(0,$D355-H$2)))</f>
        <v>0</v>
      </c>
      <c r="I355" s="103" t="n">
        <f aca="false">IF(I$1="P",MAX(0,I$2-$D355),IF(I$1="C",MAX(0,$D355-I$2)))</f>
        <v>0</v>
      </c>
      <c r="J355" s="103" t="n">
        <f aca="false">IF(J$1="P",MAX(0,J$2-$D355),IF(J$1="C",MAX(0,$D355-J$2)))</f>
        <v>4.87</v>
      </c>
      <c r="K355" s="103" t="n">
        <f aca="false">IF(K$1="P",MAX(0,K$2-$D355),IF(K$1="C",MAX(0,$D355-K$2)))</f>
        <v>9.87</v>
      </c>
      <c r="L355" s="103" t="n">
        <f aca="false">IF(L$1="P",MAX(0,L$2-$D355),IF(L$1="C",MAX(0,$D355-L$2)))</f>
        <v>14.87</v>
      </c>
      <c r="M355" s="103" t="n">
        <f aca="false">IF(M$1="P",MAX(0,M$2-$D355),IF(M$1="C",MAX(0,$D355-M$2)))</f>
        <v>24.87</v>
      </c>
      <c r="N355" s="103" t="n">
        <f aca="false">IF(N$1="P",MAX(0,N$2-$D355),IF(N$1="C",MAX(0,$D355-N$2)))</f>
        <v>5.13</v>
      </c>
      <c r="O355" s="103" t="n">
        <f aca="false">IF(O$1="P",MAX(0,O$2-$D355),IF(O$1="C",MAX(0,$D355-O$2)))</f>
        <v>0.129999999999999</v>
      </c>
      <c r="P355" s="103" t="n">
        <f aca="false">IF(P$1="P",MAX(0,P$2-$D355),IF(P$1="C",MAX(0,$D355-P$2)))</f>
        <v>0</v>
      </c>
      <c r="Q355" s="103" t="n">
        <f aca="false">IF(Q$1="P",MAX(0,Q$2-$D355),IF(Q$1="C",MAX(0,$D355-Q$2)))</f>
        <v>0</v>
      </c>
      <c r="R355" s="103" t="n">
        <f aca="false">IF(R$1="P",MAX(0,R$2-$D355),IF(R$1="C",MAX(0,$D355-R$2)))</f>
        <v>0</v>
      </c>
      <c r="S355" s="103" t="n">
        <f aca="false">IF(S$1="P",MAX(0,S$2-$D355),IF(S$1="C",MAX(0,$D355-S$2)))</f>
        <v>0</v>
      </c>
      <c r="T355" s="103" t="n">
        <f aca="false">IF(T$1="P",MAX(0,T$2-$D355),IF(T$1="C",MAX(0,$D355-T$2)))</f>
        <v>0</v>
      </c>
      <c r="U355" s="104" t="n">
        <f aca="false">B355</f>
        <v>16</v>
      </c>
      <c r="V355" s="105" t="n">
        <f aca="false">VLOOKUP($C355,Gas!$B$3:$E$2506,2)</f>
        <v>2.235</v>
      </c>
      <c r="W355" s="46" t="n">
        <f aca="false">D355/V355</f>
        <v>11.2438478747204</v>
      </c>
      <c r="X355" s="99" t="n">
        <f aca="false">VLOOKUP($C355,Gas!$B$3:$E$2506,4)</f>
        <v>0.299924799848086</v>
      </c>
    </row>
    <row r="356" customFormat="false" ht="12.75" hidden="false" customHeight="false" outlineLevel="0" collapsed="false">
      <c r="A356" s="0" t="n">
        <f aca="false">YEAR(C356)</f>
        <v>1999</v>
      </c>
      <c r="B356" s="95" t="n">
        <f aca="false">MONTH(C356)+(YEAR(C356)-1998)*12</f>
        <v>16</v>
      </c>
      <c r="C356" s="101" t="n">
        <v>36277</v>
      </c>
      <c r="D356" s="102" t="n">
        <v>25.39</v>
      </c>
      <c r="E356" s="98" t="n">
        <f aca="false">LN(D356/D355)</f>
        <v>0.0102930441610862</v>
      </c>
      <c r="F356" s="106" t="n">
        <f aca="false">STDEV(E347:E356)*SQRT(trade_day)</f>
        <v>0.578509636931356</v>
      </c>
      <c r="G356" s="99"/>
      <c r="H356" s="103" t="n">
        <f aca="false">IF(H$1="P",MAX(0,H$2-$D356),IF(H$1="C",MAX(0,$D356-H$2)))</f>
        <v>0</v>
      </c>
      <c r="I356" s="103" t="n">
        <f aca="false">IF(I$1="P",MAX(0,I$2-$D356),IF(I$1="C",MAX(0,$D356-I$2)))</f>
        <v>0</v>
      </c>
      <c r="J356" s="103" t="n">
        <f aca="false">IF(J$1="P",MAX(0,J$2-$D356),IF(J$1="C",MAX(0,$D356-J$2)))</f>
        <v>4.61</v>
      </c>
      <c r="K356" s="103" t="n">
        <f aca="false">IF(K$1="P",MAX(0,K$2-$D356),IF(K$1="C",MAX(0,$D356-K$2)))</f>
        <v>9.61</v>
      </c>
      <c r="L356" s="103" t="n">
        <f aca="false">IF(L$1="P",MAX(0,L$2-$D356),IF(L$1="C",MAX(0,$D356-L$2)))</f>
        <v>14.61</v>
      </c>
      <c r="M356" s="103" t="n">
        <f aca="false">IF(M$1="P",MAX(0,M$2-$D356),IF(M$1="C",MAX(0,$D356-M$2)))</f>
        <v>24.61</v>
      </c>
      <c r="N356" s="103" t="n">
        <f aca="false">IF(N$1="P",MAX(0,N$2-$D356),IF(N$1="C",MAX(0,$D356-N$2)))</f>
        <v>5.39</v>
      </c>
      <c r="O356" s="103" t="n">
        <f aca="false">IF(O$1="P",MAX(0,O$2-$D356),IF(O$1="C",MAX(0,$D356-O$2)))</f>
        <v>0.390000000000001</v>
      </c>
      <c r="P356" s="103" t="n">
        <f aca="false">IF(P$1="P",MAX(0,P$2-$D356),IF(P$1="C",MAX(0,$D356-P$2)))</f>
        <v>0</v>
      </c>
      <c r="Q356" s="103" t="n">
        <f aca="false">IF(Q$1="P",MAX(0,Q$2-$D356),IF(Q$1="C",MAX(0,$D356-Q$2)))</f>
        <v>0</v>
      </c>
      <c r="R356" s="103" t="n">
        <f aca="false">IF(R$1="P",MAX(0,R$2-$D356),IF(R$1="C",MAX(0,$D356-R$2)))</f>
        <v>0</v>
      </c>
      <c r="S356" s="103" t="n">
        <f aca="false">IF(S$1="P",MAX(0,S$2-$D356),IF(S$1="C",MAX(0,$D356-S$2)))</f>
        <v>0</v>
      </c>
      <c r="T356" s="103" t="n">
        <f aca="false">IF(T$1="P",MAX(0,T$2-$D356),IF(T$1="C",MAX(0,$D356-T$2)))</f>
        <v>0</v>
      </c>
      <c r="U356" s="104" t="n">
        <f aca="false">B356</f>
        <v>16</v>
      </c>
      <c r="V356" s="105" t="n">
        <f aca="false">VLOOKUP($C356,Gas!$B$3:$E$2506,2)</f>
        <v>2.23</v>
      </c>
      <c r="W356" s="46" t="n">
        <f aca="false">D356/V356</f>
        <v>11.3856502242152</v>
      </c>
      <c r="X356" s="99" t="n">
        <f aca="false">VLOOKUP($C356,Gas!$B$3:$E$2506,4)</f>
        <v>0.302514798042054</v>
      </c>
    </row>
    <row r="357" customFormat="false" ht="12.75" hidden="false" customHeight="false" outlineLevel="0" collapsed="false">
      <c r="A357" s="0" t="n">
        <f aca="false">YEAR(C357)</f>
        <v>1999</v>
      </c>
      <c r="B357" s="95" t="n">
        <f aca="false">MONTH(C357)+(YEAR(C357)-1998)*12</f>
        <v>16</v>
      </c>
      <c r="C357" s="101" t="n">
        <v>36278</v>
      </c>
      <c r="D357" s="102" t="n">
        <v>23.93</v>
      </c>
      <c r="E357" s="98" t="n">
        <f aca="false">LN(D357/D356)</f>
        <v>-0.0592224937963052</v>
      </c>
      <c r="F357" s="106" t="n">
        <f aca="false">STDEV(E348:E357)*SQRT(trade_day)</f>
        <v>0.676257026158396</v>
      </c>
      <c r="G357" s="99"/>
      <c r="H357" s="103" t="n">
        <f aca="false">IF(H$1="P",MAX(0,H$2-$D357),IF(H$1="C",MAX(0,$D357-H$2)))</f>
        <v>0</v>
      </c>
      <c r="I357" s="103" t="n">
        <f aca="false">IF(I$1="P",MAX(0,I$2-$D357),IF(I$1="C",MAX(0,$D357-I$2)))</f>
        <v>1.07</v>
      </c>
      <c r="J357" s="103" t="n">
        <f aca="false">IF(J$1="P",MAX(0,J$2-$D357),IF(J$1="C",MAX(0,$D357-J$2)))</f>
        <v>6.07</v>
      </c>
      <c r="K357" s="103" t="n">
        <f aca="false">IF(K$1="P",MAX(0,K$2-$D357),IF(K$1="C",MAX(0,$D357-K$2)))</f>
        <v>11.07</v>
      </c>
      <c r="L357" s="103" t="n">
        <f aca="false">IF(L$1="P",MAX(0,L$2-$D357),IF(L$1="C",MAX(0,$D357-L$2)))</f>
        <v>16.07</v>
      </c>
      <c r="M357" s="103" t="n">
        <f aca="false">IF(M$1="P",MAX(0,M$2-$D357),IF(M$1="C",MAX(0,$D357-M$2)))</f>
        <v>26.07</v>
      </c>
      <c r="N357" s="103" t="n">
        <f aca="false">IF(N$1="P",MAX(0,N$2-$D357),IF(N$1="C",MAX(0,$D357-N$2)))</f>
        <v>3.93</v>
      </c>
      <c r="O357" s="103" t="n">
        <f aca="false">IF(O$1="P",MAX(0,O$2-$D357),IF(O$1="C",MAX(0,$D357-O$2)))</f>
        <v>0</v>
      </c>
      <c r="P357" s="103" t="n">
        <f aca="false">IF(P$1="P",MAX(0,P$2-$D357),IF(P$1="C",MAX(0,$D357-P$2)))</f>
        <v>0</v>
      </c>
      <c r="Q357" s="103" t="n">
        <f aca="false">IF(Q$1="P",MAX(0,Q$2-$D357),IF(Q$1="C",MAX(0,$D357-Q$2)))</f>
        <v>0</v>
      </c>
      <c r="R357" s="103" t="n">
        <f aca="false">IF(R$1="P",MAX(0,R$2-$D357),IF(R$1="C",MAX(0,$D357-R$2)))</f>
        <v>0</v>
      </c>
      <c r="S357" s="103" t="n">
        <f aca="false">IF(S$1="P",MAX(0,S$2-$D357),IF(S$1="C",MAX(0,$D357-S$2)))</f>
        <v>0</v>
      </c>
      <c r="T357" s="103" t="n">
        <f aca="false">IF(T$1="P",MAX(0,T$2-$D357),IF(T$1="C",MAX(0,$D357-T$2)))</f>
        <v>0</v>
      </c>
      <c r="U357" s="104" t="n">
        <f aca="false">B357</f>
        <v>16</v>
      </c>
      <c r="V357" s="105" t="n">
        <f aca="false">VLOOKUP($C357,Gas!$B$3:$E$2506,2)</f>
        <v>2.33</v>
      </c>
      <c r="W357" s="46" t="n">
        <f aca="false">D357/V357</f>
        <v>10.2703862660944</v>
      </c>
      <c r="X357" s="99" t="n">
        <f aca="false">VLOOKUP($C357,Gas!$B$3:$E$2506,4)</f>
        <v>0.385684655675032</v>
      </c>
    </row>
    <row r="358" customFormat="false" ht="12.75" hidden="false" customHeight="false" outlineLevel="0" collapsed="false">
      <c r="A358" s="0" t="n">
        <f aca="false">YEAR(C358)</f>
        <v>1999</v>
      </c>
      <c r="B358" s="95" t="n">
        <f aca="false">MONTH(C358)+(YEAR(C358)-1998)*12</f>
        <v>16</v>
      </c>
      <c r="C358" s="101" t="n">
        <v>36279</v>
      </c>
      <c r="D358" s="102" t="n">
        <v>25</v>
      </c>
      <c r="E358" s="98" t="n">
        <f aca="false">LN(D358/D357)</f>
        <v>0.0437429229479188</v>
      </c>
      <c r="F358" s="106" t="n">
        <f aca="false">STDEV(E349:E358)*SQRT(trade_day)</f>
        <v>0.614041435195133</v>
      </c>
      <c r="G358" s="99"/>
      <c r="H358" s="103" t="n">
        <f aca="false">IF(H$1="P",MAX(0,H$2-$D358),IF(H$1="C",MAX(0,$D358-H$2)))</f>
        <v>0</v>
      </c>
      <c r="I358" s="103" t="n">
        <f aca="false">IF(I$1="P",MAX(0,I$2-$D358),IF(I$1="C",MAX(0,$D358-I$2)))</f>
        <v>0</v>
      </c>
      <c r="J358" s="103" t="n">
        <f aca="false">IF(J$1="P",MAX(0,J$2-$D358),IF(J$1="C",MAX(0,$D358-J$2)))</f>
        <v>5</v>
      </c>
      <c r="K358" s="103" t="n">
        <f aca="false">IF(K$1="P",MAX(0,K$2-$D358),IF(K$1="C",MAX(0,$D358-K$2)))</f>
        <v>10</v>
      </c>
      <c r="L358" s="103" t="n">
        <f aca="false">IF(L$1="P",MAX(0,L$2-$D358),IF(L$1="C",MAX(0,$D358-L$2)))</f>
        <v>15</v>
      </c>
      <c r="M358" s="103" t="n">
        <f aca="false">IF(M$1="P",MAX(0,M$2-$D358),IF(M$1="C",MAX(0,$D358-M$2)))</f>
        <v>25</v>
      </c>
      <c r="N358" s="103" t="n">
        <f aca="false">IF(N$1="P",MAX(0,N$2-$D358),IF(N$1="C",MAX(0,$D358-N$2)))</f>
        <v>5</v>
      </c>
      <c r="O358" s="103" t="n">
        <f aca="false">IF(O$1="P",MAX(0,O$2-$D358),IF(O$1="C",MAX(0,$D358-O$2)))</f>
        <v>0</v>
      </c>
      <c r="P358" s="103" t="n">
        <f aca="false">IF(P$1="P",MAX(0,P$2-$D358),IF(P$1="C",MAX(0,$D358-P$2)))</f>
        <v>0</v>
      </c>
      <c r="Q358" s="103" t="n">
        <f aca="false">IF(Q$1="P",MAX(0,Q$2-$D358),IF(Q$1="C",MAX(0,$D358-Q$2)))</f>
        <v>0</v>
      </c>
      <c r="R358" s="103" t="n">
        <f aca="false">IF(R$1="P",MAX(0,R$2-$D358),IF(R$1="C",MAX(0,$D358-R$2)))</f>
        <v>0</v>
      </c>
      <c r="S358" s="103" t="n">
        <f aca="false">IF(S$1="P",MAX(0,S$2-$D358),IF(S$1="C",MAX(0,$D358-S$2)))</f>
        <v>0</v>
      </c>
      <c r="T358" s="103" t="n">
        <f aca="false">IF(T$1="P",MAX(0,T$2-$D358),IF(T$1="C",MAX(0,$D358-T$2)))</f>
        <v>0</v>
      </c>
      <c r="U358" s="104" t="n">
        <f aca="false">B358</f>
        <v>16</v>
      </c>
      <c r="V358" s="105" t="n">
        <f aca="false">VLOOKUP($C358,Gas!$B$3:$E$2506,2)</f>
        <v>2.31</v>
      </c>
      <c r="W358" s="46" t="n">
        <f aca="false">D358/V358</f>
        <v>10.8225108225108</v>
      </c>
      <c r="X358" s="99" t="n">
        <f aca="false">VLOOKUP($C358,Gas!$B$3:$E$2506,4)</f>
        <v>0.396342194897804</v>
      </c>
    </row>
    <row r="359" customFormat="false" ht="12.75" hidden="false" customHeight="false" outlineLevel="0" collapsed="false">
      <c r="A359" s="0" t="n">
        <f aca="false">YEAR(C359)</f>
        <v>1999</v>
      </c>
      <c r="B359" s="95" t="n">
        <f aca="false">MONTH(C359)+(YEAR(C359)-1998)*12</f>
        <v>16</v>
      </c>
      <c r="C359" s="101" t="n">
        <v>36280</v>
      </c>
      <c r="D359" s="102" t="n">
        <v>24.45</v>
      </c>
      <c r="E359" s="98" t="n">
        <f aca="false">LN(D359/D358)</f>
        <v>-0.0222456089473197</v>
      </c>
      <c r="F359" s="106" t="n">
        <f aca="false">STDEV(E350:E359)*SQRT(trade_day)</f>
        <v>0.582516194243071</v>
      </c>
      <c r="G359" s="99"/>
      <c r="H359" s="103" t="n">
        <f aca="false">IF(H$1="P",MAX(0,H$2-$D359),IF(H$1="C",MAX(0,$D359-H$2)))</f>
        <v>0</v>
      </c>
      <c r="I359" s="103" t="n">
        <f aca="false">IF(I$1="P",MAX(0,I$2-$D359),IF(I$1="C",MAX(0,$D359-I$2)))</f>
        <v>0.550000000000001</v>
      </c>
      <c r="J359" s="103" t="n">
        <f aca="false">IF(J$1="P",MAX(0,J$2-$D359),IF(J$1="C",MAX(0,$D359-J$2)))</f>
        <v>5.55</v>
      </c>
      <c r="K359" s="103" t="n">
        <f aca="false">IF(K$1="P",MAX(0,K$2-$D359),IF(K$1="C",MAX(0,$D359-K$2)))</f>
        <v>10.55</v>
      </c>
      <c r="L359" s="103" t="n">
        <f aca="false">IF(L$1="P",MAX(0,L$2-$D359),IF(L$1="C",MAX(0,$D359-L$2)))</f>
        <v>15.55</v>
      </c>
      <c r="M359" s="103" t="n">
        <f aca="false">IF(M$1="P",MAX(0,M$2-$D359),IF(M$1="C",MAX(0,$D359-M$2)))</f>
        <v>25.55</v>
      </c>
      <c r="N359" s="103" t="n">
        <f aca="false">IF(N$1="P",MAX(0,N$2-$D359),IF(N$1="C",MAX(0,$D359-N$2)))</f>
        <v>4.45</v>
      </c>
      <c r="O359" s="103" t="n">
        <f aca="false">IF(O$1="P",MAX(0,O$2-$D359),IF(O$1="C",MAX(0,$D359-O$2)))</f>
        <v>0</v>
      </c>
      <c r="P359" s="103" t="n">
        <f aca="false">IF(P$1="P",MAX(0,P$2-$D359),IF(P$1="C",MAX(0,$D359-P$2)))</f>
        <v>0</v>
      </c>
      <c r="Q359" s="103" t="n">
        <f aca="false">IF(Q$1="P",MAX(0,Q$2-$D359),IF(Q$1="C",MAX(0,$D359-Q$2)))</f>
        <v>0</v>
      </c>
      <c r="R359" s="103" t="n">
        <f aca="false">IF(R$1="P",MAX(0,R$2-$D359),IF(R$1="C",MAX(0,$D359-R$2)))</f>
        <v>0</v>
      </c>
      <c r="S359" s="103" t="n">
        <f aca="false">IF(S$1="P",MAX(0,S$2-$D359),IF(S$1="C",MAX(0,$D359-S$2)))</f>
        <v>0</v>
      </c>
      <c r="T359" s="103" t="n">
        <f aca="false">IF(T$1="P",MAX(0,T$2-$D359),IF(T$1="C",MAX(0,$D359-T$2)))</f>
        <v>0</v>
      </c>
      <c r="U359" s="104" t="n">
        <f aca="false">B359</f>
        <v>16</v>
      </c>
      <c r="V359" s="105" t="n">
        <f aca="false">VLOOKUP($C359,Gas!$B$3:$E$2506,2)</f>
        <v>2.34</v>
      </c>
      <c r="W359" s="46" t="n">
        <f aca="false">D359/V359</f>
        <v>10.4487179487179</v>
      </c>
      <c r="X359" s="99" t="n">
        <f aca="false">VLOOKUP($C359,Gas!$B$3:$E$2506,4)</f>
        <v>0.36381371291089</v>
      </c>
    </row>
    <row r="360" customFormat="false" ht="12.75" hidden="false" customHeight="false" outlineLevel="0" collapsed="false">
      <c r="A360" s="0" t="n">
        <f aca="false">YEAR(C360)</f>
        <v>1999</v>
      </c>
      <c r="B360" s="95" t="n">
        <f aca="false">MONTH(C360)+(YEAR(C360)-1998)*12</f>
        <v>17</v>
      </c>
      <c r="C360" s="101" t="n">
        <v>36283</v>
      </c>
      <c r="D360" s="116" t="n">
        <f aca="false">D359</f>
        <v>24.45</v>
      </c>
      <c r="E360" s="98" t="n">
        <f aca="false">LN(D360/D359)</f>
        <v>0</v>
      </c>
      <c r="F360" s="106" t="n">
        <f aca="false">STDEV(E351:E360)*SQRT(trade_day)</f>
        <v>0.574818860608522</v>
      </c>
      <c r="G360" s="99"/>
      <c r="H360" s="103" t="n">
        <f aca="false">IF(H$1="P",MAX(0,H$2-$D360),IF(H$1="C",MAX(0,$D360-H$2)))</f>
        <v>0</v>
      </c>
      <c r="I360" s="103" t="n">
        <f aca="false">IF(I$1="P",MAX(0,I$2-$D360),IF(I$1="C",MAX(0,$D360-I$2)))</f>
        <v>0.550000000000001</v>
      </c>
      <c r="J360" s="103" t="n">
        <f aca="false">IF(J$1="P",MAX(0,J$2-$D360),IF(J$1="C",MAX(0,$D360-J$2)))</f>
        <v>5.55</v>
      </c>
      <c r="K360" s="103" t="n">
        <f aca="false">IF(K$1="P",MAX(0,K$2-$D360),IF(K$1="C",MAX(0,$D360-K$2)))</f>
        <v>10.55</v>
      </c>
      <c r="L360" s="103" t="n">
        <f aca="false">IF(L$1="P",MAX(0,L$2-$D360),IF(L$1="C",MAX(0,$D360-L$2)))</f>
        <v>15.55</v>
      </c>
      <c r="M360" s="103" t="n">
        <f aca="false">IF(M$1="P",MAX(0,M$2-$D360),IF(M$1="C",MAX(0,$D360-M$2)))</f>
        <v>25.55</v>
      </c>
      <c r="N360" s="103" t="n">
        <f aca="false">IF(N$1="P",MAX(0,N$2-$D360),IF(N$1="C",MAX(0,$D360-N$2)))</f>
        <v>4.45</v>
      </c>
      <c r="O360" s="103" t="n">
        <f aca="false">IF(O$1="P",MAX(0,O$2-$D360),IF(O$1="C",MAX(0,$D360-O$2)))</f>
        <v>0</v>
      </c>
      <c r="P360" s="103" t="n">
        <f aca="false">IF(P$1="P",MAX(0,P$2-$D360),IF(P$1="C",MAX(0,$D360-P$2)))</f>
        <v>0</v>
      </c>
      <c r="Q360" s="103" t="n">
        <f aca="false">IF(Q$1="P",MAX(0,Q$2-$D360),IF(Q$1="C",MAX(0,$D360-Q$2)))</f>
        <v>0</v>
      </c>
      <c r="R360" s="103" t="n">
        <f aca="false">IF(R$1="P",MAX(0,R$2-$D360),IF(R$1="C",MAX(0,$D360-R$2)))</f>
        <v>0</v>
      </c>
      <c r="S360" s="103" t="n">
        <f aca="false">IF(S$1="P",MAX(0,S$2-$D360),IF(S$1="C",MAX(0,$D360-S$2)))</f>
        <v>0</v>
      </c>
      <c r="T360" s="103" t="n">
        <f aca="false">IF(T$1="P",MAX(0,T$2-$D360),IF(T$1="C",MAX(0,$D360-T$2)))</f>
        <v>0</v>
      </c>
      <c r="U360" s="104" t="n">
        <f aca="false">B360</f>
        <v>17</v>
      </c>
      <c r="V360" s="105" t="n">
        <f aca="false">VLOOKUP($C360,Gas!$B$3:$E$2506,2)</f>
        <v>2.27</v>
      </c>
      <c r="W360" s="46" t="n">
        <f aca="false">D360/V360</f>
        <v>10.7709251101322</v>
      </c>
      <c r="X360" s="99" t="n">
        <f aca="false">VLOOKUP($C360,Gas!$B$3:$E$2506,4)</f>
        <v>0.356252481823989</v>
      </c>
    </row>
    <row r="361" customFormat="false" ht="12.75" hidden="false" customHeight="false" outlineLevel="0" collapsed="false">
      <c r="A361" s="0" t="n">
        <f aca="false">YEAR(C361)</f>
        <v>1999</v>
      </c>
      <c r="B361" s="95" t="n">
        <f aca="false">MONTH(C361)+(YEAR(C361)-1998)*12</f>
        <v>17</v>
      </c>
      <c r="C361" s="101" t="n">
        <v>36284</v>
      </c>
      <c r="D361" s="102" t="n">
        <v>26.88</v>
      </c>
      <c r="E361" s="98" t="n">
        <f aca="false">LN(D361/D360)</f>
        <v>0.0947522997340679</v>
      </c>
      <c r="F361" s="106" t="n">
        <f aca="false">STDEV(E352:E361)*SQRT(trade_day)</f>
        <v>0.740373420270109</v>
      </c>
      <c r="G361" s="99"/>
      <c r="H361" s="103" t="n">
        <f aca="false">IF(H$1="P",MAX(0,H$2-$D361),IF(H$1="C",MAX(0,$D361-H$2)))</f>
        <v>0</v>
      </c>
      <c r="I361" s="103" t="n">
        <f aca="false">IF(I$1="P",MAX(0,I$2-$D361),IF(I$1="C",MAX(0,$D361-I$2)))</f>
        <v>0</v>
      </c>
      <c r="J361" s="103" t="n">
        <f aca="false">IF(J$1="P",MAX(0,J$2-$D361),IF(J$1="C",MAX(0,$D361-J$2)))</f>
        <v>3.12</v>
      </c>
      <c r="K361" s="103" t="n">
        <f aca="false">IF(K$1="P",MAX(0,K$2-$D361),IF(K$1="C",MAX(0,$D361-K$2)))</f>
        <v>8.12</v>
      </c>
      <c r="L361" s="103" t="n">
        <f aca="false">IF(L$1="P",MAX(0,L$2-$D361),IF(L$1="C",MAX(0,$D361-L$2)))</f>
        <v>13.12</v>
      </c>
      <c r="M361" s="103" t="n">
        <f aca="false">IF(M$1="P",MAX(0,M$2-$D361),IF(M$1="C",MAX(0,$D361-M$2)))</f>
        <v>23.12</v>
      </c>
      <c r="N361" s="103" t="n">
        <f aca="false">IF(N$1="P",MAX(0,N$2-$D361),IF(N$1="C",MAX(0,$D361-N$2)))</f>
        <v>6.88</v>
      </c>
      <c r="O361" s="103" t="n">
        <f aca="false">IF(O$1="P",MAX(0,O$2-$D361),IF(O$1="C",MAX(0,$D361-O$2)))</f>
        <v>1.88</v>
      </c>
      <c r="P361" s="103" t="n">
        <f aca="false">IF(P$1="P",MAX(0,P$2-$D361),IF(P$1="C",MAX(0,$D361-P$2)))</f>
        <v>0</v>
      </c>
      <c r="Q361" s="103" t="n">
        <f aca="false">IF(Q$1="P",MAX(0,Q$2-$D361),IF(Q$1="C",MAX(0,$D361-Q$2)))</f>
        <v>0</v>
      </c>
      <c r="R361" s="103" t="n">
        <f aca="false">IF(R$1="P",MAX(0,R$2-$D361),IF(R$1="C",MAX(0,$D361-R$2)))</f>
        <v>0</v>
      </c>
      <c r="S361" s="103" t="n">
        <f aca="false">IF(S$1="P",MAX(0,S$2-$D361),IF(S$1="C",MAX(0,$D361-S$2)))</f>
        <v>0</v>
      </c>
      <c r="T361" s="103" t="n">
        <f aca="false">IF(T$1="P",MAX(0,T$2-$D361),IF(T$1="C",MAX(0,$D361-T$2)))</f>
        <v>0</v>
      </c>
      <c r="U361" s="104" t="n">
        <f aca="false">B361</f>
        <v>17</v>
      </c>
      <c r="V361" s="105" t="n">
        <f aca="false">VLOOKUP($C361,Gas!$B$3:$E$2506,2)</f>
        <v>2.22</v>
      </c>
      <c r="W361" s="46" t="n">
        <f aca="false">D361/V361</f>
        <v>12.1081081081081</v>
      </c>
      <c r="X361" s="99" t="n">
        <f aca="false">VLOOKUP($C361,Gas!$B$3:$E$2506,4)</f>
        <v>0.381252388063024</v>
      </c>
    </row>
    <row r="362" customFormat="false" ht="12.75" hidden="false" customHeight="false" outlineLevel="0" collapsed="false">
      <c r="A362" s="0" t="n">
        <f aca="false">YEAR(C362)</f>
        <v>1999</v>
      </c>
      <c r="B362" s="95" t="n">
        <f aca="false">MONTH(C362)+(YEAR(C362)-1998)*12</f>
        <v>17</v>
      </c>
      <c r="C362" s="101" t="n">
        <v>36285</v>
      </c>
      <c r="D362" s="102" t="n">
        <v>31.23</v>
      </c>
      <c r="E362" s="98" t="n">
        <f aca="false">LN(D362/D361)</f>
        <v>0.149996655640038</v>
      </c>
      <c r="F362" s="106" t="n">
        <f aca="false">STDEV(E353:E362)*SQRT(trade_day)</f>
        <v>1.0169174866582</v>
      </c>
      <c r="G362" s="99"/>
      <c r="H362" s="103" t="n">
        <f aca="false">IF(H$1="P",MAX(0,H$2-$D362),IF(H$1="C",MAX(0,$D362-H$2)))</f>
        <v>0</v>
      </c>
      <c r="I362" s="103" t="n">
        <f aca="false">IF(I$1="P",MAX(0,I$2-$D362),IF(I$1="C",MAX(0,$D362-I$2)))</f>
        <v>0</v>
      </c>
      <c r="J362" s="103" t="n">
        <f aca="false">IF(J$1="P",MAX(0,J$2-$D362),IF(J$1="C",MAX(0,$D362-J$2)))</f>
        <v>0</v>
      </c>
      <c r="K362" s="103" t="n">
        <f aca="false">IF(K$1="P",MAX(0,K$2-$D362),IF(K$1="C",MAX(0,$D362-K$2)))</f>
        <v>3.77</v>
      </c>
      <c r="L362" s="103" t="n">
        <f aca="false">IF(L$1="P",MAX(0,L$2-$D362),IF(L$1="C",MAX(0,$D362-L$2)))</f>
        <v>8.77</v>
      </c>
      <c r="M362" s="103" t="n">
        <f aca="false">IF(M$1="P",MAX(0,M$2-$D362),IF(M$1="C",MAX(0,$D362-M$2)))</f>
        <v>18.77</v>
      </c>
      <c r="N362" s="103" t="n">
        <f aca="false">IF(N$1="P",MAX(0,N$2-$D362),IF(N$1="C",MAX(0,$D362-N$2)))</f>
        <v>11.23</v>
      </c>
      <c r="O362" s="103" t="n">
        <f aca="false">IF(O$1="P",MAX(0,O$2-$D362),IF(O$1="C",MAX(0,$D362-O$2)))</f>
        <v>6.23</v>
      </c>
      <c r="P362" s="103" t="n">
        <f aca="false">IF(P$1="P",MAX(0,P$2-$D362),IF(P$1="C",MAX(0,$D362-P$2)))</f>
        <v>1.23</v>
      </c>
      <c r="Q362" s="103" t="n">
        <f aca="false">IF(Q$1="P",MAX(0,Q$2-$D362),IF(Q$1="C",MAX(0,$D362-Q$2)))</f>
        <v>0</v>
      </c>
      <c r="R362" s="103" t="n">
        <f aca="false">IF(R$1="P",MAX(0,R$2-$D362),IF(R$1="C",MAX(0,$D362-R$2)))</f>
        <v>0</v>
      </c>
      <c r="S362" s="103" t="n">
        <f aca="false">IF(S$1="P",MAX(0,S$2-$D362),IF(S$1="C",MAX(0,$D362-S$2)))</f>
        <v>0</v>
      </c>
      <c r="T362" s="103" t="n">
        <f aca="false">IF(T$1="P",MAX(0,T$2-$D362),IF(T$1="C",MAX(0,$D362-T$2)))</f>
        <v>0</v>
      </c>
      <c r="U362" s="104" t="n">
        <f aca="false">B362</f>
        <v>17</v>
      </c>
      <c r="V362" s="105" t="n">
        <f aca="false">VLOOKUP($C362,Gas!$B$3:$E$2506,2)</f>
        <v>2.315</v>
      </c>
      <c r="W362" s="46" t="n">
        <f aca="false">D362/V362</f>
        <v>13.4902807775378</v>
      </c>
      <c r="X362" s="99" t="n">
        <f aca="false">VLOOKUP($C362,Gas!$B$3:$E$2506,4)</f>
        <v>0.460140743899024</v>
      </c>
    </row>
    <row r="363" customFormat="false" ht="12.75" hidden="false" customHeight="false" outlineLevel="0" collapsed="false">
      <c r="A363" s="0" t="n">
        <f aca="false">YEAR(C363)</f>
        <v>1999</v>
      </c>
      <c r="B363" s="95" t="n">
        <f aca="false">MONTH(C363)+(YEAR(C363)-1998)*12</f>
        <v>17</v>
      </c>
      <c r="C363" s="101" t="n">
        <v>36286</v>
      </c>
      <c r="D363" s="102" t="n">
        <v>29.08</v>
      </c>
      <c r="E363" s="98" t="n">
        <f aca="false">LN(D363/D362)</f>
        <v>-0.0713285186296687</v>
      </c>
      <c r="F363" s="106" t="n">
        <f aca="false">STDEV(E354:E363)*SQRT(trade_day)</f>
        <v>1.09600826492701</v>
      </c>
      <c r="G363" s="99"/>
      <c r="H363" s="103" t="n">
        <f aca="false">IF(H$1="P",MAX(0,H$2-$D363),IF(H$1="C",MAX(0,$D363-H$2)))</f>
        <v>0</v>
      </c>
      <c r="I363" s="103" t="n">
        <f aca="false">IF(I$1="P",MAX(0,I$2-$D363),IF(I$1="C",MAX(0,$D363-I$2)))</f>
        <v>0</v>
      </c>
      <c r="J363" s="103" t="n">
        <f aca="false">IF(J$1="P",MAX(0,J$2-$D363),IF(J$1="C",MAX(0,$D363-J$2)))</f>
        <v>0.920000000000002</v>
      </c>
      <c r="K363" s="103" t="n">
        <f aca="false">IF(K$1="P",MAX(0,K$2-$D363),IF(K$1="C",MAX(0,$D363-K$2)))</f>
        <v>5.92</v>
      </c>
      <c r="L363" s="103" t="n">
        <f aca="false">IF(L$1="P",MAX(0,L$2-$D363),IF(L$1="C",MAX(0,$D363-L$2)))</f>
        <v>10.92</v>
      </c>
      <c r="M363" s="103" t="n">
        <f aca="false">IF(M$1="P",MAX(0,M$2-$D363),IF(M$1="C",MAX(0,$D363-M$2)))</f>
        <v>20.92</v>
      </c>
      <c r="N363" s="103" t="n">
        <f aca="false">IF(N$1="P",MAX(0,N$2-$D363),IF(N$1="C",MAX(0,$D363-N$2)))</f>
        <v>9.08</v>
      </c>
      <c r="O363" s="103" t="n">
        <f aca="false">IF(O$1="P",MAX(0,O$2-$D363),IF(O$1="C",MAX(0,$D363-O$2)))</f>
        <v>4.08</v>
      </c>
      <c r="P363" s="103" t="n">
        <f aca="false">IF(P$1="P",MAX(0,P$2-$D363),IF(P$1="C",MAX(0,$D363-P$2)))</f>
        <v>0</v>
      </c>
      <c r="Q363" s="103" t="n">
        <f aca="false">IF(Q$1="P",MAX(0,Q$2-$D363),IF(Q$1="C",MAX(0,$D363-Q$2)))</f>
        <v>0</v>
      </c>
      <c r="R363" s="103" t="n">
        <f aca="false">IF(R$1="P",MAX(0,R$2-$D363),IF(R$1="C",MAX(0,$D363-R$2)))</f>
        <v>0</v>
      </c>
      <c r="S363" s="103" t="n">
        <f aca="false">IF(S$1="P",MAX(0,S$2-$D363),IF(S$1="C",MAX(0,$D363-S$2)))</f>
        <v>0</v>
      </c>
      <c r="T363" s="103" t="n">
        <f aca="false">IF(T$1="P",MAX(0,T$2-$D363),IF(T$1="C",MAX(0,$D363-T$2)))</f>
        <v>0</v>
      </c>
      <c r="U363" s="104" t="n">
        <f aca="false">B363</f>
        <v>17</v>
      </c>
      <c r="V363" s="105" t="n">
        <f aca="false">VLOOKUP($C363,Gas!$B$3:$E$2506,2)</f>
        <v>2.365</v>
      </c>
      <c r="W363" s="46" t="n">
        <f aca="false">D363/V363</f>
        <v>12.2959830866808</v>
      </c>
      <c r="X363" s="99" t="n">
        <f aca="false">VLOOKUP($C363,Gas!$B$3:$E$2506,4)</f>
        <v>0.471487202942297</v>
      </c>
    </row>
    <row r="364" customFormat="false" ht="12.75" hidden="false" customHeight="false" outlineLevel="0" collapsed="false">
      <c r="A364" s="0" t="n">
        <f aca="false">YEAR(C364)</f>
        <v>1999</v>
      </c>
      <c r="B364" s="95" t="n">
        <f aca="false">MONTH(C364)+(YEAR(C364)-1998)*12</f>
        <v>17</v>
      </c>
      <c r="C364" s="101" t="n">
        <v>36287</v>
      </c>
      <c r="D364" s="102" t="n">
        <v>28.7</v>
      </c>
      <c r="E364" s="98" t="n">
        <f aca="false">LN(D364/D363)</f>
        <v>-0.0131535298997431</v>
      </c>
      <c r="F364" s="106" t="n">
        <f aca="false">STDEV(E355:E364)*SQRT(trade_day)</f>
        <v>1.06498308455205</v>
      </c>
      <c r="G364" s="99"/>
      <c r="H364" s="103" t="n">
        <f aca="false">IF(H$1="P",MAX(0,H$2-$D364),IF(H$1="C",MAX(0,$D364-H$2)))</f>
        <v>0</v>
      </c>
      <c r="I364" s="103" t="n">
        <f aca="false">IF(I$1="P",MAX(0,I$2-$D364),IF(I$1="C",MAX(0,$D364-I$2)))</f>
        <v>0</v>
      </c>
      <c r="J364" s="103" t="n">
        <f aca="false">IF(J$1="P",MAX(0,J$2-$D364),IF(J$1="C",MAX(0,$D364-J$2)))</f>
        <v>1.3</v>
      </c>
      <c r="K364" s="103" t="n">
        <f aca="false">IF(K$1="P",MAX(0,K$2-$D364),IF(K$1="C",MAX(0,$D364-K$2)))</f>
        <v>6.3</v>
      </c>
      <c r="L364" s="103" t="n">
        <f aca="false">IF(L$1="P",MAX(0,L$2-$D364),IF(L$1="C",MAX(0,$D364-L$2)))</f>
        <v>11.3</v>
      </c>
      <c r="M364" s="103" t="n">
        <f aca="false">IF(M$1="P",MAX(0,M$2-$D364),IF(M$1="C",MAX(0,$D364-M$2)))</f>
        <v>21.3</v>
      </c>
      <c r="N364" s="103" t="n">
        <f aca="false">IF(N$1="P",MAX(0,N$2-$D364),IF(N$1="C",MAX(0,$D364-N$2)))</f>
        <v>8.7</v>
      </c>
      <c r="O364" s="103" t="n">
        <f aca="false">IF(O$1="P",MAX(0,O$2-$D364),IF(O$1="C",MAX(0,$D364-O$2)))</f>
        <v>3.7</v>
      </c>
      <c r="P364" s="103" t="n">
        <f aca="false">IF(P$1="P",MAX(0,P$2-$D364),IF(P$1="C",MAX(0,$D364-P$2)))</f>
        <v>0</v>
      </c>
      <c r="Q364" s="103" t="n">
        <f aca="false">IF(Q$1="P",MAX(0,Q$2-$D364),IF(Q$1="C",MAX(0,$D364-Q$2)))</f>
        <v>0</v>
      </c>
      <c r="R364" s="103" t="n">
        <f aca="false">IF(R$1="P",MAX(0,R$2-$D364),IF(R$1="C",MAX(0,$D364-R$2)))</f>
        <v>0</v>
      </c>
      <c r="S364" s="103" t="n">
        <f aca="false">IF(S$1="P",MAX(0,S$2-$D364),IF(S$1="C",MAX(0,$D364-S$2)))</f>
        <v>0</v>
      </c>
      <c r="T364" s="103" t="n">
        <f aca="false">IF(T$1="P",MAX(0,T$2-$D364),IF(T$1="C",MAX(0,$D364-T$2)))</f>
        <v>0</v>
      </c>
      <c r="U364" s="104" t="n">
        <f aca="false">B364</f>
        <v>17</v>
      </c>
      <c r="V364" s="105" t="n">
        <f aca="false">VLOOKUP($C364,Gas!$B$3:$E$2506,2)</f>
        <v>2.335</v>
      </c>
      <c r="W364" s="46" t="n">
        <f aca="false">D364/V364</f>
        <v>12.2912205567452</v>
      </c>
      <c r="X364" s="99" t="n">
        <f aca="false">VLOOKUP($C364,Gas!$B$3:$E$2506,4)</f>
        <v>0.482787815005333</v>
      </c>
    </row>
    <row r="365" customFormat="false" ht="12.75" hidden="false" customHeight="false" outlineLevel="0" collapsed="false">
      <c r="A365" s="0" t="n">
        <f aca="false">YEAR(C365)</f>
        <v>1999</v>
      </c>
      <c r="B365" s="95" t="n">
        <f aca="false">MONTH(C365)+(YEAR(C365)-1998)*12</f>
        <v>17</v>
      </c>
      <c r="C365" s="101" t="n">
        <v>36290</v>
      </c>
      <c r="D365" s="102" t="n">
        <v>32</v>
      </c>
      <c r="E365" s="98" t="n">
        <f aca="false">LN(D365/D364)</f>
        <v>0.108838780034151</v>
      </c>
      <c r="F365" s="106" t="n">
        <f aca="false">STDEV(E356:E365)*SQRT(trade_day)</f>
        <v>1.16386089260487</v>
      </c>
      <c r="G365" s="99"/>
      <c r="H365" s="103" t="n">
        <f aca="false">IF(H$1="P",MAX(0,H$2-$D365),IF(H$1="C",MAX(0,$D365-H$2)))</f>
        <v>0</v>
      </c>
      <c r="I365" s="103" t="n">
        <f aca="false">IF(I$1="P",MAX(0,I$2-$D365),IF(I$1="C",MAX(0,$D365-I$2)))</f>
        <v>0</v>
      </c>
      <c r="J365" s="103" t="n">
        <f aca="false">IF(J$1="P",MAX(0,J$2-$D365),IF(J$1="C",MAX(0,$D365-J$2)))</f>
        <v>0</v>
      </c>
      <c r="K365" s="103" t="n">
        <f aca="false">IF(K$1="P",MAX(0,K$2-$D365),IF(K$1="C",MAX(0,$D365-K$2)))</f>
        <v>3</v>
      </c>
      <c r="L365" s="103" t="n">
        <f aca="false">IF(L$1="P",MAX(0,L$2-$D365),IF(L$1="C",MAX(0,$D365-L$2)))</f>
        <v>8</v>
      </c>
      <c r="M365" s="103" t="n">
        <f aca="false">IF(M$1="P",MAX(0,M$2-$D365),IF(M$1="C",MAX(0,$D365-M$2)))</f>
        <v>18</v>
      </c>
      <c r="N365" s="103" t="n">
        <f aca="false">IF(N$1="P",MAX(0,N$2-$D365),IF(N$1="C",MAX(0,$D365-N$2)))</f>
        <v>12</v>
      </c>
      <c r="O365" s="103" t="n">
        <f aca="false">IF(O$1="P",MAX(0,O$2-$D365),IF(O$1="C",MAX(0,$D365-O$2)))</f>
        <v>7</v>
      </c>
      <c r="P365" s="103" t="n">
        <f aca="false">IF(P$1="P",MAX(0,P$2-$D365),IF(P$1="C",MAX(0,$D365-P$2)))</f>
        <v>2</v>
      </c>
      <c r="Q365" s="103" t="n">
        <f aca="false">IF(Q$1="P",MAX(0,Q$2-$D365),IF(Q$1="C",MAX(0,$D365-Q$2)))</f>
        <v>0</v>
      </c>
      <c r="R365" s="103" t="n">
        <f aca="false">IF(R$1="P",MAX(0,R$2-$D365),IF(R$1="C",MAX(0,$D365-R$2)))</f>
        <v>0</v>
      </c>
      <c r="S365" s="103" t="n">
        <f aca="false">IF(S$1="P",MAX(0,S$2-$D365),IF(S$1="C",MAX(0,$D365-S$2)))</f>
        <v>0</v>
      </c>
      <c r="T365" s="103" t="n">
        <f aca="false">IF(T$1="P",MAX(0,T$2-$D365),IF(T$1="C",MAX(0,$D365-T$2)))</f>
        <v>0</v>
      </c>
      <c r="U365" s="104" t="n">
        <f aca="false">B365</f>
        <v>17</v>
      </c>
      <c r="V365" s="105" t="n">
        <f aca="false">VLOOKUP($C365,Gas!$B$3:$E$2506,2)</f>
        <v>2.255</v>
      </c>
      <c r="W365" s="46" t="n">
        <f aca="false">D365/V365</f>
        <v>14.1906873614191</v>
      </c>
      <c r="X365" s="99" t="n">
        <f aca="false">VLOOKUP($C365,Gas!$B$3:$E$2506,4)</f>
        <v>0.44452175901982</v>
      </c>
    </row>
    <row r="366" customFormat="false" ht="12.75" hidden="false" customHeight="false" outlineLevel="0" collapsed="false">
      <c r="A366" s="0" t="n">
        <f aca="false">YEAR(C366)</f>
        <v>1999</v>
      </c>
      <c r="B366" s="95" t="n">
        <f aca="false">MONTH(C366)+(YEAR(C366)-1998)*12</f>
        <v>17</v>
      </c>
      <c r="C366" s="101" t="n">
        <v>36291</v>
      </c>
      <c r="D366" s="102" t="n">
        <v>31</v>
      </c>
      <c r="E366" s="98" t="n">
        <f aca="false">LN(D366/D365)</f>
        <v>-0.0317486983145803</v>
      </c>
      <c r="F366" s="106" t="n">
        <f aca="false">STDEV(E357:E366)*SQRT(trade_day)</f>
        <v>1.19631327303358</v>
      </c>
      <c r="G366" s="99"/>
      <c r="H366" s="103" t="n">
        <f aca="false">IF(H$1="P",MAX(0,H$2-$D366),IF(H$1="C",MAX(0,$D366-H$2)))</f>
        <v>0</v>
      </c>
      <c r="I366" s="103" t="n">
        <f aca="false">IF(I$1="P",MAX(0,I$2-$D366),IF(I$1="C",MAX(0,$D366-I$2)))</f>
        <v>0</v>
      </c>
      <c r="J366" s="103" t="n">
        <f aca="false">IF(J$1="P",MAX(0,J$2-$D366),IF(J$1="C",MAX(0,$D366-J$2)))</f>
        <v>0</v>
      </c>
      <c r="K366" s="103" t="n">
        <f aca="false">IF(K$1="P",MAX(0,K$2-$D366),IF(K$1="C",MAX(0,$D366-K$2)))</f>
        <v>4</v>
      </c>
      <c r="L366" s="103" t="n">
        <f aca="false">IF(L$1="P",MAX(0,L$2-$D366),IF(L$1="C",MAX(0,$D366-L$2)))</f>
        <v>9</v>
      </c>
      <c r="M366" s="103" t="n">
        <f aca="false">IF(M$1="P",MAX(0,M$2-$D366),IF(M$1="C",MAX(0,$D366-M$2)))</f>
        <v>19</v>
      </c>
      <c r="N366" s="103" t="n">
        <f aca="false">IF(N$1="P",MAX(0,N$2-$D366),IF(N$1="C",MAX(0,$D366-N$2)))</f>
        <v>11</v>
      </c>
      <c r="O366" s="103" t="n">
        <f aca="false">IF(O$1="P",MAX(0,O$2-$D366),IF(O$1="C",MAX(0,$D366-O$2)))</f>
        <v>6</v>
      </c>
      <c r="P366" s="103" t="n">
        <f aca="false">IF(P$1="P",MAX(0,P$2-$D366),IF(P$1="C",MAX(0,$D366-P$2)))</f>
        <v>1</v>
      </c>
      <c r="Q366" s="103" t="n">
        <f aca="false">IF(Q$1="P",MAX(0,Q$2-$D366),IF(Q$1="C",MAX(0,$D366-Q$2)))</f>
        <v>0</v>
      </c>
      <c r="R366" s="103" t="n">
        <f aca="false">IF(R$1="P",MAX(0,R$2-$D366),IF(R$1="C",MAX(0,$D366-R$2)))</f>
        <v>0</v>
      </c>
      <c r="S366" s="103" t="n">
        <f aca="false">IF(S$1="P",MAX(0,S$2-$D366),IF(S$1="C",MAX(0,$D366-S$2)))</f>
        <v>0</v>
      </c>
      <c r="T366" s="103" t="n">
        <f aca="false">IF(T$1="P",MAX(0,T$2-$D366),IF(T$1="C",MAX(0,$D366-T$2)))</f>
        <v>0</v>
      </c>
      <c r="U366" s="104" t="n">
        <f aca="false">B366</f>
        <v>17</v>
      </c>
      <c r="V366" s="105" t="n">
        <f aca="false">VLOOKUP($C366,Gas!$B$3:$E$2506,2)</f>
        <v>2.26</v>
      </c>
      <c r="W366" s="46" t="n">
        <f aca="false">D366/V366</f>
        <v>13.716814159292</v>
      </c>
      <c r="X366" s="99" t="n">
        <f aca="false">VLOOKUP($C366,Gas!$B$3:$E$2506,4)</f>
        <v>0.407263109658114</v>
      </c>
    </row>
    <row r="367" customFormat="false" ht="12.75" hidden="false" customHeight="false" outlineLevel="0" collapsed="false">
      <c r="A367" s="0" t="n">
        <f aca="false">YEAR(C367)</f>
        <v>1999</v>
      </c>
      <c r="B367" s="95" t="n">
        <f aca="false">MONTH(C367)+(YEAR(C367)-1998)*12</f>
        <v>17</v>
      </c>
      <c r="C367" s="101" t="n">
        <v>36292</v>
      </c>
      <c r="D367" s="102" t="n">
        <v>29.4</v>
      </c>
      <c r="E367" s="98" t="n">
        <f aca="false">LN(D367/D366)</f>
        <v>-0.0529925301405103</v>
      </c>
      <c r="F367" s="106" t="n">
        <f aca="false">STDEV(E358:E367)*SQRT(trade_day)</f>
        <v>1.18521258703048</v>
      </c>
      <c r="G367" s="99"/>
      <c r="H367" s="103" t="n">
        <f aca="false">IF(H$1="P",MAX(0,H$2-$D367),IF(H$1="C",MAX(0,$D367-H$2)))</f>
        <v>0</v>
      </c>
      <c r="I367" s="103" t="n">
        <f aca="false">IF(I$1="P",MAX(0,I$2-$D367),IF(I$1="C",MAX(0,$D367-I$2)))</f>
        <v>0</v>
      </c>
      <c r="J367" s="103" t="n">
        <f aca="false">IF(J$1="P",MAX(0,J$2-$D367),IF(J$1="C",MAX(0,$D367-J$2)))</f>
        <v>0.600000000000001</v>
      </c>
      <c r="K367" s="103" t="n">
        <f aca="false">IF(K$1="P",MAX(0,K$2-$D367),IF(K$1="C",MAX(0,$D367-K$2)))</f>
        <v>5.6</v>
      </c>
      <c r="L367" s="103" t="n">
        <f aca="false">IF(L$1="P",MAX(0,L$2-$D367),IF(L$1="C",MAX(0,$D367-L$2)))</f>
        <v>10.6</v>
      </c>
      <c r="M367" s="103" t="n">
        <f aca="false">IF(M$1="P",MAX(0,M$2-$D367),IF(M$1="C",MAX(0,$D367-M$2)))</f>
        <v>20.6</v>
      </c>
      <c r="N367" s="103" t="n">
        <f aca="false">IF(N$1="P",MAX(0,N$2-$D367),IF(N$1="C",MAX(0,$D367-N$2)))</f>
        <v>9.4</v>
      </c>
      <c r="O367" s="103" t="n">
        <f aca="false">IF(O$1="P",MAX(0,O$2-$D367),IF(O$1="C",MAX(0,$D367-O$2)))</f>
        <v>4.4</v>
      </c>
      <c r="P367" s="103" t="n">
        <f aca="false">IF(P$1="P",MAX(0,P$2-$D367),IF(P$1="C",MAX(0,$D367-P$2)))</f>
        <v>0</v>
      </c>
      <c r="Q367" s="103" t="n">
        <f aca="false">IF(Q$1="P",MAX(0,Q$2-$D367),IF(Q$1="C",MAX(0,$D367-Q$2)))</f>
        <v>0</v>
      </c>
      <c r="R367" s="103" t="n">
        <f aca="false">IF(R$1="P",MAX(0,R$2-$D367),IF(R$1="C",MAX(0,$D367-R$2)))</f>
        <v>0</v>
      </c>
      <c r="S367" s="103" t="n">
        <f aca="false">IF(S$1="P",MAX(0,S$2-$D367),IF(S$1="C",MAX(0,$D367-S$2)))</f>
        <v>0</v>
      </c>
      <c r="T367" s="103" t="n">
        <f aca="false">IF(T$1="P",MAX(0,T$2-$D367),IF(T$1="C",MAX(0,$D367-T$2)))</f>
        <v>0</v>
      </c>
      <c r="U367" s="104" t="n">
        <f aca="false">B367</f>
        <v>17</v>
      </c>
      <c r="V367" s="105" t="n">
        <f aca="false">VLOOKUP($C367,Gas!$B$3:$E$2506,2)</f>
        <v>2.29</v>
      </c>
      <c r="W367" s="46" t="n">
        <f aca="false">D367/V367</f>
        <v>12.8384279475983</v>
      </c>
      <c r="X367" s="99" t="n">
        <f aca="false">VLOOKUP($C367,Gas!$B$3:$E$2506,4)</f>
        <v>0.415551103807998</v>
      </c>
    </row>
    <row r="368" customFormat="false" ht="12.75" hidden="false" customHeight="false" outlineLevel="0" collapsed="false">
      <c r="A368" s="0" t="n">
        <f aca="false">YEAR(C368)</f>
        <v>1999</v>
      </c>
      <c r="B368" s="95" t="n">
        <f aca="false">MONTH(C368)+(YEAR(C368)-1998)*12</f>
        <v>17</v>
      </c>
      <c r="C368" s="101" t="n">
        <v>36293</v>
      </c>
      <c r="D368" s="102" t="n">
        <v>28</v>
      </c>
      <c r="E368" s="98" t="n">
        <f aca="false">LN(D368/D367)</f>
        <v>-0.0487901641694319</v>
      </c>
      <c r="F368" s="106" t="n">
        <f aca="false">STDEV(E359:E368)*SQRT(trade_day)</f>
        <v>1.22464103819217</v>
      </c>
      <c r="G368" s="99"/>
      <c r="H368" s="103" t="n">
        <f aca="false">IF(H$1="P",MAX(0,H$2-$D368),IF(H$1="C",MAX(0,$D368-H$2)))</f>
        <v>0</v>
      </c>
      <c r="I368" s="103" t="n">
        <f aca="false">IF(I$1="P",MAX(0,I$2-$D368),IF(I$1="C",MAX(0,$D368-I$2)))</f>
        <v>0</v>
      </c>
      <c r="J368" s="103" t="n">
        <f aca="false">IF(J$1="P",MAX(0,J$2-$D368),IF(J$1="C",MAX(0,$D368-J$2)))</f>
        <v>2</v>
      </c>
      <c r="K368" s="103" t="n">
        <f aca="false">IF(K$1="P",MAX(0,K$2-$D368),IF(K$1="C",MAX(0,$D368-K$2)))</f>
        <v>7</v>
      </c>
      <c r="L368" s="103" t="n">
        <f aca="false">IF(L$1="P",MAX(0,L$2-$D368),IF(L$1="C",MAX(0,$D368-L$2)))</f>
        <v>12</v>
      </c>
      <c r="M368" s="103" t="n">
        <f aca="false">IF(M$1="P",MAX(0,M$2-$D368),IF(M$1="C",MAX(0,$D368-M$2)))</f>
        <v>22</v>
      </c>
      <c r="N368" s="103" t="n">
        <f aca="false">IF(N$1="P",MAX(0,N$2-$D368),IF(N$1="C",MAX(0,$D368-N$2)))</f>
        <v>8</v>
      </c>
      <c r="O368" s="103" t="n">
        <f aca="false">IF(O$1="P",MAX(0,O$2-$D368),IF(O$1="C",MAX(0,$D368-O$2)))</f>
        <v>3</v>
      </c>
      <c r="P368" s="103" t="n">
        <f aca="false">IF(P$1="P",MAX(0,P$2-$D368),IF(P$1="C",MAX(0,$D368-P$2)))</f>
        <v>0</v>
      </c>
      <c r="Q368" s="103" t="n">
        <f aca="false">IF(Q$1="P",MAX(0,Q$2-$D368),IF(Q$1="C",MAX(0,$D368-Q$2)))</f>
        <v>0</v>
      </c>
      <c r="R368" s="103" t="n">
        <f aca="false">IF(R$1="P",MAX(0,R$2-$D368),IF(R$1="C",MAX(0,$D368-R$2)))</f>
        <v>0</v>
      </c>
      <c r="S368" s="103" t="n">
        <f aca="false">IF(S$1="P",MAX(0,S$2-$D368),IF(S$1="C",MAX(0,$D368-S$2)))</f>
        <v>0</v>
      </c>
      <c r="T368" s="103" t="n">
        <f aca="false">IF(T$1="P",MAX(0,T$2-$D368),IF(T$1="C",MAX(0,$D368-T$2)))</f>
        <v>0</v>
      </c>
      <c r="U368" s="104" t="n">
        <f aca="false">B368</f>
        <v>17</v>
      </c>
      <c r="V368" s="105" t="n">
        <f aca="false">VLOOKUP($C368,Gas!$B$3:$E$2506,2)</f>
        <v>2.19</v>
      </c>
      <c r="W368" s="46" t="n">
        <f aca="false">D368/V368</f>
        <v>12.7853881278539</v>
      </c>
      <c r="X368" s="99" t="n">
        <f aca="false">VLOOKUP($C368,Gas!$B$3:$E$2506,4)</f>
        <v>0.498625836737964</v>
      </c>
    </row>
    <row r="369" customFormat="false" ht="12.75" hidden="false" customHeight="false" outlineLevel="0" collapsed="false">
      <c r="A369" s="0" t="n">
        <f aca="false">YEAR(C369)</f>
        <v>1999</v>
      </c>
      <c r="B369" s="95" t="n">
        <f aca="false">MONTH(C369)+(YEAR(C369)-1998)*12</f>
        <v>17</v>
      </c>
      <c r="C369" s="101" t="n">
        <v>36294</v>
      </c>
      <c r="D369" s="102" t="n">
        <v>29.5</v>
      </c>
      <c r="E369" s="98" t="n">
        <f aca="false">LN(D369/D368)</f>
        <v>0.0521857531705703</v>
      </c>
      <c r="F369" s="106" t="n">
        <f aca="false">STDEV(E360:E369)*SQRT(trade_day)</f>
        <v>1.22449859890876</v>
      </c>
      <c r="G369" s="99"/>
      <c r="H369" s="103" t="n">
        <f aca="false">IF(H$1="P",MAX(0,H$2-$D369),IF(H$1="C",MAX(0,$D369-H$2)))</f>
        <v>0</v>
      </c>
      <c r="I369" s="103" t="n">
        <f aca="false">IF(I$1="P",MAX(0,I$2-$D369),IF(I$1="C",MAX(0,$D369-I$2)))</f>
        <v>0</v>
      </c>
      <c r="J369" s="103" t="n">
        <f aca="false">IF(J$1="P",MAX(0,J$2-$D369),IF(J$1="C",MAX(0,$D369-J$2)))</f>
        <v>0.5</v>
      </c>
      <c r="K369" s="103" t="n">
        <f aca="false">IF(K$1="P",MAX(0,K$2-$D369),IF(K$1="C",MAX(0,$D369-K$2)))</f>
        <v>5.5</v>
      </c>
      <c r="L369" s="103" t="n">
        <f aca="false">IF(L$1="P",MAX(0,L$2-$D369),IF(L$1="C",MAX(0,$D369-L$2)))</f>
        <v>10.5</v>
      </c>
      <c r="M369" s="103" t="n">
        <f aca="false">IF(M$1="P",MAX(0,M$2-$D369),IF(M$1="C",MAX(0,$D369-M$2)))</f>
        <v>20.5</v>
      </c>
      <c r="N369" s="103" t="n">
        <f aca="false">IF(N$1="P",MAX(0,N$2-$D369),IF(N$1="C",MAX(0,$D369-N$2)))</f>
        <v>9.5</v>
      </c>
      <c r="O369" s="103" t="n">
        <f aca="false">IF(O$1="P",MAX(0,O$2-$D369),IF(O$1="C",MAX(0,$D369-O$2)))</f>
        <v>4.5</v>
      </c>
      <c r="P369" s="103" t="n">
        <f aca="false">IF(P$1="P",MAX(0,P$2-$D369),IF(P$1="C",MAX(0,$D369-P$2)))</f>
        <v>0</v>
      </c>
      <c r="Q369" s="103" t="n">
        <f aca="false">IF(Q$1="P",MAX(0,Q$2-$D369),IF(Q$1="C",MAX(0,$D369-Q$2)))</f>
        <v>0</v>
      </c>
      <c r="R369" s="103" t="n">
        <f aca="false">IF(R$1="P",MAX(0,R$2-$D369),IF(R$1="C",MAX(0,$D369-R$2)))</f>
        <v>0</v>
      </c>
      <c r="S369" s="103" t="n">
        <f aca="false">IF(S$1="P",MAX(0,S$2-$D369),IF(S$1="C",MAX(0,$D369-S$2)))</f>
        <v>0</v>
      </c>
      <c r="T369" s="103" t="n">
        <f aca="false">IF(T$1="P",MAX(0,T$2-$D369),IF(T$1="C",MAX(0,$D369-T$2)))</f>
        <v>0</v>
      </c>
      <c r="U369" s="104" t="n">
        <f aca="false">B369</f>
        <v>17</v>
      </c>
      <c r="V369" s="105" t="n">
        <f aca="false">VLOOKUP($C369,Gas!$B$3:$E$2506,2)</f>
        <v>2.21</v>
      </c>
      <c r="W369" s="46" t="n">
        <f aca="false">D369/V369</f>
        <v>13.3484162895928</v>
      </c>
      <c r="X369" s="99" t="n">
        <f aca="false">VLOOKUP($C369,Gas!$B$3:$E$2506,4)</f>
        <v>0.486825350528821</v>
      </c>
    </row>
    <row r="370" customFormat="false" ht="12.75" hidden="false" customHeight="false" outlineLevel="0" collapsed="false">
      <c r="A370" s="0" t="n">
        <f aca="false">YEAR(C370)</f>
        <v>1999</v>
      </c>
      <c r="B370" s="95" t="n">
        <f aca="false">MONTH(C370)+(YEAR(C370)-1998)*12</f>
        <v>17</v>
      </c>
      <c r="C370" s="101" t="n">
        <v>36297</v>
      </c>
      <c r="D370" s="102" t="n">
        <v>32.5</v>
      </c>
      <c r="E370" s="98" t="n">
        <f aca="false">LN(D370/D369)</f>
        <v>0.0968498259899176</v>
      </c>
      <c r="F370" s="106" t="n">
        <f aca="false">STDEV(E361:E370)*SQRT(trade_day)</f>
        <v>1.27783758102116</v>
      </c>
      <c r="G370" s="99"/>
      <c r="H370" s="103" t="n">
        <f aca="false">IF(H$1="P",MAX(0,H$2-$D370),IF(H$1="C",MAX(0,$D370-H$2)))</f>
        <v>0</v>
      </c>
      <c r="I370" s="103" t="n">
        <f aca="false">IF(I$1="P",MAX(0,I$2-$D370),IF(I$1="C",MAX(0,$D370-I$2)))</f>
        <v>0</v>
      </c>
      <c r="J370" s="103" t="n">
        <f aca="false">IF(J$1="P",MAX(0,J$2-$D370),IF(J$1="C",MAX(0,$D370-J$2)))</f>
        <v>0</v>
      </c>
      <c r="K370" s="103" t="n">
        <f aca="false">IF(K$1="P",MAX(0,K$2-$D370),IF(K$1="C",MAX(0,$D370-K$2)))</f>
        <v>2.5</v>
      </c>
      <c r="L370" s="103" t="n">
        <f aca="false">IF(L$1="P",MAX(0,L$2-$D370),IF(L$1="C",MAX(0,$D370-L$2)))</f>
        <v>7.5</v>
      </c>
      <c r="M370" s="103" t="n">
        <f aca="false">IF(M$1="P",MAX(0,M$2-$D370),IF(M$1="C",MAX(0,$D370-M$2)))</f>
        <v>17.5</v>
      </c>
      <c r="N370" s="103" t="n">
        <f aca="false">IF(N$1="P",MAX(0,N$2-$D370),IF(N$1="C",MAX(0,$D370-N$2)))</f>
        <v>12.5</v>
      </c>
      <c r="O370" s="103" t="n">
        <f aca="false">IF(O$1="P",MAX(0,O$2-$D370),IF(O$1="C",MAX(0,$D370-O$2)))</f>
        <v>7.5</v>
      </c>
      <c r="P370" s="103" t="n">
        <f aca="false">IF(P$1="P",MAX(0,P$2-$D370),IF(P$1="C",MAX(0,$D370-P$2)))</f>
        <v>2.5</v>
      </c>
      <c r="Q370" s="103" t="n">
        <f aca="false">IF(Q$1="P",MAX(0,Q$2-$D370),IF(Q$1="C",MAX(0,$D370-Q$2)))</f>
        <v>0</v>
      </c>
      <c r="R370" s="103" t="n">
        <f aca="false">IF(R$1="P",MAX(0,R$2-$D370),IF(R$1="C",MAX(0,$D370-R$2)))</f>
        <v>0</v>
      </c>
      <c r="S370" s="103" t="n">
        <f aca="false">IF(S$1="P",MAX(0,S$2-$D370),IF(S$1="C",MAX(0,$D370-S$2)))</f>
        <v>0</v>
      </c>
      <c r="T370" s="103" t="n">
        <f aca="false">IF(T$1="P",MAX(0,T$2-$D370),IF(T$1="C",MAX(0,$D370-T$2)))</f>
        <v>0</v>
      </c>
      <c r="U370" s="104" t="n">
        <f aca="false">B370</f>
        <v>17</v>
      </c>
      <c r="V370" s="105" t="n">
        <f aca="false">VLOOKUP($C370,Gas!$B$3:$E$2506,2)</f>
        <v>2.275</v>
      </c>
      <c r="W370" s="46" t="n">
        <f aca="false">D370/V370</f>
        <v>14.2857142857143</v>
      </c>
      <c r="X370" s="99" t="n">
        <f aca="false">VLOOKUP($C370,Gas!$B$3:$E$2506,4)</f>
        <v>0.414819974656157</v>
      </c>
    </row>
    <row r="371" customFormat="false" ht="12.75" hidden="false" customHeight="false" outlineLevel="0" collapsed="false">
      <c r="A371" s="0" t="n">
        <f aca="false">YEAR(C371)</f>
        <v>1999</v>
      </c>
      <c r="B371" s="95" t="n">
        <f aca="false">MONTH(C371)+(YEAR(C371)-1998)*12</f>
        <v>17</v>
      </c>
      <c r="C371" s="101" t="n">
        <v>36298</v>
      </c>
      <c r="D371" s="102" t="n">
        <v>29.42</v>
      </c>
      <c r="E371" s="98" t="n">
        <f aca="false">LN(D371/D370)</f>
        <v>-0.0995653741624003</v>
      </c>
      <c r="F371" s="106" t="n">
        <f aca="false">STDEV(E362:E371)*SQRT(trade_day)</f>
        <v>1.36426165528849</v>
      </c>
      <c r="G371" s="99"/>
      <c r="H371" s="103" t="n">
        <f aca="false">IF(H$1="P",MAX(0,H$2-$D371),IF(H$1="C",MAX(0,$D371-H$2)))</f>
        <v>0</v>
      </c>
      <c r="I371" s="103" t="n">
        <f aca="false">IF(I$1="P",MAX(0,I$2-$D371),IF(I$1="C",MAX(0,$D371-I$2)))</f>
        <v>0</v>
      </c>
      <c r="J371" s="103" t="n">
        <f aca="false">IF(J$1="P",MAX(0,J$2-$D371),IF(J$1="C",MAX(0,$D371-J$2)))</f>
        <v>0.579999999999998</v>
      </c>
      <c r="K371" s="103" t="n">
        <f aca="false">IF(K$1="P",MAX(0,K$2-$D371),IF(K$1="C",MAX(0,$D371-K$2)))</f>
        <v>5.58</v>
      </c>
      <c r="L371" s="103" t="n">
        <f aca="false">IF(L$1="P",MAX(0,L$2-$D371),IF(L$1="C",MAX(0,$D371-L$2)))</f>
        <v>10.58</v>
      </c>
      <c r="M371" s="103" t="n">
        <f aca="false">IF(M$1="P",MAX(0,M$2-$D371),IF(M$1="C",MAX(0,$D371-M$2)))</f>
        <v>20.58</v>
      </c>
      <c r="N371" s="103" t="n">
        <f aca="false">IF(N$1="P",MAX(0,N$2-$D371),IF(N$1="C",MAX(0,$D371-N$2)))</f>
        <v>9.42</v>
      </c>
      <c r="O371" s="103" t="n">
        <f aca="false">IF(O$1="P",MAX(0,O$2-$D371),IF(O$1="C",MAX(0,$D371-O$2)))</f>
        <v>4.42</v>
      </c>
      <c r="P371" s="103" t="n">
        <f aca="false">IF(P$1="P",MAX(0,P$2-$D371),IF(P$1="C",MAX(0,$D371-P$2)))</f>
        <v>0</v>
      </c>
      <c r="Q371" s="103" t="n">
        <f aca="false">IF(Q$1="P",MAX(0,Q$2-$D371),IF(Q$1="C",MAX(0,$D371-Q$2)))</f>
        <v>0</v>
      </c>
      <c r="R371" s="103" t="n">
        <f aca="false">IF(R$1="P",MAX(0,R$2-$D371),IF(R$1="C",MAX(0,$D371-R$2)))</f>
        <v>0</v>
      </c>
      <c r="S371" s="103" t="n">
        <f aca="false">IF(S$1="P",MAX(0,S$2-$D371),IF(S$1="C",MAX(0,$D371-S$2)))</f>
        <v>0</v>
      </c>
      <c r="T371" s="103" t="n">
        <f aca="false">IF(T$1="P",MAX(0,T$2-$D371),IF(T$1="C",MAX(0,$D371-T$2)))</f>
        <v>0</v>
      </c>
      <c r="U371" s="104" t="n">
        <f aca="false">B371</f>
        <v>17</v>
      </c>
      <c r="V371" s="105" t="n">
        <f aca="false">VLOOKUP($C371,Gas!$B$3:$E$2506,2)</f>
        <v>2.305</v>
      </c>
      <c r="W371" s="46" t="n">
        <f aca="false">D371/V371</f>
        <v>12.763557483731</v>
      </c>
      <c r="X371" s="99" t="n">
        <f aca="false">VLOOKUP($C371,Gas!$B$3:$E$2506,4)</f>
        <v>0.361309306335817</v>
      </c>
    </row>
    <row r="372" customFormat="false" ht="12.75" hidden="false" customHeight="false" outlineLevel="0" collapsed="false">
      <c r="A372" s="0" t="n">
        <f aca="false">YEAR(C372)</f>
        <v>1999</v>
      </c>
      <c r="B372" s="95" t="n">
        <f aca="false">MONTH(C372)+(YEAR(C372)-1998)*12</f>
        <v>17</v>
      </c>
      <c r="C372" s="101" t="n">
        <v>36299</v>
      </c>
      <c r="D372" s="102" t="n">
        <v>29.44</v>
      </c>
      <c r="E372" s="98" t="n">
        <f aca="false">LN(D372/D371)</f>
        <v>0.000679578687384122</v>
      </c>
      <c r="F372" s="106" t="n">
        <f aca="false">STDEV(E363:E372)*SQRT(trade_day)</f>
        <v>1.11768479388107</v>
      </c>
      <c r="G372" s="99"/>
      <c r="H372" s="103" t="n">
        <f aca="false">IF(H$1="P",MAX(0,H$2-$D372),IF(H$1="C",MAX(0,$D372-H$2)))</f>
        <v>0</v>
      </c>
      <c r="I372" s="103" t="n">
        <f aca="false">IF(I$1="P",MAX(0,I$2-$D372),IF(I$1="C",MAX(0,$D372-I$2)))</f>
        <v>0</v>
      </c>
      <c r="J372" s="103" t="n">
        <f aca="false">IF(J$1="P",MAX(0,J$2-$D372),IF(J$1="C",MAX(0,$D372-J$2)))</f>
        <v>0.559999999999999</v>
      </c>
      <c r="K372" s="103" t="n">
        <f aca="false">IF(K$1="P",MAX(0,K$2-$D372),IF(K$1="C",MAX(0,$D372-K$2)))</f>
        <v>5.56</v>
      </c>
      <c r="L372" s="103" t="n">
        <f aca="false">IF(L$1="P",MAX(0,L$2-$D372),IF(L$1="C",MAX(0,$D372-L$2)))</f>
        <v>10.56</v>
      </c>
      <c r="M372" s="103" t="n">
        <f aca="false">IF(M$1="P",MAX(0,M$2-$D372),IF(M$1="C",MAX(0,$D372-M$2)))</f>
        <v>20.56</v>
      </c>
      <c r="N372" s="103" t="n">
        <f aca="false">IF(N$1="P",MAX(0,N$2-$D372),IF(N$1="C",MAX(0,$D372-N$2)))</f>
        <v>9.44</v>
      </c>
      <c r="O372" s="103" t="n">
        <f aca="false">IF(O$1="P",MAX(0,O$2-$D372),IF(O$1="C",MAX(0,$D372-O$2)))</f>
        <v>4.44</v>
      </c>
      <c r="P372" s="103" t="n">
        <f aca="false">IF(P$1="P",MAX(0,P$2-$D372),IF(P$1="C",MAX(0,$D372-P$2)))</f>
        <v>0</v>
      </c>
      <c r="Q372" s="103" t="n">
        <f aca="false">IF(Q$1="P",MAX(0,Q$2-$D372),IF(Q$1="C",MAX(0,$D372-Q$2)))</f>
        <v>0</v>
      </c>
      <c r="R372" s="103" t="n">
        <f aca="false">IF(R$1="P",MAX(0,R$2-$D372),IF(R$1="C",MAX(0,$D372-R$2)))</f>
        <v>0</v>
      </c>
      <c r="S372" s="103" t="n">
        <f aca="false">IF(S$1="P",MAX(0,S$2-$D372),IF(S$1="C",MAX(0,$D372-S$2)))</f>
        <v>0</v>
      </c>
      <c r="T372" s="103" t="n">
        <f aca="false">IF(T$1="P",MAX(0,T$2-$D372),IF(T$1="C",MAX(0,$D372-T$2)))</f>
        <v>0</v>
      </c>
      <c r="U372" s="104" t="n">
        <f aca="false">B372</f>
        <v>17</v>
      </c>
      <c r="V372" s="105" t="n">
        <f aca="false">VLOOKUP($C372,Gas!$B$3:$E$2506,2)</f>
        <v>2.295</v>
      </c>
      <c r="W372" s="46" t="n">
        <f aca="false">D372/V372</f>
        <v>12.8278867102397</v>
      </c>
      <c r="X372" s="99" t="n">
        <f aca="false">VLOOKUP($C372,Gas!$B$3:$E$2506,4)</f>
        <v>0.363328778043088</v>
      </c>
    </row>
    <row r="373" customFormat="false" ht="12.75" hidden="false" customHeight="false" outlineLevel="0" collapsed="false">
      <c r="A373" s="0" t="n">
        <f aca="false">YEAR(C373)</f>
        <v>1999</v>
      </c>
      <c r="B373" s="95" t="n">
        <f aca="false">MONTH(C373)+(YEAR(C373)-1998)*12</f>
        <v>17</v>
      </c>
      <c r="C373" s="101" t="n">
        <v>36300</v>
      </c>
      <c r="D373" s="102" t="n">
        <v>28.64</v>
      </c>
      <c r="E373" s="98" t="n">
        <f aca="false">LN(D373/D372)</f>
        <v>-0.0275499517682306</v>
      </c>
      <c r="F373" s="106" t="n">
        <f aca="false">STDEV(E364:E373)*SQRT(trade_day)</f>
        <v>1.06677454707794</v>
      </c>
      <c r="G373" s="99"/>
      <c r="H373" s="103" t="n">
        <f aca="false">IF(H$1="P",MAX(0,H$2-$D373),IF(H$1="C",MAX(0,$D373-H$2)))</f>
        <v>0</v>
      </c>
      <c r="I373" s="103" t="n">
        <f aca="false">IF(I$1="P",MAX(0,I$2-$D373),IF(I$1="C",MAX(0,$D373-I$2)))</f>
        <v>0</v>
      </c>
      <c r="J373" s="103" t="n">
        <f aca="false">IF(J$1="P",MAX(0,J$2-$D373),IF(J$1="C",MAX(0,$D373-J$2)))</f>
        <v>1.36</v>
      </c>
      <c r="K373" s="103" t="n">
        <f aca="false">IF(K$1="P",MAX(0,K$2-$D373),IF(K$1="C",MAX(0,$D373-K$2)))</f>
        <v>6.36</v>
      </c>
      <c r="L373" s="103" t="n">
        <f aca="false">IF(L$1="P",MAX(0,L$2-$D373),IF(L$1="C",MAX(0,$D373-L$2)))</f>
        <v>11.36</v>
      </c>
      <c r="M373" s="103" t="n">
        <f aca="false">IF(M$1="P",MAX(0,M$2-$D373),IF(M$1="C",MAX(0,$D373-M$2)))</f>
        <v>21.36</v>
      </c>
      <c r="N373" s="103" t="n">
        <f aca="false">IF(N$1="P",MAX(0,N$2-$D373),IF(N$1="C",MAX(0,$D373-N$2)))</f>
        <v>8.64</v>
      </c>
      <c r="O373" s="103" t="n">
        <f aca="false">IF(O$1="P",MAX(0,O$2-$D373),IF(O$1="C",MAX(0,$D373-O$2)))</f>
        <v>3.64</v>
      </c>
      <c r="P373" s="103" t="n">
        <f aca="false">IF(P$1="P",MAX(0,P$2-$D373),IF(P$1="C",MAX(0,$D373-P$2)))</f>
        <v>0</v>
      </c>
      <c r="Q373" s="103" t="n">
        <f aca="false">IF(Q$1="P",MAX(0,Q$2-$D373),IF(Q$1="C",MAX(0,$D373-Q$2)))</f>
        <v>0</v>
      </c>
      <c r="R373" s="103" t="n">
        <f aca="false">IF(R$1="P",MAX(0,R$2-$D373),IF(R$1="C",MAX(0,$D373-R$2)))</f>
        <v>0</v>
      </c>
      <c r="S373" s="103" t="n">
        <f aca="false">IF(S$1="P",MAX(0,S$2-$D373),IF(S$1="C",MAX(0,$D373-S$2)))</f>
        <v>0</v>
      </c>
      <c r="T373" s="103" t="n">
        <f aca="false">IF(T$1="P",MAX(0,T$2-$D373),IF(T$1="C",MAX(0,$D373-T$2)))</f>
        <v>0</v>
      </c>
      <c r="U373" s="104" t="n">
        <f aca="false">B373</f>
        <v>17</v>
      </c>
      <c r="V373" s="105" t="n">
        <f aca="false">VLOOKUP($C373,Gas!$B$3:$E$2506,2)</f>
        <v>2.26</v>
      </c>
      <c r="W373" s="46" t="n">
        <f aca="false">D373/V373</f>
        <v>12.6725663716814</v>
      </c>
      <c r="X373" s="99" t="n">
        <f aca="false">VLOOKUP($C373,Gas!$B$3:$E$2506,4)</f>
        <v>0.377915300457131</v>
      </c>
    </row>
    <row r="374" customFormat="false" ht="12.75" hidden="false" customHeight="false" outlineLevel="0" collapsed="false">
      <c r="A374" s="0" t="n">
        <f aca="false">YEAR(C374)</f>
        <v>1999</v>
      </c>
      <c r="B374" s="95" t="n">
        <f aca="false">MONTH(C374)+(YEAR(C374)-1998)*12</f>
        <v>17</v>
      </c>
      <c r="C374" s="101" t="n">
        <v>36301</v>
      </c>
      <c r="D374" s="102" t="n">
        <v>26</v>
      </c>
      <c r="E374" s="98" t="n">
        <f aca="false">LN(D374/D373)</f>
        <v>-0.0967078040709629</v>
      </c>
      <c r="F374" s="106" t="n">
        <f aca="false">STDEV(E365:E374)*SQRT(trade_day)</f>
        <v>1.16898292804277</v>
      </c>
      <c r="G374" s="99"/>
      <c r="H374" s="103" t="n">
        <f aca="false">IF(H$1="P",MAX(0,H$2-$D374),IF(H$1="C",MAX(0,$D374-H$2)))</f>
        <v>0</v>
      </c>
      <c r="I374" s="103" t="n">
        <f aca="false">IF(I$1="P",MAX(0,I$2-$D374),IF(I$1="C",MAX(0,$D374-I$2)))</f>
        <v>0</v>
      </c>
      <c r="J374" s="103" t="n">
        <f aca="false">IF(J$1="P",MAX(0,J$2-$D374),IF(J$1="C",MAX(0,$D374-J$2)))</f>
        <v>4</v>
      </c>
      <c r="K374" s="103" t="n">
        <f aca="false">IF(K$1="P",MAX(0,K$2-$D374),IF(K$1="C",MAX(0,$D374-K$2)))</f>
        <v>9</v>
      </c>
      <c r="L374" s="103" t="n">
        <f aca="false">IF(L$1="P",MAX(0,L$2-$D374),IF(L$1="C",MAX(0,$D374-L$2)))</f>
        <v>14</v>
      </c>
      <c r="M374" s="103" t="n">
        <f aca="false">IF(M$1="P",MAX(0,M$2-$D374),IF(M$1="C",MAX(0,$D374-M$2)))</f>
        <v>24</v>
      </c>
      <c r="N374" s="103" t="n">
        <f aca="false">IF(N$1="P",MAX(0,N$2-$D374),IF(N$1="C",MAX(0,$D374-N$2)))</f>
        <v>6</v>
      </c>
      <c r="O374" s="103" t="n">
        <f aca="false">IF(O$1="P",MAX(0,O$2-$D374),IF(O$1="C",MAX(0,$D374-O$2)))</f>
        <v>1</v>
      </c>
      <c r="P374" s="103" t="n">
        <f aca="false">IF(P$1="P",MAX(0,P$2-$D374),IF(P$1="C",MAX(0,$D374-P$2)))</f>
        <v>0</v>
      </c>
      <c r="Q374" s="103" t="n">
        <f aca="false">IF(Q$1="P",MAX(0,Q$2-$D374),IF(Q$1="C",MAX(0,$D374-Q$2)))</f>
        <v>0</v>
      </c>
      <c r="R374" s="103" t="n">
        <f aca="false">IF(R$1="P",MAX(0,R$2-$D374),IF(R$1="C",MAX(0,$D374-R$2)))</f>
        <v>0</v>
      </c>
      <c r="S374" s="103" t="n">
        <f aca="false">IF(S$1="P",MAX(0,S$2-$D374),IF(S$1="C",MAX(0,$D374-S$2)))</f>
        <v>0</v>
      </c>
      <c r="T374" s="103" t="n">
        <f aca="false">IF(T$1="P",MAX(0,T$2-$D374),IF(T$1="C",MAX(0,$D374-T$2)))</f>
        <v>0</v>
      </c>
      <c r="U374" s="104" t="n">
        <f aca="false">B374</f>
        <v>17</v>
      </c>
      <c r="V374" s="105" t="n">
        <f aca="false">VLOOKUP($C374,Gas!$B$3:$E$2506,2)</f>
        <v>2.26</v>
      </c>
      <c r="W374" s="46" t="n">
        <f aca="false">D374/V374</f>
        <v>11.5044247787611</v>
      </c>
      <c r="X374" s="99" t="n">
        <f aca="false">VLOOKUP($C374,Gas!$B$3:$E$2506,4)</f>
        <v>0.377678332611346</v>
      </c>
    </row>
    <row r="375" customFormat="false" ht="12.75" hidden="false" customHeight="false" outlineLevel="0" collapsed="false">
      <c r="A375" s="0" t="n">
        <f aca="false">YEAR(C375)</f>
        <v>1999</v>
      </c>
      <c r="B375" s="95" t="n">
        <f aca="false">MONTH(C375)+(YEAR(C375)-1998)*12</f>
        <v>17</v>
      </c>
      <c r="C375" s="101" t="n">
        <v>36304</v>
      </c>
      <c r="D375" s="102" t="n">
        <v>26</v>
      </c>
      <c r="E375" s="98" t="n">
        <f aca="false">LN(D375/D374)</f>
        <v>0</v>
      </c>
      <c r="F375" s="106" t="n">
        <f aca="false">STDEV(E366:E375)*SQRT(trade_day)</f>
        <v>0.972020004833858</v>
      </c>
      <c r="G375" s="99"/>
      <c r="H375" s="103" t="n">
        <f aca="false">IF(H$1="P",MAX(0,H$2-$D375),IF(H$1="C",MAX(0,$D375-H$2)))</f>
        <v>0</v>
      </c>
      <c r="I375" s="103" t="n">
        <f aca="false">IF(I$1="P",MAX(0,I$2-$D375),IF(I$1="C",MAX(0,$D375-I$2)))</f>
        <v>0</v>
      </c>
      <c r="J375" s="103" t="n">
        <f aca="false">IF(J$1="P",MAX(0,J$2-$D375),IF(J$1="C",MAX(0,$D375-J$2)))</f>
        <v>4</v>
      </c>
      <c r="K375" s="103" t="n">
        <f aca="false">IF(K$1="P",MAX(0,K$2-$D375),IF(K$1="C",MAX(0,$D375-K$2)))</f>
        <v>9</v>
      </c>
      <c r="L375" s="103" t="n">
        <f aca="false">IF(L$1="P",MAX(0,L$2-$D375),IF(L$1="C",MAX(0,$D375-L$2)))</f>
        <v>14</v>
      </c>
      <c r="M375" s="103" t="n">
        <f aca="false">IF(M$1="P",MAX(0,M$2-$D375),IF(M$1="C",MAX(0,$D375-M$2)))</f>
        <v>24</v>
      </c>
      <c r="N375" s="103" t="n">
        <f aca="false">IF(N$1="P",MAX(0,N$2-$D375),IF(N$1="C",MAX(0,$D375-N$2)))</f>
        <v>6</v>
      </c>
      <c r="O375" s="103" t="n">
        <f aca="false">IF(O$1="P",MAX(0,O$2-$D375),IF(O$1="C",MAX(0,$D375-O$2)))</f>
        <v>1</v>
      </c>
      <c r="P375" s="103" t="n">
        <f aca="false">IF(P$1="P",MAX(0,P$2-$D375),IF(P$1="C",MAX(0,$D375-P$2)))</f>
        <v>0</v>
      </c>
      <c r="Q375" s="103" t="n">
        <f aca="false">IF(Q$1="P",MAX(0,Q$2-$D375),IF(Q$1="C",MAX(0,$D375-Q$2)))</f>
        <v>0</v>
      </c>
      <c r="R375" s="103" t="n">
        <f aca="false">IF(R$1="P",MAX(0,R$2-$D375),IF(R$1="C",MAX(0,$D375-R$2)))</f>
        <v>0</v>
      </c>
      <c r="S375" s="103" t="n">
        <f aca="false">IF(S$1="P",MAX(0,S$2-$D375),IF(S$1="C",MAX(0,$D375-S$2)))</f>
        <v>0</v>
      </c>
      <c r="T375" s="103" t="n">
        <f aca="false">IF(T$1="P",MAX(0,T$2-$D375),IF(T$1="C",MAX(0,$D375-T$2)))</f>
        <v>0</v>
      </c>
      <c r="U375" s="104" t="n">
        <f aca="false">B375</f>
        <v>17</v>
      </c>
      <c r="V375" s="105" t="n">
        <f aca="false">VLOOKUP($C375,Gas!$B$3:$E$2506,2)</f>
        <v>2.22</v>
      </c>
      <c r="W375" s="46" t="n">
        <f aca="false">D375/V375</f>
        <v>11.7117117117117</v>
      </c>
      <c r="X375" s="99" t="n">
        <f aca="false">VLOOKUP($C375,Gas!$B$3:$E$2506,4)</f>
        <v>0.253443302584388</v>
      </c>
    </row>
    <row r="376" customFormat="false" ht="12.75" hidden="false" customHeight="false" outlineLevel="0" collapsed="false">
      <c r="A376" s="0" t="n">
        <f aca="false">YEAR(C376)</f>
        <v>1999</v>
      </c>
      <c r="B376" s="95" t="n">
        <f aca="false">MONTH(C376)+(YEAR(C376)-1998)*12</f>
        <v>17</v>
      </c>
      <c r="C376" s="101" t="n">
        <v>36305</v>
      </c>
      <c r="D376" s="102" t="n">
        <v>25.5</v>
      </c>
      <c r="E376" s="98" t="n">
        <f aca="false">LN(D376/D375)</f>
        <v>-0.0194180858571016</v>
      </c>
      <c r="F376" s="106" t="n">
        <f aca="false">STDEV(E367:E376)*SQRT(trade_day)</f>
        <v>0.970102599866304</v>
      </c>
      <c r="G376" s="99"/>
      <c r="H376" s="103" t="n">
        <f aca="false">IF(H$1="P",MAX(0,H$2-$D376),IF(H$1="C",MAX(0,$D376-H$2)))</f>
        <v>0</v>
      </c>
      <c r="I376" s="103" t="n">
        <f aca="false">IF(I$1="P",MAX(0,I$2-$D376),IF(I$1="C",MAX(0,$D376-I$2)))</f>
        <v>0</v>
      </c>
      <c r="J376" s="103" t="n">
        <f aca="false">IF(J$1="P",MAX(0,J$2-$D376),IF(J$1="C",MAX(0,$D376-J$2)))</f>
        <v>4.5</v>
      </c>
      <c r="K376" s="103" t="n">
        <f aca="false">IF(K$1="P",MAX(0,K$2-$D376),IF(K$1="C",MAX(0,$D376-K$2)))</f>
        <v>9.5</v>
      </c>
      <c r="L376" s="103" t="n">
        <f aca="false">IF(L$1="P",MAX(0,L$2-$D376),IF(L$1="C",MAX(0,$D376-L$2)))</f>
        <v>14.5</v>
      </c>
      <c r="M376" s="103" t="n">
        <f aca="false">IF(M$1="P",MAX(0,M$2-$D376),IF(M$1="C",MAX(0,$D376-M$2)))</f>
        <v>24.5</v>
      </c>
      <c r="N376" s="103" t="n">
        <f aca="false">IF(N$1="P",MAX(0,N$2-$D376),IF(N$1="C",MAX(0,$D376-N$2)))</f>
        <v>5.5</v>
      </c>
      <c r="O376" s="103" t="n">
        <f aca="false">IF(O$1="P",MAX(0,O$2-$D376),IF(O$1="C",MAX(0,$D376-O$2)))</f>
        <v>0.5</v>
      </c>
      <c r="P376" s="103" t="n">
        <f aca="false">IF(P$1="P",MAX(0,P$2-$D376),IF(P$1="C",MAX(0,$D376-P$2)))</f>
        <v>0</v>
      </c>
      <c r="Q376" s="103" t="n">
        <f aca="false">IF(Q$1="P",MAX(0,Q$2-$D376),IF(Q$1="C",MAX(0,$D376-Q$2)))</f>
        <v>0</v>
      </c>
      <c r="R376" s="103" t="n">
        <f aca="false">IF(R$1="P",MAX(0,R$2-$D376),IF(R$1="C",MAX(0,$D376-R$2)))</f>
        <v>0</v>
      </c>
      <c r="S376" s="103" t="n">
        <f aca="false">IF(S$1="P",MAX(0,S$2-$D376),IF(S$1="C",MAX(0,$D376-S$2)))</f>
        <v>0</v>
      </c>
      <c r="T376" s="103" t="n">
        <f aca="false">IF(T$1="P",MAX(0,T$2-$D376),IF(T$1="C",MAX(0,$D376-T$2)))</f>
        <v>0</v>
      </c>
      <c r="U376" s="104" t="n">
        <f aca="false">B376</f>
        <v>17</v>
      </c>
      <c r="V376" s="105" t="n">
        <f aca="false">VLOOKUP($C376,Gas!$B$3:$E$2506,2)</f>
        <v>2.195</v>
      </c>
      <c r="W376" s="46" t="n">
        <f aca="false">D376/V376</f>
        <v>11.6173120728929</v>
      </c>
      <c r="X376" s="99" t="n">
        <f aca="false">VLOOKUP($C376,Gas!$B$3:$E$2506,4)</f>
        <v>0.173904252356457</v>
      </c>
    </row>
    <row r="377" customFormat="false" ht="12.75" hidden="false" customHeight="false" outlineLevel="0" collapsed="false">
      <c r="A377" s="0" t="n">
        <f aca="false">YEAR(C377)</f>
        <v>1999</v>
      </c>
      <c r="B377" s="95" t="n">
        <f aca="false">MONTH(C377)+(YEAR(C377)-1998)*12</f>
        <v>17</v>
      </c>
      <c r="C377" s="101" t="n">
        <v>36306</v>
      </c>
      <c r="D377" s="102" t="n">
        <v>29</v>
      </c>
      <c r="E377" s="98" t="n">
        <f aca="false">LN(D377/D376)</f>
        <v>0.128617377822094</v>
      </c>
      <c r="F377" s="106" t="n">
        <f aca="false">STDEV(E368:E377)*SQRT(trade_day)</f>
        <v>1.19500781750579</v>
      </c>
      <c r="G377" s="99"/>
      <c r="H377" s="103" t="n">
        <f aca="false">IF(H$1="P",MAX(0,H$2-$D377),IF(H$1="C",MAX(0,$D377-H$2)))</f>
        <v>0</v>
      </c>
      <c r="I377" s="103" t="n">
        <f aca="false">IF(I$1="P",MAX(0,I$2-$D377),IF(I$1="C",MAX(0,$D377-I$2)))</f>
        <v>0</v>
      </c>
      <c r="J377" s="103" t="n">
        <f aca="false">IF(J$1="P",MAX(0,J$2-$D377),IF(J$1="C",MAX(0,$D377-J$2)))</f>
        <v>1</v>
      </c>
      <c r="K377" s="103" t="n">
        <f aca="false">IF(K$1="P",MAX(0,K$2-$D377),IF(K$1="C",MAX(0,$D377-K$2)))</f>
        <v>6</v>
      </c>
      <c r="L377" s="103" t="n">
        <f aca="false">IF(L$1="P",MAX(0,L$2-$D377),IF(L$1="C",MAX(0,$D377-L$2)))</f>
        <v>11</v>
      </c>
      <c r="M377" s="103" t="n">
        <f aca="false">IF(M$1="P",MAX(0,M$2-$D377),IF(M$1="C",MAX(0,$D377-M$2)))</f>
        <v>21</v>
      </c>
      <c r="N377" s="103" t="n">
        <f aca="false">IF(N$1="P",MAX(0,N$2-$D377),IF(N$1="C",MAX(0,$D377-N$2)))</f>
        <v>9</v>
      </c>
      <c r="O377" s="103" t="n">
        <f aca="false">IF(O$1="P",MAX(0,O$2-$D377),IF(O$1="C",MAX(0,$D377-O$2)))</f>
        <v>4</v>
      </c>
      <c r="P377" s="103" t="n">
        <f aca="false">IF(P$1="P",MAX(0,P$2-$D377),IF(P$1="C",MAX(0,$D377-P$2)))</f>
        <v>0</v>
      </c>
      <c r="Q377" s="103" t="n">
        <f aca="false">IF(Q$1="P",MAX(0,Q$2-$D377),IF(Q$1="C",MAX(0,$D377-Q$2)))</f>
        <v>0</v>
      </c>
      <c r="R377" s="103" t="n">
        <f aca="false">IF(R$1="P",MAX(0,R$2-$D377),IF(R$1="C",MAX(0,$D377-R$2)))</f>
        <v>0</v>
      </c>
      <c r="S377" s="103" t="n">
        <f aca="false">IF(S$1="P",MAX(0,S$2-$D377),IF(S$1="C",MAX(0,$D377-S$2)))</f>
        <v>0</v>
      </c>
      <c r="T377" s="103" t="n">
        <f aca="false">IF(T$1="P",MAX(0,T$2-$D377),IF(T$1="C",MAX(0,$D377-T$2)))</f>
        <v>0</v>
      </c>
      <c r="U377" s="104" t="n">
        <f aca="false">B377</f>
        <v>17</v>
      </c>
      <c r="V377" s="105" t="n">
        <f aca="false">VLOOKUP($C377,Gas!$B$3:$E$2506,2)</f>
        <v>2.175</v>
      </c>
      <c r="W377" s="46" t="n">
        <f aca="false">D377/V377</f>
        <v>13.3333333333333</v>
      </c>
      <c r="X377" s="99" t="n">
        <f aca="false">VLOOKUP($C377,Gas!$B$3:$E$2506,4)</f>
        <v>0.17505150380554</v>
      </c>
    </row>
    <row r="378" customFormat="false" ht="12.75" hidden="false" customHeight="false" outlineLevel="0" collapsed="false">
      <c r="A378" s="0" t="n">
        <f aca="false">YEAR(C378)</f>
        <v>1999</v>
      </c>
      <c r="B378" s="95" t="n">
        <f aca="false">MONTH(C378)+(YEAR(C378)-1998)*12</f>
        <v>17</v>
      </c>
      <c r="C378" s="101" t="n">
        <v>36307</v>
      </c>
      <c r="D378" s="102" t="n">
        <v>26.67</v>
      </c>
      <c r="E378" s="98" t="n">
        <f aca="false">LN(D378/D377)</f>
        <v>-0.0837564917925511</v>
      </c>
      <c r="F378" s="106" t="n">
        <f aca="false">STDEV(E369:E378)*SQRT(trade_day)</f>
        <v>1.2452819666801</v>
      </c>
      <c r="G378" s="99"/>
      <c r="H378" s="103" t="n">
        <f aca="false">IF(H$1="P",MAX(0,H$2-$D378),IF(H$1="C",MAX(0,$D378-H$2)))</f>
        <v>0</v>
      </c>
      <c r="I378" s="103" t="n">
        <f aca="false">IF(I$1="P",MAX(0,I$2-$D378),IF(I$1="C",MAX(0,$D378-I$2)))</f>
        <v>0</v>
      </c>
      <c r="J378" s="103" t="n">
        <f aca="false">IF(J$1="P",MAX(0,J$2-$D378),IF(J$1="C",MAX(0,$D378-J$2)))</f>
        <v>3.33</v>
      </c>
      <c r="K378" s="103" t="n">
        <f aca="false">IF(K$1="P",MAX(0,K$2-$D378),IF(K$1="C",MAX(0,$D378-K$2)))</f>
        <v>8.33</v>
      </c>
      <c r="L378" s="103" t="n">
        <f aca="false">IF(L$1="P",MAX(0,L$2-$D378),IF(L$1="C",MAX(0,$D378-L$2)))</f>
        <v>13.33</v>
      </c>
      <c r="M378" s="103" t="n">
        <f aca="false">IF(M$1="P",MAX(0,M$2-$D378),IF(M$1="C",MAX(0,$D378-M$2)))</f>
        <v>23.33</v>
      </c>
      <c r="N378" s="103" t="n">
        <f aca="false">IF(N$1="P",MAX(0,N$2-$D378),IF(N$1="C",MAX(0,$D378-N$2)))</f>
        <v>6.67</v>
      </c>
      <c r="O378" s="103" t="n">
        <f aca="false">IF(O$1="P",MAX(0,O$2-$D378),IF(O$1="C",MAX(0,$D378-O$2)))</f>
        <v>1.67</v>
      </c>
      <c r="P378" s="103" t="n">
        <f aca="false">IF(P$1="P",MAX(0,P$2-$D378),IF(P$1="C",MAX(0,$D378-P$2)))</f>
        <v>0</v>
      </c>
      <c r="Q378" s="103" t="n">
        <f aca="false">IF(Q$1="P",MAX(0,Q$2-$D378),IF(Q$1="C",MAX(0,$D378-Q$2)))</f>
        <v>0</v>
      </c>
      <c r="R378" s="103" t="n">
        <f aca="false">IF(R$1="P",MAX(0,R$2-$D378),IF(R$1="C",MAX(0,$D378-R$2)))</f>
        <v>0</v>
      </c>
      <c r="S378" s="103" t="n">
        <f aca="false">IF(S$1="P",MAX(0,S$2-$D378),IF(S$1="C",MAX(0,$D378-S$2)))</f>
        <v>0</v>
      </c>
      <c r="T378" s="103" t="n">
        <f aca="false">IF(T$1="P",MAX(0,T$2-$D378),IF(T$1="C",MAX(0,$D378-T$2)))</f>
        <v>0</v>
      </c>
      <c r="U378" s="104" t="n">
        <f aca="false">B378</f>
        <v>17</v>
      </c>
      <c r="V378" s="105" t="n">
        <f aca="false">VLOOKUP($C378,Gas!$B$3:$E$2506,2)</f>
        <v>2.215</v>
      </c>
      <c r="W378" s="46" t="n">
        <f aca="false">D378/V378</f>
        <v>12.0406320541761</v>
      </c>
      <c r="X378" s="99" t="n">
        <f aca="false">VLOOKUP($C378,Gas!$B$3:$E$2506,4)</f>
        <v>0.222282091627583</v>
      </c>
    </row>
    <row r="379" customFormat="false" ht="12.75" hidden="false" customHeight="false" outlineLevel="0" collapsed="false">
      <c r="A379" s="0" t="n">
        <f aca="false">YEAR(C379)</f>
        <v>1999</v>
      </c>
      <c r="B379" s="95" t="n">
        <f aca="false">MONTH(C379)+(YEAR(C379)-1998)*12</f>
        <v>17</v>
      </c>
      <c r="C379" s="101" t="n">
        <v>36308</v>
      </c>
      <c r="D379" s="102" t="n">
        <v>25.5</v>
      </c>
      <c r="E379" s="98" t="n">
        <f aca="false">LN(D379/D378)</f>
        <v>-0.0448608860295425</v>
      </c>
      <c r="F379" s="106" t="n">
        <f aca="false">STDEV(E370:E379)*SQRT(trade_day)</f>
        <v>1.21596967845726</v>
      </c>
      <c r="G379" s="99"/>
      <c r="H379" s="103" t="n">
        <f aca="false">IF(H$1="P",MAX(0,H$2-$D379),IF(H$1="C",MAX(0,$D379-H$2)))</f>
        <v>0</v>
      </c>
      <c r="I379" s="103" t="n">
        <f aca="false">IF(I$1="P",MAX(0,I$2-$D379),IF(I$1="C",MAX(0,$D379-I$2)))</f>
        <v>0</v>
      </c>
      <c r="J379" s="103" t="n">
        <f aca="false">IF(J$1="P",MAX(0,J$2-$D379),IF(J$1="C",MAX(0,$D379-J$2)))</f>
        <v>4.5</v>
      </c>
      <c r="K379" s="103" t="n">
        <f aca="false">IF(K$1="P",MAX(0,K$2-$D379),IF(K$1="C",MAX(0,$D379-K$2)))</f>
        <v>9.5</v>
      </c>
      <c r="L379" s="103" t="n">
        <f aca="false">IF(L$1="P",MAX(0,L$2-$D379),IF(L$1="C",MAX(0,$D379-L$2)))</f>
        <v>14.5</v>
      </c>
      <c r="M379" s="103" t="n">
        <f aca="false">IF(M$1="P",MAX(0,M$2-$D379),IF(M$1="C",MAX(0,$D379-M$2)))</f>
        <v>24.5</v>
      </c>
      <c r="N379" s="103" t="n">
        <f aca="false">IF(N$1="P",MAX(0,N$2-$D379),IF(N$1="C",MAX(0,$D379-N$2)))</f>
        <v>5.5</v>
      </c>
      <c r="O379" s="103" t="n">
        <f aca="false">IF(O$1="P",MAX(0,O$2-$D379),IF(O$1="C",MAX(0,$D379-O$2)))</f>
        <v>0.5</v>
      </c>
      <c r="P379" s="103" t="n">
        <f aca="false">IF(P$1="P",MAX(0,P$2-$D379),IF(P$1="C",MAX(0,$D379-P$2)))</f>
        <v>0</v>
      </c>
      <c r="Q379" s="103" t="n">
        <f aca="false">IF(Q$1="P",MAX(0,Q$2-$D379),IF(Q$1="C",MAX(0,$D379-Q$2)))</f>
        <v>0</v>
      </c>
      <c r="R379" s="103" t="n">
        <f aca="false">IF(R$1="P",MAX(0,R$2-$D379),IF(R$1="C",MAX(0,$D379-R$2)))</f>
        <v>0</v>
      </c>
      <c r="S379" s="103" t="n">
        <f aca="false">IF(S$1="P",MAX(0,S$2-$D379),IF(S$1="C",MAX(0,$D379-S$2)))</f>
        <v>0</v>
      </c>
      <c r="T379" s="103" t="n">
        <f aca="false">IF(T$1="P",MAX(0,T$2-$D379),IF(T$1="C",MAX(0,$D379-T$2)))</f>
        <v>0</v>
      </c>
      <c r="U379" s="104" t="n">
        <f aca="false">B379</f>
        <v>17</v>
      </c>
      <c r="V379" s="105" t="n">
        <f aca="false">VLOOKUP($C379,Gas!$B$3:$E$2506,2)</f>
        <v>2.26</v>
      </c>
      <c r="W379" s="46" t="n">
        <f aca="false">D379/V379</f>
        <v>11.283185840708</v>
      </c>
      <c r="X379" s="99" t="n">
        <f aca="false">VLOOKUP($C379,Gas!$B$3:$E$2506,4)</f>
        <v>0.245305348909953</v>
      </c>
    </row>
    <row r="380" customFormat="false" ht="12.75" hidden="false" customHeight="false" outlineLevel="0" collapsed="false">
      <c r="A380" s="0" t="n">
        <f aca="false">YEAR(C380)</f>
        <v>1999</v>
      </c>
      <c r="B380" s="95" t="n">
        <f aca="false">MONTH(C380)+(YEAR(C380)-1998)*12</f>
        <v>18</v>
      </c>
      <c r="C380" s="101" t="n">
        <v>36312</v>
      </c>
      <c r="D380" s="102" t="n">
        <v>33</v>
      </c>
      <c r="E380" s="98" t="n">
        <f aca="false">LN(D380/D379)</f>
        <v>0.2578291093021</v>
      </c>
      <c r="F380" s="106" t="n">
        <f aca="false">STDEV(E371:E380)*SQRT(trade_day)</f>
        <v>1.76717607240631</v>
      </c>
      <c r="G380" s="99"/>
      <c r="H380" s="103" t="n">
        <f aca="false">IF(H$1="P",MAX(0,H$2-$D380),IF(H$1="C",MAX(0,$D380-H$2)))</f>
        <v>0</v>
      </c>
      <c r="I380" s="103" t="n">
        <f aca="false">IF(I$1="P",MAX(0,I$2-$D380),IF(I$1="C",MAX(0,$D380-I$2)))</f>
        <v>0</v>
      </c>
      <c r="J380" s="103" t="n">
        <f aca="false">IF(J$1="P",MAX(0,J$2-$D380),IF(J$1="C",MAX(0,$D380-J$2)))</f>
        <v>0</v>
      </c>
      <c r="K380" s="103" t="n">
        <f aca="false">IF(K$1="P",MAX(0,K$2-$D380),IF(K$1="C",MAX(0,$D380-K$2)))</f>
        <v>2</v>
      </c>
      <c r="L380" s="103" t="n">
        <f aca="false">IF(L$1="P",MAX(0,L$2-$D380),IF(L$1="C",MAX(0,$D380-L$2)))</f>
        <v>7</v>
      </c>
      <c r="M380" s="103" t="n">
        <f aca="false">IF(M$1="P",MAX(0,M$2-$D380),IF(M$1="C",MAX(0,$D380-M$2)))</f>
        <v>17</v>
      </c>
      <c r="N380" s="103" t="n">
        <f aca="false">IF(N$1="P",MAX(0,N$2-$D380),IF(N$1="C",MAX(0,$D380-N$2)))</f>
        <v>13</v>
      </c>
      <c r="O380" s="103" t="n">
        <f aca="false">IF(O$1="P",MAX(0,O$2-$D380),IF(O$1="C",MAX(0,$D380-O$2)))</f>
        <v>8</v>
      </c>
      <c r="P380" s="103" t="n">
        <f aca="false">IF(P$1="P",MAX(0,P$2-$D380),IF(P$1="C",MAX(0,$D380-P$2)))</f>
        <v>3</v>
      </c>
      <c r="Q380" s="103" t="n">
        <f aca="false">IF(Q$1="P",MAX(0,Q$2-$D380),IF(Q$1="C",MAX(0,$D380-Q$2)))</f>
        <v>0</v>
      </c>
      <c r="R380" s="103" t="n">
        <f aca="false">IF(R$1="P",MAX(0,R$2-$D380),IF(R$1="C",MAX(0,$D380-R$2)))</f>
        <v>0</v>
      </c>
      <c r="S380" s="103" t="n">
        <f aca="false">IF(S$1="P",MAX(0,S$2-$D380),IF(S$1="C",MAX(0,$D380-S$2)))</f>
        <v>0</v>
      </c>
      <c r="T380" s="103" t="n">
        <f aca="false">IF(T$1="P",MAX(0,T$2-$D380),IF(T$1="C",MAX(0,$D380-T$2)))</f>
        <v>0</v>
      </c>
      <c r="U380" s="104" t="n">
        <f aca="false">B380</f>
        <v>18</v>
      </c>
      <c r="V380" s="105" t="n">
        <f aca="false">VLOOKUP($C380,Gas!$B$3:$E$2506,2)</f>
        <v>2.275</v>
      </c>
      <c r="W380" s="46" t="n">
        <f aca="false">D380/V380</f>
        <v>14.5054945054945</v>
      </c>
      <c r="X380" s="99" t="n">
        <f aca="false">VLOOKUP($C380,Gas!$B$3:$E$2506,4)</f>
        <v>0.243872737692758</v>
      </c>
    </row>
    <row r="381" customFormat="false" ht="12.75" hidden="false" customHeight="false" outlineLevel="0" collapsed="false">
      <c r="A381" s="0" t="n">
        <f aca="false">YEAR(C381)</f>
        <v>1999</v>
      </c>
      <c r="B381" s="95" t="n">
        <f aca="false">MONTH(C381)+(YEAR(C381)-1998)*12</f>
        <v>18</v>
      </c>
      <c r="C381" s="101" t="n">
        <v>36313</v>
      </c>
      <c r="D381" s="102" t="n">
        <v>32</v>
      </c>
      <c r="E381" s="98" t="n">
        <f aca="false">LN(D381/D380)</f>
        <v>-0.0307716586667537</v>
      </c>
      <c r="F381" s="106" t="n">
        <f aca="false">STDEV(E372:E381)*SQRT(trade_day)</f>
        <v>1.68963439701618</v>
      </c>
      <c r="G381" s="99"/>
      <c r="H381" s="103" t="n">
        <f aca="false">IF(H$1="P",MAX(0,H$2-$D381),IF(H$1="C",MAX(0,$D381-H$2)))</f>
        <v>0</v>
      </c>
      <c r="I381" s="103" t="n">
        <f aca="false">IF(I$1="P",MAX(0,I$2-$D381),IF(I$1="C",MAX(0,$D381-I$2)))</f>
        <v>0</v>
      </c>
      <c r="J381" s="103" t="n">
        <f aca="false">IF(J$1="P",MAX(0,J$2-$D381),IF(J$1="C",MAX(0,$D381-J$2)))</f>
        <v>0</v>
      </c>
      <c r="K381" s="103" t="n">
        <f aca="false">IF(K$1="P",MAX(0,K$2-$D381),IF(K$1="C",MAX(0,$D381-K$2)))</f>
        <v>3</v>
      </c>
      <c r="L381" s="103" t="n">
        <f aca="false">IF(L$1="P",MAX(0,L$2-$D381),IF(L$1="C",MAX(0,$D381-L$2)))</f>
        <v>8</v>
      </c>
      <c r="M381" s="103" t="n">
        <f aca="false">IF(M$1="P",MAX(0,M$2-$D381),IF(M$1="C",MAX(0,$D381-M$2)))</f>
        <v>18</v>
      </c>
      <c r="N381" s="103" t="n">
        <f aca="false">IF(N$1="P",MAX(0,N$2-$D381),IF(N$1="C",MAX(0,$D381-N$2)))</f>
        <v>12</v>
      </c>
      <c r="O381" s="103" t="n">
        <f aca="false">IF(O$1="P",MAX(0,O$2-$D381),IF(O$1="C",MAX(0,$D381-O$2)))</f>
        <v>7</v>
      </c>
      <c r="P381" s="103" t="n">
        <f aca="false">IF(P$1="P",MAX(0,P$2-$D381),IF(P$1="C",MAX(0,$D381-P$2)))</f>
        <v>2</v>
      </c>
      <c r="Q381" s="103" t="n">
        <f aca="false">IF(Q$1="P",MAX(0,Q$2-$D381),IF(Q$1="C",MAX(0,$D381-Q$2)))</f>
        <v>0</v>
      </c>
      <c r="R381" s="103" t="n">
        <f aca="false">IF(R$1="P",MAX(0,R$2-$D381),IF(R$1="C",MAX(0,$D381-R$2)))</f>
        <v>0</v>
      </c>
      <c r="S381" s="103" t="n">
        <f aca="false">IF(S$1="P",MAX(0,S$2-$D381),IF(S$1="C",MAX(0,$D381-S$2)))</f>
        <v>0</v>
      </c>
      <c r="T381" s="103" t="n">
        <f aca="false">IF(T$1="P",MAX(0,T$2-$D381),IF(T$1="C",MAX(0,$D381-T$2)))</f>
        <v>0</v>
      </c>
      <c r="U381" s="104" t="n">
        <f aca="false">B381</f>
        <v>18</v>
      </c>
      <c r="V381" s="105" t="n">
        <f aca="false">VLOOKUP($C381,Gas!$B$3:$E$2506,2)</f>
        <v>2.345</v>
      </c>
      <c r="W381" s="46" t="n">
        <f aca="false">D381/V381</f>
        <v>13.6460554371002</v>
      </c>
      <c r="X381" s="99" t="n">
        <f aca="false">VLOOKUP($C381,Gas!$B$3:$E$2506,4)</f>
        <v>0.294924323389493</v>
      </c>
    </row>
    <row r="382" customFormat="false" ht="12.75" hidden="false" customHeight="false" outlineLevel="0" collapsed="false">
      <c r="A382" s="0" t="n">
        <f aca="false">YEAR(C382)</f>
        <v>1999</v>
      </c>
      <c r="B382" s="95" t="n">
        <f aca="false">MONTH(C382)+(YEAR(C382)-1998)*12</f>
        <v>18</v>
      </c>
      <c r="C382" s="101" t="n">
        <v>36314</v>
      </c>
      <c r="D382" s="102" t="n">
        <v>35.5</v>
      </c>
      <c r="E382" s="98" t="n">
        <f aca="false">LN(D382/D381)</f>
        <v>0.103796793681644</v>
      </c>
      <c r="F382" s="106" t="n">
        <f aca="false">STDEV(E373:E382)*SQRT(trade_day)</f>
        <v>1.75397551355991</v>
      </c>
      <c r="G382" s="99"/>
      <c r="H382" s="103" t="n">
        <f aca="false">IF(H$1="P",MAX(0,H$2-$D382),IF(H$1="C",MAX(0,$D382-H$2)))</f>
        <v>0</v>
      </c>
      <c r="I382" s="103" t="n">
        <f aca="false">IF(I$1="P",MAX(0,I$2-$D382),IF(I$1="C",MAX(0,$D382-I$2)))</f>
        <v>0</v>
      </c>
      <c r="J382" s="103" t="n">
        <f aca="false">IF(J$1="P",MAX(0,J$2-$D382),IF(J$1="C",MAX(0,$D382-J$2)))</f>
        <v>0</v>
      </c>
      <c r="K382" s="103" t="n">
        <f aca="false">IF(K$1="P",MAX(0,K$2-$D382),IF(K$1="C",MAX(0,$D382-K$2)))</f>
        <v>0</v>
      </c>
      <c r="L382" s="103" t="n">
        <f aca="false">IF(L$1="P",MAX(0,L$2-$D382),IF(L$1="C",MAX(0,$D382-L$2)))</f>
        <v>4.5</v>
      </c>
      <c r="M382" s="103" t="n">
        <f aca="false">IF(M$1="P",MAX(0,M$2-$D382),IF(M$1="C",MAX(0,$D382-M$2)))</f>
        <v>14.5</v>
      </c>
      <c r="N382" s="103" t="n">
        <f aca="false">IF(N$1="P",MAX(0,N$2-$D382),IF(N$1="C",MAX(0,$D382-N$2)))</f>
        <v>15.5</v>
      </c>
      <c r="O382" s="103" t="n">
        <f aca="false">IF(O$1="P",MAX(0,O$2-$D382),IF(O$1="C",MAX(0,$D382-O$2)))</f>
        <v>10.5</v>
      </c>
      <c r="P382" s="103" t="n">
        <f aca="false">IF(P$1="P",MAX(0,P$2-$D382),IF(P$1="C",MAX(0,$D382-P$2)))</f>
        <v>5.5</v>
      </c>
      <c r="Q382" s="103" t="n">
        <f aca="false">IF(Q$1="P",MAX(0,Q$2-$D382),IF(Q$1="C",MAX(0,$D382-Q$2)))</f>
        <v>0.5</v>
      </c>
      <c r="R382" s="103" t="n">
        <f aca="false">IF(R$1="P",MAX(0,R$2-$D382),IF(R$1="C",MAX(0,$D382-R$2)))</f>
        <v>0</v>
      </c>
      <c r="S382" s="103" t="n">
        <f aca="false">IF(S$1="P",MAX(0,S$2-$D382),IF(S$1="C",MAX(0,$D382-S$2)))</f>
        <v>0</v>
      </c>
      <c r="T382" s="103" t="n">
        <f aca="false">IF(T$1="P",MAX(0,T$2-$D382),IF(T$1="C",MAX(0,$D382-T$2)))</f>
        <v>0</v>
      </c>
      <c r="U382" s="104" t="n">
        <f aca="false">B382</f>
        <v>18</v>
      </c>
      <c r="V382" s="105" t="n">
        <f aca="false">VLOOKUP($C382,Gas!$B$3:$E$2506,2)</f>
        <v>2.35</v>
      </c>
      <c r="W382" s="46" t="n">
        <f aca="false">D382/V382</f>
        <v>15.1063829787234</v>
      </c>
      <c r="X382" s="99" t="n">
        <f aca="false">VLOOKUP($C382,Gas!$B$3:$E$2506,4)</f>
        <v>0.293597666662079</v>
      </c>
    </row>
    <row r="383" customFormat="false" ht="12.75" hidden="false" customHeight="false" outlineLevel="0" collapsed="false">
      <c r="A383" s="0" t="n">
        <f aca="false">YEAR(C383)</f>
        <v>1999</v>
      </c>
      <c r="B383" s="95" t="n">
        <f aca="false">MONTH(C383)+(YEAR(C383)-1998)*12</f>
        <v>18</v>
      </c>
      <c r="C383" s="101" t="n">
        <v>36315</v>
      </c>
      <c r="D383" s="102" t="n">
        <v>31.8</v>
      </c>
      <c r="E383" s="98" t="n">
        <f aca="false">LN(D383/D382)</f>
        <v>-0.110066406695239</v>
      </c>
      <c r="F383" s="106" t="n">
        <f aca="false">STDEV(E374:E383)*SQRT(trade_day)</f>
        <v>1.85977343923086</v>
      </c>
      <c r="G383" s="99"/>
      <c r="H383" s="103" t="n">
        <f aca="false">IF(H$1="P",MAX(0,H$2-$D383),IF(H$1="C",MAX(0,$D383-H$2)))</f>
        <v>0</v>
      </c>
      <c r="I383" s="103" t="n">
        <f aca="false">IF(I$1="P",MAX(0,I$2-$D383),IF(I$1="C",MAX(0,$D383-I$2)))</f>
        <v>0</v>
      </c>
      <c r="J383" s="103" t="n">
        <f aca="false">IF(J$1="P",MAX(0,J$2-$D383),IF(J$1="C",MAX(0,$D383-J$2)))</f>
        <v>0</v>
      </c>
      <c r="K383" s="103" t="n">
        <f aca="false">IF(K$1="P",MAX(0,K$2-$D383),IF(K$1="C",MAX(0,$D383-K$2)))</f>
        <v>3.2</v>
      </c>
      <c r="L383" s="103" t="n">
        <f aca="false">IF(L$1="P",MAX(0,L$2-$D383),IF(L$1="C",MAX(0,$D383-L$2)))</f>
        <v>8.2</v>
      </c>
      <c r="M383" s="103" t="n">
        <f aca="false">IF(M$1="P",MAX(0,M$2-$D383),IF(M$1="C",MAX(0,$D383-M$2)))</f>
        <v>18.2</v>
      </c>
      <c r="N383" s="103" t="n">
        <f aca="false">IF(N$1="P",MAX(0,N$2-$D383),IF(N$1="C",MAX(0,$D383-N$2)))</f>
        <v>11.8</v>
      </c>
      <c r="O383" s="103" t="n">
        <f aca="false">IF(O$1="P",MAX(0,O$2-$D383),IF(O$1="C",MAX(0,$D383-O$2)))</f>
        <v>6.8</v>
      </c>
      <c r="P383" s="103" t="n">
        <f aca="false">IF(P$1="P",MAX(0,P$2-$D383),IF(P$1="C",MAX(0,$D383-P$2)))</f>
        <v>1.8</v>
      </c>
      <c r="Q383" s="103" t="n">
        <f aca="false">IF(Q$1="P",MAX(0,Q$2-$D383),IF(Q$1="C",MAX(0,$D383-Q$2)))</f>
        <v>0</v>
      </c>
      <c r="R383" s="103" t="n">
        <f aca="false">IF(R$1="P",MAX(0,R$2-$D383),IF(R$1="C",MAX(0,$D383-R$2)))</f>
        <v>0</v>
      </c>
      <c r="S383" s="103" t="n">
        <f aca="false">IF(S$1="P",MAX(0,S$2-$D383),IF(S$1="C",MAX(0,$D383-S$2)))</f>
        <v>0</v>
      </c>
      <c r="T383" s="103" t="n">
        <f aca="false">IF(T$1="P",MAX(0,T$2-$D383),IF(T$1="C",MAX(0,$D383-T$2)))</f>
        <v>0</v>
      </c>
      <c r="U383" s="104" t="n">
        <f aca="false">B383</f>
        <v>18</v>
      </c>
      <c r="V383" s="105" t="n">
        <f aca="false">VLOOKUP($C383,Gas!$B$3:$E$2506,2)</f>
        <v>2.36</v>
      </c>
      <c r="W383" s="46" t="n">
        <f aca="false">D383/V383</f>
        <v>13.4745762711864</v>
      </c>
      <c r="X383" s="99" t="n">
        <f aca="false">VLOOKUP($C383,Gas!$B$3:$E$2506,4)</f>
        <v>0.271216313748577</v>
      </c>
    </row>
    <row r="384" customFormat="false" ht="12.75" hidden="false" customHeight="false" outlineLevel="0" collapsed="false">
      <c r="A384" s="0" t="n">
        <f aca="false">YEAR(C384)</f>
        <v>1999</v>
      </c>
      <c r="B384" s="95" t="n">
        <f aca="false">MONTH(C384)+(YEAR(C384)-1998)*12</f>
        <v>18</v>
      </c>
      <c r="C384" s="101" t="n">
        <v>36318</v>
      </c>
      <c r="D384" s="116" t="n">
        <f aca="false">D383</f>
        <v>31.8</v>
      </c>
      <c r="E384" s="98" t="n">
        <f aca="false">LN(D384/D383)</f>
        <v>0</v>
      </c>
      <c r="F384" s="106" t="n">
        <f aca="false">STDEV(E375:E384)*SQRT(trade_day)</f>
        <v>1.76543428791748</v>
      </c>
      <c r="G384" s="99"/>
      <c r="H384" s="103" t="n">
        <f aca="false">IF(H$1="P",MAX(0,H$2-$D384),IF(H$1="C",MAX(0,$D384-H$2)))</f>
        <v>0</v>
      </c>
      <c r="I384" s="103" t="n">
        <f aca="false">IF(I$1="P",MAX(0,I$2-$D384),IF(I$1="C",MAX(0,$D384-I$2)))</f>
        <v>0</v>
      </c>
      <c r="J384" s="103" t="n">
        <f aca="false">IF(J$1="P",MAX(0,J$2-$D384),IF(J$1="C",MAX(0,$D384-J$2)))</f>
        <v>0</v>
      </c>
      <c r="K384" s="103" t="n">
        <f aca="false">IF(K$1="P",MAX(0,K$2-$D384),IF(K$1="C",MAX(0,$D384-K$2)))</f>
        <v>3.2</v>
      </c>
      <c r="L384" s="103" t="n">
        <f aca="false">IF(L$1="P",MAX(0,L$2-$D384),IF(L$1="C",MAX(0,$D384-L$2)))</f>
        <v>8.2</v>
      </c>
      <c r="M384" s="103" t="n">
        <f aca="false">IF(M$1="P",MAX(0,M$2-$D384),IF(M$1="C",MAX(0,$D384-M$2)))</f>
        <v>18.2</v>
      </c>
      <c r="N384" s="103" t="n">
        <f aca="false">IF(N$1="P",MAX(0,N$2-$D384),IF(N$1="C",MAX(0,$D384-N$2)))</f>
        <v>11.8</v>
      </c>
      <c r="O384" s="103" t="n">
        <f aca="false">IF(O$1="P",MAX(0,O$2-$D384),IF(O$1="C",MAX(0,$D384-O$2)))</f>
        <v>6.8</v>
      </c>
      <c r="P384" s="103" t="n">
        <f aca="false">IF(P$1="P",MAX(0,P$2-$D384),IF(P$1="C",MAX(0,$D384-P$2)))</f>
        <v>1.8</v>
      </c>
      <c r="Q384" s="103" t="n">
        <f aca="false">IF(Q$1="P",MAX(0,Q$2-$D384),IF(Q$1="C",MAX(0,$D384-Q$2)))</f>
        <v>0</v>
      </c>
      <c r="R384" s="103" t="n">
        <f aca="false">IF(R$1="P",MAX(0,R$2-$D384),IF(R$1="C",MAX(0,$D384-R$2)))</f>
        <v>0</v>
      </c>
      <c r="S384" s="103" t="n">
        <f aca="false">IF(S$1="P",MAX(0,S$2-$D384),IF(S$1="C",MAX(0,$D384-S$2)))</f>
        <v>0</v>
      </c>
      <c r="T384" s="103" t="n">
        <f aca="false">IF(T$1="P",MAX(0,T$2-$D384),IF(T$1="C",MAX(0,$D384-T$2)))</f>
        <v>0</v>
      </c>
      <c r="U384" s="104" t="n">
        <f aca="false">B384</f>
        <v>18</v>
      </c>
      <c r="V384" s="105" t="n">
        <f aca="false">VLOOKUP($C384,Gas!$B$3:$E$2506,2)</f>
        <v>2.32</v>
      </c>
      <c r="W384" s="46" t="n">
        <f aca="false">D384/V384</f>
        <v>13.7068965517241</v>
      </c>
      <c r="X384" s="99" t="n">
        <f aca="false">VLOOKUP($C384,Gas!$B$3:$E$2506,4)</f>
        <v>0.265816331636717</v>
      </c>
    </row>
    <row r="385" customFormat="false" ht="12.75" hidden="false" customHeight="false" outlineLevel="0" collapsed="false">
      <c r="A385" s="0" t="n">
        <f aca="false">YEAR(C385)</f>
        <v>1999</v>
      </c>
      <c r="B385" s="95" t="n">
        <f aca="false">MONTH(C385)+(YEAR(C385)-1998)*12</f>
        <v>18</v>
      </c>
      <c r="C385" s="101" t="n">
        <v>36319</v>
      </c>
      <c r="D385" s="102" t="n">
        <v>90</v>
      </c>
      <c r="E385" s="98" t="n">
        <f aca="false">LN(D385/D384)</f>
        <v>1.04034338054413</v>
      </c>
      <c r="F385" s="106" t="n">
        <f aca="false">STDEV(E376:E385)*SQRT(trade_day)</f>
        <v>5.38616404662635</v>
      </c>
      <c r="G385" s="99"/>
      <c r="H385" s="103" t="n">
        <f aca="false">IF(H$1="P",MAX(0,H$2-$D385),IF(H$1="C",MAX(0,$D385-H$2)))</f>
        <v>0</v>
      </c>
      <c r="I385" s="103" t="n">
        <f aca="false">IF(I$1="P",MAX(0,I$2-$D385),IF(I$1="C",MAX(0,$D385-I$2)))</f>
        <v>0</v>
      </c>
      <c r="J385" s="103" t="n">
        <f aca="false">IF(J$1="P",MAX(0,J$2-$D385),IF(J$1="C",MAX(0,$D385-J$2)))</f>
        <v>0</v>
      </c>
      <c r="K385" s="103" t="n">
        <f aca="false">IF(K$1="P",MAX(0,K$2-$D385),IF(K$1="C",MAX(0,$D385-K$2)))</f>
        <v>0</v>
      </c>
      <c r="L385" s="103" t="n">
        <f aca="false">IF(L$1="P",MAX(0,L$2-$D385),IF(L$1="C",MAX(0,$D385-L$2)))</f>
        <v>0</v>
      </c>
      <c r="M385" s="103" t="n">
        <f aca="false">IF(M$1="P",MAX(0,M$2-$D385),IF(M$1="C",MAX(0,$D385-M$2)))</f>
        <v>0</v>
      </c>
      <c r="N385" s="103" t="n">
        <f aca="false">IF(N$1="P",MAX(0,N$2-$D385),IF(N$1="C",MAX(0,$D385-N$2)))</f>
        <v>70</v>
      </c>
      <c r="O385" s="103" t="n">
        <f aca="false">IF(O$1="P",MAX(0,O$2-$D385),IF(O$1="C",MAX(0,$D385-O$2)))</f>
        <v>65</v>
      </c>
      <c r="P385" s="103" t="n">
        <f aca="false">IF(P$1="P",MAX(0,P$2-$D385),IF(P$1="C",MAX(0,$D385-P$2)))</f>
        <v>60</v>
      </c>
      <c r="Q385" s="103" t="n">
        <f aca="false">IF(Q$1="P",MAX(0,Q$2-$D385),IF(Q$1="C",MAX(0,$D385-Q$2)))</f>
        <v>55</v>
      </c>
      <c r="R385" s="103" t="n">
        <f aca="false">IF(R$1="P",MAX(0,R$2-$D385),IF(R$1="C",MAX(0,$D385-R$2)))</f>
        <v>50</v>
      </c>
      <c r="S385" s="103" t="n">
        <f aca="false">IF(S$1="P",MAX(0,S$2-$D385),IF(S$1="C",MAX(0,$D385-S$2)))</f>
        <v>40</v>
      </c>
      <c r="T385" s="103" t="n">
        <f aca="false">IF(T$1="P",MAX(0,T$2-$D385),IF(T$1="C",MAX(0,$D385-T$2)))</f>
        <v>0</v>
      </c>
      <c r="U385" s="104" t="n">
        <f aca="false">B385</f>
        <v>18</v>
      </c>
      <c r="V385" s="105" t="n">
        <f aca="false">VLOOKUP($C385,Gas!$B$3:$E$2506,2)</f>
        <v>2.415</v>
      </c>
      <c r="W385" s="46" t="n">
        <f aca="false">D385/V385</f>
        <v>37.2670807453416</v>
      </c>
      <c r="X385" s="99" t="n">
        <f aca="false">VLOOKUP($C385,Gas!$B$3:$E$2506,4)</f>
        <v>0.325205939409486</v>
      </c>
    </row>
    <row r="386" customFormat="false" ht="12.75" hidden="false" customHeight="false" outlineLevel="0" collapsed="false">
      <c r="A386" s="0" t="n">
        <f aca="false">YEAR(C386)</f>
        <v>1999</v>
      </c>
      <c r="B386" s="95" t="n">
        <f aca="false">MONTH(C386)+(YEAR(C386)-1998)*12</f>
        <v>18</v>
      </c>
      <c r="C386" s="101" t="n">
        <v>36320</v>
      </c>
      <c r="D386" s="102" t="n">
        <v>123</v>
      </c>
      <c r="E386" s="98" t="n">
        <f aca="false">LN(D386/D385)</f>
        <v>0.312374685042152</v>
      </c>
      <c r="F386" s="106" t="n">
        <f aca="false">STDEV(E377:E386)*SQRT(trade_day)</f>
        <v>5.39593834463252</v>
      </c>
      <c r="G386" s="99"/>
      <c r="H386" s="103" t="n">
        <f aca="false">IF(H$1="P",MAX(0,H$2-$D386),IF(H$1="C",MAX(0,$D386-H$2)))</f>
        <v>0</v>
      </c>
      <c r="I386" s="103" t="n">
        <f aca="false">IF(I$1="P",MAX(0,I$2-$D386),IF(I$1="C",MAX(0,$D386-I$2)))</f>
        <v>0</v>
      </c>
      <c r="J386" s="103" t="n">
        <f aca="false">IF(J$1="P",MAX(0,J$2-$D386),IF(J$1="C",MAX(0,$D386-J$2)))</f>
        <v>0</v>
      </c>
      <c r="K386" s="103" t="n">
        <f aca="false">IF(K$1="P",MAX(0,K$2-$D386),IF(K$1="C",MAX(0,$D386-K$2)))</f>
        <v>0</v>
      </c>
      <c r="L386" s="103" t="n">
        <f aca="false">IF(L$1="P",MAX(0,L$2-$D386),IF(L$1="C",MAX(0,$D386-L$2)))</f>
        <v>0</v>
      </c>
      <c r="M386" s="103" t="n">
        <f aca="false">IF(M$1="P",MAX(0,M$2-$D386),IF(M$1="C",MAX(0,$D386-M$2)))</f>
        <v>0</v>
      </c>
      <c r="N386" s="103" t="n">
        <f aca="false">IF(N$1="P",MAX(0,N$2-$D386),IF(N$1="C",MAX(0,$D386-N$2)))</f>
        <v>103</v>
      </c>
      <c r="O386" s="103" t="n">
        <f aca="false">IF(O$1="P",MAX(0,O$2-$D386),IF(O$1="C",MAX(0,$D386-O$2)))</f>
        <v>98</v>
      </c>
      <c r="P386" s="103" t="n">
        <f aca="false">IF(P$1="P",MAX(0,P$2-$D386),IF(P$1="C",MAX(0,$D386-P$2)))</f>
        <v>93</v>
      </c>
      <c r="Q386" s="103" t="n">
        <f aca="false">IF(Q$1="P",MAX(0,Q$2-$D386),IF(Q$1="C",MAX(0,$D386-Q$2)))</f>
        <v>88</v>
      </c>
      <c r="R386" s="103" t="n">
        <f aca="false">IF(R$1="P",MAX(0,R$2-$D386),IF(R$1="C",MAX(0,$D386-R$2)))</f>
        <v>83</v>
      </c>
      <c r="S386" s="103" t="n">
        <f aca="false">IF(S$1="P",MAX(0,S$2-$D386),IF(S$1="C",MAX(0,$D386-S$2)))</f>
        <v>73</v>
      </c>
      <c r="T386" s="103" t="n">
        <f aca="false">IF(T$1="P",MAX(0,T$2-$D386),IF(T$1="C",MAX(0,$D386-T$2)))</f>
        <v>22.99999</v>
      </c>
      <c r="U386" s="104" t="n">
        <f aca="false">B386</f>
        <v>18</v>
      </c>
      <c r="V386" s="105" t="n">
        <f aca="false">VLOOKUP($C386,Gas!$B$3:$E$2506,2)</f>
        <v>2.38</v>
      </c>
      <c r="W386" s="46" t="n">
        <f aca="false">D386/V386</f>
        <v>51.6806722689076</v>
      </c>
      <c r="X386" s="99" t="n">
        <f aca="false">VLOOKUP($C386,Gas!$B$3:$E$2506,4)</f>
        <v>0.350678152067851</v>
      </c>
    </row>
    <row r="387" customFormat="false" ht="12.75" hidden="false" customHeight="false" outlineLevel="0" collapsed="false">
      <c r="A387" s="0" t="n">
        <f aca="false">YEAR(C387)</f>
        <v>1999</v>
      </c>
      <c r="B387" s="95" t="n">
        <f aca="false">MONTH(C387)+(YEAR(C387)-1998)*12</f>
        <v>18</v>
      </c>
      <c r="C387" s="101" t="n">
        <v>36321</v>
      </c>
      <c r="D387" s="102" t="n">
        <v>61.25</v>
      </c>
      <c r="E387" s="98" t="n">
        <f aca="false">LN(D387/D386)</f>
        <v>-0.697220505947581</v>
      </c>
      <c r="F387" s="106" t="n">
        <f aca="false">STDEV(E378:E387)*SQRT(trade_day)</f>
        <v>6.8909093947845</v>
      </c>
      <c r="G387" s="99"/>
      <c r="H387" s="103" t="n">
        <f aca="false">IF(H$1="P",MAX(0,H$2-$D387),IF(H$1="C",MAX(0,$D387-H$2)))</f>
        <v>0</v>
      </c>
      <c r="I387" s="103" t="n">
        <f aca="false">IF(I$1="P",MAX(0,I$2-$D387),IF(I$1="C",MAX(0,$D387-I$2)))</f>
        <v>0</v>
      </c>
      <c r="J387" s="103" t="n">
        <f aca="false">IF(J$1="P",MAX(0,J$2-$D387),IF(J$1="C",MAX(0,$D387-J$2)))</f>
        <v>0</v>
      </c>
      <c r="K387" s="103" t="n">
        <f aca="false">IF(K$1="P",MAX(0,K$2-$D387),IF(K$1="C",MAX(0,$D387-K$2)))</f>
        <v>0</v>
      </c>
      <c r="L387" s="103" t="n">
        <f aca="false">IF(L$1="P",MAX(0,L$2-$D387),IF(L$1="C",MAX(0,$D387-L$2)))</f>
        <v>0</v>
      </c>
      <c r="M387" s="103" t="n">
        <f aca="false">IF(M$1="P",MAX(0,M$2-$D387),IF(M$1="C",MAX(0,$D387-M$2)))</f>
        <v>0</v>
      </c>
      <c r="N387" s="103" t="n">
        <f aca="false">IF(N$1="P",MAX(0,N$2-$D387),IF(N$1="C",MAX(0,$D387-N$2)))</f>
        <v>41.25</v>
      </c>
      <c r="O387" s="103" t="n">
        <f aca="false">IF(O$1="P",MAX(0,O$2-$D387),IF(O$1="C",MAX(0,$D387-O$2)))</f>
        <v>36.25</v>
      </c>
      <c r="P387" s="103" t="n">
        <f aca="false">IF(P$1="P",MAX(0,P$2-$D387),IF(P$1="C",MAX(0,$D387-P$2)))</f>
        <v>31.25</v>
      </c>
      <c r="Q387" s="103" t="n">
        <f aca="false">IF(Q$1="P",MAX(0,Q$2-$D387),IF(Q$1="C",MAX(0,$D387-Q$2)))</f>
        <v>26.25</v>
      </c>
      <c r="R387" s="103" t="n">
        <f aca="false">IF(R$1="P",MAX(0,R$2-$D387),IF(R$1="C",MAX(0,$D387-R$2)))</f>
        <v>21.25</v>
      </c>
      <c r="S387" s="103" t="n">
        <f aca="false">IF(S$1="P",MAX(0,S$2-$D387),IF(S$1="C",MAX(0,$D387-S$2)))</f>
        <v>11.25</v>
      </c>
      <c r="T387" s="103" t="n">
        <f aca="false">IF(T$1="P",MAX(0,T$2-$D387),IF(T$1="C",MAX(0,$D387-T$2)))</f>
        <v>0</v>
      </c>
      <c r="U387" s="104" t="n">
        <f aca="false">B387</f>
        <v>18</v>
      </c>
      <c r="V387" s="105" t="n">
        <f aca="false">VLOOKUP($C387,Gas!$B$3:$E$2506,2)</f>
        <v>2.375</v>
      </c>
      <c r="W387" s="46" t="n">
        <f aca="false">D387/V387</f>
        <v>25.7894736842105</v>
      </c>
      <c r="X387" s="99" t="n">
        <f aca="false">VLOOKUP($C387,Gas!$B$3:$E$2506,4)</f>
        <v>0.352486965931914</v>
      </c>
    </row>
    <row r="388" customFormat="false" ht="12.75" hidden="false" customHeight="false" outlineLevel="0" collapsed="false">
      <c r="A388" s="0" t="n">
        <f aca="false">YEAR(C388)</f>
        <v>1999</v>
      </c>
      <c r="B388" s="95" t="n">
        <f aca="false">MONTH(C388)+(YEAR(C388)-1998)*12</f>
        <v>18</v>
      </c>
      <c r="C388" s="101" t="n">
        <v>36322</v>
      </c>
      <c r="D388" s="102" t="n">
        <v>39</v>
      </c>
      <c r="E388" s="98" t="n">
        <f aca="false">LN(D388/D387)</f>
        <v>-0.45140220329519</v>
      </c>
      <c r="F388" s="106" t="n">
        <f aca="false">STDEV(E379:E388)*SQRT(trade_day)</f>
        <v>7.35537334356323</v>
      </c>
      <c r="G388" s="99"/>
      <c r="H388" s="103" t="n">
        <f aca="false">IF(H$1="P",MAX(0,H$2-$D388),IF(H$1="C",MAX(0,$D388-H$2)))</f>
        <v>0</v>
      </c>
      <c r="I388" s="103" t="n">
        <f aca="false">IF(I$1="P",MAX(0,I$2-$D388),IF(I$1="C",MAX(0,$D388-I$2)))</f>
        <v>0</v>
      </c>
      <c r="J388" s="103" t="n">
        <f aca="false">IF(J$1="P",MAX(0,J$2-$D388),IF(J$1="C",MAX(0,$D388-J$2)))</f>
        <v>0</v>
      </c>
      <c r="K388" s="103" t="n">
        <f aca="false">IF(K$1="P",MAX(0,K$2-$D388),IF(K$1="C",MAX(0,$D388-K$2)))</f>
        <v>0</v>
      </c>
      <c r="L388" s="103" t="n">
        <f aca="false">IF(L$1="P",MAX(0,L$2-$D388),IF(L$1="C",MAX(0,$D388-L$2)))</f>
        <v>1</v>
      </c>
      <c r="M388" s="103" t="n">
        <f aca="false">IF(M$1="P",MAX(0,M$2-$D388),IF(M$1="C",MAX(0,$D388-M$2)))</f>
        <v>11</v>
      </c>
      <c r="N388" s="103" t="n">
        <f aca="false">IF(N$1="P",MAX(0,N$2-$D388),IF(N$1="C",MAX(0,$D388-N$2)))</f>
        <v>19</v>
      </c>
      <c r="O388" s="103" t="n">
        <f aca="false">IF(O$1="P",MAX(0,O$2-$D388),IF(O$1="C",MAX(0,$D388-O$2)))</f>
        <v>14</v>
      </c>
      <c r="P388" s="103" t="n">
        <f aca="false">IF(P$1="P",MAX(0,P$2-$D388),IF(P$1="C",MAX(0,$D388-P$2)))</f>
        <v>9</v>
      </c>
      <c r="Q388" s="103" t="n">
        <f aca="false">IF(Q$1="P",MAX(0,Q$2-$D388),IF(Q$1="C",MAX(0,$D388-Q$2)))</f>
        <v>4</v>
      </c>
      <c r="R388" s="103" t="n">
        <f aca="false">IF(R$1="P",MAX(0,R$2-$D388),IF(R$1="C",MAX(0,$D388-R$2)))</f>
        <v>0</v>
      </c>
      <c r="S388" s="103" t="n">
        <f aca="false">IF(S$1="P",MAX(0,S$2-$D388),IF(S$1="C",MAX(0,$D388-S$2)))</f>
        <v>0</v>
      </c>
      <c r="T388" s="103" t="n">
        <f aca="false">IF(T$1="P",MAX(0,T$2-$D388),IF(T$1="C",MAX(0,$D388-T$2)))</f>
        <v>0</v>
      </c>
      <c r="U388" s="104" t="n">
        <f aca="false">B388</f>
        <v>18</v>
      </c>
      <c r="V388" s="105" t="n">
        <f aca="false">VLOOKUP($C388,Gas!$B$3:$E$2506,2)</f>
        <v>2.37</v>
      </c>
      <c r="W388" s="46" t="n">
        <f aca="false">D388/V388</f>
        <v>16.4556962025316</v>
      </c>
      <c r="X388" s="99" t="n">
        <f aca="false">VLOOKUP($C388,Gas!$B$3:$E$2506,4)</f>
        <v>0.34285098700896</v>
      </c>
    </row>
    <row r="389" customFormat="false" ht="12.75" hidden="false" customHeight="false" outlineLevel="0" collapsed="false">
      <c r="A389" s="0" t="n">
        <f aca="false">YEAR(C389)</f>
        <v>1999</v>
      </c>
      <c r="B389" s="95" t="n">
        <f aca="false">MONTH(C389)+(YEAR(C389)-1998)*12</f>
        <v>18</v>
      </c>
      <c r="C389" s="101" t="n">
        <v>36325</v>
      </c>
      <c r="D389" s="116" t="n">
        <f aca="false">D388</f>
        <v>39</v>
      </c>
      <c r="E389" s="98" t="n">
        <f aca="false">LN(D389/D388)</f>
        <v>0</v>
      </c>
      <c r="F389" s="106" t="n">
        <f aca="false">STDEV(E380:E389)*SQRT(trade_day)</f>
        <v>7.3447472468828</v>
      </c>
      <c r="G389" s="99"/>
      <c r="H389" s="103" t="n">
        <f aca="false">IF(H$1="P",MAX(0,H$2-$D389),IF(H$1="C",MAX(0,$D389-H$2)))</f>
        <v>0</v>
      </c>
      <c r="I389" s="103" t="n">
        <f aca="false">IF(I$1="P",MAX(0,I$2-$D389),IF(I$1="C",MAX(0,$D389-I$2)))</f>
        <v>0</v>
      </c>
      <c r="J389" s="103" t="n">
        <f aca="false">IF(J$1="P",MAX(0,J$2-$D389),IF(J$1="C",MAX(0,$D389-J$2)))</f>
        <v>0</v>
      </c>
      <c r="K389" s="103" t="n">
        <f aca="false">IF(K$1="P",MAX(0,K$2-$D389),IF(K$1="C",MAX(0,$D389-K$2)))</f>
        <v>0</v>
      </c>
      <c r="L389" s="103" t="n">
        <f aca="false">IF(L$1="P",MAX(0,L$2-$D389),IF(L$1="C",MAX(0,$D389-L$2)))</f>
        <v>1</v>
      </c>
      <c r="M389" s="103" t="n">
        <f aca="false">IF(M$1="P",MAX(0,M$2-$D389),IF(M$1="C",MAX(0,$D389-M$2)))</f>
        <v>11</v>
      </c>
      <c r="N389" s="103" t="n">
        <f aca="false">IF(N$1="P",MAX(0,N$2-$D389),IF(N$1="C",MAX(0,$D389-N$2)))</f>
        <v>19</v>
      </c>
      <c r="O389" s="103" t="n">
        <f aca="false">IF(O$1="P",MAX(0,O$2-$D389),IF(O$1="C",MAX(0,$D389-O$2)))</f>
        <v>14</v>
      </c>
      <c r="P389" s="103" t="n">
        <f aca="false">IF(P$1="P",MAX(0,P$2-$D389),IF(P$1="C",MAX(0,$D389-P$2)))</f>
        <v>9</v>
      </c>
      <c r="Q389" s="103" t="n">
        <f aca="false">IF(Q$1="P",MAX(0,Q$2-$D389),IF(Q$1="C",MAX(0,$D389-Q$2)))</f>
        <v>4</v>
      </c>
      <c r="R389" s="103" t="n">
        <f aca="false">IF(R$1="P",MAX(0,R$2-$D389),IF(R$1="C",MAX(0,$D389-R$2)))</f>
        <v>0</v>
      </c>
      <c r="S389" s="103" t="n">
        <f aca="false">IF(S$1="P",MAX(0,S$2-$D389),IF(S$1="C",MAX(0,$D389-S$2)))</f>
        <v>0</v>
      </c>
      <c r="T389" s="103" t="n">
        <f aca="false">IF(T$1="P",MAX(0,T$2-$D389),IF(T$1="C",MAX(0,$D389-T$2)))</f>
        <v>0</v>
      </c>
      <c r="U389" s="104" t="n">
        <f aca="false">B389</f>
        <v>18</v>
      </c>
      <c r="V389" s="105" t="n">
        <f aca="false">VLOOKUP($C389,Gas!$B$3:$E$2506,2)</f>
        <v>2.305</v>
      </c>
      <c r="W389" s="46" t="n">
        <f aca="false">D389/V389</f>
        <v>16.9197396963124</v>
      </c>
      <c r="X389" s="99" t="n">
        <f aca="false">VLOOKUP($C389,Gas!$B$3:$E$2506,4)</f>
        <v>0.339530507755049</v>
      </c>
    </row>
    <row r="390" customFormat="false" ht="12.75" hidden="false" customHeight="false" outlineLevel="0" collapsed="false">
      <c r="A390" s="0" t="n">
        <f aca="false">YEAR(C390)</f>
        <v>1999</v>
      </c>
      <c r="B390" s="95" t="n">
        <f aca="false">MONTH(C390)+(YEAR(C390)-1998)*12</f>
        <v>18</v>
      </c>
      <c r="C390" s="101" t="n">
        <v>36326</v>
      </c>
      <c r="D390" s="102" t="n">
        <v>27.25</v>
      </c>
      <c r="E390" s="98" t="n">
        <f aca="false">LN(D390/D389)</f>
        <v>-0.358508125020393</v>
      </c>
      <c r="F390" s="106" t="n">
        <f aca="false">STDEV(E381:E390)*SQRT(trade_day)</f>
        <v>7.48789870082603</v>
      </c>
      <c r="G390" s="99"/>
      <c r="H390" s="103" t="n">
        <f aca="false">IF(H$1="P",MAX(0,H$2-$D390),IF(H$1="C",MAX(0,$D390-H$2)))</f>
        <v>0</v>
      </c>
      <c r="I390" s="103" t="n">
        <f aca="false">IF(I$1="P",MAX(0,I$2-$D390),IF(I$1="C",MAX(0,$D390-I$2)))</f>
        <v>0</v>
      </c>
      <c r="J390" s="103" t="n">
        <f aca="false">IF(J$1="P",MAX(0,J$2-$D390),IF(J$1="C",MAX(0,$D390-J$2)))</f>
        <v>2.75</v>
      </c>
      <c r="K390" s="103" t="n">
        <f aca="false">IF(K$1="P",MAX(0,K$2-$D390),IF(K$1="C",MAX(0,$D390-K$2)))</f>
        <v>7.75</v>
      </c>
      <c r="L390" s="103" t="n">
        <f aca="false">IF(L$1="P",MAX(0,L$2-$D390),IF(L$1="C",MAX(0,$D390-L$2)))</f>
        <v>12.75</v>
      </c>
      <c r="M390" s="103" t="n">
        <f aca="false">IF(M$1="P",MAX(0,M$2-$D390),IF(M$1="C",MAX(0,$D390-M$2)))</f>
        <v>22.75</v>
      </c>
      <c r="N390" s="103" t="n">
        <f aca="false">IF(N$1="P",MAX(0,N$2-$D390),IF(N$1="C",MAX(0,$D390-N$2)))</f>
        <v>7.25</v>
      </c>
      <c r="O390" s="103" t="n">
        <f aca="false">IF(O$1="P",MAX(0,O$2-$D390),IF(O$1="C",MAX(0,$D390-O$2)))</f>
        <v>2.25</v>
      </c>
      <c r="P390" s="103" t="n">
        <f aca="false">IF(P$1="P",MAX(0,P$2-$D390),IF(P$1="C",MAX(0,$D390-P$2)))</f>
        <v>0</v>
      </c>
      <c r="Q390" s="103" t="n">
        <f aca="false">IF(Q$1="P",MAX(0,Q$2-$D390),IF(Q$1="C",MAX(0,$D390-Q$2)))</f>
        <v>0</v>
      </c>
      <c r="R390" s="103" t="n">
        <f aca="false">IF(R$1="P",MAX(0,R$2-$D390),IF(R$1="C",MAX(0,$D390-R$2)))</f>
        <v>0</v>
      </c>
      <c r="S390" s="103" t="n">
        <f aca="false">IF(S$1="P",MAX(0,S$2-$D390),IF(S$1="C",MAX(0,$D390-S$2)))</f>
        <v>0</v>
      </c>
      <c r="T390" s="103" t="n">
        <f aca="false">IF(T$1="P",MAX(0,T$2-$D390),IF(T$1="C",MAX(0,$D390-T$2)))</f>
        <v>0</v>
      </c>
      <c r="U390" s="104" t="n">
        <f aca="false">B390</f>
        <v>18</v>
      </c>
      <c r="V390" s="105" t="n">
        <f aca="false">VLOOKUP($C390,Gas!$B$3:$E$2506,2)</f>
        <v>2.3</v>
      </c>
      <c r="W390" s="46" t="n">
        <f aca="false">D390/V390</f>
        <v>11.8478260869565</v>
      </c>
      <c r="X390" s="99" t="n">
        <f aca="false">VLOOKUP($C390,Gas!$B$3:$E$2506,4)</f>
        <v>0.324918765051131</v>
      </c>
    </row>
    <row r="391" customFormat="false" ht="12.75" hidden="false" customHeight="false" outlineLevel="0" collapsed="false">
      <c r="A391" s="0" t="n">
        <f aca="false">YEAR(C391)</f>
        <v>1999</v>
      </c>
      <c r="B391" s="95" t="n">
        <f aca="false">MONTH(C391)+(YEAR(C391)-1998)*12</f>
        <v>18</v>
      </c>
      <c r="C391" s="101" t="n">
        <v>36327</v>
      </c>
      <c r="D391" s="102" t="n">
        <v>25.25</v>
      </c>
      <c r="E391" s="98" t="n">
        <f aca="false">LN(D391/D390)</f>
        <v>-0.0762273653878843</v>
      </c>
      <c r="F391" s="106" t="n">
        <f aca="false">STDEV(E382:E391)*SQRT(trade_day)</f>
        <v>7.49330651078694</v>
      </c>
      <c r="G391" s="99"/>
      <c r="H391" s="103" t="n">
        <f aca="false">IF(H$1="P",MAX(0,H$2-$D391),IF(H$1="C",MAX(0,$D391-H$2)))</f>
        <v>0</v>
      </c>
      <c r="I391" s="103" t="n">
        <f aca="false">IF(I$1="P",MAX(0,I$2-$D391),IF(I$1="C",MAX(0,$D391-I$2)))</f>
        <v>0</v>
      </c>
      <c r="J391" s="103" t="n">
        <f aca="false">IF(J$1="P",MAX(0,J$2-$D391),IF(J$1="C",MAX(0,$D391-J$2)))</f>
        <v>4.75</v>
      </c>
      <c r="K391" s="103" t="n">
        <f aca="false">IF(K$1="P",MAX(0,K$2-$D391),IF(K$1="C",MAX(0,$D391-K$2)))</f>
        <v>9.75</v>
      </c>
      <c r="L391" s="103" t="n">
        <f aca="false">IF(L$1="P",MAX(0,L$2-$D391),IF(L$1="C",MAX(0,$D391-L$2)))</f>
        <v>14.75</v>
      </c>
      <c r="M391" s="103" t="n">
        <f aca="false">IF(M$1="P",MAX(0,M$2-$D391),IF(M$1="C",MAX(0,$D391-M$2)))</f>
        <v>24.75</v>
      </c>
      <c r="N391" s="103" t="n">
        <f aca="false">IF(N$1="P",MAX(0,N$2-$D391),IF(N$1="C",MAX(0,$D391-N$2)))</f>
        <v>5.25</v>
      </c>
      <c r="O391" s="103" t="n">
        <f aca="false">IF(O$1="P",MAX(0,O$2-$D391),IF(O$1="C",MAX(0,$D391-O$2)))</f>
        <v>0.25</v>
      </c>
      <c r="P391" s="103" t="n">
        <f aca="false">IF(P$1="P",MAX(0,P$2-$D391),IF(P$1="C",MAX(0,$D391-P$2)))</f>
        <v>0</v>
      </c>
      <c r="Q391" s="103" t="n">
        <f aca="false">IF(Q$1="P",MAX(0,Q$2-$D391),IF(Q$1="C",MAX(0,$D391-Q$2)))</f>
        <v>0</v>
      </c>
      <c r="R391" s="103" t="n">
        <f aca="false">IF(R$1="P",MAX(0,R$2-$D391),IF(R$1="C",MAX(0,$D391-R$2)))</f>
        <v>0</v>
      </c>
      <c r="S391" s="103" t="n">
        <f aca="false">IF(S$1="P",MAX(0,S$2-$D391),IF(S$1="C",MAX(0,$D391-S$2)))</f>
        <v>0</v>
      </c>
      <c r="T391" s="103" t="n">
        <f aca="false">IF(T$1="P",MAX(0,T$2-$D391),IF(T$1="C",MAX(0,$D391-T$2)))</f>
        <v>0</v>
      </c>
      <c r="U391" s="104" t="n">
        <f aca="false">B391</f>
        <v>18</v>
      </c>
      <c r="V391" s="105" t="n">
        <f aca="false">VLOOKUP($C391,Gas!$B$3:$E$2506,2)</f>
        <v>2.28</v>
      </c>
      <c r="W391" s="46" t="n">
        <f aca="false">D391/V391</f>
        <v>11.0745614035088</v>
      </c>
      <c r="X391" s="99" t="n">
        <f aca="false">VLOOKUP($C391,Gas!$B$3:$E$2506,4)</f>
        <v>0.328242265072203</v>
      </c>
    </row>
    <row r="392" customFormat="false" ht="12.75" hidden="false" customHeight="false" outlineLevel="0" collapsed="false">
      <c r="A392" s="0" t="n">
        <f aca="false">YEAR(C392)</f>
        <v>1999</v>
      </c>
      <c r="B392" s="95" t="n">
        <f aca="false">MONTH(C392)+(YEAR(C392)-1998)*12</f>
        <v>18</v>
      </c>
      <c r="C392" s="101" t="n">
        <v>36328</v>
      </c>
      <c r="D392" s="102" t="n">
        <v>24</v>
      </c>
      <c r="E392" s="98" t="n">
        <f aca="false">LN(D392/D391)</f>
        <v>-0.0507723253734233</v>
      </c>
      <c r="F392" s="106" t="n">
        <f aca="false">STDEV(E383:E392)*SQRT(trade_day)</f>
        <v>7.4600384194983</v>
      </c>
      <c r="G392" s="99"/>
      <c r="H392" s="103" t="n">
        <f aca="false">IF(H$1="P",MAX(0,H$2-$D392),IF(H$1="C",MAX(0,$D392-H$2)))</f>
        <v>0</v>
      </c>
      <c r="I392" s="103" t="n">
        <f aca="false">IF(I$1="P",MAX(0,I$2-$D392),IF(I$1="C",MAX(0,$D392-I$2)))</f>
        <v>1</v>
      </c>
      <c r="J392" s="103" t="n">
        <f aca="false">IF(J$1="P",MAX(0,J$2-$D392),IF(J$1="C",MAX(0,$D392-J$2)))</f>
        <v>6</v>
      </c>
      <c r="K392" s="103" t="n">
        <f aca="false">IF(K$1="P",MAX(0,K$2-$D392),IF(K$1="C",MAX(0,$D392-K$2)))</f>
        <v>11</v>
      </c>
      <c r="L392" s="103" t="n">
        <f aca="false">IF(L$1="P",MAX(0,L$2-$D392),IF(L$1="C",MAX(0,$D392-L$2)))</f>
        <v>16</v>
      </c>
      <c r="M392" s="103" t="n">
        <f aca="false">IF(M$1="P",MAX(0,M$2-$D392),IF(M$1="C",MAX(0,$D392-M$2)))</f>
        <v>26</v>
      </c>
      <c r="N392" s="103" t="n">
        <f aca="false">IF(N$1="P",MAX(0,N$2-$D392),IF(N$1="C",MAX(0,$D392-N$2)))</f>
        <v>4</v>
      </c>
      <c r="O392" s="103" t="n">
        <f aca="false">IF(O$1="P",MAX(0,O$2-$D392),IF(O$1="C",MAX(0,$D392-O$2)))</f>
        <v>0</v>
      </c>
      <c r="P392" s="103" t="n">
        <f aca="false">IF(P$1="P",MAX(0,P$2-$D392),IF(P$1="C",MAX(0,$D392-P$2)))</f>
        <v>0</v>
      </c>
      <c r="Q392" s="103" t="n">
        <f aca="false">IF(Q$1="P",MAX(0,Q$2-$D392),IF(Q$1="C",MAX(0,$D392-Q$2)))</f>
        <v>0</v>
      </c>
      <c r="R392" s="103" t="n">
        <f aca="false">IF(R$1="P",MAX(0,R$2-$D392),IF(R$1="C",MAX(0,$D392-R$2)))</f>
        <v>0</v>
      </c>
      <c r="S392" s="103" t="n">
        <f aca="false">IF(S$1="P",MAX(0,S$2-$D392),IF(S$1="C",MAX(0,$D392-S$2)))</f>
        <v>0</v>
      </c>
      <c r="T392" s="103" t="n">
        <f aca="false">IF(T$1="P",MAX(0,T$2-$D392),IF(T$1="C",MAX(0,$D392-T$2)))</f>
        <v>0</v>
      </c>
      <c r="U392" s="104" t="n">
        <f aca="false">B392</f>
        <v>18</v>
      </c>
      <c r="V392" s="105" t="n">
        <f aca="false">VLOOKUP($C392,Gas!$B$3:$E$2506,2)</f>
        <v>2.275</v>
      </c>
      <c r="W392" s="46" t="n">
        <f aca="false">D392/V392</f>
        <v>10.5494505494506</v>
      </c>
      <c r="X392" s="99" t="n">
        <f aca="false">VLOOKUP($C392,Gas!$B$3:$E$2506,4)</f>
        <v>0.328038426605089</v>
      </c>
    </row>
    <row r="393" customFormat="false" ht="12.75" hidden="false" customHeight="false" outlineLevel="0" collapsed="false">
      <c r="A393" s="0" t="n">
        <f aca="false">YEAR(C393)</f>
        <v>1999</v>
      </c>
      <c r="B393" s="95" t="n">
        <f aca="false">MONTH(C393)+(YEAR(C393)-1998)*12</f>
        <v>18</v>
      </c>
      <c r="C393" s="101" t="n">
        <v>36329</v>
      </c>
      <c r="D393" s="116" t="n">
        <f aca="false">D392</f>
        <v>24</v>
      </c>
      <c r="E393" s="98" t="n">
        <f aca="false">LN(D393/D392)</f>
        <v>0</v>
      </c>
      <c r="F393" s="106" t="n">
        <f aca="false">STDEV(E384:E393)*SQRT(trade_day)</f>
        <v>7.45126740725934</v>
      </c>
      <c r="G393" s="99"/>
      <c r="H393" s="103" t="n">
        <f aca="false">IF(H$1="P",MAX(0,H$2-$D393),IF(H$1="C",MAX(0,$D393-H$2)))</f>
        <v>0</v>
      </c>
      <c r="I393" s="103" t="n">
        <f aca="false">IF(I$1="P",MAX(0,I$2-$D393),IF(I$1="C",MAX(0,$D393-I$2)))</f>
        <v>1</v>
      </c>
      <c r="J393" s="103" t="n">
        <f aca="false">IF(J$1="P",MAX(0,J$2-$D393),IF(J$1="C",MAX(0,$D393-J$2)))</f>
        <v>6</v>
      </c>
      <c r="K393" s="103" t="n">
        <f aca="false">IF(K$1="P",MAX(0,K$2-$D393),IF(K$1="C",MAX(0,$D393-K$2)))</f>
        <v>11</v>
      </c>
      <c r="L393" s="103" t="n">
        <f aca="false">IF(L$1="P",MAX(0,L$2-$D393),IF(L$1="C",MAX(0,$D393-L$2)))</f>
        <v>16</v>
      </c>
      <c r="M393" s="103" t="n">
        <f aca="false">IF(M$1="P",MAX(0,M$2-$D393),IF(M$1="C",MAX(0,$D393-M$2)))</f>
        <v>26</v>
      </c>
      <c r="N393" s="103" t="n">
        <f aca="false">IF(N$1="P",MAX(0,N$2-$D393),IF(N$1="C",MAX(0,$D393-N$2)))</f>
        <v>4</v>
      </c>
      <c r="O393" s="103" t="n">
        <f aca="false">IF(O$1="P",MAX(0,O$2-$D393),IF(O$1="C",MAX(0,$D393-O$2)))</f>
        <v>0</v>
      </c>
      <c r="P393" s="103" t="n">
        <f aca="false">IF(P$1="P",MAX(0,P$2-$D393),IF(P$1="C",MAX(0,$D393-P$2)))</f>
        <v>0</v>
      </c>
      <c r="Q393" s="103" t="n">
        <f aca="false">IF(Q$1="P",MAX(0,Q$2-$D393),IF(Q$1="C",MAX(0,$D393-Q$2)))</f>
        <v>0</v>
      </c>
      <c r="R393" s="103" t="n">
        <f aca="false">IF(R$1="P",MAX(0,R$2-$D393),IF(R$1="C",MAX(0,$D393-R$2)))</f>
        <v>0</v>
      </c>
      <c r="S393" s="103" t="n">
        <f aca="false">IF(S$1="P",MAX(0,S$2-$D393),IF(S$1="C",MAX(0,$D393-S$2)))</f>
        <v>0</v>
      </c>
      <c r="T393" s="103" t="n">
        <f aca="false">IF(T$1="P",MAX(0,T$2-$D393),IF(T$1="C",MAX(0,$D393-T$2)))</f>
        <v>0</v>
      </c>
      <c r="U393" s="104" t="n">
        <f aca="false">B393</f>
        <v>18</v>
      </c>
      <c r="V393" s="105" t="n">
        <f aca="false">VLOOKUP($C393,Gas!$B$3:$E$2506,2)</f>
        <v>2.24</v>
      </c>
      <c r="W393" s="46" t="n">
        <f aca="false">D393/V393</f>
        <v>10.7142857142857</v>
      </c>
      <c r="X393" s="99" t="n">
        <f aca="false">VLOOKUP($C393,Gas!$B$3:$E$2506,4)</f>
        <v>0.175063056232424</v>
      </c>
    </row>
    <row r="394" customFormat="false" ht="12.75" hidden="false" customHeight="false" outlineLevel="0" collapsed="false">
      <c r="A394" s="0" t="n">
        <f aca="false">YEAR(C394)</f>
        <v>1999</v>
      </c>
      <c r="B394" s="95" t="n">
        <f aca="false">MONTH(C394)+(YEAR(C394)-1998)*12</f>
        <v>18</v>
      </c>
      <c r="C394" s="101" t="n">
        <v>36332</v>
      </c>
      <c r="D394" s="116" t="n">
        <f aca="false">D393</f>
        <v>24</v>
      </c>
      <c r="E394" s="98" t="n">
        <f aca="false">LN(D394/D393)</f>
        <v>0</v>
      </c>
      <c r="F394" s="106" t="n">
        <f aca="false">STDEV(E385:E394)*SQRT(trade_day)</f>
        <v>7.45126740725934</v>
      </c>
      <c r="G394" s="99"/>
      <c r="H394" s="103" t="n">
        <f aca="false">IF(H$1="P",MAX(0,H$2-$D394),IF(H$1="C",MAX(0,$D394-H$2)))</f>
        <v>0</v>
      </c>
      <c r="I394" s="103" t="n">
        <f aca="false">IF(I$1="P",MAX(0,I$2-$D394),IF(I$1="C",MAX(0,$D394-I$2)))</f>
        <v>1</v>
      </c>
      <c r="J394" s="103" t="n">
        <f aca="false">IF(J$1="P",MAX(0,J$2-$D394),IF(J$1="C",MAX(0,$D394-J$2)))</f>
        <v>6</v>
      </c>
      <c r="K394" s="103" t="n">
        <f aca="false">IF(K$1="P",MAX(0,K$2-$D394),IF(K$1="C",MAX(0,$D394-K$2)))</f>
        <v>11</v>
      </c>
      <c r="L394" s="103" t="n">
        <f aca="false">IF(L$1="P",MAX(0,L$2-$D394),IF(L$1="C",MAX(0,$D394-L$2)))</f>
        <v>16</v>
      </c>
      <c r="M394" s="103" t="n">
        <f aca="false">IF(M$1="P",MAX(0,M$2-$D394),IF(M$1="C",MAX(0,$D394-M$2)))</f>
        <v>26</v>
      </c>
      <c r="N394" s="103" t="n">
        <f aca="false">IF(N$1="P",MAX(0,N$2-$D394),IF(N$1="C",MAX(0,$D394-N$2)))</f>
        <v>4</v>
      </c>
      <c r="O394" s="103" t="n">
        <f aca="false">IF(O$1="P",MAX(0,O$2-$D394),IF(O$1="C",MAX(0,$D394-O$2)))</f>
        <v>0</v>
      </c>
      <c r="P394" s="103" t="n">
        <f aca="false">IF(P$1="P",MAX(0,P$2-$D394),IF(P$1="C",MAX(0,$D394-P$2)))</f>
        <v>0</v>
      </c>
      <c r="Q394" s="103" t="n">
        <f aca="false">IF(Q$1="P",MAX(0,Q$2-$D394),IF(Q$1="C",MAX(0,$D394-Q$2)))</f>
        <v>0</v>
      </c>
      <c r="R394" s="103" t="n">
        <f aca="false">IF(R$1="P",MAX(0,R$2-$D394),IF(R$1="C",MAX(0,$D394-R$2)))</f>
        <v>0</v>
      </c>
      <c r="S394" s="103" t="n">
        <f aca="false">IF(S$1="P",MAX(0,S$2-$D394),IF(S$1="C",MAX(0,$D394-S$2)))</f>
        <v>0</v>
      </c>
      <c r="T394" s="103" t="n">
        <f aca="false">IF(T$1="P",MAX(0,T$2-$D394),IF(T$1="C",MAX(0,$D394-T$2)))</f>
        <v>0</v>
      </c>
      <c r="U394" s="104" t="n">
        <f aca="false">B394</f>
        <v>18</v>
      </c>
      <c r="V394" s="105" t="n">
        <f aca="false">VLOOKUP($C394,Gas!$B$3:$E$2506,2)</f>
        <v>2.235</v>
      </c>
      <c r="W394" s="46" t="n">
        <f aca="false">D394/V394</f>
        <v>10.738255033557</v>
      </c>
      <c r="X394" s="99" t="n">
        <f aca="false">VLOOKUP($C394,Gas!$B$3:$E$2506,4)</f>
        <v>0.175628944733889</v>
      </c>
    </row>
    <row r="395" customFormat="false" ht="12.75" hidden="false" customHeight="false" outlineLevel="0" collapsed="false">
      <c r="A395" s="0" t="n">
        <f aca="false">YEAR(C395)</f>
        <v>1999</v>
      </c>
      <c r="B395" s="95" t="n">
        <f aca="false">MONTH(C395)+(YEAR(C395)-1998)*12</f>
        <v>18</v>
      </c>
      <c r="C395" s="101" t="n">
        <v>36333</v>
      </c>
      <c r="D395" s="102" t="n">
        <v>27</v>
      </c>
      <c r="E395" s="98" t="n">
        <f aca="false">LN(D395/D394)</f>
        <v>0.117783035656383</v>
      </c>
      <c r="F395" s="106" t="n">
        <f aca="false">STDEV(E386:E395)*SQRT(trade_day)</f>
        <v>4.69424184804274</v>
      </c>
      <c r="G395" s="99"/>
      <c r="H395" s="103" t="n">
        <f aca="false">IF(H$1="P",MAX(0,H$2-$D395),IF(H$1="C",MAX(0,$D395-H$2)))</f>
        <v>0</v>
      </c>
      <c r="I395" s="103" t="n">
        <f aca="false">IF(I$1="P",MAX(0,I$2-$D395),IF(I$1="C",MAX(0,$D395-I$2)))</f>
        <v>0</v>
      </c>
      <c r="J395" s="103" t="n">
        <f aca="false">IF(J$1="P",MAX(0,J$2-$D395),IF(J$1="C",MAX(0,$D395-J$2)))</f>
        <v>3</v>
      </c>
      <c r="K395" s="103" t="n">
        <f aca="false">IF(K$1="P",MAX(0,K$2-$D395),IF(K$1="C",MAX(0,$D395-K$2)))</f>
        <v>8</v>
      </c>
      <c r="L395" s="103" t="n">
        <f aca="false">IF(L$1="P",MAX(0,L$2-$D395),IF(L$1="C",MAX(0,$D395-L$2)))</f>
        <v>13</v>
      </c>
      <c r="M395" s="103" t="n">
        <f aca="false">IF(M$1="P",MAX(0,M$2-$D395),IF(M$1="C",MAX(0,$D395-M$2)))</f>
        <v>23</v>
      </c>
      <c r="N395" s="103" t="n">
        <f aca="false">IF(N$1="P",MAX(0,N$2-$D395),IF(N$1="C",MAX(0,$D395-N$2)))</f>
        <v>7</v>
      </c>
      <c r="O395" s="103" t="n">
        <f aca="false">IF(O$1="P",MAX(0,O$2-$D395),IF(O$1="C",MAX(0,$D395-O$2)))</f>
        <v>2</v>
      </c>
      <c r="P395" s="103" t="n">
        <f aca="false">IF(P$1="P",MAX(0,P$2-$D395),IF(P$1="C",MAX(0,$D395-P$2)))</f>
        <v>0</v>
      </c>
      <c r="Q395" s="103" t="n">
        <f aca="false">IF(Q$1="P",MAX(0,Q$2-$D395),IF(Q$1="C",MAX(0,$D395-Q$2)))</f>
        <v>0</v>
      </c>
      <c r="R395" s="103" t="n">
        <f aca="false">IF(R$1="P",MAX(0,R$2-$D395),IF(R$1="C",MAX(0,$D395-R$2)))</f>
        <v>0</v>
      </c>
      <c r="S395" s="103" t="n">
        <f aca="false">IF(S$1="P",MAX(0,S$2-$D395),IF(S$1="C",MAX(0,$D395-S$2)))</f>
        <v>0</v>
      </c>
      <c r="T395" s="103" t="n">
        <f aca="false">IF(T$1="P",MAX(0,T$2-$D395),IF(T$1="C",MAX(0,$D395-T$2)))</f>
        <v>0</v>
      </c>
      <c r="U395" s="104" t="n">
        <f aca="false">B395</f>
        <v>18</v>
      </c>
      <c r="V395" s="105" t="n">
        <f aca="false">VLOOKUP($C395,Gas!$B$3:$E$2506,2)</f>
        <v>2.215</v>
      </c>
      <c r="W395" s="46" t="n">
        <f aca="false">D395/V395</f>
        <v>12.1896162528217</v>
      </c>
      <c r="X395" s="99" t="n">
        <f aca="false">VLOOKUP($C395,Gas!$B$3:$E$2506,4)</f>
        <v>0.10136559995417</v>
      </c>
    </row>
    <row r="396" customFormat="false" ht="12.75" hidden="false" customHeight="false" outlineLevel="0" collapsed="false">
      <c r="A396" s="0" t="n">
        <f aca="false">YEAR(C396)</f>
        <v>1999</v>
      </c>
      <c r="B396" s="95" t="n">
        <f aca="false">MONTH(C396)+(YEAR(C396)-1998)*12</f>
        <v>18</v>
      </c>
      <c r="C396" s="101" t="n">
        <v>36334</v>
      </c>
      <c r="D396" s="102" t="n">
        <v>27.67</v>
      </c>
      <c r="E396" s="98" t="n">
        <f aca="false">LN(D396/D395)</f>
        <v>0.0245119277945055</v>
      </c>
      <c r="F396" s="106" t="n">
        <f aca="false">STDEV(E387:E396)*SQRT(trade_day)</f>
        <v>4.14565784496955</v>
      </c>
      <c r="G396" s="99"/>
      <c r="H396" s="103" t="n">
        <f aca="false">IF(H$1="P",MAX(0,H$2-$D396),IF(H$1="C",MAX(0,$D396-H$2)))</f>
        <v>0</v>
      </c>
      <c r="I396" s="103" t="n">
        <f aca="false">IF(I$1="P",MAX(0,I$2-$D396),IF(I$1="C",MAX(0,$D396-I$2)))</f>
        <v>0</v>
      </c>
      <c r="J396" s="103" t="n">
        <f aca="false">IF(J$1="P",MAX(0,J$2-$D396),IF(J$1="C",MAX(0,$D396-J$2)))</f>
        <v>2.33</v>
      </c>
      <c r="K396" s="103" t="n">
        <f aca="false">IF(K$1="P",MAX(0,K$2-$D396),IF(K$1="C",MAX(0,$D396-K$2)))</f>
        <v>7.33</v>
      </c>
      <c r="L396" s="103" t="n">
        <f aca="false">IF(L$1="P",MAX(0,L$2-$D396),IF(L$1="C",MAX(0,$D396-L$2)))</f>
        <v>12.33</v>
      </c>
      <c r="M396" s="103" t="n">
        <f aca="false">IF(M$1="P",MAX(0,M$2-$D396),IF(M$1="C",MAX(0,$D396-M$2)))</f>
        <v>22.33</v>
      </c>
      <c r="N396" s="103" t="n">
        <f aca="false">IF(N$1="P",MAX(0,N$2-$D396),IF(N$1="C",MAX(0,$D396-N$2)))</f>
        <v>7.67</v>
      </c>
      <c r="O396" s="103" t="n">
        <f aca="false">IF(O$1="P",MAX(0,O$2-$D396),IF(O$1="C",MAX(0,$D396-O$2)))</f>
        <v>2.67</v>
      </c>
      <c r="P396" s="103" t="n">
        <f aca="false">IF(P$1="P",MAX(0,P$2-$D396),IF(P$1="C",MAX(0,$D396-P$2)))</f>
        <v>0</v>
      </c>
      <c r="Q396" s="103" t="n">
        <f aca="false">IF(Q$1="P",MAX(0,Q$2-$D396),IF(Q$1="C",MAX(0,$D396-Q$2)))</f>
        <v>0</v>
      </c>
      <c r="R396" s="103" t="n">
        <f aca="false">IF(R$1="P",MAX(0,R$2-$D396),IF(R$1="C",MAX(0,$D396-R$2)))</f>
        <v>0</v>
      </c>
      <c r="S396" s="103" t="n">
        <f aca="false">IF(S$1="P",MAX(0,S$2-$D396),IF(S$1="C",MAX(0,$D396-S$2)))</f>
        <v>0</v>
      </c>
      <c r="T396" s="103" t="n">
        <f aca="false">IF(T$1="P",MAX(0,T$2-$D396),IF(T$1="C",MAX(0,$D396-T$2)))</f>
        <v>0</v>
      </c>
      <c r="U396" s="104" t="n">
        <f aca="false">B396</f>
        <v>18</v>
      </c>
      <c r="V396" s="105" t="n">
        <f aca="false">VLOOKUP($C396,Gas!$B$3:$E$2506,2)</f>
        <v>2.22</v>
      </c>
      <c r="W396" s="46" t="n">
        <f aca="false">D396/V396</f>
        <v>12.463963963964</v>
      </c>
      <c r="X396" s="99" t="n">
        <f aca="false">VLOOKUP($C396,Gas!$B$3:$E$2506,4)</f>
        <v>0.105777919536036</v>
      </c>
    </row>
    <row r="397" customFormat="false" ht="12.75" hidden="false" customHeight="false" outlineLevel="0" collapsed="false">
      <c r="A397" s="0" t="n">
        <f aca="false">YEAR(C397)</f>
        <v>1999</v>
      </c>
      <c r="B397" s="95" t="n">
        <f aca="false">MONTH(C397)+(YEAR(C397)-1998)*12</f>
        <v>18</v>
      </c>
      <c r="C397" s="101" t="n">
        <v>36335</v>
      </c>
      <c r="D397" s="102" t="n">
        <v>32</v>
      </c>
      <c r="E397" s="98" t="n">
        <f aca="false">LN(D397/D396)</f>
        <v>0.145387109000892</v>
      </c>
      <c r="F397" s="106" t="n">
        <f aca="false">STDEV(E388:E397)*SQRT(trade_day)</f>
        <v>3.04659127364575</v>
      </c>
      <c r="G397" s="99"/>
      <c r="H397" s="103" t="n">
        <f aca="false">IF(H$1="P",MAX(0,H$2-$D397),IF(H$1="C",MAX(0,$D397-H$2)))</f>
        <v>0</v>
      </c>
      <c r="I397" s="103" t="n">
        <f aca="false">IF(I$1="P",MAX(0,I$2-$D397),IF(I$1="C",MAX(0,$D397-I$2)))</f>
        <v>0</v>
      </c>
      <c r="J397" s="103" t="n">
        <f aca="false">IF(J$1="P",MAX(0,J$2-$D397),IF(J$1="C",MAX(0,$D397-J$2)))</f>
        <v>0</v>
      </c>
      <c r="K397" s="103" t="n">
        <f aca="false">IF(K$1="P",MAX(0,K$2-$D397),IF(K$1="C",MAX(0,$D397-K$2)))</f>
        <v>3</v>
      </c>
      <c r="L397" s="103" t="n">
        <f aca="false">IF(L$1="P",MAX(0,L$2-$D397),IF(L$1="C",MAX(0,$D397-L$2)))</f>
        <v>8</v>
      </c>
      <c r="M397" s="103" t="n">
        <f aca="false">IF(M$1="P",MAX(0,M$2-$D397),IF(M$1="C",MAX(0,$D397-M$2)))</f>
        <v>18</v>
      </c>
      <c r="N397" s="103" t="n">
        <f aca="false">IF(N$1="P",MAX(0,N$2-$D397),IF(N$1="C",MAX(0,$D397-N$2)))</f>
        <v>12</v>
      </c>
      <c r="O397" s="103" t="n">
        <f aca="false">IF(O$1="P",MAX(0,O$2-$D397),IF(O$1="C",MAX(0,$D397-O$2)))</f>
        <v>7</v>
      </c>
      <c r="P397" s="103" t="n">
        <f aca="false">IF(P$1="P",MAX(0,P$2-$D397),IF(P$1="C",MAX(0,$D397-P$2)))</f>
        <v>2</v>
      </c>
      <c r="Q397" s="103" t="n">
        <f aca="false">IF(Q$1="P",MAX(0,Q$2-$D397),IF(Q$1="C",MAX(0,$D397-Q$2)))</f>
        <v>0</v>
      </c>
      <c r="R397" s="103" t="n">
        <f aca="false">IF(R$1="P",MAX(0,R$2-$D397),IF(R$1="C",MAX(0,$D397-R$2)))</f>
        <v>0</v>
      </c>
      <c r="S397" s="103" t="n">
        <f aca="false">IF(S$1="P",MAX(0,S$2-$D397),IF(S$1="C",MAX(0,$D397-S$2)))</f>
        <v>0</v>
      </c>
      <c r="T397" s="103" t="n">
        <f aca="false">IF(T$1="P",MAX(0,T$2-$D397),IF(T$1="C",MAX(0,$D397-T$2)))</f>
        <v>0</v>
      </c>
      <c r="U397" s="104" t="n">
        <f aca="false">B397</f>
        <v>18</v>
      </c>
      <c r="V397" s="105" t="n">
        <f aca="false">VLOOKUP($C397,Gas!$B$3:$E$2506,2)</f>
        <v>2.245</v>
      </c>
      <c r="W397" s="46" t="n">
        <f aca="false">D397/V397</f>
        <v>14.2538975501114</v>
      </c>
      <c r="X397" s="99" t="n">
        <f aca="false">VLOOKUP($C397,Gas!$B$3:$E$2506,4)</f>
        <v>0.138488233153372</v>
      </c>
    </row>
    <row r="398" customFormat="false" ht="12.75" hidden="false" customHeight="false" outlineLevel="0" collapsed="false">
      <c r="A398" s="0" t="n">
        <f aca="false">YEAR(C398)</f>
        <v>1999</v>
      </c>
      <c r="B398" s="95" t="n">
        <f aca="false">MONTH(C398)+(YEAR(C398)-1998)*12</f>
        <v>18</v>
      </c>
      <c r="C398" s="101" t="n">
        <v>36336</v>
      </c>
      <c r="D398" s="102" t="n">
        <v>37</v>
      </c>
      <c r="E398" s="98" t="n">
        <f aca="false">LN(D398/D397)</f>
        <v>0.145182009844498</v>
      </c>
      <c r="F398" s="106" t="n">
        <f aca="false">STDEV(E389:E398)*SQRT(trade_day)</f>
        <v>2.31737570225624</v>
      </c>
      <c r="G398" s="99"/>
      <c r="H398" s="103" t="n">
        <f aca="false">IF(H$1="P",MAX(0,H$2-$D398),IF(H$1="C",MAX(0,$D398-H$2)))</f>
        <v>0</v>
      </c>
      <c r="I398" s="103" t="n">
        <f aca="false">IF(I$1="P",MAX(0,I$2-$D398),IF(I$1="C",MAX(0,$D398-I$2)))</f>
        <v>0</v>
      </c>
      <c r="J398" s="103" t="n">
        <f aca="false">IF(J$1="P",MAX(0,J$2-$D398),IF(J$1="C",MAX(0,$D398-J$2)))</f>
        <v>0</v>
      </c>
      <c r="K398" s="103" t="n">
        <f aca="false">IF(K$1="P",MAX(0,K$2-$D398),IF(K$1="C",MAX(0,$D398-K$2)))</f>
        <v>0</v>
      </c>
      <c r="L398" s="103" t="n">
        <f aca="false">IF(L$1="P",MAX(0,L$2-$D398),IF(L$1="C",MAX(0,$D398-L$2)))</f>
        <v>3</v>
      </c>
      <c r="M398" s="103" t="n">
        <f aca="false">IF(M$1="P",MAX(0,M$2-$D398),IF(M$1="C",MAX(0,$D398-M$2)))</f>
        <v>13</v>
      </c>
      <c r="N398" s="103" t="n">
        <f aca="false">IF(N$1="P",MAX(0,N$2-$D398),IF(N$1="C",MAX(0,$D398-N$2)))</f>
        <v>17</v>
      </c>
      <c r="O398" s="103" t="n">
        <f aca="false">IF(O$1="P",MAX(0,O$2-$D398),IF(O$1="C",MAX(0,$D398-O$2)))</f>
        <v>12</v>
      </c>
      <c r="P398" s="103" t="n">
        <f aca="false">IF(P$1="P",MAX(0,P$2-$D398),IF(P$1="C",MAX(0,$D398-P$2)))</f>
        <v>7</v>
      </c>
      <c r="Q398" s="103" t="n">
        <f aca="false">IF(Q$1="P",MAX(0,Q$2-$D398),IF(Q$1="C",MAX(0,$D398-Q$2)))</f>
        <v>2</v>
      </c>
      <c r="R398" s="103" t="n">
        <f aca="false">IF(R$1="P",MAX(0,R$2-$D398),IF(R$1="C",MAX(0,$D398-R$2)))</f>
        <v>0</v>
      </c>
      <c r="S398" s="103" t="n">
        <f aca="false">IF(S$1="P",MAX(0,S$2-$D398),IF(S$1="C",MAX(0,$D398-S$2)))</f>
        <v>0</v>
      </c>
      <c r="T398" s="103" t="n">
        <f aca="false">IF(T$1="P",MAX(0,T$2-$D398),IF(T$1="C",MAX(0,$D398-T$2)))</f>
        <v>0</v>
      </c>
      <c r="U398" s="104" t="n">
        <f aca="false">B398</f>
        <v>18</v>
      </c>
      <c r="V398" s="105" t="n">
        <f aca="false">VLOOKUP($C398,Gas!$B$3:$E$2506,2)</f>
        <v>2.255</v>
      </c>
      <c r="W398" s="46" t="n">
        <f aca="false">D398/V398</f>
        <v>16.4079822616408</v>
      </c>
      <c r="X398" s="99" t="n">
        <f aca="false">VLOOKUP($C398,Gas!$B$3:$E$2506,4)</f>
        <v>0.145005866517907</v>
      </c>
    </row>
    <row r="399" customFormat="false" ht="12.75" hidden="false" customHeight="false" outlineLevel="0" collapsed="false">
      <c r="A399" s="0" t="n">
        <f aca="false">YEAR(C399)</f>
        <v>1999</v>
      </c>
      <c r="B399" s="95" t="n">
        <f aca="false">MONTH(C399)+(YEAR(C399)-1998)*12</f>
        <v>18</v>
      </c>
      <c r="C399" s="101" t="n">
        <v>36339</v>
      </c>
      <c r="D399" s="102" t="n">
        <v>73.4</v>
      </c>
      <c r="E399" s="98" t="n">
        <f aca="false">LN(D399/D398)</f>
        <v>0.685006022976246</v>
      </c>
      <c r="F399" s="106" t="n">
        <f aca="false">STDEV(E390:E399)*SQRT(trade_day)</f>
        <v>4.15949538372053</v>
      </c>
      <c r="G399" s="99"/>
      <c r="H399" s="103" t="n">
        <f aca="false">IF(H$1="P",MAX(0,H$2-$D399),IF(H$1="C",MAX(0,$D399-H$2)))</f>
        <v>0</v>
      </c>
      <c r="I399" s="103" t="n">
        <f aca="false">IF(I$1="P",MAX(0,I$2-$D399),IF(I$1="C",MAX(0,$D399-I$2)))</f>
        <v>0</v>
      </c>
      <c r="J399" s="103" t="n">
        <f aca="false">IF(J$1="P",MAX(0,J$2-$D399),IF(J$1="C",MAX(0,$D399-J$2)))</f>
        <v>0</v>
      </c>
      <c r="K399" s="103" t="n">
        <f aca="false">IF(K$1="P",MAX(0,K$2-$D399),IF(K$1="C",MAX(0,$D399-K$2)))</f>
        <v>0</v>
      </c>
      <c r="L399" s="103" t="n">
        <f aca="false">IF(L$1="P",MAX(0,L$2-$D399),IF(L$1="C",MAX(0,$D399-L$2)))</f>
        <v>0</v>
      </c>
      <c r="M399" s="103" t="n">
        <f aca="false">IF(M$1="P",MAX(0,M$2-$D399),IF(M$1="C",MAX(0,$D399-M$2)))</f>
        <v>0</v>
      </c>
      <c r="N399" s="103" t="n">
        <f aca="false">IF(N$1="P",MAX(0,N$2-$D399),IF(N$1="C",MAX(0,$D399-N$2)))</f>
        <v>53.4</v>
      </c>
      <c r="O399" s="103" t="n">
        <f aca="false">IF(O$1="P",MAX(0,O$2-$D399),IF(O$1="C",MAX(0,$D399-O$2)))</f>
        <v>48.4</v>
      </c>
      <c r="P399" s="103" t="n">
        <f aca="false">IF(P$1="P",MAX(0,P$2-$D399),IF(P$1="C",MAX(0,$D399-P$2)))</f>
        <v>43.4</v>
      </c>
      <c r="Q399" s="103" t="n">
        <f aca="false">IF(Q$1="P",MAX(0,Q$2-$D399),IF(Q$1="C",MAX(0,$D399-Q$2)))</f>
        <v>38.4</v>
      </c>
      <c r="R399" s="103" t="n">
        <f aca="false">IF(R$1="P",MAX(0,R$2-$D399),IF(R$1="C",MAX(0,$D399-R$2)))</f>
        <v>33.4</v>
      </c>
      <c r="S399" s="103" t="n">
        <f aca="false">IF(S$1="P",MAX(0,S$2-$D399),IF(S$1="C",MAX(0,$D399-S$2)))</f>
        <v>23.4</v>
      </c>
      <c r="T399" s="103" t="n">
        <f aca="false">IF(T$1="P",MAX(0,T$2-$D399),IF(T$1="C",MAX(0,$D399-T$2)))</f>
        <v>0</v>
      </c>
      <c r="U399" s="104" t="n">
        <f aca="false">B399</f>
        <v>18</v>
      </c>
      <c r="V399" s="105" t="n">
        <f aca="false">VLOOKUP($C399,Gas!$B$3:$E$2506,2)</f>
        <v>2.27</v>
      </c>
      <c r="W399" s="46" t="n">
        <f aca="false">D399/V399</f>
        <v>32.3348017621145</v>
      </c>
      <c r="X399" s="99" t="n">
        <f aca="false">VLOOKUP($C399,Gas!$B$3:$E$2506,4)</f>
        <v>0.103136930928441</v>
      </c>
    </row>
    <row r="400" customFormat="false" ht="12.75" hidden="false" customHeight="false" outlineLevel="0" collapsed="false">
      <c r="A400" s="0" t="n">
        <f aca="false">YEAR(C400)</f>
        <v>1999</v>
      </c>
      <c r="B400" s="95" t="n">
        <f aca="false">MONTH(C400)+(YEAR(C400)-1998)*12</f>
        <v>18</v>
      </c>
      <c r="C400" s="101" t="n">
        <v>36340</v>
      </c>
      <c r="D400" s="102" t="n">
        <v>42</v>
      </c>
      <c r="E400" s="98" t="n">
        <f aca="false">LN(D400/D399)</f>
        <v>-0.558254317337102</v>
      </c>
      <c r="F400" s="106" t="n">
        <f aca="false">STDEV(E391:E400)*SQRT(trade_day)</f>
        <v>4.79363817813196</v>
      </c>
      <c r="G400" s="99"/>
      <c r="H400" s="103" t="n">
        <f aca="false">IF(H$1="P",MAX(0,H$2-$D400),IF(H$1="C",MAX(0,$D400-H$2)))</f>
        <v>0</v>
      </c>
      <c r="I400" s="103" t="n">
        <f aca="false">IF(I$1="P",MAX(0,I$2-$D400),IF(I$1="C",MAX(0,$D400-I$2)))</f>
        <v>0</v>
      </c>
      <c r="J400" s="103" t="n">
        <f aca="false">IF(J$1="P",MAX(0,J$2-$D400),IF(J$1="C",MAX(0,$D400-J$2)))</f>
        <v>0</v>
      </c>
      <c r="K400" s="103" t="n">
        <f aca="false">IF(K$1="P",MAX(0,K$2-$D400),IF(K$1="C",MAX(0,$D400-K$2)))</f>
        <v>0</v>
      </c>
      <c r="L400" s="103" t="n">
        <f aca="false">IF(L$1="P",MAX(0,L$2-$D400),IF(L$1="C",MAX(0,$D400-L$2)))</f>
        <v>0</v>
      </c>
      <c r="M400" s="103" t="n">
        <f aca="false">IF(M$1="P",MAX(0,M$2-$D400),IF(M$1="C",MAX(0,$D400-M$2)))</f>
        <v>8</v>
      </c>
      <c r="N400" s="103" t="n">
        <f aca="false">IF(N$1="P",MAX(0,N$2-$D400),IF(N$1="C",MAX(0,$D400-N$2)))</f>
        <v>22</v>
      </c>
      <c r="O400" s="103" t="n">
        <f aca="false">IF(O$1="P",MAX(0,O$2-$D400),IF(O$1="C",MAX(0,$D400-O$2)))</f>
        <v>17</v>
      </c>
      <c r="P400" s="103" t="n">
        <f aca="false">IF(P$1="P",MAX(0,P$2-$D400),IF(P$1="C",MAX(0,$D400-P$2)))</f>
        <v>12</v>
      </c>
      <c r="Q400" s="103" t="n">
        <f aca="false">IF(Q$1="P",MAX(0,Q$2-$D400),IF(Q$1="C",MAX(0,$D400-Q$2)))</f>
        <v>7</v>
      </c>
      <c r="R400" s="103" t="n">
        <f aca="false">IF(R$1="P",MAX(0,R$2-$D400),IF(R$1="C",MAX(0,$D400-R$2)))</f>
        <v>2</v>
      </c>
      <c r="S400" s="103" t="n">
        <f aca="false">IF(S$1="P",MAX(0,S$2-$D400),IF(S$1="C",MAX(0,$D400-S$2)))</f>
        <v>0</v>
      </c>
      <c r="T400" s="103" t="n">
        <f aca="false">IF(T$1="P",MAX(0,T$2-$D400),IF(T$1="C",MAX(0,$D400-T$2)))</f>
        <v>0</v>
      </c>
      <c r="U400" s="104" t="n">
        <f aca="false">B400</f>
        <v>18</v>
      </c>
      <c r="V400" s="105" t="n">
        <f aca="false">VLOOKUP($C400,Gas!$B$3:$E$2506,2)</f>
        <v>2.25</v>
      </c>
      <c r="W400" s="46" t="n">
        <f aca="false">D400/V400</f>
        <v>18.6666666666667</v>
      </c>
      <c r="X400" s="99" t="n">
        <f aca="false">VLOOKUP($C400,Gas!$B$3:$E$2506,4)</f>
        <v>0.11894201751988</v>
      </c>
    </row>
    <row r="401" customFormat="false" ht="12.75" hidden="false" customHeight="false" outlineLevel="0" collapsed="false">
      <c r="A401" s="0" t="n">
        <f aca="false">YEAR(C401)</f>
        <v>1999</v>
      </c>
      <c r="B401" s="95" t="n">
        <f aca="false">MONTH(C401)+(YEAR(C401)-1998)*12</f>
        <v>18</v>
      </c>
      <c r="C401" s="101" t="n">
        <v>36341</v>
      </c>
      <c r="D401" s="102" t="n">
        <v>40.5</v>
      </c>
      <c r="E401" s="98" t="n">
        <f aca="false">LN(D401/D400)</f>
        <v>-0.0363676441708748</v>
      </c>
      <c r="F401" s="106" t="n">
        <f aca="false">STDEV(E392:E401)*SQRT(trade_day)</f>
        <v>4.77012442927603</v>
      </c>
      <c r="G401" s="99"/>
      <c r="H401" s="103" t="n">
        <f aca="false">IF(H$1="P",MAX(0,H$2-$D401),IF(H$1="C",MAX(0,$D401-H$2)))</f>
        <v>0</v>
      </c>
      <c r="I401" s="103" t="n">
        <f aca="false">IF(I$1="P",MAX(0,I$2-$D401),IF(I$1="C",MAX(0,$D401-I$2)))</f>
        <v>0</v>
      </c>
      <c r="J401" s="103" t="n">
        <f aca="false">IF(J$1="P",MAX(0,J$2-$D401),IF(J$1="C",MAX(0,$D401-J$2)))</f>
        <v>0</v>
      </c>
      <c r="K401" s="103" t="n">
        <f aca="false">IF(K$1="P",MAX(0,K$2-$D401),IF(K$1="C",MAX(0,$D401-K$2)))</f>
        <v>0</v>
      </c>
      <c r="L401" s="103" t="n">
        <f aca="false">IF(L$1="P",MAX(0,L$2-$D401),IF(L$1="C",MAX(0,$D401-L$2)))</f>
        <v>0</v>
      </c>
      <c r="M401" s="103" t="n">
        <f aca="false">IF(M$1="P",MAX(0,M$2-$D401),IF(M$1="C",MAX(0,$D401-M$2)))</f>
        <v>9.5</v>
      </c>
      <c r="N401" s="103" t="n">
        <f aca="false">IF(N$1="P",MAX(0,N$2-$D401),IF(N$1="C",MAX(0,$D401-N$2)))</f>
        <v>20.5</v>
      </c>
      <c r="O401" s="103" t="n">
        <f aca="false">IF(O$1="P",MAX(0,O$2-$D401),IF(O$1="C",MAX(0,$D401-O$2)))</f>
        <v>15.5</v>
      </c>
      <c r="P401" s="103" t="n">
        <f aca="false">IF(P$1="P",MAX(0,P$2-$D401),IF(P$1="C",MAX(0,$D401-P$2)))</f>
        <v>10.5</v>
      </c>
      <c r="Q401" s="103" t="n">
        <f aca="false">IF(Q$1="P",MAX(0,Q$2-$D401),IF(Q$1="C",MAX(0,$D401-Q$2)))</f>
        <v>5.5</v>
      </c>
      <c r="R401" s="103" t="n">
        <f aca="false">IF(R$1="P",MAX(0,R$2-$D401),IF(R$1="C",MAX(0,$D401-R$2)))</f>
        <v>0.5</v>
      </c>
      <c r="S401" s="103" t="n">
        <f aca="false">IF(S$1="P",MAX(0,S$2-$D401),IF(S$1="C",MAX(0,$D401-S$2)))</f>
        <v>0</v>
      </c>
      <c r="T401" s="103" t="n">
        <f aca="false">IF(T$1="P",MAX(0,T$2-$D401),IF(T$1="C",MAX(0,$D401-T$2)))</f>
        <v>0</v>
      </c>
      <c r="U401" s="104" t="n">
        <f aca="false">B401</f>
        <v>18</v>
      </c>
      <c r="V401" s="105" t="n">
        <f aca="false">VLOOKUP($C401,Gas!$B$3:$E$2506,2)</f>
        <v>2.315</v>
      </c>
      <c r="W401" s="46" t="n">
        <f aca="false">D401/V401</f>
        <v>17.4946004319654</v>
      </c>
      <c r="X401" s="99" t="n">
        <f aca="false">VLOOKUP($C401,Gas!$B$3:$E$2506,4)</f>
        <v>0.205442149255569</v>
      </c>
    </row>
    <row r="402" customFormat="false" ht="12.75" hidden="false" customHeight="false" outlineLevel="0" collapsed="false">
      <c r="A402" s="0" t="n">
        <f aca="false">YEAR(C402)</f>
        <v>1999</v>
      </c>
      <c r="B402" s="95" t="n">
        <f aca="false">MONTH(C402)+(YEAR(C402)-1998)*12</f>
        <v>19</v>
      </c>
      <c r="C402" s="101" t="n">
        <v>36342</v>
      </c>
      <c r="D402" s="102" t="n">
        <v>35.5</v>
      </c>
      <c r="E402" s="98" t="n">
        <f aca="false">LN(D402/D401)</f>
        <v>-0.131769277631123</v>
      </c>
      <c r="F402" s="106" t="n">
        <f aca="false">STDEV(E393:E402)*SQRT(trade_day)</f>
        <v>4.83313280528003</v>
      </c>
      <c r="G402" s="99"/>
      <c r="H402" s="103" t="n">
        <f aca="false">IF(H$1="P",MAX(0,H$2-$D402),IF(H$1="C",MAX(0,$D402-H$2)))</f>
        <v>0</v>
      </c>
      <c r="I402" s="103" t="n">
        <f aca="false">IF(I$1="P",MAX(0,I$2-$D402),IF(I$1="C",MAX(0,$D402-I$2)))</f>
        <v>0</v>
      </c>
      <c r="J402" s="103" t="n">
        <f aca="false">IF(J$1="P",MAX(0,J$2-$D402),IF(J$1="C",MAX(0,$D402-J$2)))</f>
        <v>0</v>
      </c>
      <c r="K402" s="103" t="n">
        <f aca="false">IF(K$1="P",MAX(0,K$2-$D402),IF(K$1="C",MAX(0,$D402-K$2)))</f>
        <v>0</v>
      </c>
      <c r="L402" s="103" t="n">
        <f aca="false">IF(L$1="P",MAX(0,L$2-$D402),IF(L$1="C",MAX(0,$D402-L$2)))</f>
        <v>4.5</v>
      </c>
      <c r="M402" s="103" t="n">
        <f aca="false">IF(M$1="P",MAX(0,M$2-$D402),IF(M$1="C",MAX(0,$D402-M$2)))</f>
        <v>14.5</v>
      </c>
      <c r="N402" s="103" t="n">
        <f aca="false">IF(N$1="P",MAX(0,N$2-$D402),IF(N$1="C",MAX(0,$D402-N$2)))</f>
        <v>15.5</v>
      </c>
      <c r="O402" s="103" t="n">
        <f aca="false">IF(O$1="P",MAX(0,O$2-$D402),IF(O$1="C",MAX(0,$D402-O$2)))</f>
        <v>10.5</v>
      </c>
      <c r="P402" s="103" t="n">
        <f aca="false">IF(P$1="P",MAX(0,P$2-$D402),IF(P$1="C",MAX(0,$D402-P$2)))</f>
        <v>5.5</v>
      </c>
      <c r="Q402" s="103" t="n">
        <f aca="false">IF(Q$1="P",MAX(0,Q$2-$D402),IF(Q$1="C",MAX(0,$D402-Q$2)))</f>
        <v>0.5</v>
      </c>
      <c r="R402" s="103" t="n">
        <f aca="false">IF(R$1="P",MAX(0,R$2-$D402),IF(R$1="C",MAX(0,$D402-R$2)))</f>
        <v>0</v>
      </c>
      <c r="S402" s="103" t="n">
        <f aca="false">IF(S$1="P",MAX(0,S$2-$D402),IF(S$1="C",MAX(0,$D402-S$2)))</f>
        <v>0</v>
      </c>
      <c r="T402" s="103" t="n">
        <f aca="false">IF(T$1="P",MAX(0,T$2-$D402),IF(T$1="C",MAX(0,$D402-T$2)))</f>
        <v>0</v>
      </c>
      <c r="U402" s="104" t="n">
        <f aca="false">B402</f>
        <v>19</v>
      </c>
      <c r="V402" s="105" t="n">
        <f aca="false">VLOOKUP($C402,Gas!$B$3:$E$2506,2)</f>
        <v>2.315</v>
      </c>
      <c r="W402" s="46" t="n">
        <f aca="false">D402/V402</f>
        <v>15.3347732181426</v>
      </c>
      <c r="X402" s="99" t="n">
        <f aca="false">VLOOKUP($C402,Gas!$B$3:$E$2506,4)</f>
        <v>0.205442149255569</v>
      </c>
    </row>
    <row r="403" customFormat="false" ht="12.75" hidden="false" customHeight="false" outlineLevel="0" collapsed="false">
      <c r="A403" s="0" t="n">
        <f aca="false">YEAR(C403)</f>
        <v>1999</v>
      </c>
      <c r="B403" s="95" t="n">
        <f aca="false">MONTH(C403)+(YEAR(C403)-1998)*12</f>
        <v>19</v>
      </c>
      <c r="C403" s="101" t="n">
        <v>36343</v>
      </c>
      <c r="D403" s="102" t="n">
        <v>36.75</v>
      </c>
      <c r="E403" s="98" t="n">
        <f aca="false">LN(D403/D402)</f>
        <v>0.0346055291774755</v>
      </c>
      <c r="F403" s="106" t="n">
        <f aca="false">STDEV(E394:E403)*SQRT(trade_day)</f>
        <v>4.82844160333355</v>
      </c>
      <c r="G403" s="99"/>
      <c r="H403" s="103" t="n">
        <f aca="false">IF(H$1="P",MAX(0,H$2-$D403),IF(H$1="C",MAX(0,$D403-H$2)))</f>
        <v>0</v>
      </c>
      <c r="I403" s="103" t="n">
        <f aca="false">IF(I$1="P",MAX(0,I$2-$D403),IF(I$1="C",MAX(0,$D403-I$2)))</f>
        <v>0</v>
      </c>
      <c r="J403" s="103" t="n">
        <f aca="false">IF(J$1="P",MAX(0,J$2-$D403),IF(J$1="C",MAX(0,$D403-J$2)))</f>
        <v>0</v>
      </c>
      <c r="K403" s="103" t="n">
        <f aca="false">IF(K$1="P",MAX(0,K$2-$D403),IF(K$1="C",MAX(0,$D403-K$2)))</f>
        <v>0</v>
      </c>
      <c r="L403" s="103" t="n">
        <f aca="false">IF(L$1="P",MAX(0,L$2-$D403),IF(L$1="C",MAX(0,$D403-L$2)))</f>
        <v>3.25</v>
      </c>
      <c r="M403" s="103" t="n">
        <f aca="false">IF(M$1="P",MAX(0,M$2-$D403),IF(M$1="C",MAX(0,$D403-M$2)))</f>
        <v>13.25</v>
      </c>
      <c r="N403" s="103" t="n">
        <f aca="false">IF(N$1="P",MAX(0,N$2-$D403),IF(N$1="C",MAX(0,$D403-N$2)))</f>
        <v>16.75</v>
      </c>
      <c r="O403" s="103" t="n">
        <f aca="false">IF(O$1="P",MAX(0,O$2-$D403),IF(O$1="C",MAX(0,$D403-O$2)))</f>
        <v>11.75</v>
      </c>
      <c r="P403" s="103" t="n">
        <f aca="false">IF(P$1="P",MAX(0,P$2-$D403),IF(P$1="C",MAX(0,$D403-P$2)))</f>
        <v>6.75</v>
      </c>
      <c r="Q403" s="103" t="n">
        <f aca="false">IF(Q$1="P",MAX(0,Q$2-$D403),IF(Q$1="C",MAX(0,$D403-Q$2)))</f>
        <v>1.75</v>
      </c>
      <c r="R403" s="103" t="n">
        <f aca="false">IF(R$1="P",MAX(0,R$2-$D403),IF(R$1="C",MAX(0,$D403-R$2)))</f>
        <v>0</v>
      </c>
      <c r="S403" s="103" t="n">
        <f aca="false">IF(S$1="P",MAX(0,S$2-$D403),IF(S$1="C",MAX(0,$D403-S$2)))</f>
        <v>0</v>
      </c>
      <c r="T403" s="103" t="n">
        <f aca="false">IF(T$1="P",MAX(0,T$2-$D403),IF(T$1="C",MAX(0,$D403-T$2)))</f>
        <v>0</v>
      </c>
      <c r="U403" s="104" t="n">
        <f aca="false">B403</f>
        <v>19</v>
      </c>
      <c r="V403" s="105" t="n">
        <f aca="false">VLOOKUP($C403,Gas!$B$3:$E$2506,2)</f>
        <v>2.285</v>
      </c>
      <c r="W403" s="46" t="n">
        <f aca="false">D403/V403</f>
        <v>16.0831509846827</v>
      </c>
      <c r="X403" s="99" t="n">
        <f aca="false">VLOOKUP($C403,Gas!$B$3:$E$2506,4)</f>
        <v>0.216609372260196</v>
      </c>
    </row>
    <row r="404" customFormat="false" ht="12.75" hidden="false" customHeight="false" outlineLevel="0" collapsed="false">
      <c r="A404" s="0" t="n">
        <f aca="false">YEAR(C404)</f>
        <v>1999</v>
      </c>
      <c r="B404" s="95" t="n">
        <f aca="false">MONTH(C404)+(YEAR(C404)-1998)*12</f>
        <v>19</v>
      </c>
      <c r="C404" s="101" t="n">
        <v>36347</v>
      </c>
      <c r="D404" s="116" t="n">
        <f aca="false">D403</f>
        <v>36.75</v>
      </c>
      <c r="E404" s="98" t="n">
        <f aca="false">LN(D404/D403)</f>
        <v>0</v>
      </c>
      <c r="F404" s="106" t="n">
        <f aca="false">STDEV(E395:E404)*SQRT(trade_day)</f>
        <v>4.82844160333355</v>
      </c>
      <c r="G404" s="99"/>
      <c r="H404" s="103" t="n">
        <f aca="false">IF(H$1="P",MAX(0,H$2-$D404),IF(H$1="C",MAX(0,$D404-H$2)))</f>
        <v>0</v>
      </c>
      <c r="I404" s="103" t="n">
        <f aca="false">IF(I$1="P",MAX(0,I$2-$D404),IF(I$1="C",MAX(0,$D404-I$2)))</f>
        <v>0</v>
      </c>
      <c r="J404" s="103" t="n">
        <f aca="false">IF(J$1="P",MAX(0,J$2-$D404),IF(J$1="C",MAX(0,$D404-J$2)))</f>
        <v>0</v>
      </c>
      <c r="K404" s="103" t="n">
        <f aca="false">IF(K$1="P",MAX(0,K$2-$D404),IF(K$1="C",MAX(0,$D404-K$2)))</f>
        <v>0</v>
      </c>
      <c r="L404" s="103" t="n">
        <f aca="false">IF(L$1="P",MAX(0,L$2-$D404),IF(L$1="C",MAX(0,$D404-L$2)))</f>
        <v>3.25</v>
      </c>
      <c r="M404" s="103" t="n">
        <f aca="false">IF(M$1="P",MAX(0,M$2-$D404),IF(M$1="C",MAX(0,$D404-M$2)))</f>
        <v>13.25</v>
      </c>
      <c r="N404" s="103" t="n">
        <f aca="false">IF(N$1="P",MAX(0,N$2-$D404),IF(N$1="C",MAX(0,$D404-N$2)))</f>
        <v>16.75</v>
      </c>
      <c r="O404" s="103" t="n">
        <f aca="false">IF(O$1="P",MAX(0,O$2-$D404),IF(O$1="C",MAX(0,$D404-O$2)))</f>
        <v>11.75</v>
      </c>
      <c r="P404" s="103" t="n">
        <f aca="false">IF(P$1="P",MAX(0,P$2-$D404),IF(P$1="C",MAX(0,$D404-P$2)))</f>
        <v>6.75</v>
      </c>
      <c r="Q404" s="103" t="n">
        <f aca="false">IF(Q$1="P",MAX(0,Q$2-$D404),IF(Q$1="C",MAX(0,$D404-Q$2)))</f>
        <v>1.75</v>
      </c>
      <c r="R404" s="103" t="n">
        <f aca="false">IF(R$1="P",MAX(0,R$2-$D404),IF(R$1="C",MAX(0,$D404-R$2)))</f>
        <v>0</v>
      </c>
      <c r="S404" s="103" t="n">
        <f aca="false">IF(S$1="P",MAX(0,S$2-$D404),IF(S$1="C",MAX(0,$D404-S$2)))</f>
        <v>0</v>
      </c>
      <c r="T404" s="103" t="n">
        <f aca="false">IF(T$1="P",MAX(0,T$2-$D404),IF(T$1="C",MAX(0,$D404-T$2)))</f>
        <v>0</v>
      </c>
      <c r="U404" s="104" t="n">
        <f aca="false">B404</f>
        <v>19</v>
      </c>
      <c r="V404" s="105" t="n">
        <f aca="false">VLOOKUP($C404,Gas!$B$3:$E$2506,2)</f>
        <v>2.265</v>
      </c>
      <c r="W404" s="46" t="n">
        <f aca="false">D404/V404</f>
        <v>16.2251655629139</v>
      </c>
      <c r="X404" s="99" t="n">
        <f aca="false">VLOOKUP($C404,Gas!$B$3:$E$2506,4)</f>
        <v>0.214673300242986</v>
      </c>
    </row>
    <row r="405" customFormat="false" ht="12.75" hidden="false" customHeight="false" outlineLevel="0" collapsed="false">
      <c r="A405" s="0" t="n">
        <f aca="false">YEAR(C405)</f>
        <v>1999</v>
      </c>
      <c r="B405" s="95" t="n">
        <f aca="false">MONTH(C405)+(YEAR(C405)-1998)*12</f>
        <v>19</v>
      </c>
      <c r="C405" s="101" t="n">
        <v>36348</v>
      </c>
      <c r="D405" s="102" t="n">
        <v>124.25</v>
      </c>
      <c r="E405" s="98" t="n">
        <f aca="false">LN(D405/D404)</f>
        <v>1.21815743931789</v>
      </c>
      <c r="F405" s="106" t="n">
        <f aca="false">STDEV(E396:E405)*SQRT(trade_day)</f>
        <v>7.6275822359431</v>
      </c>
      <c r="G405" s="97"/>
      <c r="H405" s="103" t="n">
        <f aca="false">IF(H$1="P",MAX(0,H$2-$D405),IF(H$1="C",MAX(0,$D405-H$2)))</f>
        <v>0</v>
      </c>
      <c r="I405" s="103" t="n">
        <f aca="false">IF(I$1="P",MAX(0,I$2-$D405),IF(I$1="C",MAX(0,$D405-I$2)))</f>
        <v>0</v>
      </c>
      <c r="J405" s="103" t="n">
        <f aca="false">IF(J$1="P",MAX(0,J$2-$D405),IF(J$1="C",MAX(0,$D405-J$2)))</f>
        <v>0</v>
      </c>
      <c r="K405" s="103" t="n">
        <f aca="false">IF(K$1="P",MAX(0,K$2-$D405),IF(K$1="C",MAX(0,$D405-K$2)))</f>
        <v>0</v>
      </c>
      <c r="L405" s="103" t="n">
        <f aca="false">IF(L$1="P",MAX(0,L$2-$D405),IF(L$1="C",MAX(0,$D405-L$2)))</f>
        <v>0</v>
      </c>
      <c r="M405" s="103" t="n">
        <f aca="false">IF(M$1="P",MAX(0,M$2-$D405),IF(M$1="C",MAX(0,$D405-M$2)))</f>
        <v>0</v>
      </c>
      <c r="N405" s="103" t="n">
        <f aca="false">IF(N$1="P",MAX(0,N$2-$D405),IF(N$1="C",MAX(0,$D405-N$2)))</f>
        <v>104.25</v>
      </c>
      <c r="O405" s="103" t="n">
        <f aca="false">IF(O$1="P",MAX(0,O$2-$D405),IF(O$1="C",MAX(0,$D405-O$2)))</f>
        <v>99.25</v>
      </c>
      <c r="P405" s="103" t="n">
        <f aca="false">IF(P$1="P",MAX(0,P$2-$D405),IF(P$1="C",MAX(0,$D405-P$2)))</f>
        <v>94.25</v>
      </c>
      <c r="Q405" s="103" t="n">
        <f aca="false">IF(Q$1="P",MAX(0,Q$2-$D405),IF(Q$1="C",MAX(0,$D405-Q$2)))</f>
        <v>89.25</v>
      </c>
      <c r="R405" s="103" t="n">
        <f aca="false">IF(R$1="P",MAX(0,R$2-$D405),IF(R$1="C",MAX(0,$D405-R$2)))</f>
        <v>84.25</v>
      </c>
      <c r="S405" s="103" t="n">
        <f aca="false">IF(S$1="P",MAX(0,S$2-$D405),IF(S$1="C",MAX(0,$D405-S$2)))</f>
        <v>74.25</v>
      </c>
      <c r="T405" s="103" t="n">
        <f aca="false">IF(T$1="P",MAX(0,T$2-$D405),IF(T$1="C",MAX(0,$D405-T$2)))</f>
        <v>24.24999</v>
      </c>
      <c r="U405" s="104" t="n">
        <f aca="false">B405</f>
        <v>19</v>
      </c>
      <c r="V405" s="105" t="n">
        <f aca="false">VLOOKUP($C405,Gas!$B$3:$E$2506,2)</f>
        <v>2.28</v>
      </c>
      <c r="W405" s="46" t="n">
        <f aca="false">D405/V405</f>
        <v>54.4956140350877</v>
      </c>
      <c r="X405" s="99" t="n">
        <f aca="false">VLOOKUP($C405,Gas!$B$3:$E$2506,4)</f>
        <v>0.218615993328921</v>
      </c>
    </row>
    <row r="406" customFormat="false" ht="12.75" hidden="false" customHeight="false" outlineLevel="0" collapsed="false">
      <c r="A406" s="0" t="n">
        <f aca="false">YEAR(C406)</f>
        <v>1999</v>
      </c>
      <c r="B406" s="95" t="n">
        <f aca="false">MONTH(C406)+(YEAR(C406)-1998)*12</f>
        <v>19</v>
      </c>
      <c r="C406" s="101" t="n">
        <v>36349</v>
      </c>
      <c r="D406" s="102" t="n">
        <v>35.89</v>
      </c>
      <c r="E406" s="98" t="n">
        <f aca="false">LN(D406/D405)</f>
        <v>-1.24183695981722</v>
      </c>
      <c r="F406" s="106" t="n">
        <f aca="false">STDEV(E397:E406)*SQRT(trade_day)</f>
        <v>10.3578747788549</v>
      </c>
      <c r="G406" s="97"/>
      <c r="H406" s="103" t="n">
        <f aca="false">IF(H$1="P",MAX(0,H$2-$D406),IF(H$1="C",MAX(0,$D406-H$2)))</f>
        <v>0</v>
      </c>
      <c r="I406" s="103" t="n">
        <f aca="false">IF(I$1="P",MAX(0,I$2-$D406),IF(I$1="C",MAX(0,$D406-I$2)))</f>
        <v>0</v>
      </c>
      <c r="J406" s="103" t="n">
        <f aca="false">IF(J$1="P",MAX(0,J$2-$D406),IF(J$1="C",MAX(0,$D406-J$2)))</f>
        <v>0</v>
      </c>
      <c r="K406" s="103" t="n">
        <f aca="false">IF(K$1="P",MAX(0,K$2-$D406),IF(K$1="C",MAX(0,$D406-K$2)))</f>
        <v>0</v>
      </c>
      <c r="L406" s="103" t="n">
        <f aca="false">IF(L$1="P",MAX(0,L$2-$D406),IF(L$1="C",MAX(0,$D406-L$2)))</f>
        <v>4.11</v>
      </c>
      <c r="M406" s="103" t="n">
        <f aca="false">IF(M$1="P",MAX(0,M$2-$D406),IF(M$1="C",MAX(0,$D406-M$2)))</f>
        <v>14.11</v>
      </c>
      <c r="N406" s="103" t="n">
        <f aca="false">IF(N$1="P",MAX(0,N$2-$D406),IF(N$1="C",MAX(0,$D406-N$2)))</f>
        <v>15.89</v>
      </c>
      <c r="O406" s="103" t="n">
        <f aca="false">IF(O$1="P",MAX(0,O$2-$D406),IF(O$1="C",MAX(0,$D406-O$2)))</f>
        <v>10.89</v>
      </c>
      <c r="P406" s="103" t="n">
        <f aca="false">IF(P$1="P",MAX(0,P$2-$D406),IF(P$1="C",MAX(0,$D406-P$2)))</f>
        <v>5.89</v>
      </c>
      <c r="Q406" s="103" t="n">
        <f aca="false">IF(Q$1="P",MAX(0,Q$2-$D406),IF(Q$1="C",MAX(0,$D406-Q$2)))</f>
        <v>0.890000000000001</v>
      </c>
      <c r="R406" s="103" t="n">
        <f aca="false">IF(R$1="P",MAX(0,R$2-$D406),IF(R$1="C",MAX(0,$D406-R$2)))</f>
        <v>0</v>
      </c>
      <c r="S406" s="103" t="n">
        <f aca="false">IF(S$1="P",MAX(0,S$2-$D406),IF(S$1="C",MAX(0,$D406-S$2)))</f>
        <v>0</v>
      </c>
      <c r="T406" s="103" t="n">
        <f aca="false">IF(T$1="P",MAX(0,T$2-$D406),IF(T$1="C",MAX(0,$D406-T$2)))</f>
        <v>0</v>
      </c>
      <c r="U406" s="104" t="n">
        <f aca="false">B406</f>
        <v>19</v>
      </c>
      <c r="V406" s="105" t="n">
        <f aca="false">VLOOKUP($C406,Gas!$B$3:$E$2506,2)</f>
        <v>2.195</v>
      </c>
      <c r="W406" s="46" t="n">
        <f aca="false">D406/V406</f>
        <v>16.3507972665148</v>
      </c>
      <c r="X406" s="99" t="n">
        <f aca="false">VLOOKUP($C406,Gas!$B$3:$E$2506,4)</f>
        <v>0.319116319781339</v>
      </c>
    </row>
    <row r="407" customFormat="false" ht="12.75" hidden="false" customHeight="false" outlineLevel="0" collapsed="false">
      <c r="A407" s="0" t="n">
        <f aca="false">YEAR(C407)</f>
        <v>1999</v>
      </c>
      <c r="B407" s="95" t="n">
        <f aca="false">MONTH(C407)+(YEAR(C407)-1998)*12</f>
        <v>19</v>
      </c>
      <c r="C407" s="101" t="n">
        <v>36350</v>
      </c>
      <c r="D407" s="102" t="n">
        <v>31.31</v>
      </c>
      <c r="E407" s="98" t="n">
        <f aca="false">LN(D407/D406)</f>
        <v>-0.136521169821202</v>
      </c>
      <c r="F407" s="106" t="n">
        <f aca="false">STDEV(E398:E407)*SQRT(trade_day)</f>
        <v>10.3635302539749</v>
      </c>
      <c r="G407" s="97"/>
      <c r="H407" s="103" t="n">
        <f aca="false">IF(H$1="P",MAX(0,H$2-$D407),IF(H$1="C",MAX(0,$D407-H$2)))</f>
        <v>0</v>
      </c>
      <c r="I407" s="103" t="n">
        <f aca="false">IF(I$1="P",MAX(0,I$2-$D407),IF(I$1="C",MAX(0,$D407-I$2)))</f>
        <v>0</v>
      </c>
      <c r="J407" s="103" t="n">
        <f aca="false">IF(J$1="P",MAX(0,J$2-$D407),IF(J$1="C",MAX(0,$D407-J$2)))</f>
        <v>0</v>
      </c>
      <c r="K407" s="103" t="n">
        <f aca="false">IF(K$1="P",MAX(0,K$2-$D407),IF(K$1="C",MAX(0,$D407-K$2)))</f>
        <v>3.69</v>
      </c>
      <c r="L407" s="103" t="n">
        <f aca="false">IF(L$1="P",MAX(0,L$2-$D407),IF(L$1="C",MAX(0,$D407-L$2)))</f>
        <v>8.69</v>
      </c>
      <c r="M407" s="103" t="n">
        <f aca="false">IF(M$1="P",MAX(0,M$2-$D407),IF(M$1="C",MAX(0,$D407-M$2)))</f>
        <v>18.69</v>
      </c>
      <c r="N407" s="103" t="n">
        <f aca="false">IF(N$1="P",MAX(0,N$2-$D407),IF(N$1="C",MAX(0,$D407-N$2)))</f>
        <v>11.31</v>
      </c>
      <c r="O407" s="103" t="n">
        <f aca="false">IF(O$1="P",MAX(0,O$2-$D407),IF(O$1="C",MAX(0,$D407-O$2)))</f>
        <v>6.31</v>
      </c>
      <c r="P407" s="103" t="n">
        <f aca="false">IF(P$1="P",MAX(0,P$2-$D407),IF(P$1="C",MAX(0,$D407-P$2)))</f>
        <v>1.31</v>
      </c>
      <c r="Q407" s="103" t="n">
        <f aca="false">IF(Q$1="P",MAX(0,Q$2-$D407),IF(Q$1="C",MAX(0,$D407-Q$2)))</f>
        <v>0</v>
      </c>
      <c r="R407" s="103" t="n">
        <f aca="false">IF(R$1="P",MAX(0,R$2-$D407),IF(R$1="C",MAX(0,$D407-R$2)))</f>
        <v>0</v>
      </c>
      <c r="S407" s="103" t="n">
        <f aca="false">IF(S$1="P",MAX(0,S$2-$D407),IF(S$1="C",MAX(0,$D407-S$2)))</f>
        <v>0</v>
      </c>
      <c r="T407" s="103" t="n">
        <f aca="false">IF(T$1="P",MAX(0,T$2-$D407),IF(T$1="C",MAX(0,$D407-T$2)))</f>
        <v>0</v>
      </c>
      <c r="U407" s="104" t="n">
        <f aca="false">B407</f>
        <v>19</v>
      </c>
      <c r="V407" s="105" t="n">
        <f aca="false">VLOOKUP($C407,Gas!$B$3:$E$2506,2)</f>
        <v>2.19</v>
      </c>
      <c r="W407" s="46" t="n">
        <f aca="false">D407/V407</f>
        <v>14.296803652968</v>
      </c>
      <c r="X407" s="99" t="n">
        <f aca="false">VLOOKUP($C407,Gas!$B$3:$E$2506,4)</f>
        <v>0.316993974627413</v>
      </c>
    </row>
    <row r="408" customFormat="false" ht="12.75" hidden="false" customHeight="false" outlineLevel="0" collapsed="false">
      <c r="A408" s="0" t="n">
        <f aca="false">YEAR(C408)</f>
        <v>1999</v>
      </c>
      <c r="B408" s="95" t="n">
        <f aca="false">MONTH(C408)+(YEAR(C408)-1998)*12</f>
        <v>19</v>
      </c>
      <c r="C408" s="101" t="n">
        <v>36353</v>
      </c>
      <c r="D408" s="102" t="n">
        <v>26</v>
      </c>
      <c r="E408" s="98" t="n">
        <f aca="false">LN(D408/D407)</f>
        <v>-0.185840997316832</v>
      </c>
      <c r="F408" s="106" t="n">
        <f aca="false">STDEV(E399:E408)*SQRT(trade_day)</f>
        <v>10.3649484383218</v>
      </c>
      <c r="G408" s="97"/>
      <c r="H408" s="103" t="n">
        <f aca="false">IF(H$1="P",MAX(0,H$2-$D408),IF(H$1="C",MAX(0,$D408-H$2)))</f>
        <v>0</v>
      </c>
      <c r="I408" s="103" t="n">
        <f aca="false">IF(I$1="P",MAX(0,I$2-$D408),IF(I$1="C",MAX(0,$D408-I$2)))</f>
        <v>0</v>
      </c>
      <c r="J408" s="103" t="n">
        <f aca="false">IF(J$1="P",MAX(0,J$2-$D408),IF(J$1="C",MAX(0,$D408-J$2)))</f>
        <v>4</v>
      </c>
      <c r="K408" s="103" t="n">
        <f aca="false">IF(K$1="P",MAX(0,K$2-$D408),IF(K$1="C",MAX(0,$D408-K$2)))</f>
        <v>9</v>
      </c>
      <c r="L408" s="103" t="n">
        <f aca="false">IF(L$1="P",MAX(0,L$2-$D408),IF(L$1="C",MAX(0,$D408-L$2)))</f>
        <v>14</v>
      </c>
      <c r="M408" s="103" t="n">
        <f aca="false">IF(M$1="P",MAX(0,M$2-$D408),IF(M$1="C",MAX(0,$D408-M$2)))</f>
        <v>24</v>
      </c>
      <c r="N408" s="103" t="n">
        <f aca="false">IF(N$1="P",MAX(0,N$2-$D408),IF(N$1="C",MAX(0,$D408-N$2)))</f>
        <v>6</v>
      </c>
      <c r="O408" s="103" t="n">
        <f aca="false">IF(O$1="P",MAX(0,O$2-$D408),IF(O$1="C",MAX(0,$D408-O$2)))</f>
        <v>1</v>
      </c>
      <c r="P408" s="103" t="n">
        <f aca="false">IF(P$1="P",MAX(0,P$2-$D408),IF(P$1="C",MAX(0,$D408-P$2)))</f>
        <v>0</v>
      </c>
      <c r="Q408" s="103" t="n">
        <f aca="false">IF(Q$1="P",MAX(0,Q$2-$D408),IF(Q$1="C",MAX(0,$D408-Q$2)))</f>
        <v>0</v>
      </c>
      <c r="R408" s="103" t="n">
        <f aca="false">IF(R$1="P",MAX(0,R$2-$D408),IF(R$1="C",MAX(0,$D408-R$2)))</f>
        <v>0</v>
      </c>
      <c r="S408" s="103" t="n">
        <f aca="false">IF(S$1="P",MAX(0,S$2-$D408),IF(S$1="C",MAX(0,$D408-S$2)))</f>
        <v>0</v>
      </c>
      <c r="T408" s="103" t="n">
        <f aca="false">IF(T$1="P",MAX(0,T$2-$D408),IF(T$1="C",MAX(0,$D408-T$2)))</f>
        <v>0</v>
      </c>
      <c r="U408" s="104" t="n">
        <f aca="false">B408</f>
        <v>19</v>
      </c>
      <c r="V408" s="105" t="n">
        <f aca="false">VLOOKUP($C408,Gas!$B$3:$E$2506,2)</f>
        <v>2.15</v>
      </c>
      <c r="W408" s="46" t="n">
        <f aca="false">D408/V408</f>
        <v>12.093023255814</v>
      </c>
      <c r="X408" s="99" t="n">
        <f aca="false">VLOOKUP($C408,Gas!$B$3:$E$2506,4)</f>
        <v>0.249789091146672</v>
      </c>
    </row>
    <row r="409" customFormat="false" ht="12.75" hidden="false" customHeight="false" outlineLevel="0" collapsed="false">
      <c r="A409" s="0" t="n">
        <f aca="false">YEAR(C409)</f>
        <v>1999</v>
      </c>
      <c r="B409" s="95" t="n">
        <f aca="false">MONTH(C409)+(YEAR(C409)-1998)*12</f>
        <v>19</v>
      </c>
      <c r="C409" s="101" t="n">
        <v>36354</v>
      </c>
      <c r="D409" s="102" t="n">
        <v>23.9</v>
      </c>
      <c r="E409" s="98" t="n">
        <f aca="false">LN(D409/D408)</f>
        <v>-0.0842180790840171</v>
      </c>
      <c r="F409" s="106" t="n">
        <f aca="false">STDEV(E400:E409)*SQRT(trade_day)</f>
        <v>9.56261055279875</v>
      </c>
      <c r="G409" s="97"/>
      <c r="H409" s="103" t="n">
        <f aca="false">IF(H$1="P",MAX(0,H$2-$D409),IF(H$1="C",MAX(0,$D409-H$2)))</f>
        <v>0</v>
      </c>
      <c r="I409" s="103" t="n">
        <f aca="false">IF(I$1="P",MAX(0,I$2-$D409),IF(I$1="C",MAX(0,$D409-I$2)))</f>
        <v>1.1</v>
      </c>
      <c r="J409" s="103" t="n">
        <f aca="false">IF(J$1="P",MAX(0,J$2-$D409),IF(J$1="C",MAX(0,$D409-J$2)))</f>
        <v>6.1</v>
      </c>
      <c r="K409" s="103" t="n">
        <f aca="false">IF(K$1="P",MAX(0,K$2-$D409),IF(K$1="C",MAX(0,$D409-K$2)))</f>
        <v>11.1</v>
      </c>
      <c r="L409" s="103" t="n">
        <f aca="false">IF(L$1="P",MAX(0,L$2-$D409),IF(L$1="C",MAX(0,$D409-L$2)))</f>
        <v>16.1</v>
      </c>
      <c r="M409" s="103" t="n">
        <f aca="false">IF(M$1="P",MAX(0,M$2-$D409),IF(M$1="C",MAX(0,$D409-M$2)))</f>
        <v>26.1</v>
      </c>
      <c r="N409" s="103" t="n">
        <f aca="false">IF(N$1="P",MAX(0,N$2-$D409),IF(N$1="C",MAX(0,$D409-N$2)))</f>
        <v>3.9</v>
      </c>
      <c r="O409" s="103" t="n">
        <f aca="false">IF(O$1="P",MAX(0,O$2-$D409),IF(O$1="C",MAX(0,$D409-O$2)))</f>
        <v>0</v>
      </c>
      <c r="P409" s="103" t="n">
        <f aca="false">IF(P$1="P",MAX(0,P$2-$D409),IF(P$1="C",MAX(0,$D409-P$2)))</f>
        <v>0</v>
      </c>
      <c r="Q409" s="103" t="n">
        <f aca="false">IF(Q$1="P",MAX(0,Q$2-$D409),IF(Q$1="C",MAX(0,$D409-Q$2)))</f>
        <v>0</v>
      </c>
      <c r="R409" s="103" t="n">
        <f aca="false">IF(R$1="P",MAX(0,R$2-$D409),IF(R$1="C",MAX(0,$D409-R$2)))</f>
        <v>0</v>
      </c>
      <c r="S409" s="103" t="n">
        <f aca="false">IF(S$1="P",MAX(0,S$2-$D409),IF(S$1="C",MAX(0,$D409-S$2)))</f>
        <v>0</v>
      </c>
      <c r="T409" s="103" t="n">
        <f aca="false">IF(T$1="P",MAX(0,T$2-$D409),IF(T$1="C",MAX(0,$D409-T$2)))</f>
        <v>0</v>
      </c>
      <c r="U409" s="104" t="n">
        <f aca="false">B409</f>
        <v>19</v>
      </c>
      <c r="V409" s="105" t="n">
        <f aca="false">VLOOKUP($C409,Gas!$B$3:$E$2506,2)</f>
        <v>2.115</v>
      </c>
      <c r="W409" s="46" t="n">
        <f aca="false">D409/V409</f>
        <v>11.3002364066194</v>
      </c>
      <c r="X409" s="99" t="n">
        <f aca="false">VLOOKUP($C409,Gas!$B$3:$E$2506,4)</f>
        <v>0.257264422674155</v>
      </c>
    </row>
    <row r="410" customFormat="false" ht="12.75" hidden="false" customHeight="false" outlineLevel="0" collapsed="false">
      <c r="A410" s="0" t="n">
        <f aca="false">YEAR(C410)</f>
        <v>1999</v>
      </c>
      <c r="B410" s="95" t="n">
        <f aca="false">MONTH(C410)+(YEAR(C410)-1998)*12</f>
        <v>19</v>
      </c>
      <c r="C410" s="101" t="n">
        <v>36355</v>
      </c>
      <c r="D410" s="102" t="n">
        <v>23.6</v>
      </c>
      <c r="E410" s="98" t="n">
        <f aca="false">LN(D410/D409)</f>
        <v>-0.0126317469059005</v>
      </c>
      <c r="F410" s="106" t="n">
        <f aca="false">STDEV(E401:E410)*SQRT(trade_day)</f>
        <v>9.23933422285095</v>
      </c>
      <c r="G410" s="97"/>
      <c r="H410" s="103" t="n">
        <f aca="false">IF(H$1="P",MAX(0,H$2-$D410),IF(H$1="C",MAX(0,$D410-H$2)))</f>
        <v>0</v>
      </c>
      <c r="I410" s="103" t="n">
        <f aca="false">IF(I$1="P",MAX(0,I$2-$D410),IF(I$1="C",MAX(0,$D410-I$2)))</f>
        <v>1.4</v>
      </c>
      <c r="J410" s="103" t="n">
        <f aca="false">IF(J$1="P",MAX(0,J$2-$D410),IF(J$1="C",MAX(0,$D410-J$2)))</f>
        <v>6.4</v>
      </c>
      <c r="K410" s="103" t="n">
        <f aca="false">IF(K$1="P",MAX(0,K$2-$D410),IF(K$1="C",MAX(0,$D410-K$2)))</f>
        <v>11.4</v>
      </c>
      <c r="L410" s="103" t="n">
        <f aca="false">IF(L$1="P",MAX(0,L$2-$D410),IF(L$1="C",MAX(0,$D410-L$2)))</f>
        <v>16.4</v>
      </c>
      <c r="M410" s="103" t="n">
        <f aca="false">IF(M$1="P",MAX(0,M$2-$D410),IF(M$1="C",MAX(0,$D410-M$2)))</f>
        <v>26.4</v>
      </c>
      <c r="N410" s="103" t="n">
        <f aca="false">IF(N$1="P",MAX(0,N$2-$D410),IF(N$1="C",MAX(0,$D410-N$2)))</f>
        <v>3.6</v>
      </c>
      <c r="O410" s="103" t="n">
        <f aca="false">IF(O$1="P",MAX(0,O$2-$D410),IF(O$1="C",MAX(0,$D410-O$2)))</f>
        <v>0</v>
      </c>
      <c r="P410" s="103" t="n">
        <f aca="false">IF(P$1="P",MAX(0,P$2-$D410),IF(P$1="C",MAX(0,$D410-P$2)))</f>
        <v>0</v>
      </c>
      <c r="Q410" s="103" t="n">
        <f aca="false">IF(Q$1="P",MAX(0,Q$2-$D410),IF(Q$1="C",MAX(0,$D410-Q$2)))</f>
        <v>0</v>
      </c>
      <c r="R410" s="103" t="n">
        <f aca="false">IF(R$1="P",MAX(0,R$2-$D410),IF(R$1="C",MAX(0,$D410-R$2)))</f>
        <v>0</v>
      </c>
      <c r="S410" s="103" t="n">
        <f aca="false">IF(S$1="P",MAX(0,S$2-$D410),IF(S$1="C",MAX(0,$D410-S$2)))</f>
        <v>0</v>
      </c>
      <c r="T410" s="103" t="n">
        <f aca="false">IF(T$1="P",MAX(0,T$2-$D410),IF(T$1="C",MAX(0,$D410-T$2)))</f>
        <v>0</v>
      </c>
      <c r="U410" s="104" t="n">
        <f aca="false">B410</f>
        <v>19</v>
      </c>
      <c r="V410" s="105" t="n">
        <f aca="false">VLOOKUP($C410,Gas!$B$3:$E$2506,2)</f>
        <v>2.135</v>
      </c>
      <c r="W410" s="46" t="n">
        <f aca="false">D410/V410</f>
        <v>11.0538641686183</v>
      </c>
      <c r="X410" s="99" t="n">
        <f aca="false">VLOOKUP($C410,Gas!$B$3:$E$2506,4)</f>
        <v>0.273219858847782</v>
      </c>
    </row>
    <row r="411" customFormat="false" ht="12.75" hidden="false" customHeight="false" outlineLevel="0" collapsed="false">
      <c r="A411" s="0" t="n">
        <f aca="false">YEAR(C411)</f>
        <v>1999</v>
      </c>
      <c r="B411" s="95" t="n">
        <f aca="false">MONTH(C411)+(YEAR(C411)-1998)*12</f>
        <v>19</v>
      </c>
      <c r="C411" s="101" t="n">
        <v>36356</v>
      </c>
      <c r="D411" s="102" t="n">
        <v>31.41</v>
      </c>
      <c r="E411" s="98" t="n">
        <f aca="false">LN(D411/D410)</f>
        <v>0.285879601518991</v>
      </c>
      <c r="F411" s="106" t="n">
        <f aca="false">STDEV(E402:E411)*SQRT(trade_day)</f>
        <v>9.39905586097865</v>
      </c>
      <c r="G411" s="97"/>
      <c r="H411" s="103" t="n">
        <f aca="false">IF(H$1="P",MAX(0,H$2-$D411),IF(H$1="C",MAX(0,$D411-H$2)))</f>
        <v>0</v>
      </c>
      <c r="I411" s="103" t="n">
        <f aca="false">IF(I$1="P",MAX(0,I$2-$D411),IF(I$1="C",MAX(0,$D411-I$2)))</f>
        <v>0</v>
      </c>
      <c r="J411" s="103" t="n">
        <f aca="false">IF(J$1="P",MAX(0,J$2-$D411),IF(J$1="C",MAX(0,$D411-J$2)))</f>
        <v>0</v>
      </c>
      <c r="K411" s="103" t="n">
        <f aca="false">IF(K$1="P",MAX(0,K$2-$D411),IF(K$1="C",MAX(0,$D411-K$2)))</f>
        <v>3.59</v>
      </c>
      <c r="L411" s="103" t="n">
        <f aca="false">IF(L$1="P",MAX(0,L$2-$D411),IF(L$1="C",MAX(0,$D411-L$2)))</f>
        <v>8.59</v>
      </c>
      <c r="M411" s="103" t="n">
        <f aca="false">IF(M$1="P",MAX(0,M$2-$D411),IF(M$1="C",MAX(0,$D411-M$2)))</f>
        <v>18.59</v>
      </c>
      <c r="N411" s="103" t="n">
        <f aca="false">IF(N$1="P",MAX(0,N$2-$D411),IF(N$1="C",MAX(0,$D411-N$2)))</f>
        <v>11.41</v>
      </c>
      <c r="O411" s="103" t="n">
        <f aca="false">IF(O$1="P",MAX(0,O$2-$D411),IF(O$1="C",MAX(0,$D411-O$2)))</f>
        <v>6.41</v>
      </c>
      <c r="P411" s="103" t="n">
        <f aca="false">IF(P$1="P",MAX(0,P$2-$D411),IF(P$1="C",MAX(0,$D411-P$2)))</f>
        <v>1.41</v>
      </c>
      <c r="Q411" s="103" t="n">
        <f aca="false">IF(Q$1="P",MAX(0,Q$2-$D411),IF(Q$1="C",MAX(0,$D411-Q$2)))</f>
        <v>0</v>
      </c>
      <c r="R411" s="103" t="n">
        <f aca="false">IF(R$1="P",MAX(0,R$2-$D411),IF(R$1="C",MAX(0,$D411-R$2)))</f>
        <v>0</v>
      </c>
      <c r="S411" s="103" t="n">
        <f aca="false">IF(S$1="P",MAX(0,S$2-$D411),IF(S$1="C",MAX(0,$D411-S$2)))</f>
        <v>0</v>
      </c>
      <c r="T411" s="103" t="n">
        <f aca="false">IF(T$1="P",MAX(0,T$2-$D411),IF(T$1="C",MAX(0,$D411-T$2)))</f>
        <v>0</v>
      </c>
      <c r="U411" s="104" t="n">
        <f aca="false">B411</f>
        <v>19</v>
      </c>
      <c r="V411" s="105" t="n">
        <f aca="false">VLOOKUP($C411,Gas!$B$3:$E$2506,2)</f>
        <v>2.15</v>
      </c>
      <c r="W411" s="46" t="n">
        <f aca="false">D411/V411</f>
        <v>14.6093023255814</v>
      </c>
      <c r="X411" s="99" t="n">
        <f aca="false">VLOOKUP($C411,Gas!$B$3:$E$2506,4)</f>
        <v>0.282479738396931</v>
      </c>
    </row>
    <row r="412" customFormat="false" ht="12.75" hidden="false" customHeight="false" outlineLevel="0" collapsed="false">
      <c r="A412" s="0" t="n">
        <f aca="false">YEAR(C412)</f>
        <v>1999</v>
      </c>
      <c r="B412" s="95" t="n">
        <f aca="false">MONTH(C412)+(YEAR(C412)-1998)*12</f>
        <v>19</v>
      </c>
      <c r="C412" s="101" t="n">
        <v>36357</v>
      </c>
      <c r="D412" s="102" t="n">
        <v>40.63</v>
      </c>
      <c r="E412" s="98" t="n">
        <f aca="false">LN(D412/D411)</f>
        <v>0.25738039644908</v>
      </c>
      <c r="F412" s="106" t="n">
        <f aca="false">STDEV(E403:E412)*SQRT(trade_day)</f>
        <v>9.47781223724248</v>
      </c>
      <c r="G412" s="97"/>
      <c r="H412" s="103" t="n">
        <f aca="false">IF(H$1="P",MAX(0,H$2-$D412),IF(H$1="C",MAX(0,$D412-H$2)))</f>
        <v>0</v>
      </c>
      <c r="I412" s="103" t="n">
        <f aca="false">IF(I$1="P",MAX(0,I$2-$D412),IF(I$1="C",MAX(0,$D412-I$2)))</f>
        <v>0</v>
      </c>
      <c r="J412" s="103" t="n">
        <f aca="false">IF(J$1="P",MAX(0,J$2-$D412),IF(J$1="C",MAX(0,$D412-J$2)))</f>
        <v>0</v>
      </c>
      <c r="K412" s="103" t="n">
        <f aca="false">IF(K$1="P",MAX(0,K$2-$D412),IF(K$1="C",MAX(0,$D412-K$2)))</f>
        <v>0</v>
      </c>
      <c r="L412" s="103" t="n">
        <f aca="false">IF(L$1="P",MAX(0,L$2-$D412),IF(L$1="C",MAX(0,$D412-L$2)))</f>
        <v>0</v>
      </c>
      <c r="M412" s="103" t="n">
        <f aca="false">IF(M$1="P",MAX(0,M$2-$D412),IF(M$1="C",MAX(0,$D412-M$2)))</f>
        <v>9.37</v>
      </c>
      <c r="N412" s="103" t="n">
        <f aca="false">IF(N$1="P",MAX(0,N$2-$D412),IF(N$1="C",MAX(0,$D412-N$2)))</f>
        <v>20.63</v>
      </c>
      <c r="O412" s="103" t="n">
        <f aca="false">IF(O$1="P",MAX(0,O$2-$D412),IF(O$1="C",MAX(0,$D412-O$2)))</f>
        <v>15.63</v>
      </c>
      <c r="P412" s="103" t="n">
        <f aca="false">IF(P$1="P",MAX(0,P$2-$D412),IF(P$1="C",MAX(0,$D412-P$2)))</f>
        <v>10.63</v>
      </c>
      <c r="Q412" s="103" t="n">
        <f aca="false">IF(Q$1="P",MAX(0,Q$2-$D412),IF(Q$1="C",MAX(0,$D412-Q$2)))</f>
        <v>5.63</v>
      </c>
      <c r="R412" s="103" t="n">
        <f aca="false">IF(R$1="P",MAX(0,R$2-$D412),IF(R$1="C",MAX(0,$D412-R$2)))</f>
        <v>0.630000000000003</v>
      </c>
      <c r="S412" s="103" t="n">
        <f aca="false">IF(S$1="P",MAX(0,S$2-$D412),IF(S$1="C",MAX(0,$D412-S$2)))</f>
        <v>0</v>
      </c>
      <c r="T412" s="103" t="n">
        <f aca="false">IF(T$1="P",MAX(0,T$2-$D412),IF(T$1="C",MAX(0,$D412-T$2)))</f>
        <v>0</v>
      </c>
      <c r="U412" s="104" t="n">
        <f aca="false">B412</f>
        <v>19</v>
      </c>
      <c r="V412" s="105" t="n">
        <f aca="false">VLOOKUP($C412,Gas!$B$3:$E$2506,2)</f>
        <v>2.13</v>
      </c>
      <c r="W412" s="46" t="n">
        <f aca="false">D412/V412</f>
        <v>19.075117370892</v>
      </c>
      <c r="X412" s="99" t="n">
        <f aca="false">VLOOKUP($C412,Gas!$B$3:$E$2506,4)</f>
        <v>0.28112793960802</v>
      </c>
    </row>
    <row r="413" customFormat="false" ht="12.75" hidden="false" customHeight="false" outlineLevel="0" collapsed="false">
      <c r="A413" s="0" t="n">
        <f aca="false">YEAR(C413)</f>
        <v>1999</v>
      </c>
      <c r="B413" s="95" t="n">
        <f aca="false">MONTH(C413)+(YEAR(C413)-1998)*12</f>
        <v>19</v>
      </c>
      <c r="C413" s="101" t="n">
        <v>36360</v>
      </c>
      <c r="D413" s="102" t="n">
        <v>135</v>
      </c>
      <c r="E413" s="98" t="n">
        <f aca="false">LN(D413/D412)</f>
        <v>1.20076806843879</v>
      </c>
      <c r="F413" s="106" t="n">
        <f aca="false">STDEV(E404:E413)*SQRT(trade_day)</f>
        <v>11.1890495451113</v>
      </c>
      <c r="G413" s="97"/>
      <c r="H413" s="103" t="n">
        <f aca="false">IF(H$1="P",MAX(0,H$2-$D413),IF(H$1="C",MAX(0,$D413-H$2)))</f>
        <v>0</v>
      </c>
      <c r="I413" s="103" t="n">
        <f aca="false">IF(I$1="P",MAX(0,I$2-$D413),IF(I$1="C",MAX(0,$D413-I$2)))</f>
        <v>0</v>
      </c>
      <c r="J413" s="103" t="n">
        <f aca="false">IF(J$1="P",MAX(0,J$2-$D413),IF(J$1="C",MAX(0,$D413-J$2)))</f>
        <v>0</v>
      </c>
      <c r="K413" s="103" t="n">
        <f aca="false">IF(K$1="P",MAX(0,K$2-$D413),IF(K$1="C",MAX(0,$D413-K$2)))</f>
        <v>0</v>
      </c>
      <c r="L413" s="103" t="n">
        <f aca="false">IF(L$1="P",MAX(0,L$2-$D413),IF(L$1="C",MAX(0,$D413-L$2)))</f>
        <v>0</v>
      </c>
      <c r="M413" s="103" t="n">
        <f aca="false">IF(M$1="P",MAX(0,M$2-$D413),IF(M$1="C",MAX(0,$D413-M$2)))</f>
        <v>0</v>
      </c>
      <c r="N413" s="103" t="n">
        <f aca="false">IF(N$1="P",MAX(0,N$2-$D413),IF(N$1="C",MAX(0,$D413-N$2)))</f>
        <v>115</v>
      </c>
      <c r="O413" s="103" t="n">
        <f aca="false">IF(O$1="P",MAX(0,O$2-$D413),IF(O$1="C",MAX(0,$D413-O$2)))</f>
        <v>110</v>
      </c>
      <c r="P413" s="103" t="n">
        <f aca="false">IF(P$1="P",MAX(0,P$2-$D413),IF(P$1="C",MAX(0,$D413-P$2)))</f>
        <v>105</v>
      </c>
      <c r="Q413" s="103" t="n">
        <f aca="false">IF(Q$1="P",MAX(0,Q$2-$D413),IF(Q$1="C",MAX(0,$D413-Q$2)))</f>
        <v>100</v>
      </c>
      <c r="R413" s="103" t="n">
        <f aca="false">IF(R$1="P",MAX(0,R$2-$D413),IF(R$1="C",MAX(0,$D413-R$2)))</f>
        <v>95</v>
      </c>
      <c r="S413" s="103" t="n">
        <f aca="false">IF(S$1="P",MAX(0,S$2-$D413),IF(S$1="C",MAX(0,$D413-S$2)))</f>
        <v>85</v>
      </c>
      <c r="T413" s="103" t="n">
        <f aca="false">IF(T$1="P",MAX(0,T$2-$D413),IF(T$1="C",MAX(0,$D413-T$2)))</f>
        <v>34.99999</v>
      </c>
      <c r="U413" s="104" t="n">
        <f aca="false">B413</f>
        <v>19</v>
      </c>
      <c r="V413" s="105" t="n">
        <f aca="false">VLOOKUP($C413,Gas!$B$3:$E$2506,2)</f>
        <v>2.175</v>
      </c>
      <c r="W413" s="46" t="n">
        <f aca="false">D413/V413</f>
        <v>62.0689655172414</v>
      </c>
      <c r="X413" s="99" t="n">
        <f aca="false">VLOOKUP($C413,Gas!$B$3:$E$2506,4)</f>
        <v>0.226635345438521</v>
      </c>
    </row>
    <row r="414" customFormat="false" ht="12.75" hidden="false" customHeight="false" outlineLevel="0" collapsed="false">
      <c r="A414" s="0" t="n">
        <f aca="false">YEAR(C414)</f>
        <v>1999</v>
      </c>
      <c r="B414" s="95" t="n">
        <f aca="false">MONTH(C414)+(YEAR(C414)-1998)*12</f>
        <v>19</v>
      </c>
      <c r="C414" s="101" t="n">
        <v>36361</v>
      </c>
      <c r="D414" s="102" t="n">
        <v>55</v>
      </c>
      <c r="E414" s="98" t="n">
        <f aca="false">LN(D414/D413)</f>
        <v>-0.897941593205959</v>
      </c>
      <c r="F414" s="106" t="n">
        <f aca="false">STDEV(E405:E414)*SQRT(trade_day)</f>
        <v>12.3224636675723</v>
      </c>
      <c r="G414" s="97"/>
      <c r="H414" s="103" t="n">
        <f aca="false">IF(H$1="P",MAX(0,H$2-$D414),IF(H$1="C",MAX(0,$D414-H$2)))</f>
        <v>0</v>
      </c>
      <c r="I414" s="103" t="n">
        <f aca="false">IF(I$1="P",MAX(0,I$2-$D414),IF(I$1="C",MAX(0,$D414-I$2)))</f>
        <v>0</v>
      </c>
      <c r="J414" s="103" t="n">
        <f aca="false">IF(J$1="P",MAX(0,J$2-$D414),IF(J$1="C",MAX(0,$D414-J$2)))</f>
        <v>0</v>
      </c>
      <c r="K414" s="103" t="n">
        <f aca="false">IF(K$1="P",MAX(0,K$2-$D414),IF(K$1="C",MAX(0,$D414-K$2)))</f>
        <v>0</v>
      </c>
      <c r="L414" s="103" t="n">
        <f aca="false">IF(L$1="P",MAX(0,L$2-$D414),IF(L$1="C",MAX(0,$D414-L$2)))</f>
        <v>0</v>
      </c>
      <c r="M414" s="103" t="n">
        <f aca="false">IF(M$1="P",MAX(0,M$2-$D414),IF(M$1="C",MAX(0,$D414-M$2)))</f>
        <v>0</v>
      </c>
      <c r="N414" s="103" t="n">
        <f aca="false">IF(N$1="P",MAX(0,N$2-$D414),IF(N$1="C",MAX(0,$D414-N$2)))</f>
        <v>35</v>
      </c>
      <c r="O414" s="103" t="n">
        <f aca="false">IF(O$1="P",MAX(0,O$2-$D414),IF(O$1="C",MAX(0,$D414-O$2)))</f>
        <v>30</v>
      </c>
      <c r="P414" s="103" t="n">
        <f aca="false">IF(P$1="P",MAX(0,P$2-$D414),IF(P$1="C",MAX(0,$D414-P$2)))</f>
        <v>25</v>
      </c>
      <c r="Q414" s="103" t="n">
        <f aca="false">IF(Q$1="P",MAX(0,Q$2-$D414),IF(Q$1="C",MAX(0,$D414-Q$2)))</f>
        <v>20</v>
      </c>
      <c r="R414" s="103" t="n">
        <f aca="false">IF(R$1="P",MAX(0,R$2-$D414),IF(R$1="C",MAX(0,$D414-R$2)))</f>
        <v>15</v>
      </c>
      <c r="S414" s="103" t="n">
        <f aca="false">IF(S$1="P",MAX(0,S$2-$D414),IF(S$1="C",MAX(0,$D414-S$2)))</f>
        <v>5</v>
      </c>
      <c r="T414" s="103" t="n">
        <f aca="false">IF(T$1="P",MAX(0,T$2-$D414),IF(T$1="C",MAX(0,$D414-T$2)))</f>
        <v>0</v>
      </c>
      <c r="U414" s="104" t="n">
        <f aca="false">B414</f>
        <v>19</v>
      </c>
      <c r="V414" s="105" t="n">
        <f aca="false">VLOOKUP($C414,Gas!$B$3:$E$2506,2)</f>
        <v>2.185</v>
      </c>
      <c r="W414" s="46" t="n">
        <f aca="false">D414/V414</f>
        <v>25.1716247139588</v>
      </c>
      <c r="X414" s="99" t="n">
        <f aca="false">VLOOKUP($C414,Gas!$B$3:$E$2506,4)</f>
        <v>0.19383027028522</v>
      </c>
    </row>
    <row r="415" customFormat="false" ht="12.75" hidden="false" customHeight="false" outlineLevel="0" collapsed="false">
      <c r="A415" s="0" t="n">
        <f aca="false">YEAR(C415)</f>
        <v>1999</v>
      </c>
      <c r="B415" s="95" t="n">
        <f aca="false">MONTH(C415)+(YEAR(C415)-1998)*12</f>
        <v>19</v>
      </c>
      <c r="C415" s="101" t="n">
        <v>36362</v>
      </c>
      <c r="D415" s="102" t="n">
        <v>40.21</v>
      </c>
      <c r="E415" s="98" t="n">
        <f aca="false">LN(D415/D414)</f>
        <v>-0.313217464323288</v>
      </c>
      <c r="F415" s="106" t="n">
        <f aca="false">STDEV(E406:E415)*SQRT(trade_day)</f>
        <v>10.5006973870331</v>
      </c>
      <c r="G415" s="97"/>
      <c r="H415" s="103" t="n">
        <f aca="false">IF(H$1="P",MAX(0,H$2-$D415),IF(H$1="C",MAX(0,$D415-H$2)))</f>
        <v>0</v>
      </c>
      <c r="I415" s="103" t="n">
        <f aca="false">IF(I$1="P",MAX(0,I$2-$D415),IF(I$1="C",MAX(0,$D415-I$2)))</f>
        <v>0</v>
      </c>
      <c r="J415" s="103" t="n">
        <f aca="false">IF(J$1="P",MAX(0,J$2-$D415),IF(J$1="C",MAX(0,$D415-J$2)))</f>
        <v>0</v>
      </c>
      <c r="K415" s="103" t="n">
        <f aca="false">IF(K$1="P",MAX(0,K$2-$D415),IF(K$1="C",MAX(0,$D415-K$2)))</f>
        <v>0</v>
      </c>
      <c r="L415" s="103" t="n">
        <f aca="false">IF(L$1="P",MAX(0,L$2-$D415),IF(L$1="C",MAX(0,$D415-L$2)))</f>
        <v>0</v>
      </c>
      <c r="M415" s="103" t="n">
        <f aca="false">IF(M$1="P",MAX(0,M$2-$D415),IF(M$1="C",MAX(0,$D415-M$2)))</f>
        <v>9.79</v>
      </c>
      <c r="N415" s="103" t="n">
        <f aca="false">IF(N$1="P",MAX(0,N$2-$D415),IF(N$1="C",MAX(0,$D415-N$2)))</f>
        <v>20.21</v>
      </c>
      <c r="O415" s="103" t="n">
        <f aca="false">IF(O$1="P",MAX(0,O$2-$D415),IF(O$1="C",MAX(0,$D415-O$2)))</f>
        <v>15.21</v>
      </c>
      <c r="P415" s="103" t="n">
        <f aca="false">IF(P$1="P",MAX(0,P$2-$D415),IF(P$1="C",MAX(0,$D415-P$2)))</f>
        <v>10.21</v>
      </c>
      <c r="Q415" s="103" t="n">
        <f aca="false">IF(Q$1="P",MAX(0,Q$2-$D415),IF(Q$1="C",MAX(0,$D415-Q$2)))</f>
        <v>5.21</v>
      </c>
      <c r="R415" s="103" t="n">
        <f aca="false">IF(R$1="P",MAX(0,R$2-$D415),IF(R$1="C",MAX(0,$D415-R$2)))</f>
        <v>0.210000000000001</v>
      </c>
      <c r="S415" s="103" t="n">
        <f aca="false">IF(S$1="P",MAX(0,S$2-$D415),IF(S$1="C",MAX(0,$D415-S$2)))</f>
        <v>0</v>
      </c>
      <c r="T415" s="103" t="n">
        <f aca="false">IF(T$1="P",MAX(0,T$2-$D415),IF(T$1="C",MAX(0,$D415-T$2)))</f>
        <v>0</v>
      </c>
      <c r="U415" s="104" t="n">
        <f aca="false">B415</f>
        <v>19</v>
      </c>
      <c r="V415" s="105" t="n">
        <f aca="false">VLOOKUP($C415,Gas!$B$3:$E$2506,2)</f>
        <v>2.23</v>
      </c>
      <c r="W415" s="46" t="n">
        <f aca="false">D415/V415</f>
        <v>18.0313901345291</v>
      </c>
      <c r="X415" s="99" t="n">
        <f aca="false">VLOOKUP($C415,Gas!$B$3:$E$2506,4)</f>
        <v>0.22376041281286</v>
      </c>
    </row>
    <row r="416" customFormat="false" ht="12.75" hidden="false" customHeight="false" outlineLevel="0" collapsed="false">
      <c r="A416" s="0" t="n">
        <f aca="false">YEAR(C416)</f>
        <v>1999</v>
      </c>
      <c r="B416" s="95" t="n">
        <f aca="false">MONTH(C416)+(YEAR(C416)-1998)*12</f>
        <v>19</v>
      </c>
      <c r="C416" s="101" t="n">
        <v>36363</v>
      </c>
      <c r="D416" s="102" t="n">
        <v>90</v>
      </c>
      <c r="E416" s="98" t="n">
        <f aca="false">LN(D416/D415)</f>
        <v>0.805693949421083</v>
      </c>
      <c r="F416" s="106" t="n">
        <f aca="false">STDEV(E407:E416)*SQRT(trade_day)</f>
        <v>9.30840320232627</v>
      </c>
      <c r="G416" s="97"/>
      <c r="H416" s="103" t="n">
        <f aca="false">IF(H$1="P",MAX(0,H$2-$D416),IF(H$1="C",MAX(0,$D416-H$2)))</f>
        <v>0</v>
      </c>
      <c r="I416" s="103" t="n">
        <f aca="false">IF(I$1="P",MAX(0,I$2-$D416),IF(I$1="C",MAX(0,$D416-I$2)))</f>
        <v>0</v>
      </c>
      <c r="J416" s="103" t="n">
        <f aca="false">IF(J$1="P",MAX(0,J$2-$D416),IF(J$1="C",MAX(0,$D416-J$2)))</f>
        <v>0</v>
      </c>
      <c r="K416" s="103" t="n">
        <f aca="false">IF(K$1="P",MAX(0,K$2-$D416),IF(K$1="C",MAX(0,$D416-K$2)))</f>
        <v>0</v>
      </c>
      <c r="L416" s="103" t="n">
        <f aca="false">IF(L$1="P",MAX(0,L$2-$D416),IF(L$1="C",MAX(0,$D416-L$2)))</f>
        <v>0</v>
      </c>
      <c r="M416" s="103" t="n">
        <f aca="false">IF(M$1="P",MAX(0,M$2-$D416),IF(M$1="C",MAX(0,$D416-M$2)))</f>
        <v>0</v>
      </c>
      <c r="N416" s="103" t="n">
        <f aca="false">IF(N$1="P",MAX(0,N$2-$D416),IF(N$1="C",MAX(0,$D416-N$2)))</f>
        <v>70</v>
      </c>
      <c r="O416" s="103" t="n">
        <f aca="false">IF(O$1="P",MAX(0,O$2-$D416),IF(O$1="C",MAX(0,$D416-O$2)))</f>
        <v>65</v>
      </c>
      <c r="P416" s="103" t="n">
        <f aca="false">IF(P$1="P",MAX(0,P$2-$D416),IF(P$1="C",MAX(0,$D416-P$2)))</f>
        <v>60</v>
      </c>
      <c r="Q416" s="103" t="n">
        <f aca="false">IF(Q$1="P",MAX(0,Q$2-$D416),IF(Q$1="C",MAX(0,$D416-Q$2)))</f>
        <v>55</v>
      </c>
      <c r="R416" s="103" t="n">
        <f aca="false">IF(R$1="P",MAX(0,R$2-$D416),IF(R$1="C",MAX(0,$D416-R$2)))</f>
        <v>50</v>
      </c>
      <c r="S416" s="103" t="n">
        <f aca="false">IF(S$1="P",MAX(0,S$2-$D416),IF(S$1="C",MAX(0,$D416-S$2)))</f>
        <v>40</v>
      </c>
      <c r="T416" s="103" t="n">
        <f aca="false">IF(T$1="P",MAX(0,T$2-$D416),IF(T$1="C",MAX(0,$D416-T$2)))</f>
        <v>0</v>
      </c>
      <c r="U416" s="104" t="n">
        <f aca="false">B416</f>
        <v>19</v>
      </c>
      <c r="V416" s="105" t="n">
        <f aca="false">VLOOKUP($C416,Gas!$B$3:$E$2506,2)</f>
        <v>2.245</v>
      </c>
      <c r="W416" s="46" t="n">
        <f aca="false">D416/V416</f>
        <v>40.0890868596882</v>
      </c>
      <c r="X416" s="99" t="n">
        <f aca="false">VLOOKUP($C416,Gas!$B$3:$E$2506,4)</f>
        <v>0.222985561449161</v>
      </c>
    </row>
    <row r="417" customFormat="false" ht="12.75" hidden="false" customHeight="false" outlineLevel="0" collapsed="false">
      <c r="A417" s="0" t="n">
        <f aca="false">YEAR(C417)</f>
        <v>1999</v>
      </c>
      <c r="B417" s="95" t="n">
        <f aca="false">MONTH(C417)+(YEAR(C417)-1998)*12</f>
        <v>19</v>
      </c>
      <c r="C417" s="101" t="n">
        <v>36364</v>
      </c>
      <c r="D417" s="102" t="n">
        <v>195.56</v>
      </c>
      <c r="E417" s="98" t="n">
        <f aca="false">LN(D417/D416)</f>
        <v>0.77605756738018</v>
      </c>
      <c r="F417" s="106" t="n">
        <f aca="false">STDEV(E408:E417)*SQRT(trade_day)</f>
        <v>9.79203278851147</v>
      </c>
      <c r="G417" s="97"/>
      <c r="H417" s="103" t="n">
        <f aca="false">IF(H$1="P",MAX(0,H$2-$D417),IF(H$1="C",MAX(0,$D417-H$2)))</f>
        <v>0</v>
      </c>
      <c r="I417" s="103" t="n">
        <f aca="false">IF(I$1="P",MAX(0,I$2-$D417),IF(I$1="C",MAX(0,$D417-I$2)))</f>
        <v>0</v>
      </c>
      <c r="J417" s="103" t="n">
        <f aca="false">IF(J$1="P",MAX(0,J$2-$D417),IF(J$1="C",MAX(0,$D417-J$2)))</f>
        <v>0</v>
      </c>
      <c r="K417" s="103" t="n">
        <f aca="false">IF(K$1="P",MAX(0,K$2-$D417),IF(K$1="C",MAX(0,$D417-K$2)))</f>
        <v>0</v>
      </c>
      <c r="L417" s="103" t="n">
        <f aca="false">IF(L$1="P",MAX(0,L$2-$D417),IF(L$1="C",MAX(0,$D417-L$2)))</f>
        <v>0</v>
      </c>
      <c r="M417" s="103" t="n">
        <f aca="false">IF(M$1="P",MAX(0,M$2-$D417),IF(M$1="C",MAX(0,$D417-M$2)))</f>
        <v>0</v>
      </c>
      <c r="N417" s="103" t="n">
        <f aca="false">IF(N$1="P",MAX(0,N$2-$D417),IF(N$1="C",MAX(0,$D417-N$2)))</f>
        <v>175.56</v>
      </c>
      <c r="O417" s="103" t="n">
        <f aca="false">IF(O$1="P",MAX(0,O$2-$D417),IF(O$1="C",MAX(0,$D417-O$2)))</f>
        <v>170.56</v>
      </c>
      <c r="P417" s="103" t="n">
        <f aca="false">IF(P$1="P",MAX(0,P$2-$D417),IF(P$1="C",MAX(0,$D417-P$2)))</f>
        <v>165.56</v>
      </c>
      <c r="Q417" s="103" t="n">
        <f aca="false">IF(Q$1="P",MAX(0,Q$2-$D417),IF(Q$1="C",MAX(0,$D417-Q$2)))</f>
        <v>160.56</v>
      </c>
      <c r="R417" s="103" t="n">
        <f aca="false">IF(R$1="P",MAX(0,R$2-$D417),IF(R$1="C",MAX(0,$D417-R$2)))</f>
        <v>155.56</v>
      </c>
      <c r="S417" s="103" t="n">
        <f aca="false">IF(S$1="P",MAX(0,S$2-$D417),IF(S$1="C",MAX(0,$D417-S$2)))</f>
        <v>145.56</v>
      </c>
      <c r="T417" s="103" t="n">
        <f aca="false">IF(T$1="P",MAX(0,T$2-$D417),IF(T$1="C",MAX(0,$D417-T$2)))</f>
        <v>95.55999</v>
      </c>
      <c r="U417" s="104" t="n">
        <f aca="false">B417</f>
        <v>19</v>
      </c>
      <c r="V417" s="105" t="n">
        <f aca="false">VLOOKUP($C417,Gas!$B$3:$E$2506,2)</f>
        <v>2.315</v>
      </c>
      <c r="W417" s="46" t="n">
        <f aca="false">D417/V417</f>
        <v>84.475161987041</v>
      </c>
      <c r="X417" s="99" t="n">
        <f aca="false">VLOOKUP($C417,Gas!$B$3:$E$2506,4)</f>
        <v>0.226943294868089</v>
      </c>
    </row>
    <row r="418" customFormat="false" ht="12.75" hidden="false" customHeight="false" outlineLevel="0" collapsed="false">
      <c r="A418" s="0" t="n">
        <f aca="false">YEAR(C418)</f>
        <v>1999</v>
      </c>
      <c r="B418" s="95" t="n">
        <f aca="false">MONTH(C418)+(YEAR(C418)-1998)*12</f>
        <v>19</v>
      </c>
      <c r="C418" s="101" t="n">
        <v>36367</v>
      </c>
      <c r="D418" s="102" t="n">
        <v>169.23</v>
      </c>
      <c r="E418" s="98" t="n">
        <f aca="false">LN(D418/D417)</f>
        <v>-0.144608501290451</v>
      </c>
      <c r="F418" s="106" t="n">
        <f aca="false">STDEV(E409:E418)*SQRT(trade_day)</f>
        <v>9.7509520110437</v>
      </c>
      <c r="G418" s="97"/>
      <c r="H418" s="103" t="n">
        <f aca="false">IF(H$1="P",MAX(0,H$2-$D418),IF(H$1="C",MAX(0,$D418-H$2)))</f>
        <v>0</v>
      </c>
      <c r="I418" s="103" t="n">
        <f aca="false">IF(I$1="P",MAX(0,I$2-$D418),IF(I$1="C",MAX(0,$D418-I$2)))</f>
        <v>0</v>
      </c>
      <c r="J418" s="103" t="n">
        <f aca="false">IF(J$1="P",MAX(0,J$2-$D418),IF(J$1="C",MAX(0,$D418-J$2)))</f>
        <v>0</v>
      </c>
      <c r="K418" s="103" t="n">
        <f aca="false">IF(K$1="P",MAX(0,K$2-$D418),IF(K$1="C",MAX(0,$D418-K$2)))</f>
        <v>0</v>
      </c>
      <c r="L418" s="103" t="n">
        <f aca="false">IF(L$1="P",MAX(0,L$2-$D418),IF(L$1="C",MAX(0,$D418-L$2)))</f>
        <v>0</v>
      </c>
      <c r="M418" s="103" t="n">
        <f aca="false">IF(M$1="P",MAX(0,M$2-$D418),IF(M$1="C",MAX(0,$D418-M$2)))</f>
        <v>0</v>
      </c>
      <c r="N418" s="103" t="n">
        <f aca="false">IF(N$1="P",MAX(0,N$2-$D418),IF(N$1="C",MAX(0,$D418-N$2)))</f>
        <v>149.23</v>
      </c>
      <c r="O418" s="103" t="n">
        <f aca="false">IF(O$1="P",MAX(0,O$2-$D418),IF(O$1="C",MAX(0,$D418-O$2)))</f>
        <v>144.23</v>
      </c>
      <c r="P418" s="103" t="n">
        <f aca="false">IF(P$1="P",MAX(0,P$2-$D418),IF(P$1="C",MAX(0,$D418-P$2)))</f>
        <v>139.23</v>
      </c>
      <c r="Q418" s="103" t="n">
        <f aca="false">IF(Q$1="P",MAX(0,Q$2-$D418),IF(Q$1="C",MAX(0,$D418-Q$2)))</f>
        <v>134.23</v>
      </c>
      <c r="R418" s="103" t="n">
        <f aca="false">IF(R$1="P",MAX(0,R$2-$D418),IF(R$1="C",MAX(0,$D418-R$2)))</f>
        <v>129.23</v>
      </c>
      <c r="S418" s="103" t="n">
        <f aca="false">IF(S$1="P",MAX(0,S$2-$D418),IF(S$1="C",MAX(0,$D418-S$2)))</f>
        <v>119.23</v>
      </c>
      <c r="T418" s="103" t="n">
        <f aca="false">IF(T$1="P",MAX(0,T$2-$D418),IF(T$1="C",MAX(0,$D418-T$2)))</f>
        <v>69.22999</v>
      </c>
      <c r="U418" s="104" t="n">
        <f aca="false">B418</f>
        <v>19</v>
      </c>
      <c r="V418" s="105" t="n">
        <f aca="false">VLOOKUP($C418,Gas!$B$3:$E$2506,2)</f>
        <v>2.43</v>
      </c>
      <c r="W418" s="46" t="n">
        <f aca="false">D418/V418</f>
        <v>69.641975308642</v>
      </c>
      <c r="X418" s="99" t="n">
        <f aca="false">VLOOKUP($C418,Gas!$B$3:$E$2506,4)</f>
        <v>0.316855183216829</v>
      </c>
    </row>
    <row r="419" customFormat="false" ht="12.75" hidden="false" customHeight="false" outlineLevel="0" collapsed="false">
      <c r="A419" s="0" t="n">
        <f aca="false">YEAR(C419)</f>
        <v>1999</v>
      </c>
      <c r="B419" s="95" t="n">
        <f aca="false">MONTH(C419)+(YEAR(C419)-1998)*12</f>
        <v>19</v>
      </c>
      <c r="C419" s="101" t="n">
        <v>36368</v>
      </c>
      <c r="D419" s="102" t="n">
        <v>175</v>
      </c>
      <c r="E419" s="98" t="n">
        <f aca="false">LN(D419/D418)</f>
        <v>0.0335272375035196</v>
      </c>
      <c r="F419" s="106" t="n">
        <f aca="false">STDEV(E410:E419)*SQRT(trade_day)</f>
        <v>9.67736781823463</v>
      </c>
      <c r="G419" s="97"/>
      <c r="H419" s="103" t="n">
        <f aca="false">IF(H$1="P",MAX(0,H$2-$D419),IF(H$1="C",MAX(0,$D419-H$2)))</f>
        <v>0</v>
      </c>
      <c r="I419" s="103" t="n">
        <f aca="false">IF(I$1="P",MAX(0,I$2-$D419),IF(I$1="C",MAX(0,$D419-I$2)))</f>
        <v>0</v>
      </c>
      <c r="J419" s="103" t="n">
        <f aca="false">IF(J$1="P",MAX(0,J$2-$D419),IF(J$1="C",MAX(0,$D419-J$2)))</f>
        <v>0</v>
      </c>
      <c r="K419" s="103" t="n">
        <f aca="false">IF(K$1="P",MAX(0,K$2-$D419),IF(K$1="C",MAX(0,$D419-K$2)))</f>
        <v>0</v>
      </c>
      <c r="L419" s="103" t="n">
        <f aca="false">IF(L$1="P",MAX(0,L$2-$D419),IF(L$1="C",MAX(0,$D419-L$2)))</f>
        <v>0</v>
      </c>
      <c r="M419" s="103" t="n">
        <f aca="false">IF(M$1="P",MAX(0,M$2-$D419),IF(M$1="C",MAX(0,$D419-M$2)))</f>
        <v>0</v>
      </c>
      <c r="N419" s="103" t="n">
        <f aca="false">IF(N$1="P",MAX(0,N$2-$D419),IF(N$1="C",MAX(0,$D419-N$2)))</f>
        <v>155</v>
      </c>
      <c r="O419" s="103" t="n">
        <f aca="false">IF(O$1="P",MAX(0,O$2-$D419),IF(O$1="C",MAX(0,$D419-O$2)))</f>
        <v>150</v>
      </c>
      <c r="P419" s="103" t="n">
        <f aca="false">IF(P$1="P",MAX(0,P$2-$D419),IF(P$1="C",MAX(0,$D419-P$2)))</f>
        <v>145</v>
      </c>
      <c r="Q419" s="103" t="n">
        <f aca="false">IF(Q$1="P",MAX(0,Q$2-$D419),IF(Q$1="C",MAX(0,$D419-Q$2)))</f>
        <v>140</v>
      </c>
      <c r="R419" s="103" t="n">
        <f aca="false">IF(R$1="P",MAX(0,R$2-$D419),IF(R$1="C",MAX(0,$D419-R$2)))</f>
        <v>135</v>
      </c>
      <c r="S419" s="103" t="n">
        <f aca="false">IF(S$1="P",MAX(0,S$2-$D419),IF(S$1="C",MAX(0,$D419-S$2)))</f>
        <v>125</v>
      </c>
      <c r="T419" s="103" t="n">
        <f aca="false">IF(T$1="P",MAX(0,T$2-$D419),IF(T$1="C",MAX(0,$D419-T$2)))</f>
        <v>74.99999</v>
      </c>
      <c r="U419" s="104" t="n">
        <f aca="false">B419</f>
        <v>19</v>
      </c>
      <c r="V419" s="105" t="n">
        <f aca="false">VLOOKUP($C419,Gas!$B$3:$E$2506,2)</f>
        <v>2.54</v>
      </c>
      <c r="W419" s="46" t="n">
        <f aca="false">D419/V419</f>
        <v>68.8976377952756</v>
      </c>
      <c r="X419" s="99" t="n">
        <f aca="false">VLOOKUP($C419,Gas!$B$3:$E$2506,4)</f>
        <v>0.367389706415895</v>
      </c>
    </row>
    <row r="420" customFormat="false" ht="12.75" hidden="false" customHeight="false" outlineLevel="0" collapsed="false">
      <c r="A420" s="0" t="n">
        <f aca="false">YEAR(C420)</f>
        <v>1999</v>
      </c>
      <c r="B420" s="95" t="n">
        <f aca="false">MONTH(C420)+(YEAR(C420)-1998)*12</f>
        <v>19</v>
      </c>
      <c r="C420" s="101" t="n">
        <v>36369</v>
      </c>
      <c r="D420" s="102" t="n">
        <v>105</v>
      </c>
      <c r="E420" s="98" t="n">
        <f aca="false">LN(D420/D419)</f>
        <v>-0.510825623765991</v>
      </c>
      <c r="F420" s="106" t="n">
        <f aca="false">STDEV(E411:E420)*SQRT(trade_day)</f>
        <v>10.2818438327831</v>
      </c>
      <c r="G420" s="97"/>
      <c r="H420" s="103" t="n">
        <f aca="false">IF(H$1="P",MAX(0,H$2-$D420),IF(H$1="C",MAX(0,$D420-H$2)))</f>
        <v>0</v>
      </c>
      <c r="I420" s="103" t="n">
        <f aca="false">IF(I$1="P",MAX(0,I$2-$D420),IF(I$1="C",MAX(0,$D420-I$2)))</f>
        <v>0</v>
      </c>
      <c r="J420" s="103" t="n">
        <f aca="false">IF(J$1="P",MAX(0,J$2-$D420),IF(J$1="C",MAX(0,$D420-J$2)))</f>
        <v>0</v>
      </c>
      <c r="K420" s="103" t="n">
        <f aca="false">IF(K$1="P",MAX(0,K$2-$D420),IF(K$1="C",MAX(0,$D420-K$2)))</f>
        <v>0</v>
      </c>
      <c r="L420" s="103" t="n">
        <f aca="false">IF(L$1="P",MAX(0,L$2-$D420),IF(L$1="C",MAX(0,$D420-L$2)))</f>
        <v>0</v>
      </c>
      <c r="M420" s="103" t="n">
        <f aca="false">IF(M$1="P",MAX(0,M$2-$D420),IF(M$1="C",MAX(0,$D420-M$2)))</f>
        <v>0</v>
      </c>
      <c r="N420" s="103" t="n">
        <f aca="false">IF(N$1="P",MAX(0,N$2-$D420),IF(N$1="C",MAX(0,$D420-N$2)))</f>
        <v>85</v>
      </c>
      <c r="O420" s="103" t="n">
        <f aca="false">IF(O$1="P",MAX(0,O$2-$D420),IF(O$1="C",MAX(0,$D420-O$2)))</f>
        <v>80</v>
      </c>
      <c r="P420" s="103" t="n">
        <f aca="false">IF(P$1="P",MAX(0,P$2-$D420),IF(P$1="C",MAX(0,$D420-P$2)))</f>
        <v>75</v>
      </c>
      <c r="Q420" s="103" t="n">
        <f aca="false">IF(Q$1="P",MAX(0,Q$2-$D420),IF(Q$1="C",MAX(0,$D420-Q$2)))</f>
        <v>70</v>
      </c>
      <c r="R420" s="103" t="n">
        <f aca="false">IF(R$1="P",MAX(0,R$2-$D420),IF(R$1="C",MAX(0,$D420-R$2)))</f>
        <v>65</v>
      </c>
      <c r="S420" s="103" t="n">
        <f aca="false">IF(S$1="P",MAX(0,S$2-$D420),IF(S$1="C",MAX(0,$D420-S$2)))</f>
        <v>55</v>
      </c>
      <c r="T420" s="103" t="n">
        <f aca="false">IF(T$1="P",MAX(0,T$2-$D420),IF(T$1="C",MAX(0,$D420-T$2)))</f>
        <v>4.99999</v>
      </c>
      <c r="U420" s="104" t="n">
        <f aca="false">B420</f>
        <v>19</v>
      </c>
      <c r="V420" s="105" t="n">
        <f aca="false">VLOOKUP($C420,Gas!$B$3:$E$2506,2)</f>
        <v>2.545</v>
      </c>
      <c r="W420" s="46" t="n">
        <f aca="false">D420/V420</f>
        <v>41.2573673870334</v>
      </c>
      <c r="X420" s="99" t="n">
        <f aca="false">VLOOKUP($C420,Gas!$B$3:$E$2506,4)</f>
        <v>0.364200194939874</v>
      </c>
    </row>
    <row r="421" customFormat="false" ht="12.75" hidden="false" customHeight="false" outlineLevel="0" collapsed="false">
      <c r="A421" s="0" t="n">
        <f aca="false">YEAR(C421)</f>
        <v>1999</v>
      </c>
      <c r="B421" s="95" t="n">
        <f aca="false">MONTH(C421)+(YEAR(C421)-1998)*12</f>
        <v>19</v>
      </c>
      <c r="C421" s="101" t="n">
        <v>36370</v>
      </c>
      <c r="D421" s="102" t="n">
        <v>200</v>
      </c>
      <c r="E421" s="98" t="n">
        <f aca="false">LN(D421/D420)</f>
        <v>0.644357016390513</v>
      </c>
      <c r="F421" s="106" t="n">
        <f aca="false">STDEV(E412:E421)*SQRT(trade_day)</f>
        <v>10.5664361709148</v>
      </c>
      <c r="G421" s="97"/>
      <c r="H421" s="103" t="n">
        <f aca="false">IF(H$1="P",MAX(0,H$2-$D421),IF(H$1="C",MAX(0,$D421-H$2)))</f>
        <v>0</v>
      </c>
      <c r="I421" s="103" t="n">
        <f aca="false">IF(I$1="P",MAX(0,I$2-$D421),IF(I$1="C",MAX(0,$D421-I$2)))</f>
        <v>0</v>
      </c>
      <c r="J421" s="103" t="n">
        <f aca="false">IF(J$1="P",MAX(0,J$2-$D421),IF(J$1="C",MAX(0,$D421-J$2)))</f>
        <v>0</v>
      </c>
      <c r="K421" s="103" t="n">
        <f aca="false">IF(K$1="P",MAX(0,K$2-$D421),IF(K$1="C",MAX(0,$D421-K$2)))</f>
        <v>0</v>
      </c>
      <c r="L421" s="103" t="n">
        <f aca="false">IF(L$1="P",MAX(0,L$2-$D421),IF(L$1="C",MAX(0,$D421-L$2)))</f>
        <v>0</v>
      </c>
      <c r="M421" s="103" t="n">
        <f aca="false">IF(M$1="P",MAX(0,M$2-$D421),IF(M$1="C",MAX(0,$D421-M$2)))</f>
        <v>0</v>
      </c>
      <c r="N421" s="103" t="n">
        <f aca="false">IF(N$1="P",MAX(0,N$2-$D421),IF(N$1="C",MAX(0,$D421-N$2)))</f>
        <v>180</v>
      </c>
      <c r="O421" s="103" t="n">
        <f aca="false">IF(O$1="P",MAX(0,O$2-$D421),IF(O$1="C",MAX(0,$D421-O$2)))</f>
        <v>175</v>
      </c>
      <c r="P421" s="103" t="n">
        <f aca="false">IF(P$1="P",MAX(0,P$2-$D421),IF(P$1="C",MAX(0,$D421-P$2)))</f>
        <v>170</v>
      </c>
      <c r="Q421" s="103" t="n">
        <f aca="false">IF(Q$1="P",MAX(0,Q$2-$D421),IF(Q$1="C",MAX(0,$D421-Q$2)))</f>
        <v>165</v>
      </c>
      <c r="R421" s="103" t="n">
        <f aca="false">IF(R$1="P",MAX(0,R$2-$D421),IF(R$1="C",MAX(0,$D421-R$2)))</f>
        <v>160</v>
      </c>
      <c r="S421" s="103" t="n">
        <f aca="false">IF(S$1="P",MAX(0,S$2-$D421),IF(S$1="C",MAX(0,$D421-S$2)))</f>
        <v>150</v>
      </c>
      <c r="T421" s="103" t="n">
        <f aca="false">IF(T$1="P",MAX(0,T$2-$D421),IF(T$1="C",MAX(0,$D421-T$2)))</f>
        <v>99.99999</v>
      </c>
      <c r="U421" s="104" t="n">
        <f aca="false">B421</f>
        <v>19</v>
      </c>
      <c r="V421" s="105" t="n">
        <f aca="false">VLOOKUP($C421,Gas!$B$3:$E$2506,2)</f>
        <v>2.575</v>
      </c>
      <c r="W421" s="46" t="n">
        <f aca="false">D421/V421</f>
        <v>77.6699029126214</v>
      </c>
      <c r="X421" s="99" t="n">
        <f aca="false">VLOOKUP($C421,Gas!$B$3:$E$2506,4)</f>
        <v>0.3503160958634</v>
      </c>
    </row>
    <row r="422" customFormat="false" ht="12.75" hidden="false" customHeight="false" outlineLevel="0" collapsed="false">
      <c r="A422" s="0" t="n">
        <f aca="false">YEAR(C422)</f>
        <v>1999</v>
      </c>
      <c r="B422" s="95" t="n">
        <f aca="false">MONTH(C422)+(YEAR(C422)-1998)*12</f>
        <v>19</v>
      </c>
      <c r="C422" s="101" t="n">
        <v>36371</v>
      </c>
      <c r="D422" s="102" t="n">
        <v>215</v>
      </c>
      <c r="E422" s="98" t="n">
        <f aca="false">LN(D422/D421)</f>
        <v>0.0723206615796261</v>
      </c>
      <c r="F422" s="106" t="n">
        <f aca="false">STDEV(E413:E422)*SQRT(trade_day)</f>
        <v>10.5717938729336</v>
      </c>
      <c r="G422" s="97"/>
      <c r="H422" s="103" t="n">
        <f aca="false">IF(H$1="P",MAX(0,H$2-$D422),IF(H$1="C",MAX(0,$D422-H$2)))</f>
        <v>0</v>
      </c>
      <c r="I422" s="103" t="n">
        <f aca="false">IF(I$1="P",MAX(0,I$2-$D422),IF(I$1="C",MAX(0,$D422-I$2)))</f>
        <v>0</v>
      </c>
      <c r="J422" s="103" t="n">
        <f aca="false">IF(J$1="P",MAX(0,J$2-$D422),IF(J$1="C",MAX(0,$D422-J$2)))</f>
        <v>0</v>
      </c>
      <c r="K422" s="103" t="n">
        <f aca="false">IF(K$1="P",MAX(0,K$2-$D422),IF(K$1="C",MAX(0,$D422-K$2)))</f>
        <v>0</v>
      </c>
      <c r="L422" s="103" t="n">
        <f aca="false">IF(L$1="P",MAX(0,L$2-$D422),IF(L$1="C",MAX(0,$D422-L$2)))</f>
        <v>0</v>
      </c>
      <c r="M422" s="103" t="n">
        <f aca="false">IF(M$1="P",MAX(0,M$2-$D422),IF(M$1="C",MAX(0,$D422-M$2)))</f>
        <v>0</v>
      </c>
      <c r="N422" s="103" t="n">
        <f aca="false">IF(N$1="P",MAX(0,N$2-$D422),IF(N$1="C",MAX(0,$D422-N$2)))</f>
        <v>195</v>
      </c>
      <c r="O422" s="103" t="n">
        <f aca="false">IF(O$1="P",MAX(0,O$2-$D422),IF(O$1="C",MAX(0,$D422-O$2)))</f>
        <v>190</v>
      </c>
      <c r="P422" s="103" t="n">
        <f aca="false">IF(P$1="P",MAX(0,P$2-$D422),IF(P$1="C",MAX(0,$D422-P$2)))</f>
        <v>185</v>
      </c>
      <c r="Q422" s="103" t="n">
        <f aca="false">IF(Q$1="P",MAX(0,Q$2-$D422),IF(Q$1="C",MAX(0,$D422-Q$2)))</f>
        <v>180</v>
      </c>
      <c r="R422" s="103" t="n">
        <f aca="false">IF(R$1="P",MAX(0,R$2-$D422),IF(R$1="C",MAX(0,$D422-R$2)))</f>
        <v>175</v>
      </c>
      <c r="S422" s="103" t="n">
        <f aca="false">IF(S$1="P",MAX(0,S$2-$D422),IF(S$1="C",MAX(0,$D422-S$2)))</f>
        <v>165</v>
      </c>
      <c r="T422" s="103" t="n">
        <f aca="false">IF(T$1="P",MAX(0,T$2-$D422),IF(T$1="C",MAX(0,$D422-T$2)))</f>
        <v>114.99999</v>
      </c>
      <c r="U422" s="104" t="n">
        <f aca="false">B422</f>
        <v>19</v>
      </c>
      <c r="V422" s="105" t="n">
        <f aca="false">VLOOKUP($C422,Gas!$B$3:$E$2506,2)</f>
        <v>2.665</v>
      </c>
      <c r="W422" s="46" t="n">
        <f aca="false">D422/V422</f>
        <v>80.6754221388368</v>
      </c>
      <c r="X422" s="99" t="n">
        <f aca="false">VLOOKUP($C422,Gas!$B$3:$E$2506,4)</f>
        <v>0.354087864494078</v>
      </c>
    </row>
    <row r="423" customFormat="false" ht="12.75" hidden="false" customHeight="false" outlineLevel="0" collapsed="false">
      <c r="A423" s="0" t="n">
        <f aca="false">YEAR(C423)</f>
        <v>1999</v>
      </c>
      <c r="B423" s="95" t="n">
        <f aca="false">MONTH(C423)+(YEAR(C423)-1998)*12</f>
        <v>20</v>
      </c>
      <c r="C423" s="101" t="n">
        <v>36374</v>
      </c>
      <c r="D423" s="102" t="n">
        <v>95</v>
      </c>
      <c r="E423" s="98" t="n">
        <f aca="false">LN(D423/D422)</f>
        <v>-0.816761136527122</v>
      </c>
      <c r="F423" s="106" t="n">
        <f aca="false">STDEV(E414:E423)*SQRT(trade_day)</f>
        <v>9.87978833879891</v>
      </c>
      <c r="G423" s="97"/>
      <c r="H423" s="103" t="n">
        <f aca="false">IF(H$1="P",MAX(0,H$2-$D423),IF(H$1="C",MAX(0,$D423-H$2)))</f>
        <v>0</v>
      </c>
      <c r="I423" s="103" t="n">
        <f aca="false">IF(I$1="P",MAX(0,I$2-$D423),IF(I$1="C",MAX(0,$D423-I$2)))</f>
        <v>0</v>
      </c>
      <c r="J423" s="103" t="n">
        <f aca="false">IF(J$1="P",MAX(0,J$2-$D423),IF(J$1="C",MAX(0,$D423-J$2)))</f>
        <v>0</v>
      </c>
      <c r="K423" s="103" t="n">
        <f aca="false">IF(K$1="P",MAX(0,K$2-$D423),IF(K$1="C",MAX(0,$D423-K$2)))</f>
        <v>0</v>
      </c>
      <c r="L423" s="103" t="n">
        <f aca="false">IF(L$1="P",MAX(0,L$2-$D423),IF(L$1="C",MAX(0,$D423-L$2)))</f>
        <v>0</v>
      </c>
      <c r="M423" s="103" t="n">
        <f aca="false">IF(M$1="P",MAX(0,M$2-$D423),IF(M$1="C",MAX(0,$D423-M$2)))</f>
        <v>0</v>
      </c>
      <c r="N423" s="103" t="n">
        <f aca="false">IF(N$1="P",MAX(0,N$2-$D423),IF(N$1="C",MAX(0,$D423-N$2)))</f>
        <v>75</v>
      </c>
      <c r="O423" s="103" t="n">
        <f aca="false">IF(O$1="P",MAX(0,O$2-$D423),IF(O$1="C",MAX(0,$D423-O$2)))</f>
        <v>70</v>
      </c>
      <c r="P423" s="103" t="n">
        <f aca="false">IF(P$1="P",MAX(0,P$2-$D423),IF(P$1="C",MAX(0,$D423-P$2)))</f>
        <v>65</v>
      </c>
      <c r="Q423" s="103" t="n">
        <f aca="false">IF(Q$1="P",MAX(0,Q$2-$D423),IF(Q$1="C",MAX(0,$D423-Q$2)))</f>
        <v>60</v>
      </c>
      <c r="R423" s="103" t="n">
        <f aca="false">IF(R$1="P",MAX(0,R$2-$D423),IF(R$1="C",MAX(0,$D423-R$2)))</f>
        <v>55</v>
      </c>
      <c r="S423" s="103" t="n">
        <f aca="false">IF(S$1="P",MAX(0,S$2-$D423),IF(S$1="C",MAX(0,$D423-S$2)))</f>
        <v>45</v>
      </c>
      <c r="T423" s="103" t="n">
        <f aca="false">IF(T$1="P",MAX(0,T$2-$D423),IF(T$1="C",MAX(0,$D423-T$2)))</f>
        <v>0</v>
      </c>
      <c r="U423" s="104" t="n">
        <f aca="false">B423</f>
        <v>20</v>
      </c>
      <c r="V423" s="105" t="n">
        <f aca="false">VLOOKUP($C423,Gas!$B$3:$E$2506,2)</f>
        <v>2.57</v>
      </c>
      <c r="W423" s="46" t="n">
        <f aca="false">D423/V423</f>
        <v>36.9649805447471</v>
      </c>
      <c r="X423" s="99" t="n">
        <f aca="false">VLOOKUP($C423,Gas!$B$3:$E$2506,4)</f>
        <v>0.515276632974201</v>
      </c>
    </row>
    <row r="424" customFormat="false" ht="12.75" hidden="false" customHeight="false" outlineLevel="0" collapsed="false">
      <c r="A424" s="0" t="n">
        <f aca="false">YEAR(C424)</f>
        <v>1999</v>
      </c>
      <c r="B424" s="95" t="n">
        <f aca="false">MONTH(C424)+(YEAR(C424)-1998)*12</f>
        <v>20</v>
      </c>
      <c r="C424" s="101" t="n">
        <v>36375</v>
      </c>
      <c r="D424" s="102" t="n">
        <v>32.5</v>
      </c>
      <c r="E424" s="98" t="n">
        <f aca="false">LN(D424/D423)</f>
        <v>-1.07263680226485</v>
      </c>
      <c r="F424" s="106" t="n">
        <f aca="false">STDEV(E415:E424)*SQRT(trade_day)</f>
        <v>10.3318400695199</v>
      </c>
      <c r="G424" s="97"/>
      <c r="H424" s="103" t="n">
        <f aca="false">IF(H$1="P",MAX(0,H$2-$D424),IF(H$1="C",MAX(0,$D424-H$2)))</f>
        <v>0</v>
      </c>
      <c r="I424" s="103" t="n">
        <f aca="false">IF(I$1="P",MAX(0,I$2-$D424),IF(I$1="C",MAX(0,$D424-I$2)))</f>
        <v>0</v>
      </c>
      <c r="J424" s="103" t="n">
        <f aca="false">IF(J$1="P",MAX(0,J$2-$D424),IF(J$1="C",MAX(0,$D424-J$2)))</f>
        <v>0</v>
      </c>
      <c r="K424" s="103" t="n">
        <f aca="false">IF(K$1="P",MAX(0,K$2-$D424),IF(K$1="C",MAX(0,$D424-K$2)))</f>
        <v>2.5</v>
      </c>
      <c r="L424" s="103" t="n">
        <f aca="false">IF(L$1="P",MAX(0,L$2-$D424),IF(L$1="C",MAX(0,$D424-L$2)))</f>
        <v>7.5</v>
      </c>
      <c r="M424" s="103" t="n">
        <f aca="false">IF(M$1="P",MAX(0,M$2-$D424),IF(M$1="C",MAX(0,$D424-M$2)))</f>
        <v>17.5</v>
      </c>
      <c r="N424" s="103" t="n">
        <f aca="false">IF(N$1="P",MAX(0,N$2-$D424),IF(N$1="C",MAX(0,$D424-N$2)))</f>
        <v>12.5</v>
      </c>
      <c r="O424" s="103" t="n">
        <f aca="false">IF(O$1="P",MAX(0,O$2-$D424),IF(O$1="C",MAX(0,$D424-O$2)))</f>
        <v>7.5</v>
      </c>
      <c r="P424" s="103" t="n">
        <f aca="false">IF(P$1="P",MAX(0,P$2-$D424),IF(P$1="C",MAX(0,$D424-P$2)))</f>
        <v>2.5</v>
      </c>
      <c r="Q424" s="103" t="n">
        <f aca="false">IF(Q$1="P",MAX(0,Q$2-$D424),IF(Q$1="C",MAX(0,$D424-Q$2)))</f>
        <v>0</v>
      </c>
      <c r="R424" s="103" t="n">
        <f aca="false">IF(R$1="P",MAX(0,R$2-$D424),IF(R$1="C",MAX(0,$D424-R$2)))</f>
        <v>0</v>
      </c>
      <c r="S424" s="103" t="n">
        <f aca="false">IF(S$1="P",MAX(0,S$2-$D424),IF(S$1="C",MAX(0,$D424-S$2)))</f>
        <v>0</v>
      </c>
      <c r="T424" s="103" t="n">
        <f aca="false">IF(T$1="P",MAX(0,T$2-$D424),IF(T$1="C",MAX(0,$D424-T$2)))</f>
        <v>0</v>
      </c>
      <c r="U424" s="104" t="n">
        <f aca="false">B424</f>
        <v>20</v>
      </c>
      <c r="V424" s="105" t="n">
        <f aca="false">VLOOKUP($C424,Gas!$B$3:$E$2506,2)</f>
        <v>2.515</v>
      </c>
      <c r="W424" s="46" t="n">
        <f aca="false">D424/V424</f>
        <v>12.9224652087475</v>
      </c>
      <c r="X424" s="99" t="n">
        <f aca="false">VLOOKUP($C424,Gas!$B$3:$E$2506,4)</f>
        <v>0.478179624920877</v>
      </c>
    </row>
    <row r="425" customFormat="false" ht="12.75" hidden="false" customHeight="false" outlineLevel="0" collapsed="false">
      <c r="A425" s="0" t="n">
        <f aca="false">YEAR(C425)</f>
        <v>1999</v>
      </c>
      <c r="B425" s="95" t="n">
        <f aca="false">MONTH(C425)+(YEAR(C425)-1998)*12</f>
        <v>20</v>
      </c>
      <c r="C425" s="101" t="n">
        <v>36376</v>
      </c>
      <c r="D425" s="102" t="n">
        <v>31.5</v>
      </c>
      <c r="E425" s="98" t="n">
        <f aca="false">LN(D425/D424)</f>
        <v>-0.0312525435041044</v>
      </c>
      <c r="F425" s="106" t="n">
        <f aca="false">STDEV(E416:E425)*SQRT(trade_day)</f>
        <v>10.229964390461</v>
      </c>
      <c r="G425" s="97"/>
      <c r="H425" s="103" t="n">
        <f aca="false">IF(H$1="P",MAX(0,H$2-$D425),IF(H$1="C",MAX(0,$D425-H$2)))</f>
        <v>0</v>
      </c>
      <c r="I425" s="103" t="n">
        <f aca="false">IF(I$1="P",MAX(0,I$2-$D425),IF(I$1="C",MAX(0,$D425-I$2)))</f>
        <v>0</v>
      </c>
      <c r="J425" s="103" t="n">
        <f aca="false">IF(J$1="P",MAX(0,J$2-$D425),IF(J$1="C",MAX(0,$D425-J$2)))</f>
        <v>0</v>
      </c>
      <c r="K425" s="103" t="n">
        <f aca="false">IF(K$1="P",MAX(0,K$2-$D425),IF(K$1="C",MAX(0,$D425-K$2)))</f>
        <v>3.5</v>
      </c>
      <c r="L425" s="103" t="n">
        <f aca="false">IF(L$1="P",MAX(0,L$2-$D425),IF(L$1="C",MAX(0,$D425-L$2)))</f>
        <v>8.5</v>
      </c>
      <c r="M425" s="103" t="n">
        <f aca="false">IF(M$1="P",MAX(0,M$2-$D425),IF(M$1="C",MAX(0,$D425-M$2)))</f>
        <v>18.5</v>
      </c>
      <c r="N425" s="103" t="n">
        <f aca="false">IF(N$1="P",MAX(0,N$2-$D425),IF(N$1="C",MAX(0,$D425-N$2)))</f>
        <v>11.5</v>
      </c>
      <c r="O425" s="103" t="n">
        <f aca="false">IF(O$1="P",MAX(0,O$2-$D425),IF(O$1="C",MAX(0,$D425-O$2)))</f>
        <v>6.5</v>
      </c>
      <c r="P425" s="103" t="n">
        <f aca="false">IF(P$1="P",MAX(0,P$2-$D425),IF(P$1="C",MAX(0,$D425-P$2)))</f>
        <v>1.5</v>
      </c>
      <c r="Q425" s="103" t="n">
        <f aca="false">IF(Q$1="P",MAX(0,Q$2-$D425),IF(Q$1="C",MAX(0,$D425-Q$2)))</f>
        <v>0</v>
      </c>
      <c r="R425" s="103" t="n">
        <f aca="false">IF(R$1="P",MAX(0,R$2-$D425),IF(R$1="C",MAX(0,$D425-R$2)))</f>
        <v>0</v>
      </c>
      <c r="S425" s="103" t="n">
        <f aca="false">IF(S$1="P",MAX(0,S$2-$D425),IF(S$1="C",MAX(0,$D425-S$2)))</f>
        <v>0</v>
      </c>
      <c r="T425" s="103" t="n">
        <f aca="false">IF(T$1="P",MAX(0,T$2-$D425),IF(T$1="C",MAX(0,$D425-T$2)))</f>
        <v>0</v>
      </c>
      <c r="U425" s="104" t="n">
        <f aca="false">B425</f>
        <v>20</v>
      </c>
      <c r="V425" s="105" t="n">
        <f aca="false">VLOOKUP($C425,Gas!$B$3:$E$2506,2)</f>
        <v>2.6</v>
      </c>
      <c r="W425" s="46" t="n">
        <f aca="false">D425/V425</f>
        <v>12.1153846153846</v>
      </c>
      <c r="X425" s="99" t="n">
        <f aca="false">VLOOKUP($C425,Gas!$B$3:$E$2506,4)</f>
        <v>0.509619343480714</v>
      </c>
    </row>
    <row r="426" customFormat="false" ht="12.75" hidden="false" customHeight="false" outlineLevel="0" collapsed="false">
      <c r="A426" s="0" t="n">
        <f aca="false">YEAR(C426)</f>
        <v>1999</v>
      </c>
      <c r="B426" s="95" t="n">
        <f aca="false">MONTH(C426)+(YEAR(C426)-1998)*12</f>
        <v>20</v>
      </c>
      <c r="C426" s="101" t="n">
        <v>36377</v>
      </c>
      <c r="D426" s="102" t="n">
        <v>30.17</v>
      </c>
      <c r="E426" s="98" t="n">
        <f aca="false">LN(D426/D425)</f>
        <v>-0.0431394926606176</v>
      </c>
      <c r="F426" s="106" t="n">
        <f aca="false">STDEV(E417:E426)*SQRT(trade_day)</f>
        <v>9.13889701906883</v>
      </c>
      <c r="G426" s="97"/>
      <c r="H426" s="103" t="n">
        <f aca="false">IF(H$1="P",MAX(0,H$2-$D426),IF(H$1="C",MAX(0,$D426-H$2)))</f>
        <v>0</v>
      </c>
      <c r="I426" s="103" t="n">
        <f aca="false">IF(I$1="P",MAX(0,I$2-$D426),IF(I$1="C",MAX(0,$D426-I$2)))</f>
        <v>0</v>
      </c>
      <c r="J426" s="103" t="n">
        <f aca="false">IF(J$1="P",MAX(0,J$2-$D426),IF(J$1="C",MAX(0,$D426-J$2)))</f>
        <v>0</v>
      </c>
      <c r="K426" s="103" t="n">
        <f aca="false">IF(K$1="P",MAX(0,K$2-$D426),IF(K$1="C",MAX(0,$D426-K$2)))</f>
        <v>4.83</v>
      </c>
      <c r="L426" s="103" t="n">
        <f aca="false">IF(L$1="P",MAX(0,L$2-$D426),IF(L$1="C",MAX(0,$D426-L$2)))</f>
        <v>9.83</v>
      </c>
      <c r="M426" s="103" t="n">
        <f aca="false">IF(M$1="P",MAX(0,M$2-$D426),IF(M$1="C",MAX(0,$D426-M$2)))</f>
        <v>19.83</v>
      </c>
      <c r="N426" s="103" t="n">
        <f aca="false">IF(N$1="P",MAX(0,N$2-$D426),IF(N$1="C",MAX(0,$D426-N$2)))</f>
        <v>10.17</v>
      </c>
      <c r="O426" s="103" t="n">
        <f aca="false">IF(O$1="P",MAX(0,O$2-$D426),IF(O$1="C",MAX(0,$D426-O$2)))</f>
        <v>5.17</v>
      </c>
      <c r="P426" s="103" t="n">
        <f aca="false">IF(P$1="P",MAX(0,P$2-$D426),IF(P$1="C",MAX(0,$D426-P$2)))</f>
        <v>0.170000000000002</v>
      </c>
      <c r="Q426" s="103" t="n">
        <f aca="false">IF(Q$1="P",MAX(0,Q$2-$D426),IF(Q$1="C",MAX(0,$D426-Q$2)))</f>
        <v>0</v>
      </c>
      <c r="R426" s="103" t="n">
        <f aca="false">IF(R$1="P",MAX(0,R$2-$D426),IF(R$1="C",MAX(0,$D426-R$2)))</f>
        <v>0</v>
      </c>
      <c r="S426" s="103" t="n">
        <f aca="false">IF(S$1="P",MAX(0,S$2-$D426),IF(S$1="C",MAX(0,$D426-S$2)))</f>
        <v>0</v>
      </c>
      <c r="T426" s="103" t="n">
        <f aca="false">IF(T$1="P",MAX(0,T$2-$D426),IF(T$1="C",MAX(0,$D426-T$2)))</f>
        <v>0</v>
      </c>
      <c r="U426" s="104" t="n">
        <f aca="false">B426</f>
        <v>20</v>
      </c>
      <c r="V426" s="105" t="n">
        <f aca="false">VLOOKUP($C426,Gas!$B$3:$E$2506,2)</f>
        <v>2.635</v>
      </c>
      <c r="W426" s="46" t="n">
        <f aca="false">D426/V426</f>
        <v>11.449715370019</v>
      </c>
      <c r="X426" s="99" t="n">
        <f aca="false">VLOOKUP($C426,Gas!$B$3:$E$2506,4)</f>
        <v>0.508826233604965</v>
      </c>
    </row>
    <row r="427" customFormat="false" ht="12.75" hidden="false" customHeight="false" outlineLevel="0" collapsed="false">
      <c r="A427" s="0" t="n">
        <f aca="false">YEAR(C427)</f>
        <v>1999</v>
      </c>
      <c r="B427" s="95" t="n">
        <f aca="false">MONTH(C427)+(YEAR(C427)-1998)*12</f>
        <v>20</v>
      </c>
      <c r="C427" s="101" t="n">
        <v>36378</v>
      </c>
      <c r="D427" s="102" t="n">
        <v>36</v>
      </c>
      <c r="E427" s="98" t="n">
        <f aca="false">LN(D427/D426)</f>
        <v>0.17667088528514</v>
      </c>
      <c r="F427" s="106" t="n">
        <f aca="false">STDEV(E418:E427)*SQRT(trade_day)</f>
        <v>7.93847746559625</v>
      </c>
      <c r="G427" s="97"/>
      <c r="H427" s="103" t="n">
        <f aca="false">IF(H$1="P",MAX(0,H$2-$D427),IF(H$1="C",MAX(0,$D427-H$2)))</f>
        <v>0</v>
      </c>
      <c r="I427" s="103" t="n">
        <f aca="false">IF(I$1="P",MAX(0,I$2-$D427),IF(I$1="C",MAX(0,$D427-I$2)))</f>
        <v>0</v>
      </c>
      <c r="J427" s="103" t="n">
        <f aca="false">IF(J$1="P",MAX(0,J$2-$D427),IF(J$1="C",MAX(0,$D427-J$2)))</f>
        <v>0</v>
      </c>
      <c r="K427" s="103" t="n">
        <f aca="false">IF(K$1="P",MAX(0,K$2-$D427),IF(K$1="C",MAX(0,$D427-K$2)))</f>
        <v>0</v>
      </c>
      <c r="L427" s="103" t="n">
        <f aca="false">IF(L$1="P",MAX(0,L$2-$D427),IF(L$1="C",MAX(0,$D427-L$2)))</f>
        <v>4</v>
      </c>
      <c r="M427" s="103" t="n">
        <f aca="false">IF(M$1="P",MAX(0,M$2-$D427),IF(M$1="C",MAX(0,$D427-M$2)))</f>
        <v>14</v>
      </c>
      <c r="N427" s="103" t="n">
        <f aca="false">IF(N$1="P",MAX(0,N$2-$D427),IF(N$1="C",MAX(0,$D427-N$2)))</f>
        <v>16</v>
      </c>
      <c r="O427" s="103" t="n">
        <f aca="false">IF(O$1="P",MAX(0,O$2-$D427),IF(O$1="C",MAX(0,$D427-O$2)))</f>
        <v>11</v>
      </c>
      <c r="P427" s="103" t="n">
        <f aca="false">IF(P$1="P",MAX(0,P$2-$D427),IF(P$1="C",MAX(0,$D427-P$2)))</f>
        <v>6</v>
      </c>
      <c r="Q427" s="103" t="n">
        <f aca="false">IF(Q$1="P",MAX(0,Q$2-$D427),IF(Q$1="C",MAX(0,$D427-Q$2)))</f>
        <v>1</v>
      </c>
      <c r="R427" s="103" t="n">
        <f aca="false">IF(R$1="P",MAX(0,R$2-$D427),IF(R$1="C",MAX(0,$D427-R$2)))</f>
        <v>0</v>
      </c>
      <c r="S427" s="103" t="n">
        <f aca="false">IF(S$1="P",MAX(0,S$2-$D427),IF(S$1="C",MAX(0,$D427-S$2)))</f>
        <v>0</v>
      </c>
      <c r="T427" s="103" t="n">
        <f aca="false">IF(T$1="P",MAX(0,T$2-$D427),IF(T$1="C",MAX(0,$D427-T$2)))</f>
        <v>0</v>
      </c>
      <c r="U427" s="104" t="n">
        <f aca="false">B427</f>
        <v>20</v>
      </c>
      <c r="V427" s="105" t="n">
        <f aca="false">VLOOKUP($C427,Gas!$B$3:$E$2506,2)</f>
        <v>2.655</v>
      </c>
      <c r="W427" s="46" t="n">
        <f aca="false">D427/V427</f>
        <v>13.5593220338983</v>
      </c>
      <c r="X427" s="99" t="n">
        <f aca="false">VLOOKUP($C427,Gas!$B$3:$E$2506,4)</f>
        <v>0.447640335377999</v>
      </c>
    </row>
    <row r="428" customFormat="false" ht="12.75" hidden="false" customHeight="false" outlineLevel="0" collapsed="false">
      <c r="A428" s="0" t="n">
        <f aca="false">YEAR(C428)</f>
        <v>1999</v>
      </c>
      <c r="B428" s="95" t="n">
        <f aca="false">MONTH(C428)+(YEAR(C428)-1998)*12</f>
        <v>20</v>
      </c>
      <c r="C428" s="101" t="n">
        <v>36381</v>
      </c>
      <c r="D428" s="116" t="n">
        <f aca="false">D427</f>
        <v>36</v>
      </c>
      <c r="E428" s="98" t="n">
        <f aca="false">LN(D428/D427)</f>
        <v>0</v>
      </c>
      <c r="F428" s="106" t="n">
        <f aca="false">STDEV(E419:E428)*SQRT(trade_day)</f>
        <v>7.98373709959705</v>
      </c>
      <c r="G428" s="97"/>
      <c r="H428" s="103" t="n">
        <f aca="false">IF(H$1="P",MAX(0,H$2-$D428),IF(H$1="C",MAX(0,$D428-H$2)))</f>
        <v>0</v>
      </c>
      <c r="I428" s="103" t="n">
        <f aca="false">IF(I$1="P",MAX(0,I$2-$D428),IF(I$1="C",MAX(0,$D428-I$2)))</f>
        <v>0</v>
      </c>
      <c r="J428" s="103" t="n">
        <f aca="false">IF(J$1="P",MAX(0,J$2-$D428),IF(J$1="C",MAX(0,$D428-J$2)))</f>
        <v>0</v>
      </c>
      <c r="K428" s="103" t="n">
        <f aca="false">IF(K$1="P",MAX(0,K$2-$D428),IF(K$1="C",MAX(0,$D428-K$2)))</f>
        <v>0</v>
      </c>
      <c r="L428" s="103" t="n">
        <f aca="false">IF(L$1="P",MAX(0,L$2-$D428),IF(L$1="C",MAX(0,$D428-L$2)))</f>
        <v>4</v>
      </c>
      <c r="M428" s="103" t="n">
        <f aca="false">IF(M$1="P",MAX(0,M$2-$D428),IF(M$1="C",MAX(0,$D428-M$2)))</f>
        <v>14</v>
      </c>
      <c r="N428" s="103" t="n">
        <f aca="false">IF(N$1="P",MAX(0,N$2-$D428),IF(N$1="C",MAX(0,$D428-N$2)))</f>
        <v>16</v>
      </c>
      <c r="O428" s="103" t="n">
        <f aca="false">IF(O$1="P",MAX(0,O$2-$D428),IF(O$1="C",MAX(0,$D428-O$2)))</f>
        <v>11</v>
      </c>
      <c r="P428" s="103" t="n">
        <f aca="false">IF(P$1="P",MAX(0,P$2-$D428),IF(P$1="C",MAX(0,$D428-P$2)))</f>
        <v>6</v>
      </c>
      <c r="Q428" s="103" t="n">
        <f aca="false">IF(Q$1="P",MAX(0,Q$2-$D428),IF(Q$1="C",MAX(0,$D428-Q$2)))</f>
        <v>1</v>
      </c>
      <c r="R428" s="103" t="n">
        <f aca="false">IF(R$1="P",MAX(0,R$2-$D428),IF(R$1="C",MAX(0,$D428-R$2)))</f>
        <v>0</v>
      </c>
      <c r="S428" s="103" t="n">
        <f aca="false">IF(S$1="P",MAX(0,S$2-$D428),IF(S$1="C",MAX(0,$D428-S$2)))</f>
        <v>0</v>
      </c>
      <c r="T428" s="103" t="n">
        <f aca="false">IF(T$1="P",MAX(0,T$2-$D428),IF(T$1="C",MAX(0,$D428-T$2)))</f>
        <v>0</v>
      </c>
      <c r="U428" s="104" t="n">
        <f aca="false">B428</f>
        <v>20</v>
      </c>
      <c r="V428" s="105" t="n">
        <f aca="false">VLOOKUP($C428,Gas!$B$3:$E$2506,2)</f>
        <v>2.685</v>
      </c>
      <c r="W428" s="46" t="n">
        <f aca="false">D428/V428</f>
        <v>13.4078212290503</v>
      </c>
      <c r="X428" s="99" t="n">
        <f aca="false">VLOOKUP($C428,Gas!$B$3:$E$2506,4)</f>
        <v>0.399544535930179</v>
      </c>
    </row>
    <row r="429" customFormat="false" ht="12.75" hidden="false" customHeight="false" outlineLevel="0" collapsed="false">
      <c r="A429" s="0" t="n">
        <f aca="false">YEAR(C429)</f>
        <v>1999</v>
      </c>
      <c r="B429" s="95" t="n">
        <f aca="false">MONTH(C429)+(YEAR(C429)-1998)*12</f>
        <v>20</v>
      </c>
      <c r="C429" s="101" t="n">
        <v>36382</v>
      </c>
      <c r="D429" s="116" t="n">
        <f aca="false">D428</f>
        <v>36</v>
      </c>
      <c r="E429" s="98" t="n">
        <f aca="false">LN(D429/D428)</f>
        <v>0</v>
      </c>
      <c r="F429" s="106" t="n">
        <f aca="false">STDEV(E420:E429)*SQRT(trade_day)</f>
        <v>7.96350585751668</v>
      </c>
      <c r="G429" s="97"/>
      <c r="H429" s="103" t="n">
        <f aca="false">IF(H$1="P",MAX(0,H$2-$D429),IF(H$1="C",MAX(0,$D429-H$2)))</f>
        <v>0</v>
      </c>
      <c r="I429" s="103" t="n">
        <f aca="false">IF(I$1="P",MAX(0,I$2-$D429),IF(I$1="C",MAX(0,$D429-I$2)))</f>
        <v>0</v>
      </c>
      <c r="J429" s="103" t="n">
        <f aca="false">IF(J$1="P",MAX(0,J$2-$D429),IF(J$1="C",MAX(0,$D429-J$2)))</f>
        <v>0</v>
      </c>
      <c r="K429" s="103" t="n">
        <f aca="false">IF(K$1="P",MAX(0,K$2-$D429),IF(K$1="C",MAX(0,$D429-K$2)))</f>
        <v>0</v>
      </c>
      <c r="L429" s="103" t="n">
        <f aca="false">IF(L$1="P",MAX(0,L$2-$D429),IF(L$1="C",MAX(0,$D429-L$2)))</f>
        <v>4</v>
      </c>
      <c r="M429" s="103" t="n">
        <f aca="false">IF(M$1="P",MAX(0,M$2-$D429),IF(M$1="C",MAX(0,$D429-M$2)))</f>
        <v>14</v>
      </c>
      <c r="N429" s="103" t="n">
        <f aca="false">IF(N$1="P",MAX(0,N$2-$D429),IF(N$1="C",MAX(0,$D429-N$2)))</f>
        <v>16</v>
      </c>
      <c r="O429" s="103" t="n">
        <f aca="false">IF(O$1="P",MAX(0,O$2-$D429),IF(O$1="C",MAX(0,$D429-O$2)))</f>
        <v>11</v>
      </c>
      <c r="P429" s="103" t="n">
        <f aca="false">IF(P$1="P",MAX(0,P$2-$D429),IF(P$1="C",MAX(0,$D429-P$2)))</f>
        <v>6</v>
      </c>
      <c r="Q429" s="103" t="n">
        <f aca="false">IF(Q$1="P",MAX(0,Q$2-$D429),IF(Q$1="C",MAX(0,$D429-Q$2)))</f>
        <v>1</v>
      </c>
      <c r="R429" s="103" t="n">
        <f aca="false">IF(R$1="P",MAX(0,R$2-$D429),IF(R$1="C",MAX(0,$D429-R$2)))</f>
        <v>0</v>
      </c>
      <c r="S429" s="103" t="n">
        <f aca="false">IF(S$1="P",MAX(0,S$2-$D429),IF(S$1="C",MAX(0,$D429-S$2)))</f>
        <v>0</v>
      </c>
      <c r="T429" s="103" t="n">
        <f aca="false">IF(T$1="P",MAX(0,T$2-$D429),IF(T$1="C",MAX(0,$D429-T$2)))</f>
        <v>0</v>
      </c>
      <c r="U429" s="104" t="n">
        <f aca="false">B429</f>
        <v>20</v>
      </c>
      <c r="V429" s="105" t="n">
        <f aca="false">VLOOKUP($C429,Gas!$B$3:$E$2506,2)</f>
        <v>2.72</v>
      </c>
      <c r="W429" s="46" t="n">
        <f aca="false">D429/V429</f>
        <v>13.2352941176471</v>
      </c>
      <c r="X429" s="99" t="n">
        <f aca="false">VLOOKUP($C429,Gas!$B$3:$E$2506,4)</f>
        <v>0.266198451758475</v>
      </c>
    </row>
    <row r="430" customFormat="false" ht="12.75" hidden="false" customHeight="false" outlineLevel="0" collapsed="false">
      <c r="A430" s="0" t="n">
        <f aca="false">YEAR(C430)</f>
        <v>1999</v>
      </c>
      <c r="B430" s="95" t="n">
        <f aca="false">MONTH(C430)+(YEAR(C430)-1998)*12</f>
        <v>20</v>
      </c>
      <c r="C430" s="101" t="n">
        <v>36383</v>
      </c>
      <c r="D430" s="102" t="n">
        <v>31.42</v>
      </c>
      <c r="E430" s="98" t="n">
        <f aca="false">LN(D430/D429)</f>
        <v>-0.136074305628635</v>
      </c>
      <c r="F430" s="106" t="n">
        <f aca="false">STDEV(E421:E430)*SQRT(trade_day)</f>
        <v>7.71915590596759</v>
      </c>
      <c r="G430" s="97"/>
      <c r="H430" s="103" t="n">
        <f aca="false">IF(H$1="P",MAX(0,H$2-$D430),IF(H$1="C",MAX(0,$D430-H$2)))</f>
        <v>0</v>
      </c>
      <c r="I430" s="103" t="n">
        <f aca="false">IF(I$1="P",MAX(0,I$2-$D430),IF(I$1="C",MAX(0,$D430-I$2)))</f>
        <v>0</v>
      </c>
      <c r="J430" s="103" t="n">
        <f aca="false">IF(J$1="P",MAX(0,J$2-$D430),IF(J$1="C",MAX(0,$D430-J$2)))</f>
        <v>0</v>
      </c>
      <c r="K430" s="103" t="n">
        <f aca="false">IF(K$1="P",MAX(0,K$2-$D430),IF(K$1="C",MAX(0,$D430-K$2)))</f>
        <v>3.58</v>
      </c>
      <c r="L430" s="103" t="n">
        <f aca="false">IF(L$1="P",MAX(0,L$2-$D430),IF(L$1="C",MAX(0,$D430-L$2)))</f>
        <v>8.58</v>
      </c>
      <c r="M430" s="103" t="n">
        <f aca="false">IF(M$1="P",MAX(0,M$2-$D430),IF(M$1="C",MAX(0,$D430-M$2)))</f>
        <v>18.58</v>
      </c>
      <c r="N430" s="103" t="n">
        <f aca="false">IF(N$1="P",MAX(0,N$2-$D430),IF(N$1="C",MAX(0,$D430-N$2)))</f>
        <v>11.42</v>
      </c>
      <c r="O430" s="103" t="n">
        <f aca="false">IF(O$1="P",MAX(0,O$2-$D430),IF(O$1="C",MAX(0,$D430-O$2)))</f>
        <v>6.42</v>
      </c>
      <c r="P430" s="103" t="n">
        <f aca="false">IF(P$1="P",MAX(0,P$2-$D430),IF(P$1="C",MAX(0,$D430-P$2)))</f>
        <v>1.42</v>
      </c>
      <c r="Q430" s="103" t="n">
        <f aca="false">IF(Q$1="P",MAX(0,Q$2-$D430),IF(Q$1="C",MAX(0,$D430-Q$2)))</f>
        <v>0</v>
      </c>
      <c r="R430" s="103" t="n">
        <f aca="false">IF(R$1="P",MAX(0,R$2-$D430),IF(R$1="C",MAX(0,$D430-R$2)))</f>
        <v>0</v>
      </c>
      <c r="S430" s="103" t="n">
        <f aca="false">IF(S$1="P",MAX(0,S$2-$D430),IF(S$1="C",MAX(0,$D430-S$2)))</f>
        <v>0</v>
      </c>
      <c r="T430" s="103" t="n">
        <f aca="false">IF(T$1="P",MAX(0,T$2-$D430),IF(T$1="C",MAX(0,$D430-T$2)))</f>
        <v>0</v>
      </c>
      <c r="U430" s="104" t="n">
        <f aca="false">B430</f>
        <v>20</v>
      </c>
      <c r="V430" s="105" t="n">
        <f aca="false">VLOOKUP($C430,Gas!$B$3:$E$2506,2)</f>
        <v>2.77</v>
      </c>
      <c r="W430" s="46" t="n">
        <f aca="false">D430/V430</f>
        <v>11.3429602888087</v>
      </c>
      <c r="X430" s="99" t="n">
        <f aca="false">VLOOKUP($C430,Gas!$B$3:$E$2506,4)</f>
        <v>0.275604981678797</v>
      </c>
    </row>
    <row r="431" customFormat="false" ht="12.75" hidden="false" customHeight="false" outlineLevel="0" collapsed="false">
      <c r="A431" s="0" t="n">
        <f aca="false">YEAR(C431)</f>
        <v>1999</v>
      </c>
      <c r="B431" s="95" t="n">
        <f aca="false">MONTH(C431)+(YEAR(C431)-1998)*12</f>
        <v>20</v>
      </c>
      <c r="C431" s="101" t="n">
        <v>36384</v>
      </c>
      <c r="D431" s="102" t="n">
        <v>39</v>
      </c>
      <c r="E431" s="98" t="n">
        <f aca="false">LN(D431/D430)</f>
        <v>0.216117013302171</v>
      </c>
      <c r="F431" s="106" t="n">
        <f aca="false">STDEV(E422:E431)*SQRT(trade_day)</f>
        <v>6.78009593991892</v>
      </c>
      <c r="G431" s="97"/>
      <c r="H431" s="103" t="n">
        <f aca="false">IF(H$1="P",MAX(0,H$2-$D431),IF(H$1="C",MAX(0,$D431-H$2)))</f>
        <v>0</v>
      </c>
      <c r="I431" s="103" t="n">
        <f aca="false">IF(I$1="P",MAX(0,I$2-$D431),IF(I$1="C",MAX(0,$D431-I$2)))</f>
        <v>0</v>
      </c>
      <c r="J431" s="103" t="n">
        <f aca="false">IF(J$1="P",MAX(0,J$2-$D431),IF(J$1="C",MAX(0,$D431-J$2)))</f>
        <v>0</v>
      </c>
      <c r="K431" s="103" t="n">
        <f aca="false">IF(K$1="P",MAX(0,K$2-$D431),IF(K$1="C",MAX(0,$D431-K$2)))</f>
        <v>0</v>
      </c>
      <c r="L431" s="103" t="n">
        <f aca="false">IF(L$1="P",MAX(0,L$2-$D431),IF(L$1="C",MAX(0,$D431-L$2)))</f>
        <v>1</v>
      </c>
      <c r="M431" s="103" t="n">
        <f aca="false">IF(M$1="P",MAX(0,M$2-$D431),IF(M$1="C",MAX(0,$D431-M$2)))</f>
        <v>11</v>
      </c>
      <c r="N431" s="103" t="n">
        <f aca="false">IF(N$1="P",MAX(0,N$2-$D431),IF(N$1="C",MAX(0,$D431-N$2)))</f>
        <v>19</v>
      </c>
      <c r="O431" s="103" t="n">
        <f aca="false">IF(O$1="P",MAX(0,O$2-$D431),IF(O$1="C",MAX(0,$D431-O$2)))</f>
        <v>14</v>
      </c>
      <c r="P431" s="103" t="n">
        <f aca="false">IF(P$1="P",MAX(0,P$2-$D431),IF(P$1="C",MAX(0,$D431-P$2)))</f>
        <v>9</v>
      </c>
      <c r="Q431" s="103" t="n">
        <f aca="false">IF(Q$1="P",MAX(0,Q$2-$D431),IF(Q$1="C",MAX(0,$D431-Q$2)))</f>
        <v>4</v>
      </c>
      <c r="R431" s="103" t="n">
        <f aca="false">IF(R$1="P",MAX(0,R$2-$D431),IF(R$1="C",MAX(0,$D431-R$2)))</f>
        <v>0</v>
      </c>
      <c r="S431" s="103" t="n">
        <f aca="false">IF(S$1="P",MAX(0,S$2-$D431),IF(S$1="C",MAX(0,$D431-S$2)))</f>
        <v>0</v>
      </c>
      <c r="T431" s="103" t="n">
        <f aca="false">IF(T$1="P",MAX(0,T$2-$D431),IF(T$1="C",MAX(0,$D431-T$2)))</f>
        <v>0</v>
      </c>
      <c r="U431" s="104" t="n">
        <f aca="false">B431</f>
        <v>20</v>
      </c>
      <c r="V431" s="105" t="n">
        <f aca="false">VLOOKUP($C431,Gas!$B$3:$E$2506,2)</f>
        <v>2.785</v>
      </c>
      <c r="W431" s="46" t="n">
        <f aca="false">D431/V431</f>
        <v>14.0035906642729</v>
      </c>
      <c r="X431" s="99" t="n">
        <f aca="false">VLOOKUP($C431,Gas!$B$3:$E$2506,4)</f>
        <v>0.271550904055398</v>
      </c>
    </row>
    <row r="432" customFormat="false" ht="12.75" hidden="false" customHeight="false" outlineLevel="0" collapsed="false">
      <c r="A432" s="0" t="n">
        <f aca="false">YEAR(C432)</f>
        <v>1999</v>
      </c>
      <c r="B432" s="95" t="n">
        <f aca="false">MONTH(C432)+(YEAR(C432)-1998)*12</f>
        <v>20</v>
      </c>
      <c r="C432" s="101" t="n">
        <v>36385</v>
      </c>
      <c r="D432" s="102" t="n">
        <v>92.5</v>
      </c>
      <c r="E432" s="98" t="n">
        <f aca="false">LN(D432/D431)</f>
        <v>0.863646998388733</v>
      </c>
      <c r="F432" s="106" t="n">
        <f aca="false">STDEV(E423:E432)*SQRT(trade_day)</f>
        <v>8.48474187410561</v>
      </c>
      <c r="G432" s="97"/>
      <c r="H432" s="103" t="n">
        <f aca="false">IF(H$1="P",MAX(0,H$2-$D432),IF(H$1="C",MAX(0,$D432-H$2)))</f>
        <v>0</v>
      </c>
      <c r="I432" s="103" t="n">
        <f aca="false">IF(I$1="P",MAX(0,I$2-$D432),IF(I$1="C",MAX(0,$D432-I$2)))</f>
        <v>0</v>
      </c>
      <c r="J432" s="103" t="n">
        <f aca="false">IF(J$1="P",MAX(0,J$2-$D432),IF(J$1="C",MAX(0,$D432-J$2)))</f>
        <v>0</v>
      </c>
      <c r="K432" s="103" t="n">
        <f aca="false">IF(K$1="P",MAX(0,K$2-$D432),IF(K$1="C",MAX(0,$D432-K$2)))</f>
        <v>0</v>
      </c>
      <c r="L432" s="103" t="n">
        <f aca="false">IF(L$1="P",MAX(0,L$2-$D432),IF(L$1="C",MAX(0,$D432-L$2)))</f>
        <v>0</v>
      </c>
      <c r="M432" s="103" t="n">
        <f aca="false">IF(M$1="P",MAX(0,M$2-$D432),IF(M$1="C",MAX(0,$D432-M$2)))</f>
        <v>0</v>
      </c>
      <c r="N432" s="103" t="n">
        <f aca="false">IF(N$1="P",MAX(0,N$2-$D432),IF(N$1="C",MAX(0,$D432-N$2)))</f>
        <v>72.5</v>
      </c>
      <c r="O432" s="103" t="n">
        <f aca="false">IF(O$1="P",MAX(0,O$2-$D432),IF(O$1="C",MAX(0,$D432-O$2)))</f>
        <v>67.5</v>
      </c>
      <c r="P432" s="103" t="n">
        <f aca="false">IF(P$1="P",MAX(0,P$2-$D432),IF(P$1="C",MAX(0,$D432-P$2)))</f>
        <v>62.5</v>
      </c>
      <c r="Q432" s="103" t="n">
        <f aca="false">IF(Q$1="P",MAX(0,Q$2-$D432),IF(Q$1="C",MAX(0,$D432-Q$2)))</f>
        <v>57.5</v>
      </c>
      <c r="R432" s="103" t="n">
        <f aca="false">IF(R$1="P",MAX(0,R$2-$D432),IF(R$1="C",MAX(0,$D432-R$2)))</f>
        <v>52.5</v>
      </c>
      <c r="S432" s="103" t="n">
        <f aca="false">IF(S$1="P",MAX(0,S$2-$D432),IF(S$1="C",MAX(0,$D432-S$2)))</f>
        <v>42.5</v>
      </c>
      <c r="T432" s="103" t="n">
        <f aca="false">IF(T$1="P",MAX(0,T$2-$D432),IF(T$1="C",MAX(0,$D432-T$2)))</f>
        <v>0</v>
      </c>
      <c r="U432" s="104" t="n">
        <f aca="false">B432</f>
        <v>20</v>
      </c>
      <c r="V432" s="105" t="n">
        <f aca="false">VLOOKUP($C432,Gas!$B$3:$E$2506,2)</f>
        <v>2.75</v>
      </c>
      <c r="W432" s="46" t="n">
        <f aca="false">D432/V432</f>
        <v>33.6363636363636</v>
      </c>
      <c r="X432" s="99" t="n">
        <f aca="false">VLOOKUP($C432,Gas!$B$3:$E$2506,4)</f>
        <v>0.234656203447105</v>
      </c>
    </row>
    <row r="433" customFormat="false" ht="12.75" hidden="false" customHeight="false" outlineLevel="0" collapsed="false">
      <c r="A433" s="0" t="n">
        <f aca="false">YEAR(C433)</f>
        <v>1999</v>
      </c>
      <c r="B433" s="95" t="n">
        <f aca="false">MONTH(C433)+(YEAR(C433)-1998)*12</f>
        <v>20</v>
      </c>
      <c r="C433" s="101" t="n">
        <v>36388</v>
      </c>
      <c r="D433" s="102" t="n">
        <v>83.33</v>
      </c>
      <c r="E433" s="98" t="n">
        <f aca="false">LN(D433/D432)</f>
        <v>-0.104400016124264</v>
      </c>
      <c r="F433" s="106" t="n">
        <f aca="false">STDEV(E424:E433)*SQRT(trade_day)</f>
        <v>7.46266715968462</v>
      </c>
      <c r="G433" s="97"/>
      <c r="H433" s="103" t="n">
        <f aca="false">IF(H$1="P",MAX(0,H$2-$D433),IF(H$1="C",MAX(0,$D433-H$2)))</f>
        <v>0</v>
      </c>
      <c r="I433" s="103" t="n">
        <f aca="false">IF(I$1="P",MAX(0,I$2-$D433),IF(I$1="C",MAX(0,$D433-I$2)))</f>
        <v>0</v>
      </c>
      <c r="J433" s="103" t="n">
        <f aca="false">IF(J$1="P",MAX(0,J$2-$D433),IF(J$1="C",MAX(0,$D433-J$2)))</f>
        <v>0</v>
      </c>
      <c r="K433" s="103" t="n">
        <f aca="false">IF(K$1="P",MAX(0,K$2-$D433),IF(K$1="C",MAX(0,$D433-K$2)))</f>
        <v>0</v>
      </c>
      <c r="L433" s="103" t="n">
        <f aca="false">IF(L$1="P",MAX(0,L$2-$D433),IF(L$1="C",MAX(0,$D433-L$2)))</f>
        <v>0</v>
      </c>
      <c r="M433" s="103" t="n">
        <f aca="false">IF(M$1="P",MAX(0,M$2-$D433),IF(M$1="C",MAX(0,$D433-M$2)))</f>
        <v>0</v>
      </c>
      <c r="N433" s="103" t="n">
        <f aca="false">IF(N$1="P",MAX(0,N$2-$D433),IF(N$1="C",MAX(0,$D433-N$2)))</f>
        <v>63.33</v>
      </c>
      <c r="O433" s="103" t="n">
        <f aca="false">IF(O$1="P",MAX(0,O$2-$D433),IF(O$1="C",MAX(0,$D433-O$2)))</f>
        <v>58.33</v>
      </c>
      <c r="P433" s="103" t="n">
        <f aca="false">IF(P$1="P",MAX(0,P$2-$D433),IF(P$1="C",MAX(0,$D433-P$2)))</f>
        <v>53.33</v>
      </c>
      <c r="Q433" s="103" t="n">
        <f aca="false">IF(Q$1="P",MAX(0,Q$2-$D433),IF(Q$1="C",MAX(0,$D433-Q$2)))</f>
        <v>48.33</v>
      </c>
      <c r="R433" s="103" t="n">
        <f aca="false">IF(R$1="P",MAX(0,R$2-$D433),IF(R$1="C",MAX(0,$D433-R$2)))</f>
        <v>43.33</v>
      </c>
      <c r="S433" s="103" t="n">
        <f aca="false">IF(S$1="P",MAX(0,S$2-$D433),IF(S$1="C",MAX(0,$D433-S$2)))</f>
        <v>33.33</v>
      </c>
      <c r="T433" s="103" t="n">
        <f aca="false">IF(T$1="P",MAX(0,T$2-$D433),IF(T$1="C",MAX(0,$D433-T$2)))</f>
        <v>0</v>
      </c>
      <c r="U433" s="104" t="n">
        <f aca="false">B433</f>
        <v>20</v>
      </c>
      <c r="V433" s="105" t="n">
        <f aca="false">VLOOKUP($C433,Gas!$B$3:$E$2506,2)</f>
        <v>2.71</v>
      </c>
      <c r="W433" s="46" t="n">
        <f aca="false">D433/V433</f>
        <v>30.7490774907749</v>
      </c>
      <c r="X433" s="99" t="n">
        <f aca="false">VLOOKUP($C433,Gas!$B$3:$E$2506,4)</f>
        <v>0.200125893458188</v>
      </c>
    </row>
    <row r="434" customFormat="false" ht="12.75" hidden="false" customHeight="false" outlineLevel="0" collapsed="false">
      <c r="A434" s="0" t="n">
        <f aca="false">YEAR(C434)</f>
        <v>1999</v>
      </c>
      <c r="B434" s="95" t="n">
        <f aca="false">MONTH(C434)+(YEAR(C434)-1998)*12</f>
        <v>20</v>
      </c>
      <c r="C434" s="101" t="n">
        <v>36389</v>
      </c>
      <c r="D434" s="102" t="n">
        <v>70.25</v>
      </c>
      <c r="E434" s="98" t="n">
        <f aca="false">LN(D434/D433)</f>
        <v>-0.17074832018026</v>
      </c>
      <c r="F434" s="106" t="n">
        <f aca="false">STDEV(E425:E434)*SQRT(trade_day)</f>
        <v>4.78944797374264</v>
      </c>
      <c r="G434" s="97"/>
      <c r="H434" s="103" t="n">
        <f aca="false">IF(H$1="P",MAX(0,H$2-$D434),IF(H$1="C",MAX(0,$D434-H$2)))</f>
        <v>0</v>
      </c>
      <c r="I434" s="103" t="n">
        <f aca="false">IF(I$1="P",MAX(0,I$2-$D434),IF(I$1="C",MAX(0,$D434-I$2)))</f>
        <v>0</v>
      </c>
      <c r="J434" s="103" t="n">
        <f aca="false">IF(J$1="P",MAX(0,J$2-$D434),IF(J$1="C",MAX(0,$D434-J$2)))</f>
        <v>0</v>
      </c>
      <c r="K434" s="103" t="n">
        <f aca="false">IF(K$1="P",MAX(0,K$2-$D434),IF(K$1="C",MAX(0,$D434-K$2)))</f>
        <v>0</v>
      </c>
      <c r="L434" s="103" t="n">
        <f aca="false">IF(L$1="P",MAX(0,L$2-$D434),IF(L$1="C",MAX(0,$D434-L$2)))</f>
        <v>0</v>
      </c>
      <c r="M434" s="103" t="n">
        <f aca="false">IF(M$1="P",MAX(0,M$2-$D434),IF(M$1="C",MAX(0,$D434-M$2)))</f>
        <v>0</v>
      </c>
      <c r="N434" s="103" t="n">
        <f aca="false">IF(N$1="P",MAX(0,N$2-$D434),IF(N$1="C",MAX(0,$D434-N$2)))</f>
        <v>50.25</v>
      </c>
      <c r="O434" s="103" t="n">
        <f aca="false">IF(O$1="P",MAX(0,O$2-$D434),IF(O$1="C",MAX(0,$D434-O$2)))</f>
        <v>45.25</v>
      </c>
      <c r="P434" s="103" t="n">
        <f aca="false">IF(P$1="P",MAX(0,P$2-$D434),IF(P$1="C",MAX(0,$D434-P$2)))</f>
        <v>40.25</v>
      </c>
      <c r="Q434" s="103" t="n">
        <f aca="false">IF(Q$1="P",MAX(0,Q$2-$D434),IF(Q$1="C",MAX(0,$D434-Q$2)))</f>
        <v>35.25</v>
      </c>
      <c r="R434" s="103" t="n">
        <f aca="false">IF(R$1="P",MAX(0,R$2-$D434),IF(R$1="C",MAX(0,$D434-R$2)))</f>
        <v>30.25</v>
      </c>
      <c r="S434" s="103" t="n">
        <f aca="false">IF(S$1="P",MAX(0,S$2-$D434),IF(S$1="C",MAX(0,$D434-S$2)))</f>
        <v>20.25</v>
      </c>
      <c r="T434" s="103" t="n">
        <f aca="false">IF(T$1="P",MAX(0,T$2-$D434),IF(T$1="C",MAX(0,$D434-T$2)))</f>
        <v>0</v>
      </c>
      <c r="U434" s="104" t="n">
        <f aca="false">B434</f>
        <v>20</v>
      </c>
      <c r="V434" s="105" t="n">
        <f aca="false">VLOOKUP($C434,Gas!$B$3:$E$2506,2)</f>
        <v>2.73</v>
      </c>
      <c r="W434" s="46" t="n">
        <f aca="false">D434/V434</f>
        <v>25.7326007326007</v>
      </c>
      <c r="X434" s="99" t="n">
        <f aca="false">VLOOKUP($C434,Gas!$B$3:$E$2506,4)</f>
        <v>0.194184432836785</v>
      </c>
    </row>
    <row r="435" customFormat="false" ht="12.75" hidden="false" customHeight="false" outlineLevel="0" collapsed="false">
      <c r="A435" s="0" t="n">
        <f aca="false">YEAR(C435)</f>
        <v>1999</v>
      </c>
      <c r="B435" s="95" t="n">
        <f aca="false">MONTH(C435)+(YEAR(C435)-1998)*12</f>
        <v>20</v>
      </c>
      <c r="C435" s="101" t="n">
        <v>36390</v>
      </c>
      <c r="D435" s="102" t="n">
        <v>37.15</v>
      </c>
      <c r="E435" s="98" t="n">
        <f aca="false">LN(D435/D434)</f>
        <v>-0.637096537050087</v>
      </c>
      <c r="F435" s="106" t="n">
        <f aca="false">STDEV(E426:E435)*SQRT(trade_day)</f>
        <v>5.98007610898041</v>
      </c>
      <c r="G435" s="97"/>
      <c r="H435" s="103" t="n">
        <f aca="false">IF(H$1="P",MAX(0,H$2-$D435),IF(H$1="C",MAX(0,$D435-H$2)))</f>
        <v>0</v>
      </c>
      <c r="I435" s="103" t="n">
        <f aca="false">IF(I$1="P",MAX(0,I$2-$D435),IF(I$1="C",MAX(0,$D435-I$2)))</f>
        <v>0</v>
      </c>
      <c r="J435" s="103" t="n">
        <f aca="false">IF(J$1="P",MAX(0,J$2-$D435),IF(J$1="C",MAX(0,$D435-J$2)))</f>
        <v>0</v>
      </c>
      <c r="K435" s="103" t="n">
        <f aca="false">IF(K$1="P",MAX(0,K$2-$D435),IF(K$1="C",MAX(0,$D435-K$2)))</f>
        <v>0</v>
      </c>
      <c r="L435" s="103" t="n">
        <f aca="false">IF(L$1="P",MAX(0,L$2-$D435),IF(L$1="C",MAX(0,$D435-L$2)))</f>
        <v>2.85</v>
      </c>
      <c r="M435" s="103" t="n">
        <f aca="false">IF(M$1="P",MAX(0,M$2-$D435),IF(M$1="C",MAX(0,$D435-M$2)))</f>
        <v>12.85</v>
      </c>
      <c r="N435" s="103" t="n">
        <f aca="false">IF(N$1="P",MAX(0,N$2-$D435),IF(N$1="C",MAX(0,$D435-N$2)))</f>
        <v>17.15</v>
      </c>
      <c r="O435" s="103" t="n">
        <f aca="false">IF(O$1="P",MAX(0,O$2-$D435),IF(O$1="C",MAX(0,$D435-O$2)))</f>
        <v>12.15</v>
      </c>
      <c r="P435" s="103" t="n">
        <f aca="false">IF(P$1="P",MAX(0,P$2-$D435),IF(P$1="C",MAX(0,$D435-P$2)))</f>
        <v>7.15</v>
      </c>
      <c r="Q435" s="103" t="n">
        <f aca="false">IF(Q$1="P",MAX(0,Q$2-$D435),IF(Q$1="C",MAX(0,$D435-Q$2)))</f>
        <v>2.15</v>
      </c>
      <c r="R435" s="103" t="n">
        <f aca="false">IF(R$1="P",MAX(0,R$2-$D435),IF(R$1="C",MAX(0,$D435-R$2)))</f>
        <v>0</v>
      </c>
      <c r="S435" s="103" t="n">
        <f aca="false">IF(S$1="P",MAX(0,S$2-$D435),IF(S$1="C",MAX(0,$D435-S$2)))</f>
        <v>0</v>
      </c>
      <c r="T435" s="103" t="n">
        <f aca="false">IF(T$1="P",MAX(0,T$2-$D435),IF(T$1="C",MAX(0,$D435-T$2)))</f>
        <v>0</v>
      </c>
      <c r="U435" s="104" t="n">
        <f aca="false">B435</f>
        <v>20</v>
      </c>
      <c r="V435" s="105" t="n">
        <f aca="false">VLOOKUP($C435,Gas!$B$3:$E$2506,2)</f>
        <v>2.7</v>
      </c>
      <c r="W435" s="46" t="n">
        <f aca="false">D435/V435</f>
        <v>13.7592592592593</v>
      </c>
      <c r="X435" s="99" t="n">
        <f aca="false">VLOOKUP($C435,Gas!$B$3:$E$2506,4)</f>
        <v>0.2089350943059</v>
      </c>
    </row>
    <row r="436" customFormat="false" ht="12.75" hidden="false" customHeight="false" outlineLevel="0" collapsed="false">
      <c r="A436" s="0" t="n">
        <f aca="false">YEAR(C436)</f>
        <v>1999</v>
      </c>
      <c r="B436" s="95" t="n">
        <f aca="false">MONTH(C436)+(YEAR(C436)-1998)*12</f>
        <v>20</v>
      </c>
      <c r="C436" s="101" t="n">
        <v>36391</v>
      </c>
      <c r="D436" s="102" t="n">
        <v>29.58</v>
      </c>
      <c r="E436" s="98" t="n">
        <f aca="false">LN(D436/D435)</f>
        <v>-0.227865313881114</v>
      </c>
      <c r="F436" s="106" t="n">
        <f aca="false">STDEV(E427:E436)*SQRT(trade_day)</f>
        <v>6.10134654075315</v>
      </c>
      <c r="G436" s="97"/>
      <c r="H436" s="103" t="n">
        <f aca="false">IF(H$1="P",MAX(0,H$2-$D436),IF(H$1="C",MAX(0,$D436-H$2)))</f>
        <v>0</v>
      </c>
      <c r="I436" s="103" t="n">
        <f aca="false">IF(I$1="P",MAX(0,I$2-$D436),IF(I$1="C",MAX(0,$D436-I$2)))</f>
        <v>0</v>
      </c>
      <c r="J436" s="103" t="n">
        <f aca="false">IF(J$1="P",MAX(0,J$2-$D436),IF(J$1="C",MAX(0,$D436-J$2)))</f>
        <v>0.420000000000002</v>
      </c>
      <c r="K436" s="103" t="n">
        <f aca="false">IF(K$1="P",MAX(0,K$2-$D436),IF(K$1="C",MAX(0,$D436-K$2)))</f>
        <v>5.42</v>
      </c>
      <c r="L436" s="103" t="n">
        <f aca="false">IF(L$1="P",MAX(0,L$2-$D436),IF(L$1="C",MAX(0,$D436-L$2)))</f>
        <v>10.42</v>
      </c>
      <c r="M436" s="103" t="n">
        <f aca="false">IF(M$1="P",MAX(0,M$2-$D436),IF(M$1="C",MAX(0,$D436-M$2)))</f>
        <v>20.42</v>
      </c>
      <c r="N436" s="103" t="n">
        <f aca="false">IF(N$1="P",MAX(0,N$2-$D436),IF(N$1="C",MAX(0,$D436-N$2)))</f>
        <v>9.58</v>
      </c>
      <c r="O436" s="103" t="n">
        <f aca="false">IF(O$1="P",MAX(0,O$2-$D436),IF(O$1="C",MAX(0,$D436-O$2)))</f>
        <v>4.58</v>
      </c>
      <c r="P436" s="103" t="n">
        <f aca="false">IF(P$1="P",MAX(0,P$2-$D436),IF(P$1="C",MAX(0,$D436-P$2)))</f>
        <v>0</v>
      </c>
      <c r="Q436" s="103" t="n">
        <f aca="false">IF(Q$1="P",MAX(0,Q$2-$D436),IF(Q$1="C",MAX(0,$D436-Q$2)))</f>
        <v>0</v>
      </c>
      <c r="R436" s="103" t="n">
        <f aca="false">IF(R$1="P",MAX(0,R$2-$D436),IF(R$1="C",MAX(0,$D436-R$2)))</f>
        <v>0</v>
      </c>
      <c r="S436" s="103" t="n">
        <f aca="false">IF(S$1="P",MAX(0,S$2-$D436),IF(S$1="C",MAX(0,$D436-S$2)))</f>
        <v>0</v>
      </c>
      <c r="T436" s="103" t="n">
        <f aca="false">IF(T$1="P",MAX(0,T$2-$D436),IF(T$1="C",MAX(0,$D436-T$2)))</f>
        <v>0</v>
      </c>
      <c r="U436" s="104" t="n">
        <f aca="false">B436</f>
        <v>20</v>
      </c>
      <c r="V436" s="105" t="n">
        <f aca="false">VLOOKUP($C436,Gas!$B$3:$E$2506,2)</f>
        <v>2.745</v>
      </c>
      <c r="W436" s="46" t="n">
        <f aca="false">D436/V436</f>
        <v>10.775956284153</v>
      </c>
      <c r="X436" s="99" t="n">
        <f aca="false">VLOOKUP($C436,Gas!$B$3:$E$2506,4)</f>
        <v>0.229955231653494</v>
      </c>
    </row>
    <row r="437" customFormat="false" ht="12.75" hidden="false" customHeight="false" outlineLevel="0" collapsed="false">
      <c r="A437" s="0" t="n">
        <f aca="false">YEAR(C437)</f>
        <v>1999</v>
      </c>
      <c r="B437" s="95" t="n">
        <f aca="false">MONTH(C437)+(YEAR(C437)-1998)*12</f>
        <v>20</v>
      </c>
      <c r="C437" s="101" t="n">
        <v>36392</v>
      </c>
      <c r="D437" s="102" t="n">
        <v>29</v>
      </c>
      <c r="E437" s="98" t="n">
        <f aca="false">LN(D437/D436)</f>
        <v>-0.0198026272961796</v>
      </c>
      <c r="F437" s="106" t="n">
        <f aca="false">STDEV(E428:E437)*SQRT(trade_day)</f>
        <v>6.02009313720754</v>
      </c>
      <c r="G437" s="97"/>
      <c r="H437" s="103" t="n">
        <f aca="false">IF(H$1="P",MAX(0,H$2-$D437),IF(H$1="C",MAX(0,$D437-H$2)))</f>
        <v>0</v>
      </c>
      <c r="I437" s="103" t="n">
        <f aca="false">IF(I$1="P",MAX(0,I$2-$D437),IF(I$1="C",MAX(0,$D437-I$2)))</f>
        <v>0</v>
      </c>
      <c r="J437" s="103" t="n">
        <f aca="false">IF(J$1="P",MAX(0,J$2-$D437),IF(J$1="C",MAX(0,$D437-J$2)))</f>
        <v>1</v>
      </c>
      <c r="K437" s="103" t="n">
        <f aca="false">IF(K$1="P",MAX(0,K$2-$D437),IF(K$1="C",MAX(0,$D437-K$2)))</f>
        <v>6</v>
      </c>
      <c r="L437" s="103" t="n">
        <f aca="false">IF(L$1="P",MAX(0,L$2-$D437),IF(L$1="C",MAX(0,$D437-L$2)))</f>
        <v>11</v>
      </c>
      <c r="M437" s="103" t="n">
        <f aca="false">IF(M$1="P",MAX(0,M$2-$D437),IF(M$1="C",MAX(0,$D437-M$2)))</f>
        <v>21</v>
      </c>
      <c r="N437" s="103" t="n">
        <f aca="false">IF(N$1="P",MAX(0,N$2-$D437),IF(N$1="C",MAX(0,$D437-N$2)))</f>
        <v>9</v>
      </c>
      <c r="O437" s="103" t="n">
        <f aca="false">IF(O$1="P",MAX(0,O$2-$D437),IF(O$1="C",MAX(0,$D437-O$2)))</f>
        <v>4</v>
      </c>
      <c r="P437" s="103" t="n">
        <f aca="false">IF(P$1="P",MAX(0,P$2-$D437),IF(P$1="C",MAX(0,$D437-P$2)))</f>
        <v>0</v>
      </c>
      <c r="Q437" s="103" t="n">
        <f aca="false">IF(Q$1="P",MAX(0,Q$2-$D437),IF(Q$1="C",MAX(0,$D437-Q$2)))</f>
        <v>0</v>
      </c>
      <c r="R437" s="103" t="n">
        <f aca="false">IF(R$1="P",MAX(0,R$2-$D437),IF(R$1="C",MAX(0,$D437-R$2)))</f>
        <v>0</v>
      </c>
      <c r="S437" s="103" t="n">
        <f aca="false">IF(S$1="P",MAX(0,S$2-$D437),IF(S$1="C",MAX(0,$D437-S$2)))</f>
        <v>0</v>
      </c>
      <c r="T437" s="103" t="n">
        <f aca="false">IF(T$1="P",MAX(0,T$2-$D437),IF(T$1="C",MAX(0,$D437-T$2)))</f>
        <v>0</v>
      </c>
      <c r="U437" s="104" t="n">
        <f aca="false">B437</f>
        <v>20</v>
      </c>
      <c r="V437" s="105" t="n">
        <f aca="false">VLOOKUP($C437,Gas!$B$3:$E$2506,2)</f>
        <v>2.87</v>
      </c>
      <c r="W437" s="46" t="n">
        <f aca="false">D437/V437</f>
        <v>10.1045296167247</v>
      </c>
      <c r="X437" s="99" t="n">
        <f aca="false">VLOOKUP($C437,Gas!$B$3:$E$2506,4)</f>
        <v>0.341750425287592</v>
      </c>
    </row>
    <row r="438" customFormat="false" ht="12.75" hidden="false" customHeight="false" outlineLevel="0" collapsed="false">
      <c r="A438" s="0" t="n">
        <f aca="false">YEAR(C438)</f>
        <v>1999</v>
      </c>
      <c r="B438" s="95" t="n">
        <f aca="false">MONTH(C438)+(YEAR(C438)-1998)*12</f>
        <v>20</v>
      </c>
      <c r="C438" s="101" t="n">
        <v>36395</v>
      </c>
      <c r="D438" s="102" t="n">
        <v>31</v>
      </c>
      <c r="E438" s="98" t="n">
        <f aca="false">LN(D438/D437)</f>
        <v>0.0666913744986721</v>
      </c>
      <c r="F438" s="106" t="n">
        <f aca="false">STDEV(E429:E438)*SQRT(trade_day)</f>
        <v>6.03596116449207</v>
      </c>
      <c r="G438" s="97"/>
      <c r="H438" s="103" t="n">
        <f aca="false">IF(H$1="P",MAX(0,H$2-$D438),IF(H$1="C",MAX(0,$D438-H$2)))</f>
        <v>0</v>
      </c>
      <c r="I438" s="103" t="n">
        <f aca="false">IF(I$1="P",MAX(0,I$2-$D438),IF(I$1="C",MAX(0,$D438-I$2)))</f>
        <v>0</v>
      </c>
      <c r="J438" s="103" t="n">
        <f aca="false">IF(J$1="P",MAX(0,J$2-$D438),IF(J$1="C",MAX(0,$D438-J$2)))</f>
        <v>0</v>
      </c>
      <c r="K438" s="103" t="n">
        <f aca="false">IF(K$1="P",MAX(0,K$2-$D438),IF(K$1="C",MAX(0,$D438-K$2)))</f>
        <v>4</v>
      </c>
      <c r="L438" s="103" t="n">
        <f aca="false">IF(L$1="P",MAX(0,L$2-$D438),IF(L$1="C",MAX(0,$D438-L$2)))</f>
        <v>9</v>
      </c>
      <c r="M438" s="103" t="n">
        <f aca="false">IF(M$1="P",MAX(0,M$2-$D438),IF(M$1="C",MAX(0,$D438-M$2)))</f>
        <v>19</v>
      </c>
      <c r="N438" s="103" t="n">
        <f aca="false">IF(N$1="P",MAX(0,N$2-$D438),IF(N$1="C",MAX(0,$D438-N$2)))</f>
        <v>11</v>
      </c>
      <c r="O438" s="103" t="n">
        <f aca="false">IF(O$1="P",MAX(0,O$2-$D438),IF(O$1="C",MAX(0,$D438-O$2)))</f>
        <v>6</v>
      </c>
      <c r="P438" s="103" t="n">
        <f aca="false">IF(P$1="P",MAX(0,P$2-$D438),IF(P$1="C",MAX(0,$D438-P$2)))</f>
        <v>1</v>
      </c>
      <c r="Q438" s="103" t="n">
        <f aca="false">IF(Q$1="P",MAX(0,Q$2-$D438),IF(Q$1="C",MAX(0,$D438-Q$2)))</f>
        <v>0</v>
      </c>
      <c r="R438" s="103" t="n">
        <f aca="false">IF(R$1="P",MAX(0,R$2-$D438),IF(R$1="C",MAX(0,$D438-R$2)))</f>
        <v>0</v>
      </c>
      <c r="S438" s="103" t="n">
        <f aca="false">IF(S$1="P",MAX(0,S$2-$D438),IF(S$1="C",MAX(0,$D438-S$2)))</f>
        <v>0</v>
      </c>
      <c r="T438" s="103" t="n">
        <f aca="false">IF(T$1="P",MAX(0,T$2-$D438),IF(T$1="C",MAX(0,$D438-T$2)))</f>
        <v>0</v>
      </c>
      <c r="U438" s="104" t="n">
        <f aca="false">B438</f>
        <v>20</v>
      </c>
      <c r="V438" s="105" t="n">
        <f aca="false">VLOOKUP($C438,Gas!$B$3:$E$2506,2)</f>
        <v>2.96</v>
      </c>
      <c r="W438" s="46" t="n">
        <f aca="false">D438/V438</f>
        <v>10.472972972973</v>
      </c>
      <c r="X438" s="99" t="n">
        <f aca="false">VLOOKUP($C438,Gas!$B$3:$E$2506,4)</f>
        <v>0.352218275584704</v>
      </c>
    </row>
    <row r="439" customFormat="false" ht="12.75" hidden="false" customHeight="false" outlineLevel="0" collapsed="false">
      <c r="A439" s="0" t="n">
        <f aca="false">YEAR(C439)</f>
        <v>1999</v>
      </c>
      <c r="B439" s="95" t="n">
        <f aca="false">MONTH(C439)+(YEAR(C439)-1998)*12</f>
        <v>20</v>
      </c>
      <c r="C439" s="101" t="n">
        <v>36396</v>
      </c>
      <c r="D439" s="102" t="n">
        <v>29.33</v>
      </c>
      <c r="E439" s="98" t="n">
        <f aca="false">LN(D439/D438)</f>
        <v>-0.0553763214957867</v>
      </c>
      <c r="F439" s="106" t="n">
        <f aca="false">STDEV(E430:E439)*SQRT(trade_day)</f>
        <v>6.03850045371493</v>
      </c>
      <c r="G439" s="97"/>
      <c r="H439" s="103" t="n">
        <f aca="false">IF(H$1="P",MAX(0,H$2-$D439),IF(H$1="C",MAX(0,$D439-H$2)))</f>
        <v>0</v>
      </c>
      <c r="I439" s="103" t="n">
        <f aca="false">IF(I$1="P",MAX(0,I$2-$D439),IF(I$1="C",MAX(0,$D439-I$2)))</f>
        <v>0</v>
      </c>
      <c r="J439" s="103" t="n">
        <f aca="false">IF(J$1="P",MAX(0,J$2-$D439),IF(J$1="C",MAX(0,$D439-J$2)))</f>
        <v>0.670000000000002</v>
      </c>
      <c r="K439" s="103" t="n">
        <f aca="false">IF(K$1="P",MAX(0,K$2-$D439),IF(K$1="C",MAX(0,$D439-K$2)))</f>
        <v>5.67</v>
      </c>
      <c r="L439" s="103" t="n">
        <f aca="false">IF(L$1="P",MAX(0,L$2-$D439),IF(L$1="C",MAX(0,$D439-L$2)))</f>
        <v>10.67</v>
      </c>
      <c r="M439" s="103" t="n">
        <f aca="false">IF(M$1="P",MAX(0,M$2-$D439),IF(M$1="C",MAX(0,$D439-M$2)))</f>
        <v>20.67</v>
      </c>
      <c r="N439" s="103" t="n">
        <f aca="false">IF(N$1="P",MAX(0,N$2-$D439),IF(N$1="C",MAX(0,$D439-N$2)))</f>
        <v>9.33</v>
      </c>
      <c r="O439" s="103" t="n">
        <f aca="false">IF(O$1="P",MAX(0,O$2-$D439),IF(O$1="C",MAX(0,$D439-O$2)))</f>
        <v>4.33</v>
      </c>
      <c r="P439" s="103" t="n">
        <f aca="false">IF(P$1="P",MAX(0,P$2-$D439),IF(P$1="C",MAX(0,$D439-P$2)))</f>
        <v>0</v>
      </c>
      <c r="Q439" s="103" t="n">
        <f aca="false">IF(Q$1="P",MAX(0,Q$2-$D439),IF(Q$1="C",MAX(0,$D439-Q$2)))</f>
        <v>0</v>
      </c>
      <c r="R439" s="103" t="n">
        <f aca="false">IF(R$1="P",MAX(0,R$2-$D439),IF(R$1="C",MAX(0,$D439-R$2)))</f>
        <v>0</v>
      </c>
      <c r="S439" s="103" t="n">
        <f aca="false">IF(S$1="P",MAX(0,S$2-$D439),IF(S$1="C",MAX(0,$D439-S$2)))</f>
        <v>0</v>
      </c>
      <c r="T439" s="103" t="n">
        <f aca="false">IF(T$1="P",MAX(0,T$2-$D439),IF(T$1="C",MAX(0,$D439-T$2)))</f>
        <v>0</v>
      </c>
      <c r="U439" s="104" t="n">
        <f aca="false">B439</f>
        <v>20</v>
      </c>
      <c r="V439" s="105" t="n">
        <f aca="false">VLOOKUP($C439,Gas!$B$3:$E$2506,2)</f>
        <v>2.95</v>
      </c>
      <c r="W439" s="46" t="n">
        <f aca="false">D439/V439</f>
        <v>9.94237288135593</v>
      </c>
      <c r="X439" s="99" t="n">
        <f aca="false">VLOOKUP($C439,Gas!$B$3:$E$2506,4)</f>
        <v>0.329506586805056</v>
      </c>
    </row>
    <row r="440" customFormat="false" ht="12.75" hidden="false" customHeight="false" outlineLevel="0" collapsed="false">
      <c r="A440" s="0" t="n">
        <f aca="false">YEAR(C440)</f>
        <v>1999</v>
      </c>
      <c r="B440" s="95" t="n">
        <f aca="false">MONTH(C440)+(YEAR(C440)-1998)*12</f>
        <v>20</v>
      </c>
      <c r="C440" s="101" t="n">
        <v>36397</v>
      </c>
      <c r="D440" s="102" t="n">
        <v>29.1</v>
      </c>
      <c r="E440" s="98" t="n">
        <f aca="false">LN(D440/D439)</f>
        <v>-0.00787270881191273</v>
      </c>
      <c r="F440" s="106" t="n">
        <f aca="false">STDEV(E431:E440)*SQRT(trade_day)</f>
        <v>6.00426159812514</v>
      </c>
      <c r="G440" s="97"/>
      <c r="H440" s="103" t="n">
        <f aca="false">IF(H$1="P",MAX(0,H$2-$D440),IF(H$1="C",MAX(0,$D440-H$2)))</f>
        <v>0</v>
      </c>
      <c r="I440" s="103" t="n">
        <f aca="false">IF(I$1="P",MAX(0,I$2-$D440),IF(I$1="C",MAX(0,$D440-I$2)))</f>
        <v>0</v>
      </c>
      <c r="J440" s="103" t="n">
        <f aca="false">IF(J$1="P",MAX(0,J$2-$D440),IF(J$1="C",MAX(0,$D440-J$2)))</f>
        <v>0.899999999999999</v>
      </c>
      <c r="K440" s="103" t="n">
        <f aca="false">IF(K$1="P",MAX(0,K$2-$D440),IF(K$1="C",MAX(0,$D440-K$2)))</f>
        <v>5.9</v>
      </c>
      <c r="L440" s="103" t="n">
        <f aca="false">IF(L$1="P",MAX(0,L$2-$D440),IF(L$1="C",MAX(0,$D440-L$2)))</f>
        <v>10.9</v>
      </c>
      <c r="M440" s="103" t="n">
        <f aca="false">IF(M$1="P",MAX(0,M$2-$D440),IF(M$1="C",MAX(0,$D440-M$2)))</f>
        <v>20.9</v>
      </c>
      <c r="N440" s="103" t="n">
        <f aca="false">IF(N$1="P",MAX(0,N$2-$D440),IF(N$1="C",MAX(0,$D440-N$2)))</f>
        <v>9.1</v>
      </c>
      <c r="O440" s="103" t="n">
        <f aca="false">IF(O$1="P",MAX(0,O$2-$D440),IF(O$1="C",MAX(0,$D440-O$2)))</f>
        <v>4.1</v>
      </c>
      <c r="P440" s="103" t="n">
        <f aca="false">IF(P$1="P",MAX(0,P$2-$D440),IF(P$1="C",MAX(0,$D440-P$2)))</f>
        <v>0</v>
      </c>
      <c r="Q440" s="103" t="n">
        <f aca="false">IF(Q$1="P",MAX(0,Q$2-$D440),IF(Q$1="C",MAX(0,$D440-Q$2)))</f>
        <v>0</v>
      </c>
      <c r="R440" s="103" t="n">
        <f aca="false">IF(R$1="P",MAX(0,R$2-$D440),IF(R$1="C",MAX(0,$D440-R$2)))</f>
        <v>0</v>
      </c>
      <c r="S440" s="103" t="n">
        <f aca="false">IF(S$1="P",MAX(0,S$2-$D440),IF(S$1="C",MAX(0,$D440-S$2)))</f>
        <v>0</v>
      </c>
      <c r="T440" s="103" t="n">
        <f aca="false">IF(T$1="P",MAX(0,T$2-$D440),IF(T$1="C",MAX(0,$D440-T$2)))</f>
        <v>0</v>
      </c>
      <c r="U440" s="104" t="n">
        <f aca="false">B440</f>
        <v>20</v>
      </c>
      <c r="V440" s="105" t="n">
        <f aca="false">VLOOKUP($C440,Gas!$B$3:$E$2506,2)</f>
        <v>3.02</v>
      </c>
      <c r="W440" s="46" t="n">
        <f aca="false">D440/V440</f>
        <v>9.63576158940397</v>
      </c>
      <c r="X440" s="99" t="n">
        <f aca="false">VLOOKUP($C440,Gas!$B$3:$E$2506,4)</f>
        <v>0.335421448051923</v>
      </c>
    </row>
    <row r="441" customFormat="false" ht="12.75" hidden="false" customHeight="false" outlineLevel="0" collapsed="false">
      <c r="A441" s="0" t="n">
        <f aca="false">YEAR(C441)</f>
        <v>1999</v>
      </c>
      <c r="B441" s="95" t="n">
        <f aca="false">MONTH(C441)+(YEAR(C441)-1998)*12</f>
        <v>20</v>
      </c>
      <c r="C441" s="101" t="n">
        <v>36398</v>
      </c>
      <c r="D441" s="102" t="n">
        <v>29.07</v>
      </c>
      <c r="E441" s="98" t="n">
        <f aca="false">LN(D441/D440)</f>
        <v>-0.00103145960666227</v>
      </c>
      <c r="F441" s="106" t="n">
        <f aca="false">STDEV(E432:E441)*SQRT(trade_day)</f>
        <v>5.87624568511013</v>
      </c>
      <c r="G441" s="97"/>
      <c r="H441" s="103" t="n">
        <f aca="false">IF(H$1="P",MAX(0,H$2-$D441),IF(H$1="C",MAX(0,$D441-H$2)))</f>
        <v>0</v>
      </c>
      <c r="I441" s="103" t="n">
        <f aca="false">IF(I$1="P",MAX(0,I$2-$D441),IF(I$1="C",MAX(0,$D441-I$2)))</f>
        <v>0</v>
      </c>
      <c r="J441" s="103" t="n">
        <f aca="false">IF(J$1="P",MAX(0,J$2-$D441),IF(J$1="C",MAX(0,$D441-J$2)))</f>
        <v>0.93</v>
      </c>
      <c r="K441" s="103" t="n">
        <f aca="false">IF(K$1="P",MAX(0,K$2-$D441),IF(K$1="C",MAX(0,$D441-K$2)))</f>
        <v>5.93</v>
      </c>
      <c r="L441" s="103" t="n">
        <f aca="false">IF(L$1="P",MAX(0,L$2-$D441),IF(L$1="C",MAX(0,$D441-L$2)))</f>
        <v>10.93</v>
      </c>
      <c r="M441" s="103" t="n">
        <f aca="false">IF(M$1="P",MAX(0,M$2-$D441),IF(M$1="C",MAX(0,$D441-M$2)))</f>
        <v>20.93</v>
      </c>
      <c r="N441" s="103" t="n">
        <f aca="false">IF(N$1="P",MAX(0,N$2-$D441),IF(N$1="C",MAX(0,$D441-N$2)))</f>
        <v>9.07</v>
      </c>
      <c r="O441" s="103" t="n">
        <f aca="false">IF(O$1="P",MAX(0,O$2-$D441),IF(O$1="C",MAX(0,$D441-O$2)))</f>
        <v>4.07</v>
      </c>
      <c r="P441" s="103" t="n">
        <f aca="false">IF(P$1="P",MAX(0,P$2-$D441),IF(P$1="C",MAX(0,$D441-P$2)))</f>
        <v>0</v>
      </c>
      <c r="Q441" s="103" t="n">
        <f aca="false">IF(Q$1="P",MAX(0,Q$2-$D441),IF(Q$1="C",MAX(0,$D441-Q$2)))</f>
        <v>0</v>
      </c>
      <c r="R441" s="103" t="n">
        <f aca="false">IF(R$1="P",MAX(0,R$2-$D441),IF(R$1="C",MAX(0,$D441-R$2)))</f>
        <v>0</v>
      </c>
      <c r="S441" s="103" t="n">
        <f aca="false">IF(S$1="P",MAX(0,S$2-$D441),IF(S$1="C",MAX(0,$D441-S$2)))</f>
        <v>0</v>
      </c>
      <c r="T441" s="103" t="n">
        <f aca="false">IF(T$1="P",MAX(0,T$2-$D441),IF(T$1="C",MAX(0,$D441-T$2)))</f>
        <v>0</v>
      </c>
      <c r="U441" s="104" t="n">
        <f aca="false">B441</f>
        <v>20</v>
      </c>
      <c r="V441" s="105" t="n">
        <f aca="false">VLOOKUP($C441,Gas!$B$3:$E$2506,2)</f>
        <v>3.08</v>
      </c>
      <c r="W441" s="46" t="n">
        <f aca="false">D441/V441</f>
        <v>9.43831168831169</v>
      </c>
      <c r="X441" s="99" t="n">
        <f aca="false">VLOOKUP($C441,Gas!$B$3:$E$2506,4)</f>
        <v>0.330682889085996</v>
      </c>
    </row>
    <row r="442" customFormat="false" ht="12.75" hidden="false" customHeight="false" outlineLevel="0" collapsed="false">
      <c r="A442" s="0" t="n">
        <f aca="false">YEAR(C442)</f>
        <v>1999</v>
      </c>
      <c r="B442" s="95" t="n">
        <f aca="false">MONTH(C442)+(YEAR(C442)-1998)*12</f>
        <v>20</v>
      </c>
      <c r="C442" s="101" t="n">
        <v>36399</v>
      </c>
      <c r="D442" s="102" t="n">
        <v>30.07</v>
      </c>
      <c r="E442" s="98" t="n">
        <f aca="false">LN(D442/D441)</f>
        <v>0.0338212824296532</v>
      </c>
      <c r="F442" s="106" t="n">
        <f aca="false">STDEV(E433:E442)*SQRT(trade_day)</f>
        <v>3.25199286892219</v>
      </c>
      <c r="G442" s="97"/>
      <c r="H442" s="103" t="n">
        <f aca="false">IF(H$1="P",MAX(0,H$2-$D442),IF(H$1="C",MAX(0,$D442-H$2)))</f>
        <v>0</v>
      </c>
      <c r="I442" s="103" t="n">
        <f aca="false">IF(I$1="P",MAX(0,I$2-$D442),IF(I$1="C",MAX(0,$D442-I$2)))</f>
        <v>0</v>
      </c>
      <c r="J442" s="103" t="n">
        <f aca="false">IF(J$1="P",MAX(0,J$2-$D442),IF(J$1="C",MAX(0,$D442-J$2)))</f>
        <v>0</v>
      </c>
      <c r="K442" s="103" t="n">
        <f aca="false">IF(K$1="P",MAX(0,K$2-$D442),IF(K$1="C",MAX(0,$D442-K$2)))</f>
        <v>4.93</v>
      </c>
      <c r="L442" s="103" t="n">
        <f aca="false">IF(L$1="P",MAX(0,L$2-$D442),IF(L$1="C",MAX(0,$D442-L$2)))</f>
        <v>9.93</v>
      </c>
      <c r="M442" s="103" t="n">
        <f aca="false">IF(M$1="P",MAX(0,M$2-$D442),IF(M$1="C",MAX(0,$D442-M$2)))</f>
        <v>19.93</v>
      </c>
      <c r="N442" s="103" t="n">
        <f aca="false">IF(N$1="P",MAX(0,N$2-$D442),IF(N$1="C",MAX(0,$D442-N$2)))</f>
        <v>10.07</v>
      </c>
      <c r="O442" s="103" t="n">
        <f aca="false">IF(O$1="P",MAX(0,O$2-$D442),IF(O$1="C",MAX(0,$D442-O$2)))</f>
        <v>5.07</v>
      </c>
      <c r="P442" s="103" t="n">
        <f aca="false">IF(P$1="P",MAX(0,P$2-$D442),IF(P$1="C",MAX(0,$D442-P$2)))</f>
        <v>0.0700000000000003</v>
      </c>
      <c r="Q442" s="103" t="n">
        <f aca="false">IF(Q$1="P",MAX(0,Q$2-$D442),IF(Q$1="C",MAX(0,$D442-Q$2)))</f>
        <v>0</v>
      </c>
      <c r="R442" s="103" t="n">
        <f aca="false">IF(R$1="P",MAX(0,R$2-$D442),IF(R$1="C",MAX(0,$D442-R$2)))</f>
        <v>0</v>
      </c>
      <c r="S442" s="103" t="n">
        <f aca="false">IF(S$1="P",MAX(0,S$2-$D442),IF(S$1="C",MAX(0,$D442-S$2)))</f>
        <v>0</v>
      </c>
      <c r="T442" s="103" t="n">
        <f aca="false">IF(T$1="P",MAX(0,T$2-$D442),IF(T$1="C",MAX(0,$D442-T$2)))</f>
        <v>0</v>
      </c>
      <c r="U442" s="104" t="n">
        <f aca="false">B442</f>
        <v>20</v>
      </c>
      <c r="V442" s="105" t="n">
        <f aca="false">VLOOKUP($C442,Gas!$B$3:$E$2506,2)</f>
        <v>2.985</v>
      </c>
      <c r="W442" s="46" t="n">
        <f aca="false">D442/V442</f>
        <v>10.0737018425461</v>
      </c>
      <c r="X442" s="99" t="n">
        <f aca="false">VLOOKUP($C442,Gas!$B$3:$E$2506,4)</f>
        <v>0.425503229304464</v>
      </c>
    </row>
    <row r="443" customFormat="false" ht="12.75" hidden="false" customHeight="false" outlineLevel="0" collapsed="false">
      <c r="A443" s="0" t="n">
        <f aca="false">YEAR(C443)</f>
        <v>1999</v>
      </c>
      <c r="B443" s="95" t="n">
        <f aca="false">MONTH(C443)+(YEAR(C443)-1998)*12</f>
        <v>20</v>
      </c>
      <c r="C443" s="101" t="n">
        <v>36402</v>
      </c>
      <c r="D443" s="102" t="n">
        <v>32.22</v>
      </c>
      <c r="E443" s="98" t="n">
        <f aca="false">LN(D443/D442)</f>
        <v>0.0690593807483906</v>
      </c>
      <c r="F443" s="106" t="n">
        <f aca="false">STDEV(E434:E443)*SQRT(trade_day)</f>
        <v>3.3770470592261</v>
      </c>
      <c r="G443" s="97"/>
      <c r="H443" s="103" t="n">
        <f aca="false">IF(H$1="P",MAX(0,H$2-$D443),IF(H$1="C",MAX(0,$D443-H$2)))</f>
        <v>0</v>
      </c>
      <c r="I443" s="103" t="n">
        <f aca="false">IF(I$1="P",MAX(0,I$2-$D443),IF(I$1="C",MAX(0,$D443-I$2)))</f>
        <v>0</v>
      </c>
      <c r="J443" s="103" t="n">
        <f aca="false">IF(J$1="P",MAX(0,J$2-$D443),IF(J$1="C",MAX(0,$D443-J$2)))</f>
        <v>0</v>
      </c>
      <c r="K443" s="103" t="n">
        <f aca="false">IF(K$1="P",MAX(0,K$2-$D443),IF(K$1="C",MAX(0,$D443-K$2)))</f>
        <v>2.78</v>
      </c>
      <c r="L443" s="103" t="n">
        <f aca="false">IF(L$1="P",MAX(0,L$2-$D443),IF(L$1="C",MAX(0,$D443-L$2)))</f>
        <v>7.78</v>
      </c>
      <c r="M443" s="103" t="n">
        <f aca="false">IF(M$1="P",MAX(0,M$2-$D443),IF(M$1="C",MAX(0,$D443-M$2)))</f>
        <v>17.78</v>
      </c>
      <c r="N443" s="103" t="n">
        <f aca="false">IF(N$1="P",MAX(0,N$2-$D443),IF(N$1="C",MAX(0,$D443-N$2)))</f>
        <v>12.22</v>
      </c>
      <c r="O443" s="103" t="n">
        <f aca="false">IF(O$1="P",MAX(0,O$2-$D443),IF(O$1="C",MAX(0,$D443-O$2)))</f>
        <v>7.22</v>
      </c>
      <c r="P443" s="103" t="n">
        <f aca="false">IF(P$1="P",MAX(0,P$2-$D443),IF(P$1="C",MAX(0,$D443-P$2)))</f>
        <v>2.22</v>
      </c>
      <c r="Q443" s="103" t="n">
        <f aca="false">IF(Q$1="P",MAX(0,Q$2-$D443),IF(Q$1="C",MAX(0,$D443-Q$2)))</f>
        <v>0</v>
      </c>
      <c r="R443" s="103" t="n">
        <f aca="false">IF(R$1="P",MAX(0,R$2-$D443),IF(R$1="C",MAX(0,$D443-R$2)))</f>
        <v>0</v>
      </c>
      <c r="S443" s="103" t="n">
        <f aca="false">IF(S$1="P",MAX(0,S$2-$D443),IF(S$1="C",MAX(0,$D443-S$2)))</f>
        <v>0</v>
      </c>
      <c r="T443" s="103" t="n">
        <f aca="false">IF(T$1="P",MAX(0,T$2-$D443),IF(T$1="C",MAX(0,$D443-T$2)))</f>
        <v>0</v>
      </c>
      <c r="U443" s="104" t="n">
        <f aca="false">B443</f>
        <v>20</v>
      </c>
      <c r="V443" s="105" t="n">
        <f aca="false">VLOOKUP($C443,Gas!$B$3:$E$2506,2)</f>
        <v>2.87</v>
      </c>
      <c r="W443" s="46" t="n">
        <f aca="false">D443/V443</f>
        <v>11.2264808362369</v>
      </c>
      <c r="X443" s="99" t="n">
        <f aca="false">VLOOKUP($C443,Gas!$B$3:$E$2506,4)</f>
        <v>0.423717999106583</v>
      </c>
    </row>
    <row r="444" customFormat="false" ht="12.75" hidden="false" customHeight="false" outlineLevel="0" collapsed="false">
      <c r="A444" s="0" t="n">
        <f aca="false">YEAR(C444)</f>
        <v>1999</v>
      </c>
      <c r="B444" s="95" t="n">
        <f aca="false">MONTH(C444)+(YEAR(C444)-1998)*12</f>
        <v>20</v>
      </c>
      <c r="C444" s="101" t="n">
        <v>36403</v>
      </c>
      <c r="D444" s="102" t="n">
        <v>28.25</v>
      </c>
      <c r="E444" s="98" t="n">
        <f aca="false">LN(D444/D443)</f>
        <v>-0.131493920156378</v>
      </c>
      <c r="F444" s="106" t="n">
        <f aca="false">STDEV(E435:E444)*SQRT(trade_day)</f>
        <v>3.35824743755574</v>
      </c>
      <c r="G444" s="97"/>
      <c r="H444" s="103" t="n">
        <f aca="false">IF(H$1="P",MAX(0,H$2-$D444),IF(H$1="C",MAX(0,$D444-H$2)))</f>
        <v>0</v>
      </c>
      <c r="I444" s="103" t="n">
        <f aca="false">IF(I$1="P",MAX(0,I$2-$D444),IF(I$1="C",MAX(0,$D444-I$2)))</f>
        <v>0</v>
      </c>
      <c r="J444" s="103" t="n">
        <f aca="false">IF(J$1="P",MAX(0,J$2-$D444),IF(J$1="C",MAX(0,$D444-J$2)))</f>
        <v>1.75</v>
      </c>
      <c r="K444" s="103" t="n">
        <f aca="false">IF(K$1="P",MAX(0,K$2-$D444),IF(K$1="C",MAX(0,$D444-K$2)))</f>
        <v>6.75</v>
      </c>
      <c r="L444" s="103" t="n">
        <f aca="false">IF(L$1="P",MAX(0,L$2-$D444),IF(L$1="C",MAX(0,$D444-L$2)))</f>
        <v>11.75</v>
      </c>
      <c r="M444" s="103" t="n">
        <f aca="false">IF(M$1="P",MAX(0,M$2-$D444),IF(M$1="C",MAX(0,$D444-M$2)))</f>
        <v>21.75</v>
      </c>
      <c r="N444" s="103" t="n">
        <f aca="false">IF(N$1="P",MAX(0,N$2-$D444),IF(N$1="C",MAX(0,$D444-N$2)))</f>
        <v>8.25</v>
      </c>
      <c r="O444" s="103" t="n">
        <f aca="false">IF(O$1="P",MAX(0,O$2-$D444),IF(O$1="C",MAX(0,$D444-O$2)))</f>
        <v>3.25</v>
      </c>
      <c r="P444" s="103" t="n">
        <f aca="false">IF(P$1="P",MAX(0,P$2-$D444),IF(P$1="C",MAX(0,$D444-P$2)))</f>
        <v>0</v>
      </c>
      <c r="Q444" s="103" t="n">
        <f aca="false">IF(Q$1="P",MAX(0,Q$2-$D444),IF(Q$1="C",MAX(0,$D444-Q$2)))</f>
        <v>0</v>
      </c>
      <c r="R444" s="103" t="n">
        <f aca="false">IF(R$1="P",MAX(0,R$2-$D444),IF(R$1="C",MAX(0,$D444-R$2)))</f>
        <v>0</v>
      </c>
      <c r="S444" s="103" t="n">
        <f aca="false">IF(S$1="P",MAX(0,S$2-$D444),IF(S$1="C",MAX(0,$D444-S$2)))</f>
        <v>0</v>
      </c>
      <c r="T444" s="103" t="n">
        <f aca="false">IF(T$1="P",MAX(0,T$2-$D444),IF(T$1="C",MAX(0,$D444-T$2)))</f>
        <v>0</v>
      </c>
      <c r="U444" s="104" t="n">
        <f aca="false">B444</f>
        <v>20</v>
      </c>
      <c r="V444" s="105" t="n">
        <f aca="false">VLOOKUP($C444,Gas!$B$3:$E$2506,2)</f>
        <v>2.845</v>
      </c>
      <c r="W444" s="46" t="n">
        <f aca="false">D444/V444</f>
        <v>9.92970123022847</v>
      </c>
      <c r="X444" s="99" t="n">
        <f aca="false">VLOOKUP($C444,Gas!$B$3:$E$2506,4)</f>
        <v>0.370954497538934</v>
      </c>
    </row>
    <row r="445" customFormat="false" ht="12.75" hidden="false" customHeight="false" outlineLevel="0" collapsed="false">
      <c r="A445" s="0" t="n">
        <f aca="false">YEAR(C445)</f>
        <v>1999</v>
      </c>
      <c r="B445" s="95" t="n">
        <f aca="false">MONTH(C445)+(YEAR(C445)-1998)*12</f>
        <v>21</v>
      </c>
      <c r="C445" s="101" t="n">
        <v>36404</v>
      </c>
      <c r="D445" s="102" t="n">
        <v>26.7</v>
      </c>
      <c r="E445" s="98" t="n">
        <f aca="false">LN(D445/D444)</f>
        <v>-0.0564298921862461</v>
      </c>
      <c r="F445" s="106" t="n">
        <f aca="false">STDEV(E436:E445)*SQRT(trade_day)</f>
        <v>1.446934533364</v>
      </c>
      <c r="G445" s="97"/>
      <c r="H445" s="103" t="n">
        <f aca="false">IF(H$1="P",MAX(0,H$2-$D445),IF(H$1="C",MAX(0,$D445-H$2)))</f>
        <v>0</v>
      </c>
      <c r="I445" s="103" t="n">
        <f aca="false">IF(I$1="P",MAX(0,I$2-$D445),IF(I$1="C",MAX(0,$D445-I$2)))</f>
        <v>0</v>
      </c>
      <c r="J445" s="103" t="n">
        <f aca="false">IF(J$1="P",MAX(0,J$2-$D445),IF(J$1="C",MAX(0,$D445-J$2)))</f>
        <v>3.3</v>
      </c>
      <c r="K445" s="103" t="n">
        <f aca="false">IF(K$1="P",MAX(0,K$2-$D445),IF(K$1="C",MAX(0,$D445-K$2)))</f>
        <v>8.3</v>
      </c>
      <c r="L445" s="103" t="n">
        <f aca="false">IF(L$1="P",MAX(0,L$2-$D445),IF(L$1="C",MAX(0,$D445-L$2)))</f>
        <v>13.3</v>
      </c>
      <c r="M445" s="103" t="n">
        <f aca="false">IF(M$1="P",MAX(0,M$2-$D445),IF(M$1="C",MAX(0,$D445-M$2)))</f>
        <v>23.3</v>
      </c>
      <c r="N445" s="103" t="n">
        <f aca="false">IF(N$1="P",MAX(0,N$2-$D445),IF(N$1="C",MAX(0,$D445-N$2)))</f>
        <v>6.7</v>
      </c>
      <c r="O445" s="103" t="n">
        <f aca="false">IF(O$1="P",MAX(0,O$2-$D445),IF(O$1="C",MAX(0,$D445-O$2)))</f>
        <v>1.7</v>
      </c>
      <c r="P445" s="103" t="n">
        <f aca="false">IF(P$1="P",MAX(0,P$2-$D445),IF(P$1="C",MAX(0,$D445-P$2)))</f>
        <v>0</v>
      </c>
      <c r="Q445" s="103" t="n">
        <f aca="false">IF(Q$1="P",MAX(0,Q$2-$D445),IF(Q$1="C",MAX(0,$D445-Q$2)))</f>
        <v>0</v>
      </c>
      <c r="R445" s="103" t="n">
        <f aca="false">IF(R$1="P",MAX(0,R$2-$D445),IF(R$1="C",MAX(0,$D445-R$2)))</f>
        <v>0</v>
      </c>
      <c r="S445" s="103" t="n">
        <f aca="false">IF(S$1="P",MAX(0,S$2-$D445),IF(S$1="C",MAX(0,$D445-S$2)))</f>
        <v>0</v>
      </c>
      <c r="T445" s="103" t="n">
        <f aca="false">IF(T$1="P",MAX(0,T$2-$D445),IF(T$1="C",MAX(0,$D445-T$2)))</f>
        <v>0</v>
      </c>
      <c r="U445" s="104" t="n">
        <f aca="false">B445</f>
        <v>21</v>
      </c>
      <c r="V445" s="105" t="n">
        <f aca="false">VLOOKUP($C445,Gas!$B$3:$E$2506,2)</f>
        <v>2.875</v>
      </c>
      <c r="W445" s="46" t="n">
        <f aca="false">D445/V445</f>
        <v>9.28695652173913</v>
      </c>
      <c r="X445" s="99" t="n">
        <f aca="false">VLOOKUP($C445,Gas!$B$3:$E$2506,4)</f>
        <v>0.380781948870533</v>
      </c>
    </row>
    <row r="446" customFormat="false" ht="12.75" hidden="false" customHeight="false" outlineLevel="0" collapsed="false">
      <c r="A446" s="0" t="n">
        <f aca="false">YEAR(C446)</f>
        <v>1999</v>
      </c>
      <c r="B446" s="95" t="n">
        <f aca="false">MONTH(C446)+(YEAR(C446)-1998)*12</f>
        <v>21</v>
      </c>
      <c r="C446" s="101" t="n">
        <v>36405</v>
      </c>
      <c r="D446" s="116" t="n">
        <f aca="false">D445</f>
        <v>26.7</v>
      </c>
      <c r="E446" s="98" t="n">
        <f aca="false">LN(D446/D445)</f>
        <v>0</v>
      </c>
      <c r="F446" s="106" t="n">
        <f aca="false">STDEV(E437:E446)*SQRT(trade_day)</f>
        <v>0.96188810554385</v>
      </c>
      <c r="G446" s="97"/>
      <c r="H446" s="103" t="n">
        <f aca="false">IF(H$1="P",MAX(0,H$2-$D446),IF(H$1="C",MAX(0,$D446-H$2)))</f>
        <v>0</v>
      </c>
      <c r="I446" s="103" t="n">
        <f aca="false">IF(I$1="P",MAX(0,I$2-$D446),IF(I$1="C",MAX(0,$D446-I$2)))</f>
        <v>0</v>
      </c>
      <c r="J446" s="103" t="n">
        <f aca="false">IF(J$1="P",MAX(0,J$2-$D446),IF(J$1="C",MAX(0,$D446-J$2)))</f>
        <v>3.3</v>
      </c>
      <c r="K446" s="103" t="n">
        <f aca="false">IF(K$1="P",MAX(0,K$2-$D446),IF(K$1="C",MAX(0,$D446-K$2)))</f>
        <v>8.3</v>
      </c>
      <c r="L446" s="103" t="n">
        <f aca="false">IF(L$1="P",MAX(0,L$2-$D446),IF(L$1="C",MAX(0,$D446-L$2)))</f>
        <v>13.3</v>
      </c>
      <c r="M446" s="103" t="n">
        <f aca="false">IF(M$1="P",MAX(0,M$2-$D446),IF(M$1="C",MAX(0,$D446-M$2)))</f>
        <v>23.3</v>
      </c>
      <c r="N446" s="103" t="n">
        <f aca="false">IF(N$1="P",MAX(0,N$2-$D446),IF(N$1="C",MAX(0,$D446-N$2)))</f>
        <v>6.7</v>
      </c>
      <c r="O446" s="103" t="n">
        <f aca="false">IF(O$1="P",MAX(0,O$2-$D446),IF(O$1="C",MAX(0,$D446-O$2)))</f>
        <v>1.7</v>
      </c>
      <c r="P446" s="103" t="n">
        <f aca="false">IF(P$1="P",MAX(0,P$2-$D446),IF(P$1="C",MAX(0,$D446-P$2)))</f>
        <v>0</v>
      </c>
      <c r="Q446" s="103" t="n">
        <f aca="false">IF(Q$1="P",MAX(0,Q$2-$D446),IF(Q$1="C",MAX(0,$D446-Q$2)))</f>
        <v>0</v>
      </c>
      <c r="R446" s="103" t="n">
        <f aca="false">IF(R$1="P",MAX(0,R$2-$D446),IF(R$1="C",MAX(0,$D446-R$2)))</f>
        <v>0</v>
      </c>
      <c r="S446" s="103" t="n">
        <f aca="false">IF(S$1="P",MAX(0,S$2-$D446),IF(S$1="C",MAX(0,$D446-S$2)))</f>
        <v>0</v>
      </c>
      <c r="T446" s="103" t="n">
        <f aca="false">IF(T$1="P",MAX(0,T$2-$D446),IF(T$1="C",MAX(0,$D446-T$2)))</f>
        <v>0</v>
      </c>
      <c r="U446" s="104" t="n">
        <f aca="false">B446</f>
        <v>21</v>
      </c>
      <c r="V446" s="105" t="n">
        <f aca="false">VLOOKUP($C446,Gas!$B$3:$E$2506,2)</f>
        <v>2.715</v>
      </c>
      <c r="W446" s="46" t="n">
        <f aca="false">D446/V446</f>
        <v>9.83425414364641</v>
      </c>
      <c r="X446" s="99" t="n">
        <f aca="false">VLOOKUP($C446,Gas!$B$3:$E$2506,4)</f>
        <v>0.501137005550291</v>
      </c>
    </row>
    <row r="447" customFormat="false" ht="12.75" hidden="false" customHeight="false" outlineLevel="0" collapsed="false">
      <c r="A447" s="0" t="n">
        <f aca="false">YEAR(C447)</f>
        <v>1999</v>
      </c>
      <c r="B447" s="95" t="n">
        <f aca="false">MONTH(C447)+(YEAR(C447)-1998)*12</f>
        <v>21</v>
      </c>
      <c r="C447" s="101" t="n">
        <v>36406</v>
      </c>
      <c r="D447" s="102" t="n">
        <v>29</v>
      </c>
      <c r="E447" s="98" t="n">
        <f aca="false">LN(D447/D446)</f>
        <v>0.0826322645802702</v>
      </c>
      <c r="F447" s="106" t="n">
        <f aca="false">STDEV(E438:E447)*SQRT(trade_day)</f>
        <v>1.06449612496462</v>
      </c>
      <c r="G447" s="97"/>
      <c r="H447" s="103" t="n">
        <f aca="false">IF(H$1="P",MAX(0,H$2-$D447),IF(H$1="C",MAX(0,$D447-H$2)))</f>
        <v>0</v>
      </c>
      <c r="I447" s="103" t="n">
        <f aca="false">IF(I$1="P",MAX(0,I$2-$D447),IF(I$1="C",MAX(0,$D447-I$2)))</f>
        <v>0</v>
      </c>
      <c r="J447" s="103" t="n">
        <f aca="false">IF(J$1="P",MAX(0,J$2-$D447),IF(J$1="C",MAX(0,$D447-J$2)))</f>
        <v>1</v>
      </c>
      <c r="K447" s="103" t="n">
        <f aca="false">IF(K$1="P",MAX(0,K$2-$D447),IF(K$1="C",MAX(0,$D447-K$2)))</f>
        <v>6</v>
      </c>
      <c r="L447" s="103" t="n">
        <f aca="false">IF(L$1="P",MAX(0,L$2-$D447),IF(L$1="C",MAX(0,$D447-L$2)))</f>
        <v>11</v>
      </c>
      <c r="M447" s="103" t="n">
        <f aca="false">IF(M$1="P",MAX(0,M$2-$D447),IF(M$1="C",MAX(0,$D447-M$2)))</f>
        <v>21</v>
      </c>
      <c r="N447" s="103" t="n">
        <f aca="false">IF(N$1="P",MAX(0,N$2-$D447),IF(N$1="C",MAX(0,$D447-N$2)))</f>
        <v>9</v>
      </c>
      <c r="O447" s="103" t="n">
        <f aca="false">IF(O$1="P",MAX(0,O$2-$D447),IF(O$1="C",MAX(0,$D447-O$2)))</f>
        <v>4</v>
      </c>
      <c r="P447" s="103" t="n">
        <f aca="false">IF(P$1="P",MAX(0,P$2-$D447),IF(P$1="C",MAX(0,$D447-P$2)))</f>
        <v>0</v>
      </c>
      <c r="Q447" s="103" t="n">
        <f aca="false">IF(Q$1="P",MAX(0,Q$2-$D447),IF(Q$1="C",MAX(0,$D447-Q$2)))</f>
        <v>0</v>
      </c>
      <c r="R447" s="103" t="n">
        <f aca="false">IF(R$1="P",MAX(0,R$2-$D447),IF(R$1="C",MAX(0,$D447-R$2)))</f>
        <v>0</v>
      </c>
      <c r="S447" s="103" t="n">
        <f aca="false">IF(S$1="P",MAX(0,S$2-$D447),IF(S$1="C",MAX(0,$D447-S$2)))</f>
        <v>0</v>
      </c>
      <c r="T447" s="103" t="n">
        <f aca="false">IF(T$1="P",MAX(0,T$2-$D447),IF(T$1="C",MAX(0,$D447-T$2)))</f>
        <v>0</v>
      </c>
      <c r="U447" s="104" t="n">
        <f aca="false">B447</f>
        <v>21</v>
      </c>
      <c r="V447" s="105" t="n">
        <f aca="false">VLOOKUP($C447,Gas!$B$3:$E$2506,2)</f>
        <v>2.56</v>
      </c>
      <c r="W447" s="46" t="n">
        <f aca="false">D447/V447</f>
        <v>11.328125</v>
      </c>
      <c r="X447" s="99" t="n">
        <f aca="false">VLOOKUP($C447,Gas!$B$3:$E$2506,4)</f>
        <v>0.582707745573903</v>
      </c>
    </row>
    <row r="448" customFormat="false" ht="12.75" hidden="false" customHeight="false" outlineLevel="0" collapsed="false">
      <c r="A448" s="0" t="n">
        <f aca="false">YEAR(C448)</f>
        <v>1999</v>
      </c>
      <c r="B448" s="95" t="n">
        <f aca="false">MONTH(C448)+(YEAR(C448)-1998)*12</f>
        <v>21</v>
      </c>
      <c r="C448" s="101" t="n">
        <v>36410</v>
      </c>
      <c r="D448" s="102" t="n">
        <v>27</v>
      </c>
      <c r="E448" s="98" t="n">
        <f aca="false">LN(D448/D447)</f>
        <v>-0.071458963982145</v>
      </c>
      <c r="F448" s="106" t="n">
        <f aca="false">STDEV(E439:E448)*SQRT(trade_day)</f>
        <v>1.04806123258578</v>
      </c>
      <c r="G448" s="97"/>
      <c r="H448" s="103" t="n">
        <f aca="false">IF(H$1="P",MAX(0,H$2-$D448),IF(H$1="C",MAX(0,$D448-H$2)))</f>
        <v>0</v>
      </c>
      <c r="I448" s="103" t="n">
        <f aca="false">IF(I$1="P",MAX(0,I$2-$D448),IF(I$1="C",MAX(0,$D448-I$2)))</f>
        <v>0</v>
      </c>
      <c r="J448" s="103" t="n">
        <f aca="false">IF(J$1="P",MAX(0,J$2-$D448),IF(J$1="C",MAX(0,$D448-J$2)))</f>
        <v>3</v>
      </c>
      <c r="K448" s="103" t="n">
        <f aca="false">IF(K$1="P",MAX(0,K$2-$D448),IF(K$1="C",MAX(0,$D448-K$2)))</f>
        <v>8</v>
      </c>
      <c r="L448" s="103" t="n">
        <f aca="false">IF(L$1="P",MAX(0,L$2-$D448),IF(L$1="C",MAX(0,$D448-L$2)))</f>
        <v>13</v>
      </c>
      <c r="M448" s="103" t="n">
        <f aca="false">IF(M$1="P",MAX(0,M$2-$D448),IF(M$1="C",MAX(0,$D448-M$2)))</f>
        <v>23</v>
      </c>
      <c r="N448" s="103" t="n">
        <f aca="false">IF(N$1="P",MAX(0,N$2-$D448),IF(N$1="C",MAX(0,$D448-N$2)))</f>
        <v>7</v>
      </c>
      <c r="O448" s="103" t="n">
        <f aca="false">IF(O$1="P",MAX(0,O$2-$D448),IF(O$1="C",MAX(0,$D448-O$2)))</f>
        <v>2</v>
      </c>
      <c r="P448" s="103" t="n">
        <f aca="false">IF(P$1="P",MAX(0,P$2-$D448),IF(P$1="C",MAX(0,$D448-P$2)))</f>
        <v>0</v>
      </c>
      <c r="Q448" s="103" t="n">
        <f aca="false">IF(Q$1="P",MAX(0,Q$2-$D448),IF(Q$1="C",MAX(0,$D448-Q$2)))</f>
        <v>0</v>
      </c>
      <c r="R448" s="103" t="n">
        <f aca="false">IF(R$1="P",MAX(0,R$2-$D448),IF(R$1="C",MAX(0,$D448-R$2)))</f>
        <v>0</v>
      </c>
      <c r="S448" s="103" t="n">
        <f aca="false">IF(S$1="P",MAX(0,S$2-$D448),IF(S$1="C",MAX(0,$D448-S$2)))</f>
        <v>0</v>
      </c>
      <c r="T448" s="103" t="n">
        <f aca="false">IF(T$1="P",MAX(0,T$2-$D448),IF(T$1="C",MAX(0,$D448-T$2)))</f>
        <v>0</v>
      </c>
      <c r="U448" s="104" t="n">
        <f aca="false">B448</f>
        <v>21</v>
      </c>
      <c r="V448" s="105" t="n">
        <f aca="false">VLOOKUP($C448,Gas!$B$3:$E$2506,2)</f>
        <v>2.465</v>
      </c>
      <c r="W448" s="46" t="n">
        <f aca="false">D448/V448</f>
        <v>10.9533468559838</v>
      </c>
      <c r="X448" s="99" t="n">
        <f aca="false">VLOOKUP($C448,Gas!$B$3:$E$2506,4)</f>
        <v>0.494805233485164</v>
      </c>
    </row>
    <row r="449" customFormat="false" ht="12.75" hidden="false" customHeight="false" outlineLevel="0" collapsed="false">
      <c r="A449" s="0" t="n">
        <f aca="false">YEAR(C449)</f>
        <v>1999</v>
      </c>
      <c r="B449" s="95" t="n">
        <f aca="false">MONTH(C449)+(YEAR(C449)-1998)*12</f>
        <v>21</v>
      </c>
      <c r="C449" s="101" t="n">
        <v>36411</v>
      </c>
      <c r="D449" s="102" t="n">
        <v>30.5</v>
      </c>
      <c r="E449" s="98" t="n">
        <f aca="false">LN(D449/D448)</f>
        <v>0.121889817609037</v>
      </c>
      <c r="F449" s="106" t="n">
        <f aca="false">STDEV(E440:E449)*SQRT(trade_day)</f>
        <v>1.21437800919421</v>
      </c>
      <c r="G449" s="97"/>
      <c r="H449" s="103" t="n">
        <f aca="false">IF(H$1="P",MAX(0,H$2-$D449),IF(H$1="C",MAX(0,$D449-H$2)))</f>
        <v>0</v>
      </c>
      <c r="I449" s="103" t="n">
        <f aca="false">IF(I$1="P",MAX(0,I$2-$D449),IF(I$1="C",MAX(0,$D449-I$2)))</f>
        <v>0</v>
      </c>
      <c r="J449" s="103" t="n">
        <f aca="false">IF(J$1="P",MAX(0,J$2-$D449),IF(J$1="C",MAX(0,$D449-J$2)))</f>
        <v>0</v>
      </c>
      <c r="K449" s="103" t="n">
        <f aca="false">IF(K$1="P",MAX(0,K$2-$D449),IF(K$1="C",MAX(0,$D449-K$2)))</f>
        <v>4.5</v>
      </c>
      <c r="L449" s="103" t="n">
        <f aca="false">IF(L$1="P",MAX(0,L$2-$D449),IF(L$1="C",MAX(0,$D449-L$2)))</f>
        <v>9.5</v>
      </c>
      <c r="M449" s="103" t="n">
        <f aca="false">IF(M$1="P",MAX(0,M$2-$D449),IF(M$1="C",MAX(0,$D449-M$2)))</f>
        <v>19.5</v>
      </c>
      <c r="N449" s="103" t="n">
        <f aca="false">IF(N$1="P",MAX(0,N$2-$D449),IF(N$1="C",MAX(0,$D449-N$2)))</f>
        <v>10.5</v>
      </c>
      <c r="O449" s="103" t="n">
        <f aca="false">IF(O$1="P",MAX(0,O$2-$D449),IF(O$1="C",MAX(0,$D449-O$2)))</f>
        <v>5.5</v>
      </c>
      <c r="P449" s="103" t="n">
        <f aca="false">IF(P$1="P",MAX(0,P$2-$D449),IF(P$1="C",MAX(0,$D449-P$2)))</f>
        <v>0.5</v>
      </c>
      <c r="Q449" s="103" t="n">
        <f aca="false">IF(Q$1="P",MAX(0,Q$2-$D449),IF(Q$1="C",MAX(0,$D449-Q$2)))</f>
        <v>0</v>
      </c>
      <c r="R449" s="103" t="n">
        <f aca="false">IF(R$1="P",MAX(0,R$2-$D449),IF(R$1="C",MAX(0,$D449-R$2)))</f>
        <v>0</v>
      </c>
      <c r="S449" s="103" t="n">
        <f aca="false">IF(S$1="P",MAX(0,S$2-$D449),IF(S$1="C",MAX(0,$D449-S$2)))</f>
        <v>0</v>
      </c>
      <c r="T449" s="103" t="n">
        <f aca="false">IF(T$1="P",MAX(0,T$2-$D449),IF(T$1="C",MAX(0,$D449-T$2)))</f>
        <v>0</v>
      </c>
      <c r="U449" s="104" t="n">
        <f aca="false">B449</f>
        <v>21</v>
      </c>
      <c r="V449" s="105" t="n">
        <f aca="false">VLOOKUP($C449,Gas!$B$3:$E$2506,2)</f>
        <v>2.565</v>
      </c>
      <c r="W449" s="46" t="n">
        <f aca="false">D449/V449</f>
        <v>11.8908382066277</v>
      </c>
      <c r="X449" s="99" t="n">
        <f aca="false">VLOOKUP($C449,Gas!$B$3:$E$2506,4)</f>
        <v>0.592975168813019</v>
      </c>
    </row>
    <row r="450" customFormat="false" ht="12.75" hidden="false" customHeight="false" outlineLevel="0" collapsed="false">
      <c r="A450" s="0" t="n">
        <f aca="false">YEAR(C450)</f>
        <v>1999</v>
      </c>
      <c r="B450" s="95" t="n">
        <f aca="false">MONTH(C450)+(YEAR(C450)-1998)*12</f>
        <v>21</v>
      </c>
      <c r="C450" s="101" t="n">
        <v>36412</v>
      </c>
      <c r="D450" s="102" t="n">
        <v>37.55</v>
      </c>
      <c r="E450" s="98" t="n">
        <f aca="false">LN(D450/D449)</f>
        <v>0.207946694596778</v>
      </c>
      <c r="F450" s="106" t="n">
        <f aca="false">STDEV(E441:E450)*SQRT(trade_day)</f>
        <v>1.5804654657352</v>
      </c>
      <c r="G450" s="97"/>
      <c r="H450" s="103" t="n">
        <f aca="false">IF(H$1="P",MAX(0,H$2-$D450),IF(H$1="C",MAX(0,$D450-H$2)))</f>
        <v>0</v>
      </c>
      <c r="I450" s="103" t="n">
        <f aca="false">IF(I$1="P",MAX(0,I$2-$D450),IF(I$1="C",MAX(0,$D450-I$2)))</f>
        <v>0</v>
      </c>
      <c r="J450" s="103" t="n">
        <f aca="false">IF(J$1="P",MAX(0,J$2-$D450),IF(J$1="C",MAX(0,$D450-J$2)))</f>
        <v>0</v>
      </c>
      <c r="K450" s="103" t="n">
        <f aca="false">IF(K$1="P",MAX(0,K$2-$D450),IF(K$1="C",MAX(0,$D450-K$2)))</f>
        <v>0</v>
      </c>
      <c r="L450" s="103" t="n">
        <f aca="false">IF(L$1="P",MAX(0,L$2-$D450),IF(L$1="C",MAX(0,$D450-L$2)))</f>
        <v>2.45</v>
      </c>
      <c r="M450" s="103" t="n">
        <f aca="false">IF(M$1="P",MAX(0,M$2-$D450),IF(M$1="C",MAX(0,$D450-M$2)))</f>
        <v>12.45</v>
      </c>
      <c r="N450" s="103" t="n">
        <f aca="false">IF(N$1="P",MAX(0,N$2-$D450),IF(N$1="C",MAX(0,$D450-N$2)))</f>
        <v>17.55</v>
      </c>
      <c r="O450" s="103" t="n">
        <f aca="false">IF(O$1="P",MAX(0,O$2-$D450),IF(O$1="C",MAX(0,$D450-O$2)))</f>
        <v>12.55</v>
      </c>
      <c r="P450" s="103" t="n">
        <f aca="false">IF(P$1="P",MAX(0,P$2-$D450),IF(P$1="C",MAX(0,$D450-P$2)))</f>
        <v>7.55</v>
      </c>
      <c r="Q450" s="103" t="n">
        <f aca="false">IF(Q$1="P",MAX(0,Q$2-$D450),IF(Q$1="C",MAX(0,$D450-Q$2)))</f>
        <v>2.55</v>
      </c>
      <c r="R450" s="103" t="n">
        <f aca="false">IF(R$1="P",MAX(0,R$2-$D450),IF(R$1="C",MAX(0,$D450-R$2)))</f>
        <v>0</v>
      </c>
      <c r="S450" s="103" t="n">
        <f aca="false">IF(S$1="P",MAX(0,S$2-$D450),IF(S$1="C",MAX(0,$D450-S$2)))</f>
        <v>0</v>
      </c>
      <c r="T450" s="103" t="n">
        <f aca="false">IF(T$1="P",MAX(0,T$2-$D450),IF(T$1="C",MAX(0,$D450-T$2)))</f>
        <v>0</v>
      </c>
      <c r="U450" s="104" t="n">
        <f aca="false">B450</f>
        <v>21</v>
      </c>
      <c r="V450" s="105" t="n">
        <f aca="false">VLOOKUP($C450,Gas!$B$3:$E$2506,2)</f>
        <v>2.665</v>
      </c>
      <c r="W450" s="46" t="n">
        <f aca="false">D450/V450</f>
        <v>14.0900562851782</v>
      </c>
      <c r="X450" s="99" t="n">
        <f aca="false">VLOOKUP($C450,Gas!$B$3:$E$2506,4)</f>
        <v>0.663221417454003</v>
      </c>
    </row>
    <row r="451" customFormat="false" ht="12.75" hidden="false" customHeight="false" outlineLevel="0" collapsed="false">
      <c r="A451" s="0" t="n">
        <f aca="false">YEAR(C451)</f>
        <v>1999</v>
      </c>
      <c r="B451" s="95" t="n">
        <f aca="false">MONTH(C451)+(YEAR(C451)-1998)*12</f>
        <v>21</v>
      </c>
      <c r="C451" s="101" t="n">
        <v>36413</v>
      </c>
      <c r="D451" s="102" t="n">
        <v>28.25</v>
      </c>
      <c r="E451" s="98" t="n">
        <f aca="false">LN(D451/D450)</f>
        <v>-0.284579920617694</v>
      </c>
      <c r="F451" s="106" t="n">
        <f aca="false">STDEV(E442:E451)*SQRT(trade_day)</f>
        <v>2.21939275021606</v>
      </c>
      <c r="G451" s="97"/>
      <c r="H451" s="103" t="n">
        <f aca="false">IF(H$1="P",MAX(0,H$2-$D451),IF(H$1="C",MAX(0,$D451-H$2)))</f>
        <v>0</v>
      </c>
      <c r="I451" s="103" t="n">
        <f aca="false">IF(I$1="P",MAX(0,I$2-$D451),IF(I$1="C",MAX(0,$D451-I$2)))</f>
        <v>0</v>
      </c>
      <c r="J451" s="103" t="n">
        <f aca="false">IF(J$1="P",MAX(0,J$2-$D451),IF(J$1="C",MAX(0,$D451-J$2)))</f>
        <v>1.75</v>
      </c>
      <c r="K451" s="103" t="n">
        <f aca="false">IF(K$1="P",MAX(0,K$2-$D451),IF(K$1="C",MAX(0,$D451-K$2)))</f>
        <v>6.75</v>
      </c>
      <c r="L451" s="103" t="n">
        <f aca="false">IF(L$1="P",MAX(0,L$2-$D451),IF(L$1="C",MAX(0,$D451-L$2)))</f>
        <v>11.75</v>
      </c>
      <c r="M451" s="103" t="n">
        <f aca="false">IF(M$1="P",MAX(0,M$2-$D451),IF(M$1="C",MAX(0,$D451-M$2)))</f>
        <v>21.75</v>
      </c>
      <c r="N451" s="103" t="n">
        <f aca="false">IF(N$1="P",MAX(0,N$2-$D451),IF(N$1="C",MAX(0,$D451-N$2)))</f>
        <v>8.25</v>
      </c>
      <c r="O451" s="103" t="n">
        <f aca="false">IF(O$1="P",MAX(0,O$2-$D451),IF(O$1="C",MAX(0,$D451-O$2)))</f>
        <v>3.25</v>
      </c>
      <c r="P451" s="103" t="n">
        <f aca="false">IF(P$1="P",MAX(0,P$2-$D451),IF(P$1="C",MAX(0,$D451-P$2)))</f>
        <v>0</v>
      </c>
      <c r="Q451" s="103" t="n">
        <f aca="false">IF(Q$1="P",MAX(0,Q$2-$D451),IF(Q$1="C",MAX(0,$D451-Q$2)))</f>
        <v>0</v>
      </c>
      <c r="R451" s="103" t="n">
        <f aca="false">IF(R$1="P",MAX(0,R$2-$D451),IF(R$1="C",MAX(0,$D451-R$2)))</f>
        <v>0</v>
      </c>
      <c r="S451" s="103" t="n">
        <f aca="false">IF(S$1="P",MAX(0,S$2-$D451),IF(S$1="C",MAX(0,$D451-S$2)))</f>
        <v>0</v>
      </c>
      <c r="T451" s="103" t="n">
        <f aca="false">IF(T$1="P",MAX(0,T$2-$D451),IF(T$1="C",MAX(0,$D451-T$2)))</f>
        <v>0</v>
      </c>
      <c r="U451" s="104" t="n">
        <f aca="false">B451</f>
        <v>21</v>
      </c>
      <c r="V451" s="105" t="n">
        <f aca="false">VLOOKUP($C451,Gas!$B$3:$E$2506,2)</f>
        <v>2.75</v>
      </c>
      <c r="W451" s="46" t="n">
        <f aca="false">D451/V451</f>
        <v>10.2727272727273</v>
      </c>
      <c r="X451" s="99" t="n">
        <f aca="false">VLOOKUP($C451,Gas!$B$3:$E$2506,4)</f>
        <v>0.703087319809259</v>
      </c>
    </row>
    <row r="452" customFormat="false" ht="12.75" hidden="false" customHeight="false" outlineLevel="0" collapsed="false">
      <c r="A452" s="0" t="n">
        <f aca="false">YEAR(C452)</f>
        <v>1999</v>
      </c>
      <c r="B452" s="95" t="n">
        <f aca="false">MONTH(C452)+(YEAR(C452)-1998)*12</f>
        <v>21</v>
      </c>
      <c r="C452" s="101" t="n">
        <v>36416</v>
      </c>
      <c r="D452" s="102" t="n">
        <v>27.79</v>
      </c>
      <c r="E452" s="98" t="n">
        <f aca="false">LN(D452/D451)</f>
        <v>-0.0164172138380376</v>
      </c>
      <c r="F452" s="106" t="n">
        <f aca="false">STDEV(E443:E452)*SQRT(trade_day)</f>
        <v>2.21052475031464</v>
      </c>
      <c r="G452" s="97"/>
      <c r="H452" s="103" t="n">
        <f aca="false">IF(H$1="P",MAX(0,H$2-$D452),IF(H$1="C",MAX(0,$D452-H$2)))</f>
        <v>0</v>
      </c>
      <c r="I452" s="103" t="n">
        <f aca="false">IF(I$1="P",MAX(0,I$2-$D452),IF(I$1="C",MAX(0,$D452-I$2)))</f>
        <v>0</v>
      </c>
      <c r="J452" s="103" t="n">
        <f aca="false">IF(J$1="P",MAX(0,J$2-$D452),IF(J$1="C",MAX(0,$D452-J$2)))</f>
        <v>2.21</v>
      </c>
      <c r="K452" s="103" t="n">
        <f aca="false">IF(K$1="P",MAX(0,K$2-$D452),IF(K$1="C",MAX(0,$D452-K$2)))</f>
        <v>7.21</v>
      </c>
      <c r="L452" s="103" t="n">
        <f aca="false">IF(L$1="P",MAX(0,L$2-$D452),IF(L$1="C",MAX(0,$D452-L$2)))</f>
        <v>12.21</v>
      </c>
      <c r="M452" s="103" t="n">
        <f aca="false">IF(M$1="P",MAX(0,M$2-$D452),IF(M$1="C",MAX(0,$D452-M$2)))</f>
        <v>22.21</v>
      </c>
      <c r="N452" s="103" t="n">
        <f aca="false">IF(N$1="P",MAX(0,N$2-$D452),IF(N$1="C",MAX(0,$D452-N$2)))</f>
        <v>7.79</v>
      </c>
      <c r="O452" s="103" t="n">
        <f aca="false">IF(O$1="P",MAX(0,O$2-$D452),IF(O$1="C",MAX(0,$D452-O$2)))</f>
        <v>2.79</v>
      </c>
      <c r="P452" s="103" t="n">
        <f aca="false">IF(P$1="P",MAX(0,P$2-$D452),IF(P$1="C",MAX(0,$D452-P$2)))</f>
        <v>0</v>
      </c>
      <c r="Q452" s="103" t="n">
        <f aca="false">IF(Q$1="P",MAX(0,Q$2-$D452),IF(Q$1="C",MAX(0,$D452-Q$2)))</f>
        <v>0</v>
      </c>
      <c r="R452" s="103" t="n">
        <f aca="false">IF(R$1="P",MAX(0,R$2-$D452),IF(R$1="C",MAX(0,$D452-R$2)))</f>
        <v>0</v>
      </c>
      <c r="S452" s="103" t="n">
        <f aca="false">IF(S$1="P",MAX(0,S$2-$D452),IF(S$1="C",MAX(0,$D452-S$2)))</f>
        <v>0</v>
      </c>
      <c r="T452" s="103" t="n">
        <f aca="false">IF(T$1="P",MAX(0,T$2-$D452),IF(T$1="C",MAX(0,$D452-T$2)))</f>
        <v>0</v>
      </c>
      <c r="U452" s="104" t="n">
        <f aca="false">B452</f>
        <v>21</v>
      </c>
      <c r="V452" s="105" t="n">
        <f aca="false">VLOOKUP($C452,Gas!$B$3:$E$2506,2)</f>
        <v>2.84</v>
      </c>
      <c r="W452" s="46" t="n">
        <f aca="false">D452/V452</f>
        <v>9.78521126760563</v>
      </c>
      <c r="X452" s="99" t="n">
        <f aca="false">VLOOKUP($C452,Gas!$B$3:$E$2506,4)</f>
        <v>0.468820628588309</v>
      </c>
    </row>
    <row r="453" customFormat="false" ht="12.75" hidden="false" customHeight="false" outlineLevel="0" collapsed="false">
      <c r="A453" s="0" t="n">
        <f aca="false">YEAR(C453)</f>
        <v>1999</v>
      </c>
      <c r="B453" s="95" t="n">
        <f aca="false">MONTH(C453)+(YEAR(C453)-1998)*12</f>
        <v>21</v>
      </c>
      <c r="C453" s="101" t="n">
        <v>36417</v>
      </c>
      <c r="D453" s="102" t="n">
        <v>27</v>
      </c>
      <c r="E453" s="98" t="n">
        <f aca="false">LN(D453/D452)</f>
        <v>-0.0288393777500833</v>
      </c>
      <c r="F453" s="106" t="n">
        <f aca="false">STDEV(E444:E453)*SQRT(trade_day)</f>
        <v>2.16968575157782</v>
      </c>
      <c r="G453" s="97"/>
      <c r="H453" s="103" t="n">
        <f aca="false">IF(H$1="P",MAX(0,H$2-$D453),IF(H$1="C",MAX(0,$D453-H$2)))</f>
        <v>0</v>
      </c>
      <c r="I453" s="103" t="n">
        <f aca="false">IF(I$1="P",MAX(0,I$2-$D453),IF(I$1="C",MAX(0,$D453-I$2)))</f>
        <v>0</v>
      </c>
      <c r="J453" s="103" t="n">
        <f aca="false">IF(J$1="P",MAX(0,J$2-$D453),IF(J$1="C",MAX(0,$D453-J$2)))</f>
        <v>3</v>
      </c>
      <c r="K453" s="103" t="n">
        <f aca="false">IF(K$1="P",MAX(0,K$2-$D453),IF(K$1="C",MAX(0,$D453-K$2)))</f>
        <v>8</v>
      </c>
      <c r="L453" s="103" t="n">
        <f aca="false">IF(L$1="P",MAX(0,L$2-$D453),IF(L$1="C",MAX(0,$D453-L$2)))</f>
        <v>13</v>
      </c>
      <c r="M453" s="103" t="n">
        <f aca="false">IF(M$1="P",MAX(0,M$2-$D453),IF(M$1="C",MAX(0,$D453-M$2)))</f>
        <v>23</v>
      </c>
      <c r="N453" s="103" t="n">
        <f aca="false">IF(N$1="P",MAX(0,N$2-$D453),IF(N$1="C",MAX(0,$D453-N$2)))</f>
        <v>7</v>
      </c>
      <c r="O453" s="103" t="n">
        <f aca="false">IF(O$1="P",MAX(0,O$2-$D453),IF(O$1="C",MAX(0,$D453-O$2)))</f>
        <v>2</v>
      </c>
      <c r="P453" s="103" t="n">
        <f aca="false">IF(P$1="P",MAX(0,P$2-$D453),IF(P$1="C",MAX(0,$D453-P$2)))</f>
        <v>0</v>
      </c>
      <c r="Q453" s="103" t="n">
        <f aca="false">IF(Q$1="P",MAX(0,Q$2-$D453),IF(Q$1="C",MAX(0,$D453-Q$2)))</f>
        <v>0</v>
      </c>
      <c r="R453" s="103" t="n">
        <f aca="false">IF(R$1="P",MAX(0,R$2-$D453),IF(R$1="C",MAX(0,$D453-R$2)))</f>
        <v>0</v>
      </c>
      <c r="S453" s="103" t="n">
        <f aca="false">IF(S$1="P",MAX(0,S$2-$D453),IF(S$1="C",MAX(0,$D453-S$2)))</f>
        <v>0</v>
      </c>
      <c r="T453" s="103" t="n">
        <f aca="false">IF(T$1="P",MAX(0,T$2-$D453),IF(T$1="C",MAX(0,$D453-T$2)))</f>
        <v>0</v>
      </c>
      <c r="U453" s="104" t="n">
        <f aca="false">B453</f>
        <v>21</v>
      </c>
      <c r="V453" s="105" t="n">
        <f aca="false">VLOOKUP($C453,Gas!$B$3:$E$2506,2)</f>
        <v>2.805</v>
      </c>
      <c r="W453" s="46" t="n">
        <f aca="false">D453/V453</f>
        <v>9.62566844919786</v>
      </c>
      <c r="X453" s="99" t="n">
        <f aca="false">VLOOKUP($C453,Gas!$B$3:$E$2506,4)</f>
        <v>0.379496712458666</v>
      </c>
    </row>
    <row r="454" customFormat="false" ht="12.75" hidden="false" customHeight="false" outlineLevel="0" collapsed="false">
      <c r="A454" s="0" t="n">
        <f aca="false">YEAR(C454)</f>
        <v>1999</v>
      </c>
      <c r="B454" s="95" t="n">
        <f aca="false">MONTH(C454)+(YEAR(C454)-1998)*12</f>
        <v>21</v>
      </c>
      <c r="C454" s="101" t="n">
        <v>36418</v>
      </c>
      <c r="D454" s="102" t="n">
        <v>25.83</v>
      </c>
      <c r="E454" s="98" t="n">
        <f aca="false">LN(D454/D453)</f>
        <v>-0.0443002588965801</v>
      </c>
      <c r="F454" s="106" t="n">
        <f aca="false">STDEV(E445:E454)*SQRT(trade_day)</f>
        <v>2.08476749752904</v>
      </c>
      <c r="G454" s="97"/>
      <c r="H454" s="103" t="n">
        <f aca="false">IF(H$1="P",MAX(0,H$2-$D454),IF(H$1="C",MAX(0,$D454-H$2)))</f>
        <v>0</v>
      </c>
      <c r="I454" s="103" t="n">
        <f aca="false">IF(I$1="P",MAX(0,I$2-$D454),IF(I$1="C",MAX(0,$D454-I$2)))</f>
        <v>0</v>
      </c>
      <c r="J454" s="103" t="n">
        <f aca="false">IF(J$1="P",MAX(0,J$2-$D454),IF(J$1="C",MAX(0,$D454-J$2)))</f>
        <v>4.17</v>
      </c>
      <c r="K454" s="103" t="n">
        <f aca="false">IF(K$1="P",MAX(0,K$2-$D454),IF(K$1="C",MAX(0,$D454-K$2)))</f>
        <v>9.17</v>
      </c>
      <c r="L454" s="103" t="n">
        <f aca="false">IF(L$1="P",MAX(0,L$2-$D454),IF(L$1="C",MAX(0,$D454-L$2)))</f>
        <v>14.17</v>
      </c>
      <c r="M454" s="103" t="n">
        <f aca="false">IF(M$1="P",MAX(0,M$2-$D454),IF(M$1="C",MAX(0,$D454-M$2)))</f>
        <v>24.17</v>
      </c>
      <c r="N454" s="103" t="n">
        <f aca="false">IF(N$1="P",MAX(0,N$2-$D454),IF(N$1="C",MAX(0,$D454-N$2)))</f>
        <v>5.83</v>
      </c>
      <c r="O454" s="103" t="n">
        <f aca="false">IF(O$1="P",MAX(0,O$2-$D454),IF(O$1="C",MAX(0,$D454-O$2)))</f>
        <v>0.829999999999998</v>
      </c>
      <c r="P454" s="103" t="n">
        <f aca="false">IF(P$1="P",MAX(0,P$2-$D454),IF(P$1="C",MAX(0,$D454-P$2)))</f>
        <v>0</v>
      </c>
      <c r="Q454" s="103" t="n">
        <f aca="false">IF(Q$1="P",MAX(0,Q$2-$D454),IF(Q$1="C",MAX(0,$D454-Q$2)))</f>
        <v>0</v>
      </c>
      <c r="R454" s="103" t="n">
        <f aca="false">IF(R$1="P",MAX(0,R$2-$D454),IF(R$1="C",MAX(0,$D454-R$2)))</f>
        <v>0</v>
      </c>
      <c r="S454" s="103" t="n">
        <f aca="false">IF(S$1="P",MAX(0,S$2-$D454),IF(S$1="C",MAX(0,$D454-S$2)))</f>
        <v>0</v>
      </c>
      <c r="T454" s="103" t="n">
        <f aca="false">IF(T$1="P",MAX(0,T$2-$D454),IF(T$1="C",MAX(0,$D454-T$2)))</f>
        <v>0</v>
      </c>
      <c r="U454" s="104" t="n">
        <f aca="false">B454</f>
        <v>21</v>
      </c>
      <c r="V454" s="105" t="n">
        <f aca="false">VLOOKUP($C454,Gas!$B$3:$E$2506,2)</f>
        <v>2.645</v>
      </c>
      <c r="W454" s="46" t="n">
        <f aca="false">D454/V454</f>
        <v>9.765595463138</v>
      </c>
      <c r="X454" s="99" t="n">
        <f aca="false">VLOOKUP($C454,Gas!$B$3:$E$2506,4)</f>
        <v>0.57574233988253</v>
      </c>
    </row>
    <row r="455" customFormat="false" ht="12.75" hidden="false" customHeight="false" outlineLevel="0" collapsed="false">
      <c r="A455" s="0" t="n">
        <f aca="false">YEAR(C455)</f>
        <v>1999</v>
      </c>
      <c r="B455" s="95" t="n">
        <f aca="false">MONTH(C455)+(YEAR(C455)-1998)*12</f>
        <v>21</v>
      </c>
      <c r="C455" s="101" t="n">
        <v>36419</v>
      </c>
      <c r="D455" s="102" t="n">
        <v>26.6</v>
      </c>
      <c r="E455" s="98" t="n">
        <f aca="false">LN(D455/D454)</f>
        <v>0.0293746086799043</v>
      </c>
      <c r="F455" s="106" t="n">
        <f aca="false">STDEV(E446:E455)*SQRT(trade_day)</f>
        <v>2.07461086386084</v>
      </c>
      <c r="G455" s="97"/>
      <c r="H455" s="103" t="n">
        <f aca="false">IF(H$1="P",MAX(0,H$2-$D455),IF(H$1="C",MAX(0,$D455-H$2)))</f>
        <v>0</v>
      </c>
      <c r="I455" s="103" t="n">
        <f aca="false">IF(I$1="P",MAX(0,I$2-$D455),IF(I$1="C",MAX(0,$D455-I$2)))</f>
        <v>0</v>
      </c>
      <c r="J455" s="103" t="n">
        <f aca="false">IF(J$1="P",MAX(0,J$2-$D455),IF(J$1="C",MAX(0,$D455-J$2)))</f>
        <v>3.4</v>
      </c>
      <c r="K455" s="103" t="n">
        <f aca="false">IF(K$1="P",MAX(0,K$2-$D455),IF(K$1="C",MAX(0,$D455-K$2)))</f>
        <v>8.4</v>
      </c>
      <c r="L455" s="103" t="n">
        <f aca="false">IF(L$1="P",MAX(0,L$2-$D455),IF(L$1="C",MAX(0,$D455-L$2)))</f>
        <v>13.4</v>
      </c>
      <c r="M455" s="103" t="n">
        <f aca="false">IF(M$1="P",MAX(0,M$2-$D455),IF(M$1="C",MAX(0,$D455-M$2)))</f>
        <v>23.4</v>
      </c>
      <c r="N455" s="103" t="n">
        <f aca="false">IF(N$1="P",MAX(0,N$2-$D455),IF(N$1="C",MAX(0,$D455-N$2)))</f>
        <v>6.6</v>
      </c>
      <c r="O455" s="103" t="n">
        <f aca="false">IF(O$1="P",MAX(0,O$2-$D455),IF(O$1="C",MAX(0,$D455-O$2)))</f>
        <v>1.6</v>
      </c>
      <c r="P455" s="103" t="n">
        <f aca="false">IF(P$1="P",MAX(0,P$2-$D455),IF(P$1="C",MAX(0,$D455-P$2)))</f>
        <v>0</v>
      </c>
      <c r="Q455" s="103" t="n">
        <f aca="false">IF(Q$1="P",MAX(0,Q$2-$D455),IF(Q$1="C",MAX(0,$D455-Q$2)))</f>
        <v>0</v>
      </c>
      <c r="R455" s="103" t="n">
        <f aca="false">IF(R$1="P",MAX(0,R$2-$D455),IF(R$1="C",MAX(0,$D455-R$2)))</f>
        <v>0</v>
      </c>
      <c r="S455" s="103" t="n">
        <f aca="false">IF(S$1="P",MAX(0,S$2-$D455),IF(S$1="C",MAX(0,$D455-S$2)))</f>
        <v>0</v>
      </c>
      <c r="T455" s="103" t="n">
        <f aca="false">IF(T$1="P",MAX(0,T$2-$D455),IF(T$1="C",MAX(0,$D455-T$2)))</f>
        <v>0</v>
      </c>
      <c r="U455" s="104" t="n">
        <f aca="false">B455</f>
        <v>21</v>
      </c>
      <c r="V455" s="105" t="n">
        <f aca="false">VLOOKUP($C455,Gas!$B$3:$E$2506,2)</f>
        <v>2.53</v>
      </c>
      <c r="W455" s="46" t="n">
        <f aca="false">D455/V455</f>
        <v>10.5138339920949</v>
      </c>
      <c r="X455" s="99" t="n">
        <f aca="false">VLOOKUP($C455,Gas!$B$3:$E$2506,4)</f>
        <v>0.654991048394972</v>
      </c>
    </row>
    <row r="456" customFormat="false" ht="12.75" hidden="false" customHeight="false" outlineLevel="0" collapsed="false">
      <c r="A456" s="0" t="n">
        <f aca="false">YEAR(C456)</f>
        <v>1999</v>
      </c>
      <c r="B456" s="95" t="n">
        <f aca="false">MONTH(C456)+(YEAR(C456)-1998)*12</f>
        <v>21</v>
      </c>
      <c r="C456" s="101" t="n">
        <v>36420</v>
      </c>
      <c r="D456" s="102" t="n">
        <v>27.57</v>
      </c>
      <c r="E456" s="98" t="n">
        <f aca="false">LN(D456/D455)</f>
        <v>0.035817009248052</v>
      </c>
      <c r="F456" s="106" t="n">
        <f aca="false">STDEV(E447:E456)*SQRT(trade_day)</f>
        <v>2.08250530502662</v>
      </c>
      <c r="G456" s="97"/>
      <c r="H456" s="103" t="n">
        <f aca="false">IF(H$1="P",MAX(0,H$2-$D456),IF(H$1="C",MAX(0,$D456-H$2)))</f>
        <v>0</v>
      </c>
      <c r="I456" s="103" t="n">
        <f aca="false">IF(I$1="P",MAX(0,I$2-$D456),IF(I$1="C",MAX(0,$D456-I$2)))</f>
        <v>0</v>
      </c>
      <c r="J456" s="103" t="n">
        <f aca="false">IF(J$1="P",MAX(0,J$2-$D456),IF(J$1="C",MAX(0,$D456-J$2)))</f>
        <v>2.43</v>
      </c>
      <c r="K456" s="103" t="n">
        <f aca="false">IF(K$1="P",MAX(0,K$2-$D456),IF(K$1="C",MAX(0,$D456-K$2)))</f>
        <v>7.43</v>
      </c>
      <c r="L456" s="103" t="n">
        <f aca="false">IF(L$1="P",MAX(0,L$2-$D456),IF(L$1="C",MAX(0,$D456-L$2)))</f>
        <v>12.43</v>
      </c>
      <c r="M456" s="103" t="n">
        <f aca="false">IF(M$1="P",MAX(0,M$2-$D456),IF(M$1="C",MAX(0,$D456-M$2)))</f>
        <v>22.43</v>
      </c>
      <c r="N456" s="103" t="n">
        <f aca="false">IF(N$1="P",MAX(0,N$2-$D456),IF(N$1="C",MAX(0,$D456-N$2)))</f>
        <v>7.57</v>
      </c>
      <c r="O456" s="103" t="n">
        <f aca="false">IF(O$1="P",MAX(0,O$2-$D456),IF(O$1="C",MAX(0,$D456-O$2)))</f>
        <v>2.57</v>
      </c>
      <c r="P456" s="103" t="n">
        <f aca="false">IF(P$1="P",MAX(0,P$2-$D456),IF(P$1="C",MAX(0,$D456-P$2)))</f>
        <v>0</v>
      </c>
      <c r="Q456" s="103" t="n">
        <f aca="false">IF(Q$1="P",MAX(0,Q$2-$D456),IF(Q$1="C",MAX(0,$D456-Q$2)))</f>
        <v>0</v>
      </c>
      <c r="R456" s="103" t="n">
        <f aca="false">IF(R$1="P",MAX(0,R$2-$D456),IF(R$1="C",MAX(0,$D456-R$2)))</f>
        <v>0</v>
      </c>
      <c r="S456" s="103" t="n">
        <f aca="false">IF(S$1="P",MAX(0,S$2-$D456),IF(S$1="C",MAX(0,$D456-S$2)))</f>
        <v>0</v>
      </c>
      <c r="T456" s="103" t="n">
        <f aca="false">IF(T$1="P",MAX(0,T$2-$D456),IF(T$1="C",MAX(0,$D456-T$2)))</f>
        <v>0</v>
      </c>
      <c r="U456" s="104" t="n">
        <f aca="false">B456</f>
        <v>21</v>
      </c>
      <c r="V456" s="105" t="n">
        <f aca="false">VLOOKUP($C456,Gas!$B$3:$E$2506,2)</f>
        <v>2.485</v>
      </c>
      <c r="W456" s="46" t="n">
        <f aca="false">D456/V456</f>
        <v>11.0945674044266</v>
      </c>
      <c r="X456" s="99" t="n">
        <f aca="false">VLOOKUP($C456,Gas!$B$3:$E$2506,4)</f>
        <v>0.666751840336424</v>
      </c>
    </row>
    <row r="457" customFormat="false" ht="12.75" hidden="false" customHeight="false" outlineLevel="0" collapsed="false">
      <c r="A457" s="0" t="n">
        <f aca="false">YEAR(C457)</f>
        <v>1999</v>
      </c>
      <c r="B457" s="95" t="n">
        <f aca="false">MONTH(C457)+(YEAR(C457)-1998)*12</f>
        <v>21</v>
      </c>
      <c r="C457" s="101" t="n">
        <v>36423</v>
      </c>
      <c r="D457" s="102" t="n">
        <v>25.19</v>
      </c>
      <c r="E457" s="98" t="n">
        <f aca="false">LN(D457/D456)</f>
        <v>-0.0902811346711865</v>
      </c>
      <c r="F457" s="106" t="n">
        <f aca="false">STDEV(E448:E457)*SQRT(trade_day)</f>
        <v>2.07877761930582</v>
      </c>
      <c r="G457" s="97"/>
      <c r="H457" s="103" t="n">
        <f aca="false">IF(H$1="P",MAX(0,H$2-$D457),IF(H$1="C",MAX(0,$D457-H$2)))</f>
        <v>0</v>
      </c>
      <c r="I457" s="103" t="n">
        <f aca="false">IF(I$1="P",MAX(0,I$2-$D457),IF(I$1="C",MAX(0,$D457-I$2)))</f>
        <v>0</v>
      </c>
      <c r="J457" s="103" t="n">
        <f aca="false">IF(J$1="P",MAX(0,J$2-$D457),IF(J$1="C",MAX(0,$D457-J$2)))</f>
        <v>4.81</v>
      </c>
      <c r="K457" s="103" t="n">
        <f aca="false">IF(K$1="P",MAX(0,K$2-$D457),IF(K$1="C",MAX(0,$D457-K$2)))</f>
        <v>9.81</v>
      </c>
      <c r="L457" s="103" t="n">
        <f aca="false">IF(L$1="P",MAX(0,L$2-$D457),IF(L$1="C",MAX(0,$D457-L$2)))</f>
        <v>14.81</v>
      </c>
      <c r="M457" s="103" t="n">
        <f aca="false">IF(M$1="P",MAX(0,M$2-$D457),IF(M$1="C",MAX(0,$D457-M$2)))</f>
        <v>24.81</v>
      </c>
      <c r="N457" s="103" t="n">
        <f aca="false">IF(N$1="P",MAX(0,N$2-$D457),IF(N$1="C",MAX(0,$D457-N$2)))</f>
        <v>5.19</v>
      </c>
      <c r="O457" s="103" t="n">
        <f aca="false">IF(O$1="P",MAX(0,O$2-$D457),IF(O$1="C",MAX(0,$D457-O$2)))</f>
        <v>0.190000000000001</v>
      </c>
      <c r="P457" s="103" t="n">
        <f aca="false">IF(P$1="P",MAX(0,P$2-$D457),IF(P$1="C",MAX(0,$D457-P$2)))</f>
        <v>0</v>
      </c>
      <c r="Q457" s="103" t="n">
        <f aca="false">IF(Q$1="P",MAX(0,Q$2-$D457),IF(Q$1="C",MAX(0,$D457-Q$2)))</f>
        <v>0</v>
      </c>
      <c r="R457" s="103" t="n">
        <f aca="false">IF(R$1="P",MAX(0,R$2-$D457),IF(R$1="C",MAX(0,$D457-R$2)))</f>
        <v>0</v>
      </c>
      <c r="S457" s="103" t="n">
        <f aca="false">IF(S$1="P",MAX(0,S$2-$D457),IF(S$1="C",MAX(0,$D457-S$2)))</f>
        <v>0</v>
      </c>
      <c r="T457" s="103" t="n">
        <f aca="false">IF(T$1="P",MAX(0,T$2-$D457),IF(T$1="C",MAX(0,$D457-T$2)))</f>
        <v>0</v>
      </c>
      <c r="U457" s="104" t="n">
        <f aca="false">B457</f>
        <v>21</v>
      </c>
      <c r="V457" s="105" t="n">
        <f aca="false">VLOOKUP($C457,Gas!$B$3:$E$2506,2)</f>
        <v>2.46</v>
      </c>
      <c r="W457" s="46" t="n">
        <f aca="false">D457/V457</f>
        <v>10.239837398374</v>
      </c>
      <c r="X457" s="99" t="n">
        <f aca="false">VLOOKUP($C457,Gas!$B$3:$E$2506,4)</f>
        <v>0.484943642997054</v>
      </c>
    </row>
    <row r="458" customFormat="false" ht="12.75" hidden="false" customHeight="false" outlineLevel="0" collapsed="false">
      <c r="A458" s="0" t="n">
        <f aca="false">YEAR(C458)</f>
        <v>1999</v>
      </c>
      <c r="B458" s="95" t="n">
        <f aca="false">MONTH(C458)+(YEAR(C458)-1998)*12</f>
        <v>21</v>
      </c>
      <c r="C458" s="101" t="n">
        <v>36424</v>
      </c>
      <c r="D458" s="102" t="n">
        <v>24.27</v>
      </c>
      <c r="E458" s="98" t="n">
        <f aca="false">LN(D458/D457)</f>
        <v>-0.0372060706260089</v>
      </c>
      <c r="F458" s="106" t="n">
        <f aca="false">STDEV(E449:E458)*SQRT(trade_day)</f>
        <v>2.05948259088827</v>
      </c>
      <c r="G458" s="97"/>
      <c r="H458" s="103" t="n">
        <f aca="false">IF(H$1="P",MAX(0,H$2-$D458),IF(H$1="C",MAX(0,$D458-H$2)))</f>
        <v>0</v>
      </c>
      <c r="I458" s="103" t="n">
        <f aca="false">IF(I$1="P",MAX(0,I$2-$D458),IF(I$1="C",MAX(0,$D458-I$2)))</f>
        <v>0.73</v>
      </c>
      <c r="J458" s="103" t="n">
        <f aca="false">IF(J$1="P",MAX(0,J$2-$D458),IF(J$1="C",MAX(0,$D458-J$2)))</f>
        <v>5.73</v>
      </c>
      <c r="K458" s="103" t="n">
        <f aca="false">IF(K$1="P",MAX(0,K$2-$D458),IF(K$1="C",MAX(0,$D458-K$2)))</f>
        <v>10.73</v>
      </c>
      <c r="L458" s="103" t="n">
        <f aca="false">IF(L$1="P",MAX(0,L$2-$D458),IF(L$1="C",MAX(0,$D458-L$2)))</f>
        <v>15.73</v>
      </c>
      <c r="M458" s="103" t="n">
        <f aca="false">IF(M$1="P",MAX(0,M$2-$D458),IF(M$1="C",MAX(0,$D458-M$2)))</f>
        <v>25.73</v>
      </c>
      <c r="N458" s="103" t="n">
        <f aca="false">IF(N$1="P",MAX(0,N$2-$D458),IF(N$1="C",MAX(0,$D458-N$2)))</f>
        <v>4.27</v>
      </c>
      <c r="O458" s="103" t="n">
        <f aca="false">IF(O$1="P",MAX(0,O$2-$D458),IF(O$1="C",MAX(0,$D458-O$2)))</f>
        <v>0</v>
      </c>
      <c r="P458" s="103" t="n">
        <f aca="false">IF(P$1="P",MAX(0,P$2-$D458),IF(P$1="C",MAX(0,$D458-P$2)))</f>
        <v>0</v>
      </c>
      <c r="Q458" s="103" t="n">
        <f aca="false">IF(Q$1="P",MAX(0,Q$2-$D458),IF(Q$1="C",MAX(0,$D458-Q$2)))</f>
        <v>0</v>
      </c>
      <c r="R458" s="103" t="n">
        <f aca="false">IF(R$1="P",MAX(0,R$2-$D458),IF(R$1="C",MAX(0,$D458-R$2)))</f>
        <v>0</v>
      </c>
      <c r="S458" s="103" t="n">
        <f aca="false">IF(S$1="P",MAX(0,S$2-$D458),IF(S$1="C",MAX(0,$D458-S$2)))</f>
        <v>0</v>
      </c>
      <c r="T458" s="103" t="n">
        <f aca="false">IF(T$1="P",MAX(0,T$2-$D458),IF(T$1="C",MAX(0,$D458-T$2)))</f>
        <v>0</v>
      </c>
      <c r="U458" s="104" t="n">
        <f aca="false">B458</f>
        <v>21</v>
      </c>
      <c r="V458" s="105" t="n">
        <f aca="false">VLOOKUP($C458,Gas!$B$3:$E$2506,2)</f>
        <v>2.495</v>
      </c>
      <c r="W458" s="46" t="n">
        <f aca="false">D458/V458</f>
        <v>9.72745490981964</v>
      </c>
      <c r="X458" s="99" t="n">
        <f aca="false">VLOOKUP($C458,Gas!$B$3:$E$2506,4)</f>
        <v>0.428419145490994</v>
      </c>
    </row>
    <row r="459" customFormat="false" ht="12.75" hidden="false" customHeight="false" outlineLevel="0" collapsed="false">
      <c r="A459" s="0" t="n">
        <f aca="false">YEAR(C459)</f>
        <v>1999</v>
      </c>
      <c r="B459" s="95" t="n">
        <f aca="false">MONTH(C459)+(YEAR(C459)-1998)*12</f>
        <v>21</v>
      </c>
      <c r="C459" s="101" t="n">
        <v>36425</v>
      </c>
      <c r="D459" s="102" t="n">
        <v>24.56</v>
      </c>
      <c r="E459" s="98" t="n">
        <f aca="false">LN(D459/D458)</f>
        <v>0.0118780835404316</v>
      </c>
      <c r="F459" s="106" t="n">
        <f aca="false">STDEV(E450:E459)*SQRT(trade_day)</f>
        <v>1.93233603450084</v>
      </c>
      <c r="G459" s="97"/>
      <c r="H459" s="103" t="n">
        <f aca="false">IF(H$1="P",MAX(0,H$2-$D459),IF(H$1="C",MAX(0,$D459-H$2)))</f>
        <v>0</v>
      </c>
      <c r="I459" s="103" t="n">
        <f aca="false">IF(I$1="P",MAX(0,I$2-$D459),IF(I$1="C",MAX(0,$D459-I$2)))</f>
        <v>0.440000000000001</v>
      </c>
      <c r="J459" s="103" t="n">
        <f aca="false">IF(J$1="P",MAX(0,J$2-$D459),IF(J$1="C",MAX(0,$D459-J$2)))</f>
        <v>5.44</v>
      </c>
      <c r="K459" s="103" t="n">
        <f aca="false">IF(K$1="P",MAX(0,K$2-$D459),IF(K$1="C",MAX(0,$D459-K$2)))</f>
        <v>10.44</v>
      </c>
      <c r="L459" s="103" t="n">
        <f aca="false">IF(L$1="P",MAX(0,L$2-$D459),IF(L$1="C",MAX(0,$D459-L$2)))</f>
        <v>15.44</v>
      </c>
      <c r="M459" s="103" t="n">
        <f aca="false">IF(M$1="P",MAX(0,M$2-$D459),IF(M$1="C",MAX(0,$D459-M$2)))</f>
        <v>25.44</v>
      </c>
      <c r="N459" s="103" t="n">
        <f aca="false">IF(N$1="P",MAX(0,N$2-$D459),IF(N$1="C",MAX(0,$D459-N$2)))</f>
        <v>4.56</v>
      </c>
      <c r="O459" s="103" t="n">
        <f aca="false">IF(O$1="P",MAX(0,O$2-$D459),IF(O$1="C",MAX(0,$D459-O$2)))</f>
        <v>0</v>
      </c>
      <c r="P459" s="103" t="n">
        <f aca="false">IF(P$1="P",MAX(0,P$2-$D459),IF(P$1="C",MAX(0,$D459-P$2)))</f>
        <v>0</v>
      </c>
      <c r="Q459" s="103" t="n">
        <f aca="false">IF(Q$1="P",MAX(0,Q$2-$D459),IF(Q$1="C",MAX(0,$D459-Q$2)))</f>
        <v>0</v>
      </c>
      <c r="R459" s="103" t="n">
        <f aca="false">IF(R$1="P",MAX(0,R$2-$D459),IF(R$1="C",MAX(0,$D459-R$2)))</f>
        <v>0</v>
      </c>
      <c r="S459" s="103" t="n">
        <f aca="false">IF(S$1="P",MAX(0,S$2-$D459),IF(S$1="C",MAX(0,$D459-S$2)))</f>
        <v>0</v>
      </c>
      <c r="T459" s="103" t="n">
        <f aca="false">IF(T$1="P",MAX(0,T$2-$D459),IF(T$1="C",MAX(0,$D459-T$2)))</f>
        <v>0</v>
      </c>
      <c r="U459" s="104" t="n">
        <f aca="false">B459</f>
        <v>21</v>
      </c>
      <c r="V459" s="105" t="n">
        <f aca="false">VLOOKUP($C459,Gas!$B$3:$E$2506,2)</f>
        <v>2.305</v>
      </c>
      <c r="W459" s="46" t="n">
        <f aca="false">D459/V459</f>
        <v>10.6550976138829</v>
      </c>
      <c r="X459" s="99" t="n">
        <f aca="false">VLOOKUP($C459,Gas!$B$3:$E$2506,4)</f>
        <v>0.573874360288836</v>
      </c>
    </row>
    <row r="460" customFormat="false" ht="12.75" hidden="false" customHeight="false" outlineLevel="0" collapsed="false">
      <c r="A460" s="0" t="n">
        <f aca="false">YEAR(C460)</f>
        <v>1999</v>
      </c>
      <c r="B460" s="95" t="n">
        <f aca="false">MONTH(C460)+(YEAR(C460)-1998)*12</f>
        <v>21</v>
      </c>
      <c r="C460" s="101" t="n">
        <v>36426</v>
      </c>
      <c r="D460" s="102" t="n">
        <v>24.44</v>
      </c>
      <c r="E460" s="98" t="n">
        <f aca="false">LN(D460/D459)</f>
        <v>-0.00489796897554703</v>
      </c>
      <c r="F460" s="106" t="n">
        <f aca="false">STDEV(E451:E460)*SQRT(trade_day)</f>
        <v>1.46678347565945</v>
      </c>
      <c r="G460" s="97"/>
      <c r="H460" s="103" t="n">
        <f aca="false">IF(H$1="P",MAX(0,H$2-$D460),IF(H$1="C",MAX(0,$D460-H$2)))</f>
        <v>0</v>
      </c>
      <c r="I460" s="103" t="n">
        <f aca="false">IF(I$1="P",MAX(0,I$2-$D460),IF(I$1="C",MAX(0,$D460-I$2)))</f>
        <v>0.559999999999999</v>
      </c>
      <c r="J460" s="103" t="n">
        <f aca="false">IF(J$1="P",MAX(0,J$2-$D460),IF(J$1="C",MAX(0,$D460-J$2)))</f>
        <v>5.56</v>
      </c>
      <c r="K460" s="103" t="n">
        <f aca="false">IF(K$1="P",MAX(0,K$2-$D460),IF(K$1="C",MAX(0,$D460-K$2)))</f>
        <v>10.56</v>
      </c>
      <c r="L460" s="103" t="n">
        <f aca="false">IF(L$1="P",MAX(0,L$2-$D460),IF(L$1="C",MAX(0,$D460-L$2)))</f>
        <v>15.56</v>
      </c>
      <c r="M460" s="103" t="n">
        <f aca="false">IF(M$1="P",MAX(0,M$2-$D460),IF(M$1="C",MAX(0,$D460-M$2)))</f>
        <v>25.56</v>
      </c>
      <c r="N460" s="103" t="n">
        <f aca="false">IF(N$1="P",MAX(0,N$2-$D460),IF(N$1="C",MAX(0,$D460-N$2)))</f>
        <v>4.44</v>
      </c>
      <c r="O460" s="103" t="n">
        <f aca="false">IF(O$1="P",MAX(0,O$2-$D460),IF(O$1="C",MAX(0,$D460-O$2)))</f>
        <v>0</v>
      </c>
      <c r="P460" s="103" t="n">
        <f aca="false">IF(P$1="P",MAX(0,P$2-$D460),IF(P$1="C",MAX(0,$D460-P$2)))</f>
        <v>0</v>
      </c>
      <c r="Q460" s="103" t="n">
        <f aca="false">IF(Q$1="P",MAX(0,Q$2-$D460),IF(Q$1="C",MAX(0,$D460-Q$2)))</f>
        <v>0</v>
      </c>
      <c r="R460" s="103" t="n">
        <f aca="false">IF(R$1="P",MAX(0,R$2-$D460),IF(R$1="C",MAX(0,$D460-R$2)))</f>
        <v>0</v>
      </c>
      <c r="S460" s="103" t="n">
        <f aca="false">IF(S$1="P",MAX(0,S$2-$D460),IF(S$1="C",MAX(0,$D460-S$2)))</f>
        <v>0</v>
      </c>
      <c r="T460" s="103" t="n">
        <f aca="false">IF(T$1="P",MAX(0,T$2-$D460),IF(T$1="C",MAX(0,$D460-T$2)))</f>
        <v>0</v>
      </c>
      <c r="U460" s="104" t="n">
        <f aca="false">B460</f>
        <v>21</v>
      </c>
      <c r="V460" s="105" t="n">
        <f aca="false">VLOOKUP($C460,Gas!$B$3:$E$2506,2)</f>
        <v>2.295</v>
      </c>
      <c r="W460" s="46" t="n">
        <f aca="false">D460/V460</f>
        <v>10.6492374727669</v>
      </c>
      <c r="X460" s="99" t="n">
        <f aca="false">VLOOKUP($C460,Gas!$B$3:$E$2506,4)</f>
        <v>0.568032549260702</v>
      </c>
    </row>
    <row r="461" customFormat="false" ht="12.75" hidden="false" customHeight="false" outlineLevel="0" collapsed="false">
      <c r="A461" s="0" t="n">
        <f aca="false">YEAR(C461)</f>
        <v>1999</v>
      </c>
      <c r="B461" s="95" t="n">
        <f aca="false">MONTH(C461)+(YEAR(C461)-1998)*12</f>
        <v>21</v>
      </c>
      <c r="C461" s="101" t="n">
        <v>36427</v>
      </c>
      <c r="D461" s="102" t="n">
        <v>22</v>
      </c>
      <c r="E461" s="98" t="n">
        <f aca="false">LN(D461/D460)</f>
        <v>-0.105178680945079</v>
      </c>
      <c r="F461" s="106" t="n">
        <f aca="false">STDEV(E452:E461)*SQRT(trade_day)</f>
        <v>0.740111322993083</v>
      </c>
      <c r="G461" s="97"/>
      <c r="H461" s="103" t="n">
        <f aca="false">IF(H$1="P",MAX(0,H$2-$D461),IF(H$1="C",MAX(0,$D461-H$2)))</f>
        <v>0</v>
      </c>
      <c r="I461" s="103" t="n">
        <f aca="false">IF(I$1="P",MAX(0,I$2-$D461),IF(I$1="C",MAX(0,$D461-I$2)))</f>
        <v>3</v>
      </c>
      <c r="J461" s="103" t="n">
        <f aca="false">IF(J$1="P",MAX(0,J$2-$D461),IF(J$1="C",MAX(0,$D461-J$2)))</f>
        <v>8</v>
      </c>
      <c r="K461" s="103" t="n">
        <f aca="false">IF(K$1="P",MAX(0,K$2-$D461),IF(K$1="C",MAX(0,$D461-K$2)))</f>
        <v>13</v>
      </c>
      <c r="L461" s="103" t="n">
        <f aca="false">IF(L$1="P",MAX(0,L$2-$D461),IF(L$1="C",MAX(0,$D461-L$2)))</f>
        <v>18</v>
      </c>
      <c r="M461" s="103" t="n">
        <f aca="false">IF(M$1="P",MAX(0,M$2-$D461),IF(M$1="C",MAX(0,$D461-M$2)))</f>
        <v>28</v>
      </c>
      <c r="N461" s="103" t="n">
        <f aca="false">IF(N$1="P",MAX(0,N$2-$D461),IF(N$1="C",MAX(0,$D461-N$2)))</f>
        <v>2</v>
      </c>
      <c r="O461" s="103" t="n">
        <f aca="false">IF(O$1="P",MAX(0,O$2-$D461),IF(O$1="C",MAX(0,$D461-O$2)))</f>
        <v>0</v>
      </c>
      <c r="P461" s="103" t="n">
        <f aca="false">IF(P$1="P",MAX(0,P$2-$D461),IF(P$1="C",MAX(0,$D461-P$2)))</f>
        <v>0</v>
      </c>
      <c r="Q461" s="103" t="n">
        <f aca="false">IF(Q$1="P",MAX(0,Q$2-$D461),IF(Q$1="C",MAX(0,$D461-Q$2)))</f>
        <v>0</v>
      </c>
      <c r="R461" s="103" t="n">
        <f aca="false">IF(R$1="P",MAX(0,R$2-$D461),IF(R$1="C",MAX(0,$D461-R$2)))</f>
        <v>0</v>
      </c>
      <c r="S461" s="103" t="n">
        <f aca="false">IF(S$1="P",MAX(0,S$2-$D461),IF(S$1="C",MAX(0,$D461-S$2)))</f>
        <v>0</v>
      </c>
      <c r="T461" s="103" t="n">
        <f aca="false">IF(T$1="P",MAX(0,T$2-$D461),IF(T$1="C",MAX(0,$D461-T$2)))</f>
        <v>0</v>
      </c>
      <c r="U461" s="104" t="n">
        <f aca="false">B461</f>
        <v>21</v>
      </c>
      <c r="V461" s="105" t="n">
        <f aca="false">VLOOKUP($C461,Gas!$B$3:$E$2506,2)</f>
        <v>2.47</v>
      </c>
      <c r="W461" s="46" t="n">
        <f aca="false">D461/V461</f>
        <v>8.90688259109312</v>
      </c>
      <c r="X461" s="99" t="n">
        <f aca="false">VLOOKUP($C461,Gas!$B$3:$E$2506,4)</f>
        <v>0.80866846311651</v>
      </c>
    </row>
    <row r="462" customFormat="false" ht="12.75" hidden="false" customHeight="false" outlineLevel="0" collapsed="false">
      <c r="A462" s="0" t="n">
        <f aca="false">YEAR(C462)</f>
        <v>1999</v>
      </c>
      <c r="B462" s="95" t="n">
        <f aca="false">MONTH(C462)+(YEAR(C462)-1998)*12</f>
        <v>21</v>
      </c>
      <c r="C462" s="101" t="n">
        <v>36430</v>
      </c>
      <c r="D462" s="102" t="n">
        <v>23.75</v>
      </c>
      <c r="E462" s="98" t="n">
        <f aca="false">LN(D462/D461)</f>
        <v>0.0765400771223344</v>
      </c>
      <c r="F462" s="106" t="n">
        <f aca="false">STDEV(E453:E462)*SQRT(trade_day)</f>
        <v>0.898966956934112</v>
      </c>
      <c r="G462" s="97"/>
      <c r="H462" s="103" t="n">
        <f aca="false">IF(H$1="P",MAX(0,H$2-$D462),IF(H$1="C",MAX(0,$D462-H$2)))</f>
        <v>0</v>
      </c>
      <c r="I462" s="103" t="n">
        <f aca="false">IF(I$1="P",MAX(0,I$2-$D462),IF(I$1="C",MAX(0,$D462-I$2)))</f>
        <v>1.25</v>
      </c>
      <c r="J462" s="103" t="n">
        <f aca="false">IF(J$1="P",MAX(0,J$2-$D462),IF(J$1="C",MAX(0,$D462-J$2)))</f>
        <v>6.25</v>
      </c>
      <c r="K462" s="103" t="n">
        <f aca="false">IF(K$1="P",MAX(0,K$2-$D462),IF(K$1="C",MAX(0,$D462-K$2)))</f>
        <v>11.25</v>
      </c>
      <c r="L462" s="103" t="n">
        <f aca="false">IF(L$1="P",MAX(0,L$2-$D462),IF(L$1="C",MAX(0,$D462-L$2)))</f>
        <v>16.25</v>
      </c>
      <c r="M462" s="103" t="n">
        <f aca="false">IF(M$1="P",MAX(0,M$2-$D462),IF(M$1="C",MAX(0,$D462-M$2)))</f>
        <v>26.25</v>
      </c>
      <c r="N462" s="103" t="n">
        <f aca="false">IF(N$1="P",MAX(0,N$2-$D462),IF(N$1="C",MAX(0,$D462-N$2)))</f>
        <v>3.75</v>
      </c>
      <c r="O462" s="103" t="n">
        <f aca="false">IF(O$1="P",MAX(0,O$2-$D462),IF(O$1="C",MAX(0,$D462-O$2)))</f>
        <v>0</v>
      </c>
      <c r="P462" s="103" t="n">
        <f aca="false">IF(P$1="P",MAX(0,P$2-$D462),IF(P$1="C",MAX(0,$D462-P$2)))</f>
        <v>0</v>
      </c>
      <c r="Q462" s="103" t="n">
        <f aca="false">IF(Q$1="P",MAX(0,Q$2-$D462),IF(Q$1="C",MAX(0,$D462-Q$2)))</f>
        <v>0</v>
      </c>
      <c r="R462" s="103" t="n">
        <f aca="false">IF(R$1="P",MAX(0,R$2-$D462),IF(R$1="C",MAX(0,$D462-R$2)))</f>
        <v>0</v>
      </c>
      <c r="S462" s="103" t="n">
        <f aca="false">IF(S$1="P",MAX(0,S$2-$D462),IF(S$1="C",MAX(0,$D462-S$2)))</f>
        <v>0</v>
      </c>
      <c r="T462" s="103" t="n">
        <f aca="false">IF(T$1="P",MAX(0,T$2-$D462),IF(T$1="C",MAX(0,$D462-T$2)))</f>
        <v>0</v>
      </c>
      <c r="U462" s="104" t="n">
        <f aca="false">B462</f>
        <v>21</v>
      </c>
      <c r="V462" s="105" t="n">
        <f aca="false">VLOOKUP($C462,Gas!$B$3:$E$2506,2)</f>
        <v>2.57</v>
      </c>
      <c r="W462" s="46" t="n">
        <f aca="false">D462/V462</f>
        <v>9.24124513618677</v>
      </c>
      <c r="X462" s="99" t="n">
        <f aca="false">VLOOKUP($C462,Gas!$B$3:$E$2506,4)</f>
        <v>0.738745638481966</v>
      </c>
    </row>
    <row r="463" customFormat="false" ht="12.75" hidden="false" customHeight="false" outlineLevel="0" collapsed="false">
      <c r="A463" s="0" t="n">
        <f aca="false">YEAR(C463)</f>
        <v>1999</v>
      </c>
      <c r="B463" s="95" t="n">
        <f aca="false">MONTH(C463)+(YEAR(C463)-1998)*12</f>
        <v>21</v>
      </c>
      <c r="C463" s="101" t="n">
        <v>36431</v>
      </c>
      <c r="D463" s="102" t="n">
        <v>23.88</v>
      </c>
      <c r="E463" s="98" t="n">
        <f aca="false">LN(D463/D462)</f>
        <v>0.0054587580437511</v>
      </c>
      <c r="F463" s="106" t="n">
        <f aca="false">STDEV(E454:E463)*SQRT(trade_day)</f>
        <v>0.901405594493906</v>
      </c>
      <c r="G463" s="97"/>
      <c r="H463" s="103" t="n">
        <f aca="false">IF(H$1="P",MAX(0,H$2-$D463),IF(H$1="C",MAX(0,$D463-H$2)))</f>
        <v>0</v>
      </c>
      <c r="I463" s="103" t="n">
        <f aca="false">IF(I$1="P",MAX(0,I$2-$D463),IF(I$1="C",MAX(0,$D463-I$2)))</f>
        <v>1.12</v>
      </c>
      <c r="J463" s="103" t="n">
        <f aca="false">IF(J$1="P",MAX(0,J$2-$D463),IF(J$1="C",MAX(0,$D463-J$2)))</f>
        <v>6.12</v>
      </c>
      <c r="K463" s="103" t="n">
        <f aca="false">IF(K$1="P",MAX(0,K$2-$D463),IF(K$1="C",MAX(0,$D463-K$2)))</f>
        <v>11.12</v>
      </c>
      <c r="L463" s="103" t="n">
        <f aca="false">IF(L$1="P",MAX(0,L$2-$D463),IF(L$1="C",MAX(0,$D463-L$2)))</f>
        <v>16.12</v>
      </c>
      <c r="M463" s="103" t="n">
        <f aca="false">IF(M$1="P",MAX(0,M$2-$D463),IF(M$1="C",MAX(0,$D463-M$2)))</f>
        <v>26.12</v>
      </c>
      <c r="N463" s="103" t="n">
        <f aca="false">IF(N$1="P",MAX(0,N$2-$D463),IF(N$1="C",MAX(0,$D463-N$2)))</f>
        <v>3.88</v>
      </c>
      <c r="O463" s="103" t="n">
        <f aca="false">IF(O$1="P",MAX(0,O$2-$D463),IF(O$1="C",MAX(0,$D463-O$2)))</f>
        <v>0</v>
      </c>
      <c r="P463" s="103" t="n">
        <f aca="false">IF(P$1="P",MAX(0,P$2-$D463),IF(P$1="C",MAX(0,$D463-P$2)))</f>
        <v>0</v>
      </c>
      <c r="Q463" s="103" t="n">
        <f aca="false">IF(Q$1="P",MAX(0,Q$2-$D463),IF(Q$1="C",MAX(0,$D463-Q$2)))</f>
        <v>0</v>
      </c>
      <c r="R463" s="103" t="n">
        <f aca="false">IF(R$1="P",MAX(0,R$2-$D463),IF(R$1="C",MAX(0,$D463-R$2)))</f>
        <v>0</v>
      </c>
      <c r="S463" s="103" t="n">
        <f aca="false">IF(S$1="P",MAX(0,S$2-$D463),IF(S$1="C",MAX(0,$D463-S$2)))</f>
        <v>0</v>
      </c>
      <c r="T463" s="103" t="n">
        <f aca="false">IF(T$1="P",MAX(0,T$2-$D463),IF(T$1="C",MAX(0,$D463-T$2)))</f>
        <v>0</v>
      </c>
      <c r="U463" s="104" t="n">
        <f aca="false">B463</f>
        <v>21</v>
      </c>
      <c r="V463" s="105" t="n">
        <f aca="false">VLOOKUP($C463,Gas!$B$3:$E$2506,2)</f>
        <v>2.5</v>
      </c>
      <c r="W463" s="46" t="n">
        <f aca="false">D463/V463</f>
        <v>9.552</v>
      </c>
      <c r="X463" s="99" t="n">
        <f aca="false">VLOOKUP($C463,Gas!$B$3:$E$2506,4)</f>
        <v>0.758985429011372</v>
      </c>
    </row>
    <row r="464" customFormat="false" ht="12.75" hidden="false" customHeight="false" outlineLevel="0" collapsed="false">
      <c r="A464" s="0" t="n">
        <f aca="false">YEAR(C464)</f>
        <v>1999</v>
      </c>
      <c r="B464" s="95" t="n">
        <f aca="false">MONTH(C464)+(YEAR(C464)-1998)*12</f>
        <v>21</v>
      </c>
      <c r="C464" s="101" t="n">
        <v>36432</v>
      </c>
      <c r="D464" s="102" t="n">
        <v>25.35</v>
      </c>
      <c r="E464" s="98" t="n">
        <f aca="false">LN(D464/D463)</f>
        <v>0.0597374415127909</v>
      </c>
      <c r="F464" s="106" t="n">
        <f aca="false">STDEV(E455:E464)*SQRT(trade_day)</f>
        <v>0.947656352067363</v>
      </c>
      <c r="G464" s="97"/>
      <c r="H464" s="103" t="n">
        <f aca="false">IF(H$1="P",MAX(0,H$2-$D464),IF(H$1="C",MAX(0,$D464-H$2)))</f>
        <v>0</v>
      </c>
      <c r="I464" s="103" t="n">
        <f aca="false">IF(I$1="P",MAX(0,I$2-$D464),IF(I$1="C",MAX(0,$D464-I$2)))</f>
        <v>0</v>
      </c>
      <c r="J464" s="103" t="n">
        <f aca="false">IF(J$1="P",MAX(0,J$2-$D464),IF(J$1="C",MAX(0,$D464-J$2)))</f>
        <v>4.65</v>
      </c>
      <c r="K464" s="103" t="n">
        <f aca="false">IF(K$1="P",MAX(0,K$2-$D464),IF(K$1="C",MAX(0,$D464-K$2)))</f>
        <v>9.65</v>
      </c>
      <c r="L464" s="103" t="n">
        <f aca="false">IF(L$1="P",MAX(0,L$2-$D464),IF(L$1="C",MAX(0,$D464-L$2)))</f>
        <v>14.65</v>
      </c>
      <c r="M464" s="103" t="n">
        <f aca="false">IF(M$1="P",MAX(0,M$2-$D464),IF(M$1="C",MAX(0,$D464-M$2)))</f>
        <v>24.65</v>
      </c>
      <c r="N464" s="103" t="n">
        <f aca="false">IF(N$1="P",MAX(0,N$2-$D464),IF(N$1="C",MAX(0,$D464-N$2)))</f>
        <v>5.35</v>
      </c>
      <c r="O464" s="103" t="n">
        <f aca="false">IF(O$1="P",MAX(0,O$2-$D464),IF(O$1="C",MAX(0,$D464-O$2)))</f>
        <v>0.350000000000001</v>
      </c>
      <c r="P464" s="103" t="n">
        <f aca="false">IF(P$1="P",MAX(0,P$2-$D464),IF(P$1="C",MAX(0,$D464-P$2)))</f>
        <v>0</v>
      </c>
      <c r="Q464" s="103" t="n">
        <f aca="false">IF(Q$1="P",MAX(0,Q$2-$D464),IF(Q$1="C",MAX(0,$D464-Q$2)))</f>
        <v>0</v>
      </c>
      <c r="R464" s="103" t="n">
        <f aca="false">IF(R$1="P",MAX(0,R$2-$D464),IF(R$1="C",MAX(0,$D464-R$2)))</f>
        <v>0</v>
      </c>
      <c r="S464" s="103" t="n">
        <f aca="false">IF(S$1="P",MAX(0,S$2-$D464),IF(S$1="C",MAX(0,$D464-S$2)))</f>
        <v>0</v>
      </c>
      <c r="T464" s="103" t="n">
        <f aca="false">IF(T$1="P",MAX(0,T$2-$D464),IF(T$1="C",MAX(0,$D464-T$2)))</f>
        <v>0</v>
      </c>
      <c r="U464" s="104" t="n">
        <f aca="false">B464</f>
        <v>21</v>
      </c>
      <c r="V464" s="105" t="n">
        <f aca="false">VLOOKUP($C464,Gas!$B$3:$E$2506,2)</f>
        <v>2.525</v>
      </c>
      <c r="W464" s="46" t="n">
        <f aca="false">D464/V464</f>
        <v>10.039603960396</v>
      </c>
      <c r="X464" s="99" t="n">
        <f aca="false">VLOOKUP($C464,Gas!$B$3:$E$2506,4)</f>
        <v>0.760507027585383</v>
      </c>
    </row>
    <row r="465" customFormat="false" ht="12.75" hidden="false" customHeight="false" outlineLevel="0" collapsed="false">
      <c r="A465" s="0" t="n">
        <f aca="false">YEAR(C465)</f>
        <v>1999</v>
      </c>
      <c r="B465" s="95" t="n">
        <f aca="false">MONTH(C465)+(YEAR(C465)-1998)*12</f>
        <v>21</v>
      </c>
      <c r="C465" s="101" t="n">
        <v>36433</v>
      </c>
      <c r="D465" s="102" t="n">
        <v>24.17</v>
      </c>
      <c r="E465" s="98" t="n">
        <f aca="false">LN(D465/D464)</f>
        <v>-0.0476665353218005</v>
      </c>
      <c r="F465" s="106" t="n">
        <f aca="false">STDEV(E456:E465)*SQRT(trade_day)</f>
        <v>0.955344087575495</v>
      </c>
      <c r="G465" s="97"/>
      <c r="H465" s="103" t="n">
        <f aca="false">IF(H$1="P",MAX(0,H$2-$D465),IF(H$1="C",MAX(0,$D465-H$2)))</f>
        <v>0</v>
      </c>
      <c r="I465" s="103" t="n">
        <f aca="false">IF(I$1="P",MAX(0,I$2-$D465),IF(I$1="C",MAX(0,$D465-I$2)))</f>
        <v>0.829999999999998</v>
      </c>
      <c r="J465" s="103" t="n">
        <f aca="false">IF(J$1="P",MAX(0,J$2-$D465),IF(J$1="C",MAX(0,$D465-J$2)))</f>
        <v>5.83</v>
      </c>
      <c r="K465" s="103" t="n">
        <f aca="false">IF(K$1="P",MAX(0,K$2-$D465),IF(K$1="C",MAX(0,$D465-K$2)))</f>
        <v>10.83</v>
      </c>
      <c r="L465" s="103" t="n">
        <f aca="false">IF(L$1="P",MAX(0,L$2-$D465),IF(L$1="C",MAX(0,$D465-L$2)))</f>
        <v>15.83</v>
      </c>
      <c r="M465" s="103" t="n">
        <f aca="false">IF(M$1="P",MAX(0,M$2-$D465),IF(M$1="C",MAX(0,$D465-M$2)))</f>
        <v>25.83</v>
      </c>
      <c r="N465" s="103" t="n">
        <f aca="false">IF(N$1="P",MAX(0,N$2-$D465),IF(N$1="C",MAX(0,$D465-N$2)))</f>
        <v>4.17</v>
      </c>
      <c r="O465" s="103" t="n">
        <f aca="false">IF(O$1="P",MAX(0,O$2-$D465),IF(O$1="C",MAX(0,$D465-O$2)))</f>
        <v>0</v>
      </c>
      <c r="P465" s="103" t="n">
        <f aca="false">IF(P$1="P",MAX(0,P$2-$D465),IF(P$1="C",MAX(0,$D465-P$2)))</f>
        <v>0</v>
      </c>
      <c r="Q465" s="103" t="n">
        <f aca="false">IF(Q$1="P",MAX(0,Q$2-$D465),IF(Q$1="C",MAX(0,$D465-Q$2)))</f>
        <v>0</v>
      </c>
      <c r="R465" s="103" t="n">
        <f aca="false">IF(R$1="P",MAX(0,R$2-$D465),IF(R$1="C",MAX(0,$D465-R$2)))</f>
        <v>0</v>
      </c>
      <c r="S465" s="103" t="n">
        <f aca="false">IF(S$1="P",MAX(0,S$2-$D465),IF(S$1="C",MAX(0,$D465-S$2)))</f>
        <v>0</v>
      </c>
      <c r="T465" s="103" t="n">
        <f aca="false">IF(T$1="P",MAX(0,T$2-$D465),IF(T$1="C",MAX(0,$D465-T$2)))</f>
        <v>0</v>
      </c>
      <c r="U465" s="104" t="n">
        <f aca="false">B465</f>
        <v>21</v>
      </c>
      <c r="V465" s="105" t="n">
        <f aca="false">VLOOKUP($C465,Gas!$B$3:$E$2506,2)</f>
        <v>2.555</v>
      </c>
      <c r="W465" s="46" t="n">
        <f aca="false">D465/V465</f>
        <v>9.45988258317025</v>
      </c>
      <c r="X465" s="99" t="n">
        <f aca="false">VLOOKUP($C465,Gas!$B$3:$E$2506,4)</f>
        <v>0.762210166789448</v>
      </c>
    </row>
    <row r="466" customFormat="false" ht="12.75" hidden="false" customHeight="false" outlineLevel="0" collapsed="false">
      <c r="A466" s="0" t="n">
        <f aca="false">YEAR(C466)</f>
        <v>1999</v>
      </c>
      <c r="B466" s="95" t="n">
        <f aca="false">MONTH(C466)+(YEAR(C466)-1998)*12</f>
        <v>22</v>
      </c>
      <c r="C466" s="101" t="n">
        <v>36434</v>
      </c>
      <c r="D466" s="102" t="n">
        <v>22.63</v>
      </c>
      <c r="E466" s="98" t="n">
        <f aca="false">LN(D466/D465)</f>
        <v>-0.0658357350699458</v>
      </c>
      <c r="F466" s="106" t="n">
        <f aca="false">STDEV(E457:E466)*SQRT(trade_day)</f>
        <v>0.956368636256566</v>
      </c>
      <c r="G466" s="97"/>
      <c r="H466" s="103" t="n">
        <f aca="false">IF(H$1="P",MAX(0,H$2-$D466),IF(H$1="C",MAX(0,$D466-H$2)))</f>
        <v>0</v>
      </c>
      <c r="I466" s="103" t="n">
        <f aca="false">IF(I$1="P",MAX(0,I$2-$D466),IF(I$1="C",MAX(0,$D466-I$2)))</f>
        <v>2.37</v>
      </c>
      <c r="J466" s="103" t="n">
        <f aca="false">IF(J$1="P",MAX(0,J$2-$D466),IF(J$1="C",MAX(0,$D466-J$2)))</f>
        <v>7.37</v>
      </c>
      <c r="K466" s="103" t="n">
        <f aca="false">IF(K$1="P",MAX(0,K$2-$D466),IF(K$1="C",MAX(0,$D466-K$2)))</f>
        <v>12.37</v>
      </c>
      <c r="L466" s="103" t="n">
        <f aca="false">IF(L$1="P",MAX(0,L$2-$D466),IF(L$1="C",MAX(0,$D466-L$2)))</f>
        <v>17.37</v>
      </c>
      <c r="M466" s="103" t="n">
        <f aca="false">IF(M$1="P",MAX(0,M$2-$D466),IF(M$1="C",MAX(0,$D466-M$2)))</f>
        <v>27.37</v>
      </c>
      <c r="N466" s="103" t="n">
        <f aca="false">IF(N$1="P",MAX(0,N$2-$D466),IF(N$1="C",MAX(0,$D466-N$2)))</f>
        <v>2.63</v>
      </c>
      <c r="O466" s="103" t="n">
        <f aca="false">IF(O$1="P",MAX(0,O$2-$D466),IF(O$1="C",MAX(0,$D466-O$2)))</f>
        <v>0</v>
      </c>
      <c r="P466" s="103" t="n">
        <f aca="false">IF(P$1="P",MAX(0,P$2-$D466),IF(P$1="C",MAX(0,$D466-P$2)))</f>
        <v>0</v>
      </c>
      <c r="Q466" s="103" t="n">
        <f aca="false">IF(Q$1="P",MAX(0,Q$2-$D466),IF(Q$1="C",MAX(0,$D466-Q$2)))</f>
        <v>0</v>
      </c>
      <c r="R466" s="103" t="n">
        <f aca="false">IF(R$1="P",MAX(0,R$2-$D466),IF(R$1="C",MAX(0,$D466-R$2)))</f>
        <v>0</v>
      </c>
      <c r="S466" s="103" t="n">
        <f aca="false">IF(S$1="P",MAX(0,S$2-$D466),IF(S$1="C",MAX(0,$D466-S$2)))</f>
        <v>0</v>
      </c>
      <c r="T466" s="103" t="n">
        <f aca="false">IF(T$1="P",MAX(0,T$2-$D466),IF(T$1="C",MAX(0,$D466-T$2)))</f>
        <v>0</v>
      </c>
      <c r="U466" s="104" t="n">
        <f aca="false">B466</f>
        <v>22</v>
      </c>
      <c r="V466" s="105" t="n">
        <f aca="false">VLOOKUP($C466,Gas!$B$3:$E$2506,2)</f>
        <v>2.35</v>
      </c>
      <c r="W466" s="46" t="n">
        <f aca="false">D466/V466</f>
        <v>9.62978723404255</v>
      </c>
      <c r="X466" s="99" t="n">
        <f aca="false">VLOOKUP($C466,Gas!$B$3:$E$2506,4)</f>
        <v>0.920785383310025</v>
      </c>
    </row>
    <row r="467" customFormat="false" ht="12.75" hidden="false" customHeight="false" outlineLevel="0" collapsed="false">
      <c r="A467" s="0" t="n">
        <f aca="false">YEAR(C467)</f>
        <v>1999</v>
      </c>
      <c r="B467" s="95" t="n">
        <f aca="false">MONTH(C467)+(YEAR(C467)-1998)*12</f>
        <v>22</v>
      </c>
      <c r="C467" s="101" t="n">
        <v>36437</v>
      </c>
      <c r="D467" s="102" t="n">
        <v>23.25</v>
      </c>
      <c r="E467" s="98" t="n">
        <f aca="false">LN(D467/D466)</f>
        <v>0.0270286723879194</v>
      </c>
      <c r="F467" s="106" t="n">
        <f aca="false">STDEV(E458:E467)*SQRT(trade_day)</f>
        <v>0.893858479563353</v>
      </c>
      <c r="G467" s="97"/>
      <c r="H467" s="103" t="n">
        <f aca="false">IF(H$1="P",MAX(0,H$2-$D467),IF(H$1="C",MAX(0,$D467-H$2)))</f>
        <v>0</v>
      </c>
      <c r="I467" s="103" t="n">
        <f aca="false">IF(I$1="P",MAX(0,I$2-$D467),IF(I$1="C",MAX(0,$D467-I$2)))</f>
        <v>1.75</v>
      </c>
      <c r="J467" s="103" t="n">
        <f aca="false">IF(J$1="P",MAX(0,J$2-$D467),IF(J$1="C",MAX(0,$D467-J$2)))</f>
        <v>6.75</v>
      </c>
      <c r="K467" s="103" t="n">
        <f aca="false">IF(K$1="P",MAX(0,K$2-$D467),IF(K$1="C",MAX(0,$D467-K$2)))</f>
        <v>11.75</v>
      </c>
      <c r="L467" s="103" t="n">
        <f aca="false">IF(L$1="P",MAX(0,L$2-$D467),IF(L$1="C",MAX(0,$D467-L$2)))</f>
        <v>16.75</v>
      </c>
      <c r="M467" s="103" t="n">
        <f aca="false">IF(M$1="P",MAX(0,M$2-$D467),IF(M$1="C",MAX(0,$D467-M$2)))</f>
        <v>26.75</v>
      </c>
      <c r="N467" s="103" t="n">
        <f aca="false">IF(N$1="P",MAX(0,N$2-$D467),IF(N$1="C",MAX(0,$D467-N$2)))</f>
        <v>3.25</v>
      </c>
      <c r="O467" s="103" t="n">
        <f aca="false">IF(O$1="P",MAX(0,O$2-$D467),IF(O$1="C",MAX(0,$D467-O$2)))</f>
        <v>0</v>
      </c>
      <c r="P467" s="103" t="n">
        <f aca="false">IF(P$1="P",MAX(0,P$2-$D467),IF(P$1="C",MAX(0,$D467-P$2)))</f>
        <v>0</v>
      </c>
      <c r="Q467" s="103" t="n">
        <f aca="false">IF(Q$1="P",MAX(0,Q$2-$D467),IF(Q$1="C",MAX(0,$D467-Q$2)))</f>
        <v>0</v>
      </c>
      <c r="R467" s="103" t="n">
        <f aca="false">IF(R$1="P",MAX(0,R$2-$D467),IF(R$1="C",MAX(0,$D467-R$2)))</f>
        <v>0</v>
      </c>
      <c r="S467" s="103" t="n">
        <f aca="false">IF(S$1="P",MAX(0,S$2-$D467),IF(S$1="C",MAX(0,$D467-S$2)))</f>
        <v>0</v>
      </c>
      <c r="T467" s="103" t="n">
        <f aca="false">IF(T$1="P",MAX(0,T$2-$D467),IF(T$1="C",MAX(0,$D467-T$2)))</f>
        <v>0</v>
      </c>
      <c r="U467" s="104" t="n">
        <f aca="false">B467</f>
        <v>22</v>
      </c>
      <c r="V467" s="105" t="n">
        <f aca="false">VLOOKUP($C467,Gas!$B$3:$E$2506,2)</f>
        <v>2.35</v>
      </c>
      <c r="W467" s="46" t="n">
        <f aca="false">D467/V467</f>
        <v>9.8936170212766</v>
      </c>
      <c r="X467" s="99" t="n">
        <f aca="false">VLOOKUP($C467,Gas!$B$3:$E$2506,4)</f>
        <v>0.614908651059362</v>
      </c>
    </row>
    <row r="468" customFormat="false" ht="12.75" hidden="false" customHeight="false" outlineLevel="0" collapsed="false">
      <c r="A468" s="0" t="n">
        <f aca="false">YEAR(C468)</f>
        <v>1999</v>
      </c>
      <c r="B468" s="95" t="n">
        <f aca="false">MONTH(C468)+(YEAR(C468)-1998)*12</f>
        <v>22</v>
      </c>
      <c r="C468" s="101" t="n">
        <v>36438</v>
      </c>
      <c r="D468" s="102" t="n">
        <v>24.13</v>
      </c>
      <c r="E468" s="98" t="n">
        <f aca="false">LN(D468/D467)</f>
        <v>0.037150747603575</v>
      </c>
      <c r="F468" s="106" t="n">
        <f aca="false">STDEV(E459:E468)*SQRT(trade_day)</f>
        <v>0.903668453421569</v>
      </c>
      <c r="G468" s="97"/>
      <c r="H468" s="103" t="n">
        <f aca="false">IF(H$1="P",MAX(0,H$2-$D468),IF(H$1="C",MAX(0,$D468-H$2)))</f>
        <v>0</v>
      </c>
      <c r="I468" s="103" t="n">
        <f aca="false">IF(I$1="P",MAX(0,I$2-$D468),IF(I$1="C",MAX(0,$D468-I$2)))</f>
        <v>0.870000000000001</v>
      </c>
      <c r="J468" s="103" t="n">
        <f aca="false">IF(J$1="P",MAX(0,J$2-$D468),IF(J$1="C",MAX(0,$D468-J$2)))</f>
        <v>5.87</v>
      </c>
      <c r="K468" s="103" t="n">
        <f aca="false">IF(K$1="P",MAX(0,K$2-$D468),IF(K$1="C",MAX(0,$D468-K$2)))</f>
        <v>10.87</v>
      </c>
      <c r="L468" s="103" t="n">
        <f aca="false">IF(L$1="P",MAX(0,L$2-$D468),IF(L$1="C",MAX(0,$D468-L$2)))</f>
        <v>15.87</v>
      </c>
      <c r="M468" s="103" t="n">
        <f aca="false">IF(M$1="P",MAX(0,M$2-$D468),IF(M$1="C",MAX(0,$D468-M$2)))</f>
        <v>25.87</v>
      </c>
      <c r="N468" s="103" t="n">
        <f aca="false">IF(N$1="P",MAX(0,N$2-$D468),IF(N$1="C",MAX(0,$D468-N$2)))</f>
        <v>4.13</v>
      </c>
      <c r="O468" s="103" t="n">
        <f aca="false">IF(O$1="P",MAX(0,O$2-$D468),IF(O$1="C",MAX(0,$D468-O$2)))</f>
        <v>0</v>
      </c>
      <c r="P468" s="103" t="n">
        <f aca="false">IF(P$1="P",MAX(0,P$2-$D468),IF(P$1="C",MAX(0,$D468-P$2)))</f>
        <v>0</v>
      </c>
      <c r="Q468" s="103" t="n">
        <f aca="false">IF(Q$1="P",MAX(0,Q$2-$D468),IF(Q$1="C",MAX(0,$D468-Q$2)))</f>
        <v>0</v>
      </c>
      <c r="R468" s="103" t="n">
        <f aca="false">IF(R$1="P",MAX(0,R$2-$D468),IF(R$1="C",MAX(0,$D468-R$2)))</f>
        <v>0</v>
      </c>
      <c r="S468" s="103" t="n">
        <f aca="false">IF(S$1="P",MAX(0,S$2-$D468),IF(S$1="C",MAX(0,$D468-S$2)))</f>
        <v>0</v>
      </c>
      <c r="T468" s="103" t="n">
        <f aca="false">IF(T$1="P",MAX(0,T$2-$D468),IF(T$1="C",MAX(0,$D468-T$2)))</f>
        <v>0</v>
      </c>
      <c r="U468" s="104" t="n">
        <f aca="false">B468</f>
        <v>22</v>
      </c>
      <c r="V468" s="105" t="n">
        <f aca="false">VLOOKUP($C468,Gas!$B$3:$E$2506,2)</f>
        <v>2.485</v>
      </c>
      <c r="W468" s="46" t="n">
        <f aca="false">D468/V468</f>
        <v>9.7102615694165</v>
      </c>
      <c r="X468" s="99" t="n">
        <f aca="false">VLOOKUP($C468,Gas!$B$3:$E$2506,4)</f>
        <v>0.66801149798717</v>
      </c>
    </row>
    <row r="469" customFormat="false" ht="12.75" hidden="false" customHeight="false" outlineLevel="0" collapsed="false">
      <c r="A469" s="0" t="n">
        <f aca="false">YEAR(C469)</f>
        <v>1999</v>
      </c>
      <c r="B469" s="95" t="n">
        <f aca="false">MONTH(C469)+(YEAR(C469)-1998)*12</f>
        <v>22</v>
      </c>
      <c r="C469" s="101" t="n">
        <v>36439</v>
      </c>
      <c r="D469" s="102" t="n">
        <v>24.97</v>
      </c>
      <c r="E469" s="98" t="n">
        <f aca="false">LN(D469/D468)</f>
        <v>0.0342192246547414</v>
      </c>
      <c r="F469" s="106" t="n">
        <f aca="false">STDEV(E460:E469)*SQRT(trade_day)</f>
        <v>0.91899708904992</v>
      </c>
      <c r="G469" s="97"/>
      <c r="H469" s="103" t="n">
        <f aca="false">IF(H$1="P",MAX(0,H$2-$D469),IF(H$1="C",MAX(0,$D469-H$2)))</f>
        <v>0</v>
      </c>
      <c r="I469" s="103" t="n">
        <f aca="false">IF(I$1="P",MAX(0,I$2-$D469),IF(I$1="C",MAX(0,$D469-I$2)))</f>
        <v>0.0300000000000011</v>
      </c>
      <c r="J469" s="103" t="n">
        <f aca="false">IF(J$1="P",MAX(0,J$2-$D469),IF(J$1="C",MAX(0,$D469-J$2)))</f>
        <v>5.03</v>
      </c>
      <c r="K469" s="103" t="n">
        <f aca="false">IF(K$1="P",MAX(0,K$2-$D469),IF(K$1="C",MAX(0,$D469-K$2)))</f>
        <v>10.03</v>
      </c>
      <c r="L469" s="103" t="n">
        <f aca="false">IF(L$1="P",MAX(0,L$2-$D469),IF(L$1="C",MAX(0,$D469-L$2)))</f>
        <v>15.03</v>
      </c>
      <c r="M469" s="103" t="n">
        <f aca="false">IF(M$1="P",MAX(0,M$2-$D469),IF(M$1="C",MAX(0,$D469-M$2)))</f>
        <v>25.03</v>
      </c>
      <c r="N469" s="103" t="n">
        <f aca="false">IF(N$1="P",MAX(0,N$2-$D469),IF(N$1="C",MAX(0,$D469-N$2)))</f>
        <v>4.97</v>
      </c>
      <c r="O469" s="103" t="n">
        <f aca="false">IF(O$1="P",MAX(0,O$2-$D469),IF(O$1="C",MAX(0,$D469-O$2)))</f>
        <v>0</v>
      </c>
      <c r="P469" s="103" t="n">
        <f aca="false">IF(P$1="P",MAX(0,P$2-$D469),IF(P$1="C",MAX(0,$D469-P$2)))</f>
        <v>0</v>
      </c>
      <c r="Q469" s="103" t="n">
        <f aca="false">IF(Q$1="P",MAX(0,Q$2-$D469),IF(Q$1="C",MAX(0,$D469-Q$2)))</f>
        <v>0</v>
      </c>
      <c r="R469" s="103" t="n">
        <f aca="false">IF(R$1="P",MAX(0,R$2-$D469),IF(R$1="C",MAX(0,$D469-R$2)))</f>
        <v>0</v>
      </c>
      <c r="S469" s="103" t="n">
        <f aca="false">IF(S$1="P",MAX(0,S$2-$D469),IF(S$1="C",MAX(0,$D469-S$2)))</f>
        <v>0</v>
      </c>
      <c r="T469" s="103" t="n">
        <f aca="false">IF(T$1="P",MAX(0,T$2-$D469),IF(T$1="C",MAX(0,$D469-T$2)))</f>
        <v>0</v>
      </c>
      <c r="U469" s="104" t="n">
        <f aca="false">B469</f>
        <v>22</v>
      </c>
      <c r="V469" s="105" t="n">
        <f aca="false">VLOOKUP($C469,Gas!$B$3:$E$2506,2)</f>
        <v>2.45</v>
      </c>
      <c r="W469" s="46" t="n">
        <f aca="false">D469/V469</f>
        <v>10.1918367346939</v>
      </c>
      <c r="X469" s="99" t="n">
        <f aca="false">VLOOKUP($C469,Gas!$B$3:$E$2506,4)</f>
        <v>0.670606958317148</v>
      </c>
    </row>
    <row r="470" customFormat="false" ht="12.75" hidden="false" customHeight="false" outlineLevel="0" collapsed="false">
      <c r="A470" s="0" t="n">
        <f aca="false">YEAR(C470)</f>
        <v>1999</v>
      </c>
      <c r="B470" s="95" t="n">
        <f aca="false">MONTH(C470)+(YEAR(C470)-1998)*12</f>
        <v>22</v>
      </c>
      <c r="C470" s="101" t="n">
        <v>36440</v>
      </c>
      <c r="D470" s="102" t="n">
        <v>24.39</v>
      </c>
      <c r="E470" s="98" t="n">
        <f aca="false">LN(D470/D469)</f>
        <v>-0.0235018920638529</v>
      </c>
      <c r="F470" s="106" t="n">
        <f aca="false">STDEV(E461:E470)*SQRT(trade_day)</f>
        <v>0.927352008821149</v>
      </c>
      <c r="G470" s="97"/>
      <c r="H470" s="103" t="n">
        <f aca="false">IF(H$1="P",MAX(0,H$2-$D470),IF(H$1="C",MAX(0,$D470-H$2)))</f>
        <v>0</v>
      </c>
      <c r="I470" s="103" t="n">
        <f aca="false">IF(I$1="P",MAX(0,I$2-$D470),IF(I$1="C",MAX(0,$D470-I$2)))</f>
        <v>0.609999999999999</v>
      </c>
      <c r="J470" s="103" t="n">
        <f aca="false">IF(J$1="P",MAX(0,J$2-$D470),IF(J$1="C",MAX(0,$D470-J$2)))</f>
        <v>5.61</v>
      </c>
      <c r="K470" s="103" t="n">
        <f aca="false">IF(K$1="P",MAX(0,K$2-$D470),IF(K$1="C",MAX(0,$D470-K$2)))</f>
        <v>10.61</v>
      </c>
      <c r="L470" s="103" t="n">
        <f aca="false">IF(L$1="P",MAX(0,L$2-$D470),IF(L$1="C",MAX(0,$D470-L$2)))</f>
        <v>15.61</v>
      </c>
      <c r="M470" s="103" t="n">
        <f aca="false">IF(M$1="P",MAX(0,M$2-$D470),IF(M$1="C",MAX(0,$D470-M$2)))</f>
        <v>25.61</v>
      </c>
      <c r="N470" s="103" t="n">
        <f aca="false">IF(N$1="P",MAX(0,N$2-$D470),IF(N$1="C",MAX(0,$D470-N$2)))</f>
        <v>4.39</v>
      </c>
      <c r="O470" s="103" t="n">
        <f aca="false">IF(O$1="P",MAX(0,O$2-$D470),IF(O$1="C",MAX(0,$D470-O$2)))</f>
        <v>0</v>
      </c>
      <c r="P470" s="103" t="n">
        <f aca="false">IF(P$1="P",MAX(0,P$2-$D470),IF(P$1="C",MAX(0,$D470-P$2)))</f>
        <v>0</v>
      </c>
      <c r="Q470" s="103" t="n">
        <f aca="false">IF(Q$1="P",MAX(0,Q$2-$D470),IF(Q$1="C",MAX(0,$D470-Q$2)))</f>
        <v>0</v>
      </c>
      <c r="R470" s="103" t="n">
        <f aca="false">IF(R$1="P",MAX(0,R$2-$D470),IF(R$1="C",MAX(0,$D470-R$2)))</f>
        <v>0</v>
      </c>
      <c r="S470" s="103" t="n">
        <f aca="false">IF(S$1="P",MAX(0,S$2-$D470),IF(S$1="C",MAX(0,$D470-S$2)))</f>
        <v>0</v>
      </c>
      <c r="T470" s="103" t="n">
        <f aca="false">IF(T$1="P",MAX(0,T$2-$D470),IF(T$1="C",MAX(0,$D470-T$2)))</f>
        <v>0</v>
      </c>
      <c r="U470" s="104" t="n">
        <f aca="false">B470</f>
        <v>22</v>
      </c>
      <c r="V470" s="105" t="n">
        <f aca="false">VLOOKUP($C470,Gas!$B$3:$E$2506,2)</f>
        <v>2.465</v>
      </c>
      <c r="W470" s="46" t="n">
        <f aca="false">D470/V470</f>
        <v>9.89452332657201</v>
      </c>
      <c r="X470" s="99" t="n">
        <f aca="false">VLOOKUP($C470,Gas!$B$3:$E$2506,4)</f>
        <v>0.673380228403307</v>
      </c>
    </row>
    <row r="471" customFormat="false" ht="12.75" hidden="false" customHeight="false" outlineLevel="0" collapsed="false">
      <c r="A471" s="0" t="n">
        <f aca="false">YEAR(C471)</f>
        <v>1999</v>
      </c>
      <c r="B471" s="95" t="n">
        <f aca="false">MONTH(C471)+(YEAR(C471)-1998)*12</f>
        <v>22</v>
      </c>
      <c r="C471" s="101" t="n">
        <v>36441</v>
      </c>
      <c r="D471" s="102" t="n">
        <v>24.32</v>
      </c>
      <c r="E471" s="98" t="n">
        <f aca="false">LN(D471/D470)</f>
        <v>-0.00287415512986262</v>
      </c>
      <c r="F471" s="106" t="n">
        <f aca="false">STDEV(E462:E471)*SQRT(trade_day)</f>
        <v>0.724575153663473</v>
      </c>
      <c r="G471" s="97"/>
      <c r="H471" s="103" t="n">
        <f aca="false">IF(H$1="P",MAX(0,H$2-$D471),IF(H$1="C",MAX(0,$D471-H$2)))</f>
        <v>0</v>
      </c>
      <c r="I471" s="103" t="n">
        <f aca="false">IF(I$1="P",MAX(0,I$2-$D471),IF(I$1="C",MAX(0,$D471-I$2)))</f>
        <v>0.68</v>
      </c>
      <c r="J471" s="103" t="n">
        <f aca="false">IF(J$1="P",MAX(0,J$2-$D471),IF(J$1="C",MAX(0,$D471-J$2)))</f>
        <v>5.68</v>
      </c>
      <c r="K471" s="103" t="n">
        <f aca="false">IF(K$1="P",MAX(0,K$2-$D471),IF(K$1="C",MAX(0,$D471-K$2)))</f>
        <v>10.68</v>
      </c>
      <c r="L471" s="103" t="n">
        <f aca="false">IF(L$1="P",MAX(0,L$2-$D471),IF(L$1="C",MAX(0,$D471-L$2)))</f>
        <v>15.68</v>
      </c>
      <c r="M471" s="103" t="n">
        <f aca="false">IF(M$1="P",MAX(0,M$2-$D471),IF(M$1="C",MAX(0,$D471-M$2)))</f>
        <v>25.68</v>
      </c>
      <c r="N471" s="103" t="n">
        <f aca="false">IF(N$1="P",MAX(0,N$2-$D471),IF(N$1="C",MAX(0,$D471-N$2)))</f>
        <v>4.32</v>
      </c>
      <c r="O471" s="103" t="n">
        <f aca="false">IF(O$1="P",MAX(0,O$2-$D471),IF(O$1="C",MAX(0,$D471-O$2)))</f>
        <v>0</v>
      </c>
      <c r="P471" s="103" t="n">
        <f aca="false">IF(P$1="P",MAX(0,P$2-$D471),IF(P$1="C",MAX(0,$D471-P$2)))</f>
        <v>0</v>
      </c>
      <c r="Q471" s="103" t="n">
        <f aca="false">IF(Q$1="P",MAX(0,Q$2-$D471),IF(Q$1="C",MAX(0,$D471-Q$2)))</f>
        <v>0</v>
      </c>
      <c r="R471" s="103" t="n">
        <f aca="false">IF(R$1="P",MAX(0,R$2-$D471),IF(R$1="C",MAX(0,$D471-R$2)))</f>
        <v>0</v>
      </c>
      <c r="S471" s="103" t="n">
        <f aca="false">IF(S$1="P",MAX(0,S$2-$D471),IF(S$1="C",MAX(0,$D471-S$2)))</f>
        <v>0</v>
      </c>
      <c r="T471" s="103" t="n">
        <f aca="false">IF(T$1="P",MAX(0,T$2-$D471),IF(T$1="C",MAX(0,$D471-T$2)))</f>
        <v>0</v>
      </c>
      <c r="U471" s="104" t="n">
        <f aca="false">B471</f>
        <v>22</v>
      </c>
      <c r="V471" s="105" t="n">
        <f aca="false">VLOOKUP($C471,Gas!$B$3:$E$2506,2)</f>
        <v>2.49</v>
      </c>
      <c r="W471" s="46" t="n">
        <f aca="false">D471/V471</f>
        <v>9.76706827309237</v>
      </c>
      <c r="X471" s="99" t="n">
        <f aca="false">VLOOKUP($C471,Gas!$B$3:$E$2506,4)</f>
        <v>0.65850950975227</v>
      </c>
    </row>
    <row r="472" customFormat="false" ht="12.75" hidden="false" customHeight="false" outlineLevel="0" collapsed="false">
      <c r="A472" s="0" t="n">
        <f aca="false">YEAR(C472)</f>
        <v>1999</v>
      </c>
      <c r="B472" s="95" t="n">
        <f aca="false">MONTH(C472)+(YEAR(C472)-1998)*12</f>
        <v>22</v>
      </c>
      <c r="C472" s="101" t="n">
        <v>36444</v>
      </c>
      <c r="D472" s="102" t="n">
        <v>24.29</v>
      </c>
      <c r="E472" s="98" t="n">
        <f aca="false">LN(D472/D471)</f>
        <v>-0.00123431408388516</v>
      </c>
      <c r="F472" s="106" t="n">
        <f aca="false">STDEV(E463:E472)*SQRT(trade_day)</f>
        <v>0.623566429582863</v>
      </c>
      <c r="G472" s="97"/>
      <c r="H472" s="103" t="n">
        <f aca="false">IF(H$1="P",MAX(0,H$2-$D472),IF(H$1="C",MAX(0,$D472-H$2)))</f>
        <v>0</v>
      </c>
      <c r="I472" s="103" t="n">
        <f aca="false">IF(I$1="P",MAX(0,I$2-$D472),IF(I$1="C",MAX(0,$D472-I$2)))</f>
        <v>0.710000000000001</v>
      </c>
      <c r="J472" s="103" t="n">
        <f aca="false">IF(J$1="P",MAX(0,J$2-$D472),IF(J$1="C",MAX(0,$D472-J$2)))</f>
        <v>5.71</v>
      </c>
      <c r="K472" s="103" t="n">
        <f aca="false">IF(K$1="P",MAX(0,K$2-$D472),IF(K$1="C",MAX(0,$D472-K$2)))</f>
        <v>10.71</v>
      </c>
      <c r="L472" s="103" t="n">
        <f aca="false">IF(L$1="P",MAX(0,L$2-$D472),IF(L$1="C",MAX(0,$D472-L$2)))</f>
        <v>15.71</v>
      </c>
      <c r="M472" s="103" t="n">
        <f aca="false">IF(M$1="P",MAX(0,M$2-$D472),IF(M$1="C",MAX(0,$D472-M$2)))</f>
        <v>25.71</v>
      </c>
      <c r="N472" s="103" t="n">
        <f aca="false">IF(N$1="P",MAX(0,N$2-$D472),IF(N$1="C",MAX(0,$D472-N$2)))</f>
        <v>4.29</v>
      </c>
      <c r="O472" s="103" t="n">
        <f aca="false">IF(O$1="P",MAX(0,O$2-$D472),IF(O$1="C",MAX(0,$D472-O$2)))</f>
        <v>0</v>
      </c>
      <c r="P472" s="103" t="n">
        <f aca="false">IF(P$1="P",MAX(0,P$2-$D472),IF(P$1="C",MAX(0,$D472-P$2)))</f>
        <v>0</v>
      </c>
      <c r="Q472" s="103" t="n">
        <f aca="false">IF(Q$1="P",MAX(0,Q$2-$D472),IF(Q$1="C",MAX(0,$D472-Q$2)))</f>
        <v>0</v>
      </c>
      <c r="R472" s="103" t="n">
        <f aca="false">IF(R$1="P",MAX(0,R$2-$D472),IF(R$1="C",MAX(0,$D472-R$2)))</f>
        <v>0</v>
      </c>
      <c r="S472" s="103" t="n">
        <f aca="false">IF(S$1="P",MAX(0,S$2-$D472),IF(S$1="C",MAX(0,$D472-S$2)))</f>
        <v>0</v>
      </c>
      <c r="T472" s="103" t="n">
        <f aca="false">IF(T$1="P",MAX(0,T$2-$D472),IF(T$1="C",MAX(0,$D472-T$2)))</f>
        <v>0</v>
      </c>
      <c r="U472" s="104" t="n">
        <f aca="false">B472</f>
        <v>22</v>
      </c>
      <c r="V472" s="105" t="n">
        <f aca="false">VLOOKUP($C472,Gas!$B$3:$E$2506,2)</f>
        <v>2.355</v>
      </c>
      <c r="W472" s="46" t="n">
        <f aca="false">D472/V472</f>
        <v>10.3142250530786</v>
      </c>
      <c r="X472" s="99" t="n">
        <f aca="false">VLOOKUP($C472,Gas!$B$3:$E$2506,4)</f>
        <v>0.516071844682725</v>
      </c>
    </row>
    <row r="473" customFormat="false" ht="12.75" hidden="false" customHeight="false" outlineLevel="0" collapsed="false">
      <c r="A473" s="0" t="n">
        <f aca="false">YEAR(C473)</f>
        <v>1999</v>
      </c>
      <c r="B473" s="95" t="n">
        <f aca="false">MONTH(C473)+(YEAR(C473)-1998)*12</f>
        <v>22</v>
      </c>
      <c r="C473" s="101" t="n">
        <v>36445</v>
      </c>
      <c r="D473" s="102" t="n">
        <v>24.5</v>
      </c>
      <c r="E473" s="98" t="n">
        <f aca="false">LN(D473/D472)</f>
        <v>0.0086083745366001</v>
      </c>
      <c r="F473" s="106" t="n">
        <f aca="false">STDEV(E464:E473)*SQRT(trade_day)</f>
        <v>0.624215403317473</v>
      </c>
      <c r="G473" s="97"/>
      <c r="H473" s="103" t="n">
        <f aca="false">IF(H$1="P",MAX(0,H$2-$D473),IF(H$1="C",MAX(0,$D473-H$2)))</f>
        <v>0</v>
      </c>
      <c r="I473" s="103" t="n">
        <f aca="false">IF(I$1="P",MAX(0,I$2-$D473),IF(I$1="C",MAX(0,$D473-I$2)))</f>
        <v>0.5</v>
      </c>
      <c r="J473" s="103" t="n">
        <f aca="false">IF(J$1="P",MAX(0,J$2-$D473),IF(J$1="C",MAX(0,$D473-J$2)))</f>
        <v>5.5</v>
      </c>
      <c r="K473" s="103" t="n">
        <f aca="false">IF(K$1="P",MAX(0,K$2-$D473),IF(K$1="C",MAX(0,$D473-K$2)))</f>
        <v>10.5</v>
      </c>
      <c r="L473" s="103" t="n">
        <f aca="false">IF(L$1="P",MAX(0,L$2-$D473),IF(L$1="C",MAX(0,$D473-L$2)))</f>
        <v>15.5</v>
      </c>
      <c r="M473" s="103" t="n">
        <f aca="false">IF(M$1="P",MAX(0,M$2-$D473),IF(M$1="C",MAX(0,$D473-M$2)))</f>
        <v>25.5</v>
      </c>
      <c r="N473" s="103" t="n">
        <f aca="false">IF(N$1="P",MAX(0,N$2-$D473),IF(N$1="C",MAX(0,$D473-N$2)))</f>
        <v>4.5</v>
      </c>
      <c r="O473" s="103" t="n">
        <f aca="false">IF(O$1="P",MAX(0,O$2-$D473),IF(O$1="C",MAX(0,$D473-O$2)))</f>
        <v>0</v>
      </c>
      <c r="P473" s="103" t="n">
        <f aca="false">IF(P$1="P",MAX(0,P$2-$D473),IF(P$1="C",MAX(0,$D473-P$2)))</f>
        <v>0</v>
      </c>
      <c r="Q473" s="103" t="n">
        <f aca="false">IF(Q$1="P",MAX(0,Q$2-$D473),IF(Q$1="C",MAX(0,$D473-Q$2)))</f>
        <v>0</v>
      </c>
      <c r="R473" s="103" t="n">
        <f aca="false">IF(R$1="P",MAX(0,R$2-$D473),IF(R$1="C",MAX(0,$D473-R$2)))</f>
        <v>0</v>
      </c>
      <c r="S473" s="103" t="n">
        <f aca="false">IF(S$1="P",MAX(0,S$2-$D473),IF(S$1="C",MAX(0,$D473-S$2)))</f>
        <v>0</v>
      </c>
      <c r="T473" s="103" t="n">
        <f aca="false">IF(T$1="P",MAX(0,T$2-$D473),IF(T$1="C",MAX(0,$D473-T$2)))</f>
        <v>0</v>
      </c>
      <c r="U473" s="104" t="n">
        <f aca="false">B473</f>
        <v>22</v>
      </c>
      <c r="V473" s="105" t="n">
        <f aca="false">VLOOKUP($C473,Gas!$B$3:$E$2506,2)</f>
        <v>2.52</v>
      </c>
      <c r="W473" s="46" t="n">
        <f aca="false">D473/V473</f>
        <v>9.72222222222222</v>
      </c>
      <c r="X473" s="99" t="n">
        <f aca="false">VLOOKUP($C473,Gas!$B$3:$E$2506,4)</f>
        <v>0.657679744727353</v>
      </c>
    </row>
    <row r="474" customFormat="false" ht="12.75" hidden="false" customHeight="false" outlineLevel="0" collapsed="false">
      <c r="A474" s="0" t="n">
        <f aca="false">YEAR(C474)</f>
        <v>1999</v>
      </c>
      <c r="B474" s="95" t="n">
        <f aca="false">MONTH(C474)+(YEAR(C474)-1998)*12</f>
        <v>22</v>
      </c>
      <c r="C474" s="101" t="n">
        <v>36446</v>
      </c>
      <c r="D474" s="102" t="n">
        <v>25.09</v>
      </c>
      <c r="E474" s="98" t="n">
        <f aca="false">LN(D474/D473)</f>
        <v>0.0237962428276497</v>
      </c>
      <c r="F474" s="106" t="n">
        <f aca="false">STDEV(E465:E474)*SQRT(trade_day)</f>
        <v>0.554776865066336</v>
      </c>
      <c r="G474" s="97"/>
      <c r="H474" s="103" t="n">
        <f aca="false">IF(H$1="P",MAX(0,H$2-$D474),IF(H$1="C",MAX(0,$D474-H$2)))</f>
        <v>0</v>
      </c>
      <c r="I474" s="103" t="n">
        <f aca="false">IF(I$1="P",MAX(0,I$2-$D474),IF(I$1="C",MAX(0,$D474-I$2)))</f>
        <v>0</v>
      </c>
      <c r="J474" s="103" t="n">
        <f aca="false">IF(J$1="P",MAX(0,J$2-$D474),IF(J$1="C",MAX(0,$D474-J$2)))</f>
        <v>4.91</v>
      </c>
      <c r="K474" s="103" t="n">
        <f aca="false">IF(K$1="P",MAX(0,K$2-$D474),IF(K$1="C",MAX(0,$D474-K$2)))</f>
        <v>9.91</v>
      </c>
      <c r="L474" s="103" t="n">
        <f aca="false">IF(L$1="P",MAX(0,L$2-$D474),IF(L$1="C",MAX(0,$D474-L$2)))</f>
        <v>14.91</v>
      </c>
      <c r="M474" s="103" t="n">
        <f aca="false">IF(M$1="P",MAX(0,M$2-$D474),IF(M$1="C",MAX(0,$D474-M$2)))</f>
        <v>24.91</v>
      </c>
      <c r="N474" s="103" t="n">
        <f aca="false">IF(N$1="P",MAX(0,N$2-$D474),IF(N$1="C",MAX(0,$D474-N$2)))</f>
        <v>5.09</v>
      </c>
      <c r="O474" s="103" t="n">
        <f aca="false">IF(O$1="P",MAX(0,O$2-$D474),IF(O$1="C",MAX(0,$D474-O$2)))</f>
        <v>0.0899999999999999</v>
      </c>
      <c r="P474" s="103" t="n">
        <f aca="false">IF(P$1="P",MAX(0,P$2-$D474),IF(P$1="C",MAX(0,$D474-P$2)))</f>
        <v>0</v>
      </c>
      <c r="Q474" s="103" t="n">
        <f aca="false">IF(Q$1="P",MAX(0,Q$2-$D474),IF(Q$1="C",MAX(0,$D474-Q$2)))</f>
        <v>0</v>
      </c>
      <c r="R474" s="103" t="n">
        <f aca="false">IF(R$1="P",MAX(0,R$2-$D474),IF(R$1="C",MAX(0,$D474-R$2)))</f>
        <v>0</v>
      </c>
      <c r="S474" s="103" t="n">
        <f aca="false">IF(S$1="P",MAX(0,S$2-$D474),IF(S$1="C",MAX(0,$D474-S$2)))</f>
        <v>0</v>
      </c>
      <c r="T474" s="103" t="n">
        <f aca="false">IF(T$1="P",MAX(0,T$2-$D474),IF(T$1="C",MAX(0,$D474-T$2)))</f>
        <v>0</v>
      </c>
      <c r="U474" s="104" t="n">
        <f aca="false">B474</f>
        <v>22</v>
      </c>
      <c r="V474" s="105" t="n">
        <f aca="false">VLOOKUP($C474,Gas!$B$3:$E$2506,2)</f>
        <v>2.655</v>
      </c>
      <c r="W474" s="46" t="n">
        <f aca="false">D474/V474</f>
        <v>9.45009416195857</v>
      </c>
      <c r="X474" s="99" t="n">
        <f aca="false">VLOOKUP($C474,Gas!$B$3:$E$2506,4)</f>
        <v>0.708788633555914</v>
      </c>
    </row>
    <row r="475" customFormat="false" ht="12.75" hidden="false" customHeight="false" outlineLevel="0" collapsed="false">
      <c r="A475" s="0" t="n">
        <f aca="false">YEAR(C475)</f>
        <v>1999</v>
      </c>
      <c r="B475" s="95" t="n">
        <f aca="false">MONTH(C475)+(YEAR(C475)-1998)*12</f>
        <v>22</v>
      </c>
      <c r="C475" s="101" t="n">
        <v>36447</v>
      </c>
      <c r="D475" s="102" t="n">
        <v>25.01</v>
      </c>
      <c r="E475" s="98" t="n">
        <f aca="false">LN(D475/D474)</f>
        <v>-0.00319361548880321</v>
      </c>
      <c r="F475" s="106" t="n">
        <f aca="false">STDEV(E466:E475)*SQRT(trade_day)</f>
        <v>0.491934938251043</v>
      </c>
      <c r="G475" s="97"/>
      <c r="H475" s="103" t="n">
        <f aca="false">IF(H$1="P",MAX(0,H$2-$D475),IF(H$1="C",MAX(0,$D475-H$2)))</f>
        <v>0</v>
      </c>
      <c r="I475" s="103" t="n">
        <f aca="false">IF(I$1="P",MAX(0,I$2-$D475),IF(I$1="C",MAX(0,$D475-I$2)))</f>
        <v>0</v>
      </c>
      <c r="J475" s="103" t="n">
        <f aca="false">IF(J$1="P",MAX(0,J$2-$D475),IF(J$1="C",MAX(0,$D475-J$2)))</f>
        <v>4.99</v>
      </c>
      <c r="K475" s="103" t="n">
        <f aca="false">IF(K$1="P",MAX(0,K$2-$D475),IF(K$1="C",MAX(0,$D475-K$2)))</f>
        <v>9.99</v>
      </c>
      <c r="L475" s="103" t="n">
        <f aca="false">IF(L$1="P",MAX(0,L$2-$D475),IF(L$1="C",MAX(0,$D475-L$2)))</f>
        <v>14.99</v>
      </c>
      <c r="M475" s="103" t="n">
        <f aca="false">IF(M$1="P",MAX(0,M$2-$D475),IF(M$1="C",MAX(0,$D475-M$2)))</f>
        <v>24.99</v>
      </c>
      <c r="N475" s="103" t="n">
        <f aca="false">IF(N$1="P",MAX(0,N$2-$D475),IF(N$1="C",MAX(0,$D475-N$2)))</f>
        <v>5.01</v>
      </c>
      <c r="O475" s="103" t="n">
        <f aca="false">IF(O$1="P",MAX(0,O$2-$D475),IF(O$1="C",MAX(0,$D475-O$2)))</f>
        <v>0.0100000000000016</v>
      </c>
      <c r="P475" s="103" t="n">
        <f aca="false">IF(P$1="P",MAX(0,P$2-$D475),IF(P$1="C",MAX(0,$D475-P$2)))</f>
        <v>0</v>
      </c>
      <c r="Q475" s="103" t="n">
        <f aca="false">IF(Q$1="P",MAX(0,Q$2-$D475),IF(Q$1="C",MAX(0,$D475-Q$2)))</f>
        <v>0</v>
      </c>
      <c r="R475" s="103" t="n">
        <f aca="false">IF(R$1="P",MAX(0,R$2-$D475),IF(R$1="C",MAX(0,$D475-R$2)))</f>
        <v>0</v>
      </c>
      <c r="S475" s="103" t="n">
        <f aca="false">IF(S$1="P",MAX(0,S$2-$D475),IF(S$1="C",MAX(0,$D475-S$2)))</f>
        <v>0</v>
      </c>
      <c r="T475" s="103" t="n">
        <f aca="false">IF(T$1="P",MAX(0,T$2-$D475),IF(T$1="C",MAX(0,$D475-T$2)))</f>
        <v>0</v>
      </c>
      <c r="U475" s="104" t="n">
        <f aca="false">B475</f>
        <v>22</v>
      </c>
      <c r="V475" s="105" t="n">
        <f aca="false">VLOOKUP($C475,Gas!$B$3:$E$2506,2)</f>
        <v>2.81</v>
      </c>
      <c r="W475" s="46" t="n">
        <f aca="false">D475/V475</f>
        <v>8.90035587188612</v>
      </c>
      <c r="X475" s="99" t="n">
        <f aca="false">VLOOKUP($C475,Gas!$B$3:$E$2506,4)</f>
        <v>0.750818896484916</v>
      </c>
    </row>
    <row r="476" customFormat="false" ht="12.75" hidden="false" customHeight="false" outlineLevel="0" collapsed="false">
      <c r="A476" s="0" t="n">
        <f aca="false">YEAR(C476)</f>
        <v>1999</v>
      </c>
      <c r="B476" s="95" t="n">
        <f aca="false">MONTH(C476)+(YEAR(C476)-1998)*12</f>
        <v>22</v>
      </c>
      <c r="C476" s="101" t="n">
        <v>36448</v>
      </c>
      <c r="D476" s="102" t="n">
        <v>25.1</v>
      </c>
      <c r="E476" s="98" t="n">
        <f aca="false">LN(D476/D475)</f>
        <v>0.00359210124821062</v>
      </c>
      <c r="F476" s="106" t="n">
        <f aca="false">STDEV(E467:E476)*SQRT(trade_day)</f>
        <v>0.308857926016778</v>
      </c>
      <c r="G476" s="97"/>
      <c r="H476" s="103" t="n">
        <f aca="false">IF(H$1="P",MAX(0,H$2-$D476),IF(H$1="C",MAX(0,$D476-H$2)))</f>
        <v>0</v>
      </c>
      <c r="I476" s="103" t="n">
        <f aca="false">IF(I$1="P",MAX(0,I$2-$D476),IF(I$1="C",MAX(0,$D476-I$2)))</f>
        <v>0</v>
      </c>
      <c r="J476" s="103" t="n">
        <f aca="false">IF(J$1="P",MAX(0,J$2-$D476),IF(J$1="C",MAX(0,$D476-J$2)))</f>
        <v>4.9</v>
      </c>
      <c r="K476" s="103" t="n">
        <f aca="false">IF(K$1="P",MAX(0,K$2-$D476),IF(K$1="C",MAX(0,$D476-K$2)))</f>
        <v>9.9</v>
      </c>
      <c r="L476" s="103" t="n">
        <f aca="false">IF(L$1="P",MAX(0,L$2-$D476),IF(L$1="C",MAX(0,$D476-L$2)))</f>
        <v>14.9</v>
      </c>
      <c r="M476" s="103" t="n">
        <f aca="false">IF(M$1="P",MAX(0,M$2-$D476),IF(M$1="C",MAX(0,$D476-M$2)))</f>
        <v>24.9</v>
      </c>
      <c r="N476" s="103" t="n">
        <f aca="false">IF(N$1="P",MAX(0,N$2-$D476),IF(N$1="C",MAX(0,$D476-N$2)))</f>
        <v>5.1</v>
      </c>
      <c r="O476" s="103" t="n">
        <f aca="false">IF(O$1="P",MAX(0,O$2-$D476),IF(O$1="C",MAX(0,$D476-O$2)))</f>
        <v>0.100000000000001</v>
      </c>
      <c r="P476" s="103" t="n">
        <f aca="false">IF(P$1="P",MAX(0,P$2-$D476),IF(P$1="C",MAX(0,$D476-P$2)))</f>
        <v>0</v>
      </c>
      <c r="Q476" s="103" t="n">
        <f aca="false">IF(Q$1="P",MAX(0,Q$2-$D476),IF(Q$1="C",MAX(0,$D476-Q$2)))</f>
        <v>0</v>
      </c>
      <c r="R476" s="103" t="n">
        <f aca="false">IF(R$1="P",MAX(0,R$2-$D476),IF(R$1="C",MAX(0,$D476-R$2)))</f>
        <v>0</v>
      </c>
      <c r="S476" s="103" t="n">
        <f aca="false">IF(S$1="P",MAX(0,S$2-$D476),IF(S$1="C",MAX(0,$D476-S$2)))</f>
        <v>0</v>
      </c>
      <c r="T476" s="103" t="n">
        <f aca="false">IF(T$1="P",MAX(0,T$2-$D476),IF(T$1="C",MAX(0,$D476-T$2)))</f>
        <v>0</v>
      </c>
      <c r="U476" s="104" t="n">
        <f aca="false">B476</f>
        <v>22</v>
      </c>
      <c r="V476" s="105" t="n">
        <f aca="false">VLOOKUP($C476,Gas!$B$3:$E$2506,2)</f>
        <v>2.705</v>
      </c>
      <c r="W476" s="46" t="n">
        <f aca="false">D476/V476</f>
        <v>9.27911275415897</v>
      </c>
      <c r="X476" s="99" t="n">
        <f aca="false">VLOOKUP($C476,Gas!$B$3:$E$2506,4)</f>
        <v>0.772292901336281</v>
      </c>
    </row>
    <row r="477" customFormat="false" ht="12.75" hidden="false" customHeight="false" outlineLevel="0" collapsed="false">
      <c r="A477" s="0" t="n">
        <f aca="false">YEAR(C477)</f>
        <v>1999</v>
      </c>
      <c r="B477" s="95" t="n">
        <f aca="false">MONTH(C477)+(YEAR(C477)-1998)*12</f>
        <v>22</v>
      </c>
      <c r="C477" s="101" t="n">
        <v>36451</v>
      </c>
      <c r="D477" s="102" t="n">
        <v>26.4</v>
      </c>
      <c r="E477" s="98" t="n">
        <f aca="false">LN(D477/D476)</f>
        <v>0.0504961640145322</v>
      </c>
      <c r="F477" s="106" t="n">
        <f aca="false">STDEV(E468:E477)*SQRT(trade_day)</f>
        <v>0.361793027022166</v>
      </c>
      <c r="G477" s="97"/>
      <c r="H477" s="103" t="n">
        <f aca="false">IF(H$1="P",MAX(0,H$2-$D477),IF(H$1="C",MAX(0,$D477-H$2)))</f>
        <v>0</v>
      </c>
      <c r="I477" s="103" t="n">
        <f aca="false">IF(I$1="P",MAX(0,I$2-$D477),IF(I$1="C",MAX(0,$D477-I$2)))</f>
        <v>0</v>
      </c>
      <c r="J477" s="103" t="n">
        <f aca="false">IF(J$1="P",MAX(0,J$2-$D477),IF(J$1="C",MAX(0,$D477-J$2)))</f>
        <v>3.6</v>
      </c>
      <c r="K477" s="103" t="n">
        <f aca="false">IF(K$1="P",MAX(0,K$2-$D477),IF(K$1="C",MAX(0,$D477-K$2)))</f>
        <v>8.6</v>
      </c>
      <c r="L477" s="103" t="n">
        <f aca="false">IF(L$1="P",MAX(0,L$2-$D477),IF(L$1="C",MAX(0,$D477-L$2)))</f>
        <v>13.6</v>
      </c>
      <c r="M477" s="103" t="n">
        <f aca="false">IF(M$1="P",MAX(0,M$2-$D477),IF(M$1="C",MAX(0,$D477-M$2)))</f>
        <v>23.6</v>
      </c>
      <c r="N477" s="103" t="n">
        <f aca="false">IF(N$1="P",MAX(0,N$2-$D477),IF(N$1="C",MAX(0,$D477-N$2)))</f>
        <v>6.4</v>
      </c>
      <c r="O477" s="103" t="n">
        <f aca="false">IF(O$1="P",MAX(0,O$2-$D477),IF(O$1="C",MAX(0,$D477-O$2)))</f>
        <v>1.4</v>
      </c>
      <c r="P477" s="103" t="n">
        <f aca="false">IF(P$1="P",MAX(0,P$2-$D477),IF(P$1="C",MAX(0,$D477-P$2)))</f>
        <v>0</v>
      </c>
      <c r="Q477" s="103" t="n">
        <f aca="false">IF(Q$1="P",MAX(0,Q$2-$D477),IF(Q$1="C",MAX(0,$D477-Q$2)))</f>
        <v>0</v>
      </c>
      <c r="R477" s="103" t="n">
        <f aca="false">IF(R$1="P",MAX(0,R$2-$D477),IF(R$1="C",MAX(0,$D477-R$2)))</f>
        <v>0</v>
      </c>
      <c r="S477" s="103" t="n">
        <f aca="false">IF(S$1="P",MAX(0,S$2-$D477),IF(S$1="C",MAX(0,$D477-S$2)))</f>
        <v>0</v>
      </c>
      <c r="T477" s="103" t="n">
        <f aca="false">IF(T$1="P",MAX(0,T$2-$D477),IF(T$1="C",MAX(0,$D477-T$2)))</f>
        <v>0</v>
      </c>
      <c r="U477" s="104" t="n">
        <f aca="false">B477</f>
        <v>22</v>
      </c>
      <c r="V477" s="105" t="n">
        <f aca="false">VLOOKUP($C477,Gas!$B$3:$E$2506,2)</f>
        <v>2.67</v>
      </c>
      <c r="W477" s="46" t="n">
        <f aca="false">D477/V477</f>
        <v>9.8876404494382</v>
      </c>
      <c r="X477" s="99" t="n">
        <f aca="false">VLOOKUP($C477,Gas!$B$3:$E$2506,4)</f>
        <v>0.773913307271788</v>
      </c>
    </row>
    <row r="478" customFormat="false" ht="12.75" hidden="false" customHeight="false" outlineLevel="0" collapsed="false">
      <c r="A478" s="0" t="n">
        <f aca="false">YEAR(C478)</f>
        <v>1999</v>
      </c>
      <c r="B478" s="95" t="n">
        <f aca="false">MONTH(C478)+(YEAR(C478)-1998)*12</f>
        <v>22</v>
      </c>
      <c r="C478" s="101" t="n">
        <v>36452</v>
      </c>
      <c r="D478" s="102" t="n">
        <v>26.89</v>
      </c>
      <c r="E478" s="98" t="n">
        <f aca="false">LN(D478/D477)</f>
        <v>0.0183904601285028</v>
      </c>
      <c r="F478" s="106" t="n">
        <f aca="false">STDEV(E469:E478)*SQRT(trade_day)</f>
        <v>0.337957893171125</v>
      </c>
      <c r="G478" s="97"/>
      <c r="H478" s="103" t="n">
        <f aca="false">IF(H$1="P",MAX(0,H$2-$D478),IF(H$1="C",MAX(0,$D478-H$2)))</f>
        <v>0</v>
      </c>
      <c r="I478" s="103" t="n">
        <f aca="false">IF(I$1="P",MAX(0,I$2-$D478),IF(I$1="C",MAX(0,$D478-I$2)))</f>
        <v>0</v>
      </c>
      <c r="J478" s="103" t="n">
        <f aca="false">IF(J$1="P",MAX(0,J$2-$D478),IF(J$1="C",MAX(0,$D478-J$2)))</f>
        <v>3.11</v>
      </c>
      <c r="K478" s="103" t="n">
        <f aca="false">IF(K$1="P",MAX(0,K$2-$D478),IF(K$1="C",MAX(0,$D478-K$2)))</f>
        <v>8.11</v>
      </c>
      <c r="L478" s="103" t="n">
        <f aca="false">IF(L$1="P",MAX(0,L$2-$D478),IF(L$1="C",MAX(0,$D478-L$2)))</f>
        <v>13.11</v>
      </c>
      <c r="M478" s="103" t="n">
        <f aca="false">IF(M$1="P",MAX(0,M$2-$D478),IF(M$1="C",MAX(0,$D478-M$2)))</f>
        <v>23.11</v>
      </c>
      <c r="N478" s="103" t="n">
        <f aca="false">IF(N$1="P",MAX(0,N$2-$D478),IF(N$1="C",MAX(0,$D478-N$2)))</f>
        <v>6.89</v>
      </c>
      <c r="O478" s="103" t="n">
        <f aca="false">IF(O$1="P",MAX(0,O$2-$D478),IF(O$1="C",MAX(0,$D478-O$2)))</f>
        <v>1.89</v>
      </c>
      <c r="P478" s="103" t="n">
        <f aca="false">IF(P$1="P",MAX(0,P$2-$D478),IF(P$1="C",MAX(0,$D478-P$2)))</f>
        <v>0</v>
      </c>
      <c r="Q478" s="103" t="n">
        <f aca="false">IF(Q$1="P",MAX(0,Q$2-$D478),IF(Q$1="C",MAX(0,$D478-Q$2)))</f>
        <v>0</v>
      </c>
      <c r="R478" s="103" t="n">
        <f aca="false">IF(R$1="P",MAX(0,R$2-$D478),IF(R$1="C",MAX(0,$D478-R$2)))</f>
        <v>0</v>
      </c>
      <c r="S478" s="103" t="n">
        <f aca="false">IF(S$1="P",MAX(0,S$2-$D478),IF(S$1="C",MAX(0,$D478-S$2)))</f>
        <v>0</v>
      </c>
      <c r="T478" s="103" t="n">
        <f aca="false">IF(T$1="P",MAX(0,T$2-$D478),IF(T$1="C",MAX(0,$D478-T$2)))</f>
        <v>0</v>
      </c>
      <c r="U478" s="104" t="n">
        <f aca="false">B478</f>
        <v>22</v>
      </c>
      <c r="V478" s="105" t="n">
        <f aca="false">VLOOKUP($C478,Gas!$B$3:$E$2506,2)</f>
        <v>2.815</v>
      </c>
      <c r="W478" s="46" t="n">
        <f aca="false">D478/V478</f>
        <v>9.55239786856128</v>
      </c>
      <c r="X478" s="99" t="n">
        <f aca="false">VLOOKUP($C478,Gas!$B$3:$E$2506,4)</f>
        <v>0.690652782894513</v>
      </c>
    </row>
    <row r="479" customFormat="false" ht="12.75" hidden="false" customHeight="false" outlineLevel="0" collapsed="false">
      <c r="A479" s="0" t="n">
        <f aca="false">YEAR(C479)</f>
        <v>1999</v>
      </c>
      <c r="B479" s="95" t="n">
        <f aca="false">MONTH(C479)+(YEAR(C479)-1998)*12</f>
        <v>22</v>
      </c>
      <c r="C479" s="101" t="n">
        <v>36453</v>
      </c>
      <c r="D479" s="102" t="n">
        <v>26.83</v>
      </c>
      <c r="E479" s="98" t="n">
        <f aca="false">LN(D479/D478)</f>
        <v>-0.00223380584324062</v>
      </c>
      <c r="F479" s="106" t="n">
        <f aca="false">STDEV(E470:E479)*SQRT(trade_day)</f>
        <v>0.316336403519108</v>
      </c>
      <c r="G479" s="97"/>
      <c r="H479" s="103" t="n">
        <f aca="false">IF(H$1="P",MAX(0,H$2-$D479),IF(H$1="C",MAX(0,$D479-H$2)))</f>
        <v>0</v>
      </c>
      <c r="I479" s="103" t="n">
        <f aca="false">IF(I$1="P",MAX(0,I$2-$D479),IF(I$1="C",MAX(0,$D479-I$2)))</f>
        <v>0</v>
      </c>
      <c r="J479" s="103" t="n">
        <f aca="false">IF(J$1="P",MAX(0,J$2-$D479),IF(J$1="C",MAX(0,$D479-J$2)))</f>
        <v>3.17</v>
      </c>
      <c r="K479" s="103" t="n">
        <f aca="false">IF(K$1="P",MAX(0,K$2-$D479),IF(K$1="C",MAX(0,$D479-K$2)))</f>
        <v>8.17</v>
      </c>
      <c r="L479" s="103" t="n">
        <f aca="false">IF(L$1="P",MAX(0,L$2-$D479),IF(L$1="C",MAX(0,$D479-L$2)))</f>
        <v>13.17</v>
      </c>
      <c r="M479" s="103" t="n">
        <f aca="false">IF(M$1="P",MAX(0,M$2-$D479),IF(M$1="C",MAX(0,$D479-M$2)))</f>
        <v>23.17</v>
      </c>
      <c r="N479" s="103" t="n">
        <f aca="false">IF(N$1="P",MAX(0,N$2-$D479),IF(N$1="C",MAX(0,$D479-N$2)))</f>
        <v>6.83</v>
      </c>
      <c r="O479" s="103" t="n">
        <f aca="false">IF(O$1="P",MAX(0,O$2-$D479),IF(O$1="C",MAX(0,$D479-O$2)))</f>
        <v>1.83</v>
      </c>
      <c r="P479" s="103" t="n">
        <f aca="false">IF(P$1="P",MAX(0,P$2-$D479),IF(P$1="C",MAX(0,$D479-P$2)))</f>
        <v>0</v>
      </c>
      <c r="Q479" s="103" t="n">
        <f aca="false">IF(Q$1="P",MAX(0,Q$2-$D479),IF(Q$1="C",MAX(0,$D479-Q$2)))</f>
        <v>0</v>
      </c>
      <c r="R479" s="103" t="n">
        <f aca="false">IF(R$1="P",MAX(0,R$2-$D479),IF(R$1="C",MAX(0,$D479-R$2)))</f>
        <v>0</v>
      </c>
      <c r="S479" s="103" t="n">
        <f aca="false">IF(S$1="P",MAX(0,S$2-$D479),IF(S$1="C",MAX(0,$D479-S$2)))</f>
        <v>0</v>
      </c>
      <c r="T479" s="103" t="n">
        <f aca="false">IF(T$1="P",MAX(0,T$2-$D479),IF(T$1="C",MAX(0,$D479-T$2)))</f>
        <v>0</v>
      </c>
      <c r="U479" s="104" t="n">
        <f aca="false">B479</f>
        <v>22</v>
      </c>
      <c r="V479" s="105" t="n">
        <f aca="false">VLOOKUP($C479,Gas!$B$3:$E$2506,2)</f>
        <v>2.89</v>
      </c>
      <c r="W479" s="46" t="n">
        <f aca="false">D479/V479</f>
        <v>9.28373702422145</v>
      </c>
      <c r="X479" s="99" t="n">
        <f aca="false">VLOOKUP($C479,Gas!$B$3:$E$2506,4)</f>
        <v>0.681310466719172</v>
      </c>
    </row>
    <row r="480" customFormat="false" ht="12.75" hidden="false" customHeight="false" outlineLevel="0" collapsed="false">
      <c r="A480" s="0" t="n">
        <f aca="false">YEAR(C480)</f>
        <v>1999</v>
      </c>
      <c r="B480" s="95" t="n">
        <f aca="false">MONTH(C480)+(YEAR(C480)-1998)*12</f>
        <v>22</v>
      </c>
      <c r="C480" s="101" t="n">
        <v>36454</v>
      </c>
      <c r="D480" s="102" t="n">
        <v>27.04</v>
      </c>
      <c r="E480" s="98" t="n">
        <f aca="false">LN(D480/D479)</f>
        <v>0.00779658673723065</v>
      </c>
      <c r="F480" s="106" t="n">
        <f aca="false">STDEV(E471:E480)*SQRT(trade_day)</f>
        <v>0.2668348914851</v>
      </c>
      <c r="G480" s="97"/>
      <c r="H480" s="103" t="n">
        <f aca="false">IF(H$1="P",MAX(0,H$2-$D480),IF(H$1="C",MAX(0,$D480-H$2)))</f>
        <v>0</v>
      </c>
      <c r="I480" s="103" t="n">
        <f aca="false">IF(I$1="P",MAX(0,I$2-$D480),IF(I$1="C",MAX(0,$D480-I$2)))</f>
        <v>0</v>
      </c>
      <c r="J480" s="103" t="n">
        <f aca="false">IF(J$1="P",MAX(0,J$2-$D480),IF(J$1="C",MAX(0,$D480-J$2)))</f>
        <v>2.96</v>
      </c>
      <c r="K480" s="103" t="n">
        <f aca="false">IF(K$1="P",MAX(0,K$2-$D480),IF(K$1="C",MAX(0,$D480-K$2)))</f>
        <v>7.96</v>
      </c>
      <c r="L480" s="103" t="n">
        <f aca="false">IF(L$1="P",MAX(0,L$2-$D480),IF(L$1="C",MAX(0,$D480-L$2)))</f>
        <v>12.96</v>
      </c>
      <c r="M480" s="103" t="n">
        <f aca="false">IF(M$1="P",MAX(0,M$2-$D480),IF(M$1="C",MAX(0,$D480-M$2)))</f>
        <v>22.96</v>
      </c>
      <c r="N480" s="103" t="n">
        <f aca="false">IF(N$1="P",MAX(0,N$2-$D480),IF(N$1="C",MAX(0,$D480-N$2)))</f>
        <v>7.04</v>
      </c>
      <c r="O480" s="103" t="n">
        <f aca="false">IF(O$1="P",MAX(0,O$2-$D480),IF(O$1="C",MAX(0,$D480-O$2)))</f>
        <v>2.04</v>
      </c>
      <c r="P480" s="103" t="n">
        <f aca="false">IF(P$1="P",MAX(0,P$2-$D480),IF(P$1="C",MAX(0,$D480-P$2)))</f>
        <v>0</v>
      </c>
      <c r="Q480" s="103" t="n">
        <f aca="false">IF(Q$1="P",MAX(0,Q$2-$D480),IF(Q$1="C",MAX(0,$D480-Q$2)))</f>
        <v>0</v>
      </c>
      <c r="R480" s="103" t="n">
        <f aca="false">IF(R$1="P",MAX(0,R$2-$D480),IF(R$1="C",MAX(0,$D480-R$2)))</f>
        <v>0</v>
      </c>
      <c r="S480" s="103" t="n">
        <f aca="false">IF(S$1="P",MAX(0,S$2-$D480),IF(S$1="C",MAX(0,$D480-S$2)))</f>
        <v>0</v>
      </c>
      <c r="T480" s="103" t="n">
        <f aca="false">IF(T$1="P",MAX(0,T$2-$D480),IF(T$1="C",MAX(0,$D480-T$2)))</f>
        <v>0</v>
      </c>
      <c r="U480" s="104" t="n">
        <f aca="false">B480</f>
        <v>22</v>
      </c>
      <c r="V480" s="105" t="n">
        <f aca="false">VLOOKUP($C480,Gas!$B$3:$E$2506,2)</f>
        <v>2.9</v>
      </c>
      <c r="W480" s="46" t="n">
        <f aca="false">D480/V480</f>
        <v>9.32413793103448</v>
      </c>
      <c r="X480" s="99" t="n">
        <f aca="false">VLOOKUP($C480,Gas!$B$3:$E$2506,4)</f>
        <v>0.677409624138067</v>
      </c>
    </row>
    <row r="481" customFormat="false" ht="12.75" hidden="false" customHeight="false" outlineLevel="0" collapsed="false">
      <c r="A481" s="0" t="n">
        <f aca="false">YEAR(C481)</f>
        <v>1999</v>
      </c>
      <c r="B481" s="95" t="n">
        <f aca="false">MONTH(C481)+(YEAR(C481)-1998)*12</f>
        <v>22</v>
      </c>
      <c r="C481" s="101" t="n">
        <v>36455</v>
      </c>
      <c r="D481" s="102" t="n">
        <v>26.81</v>
      </c>
      <c r="E481" s="98" t="n">
        <f aca="false">LN(D481/D480)</f>
        <v>-0.00854229892689544</v>
      </c>
      <c r="F481" s="106" t="n">
        <f aca="false">STDEV(E472:E481)*SQRT(trade_day)</f>
        <v>0.275965743750031</v>
      </c>
      <c r="G481" s="97"/>
      <c r="H481" s="103" t="n">
        <f aca="false">IF(H$1="P",MAX(0,H$2-$D481),IF(H$1="C",MAX(0,$D481-H$2)))</f>
        <v>0</v>
      </c>
      <c r="I481" s="103" t="n">
        <f aca="false">IF(I$1="P",MAX(0,I$2-$D481),IF(I$1="C",MAX(0,$D481-I$2)))</f>
        <v>0</v>
      </c>
      <c r="J481" s="103" t="n">
        <f aca="false">IF(J$1="P",MAX(0,J$2-$D481),IF(J$1="C",MAX(0,$D481-J$2)))</f>
        <v>3.19</v>
      </c>
      <c r="K481" s="103" t="n">
        <f aca="false">IF(K$1="P",MAX(0,K$2-$D481),IF(K$1="C",MAX(0,$D481-K$2)))</f>
        <v>8.19</v>
      </c>
      <c r="L481" s="103" t="n">
        <f aca="false">IF(L$1="P",MAX(0,L$2-$D481),IF(L$1="C",MAX(0,$D481-L$2)))</f>
        <v>13.19</v>
      </c>
      <c r="M481" s="103" t="n">
        <f aca="false">IF(M$1="P",MAX(0,M$2-$D481),IF(M$1="C",MAX(0,$D481-M$2)))</f>
        <v>23.19</v>
      </c>
      <c r="N481" s="103" t="n">
        <f aca="false">IF(N$1="P",MAX(0,N$2-$D481),IF(N$1="C",MAX(0,$D481-N$2)))</f>
        <v>6.81</v>
      </c>
      <c r="O481" s="103" t="n">
        <f aca="false">IF(O$1="P",MAX(0,O$2-$D481),IF(O$1="C",MAX(0,$D481-O$2)))</f>
        <v>1.81</v>
      </c>
      <c r="P481" s="103" t="n">
        <f aca="false">IF(P$1="P",MAX(0,P$2-$D481),IF(P$1="C",MAX(0,$D481-P$2)))</f>
        <v>0</v>
      </c>
      <c r="Q481" s="103" t="n">
        <f aca="false">IF(Q$1="P",MAX(0,Q$2-$D481),IF(Q$1="C",MAX(0,$D481-Q$2)))</f>
        <v>0</v>
      </c>
      <c r="R481" s="103" t="n">
        <f aca="false">IF(R$1="P",MAX(0,R$2-$D481),IF(R$1="C",MAX(0,$D481-R$2)))</f>
        <v>0</v>
      </c>
      <c r="S481" s="103" t="n">
        <f aca="false">IF(S$1="P",MAX(0,S$2-$D481),IF(S$1="C",MAX(0,$D481-S$2)))</f>
        <v>0</v>
      </c>
      <c r="T481" s="103" t="n">
        <f aca="false">IF(T$1="P",MAX(0,T$2-$D481),IF(T$1="C",MAX(0,$D481-T$2)))</f>
        <v>0</v>
      </c>
      <c r="U481" s="104" t="n">
        <f aca="false">B481</f>
        <v>22</v>
      </c>
      <c r="V481" s="105" t="n">
        <f aca="false">VLOOKUP($C481,Gas!$B$3:$E$2506,2)</f>
        <v>2.995</v>
      </c>
      <c r="W481" s="46" t="n">
        <f aca="false">D481/V481</f>
        <v>8.95158597662771</v>
      </c>
      <c r="X481" s="99" t="n">
        <f aca="false">VLOOKUP($C481,Gas!$B$3:$E$2506,4)</f>
        <v>0.608154741332036</v>
      </c>
    </row>
    <row r="482" customFormat="false" ht="12.75" hidden="false" customHeight="false" outlineLevel="0" collapsed="false">
      <c r="A482" s="0" t="n">
        <f aca="false">YEAR(C482)</f>
        <v>1999</v>
      </c>
      <c r="B482" s="95" t="n">
        <f aca="false">MONTH(C482)+(YEAR(C482)-1998)*12</f>
        <v>22</v>
      </c>
      <c r="C482" s="101" t="n">
        <v>36458</v>
      </c>
      <c r="D482" s="102" t="n">
        <v>25.82</v>
      </c>
      <c r="E482" s="98" t="n">
        <f aca="false">LN(D482/D481)</f>
        <v>-0.0376255668293714</v>
      </c>
      <c r="F482" s="106" t="n">
        <f aca="false">STDEV(E473:E482)*SQRT(trade_day)</f>
        <v>0.362584729936023</v>
      </c>
      <c r="G482" s="97"/>
      <c r="H482" s="103" t="n">
        <f aca="false">IF(H$1="P",MAX(0,H$2-$D482),IF(H$1="C",MAX(0,$D482-H$2)))</f>
        <v>0</v>
      </c>
      <c r="I482" s="103" t="n">
        <f aca="false">IF(I$1="P",MAX(0,I$2-$D482),IF(I$1="C",MAX(0,$D482-I$2)))</f>
        <v>0</v>
      </c>
      <c r="J482" s="103" t="n">
        <f aca="false">IF(J$1="P",MAX(0,J$2-$D482),IF(J$1="C",MAX(0,$D482-J$2)))</f>
        <v>4.18</v>
      </c>
      <c r="K482" s="103" t="n">
        <f aca="false">IF(K$1="P",MAX(0,K$2-$D482),IF(K$1="C",MAX(0,$D482-K$2)))</f>
        <v>9.18</v>
      </c>
      <c r="L482" s="103" t="n">
        <f aca="false">IF(L$1="P",MAX(0,L$2-$D482),IF(L$1="C",MAX(0,$D482-L$2)))</f>
        <v>14.18</v>
      </c>
      <c r="M482" s="103" t="n">
        <f aca="false">IF(M$1="P",MAX(0,M$2-$D482),IF(M$1="C",MAX(0,$D482-M$2)))</f>
        <v>24.18</v>
      </c>
      <c r="N482" s="103" t="n">
        <f aca="false">IF(N$1="P",MAX(0,N$2-$D482),IF(N$1="C",MAX(0,$D482-N$2)))</f>
        <v>5.82</v>
      </c>
      <c r="O482" s="103" t="n">
        <f aca="false">IF(O$1="P",MAX(0,O$2-$D482),IF(O$1="C",MAX(0,$D482-O$2)))</f>
        <v>0.82</v>
      </c>
      <c r="P482" s="103" t="n">
        <f aca="false">IF(P$1="P",MAX(0,P$2-$D482),IF(P$1="C",MAX(0,$D482-P$2)))</f>
        <v>0</v>
      </c>
      <c r="Q482" s="103" t="n">
        <f aca="false">IF(Q$1="P",MAX(0,Q$2-$D482),IF(Q$1="C",MAX(0,$D482-Q$2)))</f>
        <v>0</v>
      </c>
      <c r="R482" s="103" t="n">
        <f aca="false">IF(R$1="P",MAX(0,R$2-$D482),IF(R$1="C",MAX(0,$D482-R$2)))</f>
        <v>0</v>
      </c>
      <c r="S482" s="103" t="n">
        <f aca="false">IF(S$1="P",MAX(0,S$2-$D482),IF(S$1="C",MAX(0,$D482-S$2)))</f>
        <v>0</v>
      </c>
      <c r="T482" s="103" t="n">
        <f aca="false">IF(T$1="P",MAX(0,T$2-$D482),IF(T$1="C",MAX(0,$D482-T$2)))</f>
        <v>0</v>
      </c>
      <c r="U482" s="104" t="n">
        <f aca="false">B482</f>
        <v>22</v>
      </c>
      <c r="V482" s="105" t="n">
        <f aca="false">VLOOKUP($C482,Gas!$B$3:$E$2506,2)</f>
        <v>3.005</v>
      </c>
      <c r="W482" s="46" t="n">
        <f aca="false">D482/V482</f>
        <v>8.59234608985025</v>
      </c>
      <c r="X482" s="99" t="n">
        <f aca="false">VLOOKUP($C482,Gas!$B$3:$E$2506,4)</f>
        <v>0.382817423462263</v>
      </c>
    </row>
    <row r="483" customFormat="false" ht="12.75" hidden="false" customHeight="false" outlineLevel="0" collapsed="false">
      <c r="A483" s="0" t="n">
        <f aca="false">YEAR(C483)</f>
        <v>1999</v>
      </c>
      <c r="B483" s="95" t="n">
        <f aca="false">MONTH(C483)+(YEAR(C483)-1998)*12</f>
        <v>22</v>
      </c>
      <c r="C483" s="101" t="n">
        <v>36459</v>
      </c>
      <c r="D483" s="102" t="n">
        <v>25.13</v>
      </c>
      <c r="E483" s="98" t="n">
        <f aca="false">LN(D483/D482)</f>
        <v>-0.0270870338629957</v>
      </c>
      <c r="F483" s="106" t="n">
        <f aca="false">STDEV(E474:E483)*SQRT(trade_day)</f>
        <v>0.397950025985435</v>
      </c>
      <c r="G483" s="97"/>
      <c r="H483" s="103" t="n">
        <f aca="false">IF(H$1="P",MAX(0,H$2-$D483),IF(H$1="C",MAX(0,$D483-H$2)))</f>
        <v>0</v>
      </c>
      <c r="I483" s="103" t="n">
        <f aca="false">IF(I$1="P",MAX(0,I$2-$D483),IF(I$1="C",MAX(0,$D483-I$2)))</f>
        <v>0</v>
      </c>
      <c r="J483" s="103" t="n">
        <f aca="false">IF(J$1="P",MAX(0,J$2-$D483),IF(J$1="C",MAX(0,$D483-J$2)))</f>
        <v>4.87</v>
      </c>
      <c r="K483" s="103" t="n">
        <f aca="false">IF(K$1="P",MAX(0,K$2-$D483),IF(K$1="C",MAX(0,$D483-K$2)))</f>
        <v>9.87</v>
      </c>
      <c r="L483" s="103" t="n">
        <f aca="false">IF(L$1="P",MAX(0,L$2-$D483),IF(L$1="C",MAX(0,$D483-L$2)))</f>
        <v>14.87</v>
      </c>
      <c r="M483" s="103" t="n">
        <f aca="false">IF(M$1="P",MAX(0,M$2-$D483),IF(M$1="C",MAX(0,$D483-M$2)))</f>
        <v>24.87</v>
      </c>
      <c r="N483" s="103" t="n">
        <f aca="false">IF(N$1="P",MAX(0,N$2-$D483),IF(N$1="C",MAX(0,$D483-N$2)))</f>
        <v>5.13</v>
      </c>
      <c r="O483" s="103" t="n">
        <f aca="false">IF(O$1="P",MAX(0,O$2-$D483),IF(O$1="C",MAX(0,$D483-O$2)))</f>
        <v>0.129999999999999</v>
      </c>
      <c r="P483" s="103" t="n">
        <f aca="false">IF(P$1="P",MAX(0,P$2-$D483),IF(P$1="C",MAX(0,$D483-P$2)))</f>
        <v>0</v>
      </c>
      <c r="Q483" s="103" t="n">
        <f aca="false">IF(Q$1="P",MAX(0,Q$2-$D483),IF(Q$1="C",MAX(0,$D483-Q$2)))</f>
        <v>0</v>
      </c>
      <c r="R483" s="103" t="n">
        <f aca="false">IF(R$1="P",MAX(0,R$2-$D483),IF(R$1="C",MAX(0,$D483-R$2)))</f>
        <v>0</v>
      </c>
      <c r="S483" s="103" t="n">
        <f aca="false">IF(S$1="P",MAX(0,S$2-$D483),IF(S$1="C",MAX(0,$D483-S$2)))</f>
        <v>0</v>
      </c>
      <c r="T483" s="103" t="n">
        <f aca="false">IF(T$1="P",MAX(0,T$2-$D483),IF(T$1="C",MAX(0,$D483-T$2)))</f>
        <v>0</v>
      </c>
      <c r="U483" s="104" t="n">
        <f aca="false">B483</f>
        <v>22</v>
      </c>
      <c r="V483" s="105" t="n">
        <f aca="false">VLOOKUP($C483,Gas!$B$3:$E$2506,2)</f>
        <v>2.975</v>
      </c>
      <c r="W483" s="46" t="n">
        <f aca="false">D483/V483</f>
        <v>8.44705882352941</v>
      </c>
      <c r="X483" s="99" t="n">
        <f aca="false">VLOOKUP($C483,Gas!$B$3:$E$2506,4)</f>
        <v>0.375721209261335</v>
      </c>
    </row>
    <row r="484" customFormat="false" ht="12.75" hidden="false" customHeight="false" outlineLevel="0" collapsed="false">
      <c r="A484" s="0" t="n">
        <f aca="false">YEAR(C484)</f>
        <v>1999</v>
      </c>
      <c r="B484" s="95" t="n">
        <f aca="false">MONTH(C484)+(YEAR(C484)-1998)*12</f>
        <v>22</v>
      </c>
      <c r="C484" s="101" t="n">
        <v>36460</v>
      </c>
      <c r="D484" s="116" t="n">
        <f aca="false">D483</f>
        <v>25.13</v>
      </c>
      <c r="E484" s="98" t="n">
        <f aca="false">LN(D484/D483)</f>
        <v>0</v>
      </c>
      <c r="F484" s="106" t="n">
        <f aca="false">STDEV(E475:E484)*SQRT(trade_day)</f>
        <v>0.380024064299396</v>
      </c>
      <c r="G484" s="97"/>
      <c r="H484" s="103" t="n">
        <f aca="false">IF(H$1="P",MAX(0,H$2-$D484),IF(H$1="C",MAX(0,$D484-H$2)))</f>
        <v>0</v>
      </c>
      <c r="I484" s="103" t="n">
        <f aca="false">IF(I$1="P",MAX(0,I$2-$D484),IF(I$1="C",MAX(0,$D484-I$2)))</f>
        <v>0</v>
      </c>
      <c r="J484" s="103" t="n">
        <f aca="false">IF(J$1="P",MAX(0,J$2-$D484),IF(J$1="C",MAX(0,$D484-J$2)))</f>
        <v>4.87</v>
      </c>
      <c r="K484" s="103" t="n">
        <f aca="false">IF(K$1="P",MAX(0,K$2-$D484),IF(K$1="C",MAX(0,$D484-K$2)))</f>
        <v>9.87</v>
      </c>
      <c r="L484" s="103" t="n">
        <f aca="false">IF(L$1="P",MAX(0,L$2-$D484),IF(L$1="C",MAX(0,$D484-L$2)))</f>
        <v>14.87</v>
      </c>
      <c r="M484" s="103" t="n">
        <f aca="false">IF(M$1="P",MAX(0,M$2-$D484),IF(M$1="C",MAX(0,$D484-M$2)))</f>
        <v>24.87</v>
      </c>
      <c r="N484" s="103" t="n">
        <f aca="false">IF(N$1="P",MAX(0,N$2-$D484),IF(N$1="C",MAX(0,$D484-N$2)))</f>
        <v>5.13</v>
      </c>
      <c r="O484" s="103" t="n">
        <f aca="false">IF(O$1="P",MAX(0,O$2-$D484),IF(O$1="C",MAX(0,$D484-O$2)))</f>
        <v>0.129999999999999</v>
      </c>
      <c r="P484" s="103" t="n">
        <f aca="false">IF(P$1="P",MAX(0,P$2-$D484),IF(P$1="C",MAX(0,$D484-P$2)))</f>
        <v>0</v>
      </c>
      <c r="Q484" s="103" t="n">
        <f aca="false">IF(Q$1="P",MAX(0,Q$2-$D484),IF(Q$1="C",MAX(0,$D484-Q$2)))</f>
        <v>0</v>
      </c>
      <c r="R484" s="103" t="n">
        <f aca="false">IF(R$1="P",MAX(0,R$2-$D484),IF(R$1="C",MAX(0,$D484-R$2)))</f>
        <v>0</v>
      </c>
      <c r="S484" s="103" t="n">
        <f aca="false">IF(S$1="P",MAX(0,S$2-$D484),IF(S$1="C",MAX(0,$D484-S$2)))</f>
        <v>0</v>
      </c>
      <c r="T484" s="103" t="n">
        <f aca="false">IF(T$1="P",MAX(0,T$2-$D484),IF(T$1="C",MAX(0,$D484-T$2)))</f>
        <v>0</v>
      </c>
      <c r="U484" s="104" t="n">
        <f aca="false">B484</f>
        <v>22</v>
      </c>
      <c r="V484" s="105" t="n">
        <f aca="false">VLOOKUP($C484,Gas!$B$3:$E$2506,2)</f>
        <v>2.965</v>
      </c>
      <c r="W484" s="46" t="n">
        <f aca="false">D484/V484</f>
        <v>8.47554806070826</v>
      </c>
      <c r="X484" s="99" t="n">
        <f aca="false">VLOOKUP($C484,Gas!$B$3:$E$2506,4)</f>
        <v>0.380176586908399</v>
      </c>
    </row>
    <row r="485" customFormat="false" ht="12.75" hidden="false" customHeight="false" outlineLevel="0" collapsed="false">
      <c r="A485" s="0" t="n">
        <f aca="false">YEAR(C485)</f>
        <v>1999</v>
      </c>
      <c r="B485" s="95" t="n">
        <f aca="false">MONTH(C485)+(YEAR(C485)-1998)*12</f>
        <v>22</v>
      </c>
      <c r="C485" s="101" t="n">
        <v>36461</v>
      </c>
      <c r="D485" s="102" t="n">
        <v>26.13</v>
      </c>
      <c r="E485" s="98" t="n">
        <f aca="false">LN(D485/D484)</f>
        <v>0.0390217279770203</v>
      </c>
      <c r="F485" s="106" t="n">
        <f aca="false">STDEV(E476:E485)*SQRT(trade_day)</f>
        <v>0.42556796161035</v>
      </c>
      <c r="G485" s="97"/>
      <c r="H485" s="103" t="n">
        <f aca="false">IF(H$1="P",MAX(0,H$2-$D485),IF(H$1="C",MAX(0,$D485-H$2)))</f>
        <v>0</v>
      </c>
      <c r="I485" s="103" t="n">
        <f aca="false">IF(I$1="P",MAX(0,I$2-$D485),IF(I$1="C",MAX(0,$D485-I$2)))</f>
        <v>0</v>
      </c>
      <c r="J485" s="103" t="n">
        <f aca="false">IF(J$1="P",MAX(0,J$2-$D485),IF(J$1="C",MAX(0,$D485-J$2)))</f>
        <v>3.87</v>
      </c>
      <c r="K485" s="103" t="n">
        <f aca="false">IF(K$1="P",MAX(0,K$2-$D485),IF(K$1="C",MAX(0,$D485-K$2)))</f>
        <v>8.87</v>
      </c>
      <c r="L485" s="103" t="n">
        <f aca="false">IF(L$1="P",MAX(0,L$2-$D485),IF(L$1="C",MAX(0,$D485-L$2)))</f>
        <v>13.87</v>
      </c>
      <c r="M485" s="103" t="n">
        <f aca="false">IF(M$1="P",MAX(0,M$2-$D485),IF(M$1="C",MAX(0,$D485-M$2)))</f>
        <v>23.87</v>
      </c>
      <c r="N485" s="103" t="n">
        <f aca="false">IF(N$1="P",MAX(0,N$2-$D485),IF(N$1="C",MAX(0,$D485-N$2)))</f>
        <v>6.13</v>
      </c>
      <c r="O485" s="103" t="n">
        <f aca="false">IF(O$1="P",MAX(0,O$2-$D485),IF(O$1="C",MAX(0,$D485-O$2)))</f>
        <v>1.13</v>
      </c>
      <c r="P485" s="103" t="n">
        <f aca="false">IF(P$1="P",MAX(0,P$2-$D485),IF(P$1="C",MAX(0,$D485-P$2)))</f>
        <v>0</v>
      </c>
      <c r="Q485" s="103" t="n">
        <f aca="false">IF(Q$1="P",MAX(0,Q$2-$D485),IF(Q$1="C",MAX(0,$D485-Q$2)))</f>
        <v>0</v>
      </c>
      <c r="R485" s="103" t="n">
        <f aca="false">IF(R$1="P",MAX(0,R$2-$D485),IF(R$1="C",MAX(0,$D485-R$2)))</f>
        <v>0</v>
      </c>
      <c r="S485" s="103" t="n">
        <f aca="false">IF(S$1="P",MAX(0,S$2-$D485),IF(S$1="C",MAX(0,$D485-S$2)))</f>
        <v>0</v>
      </c>
      <c r="T485" s="103" t="n">
        <f aca="false">IF(T$1="P",MAX(0,T$2-$D485),IF(T$1="C",MAX(0,$D485-T$2)))</f>
        <v>0</v>
      </c>
      <c r="U485" s="104" t="n">
        <f aca="false">B485</f>
        <v>22</v>
      </c>
      <c r="V485" s="105" t="n">
        <f aca="false">VLOOKUP($C485,Gas!$B$3:$E$2506,2)</f>
        <v>3.02</v>
      </c>
      <c r="W485" s="46" t="n">
        <f aca="false">D485/V485</f>
        <v>8.6523178807947</v>
      </c>
      <c r="X485" s="99" t="n">
        <f aca="false">VLOOKUP($C485,Gas!$B$3:$E$2506,4)</f>
        <v>0.375820604483873</v>
      </c>
    </row>
    <row r="486" customFormat="false" ht="12.75" hidden="false" customHeight="false" outlineLevel="0" collapsed="false">
      <c r="A486" s="0" t="n">
        <f aca="false">YEAR(C486)</f>
        <v>1999</v>
      </c>
      <c r="B486" s="95" t="n">
        <f aca="false">MONTH(C486)+(YEAR(C486)-1998)*12</f>
        <v>22</v>
      </c>
      <c r="C486" s="101" t="n">
        <v>36462</v>
      </c>
      <c r="D486" s="102" t="n">
        <v>25.4</v>
      </c>
      <c r="E486" s="98" t="n">
        <f aca="false">LN(D486/D485)</f>
        <v>-0.0283349055080302</v>
      </c>
      <c r="F486" s="106" t="n">
        <f aca="false">STDEV(E477:E486)*SQRT(trade_day)</f>
        <v>0.45605967385269</v>
      </c>
      <c r="G486" s="97"/>
      <c r="H486" s="103" t="n">
        <f aca="false">IF(H$1="P",MAX(0,H$2-$D486),IF(H$1="C",MAX(0,$D486-H$2)))</f>
        <v>0</v>
      </c>
      <c r="I486" s="103" t="n">
        <f aca="false">IF(I$1="P",MAX(0,I$2-$D486),IF(I$1="C",MAX(0,$D486-I$2)))</f>
        <v>0</v>
      </c>
      <c r="J486" s="103" t="n">
        <f aca="false">IF(J$1="P",MAX(0,J$2-$D486),IF(J$1="C",MAX(0,$D486-J$2)))</f>
        <v>4.6</v>
      </c>
      <c r="K486" s="103" t="n">
        <f aca="false">IF(K$1="P",MAX(0,K$2-$D486),IF(K$1="C",MAX(0,$D486-K$2)))</f>
        <v>9.6</v>
      </c>
      <c r="L486" s="103" t="n">
        <f aca="false">IF(L$1="P",MAX(0,L$2-$D486),IF(L$1="C",MAX(0,$D486-L$2)))</f>
        <v>14.6</v>
      </c>
      <c r="M486" s="103" t="n">
        <f aca="false">IF(M$1="P",MAX(0,M$2-$D486),IF(M$1="C",MAX(0,$D486-M$2)))</f>
        <v>24.6</v>
      </c>
      <c r="N486" s="103" t="n">
        <f aca="false">IF(N$1="P",MAX(0,N$2-$D486),IF(N$1="C",MAX(0,$D486-N$2)))</f>
        <v>5.4</v>
      </c>
      <c r="O486" s="103" t="n">
        <f aca="false">IF(O$1="P",MAX(0,O$2-$D486),IF(O$1="C",MAX(0,$D486-O$2)))</f>
        <v>0.399999999999999</v>
      </c>
      <c r="P486" s="103" t="n">
        <f aca="false">IF(P$1="P",MAX(0,P$2-$D486),IF(P$1="C",MAX(0,$D486-P$2)))</f>
        <v>0</v>
      </c>
      <c r="Q486" s="103" t="n">
        <f aca="false">IF(Q$1="P",MAX(0,Q$2-$D486),IF(Q$1="C",MAX(0,$D486-Q$2)))</f>
        <v>0</v>
      </c>
      <c r="R486" s="103" t="n">
        <f aca="false">IF(R$1="P",MAX(0,R$2-$D486),IF(R$1="C",MAX(0,$D486-R$2)))</f>
        <v>0</v>
      </c>
      <c r="S486" s="103" t="n">
        <f aca="false">IF(S$1="P",MAX(0,S$2-$D486),IF(S$1="C",MAX(0,$D486-S$2)))</f>
        <v>0</v>
      </c>
      <c r="T486" s="103" t="n">
        <f aca="false">IF(T$1="P",MAX(0,T$2-$D486),IF(T$1="C",MAX(0,$D486-T$2)))</f>
        <v>0</v>
      </c>
      <c r="U486" s="104" t="n">
        <f aca="false">B486</f>
        <v>22</v>
      </c>
      <c r="V486" s="105" t="n">
        <f aca="false">VLOOKUP($C486,Gas!$B$3:$E$2506,2)</f>
        <v>2.995</v>
      </c>
      <c r="W486" s="46" t="n">
        <f aca="false">D486/V486</f>
        <v>8.48080133555927</v>
      </c>
      <c r="X486" s="99" t="n">
        <f aca="false">VLOOKUP($C486,Gas!$B$3:$E$2506,4)</f>
        <v>0.276723768559564</v>
      </c>
    </row>
    <row r="487" customFormat="false" ht="12.75" hidden="false" customHeight="false" outlineLevel="0" collapsed="false">
      <c r="A487" s="0" t="n">
        <f aca="false">YEAR(C487)</f>
        <v>1999</v>
      </c>
      <c r="B487" s="95" t="n">
        <f aca="false">MONTH(C487)+(YEAR(C487)-1998)*12</f>
        <v>23</v>
      </c>
      <c r="C487" s="101" t="n">
        <v>36465</v>
      </c>
      <c r="D487" s="102" t="n">
        <v>24.83</v>
      </c>
      <c r="E487" s="98" t="n">
        <f aca="false">LN(D487/D486)</f>
        <v>-0.0226965745044156</v>
      </c>
      <c r="F487" s="106" t="n">
        <f aca="false">STDEV(E478:E487)*SQRT(trade_day)</f>
        <v>0.376059057937366</v>
      </c>
      <c r="G487" s="97"/>
      <c r="H487" s="103" t="n">
        <f aca="false">IF(H$1="P",MAX(0,H$2-$D487),IF(H$1="C",MAX(0,$D487-H$2)))</f>
        <v>0</v>
      </c>
      <c r="I487" s="103" t="n">
        <f aca="false">IF(I$1="P",MAX(0,I$2-$D487),IF(I$1="C",MAX(0,$D487-I$2)))</f>
        <v>0.170000000000002</v>
      </c>
      <c r="J487" s="103" t="n">
        <f aca="false">IF(J$1="P",MAX(0,J$2-$D487),IF(J$1="C",MAX(0,$D487-J$2)))</f>
        <v>5.17</v>
      </c>
      <c r="K487" s="103" t="n">
        <f aca="false">IF(K$1="P",MAX(0,K$2-$D487),IF(K$1="C",MAX(0,$D487-K$2)))</f>
        <v>10.17</v>
      </c>
      <c r="L487" s="103" t="n">
        <f aca="false">IF(L$1="P",MAX(0,L$2-$D487),IF(L$1="C",MAX(0,$D487-L$2)))</f>
        <v>15.17</v>
      </c>
      <c r="M487" s="103" t="n">
        <f aca="false">IF(M$1="P",MAX(0,M$2-$D487),IF(M$1="C",MAX(0,$D487-M$2)))</f>
        <v>25.17</v>
      </c>
      <c r="N487" s="103" t="n">
        <f aca="false">IF(N$1="P",MAX(0,N$2-$D487),IF(N$1="C",MAX(0,$D487-N$2)))</f>
        <v>4.83</v>
      </c>
      <c r="O487" s="103" t="n">
        <f aca="false">IF(O$1="P",MAX(0,O$2-$D487),IF(O$1="C",MAX(0,$D487-O$2)))</f>
        <v>0</v>
      </c>
      <c r="P487" s="103" t="n">
        <f aca="false">IF(P$1="P",MAX(0,P$2-$D487),IF(P$1="C",MAX(0,$D487-P$2)))</f>
        <v>0</v>
      </c>
      <c r="Q487" s="103" t="n">
        <f aca="false">IF(Q$1="P",MAX(0,Q$2-$D487),IF(Q$1="C",MAX(0,$D487-Q$2)))</f>
        <v>0</v>
      </c>
      <c r="R487" s="103" t="n">
        <f aca="false">IF(R$1="P",MAX(0,R$2-$D487),IF(R$1="C",MAX(0,$D487-R$2)))</f>
        <v>0</v>
      </c>
      <c r="S487" s="103" t="n">
        <f aca="false">IF(S$1="P",MAX(0,S$2-$D487),IF(S$1="C",MAX(0,$D487-S$2)))</f>
        <v>0</v>
      </c>
      <c r="T487" s="103" t="n">
        <f aca="false">IF(T$1="P",MAX(0,T$2-$D487),IF(T$1="C",MAX(0,$D487-T$2)))</f>
        <v>0</v>
      </c>
      <c r="U487" s="104" t="n">
        <f aca="false">B487</f>
        <v>23</v>
      </c>
      <c r="V487" s="105" t="n">
        <f aca="false">VLOOKUP($C487,Gas!$B$3:$E$2506,2)</f>
        <v>2.795</v>
      </c>
      <c r="W487" s="46" t="n">
        <f aca="false">D487/V487</f>
        <v>8.88372093023256</v>
      </c>
      <c r="X487" s="99" t="n">
        <f aca="false">VLOOKUP($C487,Gas!$B$3:$E$2506,4)</f>
        <v>0.477861881767116</v>
      </c>
    </row>
    <row r="488" customFormat="false" ht="12.75" hidden="false" customHeight="false" outlineLevel="0" collapsed="false">
      <c r="A488" s="0" t="n">
        <f aca="false">YEAR(C488)</f>
        <v>1999</v>
      </c>
      <c r="B488" s="95" t="n">
        <f aca="false">MONTH(C488)+(YEAR(C488)-1998)*12</f>
        <v>23</v>
      </c>
      <c r="C488" s="101" t="n">
        <v>36466</v>
      </c>
      <c r="D488" s="102" t="n">
        <v>23.94</v>
      </c>
      <c r="E488" s="98" t="n">
        <f aca="false">LN(D488/D487)</f>
        <v>-0.036501899390248</v>
      </c>
      <c r="F488" s="106" t="n">
        <f aca="false">STDEV(E479:E488)*SQRT(trade_day)</f>
        <v>0.376788028569628</v>
      </c>
      <c r="G488" s="97"/>
      <c r="H488" s="103" t="n">
        <f aca="false">IF(H$1="P",MAX(0,H$2-$D488),IF(H$1="C",MAX(0,$D488-H$2)))</f>
        <v>0</v>
      </c>
      <c r="I488" s="103" t="n">
        <f aca="false">IF(I$1="P",MAX(0,I$2-$D488),IF(I$1="C",MAX(0,$D488-I$2)))</f>
        <v>1.06</v>
      </c>
      <c r="J488" s="103" t="n">
        <f aca="false">IF(J$1="P",MAX(0,J$2-$D488),IF(J$1="C",MAX(0,$D488-J$2)))</f>
        <v>6.06</v>
      </c>
      <c r="K488" s="103" t="n">
        <f aca="false">IF(K$1="P",MAX(0,K$2-$D488),IF(K$1="C",MAX(0,$D488-K$2)))</f>
        <v>11.06</v>
      </c>
      <c r="L488" s="103" t="n">
        <f aca="false">IF(L$1="P",MAX(0,L$2-$D488),IF(L$1="C",MAX(0,$D488-L$2)))</f>
        <v>16.06</v>
      </c>
      <c r="M488" s="103" t="n">
        <f aca="false">IF(M$1="P",MAX(0,M$2-$D488),IF(M$1="C",MAX(0,$D488-M$2)))</f>
        <v>26.06</v>
      </c>
      <c r="N488" s="103" t="n">
        <f aca="false">IF(N$1="P",MAX(0,N$2-$D488),IF(N$1="C",MAX(0,$D488-N$2)))</f>
        <v>3.94</v>
      </c>
      <c r="O488" s="103" t="n">
        <f aca="false">IF(O$1="P",MAX(0,O$2-$D488),IF(O$1="C",MAX(0,$D488-O$2)))</f>
        <v>0</v>
      </c>
      <c r="P488" s="103" t="n">
        <f aca="false">IF(P$1="P",MAX(0,P$2-$D488),IF(P$1="C",MAX(0,$D488-P$2)))</f>
        <v>0</v>
      </c>
      <c r="Q488" s="103" t="n">
        <f aca="false">IF(Q$1="P",MAX(0,Q$2-$D488),IF(Q$1="C",MAX(0,$D488-Q$2)))</f>
        <v>0</v>
      </c>
      <c r="R488" s="103" t="n">
        <f aca="false">IF(R$1="P",MAX(0,R$2-$D488),IF(R$1="C",MAX(0,$D488-R$2)))</f>
        <v>0</v>
      </c>
      <c r="S488" s="103" t="n">
        <f aca="false">IF(S$1="P",MAX(0,S$2-$D488),IF(S$1="C",MAX(0,$D488-S$2)))</f>
        <v>0</v>
      </c>
      <c r="T488" s="103" t="n">
        <f aca="false">IF(T$1="P",MAX(0,T$2-$D488),IF(T$1="C",MAX(0,$D488-T$2)))</f>
        <v>0</v>
      </c>
      <c r="U488" s="104" t="n">
        <f aca="false">B488</f>
        <v>23</v>
      </c>
      <c r="V488" s="105" t="n">
        <f aca="false">VLOOKUP($C488,Gas!$B$3:$E$2506,2)</f>
        <v>2.73</v>
      </c>
      <c r="W488" s="46" t="n">
        <f aca="false">D488/V488</f>
        <v>8.76923076923077</v>
      </c>
      <c r="X488" s="99" t="n">
        <f aca="false">VLOOKUP($C488,Gas!$B$3:$E$2506,4)</f>
        <v>0.482048084727899</v>
      </c>
    </row>
    <row r="489" customFormat="false" ht="12.75" hidden="false" customHeight="false" outlineLevel="0" collapsed="false">
      <c r="A489" s="0" t="n">
        <f aca="false">YEAR(C489)</f>
        <v>1999</v>
      </c>
      <c r="B489" s="95" t="n">
        <f aca="false">MONTH(C489)+(YEAR(C489)-1998)*12</f>
        <v>23</v>
      </c>
      <c r="C489" s="101" t="n">
        <v>36467</v>
      </c>
      <c r="D489" s="102" t="n">
        <v>24.72</v>
      </c>
      <c r="E489" s="98" t="n">
        <f aca="false">LN(D489/D488)</f>
        <v>0.0320619324596629</v>
      </c>
      <c r="F489" s="106" t="n">
        <f aca="false">STDEV(E480:E489)*SQRT(trade_day)</f>
        <v>0.435038585170966</v>
      </c>
      <c r="G489" s="97"/>
      <c r="H489" s="103" t="n">
        <f aca="false">IF(H$1="P",MAX(0,H$2-$D489),IF(H$1="C",MAX(0,$D489-H$2)))</f>
        <v>0</v>
      </c>
      <c r="I489" s="103" t="n">
        <f aca="false">IF(I$1="P",MAX(0,I$2-$D489),IF(I$1="C",MAX(0,$D489-I$2)))</f>
        <v>0.280000000000001</v>
      </c>
      <c r="J489" s="103" t="n">
        <f aca="false">IF(J$1="P",MAX(0,J$2-$D489),IF(J$1="C",MAX(0,$D489-J$2)))</f>
        <v>5.28</v>
      </c>
      <c r="K489" s="103" t="n">
        <f aca="false">IF(K$1="P",MAX(0,K$2-$D489),IF(K$1="C",MAX(0,$D489-K$2)))</f>
        <v>10.28</v>
      </c>
      <c r="L489" s="103" t="n">
        <f aca="false">IF(L$1="P",MAX(0,L$2-$D489),IF(L$1="C",MAX(0,$D489-L$2)))</f>
        <v>15.28</v>
      </c>
      <c r="M489" s="103" t="n">
        <f aca="false">IF(M$1="P",MAX(0,M$2-$D489),IF(M$1="C",MAX(0,$D489-M$2)))</f>
        <v>25.28</v>
      </c>
      <c r="N489" s="103" t="n">
        <f aca="false">IF(N$1="P",MAX(0,N$2-$D489),IF(N$1="C",MAX(0,$D489-N$2)))</f>
        <v>4.72</v>
      </c>
      <c r="O489" s="103" t="n">
        <f aca="false">IF(O$1="P",MAX(0,O$2-$D489),IF(O$1="C",MAX(0,$D489-O$2)))</f>
        <v>0</v>
      </c>
      <c r="P489" s="103" t="n">
        <f aca="false">IF(P$1="P",MAX(0,P$2-$D489),IF(P$1="C",MAX(0,$D489-P$2)))</f>
        <v>0</v>
      </c>
      <c r="Q489" s="103" t="n">
        <f aca="false">IF(Q$1="P",MAX(0,Q$2-$D489),IF(Q$1="C",MAX(0,$D489-Q$2)))</f>
        <v>0</v>
      </c>
      <c r="R489" s="103" t="n">
        <f aca="false">IF(R$1="P",MAX(0,R$2-$D489),IF(R$1="C",MAX(0,$D489-R$2)))</f>
        <v>0</v>
      </c>
      <c r="S489" s="103" t="n">
        <f aca="false">IF(S$1="P",MAX(0,S$2-$D489),IF(S$1="C",MAX(0,$D489-S$2)))</f>
        <v>0</v>
      </c>
      <c r="T489" s="103" t="n">
        <f aca="false">IF(T$1="P",MAX(0,T$2-$D489),IF(T$1="C",MAX(0,$D489-T$2)))</f>
        <v>0</v>
      </c>
      <c r="U489" s="104" t="n">
        <f aca="false">B489</f>
        <v>23</v>
      </c>
      <c r="V489" s="105" t="n">
        <f aca="false">VLOOKUP($C489,Gas!$B$3:$E$2506,2)</f>
        <v>2.815</v>
      </c>
      <c r="W489" s="46" t="n">
        <f aca="false">D489/V489</f>
        <v>8.78152753108348</v>
      </c>
      <c r="X489" s="99" t="n">
        <f aca="false">VLOOKUP($C489,Gas!$B$3:$E$2506,4)</f>
        <v>0.539028352431376</v>
      </c>
    </row>
    <row r="490" customFormat="false" ht="12.75" hidden="false" customHeight="false" outlineLevel="0" collapsed="false">
      <c r="A490" s="0" t="n">
        <f aca="false">YEAR(C490)</f>
        <v>1999</v>
      </c>
      <c r="B490" s="95" t="n">
        <f aca="false">MONTH(C490)+(YEAR(C490)-1998)*12</f>
        <v>23</v>
      </c>
      <c r="C490" s="101" t="n">
        <v>36468</v>
      </c>
      <c r="D490" s="102" t="n">
        <v>28.04</v>
      </c>
      <c r="E490" s="98" t="n">
        <f aca="false">LN(D490/D489)</f>
        <v>0.126019429576899</v>
      </c>
      <c r="F490" s="106" t="n">
        <f aca="false">STDEV(E481:E490)*SQRT(trade_day)</f>
        <v>0.80229591426512</v>
      </c>
      <c r="G490" s="97"/>
      <c r="H490" s="103" t="n">
        <f aca="false">IF(H$1="P",MAX(0,H$2-$D490),IF(H$1="C",MAX(0,$D490-H$2)))</f>
        <v>0</v>
      </c>
      <c r="I490" s="103" t="n">
        <f aca="false">IF(I$1="P",MAX(0,I$2-$D490),IF(I$1="C",MAX(0,$D490-I$2)))</f>
        <v>0</v>
      </c>
      <c r="J490" s="103" t="n">
        <f aca="false">IF(J$1="P",MAX(0,J$2-$D490),IF(J$1="C",MAX(0,$D490-J$2)))</f>
        <v>1.96</v>
      </c>
      <c r="K490" s="103" t="n">
        <f aca="false">IF(K$1="P",MAX(0,K$2-$D490),IF(K$1="C",MAX(0,$D490-K$2)))</f>
        <v>6.96</v>
      </c>
      <c r="L490" s="103" t="n">
        <f aca="false">IF(L$1="P",MAX(0,L$2-$D490),IF(L$1="C",MAX(0,$D490-L$2)))</f>
        <v>11.96</v>
      </c>
      <c r="M490" s="103" t="n">
        <f aca="false">IF(M$1="P",MAX(0,M$2-$D490),IF(M$1="C",MAX(0,$D490-M$2)))</f>
        <v>21.96</v>
      </c>
      <c r="N490" s="103" t="n">
        <f aca="false">IF(N$1="P",MAX(0,N$2-$D490),IF(N$1="C",MAX(0,$D490-N$2)))</f>
        <v>8.04</v>
      </c>
      <c r="O490" s="103" t="n">
        <f aca="false">IF(O$1="P",MAX(0,O$2-$D490),IF(O$1="C",MAX(0,$D490-O$2)))</f>
        <v>3.04</v>
      </c>
      <c r="P490" s="103" t="n">
        <f aca="false">IF(P$1="P",MAX(0,P$2-$D490),IF(P$1="C",MAX(0,$D490-P$2)))</f>
        <v>0</v>
      </c>
      <c r="Q490" s="103" t="n">
        <f aca="false">IF(Q$1="P",MAX(0,Q$2-$D490),IF(Q$1="C",MAX(0,$D490-Q$2)))</f>
        <v>0</v>
      </c>
      <c r="R490" s="103" t="n">
        <f aca="false">IF(R$1="P",MAX(0,R$2-$D490),IF(R$1="C",MAX(0,$D490-R$2)))</f>
        <v>0</v>
      </c>
      <c r="S490" s="103" t="n">
        <f aca="false">IF(S$1="P",MAX(0,S$2-$D490),IF(S$1="C",MAX(0,$D490-S$2)))</f>
        <v>0</v>
      </c>
      <c r="T490" s="103" t="n">
        <f aca="false">IF(T$1="P",MAX(0,T$2-$D490),IF(T$1="C",MAX(0,$D490-T$2)))</f>
        <v>0</v>
      </c>
      <c r="U490" s="104" t="n">
        <f aca="false">B490</f>
        <v>23</v>
      </c>
      <c r="V490" s="105" t="n">
        <f aca="false">VLOOKUP($C490,Gas!$B$3:$E$2506,2)</f>
        <v>2.835</v>
      </c>
      <c r="W490" s="46" t="n">
        <f aca="false">D490/V490</f>
        <v>9.89065255731922</v>
      </c>
      <c r="X490" s="99" t="n">
        <f aca="false">VLOOKUP($C490,Gas!$B$3:$E$2506,4)</f>
        <v>0.544179822412963</v>
      </c>
    </row>
    <row r="491" customFormat="false" ht="12.75" hidden="false" customHeight="false" outlineLevel="0" collapsed="false">
      <c r="A491" s="0" t="n">
        <f aca="false">YEAR(C491)</f>
        <v>1999</v>
      </c>
      <c r="B491" s="95" t="n">
        <f aca="false">MONTH(C491)+(YEAR(C491)-1998)*12</f>
        <v>23</v>
      </c>
      <c r="C491" s="101" t="n">
        <v>36469</v>
      </c>
      <c r="D491" s="102" t="n">
        <v>26.13</v>
      </c>
      <c r="E491" s="98" t="n">
        <f aca="false">LN(D491/D490)</f>
        <v>-0.0705479826338682</v>
      </c>
      <c r="F491" s="106" t="n">
        <f aca="false">STDEV(E482:E491)*SQRT(trade_day)</f>
        <v>0.88415615551519</v>
      </c>
      <c r="G491" s="97"/>
      <c r="H491" s="103" t="n">
        <f aca="false">IF(H$1="P",MAX(0,H$2-$D491),IF(H$1="C",MAX(0,$D491-H$2)))</f>
        <v>0</v>
      </c>
      <c r="I491" s="103" t="n">
        <f aca="false">IF(I$1="P",MAX(0,I$2-$D491),IF(I$1="C",MAX(0,$D491-I$2)))</f>
        <v>0</v>
      </c>
      <c r="J491" s="103" t="n">
        <f aca="false">IF(J$1="P",MAX(0,J$2-$D491),IF(J$1="C",MAX(0,$D491-J$2)))</f>
        <v>3.87</v>
      </c>
      <c r="K491" s="103" t="n">
        <f aca="false">IF(K$1="P",MAX(0,K$2-$D491),IF(K$1="C",MAX(0,$D491-K$2)))</f>
        <v>8.87</v>
      </c>
      <c r="L491" s="103" t="n">
        <f aca="false">IF(L$1="P",MAX(0,L$2-$D491),IF(L$1="C",MAX(0,$D491-L$2)))</f>
        <v>13.87</v>
      </c>
      <c r="M491" s="103" t="n">
        <f aca="false">IF(M$1="P",MAX(0,M$2-$D491),IF(M$1="C",MAX(0,$D491-M$2)))</f>
        <v>23.87</v>
      </c>
      <c r="N491" s="103" t="n">
        <f aca="false">IF(N$1="P",MAX(0,N$2-$D491),IF(N$1="C",MAX(0,$D491-N$2)))</f>
        <v>6.13</v>
      </c>
      <c r="O491" s="103" t="n">
        <f aca="false">IF(O$1="P",MAX(0,O$2-$D491),IF(O$1="C",MAX(0,$D491-O$2)))</f>
        <v>1.13</v>
      </c>
      <c r="P491" s="103" t="n">
        <f aca="false">IF(P$1="P",MAX(0,P$2-$D491),IF(P$1="C",MAX(0,$D491-P$2)))</f>
        <v>0</v>
      </c>
      <c r="Q491" s="103" t="n">
        <f aca="false">IF(Q$1="P",MAX(0,Q$2-$D491),IF(Q$1="C",MAX(0,$D491-Q$2)))</f>
        <v>0</v>
      </c>
      <c r="R491" s="103" t="n">
        <f aca="false">IF(R$1="P",MAX(0,R$2-$D491),IF(R$1="C",MAX(0,$D491-R$2)))</f>
        <v>0</v>
      </c>
      <c r="S491" s="103" t="n">
        <f aca="false">IF(S$1="P",MAX(0,S$2-$D491),IF(S$1="C",MAX(0,$D491-S$2)))</f>
        <v>0</v>
      </c>
      <c r="T491" s="103" t="n">
        <f aca="false">IF(T$1="P",MAX(0,T$2-$D491),IF(T$1="C",MAX(0,$D491-T$2)))</f>
        <v>0</v>
      </c>
      <c r="U491" s="104" t="n">
        <f aca="false">B491</f>
        <v>23</v>
      </c>
      <c r="V491" s="105" t="n">
        <f aca="false">VLOOKUP($C491,Gas!$B$3:$E$2506,2)</f>
        <v>2.74</v>
      </c>
      <c r="W491" s="46" t="n">
        <f aca="false">D491/V491</f>
        <v>9.53649635036496</v>
      </c>
      <c r="X491" s="99" t="n">
        <f aca="false">VLOOKUP($C491,Gas!$B$3:$E$2506,4)</f>
        <v>0.570488271036477</v>
      </c>
    </row>
    <row r="492" customFormat="false" ht="12.75" hidden="false" customHeight="false" outlineLevel="0" collapsed="false">
      <c r="A492" s="0" t="n">
        <f aca="false">YEAR(C492)</f>
        <v>1999</v>
      </c>
      <c r="B492" s="95" t="n">
        <f aca="false">MONTH(C492)+(YEAR(C492)-1998)*12</f>
        <v>23</v>
      </c>
      <c r="C492" s="101" t="n">
        <v>36472</v>
      </c>
      <c r="D492" s="102" t="n">
        <v>24.75</v>
      </c>
      <c r="E492" s="98" t="n">
        <f aca="false">LN(D492/D491)</f>
        <v>-0.0542585905178218</v>
      </c>
      <c r="F492" s="106" t="n">
        <f aca="false">STDEV(E483:E492)*SQRT(trade_day)</f>
        <v>0.906114079511933</v>
      </c>
      <c r="G492" s="97"/>
      <c r="H492" s="103" t="n">
        <f aca="false">IF(H$1="P",MAX(0,H$2-$D492),IF(H$1="C",MAX(0,$D492-H$2)))</f>
        <v>0</v>
      </c>
      <c r="I492" s="103" t="n">
        <f aca="false">IF(I$1="P",MAX(0,I$2-$D492),IF(I$1="C",MAX(0,$D492-I$2)))</f>
        <v>0.25</v>
      </c>
      <c r="J492" s="103" t="n">
        <f aca="false">IF(J$1="P",MAX(0,J$2-$D492),IF(J$1="C",MAX(0,$D492-J$2)))</f>
        <v>5.25</v>
      </c>
      <c r="K492" s="103" t="n">
        <f aca="false">IF(K$1="P",MAX(0,K$2-$D492),IF(K$1="C",MAX(0,$D492-K$2)))</f>
        <v>10.25</v>
      </c>
      <c r="L492" s="103" t="n">
        <f aca="false">IF(L$1="P",MAX(0,L$2-$D492),IF(L$1="C",MAX(0,$D492-L$2)))</f>
        <v>15.25</v>
      </c>
      <c r="M492" s="103" t="n">
        <f aca="false">IF(M$1="P",MAX(0,M$2-$D492),IF(M$1="C",MAX(0,$D492-M$2)))</f>
        <v>25.25</v>
      </c>
      <c r="N492" s="103" t="n">
        <f aca="false">IF(N$1="P",MAX(0,N$2-$D492),IF(N$1="C",MAX(0,$D492-N$2)))</f>
        <v>4.75</v>
      </c>
      <c r="O492" s="103" t="n">
        <f aca="false">IF(O$1="P",MAX(0,O$2-$D492),IF(O$1="C",MAX(0,$D492-O$2)))</f>
        <v>0</v>
      </c>
      <c r="P492" s="103" t="n">
        <f aca="false">IF(P$1="P",MAX(0,P$2-$D492),IF(P$1="C",MAX(0,$D492-P$2)))</f>
        <v>0</v>
      </c>
      <c r="Q492" s="103" t="n">
        <f aca="false">IF(Q$1="P",MAX(0,Q$2-$D492),IF(Q$1="C",MAX(0,$D492-Q$2)))</f>
        <v>0</v>
      </c>
      <c r="R492" s="103" t="n">
        <f aca="false">IF(R$1="P",MAX(0,R$2-$D492),IF(R$1="C",MAX(0,$D492-R$2)))</f>
        <v>0</v>
      </c>
      <c r="S492" s="103" t="n">
        <f aca="false">IF(S$1="P",MAX(0,S$2-$D492),IF(S$1="C",MAX(0,$D492-S$2)))</f>
        <v>0</v>
      </c>
      <c r="T492" s="103" t="n">
        <f aca="false">IF(T$1="P",MAX(0,T$2-$D492),IF(T$1="C",MAX(0,$D492-T$2)))</f>
        <v>0</v>
      </c>
      <c r="U492" s="104" t="n">
        <f aca="false">B492</f>
        <v>23</v>
      </c>
      <c r="V492" s="105" t="n">
        <f aca="false">VLOOKUP($C492,Gas!$B$3:$E$2506,2)</f>
        <v>2.625</v>
      </c>
      <c r="W492" s="46" t="n">
        <f aca="false">D492/V492</f>
        <v>9.42857142857143</v>
      </c>
      <c r="X492" s="99" t="n">
        <f aca="false">VLOOKUP($C492,Gas!$B$3:$E$2506,4)</f>
        <v>0.58309153712343</v>
      </c>
    </row>
    <row r="493" customFormat="false" ht="12.75" hidden="false" customHeight="false" outlineLevel="0" collapsed="false">
      <c r="A493" s="0" t="n">
        <f aca="false">YEAR(C493)</f>
        <v>1999</v>
      </c>
      <c r="B493" s="95" t="n">
        <f aca="false">MONTH(C493)+(YEAR(C493)-1998)*12</f>
        <v>23</v>
      </c>
      <c r="C493" s="101" t="n">
        <v>36473</v>
      </c>
      <c r="D493" s="102" t="n">
        <v>22.93</v>
      </c>
      <c r="E493" s="98" t="n">
        <f aca="false">LN(D493/D492)</f>
        <v>-0.0763793921448863</v>
      </c>
      <c r="F493" s="106" t="n">
        <f aca="false">STDEV(E484:E493)*SQRT(trade_day)</f>
        <v>0.971788437946803</v>
      </c>
      <c r="G493" s="97"/>
      <c r="H493" s="103" t="n">
        <f aca="false">IF(H$1="P",MAX(0,H$2-$D493),IF(H$1="C",MAX(0,$D493-H$2)))</f>
        <v>0</v>
      </c>
      <c r="I493" s="103" t="n">
        <f aca="false">IF(I$1="P",MAX(0,I$2-$D493),IF(I$1="C",MAX(0,$D493-I$2)))</f>
        <v>2.07</v>
      </c>
      <c r="J493" s="103" t="n">
        <f aca="false">IF(J$1="P",MAX(0,J$2-$D493),IF(J$1="C",MAX(0,$D493-J$2)))</f>
        <v>7.07</v>
      </c>
      <c r="K493" s="103" t="n">
        <f aca="false">IF(K$1="P",MAX(0,K$2-$D493),IF(K$1="C",MAX(0,$D493-K$2)))</f>
        <v>12.07</v>
      </c>
      <c r="L493" s="103" t="n">
        <f aca="false">IF(L$1="P",MAX(0,L$2-$D493),IF(L$1="C",MAX(0,$D493-L$2)))</f>
        <v>17.07</v>
      </c>
      <c r="M493" s="103" t="n">
        <f aca="false">IF(M$1="P",MAX(0,M$2-$D493),IF(M$1="C",MAX(0,$D493-M$2)))</f>
        <v>27.07</v>
      </c>
      <c r="N493" s="103" t="n">
        <f aca="false">IF(N$1="P",MAX(0,N$2-$D493),IF(N$1="C",MAX(0,$D493-N$2)))</f>
        <v>2.93</v>
      </c>
      <c r="O493" s="103" t="n">
        <f aca="false">IF(O$1="P",MAX(0,O$2-$D493),IF(O$1="C",MAX(0,$D493-O$2)))</f>
        <v>0</v>
      </c>
      <c r="P493" s="103" t="n">
        <f aca="false">IF(P$1="P",MAX(0,P$2-$D493),IF(P$1="C",MAX(0,$D493-P$2)))</f>
        <v>0</v>
      </c>
      <c r="Q493" s="103" t="n">
        <f aca="false">IF(Q$1="P",MAX(0,Q$2-$D493),IF(Q$1="C",MAX(0,$D493-Q$2)))</f>
        <v>0</v>
      </c>
      <c r="R493" s="103" t="n">
        <f aca="false">IF(R$1="P",MAX(0,R$2-$D493),IF(R$1="C",MAX(0,$D493-R$2)))</f>
        <v>0</v>
      </c>
      <c r="S493" s="103" t="n">
        <f aca="false">IF(S$1="P",MAX(0,S$2-$D493),IF(S$1="C",MAX(0,$D493-S$2)))</f>
        <v>0</v>
      </c>
      <c r="T493" s="103" t="n">
        <f aca="false">IF(T$1="P",MAX(0,T$2-$D493),IF(T$1="C",MAX(0,$D493-T$2)))</f>
        <v>0</v>
      </c>
      <c r="U493" s="104" t="n">
        <f aca="false">B493</f>
        <v>23</v>
      </c>
      <c r="V493" s="105" t="n">
        <f aca="false">VLOOKUP($C493,Gas!$B$3:$E$2506,2)</f>
        <v>2.59</v>
      </c>
      <c r="W493" s="46" t="n">
        <f aca="false">D493/V493</f>
        <v>8.85328185328185</v>
      </c>
      <c r="X493" s="99" t="n">
        <f aca="false">VLOOKUP($C493,Gas!$B$3:$E$2506,4)</f>
        <v>0.415262123161751</v>
      </c>
    </row>
    <row r="494" customFormat="false" ht="12.75" hidden="false" customHeight="false" outlineLevel="0" collapsed="false">
      <c r="A494" s="0" t="n">
        <f aca="false">YEAR(C494)</f>
        <v>1999</v>
      </c>
      <c r="B494" s="95" t="n">
        <f aca="false">MONTH(C494)+(YEAR(C494)-1998)*12</f>
        <v>23</v>
      </c>
      <c r="C494" s="101" t="n">
        <v>36474</v>
      </c>
      <c r="D494" s="102" t="n">
        <v>22.24</v>
      </c>
      <c r="E494" s="98" t="n">
        <f aca="false">LN(D494/D493)</f>
        <v>-0.0305536274874316</v>
      </c>
      <c r="F494" s="106" t="n">
        <f aca="false">STDEV(E485:E494)*SQRT(trade_day)</f>
        <v>0.975786714036705</v>
      </c>
      <c r="G494" s="97"/>
      <c r="H494" s="103" t="n">
        <f aca="false">IF(H$1="P",MAX(0,H$2-$D494),IF(H$1="C",MAX(0,$D494-H$2)))</f>
        <v>0</v>
      </c>
      <c r="I494" s="103" t="n">
        <f aca="false">IF(I$1="P",MAX(0,I$2-$D494),IF(I$1="C",MAX(0,$D494-I$2)))</f>
        <v>2.76</v>
      </c>
      <c r="J494" s="103" t="n">
        <f aca="false">IF(J$1="P",MAX(0,J$2-$D494),IF(J$1="C",MAX(0,$D494-J$2)))</f>
        <v>7.76</v>
      </c>
      <c r="K494" s="103" t="n">
        <f aca="false">IF(K$1="P",MAX(0,K$2-$D494),IF(K$1="C",MAX(0,$D494-K$2)))</f>
        <v>12.76</v>
      </c>
      <c r="L494" s="103" t="n">
        <f aca="false">IF(L$1="P",MAX(0,L$2-$D494),IF(L$1="C",MAX(0,$D494-L$2)))</f>
        <v>17.76</v>
      </c>
      <c r="M494" s="103" t="n">
        <f aca="false">IF(M$1="P",MAX(0,M$2-$D494),IF(M$1="C",MAX(0,$D494-M$2)))</f>
        <v>27.76</v>
      </c>
      <c r="N494" s="103" t="n">
        <f aca="false">IF(N$1="P",MAX(0,N$2-$D494),IF(N$1="C",MAX(0,$D494-N$2)))</f>
        <v>2.24</v>
      </c>
      <c r="O494" s="103" t="n">
        <f aca="false">IF(O$1="P",MAX(0,O$2-$D494),IF(O$1="C",MAX(0,$D494-O$2)))</f>
        <v>0</v>
      </c>
      <c r="P494" s="103" t="n">
        <f aca="false">IF(P$1="P",MAX(0,P$2-$D494),IF(P$1="C",MAX(0,$D494-P$2)))</f>
        <v>0</v>
      </c>
      <c r="Q494" s="103" t="n">
        <f aca="false">IF(Q$1="P",MAX(0,Q$2-$D494),IF(Q$1="C",MAX(0,$D494-Q$2)))</f>
        <v>0</v>
      </c>
      <c r="R494" s="103" t="n">
        <f aca="false">IF(R$1="P",MAX(0,R$2-$D494),IF(R$1="C",MAX(0,$D494-R$2)))</f>
        <v>0</v>
      </c>
      <c r="S494" s="103" t="n">
        <f aca="false">IF(S$1="P",MAX(0,S$2-$D494),IF(S$1="C",MAX(0,$D494-S$2)))</f>
        <v>0</v>
      </c>
      <c r="T494" s="103" t="n">
        <f aca="false">IF(T$1="P",MAX(0,T$2-$D494),IF(T$1="C",MAX(0,$D494-T$2)))</f>
        <v>0</v>
      </c>
      <c r="U494" s="104" t="n">
        <f aca="false">B494</f>
        <v>23</v>
      </c>
      <c r="V494" s="105" t="n">
        <f aca="false">VLOOKUP($C494,Gas!$B$3:$E$2506,2)</f>
        <v>2.44</v>
      </c>
      <c r="W494" s="46" t="n">
        <f aca="false">D494/V494</f>
        <v>9.11475409836066</v>
      </c>
      <c r="X494" s="99" t="n">
        <f aca="false">VLOOKUP($C494,Gas!$B$3:$E$2506,4)</f>
        <v>0.517783395505332</v>
      </c>
    </row>
    <row r="495" customFormat="false" ht="12.75" hidden="false" customHeight="false" outlineLevel="0" collapsed="false">
      <c r="A495" s="0" t="n">
        <f aca="false">YEAR(C495)</f>
        <v>1999</v>
      </c>
      <c r="B495" s="95" t="n">
        <f aca="false">MONTH(C495)+(YEAR(C495)-1998)*12</f>
        <v>23</v>
      </c>
      <c r="C495" s="101" t="n">
        <v>36475</v>
      </c>
      <c r="D495" s="102" t="n">
        <v>23</v>
      </c>
      <c r="E495" s="98" t="n">
        <f aca="false">LN(D495/D494)</f>
        <v>0.0336017465467681</v>
      </c>
      <c r="F495" s="106" t="n">
        <f aca="false">STDEV(E486:E495)*SQRT(trade_day)</f>
        <v>0.968228083848807</v>
      </c>
      <c r="G495" s="97"/>
      <c r="H495" s="103" t="n">
        <f aca="false">IF(H$1="P",MAX(0,H$2-$D495),IF(H$1="C",MAX(0,$D495-H$2)))</f>
        <v>0</v>
      </c>
      <c r="I495" s="103" t="n">
        <f aca="false">IF(I$1="P",MAX(0,I$2-$D495),IF(I$1="C",MAX(0,$D495-I$2)))</f>
        <v>2</v>
      </c>
      <c r="J495" s="103" t="n">
        <f aca="false">IF(J$1="P",MAX(0,J$2-$D495),IF(J$1="C",MAX(0,$D495-J$2)))</f>
        <v>7</v>
      </c>
      <c r="K495" s="103" t="n">
        <f aca="false">IF(K$1="P",MAX(0,K$2-$D495),IF(K$1="C",MAX(0,$D495-K$2)))</f>
        <v>12</v>
      </c>
      <c r="L495" s="103" t="n">
        <f aca="false">IF(L$1="P",MAX(0,L$2-$D495),IF(L$1="C",MAX(0,$D495-L$2)))</f>
        <v>17</v>
      </c>
      <c r="M495" s="103" t="n">
        <f aca="false">IF(M$1="P",MAX(0,M$2-$D495),IF(M$1="C",MAX(0,$D495-M$2)))</f>
        <v>27</v>
      </c>
      <c r="N495" s="103" t="n">
        <f aca="false">IF(N$1="P",MAX(0,N$2-$D495),IF(N$1="C",MAX(0,$D495-N$2)))</f>
        <v>3</v>
      </c>
      <c r="O495" s="103" t="n">
        <f aca="false">IF(O$1="P",MAX(0,O$2-$D495),IF(O$1="C",MAX(0,$D495-O$2)))</f>
        <v>0</v>
      </c>
      <c r="P495" s="103" t="n">
        <f aca="false">IF(P$1="P",MAX(0,P$2-$D495),IF(P$1="C",MAX(0,$D495-P$2)))</f>
        <v>0</v>
      </c>
      <c r="Q495" s="103" t="n">
        <f aca="false">IF(Q$1="P",MAX(0,Q$2-$D495),IF(Q$1="C",MAX(0,$D495-Q$2)))</f>
        <v>0</v>
      </c>
      <c r="R495" s="103" t="n">
        <f aca="false">IF(R$1="P",MAX(0,R$2-$D495),IF(R$1="C",MAX(0,$D495-R$2)))</f>
        <v>0</v>
      </c>
      <c r="S495" s="103" t="n">
        <f aca="false">IF(S$1="P",MAX(0,S$2-$D495),IF(S$1="C",MAX(0,$D495-S$2)))</f>
        <v>0</v>
      </c>
      <c r="T495" s="103" t="n">
        <f aca="false">IF(T$1="P",MAX(0,T$2-$D495),IF(T$1="C",MAX(0,$D495-T$2)))</f>
        <v>0</v>
      </c>
      <c r="U495" s="104" t="n">
        <f aca="false">B495</f>
        <v>23</v>
      </c>
      <c r="V495" s="105" t="n">
        <f aca="false">VLOOKUP($C495,Gas!$B$3:$E$2506,2)</f>
        <v>2.395</v>
      </c>
      <c r="W495" s="46" t="n">
        <f aca="false">D495/V495</f>
        <v>9.60334029227557</v>
      </c>
      <c r="X495" s="99" t="n">
        <f aca="false">VLOOKUP($C495,Gas!$B$3:$E$2506,4)</f>
        <v>0.503241911822341</v>
      </c>
    </row>
    <row r="496" customFormat="false" ht="12.75" hidden="false" customHeight="false" outlineLevel="0" collapsed="false">
      <c r="A496" s="0" t="n">
        <f aca="false">YEAR(C496)</f>
        <v>1999</v>
      </c>
      <c r="B496" s="95" t="n">
        <f aca="false">MONTH(C496)+(YEAR(C496)-1998)*12</f>
        <v>23</v>
      </c>
      <c r="C496" s="101" t="n">
        <v>36476</v>
      </c>
      <c r="D496" s="102" t="n">
        <v>23</v>
      </c>
      <c r="E496" s="98" t="n">
        <f aca="false">LN(D496/D495)</f>
        <v>0</v>
      </c>
      <c r="F496" s="106" t="n">
        <f aca="false">STDEV(E487:E496)*SQRT(trade_day)</f>
        <v>0.965928715355792</v>
      </c>
      <c r="G496" s="97"/>
      <c r="H496" s="103" t="n">
        <f aca="false">IF(H$1="P",MAX(0,H$2-$D496),IF(H$1="C",MAX(0,$D496-H$2)))</f>
        <v>0</v>
      </c>
      <c r="I496" s="103" t="n">
        <f aca="false">IF(I$1="P",MAX(0,I$2-$D496),IF(I$1="C",MAX(0,$D496-I$2)))</f>
        <v>2</v>
      </c>
      <c r="J496" s="103" t="n">
        <f aca="false">IF(J$1="P",MAX(0,J$2-$D496),IF(J$1="C",MAX(0,$D496-J$2)))</f>
        <v>7</v>
      </c>
      <c r="K496" s="103" t="n">
        <f aca="false">IF(K$1="P",MAX(0,K$2-$D496),IF(K$1="C",MAX(0,$D496-K$2)))</f>
        <v>12</v>
      </c>
      <c r="L496" s="103" t="n">
        <f aca="false">IF(L$1="P",MAX(0,L$2-$D496),IF(L$1="C",MAX(0,$D496-L$2)))</f>
        <v>17</v>
      </c>
      <c r="M496" s="103" t="n">
        <f aca="false">IF(M$1="P",MAX(0,M$2-$D496),IF(M$1="C",MAX(0,$D496-M$2)))</f>
        <v>27</v>
      </c>
      <c r="N496" s="103" t="n">
        <f aca="false">IF(N$1="P",MAX(0,N$2-$D496),IF(N$1="C",MAX(0,$D496-N$2)))</f>
        <v>3</v>
      </c>
      <c r="O496" s="103" t="n">
        <f aca="false">IF(O$1="P",MAX(0,O$2-$D496),IF(O$1="C",MAX(0,$D496-O$2)))</f>
        <v>0</v>
      </c>
      <c r="P496" s="103" t="n">
        <f aca="false">IF(P$1="P",MAX(0,P$2-$D496),IF(P$1="C",MAX(0,$D496-P$2)))</f>
        <v>0</v>
      </c>
      <c r="Q496" s="103" t="n">
        <f aca="false">IF(Q$1="P",MAX(0,Q$2-$D496),IF(Q$1="C",MAX(0,$D496-Q$2)))</f>
        <v>0</v>
      </c>
      <c r="R496" s="103" t="n">
        <f aca="false">IF(R$1="P",MAX(0,R$2-$D496),IF(R$1="C",MAX(0,$D496-R$2)))</f>
        <v>0</v>
      </c>
      <c r="S496" s="103" t="n">
        <f aca="false">IF(S$1="P",MAX(0,S$2-$D496),IF(S$1="C",MAX(0,$D496-S$2)))</f>
        <v>0</v>
      </c>
      <c r="T496" s="103" t="n">
        <f aca="false">IF(T$1="P",MAX(0,T$2-$D496),IF(T$1="C",MAX(0,$D496-T$2)))</f>
        <v>0</v>
      </c>
      <c r="U496" s="104" t="n">
        <f aca="false">B496</f>
        <v>23</v>
      </c>
      <c r="V496" s="105" t="n">
        <f aca="false">VLOOKUP($C496,Gas!$B$3:$E$2506,2)</f>
        <v>2.395</v>
      </c>
      <c r="W496" s="46" t="n">
        <f aca="false">D496/V496</f>
        <v>9.60334029227557</v>
      </c>
      <c r="X496" s="99" t="n">
        <f aca="false">VLOOKUP($C496,Gas!$B$3:$E$2506,4)</f>
        <v>0.507966364162252</v>
      </c>
    </row>
    <row r="497" customFormat="false" ht="12.75" hidden="false" customHeight="false" outlineLevel="0" collapsed="false">
      <c r="A497" s="0" t="n">
        <f aca="false">YEAR(C497)</f>
        <v>1999</v>
      </c>
      <c r="B497" s="95" t="n">
        <f aca="false">MONTH(C497)+(YEAR(C497)-1998)*12</f>
        <v>23</v>
      </c>
      <c r="C497" s="101" t="n">
        <v>36479</v>
      </c>
      <c r="D497" s="102" t="n">
        <v>23.75</v>
      </c>
      <c r="E497" s="98" t="n">
        <f aca="false">LN(D497/D496)</f>
        <v>0.0320883145515005</v>
      </c>
      <c r="F497" s="106" t="n">
        <f aca="false">STDEV(E488:E497)*SQRT(trade_day)</f>
        <v>0.984470805341283</v>
      </c>
      <c r="G497" s="97"/>
      <c r="H497" s="103" t="n">
        <f aca="false">IF(H$1="P",MAX(0,H$2-$D497),IF(H$1="C",MAX(0,$D497-H$2)))</f>
        <v>0</v>
      </c>
      <c r="I497" s="103" t="n">
        <f aca="false">IF(I$1="P",MAX(0,I$2-$D497),IF(I$1="C",MAX(0,$D497-I$2)))</f>
        <v>1.25</v>
      </c>
      <c r="J497" s="103" t="n">
        <f aca="false">IF(J$1="P",MAX(0,J$2-$D497),IF(J$1="C",MAX(0,$D497-J$2)))</f>
        <v>6.25</v>
      </c>
      <c r="K497" s="103" t="n">
        <f aca="false">IF(K$1="P",MAX(0,K$2-$D497),IF(K$1="C",MAX(0,$D497-K$2)))</f>
        <v>11.25</v>
      </c>
      <c r="L497" s="103" t="n">
        <f aca="false">IF(L$1="P",MAX(0,L$2-$D497),IF(L$1="C",MAX(0,$D497-L$2)))</f>
        <v>16.25</v>
      </c>
      <c r="M497" s="103" t="n">
        <f aca="false">IF(M$1="P",MAX(0,M$2-$D497),IF(M$1="C",MAX(0,$D497-M$2)))</f>
        <v>26.25</v>
      </c>
      <c r="N497" s="103" t="n">
        <f aca="false">IF(N$1="P",MAX(0,N$2-$D497),IF(N$1="C",MAX(0,$D497-N$2)))</f>
        <v>3.75</v>
      </c>
      <c r="O497" s="103" t="n">
        <f aca="false">IF(O$1="P",MAX(0,O$2-$D497),IF(O$1="C",MAX(0,$D497-O$2)))</f>
        <v>0</v>
      </c>
      <c r="P497" s="103" t="n">
        <f aca="false">IF(P$1="P",MAX(0,P$2-$D497),IF(P$1="C",MAX(0,$D497-P$2)))</f>
        <v>0</v>
      </c>
      <c r="Q497" s="103" t="n">
        <f aca="false">IF(Q$1="P",MAX(0,Q$2-$D497),IF(Q$1="C",MAX(0,$D497-Q$2)))</f>
        <v>0</v>
      </c>
      <c r="R497" s="103" t="n">
        <f aca="false">IF(R$1="P",MAX(0,R$2-$D497),IF(R$1="C",MAX(0,$D497-R$2)))</f>
        <v>0</v>
      </c>
      <c r="S497" s="103" t="n">
        <f aca="false">IF(S$1="P",MAX(0,S$2-$D497),IF(S$1="C",MAX(0,$D497-S$2)))</f>
        <v>0</v>
      </c>
      <c r="T497" s="103" t="n">
        <f aca="false">IF(T$1="P",MAX(0,T$2-$D497),IF(T$1="C",MAX(0,$D497-T$2)))</f>
        <v>0</v>
      </c>
      <c r="U497" s="104" t="n">
        <f aca="false">B497</f>
        <v>23</v>
      </c>
      <c r="V497" s="105" t="n">
        <f aca="false">VLOOKUP($C497,Gas!$B$3:$E$2506,2)</f>
        <v>2.135</v>
      </c>
      <c r="W497" s="46" t="n">
        <f aca="false">D497/V497</f>
        <v>11.1241217798595</v>
      </c>
      <c r="X497" s="99" t="n">
        <f aca="false">VLOOKUP($C497,Gas!$B$3:$E$2506,4)</f>
        <v>0.723461148555247</v>
      </c>
    </row>
    <row r="498" customFormat="false" ht="12.75" hidden="false" customHeight="false" outlineLevel="0" collapsed="false">
      <c r="A498" s="0" t="n">
        <f aca="false">YEAR(C498)</f>
        <v>1999</v>
      </c>
      <c r="B498" s="95" t="n">
        <f aca="false">MONTH(C498)+(YEAR(C498)-1998)*12</f>
        <v>23</v>
      </c>
      <c r="C498" s="101" t="n">
        <v>36480</v>
      </c>
      <c r="D498" s="102" t="n">
        <v>24.78</v>
      </c>
      <c r="E498" s="98" t="n">
        <f aca="false">LN(D498/D497)</f>
        <v>0.0424543457203463</v>
      </c>
      <c r="F498" s="106" t="n">
        <f aca="false">STDEV(E489:E498)*SQRT(trade_day)</f>
        <v>0.992183219498772</v>
      </c>
      <c r="G498" s="97"/>
      <c r="H498" s="103" t="n">
        <f aca="false">IF(H$1="P",MAX(0,H$2-$D498),IF(H$1="C",MAX(0,$D498-H$2)))</f>
        <v>0</v>
      </c>
      <c r="I498" s="103" t="n">
        <f aca="false">IF(I$1="P",MAX(0,I$2-$D498),IF(I$1="C",MAX(0,$D498-I$2)))</f>
        <v>0.219999999999999</v>
      </c>
      <c r="J498" s="103" t="n">
        <f aca="false">IF(J$1="P",MAX(0,J$2-$D498),IF(J$1="C",MAX(0,$D498-J$2)))</f>
        <v>5.22</v>
      </c>
      <c r="K498" s="103" t="n">
        <f aca="false">IF(K$1="P",MAX(0,K$2-$D498),IF(K$1="C",MAX(0,$D498-K$2)))</f>
        <v>10.22</v>
      </c>
      <c r="L498" s="103" t="n">
        <f aca="false">IF(L$1="P",MAX(0,L$2-$D498),IF(L$1="C",MAX(0,$D498-L$2)))</f>
        <v>15.22</v>
      </c>
      <c r="M498" s="103" t="n">
        <f aca="false">IF(M$1="P",MAX(0,M$2-$D498),IF(M$1="C",MAX(0,$D498-M$2)))</f>
        <v>25.22</v>
      </c>
      <c r="N498" s="103" t="n">
        <f aca="false">IF(N$1="P",MAX(0,N$2-$D498),IF(N$1="C",MAX(0,$D498-N$2)))</f>
        <v>4.78</v>
      </c>
      <c r="O498" s="103" t="n">
        <f aca="false">IF(O$1="P",MAX(0,O$2-$D498),IF(O$1="C",MAX(0,$D498-O$2)))</f>
        <v>0</v>
      </c>
      <c r="P498" s="103" t="n">
        <f aca="false">IF(P$1="P",MAX(0,P$2-$D498),IF(P$1="C",MAX(0,$D498-P$2)))</f>
        <v>0</v>
      </c>
      <c r="Q498" s="103" t="n">
        <f aca="false">IF(Q$1="P",MAX(0,Q$2-$D498),IF(Q$1="C",MAX(0,$D498-Q$2)))</f>
        <v>0</v>
      </c>
      <c r="R498" s="103" t="n">
        <f aca="false">IF(R$1="P",MAX(0,R$2-$D498),IF(R$1="C",MAX(0,$D498-R$2)))</f>
        <v>0</v>
      </c>
      <c r="S498" s="103" t="n">
        <f aca="false">IF(S$1="P",MAX(0,S$2-$D498),IF(S$1="C",MAX(0,$D498-S$2)))</f>
        <v>0</v>
      </c>
      <c r="T498" s="103" t="n">
        <f aca="false">IF(T$1="P",MAX(0,T$2-$D498),IF(T$1="C",MAX(0,$D498-T$2)))</f>
        <v>0</v>
      </c>
      <c r="U498" s="104" t="n">
        <f aca="false">B498</f>
        <v>23</v>
      </c>
      <c r="V498" s="105" t="n">
        <f aca="false">VLOOKUP($C498,Gas!$B$3:$E$2506,2)</f>
        <v>2.31</v>
      </c>
      <c r="W498" s="46" t="n">
        <f aca="false">D498/V498</f>
        <v>10.7272727272727</v>
      </c>
      <c r="X498" s="99" t="n">
        <f aca="false">VLOOKUP($C498,Gas!$B$3:$E$2506,4)</f>
        <v>0.941653090917857</v>
      </c>
    </row>
    <row r="499" customFormat="false" ht="12.75" hidden="false" customHeight="false" outlineLevel="0" collapsed="false">
      <c r="A499" s="0" t="n">
        <f aca="false">YEAR(C499)</f>
        <v>1999</v>
      </c>
      <c r="B499" s="95" t="n">
        <f aca="false">MONTH(C499)+(YEAR(C499)-1998)*12</f>
        <v>23</v>
      </c>
      <c r="C499" s="101" t="n">
        <v>36481</v>
      </c>
      <c r="D499" s="102" t="n">
        <v>26.57</v>
      </c>
      <c r="E499" s="98" t="n">
        <f aca="false">LN(D499/D498)</f>
        <v>0.0697458835707257</v>
      </c>
      <c r="F499" s="106" t="n">
        <f aca="false">STDEV(E490:E499)*SQRT(trade_day)</f>
        <v>1.03915014886956</v>
      </c>
      <c r="G499" s="97"/>
      <c r="H499" s="103" t="n">
        <f aca="false">IF(H$1="P",MAX(0,H$2-$D499),IF(H$1="C",MAX(0,$D499-H$2)))</f>
        <v>0</v>
      </c>
      <c r="I499" s="103" t="n">
        <f aca="false">IF(I$1="P",MAX(0,I$2-$D499),IF(I$1="C",MAX(0,$D499-I$2)))</f>
        <v>0</v>
      </c>
      <c r="J499" s="103" t="n">
        <f aca="false">IF(J$1="P",MAX(0,J$2-$D499),IF(J$1="C",MAX(0,$D499-J$2)))</f>
        <v>3.43</v>
      </c>
      <c r="K499" s="103" t="n">
        <f aca="false">IF(K$1="P",MAX(0,K$2-$D499),IF(K$1="C",MAX(0,$D499-K$2)))</f>
        <v>8.43</v>
      </c>
      <c r="L499" s="103" t="n">
        <f aca="false">IF(L$1="P",MAX(0,L$2-$D499),IF(L$1="C",MAX(0,$D499-L$2)))</f>
        <v>13.43</v>
      </c>
      <c r="M499" s="103" t="n">
        <f aca="false">IF(M$1="P",MAX(0,M$2-$D499),IF(M$1="C",MAX(0,$D499-M$2)))</f>
        <v>23.43</v>
      </c>
      <c r="N499" s="103" t="n">
        <f aca="false">IF(N$1="P",MAX(0,N$2-$D499),IF(N$1="C",MAX(0,$D499-N$2)))</f>
        <v>6.57</v>
      </c>
      <c r="O499" s="103" t="n">
        <f aca="false">IF(O$1="P",MAX(0,O$2-$D499),IF(O$1="C",MAX(0,$D499-O$2)))</f>
        <v>1.57</v>
      </c>
      <c r="P499" s="103" t="n">
        <f aca="false">IF(P$1="P",MAX(0,P$2-$D499),IF(P$1="C",MAX(0,$D499-P$2)))</f>
        <v>0</v>
      </c>
      <c r="Q499" s="103" t="n">
        <f aca="false">IF(Q$1="P",MAX(0,Q$2-$D499),IF(Q$1="C",MAX(0,$D499-Q$2)))</f>
        <v>0</v>
      </c>
      <c r="R499" s="103" t="n">
        <f aca="false">IF(R$1="P",MAX(0,R$2-$D499),IF(R$1="C",MAX(0,$D499-R$2)))</f>
        <v>0</v>
      </c>
      <c r="S499" s="103" t="n">
        <f aca="false">IF(S$1="P",MAX(0,S$2-$D499),IF(S$1="C",MAX(0,$D499-S$2)))</f>
        <v>0</v>
      </c>
      <c r="T499" s="103" t="n">
        <f aca="false">IF(T$1="P",MAX(0,T$2-$D499),IF(T$1="C",MAX(0,$D499-T$2)))</f>
        <v>0</v>
      </c>
      <c r="U499" s="104" t="n">
        <f aca="false">B499</f>
        <v>23</v>
      </c>
      <c r="V499" s="105" t="n">
        <f aca="false">VLOOKUP($C499,Gas!$B$3:$E$2506,2)</f>
        <v>2.23</v>
      </c>
      <c r="W499" s="46" t="n">
        <f aca="false">D499/V499</f>
        <v>11.914798206278</v>
      </c>
      <c r="X499" s="99" t="n">
        <f aca="false">VLOOKUP($C499,Gas!$B$3:$E$2506,4)</f>
        <v>0.946312921223499</v>
      </c>
    </row>
    <row r="500" customFormat="false" ht="12.75" hidden="false" customHeight="false" outlineLevel="0" collapsed="false">
      <c r="A500" s="0" t="n">
        <f aca="false">YEAR(C500)</f>
        <v>1999</v>
      </c>
      <c r="B500" s="95" t="n">
        <f aca="false">MONTH(C500)+(YEAR(C500)-1998)*12</f>
        <v>23</v>
      </c>
      <c r="C500" s="101" t="n">
        <v>36482</v>
      </c>
      <c r="D500" s="116" t="n">
        <f aca="false">D499</f>
        <v>26.57</v>
      </c>
      <c r="E500" s="98" t="n">
        <f aca="false">LN(D500/D499)</f>
        <v>0</v>
      </c>
      <c r="F500" s="106" t="n">
        <f aca="false">STDEV(E491:E500)*SQRT(trade_day)</f>
        <v>0.803187581976171</v>
      </c>
      <c r="G500" s="97"/>
      <c r="H500" s="103" t="n">
        <f aca="false">IF(H$1="P",MAX(0,H$2-$D500),IF(H$1="C",MAX(0,$D500-H$2)))</f>
        <v>0</v>
      </c>
      <c r="I500" s="103" t="n">
        <f aca="false">IF(I$1="P",MAX(0,I$2-$D500),IF(I$1="C",MAX(0,$D500-I$2)))</f>
        <v>0</v>
      </c>
      <c r="J500" s="103" t="n">
        <f aca="false">IF(J$1="P",MAX(0,J$2-$D500),IF(J$1="C",MAX(0,$D500-J$2)))</f>
        <v>3.43</v>
      </c>
      <c r="K500" s="103" t="n">
        <f aca="false">IF(K$1="P",MAX(0,K$2-$D500),IF(K$1="C",MAX(0,$D500-K$2)))</f>
        <v>8.43</v>
      </c>
      <c r="L500" s="103" t="n">
        <f aca="false">IF(L$1="P",MAX(0,L$2-$D500),IF(L$1="C",MAX(0,$D500-L$2)))</f>
        <v>13.43</v>
      </c>
      <c r="M500" s="103" t="n">
        <f aca="false">IF(M$1="P",MAX(0,M$2-$D500),IF(M$1="C",MAX(0,$D500-M$2)))</f>
        <v>23.43</v>
      </c>
      <c r="N500" s="103" t="n">
        <f aca="false">IF(N$1="P",MAX(0,N$2-$D500),IF(N$1="C",MAX(0,$D500-N$2)))</f>
        <v>6.57</v>
      </c>
      <c r="O500" s="103" t="n">
        <f aca="false">IF(O$1="P",MAX(0,O$2-$D500),IF(O$1="C",MAX(0,$D500-O$2)))</f>
        <v>1.57</v>
      </c>
      <c r="P500" s="103" t="n">
        <f aca="false">IF(P$1="P",MAX(0,P$2-$D500),IF(P$1="C",MAX(0,$D500-P$2)))</f>
        <v>0</v>
      </c>
      <c r="Q500" s="103" t="n">
        <f aca="false">IF(Q$1="P",MAX(0,Q$2-$D500),IF(Q$1="C",MAX(0,$D500-Q$2)))</f>
        <v>0</v>
      </c>
      <c r="R500" s="103" t="n">
        <f aca="false">IF(R$1="P",MAX(0,R$2-$D500),IF(R$1="C",MAX(0,$D500-R$2)))</f>
        <v>0</v>
      </c>
      <c r="S500" s="103" t="n">
        <f aca="false">IF(S$1="P",MAX(0,S$2-$D500),IF(S$1="C",MAX(0,$D500-S$2)))</f>
        <v>0</v>
      </c>
      <c r="T500" s="103" t="n">
        <f aca="false">IF(T$1="P",MAX(0,T$2-$D500),IF(T$1="C",MAX(0,$D500-T$2)))</f>
        <v>0</v>
      </c>
      <c r="U500" s="104" t="n">
        <f aca="false">B500</f>
        <v>23</v>
      </c>
      <c r="V500" s="105" t="n">
        <f aca="false">VLOOKUP($C500,Gas!$B$3:$E$2506,2)</f>
        <v>2.24</v>
      </c>
      <c r="W500" s="46" t="n">
        <f aca="false">D500/V500</f>
        <v>11.8616071428571</v>
      </c>
      <c r="X500" s="99" t="n">
        <f aca="false">VLOOKUP($C500,Gas!$B$3:$E$2506,4)</f>
        <v>0.94981957194187</v>
      </c>
    </row>
    <row r="501" customFormat="false" ht="12.75" hidden="false" customHeight="false" outlineLevel="0" collapsed="false">
      <c r="A501" s="0" t="n">
        <f aca="false">YEAR(C501)</f>
        <v>1999</v>
      </c>
      <c r="B501" s="95" t="n">
        <f aca="false">MONTH(C501)+(YEAR(C501)-1998)*12</f>
        <v>23</v>
      </c>
      <c r="C501" s="101" t="n">
        <v>36483</v>
      </c>
      <c r="D501" s="116" t="n">
        <f aca="false">D500</f>
        <v>26.57</v>
      </c>
      <c r="E501" s="98" t="n">
        <f aca="false">LN(D501/D500)</f>
        <v>0</v>
      </c>
      <c r="F501" s="106" t="n">
        <f aca="false">STDEV(E492:E501)*SQRT(trade_day)</f>
        <v>0.717035618153423</v>
      </c>
      <c r="G501" s="97"/>
      <c r="H501" s="103" t="n">
        <f aca="false">IF(H$1="P",MAX(0,H$2-$D501),IF(H$1="C",MAX(0,$D501-H$2)))</f>
        <v>0</v>
      </c>
      <c r="I501" s="103" t="n">
        <f aca="false">IF(I$1="P",MAX(0,I$2-$D501),IF(I$1="C",MAX(0,$D501-I$2)))</f>
        <v>0</v>
      </c>
      <c r="J501" s="103" t="n">
        <f aca="false">IF(J$1="P",MAX(0,J$2-$D501),IF(J$1="C",MAX(0,$D501-J$2)))</f>
        <v>3.43</v>
      </c>
      <c r="K501" s="103" t="n">
        <f aca="false">IF(K$1="P",MAX(0,K$2-$D501),IF(K$1="C",MAX(0,$D501-K$2)))</f>
        <v>8.43</v>
      </c>
      <c r="L501" s="103" t="n">
        <f aca="false">IF(L$1="P",MAX(0,L$2-$D501),IF(L$1="C",MAX(0,$D501-L$2)))</f>
        <v>13.43</v>
      </c>
      <c r="M501" s="103" t="n">
        <f aca="false">IF(M$1="P",MAX(0,M$2-$D501),IF(M$1="C",MAX(0,$D501-M$2)))</f>
        <v>23.43</v>
      </c>
      <c r="N501" s="103" t="n">
        <f aca="false">IF(N$1="P",MAX(0,N$2-$D501),IF(N$1="C",MAX(0,$D501-N$2)))</f>
        <v>6.57</v>
      </c>
      <c r="O501" s="103" t="n">
        <f aca="false">IF(O$1="P",MAX(0,O$2-$D501),IF(O$1="C",MAX(0,$D501-O$2)))</f>
        <v>1.57</v>
      </c>
      <c r="P501" s="103" t="n">
        <f aca="false">IF(P$1="P",MAX(0,P$2-$D501),IF(P$1="C",MAX(0,$D501-P$2)))</f>
        <v>0</v>
      </c>
      <c r="Q501" s="103" t="n">
        <f aca="false">IF(Q$1="P",MAX(0,Q$2-$D501),IF(Q$1="C",MAX(0,$D501-Q$2)))</f>
        <v>0</v>
      </c>
      <c r="R501" s="103" t="n">
        <f aca="false">IF(R$1="P",MAX(0,R$2-$D501),IF(R$1="C",MAX(0,$D501-R$2)))</f>
        <v>0</v>
      </c>
      <c r="S501" s="103" t="n">
        <f aca="false">IF(S$1="P",MAX(0,S$2-$D501),IF(S$1="C",MAX(0,$D501-S$2)))</f>
        <v>0</v>
      </c>
      <c r="T501" s="103" t="n">
        <f aca="false">IF(T$1="P",MAX(0,T$2-$D501),IF(T$1="C",MAX(0,$D501-T$2)))</f>
        <v>0</v>
      </c>
      <c r="U501" s="104" t="n">
        <f aca="false">B501</f>
        <v>23</v>
      </c>
      <c r="V501" s="105" t="n">
        <f aca="false">VLOOKUP($C501,Gas!$B$3:$E$2506,2)</f>
        <v>2.22</v>
      </c>
      <c r="W501" s="46" t="n">
        <f aca="false">D501/V501</f>
        <v>11.9684684684685</v>
      </c>
      <c r="X501" s="99" t="n">
        <f aca="false">VLOOKUP($C501,Gas!$B$3:$E$2506,4)</f>
        <v>0.950664020736875</v>
      </c>
    </row>
    <row r="502" customFormat="false" ht="12.75" hidden="false" customHeight="false" outlineLevel="0" collapsed="false">
      <c r="A502" s="0" t="n">
        <f aca="false">YEAR(C502)</f>
        <v>1999</v>
      </c>
      <c r="B502" s="95" t="n">
        <f aca="false">MONTH(C502)+(YEAR(C502)-1998)*12</f>
        <v>23</v>
      </c>
      <c r="C502" s="101" t="n">
        <v>36486</v>
      </c>
      <c r="D502" s="102" t="n">
        <v>23.17</v>
      </c>
      <c r="E502" s="98" t="n">
        <f aca="false">LN(D502/D501)</f>
        <v>-0.136924421327437</v>
      </c>
      <c r="F502" s="106" t="n">
        <f aca="false">STDEV(E493:E502)*SQRT(trade_day)</f>
        <v>0.970481887815874</v>
      </c>
      <c r="G502" s="97"/>
      <c r="H502" s="103" t="n">
        <f aca="false">IF(H$1="P",MAX(0,H$2-$D502),IF(H$1="C",MAX(0,$D502-H$2)))</f>
        <v>0</v>
      </c>
      <c r="I502" s="103" t="n">
        <f aca="false">IF(I$1="P",MAX(0,I$2-$D502),IF(I$1="C",MAX(0,$D502-I$2)))</f>
        <v>1.83</v>
      </c>
      <c r="J502" s="103" t="n">
        <f aca="false">IF(J$1="P",MAX(0,J$2-$D502),IF(J$1="C",MAX(0,$D502-J$2)))</f>
        <v>6.83</v>
      </c>
      <c r="K502" s="103" t="n">
        <f aca="false">IF(K$1="P",MAX(0,K$2-$D502),IF(K$1="C",MAX(0,$D502-K$2)))</f>
        <v>11.83</v>
      </c>
      <c r="L502" s="103" t="n">
        <f aca="false">IF(L$1="P",MAX(0,L$2-$D502),IF(L$1="C",MAX(0,$D502-L$2)))</f>
        <v>16.83</v>
      </c>
      <c r="M502" s="103" t="n">
        <f aca="false">IF(M$1="P",MAX(0,M$2-$D502),IF(M$1="C",MAX(0,$D502-M$2)))</f>
        <v>26.83</v>
      </c>
      <c r="N502" s="103" t="n">
        <f aca="false">IF(N$1="P",MAX(0,N$2-$D502),IF(N$1="C",MAX(0,$D502-N$2)))</f>
        <v>3.17</v>
      </c>
      <c r="O502" s="103" t="n">
        <f aca="false">IF(O$1="P",MAX(0,O$2-$D502),IF(O$1="C",MAX(0,$D502-O$2)))</f>
        <v>0</v>
      </c>
      <c r="P502" s="103" t="n">
        <f aca="false">IF(P$1="P",MAX(0,P$2-$D502),IF(P$1="C",MAX(0,$D502-P$2)))</f>
        <v>0</v>
      </c>
      <c r="Q502" s="103" t="n">
        <f aca="false">IF(Q$1="P",MAX(0,Q$2-$D502),IF(Q$1="C",MAX(0,$D502-Q$2)))</f>
        <v>0</v>
      </c>
      <c r="R502" s="103" t="n">
        <f aca="false">IF(R$1="P",MAX(0,R$2-$D502),IF(R$1="C",MAX(0,$D502-R$2)))</f>
        <v>0</v>
      </c>
      <c r="S502" s="103" t="n">
        <f aca="false">IF(S$1="P",MAX(0,S$2-$D502),IF(S$1="C",MAX(0,$D502-S$2)))</f>
        <v>0</v>
      </c>
      <c r="T502" s="103" t="n">
        <f aca="false">IF(T$1="P",MAX(0,T$2-$D502),IF(T$1="C",MAX(0,$D502-T$2)))</f>
        <v>0</v>
      </c>
      <c r="U502" s="104" t="n">
        <f aca="false">B502</f>
        <v>23</v>
      </c>
      <c r="V502" s="105" t="n">
        <f aca="false">VLOOKUP($C502,Gas!$B$3:$E$2506,2)</f>
        <v>2.15</v>
      </c>
      <c r="W502" s="46" t="n">
        <f aca="false">D502/V502</f>
        <v>10.7767441860465</v>
      </c>
      <c r="X502" s="99" t="n">
        <f aca="false">VLOOKUP($C502,Gas!$B$3:$E$2506,4)</f>
        <v>0.914401963563328</v>
      </c>
    </row>
    <row r="503" customFormat="false" ht="12.75" hidden="false" customHeight="false" outlineLevel="0" collapsed="false">
      <c r="A503" s="0" t="n">
        <f aca="false">YEAR(C503)</f>
        <v>1999</v>
      </c>
      <c r="B503" s="95" t="n">
        <f aca="false">MONTH(C503)+(YEAR(C503)-1998)*12</f>
        <v>23</v>
      </c>
      <c r="C503" s="101" t="n">
        <v>36487</v>
      </c>
      <c r="D503" s="116" t="n">
        <f aca="false">D502</f>
        <v>23.17</v>
      </c>
      <c r="E503" s="98" t="n">
        <f aca="false">LN(D503/D502)</f>
        <v>0</v>
      </c>
      <c r="F503" s="106" t="n">
        <f aca="false">STDEV(E494:E503)*SQRT(trade_day)</f>
        <v>0.889703085279125</v>
      </c>
      <c r="G503" s="97"/>
      <c r="H503" s="103" t="n">
        <f aca="false">IF(H$1="P",MAX(0,H$2-$D503),IF(H$1="C",MAX(0,$D503-H$2)))</f>
        <v>0</v>
      </c>
      <c r="I503" s="103" t="n">
        <f aca="false">IF(I$1="P",MAX(0,I$2-$D503),IF(I$1="C",MAX(0,$D503-I$2)))</f>
        <v>1.83</v>
      </c>
      <c r="J503" s="103" t="n">
        <f aca="false">IF(J$1="P",MAX(0,J$2-$D503),IF(J$1="C",MAX(0,$D503-J$2)))</f>
        <v>6.83</v>
      </c>
      <c r="K503" s="103" t="n">
        <f aca="false">IF(K$1="P",MAX(0,K$2-$D503),IF(K$1="C",MAX(0,$D503-K$2)))</f>
        <v>11.83</v>
      </c>
      <c r="L503" s="103" t="n">
        <f aca="false">IF(L$1="P",MAX(0,L$2-$D503),IF(L$1="C",MAX(0,$D503-L$2)))</f>
        <v>16.83</v>
      </c>
      <c r="M503" s="103" t="n">
        <f aca="false">IF(M$1="P",MAX(0,M$2-$D503),IF(M$1="C",MAX(0,$D503-M$2)))</f>
        <v>26.83</v>
      </c>
      <c r="N503" s="103" t="n">
        <f aca="false">IF(N$1="P",MAX(0,N$2-$D503),IF(N$1="C",MAX(0,$D503-N$2)))</f>
        <v>3.17</v>
      </c>
      <c r="O503" s="103" t="n">
        <f aca="false">IF(O$1="P",MAX(0,O$2-$D503),IF(O$1="C",MAX(0,$D503-O$2)))</f>
        <v>0</v>
      </c>
      <c r="P503" s="103" t="n">
        <f aca="false">IF(P$1="P",MAX(0,P$2-$D503),IF(P$1="C",MAX(0,$D503-P$2)))</f>
        <v>0</v>
      </c>
      <c r="Q503" s="103" t="n">
        <f aca="false">IF(Q$1="P",MAX(0,Q$2-$D503),IF(Q$1="C",MAX(0,$D503-Q$2)))</f>
        <v>0</v>
      </c>
      <c r="R503" s="103" t="n">
        <f aca="false">IF(R$1="P",MAX(0,R$2-$D503),IF(R$1="C",MAX(0,$D503-R$2)))</f>
        <v>0</v>
      </c>
      <c r="S503" s="103" t="n">
        <f aca="false">IF(S$1="P",MAX(0,S$2-$D503),IF(S$1="C",MAX(0,$D503-S$2)))</f>
        <v>0</v>
      </c>
      <c r="T503" s="103" t="n">
        <f aca="false">IF(T$1="P",MAX(0,T$2-$D503),IF(T$1="C",MAX(0,$D503-T$2)))</f>
        <v>0</v>
      </c>
      <c r="U503" s="104" t="n">
        <f aca="false">B503</f>
        <v>23</v>
      </c>
      <c r="V503" s="105" t="n">
        <f aca="false">VLOOKUP($C503,Gas!$B$3:$E$2506,2)</f>
        <v>2.035</v>
      </c>
      <c r="W503" s="46" t="n">
        <f aca="false">D503/V503</f>
        <v>11.3857493857494</v>
      </c>
      <c r="X503" s="99" t="n">
        <f aca="false">VLOOKUP($C503,Gas!$B$3:$E$2506,4)</f>
        <v>0.67898054056708</v>
      </c>
    </row>
    <row r="504" customFormat="false" ht="12.75" hidden="false" customHeight="false" outlineLevel="0" collapsed="false">
      <c r="A504" s="0" t="n">
        <f aca="false">YEAR(C504)</f>
        <v>1999</v>
      </c>
      <c r="B504" s="95" t="n">
        <f aca="false">MONTH(C504)+(YEAR(C504)-1998)*12</f>
        <v>23</v>
      </c>
      <c r="C504" s="101" t="n">
        <v>36488</v>
      </c>
      <c r="D504" s="116" t="n">
        <f aca="false">D503</f>
        <v>23.17</v>
      </c>
      <c r="E504" s="98" t="n">
        <f aca="false">LN(D504/D503)</f>
        <v>0</v>
      </c>
      <c r="F504" s="106" t="n">
        <f aca="false">STDEV(E495:E504)*SQRT(trade_day)</f>
        <v>0.872513514069283</v>
      </c>
      <c r="G504" s="97"/>
      <c r="H504" s="103" t="n">
        <f aca="false">IF(H$1="P",MAX(0,H$2-$D504),IF(H$1="C",MAX(0,$D504-H$2)))</f>
        <v>0</v>
      </c>
      <c r="I504" s="103" t="n">
        <f aca="false">IF(I$1="P",MAX(0,I$2-$D504),IF(I$1="C",MAX(0,$D504-I$2)))</f>
        <v>1.83</v>
      </c>
      <c r="J504" s="103" t="n">
        <f aca="false">IF(J$1="P",MAX(0,J$2-$D504),IF(J$1="C",MAX(0,$D504-J$2)))</f>
        <v>6.83</v>
      </c>
      <c r="K504" s="103" t="n">
        <f aca="false">IF(K$1="P",MAX(0,K$2-$D504),IF(K$1="C",MAX(0,$D504-K$2)))</f>
        <v>11.83</v>
      </c>
      <c r="L504" s="103" t="n">
        <f aca="false">IF(L$1="P",MAX(0,L$2-$D504),IF(L$1="C",MAX(0,$D504-L$2)))</f>
        <v>16.83</v>
      </c>
      <c r="M504" s="103" t="n">
        <f aca="false">IF(M$1="P",MAX(0,M$2-$D504),IF(M$1="C",MAX(0,$D504-M$2)))</f>
        <v>26.83</v>
      </c>
      <c r="N504" s="103" t="n">
        <f aca="false">IF(N$1="P",MAX(0,N$2-$D504),IF(N$1="C",MAX(0,$D504-N$2)))</f>
        <v>3.17</v>
      </c>
      <c r="O504" s="103" t="n">
        <f aca="false">IF(O$1="P",MAX(0,O$2-$D504),IF(O$1="C",MAX(0,$D504-O$2)))</f>
        <v>0</v>
      </c>
      <c r="P504" s="103" t="n">
        <f aca="false">IF(P$1="P",MAX(0,P$2-$D504),IF(P$1="C",MAX(0,$D504-P$2)))</f>
        <v>0</v>
      </c>
      <c r="Q504" s="103" t="n">
        <f aca="false">IF(Q$1="P",MAX(0,Q$2-$D504),IF(Q$1="C",MAX(0,$D504-Q$2)))</f>
        <v>0</v>
      </c>
      <c r="R504" s="103" t="n">
        <f aca="false">IF(R$1="P",MAX(0,R$2-$D504),IF(R$1="C",MAX(0,$D504-R$2)))</f>
        <v>0</v>
      </c>
      <c r="S504" s="103" t="n">
        <f aca="false">IF(S$1="P",MAX(0,S$2-$D504),IF(S$1="C",MAX(0,$D504-S$2)))</f>
        <v>0</v>
      </c>
      <c r="T504" s="103" t="n">
        <f aca="false">IF(T$1="P",MAX(0,T$2-$D504),IF(T$1="C",MAX(0,$D504-T$2)))</f>
        <v>0</v>
      </c>
      <c r="U504" s="104" t="n">
        <f aca="false">B504</f>
        <v>23</v>
      </c>
      <c r="V504" s="105" t="n">
        <f aca="false">VLOOKUP($C504,Gas!$B$3:$E$2506,2)</f>
        <v>1.99</v>
      </c>
      <c r="W504" s="46" t="n">
        <f aca="false">D504/V504</f>
        <v>11.643216080402</v>
      </c>
      <c r="X504" s="99" t="n">
        <f aca="false">VLOOKUP($C504,Gas!$B$3:$E$2506,4)</f>
        <v>0.685977207742023</v>
      </c>
    </row>
    <row r="505" customFormat="false" ht="12.75" hidden="false" customHeight="false" outlineLevel="0" collapsed="false">
      <c r="A505" s="0" t="n">
        <f aca="false">YEAR(C505)</f>
        <v>1999</v>
      </c>
      <c r="B505" s="95" t="n">
        <f aca="false">MONTH(C505)+(YEAR(C505)-1998)*12</f>
        <v>23</v>
      </c>
      <c r="C505" s="101" t="n">
        <v>36493</v>
      </c>
      <c r="D505" s="102" t="n">
        <v>22</v>
      </c>
      <c r="E505" s="98" t="n">
        <f aca="false">LN(D505/D504)</f>
        <v>-0.0518158850859691</v>
      </c>
      <c r="F505" s="106" t="n">
        <f aca="false">STDEV(E496:E505)*SQRT(trade_day)</f>
        <v>0.896476232254352</v>
      </c>
      <c r="G505" s="97"/>
      <c r="H505" s="103" t="n">
        <f aca="false">IF(H$1="P",MAX(0,H$2-$D505),IF(H$1="C",MAX(0,$D505-H$2)))</f>
        <v>0</v>
      </c>
      <c r="I505" s="103" t="n">
        <f aca="false">IF(I$1="P",MAX(0,I$2-$D505),IF(I$1="C",MAX(0,$D505-I$2)))</f>
        <v>3</v>
      </c>
      <c r="J505" s="103" t="n">
        <f aca="false">IF(J$1="P",MAX(0,J$2-$D505),IF(J$1="C",MAX(0,$D505-J$2)))</f>
        <v>8</v>
      </c>
      <c r="K505" s="103" t="n">
        <f aca="false">IF(K$1="P",MAX(0,K$2-$D505),IF(K$1="C",MAX(0,$D505-K$2)))</f>
        <v>13</v>
      </c>
      <c r="L505" s="103" t="n">
        <f aca="false">IF(L$1="P",MAX(0,L$2-$D505),IF(L$1="C",MAX(0,$D505-L$2)))</f>
        <v>18</v>
      </c>
      <c r="M505" s="103" t="n">
        <f aca="false">IF(M$1="P",MAX(0,M$2-$D505),IF(M$1="C",MAX(0,$D505-M$2)))</f>
        <v>28</v>
      </c>
      <c r="N505" s="103" t="n">
        <f aca="false">IF(N$1="P",MAX(0,N$2-$D505),IF(N$1="C",MAX(0,$D505-N$2)))</f>
        <v>2</v>
      </c>
      <c r="O505" s="103" t="n">
        <f aca="false">IF(O$1="P",MAX(0,O$2-$D505),IF(O$1="C",MAX(0,$D505-O$2)))</f>
        <v>0</v>
      </c>
      <c r="P505" s="103" t="n">
        <f aca="false">IF(P$1="P",MAX(0,P$2-$D505),IF(P$1="C",MAX(0,$D505-P$2)))</f>
        <v>0</v>
      </c>
      <c r="Q505" s="103" t="n">
        <f aca="false">IF(Q$1="P",MAX(0,Q$2-$D505),IF(Q$1="C",MAX(0,$D505-Q$2)))</f>
        <v>0</v>
      </c>
      <c r="R505" s="103" t="n">
        <f aca="false">IF(R$1="P",MAX(0,R$2-$D505),IF(R$1="C",MAX(0,$D505-R$2)))</f>
        <v>0</v>
      </c>
      <c r="S505" s="103" t="n">
        <f aca="false">IF(S$1="P",MAX(0,S$2-$D505),IF(S$1="C",MAX(0,$D505-S$2)))</f>
        <v>0</v>
      </c>
      <c r="T505" s="103" t="n">
        <f aca="false">IF(T$1="P",MAX(0,T$2-$D505),IF(T$1="C",MAX(0,$D505-T$2)))</f>
        <v>0</v>
      </c>
      <c r="U505" s="104" t="n">
        <f aca="false">B505</f>
        <v>23</v>
      </c>
      <c r="V505" s="105" t="n">
        <f aca="false">VLOOKUP($C505,Gas!$B$3:$E$2506,2)</f>
        <v>1.935</v>
      </c>
      <c r="W505" s="46" t="n">
        <f aca="false">D505/V505</f>
        <v>11.3695090439276</v>
      </c>
      <c r="X505" s="99" t="n">
        <f aca="false">VLOOKUP($C505,Gas!$B$3:$E$2506,4)</f>
        <v>0.373844168426958</v>
      </c>
    </row>
    <row r="506" customFormat="false" ht="12.75" hidden="false" customHeight="false" outlineLevel="0" collapsed="false">
      <c r="A506" s="0" t="n">
        <f aca="false">YEAR(C506)</f>
        <v>1999</v>
      </c>
      <c r="B506" s="95" t="n">
        <f aca="false">MONTH(C506)+(YEAR(C506)-1998)*12</f>
        <v>23</v>
      </c>
      <c r="C506" s="101" t="n">
        <v>36494</v>
      </c>
      <c r="D506" s="116" t="n">
        <f aca="false">D505</f>
        <v>22</v>
      </c>
      <c r="E506" s="98" t="n">
        <f aca="false">LN(D506/D505)</f>
        <v>0</v>
      </c>
      <c r="F506" s="106" t="n">
        <f aca="false">STDEV(E497:E506)*SQRT(trade_day)</f>
        <v>0.896476232254352</v>
      </c>
      <c r="G506" s="97"/>
      <c r="H506" s="103" t="n">
        <f aca="false">IF(H$1="P",MAX(0,H$2-$D506),IF(H$1="C",MAX(0,$D506-H$2)))</f>
        <v>0</v>
      </c>
      <c r="I506" s="103" t="n">
        <f aca="false">IF(I$1="P",MAX(0,I$2-$D506),IF(I$1="C",MAX(0,$D506-I$2)))</f>
        <v>3</v>
      </c>
      <c r="J506" s="103" t="n">
        <f aca="false">IF(J$1="P",MAX(0,J$2-$D506),IF(J$1="C",MAX(0,$D506-J$2)))</f>
        <v>8</v>
      </c>
      <c r="K506" s="103" t="n">
        <f aca="false">IF(K$1="P",MAX(0,K$2-$D506),IF(K$1="C",MAX(0,$D506-K$2)))</f>
        <v>13</v>
      </c>
      <c r="L506" s="103" t="n">
        <f aca="false">IF(L$1="P",MAX(0,L$2-$D506),IF(L$1="C",MAX(0,$D506-L$2)))</f>
        <v>18</v>
      </c>
      <c r="M506" s="103" t="n">
        <f aca="false">IF(M$1="P",MAX(0,M$2-$D506),IF(M$1="C",MAX(0,$D506-M$2)))</f>
        <v>28</v>
      </c>
      <c r="N506" s="103" t="n">
        <f aca="false">IF(N$1="P",MAX(0,N$2-$D506),IF(N$1="C",MAX(0,$D506-N$2)))</f>
        <v>2</v>
      </c>
      <c r="O506" s="103" t="n">
        <f aca="false">IF(O$1="P",MAX(0,O$2-$D506),IF(O$1="C",MAX(0,$D506-O$2)))</f>
        <v>0</v>
      </c>
      <c r="P506" s="103" t="n">
        <f aca="false">IF(P$1="P",MAX(0,P$2-$D506),IF(P$1="C",MAX(0,$D506-P$2)))</f>
        <v>0</v>
      </c>
      <c r="Q506" s="103" t="n">
        <f aca="false">IF(Q$1="P",MAX(0,Q$2-$D506),IF(Q$1="C",MAX(0,$D506-Q$2)))</f>
        <v>0</v>
      </c>
      <c r="R506" s="103" t="n">
        <f aca="false">IF(R$1="P",MAX(0,R$2-$D506),IF(R$1="C",MAX(0,$D506-R$2)))</f>
        <v>0</v>
      </c>
      <c r="S506" s="103" t="n">
        <f aca="false">IF(S$1="P",MAX(0,S$2-$D506),IF(S$1="C",MAX(0,$D506-S$2)))</f>
        <v>0</v>
      </c>
      <c r="T506" s="103" t="n">
        <f aca="false">IF(T$1="P",MAX(0,T$2-$D506),IF(T$1="C",MAX(0,$D506-T$2)))</f>
        <v>0</v>
      </c>
      <c r="U506" s="104" t="n">
        <f aca="false">B506</f>
        <v>23</v>
      </c>
      <c r="V506" s="105" t="n">
        <f aca="false">VLOOKUP($C506,Gas!$B$3:$E$2506,2)</f>
        <v>2.205</v>
      </c>
      <c r="W506" s="46" t="n">
        <f aca="false">D506/V506</f>
        <v>9.97732426303855</v>
      </c>
      <c r="X506" s="99" t="n">
        <f aca="false">VLOOKUP($C506,Gas!$B$3:$E$2506,4)</f>
        <v>0.929542035913105</v>
      </c>
    </row>
    <row r="507" customFormat="false" ht="12.75" hidden="false" customHeight="false" outlineLevel="0" collapsed="false">
      <c r="A507" s="0" t="n">
        <f aca="false">YEAR(C507)</f>
        <v>1999</v>
      </c>
      <c r="B507" s="95" t="n">
        <f aca="false">MONTH(C507)+(YEAR(C507)-1998)*12</f>
        <v>24</v>
      </c>
      <c r="C507" s="101" t="n">
        <v>36495</v>
      </c>
      <c r="D507" s="102" t="n">
        <v>24.5</v>
      </c>
      <c r="E507" s="98" t="n">
        <f aca="false">LN(D507/D506)</f>
        <v>0.107630664192365</v>
      </c>
      <c r="F507" s="106" t="n">
        <f aca="false">STDEV(E498:E507)*SQRT(trade_day)</f>
        <v>1.04864648559138</v>
      </c>
      <c r="G507" s="97"/>
      <c r="H507" s="103" t="n">
        <f aca="false">IF(H$1="P",MAX(0,H$2-$D507),IF(H$1="C",MAX(0,$D507-H$2)))</f>
        <v>0</v>
      </c>
      <c r="I507" s="103" t="n">
        <f aca="false">IF(I$1="P",MAX(0,I$2-$D507),IF(I$1="C",MAX(0,$D507-I$2)))</f>
        <v>0.5</v>
      </c>
      <c r="J507" s="103" t="n">
        <f aca="false">IF(J$1="P",MAX(0,J$2-$D507),IF(J$1="C",MAX(0,$D507-J$2)))</f>
        <v>5.5</v>
      </c>
      <c r="K507" s="103" t="n">
        <f aca="false">IF(K$1="P",MAX(0,K$2-$D507),IF(K$1="C",MAX(0,$D507-K$2)))</f>
        <v>10.5</v>
      </c>
      <c r="L507" s="103" t="n">
        <f aca="false">IF(L$1="P",MAX(0,L$2-$D507),IF(L$1="C",MAX(0,$D507-L$2)))</f>
        <v>15.5</v>
      </c>
      <c r="M507" s="103" t="n">
        <f aca="false">IF(M$1="P",MAX(0,M$2-$D507),IF(M$1="C",MAX(0,$D507-M$2)))</f>
        <v>25.5</v>
      </c>
      <c r="N507" s="103" t="n">
        <f aca="false">IF(N$1="P",MAX(0,N$2-$D507),IF(N$1="C",MAX(0,$D507-N$2)))</f>
        <v>4.5</v>
      </c>
      <c r="O507" s="103" t="n">
        <f aca="false">IF(O$1="P",MAX(0,O$2-$D507),IF(O$1="C",MAX(0,$D507-O$2)))</f>
        <v>0</v>
      </c>
      <c r="P507" s="103" t="n">
        <f aca="false">IF(P$1="P",MAX(0,P$2-$D507),IF(P$1="C",MAX(0,$D507-P$2)))</f>
        <v>0</v>
      </c>
      <c r="Q507" s="103" t="n">
        <f aca="false">IF(Q$1="P",MAX(0,Q$2-$D507),IF(Q$1="C",MAX(0,$D507-Q$2)))</f>
        <v>0</v>
      </c>
      <c r="R507" s="103" t="n">
        <f aca="false">IF(R$1="P",MAX(0,R$2-$D507),IF(R$1="C",MAX(0,$D507-R$2)))</f>
        <v>0</v>
      </c>
      <c r="S507" s="103" t="n">
        <f aca="false">IF(S$1="P",MAX(0,S$2-$D507),IF(S$1="C",MAX(0,$D507-S$2)))</f>
        <v>0</v>
      </c>
      <c r="T507" s="103" t="n">
        <f aca="false">IF(T$1="P",MAX(0,T$2-$D507),IF(T$1="C",MAX(0,$D507-T$2)))</f>
        <v>0</v>
      </c>
      <c r="U507" s="104" t="n">
        <f aca="false">B507</f>
        <v>24</v>
      </c>
      <c r="V507" s="105" t="n">
        <f aca="false">VLOOKUP($C507,Gas!$B$3:$E$2506,2)</f>
        <v>2.215</v>
      </c>
      <c r="W507" s="46" t="n">
        <f aca="false">D507/V507</f>
        <v>11.0609480812641</v>
      </c>
      <c r="X507" s="99" t="n">
        <f aca="false">VLOOKUP($C507,Gas!$B$3:$E$2506,4)</f>
        <v>0.929445341956632</v>
      </c>
    </row>
    <row r="508" customFormat="false" ht="12.75" hidden="false" customHeight="false" outlineLevel="0" collapsed="false">
      <c r="A508" s="0" t="n">
        <f aca="false">YEAR(C508)</f>
        <v>1999</v>
      </c>
      <c r="B508" s="95" t="n">
        <f aca="false">MONTH(C508)+(YEAR(C508)-1998)*12</f>
        <v>24</v>
      </c>
      <c r="C508" s="101" t="n">
        <v>36496</v>
      </c>
      <c r="D508" s="116" t="n">
        <f aca="false">D507</f>
        <v>24.5</v>
      </c>
      <c r="E508" s="98" t="n">
        <f aca="false">LN(D508/D507)</f>
        <v>0</v>
      </c>
      <c r="F508" s="106" t="n">
        <f aca="false">STDEV(E499:E508)*SQRT(trade_day)</f>
        <v>1.02563148232877</v>
      </c>
      <c r="G508" s="97"/>
      <c r="H508" s="103" t="n">
        <f aca="false">IF(H$1="P",MAX(0,H$2-$D508),IF(H$1="C",MAX(0,$D508-H$2)))</f>
        <v>0</v>
      </c>
      <c r="I508" s="103" t="n">
        <f aca="false">IF(I$1="P",MAX(0,I$2-$D508),IF(I$1="C",MAX(0,$D508-I$2)))</f>
        <v>0.5</v>
      </c>
      <c r="J508" s="103" t="n">
        <f aca="false">IF(J$1="P",MAX(0,J$2-$D508),IF(J$1="C",MAX(0,$D508-J$2)))</f>
        <v>5.5</v>
      </c>
      <c r="K508" s="103" t="n">
        <f aca="false">IF(K$1="P",MAX(0,K$2-$D508),IF(K$1="C",MAX(0,$D508-K$2)))</f>
        <v>10.5</v>
      </c>
      <c r="L508" s="103" t="n">
        <f aca="false">IF(L$1="P",MAX(0,L$2-$D508),IF(L$1="C",MAX(0,$D508-L$2)))</f>
        <v>15.5</v>
      </c>
      <c r="M508" s="103" t="n">
        <f aca="false">IF(M$1="P",MAX(0,M$2-$D508),IF(M$1="C",MAX(0,$D508-M$2)))</f>
        <v>25.5</v>
      </c>
      <c r="N508" s="103" t="n">
        <f aca="false">IF(N$1="P",MAX(0,N$2-$D508),IF(N$1="C",MAX(0,$D508-N$2)))</f>
        <v>4.5</v>
      </c>
      <c r="O508" s="103" t="n">
        <f aca="false">IF(O$1="P",MAX(0,O$2-$D508),IF(O$1="C",MAX(0,$D508-O$2)))</f>
        <v>0</v>
      </c>
      <c r="P508" s="103" t="n">
        <f aca="false">IF(P$1="P",MAX(0,P$2-$D508),IF(P$1="C",MAX(0,$D508-P$2)))</f>
        <v>0</v>
      </c>
      <c r="Q508" s="103" t="n">
        <f aca="false">IF(Q$1="P",MAX(0,Q$2-$D508),IF(Q$1="C",MAX(0,$D508-Q$2)))</f>
        <v>0</v>
      </c>
      <c r="R508" s="103" t="n">
        <f aca="false">IF(R$1="P",MAX(0,R$2-$D508),IF(R$1="C",MAX(0,$D508-R$2)))</f>
        <v>0</v>
      </c>
      <c r="S508" s="103" t="n">
        <f aca="false">IF(S$1="P",MAX(0,S$2-$D508),IF(S$1="C",MAX(0,$D508-S$2)))</f>
        <v>0</v>
      </c>
      <c r="T508" s="103" t="n">
        <f aca="false">IF(T$1="P",MAX(0,T$2-$D508),IF(T$1="C",MAX(0,$D508-T$2)))</f>
        <v>0</v>
      </c>
      <c r="U508" s="104" t="n">
        <f aca="false">B508</f>
        <v>24</v>
      </c>
      <c r="V508" s="105" t="n">
        <f aca="false">VLOOKUP($C508,Gas!$B$3:$E$2506,2)</f>
        <v>2.17</v>
      </c>
      <c r="W508" s="46" t="n">
        <f aca="false">D508/V508</f>
        <v>11.2903225806452</v>
      </c>
      <c r="X508" s="99" t="n">
        <f aca="false">VLOOKUP($C508,Gas!$B$3:$E$2506,4)</f>
        <v>0.940321309363984</v>
      </c>
    </row>
    <row r="509" customFormat="false" ht="12.75" hidden="false" customHeight="false" outlineLevel="0" collapsed="false">
      <c r="A509" s="0" t="n">
        <f aca="false">YEAR(C509)</f>
        <v>1999</v>
      </c>
      <c r="B509" s="95" t="n">
        <f aca="false">MONTH(C509)+(YEAR(C509)-1998)*12</f>
        <v>24</v>
      </c>
      <c r="C509" s="101" t="n">
        <v>36497</v>
      </c>
      <c r="D509" s="102" t="n">
        <v>20</v>
      </c>
      <c r="E509" s="98" t="n">
        <f aca="false">LN(D509/D508)</f>
        <v>-0.20294084399669</v>
      </c>
      <c r="F509" s="106" t="n">
        <f aca="false">STDEV(E500:E509)*SQRT(trade_day)</f>
        <v>1.35538085327849</v>
      </c>
      <c r="G509" s="97"/>
      <c r="H509" s="103" t="n">
        <f aca="false">IF(H$1="P",MAX(0,H$2-$D509),IF(H$1="C",MAX(0,$D509-H$2)))</f>
        <v>0</v>
      </c>
      <c r="I509" s="103" t="n">
        <f aca="false">IF(I$1="P",MAX(0,I$2-$D509),IF(I$1="C",MAX(0,$D509-I$2)))</f>
        <v>5</v>
      </c>
      <c r="J509" s="103" t="n">
        <f aca="false">IF(J$1="P",MAX(0,J$2-$D509),IF(J$1="C",MAX(0,$D509-J$2)))</f>
        <v>10</v>
      </c>
      <c r="K509" s="103" t="n">
        <f aca="false">IF(K$1="P",MAX(0,K$2-$D509),IF(K$1="C",MAX(0,$D509-K$2)))</f>
        <v>15</v>
      </c>
      <c r="L509" s="103" t="n">
        <f aca="false">IF(L$1="P",MAX(0,L$2-$D509),IF(L$1="C",MAX(0,$D509-L$2)))</f>
        <v>20</v>
      </c>
      <c r="M509" s="103" t="n">
        <f aca="false">IF(M$1="P",MAX(0,M$2-$D509),IF(M$1="C",MAX(0,$D509-M$2)))</f>
        <v>30</v>
      </c>
      <c r="N509" s="103" t="n">
        <f aca="false">IF(N$1="P",MAX(0,N$2-$D509),IF(N$1="C",MAX(0,$D509-N$2)))</f>
        <v>0</v>
      </c>
      <c r="O509" s="103" t="n">
        <f aca="false">IF(O$1="P",MAX(0,O$2-$D509),IF(O$1="C",MAX(0,$D509-O$2)))</f>
        <v>0</v>
      </c>
      <c r="P509" s="103" t="n">
        <f aca="false">IF(P$1="P",MAX(0,P$2-$D509),IF(P$1="C",MAX(0,$D509-P$2)))</f>
        <v>0</v>
      </c>
      <c r="Q509" s="103" t="n">
        <f aca="false">IF(Q$1="P",MAX(0,Q$2-$D509),IF(Q$1="C",MAX(0,$D509-Q$2)))</f>
        <v>0</v>
      </c>
      <c r="R509" s="103" t="n">
        <f aca="false">IF(R$1="P",MAX(0,R$2-$D509),IF(R$1="C",MAX(0,$D509-R$2)))</f>
        <v>0</v>
      </c>
      <c r="S509" s="103" t="n">
        <f aca="false">IF(S$1="P",MAX(0,S$2-$D509),IF(S$1="C",MAX(0,$D509-S$2)))</f>
        <v>0</v>
      </c>
      <c r="T509" s="103" t="n">
        <f aca="false">IF(T$1="P",MAX(0,T$2-$D509),IF(T$1="C",MAX(0,$D509-T$2)))</f>
        <v>0</v>
      </c>
      <c r="U509" s="104" t="n">
        <f aca="false">B509</f>
        <v>24</v>
      </c>
      <c r="V509" s="105" t="n">
        <f aca="false">VLOOKUP($C509,Gas!$B$3:$E$2506,2)</f>
        <v>2.175</v>
      </c>
      <c r="W509" s="46" t="n">
        <f aca="false">D509/V509</f>
        <v>9.19540229885058</v>
      </c>
      <c r="X509" s="99" t="n">
        <f aca="false">VLOOKUP($C509,Gas!$B$3:$E$2506,4)</f>
        <v>0.862704181740158</v>
      </c>
    </row>
    <row r="510" customFormat="false" ht="12.75" hidden="false" customHeight="false" outlineLevel="0" collapsed="false">
      <c r="A510" s="0" t="n">
        <f aca="false">YEAR(C510)</f>
        <v>1999</v>
      </c>
      <c r="B510" s="95" t="n">
        <f aca="false">MONTH(C510)+(YEAR(C510)-1998)*12</f>
        <v>24</v>
      </c>
      <c r="C510" s="101" t="n">
        <v>36500</v>
      </c>
      <c r="D510" s="102" t="n">
        <v>21</v>
      </c>
      <c r="E510" s="98" t="n">
        <f aca="false">LN(D510/D509)</f>
        <v>0.0487901641694321</v>
      </c>
      <c r="F510" s="106" t="n">
        <f aca="false">STDEV(E501:E510)*SQRT(trade_day)</f>
        <v>1.40483557110519</v>
      </c>
      <c r="G510" s="97"/>
      <c r="H510" s="103" t="n">
        <f aca="false">IF(H$1="P",MAX(0,H$2-$D510),IF(H$1="C",MAX(0,$D510-H$2)))</f>
        <v>0</v>
      </c>
      <c r="I510" s="103" t="n">
        <f aca="false">IF(I$1="P",MAX(0,I$2-$D510),IF(I$1="C",MAX(0,$D510-I$2)))</f>
        <v>4</v>
      </c>
      <c r="J510" s="103" t="n">
        <f aca="false">IF(J$1="P",MAX(0,J$2-$D510),IF(J$1="C",MAX(0,$D510-J$2)))</f>
        <v>9</v>
      </c>
      <c r="K510" s="103" t="n">
        <f aca="false">IF(K$1="P",MAX(0,K$2-$D510),IF(K$1="C",MAX(0,$D510-K$2)))</f>
        <v>14</v>
      </c>
      <c r="L510" s="103" t="n">
        <f aca="false">IF(L$1="P",MAX(0,L$2-$D510),IF(L$1="C",MAX(0,$D510-L$2)))</f>
        <v>19</v>
      </c>
      <c r="M510" s="103" t="n">
        <f aca="false">IF(M$1="P",MAX(0,M$2-$D510),IF(M$1="C",MAX(0,$D510-M$2)))</f>
        <v>29</v>
      </c>
      <c r="N510" s="103" t="n">
        <f aca="false">IF(N$1="P",MAX(0,N$2-$D510),IF(N$1="C",MAX(0,$D510-N$2)))</f>
        <v>1</v>
      </c>
      <c r="O510" s="103" t="n">
        <f aca="false">IF(O$1="P",MAX(0,O$2-$D510),IF(O$1="C",MAX(0,$D510-O$2)))</f>
        <v>0</v>
      </c>
      <c r="P510" s="103" t="n">
        <f aca="false">IF(P$1="P",MAX(0,P$2-$D510),IF(P$1="C",MAX(0,$D510-P$2)))</f>
        <v>0</v>
      </c>
      <c r="Q510" s="103" t="n">
        <f aca="false">IF(Q$1="P",MAX(0,Q$2-$D510),IF(Q$1="C",MAX(0,$D510-Q$2)))</f>
        <v>0</v>
      </c>
      <c r="R510" s="103" t="n">
        <f aca="false">IF(R$1="P",MAX(0,R$2-$D510),IF(R$1="C",MAX(0,$D510-R$2)))</f>
        <v>0</v>
      </c>
      <c r="S510" s="103" t="n">
        <f aca="false">IF(S$1="P",MAX(0,S$2-$D510),IF(S$1="C",MAX(0,$D510-S$2)))</f>
        <v>0</v>
      </c>
      <c r="T510" s="103" t="n">
        <f aca="false">IF(T$1="P",MAX(0,T$2-$D510),IF(T$1="C",MAX(0,$D510-T$2)))</f>
        <v>0</v>
      </c>
      <c r="U510" s="104" t="n">
        <f aca="false">B510</f>
        <v>24</v>
      </c>
      <c r="V510" s="105" t="n">
        <f aca="false">VLOOKUP($C510,Gas!$B$3:$E$2506,2)</f>
        <v>2.17</v>
      </c>
      <c r="W510" s="46" t="n">
        <f aca="false">D510/V510</f>
        <v>9.67741935483871</v>
      </c>
      <c r="X510" s="99" t="n">
        <f aca="false">VLOOKUP($C510,Gas!$B$3:$E$2506,4)</f>
        <v>0.810560744245311</v>
      </c>
    </row>
    <row r="511" customFormat="false" ht="12.75" hidden="false" customHeight="false" outlineLevel="0" collapsed="false">
      <c r="A511" s="0" t="n">
        <f aca="false">YEAR(C511)</f>
        <v>1999</v>
      </c>
      <c r="B511" s="95" t="n">
        <f aca="false">MONTH(C511)+(YEAR(C511)-1998)*12</f>
        <v>24</v>
      </c>
      <c r="C511" s="101" t="n">
        <v>36501</v>
      </c>
      <c r="D511" s="102" t="n">
        <v>20</v>
      </c>
      <c r="E511" s="98" t="n">
        <f aca="false">LN(D511/D510)</f>
        <v>-0.0487901641694321</v>
      </c>
      <c r="F511" s="106" t="n">
        <f aca="false">STDEV(E502:E511)*SQRT(trade_day)</f>
        <v>1.40331969022448</v>
      </c>
      <c r="G511" s="97"/>
      <c r="H511" s="103" t="n">
        <f aca="false">IF(H$1="P",MAX(0,H$2-$D511),IF(H$1="C",MAX(0,$D511-H$2)))</f>
        <v>0</v>
      </c>
      <c r="I511" s="103" t="n">
        <f aca="false">IF(I$1="P",MAX(0,I$2-$D511),IF(I$1="C",MAX(0,$D511-I$2)))</f>
        <v>5</v>
      </c>
      <c r="J511" s="103" t="n">
        <f aca="false">IF(J$1="P",MAX(0,J$2-$D511),IF(J$1="C",MAX(0,$D511-J$2)))</f>
        <v>10</v>
      </c>
      <c r="K511" s="103" t="n">
        <f aca="false">IF(K$1="P",MAX(0,K$2-$D511),IF(K$1="C",MAX(0,$D511-K$2)))</f>
        <v>15</v>
      </c>
      <c r="L511" s="103" t="n">
        <f aca="false">IF(L$1="P",MAX(0,L$2-$D511),IF(L$1="C",MAX(0,$D511-L$2)))</f>
        <v>20</v>
      </c>
      <c r="M511" s="103" t="n">
        <f aca="false">IF(M$1="P",MAX(0,M$2-$D511),IF(M$1="C",MAX(0,$D511-M$2)))</f>
        <v>30</v>
      </c>
      <c r="N511" s="103" t="n">
        <f aca="false">IF(N$1="P",MAX(0,N$2-$D511),IF(N$1="C",MAX(0,$D511-N$2)))</f>
        <v>0</v>
      </c>
      <c r="O511" s="103" t="n">
        <f aca="false">IF(O$1="P",MAX(0,O$2-$D511),IF(O$1="C",MAX(0,$D511-O$2)))</f>
        <v>0</v>
      </c>
      <c r="P511" s="103" t="n">
        <f aca="false">IF(P$1="P",MAX(0,P$2-$D511),IF(P$1="C",MAX(0,$D511-P$2)))</f>
        <v>0</v>
      </c>
      <c r="Q511" s="103" t="n">
        <f aca="false">IF(Q$1="P",MAX(0,Q$2-$D511),IF(Q$1="C",MAX(0,$D511-Q$2)))</f>
        <v>0</v>
      </c>
      <c r="R511" s="103" t="n">
        <f aca="false">IF(R$1="P",MAX(0,R$2-$D511),IF(R$1="C",MAX(0,$D511-R$2)))</f>
        <v>0</v>
      </c>
      <c r="S511" s="103" t="n">
        <f aca="false">IF(S$1="P",MAX(0,S$2-$D511),IF(S$1="C",MAX(0,$D511-S$2)))</f>
        <v>0</v>
      </c>
      <c r="T511" s="103" t="n">
        <f aca="false">IF(T$1="P",MAX(0,T$2-$D511),IF(T$1="C",MAX(0,$D511-T$2)))</f>
        <v>0</v>
      </c>
      <c r="U511" s="104" t="n">
        <f aca="false">B511</f>
        <v>24</v>
      </c>
      <c r="V511" s="105" t="n">
        <f aca="false">VLOOKUP($C511,Gas!$B$3:$E$2506,2)</f>
        <v>2.18</v>
      </c>
      <c r="W511" s="46" t="n">
        <f aca="false">D511/V511</f>
        <v>9.17431192660551</v>
      </c>
      <c r="X511" s="99" t="n">
        <f aca="false">VLOOKUP($C511,Gas!$B$3:$E$2506,4)</f>
        <v>0.808397072694742</v>
      </c>
    </row>
    <row r="512" customFormat="false" ht="12.75" hidden="false" customHeight="false" outlineLevel="0" collapsed="false">
      <c r="A512" s="0" t="n">
        <f aca="false">YEAR(C512)</f>
        <v>1999</v>
      </c>
      <c r="B512" s="95" t="n">
        <f aca="false">MONTH(C512)+(YEAR(C512)-1998)*12</f>
        <v>24</v>
      </c>
      <c r="C512" s="101" t="n">
        <v>36502</v>
      </c>
      <c r="D512" s="102" t="n">
        <v>23.5</v>
      </c>
      <c r="E512" s="98" t="n">
        <f aca="false">LN(D512/D511)</f>
        <v>0.161268147596122</v>
      </c>
      <c r="F512" s="106" t="n">
        <f aca="false">STDEV(E503:E512)*SQRT(trade_day)</f>
        <v>1.54742265828933</v>
      </c>
      <c r="G512" s="97"/>
      <c r="H512" s="103" t="n">
        <f aca="false">IF(H$1="P",MAX(0,H$2-$D512),IF(H$1="C",MAX(0,$D512-H$2)))</f>
        <v>0</v>
      </c>
      <c r="I512" s="103" t="n">
        <f aca="false">IF(I$1="P",MAX(0,I$2-$D512),IF(I$1="C",MAX(0,$D512-I$2)))</f>
        <v>1.5</v>
      </c>
      <c r="J512" s="103" t="n">
        <f aca="false">IF(J$1="P",MAX(0,J$2-$D512),IF(J$1="C",MAX(0,$D512-J$2)))</f>
        <v>6.5</v>
      </c>
      <c r="K512" s="103" t="n">
        <f aca="false">IF(K$1="P",MAX(0,K$2-$D512),IF(K$1="C",MAX(0,$D512-K$2)))</f>
        <v>11.5</v>
      </c>
      <c r="L512" s="103" t="n">
        <f aca="false">IF(L$1="P",MAX(0,L$2-$D512),IF(L$1="C",MAX(0,$D512-L$2)))</f>
        <v>16.5</v>
      </c>
      <c r="M512" s="103" t="n">
        <f aca="false">IF(M$1="P",MAX(0,M$2-$D512),IF(M$1="C",MAX(0,$D512-M$2)))</f>
        <v>26.5</v>
      </c>
      <c r="N512" s="103" t="n">
        <f aca="false">IF(N$1="P",MAX(0,N$2-$D512),IF(N$1="C",MAX(0,$D512-N$2)))</f>
        <v>3.5</v>
      </c>
      <c r="O512" s="103" t="n">
        <f aca="false">IF(O$1="P",MAX(0,O$2-$D512),IF(O$1="C",MAX(0,$D512-O$2)))</f>
        <v>0</v>
      </c>
      <c r="P512" s="103" t="n">
        <f aca="false">IF(P$1="P",MAX(0,P$2-$D512),IF(P$1="C",MAX(0,$D512-P$2)))</f>
        <v>0</v>
      </c>
      <c r="Q512" s="103" t="n">
        <f aca="false">IF(Q$1="P",MAX(0,Q$2-$D512),IF(Q$1="C",MAX(0,$D512-Q$2)))</f>
        <v>0</v>
      </c>
      <c r="R512" s="103" t="n">
        <f aca="false">IF(R$1="P",MAX(0,R$2-$D512),IF(R$1="C",MAX(0,$D512-R$2)))</f>
        <v>0</v>
      </c>
      <c r="S512" s="103" t="n">
        <f aca="false">IF(S$1="P",MAX(0,S$2-$D512),IF(S$1="C",MAX(0,$D512-S$2)))</f>
        <v>0</v>
      </c>
      <c r="T512" s="103" t="n">
        <f aca="false">IF(T$1="P",MAX(0,T$2-$D512),IF(T$1="C",MAX(0,$D512-T$2)))</f>
        <v>0</v>
      </c>
      <c r="U512" s="104" t="n">
        <f aca="false">B512</f>
        <v>24</v>
      </c>
      <c r="V512" s="105" t="n">
        <f aca="false">VLOOKUP($C512,Gas!$B$3:$E$2506,2)</f>
        <v>2.165</v>
      </c>
      <c r="W512" s="46" t="n">
        <f aca="false">D512/V512</f>
        <v>10.8545034642032</v>
      </c>
      <c r="X512" s="99" t="n">
        <f aca="false">VLOOKUP($C512,Gas!$B$3:$E$2506,4)</f>
        <v>0.813586161660635</v>
      </c>
    </row>
    <row r="513" customFormat="false" ht="12.75" hidden="false" customHeight="false" outlineLevel="0" collapsed="false">
      <c r="A513" s="0" t="n">
        <f aca="false">YEAR(C513)</f>
        <v>1999</v>
      </c>
      <c r="B513" s="95" t="n">
        <f aca="false">MONTH(C513)+(YEAR(C513)-1998)*12</f>
        <v>24</v>
      </c>
      <c r="C513" s="101" t="n">
        <v>36503</v>
      </c>
      <c r="D513" s="102" t="n">
        <v>22</v>
      </c>
      <c r="E513" s="98" t="n">
        <f aca="false">LN(D513/D512)</f>
        <v>-0.0659579677917974</v>
      </c>
      <c r="F513" s="106" t="n">
        <f aca="false">STDEV(E504:E513)*SQRT(trade_day)</f>
        <v>1.58381196776748</v>
      </c>
      <c r="G513" s="97"/>
      <c r="H513" s="103" t="n">
        <f aca="false">IF(H$1="P",MAX(0,H$2-$D513),IF(H$1="C",MAX(0,$D513-H$2)))</f>
        <v>0</v>
      </c>
      <c r="I513" s="103" t="n">
        <f aca="false">IF(I$1="P",MAX(0,I$2-$D513),IF(I$1="C",MAX(0,$D513-I$2)))</f>
        <v>3</v>
      </c>
      <c r="J513" s="103" t="n">
        <f aca="false">IF(J$1="P",MAX(0,J$2-$D513),IF(J$1="C",MAX(0,$D513-J$2)))</f>
        <v>8</v>
      </c>
      <c r="K513" s="103" t="n">
        <f aca="false">IF(K$1="P",MAX(0,K$2-$D513),IF(K$1="C",MAX(0,$D513-K$2)))</f>
        <v>13</v>
      </c>
      <c r="L513" s="103" t="n">
        <f aca="false">IF(L$1="P",MAX(0,L$2-$D513),IF(L$1="C",MAX(0,$D513-L$2)))</f>
        <v>18</v>
      </c>
      <c r="M513" s="103" t="n">
        <f aca="false">IF(M$1="P",MAX(0,M$2-$D513),IF(M$1="C",MAX(0,$D513-M$2)))</f>
        <v>28</v>
      </c>
      <c r="N513" s="103" t="n">
        <f aca="false">IF(N$1="P",MAX(0,N$2-$D513),IF(N$1="C",MAX(0,$D513-N$2)))</f>
        <v>2</v>
      </c>
      <c r="O513" s="103" t="n">
        <f aca="false">IF(O$1="P",MAX(0,O$2-$D513),IF(O$1="C",MAX(0,$D513-O$2)))</f>
        <v>0</v>
      </c>
      <c r="P513" s="103" t="n">
        <f aca="false">IF(P$1="P",MAX(0,P$2-$D513),IF(P$1="C",MAX(0,$D513-P$2)))</f>
        <v>0</v>
      </c>
      <c r="Q513" s="103" t="n">
        <f aca="false">IF(Q$1="P",MAX(0,Q$2-$D513),IF(Q$1="C",MAX(0,$D513-Q$2)))</f>
        <v>0</v>
      </c>
      <c r="R513" s="103" t="n">
        <f aca="false">IF(R$1="P",MAX(0,R$2-$D513),IF(R$1="C",MAX(0,$D513-R$2)))</f>
        <v>0</v>
      </c>
      <c r="S513" s="103" t="n">
        <f aca="false">IF(S$1="P",MAX(0,S$2-$D513),IF(S$1="C",MAX(0,$D513-S$2)))</f>
        <v>0</v>
      </c>
      <c r="T513" s="103" t="n">
        <f aca="false">IF(T$1="P",MAX(0,T$2-$D513),IF(T$1="C",MAX(0,$D513-T$2)))</f>
        <v>0</v>
      </c>
      <c r="U513" s="104" t="n">
        <f aca="false">B513</f>
        <v>24</v>
      </c>
      <c r="V513" s="105" t="n">
        <f aca="false">VLOOKUP($C513,Gas!$B$3:$E$2506,2)</f>
        <v>2.23</v>
      </c>
      <c r="W513" s="46" t="n">
        <f aca="false">D513/V513</f>
        <v>9.86547085201794</v>
      </c>
      <c r="X513" s="99" t="n">
        <f aca="false">VLOOKUP($C513,Gas!$B$3:$E$2506,4)</f>
        <v>0.816647853732831</v>
      </c>
    </row>
    <row r="514" customFormat="false" ht="12.75" hidden="false" customHeight="false" outlineLevel="0" collapsed="false">
      <c r="A514" s="0" t="n">
        <f aca="false">YEAR(C514)</f>
        <v>1999</v>
      </c>
      <c r="B514" s="95" t="n">
        <f aca="false">MONTH(C514)+(YEAR(C514)-1998)*12</f>
        <v>24</v>
      </c>
      <c r="C514" s="101" t="n">
        <v>36504</v>
      </c>
      <c r="D514" s="102" t="n">
        <v>22.25</v>
      </c>
      <c r="E514" s="98" t="n">
        <f aca="false">LN(D514/D513)</f>
        <v>0.0112995552539335</v>
      </c>
      <c r="F514" s="106" t="n">
        <f aca="false">STDEV(E505:E514)*SQRT(trade_day)</f>
        <v>1.58584523395535</v>
      </c>
      <c r="G514" s="97"/>
      <c r="H514" s="103" t="n">
        <f aca="false">IF(H$1="P",MAX(0,H$2-$D514),IF(H$1="C",MAX(0,$D514-H$2)))</f>
        <v>0</v>
      </c>
      <c r="I514" s="103" t="n">
        <f aca="false">IF(I$1="P",MAX(0,I$2-$D514),IF(I$1="C",MAX(0,$D514-I$2)))</f>
        <v>2.75</v>
      </c>
      <c r="J514" s="103" t="n">
        <f aca="false">IF(J$1="P",MAX(0,J$2-$D514),IF(J$1="C",MAX(0,$D514-J$2)))</f>
        <v>7.75</v>
      </c>
      <c r="K514" s="103" t="n">
        <f aca="false">IF(K$1="P",MAX(0,K$2-$D514),IF(K$1="C",MAX(0,$D514-K$2)))</f>
        <v>12.75</v>
      </c>
      <c r="L514" s="103" t="n">
        <f aca="false">IF(L$1="P",MAX(0,L$2-$D514),IF(L$1="C",MAX(0,$D514-L$2)))</f>
        <v>17.75</v>
      </c>
      <c r="M514" s="103" t="n">
        <f aca="false">IF(M$1="P",MAX(0,M$2-$D514),IF(M$1="C",MAX(0,$D514-M$2)))</f>
        <v>27.75</v>
      </c>
      <c r="N514" s="103" t="n">
        <f aca="false">IF(N$1="P",MAX(0,N$2-$D514),IF(N$1="C",MAX(0,$D514-N$2)))</f>
        <v>2.25</v>
      </c>
      <c r="O514" s="103" t="n">
        <f aca="false">IF(O$1="P",MAX(0,O$2-$D514),IF(O$1="C",MAX(0,$D514-O$2)))</f>
        <v>0</v>
      </c>
      <c r="P514" s="103" t="n">
        <f aca="false">IF(P$1="P",MAX(0,P$2-$D514),IF(P$1="C",MAX(0,$D514-P$2)))</f>
        <v>0</v>
      </c>
      <c r="Q514" s="103" t="n">
        <f aca="false">IF(Q$1="P",MAX(0,Q$2-$D514),IF(Q$1="C",MAX(0,$D514-Q$2)))</f>
        <v>0</v>
      </c>
      <c r="R514" s="103" t="n">
        <f aca="false">IF(R$1="P",MAX(0,R$2-$D514),IF(R$1="C",MAX(0,$D514-R$2)))</f>
        <v>0</v>
      </c>
      <c r="S514" s="103" t="n">
        <f aca="false">IF(S$1="P",MAX(0,S$2-$D514),IF(S$1="C",MAX(0,$D514-S$2)))</f>
        <v>0</v>
      </c>
      <c r="T514" s="103" t="n">
        <f aca="false">IF(T$1="P",MAX(0,T$2-$D514),IF(T$1="C",MAX(0,$D514-T$2)))</f>
        <v>0</v>
      </c>
      <c r="U514" s="104" t="n">
        <f aca="false">B514</f>
        <v>24</v>
      </c>
      <c r="V514" s="105" t="n">
        <f aca="false">VLOOKUP($C514,Gas!$B$3:$E$2506,2)</f>
        <v>2.205</v>
      </c>
      <c r="W514" s="46" t="n">
        <f aca="false">D514/V514</f>
        <v>10.0907029478458</v>
      </c>
      <c r="X514" s="99" t="n">
        <f aca="false">VLOOKUP($C514,Gas!$B$3:$E$2506,4)</f>
        <v>0.248553884801968</v>
      </c>
    </row>
    <row r="515" customFormat="false" ht="12.75" hidden="false" customHeight="false" outlineLevel="0" collapsed="false">
      <c r="A515" s="0" t="n">
        <f aca="false">YEAR(C515)</f>
        <v>1999</v>
      </c>
      <c r="B515" s="95" t="n">
        <f aca="false">MONTH(C515)+(YEAR(C515)-1998)*12</f>
        <v>24</v>
      </c>
      <c r="C515" s="101" t="n">
        <v>36507</v>
      </c>
      <c r="D515" s="102" t="n">
        <v>23</v>
      </c>
      <c r="E515" s="98" t="n">
        <f aca="false">LN(D515/D514)</f>
        <v>0.0331522073169006</v>
      </c>
      <c r="F515" s="106" t="n">
        <f aca="false">STDEV(E506:E515)*SQRT(trade_day)</f>
        <v>1.57159975201846</v>
      </c>
      <c r="G515" s="97"/>
      <c r="H515" s="103" t="n">
        <f aca="false">IF(H$1="P",MAX(0,H$2-$D515),IF(H$1="C",MAX(0,$D515-H$2)))</f>
        <v>0</v>
      </c>
      <c r="I515" s="103" t="n">
        <f aca="false">IF(I$1="P",MAX(0,I$2-$D515),IF(I$1="C",MAX(0,$D515-I$2)))</f>
        <v>2</v>
      </c>
      <c r="J515" s="103" t="n">
        <f aca="false">IF(J$1="P",MAX(0,J$2-$D515),IF(J$1="C",MAX(0,$D515-J$2)))</f>
        <v>7</v>
      </c>
      <c r="K515" s="103" t="n">
        <f aca="false">IF(K$1="P",MAX(0,K$2-$D515),IF(K$1="C",MAX(0,$D515-K$2)))</f>
        <v>12</v>
      </c>
      <c r="L515" s="103" t="n">
        <f aca="false">IF(L$1="P",MAX(0,L$2-$D515),IF(L$1="C",MAX(0,$D515-L$2)))</f>
        <v>17</v>
      </c>
      <c r="M515" s="103" t="n">
        <f aca="false">IF(M$1="P",MAX(0,M$2-$D515),IF(M$1="C",MAX(0,$D515-M$2)))</f>
        <v>27</v>
      </c>
      <c r="N515" s="103" t="n">
        <f aca="false">IF(N$1="P",MAX(0,N$2-$D515),IF(N$1="C",MAX(0,$D515-N$2)))</f>
        <v>3</v>
      </c>
      <c r="O515" s="103" t="n">
        <f aca="false">IF(O$1="P",MAX(0,O$2-$D515),IF(O$1="C",MAX(0,$D515-O$2)))</f>
        <v>0</v>
      </c>
      <c r="P515" s="103" t="n">
        <f aca="false">IF(P$1="P",MAX(0,P$2-$D515),IF(P$1="C",MAX(0,$D515-P$2)))</f>
        <v>0</v>
      </c>
      <c r="Q515" s="103" t="n">
        <f aca="false">IF(Q$1="P",MAX(0,Q$2-$D515),IF(Q$1="C",MAX(0,$D515-Q$2)))</f>
        <v>0</v>
      </c>
      <c r="R515" s="103" t="n">
        <f aca="false">IF(R$1="P",MAX(0,R$2-$D515),IF(R$1="C",MAX(0,$D515-R$2)))</f>
        <v>0</v>
      </c>
      <c r="S515" s="103" t="n">
        <f aca="false">IF(S$1="P",MAX(0,S$2-$D515),IF(S$1="C",MAX(0,$D515-S$2)))</f>
        <v>0</v>
      </c>
      <c r="T515" s="103" t="n">
        <f aca="false">IF(T$1="P",MAX(0,T$2-$D515),IF(T$1="C",MAX(0,$D515-T$2)))</f>
        <v>0</v>
      </c>
      <c r="U515" s="104" t="n">
        <f aca="false">B515</f>
        <v>24</v>
      </c>
      <c r="V515" s="105" t="n">
        <f aca="false">VLOOKUP($C515,Gas!$B$3:$E$2506,2)</f>
        <v>2.255</v>
      </c>
      <c r="W515" s="46" t="n">
        <f aca="false">D515/V515</f>
        <v>10.19955654102</v>
      </c>
      <c r="X515" s="99" t="n">
        <f aca="false">VLOOKUP($C515,Gas!$B$3:$E$2506,4)</f>
        <v>0.242377603948227</v>
      </c>
    </row>
    <row r="516" customFormat="false" ht="12.75" hidden="false" customHeight="false" outlineLevel="0" collapsed="false">
      <c r="A516" s="0" t="n">
        <f aca="false">YEAR(C516)</f>
        <v>1999</v>
      </c>
      <c r="B516" s="95" t="n">
        <f aca="false">MONTH(C516)+(YEAR(C516)-1998)*12</f>
        <v>24</v>
      </c>
      <c r="C516" s="101" t="n">
        <v>36508</v>
      </c>
      <c r="D516" s="116" t="n">
        <f aca="false">D515</f>
        <v>23</v>
      </c>
      <c r="E516" s="98" t="n">
        <f aca="false">LN(D516/D515)</f>
        <v>0</v>
      </c>
      <c r="F516" s="106" t="n">
        <f aca="false">STDEV(E507:E516)*SQRT(trade_day)</f>
        <v>1.57159975201846</v>
      </c>
      <c r="G516" s="97"/>
      <c r="H516" s="103" t="n">
        <f aca="false">IF(H$1="P",MAX(0,H$2-$D516),IF(H$1="C",MAX(0,$D516-H$2)))</f>
        <v>0</v>
      </c>
      <c r="I516" s="103" t="n">
        <f aca="false">IF(I$1="P",MAX(0,I$2-$D516),IF(I$1="C",MAX(0,$D516-I$2)))</f>
        <v>2</v>
      </c>
      <c r="J516" s="103" t="n">
        <f aca="false">IF(J$1="P",MAX(0,J$2-$D516),IF(J$1="C",MAX(0,$D516-J$2)))</f>
        <v>7</v>
      </c>
      <c r="K516" s="103" t="n">
        <f aca="false">IF(K$1="P",MAX(0,K$2-$D516),IF(K$1="C",MAX(0,$D516-K$2)))</f>
        <v>12</v>
      </c>
      <c r="L516" s="103" t="n">
        <f aca="false">IF(L$1="P",MAX(0,L$2-$D516),IF(L$1="C",MAX(0,$D516-L$2)))</f>
        <v>17</v>
      </c>
      <c r="M516" s="103" t="n">
        <f aca="false">IF(M$1="P",MAX(0,M$2-$D516),IF(M$1="C",MAX(0,$D516-M$2)))</f>
        <v>27</v>
      </c>
      <c r="N516" s="103" t="n">
        <f aca="false">IF(N$1="P",MAX(0,N$2-$D516),IF(N$1="C",MAX(0,$D516-N$2)))</f>
        <v>3</v>
      </c>
      <c r="O516" s="103" t="n">
        <f aca="false">IF(O$1="P",MAX(0,O$2-$D516),IF(O$1="C",MAX(0,$D516-O$2)))</f>
        <v>0</v>
      </c>
      <c r="P516" s="103" t="n">
        <f aca="false">IF(P$1="P",MAX(0,P$2-$D516),IF(P$1="C",MAX(0,$D516-P$2)))</f>
        <v>0</v>
      </c>
      <c r="Q516" s="103" t="n">
        <f aca="false">IF(Q$1="P",MAX(0,Q$2-$D516),IF(Q$1="C",MAX(0,$D516-Q$2)))</f>
        <v>0</v>
      </c>
      <c r="R516" s="103" t="n">
        <f aca="false">IF(R$1="P",MAX(0,R$2-$D516),IF(R$1="C",MAX(0,$D516-R$2)))</f>
        <v>0</v>
      </c>
      <c r="S516" s="103" t="n">
        <f aca="false">IF(S$1="P",MAX(0,S$2-$D516),IF(S$1="C",MAX(0,$D516-S$2)))</f>
        <v>0</v>
      </c>
      <c r="T516" s="103" t="n">
        <f aca="false">IF(T$1="P",MAX(0,T$2-$D516),IF(T$1="C",MAX(0,$D516-T$2)))</f>
        <v>0</v>
      </c>
      <c r="U516" s="104" t="n">
        <f aca="false">B516</f>
        <v>24</v>
      </c>
      <c r="V516" s="105" t="n">
        <f aca="false">VLOOKUP($C516,Gas!$B$3:$E$2506,2)</f>
        <v>2.35</v>
      </c>
      <c r="W516" s="46" t="n">
        <f aca="false">D516/V516</f>
        <v>9.78723404255319</v>
      </c>
      <c r="X516" s="99" t="n">
        <f aca="false">VLOOKUP($C516,Gas!$B$3:$E$2506,4)</f>
        <v>0.327305917415167</v>
      </c>
    </row>
    <row r="517" customFormat="false" ht="12.75" hidden="false" customHeight="false" outlineLevel="0" collapsed="false">
      <c r="A517" s="0" t="n">
        <f aca="false">YEAR(C517)</f>
        <v>1999</v>
      </c>
      <c r="B517" s="95" t="n">
        <f aca="false">MONTH(C517)+(YEAR(C517)-1998)*12</f>
        <v>24</v>
      </c>
      <c r="C517" s="101" t="n">
        <v>36509</v>
      </c>
      <c r="D517" s="116" t="n">
        <f aca="false">D516</f>
        <v>23</v>
      </c>
      <c r="E517" s="98" t="n">
        <f aca="false">LN(D517/D516)</f>
        <v>0</v>
      </c>
      <c r="F517" s="106" t="n">
        <f aca="false">STDEV(E508:E517)*SQRT(trade_day)</f>
        <v>1.4637414653292</v>
      </c>
      <c r="G517" s="97"/>
      <c r="H517" s="103" t="n">
        <f aca="false">IF(H$1="P",MAX(0,H$2-$D517),IF(H$1="C",MAX(0,$D517-H$2)))</f>
        <v>0</v>
      </c>
      <c r="I517" s="103" t="n">
        <f aca="false">IF(I$1="P",MAX(0,I$2-$D517),IF(I$1="C",MAX(0,$D517-I$2)))</f>
        <v>2</v>
      </c>
      <c r="J517" s="103" t="n">
        <f aca="false">IF(J$1="P",MAX(0,J$2-$D517),IF(J$1="C",MAX(0,$D517-J$2)))</f>
        <v>7</v>
      </c>
      <c r="K517" s="103" t="n">
        <f aca="false">IF(K$1="P",MAX(0,K$2-$D517),IF(K$1="C",MAX(0,$D517-K$2)))</f>
        <v>12</v>
      </c>
      <c r="L517" s="103" t="n">
        <f aca="false">IF(L$1="P",MAX(0,L$2-$D517),IF(L$1="C",MAX(0,$D517-L$2)))</f>
        <v>17</v>
      </c>
      <c r="M517" s="103" t="n">
        <f aca="false">IF(M$1="P",MAX(0,M$2-$D517),IF(M$1="C",MAX(0,$D517-M$2)))</f>
        <v>27</v>
      </c>
      <c r="N517" s="103" t="n">
        <f aca="false">IF(N$1="P",MAX(0,N$2-$D517),IF(N$1="C",MAX(0,$D517-N$2)))</f>
        <v>3</v>
      </c>
      <c r="O517" s="103" t="n">
        <f aca="false">IF(O$1="P",MAX(0,O$2-$D517),IF(O$1="C",MAX(0,$D517-O$2)))</f>
        <v>0</v>
      </c>
      <c r="P517" s="103" t="n">
        <f aca="false">IF(P$1="P",MAX(0,P$2-$D517),IF(P$1="C",MAX(0,$D517-P$2)))</f>
        <v>0</v>
      </c>
      <c r="Q517" s="103" t="n">
        <f aca="false">IF(Q$1="P",MAX(0,Q$2-$D517),IF(Q$1="C",MAX(0,$D517-Q$2)))</f>
        <v>0</v>
      </c>
      <c r="R517" s="103" t="n">
        <f aca="false">IF(R$1="P",MAX(0,R$2-$D517),IF(R$1="C",MAX(0,$D517-R$2)))</f>
        <v>0</v>
      </c>
      <c r="S517" s="103" t="n">
        <f aca="false">IF(S$1="P",MAX(0,S$2-$D517),IF(S$1="C",MAX(0,$D517-S$2)))</f>
        <v>0</v>
      </c>
      <c r="T517" s="103" t="n">
        <f aca="false">IF(T$1="P",MAX(0,T$2-$D517),IF(T$1="C",MAX(0,$D517-T$2)))</f>
        <v>0</v>
      </c>
      <c r="U517" s="104" t="n">
        <f aca="false">B517</f>
        <v>24</v>
      </c>
      <c r="V517" s="105" t="n">
        <f aca="false">VLOOKUP($C517,Gas!$B$3:$E$2506,2)</f>
        <v>2.485</v>
      </c>
      <c r="W517" s="46" t="n">
        <f aca="false">D517/V517</f>
        <v>9.25553319919517</v>
      </c>
      <c r="X517" s="99" t="n">
        <f aca="false">VLOOKUP($C517,Gas!$B$3:$E$2506,4)</f>
        <v>0.430007859300103</v>
      </c>
    </row>
    <row r="518" customFormat="false" ht="12.75" hidden="false" customHeight="false" outlineLevel="0" collapsed="false">
      <c r="A518" s="0" t="n">
        <f aca="false">YEAR(C518)</f>
        <v>1999</v>
      </c>
      <c r="B518" s="95" t="n">
        <f aca="false">MONTH(C518)+(YEAR(C518)-1998)*12</f>
        <v>24</v>
      </c>
      <c r="C518" s="101" t="n">
        <v>36510</v>
      </c>
      <c r="D518" s="116" t="n">
        <f aca="false">D517</f>
        <v>23</v>
      </c>
      <c r="E518" s="98" t="n">
        <f aca="false">LN(D518/D517)</f>
        <v>0</v>
      </c>
      <c r="F518" s="106" t="n">
        <f aca="false">STDEV(E509:E518)*SQRT(trade_day)</f>
        <v>1.4637414653292</v>
      </c>
      <c r="G518" s="97"/>
      <c r="H518" s="103" t="n">
        <f aca="false">IF(H$1="P",MAX(0,H$2-$D518),IF(H$1="C",MAX(0,$D518-H$2)))</f>
        <v>0</v>
      </c>
      <c r="I518" s="103" t="n">
        <f aca="false">IF(I$1="P",MAX(0,I$2-$D518),IF(I$1="C",MAX(0,$D518-I$2)))</f>
        <v>2</v>
      </c>
      <c r="J518" s="103" t="n">
        <f aca="false">IF(J$1="P",MAX(0,J$2-$D518),IF(J$1="C",MAX(0,$D518-J$2)))</f>
        <v>7</v>
      </c>
      <c r="K518" s="103" t="n">
        <f aca="false">IF(K$1="P",MAX(0,K$2-$D518),IF(K$1="C",MAX(0,$D518-K$2)))</f>
        <v>12</v>
      </c>
      <c r="L518" s="103" t="n">
        <f aca="false">IF(L$1="P",MAX(0,L$2-$D518),IF(L$1="C",MAX(0,$D518-L$2)))</f>
        <v>17</v>
      </c>
      <c r="M518" s="103" t="n">
        <f aca="false">IF(M$1="P",MAX(0,M$2-$D518),IF(M$1="C",MAX(0,$D518-M$2)))</f>
        <v>27</v>
      </c>
      <c r="N518" s="103" t="n">
        <f aca="false">IF(N$1="P",MAX(0,N$2-$D518),IF(N$1="C",MAX(0,$D518-N$2)))</f>
        <v>3</v>
      </c>
      <c r="O518" s="103" t="n">
        <f aca="false">IF(O$1="P",MAX(0,O$2-$D518),IF(O$1="C",MAX(0,$D518-O$2)))</f>
        <v>0</v>
      </c>
      <c r="P518" s="103" t="n">
        <f aca="false">IF(P$1="P",MAX(0,P$2-$D518),IF(P$1="C",MAX(0,$D518-P$2)))</f>
        <v>0</v>
      </c>
      <c r="Q518" s="103" t="n">
        <f aca="false">IF(Q$1="P",MAX(0,Q$2-$D518),IF(Q$1="C",MAX(0,$D518-Q$2)))</f>
        <v>0</v>
      </c>
      <c r="R518" s="103" t="n">
        <f aca="false">IF(R$1="P",MAX(0,R$2-$D518),IF(R$1="C",MAX(0,$D518-R$2)))</f>
        <v>0</v>
      </c>
      <c r="S518" s="103" t="n">
        <f aca="false">IF(S$1="P",MAX(0,S$2-$D518),IF(S$1="C",MAX(0,$D518-S$2)))</f>
        <v>0</v>
      </c>
      <c r="T518" s="103" t="n">
        <f aca="false">IF(T$1="P",MAX(0,T$2-$D518),IF(T$1="C",MAX(0,$D518-T$2)))</f>
        <v>0</v>
      </c>
      <c r="U518" s="104" t="n">
        <f aca="false">B518</f>
        <v>24</v>
      </c>
      <c r="V518" s="105" t="n">
        <f aca="false">VLOOKUP($C518,Gas!$B$3:$E$2506,2)</f>
        <v>2.565</v>
      </c>
      <c r="W518" s="46" t="n">
        <f aca="false">D518/V518</f>
        <v>8.96686159844055</v>
      </c>
      <c r="X518" s="99" t="n">
        <f aca="false">VLOOKUP($C518,Gas!$B$3:$E$2506,4)</f>
        <v>0.432106778543372</v>
      </c>
    </row>
    <row r="519" customFormat="false" ht="12.75" hidden="false" customHeight="false" outlineLevel="0" collapsed="false">
      <c r="A519" s="0" t="n">
        <f aca="false">YEAR(C519)</f>
        <v>1999</v>
      </c>
      <c r="B519" s="95" t="n">
        <f aca="false">MONTH(C519)+(YEAR(C519)-1998)*12</f>
        <v>24</v>
      </c>
      <c r="C519" s="101" t="n">
        <v>36511</v>
      </c>
      <c r="D519" s="102" t="n">
        <v>25</v>
      </c>
      <c r="E519" s="98" t="n">
        <f aca="false">LN(D519/D518)</f>
        <v>0.083381608939051</v>
      </c>
      <c r="F519" s="106" t="n">
        <f aca="false">STDEV(E510:E519)*SQRT(trade_day)</f>
        <v>1.03170256052989</v>
      </c>
      <c r="G519" s="97"/>
      <c r="H519" s="103" t="n">
        <f aca="false">IF(H$1="P",MAX(0,H$2-$D519),IF(H$1="C",MAX(0,$D519-H$2)))</f>
        <v>0</v>
      </c>
      <c r="I519" s="103" t="n">
        <f aca="false">IF(I$1="P",MAX(0,I$2-$D519),IF(I$1="C",MAX(0,$D519-I$2)))</f>
        <v>0</v>
      </c>
      <c r="J519" s="103" t="n">
        <f aca="false">IF(J$1="P",MAX(0,J$2-$D519),IF(J$1="C",MAX(0,$D519-J$2)))</f>
        <v>5</v>
      </c>
      <c r="K519" s="103" t="n">
        <f aca="false">IF(K$1="P",MAX(0,K$2-$D519),IF(K$1="C",MAX(0,$D519-K$2)))</f>
        <v>10</v>
      </c>
      <c r="L519" s="103" t="n">
        <f aca="false">IF(L$1="P",MAX(0,L$2-$D519),IF(L$1="C",MAX(0,$D519-L$2)))</f>
        <v>15</v>
      </c>
      <c r="M519" s="103" t="n">
        <f aca="false">IF(M$1="P",MAX(0,M$2-$D519),IF(M$1="C",MAX(0,$D519-M$2)))</f>
        <v>25</v>
      </c>
      <c r="N519" s="103" t="n">
        <f aca="false">IF(N$1="P",MAX(0,N$2-$D519),IF(N$1="C",MAX(0,$D519-N$2)))</f>
        <v>5</v>
      </c>
      <c r="O519" s="103" t="n">
        <f aca="false">IF(O$1="P",MAX(0,O$2-$D519),IF(O$1="C",MAX(0,$D519-O$2)))</f>
        <v>0</v>
      </c>
      <c r="P519" s="103" t="n">
        <f aca="false">IF(P$1="P",MAX(0,P$2-$D519),IF(P$1="C",MAX(0,$D519-P$2)))</f>
        <v>0</v>
      </c>
      <c r="Q519" s="103" t="n">
        <f aca="false">IF(Q$1="P",MAX(0,Q$2-$D519),IF(Q$1="C",MAX(0,$D519-Q$2)))</f>
        <v>0</v>
      </c>
      <c r="R519" s="103" t="n">
        <f aca="false">IF(R$1="P",MAX(0,R$2-$D519),IF(R$1="C",MAX(0,$D519-R$2)))</f>
        <v>0</v>
      </c>
      <c r="S519" s="103" t="n">
        <f aca="false">IF(S$1="P",MAX(0,S$2-$D519),IF(S$1="C",MAX(0,$D519-S$2)))</f>
        <v>0</v>
      </c>
      <c r="T519" s="103" t="n">
        <f aca="false">IF(T$1="P",MAX(0,T$2-$D519),IF(T$1="C",MAX(0,$D519-T$2)))</f>
        <v>0</v>
      </c>
      <c r="U519" s="104" t="n">
        <f aca="false">B519</f>
        <v>24</v>
      </c>
      <c r="V519" s="105" t="n">
        <f aca="false">VLOOKUP($C519,Gas!$B$3:$E$2506,2)</f>
        <v>2.53</v>
      </c>
      <c r="W519" s="46" t="n">
        <f aca="false">D519/V519</f>
        <v>9.88142292490119</v>
      </c>
      <c r="X519" s="99" t="n">
        <f aca="false">VLOOKUP($C519,Gas!$B$3:$E$2506,4)</f>
        <v>0.465857834730242</v>
      </c>
    </row>
    <row r="520" customFormat="false" ht="12.75" hidden="false" customHeight="false" outlineLevel="0" collapsed="false">
      <c r="A520" s="0" t="n">
        <f aca="false">YEAR(C520)</f>
        <v>1999</v>
      </c>
      <c r="B520" s="95" t="n">
        <f aca="false">MONTH(C520)+(YEAR(C520)-1998)*12</f>
        <v>24</v>
      </c>
      <c r="C520" s="101" t="n">
        <v>36514</v>
      </c>
      <c r="D520" s="102" t="n">
        <v>27.75</v>
      </c>
      <c r="E520" s="98" t="n">
        <f aca="false">LN(D520/D519)</f>
        <v>0.104360015324243</v>
      </c>
      <c r="F520" s="106" t="n">
        <f aca="false">STDEV(E511:E520)*SQRT(trade_day)</f>
        <v>1.1060501206629</v>
      </c>
      <c r="G520" s="97"/>
      <c r="H520" s="103" t="n">
        <f aca="false">IF(H$1="P",MAX(0,H$2-$D520),IF(H$1="C",MAX(0,$D520-H$2)))</f>
        <v>0</v>
      </c>
      <c r="I520" s="103" t="n">
        <f aca="false">IF(I$1="P",MAX(0,I$2-$D520),IF(I$1="C",MAX(0,$D520-I$2)))</f>
        <v>0</v>
      </c>
      <c r="J520" s="103" t="n">
        <f aca="false">IF(J$1="P",MAX(0,J$2-$D520),IF(J$1="C",MAX(0,$D520-J$2)))</f>
        <v>2.25</v>
      </c>
      <c r="K520" s="103" t="n">
        <f aca="false">IF(K$1="P",MAX(0,K$2-$D520),IF(K$1="C",MAX(0,$D520-K$2)))</f>
        <v>7.25</v>
      </c>
      <c r="L520" s="103" t="n">
        <f aca="false">IF(L$1="P",MAX(0,L$2-$D520),IF(L$1="C",MAX(0,$D520-L$2)))</f>
        <v>12.25</v>
      </c>
      <c r="M520" s="103" t="n">
        <f aca="false">IF(M$1="P",MAX(0,M$2-$D520),IF(M$1="C",MAX(0,$D520-M$2)))</f>
        <v>22.25</v>
      </c>
      <c r="N520" s="103" t="n">
        <f aca="false">IF(N$1="P",MAX(0,N$2-$D520),IF(N$1="C",MAX(0,$D520-N$2)))</f>
        <v>7.75</v>
      </c>
      <c r="O520" s="103" t="n">
        <f aca="false">IF(O$1="P",MAX(0,O$2-$D520),IF(O$1="C",MAX(0,$D520-O$2)))</f>
        <v>2.75</v>
      </c>
      <c r="P520" s="103" t="n">
        <f aca="false">IF(P$1="P",MAX(0,P$2-$D520),IF(P$1="C",MAX(0,$D520-P$2)))</f>
        <v>0</v>
      </c>
      <c r="Q520" s="103" t="n">
        <f aca="false">IF(Q$1="P",MAX(0,Q$2-$D520),IF(Q$1="C",MAX(0,$D520-Q$2)))</f>
        <v>0</v>
      </c>
      <c r="R520" s="103" t="n">
        <f aca="false">IF(R$1="P",MAX(0,R$2-$D520),IF(R$1="C",MAX(0,$D520-R$2)))</f>
        <v>0</v>
      </c>
      <c r="S520" s="103" t="n">
        <f aca="false">IF(S$1="P",MAX(0,S$2-$D520),IF(S$1="C",MAX(0,$D520-S$2)))</f>
        <v>0</v>
      </c>
      <c r="T520" s="103" t="n">
        <f aca="false">IF(T$1="P",MAX(0,T$2-$D520),IF(T$1="C",MAX(0,$D520-T$2)))</f>
        <v>0</v>
      </c>
      <c r="U520" s="104" t="n">
        <f aca="false">B520</f>
        <v>24</v>
      </c>
      <c r="V520" s="105" t="n">
        <f aca="false">VLOOKUP($C520,Gas!$B$3:$E$2506,2)</f>
        <v>2.565</v>
      </c>
      <c r="W520" s="46" t="n">
        <f aca="false">D520/V520</f>
        <v>10.8187134502924</v>
      </c>
      <c r="X520" s="99" t="n">
        <f aca="false">VLOOKUP($C520,Gas!$B$3:$E$2506,4)</f>
        <v>0.423389574702556</v>
      </c>
    </row>
    <row r="521" customFormat="false" ht="12.75" hidden="false" customHeight="false" outlineLevel="0" collapsed="false">
      <c r="A521" s="0" t="n">
        <f aca="false">YEAR(C521)</f>
        <v>1999</v>
      </c>
      <c r="B521" s="95" t="n">
        <f aca="false">MONTH(C521)+(YEAR(C521)-1998)*12</f>
        <v>24</v>
      </c>
      <c r="C521" s="101" t="n">
        <v>36515</v>
      </c>
      <c r="D521" s="102" t="n">
        <v>27.67</v>
      </c>
      <c r="E521" s="98" t="n">
        <f aca="false">LN(D521/D520)</f>
        <v>-0.00288704639360895</v>
      </c>
      <c r="F521" s="106" t="n">
        <f aca="false">STDEV(E512:E521)*SQRT(trade_day)</f>
        <v>1.03948264063134</v>
      </c>
      <c r="G521" s="97"/>
      <c r="H521" s="103" t="n">
        <f aca="false">IF(H$1="P",MAX(0,H$2-$D521),IF(H$1="C",MAX(0,$D521-H$2)))</f>
        <v>0</v>
      </c>
      <c r="I521" s="103" t="n">
        <f aca="false">IF(I$1="P",MAX(0,I$2-$D521),IF(I$1="C",MAX(0,$D521-I$2)))</f>
        <v>0</v>
      </c>
      <c r="J521" s="103" t="n">
        <f aca="false">IF(J$1="P",MAX(0,J$2-$D521),IF(J$1="C",MAX(0,$D521-J$2)))</f>
        <v>2.33</v>
      </c>
      <c r="K521" s="103" t="n">
        <f aca="false">IF(K$1="P",MAX(0,K$2-$D521),IF(K$1="C",MAX(0,$D521-K$2)))</f>
        <v>7.33</v>
      </c>
      <c r="L521" s="103" t="n">
        <f aca="false">IF(L$1="P",MAX(0,L$2-$D521),IF(L$1="C",MAX(0,$D521-L$2)))</f>
        <v>12.33</v>
      </c>
      <c r="M521" s="103" t="n">
        <f aca="false">IF(M$1="P",MAX(0,M$2-$D521),IF(M$1="C",MAX(0,$D521-M$2)))</f>
        <v>22.33</v>
      </c>
      <c r="N521" s="103" t="n">
        <f aca="false">IF(N$1="P",MAX(0,N$2-$D521),IF(N$1="C",MAX(0,$D521-N$2)))</f>
        <v>7.67</v>
      </c>
      <c r="O521" s="103" t="n">
        <f aca="false">IF(O$1="P",MAX(0,O$2-$D521),IF(O$1="C",MAX(0,$D521-O$2)))</f>
        <v>2.67</v>
      </c>
      <c r="P521" s="103" t="n">
        <f aca="false">IF(P$1="P",MAX(0,P$2-$D521),IF(P$1="C",MAX(0,$D521-P$2)))</f>
        <v>0</v>
      </c>
      <c r="Q521" s="103" t="n">
        <f aca="false">IF(Q$1="P",MAX(0,Q$2-$D521),IF(Q$1="C",MAX(0,$D521-Q$2)))</f>
        <v>0</v>
      </c>
      <c r="R521" s="103" t="n">
        <f aca="false">IF(R$1="P",MAX(0,R$2-$D521),IF(R$1="C",MAX(0,$D521-R$2)))</f>
        <v>0</v>
      </c>
      <c r="S521" s="103" t="n">
        <f aca="false">IF(S$1="P",MAX(0,S$2-$D521),IF(S$1="C",MAX(0,$D521-S$2)))</f>
        <v>0</v>
      </c>
      <c r="T521" s="103" t="n">
        <f aca="false">IF(T$1="P",MAX(0,T$2-$D521),IF(T$1="C",MAX(0,$D521-T$2)))</f>
        <v>0</v>
      </c>
      <c r="U521" s="104" t="n">
        <f aca="false">B521</f>
        <v>24</v>
      </c>
      <c r="V521" s="105" t="n">
        <f aca="false">VLOOKUP($C521,Gas!$B$3:$E$2506,2)</f>
        <v>2.67</v>
      </c>
      <c r="W521" s="46" t="n">
        <f aca="false">D521/V521</f>
        <v>10.3632958801498</v>
      </c>
      <c r="X521" s="99" t="n">
        <f aca="false">VLOOKUP($C521,Gas!$B$3:$E$2506,4)</f>
        <v>0.448518250266814</v>
      </c>
    </row>
    <row r="522" customFormat="false" ht="12.75" hidden="false" customHeight="false" outlineLevel="0" collapsed="false">
      <c r="A522" s="0" t="n">
        <f aca="false">YEAR(C522)</f>
        <v>1999</v>
      </c>
      <c r="B522" s="95" t="n">
        <f aca="false">MONTH(C522)+(YEAR(C522)-1998)*12</f>
        <v>24</v>
      </c>
      <c r="C522" s="101" t="n">
        <v>36516</v>
      </c>
      <c r="D522" s="102" t="n">
        <v>31</v>
      </c>
      <c r="E522" s="98" t="n">
        <f aca="false">LN(D522/D521)</f>
        <v>0.113638410686312</v>
      </c>
      <c r="F522" s="106" t="n">
        <f aca="false">STDEV(E513:E522)*SQRT(trade_day)</f>
        <v>0.892415004166987</v>
      </c>
      <c r="G522" s="97"/>
      <c r="H522" s="103" t="n">
        <f aca="false">IF(H$1="P",MAX(0,H$2-$D522),IF(H$1="C",MAX(0,$D522-H$2)))</f>
        <v>0</v>
      </c>
      <c r="I522" s="103" t="n">
        <f aca="false">IF(I$1="P",MAX(0,I$2-$D522),IF(I$1="C",MAX(0,$D522-I$2)))</f>
        <v>0</v>
      </c>
      <c r="J522" s="103" t="n">
        <f aca="false">IF(J$1="P",MAX(0,J$2-$D522),IF(J$1="C",MAX(0,$D522-J$2)))</f>
        <v>0</v>
      </c>
      <c r="K522" s="103" t="n">
        <f aca="false">IF(K$1="P",MAX(0,K$2-$D522),IF(K$1="C",MAX(0,$D522-K$2)))</f>
        <v>4</v>
      </c>
      <c r="L522" s="103" t="n">
        <f aca="false">IF(L$1="P",MAX(0,L$2-$D522),IF(L$1="C",MAX(0,$D522-L$2)))</f>
        <v>9</v>
      </c>
      <c r="M522" s="103" t="n">
        <f aca="false">IF(M$1="P",MAX(0,M$2-$D522),IF(M$1="C",MAX(0,$D522-M$2)))</f>
        <v>19</v>
      </c>
      <c r="N522" s="103" t="n">
        <f aca="false">IF(N$1="P",MAX(0,N$2-$D522),IF(N$1="C",MAX(0,$D522-N$2)))</f>
        <v>11</v>
      </c>
      <c r="O522" s="103" t="n">
        <f aca="false">IF(O$1="P",MAX(0,O$2-$D522),IF(O$1="C",MAX(0,$D522-O$2)))</f>
        <v>6</v>
      </c>
      <c r="P522" s="103" t="n">
        <f aca="false">IF(P$1="P",MAX(0,P$2-$D522),IF(P$1="C",MAX(0,$D522-P$2)))</f>
        <v>1</v>
      </c>
      <c r="Q522" s="103" t="n">
        <f aca="false">IF(Q$1="P",MAX(0,Q$2-$D522),IF(Q$1="C",MAX(0,$D522-Q$2)))</f>
        <v>0</v>
      </c>
      <c r="R522" s="103" t="n">
        <f aca="false">IF(R$1="P",MAX(0,R$2-$D522),IF(R$1="C",MAX(0,$D522-R$2)))</f>
        <v>0</v>
      </c>
      <c r="S522" s="103" t="n">
        <f aca="false">IF(S$1="P",MAX(0,S$2-$D522),IF(S$1="C",MAX(0,$D522-S$2)))</f>
        <v>0</v>
      </c>
      <c r="T522" s="103" t="n">
        <f aca="false">IF(T$1="P",MAX(0,T$2-$D522),IF(T$1="C",MAX(0,$D522-T$2)))</f>
        <v>0</v>
      </c>
      <c r="U522" s="104" t="n">
        <f aca="false">B522</f>
        <v>24</v>
      </c>
      <c r="V522" s="105" t="n">
        <f aca="false">VLOOKUP($C522,Gas!$B$3:$E$2506,2)</f>
        <v>2.595</v>
      </c>
      <c r="W522" s="46" t="n">
        <f aca="false">D522/V522</f>
        <v>11.9460500963391</v>
      </c>
      <c r="X522" s="99" t="n">
        <f aca="false">VLOOKUP($C522,Gas!$B$3:$E$2506,4)</f>
        <v>0.519459938961383</v>
      </c>
    </row>
    <row r="523" customFormat="false" ht="12.75" hidden="false" customHeight="false" outlineLevel="0" collapsed="false">
      <c r="A523" s="0" t="n">
        <f aca="false">YEAR(C523)</f>
        <v>1999</v>
      </c>
      <c r="B523" s="95" t="n">
        <f aca="false">MONTH(C523)+(YEAR(C523)-1998)*12</f>
        <v>24</v>
      </c>
      <c r="C523" s="101" t="n">
        <v>36517</v>
      </c>
      <c r="D523" s="102" t="n">
        <v>29.65</v>
      </c>
      <c r="E523" s="98" t="n">
        <f aca="false">LN(D523/D522)</f>
        <v>-0.0445250790414118</v>
      </c>
      <c r="F523" s="106" t="n">
        <f aca="false">STDEV(E514:E523)*SQRT(trade_day)</f>
        <v>0.834488038688946</v>
      </c>
      <c r="G523" s="97"/>
      <c r="H523" s="103" t="n">
        <f aca="false">IF(H$1="P",MAX(0,H$2-$D523),IF(H$1="C",MAX(0,$D523-H$2)))</f>
        <v>0</v>
      </c>
      <c r="I523" s="103" t="n">
        <f aca="false">IF(I$1="P",MAX(0,I$2-$D523),IF(I$1="C",MAX(0,$D523-I$2)))</f>
        <v>0</v>
      </c>
      <c r="J523" s="103" t="n">
        <f aca="false">IF(J$1="P",MAX(0,J$2-$D523),IF(J$1="C",MAX(0,$D523-J$2)))</f>
        <v>0.350000000000001</v>
      </c>
      <c r="K523" s="103" t="n">
        <f aca="false">IF(K$1="P",MAX(0,K$2-$D523),IF(K$1="C",MAX(0,$D523-K$2)))</f>
        <v>5.35</v>
      </c>
      <c r="L523" s="103" t="n">
        <f aca="false">IF(L$1="P",MAX(0,L$2-$D523),IF(L$1="C",MAX(0,$D523-L$2)))</f>
        <v>10.35</v>
      </c>
      <c r="M523" s="103" t="n">
        <f aca="false">IF(M$1="P",MAX(0,M$2-$D523),IF(M$1="C",MAX(0,$D523-M$2)))</f>
        <v>20.35</v>
      </c>
      <c r="N523" s="103" t="n">
        <f aca="false">IF(N$1="P",MAX(0,N$2-$D523),IF(N$1="C",MAX(0,$D523-N$2)))</f>
        <v>9.65</v>
      </c>
      <c r="O523" s="103" t="n">
        <f aca="false">IF(O$1="P",MAX(0,O$2-$D523),IF(O$1="C",MAX(0,$D523-O$2)))</f>
        <v>4.65</v>
      </c>
      <c r="P523" s="103" t="n">
        <f aca="false">IF(P$1="P",MAX(0,P$2-$D523),IF(P$1="C",MAX(0,$D523-P$2)))</f>
        <v>0</v>
      </c>
      <c r="Q523" s="103" t="n">
        <f aca="false">IF(Q$1="P",MAX(0,Q$2-$D523),IF(Q$1="C",MAX(0,$D523-Q$2)))</f>
        <v>0</v>
      </c>
      <c r="R523" s="103" t="n">
        <f aca="false">IF(R$1="P",MAX(0,R$2-$D523),IF(R$1="C",MAX(0,$D523-R$2)))</f>
        <v>0</v>
      </c>
      <c r="S523" s="103" t="n">
        <f aca="false">IF(S$1="P",MAX(0,S$2-$D523),IF(S$1="C",MAX(0,$D523-S$2)))</f>
        <v>0</v>
      </c>
      <c r="T523" s="103" t="n">
        <f aca="false">IF(T$1="P",MAX(0,T$2-$D523),IF(T$1="C",MAX(0,$D523-T$2)))</f>
        <v>0</v>
      </c>
      <c r="U523" s="104" t="n">
        <f aca="false">B523</f>
        <v>24</v>
      </c>
      <c r="V523" s="105" t="n">
        <f aca="false">VLOOKUP($C523,Gas!$B$3:$E$2506,2)</f>
        <v>2.45</v>
      </c>
      <c r="W523" s="46" t="n">
        <f aca="false">D523/V523</f>
        <v>12.1020408163265</v>
      </c>
      <c r="X523" s="99" t="n">
        <f aca="false">VLOOKUP($C523,Gas!$B$3:$E$2506,4)</f>
        <v>0.67528271824958</v>
      </c>
    </row>
    <row r="524" customFormat="false" ht="12.75" hidden="false" customHeight="false" outlineLevel="0" collapsed="false">
      <c r="A524" s="0" t="n">
        <f aca="false">YEAR(C524)</f>
        <v>1999</v>
      </c>
      <c r="B524" s="95" t="n">
        <f aca="false">MONTH(C524)+(YEAR(C524)-1998)*12</f>
        <v>24</v>
      </c>
      <c r="C524" s="101" t="n">
        <v>36521</v>
      </c>
      <c r="D524" s="102" t="n">
        <v>24.1</v>
      </c>
      <c r="E524" s="98" t="n">
        <f aca="false">LN(D524/D523)</f>
        <v>-0.207250284947125</v>
      </c>
      <c r="F524" s="106" t="n">
        <f aca="false">STDEV(E515:E524)*SQRT(trade_day)</f>
        <v>1.45451253811962</v>
      </c>
      <c r="G524" s="97"/>
      <c r="H524" s="103" t="n">
        <f aca="false">IF(H$1="P",MAX(0,H$2-$D524),IF(H$1="C",MAX(0,$D524-H$2)))</f>
        <v>0</v>
      </c>
      <c r="I524" s="103" t="n">
        <f aca="false">IF(I$1="P",MAX(0,I$2-$D524),IF(I$1="C",MAX(0,$D524-I$2)))</f>
        <v>0.899999999999999</v>
      </c>
      <c r="J524" s="103" t="n">
        <f aca="false">IF(J$1="P",MAX(0,J$2-$D524),IF(J$1="C",MAX(0,$D524-J$2)))</f>
        <v>5.9</v>
      </c>
      <c r="K524" s="103" t="n">
        <f aca="false">IF(K$1="P",MAX(0,K$2-$D524),IF(K$1="C",MAX(0,$D524-K$2)))</f>
        <v>10.9</v>
      </c>
      <c r="L524" s="103" t="n">
        <f aca="false">IF(L$1="P",MAX(0,L$2-$D524),IF(L$1="C",MAX(0,$D524-L$2)))</f>
        <v>15.9</v>
      </c>
      <c r="M524" s="103" t="n">
        <f aca="false">IF(M$1="P",MAX(0,M$2-$D524),IF(M$1="C",MAX(0,$D524-M$2)))</f>
        <v>25.9</v>
      </c>
      <c r="N524" s="103" t="n">
        <f aca="false">IF(N$1="P",MAX(0,N$2-$D524),IF(N$1="C",MAX(0,$D524-N$2)))</f>
        <v>4.1</v>
      </c>
      <c r="O524" s="103" t="n">
        <f aca="false">IF(O$1="P",MAX(0,O$2-$D524),IF(O$1="C",MAX(0,$D524-O$2)))</f>
        <v>0</v>
      </c>
      <c r="P524" s="103" t="n">
        <f aca="false">IF(P$1="P",MAX(0,P$2-$D524),IF(P$1="C",MAX(0,$D524-P$2)))</f>
        <v>0</v>
      </c>
      <c r="Q524" s="103" t="n">
        <f aca="false">IF(Q$1="P",MAX(0,Q$2-$D524),IF(Q$1="C",MAX(0,$D524-Q$2)))</f>
        <v>0</v>
      </c>
      <c r="R524" s="103" t="n">
        <f aca="false">IF(R$1="P",MAX(0,R$2-$D524),IF(R$1="C",MAX(0,$D524-R$2)))</f>
        <v>0</v>
      </c>
      <c r="S524" s="103" t="n">
        <f aca="false">IF(S$1="P",MAX(0,S$2-$D524),IF(S$1="C",MAX(0,$D524-S$2)))</f>
        <v>0</v>
      </c>
      <c r="T524" s="103" t="n">
        <f aca="false">IF(T$1="P",MAX(0,T$2-$D524),IF(T$1="C",MAX(0,$D524-T$2)))</f>
        <v>0</v>
      </c>
      <c r="U524" s="104" t="n">
        <f aca="false">B524</f>
        <v>24</v>
      </c>
      <c r="V524" s="105" t="n">
        <f aca="false">VLOOKUP($C524,Gas!$B$3:$E$2506,2)</f>
        <v>2.425</v>
      </c>
      <c r="W524" s="46" t="n">
        <f aca="false">D524/V524</f>
        <v>9.93814432989691</v>
      </c>
      <c r="X524" s="99" t="n">
        <f aca="false">VLOOKUP($C524,Gas!$B$3:$E$2506,4)</f>
        <v>0.486740428170561</v>
      </c>
    </row>
    <row r="525" customFormat="false" ht="12.75" hidden="false" customHeight="false" outlineLevel="0" collapsed="false">
      <c r="A525" s="0" t="n">
        <f aca="false">YEAR(C525)</f>
        <v>1999</v>
      </c>
      <c r="B525" s="95" t="n">
        <f aca="false">MONTH(C525)+(YEAR(C525)-1998)*12</f>
        <v>24</v>
      </c>
      <c r="C525" s="101" t="n">
        <v>36522</v>
      </c>
      <c r="D525" s="102" t="n">
        <v>25.5</v>
      </c>
      <c r="E525" s="98" t="n">
        <f aca="false">LN(D525/D524)</f>
        <v>0.0564666116677712</v>
      </c>
      <c r="F525" s="106" t="n">
        <f aca="false">STDEV(E516:E525)*SQRT(trade_day)</f>
        <v>1.47030299007772</v>
      </c>
      <c r="G525" s="97"/>
      <c r="H525" s="103" t="n">
        <f aca="false">IF(H$1="P",MAX(0,H$2-$D525),IF(H$1="C",MAX(0,$D525-H$2)))</f>
        <v>0</v>
      </c>
      <c r="I525" s="103" t="n">
        <f aca="false">IF(I$1="P",MAX(0,I$2-$D525),IF(I$1="C",MAX(0,$D525-I$2)))</f>
        <v>0</v>
      </c>
      <c r="J525" s="103" t="n">
        <f aca="false">IF(J$1="P",MAX(0,J$2-$D525),IF(J$1="C",MAX(0,$D525-J$2)))</f>
        <v>4.5</v>
      </c>
      <c r="K525" s="103" t="n">
        <f aca="false">IF(K$1="P",MAX(0,K$2-$D525),IF(K$1="C",MAX(0,$D525-K$2)))</f>
        <v>9.5</v>
      </c>
      <c r="L525" s="103" t="n">
        <f aca="false">IF(L$1="P",MAX(0,L$2-$D525),IF(L$1="C",MAX(0,$D525-L$2)))</f>
        <v>14.5</v>
      </c>
      <c r="M525" s="103" t="n">
        <f aca="false">IF(M$1="P",MAX(0,M$2-$D525),IF(M$1="C",MAX(0,$D525-M$2)))</f>
        <v>24.5</v>
      </c>
      <c r="N525" s="103" t="n">
        <f aca="false">IF(N$1="P",MAX(0,N$2-$D525),IF(N$1="C",MAX(0,$D525-N$2)))</f>
        <v>5.5</v>
      </c>
      <c r="O525" s="103" t="n">
        <f aca="false">IF(O$1="P",MAX(0,O$2-$D525),IF(O$1="C",MAX(0,$D525-O$2)))</f>
        <v>0.5</v>
      </c>
      <c r="P525" s="103" t="n">
        <f aca="false">IF(P$1="P",MAX(0,P$2-$D525),IF(P$1="C",MAX(0,$D525-P$2)))</f>
        <v>0</v>
      </c>
      <c r="Q525" s="103" t="n">
        <f aca="false">IF(Q$1="P",MAX(0,Q$2-$D525),IF(Q$1="C",MAX(0,$D525-Q$2)))</f>
        <v>0</v>
      </c>
      <c r="R525" s="103" t="n">
        <f aca="false">IF(R$1="P",MAX(0,R$2-$D525),IF(R$1="C",MAX(0,$D525-R$2)))</f>
        <v>0</v>
      </c>
      <c r="S525" s="103" t="n">
        <f aca="false">IF(S$1="P",MAX(0,S$2-$D525),IF(S$1="C",MAX(0,$D525-S$2)))</f>
        <v>0</v>
      </c>
      <c r="T525" s="103" t="n">
        <f aca="false">IF(T$1="P",MAX(0,T$2-$D525),IF(T$1="C",MAX(0,$D525-T$2)))</f>
        <v>0</v>
      </c>
      <c r="U525" s="104" t="n">
        <f aca="false">B525</f>
        <v>24</v>
      </c>
      <c r="V525" s="105" t="n">
        <f aca="false">VLOOKUP($C525,Gas!$B$3:$E$2506,2)</f>
        <v>2.36</v>
      </c>
      <c r="W525" s="46" t="n">
        <f aca="false">D525/V525</f>
        <v>10.8050847457627</v>
      </c>
      <c r="X525" s="99" t="n">
        <f aca="false">VLOOKUP($C525,Gas!$B$3:$E$2506,4)</f>
        <v>0.488207764399703</v>
      </c>
    </row>
    <row r="526" customFormat="false" ht="12.75" hidden="false" customHeight="false" outlineLevel="0" collapsed="false">
      <c r="A526" s="0" t="n">
        <f aca="false">YEAR(C526)</f>
        <v>1999</v>
      </c>
      <c r="B526" s="95" t="n">
        <f aca="false">MONTH(C526)+(YEAR(C526)-1998)*12</f>
        <v>24</v>
      </c>
      <c r="C526" s="101" t="n">
        <v>36523</v>
      </c>
      <c r="D526" s="102" t="n">
        <v>25.5</v>
      </c>
      <c r="E526" s="98" t="n">
        <f aca="false">LN(D526/D525)</f>
        <v>0</v>
      </c>
      <c r="F526" s="106" t="n">
        <f aca="false">STDEV(E517:E526)*SQRT(trade_day)</f>
        <v>1.47030299007772</v>
      </c>
      <c r="G526" s="97"/>
      <c r="H526" s="103" t="n">
        <f aca="false">IF(H$1="P",MAX(0,H$2-$D526),IF(H$1="C",MAX(0,$D526-H$2)))</f>
        <v>0</v>
      </c>
      <c r="I526" s="103" t="n">
        <f aca="false">IF(I$1="P",MAX(0,I$2-$D526),IF(I$1="C",MAX(0,$D526-I$2)))</f>
        <v>0</v>
      </c>
      <c r="J526" s="103" t="n">
        <f aca="false">IF(J$1="P",MAX(0,J$2-$D526),IF(J$1="C",MAX(0,$D526-J$2)))</f>
        <v>4.5</v>
      </c>
      <c r="K526" s="103" t="n">
        <f aca="false">IF(K$1="P",MAX(0,K$2-$D526),IF(K$1="C",MAX(0,$D526-K$2)))</f>
        <v>9.5</v>
      </c>
      <c r="L526" s="103" t="n">
        <f aca="false">IF(L$1="P",MAX(0,L$2-$D526),IF(L$1="C",MAX(0,$D526-L$2)))</f>
        <v>14.5</v>
      </c>
      <c r="M526" s="103" t="n">
        <f aca="false">IF(M$1="P",MAX(0,M$2-$D526),IF(M$1="C",MAX(0,$D526-M$2)))</f>
        <v>24.5</v>
      </c>
      <c r="N526" s="103" t="n">
        <f aca="false">IF(N$1="P",MAX(0,N$2-$D526),IF(N$1="C",MAX(0,$D526-N$2)))</f>
        <v>5.5</v>
      </c>
      <c r="O526" s="103" t="n">
        <f aca="false">IF(O$1="P",MAX(0,O$2-$D526),IF(O$1="C",MAX(0,$D526-O$2)))</f>
        <v>0.5</v>
      </c>
      <c r="P526" s="103" t="n">
        <f aca="false">IF(P$1="P",MAX(0,P$2-$D526),IF(P$1="C",MAX(0,$D526-P$2)))</f>
        <v>0</v>
      </c>
      <c r="Q526" s="103" t="n">
        <f aca="false">IF(Q$1="P",MAX(0,Q$2-$D526),IF(Q$1="C",MAX(0,$D526-Q$2)))</f>
        <v>0</v>
      </c>
      <c r="R526" s="103" t="n">
        <f aca="false">IF(R$1="P",MAX(0,R$2-$D526),IF(R$1="C",MAX(0,$D526-R$2)))</f>
        <v>0</v>
      </c>
      <c r="S526" s="103" t="n">
        <f aca="false">IF(S$1="P",MAX(0,S$2-$D526),IF(S$1="C",MAX(0,$D526-S$2)))</f>
        <v>0</v>
      </c>
      <c r="T526" s="103" t="n">
        <f aca="false">IF(T$1="P",MAX(0,T$2-$D526),IF(T$1="C",MAX(0,$D526-T$2)))</f>
        <v>0</v>
      </c>
      <c r="U526" s="104" t="n">
        <f aca="false">B526</f>
        <v>24</v>
      </c>
      <c r="V526" s="105" t="n">
        <f aca="false">VLOOKUP($C526,Gas!$B$3:$E$2506,2)</f>
        <v>2.32</v>
      </c>
      <c r="W526" s="46" t="n">
        <f aca="false">D526/V526</f>
        <v>10.9913793103448</v>
      </c>
      <c r="X526" s="99" t="n">
        <f aca="false">VLOOKUP($C526,Gas!$B$3:$E$2506,4)</f>
        <v>0.487302088112768</v>
      </c>
    </row>
    <row r="527" customFormat="false" ht="12.75" hidden="false" customHeight="false" outlineLevel="0" collapsed="false">
      <c r="A527" s="0" t="n">
        <f aca="false">YEAR(C527)</f>
        <v>1999</v>
      </c>
      <c r="B527" s="95" t="n">
        <f aca="false">MONTH(C527)+(YEAR(C527)-1998)*12</f>
        <v>24</v>
      </c>
      <c r="C527" s="101" t="n">
        <v>36524</v>
      </c>
      <c r="D527" s="102" t="n">
        <v>21</v>
      </c>
      <c r="E527" s="98" t="n">
        <f aca="false">LN(D527/D526)</f>
        <v>-0.194156014440958</v>
      </c>
      <c r="F527" s="106" t="n">
        <f aca="false">STDEV(E518:E527)*SQRT(trade_day)</f>
        <v>1.79318262948006</v>
      </c>
      <c r="G527" s="97"/>
      <c r="H527" s="103" t="n">
        <f aca="false">IF(H$1="P",MAX(0,H$2-$D527),IF(H$1="C",MAX(0,$D527-H$2)))</f>
        <v>0</v>
      </c>
      <c r="I527" s="103" t="n">
        <f aca="false">IF(I$1="P",MAX(0,I$2-$D527),IF(I$1="C",MAX(0,$D527-I$2)))</f>
        <v>4</v>
      </c>
      <c r="J527" s="103" t="n">
        <f aca="false">IF(J$1="P",MAX(0,J$2-$D527),IF(J$1="C",MAX(0,$D527-J$2)))</f>
        <v>9</v>
      </c>
      <c r="K527" s="103" t="n">
        <f aca="false">IF(K$1="P",MAX(0,K$2-$D527),IF(K$1="C",MAX(0,$D527-K$2)))</f>
        <v>14</v>
      </c>
      <c r="L527" s="103" t="n">
        <f aca="false">IF(L$1="P",MAX(0,L$2-$D527),IF(L$1="C",MAX(0,$D527-L$2)))</f>
        <v>19</v>
      </c>
      <c r="M527" s="103" t="n">
        <f aca="false">IF(M$1="P",MAX(0,M$2-$D527),IF(M$1="C",MAX(0,$D527-M$2)))</f>
        <v>29</v>
      </c>
      <c r="N527" s="103" t="n">
        <f aca="false">IF(N$1="P",MAX(0,N$2-$D527),IF(N$1="C",MAX(0,$D527-N$2)))</f>
        <v>1</v>
      </c>
      <c r="O527" s="103" t="n">
        <f aca="false">IF(O$1="P",MAX(0,O$2-$D527),IF(O$1="C",MAX(0,$D527-O$2)))</f>
        <v>0</v>
      </c>
      <c r="P527" s="103" t="n">
        <f aca="false">IF(P$1="P",MAX(0,P$2-$D527),IF(P$1="C",MAX(0,$D527-P$2)))</f>
        <v>0</v>
      </c>
      <c r="Q527" s="103" t="n">
        <f aca="false">IF(Q$1="P",MAX(0,Q$2-$D527),IF(Q$1="C",MAX(0,$D527-Q$2)))</f>
        <v>0</v>
      </c>
      <c r="R527" s="103" t="n">
        <f aca="false">IF(R$1="P",MAX(0,R$2-$D527),IF(R$1="C",MAX(0,$D527-R$2)))</f>
        <v>0</v>
      </c>
      <c r="S527" s="103" t="n">
        <f aca="false">IF(S$1="P",MAX(0,S$2-$D527),IF(S$1="C",MAX(0,$D527-S$2)))</f>
        <v>0</v>
      </c>
      <c r="T527" s="103" t="n">
        <f aca="false">IF(T$1="P",MAX(0,T$2-$D527),IF(T$1="C",MAX(0,$D527-T$2)))</f>
        <v>0</v>
      </c>
      <c r="U527" s="104" t="n">
        <f aca="false">B527</f>
        <v>24</v>
      </c>
      <c r="V527" s="105" t="n">
        <f aca="false">VLOOKUP($C527,Gas!$B$3:$E$2506,2)</f>
        <v>2.34</v>
      </c>
      <c r="W527" s="46" t="n">
        <f aca="false">D527/V527</f>
        <v>8.97435897435897</v>
      </c>
      <c r="X527" s="99" t="n">
        <f aca="false">VLOOKUP($C527,Gas!$B$3:$E$2506,4)</f>
        <v>0.497134068596617</v>
      </c>
    </row>
    <row r="528" customFormat="false" ht="12.75" hidden="false" customHeight="false" outlineLevel="0" collapsed="false">
      <c r="A528" s="0" t="n">
        <f aca="false">YEAR(C528)</f>
        <v>2000</v>
      </c>
      <c r="B528" s="95" t="n">
        <f aca="false">MONTH(C528)+(YEAR(C528)-1998)*12</f>
        <v>25</v>
      </c>
      <c r="C528" s="101" t="n">
        <v>36528</v>
      </c>
      <c r="D528" s="102" t="n">
        <v>24</v>
      </c>
      <c r="E528" s="98" t="n">
        <f aca="false">LN(D528/D527)</f>
        <v>0.133531392624523</v>
      </c>
      <c r="F528" s="106" t="n">
        <f aca="false">STDEV(E519:E528)*SQRT(trade_day)</f>
        <v>1.93099879968151</v>
      </c>
      <c r="G528" s="97"/>
      <c r="H528" s="103" t="n">
        <f aca="false">IF(H$1="P",MAX(0,H$2-$D528),IF(H$1="C",MAX(0,$D528-H$2)))</f>
        <v>0</v>
      </c>
      <c r="I528" s="103" t="n">
        <f aca="false">IF(I$1="P",MAX(0,I$2-$D528),IF(I$1="C",MAX(0,$D528-I$2)))</f>
        <v>1</v>
      </c>
      <c r="J528" s="103" t="n">
        <f aca="false">IF(J$1="P",MAX(0,J$2-$D528),IF(J$1="C",MAX(0,$D528-J$2)))</f>
        <v>6</v>
      </c>
      <c r="K528" s="103" t="n">
        <f aca="false">IF(K$1="P",MAX(0,K$2-$D528),IF(K$1="C",MAX(0,$D528-K$2)))</f>
        <v>11</v>
      </c>
      <c r="L528" s="103" t="n">
        <f aca="false">IF(L$1="P",MAX(0,L$2-$D528),IF(L$1="C",MAX(0,$D528-L$2)))</f>
        <v>16</v>
      </c>
      <c r="M528" s="103" t="n">
        <f aca="false">IF(M$1="P",MAX(0,M$2-$D528),IF(M$1="C",MAX(0,$D528-M$2)))</f>
        <v>26</v>
      </c>
      <c r="N528" s="103" t="n">
        <f aca="false">IF(N$1="P",MAX(0,N$2-$D528),IF(N$1="C",MAX(0,$D528-N$2)))</f>
        <v>4</v>
      </c>
      <c r="O528" s="103" t="n">
        <f aca="false">IF(O$1="P",MAX(0,O$2-$D528),IF(O$1="C",MAX(0,$D528-O$2)))</f>
        <v>0</v>
      </c>
      <c r="P528" s="103" t="n">
        <f aca="false">IF(P$1="P",MAX(0,P$2-$D528),IF(P$1="C",MAX(0,$D528-P$2)))</f>
        <v>0</v>
      </c>
      <c r="Q528" s="103" t="n">
        <f aca="false">IF(Q$1="P",MAX(0,Q$2-$D528),IF(Q$1="C",MAX(0,$D528-Q$2)))</f>
        <v>0</v>
      </c>
      <c r="R528" s="103" t="n">
        <f aca="false">IF(R$1="P",MAX(0,R$2-$D528),IF(R$1="C",MAX(0,$D528-R$2)))</f>
        <v>0</v>
      </c>
      <c r="S528" s="103" t="n">
        <f aca="false">IF(S$1="P",MAX(0,S$2-$D528),IF(S$1="C",MAX(0,$D528-S$2)))</f>
        <v>0</v>
      </c>
      <c r="T528" s="103" t="n">
        <f aca="false">IF(T$1="P",MAX(0,T$2-$D528),IF(T$1="C",MAX(0,$D528-T$2)))</f>
        <v>0</v>
      </c>
      <c r="U528" s="104" t="n">
        <f aca="false">B528</f>
        <v>25</v>
      </c>
      <c r="V528" s="105" t="n">
        <f aca="false">VLOOKUP($C528,Gas!$B$3:$E$2506,2)</f>
        <v>2.29</v>
      </c>
      <c r="W528" s="46" t="n">
        <f aca="false">D528/V528</f>
        <v>10.4803493449782</v>
      </c>
      <c r="X528" s="99" t="n">
        <f aca="false">VLOOKUP($C528,Gas!$B$3:$E$2506,4)</f>
        <v>0.203297028663164</v>
      </c>
    </row>
    <row r="529" customFormat="false" ht="12.75" hidden="false" customHeight="false" outlineLevel="0" collapsed="false">
      <c r="A529" s="0" t="n">
        <f aca="false">YEAR(C529)</f>
        <v>2000</v>
      </c>
      <c r="B529" s="95" t="n">
        <f aca="false">MONTH(C529)+(YEAR(C529)-1998)*12</f>
        <v>25</v>
      </c>
      <c r="C529" s="101" t="n">
        <v>36529</v>
      </c>
      <c r="D529" s="116" t="n">
        <f aca="false">D528</f>
        <v>24</v>
      </c>
      <c r="E529" s="98" t="n">
        <f aca="false">LN(D529/D528)</f>
        <v>0</v>
      </c>
      <c r="F529" s="106" t="n">
        <f aca="false">STDEV(E520:E529)*SQRT(trade_day)</f>
        <v>1.88043453136055</v>
      </c>
      <c r="G529" s="97"/>
      <c r="H529" s="103" t="n">
        <f aca="false">IF(H$1="P",MAX(0,H$2-$D529),IF(H$1="C",MAX(0,$D529-H$2)))</f>
        <v>0</v>
      </c>
      <c r="I529" s="103" t="n">
        <f aca="false">IF(I$1="P",MAX(0,I$2-$D529),IF(I$1="C",MAX(0,$D529-I$2)))</f>
        <v>1</v>
      </c>
      <c r="J529" s="103" t="n">
        <f aca="false">IF(J$1="P",MAX(0,J$2-$D529),IF(J$1="C",MAX(0,$D529-J$2)))</f>
        <v>6</v>
      </c>
      <c r="K529" s="103" t="n">
        <f aca="false">IF(K$1="P",MAX(0,K$2-$D529),IF(K$1="C",MAX(0,$D529-K$2)))</f>
        <v>11</v>
      </c>
      <c r="L529" s="103" t="n">
        <f aca="false">IF(L$1="P",MAX(0,L$2-$D529),IF(L$1="C",MAX(0,$D529-L$2)))</f>
        <v>16</v>
      </c>
      <c r="M529" s="103" t="n">
        <f aca="false">IF(M$1="P",MAX(0,M$2-$D529),IF(M$1="C",MAX(0,$D529-M$2)))</f>
        <v>26</v>
      </c>
      <c r="N529" s="103" t="n">
        <f aca="false">IF(N$1="P",MAX(0,N$2-$D529),IF(N$1="C",MAX(0,$D529-N$2)))</f>
        <v>4</v>
      </c>
      <c r="O529" s="103" t="n">
        <f aca="false">IF(O$1="P",MAX(0,O$2-$D529),IF(O$1="C",MAX(0,$D529-O$2)))</f>
        <v>0</v>
      </c>
      <c r="P529" s="103" t="n">
        <f aca="false">IF(P$1="P",MAX(0,P$2-$D529),IF(P$1="C",MAX(0,$D529-P$2)))</f>
        <v>0</v>
      </c>
      <c r="Q529" s="103" t="n">
        <f aca="false">IF(Q$1="P",MAX(0,Q$2-$D529),IF(Q$1="C",MAX(0,$D529-Q$2)))</f>
        <v>0</v>
      </c>
      <c r="R529" s="103" t="n">
        <f aca="false">IF(R$1="P",MAX(0,R$2-$D529),IF(R$1="C",MAX(0,$D529-R$2)))</f>
        <v>0</v>
      </c>
      <c r="S529" s="103" t="n">
        <f aca="false">IF(S$1="P",MAX(0,S$2-$D529),IF(S$1="C",MAX(0,$D529-S$2)))</f>
        <v>0</v>
      </c>
      <c r="T529" s="103" t="n">
        <f aca="false">IF(T$1="P",MAX(0,T$2-$D529),IF(T$1="C",MAX(0,$D529-T$2)))</f>
        <v>0</v>
      </c>
      <c r="U529" s="104" t="n">
        <f aca="false">B529</f>
        <v>25</v>
      </c>
      <c r="V529" s="105" t="n">
        <f aca="false">VLOOKUP($C529,Gas!$B$3:$E$2506,2)</f>
        <v>2.275</v>
      </c>
      <c r="W529" s="46" t="n">
        <f aca="false">D529/V529</f>
        <v>10.5494505494506</v>
      </c>
      <c r="X529" s="99" t="n">
        <f aca="false">VLOOKUP($C529,Gas!$B$3:$E$2506,4)</f>
        <v>0.199631640132111</v>
      </c>
    </row>
    <row r="530" customFormat="false" ht="12.75" hidden="false" customHeight="false" outlineLevel="0" collapsed="false">
      <c r="A530" s="0" t="n">
        <f aca="false">YEAR(C530)</f>
        <v>2000</v>
      </c>
      <c r="B530" s="95" t="n">
        <f aca="false">MONTH(C530)+(YEAR(C530)-1998)*12</f>
        <v>25</v>
      </c>
      <c r="C530" s="101" t="n">
        <v>36530</v>
      </c>
      <c r="D530" s="102" t="n">
        <v>26</v>
      </c>
      <c r="E530" s="98" t="n">
        <f aca="false">LN(D530/D529)</f>
        <v>0.0800427076735364</v>
      </c>
      <c r="F530" s="106" t="n">
        <f aca="false">STDEV(E521:E530)*SQRT(trade_day)</f>
        <v>1.84507887418396</v>
      </c>
      <c r="G530" s="97"/>
      <c r="H530" s="103" t="n">
        <f aca="false">IF(H$1="P",MAX(0,H$2-$D530),IF(H$1="C",MAX(0,$D530-H$2)))</f>
        <v>0</v>
      </c>
      <c r="I530" s="103" t="n">
        <f aca="false">IF(I$1="P",MAX(0,I$2-$D530),IF(I$1="C",MAX(0,$D530-I$2)))</f>
        <v>0</v>
      </c>
      <c r="J530" s="103" t="n">
        <f aca="false">IF(J$1="P",MAX(0,J$2-$D530),IF(J$1="C",MAX(0,$D530-J$2)))</f>
        <v>4</v>
      </c>
      <c r="K530" s="103" t="n">
        <f aca="false">IF(K$1="P",MAX(0,K$2-$D530),IF(K$1="C",MAX(0,$D530-K$2)))</f>
        <v>9</v>
      </c>
      <c r="L530" s="103" t="n">
        <f aca="false">IF(L$1="P",MAX(0,L$2-$D530),IF(L$1="C",MAX(0,$D530-L$2)))</f>
        <v>14</v>
      </c>
      <c r="M530" s="103" t="n">
        <f aca="false">IF(M$1="P",MAX(0,M$2-$D530),IF(M$1="C",MAX(0,$D530-M$2)))</f>
        <v>24</v>
      </c>
      <c r="N530" s="103" t="n">
        <f aca="false">IF(N$1="P",MAX(0,N$2-$D530),IF(N$1="C",MAX(0,$D530-N$2)))</f>
        <v>6</v>
      </c>
      <c r="O530" s="103" t="n">
        <f aca="false">IF(O$1="P",MAX(0,O$2-$D530),IF(O$1="C",MAX(0,$D530-O$2)))</f>
        <v>1</v>
      </c>
      <c r="P530" s="103" t="n">
        <f aca="false">IF(P$1="P",MAX(0,P$2-$D530),IF(P$1="C",MAX(0,$D530-P$2)))</f>
        <v>0</v>
      </c>
      <c r="Q530" s="103" t="n">
        <f aca="false">IF(Q$1="P",MAX(0,Q$2-$D530),IF(Q$1="C",MAX(0,$D530-Q$2)))</f>
        <v>0</v>
      </c>
      <c r="R530" s="103" t="n">
        <f aca="false">IF(R$1="P",MAX(0,R$2-$D530),IF(R$1="C",MAX(0,$D530-R$2)))</f>
        <v>0</v>
      </c>
      <c r="S530" s="103" t="n">
        <f aca="false">IF(S$1="P",MAX(0,S$2-$D530),IF(S$1="C",MAX(0,$D530-S$2)))</f>
        <v>0</v>
      </c>
      <c r="T530" s="103" t="n">
        <f aca="false">IF(T$1="P",MAX(0,T$2-$D530),IF(T$1="C",MAX(0,$D530-T$2)))</f>
        <v>0</v>
      </c>
      <c r="U530" s="104" t="n">
        <f aca="false">B530</f>
        <v>25</v>
      </c>
      <c r="V530" s="105" t="n">
        <f aca="false">VLOOKUP($C530,Gas!$B$3:$E$2506,2)</f>
        <v>2.145</v>
      </c>
      <c r="W530" s="46" t="n">
        <f aca="false">D530/V530</f>
        <v>12.1212121212121</v>
      </c>
      <c r="X530" s="99" t="n">
        <f aca="false">VLOOKUP($C530,Gas!$B$3:$E$2506,4)</f>
        <v>0.368441831659038</v>
      </c>
    </row>
    <row r="531" customFormat="false" ht="12.75" hidden="false" customHeight="false" outlineLevel="0" collapsed="false">
      <c r="A531" s="0" t="n">
        <f aca="false">YEAR(C531)</f>
        <v>2000</v>
      </c>
      <c r="B531" s="95" t="n">
        <f aca="false">MONTH(C531)+(YEAR(C531)-1998)*12</f>
        <v>25</v>
      </c>
      <c r="C531" s="101" t="n">
        <v>36531</v>
      </c>
      <c r="D531" s="102" t="n">
        <v>23.23</v>
      </c>
      <c r="E531" s="98" t="n">
        <f aca="false">LN(D531/D530)</f>
        <v>-0.112651991239164</v>
      </c>
      <c r="F531" s="106" t="n">
        <f aca="false">STDEV(E522:E531)*SQRT(trade_day)</f>
        <v>1.9192205975207</v>
      </c>
      <c r="G531" s="97"/>
      <c r="H531" s="103" t="n">
        <f aca="false">IF(H$1="P",MAX(0,H$2-$D531),IF(H$1="C",MAX(0,$D531-H$2)))</f>
        <v>0</v>
      </c>
      <c r="I531" s="103" t="n">
        <f aca="false">IF(I$1="P",MAX(0,I$2-$D531),IF(I$1="C",MAX(0,$D531-I$2)))</f>
        <v>1.77</v>
      </c>
      <c r="J531" s="103" t="n">
        <f aca="false">IF(J$1="P",MAX(0,J$2-$D531),IF(J$1="C",MAX(0,$D531-J$2)))</f>
        <v>6.77</v>
      </c>
      <c r="K531" s="103" t="n">
        <f aca="false">IF(K$1="P",MAX(0,K$2-$D531),IF(K$1="C",MAX(0,$D531-K$2)))</f>
        <v>11.77</v>
      </c>
      <c r="L531" s="103" t="n">
        <f aca="false">IF(L$1="P",MAX(0,L$2-$D531),IF(L$1="C",MAX(0,$D531-L$2)))</f>
        <v>16.77</v>
      </c>
      <c r="M531" s="103" t="n">
        <f aca="false">IF(M$1="P",MAX(0,M$2-$D531),IF(M$1="C",MAX(0,$D531-M$2)))</f>
        <v>26.77</v>
      </c>
      <c r="N531" s="103" t="n">
        <f aca="false">IF(N$1="P",MAX(0,N$2-$D531),IF(N$1="C",MAX(0,$D531-N$2)))</f>
        <v>3.23</v>
      </c>
      <c r="O531" s="103" t="n">
        <f aca="false">IF(O$1="P",MAX(0,O$2-$D531),IF(O$1="C",MAX(0,$D531-O$2)))</f>
        <v>0</v>
      </c>
      <c r="P531" s="103" t="n">
        <f aca="false">IF(P$1="P",MAX(0,P$2-$D531),IF(P$1="C",MAX(0,$D531-P$2)))</f>
        <v>0</v>
      </c>
      <c r="Q531" s="103" t="n">
        <f aca="false">IF(Q$1="P",MAX(0,Q$2-$D531),IF(Q$1="C",MAX(0,$D531-Q$2)))</f>
        <v>0</v>
      </c>
      <c r="R531" s="103" t="n">
        <f aca="false">IF(R$1="P",MAX(0,R$2-$D531),IF(R$1="C",MAX(0,$D531-R$2)))</f>
        <v>0</v>
      </c>
      <c r="S531" s="103" t="n">
        <f aca="false">IF(S$1="P",MAX(0,S$2-$D531),IF(S$1="C",MAX(0,$D531-S$2)))</f>
        <v>0</v>
      </c>
      <c r="T531" s="103" t="n">
        <f aca="false">IF(T$1="P",MAX(0,T$2-$D531),IF(T$1="C",MAX(0,$D531-T$2)))</f>
        <v>0</v>
      </c>
      <c r="U531" s="104" t="n">
        <f aca="false">B531</f>
        <v>25</v>
      </c>
      <c r="V531" s="105" t="n">
        <f aca="false">VLOOKUP($C531,Gas!$B$3:$E$2506,2)</f>
        <v>2.165</v>
      </c>
      <c r="W531" s="46" t="n">
        <f aca="false">D531/V531</f>
        <v>10.729792147806</v>
      </c>
      <c r="X531" s="99" t="n">
        <f aca="false">VLOOKUP($C531,Gas!$B$3:$E$2506,4)</f>
        <v>0.384875589330289</v>
      </c>
    </row>
    <row r="532" customFormat="false" ht="12.75" hidden="false" customHeight="false" outlineLevel="0" collapsed="false">
      <c r="A532" s="0" t="n">
        <f aca="false">YEAR(C532)</f>
        <v>2000</v>
      </c>
      <c r="B532" s="95" t="n">
        <f aca="false">MONTH(C532)+(YEAR(C532)-1998)*12</f>
        <v>25</v>
      </c>
      <c r="C532" s="101" t="n">
        <v>36532</v>
      </c>
      <c r="D532" s="102" t="n">
        <v>23.87</v>
      </c>
      <c r="E532" s="98" t="n">
        <f aca="false">LN(D532/D531)</f>
        <v>0.0271778935684211</v>
      </c>
      <c r="F532" s="106" t="n">
        <f aca="false">STDEV(E523:E532)*SQRT(trade_day)</f>
        <v>1.80012053882636</v>
      </c>
      <c r="G532" s="97"/>
      <c r="H532" s="103" t="n">
        <f aca="false">IF(H$1="P",MAX(0,H$2-$D532),IF(H$1="C",MAX(0,$D532-H$2)))</f>
        <v>0</v>
      </c>
      <c r="I532" s="103" t="n">
        <f aca="false">IF(I$1="P",MAX(0,I$2-$D532),IF(I$1="C",MAX(0,$D532-I$2)))</f>
        <v>1.13</v>
      </c>
      <c r="J532" s="103" t="n">
        <f aca="false">IF(J$1="P",MAX(0,J$2-$D532),IF(J$1="C",MAX(0,$D532-J$2)))</f>
        <v>6.13</v>
      </c>
      <c r="K532" s="103" t="n">
        <f aca="false">IF(K$1="P",MAX(0,K$2-$D532),IF(K$1="C",MAX(0,$D532-K$2)))</f>
        <v>11.13</v>
      </c>
      <c r="L532" s="103" t="n">
        <f aca="false">IF(L$1="P",MAX(0,L$2-$D532),IF(L$1="C",MAX(0,$D532-L$2)))</f>
        <v>16.13</v>
      </c>
      <c r="M532" s="103" t="n">
        <f aca="false">IF(M$1="P",MAX(0,M$2-$D532),IF(M$1="C",MAX(0,$D532-M$2)))</f>
        <v>26.13</v>
      </c>
      <c r="N532" s="103" t="n">
        <f aca="false">IF(N$1="P",MAX(0,N$2-$D532),IF(N$1="C",MAX(0,$D532-N$2)))</f>
        <v>3.87</v>
      </c>
      <c r="O532" s="103" t="n">
        <f aca="false">IF(O$1="P",MAX(0,O$2-$D532),IF(O$1="C",MAX(0,$D532-O$2)))</f>
        <v>0</v>
      </c>
      <c r="P532" s="103" t="n">
        <f aca="false">IF(P$1="P",MAX(0,P$2-$D532),IF(P$1="C",MAX(0,$D532-P$2)))</f>
        <v>0</v>
      </c>
      <c r="Q532" s="103" t="n">
        <f aca="false">IF(Q$1="P",MAX(0,Q$2-$D532),IF(Q$1="C",MAX(0,$D532-Q$2)))</f>
        <v>0</v>
      </c>
      <c r="R532" s="103" t="n">
        <f aca="false">IF(R$1="P",MAX(0,R$2-$D532),IF(R$1="C",MAX(0,$D532-R$2)))</f>
        <v>0</v>
      </c>
      <c r="S532" s="103" t="n">
        <f aca="false">IF(S$1="P",MAX(0,S$2-$D532),IF(S$1="C",MAX(0,$D532-S$2)))</f>
        <v>0</v>
      </c>
      <c r="T532" s="103" t="n">
        <f aca="false">IF(T$1="P",MAX(0,T$2-$D532),IF(T$1="C",MAX(0,$D532-T$2)))</f>
        <v>0</v>
      </c>
      <c r="U532" s="104" t="n">
        <f aca="false">B532</f>
        <v>25</v>
      </c>
      <c r="V532" s="105" t="n">
        <f aca="false">VLOOKUP($C532,Gas!$B$3:$E$2506,2)</f>
        <v>2.18</v>
      </c>
      <c r="W532" s="46" t="n">
        <f aca="false">D532/V532</f>
        <v>10.9495412844037</v>
      </c>
      <c r="X532" s="99" t="n">
        <f aca="false">VLOOKUP($C532,Gas!$B$3:$E$2506,4)</f>
        <v>0.383093073331107</v>
      </c>
    </row>
    <row r="533" customFormat="false" ht="12.75" hidden="false" customHeight="false" outlineLevel="0" collapsed="false">
      <c r="A533" s="0" t="n">
        <f aca="false">YEAR(C533)</f>
        <v>2000</v>
      </c>
      <c r="B533" s="95" t="n">
        <f aca="false">MONTH(C533)+(YEAR(C533)-1998)*12</f>
        <v>25</v>
      </c>
      <c r="C533" s="101" t="n">
        <v>36535</v>
      </c>
      <c r="D533" s="102" t="n">
        <v>22.92</v>
      </c>
      <c r="E533" s="98" t="n">
        <f aca="false">LN(D533/D532)</f>
        <v>-0.0406125485041999</v>
      </c>
      <c r="F533" s="106" t="n">
        <f aca="false">STDEV(E524:E533)*SQRT(trade_day)</f>
        <v>1.79911635348833</v>
      </c>
      <c r="G533" s="97"/>
      <c r="H533" s="103" t="n">
        <f aca="false">IF(H$1="P",MAX(0,H$2-$D533),IF(H$1="C",MAX(0,$D533-H$2)))</f>
        <v>0</v>
      </c>
      <c r="I533" s="103" t="n">
        <f aca="false">IF(I$1="P",MAX(0,I$2-$D533),IF(I$1="C",MAX(0,$D533-I$2)))</f>
        <v>2.08</v>
      </c>
      <c r="J533" s="103" t="n">
        <f aca="false">IF(J$1="P",MAX(0,J$2-$D533),IF(J$1="C",MAX(0,$D533-J$2)))</f>
        <v>7.08</v>
      </c>
      <c r="K533" s="103" t="n">
        <f aca="false">IF(K$1="P",MAX(0,K$2-$D533),IF(K$1="C",MAX(0,$D533-K$2)))</f>
        <v>12.08</v>
      </c>
      <c r="L533" s="103" t="n">
        <f aca="false">IF(L$1="P",MAX(0,L$2-$D533),IF(L$1="C",MAX(0,$D533-L$2)))</f>
        <v>17.08</v>
      </c>
      <c r="M533" s="103" t="n">
        <f aca="false">IF(M$1="P",MAX(0,M$2-$D533),IF(M$1="C",MAX(0,$D533-M$2)))</f>
        <v>27.08</v>
      </c>
      <c r="N533" s="103" t="n">
        <f aca="false">IF(N$1="P",MAX(0,N$2-$D533),IF(N$1="C",MAX(0,$D533-N$2)))</f>
        <v>2.92</v>
      </c>
      <c r="O533" s="103" t="n">
        <f aca="false">IF(O$1="P",MAX(0,O$2-$D533),IF(O$1="C",MAX(0,$D533-O$2)))</f>
        <v>0</v>
      </c>
      <c r="P533" s="103" t="n">
        <f aca="false">IF(P$1="P",MAX(0,P$2-$D533),IF(P$1="C",MAX(0,$D533-P$2)))</f>
        <v>0</v>
      </c>
      <c r="Q533" s="103" t="n">
        <f aca="false">IF(Q$1="P",MAX(0,Q$2-$D533),IF(Q$1="C",MAX(0,$D533-Q$2)))</f>
        <v>0</v>
      </c>
      <c r="R533" s="103" t="n">
        <f aca="false">IF(R$1="P",MAX(0,R$2-$D533),IF(R$1="C",MAX(0,$D533-R$2)))</f>
        <v>0</v>
      </c>
      <c r="S533" s="103" t="n">
        <f aca="false">IF(S$1="P",MAX(0,S$2-$D533),IF(S$1="C",MAX(0,$D533-S$2)))</f>
        <v>0</v>
      </c>
      <c r="T533" s="103" t="n">
        <f aca="false">IF(T$1="P",MAX(0,T$2-$D533),IF(T$1="C",MAX(0,$D533-T$2)))</f>
        <v>0</v>
      </c>
      <c r="U533" s="104" t="n">
        <f aca="false">B533</f>
        <v>25</v>
      </c>
      <c r="V533" s="105" t="n">
        <f aca="false">VLOOKUP($C533,Gas!$B$3:$E$2506,2)</f>
        <v>2.195</v>
      </c>
      <c r="W533" s="46" t="n">
        <f aca="false">D533/V533</f>
        <v>10.4419134396355</v>
      </c>
      <c r="X533" s="99" t="n">
        <f aca="false">VLOOKUP($C533,Gas!$B$3:$E$2506,4)</f>
        <v>0.379376189866683</v>
      </c>
    </row>
    <row r="534" customFormat="false" ht="12.75" hidden="false" customHeight="false" outlineLevel="0" collapsed="false">
      <c r="A534" s="0" t="n">
        <f aca="false">YEAR(C534)</f>
        <v>2000</v>
      </c>
      <c r="B534" s="95" t="n">
        <f aca="false">MONTH(C534)+(YEAR(C534)-1998)*12</f>
        <v>25</v>
      </c>
      <c r="C534" s="101" t="n">
        <v>36536</v>
      </c>
      <c r="D534" s="102" t="n">
        <v>23.03</v>
      </c>
      <c r="E534" s="98" t="n">
        <f aca="false">LN(D534/D533)</f>
        <v>0.00478782198605502</v>
      </c>
      <c r="F534" s="106" t="n">
        <f aca="false">STDEV(E525:E534)*SQRT(trade_day)</f>
        <v>1.49087661684016</v>
      </c>
      <c r="G534" s="97"/>
      <c r="H534" s="103" t="n">
        <f aca="false">IF(H$1="P",MAX(0,H$2-$D534),IF(H$1="C",MAX(0,$D534-H$2)))</f>
        <v>0</v>
      </c>
      <c r="I534" s="103" t="n">
        <f aca="false">IF(I$1="P",MAX(0,I$2-$D534),IF(I$1="C",MAX(0,$D534-I$2)))</f>
        <v>1.97</v>
      </c>
      <c r="J534" s="103" t="n">
        <f aca="false">IF(J$1="P",MAX(0,J$2-$D534),IF(J$1="C",MAX(0,$D534-J$2)))</f>
        <v>6.97</v>
      </c>
      <c r="K534" s="103" t="n">
        <f aca="false">IF(K$1="P",MAX(0,K$2-$D534),IF(K$1="C",MAX(0,$D534-K$2)))</f>
        <v>11.97</v>
      </c>
      <c r="L534" s="103" t="n">
        <f aca="false">IF(L$1="P",MAX(0,L$2-$D534),IF(L$1="C",MAX(0,$D534-L$2)))</f>
        <v>16.97</v>
      </c>
      <c r="M534" s="103" t="n">
        <f aca="false">IF(M$1="P",MAX(0,M$2-$D534),IF(M$1="C",MAX(0,$D534-M$2)))</f>
        <v>26.97</v>
      </c>
      <c r="N534" s="103" t="n">
        <f aca="false">IF(N$1="P",MAX(0,N$2-$D534),IF(N$1="C",MAX(0,$D534-N$2)))</f>
        <v>3.03</v>
      </c>
      <c r="O534" s="103" t="n">
        <f aca="false">IF(O$1="P",MAX(0,O$2-$D534),IF(O$1="C",MAX(0,$D534-O$2)))</f>
        <v>0</v>
      </c>
      <c r="P534" s="103" t="n">
        <f aca="false">IF(P$1="P",MAX(0,P$2-$D534),IF(P$1="C",MAX(0,$D534-P$2)))</f>
        <v>0</v>
      </c>
      <c r="Q534" s="103" t="n">
        <f aca="false">IF(Q$1="P",MAX(0,Q$2-$D534),IF(Q$1="C",MAX(0,$D534-Q$2)))</f>
        <v>0</v>
      </c>
      <c r="R534" s="103" t="n">
        <f aca="false">IF(R$1="P",MAX(0,R$2-$D534),IF(R$1="C",MAX(0,$D534-R$2)))</f>
        <v>0</v>
      </c>
      <c r="S534" s="103" t="n">
        <f aca="false">IF(S$1="P",MAX(0,S$2-$D534),IF(S$1="C",MAX(0,$D534-S$2)))</f>
        <v>0</v>
      </c>
      <c r="T534" s="103" t="n">
        <f aca="false">IF(T$1="P",MAX(0,T$2-$D534),IF(T$1="C",MAX(0,$D534-T$2)))</f>
        <v>0</v>
      </c>
      <c r="U534" s="104" t="n">
        <f aca="false">B534</f>
        <v>25</v>
      </c>
      <c r="V534" s="105" t="n">
        <f aca="false">VLOOKUP($C534,Gas!$B$3:$E$2506,2)</f>
        <v>2.195</v>
      </c>
      <c r="W534" s="46" t="n">
        <f aca="false">D534/V534</f>
        <v>10.4920273348519</v>
      </c>
      <c r="X534" s="99" t="n">
        <f aca="false">VLOOKUP($C534,Gas!$B$3:$E$2506,4)</f>
        <v>0.377115551182537</v>
      </c>
    </row>
    <row r="535" customFormat="false" ht="12.75" hidden="false" customHeight="false" outlineLevel="0" collapsed="false">
      <c r="A535" s="0" t="n">
        <f aca="false">YEAR(C535)</f>
        <v>2000</v>
      </c>
      <c r="B535" s="95" t="n">
        <f aca="false">MONTH(C535)+(YEAR(C535)-1998)*12</f>
        <v>25</v>
      </c>
      <c r="C535" s="101" t="n">
        <v>36537</v>
      </c>
      <c r="D535" s="102" t="n">
        <v>23.5</v>
      </c>
      <c r="E535" s="98" t="n">
        <f aca="false">LN(D535/D534)</f>
        <v>0.0202027073175195</v>
      </c>
      <c r="F535" s="106" t="n">
        <f aca="false">STDEV(E526:E535)*SQRT(trade_day)</f>
        <v>1.46036959252534</v>
      </c>
      <c r="G535" s="97"/>
      <c r="H535" s="103" t="n">
        <f aca="false">IF(H$1="P",MAX(0,H$2-$D535),IF(H$1="C",MAX(0,$D535-H$2)))</f>
        <v>0</v>
      </c>
      <c r="I535" s="103" t="n">
        <f aca="false">IF(I$1="P",MAX(0,I$2-$D535),IF(I$1="C",MAX(0,$D535-I$2)))</f>
        <v>1.5</v>
      </c>
      <c r="J535" s="103" t="n">
        <f aca="false">IF(J$1="P",MAX(0,J$2-$D535),IF(J$1="C",MAX(0,$D535-J$2)))</f>
        <v>6.5</v>
      </c>
      <c r="K535" s="103" t="n">
        <f aca="false">IF(K$1="P",MAX(0,K$2-$D535),IF(K$1="C",MAX(0,$D535-K$2)))</f>
        <v>11.5</v>
      </c>
      <c r="L535" s="103" t="n">
        <f aca="false">IF(L$1="P",MAX(0,L$2-$D535),IF(L$1="C",MAX(0,$D535-L$2)))</f>
        <v>16.5</v>
      </c>
      <c r="M535" s="103" t="n">
        <f aca="false">IF(M$1="P",MAX(0,M$2-$D535),IF(M$1="C",MAX(0,$D535-M$2)))</f>
        <v>26.5</v>
      </c>
      <c r="N535" s="103" t="n">
        <f aca="false">IF(N$1="P",MAX(0,N$2-$D535),IF(N$1="C",MAX(0,$D535-N$2)))</f>
        <v>3.5</v>
      </c>
      <c r="O535" s="103" t="n">
        <f aca="false">IF(O$1="P",MAX(0,O$2-$D535),IF(O$1="C",MAX(0,$D535-O$2)))</f>
        <v>0</v>
      </c>
      <c r="P535" s="103" t="n">
        <f aca="false">IF(P$1="P",MAX(0,P$2-$D535),IF(P$1="C",MAX(0,$D535-P$2)))</f>
        <v>0</v>
      </c>
      <c r="Q535" s="103" t="n">
        <f aca="false">IF(Q$1="P",MAX(0,Q$2-$D535),IF(Q$1="C",MAX(0,$D535-Q$2)))</f>
        <v>0</v>
      </c>
      <c r="R535" s="103" t="n">
        <f aca="false">IF(R$1="P",MAX(0,R$2-$D535),IF(R$1="C",MAX(0,$D535-R$2)))</f>
        <v>0</v>
      </c>
      <c r="S535" s="103" t="n">
        <f aca="false">IF(S$1="P",MAX(0,S$2-$D535),IF(S$1="C",MAX(0,$D535-S$2)))</f>
        <v>0</v>
      </c>
      <c r="T535" s="103" t="n">
        <f aca="false">IF(T$1="P",MAX(0,T$2-$D535),IF(T$1="C",MAX(0,$D535-T$2)))</f>
        <v>0</v>
      </c>
      <c r="U535" s="104" t="n">
        <f aca="false">B535</f>
        <v>25</v>
      </c>
      <c r="V535" s="105" t="n">
        <f aca="false">VLOOKUP($C535,Gas!$B$3:$E$2506,2)</f>
        <v>2.23</v>
      </c>
      <c r="W535" s="46" t="n">
        <f aca="false">D535/V535</f>
        <v>10.5381165919283</v>
      </c>
      <c r="X535" s="99" t="n">
        <f aca="false">VLOOKUP($C535,Gas!$B$3:$E$2506,4)</f>
        <v>0.395963616400697</v>
      </c>
    </row>
    <row r="536" customFormat="false" ht="12.75" hidden="false" customHeight="false" outlineLevel="0" collapsed="false">
      <c r="A536" s="0" t="n">
        <f aca="false">YEAR(C536)</f>
        <v>2000</v>
      </c>
      <c r="B536" s="95" t="n">
        <f aca="false">MONTH(C536)+(YEAR(C536)-1998)*12</f>
        <v>25</v>
      </c>
      <c r="C536" s="101" t="n">
        <v>36538</v>
      </c>
      <c r="D536" s="102" t="n">
        <v>24.45</v>
      </c>
      <c r="E536" s="98" t="n">
        <f aca="false">LN(D536/D535)</f>
        <v>0.0396297947707678</v>
      </c>
      <c r="F536" s="106" t="n">
        <f aca="false">STDEV(E527:E536)*SQRT(trade_day)</f>
        <v>1.47983953498819</v>
      </c>
      <c r="G536" s="97"/>
      <c r="H536" s="103" t="n">
        <f aca="false">IF(H$1="P",MAX(0,H$2-$D536),IF(H$1="C",MAX(0,$D536-H$2)))</f>
        <v>0</v>
      </c>
      <c r="I536" s="103" t="n">
        <f aca="false">IF(I$1="P",MAX(0,I$2-$D536),IF(I$1="C",MAX(0,$D536-I$2)))</f>
        <v>0.550000000000001</v>
      </c>
      <c r="J536" s="103" t="n">
        <f aca="false">IF(J$1="P",MAX(0,J$2-$D536),IF(J$1="C",MAX(0,$D536-J$2)))</f>
        <v>5.55</v>
      </c>
      <c r="K536" s="103" t="n">
        <f aca="false">IF(K$1="P",MAX(0,K$2-$D536),IF(K$1="C",MAX(0,$D536-K$2)))</f>
        <v>10.55</v>
      </c>
      <c r="L536" s="103" t="n">
        <f aca="false">IF(L$1="P",MAX(0,L$2-$D536),IF(L$1="C",MAX(0,$D536-L$2)))</f>
        <v>15.55</v>
      </c>
      <c r="M536" s="103" t="n">
        <f aca="false">IF(M$1="P",MAX(0,M$2-$D536),IF(M$1="C",MAX(0,$D536-M$2)))</f>
        <v>25.55</v>
      </c>
      <c r="N536" s="103" t="n">
        <f aca="false">IF(N$1="P",MAX(0,N$2-$D536),IF(N$1="C",MAX(0,$D536-N$2)))</f>
        <v>4.45</v>
      </c>
      <c r="O536" s="103" t="n">
        <f aca="false">IF(O$1="P",MAX(0,O$2-$D536),IF(O$1="C",MAX(0,$D536-O$2)))</f>
        <v>0</v>
      </c>
      <c r="P536" s="103" t="n">
        <f aca="false">IF(P$1="P",MAX(0,P$2-$D536),IF(P$1="C",MAX(0,$D536-P$2)))</f>
        <v>0</v>
      </c>
      <c r="Q536" s="103" t="n">
        <f aca="false">IF(Q$1="P",MAX(0,Q$2-$D536),IF(Q$1="C",MAX(0,$D536-Q$2)))</f>
        <v>0</v>
      </c>
      <c r="R536" s="103" t="n">
        <f aca="false">IF(R$1="P",MAX(0,R$2-$D536),IF(R$1="C",MAX(0,$D536-R$2)))</f>
        <v>0</v>
      </c>
      <c r="S536" s="103" t="n">
        <f aca="false">IF(S$1="P",MAX(0,S$2-$D536),IF(S$1="C",MAX(0,$D536-S$2)))</f>
        <v>0</v>
      </c>
      <c r="T536" s="103" t="n">
        <f aca="false">IF(T$1="P",MAX(0,T$2-$D536),IF(T$1="C",MAX(0,$D536-T$2)))</f>
        <v>0</v>
      </c>
      <c r="U536" s="104" t="n">
        <f aca="false">B536</f>
        <v>25</v>
      </c>
      <c r="V536" s="105" t="n">
        <f aca="false">VLOOKUP($C536,Gas!$B$3:$E$2506,2)</f>
        <v>2.25</v>
      </c>
      <c r="W536" s="46" t="n">
        <f aca="false">D536/V536</f>
        <v>10.8666666666667</v>
      </c>
      <c r="X536" s="99" t="n">
        <f aca="false">VLOOKUP($C536,Gas!$B$3:$E$2506,4)</f>
        <v>0.40201962547462</v>
      </c>
    </row>
    <row r="537" customFormat="false" ht="12.75" hidden="false" customHeight="false" outlineLevel="0" collapsed="false">
      <c r="A537" s="0" t="n">
        <f aca="false">YEAR(C537)</f>
        <v>2000</v>
      </c>
      <c r="B537" s="95" t="n">
        <f aca="false">MONTH(C537)+(YEAR(C537)-1998)*12</f>
        <v>25</v>
      </c>
      <c r="C537" s="101" t="n">
        <v>36539</v>
      </c>
      <c r="D537" s="102" t="n">
        <v>27.63</v>
      </c>
      <c r="E537" s="98" t="n">
        <f aca="false">LN(D537/D536)</f>
        <v>0.122271923014444</v>
      </c>
      <c r="F537" s="106" t="n">
        <f aca="false">STDEV(E528:E537)*SQRT(trade_day)</f>
        <v>1.16356194461905</v>
      </c>
      <c r="G537" s="97"/>
      <c r="H537" s="103" t="n">
        <f aca="false">IF(H$1="P",MAX(0,H$2-$D537),IF(H$1="C",MAX(0,$D537-H$2)))</f>
        <v>0</v>
      </c>
      <c r="I537" s="103" t="n">
        <f aca="false">IF(I$1="P",MAX(0,I$2-$D537),IF(I$1="C",MAX(0,$D537-I$2)))</f>
        <v>0</v>
      </c>
      <c r="J537" s="103" t="n">
        <f aca="false">IF(J$1="P",MAX(0,J$2-$D537),IF(J$1="C",MAX(0,$D537-J$2)))</f>
        <v>2.37</v>
      </c>
      <c r="K537" s="103" t="n">
        <f aca="false">IF(K$1="P",MAX(0,K$2-$D537),IF(K$1="C",MAX(0,$D537-K$2)))</f>
        <v>7.37</v>
      </c>
      <c r="L537" s="103" t="n">
        <f aca="false">IF(L$1="P",MAX(0,L$2-$D537),IF(L$1="C",MAX(0,$D537-L$2)))</f>
        <v>12.37</v>
      </c>
      <c r="M537" s="103" t="n">
        <f aca="false">IF(M$1="P",MAX(0,M$2-$D537),IF(M$1="C",MAX(0,$D537-M$2)))</f>
        <v>22.37</v>
      </c>
      <c r="N537" s="103" t="n">
        <f aca="false">IF(N$1="P",MAX(0,N$2-$D537),IF(N$1="C",MAX(0,$D537-N$2)))</f>
        <v>7.63</v>
      </c>
      <c r="O537" s="103" t="n">
        <f aca="false">IF(O$1="P",MAX(0,O$2-$D537),IF(O$1="C",MAX(0,$D537-O$2)))</f>
        <v>2.63</v>
      </c>
      <c r="P537" s="103" t="n">
        <f aca="false">IF(P$1="P",MAX(0,P$2-$D537),IF(P$1="C",MAX(0,$D537-P$2)))</f>
        <v>0</v>
      </c>
      <c r="Q537" s="103" t="n">
        <f aca="false">IF(Q$1="P",MAX(0,Q$2-$D537),IF(Q$1="C",MAX(0,$D537-Q$2)))</f>
        <v>0</v>
      </c>
      <c r="R537" s="103" t="n">
        <f aca="false">IF(R$1="P",MAX(0,R$2-$D537),IF(R$1="C",MAX(0,$D537-R$2)))</f>
        <v>0</v>
      </c>
      <c r="S537" s="103" t="n">
        <f aca="false">IF(S$1="P",MAX(0,S$2-$D537),IF(S$1="C",MAX(0,$D537-S$2)))</f>
        <v>0</v>
      </c>
      <c r="T537" s="103" t="n">
        <f aca="false">IF(T$1="P",MAX(0,T$2-$D537),IF(T$1="C",MAX(0,$D537-T$2)))</f>
        <v>0</v>
      </c>
      <c r="U537" s="104" t="n">
        <f aca="false">B537</f>
        <v>25</v>
      </c>
      <c r="V537" s="105" t="n">
        <f aca="false">VLOOKUP($C537,Gas!$B$3:$E$2506,2)</f>
        <v>2.28</v>
      </c>
      <c r="W537" s="46" t="n">
        <f aca="false">D537/V537</f>
        <v>12.1184210526316</v>
      </c>
      <c r="X537" s="99" t="n">
        <f aca="false">VLOOKUP($C537,Gas!$B$3:$E$2506,4)</f>
        <v>0.410149918304358</v>
      </c>
    </row>
    <row r="538" customFormat="false" ht="12.75" hidden="false" customHeight="false" outlineLevel="0" collapsed="false">
      <c r="A538" s="0" t="n">
        <f aca="false">YEAR(C538)</f>
        <v>2000</v>
      </c>
      <c r="B538" s="95" t="n">
        <f aca="false">MONTH(C538)+(YEAR(C538)-1998)*12</f>
        <v>25</v>
      </c>
      <c r="C538" s="101" t="n">
        <v>36542</v>
      </c>
      <c r="D538" s="102" t="n">
        <v>29</v>
      </c>
      <c r="E538" s="98" t="n">
        <f aca="false">LN(D538/D537)</f>
        <v>0.0483936910511489</v>
      </c>
      <c r="F538" s="106" t="n">
        <f aca="false">STDEV(E529:E538)*SQRT(trade_day)</f>
        <v>1.01650320381345</v>
      </c>
      <c r="G538" s="97"/>
      <c r="H538" s="103" t="n">
        <f aca="false">IF(H$1="P",MAX(0,H$2-$D538),IF(H$1="C",MAX(0,$D538-H$2)))</f>
        <v>0</v>
      </c>
      <c r="I538" s="103" t="n">
        <f aca="false">IF(I$1="P",MAX(0,I$2-$D538),IF(I$1="C",MAX(0,$D538-I$2)))</f>
        <v>0</v>
      </c>
      <c r="J538" s="103" t="n">
        <f aca="false">IF(J$1="P",MAX(0,J$2-$D538),IF(J$1="C",MAX(0,$D538-J$2)))</f>
        <v>1</v>
      </c>
      <c r="K538" s="103" t="n">
        <f aca="false">IF(K$1="P",MAX(0,K$2-$D538),IF(K$1="C",MAX(0,$D538-K$2)))</f>
        <v>6</v>
      </c>
      <c r="L538" s="103" t="n">
        <f aca="false">IF(L$1="P",MAX(0,L$2-$D538),IF(L$1="C",MAX(0,$D538-L$2)))</f>
        <v>11</v>
      </c>
      <c r="M538" s="103" t="n">
        <f aca="false">IF(M$1="P",MAX(0,M$2-$D538),IF(M$1="C",MAX(0,$D538-M$2)))</f>
        <v>21</v>
      </c>
      <c r="N538" s="103" t="n">
        <f aca="false">IF(N$1="P",MAX(0,N$2-$D538),IF(N$1="C",MAX(0,$D538-N$2)))</f>
        <v>9</v>
      </c>
      <c r="O538" s="103" t="n">
        <f aca="false">IF(O$1="P",MAX(0,O$2-$D538),IF(O$1="C",MAX(0,$D538-O$2)))</f>
        <v>4</v>
      </c>
      <c r="P538" s="103" t="n">
        <f aca="false">IF(P$1="P",MAX(0,P$2-$D538),IF(P$1="C",MAX(0,$D538-P$2)))</f>
        <v>0</v>
      </c>
      <c r="Q538" s="103" t="n">
        <f aca="false">IF(Q$1="P",MAX(0,Q$2-$D538),IF(Q$1="C",MAX(0,$D538-Q$2)))</f>
        <v>0</v>
      </c>
      <c r="R538" s="103" t="n">
        <f aca="false">IF(R$1="P",MAX(0,R$2-$D538),IF(R$1="C",MAX(0,$D538-R$2)))</f>
        <v>0</v>
      </c>
      <c r="S538" s="103" t="n">
        <f aca="false">IF(S$1="P",MAX(0,S$2-$D538),IF(S$1="C",MAX(0,$D538-S$2)))</f>
        <v>0</v>
      </c>
      <c r="T538" s="103" t="n">
        <f aca="false">IF(T$1="P",MAX(0,T$2-$D538),IF(T$1="C",MAX(0,$D538-T$2)))</f>
        <v>0</v>
      </c>
      <c r="U538" s="104" t="n">
        <f aca="false">B538</f>
        <v>25</v>
      </c>
      <c r="V538" s="105" t="n">
        <f aca="false">VLOOKUP($C538,Gas!$B$3:$E$2506,2)</f>
        <v>2.27</v>
      </c>
      <c r="W538" s="46" t="n">
        <f aca="false">D538/V538</f>
        <v>12.7753303964758</v>
      </c>
      <c r="X538" s="99" t="n">
        <f aca="false">VLOOKUP($C538,Gas!$B$3:$E$2506,4)</f>
        <v>0.128649000594534</v>
      </c>
    </row>
    <row r="539" customFormat="false" ht="12.75" hidden="false" customHeight="false" outlineLevel="0" collapsed="false">
      <c r="A539" s="0" t="n">
        <f aca="false">YEAR(C539)</f>
        <v>2000</v>
      </c>
      <c r="B539" s="95" t="n">
        <f aca="false">MONTH(C539)+(YEAR(C539)-1998)*12</f>
        <v>25</v>
      </c>
      <c r="C539" s="101" t="n">
        <v>36543</v>
      </c>
      <c r="D539" s="116" t="n">
        <f aca="false">D538</f>
        <v>29</v>
      </c>
      <c r="E539" s="98" t="n">
        <f aca="false">LN(D539/D538)</f>
        <v>0</v>
      </c>
      <c r="F539" s="106" t="n">
        <f aca="false">STDEV(E530:E539)*SQRT(trade_day)</f>
        <v>1.01650320381345</v>
      </c>
      <c r="G539" s="97"/>
      <c r="H539" s="103" t="n">
        <f aca="false">IF(H$1="P",MAX(0,H$2-$D539),IF(H$1="C",MAX(0,$D539-H$2)))</f>
        <v>0</v>
      </c>
      <c r="I539" s="103" t="n">
        <f aca="false">IF(I$1="P",MAX(0,I$2-$D539),IF(I$1="C",MAX(0,$D539-I$2)))</f>
        <v>0</v>
      </c>
      <c r="J539" s="103" t="n">
        <f aca="false">IF(J$1="P",MAX(0,J$2-$D539),IF(J$1="C",MAX(0,$D539-J$2)))</f>
        <v>1</v>
      </c>
      <c r="K539" s="103" t="n">
        <f aca="false">IF(K$1="P",MAX(0,K$2-$D539),IF(K$1="C",MAX(0,$D539-K$2)))</f>
        <v>6</v>
      </c>
      <c r="L539" s="103" t="n">
        <f aca="false">IF(L$1="P",MAX(0,L$2-$D539),IF(L$1="C",MAX(0,$D539-L$2)))</f>
        <v>11</v>
      </c>
      <c r="M539" s="103" t="n">
        <f aca="false">IF(M$1="P",MAX(0,M$2-$D539),IF(M$1="C",MAX(0,$D539-M$2)))</f>
        <v>21</v>
      </c>
      <c r="N539" s="103" t="n">
        <f aca="false">IF(N$1="P",MAX(0,N$2-$D539),IF(N$1="C",MAX(0,$D539-N$2)))</f>
        <v>9</v>
      </c>
      <c r="O539" s="103" t="n">
        <f aca="false">IF(O$1="P",MAX(0,O$2-$D539),IF(O$1="C",MAX(0,$D539-O$2)))</f>
        <v>4</v>
      </c>
      <c r="P539" s="103" t="n">
        <f aca="false">IF(P$1="P",MAX(0,P$2-$D539),IF(P$1="C",MAX(0,$D539-P$2)))</f>
        <v>0</v>
      </c>
      <c r="Q539" s="103" t="n">
        <f aca="false">IF(Q$1="P",MAX(0,Q$2-$D539),IF(Q$1="C",MAX(0,$D539-Q$2)))</f>
        <v>0</v>
      </c>
      <c r="R539" s="103" t="n">
        <f aca="false">IF(R$1="P",MAX(0,R$2-$D539),IF(R$1="C",MAX(0,$D539-R$2)))</f>
        <v>0</v>
      </c>
      <c r="S539" s="103" t="n">
        <f aca="false">IF(S$1="P",MAX(0,S$2-$D539),IF(S$1="C",MAX(0,$D539-S$2)))</f>
        <v>0</v>
      </c>
      <c r="T539" s="103" t="n">
        <f aca="false">IF(T$1="P",MAX(0,T$2-$D539),IF(T$1="C",MAX(0,$D539-T$2)))</f>
        <v>0</v>
      </c>
      <c r="U539" s="104" t="n">
        <f aca="false">B539</f>
        <v>25</v>
      </c>
      <c r="V539" s="105" t="n">
        <f aca="false">VLOOKUP($C539,Gas!$B$3:$E$2506,2)</f>
        <v>2.27</v>
      </c>
      <c r="W539" s="46" t="n">
        <f aca="false">D539/V539</f>
        <v>12.7753303964758</v>
      </c>
      <c r="X539" s="99" t="n">
        <f aca="false">VLOOKUP($C539,Gas!$B$3:$E$2506,4)</f>
        <v>0.129240052345541</v>
      </c>
    </row>
    <row r="540" customFormat="false" ht="12.75" hidden="false" customHeight="false" outlineLevel="0" collapsed="false">
      <c r="A540" s="0" t="n">
        <f aca="false">YEAR(C540)</f>
        <v>2000</v>
      </c>
      <c r="B540" s="95" t="n">
        <f aca="false">MONTH(C540)+(YEAR(C540)-1998)*12</f>
        <v>25</v>
      </c>
      <c r="C540" s="101" t="n">
        <v>36544</v>
      </c>
      <c r="D540" s="116" t="n">
        <f aca="false">D539</f>
        <v>29</v>
      </c>
      <c r="E540" s="98" t="n">
        <f aca="false">LN(D540/D539)</f>
        <v>0</v>
      </c>
      <c r="F540" s="106" t="n">
        <f aca="false">STDEV(E531:E540)*SQRT(trade_day)</f>
        <v>0.960034798783508</v>
      </c>
      <c r="G540" s="97"/>
      <c r="H540" s="103" t="n">
        <f aca="false">IF(H$1="P",MAX(0,H$2-$D540),IF(H$1="C",MAX(0,$D540-H$2)))</f>
        <v>0</v>
      </c>
      <c r="I540" s="103" t="n">
        <f aca="false">IF(I$1="P",MAX(0,I$2-$D540),IF(I$1="C",MAX(0,$D540-I$2)))</f>
        <v>0</v>
      </c>
      <c r="J540" s="103" t="n">
        <f aca="false">IF(J$1="P",MAX(0,J$2-$D540),IF(J$1="C",MAX(0,$D540-J$2)))</f>
        <v>1</v>
      </c>
      <c r="K540" s="103" t="n">
        <f aca="false">IF(K$1="P",MAX(0,K$2-$D540),IF(K$1="C",MAX(0,$D540-K$2)))</f>
        <v>6</v>
      </c>
      <c r="L540" s="103" t="n">
        <f aca="false">IF(L$1="P",MAX(0,L$2-$D540),IF(L$1="C",MAX(0,$D540-L$2)))</f>
        <v>11</v>
      </c>
      <c r="M540" s="103" t="n">
        <f aca="false">IF(M$1="P",MAX(0,M$2-$D540),IF(M$1="C",MAX(0,$D540-M$2)))</f>
        <v>21</v>
      </c>
      <c r="N540" s="103" t="n">
        <f aca="false">IF(N$1="P",MAX(0,N$2-$D540),IF(N$1="C",MAX(0,$D540-N$2)))</f>
        <v>9</v>
      </c>
      <c r="O540" s="103" t="n">
        <f aca="false">IF(O$1="P",MAX(0,O$2-$D540),IF(O$1="C",MAX(0,$D540-O$2)))</f>
        <v>4</v>
      </c>
      <c r="P540" s="103" t="n">
        <f aca="false">IF(P$1="P",MAX(0,P$2-$D540),IF(P$1="C",MAX(0,$D540-P$2)))</f>
        <v>0</v>
      </c>
      <c r="Q540" s="103" t="n">
        <f aca="false">IF(Q$1="P",MAX(0,Q$2-$D540),IF(Q$1="C",MAX(0,$D540-Q$2)))</f>
        <v>0</v>
      </c>
      <c r="R540" s="103" t="n">
        <f aca="false">IF(R$1="P",MAX(0,R$2-$D540),IF(R$1="C",MAX(0,$D540-R$2)))</f>
        <v>0</v>
      </c>
      <c r="S540" s="103" t="n">
        <f aca="false">IF(S$1="P",MAX(0,S$2-$D540),IF(S$1="C",MAX(0,$D540-S$2)))</f>
        <v>0</v>
      </c>
      <c r="T540" s="103" t="n">
        <f aca="false">IF(T$1="P",MAX(0,T$2-$D540),IF(T$1="C",MAX(0,$D540-T$2)))</f>
        <v>0</v>
      </c>
      <c r="U540" s="104" t="n">
        <f aca="false">B540</f>
        <v>25</v>
      </c>
      <c r="V540" s="105" t="n">
        <f aca="false">VLOOKUP($C540,Gas!$B$3:$E$2506,2)</f>
        <v>2.345</v>
      </c>
      <c r="W540" s="46" t="n">
        <f aca="false">D540/V540</f>
        <v>12.3667377398721</v>
      </c>
      <c r="X540" s="99" t="n">
        <f aca="false">VLOOKUP($C540,Gas!$B$3:$E$2506,4)</f>
        <v>0.215432276137541</v>
      </c>
    </row>
    <row r="541" customFormat="false" ht="12.75" hidden="false" customHeight="false" outlineLevel="0" collapsed="false">
      <c r="A541" s="0" t="n">
        <f aca="false">YEAR(C541)</f>
        <v>2000</v>
      </c>
      <c r="B541" s="95" t="n">
        <f aca="false">MONTH(C541)+(YEAR(C541)-1998)*12</f>
        <v>25</v>
      </c>
      <c r="C541" s="101" t="n">
        <v>36545</v>
      </c>
      <c r="D541" s="102" t="n">
        <v>42.5</v>
      </c>
      <c r="E541" s="98" t="n">
        <f aca="false">LN(D541/D540)</f>
        <v>0.382208245943897</v>
      </c>
      <c r="F541" s="106" t="n">
        <f aca="false">STDEV(E532:E541)*SQRT(trade_day)</f>
        <v>1.90959808550547</v>
      </c>
      <c r="G541" s="97"/>
      <c r="H541" s="103" t="n">
        <f aca="false">IF(H$1="P",MAX(0,H$2-$D541),IF(H$1="C",MAX(0,$D541-H$2)))</f>
        <v>0</v>
      </c>
      <c r="I541" s="103" t="n">
        <f aca="false">IF(I$1="P",MAX(0,I$2-$D541),IF(I$1="C",MAX(0,$D541-I$2)))</f>
        <v>0</v>
      </c>
      <c r="J541" s="103" t="n">
        <f aca="false">IF(J$1="P",MAX(0,J$2-$D541),IF(J$1="C",MAX(0,$D541-J$2)))</f>
        <v>0</v>
      </c>
      <c r="K541" s="103" t="n">
        <f aca="false">IF(K$1="P",MAX(0,K$2-$D541),IF(K$1="C",MAX(0,$D541-K$2)))</f>
        <v>0</v>
      </c>
      <c r="L541" s="103" t="n">
        <f aca="false">IF(L$1="P",MAX(0,L$2-$D541),IF(L$1="C",MAX(0,$D541-L$2)))</f>
        <v>0</v>
      </c>
      <c r="M541" s="103" t="n">
        <f aca="false">IF(M$1="P",MAX(0,M$2-$D541),IF(M$1="C",MAX(0,$D541-M$2)))</f>
        <v>7.5</v>
      </c>
      <c r="N541" s="103" t="n">
        <f aca="false">IF(N$1="P",MAX(0,N$2-$D541),IF(N$1="C",MAX(0,$D541-N$2)))</f>
        <v>22.5</v>
      </c>
      <c r="O541" s="103" t="n">
        <f aca="false">IF(O$1="P",MAX(0,O$2-$D541),IF(O$1="C",MAX(0,$D541-O$2)))</f>
        <v>17.5</v>
      </c>
      <c r="P541" s="103" t="n">
        <f aca="false">IF(P$1="P",MAX(0,P$2-$D541),IF(P$1="C",MAX(0,$D541-P$2)))</f>
        <v>12.5</v>
      </c>
      <c r="Q541" s="103" t="n">
        <f aca="false">IF(Q$1="P",MAX(0,Q$2-$D541),IF(Q$1="C",MAX(0,$D541-Q$2)))</f>
        <v>7.5</v>
      </c>
      <c r="R541" s="103" t="n">
        <f aca="false">IF(R$1="P",MAX(0,R$2-$D541),IF(R$1="C",MAX(0,$D541-R$2)))</f>
        <v>2.5</v>
      </c>
      <c r="S541" s="103" t="n">
        <f aca="false">IF(S$1="P",MAX(0,S$2-$D541),IF(S$1="C",MAX(0,$D541-S$2)))</f>
        <v>0</v>
      </c>
      <c r="T541" s="103" t="n">
        <f aca="false">IF(T$1="P",MAX(0,T$2-$D541),IF(T$1="C",MAX(0,$D541-T$2)))</f>
        <v>0</v>
      </c>
      <c r="U541" s="104" t="n">
        <f aca="false">B541</f>
        <v>25</v>
      </c>
      <c r="V541" s="105" t="n">
        <f aca="false">VLOOKUP($C541,Gas!$B$3:$E$2506,2)</f>
        <v>2.405</v>
      </c>
      <c r="W541" s="46" t="n">
        <f aca="false">D541/V541</f>
        <v>17.6715176715177</v>
      </c>
      <c r="X541" s="99" t="n">
        <f aca="false">VLOOKUP($C541,Gas!$B$3:$E$2506,4)</f>
        <v>0.236986761047567</v>
      </c>
    </row>
    <row r="542" customFormat="false" ht="12.75" hidden="false" customHeight="false" outlineLevel="0" collapsed="false">
      <c r="A542" s="0" t="n">
        <f aca="false">YEAR(C542)</f>
        <v>2000</v>
      </c>
      <c r="B542" s="95" t="n">
        <f aca="false">MONTH(C542)+(YEAR(C542)-1998)*12</f>
        <v>25</v>
      </c>
      <c r="C542" s="101" t="n">
        <v>36546</v>
      </c>
      <c r="D542" s="102" t="n">
        <v>44</v>
      </c>
      <c r="E542" s="98" t="n">
        <f aca="false">LN(D542/D541)</f>
        <v>0.0346855579878901</v>
      </c>
      <c r="F542" s="106" t="n">
        <f aca="false">STDEV(E533:E542)*SQRT(trade_day)</f>
        <v>1.90633543756621</v>
      </c>
      <c r="G542" s="97"/>
      <c r="H542" s="103" t="n">
        <f aca="false">IF(H$1="P",MAX(0,H$2-$D542),IF(H$1="C",MAX(0,$D542-H$2)))</f>
        <v>0</v>
      </c>
      <c r="I542" s="103" t="n">
        <f aca="false">IF(I$1="P",MAX(0,I$2-$D542),IF(I$1="C",MAX(0,$D542-I$2)))</f>
        <v>0</v>
      </c>
      <c r="J542" s="103" t="n">
        <f aca="false">IF(J$1="P",MAX(0,J$2-$D542),IF(J$1="C",MAX(0,$D542-J$2)))</f>
        <v>0</v>
      </c>
      <c r="K542" s="103" t="n">
        <f aca="false">IF(K$1="P",MAX(0,K$2-$D542),IF(K$1="C",MAX(0,$D542-K$2)))</f>
        <v>0</v>
      </c>
      <c r="L542" s="103" t="n">
        <f aca="false">IF(L$1="P",MAX(0,L$2-$D542),IF(L$1="C",MAX(0,$D542-L$2)))</f>
        <v>0</v>
      </c>
      <c r="M542" s="103" t="n">
        <f aca="false">IF(M$1="P",MAX(0,M$2-$D542),IF(M$1="C",MAX(0,$D542-M$2)))</f>
        <v>6</v>
      </c>
      <c r="N542" s="103" t="n">
        <f aca="false">IF(N$1="P",MAX(0,N$2-$D542),IF(N$1="C",MAX(0,$D542-N$2)))</f>
        <v>24</v>
      </c>
      <c r="O542" s="103" t="n">
        <f aca="false">IF(O$1="P",MAX(0,O$2-$D542),IF(O$1="C",MAX(0,$D542-O$2)))</f>
        <v>19</v>
      </c>
      <c r="P542" s="103" t="n">
        <f aca="false">IF(P$1="P",MAX(0,P$2-$D542),IF(P$1="C",MAX(0,$D542-P$2)))</f>
        <v>14</v>
      </c>
      <c r="Q542" s="103" t="n">
        <f aca="false">IF(Q$1="P",MAX(0,Q$2-$D542),IF(Q$1="C",MAX(0,$D542-Q$2)))</f>
        <v>9</v>
      </c>
      <c r="R542" s="103" t="n">
        <f aca="false">IF(R$1="P",MAX(0,R$2-$D542),IF(R$1="C",MAX(0,$D542-R$2)))</f>
        <v>4</v>
      </c>
      <c r="S542" s="103" t="n">
        <f aca="false">IF(S$1="P",MAX(0,S$2-$D542),IF(S$1="C",MAX(0,$D542-S$2)))</f>
        <v>0</v>
      </c>
      <c r="T542" s="103" t="n">
        <f aca="false">IF(T$1="P",MAX(0,T$2-$D542),IF(T$1="C",MAX(0,$D542-T$2)))</f>
        <v>0</v>
      </c>
      <c r="U542" s="104" t="n">
        <f aca="false">B542</f>
        <v>25</v>
      </c>
      <c r="V542" s="105" t="n">
        <f aca="false">VLOOKUP($C542,Gas!$B$3:$E$2506,2)</f>
        <v>2.525</v>
      </c>
      <c r="W542" s="46" t="n">
        <f aca="false">D542/V542</f>
        <v>17.4257425742574</v>
      </c>
      <c r="X542" s="99" t="n">
        <f aca="false">VLOOKUP($C542,Gas!$B$3:$E$2506,4)</f>
        <v>0.326516792671996</v>
      </c>
    </row>
    <row r="543" customFormat="false" ht="12.75" hidden="false" customHeight="false" outlineLevel="0" collapsed="false">
      <c r="A543" s="0" t="n">
        <f aca="false">YEAR(C543)</f>
        <v>2000</v>
      </c>
      <c r="B543" s="95" t="n">
        <f aca="false">MONTH(C543)+(YEAR(C543)-1998)*12</f>
        <v>25</v>
      </c>
      <c r="C543" s="101" t="n">
        <v>36549</v>
      </c>
      <c r="D543" s="102" t="n">
        <v>45</v>
      </c>
      <c r="E543" s="98" t="n">
        <f aca="false">LN(D543/D542)</f>
        <v>0.0224728558520586</v>
      </c>
      <c r="F543" s="106" t="n">
        <f aca="false">STDEV(E534:E543)*SQRT(trade_day)</f>
        <v>1.83764351978562</v>
      </c>
      <c r="G543" s="97"/>
      <c r="H543" s="103" t="n">
        <f aca="false">IF(H$1="P",MAX(0,H$2-$D543),IF(H$1="C",MAX(0,$D543-H$2)))</f>
        <v>0</v>
      </c>
      <c r="I543" s="103" t="n">
        <f aca="false">IF(I$1="P",MAX(0,I$2-$D543),IF(I$1="C",MAX(0,$D543-I$2)))</f>
        <v>0</v>
      </c>
      <c r="J543" s="103" t="n">
        <f aca="false">IF(J$1="P",MAX(0,J$2-$D543),IF(J$1="C",MAX(0,$D543-J$2)))</f>
        <v>0</v>
      </c>
      <c r="K543" s="103" t="n">
        <f aca="false">IF(K$1="P",MAX(0,K$2-$D543),IF(K$1="C",MAX(0,$D543-K$2)))</f>
        <v>0</v>
      </c>
      <c r="L543" s="103" t="n">
        <f aca="false">IF(L$1="P",MAX(0,L$2-$D543),IF(L$1="C",MAX(0,$D543-L$2)))</f>
        <v>0</v>
      </c>
      <c r="M543" s="103" t="n">
        <f aca="false">IF(M$1="P",MAX(0,M$2-$D543),IF(M$1="C",MAX(0,$D543-M$2)))</f>
        <v>5</v>
      </c>
      <c r="N543" s="103" t="n">
        <f aca="false">IF(N$1="P",MAX(0,N$2-$D543),IF(N$1="C",MAX(0,$D543-N$2)))</f>
        <v>25</v>
      </c>
      <c r="O543" s="103" t="n">
        <f aca="false">IF(O$1="P",MAX(0,O$2-$D543),IF(O$1="C",MAX(0,$D543-O$2)))</f>
        <v>20</v>
      </c>
      <c r="P543" s="103" t="n">
        <f aca="false">IF(P$1="P",MAX(0,P$2-$D543),IF(P$1="C",MAX(0,$D543-P$2)))</f>
        <v>15</v>
      </c>
      <c r="Q543" s="103" t="n">
        <f aca="false">IF(Q$1="P",MAX(0,Q$2-$D543),IF(Q$1="C",MAX(0,$D543-Q$2)))</f>
        <v>10</v>
      </c>
      <c r="R543" s="103" t="n">
        <f aca="false">IF(R$1="P",MAX(0,R$2-$D543),IF(R$1="C",MAX(0,$D543-R$2)))</f>
        <v>5</v>
      </c>
      <c r="S543" s="103" t="n">
        <f aca="false">IF(S$1="P",MAX(0,S$2-$D543),IF(S$1="C",MAX(0,$D543-S$2)))</f>
        <v>0</v>
      </c>
      <c r="T543" s="103" t="n">
        <f aca="false">IF(T$1="P",MAX(0,T$2-$D543),IF(T$1="C",MAX(0,$D543-T$2)))</f>
        <v>0</v>
      </c>
      <c r="U543" s="104" t="n">
        <f aca="false">B543</f>
        <v>25</v>
      </c>
      <c r="V543" s="105" t="n">
        <f aca="false">VLOOKUP($C543,Gas!$B$3:$E$2506,2)</f>
        <v>2.555</v>
      </c>
      <c r="W543" s="46" t="n">
        <f aca="false">D543/V543</f>
        <v>17.6125244618395</v>
      </c>
      <c r="X543" s="99" t="n">
        <f aca="false">VLOOKUP($C543,Gas!$B$3:$E$2506,4)</f>
        <v>0.34458278511127</v>
      </c>
    </row>
    <row r="544" customFormat="false" ht="12.75" hidden="false" customHeight="false" outlineLevel="0" collapsed="false">
      <c r="A544" s="0" t="n">
        <f aca="false">YEAR(C544)</f>
        <v>2000</v>
      </c>
      <c r="B544" s="95" t="n">
        <f aca="false">MONTH(C544)+(YEAR(C544)-1998)*12</f>
        <v>25</v>
      </c>
      <c r="C544" s="101" t="n">
        <v>36550</v>
      </c>
      <c r="D544" s="102" t="n">
        <v>44.68</v>
      </c>
      <c r="E544" s="98" t="n">
        <f aca="false">LN(D544/D543)</f>
        <v>-0.00713651556931976</v>
      </c>
      <c r="F544" s="106" t="n">
        <f aca="false">STDEV(E535:E544)*SQRT(trade_day)</f>
        <v>1.84986754858964</v>
      </c>
      <c r="G544" s="97"/>
      <c r="H544" s="103" t="n">
        <f aca="false">IF(H$1="P",MAX(0,H$2-$D544),IF(H$1="C",MAX(0,$D544-H$2)))</f>
        <v>0</v>
      </c>
      <c r="I544" s="103" t="n">
        <f aca="false">IF(I$1="P",MAX(0,I$2-$D544),IF(I$1="C",MAX(0,$D544-I$2)))</f>
        <v>0</v>
      </c>
      <c r="J544" s="103" t="n">
        <f aca="false">IF(J$1="P",MAX(0,J$2-$D544),IF(J$1="C",MAX(0,$D544-J$2)))</f>
        <v>0</v>
      </c>
      <c r="K544" s="103" t="n">
        <f aca="false">IF(K$1="P",MAX(0,K$2-$D544),IF(K$1="C",MAX(0,$D544-K$2)))</f>
        <v>0</v>
      </c>
      <c r="L544" s="103" t="n">
        <f aca="false">IF(L$1="P",MAX(0,L$2-$D544),IF(L$1="C",MAX(0,$D544-L$2)))</f>
        <v>0</v>
      </c>
      <c r="M544" s="103" t="n">
        <f aca="false">IF(M$1="P",MAX(0,M$2-$D544),IF(M$1="C",MAX(0,$D544-M$2)))</f>
        <v>5.32</v>
      </c>
      <c r="N544" s="103" t="n">
        <f aca="false">IF(N$1="P",MAX(0,N$2-$D544),IF(N$1="C",MAX(0,$D544-N$2)))</f>
        <v>24.68</v>
      </c>
      <c r="O544" s="103" t="n">
        <f aca="false">IF(O$1="P",MAX(0,O$2-$D544),IF(O$1="C",MAX(0,$D544-O$2)))</f>
        <v>19.68</v>
      </c>
      <c r="P544" s="103" t="n">
        <f aca="false">IF(P$1="P",MAX(0,P$2-$D544),IF(P$1="C",MAX(0,$D544-P$2)))</f>
        <v>14.68</v>
      </c>
      <c r="Q544" s="103" t="n">
        <f aca="false">IF(Q$1="P",MAX(0,Q$2-$D544),IF(Q$1="C",MAX(0,$D544-Q$2)))</f>
        <v>9.68</v>
      </c>
      <c r="R544" s="103" t="n">
        <f aca="false">IF(R$1="P",MAX(0,R$2-$D544),IF(R$1="C",MAX(0,$D544-R$2)))</f>
        <v>4.68</v>
      </c>
      <c r="S544" s="103" t="n">
        <f aca="false">IF(S$1="P",MAX(0,S$2-$D544),IF(S$1="C",MAX(0,$D544-S$2)))</f>
        <v>0</v>
      </c>
      <c r="T544" s="103" t="n">
        <f aca="false">IF(T$1="P",MAX(0,T$2-$D544),IF(T$1="C",MAX(0,$D544-T$2)))</f>
        <v>0</v>
      </c>
      <c r="U544" s="104" t="n">
        <f aca="false">B544</f>
        <v>25</v>
      </c>
      <c r="V544" s="105" t="n">
        <f aca="false">VLOOKUP($C544,Gas!$B$3:$E$2506,2)</f>
        <v>2.535</v>
      </c>
      <c r="W544" s="46" t="n">
        <f aca="false">D544/V544</f>
        <v>17.6252465483235</v>
      </c>
      <c r="X544" s="99" t="n">
        <f aca="false">VLOOKUP($C544,Gas!$B$3:$E$2506,4)</f>
        <v>0.351579738150364</v>
      </c>
    </row>
    <row r="545" customFormat="false" ht="12.75" hidden="false" customHeight="false" outlineLevel="0" collapsed="false">
      <c r="A545" s="0" t="n">
        <f aca="false">YEAR(C545)</f>
        <v>2000</v>
      </c>
      <c r="B545" s="95" t="n">
        <f aca="false">MONTH(C545)+(YEAR(C545)-1998)*12</f>
        <v>25</v>
      </c>
      <c r="C545" s="101" t="n">
        <v>36551</v>
      </c>
      <c r="D545" s="116" t="n">
        <f aca="false">D544</f>
        <v>44.68</v>
      </c>
      <c r="E545" s="98" t="n">
        <f aca="false">LN(D545/D544)</f>
        <v>0</v>
      </c>
      <c r="F545" s="106" t="n">
        <f aca="false">STDEV(E536:E545)*SQRT(trade_day)</f>
        <v>1.86652659294018</v>
      </c>
      <c r="G545" s="97"/>
      <c r="H545" s="103" t="n">
        <f aca="false">IF(H$1="P",MAX(0,H$2-$D545),IF(H$1="C",MAX(0,$D545-H$2)))</f>
        <v>0</v>
      </c>
      <c r="I545" s="103" t="n">
        <f aca="false">IF(I$1="P",MAX(0,I$2-$D545),IF(I$1="C",MAX(0,$D545-I$2)))</f>
        <v>0</v>
      </c>
      <c r="J545" s="103" t="n">
        <f aca="false">IF(J$1="P",MAX(0,J$2-$D545),IF(J$1="C",MAX(0,$D545-J$2)))</f>
        <v>0</v>
      </c>
      <c r="K545" s="103" t="n">
        <f aca="false">IF(K$1="P",MAX(0,K$2-$D545),IF(K$1="C",MAX(0,$D545-K$2)))</f>
        <v>0</v>
      </c>
      <c r="L545" s="103" t="n">
        <f aca="false">IF(L$1="P",MAX(0,L$2-$D545),IF(L$1="C",MAX(0,$D545-L$2)))</f>
        <v>0</v>
      </c>
      <c r="M545" s="103" t="n">
        <f aca="false">IF(M$1="P",MAX(0,M$2-$D545),IF(M$1="C",MAX(0,$D545-M$2)))</f>
        <v>5.32</v>
      </c>
      <c r="N545" s="103" t="n">
        <f aca="false">IF(N$1="P",MAX(0,N$2-$D545),IF(N$1="C",MAX(0,$D545-N$2)))</f>
        <v>24.68</v>
      </c>
      <c r="O545" s="103" t="n">
        <f aca="false">IF(O$1="P",MAX(0,O$2-$D545),IF(O$1="C",MAX(0,$D545-O$2)))</f>
        <v>19.68</v>
      </c>
      <c r="P545" s="103" t="n">
        <f aca="false">IF(P$1="P",MAX(0,P$2-$D545),IF(P$1="C",MAX(0,$D545-P$2)))</f>
        <v>14.68</v>
      </c>
      <c r="Q545" s="103" t="n">
        <f aca="false">IF(Q$1="P",MAX(0,Q$2-$D545),IF(Q$1="C",MAX(0,$D545-Q$2)))</f>
        <v>9.68</v>
      </c>
      <c r="R545" s="103" t="n">
        <f aca="false">IF(R$1="P",MAX(0,R$2-$D545),IF(R$1="C",MAX(0,$D545-R$2)))</f>
        <v>4.68</v>
      </c>
      <c r="S545" s="103" t="n">
        <f aca="false">IF(S$1="P",MAX(0,S$2-$D545),IF(S$1="C",MAX(0,$D545-S$2)))</f>
        <v>0</v>
      </c>
      <c r="T545" s="103" t="n">
        <f aca="false">IF(T$1="P",MAX(0,T$2-$D545),IF(T$1="C",MAX(0,$D545-T$2)))</f>
        <v>0</v>
      </c>
      <c r="U545" s="104" t="n">
        <f aca="false">B545</f>
        <v>25</v>
      </c>
      <c r="V545" s="105" t="n">
        <f aca="false">VLOOKUP($C545,Gas!$B$3:$E$2506,2)</f>
        <v>2.65</v>
      </c>
      <c r="W545" s="46" t="n">
        <f aca="false">D545/V545</f>
        <v>16.8603773584906</v>
      </c>
      <c r="X545" s="99" t="n">
        <f aca="false">VLOOKUP($C545,Gas!$B$3:$E$2506,4)</f>
        <v>0.394613175693703</v>
      </c>
    </row>
    <row r="546" customFormat="false" ht="12.75" hidden="false" customHeight="false" outlineLevel="0" collapsed="false">
      <c r="A546" s="0" t="n">
        <f aca="false">YEAR(C546)</f>
        <v>2000</v>
      </c>
      <c r="B546" s="95" t="n">
        <f aca="false">MONTH(C546)+(YEAR(C546)-1998)*12</f>
        <v>25</v>
      </c>
      <c r="C546" s="101" t="n">
        <v>36552</v>
      </c>
      <c r="D546" s="102" t="n">
        <v>50.5</v>
      </c>
      <c r="E546" s="98" t="n">
        <f aca="false">LN(D546/D545)</f>
        <v>0.122447362080314</v>
      </c>
      <c r="F546" s="106" t="n">
        <f aca="false">STDEV(E537:E546)*SQRT(trade_day)</f>
        <v>1.88204716444673</v>
      </c>
      <c r="G546" s="97"/>
      <c r="H546" s="103" t="n">
        <f aca="false">IF(H$1="P",MAX(0,H$2-$D546),IF(H$1="C",MAX(0,$D546-H$2)))</f>
        <v>0</v>
      </c>
      <c r="I546" s="103" t="n">
        <f aca="false">IF(I$1="P",MAX(0,I$2-$D546),IF(I$1="C",MAX(0,$D546-I$2)))</f>
        <v>0</v>
      </c>
      <c r="J546" s="103" t="n">
        <f aca="false">IF(J$1="P",MAX(0,J$2-$D546),IF(J$1="C",MAX(0,$D546-J$2)))</f>
        <v>0</v>
      </c>
      <c r="K546" s="103" t="n">
        <f aca="false">IF(K$1="P",MAX(0,K$2-$D546),IF(K$1="C",MAX(0,$D546-K$2)))</f>
        <v>0</v>
      </c>
      <c r="L546" s="103" t="n">
        <f aca="false">IF(L$1="P",MAX(0,L$2-$D546),IF(L$1="C",MAX(0,$D546-L$2)))</f>
        <v>0</v>
      </c>
      <c r="M546" s="103" t="n">
        <f aca="false">IF(M$1="P",MAX(0,M$2-$D546),IF(M$1="C",MAX(0,$D546-M$2)))</f>
        <v>0</v>
      </c>
      <c r="N546" s="103" t="n">
        <f aca="false">IF(N$1="P",MAX(0,N$2-$D546),IF(N$1="C",MAX(0,$D546-N$2)))</f>
        <v>30.5</v>
      </c>
      <c r="O546" s="103" t="n">
        <f aca="false">IF(O$1="P",MAX(0,O$2-$D546),IF(O$1="C",MAX(0,$D546-O$2)))</f>
        <v>25.5</v>
      </c>
      <c r="P546" s="103" t="n">
        <f aca="false">IF(P$1="P",MAX(0,P$2-$D546),IF(P$1="C",MAX(0,$D546-P$2)))</f>
        <v>20.5</v>
      </c>
      <c r="Q546" s="103" t="n">
        <f aca="false">IF(Q$1="P",MAX(0,Q$2-$D546),IF(Q$1="C",MAX(0,$D546-Q$2)))</f>
        <v>15.5</v>
      </c>
      <c r="R546" s="103" t="n">
        <f aca="false">IF(R$1="P",MAX(0,R$2-$D546),IF(R$1="C",MAX(0,$D546-R$2)))</f>
        <v>10.5</v>
      </c>
      <c r="S546" s="103" t="n">
        <f aca="false">IF(S$1="P",MAX(0,S$2-$D546),IF(S$1="C",MAX(0,$D546-S$2)))</f>
        <v>0.5</v>
      </c>
      <c r="T546" s="103" t="n">
        <f aca="false">IF(T$1="P",MAX(0,T$2-$D546),IF(T$1="C",MAX(0,$D546-T$2)))</f>
        <v>0</v>
      </c>
      <c r="U546" s="104" t="n">
        <f aca="false">B546</f>
        <v>25</v>
      </c>
      <c r="V546" s="105" t="n">
        <f aca="false">VLOOKUP($C546,Gas!$B$3:$E$2506,2)</f>
        <v>2.73</v>
      </c>
      <c r="W546" s="46" t="n">
        <f aca="false">D546/V546</f>
        <v>18.4981684981685</v>
      </c>
      <c r="X546" s="99" t="n">
        <f aca="false">VLOOKUP($C546,Gas!$B$3:$E$2506,4)</f>
        <v>0.388159446131649</v>
      </c>
    </row>
    <row r="547" customFormat="false" ht="12.75" hidden="false" customHeight="false" outlineLevel="0" collapsed="false">
      <c r="A547" s="0" t="n">
        <f aca="false">YEAR(C547)</f>
        <v>2000</v>
      </c>
      <c r="B547" s="95" t="n">
        <f aca="false">MONTH(C547)+(YEAR(C547)-1998)*12</f>
        <v>25</v>
      </c>
      <c r="C547" s="101" t="n">
        <v>36553</v>
      </c>
      <c r="D547" s="102" t="n">
        <v>46.29</v>
      </c>
      <c r="E547" s="98" t="n">
        <f aca="false">LN(D547/D546)</f>
        <v>-0.0870473812381349</v>
      </c>
      <c r="F547" s="106" t="n">
        <f aca="false">STDEV(E538:E547)*SQRT(trade_day)</f>
        <v>2.0147145153457</v>
      </c>
      <c r="G547" s="97"/>
      <c r="H547" s="103" t="n">
        <f aca="false">IF(H$1="P",MAX(0,H$2-$D547),IF(H$1="C",MAX(0,$D547-H$2)))</f>
        <v>0</v>
      </c>
      <c r="I547" s="103" t="n">
        <f aca="false">IF(I$1="P",MAX(0,I$2-$D547),IF(I$1="C",MAX(0,$D547-I$2)))</f>
        <v>0</v>
      </c>
      <c r="J547" s="103" t="n">
        <f aca="false">IF(J$1="P",MAX(0,J$2-$D547),IF(J$1="C",MAX(0,$D547-J$2)))</f>
        <v>0</v>
      </c>
      <c r="K547" s="103" t="n">
        <f aca="false">IF(K$1="P",MAX(0,K$2-$D547),IF(K$1="C",MAX(0,$D547-K$2)))</f>
        <v>0</v>
      </c>
      <c r="L547" s="103" t="n">
        <f aca="false">IF(L$1="P",MAX(0,L$2-$D547),IF(L$1="C",MAX(0,$D547-L$2)))</f>
        <v>0</v>
      </c>
      <c r="M547" s="103" t="n">
        <f aca="false">IF(M$1="P",MAX(0,M$2-$D547),IF(M$1="C",MAX(0,$D547-M$2)))</f>
        <v>3.71</v>
      </c>
      <c r="N547" s="103" t="n">
        <f aca="false">IF(N$1="P",MAX(0,N$2-$D547),IF(N$1="C",MAX(0,$D547-N$2)))</f>
        <v>26.29</v>
      </c>
      <c r="O547" s="103" t="n">
        <f aca="false">IF(O$1="P",MAX(0,O$2-$D547),IF(O$1="C",MAX(0,$D547-O$2)))</f>
        <v>21.29</v>
      </c>
      <c r="P547" s="103" t="n">
        <f aca="false">IF(P$1="P",MAX(0,P$2-$D547),IF(P$1="C",MAX(0,$D547-P$2)))</f>
        <v>16.29</v>
      </c>
      <c r="Q547" s="103" t="n">
        <f aca="false">IF(Q$1="P",MAX(0,Q$2-$D547),IF(Q$1="C",MAX(0,$D547-Q$2)))</f>
        <v>11.29</v>
      </c>
      <c r="R547" s="103" t="n">
        <f aca="false">IF(R$1="P",MAX(0,R$2-$D547),IF(R$1="C",MAX(0,$D547-R$2)))</f>
        <v>6.29</v>
      </c>
      <c r="S547" s="103" t="n">
        <f aca="false">IF(S$1="P",MAX(0,S$2-$D547),IF(S$1="C",MAX(0,$D547-S$2)))</f>
        <v>0</v>
      </c>
      <c r="T547" s="103" t="n">
        <f aca="false">IF(T$1="P",MAX(0,T$2-$D547),IF(T$1="C",MAX(0,$D547-T$2)))</f>
        <v>0</v>
      </c>
      <c r="U547" s="104" t="n">
        <f aca="false">B547</f>
        <v>25</v>
      </c>
      <c r="V547" s="105" t="n">
        <f aca="false">VLOOKUP($C547,Gas!$B$3:$E$2506,2)</f>
        <v>2.745</v>
      </c>
      <c r="W547" s="46" t="n">
        <f aca="false">D547/V547</f>
        <v>16.8633879781421</v>
      </c>
      <c r="X547" s="99" t="n">
        <f aca="false">VLOOKUP($C547,Gas!$B$3:$E$2506,4)</f>
        <v>0.378896639070614</v>
      </c>
    </row>
    <row r="548" customFormat="false" ht="12.75" hidden="false" customHeight="false" outlineLevel="0" collapsed="false">
      <c r="A548" s="0" t="n">
        <f aca="false">YEAR(C548)</f>
        <v>2000</v>
      </c>
      <c r="B548" s="95" t="n">
        <f aca="false">MONTH(C548)+(YEAR(C548)-1998)*12</f>
        <v>25</v>
      </c>
      <c r="C548" s="101" t="n">
        <v>36556</v>
      </c>
      <c r="D548" s="102" t="n">
        <v>36.25</v>
      </c>
      <c r="E548" s="98" t="n">
        <f aca="false">LN(D548/D547)</f>
        <v>-0.244486573742495</v>
      </c>
      <c r="F548" s="106" t="n">
        <f aca="false">STDEV(E539:E548)*SQRT(trade_day)</f>
        <v>2.5011506999387</v>
      </c>
      <c r="G548" s="97"/>
      <c r="H548" s="103" t="n">
        <f aca="false">IF(H$1="P",MAX(0,H$2-$D548),IF(H$1="C",MAX(0,$D548-H$2)))</f>
        <v>0</v>
      </c>
      <c r="I548" s="103" t="n">
        <f aca="false">IF(I$1="P",MAX(0,I$2-$D548),IF(I$1="C",MAX(0,$D548-I$2)))</f>
        <v>0</v>
      </c>
      <c r="J548" s="103" t="n">
        <f aca="false">IF(J$1="P",MAX(0,J$2-$D548),IF(J$1="C",MAX(0,$D548-J$2)))</f>
        <v>0</v>
      </c>
      <c r="K548" s="103" t="n">
        <f aca="false">IF(K$1="P",MAX(0,K$2-$D548),IF(K$1="C",MAX(0,$D548-K$2)))</f>
        <v>0</v>
      </c>
      <c r="L548" s="103" t="n">
        <f aca="false">IF(L$1="P",MAX(0,L$2-$D548),IF(L$1="C",MAX(0,$D548-L$2)))</f>
        <v>3.75</v>
      </c>
      <c r="M548" s="103" t="n">
        <f aca="false">IF(M$1="P",MAX(0,M$2-$D548),IF(M$1="C",MAX(0,$D548-M$2)))</f>
        <v>13.75</v>
      </c>
      <c r="N548" s="103" t="n">
        <f aca="false">IF(N$1="P",MAX(0,N$2-$D548),IF(N$1="C",MAX(0,$D548-N$2)))</f>
        <v>16.25</v>
      </c>
      <c r="O548" s="103" t="n">
        <f aca="false">IF(O$1="P",MAX(0,O$2-$D548),IF(O$1="C",MAX(0,$D548-O$2)))</f>
        <v>11.25</v>
      </c>
      <c r="P548" s="103" t="n">
        <f aca="false">IF(P$1="P",MAX(0,P$2-$D548),IF(P$1="C",MAX(0,$D548-P$2)))</f>
        <v>6.25</v>
      </c>
      <c r="Q548" s="103" t="n">
        <f aca="false">IF(Q$1="P",MAX(0,Q$2-$D548),IF(Q$1="C",MAX(0,$D548-Q$2)))</f>
        <v>1.25</v>
      </c>
      <c r="R548" s="103" t="n">
        <f aca="false">IF(R$1="P",MAX(0,R$2-$D548),IF(R$1="C",MAX(0,$D548-R$2)))</f>
        <v>0</v>
      </c>
      <c r="S548" s="103" t="n">
        <f aca="false">IF(S$1="P",MAX(0,S$2-$D548),IF(S$1="C",MAX(0,$D548-S$2)))</f>
        <v>0</v>
      </c>
      <c r="T548" s="103" t="n">
        <f aca="false">IF(T$1="P",MAX(0,T$2-$D548),IF(T$1="C",MAX(0,$D548-T$2)))</f>
        <v>0</v>
      </c>
      <c r="U548" s="104" t="n">
        <f aca="false">B548</f>
        <v>25</v>
      </c>
      <c r="V548" s="105" t="n">
        <f aca="false">VLOOKUP($C548,Gas!$B$3:$E$2506,2)</f>
        <v>2.835</v>
      </c>
      <c r="W548" s="46" t="n">
        <f aca="false">D548/V548</f>
        <v>12.7865961199295</v>
      </c>
      <c r="X548" s="99" t="n">
        <f aca="false">VLOOKUP($C548,Gas!$B$3:$E$2506,4)</f>
        <v>0.336015352430113</v>
      </c>
    </row>
    <row r="549" customFormat="false" ht="12.75" hidden="false" customHeight="false" outlineLevel="0" collapsed="false">
      <c r="A549" s="0" t="n">
        <f aca="false">YEAR(C549)</f>
        <v>2000</v>
      </c>
      <c r="B549" s="95" t="n">
        <f aca="false">MONTH(C549)+(YEAR(C549)-1998)*12</f>
        <v>26</v>
      </c>
      <c r="C549" s="101" t="n">
        <v>36557</v>
      </c>
      <c r="D549" s="102" t="n">
        <v>37.83</v>
      </c>
      <c r="E549" s="98" t="n">
        <f aca="false">LN(D549/D548)</f>
        <v>0.042663057344254</v>
      </c>
      <c r="F549" s="106" t="n">
        <f aca="false">STDEV(E540:E549)*SQRT(trade_day)</f>
        <v>2.49967386343564</v>
      </c>
      <c r="G549" s="97"/>
      <c r="H549" s="103" t="n">
        <f aca="false">IF(H$1="P",MAX(0,H$2-$D549),IF(H$1="C",MAX(0,$D549-H$2)))</f>
        <v>0</v>
      </c>
      <c r="I549" s="103" t="n">
        <f aca="false">IF(I$1="P",MAX(0,I$2-$D549),IF(I$1="C",MAX(0,$D549-I$2)))</f>
        <v>0</v>
      </c>
      <c r="J549" s="103" t="n">
        <f aca="false">IF(J$1="P",MAX(0,J$2-$D549),IF(J$1="C",MAX(0,$D549-J$2)))</f>
        <v>0</v>
      </c>
      <c r="K549" s="103" t="n">
        <f aca="false">IF(K$1="P",MAX(0,K$2-$D549),IF(K$1="C",MAX(0,$D549-K$2)))</f>
        <v>0</v>
      </c>
      <c r="L549" s="103" t="n">
        <f aca="false">IF(L$1="P",MAX(0,L$2-$D549),IF(L$1="C",MAX(0,$D549-L$2)))</f>
        <v>2.17</v>
      </c>
      <c r="M549" s="103" t="n">
        <f aca="false">IF(M$1="P",MAX(0,M$2-$D549),IF(M$1="C",MAX(0,$D549-M$2)))</f>
        <v>12.17</v>
      </c>
      <c r="N549" s="103" t="n">
        <f aca="false">IF(N$1="P",MAX(0,N$2-$D549),IF(N$1="C",MAX(0,$D549-N$2)))</f>
        <v>17.83</v>
      </c>
      <c r="O549" s="103" t="n">
        <f aca="false">IF(O$1="P",MAX(0,O$2-$D549),IF(O$1="C",MAX(0,$D549-O$2)))</f>
        <v>12.83</v>
      </c>
      <c r="P549" s="103" t="n">
        <f aca="false">IF(P$1="P",MAX(0,P$2-$D549),IF(P$1="C",MAX(0,$D549-P$2)))</f>
        <v>7.83</v>
      </c>
      <c r="Q549" s="103" t="n">
        <f aca="false">IF(Q$1="P",MAX(0,Q$2-$D549),IF(Q$1="C",MAX(0,$D549-Q$2)))</f>
        <v>2.83</v>
      </c>
      <c r="R549" s="103" t="n">
        <f aca="false">IF(R$1="P",MAX(0,R$2-$D549),IF(R$1="C",MAX(0,$D549-R$2)))</f>
        <v>0</v>
      </c>
      <c r="S549" s="103" t="n">
        <f aca="false">IF(S$1="P",MAX(0,S$2-$D549),IF(S$1="C",MAX(0,$D549-S$2)))</f>
        <v>0</v>
      </c>
      <c r="T549" s="103" t="n">
        <f aca="false">IF(T$1="P",MAX(0,T$2-$D549),IF(T$1="C",MAX(0,$D549-T$2)))</f>
        <v>0</v>
      </c>
      <c r="U549" s="104" t="n">
        <f aca="false">B549</f>
        <v>26</v>
      </c>
      <c r="V549" s="105" t="n">
        <f aca="false">VLOOKUP($C549,Gas!$B$3:$E$2506,2)</f>
        <v>2.7</v>
      </c>
      <c r="W549" s="46" t="n">
        <f aca="false">D549/V549</f>
        <v>14.0111111111111</v>
      </c>
      <c r="X549" s="99" t="n">
        <f aca="false">VLOOKUP($C549,Gas!$B$3:$E$2506,4)</f>
        <v>0.495799849808969</v>
      </c>
    </row>
    <row r="550" customFormat="false" ht="12.75" hidden="false" customHeight="false" outlineLevel="0" collapsed="false">
      <c r="A550" s="0" t="n">
        <f aca="false">YEAR(C550)</f>
        <v>2000</v>
      </c>
      <c r="B550" s="95" t="n">
        <f aca="false">MONTH(C550)+(YEAR(C550)-1998)*12</f>
        <v>26</v>
      </c>
      <c r="C550" s="101" t="n">
        <v>36558</v>
      </c>
      <c r="D550" s="102" t="n">
        <v>39</v>
      </c>
      <c r="E550" s="98" t="n">
        <f aca="false">LN(D550/D549)</f>
        <v>0.0304592074847087</v>
      </c>
      <c r="F550" s="106" t="n">
        <f aca="false">STDEV(E541:E550)*SQRT(trade_day)</f>
        <v>2.49531246377476</v>
      </c>
      <c r="G550" s="97"/>
      <c r="H550" s="103" t="n">
        <f aca="false">IF(H$1="P",MAX(0,H$2-$D550),IF(H$1="C",MAX(0,$D550-H$2)))</f>
        <v>0</v>
      </c>
      <c r="I550" s="103" t="n">
        <f aca="false">IF(I$1="P",MAX(0,I$2-$D550),IF(I$1="C",MAX(0,$D550-I$2)))</f>
        <v>0</v>
      </c>
      <c r="J550" s="103" t="n">
        <f aca="false">IF(J$1="P",MAX(0,J$2-$D550),IF(J$1="C",MAX(0,$D550-J$2)))</f>
        <v>0</v>
      </c>
      <c r="K550" s="103" t="n">
        <f aca="false">IF(K$1="P",MAX(0,K$2-$D550),IF(K$1="C",MAX(0,$D550-K$2)))</f>
        <v>0</v>
      </c>
      <c r="L550" s="103" t="n">
        <f aca="false">IF(L$1="P",MAX(0,L$2-$D550),IF(L$1="C",MAX(0,$D550-L$2)))</f>
        <v>1</v>
      </c>
      <c r="M550" s="103" t="n">
        <f aca="false">IF(M$1="P",MAX(0,M$2-$D550),IF(M$1="C",MAX(0,$D550-M$2)))</f>
        <v>11</v>
      </c>
      <c r="N550" s="103" t="n">
        <f aca="false">IF(N$1="P",MAX(0,N$2-$D550),IF(N$1="C",MAX(0,$D550-N$2)))</f>
        <v>19</v>
      </c>
      <c r="O550" s="103" t="n">
        <f aca="false">IF(O$1="P",MAX(0,O$2-$D550),IF(O$1="C",MAX(0,$D550-O$2)))</f>
        <v>14</v>
      </c>
      <c r="P550" s="103" t="n">
        <f aca="false">IF(P$1="P",MAX(0,P$2-$D550),IF(P$1="C",MAX(0,$D550-P$2)))</f>
        <v>9</v>
      </c>
      <c r="Q550" s="103" t="n">
        <f aca="false">IF(Q$1="P",MAX(0,Q$2-$D550),IF(Q$1="C",MAX(0,$D550-Q$2)))</f>
        <v>4</v>
      </c>
      <c r="R550" s="103" t="n">
        <f aca="false">IF(R$1="P",MAX(0,R$2-$D550),IF(R$1="C",MAX(0,$D550-R$2)))</f>
        <v>0</v>
      </c>
      <c r="S550" s="103" t="n">
        <f aca="false">IF(S$1="P",MAX(0,S$2-$D550),IF(S$1="C",MAX(0,$D550-S$2)))</f>
        <v>0</v>
      </c>
      <c r="T550" s="103" t="n">
        <f aca="false">IF(T$1="P",MAX(0,T$2-$D550),IF(T$1="C",MAX(0,$D550-T$2)))</f>
        <v>0</v>
      </c>
      <c r="U550" s="104" t="n">
        <f aca="false">B550</f>
        <v>26</v>
      </c>
      <c r="V550" s="105" t="n">
        <f aca="false">VLOOKUP($C550,Gas!$B$3:$E$2506,2)</f>
        <v>2.815</v>
      </c>
      <c r="W550" s="46" t="n">
        <f aca="false">D550/V550</f>
        <v>13.854351687389</v>
      </c>
      <c r="X550" s="99" t="n">
        <f aca="false">VLOOKUP($C550,Gas!$B$3:$E$2506,4)</f>
        <v>0.5391139812235</v>
      </c>
    </row>
    <row r="551" customFormat="false" ht="12.75" hidden="false" customHeight="false" outlineLevel="0" collapsed="false">
      <c r="A551" s="0" t="n">
        <f aca="false">YEAR(C551)</f>
        <v>2000</v>
      </c>
      <c r="B551" s="95" t="n">
        <f aca="false">MONTH(C551)+(YEAR(C551)-1998)*12</f>
        <v>26</v>
      </c>
      <c r="C551" s="101" t="n">
        <v>36559</v>
      </c>
      <c r="D551" s="102" t="n">
        <v>47.33</v>
      </c>
      <c r="E551" s="98" t="n">
        <f aca="false">LN(D551/D550)</f>
        <v>0.19358269778851</v>
      </c>
      <c r="F551" s="106" t="n">
        <f aca="false">STDEV(E542:E551)*SQRT(trade_day)</f>
        <v>1.84967604352105</v>
      </c>
      <c r="G551" s="97"/>
      <c r="H551" s="103" t="n">
        <f aca="false">IF(H$1="P",MAX(0,H$2-$D551),IF(H$1="C",MAX(0,$D551-H$2)))</f>
        <v>0</v>
      </c>
      <c r="I551" s="103" t="n">
        <f aca="false">IF(I$1="P",MAX(0,I$2-$D551),IF(I$1="C",MAX(0,$D551-I$2)))</f>
        <v>0</v>
      </c>
      <c r="J551" s="103" t="n">
        <f aca="false">IF(J$1="P",MAX(0,J$2-$D551),IF(J$1="C",MAX(0,$D551-J$2)))</f>
        <v>0</v>
      </c>
      <c r="K551" s="103" t="n">
        <f aca="false">IF(K$1="P",MAX(0,K$2-$D551),IF(K$1="C",MAX(0,$D551-K$2)))</f>
        <v>0</v>
      </c>
      <c r="L551" s="103" t="n">
        <f aca="false">IF(L$1="P",MAX(0,L$2-$D551),IF(L$1="C",MAX(0,$D551-L$2)))</f>
        <v>0</v>
      </c>
      <c r="M551" s="103" t="n">
        <f aca="false">IF(M$1="P",MAX(0,M$2-$D551),IF(M$1="C",MAX(0,$D551-M$2)))</f>
        <v>2.67</v>
      </c>
      <c r="N551" s="103" t="n">
        <f aca="false">IF(N$1="P",MAX(0,N$2-$D551),IF(N$1="C",MAX(0,$D551-N$2)))</f>
        <v>27.33</v>
      </c>
      <c r="O551" s="103" t="n">
        <f aca="false">IF(O$1="P",MAX(0,O$2-$D551),IF(O$1="C",MAX(0,$D551-O$2)))</f>
        <v>22.33</v>
      </c>
      <c r="P551" s="103" t="n">
        <f aca="false">IF(P$1="P",MAX(0,P$2-$D551),IF(P$1="C",MAX(0,$D551-P$2)))</f>
        <v>17.33</v>
      </c>
      <c r="Q551" s="103" t="n">
        <f aca="false">IF(Q$1="P",MAX(0,Q$2-$D551),IF(Q$1="C",MAX(0,$D551-Q$2)))</f>
        <v>12.33</v>
      </c>
      <c r="R551" s="103" t="n">
        <f aca="false">IF(R$1="P",MAX(0,R$2-$D551),IF(R$1="C",MAX(0,$D551-R$2)))</f>
        <v>7.33</v>
      </c>
      <c r="S551" s="103" t="n">
        <f aca="false">IF(S$1="P",MAX(0,S$2-$D551),IF(S$1="C",MAX(0,$D551-S$2)))</f>
        <v>0</v>
      </c>
      <c r="T551" s="103" t="n">
        <f aca="false">IF(T$1="P",MAX(0,T$2-$D551),IF(T$1="C",MAX(0,$D551-T$2)))</f>
        <v>0</v>
      </c>
      <c r="U551" s="104" t="n">
        <f aca="false">B551</f>
        <v>26</v>
      </c>
      <c r="V551" s="105" t="n">
        <f aca="false">VLOOKUP($C551,Gas!$B$3:$E$2506,2)</f>
        <v>2.915</v>
      </c>
      <c r="W551" s="46" t="n">
        <f aca="false">D551/V551</f>
        <v>16.2367066895369</v>
      </c>
      <c r="X551" s="99" t="n">
        <f aca="false">VLOOKUP($C551,Gas!$B$3:$E$2506,4)</f>
        <v>0.554690443931588</v>
      </c>
    </row>
    <row r="552" customFormat="false" ht="12.75" hidden="false" customHeight="false" outlineLevel="0" collapsed="false">
      <c r="A552" s="0" t="n">
        <f aca="false">YEAR(C552)</f>
        <v>2000</v>
      </c>
      <c r="B552" s="95" t="n">
        <f aca="false">MONTH(C552)+(YEAR(C552)-1998)*12</f>
        <v>26</v>
      </c>
      <c r="C552" s="101" t="n">
        <v>36560</v>
      </c>
      <c r="D552" s="102" t="n">
        <v>45.08</v>
      </c>
      <c r="E552" s="98" t="n">
        <f aca="false">LN(D552/D551)</f>
        <v>-0.0487056547465811</v>
      </c>
      <c r="F552" s="106" t="n">
        <f aca="false">STDEV(E543:E552)*SQRT(trade_day)</f>
        <v>1.86663576393815</v>
      </c>
      <c r="G552" s="97"/>
      <c r="H552" s="103" t="n">
        <f aca="false">IF(H$1="P",MAX(0,H$2-$D552),IF(H$1="C",MAX(0,$D552-H$2)))</f>
        <v>0</v>
      </c>
      <c r="I552" s="103" t="n">
        <f aca="false">IF(I$1="P",MAX(0,I$2-$D552),IF(I$1="C",MAX(0,$D552-I$2)))</f>
        <v>0</v>
      </c>
      <c r="J552" s="103" t="n">
        <f aca="false">IF(J$1="P",MAX(0,J$2-$D552),IF(J$1="C",MAX(0,$D552-J$2)))</f>
        <v>0</v>
      </c>
      <c r="K552" s="103" t="n">
        <f aca="false">IF(K$1="P",MAX(0,K$2-$D552),IF(K$1="C",MAX(0,$D552-K$2)))</f>
        <v>0</v>
      </c>
      <c r="L552" s="103" t="n">
        <f aca="false">IF(L$1="P",MAX(0,L$2-$D552),IF(L$1="C",MAX(0,$D552-L$2)))</f>
        <v>0</v>
      </c>
      <c r="M552" s="103" t="n">
        <f aca="false">IF(M$1="P",MAX(0,M$2-$D552),IF(M$1="C",MAX(0,$D552-M$2)))</f>
        <v>4.92</v>
      </c>
      <c r="N552" s="103" t="n">
        <f aca="false">IF(N$1="P",MAX(0,N$2-$D552),IF(N$1="C",MAX(0,$D552-N$2)))</f>
        <v>25.08</v>
      </c>
      <c r="O552" s="103" t="n">
        <f aca="false">IF(O$1="P",MAX(0,O$2-$D552),IF(O$1="C",MAX(0,$D552-O$2)))</f>
        <v>20.08</v>
      </c>
      <c r="P552" s="103" t="n">
        <f aca="false">IF(P$1="P",MAX(0,P$2-$D552),IF(P$1="C",MAX(0,$D552-P$2)))</f>
        <v>15.08</v>
      </c>
      <c r="Q552" s="103" t="n">
        <f aca="false">IF(Q$1="P",MAX(0,Q$2-$D552),IF(Q$1="C",MAX(0,$D552-Q$2)))</f>
        <v>10.08</v>
      </c>
      <c r="R552" s="103" t="n">
        <f aca="false">IF(R$1="P",MAX(0,R$2-$D552),IF(R$1="C",MAX(0,$D552-R$2)))</f>
        <v>5.08</v>
      </c>
      <c r="S552" s="103" t="n">
        <f aca="false">IF(S$1="P",MAX(0,S$2-$D552),IF(S$1="C",MAX(0,$D552-S$2)))</f>
        <v>0</v>
      </c>
      <c r="T552" s="103" t="n">
        <f aca="false">IF(T$1="P",MAX(0,T$2-$D552),IF(T$1="C",MAX(0,$D552-T$2)))</f>
        <v>0</v>
      </c>
      <c r="U552" s="104" t="n">
        <f aca="false">B552</f>
        <v>26</v>
      </c>
      <c r="V552" s="105" t="n">
        <f aca="false">VLOOKUP($C552,Gas!$B$3:$E$2506,2)</f>
        <v>2.855</v>
      </c>
      <c r="W552" s="46" t="n">
        <f aca="false">D552/V552</f>
        <v>15.7898423817863</v>
      </c>
      <c r="X552" s="99" t="n">
        <f aca="false">VLOOKUP($C552,Gas!$B$3:$E$2506,4)</f>
        <v>0.579547274006998</v>
      </c>
    </row>
    <row r="553" customFormat="false" ht="12.75" hidden="false" customHeight="false" outlineLevel="0" collapsed="false">
      <c r="A553" s="0" t="n">
        <f aca="false">YEAR(C553)</f>
        <v>2000</v>
      </c>
      <c r="B553" s="95" t="n">
        <f aca="false">MONTH(C553)+(YEAR(C553)-1998)*12</f>
        <v>26</v>
      </c>
      <c r="C553" s="101" t="n">
        <v>36563</v>
      </c>
      <c r="D553" s="102" t="n">
        <v>38</v>
      </c>
      <c r="E553" s="98" t="n">
        <f aca="false">LN(D553/D552)</f>
        <v>-0.17085252944519</v>
      </c>
      <c r="F553" s="106" t="n">
        <f aca="false">STDEV(E544:E553)*SQRT(trade_day)</f>
        <v>2.05021357563123</v>
      </c>
      <c r="G553" s="97"/>
      <c r="H553" s="103" t="n">
        <f aca="false">IF(H$1="P",MAX(0,H$2-$D553),IF(H$1="C",MAX(0,$D553-H$2)))</f>
        <v>0</v>
      </c>
      <c r="I553" s="103" t="n">
        <f aca="false">IF(I$1="P",MAX(0,I$2-$D553),IF(I$1="C",MAX(0,$D553-I$2)))</f>
        <v>0</v>
      </c>
      <c r="J553" s="103" t="n">
        <f aca="false">IF(J$1="P",MAX(0,J$2-$D553),IF(J$1="C",MAX(0,$D553-J$2)))</f>
        <v>0</v>
      </c>
      <c r="K553" s="103" t="n">
        <f aca="false">IF(K$1="P",MAX(0,K$2-$D553),IF(K$1="C",MAX(0,$D553-K$2)))</f>
        <v>0</v>
      </c>
      <c r="L553" s="103" t="n">
        <f aca="false">IF(L$1="P",MAX(0,L$2-$D553),IF(L$1="C",MAX(0,$D553-L$2)))</f>
        <v>2</v>
      </c>
      <c r="M553" s="103" t="n">
        <f aca="false">IF(M$1="P",MAX(0,M$2-$D553),IF(M$1="C",MAX(0,$D553-M$2)))</f>
        <v>12</v>
      </c>
      <c r="N553" s="103" t="n">
        <f aca="false">IF(N$1="P",MAX(0,N$2-$D553),IF(N$1="C",MAX(0,$D553-N$2)))</f>
        <v>18</v>
      </c>
      <c r="O553" s="103" t="n">
        <f aca="false">IF(O$1="P",MAX(0,O$2-$D553),IF(O$1="C",MAX(0,$D553-O$2)))</f>
        <v>13</v>
      </c>
      <c r="P553" s="103" t="n">
        <f aca="false">IF(P$1="P",MAX(0,P$2-$D553),IF(P$1="C",MAX(0,$D553-P$2)))</f>
        <v>8</v>
      </c>
      <c r="Q553" s="103" t="n">
        <f aca="false">IF(Q$1="P",MAX(0,Q$2-$D553),IF(Q$1="C",MAX(0,$D553-Q$2)))</f>
        <v>3</v>
      </c>
      <c r="R553" s="103" t="n">
        <f aca="false">IF(R$1="P",MAX(0,R$2-$D553),IF(R$1="C",MAX(0,$D553-R$2)))</f>
        <v>0</v>
      </c>
      <c r="S553" s="103" t="n">
        <f aca="false">IF(S$1="P",MAX(0,S$2-$D553),IF(S$1="C",MAX(0,$D553-S$2)))</f>
        <v>0</v>
      </c>
      <c r="T553" s="103" t="n">
        <f aca="false">IF(T$1="P",MAX(0,T$2-$D553),IF(T$1="C",MAX(0,$D553-T$2)))</f>
        <v>0</v>
      </c>
      <c r="U553" s="104" t="n">
        <f aca="false">B553</f>
        <v>26</v>
      </c>
      <c r="V553" s="105" t="n">
        <f aca="false">VLOOKUP($C553,Gas!$B$3:$E$2506,2)</f>
        <v>2.78</v>
      </c>
      <c r="W553" s="46" t="n">
        <f aca="false">D553/V553</f>
        <v>13.6690647482014</v>
      </c>
      <c r="X553" s="99" t="n">
        <f aca="false">VLOOKUP($C553,Gas!$B$3:$E$2506,4)</f>
        <v>0.551686669673146</v>
      </c>
    </row>
    <row r="554" customFormat="false" ht="12.75" hidden="false" customHeight="false" outlineLevel="0" collapsed="false">
      <c r="A554" s="0" t="n">
        <f aca="false">YEAR(C554)</f>
        <v>2000</v>
      </c>
      <c r="B554" s="95" t="n">
        <f aca="false">MONTH(C554)+(YEAR(C554)-1998)*12</f>
        <v>26</v>
      </c>
      <c r="C554" s="101" t="n">
        <v>36564</v>
      </c>
      <c r="D554" s="102" t="n">
        <v>39.06</v>
      </c>
      <c r="E554" s="98" t="n">
        <f aca="false">LN(D554/D553)</f>
        <v>0.0275127657221473</v>
      </c>
      <c r="F554" s="106" t="n">
        <f aca="false">STDEV(E545:E554)*SQRT(trade_day)</f>
        <v>2.06208608791483</v>
      </c>
      <c r="G554" s="97"/>
      <c r="H554" s="103" t="n">
        <f aca="false">IF(H$1="P",MAX(0,H$2-$D554),IF(H$1="C",MAX(0,$D554-H$2)))</f>
        <v>0</v>
      </c>
      <c r="I554" s="103" t="n">
        <f aca="false">IF(I$1="P",MAX(0,I$2-$D554),IF(I$1="C",MAX(0,$D554-I$2)))</f>
        <v>0</v>
      </c>
      <c r="J554" s="103" t="n">
        <f aca="false">IF(J$1="P",MAX(0,J$2-$D554),IF(J$1="C",MAX(0,$D554-J$2)))</f>
        <v>0</v>
      </c>
      <c r="K554" s="103" t="n">
        <f aca="false">IF(K$1="P",MAX(0,K$2-$D554),IF(K$1="C",MAX(0,$D554-K$2)))</f>
        <v>0</v>
      </c>
      <c r="L554" s="103" t="n">
        <f aca="false">IF(L$1="P",MAX(0,L$2-$D554),IF(L$1="C",MAX(0,$D554-L$2)))</f>
        <v>0.939999999999998</v>
      </c>
      <c r="M554" s="103" t="n">
        <f aca="false">IF(M$1="P",MAX(0,M$2-$D554),IF(M$1="C",MAX(0,$D554-M$2)))</f>
        <v>10.94</v>
      </c>
      <c r="N554" s="103" t="n">
        <f aca="false">IF(N$1="P",MAX(0,N$2-$D554),IF(N$1="C",MAX(0,$D554-N$2)))</f>
        <v>19.06</v>
      </c>
      <c r="O554" s="103" t="n">
        <f aca="false">IF(O$1="P",MAX(0,O$2-$D554),IF(O$1="C",MAX(0,$D554-O$2)))</f>
        <v>14.06</v>
      </c>
      <c r="P554" s="103" t="n">
        <f aca="false">IF(P$1="P",MAX(0,P$2-$D554),IF(P$1="C",MAX(0,$D554-P$2)))</f>
        <v>9.06</v>
      </c>
      <c r="Q554" s="103" t="n">
        <f aca="false">IF(Q$1="P",MAX(0,Q$2-$D554),IF(Q$1="C",MAX(0,$D554-Q$2)))</f>
        <v>4.06</v>
      </c>
      <c r="R554" s="103" t="n">
        <f aca="false">IF(R$1="P",MAX(0,R$2-$D554),IF(R$1="C",MAX(0,$D554-R$2)))</f>
        <v>0</v>
      </c>
      <c r="S554" s="103" t="n">
        <f aca="false">IF(S$1="P",MAX(0,S$2-$D554),IF(S$1="C",MAX(0,$D554-S$2)))</f>
        <v>0</v>
      </c>
      <c r="T554" s="103" t="n">
        <f aca="false">IF(T$1="P",MAX(0,T$2-$D554),IF(T$1="C",MAX(0,$D554-T$2)))</f>
        <v>0</v>
      </c>
      <c r="U554" s="104" t="n">
        <f aca="false">B554</f>
        <v>26</v>
      </c>
      <c r="V554" s="105" t="n">
        <f aca="false">VLOOKUP($C554,Gas!$B$3:$E$2506,2)</f>
        <v>2.81</v>
      </c>
      <c r="W554" s="46" t="n">
        <f aca="false">D554/V554</f>
        <v>13.9003558718861</v>
      </c>
      <c r="X554" s="99" t="n">
        <f aca="false">VLOOKUP($C554,Gas!$B$3:$E$2506,4)</f>
        <v>0.516870067280072</v>
      </c>
    </row>
    <row r="555" customFormat="false" ht="12.75" hidden="false" customHeight="false" outlineLevel="0" collapsed="false">
      <c r="A555" s="0" t="n">
        <f aca="false">YEAR(C555)</f>
        <v>2000</v>
      </c>
      <c r="B555" s="95" t="n">
        <f aca="false">MONTH(C555)+(YEAR(C555)-1998)*12</f>
        <v>26</v>
      </c>
      <c r="C555" s="101" t="n">
        <v>36565</v>
      </c>
      <c r="D555" s="102" t="n">
        <v>29.75</v>
      </c>
      <c r="E555" s="98" t="n">
        <f aca="false">LN(D555/D554)</f>
        <v>-0.272269793456894</v>
      </c>
      <c r="F555" s="106" t="n">
        <f aca="false">STDEV(E546:E555)*SQRT(trade_day)</f>
        <v>2.4294308698482</v>
      </c>
      <c r="G555" s="97"/>
      <c r="H555" s="103" t="n">
        <f aca="false">IF(H$1="P",MAX(0,H$2-$D555),IF(H$1="C",MAX(0,$D555-H$2)))</f>
        <v>0</v>
      </c>
      <c r="I555" s="103" t="n">
        <f aca="false">IF(I$1="P",MAX(0,I$2-$D555),IF(I$1="C",MAX(0,$D555-I$2)))</f>
        <v>0</v>
      </c>
      <c r="J555" s="103" t="n">
        <f aca="false">IF(J$1="P",MAX(0,J$2-$D555),IF(J$1="C",MAX(0,$D555-J$2)))</f>
        <v>0.25</v>
      </c>
      <c r="K555" s="103" t="n">
        <f aca="false">IF(K$1="P",MAX(0,K$2-$D555),IF(K$1="C",MAX(0,$D555-K$2)))</f>
        <v>5.25</v>
      </c>
      <c r="L555" s="103" t="n">
        <f aca="false">IF(L$1="P",MAX(0,L$2-$D555),IF(L$1="C",MAX(0,$D555-L$2)))</f>
        <v>10.25</v>
      </c>
      <c r="M555" s="103" t="n">
        <f aca="false">IF(M$1="P",MAX(0,M$2-$D555),IF(M$1="C",MAX(0,$D555-M$2)))</f>
        <v>20.25</v>
      </c>
      <c r="N555" s="103" t="n">
        <f aca="false">IF(N$1="P",MAX(0,N$2-$D555),IF(N$1="C",MAX(0,$D555-N$2)))</f>
        <v>9.75</v>
      </c>
      <c r="O555" s="103" t="n">
        <f aca="false">IF(O$1="P",MAX(0,O$2-$D555),IF(O$1="C",MAX(0,$D555-O$2)))</f>
        <v>4.75</v>
      </c>
      <c r="P555" s="103" t="n">
        <f aca="false">IF(P$1="P",MAX(0,P$2-$D555),IF(P$1="C",MAX(0,$D555-P$2)))</f>
        <v>0</v>
      </c>
      <c r="Q555" s="103" t="n">
        <f aca="false">IF(Q$1="P",MAX(0,Q$2-$D555),IF(Q$1="C",MAX(0,$D555-Q$2)))</f>
        <v>0</v>
      </c>
      <c r="R555" s="103" t="n">
        <f aca="false">IF(R$1="P",MAX(0,R$2-$D555),IF(R$1="C",MAX(0,$D555-R$2)))</f>
        <v>0</v>
      </c>
      <c r="S555" s="103" t="n">
        <f aca="false">IF(S$1="P",MAX(0,S$2-$D555),IF(S$1="C",MAX(0,$D555-S$2)))</f>
        <v>0</v>
      </c>
      <c r="T555" s="103" t="n">
        <f aca="false">IF(T$1="P",MAX(0,T$2-$D555),IF(T$1="C",MAX(0,$D555-T$2)))</f>
        <v>0</v>
      </c>
      <c r="U555" s="104" t="n">
        <f aca="false">B555</f>
        <v>26</v>
      </c>
      <c r="V555" s="105" t="n">
        <f aca="false">VLOOKUP($C555,Gas!$B$3:$E$2506,2)</f>
        <v>2.6</v>
      </c>
      <c r="W555" s="46" t="n">
        <f aca="false">D555/V555</f>
        <v>11.4423076923077</v>
      </c>
      <c r="X555" s="99" t="n">
        <f aca="false">VLOOKUP($C555,Gas!$B$3:$E$2506,4)</f>
        <v>0.694105556095523</v>
      </c>
    </row>
    <row r="556" customFormat="false" ht="12.75" hidden="false" customHeight="false" outlineLevel="0" collapsed="false">
      <c r="A556" s="0" t="n">
        <f aca="false">YEAR(C556)</f>
        <v>2000</v>
      </c>
      <c r="B556" s="95" t="n">
        <f aca="false">MONTH(C556)+(YEAR(C556)-1998)*12</f>
        <v>26</v>
      </c>
      <c r="C556" s="101" t="n">
        <v>36566</v>
      </c>
      <c r="D556" s="102" t="n">
        <v>27.63</v>
      </c>
      <c r="E556" s="98" t="n">
        <f aca="false">LN(D556/D555)</f>
        <v>-0.0739269930563137</v>
      </c>
      <c r="F556" s="106" t="n">
        <f aca="false">STDEV(E547:E556)*SQRT(trade_day)</f>
        <v>2.25536043997139</v>
      </c>
      <c r="G556" s="97"/>
      <c r="H556" s="103" t="n">
        <f aca="false">IF(H$1="P",MAX(0,H$2-$D556),IF(H$1="C",MAX(0,$D556-H$2)))</f>
        <v>0</v>
      </c>
      <c r="I556" s="103" t="n">
        <f aca="false">IF(I$1="P",MAX(0,I$2-$D556),IF(I$1="C",MAX(0,$D556-I$2)))</f>
        <v>0</v>
      </c>
      <c r="J556" s="103" t="n">
        <f aca="false">IF(J$1="P",MAX(0,J$2-$D556),IF(J$1="C",MAX(0,$D556-J$2)))</f>
        <v>2.37</v>
      </c>
      <c r="K556" s="103" t="n">
        <f aca="false">IF(K$1="P",MAX(0,K$2-$D556),IF(K$1="C",MAX(0,$D556-K$2)))</f>
        <v>7.37</v>
      </c>
      <c r="L556" s="103" t="n">
        <f aca="false">IF(L$1="P",MAX(0,L$2-$D556),IF(L$1="C",MAX(0,$D556-L$2)))</f>
        <v>12.37</v>
      </c>
      <c r="M556" s="103" t="n">
        <f aca="false">IF(M$1="P",MAX(0,M$2-$D556),IF(M$1="C",MAX(0,$D556-M$2)))</f>
        <v>22.37</v>
      </c>
      <c r="N556" s="103" t="n">
        <f aca="false">IF(N$1="P",MAX(0,N$2-$D556),IF(N$1="C",MAX(0,$D556-N$2)))</f>
        <v>7.63</v>
      </c>
      <c r="O556" s="103" t="n">
        <f aca="false">IF(O$1="P",MAX(0,O$2-$D556),IF(O$1="C",MAX(0,$D556-O$2)))</f>
        <v>2.63</v>
      </c>
      <c r="P556" s="103" t="n">
        <f aca="false">IF(P$1="P",MAX(0,P$2-$D556),IF(P$1="C",MAX(0,$D556-P$2)))</f>
        <v>0</v>
      </c>
      <c r="Q556" s="103" t="n">
        <f aca="false">IF(Q$1="P",MAX(0,Q$2-$D556),IF(Q$1="C",MAX(0,$D556-Q$2)))</f>
        <v>0</v>
      </c>
      <c r="R556" s="103" t="n">
        <f aca="false">IF(R$1="P",MAX(0,R$2-$D556),IF(R$1="C",MAX(0,$D556-R$2)))</f>
        <v>0</v>
      </c>
      <c r="S556" s="103" t="n">
        <f aca="false">IF(S$1="P",MAX(0,S$2-$D556),IF(S$1="C",MAX(0,$D556-S$2)))</f>
        <v>0</v>
      </c>
      <c r="T556" s="103" t="n">
        <f aca="false">IF(T$1="P",MAX(0,T$2-$D556),IF(T$1="C",MAX(0,$D556-T$2)))</f>
        <v>0</v>
      </c>
      <c r="U556" s="104" t="n">
        <f aca="false">B556</f>
        <v>26</v>
      </c>
      <c r="V556" s="105" t="n">
        <f aca="false">VLOOKUP($C556,Gas!$B$3:$E$2506,2)</f>
        <v>2.615</v>
      </c>
      <c r="W556" s="46" t="n">
        <f aca="false">D556/V556</f>
        <v>10.565965583174</v>
      </c>
      <c r="X556" s="99" t="n">
        <f aca="false">VLOOKUP($C556,Gas!$B$3:$E$2506,4)</f>
        <v>0.69787388944781</v>
      </c>
    </row>
    <row r="557" customFormat="false" ht="12.75" hidden="false" customHeight="false" outlineLevel="0" collapsed="false">
      <c r="A557" s="0" t="n">
        <f aca="false">YEAR(C557)</f>
        <v>2000</v>
      </c>
      <c r="B557" s="95" t="n">
        <f aca="false">MONTH(C557)+(YEAR(C557)-1998)*12</f>
        <v>26</v>
      </c>
      <c r="C557" s="101" t="n">
        <v>36567</v>
      </c>
      <c r="D557" s="102" t="n">
        <v>29</v>
      </c>
      <c r="E557" s="98" t="n">
        <f aca="false">LN(D557/D556)</f>
        <v>0.0483936910511489</v>
      </c>
      <c r="F557" s="106" t="n">
        <f aca="false">STDEV(E548:E557)*SQRT(trade_day)</f>
        <v>2.31172027085578</v>
      </c>
      <c r="G557" s="97"/>
      <c r="H557" s="103" t="n">
        <f aca="false">IF(H$1="P",MAX(0,H$2-$D557),IF(H$1="C",MAX(0,$D557-H$2)))</f>
        <v>0</v>
      </c>
      <c r="I557" s="103" t="n">
        <f aca="false">IF(I$1="P",MAX(0,I$2-$D557),IF(I$1="C",MAX(0,$D557-I$2)))</f>
        <v>0</v>
      </c>
      <c r="J557" s="103" t="n">
        <f aca="false">IF(J$1="P",MAX(0,J$2-$D557),IF(J$1="C",MAX(0,$D557-J$2)))</f>
        <v>1</v>
      </c>
      <c r="K557" s="103" t="n">
        <f aca="false">IF(K$1="P",MAX(0,K$2-$D557),IF(K$1="C",MAX(0,$D557-K$2)))</f>
        <v>6</v>
      </c>
      <c r="L557" s="103" t="n">
        <f aca="false">IF(L$1="P",MAX(0,L$2-$D557),IF(L$1="C",MAX(0,$D557-L$2)))</f>
        <v>11</v>
      </c>
      <c r="M557" s="103" t="n">
        <f aca="false">IF(M$1="P",MAX(0,M$2-$D557),IF(M$1="C",MAX(0,$D557-M$2)))</f>
        <v>21</v>
      </c>
      <c r="N557" s="103" t="n">
        <f aca="false">IF(N$1="P",MAX(0,N$2-$D557),IF(N$1="C",MAX(0,$D557-N$2)))</f>
        <v>9</v>
      </c>
      <c r="O557" s="103" t="n">
        <f aca="false">IF(O$1="P",MAX(0,O$2-$D557),IF(O$1="C",MAX(0,$D557-O$2)))</f>
        <v>4</v>
      </c>
      <c r="P557" s="103" t="n">
        <f aca="false">IF(P$1="P",MAX(0,P$2-$D557),IF(P$1="C",MAX(0,$D557-P$2)))</f>
        <v>0</v>
      </c>
      <c r="Q557" s="103" t="n">
        <f aca="false">IF(Q$1="P",MAX(0,Q$2-$D557),IF(Q$1="C",MAX(0,$D557-Q$2)))</f>
        <v>0</v>
      </c>
      <c r="R557" s="103" t="n">
        <f aca="false">IF(R$1="P",MAX(0,R$2-$D557),IF(R$1="C",MAX(0,$D557-R$2)))</f>
        <v>0</v>
      </c>
      <c r="S557" s="103" t="n">
        <f aca="false">IF(S$1="P",MAX(0,S$2-$D557),IF(S$1="C",MAX(0,$D557-S$2)))</f>
        <v>0</v>
      </c>
      <c r="T557" s="103" t="n">
        <f aca="false">IF(T$1="P",MAX(0,T$2-$D557),IF(T$1="C",MAX(0,$D557-T$2)))</f>
        <v>0</v>
      </c>
      <c r="U557" s="104" t="n">
        <f aca="false">B557</f>
        <v>26</v>
      </c>
      <c r="V557" s="105" t="n">
        <f aca="false">VLOOKUP($C557,Gas!$B$3:$E$2506,2)</f>
        <v>2.64</v>
      </c>
      <c r="W557" s="46" t="n">
        <f aca="false">D557/V557</f>
        <v>10.9848484848485</v>
      </c>
      <c r="X557" s="99" t="n">
        <f aca="false">VLOOKUP($C557,Gas!$B$3:$E$2506,4)</f>
        <v>0.646971719338111</v>
      </c>
    </row>
    <row r="558" customFormat="false" ht="12.75" hidden="false" customHeight="false" outlineLevel="0" collapsed="false">
      <c r="A558" s="0" t="n">
        <f aca="false">YEAR(C558)</f>
        <v>2000</v>
      </c>
      <c r="B558" s="95" t="n">
        <f aca="false">MONTH(C558)+(YEAR(C558)-1998)*12</f>
        <v>26</v>
      </c>
      <c r="C558" s="101" t="n">
        <v>36570</v>
      </c>
      <c r="D558" s="102" t="n">
        <v>31</v>
      </c>
      <c r="E558" s="98" t="n">
        <f aca="false">LN(D558/D557)</f>
        <v>0.0666913744986721</v>
      </c>
      <c r="F558" s="106" t="n">
        <f aca="false">STDEV(E549:E558)*SQRT(trade_day)</f>
        <v>2.08486571443316</v>
      </c>
      <c r="G558" s="97"/>
      <c r="H558" s="103" t="n">
        <f aca="false">IF(H$1="P",MAX(0,H$2-$D558),IF(H$1="C",MAX(0,$D558-H$2)))</f>
        <v>0</v>
      </c>
      <c r="I558" s="103" t="n">
        <f aca="false">IF(I$1="P",MAX(0,I$2-$D558),IF(I$1="C",MAX(0,$D558-I$2)))</f>
        <v>0</v>
      </c>
      <c r="J558" s="103" t="n">
        <f aca="false">IF(J$1="P",MAX(0,J$2-$D558),IF(J$1="C",MAX(0,$D558-J$2)))</f>
        <v>0</v>
      </c>
      <c r="K558" s="103" t="n">
        <f aca="false">IF(K$1="P",MAX(0,K$2-$D558),IF(K$1="C",MAX(0,$D558-K$2)))</f>
        <v>4</v>
      </c>
      <c r="L558" s="103" t="n">
        <f aca="false">IF(L$1="P",MAX(0,L$2-$D558),IF(L$1="C",MAX(0,$D558-L$2)))</f>
        <v>9</v>
      </c>
      <c r="M558" s="103" t="n">
        <f aca="false">IF(M$1="P",MAX(0,M$2-$D558),IF(M$1="C",MAX(0,$D558-M$2)))</f>
        <v>19</v>
      </c>
      <c r="N558" s="103" t="n">
        <f aca="false">IF(N$1="P",MAX(0,N$2-$D558),IF(N$1="C",MAX(0,$D558-N$2)))</f>
        <v>11</v>
      </c>
      <c r="O558" s="103" t="n">
        <f aca="false">IF(O$1="P",MAX(0,O$2-$D558),IF(O$1="C",MAX(0,$D558-O$2)))</f>
        <v>6</v>
      </c>
      <c r="P558" s="103" t="n">
        <f aca="false">IF(P$1="P",MAX(0,P$2-$D558),IF(P$1="C",MAX(0,$D558-P$2)))</f>
        <v>1</v>
      </c>
      <c r="Q558" s="103" t="n">
        <f aca="false">IF(Q$1="P",MAX(0,Q$2-$D558),IF(Q$1="C",MAX(0,$D558-Q$2)))</f>
        <v>0</v>
      </c>
      <c r="R558" s="103" t="n">
        <f aca="false">IF(R$1="P",MAX(0,R$2-$D558),IF(R$1="C",MAX(0,$D558-R$2)))</f>
        <v>0</v>
      </c>
      <c r="S558" s="103" t="n">
        <f aca="false">IF(S$1="P",MAX(0,S$2-$D558),IF(S$1="C",MAX(0,$D558-S$2)))</f>
        <v>0</v>
      </c>
      <c r="T558" s="103" t="n">
        <f aca="false">IF(T$1="P",MAX(0,T$2-$D558),IF(T$1="C",MAX(0,$D558-T$2)))</f>
        <v>0</v>
      </c>
      <c r="U558" s="104" t="n">
        <f aca="false">B558</f>
        <v>26</v>
      </c>
      <c r="V558" s="105" t="n">
        <f aca="false">VLOOKUP($C558,Gas!$B$3:$E$2506,2)</f>
        <v>2.65</v>
      </c>
      <c r="W558" s="46" t="n">
        <f aca="false">D558/V558</f>
        <v>11.6981132075472</v>
      </c>
      <c r="X558" s="99" t="n">
        <f aca="false">VLOOKUP($C558,Gas!$B$3:$E$2506,4)</f>
        <v>0.511043453024922</v>
      </c>
    </row>
    <row r="559" customFormat="false" ht="12.75" hidden="false" customHeight="false" outlineLevel="0" collapsed="false">
      <c r="A559" s="0" t="n">
        <f aca="false">YEAR(C559)</f>
        <v>2000</v>
      </c>
      <c r="B559" s="95" t="n">
        <f aca="false">MONTH(C559)+(YEAR(C559)-1998)*12</f>
        <v>26</v>
      </c>
      <c r="C559" s="101" t="n">
        <v>36571</v>
      </c>
      <c r="D559" s="102" t="n">
        <v>34.25</v>
      </c>
      <c r="E559" s="98" t="n">
        <f aca="false">LN(D559/D558)</f>
        <v>0.099699360223088</v>
      </c>
      <c r="F559" s="106" t="n">
        <f aca="false">STDEV(E550:E559)*SQRT(trade_day)</f>
        <v>2.14773229522822</v>
      </c>
      <c r="G559" s="97"/>
      <c r="H559" s="103" t="n">
        <f aca="false">IF(H$1="P",MAX(0,H$2-$D559),IF(H$1="C",MAX(0,$D559-H$2)))</f>
        <v>0</v>
      </c>
      <c r="I559" s="103" t="n">
        <f aca="false">IF(I$1="P",MAX(0,I$2-$D559),IF(I$1="C",MAX(0,$D559-I$2)))</f>
        <v>0</v>
      </c>
      <c r="J559" s="103" t="n">
        <f aca="false">IF(J$1="P",MAX(0,J$2-$D559),IF(J$1="C",MAX(0,$D559-J$2)))</f>
        <v>0</v>
      </c>
      <c r="K559" s="103" t="n">
        <f aca="false">IF(K$1="P",MAX(0,K$2-$D559),IF(K$1="C",MAX(0,$D559-K$2)))</f>
        <v>0.75</v>
      </c>
      <c r="L559" s="103" t="n">
        <f aca="false">IF(L$1="P",MAX(0,L$2-$D559),IF(L$1="C",MAX(0,$D559-L$2)))</f>
        <v>5.75</v>
      </c>
      <c r="M559" s="103" t="n">
        <f aca="false">IF(M$1="P",MAX(0,M$2-$D559),IF(M$1="C",MAX(0,$D559-M$2)))</f>
        <v>15.75</v>
      </c>
      <c r="N559" s="103" t="n">
        <f aca="false">IF(N$1="P",MAX(0,N$2-$D559),IF(N$1="C",MAX(0,$D559-N$2)))</f>
        <v>14.25</v>
      </c>
      <c r="O559" s="103" t="n">
        <f aca="false">IF(O$1="P",MAX(0,O$2-$D559),IF(O$1="C",MAX(0,$D559-O$2)))</f>
        <v>9.25</v>
      </c>
      <c r="P559" s="103" t="n">
        <f aca="false">IF(P$1="P",MAX(0,P$2-$D559),IF(P$1="C",MAX(0,$D559-P$2)))</f>
        <v>4.25</v>
      </c>
      <c r="Q559" s="103" t="n">
        <f aca="false">IF(Q$1="P",MAX(0,Q$2-$D559),IF(Q$1="C",MAX(0,$D559-Q$2)))</f>
        <v>0</v>
      </c>
      <c r="R559" s="103" t="n">
        <f aca="false">IF(R$1="P",MAX(0,R$2-$D559),IF(R$1="C",MAX(0,$D559-R$2)))</f>
        <v>0</v>
      </c>
      <c r="S559" s="103" t="n">
        <f aca="false">IF(S$1="P",MAX(0,S$2-$D559),IF(S$1="C",MAX(0,$D559-S$2)))</f>
        <v>0</v>
      </c>
      <c r="T559" s="103" t="n">
        <f aca="false">IF(T$1="P",MAX(0,T$2-$D559),IF(T$1="C",MAX(0,$D559-T$2)))</f>
        <v>0</v>
      </c>
      <c r="U559" s="104" t="n">
        <f aca="false">B559</f>
        <v>26</v>
      </c>
      <c r="V559" s="105" t="n">
        <f aca="false">VLOOKUP($C559,Gas!$B$3:$E$2506,2)</f>
        <v>2.61</v>
      </c>
      <c r="W559" s="46" t="n">
        <f aca="false">D559/V559</f>
        <v>13.1226053639847</v>
      </c>
      <c r="X559" s="99" t="n">
        <f aca="false">VLOOKUP($C559,Gas!$B$3:$E$2506,4)</f>
        <v>0.49817172664553</v>
      </c>
    </row>
    <row r="560" customFormat="false" ht="12.75" hidden="false" customHeight="false" outlineLevel="0" collapsed="false">
      <c r="A560" s="0" t="n">
        <f aca="false">YEAR(C560)</f>
        <v>2000</v>
      </c>
      <c r="B560" s="95" t="n">
        <f aca="false">MONTH(C560)+(YEAR(C560)-1998)*12</f>
        <v>26</v>
      </c>
      <c r="C560" s="101" t="n">
        <v>36572</v>
      </c>
      <c r="D560" s="102" t="n">
        <v>32.13</v>
      </c>
      <c r="E560" s="98" t="n">
        <f aca="false">LN(D560/D559)</f>
        <v>-0.0638963915804671</v>
      </c>
      <c r="F560" s="106" t="n">
        <f aca="false">STDEV(E551:E560)*SQRT(trade_day)</f>
        <v>2.1502438052419</v>
      </c>
      <c r="G560" s="97"/>
      <c r="H560" s="103" t="n">
        <f aca="false">IF(H$1="P",MAX(0,H$2-$D560),IF(H$1="C",MAX(0,$D560-H$2)))</f>
        <v>0</v>
      </c>
      <c r="I560" s="103" t="n">
        <f aca="false">IF(I$1="P",MAX(0,I$2-$D560),IF(I$1="C",MAX(0,$D560-I$2)))</f>
        <v>0</v>
      </c>
      <c r="J560" s="103" t="n">
        <f aca="false">IF(J$1="P",MAX(0,J$2-$D560),IF(J$1="C",MAX(0,$D560-J$2)))</f>
        <v>0</v>
      </c>
      <c r="K560" s="103" t="n">
        <f aca="false">IF(K$1="P",MAX(0,K$2-$D560),IF(K$1="C",MAX(0,$D560-K$2)))</f>
        <v>2.87</v>
      </c>
      <c r="L560" s="103" t="n">
        <f aca="false">IF(L$1="P",MAX(0,L$2-$D560),IF(L$1="C",MAX(0,$D560-L$2)))</f>
        <v>7.87</v>
      </c>
      <c r="M560" s="103" t="n">
        <f aca="false">IF(M$1="P",MAX(0,M$2-$D560),IF(M$1="C",MAX(0,$D560-M$2)))</f>
        <v>17.87</v>
      </c>
      <c r="N560" s="103" t="n">
        <f aca="false">IF(N$1="P",MAX(0,N$2-$D560),IF(N$1="C",MAX(0,$D560-N$2)))</f>
        <v>12.13</v>
      </c>
      <c r="O560" s="103" t="n">
        <f aca="false">IF(O$1="P",MAX(0,O$2-$D560),IF(O$1="C",MAX(0,$D560-O$2)))</f>
        <v>7.13</v>
      </c>
      <c r="P560" s="103" t="n">
        <f aca="false">IF(P$1="P",MAX(0,P$2-$D560),IF(P$1="C",MAX(0,$D560-P$2)))</f>
        <v>2.13</v>
      </c>
      <c r="Q560" s="103" t="n">
        <f aca="false">IF(Q$1="P",MAX(0,Q$2-$D560),IF(Q$1="C",MAX(0,$D560-Q$2)))</f>
        <v>0</v>
      </c>
      <c r="R560" s="103" t="n">
        <f aca="false">IF(R$1="P",MAX(0,R$2-$D560),IF(R$1="C",MAX(0,$D560-R$2)))</f>
        <v>0</v>
      </c>
      <c r="S560" s="103" t="n">
        <f aca="false">IF(S$1="P",MAX(0,S$2-$D560),IF(S$1="C",MAX(0,$D560-S$2)))</f>
        <v>0</v>
      </c>
      <c r="T560" s="103" t="n">
        <f aca="false">IF(T$1="P",MAX(0,T$2-$D560),IF(T$1="C",MAX(0,$D560-T$2)))</f>
        <v>0</v>
      </c>
      <c r="U560" s="104" t="n">
        <f aca="false">B560</f>
        <v>26</v>
      </c>
      <c r="V560" s="105" t="n">
        <f aca="false">VLOOKUP($C560,Gas!$B$3:$E$2506,2)</f>
        <v>2.61</v>
      </c>
      <c r="W560" s="46" t="n">
        <f aca="false">D560/V560</f>
        <v>12.3103448275862</v>
      </c>
      <c r="X560" s="99" t="n">
        <f aca="false">VLOOKUP($C560,Gas!$B$3:$E$2506,4)</f>
        <v>0.49817172664553</v>
      </c>
    </row>
    <row r="561" customFormat="false" ht="12.75" hidden="false" customHeight="false" outlineLevel="0" collapsed="false">
      <c r="A561" s="0" t="n">
        <f aca="false">YEAR(C561)</f>
        <v>2000</v>
      </c>
      <c r="B561" s="95" t="n">
        <f aca="false">MONTH(C561)+(YEAR(C561)-1998)*12</f>
        <v>26</v>
      </c>
      <c r="C561" s="101" t="n">
        <v>36573</v>
      </c>
      <c r="D561" s="102" t="n">
        <v>33</v>
      </c>
      <c r="E561" s="98" t="n">
        <f aca="false">LN(D561/D560)</f>
        <v>0.0267173883387131</v>
      </c>
      <c r="F561" s="106" t="n">
        <f aca="false">STDEV(E552:E561)*SQRT(trade_day)</f>
        <v>1.82905675931846</v>
      </c>
      <c r="G561" s="97"/>
      <c r="H561" s="103" t="n">
        <f aca="false">IF(H$1="P",MAX(0,H$2-$D561),IF(H$1="C",MAX(0,$D561-H$2)))</f>
        <v>0</v>
      </c>
      <c r="I561" s="103" t="n">
        <f aca="false">IF(I$1="P",MAX(0,I$2-$D561),IF(I$1="C",MAX(0,$D561-I$2)))</f>
        <v>0</v>
      </c>
      <c r="J561" s="103" t="n">
        <f aca="false">IF(J$1="P",MAX(0,J$2-$D561),IF(J$1="C",MAX(0,$D561-J$2)))</f>
        <v>0</v>
      </c>
      <c r="K561" s="103" t="n">
        <f aca="false">IF(K$1="P",MAX(0,K$2-$D561),IF(K$1="C",MAX(0,$D561-K$2)))</f>
        <v>2</v>
      </c>
      <c r="L561" s="103" t="n">
        <f aca="false">IF(L$1="P",MAX(0,L$2-$D561),IF(L$1="C",MAX(0,$D561-L$2)))</f>
        <v>7</v>
      </c>
      <c r="M561" s="103" t="n">
        <f aca="false">IF(M$1="P",MAX(0,M$2-$D561),IF(M$1="C",MAX(0,$D561-M$2)))</f>
        <v>17</v>
      </c>
      <c r="N561" s="103" t="n">
        <f aca="false">IF(N$1="P",MAX(0,N$2-$D561),IF(N$1="C",MAX(0,$D561-N$2)))</f>
        <v>13</v>
      </c>
      <c r="O561" s="103" t="n">
        <f aca="false">IF(O$1="P",MAX(0,O$2-$D561),IF(O$1="C",MAX(0,$D561-O$2)))</f>
        <v>8</v>
      </c>
      <c r="P561" s="103" t="n">
        <f aca="false">IF(P$1="P",MAX(0,P$2-$D561),IF(P$1="C",MAX(0,$D561-P$2)))</f>
        <v>3</v>
      </c>
      <c r="Q561" s="103" t="n">
        <f aca="false">IF(Q$1="P",MAX(0,Q$2-$D561),IF(Q$1="C",MAX(0,$D561-Q$2)))</f>
        <v>0</v>
      </c>
      <c r="R561" s="103" t="n">
        <f aca="false">IF(R$1="P",MAX(0,R$2-$D561),IF(R$1="C",MAX(0,$D561-R$2)))</f>
        <v>0</v>
      </c>
      <c r="S561" s="103" t="n">
        <f aca="false">IF(S$1="P",MAX(0,S$2-$D561),IF(S$1="C",MAX(0,$D561-S$2)))</f>
        <v>0</v>
      </c>
      <c r="T561" s="103" t="n">
        <f aca="false">IF(T$1="P",MAX(0,T$2-$D561),IF(T$1="C",MAX(0,$D561-T$2)))</f>
        <v>0</v>
      </c>
      <c r="U561" s="104" t="n">
        <f aca="false">B561</f>
        <v>26</v>
      </c>
      <c r="V561" s="105" t="n">
        <f aca="false">VLOOKUP($C561,Gas!$B$3:$E$2506,2)</f>
        <v>2.645</v>
      </c>
      <c r="W561" s="46" t="n">
        <f aca="false">D561/V561</f>
        <v>12.476370510397</v>
      </c>
      <c r="X561" s="99" t="n">
        <f aca="false">VLOOKUP($C561,Gas!$B$3:$E$2506,4)</f>
        <v>0.511341021022282</v>
      </c>
    </row>
    <row r="562" customFormat="false" ht="12.75" hidden="false" customHeight="false" outlineLevel="0" collapsed="false">
      <c r="A562" s="0" t="n">
        <f aca="false">YEAR(C562)</f>
        <v>2000</v>
      </c>
      <c r="B562" s="95" t="n">
        <f aca="false">MONTH(C562)+(YEAR(C562)-1998)*12</f>
        <v>26</v>
      </c>
      <c r="C562" s="101" t="n">
        <v>36574</v>
      </c>
      <c r="D562" s="102" t="n">
        <v>29.19</v>
      </c>
      <c r="E562" s="98" t="n">
        <f aca="false">LN(D562/D561)</f>
        <v>-0.122681376600457</v>
      </c>
      <c r="F562" s="106" t="n">
        <f aca="false">STDEV(E553:E562)*SQRT(trade_day)</f>
        <v>1.87995061986888</v>
      </c>
      <c r="G562" s="97"/>
      <c r="H562" s="103" t="n">
        <f aca="false">IF(H$1="P",MAX(0,H$2-$D562),IF(H$1="C",MAX(0,$D562-H$2)))</f>
        <v>0</v>
      </c>
      <c r="I562" s="103" t="n">
        <f aca="false">IF(I$1="P",MAX(0,I$2-$D562),IF(I$1="C",MAX(0,$D562-I$2)))</f>
        <v>0</v>
      </c>
      <c r="J562" s="103" t="n">
        <f aca="false">IF(J$1="P",MAX(0,J$2-$D562),IF(J$1="C",MAX(0,$D562-J$2)))</f>
        <v>0.809999999999999</v>
      </c>
      <c r="K562" s="103" t="n">
        <f aca="false">IF(K$1="P",MAX(0,K$2-$D562),IF(K$1="C",MAX(0,$D562-K$2)))</f>
        <v>5.81</v>
      </c>
      <c r="L562" s="103" t="n">
        <f aca="false">IF(L$1="P",MAX(0,L$2-$D562),IF(L$1="C",MAX(0,$D562-L$2)))</f>
        <v>10.81</v>
      </c>
      <c r="M562" s="103" t="n">
        <f aca="false">IF(M$1="P",MAX(0,M$2-$D562),IF(M$1="C",MAX(0,$D562-M$2)))</f>
        <v>20.81</v>
      </c>
      <c r="N562" s="103" t="n">
        <f aca="false">IF(N$1="P",MAX(0,N$2-$D562),IF(N$1="C",MAX(0,$D562-N$2)))</f>
        <v>9.19</v>
      </c>
      <c r="O562" s="103" t="n">
        <f aca="false">IF(O$1="P",MAX(0,O$2-$D562),IF(O$1="C",MAX(0,$D562-O$2)))</f>
        <v>4.19</v>
      </c>
      <c r="P562" s="103" t="n">
        <f aca="false">IF(P$1="P",MAX(0,P$2-$D562),IF(P$1="C",MAX(0,$D562-P$2)))</f>
        <v>0</v>
      </c>
      <c r="Q562" s="103" t="n">
        <f aca="false">IF(Q$1="P",MAX(0,Q$2-$D562),IF(Q$1="C",MAX(0,$D562-Q$2)))</f>
        <v>0</v>
      </c>
      <c r="R562" s="103" t="n">
        <f aca="false">IF(R$1="P",MAX(0,R$2-$D562),IF(R$1="C",MAX(0,$D562-R$2)))</f>
        <v>0</v>
      </c>
      <c r="S562" s="103" t="n">
        <f aca="false">IF(S$1="P",MAX(0,S$2-$D562),IF(S$1="C",MAX(0,$D562-S$2)))</f>
        <v>0</v>
      </c>
      <c r="T562" s="103" t="n">
        <f aca="false">IF(T$1="P",MAX(0,T$2-$D562),IF(T$1="C",MAX(0,$D562-T$2)))</f>
        <v>0</v>
      </c>
      <c r="U562" s="104" t="n">
        <f aca="false">B562</f>
        <v>26</v>
      </c>
      <c r="V562" s="105" t="n">
        <f aca="false">VLOOKUP($C562,Gas!$B$3:$E$2506,2)</f>
        <v>2.655</v>
      </c>
      <c r="W562" s="46" t="n">
        <f aca="false">D562/V562</f>
        <v>10.9943502824859</v>
      </c>
      <c r="X562" s="99" t="n">
        <f aca="false">VLOOKUP($C562,Gas!$B$3:$E$2506,4)</f>
        <v>0.504349179562036</v>
      </c>
    </row>
    <row r="563" customFormat="false" ht="12.75" hidden="false" customHeight="false" outlineLevel="0" collapsed="false">
      <c r="A563" s="0" t="n">
        <f aca="false">YEAR(C563)</f>
        <v>2000</v>
      </c>
      <c r="B563" s="95" t="n">
        <f aca="false">MONTH(C563)+(YEAR(C563)-1998)*12</f>
        <v>26</v>
      </c>
      <c r="C563" s="101" t="n">
        <v>36577</v>
      </c>
      <c r="D563" s="102" t="n">
        <v>28.05</v>
      </c>
      <c r="E563" s="98" t="n">
        <f aca="false">LN(D563/D562)</f>
        <v>-0.0398375528973181</v>
      </c>
      <c r="F563" s="106" t="n">
        <f aca="false">STDEV(E554:E563)*SQRT(trade_day)</f>
        <v>1.74244254488473</v>
      </c>
      <c r="G563" s="97"/>
      <c r="H563" s="103" t="n">
        <f aca="false">IF(H$1="P",MAX(0,H$2-$D563),IF(H$1="C",MAX(0,$D563-H$2)))</f>
        <v>0</v>
      </c>
      <c r="I563" s="103" t="n">
        <f aca="false">IF(I$1="P",MAX(0,I$2-$D563),IF(I$1="C",MAX(0,$D563-I$2)))</f>
        <v>0</v>
      </c>
      <c r="J563" s="103" t="n">
        <f aca="false">IF(J$1="P",MAX(0,J$2-$D563),IF(J$1="C",MAX(0,$D563-J$2)))</f>
        <v>1.95</v>
      </c>
      <c r="K563" s="103" t="n">
        <f aca="false">IF(K$1="P",MAX(0,K$2-$D563),IF(K$1="C",MAX(0,$D563-K$2)))</f>
        <v>6.95</v>
      </c>
      <c r="L563" s="103" t="n">
        <f aca="false">IF(L$1="P",MAX(0,L$2-$D563),IF(L$1="C",MAX(0,$D563-L$2)))</f>
        <v>11.95</v>
      </c>
      <c r="M563" s="103" t="n">
        <f aca="false">IF(M$1="P",MAX(0,M$2-$D563),IF(M$1="C",MAX(0,$D563-M$2)))</f>
        <v>21.95</v>
      </c>
      <c r="N563" s="103" t="n">
        <f aca="false">IF(N$1="P",MAX(0,N$2-$D563),IF(N$1="C",MAX(0,$D563-N$2)))</f>
        <v>8.05</v>
      </c>
      <c r="O563" s="103" t="n">
        <f aca="false">IF(O$1="P",MAX(0,O$2-$D563),IF(O$1="C",MAX(0,$D563-O$2)))</f>
        <v>3.05</v>
      </c>
      <c r="P563" s="103" t="n">
        <f aca="false">IF(P$1="P",MAX(0,P$2-$D563),IF(P$1="C",MAX(0,$D563-P$2)))</f>
        <v>0</v>
      </c>
      <c r="Q563" s="103" t="n">
        <f aca="false">IF(Q$1="P",MAX(0,Q$2-$D563),IF(Q$1="C",MAX(0,$D563-Q$2)))</f>
        <v>0</v>
      </c>
      <c r="R563" s="103" t="n">
        <f aca="false">IF(R$1="P",MAX(0,R$2-$D563),IF(R$1="C",MAX(0,$D563-R$2)))</f>
        <v>0</v>
      </c>
      <c r="S563" s="103" t="n">
        <f aca="false">IF(S$1="P",MAX(0,S$2-$D563),IF(S$1="C",MAX(0,$D563-S$2)))</f>
        <v>0</v>
      </c>
      <c r="T563" s="103" t="n">
        <f aca="false">IF(T$1="P",MAX(0,T$2-$D563),IF(T$1="C",MAX(0,$D563-T$2)))</f>
        <v>0</v>
      </c>
      <c r="U563" s="104" t="n">
        <f aca="false">B563</f>
        <v>26</v>
      </c>
      <c r="V563" s="105" t="n">
        <f aca="false">VLOOKUP($C563,Gas!$B$3:$E$2506,2)</f>
        <v>2.645</v>
      </c>
      <c r="W563" s="46" t="n">
        <f aca="false">D563/V563</f>
        <v>10.6049149338374</v>
      </c>
      <c r="X563" s="99" t="n">
        <f aca="false">VLOOKUP($C563,Gas!$B$3:$E$2506,4)</f>
        <v>0.135270630095756</v>
      </c>
    </row>
    <row r="564" customFormat="false" ht="12.75" hidden="false" customHeight="false" outlineLevel="0" collapsed="false">
      <c r="A564" s="0" t="n">
        <f aca="false">YEAR(C564)</f>
        <v>2000</v>
      </c>
      <c r="B564" s="95" t="n">
        <f aca="false">MONTH(C564)+(YEAR(C564)-1998)*12</f>
        <v>26</v>
      </c>
      <c r="C564" s="101" t="n">
        <v>36578</v>
      </c>
      <c r="D564" s="116" t="n">
        <f aca="false">D563</f>
        <v>28.05</v>
      </c>
      <c r="E564" s="98" t="n">
        <f aca="false">LN(D564/D563)</f>
        <v>0</v>
      </c>
      <c r="F564" s="106" t="n">
        <f aca="false">STDEV(E555:E564)*SQRT(trade_day)</f>
        <v>1.72237407025258</v>
      </c>
      <c r="G564" s="97"/>
      <c r="H564" s="103" t="n">
        <f aca="false">IF(H$1="P",MAX(0,H$2-$D564),IF(H$1="C",MAX(0,$D564-H$2)))</f>
        <v>0</v>
      </c>
      <c r="I564" s="103" t="n">
        <f aca="false">IF(I$1="P",MAX(0,I$2-$D564),IF(I$1="C",MAX(0,$D564-I$2)))</f>
        <v>0</v>
      </c>
      <c r="J564" s="103" t="n">
        <f aca="false">IF(J$1="P",MAX(0,J$2-$D564),IF(J$1="C",MAX(0,$D564-J$2)))</f>
        <v>1.95</v>
      </c>
      <c r="K564" s="103" t="n">
        <f aca="false">IF(K$1="P",MAX(0,K$2-$D564),IF(K$1="C",MAX(0,$D564-K$2)))</f>
        <v>6.95</v>
      </c>
      <c r="L564" s="103" t="n">
        <f aca="false">IF(L$1="P",MAX(0,L$2-$D564),IF(L$1="C",MAX(0,$D564-L$2)))</f>
        <v>11.95</v>
      </c>
      <c r="M564" s="103" t="n">
        <f aca="false">IF(M$1="P",MAX(0,M$2-$D564),IF(M$1="C",MAX(0,$D564-M$2)))</f>
        <v>21.95</v>
      </c>
      <c r="N564" s="103" t="n">
        <f aca="false">IF(N$1="P",MAX(0,N$2-$D564),IF(N$1="C",MAX(0,$D564-N$2)))</f>
        <v>8.05</v>
      </c>
      <c r="O564" s="103" t="n">
        <f aca="false">IF(O$1="P",MAX(0,O$2-$D564),IF(O$1="C",MAX(0,$D564-O$2)))</f>
        <v>3.05</v>
      </c>
      <c r="P564" s="103" t="n">
        <f aca="false">IF(P$1="P",MAX(0,P$2-$D564),IF(P$1="C",MAX(0,$D564-P$2)))</f>
        <v>0</v>
      </c>
      <c r="Q564" s="103" t="n">
        <f aca="false">IF(Q$1="P",MAX(0,Q$2-$D564),IF(Q$1="C",MAX(0,$D564-Q$2)))</f>
        <v>0</v>
      </c>
      <c r="R564" s="103" t="n">
        <f aca="false">IF(R$1="P",MAX(0,R$2-$D564),IF(R$1="C",MAX(0,$D564-R$2)))</f>
        <v>0</v>
      </c>
      <c r="S564" s="103" t="n">
        <f aca="false">IF(S$1="P",MAX(0,S$2-$D564),IF(S$1="C",MAX(0,$D564-S$2)))</f>
        <v>0</v>
      </c>
      <c r="T564" s="103" t="n">
        <f aca="false">IF(T$1="P",MAX(0,T$2-$D564),IF(T$1="C",MAX(0,$D564-T$2)))</f>
        <v>0</v>
      </c>
      <c r="U564" s="104" t="n">
        <f aca="false">B564</f>
        <v>26</v>
      </c>
      <c r="V564" s="105" t="n">
        <f aca="false">VLOOKUP($C564,Gas!$B$3:$E$2506,2)</f>
        <v>2.645</v>
      </c>
      <c r="W564" s="46" t="n">
        <f aca="false">D564/V564</f>
        <v>10.6049149338374</v>
      </c>
      <c r="X564" s="99" t="n">
        <f aca="false">VLOOKUP($C564,Gas!$B$3:$E$2506,4)</f>
        <v>0.13311086550045</v>
      </c>
    </row>
    <row r="565" customFormat="false" ht="12.75" hidden="false" customHeight="false" outlineLevel="0" collapsed="false">
      <c r="A565" s="0" t="n">
        <f aca="false">YEAR(C565)</f>
        <v>2000</v>
      </c>
      <c r="B565" s="95" t="n">
        <f aca="false">MONTH(C565)+(YEAR(C565)-1998)*12</f>
        <v>26</v>
      </c>
      <c r="C565" s="101" t="n">
        <v>36579</v>
      </c>
      <c r="D565" s="102" t="n">
        <v>28.38</v>
      </c>
      <c r="E565" s="98" t="n">
        <f aca="false">LN(D565/D564)</f>
        <v>0.0116960397631912</v>
      </c>
      <c r="F565" s="106" t="n">
        <f aca="false">STDEV(E556:E565)*SQRT(trade_day)</f>
        <v>1.09979426500567</v>
      </c>
      <c r="G565" s="97"/>
      <c r="H565" s="103" t="n">
        <f aca="false">IF(H$1="P",MAX(0,H$2-$D565),IF(H$1="C",MAX(0,$D565-H$2)))</f>
        <v>0</v>
      </c>
      <c r="I565" s="103" t="n">
        <f aca="false">IF(I$1="P",MAX(0,I$2-$D565),IF(I$1="C",MAX(0,$D565-I$2)))</f>
        <v>0</v>
      </c>
      <c r="J565" s="103" t="n">
        <f aca="false">IF(J$1="P",MAX(0,J$2-$D565),IF(J$1="C",MAX(0,$D565-J$2)))</f>
        <v>1.62</v>
      </c>
      <c r="K565" s="103" t="n">
        <f aca="false">IF(K$1="P",MAX(0,K$2-$D565),IF(K$1="C",MAX(0,$D565-K$2)))</f>
        <v>6.62</v>
      </c>
      <c r="L565" s="103" t="n">
        <f aca="false">IF(L$1="P",MAX(0,L$2-$D565),IF(L$1="C",MAX(0,$D565-L$2)))</f>
        <v>11.62</v>
      </c>
      <c r="M565" s="103" t="n">
        <f aca="false">IF(M$1="P",MAX(0,M$2-$D565),IF(M$1="C",MAX(0,$D565-M$2)))</f>
        <v>21.62</v>
      </c>
      <c r="N565" s="103" t="n">
        <f aca="false">IF(N$1="P",MAX(0,N$2-$D565),IF(N$1="C",MAX(0,$D565-N$2)))</f>
        <v>8.38</v>
      </c>
      <c r="O565" s="103" t="n">
        <f aca="false">IF(O$1="P",MAX(0,O$2-$D565),IF(O$1="C",MAX(0,$D565-O$2)))</f>
        <v>3.38</v>
      </c>
      <c r="P565" s="103" t="n">
        <f aca="false">IF(P$1="P",MAX(0,P$2-$D565),IF(P$1="C",MAX(0,$D565-P$2)))</f>
        <v>0</v>
      </c>
      <c r="Q565" s="103" t="n">
        <f aca="false">IF(Q$1="P",MAX(0,Q$2-$D565),IF(Q$1="C",MAX(0,$D565-Q$2)))</f>
        <v>0</v>
      </c>
      <c r="R565" s="103" t="n">
        <f aca="false">IF(R$1="P",MAX(0,R$2-$D565),IF(R$1="C",MAX(0,$D565-R$2)))</f>
        <v>0</v>
      </c>
      <c r="S565" s="103" t="n">
        <f aca="false">IF(S$1="P",MAX(0,S$2-$D565),IF(S$1="C",MAX(0,$D565-S$2)))</f>
        <v>0</v>
      </c>
      <c r="T565" s="103" t="n">
        <f aca="false">IF(T$1="P",MAX(0,T$2-$D565),IF(T$1="C",MAX(0,$D565-T$2)))</f>
        <v>0</v>
      </c>
      <c r="U565" s="104" t="n">
        <f aca="false">B565</f>
        <v>26</v>
      </c>
      <c r="V565" s="105" t="n">
        <f aca="false">VLOOKUP($C565,Gas!$B$3:$E$2506,2)</f>
        <v>2.545</v>
      </c>
      <c r="W565" s="46" t="n">
        <f aca="false">D565/V565</f>
        <v>11.1512770137525</v>
      </c>
      <c r="X565" s="99" t="n">
        <f aca="false">VLOOKUP($C565,Gas!$B$3:$E$2506,4)</f>
        <v>0.267102780497793</v>
      </c>
    </row>
    <row r="566" customFormat="false" ht="12.75" hidden="false" customHeight="false" outlineLevel="0" collapsed="false">
      <c r="A566" s="0" t="n">
        <f aca="false">YEAR(C566)</f>
        <v>2000</v>
      </c>
      <c r="B566" s="95" t="n">
        <f aca="false">MONTH(C566)+(YEAR(C566)-1998)*12</f>
        <v>26</v>
      </c>
      <c r="C566" s="101" t="n">
        <v>36580</v>
      </c>
      <c r="D566" s="102" t="n">
        <v>27.5</v>
      </c>
      <c r="E566" s="98" t="n">
        <f aca="false">LN(D566/D565)</f>
        <v>-0.0314986670593709</v>
      </c>
      <c r="F566" s="106" t="n">
        <f aca="false">STDEV(E557:E566)*SQRT(trade_day)</f>
        <v>1.04470502026842</v>
      </c>
      <c r="G566" s="97"/>
      <c r="H566" s="103" t="n">
        <f aca="false">IF(H$1="P",MAX(0,H$2-$D566),IF(H$1="C",MAX(0,$D566-H$2)))</f>
        <v>0</v>
      </c>
      <c r="I566" s="103" t="n">
        <f aca="false">IF(I$1="P",MAX(0,I$2-$D566),IF(I$1="C",MAX(0,$D566-I$2)))</f>
        <v>0</v>
      </c>
      <c r="J566" s="103" t="n">
        <f aca="false">IF(J$1="P",MAX(0,J$2-$D566),IF(J$1="C",MAX(0,$D566-J$2)))</f>
        <v>2.5</v>
      </c>
      <c r="K566" s="103" t="n">
        <f aca="false">IF(K$1="P",MAX(0,K$2-$D566),IF(K$1="C",MAX(0,$D566-K$2)))</f>
        <v>7.5</v>
      </c>
      <c r="L566" s="103" t="n">
        <f aca="false">IF(L$1="P",MAX(0,L$2-$D566),IF(L$1="C",MAX(0,$D566-L$2)))</f>
        <v>12.5</v>
      </c>
      <c r="M566" s="103" t="n">
        <f aca="false">IF(M$1="P",MAX(0,M$2-$D566),IF(M$1="C",MAX(0,$D566-M$2)))</f>
        <v>22.5</v>
      </c>
      <c r="N566" s="103" t="n">
        <f aca="false">IF(N$1="P",MAX(0,N$2-$D566),IF(N$1="C",MAX(0,$D566-N$2)))</f>
        <v>7.5</v>
      </c>
      <c r="O566" s="103" t="n">
        <f aca="false">IF(O$1="P",MAX(0,O$2-$D566),IF(O$1="C",MAX(0,$D566-O$2)))</f>
        <v>2.5</v>
      </c>
      <c r="P566" s="103" t="n">
        <f aca="false">IF(P$1="P",MAX(0,P$2-$D566),IF(P$1="C",MAX(0,$D566-P$2)))</f>
        <v>0</v>
      </c>
      <c r="Q566" s="103" t="n">
        <f aca="false">IF(Q$1="P",MAX(0,Q$2-$D566),IF(Q$1="C",MAX(0,$D566-Q$2)))</f>
        <v>0</v>
      </c>
      <c r="R566" s="103" t="n">
        <f aca="false">IF(R$1="P",MAX(0,R$2-$D566),IF(R$1="C",MAX(0,$D566-R$2)))</f>
        <v>0</v>
      </c>
      <c r="S566" s="103" t="n">
        <f aca="false">IF(S$1="P",MAX(0,S$2-$D566),IF(S$1="C",MAX(0,$D566-S$2)))</f>
        <v>0</v>
      </c>
      <c r="T566" s="103" t="n">
        <f aca="false">IF(T$1="P",MAX(0,T$2-$D566),IF(T$1="C",MAX(0,$D566-T$2)))</f>
        <v>0</v>
      </c>
      <c r="U566" s="104" t="n">
        <f aca="false">B566</f>
        <v>26</v>
      </c>
      <c r="V566" s="105" t="n">
        <f aca="false">VLOOKUP($C566,Gas!$B$3:$E$2506,2)</f>
        <v>2.5</v>
      </c>
      <c r="W566" s="46" t="n">
        <f aca="false">D566/V566</f>
        <v>11</v>
      </c>
      <c r="X566" s="99" t="n">
        <f aca="false">VLOOKUP($C566,Gas!$B$3:$E$2506,4)</f>
        <v>0.277687495721184</v>
      </c>
    </row>
    <row r="567" customFormat="false" ht="12.75" hidden="false" customHeight="false" outlineLevel="0" collapsed="false">
      <c r="A567" s="0" t="n">
        <f aca="false">YEAR(C567)</f>
        <v>2000</v>
      </c>
      <c r="B567" s="95" t="n">
        <f aca="false">MONTH(C567)+(YEAR(C567)-1998)*12</f>
        <v>26</v>
      </c>
      <c r="C567" s="101" t="n">
        <v>36581</v>
      </c>
      <c r="D567" s="102" t="n">
        <v>25</v>
      </c>
      <c r="E567" s="98" t="n">
        <f aca="false">LN(D567/D566)</f>
        <v>-0.0953101798043249</v>
      </c>
      <c r="F567" s="106" t="n">
        <f aca="false">STDEV(E558:E567)*SQRT(trade_day)</f>
        <v>1.10343106690188</v>
      </c>
      <c r="G567" s="97"/>
      <c r="H567" s="103" t="n">
        <f aca="false">IF(H$1="P",MAX(0,H$2-$D567),IF(H$1="C",MAX(0,$D567-H$2)))</f>
        <v>0</v>
      </c>
      <c r="I567" s="103" t="n">
        <f aca="false">IF(I$1="P",MAX(0,I$2-$D567),IF(I$1="C",MAX(0,$D567-I$2)))</f>
        <v>0</v>
      </c>
      <c r="J567" s="103" t="n">
        <f aca="false">IF(J$1="P",MAX(0,J$2-$D567),IF(J$1="C",MAX(0,$D567-J$2)))</f>
        <v>5</v>
      </c>
      <c r="K567" s="103" t="n">
        <f aca="false">IF(K$1="P",MAX(0,K$2-$D567),IF(K$1="C",MAX(0,$D567-K$2)))</f>
        <v>10</v>
      </c>
      <c r="L567" s="103" t="n">
        <f aca="false">IF(L$1="P",MAX(0,L$2-$D567),IF(L$1="C",MAX(0,$D567-L$2)))</f>
        <v>15</v>
      </c>
      <c r="M567" s="103" t="n">
        <f aca="false">IF(M$1="P",MAX(0,M$2-$D567),IF(M$1="C",MAX(0,$D567-M$2)))</f>
        <v>25</v>
      </c>
      <c r="N567" s="103" t="n">
        <f aca="false">IF(N$1="P",MAX(0,N$2-$D567),IF(N$1="C",MAX(0,$D567-N$2)))</f>
        <v>5</v>
      </c>
      <c r="O567" s="103" t="n">
        <f aca="false">IF(O$1="P",MAX(0,O$2-$D567),IF(O$1="C",MAX(0,$D567-O$2)))</f>
        <v>0</v>
      </c>
      <c r="P567" s="103" t="n">
        <f aca="false">IF(P$1="P",MAX(0,P$2-$D567),IF(P$1="C",MAX(0,$D567-P$2)))</f>
        <v>0</v>
      </c>
      <c r="Q567" s="103" t="n">
        <f aca="false">IF(Q$1="P",MAX(0,Q$2-$D567),IF(Q$1="C",MAX(0,$D567-Q$2)))</f>
        <v>0</v>
      </c>
      <c r="R567" s="103" t="n">
        <f aca="false">IF(R$1="P",MAX(0,R$2-$D567),IF(R$1="C",MAX(0,$D567-R$2)))</f>
        <v>0</v>
      </c>
      <c r="S567" s="103" t="n">
        <f aca="false">IF(S$1="P",MAX(0,S$2-$D567),IF(S$1="C",MAX(0,$D567-S$2)))</f>
        <v>0</v>
      </c>
      <c r="T567" s="103" t="n">
        <f aca="false">IF(T$1="P",MAX(0,T$2-$D567),IF(T$1="C",MAX(0,$D567-T$2)))</f>
        <v>0</v>
      </c>
      <c r="U567" s="104" t="n">
        <f aca="false">B567</f>
        <v>26</v>
      </c>
      <c r="V567" s="105" t="n">
        <f aca="false">VLOOKUP($C567,Gas!$B$3:$E$2506,2)</f>
        <v>2.515</v>
      </c>
      <c r="W567" s="46" t="n">
        <f aca="false">D567/V567</f>
        <v>9.9403578528827</v>
      </c>
      <c r="X567" s="99" t="n">
        <f aca="false">VLOOKUP($C567,Gas!$B$3:$E$2506,4)</f>
        <v>0.278162608137242</v>
      </c>
    </row>
    <row r="568" customFormat="false" ht="12.75" hidden="false" customHeight="false" outlineLevel="0" collapsed="false">
      <c r="A568" s="0" t="n">
        <f aca="false">YEAR(C568)</f>
        <v>2000</v>
      </c>
      <c r="B568" s="95" t="n">
        <f aca="false">MONTH(C568)+(YEAR(C568)-1998)*12</f>
        <v>26</v>
      </c>
      <c r="C568" s="101" t="n">
        <v>36584</v>
      </c>
      <c r="D568" s="102" t="n">
        <v>23.65</v>
      </c>
      <c r="E568" s="98" t="n">
        <f aca="false">LN(D568/D567)</f>
        <v>-0.0555127099302588</v>
      </c>
      <c r="F568" s="106" t="n">
        <f aca="false">STDEV(E559:E568)*SQRT(trade_day)</f>
        <v>1.01851192974845</v>
      </c>
      <c r="G568" s="97"/>
      <c r="H568" s="103" t="n">
        <f aca="false">IF(H$1="P",MAX(0,H$2-$D568),IF(H$1="C",MAX(0,$D568-H$2)))</f>
        <v>0</v>
      </c>
      <c r="I568" s="103" t="n">
        <f aca="false">IF(I$1="P",MAX(0,I$2-$D568),IF(I$1="C",MAX(0,$D568-I$2)))</f>
        <v>1.35</v>
      </c>
      <c r="J568" s="103" t="n">
        <f aca="false">IF(J$1="P",MAX(0,J$2-$D568),IF(J$1="C",MAX(0,$D568-J$2)))</f>
        <v>6.35</v>
      </c>
      <c r="K568" s="103" t="n">
        <f aca="false">IF(K$1="P",MAX(0,K$2-$D568),IF(K$1="C",MAX(0,$D568-K$2)))</f>
        <v>11.35</v>
      </c>
      <c r="L568" s="103" t="n">
        <f aca="false">IF(L$1="P",MAX(0,L$2-$D568),IF(L$1="C",MAX(0,$D568-L$2)))</f>
        <v>16.35</v>
      </c>
      <c r="M568" s="103" t="n">
        <f aca="false">IF(M$1="P",MAX(0,M$2-$D568),IF(M$1="C",MAX(0,$D568-M$2)))</f>
        <v>26.35</v>
      </c>
      <c r="N568" s="103" t="n">
        <f aca="false">IF(N$1="P",MAX(0,N$2-$D568),IF(N$1="C",MAX(0,$D568-N$2)))</f>
        <v>3.65</v>
      </c>
      <c r="O568" s="103" t="n">
        <f aca="false">IF(O$1="P",MAX(0,O$2-$D568),IF(O$1="C",MAX(0,$D568-O$2)))</f>
        <v>0</v>
      </c>
      <c r="P568" s="103" t="n">
        <f aca="false">IF(P$1="P",MAX(0,P$2-$D568),IF(P$1="C",MAX(0,$D568-P$2)))</f>
        <v>0</v>
      </c>
      <c r="Q568" s="103" t="n">
        <f aca="false">IF(Q$1="P",MAX(0,Q$2-$D568),IF(Q$1="C",MAX(0,$D568-Q$2)))</f>
        <v>0</v>
      </c>
      <c r="R568" s="103" t="n">
        <f aca="false">IF(R$1="P",MAX(0,R$2-$D568),IF(R$1="C",MAX(0,$D568-R$2)))</f>
        <v>0</v>
      </c>
      <c r="S568" s="103" t="n">
        <f aca="false">IF(S$1="P",MAX(0,S$2-$D568),IF(S$1="C",MAX(0,$D568-S$2)))</f>
        <v>0</v>
      </c>
      <c r="T568" s="103" t="n">
        <f aca="false">IF(T$1="P",MAX(0,T$2-$D568),IF(T$1="C",MAX(0,$D568-T$2)))</f>
        <v>0</v>
      </c>
      <c r="U568" s="104" t="n">
        <f aca="false">B568</f>
        <v>26</v>
      </c>
      <c r="V568" s="105" t="n">
        <f aca="false">VLOOKUP($C568,Gas!$B$3:$E$2506,2)</f>
        <v>2.515</v>
      </c>
      <c r="W568" s="46" t="n">
        <f aca="false">D568/V568</f>
        <v>9.40357852882704</v>
      </c>
      <c r="X568" s="99" t="n">
        <f aca="false">VLOOKUP($C568,Gas!$B$3:$E$2506,4)</f>
        <v>0.251544178547224</v>
      </c>
    </row>
    <row r="569" customFormat="false" ht="12.75" hidden="false" customHeight="false" outlineLevel="0" collapsed="false">
      <c r="A569" s="0" t="n">
        <f aca="false">YEAR(C569)</f>
        <v>2000</v>
      </c>
      <c r="B569" s="95" t="n">
        <f aca="false">MONTH(C569)+(YEAR(C569)-1998)*12</f>
        <v>26</v>
      </c>
      <c r="C569" s="101" t="n">
        <v>36585</v>
      </c>
      <c r="D569" s="102" t="n">
        <v>27.35</v>
      </c>
      <c r="E569" s="98" t="n">
        <f aca="false">LN(D569/D568)</f>
        <v>0.145353413930048</v>
      </c>
      <c r="F569" s="106" t="n">
        <f aca="false">STDEV(E560:E569)*SQRT(trade_day)</f>
        <v>1.18784862053902</v>
      </c>
      <c r="G569" s="97"/>
      <c r="H569" s="103" t="n">
        <f aca="false">IF(H$1="P",MAX(0,H$2-$D569),IF(H$1="C",MAX(0,$D569-H$2)))</f>
        <v>0</v>
      </c>
      <c r="I569" s="103" t="n">
        <f aca="false">IF(I$1="P",MAX(0,I$2-$D569),IF(I$1="C",MAX(0,$D569-I$2)))</f>
        <v>0</v>
      </c>
      <c r="J569" s="103" t="n">
        <f aca="false">IF(J$1="P",MAX(0,J$2-$D569),IF(J$1="C",MAX(0,$D569-J$2)))</f>
        <v>2.65</v>
      </c>
      <c r="K569" s="103" t="n">
        <f aca="false">IF(K$1="P",MAX(0,K$2-$D569),IF(K$1="C",MAX(0,$D569-K$2)))</f>
        <v>7.65</v>
      </c>
      <c r="L569" s="103" t="n">
        <f aca="false">IF(L$1="P",MAX(0,L$2-$D569),IF(L$1="C",MAX(0,$D569-L$2)))</f>
        <v>12.65</v>
      </c>
      <c r="M569" s="103" t="n">
        <f aca="false">IF(M$1="P",MAX(0,M$2-$D569),IF(M$1="C",MAX(0,$D569-M$2)))</f>
        <v>22.65</v>
      </c>
      <c r="N569" s="103" t="n">
        <f aca="false">IF(N$1="P",MAX(0,N$2-$D569),IF(N$1="C",MAX(0,$D569-N$2)))</f>
        <v>7.35</v>
      </c>
      <c r="O569" s="103" t="n">
        <f aca="false">IF(O$1="P",MAX(0,O$2-$D569),IF(O$1="C",MAX(0,$D569-O$2)))</f>
        <v>2.35</v>
      </c>
      <c r="P569" s="103" t="n">
        <f aca="false">IF(P$1="P",MAX(0,P$2-$D569),IF(P$1="C",MAX(0,$D569-P$2)))</f>
        <v>0</v>
      </c>
      <c r="Q569" s="103" t="n">
        <f aca="false">IF(Q$1="P",MAX(0,Q$2-$D569),IF(Q$1="C",MAX(0,$D569-Q$2)))</f>
        <v>0</v>
      </c>
      <c r="R569" s="103" t="n">
        <f aca="false">IF(R$1="P",MAX(0,R$2-$D569),IF(R$1="C",MAX(0,$D569-R$2)))</f>
        <v>0</v>
      </c>
      <c r="S569" s="103" t="n">
        <f aca="false">IF(S$1="P",MAX(0,S$2-$D569),IF(S$1="C",MAX(0,$D569-S$2)))</f>
        <v>0</v>
      </c>
      <c r="T569" s="103" t="n">
        <f aca="false">IF(T$1="P",MAX(0,T$2-$D569),IF(T$1="C",MAX(0,$D569-T$2)))</f>
        <v>0</v>
      </c>
      <c r="U569" s="104" t="n">
        <f aca="false">B569</f>
        <v>26</v>
      </c>
      <c r="V569" s="105" t="n">
        <f aca="false">VLOOKUP($C569,Gas!$B$3:$E$2506,2)</f>
        <v>2.605</v>
      </c>
      <c r="W569" s="46" t="n">
        <f aca="false">D569/V569</f>
        <v>10.4990403071017</v>
      </c>
      <c r="X569" s="99" t="n">
        <f aca="false">VLOOKUP($C569,Gas!$B$3:$E$2506,4)</f>
        <v>0.351840971931169</v>
      </c>
    </row>
    <row r="570" customFormat="false" ht="12.75" hidden="false" customHeight="false" outlineLevel="0" collapsed="false">
      <c r="A570" s="0" t="n">
        <f aca="false">YEAR(C570)</f>
        <v>2000</v>
      </c>
      <c r="B570" s="95" t="n">
        <f aca="false">MONTH(C570)+(YEAR(C570)-1998)*12</f>
        <v>27</v>
      </c>
      <c r="C570" s="101" t="n">
        <v>36586</v>
      </c>
      <c r="D570" s="102" t="n">
        <v>27.25</v>
      </c>
      <c r="E570" s="98" t="n">
        <f aca="false">LN(D570/D569)</f>
        <v>-0.00366300775873715</v>
      </c>
      <c r="F570" s="106" t="n">
        <f aca="false">STDEV(E561:E570)*SQRT(trade_day)</f>
        <v>1.16754063040172</v>
      </c>
      <c r="G570" s="97"/>
      <c r="H570" s="103" t="n">
        <f aca="false">IF(H$1="P",MAX(0,H$2-$D570),IF(H$1="C",MAX(0,$D570-H$2)))</f>
        <v>0</v>
      </c>
      <c r="I570" s="103" t="n">
        <f aca="false">IF(I$1="P",MAX(0,I$2-$D570),IF(I$1="C",MAX(0,$D570-I$2)))</f>
        <v>0</v>
      </c>
      <c r="J570" s="103" t="n">
        <f aca="false">IF(J$1="P",MAX(0,J$2-$D570),IF(J$1="C",MAX(0,$D570-J$2)))</f>
        <v>2.75</v>
      </c>
      <c r="K570" s="103" t="n">
        <f aca="false">IF(K$1="P",MAX(0,K$2-$D570),IF(K$1="C",MAX(0,$D570-K$2)))</f>
        <v>7.75</v>
      </c>
      <c r="L570" s="103" t="n">
        <f aca="false">IF(L$1="P",MAX(0,L$2-$D570),IF(L$1="C",MAX(0,$D570-L$2)))</f>
        <v>12.75</v>
      </c>
      <c r="M570" s="103" t="n">
        <f aca="false">IF(M$1="P",MAX(0,M$2-$D570),IF(M$1="C",MAX(0,$D570-M$2)))</f>
        <v>22.75</v>
      </c>
      <c r="N570" s="103" t="n">
        <f aca="false">IF(N$1="P",MAX(0,N$2-$D570),IF(N$1="C",MAX(0,$D570-N$2)))</f>
        <v>7.25</v>
      </c>
      <c r="O570" s="103" t="n">
        <f aca="false">IF(O$1="P",MAX(0,O$2-$D570),IF(O$1="C",MAX(0,$D570-O$2)))</f>
        <v>2.25</v>
      </c>
      <c r="P570" s="103" t="n">
        <f aca="false">IF(P$1="P",MAX(0,P$2-$D570),IF(P$1="C",MAX(0,$D570-P$2)))</f>
        <v>0</v>
      </c>
      <c r="Q570" s="103" t="n">
        <f aca="false">IF(Q$1="P",MAX(0,Q$2-$D570),IF(Q$1="C",MAX(0,$D570-Q$2)))</f>
        <v>0</v>
      </c>
      <c r="R570" s="103" t="n">
        <f aca="false">IF(R$1="P",MAX(0,R$2-$D570),IF(R$1="C",MAX(0,$D570-R$2)))</f>
        <v>0</v>
      </c>
      <c r="S570" s="103" t="n">
        <f aca="false">IF(S$1="P",MAX(0,S$2-$D570),IF(S$1="C",MAX(0,$D570-S$2)))</f>
        <v>0</v>
      </c>
      <c r="T570" s="103" t="n">
        <f aca="false">IF(T$1="P",MAX(0,T$2-$D570),IF(T$1="C",MAX(0,$D570-T$2)))</f>
        <v>0</v>
      </c>
      <c r="U570" s="104" t="n">
        <f aca="false">B570</f>
        <v>27</v>
      </c>
      <c r="V570" s="105" t="n">
        <f aca="false">VLOOKUP($C570,Gas!$B$3:$E$2506,2)</f>
        <v>2.66</v>
      </c>
      <c r="W570" s="46" t="n">
        <f aca="false">D570/V570</f>
        <v>10.2443609022556</v>
      </c>
      <c r="X570" s="99" t="n">
        <f aca="false">VLOOKUP($C570,Gas!$B$3:$E$2506,4)</f>
        <v>0.377237425179136</v>
      </c>
    </row>
    <row r="571" customFormat="false" ht="12.75" hidden="false" customHeight="false" outlineLevel="0" collapsed="false">
      <c r="A571" s="0" t="n">
        <f aca="false">YEAR(C571)</f>
        <v>2000</v>
      </c>
      <c r="B571" s="95" t="n">
        <f aca="false">MONTH(C571)+(YEAR(C571)-1998)*12</f>
        <v>27</v>
      </c>
      <c r="C571" s="101" t="n">
        <v>36587</v>
      </c>
      <c r="D571" s="102" t="n">
        <v>27.21</v>
      </c>
      <c r="E571" s="98" t="n">
        <f aca="false">LN(D571/D570)</f>
        <v>-0.00146896831409813</v>
      </c>
      <c r="F571" s="106" t="n">
        <f aca="false">STDEV(E562:E571)*SQRT(trade_day)</f>
        <v>1.14690001506006</v>
      </c>
      <c r="G571" s="97"/>
      <c r="H571" s="103" t="n">
        <f aca="false">IF(H$1="P",MAX(0,H$2-$D571),IF(H$1="C",MAX(0,$D571-H$2)))</f>
        <v>0</v>
      </c>
      <c r="I571" s="103" t="n">
        <f aca="false">IF(I$1="P",MAX(0,I$2-$D571),IF(I$1="C",MAX(0,$D571-I$2)))</f>
        <v>0</v>
      </c>
      <c r="J571" s="103" t="n">
        <f aca="false">IF(J$1="P",MAX(0,J$2-$D571),IF(J$1="C",MAX(0,$D571-J$2)))</f>
        <v>2.79</v>
      </c>
      <c r="K571" s="103" t="n">
        <f aca="false">IF(K$1="P",MAX(0,K$2-$D571),IF(K$1="C",MAX(0,$D571-K$2)))</f>
        <v>7.79</v>
      </c>
      <c r="L571" s="103" t="n">
        <f aca="false">IF(L$1="P",MAX(0,L$2-$D571),IF(L$1="C",MAX(0,$D571-L$2)))</f>
        <v>12.79</v>
      </c>
      <c r="M571" s="103" t="n">
        <f aca="false">IF(M$1="P",MAX(0,M$2-$D571),IF(M$1="C",MAX(0,$D571-M$2)))</f>
        <v>22.79</v>
      </c>
      <c r="N571" s="103" t="n">
        <f aca="false">IF(N$1="P",MAX(0,N$2-$D571),IF(N$1="C",MAX(0,$D571-N$2)))</f>
        <v>7.21</v>
      </c>
      <c r="O571" s="103" t="n">
        <f aca="false">IF(O$1="P",MAX(0,O$2-$D571),IF(O$1="C",MAX(0,$D571-O$2)))</f>
        <v>2.21</v>
      </c>
      <c r="P571" s="103" t="n">
        <f aca="false">IF(P$1="P",MAX(0,P$2-$D571),IF(P$1="C",MAX(0,$D571-P$2)))</f>
        <v>0</v>
      </c>
      <c r="Q571" s="103" t="n">
        <f aca="false">IF(Q$1="P",MAX(0,Q$2-$D571),IF(Q$1="C",MAX(0,$D571-Q$2)))</f>
        <v>0</v>
      </c>
      <c r="R571" s="103" t="n">
        <f aca="false">IF(R$1="P",MAX(0,R$2-$D571),IF(R$1="C",MAX(0,$D571-R$2)))</f>
        <v>0</v>
      </c>
      <c r="S571" s="103" t="n">
        <f aca="false">IF(S$1="P",MAX(0,S$2-$D571),IF(S$1="C",MAX(0,$D571-S$2)))</f>
        <v>0</v>
      </c>
      <c r="T571" s="103" t="n">
        <f aca="false">IF(T$1="P",MAX(0,T$2-$D571),IF(T$1="C",MAX(0,$D571-T$2)))</f>
        <v>0</v>
      </c>
      <c r="U571" s="104" t="n">
        <f aca="false">B571</f>
        <v>27</v>
      </c>
      <c r="V571" s="105" t="n">
        <f aca="false">VLOOKUP($C571,Gas!$B$3:$E$2506,2)</f>
        <v>2.71</v>
      </c>
      <c r="W571" s="46" t="n">
        <f aca="false">D571/V571</f>
        <v>10.0405904059041</v>
      </c>
      <c r="X571" s="99" t="n">
        <f aca="false">VLOOKUP($C571,Gas!$B$3:$E$2506,4)</f>
        <v>0.392571023007583</v>
      </c>
    </row>
    <row r="572" customFormat="false" ht="12.75" hidden="false" customHeight="false" outlineLevel="0" collapsed="false">
      <c r="A572" s="0" t="n">
        <f aca="false">YEAR(C572)</f>
        <v>2000</v>
      </c>
      <c r="B572" s="95" t="n">
        <f aca="false">MONTH(C572)+(YEAR(C572)-1998)*12</f>
        <v>27</v>
      </c>
      <c r="C572" s="101" t="n">
        <v>36588</v>
      </c>
      <c r="D572" s="102" t="n">
        <v>27.01</v>
      </c>
      <c r="E572" s="98" t="n">
        <f aca="false">LN(D572/D571)</f>
        <v>-0.00737738499063068</v>
      </c>
      <c r="F572" s="106" t="n">
        <f aca="false">STDEV(E563:E572)*SQRT(trade_day)</f>
        <v>0.992707162746406</v>
      </c>
      <c r="G572" s="97"/>
      <c r="H572" s="103" t="n">
        <f aca="false">IF(H$1="P",MAX(0,H$2-$D572),IF(H$1="C",MAX(0,$D572-H$2)))</f>
        <v>0</v>
      </c>
      <c r="I572" s="103" t="n">
        <f aca="false">IF(I$1="P",MAX(0,I$2-$D572),IF(I$1="C",MAX(0,$D572-I$2)))</f>
        <v>0</v>
      </c>
      <c r="J572" s="103" t="n">
        <f aca="false">IF(J$1="P",MAX(0,J$2-$D572),IF(J$1="C",MAX(0,$D572-J$2)))</f>
        <v>2.99</v>
      </c>
      <c r="K572" s="103" t="n">
        <f aca="false">IF(K$1="P",MAX(0,K$2-$D572),IF(K$1="C",MAX(0,$D572-K$2)))</f>
        <v>7.99</v>
      </c>
      <c r="L572" s="103" t="n">
        <f aca="false">IF(L$1="P",MAX(0,L$2-$D572),IF(L$1="C",MAX(0,$D572-L$2)))</f>
        <v>12.99</v>
      </c>
      <c r="M572" s="103" t="n">
        <f aca="false">IF(M$1="P",MAX(0,M$2-$D572),IF(M$1="C",MAX(0,$D572-M$2)))</f>
        <v>22.99</v>
      </c>
      <c r="N572" s="103" t="n">
        <f aca="false">IF(N$1="P",MAX(0,N$2-$D572),IF(N$1="C",MAX(0,$D572-N$2)))</f>
        <v>7.01</v>
      </c>
      <c r="O572" s="103" t="n">
        <f aca="false">IF(O$1="P",MAX(0,O$2-$D572),IF(O$1="C",MAX(0,$D572-O$2)))</f>
        <v>2.01</v>
      </c>
      <c r="P572" s="103" t="n">
        <f aca="false">IF(P$1="P",MAX(0,P$2-$D572),IF(P$1="C",MAX(0,$D572-P$2)))</f>
        <v>0</v>
      </c>
      <c r="Q572" s="103" t="n">
        <f aca="false">IF(Q$1="P",MAX(0,Q$2-$D572),IF(Q$1="C",MAX(0,$D572-Q$2)))</f>
        <v>0</v>
      </c>
      <c r="R572" s="103" t="n">
        <f aca="false">IF(R$1="P",MAX(0,R$2-$D572),IF(R$1="C",MAX(0,$D572-R$2)))</f>
        <v>0</v>
      </c>
      <c r="S572" s="103" t="n">
        <f aca="false">IF(S$1="P",MAX(0,S$2-$D572),IF(S$1="C",MAX(0,$D572-S$2)))</f>
        <v>0</v>
      </c>
      <c r="T572" s="103" t="n">
        <f aca="false">IF(T$1="P",MAX(0,T$2-$D572),IF(T$1="C",MAX(0,$D572-T$2)))</f>
        <v>0</v>
      </c>
      <c r="U572" s="104" t="n">
        <f aca="false">B572</f>
        <v>27</v>
      </c>
      <c r="V572" s="105" t="n">
        <f aca="false">VLOOKUP($C572,Gas!$B$3:$E$2506,2)</f>
        <v>2.8</v>
      </c>
      <c r="W572" s="46" t="n">
        <f aca="false">D572/V572</f>
        <v>9.64642857142857</v>
      </c>
      <c r="X572" s="99" t="n">
        <f aca="false">VLOOKUP($C572,Gas!$B$3:$E$2506,4)</f>
        <v>0.43201610092382</v>
      </c>
    </row>
    <row r="573" customFormat="false" ht="12.75" hidden="false" customHeight="false" outlineLevel="0" collapsed="false">
      <c r="A573" s="0" t="n">
        <f aca="false">YEAR(C573)</f>
        <v>2000</v>
      </c>
      <c r="B573" s="95" t="n">
        <f aca="false">MONTH(C573)+(YEAR(C573)-1998)*12</f>
        <v>27</v>
      </c>
      <c r="C573" s="101" t="n">
        <v>36591</v>
      </c>
      <c r="D573" s="102" t="n">
        <v>26.58</v>
      </c>
      <c r="E573" s="98" t="n">
        <f aca="false">LN(D573/D572)</f>
        <v>-0.0160481145194251</v>
      </c>
      <c r="F573" s="106" t="n">
        <f aca="false">STDEV(E564:E573)*SQRT(trade_day)</f>
        <v>0.978378059461232</v>
      </c>
      <c r="G573" s="97"/>
      <c r="H573" s="103" t="n">
        <f aca="false">IF(H$1="P",MAX(0,H$2-$D573),IF(H$1="C",MAX(0,$D573-H$2)))</f>
        <v>0</v>
      </c>
      <c r="I573" s="103" t="n">
        <f aca="false">IF(I$1="P",MAX(0,I$2-$D573),IF(I$1="C",MAX(0,$D573-I$2)))</f>
        <v>0</v>
      </c>
      <c r="J573" s="103" t="n">
        <f aca="false">IF(J$1="P",MAX(0,J$2-$D573),IF(J$1="C",MAX(0,$D573-J$2)))</f>
        <v>3.42</v>
      </c>
      <c r="K573" s="103" t="n">
        <f aca="false">IF(K$1="P",MAX(0,K$2-$D573),IF(K$1="C",MAX(0,$D573-K$2)))</f>
        <v>8.42</v>
      </c>
      <c r="L573" s="103" t="n">
        <f aca="false">IF(L$1="P",MAX(0,L$2-$D573),IF(L$1="C",MAX(0,$D573-L$2)))</f>
        <v>13.42</v>
      </c>
      <c r="M573" s="103" t="n">
        <f aca="false">IF(M$1="P",MAX(0,M$2-$D573),IF(M$1="C",MAX(0,$D573-M$2)))</f>
        <v>23.42</v>
      </c>
      <c r="N573" s="103" t="n">
        <f aca="false">IF(N$1="P",MAX(0,N$2-$D573),IF(N$1="C",MAX(0,$D573-N$2)))</f>
        <v>6.58</v>
      </c>
      <c r="O573" s="103" t="n">
        <f aca="false">IF(O$1="P",MAX(0,O$2-$D573),IF(O$1="C",MAX(0,$D573-O$2)))</f>
        <v>1.58</v>
      </c>
      <c r="P573" s="103" t="n">
        <f aca="false">IF(P$1="P",MAX(0,P$2-$D573),IF(P$1="C",MAX(0,$D573-P$2)))</f>
        <v>0</v>
      </c>
      <c r="Q573" s="103" t="n">
        <f aca="false">IF(Q$1="P",MAX(0,Q$2-$D573),IF(Q$1="C",MAX(0,$D573-Q$2)))</f>
        <v>0</v>
      </c>
      <c r="R573" s="103" t="n">
        <f aca="false">IF(R$1="P",MAX(0,R$2-$D573),IF(R$1="C",MAX(0,$D573-R$2)))</f>
        <v>0</v>
      </c>
      <c r="S573" s="103" t="n">
        <f aca="false">IF(S$1="P",MAX(0,S$2-$D573),IF(S$1="C",MAX(0,$D573-S$2)))</f>
        <v>0</v>
      </c>
      <c r="T573" s="103" t="n">
        <f aca="false">IF(T$1="P",MAX(0,T$2-$D573),IF(T$1="C",MAX(0,$D573-T$2)))</f>
        <v>0</v>
      </c>
      <c r="U573" s="104" t="n">
        <f aca="false">B573</f>
        <v>27</v>
      </c>
      <c r="V573" s="105" t="n">
        <f aca="false">VLOOKUP($C573,Gas!$B$3:$E$2506,2)</f>
        <v>2.725</v>
      </c>
      <c r="W573" s="46" t="n">
        <f aca="false">D573/V573</f>
        <v>9.75412844036697</v>
      </c>
      <c r="X573" s="99" t="n">
        <f aca="false">VLOOKUP($C573,Gas!$B$3:$E$2506,4)</f>
        <v>0.359174234497808</v>
      </c>
    </row>
    <row r="574" customFormat="false" ht="12.75" hidden="false" customHeight="false" outlineLevel="0" collapsed="false">
      <c r="A574" s="0" t="n">
        <f aca="false">YEAR(C574)</f>
        <v>2000</v>
      </c>
      <c r="B574" s="95" t="n">
        <f aca="false">MONTH(C574)+(YEAR(C574)-1998)*12</f>
        <v>27</v>
      </c>
      <c r="C574" s="101" t="n">
        <v>36592</v>
      </c>
      <c r="D574" s="102" t="n">
        <v>27.22</v>
      </c>
      <c r="E574" s="98" t="n">
        <f aca="false">LN(D574/D573)</f>
        <v>0.0237929439382208</v>
      </c>
      <c r="F574" s="106" t="n">
        <f aca="false">STDEV(E565:E574)*SQRT(trade_day)</f>
        <v>0.98918733723354</v>
      </c>
      <c r="G574" s="97"/>
      <c r="H574" s="103" t="n">
        <f aca="false">IF(H$1="P",MAX(0,H$2-$D574),IF(H$1="C",MAX(0,$D574-H$2)))</f>
        <v>0</v>
      </c>
      <c r="I574" s="103" t="n">
        <f aca="false">IF(I$1="P",MAX(0,I$2-$D574),IF(I$1="C",MAX(0,$D574-I$2)))</f>
        <v>0</v>
      </c>
      <c r="J574" s="103" t="n">
        <f aca="false">IF(J$1="P",MAX(0,J$2-$D574),IF(J$1="C",MAX(0,$D574-J$2)))</f>
        <v>2.78</v>
      </c>
      <c r="K574" s="103" t="n">
        <f aca="false">IF(K$1="P",MAX(0,K$2-$D574),IF(K$1="C",MAX(0,$D574-K$2)))</f>
        <v>7.78</v>
      </c>
      <c r="L574" s="103" t="n">
        <f aca="false">IF(L$1="P",MAX(0,L$2-$D574),IF(L$1="C",MAX(0,$D574-L$2)))</f>
        <v>12.78</v>
      </c>
      <c r="M574" s="103" t="n">
        <f aca="false">IF(M$1="P",MAX(0,M$2-$D574),IF(M$1="C",MAX(0,$D574-M$2)))</f>
        <v>22.78</v>
      </c>
      <c r="N574" s="103" t="n">
        <f aca="false">IF(N$1="P",MAX(0,N$2-$D574),IF(N$1="C",MAX(0,$D574-N$2)))</f>
        <v>7.22</v>
      </c>
      <c r="O574" s="103" t="n">
        <f aca="false">IF(O$1="P",MAX(0,O$2-$D574),IF(O$1="C",MAX(0,$D574-O$2)))</f>
        <v>2.22</v>
      </c>
      <c r="P574" s="103" t="n">
        <f aca="false">IF(P$1="P",MAX(0,P$2-$D574),IF(P$1="C",MAX(0,$D574-P$2)))</f>
        <v>0</v>
      </c>
      <c r="Q574" s="103" t="n">
        <f aca="false">IF(Q$1="P",MAX(0,Q$2-$D574),IF(Q$1="C",MAX(0,$D574-Q$2)))</f>
        <v>0</v>
      </c>
      <c r="R574" s="103" t="n">
        <f aca="false">IF(R$1="P",MAX(0,R$2-$D574),IF(R$1="C",MAX(0,$D574-R$2)))</f>
        <v>0</v>
      </c>
      <c r="S574" s="103" t="n">
        <f aca="false">IF(S$1="P",MAX(0,S$2-$D574),IF(S$1="C",MAX(0,$D574-S$2)))</f>
        <v>0</v>
      </c>
      <c r="T574" s="103" t="n">
        <f aca="false">IF(T$1="P",MAX(0,T$2-$D574),IF(T$1="C",MAX(0,$D574-T$2)))</f>
        <v>0</v>
      </c>
      <c r="U574" s="104" t="n">
        <f aca="false">B574</f>
        <v>27</v>
      </c>
      <c r="V574" s="105" t="n">
        <f aca="false">VLOOKUP($C574,Gas!$B$3:$E$2506,2)</f>
        <v>2.76</v>
      </c>
      <c r="W574" s="46" t="n">
        <f aca="false">D574/V574</f>
        <v>9.86231884057971</v>
      </c>
      <c r="X574" s="99" t="n">
        <f aca="false">VLOOKUP($C574,Gas!$B$3:$E$2506,4)</f>
        <v>0.355878542617646</v>
      </c>
    </row>
    <row r="575" customFormat="false" ht="12.75" hidden="false" customHeight="false" outlineLevel="0" collapsed="false">
      <c r="A575" s="0" t="n">
        <f aca="false">YEAR(C575)</f>
        <v>2000</v>
      </c>
      <c r="B575" s="95" t="n">
        <f aca="false">MONTH(C575)+(YEAR(C575)-1998)*12</f>
        <v>27</v>
      </c>
      <c r="C575" s="101" t="n">
        <v>36593</v>
      </c>
      <c r="D575" s="102" t="n">
        <v>27.2</v>
      </c>
      <c r="E575" s="98" t="n">
        <f aca="false">LN(D575/D574)</f>
        <v>-0.00073502392136832</v>
      </c>
      <c r="F575" s="106" t="n">
        <f aca="false">STDEV(E566:E575)*SQRT(trade_day)</f>
        <v>0.986003570661589</v>
      </c>
      <c r="G575" s="97"/>
      <c r="H575" s="103" t="n">
        <f aca="false">IF(H$1="P",MAX(0,H$2-$D575),IF(H$1="C",MAX(0,$D575-H$2)))</f>
        <v>0</v>
      </c>
      <c r="I575" s="103" t="n">
        <f aca="false">IF(I$1="P",MAX(0,I$2-$D575),IF(I$1="C",MAX(0,$D575-I$2)))</f>
        <v>0</v>
      </c>
      <c r="J575" s="103" t="n">
        <f aca="false">IF(J$1="P",MAX(0,J$2-$D575),IF(J$1="C",MAX(0,$D575-J$2)))</f>
        <v>2.8</v>
      </c>
      <c r="K575" s="103" t="n">
        <f aca="false">IF(K$1="P",MAX(0,K$2-$D575),IF(K$1="C",MAX(0,$D575-K$2)))</f>
        <v>7.8</v>
      </c>
      <c r="L575" s="103" t="n">
        <f aca="false">IF(L$1="P",MAX(0,L$2-$D575),IF(L$1="C",MAX(0,$D575-L$2)))</f>
        <v>12.8</v>
      </c>
      <c r="M575" s="103" t="n">
        <f aca="false">IF(M$1="P",MAX(0,M$2-$D575),IF(M$1="C",MAX(0,$D575-M$2)))</f>
        <v>22.8</v>
      </c>
      <c r="N575" s="103" t="n">
        <f aca="false">IF(N$1="P",MAX(0,N$2-$D575),IF(N$1="C",MAX(0,$D575-N$2)))</f>
        <v>7.2</v>
      </c>
      <c r="O575" s="103" t="n">
        <f aca="false">IF(O$1="P",MAX(0,O$2-$D575),IF(O$1="C",MAX(0,$D575-O$2)))</f>
        <v>2.2</v>
      </c>
      <c r="P575" s="103" t="n">
        <f aca="false">IF(P$1="P",MAX(0,P$2-$D575),IF(P$1="C",MAX(0,$D575-P$2)))</f>
        <v>0</v>
      </c>
      <c r="Q575" s="103" t="n">
        <f aca="false">IF(Q$1="P",MAX(0,Q$2-$D575),IF(Q$1="C",MAX(0,$D575-Q$2)))</f>
        <v>0</v>
      </c>
      <c r="R575" s="103" t="n">
        <f aca="false">IF(R$1="P",MAX(0,R$2-$D575),IF(R$1="C",MAX(0,$D575-R$2)))</f>
        <v>0</v>
      </c>
      <c r="S575" s="103" t="n">
        <f aca="false">IF(S$1="P",MAX(0,S$2-$D575),IF(S$1="C",MAX(0,$D575-S$2)))</f>
        <v>0</v>
      </c>
      <c r="T575" s="103" t="n">
        <f aca="false">IF(T$1="P",MAX(0,T$2-$D575),IF(T$1="C",MAX(0,$D575-T$2)))</f>
        <v>0</v>
      </c>
      <c r="U575" s="104" t="n">
        <f aca="false">B575</f>
        <v>27</v>
      </c>
      <c r="V575" s="105" t="n">
        <f aca="false">VLOOKUP($C575,Gas!$B$3:$E$2506,2)</f>
        <v>2.78</v>
      </c>
      <c r="W575" s="46" t="n">
        <f aca="false">D575/V575</f>
        <v>9.7841726618705</v>
      </c>
      <c r="X575" s="99" t="n">
        <f aca="false">VLOOKUP($C575,Gas!$B$3:$E$2506,4)</f>
        <v>0.350867991733165</v>
      </c>
    </row>
    <row r="576" customFormat="false" ht="12.75" hidden="false" customHeight="false" outlineLevel="0" collapsed="false">
      <c r="A576" s="0" t="n">
        <f aca="false">YEAR(C576)</f>
        <v>2000</v>
      </c>
      <c r="B576" s="95" t="n">
        <f aca="false">MONTH(C576)+(YEAR(C576)-1998)*12</f>
        <v>27</v>
      </c>
      <c r="C576" s="101" t="n">
        <v>36594</v>
      </c>
      <c r="D576" s="102" t="n">
        <v>25.88</v>
      </c>
      <c r="E576" s="98" t="n">
        <f aca="false">LN(D576/D575)</f>
        <v>-0.0497465036692519</v>
      </c>
      <c r="F576" s="106" t="n">
        <f aca="false">STDEV(E567:E576)*SQRT(trade_day)</f>
        <v>1.00406909638205</v>
      </c>
      <c r="G576" s="97"/>
      <c r="H576" s="103" t="n">
        <f aca="false">IF(H$1="P",MAX(0,H$2-$D576),IF(H$1="C",MAX(0,$D576-H$2)))</f>
        <v>0</v>
      </c>
      <c r="I576" s="103" t="n">
        <f aca="false">IF(I$1="P",MAX(0,I$2-$D576),IF(I$1="C",MAX(0,$D576-I$2)))</f>
        <v>0</v>
      </c>
      <c r="J576" s="103" t="n">
        <f aca="false">IF(J$1="P",MAX(0,J$2-$D576),IF(J$1="C",MAX(0,$D576-J$2)))</f>
        <v>4.12</v>
      </c>
      <c r="K576" s="103" t="n">
        <f aca="false">IF(K$1="P",MAX(0,K$2-$D576),IF(K$1="C",MAX(0,$D576-K$2)))</f>
        <v>9.12</v>
      </c>
      <c r="L576" s="103" t="n">
        <f aca="false">IF(L$1="P",MAX(0,L$2-$D576),IF(L$1="C",MAX(0,$D576-L$2)))</f>
        <v>14.12</v>
      </c>
      <c r="M576" s="103" t="n">
        <f aca="false">IF(M$1="P",MAX(0,M$2-$D576),IF(M$1="C",MAX(0,$D576-M$2)))</f>
        <v>24.12</v>
      </c>
      <c r="N576" s="103" t="n">
        <f aca="false">IF(N$1="P",MAX(0,N$2-$D576),IF(N$1="C",MAX(0,$D576-N$2)))</f>
        <v>5.88</v>
      </c>
      <c r="O576" s="103" t="n">
        <f aca="false">IF(O$1="P",MAX(0,O$2-$D576),IF(O$1="C",MAX(0,$D576-O$2)))</f>
        <v>0.879999999999999</v>
      </c>
      <c r="P576" s="103" t="n">
        <f aca="false">IF(P$1="P",MAX(0,P$2-$D576),IF(P$1="C",MAX(0,$D576-P$2)))</f>
        <v>0</v>
      </c>
      <c r="Q576" s="103" t="n">
        <f aca="false">IF(Q$1="P",MAX(0,Q$2-$D576),IF(Q$1="C",MAX(0,$D576-Q$2)))</f>
        <v>0</v>
      </c>
      <c r="R576" s="103" t="n">
        <f aca="false">IF(R$1="P",MAX(0,R$2-$D576),IF(R$1="C",MAX(0,$D576-R$2)))</f>
        <v>0</v>
      </c>
      <c r="S576" s="103" t="n">
        <f aca="false">IF(S$1="P",MAX(0,S$2-$D576),IF(S$1="C",MAX(0,$D576-S$2)))</f>
        <v>0</v>
      </c>
      <c r="T576" s="103" t="n">
        <f aca="false">IF(T$1="P",MAX(0,T$2-$D576),IF(T$1="C",MAX(0,$D576-T$2)))</f>
        <v>0</v>
      </c>
      <c r="U576" s="104" t="n">
        <f aca="false">B576</f>
        <v>27</v>
      </c>
      <c r="V576" s="105" t="n">
        <f aca="false">VLOOKUP($C576,Gas!$B$3:$E$2506,2)</f>
        <v>2.755</v>
      </c>
      <c r="W576" s="46" t="n">
        <f aca="false">D576/V576</f>
        <v>9.39382940108893</v>
      </c>
      <c r="X576" s="99" t="n">
        <f aca="false">VLOOKUP($C576,Gas!$B$3:$E$2506,4)</f>
        <v>0.365276744173876</v>
      </c>
    </row>
    <row r="577" customFormat="false" ht="12.75" hidden="false" customHeight="false" outlineLevel="0" collapsed="false">
      <c r="A577" s="0" t="n">
        <f aca="false">YEAR(C577)</f>
        <v>2000</v>
      </c>
      <c r="B577" s="95" t="n">
        <f aca="false">MONTH(C577)+(YEAR(C577)-1998)*12</f>
        <v>27</v>
      </c>
      <c r="C577" s="101" t="n">
        <v>36595</v>
      </c>
      <c r="D577" s="102" t="n">
        <v>26.25</v>
      </c>
      <c r="E577" s="98" t="n">
        <f aca="false">LN(D577/D576)</f>
        <v>0.014195519404933</v>
      </c>
      <c r="F577" s="106" t="n">
        <f aca="false">STDEV(E568:E577)*SQRT(trade_day)</f>
        <v>0.874668874100572</v>
      </c>
      <c r="G577" s="97"/>
      <c r="H577" s="103" t="n">
        <f aca="false">IF(H$1="P",MAX(0,H$2-$D577),IF(H$1="C",MAX(0,$D577-H$2)))</f>
        <v>0</v>
      </c>
      <c r="I577" s="103" t="n">
        <f aca="false">IF(I$1="P",MAX(0,I$2-$D577),IF(I$1="C",MAX(0,$D577-I$2)))</f>
        <v>0</v>
      </c>
      <c r="J577" s="103" t="n">
        <f aca="false">IF(J$1="P",MAX(0,J$2-$D577),IF(J$1="C",MAX(0,$D577-J$2)))</f>
        <v>3.75</v>
      </c>
      <c r="K577" s="103" t="n">
        <f aca="false">IF(K$1="P",MAX(0,K$2-$D577),IF(K$1="C",MAX(0,$D577-K$2)))</f>
        <v>8.75</v>
      </c>
      <c r="L577" s="103" t="n">
        <f aca="false">IF(L$1="P",MAX(0,L$2-$D577),IF(L$1="C",MAX(0,$D577-L$2)))</f>
        <v>13.75</v>
      </c>
      <c r="M577" s="103" t="n">
        <f aca="false">IF(M$1="P",MAX(0,M$2-$D577),IF(M$1="C",MAX(0,$D577-M$2)))</f>
        <v>23.75</v>
      </c>
      <c r="N577" s="103" t="n">
        <f aca="false">IF(N$1="P",MAX(0,N$2-$D577),IF(N$1="C",MAX(0,$D577-N$2)))</f>
        <v>6.25</v>
      </c>
      <c r="O577" s="103" t="n">
        <f aca="false">IF(O$1="P",MAX(0,O$2-$D577),IF(O$1="C",MAX(0,$D577-O$2)))</f>
        <v>1.25</v>
      </c>
      <c r="P577" s="103" t="n">
        <f aca="false">IF(P$1="P",MAX(0,P$2-$D577),IF(P$1="C",MAX(0,$D577-P$2)))</f>
        <v>0</v>
      </c>
      <c r="Q577" s="103" t="n">
        <f aca="false">IF(Q$1="P",MAX(0,Q$2-$D577),IF(Q$1="C",MAX(0,$D577-Q$2)))</f>
        <v>0</v>
      </c>
      <c r="R577" s="103" t="n">
        <f aca="false">IF(R$1="P",MAX(0,R$2-$D577),IF(R$1="C",MAX(0,$D577-R$2)))</f>
        <v>0</v>
      </c>
      <c r="S577" s="103" t="n">
        <f aca="false">IF(S$1="P",MAX(0,S$2-$D577),IF(S$1="C",MAX(0,$D577-S$2)))</f>
        <v>0</v>
      </c>
      <c r="T577" s="103" t="n">
        <f aca="false">IF(T$1="P",MAX(0,T$2-$D577),IF(T$1="C",MAX(0,$D577-T$2)))</f>
        <v>0</v>
      </c>
      <c r="U577" s="104" t="n">
        <f aca="false">B577</f>
        <v>27</v>
      </c>
      <c r="V577" s="105" t="n">
        <f aca="false">VLOOKUP($C577,Gas!$B$3:$E$2506,2)</f>
        <v>2.685</v>
      </c>
      <c r="W577" s="46" t="n">
        <f aca="false">D577/V577</f>
        <v>9.77653631284916</v>
      </c>
      <c r="X577" s="99" t="n">
        <f aca="false">VLOOKUP($C577,Gas!$B$3:$E$2506,4)</f>
        <v>0.374346187613742</v>
      </c>
    </row>
    <row r="578" customFormat="false" ht="12.75" hidden="false" customHeight="false" outlineLevel="0" collapsed="false">
      <c r="A578" s="0" t="n">
        <f aca="false">YEAR(C578)</f>
        <v>2000</v>
      </c>
      <c r="B578" s="95" t="n">
        <f aca="false">MONTH(C578)+(YEAR(C578)-1998)*12</f>
        <v>27</v>
      </c>
      <c r="C578" s="101" t="n">
        <v>36598</v>
      </c>
      <c r="D578" s="102" t="n">
        <v>30.43</v>
      </c>
      <c r="E578" s="98" t="n">
        <f aca="false">LN(D578/D577)</f>
        <v>0.147762974871247</v>
      </c>
      <c r="F578" s="106" t="n">
        <f aca="false">STDEV(E569:E578)*SQRT(trade_day)</f>
        <v>1.05643803500196</v>
      </c>
      <c r="G578" s="97"/>
      <c r="H578" s="103" t="n">
        <f aca="false">IF(H$1="P",MAX(0,H$2-$D578),IF(H$1="C",MAX(0,$D578-H$2)))</f>
        <v>0</v>
      </c>
      <c r="I578" s="103" t="n">
        <f aca="false">IF(I$1="P",MAX(0,I$2-$D578),IF(I$1="C",MAX(0,$D578-I$2)))</f>
        <v>0</v>
      </c>
      <c r="J578" s="103" t="n">
        <f aca="false">IF(J$1="P",MAX(0,J$2-$D578),IF(J$1="C",MAX(0,$D578-J$2)))</f>
        <v>0</v>
      </c>
      <c r="K578" s="103" t="n">
        <f aca="false">IF(K$1="P",MAX(0,K$2-$D578),IF(K$1="C",MAX(0,$D578-K$2)))</f>
        <v>4.57</v>
      </c>
      <c r="L578" s="103" t="n">
        <f aca="false">IF(L$1="P",MAX(0,L$2-$D578),IF(L$1="C",MAX(0,$D578-L$2)))</f>
        <v>9.57</v>
      </c>
      <c r="M578" s="103" t="n">
        <f aca="false">IF(M$1="P",MAX(0,M$2-$D578),IF(M$1="C",MAX(0,$D578-M$2)))</f>
        <v>19.57</v>
      </c>
      <c r="N578" s="103" t="n">
        <f aca="false">IF(N$1="P",MAX(0,N$2-$D578),IF(N$1="C",MAX(0,$D578-N$2)))</f>
        <v>10.43</v>
      </c>
      <c r="O578" s="103" t="n">
        <f aca="false">IF(O$1="P",MAX(0,O$2-$D578),IF(O$1="C",MAX(0,$D578-O$2)))</f>
        <v>5.43</v>
      </c>
      <c r="P578" s="103" t="n">
        <f aca="false">IF(P$1="P",MAX(0,P$2-$D578),IF(P$1="C",MAX(0,$D578-P$2)))</f>
        <v>0.43</v>
      </c>
      <c r="Q578" s="103" t="n">
        <f aca="false">IF(Q$1="P",MAX(0,Q$2-$D578),IF(Q$1="C",MAX(0,$D578-Q$2)))</f>
        <v>0</v>
      </c>
      <c r="R578" s="103" t="n">
        <f aca="false">IF(R$1="P",MAX(0,R$2-$D578),IF(R$1="C",MAX(0,$D578-R$2)))</f>
        <v>0</v>
      </c>
      <c r="S578" s="103" t="n">
        <f aca="false">IF(S$1="P",MAX(0,S$2-$D578),IF(S$1="C",MAX(0,$D578-S$2)))</f>
        <v>0</v>
      </c>
      <c r="T578" s="103" t="n">
        <f aca="false">IF(T$1="P",MAX(0,T$2-$D578),IF(T$1="C",MAX(0,$D578-T$2)))</f>
        <v>0</v>
      </c>
      <c r="U578" s="104" t="n">
        <f aca="false">B578</f>
        <v>27</v>
      </c>
      <c r="V578" s="105" t="n">
        <f aca="false">VLOOKUP($C578,Gas!$B$3:$E$2506,2)</f>
        <v>2.76</v>
      </c>
      <c r="W578" s="46" t="n">
        <f aca="false">D578/V578</f>
        <v>11.0253623188406</v>
      </c>
      <c r="X578" s="99" t="n">
        <f aca="false">VLOOKUP($C578,Gas!$B$3:$E$2506,4)</f>
        <v>0.314214819769553</v>
      </c>
    </row>
    <row r="579" customFormat="false" ht="12.75" hidden="false" customHeight="false" outlineLevel="0" collapsed="false">
      <c r="A579" s="0" t="n">
        <f aca="false">YEAR(C579)</f>
        <v>2000</v>
      </c>
      <c r="B579" s="95" t="n">
        <f aca="false">MONTH(C579)+(YEAR(C579)-1998)*12</f>
        <v>27</v>
      </c>
      <c r="C579" s="101" t="n">
        <v>36599</v>
      </c>
      <c r="D579" s="102" t="n">
        <v>30.86</v>
      </c>
      <c r="E579" s="98" t="n">
        <f aca="false">LN(D579/D578)</f>
        <v>0.0140318830261351</v>
      </c>
      <c r="F579" s="106" t="n">
        <f aca="false">STDEV(E570:E579)*SQRT(trade_day)</f>
        <v>0.818930307916858</v>
      </c>
      <c r="G579" s="97"/>
      <c r="H579" s="103" t="n">
        <f aca="false">IF(H$1="P",MAX(0,H$2-$D579),IF(H$1="C",MAX(0,$D579-H$2)))</f>
        <v>0</v>
      </c>
      <c r="I579" s="103" t="n">
        <f aca="false">IF(I$1="P",MAX(0,I$2-$D579),IF(I$1="C",MAX(0,$D579-I$2)))</f>
        <v>0</v>
      </c>
      <c r="J579" s="103" t="n">
        <f aca="false">IF(J$1="P",MAX(0,J$2-$D579),IF(J$1="C",MAX(0,$D579-J$2)))</f>
        <v>0</v>
      </c>
      <c r="K579" s="103" t="n">
        <f aca="false">IF(K$1="P",MAX(0,K$2-$D579),IF(K$1="C",MAX(0,$D579-K$2)))</f>
        <v>4.14</v>
      </c>
      <c r="L579" s="103" t="n">
        <f aca="false">IF(L$1="P",MAX(0,L$2-$D579),IF(L$1="C",MAX(0,$D579-L$2)))</f>
        <v>9.14</v>
      </c>
      <c r="M579" s="103" t="n">
        <f aca="false">IF(M$1="P",MAX(0,M$2-$D579),IF(M$1="C",MAX(0,$D579-M$2)))</f>
        <v>19.14</v>
      </c>
      <c r="N579" s="103" t="n">
        <f aca="false">IF(N$1="P",MAX(0,N$2-$D579),IF(N$1="C",MAX(0,$D579-N$2)))</f>
        <v>10.86</v>
      </c>
      <c r="O579" s="103" t="n">
        <f aca="false">IF(O$1="P",MAX(0,O$2-$D579),IF(O$1="C",MAX(0,$D579-O$2)))</f>
        <v>5.86</v>
      </c>
      <c r="P579" s="103" t="n">
        <f aca="false">IF(P$1="P",MAX(0,P$2-$D579),IF(P$1="C",MAX(0,$D579-P$2)))</f>
        <v>0.859999999999999</v>
      </c>
      <c r="Q579" s="103" t="n">
        <f aca="false">IF(Q$1="P",MAX(0,Q$2-$D579),IF(Q$1="C",MAX(0,$D579-Q$2)))</f>
        <v>0</v>
      </c>
      <c r="R579" s="103" t="n">
        <f aca="false">IF(R$1="P",MAX(0,R$2-$D579),IF(R$1="C",MAX(0,$D579-R$2)))</f>
        <v>0</v>
      </c>
      <c r="S579" s="103" t="n">
        <f aca="false">IF(S$1="P",MAX(0,S$2-$D579),IF(S$1="C",MAX(0,$D579-S$2)))</f>
        <v>0</v>
      </c>
      <c r="T579" s="103" t="n">
        <f aca="false">IF(T$1="P",MAX(0,T$2-$D579),IF(T$1="C",MAX(0,$D579-T$2)))</f>
        <v>0</v>
      </c>
      <c r="U579" s="104" t="n">
        <f aca="false">B579</f>
        <v>27</v>
      </c>
      <c r="V579" s="105" t="n">
        <f aca="false">VLOOKUP($C579,Gas!$B$3:$E$2506,2)</f>
        <v>2.8</v>
      </c>
      <c r="W579" s="46" t="n">
        <f aca="false">D579/V579</f>
        <v>11.0214285714286</v>
      </c>
      <c r="X579" s="99" t="n">
        <f aca="false">VLOOKUP($C579,Gas!$B$3:$E$2506,4)</f>
        <v>0.274008756811622</v>
      </c>
    </row>
    <row r="580" customFormat="false" ht="12.75" hidden="false" customHeight="false" outlineLevel="0" collapsed="false">
      <c r="A580" s="0" t="n">
        <f aca="false">YEAR(C580)</f>
        <v>2000</v>
      </c>
      <c r="B580" s="95" t="n">
        <f aca="false">MONTH(C580)+(YEAR(C580)-1998)*12</f>
        <v>27</v>
      </c>
      <c r="C580" s="101" t="n">
        <v>36600</v>
      </c>
      <c r="D580" s="102" t="n">
        <v>28.58</v>
      </c>
      <c r="E580" s="98" t="n">
        <f aca="false">LN(D580/D579)</f>
        <v>-0.0767536744332935</v>
      </c>
      <c r="F580" s="106" t="n">
        <f aca="false">STDEV(E571:E580)*SQRT(trade_day)</f>
        <v>0.931722232551511</v>
      </c>
      <c r="G580" s="97"/>
      <c r="H580" s="103" t="n">
        <f aca="false">IF(H$1="P",MAX(0,H$2-$D580),IF(H$1="C",MAX(0,$D580-H$2)))</f>
        <v>0</v>
      </c>
      <c r="I580" s="103" t="n">
        <f aca="false">IF(I$1="P",MAX(0,I$2-$D580),IF(I$1="C",MAX(0,$D580-I$2)))</f>
        <v>0</v>
      </c>
      <c r="J580" s="103" t="n">
        <f aca="false">IF(J$1="P",MAX(0,J$2-$D580),IF(J$1="C",MAX(0,$D580-J$2)))</f>
        <v>1.42</v>
      </c>
      <c r="K580" s="103" t="n">
        <f aca="false">IF(K$1="P",MAX(0,K$2-$D580),IF(K$1="C",MAX(0,$D580-K$2)))</f>
        <v>6.42</v>
      </c>
      <c r="L580" s="103" t="n">
        <f aca="false">IF(L$1="P",MAX(0,L$2-$D580),IF(L$1="C",MAX(0,$D580-L$2)))</f>
        <v>11.42</v>
      </c>
      <c r="M580" s="103" t="n">
        <f aca="false">IF(M$1="P",MAX(0,M$2-$D580),IF(M$1="C",MAX(0,$D580-M$2)))</f>
        <v>21.42</v>
      </c>
      <c r="N580" s="103" t="n">
        <f aca="false">IF(N$1="P",MAX(0,N$2-$D580),IF(N$1="C",MAX(0,$D580-N$2)))</f>
        <v>8.58</v>
      </c>
      <c r="O580" s="103" t="n">
        <f aca="false">IF(O$1="P",MAX(0,O$2-$D580),IF(O$1="C",MAX(0,$D580-O$2)))</f>
        <v>3.58</v>
      </c>
      <c r="P580" s="103" t="n">
        <f aca="false">IF(P$1="P",MAX(0,P$2-$D580),IF(P$1="C",MAX(0,$D580-P$2)))</f>
        <v>0</v>
      </c>
      <c r="Q580" s="103" t="n">
        <f aca="false">IF(Q$1="P",MAX(0,Q$2-$D580),IF(Q$1="C",MAX(0,$D580-Q$2)))</f>
        <v>0</v>
      </c>
      <c r="R580" s="103" t="n">
        <f aca="false">IF(R$1="P",MAX(0,R$2-$D580),IF(R$1="C",MAX(0,$D580-R$2)))</f>
        <v>0</v>
      </c>
      <c r="S580" s="103" t="n">
        <f aca="false">IF(S$1="P",MAX(0,S$2-$D580),IF(S$1="C",MAX(0,$D580-S$2)))</f>
        <v>0</v>
      </c>
      <c r="T580" s="103" t="n">
        <f aca="false">IF(T$1="P",MAX(0,T$2-$D580),IF(T$1="C",MAX(0,$D580-T$2)))</f>
        <v>0</v>
      </c>
      <c r="U580" s="104" t="n">
        <f aca="false">B580</f>
        <v>27</v>
      </c>
      <c r="V580" s="105" t="n">
        <f aca="false">VLOOKUP($C580,Gas!$B$3:$E$2506,2)</f>
        <v>2.83</v>
      </c>
      <c r="W580" s="46" t="n">
        <f aca="false">D580/V580</f>
        <v>10.0989399293286</v>
      </c>
      <c r="X580" s="99" t="n">
        <f aca="false">VLOOKUP($C580,Gas!$B$3:$E$2506,4)</f>
        <v>0.277271335929833</v>
      </c>
    </row>
    <row r="581" customFormat="false" ht="12.75" hidden="false" customHeight="false" outlineLevel="0" collapsed="false">
      <c r="A581" s="0" t="n">
        <f aca="false">YEAR(C581)</f>
        <v>2000</v>
      </c>
      <c r="B581" s="95" t="n">
        <f aca="false">MONTH(C581)+(YEAR(C581)-1998)*12</f>
        <v>27</v>
      </c>
      <c r="C581" s="101" t="n">
        <v>36601</v>
      </c>
      <c r="D581" s="102" t="n">
        <v>26.63</v>
      </c>
      <c r="E581" s="98" t="n">
        <f aca="false">LN(D581/D580)</f>
        <v>-0.0706687726758805</v>
      </c>
      <c r="F581" s="106" t="n">
        <f aca="false">STDEV(E572:E581)*SQRT(trade_day)</f>
        <v>1.0058772900177</v>
      </c>
      <c r="G581" s="97"/>
      <c r="H581" s="103" t="n">
        <f aca="false">IF(H$1="P",MAX(0,H$2-$D581),IF(H$1="C",MAX(0,$D581-H$2)))</f>
        <v>0</v>
      </c>
      <c r="I581" s="103" t="n">
        <f aca="false">IF(I$1="P",MAX(0,I$2-$D581),IF(I$1="C",MAX(0,$D581-I$2)))</f>
        <v>0</v>
      </c>
      <c r="J581" s="103" t="n">
        <f aca="false">IF(J$1="P",MAX(0,J$2-$D581),IF(J$1="C",MAX(0,$D581-J$2)))</f>
        <v>3.37</v>
      </c>
      <c r="K581" s="103" t="n">
        <f aca="false">IF(K$1="P",MAX(0,K$2-$D581),IF(K$1="C",MAX(0,$D581-K$2)))</f>
        <v>8.37</v>
      </c>
      <c r="L581" s="103" t="n">
        <f aca="false">IF(L$1="P",MAX(0,L$2-$D581),IF(L$1="C",MAX(0,$D581-L$2)))</f>
        <v>13.37</v>
      </c>
      <c r="M581" s="103" t="n">
        <f aca="false">IF(M$1="P",MAX(0,M$2-$D581),IF(M$1="C",MAX(0,$D581-M$2)))</f>
        <v>23.37</v>
      </c>
      <c r="N581" s="103" t="n">
        <f aca="false">IF(N$1="P",MAX(0,N$2-$D581),IF(N$1="C",MAX(0,$D581-N$2)))</f>
        <v>6.63</v>
      </c>
      <c r="O581" s="103" t="n">
        <f aca="false">IF(O$1="P",MAX(0,O$2-$D581),IF(O$1="C",MAX(0,$D581-O$2)))</f>
        <v>1.63</v>
      </c>
      <c r="P581" s="103" t="n">
        <f aca="false">IF(P$1="P",MAX(0,P$2-$D581),IF(P$1="C",MAX(0,$D581-P$2)))</f>
        <v>0</v>
      </c>
      <c r="Q581" s="103" t="n">
        <f aca="false">IF(Q$1="P",MAX(0,Q$2-$D581),IF(Q$1="C",MAX(0,$D581-Q$2)))</f>
        <v>0</v>
      </c>
      <c r="R581" s="103" t="n">
        <f aca="false">IF(R$1="P",MAX(0,R$2-$D581),IF(R$1="C",MAX(0,$D581-R$2)))</f>
        <v>0</v>
      </c>
      <c r="S581" s="103" t="n">
        <f aca="false">IF(S$1="P",MAX(0,S$2-$D581),IF(S$1="C",MAX(0,$D581-S$2)))</f>
        <v>0</v>
      </c>
      <c r="T581" s="103" t="n">
        <f aca="false">IF(T$1="P",MAX(0,T$2-$D581),IF(T$1="C",MAX(0,$D581-T$2)))</f>
        <v>0</v>
      </c>
      <c r="U581" s="104" t="n">
        <f aca="false">B581</f>
        <v>27</v>
      </c>
      <c r="V581" s="105" t="n">
        <f aca="false">VLOOKUP($C581,Gas!$B$3:$E$2506,2)</f>
        <v>2.76</v>
      </c>
      <c r="W581" s="46" t="n">
        <f aca="false">D581/V581</f>
        <v>9.64855072463768</v>
      </c>
      <c r="X581" s="99" t="n">
        <f aca="false">VLOOKUP($C581,Gas!$B$3:$E$2506,4)</f>
        <v>0.327806002894783</v>
      </c>
    </row>
    <row r="582" customFormat="false" ht="12.75" hidden="false" customHeight="false" outlineLevel="0" collapsed="false">
      <c r="A582" s="0" t="n">
        <f aca="false">YEAR(C582)</f>
        <v>2000</v>
      </c>
      <c r="B582" s="95" t="n">
        <f aca="false">MONTH(C582)+(YEAR(C582)-1998)*12</f>
        <v>27</v>
      </c>
      <c r="C582" s="101" t="n">
        <v>36602</v>
      </c>
      <c r="D582" s="102" t="n">
        <v>29.73</v>
      </c>
      <c r="E582" s="98" t="n">
        <f aca="false">LN(D582/D581)</f>
        <v>0.110118237184165</v>
      </c>
      <c r="F582" s="106" t="n">
        <f aca="false">STDEV(E573:E582)*SQRT(trade_day)</f>
        <v>1.1501425318748</v>
      </c>
      <c r="G582" s="97"/>
      <c r="H582" s="103" t="n">
        <f aca="false">IF(H$1="P",MAX(0,H$2-$D582),IF(H$1="C",MAX(0,$D582-H$2)))</f>
        <v>0</v>
      </c>
      <c r="I582" s="103" t="n">
        <f aca="false">IF(I$1="P",MAX(0,I$2-$D582),IF(I$1="C",MAX(0,$D582-I$2)))</f>
        <v>0</v>
      </c>
      <c r="J582" s="103" t="n">
        <f aca="false">IF(J$1="P",MAX(0,J$2-$D582),IF(J$1="C",MAX(0,$D582-J$2)))</f>
        <v>0.27</v>
      </c>
      <c r="K582" s="103" t="n">
        <f aca="false">IF(K$1="P",MAX(0,K$2-$D582),IF(K$1="C",MAX(0,$D582-K$2)))</f>
        <v>5.27</v>
      </c>
      <c r="L582" s="103" t="n">
        <f aca="false">IF(L$1="P",MAX(0,L$2-$D582),IF(L$1="C",MAX(0,$D582-L$2)))</f>
        <v>10.27</v>
      </c>
      <c r="M582" s="103" t="n">
        <f aca="false">IF(M$1="P",MAX(0,M$2-$D582),IF(M$1="C",MAX(0,$D582-M$2)))</f>
        <v>20.27</v>
      </c>
      <c r="N582" s="103" t="n">
        <f aca="false">IF(N$1="P",MAX(0,N$2-$D582),IF(N$1="C",MAX(0,$D582-N$2)))</f>
        <v>9.73</v>
      </c>
      <c r="O582" s="103" t="n">
        <f aca="false">IF(O$1="P",MAX(0,O$2-$D582),IF(O$1="C",MAX(0,$D582-O$2)))</f>
        <v>4.73</v>
      </c>
      <c r="P582" s="103" t="n">
        <f aca="false">IF(P$1="P",MAX(0,P$2-$D582),IF(P$1="C",MAX(0,$D582-P$2)))</f>
        <v>0</v>
      </c>
      <c r="Q582" s="103" t="n">
        <f aca="false">IF(Q$1="P",MAX(0,Q$2-$D582),IF(Q$1="C",MAX(0,$D582-Q$2)))</f>
        <v>0</v>
      </c>
      <c r="R582" s="103" t="n">
        <f aca="false">IF(R$1="P",MAX(0,R$2-$D582),IF(R$1="C",MAX(0,$D582-R$2)))</f>
        <v>0</v>
      </c>
      <c r="S582" s="103" t="n">
        <f aca="false">IF(S$1="P",MAX(0,S$2-$D582),IF(S$1="C",MAX(0,$D582-S$2)))</f>
        <v>0</v>
      </c>
      <c r="T582" s="103" t="n">
        <f aca="false">IF(T$1="P",MAX(0,T$2-$D582),IF(T$1="C",MAX(0,$D582-T$2)))</f>
        <v>0</v>
      </c>
      <c r="U582" s="104" t="n">
        <f aca="false">B582</f>
        <v>27</v>
      </c>
      <c r="V582" s="105" t="n">
        <f aca="false">VLOOKUP($C582,Gas!$B$3:$E$2506,2)</f>
        <v>2.835</v>
      </c>
      <c r="W582" s="46" t="n">
        <f aca="false">D582/V582</f>
        <v>10.4867724867725</v>
      </c>
      <c r="X582" s="99" t="n">
        <f aca="false">VLOOKUP($C582,Gas!$B$3:$E$2506,4)</f>
        <v>0.357420794467327</v>
      </c>
    </row>
    <row r="583" customFormat="false" ht="12.75" hidden="false" customHeight="false" outlineLevel="0" collapsed="false">
      <c r="A583" s="0" t="n">
        <f aca="false">YEAR(C583)</f>
        <v>2000</v>
      </c>
      <c r="B583" s="95" t="n">
        <f aca="false">MONTH(C583)+(YEAR(C583)-1998)*12</f>
        <v>27</v>
      </c>
      <c r="C583" s="101" t="n">
        <v>36605</v>
      </c>
      <c r="D583" s="102" t="n">
        <v>28.5</v>
      </c>
      <c r="E583" s="98" t="n">
        <f aca="false">LN(D583/D582)</f>
        <v>-0.0422525497354015</v>
      </c>
      <c r="F583" s="106" t="n">
        <f aca="false">STDEV(E574:E583)*SQRT(trade_day)</f>
        <v>1.1735952766033</v>
      </c>
      <c r="G583" s="97"/>
      <c r="H583" s="103" t="n">
        <f aca="false">IF(H$1="P",MAX(0,H$2-$D583),IF(H$1="C",MAX(0,$D583-H$2)))</f>
        <v>0</v>
      </c>
      <c r="I583" s="103" t="n">
        <f aca="false">IF(I$1="P",MAX(0,I$2-$D583),IF(I$1="C",MAX(0,$D583-I$2)))</f>
        <v>0</v>
      </c>
      <c r="J583" s="103" t="n">
        <f aca="false">IF(J$1="P",MAX(0,J$2-$D583),IF(J$1="C",MAX(0,$D583-J$2)))</f>
        <v>1.5</v>
      </c>
      <c r="K583" s="103" t="n">
        <f aca="false">IF(K$1="P",MAX(0,K$2-$D583),IF(K$1="C",MAX(0,$D583-K$2)))</f>
        <v>6.5</v>
      </c>
      <c r="L583" s="103" t="n">
        <f aca="false">IF(L$1="P",MAX(0,L$2-$D583),IF(L$1="C",MAX(0,$D583-L$2)))</f>
        <v>11.5</v>
      </c>
      <c r="M583" s="103" t="n">
        <f aca="false">IF(M$1="P",MAX(0,M$2-$D583),IF(M$1="C",MAX(0,$D583-M$2)))</f>
        <v>21.5</v>
      </c>
      <c r="N583" s="103" t="n">
        <f aca="false">IF(N$1="P",MAX(0,N$2-$D583),IF(N$1="C",MAX(0,$D583-N$2)))</f>
        <v>8.5</v>
      </c>
      <c r="O583" s="103" t="n">
        <f aca="false">IF(O$1="P",MAX(0,O$2-$D583),IF(O$1="C",MAX(0,$D583-O$2)))</f>
        <v>3.5</v>
      </c>
      <c r="P583" s="103" t="n">
        <f aca="false">IF(P$1="P",MAX(0,P$2-$D583),IF(P$1="C",MAX(0,$D583-P$2)))</f>
        <v>0</v>
      </c>
      <c r="Q583" s="103" t="n">
        <f aca="false">IF(Q$1="P",MAX(0,Q$2-$D583),IF(Q$1="C",MAX(0,$D583-Q$2)))</f>
        <v>0</v>
      </c>
      <c r="R583" s="103" t="n">
        <f aca="false">IF(R$1="P",MAX(0,R$2-$D583),IF(R$1="C",MAX(0,$D583-R$2)))</f>
        <v>0</v>
      </c>
      <c r="S583" s="103" t="n">
        <f aca="false">IF(S$1="P",MAX(0,S$2-$D583),IF(S$1="C",MAX(0,$D583-S$2)))</f>
        <v>0</v>
      </c>
      <c r="T583" s="103" t="n">
        <f aca="false">IF(T$1="P",MAX(0,T$2-$D583),IF(T$1="C",MAX(0,$D583-T$2)))</f>
        <v>0</v>
      </c>
      <c r="U583" s="104" t="n">
        <f aca="false">B583</f>
        <v>27</v>
      </c>
      <c r="V583" s="105" t="n">
        <f aca="false">VLOOKUP($C583,Gas!$B$3:$E$2506,2)</f>
        <v>2.815</v>
      </c>
      <c r="W583" s="46" t="n">
        <f aca="false">D583/V583</f>
        <v>10.1243339253996</v>
      </c>
      <c r="X583" s="99" t="n">
        <f aca="false">VLOOKUP($C583,Gas!$B$3:$E$2506,4)</f>
        <v>0.3022323990287</v>
      </c>
    </row>
    <row r="584" customFormat="false" ht="12.75" hidden="false" customHeight="false" outlineLevel="0" collapsed="false">
      <c r="A584" s="0" t="n">
        <f aca="false">YEAR(C584)</f>
        <v>2000</v>
      </c>
      <c r="B584" s="95" t="n">
        <f aca="false">MONTH(C584)+(YEAR(C584)-1998)*12</f>
        <v>27</v>
      </c>
      <c r="C584" s="101" t="n">
        <v>36606</v>
      </c>
      <c r="D584" s="102" t="n">
        <v>31.14</v>
      </c>
      <c r="E584" s="98" t="n">
        <f aca="false">LN(D584/D583)</f>
        <v>0.0885890791312474</v>
      </c>
      <c r="F584" s="106" t="n">
        <f aca="false">STDEV(E575:E584)*SQRT(trade_day)</f>
        <v>1.24210793673224</v>
      </c>
      <c r="G584" s="97"/>
      <c r="H584" s="103" t="n">
        <f aca="false">IF(H$1="P",MAX(0,H$2-$D584),IF(H$1="C",MAX(0,$D584-H$2)))</f>
        <v>0</v>
      </c>
      <c r="I584" s="103" t="n">
        <f aca="false">IF(I$1="P",MAX(0,I$2-$D584),IF(I$1="C",MAX(0,$D584-I$2)))</f>
        <v>0</v>
      </c>
      <c r="J584" s="103" t="n">
        <f aca="false">IF(J$1="P",MAX(0,J$2-$D584),IF(J$1="C",MAX(0,$D584-J$2)))</f>
        <v>0</v>
      </c>
      <c r="K584" s="103" t="n">
        <f aca="false">IF(K$1="P",MAX(0,K$2-$D584),IF(K$1="C",MAX(0,$D584-K$2)))</f>
        <v>3.86</v>
      </c>
      <c r="L584" s="103" t="n">
        <f aca="false">IF(L$1="P",MAX(0,L$2-$D584),IF(L$1="C",MAX(0,$D584-L$2)))</f>
        <v>8.86</v>
      </c>
      <c r="M584" s="103" t="n">
        <f aca="false">IF(M$1="P",MAX(0,M$2-$D584),IF(M$1="C",MAX(0,$D584-M$2)))</f>
        <v>18.86</v>
      </c>
      <c r="N584" s="103" t="n">
        <f aca="false">IF(N$1="P",MAX(0,N$2-$D584),IF(N$1="C",MAX(0,$D584-N$2)))</f>
        <v>11.14</v>
      </c>
      <c r="O584" s="103" t="n">
        <f aca="false">IF(O$1="P",MAX(0,O$2-$D584),IF(O$1="C",MAX(0,$D584-O$2)))</f>
        <v>6.14</v>
      </c>
      <c r="P584" s="103" t="n">
        <f aca="false">IF(P$1="P",MAX(0,P$2-$D584),IF(P$1="C",MAX(0,$D584-P$2)))</f>
        <v>1.14</v>
      </c>
      <c r="Q584" s="103" t="n">
        <f aca="false">IF(Q$1="P",MAX(0,Q$2-$D584),IF(Q$1="C",MAX(0,$D584-Q$2)))</f>
        <v>0</v>
      </c>
      <c r="R584" s="103" t="n">
        <f aca="false">IF(R$1="P",MAX(0,R$2-$D584),IF(R$1="C",MAX(0,$D584-R$2)))</f>
        <v>0</v>
      </c>
      <c r="S584" s="103" t="n">
        <f aca="false">IF(S$1="P",MAX(0,S$2-$D584),IF(S$1="C",MAX(0,$D584-S$2)))</f>
        <v>0</v>
      </c>
      <c r="T584" s="103" t="n">
        <f aca="false">IF(T$1="P",MAX(0,T$2-$D584),IF(T$1="C",MAX(0,$D584-T$2)))</f>
        <v>0</v>
      </c>
      <c r="U584" s="104" t="n">
        <f aca="false">B584</f>
        <v>27</v>
      </c>
      <c r="V584" s="105" t="n">
        <f aca="false">VLOOKUP($C584,Gas!$B$3:$E$2506,2)</f>
        <v>2.735</v>
      </c>
      <c r="W584" s="46" t="n">
        <f aca="false">D584/V584</f>
        <v>11.3857404021938</v>
      </c>
      <c r="X584" s="99" t="n">
        <f aca="false">VLOOKUP($C584,Gas!$B$3:$E$2506,4)</f>
        <v>0.320942044550825</v>
      </c>
    </row>
    <row r="585" customFormat="false" ht="12.75" hidden="false" customHeight="false" outlineLevel="0" collapsed="false">
      <c r="A585" s="0" t="n">
        <f aca="false">YEAR(C585)</f>
        <v>2000</v>
      </c>
      <c r="B585" s="95" t="n">
        <f aca="false">MONTH(C585)+(YEAR(C585)-1998)*12</f>
        <v>27</v>
      </c>
      <c r="C585" s="101" t="n">
        <v>36607</v>
      </c>
      <c r="D585" s="102" t="n">
        <v>29.56</v>
      </c>
      <c r="E585" s="98" t="n">
        <f aca="false">LN(D585/D584)</f>
        <v>-0.0520710703258513</v>
      </c>
      <c r="F585" s="106" t="n">
        <f aca="false">STDEV(E576:E585)*SQRT(trade_day)</f>
        <v>1.28420572115953</v>
      </c>
      <c r="G585" s="97"/>
      <c r="H585" s="103" t="n">
        <f aca="false">IF(H$1="P",MAX(0,H$2-$D585),IF(H$1="C",MAX(0,$D585-H$2)))</f>
        <v>0</v>
      </c>
      <c r="I585" s="103" t="n">
        <f aca="false">IF(I$1="P",MAX(0,I$2-$D585),IF(I$1="C",MAX(0,$D585-I$2)))</f>
        <v>0</v>
      </c>
      <c r="J585" s="103" t="n">
        <f aca="false">IF(J$1="P",MAX(0,J$2-$D585),IF(J$1="C",MAX(0,$D585-J$2)))</f>
        <v>0.440000000000001</v>
      </c>
      <c r="K585" s="103" t="n">
        <f aca="false">IF(K$1="P",MAX(0,K$2-$D585),IF(K$1="C",MAX(0,$D585-K$2)))</f>
        <v>5.44</v>
      </c>
      <c r="L585" s="103" t="n">
        <f aca="false">IF(L$1="P",MAX(0,L$2-$D585),IF(L$1="C",MAX(0,$D585-L$2)))</f>
        <v>10.44</v>
      </c>
      <c r="M585" s="103" t="n">
        <f aca="false">IF(M$1="P",MAX(0,M$2-$D585),IF(M$1="C",MAX(0,$D585-M$2)))</f>
        <v>20.44</v>
      </c>
      <c r="N585" s="103" t="n">
        <f aca="false">IF(N$1="P",MAX(0,N$2-$D585),IF(N$1="C",MAX(0,$D585-N$2)))</f>
        <v>9.56</v>
      </c>
      <c r="O585" s="103" t="n">
        <f aca="false">IF(O$1="P",MAX(0,O$2-$D585),IF(O$1="C",MAX(0,$D585-O$2)))</f>
        <v>4.56</v>
      </c>
      <c r="P585" s="103" t="n">
        <f aca="false">IF(P$1="P",MAX(0,P$2-$D585),IF(P$1="C",MAX(0,$D585-P$2)))</f>
        <v>0</v>
      </c>
      <c r="Q585" s="103" t="n">
        <f aca="false">IF(Q$1="P",MAX(0,Q$2-$D585),IF(Q$1="C",MAX(0,$D585-Q$2)))</f>
        <v>0</v>
      </c>
      <c r="R585" s="103" t="n">
        <f aca="false">IF(R$1="P",MAX(0,R$2-$D585),IF(R$1="C",MAX(0,$D585-R$2)))</f>
        <v>0</v>
      </c>
      <c r="S585" s="103" t="n">
        <f aca="false">IF(S$1="P",MAX(0,S$2-$D585),IF(S$1="C",MAX(0,$D585-S$2)))</f>
        <v>0</v>
      </c>
      <c r="T585" s="103" t="n">
        <f aca="false">IF(T$1="P",MAX(0,T$2-$D585),IF(T$1="C",MAX(0,$D585-T$2)))</f>
        <v>0</v>
      </c>
      <c r="U585" s="104" t="n">
        <f aca="false">B585</f>
        <v>27</v>
      </c>
      <c r="V585" s="105" t="n">
        <f aca="false">VLOOKUP($C585,Gas!$B$3:$E$2506,2)</f>
        <v>2.745</v>
      </c>
      <c r="W585" s="46" t="n">
        <f aca="false">D585/V585</f>
        <v>10.7686703096539</v>
      </c>
      <c r="X585" s="99" t="n">
        <f aca="false">VLOOKUP($C585,Gas!$B$3:$E$2506,4)</f>
        <v>0.32211695481987</v>
      </c>
    </row>
    <row r="586" customFormat="false" ht="12.75" hidden="false" customHeight="false" outlineLevel="0" collapsed="false">
      <c r="A586" s="0" t="n">
        <f aca="false">YEAR(C586)</f>
        <v>2000</v>
      </c>
      <c r="B586" s="95" t="n">
        <f aca="false">MONTH(C586)+(YEAR(C586)-1998)*12</f>
        <v>27</v>
      </c>
      <c r="C586" s="101" t="n">
        <v>36608</v>
      </c>
      <c r="D586" s="102" t="n">
        <v>28.09</v>
      </c>
      <c r="E586" s="98" t="n">
        <f aca="false">LN(D586/D585)</f>
        <v>-0.0510084549638487</v>
      </c>
      <c r="F586" s="106" t="n">
        <f aca="false">STDEV(E577:E586)*SQRT(trade_day)</f>
        <v>1.28580524698401</v>
      </c>
      <c r="G586" s="97"/>
      <c r="H586" s="103" t="n">
        <f aca="false">IF(H$1="P",MAX(0,H$2-$D586),IF(H$1="C",MAX(0,$D586-H$2)))</f>
        <v>0</v>
      </c>
      <c r="I586" s="103" t="n">
        <f aca="false">IF(I$1="P",MAX(0,I$2-$D586),IF(I$1="C",MAX(0,$D586-I$2)))</f>
        <v>0</v>
      </c>
      <c r="J586" s="103" t="n">
        <f aca="false">IF(J$1="P",MAX(0,J$2-$D586),IF(J$1="C",MAX(0,$D586-J$2)))</f>
        <v>1.91</v>
      </c>
      <c r="K586" s="103" t="n">
        <f aca="false">IF(K$1="P",MAX(0,K$2-$D586),IF(K$1="C",MAX(0,$D586-K$2)))</f>
        <v>6.91</v>
      </c>
      <c r="L586" s="103" t="n">
        <f aca="false">IF(L$1="P",MAX(0,L$2-$D586),IF(L$1="C",MAX(0,$D586-L$2)))</f>
        <v>11.91</v>
      </c>
      <c r="M586" s="103" t="n">
        <f aca="false">IF(M$1="P",MAX(0,M$2-$D586),IF(M$1="C",MAX(0,$D586-M$2)))</f>
        <v>21.91</v>
      </c>
      <c r="N586" s="103" t="n">
        <f aca="false">IF(N$1="P",MAX(0,N$2-$D586),IF(N$1="C",MAX(0,$D586-N$2)))</f>
        <v>8.09</v>
      </c>
      <c r="O586" s="103" t="n">
        <f aca="false">IF(O$1="P",MAX(0,O$2-$D586),IF(O$1="C",MAX(0,$D586-O$2)))</f>
        <v>3.09</v>
      </c>
      <c r="P586" s="103" t="n">
        <f aca="false">IF(P$1="P",MAX(0,P$2-$D586),IF(P$1="C",MAX(0,$D586-P$2)))</f>
        <v>0</v>
      </c>
      <c r="Q586" s="103" t="n">
        <f aca="false">IF(Q$1="P",MAX(0,Q$2-$D586),IF(Q$1="C",MAX(0,$D586-Q$2)))</f>
        <v>0</v>
      </c>
      <c r="R586" s="103" t="n">
        <f aca="false">IF(R$1="P",MAX(0,R$2-$D586),IF(R$1="C",MAX(0,$D586-R$2)))</f>
        <v>0</v>
      </c>
      <c r="S586" s="103" t="n">
        <f aca="false">IF(S$1="P",MAX(0,S$2-$D586),IF(S$1="C",MAX(0,$D586-S$2)))</f>
        <v>0</v>
      </c>
      <c r="T586" s="103" t="n">
        <f aca="false">IF(T$1="P",MAX(0,T$2-$D586),IF(T$1="C",MAX(0,$D586-T$2)))</f>
        <v>0</v>
      </c>
      <c r="U586" s="104" t="n">
        <f aca="false">B586</f>
        <v>27</v>
      </c>
      <c r="V586" s="105" t="n">
        <f aca="false">VLOOKUP($C586,Gas!$B$3:$E$2506,2)</f>
        <v>2.785</v>
      </c>
      <c r="W586" s="46" t="n">
        <f aca="false">D586/V586</f>
        <v>10.0861759425494</v>
      </c>
      <c r="X586" s="99" t="n">
        <f aca="false">VLOOKUP($C586,Gas!$B$3:$E$2506,4)</f>
        <v>0.334720510914839</v>
      </c>
    </row>
    <row r="587" customFormat="false" ht="12.75" hidden="false" customHeight="false" outlineLevel="0" collapsed="false">
      <c r="A587" s="0" t="n">
        <f aca="false">YEAR(C587)</f>
        <v>2000</v>
      </c>
      <c r="B587" s="95" t="n">
        <f aca="false">MONTH(C587)+(YEAR(C587)-1998)*12</f>
        <v>27</v>
      </c>
      <c r="C587" s="101" t="n">
        <v>36609</v>
      </c>
      <c r="D587" s="102" t="n">
        <v>29.38</v>
      </c>
      <c r="E587" s="98" t="n">
        <f aca="false">LN(D587/D586)</f>
        <v>0.044900529629579</v>
      </c>
      <c r="F587" s="106" t="n">
        <f aca="false">STDEV(E578:E587)*SQRT(trade_day)</f>
        <v>1.29888495593423</v>
      </c>
      <c r="G587" s="97"/>
      <c r="H587" s="103" t="n">
        <f aca="false">IF(H$1="P",MAX(0,H$2-$D587),IF(H$1="C",MAX(0,$D587-H$2)))</f>
        <v>0</v>
      </c>
      <c r="I587" s="103" t="n">
        <f aca="false">IF(I$1="P",MAX(0,I$2-$D587),IF(I$1="C",MAX(0,$D587-I$2)))</f>
        <v>0</v>
      </c>
      <c r="J587" s="103" t="n">
        <f aca="false">IF(J$1="P",MAX(0,J$2-$D587),IF(J$1="C",MAX(0,$D587-J$2)))</f>
        <v>0.620000000000001</v>
      </c>
      <c r="K587" s="103" t="n">
        <f aca="false">IF(K$1="P",MAX(0,K$2-$D587),IF(K$1="C",MAX(0,$D587-K$2)))</f>
        <v>5.62</v>
      </c>
      <c r="L587" s="103" t="n">
        <f aca="false">IF(L$1="P",MAX(0,L$2-$D587),IF(L$1="C",MAX(0,$D587-L$2)))</f>
        <v>10.62</v>
      </c>
      <c r="M587" s="103" t="n">
        <f aca="false">IF(M$1="P",MAX(0,M$2-$D587),IF(M$1="C",MAX(0,$D587-M$2)))</f>
        <v>20.62</v>
      </c>
      <c r="N587" s="103" t="n">
        <f aca="false">IF(N$1="P",MAX(0,N$2-$D587),IF(N$1="C",MAX(0,$D587-N$2)))</f>
        <v>9.38</v>
      </c>
      <c r="O587" s="103" t="n">
        <f aca="false">IF(O$1="P",MAX(0,O$2-$D587),IF(O$1="C",MAX(0,$D587-O$2)))</f>
        <v>4.38</v>
      </c>
      <c r="P587" s="103" t="n">
        <f aca="false">IF(P$1="P",MAX(0,P$2-$D587),IF(P$1="C",MAX(0,$D587-P$2)))</f>
        <v>0</v>
      </c>
      <c r="Q587" s="103" t="n">
        <f aca="false">IF(Q$1="P",MAX(0,Q$2-$D587),IF(Q$1="C",MAX(0,$D587-Q$2)))</f>
        <v>0</v>
      </c>
      <c r="R587" s="103" t="n">
        <f aca="false">IF(R$1="P",MAX(0,R$2-$D587),IF(R$1="C",MAX(0,$D587-R$2)))</f>
        <v>0</v>
      </c>
      <c r="S587" s="103" t="n">
        <f aca="false">IF(S$1="P",MAX(0,S$2-$D587),IF(S$1="C",MAX(0,$D587-S$2)))</f>
        <v>0</v>
      </c>
      <c r="T587" s="103" t="n">
        <f aca="false">IF(T$1="P",MAX(0,T$2-$D587),IF(T$1="C",MAX(0,$D587-T$2)))</f>
        <v>0</v>
      </c>
      <c r="U587" s="104" t="n">
        <f aca="false">B587</f>
        <v>27</v>
      </c>
      <c r="V587" s="105" t="n">
        <f aca="false">VLOOKUP($C587,Gas!$B$3:$E$2506,2)</f>
        <v>2.75</v>
      </c>
      <c r="W587" s="46" t="n">
        <f aca="false">D587/V587</f>
        <v>10.6836363636364</v>
      </c>
      <c r="X587" s="99" t="n">
        <f aca="false">VLOOKUP($C587,Gas!$B$3:$E$2506,4)</f>
        <v>0.330365112233985</v>
      </c>
    </row>
    <row r="588" customFormat="false" ht="12.75" hidden="false" customHeight="false" outlineLevel="0" collapsed="false">
      <c r="A588" s="0" t="n">
        <f aca="false">YEAR(C588)</f>
        <v>2000</v>
      </c>
      <c r="B588" s="95" t="n">
        <f aca="false">MONTH(C588)+(YEAR(C588)-1998)*12</f>
        <v>27</v>
      </c>
      <c r="C588" s="101" t="n">
        <v>36612</v>
      </c>
      <c r="D588" s="102" t="n">
        <v>29.23</v>
      </c>
      <c r="E588" s="98" t="n">
        <f aca="false">LN(D588/D587)</f>
        <v>-0.00511859162257662</v>
      </c>
      <c r="F588" s="106" t="n">
        <f aca="false">STDEV(E579:E588)*SQRT(trade_day)</f>
        <v>1.0545545219502</v>
      </c>
      <c r="G588" s="97"/>
      <c r="H588" s="103" t="n">
        <f aca="false">IF(H$1="P",MAX(0,H$2-$D588),IF(H$1="C",MAX(0,$D588-H$2)))</f>
        <v>0</v>
      </c>
      <c r="I588" s="103" t="n">
        <f aca="false">IF(I$1="P",MAX(0,I$2-$D588),IF(I$1="C",MAX(0,$D588-I$2)))</f>
        <v>0</v>
      </c>
      <c r="J588" s="103" t="n">
        <f aca="false">IF(J$1="P",MAX(0,J$2-$D588),IF(J$1="C",MAX(0,$D588-J$2)))</f>
        <v>0.77</v>
      </c>
      <c r="K588" s="103" t="n">
        <f aca="false">IF(K$1="P",MAX(0,K$2-$D588),IF(K$1="C",MAX(0,$D588-K$2)))</f>
        <v>5.77</v>
      </c>
      <c r="L588" s="103" t="n">
        <f aca="false">IF(L$1="P",MAX(0,L$2-$D588),IF(L$1="C",MAX(0,$D588-L$2)))</f>
        <v>10.77</v>
      </c>
      <c r="M588" s="103" t="n">
        <f aca="false">IF(M$1="P",MAX(0,M$2-$D588),IF(M$1="C",MAX(0,$D588-M$2)))</f>
        <v>20.77</v>
      </c>
      <c r="N588" s="103" t="n">
        <f aca="false">IF(N$1="P",MAX(0,N$2-$D588),IF(N$1="C",MAX(0,$D588-N$2)))</f>
        <v>9.23</v>
      </c>
      <c r="O588" s="103" t="n">
        <f aca="false">IF(O$1="P",MAX(0,O$2-$D588),IF(O$1="C",MAX(0,$D588-O$2)))</f>
        <v>4.23</v>
      </c>
      <c r="P588" s="103" t="n">
        <f aca="false">IF(P$1="P",MAX(0,P$2-$D588),IF(P$1="C",MAX(0,$D588-P$2)))</f>
        <v>0</v>
      </c>
      <c r="Q588" s="103" t="n">
        <f aca="false">IF(Q$1="P",MAX(0,Q$2-$D588),IF(Q$1="C",MAX(0,$D588-Q$2)))</f>
        <v>0</v>
      </c>
      <c r="R588" s="103" t="n">
        <f aca="false">IF(R$1="P",MAX(0,R$2-$D588),IF(R$1="C",MAX(0,$D588-R$2)))</f>
        <v>0</v>
      </c>
      <c r="S588" s="103" t="n">
        <f aca="false">IF(S$1="P",MAX(0,S$2-$D588),IF(S$1="C",MAX(0,$D588-S$2)))</f>
        <v>0</v>
      </c>
      <c r="T588" s="103" t="n">
        <f aca="false">IF(T$1="P",MAX(0,T$2-$D588),IF(T$1="C",MAX(0,$D588-T$2)))</f>
        <v>0</v>
      </c>
      <c r="U588" s="104" t="n">
        <f aca="false">B588</f>
        <v>27</v>
      </c>
      <c r="V588" s="105" t="n">
        <f aca="false">VLOOKUP($C588,Gas!$B$3:$E$2506,2)</f>
        <v>2.815</v>
      </c>
      <c r="W588" s="46" t="n">
        <f aca="false">D588/V588</f>
        <v>10.3836589698046</v>
      </c>
      <c r="X588" s="99" t="n">
        <f aca="false">VLOOKUP($C588,Gas!$B$3:$E$2506,4)</f>
        <v>0.270532579224759</v>
      </c>
    </row>
    <row r="589" customFormat="false" ht="12.75" hidden="false" customHeight="false" outlineLevel="0" collapsed="false">
      <c r="A589" s="0" t="n">
        <f aca="false">YEAR(C589)</f>
        <v>2000</v>
      </c>
      <c r="B589" s="95" t="n">
        <f aca="false">MONTH(C589)+(YEAR(C589)-1998)*12</f>
        <v>27</v>
      </c>
      <c r="C589" s="101" t="n">
        <v>36613</v>
      </c>
      <c r="D589" s="102" t="n">
        <v>29.2</v>
      </c>
      <c r="E589" s="98" t="n">
        <f aca="false">LN(D589/D588)</f>
        <v>-0.00102686984891859</v>
      </c>
      <c r="F589" s="106" t="n">
        <f aca="false">STDEV(E580:E589)*SQRT(trade_day)</f>
        <v>1.05007115934021</v>
      </c>
      <c r="G589" s="97"/>
      <c r="H589" s="103" t="n">
        <f aca="false">IF(H$1="P",MAX(0,H$2-$D589),IF(H$1="C",MAX(0,$D589-H$2)))</f>
        <v>0</v>
      </c>
      <c r="I589" s="103" t="n">
        <f aca="false">IF(I$1="P",MAX(0,I$2-$D589),IF(I$1="C",MAX(0,$D589-I$2)))</f>
        <v>0</v>
      </c>
      <c r="J589" s="103" t="n">
        <f aca="false">IF(J$1="P",MAX(0,J$2-$D589),IF(J$1="C",MAX(0,$D589-J$2)))</f>
        <v>0.800000000000001</v>
      </c>
      <c r="K589" s="103" t="n">
        <f aca="false">IF(K$1="P",MAX(0,K$2-$D589),IF(K$1="C",MAX(0,$D589-K$2)))</f>
        <v>5.8</v>
      </c>
      <c r="L589" s="103" t="n">
        <f aca="false">IF(L$1="P",MAX(0,L$2-$D589),IF(L$1="C",MAX(0,$D589-L$2)))</f>
        <v>10.8</v>
      </c>
      <c r="M589" s="103" t="n">
        <f aca="false">IF(M$1="P",MAX(0,M$2-$D589),IF(M$1="C",MAX(0,$D589-M$2)))</f>
        <v>20.8</v>
      </c>
      <c r="N589" s="103" t="n">
        <f aca="false">IF(N$1="P",MAX(0,N$2-$D589),IF(N$1="C",MAX(0,$D589-N$2)))</f>
        <v>9.2</v>
      </c>
      <c r="O589" s="103" t="n">
        <f aca="false">IF(O$1="P",MAX(0,O$2-$D589),IF(O$1="C",MAX(0,$D589-O$2)))</f>
        <v>4.2</v>
      </c>
      <c r="P589" s="103" t="n">
        <f aca="false">IF(P$1="P",MAX(0,P$2-$D589),IF(P$1="C",MAX(0,$D589-P$2)))</f>
        <v>0</v>
      </c>
      <c r="Q589" s="103" t="n">
        <f aca="false">IF(Q$1="P",MAX(0,Q$2-$D589),IF(Q$1="C",MAX(0,$D589-Q$2)))</f>
        <v>0</v>
      </c>
      <c r="R589" s="103" t="n">
        <f aca="false">IF(R$1="P",MAX(0,R$2-$D589),IF(R$1="C",MAX(0,$D589-R$2)))</f>
        <v>0</v>
      </c>
      <c r="S589" s="103" t="n">
        <f aca="false">IF(S$1="P",MAX(0,S$2-$D589),IF(S$1="C",MAX(0,$D589-S$2)))</f>
        <v>0</v>
      </c>
      <c r="T589" s="103" t="n">
        <f aca="false">IF(T$1="P",MAX(0,T$2-$D589),IF(T$1="C",MAX(0,$D589-T$2)))</f>
        <v>0</v>
      </c>
      <c r="U589" s="104" t="n">
        <f aca="false">B589</f>
        <v>27</v>
      </c>
      <c r="V589" s="105" t="n">
        <f aca="false">VLOOKUP($C589,Gas!$B$3:$E$2506,2)</f>
        <v>2.815</v>
      </c>
      <c r="W589" s="46" t="n">
        <f aca="false">D589/V589</f>
        <v>10.3730017761989</v>
      </c>
      <c r="X589" s="99" t="n">
        <f aca="false">VLOOKUP($C589,Gas!$B$3:$E$2506,4)</f>
        <v>0.267129987996903</v>
      </c>
    </row>
    <row r="590" customFormat="false" ht="12.75" hidden="false" customHeight="false" outlineLevel="0" collapsed="false">
      <c r="A590" s="0" t="n">
        <f aca="false">YEAR(C590)</f>
        <v>2000</v>
      </c>
      <c r="B590" s="95" t="n">
        <f aca="false">MONTH(C590)+(YEAR(C590)-1998)*12</f>
        <v>27</v>
      </c>
      <c r="C590" s="101" t="n">
        <v>36614</v>
      </c>
      <c r="D590" s="102" t="n">
        <v>29.9</v>
      </c>
      <c r="E590" s="98" t="n">
        <f aca="false">LN(D590/D589)</f>
        <v>0.0236897711224047</v>
      </c>
      <c r="F590" s="106" t="n">
        <f aca="false">STDEV(E581:E590)*SQRT(trade_day)</f>
        <v>0.978481200260538</v>
      </c>
      <c r="G590" s="97"/>
      <c r="H590" s="103" t="n">
        <f aca="false">IF(H$1="P",MAX(0,H$2-$D590),IF(H$1="C",MAX(0,$D590-H$2)))</f>
        <v>0</v>
      </c>
      <c r="I590" s="103" t="n">
        <f aca="false">IF(I$1="P",MAX(0,I$2-$D590),IF(I$1="C",MAX(0,$D590-I$2)))</f>
        <v>0</v>
      </c>
      <c r="J590" s="103" t="n">
        <f aca="false">IF(J$1="P",MAX(0,J$2-$D590),IF(J$1="C",MAX(0,$D590-J$2)))</f>
        <v>0.100000000000001</v>
      </c>
      <c r="K590" s="103" t="n">
        <f aca="false">IF(K$1="P",MAX(0,K$2-$D590),IF(K$1="C",MAX(0,$D590-K$2)))</f>
        <v>5.1</v>
      </c>
      <c r="L590" s="103" t="n">
        <f aca="false">IF(L$1="P",MAX(0,L$2-$D590),IF(L$1="C",MAX(0,$D590-L$2)))</f>
        <v>10.1</v>
      </c>
      <c r="M590" s="103" t="n">
        <f aca="false">IF(M$1="P",MAX(0,M$2-$D590),IF(M$1="C",MAX(0,$D590-M$2)))</f>
        <v>20.1</v>
      </c>
      <c r="N590" s="103" t="n">
        <f aca="false">IF(N$1="P",MAX(0,N$2-$D590),IF(N$1="C",MAX(0,$D590-N$2)))</f>
        <v>9.9</v>
      </c>
      <c r="O590" s="103" t="n">
        <f aca="false">IF(O$1="P",MAX(0,O$2-$D590),IF(O$1="C",MAX(0,$D590-O$2)))</f>
        <v>4.9</v>
      </c>
      <c r="P590" s="103" t="n">
        <f aca="false">IF(P$1="P",MAX(0,P$2-$D590),IF(P$1="C",MAX(0,$D590-P$2)))</f>
        <v>0</v>
      </c>
      <c r="Q590" s="103" t="n">
        <f aca="false">IF(Q$1="P",MAX(0,Q$2-$D590),IF(Q$1="C",MAX(0,$D590-Q$2)))</f>
        <v>0</v>
      </c>
      <c r="R590" s="103" t="n">
        <f aca="false">IF(R$1="P",MAX(0,R$2-$D590),IF(R$1="C",MAX(0,$D590-R$2)))</f>
        <v>0</v>
      </c>
      <c r="S590" s="103" t="n">
        <f aca="false">IF(S$1="P",MAX(0,S$2-$D590),IF(S$1="C",MAX(0,$D590-S$2)))</f>
        <v>0</v>
      </c>
      <c r="T590" s="103" t="n">
        <f aca="false">IF(T$1="P",MAX(0,T$2-$D590),IF(T$1="C",MAX(0,$D590-T$2)))</f>
        <v>0</v>
      </c>
      <c r="U590" s="104" t="n">
        <f aca="false">B590</f>
        <v>27</v>
      </c>
      <c r="V590" s="105" t="n">
        <f aca="false">VLOOKUP($C590,Gas!$B$3:$E$2506,2)</f>
        <v>2.925</v>
      </c>
      <c r="W590" s="46" t="n">
        <f aca="false">D590/V590</f>
        <v>10.2222222222222</v>
      </c>
      <c r="X590" s="99" t="n">
        <f aca="false">VLOOKUP($C590,Gas!$B$3:$E$2506,4)</f>
        <v>0.353539297301677</v>
      </c>
    </row>
    <row r="591" customFormat="false" ht="12.75" hidden="false" customHeight="false" outlineLevel="0" collapsed="false">
      <c r="A591" s="0" t="n">
        <f aca="false">YEAR(C591)</f>
        <v>2000</v>
      </c>
      <c r="B591" s="95" t="n">
        <f aca="false">MONTH(C591)+(YEAR(C591)-1998)*12</f>
        <v>27</v>
      </c>
      <c r="C591" s="101" t="n">
        <v>36615</v>
      </c>
      <c r="D591" s="102" t="n">
        <v>30.29</v>
      </c>
      <c r="E591" s="98" t="n">
        <f aca="false">LN(D591/D590)</f>
        <v>0.0129591446425051</v>
      </c>
      <c r="F591" s="106" t="n">
        <f aca="false">STDEV(E582:E591)*SQRT(trade_day)</f>
        <v>0.884851458149855</v>
      </c>
      <c r="G591" s="97"/>
      <c r="H591" s="103" t="n">
        <f aca="false">IF(H$1="P",MAX(0,H$2-$D591),IF(H$1="C",MAX(0,$D591-H$2)))</f>
        <v>0</v>
      </c>
      <c r="I591" s="103" t="n">
        <f aca="false">IF(I$1="P",MAX(0,I$2-$D591),IF(I$1="C",MAX(0,$D591-I$2)))</f>
        <v>0</v>
      </c>
      <c r="J591" s="103" t="n">
        <f aca="false">IF(J$1="P",MAX(0,J$2-$D591),IF(J$1="C",MAX(0,$D591-J$2)))</f>
        <v>0</v>
      </c>
      <c r="K591" s="103" t="n">
        <f aca="false">IF(K$1="P",MAX(0,K$2-$D591),IF(K$1="C",MAX(0,$D591-K$2)))</f>
        <v>4.71</v>
      </c>
      <c r="L591" s="103" t="n">
        <f aca="false">IF(L$1="P",MAX(0,L$2-$D591),IF(L$1="C",MAX(0,$D591-L$2)))</f>
        <v>9.71</v>
      </c>
      <c r="M591" s="103" t="n">
        <f aca="false">IF(M$1="P",MAX(0,M$2-$D591),IF(M$1="C",MAX(0,$D591-M$2)))</f>
        <v>19.71</v>
      </c>
      <c r="N591" s="103" t="n">
        <f aca="false">IF(N$1="P",MAX(0,N$2-$D591),IF(N$1="C",MAX(0,$D591-N$2)))</f>
        <v>10.29</v>
      </c>
      <c r="O591" s="103" t="n">
        <f aca="false">IF(O$1="P",MAX(0,O$2-$D591),IF(O$1="C",MAX(0,$D591-O$2)))</f>
        <v>5.29</v>
      </c>
      <c r="P591" s="103" t="n">
        <f aca="false">IF(P$1="P",MAX(0,P$2-$D591),IF(P$1="C",MAX(0,$D591-P$2)))</f>
        <v>0.289999999999999</v>
      </c>
      <c r="Q591" s="103" t="n">
        <f aca="false">IF(Q$1="P",MAX(0,Q$2-$D591),IF(Q$1="C",MAX(0,$D591-Q$2)))</f>
        <v>0</v>
      </c>
      <c r="R591" s="103" t="n">
        <f aca="false">IF(R$1="P",MAX(0,R$2-$D591),IF(R$1="C",MAX(0,$D591-R$2)))</f>
        <v>0</v>
      </c>
      <c r="S591" s="103" t="n">
        <f aca="false">IF(S$1="P",MAX(0,S$2-$D591),IF(S$1="C",MAX(0,$D591-S$2)))</f>
        <v>0</v>
      </c>
      <c r="T591" s="103" t="n">
        <f aca="false">IF(T$1="P",MAX(0,T$2-$D591),IF(T$1="C",MAX(0,$D591-T$2)))</f>
        <v>0</v>
      </c>
      <c r="U591" s="104" t="n">
        <f aca="false">B591</f>
        <v>27</v>
      </c>
      <c r="V591" s="105" t="n">
        <f aca="false">VLOOKUP($C591,Gas!$B$3:$E$2506,2)</f>
        <v>2.92</v>
      </c>
      <c r="W591" s="46" t="n">
        <f aca="false">D591/V591</f>
        <v>10.3732876712329</v>
      </c>
      <c r="X591" s="99" t="n">
        <f aca="false">VLOOKUP($C591,Gas!$B$3:$E$2506,4)</f>
        <v>0.354441545185996</v>
      </c>
    </row>
    <row r="592" customFormat="false" ht="12.75" hidden="false" customHeight="false" outlineLevel="0" collapsed="false">
      <c r="A592" s="0" t="n">
        <f aca="false">YEAR(C592)</f>
        <v>2000</v>
      </c>
      <c r="B592" s="95" t="n">
        <f aca="false">MONTH(C592)+(YEAR(C592)-1998)*12</f>
        <v>27</v>
      </c>
      <c r="C592" s="101" t="n">
        <v>36616</v>
      </c>
      <c r="D592" s="102" t="n">
        <v>29.45</v>
      </c>
      <c r="E592" s="98" t="n">
        <f aca="false">LN(D592/D591)</f>
        <v>-0.0281237149415502</v>
      </c>
      <c r="F592" s="106" t="n">
        <f aca="false">STDEV(E583:E592)*SQRT(trade_day)</f>
        <v>0.716879957675286</v>
      </c>
      <c r="G592" s="97"/>
      <c r="H592" s="103" t="n">
        <f aca="false">IF(H$1="P",MAX(0,H$2-$D592),IF(H$1="C",MAX(0,$D592-H$2)))</f>
        <v>0</v>
      </c>
      <c r="I592" s="103" t="n">
        <f aca="false">IF(I$1="P",MAX(0,I$2-$D592),IF(I$1="C",MAX(0,$D592-I$2)))</f>
        <v>0</v>
      </c>
      <c r="J592" s="103" t="n">
        <f aca="false">IF(J$1="P",MAX(0,J$2-$D592),IF(J$1="C",MAX(0,$D592-J$2)))</f>
        <v>0.550000000000001</v>
      </c>
      <c r="K592" s="103" t="n">
        <f aca="false">IF(K$1="P",MAX(0,K$2-$D592),IF(K$1="C",MAX(0,$D592-K$2)))</f>
        <v>5.55</v>
      </c>
      <c r="L592" s="103" t="n">
        <f aca="false">IF(L$1="P",MAX(0,L$2-$D592),IF(L$1="C",MAX(0,$D592-L$2)))</f>
        <v>10.55</v>
      </c>
      <c r="M592" s="103" t="n">
        <f aca="false">IF(M$1="P",MAX(0,M$2-$D592),IF(M$1="C",MAX(0,$D592-M$2)))</f>
        <v>20.55</v>
      </c>
      <c r="N592" s="103" t="n">
        <f aca="false">IF(N$1="P",MAX(0,N$2-$D592),IF(N$1="C",MAX(0,$D592-N$2)))</f>
        <v>9.45</v>
      </c>
      <c r="O592" s="103" t="n">
        <f aca="false">IF(O$1="P",MAX(0,O$2-$D592),IF(O$1="C",MAX(0,$D592-O$2)))</f>
        <v>4.45</v>
      </c>
      <c r="P592" s="103" t="n">
        <f aca="false">IF(P$1="P",MAX(0,P$2-$D592),IF(P$1="C",MAX(0,$D592-P$2)))</f>
        <v>0</v>
      </c>
      <c r="Q592" s="103" t="n">
        <f aca="false">IF(Q$1="P",MAX(0,Q$2-$D592),IF(Q$1="C",MAX(0,$D592-Q$2)))</f>
        <v>0</v>
      </c>
      <c r="R592" s="103" t="n">
        <f aca="false">IF(R$1="P",MAX(0,R$2-$D592),IF(R$1="C",MAX(0,$D592-R$2)))</f>
        <v>0</v>
      </c>
      <c r="S592" s="103" t="n">
        <f aca="false">IF(S$1="P",MAX(0,S$2-$D592),IF(S$1="C",MAX(0,$D592-S$2)))</f>
        <v>0</v>
      </c>
      <c r="T592" s="103" t="n">
        <f aca="false">IF(T$1="P",MAX(0,T$2-$D592),IF(T$1="C",MAX(0,$D592-T$2)))</f>
        <v>0</v>
      </c>
      <c r="U592" s="104" t="n">
        <f aca="false">B592</f>
        <v>27</v>
      </c>
      <c r="V592" s="105" t="n">
        <f aca="false">VLOOKUP($C592,Gas!$B$3:$E$2506,2)</f>
        <v>2.83</v>
      </c>
      <c r="W592" s="46" t="n">
        <f aca="false">D592/V592</f>
        <v>10.4063604240283</v>
      </c>
      <c r="X592" s="99" t="n">
        <f aca="false">VLOOKUP($C592,Gas!$B$3:$E$2506,4)</f>
        <v>0.363838418397846</v>
      </c>
    </row>
    <row r="593" customFormat="false" ht="12.75" hidden="false" customHeight="false" outlineLevel="0" collapsed="false">
      <c r="A593" s="0" t="n">
        <f aca="false">YEAR(C593)</f>
        <v>2000</v>
      </c>
      <c r="B593" s="95" t="n">
        <f aca="false">MONTH(C593)+(YEAR(C593)-1998)*12</f>
        <v>28</v>
      </c>
      <c r="C593" s="101" t="n">
        <v>36619</v>
      </c>
      <c r="D593" s="102" t="n">
        <v>29.46</v>
      </c>
      <c r="E593" s="98" t="n">
        <f aca="false">LN(D593/D592)</f>
        <v>0.000339500936888658</v>
      </c>
      <c r="F593" s="106" t="n">
        <f aca="false">STDEV(E584:E593)*SQRT(trade_day)</f>
        <v>0.679359254214373</v>
      </c>
      <c r="G593" s="97"/>
      <c r="H593" s="103" t="n">
        <f aca="false">IF(H$1="P",MAX(0,H$2-$D593),IF(H$1="C",MAX(0,$D593-H$2)))</f>
        <v>0</v>
      </c>
      <c r="I593" s="103" t="n">
        <f aca="false">IF(I$1="P",MAX(0,I$2-$D593),IF(I$1="C",MAX(0,$D593-I$2)))</f>
        <v>0</v>
      </c>
      <c r="J593" s="103" t="n">
        <f aca="false">IF(J$1="P",MAX(0,J$2-$D593),IF(J$1="C",MAX(0,$D593-J$2)))</f>
        <v>0.539999999999999</v>
      </c>
      <c r="K593" s="103" t="n">
        <f aca="false">IF(K$1="P",MAX(0,K$2-$D593),IF(K$1="C",MAX(0,$D593-K$2)))</f>
        <v>5.54</v>
      </c>
      <c r="L593" s="103" t="n">
        <f aca="false">IF(L$1="P",MAX(0,L$2-$D593),IF(L$1="C",MAX(0,$D593-L$2)))</f>
        <v>10.54</v>
      </c>
      <c r="M593" s="103" t="n">
        <f aca="false">IF(M$1="P",MAX(0,M$2-$D593),IF(M$1="C",MAX(0,$D593-M$2)))</f>
        <v>20.54</v>
      </c>
      <c r="N593" s="103" t="n">
        <f aca="false">IF(N$1="P",MAX(0,N$2-$D593),IF(N$1="C",MAX(0,$D593-N$2)))</f>
        <v>9.46</v>
      </c>
      <c r="O593" s="103" t="n">
        <f aca="false">IF(O$1="P",MAX(0,O$2-$D593),IF(O$1="C",MAX(0,$D593-O$2)))</f>
        <v>4.46</v>
      </c>
      <c r="P593" s="103" t="n">
        <f aca="false">IF(P$1="P",MAX(0,P$2-$D593),IF(P$1="C",MAX(0,$D593-P$2)))</f>
        <v>0</v>
      </c>
      <c r="Q593" s="103" t="n">
        <f aca="false">IF(Q$1="P",MAX(0,Q$2-$D593),IF(Q$1="C",MAX(0,$D593-Q$2)))</f>
        <v>0</v>
      </c>
      <c r="R593" s="103" t="n">
        <f aca="false">IF(R$1="P",MAX(0,R$2-$D593),IF(R$1="C",MAX(0,$D593-R$2)))</f>
        <v>0</v>
      </c>
      <c r="S593" s="103" t="n">
        <f aca="false">IF(S$1="P",MAX(0,S$2-$D593),IF(S$1="C",MAX(0,$D593-S$2)))</f>
        <v>0</v>
      </c>
      <c r="T593" s="103" t="n">
        <f aca="false">IF(T$1="P",MAX(0,T$2-$D593),IF(T$1="C",MAX(0,$D593-T$2)))</f>
        <v>0</v>
      </c>
      <c r="U593" s="104" t="n">
        <f aca="false">B593</f>
        <v>28</v>
      </c>
      <c r="V593" s="105" t="n">
        <f aca="false">VLOOKUP($C593,Gas!$B$3:$E$2506,2)</f>
        <v>2.875</v>
      </c>
      <c r="W593" s="46" t="n">
        <f aca="false">D593/V593</f>
        <v>10.2469565217391</v>
      </c>
      <c r="X593" s="99" t="n">
        <f aca="false">VLOOKUP($C593,Gas!$B$3:$E$2506,4)</f>
        <v>0.351670272771379</v>
      </c>
    </row>
    <row r="594" customFormat="false" ht="12.75" hidden="false" customHeight="false" outlineLevel="0" collapsed="false">
      <c r="A594" s="0" t="n">
        <f aca="false">YEAR(C594)</f>
        <v>2000</v>
      </c>
      <c r="B594" s="95" t="n">
        <f aca="false">MONTH(C594)+(YEAR(C594)-1998)*12</f>
        <v>28</v>
      </c>
      <c r="C594" s="101" t="n">
        <v>36620</v>
      </c>
      <c r="D594" s="102" t="n">
        <v>35.61</v>
      </c>
      <c r="E594" s="98" t="n">
        <f aca="false">LN(D594/D593)</f>
        <v>0.189593086255202</v>
      </c>
      <c r="F594" s="106" t="n">
        <f aca="false">STDEV(E585:E594)*SQRT(trade_day)</f>
        <v>1.0932004167765</v>
      </c>
      <c r="G594" s="97"/>
      <c r="H594" s="103" t="n">
        <f aca="false">IF(H$1="P",MAX(0,H$2-$D594),IF(H$1="C",MAX(0,$D594-H$2)))</f>
        <v>0</v>
      </c>
      <c r="I594" s="103" t="n">
        <f aca="false">IF(I$1="P",MAX(0,I$2-$D594),IF(I$1="C",MAX(0,$D594-I$2)))</f>
        <v>0</v>
      </c>
      <c r="J594" s="103" t="n">
        <f aca="false">IF(J$1="P",MAX(0,J$2-$D594),IF(J$1="C",MAX(0,$D594-J$2)))</f>
        <v>0</v>
      </c>
      <c r="K594" s="103" t="n">
        <f aca="false">IF(K$1="P",MAX(0,K$2-$D594),IF(K$1="C",MAX(0,$D594-K$2)))</f>
        <v>0</v>
      </c>
      <c r="L594" s="103" t="n">
        <f aca="false">IF(L$1="P",MAX(0,L$2-$D594),IF(L$1="C",MAX(0,$D594-L$2)))</f>
        <v>4.39</v>
      </c>
      <c r="M594" s="103" t="n">
        <f aca="false">IF(M$1="P",MAX(0,M$2-$D594),IF(M$1="C",MAX(0,$D594-M$2)))</f>
        <v>14.39</v>
      </c>
      <c r="N594" s="103" t="n">
        <f aca="false">IF(N$1="P",MAX(0,N$2-$D594),IF(N$1="C",MAX(0,$D594-N$2)))</f>
        <v>15.61</v>
      </c>
      <c r="O594" s="103" t="n">
        <f aca="false">IF(O$1="P",MAX(0,O$2-$D594),IF(O$1="C",MAX(0,$D594-O$2)))</f>
        <v>10.61</v>
      </c>
      <c r="P594" s="103" t="n">
        <f aca="false">IF(P$1="P",MAX(0,P$2-$D594),IF(P$1="C",MAX(0,$D594-P$2)))</f>
        <v>5.61</v>
      </c>
      <c r="Q594" s="103" t="n">
        <f aca="false">IF(Q$1="P",MAX(0,Q$2-$D594),IF(Q$1="C",MAX(0,$D594-Q$2)))</f>
        <v>0.609999999999999</v>
      </c>
      <c r="R594" s="103" t="n">
        <f aca="false">IF(R$1="P",MAX(0,R$2-$D594),IF(R$1="C",MAX(0,$D594-R$2)))</f>
        <v>0</v>
      </c>
      <c r="S594" s="103" t="n">
        <f aca="false">IF(S$1="P",MAX(0,S$2-$D594),IF(S$1="C",MAX(0,$D594-S$2)))</f>
        <v>0</v>
      </c>
      <c r="T594" s="103" t="n">
        <f aca="false">IF(T$1="P",MAX(0,T$2-$D594),IF(T$1="C",MAX(0,$D594-T$2)))</f>
        <v>0</v>
      </c>
      <c r="U594" s="104" t="n">
        <f aca="false">B594</f>
        <v>28</v>
      </c>
      <c r="V594" s="105" t="n">
        <f aca="false">VLOOKUP($C594,Gas!$B$3:$E$2506,2)</f>
        <v>2.915</v>
      </c>
      <c r="W594" s="46" t="n">
        <f aca="false">D594/V594</f>
        <v>12.2161234991424</v>
      </c>
      <c r="X594" s="99" t="n">
        <f aca="false">VLOOKUP($C594,Gas!$B$3:$E$2506,4)</f>
        <v>0.335191060176357</v>
      </c>
    </row>
    <row r="595" customFormat="false" ht="12.75" hidden="false" customHeight="false" outlineLevel="0" collapsed="false">
      <c r="A595" s="0" t="n">
        <f aca="false">YEAR(C595)</f>
        <v>2000</v>
      </c>
      <c r="B595" s="95" t="n">
        <f aca="false">MONTH(C595)+(YEAR(C595)-1998)*12</f>
        <v>28</v>
      </c>
      <c r="C595" s="101" t="n">
        <v>36621</v>
      </c>
      <c r="D595" s="102" t="n">
        <v>35.35</v>
      </c>
      <c r="E595" s="98" t="n">
        <f aca="false">LN(D595/D594)</f>
        <v>-0.00732810494710453</v>
      </c>
      <c r="F595" s="106" t="n">
        <f aca="false">STDEV(E586:E595)*SQRT(trade_day)</f>
        <v>1.04036511100169</v>
      </c>
      <c r="G595" s="97"/>
      <c r="H595" s="103" t="n">
        <f aca="false">IF(H$1="P",MAX(0,H$2-$D595),IF(H$1="C",MAX(0,$D595-H$2)))</f>
        <v>0</v>
      </c>
      <c r="I595" s="103" t="n">
        <f aca="false">IF(I$1="P",MAX(0,I$2-$D595),IF(I$1="C",MAX(0,$D595-I$2)))</f>
        <v>0</v>
      </c>
      <c r="J595" s="103" t="n">
        <f aca="false">IF(J$1="P",MAX(0,J$2-$D595),IF(J$1="C",MAX(0,$D595-J$2)))</f>
        <v>0</v>
      </c>
      <c r="K595" s="103" t="n">
        <f aca="false">IF(K$1="P",MAX(0,K$2-$D595),IF(K$1="C",MAX(0,$D595-K$2)))</f>
        <v>0</v>
      </c>
      <c r="L595" s="103" t="n">
        <f aca="false">IF(L$1="P",MAX(0,L$2-$D595),IF(L$1="C",MAX(0,$D595-L$2)))</f>
        <v>4.65</v>
      </c>
      <c r="M595" s="103" t="n">
        <f aca="false">IF(M$1="P",MAX(0,M$2-$D595),IF(M$1="C",MAX(0,$D595-M$2)))</f>
        <v>14.65</v>
      </c>
      <c r="N595" s="103" t="n">
        <f aca="false">IF(N$1="P",MAX(0,N$2-$D595),IF(N$1="C",MAX(0,$D595-N$2)))</f>
        <v>15.35</v>
      </c>
      <c r="O595" s="103" t="n">
        <f aca="false">IF(O$1="P",MAX(0,O$2-$D595),IF(O$1="C",MAX(0,$D595-O$2)))</f>
        <v>10.35</v>
      </c>
      <c r="P595" s="103" t="n">
        <f aca="false">IF(P$1="P",MAX(0,P$2-$D595),IF(P$1="C",MAX(0,$D595-P$2)))</f>
        <v>5.35</v>
      </c>
      <c r="Q595" s="103" t="n">
        <f aca="false">IF(Q$1="P",MAX(0,Q$2-$D595),IF(Q$1="C",MAX(0,$D595-Q$2)))</f>
        <v>0.350000000000001</v>
      </c>
      <c r="R595" s="103" t="n">
        <f aca="false">IF(R$1="P",MAX(0,R$2-$D595),IF(R$1="C",MAX(0,$D595-R$2)))</f>
        <v>0</v>
      </c>
      <c r="S595" s="103" t="n">
        <f aca="false">IF(S$1="P",MAX(0,S$2-$D595),IF(S$1="C",MAX(0,$D595-S$2)))</f>
        <v>0</v>
      </c>
      <c r="T595" s="103" t="n">
        <f aca="false">IF(T$1="P",MAX(0,T$2-$D595),IF(T$1="C",MAX(0,$D595-T$2)))</f>
        <v>0</v>
      </c>
      <c r="U595" s="104" t="n">
        <f aca="false">B595</f>
        <v>28</v>
      </c>
      <c r="V595" s="105" t="n">
        <f aca="false">VLOOKUP($C595,Gas!$B$3:$E$2506,2)</f>
        <v>2.87</v>
      </c>
      <c r="W595" s="46" t="n">
        <f aca="false">D595/V595</f>
        <v>12.3170731707317</v>
      </c>
      <c r="X595" s="99" t="n">
        <f aca="false">VLOOKUP($C595,Gas!$B$3:$E$2506,4)</f>
        <v>0.354390605896565</v>
      </c>
    </row>
    <row r="596" customFormat="false" ht="12.75" hidden="false" customHeight="false" outlineLevel="0" collapsed="false">
      <c r="A596" s="0" t="n">
        <f aca="false">YEAR(C596)</f>
        <v>2000</v>
      </c>
      <c r="B596" s="95" t="n">
        <f aca="false">MONTH(C596)+(YEAR(C596)-1998)*12</f>
        <v>28</v>
      </c>
      <c r="C596" s="101" t="n">
        <v>36622</v>
      </c>
      <c r="D596" s="102" t="n">
        <v>32.28</v>
      </c>
      <c r="E596" s="98" t="n">
        <f aca="false">LN(D596/D595)</f>
        <v>-0.0908505489408338</v>
      </c>
      <c r="F596" s="106" t="n">
        <f aca="false">STDEV(E587:E596)*SQRT(trade_day)</f>
        <v>1.12895632815617</v>
      </c>
      <c r="G596" s="97"/>
      <c r="H596" s="103" t="n">
        <f aca="false">IF(H$1="P",MAX(0,H$2-$D596),IF(H$1="C",MAX(0,$D596-H$2)))</f>
        <v>0</v>
      </c>
      <c r="I596" s="103" t="n">
        <f aca="false">IF(I$1="P",MAX(0,I$2-$D596),IF(I$1="C",MAX(0,$D596-I$2)))</f>
        <v>0</v>
      </c>
      <c r="J596" s="103" t="n">
        <f aca="false">IF(J$1="P",MAX(0,J$2-$D596),IF(J$1="C",MAX(0,$D596-J$2)))</f>
        <v>0</v>
      </c>
      <c r="K596" s="103" t="n">
        <f aca="false">IF(K$1="P",MAX(0,K$2-$D596),IF(K$1="C",MAX(0,$D596-K$2)))</f>
        <v>2.72</v>
      </c>
      <c r="L596" s="103" t="n">
        <f aca="false">IF(L$1="P",MAX(0,L$2-$D596),IF(L$1="C",MAX(0,$D596-L$2)))</f>
        <v>7.72</v>
      </c>
      <c r="M596" s="103" t="n">
        <f aca="false">IF(M$1="P",MAX(0,M$2-$D596),IF(M$1="C",MAX(0,$D596-M$2)))</f>
        <v>17.72</v>
      </c>
      <c r="N596" s="103" t="n">
        <f aca="false">IF(N$1="P",MAX(0,N$2-$D596),IF(N$1="C",MAX(0,$D596-N$2)))</f>
        <v>12.28</v>
      </c>
      <c r="O596" s="103" t="n">
        <f aca="false">IF(O$1="P",MAX(0,O$2-$D596),IF(O$1="C",MAX(0,$D596-O$2)))</f>
        <v>7.28</v>
      </c>
      <c r="P596" s="103" t="n">
        <f aca="false">IF(P$1="P",MAX(0,P$2-$D596),IF(P$1="C",MAX(0,$D596-P$2)))</f>
        <v>2.28</v>
      </c>
      <c r="Q596" s="103" t="n">
        <f aca="false">IF(Q$1="P",MAX(0,Q$2-$D596),IF(Q$1="C",MAX(0,$D596-Q$2)))</f>
        <v>0</v>
      </c>
      <c r="R596" s="103" t="n">
        <f aca="false">IF(R$1="P",MAX(0,R$2-$D596),IF(R$1="C",MAX(0,$D596-R$2)))</f>
        <v>0</v>
      </c>
      <c r="S596" s="103" t="n">
        <f aca="false">IF(S$1="P",MAX(0,S$2-$D596),IF(S$1="C",MAX(0,$D596-S$2)))</f>
        <v>0</v>
      </c>
      <c r="T596" s="103" t="n">
        <f aca="false">IF(T$1="P",MAX(0,T$2-$D596),IF(T$1="C",MAX(0,$D596-T$2)))</f>
        <v>0</v>
      </c>
      <c r="U596" s="104" t="n">
        <f aca="false">B596</f>
        <v>28</v>
      </c>
      <c r="V596" s="105" t="n">
        <f aca="false">VLOOKUP($C596,Gas!$B$3:$E$2506,2)</f>
        <v>2.86</v>
      </c>
      <c r="W596" s="46" t="n">
        <f aca="false">D596/V596</f>
        <v>11.2867132867133</v>
      </c>
      <c r="X596" s="99" t="n">
        <f aca="false">VLOOKUP($C596,Gas!$B$3:$E$2506,4)</f>
        <v>0.355788126365183</v>
      </c>
    </row>
    <row r="597" customFormat="false" ht="12.75" hidden="false" customHeight="false" outlineLevel="0" collapsed="false">
      <c r="A597" s="0" t="n">
        <f aca="false">YEAR(C597)</f>
        <v>2000</v>
      </c>
      <c r="B597" s="95" t="n">
        <f aca="false">MONTH(C597)+(YEAR(C597)-1998)*12</f>
        <v>28</v>
      </c>
      <c r="C597" s="101" t="n">
        <v>36623</v>
      </c>
      <c r="D597" s="102" t="n">
        <v>30.25</v>
      </c>
      <c r="E597" s="98" t="n">
        <f aca="false">LN(D597/D596)</f>
        <v>-0.0649516589248976</v>
      </c>
      <c r="F597" s="106" t="n">
        <f aca="false">STDEV(E588:E597)*SQRT(trade_day)</f>
        <v>1.17773415289083</v>
      </c>
      <c r="G597" s="97"/>
      <c r="H597" s="103" t="n">
        <f aca="false">IF(H$1="P",MAX(0,H$2-$D597),IF(H$1="C",MAX(0,$D597-H$2)))</f>
        <v>0</v>
      </c>
      <c r="I597" s="103" t="n">
        <f aca="false">IF(I$1="P",MAX(0,I$2-$D597),IF(I$1="C",MAX(0,$D597-I$2)))</f>
        <v>0</v>
      </c>
      <c r="J597" s="103" t="n">
        <f aca="false">IF(J$1="P",MAX(0,J$2-$D597),IF(J$1="C",MAX(0,$D597-J$2)))</f>
        <v>0</v>
      </c>
      <c r="K597" s="103" t="n">
        <f aca="false">IF(K$1="P",MAX(0,K$2-$D597),IF(K$1="C",MAX(0,$D597-K$2)))</f>
        <v>4.75</v>
      </c>
      <c r="L597" s="103" t="n">
        <f aca="false">IF(L$1="P",MAX(0,L$2-$D597),IF(L$1="C",MAX(0,$D597-L$2)))</f>
        <v>9.75</v>
      </c>
      <c r="M597" s="103" t="n">
        <f aca="false">IF(M$1="P",MAX(0,M$2-$D597),IF(M$1="C",MAX(0,$D597-M$2)))</f>
        <v>19.75</v>
      </c>
      <c r="N597" s="103" t="n">
        <f aca="false">IF(N$1="P",MAX(0,N$2-$D597),IF(N$1="C",MAX(0,$D597-N$2)))</f>
        <v>10.25</v>
      </c>
      <c r="O597" s="103" t="n">
        <f aca="false">IF(O$1="P",MAX(0,O$2-$D597),IF(O$1="C",MAX(0,$D597-O$2)))</f>
        <v>5.25</v>
      </c>
      <c r="P597" s="103" t="n">
        <f aca="false">IF(P$1="P",MAX(0,P$2-$D597),IF(P$1="C",MAX(0,$D597-P$2)))</f>
        <v>0.25</v>
      </c>
      <c r="Q597" s="103" t="n">
        <f aca="false">IF(Q$1="P",MAX(0,Q$2-$D597),IF(Q$1="C",MAX(0,$D597-Q$2)))</f>
        <v>0</v>
      </c>
      <c r="R597" s="103" t="n">
        <f aca="false">IF(R$1="P",MAX(0,R$2-$D597),IF(R$1="C",MAX(0,$D597-R$2)))</f>
        <v>0</v>
      </c>
      <c r="S597" s="103" t="n">
        <f aca="false">IF(S$1="P",MAX(0,S$2-$D597),IF(S$1="C",MAX(0,$D597-S$2)))</f>
        <v>0</v>
      </c>
      <c r="T597" s="103" t="n">
        <f aca="false">IF(T$1="P",MAX(0,T$2-$D597),IF(T$1="C",MAX(0,$D597-T$2)))</f>
        <v>0</v>
      </c>
      <c r="U597" s="104" t="n">
        <f aca="false">B597</f>
        <v>28</v>
      </c>
      <c r="V597" s="105" t="n">
        <f aca="false">VLOOKUP($C597,Gas!$B$3:$E$2506,2)</f>
        <v>2.91</v>
      </c>
      <c r="W597" s="46" t="n">
        <f aca="false">D597/V597</f>
        <v>10.3951890034364</v>
      </c>
      <c r="X597" s="99" t="n">
        <f aca="false">VLOOKUP($C597,Gas!$B$3:$E$2506,4)</f>
        <v>0.367858084946309</v>
      </c>
    </row>
    <row r="598" customFormat="false" ht="12.75" hidden="false" customHeight="false" outlineLevel="0" collapsed="false">
      <c r="A598" s="0" t="n">
        <f aca="false">YEAR(C598)</f>
        <v>2000</v>
      </c>
      <c r="B598" s="95" t="n">
        <f aca="false">MONTH(C598)+(YEAR(C598)-1998)*12</f>
        <v>28</v>
      </c>
      <c r="C598" s="101" t="n">
        <v>36626</v>
      </c>
      <c r="D598" s="102" t="n">
        <v>32.94</v>
      </c>
      <c r="E598" s="98" t="n">
        <f aca="false">LN(D598/D597)</f>
        <v>0.0851915402726437</v>
      </c>
      <c r="F598" s="106" t="n">
        <f aca="false">STDEV(E589:E598)*SQRT(trade_day)</f>
        <v>1.24524427228384</v>
      </c>
      <c r="G598" s="97"/>
      <c r="H598" s="103" t="n">
        <f aca="false">IF(H$1="P",MAX(0,H$2-$D598),IF(H$1="C",MAX(0,$D598-H$2)))</f>
        <v>0</v>
      </c>
      <c r="I598" s="103" t="n">
        <f aca="false">IF(I$1="P",MAX(0,I$2-$D598),IF(I$1="C",MAX(0,$D598-I$2)))</f>
        <v>0</v>
      </c>
      <c r="J598" s="103" t="n">
        <f aca="false">IF(J$1="P",MAX(0,J$2-$D598),IF(J$1="C",MAX(0,$D598-J$2)))</f>
        <v>0</v>
      </c>
      <c r="K598" s="103" t="n">
        <f aca="false">IF(K$1="P",MAX(0,K$2-$D598),IF(K$1="C",MAX(0,$D598-K$2)))</f>
        <v>2.06</v>
      </c>
      <c r="L598" s="103" t="n">
        <f aca="false">IF(L$1="P",MAX(0,L$2-$D598),IF(L$1="C",MAX(0,$D598-L$2)))</f>
        <v>7.06</v>
      </c>
      <c r="M598" s="103" t="n">
        <f aca="false">IF(M$1="P",MAX(0,M$2-$D598),IF(M$1="C",MAX(0,$D598-M$2)))</f>
        <v>17.06</v>
      </c>
      <c r="N598" s="103" t="n">
        <f aca="false">IF(N$1="P",MAX(0,N$2-$D598),IF(N$1="C",MAX(0,$D598-N$2)))</f>
        <v>12.94</v>
      </c>
      <c r="O598" s="103" t="n">
        <f aca="false">IF(O$1="P",MAX(0,O$2-$D598),IF(O$1="C",MAX(0,$D598-O$2)))</f>
        <v>7.94</v>
      </c>
      <c r="P598" s="103" t="n">
        <f aca="false">IF(P$1="P",MAX(0,P$2-$D598),IF(P$1="C",MAX(0,$D598-P$2)))</f>
        <v>2.94</v>
      </c>
      <c r="Q598" s="103" t="n">
        <f aca="false">IF(Q$1="P",MAX(0,Q$2-$D598),IF(Q$1="C",MAX(0,$D598-Q$2)))</f>
        <v>0</v>
      </c>
      <c r="R598" s="103" t="n">
        <f aca="false">IF(R$1="P",MAX(0,R$2-$D598),IF(R$1="C",MAX(0,$D598-R$2)))</f>
        <v>0</v>
      </c>
      <c r="S598" s="103" t="n">
        <f aca="false">IF(S$1="P",MAX(0,S$2-$D598),IF(S$1="C",MAX(0,$D598-S$2)))</f>
        <v>0</v>
      </c>
      <c r="T598" s="103" t="n">
        <f aca="false">IF(T$1="P",MAX(0,T$2-$D598),IF(T$1="C",MAX(0,$D598-T$2)))</f>
        <v>0</v>
      </c>
      <c r="U598" s="104" t="n">
        <f aca="false">B598</f>
        <v>28</v>
      </c>
      <c r="V598" s="105" t="n">
        <f aca="false">VLOOKUP($C598,Gas!$B$3:$E$2506,2)</f>
        <v>2.97</v>
      </c>
      <c r="W598" s="46" t="n">
        <f aca="false">D598/V598</f>
        <v>11.0909090909091</v>
      </c>
      <c r="X598" s="99" t="n">
        <f aca="false">VLOOKUP($C598,Gas!$B$3:$E$2506,4)</f>
        <v>0.218552991338534</v>
      </c>
    </row>
    <row r="599" customFormat="false" ht="12.75" hidden="false" customHeight="false" outlineLevel="0" collapsed="false">
      <c r="A599" s="0" t="n">
        <f aca="false">YEAR(C599)</f>
        <v>2000</v>
      </c>
      <c r="B599" s="95" t="n">
        <f aca="false">MONTH(C599)+(YEAR(C599)-1998)*12</f>
        <v>28</v>
      </c>
      <c r="C599" s="101" t="n">
        <v>36627</v>
      </c>
      <c r="D599" s="102" t="n">
        <v>36.35</v>
      </c>
      <c r="E599" s="98" t="n">
        <f aca="false">LN(D599/D598)</f>
        <v>0.0985064792300343</v>
      </c>
      <c r="F599" s="106" t="n">
        <f aca="false">STDEV(E590:E599)*SQRT(trade_day)</f>
        <v>1.31398346067898</v>
      </c>
      <c r="G599" s="97"/>
      <c r="H599" s="103" t="n">
        <f aca="false">IF(H$1="P",MAX(0,H$2-$D599),IF(H$1="C",MAX(0,$D599-H$2)))</f>
        <v>0</v>
      </c>
      <c r="I599" s="103" t="n">
        <f aca="false">IF(I$1="P",MAX(0,I$2-$D599),IF(I$1="C",MAX(0,$D599-I$2)))</f>
        <v>0</v>
      </c>
      <c r="J599" s="103" t="n">
        <f aca="false">IF(J$1="P",MAX(0,J$2-$D599),IF(J$1="C",MAX(0,$D599-J$2)))</f>
        <v>0</v>
      </c>
      <c r="K599" s="103" t="n">
        <f aca="false">IF(K$1="P",MAX(0,K$2-$D599),IF(K$1="C",MAX(0,$D599-K$2)))</f>
        <v>0</v>
      </c>
      <c r="L599" s="103" t="n">
        <f aca="false">IF(L$1="P",MAX(0,L$2-$D599),IF(L$1="C",MAX(0,$D599-L$2)))</f>
        <v>3.65</v>
      </c>
      <c r="M599" s="103" t="n">
        <f aca="false">IF(M$1="P",MAX(0,M$2-$D599),IF(M$1="C",MAX(0,$D599-M$2)))</f>
        <v>13.65</v>
      </c>
      <c r="N599" s="103" t="n">
        <f aca="false">IF(N$1="P",MAX(0,N$2-$D599),IF(N$1="C",MAX(0,$D599-N$2)))</f>
        <v>16.35</v>
      </c>
      <c r="O599" s="103" t="n">
        <f aca="false">IF(O$1="P",MAX(0,O$2-$D599),IF(O$1="C",MAX(0,$D599-O$2)))</f>
        <v>11.35</v>
      </c>
      <c r="P599" s="103" t="n">
        <f aca="false">IF(P$1="P",MAX(0,P$2-$D599),IF(P$1="C",MAX(0,$D599-P$2)))</f>
        <v>6.35</v>
      </c>
      <c r="Q599" s="103" t="n">
        <f aca="false">IF(Q$1="P",MAX(0,Q$2-$D599),IF(Q$1="C",MAX(0,$D599-Q$2)))</f>
        <v>1.35</v>
      </c>
      <c r="R599" s="103" t="n">
        <f aca="false">IF(R$1="P",MAX(0,R$2-$D599),IF(R$1="C",MAX(0,$D599-R$2)))</f>
        <v>0</v>
      </c>
      <c r="S599" s="103" t="n">
        <f aca="false">IF(S$1="P",MAX(0,S$2-$D599),IF(S$1="C",MAX(0,$D599-S$2)))</f>
        <v>0</v>
      </c>
      <c r="T599" s="103" t="n">
        <f aca="false">IF(T$1="P",MAX(0,T$2-$D599),IF(T$1="C",MAX(0,$D599-T$2)))</f>
        <v>0</v>
      </c>
      <c r="U599" s="104" t="n">
        <f aca="false">B599</f>
        <v>28</v>
      </c>
      <c r="V599" s="105" t="n">
        <f aca="false">VLOOKUP($C599,Gas!$B$3:$E$2506,2)</f>
        <v>2.995</v>
      </c>
      <c r="W599" s="46" t="n">
        <f aca="false">D599/V599</f>
        <v>12.1368948247078</v>
      </c>
      <c r="X599" s="99" t="n">
        <f aca="false">VLOOKUP($C599,Gas!$B$3:$E$2506,4)</f>
        <v>0.207835156141786</v>
      </c>
    </row>
    <row r="600" customFormat="false" ht="12.75" hidden="false" customHeight="false" outlineLevel="0" collapsed="false">
      <c r="A600" s="0" t="n">
        <f aca="false">YEAR(C600)</f>
        <v>2000</v>
      </c>
      <c r="B600" s="95" t="n">
        <f aca="false">MONTH(C600)+(YEAR(C600)-1998)*12</f>
        <v>28</v>
      </c>
      <c r="C600" s="101" t="n">
        <v>36628</v>
      </c>
      <c r="D600" s="102" t="n">
        <v>34.83</v>
      </c>
      <c r="E600" s="98" t="n">
        <f aca="false">LN(D600/D599)</f>
        <v>-0.0427151196016186</v>
      </c>
      <c r="F600" s="106" t="n">
        <f aca="false">STDEV(E591:E600)*SQRT(trade_day)</f>
        <v>1.35284863345669</v>
      </c>
      <c r="G600" s="97"/>
      <c r="H600" s="103" t="n">
        <f aca="false">IF(H$1="P",MAX(0,H$2-$D600),IF(H$1="C",MAX(0,$D600-H$2)))</f>
        <v>0</v>
      </c>
      <c r="I600" s="103" t="n">
        <f aca="false">IF(I$1="P",MAX(0,I$2-$D600),IF(I$1="C",MAX(0,$D600-I$2)))</f>
        <v>0</v>
      </c>
      <c r="J600" s="103" t="n">
        <f aca="false">IF(J$1="P",MAX(0,J$2-$D600),IF(J$1="C",MAX(0,$D600-J$2)))</f>
        <v>0</v>
      </c>
      <c r="K600" s="103" t="n">
        <f aca="false">IF(K$1="P",MAX(0,K$2-$D600),IF(K$1="C",MAX(0,$D600-K$2)))</f>
        <v>0.170000000000002</v>
      </c>
      <c r="L600" s="103" t="n">
        <f aca="false">IF(L$1="P",MAX(0,L$2-$D600),IF(L$1="C",MAX(0,$D600-L$2)))</f>
        <v>5.17</v>
      </c>
      <c r="M600" s="103" t="n">
        <f aca="false">IF(M$1="P",MAX(0,M$2-$D600),IF(M$1="C",MAX(0,$D600-M$2)))</f>
        <v>15.17</v>
      </c>
      <c r="N600" s="103" t="n">
        <f aca="false">IF(N$1="P",MAX(0,N$2-$D600),IF(N$1="C",MAX(0,$D600-N$2)))</f>
        <v>14.83</v>
      </c>
      <c r="O600" s="103" t="n">
        <f aca="false">IF(O$1="P",MAX(0,O$2-$D600),IF(O$1="C",MAX(0,$D600-O$2)))</f>
        <v>9.83</v>
      </c>
      <c r="P600" s="103" t="n">
        <f aca="false">IF(P$1="P",MAX(0,P$2-$D600),IF(P$1="C",MAX(0,$D600-P$2)))</f>
        <v>4.83</v>
      </c>
      <c r="Q600" s="103" t="n">
        <f aca="false">IF(Q$1="P",MAX(0,Q$2-$D600),IF(Q$1="C",MAX(0,$D600-Q$2)))</f>
        <v>0</v>
      </c>
      <c r="R600" s="103" t="n">
        <f aca="false">IF(R$1="P",MAX(0,R$2-$D600),IF(R$1="C",MAX(0,$D600-R$2)))</f>
        <v>0</v>
      </c>
      <c r="S600" s="103" t="n">
        <f aca="false">IF(S$1="P",MAX(0,S$2-$D600),IF(S$1="C",MAX(0,$D600-S$2)))</f>
        <v>0</v>
      </c>
      <c r="T600" s="103" t="n">
        <f aca="false">IF(T$1="P",MAX(0,T$2-$D600),IF(T$1="C",MAX(0,$D600-T$2)))</f>
        <v>0</v>
      </c>
      <c r="U600" s="104" t="n">
        <f aca="false">B600</f>
        <v>28</v>
      </c>
      <c r="V600" s="105" t="n">
        <f aca="false">VLOOKUP($C600,Gas!$B$3:$E$2506,2)</f>
        <v>2.975</v>
      </c>
      <c r="W600" s="46" t="n">
        <f aca="false">D600/V600</f>
        <v>11.7075630252101</v>
      </c>
      <c r="X600" s="99" t="n">
        <f aca="false">VLOOKUP($C600,Gas!$B$3:$E$2506,4)</f>
        <v>0.216924696960567</v>
      </c>
    </row>
    <row r="601" customFormat="false" ht="12.75" hidden="false" customHeight="false" outlineLevel="0" collapsed="false">
      <c r="A601" s="0" t="n">
        <f aca="false">YEAR(C601)</f>
        <v>2000</v>
      </c>
      <c r="B601" s="95" t="n">
        <f aca="false">MONTH(C601)+(YEAR(C601)-1998)*12</f>
        <v>28</v>
      </c>
      <c r="C601" s="101" t="n">
        <v>36629</v>
      </c>
      <c r="D601" s="102" t="n">
        <v>35.28</v>
      </c>
      <c r="E601" s="98" t="n">
        <f aca="false">LN(D601/D600)</f>
        <v>0.0128371467606809</v>
      </c>
      <c r="F601" s="106" t="n">
        <f aca="false">STDEV(E592:E601)*SQRT(trade_day)</f>
        <v>1.35285453967267</v>
      </c>
      <c r="G601" s="97"/>
      <c r="H601" s="103" t="n">
        <f aca="false">IF(H$1="P",MAX(0,H$2-$D601),IF(H$1="C",MAX(0,$D601-H$2)))</f>
        <v>0</v>
      </c>
      <c r="I601" s="103" t="n">
        <f aca="false">IF(I$1="P",MAX(0,I$2-$D601),IF(I$1="C",MAX(0,$D601-I$2)))</f>
        <v>0</v>
      </c>
      <c r="J601" s="103" t="n">
        <f aca="false">IF(J$1="P",MAX(0,J$2-$D601),IF(J$1="C",MAX(0,$D601-J$2)))</f>
        <v>0</v>
      </c>
      <c r="K601" s="103" t="n">
        <f aca="false">IF(K$1="P",MAX(0,K$2-$D601),IF(K$1="C",MAX(0,$D601-K$2)))</f>
        <v>0</v>
      </c>
      <c r="L601" s="103" t="n">
        <f aca="false">IF(L$1="P",MAX(0,L$2-$D601),IF(L$1="C",MAX(0,$D601-L$2)))</f>
        <v>4.72</v>
      </c>
      <c r="M601" s="103" t="n">
        <f aca="false">IF(M$1="P",MAX(0,M$2-$D601),IF(M$1="C",MAX(0,$D601-M$2)))</f>
        <v>14.72</v>
      </c>
      <c r="N601" s="103" t="n">
        <f aca="false">IF(N$1="P",MAX(0,N$2-$D601),IF(N$1="C",MAX(0,$D601-N$2)))</f>
        <v>15.28</v>
      </c>
      <c r="O601" s="103" t="n">
        <f aca="false">IF(O$1="P",MAX(0,O$2-$D601),IF(O$1="C",MAX(0,$D601-O$2)))</f>
        <v>10.28</v>
      </c>
      <c r="P601" s="103" t="n">
        <f aca="false">IF(P$1="P",MAX(0,P$2-$D601),IF(P$1="C",MAX(0,$D601-P$2)))</f>
        <v>5.28</v>
      </c>
      <c r="Q601" s="103" t="n">
        <f aca="false">IF(Q$1="P",MAX(0,Q$2-$D601),IF(Q$1="C",MAX(0,$D601-Q$2)))</f>
        <v>0.280000000000001</v>
      </c>
      <c r="R601" s="103" t="n">
        <f aca="false">IF(R$1="P",MAX(0,R$2-$D601),IF(R$1="C",MAX(0,$D601-R$2)))</f>
        <v>0</v>
      </c>
      <c r="S601" s="103" t="n">
        <f aca="false">IF(S$1="P",MAX(0,S$2-$D601),IF(S$1="C",MAX(0,$D601-S$2)))</f>
        <v>0</v>
      </c>
      <c r="T601" s="103" t="n">
        <f aca="false">IF(T$1="P",MAX(0,T$2-$D601),IF(T$1="C",MAX(0,$D601-T$2)))</f>
        <v>0</v>
      </c>
      <c r="U601" s="104" t="n">
        <f aca="false">B601</f>
        <v>28</v>
      </c>
      <c r="V601" s="105" t="n">
        <f aca="false">VLOOKUP($C601,Gas!$B$3:$E$2506,2)</f>
        <v>2.975</v>
      </c>
      <c r="W601" s="46" t="n">
        <f aca="false">D601/V601</f>
        <v>11.8588235294118</v>
      </c>
      <c r="X601" s="99" t="n">
        <f aca="false">VLOOKUP($C601,Gas!$B$3:$E$2506,4)</f>
        <v>0.216924696960567</v>
      </c>
    </row>
    <row r="602" customFormat="false" ht="12.75" hidden="false" customHeight="false" outlineLevel="0" collapsed="false">
      <c r="A602" s="0" t="n">
        <f aca="false">YEAR(C602)</f>
        <v>2000</v>
      </c>
      <c r="B602" s="95" t="n">
        <f aca="false">MONTH(C602)+(YEAR(C602)-1998)*12</f>
        <v>28</v>
      </c>
      <c r="C602" s="101" t="n">
        <v>36630</v>
      </c>
      <c r="D602" s="102" t="n">
        <v>33.99</v>
      </c>
      <c r="E602" s="98" t="n">
        <f aca="false">LN(D602/D601)</f>
        <v>-0.0372498674305659</v>
      </c>
      <c r="F602" s="106" t="n">
        <f aca="false">STDEV(E593:E602)*SQRT(trade_day)</f>
        <v>1.36172256434377</v>
      </c>
      <c r="G602" s="97"/>
      <c r="H602" s="103" t="n">
        <f aca="false">IF(H$1="P",MAX(0,H$2-$D602),IF(H$1="C",MAX(0,$D602-H$2)))</f>
        <v>0</v>
      </c>
      <c r="I602" s="103" t="n">
        <f aca="false">IF(I$1="P",MAX(0,I$2-$D602),IF(I$1="C",MAX(0,$D602-I$2)))</f>
        <v>0</v>
      </c>
      <c r="J602" s="103" t="n">
        <f aca="false">IF(J$1="P",MAX(0,J$2-$D602),IF(J$1="C",MAX(0,$D602-J$2)))</f>
        <v>0</v>
      </c>
      <c r="K602" s="103" t="n">
        <f aca="false">IF(K$1="P",MAX(0,K$2-$D602),IF(K$1="C",MAX(0,$D602-K$2)))</f>
        <v>1.01</v>
      </c>
      <c r="L602" s="103" t="n">
        <f aca="false">IF(L$1="P",MAX(0,L$2-$D602),IF(L$1="C",MAX(0,$D602-L$2)))</f>
        <v>6.01</v>
      </c>
      <c r="M602" s="103" t="n">
        <f aca="false">IF(M$1="P",MAX(0,M$2-$D602),IF(M$1="C",MAX(0,$D602-M$2)))</f>
        <v>16.01</v>
      </c>
      <c r="N602" s="103" t="n">
        <f aca="false">IF(N$1="P",MAX(0,N$2-$D602),IF(N$1="C",MAX(0,$D602-N$2)))</f>
        <v>13.99</v>
      </c>
      <c r="O602" s="103" t="n">
        <f aca="false">IF(O$1="P",MAX(0,O$2-$D602),IF(O$1="C",MAX(0,$D602-O$2)))</f>
        <v>8.99</v>
      </c>
      <c r="P602" s="103" t="n">
        <f aca="false">IF(P$1="P",MAX(0,P$2-$D602),IF(P$1="C",MAX(0,$D602-P$2)))</f>
        <v>3.99</v>
      </c>
      <c r="Q602" s="103" t="n">
        <f aca="false">IF(Q$1="P",MAX(0,Q$2-$D602),IF(Q$1="C",MAX(0,$D602-Q$2)))</f>
        <v>0</v>
      </c>
      <c r="R602" s="103" t="n">
        <f aca="false">IF(R$1="P",MAX(0,R$2-$D602),IF(R$1="C",MAX(0,$D602-R$2)))</f>
        <v>0</v>
      </c>
      <c r="S602" s="103" t="n">
        <f aca="false">IF(S$1="P",MAX(0,S$2-$D602),IF(S$1="C",MAX(0,$D602-S$2)))</f>
        <v>0</v>
      </c>
      <c r="T602" s="103" t="n">
        <f aca="false">IF(T$1="P",MAX(0,T$2-$D602),IF(T$1="C",MAX(0,$D602-T$2)))</f>
        <v>0</v>
      </c>
      <c r="U602" s="104" t="n">
        <f aca="false">B602</f>
        <v>28</v>
      </c>
      <c r="V602" s="105" t="n">
        <f aca="false">VLOOKUP($C602,Gas!$B$3:$E$2506,2)</f>
        <v>3.05</v>
      </c>
      <c r="W602" s="46" t="n">
        <f aca="false">D602/V602</f>
        <v>11.144262295082</v>
      </c>
      <c r="X602" s="99" t="n">
        <f aca="false">VLOOKUP($C602,Gas!$B$3:$E$2506,4)</f>
        <v>0.246744351444807</v>
      </c>
    </row>
    <row r="603" customFormat="false" ht="12.75" hidden="false" customHeight="false" outlineLevel="0" collapsed="false">
      <c r="A603" s="0" t="n">
        <f aca="false">YEAR(C603)</f>
        <v>2000</v>
      </c>
      <c r="B603" s="95" t="n">
        <f aca="false">MONTH(C603)+(YEAR(C603)-1998)*12</f>
        <v>28</v>
      </c>
      <c r="C603" s="101" t="n">
        <v>36633</v>
      </c>
      <c r="D603" s="102" t="n">
        <v>33.88</v>
      </c>
      <c r="E603" s="98" t="n">
        <f aca="false">LN(D603/D602)</f>
        <v>-0.00324149392417096</v>
      </c>
      <c r="F603" s="106" t="n">
        <f aca="false">STDEV(E594:E603)*SQRT(trade_day)</f>
        <v>1.36286231873931</v>
      </c>
      <c r="G603" s="97"/>
      <c r="H603" s="103" t="n">
        <f aca="false">IF(H$1="P",MAX(0,H$2-$D603),IF(H$1="C",MAX(0,$D603-H$2)))</f>
        <v>0</v>
      </c>
      <c r="I603" s="103" t="n">
        <f aca="false">IF(I$1="P",MAX(0,I$2-$D603),IF(I$1="C",MAX(0,$D603-I$2)))</f>
        <v>0</v>
      </c>
      <c r="J603" s="103" t="n">
        <f aca="false">IF(J$1="P",MAX(0,J$2-$D603),IF(J$1="C",MAX(0,$D603-J$2)))</f>
        <v>0</v>
      </c>
      <c r="K603" s="103" t="n">
        <f aca="false">IF(K$1="P",MAX(0,K$2-$D603),IF(K$1="C",MAX(0,$D603-K$2)))</f>
        <v>1.12</v>
      </c>
      <c r="L603" s="103" t="n">
        <f aca="false">IF(L$1="P",MAX(0,L$2-$D603),IF(L$1="C",MAX(0,$D603-L$2)))</f>
        <v>6.12</v>
      </c>
      <c r="M603" s="103" t="n">
        <f aca="false">IF(M$1="P",MAX(0,M$2-$D603),IF(M$1="C",MAX(0,$D603-M$2)))</f>
        <v>16.12</v>
      </c>
      <c r="N603" s="103" t="n">
        <f aca="false">IF(N$1="P",MAX(0,N$2-$D603),IF(N$1="C",MAX(0,$D603-N$2)))</f>
        <v>13.88</v>
      </c>
      <c r="O603" s="103" t="n">
        <f aca="false">IF(O$1="P",MAX(0,O$2-$D603),IF(O$1="C",MAX(0,$D603-O$2)))</f>
        <v>8.88</v>
      </c>
      <c r="P603" s="103" t="n">
        <f aca="false">IF(P$1="P",MAX(0,P$2-$D603),IF(P$1="C",MAX(0,$D603-P$2)))</f>
        <v>3.88</v>
      </c>
      <c r="Q603" s="103" t="n">
        <f aca="false">IF(Q$1="P",MAX(0,Q$2-$D603),IF(Q$1="C",MAX(0,$D603-Q$2)))</f>
        <v>0</v>
      </c>
      <c r="R603" s="103" t="n">
        <f aca="false">IF(R$1="P",MAX(0,R$2-$D603),IF(R$1="C",MAX(0,$D603-R$2)))</f>
        <v>0</v>
      </c>
      <c r="S603" s="103" t="n">
        <f aca="false">IF(S$1="P",MAX(0,S$2-$D603),IF(S$1="C",MAX(0,$D603-S$2)))</f>
        <v>0</v>
      </c>
      <c r="T603" s="103" t="n">
        <f aca="false">IF(T$1="P",MAX(0,T$2-$D603),IF(T$1="C",MAX(0,$D603-T$2)))</f>
        <v>0</v>
      </c>
      <c r="U603" s="104" t="n">
        <f aca="false">B603</f>
        <v>28</v>
      </c>
      <c r="V603" s="105" t="n">
        <f aca="false">VLOOKUP($C603,Gas!$B$3:$E$2506,2)</f>
        <v>3.06</v>
      </c>
      <c r="W603" s="46" t="n">
        <f aca="false">D603/V603</f>
        <v>11.0718954248366</v>
      </c>
      <c r="X603" s="99" t="n">
        <f aca="false">VLOOKUP($C603,Gas!$B$3:$E$2506,4)</f>
        <v>0.192071741242647</v>
      </c>
    </row>
    <row r="604" customFormat="false" ht="12.75" hidden="false" customHeight="false" outlineLevel="0" collapsed="false">
      <c r="A604" s="0" t="n">
        <f aca="false">YEAR(C604)</f>
        <v>2000</v>
      </c>
      <c r="B604" s="95" t="n">
        <f aca="false">MONTH(C604)+(YEAR(C604)-1998)*12</f>
        <v>28</v>
      </c>
      <c r="C604" s="101" t="n">
        <v>36634</v>
      </c>
      <c r="D604" s="102" t="n">
        <v>31.68</v>
      </c>
      <c r="E604" s="98" t="n">
        <f aca="false">LN(D604/D603)</f>
        <v>-0.0671393028376287</v>
      </c>
      <c r="F604" s="106" t="n">
        <f aca="false">STDEV(E595:E604)*SQRT(trade_day)</f>
        <v>1.00020786588116</v>
      </c>
      <c r="G604" s="97"/>
      <c r="H604" s="103" t="n">
        <f aca="false">IF(H$1="P",MAX(0,H$2-$D604),IF(H$1="C",MAX(0,$D604-H$2)))</f>
        <v>0</v>
      </c>
      <c r="I604" s="103" t="n">
        <f aca="false">IF(I$1="P",MAX(0,I$2-$D604),IF(I$1="C",MAX(0,$D604-I$2)))</f>
        <v>0</v>
      </c>
      <c r="J604" s="103" t="n">
        <f aca="false">IF(J$1="P",MAX(0,J$2-$D604),IF(J$1="C",MAX(0,$D604-J$2)))</f>
        <v>0</v>
      </c>
      <c r="K604" s="103" t="n">
        <f aca="false">IF(K$1="P",MAX(0,K$2-$D604),IF(K$1="C",MAX(0,$D604-K$2)))</f>
        <v>3.32</v>
      </c>
      <c r="L604" s="103" t="n">
        <f aca="false">IF(L$1="P",MAX(0,L$2-$D604),IF(L$1="C",MAX(0,$D604-L$2)))</f>
        <v>8.32</v>
      </c>
      <c r="M604" s="103" t="n">
        <f aca="false">IF(M$1="P",MAX(0,M$2-$D604),IF(M$1="C",MAX(0,$D604-M$2)))</f>
        <v>18.32</v>
      </c>
      <c r="N604" s="103" t="n">
        <f aca="false">IF(N$1="P",MAX(0,N$2-$D604),IF(N$1="C",MAX(0,$D604-N$2)))</f>
        <v>11.68</v>
      </c>
      <c r="O604" s="103" t="n">
        <f aca="false">IF(O$1="P",MAX(0,O$2-$D604),IF(O$1="C",MAX(0,$D604-O$2)))</f>
        <v>6.68</v>
      </c>
      <c r="P604" s="103" t="n">
        <f aca="false">IF(P$1="P",MAX(0,P$2-$D604),IF(P$1="C",MAX(0,$D604-P$2)))</f>
        <v>1.68</v>
      </c>
      <c r="Q604" s="103" t="n">
        <f aca="false">IF(Q$1="P",MAX(0,Q$2-$D604),IF(Q$1="C",MAX(0,$D604-Q$2)))</f>
        <v>0</v>
      </c>
      <c r="R604" s="103" t="n">
        <f aca="false">IF(R$1="P",MAX(0,R$2-$D604),IF(R$1="C",MAX(0,$D604-R$2)))</f>
        <v>0</v>
      </c>
      <c r="S604" s="103" t="n">
        <f aca="false">IF(S$1="P",MAX(0,S$2-$D604),IF(S$1="C",MAX(0,$D604-S$2)))</f>
        <v>0</v>
      </c>
      <c r="T604" s="103" t="n">
        <f aca="false">IF(T$1="P",MAX(0,T$2-$D604),IF(T$1="C",MAX(0,$D604-T$2)))</f>
        <v>0</v>
      </c>
      <c r="U604" s="104" t="n">
        <f aca="false">B604</f>
        <v>28</v>
      </c>
      <c r="V604" s="105" t="n">
        <f aca="false">VLOOKUP($C604,Gas!$B$3:$E$2506,2)</f>
        <v>3.125</v>
      </c>
      <c r="W604" s="46" t="n">
        <f aca="false">D604/V604</f>
        <v>10.1376</v>
      </c>
      <c r="X604" s="99" t="n">
        <f aca="false">VLOOKUP($C604,Gas!$B$3:$E$2506,4)</f>
        <v>0.19407956381963</v>
      </c>
    </row>
    <row r="605" customFormat="false" ht="12.75" hidden="false" customHeight="false" outlineLevel="0" collapsed="false">
      <c r="A605" s="0" t="n">
        <f aca="false">YEAR(C605)</f>
        <v>2000</v>
      </c>
      <c r="B605" s="95" t="n">
        <f aca="false">MONTH(C605)+(YEAR(C605)-1998)*12</f>
        <v>28</v>
      </c>
      <c r="C605" s="101" t="n">
        <v>36635</v>
      </c>
      <c r="D605" s="102" t="n">
        <v>33.96</v>
      </c>
      <c r="E605" s="98" t="n">
        <f aca="false">LN(D605/D604)</f>
        <v>0.0694977944969215</v>
      </c>
      <c r="F605" s="106" t="n">
        <f aca="false">STDEV(E596:E605)*SQRT(trade_day)</f>
        <v>1.08009524741151</v>
      </c>
      <c r="G605" s="97"/>
      <c r="H605" s="103" t="n">
        <f aca="false">IF(H$1="P",MAX(0,H$2-$D605),IF(H$1="C",MAX(0,$D605-H$2)))</f>
        <v>0</v>
      </c>
      <c r="I605" s="103" t="n">
        <f aca="false">IF(I$1="P",MAX(0,I$2-$D605),IF(I$1="C",MAX(0,$D605-I$2)))</f>
        <v>0</v>
      </c>
      <c r="J605" s="103" t="n">
        <f aca="false">IF(J$1="P",MAX(0,J$2-$D605),IF(J$1="C",MAX(0,$D605-J$2)))</f>
        <v>0</v>
      </c>
      <c r="K605" s="103" t="n">
        <f aca="false">IF(K$1="P",MAX(0,K$2-$D605),IF(K$1="C",MAX(0,$D605-K$2)))</f>
        <v>1.04</v>
      </c>
      <c r="L605" s="103" t="n">
        <f aca="false">IF(L$1="P",MAX(0,L$2-$D605),IF(L$1="C",MAX(0,$D605-L$2)))</f>
        <v>6.04</v>
      </c>
      <c r="M605" s="103" t="n">
        <f aca="false">IF(M$1="P",MAX(0,M$2-$D605),IF(M$1="C",MAX(0,$D605-M$2)))</f>
        <v>16.04</v>
      </c>
      <c r="N605" s="103" t="n">
        <f aca="false">IF(N$1="P",MAX(0,N$2-$D605),IF(N$1="C",MAX(0,$D605-N$2)))</f>
        <v>13.96</v>
      </c>
      <c r="O605" s="103" t="n">
        <f aca="false">IF(O$1="P",MAX(0,O$2-$D605),IF(O$1="C",MAX(0,$D605-O$2)))</f>
        <v>8.96</v>
      </c>
      <c r="P605" s="103" t="n">
        <f aca="false">IF(P$1="P",MAX(0,P$2-$D605),IF(P$1="C",MAX(0,$D605-P$2)))</f>
        <v>3.96</v>
      </c>
      <c r="Q605" s="103" t="n">
        <f aca="false">IF(Q$1="P",MAX(0,Q$2-$D605),IF(Q$1="C",MAX(0,$D605-Q$2)))</f>
        <v>0</v>
      </c>
      <c r="R605" s="103" t="n">
        <f aca="false">IF(R$1="P",MAX(0,R$2-$D605),IF(R$1="C",MAX(0,$D605-R$2)))</f>
        <v>0</v>
      </c>
      <c r="S605" s="103" t="n">
        <f aca="false">IF(S$1="P",MAX(0,S$2-$D605),IF(S$1="C",MAX(0,$D605-S$2)))</f>
        <v>0</v>
      </c>
      <c r="T605" s="103" t="n">
        <f aca="false">IF(T$1="P",MAX(0,T$2-$D605),IF(T$1="C",MAX(0,$D605-T$2)))</f>
        <v>0</v>
      </c>
      <c r="U605" s="104" t="n">
        <f aca="false">B605</f>
        <v>28</v>
      </c>
      <c r="V605" s="105" t="n">
        <f aca="false">VLOOKUP($C605,Gas!$B$3:$E$2506,2)</f>
        <v>3.145</v>
      </c>
      <c r="W605" s="46" t="n">
        <f aca="false">D605/V605</f>
        <v>10.7980922098569</v>
      </c>
      <c r="X605" s="99" t="n">
        <f aca="false">VLOOKUP($C605,Gas!$B$3:$E$2506,4)</f>
        <v>0.191102015301586</v>
      </c>
    </row>
    <row r="606" customFormat="false" ht="12.75" hidden="false" customHeight="false" outlineLevel="0" collapsed="false">
      <c r="A606" s="0" t="n">
        <f aca="false">YEAR(C606)</f>
        <v>2000</v>
      </c>
      <c r="B606" s="95" t="n">
        <f aca="false">MONTH(C606)+(YEAR(C606)-1998)*12</f>
        <v>28</v>
      </c>
      <c r="C606" s="101" t="n">
        <v>36636</v>
      </c>
      <c r="D606" s="102" t="n">
        <v>34.61</v>
      </c>
      <c r="E606" s="98" t="n">
        <f aca="false">LN(D606/D605)</f>
        <v>0.0189592962041062</v>
      </c>
      <c r="F606" s="106" t="n">
        <f aca="false">STDEV(E597:E606)*SQRT(trade_day)</f>
        <v>0.968656347331942</v>
      </c>
      <c r="G606" s="97"/>
      <c r="H606" s="103" t="n">
        <f aca="false">IF(H$1="P",MAX(0,H$2-$D606),IF(H$1="C",MAX(0,$D606-H$2)))</f>
        <v>0</v>
      </c>
      <c r="I606" s="103" t="n">
        <f aca="false">IF(I$1="P",MAX(0,I$2-$D606),IF(I$1="C",MAX(0,$D606-I$2)))</f>
        <v>0</v>
      </c>
      <c r="J606" s="103" t="n">
        <f aca="false">IF(J$1="P",MAX(0,J$2-$D606),IF(J$1="C",MAX(0,$D606-J$2)))</f>
        <v>0</v>
      </c>
      <c r="K606" s="103" t="n">
        <f aca="false">IF(K$1="P",MAX(0,K$2-$D606),IF(K$1="C",MAX(0,$D606-K$2)))</f>
        <v>0.390000000000001</v>
      </c>
      <c r="L606" s="103" t="n">
        <f aca="false">IF(L$1="P",MAX(0,L$2-$D606),IF(L$1="C",MAX(0,$D606-L$2)))</f>
        <v>5.39</v>
      </c>
      <c r="M606" s="103" t="n">
        <f aca="false">IF(M$1="P",MAX(0,M$2-$D606),IF(M$1="C",MAX(0,$D606-M$2)))</f>
        <v>15.39</v>
      </c>
      <c r="N606" s="103" t="n">
        <f aca="false">IF(N$1="P",MAX(0,N$2-$D606),IF(N$1="C",MAX(0,$D606-N$2)))</f>
        <v>14.61</v>
      </c>
      <c r="O606" s="103" t="n">
        <f aca="false">IF(O$1="P",MAX(0,O$2-$D606),IF(O$1="C",MAX(0,$D606-O$2)))</f>
        <v>9.61</v>
      </c>
      <c r="P606" s="103" t="n">
        <f aca="false">IF(P$1="P",MAX(0,P$2-$D606),IF(P$1="C",MAX(0,$D606-P$2)))</f>
        <v>4.61</v>
      </c>
      <c r="Q606" s="103" t="n">
        <f aca="false">IF(Q$1="P",MAX(0,Q$2-$D606),IF(Q$1="C",MAX(0,$D606-Q$2)))</f>
        <v>0</v>
      </c>
      <c r="R606" s="103" t="n">
        <f aca="false">IF(R$1="P",MAX(0,R$2-$D606),IF(R$1="C",MAX(0,$D606-R$2)))</f>
        <v>0</v>
      </c>
      <c r="S606" s="103" t="n">
        <f aca="false">IF(S$1="P",MAX(0,S$2-$D606),IF(S$1="C",MAX(0,$D606-S$2)))</f>
        <v>0</v>
      </c>
      <c r="T606" s="103" t="n">
        <f aca="false">IF(T$1="P",MAX(0,T$2-$D606),IF(T$1="C",MAX(0,$D606-T$2)))</f>
        <v>0</v>
      </c>
      <c r="U606" s="104" t="n">
        <f aca="false">B606</f>
        <v>28</v>
      </c>
      <c r="V606" s="105" t="n">
        <f aca="false">VLOOKUP($C606,Gas!$B$3:$E$2506,2)</f>
        <v>3.13</v>
      </c>
      <c r="W606" s="46" t="n">
        <f aca="false">D606/V606</f>
        <v>11.0575079872204</v>
      </c>
      <c r="X606" s="99" t="n">
        <f aca="false">VLOOKUP($C606,Gas!$B$3:$E$2506,4)</f>
        <v>0.198933125392587</v>
      </c>
    </row>
    <row r="607" customFormat="false" ht="12.75" hidden="false" customHeight="false" outlineLevel="0" collapsed="false">
      <c r="A607" s="0" t="n">
        <f aca="false">YEAR(C607)</f>
        <v>2000</v>
      </c>
      <c r="B607" s="95" t="n">
        <f aca="false">MONTH(C607)+(YEAR(C607)-1998)*12</f>
        <v>28</v>
      </c>
      <c r="C607" s="101" t="n">
        <v>36637</v>
      </c>
      <c r="D607" s="116" t="n">
        <v>30.48</v>
      </c>
      <c r="E607" s="98" t="n">
        <f aca="false">LN(D607/D606)</f>
        <v>-0.127071926828807</v>
      </c>
      <c r="F607" s="106" t="n">
        <f aca="false">STDEV(E598:E607)*SQRT(trade_day)</f>
        <v>1.13268584716305</v>
      </c>
      <c r="G607" s="97"/>
      <c r="H607" s="103" t="n">
        <f aca="false">IF(H$1="P",MAX(0,H$2-$D607),IF(H$1="C",MAX(0,$D607-H$2)))</f>
        <v>0</v>
      </c>
      <c r="I607" s="103" t="n">
        <f aca="false">IF(I$1="P",MAX(0,I$2-$D607),IF(I$1="C",MAX(0,$D607-I$2)))</f>
        <v>0</v>
      </c>
      <c r="J607" s="103" t="n">
        <f aca="false">IF(J$1="P",MAX(0,J$2-$D607),IF(J$1="C",MAX(0,$D607-J$2)))</f>
        <v>0</v>
      </c>
      <c r="K607" s="103" t="n">
        <f aca="false">IF(K$1="P",MAX(0,K$2-$D607),IF(K$1="C",MAX(0,$D607-K$2)))</f>
        <v>4.52</v>
      </c>
      <c r="L607" s="103" t="n">
        <f aca="false">IF(L$1="P",MAX(0,L$2-$D607),IF(L$1="C",MAX(0,$D607-L$2)))</f>
        <v>9.52</v>
      </c>
      <c r="M607" s="103" t="n">
        <f aca="false">IF(M$1="P",MAX(0,M$2-$D607),IF(M$1="C",MAX(0,$D607-M$2)))</f>
        <v>19.52</v>
      </c>
      <c r="N607" s="103" t="n">
        <f aca="false">IF(N$1="P",MAX(0,N$2-$D607),IF(N$1="C",MAX(0,$D607-N$2)))</f>
        <v>10.48</v>
      </c>
      <c r="O607" s="103" t="n">
        <f aca="false">IF(O$1="P",MAX(0,O$2-$D607),IF(O$1="C",MAX(0,$D607-O$2)))</f>
        <v>5.48</v>
      </c>
      <c r="P607" s="103" t="n">
        <f aca="false">IF(P$1="P",MAX(0,P$2-$D607),IF(P$1="C",MAX(0,$D607-P$2)))</f>
        <v>0.48</v>
      </c>
      <c r="Q607" s="103" t="n">
        <f aca="false">IF(Q$1="P",MAX(0,Q$2-$D607),IF(Q$1="C",MAX(0,$D607-Q$2)))</f>
        <v>0</v>
      </c>
      <c r="R607" s="103" t="n">
        <f aca="false">IF(R$1="P",MAX(0,R$2-$D607),IF(R$1="C",MAX(0,$D607-R$2)))</f>
        <v>0</v>
      </c>
      <c r="S607" s="103" t="n">
        <f aca="false">IF(S$1="P",MAX(0,S$2-$D607),IF(S$1="C",MAX(0,$D607-S$2)))</f>
        <v>0</v>
      </c>
      <c r="T607" s="103" t="n">
        <f aca="false">IF(T$1="P",MAX(0,T$2-$D607),IF(T$1="C",MAX(0,$D607-T$2)))</f>
        <v>0</v>
      </c>
      <c r="U607" s="104" t="n">
        <f aca="false">B607</f>
        <v>28</v>
      </c>
      <c r="V607" s="105" t="n">
        <f aca="false">VLOOKUP($C607,Gas!$B$3:$E$2506,2)</f>
        <v>3.075</v>
      </c>
      <c r="W607" s="46" t="n">
        <f aca="false">D607/V607</f>
        <v>9.91219512195122</v>
      </c>
      <c r="X607" s="99" t="n">
        <f aca="false">VLOOKUP($C607,Gas!$B$3:$E$2506,4)</f>
        <v>0.240454851544445</v>
      </c>
    </row>
    <row r="608" customFormat="false" ht="12.75" hidden="false" customHeight="false" outlineLevel="0" collapsed="false">
      <c r="A608" s="0" t="n">
        <f aca="false">YEAR(C608)</f>
        <v>2000</v>
      </c>
      <c r="B608" s="95" t="n">
        <f aca="false">MONTH(C608)+(YEAR(C608)-1998)*12</f>
        <v>28</v>
      </c>
      <c r="C608" s="101" t="n">
        <v>36640</v>
      </c>
      <c r="D608" s="102" t="n">
        <v>34.25</v>
      </c>
      <c r="E608" s="98" t="n">
        <f aca="false">LN(D608/D607)</f>
        <v>0.116615833889789</v>
      </c>
      <c r="F608" s="106" t="n">
        <f aca="false">STDEV(E599:E608)*SQRT(trade_day)</f>
        <v>1.20626237269747</v>
      </c>
      <c r="G608" s="97"/>
      <c r="H608" s="103" t="n">
        <f aca="false">IF(H$1="P",MAX(0,H$2-$D608),IF(H$1="C",MAX(0,$D608-H$2)))</f>
        <v>0</v>
      </c>
      <c r="I608" s="103" t="n">
        <f aca="false">IF(I$1="P",MAX(0,I$2-$D608),IF(I$1="C",MAX(0,$D608-I$2)))</f>
        <v>0</v>
      </c>
      <c r="J608" s="103" t="n">
        <f aca="false">IF(J$1="P",MAX(0,J$2-$D608),IF(J$1="C",MAX(0,$D608-J$2)))</f>
        <v>0</v>
      </c>
      <c r="K608" s="103" t="n">
        <f aca="false">IF(K$1="P",MAX(0,K$2-$D608),IF(K$1="C",MAX(0,$D608-K$2)))</f>
        <v>0.75</v>
      </c>
      <c r="L608" s="103" t="n">
        <f aca="false">IF(L$1="P",MAX(0,L$2-$D608),IF(L$1="C",MAX(0,$D608-L$2)))</f>
        <v>5.75</v>
      </c>
      <c r="M608" s="103" t="n">
        <f aca="false">IF(M$1="P",MAX(0,M$2-$D608),IF(M$1="C",MAX(0,$D608-M$2)))</f>
        <v>15.75</v>
      </c>
      <c r="N608" s="103" t="n">
        <f aca="false">IF(N$1="P",MAX(0,N$2-$D608),IF(N$1="C",MAX(0,$D608-N$2)))</f>
        <v>14.25</v>
      </c>
      <c r="O608" s="103" t="n">
        <f aca="false">IF(O$1="P",MAX(0,O$2-$D608),IF(O$1="C",MAX(0,$D608-O$2)))</f>
        <v>9.25</v>
      </c>
      <c r="P608" s="103" t="n">
        <f aca="false">IF(P$1="P",MAX(0,P$2-$D608),IF(P$1="C",MAX(0,$D608-P$2)))</f>
        <v>4.25</v>
      </c>
      <c r="Q608" s="103" t="n">
        <f aca="false">IF(Q$1="P",MAX(0,Q$2-$D608),IF(Q$1="C",MAX(0,$D608-Q$2)))</f>
        <v>0</v>
      </c>
      <c r="R608" s="103" t="n">
        <f aca="false">IF(R$1="P",MAX(0,R$2-$D608),IF(R$1="C",MAX(0,$D608-R$2)))</f>
        <v>0</v>
      </c>
      <c r="S608" s="103" t="n">
        <f aca="false">IF(S$1="P",MAX(0,S$2-$D608),IF(S$1="C",MAX(0,$D608-S$2)))</f>
        <v>0</v>
      </c>
      <c r="T608" s="103" t="n">
        <f aca="false">IF(T$1="P",MAX(0,T$2-$D608),IF(T$1="C",MAX(0,$D608-T$2)))</f>
        <v>0</v>
      </c>
      <c r="U608" s="104" t="n">
        <f aca="false">B608</f>
        <v>28</v>
      </c>
      <c r="V608" s="105" t="n">
        <f aca="false">VLOOKUP($C608,Gas!$B$3:$E$2506,2)</f>
        <v>3.075</v>
      </c>
      <c r="W608" s="46" t="n">
        <f aca="false">D608/V608</f>
        <v>11.1382113821138</v>
      </c>
      <c r="X608" s="99" t="n">
        <f aca="false">VLOOKUP($C608,Gas!$B$3:$E$2506,4)</f>
        <v>0.182772728636958</v>
      </c>
    </row>
    <row r="609" customFormat="false" ht="12.75" hidden="false" customHeight="false" outlineLevel="0" collapsed="false">
      <c r="A609" s="0" t="n">
        <f aca="false">YEAR(C609)</f>
        <v>2000</v>
      </c>
      <c r="B609" s="95" t="n">
        <f aca="false">MONTH(C609)+(YEAR(C609)-1998)*12</f>
        <v>28</v>
      </c>
      <c r="C609" s="101" t="n">
        <v>36641</v>
      </c>
      <c r="D609" s="102" t="n">
        <v>33.93</v>
      </c>
      <c r="E609" s="98" t="n">
        <f aca="false">LN(D609/D608)</f>
        <v>-0.00938698591209555</v>
      </c>
      <c r="F609" s="106" t="n">
        <f aca="false">STDEV(E600:E609)*SQRT(trade_day)</f>
        <v>1.08582423752138</v>
      </c>
      <c r="G609" s="97"/>
      <c r="H609" s="103" t="n">
        <f aca="false">IF(H$1="P",MAX(0,H$2-$D609),IF(H$1="C",MAX(0,$D609-H$2)))</f>
        <v>0</v>
      </c>
      <c r="I609" s="103" t="n">
        <f aca="false">IF(I$1="P",MAX(0,I$2-$D609),IF(I$1="C",MAX(0,$D609-I$2)))</f>
        <v>0</v>
      </c>
      <c r="J609" s="103" t="n">
        <f aca="false">IF(J$1="P",MAX(0,J$2-$D609),IF(J$1="C",MAX(0,$D609-J$2)))</f>
        <v>0</v>
      </c>
      <c r="K609" s="103" t="n">
        <f aca="false">IF(K$1="P",MAX(0,K$2-$D609),IF(K$1="C",MAX(0,$D609-K$2)))</f>
        <v>1.07</v>
      </c>
      <c r="L609" s="103" t="n">
        <f aca="false">IF(L$1="P",MAX(0,L$2-$D609),IF(L$1="C",MAX(0,$D609-L$2)))</f>
        <v>6.07</v>
      </c>
      <c r="M609" s="103" t="n">
        <f aca="false">IF(M$1="P",MAX(0,M$2-$D609),IF(M$1="C",MAX(0,$D609-M$2)))</f>
        <v>16.07</v>
      </c>
      <c r="N609" s="103" t="n">
        <f aca="false">IF(N$1="P",MAX(0,N$2-$D609),IF(N$1="C",MAX(0,$D609-N$2)))</f>
        <v>13.93</v>
      </c>
      <c r="O609" s="103" t="n">
        <f aca="false">IF(O$1="P",MAX(0,O$2-$D609),IF(O$1="C",MAX(0,$D609-O$2)))</f>
        <v>8.93</v>
      </c>
      <c r="P609" s="103" t="n">
        <f aca="false">IF(P$1="P",MAX(0,P$2-$D609),IF(P$1="C",MAX(0,$D609-P$2)))</f>
        <v>3.93</v>
      </c>
      <c r="Q609" s="103" t="n">
        <f aca="false">IF(Q$1="P",MAX(0,Q$2-$D609),IF(Q$1="C",MAX(0,$D609-Q$2)))</f>
        <v>0</v>
      </c>
      <c r="R609" s="103" t="n">
        <f aca="false">IF(R$1="P",MAX(0,R$2-$D609),IF(R$1="C",MAX(0,$D609-R$2)))</f>
        <v>0</v>
      </c>
      <c r="S609" s="103" t="n">
        <f aca="false">IF(S$1="P",MAX(0,S$2-$D609),IF(S$1="C",MAX(0,$D609-S$2)))</f>
        <v>0</v>
      </c>
      <c r="T609" s="103" t="n">
        <f aca="false">IF(T$1="P",MAX(0,T$2-$D609),IF(T$1="C",MAX(0,$D609-T$2)))</f>
        <v>0</v>
      </c>
      <c r="U609" s="104" t="n">
        <f aca="false">B609</f>
        <v>28</v>
      </c>
      <c r="V609" s="105" t="n">
        <f aca="false">VLOOKUP($C609,Gas!$B$3:$E$2506,2)</f>
        <v>3.125</v>
      </c>
      <c r="W609" s="46" t="n">
        <f aca="false">D609/V609</f>
        <v>10.8576</v>
      </c>
      <c r="X609" s="99" t="n">
        <f aca="false">VLOOKUP($C609,Gas!$B$3:$E$2506,4)</f>
        <v>0.204940483689889</v>
      </c>
    </row>
    <row r="610" customFormat="false" ht="12.75" hidden="false" customHeight="false" outlineLevel="0" collapsed="false">
      <c r="A610" s="0" t="n">
        <f aca="false">YEAR(C610)</f>
        <v>2000</v>
      </c>
      <c r="B610" s="95" t="n">
        <f aca="false">MONTH(C610)+(YEAR(C610)-1998)*12</f>
        <v>28</v>
      </c>
      <c r="C610" s="101" t="n">
        <v>36642</v>
      </c>
      <c r="D610" s="102" t="n">
        <v>33.28</v>
      </c>
      <c r="E610" s="98" t="n">
        <f aca="false">LN(D610/D609)</f>
        <v>-0.0193429628431309</v>
      </c>
      <c r="F610" s="106" t="n">
        <f aca="false">STDEV(E601:E610)*SQRT(trade_day)</f>
        <v>1.07058525123899</v>
      </c>
      <c r="G610" s="97"/>
      <c r="H610" s="103" t="n">
        <f aca="false">IF(H$1="P",MAX(0,H$2-$D610),IF(H$1="C",MAX(0,$D610-H$2)))</f>
        <v>0</v>
      </c>
      <c r="I610" s="103" t="n">
        <f aca="false">IF(I$1="P",MAX(0,I$2-$D610),IF(I$1="C",MAX(0,$D610-I$2)))</f>
        <v>0</v>
      </c>
      <c r="J610" s="103" t="n">
        <f aca="false">IF(J$1="P",MAX(0,J$2-$D610),IF(J$1="C",MAX(0,$D610-J$2)))</f>
        <v>0</v>
      </c>
      <c r="K610" s="103" t="n">
        <f aca="false">IF(K$1="P",MAX(0,K$2-$D610),IF(K$1="C",MAX(0,$D610-K$2)))</f>
        <v>1.72</v>
      </c>
      <c r="L610" s="103" t="n">
        <f aca="false">IF(L$1="P",MAX(0,L$2-$D610),IF(L$1="C",MAX(0,$D610-L$2)))</f>
        <v>6.72</v>
      </c>
      <c r="M610" s="103" t="n">
        <f aca="false">IF(M$1="P",MAX(0,M$2-$D610),IF(M$1="C",MAX(0,$D610-M$2)))</f>
        <v>16.72</v>
      </c>
      <c r="N610" s="103" t="n">
        <f aca="false">IF(N$1="P",MAX(0,N$2-$D610),IF(N$1="C",MAX(0,$D610-N$2)))</f>
        <v>13.28</v>
      </c>
      <c r="O610" s="103" t="n">
        <f aca="false">IF(O$1="P",MAX(0,O$2-$D610),IF(O$1="C",MAX(0,$D610-O$2)))</f>
        <v>8.28</v>
      </c>
      <c r="P610" s="103" t="n">
        <f aca="false">IF(P$1="P",MAX(0,P$2-$D610),IF(P$1="C",MAX(0,$D610-P$2)))</f>
        <v>3.28</v>
      </c>
      <c r="Q610" s="103" t="n">
        <f aca="false">IF(Q$1="P",MAX(0,Q$2-$D610),IF(Q$1="C",MAX(0,$D610-Q$2)))</f>
        <v>0</v>
      </c>
      <c r="R610" s="103" t="n">
        <f aca="false">IF(R$1="P",MAX(0,R$2-$D610),IF(R$1="C",MAX(0,$D610-R$2)))</f>
        <v>0</v>
      </c>
      <c r="S610" s="103" t="n">
        <f aca="false">IF(S$1="P",MAX(0,S$2-$D610),IF(S$1="C",MAX(0,$D610-S$2)))</f>
        <v>0</v>
      </c>
      <c r="T610" s="103" t="n">
        <f aca="false">IF(T$1="P",MAX(0,T$2-$D610),IF(T$1="C",MAX(0,$D610-T$2)))</f>
        <v>0</v>
      </c>
      <c r="U610" s="104" t="n">
        <f aca="false">B610</f>
        <v>28</v>
      </c>
      <c r="V610" s="105" t="n">
        <f aca="false">VLOOKUP($C610,Gas!$B$3:$E$2506,2)</f>
        <v>3.155</v>
      </c>
      <c r="W610" s="46" t="n">
        <f aca="false">D610/V610</f>
        <v>10.5483359746434</v>
      </c>
      <c r="X610" s="99" t="n">
        <f aca="false">VLOOKUP($C610,Gas!$B$3:$E$2506,4)</f>
        <v>0.209053890006401</v>
      </c>
    </row>
    <row r="611" customFormat="false" ht="12.75" hidden="false" customHeight="false" outlineLevel="0" collapsed="false">
      <c r="A611" s="0" t="n">
        <f aca="false">YEAR(C611)</f>
        <v>2000</v>
      </c>
      <c r="B611" s="95" t="n">
        <f aca="false">MONTH(C611)+(YEAR(C611)-1998)*12</f>
        <v>28</v>
      </c>
      <c r="C611" s="101" t="n">
        <v>36643</v>
      </c>
      <c r="D611" s="102" t="n">
        <v>31.92</v>
      </c>
      <c r="E611" s="98" t="n">
        <f aca="false">LN(D611/D610)</f>
        <v>-0.0417238433713998</v>
      </c>
      <c r="F611" s="106" t="n">
        <f aca="false">STDEV(E602:E611)*SQRT(trade_day)</f>
        <v>1.080678111449</v>
      </c>
      <c r="G611" s="97"/>
      <c r="H611" s="103" t="n">
        <f aca="false">IF(H$1="P",MAX(0,H$2-$D611),IF(H$1="C",MAX(0,$D611-H$2)))</f>
        <v>0</v>
      </c>
      <c r="I611" s="103" t="n">
        <f aca="false">IF(I$1="P",MAX(0,I$2-$D611),IF(I$1="C",MAX(0,$D611-I$2)))</f>
        <v>0</v>
      </c>
      <c r="J611" s="103" t="n">
        <f aca="false">IF(J$1="P",MAX(0,J$2-$D611),IF(J$1="C",MAX(0,$D611-J$2)))</f>
        <v>0</v>
      </c>
      <c r="K611" s="103" t="n">
        <f aca="false">IF(K$1="P",MAX(0,K$2-$D611),IF(K$1="C",MAX(0,$D611-K$2)))</f>
        <v>3.08</v>
      </c>
      <c r="L611" s="103" t="n">
        <f aca="false">IF(L$1="P",MAX(0,L$2-$D611),IF(L$1="C",MAX(0,$D611-L$2)))</f>
        <v>8.08</v>
      </c>
      <c r="M611" s="103" t="n">
        <f aca="false">IF(M$1="P",MAX(0,M$2-$D611),IF(M$1="C",MAX(0,$D611-M$2)))</f>
        <v>18.08</v>
      </c>
      <c r="N611" s="103" t="n">
        <f aca="false">IF(N$1="P",MAX(0,N$2-$D611),IF(N$1="C",MAX(0,$D611-N$2)))</f>
        <v>11.92</v>
      </c>
      <c r="O611" s="103" t="n">
        <f aca="false">IF(O$1="P",MAX(0,O$2-$D611),IF(O$1="C",MAX(0,$D611-O$2)))</f>
        <v>6.92</v>
      </c>
      <c r="P611" s="103" t="n">
        <f aca="false">IF(P$1="P",MAX(0,P$2-$D611),IF(P$1="C",MAX(0,$D611-P$2)))</f>
        <v>1.92</v>
      </c>
      <c r="Q611" s="103" t="n">
        <f aca="false">IF(Q$1="P",MAX(0,Q$2-$D611),IF(Q$1="C",MAX(0,$D611-Q$2)))</f>
        <v>0</v>
      </c>
      <c r="R611" s="103" t="n">
        <f aca="false">IF(R$1="P",MAX(0,R$2-$D611),IF(R$1="C",MAX(0,$D611-R$2)))</f>
        <v>0</v>
      </c>
      <c r="S611" s="103" t="n">
        <f aca="false">IF(S$1="P",MAX(0,S$2-$D611),IF(S$1="C",MAX(0,$D611-S$2)))</f>
        <v>0</v>
      </c>
      <c r="T611" s="103" t="n">
        <f aca="false">IF(T$1="P",MAX(0,T$2-$D611),IF(T$1="C",MAX(0,$D611-T$2)))</f>
        <v>0</v>
      </c>
      <c r="U611" s="104" t="n">
        <f aca="false">B611</f>
        <v>28</v>
      </c>
      <c r="V611" s="105" t="n">
        <f aca="false">VLOOKUP($C611,Gas!$B$3:$E$2506,2)</f>
        <v>3.12</v>
      </c>
      <c r="W611" s="46" t="n">
        <f aca="false">D611/V611</f>
        <v>10.2307692307692</v>
      </c>
      <c r="X611" s="99" t="n">
        <f aca="false">VLOOKUP($C611,Gas!$B$3:$E$2506,4)</f>
        <v>0.225858753080214</v>
      </c>
    </row>
    <row r="612" customFormat="false" ht="12.75" hidden="false" customHeight="false" outlineLevel="0" collapsed="false">
      <c r="A612" s="0" t="n">
        <f aca="false">YEAR(C612)</f>
        <v>2000</v>
      </c>
      <c r="B612" s="95" t="n">
        <f aca="false">MONTH(C612)+(YEAR(C612)-1998)*12</f>
        <v>28</v>
      </c>
      <c r="C612" s="101" t="n">
        <v>36644</v>
      </c>
      <c r="D612" s="102" t="n">
        <v>29.83</v>
      </c>
      <c r="E612" s="98" t="n">
        <f aca="false">LN(D612/D611)</f>
        <v>-0.067718174054951</v>
      </c>
      <c r="F612" s="106" t="n">
        <f aca="false">STDEV(E603:E612)*SQRT(trade_day)</f>
        <v>1.11228791364862</v>
      </c>
      <c r="G612" s="97"/>
      <c r="H612" s="103" t="n">
        <f aca="false">IF(H$1="P",MAX(0,H$2-$D612),IF(H$1="C",MAX(0,$D612-H$2)))</f>
        <v>0</v>
      </c>
      <c r="I612" s="103" t="n">
        <f aca="false">IF(I$1="P",MAX(0,I$2-$D612),IF(I$1="C",MAX(0,$D612-I$2)))</f>
        <v>0</v>
      </c>
      <c r="J612" s="103" t="n">
        <f aca="false">IF(J$1="P",MAX(0,J$2-$D612),IF(J$1="C",MAX(0,$D612-J$2)))</f>
        <v>0.170000000000002</v>
      </c>
      <c r="K612" s="103" t="n">
        <f aca="false">IF(K$1="P",MAX(0,K$2-$D612),IF(K$1="C",MAX(0,$D612-K$2)))</f>
        <v>5.17</v>
      </c>
      <c r="L612" s="103" t="n">
        <f aca="false">IF(L$1="P",MAX(0,L$2-$D612),IF(L$1="C",MAX(0,$D612-L$2)))</f>
        <v>10.17</v>
      </c>
      <c r="M612" s="103" t="n">
        <f aca="false">IF(M$1="P",MAX(0,M$2-$D612),IF(M$1="C",MAX(0,$D612-M$2)))</f>
        <v>20.17</v>
      </c>
      <c r="N612" s="103" t="n">
        <f aca="false">IF(N$1="P",MAX(0,N$2-$D612),IF(N$1="C",MAX(0,$D612-N$2)))</f>
        <v>9.83</v>
      </c>
      <c r="O612" s="103" t="n">
        <f aca="false">IF(O$1="P",MAX(0,O$2-$D612),IF(O$1="C",MAX(0,$D612-O$2)))</f>
        <v>4.83</v>
      </c>
      <c r="P612" s="103" t="n">
        <f aca="false">IF(P$1="P",MAX(0,P$2-$D612),IF(P$1="C",MAX(0,$D612-P$2)))</f>
        <v>0</v>
      </c>
      <c r="Q612" s="103" t="n">
        <f aca="false">IF(Q$1="P",MAX(0,Q$2-$D612),IF(Q$1="C",MAX(0,$D612-Q$2)))</f>
        <v>0</v>
      </c>
      <c r="R612" s="103" t="n">
        <f aca="false">IF(R$1="P",MAX(0,R$2-$D612),IF(R$1="C",MAX(0,$D612-R$2)))</f>
        <v>0</v>
      </c>
      <c r="S612" s="103" t="n">
        <f aca="false">IF(S$1="P",MAX(0,S$2-$D612),IF(S$1="C",MAX(0,$D612-S$2)))</f>
        <v>0</v>
      </c>
      <c r="T612" s="103" t="n">
        <f aca="false">IF(T$1="P",MAX(0,T$2-$D612),IF(T$1="C",MAX(0,$D612-T$2)))</f>
        <v>0</v>
      </c>
      <c r="U612" s="104" t="n">
        <f aca="false">B612</f>
        <v>28</v>
      </c>
      <c r="V612" s="105" t="n">
        <f aca="false">VLOOKUP($C612,Gas!$B$3:$E$2506,2)</f>
        <v>3.055</v>
      </c>
      <c r="W612" s="46" t="n">
        <f aca="false">D612/V612</f>
        <v>9.76432078559738</v>
      </c>
      <c r="X612" s="99" t="n">
        <f aca="false">VLOOKUP($C612,Gas!$B$3:$E$2506,4)</f>
        <v>0.224762106898501</v>
      </c>
    </row>
    <row r="613" customFormat="false" ht="12.75" hidden="false" customHeight="false" outlineLevel="0" collapsed="false">
      <c r="A613" s="0" t="n">
        <f aca="false">YEAR(C613)</f>
        <v>2000</v>
      </c>
      <c r="B613" s="95" t="n">
        <f aca="false">MONTH(C613)+(YEAR(C613)-1998)*12</f>
        <v>29</v>
      </c>
      <c r="C613" s="101" t="n">
        <v>36647</v>
      </c>
      <c r="D613" s="102" t="n">
        <v>29.63</v>
      </c>
      <c r="E613" s="98" t="n">
        <f aca="false">LN(D613/D612)</f>
        <v>-0.0067272369411832</v>
      </c>
      <c r="F613" s="106" t="n">
        <f aca="false">STDEV(E604:E613)*SQRT(trade_day)</f>
        <v>1.11156993476385</v>
      </c>
      <c r="G613" s="97"/>
      <c r="H613" s="103" t="n">
        <f aca="false">IF(H$1="P",MAX(0,H$2-$D613),IF(H$1="C",MAX(0,$D613-H$2)))</f>
        <v>0</v>
      </c>
      <c r="I613" s="103" t="n">
        <f aca="false">IF(I$1="P",MAX(0,I$2-$D613),IF(I$1="C",MAX(0,$D613-I$2)))</f>
        <v>0</v>
      </c>
      <c r="J613" s="103" t="n">
        <f aca="false">IF(J$1="P",MAX(0,J$2-$D613),IF(J$1="C",MAX(0,$D613-J$2)))</f>
        <v>0.370000000000001</v>
      </c>
      <c r="K613" s="103" t="n">
        <f aca="false">IF(K$1="P",MAX(0,K$2-$D613),IF(K$1="C",MAX(0,$D613-K$2)))</f>
        <v>5.37</v>
      </c>
      <c r="L613" s="103" t="n">
        <f aca="false">IF(L$1="P",MAX(0,L$2-$D613),IF(L$1="C",MAX(0,$D613-L$2)))</f>
        <v>10.37</v>
      </c>
      <c r="M613" s="103" t="n">
        <f aca="false">IF(M$1="P",MAX(0,M$2-$D613),IF(M$1="C",MAX(0,$D613-M$2)))</f>
        <v>20.37</v>
      </c>
      <c r="N613" s="103" t="n">
        <f aca="false">IF(N$1="P",MAX(0,N$2-$D613),IF(N$1="C",MAX(0,$D613-N$2)))</f>
        <v>9.63</v>
      </c>
      <c r="O613" s="103" t="n">
        <f aca="false">IF(O$1="P",MAX(0,O$2-$D613),IF(O$1="C",MAX(0,$D613-O$2)))</f>
        <v>4.63</v>
      </c>
      <c r="P613" s="103" t="n">
        <f aca="false">IF(P$1="P",MAX(0,P$2-$D613),IF(P$1="C",MAX(0,$D613-P$2)))</f>
        <v>0</v>
      </c>
      <c r="Q613" s="103" t="n">
        <f aca="false">IF(Q$1="P",MAX(0,Q$2-$D613),IF(Q$1="C",MAX(0,$D613-Q$2)))</f>
        <v>0</v>
      </c>
      <c r="R613" s="103" t="n">
        <f aca="false">IF(R$1="P",MAX(0,R$2-$D613),IF(R$1="C",MAX(0,$D613-R$2)))</f>
        <v>0</v>
      </c>
      <c r="S613" s="103" t="n">
        <f aca="false">IF(S$1="P",MAX(0,S$2-$D613),IF(S$1="C",MAX(0,$D613-S$2)))</f>
        <v>0</v>
      </c>
      <c r="T613" s="103" t="n">
        <f aca="false">IF(T$1="P",MAX(0,T$2-$D613),IF(T$1="C",MAX(0,$D613-T$2)))</f>
        <v>0</v>
      </c>
      <c r="U613" s="104" t="n">
        <f aca="false">B613</f>
        <v>29</v>
      </c>
      <c r="V613" s="105" t="n">
        <f aca="false">VLOOKUP($C613,Gas!$B$3:$E$2506,2)</f>
        <v>3.12</v>
      </c>
      <c r="W613" s="46" t="n">
        <f aca="false">D613/V613</f>
        <v>9.49679487179487</v>
      </c>
      <c r="X613" s="99" t="n">
        <f aca="false">VLOOKUP($C613,Gas!$B$3:$E$2506,4)</f>
        <v>0.213233641950006</v>
      </c>
    </row>
    <row r="614" customFormat="false" ht="12.75" hidden="false" customHeight="false" outlineLevel="0" collapsed="false">
      <c r="A614" s="0" t="n">
        <f aca="false">YEAR(C614)</f>
        <v>2000</v>
      </c>
      <c r="B614" s="95" t="n">
        <f aca="false">MONTH(C614)+(YEAR(C614)-1998)*12</f>
        <v>29</v>
      </c>
      <c r="C614" s="101" t="n">
        <v>36648</v>
      </c>
      <c r="D614" s="102" t="n">
        <v>32.06</v>
      </c>
      <c r="E614" s="98" t="n">
        <f aca="false">LN(D614/D613)</f>
        <v>0.0788217855959331</v>
      </c>
      <c r="F614" s="106" t="n">
        <f aca="false">STDEV(E605:E614)*SQRT(trade_day)</f>
        <v>1.15432440556517</v>
      </c>
      <c r="G614" s="97"/>
      <c r="H614" s="103" t="n">
        <f aca="false">IF(H$1="P",MAX(0,H$2-$D614),IF(H$1="C",MAX(0,$D614-H$2)))</f>
        <v>0</v>
      </c>
      <c r="I614" s="103" t="n">
        <f aca="false">IF(I$1="P",MAX(0,I$2-$D614),IF(I$1="C",MAX(0,$D614-I$2)))</f>
        <v>0</v>
      </c>
      <c r="J614" s="103" t="n">
        <f aca="false">IF(J$1="P",MAX(0,J$2-$D614),IF(J$1="C",MAX(0,$D614-J$2)))</f>
        <v>0</v>
      </c>
      <c r="K614" s="103" t="n">
        <f aca="false">IF(K$1="P",MAX(0,K$2-$D614),IF(K$1="C",MAX(0,$D614-K$2)))</f>
        <v>2.94</v>
      </c>
      <c r="L614" s="103" t="n">
        <f aca="false">IF(L$1="P",MAX(0,L$2-$D614),IF(L$1="C",MAX(0,$D614-L$2)))</f>
        <v>7.94</v>
      </c>
      <c r="M614" s="103" t="n">
        <f aca="false">IF(M$1="P",MAX(0,M$2-$D614),IF(M$1="C",MAX(0,$D614-M$2)))</f>
        <v>17.94</v>
      </c>
      <c r="N614" s="103" t="n">
        <f aca="false">IF(N$1="P",MAX(0,N$2-$D614),IF(N$1="C",MAX(0,$D614-N$2)))</f>
        <v>12.06</v>
      </c>
      <c r="O614" s="103" t="n">
        <f aca="false">IF(O$1="P",MAX(0,O$2-$D614),IF(O$1="C",MAX(0,$D614-O$2)))</f>
        <v>7.06</v>
      </c>
      <c r="P614" s="103" t="n">
        <f aca="false">IF(P$1="P",MAX(0,P$2-$D614),IF(P$1="C",MAX(0,$D614-P$2)))</f>
        <v>2.06</v>
      </c>
      <c r="Q614" s="103" t="n">
        <f aca="false">IF(Q$1="P",MAX(0,Q$2-$D614),IF(Q$1="C",MAX(0,$D614-Q$2)))</f>
        <v>0</v>
      </c>
      <c r="R614" s="103" t="n">
        <f aca="false">IF(R$1="P",MAX(0,R$2-$D614),IF(R$1="C",MAX(0,$D614-R$2)))</f>
        <v>0</v>
      </c>
      <c r="S614" s="103" t="n">
        <f aca="false">IF(S$1="P",MAX(0,S$2-$D614),IF(S$1="C",MAX(0,$D614-S$2)))</f>
        <v>0</v>
      </c>
      <c r="T614" s="103" t="n">
        <f aca="false">IF(T$1="P",MAX(0,T$2-$D614),IF(T$1="C",MAX(0,$D614-T$2)))</f>
        <v>0</v>
      </c>
      <c r="U614" s="104" t="n">
        <f aca="false">B614</f>
        <v>29</v>
      </c>
      <c r="V614" s="105" t="n">
        <f aca="false">VLOOKUP($C614,Gas!$B$3:$E$2506,2)</f>
        <v>3.16</v>
      </c>
      <c r="W614" s="46" t="n">
        <f aca="false">D614/V614</f>
        <v>10.1455696202532</v>
      </c>
      <c r="X614" s="99" t="n">
        <f aca="false">VLOOKUP($C614,Gas!$B$3:$E$2506,4)</f>
        <v>0.223362380239032</v>
      </c>
    </row>
    <row r="615" customFormat="false" ht="12.75" hidden="false" customHeight="false" outlineLevel="0" collapsed="false">
      <c r="A615" s="0" t="n">
        <f aca="false">YEAR(C615)</f>
        <v>2000</v>
      </c>
      <c r="B615" s="95" t="n">
        <f aca="false">MONTH(C615)+(YEAR(C615)-1998)*12</f>
        <v>29</v>
      </c>
      <c r="C615" s="101" t="n">
        <v>36649</v>
      </c>
      <c r="D615" s="102" t="n">
        <v>32.63</v>
      </c>
      <c r="E615" s="98" t="n">
        <f aca="false">LN(D615/D614)</f>
        <v>0.0176229634238224</v>
      </c>
      <c r="F615" s="106" t="n">
        <f aca="false">STDEV(E606:E615)*SQRT(trade_day)</f>
        <v>1.09676248733253</v>
      </c>
      <c r="G615" s="97"/>
      <c r="H615" s="103" t="n">
        <f aca="false">IF(H$1="P",MAX(0,H$2-$D615),IF(H$1="C",MAX(0,$D615-H$2)))</f>
        <v>0</v>
      </c>
      <c r="I615" s="103" t="n">
        <f aca="false">IF(I$1="P",MAX(0,I$2-$D615),IF(I$1="C",MAX(0,$D615-I$2)))</f>
        <v>0</v>
      </c>
      <c r="J615" s="103" t="n">
        <f aca="false">IF(J$1="P",MAX(0,J$2-$D615),IF(J$1="C",MAX(0,$D615-J$2)))</f>
        <v>0</v>
      </c>
      <c r="K615" s="103" t="n">
        <f aca="false">IF(K$1="P",MAX(0,K$2-$D615),IF(K$1="C",MAX(0,$D615-K$2)))</f>
        <v>2.37</v>
      </c>
      <c r="L615" s="103" t="n">
        <f aca="false">IF(L$1="P",MAX(0,L$2-$D615),IF(L$1="C",MAX(0,$D615-L$2)))</f>
        <v>7.37</v>
      </c>
      <c r="M615" s="103" t="n">
        <f aca="false">IF(M$1="P",MAX(0,M$2-$D615),IF(M$1="C",MAX(0,$D615-M$2)))</f>
        <v>17.37</v>
      </c>
      <c r="N615" s="103" t="n">
        <f aca="false">IF(N$1="P",MAX(0,N$2-$D615),IF(N$1="C",MAX(0,$D615-N$2)))</f>
        <v>12.63</v>
      </c>
      <c r="O615" s="103" t="n">
        <f aca="false">IF(O$1="P",MAX(0,O$2-$D615),IF(O$1="C",MAX(0,$D615-O$2)))</f>
        <v>7.63</v>
      </c>
      <c r="P615" s="103" t="n">
        <f aca="false">IF(P$1="P",MAX(0,P$2-$D615),IF(P$1="C",MAX(0,$D615-P$2)))</f>
        <v>2.63</v>
      </c>
      <c r="Q615" s="103" t="n">
        <f aca="false">IF(Q$1="P",MAX(0,Q$2-$D615),IF(Q$1="C",MAX(0,$D615-Q$2)))</f>
        <v>0</v>
      </c>
      <c r="R615" s="103" t="n">
        <f aca="false">IF(R$1="P",MAX(0,R$2-$D615),IF(R$1="C",MAX(0,$D615-R$2)))</f>
        <v>0</v>
      </c>
      <c r="S615" s="103" t="n">
        <f aca="false">IF(S$1="P",MAX(0,S$2-$D615),IF(S$1="C",MAX(0,$D615-S$2)))</f>
        <v>0</v>
      </c>
      <c r="T615" s="103" t="n">
        <f aca="false">IF(T$1="P",MAX(0,T$2-$D615),IF(T$1="C",MAX(0,$D615-T$2)))</f>
        <v>0</v>
      </c>
      <c r="U615" s="104" t="n">
        <f aca="false">B615</f>
        <v>29</v>
      </c>
      <c r="V615" s="105" t="n">
        <f aca="false">VLOOKUP($C615,Gas!$B$3:$E$2506,2)</f>
        <v>3.205</v>
      </c>
      <c r="W615" s="46" t="n">
        <f aca="false">D615/V615</f>
        <v>10.1809672386895</v>
      </c>
      <c r="X615" s="99" t="n">
        <f aca="false">VLOOKUP($C615,Gas!$B$3:$E$2506,4)</f>
        <v>0.232510864697368</v>
      </c>
    </row>
    <row r="616" customFormat="false" ht="12.75" hidden="false" customHeight="false" outlineLevel="0" collapsed="false">
      <c r="A616" s="0" t="n">
        <f aca="false">YEAR(C616)</f>
        <v>2000</v>
      </c>
      <c r="B616" s="95" t="n">
        <f aca="false">MONTH(C616)+(YEAR(C616)-1998)*12</f>
        <v>29</v>
      </c>
      <c r="C616" s="101" t="n">
        <v>36650</v>
      </c>
      <c r="D616" s="102" t="n">
        <v>32.81</v>
      </c>
      <c r="E616" s="98" t="n">
        <f aca="false">LN(D616/D615)</f>
        <v>0.00550123636778097</v>
      </c>
      <c r="F616" s="106" t="n">
        <f aca="false">STDEV(E607:E616)*SQRT(trade_day)</f>
        <v>1.09098744540356</v>
      </c>
      <c r="G616" s="97"/>
      <c r="H616" s="103" t="n">
        <f aca="false">IF(H$1="P",MAX(0,H$2-$D616),IF(H$1="C",MAX(0,$D616-H$2)))</f>
        <v>0</v>
      </c>
      <c r="I616" s="103" t="n">
        <f aca="false">IF(I$1="P",MAX(0,I$2-$D616),IF(I$1="C",MAX(0,$D616-I$2)))</f>
        <v>0</v>
      </c>
      <c r="J616" s="103" t="n">
        <f aca="false">IF(J$1="P",MAX(0,J$2-$D616),IF(J$1="C",MAX(0,$D616-J$2)))</f>
        <v>0</v>
      </c>
      <c r="K616" s="103" t="n">
        <f aca="false">IF(K$1="P",MAX(0,K$2-$D616),IF(K$1="C",MAX(0,$D616-K$2)))</f>
        <v>2.19</v>
      </c>
      <c r="L616" s="103" t="n">
        <f aca="false">IF(L$1="P",MAX(0,L$2-$D616),IF(L$1="C",MAX(0,$D616-L$2)))</f>
        <v>7.19</v>
      </c>
      <c r="M616" s="103" t="n">
        <f aca="false">IF(M$1="P",MAX(0,M$2-$D616),IF(M$1="C",MAX(0,$D616-M$2)))</f>
        <v>17.19</v>
      </c>
      <c r="N616" s="103" t="n">
        <f aca="false">IF(N$1="P",MAX(0,N$2-$D616),IF(N$1="C",MAX(0,$D616-N$2)))</f>
        <v>12.81</v>
      </c>
      <c r="O616" s="103" t="n">
        <f aca="false">IF(O$1="P",MAX(0,O$2-$D616),IF(O$1="C",MAX(0,$D616-O$2)))</f>
        <v>7.81</v>
      </c>
      <c r="P616" s="103" t="n">
        <f aca="false">IF(P$1="P",MAX(0,P$2-$D616),IF(P$1="C",MAX(0,$D616-P$2)))</f>
        <v>2.81</v>
      </c>
      <c r="Q616" s="103" t="n">
        <f aca="false">IF(Q$1="P",MAX(0,Q$2-$D616),IF(Q$1="C",MAX(0,$D616-Q$2)))</f>
        <v>0</v>
      </c>
      <c r="R616" s="103" t="n">
        <f aca="false">IF(R$1="P",MAX(0,R$2-$D616),IF(R$1="C",MAX(0,$D616-R$2)))</f>
        <v>0</v>
      </c>
      <c r="S616" s="103" t="n">
        <f aca="false">IF(S$1="P",MAX(0,S$2-$D616),IF(S$1="C",MAX(0,$D616-S$2)))</f>
        <v>0</v>
      </c>
      <c r="T616" s="103" t="n">
        <f aca="false">IF(T$1="P",MAX(0,T$2-$D616),IF(T$1="C",MAX(0,$D616-T$2)))</f>
        <v>0</v>
      </c>
      <c r="U616" s="104" t="n">
        <f aca="false">B616</f>
        <v>29</v>
      </c>
      <c r="V616" s="105" t="n">
        <f aca="false">VLOOKUP($C616,Gas!$B$3:$E$2506,2)</f>
        <v>3.18</v>
      </c>
      <c r="W616" s="46" t="n">
        <f aca="false">D616/V616</f>
        <v>10.3176100628931</v>
      </c>
      <c r="X616" s="99" t="n">
        <f aca="false">VLOOKUP($C616,Gas!$B$3:$E$2506,4)</f>
        <v>0.242754317243302</v>
      </c>
    </row>
    <row r="617" customFormat="false" ht="12.75" hidden="false" customHeight="false" outlineLevel="0" collapsed="false">
      <c r="A617" s="0" t="n">
        <f aca="false">YEAR(C617)</f>
        <v>2000</v>
      </c>
      <c r="B617" s="95" t="n">
        <f aca="false">MONTH(C617)+(YEAR(C617)-1998)*12</f>
        <v>29</v>
      </c>
      <c r="C617" s="101" t="n">
        <v>36651</v>
      </c>
      <c r="D617" s="102" t="n">
        <v>38.75</v>
      </c>
      <c r="E617" s="98" t="n">
        <f aca="false">LN(D617/D616)</f>
        <v>0.166397408826346</v>
      </c>
      <c r="F617" s="106" t="n">
        <f aca="false">STDEV(E608:E617)*SQRT(trade_day)</f>
        <v>1.16562247057143</v>
      </c>
      <c r="G617" s="97"/>
      <c r="H617" s="103" t="n">
        <f aca="false">IF(H$1="P",MAX(0,H$2-$D617),IF(H$1="C",MAX(0,$D617-H$2)))</f>
        <v>0</v>
      </c>
      <c r="I617" s="103" t="n">
        <f aca="false">IF(I$1="P",MAX(0,I$2-$D617),IF(I$1="C",MAX(0,$D617-I$2)))</f>
        <v>0</v>
      </c>
      <c r="J617" s="103" t="n">
        <f aca="false">IF(J$1="P",MAX(0,J$2-$D617),IF(J$1="C",MAX(0,$D617-J$2)))</f>
        <v>0</v>
      </c>
      <c r="K617" s="103" t="n">
        <f aca="false">IF(K$1="P",MAX(0,K$2-$D617),IF(K$1="C",MAX(0,$D617-K$2)))</f>
        <v>0</v>
      </c>
      <c r="L617" s="103" t="n">
        <f aca="false">IF(L$1="P",MAX(0,L$2-$D617),IF(L$1="C",MAX(0,$D617-L$2)))</f>
        <v>1.25</v>
      </c>
      <c r="M617" s="103" t="n">
        <f aca="false">IF(M$1="P",MAX(0,M$2-$D617),IF(M$1="C",MAX(0,$D617-M$2)))</f>
        <v>11.25</v>
      </c>
      <c r="N617" s="103" t="n">
        <f aca="false">IF(N$1="P",MAX(0,N$2-$D617),IF(N$1="C",MAX(0,$D617-N$2)))</f>
        <v>18.75</v>
      </c>
      <c r="O617" s="103" t="n">
        <f aca="false">IF(O$1="P",MAX(0,O$2-$D617),IF(O$1="C",MAX(0,$D617-O$2)))</f>
        <v>13.75</v>
      </c>
      <c r="P617" s="103" t="n">
        <f aca="false">IF(P$1="P",MAX(0,P$2-$D617),IF(P$1="C",MAX(0,$D617-P$2)))</f>
        <v>8.75</v>
      </c>
      <c r="Q617" s="103" t="n">
        <f aca="false">IF(Q$1="P",MAX(0,Q$2-$D617),IF(Q$1="C",MAX(0,$D617-Q$2)))</f>
        <v>3.75</v>
      </c>
      <c r="R617" s="103" t="n">
        <f aca="false">IF(R$1="P",MAX(0,R$2-$D617),IF(R$1="C",MAX(0,$D617-R$2)))</f>
        <v>0</v>
      </c>
      <c r="S617" s="103" t="n">
        <f aca="false">IF(S$1="P",MAX(0,S$2-$D617),IF(S$1="C",MAX(0,$D617-S$2)))</f>
        <v>0</v>
      </c>
      <c r="T617" s="103" t="n">
        <f aca="false">IF(T$1="P",MAX(0,T$2-$D617),IF(T$1="C",MAX(0,$D617-T$2)))</f>
        <v>0</v>
      </c>
      <c r="U617" s="104" t="n">
        <f aca="false">B617</f>
        <v>29</v>
      </c>
      <c r="V617" s="105" t="n">
        <f aca="false">VLOOKUP($C617,Gas!$B$3:$E$2506,2)</f>
        <v>3.085</v>
      </c>
      <c r="W617" s="46" t="n">
        <f aca="false">D617/V617</f>
        <v>12.5607779578606</v>
      </c>
      <c r="X617" s="99" t="n">
        <f aca="false">VLOOKUP($C617,Gas!$B$3:$E$2506,4)</f>
        <v>0.299306140304518</v>
      </c>
    </row>
    <row r="618" customFormat="false" ht="12.75" hidden="false" customHeight="false" outlineLevel="0" collapsed="false">
      <c r="A618" s="0" t="n">
        <f aca="false">YEAR(C618)</f>
        <v>2000</v>
      </c>
      <c r="B618" s="95" t="n">
        <f aca="false">MONTH(C618)+(YEAR(C618)-1998)*12</f>
        <v>29</v>
      </c>
      <c r="C618" s="101" t="n">
        <v>36654</v>
      </c>
      <c r="D618" s="102" t="n">
        <v>53.25</v>
      </c>
      <c r="E618" s="98" t="n">
        <f aca="false">LN(D618/D617)</f>
        <v>0.317867048790179</v>
      </c>
      <c r="F618" s="106" t="n">
        <f aca="false">STDEV(E609:E618)*SQRT(trade_day)</f>
        <v>1.84571467103931</v>
      </c>
      <c r="G618" s="97"/>
      <c r="H618" s="103" t="n">
        <f aca="false">IF(H$1="P",MAX(0,H$2-$D618),IF(H$1="C",MAX(0,$D618-H$2)))</f>
        <v>0</v>
      </c>
      <c r="I618" s="103" t="n">
        <f aca="false">IF(I$1="P",MAX(0,I$2-$D618),IF(I$1="C",MAX(0,$D618-I$2)))</f>
        <v>0</v>
      </c>
      <c r="J618" s="103" t="n">
        <f aca="false">IF(J$1="P",MAX(0,J$2-$D618),IF(J$1="C",MAX(0,$D618-J$2)))</f>
        <v>0</v>
      </c>
      <c r="K618" s="103" t="n">
        <f aca="false">IF(K$1="P",MAX(0,K$2-$D618),IF(K$1="C",MAX(0,$D618-K$2)))</f>
        <v>0</v>
      </c>
      <c r="L618" s="103" t="n">
        <f aca="false">IF(L$1="P",MAX(0,L$2-$D618),IF(L$1="C",MAX(0,$D618-L$2)))</f>
        <v>0</v>
      </c>
      <c r="M618" s="103" t="n">
        <f aca="false">IF(M$1="P",MAX(0,M$2-$D618),IF(M$1="C",MAX(0,$D618-M$2)))</f>
        <v>0</v>
      </c>
      <c r="N618" s="103" t="n">
        <f aca="false">IF(N$1="P",MAX(0,N$2-$D618),IF(N$1="C",MAX(0,$D618-N$2)))</f>
        <v>33.25</v>
      </c>
      <c r="O618" s="103" t="n">
        <f aca="false">IF(O$1="P",MAX(0,O$2-$D618),IF(O$1="C",MAX(0,$D618-O$2)))</f>
        <v>28.25</v>
      </c>
      <c r="P618" s="103" t="n">
        <f aca="false">IF(P$1="P",MAX(0,P$2-$D618),IF(P$1="C",MAX(0,$D618-P$2)))</f>
        <v>23.25</v>
      </c>
      <c r="Q618" s="103" t="n">
        <f aca="false">IF(Q$1="P",MAX(0,Q$2-$D618),IF(Q$1="C",MAX(0,$D618-Q$2)))</f>
        <v>18.25</v>
      </c>
      <c r="R618" s="103" t="n">
        <f aca="false">IF(R$1="P",MAX(0,R$2-$D618),IF(R$1="C",MAX(0,$D618-R$2)))</f>
        <v>13.25</v>
      </c>
      <c r="S618" s="103" t="n">
        <f aca="false">IF(S$1="P",MAX(0,S$2-$D618),IF(S$1="C",MAX(0,$D618-S$2)))</f>
        <v>3.25</v>
      </c>
      <c r="T618" s="103" t="n">
        <f aca="false">IF(T$1="P",MAX(0,T$2-$D618),IF(T$1="C",MAX(0,$D618-T$2)))</f>
        <v>0</v>
      </c>
      <c r="U618" s="104" t="n">
        <f aca="false">B618</f>
        <v>29</v>
      </c>
      <c r="V618" s="105" t="n">
        <f aca="false">VLOOKUP($C618,Gas!$B$3:$E$2506,2)</f>
        <v>3.11</v>
      </c>
      <c r="W618" s="46" t="n">
        <f aca="false">D618/V618</f>
        <v>17.1221864951768</v>
      </c>
      <c r="X618" s="99" t="n">
        <f aca="false">VLOOKUP($C618,Gas!$B$3:$E$2506,4)</f>
        <v>0.254721128378113</v>
      </c>
    </row>
    <row r="619" customFormat="false" ht="12.75" hidden="false" customHeight="false" outlineLevel="0" collapsed="false">
      <c r="A619" s="0" t="n">
        <f aca="false">YEAR(C619)</f>
        <v>2000</v>
      </c>
      <c r="B619" s="95" t="n">
        <f aca="false">MONTH(C619)+(YEAR(C619)-1998)*12</f>
        <v>29</v>
      </c>
      <c r="C619" s="101" t="n">
        <v>36655</v>
      </c>
      <c r="D619" s="102" t="n">
        <v>71.6</v>
      </c>
      <c r="E619" s="98" t="n">
        <f aca="false">LN(D619/D618)</f>
        <v>0.296097269377065</v>
      </c>
      <c r="F619" s="106" t="n">
        <f aca="false">STDEV(E610:E619)*SQRT(trade_day)</f>
        <v>2.19804548658789</v>
      </c>
      <c r="G619" s="97"/>
      <c r="H619" s="103" t="n">
        <f aca="false">IF(H$1="P",MAX(0,H$2-$D619),IF(H$1="C",MAX(0,$D619-H$2)))</f>
        <v>0</v>
      </c>
      <c r="I619" s="103" t="n">
        <f aca="false">IF(I$1="P",MAX(0,I$2-$D619),IF(I$1="C",MAX(0,$D619-I$2)))</f>
        <v>0</v>
      </c>
      <c r="J619" s="103" t="n">
        <f aca="false">IF(J$1="P",MAX(0,J$2-$D619),IF(J$1="C",MAX(0,$D619-J$2)))</f>
        <v>0</v>
      </c>
      <c r="K619" s="103" t="n">
        <f aca="false">IF(K$1="P",MAX(0,K$2-$D619),IF(K$1="C",MAX(0,$D619-K$2)))</f>
        <v>0</v>
      </c>
      <c r="L619" s="103" t="n">
        <f aca="false">IF(L$1="P",MAX(0,L$2-$D619),IF(L$1="C",MAX(0,$D619-L$2)))</f>
        <v>0</v>
      </c>
      <c r="M619" s="103" t="n">
        <f aca="false">IF(M$1="P",MAX(0,M$2-$D619),IF(M$1="C",MAX(0,$D619-M$2)))</f>
        <v>0</v>
      </c>
      <c r="N619" s="103" t="n">
        <f aca="false">IF(N$1="P",MAX(0,N$2-$D619),IF(N$1="C",MAX(0,$D619-N$2)))</f>
        <v>51.6</v>
      </c>
      <c r="O619" s="103" t="n">
        <f aca="false">IF(O$1="P",MAX(0,O$2-$D619),IF(O$1="C",MAX(0,$D619-O$2)))</f>
        <v>46.6</v>
      </c>
      <c r="P619" s="103" t="n">
        <f aca="false">IF(P$1="P",MAX(0,P$2-$D619),IF(P$1="C",MAX(0,$D619-P$2)))</f>
        <v>41.6</v>
      </c>
      <c r="Q619" s="103" t="n">
        <f aca="false">IF(Q$1="P",MAX(0,Q$2-$D619),IF(Q$1="C",MAX(0,$D619-Q$2)))</f>
        <v>36.6</v>
      </c>
      <c r="R619" s="103" t="n">
        <f aca="false">IF(R$1="P",MAX(0,R$2-$D619),IF(R$1="C",MAX(0,$D619-R$2)))</f>
        <v>31.6</v>
      </c>
      <c r="S619" s="103" t="n">
        <f aca="false">IF(S$1="P",MAX(0,S$2-$D619),IF(S$1="C",MAX(0,$D619-S$2)))</f>
        <v>21.6</v>
      </c>
      <c r="T619" s="103" t="n">
        <f aca="false">IF(T$1="P",MAX(0,T$2-$D619),IF(T$1="C",MAX(0,$D619-T$2)))</f>
        <v>0</v>
      </c>
      <c r="U619" s="104" t="n">
        <f aca="false">B619</f>
        <v>29</v>
      </c>
      <c r="V619" s="105" t="n">
        <f aca="false">VLOOKUP($C619,Gas!$B$3:$E$2506,2)</f>
        <v>3.12</v>
      </c>
      <c r="W619" s="46" t="n">
        <f aca="false">D619/V619</f>
        <v>22.9487179487179</v>
      </c>
      <c r="X619" s="99" t="n">
        <f aca="false">VLOOKUP($C619,Gas!$B$3:$E$2506,4)</f>
        <v>0.246881900481769</v>
      </c>
    </row>
    <row r="620" customFormat="false" ht="12.75" hidden="false" customHeight="false" outlineLevel="0" collapsed="false">
      <c r="A620" s="0" t="n">
        <f aca="false">YEAR(C620)</f>
        <v>2000</v>
      </c>
      <c r="B620" s="95" t="n">
        <f aca="false">MONTH(C620)+(YEAR(C620)-1998)*12</f>
        <v>29</v>
      </c>
      <c r="C620" s="101" t="n">
        <v>36656</v>
      </c>
      <c r="D620" s="102" t="n">
        <v>77.2</v>
      </c>
      <c r="E620" s="98" t="n">
        <f aca="false">LN(D620/D619)</f>
        <v>0.0753043830641306</v>
      </c>
      <c r="F620" s="106" t="n">
        <f aca="false">STDEV(E611:E620)*SQRT(trade_day)</f>
        <v>2.13564255343582</v>
      </c>
      <c r="G620" s="97"/>
      <c r="H620" s="103" t="n">
        <f aca="false">IF(H$1="P",MAX(0,H$2-$D620),IF(H$1="C",MAX(0,$D620-H$2)))</f>
        <v>0</v>
      </c>
      <c r="I620" s="103" t="n">
        <f aca="false">IF(I$1="P",MAX(0,I$2-$D620),IF(I$1="C",MAX(0,$D620-I$2)))</f>
        <v>0</v>
      </c>
      <c r="J620" s="103" t="n">
        <f aca="false">IF(J$1="P",MAX(0,J$2-$D620),IF(J$1="C",MAX(0,$D620-J$2)))</f>
        <v>0</v>
      </c>
      <c r="K620" s="103" t="n">
        <f aca="false">IF(K$1="P",MAX(0,K$2-$D620),IF(K$1="C",MAX(0,$D620-K$2)))</f>
        <v>0</v>
      </c>
      <c r="L620" s="103" t="n">
        <f aca="false">IF(L$1="P",MAX(0,L$2-$D620),IF(L$1="C",MAX(0,$D620-L$2)))</f>
        <v>0</v>
      </c>
      <c r="M620" s="103" t="n">
        <f aca="false">IF(M$1="P",MAX(0,M$2-$D620),IF(M$1="C",MAX(0,$D620-M$2)))</f>
        <v>0</v>
      </c>
      <c r="N620" s="103" t="n">
        <f aca="false">IF(N$1="P",MAX(0,N$2-$D620),IF(N$1="C",MAX(0,$D620-N$2)))</f>
        <v>57.2</v>
      </c>
      <c r="O620" s="103" t="n">
        <f aca="false">IF(O$1="P",MAX(0,O$2-$D620),IF(O$1="C",MAX(0,$D620-O$2)))</f>
        <v>52.2</v>
      </c>
      <c r="P620" s="103" t="n">
        <f aca="false">IF(P$1="P",MAX(0,P$2-$D620),IF(P$1="C",MAX(0,$D620-P$2)))</f>
        <v>47.2</v>
      </c>
      <c r="Q620" s="103" t="n">
        <f aca="false">IF(Q$1="P",MAX(0,Q$2-$D620),IF(Q$1="C",MAX(0,$D620-Q$2)))</f>
        <v>42.2</v>
      </c>
      <c r="R620" s="103" t="n">
        <f aca="false">IF(R$1="P",MAX(0,R$2-$D620),IF(R$1="C",MAX(0,$D620-R$2)))</f>
        <v>37.2</v>
      </c>
      <c r="S620" s="103" t="n">
        <f aca="false">IF(S$1="P",MAX(0,S$2-$D620),IF(S$1="C",MAX(0,$D620-S$2)))</f>
        <v>27.2</v>
      </c>
      <c r="T620" s="103" t="n">
        <f aca="false">IF(T$1="P",MAX(0,T$2-$D620),IF(T$1="C",MAX(0,$D620-T$2)))</f>
        <v>0</v>
      </c>
      <c r="U620" s="104" t="n">
        <f aca="false">B620</f>
        <v>29</v>
      </c>
      <c r="V620" s="105" t="n">
        <f aca="false">VLOOKUP($C620,Gas!$B$3:$E$2506,2)</f>
        <v>3.25</v>
      </c>
      <c r="W620" s="46" t="n">
        <f aca="false">D620/V620</f>
        <v>23.7538461538462</v>
      </c>
      <c r="X620" s="99" t="n">
        <f aca="false">VLOOKUP($C620,Gas!$B$3:$E$2506,4)</f>
        <v>0.344349222233105</v>
      </c>
    </row>
    <row r="621" customFormat="false" ht="12.75" hidden="false" customHeight="false" outlineLevel="0" collapsed="false">
      <c r="A621" s="0" t="n">
        <f aca="false">YEAR(C621)</f>
        <v>2000</v>
      </c>
      <c r="B621" s="95" t="n">
        <f aca="false">MONTH(C621)+(YEAR(C621)-1998)*12</f>
        <v>29</v>
      </c>
      <c r="C621" s="101" t="n">
        <v>36657</v>
      </c>
      <c r="D621" s="102" t="n">
        <v>52.5</v>
      </c>
      <c r="E621" s="98" t="n">
        <f aca="false">LN(D621/D620)</f>
        <v>-0.385586287433153</v>
      </c>
      <c r="F621" s="106" t="n">
        <f aca="false">STDEV(E612:E621)*SQRT(trade_day)</f>
        <v>3.14984468073467</v>
      </c>
      <c r="G621" s="97"/>
      <c r="H621" s="103" t="n">
        <f aca="false">IF(H$1="P",MAX(0,H$2-$D621),IF(H$1="C",MAX(0,$D621-H$2)))</f>
        <v>0</v>
      </c>
      <c r="I621" s="103" t="n">
        <f aca="false">IF(I$1="P",MAX(0,I$2-$D621),IF(I$1="C",MAX(0,$D621-I$2)))</f>
        <v>0</v>
      </c>
      <c r="J621" s="103" t="n">
        <f aca="false">IF(J$1="P",MAX(0,J$2-$D621),IF(J$1="C",MAX(0,$D621-J$2)))</f>
        <v>0</v>
      </c>
      <c r="K621" s="103" t="n">
        <f aca="false">IF(K$1="P",MAX(0,K$2-$D621),IF(K$1="C",MAX(0,$D621-K$2)))</f>
        <v>0</v>
      </c>
      <c r="L621" s="103" t="n">
        <f aca="false">IF(L$1="P",MAX(0,L$2-$D621),IF(L$1="C",MAX(0,$D621-L$2)))</f>
        <v>0</v>
      </c>
      <c r="M621" s="103" t="n">
        <f aca="false">IF(M$1="P",MAX(0,M$2-$D621),IF(M$1="C",MAX(0,$D621-M$2)))</f>
        <v>0</v>
      </c>
      <c r="N621" s="103" t="n">
        <f aca="false">IF(N$1="P",MAX(0,N$2-$D621),IF(N$1="C",MAX(0,$D621-N$2)))</f>
        <v>32.5</v>
      </c>
      <c r="O621" s="103" t="n">
        <f aca="false">IF(O$1="P",MAX(0,O$2-$D621),IF(O$1="C",MAX(0,$D621-O$2)))</f>
        <v>27.5</v>
      </c>
      <c r="P621" s="103" t="n">
        <f aca="false">IF(P$1="P",MAX(0,P$2-$D621),IF(P$1="C",MAX(0,$D621-P$2)))</f>
        <v>22.5</v>
      </c>
      <c r="Q621" s="103" t="n">
        <f aca="false">IF(Q$1="P",MAX(0,Q$2-$D621),IF(Q$1="C",MAX(0,$D621-Q$2)))</f>
        <v>17.5</v>
      </c>
      <c r="R621" s="103" t="n">
        <f aca="false">IF(R$1="P",MAX(0,R$2-$D621),IF(R$1="C",MAX(0,$D621-R$2)))</f>
        <v>12.5</v>
      </c>
      <c r="S621" s="103" t="n">
        <f aca="false">IF(S$1="P",MAX(0,S$2-$D621),IF(S$1="C",MAX(0,$D621-S$2)))</f>
        <v>2.5</v>
      </c>
      <c r="T621" s="103" t="n">
        <f aca="false">IF(T$1="P",MAX(0,T$2-$D621),IF(T$1="C",MAX(0,$D621-T$2)))</f>
        <v>0</v>
      </c>
      <c r="U621" s="104" t="n">
        <f aca="false">B621</f>
        <v>29</v>
      </c>
      <c r="V621" s="105" t="n">
        <f aca="false">VLOOKUP($C621,Gas!$B$3:$E$2506,2)</f>
        <v>3.195</v>
      </c>
      <c r="W621" s="46" t="n">
        <f aca="false">D621/V621</f>
        <v>16.4319248826291</v>
      </c>
      <c r="X621" s="99" t="n">
        <f aca="false">VLOOKUP($C621,Gas!$B$3:$E$2506,4)</f>
        <v>0.366950295556938</v>
      </c>
    </row>
    <row r="622" customFormat="false" ht="12.75" hidden="false" customHeight="false" outlineLevel="0" collapsed="false">
      <c r="A622" s="0" t="n">
        <f aca="false">YEAR(C622)</f>
        <v>2000</v>
      </c>
      <c r="B622" s="95" t="n">
        <f aca="false">MONTH(C622)+(YEAR(C622)-1998)*12</f>
        <v>29</v>
      </c>
      <c r="C622" s="101" t="n">
        <v>36658</v>
      </c>
      <c r="D622" s="102" t="n">
        <v>43</v>
      </c>
      <c r="E622" s="98" t="n">
        <f aca="false">LN(D622/D621)</f>
        <v>-0.199613053904016</v>
      </c>
      <c r="F622" s="106" t="n">
        <f aca="false">STDEV(E613:E622)*SQRT(trade_day)</f>
        <v>3.34921396273122</v>
      </c>
      <c r="G622" s="97"/>
      <c r="H622" s="103" t="n">
        <f aca="false">IF(H$1="P",MAX(0,H$2-$D622),IF(H$1="C",MAX(0,$D622-H$2)))</f>
        <v>0</v>
      </c>
      <c r="I622" s="103" t="n">
        <f aca="false">IF(I$1="P",MAX(0,I$2-$D622),IF(I$1="C",MAX(0,$D622-I$2)))</f>
        <v>0</v>
      </c>
      <c r="J622" s="103" t="n">
        <f aca="false">IF(J$1="P",MAX(0,J$2-$D622),IF(J$1="C",MAX(0,$D622-J$2)))</f>
        <v>0</v>
      </c>
      <c r="K622" s="103" t="n">
        <f aca="false">IF(K$1="P",MAX(0,K$2-$D622),IF(K$1="C",MAX(0,$D622-K$2)))</f>
        <v>0</v>
      </c>
      <c r="L622" s="103" t="n">
        <f aca="false">IF(L$1="P",MAX(0,L$2-$D622),IF(L$1="C",MAX(0,$D622-L$2)))</f>
        <v>0</v>
      </c>
      <c r="M622" s="103" t="n">
        <f aca="false">IF(M$1="P",MAX(0,M$2-$D622),IF(M$1="C",MAX(0,$D622-M$2)))</f>
        <v>7</v>
      </c>
      <c r="N622" s="103" t="n">
        <f aca="false">IF(N$1="P",MAX(0,N$2-$D622),IF(N$1="C",MAX(0,$D622-N$2)))</f>
        <v>23</v>
      </c>
      <c r="O622" s="103" t="n">
        <f aca="false">IF(O$1="P",MAX(0,O$2-$D622),IF(O$1="C",MAX(0,$D622-O$2)))</f>
        <v>18</v>
      </c>
      <c r="P622" s="103" t="n">
        <f aca="false">IF(P$1="P",MAX(0,P$2-$D622),IF(P$1="C",MAX(0,$D622-P$2)))</f>
        <v>13</v>
      </c>
      <c r="Q622" s="103" t="n">
        <f aca="false">IF(Q$1="P",MAX(0,Q$2-$D622),IF(Q$1="C",MAX(0,$D622-Q$2)))</f>
        <v>8</v>
      </c>
      <c r="R622" s="103" t="n">
        <f aca="false">IF(R$1="P",MAX(0,R$2-$D622),IF(R$1="C",MAX(0,$D622-R$2)))</f>
        <v>3</v>
      </c>
      <c r="S622" s="103" t="n">
        <f aca="false">IF(S$1="P",MAX(0,S$2-$D622),IF(S$1="C",MAX(0,$D622-S$2)))</f>
        <v>0</v>
      </c>
      <c r="T622" s="103" t="n">
        <f aca="false">IF(T$1="P",MAX(0,T$2-$D622),IF(T$1="C",MAX(0,$D622-T$2)))</f>
        <v>0</v>
      </c>
      <c r="U622" s="104" t="n">
        <f aca="false">B622</f>
        <v>29</v>
      </c>
      <c r="V622" s="105" t="n">
        <f aca="false">VLOOKUP($C622,Gas!$B$3:$E$2506,2)</f>
        <v>3.365</v>
      </c>
      <c r="W622" s="46" t="n">
        <f aca="false">D622/V622</f>
        <v>12.778603268945</v>
      </c>
      <c r="X622" s="99" t="n">
        <f aca="false">VLOOKUP($C622,Gas!$B$3:$E$2506,4)</f>
        <v>0.472576506336669</v>
      </c>
    </row>
    <row r="623" customFormat="false" ht="12.75" hidden="false" customHeight="false" outlineLevel="0" collapsed="false">
      <c r="A623" s="0" t="n">
        <f aca="false">YEAR(C623)</f>
        <v>2000</v>
      </c>
      <c r="B623" s="95" t="n">
        <f aca="false">MONTH(C623)+(YEAR(C623)-1998)*12</f>
        <v>29</v>
      </c>
      <c r="C623" s="101" t="n">
        <v>36661</v>
      </c>
      <c r="D623" s="102" t="n">
        <v>35.38</v>
      </c>
      <c r="E623" s="98" t="n">
        <f aca="false">LN(D623/D622)</f>
        <v>-0.195053426961923</v>
      </c>
      <c r="F623" s="106" t="n">
        <f aca="false">STDEV(E614:E623)*SQRT(trade_day)</f>
        <v>3.54356996058531</v>
      </c>
      <c r="G623" s="97"/>
      <c r="H623" s="103" t="n">
        <f aca="false">IF(H$1="P",MAX(0,H$2-$D623),IF(H$1="C",MAX(0,$D623-H$2)))</f>
        <v>0</v>
      </c>
      <c r="I623" s="103" t="n">
        <f aca="false">IF(I$1="P",MAX(0,I$2-$D623),IF(I$1="C",MAX(0,$D623-I$2)))</f>
        <v>0</v>
      </c>
      <c r="J623" s="103" t="n">
        <f aca="false">IF(J$1="P",MAX(0,J$2-$D623),IF(J$1="C",MAX(0,$D623-J$2)))</f>
        <v>0</v>
      </c>
      <c r="K623" s="103" t="n">
        <f aca="false">IF(K$1="P",MAX(0,K$2-$D623),IF(K$1="C",MAX(0,$D623-K$2)))</f>
        <v>0</v>
      </c>
      <c r="L623" s="103" t="n">
        <f aca="false">IF(L$1="P",MAX(0,L$2-$D623),IF(L$1="C",MAX(0,$D623-L$2)))</f>
        <v>4.62</v>
      </c>
      <c r="M623" s="103" t="n">
        <f aca="false">IF(M$1="P",MAX(0,M$2-$D623),IF(M$1="C",MAX(0,$D623-M$2)))</f>
        <v>14.62</v>
      </c>
      <c r="N623" s="103" t="n">
        <f aca="false">IF(N$1="P",MAX(0,N$2-$D623),IF(N$1="C",MAX(0,$D623-N$2)))</f>
        <v>15.38</v>
      </c>
      <c r="O623" s="103" t="n">
        <f aca="false">IF(O$1="P",MAX(0,O$2-$D623),IF(O$1="C",MAX(0,$D623-O$2)))</f>
        <v>10.38</v>
      </c>
      <c r="P623" s="103" t="n">
        <f aca="false">IF(P$1="P",MAX(0,P$2-$D623),IF(P$1="C",MAX(0,$D623-P$2)))</f>
        <v>5.38</v>
      </c>
      <c r="Q623" s="103" t="n">
        <f aca="false">IF(Q$1="P",MAX(0,Q$2-$D623),IF(Q$1="C",MAX(0,$D623-Q$2)))</f>
        <v>0.380000000000003</v>
      </c>
      <c r="R623" s="103" t="n">
        <f aca="false">IF(R$1="P",MAX(0,R$2-$D623),IF(R$1="C",MAX(0,$D623-R$2)))</f>
        <v>0</v>
      </c>
      <c r="S623" s="103" t="n">
        <f aca="false">IF(S$1="P",MAX(0,S$2-$D623),IF(S$1="C",MAX(0,$D623-S$2)))</f>
        <v>0</v>
      </c>
      <c r="T623" s="103" t="n">
        <f aca="false">IF(T$1="P",MAX(0,T$2-$D623),IF(T$1="C",MAX(0,$D623-T$2)))</f>
        <v>0</v>
      </c>
      <c r="U623" s="104" t="n">
        <f aca="false">B623</f>
        <v>29</v>
      </c>
      <c r="V623" s="105" t="n">
        <f aca="false">VLOOKUP($C623,Gas!$B$3:$E$2506,2)</f>
        <v>3.35</v>
      </c>
      <c r="W623" s="46" t="n">
        <f aca="false">D623/V623</f>
        <v>10.5611940298507</v>
      </c>
      <c r="X623" s="99" t="n">
        <f aca="false">VLOOKUP($C623,Gas!$B$3:$E$2506,4)</f>
        <v>0.405853344352909</v>
      </c>
    </row>
    <row r="624" customFormat="false" ht="12.75" hidden="false" customHeight="false" outlineLevel="0" collapsed="false">
      <c r="A624" s="0" t="n">
        <f aca="false">YEAR(C624)</f>
        <v>2000</v>
      </c>
      <c r="B624" s="95" t="n">
        <f aca="false">MONTH(C624)+(YEAR(C624)-1998)*12</f>
        <v>29</v>
      </c>
      <c r="C624" s="101" t="n">
        <v>36662</v>
      </c>
      <c r="D624" s="102" t="n">
        <v>33.8</v>
      </c>
      <c r="E624" s="98" t="n">
        <f aca="false">LN(D624/D623)</f>
        <v>-0.0456858862426663</v>
      </c>
      <c r="F624" s="106" t="n">
        <f aca="false">STDEV(E615:E624)*SQRT(trade_day)</f>
        <v>3.53863046335725</v>
      </c>
      <c r="G624" s="97"/>
      <c r="H624" s="103" t="n">
        <f aca="false">IF(H$1="P",MAX(0,H$2-$D624),IF(H$1="C",MAX(0,$D624-H$2)))</f>
        <v>0</v>
      </c>
      <c r="I624" s="103" t="n">
        <f aca="false">IF(I$1="P",MAX(0,I$2-$D624),IF(I$1="C",MAX(0,$D624-I$2)))</f>
        <v>0</v>
      </c>
      <c r="J624" s="103" t="n">
        <f aca="false">IF(J$1="P",MAX(0,J$2-$D624),IF(J$1="C",MAX(0,$D624-J$2)))</f>
        <v>0</v>
      </c>
      <c r="K624" s="103" t="n">
        <f aca="false">IF(K$1="P",MAX(0,K$2-$D624),IF(K$1="C",MAX(0,$D624-K$2)))</f>
        <v>1.2</v>
      </c>
      <c r="L624" s="103" t="n">
        <f aca="false">IF(L$1="P",MAX(0,L$2-$D624),IF(L$1="C",MAX(0,$D624-L$2)))</f>
        <v>6.2</v>
      </c>
      <c r="M624" s="103" t="n">
        <f aca="false">IF(M$1="P",MAX(0,M$2-$D624),IF(M$1="C",MAX(0,$D624-M$2)))</f>
        <v>16.2</v>
      </c>
      <c r="N624" s="103" t="n">
        <f aca="false">IF(N$1="P",MAX(0,N$2-$D624),IF(N$1="C",MAX(0,$D624-N$2)))</f>
        <v>13.8</v>
      </c>
      <c r="O624" s="103" t="n">
        <f aca="false">IF(O$1="P",MAX(0,O$2-$D624),IF(O$1="C",MAX(0,$D624-O$2)))</f>
        <v>8.8</v>
      </c>
      <c r="P624" s="103" t="n">
        <f aca="false">IF(P$1="P",MAX(0,P$2-$D624),IF(P$1="C",MAX(0,$D624-P$2)))</f>
        <v>3.8</v>
      </c>
      <c r="Q624" s="103" t="n">
        <f aca="false">IF(Q$1="P",MAX(0,Q$2-$D624),IF(Q$1="C",MAX(0,$D624-Q$2)))</f>
        <v>0</v>
      </c>
      <c r="R624" s="103" t="n">
        <f aca="false">IF(R$1="P",MAX(0,R$2-$D624),IF(R$1="C",MAX(0,$D624-R$2)))</f>
        <v>0</v>
      </c>
      <c r="S624" s="103" t="n">
        <f aca="false">IF(S$1="P",MAX(0,S$2-$D624),IF(S$1="C",MAX(0,$D624-S$2)))</f>
        <v>0</v>
      </c>
      <c r="T624" s="103" t="n">
        <f aca="false">IF(T$1="P",MAX(0,T$2-$D624),IF(T$1="C",MAX(0,$D624-T$2)))</f>
        <v>0</v>
      </c>
      <c r="U624" s="104" t="n">
        <f aca="false">B624</f>
        <v>29</v>
      </c>
      <c r="V624" s="105" t="n">
        <f aca="false">VLOOKUP($C624,Gas!$B$3:$E$2506,2)</f>
        <v>3.365</v>
      </c>
      <c r="W624" s="46" t="n">
        <f aca="false">D624/V624</f>
        <v>10.0445765230312</v>
      </c>
      <c r="X624" s="99" t="n">
        <f aca="false">VLOOKUP($C624,Gas!$B$3:$E$2506,4)</f>
        <v>0.406497864413168</v>
      </c>
    </row>
    <row r="625" customFormat="false" ht="12.75" hidden="false" customHeight="false" outlineLevel="0" collapsed="false">
      <c r="A625" s="0" t="n">
        <f aca="false">YEAR(C625)</f>
        <v>2000</v>
      </c>
      <c r="B625" s="95" t="n">
        <f aca="false">MONTH(C625)+(YEAR(C625)-1998)*12</f>
        <v>29</v>
      </c>
      <c r="C625" s="101" t="n">
        <v>36663</v>
      </c>
      <c r="D625" s="102" t="n">
        <v>32.58</v>
      </c>
      <c r="E625" s="98" t="n">
        <f aca="false">LN(D625/D624)</f>
        <v>-0.036762199315074</v>
      </c>
      <c r="F625" s="106" t="n">
        <f aca="false">STDEV(E616:E625)*SQRT(trade_day)</f>
        <v>3.54380752966907</v>
      </c>
      <c r="G625" s="97"/>
      <c r="H625" s="103" t="n">
        <f aca="false">IF(H$1="P",MAX(0,H$2-$D625),IF(H$1="C",MAX(0,$D625-H$2)))</f>
        <v>0</v>
      </c>
      <c r="I625" s="103" t="n">
        <f aca="false">IF(I$1="P",MAX(0,I$2-$D625),IF(I$1="C",MAX(0,$D625-I$2)))</f>
        <v>0</v>
      </c>
      <c r="J625" s="103" t="n">
        <f aca="false">IF(J$1="P",MAX(0,J$2-$D625),IF(J$1="C",MAX(0,$D625-J$2)))</f>
        <v>0</v>
      </c>
      <c r="K625" s="103" t="n">
        <f aca="false">IF(K$1="P",MAX(0,K$2-$D625),IF(K$1="C",MAX(0,$D625-K$2)))</f>
        <v>2.42</v>
      </c>
      <c r="L625" s="103" t="n">
        <f aca="false">IF(L$1="P",MAX(0,L$2-$D625),IF(L$1="C",MAX(0,$D625-L$2)))</f>
        <v>7.42</v>
      </c>
      <c r="M625" s="103" t="n">
        <f aca="false">IF(M$1="P",MAX(0,M$2-$D625),IF(M$1="C",MAX(0,$D625-M$2)))</f>
        <v>17.42</v>
      </c>
      <c r="N625" s="103" t="n">
        <f aca="false">IF(N$1="P",MAX(0,N$2-$D625),IF(N$1="C",MAX(0,$D625-N$2)))</f>
        <v>12.58</v>
      </c>
      <c r="O625" s="103" t="n">
        <f aca="false">IF(O$1="P",MAX(0,O$2-$D625),IF(O$1="C",MAX(0,$D625-O$2)))</f>
        <v>7.58</v>
      </c>
      <c r="P625" s="103" t="n">
        <f aca="false">IF(P$1="P",MAX(0,P$2-$D625),IF(P$1="C",MAX(0,$D625-P$2)))</f>
        <v>2.58</v>
      </c>
      <c r="Q625" s="103" t="n">
        <f aca="false">IF(Q$1="P",MAX(0,Q$2-$D625),IF(Q$1="C",MAX(0,$D625-Q$2)))</f>
        <v>0</v>
      </c>
      <c r="R625" s="103" t="n">
        <f aca="false">IF(R$1="P",MAX(0,R$2-$D625),IF(R$1="C",MAX(0,$D625-R$2)))</f>
        <v>0</v>
      </c>
      <c r="S625" s="103" t="n">
        <f aca="false">IF(S$1="P",MAX(0,S$2-$D625),IF(S$1="C",MAX(0,$D625-S$2)))</f>
        <v>0</v>
      </c>
      <c r="T625" s="103" t="n">
        <f aca="false">IF(T$1="P",MAX(0,T$2-$D625),IF(T$1="C",MAX(0,$D625-T$2)))</f>
        <v>0</v>
      </c>
      <c r="U625" s="104" t="n">
        <f aca="false">B625</f>
        <v>29</v>
      </c>
      <c r="V625" s="105" t="n">
        <f aca="false">VLOOKUP($C625,Gas!$B$3:$E$2506,2)</f>
        <v>3.455</v>
      </c>
      <c r="W625" s="46" t="n">
        <f aca="false">D625/V625</f>
        <v>9.42981186685962</v>
      </c>
      <c r="X625" s="99" t="n">
        <f aca="false">VLOOKUP($C625,Gas!$B$3:$E$2506,4)</f>
        <v>0.416890435529243</v>
      </c>
    </row>
    <row r="626" customFormat="false" ht="12.75" hidden="false" customHeight="false" outlineLevel="0" collapsed="false">
      <c r="A626" s="0" t="n">
        <f aca="false">YEAR(C626)</f>
        <v>2000</v>
      </c>
      <c r="B626" s="95" t="n">
        <f aca="false">MONTH(C626)+(YEAR(C626)-1998)*12</f>
        <v>29</v>
      </c>
      <c r="C626" s="101" t="n">
        <v>36664</v>
      </c>
      <c r="D626" s="102" t="n">
        <v>31.75</v>
      </c>
      <c r="E626" s="98" t="n">
        <f aca="false">LN(D626/D625)</f>
        <v>-0.0258058778351984</v>
      </c>
      <c r="F626" s="106" t="n">
        <f aca="false">STDEV(E617:E626)*SQRT(trade_day)</f>
        <v>3.54587651487633</v>
      </c>
      <c r="G626" s="97"/>
      <c r="H626" s="103" t="n">
        <f aca="false">IF(H$1="P",MAX(0,H$2-$D626),IF(H$1="C",MAX(0,$D626-H$2)))</f>
        <v>0</v>
      </c>
      <c r="I626" s="103" t="n">
        <f aca="false">IF(I$1="P",MAX(0,I$2-$D626),IF(I$1="C",MAX(0,$D626-I$2)))</f>
        <v>0</v>
      </c>
      <c r="J626" s="103" t="n">
        <f aca="false">IF(J$1="P",MAX(0,J$2-$D626),IF(J$1="C",MAX(0,$D626-J$2)))</f>
        <v>0</v>
      </c>
      <c r="K626" s="103" t="n">
        <f aca="false">IF(K$1="P",MAX(0,K$2-$D626),IF(K$1="C",MAX(0,$D626-K$2)))</f>
        <v>3.25</v>
      </c>
      <c r="L626" s="103" t="n">
        <f aca="false">IF(L$1="P",MAX(0,L$2-$D626),IF(L$1="C",MAX(0,$D626-L$2)))</f>
        <v>8.25</v>
      </c>
      <c r="M626" s="103" t="n">
        <f aca="false">IF(M$1="P",MAX(0,M$2-$D626),IF(M$1="C",MAX(0,$D626-M$2)))</f>
        <v>18.25</v>
      </c>
      <c r="N626" s="103" t="n">
        <f aca="false">IF(N$1="P",MAX(0,N$2-$D626),IF(N$1="C",MAX(0,$D626-N$2)))</f>
        <v>11.75</v>
      </c>
      <c r="O626" s="103" t="n">
        <f aca="false">IF(O$1="P",MAX(0,O$2-$D626),IF(O$1="C",MAX(0,$D626-O$2)))</f>
        <v>6.75</v>
      </c>
      <c r="P626" s="103" t="n">
        <f aca="false">IF(P$1="P",MAX(0,P$2-$D626),IF(P$1="C",MAX(0,$D626-P$2)))</f>
        <v>1.75</v>
      </c>
      <c r="Q626" s="103" t="n">
        <f aca="false">IF(Q$1="P",MAX(0,Q$2-$D626),IF(Q$1="C",MAX(0,$D626-Q$2)))</f>
        <v>0</v>
      </c>
      <c r="R626" s="103" t="n">
        <f aca="false">IF(R$1="P",MAX(0,R$2-$D626),IF(R$1="C",MAX(0,$D626-R$2)))</f>
        <v>0</v>
      </c>
      <c r="S626" s="103" t="n">
        <f aca="false">IF(S$1="P",MAX(0,S$2-$D626),IF(S$1="C",MAX(0,$D626-S$2)))</f>
        <v>0</v>
      </c>
      <c r="T626" s="103" t="n">
        <f aca="false">IF(T$1="P",MAX(0,T$2-$D626),IF(T$1="C",MAX(0,$D626-T$2)))</f>
        <v>0</v>
      </c>
      <c r="U626" s="104" t="n">
        <f aca="false">B626</f>
        <v>29</v>
      </c>
      <c r="V626" s="105" t="n">
        <f aca="false">VLOOKUP($C626,Gas!$B$3:$E$2506,2)</f>
        <v>3.495</v>
      </c>
      <c r="W626" s="46" t="n">
        <f aca="false">D626/V626</f>
        <v>9.08440629470672</v>
      </c>
      <c r="X626" s="99" t="n">
        <f aca="false">VLOOKUP($C626,Gas!$B$3:$E$2506,4)</f>
        <v>0.410867152403522</v>
      </c>
    </row>
    <row r="627" customFormat="false" ht="12.75" hidden="false" customHeight="false" outlineLevel="0" collapsed="false">
      <c r="A627" s="0" t="n">
        <f aca="false">YEAR(C627)</f>
        <v>2000</v>
      </c>
      <c r="B627" s="95" t="n">
        <f aca="false">MONTH(C627)+(YEAR(C627)-1998)*12</f>
        <v>29</v>
      </c>
      <c r="C627" s="101" t="n">
        <v>36665</v>
      </c>
      <c r="D627" s="102" t="n">
        <v>29.33</v>
      </c>
      <c r="E627" s="98" t="n">
        <f aca="false">LN(D627/D626)</f>
        <v>-0.0792818423493411</v>
      </c>
      <c r="F627" s="106" t="n">
        <f aca="false">STDEV(E618:E627)*SQRT(trade_day)</f>
        <v>3.43019549517857</v>
      </c>
      <c r="G627" s="97"/>
      <c r="H627" s="103" t="n">
        <f aca="false">IF(H$1="P",MAX(0,H$2-$D627),IF(H$1="C",MAX(0,$D627-H$2)))</f>
        <v>0</v>
      </c>
      <c r="I627" s="103" t="n">
        <f aca="false">IF(I$1="P",MAX(0,I$2-$D627),IF(I$1="C",MAX(0,$D627-I$2)))</f>
        <v>0</v>
      </c>
      <c r="J627" s="103" t="n">
        <f aca="false">IF(J$1="P",MAX(0,J$2-$D627),IF(J$1="C",MAX(0,$D627-J$2)))</f>
        <v>0.670000000000002</v>
      </c>
      <c r="K627" s="103" t="n">
        <f aca="false">IF(K$1="P",MAX(0,K$2-$D627),IF(K$1="C",MAX(0,$D627-K$2)))</f>
        <v>5.67</v>
      </c>
      <c r="L627" s="103" t="n">
        <f aca="false">IF(L$1="P",MAX(0,L$2-$D627),IF(L$1="C",MAX(0,$D627-L$2)))</f>
        <v>10.67</v>
      </c>
      <c r="M627" s="103" t="n">
        <f aca="false">IF(M$1="P",MAX(0,M$2-$D627),IF(M$1="C",MAX(0,$D627-M$2)))</f>
        <v>20.67</v>
      </c>
      <c r="N627" s="103" t="n">
        <f aca="false">IF(N$1="P",MAX(0,N$2-$D627),IF(N$1="C",MAX(0,$D627-N$2)))</f>
        <v>9.33</v>
      </c>
      <c r="O627" s="103" t="n">
        <f aca="false">IF(O$1="P",MAX(0,O$2-$D627),IF(O$1="C",MAX(0,$D627-O$2)))</f>
        <v>4.33</v>
      </c>
      <c r="P627" s="103" t="n">
        <f aca="false">IF(P$1="P",MAX(0,P$2-$D627),IF(P$1="C",MAX(0,$D627-P$2)))</f>
        <v>0</v>
      </c>
      <c r="Q627" s="103" t="n">
        <f aca="false">IF(Q$1="P",MAX(0,Q$2-$D627),IF(Q$1="C",MAX(0,$D627-Q$2)))</f>
        <v>0</v>
      </c>
      <c r="R627" s="103" t="n">
        <f aca="false">IF(R$1="P",MAX(0,R$2-$D627),IF(R$1="C",MAX(0,$D627-R$2)))</f>
        <v>0</v>
      </c>
      <c r="S627" s="103" t="n">
        <f aca="false">IF(S$1="P",MAX(0,S$2-$D627),IF(S$1="C",MAX(0,$D627-S$2)))</f>
        <v>0</v>
      </c>
      <c r="T627" s="103" t="n">
        <f aca="false">IF(T$1="P",MAX(0,T$2-$D627),IF(T$1="C",MAX(0,$D627-T$2)))</f>
        <v>0</v>
      </c>
      <c r="U627" s="104" t="n">
        <f aca="false">B627</f>
        <v>29</v>
      </c>
      <c r="V627" s="105" t="n">
        <f aca="false">VLOOKUP($C627,Gas!$B$3:$E$2506,2)</f>
        <v>3.735</v>
      </c>
      <c r="W627" s="46" t="n">
        <f aca="false">D627/V627</f>
        <v>7.85274431057564</v>
      </c>
      <c r="X627" s="99" t="n">
        <f aca="false">VLOOKUP($C627,Gas!$B$3:$E$2506,4)</f>
        <v>0.520812881558115</v>
      </c>
    </row>
    <row r="628" customFormat="false" ht="12.75" hidden="false" customHeight="false" outlineLevel="0" collapsed="false">
      <c r="A628" s="0" t="n">
        <f aca="false">YEAR(C628)</f>
        <v>2000</v>
      </c>
      <c r="B628" s="95" t="n">
        <f aca="false">MONTH(C628)+(YEAR(C628)-1998)*12</f>
        <v>29</v>
      </c>
      <c r="C628" s="101" t="n">
        <v>36668</v>
      </c>
      <c r="D628" s="102" t="n">
        <v>35.71</v>
      </c>
      <c r="E628" s="98" t="n">
        <f aca="false">LN(D628/D627)</f>
        <v>0.196819878616997</v>
      </c>
      <c r="F628" s="106" t="n">
        <f aca="false">STDEV(E619:E628)*SQRT(trade_day)</f>
        <v>3.1317160478126</v>
      </c>
      <c r="G628" s="97"/>
      <c r="H628" s="103" t="n">
        <f aca="false">IF(H$1="P",MAX(0,H$2-$D628),IF(H$1="C",MAX(0,$D628-H$2)))</f>
        <v>0</v>
      </c>
      <c r="I628" s="103" t="n">
        <f aca="false">IF(I$1="P",MAX(0,I$2-$D628),IF(I$1="C",MAX(0,$D628-I$2)))</f>
        <v>0</v>
      </c>
      <c r="J628" s="103" t="n">
        <f aca="false">IF(J$1="P",MAX(0,J$2-$D628),IF(J$1="C",MAX(0,$D628-J$2)))</f>
        <v>0</v>
      </c>
      <c r="K628" s="103" t="n">
        <f aca="false">IF(K$1="P",MAX(0,K$2-$D628),IF(K$1="C",MAX(0,$D628-K$2)))</f>
        <v>0</v>
      </c>
      <c r="L628" s="103" t="n">
        <f aca="false">IF(L$1="P",MAX(0,L$2-$D628),IF(L$1="C",MAX(0,$D628-L$2)))</f>
        <v>4.29</v>
      </c>
      <c r="M628" s="103" t="n">
        <f aca="false">IF(M$1="P",MAX(0,M$2-$D628),IF(M$1="C",MAX(0,$D628-M$2)))</f>
        <v>14.29</v>
      </c>
      <c r="N628" s="103" t="n">
        <f aca="false">IF(N$1="P",MAX(0,N$2-$D628),IF(N$1="C",MAX(0,$D628-N$2)))</f>
        <v>15.71</v>
      </c>
      <c r="O628" s="103" t="n">
        <f aca="false">IF(O$1="P",MAX(0,O$2-$D628),IF(O$1="C",MAX(0,$D628-O$2)))</f>
        <v>10.71</v>
      </c>
      <c r="P628" s="103" t="n">
        <f aca="false">IF(P$1="P",MAX(0,P$2-$D628),IF(P$1="C",MAX(0,$D628-P$2)))</f>
        <v>5.71</v>
      </c>
      <c r="Q628" s="103" t="n">
        <f aca="false">IF(Q$1="P",MAX(0,Q$2-$D628),IF(Q$1="C",MAX(0,$D628-Q$2)))</f>
        <v>0.710000000000001</v>
      </c>
      <c r="R628" s="103" t="n">
        <f aca="false">IF(R$1="P",MAX(0,R$2-$D628),IF(R$1="C",MAX(0,$D628-R$2)))</f>
        <v>0</v>
      </c>
      <c r="S628" s="103" t="n">
        <f aca="false">IF(S$1="P",MAX(0,S$2-$D628),IF(S$1="C",MAX(0,$D628-S$2)))</f>
        <v>0</v>
      </c>
      <c r="T628" s="103" t="n">
        <f aca="false">IF(T$1="P",MAX(0,T$2-$D628),IF(T$1="C",MAX(0,$D628-T$2)))</f>
        <v>0</v>
      </c>
      <c r="U628" s="104" t="n">
        <f aca="false">B628</f>
        <v>29</v>
      </c>
      <c r="V628" s="105" t="n">
        <f aca="false">VLOOKUP($C628,Gas!$B$3:$E$2506,2)</f>
        <v>3.765</v>
      </c>
      <c r="W628" s="46" t="n">
        <f aca="false">D628/V628</f>
        <v>9.48472775564409</v>
      </c>
      <c r="X628" s="99" t="n">
        <f aca="false">VLOOKUP($C628,Gas!$B$3:$E$2506,4)</f>
        <v>0.406895201593757</v>
      </c>
    </row>
    <row r="629" customFormat="false" ht="12.75" hidden="false" customHeight="false" outlineLevel="0" collapsed="false">
      <c r="A629" s="0" t="n">
        <f aca="false">YEAR(C629)</f>
        <v>2000</v>
      </c>
      <c r="B629" s="95" t="n">
        <f aca="false">MONTH(C629)+(YEAR(C629)-1998)*12</f>
        <v>29</v>
      </c>
      <c r="C629" s="101" t="n">
        <v>36669</v>
      </c>
      <c r="D629" s="102" t="n">
        <v>34.73</v>
      </c>
      <c r="E629" s="98" t="n">
        <f aca="false">LN(D629/D628)</f>
        <v>-0.0278268948503746</v>
      </c>
      <c r="F629" s="106" t="n">
        <f aca="false">STDEV(E620:E629)*SQRT(trade_day)</f>
        <v>2.52651168822062</v>
      </c>
      <c r="G629" s="97"/>
      <c r="H629" s="103" t="n">
        <f aca="false">IF(H$1="P",MAX(0,H$2-$D629),IF(H$1="C",MAX(0,$D629-H$2)))</f>
        <v>0</v>
      </c>
      <c r="I629" s="103" t="n">
        <f aca="false">IF(I$1="P",MAX(0,I$2-$D629),IF(I$1="C",MAX(0,$D629-I$2)))</f>
        <v>0</v>
      </c>
      <c r="J629" s="103" t="n">
        <f aca="false">IF(J$1="P",MAX(0,J$2-$D629),IF(J$1="C",MAX(0,$D629-J$2)))</f>
        <v>0</v>
      </c>
      <c r="K629" s="103" t="n">
        <f aca="false">IF(K$1="P",MAX(0,K$2-$D629),IF(K$1="C",MAX(0,$D629-K$2)))</f>
        <v>0.270000000000003</v>
      </c>
      <c r="L629" s="103" t="n">
        <f aca="false">IF(L$1="P",MAX(0,L$2-$D629),IF(L$1="C",MAX(0,$D629-L$2)))</f>
        <v>5.27</v>
      </c>
      <c r="M629" s="103" t="n">
        <f aca="false">IF(M$1="P",MAX(0,M$2-$D629),IF(M$1="C",MAX(0,$D629-M$2)))</f>
        <v>15.27</v>
      </c>
      <c r="N629" s="103" t="n">
        <f aca="false">IF(N$1="P",MAX(0,N$2-$D629),IF(N$1="C",MAX(0,$D629-N$2)))</f>
        <v>14.73</v>
      </c>
      <c r="O629" s="103" t="n">
        <f aca="false">IF(O$1="P",MAX(0,O$2-$D629),IF(O$1="C",MAX(0,$D629-O$2)))</f>
        <v>9.73</v>
      </c>
      <c r="P629" s="103" t="n">
        <f aca="false">IF(P$1="P",MAX(0,P$2-$D629),IF(P$1="C",MAX(0,$D629-P$2)))</f>
        <v>4.73</v>
      </c>
      <c r="Q629" s="103" t="n">
        <f aca="false">IF(Q$1="P",MAX(0,Q$2-$D629),IF(Q$1="C",MAX(0,$D629-Q$2)))</f>
        <v>0</v>
      </c>
      <c r="R629" s="103" t="n">
        <f aca="false">IF(R$1="P",MAX(0,R$2-$D629),IF(R$1="C",MAX(0,$D629-R$2)))</f>
        <v>0</v>
      </c>
      <c r="S629" s="103" t="n">
        <f aca="false">IF(S$1="P",MAX(0,S$2-$D629),IF(S$1="C",MAX(0,$D629-S$2)))</f>
        <v>0</v>
      </c>
      <c r="T629" s="103" t="n">
        <f aca="false">IF(T$1="P",MAX(0,T$2-$D629),IF(T$1="C",MAX(0,$D629-T$2)))</f>
        <v>0</v>
      </c>
      <c r="U629" s="104" t="n">
        <f aca="false">B629</f>
        <v>29</v>
      </c>
      <c r="V629" s="105" t="n">
        <f aca="false">VLOOKUP($C629,Gas!$B$3:$E$2506,2)</f>
        <v>3.975</v>
      </c>
      <c r="W629" s="46" t="n">
        <f aca="false">D629/V629</f>
        <v>8.73710691823899</v>
      </c>
      <c r="X629" s="99" t="n">
        <f aca="false">VLOOKUP($C629,Gas!$B$3:$E$2506,4)</f>
        <v>0.465527847466474</v>
      </c>
    </row>
    <row r="630" customFormat="false" ht="12.75" hidden="false" customHeight="false" outlineLevel="0" collapsed="false">
      <c r="A630" s="0" t="n">
        <f aca="false">YEAR(C630)</f>
        <v>2000</v>
      </c>
      <c r="B630" s="95" t="n">
        <f aca="false">MONTH(C630)+(YEAR(C630)-1998)*12</f>
        <v>29</v>
      </c>
      <c r="C630" s="101" t="n">
        <v>36670</v>
      </c>
      <c r="D630" s="102" t="n">
        <v>42.33</v>
      </c>
      <c r="E630" s="98" t="n">
        <f aca="false">LN(D630/D629)</f>
        <v>0.19789218777685</v>
      </c>
      <c r="F630" s="106" t="n">
        <f aca="false">STDEV(E621:E630)*SQRT(trade_day)</f>
        <v>2.78649240801818</v>
      </c>
      <c r="G630" s="97"/>
      <c r="H630" s="103" t="n">
        <f aca="false">IF(H$1="P",MAX(0,H$2-$D630),IF(H$1="C",MAX(0,$D630-H$2)))</f>
        <v>0</v>
      </c>
      <c r="I630" s="103" t="n">
        <f aca="false">IF(I$1="P",MAX(0,I$2-$D630),IF(I$1="C",MAX(0,$D630-I$2)))</f>
        <v>0</v>
      </c>
      <c r="J630" s="103" t="n">
        <f aca="false">IF(J$1="P",MAX(0,J$2-$D630),IF(J$1="C",MAX(0,$D630-J$2)))</f>
        <v>0</v>
      </c>
      <c r="K630" s="103" t="n">
        <f aca="false">IF(K$1="P",MAX(0,K$2-$D630),IF(K$1="C",MAX(0,$D630-K$2)))</f>
        <v>0</v>
      </c>
      <c r="L630" s="103" t="n">
        <f aca="false">IF(L$1="P",MAX(0,L$2-$D630),IF(L$1="C",MAX(0,$D630-L$2)))</f>
        <v>0</v>
      </c>
      <c r="M630" s="103" t="n">
        <f aca="false">IF(M$1="P",MAX(0,M$2-$D630),IF(M$1="C",MAX(0,$D630-M$2)))</f>
        <v>7.67</v>
      </c>
      <c r="N630" s="103" t="n">
        <f aca="false">IF(N$1="P",MAX(0,N$2-$D630),IF(N$1="C",MAX(0,$D630-N$2)))</f>
        <v>22.33</v>
      </c>
      <c r="O630" s="103" t="n">
        <f aca="false">IF(O$1="P",MAX(0,O$2-$D630),IF(O$1="C",MAX(0,$D630-O$2)))</f>
        <v>17.33</v>
      </c>
      <c r="P630" s="103" t="n">
        <f aca="false">IF(P$1="P",MAX(0,P$2-$D630),IF(P$1="C",MAX(0,$D630-P$2)))</f>
        <v>12.33</v>
      </c>
      <c r="Q630" s="103" t="n">
        <f aca="false">IF(Q$1="P",MAX(0,Q$2-$D630),IF(Q$1="C",MAX(0,$D630-Q$2)))</f>
        <v>7.33</v>
      </c>
      <c r="R630" s="103" t="n">
        <f aca="false">IF(R$1="P",MAX(0,R$2-$D630),IF(R$1="C",MAX(0,$D630-R$2)))</f>
        <v>2.33</v>
      </c>
      <c r="S630" s="103" t="n">
        <f aca="false">IF(S$1="P",MAX(0,S$2-$D630),IF(S$1="C",MAX(0,$D630-S$2)))</f>
        <v>0</v>
      </c>
      <c r="T630" s="103" t="n">
        <f aca="false">IF(T$1="P",MAX(0,T$2-$D630),IF(T$1="C",MAX(0,$D630-T$2)))</f>
        <v>0</v>
      </c>
      <c r="U630" s="104" t="n">
        <f aca="false">B630</f>
        <v>29</v>
      </c>
      <c r="V630" s="105" t="n">
        <f aca="false">VLOOKUP($C630,Gas!$B$3:$E$2506,2)</f>
        <v>3.845</v>
      </c>
      <c r="W630" s="46" t="n">
        <f aca="false">D630/V630</f>
        <v>11.0091027308192</v>
      </c>
      <c r="X630" s="99" t="n">
        <f aca="false">VLOOKUP($C630,Gas!$B$3:$E$2506,4)</f>
        <v>0.550643891712655</v>
      </c>
    </row>
    <row r="631" customFormat="false" ht="12.75" hidden="false" customHeight="false" outlineLevel="0" collapsed="false">
      <c r="A631" s="0" t="n">
        <f aca="false">YEAR(C631)</f>
        <v>2000</v>
      </c>
      <c r="B631" s="95" t="n">
        <f aca="false">MONTH(C631)+(YEAR(C631)-1998)*12</f>
        <v>29</v>
      </c>
      <c r="C631" s="101" t="n">
        <v>36671</v>
      </c>
      <c r="D631" s="102" t="n">
        <v>40.23</v>
      </c>
      <c r="E631" s="98" t="n">
        <f aca="false">LN(D631/D630)</f>
        <v>-0.0508830685711355</v>
      </c>
      <c r="F631" s="106" t="n">
        <f aca="false">STDEV(E622:E631)*SQRT(trade_day)</f>
        <v>2.12431672403973</v>
      </c>
      <c r="G631" s="97"/>
      <c r="H631" s="103" t="n">
        <f aca="false">IF(H$1="P",MAX(0,H$2-$D631),IF(H$1="C",MAX(0,$D631-H$2)))</f>
        <v>0</v>
      </c>
      <c r="I631" s="103" t="n">
        <f aca="false">IF(I$1="P",MAX(0,I$2-$D631),IF(I$1="C",MAX(0,$D631-I$2)))</f>
        <v>0</v>
      </c>
      <c r="J631" s="103" t="n">
        <f aca="false">IF(J$1="P",MAX(0,J$2-$D631),IF(J$1="C",MAX(0,$D631-J$2)))</f>
        <v>0</v>
      </c>
      <c r="K631" s="103" t="n">
        <f aca="false">IF(K$1="P",MAX(0,K$2-$D631),IF(K$1="C",MAX(0,$D631-K$2)))</f>
        <v>0</v>
      </c>
      <c r="L631" s="103" t="n">
        <f aca="false">IF(L$1="P",MAX(0,L$2-$D631),IF(L$1="C",MAX(0,$D631-L$2)))</f>
        <v>0</v>
      </c>
      <c r="M631" s="103" t="n">
        <f aca="false">IF(M$1="P",MAX(0,M$2-$D631),IF(M$1="C",MAX(0,$D631-M$2)))</f>
        <v>9.77</v>
      </c>
      <c r="N631" s="103" t="n">
        <f aca="false">IF(N$1="P",MAX(0,N$2-$D631),IF(N$1="C",MAX(0,$D631-N$2)))</f>
        <v>20.23</v>
      </c>
      <c r="O631" s="103" t="n">
        <f aca="false">IF(O$1="P",MAX(0,O$2-$D631),IF(O$1="C",MAX(0,$D631-O$2)))</f>
        <v>15.23</v>
      </c>
      <c r="P631" s="103" t="n">
        <f aca="false">IF(P$1="P",MAX(0,P$2-$D631),IF(P$1="C",MAX(0,$D631-P$2)))</f>
        <v>10.23</v>
      </c>
      <c r="Q631" s="103" t="n">
        <f aca="false">IF(Q$1="P",MAX(0,Q$2-$D631),IF(Q$1="C",MAX(0,$D631-Q$2)))</f>
        <v>5.23</v>
      </c>
      <c r="R631" s="103" t="n">
        <f aca="false">IF(R$1="P",MAX(0,R$2-$D631),IF(R$1="C",MAX(0,$D631-R$2)))</f>
        <v>0.229999999999997</v>
      </c>
      <c r="S631" s="103" t="n">
        <f aca="false">IF(S$1="P",MAX(0,S$2-$D631),IF(S$1="C",MAX(0,$D631-S$2)))</f>
        <v>0</v>
      </c>
      <c r="T631" s="103" t="n">
        <f aca="false">IF(T$1="P",MAX(0,T$2-$D631),IF(T$1="C",MAX(0,$D631-T$2)))</f>
        <v>0</v>
      </c>
      <c r="U631" s="104" t="n">
        <f aca="false">B631</f>
        <v>29</v>
      </c>
      <c r="V631" s="105" t="n">
        <f aca="false">VLOOKUP($C631,Gas!$B$3:$E$2506,2)</f>
        <v>3.935</v>
      </c>
      <c r="W631" s="46" t="n">
        <f aca="false">D631/V631</f>
        <v>10.2236340533672</v>
      </c>
      <c r="X631" s="99" t="n">
        <f aca="false">VLOOKUP($C631,Gas!$B$3:$E$2506,4)</f>
        <v>0.544871629801354</v>
      </c>
    </row>
    <row r="632" customFormat="false" ht="12.75" hidden="false" customHeight="false" outlineLevel="0" collapsed="false">
      <c r="A632" s="0" t="n">
        <f aca="false">YEAR(C632)</f>
        <v>2000</v>
      </c>
      <c r="B632" s="95" t="n">
        <f aca="false">MONTH(C632)+(YEAR(C632)-1998)*12</f>
        <v>29</v>
      </c>
      <c r="C632" s="101" t="n">
        <v>36672</v>
      </c>
      <c r="D632" s="102" t="n">
        <v>34.43</v>
      </c>
      <c r="E632" s="98" t="n">
        <f aca="false">LN(D632/D631)</f>
        <v>-0.155684708611264</v>
      </c>
      <c r="F632" s="106" t="n">
        <f aca="false">STDEV(E623:E632)*SQRT(trade_day)</f>
        <v>2.03439937598625</v>
      </c>
      <c r="G632" s="97"/>
      <c r="H632" s="103" t="n">
        <f aca="false">IF(H$1="P",MAX(0,H$2-$D632),IF(H$1="C",MAX(0,$D632-H$2)))</f>
        <v>0</v>
      </c>
      <c r="I632" s="103" t="n">
        <f aca="false">IF(I$1="P",MAX(0,I$2-$D632),IF(I$1="C",MAX(0,$D632-I$2)))</f>
        <v>0</v>
      </c>
      <c r="J632" s="103" t="n">
        <f aca="false">IF(J$1="P",MAX(0,J$2-$D632),IF(J$1="C",MAX(0,$D632-J$2)))</f>
        <v>0</v>
      </c>
      <c r="K632" s="103" t="n">
        <f aca="false">IF(K$1="P",MAX(0,K$2-$D632),IF(K$1="C",MAX(0,$D632-K$2)))</f>
        <v>0.57</v>
      </c>
      <c r="L632" s="103" t="n">
        <f aca="false">IF(L$1="P",MAX(0,L$2-$D632),IF(L$1="C",MAX(0,$D632-L$2)))</f>
        <v>5.57</v>
      </c>
      <c r="M632" s="103" t="n">
        <f aca="false">IF(M$1="P",MAX(0,M$2-$D632),IF(M$1="C",MAX(0,$D632-M$2)))</f>
        <v>15.57</v>
      </c>
      <c r="N632" s="103" t="n">
        <f aca="false">IF(N$1="P",MAX(0,N$2-$D632),IF(N$1="C",MAX(0,$D632-N$2)))</f>
        <v>14.43</v>
      </c>
      <c r="O632" s="103" t="n">
        <f aca="false">IF(O$1="P",MAX(0,O$2-$D632),IF(O$1="C",MAX(0,$D632-O$2)))</f>
        <v>9.43</v>
      </c>
      <c r="P632" s="103" t="n">
        <f aca="false">IF(P$1="P",MAX(0,P$2-$D632),IF(P$1="C",MAX(0,$D632-P$2)))</f>
        <v>4.43</v>
      </c>
      <c r="Q632" s="103" t="n">
        <f aca="false">IF(Q$1="P",MAX(0,Q$2-$D632),IF(Q$1="C",MAX(0,$D632-Q$2)))</f>
        <v>0</v>
      </c>
      <c r="R632" s="103" t="n">
        <f aca="false">IF(R$1="P",MAX(0,R$2-$D632),IF(R$1="C",MAX(0,$D632-R$2)))</f>
        <v>0</v>
      </c>
      <c r="S632" s="103" t="n">
        <f aca="false">IF(S$1="P",MAX(0,S$2-$D632),IF(S$1="C",MAX(0,$D632-S$2)))</f>
        <v>0</v>
      </c>
      <c r="T632" s="103" t="n">
        <f aca="false">IF(T$1="P",MAX(0,T$2-$D632),IF(T$1="C",MAX(0,$D632-T$2)))</f>
        <v>0</v>
      </c>
      <c r="U632" s="104" t="n">
        <f aca="false">B632</f>
        <v>29</v>
      </c>
      <c r="V632" s="105" t="n">
        <f aca="false">VLOOKUP($C632,Gas!$B$3:$E$2506,2)</f>
        <v>4.175</v>
      </c>
      <c r="W632" s="46" t="n">
        <f aca="false">D632/V632</f>
        <v>8.24670658682635</v>
      </c>
      <c r="X632" s="99" t="n">
        <f aca="false">VLOOKUP($C632,Gas!$B$3:$E$2506,4)</f>
        <v>0.595497643726095</v>
      </c>
    </row>
    <row r="633" customFormat="false" ht="12.75" hidden="false" customHeight="false" outlineLevel="0" collapsed="false">
      <c r="A633" s="0" t="n">
        <f aca="false">YEAR(C633)</f>
        <v>2000</v>
      </c>
      <c r="B633" s="95" t="n">
        <f aca="false">MONTH(C633)+(YEAR(C633)-1998)*12</f>
        <v>29</v>
      </c>
      <c r="C633" s="101" t="n">
        <v>36676</v>
      </c>
      <c r="D633" s="102" t="n">
        <v>37.5</v>
      </c>
      <c r="E633" s="98" t="n">
        <f aca="false">LN(D633/D632)</f>
        <v>0.0854126556259328</v>
      </c>
      <c r="F633" s="106" t="n">
        <f aca="false">STDEV(E624:E633)*SQRT(trade_day)</f>
        <v>1.8472758617134</v>
      </c>
      <c r="G633" s="97"/>
      <c r="H633" s="103" t="n">
        <f aca="false">IF(H$1="P",MAX(0,H$2-$D633),IF(H$1="C",MAX(0,$D633-H$2)))</f>
        <v>0</v>
      </c>
      <c r="I633" s="103" t="n">
        <f aca="false">IF(I$1="P",MAX(0,I$2-$D633),IF(I$1="C",MAX(0,$D633-I$2)))</f>
        <v>0</v>
      </c>
      <c r="J633" s="103" t="n">
        <f aca="false">IF(J$1="P",MAX(0,J$2-$D633),IF(J$1="C",MAX(0,$D633-J$2)))</f>
        <v>0</v>
      </c>
      <c r="K633" s="103" t="n">
        <f aca="false">IF(K$1="P",MAX(0,K$2-$D633),IF(K$1="C",MAX(0,$D633-K$2)))</f>
        <v>0</v>
      </c>
      <c r="L633" s="103" t="n">
        <f aca="false">IF(L$1="P",MAX(0,L$2-$D633),IF(L$1="C",MAX(0,$D633-L$2)))</f>
        <v>2.5</v>
      </c>
      <c r="M633" s="103" t="n">
        <f aca="false">IF(M$1="P",MAX(0,M$2-$D633),IF(M$1="C",MAX(0,$D633-M$2)))</f>
        <v>12.5</v>
      </c>
      <c r="N633" s="103" t="n">
        <f aca="false">IF(N$1="P",MAX(0,N$2-$D633),IF(N$1="C",MAX(0,$D633-N$2)))</f>
        <v>17.5</v>
      </c>
      <c r="O633" s="103" t="n">
        <f aca="false">IF(O$1="P",MAX(0,O$2-$D633),IF(O$1="C",MAX(0,$D633-O$2)))</f>
        <v>12.5</v>
      </c>
      <c r="P633" s="103" t="n">
        <f aca="false">IF(P$1="P",MAX(0,P$2-$D633),IF(P$1="C",MAX(0,$D633-P$2)))</f>
        <v>7.5</v>
      </c>
      <c r="Q633" s="103" t="n">
        <f aca="false">IF(Q$1="P",MAX(0,Q$2-$D633),IF(Q$1="C",MAX(0,$D633-Q$2)))</f>
        <v>2.5</v>
      </c>
      <c r="R633" s="103" t="n">
        <f aca="false">IF(R$1="P",MAX(0,R$2-$D633),IF(R$1="C",MAX(0,$D633-R$2)))</f>
        <v>0</v>
      </c>
      <c r="S633" s="103" t="n">
        <f aca="false">IF(S$1="P",MAX(0,S$2-$D633),IF(S$1="C",MAX(0,$D633-S$2)))</f>
        <v>0</v>
      </c>
      <c r="T633" s="103" t="n">
        <f aca="false">IF(T$1="P",MAX(0,T$2-$D633),IF(T$1="C",MAX(0,$D633-T$2)))</f>
        <v>0</v>
      </c>
      <c r="U633" s="104" t="n">
        <f aca="false">B633</f>
        <v>29</v>
      </c>
      <c r="V633" s="105" t="n">
        <f aca="false">VLOOKUP($C633,Gas!$B$3:$E$2506,2)</f>
        <v>4.285</v>
      </c>
      <c r="W633" s="46" t="n">
        <f aca="false">D633/V633</f>
        <v>8.75145857642941</v>
      </c>
      <c r="X633" s="99" t="n">
        <f aca="false">VLOOKUP($C633,Gas!$B$3:$E$2506,4)</f>
        <v>0.536400345657178</v>
      </c>
    </row>
    <row r="634" customFormat="false" ht="12.75" hidden="false" customHeight="false" outlineLevel="0" collapsed="false">
      <c r="A634" s="0" t="n">
        <f aca="false">YEAR(C634)</f>
        <v>2000</v>
      </c>
      <c r="B634" s="95" t="n">
        <f aca="false">MONTH(C634)+(YEAR(C634)-1998)*12</f>
        <v>29</v>
      </c>
      <c r="C634" s="101" t="n">
        <v>36677</v>
      </c>
      <c r="D634" s="102" t="n">
        <v>33.72</v>
      </c>
      <c r="E634" s="98" t="n">
        <f aca="false">LN(D634/D633)</f>
        <v>-0.10624979984271</v>
      </c>
      <c r="F634" s="106" t="n">
        <f aca="false">STDEV(E625:E634)*SQRT(trade_day)</f>
        <v>1.91766153290029</v>
      </c>
      <c r="G634" s="97"/>
      <c r="H634" s="103" t="n">
        <f aca="false">IF(H$1="P",MAX(0,H$2-$D634),IF(H$1="C",MAX(0,$D634-H$2)))</f>
        <v>0</v>
      </c>
      <c r="I634" s="103" t="n">
        <f aca="false">IF(I$1="P",MAX(0,I$2-$D634),IF(I$1="C",MAX(0,$D634-I$2)))</f>
        <v>0</v>
      </c>
      <c r="J634" s="103" t="n">
        <f aca="false">IF(J$1="P",MAX(0,J$2-$D634),IF(J$1="C",MAX(0,$D634-J$2)))</f>
        <v>0</v>
      </c>
      <c r="K634" s="103" t="n">
        <f aca="false">IF(K$1="P",MAX(0,K$2-$D634),IF(K$1="C",MAX(0,$D634-K$2)))</f>
        <v>1.28</v>
      </c>
      <c r="L634" s="103" t="n">
        <f aca="false">IF(L$1="P",MAX(0,L$2-$D634),IF(L$1="C",MAX(0,$D634-L$2)))</f>
        <v>6.28</v>
      </c>
      <c r="M634" s="103" t="n">
        <f aca="false">IF(M$1="P",MAX(0,M$2-$D634),IF(M$1="C",MAX(0,$D634-M$2)))</f>
        <v>16.28</v>
      </c>
      <c r="N634" s="103" t="n">
        <f aca="false">IF(N$1="P",MAX(0,N$2-$D634),IF(N$1="C",MAX(0,$D634-N$2)))</f>
        <v>13.72</v>
      </c>
      <c r="O634" s="103" t="n">
        <f aca="false">IF(O$1="P",MAX(0,O$2-$D634),IF(O$1="C",MAX(0,$D634-O$2)))</f>
        <v>8.72</v>
      </c>
      <c r="P634" s="103" t="n">
        <f aca="false">IF(P$1="P",MAX(0,P$2-$D634),IF(P$1="C",MAX(0,$D634-P$2)))</f>
        <v>3.72</v>
      </c>
      <c r="Q634" s="103" t="n">
        <f aca="false">IF(Q$1="P",MAX(0,Q$2-$D634),IF(Q$1="C",MAX(0,$D634-Q$2)))</f>
        <v>0</v>
      </c>
      <c r="R634" s="103" t="n">
        <f aca="false">IF(R$1="P",MAX(0,R$2-$D634),IF(R$1="C",MAX(0,$D634-R$2)))</f>
        <v>0</v>
      </c>
      <c r="S634" s="103" t="n">
        <f aca="false">IF(S$1="P",MAX(0,S$2-$D634),IF(S$1="C",MAX(0,$D634-S$2)))</f>
        <v>0</v>
      </c>
      <c r="T634" s="103" t="n">
        <f aca="false">IF(T$1="P",MAX(0,T$2-$D634),IF(T$1="C",MAX(0,$D634-T$2)))</f>
        <v>0</v>
      </c>
      <c r="U634" s="104" t="n">
        <f aca="false">B634</f>
        <v>29</v>
      </c>
      <c r="V634" s="105" t="n">
        <f aca="false">VLOOKUP($C634,Gas!$B$3:$E$2506,2)</f>
        <v>4.345</v>
      </c>
      <c r="W634" s="46" t="n">
        <f aca="false">D634/V634</f>
        <v>7.76064441887227</v>
      </c>
      <c r="X634" s="99" t="n">
        <f aca="false">VLOOKUP($C634,Gas!$B$3:$E$2506,4)</f>
        <v>0.529330959057436</v>
      </c>
    </row>
    <row r="635" customFormat="false" ht="12.75" hidden="false" customHeight="false" outlineLevel="0" collapsed="false">
      <c r="A635" s="0" t="n">
        <f aca="false">YEAR(C635)</f>
        <v>2000</v>
      </c>
      <c r="B635" s="95" t="n">
        <f aca="false">MONTH(C635)+(YEAR(C635)-1998)*12</f>
        <v>30</v>
      </c>
      <c r="C635" s="101" t="n">
        <v>36678</v>
      </c>
      <c r="D635" s="102" t="n">
        <v>44.83</v>
      </c>
      <c r="E635" s="98" t="n">
        <f aca="false">LN(D635/D634)</f>
        <v>0.284786425033694</v>
      </c>
      <c r="F635" s="106" t="n">
        <f aca="false">STDEV(E626:E635)*SQRT(trade_day)</f>
        <v>2.36849821592808</v>
      </c>
      <c r="G635" s="97"/>
      <c r="H635" s="103" t="n">
        <f aca="false">IF(H$1="P",MAX(0,H$2-$D635),IF(H$1="C",MAX(0,$D635-H$2)))</f>
        <v>0</v>
      </c>
      <c r="I635" s="103" t="n">
        <f aca="false">IF(I$1="P",MAX(0,I$2-$D635),IF(I$1="C",MAX(0,$D635-I$2)))</f>
        <v>0</v>
      </c>
      <c r="J635" s="103" t="n">
        <f aca="false">IF(J$1="P",MAX(0,J$2-$D635),IF(J$1="C",MAX(0,$D635-J$2)))</f>
        <v>0</v>
      </c>
      <c r="K635" s="103" t="n">
        <f aca="false">IF(K$1="P",MAX(0,K$2-$D635),IF(K$1="C",MAX(0,$D635-K$2)))</f>
        <v>0</v>
      </c>
      <c r="L635" s="103" t="n">
        <f aca="false">IF(L$1="P",MAX(0,L$2-$D635),IF(L$1="C",MAX(0,$D635-L$2)))</f>
        <v>0</v>
      </c>
      <c r="M635" s="103" t="n">
        <f aca="false">IF(M$1="P",MAX(0,M$2-$D635),IF(M$1="C",MAX(0,$D635-M$2)))</f>
        <v>5.17</v>
      </c>
      <c r="N635" s="103" t="n">
        <f aca="false">IF(N$1="P",MAX(0,N$2-$D635),IF(N$1="C",MAX(0,$D635-N$2)))</f>
        <v>24.83</v>
      </c>
      <c r="O635" s="103" t="n">
        <f aca="false">IF(O$1="P",MAX(0,O$2-$D635),IF(O$1="C",MAX(0,$D635-O$2)))</f>
        <v>19.83</v>
      </c>
      <c r="P635" s="103" t="n">
        <f aca="false">IF(P$1="P",MAX(0,P$2-$D635),IF(P$1="C",MAX(0,$D635-P$2)))</f>
        <v>14.83</v>
      </c>
      <c r="Q635" s="103" t="n">
        <f aca="false">IF(Q$1="P",MAX(0,Q$2-$D635),IF(Q$1="C",MAX(0,$D635-Q$2)))</f>
        <v>9.83</v>
      </c>
      <c r="R635" s="103" t="n">
        <f aca="false">IF(R$1="P",MAX(0,R$2-$D635),IF(R$1="C",MAX(0,$D635-R$2)))</f>
        <v>4.83</v>
      </c>
      <c r="S635" s="103" t="n">
        <f aca="false">IF(S$1="P",MAX(0,S$2-$D635),IF(S$1="C",MAX(0,$D635-S$2)))</f>
        <v>0</v>
      </c>
      <c r="T635" s="103" t="n">
        <f aca="false">IF(T$1="P",MAX(0,T$2-$D635),IF(T$1="C",MAX(0,$D635-T$2)))</f>
        <v>0</v>
      </c>
      <c r="U635" s="104" t="n">
        <f aca="false">B635</f>
        <v>30</v>
      </c>
      <c r="V635" s="105" t="n">
        <f aca="false">VLOOKUP($C635,Gas!$B$3:$E$2506,2)</f>
        <v>4.5</v>
      </c>
      <c r="W635" s="46" t="n">
        <f aca="false">D635/V635</f>
        <v>9.96222222222222</v>
      </c>
      <c r="X635" s="99" t="n">
        <f aca="false">VLOOKUP($C635,Gas!$B$3:$E$2506,4)</f>
        <v>0.533198633591944</v>
      </c>
    </row>
    <row r="636" customFormat="false" ht="12.75" hidden="false" customHeight="false" outlineLevel="0" collapsed="false">
      <c r="A636" s="0" t="n">
        <f aca="false">YEAR(C636)</f>
        <v>2000</v>
      </c>
      <c r="B636" s="95" t="n">
        <f aca="false">MONTH(C636)+(YEAR(C636)-1998)*12</f>
        <v>30</v>
      </c>
      <c r="C636" s="101" t="n">
        <v>36679</v>
      </c>
      <c r="D636" s="102" t="n">
        <v>70.37</v>
      </c>
      <c r="E636" s="98" t="n">
        <f aca="false">LN(D636/D635)</f>
        <v>0.45088947781111</v>
      </c>
      <c r="F636" s="106" t="n">
        <f aca="false">STDEV(E627:E636)*SQRT(trade_day)</f>
        <v>3.12442671775396</v>
      </c>
      <c r="G636" s="97"/>
      <c r="H636" s="103" t="n">
        <f aca="false">IF(H$1="P",MAX(0,H$2-$D636),IF(H$1="C",MAX(0,$D636-H$2)))</f>
        <v>0</v>
      </c>
      <c r="I636" s="103" t="n">
        <f aca="false">IF(I$1="P",MAX(0,I$2-$D636),IF(I$1="C",MAX(0,$D636-I$2)))</f>
        <v>0</v>
      </c>
      <c r="J636" s="103" t="n">
        <f aca="false">IF(J$1="P",MAX(0,J$2-$D636),IF(J$1="C",MAX(0,$D636-J$2)))</f>
        <v>0</v>
      </c>
      <c r="K636" s="103" t="n">
        <f aca="false">IF(K$1="P",MAX(0,K$2-$D636),IF(K$1="C",MAX(0,$D636-K$2)))</f>
        <v>0</v>
      </c>
      <c r="L636" s="103" t="n">
        <f aca="false">IF(L$1="P",MAX(0,L$2-$D636),IF(L$1="C",MAX(0,$D636-L$2)))</f>
        <v>0</v>
      </c>
      <c r="M636" s="103" t="n">
        <f aca="false">IF(M$1="P",MAX(0,M$2-$D636),IF(M$1="C",MAX(0,$D636-M$2)))</f>
        <v>0</v>
      </c>
      <c r="N636" s="103" t="n">
        <f aca="false">IF(N$1="P",MAX(0,N$2-$D636),IF(N$1="C",MAX(0,$D636-N$2)))</f>
        <v>50.37</v>
      </c>
      <c r="O636" s="103" t="n">
        <f aca="false">IF(O$1="P",MAX(0,O$2-$D636),IF(O$1="C",MAX(0,$D636-O$2)))</f>
        <v>45.37</v>
      </c>
      <c r="P636" s="103" t="n">
        <f aca="false">IF(P$1="P",MAX(0,P$2-$D636),IF(P$1="C",MAX(0,$D636-P$2)))</f>
        <v>40.37</v>
      </c>
      <c r="Q636" s="103" t="n">
        <f aca="false">IF(Q$1="P",MAX(0,Q$2-$D636),IF(Q$1="C",MAX(0,$D636-Q$2)))</f>
        <v>35.37</v>
      </c>
      <c r="R636" s="103" t="n">
        <f aca="false">IF(R$1="P",MAX(0,R$2-$D636),IF(R$1="C",MAX(0,$D636-R$2)))</f>
        <v>30.37</v>
      </c>
      <c r="S636" s="103" t="n">
        <f aca="false">IF(S$1="P",MAX(0,S$2-$D636),IF(S$1="C",MAX(0,$D636-S$2)))</f>
        <v>20.37</v>
      </c>
      <c r="T636" s="103" t="n">
        <f aca="false">IF(T$1="P",MAX(0,T$2-$D636),IF(T$1="C",MAX(0,$D636-T$2)))</f>
        <v>0</v>
      </c>
      <c r="U636" s="104" t="n">
        <f aca="false">B636</f>
        <v>30</v>
      </c>
      <c r="V636" s="105" t="n">
        <f aca="false">VLOOKUP($C636,Gas!$B$3:$E$2506,2)</f>
        <v>4.4</v>
      </c>
      <c r="W636" s="46" t="n">
        <f aca="false">D636/V636</f>
        <v>15.9931818181818</v>
      </c>
      <c r="X636" s="99" t="n">
        <f aca="false">VLOOKUP($C636,Gas!$B$3:$E$2506,4)</f>
        <v>0.521950213150121</v>
      </c>
    </row>
    <row r="637" customFormat="false" ht="12.75" hidden="false" customHeight="false" outlineLevel="0" collapsed="false">
      <c r="A637" s="0" t="n">
        <f aca="false">YEAR(C637)</f>
        <v>2000</v>
      </c>
      <c r="B637" s="95" t="n">
        <f aca="false">MONTH(C637)+(YEAR(C637)-1998)*12</f>
        <v>30</v>
      </c>
      <c r="C637" s="101" t="n">
        <v>36682</v>
      </c>
      <c r="D637" s="102" t="n">
        <v>32.68</v>
      </c>
      <c r="E637" s="98" t="n">
        <f aca="false">LN(D637/D636)</f>
        <v>-0.767003765986656</v>
      </c>
      <c r="F637" s="106" t="n">
        <f aca="false">STDEV(E628:E637)*SQRT(trade_day)</f>
        <v>5.25889349311594</v>
      </c>
      <c r="G637" s="97"/>
      <c r="H637" s="103" t="n">
        <f aca="false">IF(H$1="P",MAX(0,H$2-$D637),IF(H$1="C",MAX(0,$D637-H$2)))</f>
        <v>0</v>
      </c>
      <c r="I637" s="103" t="n">
        <f aca="false">IF(I$1="P",MAX(0,I$2-$D637),IF(I$1="C",MAX(0,$D637-I$2)))</f>
        <v>0</v>
      </c>
      <c r="J637" s="103" t="n">
        <f aca="false">IF(J$1="P",MAX(0,J$2-$D637),IF(J$1="C",MAX(0,$D637-J$2)))</f>
        <v>0</v>
      </c>
      <c r="K637" s="103" t="n">
        <f aca="false">IF(K$1="P",MAX(0,K$2-$D637),IF(K$1="C",MAX(0,$D637-K$2)))</f>
        <v>2.32</v>
      </c>
      <c r="L637" s="103" t="n">
        <f aca="false">IF(L$1="P",MAX(0,L$2-$D637),IF(L$1="C",MAX(0,$D637-L$2)))</f>
        <v>7.32</v>
      </c>
      <c r="M637" s="103" t="n">
        <f aca="false">IF(M$1="P",MAX(0,M$2-$D637),IF(M$1="C",MAX(0,$D637-M$2)))</f>
        <v>17.32</v>
      </c>
      <c r="N637" s="103" t="n">
        <f aca="false">IF(N$1="P",MAX(0,N$2-$D637),IF(N$1="C",MAX(0,$D637-N$2)))</f>
        <v>12.68</v>
      </c>
      <c r="O637" s="103" t="n">
        <f aca="false">IF(O$1="P",MAX(0,O$2-$D637),IF(O$1="C",MAX(0,$D637-O$2)))</f>
        <v>7.68</v>
      </c>
      <c r="P637" s="103" t="n">
        <f aca="false">IF(P$1="P",MAX(0,P$2-$D637),IF(P$1="C",MAX(0,$D637-P$2)))</f>
        <v>2.68</v>
      </c>
      <c r="Q637" s="103" t="n">
        <f aca="false">IF(Q$1="P",MAX(0,Q$2-$D637),IF(Q$1="C",MAX(0,$D637-Q$2)))</f>
        <v>0</v>
      </c>
      <c r="R637" s="103" t="n">
        <f aca="false">IF(R$1="P",MAX(0,R$2-$D637),IF(R$1="C",MAX(0,$D637-R$2)))</f>
        <v>0</v>
      </c>
      <c r="S637" s="103" t="n">
        <f aca="false">IF(S$1="P",MAX(0,S$2-$D637),IF(S$1="C",MAX(0,$D637-S$2)))</f>
        <v>0</v>
      </c>
      <c r="T637" s="103" t="n">
        <f aca="false">IF(T$1="P",MAX(0,T$2-$D637),IF(T$1="C",MAX(0,$D637-T$2)))</f>
        <v>0</v>
      </c>
      <c r="U637" s="104" t="n">
        <f aca="false">B637</f>
        <v>30</v>
      </c>
      <c r="V637" s="105" t="n">
        <f aca="false">VLOOKUP($C637,Gas!$B$3:$E$2506,2)</f>
        <v>4.2</v>
      </c>
      <c r="W637" s="46" t="n">
        <f aca="false">D637/V637</f>
        <v>7.78095238095238</v>
      </c>
      <c r="X637" s="99" t="n">
        <f aca="false">VLOOKUP($C637,Gas!$B$3:$E$2506,4)</f>
        <v>0.439546853345987</v>
      </c>
    </row>
    <row r="638" customFormat="false" ht="12.75" hidden="false" customHeight="false" outlineLevel="0" collapsed="false">
      <c r="A638" s="0" t="n">
        <f aca="false">YEAR(C638)</f>
        <v>2000</v>
      </c>
      <c r="B638" s="95" t="n">
        <f aca="false">MONTH(C638)+(YEAR(C638)-1998)*12</f>
        <v>30</v>
      </c>
      <c r="C638" s="101" t="n">
        <v>36683</v>
      </c>
      <c r="D638" s="102" t="n">
        <v>30.47</v>
      </c>
      <c r="E638" s="98" t="n">
        <f aca="false">LN(D638/D637)</f>
        <v>-0.0700206769941845</v>
      </c>
      <c r="F638" s="106" t="n">
        <f aca="false">STDEV(E629:E638)*SQRT(trade_day)</f>
        <v>5.16513665188015</v>
      </c>
      <c r="G638" s="97"/>
      <c r="H638" s="103" t="n">
        <f aca="false">IF(H$1="P",MAX(0,H$2-$D638),IF(H$1="C",MAX(0,$D638-H$2)))</f>
        <v>0</v>
      </c>
      <c r="I638" s="103" t="n">
        <f aca="false">IF(I$1="P",MAX(0,I$2-$D638),IF(I$1="C",MAX(0,$D638-I$2)))</f>
        <v>0</v>
      </c>
      <c r="J638" s="103" t="n">
        <f aca="false">IF(J$1="P",MAX(0,J$2-$D638),IF(J$1="C",MAX(0,$D638-J$2)))</f>
        <v>0</v>
      </c>
      <c r="K638" s="103" t="n">
        <f aca="false">IF(K$1="P",MAX(0,K$2-$D638),IF(K$1="C",MAX(0,$D638-K$2)))</f>
        <v>4.53</v>
      </c>
      <c r="L638" s="103" t="n">
        <f aca="false">IF(L$1="P",MAX(0,L$2-$D638),IF(L$1="C",MAX(0,$D638-L$2)))</f>
        <v>9.53</v>
      </c>
      <c r="M638" s="103" t="n">
        <f aca="false">IF(M$1="P",MAX(0,M$2-$D638),IF(M$1="C",MAX(0,$D638-M$2)))</f>
        <v>19.53</v>
      </c>
      <c r="N638" s="103" t="n">
        <f aca="false">IF(N$1="P",MAX(0,N$2-$D638),IF(N$1="C",MAX(0,$D638-N$2)))</f>
        <v>10.47</v>
      </c>
      <c r="O638" s="103" t="n">
        <f aca="false">IF(O$1="P",MAX(0,O$2-$D638),IF(O$1="C",MAX(0,$D638-O$2)))</f>
        <v>5.47</v>
      </c>
      <c r="P638" s="103" t="n">
        <f aca="false">IF(P$1="P",MAX(0,P$2-$D638),IF(P$1="C",MAX(0,$D638-P$2)))</f>
        <v>0.469999999999999</v>
      </c>
      <c r="Q638" s="103" t="n">
        <f aca="false">IF(Q$1="P",MAX(0,Q$2-$D638),IF(Q$1="C",MAX(0,$D638-Q$2)))</f>
        <v>0</v>
      </c>
      <c r="R638" s="103" t="n">
        <f aca="false">IF(R$1="P",MAX(0,R$2-$D638),IF(R$1="C",MAX(0,$D638-R$2)))</f>
        <v>0</v>
      </c>
      <c r="S638" s="103" t="n">
        <f aca="false">IF(S$1="P",MAX(0,S$2-$D638),IF(S$1="C",MAX(0,$D638-S$2)))</f>
        <v>0</v>
      </c>
      <c r="T638" s="103" t="n">
        <f aca="false">IF(T$1="P",MAX(0,T$2-$D638),IF(T$1="C",MAX(0,$D638-T$2)))</f>
        <v>0</v>
      </c>
      <c r="U638" s="104" t="n">
        <f aca="false">B638</f>
        <v>30</v>
      </c>
      <c r="V638" s="105" t="n">
        <f aca="false">VLOOKUP($C638,Gas!$B$3:$E$2506,2)</f>
        <v>4.17</v>
      </c>
      <c r="W638" s="46" t="n">
        <f aca="false">D638/V638</f>
        <v>7.30695443645084</v>
      </c>
      <c r="X638" s="99" t="n">
        <f aca="false">VLOOKUP($C638,Gas!$B$3:$E$2506,4)</f>
        <v>0.406201856745007</v>
      </c>
    </row>
    <row r="639" customFormat="false" ht="12.75" hidden="false" customHeight="false" outlineLevel="0" collapsed="false">
      <c r="A639" s="0" t="n">
        <f aca="false">YEAR(C639)</f>
        <v>2000</v>
      </c>
      <c r="B639" s="95" t="n">
        <f aca="false">MONTH(C639)+(YEAR(C639)-1998)*12</f>
        <v>30</v>
      </c>
      <c r="C639" s="101" t="n">
        <v>36684</v>
      </c>
      <c r="D639" s="102" t="n">
        <v>34.8</v>
      </c>
      <c r="E639" s="98" t="n">
        <f aca="false">LN(D639/D638)</f>
        <v>0.132874793782811</v>
      </c>
      <c r="F639" s="106" t="n">
        <f aca="false">STDEV(E630:E639)*SQRT(trade_day)</f>
        <v>5.21703960748549</v>
      </c>
      <c r="G639" s="97"/>
      <c r="H639" s="103" t="n">
        <f aca="false">IF(H$1="P",MAX(0,H$2-$D639),IF(H$1="C",MAX(0,$D639-H$2)))</f>
        <v>0</v>
      </c>
      <c r="I639" s="103" t="n">
        <f aca="false">IF(I$1="P",MAX(0,I$2-$D639),IF(I$1="C",MAX(0,$D639-I$2)))</f>
        <v>0</v>
      </c>
      <c r="J639" s="103" t="n">
        <f aca="false">IF(J$1="P",MAX(0,J$2-$D639),IF(J$1="C",MAX(0,$D639-J$2)))</f>
        <v>0</v>
      </c>
      <c r="K639" s="103" t="n">
        <f aca="false">IF(K$1="P",MAX(0,K$2-$D639),IF(K$1="C",MAX(0,$D639-K$2)))</f>
        <v>0.200000000000003</v>
      </c>
      <c r="L639" s="103" t="n">
        <f aca="false">IF(L$1="P",MAX(0,L$2-$D639),IF(L$1="C",MAX(0,$D639-L$2)))</f>
        <v>5.2</v>
      </c>
      <c r="M639" s="103" t="n">
        <f aca="false">IF(M$1="P",MAX(0,M$2-$D639),IF(M$1="C",MAX(0,$D639-M$2)))</f>
        <v>15.2</v>
      </c>
      <c r="N639" s="103" t="n">
        <f aca="false">IF(N$1="P",MAX(0,N$2-$D639),IF(N$1="C",MAX(0,$D639-N$2)))</f>
        <v>14.8</v>
      </c>
      <c r="O639" s="103" t="n">
        <f aca="false">IF(O$1="P",MAX(0,O$2-$D639),IF(O$1="C",MAX(0,$D639-O$2)))</f>
        <v>9.8</v>
      </c>
      <c r="P639" s="103" t="n">
        <f aca="false">IF(P$1="P",MAX(0,P$2-$D639),IF(P$1="C",MAX(0,$D639-P$2)))</f>
        <v>4.8</v>
      </c>
      <c r="Q639" s="103" t="n">
        <f aca="false">IF(Q$1="P",MAX(0,Q$2-$D639),IF(Q$1="C",MAX(0,$D639-Q$2)))</f>
        <v>0</v>
      </c>
      <c r="R639" s="103" t="n">
        <f aca="false">IF(R$1="P",MAX(0,R$2-$D639),IF(R$1="C",MAX(0,$D639-R$2)))</f>
        <v>0</v>
      </c>
      <c r="S639" s="103" t="n">
        <f aca="false">IF(S$1="P",MAX(0,S$2-$D639),IF(S$1="C",MAX(0,$D639-S$2)))</f>
        <v>0</v>
      </c>
      <c r="T639" s="103" t="n">
        <f aca="false">IF(T$1="P",MAX(0,T$2-$D639),IF(T$1="C",MAX(0,$D639-T$2)))</f>
        <v>0</v>
      </c>
      <c r="U639" s="104" t="n">
        <f aca="false">B639</f>
        <v>30</v>
      </c>
      <c r="V639" s="105" t="n">
        <f aca="false">VLOOKUP($C639,Gas!$B$3:$E$2506,2)</f>
        <v>4.49</v>
      </c>
      <c r="W639" s="46" t="n">
        <f aca="false">D639/V639</f>
        <v>7.75055679287305</v>
      </c>
      <c r="X639" s="99" t="n">
        <f aca="false">VLOOKUP($C639,Gas!$B$3:$E$2506,4)</f>
        <v>0.617127818389078</v>
      </c>
    </row>
    <row r="640" customFormat="false" ht="12.75" hidden="false" customHeight="false" outlineLevel="0" collapsed="false">
      <c r="A640" s="0" t="n">
        <f aca="false">YEAR(C640)</f>
        <v>2000</v>
      </c>
      <c r="B640" s="95" t="n">
        <f aca="false">MONTH(C640)+(YEAR(C640)-1998)*12</f>
        <v>30</v>
      </c>
      <c r="C640" s="101" t="n">
        <v>36685</v>
      </c>
      <c r="D640" s="102" t="n">
        <v>33.83</v>
      </c>
      <c r="E640" s="98" t="n">
        <f aca="false">LN(D640/D639)</f>
        <v>-0.0282694039878115</v>
      </c>
      <c r="F640" s="106" t="n">
        <f aca="false">STDEV(E631:E640)*SQRT(trade_day)</f>
        <v>5.10022900470908</v>
      </c>
      <c r="G640" s="97"/>
      <c r="H640" s="103" t="n">
        <f aca="false">IF(H$1="P",MAX(0,H$2-$D640),IF(H$1="C",MAX(0,$D640-H$2)))</f>
        <v>0</v>
      </c>
      <c r="I640" s="103" t="n">
        <f aca="false">IF(I$1="P",MAX(0,I$2-$D640),IF(I$1="C",MAX(0,$D640-I$2)))</f>
        <v>0</v>
      </c>
      <c r="J640" s="103" t="n">
        <f aca="false">IF(J$1="P",MAX(0,J$2-$D640),IF(J$1="C",MAX(0,$D640-J$2)))</f>
        <v>0</v>
      </c>
      <c r="K640" s="103" t="n">
        <f aca="false">IF(K$1="P",MAX(0,K$2-$D640),IF(K$1="C",MAX(0,$D640-K$2)))</f>
        <v>1.17</v>
      </c>
      <c r="L640" s="103" t="n">
        <f aca="false">IF(L$1="P",MAX(0,L$2-$D640),IF(L$1="C",MAX(0,$D640-L$2)))</f>
        <v>6.17</v>
      </c>
      <c r="M640" s="103" t="n">
        <f aca="false">IF(M$1="P",MAX(0,M$2-$D640),IF(M$1="C",MAX(0,$D640-M$2)))</f>
        <v>16.17</v>
      </c>
      <c r="N640" s="103" t="n">
        <f aca="false">IF(N$1="P",MAX(0,N$2-$D640),IF(N$1="C",MAX(0,$D640-N$2)))</f>
        <v>13.83</v>
      </c>
      <c r="O640" s="103" t="n">
        <f aca="false">IF(O$1="P",MAX(0,O$2-$D640),IF(O$1="C",MAX(0,$D640-O$2)))</f>
        <v>8.83</v>
      </c>
      <c r="P640" s="103" t="n">
        <f aca="false">IF(P$1="P",MAX(0,P$2-$D640),IF(P$1="C",MAX(0,$D640-P$2)))</f>
        <v>3.83</v>
      </c>
      <c r="Q640" s="103" t="n">
        <f aca="false">IF(Q$1="P",MAX(0,Q$2-$D640),IF(Q$1="C",MAX(0,$D640-Q$2)))</f>
        <v>0</v>
      </c>
      <c r="R640" s="103" t="n">
        <f aca="false">IF(R$1="P",MAX(0,R$2-$D640),IF(R$1="C",MAX(0,$D640-R$2)))</f>
        <v>0</v>
      </c>
      <c r="S640" s="103" t="n">
        <f aca="false">IF(S$1="P",MAX(0,S$2-$D640),IF(S$1="C",MAX(0,$D640-S$2)))</f>
        <v>0</v>
      </c>
      <c r="T640" s="103" t="n">
        <f aca="false">IF(T$1="P",MAX(0,T$2-$D640),IF(T$1="C",MAX(0,$D640-T$2)))</f>
        <v>0</v>
      </c>
      <c r="U640" s="104" t="n">
        <f aca="false">B640</f>
        <v>30</v>
      </c>
      <c r="V640" s="105" t="n">
        <f aca="false">VLOOKUP($C640,Gas!$B$3:$E$2506,2)</f>
        <v>4.225</v>
      </c>
      <c r="W640" s="46" t="n">
        <f aca="false">D640/V640</f>
        <v>8.00710059171598</v>
      </c>
      <c r="X640" s="99" t="n">
        <f aca="false">VLOOKUP($C640,Gas!$B$3:$E$2506,4)</f>
        <v>0.734153570015488</v>
      </c>
    </row>
    <row r="641" customFormat="false" ht="12.75" hidden="false" customHeight="false" outlineLevel="0" collapsed="false">
      <c r="A641" s="0" t="n">
        <f aca="false">YEAR(C641)</f>
        <v>2000</v>
      </c>
      <c r="B641" s="95" t="n">
        <f aca="false">MONTH(C641)+(YEAR(C641)-1998)*12</f>
        <v>30</v>
      </c>
      <c r="C641" s="101" t="n">
        <v>36686</v>
      </c>
      <c r="D641" s="102" t="n">
        <v>42.67</v>
      </c>
      <c r="E641" s="98" t="n">
        <f aca="false">LN(D641/D640)</f>
        <v>0.232148114407292</v>
      </c>
      <c r="F641" s="106" t="n">
        <f aca="false">STDEV(E632:E641)*SQRT(trade_day)</f>
        <v>5.2504636475171</v>
      </c>
      <c r="G641" s="97"/>
      <c r="H641" s="103" t="n">
        <f aca="false">IF(H$1="P",MAX(0,H$2-$D641),IF(H$1="C",MAX(0,$D641-H$2)))</f>
        <v>0</v>
      </c>
      <c r="I641" s="103" t="n">
        <f aca="false">IF(I$1="P",MAX(0,I$2-$D641),IF(I$1="C",MAX(0,$D641-I$2)))</f>
        <v>0</v>
      </c>
      <c r="J641" s="103" t="n">
        <f aca="false">IF(J$1="P",MAX(0,J$2-$D641),IF(J$1="C",MAX(0,$D641-J$2)))</f>
        <v>0</v>
      </c>
      <c r="K641" s="103" t="n">
        <f aca="false">IF(K$1="P",MAX(0,K$2-$D641),IF(K$1="C",MAX(0,$D641-K$2)))</f>
        <v>0</v>
      </c>
      <c r="L641" s="103" t="n">
        <f aca="false">IF(L$1="P",MAX(0,L$2-$D641),IF(L$1="C",MAX(0,$D641-L$2)))</f>
        <v>0</v>
      </c>
      <c r="M641" s="103" t="n">
        <f aca="false">IF(M$1="P",MAX(0,M$2-$D641),IF(M$1="C",MAX(0,$D641-M$2)))</f>
        <v>7.33</v>
      </c>
      <c r="N641" s="103" t="n">
        <f aca="false">IF(N$1="P",MAX(0,N$2-$D641),IF(N$1="C",MAX(0,$D641-N$2)))</f>
        <v>22.67</v>
      </c>
      <c r="O641" s="103" t="n">
        <f aca="false">IF(O$1="P",MAX(0,O$2-$D641),IF(O$1="C",MAX(0,$D641-O$2)))</f>
        <v>17.67</v>
      </c>
      <c r="P641" s="103" t="n">
        <f aca="false">IF(P$1="P",MAX(0,P$2-$D641),IF(P$1="C",MAX(0,$D641-P$2)))</f>
        <v>12.67</v>
      </c>
      <c r="Q641" s="103" t="n">
        <f aca="false">IF(Q$1="P",MAX(0,Q$2-$D641),IF(Q$1="C",MAX(0,$D641-Q$2)))</f>
        <v>7.67</v>
      </c>
      <c r="R641" s="103" t="n">
        <f aca="false">IF(R$1="P",MAX(0,R$2-$D641),IF(R$1="C",MAX(0,$D641-R$2)))</f>
        <v>2.67</v>
      </c>
      <c r="S641" s="103" t="n">
        <f aca="false">IF(S$1="P",MAX(0,S$2-$D641),IF(S$1="C",MAX(0,$D641-S$2)))</f>
        <v>0</v>
      </c>
      <c r="T641" s="103" t="n">
        <f aca="false">IF(T$1="P",MAX(0,T$2-$D641),IF(T$1="C",MAX(0,$D641-T$2)))</f>
        <v>0</v>
      </c>
      <c r="U641" s="104" t="n">
        <f aca="false">B641</f>
        <v>30</v>
      </c>
      <c r="V641" s="105" t="n">
        <f aca="false">VLOOKUP($C641,Gas!$B$3:$E$2506,2)</f>
        <v>3.955</v>
      </c>
      <c r="W641" s="46" t="n">
        <f aca="false">D641/V641</f>
        <v>10.7888748419722</v>
      </c>
      <c r="X641" s="99" t="n">
        <f aca="false">VLOOKUP($C641,Gas!$B$3:$E$2506,4)</f>
        <v>0.831028560160811</v>
      </c>
    </row>
    <row r="642" customFormat="false" ht="12.75" hidden="false" customHeight="false" outlineLevel="0" collapsed="false">
      <c r="A642" s="0" t="n">
        <f aca="false">YEAR(C642)</f>
        <v>2000</v>
      </c>
      <c r="B642" s="95" t="n">
        <f aca="false">MONTH(C642)+(YEAR(C642)-1998)*12</f>
        <v>30</v>
      </c>
      <c r="C642" s="101" t="n">
        <v>36689</v>
      </c>
      <c r="D642" s="102" t="n">
        <v>69.2</v>
      </c>
      <c r="E642" s="98" t="n">
        <f aca="false">LN(D642/D641)</f>
        <v>0.483504765423715</v>
      </c>
      <c r="F642" s="106" t="n">
        <f aca="false">STDEV(E633:E642)*SQRT(trade_day)</f>
        <v>5.66073362157711</v>
      </c>
      <c r="G642" s="97"/>
      <c r="H642" s="103" t="n">
        <f aca="false">IF(H$1="P",MAX(0,H$2-$D642),IF(H$1="C",MAX(0,$D642-H$2)))</f>
        <v>0</v>
      </c>
      <c r="I642" s="103" t="n">
        <f aca="false">IF(I$1="P",MAX(0,I$2-$D642),IF(I$1="C",MAX(0,$D642-I$2)))</f>
        <v>0</v>
      </c>
      <c r="J642" s="103" t="n">
        <f aca="false">IF(J$1="P",MAX(0,J$2-$D642),IF(J$1="C",MAX(0,$D642-J$2)))</f>
        <v>0</v>
      </c>
      <c r="K642" s="103" t="n">
        <f aca="false">IF(K$1="P",MAX(0,K$2-$D642),IF(K$1="C",MAX(0,$D642-K$2)))</f>
        <v>0</v>
      </c>
      <c r="L642" s="103" t="n">
        <f aca="false">IF(L$1="P",MAX(0,L$2-$D642),IF(L$1="C",MAX(0,$D642-L$2)))</f>
        <v>0</v>
      </c>
      <c r="M642" s="103" t="n">
        <f aca="false">IF(M$1="P",MAX(0,M$2-$D642),IF(M$1="C",MAX(0,$D642-M$2)))</f>
        <v>0</v>
      </c>
      <c r="N642" s="103" t="n">
        <f aca="false">IF(N$1="P",MAX(0,N$2-$D642),IF(N$1="C",MAX(0,$D642-N$2)))</f>
        <v>49.2</v>
      </c>
      <c r="O642" s="103" t="n">
        <f aca="false">IF(O$1="P",MAX(0,O$2-$D642),IF(O$1="C",MAX(0,$D642-O$2)))</f>
        <v>44.2</v>
      </c>
      <c r="P642" s="103" t="n">
        <f aca="false">IF(P$1="P",MAX(0,P$2-$D642),IF(P$1="C",MAX(0,$D642-P$2)))</f>
        <v>39.2</v>
      </c>
      <c r="Q642" s="103" t="n">
        <f aca="false">IF(Q$1="P",MAX(0,Q$2-$D642),IF(Q$1="C",MAX(0,$D642-Q$2)))</f>
        <v>34.2</v>
      </c>
      <c r="R642" s="103" t="n">
        <f aca="false">IF(R$1="P",MAX(0,R$2-$D642),IF(R$1="C",MAX(0,$D642-R$2)))</f>
        <v>29.2</v>
      </c>
      <c r="S642" s="103" t="n">
        <f aca="false">IF(S$1="P",MAX(0,S$2-$D642),IF(S$1="C",MAX(0,$D642-S$2)))</f>
        <v>19.2</v>
      </c>
      <c r="T642" s="103" t="n">
        <f aca="false">IF(T$1="P",MAX(0,T$2-$D642),IF(T$1="C",MAX(0,$D642-T$2)))</f>
        <v>0</v>
      </c>
      <c r="U642" s="104" t="n">
        <f aca="false">B642</f>
        <v>30</v>
      </c>
      <c r="V642" s="105" t="n">
        <f aca="false">VLOOKUP($C642,Gas!$B$3:$E$2506,2)</f>
        <v>4.145</v>
      </c>
      <c r="W642" s="46" t="n">
        <f aca="false">D642/V642</f>
        <v>16.6948130277443</v>
      </c>
      <c r="X642" s="99" t="n">
        <f aca="false">VLOOKUP($C642,Gas!$B$3:$E$2506,4)</f>
        <v>0.844594529980659</v>
      </c>
    </row>
    <row r="643" customFormat="false" ht="12.75" hidden="false" customHeight="false" outlineLevel="0" collapsed="false">
      <c r="A643" s="0" t="n">
        <f aca="false">YEAR(C643)</f>
        <v>2000</v>
      </c>
      <c r="B643" s="95" t="n">
        <f aca="false">MONTH(C643)+(YEAR(C643)-1998)*12</f>
        <v>30</v>
      </c>
      <c r="C643" s="101" t="n">
        <v>36690</v>
      </c>
      <c r="D643" s="102" t="n">
        <v>40.36</v>
      </c>
      <c r="E643" s="98" t="n">
        <f aca="false">LN(D643/D642)</f>
        <v>-0.539161667138216</v>
      </c>
      <c r="F643" s="106" t="n">
        <f aca="false">STDEV(E634:E643)*SQRT(trade_day)</f>
        <v>6.42298585027574</v>
      </c>
      <c r="G643" s="97"/>
      <c r="H643" s="103" t="n">
        <f aca="false">IF(H$1="P",MAX(0,H$2-$D643),IF(H$1="C",MAX(0,$D643-H$2)))</f>
        <v>0</v>
      </c>
      <c r="I643" s="103" t="n">
        <f aca="false">IF(I$1="P",MAX(0,I$2-$D643),IF(I$1="C",MAX(0,$D643-I$2)))</f>
        <v>0</v>
      </c>
      <c r="J643" s="103" t="n">
        <f aca="false">IF(J$1="P",MAX(0,J$2-$D643),IF(J$1="C",MAX(0,$D643-J$2)))</f>
        <v>0</v>
      </c>
      <c r="K643" s="103" t="n">
        <f aca="false">IF(K$1="P",MAX(0,K$2-$D643),IF(K$1="C",MAX(0,$D643-K$2)))</f>
        <v>0</v>
      </c>
      <c r="L643" s="103" t="n">
        <f aca="false">IF(L$1="P",MAX(0,L$2-$D643),IF(L$1="C",MAX(0,$D643-L$2)))</f>
        <v>0</v>
      </c>
      <c r="M643" s="103" t="n">
        <f aca="false">IF(M$1="P",MAX(0,M$2-$D643),IF(M$1="C",MAX(0,$D643-M$2)))</f>
        <v>9.64</v>
      </c>
      <c r="N643" s="103" t="n">
        <f aca="false">IF(N$1="P",MAX(0,N$2-$D643),IF(N$1="C",MAX(0,$D643-N$2)))</f>
        <v>20.36</v>
      </c>
      <c r="O643" s="103" t="n">
        <f aca="false">IF(O$1="P",MAX(0,O$2-$D643),IF(O$1="C",MAX(0,$D643-O$2)))</f>
        <v>15.36</v>
      </c>
      <c r="P643" s="103" t="n">
        <f aca="false">IF(P$1="P",MAX(0,P$2-$D643),IF(P$1="C",MAX(0,$D643-P$2)))</f>
        <v>10.36</v>
      </c>
      <c r="Q643" s="103" t="n">
        <f aca="false">IF(Q$1="P",MAX(0,Q$2-$D643),IF(Q$1="C",MAX(0,$D643-Q$2)))</f>
        <v>5.36</v>
      </c>
      <c r="R643" s="103" t="n">
        <f aca="false">IF(R$1="P",MAX(0,R$2-$D643),IF(R$1="C",MAX(0,$D643-R$2)))</f>
        <v>0.359999999999999</v>
      </c>
      <c r="S643" s="103" t="n">
        <f aca="false">IF(S$1="P",MAX(0,S$2-$D643),IF(S$1="C",MAX(0,$D643-S$2)))</f>
        <v>0</v>
      </c>
      <c r="T643" s="103" t="n">
        <f aca="false">IF(T$1="P",MAX(0,T$2-$D643),IF(T$1="C",MAX(0,$D643-T$2)))</f>
        <v>0</v>
      </c>
      <c r="U643" s="104" t="n">
        <f aca="false">B643</f>
        <v>30</v>
      </c>
      <c r="V643" s="105" t="n">
        <f aca="false">VLOOKUP($C643,Gas!$B$3:$E$2506,2)</f>
        <v>4.195</v>
      </c>
      <c r="W643" s="46" t="n">
        <f aca="false">D643/V643</f>
        <v>9.62097735399285</v>
      </c>
      <c r="X643" s="99" t="n">
        <f aca="false">VLOOKUP($C643,Gas!$B$3:$E$2506,4)</f>
        <v>0.803650065310049</v>
      </c>
    </row>
    <row r="644" customFormat="false" ht="12.75" hidden="false" customHeight="false" outlineLevel="0" collapsed="false">
      <c r="A644" s="0" t="n">
        <f aca="false">YEAR(C644)</f>
        <v>2000</v>
      </c>
      <c r="B644" s="95" t="n">
        <f aca="false">MONTH(C644)+(YEAR(C644)-1998)*12</f>
        <v>30</v>
      </c>
      <c r="C644" s="101" t="n">
        <v>36691</v>
      </c>
      <c r="D644" s="102" t="n">
        <v>35.7</v>
      </c>
      <c r="E644" s="98" t="n">
        <f aca="false">LN(D644/D643)</f>
        <v>-0.122688506699815</v>
      </c>
      <c r="F644" s="106" t="n">
        <f aca="false">STDEV(E635:E644)*SQRT(trade_day)</f>
        <v>6.43158216723884</v>
      </c>
      <c r="G644" s="97"/>
      <c r="H644" s="103" t="n">
        <f aca="false">IF(H$1="P",MAX(0,H$2-$D644),IF(H$1="C",MAX(0,$D644-H$2)))</f>
        <v>0</v>
      </c>
      <c r="I644" s="103" t="n">
        <f aca="false">IF(I$1="P",MAX(0,I$2-$D644),IF(I$1="C",MAX(0,$D644-I$2)))</f>
        <v>0</v>
      </c>
      <c r="J644" s="103" t="n">
        <f aca="false">IF(J$1="P",MAX(0,J$2-$D644),IF(J$1="C",MAX(0,$D644-J$2)))</f>
        <v>0</v>
      </c>
      <c r="K644" s="103" t="n">
        <f aca="false">IF(K$1="P",MAX(0,K$2-$D644),IF(K$1="C",MAX(0,$D644-K$2)))</f>
        <v>0</v>
      </c>
      <c r="L644" s="103" t="n">
        <f aca="false">IF(L$1="P",MAX(0,L$2-$D644),IF(L$1="C",MAX(0,$D644-L$2)))</f>
        <v>4.3</v>
      </c>
      <c r="M644" s="103" t="n">
        <f aca="false">IF(M$1="P",MAX(0,M$2-$D644),IF(M$1="C",MAX(0,$D644-M$2)))</f>
        <v>14.3</v>
      </c>
      <c r="N644" s="103" t="n">
        <f aca="false">IF(N$1="P",MAX(0,N$2-$D644),IF(N$1="C",MAX(0,$D644-N$2)))</f>
        <v>15.7</v>
      </c>
      <c r="O644" s="103" t="n">
        <f aca="false">IF(O$1="P",MAX(0,O$2-$D644),IF(O$1="C",MAX(0,$D644-O$2)))</f>
        <v>10.7</v>
      </c>
      <c r="P644" s="103" t="n">
        <f aca="false">IF(P$1="P",MAX(0,P$2-$D644),IF(P$1="C",MAX(0,$D644-P$2)))</f>
        <v>5.7</v>
      </c>
      <c r="Q644" s="103" t="n">
        <f aca="false">IF(Q$1="P",MAX(0,Q$2-$D644),IF(Q$1="C",MAX(0,$D644-Q$2)))</f>
        <v>0.700000000000003</v>
      </c>
      <c r="R644" s="103" t="n">
        <f aca="false">IF(R$1="P",MAX(0,R$2-$D644),IF(R$1="C",MAX(0,$D644-R$2)))</f>
        <v>0</v>
      </c>
      <c r="S644" s="103" t="n">
        <f aca="false">IF(S$1="P",MAX(0,S$2-$D644),IF(S$1="C",MAX(0,$D644-S$2)))</f>
        <v>0</v>
      </c>
      <c r="T644" s="103" t="n">
        <f aca="false">IF(T$1="P",MAX(0,T$2-$D644),IF(T$1="C",MAX(0,$D644-T$2)))</f>
        <v>0</v>
      </c>
      <c r="U644" s="104" t="n">
        <f aca="false">B644</f>
        <v>30</v>
      </c>
      <c r="V644" s="105" t="n">
        <f aca="false">VLOOKUP($C644,Gas!$B$3:$E$2506,2)</f>
        <v>4.28</v>
      </c>
      <c r="W644" s="46" t="n">
        <f aca="false">D644/V644</f>
        <v>8.3411214953271</v>
      </c>
      <c r="X644" s="99" t="n">
        <f aca="false">VLOOKUP($C644,Gas!$B$3:$E$2506,4)</f>
        <v>0.812855761135586</v>
      </c>
    </row>
    <row r="645" customFormat="false" ht="12.75" hidden="false" customHeight="false" outlineLevel="0" collapsed="false">
      <c r="A645" s="0" t="n">
        <f aca="false">YEAR(C645)</f>
        <v>2000</v>
      </c>
      <c r="B645" s="95" t="n">
        <f aca="false">MONTH(C645)+(YEAR(C645)-1998)*12</f>
        <v>30</v>
      </c>
      <c r="C645" s="101" t="n">
        <v>36692</v>
      </c>
      <c r="D645" s="102" t="n">
        <v>34.42</v>
      </c>
      <c r="E645" s="98" t="n">
        <f aca="false">LN(D645/D644)</f>
        <v>-0.0365128980022</v>
      </c>
      <c r="F645" s="106" t="n">
        <f aca="false">STDEV(E636:E645)*SQRT(trade_day)</f>
        <v>6.24215545020188</v>
      </c>
      <c r="G645" s="97"/>
      <c r="H645" s="103" t="n">
        <f aca="false">IF(H$1="P",MAX(0,H$2-$D645),IF(H$1="C",MAX(0,$D645-H$2)))</f>
        <v>0</v>
      </c>
      <c r="I645" s="103" t="n">
        <f aca="false">IF(I$1="P",MAX(0,I$2-$D645),IF(I$1="C",MAX(0,$D645-I$2)))</f>
        <v>0</v>
      </c>
      <c r="J645" s="103" t="n">
        <f aca="false">IF(J$1="P",MAX(0,J$2-$D645),IF(J$1="C",MAX(0,$D645-J$2)))</f>
        <v>0</v>
      </c>
      <c r="K645" s="103" t="n">
        <f aca="false">IF(K$1="P",MAX(0,K$2-$D645),IF(K$1="C",MAX(0,$D645-K$2)))</f>
        <v>0.579999999999998</v>
      </c>
      <c r="L645" s="103" t="n">
        <f aca="false">IF(L$1="P",MAX(0,L$2-$D645),IF(L$1="C",MAX(0,$D645-L$2)))</f>
        <v>5.58</v>
      </c>
      <c r="M645" s="103" t="n">
        <f aca="false">IF(M$1="P",MAX(0,M$2-$D645),IF(M$1="C",MAX(0,$D645-M$2)))</f>
        <v>15.58</v>
      </c>
      <c r="N645" s="103" t="n">
        <f aca="false">IF(N$1="P",MAX(0,N$2-$D645),IF(N$1="C",MAX(0,$D645-N$2)))</f>
        <v>14.42</v>
      </c>
      <c r="O645" s="103" t="n">
        <f aca="false">IF(O$1="P",MAX(0,O$2-$D645),IF(O$1="C",MAX(0,$D645-O$2)))</f>
        <v>9.42</v>
      </c>
      <c r="P645" s="103" t="n">
        <f aca="false">IF(P$1="P",MAX(0,P$2-$D645),IF(P$1="C",MAX(0,$D645-P$2)))</f>
        <v>4.42</v>
      </c>
      <c r="Q645" s="103" t="n">
        <f aca="false">IF(Q$1="P",MAX(0,Q$2-$D645),IF(Q$1="C",MAX(0,$D645-Q$2)))</f>
        <v>0</v>
      </c>
      <c r="R645" s="103" t="n">
        <f aca="false">IF(R$1="P",MAX(0,R$2-$D645),IF(R$1="C",MAX(0,$D645-R$2)))</f>
        <v>0</v>
      </c>
      <c r="S645" s="103" t="n">
        <f aca="false">IF(S$1="P",MAX(0,S$2-$D645),IF(S$1="C",MAX(0,$D645-S$2)))</f>
        <v>0</v>
      </c>
      <c r="T645" s="103" t="n">
        <f aca="false">IF(T$1="P",MAX(0,T$2-$D645),IF(T$1="C",MAX(0,$D645-T$2)))</f>
        <v>0</v>
      </c>
      <c r="U645" s="104" t="n">
        <f aca="false">B645</f>
        <v>30</v>
      </c>
      <c r="V645" s="105" t="n">
        <f aca="false">VLOOKUP($C645,Gas!$B$3:$E$2506,2)</f>
        <v>4.17</v>
      </c>
      <c r="W645" s="46" t="n">
        <f aca="false">D645/V645</f>
        <v>8.25419664268585</v>
      </c>
      <c r="X645" s="99" t="n">
        <f aca="false">VLOOKUP($C645,Gas!$B$3:$E$2506,4)</f>
        <v>0.830339404622318</v>
      </c>
    </row>
    <row r="646" customFormat="false" ht="12.75" hidden="false" customHeight="false" outlineLevel="0" collapsed="false">
      <c r="A646" s="0" t="n">
        <f aca="false">YEAR(C646)</f>
        <v>2000</v>
      </c>
      <c r="B646" s="95" t="n">
        <f aca="false">MONTH(C646)+(YEAR(C646)-1998)*12</f>
        <v>30</v>
      </c>
      <c r="C646" s="101" t="n">
        <v>36693</v>
      </c>
      <c r="D646" s="102" t="n">
        <v>60.5</v>
      </c>
      <c r="E646" s="98" t="n">
        <f aca="false">LN(D646/D645)</f>
        <v>0.564005574253403</v>
      </c>
      <c r="F646" s="106" t="n">
        <f aca="false">STDEV(E637:E646)*SQRT(trade_day)</f>
        <v>6.50260965473013</v>
      </c>
      <c r="G646" s="97"/>
      <c r="H646" s="103" t="n">
        <f aca="false">IF(H$1="P",MAX(0,H$2-$D646),IF(H$1="C",MAX(0,$D646-H$2)))</f>
        <v>0</v>
      </c>
      <c r="I646" s="103" t="n">
        <f aca="false">IF(I$1="P",MAX(0,I$2-$D646),IF(I$1="C",MAX(0,$D646-I$2)))</f>
        <v>0</v>
      </c>
      <c r="J646" s="103" t="n">
        <f aca="false">IF(J$1="P",MAX(0,J$2-$D646),IF(J$1="C",MAX(0,$D646-J$2)))</f>
        <v>0</v>
      </c>
      <c r="K646" s="103" t="n">
        <f aca="false">IF(K$1="P",MAX(0,K$2-$D646),IF(K$1="C",MAX(0,$D646-K$2)))</f>
        <v>0</v>
      </c>
      <c r="L646" s="103" t="n">
        <f aca="false">IF(L$1="P",MAX(0,L$2-$D646),IF(L$1="C",MAX(0,$D646-L$2)))</f>
        <v>0</v>
      </c>
      <c r="M646" s="103" t="n">
        <f aca="false">IF(M$1="P",MAX(0,M$2-$D646),IF(M$1="C",MAX(0,$D646-M$2)))</f>
        <v>0</v>
      </c>
      <c r="N646" s="103" t="n">
        <f aca="false">IF(N$1="P",MAX(0,N$2-$D646),IF(N$1="C",MAX(0,$D646-N$2)))</f>
        <v>40.5</v>
      </c>
      <c r="O646" s="103" t="n">
        <f aca="false">IF(O$1="P",MAX(0,O$2-$D646),IF(O$1="C",MAX(0,$D646-O$2)))</f>
        <v>35.5</v>
      </c>
      <c r="P646" s="103" t="n">
        <f aca="false">IF(P$1="P",MAX(0,P$2-$D646),IF(P$1="C",MAX(0,$D646-P$2)))</f>
        <v>30.5</v>
      </c>
      <c r="Q646" s="103" t="n">
        <f aca="false">IF(Q$1="P",MAX(0,Q$2-$D646),IF(Q$1="C",MAX(0,$D646-Q$2)))</f>
        <v>25.5</v>
      </c>
      <c r="R646" s="103" t="n">
        <f aca="false">IF(R$1="P",MAX(0,R$2-$D646),IF(R$1="C",MAX(0,$D646-R$2)))</f>
        <v>20.5</v>
      </c>
      <c r="S646" s="103" t="n">
        <f aca="false">IF(S$1="P",MAX(0,S$2-$D646),IF(S$1="C",MAX(0,$D646-S$2)))</f>
        <v>10.5</v>
      </c>
      <c r="T646" s="103" t="n">
        <f aca="false">IF(T$1="P",MAX(0,T$2-$D646),IF(T$1="C",MAX(0,$D646-T$2)))</f>
        <v>0</v>
      </c>
      <c r="U646" s="104" t="n">
        <f aca="false">B646</f>
        <v>30</v>
      </c>
      <c r="V646" s="105" t="n">
        <f aca="false">VLOOKUP($C646,Gas!$B$3:$E$2506,2)</f>
        <v>4.375</v>
      </c>
      <c r="W646" s="46" t="n">
        <f aca="false">D646/V646</f>
        <v>13.8285714285714</v>
      </c>
      <c r="X646" s="99" t="n">
        <f aca="false">VLOOKUP($C646,Gas!$B$3:$E$2506,4)</f>
        <v>0.878436424446599</v>
      </c>
    </row>
    <row r="647" customFormat="false" ht="12.75" hidden="false" customHeight="false" outlineLevel="0" collapsed="false">
      <c r="A647" s="0" t="n">
        <f aca="false">YEAR(C647)</f>
        <v>2000</v>
      </c>
      <c r="B647" s="95" t="n">
        <f aca="false">MONTH(C647)+(YEAR(C647)-1998)*12</f>
        <v>30</v>
      </c>
      <c r="C647" s="101" t="n">
        <v>36696</v>
      </c>
      <c r="D647" s="102" t="n">
        <v>36.05</v>
      </c>
      <c r="E647" s="98" t="n">
        <f aca="false">LN(D647/D646)</f>
        <v>-0.517736501305838</v>
      </c>
      <c r="F647" s="106" t="n">
        <f aca="false">STDEV(E638:E647)*SQRT(trade_day)</f>
        <v>5.7814321832527</v>
      </c>
      <c r="G647" s="97"/>
      <c r="H647" s="103" t="n">
        <f aca="false">IF(H$1="P",MAX(0,H$2-$D647),IF(H$1="C",MAX(0,$D647-H$2)))</f>
        <v>0</v>
      </c>
      <c r="I647" s="103" t="n">
        <f aca="false">IF(I$1="P",MAX(0,I$2-$D647),IF(I$1="C",MAX(0,$D647-I$2)))</f>
        <v>0</v>
      </c>
      <c r="J647" s="103" t="n">
        <f aca="false">IF(J$1="P",MAX(0,J$2-$D647),IF(J$1="C",MAX(0,$D647-J$2)))</f>
        <v>0</v>
      </c>
      <c r="K647" s="103" t="n">
        <f aca="false">IF(K$1="P",MAX(0,K$2-$D647),IF(K$1="C",MAX(0,$D647-K$2)))</f>
        <v>0</v>
      </c>
      <c r="L647" s="103" t="n">
        <f aca="false">IF(L$1="P",MAX(0,L$2-$D647),IF(L$1="C",MAX(0,$D647-L$2)))</f>
        <v>3.95</v>
      </c>
      <c r="M647" s="103" t="n">
        <f aca="false">IF(M$1="P",MAX(0,M$2-$D647),IF(M$1="C",MAX(0,$D647-M$2)))</f>
        <v>13.95</v>
      </c>
      <c r="N647" s="103" t="n">
        <f aca="false">IF(N$1="P",MAX(0,N$2-$D647),IF(N$1="C",MAX(0,$D647-N$2)))</f>
        <v>16.05</v>
      </c>
      <c r="O647" s="103" t="n">
        <f aca="false">IF(O$1="P",MAX(0,O$2-$D647),IF(O$1="C",MAX(0,$D647-O$2)))</f>
        <v>11.05</v>
      </c>
      <c r="P647" s="103" t="n">
        <f aca="false">IF(P$1="P",MAX(0,P$2-$D647),IF(P$1="C",MAX(0,$D647-P$2)))</f>
        <v>6.05</v>
      </c>
      <c r="Q647" s="103" t="n">
        <f aca="false">IF(Q$1="P",MAX(0,Q$2-$D647),IF(Q$1="C",MAX(0,$D647-Q$2)))</f>
        <v>1.05</v>
      </c>
      <c r="R647" s="103" t="n">
        <f aca="false">IF(R$1="P",MAX(0,R$2-$D647),IF(R$1="C",MAX(0,$D647-R$2)))</f>
        <v>0</v>
      </c>
      <c r="S647" s="103" t="n">
        <f aca="false">IF(S$1="P",MAX(0,S$2-$D647),IF(S$1="C",MAX(0,$D647-S$2)))</f>
        <v>0</v>
      </c>
      <c r="T647" s="103" t="n">
        <f aca="false">IF(T$1="P",MAX(0,T$2-$D647),IF(T$1="C",MAX(0,$D647-T$2)))</f>
        <v>0</v>
      </c>
      <c r="U647" s="104" t="n">
        <f aca="false">B647</f>
        <v>30</v>
      </c>
      <c r="V647" s="105" t="n">
        <f aca="false">VLOOKUP($C647,Gas!$B$3:$E$2506,2)</f>
        <v>4.45</v>
      </c>
      <c r="W647" s="46" t="n">
        <f aca="false">D647/V647</f>
        <v>8.10112359550562</v>
      </c>
      <c r="X647" s="99" t="n">
        <f aca="false">VLOOKUP($C647,Gas!$B$3:$E$2506,4)</f>
        <v>0.433195334062584</v>
      </c>
    </row>
    <row r="648" customFormat="false" ht="12.75" hidden="false" customHeight="false" outlineLevel="0" collapsed="false">
      <c r="A648" s="0" t="n">
        <f aca="false">YEAR(C648)</f>
        <v>2000</v>
      </c>
      <c r="B648" s="95" t="n">
        <f aca="false">MONTH(C648)+(YEAR(C648)-1998)*12</f>
        <v>30</v>
      </c>
      <c r="C648" s="101" t="n">
        <v>36697</v>
      </c>
      <c r="D648" s="102" t="n">
        <v>45</v>
      </c>
      <c r="E648" s="98" t="n">
        <f aca="false">LN(D648/D647)</f>
        <v>0.221755626039362</v>
      </c>
      <c r="F648" s="106" t="n">
        <f aca="false">STDEV(E639:E648)*SQRT(trade_day)</f>
        <v>5.85313452966886</v>
      </c>
      <c r="G648" s="97"/>
      <c r="H648" s="103" t="n">
        <f aca="false">IF(H$1="P",MAX(0,H$2-$D648),IF(H$1="C",MAX(0,$D648-H$2)))</f>
        <v>0</v>
      </c>
      <c r="I648" s="103" t="n">
        <f aca="false">IF(I$1="P",MAX(0,I$2-$D648),IF(I$1="C",MAX(0,$D648-I$2)))</f>
        <v>0</v>
      </c>
      <c r="J648" s="103" t="n">
        <f aca="false">IF(J$1="P",MAX(0,J$2-$D648),IF(J$1="C",MAX(0,$D648-J$2)))</f>
        <v>0</v>
      </c>
      <c r="K648" s="103" t="n">
        <f aca="false">IF(K$1="P",MAX(0,K$2-$D648),IF(K$1="C",MAX(0,$D648-K$2)))</f>
        <v>0</v>
      </c>
      <c r="L648" s="103" t="n">
        <f aca="false">IF(L$1="P",MAX(0,L$2-$D648),IF(L$1="C",MAX(0,$D648-L$2)))</f>
        <v>0</v>
      </c>
      <c r="M648" s="103" t="n">
        <f aca="false">IF(M$1="P",MAX(0,M$2-$D648),IF(M$1="C",MAX(0,$D648-M$2)))</f>
        <v>5</v>
      </c>
      <c r="N648" s="103" t="n">
        <f aca="false">IF(N$1="P",MAX(0,N$2-$D648),IF(N$1="C",MAX(0,$D648-N$2)))</f>
        <v>25</v>
      </c>
      <c r="O648" s="103" t="n">
        <f aca="false">IF(O$1="P",MAX(0,O$2-$D648),IF(O$1="C",MAX(0,$D648-O$2)))</f>
        <v>20</v>
      </c>
      <c r="P648" s="103" t="n">
        <f aca="false">IF(P$1="P",MAX(0,P$2-$D648),IF(P$1="C",MAX(0,$D648-P$2)))</f>
        <v>15</v>
      </c>
      <c r="Q648" s="103" t="n">
        <f aca="false">IF(Q$1="P",MAX(0,Q$2-$D648),IF(Q$1="C",MAX(0,$D648-Q$2)))</f>
        <v>10</v>
      </c>
      <c r="R648" s="103" t="n">
        <f aca="false">IF(R$1="P",MAX(0,R$2-$D648),IF(R$1="C",MAX(0,$D648-R$2)))</f>
        <v>5</v>
      </c>
      <c r="S648" s="103" t="n">
        <f aca="false">IF(S$1="P",MAX(0,S$2-$D648),IF(S$1="C",MAX(0,$D648-S$2)))</f>
        <v>0</v>
      </c>
      <c r="T648" s="103" t="n">
        <f aca="false">IF(T$1="P",MAX(0,T$2-$D648),IF(T$1="C",MAX(0,$D648-T$2)))</f>
        <v>0</v>
      </c>
      <c r="U648" s="104" t="n">
        <f aca="false">B648</f>
        <v>30</v>
      </c>
      <c r="V648" s="105" t="n">
        <f aca="false">VLOOKUP($C648,Gas!$B$3:$E$2506,2)</f>
        <v>4.39</v>
      </c>
      <c r="W648" s="46" t="n">
        <f aca="false">D648/V648</f>
        <v>10.250569476082</v>
      </c>
      <c r="X648" s="99" t="n">
        <f aca="false">VLOOKUP($C648,Gas!$B$3:$E$2506,4)</f>
        <v>0.385827408225749</v>
      </c>
    </row>
    <row r="649" customFormat="false" ht="12.75" hidden="false" customHeight="false" outlineLevel="0" collapsed="false">
      <c r="A649" s="0" t="n">
        <f aca="false">YEAR(C649)</f>
        <v>2000</v>
      </c>
      <c r="B649" s="95" t="n">
        <f aca="false">MONTH(C649)+(YEAR(C649)-1998)*12</f>
        <v>30</v>
      </c>
      <c r="C649" s="101" t="n">
        <v>36698</v>
      </c>
      <c r="D649" s="102" t="n">
        <v>36.07</v>
      </c>
      <c r="E649" s="98" t="n">
        <f aca="false">LN(D649/D648)</f>
        <v>-0.221200994854872</v>
      </c>
      <c r="F649" s="106" t="n">
        <f aca="false">STDEV(E640:E649)*SQRT(trade_day)</f>
        <v>5.96210267599899</v>
      </c>
      <c r="G649" s="97"/>
      <c r="H649" s="103" t="n">
        <f aca="false">IF(H$1="P",MAX(0,H$2-$D649),IF(H$1="C",MAX(0,$D649-H$2)))</f>
        <v>0</v>
      </c>
      <c r="I649" s="103" t="n">
        <f aca="false">IF(I$1="P",MAX(0,I$2-$D649),IF(I$1="C",MAX(0,$D649-I$2)))</f>
        <v>0</v>
      </c>
      <c r="J649" s="103" t="n">
        <f aca="false">IF(J$1="P",MAX(0,J$2-$D649),IF(J$1="C",MAX(0,$D649-J$2)))</f>
        <v>0</v>
      </c>
      <c r="K649" s="103" t="n">
        <f aca="false">IF(K$1="P",MAX(0,K$2-$D649),IF(K$1="C",MAX(0,$D649-K$2)))</f>
        <v>0</v>
      </c>
      <c r="L649" s="103" t="n">
        <f aca="false">IF(L$1="P",MAX(0,L$2-$D649),IF(L$1="C",MAX(0,$D649-L$2)))</f>
        <v>3.93</v>
      </c>
      <c r="M649" s="103" t="n">
        <f aca="false">IF(M$1="P",MAX(0,M$2-$D649),IF(M$1="C",MAX(0,$D649-M$2)))</f>
        <v>13.93</v>
      </c>
      <c r="N649" s="103" t="n">
        <f aca="false">IF(N$1="P",MAX(0,N$2-$D649),IF(N$1="C",MAX(0,$D649-N$2)))</f>
        <v>16.07</v>
      </c>
      <c r="O649" s="103" t="n">
        <f aca="false">IF(O$1="P",MAX(0,O$2-$D649),IF(O$1="C",MAX(0,$D649-O$2)))</f>
        <v>11.07</v>
      </c>
      <c r="P649" s="103" t="n">
        <f aca="false">IF(P$1="P",MAX(0,P$2-$D649),IF(P$1="C",MAX(0,$D649-P$2)))</f>
        <v>6.07</v>
      </c>
      <c r="Q649" s="103" t="n">
        <f aca="false">IF(Q$1="P",MAX(0,Q$2-$D649),IF(Q$1="C",MAX(0,$D649-Q$2)))</f>
        <v>1.07</v>
      </c>
      <c r="R649" s="103" t="n">
        <f aca="false">IF(R$1="P",MAX(0,R$2-$D649),IF(R$1="C",MAX(0,$D649-R$2)))</f>
        <v>0</v>
      </c>
      <c r="S649" s="103" t="n">
        <f aca="false">IF(S$1="P",MAX(0,S$2-$D649),IF(S$1="C",MAX(0,$D649-S$2)))</f>
        <v>0</v>
      </c>
      <c r="T649" s="103" t="n">
        <f aca="false">IF(T$1="P",MAX(0,T$2-$D649),IF(T$1="C",MAX(0,$D649-T$2)))</f>
        <v>0</v>
      </c>
      <c r="U649" s="104" t="n">
        <f aca="false">B649</f>
        <v>30</v>
      </c>
      <c r="V649" s="105" t="n">
        <f aca="false">VLOOKUP($C649,Gas!$B$3:$E$2506,2)</f>
        <v>4.04</v>
      </c>
      <c r="W649" s="46" t="n">
        <f aca="false">D649/V649</f>
        <v>8.92821782178218</v>
      </c>
      <c r="X649" s="99" t="n">
        <f aca="false">VLOOKUP($C649,Gas!$B$3:$E$2506,4)</f>
        <v>0.662965970747893</v>
      </c>
    </row>
    <row r="650" customFormat="false" ht="12.75" hidden="false" customHeight="false" outlineLevel="0" collapsed="false">
      <c r="A650" s="0" t="n">
        <f aca="false">YEAR(C650)</f>
        <v>2000</v>
      </c>
      <c r="B650" s="95" t="n">
        <f aca="false">MONTH(C650)+(YEAR(C650)-1998)*12</f>
        <v>30</v>
      </c>
      <c r="C650" s="101" t="n">
        <v>36699</v>
      </c>
      <c r="D650" s="102" t="n">
        <v>38.7</v>
      </c>
      <c r="E650" s="98" t="n">
        <f aca="false">LN(D650/D649)</f>
        <v>0.0703781051202886</v>
      </c>
      <c r="F650" s="106" t="n">
        <f aca="false">STDEV(E641:E650)*SQRT(trade_day)</f>
        <v>5.96786221371044</v>
      </c>
      <c r="G650" s="97"/>
      <c r="H650" s="103" t="n">
        <f aca="false">IF(H$1="P",MAX(0,H$2-$D650),IF(H$1="C",MAX(0,$D650-H$2)))</f>
        <v>0</v>
      </c>
      <c r="I650" s="103" t="n">
        <f aca="false">IF(I$1="P",MAX(0,I$2-$D650),IF(I$1="C",MAX(0,$D650-I$2)))</f>
        <v>0</v>
      </c>
      <c r="J650" s="103" t="n">
        <f aca="false">IF(J$1="P",MAX(0,J$2-$D650),IF(J$1="C",MAX(0,$D650-J$2)))</f>
        <v>0</v>
      </c>
      <c r="K650" s="103" t="n">
        <f aca="false">IF(K$1="P",MAX(0,K$2-$D650),IF(K$1="C",MAX(0,$D650-K$2)))</f>
        <v>0</v>
      </c>
      <c r="L650" s="103" t="n">
        <f aca="false">IF(L$1="P",MAX(0,L$2-$D650),IF(L$1="C",MAX(0,$D650-L$2)))</f>
        <v>1.3</v>
      </c>
      <c r="M650" s="103" t="n">
        <f aca="false">IF(M$1="P",MAX(0,M$2-$D650),IF(M$1="C",MAX(0,$D650-M$2)))</f>
        <v>11.3</v>
      </c>
      <c r="N650" s="103" t="n">
        <f aca="false">IF(N$1="P",MAX(0,N$2-$D650),IF(N$1="C",MAX(0,$D650-N$2)))</f>
        <v>18.7</v>
      </c>
      <c r="O650" s="103" t="n">
        <f aca="false">IF(O$1="P",MAX(0,O$2-$D650),IF(O$1="C",MAX(0,$D650-O$2)))</f>
        <v>13.7</v>
      </c>
      <c r="P650" s="103" t="n">
        <f aca="false">IF(P$1="P",MAX(0,P$2-$D650),IF(P$1="C",MAX(0,$D650-P$2)))</f>
        <v>8.7</v>
      </c>
      <c r="Q650" s="103" t="n">
        <f aca="false">IF(Q$1="P",MAX(0,Q$2-$D650),IF(Q$1="C",MAX(0,$D650-Q$2)))</f>
        <v>3.7</v>
      </c>
      <c r="R650" s="103" t="n">
        <f aca="false">IF(R$1="P",MAX(0,R$2-$D650),IF(R$1="C",MAX(0,$D650-R$2)))</f>
        <v>0</v>
      </c>
      <c r="S650" s="103" t="n">
        <f aca="false">IF(S$1="P",MAX(0,S$2-$D650),IF(S$1="C",MAX(0,$D650-S$2)))</f>
        <v>0</v>
      </c>
      <c r="T650" s="103" t="n">
        <f aca="false">IF(T$1="P",MAX(0,T$2-$D650),IF(T$1="C",MAX(0,$D650-T$2)))</f>
        <v>0</v>
      </c>
      <c r="U650" s="104" t="n">
        <f aca="false">B650</f>
        <v>30</v>
      </c>
      <c r="V650" s="105" t="n">
        <f aca="false">VLOOKUP($C650,Gas!$B$3:$E$2506,2)</f>
        <v>4.13</v>
      </c>
      <c r="W650" s="46" t="n">
        <f aca="false">D650/V650</f>
        <v>9.37046004842615</v>
      </c>
      <c r="X650" s="99" t="n">
        <f aca="false">VLOOKUP($C650,Gas!$B$3:$E$2506,4)</f>
        <v>0.679579142576074</v>
      </c>
    </row>
    <row r="651" customFormat="false" ht="12.75" hidden="false" customHeight="false" outlineLevel="0" collapsed="false">
      <c r="A651" s="0" t="n">
        <f aca="false">YEAR(C651)</f>
        <v>2000</v>
      </c>
      <c r="B651" s="95" t="n">
        <f aca="false">MONTH(C651)+(YEAR(C651)-1998)*12</f>
        <v>30</v>
      </c>
      <c r="C651" s="101" t="n">
        <v>36700</v>
      </c>
      <c r="D651" s="102" t="n">
        <v>35.39</v>
      </c>
      <c r="E651" s="98" t="n">
        <f aca="false">LN(D651/D650)</f>
        <v>-0.0894103056783642</v>
      </c>
      <c r="F651" s="106" t="n">
        <f aca="false">STDEV(E642:E651)*SQRT(trade_day)</f>
        <v>5.85606170951404</v>
      </c>
      <c r="G651" s="97"/>
      <c r="H651" s="103" t="n">
        <f aca="false">IF(H$1="P",MAX(0,H$2-$D651),IF(H$1="C",MAX(0,$D651-H$2)))</f>
        <v>0</v>
      </c>
      <c r="I651" s="103" t="n">
        <f aca="false">IF(I$1="P",MAX(0,I$2-$D651),IF(I$1="C",MAX(0,$D651-I$2)))</f>
        <v>0</v>
      </c>
      <c r="J651" s="103" t="n">
        <f aca="false">IF(J$1="P",MAX(0,J$2-$D651),IF(J$1="C",MAX(0,$D651-J$2)))</f>
        <v>0</v>
      </c>
      <c r="K651" s="103" t="n">
        <f aca="false">IF(K$1="P",MAX(0,K$2-$D651),IF(K$1="C",MAX(0,$D651-K$2)))</f>
        <v>0</v>
      </c>
      <c r="L651" s="103" t="n">
        <f aca="false">IF(L$1="P",MAX(0,L$2-$D651),IF(L$1="C",MAX(0,$D651-L$2)))</f>
        <v>4.61</v>
      </c>
      <c r="M651" s="103" t="n">
        <f aca="false">IF(M$1="P",MAX(0,M$2-$D651),IF(M$1="C",MAX(0,$D651-M$2)))</f>
        <v>14.61</v>
      </c>
      <c r="N651" s="103" t="n">
        <f aca="false">IF(N$1="P",MAX(0,N$2-$D651),IF(N$1="C",MAX(0,$D651-N$2)))</f>
        <v>15.39</v>
      </c>
      <c r="O651" s="103" t="n">
        <f aca="false">IF(O$1="P",MAX(0,O$2-$D651),IF(O$1="C",MAX(0,$D651-O$2)))</f>
        <v>10.39</v>
      </c>
      <c r="P651" s="103" t="n">
        <f aca="false">IF(P$1="P",MAX(0,P$2-$D651),IF(P$1="C",MAX(0,$D651-P$2)))</f>
        <v>5.39</v>
      </c>
      <c r="Q651" s="103" t="n">
        <f aca="false">IF(Q$1="P",MAX(0,Q$2-$D651),IF(Q$1="C",MAX(0,$D651-Q$2)))</f>
        <v>0.390000000000001</v>
      </c>
      <c r="R651" s="103" t="n">
        <f aca="false">IF(R$1="P",MAX(0,R$2-$D651),IF(R$1="C",MAX(0,$D651-R$2)))</f>
        <v>0</v>
      </c>
      <c r="S651" s="103" t="n">
        <f aca="false">IF(S$1="P",MAX(0,S$2-$D651),IF(S$1="C",MAX(0,$D651-S$2)))</f>
        <v>0</v>
      </c>
      <c r="T651" s="103" t="n">
        <f aca="false">IF(T$1="P",MAX(0,T$2-$D651),IF(T$1="C",MAX(0,$D651-T$2)))</f>
        <v>0</v>
      </c>
      <c r="U651" s="104" t="n">
        <f aca="false">B651</f>
        <v>30</v>
      </c>
      <c r="V651" s="105" t="n">
        <f aca="false">VLOOKUP($C651,Gas!$B$3:$E$2506,2)</f>
        <v>4.425</v>
      </c>
      <c r="W651" s="46" t="n">
        <f aca="false">D651/V651</f>
        <v>7.99774011299435</v>
      </c>
      <c r="X651" s="99" t="n">
        <f aca="false">VLOOKUP($C651,Gas!$B$3:$E$2506,4)</f>
        <v>0.798461483443338</v>
      </c>
    </row>
    <row r="652" customFormat="false" ht="12.75" hidden="false" customHeight="false" outlineLevel="0" collapsed="false">
      <c r="A652" s="0" t="n">
        <f aca="false">YEAR(C652)</f>
        <v>2000</v>
      </c>
      <c r="B652" s="95" t="n">
        <f aca="false">MONTH(C652)+(YEAR(C652)-1998)*12</f>
        <v>30</v>
      </c>
      <c r="C652" s="101" t="n">
        <v>36703</v>
      </c>
      <c r="D652" s="102" t="n">
        <v>41.97</v>
      </c>
      <c r="E652" s="98" t="n">
        <f aca="false">LN(D652/D651)</f>
        <v>0.170525782988127</v>
      </c>
      <c r="F652" s="106" t="n">
        <f aca="false">STDEV(E643:E652)*SQRT(trade_day)</f>
        <v>5.29245143643892</v>
      </c>
      <c r="G652" s="97"/>
      <c r="H652" s="103" t="n">
        <f aca="false">IF(H$1="P",MAX(0,H$2-$D652),IF(H$1="C",MAX(0,$D652-H$2)))</f>
        <v>0</v>
      </c>
      <c r="I652" s="103" t="n">
        <f aca="false">IF(I$1="P",MAX(0,I$2-$D652),IF(I$1="C",MAX(0,$D652-I$2)))</f>
        <v>0</v>
      </c>
      <c r="J652" s="103" t="n">
        <f aca="false">IF(J$1="P",MAX(0,J$2-$D652),IF(J$1="C",MAX(0,$D652-J$2)))</f>
        <v>0</v>
      </c>
      <c r="K652" s="103" t="n">
        <f aca="false">IF(K$1="P",MAX(0,K$2-$D652),IF(K$1="C",MAX(0,$D652-K$2)))</f>
        <v>0</v>
      </c>
      <c r="L652" s="103" t="n">
        <f aca="false">IF(L$1="P",MAX(0,L$2-$D652),IF(L$1="C",MAX(0,$D652-L$2)))</f>
        <v>0</v>
      </c>
      <c r="M652" s="103" t="n">
        <f aca="false">IF(M$1="P",MAX(0,M$2-$D652),IF(M$1="C",MAX(0,$D652-M$2)))</f>
        <v>8.03</v>
      </c>
      <c r="N652" s="103" t="n">
        <f aca="false">IF(N$1="P",MAX(0,N$2-$D652),IF(N$1="C",MAX(0,$D652-N$2)))</f>
        <v>21.97</v>
      </c>
      <c r="O652" s="103" t="n">
        <f aca="false">IF(O$1="P",MAX(0,O$2-$D652),IF(O$1="C",MAX(0,$D652-O$2)))</f>
        <v>16.97</v>
      </c>
      <c r="P652" s="103" t="n">
        <f aca="false">IF(P$1="P",MAX(0,P$2-$D652),IF(P$1="C",MAX(0,$D652-P$2)))</f>
        <v>11.97</v>
      </c>
      <c r="Q652" s="103" t="n">
        <f aca="false">IF(Q$1="P",MAX(0,Q$2-$D652),IF(Q$1="C",MAX(0,$D652-Q$2)))</f>
        <v>6.97</v>
      </c>
      <c r="R652" s="103" t="n">
        <f aca="false">IF(R$1="P",MAX(0,R$2-$D652),IF(R$1="C",MAX(0,$D652-R$2)))</f>
        <v>1.97</v>
      </c>
      <c r="S652" s="103" t="n">
        <f aca="false">IF(S$1="P",MAX(0,S$2-$D652),IF(S$1="C",MAX(0,$D652-S$2)))</f>
        <v>0</v>
      </c>
      <c r="T652" s="103" t="n">
        <f aca="false">IF(T$1="P",MAX(0,T$2-$D652),IF(T$1="C",MAX(0,$D652-T$2)))</f>
        <v>0</v>
      </c>
      <c r="U652" s="104" t="n">
        <f aca="false">B652</f>
        <v>30</v>
      </c>
      <c r="V652" s="105" t="n">
        <f aca="false">VLOOKUP($C652,Gas!$B$3:$E$2506,2)</f>
        <v>4.415</v>
      </c>
      <c r="W652" s="46" t="n">
        <f aca="false">D652/V652</f>
        <v>9.50622876557191</v>
      </c>
      <c r="X652" s="99" t="n">
        <f aca="false">VLOOKUP($C652,Gas!$B$3:$E$2506,4)</f>
        <v>0.715367991268595</v>
      </c>
    </row>
    <row r="653" customFormat="false" ht="12.75" hidden="false" customHeight="false" outlineLevel="0" collapsed="false">
      <c r="A653" s="0" t="n">
        <f aca="false">YEAR(C653)</f>
        <v>2000</v>
      </c>
      <c r="B653" s="95" t="n">
        <f aca="false">MONTH(C653)+(YEAR(C653)-1998)*12</f>
        <v>30</v>
      </c>
      <c r="C653" s="101" t="n">
        <v>36704</v>
      </c>
      <c r="D653" s="102" t="n">
        <v>80</v>
      </c>
      <c r="E653" s="98" t="n">
        <f aca="false">LN(D653/D652)</f>
        <v>0.645071557328382</v>
      </c>
      <c r="F653" s="106" t="n">
        <f aca="false">STDEV(E644:E653)*SQRT(trade_day)</f>
        <v>5.55771951573324</v>
      </c>
      <c r="G653" s="97"/>
      <c r="H653" s="103" t="n">
        <f aca="false">IF(H$1="P",MAX(0,H$2-$D653),IF(H$1="C",MAX(0,$D653-H$2)))</f>
        <v>0</v>
      </c>
      <c r="I653" s="103" t="n">
        <f aca="false">IF(I$1="P",MAX(0,I$2-$D653),IF(I$1="C",MAX(0,$D653-I$2)))</f>
        <v>0</v>
      </c>
      <c r="J653" s="103" t="n">
        <f aca="false">IF(J$1="P",MAX(0,J$2-$D653),IF(J$1="C",MAX(0,$D653-J$2)))</f>
        <v>0</v>
      </c>
      <c r="K653" s="103" t="n">
        <f aca="false">IF(K$1="P",MAX(0,K$2-$D653),IF(K$1="C",MAX(0,$D653-K$2)))</f>
        <v>0</v>
      </c>
      <c r="L653" s="103" t="n">
        <f aca="false">IF(L$1="P",MAX(0,L$2-$D653),IF(L$1="C",MAX(0,$D653-L$2)))</f>
        <v>0</v>
      </c>
      <c r="M653" s="103" t="n">
        <f aca="false">IF(M$1="P",MAX(0,M$2-$D653),IF(M$1="C",MAX(0,$D653-M$2)))</f>
        <v>0</v>
      </c>
      <c r="N653" s="103" t="n">
        <f aca="false">IF(N$1="P",MAX(0,N$2-$D653),IF(N$1="C",MAX(0,$D653-N$2)))</f>
        <v>60</v>
      </c>
      <c r="O653" s="103" t="n">
        <f aca="false">IF(O$1="P",MAX(0,O$2-$D653),IF(O$1="C",MAX(0,$D653-O$2)))</f>
        <v>55</v>
      </c>
      <c r="P653" s="103" t="n">
        <f aca="false">IF(P$1="P",MAX(0,P$2-$D653),IF(P$1="C",MAX(0,$D653-P$2)))</f>
        <v>50</v>
      </c>
      <c r="Q653" s="103" t="n">
        <f aca="false">IF(Q$1="P",MAX(0,Q$2-$D653),IF(Q$1="C",MAX(0,$D653-Q$2)))</f>
        <v>45</v>
      </c>
      <c r="R653" s="103" t="n">
        <f aca="false">IF(R$1="P",MAX(0,R$2-$D653),IF(R$1="C",MAX(0,$D653-R$2)))</f>
        <v>40</v>
      </c>
      <c r="S653" s="103" t="n">
        <f aca="false">IF(S$1="P",MAX(0,S$2-$D653),IF(S$1="C",MAX(0,$D653-S$2)))</f>
        <v>30</v>
      </c>
      <c r="T653" s="103" t="n">
        <f aca="false">IF(T$1="P",MAX(0,T$2-$D653),IF(T$1="C",MAX(0,$D653-T$2)))</f>
        <v>0</v>
      </c>
      <c r="U653" s="104" t="n">
        <f aca="false">B653</f>
        <v>30</v>
      </c>
      <c r="V653" s="105" t="n">
        <f aca="false">VLOOKUP($C653,Gas!$B$3:$E$2506,2)</f>
        <v>4.365</v>
      </c>
      <c r="W653" s="46" t="n">
        <f aca="false">D653/V653</f>
        <v>18.3276059564719</v>
      </c>
      <c r="X653" s="99" t="n">
        <f aca="false">VLOOKUP($C653,Gas!$B$3:$E$2506,4)</f>
        <v>0.710015962733717</v>
      </c>
    </row>
    <row r="654" customFormat="false" ht="12.75" hidden="false" customHeight="false" outlineLevel="0" collapsed="false">
      <c r="A654" s="0" t="n">
        <f aca="false">YEAR(C654)</f>
        <v>2000</v>
      </c>
      <c r="B654" s="95" t="n">
        <f aca="false">MONTH(C654)+(YEAR(C654)-1998)*12</f>
        <v>30</v>
      </c>
      <c r="C654" s="101" t="n">
        <v>36705</v>
      </c>
      <c r="D654" s="102" t="n">
        <v>45.5</v>
      </c>
      <c r="E654" s="98" t="n">
        <f aca="false">LN(D654/D653)</f>
        <v>-0.564314308716977</v>
      </c>
      <c r="F654" s="106" t="n">
        <f aca="false">STDEV(E645:E654)*SQRT(trade_day)</f>
        <v>6.3602556367176</v>
      </c>
      <c r="G654" s="97"/>
      <c r="H654" s="103" t="n">
        <f aca="false">IF(H$1="P",MAX(0,H$2-$D654),IF(H$1="C",MAX(0,$D654-H$2)))</f>
        <v>0</v>
      </c>
      <c r="I654" s="103" t="n">
        <f aca="false">IF(I$1="P",MAX(0,I$2-$D654),IF(I$1="C",MAX(0,$D654-I$2)))</f>
        <v>0</v>
      </c>
      <c r="J654" s="103" t="n">
        <f aca="false">IF(J$1="P",MAX(0,J$2-$D654),IF(J$1="C",MAX(0,$D654-J$2)))</f>
        <v>0</v>
      </c>
      <c r="K654" s="103" t="n">
        <f aca="false">IF(K$1="P",MAX(0,K$2-$D654),IF(K$1="C",MAX(0,$D654-K$2)))</f>
        <v>0</v>
      </c>
      <c r="L654" s="103" t="n">
        <f aca="false">IF(L$1="P",MAX(0,L$2-$D654),IF(L$1="C",MAX(0,$D654-L$2)))</f>
        <v>0</v>
      </c>
      <c r="M654" s="103" t="n">
        <f aca="false">IF(M$1="P",MAX(0,M$2-$D654),IF(M$1="C",MAX(0,$D654-M$2)))</f>
        <v>4.5</v>
      </c>
      <c r="N654" s="103" t="n">
        <f aca="false">IF(N$1="P",MAX(0,N$2-$D654),IF(N$1="C",MAX(0,$D654-N$2)))</f>
        <v>25.5</v>
      </c>
      <c r="O654" s="103" t="n">
        <f aca="false">IF(O$1="P",MAX(0,O$2-$D654),IF(O$1="C",MAX(0,$D654-O$2)))</f>
        <v>20.5</v>
      </c>
      <c r="P654" s="103" t="n">
        <f aca="false">IF(P$1="P",MAX(0,P$2-$D654),IF(P$1="C",MAX(0,$D654-P$2)))</f>
        <v>15.5</v>
      </c>
      <c r="Q654" s="103" t="n">
        <f aca="false">IF(Q$1="P",MAX(0,Q$2-$D654),IF(Q$1="C",MAX(0,$D654-Q$2)))</f>
        <v>10.5</v>
      </c>
      <c r="R654" s="103" t="n">
        <f aca="false">IF(R$1="P",MAX(0,R$2-$D654),IF(R$1="C",MAX(0,$D654-R$2)))</f>
        <v>5.5</v>
      </c>
      <c r="S654" s="103" t="n">
        <f aca="false">IF(S$1="P",MAX(0,S$2-$D654),IF(S$1="C",MAX(0,$D654-S$2)))</f>
        <v>0</v>
      </c>
      <c r="T654" s="103" t="n">
        <f aca="false">IF(T$1="P",MAX(0,T$2-$D654),IF(T$1="C",MAX(0,$D654-T$2)))</f>
        <v>0</v>
      </c>
      <c r="U654" s="104" t="n">
        <f aca="false">B654</f>
        <v>30</v>
      </c>
      <c r="V654" s="105" t="n">
        <f aca="false">VLOOKUP($C654,Gas!$B$3:$E$2506,2)</f>
        <v>4.555</v>
      </c>
      <c r="W654" s="46" t="n">
        <f aca="false">D654/V654</f>
        <v>9.98902305159166</v>
      </c>
      <c r="X654" s="99" t="n">
        <f aca="false">VLOOKUP($C654,Gas!$B$3:$E$2506,4)</f>
        <v>0.759637618713801</v>
      </c>
    </row>
    <row r="655" customFormat="false" ht="12.75" hidden="false" customHeight="false" outlineLevel="0" collapsed="false">
      <c r="A655" s="0" t="n">
        <f aca="false">YEAR(C655)</f>
        <v>2000</v>
      </c>
      <c r="B655" s="95" t="n">
        <f aca="false">MONTH(C655)+(YEAR(C655)-1998)*12</f>
        <v>30</v>
      </c>
      <c r="C655" s="101" t="n">
        <v>36706</v>
      </c>
      <c r="D655" s="102" t="n">
        <v>34.67</v>
      </c>
      <c r="E655" s="98" t="n">
        <f aca="false">LN(D655/D654)</f>
        <v>-0.271837566259973</v>
      </c>
      <c r="F655" s="106" t="n">
        <f aca="false">STDEV(E646:E655)*SQRT(trade_day)</f>
        <v>6.52930043819306</v>
      </c>
      <c r="G655" s="97"/>
      <c r="H655" s="103" t="n">
        <f aca="false">IF(H$1="P",MAX(0,H$2-$D655),IF(H$1="C",MAX(0,$D655-H$2)))</f>
        <v>0</v>
      </c>
      <c r="I655" s="103" t="n">
        <f aca="false">IF(I$1="P",MAX(0,I$2-$D655),IF(I$1="C",MAX(0,$D655-I$2)))</f>
        <v>0</v>
      </c>
      <c r="J655" s="103" t="n">
        <f aca="false">IF(J$1="P",MAX(0,J$2-$D655),IF(J$1="C",MAX(0,$D655-J$2)))</f>
        <v>0</v>
      </c>
      <c r="K655" s="103" t="n">
        <f aca="false">IF(K$1="P",MAX(0,K$2-$D655),IF(K$1="C",MAX(0,$D655-K$2)))</f>
        <v>0.329999999999998</v>
      </c>
      <c r="L655" s="103" t="n">
        <f aca="false">IF(L$1="P",MAX(0,L$2-$D655),IF(L$1="C",MAX(0,$D655-L$2)))</f>
        <v>5.33</v>
      </c>
      <c r="M655" s="103" t="n">
        <f aca="false">IF(M$1="P",MAX(0,M$2-$D655),IF(M$1="C",MAX(0,$D655-M$2)))</f>
        <v>15.33</v>
      </c>
      <c r="N655" s="103" t="n">
        <f aca="false">IF(N$1="P",MAX(0,N$2-$D655),IF(N$1="C",MAX(0,$D655-N$2)))</f>
        <v>14.67</v>
      </c>
      <c r="O655" s="103" t="n">
        <f aca="false">IF(O$1="P",MAX(0,O$2-$D655),IF(O$1="C",MAX(0,$D655-O$2)))</f>
        <v>9.67</v>
      </c>
      <c r="P655" s="103" t="n">
        <f aca="false">IF(P$1="P",MAX(0,P$2-$D655),IF(P$1="C",MAX(0,$D655-P$2)))</f>
        <v>4.67</v>
      </c>
      <c r="Q655" s="103" t="n">
        <f aca="false">IF(Q$1="P",MAX(0,Q$2-$D655),IF(Q$1="C",MAX(0,$D655-Q$2)))</f>
        <v>0</v>
      </c>
      <c r="R655" s="103" t="n">
        <f aca="false">IF(R$1="P",MAX(0,R$2-$D655),IF(R$1="C",MAX(0,$D655-R$2)))</f>
        <v>0</v>
      </c>
      <c r="S655" s="103" t="n">
        <f aca="false">IF(S$1="P",MAX(0,S$2-$D655),IF(S$1="C",MAX(0,$D655-S$2)))</f>
        <v>0</v>
      </c>
      <c r="T655" s="103" t="n">
        <f aca="false">IF(T$1="P",MAX(0,T$2-$D655),IF(T$1="C",MAX(0,$D655-T$2)))</f>
        <v>0</v>
      </c>
      <c r="U655" s="104" t="n">
        <f aca="false">B655</f>
        <v>30</v>
      </c>
      <c r="V655" s="105" t="n">
        <f aca="false">VLOOKUP($C655,Gas!$B$3:$E$2506,2)</f>
        <v>4.475</v>
      </c>
      <c r="W655" s="46" t="n">
        <f aca="false">D655/V655</f>
        <v>7.74748603351955</v>
      </c>
      <c r="X655" s="99" t="n">
        <f aca="false">VLOOKUP($C655,Gas!$B$3:$E$2506,4)</f>
        <v>0.769325028791569</v>
      </c>
    </row>
    <row r="656" customFormat="false" ht="12.75" hidden="false" customHeight="false" outlineLevel="0" collapsed="false">
      <c r="A656" s="0" t="n">
        <f aca="false">YEAR(C656)</f>
        <v>2000</v>
      </c>
      <c r="B656" s="95" t="n">
        <f aca="false">MONTH(C656)+(YEAR(C656)-1998)*12</f>
        <v>30</v>
      </c>
      <c r="C656" s="101" t="n">
        <v>36707</v>
      </c>
      <c r="D656" s="102" t="n">
        <v>27.6</v>
      </c>
      <c r="E656" s="98" t="n">
        <f aca="false">LN(D656/D655)</f>
        <v>-0.228058986973828</v>
      </c>
      <c r="F656" s="106" t="n">
        <f aca="false">STDEV(E647:E656)*SQRT(trade_day)</f>
        <v>5.79046612927857</v>
      </c>
      <c r="G656" s="97"/>
      <c r="H656" s="103" t="n">
        <f aca="false">IF(H$1="P",MAX(0,H$2-$D656),IF(H$1="C",MAX(0,$D656-H$2)))</f>
        <v>0</v>
      </c>
      <c r="I656" s="103" t="n">
        <f aca="false">IF(I$1="P",MAX(0,I$2-$D656),IF(I$1="C",MAX(0,$D656-I$2)))</f>
        <v>0</v>
      </c>
      <c r="J656" s="103" t="n">
        <f aca="false">IF(J$1="P",MAX(0,J$2-$D656),IF(J$1="C",MAX(0,$D656-J$2)))</f>
        <v>2.4</v>
      </c>
      <c r="K656" s="103" t="n">
        <f aca="false">IF(K$1="P",MAX(0,K$2-$D656),IF(K$1="C",MAX(0,$D656-K$2)))</f>
        <v>7.4</v>
      </c>
      <c r="L656" s="103" t="n">
        <f aca="false">IF(L$1="P",MAX(0,L$2-$D656),IF(L$1="C",MAX(0,$D656-L$2)))</f>
        <v>12.4</v>
      </c>
      <c r="M656" s="103" t="n">
        <f aca="false">IF(M$1="P",MAX(0,M$2-$D656),IF(M$1="C",MAX(0,$D656-M$2)))</f>
        <v>22.4</v>
      </c>
      <c r="N656" s="103" t="n">
        <f aca="false">IF(N$1="P",MAX(0,N$2-$D656),IF(N$1="C",MAX(0,$D656-N$2)))</f>
        <v>7.6</v>
      </c>
      <c r="O656" s="103" t="n">
        <f aca="false">IF(O$1="P",MAX(0,O$2-$D656),IF(O$1="C",MAX(0,$D656-O$2)))</f>
        <v>2.6</v>
      </c>
      <c r="P656" s="103" t="n">
        <f aca="false">IF(P$1="P",MAX(0,P$2-$D656),IF(P$1="C",MAX(0,$D656-P$2)))</f>
        <v>0</v>
      </c>
      <c r="Q656" s="103" t="n">
        <f aca="false">IF(Q$1="P",MAX(0,Q$2-$D656),IF(Q$1="C",MAX(0,$D656-Q$2)))</f>
        <v>0</v>
      </c>
      <c r="R656" s="103" t="n">
        <f aca="false">IF(R$1="P",MAX(0,R$2-$D656),IF(R$1="C",MAX(0,$D656-R$2)))</f>
        <v>0</v>
      </c>
      <c r="S656" s="103" t="n">
        <f aca="false">IF(S$1="P",MAX(0,S$2-$D656),IF(S$1="C",MAX(0,$D656-S$2)))</f>
        <v>0</v>
      </c>
      <c r="T656" s="103" t="n">
        <f aca="false">IF(T$1="P",MAX(0,T$2-$D656),IF(T$1="C",MAX(0,$D656-T$2)))</f>
        <v>0</v>
      </c>
      <c r="U656" s="104" t="n">
        <f aca="false">B656</f>
        <v>30</v>
      </c>
      <c r="V656" s="105" t="n">
        <f aca="false">VLOOKUP($C656,Gas!$B$3:$E$2506,2)</f>
        <v>4.265</v>
      </c>
      <c r="W656" s="46" t="n">
        <f aca="false">D656/V656</f>
        <v>6.47127784290739</v>
      </c>
      <c r="X656" s="99" t="n">
        <f aca="false">VLOOKUP($C656,Gas!$B$3:$E$2506,4)</f>
        <v>0.821474665574213</v>
      </c>
    </row>
    <row r="657" customFormat="false" ht="12.75" hidden="false" customHeight="false" outlineLevel="0" collapsed="false">
      <c r="A657" s="0" t="n">
        <f aca="false">YEAR(C657)</f>
        <v>2000</v>
      </c>
      <c r="B657" s="95" t="n">
        <f aca="false">MONTH(C657)+(YEAR(C657)-1998)*12</f>
        <v>31</v>
      </c>
      <c r="C657" s="101" t="n">
        <v>36710</v>
      </c>
      <c r="D657" s="116" t="n">
        <f aca="false">D656</f>
        <v>27.6</v>
      </c>
      <c r="E657" s="98" t="n">
        <f aca="false">LN(D657/D656)</f>
        <v>0</v>
      </c>
      <c r="F657" s="106" t="n">
        <f aca="false">STDEV(E648:E657)*SQRT(trade_day)</f>
        <v>5.25323316551951</v>
      </c>
      <c r="G657" s="97"/>
      <c r="H657" s="103" t="n">
        <f aca="false">IF(H$1="P",MAX(0,H$2-$D657),IF(H$1="C",MAX(0,$D657-H$2)))</f>
        <v>0</v>
      </c>
      <c r="I657" s="103" t="n">
        <f aca="false">IF(I$1="P",MAX(0,I$2-$D657),IF(I$1="C",MAX(0,$D657-I$2)))</f>
        <v>0</v>
      </c>
      <c r="J657" s="103" t="n">
        <f aca="false">IF(J$1="P",MAX(0,J$2-$D657),IF(J$1="C",MAX(0,$D657-J$2)))</f>
        <v>2.4</v>
      </c>
      <c r="K657" s="103" t="n">
        <f aca="false">IF(K$1="P",MAX(0,K$2-$D657),IF(K$1="C",MAX(0,$D657-K$2)))</f>
        <v>7.4</v>
      </c>
      <c r="L657" s="103" t="n">
        <f aca="false">IF(L$1="P",MAX(0,L$2-$D657),IF(L$1="C",MAX(0,$D657-L$2)))</f>
        <v>12.4</v>
      </c>
      <c r="M657" s="103" t="n">
        <f aca="false">IF(M$1="P",MAX(0,M$2-$D657),IF(M$1="C",MAX(0,$D657-M$2)))</f>
        <v>22.4</v>
      </c>
      <c r="N657" s="103" t="n">
        <f aca="false">IF(N$1="P",MAX(0,N$2-$D657),IF(N$1="C",MAX(0,$D657-N$2)))</f>
        <v>7.6</v>
      </c>
      <c r="O657" s="103" t="n">
        <f aca="false">IF(O$1="P",MAX(0,O$2-$D657),IF(O$1="C",MAX(0,$D657-O$2)))</f>
        <v>2.6</v>
      </c>
      <c r="P657" s="103" t="n">
        <f aca="false">IF(P$1="P",MAX(0,P$2-$D657),IF(P$1="C",MAX(0,$D657-P$2)))</f>
        <v>0</v>
      </c>
      <c r="Q657" s="103" t="n">
        <f aca="false">IF(Q$1="P",MAX(0,Q$2-$D657),IF(Q$1="C",MAX(0,$D657-Q$2)))</f>
        <v>0</v>
      </c>
      <c r="R657" s="103" t="n">
        <f aca="false">IF(R$1="P",MAX(0,R$2-$D657),IF(R$1="C",MAX(0,$D657-R$2)))</f>
        <v>0</v>
      </c>
      <c r="S657" s="103" t="n">
        <f aca="false">IF(S$1="P",MAX(0,S$2-$D657),IF(S$1="C",MAX(0,$D657-S$2)))</f>
        <v>0</v>
      </c>
      <c r="T657" s="103" t="n">
        <f aca="false">IF(T$1="P",MAX(0,T$2-$D657),IF(T$1="C",MAX(0,$D657-T$2)))</f>
        <v>0</v>
      </c>
      <c r="U657" s="104" t="n">
        <f aca="false">B657</f>
        <v>31</v>
      </c>
      <c r="V657" s="105" t="n">
        <f aca="false">VLOOKUP($C657,Gas!$B$3:$E$2506,2)</f>
        <v>4.335</v>
      </c>
      <c r="W657" s="46" t="n">
        <f aca="false">D657/V657</f>
        <v>6.36678200692042</v>
      </c>
      <c r="X657" s="99" t="n">
        <f aca="false">VLOOKUP($C657,Gas!$B$3:$E$2506,4)</f>
        <v>0.441079777149282</v>
      </c>
    </row>
    <row r="658" customFormat="false" ht="12.75" hidden="false" customHeight="false" outlineLevel="0" collapsed="false">
      <c r="A658" s="0" t="n">
        <f aca="false">YEAR(C658)</f>
        <v>2000</v>
      </c>
      <c r="B658" s="95" t="n">
        <f aca="false">MONTH(C658)+(YEAR(C658)-1998)*12</f>
        <v>31</v>
      </c>
      <c r="C658" s="101" t="n">
        <v>36713</v>
      </c>
      <c r="D658" s="102" t="n">
        <v>34.75</v>
      </c>
      <c r="E658" s="98" t="n">
        <f aca="false">LN(D658/D657)</f>
        <v>0.230363799287697</v>
      </c>
      <c r="F658" s="106" t="n">
        <f aca="false">STDEV(E649:E658)*SQRT(trade_day)</f>
        <v>5.26470654041739</v>
      </c>
      <c r="G658" s="97"/>
      <c r="H658" s="103" t="n">
        <f aca="false">IF(H$1="P",MAX(0,H$2-$D658),IF(H$1="C",MAX(0,$D658-H$2)))</f>
        <v>0</v>
      </c>
      <c r="I658" s="103" t="n">
        <f aca="false">IF(I$1="P",MAX(0,I$2-$D658),IF(I$1="C",MAX(0,$D658-I$2)))</f>
        <v>0</v>
      </c>
      <c r="J658" s="103" t="n">
        <f aca="false">IF(J$1="P",MAX(0,J$2-$D658),IF(J$1="C",MAX(0,$D658-J$2)))</f>
        <v>0</v>
      </c>
      <c r="K658" s="103" t="n">
        <f aca="false">IF(K$1="P",MAX(0,K$2-$D658),IF(K$1="C",MAX(0,$D658-K$2)))</f>
        <v>0.25</v>
      </c>
      <c r="L658" s="103" t="n">
        <f aca="false">IF(L$1="P",MAX(0,L$2-$D658),IF(L$1="C",MAX(0,$D658-L$2)))</f>
        <v>5.25</v>
      </c>
      <c r="M658" s="103" t="n">
        <f aca="false">IF(M$1="P",MAX(0,M$2-$D658),IF(M$1="C",MAX(0,$D658-M$2)))</f>
        <v>15.25</v>
      </c>
      <c r="N658" s="103" t="n">
        <f aca="false">IF(N$1="P",MAX(0,N$2-$D658),IF(N$1="C",MAX(0,$D658-N$2)))</f>
        <v>14.75</v>
      </c>
      <c r="O658" s="103" t="n">
        <f aca="false">IF(O$1="P",MAX(0,O$2-$D658),IF(O$1="C",MAX(0,$D658-O$2)))</f>
        <v>9.75</v>
      </c>
      <c r="P658" s="103" t="n">
        <f aca="false">IF(P$1="P",MAX(0,P$2-$D658),IF(P$1="C",MAX(0,$D658-P$2)))</f>
        <v>4.75</v>
      </c>
      <c r="Q658" s="103" t="n">
        <f aca="false">IF(Q$1="P",MAX(0,Q$2-$D658),IF(Q$1="C",MAX(0,$D658-Q$2)))</f>
        <v>0</v>
      </c>
      <c r="R658" s="103" t="n">
        <f aca="false">IF(R$1="P",MAX(0,R$2-$D658),IF(R$1="C",MAX(0,$D658-R$2)))</f>
        <v>0</v>
      </c>
      <c r="S658" s="103" t="n">
        <f aca="false">IF(S$1="P",MAX(0,S$2-$D658),IF(S$1="C",MAX(0,$D658-S$2)))</f>
        <v>0</v>
      </c>
      <c r="T658" s="103" t="n">
        <f aca="false">IF(T$1="P",MAX(0,T$2-$D658),IF(T$1="C",MAX(0,$D658-T$2)))</f>
        <v>0</v>
      </c>
      <c r="U658" s="104" t="n">
        <f aca="false">B658</f>
        <v>31</v>
      </c>
      <c r="V658" s="105" t="n">
        <f aca="false">VLOOKUP($C658,Gas!$B$3:$E$2506,2)</f>
        <v>4.24</v>
      </c>
      <c r="W658" s="46" t="n">
        <f aca="false">D658/V658</f>
        <v>8.19575471698113</v>
      </c>
      <c r="X658" s="99" t="n">
        <f aca="false">VLOOKUP($C658,Gas!$B$3:$E$2506,4)</f>
        <v>0.457531155862524</v>
      </c>
    </row>
    <row r="659" customFormat="false" ht="12.75" hidden="false" customHeight="false" outlineLevel="0" collapsed="false">
      <c r="A659" s="0" t="n">
        <f aca="false">YEAR(C659)</f>
        <v>2000</v>
      </c>
      <c r="B659" s="95" t="n">
        <f aca="false">MONTH(C659)+(YEAR(C659)-1998)*12</f>
        <v>31</v>
      </c>
      <c r="C659" s="101" t="n">
        <v>36714</v>
      </c>
      <c r="D659" s="102" t="n">
        <v>29.88</v>
      </c>
      <c r="E659" s="98" t="n">
        <f aca="false">LN(D659/D658)</f>
        <v>-0.150990211746185</v>
      </c>
      <c r="F659" s="106" t="n">
        <f aca="false">STDEV(E650:E659)*SQRT(trade_day)</f>
        <v>5.20368919498682</v>
      </c>
      <c r="G659" s="97"/>
      <c r="H659" s="103" t="n">
        <f aca="false">IF(H$1="P",MAX(0,H$2-$D659),IF(H$1="C",MAX(0,$D659-H$2)))</f>
        <v>0</v>
      </c>
      <c r="I659" s="103" t="n">
        <f aca="false">IF(I$1="P",MAX(0,I$2-$D659),IF(I$1="C",MAX(0,$D659-I$2)))</f>
        <v>0</v>
      </c>
      <c r="J659" s="103" t="n">
        <f aca="false">IF(J$1="P",MAX(0,J$2-$D659),IF(J$1="C",MAX(0,$D659-J$2)))</f>
        <v>0.120000000000001</v>
      </c>
      <c r="K659" s="103" t="n">
        <f aca="false">IF(K$1="P",MAX(0,K$2-$D659),IF(K$1="C",MAX(0,$D659-K$2)))</f>
        <v>5.12</v>
      </c>
      <c r="L659" s="103" t="n">
        <f aca="false">IF(L$1="P",MAX(0,L$2-$D659),IF(L$1="C",MAX(0,$D659-L$2)))</f>
        <v>10.12</v>
      </c>
      <c r="M659" s="103" t="n">
        <f aca="false">IF(M$1="P",MAX(0,M$2-$D659),IF(M$1="C",MAX(0,$D659-M$2)))</f>
        <v>20.12</v>
      </c>
      <c r="N659" s="103" t="n">
        <f aca="false">IF(N$1="P",MAX(0,N$2-$D659),IF(N$1="C",MAX(0,$D659-N$2)))</f>
        <v>9.88</v>
      </c>
      <c r="O659" s="103" t="n">
        <f aca="false">IF(O$1="P",MAX(0,O$2-$D659),IF(O$1="C",MAX(0,$D659-O$2)))</f>
        <v>4.88</v>
      </c>
      <c r="P659" s="103" t="n">
        <f aca="false">IF(P$1="P",MAX(0,P$2-$D659),IF(P$1="C",MAX(0,$D659-P$2)))</f>
        <v>0</v>
      </c>
      <c r="Q659" s="103" t="n">
        <f aca="false">IF(Q$1="P",MAX(0,Q$2-$D659),IF(Q$1="C",MAX(0,$D659-Q$2)))</f>
        <v>0</v>
      </c>
      <c r="R659" s="103" t="n">
        <f aca="false">IF(R$1="P",MAX(0,R$2-$D659),IF(R$1="C",MAX(0,$D659-R$2)))</f>
        <v>0</v>
      </c>
      <c r="S659" s="103" t="n">
        <f aca="false">IF(S$1="P",MAX(0,S$2-$D659),IF(S$1="C",MAX(0,$D659-S$2)))</f>
        <v>0</v>
      </c>
      <c r="T659" s="103" t="n">
        <f aca="false">IF(T$1="P",MAX(0,T$2-$D659),IF(T$1="C",MAX(0,$D659-T$2)))</f>
        <v>0</v>
      </c>
      <c r="U659" s="104" t="n">
        <f aca="false">B659</f>
        <v>31</v>
      </c>
      <c r="V659" s="105" t="n">
        <f aca="false">VLOOKUP($C659,Gas!$B$3:$E$2506,2)</f>
        <v>4.03</v>
      </c>
      <c r="W659" s="46" t="n">
        <f aca="false">D659/V659</f>
        <v>7.41439205955335</v>
      </c>
      <c r="X659" s="99" t="n">
        <f aca="false">VLOOKUP($C659,Gas!$B$3:$E$2506,4)</f>
        <v>0.538047076643831</v>
      </c>
    </row>
    <row r="660" customFormat="false" ht="12.75" hidden="false" customHeight="false" outlineLevel="0" collapsed="false">
      <c r="A660" s="0" t="n">
        <f aca="false">YEAR(C660)</f>
        <v>2000</v>
      </c>
      <c r="B660" s="95" t="n">
        <f aca="false">MONTH(C660)+(YEAR(C660)-1998)*12</f>
        <v>31</v>
      </c>
      <c r="C660" s="101" t="n">
        <v>36717</v>
      </c>
      <c r="D660" s="102" t="n">
        <v>46.75</v>
      </c>
      <c r="E660" s="98" t="n">
        <f aca="false">LN(D660/D659)</f>
        <v>0.44762489547008</v>
      </c>
      <c r="F660" s="106" t="n">
        <f aca="false">STDEV(E564:E660)*SQRT(trade_day)</f>
        <v>3.29038308513912</v>
      </c>
      <c r="G660" s="97"/>
      <c r="H660" s="103" t="n">
        <f aca="false">IF(H$1="P",MAX(0,H$2-$D660),IF(H$1="C",MAX(0,$D660-H$2)))</f>
        <v>0</v>
      </c>
      <c r="I660" s="103" t="n">
        <f aca="false">IF(I$1="P",MAX(0,I$2-$D660),IF(I$1="C",MAX(0,$D660-I$2)))</f>
        <v>0</v>
      </c>
      <c r="J660" s="103" t="n">
        <f aca="false">IF(J$1="P",MAX(0,J$2-$D660),IF(J$1="C",MAX(0,$D660-J$2)))</f>
        <v>0</v>
      </c>
      <c r="K660" s="103" t="n">
        <f aca="false">IF(K$1="P",MAX(0,K$2-$D660),IF(K$1="C",MAX(0,$D660-K$2)))</f>
        <v>0</v>
      </c>
      <c r="L660" s="103" t="n">
        <f aca="false">IF(L$1="P",MAX(0,L$2-$D660),IF(L$1="C",MAX(0,$D660-L$2)))</f>
        <v>0</v>
      </c>
      <c r="M660" s="103" t="n">
        <f aca="false">IF(M$1="P",MAX(0,M$2-$D660),IF(M$1="C",MAX(0,$D660-M$2)))</f>
        <v>3.25</v>
      </c>
      <c r="N660" s="103" t="n">
        <f aca="false">IF(N$1="P",MAX(0,N$2-$D660),IF(N$1="C",MAX(0,$D660-N$2)))</f>
        <v>26.75</v>
      </c>
      <c r="O660" s="103" t="n">
        <f aca="false">IF(O$1="P",MAX(0,O$2-$D660),IF(O$1="C",MAX(0,$D660-O$2)))</f>
        <v>21.75</v>
      </c>
      <c r="P660" s="103" t="n">
        <f aca="false">IF(P$1="P",MAX(0,P$2-$D660),IF(P$1="C",MAX(0,$D660-P$2)))</f>
        <v>16.75</v>
      </c>
      <c r="Q660" s="103" t="n">
        <f aca="false">IF(Q$1="P",MAX(0,Q$2-$D660),IF(Q$1="C",MAX(0,$D660-Q$2)))</f>
        <v>11.75</v>
      </c>
      <c r="R660" s="103" t="n">
        <f aca="false">IF(R$1="P",MAX(0,R$2-$D660),IF(R$1="C",MAX(0,$D660-R$2)))</f>
        <v>6.75</v>
      </c>
      <c r="S660" s="103" t="n">
        <f aca="false">IF(S$1="P",MAX(0,S$2-$D660),IF(S$1="C",MAX(0,$D660-S$2)))</f>
        <v>0</v>
      </c>
      <c r="T660" s="103" t="n">
        <f aca="false">IF(T$1="P",MAX(0,T$2-$D660),IF(T$1="C",MAX(0,$D660-T$2)))</f>
        <v>0</v>
      </c>
      <c r="U660" s="104" t="n">
        <f aca="false">B660</f>
        <v>31</v>
      </c>
      <c r="V660" s="105" t="n">
        <f aca="false">VLOOKUP($C660,Gas!$B$3:$E$2506,2)</f>
        <v>3.995</v>
      </c>
      <c r="W660" s="46" t="n">
        <f aca="false">D660/V660</f>
        <v>11.7021276595745</v>
      </c>
      <c r="X660" s="99" t="n">
        <f aca="false">VLOOKUP($C660,Gas!$B$3:$E$2506,4)</f>
        <v>0.347918396010008</v>
      </c>
    </row>
    <row r="661" customFormat="false" ht="12.75" hidden="false" customHeight="false" outlineLevel="0" collapsed="false">
      <c r="A661" s="0" t="n">
        <f aca="false">YEAR(C661)</f>
        <v>2000</v>
      </c>
      <c r="B661" s="95" t="n">
        <f aca="false">MONTH(C661)+(YEAR(C661)-1998)*12</f>
        <v>31</v>
      </c>
      <c r="C661" s="101" t="n">
        <v>36718</v>
      </c>
      <c r="D661" s="102" t="n">
        <v>35.72</v>
      </c>
      <c r="E661" s="98" t="n">
        <f aca="false">LN(D661/D660)</f>
        <v>-0.269103499726398</v>
      </c>
      <c r="F661" s="106" t="n">
        <f aca="false">STDEV(E565:E661)*SQRT(trade_day)</f>
        <v>3.31973536222767</v>
      </c>
      <c r="G661" s="97"/>
      <c r="H661" s="103" t="n">
        <f aca="false">IF(H$1="P",MAX(0,H$2-$D661),IF(H$1="C",MAX(0,$D661-H$2)))</f>
        <v>0</v>
      </c>
      <c r="I661" s="103" t="n">
        <f aca="false">IF(I$1="P",MAX(0,I$2-$D661),IF(I$1="C",MAX(0,$D661-I$2)))</f>
        <v>0</v>
      </c>
      <c r="J661" s="103" t="n">
        <f aca="false">IF(J$1="P",MAX(0,J$2-$D661),IF(J$1="C",MAX(0,$D661-J$2)))</f>
        <v>0</v>
      </c>
      <c r="K661" s="103" t="n">
        <f aca="false">IF(K$1="P",MAX(0,K$2-$D661),IF(K$1="C",MAX(0,$D661-K$2)))</f>
        <v>0</v>
      </c>
      <c r="L661" s="103" t="n">
        <f aca="false">IF(L$1="P",MAX(0,L$2-$D661),IF(L$1="C",MAX(0,$D661-L$2)))</f>
        <v>4.28</v>
      </c>
      <c r="M661" s="103" t="n">
        <f aca="false">IF(M$1="P",MAX(0,M$2-$D661),IF(M$1="C",MAX(0,$D661-M$2)))</f>
        <v>14.28</v>
      </c>
      <c r="N661" s="103" t="n">
        <f aca="false">IF(N$1="P",MAX(0,N$2-$D661),IF(N$1="C",MAX(0,$D661-N$2)))</f>
        <v>15.72</v>
      </c>
      <c r="O661" s="103" t="n">
        <f aca="false">IF(O$1="P",MAX(0,O$2-$D661),IF(O$1="C",MAX(0,$D661-O$2)))</f>
        <v>10.72</v>
      </c>
      <c r="P661" s="103" t="n">
        <f aca="false">IF(P$1="P",MAX(0,P$2-$D661),IF(P$1="C",MAX(0,$D661-P$2)))</f>
        <v>5.72</v>
      </c>
      <c r="Q661" s="103" t="n">
        <f aca="false">IF(Q$1="P",MAX(0,Q$2-$D661),IF(Q$1="C",MAX(0,$D661-Q$2)))</f>
        <v>0.719999999999999</v>
      </c>
      <c r="R661" s="103" t="n">
        <f aca="false">IF(R$1="P",MAX(0,R$2-$D661),IF(R$1="C",MAX(0,$D661-R$2)))</f>
        <v>0</v>
      </c>
      <c r="S661" s="103" t="n">
        <f aca="false">IF(S$1="P",MAX(0,S$2-$D661),IF(S$1="C",MAX(0,$D661-S$2)))</f>
        <v>0</v>
      </c>
      <c r="T661" s="103" t="n">
        <f aca="false">IF(T$1="P",MAX(0,T$2-$D661),IF(T$1="C",MAX(0,$D661-T$2)))</f>
        <v>0</v>
      </c>
      <c r="U661" s="104" t="n">
        <f aca="false">B661</f>
        <v>31</v>
      </c>
      <c r="V661" s="105" t="n">
        <f aca="false">VLOOKUP($C661,Gas!$B$3:$E$2506,2)</f>
        <v>4.18</v>
      </c>
      <c r="W661" s="46" t="n">
        <f aca="false">D661/V661</f>
        <v>8.54545454545455</v>
      </c>
      <c r="X661" s="99" t="n">
        <f aca="false">VLOOKUP($C661,Gas!$B$3:$E$2506,4)</f>
        <v>0.453181072861723</v>
      </c>
    </row>
    <row r="662" customFormat="false" ht="12.75" hidden="false" customHeight="false" outlineLevel="0" collapsed="false">
      <c r="A662" s="0" t="n">
        <f aca="false">YEAR(C662)</f>
        <v>2000</v>
      </c>
      <c r="B662" s="95" t="n">
        <f aca="false">MONTH(C662)+(YEAR(C662)-1998)*12</f>
        <v>31</v>
      </c>
      <c r="C662" s="101" t="n">
        <v>36719</v>
      </c>
      <c r="D662" s="102" t="n">
        <v>35.13</v>
      </c>
      <c r="E662" s="98" t="n">
        <f aca="false">LN(D662/D661)</f>
        <v>-0.0166552897305625</v>
      </c>
      <c r="F662" s="106" t="n">
        <f aca="false">STDEV(E566:E662)*SQRT(trade_day)</f>
        <v>3.31984267980743</v>
      </c>
      <c r="G662" s="97"/>
      <c r="H662" s="103" t="n">
        <f aca="false">IF(H$1="P",MAX(0,H$2-$D662),IF(H$1="C",MAX(0,$D662-H$2)))</f>
        <v>0</v>
      </c>
      <c r="I662" s="103" t="n">
        <f aca="false">IF(I$1="P",MAX(0,I$2-$D662),IF(I$1="C",MAX(0,$D662-I$2)))</f>
        <v>0</v>
      </c>
      <c r="J662" s="103" t="n">
        <f aca="false">IF(J$1="P",MAX(0,J$2-$D662),IF(J$1="C",MAX(0,$D662-J$2)))</f>
        <v>0</v>
      </c>
      <c r="K662" s="103" t="n">
        <f aca="false">IF(K$1="P",MAX(0,K$2-$D662),IF(K$1="C",MAX(0,$D662-K$2)))</f>
        <v>0</v>
      </c>
      <c r="L662" s="103" t="n">
        <f aca="false">IF(L$1="P",MAX(0,L$2-$D662),IF(L$1="C",MAX(0,$D662-L$2)))</f>
        <v>4.87</v>
      </c>
      <c r="M662" s="103" t="n">
        <f aca="false">IF(M$1="P",MAX(0,M$2-$D662),IF(M$1="C",MAX(0,$D662-M$2)))</f>
        <v>14.87</v>
      </c>
      <c r="N662" s="103" t="n">
        <f aca="false">IF(N$1="P",MAX(0,N$2-$D662),IF(N$1="C",MAX(0,$D662-N$2)))</f>
        <v>15.13</v>
      </c>
      <c r="O662" s="103" t="n">
        <f aca="false">IF(O$1="P",MAX(0,O$2-$D662),IF(O$1="C",MAX(0,$D662-O$2)))</f>
        <v>10.13</v>
      </c>
      <c r="P662" s="103" t="n">
        <f aca="false">IF(P$1="P",MAX(0,P$2-$D662),IF(P$1="C",MAX(0,$D662-P$2)))</f>
        <v>5.13</v>
      </c>
      <c r="Q662" s="103" t="n">
        <f aca="false">IF(Q$1="P",MAX(0,Q$2-$D662),IF(Q$1="C",MAX(0,$D662-Q$2)))</f>
        <v>0.130000000000003</v>
      </c>
      <c r="R662" s="103" t="n">
        <f aca="false">IF(R$1="P",MAX(0,R$2-$D662),IF(R$1="C",MAX(0,$D662-R$2)))</f>
        <v>0</v>
      </c>
      <c r="S662" s="103" t="n">
        <f aca="false">IF(S$1="P",MAX(0,S$2-$D662),IF(S$1="C",MAX(0,$D662-S$2)))</f>
        <v>0</v>
      </c>
      <c r="T662" s="103" t="n">
        <f aca="false">IF(T$1="P",MAX(0,T$2-$D662),IF(T$1="C",MAX(0,$D662-T$2)))</f>
        <v>0</v>
      </c>
      <c r="U662" s="104" t="n">
        <f aca="false">B662</f>
        <v>31</v>
      </c>
      <c r="V662" s="105" t="n">
        <f aca="false">VLOOKUP($C662,Gas!$B$3:$E$2506,2)</f>
        <v>4.165</v>
      </c>
      <c r="W662" s="46" t="n">
        <f aca="false">D662/V662</f>
        <v>8.43457382953181</v>
      </c>
      <c r="X662" s="99" t="n">
        <f aca="false">VLOOKUP($C662,Gas!$B$3:$E$2506,4)</f>
        <v>0.452529674929563</v>
      </c>
    </row>
    <row r="663" customFormat="false" ht="12.75" hidden="false" customHeight="false" outlineLevel="0" collapsed="false">
      <c r="A663" s="0" t="n">
        <f aca="false">YEAR(C663)</f>
        <v>2000</v>
      </c>
      <c r="B663" s="95" t="n">
        <f aca="false">MONTH(C663)+(YEAR(C663)-1998)*12</f>
        <v>31</v>
      </c>
      <c r="C663" s="101" t="n">
        <v>36720</v>
      </c>
      <c r="D663" s="102" t="n">
        <v>28.71</v>
      </c>
      <c r="E663" s="98" t="n">
        <f aca="false">LN(D663/D662)</f>
        <v>-0.201809972144763</v>
      </c>
      <c r="F663" s="106" t="n">
        <f aca="false">STDEV(E567:E663)*SQRT(trade_day)</f>
        <v>3.3355666280843</v>
      </c>
      <c r="G663" s="97"/>
      <c r="H663" s="103" t="n">
        <f aca="false">IF(H$1="P",MAX(0,H$2-$D663),IF(H$1="C",MAX(0,$D663-H$2)))</f>
        <v>0</v>
      </c>
      <c r="I663" s="103" t="n">
        <f aca="false">IF(I$1="P",MAX(0,I$2-$D663),IF(I$1="C",MAX(0,$D663-I$2)))</f>
        <v>0</v>
      </c>
      <c r="J663" s="103" t="n">
        <f aca="false">IF(J$1="P",MAX(0,J$2-$D663),IF(J$1="C",MAX(0,$D663-J$2)))</f>
        <v>1.29</v>
      </c>
      <c r="K663" s="103" t="n">
        <f aca="false">IF(K$1="P",MAX(0,K$2-$D663),IF(K$1="C",MAX(0,$D663-K$2)))</f>
        <v>6.29</v>
      </c>
      <c r="L663" s="103" t="n">
        <f aca="false">IF(L$1="P",MAX(0,L$2-$D663),IF(L$1="C",MAX(0,$D663-L$2)))</f>
        <v>11.29</v>
      </c>
      <c r="M663" s="103" t="n">
        <f aca="false">IF(M$1="P",MAX(0,M$2-$D663),IF(M$1="C",MAX(0,$D663-M$2)))</f>
        <v>21.29</v>
      </c>
      <c r="N663" s="103" t="n">
        <f aca="false">IF(N$1="P",MAX(0,N$2-$D663),IF(N$1="C",MAX(0,$D663-N$2)))</f>
        <v>8.71</v>
      </c>
      <c r="O663" s="103" t="n">
        <f aca="false">IF(O$1="P",MAX(0,O$2-$D663),IF(O$1="C",MAX(0,$D663-O$2)))</f>
        <v>3.71</v>
      </c>
      <c r="P663" s="103" t="n">
        <f aca="false">IF(P$1="P",MAX(0,P$2-$D663),IF(P$1="C",MAX(0,$D663-P$2)))</f>
        <v>0</v>
      </c>
      <c r="Q663" s="103" t="n">
        <f aca="false">IF(Q$1="P",MAX(0,Q$2-$D663),IF(Q$1="C",MAX(0,$D663-Q$2)))</f>
        <v>0</v>
      </c>
      <c r="R663" s="103" t="n">
        <f aca="false">IF(R$1="P",MAX(0,R$2-$D663),IF(R$1="C",MAX(0,$D663-R$2)))</f>
        <v>0</v>
      </c>
      <c r="S663" s="103" t="n">
        <f aca="false">IF(S$1="P",MAX(0,S$2-$D663),IF(S$1="C",MAX(0,$D663-S$2)))</f>
        <v>0</v>
      </c>
      <c r="T663" s="103" t="n">
        <f aca="false">IF(T$1="P",MAX(0,T$2-$D663),IF(T$1="C",MAX(0,$D663-T$2)))</f>
        <v>0</v>
      </c>
      <c r="U663" s="104" t="n">
        <f aca="false">B663</f>
        <v>31</v>
      </c>
      <c r="V663" s="105" t="n">
        <f aca="false">VLOOKUP($C663,Gas!$B$3:$E$2506,2)</f>
        <v>4.285</v>
      </c>
      <c r="W663" s="46" t="n">
        <f aca="false">D663/V663</f>
        <v>6.70011668611435</v>
      </c>
      <c r="X663" s="99" t="n">
        <f aca="false">VLOOKUP($C663,Gas!$B$3:$E$2506,4)</f>
        <v>0.49340475472517</v>
      </c>
    </row>
    <row r="664" customFormat="false" ht="12.75" hidden="false" customHeight="false" outlineLevel="0" collapsed="false">
      <c r="A664" s="0" t="n">
        <f aca="false">YEAR(C664)</f>
        <v>2000</v>
      </c>
      <c r="B664" s="95" t="n">
        <f aca="false">MONTH(C664)+(YEAR(C664)-1998)*12</f>
        <v>31</v>
      </c>
      <c r="C664" s="101" t="n">
        <v>36721</v>
      </c>
      <c r="D664" s="102" t="n">
        <v>27.47</v>
      </c>
      <c r="E664" s="98" t="n">
        <f aca="false">LN(D664/D663)</f>
        <v>-0.0441509940257902</v>
      </c>
      <c r="F664" s="106" t="n">
        <f aca="false">STDEV(E568:E664)*SQRT(trade_day)</f>
        <v>3.332752043288</v>
      </c>
      <c r="G664" s="97"/>
      <c r="H664" s="103" t="n">
        <f aca="false">IF(H$1="P",MAX(0,H$2-$D664),IF(H$1="C",MAX(0,$D664-H$2)))</f>
        <v>0</v>
      </c>
      <c r="I664" s="103" t="n">
        <f aca="false">IF(I$1="P",MAX(0,I$2-$D664),IF(I$1="C",MAX(0,$D664-I$2)))</f>
        <v>0</v>
      </c>
      <c r="J664" s="103" t="n">
        <f aca="false">IF(J$1="P",MAX(0,J$2-$D664),IF(J$1="C",MAX(0,$D664-J$2)))</f>
        <v>2.53</v>
      </c>
      <c r="K664" s="103" t="n">
        <f aca="false">IF(K$1="P",MAX(0,K$2-$D664),IF(K$1="C",MAX(0,$D664-K$2)))</f>
        <v>7.53</v>
      </c>
      <c r="L664" s="103" t="n">
        <f aca="false">IF(L$1="P",MAX(0,L$2-$D664),IF(L$1="C",MAX(0,$D664-L$2)))</f>
        <v>12.53</v>
      </c>
      <c r="M664" s="103" t="n">
        <f aca="false">IF(M$1="P",MAX(0,M$2-$D664),IF(M$1="C",MAX(0,$D664-M$2)))</f>
        <v>22.53</v>
      </c>
      <c r="N664" s="103" t="n">
        <f aca="false">IF(N$1="P",MAX(0,N$2-$D664),IF(N$1="C",MAX(0,$D664-N$2)))</f>
        <v>7.47</v>
      </c>
      <c r="O664" s="103" t="n">
        <f aca="false">IF(O$1="P",MAX(0,O$2-$D664),IF(O$1="C",MAX(0,$D664-O$2)))</f>
        <v>2.47</v>
      </c>
      <c r="P664" s="103" t="n">
        <f aca="false">IF(P$1="P",MAX(0,P$2-$D664),IF(P$1="C",MAX(0,$D664-P$2)))</f>
        <v>0</v>
      </c>
      <c r="Q664" s="103" t="n">
        <f aca="false">IF(Q$1="P",MAX(0,Q$2-$D664),IF(Q$1="C",MAX(0,$D664-Q$2)))</f>
        <v>0</v>
      </c>
      <c r="R664" s="103" t="n">
        <f aca="false">IF(R$1="P",MAX(0,R$2-$D664),IF(R$1="C",MAX(0,$D664-R$2)))</f>
        <v>0</v>
      </c>
      <c r="S664" s="103" t="n">
        <f aca="false">IF(S$1="P",MAX(0,S$2-$D664),IF(S$1="C",MAX(0,$D664-S$2)))</f>
        <v>0</v>
      </c>
      <c r="T664" s="103" t="n">
        <f aca="false">IF(T$1="P",MAX(0,T$2-$D664),IF(T$1="C",MAX(0,$D664-T$2)))</f>
        <v>0</v>
      </c>
      <c r="U664" s="104" t="n">
        <f aca="false">B664</f>
        <v>31</v>
      </c>
      <c r="V664" s="105" t="n">
        <f aca="false">VLOOKUP($C664,Gas!$B$3:$E$2506,2)</f>
        <v>4.07</v>
      </c>
      <c r="W664" s="46" t="n">
        <f aca="false">D664/V664</f>
        <v>6.74938574938575</v>
      </c>
      <c r="X664" s="99" t="n">
        <f aca="false">VLOOKUP($C664,Gas!$B$3:$E$2506,4)</f>
        <v>0.579074344794219</v>
      </c>
    </row>
    <row r="665" customFormat="false" ht="12.75" hidden="false" customHeight="false" outlineLevel="0" collapsed="false">
      <c r="A665" s="0" t="n">
        <f aca="false">YEAR(C665)</f>
        <v>2000</v>
      </c>
      <c r="B665" s="95" t="n">
        <f aca="false">MONTH(C665)+(YEAR(C665)-1998)*12</f>
        <v>31</v>
      </c>
      <c r="C665" s="101" t="n">
        <v>36724</v>
      </c>
      <c r="D665" s="102" t="n">
        <v>38.5</v>
      </c>
      <c r="E665" s="98" t="n">
        <f aca="false">LN(D665/D664)</f>
        <v>0.337563741186556</v>
      </c>
      <c r="F665" s="106" t="n">
        <f aca="false">STDEV(E569:E665)*SQRT(trade_day)</f>
        <v>3.37488033114827</v>
      </c>
      <c r="G665" s="97"/>
      <c r="H665" s="103" t="n">
        <f aca="false">IF(H$1="P",MAX(0,H$2-$D665),IF(H$1="C",MAX(0,$D665-H$2)))</f>
        <v>0</v>
      </c>
      <c r="I665" s="103" t="n">
        <f aca="false">IF(I$1="P",MAX(0,I$2-$D665),IF(I$1="C",MAX(0,$D665-I$2)))</f>
        <v>0</v>
      </c>
      <c r="J665" s="103" t="n">
        <f aca="false">IF(J$1="P",MAX(0,J$2-$D665),IF(J$1="C",MAX(0,$D665-J$2)))</f>
        <v>0</v>
      </c>
      <c r="K665" s="103" t="n">
        <f aca="false">IF(K$1="P",MAX(0,K$2-$D665),IF(K$1="C",MAX(0,$D665-K$2)))</f>
        <v>0</v>
      </c>
      <c r="L665" s="103" t="n">
        <f aca="false">IF(L$1="P",MAX(0,L$2-$D665),IF(L$1="C",MAX(0,$D665-L$2)))</f>
        <v>1.5</v>
      </c>
      <c r="M665" s="103" t="n">
        <f aca="false">IF(M$1="P",MAX(0,M$2-$D665),IF(M$1="C",MAX(0,$D665-M$2)))</f>
        <v>11.5</v>
      </c>
      <c r="N665" s="103" t="n">
        <f aca="false">IF(N$1="P",MAX(0,N$2-$D665),IF(N$1="C",MAX(0,$D665-N$2)))</f>
        <v>18.5</v>
      </c>
      <c r="O665" s="103" t="n">
        <f aca="false">IF(O$1="P",MAX(0,O$2-$D665),IF(O$1="C",MAX(0,$D665-O$2)))</f>
        <v>13.5</v>
      </c>
      <c r="P665" s="103" t="n">
        <f aca="false">IF(P$1="P",MAX(0,P$2-$D665),IF(P$1="C",MAX(0,$D665-P$2)))</f>
        <v>8.5</v>
      </c>
      <c r="Q665" s="103" t="n">
        <f aca="false">IF(Q$1="P",MAX(0,Q$2-$D665),IF(Q$1="C",MAX(0,$D665-Q$2)))</f>
        <v>3.5</v>
      </c>
      <c r="R665" s="103" t="n">
        <f aca="false">IF(R$1="P",MAX(0,R$2-$D665),IF(R$1="C",MAX(0,$D665-R$2)))</f>
        <v>0</v>
      </c>
      <c r="S665" s="103" t="n">
        <f aca="false">IF(S$1="P",MAX(0,S$2-$D665),IF(S$1="C",MAX(0,$D665-S$2)))</f>
        <v>0</v>
      </c>
      <c r="T665" s="103" t="n">
        <f aca="false">IF(T$1="P",MAX(0,T$2-$D665),IF(T$1="C",MAX(0,$D665-T$2)))</f>
        <v>0</v>
      </c>
      <c r="U665" s="104" t="n">
        <f aca="false">B665</f>
        <v>31</v>
      </c>
      <c r="V665" s="105" t="n">
        <f aca="false">VLOOKUP($C665,Gas!$B$3:$E$2506,2)</f>
        <v>4.18</v>
      </c>
      <c r="W665" s="46" t="n">
        <f aca="false">D665/V665</f>
        <v>9.21052631578947</v>
      </c>
      <c r="X665" s="99" t="n">
        <f aca="false">VLOOKUP($C665,Gas!$B$3:$E$2506,4)</f>
        <v>0.500331355962905</v>
      </c>
    </row>
    <row r="666" customFormat="false" ht="12.75" hidden="false" customHeight="false" outlineLevel="0" collapsed="false">
      <c r="A666" s="0" t="n">
        <f aca="false">YEAR(C666)</f>
        <v>2000</v>
      </c>
      <c r="B666" s="95" t="n">
        <f aca="false">MONTH(C666)+(YEAR(C666)-1998)*12</f>
        <v>31</v>
      </c>
      <c r="C666" s="101" t="n">
        <v>36725</v>
      </c>
      <c r="D666" s="102" t="n">
        <v>57</v>
      </c>
      <c r="E666" s="98" t="n">
        <f aca="false">LN(D666/D665)</f>
        <v>0.392393026540812</v>
      </c>
      <c r="F666" s="106" t="n">
        <f aca="false">STDEV(E570:E666)*SQRT(trade_day)</f>
        <v>3.42456781377241</v>
      </c>
      <c r="G666" s="97"/>
      <c r="H666" s="103" t="n">
        <f aca="false">IF(H$1="P",MAX(0,H$2-$D666),IF(H$1="C",MAX(0,$D666-H$2)))</f>
        <v>0</v>
      </c>
      <c r="I666" s="103" t="n">
        <f aca="false">IF(I$1="P",MAX(0,I$2-$D666),IF(I$1="C",MAX(0,$D666-I$2)))</f>
        <v>0</v>
      </c>
      <c r="J666" s="103" t="n">
        <f aca="false">IF(J$1="P",MAX(0,J$2-$D666),IF(J$1="C",MAX(0,$D666-J$2)))</f>
        <v>0</v>
      </c>
      <c r="K666" s="103" t="n">
        <f aca="false">IF(K$1="P",MAX(0,K$2-$D666),IF(K$1="C",MAX(0,$D666-K$2)))</f>
        <v>0</v>
      </c>
      <c r="L666" s="103" t="n">
        <f aca="false">IF(L$1="P",MAX(0,L$2-$D666),IF(L$1="C",MAX(0,$D666-L$2)))</f>
        <v>0</v>
      </c>
      <c r="M666" s="103" t="n">
        <f aca="false">IF(M$1="P",MAX(0,M$2-$D666),IF(M$1="C",MAX(0,$D666-M$2)))</f>
        <v>0</v>
      </c>
      <c r="N666" s="103" t="n">
        <f aca="false">IF(N$1="P",MAX(0,N$2-$D666),IF(N$1="C",MAX(0,$D666-N$2)))</f>
        <v>37</v>
      </c>
      <c r="O666" s="103" t="n">
        <f aca="false">IF(O$1="P",MAX(0,O$2-$D666),IF(O$1="C",MAX(0,$D666-O$2)))</f>
        <v>32</v>
      </c>
      <c r="P666" s="103" t="n">
        <f aca="false">IF(P$1="P",MAX(0,P$2-$D666),IF(P$1="C",MAX(0,$D666-P$2)))</f>
        <v>27</v>
      </c>
      <c r="Q666" s="103" t="n">
        <f aca="false">IF(Q$1="P",MAX(0,Q$2-$D666),IF(Q$1="C",MAX(0,$D666-Q$2)))</f>
        <v>22</v>
      </c>
      <c r="R666" s="103" t="n">
        <f aca="false">IF(R$1="P",MAX(0,R$2-$D666),IF(R$1="C",MAX(0,$D666-R$2)))</f>
        <v>17</v>
      </c>
      <c r="S666" s="103" t="n">
        <f aca="false">IF(S$1="P",MAX(0,S$2-$D666),IF(S$1="C",MAX(0,$D666-S$2)))</f>
        <v>7</v>
      </c>
      <c r="T666" s="103" t="n">
        <f aca="false">IF(T$1="P",MAX(0,T$2-$D666),IF(T$1="C",MAX(0,$D666-T$2)))</f>
        <v>0</v>
      </c>
      <c r="U666" s="104" t="n">
        <f aca="false">B666</f>
        <v>31</v>
      </c>
      <c r="V666" s="105" t="n">
        <f aca="false">VLOOKUP($C666,Gas!$B$3:$E$2506,2)</f>
        <v>4.135</v>
      </c>
      <c r="W666" s="46" t="n">
        <f aca="false">D666/V666</f>
        <v>13.7847642079807</v>
      </c>
      <c r="X666" s="99" t="n">
        <f aca="false">VLOOKUP($C666,Gas!$B$3:$E$2506,4)</f>
        <v>0.502595257084969</v>
      </c>
    </row>
    <row r="667" customFormat="false" ht="12.75" hidden="false" customHeight="false" outlineLevel="0" collapsed="false">
      <c r="A667" s="0" t="n">
        <f aca="false">YEAR(C667)</f>
        <v>2000</v>
      </c>
      <c r="B667" s="95" t="n">
        <f aca="false">MONTH(C667)+(YEAR(C667)-1998)*12</f>
        <v>31</v>
      </c>
      <c r="C667" s="101" t="n">
        <v>36726</v>
      </c>
      <c r="D667" s="102" t="n">
        <v>34.4</v>
      </c>
      <c r="E667" s="98" t="n">
        <f aca="false">LN(D667/D666)</f>
        <v>-0.504994703455198</v>
      </c>
      <c r="F667" s="106" t="n">
        <f aca="false">STDEV(E571:E667)*SQRT(trade_day)</f>
        <v>3.52203962555205</v>
      </c>
      <c r="G667" s="97"/>
      <c r="H667" s="103" t="n">
        <f aca="false">IF(H$1="P",MAX(0,H$2-$D667),IF(H$1="C",MAX(0,$D667-H$2)))</f>
        <v>0</v>
      </c>
      <c r="I667" s="103" t="n">
        <f aca="false">IF(I$1="P",MAX(0,I$2-$D667),IF(I$1="C",MAX(0,$D667-I$2)))</f>
        <v>0</v>
      </c>
      <c r="J667" s="103" t="n">
        <f aca="false">IF(J$1="P",MAX(0,J$2-$D667),IF(J$1="C",MAX(0,$D667-J$2)))</f>
        <v>0</v>
      </c>
      <c r="K667" s="103" t="n">
        <f aca="false">IF(K$1="P",MAX(0,K$2-$D667),IF(K$1="C",MAX(0,$D667-K$2)))</f>
        <v>0.600000000000001</v>
      </c>
      <c r="L667" s="103" t="n">
        <f aca="false">IF(L$1="P",MAX(0,L$2-$D667),IF(L$1="C",MAX(0,$D667-L$2)))</f>
        <v>5.6</v>
      </c>
      <c r="M667" s="103" t="n">
        <f aca="false">IF(M$1="P",MAX(0,M$2-$D667),IF(M$1="C",MAX(0,$D667-M$2)))</f>
        <v>15.6</v>
      </c>
      <c r="N667" s="103" t="n">
        <f aca="false">IF(N$1="P",MAX(0,N$2-$D667),IF(N$1="C",MAX(0,$D667-N$2)))</f>
        <v>14.4</v>
      </c>
      <c r="O667" s="103" t="n">
        <f aca="false">IF(O$1="P",MAX(0,O$2-$D667),IF(O$1="C",MAX(0,$D667-O$2)))</f>
        <v>9.4</v>
      </c>
      <c r="P667" s="103" t="n">
        <f aca="false">IF(P$1="P",MAX(0,P$2-$D667),IF(P$1="C",MAX(0,$D667-P$2)))</f>
        <v>4.4</v>
      </c>
      <c r="Q667" s="103" t="n">
        <f aca="false">IF(Q$1="P",MAX(0,Q$2-$D667),IF(Q$1="C",MAX(0,$D667-Q$2)))</f>
        <v>0</v>
      </c>
      <c r="R667" s="103" t="n">
        <f aca="false">IF(R$1="P",MAX(0,R$2-$D667),IF(R$1="C",MAX(0,$D667-R$2)))</f>
        <v>0</v>
      </c>
      <c r="S667" s="103" t="n">
        <f aca="false">IF(S$1="P",MAX(0,S$2-$D667),IF(S$1="C",MAX(0,$D667-S$2)))</f>
        <v>0</v>
      </c>
      <c r="T667" s="103" t="n">
        <f aca="false">IF(T$1="P",MAX(0,T$2-$D667),IF(T$1="C",MAX(0,$D667-T$2)))</f>
        <v>0</v>
      </c>
      <c r="U667" s="104" t="n">
        <f aca="false">B667</f>
        <v>31</v>
      </c>
      <c r="V667" s="105" t="n">
        <f aca="false">VLOOKUP($C667,Gas!$B$3:$E$2506,2)</f>
        <v>3.99</v>
      </c>
      <c r="W667" s="46" t="n">
        <f aca="false">D667/V667</f>
        <v>8.62155388471178</v>
      </c>
      <c r="X667" s="99" t="n">
        <f aca="false">VLOOKUP($C667,Gas!$B$3:$E$2506,4)</f>
        <v>0.555952677211853</v>
      </c>
    </row>
    <row r="668" customFormat="false" ht="12.75" hidden="false" customHeight="false" outlineLevel="0" collapsed="false">
      <c r="A668" s="0" t="n">
        <f aca="false">YEAR(C668)</f>
        <v>2000</v>
      </c>
      <c r="B668" s="95" t="n">
        <f aca="false">MONTH(C668)+(YEAR(C668)-1998)*12</f>
        <v>31</v>
      </c>
      <c r="C668" s="101" t="n">
        <v>36727</v>
      </c>
      <c r="D668" s="102" t="n">
        <v>30.33</v>
      </c>
      <c r="E668" s="98" t="n">
        <f aca="false">LN(D668/D667)</f>
        <v>-0.125919242678863</v>
      </c>
      <c r="F668" s="106" t="n">
        <f aca="false">STDEV(E659:E668)*SQRT(trade_day)</f>
        <v>4.93142666394909</v>
      </c>
      <c r="G668" s="97"/>
      <c r="H668" s="103" t="n">
        <f aca="false">IF(H$1="P",MAX(0,H$2-$D668),IF(H$1="C",MAX(0,$D668-H$2)))</f>
        <v>0</v>
      </c>
      <c r="I668" s="103" t="n">
        <f aca="false">IF(I$1="P",MAX(0,I$2-$D668),IF(I$1="C",MAX(0,$D668-I$2)))</f>
        <v>0</v>
      </c>
      <c r="J668" s="103" t="n">
        <f aca="false">IF(J$1="P",MAX(0,J$2-$D668),IF(J$1="C",MAX(0,$D668-J$2)))</f>
        <v>0</v>
      </c>
      <c r="K668" s="103" t="n">
        <f aca="false">IF(K$1="P",MAX(0,K$2-$D668),IF(K$1="C",MAX(0,$D668-K$2)))</f>
        <v>4.67</v>
      </c>
      <c r="L668" s="103" t="n">
        <f aca="false">IF(L$1="P",MAX(0,L$2-$D668),IF(L$1="C",MAX(0,$D668-L$2)))</f>
        <v>9.67</v>
      </c>
      <c r="M668" s="103" t="n">
        <f aca="false">IF(M$1="P",MAX(0,M$2-$D668),IF(M$1="C",MAX(0,$D668-M$2)))</f>
        <v>19.67</v>
      </c>
      <c r="N668" s="103" t="n">
        <f aca="false">IF(N$1="P",MAX(0,N$2-$D668),IF(N$1="C",MAX(0,$D668-N$2)))</f>
        <v>10.33</v>
      </c>
      <c r="O668" s="103" t="n">
        <f aca="false">IF(O$1="P",MAX(0,O$2-$D668),IF(O$1="C",MAX(0,$D668-O$2)))</f>
        <v>5.33</v>
      </c>
      <c r="P668" s="103" t="n">
        <f aca="false">IF(P$1="P",MAX(0,P$2-$D668),IF(P$1="C",MAX(0,$D668-P$2)))</f>
        <v>0.329999999999998</v>
      </c>
      <c r="Q668" s="103" t="n">
        <f aca="false">IF(Q$1="P",MAX(0,Q$2-$D668),IF(Q$1="C",MAX(0,$D668-Q$2)))</f>
        <v>0</v>
      </c>
      <c r="R668" s="103" t="n">
        <f aca="false">IF(R$1="P",MAX(0,R$2-$D668),IF(R$1="C",MAX(0,$D668-R$2)))</f>
        <v>0</v>
      </c>
      <c r="S668" s="103" t="n">
        <f aca="false">IF(S$1="P",MAX(0,S$2-$D668),IF(S$1="C",MAX(0,$D668-S$2)))</f>
        <v>0</v>
      </c>
      <c r="T668" s="103" t="n">
        <f aca="false">IF(T$1="P",MAX(0,T$2-$D668),IF(T$1="C",MAX(0,$D668-T$2)))</f>
        <v>0</v>
      </c>
      <c r="U668" s="104" t="n">
        <f aca="false">B668</f>
        <v>31</v>
      </c>
      <c r="V668" s="105" t="n">
        <f aca="false">VLOOKUP($C668,Gas!$B$3:$E$2506,2)</f>
        <v>4.065</v>
      </c>
      <c r="W668" s="46" t="n">
        <f aca="false">D668/V668</f>
        <v>7.46125461254612</v>
      </c>
      <c r="X668" s="99" t="n">
        <f aca="false">VLOOKUP($C668,Gas!$B$3:$E$2506,4)</f>
        <v>0.567389346935739</v>
      </c>
    </row>
    <row r="669" customFormat="false" ht="12.75" hidden="false" customHeight="false" outlineLevel="0" collapsed="false">
      <c r="A669" s="0" t="n">
        <f aca="false">YEAR(C669)</f>
        <v>2000</v>
      </c>
      <c r="B669" s="95" t="n">
        <f aca="false">MONTH(C669)+(YEAR(C669)-1998)*12</f>
        <v>31</v>
      </c>
      <c r="C669" s="101" t="n">
        <v>36728</v>
      </c>
      <c r="D669" s="102" t="n">
        <v>29.64</v>
      </c>
      <c r="E669" s="98" t="n">
        <f aca="false">LN(D669/D668)</f>
        <v>-0.0230125212726035</v>
      </c>
      <c r="F669" s="106" t="n">
        <f aca="false">STDEV(E660:E669)*SQRT(trade_day)</f>
        <v>4.8735643460843</v>
      </c>
      <c r="G669" s="97"/>
      <c r="H669" s="103" t="n">
        <f aca="false">IF(H$1="P",MAX(0,H$2-$D669),IF(H$1="C",MAX(0,$D669-H$2)))</f>
        <v>0</v>
      </c>
      <c r="I669" s="103" t="n">
        <f aca="false">IF(I$1="P",MAX(0,I$2-$D669),IF(I$1="C",MAX(0,$D669-I$2)))</f>
        <v>0</v>
      </c>
      <c r="J669" s="103" t="n">
        <f aca="false">IF(J$1="P",MAX(0,J$2-$D669),IF(J$1="C",MAX(0,$D669-J$2)))</f>
        <v>0.359999999999999</v>
      </c>
      <c r="K669" s="103" t="n">
        <f aca="false">IF(K$1="P",MAX(0,K$2-$D669),IF(K$1="C",MAX(0,$D669-K$2)))</f>
        <v>5.36</v>
      </c>
      <c r="L669" s="103" t="n">
        <f aca="false">IF(L$1="P",MAX(0,L$2-$D669),IF(L$1="C",MAX(0,$D669-L$2)))</f>
        <v>10.36</v>
      </c>
      <c r="M669" s="103" t="n">
        <f aca="false">IF(M$1="P",MAX(0,M$2-$D669),IF(M$1="C",MAX(0,$D669-M$2)))</f>
        <v>20.36</v>
      </c>
      <c r="N669" s="103" t="n">
        <f aca="false">IF(N$1="P",MAX(0,N$2-$D669),IF(N$1="C",MAX(0,$D669-N$2)))</f>
        <v>9.64</v>
      </c>
      <c r="O669" s="103" t="n">
        <f aca="false">IF(O$1="P",MAX(0,O$2-$D669),IF(O$1="C",MAX(0,$D669-O$2)))</f>
        <v>4.64</v>
      </c>
      <c r="P669" s="103" t="n">
        <f aca="false">IF(P$1="P",MAX(0,P$2-$D669),IF(P$1="C",MAX(0,$D669-P$2)))</f>
        <v>0</v>
      </c>
      <c r="Q669" s="103" t="n">
        <f aca="false">IF(Q$1="P",MAX(0,Q$2-$D669),IF(Q$1="C",MAX(0,$D669-Q$2)))</f>
        <v>0</v>
      </c>
      <c r="R669" s="103" t="n">
        <f aca="false">IF(R$1="P",MAX(0,R$2-$D669),IF(R$1="C",MAX(0,$D669-R$2)))</f>
        <v>0</v>
      </c>
      <c r="S669" s="103" t="n">
        <f aca="false">IF(S$1="P",MAX(0,S$2-$D669),IF(S$1="C",MAX(0,$D669-S$2)))</f>
        <v>0</v>
      </c>
      <c r="T669" s="103" t="n">
        <f aca="false">IF(T$1="P",MAX(0,T$2-$D669),IF(T$1="C",MAX(0,$D669-T$2)))</f>
        <v>0</v>
      </c>
      <c r="U669" s="104" t="n">
        <f aca="false">B669</f>
        <v>31</v>
      </c>
      <c r="V669" s="105" t="n">
        <f aca="false">VLOOKUP($C669,Gas!$B$3:$E$2506,2)</f>
        <v>3.865</v>
      </c>
      <c r="W669" s="46" t="n">
        <f aca="false">D669/V669</f>
        <v>7.66882276843467</v>
      </c>
      <c r="X669" s="99" t="n">
        <f aca="false">VLOOKUP($C669,Gas!$B$3:$E$2506,4)</f>
        <v>0.564255539755298</v>
      </c>
    </row>
    <row r="670" customFormat="false" ht="12.75" hidden="false" customHeight="false" outlineLevel="0" collapsed="false">
      <c r="A670" s="0" t="n">
        <f aca="false">YEAR(C670)</f>
        <v>2000</v>
      </c>
      <c r="B670" s="95" t="n">
        <f aca="false">MONTH(C670)+(YEAR(C670)-1998)*12</f>
        <v>31</v>
      </c>
      <c r="C670" s="101" t="n">
        <v>36731</v>
      </c>
      <c r="D670" s="102" t="n">
        <v>29.39</v>
      </c>
      <c r="E670" s="98" t="n">
        <f aca="false">LN(D670/D669)</f>
        <v>-0.00847031999706021</v>
      </c>
      <c r="F670" s="106" t="n">
        <f aca="false">STDEV(E661:E670)*SQRT(trade_day)</f>
        <v>4.19399184337628</v>
      </c>
      <c r="G670" s="97"/>
      <c r="H670" s="103" t="n">
        <f aca="false">IF(H$1="P",MAX(0,H$2-$D670),IF(H$1="C",MAX(0,$D670-H$2)))</f>
        <v>0</v>
      </c>
      <c r="I670" s="103" t="n">
        <f aca="false">IF(I$1="P",MAX(0,I$2-$D670),IF(I$1="C",MAX(0,$D670-I$2)))</f>
        <v>0</v>
      </c>
      <c r="J670" s="103" t="n">
        <f aca="false">IF(J$1="P",MAX(0,J$2-$D670),IF(J$1="C",MAX(0,$D670-J$2)))</f>
        <v>0.609999999999999</v>
      </c>
      <c r="K670" s="103" t="n">
        <f aca="false">IF(K$1="P",MAX(0,K$2-$D670),IF(K$1="C",MAX(0,$D670-K$2)))</f>
        <v>5.61</v>
      </c>
      <c r="L670" s="103" t="n">
        <f aca="false">IF(L$1="P",MAX(0,L$2-$D670),IF(L$1="C",MAX(0,$D670-L$2)))</f>
        <v>10.61</v>
      </c>
      <c r="M670" s="103" t="n">
        <f aca="false">IF(M$1="P",MAX(0,M$2-$D670),IF(M$1="C",MAX(0,$D670-M$2)))</f>
        <v>20.61</v>
      </c>
      <c r="N670" s="103" t="n">
        <f aca="false">IF(N$1="P",MAX(0,N$2-$D670),IF(N$1="C",MAX(0,$D670-N$2)))</f>
        <v>9.39</v>
      </c>
      <c r="O670" s="103" t="n">
        <f aca="false">IF(O$1="P",MAX(0,O$2-$D670),IF(O$1="C",MAX(0,$D670-O$2)))</f>
        <v>4.39</v>
      </c>
      <c r="P670" s="103" t="n">
        <f aca="false">IF(P$1="P",MAX(0,P$2-$D670),IF(P$1="C",MAX(0,$D670-P$2)))</f>
        <v>0</v>
      </c>
      <c r="Q670" s="103" t="n">
        <f aca="false">IF(Q$1="P",MAX(0,Q$2-$D670),IF(Q$1="C",MAX(0,$D670-Q$2)))</f>
        <v>0</v>
      </c>
      <c r="R670" s="103" t="n">
        <f aca="false">IF(R$1="P",MAX(0,R$2-$D670),IF(R$1="C",MAX(0,$D670-R$2)))</f>
        <v>0</v>
      </c>
      <c r="S670" s="103" t="n">
        <f aca="false">IF(S$1="P",MAX(0,S$2-$D670),IF(S$1="C",MAX(0,$D670-S$2)))</f>
        <v>0</v>
      </c>
      <c r="T670" s="103" t="n">
        <f aca="false">IF(T$1="P",MAX(0,T$2-$D670),IF(T$1="C",MAX(0,$D670-T$2)))</f>
        <v>0</v>
      </c>
      <c r="U670" s="104" t="n">
        <f aca="false">B670</f>
        <v>31</v>
      </c>
      <c r="V670" s="105" t="n">
        <f aca="false">VLOOKUP($C670,Gas!$B$3:$E$2506,2)</f>
        <v>3.88</v>
      </c>
      <c r="W670" s="46" t="n">
        <f aca="false">D670/V670</f>
        <v>7.57474226804124</v>
      </c>
      <c r="X670" s="99" t="n">
        <f aca="false">VLOOKUP($C670,Gas!$B$3:$E$2506,4)</f>
        <v>0.440346361976373</v>
      </c>
    </row>
    <row r="671" customFormat="false" ht="12.75" hidden="false" customHeight="false" outlineLevel="0" collapsed="false">
      <c r="A671" s="0" t="n">
        <f aca="false">YEAR(C671)</f>
        <v>2000</v>
      </c>
      <c r="B671" s="95" t="n">
        <f aca="false">MONTH(C671)+(YEAR(C671)-1998)*12</f>
        <v>31</v>
      </c>
      <c r="C671" s="101" t="n">
        <v>36732</v>
      </c>
      <c r="D671" s="102" t="n">
        <v>29.71</v>
      </c>
      <c r="E671" s="98" t="n">
        <f aca="false">LN(D671/D670)</f>
        <v>0.0108292090436902</v>
      </c>
      <c r="F671" s="106" t="n">
        <f aca="false">STDEV(E662:E671)*SQRT(trade_day)</f>
        <v>4.01066453229945</v>
      </c>
      <c r="G671" s="97"/>
      <c r="H671" s="103" t="n">
        <f aca="false">IF(H$1="P",MAX(0,H$2-$D671),IF(H$1="C",MAX(0,$D671-H$2)))</f>
        <v>0</v>
      </c>
      <c r="I671" s="103" t="n">
        <f aca="false">IF(I$1="P",MAX(0,I$2-$D671),IF(I$1="C",MAX(0,$D671-I$2)))</f>
        <v>0</v>
      </c>
      <c r="J671" s="103" t="n">
        <f aca="false">IF(J$1="P",MAX(0,J$2-$D671),IF(J$1="C",MAX(0,$D671-J$2)))</f>
        <v>0.289999999999999</v>
      </c>
      <c r="K671" s="103" t="n">
        <f aca="false">IF(K$1="P",MAX(0,K$2-$D671),IF(K$1="C",MAX(0,$D671-K$2)))</f>
        <v>5.29</v>
      </c>
      <c r="L671" s="103" t="n">
        <f aca="false">IF(L$1="P",MAX(0,L$2-$D671),IF(L$1="C",MAX(0,$D671-L$2)))</f>
        <v>10.29</v>
      </c>
      <c r="M671" s="103" t="n">
        <f aca="false">IF(M$1="P",MAX(0,M$2-$D671),IF(M$1="C",MAX(0,$D671-M$2)))</f>
        <v>20.29</v>
      </c>
      <c r="N671" s="103" t="n">
        <f aca="false">IF(N$1="P",MAX(0,N$2-$D671),IF(N$1="C",MAX(0,$D671-N$2)))</f>
        <v>9.71</v>
      </c>
      <c r="O671" s="103" t="n">
        <f aca="false">IF(O$1="P",MAX(0,O$2-$D671),IF(O$1="C",MAX(0,$D671-O$2)))</f>
        <v>4.71</v>
      </c>
      <c r="P671" s="103" t="n">
        <f aca="false">IF(P$1="P",MAX(0,P$2-$D671),IF(P$1="C",MAX(0,$D671-P$2)))</f>
        <v>0</v>
      </c>
      <c r="Q671" s="103" t="n">
        <f aca="false">IF(Q$1="P",MAX(0,Q$2-$D671),IF(Q$1="C",MAX(0,$D671-Q$2)))</f>
        <v>0</v>
      </c>
      <c r="R671" s="103" t="n">
        <f aca="false">IF(R$1="P",MAX(0,R$2-$D671),IF(R$1="C",MAX(0,$D671-R$2)))</f>
        <v>0</v>
      </c>
      <c r="S671" s="103" t="n">
        <f aca="false">IF(S$1="P",MAX(0,S$2-$D671),IF(S$1="C",MAX(0,$D671-S$2)))</f>
        <v>0</v>
      </c>
      <c r="T671" s="103" t="n">
        <f aca="false">IF(T$1="P",MAX(0,T$2-$D671),IF(T$1="C",MAX(0,$D671-T$2)))</f>
        <v>0</v>
      </c>
      <c r="U671" s="104" t="n">
        <f aca="false">B671</f>
        <v>31</v>
      </c>
      <c r="V671" s="105" t="n">
        <f aca="false">VLOOKUP($C671,Gas!$B$3:$E$2506,2)</f>
        <v>3.74</v>
      </c>
      <c r="W671" s="46" t="n">
        <f aca="false">D671/V671</f>
        <v>7.94385026737968</v>
      </c>
      <c r="X671" s="99" t="n">
        <f aca="false">VLOOKUP($C671,Gas!$B$3:$E$2506,4)</f>
        <v>0.423002276817725</v>
      </c>
    </row>
    <row r="672" customFormat="false" ht="12.75" hidden="false" customHeight="false" outlineLevel="0" collapsed="false">
      <c r="A672" s="0" t="n">
        <f aca="false">YEAR(C672)</f>
        <v>2000</v>
      </c>
      <c r="B672" s="95" t="n">
        <f aca="false">MONTH(C672)+(YEAR(C672)-1998)*12</f>
        <v>31</v>
      </c>
      <c r="C672" s="101" t="n">
        <v>36733</v>
      </c>
      <c r="D672" s="102" t="n">
        <v>30.52</v>
      </c>
      <c r="E672" s="98" t="n">
        <f aca="false">LN(D672/D671)</f>
        <v>0.0268985169417399</v>
      </c>
      <c r="F672" s="106" t="n">
        <f aca="false">STDEV(E663:E672)*SQRT(trade_day)</f>
        <v>4.01710466422862</v>
      </c>
      <c r="G672" s="97"/>
      <c r="H672" s="103" t="n">
        <f aca="false">IF(H$1="P",MAX(0,H$2-$D672),IF(H$1="C",MAX(0,$D672-H$2)))</f>
        <v>0</v>
      </c>
      <c r="I672" s="103" t="n">
        <f aca="false">IF(I$1="P",MAX(0,I$2-$D672),IF(I$1="C",MAX(0,$D672-I$2)))</f>
        <v>0</v>
      </c>
      <c r="J672" s="103" t="n">
        <f aca="false">IF(J$1="P",MAX(0,J$2-$D672),IF(J$1="C",MAX(0,$D672-J$2)))</f>
        <v>0</v>
      </c>
      <c r="K672" s="103" t="n">
        <f aca="false">IF(K$1="P",MAX(0,K$2-$D672),IF(K$1="C",MAX(0,$D672-K$2)))</f>
        <v>4.48</v>
      </c>
      <c r="L672" s="103" t="n">
        <f aca="false">IF(L$1="P",MAX(0,L$2-$D672),IF(L$1="C",MAX(0,$D672-L$2)))</f>
        <v>9.48</v>
      </c>
      <c r="M672" s="103" t="n">
        <f aca="false">IF(M$1="P",MAX(0,M$2-$D672),IF(M$1="C",MAX(0,$D672-M$2)))</f>
        <v>19.48</v>
      </c>
      <c r="N672" s="103" t="n">
        <f aca="false">IF(N$1="P",MAX(0,N$2-$D672),IF(N$1="C",MAX(0,$D672-N$2)))</f>
        <v>10.52</v>
      </c>
      <c r="O672" s="103" t="n">
        <f aca="false">IF(O$1="P",MAX(0,O$2-$D672),IF(O$1="C",MAX(0,$D672-O$2)))</f>
        <v>5.52</v>
      </c>
      <c r="P672" s="103" t="n">
        <f aca="false">IF(P$1="P",MAX(0,P$2-$D672),IF(P$1="C",MAX(0,$D672-P$2)))</f>
        <v>0.52</v>
      </c>
      <c r="Q672" s="103" t="n">
        <f aca="false">IF(Q$1="P",MAX(0,Q$2-$D672),IF(Q$1="C",MAX(0,$D672-Q$2)))</f>
        <v>0</v>
      </c>
      <c r="R672" s="103" t="n">
        <f aca="false">IF(R$1="P",MAX(0,R$2-$D672),IF(R$1="C",MAX(0,$D672-R$2)))</f>
        <v>0</v>
      </c>
      <c r="S672" s="103" t="n">
        <f aca="false">IF(S$1="P",MAX(0,S$2-$D672),IF(S$1="C",MAX(0,$D672-S$2)))</f>
        <v>0</v>
      </c>
      <c r="T672" s="103" t="n">
        <f aca="false">IF(T$1="P",MAX(0,T$2-$D672),IF(T$1="C",MAX(0,$D672-T$2)))</f>
        <v>0</v>
      </c>
      <c r="U672" s="104" t="n">
        <f aca="false">B672</f>
        <v>31</v>
      </c>
      <c r="V672" s="105" t="n">
        <f aca="false">VLOOKUP($C672,Gas!$B$3:$E$2506,2)</f>
        <v>3.635</v>
      </c>
      <c r="W672" s="46" t="n">
        <f aca="false">D672/V672</f>
        <v>8.39614855570839</v>
      </c>
      <c r="X672" s="99" t="n">
        <f aca="false">VLOOKUP($C672,Gas!$B$3:$E$2506,4)</f>
        <v>0.427596447184168</v>
      </c>
    </row>
    <row r="673" customFormat="false" ht="12.75" hidden="false" customHeight="false" outlineLevel="0" collapsed="false">
      <c r="A673" s="0" t="n">
        <f aca="false">YEAR(C673)</f>
        <v>2000</v>
      </c>
      <c r="B673" s="95" t="n">
        <f aca="false">MONTH(C673)+(YEAR(C673)-1998)*12</f>
        <v>31</v>
      </c>
      <c r="C673" s="101" t="n">
        <v>36734</v>
      </c>
      <c r="D673" s="102" t="n">
        <v>31.89</v>
      </c>
      <c r="E673" s="98" t="n">
        <f aca="false">LN(D673/D672)</f>
        <v>0.04391027460571</v>
      </c>
      <c r="F673" s="106" t="n">
        <f aca="false">STDEV(E664:E673)*SQRT(trade_day)</f>
        <v>3.88377298233254</v>
      </c>
      <c r="G673" s="97"/>
      <c r="H673" s="103" t="n">
        <f aca="false">IF(H$1="P",MAX(0,H$2-$D673),IF(H$1="C",MAX(0,$D673-H$2)))</f>
        <v>0</v>
      </c>
      <c r="I673" s="103" t="n">
        <f aca="false">IF(I$1="P",MAX(0,I$2-$D673),IF(I$1="C",MAX(0,$D673-I$2)))</f>
        <v>0</v>
      </c>
      <c r="J673" s="103" t="n">
        <f aca="false">IF(J$1="P",MAX(0,J$2-$D673),IF(J$1="C",MAX(0,$D673-J$2)))</f>
        <v>0</v>
      </c>
      <c r="K673" s="103" t="n">
        <f aca="false">IF(K$1="P",MAX(0,K$2-$D673),IF(K$1="C",MAX(0,$D673-K$2)))</f>
        <v>3.11</v>
      </c>
      <c r="L673" s="103" t="n">
        <f aca="false">IF(L$1="P",MAX(0,L$2-$D673),IF(L$1="C",MAX(0,$D673-L$2)))</f>
        <v>8.11</v>
      </c>
      <c r="M673" s="103" t="n">
        <f aca="false">IF(M$1="P",MAX(0,M$2-$D673),IF(M$1="C",MAX(0,$D673-M$2)))</f>
        <v>18.11</v>
      </c>
      <c r="N673" s="103" t="n">
        <f aca="false">IF(N$1="P",MAX(0,N$2-$D673),IF(N$1="C",MAX(0,$D673-N$2)))</f>
        <v>11.89</v>
      </c>
      <c r="O673" s="103" t="n">
        <f aca="false">IF(O$1="P",MAX(0,O$2-$D673),IF(O$1="C",MAX(0,$D673-O$2)))</f>
        <v>6.89</v>
      </c>
      <c r="P673" s="103" t="n">
        <f aca="false">IF(P$1="P",MAX(0,P$2-$D673),IF(P$1="C",MAX(0,$D673-P$2)))</f>
        <v>1.89</v>
      </c>
      <c r="Q673" s="103" t="n">
        <f aca="false">IF(Q$1="P",MAX(0,Q$2-$D673),IF(Q$1="C",MAX(0,$D673-Q$2)))</f>
        <v>0</v>
      </c>
      <c r="R673" s="103" t="n">
        <f aca="false">IF(R$1="P",MAX(0,R$2-$D673),IF(R$1="C",MAX(0,$D673-R$2)))</f>
        <v>0</v>
      </c>
      <c r="S673" s="103" t="n">
        <f aca="false">IF(S$1="P",MAX(0,S$2-$D673),IF(S$1="C",MAX(0,$D673-S$2)))</f>
        <v>0</v>
      </c>
      <c r="T673" s="103" t="n">
        <f aca="false">IF(T$1="P",MAX(0,T$2-$D673),IF(T$1="C",MAX(0,$D673-T$2)))</f>
        <v>0</v>
      </c>
      <c r="U673" s="104" t="n">
        <f aca="false">B673</f>
        <v>31</v>
      </c>
      <c r="V673" s="105" t="n">
        <f aca="false">VLOOKUP($C673,Gas!$B$3:$E$2506,2)</f>
        <v>3.58</v>
      </c>
      <c r="W673" s="46" t="n">
        <f aca="false">D673/V673</f>
        <v>8.90782122905028</v>
      </c>
      <c r="X673" s="99" t="n">
        <f aca="false">VLOOKUP($C673,Gas!$B$3:$E$2506,4)</f>
        <v>0.417189343976657</v>
      </c>
    </row>
    <row r="674" customFormat="false" ht="12.75" hidden="false" customHeight="false" outlineLevel="0" collapsed="false">
      <c r="A674" s="0" t="n">
        <f aca="false">YEAR(C674)</f>
        <v>2000</v>
      </c>
      <c r="B674" s="95" t="n">
        <f aca="false">MONTH(C674)+(YEAR(C674)-1998)*12</f>
        <v>31</v>
      </c>
      <c r="C674" s="101" t="n">
        <v>36735</v>
      </c>
      <c r="D674" s="102" t="n">
        <v>31.95</v>
      </c>
      <c r="E674" s="98" t="n">
        <f aca="false">LN(D674/D673)</f>
        <v>0.00187969980157747</v>
      </c>
      <c r="F674" s="106" t="n">
        <f aca="false">STDEV(E665:E674)*SQRT(trade_day)</f>
        <v>3.87258238633016</v>
      </c>
      <c r="G674" s="97"/>
      <c r="H674" s="103" t="n">
        <f aca="false">IF(H$1="P",MAX(0,H$2-$D674),IF(H$1="C",MAX(0,$D674-H$2)))</f>
        <v>0</v>
      </c>
      <c r="I674" s="103" t="n">
        <f aca="false">IF(I$1="P",MAX(0,I$2-$D674),IF(I$1="C",MAX(0,$D674-I$2)))</f>
        <v>0</v>
      </c>
      <c r="J674" s="103" t="n">
        <f aca="false">IF(J$1="P",MAX(0,J$2-$D674),IF(J$1="C",MAX(0,$D674-J$2)))</f>
        <v>0</v>
      </c>
      <c r="K674" s="103" t="n">
        <f aca="false">IF(K$1="P",MAX(0,K$2-$D674),IF(K$1="C",MAX(0,$D674-K$2)))</f>
        <v>3.05</v>
      </c>
      <c r="L674" s="103" t="n">
        <f aca="false">IF(L$1="P",MAX(0,L$2-$D674),IF(L$1="C",MAX(0,$D674-L$2)))</f>
        <v>8.05</v>
      </c>
      <c r="M674" s="103" t="n">
        <f aca="false">IF(M$1="P",MAX(0,M$2-$D674),IF(M$1="C",MAX(0,$D674-M$2)))</f>
        <v>18.05</v>
      </c>
      <c r="N674" s="103" t="n">
        <f aca="false">IF(N$1="P",MAX(0,N$2-$D674),IF(N$1="C",MAX(0,$D674-N$2)))</f>
        <v>11.95</v>
      </c>
      <c r="O674" s="103" t="n">
        <f aca="false">IF(O$1="P",MAX(0,O$2-$D674),IF(O$1="C",MAX(0,$D674-O$2)))</f>
        <v>6.95</v>
      </c>
      <c r="P674" s="103" t="n">
        <f aca="false">IF(P$1="P",MAX(0,P$2-$D674),IF(P$1="C",MAX(0,$D674-P$2)))</f>
        <v>1.95</v>
      </c>
      <c r="Q674" s="103" t="n">
        <f aca="false">IF(Q$1="P",MAX(0,Q$2-$D674),IF(Q$1="C",MAX(0,$D674-Q$2)))</f>
        <v>0</v>
      </c>
      <c r="R674" s="103" t="n">
        <f aca="false">IF(R$1="P",MAX(0,R$2-$D674),IF(R$1="C",MAX(0,$D674-R$2)))</f>
        <v>0</v>
      </c>
      <c r="S674" s="103" t="n">
        <f aca="false">IF(S$1="P",MAX(0,S$2-$D674),IF(S$1="C",MAX(0,$D674-S$2)))</f>
        <v>0</v>
      </c>
      <c r="T674" s="103" t="n">
        <f aca="false">IF(T$1="P",MAX(0,T$2-$D674),IF(T$1="C",MAX(0,$D674-T$2)))</f>
        <v>0</v>
      </c>
      <c r="U674" s="104" t="n">
        <f aca="false">B674</f>
        <v>31</v>
      </c>
      <c r="V674" s="105" t="n">
        <f aca="false">VLOOKUP($C674,Gas!$B$3:$E$2506,2)</f>
        <v>3.755</v>
      </c>
      <c r="W674" s="46" t="n">
        <f aca="false">D674/V674</f>
        <v>8.508655126498</v>
      </c>
      <c r="X674" s="99" t="n">
        <f aca="false">VLOOKUP($C674,Gas!$B$3:$E$2506,4)</f>
        <v>0.566879529705664</v>
      </c>
    </row>
    <row r="675" customFormat="false" ht="12.75" hidden="false" customHeight="false" outlineLevel="0" collapsed="false">
      <c r="A675" s="0" t="n">
        <f aca="false">YEAR(C675)</f>
        <v>2000</v>
      </c>
      <c r="B675" s="95" t="n">
        <f aca="false">MONTH(C675)+(YEAR(C675)-1998)*12</f>
        <v>31</v>
      </c>
      <c r="C675" s="101" t="n">
        <v>36738</v>
      </c>
      <c r="D675" s="102" t="n">
        <v>45.23</v>
      </c>
      <c r="E675" s="98" t="n">
        <f aca="false">LN(D675/D674)</f>
        <v>0.347588402666208</v>
      </c>
      <c r="F675" s="106" t="n">
        <f aca="false">STDEV(E666:E675)*SQRT(trade_day)</f>
        <v>3.896022418228</v>
      </c>
      <c r="G675" s="97"/>
      <c r="H675" s="103" t="n">
        <f aca="false">IF(H$1="P",MAX(0,H$2-$D675),IF(H$1="C",MAX(0,$D675-H$2)))</f>
        <v>0</v>
      </c>
      <c r="I675" s="103" t="n">
        <f aca="false">IF(I$1="P",MAX(0,I$2-$D675),IF(I$1="C",MAX(0,$D675-I$2)))</f>
        <v>0</v>
      </c>
      <c r="J675" s="103" t="n">
        <f aca="false">IF(J$1="P",MAX(0,J$2-$D675),IF(J$1="C",MAX(0,$D675-J$2)))</f>
        <v>0</v>
      </c>
      <c r="K675" s="103" t="n">
        <f aca="false">IF(K$1="P",MAX(0,K$2-$D675),IF(K$1="C",MAX(0,$D675-K$2)))</f>
        <v>0</v>
      </c>
      <c r="L675" s="103" t="n">
        <f aca="false">IF(L$1="P",MAX(0,L$2-$D675),IF(L$1="C",MAX(0,$D675-L$2)))</f>
        <v>0</v>
      </c>
      <c r="M675" s="103" t="n">
        <f aca="false">IF(M$1="P",MAX(0,M$2-$D675),IF(M$1="C",MAX(0,$D675-M$2)))</f>
        <v>4.77</v>
      </c>
      <c r="N675" s="103" t="n">
        <f aca="false">IF(N$1="P",MAX(0,N$2-$D675),IF(N$1="C",MAX(0,$D675-N$2)))</f>
        <v>25.23</v>
      </c>
      <c r="O675" s="103" t="n">
        <f aca="false">IF(O$1="P",MAX(0,O$2-$D675),IF(O$1="C",MAX(0,$D675-O$2)))</f>
        <v>20.23</v>
      </c>
      <c r="P675" s="103" t="n">
        <f aca="false">IF(P$1="P",MAX(0,P$2-$D675),IF(P$1="C",MAX(0,$D675-P$2)))</f>
        <v>15.23</v>
      </c>
      <c r="Q675" s="103" t="n">
        <f aca="false">IF(Q$1="P",MAX(0,Q$2-$D675),IF(Q$1="C",MAX(0,$D675-Q$2)))</f>
        <v>10.23</v>
      </c>
      <c r="R675" s="103" t="n">
        <f aca="false">IF(R$1="P",MAX(0,R$2-$D675),IF(R$1="C",MAX(0,$D675-R$2)))</f>
        <v>5.23</v>
      </c>
      <c r="S675" s="103" t="n">
        <f aca="false">IF(S$1="P",MAX(0,S$2-$D675),IF(S$1="C",MAX(0,$D675-S$2)))</f>
        <v>0</v>
      </c>
      <c r="T675" s="103" t="n">
        <f aca="false">IF(T$1="P",MAX(0,T$2-$D675),IF(T$1="C",MAX(0,$D675-T$2)))</f>
        <v>0</v>
      </c>
      <c r="U675" s="104" t="n">
        <f aca="false">B675</f>
        <v>31</v>
      </c>
      <c r="V675" s="105" t="n">
        <f aca="false">VLOOKUP($C675,Gas!$B$3:$E$2506,2)</f>
        <v>3.885</v>
      </c>
      <c r="W675" s="46" t="n">
        <f aca="false">D675/V675</f>
        <v>11.6422136422136</v>
      </c>
      <c r="X675" s="99" t="n">
        <f aca="false">VLOOKUP($C675,Gas!$B$3:$E$2506,4)</f>
        <v>0.486763007270753</v>
      </c>
    </row>
    <row r="676" customFormat="false" ht="12.75" hidden="false" customHeight="false" outlineLevel="0" collapsed="false">
      <c r="A676" s="0" t="n">
        <f aca="false">YEAR(C676)</f>
        <v>2000</v>
      </c>
      <c r="B676" s="95" t="n">
        <f aca="false">MONTH(C676)+(YEAR(C676)-1998)*12</f>
        <v>32</v>
      </c>
      <c r="C676" s="101" t="n">
        <v>36739</v>
      </c>
      <c r="D676" s="102" t="n">
        <v>45.84</v>
      </c>
      <c r="E676" s="98" t="n">
        <f aca="false">LN(D676/D675)</f>
        <v>0.0133964889167324</v>
      </c>
      <c r="F676" s="106" t="n">
        <f aca="false">STDEV(E667:E676)*SQRT(trade_day)</f>
        <v>3.29350561148369</v>
      </c>
      <c r="G676" s="97"/>
      <c r="H676" s="103" t="n">
        <f aca="false">IF(H$1="P",MAX(0,H$2-$D676),IF(H$1="C",MAX(0,$D676-H$2)))</f>
        <v>0</v>
      </c>
      <c r="I676" s="103" t="n">
        <f aca="false">IF(I$1="P",MAX(0,I$2-$D676),IF(I$1="C",MAX(0,$D676-I$2)))</f>
        <v>0</v>
      </c>
      <c r="J676" s="103" t="n">
        <f aca="false">IF(J$1="P",MAX(0,J$2-$D676),IF(J$1="C",MAX(0,$D676-J$2)))</f>
        <v>0</v>
      </c>
      <c r="K676" s="103" t="n">
        <f aca="false">IF(K$1="P",MAX(0,K$2-$D676),IF(K$1="C",MAX(0,$D676-K$2)))</f>
        <v>0</v>
      </c>
      <c r="L676" s="103" t="n">
        <f aca="false">IF(L$1="P",MAX(0,L$2-$D676),IF(L$1="C",MAX(0,$D676-L$2)))</f>
        <v>0</v>
      </c>
      <c r="M676" s="103" t="n">
        <f aca="false">IF(M$1="P",MAX(0,M$2-$D676),IF(M$1="C",MAX(0,$D676-M$2)))</f>
        <v>4.16</v>
      </c>
      <c r="N676" s="103" t="n">
        <f aca="false">IF(N$1="P",MAX(0,N$2-$D676),IF(N$1="C",MAX(0,$D676-N$2)))</f>
        <v>25.84</v>
      </c>
      <c r="O676" s="103" t="n">
        <f aca="false">IF(O$1="P",MAX(0,O$2-$D676),IF(O$1="C",MAX(0,$D676-O$2)))</f>
        <v>20.84</v>
      </c>
      <c r="P676" s="103" t="n">
        <f aca="false">IF(P$1="P",MAX(0,P$2-$D676),IF(P$1="C",MAX(0,$D676-P$2)))</f>
        <v>15.84</v>
      </c>
      <c r="Q676" s="103" t="n">
        <f aca="false">IF(Q$1="P",MAX(0,Q$2-$D676),IF(Q$1="C",MAX(0,$D676-Q$2)))</f>
        <v>10.84</v>
      </c>
      <c r="R676" s="103" t="n">
        <f aca="false">IF(R$1="P",MAX(0,R$2-$D676),IF(R$1="C",MAX(0,$D676-R$2)))</f>
        <v>5.84</v>
      </c>
      <c r="S676" s="103" t="n">
        <f aca="false">IF(S$1="P",MAX(0,S$2-$D676),IF(S$1="C",MAX(0,$D676-S$2)))</f>
        <v>0</v>
      </c>
      <c r="T676" s="103" t="n">
        <f aca="false">IF(T$1="P",MAX(0,T$2-$D676),IF(T$1="C",MAX(0,$D676-T$2)))</f>
        <v>0</v>
      </c>
      <c r="U676" s="104" t="n">
        <f aca="false">B676</f>
        <v>32</v>
      </c>
      <c r="V676" s="105" t="n">
        <f aca="false">VLOOKUP($C676,Gas!$B$3:$E$2506,2)</f>
        <v>3.76</v>
      </c>
      <c r="W676" s="46" t="n">
        <f aca="false">D676/V676</f>
        <v>12.1914893617021</v>
      </c>
      <c r="X676" s="99" t="n">
        <f aca="false">VLOOKUP($C676,Gas!$B$3:$E$2506,4)</f>
        <v>0.525177458631704</v>
      </c>
    </row>
    <row r="677" customFormat="false" ht="12.75" hidden="false" customHeight="false" outlineLevel="0" collapsed="false">
      <c r="A677" s="0" t="n">
        <f aca="false">YEAR(C677)</f>
        <v>2000</v>
      </c>
      <c r="B677" s="95" t="n">
        <f aca="false">MONTH(C677)+(YEAR(C677)-1998)*12</f>
        <v>32</v>
      </c>
      <c r="C677" s="101" t="n">
        <v>36740</v>
      </c>
      <c r="D677" s="102" t="n">
        <v>61.47</v>
      </c>
      <c r="E677" s="98" t="n">
        <f aca="false">LN(D677/D676)</f>
        <v>0.293392178512434</v>
      </c>
      <c r="F677" s="106" t="n">
        <f aca="false">STDEV(E668:E677)*SQRT(trade_day)</f>
        <v>2.31305704213112</v>
      </c>
      <c r="G677" s="97"/>
      <c r="H677" s="103" t="n">
        <f aca="false">IF(H$1="P",MAX(0,H$2-$D677),IF(H$1="C",MAX(0,$D677-H$2)))</f>
        <v>0</v>
      </c>
      <c r="I677" s="103" t="n">
        <f aca="false">IF(I$1="P",MAX(0,I$2-$D677),IF(I$1="C",MAX(0,$D677-I$2)))</f>
        <v>0</v>
      </c>
      <c r="J677" s="103" t="n">
        <f aca="false">IF(J$1="P",MAX(0,J$2-$D677),IF(J$1="C",MAX(0,$D677-J$2)))</f>
        <v>0</v>
      </c>
      <c r="K677" s="103" t="n">
        <f aca="false">IF(K$1="P",MAX(0,K$2-$D677),IF(K$1="C",MAX(0,$D677-K$2)))</f>
        <v>0</v>
      </c>
      <c r="L677" s="103" t="n">
        <f aca="false">IF(L$1="P",MAX(0,L$2-$D677),IF(L$1="C",MAX(0,$D677-L$2)))</f>
        <v>0</v>
      </c>
      <c r="M677" s="103" t="n">
        <f aca="false">IF(M$1="P",MAX(0,M$2-$D677),IF(M$1="C",MAX(0,$D677-M$2)))</f>
        <v>0</v>
      </c>
      <c r="N677" s="103" t="n">
        <f aca="false">IF(N$1="P",MAX(0,N$2-$D677),IF(N$1="C",MAX(0,$D677-N$2)))</f>
        <v>41.47</v>
      </c>
      <c r="O677" s="103" t="n">
        <f aca="false">IF(O$1="P",MAX(0,O$2-$D677),IF(O$1="C",MAX(0,$D677-O$2)))</f>
        <v>36.47</v>
      </c>
      <c r="P677" s="103" t="n">
        <f aca="false">IF(P$1="P",MAX(0,P$2-$D677),IF(P$1="C",MAX(0,$D677-P$2)))</f>
        <v>31.47</v>
      </c>
      <c r="Q677" s="103" t="n">
        <f aca="false">IF(Q$1="P",MAX(0,Q$2-$D677),IF(Q$1="C",MAX(0,$D677-Q$2)))</f>
        <v>26.47</v>
      </c>
      <c r="R677" s="103" t="n">
        <f aca="false">IF(R$1="P",MAX(0,R$2-$D677),IF(R$1="C",MAX(0,$D677-R$2)))</f>
        <v>21.47</v>
      </c>
      <c r="S677" s="103" t="n">
        <f aca="false">IF(S$1="P",MAX(0,S$2-$D677),IF(S$1="C",MAX(0,$D677-S$2)))</f>
        <v>11.47</v>
      </c>
      <c r="T677" s="103" t="n">
        <f aca="false">IF(T$1="P",MAX(0,T$2-$D677),IF(T$1="C",MAX(0,$D677-T$2)))</f>
        <v>0</v>
      </c>
      <c r="U677" s="104" t="n">
        <f aca="false">B677</f>
        <v>32</v>
      </c>
      <c r="V677" s="105" t="n">
        <f aca="false">VLOOKUP($C677,Gas!$B$3:$E$2506,2)</f>
        <v>3.74</v>
      </c>
      <c r="W677" s="46" t="n">
        <f aca="false">D677/V677</f>
        <v>16.4358288770053</v>
      </c>
      <c r="X677" s="99" t="n">
        <f aca="false">VLOOKUP($C677,Gas!$B$3:$E$2506,4)</f>
        <v>0.524871932570034</v>
      </c>
    </row>
    <row r="678" customFormat="false" ht="12.75" hidden="false" customHeight="false" outlineLevel="0" collapsed="false">
      <c r="A678" s="0" t="n">
        <f aca="false">YEAR(C678)</f>
        <v>2000</v>
      </c>
      <c r="B678" s="95" t="n">
        <f aca="false">MONTH(C678)+(YEAR(C678)-1998)*12</f>
        <v>32</v>
      </c>
      <c r="C678" s="101" t="n">
        <v>36741</v>
      </c>
      <c r="D678" s="102" t="n">
        <v>51</v>
      </c>
      <c r="E678" s="98" t="n">
        <f aca="false">LN(D678/D677)</f>
        <v>-0.186723618194592</v>
      </c>
      <c r="F678" s="106" t="n">
        <f aca="false">STDEV(E669:E678)*SQRT(trade_day)</f>
        <v>2.46254170552082</v>
      </c>
      <c r="G678" s="97"/>
      <c r="H678" s="103" t="n">
        <f aca="false">IF(H$1="P",MAX(0,H$2-$D678),IF(H$1="C",MAX(0,$D678-H$2)))</f>
        <v>0</v>
      </c>
      <c r="I678" s="103" t="n">
        <f aca="false">IF(I$1="P",MAX(0,I$2-$D678),IF(I$1="C",MAX(0,$D678-I$2)))</f>
        <v>0</v>
      </c>
      <c r="J678" s="103" t="n">
        <f aca="false">IF(J$1="P",MAX(0,J$2-$D678),IF(J$1="C",MAX(0,$D678-J$2)))</f>
        <v>0</v>
      </c>
      <c r="K678" s="103" t="n">
        <f aca="false">IF(K$1="P",MAX(0,K$2-$D678),IF(K$1="C",MAX(0,$D678-K$2)))</f>
        <v>0</v>
      </c>
      <c r="L678" s="103" t="n">
        <f aca="false">IF(L$1="P",MAX(0,L$2-$D678),IF(L$1="C",MAX(0,$D678-L$2)))</f>
        <v>0</v>
      </c>
      <c r="M678" s="103" t="n">
        <f aca="false">IF(M$1="P",MAX(0,M$2-$D678),IF(M$1="C",MAX(0,$D678-M$2)))</f>
        <v>0</v>
      </c>
      <c r="N678" s="103" t="n">
        <f aca="false">IF(N$1="P",MAX(0,N$2-$D678),IF(N$1="C",MAX(0,$D678-N$2)))</f>
        <v>31</v>
      </c>
      <c r="O678" s="103" t="n">
        <f aca="false">IF(O$1="P",MAX(0,O$2-$D678),IF(O$1="C",MAX(0,$D678-O$2)))</f>
        <v>26</v>
      </c>
      <c r="P678" s="103" t="n">
        <f aca="false">IF(P$1="P",MAX(0,P$2-$D678),IF(P$1="C",MAX(0,$D678-P$2)))</f>
        <v>21</v>
      </c>
      <c r="Q678" s="103" t="n">
        <f aca="false">IF(Q$1="P",MAX(0,Q$2-$D678),IF(Q$1="C",MAX(0,$D678-Q$2)))</f>
        <v>16</v>
      </c>
      <c r="R678" s="103" t="n">
        <f aca="false">IF(R$1="P",MAX(0,R$2-$D678),IF(R$1="C",MAX(0,$D678-R$2)))</f>
        <v>11</v>
      </c>
      <c r="S678" s="103" t="n">
        <f aca="false">IF(S$1="P",MAX(0,S$2-$D678),IF(S$1="C",MAX(0,$D678-S$2)))</f>
        <v>1</v>
      </c>
      <c r="T678" s="103" t="n">
        <f aca="false">IF(T$1="P",MAX(0,T$2-$D678),IF(T$1="C",MAX(0,$D678-T$2)))</f>
        <v>0</v>
      </c>
      <c r="U678" s="104" t="n">
        <f aca="false">B678</f>
        <v>32</v>
      </c>
      <c r="V678" s="105" t="n">
        <f aca="false">VLOOKUP($C678,Gas!$B$3:$E$2506,2)</f>
        <v>4.04</v>
      </c>
      <c r="W678" s="46" t="n">
        <f aca="false">D678/V678</f>
        <v>12.6237623762376</v>
      </c>
      <c r="X678" s="99" t="n">
        <f aca="false">VLOOKUP($C678,Gas!$B$3:$E$2506,4)</f>
        <v>0.718187796097569</v>
      </c>
    </row>
    <row r="679" customFormat="false" ht="12.75" hidden="false" customHeight="false" outlineLevel="0" collapsed="false">
      <c r="A679" s="0" t="n">
        <f aca="false">YEAR(C679)</f>
        <v>2000</v>
      </c>
      <c r="B679" s="95" t="n">
        <f aca="false">MONTH(C679)+(YEAR(C679)-1998)*12</f>
        <v>32</v>
      </c>
      <c r="C679" s="101" t="n">
        <v>36742</v>
      </c>
      <c r="D679" s="102" t="n">
        <v>39.77</v>
      </c>
      <c r="E679" s="98" t="n">
        <f aca="false">LN(D679/D678)</f>
        <v>-0.248712773504726</v>
      </c>
      <c r="F679" s="106" t="n">
        <f aca="false">STDEV(E670:E679)*SQRT(trade_day)</f>
        <v>2.8771184620632</v>
      </c>
      <c r="G679" s="97"/>
      <c r="H679" s="103" t="n">
        <f aca="false">IF(H$1="P",MAX(0,H$2-$D679),IF(H$1="C",MAX(0,$D679-H$2)))</f>
        <v>0</v>
      </c>
      <c r="I679" s="103" t="n">
        <f aca="false">IF(I$1="P",MAX(0,I$2-$D679),IF(I$1="C",MAX(0,$D679-I$2)))</f>
        <v>0</v>
      </c>
      <c r="J679" s="103" t="n">
        <f aca="false">IF(J$1="P",MAX(0,J$2-$D679),IF(J$1="C",MAX(0,$D679-J$2)))</f>
        <v>0</v>
      </c>
      <c r="K679" s="103" t="n">
        <f aca="false">IF(K$1="P",MAX(0,K$2-$D679),IF(K$1="C",MAX(0,$D679-K$2)))</f>
        <v>0</v>
      </c>
      <c r="L679" s="103" t="n">
        <f aca="false">IF(L$1="P",MAX(0,L$2-$D679),IF(L$1="C",MAX(0,$D679-L$2)))</f>
        <v>0.229999999999997</v>
      </c>
      <c r="M679" s="103" t="n">
        <f aca="false">IF(M$1="P",MAX(0,M$2-$D679),IF(M$1="C",MAX(0,$D679-M$2)))</f>
        <v>10.23</v>
      </c>
      <c r="N679" s="103" t="n">
        <f aca="false">IF(N$1="P",MAX(0,N$2-$D679),IF(N$1="C",MAX(0,$D679-N$2)))</f>
        <v>19.77</v>
      </c>
      <c r="O679" s="103" t="n">
        <f aca="false">IF(O$1="P",MAX(0,O$2-$D679),IF(O$1="C",MAX(0,$D679-O$2)))</f>
        <v>14.77</v>
      </c>
      <c r="P679" s="103" t="n">
        <f aca="false">IF(P$1="P",MAX(0,P$2-$D679),IF(P$1="C",MAX(0,$D679-P$2)))</f>
        <v>9.77</v>
      </c>
      <c r="Q679" s="103" t="n">
        <f aca="false">IF(Q$1="P",MAX(0,Q$2-$D679),IF(Q$1="C",MAX(0,$D679-Q$2)))</f>
        <v>4.77</v>
      </c>
      <c r="R679" s="103" t="n">
        <f aca="false">IF(R$1="P",MAX(0,R$2-$D679),IF(R$1="C",MAX(0,$D679-R$2)))</f>
        <v>0</v>
      </c>
      <c r="S679" s="103" t="n">
        <f aca="false">IF(S$1="P",MAX(0,S$2-$D679),IF(S$1="C",MAX(0,$D679-S$2)))</f>
        <v>0</v>
      </c>
      <c r="T679" s="103" t="n">
        <f aca="false">IF(T$1="P",MAX(0,T$2-$D679),IF(T$1="C",MAX(0,$D679-T$2)))</f>
        <v>0</v>
      </c>
      <c r="U679" s="104" t="n">
        <f aca="false">B679</f>
        <v>32</v>
      </c>
      <c r="V679" s="105" t="n">
        <f aca="false">VLOOKUP($C679,Gas!$B$3:$E$2506,2)</f>
        <v>4.22</v>
      </c>
      <c r="W679" s="46" t="n">
        <f aca="false">D679/V679</f>
        <v>9.42417061611375</v>
      </c>
      <c r="X679" s="99" t="n">
        <f aca="false">VLOOKUP($C679,Gas!$B$3:$E$2506,4)</f>
        <v>0.696831088982731</v>
      </c>
    </row>
    <row r="680" customFormat="false" ht="12.75" hidden="false" customHeight="false" outlineLevel="0" collapsed="false">
      <c r="A680" s="0" t="n">
        <f aca="false">YEAR(C680)</f>
        <v>2000</v>
      </c>
      <c r="B680" s="95" t="n">
        <f aca="false">MONTH(C680)+(YEAR(C680)-1998)*12</f>
        <v>32</v>
      </c>
      <c r="C680" s="101" t="n">
        <v>36745</v>
      </c>
      <c r="D680" s="102" t="n">
        <v>47.65</v>
      </c>
      <c r="E680" s="98" t="n">
        <f aca="false">LN(D680/D679)</f>
        <v>0.180769770880612</v>
      </c>
      <c r="F680" s="106" t="n">
        <f aca="false">STDEV(E671:E680)*SQRT(trade_day)</f>
        <v>2.96225843066718</v>
      </c>
      <c r="G680" s="97"/>
      <c r="H680" s="103" t="n">
        <f aca="false">IF(H$1="P",MAX(0,H$2-$D680),IF(H$1="C",MAX(0,$D680-H$2)))</f>
        <v>0</v>
      </c>
      <c r="I680" s="103" t="n">
        <f aca="false">IF(I$1="P",MAX(0,I$2-$D680),IF(I$1="C",MAX(0,$D680-I$2)))</f>
        <v>0</v>
      </c>
      <c r="J680" s="103" t="n">
        <f aca="false">IF(J$1="P",MAX(0,J$2-$D680),IF(J$1="C",MAX(0,$D680-J$2)))</f>
        <v>0</v>
      </c>
      <c r="K680" s="103" t="n">
        <f aca="false">IF(K$1="P",MAX(0,K$2-$D680),IF(K$1="C",MAX(0,$D680-K$2)))</f>
        <v>0</v>
      </c>
      <c r="L680" s="103" t="n">
        <f aca="false">IF(L$1="P",MAX(0,L$2-$D680),IF(L$1="C",MAX(0,$D680-L$2)))</f>
        <v>0</v>
      </c>
      <c r="M680" s="103" t="n">
        <f aca="false">IF(M$1="P",MAX(0,M$2-$D680),IF(M$1="C",MAX(0,$D680-M$2)))</f>
        <v>2.35</v>
      </c>
      <c r="N680" s="103" t="n">
        <f aca="false">IF(N$1="P",MAX(0,N$2-$D680),IF(N$1="C",MAX(0,$D680-N$2)))</f>
        <v>27.65</v>
      </c>
      <c r="O680" s="103" t="n">
        <f aca="false">IF(O$1="P",MAX(0,O$2-$D680),IF(O$1="C",MAX(0,$D680-O$2)))</f>
        <v>22.65</v>
      </c>
      <c r="P680" s="103" t="n">
        <f aca="false">IF(P$1="P",MAX(0,P$2-$D680),IF(P$1="C",MAX(0,$D680-P$2)))</f>
        <v>17.65</v>
      </c>
      <c r="Q680" s="103" t="n">
        <f aca="false">IF(Q$1="P",MAX(0,Q$2-$D680),IF(Q$1="C",MAX(0,$D680-Q$2)))</f>
        <v>12.65</v>
      </c>
      <c r="R680" s="103" t="n">
        <f aca="false">IF(R$1="P",MAX(0,R$2-$D680),IF(R$1="C",MAX(0,$D680-R$2)))</f>
        <v>7.65</v>
      </c>
      <c r="S680" s="103" t="n">
        <f aca="false">IF(S$1="P",MAX(0,S$2-$D680),IF(S$1="C",MAX(0,$D680-S$2)))</f>
        <v>0</v>
      </c>
      <c r="T680" s="103" t="n">
        <f aca="false">IF(T$1="P",MAX(0,T$2-$D680),IF(T$1="C",MAX(0,$D680-T$2)))</f>
        <v>0</v>
      </c>
      <c r="U680" s="104" t="n">
        <f aca="false">B680</f>
        <v>32</v>
      </c>
      <c r="V680" s="105" t="n">
        <f aca="false">VLOOKUP($C680,Gas!$B$3:$E$2506,2)</f>
        <v>4.25</v>
      </c>
      <c r="W680" s="46" t="n">
        <f aca="false">D680/V680</f>
        <v>11.2117647058824</v>
      </c>
      <c r="X680" s="99" t="n">
        <f aca="false">VLOOKUP($C680,Gas!$B$3:$E$2506,4)</f>
        <v>0.591493085434429</v>
      </c>
    </row>
    <row r="681" customFormat="false" ht="12.75" hidden="false" customHeight="false" outlineLevel="0" collapsed="false">
      <c r="A681" s="0" t="n">
        <f aca="false">YEAR(C681)</f>
        <v>2000</v>
      </c>
      <c r="B681" s="95" t="n">
        <f aca="false">MONTH(C681)+(YEAR(C681)-1998)*12</f>
        <v>32</v>
      </c>
      <c r="C681" s="101" t="n">
        <v>36746</v>
      </c>
      <c r="D681" s="102" t="n">
        <v>55.34</v>
      </c>
      <c r="E681" s="98" t="n">
        <f aca="false">LN(D681/D680)</f>
        <v>0.149613344258569</v>
      </c>
      <c r="F681" s="106" t="n">
        <f aca="false">STDEV(E672:E681)*SQRT(trade_day)</f>
        <v>2.99456450915856</v>
      </c>
      <c r="G681" s="97"/>
      <c r="H681" s="103" t="n">
        <f aca="false">IF(H$1="P",MAX(0,H$2-$D681),IF(H$1="C",MAX(0,$D681-H$2)))</f>
        <v>0</v>
      </c>
      <c r="I681" s="103" t="n">
        <f aca="false">IF(I$1="P",MAX(0,I$2-$D681),IF(I$1="C",MAX(0,$D681-I$2)))</f>
        <v>0</v>
      </c>
      <c r="J681" s="103" t="n">
        <f aca="false">IF(J$1="P",MAX(0,J$2-$D681),IF(J$1="C",MAX(0,$D681-J$2)))</f>
        <v>0</v>
      </c>
      <c r="K681" s="103" t="n">
        <f aca="false">IF(K$1="P",MAX(0,K$2-$D681),IF(K$1="C",MAX(0,$D681-K$2)))</f>
        <v>0</v>
      </c>
      <c r="L681" s="103" t="n">
        <f aca="false">IF(L$1="P",MAX(0,L$2-$D681),IF(L$1="C",MAX(0,$D681-L$2)))</f>
        <v>0</v>
      </c>
      <c r="M681" s="103" t="n">
        <f aca="false">IF(M$1="P",MAX(0,M$2-$D681),IF(M$1="C",MAX(0,$D681-M$2)))</f>
        <v>0</v>
      </c>
      <c r="N681" s="103" t="n">
        <f aca="false">IF(N$1="P",MAX(0,N$2-$D681),IF(N$1="C",MAX(0,$D681-N$2)))</f>
        <v>35.34</v>
      </c>
      <c r="O681" s="103" t="n">
        <f aca="false">IF(O$1="P",MAX(0,O$2-$D681),IF(O$1="C",MAX(0,$D681-O$2)))</f>
        <v>30.34</v>
      </c>
      <c r="P681" s="103" t="n">
        <f aca="false">IF(P$1="P",MAX(0,P$2-$D681),IF(P$1="C",MAX(0,$D681-P$2)))</f>
        <v>25.34</v>
      </c>
      <c r="Q681" s="103" t="n">
        <f aca="false">IF(Q$1="P",MAX(0,Q$2-$D681),IF(Q$1="C",MAX(0,$D681-Q$2)))</f>
        <v>20.34</v>
      </c>
      <c r="R681" s="103" t="n">
        <f aca="false">IF(R$1="P",MAX(0,R$2-$D681),IF(R$1="C",MAX(0,$D681-R$2)))</f>
        <v>15.34</v>
      </c>
      <c r="S681" s="103" t="n">
        <f aca="false">IF(S$1="P",MAX(0,S$2-$D681),IF(S$1="C",MAX(0,$D681-S$2)))</f>
        <v>5.34</v>
      </c>
      <c r="T681" s="103" t="n">
        <f aca="false">IF(T$1="P",MAX(0,T$2-$D681),IF(T$1="C",MAX(0,$D681-T$2)))</f>
        <v>0</v>
      </c>
      <c r="U681" s="104" t="n">
        <f aca="false">B681</f>
        <v>32</v>
      </c>
      <c r="V681" s="105" t="n">
        <f aca="false">VLOOKUP($C681,Gas!$B$3:$E$2506,2)</f>
        <v>4.385</v>
      </c>
      <c r="W681" s="46" t="n">
        <f aca="false">D681/V681</f>
        <v>12.6202964652224</v>
      </c>
      <c r="X681" s="99" t="n">
        <f aca="false">VLOOKUP($C681,Gas!$B$3:$E$2506,4)</f>
        <v>0.58761273785582</v>
      </c>
    </row>
    <row r="682" customFormat="false" ht="12.75" hidden="false" customHeight="false" outlineLevel="0" collapsed="false">
      <c r="A682" s="0" t="n">
        <f aca="false">YEAR(C682)</f>
        <v>2000</v>
      </c>
      <c r="B682" s="95" t="n">
        <f aca="false">MONTH(C682)+(YEAR(C682)-1998)*12</f>
        <v>32</v>
      </c>
      <c r="C682" s="101" t="n">
        <v>36747</v>
      </c>
      <c r="D682" s="102" t="n">
        <v>71.75</v>
      </c>
      <c r="E682" s="98" t="n">
        <f aca="false">LN(D682/D681)</f>
        <v>0.259691880280951</v>
      </c>
      <c r="F682" s="106" t="n">
        <f aca="false">STDEV(E673:E682)*SQRT(trade_day)</f>
        <v>3.14096587534897</v>
      </c>
      <c r="G682" s="97"/>
      <c r="H682" s="103" t="n">
        <f aca="false">IF(H$1="P",MAX(0,H$2-$D682),IF(H$1="C",MAX(0,$D682-H$2)))</f>
        <v>0</v>
      </c>
      <c r="I682" s="103" t="n">
        <f aca="false">IF(I$1="P",MAX(0,I$2-$D682),IF(I$1="C",MAX(0,$D682-I$2)))</f>
        <v>0</v>
      </c>
      <c r="J682" s="103" t="n">
        <f aca="false">IF(J$1="P",MAX(0,J$2-$D682),IF(J$1="C",MAX(0,$D682-J$2)))</f>
        <v>0</v>
      </c>
      <c r="K682" s="103" t="n">
        <f aca="false">IF(K$1="P",MAX(0,K$2-$D682),IF(K$1="C",MAX(0,$D682-K$2)))</f>
        <v>0</v>
      </c>
      <c r="L682" s="103" t="n">
        <f aca="false">IF(L$1="P",MAX(0,L$2-$D682),IF(L$1="C",MAX(0,$D682-L$2)))</f>
        <v>0</v>
      </c>
      <c r="M682" s="103" t="n">
        <f aca="false">IF(M$1="P",MAX(0,M$2-$D682),IF(M$1="C",MAX(0,$D682-M$2)))</f>
        <v>0</v>
      </c>
      <c r="N682" s="103" t="n">
        <f aca="false">IF(N$1="P",MAX(0,N$2-$D682),IF(N$1="C",MAX(0,$D682-N$2)))</f>
        <v>51.75</v>
      </c>
      <c r="O682" s="103" t="n">
        <f aca="false">IF(O$1="P",MAX(0,O$2-$D682),IF(O$1="C",MAX(0,$D682-O$2)))</f>
        <v>46.75</v>
      </c>
      <c r="P682" s="103" t="n">
        <f aca="false">IF(P$1="P",MAX(0,P$2-$D682),IF(P$1="C",MAX(0,$D682-P$2)))</f>
        <v>41.75</v>
      </c>
      <c r="Q682" s="103" t="n">
        <f aca="false">IF(Q$1="P",MAX(0,Q$2-$D682),IF(Q$1="C",MAX(0,$D682-Q$2)))</f>
        <v>36.75</v>
      </c>
      <c r="R682" s="103" t="n">
        <f aca="false">IF(R$1="P",MAX(0,R$2-$D682),IF(R$1="C",MAX(0,$D682-R$2)))</f>
        <v>31.75</v>
      </c>
      <c r="S682" s="103" t="n">
        <f aca="false">IF(S$1="P",MAX(0,S$2-$D682),IF(S$1="C",MAX(0,$D682-S$2)))</f>
        <v>21.75</v>
      </c>
      <c r="T682" s="103" t="n">
        <f aca="false">IF(T$1="P",MAX(0,T$2-$D682),IF(T$1="C",MAX(0,$D682-T$2)))</f>
        <v>0</v>
      </c>
      <c r="U682" s="104" t="n">
        <f aca="false">B682</f>
        <v>32</v>
      </c>
      <c r="V682" s="105" t="n">
        <f aca="false">VLOOKUP($C682,Gas!$B$3:$E$2506,2)</f>
        <v>4.45</v>
      </c>
      <c r="W682" s="46" t="n">
        <f aca="false">D682/V682</f>
        <v>16.123595505618</v>
      </c>
      <c r="X682" s="99" t="n">
        <f aca="false">VLOOKUP($C682,Gas!$B$3:$E$2506,4)</f>
        <v>0.582015602469586</v>
      </c>
    </row>
    <row r="683" customFormat="false" ht="12.75" hidden="false" customHeight="false" outlineLevel="0" collapsed="false">
      <c r="A683" s="0" t="n">
        <f aca="false">YEAR(C683)</f>
        <v>2000</v>
      </c>
      <c r="B683" s="95" t="n">
        <f aca="false">MONTH(C683)+(YEAR(C683)-1998)*12</f>
        <v>32</v>
      </c>
      <c r="C683" s="101" t="n">
        <v>36748</v>
      </c>
      <c r="D683" s="102" t="n">
        <v>51.17</v>
      </c>
      <c r="E683" s="98" t="n">
        <f aca="false">LN(D683/D682)</f>
        <v>-0.33803443182273</v>
      </c>
      <c r="F683" s="106" t="n">
        <f aca="false">STDEV(E674:E683)*SQRT(trade_day)</f>
        <v>3.7940475534475</v>
      </c>
      <c r="G683" s="97"/>
      <c r="H683" s="103" t="n">
        <f aca="false">IF(H$1="P",MAX(0,H$2-$D683),IF(H$1="C",MAX(0,$D683-H$2)))</f>
        <v>0</v>
      </c>
      <c r="I683" s="103" t="n">
        <f aca="false">IF(I$1="P",MAX(0,I$2-$D683),IF(I$1="C",MAX(0,$D683-I$2)))</f>
        <v>0</v>
      </c>
      <c r="J683" s="103" t="n">
        <f aca="false">IF(J$1="P",MAX(0,J$2-$D683),IF(J$1="C",MAX(0,$D683-J$2)))</f>
        <v>0</v>
      </c>
      <c r="K683" s="103" t="n">
        <f aca="false">IF(K$1="P",MAX(0,K$2-$D683),IF(K$1="C",MAX(0,$D683-K$2)))</f>
        <v>0</v>
      </c>
      <c r="L683" s="103" t="n">
        <f aca="false">IF(L$1="P",MAX(0,L$2-$D683),IF(L$1="C",MAX(0,$D683-L$2)))</f>
        <v>0</v>
      </c>
      <c r="M683" s="103" t="n">
        <f aca="false">IF(M$1="P",MAX(0,M$2-$D683),IF(M$1="C",MAX(0,$D683-M$2)))</f>
        <v>0</v>
      </c>
      <c r="N683" s="103" t="n">
        <f aca="false">IF(N$1="P",MAX(0,N$2-$D683),IF(N$1="C",MAX(0,$D683-N$2)))</f>
        <v>31.17</v>
      </c>
      <c r="O683" s="103" t="n">
        <f aca="false">IF(O$1="P",MAX(0,O$2-$D683),IF(O$1="C",MAX(0,$D683-O$2)))</f>
        <v>26.17</v>
      </c>
      <c r="P683" s="103" t="n">
        <f aca="false">IF(P$1="P",MAX(0,P$2-$D683),IF(P$1="C",MAX(0,$D683-P$2)))</f>
        <v>21.17</v>
      </c>
      <c r="Q683" s="103" t="n">
        <f aca="false">IF(Q$1="P",MAX(0,Q$2-$D683),IF(Q$1="C",MAX(0,$D683-Q$2)))</f>
        <v>16.17</v>
      </c>
      <c r="R683" s="103" t="n">
        <f aca="false">IF(R$1="P",MAX(0,R$2-$D683),IF(R$1="C",MAX(0,$D683-R$2)))</f>
        <v>11.17</v>
      </c>
      <c r="S683" s="103" t="n">
        <f aca="false">IF(S$1="P",MAX(0,S$2-$D683),IF(S$1="C",MAX(0,$D683-S$2)))</f>
        <v>1.17</v>
      </c>
      <c r="T683" s="103" t="n">
        <f aca="false">IF(T$1="P",MAX(0,T$2-$D683),IF(T$1="C",MAX(0,$D683-T$2)))</f>
        <v>0</v>
      </c>
      <c r="U683" s="104" t="n">
        <f aca="false">B683</f>
        <v>32</v>
      </c>
      <c r="V683" s="105" t="n">
        <f aca="false">VLOOKUP($C683,Gas!$B$3:$E$2506,2)</f>
        <v>4.475</v>
      </c>
      <c r="W683" s="46" t="n">
        <f aca="false">D683/V683</f>
        <v>11.4346368715084</v>
      </c>
      <c r="X683" s="99" t="n">
        <f aca="false">VLOOKUP($C683,Gas!$B$3:$E$2506,4)</f>
        <v>0.57768309633972</v>
      </c>
    </row>
    <row r="684" customFormat="false" ht="12.75" hidden="false" customHeight="false" outlineLevel="0" collapsed="false">
      <c r="A684" s="0" t="n">
        <f aca="false">YEAR(C684)</f>
        <v>2000</v>
      </c>
      <c r="B684" s="95" t="n">
        <f aca="false">MONTH(C684)+(YEAR(C684)-1998)*12</f>
        <v>32</v>
      </c>
      <c r="C684" s="101" t="n">
        <v>36749</v>
      </c>
      <c r="D684" s="102" t="n">
        <v>38.67</v>
      </c>
      <c r="E684" s="98" t="n">
        <f aca="false">LN(D684/D683)</f>
        <v>-0.280089317197795</v>
      </c>
      <c r="F684" s="106" t="n">
        <f aca="false">STDEV(E675:E684)*SQRT(trade_day)</f>
        <v>4.13445869367996</v>
      </c>
      <c r="G684" s="97"/>
      <c r="H684" s="103" t="n">
        <f aca="false">IF(H$1="P",MAX(0,H$2-$D684),IF(H$1="C",MAX(0,$D684-H$2)))</f>
        <v>0</v>
      </c>
      <c r="I684" s="103" t="n">
        <f aca="false">IF(I$1="P",MAX(0,I$2-$D684),IF(I$1="C",MAX(0,$D684-I$2)))</f>
        <v>0</v>
      </c>
      <c r="J684" s="103" t="n">
        <f aca="false">IF(J$1="P",MAX(0,J$2-$D684),IF(J$1="C",MAX(0,$D684-J$2)))</f>
        <v>0</v>
      </c>
      <c r="K684" s="103" t="n">
        <f aca="false">IF(K$1="P",MAX(0,K$2-$D684),IF(K$1="C",MAX(0,$D684-K$2)))</f>
        <v>0</v>
      </c>
      <c r="L684" s="103" t="n">
        <f aca="false">IF(L$1="P",MAX(0,L$2-$D684),IF(L$1="C",MAX(0,$D684-L$2)))</f>
        <v>1.33</v>
      </c>
      <c r="M684" s="103" t="n">
        <f aca="false">IF(M$1="P",MAX(0,M$2-$D684),IF(M$1="C",MAX(0,$D684-M$2)))</f>
        <v>11.33</v>
      </c>
      <c r="N684" s="103" t="n">
        <f aca="false">IF(N$1="P",MAX(0,N$2-$D684),IF(N$1="C",MAX(0,$D684-N$2)))</f>
        <v>18.67</v>
      </c>
      <c r="O684" s="103" t="n">
        <f aca="false">IF(O$1="P",MAX(0,O$2-$D684),IF(O$1="C",MAX(0,$D684-O$2)))</f>
        <v>13.67</v>
      </c>
      <c r="P684" s="103" t="n">
        <f aca="false">IF(P$1="P",MAX(0,P$2-$D684),IF(P$1="C",MAX(0,$D684-P$2)))</f>
        <v>8.67</v>
      </c>
      <c r="Q684" s="103" t="n">
        <f aca="false">IF(Q$1="P",MAX(0,Q$2-$D684),IF(Q$1="C",MAX(0,$D684-Q$2)))</f>
        <v>3.67</v>
      </c>
      <c r="R684" s="103" t="n">
        <f aca="false">IF(R$1="P",MAX(0,R$2-$D684),IF(R$1="C",MAX(0,$D684-R$2)))</f>
        <v>0</v>
      </c>
      <c r="S684" s="103" t="n">
        <f aca="false">IF(S$1="P",MAX(0,S$2-$D684),IF(S$1="C",MAX(0,$D684-S$2)))</f>
        <v>0</v>
      </c>
      <c r="T684" s="103" t="n">
        <f aca="false">IF(T$1="P",MAX(0,T$2-$D684),IF(T$1="C",MAX(0,$D684-T$2)))</f>
        <v>0</v>
      </c>
      <c r="U684" s="104" t="n">
        <f aca="false">B684</f>
        <v>32</v>
      </c>
      <c r="V684" s="105" t="n">
        <f aca="false">VLOOKUP($C684,Gas!$B$3:$E$2506,2)</f>
        <v>4.43</v>
      </c>
      <c r="W684" s="46" t="n">
        <f aca="false">D684/V684</f>
        <v>8.72911963882619</v>
      </c>
      <c r="X684" s="99" t="n">
        <f aca="false">VLOOKUP($C684,Gas!$B$3:$E$2506,4)</f>
        <v>0.516235543426573</v>
      </c>
    </row>
    <row r="685" customFormat="false" ht="12.75" hidden="false" customHeight="false" outlineLevel="0" collapsed="false">
      <c r="A685" s="0" t="n">
        <f aca="false">YEAR(C685)</f>
        <v>2000</v>
      </c>
      <c r="B685" s="95" t="n">
        <f aca="false">MONTH(C685)+(YEAR(C685)-1998)*12</f>
        <v>32</v>
      </c>
      <c r="C685" s="101" t="n">
        <v>36752</v>
      </c>
      <c r="D685" s="102" t="n">
        <v>44.36</v>
      </c>
      <c r="E685" s="98" t="n">
        <f aca="false">LN(D685/D684)</f>
        <v>0.137274056862961</v>
      </c>
      <c r="F685" s="106" t="n">
        <f aca="false">STDEV(E676:E685)*SQRT(trade_day)</f>
        <v>3.78963378288522</v>
      </c>
      <c r="G685" s="97"/>
      <c r="H685" s="103" t="n">
        <f aca="false">IF(H$1="P",MAX(0,H$2-$D685),IF(H$1="C",MAX(0,$D685-H$2)))</f>
        <v>0</v>
      </c>
      <c r="I685" s="103" t="n">
        <f aca="false">IF(I$1="P",MAX(0,I$2-$D685),IF(I$1="C",MAX(0,$D685-I$2)))</f>
        <v>0</v>
      </c>
      <c r="J685" s="103" t="n">
        <f aca="false">IF(J$1="P",MAX(0,J$2-$D685),IF(J$1="C",MAX(0,$D685-J$2)))</f>
        <v>0</v>
      </c>
      <c r="K685" s="103" t="n">
        <f aca="false">IF(K$1="P",MAX(0,K$2-$D685),IF(K$1="C",MAX(0,$D685-K$2)))</f>
        <v>0</v>
      </c>
      <c r="L685" s="103" t="n">
        <f aca="false">IF(L$1="P",MAX(0,L$2-$D685),IF(L$1="C",MAX(0,$D685-L$2)))</f>
        <v>0</v>
      </c>
      <c r="M685" s="103" t="n">
        <f aca="false">IF(M$1="P",MAX(0,M$2-$D685),IF(M$1="C",MAX(0,$D685-M$2)))</f>
        <v>5.64</v>
      </c>
      <c r="N685" s="103" t="n">
        <f aca="false">IF(N$1="P",MAX(0,N$2-$D685),IF(N$1="C",MAX(0,$D685-N$2)))</f>
        <v>24.36</v>
      </c>
      <c r="O685" s="103" t="n">
        <f aca="false">IF(O$1="P",MAX(0,O$2-$D685),IF(O$1="C",MAX(0,$D685-O$2)))</f>
        <v>19.36</v>
      </c>
      <c r="P685" s="103" t="n">
        <f aca="false">IF(P$1="P",MAX(0,P$2-$D685),IF(P$1="C",MAX(0,$D685-P$2)))</f>
        <v>14.36</v>
      </c>
      <c r="Q685" s="103" t="n">
        <f aca="false">IF(Q$1="P",MAX(0,Q$2-$D685),IF(Q$1="C",MAX(0,$D685-Q$2)))</f>
        <v>9.36</v>
      </c>
      <c r="R685" s="103" t="n">
        <f aca="false">IF(R$1="P",MAX(0,R$2-$D685),IF(R$1="C",MAX(0,$D685-R$2)))</f>
        <v>4.36</v>
      </c>
      <c r="S685" s="103" t="n">
        <f aca="false">IF(S$1="P",MAX(0,S$2-$D685),IF(S$1="C",MAX(0,$D685-S$2)))</f>
        <v>0</v>
      </c>
      <c r="T685" s="103" t="n">
        <f aca="false">IF(T$1="P",MAX(0,T$2-$D685),IF(T$1="C",MAX(0,$D685-T$2)))</f>
        <v>0</v>
      </c>
      <c r="U685" s="104" t="n">
        <f aca="false">B685</f>
        <v>32</v>
      </c>
      <c r="V685" s="105" t="n">
        <f aca="false">VLOOKUP($C685,Gas!$B$3:$E$2506,2)</f>
        <v>4.445</v>
      </c>
      <c r="W685" s="46" t="n">
        <f aca="false">D685/V685</f>
        <v>9.97975253093363</v>
      </c>
      <c r="X685" s="99" t="n">
        <f aca="false">VLOOKUP($C685,Gas!$B$3:$E$2506,4)</f>
        <v>0.213094685543462</v>
      </c>
    </row>
    <row r="686" customFormat="false" ht="12.75" hidden="false" customHeight="false" outlineLevel="0" collapsed="false">
      <c r="A686" s="0" t="n">
        <f aca="false">YEAR(C686)</f>
        <v>2000</v>
      </c>
      <c r="B686" s="95" t="n">
        <f aca="false">MONTH(C686)+(YEAR(C686)-1998)*12</f>
        <v>32</v>
      </c>
      <c r="C686" s="101" t="n">
        <v>36753</v>
      </c>
      <c r="D686" s="102" t="n">
        <v>47.26</v>
      </c>
      <c r="E686" s="98" t="n">
        <f aca="false">LN(D686/D685)</f>
        <v>0.0633261092765955</v>
      </c>
      <c r="F686" s="106" t="n">
        <f aca="false">STDEV(E677:E686)*SQRT(trade_day)</f>
        <v>3.80344527963069</v>
      </c>
      <c r="G686" s="97"/>
      <c r="H686" s="103" t="n">
        <f aca="false">IF(H$1="P",MAX(0,H$2-$D686),IF(H$1="C",MAX(0,$D686-H$2)))</f>
        <v>0</v>
      </c>
      <c r="I686" s="103" t="n">
        <f aca="false">IF(I$1="P",MAX(0,I$2-$D686),IF(I$1="C",MAX(0,$D686-I$2)))</f>
        <v>0</v>
      </c>
      <c r="J686" s="103" t="n">
        <f aca="false">IF(J$1="P",MAX(0,J$2-$D686),IF(J$1="C",MAX(0,$D686-J$2)))</f>
        <v>0</v>
      </c>
      <c r="K686" s="103" t="n">
        <f aca="false">IF(K$1="P",MAX(0,K$2-$D686),IF(K$1="C",MAX(0,$D686-K$2)))</f>
        <v>0</v>
      </c>
      <c r="L686" s="103" t="n">
        <f aca="false">IF(L$1="P",MAX(0,L$2-$D686),IF(L$1="C",MAX(0,$D686-L$2)))</f>
        <v>0</v>
      </c>
      <c r="M686" s="103" t="n">
        <f aca="false">IF(M$1="P",MAX(0,M$2-$D686),IF(M$1="C",MAX(0,$D686-M$2)))</f>
        <v>2.74</v>
      </c>
      <c r="N686" s="103" t="n">
        <f aca="false">IF(N$1="P",MAX(0,N$2-$D686),IF(N$1="C",MAX(0,$D686-N$2)))</f>
        <v>27.26</v>
      </c>
      <c r="O686" s="103" t="n">
        <f aca="false">IF(O$1="P",MAX(0,O$2-$D686),IF(O$1="C",MAX(0,$D686-O$2)))</f>
        <v>22.26</v>
      </c>
      <c r="P686" s="103" t="n">
        <f aca="false">IF(P$1="P",MAX(0,P$2-$D686),IF(P$1="C",MAX(0,$D686-P$2)))</f>
        <v>17.26</v>
      </c>
      <c r="Q686" s="103" t="n">
        <f aca="false">IF(Q$1="P",MAX(0,Q$2-$D686),IF(Q$1="C",MAX(0,$D686-Q$2)))</f>
        <v>12.26</v>
      </c>
      <c r="R686" s="103" t="n">
        <f aca="false">IF(R$1="P",MAX(0,R$2-$D686),IF(R$1="C",MAX(0,$D686-R$2)))</f>
        <v>7.26</v>
      </c>
      <c r="S686" s="103" t="n">
        <f aca="false">IF(S$1="P",MAX(0,S$2-$D686),IF(S$1="C",MAX(0,$D686-S$2)))</f>
        <v>0</v>
      </c>
      <c r="T686" s="103" t="n">
        <f aca="false">IF(T$1="P",MAX(0,T$2-$D686),IF(T$1="C",MAX(0,$D686-T$2)))</f>
        <v>0</v>
      </c>
      <c r="U686" s="104" t="n">
        <f aca="false">B686</f>
        <v>32</v>
      </c>
      <c r="V686" s="105" t="n">
        <f aca="false">VLOOKUP($C686,Gas!$B$3:$E$2506,2)</f>
        <v>4.43</v>
      </c>
      <c r="W686" s="46" t="n">
        <f aca="false">D686/V686</f>
        <v>10.6681715575621</v>
      </c>
      <c r="X686" s="99" t="n">
        <f aca="false">VLOOKUP($C686,Gas!$B$3:$E$2506,4)</f>
        <v>0.218637606604371</v>
      </c>
    </row>
    <row r="687" customFormat="false" ht="12.75" hidden="false" customHeight="false" outlineLevel="0" collapsed="false">
      <c r="A687" s="0" t="n">
        <f aca="false">YEAR(C687)</f>
        <v>2000</v>
      </c>
      <c r="B687" s="95" t="n">
        <f aca="false">MONTH(C687)+(YEAR(C687)-1998)*12</f>
        <v>32</v>
      </c>
      <c r="C687" s="101" t="n">
        <v>36754</v>
      </c>
      <c r="D687" s="102" t="n">
        <v>48.52</v>
      </c>
      <c r="E687" s="98" t="n">
        <f aca="false">LN(D687/D686)</f>
        <v>0.0263118123170876</v>
      </c>
      <c r="F687" s="106" t="n">
        <f aca="false">STDEV(E678:E687)*SQRT(trade_day)</f>
        <v>3.4556426459511</v>
      </c>
      <c r="G687" s="97"/>
      <c r="H687" s="103" t="n">
        <f aca="false">IF(H$1="P",MAX(0,H$2-$D687),IF(H$1="C",MAX(0,$D687-H$2)))</f>
        <v>0</v>
      </c>
      <c r="I687" s="103" t="n">
        <f aca="false">IF(I$1="P",MAX(0,I$2-$D687),IF(I$1="C",MAX(0,$D687-I$2)))</f>
        <v>0</v>
      </c>
      <c r="J687" s="103" t="n">
        <f aca="false">IF(J$1="P",MAX(0,J$2-$D687),IF(J$1="C",MAX(0,$D687-J$2)))</f>
        <v>0</v>
      </c>
      <c r="K687" s="103" t="n">
        <f aca="false">IF(K$1="P",MAX(0,K$2-$D687),IF(K$1="C",MAX(0,$D687-K$2)))</f>
        <v>0</v>
      </c>
      <c r="L687" s="103" t="n">
        <f aca="false">IF(L$1="P",MAX(0,L$2-$D687),IF(L$1="C",MAX(0,$D687-L$2)))</f>
        <v>0</v>
      </c>
      <c r="M687" s="103" t="n">
        <f aca="false">IF(M$1="P",MAX(0,M$2-$D687),IF(M$1="C",MAX(0,$D687-M$2)))</f>
        <v>1.48</v>
      </c>
      <c r="N687" s="103" t="n">
        <f aca="false">IF(N$1="P",MAX(0,N$2-$D687),IF(N$1="C",MAX(0,$D687-N$2)))</f>
        <v>28.52</v>
      </c>
      <c r="O687" s="103" t="n">
        <f aca="false">IF(O$1="P",MAX(0,O$2-$D687),IF(O$1="C",MAX(0,$D687-O$2)))</f>
        <v>23.52</v>
      </c>
      <c r="P687" s="103" t="n">
        <f aca="false">IF(P$1="P",MAX(0,P$2-$D687),IF(P$1="C",MAX(0,$D687-P$2)))</f>
        <v>18.52</v>
      </c>
      <c r="Q687" s="103" t="n">
        <f aca="false">IF(Q$1="P",MAX(0,Q$2-$D687),IF(Q$1="C",MAX(0,$D687-Q$2)))</f>
        <v>13.52</v>
      </c>
      <c r="R687" s="103" t="n">
        <f aca="false">IF(R$1="P",MAX(0,R$2-$D687),IF(R$1="C",MAX(0,$D687-R$2)))</f>
        <v>8.52</v>
      </c>
      <c r="S687" s="103" t="n">
        <f aca="false">IF(S$1="P",MAX(0,S$2-$D687),IF(S$1="C",MAX(0,$D687-S$2)))</f>
        <v>0</v>
      </c>
      <c r="T687" s="103" t="n">
        <f aca="false">IF(T$1="P",MAX(0,T$2-$D687),IF(T$1="C",MAX(0,$D687-T$2)))</f>
        <v>0</v>
      </c>
      <c r="U687" s="104" t="n">
        <f aca="false">B687</f>
        <v>32</v>
      </c>
      <c r="V687" s="105" t="n">
        <f aca="false">VLOOKUP($C687,Gas!$B$3:$E$2506,2)</f>
        <v>4.24</v>
      </c>
      <c r="W687" s="46" t="n">
        <f aca="false">D687/V687</f>
        <v>11.4433962264151</v>
      </c>
      <c r="X687" s="99" t="n">
        <f aca="false">VLOOKUP($C687,Gas!$B$3:$E$2506,4)</f>
        <v>0.364267096081134</v>
      </c>
    </row>
    <row r="688" customFormat="false" ht="12.75" hidden="false" customHeight="false" outlineLevel="0" collapsed="false">
      <c r="A688" s="0" t="n">
        <f aca="false">YEAR(C688)</f>
        <v>2000</v>
      </c>
      <c r="B688" s="95" t="n">
        <f aca="false">MONTH(C688)+(YEAR(C688)-1998)*12</f>
        <v>32</v>
      </c>
      <c r="C688" s="101" t="n">
        <v>36755</v>
      </c>
      <c r="D688" s="102" t="n">
        <v>37.27</v>
      </c>
      <c r="E688" s="98" t="n">
        <f aca="false">LN(D688/D687)</f>
        <v>-0.263787370584682</v>
      </c>
      <c r="F688" s="106" t="n">
        <f aca="false">STDEV(E679:E688)*SQRT(trade_day)</f>
        <v>3.57604188927772</v>
      </c>
      <c r="G688" s="97"/>
      <c r="H688" s="103" t="n">
        <f aca="false">IF(H$1="P",MAX(0,H$2-$D688),IF(H$1="C",MAX(0,$D688-H$2)))</f>
        <v>0</v>
      </c>
      <c r="I688" s="103" t="n">
        <f aca="false">IF(I$1="P",MAX(0,I$2-$D688),IF(I$1="C",MAX(0,$D688-I$2)))</f>
        <v>0</v>
      </c>
      <c r="J688" s="103" t="n">
        <f aca="false">IF(J$1="P",MAX(0,J$2-$D688),IF(J$1="C",MAX(0,$D688-J$2)))</f>
        <v>0</v>
      </c>
      <c r="K688" s="103" t="n">
        <f aca="false">IF(K$1="P",MAX(0,K$2-$D688),IF(K$1="C",MAX(0,$D688-K$2)))</f>
        <v>0</v>
      </c>
      <c r="L688" s="103" t="n">
        <f aca="false">IF(L$1="P",MAX(0,L$2-$D688),IF(L$1="C",MAX(0,$D688-L$2)))</f>
        <v>2.73</v>
      </c>
      <c r="M688" s="103" t="n">
        <f aca="false">IF(M$1="P",MAX(0,M$2-$D688),IF(M$1="C",MAX(0,$D688-M$2)))</f>
        <v>12.73</v>
      </c>
      <c r="N688" s="103" t="n">
        <f aca="false">IF(N$1="P",MAX(0,N$2-$D688),IF(N$1="C",MAX(0,$D688-N$2)))</f>
        <v>17.27</v>
      </c>
      <c r="O688" s="103" t="n">
        <f aca="false">IF(O$1="P",MAX(0,O$2-$D688),IF(O$1="C",MAX(0,$D688-O$2)))</f>
        <v>12.27</v>
      </c>
      <c r="P688" s="103" t="n">
        <f aca="false">IF(P$1="P",MAX(0,P$2-$D688),IF(P$1="C",MAX(0,$D688-P$2)))</f>
        <v>7.27</v>
      </c>
      <c r="Q688" s="103" t="n">
        <f aca="false">IF(Q$1="P",MAX(0,Q$2-$D688),IF(Q$1="C",MAX(0,$D688-Q$2)))</f>
        <v>2.27</v>
      </c>
      <c r="R688" s="103" t="n">
        <f aca="false">IF(R$1="P",MAX(0,R$2-$D688),IF(R$1="C",MAX(0,$D688-R$2)))</f>
        <v>0</v>
      </c>
      <c r="S688" s="103" t="n">
        <f aca="false">IF(S$1="P",MAX(0,S$2-$D688),IF(S$1="C",MAX(0,$D688-S$2)))</f>
        <v>0</v>
      </c>
      <c r="T688" s="103" t="n">
        <f aca="false">IF(T$1="P",MAX(0,T$2-$D688),IF(T$1="C",MAX(0,$D688-T$2)))</f>
        <v>0</v>
      </c>
      <c r="U688" s="104" t="n">
        <f aca="false">B688</f>
        <v>32</v>
      </c>
      <c r="V688" s="105" t="n">
        <f aca="false">VLOOKUP($C688,Gas!$B$3:$E$2506,2)</f>
        <v>4.235</v>
      </c>
      <c r="W688" s="46" t="n">
        <f aca="false">D688/V688</f>
        <v>8.80047225501771</v>
      </c>
      <c r="X688" s="99" t="n">
        <f aca="false">VLOOKUP($C688,Gas!$B$3:$E$2506,4)</f>
        <v>0.364305900507344</v>
      </c>
    </row>
    <row r="689" customFormat="false" ht="12.75" hidden="false" customHeight="false" outlineLevel="0" collapsed="false">
      <c r="A689" s="0" t="n">
        <f aca="false">YEAR(C689)</f>
        <v>2000</v>
      </c>
      <c r="B689" s="95" t="n">
        <f aca="false">MONTH(C689)+(YEAR(C689)-1998)*12</f>
        <v>32</v>
      </c>
      <c r="C689" s="101" t="n">
        <v>36756</v>
      </c>
      <c r="D689" s="102" t="n">
        <v>32.3</v>
      </c>
      <c r="E689" s="98" t="n">
        <f aca="false">LN(D689/D688)</f>
        <v>-0.143121483262556</v>
      </c>
      <c r="F689" s="106" t="n">
        <f aca="false">STDEV(E680:E689)*SQRT(trade_day)</f>
        <v>3.43391965051328</v>
      </c>
      <c r="G689" s="97"/>
      <c r="H689" s="103" t="n">
        <f aca="false">IF(H$1="P",MAX(0,H$2-$D689),IF(H$1="C",MAX(0,$D689-H$2)))</f>
        <v>0</v>
      </c>
      <c r="I689" s="103" t="n">
        <f aca="false">IF(I$1="P",MAX(0,I$2-$D689),IF(I$1="C",MAX(0,$D689-I$2)))</f>
        <v>0</v>
      </c>
      <c r="J689" s="103" t="n">
        <f aca="false">IF(J$1="P",MAX(0,J$2-$D689),IF(J$1="C",MAX(0,$D689-J$2)))</f>
        <v>0</v>
      </c>
      <c r="K689" s="103" t="n">
        <f aca="false">IF(K$1="P",MAX(0,K$2-$D689),IF(K$1="C",MAX(0,$D689-K$2)))</f>
        <v>2.7</v>
      </c>
      <c r="L689" s="103" t="n">
        <f aca="false">IF(L$1="P",MAX(0,L$2-$D689),IF(L$1="C",MAX(0,$D689-L$2)))</f>
        <v>7.7</v>
      </c>
      <c r="M689" s="103" t="n">
        <f aca="false">IF(M$1="P",MAX(0,M$2-$D689),IF(M$1="C",MAX(0,$D689-M$2)))</f>
        <v>17.7</v>
      </c>
      <c r="N689" s="103" t="n">
        <f aca="false">IF(N$1="P",MAX(0,N$2-$D689),IF(N$1="C",MAX(0,$D689-N$2)))</f>
        <v>12.3</v>
      </c>
      <c r="O689" s="103" t="n">
        <f aca="false">IF(O$1="P",MAX(0,O$2-$D689),IF(O$1="C",MAX(0,$D689-O$2)))</f>
        <v>7.3</v>
      </c>
      <c r="P689" s="103" t="n">
        <f aca="false">IF(P$1="P",MAX(0,P$2-$D689),IF(P$1="C",MAX(0,$D689-P$2)))</f>
        <v>2.3</v>
      </c>
      <c r="Q689" s="103" t="n">
        <f aca="false">IF(Q$1="P",MAX(0,Q$2-$D689),IF(Q$1="C",MAX(0,$D689-Q$2)))</f>
        <v>0</v>
      </c>
      <c r="R689" s="103" t="n">
        <f aca="false">IF(R$1="P",MAX(0,R$2-$D689),IF(R$1="C",MAX(0,$D689-R$2)))</f>
        <v>0</v>
      </c>
      <c r="S689" s="103" t="n">
        <f aca="false">IF(S$1="P",MAX(0,S$2-$D689),IF(S$1="C",MAX(0,$D689-S$2)))</f>
        <v>0</v>
      </c>
      <c r="T689" s="103" t="n">
        <f aca="false">IF(T$1="P",MAX(0,T$2-$D689),IF(T$1="C",MAX(0,$D689-T$2)))</f>
        <v>0</v>
      </c>
      <c r="U689" s="104" t="n">
        <f aca="false">B689</f>
        <v>32</v>
      </c>
      <c r="V689" s="105" t="n">
        <f aca="false">VLOOKUP($C689,Gas!$B$3:$E$2506,2)</f>
        <v>4.365</v>
      </c>
      <c r="W689" s="46" t="n">
        <f aca="false">D689/V689</f>
        <v>7.39977090492554</v>
      </c>
      <c r="X689" s="99" t="n">
        <f aca="false">VLOOKUP($C689,Gas!$B$3:$E$2506,4)</f>
        <v>0.360695287643611</v>
      </c>
    </row>
    <row r="690" customFormat="false" ht="12.75" hidden="false" customHeight="false" outlineLevel="0" collapsed="false">
      <c r="A690" s="0" t="n">
        <f aca="false">YEAR(C690)</f>
        <v>2000</v>
      </c>
      <c r="B690" s="95" t="n">
        <f aca="false">MONTH(C690)+(YEAR(C690)-1998)*12</f>
        <v>32</v>
      </c>
      <c r="C690" s="101" t="n">
        <v>36759</v>
      </c>
      <c r="D690" s="102" t="n">
        <v>30.36</v>
      </c>
      <c r="E690" s="98" t="n">
        <f aca="false">LN(D690/D689)</f>
        <v>-0.0619412777011816</v>
      </c>
      <c r="F690" s="106" t="n">
        <f aca="false">STDEV(E681:E690)*SQRT(trade_day)</f>
        <v>3.24753796461485</v>
      </c>
      <c r="G690" s="97"/>
      <c r="H690" s="103" t="n">
        <f aca="false">IF(H$1="P",MAX(0,H$2-$D690),IF(H$1="C",MAX(0,$D690-H$2)))</f>
        <v>0</v>
      </c>
      <c r="I690" s="103" t="n">
        <f aca="false">IF(I$1="P",MAX(0,I$2-$D690),IF(I$1="C",MAX(0,$D690-I$2)))</f>
        <v>0</v>
      </c>
      <c r="J690" s="103" t="n">
        <f aca="false">IF(J$1="P",MAX(0,J$2-$D690),IF(J$1="C",MAX(0,$D690-J$2)))</f>
        <v>0</v>
      </c>
      <c r="K690" s="103" t="n">
        <f aca="false">IF(K$1="P",MAX(0,K$2-$D690),IF(K$1="C",MAX(0,$D690-K$2)))</f>
        <v>4.64</v>
      </c>
      <c r="L690" s="103" t="n">
        <f aca="false">IF(L$1="P",MAX(0,L$2-$D690),IF(L$1="C",MAX(0,$D690-L$2)))</f>
        <v>9.64</v>
      </c>
      <c r="M690" s="103" t="n">
        <f aca="false">IF(M$1="P",MAX(0,M$2-$D690),IF(M$1="C",MAX(0,$D690-M$2)))</f>
        <v>19.64</v>
      </c>
      <c r="N690" s="103" t="n">
        <f aca="false">IF(N$1="P",MAX(0,N$2-$D690),IF(N$1="C",MAX(0,$D690-N$2)))</f>
        <v>10.36</v>
      </c>
      <c r="O690" s="103" t="n">
        <f aca="false">IF(O$1="P",MAX(0,O$2-$D690),IF(O$1="C",MAX(0,$D690-O$2)))</f>
        <v>5.36</v>
      </c>
      <c r="P690" s="103" t="n">
        <f aca="false">IF(P$1="P",MAX(0,P$2-$D690),IF(P$1="C",MAX(0,$D690-P$2)))</f>
        <v>0.359999999999999</v>
      </c>
      <c r="Q690" s="103" t="n">
        <f aca="false">IF(Q$1="P",MAX(0,Q$2-$D690),IF(Q$1="C",MAX(0,$D690-Q$2)))</f>
        <v>0</v>
      </c>
      <c r="R690" s="103" t="n">
        <f aca="false">IF(R$1="P",MAX(0,R$2-$D690),IF(R$1="C",MAX(0,$D690-R$2)))</f>
        <v>0</v>
      </c>
      <c r="S690" s="103" t="n">
        <f aca="false">IF(S$1="P",MAX(0,S$2-$D690),IF(S$1="C",MAX(0,$D690-S$2)))</f>
        <v>0</v>
      </c>
      <c r="T690" s="103" t="n">
        <f aca="false">IF(T$1="P",MAX(0,T$2-$D690),IF(T$1="C",MAX(0,$D690-T$2)))</f>
        <v>0</v>
      </c>
      <c r="U690" s="104" t="n">
        <f aca="false">B690</f>
        <v>32</v>
      </c>
      <c r="V690" s="105" t="n">
        <f aca="false">VLOOKUP($C690,Gas!$B$3:$E$2506,2)</f>
        <v>4.385</v>
      </c>
      <c r="W690" s="46" t="n">
        <f aca="false">D690/V690</f>
        <v>6.92360319270239</v>
      </c>
      <c r="X690" s="99" t="n">
        <f aca="false">VLOOKUP($C690,Gas!$B$3:$E$2506,4)</f>
        <v>0.341195301027349</v>
      </c>
    </row>
    <row r="691" customFormat="false" ht="12.75" hidden="false" customHeight="false" outlineLevel="0" collapsed="false">
      <c r="A691" s="0" t="n">
        <f aca="false">YEAR(C691)</f>
        <v>2000</v>
      </c>
      <c r="B691" s="95" t="n">
        <f aca="false">MONTH(C691)+(YEAR(C691)-1998)*12</f>
        <v>32</v>
      </c>
      <c r="C691" s="101" t="n">
        <v>36760</v>
      </c>
      <c r="D691" s="102" t="n">
        <v>28.02</v>
      </c>
      <c r="E691" s="98" t="n">
        <f aca="false">LN(D691/D690)</f>
        <v>-0.0802074116185682</v>
      </c>
      <c r="F691" s="106" t="n">
        <f aca="false">STDEV(E682:E691)*SQRT(trade_day)</f>
        <v>3.06287252601381</v>
      </c>
      <c r="G691" s="97"/>
      <c r="H691" s="103" t="n">
        <f aca="false">IF(H$1="P",MAX(0,H$2-$D691),IF(H$1="C",MAX(0,$D691-H$2)))</f>
        <v>0</v>
      </c>
      <c r="I691" s="103" t="n">
        <f aca="false">IF(I$1="P",MAX(0,I$2-$D691),IF(I$1="C",MAX(0,$D691-I$2)))</f>
        <v>0</v>
      </c>
      <c r="J691" s="103" t="n">
        <f aca="false">IF(J$1="P",MAX(0,J$2-$D691),IF(J$1="C",MAX(0,$D691-J$2)))</f>
        <v>1.98</v>
      </c>
      <c r="K691" s="103" t="n">
        <f aca="false">IF(K$1="P",MAX(0,K$2-$D691),IF(K$1="C",MAX(0,$D691-K$2)))</f>
        <v>6.98</v>
      </c>
      <c r="L691" s="103" t="n">
        <f aca="false">IF(L$1="P",MAX(0,L$2-$D691),IF(L$1="C",MAX(0,$D691-L$2)))</f>
        <v>11.98</v>
      </c>
      <c r="M691" s="103" t="n">
        <f aca="false">IF(M$1="P",MAX(0,M$2-$D691),IF(M$1="C",MAX(0,$D691-M$2)))</f>
        <v>21.98</v>
      </c>
      <c r="N691" s="103" t="n">
        <f aca="false">IF(N$1="P",MAX(0,N$2-$D691),IF(N$1="C",MAX(0,$D691-N$2)))</f>
        <v>8.02</v>
      </c>
      <c r="O691" s="103" t="n">
        <f aca="false">IF(O$1="P",MAX(0,O$2-$D691),IF(O$1="C",MAX(0,$D691-O$2)))</f>
        <v>3.02</v>
      </c>
      <c r="P691" s="103" t="n">
        <f aca="false">IF(P$1="P",MAX(0,P$2-$D691),IF(P$1="C",MAX(0,$D691-P$2)))</f>
        <v>0</v>
      </c>
      <c r="Q691" s="103" t="n">
        <f aca="false">IF(Q$1="P",MAX(0,Q$2-$D691),IF(Q$1="C",MAX(0,$D691-Q$2)))</f>
        <v>0</v>
      </c>
      <c r="R691" s="103" t="n">
        <f aca="false">IF(R$1="P",MAX(0,R$2-$D691),IF(R$1="C",MAX(0,$D691-R$2)))</f>
        <v>0</v>
      </c>
      <c r="S691" s="103" t="n">
        <f aca="false">IF(S$1="P",MAX(0,S$2-$D691),IF(S$1="C",MAX(0,$D691-S$2)))</f>
        <v>0</v>
      </c>
      <c r="T691" s="103" t="n">
        <f aca="false">IF(T$1="P",MAX(0,T$2-$D691),IF(T$1="C",MAX(0,$D691-T$2)))</f>
        <v>0</v>
      </c>
      <c r="U691" s="104" t="n">
        <f aca="false">B691</f>
        <v>32</v>
      </c>
      <c r="V691" s="105" t="n">
        <f aca="false">VLOOKUP($C691,Gas!$B$3:$E$2506,2)</f>
        <v>4.575</v>
      </c>
      <c r="W691" s="46" t="n">
        <f aca="false">D691/V691</f>
        <v>6.12459016393443</v>
      </c>
      <c r="X691" s="99" t="n">
        <f aca="false">VLOOKUP($C691,Gas!$B$3:$E$2506,4)</f>
        <v>0.431243978924199</v>
      </c>
    </row>
    <row r="692" customFormat="false" ht="12.75" hidden="false" customHeight="false" outlineLevel="0" collapsed="false">
      <c r="A692" s="0" t="n">
        <f aca="false">YEAR(C692)</f>
        <v>2000</v>
      </c>
      <c r="B692" s="95" t="n">
        <f aca="false">MONTH(C692)+(YEAR(C692)-1998)*12</f>
        <v>32</v>
      </c>
      <c r="C692" s="101" t="n">
        <v>36761</v>
      </c>
      <c r="D692" s="102" t="n">
        <v>29.45</v>
      </c>
      <c r="E692" s="98" t="n">
        <f aca="false">LN(D692/D691)</f>
        <v>0.0497753691887349</v>
      </c>
      <c r="F692" s="106" t="n">
        <f aca="false">STDEV(E683:E692)*SQRT(trade_day)</f>
        <v>2.58081115823803</v>
      </c>
      <c r="G692" s="97"/>
      <c r="H692" s="103" t="n">
        <f aca="false">IF(H$1="P",MAX(0,H$2-$D692),IF(H$1="C",MAX(0,$D692-H$2)))</f>
        <v>0</v>
      </c>
      <c r="I692" s="103" t="n">
        <f aca="false">IF(I$1="P",MAX(0,I$2-$D692),IF(I$1="C",MAX(0,$D692-I$2)))</f>
        <v>0</v>
      </c>
      <c r="J692" s="103" t="n">
        <f aca="false">IF(J$1="P",MAX(0,J$2-$D692),IF(J$1="C",MAX(0,$D692-J$2)))</f>
        <v>0.550000000000001</v>
      </c>
      <c r="K692" s="103" t="n">
        <f aca="false">IF(K$1="P",MAX(0,K$2-$D692),IF(K$1="C",MAX(0,$D692-K$2)))</f>
        <v>5.55</v>
      </c>
      <c r="L692" s="103" t="n">
        <f aca="false">IF(L$1="P",MAX(0,L$2-$D692),IF(L$1="C",MAX(0,$D692-L$2)))</f>
        <v>10.55</v>
      </c>
      <c r="M692" s="103" t="n">
        <f aca="false">IF(M$1="P",MAX(0,M$2-$D692),IF(M$1="C",MAX(0,$D692-M$2)))</f>
        <v>20.55</v>
      </c>
      <c r="N692" s="103" t="n">
        <f aca="false">IF(N$1="P",MAX(0,N$2-$D692),IF(N$1="C",MAX(0,$D692-N$2)))</f>
        <v>9.45</v>
      </c>
      <c r="O692" s="103" t="n">
        <f aca="false">IF(O$1="P",MAX(0,O$2-$D692),IF(O$1="C",MAX(0,$D692-O$2)))</f>
        <v>4.45</v>
      </c>
      <c r="P692" s="103" t="n">
        <f aca="false">IF(P$1="P",MAX(0,P$2-$D692),IF(P$1="C",MAX(0,$D692-P$2)))</f>
        <v>0</v>
      </c>
      <c r="Q692" s="103" t="n">
        <f aca="false">IF(Q$1="P",MAX(0,Q$2-$D692),IF(Q$1="C",MAX(0,$D692-Q$2)))</f>
        <v>0</v>
      </c>
      <c r="R692" s="103" t="n">
        <f aca="false">IF(R$1="P",MAX(0,R$2-$D692),IF(R$1="C",MAX(0,$D692-R$2)))</f>
        <v>0</v>
      </c>
      <c r="S692" s="103" t="n">
        <f aca="false">IF(S$1="P",MAX(0,S$2-$D692),IF(S$1="C",MAX(0,$D692-S$2)))</f>
        <v>0</v>
      </c>
      <c r="T692" s="103" t="n">
        <f aca="false">IF(T$1="P",MAX(0,T$2-$D692),IF(T$1="C",MAX(0,$D692-T$2)))</f>
        <v>0</v>
      </c>
      <c r="U692" s="104" t="n">
        <f aca="false">B692</f>
        <v>32</v>
      </c>
      <c r="V692" s="105" t="n">
        <f aca="false">VLOOKUP($C692,Gas!$B$3:$E$2506,2)</f>
        <v>4.785</v>
      </c>
      <c r="W692" s="46" t="n">
        <f aca="false">D692/V692</f>
        <v>6.1546499477534</v>
      </c>
      <c r="X692" s="99" t="n">
        <f aca="false">VLOOKUP($C692,Gas!$B$3:$E$2506,4)</f>
        <v>0.498993396923647</v>
      </c>
    </row>
    <row r="693" customFormat="false" ht="12.75" hidden="false" customHeight="false" outlineLevel="0" collapsed="false">
      <c r="A693" s="0" t="n">
        <f aca="false">YEAR(C693)</f>
        <v>2000</v>
      </c>
      <c r="B693" s="95" t="n">
        <f aca="false">MONTH(C693)+(YEAR(C693)-1998)*12</f>
        <v>32</v>
      </c>
      <c r="C693" s="101" t="n">
        <v>36762</v>
      </c>
      <c r="D693" s="102" t="n">
        <v>28.11</v>
      </c>
      <c r="E693" s="98" t="n">
        <f aca="false">LN(D693/D692)</f>
        <v>-0.0465685251791551</v>
      </c>
      <c r="F693" s="106" t="n">
        <f aca="false">STDEV(E684:E693)*SQRT(trade_day)</f>
        <v>2.1800671650516</v>
      </c>
      <c r="G693" s="97"/>
      <c r="H693" s="103" t="n">
        <f aca="false">IF(H$1="P",MAX(0,H$2-$D693),IF(H$1="C",MAX(0,$D693-H$2)))</f>
        <v>0</v>
      </c>
      <c r="I693" s="103" t="n">
        <f aca="false">IF(I$1="P",MAX(0,I$2-$D693),IF(I$1="C",MAX(0,$D693-I$2)))</f>
        <v>0</v>
      </c>
      <c r="J693" s="103" t="n">
        <f aca="false">IF(J$1="P",MAX(0,J$2-$D693),IF(J$1="C",MAX(0,$D693-J$2)))</f>
        <v>1.89</v>
      </c>
      <c r="K693" s="103" t="n">
        <f aca="false">IF(K$1="P",MAX(0,K$2-$D693),IF(K$1="C",MAX(0,$D693-K$2)))</f>
        <v>6.89</v>
      </c>
      <c r="L693" s="103" t="n">
        <f aca="false">IF(L$1="P",MAX(0,L$2-$D693),IF(L$1="C",MAX(0,$D693-L$2)))</f>
        <v>11.89</v>
      </c>
      <c r="M693" s="103" t="n">
        <f aca="false">IF(M$1="P",MAX(0,M$2-$D693),IF(M$1="C",MAX(0,$D693-M$2)))</f>
        <v>21.89</v>
      </c>
      <c r="N693" s="103" t="n">
        <f aca="false">IF(N$1="P",MAX(0,N$2-$D693),IF(N$1="C",MAX(0,$D693-N$2)))</f>
        <v>8.11</v>
      </c>
      <c r="O693" s="103" t="n">
        <f aca="false">IF(O$1="P",MAX(0,O$2-$D693),IF(O$1="C",MAX(0,$D693-O$2)))</f>
        <v>3.11</v>
      </c>
      <c r="P693" s="103" t="n">
        <f aca="false">IF(P$1="P",MAX(0,P$2-$D693),IF(P$1="C",MAX(0,$D693-P$2)))</f>
        <v>0</v>
      </c>
      <c r="Q693" s="103" t="n">
        <f aca="false">IF(Q$1="P",MAX(0,Q$2-$D693),IF(Q$1="C",MAX(0,$D693-Q$2)))</f>
        <v>0</v>
      </c>
      <c r="R693" s="103" t="n">
        <f aca="false">IF(R$1="P",MAX(0,R$2-$D693),IF(R$1="C",MAX(0,$D693-R$2)))</f>
        <v>0</v>
      </c>
      <c r="S693" s="103" t="n">
        <f aca="false">IF(S$1="P",MAX(0,S$2-$D693),IF(S$1="C",MAX(0,$D693-S$2)))</f>
        <v>0</v>
      </c>
      <c r="T693" s="103" t="n">
        <f aca="false">IF(T$1="P",MAX(0,T$2-$D693),IF(T$1="C",MAX(0,$D693-T$2)))</f>
        <v>0</v>
      </c>
      <c r="U693" s="104" t="n">
        <f aca="false">B693</f>
        <v>32</v>
      </c>
      <c r="V693" s="105" t="n">
        <f aca="false">VLOOKUP($C693,Gas!$B$3:$E$2506,2)</f>
        <v>4.67</v>
      </c>
      <c r="W693" s="46" t="n">
        <f aca="false">D693/V693</f>
        <v>6.01927194860814</v>
      </c>
      <c r="X693" s="99" t="n">
        <f aca="false">VLOOKUP($C693,Gas!$B$3:$E$2506,4)</f>
        <v>0.533983830310743</v>
      </c>
    </row>
    <row r="694" customFormat="false" ht="12.75" hidden="false" customHeight="false" outlineLevel="0" collapsed="false">
      <c r="A694" s="0" t="n">
        <f aca="false">YEAR(C694)</f>
        <v>2000</v>
      </c>
      <c r="B694" s="95" t="n">
        <f aca="false">MONTH(C694)+(YEAR(C694)-1998)*12</f>
        <v>32</v>
      </c>
      <c r="C694" s="101" t="n">
        <v>36763</v>
      </c>
      <c r="D694" s="102" t="n">
        <v>28.21</v>
      </c>
      <c r="E694" s="98" t="n">
        <f aca="false">LN(D694/D693)</f>
        <v>0.0035511400954645</v>
      </c>
      <c r="F694" s="106" t="n">
        <f aca="false">STDEV(E685:E694)*SQRT(trade_day)</f>
        <v>1.81503025529882</v>
      </c>
      <c r="G694" s="97"/>
      <c r="H694" s="103" t="n">
        <f aca="false">IF(H$1="P",MAX(0,H$2-$D694),IF(H$1="C",MAX(0,$D694-H$2)))</f>
        <v>0</v>
      </c>
      <c r="I694" s="103" t="n">
        <f aca="false">IF(I$1="P",MAX(0,I$2-$D694),IF(I$1="C",MAX(0,$D694-I$2)))</f>
        <v>0</v>
      </c>
      <c r="J694" s="103" t="n">
        <f aca="false">IF(J$1="P",MAX(0,J$2-$D694),IF(J$1="C",MAX(0,$D694-J$2)))</f>
        <v>1.79</v>
      </c>
      <c r="K694" s="103" t="n">
        <f aca="false">IF(K$1="P",MAX(0,K$2-$D694),IF(K$1="C",MAX(0,$D694-K$2)))</f>
        <v>6.79</v>
      </c>
      <c r="L694" s="103" t="n">
        <f aca="false">IF(L$1="P",MAX(0,L$2-$D694),IF(L$1="C",MAX(0,$D694-L$2)))</f>
        <v>11.79</v>
      </c>
      <c r="M694" s="103" t="n">
        <f aca="false">IF(M$1="P",MAX(0,M$2-$D694),IF(M$1="C",MAX(0,$D694-M$2)))</f>
        <v>21.79</v>
      </c>
      <c r="N694" s="103" t="n">
        <f aca="false">IF(N$1="P",MAX(0,N$2-$D694),IF(N$1="C",MAX(0,$D694-N$2)))</f>
        <v>8.21</v>
      </c>
      <c r="O694" s="103" t="n">
        <f aca="false">IF(O$1="P",MAX(0,O$2-$D694),IF(O$1="C",MAX(0,$D694-O$2)))</f>
        <v>3.21</v>
      </c>
      <c r="P694" s="103" t="n">
        <f aca="false">IF(P$1="P",MAX(0,P$2-$D694),IF(P$1="C",MAX(0,$D694-P$2)))</f>
        <v>0</v>
      </c>
      <c r="Q694" s="103" t="n">
        <f aca="false">IF(Q$1="P",MAX(0,Q$2-$D694),IF(Q$1="C",MAX(0,$D694-Q$2)))</f>
        <v>0</v>
      </c>
      <c r="R694" s="103" t="n">
        <f aca="false">IF(R$1="P",MAX(0,R$2-$D694),IF(R$1="C",MAX(0,$D694-R$2)))</f>
        <v>0</v>
      </c>
      <c r="S694" s="103" t="n">
        <f aca="false">IF(S$1="P",MAX(0,S$2-$D694),IF(S$1="C",MAX(0,$D694-S$2)))</f>
        <v>0</v>
      </c>
      <c r="T694" s="103" t="n">
        <f aca="false">IF(T$1="P",MAX(0,T$2-$D694),IF(T$1="C",MAX(0,$D694-T$2)))</f>
        <v>0</v>
      </c>
      <c r="U694" s="104" t="n">
        <f aca="false">B694</f>
        <v>32</v>
      </c>
      <c r="V694" s="105" t="n">
        <f aca="false">VLOOKUP($C694,Gas!$B$3:$E$2506,2)</f>
        <v>4.465</v>
      </c>
      <c r="W694" s="46" t="n">
        <f aca="false">D694/V694</f>
        <v>6.31802911534155</v>
      </c>
      <c r="X694" s="99" t="n">
        <f aca="false">VLOOKUP($C694,Gas!$B$3:$E$2506,4)</f>
        <v>0.613218004052617</v>
      </c>
    </row>
    <row r="695" customFormat="false" ht="12.75" hidden="false" customHeight="false" outlineLevel="0" collapsed="false">
      <c r="A695" s="0" t="n">
        <f aca="false">YEAR(C695)</f>
        <v>2000</v>
      </c>
      <c r="B695" s="95" t="n">
        <f aca="false">MONTH(C695)+(YEAR(C695)-1998)*12</f>
        <v>32</v>
      </c>
      <c r="C695" s="101" t="n">
        <v>36766</v>
      </c>
      <c r="D695" s="102" t="n">
        <v>37.05</v>
      </c>
      <c r="E695" s="98" t="n">
        <f aca="false">LN(D695/D694)</f>
        <v>0.272591826728191</v>
      </c>
      <c r="F695" s="106" t="n">
        <f aca="false">STDEV(E686:E695)*SQRT(trade_day)</f>
        <v>2.24079977062265</v>
      </c>
      <c r="G695" s="97"/>
      <c r="H695" s="103" t="n">
        <f aca="false">IF(H$1="P",MAX(0,H$2-$D695),IF(H$1="C",MAX(0,$D695-H$2)))</f>
        <v>0</v>
      </c>
      <c r="I695" s="103" t="n">
        <f aca="false">IF(I$1="P",MAX(0,I$2-$D695),IF(I$1="C",MAX(0,$D695-I$2)))</f>
        <v>0</v>
      </c>
      <c r="J695" s="103" t="n">
        <f aca="false">IF(J$1="P",MAX(0,J$2-$D695),IF(J$1="C",MAX(0,$D695-J$2)))</f>
        <v>0</v>
      </c>
      <c r="K695" s="103" t="n">
        <f aca="false">IF(K$1="P",MAX(0,K$2-$D695),IF(K$1="C",MAX(0,$D695-K$2)))</f>
        <v>0</v>
      </c>
      <c r="L695" s="103" t="n">
        <f aca="false">IF(L$1="P",MAX(0,L$2-$D695),IF(L$1="C",MAX(0,$D695-L$2)))</f>
        <v>2.95</v>
      </c>
      <c r="M695" s="103" t="n">
        <f aca="false">IF(M$1="P",MAX(0,M$2-$D695),IF(M$1="C",MAX(0,$D695-M$2)))</f>
        <v>12.95</v>
      </c>
      <c r="N695" s="103" t="n">
        <f aca="false">IF(N$1="P",MAX(0,N$2-$D695),IF(N$1="C",MAX(0,$D695-N$2)))</f>
        <v>17.05</v>
      </c>
      <c r="O695" s="103" t="n">
        <f aca="false">IF(O$1="P",MAX(0,O$2-$D695),IF(O$1="C",MAX(0,$D695-O$2)))</f>
        <v>12.05</v>
      </c>
      <c r="P695" s="103" t="n">
        <f aca="false">IF(P$1="P",MAX(0,P$2-$D695),IF(P$1="C",MAX(0,$D695-P$2)))</f>
        <v>7.05</v>
      </c>
      <c r="Q695" s="103" t="n">
        <f aca="false">IF(Q$1="P",MAX(0,Q$2-$D695),IF(Q$1="C",MAX(0,$D695-Q$2)))</f>
        <v>2.05</v>
      </c>
      <c r="R695" s="103" t="n">
        <f aca="false">IF(R$1="P",MAX(0,R$2-$D695),IF(R$1="C",MAX(0,$D695-R$2)))</f>
        <v>0</v>
      </c>
      <c r="S695" s="103" t="n">
        <f aca="false">IF(S$1="P",MAX(0,S$2-$D695),IF(S$1="C",MAX(0,$D695-S$2)))</f>
        <v>0</v>
      </c>
      <c r="T695" s="103" t="n">
        <f aca="false">IF(T$1="P",MAX(0,T$2-$D695),IF(T$1="C",MAX(0,$D695-T$2)))</f>
        <v>0</v>
      </c>
      <c r="U695" s="104" t="n">
        <f aca="false">B695</f>
        <v>32</v>
      </c>
      <c r="V695" s="105" t="n">
        <f aca="false">VLOOKUP($C695,Gas!$B$3:$E$2506,2)</f>
        <v>4.53</v>
      </c>
      <c r="W695" s="46" t="n">
        <f aca="false">D695/V695</f>
        <v>8.17880794701987</v>
      </c>
      <c r="X695" s="99" t="n">
        <f aca="false">VLOOKUP($C695,Gas!$B$3:$E$2506,4)</f>
        <v>0.513919138529233</v>
      </c>
    </row>
    <row r="696" customFormat="false" ht="12.75" hidden="false" customHeight="false" outlineLevel="0" collapsed="false">
      <c r="A696" s="0" t="n">
        <f aca="false">YEAR(C696)</f>
        <v>2000</v>
      </c>
      <c r="B696" s="95" t="n">
        <f aca="false">MONTH(C696)+(YEAR(C696)-1998)*12</f>
        <v>32</v>
      </c>
      <c r="C696" s="101" t="n">
        <v>36767</v>
      </c>
      <c r="D696" s="102" t="n">
        <v>53.72</v>
      </c>
      <c r="E696" s="98" t="n">
        <f aca="false">LN(D696/D695)</f>
        <v>0.371517019912941</v>
      </c>
      <c r="F696" s="106" t="n">
        <f aca="false">STDEV(E687:E696)*SQRT(trade_day)</f>
        <v>2.96450446511079</v>
      </c>
      <c r="G696" s="97"/>
      <c r="H696" s="103" t="n">
        <f aca="false">IF(H$1="P",MAX(0,H$2-$D696),IF(H$1="C",MAX(0,$D696-H$2)))</f>
        <v>0</v>
      </c>
      <c r="I696" s="103" t="n">
        <f aca="false">IF(I$1="P",MAX(0,I$2-$D696),IF(I$1="C",MAX(0,$D696-I$2)))</f>
        <v>0</v>
      </c>
      <c r="J696" s="103" t="n">
        <f aca="false">IF(J$1="P",MAX(0,J$2-$D696),IF(J$1="C",MAX(0,$D696-J$2)))</f>
        <v>0</v>
      </c>
      <c r="K696" s="103" t="n">
        <f aca="false">IF(K$1="P",MAX(0,K$2-$D696),IF(K$1="C",MAX(0,$D696-K$2)))</f>
        <v>0</v>
      </c>
      <c r="L696" s="103" t="n">
        <f aca="false">IF(L$1="P",MAX(0,L$2-$D696),IF(L$1="C",MAX(0,$D696-L$2)))</f>
        <v>0</v>
      </c>
      <c r="M696" s="103" t="n">
        <f aca="false">IF(M$1="P",MAX(0,M$2-$D696),IF(M$1="C",MAX(0,$D696-M$2)))</f>
        <v>0</v>
      </c>
      <c r="N696" s="103" t="n">
        <f aca="false">IF(N$1="P",MAX(0,N$2-$D696),IF(N$1="C",MAX(0,$D696-N$2)))</f>
        <v>33.72</v>
      </c>
      <c r="O696" s="103" t="n">
        <f aca="false">IF(O$1="P",MAX(0,O$2-$D696),IF(O$1="C",MAX(0,$D696-O$2)))</f>
        <v>28.72</v>
      </c>
      <c r="P696" s="103" t="n">
        <f aca="false">IF(P$1="P",MAX(0,P$2-$D696),IF(P$1="C",MAX(0,$D696-P$2)))</f>
        <v>23.72</v>
      </c>
      <c r="Q696" s="103" t="n">
        <f aca="false">IF(Q$1="P",MAX(0,Q$2-$D696),IF(Q$1="C",MAX(0,$D696-Q$2)))</f>
        <v>18.72</v>
      </c>
      <c r="R696" s="103" t="n">
        <f aca="false">IF(R$1="P",MAX(0,R$2-$D696),IF(R$1="C",MAX(0,$D696-R$2)))</f>
        <v>13.72</v>
      </c>
      <c r="S696" s="103" t="n">
        <f aca="false">IF(S$1="P",MAX(0,S$2-$D696),IF(S$1="C",MAX(0,$D696-S$2)))</f>
        <v>3.72</v>
      </c>
      <c r="T696" s="103" t="n">
        <f aca="false">IF(T$1="P",MAX(0,T$2-$D696),IF(T$1="C",MAX(0,$D696-T$2)))</f>
        <v>0</v>
      </c>
      <c r="U696" s="104" t="n">
        <f aca="false">B696</f>
        <v>32</v>
      </c>
      <c r="V696" s="105" t="n">
        <f aca="false">VLOOKUP($C696,Gas!$B$3:$E$2506,2)</f>
        <v>4.615</v>
      </c>
      <c r="W696" s="46" t="n">
        <f aca="false">D696/V696</f>
        <v>11.6403033586132</v>
      </c>
      <c r="X696" s="99" t="n">
        <f aca="false">VLOOKUP($C696,Gas!$B$3:$E$2506,4)</f>
        <v>0.521790060147061</v>
      </c>
    </row>
    <row r="697" customFormat="false" ht="12.75" hidden="false" customHeight="false" outlineLevel="0" collapsed="false">
      <c r="A697" s="0" t="n">
        <f aca="false">YEAR(C697)</f>
        <v>2000</v>
      </c>
      <c r="B697" s="95" t="n">
        <f aca="false">MONTH(C697)+(YEAR(C697)-1998)*12</f>
        <v>32</v>
      </c>
      <c r="C697" s="101" t="n">
        <v>36768</v>
      </c>
      <c r="D697" s="102" t="n">
        <v>51.59</v>
      </c>
      <c r="E697" s="98" t="n">
        <f aca="false">LN(D697/D696)</f>
        <v>-0.0404575163984783</v>
      </c>
      <c r="F697" s="106" t="n">
        <f aca="false">STDEV(E688:E697)*SQRT(trade_day)</f>
        <v>2.97483855238263</v>
      </c>
      <c r="G697" s="97"/>
      <c r="H697" s="103" t="n">
        <f aca="false">IF(H$1="P",MAX(0,H$2-$D697),IF(H$1="C",MAX(0,$D697-H$2)))</f>
        <v>0</v>
      </c>
      <c r="I697" s="103" t="n">
        <f aca="false">IF(I$1="P",MAX(0,I$2-$D697),IF(I$1="C",MAX(0,$D697-I$2)))</f>
        <v>0</v>
      </c>
      <c r="J697" s="103" t="n">
        <f aca="false">IF(J$1="P",MAX(0,J$2-$D697),IF(J$1="C",MAX(0,$D697-J$2)))</f>
        <v>0</v>
      </c>
      <c r="K697" s="103" t="n">
        <f aca="false">IF(K$1="P",MAX(0,K$2-$D697),IF(K$1="C",MAX(0,$D697-K$2)))</f>
        <v>0</v>
      </c>
      <c r="L697" s="103" t="n">
        <f aca="false">IF(L$1="P",MAX(0,L$2-$D697),IF(L$1="C",MAX(0,$D697-L$2)))</f>
        <v>0</v>
      </c>
      <c r="M697" s="103" t="n">
        <f aca="false">IF(M$1="P",MAX(0,M$2-$D697),IF(M$1="C",MAX(0,$D697-M$2)))</f>
        <v>0</v>
      </c>
      <c r="N697" s="103" t="n">
        <f aca="false">IF(N$1="P",MAX(0,N$2-$D697),IF(N$1="C",MAX(0,$D697-N$2)))</f>
        <v>31.59</v>
      </c>
      <c r="O697" s="103" t="n">
        <f aca="false">IF(O$1="P",MAX(0,O$2-$D697),IF(O$1="C",MAX(0,$D697-O$2)))</f>
        <v>26.59</v>
      </c>
      <c r="P697" s="103" t="n">
        <f aca="false">IF(P$1="P",MAX(0,P$2-$D697),IF(P$1="C",MAX(0,$D697-P$2)))</f>
        <v>21.59</v>
      </c>
      <c r="Q697" s="103" t="n">
        <f aca="false">IF(Q$1="P",MAX(0,Q$2-$D697),IF(Q$1="C",MAX(0,$D697-Q$2)))</f>
        <v>16.59</v>
      </c>
      <c r="R697" s="103" t="n">
        <f aca="false">IF(R$1="P",MAX(0,R$2-$D697),IF(R$1="C",MAX(0,$D697-R$2)))</f>
        <v>11.59</v>
      </c>
      <c r="S697" s="103" t="n">
        <f aca="false">IF(S$1="P",MAX(0,S$2-$D697),IF(S$1="C",MAX(0,$D697-S$2)))</f>
        <v>1.59</v>
      </c>
      <c r="T697" s="103" t="n">
        <f aca="false">IF(T$1="P",MAX(0,T$2-$D697),IF(T$1="C",MAX(0,$D697-T$2)))</f>
        <v>0</v>
      </c>
      <c r="U697" s="104" t="n">
        <f aca="false">B697</f>
        <v>32</v>
      </c>
      <c r="V697" s="105" t="n">
        <f aca="false">VLOOKUP($C697,Gas!$B$3:$E$2506,2)</f>
        <v>4.62</v>
      </c>
      <c r="W697" s="46" t="n">
        <f aca="false">D697/V697</f>
        <v>11.1666666666667</v>
      </c>
      <c r="X697" s="99" t="n">
        <f aca="false">VLOOKUP($C697,Gas!$B$3:$E$2506,4)</f>
        <v>0.521400668544062</v>
      </c>
    </row>
    <row r="698" customFormat="false" ht="12.75" hidden="false" customHeight="false" outlineLevel="0" collapsed="false">
      <c r="A698" s="0" t="n">
        <f aca="false">YEAR(C698)</f>
        <v>2000</v>
      </c>
      <c r="B698" s="95" t="n">
        <f aca="false">MONTH(C698)+(YEAR(C698)-1998)*12</f>
        <v>32</v>
      </c>
      <c r="C698" s="101" t="n">
        <v>36769</v>
      </c>
      <c r="D698" s="102" t="n">
        <v>56.86</v>
      </c>
      <c r="E698" s="98" t="n">
        <f aca="false">LN(D698/D697)</f>
        <v>0.0972642509662951</v>
      </c>
      <c r="F698" s="106" t="n">
        <f aca="false">STDEV(E689:E698)*SQRT(trade_day)</f>
        <v>2.58735395647079</v>
      </c>
      <c r="G698" s="97"/>
      <c r="H698" s="103" t="n">
        <f aca="false">IF(H$1="P",MAX(0,H$2-$D698),IF(H$1="C",MAX(0,$D698-H$2)))</f>
        <v>0</v>
      </c>
      <c r="I698" s="103" t="n">
        <f aca="false">IF(I$1="P",MAX(0,I$2-$D698),IF(I$1="C",MAX(0,$D698-I$2)))</f>
        <v>0</v>
      </c>
      <c r="J698" s="103" t="n">
        <f aca="false">IF(J$1="P",MAX(0,J$2-$D698),IF(J$1="C",MAX(0,$D698-J$2)))</f>
        <v>0</v>
      </c>
      <c r="K698" s="103" t="n">
        <f aca="false">IF(K$1="P",MAX(0,K$2-$D698),IF(K$1="C",MAX(0,$D698-K$2)))</f>
        <v>0</v>
      </c>
      <c r="L698" s="103" t="n">
        <f aca="false">IF(L$1="P",MAX(0,L$2-$D698),IF(L$1="C",MAX(0,$D698-L$2)))</f>
        <v>0</v>
      </c>
      <c r="M698" s="103" t="n">
        <f aca="false">IF(M$1="P",MAX(0,M$2-$D698),IF(M$1="C",MAX(0,$D698-M$2)))</f>
        <v>0</v>
      </c>
      <c r="N698" s="103" t="n">
        <f aca="false">IF(N$1="P",MAX(0,N$2-$D698),IF(N$1="C",MAX(0,$D698-N$2)))</f>
        <v>36.86</v>
      </c>
      <c r="O698" s="103" t="n">
        <f aca="false">IF(O$1="P",MAX(0,O$2-$D698),IF(O$1="C",MAX(0,$D698-O$2)))</f>
        <v>31.86</v>
      </c>
      <c r="P698" s="103" t="n">
        <f aca="false">IF(P$1="P",MAX(0,P$2-$D698),IF(P$1="C",MAX(0,$D698-P$2)))</f>
        <v>26.86</v>
      </c>
      <c r="Q698" s="103" t="n">
        <f aca="false">IF(Q$1="P",MAX(0,Q$2-$D698),IF(Q$1="C",MAX(0,$D698-Q$2)))</f>
        <v>21.86</v>
      </c>
      <c r="R698" s="103" t="n">
        <f aca="false">IF(R$1="P",MAX(0,R$2-$D698),IF(R$1="C",MAX(0,$D698-R$2)))</f>
        <v>16.86</v>
      </c>
      <c r="S698" s="103" t="n">
        <f aca="false">IF(S$1="P",MAX(0,S$2-$D698),IF(S$1="C",MAX(0,$D698-S$2)))</f>
        <v>6.86</v>
      </c>
      <c r="T698" s="103" t="n">
        <f aca="false">IF(T$1="P",MAX(0,T$2-$D698),IF(T$1="C",MAX(0,$D698-T$2)))</f>
        <v>0</v>
      </c>
      <c r="U698" s="104" t="n">
        <f aca="false">B698</f>
        <v>32</v>
      </c>
      <c r="V698" s="105" t="n">
        <f aca="false">VLOOKUP($C698,Gas!$B$3:$E$2506,2)</f>
        <v>4.595</v>
      </c>
      <c r="W698" s="46" t="n">
        <f aca="false">D698/V698</f>
        <v>12.3743199129489</v>
      </c>
      <c r="X698" s="99" t="n">
        <f aca="false">VLOOKUP($C698,Gas!$B$3:$E$2506,4)</f>
        <v>0.524624457505882</v>
      </c>
    </row>
    <row r="699" customFormat="false" ht="12.75" hidden="false" customHeight="false" outlineLevel="0" collapsed="false">
      <c r="A699" s="0" t="n">
        <f aca="false">YEAR(C699)</f>
        <v>2000</v>
      </c>
      <c r="B699" s="95" t="n">
        <f aca="false">MONTH(C699)+(YEAR(C699)-1998)*12</f>
        <v>33</v>
      </c>
      <c r="C699" s="101" t="n">
        <v>36770</v>
      </c>
      <c r="D699" s="102" t="n">
        <v>57.92</v>
      </c>
      <c r="E699" s="98" t="n">
        <f aca="false">LN(D699/D698)</f>
        <v>0.0184706418546072</v>
      </c>
      <c r="F699" s="106" t="n">
        <f aca="false">STDEV(E690:E699)*SQRT(trade_day)</f>
        <v>2.38393471218137</v>
      </c>
      <c r="G699" s="97"/>
      <c r="H699" s="103" t="n">
        <f aca="false">IF(H$1="P",MAX(0,H$2-$D699),IF(H$1="C",MAX(0,$D699-H$2)))</f>
        <v>0</v>
      </c>
      <c r="I699" s="103" t="n">
        <f aca="false">IF(I$1="P",MAX(0,I$2-$D699),IF(I$1="C",MAX(0,$D699-I$2)))</f>
        <v>0</v>
      </c>
      <c r="J699" s="103" t="n">
        <f aca="false">IF(J$1="P",MAX(0,J$2-$D699),IF(J$1="C",MAX(0,$D699-J$2)))</f>
        <v>0</v>
      </c>
      <c r="K699" s="103" t="n">
        <f aca="false">IF(K$1="P",MAX(0,K$2-$D699),IF(K$1="C",MAX(0,$D699-K$2)))</f>
        <v>0</v>
      </c>
      <c r="L699" s="103" t="n">
        <f aca="false">IF(L$1="P",MAX(0,L$2-$D699),IF(L$1="C",MAX(0,$D699-L$2)))</f>
        <v>0</v>
      </c>
      <c r="M699" s="103" t="n">
        <f aca="false">IF(M$1="P",MAX(0,M$2-$D699),IF(M$1="C",MAX(0,$D699-M$2)))</f>
        <v>0</v>
      </c>
      <c r="N699" s="103" t="n">
        <f aca="false">IF(N$1="P",MAX(0,N$2-$D699),IF(N$1="C",MAX(0,$D699-N$2)))</f>
        <v>37.92</v>
      </c>
      <c r="O699" s="103" t="n">
        <f aca="false">IF(O$1="P",MAX(0,O$2-$D699),IF(O$1="C",MAX(0,$D699-O$2)))</f>
        <v>32.92</v>
      </c>
      <c r="P699" s="103" t="n">
        <f aca="false">IF(P$1="P",MAX(0,P$2-$D699),IF(P$1="C",MAX(0,$D699-P$2)))</f>
        <v>27.92</v>
      </c>
      <c r="Q699" s="103" t="n">
        <f aca="false">IF(Q$1="P",MAX(0,Q$2-$D699),IF(Q$1="C",MAX(0,$D699-Q$2)))</f>
        <v>22.92</v>
      </c>
      <c r="R699" s="103" t="n">
        <f aca="false">IF(R$1="P",MAX(0,R$2-$D699),IF(R$1="C",MAX(0,$D699-R$2)))</f>
        <v>17.92</v>
      </c>
      <c r="S699" s="103" t="n">
        <f aca="false">IF(S$1="P",MAX(0,S$2-$D699),IF(S$1="C",MAX(0,$D699-S$2)))</f>
        <v>7.92</v>
      </c>
      <c r="T699" s="103" t="n">
        <f aca="false">IF(T$1="P",MAX(0,T$2-$D699),IF(T$1="C",MAX(0,$D699-T$2)))</f>
        <v>0</v>
      </c>
      <c r="U699" s="104" t="n">
        <f aca="false">B699</f>
        <v>33</v>
      </c>
      <c r="V699" s="105" t="n">
        <f aca="false">VLOOKUP($C699,Gas!$B$3:$E$2506,2)</f>
        <v>4.76</v>
      </c>
      <c r="W699" s="46" t="n">
        <f aca="false">D699/V699</f>
        <v>12.1680672268908</v>
      </c>
      <c r="X699" s="99" t="n">
        <f aca="false">VLOOKUP($C699,Gas!$B$3:$E$2506,4)</f>
        <v>0.505213067518297</v>
      </c>
    </row>
    <row r="700" customFormat="false" ht="12.75" hidden="false" customHeight="false" outlineLevel="0" collapsed="false">
      <c r="A700" s="0" t="n">
        <f aca="false">YEAR(C700)</f>
        <v>2000</v>
      </c>
      <c r="B700" s="95" t="n">
        <f aca="false">MONTH(C700)+(YEAR(C700)-1998)*12</f>
        <v>33</v>
      </c>
      <c r="C700" s="101" t="n">
        <v>36774</v>
      </c>
      <c r="D700" s="102" t="n">
        <v>40.42</v>
      </c>
      <c r="E700" s="98" t="n">
        <f aca="false">LN(D700/D699)</f>
        <v>-0.359738036101986</v>
      </c>
      <c r="F700" s="106" t="n">
        <f aca="false">STDEV(E691:E700)*SQRT(trade_day)</f>
        <v>3.14502272497094</v>
      </c>
      <c r="G700" s="97"/>
      <c r="H700" s="103" t="n">
        <f aca="false">IF(H$1="P",MAX(0,H$2-$D700),IF(H$1="C",MAX(0,$D700-H$2)))</f>
        <v>0</v>
      </c>
      <c r="I700" s="103" t="n">
        <f aca="false">IF(I$1="P",MAX(0,I$2-$D700),IF(I$1="C",MAX(0,$D700-I$2)))</f>
        <v>0</v>
      </c>
      <c r="J700" s="103" t="n">
        <f aca="false">IF(J$1="P",MAX(0,J$2-$D700),IF(J$1="C",MAX(0,$D700-J$2)))</f>
        <v>0</v>
      </c>
      <c r="K700" s="103" t="n">
        <f aca="false">IF(K$1="P",MAX(0,K$2-$D700),IF(K$1="C",MAX(0,$D700-K$2)))</f>
        <v>0</v>
      </c>
      <c r="L700" s="103" t="n">
        <f aca="false">IF(L$1="P",MAX(0,L$2-$D700),IF(L$1="C",MAX(0,$D700-L$2)))</f>
        <v>0</v>
      </c>
      <c r="M700" s="103" t="n">
        <f aca="false">IF(M$1="P",MAX(0,M$2-$D700),IF(M$1="C",MAX(0,$D700-M$2)))</f>
        <v>9.58</v>
      </c>
      <c r="N700" s="103" t="n">
        <f aca="false">IF(N$1="P",MAX(0,N$2-$D700),IF(N$1="C",MAX(0,$D700-N$2)))</f>
        <v>20.42</v>
      </c>
      <c r="O700" s="103" t="n">
        <f aca="false">IF(O$1="P",MAX(0,O$2-$D700),IF(O$1="C",MAX(0,$D700-O$2)))</f>
        <v>15.42</v>
      </c>
      <c r="P700" s="103" t="n">
        <f aca="false">IF(P$1="P",MAX(0,P$2-$D700),IF(P$1="C",MAX(0,$D700-P$2)))</f>
        <v>10.42</v>
      </c>
      <c r="Q700" s="103" t="n">
        <f aca="false">IF(Q$1="P",MAX(0,Q$2-$D700),IF(Q$1="C",MAX(0,$D700-Q$2)))</f>
        <v>5.42</v>
      </c>
      <c r="R700" s="103" t="n">
        <f aca="false">IF(R$1="P",MAX(0,R$2-$D700),IF(R$1="C",MAX(0,$D700-R$2)))</f>
        <v>0.420000000000002</v>
      </c>
      <c r="S700" s="103" t="n">
        <f aca="false">IF(S$1="P",MAX(0,S$2-$D700),IF(S$1="C",MAX(0,$D700-S$2)))</f>
        <v>0</v>
      </c>
      <c r="T700" s="103" t="n">
        <f aca="false">IF(T$1="P",MAX(0,T$2-$D700),IF(T$1="C",MAX(0,$D700-T$2)))</f>
        <v>0</v>
      </c>
      <c r="U700" s="104" t="n">
        <f aca="false">B700</f>
        <v>33</v>
      </c>
      <c r="V700" s="105" t="n">
        <f aca="false">VLOOKUP($C700,Gas!$B$3:$E$2506,2)</f>
        <v>4.7</v>
      </c>
      <c r="W700" s="46" t="n">
        <f aca="false">D700/V700</f>
        <v>8.6</v>
      </c>
      <c r="X700" s="99" t="n">
        <f aca="false">VLOOKUP($C700,Gas!$B$3:$E$2506,4)</f>
        <v>0.258368114917725</v>
      </c>
    </row>
    <row r="701" customFormat="false" ht="12.75" hidden="false" customHeight="false" outlineLevel="0" collapsed="false">
      <c r="A701" s="0" t="n">
        <f aca="false">YEAR(C701)</f>
        <v>2000</v>
      </c>
      <c r="B701" s="95" t="n">
        <f aca="false">MONTH(C701)+(YEAR(C701)-1998)*12</f>
        <v>33</v>
      </c>
      <c r="C701" s="101" t="n">
        <v>36775</v>
      </c>
      <c r="D701" s="102" t="n">
        <v>30.61</v>
      </c>
      <c r="E701" s="98" t="n">
        <f aca="false">LN(D701/D700)</f>
        <v>-0.277997959018154</v>
      </c>
      <c r="F701" s="106" t="n">
        <f aca="false">STDEV(E692:E701)*SQRT(trade_day)</f>
        <v>3.47347510105722</v>
      </c>
      <c r="G701" s="97"/>
      <c r="H701" s="103" t="n">
        <f aca="false">IF(H$1="P",MAX(0,H$2-$D701),IF(H$1="C",MAX(0,$D701-H$2)))</f>
        <v>0</v>
      </c>
      <c r="I701" s="103" t="n">
        <f aca="false">IF(I$1="P",MAX(0,I$2-$D701),IF(I$1="C",MAX(0,$D701-I$2)))</f>
        <v>0</v>
      </c>
      <c r="J701" s="103" t="n">
        <f aca="false">IF(J$1="P",MAX(0,J$2-$D701),IF(J$1="C",MAX(0,$D701-J$2)))</f>
        <v>0</v>
      </c>
      <c r="K701" s="103" t="n">
        <f aca="false">IF(K$1="P",MAX(0,K$2-$D701),IF(K$1="C",MAX(0,$D701-K$2)))</f>
        <v>4.39</v>
      </c>
      <c r="L701" s="103" t="n">
        <f aca="false">IF(L$1="P",MAX(0,L$2-$D701),IF(L$1="C",MAX(0,$D701-L$2)))</f>
        <v>9.39</v>
      </c>
      <c r="M701" s="103" t="n">
        <f aca="false">IF(M$1="P",MAX(0,M$2-$D701),IF(M$1="C",MAX(0,$D701-M$2)))</f>
        <v>19.39</v>
      </c>
      <c r="N701" s="103" t="n">
        <f aca="false">IF(N$1="P",MAX(0,N$2-$D701),IF(N$1="C",MAX(0,$D701-N$2)))</f>
        <v>10.61</v>
      </c>
      <c r="O701" s="103" t="n">
        <f aca="false">IF(O$1="P",MAX(0,O$2-$D701),IF(O$1="C",MAX(0,$D701-O$2)))</f>
        <v>5.61</v>
      </c>
      <c r="P701" s="103" t="n">
        <f aca="false">IF(P$1="P",MAX(0,P$2-$D701),IF(P$1="C",MAX(0,$D701-P$2)))</f>
        <v>0.609999999999999</v>
      </c>
      <c r="Q701" s="103" t="n">
        <f aca="false">IF(Q$1="P",MAX(0,Q$2-$D701),IF(Q$1="C",MAX(0,$D701-Q$2)))</f>
        <v>0</v>
      </c>
      <c r="R701" s="103" t="n">
        <f aca="false">IF(R$1="P",MAX(0,R$2-$D701),IF(R$1="C",MAX(0,$D701-R$2)))</f>
        <v>0</v>
      </c>
      <c r="S701" s="103" t="n">
        <f aca="false">IF(S$1="P",MAX(0,S$2-$D701),IF(S$1="C",MAX(0,$D701-S$2)))</f>
        <v>0</v>
      </c>
      <c r="T701" s="103" t="n">
        <f aca="false">IF(T$1="P",MAX(0,T$2-$D701),IF(T$1="C",MAX(0,$D701-T$2)))</f>
        <v>0</v>
      </c>
      <c r="U701" s="104" t="n">
        <f aca="false">B701</f>
        <v>33</v>
      </c>
      <c r="V701" s="105" t="n">
        <f aca="false">VLOOKUP($C701,Gas!$B$3:$E$2506,2)</f>
        <v>4.805</v>
      </c>
      <c r="W701" s="46" t="n">
        <f aca="false">D701/V701</f>
        <v>6.37044745057232</v>
      </c>
      <c r="X701" s="99" t="n">
        <f aca="false">VLOOKUP($C701,Gas!$B$3:$E$2506,4)</f>
        <v>0.279231063546026</v>
      </c>
    </row>
    <row r="702" customFormat="false" ht="12.75" hidden="false" customHeight="false" outlineLevel="0" collapsed="false">
      <c r="A702" s="0" t="n">
        <f aca="false">YEAR(C702)</f>
        <v>2000</v>
      </c>
      <c r="B702" s="95" t="n">
        <f aca="false">MONTH(C702)+(YEAR(C702)-1998)*12</f>
        <v>33</v>
      </c>
      <c r="C702" s="101" t="n">
        <v>36776</v>
      </c>
      <c r="D702" s="102" t="n">
        <v>29.08</v>
      </c>
      <c r="E702" s="98" t="n">
        <f aca="false">LN(D702/D701)</f>
        <v>-0.0512761002920025</v>
      </c>
      <c r="F702" s="106" t="n">
        <f aca="false">STDEV(E693:E702)*SQRT(trade_day)</f>
        <v>3.47714091156286</v>
      </c>
      <c r="G702" s="97"/>
      <c r="H702" s="103" t="n">
        <f aca="false">IF(H$1="P",MAX(0,H$2-$D702),IF(H$1="C",MAX(0,$D702-H$2)))</f>
        <v>0</v>
      </c>
      <c r="I702" s="103" t="n">
        <f aca="false">IF(I$1="P",MAX(0,I$2-$D702),IF(I$1="C",MAX(0,$D702-I$2)))</f>
        <v>0</v>
      </c>
      <c r="J702" s="103" t="n">
        <f aca="false">IF(J$1="P",MAX(0,J$2-$D702),IF(J$1="C",MAX(0,$D702-J$2)))</f>
        <v>0.920000000000002</v>
      </c>
      <c r="K702" s="103" t="n">
        <f aca="false">IF(K$1="P",MAX(0,K$2-$D702),IF(K$1="C",MAX(0,$D702-K$2)))</f>
        <v>5.92</v>
      </c>
      <c r="L702" s="103" t="n">
        <f aca="false">IF(L$1="P",MAX(0,L$2-$D702),IF(L$1="C",MAX(0,$D702-L$2)))</f>
        <v>10.92</v>
      </c>
      <c r="M702" s="103" t="n">
        <f aca="false">IF(M$1="P",MAX(0,M$2-$D702),IF(M$1="C",MAX(0,$D702-M$2)))</f>
        <v>20.92</v>
      </c>
      <c r="N702" s="103" t="n">
        <f aca="false">IF(N$1="P",MAX(0,N$2-$D702),IF(N$1="C",MAX(0,$D702-N$2)))</f>
        <v>9.08</v>
      </c>
      <c r="O702" s="103" t="n">
        <f aca="false">IF(O$1="P",MAX(0,O$2-$D702),IF(O$1="C",MAX(0,$D702-O$2)))</f>
        <v>4.08</v>
      </c>
      <c r="P702" s="103" t="n">
        <f aca="false">IF(P$1="P",MAX(0,P$2-$D702),IF(P$1="C",MAX(0,$D702-P$2)))</f>
        <v>0</v>
      </c>
      <c r="Q702" s="103" t="n">
        <f aca="false">IF(Q$1="P",MAX(0,Q$2-$D702),IF(Q$1="C",MAX(0,$D702-Q$2)))</f>
        <v>0</v>
      </c>
      <c r="R702" s="103" t="n">
        <f aca="false">IF(R$1="P",MAX(0,R$2-$D702),IF(R$1="C",MAX(0,$D702-R$2)))</f>
        <v>0</v>
      </c>
      <c r="S702" s="103" t="n">
        <f aca="false">IF(S$1="P",MAX(0,S$2-$D702),IF(S$1="C",MAX(0,$D702-S$2)))</f>
        <v>0</v>
      </c>
      <c r="T702" s="103" t="n">
        <f aca="false">IF(T$1="P",MAX(0,T$2-$D702),IF(T$1="C",MAX(0,$D702-T$2)))</f>
        <v>0</v>
      </c>
      <c r="U702" s="104" t="n">
        <f aca="false">B702</f>
        <v>33</v>
      </c>
      <c r="V702" s="105" t="n">
        <f aca="false">VLOOKUP($C702,Gas!$B$3:$E$2506,2)</f>
        <v>4.895</v>
      </c>
      <c r="W702" s="46" t="n">
        <f aca="false">D702/V702</f>
        <v>5.94075587334014</v>
      </c>
      <c r="X702" s="99" t="n">
        <f aca="false">VLOOKUP($C702,Gas!$B$3:$E$2506,4)</f>
        <v>0.285777232143831</v>
      </c>
    </row>
    <row r="703" customFormat="false" ht="12.75" hidden="false" customHeight="false" outlineLevel="0" collapsed="false">
      <c r="A703" s="0" t="n">
        <f aca="false">YEAR(C703)</f>
        <v>2000</v>
      </c>
      <c r="B703" s="95" t="n">
        <f aca="false">MONTH(C703)+(YEAR(C703)-1998)*12</f>
        <v>33</v>
      </c>
      <c r="C703" s="101" t="n">
        <v>36777</v>
      </c>
      <c r="D703" s="102" t="n">
        <v>29.11</v>
      </c>
      <c r="E703" s="98" t="n">
        <f aca="false">LN(D703/D702)</f>
        <v>0.00103110509221321</v>
      </c>
      <c r="F703" s="106" t="n">
        <f aca="false">STDEV(E694:E703)*SQRT(trade_day)</f>
        <v>3.46804678904064</v>
      </c>
      <c r="G703" s="97"/>
      <c r="H703" s="103" t="n">
        <f aca="false">IF(H$1="P",MAX(0,H$2-$D703),IF(H$1="C",MAX(0,$D703-H$2)))</f>
        <v>0</v>
      </c>
      <c r="I703" s="103" t="n">
        <f aca="false">IF(I$1="P",MAX(0,I$2-$D703),IF(I$1="C",MAX(0,$D703-I$2)))</f>
        <v>0</v>
      </c>
      <c r="J703" s="103" t="n">
        <f aca="false">IF(J$1="P",MAX(0,J$2-$D703),IF(J$1="C",MAX(0,$D703-J$2)))</f>
        <v>0.890000000000001</v>
      </c>
      <c r="K703" s="103" t="n">
        <f aca="false">IF(K$1="P",MAX(0,K$2-$D703),IF(K$1="C",MAX(0,$D703-K$2)))</f>
        <v>5.89</v>
      </c>
      <c r="L703" s="103" t="n">
        <f aca="false">IF(L$1="P",MAX(0,L$2-$D703),IF(L$1="C",MAX(0,$D703-L$2)))</f>
        <v>10.89</v>
      </c>
      <c r="M703" s="103" t="n">
        <f aca="false">IF(M$1="P",MAX(0,M$2-$D703),IF(M$1="C",MAX(0,$D703-M$2)))</f>
        <v>20.89</v>
      </c>
      <c r="N703" s="103" t="n">
        <f aca="false">IF(N$1="P",MAX(0,N$2-$D703),IF(N$1="C",MAX(0,$D703-N$2)))</f>
        <v>9.11</v>
      </c>
      <c r="O703" s="103" t="n">
        <f aca="false">IF(O$1="P",MAX(0,O$2-$D703),IF(O$1="C",MAX(0,$D703-O$2)))</f>
        <v>4.11</v>
      </c>
      <c r="P703" s="103" t="n">
        <f aca="false">IF(P$1="P",MAX(0,P$2-$D703),IF(P$1="C",MAX(0,$D703-P$2)))</f>
        <v>0</v>
      </c>
      <c r="Q703" s="103" t="n">
        <f aca="false">IF(Q$1="P",MAX(0,Q$2-$D703),IF(Q$1="C",MAX(0,$D703-Q$2)))</f>
        <v>0</v>
      </c>
      <c r="R703" s="103" t="n">
        <f aca="false">IF(R$1="P",MAX(0,R$2-$D703),IF(R$1="C",MAX(0,$D703-R$2)))</f>
        <v>0</v>
      </c>
      <c r="S703" s="103" t="n">
        <f aca="false">IF(S$1="P",MAX(0,S$2-$D703),IF(S$1="C",MAX(0,$D703-S$2)))</f>
        <v>0</v>
      </c>
      <c r="T703" s="103" t="n">
        <f aca="false">IF(T$1="P",MAX(0,T$2-$D703),IF(T$1="C",MAX(0,$D703-T$2)))</f>
        <v>0</v>
      </c>
      <c r="U703" s="104" t="n">
        <f aca="false">B703</f>
        <v>33</v>
      </c>
      <c r="V703" s="105" t="n">
        <f aca="false">VLOOKUP($C703,Gas!$B$3:$E$2506,2)</f>
        <v>4.855</v>
      </c>
      <c r="W703" s="46" t="n">
        <f aca="false">D703/V703</f>
        <v>5.99588053553038</v>
      </c>
      <c r="X703" s="99" t="n">
        <f aca="false">VLOOKUP($C703,Gas!$B$3:$E$2506,4)</f>
        <v>0.290368474411713</v>
      </c>
    </row>
    <row r="704" customFormat="false" ht="12.75" hidden="false" customHeight="false" outlineLevel="0" collapsed="false">
      <c r="A704" s="0" t="n">
        <f aca="false">YEAR(C704)</f>
        <v>2000</v>
      </c>
      <c r="B704" s="95" t="n">
        <f aca="false">MONTH(C704)+(YEAR(C704)-1998)*12</f>
        <v>33</v>
      </c>
      <c r="C704" s="101" t="n">
        <v>36780</v>
      </c>
      <c r="D704" s="102" t="n">
        <v>36.19</v>
      </c>
      <c r="E704" s="98" t="n">
        <f aca="false">LN(D704/D703)</f>
        <v>0.217701079818119</v>
      </c>
      <c r="F704" s="106" t="n">
        <f aca="false">STDEV(E695:E704)*SQRT(trade_day)</f>
        <v>3.62967130428537</v>
      </c>
      <c r="G704" s="97"/>
      <c r="H704" s="103" t="n">
        <f aca="false">IF(H$1="P",MAX(0,H$2-$D704),IF(H$1="C",MAX(0,$D704-H$2)))</f>
        <v>0</v>
      </c>
      <c r="I704" s="103" t="n">
        <f aca="false">IF(I$1="P",MAX(0,I$2-$D704),IF(I$1="C",MAX(0,$D704-I$2)))</f>
        <v>0</v>
      </c>
      <c r="J704" s="103" t="n">
        <f aca="false">IF(J$1="P",MAX(0,J$2-$D704),IF(J$1="C",MAX(0,$D704-J$2)))</f>
        <v>0</v>
      </c>
      <c r="K704" s="103" t="n">
        <f aca="false">IF(K$1="P",MAX(0,K$2-$D704),IF(K$1="C",MAX(0,$D704-K$2)))</f>
        <v>0</v>
      </c>
      <c r="L704" s="103" t="n">
        <f aca="false">IF(L$1="P",MAX(0,L$2-$D704),IF(L$1="C",MAX(0,$D704-L$2)))</f>
        <v>3.81</v>
      </c>
      <c r="M704" s="103" t="n">
        <f aca="false">IF(M$1="P",MAX(0,M$2-$D704),IF(M$1="C",MAX(0,$D704-M$2)))</f>
        <v>13.81</v>
      </c>
      <c r="N704" s="103" t="n">
        <f aca="false">IF(N$1="P",MAX(0,N$2-$D704),IF(N$1="C",MAX(0,$D704-N$2)))</f>
        <v>16.19</v>
      </c>
      <c r="O704" s="103" t="n">
        <f aca="false">IF(O$1="P",MAX(0,O$2-$D704),IF(O$1="C",MAX(0,$D704-O$2)))</f>
        <v>11.19</v>
      </c>
      <c r="P704" s="103" t="n">
        <f aca="false">IF(P$1="P",MAX(0,P$2-$D704),IF(P$1="C",MAX(0,$D704-P$2)))</f>
        <v>6.19</v>
      </c>
      <c r="Q704" s="103" t="n">
        <f aca="false">IF(Q$1="P",MAX(0,Q$2-$D704),IF(Q$1="C",MAX(0,$D704-Q$2)))</f>
        <v>1.19</v>
      </c>
      <c r="R704" s="103" t="n">
        <f aca="false">IF(R$1="P",MAX(0,R$2-$D704),IF(R$1="C",MAX(0,$D704-R$2)))</f>
        <v>0</v>
      </c>
      <c r="S704" s="103" t="n">
        <f aca="false">IF(S$1="P",MAX(0,S$2-$D704),IF(S$1="C",MAX(0,$D704-S$2)))</f>
        <v>0</v>
      </c>
      <c r="T704" s="103" t="n">
        <f aca="false">IF(T$1="P",MAX(0,T$2-$D704),IF(T$1="C",MAX(0,$D704-T$2)))</f>
        <v>0</v>
      </c>
      <c r="U704" s="104" t="n">
        <f aca="false">B704</f>
        <v>33</v>
      </c>
      <c r="V704" s="105" t="n">
        <f aca="false">VLOOKUP($C704,Gas!$B$3:$E$2506,2)</f>
        <v>4.745</v>
      </c>
      <c r="W704" s="46" t="n">
        <f aca="false">D704/V704</f>
        <v>7.62697576396207</v>
      </c>
      <c r="X704" s="99" t="n">
        <f aca="false">VLOOKUP($C704,Gas!$B$3:$E$2506,4)</f>
        <v>0.253536174609423</v>
      </c>
    </row>
    <row r="705" customFormat="false" ht="12.75" hidden="false" customHeight="false" outlineLevel="0" collapsed="false">
      <c r="A705" s="0" t="n">
        <f aca="false">YEAR(C705)</f>
        <v>2000</v>
      </c>
      <c r="B705" s="95" t="n">
        <f aca="false">MONTH(C705)+(YEAR(C705)-1998)*12</f>
        <v>33</v>
      </c>
      <c r="C705" s="101" t="n">
        <v>36781</v>
      </c>
      <c r="D705" s="102" t="n">
        <v>54.14</v>
      </c>
      <c r="E705" s="98" t="n">
        <f aca="false">LN(D705/D704)</f>
        <v>0.402790446610504</v>
      </c>
      <c r="F705" s="106" t="n">
        <f aca="false">STDEV(E696:E705)*SQRT(trade_day)</f>
        <v>3.92298960607478</v>
      </c>
      <c r="G705" s="97"/>
      <c r="H705" s="103" t="n">
        <f aca="false">IF(H$1="P",MAX(0,H$2-$D705),IF(H$1="C",MAX(0,$D705-H$2)))</f>
        <v>0</v>
      </c>
      <c r="I705" s="103" t="n">
        <f aca="false">IF(I$1="P",MAX(0,I$2-$D705),IF(I$1="C",MAX(0,$D705-I$2)))</f>
        <v>0</v>
      </c>
      <c r="J705" s="103" t="n">
        <f aca="false">IF(J$1="P",MAX(0,J$2-$D705),IF(J$1="C",MAX(0,$D705-J$2)))</f>
        <v>0</v>
      </c>
      <c r="K705" s="103" t="n">
        <f aca="false">IF(K$1="P",MAX(0,K$2-$D705),IF(K$1="C",MAX(0,$D705-K$2)))</f>
        <v>0</v>
      </c>
      <c r="L705" s="103" t="n">
        <f aca="false">IF(L$1="P",MAX(0,L$2-$D705),IF(L$1="C",MAX(0,$D705-L$2)))</f>
        <v>0</v>
      </c>
      <c r="M705" s="103" t="n">
        <f aca="false">IF(M$1="P",MAX(0,M$2-$D705),IF(M$1="C",MAX(0,$D705-M$2)))</f>
        <v>0</v>
      </c>
      <c r="N705" s="103" t="n">
        <f aca="false">IF(N$1="P",MAX(0,N$2-$D705),IF(N$1="C",MAX(0,$D705-N$2)))</f>
        <v>34.14</v>
      </c>
      <c r="O705" s="103" t="n">
        <f aca="false">IF(O$1="P",MAX(0,O$2-$D705),IF(O$1="C",MAX(0,$D705-O$2)))</f>
        <v>29.14</v>
      </c>
      <c r="P705" s="103" t="n">
        <f aca="false">IF(P$1="P",MAX(0,P$2-$D705),IF(P$1="C",MAX(0,$D705-P$2)))</f>
        <v>24.14</v>
      </c>
      <c r="Q705" s="103" t="n">
        <f aca="false">IF(Q$1="P",MAX(0,Q$2-$D705),IF(Q$1="C",MAX(0,$D705-Q$2)))</f>
        <v>19.14</v>
      </c>
      <c r="R705" s="103" t="n">
        <f aca="false">IF(R$1="P",MAX(0,R$2-$D705),IF(R$1="C",MAX(0,$D705-R$2)))</f>
        <v>14.14</v>
      </c>
      <c r="S705" s="103" t="n">
        <f aca="false">IF(S$1="P",MAX(0,S$2-$D705),IF(S$1="C",MAX(0,$D705-S$2)))</f>
        <v>4.14</v>
      </c>
      <c r="T705" s="103" t="n">
        <f aca="false">IF(T$1="P",MAX(0,T$2-$D705),IF(T$1="C",MAX(0,$D705-T$2)))</f>
        <v>0</v>
      </c>
      <c r="U705" s="104" t="n">
        <f aca="false">B705</f>
        <v>33</v>
      </c>
      <c r="V705" s="105" t="n">
        <f aca="false">VLOOKUP($C705,Gas!$B$3:$E$2506,2)</f>
        <v>4.865</v>
      </c>
      <c r="W705" s="46" t="n">
        <f aca="false">D705/V705</f>
        <v>11.1284686536485</v>
      </c>
      <c r="X705" s="99" t="n">
        <f aca="false">VLOOKUP($C705,Gas!$B$3:$E$2506,4)</f>
        <v>0.279756842096446</v>
      </c>
    </row>
    <row r="706" customFormat="false" ht="12.75" hidden="false" customHeight="false" outlineLevel="0" collapsed="false">
      <c r="A706" s="0" t="n">
        <f aca="false">YEAR(C706)</f>
        <v>2000</v>
      </c>
      <c r="B706" s="95" t="n">
        <f aca="false">MONTH(C706)+(YEAR(C706)-1998)*12</f>
        <v>33</v>
      </c>
      <c r="C706" s="101" t="n">
        <v>36782</v>
      </c>
      <c r="D706" s="102" t="n">
        <v>44.58</v>
      </c>
      <c r="E706" s="98" t="n">
        <f aca="false">LN(D706/D705)</f>
        <v>-0.194287956228432</v>
      </c>
      <c r="F706" s="106" t="n">
        <f aca="false">STDEV(E697:E706)*SQRT(trade_day)</f>
        <v>3.59268708851553</v>
      </c>
      <c r="G706" s="97"/>
      <c r="H706" s="103" t="n">
        <f aca="false">IF(H$1="P",MAX(0,H$2-$D706),IF(H$1="C",MAX(0,$D706-H$2)))</f>
        <v>0</v>
      </c>
      <c r="I706" s="103" t="n">
        <f aca="false">IF(I$1="P",MAX(0,I$2-$D706),IF(I$1="C",MAX(0,$D706-I$2)))</f>
        <v>0</v>
      </c>
      <c r="J706" s="103" t="n">
        <f aca="false">IF(J$1="P",MAX(0,J$2-$D706),IF(J$1="C",MAX(0,$D706-J$2)))</f>
        <v>0</v>
      </c>
      <c r="K706" s="103" t="n">
        <f aca="false">IF(K$1="P",MAX(0,K$2-$D706),IF(K$1="C",MAX(0,$D706-K$2)))</f>
        <v>0</v>
      </c>
      <c r="L706" s="103" t="n">
        <f aca="false">IF(L$1="P",MAX(0,L$2-$D706),IF(L$1="C",MAX(0,$D706-L$2)))</f>
        <v>0</v>
      </c>
      <c r="M706" s="103" t="n">
        <f aca="false">IF(M$1="P",MAX(0,M$2-$D706),IF(M$1="C",MAX(0,$D706-M$2)))</f>
        <v>5.42</v>
      </c>
      <c r="N706" s="103" t="n">
        <f aca="false">IF(N$1="P",MAX(0,N$2-$D706),IF(N$1="C",MAX(0,$D706-N$2)))</f>
        <v>24.58</v>
      </c>
      <c r="O706" s="103" t="n">
        <f aca="false">IF(O$1="P",MAX(0,O$2-$D706),IF(O$1="C",MAX(0,$D706-O$2)))</f>
        <v>19.58</v>
      </c>
      <c r="P706" s="103" t="n">
        <f aca="false">IF(P$1="P",MAX(0,P$2-$D706),IF(P$1="C",MAX(0,$D706-P$2)))</f>
        <v>14.58</v>
      </c>
      <c r="Q706" s="103" t="n">
        <f aca="false">IF(Q$1="P",MAX(0,Q$2-$D706),IF(Q$1="C",MAX(0,$D706-Q$2)))</f>
        <v>9.58</v>
      </c>
      <c r="R706" s="103" t="n">
        <f aca="false">IF(R$1="P",MAX(0,R$2-$D706),IF(R$1="C",MAX(0,$D706-R$2)))</f>
        <v>4.58</v>
      </c>
      <c r="S706" s="103" t="n">
        <f aca="false">IF(S$1="P",MAX(0,S$2-$D706),IF(S$1="C",MAX(0,$D706-S$2)))</f>
        <v>0</v>
      </c>
      <c r="T706" s="103" t="n">
        <f aca="false">IF(T$1="P",MAX(0,T$2-$D706),IF(T$1="C",MAX(0,$D706-T$2)))</f>
        <v>0</v>
      </c>
      <c r="U706" s="104" t="n">
        <f aca="false">B706</f>
        <v>33</v>
      </c>
      <c r="V706" s="105" t="n">
        <f aca="false">VLOOKUP($C706,Gas!$B$3:$E$2506,2)</f>
        <v>4.975</v>
      </c>
      <c r="W706" s="46" t="n">
        <f aca="false">D706/V706</f>
        <v>8.9608040201005</v>
      </c>
      <c r="X706" s="99" t="n">
        <f aca="false">VLOOKUP($C706,Gas!$B$3:$E$2506,4)</f>
        <v>0.300421580141086</v>
      </c>
    </row>
    <row r="707" customFormat="false" ht="12.75" hidden="false" customHeight="false" outlineLevel="0" collapsed="false">
      <c r="A707" s="0" t="n">
        <f aca="false">YEAR(C707)</f>
        <v>2000</v>
      </c>
      <c r="B707" s="95" t="n">
        <f aca="false">MONTH(C707)+(YEAR(C707)-1998)*12</f>
        <v>33</v>
      </c>
      <c r="C707" s="101" t="n">
        <v>36783</v>
      </c>
      <c r="D707" s="102" t="n">
        <v>42.45</v>
      </c>
      <c r="E707" s="98" t="n">
        <f aca="false">LN(D707/D706)</f>
        <v>-0.0489584152003663</v>
      </c>
      <c r="F707" s="106" t="n">
        <f aca="false">STDEV(E698:E707)*SQRT(trade_day)</f>
        <v>3.59437146504262</v>
      </c>
      <c r="G707" s="97"/>
      <c r="H707" s="103" t="n">
        <f aca="false">IF(H$1="P",MAX(0,H$2-$D707),IF(H$1="C",MAX(0,$D707-H$2)))</f>
        <v>0</v>
      </c>
      <c r="I707" s="103" t="n">
        <f aca="false">IF(I$1="P",MAX(0,I$2-$D707),IF(I$1="C",MAX(0,$D707-I$2)))</f>
        <v>0</v>
      </c>
      <c r="J707" s="103" t="n">
        <f aca="false">IF(J$1="P",MAX(0,J$2-$D707),IF(J$1="C",MAX(0,$D707-J$2)))</f>
        <v>0</v>
      </c>
      <c r="K707" s="103" t="n">
        <f aca="false">IF(K$1="P",MAX(0,K$2-$D707),IF(K$1="C",MAX(0,$D707-K$2)))</f>
        <v>0</v>
      </c>
      <c r="L707" s="103" t="n">
        <f aca="false">IF(L$1="P",MAX(0,L$2-$D707),IF(L$1="C",MAX(0,$D707-L$2)))</f>
        <v>0</v>
      </c>
      <c r="M707" s="103" t="n">
        <f aca="false">IF(M$1="P",MAX(0,M$2-$D707),IF(M$1="C",MAX(0,$D707-M$2)))</f>
        <v>7.55</v>
      </c>
      <c r="N707" s="103" t="n">
        <f aca="false">IF(N$1="P",MAX(0,N$2-$D707),IF(N$1="C",MAX(0,$D707-N$2)))</f>
        <v>22.45</v>
      </c>
      <c r="O707" s="103" t="n">
        <f aca="false">IF(O$1="P",MAX(0,O$2-$D707),IF(O$1="C",MAX(0,$D707-O$2)))</f>
        <v>17.45</v>
      </c>
      <c r="P707" s="103" t="n">
        <f aca="false">IF(P$1="P",MAX(0,P$2-$D707),IF(P$1="C",MAX(0,$D707-P$2)))</f>
        <v>12.45</v>
      </c>
      <c r="Q707" s="103" t="n">
        <f aca="false">IF(Q$1="P",MAX(0,Q$2-$D707),IF(Q$1="C",MAX(0,$D707-Q$2)))</f>
        <v>7.45</v>
      </c>
      <c r="R707" s="103" t="n">
        <f aca="false">IF(R$1="P",MAX(0,R$2-$D707),IF(R$1="C",MAX(0,$D707-R$2)))</f>
        <v>2.45</v>
      </c>
      <c r="S707" s="103" t="n">
        <f aca="false">IF(S$1="P",MAX(0,S$2-$D707),IF(S$1="C",MAX(0,$D707-S$2)))</f>
        <v>0</v>
      </c>
      <c r="T707" s="103" t="n">
        <f aca="false">IF(T$1="P",MAX(0,T$2-$D707),IF(T$1="C",MAX(0,$D707-T$2)))</f>
        <v>0</v>
      </c>
      <c r="U707" s="104" t="n">
        <f aca="false">B707</f>
        <v>33</v>
      </c>
      <c r="V707" s="105" t="n">
        <f aca="false">VLOOKUP($C707,Gas!$B$3:$E$2506,2)</f>
        <v>5.065</v>
      </c>
      <c r="W707" s="46" t="n">
        <f aca="false">D707/V707</f>
        <v>8.38104639684107</v>
      </c>
      <c r="X707" s="99" t="n">
        <f aca="false">VLOOKUP($C707,Gas!$B$3:$E$2506,4)</f>
        <v>0.30613165019839</v>
      </c>
    </row>
    <row r="708" customFormat="false" ht="12.75" hidden="false" customHeight="false" outlineLevel="0" collapsed="false">
      <c r="A708" s="0" t="n">
        <f aca="false">YEAR(C708)</f>
        <v>2000</v>
      </c>
      <c r="B708" s="95" t="n">
        <f aca="false">MONTH(C708)+(YEAR(C708)-1998)*12</f>
        <v>33</v>
      </c>
      <c r="C708" s="101" t="n">
        <v>36784</v>
      </c>
      <c r="D708" s="102" t="n">
        <v>43.48</v>
      </c>
      <c r="E708" s="98" t="n">
        <f aca="false">LN(D708/D707)</f>
        <v>0.0239741494956523</v>
      </c>
      <c r="F708" s="106" t="n">
        <f aca="false">STDEV(E699:E708)*SQRT(trade_day)</f>
        <v>3.546599223559</v>
      </c>
      <c r="G708" s="97"/>
      <c r="H708" s="103" t="n">
        <f aca="false">IF(H$1="P",MAX(0,H$2-$D708),IF(H$1="C",MAX(0,$D708-H$2)))</f>
        <v>0</v>
      </c>
      <c r="I708" s="103" t="n">
        <f aca="false">IF(I$1="P",MAX(0,I$2-$D708),IF(I$1="C",MAX(0,$D708-I$2)))</f>
        <v>0</v>
      </c>
      <c r="J708" s="103" t="n">
        <f aca="false">IF(J$1="P",MAX(0,J$2-$D708),IF(J$1="C",MAX(0,$D708-J$2)))</f>
        <v>0</v>
      </c>
      <c r="K708" s="103" t="n">
        <f aca="false">IF(K$1="P",MAX(0,K$2-$D708),IF(K$1="C",MAX(0,$D708-K$2)))</f>
        <v>0</v>
      </c>
      <c r="L708" s="103" t="n">
        <f aca="false">IF(L$1="P",MAX(0,L$2-$D708),IF(L$1="C",MAX(0,$D708-L$2)))</f>
        <v>0</v>
      </c>
      <c r="M708" s="103" t="n">
        <f aca="false">IF(M$1="P",MAX(0,M$2-$D708),IF(M$1="C",MAX(0,$D708-M$2)))</f>
        <v>6.52</v>
      </c>
      <c r="N708" s="103" t="n">
        <f aca="false">IF(N$1="P",MAX(0,N$2-$D708),IF(N$1="C",MAX(0,$D708-N$2)))</f>
        <v>23.48</v>
      </c>
      <c r="O708" s="103" t="n">
        <f aca="false">IF(O$1="P",MAX(0,O$2-$D708),IF(O$1="C",MAX(0,$D708-O$2)))</f>
        <v>18.48</v>
      </c>
      <c r="P708" s="103" t="n">
        <f aca="false">IF(P$1="P",MAX(0,P$2-$D708),IF(P$1="C",MAX(0,$D708-P$2)))</f>
        <v>13.48</v>
      </c>
      <c r="Q708" s="103" t="n">
        <f aca="false">IF(Q$1="P",MAX(0,Q$2-$D708),IF(Q$1="C",MAX(0,$D708-Q$2)))</f>
        <v>8.48</v>
      </c>
      <c r="R708" s="103" t="n">
        <f aca="false">IF(R$1="P",MAX(0,R$2-$D708),IF(R$1="C",MAX(0,$D708-R$2)))</f>
        <v>3.48</v>
      </c>
      <c r="S708" s="103" t="n">
        <f aca="false">IF(S$1="P",MAX(0,S$2-$D708),IF(S$1="C",MAX(0,$D708-S$2)))</f>
        <v>0</v>
      </c>
      <c r="T708" s="103" t="n">
        <f aca="false">IF(T$1="P",MAX(0,T$2-$D708),IF(T$1="C",MAX(0,$D708-T$2)))</f>
        <v>0</v>
      </c>
      <c r="U708" s="104" t="n">
        <f aca="false">B708</f>
        <v>33</v>
      </c>
      <c r="V708" s="105" t="n">
        <f aca="false">VLOOKUP($C708,Gas!$B$3:$E$2506,2)</f>
        <v>5.1</v>
      </c>
      <c r="W708" s="46" t="n">
        <f aca="false">D708/V708</f>
        <v>8.52549019607843</v>
      </c>
      <c r="X708" s="99" t="n">
        <f aca="false">VLOOKUP($C708,Gas!$B$3:$E$2506,4)</f>
        <v>0.302109120438515</v>
      </c>
    </row>
    <row r="709" customFormat="false" ht="12.75" hidden="false" customHeight="false" outlineLevel="0" collapsed="false">
      <c r="A709" s="0" t="n">
        <f aca="false">YEAR(C709)</f>
        <v>2000</v>
      </c>
      <c r="B709" s="95" t="n">
        <f aca="false">MONTH(C709)+(YEAR(C709)-1998)*12</f>
        <v>33</v>
      </c>
      <c r="C709" s="101" t="n">
        <v>36787</v>
      </c>
      <c r="D709" s="102" t="n">
        <v>42.75</v>
      </c>
      <c r="E709" s="98" t="n">
        <f aca="false">LN(D709/D708)</f>
        <v>-0.0169318668702394</v>
      </c>
      <c r="F709" s="106" t="n">
        <f aca="false">STDEV(E700:E709)*SQRT(trade_day)</f>
        <v>3.53844650639222</v>
      </c>
      <c r="G709" s="97"/>
      <c r="H709" s="103" t="n">
        <f aca="false">IF(H$1="P",MAX(0,H$2-$D709),IF(H$1="C",MAX(0,$D709-H$2)))</f>
        <v>0</v>
      </c>
      <c r="I709" s="103" t="n">
        <f aca="false">IF(I$1="P",MAX(0,I$2-$D709),IF(I$1="C",MAX(0,$D709-I$2)))</f>
        <v>0</v>
      </c>
      <c r="J709" s="103" t="n">
        <f aca="false">IF(J$1="P",MAX(0,J$2-$D709),IF(J$1="C",MAX(0,$D709-J$2)))</f>
        <v>0</v>
      </c>
      <c r="K709" s="103" t="n">
        <f aca="false">IF(K$1="P",MAX(0,K$2-$D709),IF(K$1="C",MAX(0,$D709-K$2)))</f>
        <v>0</v>
      </c>
      <c r="L709" s="103" t="n">
        <f aca="false">IF(L$1="P",MAX(0,L$2-$D709),IF(L$1="C",MAX(0,$D709-L$2)))</f>
        <v>0</v>
      </c>
      <c r="M709" s="103" t="n">
        <f aca="false">IF(M$1="P",MAX(0,M$2-$D709),IF(M$1="C",MAX(0,$D709-M$2)))</f>
        <v>7.25</v>
      </c>
      <c r="N709" s="103" t="n">
        <f aca="false">IF(N$1="P",MAX(0,N$2-$D709),IF(N$1="C",MAX(0,$D709-N$2)))</f>
        <v>22.75</v>
      </c>
      <c r="O709" s="103" t="n">
        <f aca="false">IF(O$1="P",MAX(0,O$2-$D709),IF(O$1="C",MAX(0,$D709-O$2)))</f>
        <v>17.75</v>
      </c>
      <c r="P709" s="103" t="n">
        <f aca="false">IF(P$1="P",MAX(0,P$2-$D709),IF(P$1="C",MAX(0,$D709-P$2)))</f>
        <v>12.75</v>
      </c>
      <c r="Q709" s="103" t="n">
        <f aca="false">IF(Q$1="P",MAX(0,Q$2-$D709),IF(Q$1="C",MAX(0,$D709-Q$2)))</f>
        <v>7.75</v>
      </c>
      <c r="R709" s="103" t="n">
        <f aca="false">IF(R$1="P",MAX(0,R$2-$D709),IF(R$1="C",MAX(0,$D709-R$2)))</f>
        <v>2.75</v>
      </c>
      <c r="S709" s="103" t="n">
        <f aca="false">IF(S$1="P",MAX(0,S$2-$D709),IF(S$1="C",MAX(0,$D709-S$2)))</f>
        <v>0</v>
      </c>
      <c r="T709" s="103" t="n">
        <f aca="false">IF(T$1="P",MAX(0,T$2-$D709),IF(T$1="C",MAX(0,$D709-T$2)))</f>
        <v>0</v>
      </c>
      <c r="U709" s="104" t="n">
        <f aca="false">B709</f>
        <v>33</v>
      </c>
      <c r="V709" s="105" t="n">
        <f aca="false">VLOOKUP($C709,Gas!$B$3:$E$2506,2)</f>
        <v>5.29</v>
      </c>
      <c r="W709" s="46" t="n">
        <f aca="false">D709/V709</f>
        <v>8.08128544423441</v>
      </c>
      <c r="X709" s="99" t="n">
        <f aca="false">VLOOKUP($C709,Gas!$B$3:$E$2506,4)</f>
        <v>0.325929119787239</v>
      </c>
    </row>
    <row r="710" customFormat="false" ht="12.75" hidden="false" customHeight="false" outlineLevel="0" collapsed="false">
      <c r="A710" s="0" t="n">
        <f aca="false">YEAR(C710)</f>
        <v>2000</v>
      </c>
      <c r="B710" s="95" t="n">
        <f aca="false">MONTH(C710)+(YEAR(C710)-1998)*12</f>
        <v>33</v>
      </c>
      <c r="C710" s="101" t="n">
        <v>36788</v>
      </c>
      <c r="D710" s="102" t="n">
        <v>57.25</v>
      </c>
      <c r="E710" s="98" t="n">
        <f aca="false">LN(D710/D709)</f>
        <v>0.29205844705158</v>
      </c>
      <c r="F710" s="106" t="n">
        <f aca="false">STDEV(E701:E710)*SQRT(trade_day)</f>
        <v>3.3488548070807</v>
      </c>
      <c r="G710" s="97"/>
      <c r="H710" s="103" t="n">
        <f aca="false">IF(H$1="P",MAX(0,H$2-$D710),IF(H$1="C",MAX(0,$D710-H$2)))</f>
        <v>0</v>
      </c>
      <c r="I710" s="103" t="n">
        <f aca="false">IF(I$1="P",MAX(0,I$2-$D710),IF(I$1="C",MAX(0,$D710-I$2)))</f>
        <v>0</v>
      </c>
      <c r="J710" s="103" t="n">
        <f aca="false">IF(J$1="P",MAX(0,J$2-$D710),IF(J$1="C",MAX(0,$D710-J$2)))</f>
        <v>0</v>
      </c>
      <c r="K710" s="103" t="n">
        <f aca="false">IF(K$1="P",MAX(0,K$2-$D710),IF(K$1="C",MAX(0,$D710-K$2)))</f>
        <v>0</v>
      </c>
      <c r="L710" s="103" t="n">
        <f aca="false">IF(L$1="P",MAX(0,L$2-$D710),IF(L$1="C",MAX(0,$D710-L$2)))</f>
        <v>0</v>
      </c>
      <c r="M710" s="103" t="n">
        <f aca="false">IF(M$1="P",MAX(0,M$2-$D710),IF(M$1="C",MAX(0,$D710-M$2)))</f>
        <v>0</v>
      </c>
      <c r="N710" s="103" t="n">
        <f aca="false">IF(N$1="P",MAX(0,N$2-$D710),IF(N$1="C",MAX(0,$D710-N$2)))</f>
        <v>37.25</v>
      </c>
      <c r="O710" s="103" t="n">
        <f aca="false">IF(O$1="P",MAX(0,O$2-$D710),IF(O$1="C",MAX(0,$D710-O$2)))</f>
        <v>32.25</v>
      </c>
      <c r="P710" s="103" t="n">
        <f aca="false">IF(P$1="P",MAX(0,P$2-$D710),IF(P$1="C",MAX(0,$D710-P$2)))</f>
        <v>27.25</v>
      </c>
      <c r="Q710" s="103" t="n">
        <f aca="false">IF(Q$1="P",MAX(0,Q$2-$D710),IF(Q$1="C",MAX(0,$D710-Q$2)))</f>
        <v>22.25</v>
      </c>
      <c r="R710" s="103" t="n">
        <f aca="false">IF(R$1="P",MAX(0,R$2-$D710),IF(R$1="C",MAX(0,$D710-R$2)))</f>
        <v>17.25</v>
      </c>
      <c r="S710" s="103" t="n">
        <f aca="false">IF(S$1="P",MAX(0,S$2-$D710),IF(S$1="C",MAX(0,$D710-S$2)))</f>
        <v>7.25</v>
      </c>
      <c r="T710" s="103" t="n">
        <f aca="false">IF(T$1="P",MAX(0,T$2-$D710),IF(T$1="C",MAX(0,$D710-T$2)))</f>
        <v>0</v>
      </c>
      <c r="U710" s="104" t="n">
        <f aca="false">B710</f>
        <v>33</v>
      </c>
      <c r="V710" s="105" t="n">
        <f aca="false">VLOOKUP($C710,Gas!$B$3:$E$2506,2)</f>
        <v>5.065</v>
      </c>
      <c r="W710" s="46" t="n">
        <f aca="false">D710/V710</f>
        <v>11.3030602171767</v>
      </c>
      <c r="X710" s="99" t="n">
        <f aca="false">VLOOKUP($C710,Gas!$B$3:$E$2506,4)</f>
        <v>0.417291601525118</v>
      </c>
    </row>
    <row r="711" customFormat="false" ht="12.75" hidden="false" customHeight="false" outlineLevel="0" collapsed="false">
      <c r="A711" s="0" t="n">
        <f aca="false">YEAR(C711)</f>
        <v>2000</v>
      </c>
      <c r="B711" s="95" t="n">
        <f aca="false">MONTH(C711)+(YEAR(C711)-1998)*12</f>
        <v>33</v>
      </c>
      <c r="C711" s="101" t="n">
        <v>36789</v>
      </c>
      <c r="D711" s="102" t="n">
        <v>57.13</v>
      </c>
      <c r="E711" s="98" t="n">
        <f aca="false">LN(D711/D710)</f>
        <v>-0.00209826969797781</v>
      </c>
      <c r="F711" s="106" t="n">
        <f aca="false">STDEV(E702:E711)*SQRT(trade_day)</f>
        <v>2.88499471532555</v>
      </c>
      <c r="G711" s="97"/>
      <c r="H711" s="103" t="n">
        <f aca="false">IF(H$1="P",MAX(0,H$2-$D711),IF(H$1="C",MAX(0,$D711-H$2)))</f>
        <v>0</v>
      </c>
      <c r="I711" s="103" t="n">
        <f aca="false">IF(I$1="P",MAX(0,I$2-$D711),IF(I$1="C",MAX(0,$D711-I$2)))</f>
        <v>0</v>
      </c>
      <c r="J711" s="103" t="n">
        <f aca="false">IF(J$1="P",MAX(0,J$2-$D711),IF(J$1="C",MAX(0,$D711-J$2)))</f>
        <v>0</v>
      </c>
      <c r="K711" s="103" t="n">
        <f aca="false">IF(K$1="P",MAX(0,K$2-$D711),IF(K$1="C",MAX(0,$D711-K$2)))</f>
        <v>0</v>
      </c>
      <c r="L711" s="103" t="n">
        <f aca="false">IF(L$1="P",MAX(0,L$2-$D711),IF(L$1="C",MAX(0,$D711-L$2)))</f>
        <v>0</v>
      </c>
      <c r="M711" s="103" t="n">
        <f aca="false">IF(M$1="P",MAX(0,M$2-$D711),IF(M$1="C",MAX(0,$D711-M$2)))</f>
        <v>0</v>
      </c>
      <c r="N711" s="103" t="n">
        <f aca="false">IF(N$1="P",MAX(0,N$2-$D711),IF(N$1="C",MAX(0,$D711-N$2)))</f>
        <v>37.13</v>
      </c>
      <c r="O711" s="103" t="n">
        <f aca="false">IF(O$1="P",MAX(0,O$2-$D711),IF(O$1="C",MAX(0,$D711-O$2)))</f>
        <v>32.13</v>
      </c>
      <c r="P711" s="103" t="n">
        <f aca="false">IF(P$1="P",MAX(0,P$2-$D711),IF(P$1="C",MAX(0,$D711-P$2)))</f>
        <v>27.13</v>
      </c>
      <c r="Q711" s="103" t="n">
        <f aca="false">IF(Q$1="P",MAX(0,Q$2-$D711),IF(Q$1="C",MAX(0,$D711-Q$2)))</f>
        <v>22.13</v>
      </c>
      <c r="R711" s="103" t="n">
        <f aca="false">IF(R$1="P",MAX(0,R$2-$D711),IF(R$1="C",MAX(0,$D711-R$2)))</f>
        <v>17.13</v>
      </c>
      <c r="S711" s="103" t="n">
        <f aca="false">IF(S$1="P",MAX(0,S$2-$D711),IF(S$1="C",MAX(0,$D711-S$2)))</f>
        <v>7.13</v>
      </c>
      <c r="T711" s="103" t="n">
        <f aca="false">IF(T$1="P",MAX(0,T$2-$D711),IF(T$1="C",MAX(0,$D711-T$2)))</f>
        <v>0</v>
      </c>
      <c r="U711" s="104" t="n">
        <f aca="false">B711</f>
        <v>33</v>
      </c>
      <c r="V711" s="105" t="n">
        <f aca="false">VLOOKUP($C711,Gas!$B$3:$E$2506,2)</f>
        <v>5.22</v>
      </c>
      <c r="W711" s="46" t="n">
        <f aca="false">D711/V711</f>
        <v>10.9444444444444</v>
      </c>
      <c r="X711" s="99" t="n">
        <f aca="false">VLOOKUP($C711,Gas!$B$3:$E$2506,4)</f>
        <v>0.437424678536316</v>
      </c>
    </row>
    <row r="712" customFormat="false" ht="12.75" hidden="false" customHeight="false" outlineLevel="0" collapsed="false">
      <c r="A712" s="0" t="n">
        <f aca="false">YEAR(C712)</f>
        <v>2000</v>
      </c>
      <c r="B712" s="95" t="n">
        <f aca="false">MONTH(C712)+(YEAR(C712)-1998)*12</f>
        <v>33</v>
      </c>
      <c r="C712" s="101" t="n">
        <v>36790</v>
      </c>
      <c r="D712" s="102" t="n">
        <v>53.09</v>
      </c>
      <c r="E712" s="98" t="n">
        <f aca="false">LN(D712/D711)</f>
        <v>-0.073340786140791</v>
      </c>
      <c r="F712" s="106" t="n">
        <f aca="false">STDEV(E703:E712)*SQRT(trade_day)</f>
        <v>2.91113587051568</v>
      </c>
      <c r="G712" s="97"/>
      <c r="H712" s="103" t="n">
        <f aca="false">IF(H$1="P",MAX(0,H$2-$D712),IF(H$1="C",MAX(0,$D712-H$2)))</f>
        <v>0</v>
      </c>
      <c r="I712" s="103" t="n">
        <f aca="false">IF(I$1="P",MAX(0,I$2-$D712),IF(I$1="C",MAX(0,$D712-I$2)))</f>
        <v>0</v>
      </c>
      <c r="J712" s="103" t="n">
        <f aca="false">IF(J$1="P",MAX(0,J$2-$D712),IF(J$1="C",MAX(0,$D712-J$2)))</f>
        <v>0</v>
      </c>
      <c r="K712" s="103" t="n">
        <f aca="false">IF(K$1="P",MAX(0,K$2-$D712),IF(K$1="C",MAX(0,$D712-K$2)))</f>
        <v>0</v>
      </c>
      <c r="L712" s="103" t="n">
        <f aca="false">IF(L$1="P",MAX(0,L$2-$D712),IF(L$1="C",MAX(0,$D712-L$2)))</f>
        <v>0</v>
      </c>
      <c r="M712" s="103" t="n">
        <f aca="false">IF(M$1="P",MAX(0,M$2-$D712),IF(M$1="C",MAX(0,$D712-M$2)))</f>
        <v>0</v>
      </c>
      <c r="N712" s="103" t="n">
        <f aca="false">IF(N$1="P",MAX(0,N$2-$D712),IF(N$1="C",MAX(0,$D712-N$2)))</f>
        <v>33.09</v>
      </c>
      <c r="O712" s="103" t="n">
        <f aca="false">IF(O$1="P",MAX(0,O$2-$D712),IF(O$1="C",MAX(0,$D712-O$2)))</f>
        <v>28.09</v>
      </c>
      <c r="P712" s="103" t="n">
        <f aca="false">IF(P$1="P",MAX(0,P$2-$D712),IF(P$1="C",MAX(0,$D712-P$2)))</f>
        <v>23.09</v>
      </c>
      <c r="Q712" s="103" t="n">
        <f aca="false">IF(Q$1="P",MAX(0,Q$2-$D712),IF(Q$1="C",MAX(0,$D712-Q$2)))</f>
        <v>18.09</v>
      </c>
      <c r="R712" s="103" t="n">
        <f aca="false">IF(R$1="P",MAX(0,R$2-$D712),IF(R$1="C",MAX(0,$D712-R$2)))</f>
        <v>13.09</v>
      </c>
      <c r="S712" s="103" t="n">
        <f aca="false">IF(S$1="P",MAX(0,S$2-$D712),IF(S$1="C",MAX(0,$D712-S$2)))</f>
        <v>3.09</v>
      </c>
      <c r="T712" s="103" t="n">
        <f aca="false">IF(T$1="P",MAX(0,T$2-$D712),IF(T$1="C",MAX(0,$D712-T$2)))</f>
        <v>0</v>
      </c>
      <c r="U712" s="104" t="n">
        <f aca="false">B712</f>
        <v>33</v>
      </c>
      <c r="V712" s="105" t="n">
        <f aca="false">VLOOKUP($C712,Gas!$B$3:$E$2506,2)</f>
        <v>5.245</v>
      </c>
      <c r="W712" s="46" t="n">
        <f aca="false">D712/V712</f>
        <v>10.1220209723546</v>
      </c>
      <c r="X712" s="99" t="n">
        <f aca="false">VLOOKUP($C712,Gas!$B$3:$E$2506,4)</f>
        <v>0.43413850154958</v>
      </c>
    </row>
    <row r="713" customFormat="false" ht="12.75" hidden="false" customHeight="false" outlineLevel="0" collapsed="false">
      <c r="A713" s="0" t="n">
        <f aca="false">YEAR(C713)</f>
        <v>2000</v>
      </c>
      <c r="B713" s="95" t="n">
        <f aca="false">MONTH(C713)+(YEAR(C713)-1998)*12</f>
        <v>33</v>
      </c>
      <c r="C713" s="101" t="n">
        <v>36791</v>
      </c>
      <c r="D713" s="102" t="n">
        <v>48.83</v>
      </c>
      <c r="E713" s="98" t="n">
        <f aca="false">LN(D713/D712)</f>
        <v>-0.0836437085220113</v>
      </c>
      <c r="F713" s="106" t="n">
        <f aca="false">STDEV(E704:E713)*SQRT(trade_day)</f>
        <v>2.98869004611009</v>
      </c>
      <c r="G713" s="97"/>
      <c r="H713" s="103" t="n">
        <f aca="false">IF(H$1="P",MAX(0,H$2-$D713),IF(H$1="C",MAX(0,$D713-H$2)))</f>
        <v>0</v>
      </c>
      <c r="I713" s="103" t="n">
        <f aca="false">IF(I$1="P",MAX(0,I$2-$D713),IF(I$1="C",MAX(0,$D713-I$2)))</f>
        <v>0</v>
      </c>
      <c r="J713" s="103" t="n">
        <f aca="false">IF(J$1="P",MAX(0,J$2-$D713),IF(J$1="C",MAX(0,$D713-J$2)))</f>
        <v>0</v>
      </c>
      <c r="K713" s="103" t="n">
        <f aca="false">IF(K$1="P",MAX(0,K$2-$D713),IF(K$1="C",MAX(0,$D713-K$2)))</f>
        <v>0</v>
      </c>
      <c r="L713" s="103" t="n">
        <f aca="false">IF(L$1="P",MAX(0,L$2-$D713),IF(L$1="C",MAX(0,$D713-L$2)))</f>
        <v>0</v>
      </c>
      <c r="M713" s="103" t="n">
        <f aca="false">IF(M$1="P",MAX(0,M$2-$D713),IF(M$1="C",MAX(0,$D713-M$2)))</f>
        <v>1.17</v>
      </c>
      <c r="N713" s="103" t="n">
        <f aca="false">IF(N$1="P",MAX(0,N$2-$D713),IF(N$1="C",MAX(0,$D713-N$2)))</f>
        <v>28.83</v>
      </c>
      <c r="O713" s="103" t="n">
        <f aca="false">IF(O$1="P",MAX(0,O$2-$D713),IF(O$1="C",MAX(0,$D713-O$2)))</f>
        <v>23.83</v>
      </c>
      <c r="P713" s="103" t="n">
        <f aca="false">IF(P$1="P",MAX(0,P$2-$D713),IF(P$1="C",MAX(0,$D713-P$2)))</f>
        <v>18.83</v>
      </c>
      <c r="Q713" s="103" t="n">
        <f aca="false">IF(Q$1="P",MAX(0,Q$2-$D713),IF(Q$1="C",MAX(0,$D713-Q$2)))</f>
        <v>13.83</v>
      </c>
      <c r="R713" s="103" t="n">
        <f aca="false">IF(R$1="P",MAX(0,R$2-$D713),IF(R$1="C",MAX(0,$D713-R$2)))</f>
        <v>8.83</v>
      </c>
      <c r="S713" s="103" t="n">
        <f aca="false">IF(S$1="P",MAX(0,S$2-$D713),IF(S$1="C",MAX(0,$D713-S$2)))</f>
        <v>0</v>
      </c>
      <c r="T713" s="103" t="n">
        <f aca="false">IF(T$1="P",MAX(0,T$2-$D713),IF(T$1="C",MAX(0,$D713-T$2)))</f>
        <v>0</v>
      </c>
      <c r="U713" s="104" t="n">
        <f aca="false">B713</f>
        <v>33</v>
      </c>
      <c r="V713" s="105" t="n">
        <f aca="false">VLOOKUP($C713,Gas!$B$3:$E$2506,2)</f>
        <v>5.16</v>
      </c>
      <c r="W713" s="46" t="n">
        <f aca="false">D713/V713</f>
        <v>9.46317829457364</v>
      </c>
      <c r="X713" s="99" t="n">
        <f aca="false">VLOOKUP($C713,Gas!$B$3:$E$2506,4)</f>
        <v>0.44794541586162</v>
      </c>
    </row>
    <row r="714" customFormat="false" ht="12.75" hidden="false" customHeight="false" outlineLevel="0" collapsed="false">
      <c r="A714" s="0" t="n">
        <f aca="false">YEAR(C714)</f>
        <v>2000</v>
      </c>
      <c r="B714" s="95" t="n">
        <f aca="false">MONTH(C714)+(YEAR(C714)-1998)*12</f>
        <v>33</v>
      </c>
      <c r="C714" s="101" t="n">
        <v>36794</v>
      </c>
      <c r="D714" s="102" t="n">
        <v>35.86</v>
      </c>
      <c r="E714" s="98" t="n">
        <f aca="false">LN(D714/D713)</f>
        <v>-0.308722409896582</v>
      </c>
      <c r="F714" s="106" t="n">
        <f aca="false">STDEV(E705:E714)*SQRT(trade_day)</f>
        <v>3.31756748004453</v>
      </c>
      <c r="G714" s="97"/>
      <c r="H714" s="103" t="n">
        <f aca="false">IF(H$1="P",MAX(0,H$2-$D714),IF(H$1="C",MAX(0,$D714-H$2)))</f>
        <v>0</v>
      </c>
      <c r="I714" s="103" t="n">
        <f aca="false">IF(I$1="P",MAX(0,I$2-$D714),IF(I$1="C",MAX(0,$D714-I$2)))</f>
        <v>0</v>
      </c>
      <c r="J714" s="103" t="n">
        <f aca="false">IF(J$1="P",MAX(0,J$2-$D714),IF(J$1="C",MAX(0,$D714-J$2)))</f>
        <v>0</v>
      </c>
      <c r="K714" s="103" t="n">
        <f aca="false">IF(K$1="P",MAX(0,K$2-$D714),IF(K$1="C",MAX(0,$D714-K$2)))</f>
        <v>0</v>
      </c>
      <c r="L714" s="103" t="n">
        <f aca="false">IF(L$1="P",MAX(0,L$2-$D714),IF(L$1="C",MAX(0,$D714-L$2)))</f>
        <v>4.14</v>
      </c>
      <c r="M714" s="103" t="n">
        <f aca="false">IF(M$1="P",MAX(0,M$2-$D714),IF(M$1="C",MAX(0,$D714-M$2)))</f>
        <v>14.14</v>
      </c>
      <c r="N714" s="103" t="n">
        <f aca="false">IF(N$1="P",MAX(0,N$2-$D714),IF(N$1="C",MAX(0,$D714-N$2)))</f>
        <v>15.86</v>
      </c>
      <c r="O714" s="103" t="n">
        <f aca="false">IF(O$1="P",MAX(0,O$2-$D714),IF(O$1="C",MAX(0,$D714-O$2)))</f>
        <v>10.86</v>
      </c>
      <c r="P714" s="103" t="n">
        <f aca="false">IF(P$1="P",MAX(0,P$2-$D714),IF(P$1="C",MAX(0,$D714-P$2)))</f>
        <v>5.86</v>
      </c>
      <c r="Q714" s="103" t="n">
        <f aca="false">IF(Q$1="P",MAX(0,Q$2-$D714),IF(Q$1="C",MAX(0,$D714-Q$2)))</f>
        <v>0.859999999999999</v>
      </c>
      <c r="R714" s="103" t="n">
        <f aca="false">IF(R$1="P",MAX(0,R$2-$D714),IF(R$1="C",MAX(0,$D714-R$2)))</f>
        <v>0</v>
      </c>
      <c r="S714" s="103" t="n">
        <f aca="false">IF(S$1="P",MAX(0,S$2-$D714),IF(S$1="C",MAX(0,$D714-S$2)))</f>
        <v>0</v>
      </c>
      <c r="T714" s="103" t="n">
        <f aca="false">IF(T$1="P",MAX(0,T$2-$D714),IF(T$1="C",MAX(0,$D714-T$2)))</f>
        <v>0</v>
      </c>
      <c r="U714" s="104" t="n">
        <f aca="false">B714</f>
        <v>33</v>
      </c>
      <c r="V714" s="105" t="n">
        <f aca="false">VLOOKUP($C714,Gas!$B$3:$E$2506,2)</f>
        <v>5.165</v>
      </c>
      <c r="W714" s="46" t="n">
        <f aca="false">D714/V714</f>
        <v>6.94288480154889</v>
      </c>
      <c r="X714" s="99" t="n">
        <f aca="false">VLOOKUP($C714,Gas!$B$3:$E$2506,4)</f>
        <v>0.422923497462311</v>
      </c>
    </row>
    <row r="715" customFormat="false" ht="12.75" hidden="false" customHeight="false" outlineLevel="0" collapsed="false">
      <c r="A715" s="0" t="n">
        <f aca="false">YEAR(C715)</f>
        <v>2000</v>
      </c>
      <c r="B715" s="95" t="n">
        <f aca="false">MONTH(C715)+(YEAR(C715)-1998)*12</f>
        <v>33</v>
      </c>
      <c r="C715" s="101" t="n">
        <v>36795</v>
      </c>
      <c r="D715" s="102" t="n">
        <v>48.56</v>
      </c>
      <c r="E715" s="98" t="n">
        <f aca="false">LN(D715/D714)</f>
        <v>0.303177678574256</v>
      </c>
      <c r="F715" s="106" t="n">
        <f aca="false">STDEV(E706:E715)*SQRT(trade_day)</f>
        <v>3.0033635590708</v>
      </c>
      <c r="G715" s="97"/>
      <c r="H715" s="103" t="n">
        <f aca="false">IF(H$1="P",MAX(0,H$2-$D715),IF(H$1="C",MAX(0,$D715-H$2)))</f>
        <v>0</v>
      </c>
      <c r="I715" s="103" t="n">
        <f aca="false">IF(I$1="P",MAX(0,I$2-$D715),IF(I$1="C",MAX(0,$D715-I$2)))</f>
        <v>0</v>
      </c>
      <c r="J715" s="103" t="n">
        <f aca="false">IF(J$1="P",MAX(0,J$2-$D715),IF(J$1="C",MAX(0,$D715-J$2)))</f>
        <v>0</v>
      </c>
      <c r="K715" s="103" t="n">
        <f aca="false">IF(K$1="P",MAX(0,K$2-$D715),IF(K$1="C",MAX(0,$D715-K$2)))</f>
        <v>0</v>
      </c>
      <c r="L715" s="103" t="n">
        <f aca="false">IF(L$1="P",MAX(0,L$2-$D715),IF(L$1="C",MAX(0,$D715-L$2)))</f>
        <v>0</v>
      </c>
      <c r="M715" s="103" t="n">
        <f aca="false">IF(M$1="P",MAX(0,M$2-$D715),IF(M$1="C",MAX(0,$D715-M$2)))</f>
        <v>1.44</v>
      </c>
      <c r="N715" s="103" t="n">
        <f aca="false">IF(N$1="P",MAX(0,N$2-$D715),IF(N$1="C",MAX(0,$D715-N$2)))</f>
        <v>28.56</v>
      </c>
      <c r="O715" s="103" t="n">
        <f aca="false">IF(O$1="P",MAX(0,O$2-$D715),IF(O$1="C",MAX(0,$D715-O$2)))</f>
        <v>23.56</v>
      </c>
      <c r="P715" s="103" t="n">
        <f aca="false">IF(P$1="P",MAX(0,P$2-$D715),IF(P$1="C",MAX(0,$D715-P$2)))</f>
        <v>18.56</v>
      </c>
      <c r="Q715" s="103" t="n">
        <f aca="false">IF(Q$1="P",MAX(0,Q$2-$D715),IF(Q$1="C",MAX(0,$D715-Q$2)))</f>
        <v>13.56</v>
      </c>
      <c r="R715" s="103" t="n">
        <f aca="false">IF(R$1="P",MAX(0,R$2-$D715),IF(R$1="C",MAX(0,$D715-R$2)))</f>
        <v>8.56</v>
      </c>
      <c r="S715" s="103" t="n">
        <f aca="false">IF(S$1="P",MAX(0,S$2-$D715),IF(S$1="C",MAX(0,$D715-S$2)))</f>
        <v>0</v>
      </c>
      <c r="T715" s="103" t="n">
        <f aca="false">IF(T$1="P",MAX(0,T$2-$D715),IF(T$1="C",MAX(0,$D715-T$2)))</f>
        <v>0</v>
      </c>
      <c r="U715" s="104" t="n">
        <f aca="false">B715</f>
        <v>33</v>
      </c>
      <c r="V715" s="105" t="n">
        <f aca="false">VLOOKUP($C715,Gas!$B$3:$E$2506,2)</f>
        <v>5.105</v>
      </c>
      <c r="W715" s="46" t="n">
        <f aca="false">D715/V715</f>
        <v>9.51224289911851</v>
      </c>
      <c r="X715" s="99" t="n">
        <f aca="false">VLOOKUP($C715,Gas!$B$3:$E$2506,4)</f>
        <v>0.354474546532537</v>
      </c>
    </row>
    <row r="716" customFormat="false" ht="12.75" hidden="false" customHeight="false" outlineLevel="0" collapsed="false">
      <c r="A716" s="0" t="n">
        <f aca="false">YEAR(C716)</f>
        <v>2000</v>
      </c>
      <c r="B716" s="95" t="n">
        <f aca="false">MONTH(C716)+(YEAR(C716)-1998)*12</f>
        <v>33</v>
      </c>
      <c r="C716" s="101" t="n">
        <v>36796</v>
      </c>
      <c r="D716" s="102" t="n">
        <v>44.25</v>
      </c>
      <c r="E716" s="98" t="n">
        <f aca="false">LN(D716/D715)</f>
        <v>-0.0929447752973044</v>
      </c>
      <c r="F716" s="106" t="n">
        <f aca="false">STDEV(E707:E716)*SQRT(trade_day)</f>
        <v>2.87129227818427</v>
      </c>
      <c r="G716" s="97"/>
      <c r="H716" s="103" t="n">
        <f aca="false">IF(H$1="P",MAX(0,H$2-$D716),IF(H$1="C",MAX(0,$D716-H$2)))</f>
        <v>0</v>
      </c>
      <c r="I716" s="103" t="n">
        <f aca="false">IF(I$1="P",MAX(0,I$2-$D716),IF(I$1="C",MAX(0,$D716-I$2)))</f>
        <v>0</v>
      </c>
      <c r="J716" s="103" t="n">
        <f aca="false">IF(J$1="P",MAX(0,J$2-$D716),IF(J$1="C",MAX(0,$D716-J$2)))</f>
        <v>0</v>
      </c>
      <c r="K716" s="103" t="n">
        <f aca="false">IF(K$1="P",MAX(0,K$2-$D716),IF(K$1="C",MAX(0,$D716-K$2)))</f>
        <v>0</v>
      </c>
      <c r="L716" s="103" t="n">
        <f aca="false">IF(L$1="P",MAX(0,L$2-$D716),IF(L$1="C",MAX(0,$D716-L$2)))</f>
        <v>0</v>
      </c>
      <c r="M716" s="103" t="n">
        <f aca="false">IF(M$1="P",MAX(0,M$2-$D716),IF(M$1="C",MAX(0,$D716-M$2)))</f>
        <v>5.75</v>
      </c>
      <c r="N716" s="103" t="n">
        <f aca="false">IF(N$1="P",MAX(0,N$2-$D716),IF(N$1="C",MAX(0,$D716-N$2)))</f>
        <v>24.25</v>
      </c>
      <c r="O716" s="103" t="n">
        <f aca="false">IF(O$1="P",MAX(0,O$2-$D716),IF(O$1="C",MAX(0,$D716-O$2)))</f>
        <v>19.25</v>
      </c>
      <c r="P716" s="103" t="n">
        <f aca="false">IF(P$1="P",MAX(0,P$2-$D716),IF(P$1="C",MAX(0,$D716-P$2)))</f>
        <v>14.25</v>
      </c>
      <c r="Q716" s="103" t="n">
        <f aca="false">IF(Q$1="P",MAX(0,Q$2-$D716),IF(Q$1="C",MAX(0,$D716-Q$2)))</f>
        <v>9.25</v>
      </c>
      <c r="R716" s="103" t="n">
        <f aca="false">IF(R$1="P",MAX(0,R$2-$D716),IF(R$1="C",MAX(0,$D716-R$2)))</f>
        <v>4.25</v>
      </c>
      <c r="S716" s="103" t="n">
        <f aca="false">IF(S$1="P",MAX(0,S$2-$D716),IF(S$1="C",MAX(0,$D716-S$2)))</f>
        <v>0</v>
      </c>
      <c r="T716" s="103" t="n">
        <f aca="false">IF(T$1="P",MAX(0,T$2-$D716),IF(T$1="C",MAX(0,$D716-T$2)))</f>
        <v>0</v>
      </c>
      <c r="U716" s="104" t="n">
        <f aca="false">B716</f>
        <v>33</v>
      </c>
      <c r="V716" s="105" t="n">
        <f aca="false">VLOOKUP($C716,Gas!$B$3:$E$2506,2)</f>
        <v>5.275</v>
      </c>
      <c r="W716" s="46" t="n">
        <f aca="false">D716/V716</f>
        <v>8.38862559241706</v>
      </c>
      <c r="X716" s="99" t="n">
        <f aca="false">VLOOKUP($C716,Gas!$B$3:$E$2506,4)</f>
        <v>0.417467295144587</v>
      </c>
    </row>
    <row r="717" customFormat="false" ht="12.75" hidden="false" customHeight="false" outlineLevel="0" collapsed="false">
      <c r="A717" s="0" t="n">
        <f aca="false">YEAR(C717)</f>
        <v>2000</v>
      </c>
      <c r="B717" s="95" t="n">
        <f aca="false">MONTH(C717)+(YEAR(C717)-1998)*12</f>
        <v>33</v>
      </c>
      <c r="C717" s="101" t="n">
        <v>36797</v>
      </c>
      <c r="D717" s="102" t="n">
        <v>47.5</v>
      </c>
      <c r="E717" s="98" t="n">
        <f aca="false">LN(D717/D716)</f>
        <v>0.0708743395866571</v>
      </c>
      <c r="F717" s="106" t="n">
        <f aca="false">STDEV(E708:E717)*SQRT(trade_day)</f>
        <v>2.87790347878582</v>
      </c>
      <c r="G717" s="97"/>
      <c r="H717" s="103" t="n">
        <f aca="false">IF(H$1="P",MAX(0,H$2-$D717),IF(H$1="C",MAX(0,$D717-H$2)))</f>
        <v>0</v>
      </c>
      <c r="I717" s="103" t="n">
        <f aca="false">IF(I$1="P",MAX(0,I$2-$D717),IF(I$1="C",MAX(0,$D717-I$2)))</f>
        <v>0</v>
      </c>
      <c r="J717" s="103" t="n">
        <f aca="false">IF(J$1="P",MAX(0,J$2-$D717),IF(J$1="C",MAX(0,$D717-J$2)))</f>
        <v>0</v>
      </c>
      <c r="K717" s="103" t="n">
        <f aca="false">IF(K$1="P",MAX(0,K$2-$D717),IF(K$1="C",MAX(0,$D717-K$2)))</f>
        <v>0</v>
      </c>
      <c r="L717" s="103" t="n">
        <f aca="false">IF(L$1="P",MAX(0,L$2-$D717),IF(L$1="C",MAX(0,$D717-L$2)))</f>
        <v>0</v>
      </c>
      <c r="M717" s="103" t="n">
        <f aca="false">IF(M$1="P",MAX(0,M$2-$D717),IF(M$1="C",MAX(0,$D717-M$2)))</f>
        <v>2.5</v>
      </c>
      <c r="N717" s="103" t="n">
        <f aca="false">IF(N$1="P",MAX(0,N$2-$D717),IF(N$1="C",MAX(0,$D717-N$2)))</f>
        <v>27.5</v>
      </c>
      <c r="O717" s="103" t="n">
        <f aca="false">IF(O$1="P",MAX(0,O$2-$D717),IF(O$1="C",MAX(0,$D717-O$2)))</f>
        <v>22.5</v>
      </c>
      <c r="P717" s="103" t="n">
        <f aca="false">IF(P$1="P",MAX(0,P$2-$D717),IF(P$1="C",MAX(0,$D717-P$2)))</f>
        <v>17.5</v>
      </c>
      <c r="Q717" s="103" t="n">
        <f aca="false">IF(Q$1="P",MAX(0,Q$2-$D717),IF(Q$1="C",MAX(0,$D717-Q$2)))</f>
        <v>12.5</v>
      </c>
      <c r="R717" s="103" t="n">
        <f aca="false">IF(R$1="P",MAX(0,R$2-$D717),IF(R$1="C",MAX(0,$D717-R$2)))</f>
        <v>7.5</v>
      </c>
      <c r="S717" s="103" t="n">
        <f aca="false">IF(S$1="P",MAX(0,S$2-$D717),IF(S$1="C",MAX(0,$D717-S$2)))</f>
        <v>0</v>
      </c>
      <c r="T717" s="103" t="n">
        <f aca="false">IF(T$1="P",MAX(0,T$2-$D717),IF(T$1="C",MAX(0,$D717-T$2)))</f>
        <v>0</v>
      </c>
      <c r="U717" s="104" t="n">
        <f aca="false">B717</f>
        <v>33</v>
      </c>
      <c r="V717" s="105" t="n">
        <f aca="false">VLOOKUP($C717,Gas!$B$3:$E$2506,2)</f>
        <v>5.35</v>
      </c>
      <c r="W717" s="46" t="n">
        <f aca="false">D717/V717</f>
        <v>8.8785046728972</v>
      </c>
      <c r="X717" s="99" t="n">
        <f aca="false">VLOOKUP($C717,Gas!$B$3:$E$2506,4)</f>
        <v>0.426472845871871</v>
      </c>
    </row>
    <row r="718" customFormat="false" ht="12.75" hidden="false" customHeight="false" outlineLevel="0" collapsed="false">
      <c r="A718" s="0" t="n">
        <f aca="false">YEAR(C718)</f>
        <v>2000</v>
      </c>
      <c r="B718" s="95" t="n">
        <f aca="false">MONTH(C718)+(YEAR(C718)-1998)*12</f>
        <v>33</v>
      </c>
      <c r="C718" s="101" t="n">
        <v>36798</v>
      </c>
      <c r="D718" s="102" t="n">
        <v>49.47</v>
      </c>
      <c r="E718" s="98" t="n">
        <f aca="false">LN(D718/D717)</f>
        <v>0.0406367141990217</v>
      </c>
      <c r="F718" s="106" t="n">
        <f aca="false">STDEV(E709:E718)*SQRT(trade_day)</f>
        <v>2.88115552824744</v>
      </c>
      <c r="G718" s="97"/>
      <c r="H718" s="103" t="n">
        <f aca="false">IF(H$1="P",MAX(0,H$2-$D718),IF(H$1="C",MAX(0,$D718-H$2)))</f>
        <v>0</v>
      </c>
      <c r="I718" s="103" t="n">
        <f aca="false">IF(I$1="P",MAX(0,I$2-$D718),IF(I$1="C",MAX(0,$D718-I$2)))</f>
        <v>0</v>
      </c>
      <c r="J718" s="103" t="n">
        <f aca="false">IF(J$1="P",MAX(0,J$2-$D718),IF(J$1="C",MAX(0,$D718-J$2)))</f>
        <v>0</v>
      </c>
      <c r="K718" s="103" t="n">
        <f aca="false">IF(K$1="P",MAX(0,K$2-$D718),IF(K$1="C",MAX(0,$D718-K$2)))</f>
        <v>0</v>
      </c>
      <c r="L718" s="103" t="n">
        <f aca="false">IF(L$1="P",MAX(0,L$2-$D718),IF(L$1="C",MAX(0,$D718-L$2)))</f>
        <v>0</v>
      </c>
      <c r="M718" s="103" t="n">
        <f aca="false">IF(M$1="P",MAX(0,M$2-$D718),IF(M$1="C",MAX(0,$D718-M$2)))</f>
        <v>0.530000000000001</v>
      </c>
      <c r="N718" s="103" t="n">
        <f aca="false">IF(N$1="P",MAX(0,N$2-$D718),IF(N$1="C",MAX(0,$D718-N$2)))</f>
        <v>29.47</v>
      </c>
      <c r="O718" s="103" t="n">
        <f aca="false">IF(O$1="P",MAX(0,O$2-$D718),IF(O$1="C",MAX(0,$D718-O$2)))</f>
        <v>24.47</v>
      </c>
      <c r="P718" s="103" t="n">
        <f aca="false">IF(P$1="P",MAX(0,P$2-$D718),IF(P$1="C",MAX(0,$D718-P$2)))</f>
        <v>19.47</v>
      </c>
      <c r="Q718" s="103" t="n">
        <f aca="false">IF(Q$1="P",MAX(0,Q$2-$D718),IF(Q$1="C",MAX(0,$D718-Q$2)))</f>
        <v>14.47</v>
      </c>
      <c r="R718" s="103" t="n">
        <f aca="false">IF(R$1="P",MAX(0,R$2-$D718),IF(R$1="C",MAX(0,$D718-R$2)))</f>
        <v>9.47</v>
      </c>
      <c r="S718" s="103" t="n">
        <f aca="false">IF(S$1="P",MAX(0,S$2-$D718),IF(S$1="C",MAX(0,$D718-S$2)))</f>
        <v>0</v>
      </c>
      <c r="T718" s="103" t="n">
        <f aca="false">IF(T$1="P",MAX(0,T$2-$D718),IF(T$1="C",MAX(0,$D718-T$2)))</f>
        <v>0</v>
      </c>
      <c r="U718" s="104" t="n">
        <f aca="false">B718</f>
        <v>33</v>
      </c>
      <c r="V718" s="105" t="n">
        <f aca="false">VLOOKUP($C718,Gas!$B$3:$E$2506,2)</f>
        <v>5.205</v>
      </c>
      <c r="W718" s="46" t="n">
        <f aca="false">D718/V718</f>
        <v>9.5043227665706</v>
      </c>
      <c r="X718" s="99" t="n">
        <f aca="false">VLOOKUP($C718,Gas!$B$3:$E$2506,4)</f>
        <v>0.365217593998439</v>
      </c>
    </row>
    <row r="719" customFormat="false" ht="12.75" hidden="false" customHeight="false" outlineLevel="0" collapsed="false">
      <c r="A719" s="0" t="n">
        <f aca="false">YEAR(C719)</f>
        <v>2000</v>
      </c>
      <c r="B719" s="95" t="n">
        <f aca="false">MONTH(C719)+(YEAR(C719)-1998)*12</f>
        <v>34</v>
      </c>
      <c r="C719" s="101" t="n">
        <v>36801</v>
      </c>
      <c r="D719" s="102" t="n">
        <v>49.94</v>
      </c>
      <c r="E719" s="98" t="n">
        <f aca="false">LN(D719/D718)</f>
        <v>0.0094558596120099</v>
      </c>
      <c r="F719" s="106" t="n">
        <f aca="false">STDEV(E710:E719)*SQRT(trade_day)</f>
        <v>2.87658171012664</v>
      </c>
      <c r="G719" s="97"/>
      <c r="H719" s="103" t="n">
        <f aca="false">IF(H$1="P",MAX(0,H$2-$D719),IF(H$1="C",MAX(0,$D719-H$2)))</f>
        <v>0</v>
      </c>
      <c r="I719" s="103" t="n">
        <f aca="false">IF(I$1="P",MAX(0,I$2-$D719),IF(I$1="C",MAX(0,$D719-I$2)))</f>
        <v>0</v>
      </c>
      <c r="J719" s="103" t="n">
        <f aca="false">IF(J$1="P",MAX(0,J$2-$D719),IF(J$1="C",MAX(0,$D719-J$2)))</f>
        <v>0</v>
      </c>
      <c r="K719" s="103" t="n">
        <f aca="false">IF(K$1="P",MAX(0,K$2-$D719),IF(K$1="C",MAX(0,$D719-K$2)))</f>
        <v>0</v>
      </c>
      <c r="L719" s="103" t="n">
        <f aca="false">IF(L$1="P",MAX(0,L$2-$D719),IF(L$1="C",MAX(0,$D719-L$2)))</f>
        <v>0</v>
      </c>
      <c r="M719" s="103" t="n">
        <f aca="false">IF(M$1="P",MAX(0,M$2-$D719),IF(M$1="C",MAX(0,$D719-M$2)))</f>
        <v>0.0600000000000023</v>
      </c>
      <c r="N719" s="103" t="n">
        <f aca="false">IF(N$1="P",MAX(0,N$2-$D719),IF(N$1="C",MAX(0,$D719-N$2)))</f>
        <v>29.94</v>
      </c>
      <c r="O719" s="103" t="n">
        <f aca="false">IF(O$1="P",MAX(0,O$2-$D719),IF(O$1="C",MAX(0,$D719-O$2)))</f>
        <v>24.94</v>
      </c>
      <c r="P719" s="103" t="n">
        <f aca="false">IF(P$1="P",MAX(0,P$2-$D719),IF(P$1="C",MAX(0,$D719-P$2)))</f>
        <v>19.94</v>
      </c>
      <c r="Q719" s="103" t="n">
        <f aca="false">IF(Q$1="P",MAX(0,Q$2-$D719),IF(Q$1="C",MAX(0,$D719-Q$2)))</f>
        <v>14.94</v>
      </c>
      <c r="R719" s="103" t="n">
        <f aca="false">IF(R$1="P",MAX(0,R$2-$D719),IF(R$1="C",MAX(0,$D719-R$2)))</f>
        <v>9.94</v>
      </c>
      <c r="S719" s="103" t="n">
        <f aca="false">IF(S$1="P",MAX(0,S$2-$D719),IF(S$1="C",MAX(0,$D719-S$2)))</f>
        <v>0</v>
      </c>
      <c r="T719" s="103" t="n">
        <f aca="false">IF(T$1="P",MAX(0,T$2-$D719),IF(T$1="C",MAX(0,$D719-T$2)))</f>
        <v>0</v>
      </c>
      <c r="U719" s="104" t="n">
        <f aca="false">B719</f>
        <v>34</v>
      </c>
      <c r="V719" s="105" t="n">
        <f aca="false">VLOOKUP($C719,Gas!$B$3:$E$2506,2)</f>
        <v>5.105</v>
      </c>
      <c r="W719" s="46" t="n">
        <f aca="false">D719/V719</f>
        <v>9.78256611165524</v>
      </c>
      <c r="X719" s="99" t="n">
        <f aca="false">VLOOKUP($C719,Gas!$B$3:$E$2506,4)</f>
        <v>0.308272294922469</v>
      </c>
    </row>
    <row r="720" customFormat="false" ht="12.75" hidden="false" customHeight="false" outlineLevel="0" collapsed="false">
      <c r="A720" s="0" t="n">
        <f aca="false">YEAR(C720)</f>
        <v>2000</v>
      </c>
      <c r="B720" s="95" t="n">
        <f aca="false">MONTH(C720)+(YEAR(C720)-1998)*12</f>
        <v>34</v>
      </c>
      <c r="C720" s="101" t="n">
        <v>36802</v>
      </c>
      <c r="D720" s="102" t="n">
        <v>52.19</v>
      </c>
      <c r="E720" s="98" t="n">
        <f aca="false">LN(D720/D719)</f>
        <v>0.0440686208036947</v>
      </c>
      <c r="F720" s="106" t="n">
        <f aca="false">STDEV(E711:E720)*SQRT(trade_day)</f>
        <v>2.45002365319531</v>
      </c>
      <c r="G720" s="97"/>
      <c r="H720" s="103" t="n">
        <f aca="false">IF(H$1="P",MAX(0,H$2-$D720),IF(H$1="C",MAX(0,$D720-H$2)))</f>
        <v>0</v>
      </c>
      <c r="I720" s="103" t="n">
        <f aca="false">IF(I$1="P",MAX(0,I$2-$D720),IF(I$1="C",MAX(0,$D720-I$2)))</f>
        <v>0</v>
      </c>
      <c r="J720" s="103" t="n">
        <f aca="false">IF(J$1="P",MAX(0,J$2-$D720),IF(J$1="C",MAX(0,$D720-J$2)))</f>
        <v>0</v>
      </c>
      <c r="K720" s="103" t="n">
        <f aca="false">IF(K$1="P",MAX(0,K$2-$D720),IF(K$1="C",MAX(0,$D720-K$2)))</f>
        <v>0</v>
      </c>
      <c r="L720" s="103" t="n">
        <f aca="false">IF(L$1="P",MAX(0,L$2-$D720),IF(L$1="C",MAX(0,$D720-L$2)))</f>
        <v>0</v>
      </c>
      <c r="M720" s="103" t="n">
        <f aca="false">IF(M$1="P",MAX(0,M$2-$D720),IF(M$1="C",MAX(0,$D720-M$2)))</f>
        <v>0</v>
      </c>
      <c r="N720" s="103" t="n">
        <f aca="false">IF(N$1="P",MAX(0,N$2-$D720),IF(N$1="C",MAX(0,$D720-N$2)))</f>
        <v>32.19</v>
      </c>
      <c r="O720" s="103" t="n">
        <f aca="false">IF(O$1="P",MAX(0,O$2-$D720),IF(O$1="C",MAX(0,$D720-O$2)))</f>
        <v>27.19</v>
      </c>
      <c r="P720" s="103" t="n">
        <f aca="false">IF(P$1="P",MAX(0,P$2-$D720),IF(P$1="C",MAX(0,$D720-P$2)))</f>
        <v>22.19</v>
      </c>
      <c r="Q720" s="103" t="n">
        <f aca="false">IF(Q$1="P",MAX(0,Q$2-$D720),IF(Q$1="C",MAX(0,$D720-Q$2)))</f>
        <v>17.19</v>
      </c>
      <c r="R720" s="103" t="n">
        <f aca="false">IF(R$1="P",MAX(0,R$2-$D720),IF(R$1="C",MAX(0,$D720-R$2)))</f>
        <v>12.19</v>
      </c>
      <c r="S720" s="103" t="n">
        <f aca="false">IF(S$1="P",MAX(0,S$2-$D720),IF(S$1="C",MAX(0,$D720-S$2)))</f>
        <v>2.19</v>
      </c>
      <c r="T720" s="103" t="n">
        <f aca="false">IF(T$1="P",MAX(0,T$2-$D720),IF(T$1="C",MAX(0,$D720-T$2)))</f>
        <v>0</v>
      </c>
      <c r="U720" s="104" t="n">
        <f aca="false">B720</f>
        <v>34</v>
      </c>
      <c r="V720" s="105" t="n">
        <f aca="false">VLOOKUP($C720,Gas!$B$3:$E$2506,2)</f>
        <v>5.235</v>
      </c>
      <c r="W720" s="46" t="n">
        <f aca="false">D720/V720</f>
        <v>9.9694364851958</v>
      </c>
      <c r="X720" s="99" t="n">
        <f aca="false">VLOOKUP($C720,Gas!$B$3:$E$2506,4)</f>
        <v>0.346943061779813</v>
      </c>
    </row>
    <row r="721" customFormat="false" ht="12.75" hidden="false" customHeight="false" outlineLevel="0" collapsed="false">
      <c r="A721" s="0" t="n">
        <f aca="false">YEAR(C721)</f>
        <v>2000</v>
      </c>
      <c r="B721" s="95" t="n">
        <f aca="false">MONTH(C721)+(YEAR(C721)-1998)*12</f>
        <v>34</v>
      </c>
      <c r="C721" s="101" t="n">
        <v>36803</v>
      </c>
      <c r="D721" s="102" t="n">
        <v>53.11</v>
      </c>
      <c r="E721" s="98" t="n">
        <f aca="false">LN(D721/D720)</f>
        <v>0.0174743287789861</v>
      </c>
      <c r="F721" s="106" t="n">
        <f aca="false">STDEV(E712:E721)*SQRT(trade_day)</f>
        <v>2.45356345213729</v>
      </c>
      <c r="G721" s="97"/>
      <c r="H721" s="103" t="n">
        <f aca="false">IF(H$1="P",MAX(0,H$2-$D721),IF(H$1="C",MAX(0,$D721-H$2)))</f>
        <v>0</v>
      </c>
      <c r="I721" s="103" t="n">
        <f aca="false">IF(I$1="P",MAX(0,I$2-$D721),IF(I$1="C",MAX(0,$D721-I$2)))</f>
        <v>0</v>
      </c>
      <c r="J721" s="103" t="n">
        <f aca="false">IF(J$1="P",MAX(0,J$2-$D721),IF(J$1="C",MAX(0,$D721-J$2)))</f>
        <v>0</v>
      </c>
      <c r="K721" s="103" t="n">
        <f aca="false">IF(K$1="P",MAX(0,K$2-$D721),IF(K$1="C",MAX(0,$D721-K$2)))</f>
        <v>0</v>
      </c>
      <c r="L721" s="103" t="n">
        <f aca="false">IF(L$1="P",MAX(0,L$2-$D721),IF(L$1="C",MAX(0,$D721-L$2)))</f>
        <v>0</v>
      </c>
      <c r="M721" s="103" t="n">
        <f aca="false">IF(M$1="P",MAX(0,M$2-$D721),IF(M$1="C",MAX(0,$D721-M$2)))</f>
        <v>0</v>
      </c>
      <c r="N721" s="103" t="n">
        <f aca="false">IF(N$1="P",MAX(0,N$2-$D721),IF(N$1="C",MAX(0,$D721-N$2)))</f>
        <v>33.11</v>
      </c>
      <c r="O721" s="103" t="n">
        <f aca="false">IF(O$1="P",MAX(0,O$2-$D721),IF(O$1="C",MAX(0,$D721-O$2)))</f>
        <v>28.11</v>
      </c>
      <c r="P721" s="103" t="n">
        <f aca="false">IF(P$1="P",MAX(0,P$2-$D721),IF(P$1="C",MAX(0,$D721-P$2)))</f>
        <v>23.11</v>
      </c>
      <c r="Q721" s="103" t="n">
        <f aca="false">IF(Q$1="P",MAX(0,Q$2-$D721),IF(Q$1="C",MAX(0,$D721-Q$2)))</f>
        <v>18.11</v>
      </c>
      <c r="R721" s="103" t="n">
        <f aca="false">IF(R$1="P",MAX(0,R$2-$D721),IF(R$1="C",MAX(0,$D721-R$2)))</f>
        <v>13.11</v>
      </c>
      <c r="S721" s="103" t="n">
        <f aca="false">IF(S$1="P",MAX(0,S$2-$D721),IF(S$1="C",MAX(0,$D721-S$2)))</f>
        <v>3.11</v>
      </c>
      <c r="T721" s="103" t="n">
        <f aca="false">IF(T$1="P",MAX(0,T$2-$D721),IF(T$1="C",MAX(0,$D721-T$2)))</f>
        <v>0</v>
      </c>
      <c r="U721" s="104" t="n">
        <f aca="false">B721</f>
        <v>34</v>
      </c>
      <c r="V721" s="105" t="n">
        <f aca="false">VLOOKUP($C721,Gas!$B$3:$E$2506,2)</f>
        <v>5.235</v>
      </c>
      <c r="W721" s="46" t="n">
        <f aca="false">D721/V721</f>
        <v>10.14517669532</v>
      </c>
      <c r="X721" s="99" t="n">
        <f aca="false">VLOOKUP($C721,Gas!$B$3:$E$2506,4)</f>
        <v>0.346943061779813</v>
      </c>
    </row>
    <row r="722" customFormat="false" ht="12.75" hidden="false" customHeight="false" outlineLevel="0" collapsed="false">
      <c r="A722" s="0" t="n">
        <f aca="false">YEAR(C722)</f>
        <v>2000</v>
      </c>
      <c r="B722" s="95" t="n">
        <f aca="false">MONTH(C722)+(YEAR(C722)-1998)*12</f>
        <v>34</v>
      </c>
      <c r="C722" s="101" t="n">
        <v>36804</v>
      </c>
      <c r="D722" s="102" t="n">
        <v>54.32</v>
      </c>
      <c r="E722" s="98" t="n">
        <f aca="false">LN(D722/D721)</f>
        <v>0.022527248816133</v>
      </c>
      <c r="F722" s="106" t="n">
        <f aca="false">STDEV(E713:E722)*SQRT(trade_day)</f>
        <v>2.42857739461576</v>
      </c>
      <c r="G722" s="97"/>
      <c r="H722" s="103" t="n">
        <f aca="false">IF(H$1="P",MAX(0,H$2-$D722),IF(H$1="C",MAX(0,$D722-H$2)))</f>
        <v>0</v>
      </c>
      <c r="I722" s="103" t="n">
        <f aca="false">IF(I$1="P",MAX(0,I$2-$D722),IF(I$1="C",MAX(0,$D722-I$2)))</f>
        <v>0</v>
      </c>
      <c r="J722" s="103" t="n">
        <f aca="false">IF(J$1="P",MAX(0,J$2-$D722),IF(J$1="C",MAX(0,$D722-J$2)))</f>
        <v>0</v>
      </c>
      <c r="K722" s="103" t="n">
        <f aca="false">IF(K$1="P",MAX(0,K$2-$D722),IF(K$1="C",MAX(0,$D722-K$2)))</f>
        <v>0</v>
      </c>
      <c r="L722" s="103" t="n">
        <f aca="false">IF(L$1="P",MAX(0,L$2-$D722),IF(L$1="C",MAX(0,$D722-L$2)))</f>
        <v>0</v>
      </c>
      <c r="M722" s="103" t="n">
        <f aca="false">IF(M$1="P",MAX(0,M$2-$D722),IF(M$1="C",MAX(0,$D722-M$2)))</f>
        <v>0</v>
      </c>
      <c r="N722" s="103" t="n">
        <f aca="false">IF(N$1="P",MAX(0,N$2-$D722),IF(N$1="C",MAX(0,$D722-N$2)))</f>
        <v>34.32</v>
      </c>
      <c r="O722" s="103" t="n">
        <f aca="false">IF(O$1="P",MAX(0,O$2-$D722),IF(O$1="C",MAX(0,$D722-O$2)))</f>
        <v>29.32</v>
      </c>
      <c r="P722" s="103" t="n">
        <f aca="false">IF(P$1="P",MAX(0,P$2-$D722),IF(P$1="C",MAX(0,$D722-P$2)))</f>
        <v>24.32</v>
      </c>
      <c r="Q722" s="103" t="n">
        <f aca="false">IF(Q$1="P",MAX(0,Q$2-$D722),IF(Q$1="C",MAX(0,$D722-Q$2)))</f>
        <v>19.32</v>
      </c>
      <c r="R722" s="103" t="n">
        <f aca="false">IF(R$1="P",MAX(0,R$2-$D722),IF(R$1="C",MAX(0,$D722-R$2)))</f>
        <v>14.32</v>
      </c>
      <c r="S722" s="103" t="n">
        <f aca="false">IF(S$1="P",MAX(0,S$2-$D722),IF(S$1="C",MAX(0,$D722-S$2)))</f>
        <v>4.32</v>
      </c>
      <c r="T722" s="103" t="n">
        <f aca="false">IF(T$1="P",MAX(0,T$2-$D722),IF(T$1="C",MAX(0,$D722-T$2)))</f>
        <v>0</v>
      </c>
      <c r="U722" s="104" t="n">
        <f aca="false">B722</f>
        <v>34</v>
      </c>
      <c r="V722" s="105" t="n">
        <f aca="false">VLOOKUP($C722,Gas!$B$3:$E$2506,2)</f>
        <v>5.215</v>
      </c>
      <c r="W722" s="46" t="n">
        <f aca="false">D722/V722</f>
        <v>10.4161073825503</v>
      </c>
      <c r="X722" s="99" t="n">
        <f aca="false">VLOOKUP($C722,Gas!$B$3:$E$2506,4)</f>
        <v>0.3483134036539</v>
      </c>
    </row>
    <row r="723" customFormat="false" ht="12.75" hidden="false" customHeight="false" outlineLevel="0" collapsed="false">
      <c r="A723" s="0" t="n">
        <f aca="false">YEAR(C723)</f>
        <v>2000</v>
      </c>
      <c r="B723" s="95" t="n">
        <f aca="false">MONTH(C723)+(YEAR(C723)-1998)*12</f>
        <v>34</v>
      </c>
      <c r="C723" s="101" t="n">
        <v>36805</v>
      </c>
      <c r="D723" s="102" t="n">
        <v>48.34</v>
      </c>
      <c r="E723" s="98" t="n">
        <f aca="false">LN(D723/D722)</f>
        <v>-0.116633107975104</v>
      </c>
      <c r="F723" s="106" t="n">
        <f aca="false">STDEV(E714:E723)*SQRT(trade_day)</f>
        <v>2.46631119528255</v>
      </c>
      <c r="G723" s="97"/>
      <c r="H723" s="103" t="n">
        <f aca="false">IF(H$1="P",MAX(0,H$2-$D723),IF(H$1="C",MAX(0,$D723-H$2)))</f>
        <v>0</v>
      </c>
      <c r="I723" s="103" t="n">
        <f aca="false">IF(I$1="P",MAX(0,I$2-$D723),IF(I$1="C",MAX(0,$D723-I$2)))</f>
        <v>0</v>
      </c>
      <c r="J723" s="103" t="n">
        <f aca="false">IF(J$1="P",MAX(0,J$2-$D723),IF(J$1="C",MAX(0,$D723-J$2)))</f>
        <v>0</v>
      </c>
      <c r="K723" s="103" t="n">
        <f aca="false">IF(K$1="P",MAX(0,K$2-$D723),IF(K$1="C",MAX(0,$D723-K$2)))</f>
        <v>0</v>
      </c>
      <c r="L723" s="103" t="n">
        <f aca="false">IF(L$1="P",MAX(0,L$2-$D723),IF(L$1="C",MAX(0,$D723-L$2)))</f>
        <v>0</v>
      </c>
      <c r="M723" s="103" t="n">
        <f aca="false">IF(M$1="P",MAX(0,M$2-$D723),IF(M$1="C",MAX(0,$D723-M$2)))</f>
        <v>1.66</v>
      </c>
      <c r="N723" s="103" t="n">
        <f aca="false">IF(N$1="P",MAX(0,N$2-$D723),IF(N$1="C",MAX(0,$D723-N$2)))</f>
        <v>28.34</v>
      </c>
      <c r="O723" s="103" t="n">
        <f aca="false">IF(O$1="P",MAX(0,O$2-$D723),IF(O$1="C",MAX(0,$D723-O$2)))</f>
        <v>23.34</v>
      </c>
      <c r="P723" s="103" t="n">
        <f aca="false">IF(P$1="P",MAX(0,P$2-$D723),IF(P$1="C",MAX(0,$D723-P$2)))</f>
        <v>18.34</v>
      </c>
      <c r="Q723" s="103" t="n">
        <f aca="false">IF(Q$1="P",MAX(0,Q$2-$D723),IF(Q$1="C",MAX(0,$D723-Q$2)))</f>
        <v>13.34</v>
      </c>
      <c r="R723" s="103" t="n">
        <f aca="false">IF(R$1="P",MAX(0,R$2-$D723),IF(R$1="C",MAX(0,$D723-R$2)))</f>
        <v>8.34</v>
      </c>
      <c r="S723" s="103" t="n">
        <f aca="false">IF(S$1="P",MAX(0,S$2-$D723),IF(S$1="C",MAX(0,$D723-S$2)))</f>
        <v>0</v>
      </c>
      <c r="T723" s="103" t="n">
        <f aca="false">IF(T$1="P",MAX(0,T$2-$D723),IF(T$1="C",MAX(0,$D723-T$2)))</f>
        <v>0</v>
      </c>
      <c r="U723" s="104" t="n">
        <f aca="false">B723</f>
        <v>34</v>
      </c>
      <c r="V723" s="105" t="n">
        <f aca="false">VLOOKUP($C723,Gas!$B$3:$E$2506,2)</f>
        <v>5.25</v>
      </c>
      <c r="W723" s="46" t="n">
        <f aca="false">D723/V723</f>
        <v>9.20761904761905</v>
      </c>
      <c r="X723" s="99" t="n">
        <f aca="false">VLOOKUP($C723,Gas!$B$3:$E$2506,4)</f>
        <v>0.33881383807854</v>
      </c>
    </row>
    <row r="724" customFormat="false" ht="12.75" hidden="false" customHeight="false" outlineLevel="0" collapsed="false">
      <c r="A724" s="0" t="n">
        <f aca="false">YEAR(C724)</f>
        <v>2000</v>
      </c>
      <c r="B724" s="95" t="n">
        <f aca="false">MONTH(C724)+(YEAR(C724)-1998)*12</f>
        <v>34</v>
      </c>
      <c r="C724" s="101" t="n">
        <v>36808</v>
      </c>
      <c r="D724" s="102" t="n">
        <v>55.43</v>
      </c>
      <c r="E724" s="98" t="n">
        <f aca="false">LN(D724/D723)</f>
        <v>0.136861588156376</v>
      </c>
      <c r="F724" s="106" t="n">
        <f aca="false">STDEV(E715:E724)*SQRT(trade_day)</f>
        <v>1.85174631220269</v>
      </c>
      <c r="G724" s="97"/>
      <c r="H724" s="103" t="n">
        <f aca="false">IF(H$1="P",MAX(0,H$2-$D724),IF(H$1="C",MAX(0,$D724-H$2)))</f>
        <v>0</v>
      </c>
      <c r="I724" s="103" t="n">
        <f aca="false">IF(I$1="P",MAX(0,I$2-$D724),IF(I$1="C",MAX(0,$D724-I$2)))</f>
        <v>0</v>
      </c>
      <c r="J724" s="103" t="n">
        <f aca="false">IF(J$1="P",MAX(0,J$2-$D724),IF(J$1="C",MAX(0,$D724-J$2)))</f>
        <v>0</v>
      </c>
      <c r="K724" s="103" t="n">
        <f aca="false">IF(K$1="P",MAX(0,K$2-$D724),IF(K$1="C",MAX(0,$D724-K$2)))</f>
        <v>0</v>
      </c>
      <c r="L724" s="103" t="n">
        <f aca="false">IF(L$1="P",MAX(0,L$2-$D724),IF(L$1="C",MAX(0,$D724-L$2)))</f>
        <v>0</v>
      </c>
      <c r="M724" s="103" t="n">
        <f aca="false">IF(M$1="P",MAX(0,M$2-$D724),IF(M$1="C",MAX(0,$D724-M$2)))</f>
        <v>0</v>
      </c>
      <c r="N724" s="103" t="n">
        <f aca="false">IF(N$1="P",MAX(0,N$2-$D724),IF(N$1="C",MAX(0,$D724-N$2)))</f>
        <v>35.43</v>
      </c>
      <c r="O724" s="103" t="n">
        <f aca="false">IF(O$1="P",MAX(0,O$2-$D724),IF(O$1="C",MAX(0,$D724-O$2)))</f>
        <v>30.43</v>
      </c>
      <c r="P724" s="103" t="n">
        <f aca="false">IF(P$1="P",MAX(0,P$2-$D724),IF(P$1="C",MAX(0,$D724-P$2)))</f>
        <v>25.43</v>
      </c>
      <c r="Q724" s="103" t="n">
        <f aca="false">IF(Q$1="P",MAX(0,Q$2-$D724),IF(Q$1="C",MAX(0,$D724-Q$2)))</f>
        <v>20.43</v>
      </c>
      <c r="R724" s="103" t="n">
        <f aca="false">IF(R$1="P",MAX(0,R$2-$D724),IF(R$1="C",MAX(0,$D724-R$2)))</f>
        <v>15.43</v>
      </c>
      <c r="S724" s="103" t="n">
        <f aca="false">IF(S$1="P",MAX(0,S$2-$D724),IF(S$1="C",MAX(0,$D724-S$2)))</f>
        <v>5.43</v>
      </c>
      <c r="T724" s="103" t="n">
        <f aca="false">IF(T$1="P",MAX(0,T$2-$D724),IF(T$1="C",MAX(0,$D724-T$2)))</f>
        <v>0</v>
      </c>
      <c r="U724" s="104" t="n">
        <f aca="false">B724</f>
        <v>34</v>
      </c>
      <c r="V724" s="105" t="n">
        <f aca="false">VLOOKUP($C724,Gas!$B$3:$E$2506,2)</f>
        <v>5.06</v>
      </c>
      <c r="W724" s="46" t="n">
        <f aca="false">D724/V724</f>
        <v>10.9545454545455</v>
      </c>
      <c r="X724" s="99" t="n">
        <f aca="false">VLOOKUP($C724,Gas!$B$3:$E$2506,4)</f>
        <v>0.29601124171082</v>
      </c>
    </row>
    <row r="725" customFormat="false" ht="12.75" hidden="false" customHeight="false" outlineLevel="0" collapsed="false">
      <c r="A725" s="0" t="n">
        <f aca="false">YEAR(C725)</f>
        <v>2000</v>
      </c>
      <c r="B725" s="95" t="n">
        <f aca="false">MONTH(C725)+(YEAR(C725)-1998)*12</f>
        <v>34</v>
      </c>
      <c r="C725" s="101" t="n">
        <v>36809</v>
      </c>
      <c r="D725" s="102" t="n">
        <v>54.73</v>
      </c>
      <c r="E725" s="98" t="n">
        <f aca="false">LN(D725/D724)</f>
        <v>-0.0127089582758866</v>
      </c>
      <c r="F725" s="106" t="n">
        <f aca="false">STDEV(E716:E725)*SQRT(trade_day)</f>
        <v>1.1693151565936</v>
      </c>
      <c r="G725" s="97"/>
      <c r="H725" s="103" t="n">
        <f aca="false">IF(H$1="P",MAX(0,H$2-$D725),IF(H$1="C",MAX(0,$D725-H$2)))</f>
        <v>0</v>
      </c>
      <c r="I725" s="103" t="n">
        <f aca="false">IF(I$1="P",MAX(0,I$2-$D725),IF(I$1="C",MAX(0,$D725-I$2)))</f>
        <v>0</v>
      </c>
      <c r="J725" s="103" t="n">
        <f aca="false">IF(J$1="P",MAX(0,J$2-$D725),IF(J$1="C",MAX(0,$D725-J$2)))</f>
        <v>0</v>
      </c>
      <c r="K725" s="103" t="n">
        <f aca="false">IF(K$1="P",MAX(0,K$2-$D725),IF(K$1="C",MAX(0,$D725-K$2)))</f>
        <v>0</v>
      </c>
      <c r="L725" s="103" t="n">
        <f aca="false">IF(L$1="P",MAX(0,L$2-$D725),IF(L$1="C",MAX(0,$D725-L$2)))</f>
        <v>0</v>
      </c>
      <c r="M725" s="103" t="n">
        <f aca="false">IF(M$1="P",MAX(0,M$2-$D725),IF(M$1="C",MAX(0,$D725-M$2)))</f>
        <v>0</v>
      </c>
      <c r="N725" s="103" t="n">
        <f aca="false">IF(N$1="P",MAX(0,N$2-$D725),IF(N$1="C",MAX(0,$D725-N$2)))</f>
        <v>34.73</v>
      </c>
      <c r="O725" s="103" t="n">
        <f aca="false">IF(O$1="P",MAX(0,O$2-$D725),IF(O$1="C",MAX(0,$D725-O$2)))</f>
        <v>29.73</v>
      </c>
      <c r="P725" s="103" t="n">
        <f aca="false">IF(P$1="P",MAX(0,P$2-$D725),IF(P$1="C",MAX(0,$D725-P$2)))</f>
        <v>24.73</v>
      </c>
      <c r="Q725" s="103" t="n">
        <f aca="false">IF(Q$1="P",MAX(0,Q$2-$D725),IF(Q$1="C",MAX(0,$D725-Q$2)))</f>
        <v>19.73</v>
      </c>
      <c r="R725" s="103" t="n">
        <f aca="false">IF(R$1="P",MAX(0,R$2-$D725),IF(R$1="C",MAX(0,$D725-R$2)))</f>
        <v>14.73</v>
      </c>
      <c r="S725" s="103" t="n">
        <f aca="false">IF(S$1="P",MAX(0,S$2-$D725),IF(S$1="C",MAX(0,$D725-S$2)))</f>
        <v>4.73</v>
      </c>
      <c r="T725" s="103" t="n">
        <f aca="false">IF(T$1="P",MAX(0,T$2-$D725),IF(T$1="C",MAX(0,$D725-T$2)))</f>
        <v>0</v>
      </c>
      <c r="U725" s="104" t="n">
        <f aca="false">B725</f>
        <v>34</v>
      </c>
      <c r="V725" s="105" t="n">
        <f aca="false">VLOOKUP($C725,Gas!$B$3:$E$2506,2)</f>
        <v>5.055</v>
      </c>
      <c r="W725" s="46" t="n">
        <f aca="false">D725/V725</f>
        <v>10.8269040553907</v>
      </c>
      <c r="X725" s="99" t="n">
        <f aca="false">VLOOKUP($C725,Gas!$B$3:$E$2506,4)</f>
        <v>0.291405393604154</v>
      </c>
    </row>
    <row r="726" customFormat="false" ht="12.75" hidden="false" customHeight="false" outlineLevel="0" collapsed="false">
      <c r="A726" s="0" t="n">
        <f aca="false">YEAR(C726)</f>
        <v>2000</v>
      </c>
      <c r="B726" s="95" t="n">
        <f aca="false">MONTH(C726)+(YEAR(C726)-1998)*12</f>
        <v>34</v>
      </c>
      <c r="C726" s="101" t="n">
        <v>36810</v>
      </c>
      <c r="D726" s="102" t="n">
        <v>52.03</v>
      </c>
      <c r="E726" s="98" t="n">
        <f aca="false">LN(D726/D725)</f>
        <v>-0.0505915298536145</v>
      </c>
      <c r="F726" s="106" t="n">
        <f aca="false">STDEV(E717:E726)*SQRT(trade_day)</f>
        <v>1.07949226097693</v>
      </c>
      <c r="G726" s="97"/>
      <c r="H726" s="103" t="n">
        <f aca="false">IF(H$1="P",MAX(0,H$2-$D726),IF(H$1="C",MAX(0,$D726-H$2)))</f>
        <v>0</v>
      </c>
      <c r="I726" s="103" t="n">
        <f aca="false">IF(I$1="P",MAX(0,I$2-$D726),IF(I$1="C",MAX(0,$D726-I$2)))</f>
        <v>0</v>
      </c>
      <c r="J726" s="103" t="n">
        <f aca="false">IF(J$1="P",MAX(0,J$2-$D726),IF(J$1="C",MAX(0,$D726-J$2)))</f>
        <v>0</v>
      </c>
      <c r="K726" s="103" t="n">
        <f aca="false">IF(K$1="P",MAX(0,K$2-$D726),IF(K$1="C",MAX(0,$D726-K$2)))</f>
        <v>0</v>
      </c>
      <c r="L726" s="103" t="n">
        <f aca="false">IF(L$1="P",MAX(0,L$2-$D726),IF(L$1="C",MAX(0,$D726-L$2)))</f>
        <v>0</v>
      </c>
      <c r="M726" s="103" t="n">
        <f aca="false">IF(M$1="P",MAX(0,M$2-$D726),IF(M$1="C",MAX(0,$D726-M$2)))</f>
        <v>0</v>
      </c>
      <c r="N726" s="103" t="n">
        <f aca="false">IF(N$1="P",MAX(0,N$2-$D726),IF(N$1="C",MAX(0,$D726-N$2)))</f>
        <v>32.03</v>
      </c>
      <c r="O726" s="103" t="n">
        <f aca="false">IF(O$1="P",MAX(0,O$2-$D726),IF(O$1="C",MAX(0,$D726-O$2)))</f>
        <v>27.03</v>
      </c>
      <c r="P726" s="103" t="n">
        <f aca="false">IF(P$1="P",MAX(0,P$2-$D726),IF(P$1="C",MAX(0,$D726-P$2)))</f>
        <v>22.03</v>
      </c>
      <c r="Q726" s="103" t="n">
        <f aca="false">IF(Q$1="P",MAX(0,Q$2-$D726),IF(Q$1="C",MAX(0,$D726-Q$2)))</f>
        <v>17.03</v>
      </c>
      <c r="R726" s="103" t="n">
        <f aca="false">IF(R$1="P",MAX(0,R$2-$D726),IF(R$1="C",MAX(0,$D726-R$2)))</f>
        <v>12.03</v>
      </c>
      <c r="S726" s="103" t="n">
        <f aca="false">IF(S$1="P",MAX(0,S$2-$D726),IF(S$1="C",MAX(0,$D726-S$2)))</f>
        <v>2.03</v>
      </c>
      <c r="T726" s="103" t="n">
        <f aca="false">IF(T$1="P",MAX(0,T$2-$D726),IF(T$1="C",MAX(0,$D726-T$2)))</f>
        <v>0</v>
      </c>
      <c r="U726" s="104" t="n">
        <f aca="false">B726</f>
        <v>34</v>
      </c>
      <c r="V726" s="105" t="n">
        <f aca="false">VLOOKUP($C726,Gas!$B$3:$E$2506,2)</f>
        <v>5.08</v>
      </c>
      <c r="W726" s="46" t="n">
        <f aca="false">D726/V726</f>
        <v>10.242125984252</v>
      </c>
      <c r="X726" s="99" t="n">
        <f aca="false">VLOOKUP($C726,Gas!$B$3:$E$2506,4)</f>
        <v>0.289980398148633</v>
      </c>
    </row>
    <row r="727" customFormat="false" ht="12.75" hidden="false" customHeight="false" outlineLevel="0" collapsed="false">
      <c r="A727" s="0" t="n">
        <f aca="false">YEAR(C727)</f>
        <v>2000</v>
      </c>
      <c r="B727" s="95" t="n">
        <f aca="false">MONTH(C727)+(YEAR(C727)-1998)*12</f>
        <v>34</v>
      </c>
      <c r="C727" s="101" t="n">
        <v>36811</v>
      </c>
      <c r="D727" s="102" t="n">
        <v>51.5</v>
      </c>
      <c r="E727" s="98" t="n">
        <f aca="false">LN(D727/D726)</f>
        <v>-0.0102386676325217</v>
      </c>
      <c r="F727" s="106" t="n">
        <f aca="false">STDEV(E718:E727)*SQRT(trade_day)</f>
        <v>1.04086167736823</v>
      </c>
      <c r="G727" s="97"/>
      <c r="H727" s="103" t="n">
        <f aca="false">IF(H$1="P",MAX(0,H$2-$D727),IF(H$1="C",MAX(0,$D727-H$2)))</f>
        <v>0</v>
      </c>
      <c r="I727" s="103" t="n">
        <f aca="false">IF(I$1="P",MAX(0,I$2-$D727),IF(I$1="C",MAX(0,$D727-I$2)))</f>
        <v>0</v>
      </c>
      <c r="J727" s="103" t="n">
        <f aca="false">IF(J$1="P",MAX(0,J$2-$D727),IF(J$1="C",MAX(0,$D727-J$2)))</f>
        <v>0</v>
      </c>
      <c r="K727" s="103" t="n">
        <f aca="false">IF(K$1="P",MAX(0,K$2-$D727),IF(K$1="C",MAX(0,$D727-K$2)))</f>
        <v>0</v>
      </c>
      <c r="L727" s="103" t="n">
        <f aca="false">IF(L$1="P",MAX(0,L$2-$D727),IF(L$1="C",MAX(0,$D727-L$2)))</f>
        <v>0</v>
      </c>
      <c r="M727" s="103" t="n">
        <f aca="false">IF(M$1="P",MAX(0,M$2-$D727),IF(M$1="C",MAX(0,$D727-M$2)))</f>
        <v>0</v>
      </c>
      <c r="N727" s="103" t="n">
        <f aca="false">IF(N$1="P",MAX(0,N$2-$D727),IF(N$1="C",MAX(0,$D727-N$2)))</f>
        <v>31.5</v>
      </c>
      <c r="O727" s="103" t="n">
        <f aca="false">IF(O$1="P",MAX(0,O$2-$D727),IF(O$1="C",MAX(0,$D727-O$2)))</f>
        <v>26.5</v>
      </c>
      <c r="P727" s="103" t="n">
        <f aca="false">IF(P$1="P",MAX(0,P$2-$D727),IF(P$1="C",MAX(0,$D727-P$2)))</f>
        <v>21.5</v>
      </c>
      <c r="Q727" s="103" t="n">
        <f aca="false">IF(Q$1="P",MAX(0,Q$2-$D727),IF(Q$1="C",MAX(0,$D727-Q$2)))</f>
        <v>16.5</v>
      </c>
      <c r="R727" s="103" t="n">
        <f aca="false">IF(R$1="P",MAX(0,R$2-$D727),IF(R$1="C",MAX(0,$D727-R$2)))</f>
        <v>11.5</v>
      </c>
      <c r="S727" s="103" t="n">
        <f aca="false">IF(S$1="P",MAX(0,S$2-$D727),IF(S$1="C",MAX(0,$D727-S$2)))</f>
        <v>1.5</v>
      </c>
      <c r="T727" s="103" t="n">
        <f aca="false">IF(T$1="P",MAX(0,T$2-$D727),IF(T$1="C",MAX(0,$D727-T$2)))</f>
        <v>0</v>
      </c>
      <c r="U727" s="104" t="n">
        <f aca="false">B727</f>
        <v>34</v>
      </c>
      <c r="V727" s="105" t="n">
        <f aca="false">VLOOKUP($C727,Gas!$B$3:$E$2506,2)</f>
        <v>5.16</v>
      </c>
      <c r="W727" s="46" t="n">
        <f aca="false">D727/V727</f>
        <v>9.98062015503876</v>
      </c>
      <c r="X727" s="99" t="n">
        <f aca="false">VLOOKUP($C727,Gas!$B$3:$E$2506,4)</f>
        <v>0.305977631610611</v>
      </c>
    </row>
    <row r="728" customFormat="false" ht="12.75" hidden="false" customHeight="false" outlineLevel="0" collapsed="false">
      <c r="A728" s="0" t="n">
        <f aca="false">YEAR(C728)</f>
        <v>2000</v>
      </c>
      <c r="B728" s="95" t="n">
        <f aca="false">MONTH(C728)+(YEAR(C728)-1998)*12</f>
        <v>34</v>
      </c>
      <c r="C728" s="101" t="n">
        <v>36812</v>
      </c>
      <c r="D728" s="102" t="n">
        <v>51.69</v>
      </c>
      <c r="E728" s="98" t="n">
        <f aca="false">LN(D728/D727)</f>
        <v>0.00368253153825743</v>
      </c>
      <c r="F728" s="106" t="n">
        <f aca="false">STDEV(E719:E728)*SQRT(trade_day)</f>
        <v>1.02503890300685</v>
      </c>
      <c r="G728" s="97"/>
      <c r="H728" s="103" t="n">
        <f aca="false">IF(H$1="P",MAX(0,H$2-$D728),IF(H$1="C",MAX(0,$D728-H$2)))</f>
        <v>0</v>
      </c>
      <c r="I728" s="103" t="n">
        <f aca="false">IF(I$1="P",MAX(0,I$2-$D728),IF(I$1="C",MAX(0,$D728-I$2)))</f>
        <v>0</v>
      </c>
      <c r="J728" s="103" t="n">
        <f aca="false">IF(J$1="P",MAX(0,J$2-$D728),IF(J$1="C",MAX(0,$D728-J$2)))</f>
        <v>0</v>
      </c>
      <c r="K728" s="103" t="n">
        <f aca="false">IF(K$1="P",MAX(0,K$2-$D728),IF(K$1="C",MAX(0,$D728-K$2)))</f>
        <v>0</v>
      </c>
      <c r="L728" s="103" t="n">
        <f aca="false">IF(L$1="P",MAX(0,L$2-$D728),IF(L$1="C",MAX(0,$D728-L$2)))</f>
        <v>0</v>
      </c>
      <c r="M728" s="103" t="n">
        <f aca="false">IF(M$1="P",MAX(0,M$2-$D728),IF(M$1="C",MAX(0,$D728-M$2)))</f>
        <v>0</v>
      </c>
      <c r="N728" s="103" t="n">
        <f aca="false">IF(N$1="P",MAX(0,N$2-$D728),IF(N$1="C",MAX(0,$D728-N$2)))</f>
        <v>31.69</v>
      </c>
      <c r="O728" s="103" t="n">
        <f aca="false">IF(O$1="P",MAX(0,O$2-$D728),IF(O$1="C",MAX(0,$D728-O$2)))</f>
        <v>26.69</v>
      </c>
      <c r="P728" s="103" t="n">
        <f aca="false">IF(P$1="P",MAX(0,P$2-$D728),IF(P$1="C",MAX(0,$D728-P$2)))</f>
        <v>21.69</v>
      </c>
      <c r="Q728" s="103" t="n">
        <f aca="false">IF(Q$1="P",MAX(0,Q$2-$D728),IF(Q$1="C",MAX(0,$D728-Q$2)))</f>
        <v>16.69</v>
      </c>
      <c r="R728" s="103" t="n">
        <f aca="false">IF(R$1="P",MAX(0,R$2-$D728),IF(R$1="C",MAX(0,$D728-R$2)))</f>
        <v>11.69</v>
      </c>
      <c r="S728" s="103" t="n">
        <f aca="false">IF(S$1="P",MAX(0,S$2-$D728),IF(S$1="C",MAX(0,$D728-S$2)))</f>
        <v>1.69</v>
      </c>
      <c r="T728" s="103" t="n">
        <f aca="false">IF(T$1="P",MAX(0,T$2-$D728),IF(T$1="C",MAX(0,$D728-T$2)))</f>
        <v>0</v>
      </c>
      <c r="U728" s="104" t="n">
        <f aca="false">B728</f>
        <v>34</v>
      </c>
      <c r="V728" s="105" t="n">
        <f aca="false">VLOOKUP($C728,Gas!$B$3:$E$2506,2)</f>
        <v>5.545</v>
      </c>
      <c r="W728" s="46" t="n">
        <f aca="false">D728/V728</f>
        <v>9.32191163210099</v>
      </c>
      <c r="X728" s="99" t="n">
        <f aca="false">VLOOKUP($C728,Gas!$B$3:$E$2506,4)</f>
        <v>0.514807948236957</v>
      </c>
    </row>
    <row r="729" customFormat="false" ht="12.75" hidden="false" customHeight="false" outlineLevel="0" collapsed="false">
      <c r="A729" s="0" t="n">
        <f aca="false">YEAR(C729)</f>
        <v>2000</v>
      </c>
      <c r="B729" s="95" t="n">
        <f aca="false">MONTH(C729)+(YEAR(C729)-1998)*12</f>
        <v>34</v>
      </c>
      <c r="C729" s="101" t="n">
        <v>36815</v>
      </c>
      <c r="D729" s="102" t="n">
        <v>53.4</v>
      </c>
      <c r="E729" s="98" t="n">
        <f aca="false">LN(D729/D728)</f>
        <v>0.0325464067582012</v>
      </c>
      <c r="F729" s="106" t="n">
        <f aca="false">STDEV(E720:E729)*SQRT(trade_day)</f>
        <v>1.03466558877046</v>
      </c>
      <c r="G729" s="97"/>
      <c r="H729" s="103" t="n">
        <f aca="false">IF(H$1="P",MAX(0,H$2-$D729),IF(H$1="C",MAX(0,$D729-H$2)))</f>
        <v>0</v>
      </c>
      <c r="I729" s="103" t="n">
        <f aca="false">IF(I$1="P",MAX(0,I$2-$D729),IF(I$1="C",MAX(0,$D729-I$2)))</f>
        <v>0</v>
      </c>
      <c r="J729" s="103" t="n">
        <f aca="false">IF(J$1="P",MAX(0,J$2-$D729),IF(J$1="C",MAX(0,$D729-J$2)))</f>
        <v>0</v>
      </c>
      <c r="K729" s="103" t="n">
        <f aca="false">IF(K$1="P",MAX(0,K$2-$D729),IF(K$1="C",MAX(0,$D729-K$2)))</f>
        <v>0</v>
      </c>
      <c r="L729" s="103" t="n">
        <f aca="false">IF(L$1="P",MAX(0,L$2-$D729),IF(L$1="C",MAX(0,$D729-L$2)))</f>
        <v>0</v>
      </c>
      <c r="M729" s="103" t="n">
        <f aca="false">IF(M$1="P",MAX(0,M$2-$D729),IF(M$1="C",MAX(0,$D729-M$2)))</f>
        <v>0</v>
      </c>
      <c r="N729" s="103" t="n">
        <f aca="false">IF(N$1="P",MAX(0,N$2-$D729),IF(N$1="C",MAX(0,$D729-N$2)))</f>
        <v>33.4</v>
      </c>
      <c r="O729" s="103" t="n">
        <f aca="false">IF(O$1="P",MAX(0,O$2-$D729),IF(O$1="C",MAX(0,$D729-O$2)))</f>
        <v>28.4</v>
      </c>
      <c r="P729" s="103" t="n">
        <f aca="false">IF(P$1="P",MAX(0,P$2-$D729),IF(P$1="C",MAX(0,$D729-P$2)))</f>
        <v>23.4</v>
      </c>
      <c r="Q729" s="103" t="n">
        <f aca="false">IF(Q$1="P",MAX(0,Q$2-$D729),IF(Q$1="C",MAX(0,$D729-Q$2)))</f>
        <v>18.4</v>
      </c>
      <c r="R729" s="103" t="n">
        <f aca="false">IF(R$1="P",MAX(0,R$2-$D729),IF(R$1="C",MAX(0,$D729-R$2)))</f>
        <v>13.4</v>
      </c>
      <c r="S729" s="103" t="n">
        <f aca="false">IF(S$1="P",MAX(0,S$2-$D729),IF(S$1="C",MAX(0,$D729-S$2)))</f>
        <v>3.4</v>
      </c>
      <c r="T729" s="103" t="n">
        <f aca="false">IF(T$1="P",MAX(0,T$2-$D729),IF(T$1="C",MAX(0,$D729-T$2)))</f>
        <v>0</v>
      </c>
      <c r="U729" s="104" t="n">
        <f aca="false">B729</f>
        <v>34</v>
      </c>
      <c r="V729" s="105" t="n">
        <f aca="false">VLOOKUP($C729,Gas!$B$3:$E$2506,2)</f>
        <v>5.43</v>
      </c>
      <c r="W729" s="46" t="n">
        <f aca="false">D729/V729</f>
        <v>9.83425414364641</v>
      </c>
      <c r="X729" s="99" t="n">
        <f aca="false">VLOOKUP($C729,Gas!$B$3:$E$2506,4)</f>
        <v>0.537814846964211</v>
      </c>
    </row>
    <row r="730" customFormat="false" ht="12.75" hidden="false" customHeight="false" outlineLevel="0" collapsed="false">
      <c r="A730" s="0" t="n">
        <f aca="false">YEAR(C730)</f>
        <v>2000</v>
      </c>
      <c r="B730" s="95" t="n">
        <f aca="false">MONTH(C730)+(YEAR(C730)-1998)*12</f>
        <v>34</v>
      </c>
      <c r="C730" s="101" t="n">
        <v>36816</v>
      </c>
      <c r="D730" s="102" t="n">
        <v>54.61</v>
      </c>
      <c r="E730" s="98" t="n">
        <f aca="false">LN(D730/D729)</f>
        <v>0.0224062701979132</v>
      </c>
      <c r="F730" s="106" t="n">
        <f aca="false">STDEV(E721:E730)*SQRT(trade_day)</f>
        <v>1.01847490926101</v>
      </c>
      <c r="G730" s="97"/>
      <c r="H730" s="103" t="n">
        <f aca="false">IF(H$1="P",MAX(0,H$2-$D730),IF(H$1="C",MAX(0,$D730-H$2)))</f>
        <v>0</v>
      </c>
      <c r="I730" s="103" t="n">
        <f aca="false">IF(I$1="P",MAX(0,I$2-$D730),IF(I$1="C",MAX(0,$D730-I$2)))</f>
        <v>0</v>
      </c>
      <c r="J730" s="103" t="n">
        <f aca="false">IF(J$1="P",MAX(0,J$2-$D730),IF(J$1="C",MAX(0,$D730-J$2)))</f>
        <v>0</v>
      </c>
      <c r="K730" s="103" t="n">
        <f aca="false">IF(K$1="P",MAX(0,K$2-$D730),IF(K$1="C",MAX(0,$D730-K$2)))</f>
        <v>0</v>
      </c>
      <c r="L730" s="103" t="n">
        <f aca="false">IF(L$1="P",MAX(0,L$2-$D730),IF(L$1="C",MAX(0,$D730-L$2)))</f>
        <v>0</v>
      </c>
      <c r="M730" s="103" t="n">
        <f aca="false">IF(M$1="P",MAX(0,M$2-$D730),IF(M$1="C",MAX(0,$D730-M$2)))</f>
        <v>0</v>
      </c>
      <c r="N730" s="103" t="n">
        <f aca="false">IF(N$1="P",MAX(0,N$2-$D730),IF(N$1="C",MAX(0,$D730-N$2)))</f>
        <v>34.61</v>
      </c>
      <c r="O730" s="103" t="n">
        <f aca="false">IF(O$1="P",MAX(0,O$2-$D730),IF(O$1="C",MAX(0,$D730-O$2)))</f>
        <v>29.61</v>
      </c>
      <c r="P730" s="103" t="n">
        <f aca="false">IF(P$1="P",MAX(0,P$2-$D730),IF(P$1="C",MAX(0,$D730-P$2)))</f>
        <v>24.61</v>
      </c>
      <c r="Q730" s="103" t="n">
        <f aca="false">IF(Q$1="P",MAX(0,Q$2-$D730),IF(Q$1="C",MAX(0,$D730-Q$2)))</f>
        <v>19.61</v>
      </c>
      <c r="R730" s="103" t="n">
        <f aca="false">IF(R$1="P",MAX(0,R$2-$D730),IF(R$1="C",MAX(0,$D730-R$2)))</f>
        <v>14.61</v>
      </c>
      <c r="S730" s="103" t="n">
        <f aca="false">IF(S$1="P",MAX(0,S$2-$D730),IF(S$1="C",MAX(0,$D730-S$2)))</f>
        <v>4.61</v>
      </c>
      <c r="T730" s="103" t="n">
        <f aca="false">IF(T$1="P",MAX(0,T$2-$D730),IF(T$1="C",MAX(0,$D730-T$2)))</f>
        <v>0</v>
      </c>
      <c r="U730" s="104" t="n">
        <f aca="false">B730</f>
        <v>34</v>
      </c>
      <c r="V730" s="105" t="n">
        <f aca="false">VLOOKUP($C730,Gas!$B$3:$E$2506,2)</f>
        <v>5.34</v>
      </c>
      <c r="W730" s="46" t="n">
        <f aca="false">D730/V730</f>
        <v>10.2265917602996</v>
      </c>
      <c r="X730" s="99" t="n">
        <f aca="false">VLOOKUP($C730,Gas!$B$3:$E$2506,4)</f>
        <v>0.488172242264078</v>
      </c>
    </row>
    <row r="731" customFormat="false" ht="12.75" hidden="false" customHeight="false" outlineLevel="0" collapsed="false">
      <c r="A731" s="0" t="n">
        <f aca="false">YEAR(C731)</f>
        <v>2000</v>
      </c>
      <c r="B731" s="95" t="n">
        <f aca="false">MONTH(C731)+(YEAR(C731)-1998)*12</f>
        <v>34</v>
      </c>
      <c r="C731" s="101" t="n">
        <v>36817</v>
      </c>
      <c r="D731" s="102" t="n">
        <v>54.61</v>
      </c>
      <c r="E731" s="98" t="n">
        <f aca="false">LN(D731/D730)</f>
        <v>0</v>
      </c>
      <c r="F731" s="106" t="n">
        <f aca="false">STDEV(E722:E731)*SQRT(trade_day)</f>
        <v>1.01605175881323</v>
      </c>
      <c r="G731" s="97"/>
      <c r="H731" s="103" t="n">
        <f aca="false">IF(H$1="P",MAX(0,H$2-$D731),IF(H$1="C",MAX(0,$D731-H$2)))</f>
        <v>0</v>
      </c>
      <c r="I731" s="103" t="n">
        <f aca="false">IF(I$1="P",MAX(0,I$2-$D731),IF(I$1="C",MAX(0,$D731-I$2)))</f>
        <v>0</v>
      </c>
      <c r="J731" s="103" t="n">
        <f aca="false">IF(J$1="P",MAX(0,J$2-$D731),IF(J$1="C",MAX(0,$D731-J$2)))</f>
        <v>0</v>
      </c>
      <c r="K731" s="103" t="n">
        <f aca="false">IF(K$1="P",MAX(0,K$2-$D731),IF(K$1="C",MAX(0,$D731-K$2)))</f>
        <v>0</v>
      </c>
      <c r="L731" s="103" t="n">
        <f aca="false">IF(L$1="P",MAX(0,L$2-$D731),IF(L$1="C",MAX(0,$D731-L$2)))</f>
        <v>0</v>
      </c>
      <c r="M731" s="103" t="n">
        <f aca="false">IF(M$1="P",MAX(0,M$2-$D731),IF(M$1="C",MAX(0,$D731-M$2)))</f>
        <v>0</v>
      </c>
      <c r="N731" s="103" t="n">
        <f aca="false">IF(N$1="P",MAX(0,N$2-$D731),IF(N$1="C",MAX(0,$D731-N$2)))</f>
        <v>34.61</v>
      </c>
      <c r="O731" s="103" t="n">
        <f aca="false">IF(O$1="P",MAX(0,O$2-$D731),IF(O$1="C",MAX(0,$D731-O$2)))</f>
        <v>29.61</v>
      </c>
      <c r="P731" s="103" t="n">
        <f aca="false">IF(P$1="P",MAX(0,P$2-$D731),IF(P$1="C",MAX(0,$D731-P$2)))</f>
        <v>24.61</v>
      </c>
      <c r="Q731" s="103" t="n">
        <f aca="false">IF(Q$1="P",MAX(0,Q$2-$D731),IF(Q$1="C",MAX(0,$D731-Q$2)))</f>
        <v>19.61</v>
      </c>
      <c r="R731" s="103" t="n">
        <f aca="false">IF(R$1="P",MAX(0,R$2-$D731),IF(R$1="C",MAX(0,$D731-R$2)))</f>
        <v>14.61</v>
      </c>
      <c r="S731" s="103" t="n">
        <f aca="false">IF(S$1="P",MAX(0,S$2-$D731),IF(S$1="C",MAX(0,$D731-S$2)))</f>
        <v>4.61</v>
      </c>
      <c r="T731" s="103" t="n">
        <f aca="false">IF(T$1="P",MAX(0,T$2-$D731),IF(T$1="C",MAX(0,$D731-T$2)))</f>
        <v>0</v>
      </c>
      <c r="U731" s="104" t="n">
        <f aca="false">B731</f>
        <v>34</v>
      </c>
      <c r="V731" s="105" t="n">
        <f aca="false">VLOOKUP($C731,Gas!$B$3:$E$2506,2)</f>
        <v>5.27</v>
      </c>
      <c r="W731" s="46" t="n">
        <f aca="false">D731/V731</f>
        <v>10.3624288425047</v>
      </c>
      <c r="X731" s="99" t="n">
        <f aca="false">VLOOKUP($C731,Gas!$B$3:$E$2506,4)</f>
        <v>0.500431638811689</v>
      </c>
    </row>
    <row r="732" customFormat="false" ht="12.75" hidden="false" customHeight="false" outlineLevel="0" collapsed="false">
      <c r="A732" s="0" t="n">
        <f aca="false">YEAR(C732)</f>
        <v>2000</v>
      </c>
      <c r="B732" s="95" t="n">
        <f aca="false">MONTH(C732)+(YEAR(C732)-1998)*12</f>
        <v>34</v>
      </c>
      <c r="C732" s="101" t="n">
        <v>36818</v>
      </c>
      <c r="D732" s="102" t="n">
        <v>56.87</v>
      </c>
      <c r="E732" s="98" t="n">
        <f aca="false">LN(D732/D731)</f>
        <v>0.0405509451546459</v>
      </c>
      <c r="F732" s="106" t="n">
        <f aca="false">STDEV(E723:E732)*SQRT(trade_day)</f>
        <v>1.02968469818857</v>
      </c>
      <c r="G732" s="97"/>
      <c r="H732" s="103" t="n">
        <f aca="false">IF(H$1="P",MAX(0,H$2-$D732),IF(H$1="C",MAX(0,$D732-H$2)))</f>
        <v>0</v>
      </c>
      <c r="I732" s="103" t="n">
        <f aca="false">IF(I$1="P",MAX(0,I$2-$D732),IF(I$1="C",MAX(0,$D732-I$2)))</f>
        <v>0</v>
      </c>
      <c r="J732" s="103" t="n">
        <f aca="false">IF(J$1="P",MAX(0,J$2-$D732),IF(J$1="C",MAX(0,$D732-J$2)))</f>
        <v>0</v>
      </c>
      <c r="K732" s="103" t="n">
        <f aca="false">IF(K$1="P",MAX(0,K$2-$D732),IF(K$1="C",MAX(0,$D732-K$2)))</f>
        <v>0</v>
      </c>
      <c r="L732" s="103" t="n">
        <f aca="false">IF(L$1="P",MAX(0,L$2-$D732),IF(L$1="C",MAX(0,$D732-L$2)))</f>
        <v>0</v>
      </c>
      <c r="M732" s="103" t="n">
        <f aca="false">IF(M$1="P",MAX(0,M$2-$D732),IF(M$1="C",MAX(0,$D732-M$2)))</f>
        <v>0</v>
      </c>
      <c r="N732" s="103" t="n">
        <f aca="false">IF(N$1="P",MAX(0,N$2-$D732),IF(N$1="C",MAX(0,$D732-N$2)))</f>
        <v>36.87</v>
      </c>
      <c r="O732" s="103" t="n">
        <f aca="false">IF(O$1="P",MAX(0,O$2-$D732),IF(O$1="C",MAX(0,$D732-O$2)))</f>
        <v>31.87</v>
      </c>
      <c r="P732" s="103" t="n">
        <f aca="false">IF(P$1="P",MAX(0,P$2-$D732),IF(P$1="C",MAX(0,$D732-P$2)))</f>
        <v>26.87</v>
      </c>
      <c r="Q732" s="103" t="n">
        <f aca="false">IF(Q$1="P",MAX(0,Q$2-$D732),IF(Q$1="C",MAX(0,$D732-Q$2)))</f>
        <v>21.87</v>
      </c>
      <c r="R732" s="103" t="n">
        <f aca="false">IF(R$1="P",MAX(0,R$2-$D732),IF(R$1="C",MAX(0,$D732-R$2)))</f>
        <v>16.87</v>
      </c>
      <c r="S732" s="103" t="n">
        <f aca="false">IF(S$1="P",MAX(0,S$2-$D732),IF(S$1="C",MAX(0,$D732-S$2)))</f>
        <v>6.87</v>
      </c>
      <c r="T732" s="103" t="n">
        <f aca="false">IF(T$1="P",MAX(0,T$2-$D732),IF(T$1="C",MAX(0,$D732-T$2)))</f>
        <v>0</v>
      </c>
      <c r="U732" s="104" t="n">
        <f aca="false">B732</f>
        <v>34</v>
      </c>
      <c r="V732" s="105" t="n">
        <f aca="false">VLOOKUP($C732,Gas!$B$3:$E$2506,2)</f>
        <v>5.38</v>
      </c>
      <c r="W732" s="46" t="n">
        <f aca="false">D732/V732</f>
        <v>10.5706319702602</v>
      </c>
      <c r="X732" s="99" t="n">
        <f aca="false">VLOOKUP($C732,Gas!$B$3:$E$2506,4)</f>
        <v>0.509111686668519</v>
      </c>
    </row>
    <row r="733" customFormat="false" ht="12.75" hidden="false" customHeight="false" outlineLevel="0" collapsed="false">
      <c r="A733" s="0" t="n">
        <f aca="false">YEAR(C733)</f>
        <v>2000</v>
      </c>
      <c r="B733" s="95" t="n">
        <f aca="false">MONTH(C733)+(YEAR(C733)-1998)*12</f>
        <v>34</v>
      </c>
      <c r="C733" s="101" t="n">
        <v>36819</v>
      </c>
      <c r="D733" s="102" t="n">
        <v>51.41</v>
      </c>
      <c r="E733" s="98" t="n">
        <f aca="false">LN(D733/D732)</f>
        <v>-0.100935255251295</v>
      </c>
      <c r="F733" s="106" t="n">
        <f aca="false">STDEV(E724:E733)*SQRT(trade_day)</f>
        <v>0.980150117692307</v>
      </c>
      <c r="G733" s="97"/>
      <c r="H733" s="103" t="n">
        <f aca="false">IF(H$1="P",MAX(0,H$2-$D733),IF(H$1="C",MAX(0,$D733-H$2)))</f>
        <v>0</v>
      </c>
      <c r="I733" s="103" t="n">
        <f aca="false">IF(I$1="P",MAX(0,I$2-$D733),IF(I$1="C",MAX(0,$D733-I$2)))</f>
        <v>0</v>
      </c>
      <c r="J733" s="103" t="n">
        <f aca="false">IF(J$1="P",MAX(0,J$2-$D733),IF(J$1="C",MAX(0,$D733-J$2)))</f>
        <v>0</v>
      </c>
      <c r="K733" s="103" t="n">
        <f aca="false">IF(K$1="P",MAX(0,K$2-$D733),IF(K$1="C",MAX(0,$D733-K$2)))</f>
        <v>0</v>
      </c>
      <c r="L733" s="103" t="n">
        <f aca="false">IF(L$1="P",MAX(0,L$2-$D733),IF(L$1="C",MAX(0,$D733-L$2)))</f>
        <v>0</v>
      </c>
      <c r="M733" s="103" t="n">
        <f aca="false">IF(M$1="P",MAX(0,M$2-$D733),IF(M$1="C",MAX(0,$D733-M$2)))</f>
        <v>0</v>
      </c>
      <c r="N733" s="103" t="n">
        <f aca="false">IF(N$1="P",MAX(0,N$2-$D733),IF(N$1="C",MAX(0,$D733-N$2)))</f>
        <v>31.41</v>
      </c>
      <c r="O733" s="103" t="n">
        <f aca="false">IF(O$1="P",MAX(0,O$2-$D733),IF(O$1="C",MAX(0,$D733-O$2)))</f>
        <v>26.41</v>
      </c>
      <c r="P733" s="103" t="n">
        <f aca="false">IF(P$1="P",MAX(0,P$2-$D733),IF(P$1="C",MAX(0,$D733-P$2)))</f>
        <v>21.41</v>
      </c>
      <c r="Q733" s="103" t="n">
        <f aca="false">IF(Q$1="P",MAX(0,Q$2-$D733),IF(Q$1="C",MAX(0,$D733-Q$2)))</f>
        <v>16.41</v>
      </c>
      <c r="R733" s="103" t="n">
        <f aca="false">IF(R$1="P",MAX(0,R$2-$D733),IF(R$1="C",MAX(0,$D733-R$2)))</f>
        <v>11.41</v>
      </c>
      <c r="S733" s="103" t="n">
        <f aca="false">IF(S$1="P",MAX(0,S$2-$D733),IF(S$1="C",MAX(0,$D733-S$2)))</f>
        <v>1.41</v>
      </c>
      <c r="T733" s="103" t="n">
        <f aca="false">IF(T$1="P",MAX(0,T$2-$D733),IF(T$1="C",MAX(0,$D733-T$2)))</f>
        <v>0</v>
      </c>
      <c r="U733" s="104" t="n">
        <f aca="false">B733</f>
        <v>34</v>
      </c>
      <c r="V733" s="105" t="n">
        <f aca="false">VLOOKUP($C733,Gas!$B$3:$E$2506,2)</f>
        <v>5.04</v>
      </c>
      <c r="W733" s="46" t="n">
        <f aca="false">D733/V733</f>
        <v>10.2003968253968</v>
      </c>
      <c r="X733" s="99" t="n">
        <f aca="false">VLOOKUP($C733,Gas!$B$3:$E$2506,4)</f>
        <v>0.668736436964237</v>
      </c>
    </row>
    <row r="734" customFormat="false" ht="12.75" hidden="false" customHeight="false" outlineLevel="0" collapsed="false">
      <c r="A734" s="0" t="n">
        <f aca="false">YEAR(C734)</f>
        <v>2000</v>
      </c>
      <c r="B734" s="95" t="n">
        <f aca="false">MONTH(C734)+(YEAR(C734)-1998)*12</f>
        <v>34</v>
      </c>
      <c r="C734" s="101" t="n">
        <v>36822</v>
      </c>
      <c r="D734" s="116" t="n">
        <f aca="false">D733</f>
        <v>51.41</v>
      </c>
      <c r="E734" s="98" t="n">
        <f aca="false">LN(D734/D733)</f>
        <v>0</v>
      </c>
      <c r="F734" s="106" t="n">
        <f aca="false">STDEV(E725:E734)*SQRT(trade_day)</f>
        <v>0.659675722940676</v>
      </c>
      <c r="G734" s="97"/>
      <c r="H734" s="103" t="n">
        <f aca="false">IF(H$1="P",MAX(0,H$2-$D734),IF(H$1="C",MAX(0,$D734-H$2)))</f>
        <v>0</v>
      </c>
      <c r="I734" s="103" t="n">
        <f aca="false">IF(I$1="P",MAX(0,I$2-$D734),IF(I$1="C",MAX(0,$D734-I$2)))</f>
        <v>0</v>
      </c>
      <c r="J734" s="103" t="n">
        <f aca="false">IF(J$1="P",MAX(0,J$2-$D734),IF(J$1="C",MAX(0,$D734-J$2)))</f>
        <v>0</v>
      </c>
      <c r="K734" s="103" t="n">
        <f aca="false">IF(K$1="P",MAX(0,K$2-$D734),IF(K$1="C",MAX(0,$D734-K$2)))</f>
        <v>0</v>
      </c>
      <c r="L734" s="103" t="n">
        <f aca="false">IF(L$1="P",MAX(0,L$2-$D734),IF(L$1="C",MAX(0,$D734-L$2)))</f>
        <v>0</v>
      </c>
      <c r="M734" s="103" t="n">
        <f aca="false">IF(M$1="P",MAX(0,M$2-$D734),IF(M$1="C",MAX(0,$D734-M$2)))</f>
        <v>0</v>
      </c>
      <c r="N734" s="103" t="n">
        <f aca="false">IF(N$1="P",MAX(0,N$2-$D734),IF(N$1="C",MAX(0,$D734-N$2)))</f>
        <v>31.41</v>
      </c>
      <c r="O734" s="103" t="n">
        <f aca="false">IF(O$1="P",MAX(0,O$2-$D734),IF(O$1="C",MAX(0,$D734-O$2)))</f>
        <v>26.41</v>
      </c>
      <c r="P734" s="103" t="n">
        <f aca="false">IF(P$1="P",MAX(0,P$2-$D734),IF(P$1="C",MAX(0,$D734-P$2)))</f>
        <v>21.41</v>
      </c>
      <c r="Q734" s="103" t="n">
        <f aca="false">IF(Q$1="P",MAX(0,Q$2-$D734),IF(Q$1="C",MAX(0,$D734-Q$2)))</f>
        <v>16.41</v>
      </c>
      <c r="R734" s="103" t="n">
        <f aca="false">IF(R$1="P",MAX(0,R$2-$D734),IF(R$1="C",MAX(0,$D734-R$2)))</f>
        <v>11.41</v>
      </c>
      <c r="S734" s="103" t="n">
        <f aca="false">IF(S$1="P",MAX(0,S$2-$D734),IF(S$1="C",MAX(0,$D734-S$2)))</f>
        <v>1.41</v>
      </c>
      <c r="T734" s="103" t="n">
        <f aca="false">IF(T$1="P",MAX(0,T$2-$D734),IF(T$1="C",MAX(0,$D734-T$2)))</f>
        <v>0</v>
      </c>
      <c r="U734" s="104" t="n">
        <f aca="false">B734</f>
        <v>34</v>
      </c>
      <c r="V734" s="105" t="n">
        <f aca="false">VLOOKUP($C734,Gas!$B$3:$E$2506,2)</f>
        <v>4.845</v>
      </c>
      <c r="W734" s="46" t="n">
        <f aca="false">D734/V734</f>
        <v>10.6109391124871</v>
      </c>
      <c r="X734" s="99" t="n">
        <f aca="false">VLOOKUP($C734,Gas!$B$3:$E$2506,4)</f>
        <v>0.464367013978656</v>
      </c>
    </row>
    <row r="735" customFormat="false" ht="12.75" hidden="false" customHeight="false" outlineLevel="0" collapsed="false">
      <c r="A735" s="0" t="n">
        <f aca="false">YEAR(C735)</f>
        <v>2000</v>
      </c>
      <c r="B735" s="95" t="n">
        <f aca="false">MONTH(C735)+(YEAR(C735)-1998)*12</f>
        <v>34</v>
      </c>
      <c r="C735" s="101" t="n">
        <v>36823</v>
      </c>
      <c r="D735" s="102" t="n">
        <v>49.63</v>
      </c>
      <c r="E735" s="98" t="n">
        <f aca="false">LN(D735/D734)</f>
        <v>-0.0352372164680638</v>
      </c>
      <c r="F735" s="106" t="n">
        <f aca="false">STDEV(E726:E735)*SQRT(trade_day)</f>
        <v>0.674050011370657</v>
      </c>
      <c r="G735" s="97"/>
      <c r="H735" s="103" t="n">
        <f aca="false">IF(H$1="P",MAX(0,H$2-$D735),IF(H$1="C",MAX(0,$D735-H$2)))</f>
        <v>0</v>
      </c>
      <c r="I735" s="103" t="n">
        <f aca="false">IF(I$1="P",MAX(0,I$2-$D735),IF(I$1="C",MAX(0,$D735-I$2)))</f>
        <v>0</v>
      </c>
      <c r="J735" s="103" t="n">
        <f aca="false">IF(J$1="P",MAX(0,J$2-$D735),IF(J$1="C",MAX(0,$D735-J$2)))</f>
        <v>0</v>
      </c>
      <c r="K735" s="103" t="n">
        <f aca="false">IF(K$1="P",MAX(0,K$2-$D735),IF(K$1="C",MAX(0,$D735-K$2)))</f>
        <v>0</v>
      </c>
      <c r="L735" s="103" t="n">
        <f aca="false">IF(L$1="P",MAX(0,L$2-$D735),IF(L$1="C",MAX(0,$D735-L$2)))</f>
        <v>0</v>
      </c>
      <c r="M735" s="103" t="n">
        <f aca="false">IF(M$1="P",MAX(0,M$2-$D735),IF(M$1="C",MAX(0,$D735-M$2)))</f>
        <v>0.369999999999997</v>
      </c>
      <c r="N735" s="103" t="n">
        <f aca="false">IF(N$1="P",MAX(0,N$2-$D735),IF(N$1="C",MAX(0,$D735-N$2)))</f>
        <v>29.63</v>
      </c>
      <c r="O735" s="103" t="n">
        <f aca="false">IF(O$1="P",MAX(0,O$2-$D735),IF(O$1="C",MAX(0,$D735-O$2)))</f>
        <v>24.63</v>
      </c>
      <c r="P735" s="103" t="n">
        <f aca="false">IF(P$1="P",MAX(0,P$2-$D735),IF(P$1="C",MAX(0,$D735-P$2)))</f>
        <v>19.63</v>
      </c>
      <c r="Q735" s="103" t="n">
        <f aca="false">IF(Q$1="P",MAX(0,Q$2-$D735),IF(Q$1="C",MAX(0,$D735-Q$2)))</f>
        <v>14.63</v>
      </c>
      <c r="R735" s="103" t="n">
        <f aca="false">IF(R$1="P",MAX(0,R$2-$D735),IF(R$1="C",MAX(0,$D735-R$2)))</f>
        <v>9.63</v>
      </c>
      <c r="S735" s="103" t="n">
        <f aca="false">IF(S$1="P",MAX(0,S$2-$D735),IF(S$1="C",MAX(0,$D735-S$2)))</f>
        <v>0</v>
      </c>
      <c r="T735" s="103" t="n">
        <f aca="false">IF(T$1="P",MAX(0,T$2-$D735),IF(T$1="C",MAX(0,$D735-T$2)))</f>
        <v>0</v>
      </c>
      <c r="U735" s="104" t="n">
        <f aca="false">B735</f>
        <v>34</v>
      </c>
      <c r="V735" s="105" t="n">
        <f aca="false">VLOOKUP($C735,Gas!$B$3:$E$2506,2)</f>
        <v>4.815</v>
      </c>
      <c r="W735" s="46" t="n">
        <f aca="false">D735/V735</f>
        <v>10.3073727933541</v>
      </c>
      <c r="X735" s="99" t="n">
        <f aca="false">VLOOKUP($C735,Gas!$B$3:$E$2506,4)</f>
        <v>0.463301083233725</v>
      </c>
    </row>
    <row r="736" customFormat="false" ht="12.75" hidden="false" customHeight="false" outlineLevel="0" collapsed="false">
      <c r="A736" s="0" t="n">
        <f aca="false">YEAR(C736)</f>
        <v>2000</v>
      </c>
      <c r="B736" s="95" t="n">
        <f aca="false">MONTH(C736)+(YEAR(C736)-1998)*12</f>
        <v>34</v>
      </c>
      <c r="C736" s="101" t="n">
        <v>36824</v>
      </c>
      <c r="D736" s="102" t="n">
        <v>48.88</v>
      </c>
      <c r="E736" s="98" t="n">
        <f aca="false">LN(D736/D735)</f>
        <v>-0.0152271747360096</v>
      </c>
      <c r="F736" s="106" t="n">
        <f aca="false">STDEV(E727:E736)*SQRT(trade_day)</f>
        <v>0.636734438726241</v>
      </c>
      <c r="G736" s="97"/>
      <c r="H736" s="103" t="n">
        <f aca="false">IF(H$1="P",MAX(0,H$2-$D736),IF(H$1="C",MAX(0,$D736-H$2)))</f>
        <v>0</v>
      </c>
      <c r="I736" s="103" t="n">
        <f aca="false">IF(I$1="P",MAX(0,I$2-$D736),IF(I$1="C",MAX(0,$D736-I$2)))</f>
        <v>0</v>
      </c>
      <c r="J736" s="103" t="n">
        <f aca="false">IF(J$1="P",MAX(0,J$2-$D736),IF(J$1="C",MAX(0,$D736-J$2)))</f>
        <v>0</v>
      </c>
      <c r="K736" s="103" t="n">
        <f aca="false">IF(K$1="P",MAX(0,K$2-$D736),IF(K$1="C",MAX(0,$D736-K$2)))</f>
        <v>0</v>
      </c>
      <c r="L736" s="103" t="n">
        <f aca="false">IF(L$1="P",MAX(0,L$2-$D736),IF(L$1="C",MAX(0,$D736-L$2)))</f>
        <v>0</v>
      </c>
      <c r="M736" s="103" t="n">
        <f aca="false">IF(M$1="P",MAX(0,M$2-$D736),IF(M$1="C",MAX(0,$D736-M$2)))</f>
        <v>1.12</v>
      </c>
      <c r="N736" s="103" t="n">
        <f aca="false">IF(N$1="P",MAX(0,N$2-$D736),IF(N$1="C",MAX(0,$D736-N$2)))</f>
        <v>28.88</v>
      </c>
      <c r="O736" s="103" t="n">
        <f aca="false">IF(O$1="P",MAX(0,O$2-$D736),IF(O$1="C",MAX(0,$D736-O$2)))</f>
        <v>23.88</v>
      </c>
      <c r="P736" s="103" t="n">
        <f aca="false">IF(P$1="P",MAX(0,P$2-$D736),IF(P$1="C",MAX(0,$D736-P$2)))</f>
        <v>18.88</v>
      </c>
      <c r="Q736" s="103" t="n">
        <f aca="false">IF(Q$1="P",MAX(0,Q$2-$D736),IF(Q$1="C",MAX(0,$D736-Q$2)))</f>
        <v>13.88</v>
      </c>
      <c r="R736" s="103" t="n">
        <f aca="false">IF(R$1="P",MAX(0,R$2-$D736),IF(R$1="C",MAX(0,$D736-R$2)))</f>
        <v>8.88</v>
      </c>
      <c r="S736" s="103" t="n">
        <f aca="false">IF(S$1="P",MAX(0,S$2-$D736),IF(S$1="C",MAX(0,$D736-S$2)))</f>
        <v>0</v>
      </c>
      <c r="T736" s="103" t="n">
        <f aca="false">IF(T$1="P",MAX(0,T$2-$D736),IF(T$1="C",MAX(0,$D736-T$2)))</f>
        <v>0</v>
      </c>
      <c r="U736" s="104" t="n">
        <f aca="false">B736</f>
        <v>34</v>
      </c>
      <c r="V736" s="105" t="n">
        <f aca="false">VLOOKUP($C736,Gas!$B$3:$E$2506,2)</f>
        <v>4.845</v>
      </c>
      <c r="W736" s="46" t="n">
        <f aca="false">D736/V736</f>
        <v>10.0887512899897</v>
      </c>
      <c r="X736" s="99" t="n">
        <f aca="false">VLOOKUP($C736,Gas!$B$3:$E$2506,4)</f>
        <v>0.471287414547393</v>
      </c>
    </row>
    <row r="737" customFormat="false" ht="12.75" hidden="false" customHeight="false" outlineLevel="0" collapsed="false">
      <c r="A737" s="0" t="n">
        <f aca="false">YEAR(C737)</f>
        <v>2000</v>
      </c>
      <c r="B737" s="95" t="n">
        <f aca="false">MONTH(C737)+(YEAR(C737)-1998)*12</f>
        <v>34</v>
      </c>
      <c r="C737" s="101" t="n">
        <v>36825</v>
      </c>
      <c r="D737" s="102" t="n">
        <v>46.76</v>
      </c>
      <c r="E737" s="98" t="n">
        <f aca="false">LN(D737/D736)</f>
        <v>-0.0443401782594723</v>
      </c>
      <c r="F737" s="106" t="n">
        <f aca="false">STDEV(E728:E737)*SQRT(trade_day)</f>
        <v>0.664882905824461</v>
      </c>
      <c r="G737" s="97"/>
      <c r="H737" s="103" t="n">
        <f aca="false">IF(H$1="P",MAX(0,H$2-$D737),IF(H$1="C",MAX(0,$D737-H$2)))</f>
        <v>0</v>
      </c>
      <c r="I737" s="103" t="n">
        <f aca="false">IF(I$1="P",MAX(0,I$2-$D737),IF(I$1="C",MAX(0,$D737-I$2)))</f>
        <v>0</v>
      </c>
      <c r="J737" s="103" t="n">
        <f aca="false">IF(J$1="P",MAX(0,J$2-$D737),IF(J$1="C",MAX(0,$D737-J$2)))</f>
        <v>0</v>
      </c>
      <c r="K737" s="103" t="n">
        <f aca="false">IF(K$1="P",MAX(0,K$2-$D737),IF(K$1="C",MAX(0,$D737-K$2)))</f>
        <v>0</v>
      </c>
      <c r="L737" s="103" t="n">
        <f aca="false">IF(L$1="P",MAX(0,L$2-$D737),IF(L$1="C",MAX(0,$D737-L$2)))</f>
        <v>0</v>
      </c>
      <c r="M737" s="103" t="n">
        <f aca="false">IF(M$1="P",MAX(0,M$2-$D737),IF(M$1="C",MAX(0,$D737-M$2)))</f>
        <v>3.24</v>
      </c>
      <c r="N737" s="103" t="n">
        <f aca="false">IF(N$1="P",MAX(0,N$2-$D737),IF(N$1="C",MAX(0,$D737-N$2)))</f>
        <v>26.76</v>
      </c>
      <c r="O737" s="103" t="n">
        <f aca="false">IF(O$1="P",MAX(0,O$2-$D737),IF(O$1="C",MAX(0,$D737-O$2)))</f>
        <v>21.76</v>
      </c>
      <c r="P737" s="103" t="n">
        <f aca="false">IF(P$1="P",MAX(0,P$2-$D737),IF(P$1="C",MAX(0,$D737-P$2)))</f>
        <v>16.76</v>
      </c>
      <c r="Q737" s="103" t="n">
        <f aca="false">IF(Q$1="P",MAX(0,Q$2-$D737),IF(Q$1="C",MAX(0,$D737-Q$2)))</f>
        <v>11.76</v>
      </c>
      <c r="R737" s="103" t="n">
        <f aca="false">IF(R$1="P",MAX(0,R$2-$D737),IF(R$1="C",MAX(0,$D737-R$2)))</f>
        <v>6.76</v>
      </c>
      <c r="S737" s="103" t="n">
        <f aca="false">IF(S$1="P",MAX(0,S$2-$D737),IF(S$1="C",MAX(0,$D737-S$2)))</f>
        <v>0</v>
      </c>
      <c r="T737" s="103" t="n">
        <f aca="false">IF(T$1="P",MAX(0,T$2-$D737),IF(T$1="C",MAX(0,$D737-T$2)))</f>
        <v>0</v>
      </c>
      <c r="U737" s="104" t="n">
        <f aca="false">B737</f>
        <v>34</v>
      </c>
      <c r="V737" s="105" t="n">
        <f aca="false">VLOOKUP($C737,Gas!$B$3:$E$2506,2)</f>
        <v>4.655</v>
      </c>
      <c r="W737" s="46" t="n">
        <f aca="false">D737/V737</f>
        <v>10.0451127819549</v>
      </c>
      <c r="X737" s="99" t="n">
        <f aca="false">VLOOKUP($C737,Gas!$B$3:$E$2506,4)</f>
        <v>0.493496137638369</v>
      </c>
    </row>
    <row r="738" customFormat="false" ht="12.75" hidden="false" customHeight="false" outlineLevel="0" collapsed="false">
      <c r="A738" s="0" t="n">
        <f aca="false">YEAR(C738)</f>
        <v>2000</v>
      </c>
      <c r="B738" s="95" t="n">
        <f aca="false">MONTH(C738)+(YEAR(C738)-1998)*12</f>
        <v>34</v>
      </c>
      <c r="C738" s="101" t="n">
        <v>36826</v>
      </c>
      <c r="D738" s="102" t="n">
        <v>52.39</v>
      </c>
      <c r="E738" s="98" t="n">
        <f aca="false">LN(D738/D737)</f>
        <v>0.113687596816261</v>
      </c>
      <c r="F738" s="106" t="n">
        <f aca="false">STDEV(E729:E738)*SQRT(trade_day)</f>
        <v>0.908906085400387</v>
      </c>
      <c r="G738" s="97"/>
      <c r="H738" s="103" t="n">
        <f aca="false">IF(H$1="P",MAX(0,H$2-$D738),IF(H$1="C",MAX(0,$D738-H$2)))</f>
        <v>0</v>
      </c>
      <c r="I738" s="103" t="n">
        <f aca="false">IF(I$1="P",MAX(0,I$2-$D738),IF(I$1="C",MAX(0,$D738-I$2)))</f>
        <v>0</v>
      </c>
      <c r="J738" s="103" t="n">
        <f aca="false">IF(J$1="P",MAX(0,J$2-$D738),IF(J$1="C",MAX(0,$D738-J$2)))</f>
        <v>0</v>
      </c>
      <c r="K738" s="103" t="n">
        <f aca="false">IF(K$1="P",MAX(0,K$2-$D738),IF(K$1="C",MAX(0,$D738-K$2)))</f>
        <v>0</v>
      </c>
      <c r="L738" s="103" t="n">
        <f aca="false">IF(L$1="P",MAX(0,L$2-$D738),IF(L$1="C",MAX(0,$D738-L$2)))</f>
        <v>0</v>
      </c>
      <c r="M738" s="103" t="n">
        <f aca="false">IF(M$1="P",MAX(0,M$2-$D738),IF(M$1="C",MAX(0,$D738-M$2)))</f>
        <v>0</v>
      </c>
      <c r="N738" s="103" t="n">
        <f aca="false">IF(N$1="P",MAX(0,N$2-$D738),IF(N$1="C",MAX(0,$D738-N$2)))</f>
        <v>32.39</v>
      </c>
      <c r="O738" s="103" t="n">
        <f aca="false">IF(O$1="P",MAX(0,O$2-$D738),IF(O$1="C",MAX(0,$D738-O$2)))</f>
        <v>27.39</v>
      </c>
      <c r="P738" s="103" t="n">
        <f aca="false">IF(P$1="P",MAX(0,P$2-$D738),IF(P$1="C",MAX(0,$D738-P$2)))</f>
        <v>22.39</v>
      </c>
      <c r="Q738" s="103" t="n">
        <f aca="false">IF(Q$1="P",MAX(0,Q$2-$D738),IF(Q$1="C",MAX(0,$D738-Q$2)))</f>
        <v>17.39</v>
      </c>
      <c r="R738" s="103" t="n">
        <f aca="false">IF(R$1="P",MAX(0,R$2-$D738),IF(R$1="C",MAX(0,$D738-R$2)))</f>
        <v>12.39</v>
      </c>
      <c r="S738" s="103" t="n">
        <f aca="false">IF(S$1="P",MAX(0,S$2-$D738),IF(S$1="C",MAX(0,$D738-S$2)))</f>
        <v>2.39</v>
      </c>
      <c r="T738" s="103" t="n">
        <f aca="false">IF(T$1="P",MAX(0,T$2-$D738),IF(T$1="C",MAX(0,$D738-T$2)))</f>
        <v>0</v>
      </c>
      <c r="U738" s="104" t="n">
        <f aca="false">B738</f>
        <v>34</v>
      </c>
      <c r="V738" s="105" t="n">
        <f aca="false">VLOOKUP($C738,Gas!$B$3:$E$2506,2)</f>
        <v>4.61</v>
      </c>
      <c r="W738" s="46" t="n">
        <f aca="false">D738/V738</f>
        <v>11.3644251626898</v>
      </c>
      <c r="X738" s="99" t="n">
        <f aca="false">VLOOKUP($C738,Gas!$B$3:$E$2506,4)</f>
        <v>0.494551092675482</v>
      </c>
    </row>
    <row r="739" customFormat="false" ht="12.75" hidden="false" customHeight="false" outlineLevel="0" collapsed="false">
      <c r="A739" s="0" t="n">
        <f aca="false">YEAR(C739)</f>
        <v>2000</v>
      </c>
      <c r="B739" s="95" t="n">
        <f aca="false">MONTH(C739)+(YEAR(C739)-1998)*12</f>
        <v>34</v>
      </c>
      <c r="C739" s="101" t="n">
        <v>36829</v>
      </c>
      <c r="D739" s="102" t="n">
        <v>48.77</v>
      </c>
      <c r="E739" s="98" t="n">
        <f aca="false">LN(D739/D738)</f>
        <v>-0.0716003636981671</v>
      </c>
      <c r="F739" s="106" t="n">
        <f aca="false">STDEV(E730:E739)*SQRT(trade_day)</f>
        <v>0.957468336538545</v>
      </c>
      <c r="G739" s="97"/>
      <c r="H739" s="103" t="n">
        <f aca="false">IF(H$1="P",MAX(0,H$2-$D739),IF(H$1="C",MAX(0,$D739-H$2)))</f>
        <v>0</v>
      </c>
      <c r="I739" s="103" t="n">
        <f aca="false">IF(I$1="P",MAX(0,I$2-$D739),IF(I$1="C",MAX(0,$D739-I$2)))</f>
        <v>0</v>
      </c>
      <c r="J739" s="103" t="n">
        <f aca="false">IF(J$1="P",MAX(0,J$2-$D739),IF(J$1="C",MAX(0,$D739-J$2)))</f>
        <v>0</v>
      </c>
      <c r="K739" s="103" t="n">
        <f aca="false">IF(K$1="P",MAX(0,K$2-$D739),IF(K$1="C",MAX(0,$D739-K$2)))</f>
        <v>0</v>
      </c>
      <c r="L739" s="103" t="n">
        <f aca="false">IF(L$1="P",MAX(0,L$2-$D739),IF(L$1="C",MAX(0,$D739-L$2)))</f>
        <v>0</v>
      </c>
      <c r="M739" s="103" t="n">
        <f aca="false">IF(M$1="P",MAX(0,M$2-$D739),IF(M$1="C",MAX(0,$D739-M$2)))</f>
        <v>1.23</v>
      </c>
      <c r="N739" s="103" t="n">
        <f aca="false">IF(N$1="P",MAX(0,N$2-$D739),IF(N$1="C",MAX(0,$D739-N$2)))</f>
        <v>28.77</v>
      </c>
      <c r="O739" s="103" t="n">
        <f aca="false">IF(O$1="P",MAX(0,O$2-$D739),IF(O$1="C",MAX(0,$D739-O$2)))</f>
        <v>23.77</v>
      </c>
      <c r="P739" s="103" t="n">
        <f aca="false">IF(P$1="P",MAX(0,P$2-$D739),IF(P$1="C",MAX(0,$D739-P$2)))</f>
        <v>18.77</v>
      </c>
      <c r="Q739" s="103" t="n">
        <f aca="false">IF(Q$1="P",MAX(0,Q$2-$D739),IF(Q$1="C",MAX(0,$D739-Q$2)))</f>
        <v>13.77</v>
      </c>
      <c r="R739" s="103" t="n">
        <f aca="false">IF(R$1="P",MAX(0,R$2-$D739),IF(R$1="C",MAX(0,$D739-R$2)))</f>
        <v>8.77</v>
      </c>
      <c r="S739" s="103" t="n">
        <f aca="false">IF(S$1="P",MAX(0,S$2-$D739),IF(S$1="C",MAX(0,$D739-S$2)))</f>
        <v>0</v>
      </c>
      <c r="T739" s="103" t="n">
        <f aca="false">IF(T$1="P",MAX(0,T$2-$D739),IF(T$1="C",MAX(0,$D739-T$2)))</f>
        <v>0</v>
      </c>
      <c r="U739" s="104" t="n">
        <f aca="false">B739</f>
        <v>34</v>
      </c>
      <c r="V739" s="105" t="n">
        <f aca="false">VLOOKUP($C739,Gas!$B$3:$E$2506,2)</f>
        <v>4.5</v>
      </c>
      <c r="W739" s="46" t="n">
        <f aca="false">D739/V739</f>
        <v>10.8377777777778</v>
      </c>
      <c r="X739" s="99" t="n">
        <f aca="false">VLOOKUP($C739,Gas!$B$3:$E$2506,4)</f>
        <v>0.326456799282639</v>
      </c>
    </row>
    <row r="740" customFormat="false" ht="12.75" hidden="false" customHeight="false" outlineLevel="0" collapsed="false">
      <c r="A740" s="0" t="n">
        <f aca="false">YEAR(C740)</f>
        <v>2000</v>
      </c>
      <c r="B740" s="95" t="n">
        <f aca="false">MONTH(C740)+(YEAR(C740)-1998)*12</f>
        <v>34</v>
      </c>
      <c r="C740" s="101" t="n">
        <v>36830</v>
      </c>
      <c r="D740" s="102" t="n">
        <v>52.38</v>
      </c>
      <c r="E740" s="98" t="n">
        <f aca="false">LN(D740/D739)</f>
        <v>0.0714094693576047</v>
      </c>
      <c r="F740" s="106" t="n">
        <f aca="false">STDEV(E731:E740)*SQRT(trade_day)</f>
        <v>1.03076097685987</v>
      </c>
      <c r="G740" s="97"/>
      <c r="H740" s="103" t="n">
        <f aca="false">IF(H$1="P",MAX(0,H$2-$D740),IF(H$1="C",MAX(0,$D740-H$2)))</f>
        <v>0</v>
      </c>
      <c r="I740" s="103" t="n">
        <f aca="false">IF(I$1="P",MAX(0,I$2-$D740),IF(I$1="C",MAX(0,$D740-I$2)))</f>
        <v>0</v>
      </c>
      <c r="J740" s="103" t="n">
        <f aca="false">IF(J$1="P",MAX(0,J$2-$D740),IF(J$1="C",MAX(0,$D740-J$2)))</f>
        <v>0</v>
      </c>
      <c r="K740" s="103" t="n">
        <f aca="false">IF(K$1="P",MAX(0,K$2-$D740),IF(K$1="C",MAX(0,$D740-K$2)))</f>
        <v>0</v>
      </c>
      <c r="L740" s="103" t="n">
        <f aca="false">IF(L$1="P",MAX(0,L$2-$D740),IF(L$1="C",MAX(0,$D740-L$2)))</f>
        <v>0</v>
      </c>
      <c r="M740" s="103" t="n">
        <f aca="false">IF(M$1="P",MAX(0,M$2-$D740),IF(M$1="C",MAX(0,$D740-M$2)))</f>
        <v>0</v>
      </c>
      <c r="N740" s="103" t="n">
        <f aca="false">IF(N$1="P",MAX(0,N$2-$D740),IF(N$1="C",MAX(0,$D740-N$2)))</f>
        <v>32.38</v>
      </c>
      <c r="O740" s="103" t="n">
        <f aca="false">IF(O$1="P",MAX(0,O$2-$D740),IF(O$1="C",MAX(0,$D740-O$2)))</f>
        <v>27.38</v>
      </c>
      <c r="P740" s="103" t="n">
        <f aca="false">IF(P$1="P",MAX(0,P$2-$D740),IF(P$1="C",MAX(0,$D740-P$2)))</f>
        <v>22.38</v>
      </c>
      <c r="Q740" s="103" t="n">
        <f aca="false">IF(Q$1="P",MAX(0,Q$2-$D740),IF(Q$1="C",MAX(0,$D740-Q$2)))</f>
        <v>17.38</v>
      </c>
      <c r="R740" s="103" t="n">
        <f aca="false">IF(R$1="P",MAX(0,R$2-$D740),IF(R$1="C",MAX(0,$D740-R$2)))</f>
        <v>12.38</v>
      </c>
      <c r="S740" s="103" t="n">
        <f aca="false">IF(S$1="P",MAX(0,S$2-$D740),IF(S$1="C",MAX(0,$D740-S$2)))</f>
        <v>2.38</v>
      </c>
      <c r="T740" s="103" t="n">
        <f aca="false">IF(T$1="P",MAX(0,T$2-$D740),IF(T$1="C",MAX(0,$D740-T$2)))</f>
        <v>0</v>
      </c>
      <c r="U740" s="104" t="n">
        <f aca="false">B740</f>
        <v>34</v>
      </c>
      <c r="V740" s="105" t="n">
        <f aca="false">VLOOKUP($C740,Gas!$B$3:$E$2506,2)</f>
        <v>4.55</v>
      </c>
      <c r="W740" s="46" t="n">
        <f aca="false">D740/V740</f>
        <v>11.5120879120879</v>
      </c>
      <c r="X740" s="99" t="n">
        <f aca="false">VLOOKUP($C740,Gas!$B$3:$E$2506,4)</f>
        <v>0.290625645114148</v>
      </c>
    </row>
    <row r="741" customFormat="false" ht="12.75" hidden="false" customHeight="false" outlineLevel="0" collapsed="false">
      <c r="A741" s="0" t="n">
        <f aca="false">YEAR(C741)</f>
        <v>2000</v>
      </c>
      <c r="B741" s="95" t="n">
        <f aca="false">MONTH(C741)+(YEAR(C741)-1998)*12</f>
        <v>35</v>
      </c>
      <c r="C741" s="101" t="n">
        <v>36831</v>
      </c>
      <c r="D741" s="102" t="n">
        <v>52.33</v>
      </c>
      <c r="E741" s="98" t="n">
        <f aca="false">LN(D741/D740)</f>
        <v>-0.000955018695449462</v>
      </c>
      <c r="F741" s="106" t="n">
        <f aca="false">STDEV(E732:E741)*SQRT(trade_day)</f>
        <v>1.03066473134709</v>
      </c>
      <c r="G741" s="97"/>
      <c r="H741" s="103" t="n">
        <f aca="false">IF(H$1="P",MAX(0,H$2-$D741),IF(H$1="C",MAX(0,$D741-H$2)))</f>
        <v>0</v>
      </c>
      <c r="I741" s="103" t="n">
        <f aca="false">IF(I$1="P",MAX(0,I$2-$D741),IF(I$1="C",MAX(0,$D741-I$2)))</f>
        <v>0</v>
      </c>
      <c r="J741" s="103" t="n">
        <f aca="false">IF(J$1="P",MAX(0,J$2-$D741),IF(J$1="C",MAX(0,$D741-J$2)))</f>
        <v>0</v>
      </c>
      <c r="K741" s="103" t="n">
        <f aca="false">IF(K$1="P",MAX(0,K$2-$D741),IF(K$1="C",MAX(0,$D741-K$2)))</f>
        <v>0</v>
      </c>
      <c r="L741" s="103" t="n">
        <f aca="false">IF(L$1="P",MAX(0,L$2-$D741),IF(L$1="C",MAX(0,$D741-L$2)))</f>
        <v>0</v>
      </c>
      <c r="M741" s="103" t="n">
        <f aca="false">IF(M$1="P",MAX(0,M$2-$D741),IF(M$1="C",MAX(0,$D741-M$2)))</f>
        <v>0</v>
      </c>
      <c r="N741" s="103" t="n">
        <f aca="false">IF(N$1="P",MAX(0,N$2-$D741),IF(N$1="C",MAX(0,$D741-N$2)))</f>
        <v>32.33</v>
      </c>
      <c r="O741" s="103" t="n">
        <f aca="false">IF(O$1="P",MAX(0,O$2-$D741),IF(O$1="C",MAX(0,$D741-O$2)))</f>
        <v>27.33</v>
      </c>
      <c r="P741" s="103" t="n">
        <f aca="false">IF(P$1="P",MAX(0,P$2-$D741),IF(P$1="C",MAX(0,$D741-P$2)))</f>
        <v>22.33</v>
      </c>
      <c r="Q741" s="103" t="n">
        <f aca="false">IF(Q$1="P",MAX(0,Q$2-$D741),IF(Q$1="C",MAX(0,$D741-Q$2)))</f>
        <v>17.33</v>
      </c>
      <c r="R741" s="103" t="n">
        <f aca="false">IF(R$1="P",MAX(0,R$2-$D741),IF(R$1="C",MAX(0,$D741-R$2)))</f>
        <v>12.33</v>
      </c>
      <c r="S741" s="103" t="n">
        <f aca="false">IF(S$1="P",MAX(0,S$2-$D741),IF(S$1="C",MAX(0,$D741-S$2)))</f>
        <v>2.33</v>
      </c>
      <c r="T741" s="103" t="n">
        <f aca="false">IF(T$1="P",MAX(0,T$2-$D741),IF(T$1="C",MAX(0,$D741-T$2)))</f>
        <v>0</v>
      </c>
      <c r="U741" s="104" t="n">
        <f aca="false">B741</f>
        <v>35</v>
      </c>
      <c r="V741" s="105" t="n">
        <f aca="false">VLOOKUP($C741,Gas!$B$3:$E$2506,2)</f>
        <v>4.38</v>
      </c>
      <c r="W741" s="46" t="n">
        <f aca="false">D741/V741</f>
        <v>11.9474885844749</v>
      </c>
      <c r="X741" s="99" t="n">
        <f aca="false">VLOOKUP($C741,Gas!$B$3:$E$2506,4)</f>
        <v>0.343489077369668</v>
      </c>
    </row>
    <row r="742" customFormat="false" ht="12.75" hidden="false" customHeight="false" outlineLevel="0" collapsed="false">
      <c r="A742" s="0" t="n">
        <f aca="false">YEAR(C742)</f>
        <v>2000</v>
      </c>
      <c r="B742" s="95" t="n">
        <f aca="false">MONTH(C742)+(YEAR(C742)-1998)*12</f>
        <v>35</v>
      </c>
      <c r="C742" s="101" t="n">
        <v>36832</v>
      </c>
      <c r="D742" s="102" t="n">
        <v>50.7</v>
      </c>
      <c r="E742" s="98" t="n">
        <f aca="false">LN(D742/D741)</f>
        <v>-0.0316439097869789</v>
      </c>
      <c r="F742" s="106" t="n">
        <f aca="false">STDEV(E733:E742)*SQRT(trade_day)</f>
        <v>1.00639177989443</v>
      </c>
      <c r="G742" s="97"/>
      <c r="H742" s="103" t="n">
        <f aca="false">IF(H$1="P",MAX(0,H$2-$D742),IF(H$1="C",MAX(0,$D742-H$2)))</f>
        <v>0</v>
      </c>
      <c r="I742" s="103" t="n">
        <f aca="false">IF(I$1="P",MAX(0,I$2-$D742),IF(I$1="C",MAX(0,$D742-I$2)))</f>
        <v>0</v>
      </c>
      <c r="J742" s="103" t="n">
        <f aca="false">IF(J$1="P",MAX(0,J$2-$D742),IF(J$1="C",MAX(0,$D742-J$2)))</f>
        <v>0</v>
      </c>
      <c r="K742" s="103" t="n">
        <f aca="false">IF(K$1="P",MAX(0,K$2-$D742),IF(K$1="C",MAX(0,$D742-K$2)))</f>
        <v>0</v>
      </c>
      <c r="L742" s="103" t="n">
        <f aca="false">IF(L$1="P",MAX(0,L$2-$D742),IF(L$1="C",MAX(0,$D742-L$2)))</f>
        <v>0</v>
      </c>
      <c r="M742" s="103" t="n">
        <f aca="false">IF(M$1="P",MAX(0,M$2-$D742),IF(M$1="C",MAX(0,$D742-M$2)))</f>
        <v>0</v>
      </c>
      <c r="N742" s="103" t="n">
        <f aca="false">IF(N$1="P",MAX(0,N$2-$D742),IF(N$1="C",MAX(0,$D742-N$2)))</f>
        <v>30.7</v>
      </c>
      <c r="O742" s="103" t="n">
        <f aca="false">IF(O$1="P",MAX(0,O$2-$D742),IF(O$1="C",MAX(0,$D742-O$2)))</f>
        <v>25.7</v>
      </c>
      <c r="P742" s="103" t="n">
        <f aca="false">IF(P$1="P",MAX(0,P$2-$D742),IF(P$1="C",MAX(0,$D742-P$2)))</f>
        <v>20.7</v>
      </c>
      <c r="Q742" s="103" t="n">
        <f aca="false">IF(Q$1="P",MAX(0,Q$2-$D742),IF(Q$1="C",MAX(0,$D742-Q$2)))</f>
        <v>15.7</v>
      </c>
      <c r="R742" s="103" t="n">
        <f aca="false">IF(R$1="P",MAX(0,R$2-$D742),IF(R$1="C",MAX(0,$D742-R$2)))</f>
        <v>10.7</v>
      </c>
      <c r="S742" s="103" t="n">
        <f aca="false">IF(S$1="P",MAX(0,S$2-$D742),IF(S$1="C",MAX(0,$D742-S$2)))</f>
        <v>0.700000000000003</v>
      </c>
      <c r="T742" s="103" t="n">
        <f aca="false">IF(T$1="P",MAX(0,T$2-$D742),IF(T$1="C",MAX(0,$D742-T$2)))</f>
        <v>0</v>
      </c>
      <c r="U742" s="104" t="n">
        <f aca="false">B742</f>
        <v>35</v>
      </c>
      <c r="V742" s="105" t="n">
        <f aca="false">VLOOKUP($C742,Gas!$B$3:$E$2506,2)</f>
        <v>4.39</v>
      </c>
      <c r="W742" s="46" t="n">
        <f aca="false">D742/V742</f>
        <v>11.5489749430524</v>
      </c>
      <c r="X742" s="99" t="n">
        <f aca="false">VLOOKUP($C742,Gas!$B$3:$E$2506,4)</f>
        <v>0.346469238085731</v>
      </c>
    </row>
    <row r="743" customFormat="false" ht="12.75" hidden="false" customHeight="false" outlineLevel="0" collapsed="false">
      <c r="A743" s="0" t="n">
        <f aca="false">YEAR(C743)</f>
        <v>2000</v>
      </c>
      <c r="B743" s="95" t="n">
        <f aca="false">MONTH(C743)+(YEAR(C743)-1998)*12</f>
        <v>35</v>
      </c>
      <c r="C743" s="101" t="n">
        <v>36833</v>
      </c>
      <c r="D743" s="102" t="n">
        <v>50.16</v>
      </c>
      <c r="E743" s="98" t="n">
        <f aca="false">LN(D743/D742)</f>
        <v>-0.0107080142724723</v>
      </c>
      <c r="F743" s="106" t="n">
        <f aca="false">STDEV(E734:E743)*SQRT(trade_day)</f>
        <v>0.876335417766452</v>
      </c>
      <c r="G743" s="97"/>
      <c r="H743" s="103" t="n">
        <f aca="false">IF(H$1="P",MAX(0,H$2-$D743),IF(H$1="C",MAX(0,$D743-H$2)))</f>
        <v>0</v>
      </c>
      <c r="I743" s="103" t="n">
        <f aca="false">IF(I$1="P",MAX(0,I$2-$D743),IF(I$1="C",MAX(0,$D743-I$2)))</f>
        <v>0</v>
      </c>
      <c r="J743" s="103" t="n">
        <f aca="false">IF(J$1="P",MAX(0,J$2-$D743),IF(J$1="C",MAX(0,$D743-J$2)))</f>
        <v>0</v>
      </c>
      <c r="K743" s="103" t="n">
        <f aca="false">IF(K$1="P",MAX(0,K$2-$D743),IF(K$1="C",MAX(0,$D743-K$2)))</f>
        <v>0</v>
      </c>
      <c r="L743" s="103" t="n">
        <f aca="false">IF(L$1="P",MAX(0,L$2-$D743),IF(L$1="C",MAX(0,$D743-L$2)))</f>
        <v>0</v>
      </c>
      <c r="M743" s="103" t="n">
        <f aca="false">IF(M$1="P",MAX(0,M$2-$D743),IF(M$1="C",MAX(0,$D743-M$2)))</f>
        <v>0</v>
      </c>
      <c r="N743" s="103" t="n">
        <f aca="false">IF(N$1="P",MAX(0,N$2-$D743),IF(N$1="C",MAX(0,$D743-N$2)))</f>
        <v>30.16</v>
      </c>
      <c r="O743" s="103" t="n">
        <f aca="false">IF(O$1="P",MAX(0,O$2-$D743),IF(O$1="C",MAX(0,$D743-O$2)))</f>
        <v>25.16</v>
      </c>
      <c r="P743" s="103" t="n">
        <f aca="false">IF(P$1="P",MAX(0,P$2-$D743),IF(P$1="C",MAX(0,$D743-P$2)))</f>
        <v>20.16</v>
      </c>
      <c r="Q743" s="103" t="n">
        <f aca="false">IF(Q$1="P",MAX(0,Q$2-$D743),IF(Q$1="C",MAX(0,$D743-Q$2)))</f>
        <v>15.16</v>
      </c>
      <c r="R743" s="103" t="n">
        <f aca="false">IF(R$1="P",MAX(0,R$2-$D743),IF(R$1="C",MAX(0,$D743-R$2)))</f>
        <v>10.16</v>
      </c>
      <c r="S743" s="103" t="n">
        <f aca="false">IF(S$1="P",MAX(0,S$2-$D743),IF(S$1="C",MAX(0,$D743-S$2)))</f>
        <v>0.159999999999997</v>
      </c>
      <c r="T743" s="103" t="n">
        <f aca="false">IF(T$1="P",MAX(0,T$2-$D743),IF(T$1="C",MAX(0,$D743-T$2)))</f>
        <v>0</v>
      </c>
      <c r="U743" s="104" t="n">
        <f aca="false">B743</f>
        <v>35</v>
      </c>
      <c r="V743" s="105" t="n">
        <f aca="false">VLOOKUP($C743,Gas!$B$3:$E$2506,2)</f>
        <v>4.47</v>
      </c>
      <c r="W743" s="46" t="n">
        <f aca="false">D743/V743</f>
        <v>11.2214765100671</v>
      </c>
      <c r="X743" s="99" t="n">
        <f aca="false">VLOOKUP($C743,Gas!$B$3:$E$2506,4)</f>
        <v>0.385652532497681</v>
      </c>
    </row>
    <row r="744" customFormat="false" ht="12.75" hidden="false" customHeight="false" outlineLevel="0" collapsed="false">
      <c r="A744" s="0" t="n">
        <f aca="false">YEAR(C744)</f>
        <v>2000</v>
      </c>
      <c r="B744" s="95" t="n">
        <f aca="false">MONTH(C744)+(YEAR(C744)-1998)*12</f>
        <v>35</v>
      </c>
      <c r="C744" s="101" t="n">
        <v>36836</v>
      </c>
      <c r="D744" s="102" t="n">
        <v>48.86</v>
      </c>
      <c r="E744" s="98" t="n">
        <f aca="false">LN(D744/D743)</f>
        <v>-0.0262588304950708</v>
      </c>
      <c r="F744" s="106" t="n">
        <f aca="false">STDEV(E735:E744)*SQRT(trade_day)</f>
        <v>0.884087694514015</v>
      </c>
      <c r="G744" s="97"/>
      <c r="H744" s="103" t="n">
        <f aca="false">IF(H$1="P",MAX(0,H$2-$D744),IF(H$1="C",MAX(0,$D744-H$2)))</f>
        <v>0</v>
      </c>
      <c r="I744" s="103" t="n">
        <f aca="false">IF(I$1="P",MAX(0,I$2-$D744),IF(I$1="C",MAX(0,$D744-I$2)))</f>
        <v>0</v>
      </c>
      <c r="J744" s="103" t="n">
        <f aca="false">IF(J$1="P",MAX(0,J$2-$D744),IF(J$1="C",MAX(0,$D744-J$2)))</f>
        <v>0</v>
      </c>
      <c r="K744" s="103" t="n">
        <f aca="false">IF(K$1="P",MAX(0,K$2-$D744),IF(K$1="C",MAX(0,$D744-K$2)))</f>
        <v>0</v>
      </c>
      <c r="L744" s="103" t="n">
        <f aca="false">IF(L$1="P",MAX(0,L$2-$D744),IF(L$1="C",MAX(0,$D744-L$2)))</f>
        <v>0</v>
      </c>
      <c r="M744" s="103" t="n">
        <f aca="false">IF(M$1="P",MAX(0,M$2-$D744),IF(M$1="C",MAX(0,$D744-M$2)))</f>
        <v>1.14</v>
      </c>
      <c r="N744" s="103" t="n">
        <f aca="false">IF(N$1="P",MAX(0,N$2-$D744),IF(N$1="C",MAX(0,$D744-N$2)))</f>
        <v>28.86</v>
      </c>
      <c r="O744" s="103" t="n">
        <f aca="false">IF(O$1="P",MAX(0,O$2-$D744),IF(O$1="C",MAX(0,$D744-O$2)))</f>
        <v>23.86</v>
      </c>
      <c r="P744" s="103" t="n">
        <f aca="false">IF(P$1="P",MAX(0,P$2-$D744),IF(P$1="C",MAX(0,$D744-P$2)))</f>
        <v>18.86</v>
      </c>
      <c r="Q744" s="103" t="n">
        <f aca="false">IF(Q$1="P",MAX(0,Q$2-$D744),IF(Q$1="C",MAX(0,$D744-Q$2)))</f>
        <v>13.86</v>
      </c>
      <c r="R744" s="103" t="n">
        <f aca="false">IF(R$1="P",MAX(0,R$2-$D744),IF(R$1="C",MAX(0,$D744-R$2)))</f>
        <v>8.86</v>
      </c>
      <c r="S744" s="103" t="n">
        <f aca="false">IF(S$1="P",MAX(0,S$2-$D744),IF(S$1="C",MAX(0,$D744-S$2)))</f>
        <v>0</v>
      </c>
      <c r="T744" s="103" t="n">
        <f aca="false">IF(T$1="P",MAX(0,T$2-$D744),IF(T$1="C",MAX(0,$D744-T$2)))</f>
        <v>0</v>
      </c>
      <c r="U744" s="104" t="n">
        <f aca="false">B744</f>
        <v>35</v>
      </c>
      <c r="V744" s="105" t="n">
        <f aca="false">VLOOKUP($C744,Gas!$B$3:$E$2506,2)</f>
        <v>4.63</v>
      </c>
      <c r="W744" s="46" t="n">
        <f aca="false">D744/V744</f>
        <v>10.5529157667387</v>
      </c>
      <c r="X744" s="99" t="n">
        <f aca="false">VLOOKUP($C744,Gas!$B$3:$E$2506,4)</f>
        <v>0.388498984258278</v>
      </c>
    </row>
    <row r="745" customFormat="false" ht="12.75" hidden="false" customHeight="false" outlineLevel="0" collapsed="false">
      <c r="A745" s="0" t="n">
        <f aca="false">YEAR(C745)</f>
        <v>2000</v>
      </c>
      <c r="B745" s="95" t="n">
        <f aca="false">MONTH(C745)+(YEAR(C745)-1998)*12</f>
        <v>35</v>
      </c>
      <c r="C745" s="101" t="n">
        <v>36837</v>
      </c>
      <c r="D745" s="102" t="n">
        <v>44.26</v>
      </c>
      <c r="E745" s="98" t="n">
        <f aca="false">LN(D745/D744)</f>
        <v>-0.0988777312066908</v>
      </c>
      <c r="F745" s="106" t="n">
        <f aca="false">STDEV(E736:E745)*SQRT(trade_day)</f>
        <v>0.994716678249431</v>
      </c>
      <c r="G745" s="97"/>
      <c r="H745" s="103" t="n">
        <f aca="false">IF(H$1="P",MAX(0,H$2-$D745),IF(H$1="C",MAX(0,$D745-H$2)))</f>
        <v>0</v>
      </c>
      <c r="I745" s="103" t="n">
        <f aca="false">IF(I$1="P",MAX(0,I$2-$D745),IF(I$1="C",MAX(0,$D745-I$2)))</f>
        <v>0</v>
      </c>
      <c r="J745" s="103" t="n">
        <f aca="false">IF(J$1="P",MAX(0,J$2-$D745),IF(J$1="C",MAX(0,$D745-J$2)))</f>
        <v>0</v>
      </c>
      <c r="K745" s="103" t="n">
        <f aca="false">IF(K$1="P",MAX(0,K$2-$D745),IF(K$1="C",MAX(0,$D745-K$2)))</f>
        <v>0</v>
      </c>
      <c r="L745" s="103" t="n">
        <f aca="false">IF(L$1="P",MAX(0,L$2-$D745),IF(L$1="C",MAX(0,$D745-L$2)))</f>
        <v>0</v>
      </c>
      <c r="M745" s="103" t="n">
        <f aca="false">IF(M$1="P",MAX(0,M$2-$D745),IF(M$1="C",MAX(0,$D745-M$2)))</f>
        <v>5.74</v>
      </c>
      <c r="N745" s="103" t="n">
        <f aca="false">IF(N$1="P",MAX(0,N$2-$D745),IF(N$1="C",MAX(0,$D745-N$2)))</f>
        <v>24.26</v>
      </c>
      <c r="O745" s="103" t="n">
        <f aca="false">IF(O$1="P",MAX(0,O$2-$D745),IF(O$1="C",MAX(0,$D745-O$2)))</f>
        <v>19.26</v>
      </c>
      <c r="P745" s="103" t="n">
        <f aca="false">IF(P$1="P",MAX(0,P$2-$D745),IF(P$1="C",MAX(0,$D745-P$2)))</f>
        <v>14.26</v>
      </c>
      <c r="Q745" s="103" t="n">
        <f aca="false">IF(Q$1="P",MAX(0,Q$2-$D745),IF(Q$1="C",MAX(0,$D745-Q$2)))</f>
        <v>9.26</v>
      </c>
      <c r="R745" s="103" t="n">
        <f aca="false">IF(R$1="P",MAX(0,R$2-$D745),IF(R$1="C",MAX(0,$D745-R$2)))</f>
        <v>4.26</v>
      </c>
      <c r="S745" s="103" t="n">
        <f aca="false">IF(S$1="P",MAX(0,S$2-$D745),IF(S$1="C",MAX(0,$D745-S$2)))</f>
        <v>0</v>
      </c>
      <c r="T745" s="103" t="n">
        <f aca="false">IF(T$1="P",MAX(0,T$2-$D745),IF(T$1="C",MAX(0,$D745-T$2)))</f>
        <v>0</v>
      </c>
      <c r="U745" s="104" t="n">
        <f aca="false">B745</f>
        <v>35</v>
      </c>
      <c r="V745" s="105" t="n">
        <f aca="false">VLOOKUP($C745,Gas!$B$3:$E$2506,2)</f>
        <v>4.6</v>
      </c>
      <c r="W745" s="46" t="n">
        <f aca="false">D745/V745</f>
        <v>9.62173913043478</v>
      </c>
      <c r="X745" s="99" t="n">
        <f aca="false">VLOOKUP($C745,Gas!$B$3:$E$2506,4)</f>
        <v>0.356522499167528</v>
      </c>
    </row>
    <row r="746" customFormat="false" ht="12.75" hidden="false" customHeight="false" outlineLevel="0" collapsed="false">
      <c r="A746" s="0" t="n">
        <f aca="false">YEAR(C746)</f>
        <v>2000</v>
      </c>
      <c r="B746" s="95" t="n">
        <f aca="false">MONTH(C746)+(YEAR(C746)-1998)*12</f>
        <v>35</v>
      </c>
      <c r="C746" s="101" t="n">
        <v>36838</v>
      </c>
      <c r="D746" s="102" t="n">
        <v>41.14</v>
      </c>
      <c r="E746" s="98" t="n">
        <f aca="false">LN(D746/D745)</f>
        <v>-0.0731004503980925</v>
      </c>
      <c r="F746" s="106" t="n">
        <f aca="false">STDEV(E737:E746)*SQRT(trade_day)</f>
        <v>1.04179360909573</v>
      </c>
      <c r="G746" s="97"/>
      <c r="H746" s="103" t="n">
        <f aca="false">IF(H$1="P",MAX(0,H$2-$D746),IF(H$1="C",MAX(0,$D746-H$2)))</f>
        <v>0</v>
      </c>
      <c r="I746" s="103" t="n">
        <f aca="false">IF(I$1="P",MAX(0,I$2-$D746),IF(I$1="C",MAX(0,$D746-I$2)))</f>
        <v>0</v>
      </c>
      <c r="J746" s="103" t="n">
        <f aca="false">IF(J$1="P",MAX(0,J$2-$D746),IF(J$1="C",MAX(0,$D746-J$2)))</f>
        <v>0</v>
      </c>
      <c r="K746" s="103" t="n">
        <f aca="false">IF(K$1="P",MAX(0,K$2-$D746),IF(K$1="C",MAX(0,$D746-K$2)))</f>
        <v>0</v>
      </c>
      <c r="L746" s="103" t="n">
        <f aca="false">IF(L$1="P",MAX(0,L$2-$D746),IF(L$1="C",MAX(0,$D746-L$2)))</f>
        <v>0</v>
      </c>
      <c r="M746" s="103" t="n">
        <f aca="false">IF(M$1="P",MAX(0,M$2-$D746),IF(M$1="C",MAX(0,$D746-M$2)))</f>
        <v>8.86</v>
      </c>
      <c r="N746" s="103" t="n">
        <f aca="false">IF(N$1="P",MAX(0,N$2-$D746),IF(N$1="C",MAX(0,$D746-N$2)))</f>
        <v>21.14</v>
      </c>
      <c r="O746" s="103" t="n">
        <f aca="false">IF(O$1="P",MAX(0,O$2-$D746),IF(O$1="C",MAX(0,$D746-O$2)))</f>
        <v>16.14</v>
      </c>
      <c r="P746" s="103" t="n">
        <f aca="false">IF(P$1="P",MAX(0,P$2-$D746),IF(P$1="C",MAX(0,$D746-P$2)))</f>
        <v>11.14</v>
      </c>
      <c r="Q746" s="103" t="n">
        <f aca="false">IF(Q$1="P",MAX(0,Q$2-$D746),IF(Q$1="C",MAX(0,$D746-Q$2)))</f>
        <v>6.14</v>
      </c>
      <c r="R746" s="103" t="n">
        <f aca="false">IF(R$1="P",MAX(0,R$2-$D746),IF(R$1="C",MAX(0,$D746-R$2)))</f>
        <v>1.14</v>
      </c>
      <c r="S746" s="103" t="n">
        <f aca="false">IF(S$1="P",MAX(0,S$2-$D746),IF(S$1="C",MAX(0,$D746-S$2)))</f>
        <v>0</v>
      </c>
      <c r="T746" s="103" t="n">
        <f aca="false">IF(T$1="P",MAX(0,T$2-$D746),IF(T$1="C",MAX(0,$D746-T$2)))</f>
        <v>0</v>
      </c>
      <c r="U746" s="104" t="n">
        <f aca="false">B746</f>
        <v>35</v>
      </c>
      <c r="V746" s="105" t="n">
        <f aca="false">VLOOKUP($C746,Gas!$B$3:$E$2506,2)</f>
        <v>4.675</v>
      </c>
      <c r="W746" s="46" t="n">
        <f aca="false">D746/V746</f>
        <v>8.8</v>
      </c>
      <c r="X746" s="99" t="n">
        <f aca="false">VLOOKUP($C746,Gas!$B$3:$E$2506,4)</f>
        <v>0.365748674329301</v>
      </c>
    </row>
    <row r="747" customFormat="false" ht="12.75" hidden="false" customHeight="false" outlineLevel="0" collapsed="false">
      <c r="A747" s="0" t="n">
        <f aca="false">YEAR(C747)</f>
        <v>2000</v>
      </c>
      <c r="B747" s="95" t="n">
        <f aca="false">MONTH(C747)+(YEAR(C747)-1998)*12</f>
        <v>35</v>
      </c>
      <c r="C747" s="101" t="n">
        <v>36839</v>
      </c>
      <c r="D747" s="102" t="n">
        <v>39.88</v>
      </c>
      <c r="E747" s="98" t="n">
        <f aca="false">LN(D747/D746)</f>
        <v>-0.0311059391311735</v>
      </c>
      <c r="F747" s="106" t="n">
        <f aca="false">STDEV(E738:E747)*SQRT(trade_day)</f>
        <v>1.03430489394346</v>
      </c>
      <c r="G747" s="97"/>
      <c r="H747" s="103" t="n">
        <f aca="false">IF(H$1="P",MAX(0,H$2-$D747),IF(H$1="C",MAX(0,$D747-H$2)))</f>
        <v>0</v>
      </c>
      <c r="I747" s="103" t="n">
        <f aca="false">IF(I$1="P",MAX(0,I$2-$D747),IF(I$1="C",MAX(0,$D747-I$2)))</f>
        <v>0</v>
      </c>
      <c r="J747" s="103" t="n">
        <f aca="false">IF(J$1="P",MAX(0,J$2-$D747),IF(J$1="C",MAX(0,$D747-J$2)))</f>
        <v>0</v>
      </c>
      <c r="K747" s="103" t="n">
        <f aca="false">IF(K$1="P",MAX(0,K$2-$D747),IF(K$1="C",MAX(0,$D747-K$2)))</f>
        <v>0</v>
      </c>
      <c r="L747" s="103" t="n">
        <f aca="false">IF(L$1="P",MAX(0,L$2-$D747),IF(L$1="C",MAX(0,$D747-L$2)))</f>
        <v>0.119999999999997</v>
      </c>
      <c r="M747" s="103" t="n">
        <f aca="false">IF(M$1="P",MAX(0,M$2-$D747),IF(M$1="C",MAX(0,$D747-M$2)))</f>
        <v>10.12</v>
      </c>
      <c r="N747" s="103" t="n">
        <f aca="false">IF(N$1="P",MAX(0,N$2-$D747),IF(N$1="C",MAX(0,$D747-N$2)))</f>
        <v>19.88</v>
      </c>
      <c r="O747" s="103" t="n">
        <f aca="false">IF(O$1="P",MAX(0,O$2-$D747),IF(O$1="C",MAX(0,$D747-O$2)))</f>
        <v>14.88</v>
      </c>
      <c r="P747" s="103" t="n">
        <f aca="false">IF(P$1="P",MAX(0,P$2-$D747),IF(P$1="C",MAX(0,$D747-P$2)))</f>
        <v>9.88</v>
      </c>
      <c r="Q747" s="103" t="n">
        <f aca="false">IF(Q$1="P",MAX(0,Q$2-$D747),IF(Q$1="C",MAX(0,$D747-Q$2)))</f>
        <v>4.88</v>
      </c>
      <c r="R747" s="103" t="n">
        <f aca="false">IF(R$1="P",MAX(0,R$2-$D747),IF(R$1="C",MAX(0,$D747-R$2)))</f>
        <v>0</v>
      </c>
      <c r="S747" s="103" t="n">
        <f aca="false">IF(S$1="P",MAX(0,S$2-$D747),IF(S$1="C",MAX(0,$D747-S$2)))</f>
        <v>0</v>
      </c>
      <c r="T747" s="103" t="n">
        <f aca="false">IF(T$1="P",MAX(0,T$2-$D747),IF(T$1="C",MAX(0,$D747-T$2)))</f>
        <v>0</v>
      </c>
      <c r="U747" s="104" t="n">
        <f aca="false">B747</f>
        <v>35</v>
      </c>
      <c r="V747" s="105" t="n">
        <f aca="false">VLOOKUP($C747,Gas!$B$3:$E$2506,2)</f>
        <v>4.92</v>
      </c>
      <c r="W747" s="46" t="n">
        <f aca="false">D747/V747</f>
        <v>8.10569105691057</v>
      </c>
      <c r="X747" s="99" t="n">
        <f aca="false">VLOOKUP($C747,Gas!$B$3:$E$2506,4)</f>
        <v>0.46173329359747</v>
      </c>
    </row>
    <row r="748" customFormat="false" ht="12.75" hidden="false" customHeight="false" outlineLevel="0" collapsed="false">
      <c r="A748" s="0" t="n">
        <f aca="false">YEAR(C748)</f>
        <v>2000</v>
      </c>
      <c r="B748" s="95" t="n">
        <f aca="false">MONTH(C748)+(YEAR(C748)-1998)*12</f>
        <v>35</v>
      </c>
      <c r="C748" s="101" t="n">
        <v>36840</v>
      </c>
      <c r="D748" s="102" t="n">
        <v>36</v>
      </c>
      <c r="E748" s="98" t="n">
        <f aca="false">LN(D748/D747)</f>
        <v>-0.102356006637528</v>
      </c>
      <c r="F748" s="106" t="n">
        <f aca="false">STDEV(E739:E748)*SQRT(trade_day)</f>
        <v>0.825293060027454</v>
      </c>
      <c r="G748" s="97"/>
      <c r="H748" s="103" t="n">
        <f aca="false">IF(H$1="P",MAX(0,H$2-$D748),IF(H$1="C",MAX(0,$D748-H$2)))</f>
        <v>0</v>
      </c>
      <c r="I748" s="103" t="n">
        <f aca="false">IF(I$1="P",MAX(0,I$2-$D748),IF(I$1="C",MAX(0,$D748-I$2)))</f>
        <v>0</v>
      </c>
      <c r="J748" s="103" t="n">
        <f aca="false">IF(J$1="P",MAX(0,J$2-$D748),IF(J$1="C",MAX(0,$D748-J$2)))</f>
        <v>0</v>
      </c>
      <c r="K748" s="103" t="n">
        <f aca="false">IF(K$1="P",MAX(0,K$2-$D748),IF(K$1="C",MAX(0,$D748-K$2)))</f>
        <v>0</v>
      </c>
      <c r="L748" s="103" t="n">
        <f aca="false">IF(L$1="P",MAX(0,L$2-$D748),IF(L$1="C",MAX(0,$D748-L$2)))</f>
        <v>4</v>
      </c>
      <c r="M748" s="103" t="n">
        <f aca="false">IF(M$1="P",MAX(0,M$2-$D748),IF(M$1="C",MAX(0,$D748-M$2)))</f>
        <v>14</v>
      </c>
      <c r="N748" s="103" t="n">
        <f aca="false">IF(N$1="P",MAX(0,N$2-$D748),IF(N$1="C",MAX(0,$D748-N$2)))</f>
        <v>16</v>
      </c>
      <c r="O748" s="103" t="n">
        <f aca="false">IF(O$1="P",MAX(0,O$2-$D748),IF(O$1="C",MAX(0,$D748-O$2)))</f>
        <v>11</v>
      </c>
      <c r="P748" s="103" t="n">
        <f aca="false">IF(P$1="P",MAX(0,P$2-$D748),IF(P$1="C",MAX(0,$D748-P$2)))</f>
        <v>6</v>
      </c>
      <c r="Q748" s="103" t="n">
        <f aca="false">IF(Q$1="P",MAX(0,Q$2-$D748),IF(Q$1="C",MAX(0,$D748-Q$2)))</f>
        <v>1</v>
      </c>
      <c r="R748" s="103" t="n">
        <f aca="false">IF(R$1="P",MAX(0,R$2-$D748),IF(R$1="C",MAX(0,$D748-R$2)))</f>
        <v>0</v>
      </c>
      <c r="S748" s="103" t="n">
        <f aca="false">IF(S$1="P",MAX(0,S$2-$D748),IF(S$1="C",MAX(0,$D748-S$2)))</f>
        <v>0</v>
      </c>
      <c r="T748" s="103" t="n">
        <f aca="false">IF(T$1="P",MAX(0,T$2-$D748),IF(T$1="C",MAX(0,$D748-T$2)))</f>
        <v>0</v>
      </c>
      <c r="U748" s="104" t="n">
        <f aca="false">B748</f>
        <v>35</v>
      </c>
      <c r="V748" s="105" t="n">
        <f aca="false">VLOOKUP($C748,Gas!$B$3:$E$2506,2)</f>
        <v>5.36</v>
      </c>
      <c r="W748" s="46" t="n">
        <f aca="false">D748/V748</f>
        <v>6.71641791044776</v>
      </c>
      <c r="X748" s="99" t="n">
        <f aca="false">VLOOKUP($C748,Gas!$B$3:$E$2506,4)</f>
        <v>0.655153454269445</v>
      </c>
    </row>
    <row r="749" customFormat="false" ht="12.75" hidden="false" customHeight="false" outlineLevel="0" collapsed="false">
      <c r="A749" s="0" t="n">
        <f aca="false">YEAR(C749)</f>
        <v>2000</v>
      </c>
      <c r="B749" s="95" t="n">
        <f aca="false">MONTH(C749)+(YEAR(C749)-1998)*12</f>
        <v>35</v>
      </c>
      <c r="C749" s="101" t="n">
        <v>36843</v>
      </c>
      <c r="D749" s="102" t="n">
        <v>48.48</v>
      </c>
      <c r="E749" s="98" t="n">
        <f aca="false">LN(D749/D748)</f>
        <v>0.297632403304949</v>
      </c>
      <c r="F749" s="106" t="n">
        <f aca="false">STDEV(E740:E749)*SQRT(trade_day)</f>
        <v>1.84128618094501</v>
      </c>
      <c r="G749" s="97"/>
      <c r="H749" s="103" t="n">
        <f aca="false">IF(H$1="P",MAX(0,H$2-$D749),IF(H$1="C",MAX(0,$D749-H$2)))</f>
        <v>0</v>
      </c>
      <c r="I749" s="103" t="n">
        <f aca="false">IF(I$1="P",MAX(0,I$2-$D749),IF(I$1="C",MAX(0,$D749-I$2)))</f>
        <v>0</v>
      </c>
      <c r="J749" s="103" t="n">
        <f aca="false">IF(J$1="P",MAX(0,J$2-$D749),IF(J$1="C",MAX(0,$D749-J$2)))</f>
        <v>0</v>
      </c>
      <c r="K749" s="103" t="n">
        <f aca="false">IF(K$1="P",MAX(0,K$2-$D749),IF(K$1="C",MAX(0,$D749-K$2)))</f>
        <v>0</v>
      </c>
      <c r="L749" s="103" t="n">
        <f aca="false">IF(L$1="P",MAX(0,L$2-$D749),IF(L$1="C",MAX(0,$D749-L$2)))</f>
        <v>0</v>
      </c>
      <c r="M749" s="103" t="n">
        <f aca="false">IF(M$1="P",MAX(0,M$2-$D749),IF(M$1="C",MAX(0,$D749-M$2)))</f>
        <v>1.52</v>
      </c>
      <c r="N749" s="103" t="n">
        <f aca="false">IF(N$1="P",MAX(0,N$2-$D749),IF(N$1="C",MAX(0,$D749-N$2)))</f>
        <v>28.48</v>
      </c>
      <c r="O749" s="103" t="n">
        <f aca="false">IF(O$1="P",MAX(0,O$2-$D749),IF(O$1="C",MAX(0,$D749-O$2)))</f>
        <v>23.48</v>
      </c>
      <c r="P749" s="103" t="n">
        <f aca="false">IF(P$1="P",MAX(0,P$2-$D749),IF(P$1="C",MAX(0,$D749-P$2)))</f>
        <v>18.48</v>
      </c>
      <c r="Q749" s="103" t="n">
        <f aca="false">IF(Q$1="P",MAX(0,Q$2-$D749),IF(Q$1="C",MAX(0,$D749-Q$2)))</f>
        <v>13.48</v>
      </c>
      <c r="R749" s="103" t="n">
        <f aca="false">IF(R$1="P",MAX(0,R$2-$D749),IF(R$1="C",MAX(0,$D749-R$2)))</f>
        <v>8.48</v>
      </c>
      <c r="S749" s="103" t="n">
        <f aca="false">IF(S$1="P",MAX(0,S$2-$D749),IF(S$1="C",MAX(0,$D749-S$2)))</f>
        <v>0</v>
      </c>
      <c r="T749" s="103" t="n">
        <f aca="false">IF(T$1="P",MAX(0,T$2-$D749),IF(T$1="C",MAX(0,$D749-T$2)))</f>
        <v>0</v>
      </c>
      <c r="U749" s="104" t="n">
        <f aca="false">B749</f>
        <v>35</v>
      </c>
      <c r="V749" s="105" t="n">
        <f aca="false">VLOOKUP($C749,Gas!$B$3:$E$2506,2)</f>
        <v>5.245</v>
      </c>
      <c r="W749" s="46" t="n">
        <f aca="false">D749/V749</f>
        <v>9.24308865586273</v>
      </c>
      <c r="X749" s="99" t="n">
        <f aca="false">VLOOKUP($C749,Gas!$B$3:$E$2506,4)</f>
        <v>0.617452235950084</v>
      </c>
    </row>
    <row r="750" customFormat="false" ht="12.75" hidden="false" customHeight="false" outlineLevel="0" collapsed="false">
      <c r="A750" s="0" t="n">
        <f aca="false">YEAR(C750)</f>
        <v>2000</v>
      </c>
      <c r="B750" s="95" t="n">
        <f aca="false">MONTH(C750)+(YEAR(C750)-1998)*12</f>
        <v>35</v>
      </c>
      <c r="C750" s="101" t="n">
        <v>36844</v>
      </c>
      <c r="D750" s="102" t="n">
        <v>52.89</v>
      </c>
      <c r="E750" s="98" t="n">
        <f aca="false">LN(D750/D749)</f>
        <v>0.0870629433168297</v>
      </c>
      <c r="F750" s="106" t="n">
        <f aca="false">STDEV(E741:E750)*SQRT(trade_day)</f>
        <v>1.85986009790938</v>
      </c>
      <c r="G750" s="97"/>
      <c r="H750" s="103" t="n">
        <f aca="false">IF(H$1="P",MAX(0,H$2-$D750),IF(H$1="C",MAX(0,$D750-H$2)))</f>
        <v>0</v>
      </c>
      <c r="I750" s="103" t="n">
        <f aca="false">IF(I$1="P",MAX(0,I$2-$D750),IF(I$1="C",MAX(0,$D750-I$2)))</f>
        <v>0</v>
      </c>
      <c r="J750" s="103" t="n">
        <f aca="false">IF(J$1="P",MAX(0,J$2-$D750),IF(J$1="C",MAX(0,$D750-J$2)))</f>
        <v>0</v>
      </c>
      <c r="K750" s="103" t="n">
        <f aca="false">IF(K$1="P",MAX(0,K$2-$D750),IF(K$1="C",MAX(0,$D750-K$2)))</f>
        <v>0</v>
      </c>
      <c r="L750" s="103" t="n">
        <f aca="false">IF(L$1="P",MAX(0,L$2-$D750),IF(L$1="C",MAX(0,$D750-L$2)))</f>
        <v>0</v>
      </c>
      <c r="M750" s="103" t="n">
        <f aca="false">IF(M$1="P",MAX(0,M$2-$D750),IF(M$1="C",MAX(0,$D750-M$2)))</f>
        <v>0</v>
      </c>
      <c r="N750" s="103" t="n">
        <f aca="false">IF(N$1="P",MAX(0,N$2-$D750),IF(N$1="C",MAX(0,$D750-N$2)))</f>
        <v>32.89</v>
      </c>
      <c r="O750" s="103" t="n">
        <f aca="false">IF(O$1="P",MAX(0,O$2-$D750),IF(O$1="C",MAX(0,$D750-O$2)))</f>
        <v>27.89</v>
      </c>
      <c r="P750" s="103" t="n">
        <f aca="false">IF(P$1="P",MAX(0,P$2-$D750),IF(P$1="C",MAX(0,$D750-P$2)))</f>
        <v>22.89</v>
      </c>
      <c r="Q750" s="103" t="n">
        <f aca="false">IF(Q$1="P",MAX(0,Q$2-$D750),IF(Q$1="C",MAX(0,$D750-Q$2)))</f>
        <v>17.89</v>
      </c>
      <c r="R750" s="103" t="n">
        <f aca="false">IF(R$1="P",MAX(0,R$2-$D750),IF(R$1="C",MAX(0,$D750-R$2)))</f>
        <v>12.89</v>
      </c>
      <c r="S750" s="103" t="n">
        <f aca="false">IF(S$1="P",MAX(0,S$2-$D750),IF(S$1="C",MAX(0,$D750-S$2)))</f>
        <v>2.89</v>
      </c>
      <c r="T750" s="103" t="n">
        <f aca="false">IF(T$1="P",MAX(0,T$2-$D750),IF(T$1="C",MAX(0,$D750-T$2)))</f>
        <v>0</v>
      </c>
      <c r="U750" s="104" t="n">
        <f aca="false">B750</f>
        <v>35</v>
      </c>
      <c r="V750" s="105" t="n">
        <f aca="false">VLOOKUP($C750,Gas!$B$3:$E$2506,2)</f>
        <v>5.595</v>
      </c>
      <c r="W750" s="46" t="n">
        <f aca="false">D750/V750</f>
        <v>9.45308310991957</v>
      </c>
      <c r="X750" s="99" t="n">
        <f aca="false">VLOOKUP($C750,Gas!$B$3:$E$2506,4)</f>
        <v>0.677232260272628</v>
      </c>
    </row>
    <row r="751" customFormat="false" ht="12.75" hidden="false" customHeight="false" outlineLevel="0" collapsed="false">
      <c r="A751" s="0" t="n">
        <f aca="false">YEAR(C751)</f>
        <v>2000</v>
      </c>
      <c r="B751" s="95" t="n">
        <f aca="false">MONTH(C751)+(YEAR(C751)-1998)*12</f>
        <v>35</v>
      </c>
      <c r="C751" s="101" t="n">
        <v>36845</v>
      </c>
      <c r="D751" s="102" t="n">
        <v>48.92</v>
      </c>
      <c r="E751" s="98" t="n">
        <f aca="false">LN(D751/D750)</f>
        <v>-0.0780279742589169</v>
      </c>
      <c r="F751" s="106" t="n">
        <f aca="false">STDEV(E742:E751)*SQRT(trade_day)</f>
        <v>1.90153193010211</v>
      </c>
      <c r="G751" s="97"/>
      <c r="H751" s="103" t="n">
        <f aca="false">IF(H$1="P",MAX(0,H$2-$D751),IF(H$1="C",MAX(0,$D751-H$2)))</f>
        <v>0</v>
      </c>
      <c r="I751" s="103" t="n">
        <f aca="false">IF(I$1="P",MAX(0,I$2-$D751),IF(I$1="C",MAX(0,$D751-I$2)))</f>
        <v>0</v>
      </c>
      <c r="J751" s="103" t="n">
        <f aca="false">IF(J$1="P",MAX(0,J$2-$D751),IF(J$1="C",MAX(0,$D751-J$2)))</f>
        <v>0</v>
      </c>
      <c r="K751" s="103" t="n">
        <f aca="false">IF(K$1="P",MAX(0,K$2-$D751),IF(K$1="C",MAX(0,$D751-K$2)))</f>
        <v>0</v>
      </c>
      <c r="L751" s="103" t="n">
        <f aca="false">IF(L$1="P",MAX(0,L$2-$D751),IF(L$1="C",MAX(0,$D751-L$2)))</f>
        <v>0</v>
      </c>
      <c r="M751" s="103" t="n">
        <f aca="false">IF(M$1="P",MAX(0,M$2-$D751),IF(M$1="C",MAX(0,$D751-M$2)))</f>
        <v>1.08</v>
      </c>
      <c r="N751" s="103" t="n">
        <f aca="false">IF(N$1="P",MAX(0,N$2-$D751),IF(N$1="C",MAX(0,$D751-N$2)))</f>
        <v>28.92</v>
      </c>
      <c r="O751" s="103" t="n">
        <f aca="false">IF(O$1="P",MAX(0,O$2-$D751),IF(O$1="C",MAX(0,$D751-O$2)))</f>
        <v>23.92</v>
      </c>
      <c r="P751" s="103" t="n">
        <f aca="false">IF(P$1="P",MAX(0,P$2-$D751),IF(P$1="C",MAX(0,$D751-P$2)))</f>
        <v>18.92</v>
      </c>
      <c r="Q751" s="103" t="n">
        <f aca="false">IF(Q$1="P",MAX(0,Q$2-$D751),IF(Q$1="C",MAX(0,$D751-Q$2)))</f>
        <v>13.92</v>
      </c>
      <c r="R751" s="103" t="n">
        <f aca="false">IF(R$1="P",MAX(0,R$2-$D751),IF(R$1="C",MAX(0,$D751-R$2)))</f>
        <v>8.92</v>
      </c>
      <c r="S751" s="103" t="n">
        <f aca="false">IF(S$1="P",MAX(0,S$2-$D751),IF(S$1="C",MAX(0,$D751-S$2)))</f>
        <v>0</v>
      </c>
      <c r="T751" s="103" t="n">
        <f aca="false">IF(T$1="P",MAX(0,T$2-$D751),IF(T$1="C",MAX(0,$D751-T$2)))</f>
        <v>0</v>
      </c>
      <c r="U751" s="104" t="n">
        <f aca="false">B751</f>
        <v>35</v>
      </c>
      <c r="V751" s="105" t="n">
        <f aca="false">VLOOKUP($C751,Gas!$B$3:$E$2506,2)</f>
        <v>5.795</v>
      </c>
      <c r="W751" s="46" t="n">
        <f aca="false">D751/V751</f>
        <v>8.44176013805004</v>
      </c>
      <c r="X751" s="99" t="n">
        <f aca="false">VLOOKUP($C751,Gas!$B$3:$E$2506,4)</f>
        <v>0.670623772281761</v>
      </c>
    </row>
    <row r="752" customFormat="false" ht="12.75" hidden="false" customHeight="false" outlineLevel="0" collapsed="false">
      <c r="A752" s="0" t="n">
        <f aca="false">YEAR(C752)</f>
        <v>2000</v>
      </c>
      <c r="B752" s="95" t="n">
        <f aca="false">MONTH(C752)+(YEAR(C752)-1998)*12</f>
        <v>35</v>
      </c>
      <c r="C752" s="101" t="n">
        <v>36846</v>
      </c>
      <c r="D752" s="102" t="n">
        <v>42.73</v>
      </c>
      <c r="E752" s="98" t="n">
        <f aca="false">LN(D752/D751)</f>
        <v>-0.135285061163038</v>
      </c>
      <c r="F752" s="106" t="n">
        <f aca="false">STDEV(E743:E752)*SQRT(trade_day)</f>
        <v>2.00692878646239</v>
      </c>
      <c r="G752" s="97"/>
      <c r="H752" s="103" t="n">
        <f aca="false">IF(H$1="P",MAX(0,H$2-$D752),IF(H$1="C",MAX(0,$D752-H$2)))</f>
        <v>0</v>
      </c>
      <c r="I752" s="103" t="n">
        <f aca="false">IF(I$1="P",MAX(0,I$2-$D752),IF(I$1="C",MAX(0,$D752-I$2)))</f>
        <v>0</v>
      </c>
      <c r="J752" s="103" t="n">
        <f aca="false">IF(J$1="P",MAX(0,J$2-$D752),IF(J$1="C",MAX(0,$D752-J$2)))</f>
        <v>0</v>
      </c>
      <c r="K752" s="103" t="n">
        <f aca="false">IF(K$1="P",MAX(0,K$2-$D752),IF(K$1="C",MAX(0,$D752-K$2)))</f>
        <v>0</v>
      </c>
      <c r="L752" s="103" t="n">
        <f aca="false">IF(L$1="P",MAX(0,L$2-$D752),IF(L$1="C",MAX(0,$D752-L$2)))</f>
        <v>0</v>
      </c>
      <c r="M752" s="103" t="n">
        <f aca="false">IF(M$1="P",MAX(0,M$2-$D752),IF(M$1="C",MAX(0,$D752-M$2)))</f>
        <v>7.27</v>
      </c>
      <c r="N752" s="103" t="n">
        <f aca="false">IF(N$1="P",MAX(0,N$2-$D752),IF(N$1="C",MAX(0,$D752-N$2)))</f>
        <v>22.73</v>
      </c>
      <c r="O752" s="103" t="n">
        <f aca="false">IF(O$1="P",MAX(0,O$2-$D752),IF(O$1="C",MAX(0,$D752-O$2)))</f>
        <v>17.73</v>
      </c>
      <c r="P752" s="103" t="n">
        <f aca="false">IF(P$1="P",MAX(0,P$2-$D752),IF(P$1="C",MAX(0,$D752-P$2)))</f>
        <v>12.73</v>
      </c>
      <c r="Q752" s="103" t="n">
        <f aca="false">IF(Q$1="P",MAX(0,Q$2-$D752),IF(Q$1="C",MAX(0,$D752-Q$2)))</f>
        <v>7.73</v>
      </c>
      <c r="R752" s="103" t="n">
        <f aca="false">IF(R$1="P",MAX(0,R$2-$D752),IF(R$1="C",MAX(0,$D752-R$2)))</f>
        <v>2.73</v>
      </c>
      <c r="S752" s="103" t="n">
        <f aca="false">IF(S$1="P",MAX(0,S$2-$D752),IF(S$1="C",MAX(0,$D752-S$2)))</f>
        <v>0</v>
      </c>
      <c r="T752" s="103" t="n">
        <f aca="false">IF(T$1="P",MAX(0,T$2-$D752),IF(T$1="C",MAX(0,$D752-T$2)))</f>
        <v>0</v>
      </c>
      <c r="U752" s="104" t="n">
        <f aca="false">B752</f>
        <v>35</v>
      </c>
      <c r="V752" s="105" t="n">
        <f aca="false">VLOOKUP($C752,Gas!$B$3:$E$2506,2)</f>
        <v>5.94</v>
      </c>
      <c r="W752" s="46" t="n">
        <f aca="false">D752/V752</f>
        <v>7.19360269360269</v>
      </c>
      <c r="X752" s="99" t="n">
        <f aca="false">VLOOKUP($C752,Gas!$B$3:$E$2506,4)</f>
        <v>0.653482417890748</v>
      </c>
    </row>
    <row r="753" customFormat="false" ht="12.75" hidden="false" customHeight="false" outlineLevel="0" collapsed="false">
      <c r="A753" s="0" t="n">
        <f aca="false">YEAR(C753)</f>
        <v>2000</v>
      </c>
      <c r="B753" s="95" t="n">
        <f aca="false">MONTH(C753)+(YEAR(C753)-1998)*12</f>
        <v>35</v>
      </c>
      <c r="C753" s="101" t="n">
        <v>36847</v>
      </c>
      <c r="D753" s="102" t="n">
        <v>47.4</v>
      </c>
      <c r="E753" s="98" t="n">
        <f aca="false">LN(D753/D752)</f>
        <v>0.103720979045097</v>
      </c>
      <c r="F753" s="106" t="n">
        <f aca="false">STDEV(E744:E753)*SQRT(trade_day)</f>
        <v>2.09660764339002</v>
      </c>
      <c r="G753" s="97"/>
      <c r="H753" s="103" t="n">
        <f aca="false">IF(H$1="P",MAX(0,H$2-$D753),IF(H$1="C",MAX(0,$D753-H$2)))</f>
        <v>0</v>
      </c>
      <c r="I753" s="103" t="n">
        <f aca="false">IF(I$1="P",MAX(0,I$2-$D753),IF(I$1="C",MAX(0,$D753-I$2)))</f>
        <v>0</v>
      </c>
      <c r="J753" s="103" t="n">
        <f aca="false">IF(J$1="P",MAX(0,J$2-$D753),IF(J$1="C",MAX(0,$D753-J$2)))</f>
        <v>0</v>
      </c>
      <c r="K753" s="103" t="n">
        <f aca="false">IF(K$1="P",MAX(0,K$2-$D753),IF(K$1="C",MAX(0,$D753-K$2)))</f>
        <v>0</v>
      </c>
      <c r="L753" s="103" t="n">
        <f aca="false">IF(L$1="P",MAX(0,L$2-$D753),IF(L$1="C",MAX(0,$D753-L$2)))</f>
        <v>0</v>
      </c>
      <c r="M753" s="103" t="n">
        <f aca="false">IF(M$1="P",MAX(0,M$2-$D753),IF(M$1="C",MAX(0,$D753-M$2)))</f>
        <v>2.6</v>
      </c>
      <c r="N753" s="103" t="n">
        <f aca="false">IF(N$1="P",MAX(0,N$2-$D753),IF(N$1="C",MAX(0,$D753-N$2)))</f>
        <v>27.4</v>
      </c>
      <c r="O753" s="103" t="n">
        <f aca="false">IF(O$1="P",MAX(0,O$2-$D753),IF(O$1="C",MAX(0,$D753-O$2)))</f>
        <v>22.4</v>
      </c>
      <c r="P753" s="103" t="n">
        <f aca="false">IF(P$1="P",MAX(0,P$2-$D753),IF(P$1="C",MAX(0,$D753-P$2)))</f>
        <v>17.4</v>
      </c>
      <c r="Q753" s="103" t="n">
        <f aca="false">IF(Q$1="P",MAX(0,Q$2-$D753),IF(Q$1="C",MAX(0,$D753-Q$2)))</f>
        <v>12.4</v>
      </c>
      <c r="R753" s="103" t="n">
        <f aca="false">IF(R$1="P",MAX(0,R$2-$D753),IF(R$1="C",MAX(0,$D753-R$2)))</f>
        <v>7.4</v>
      </c>
      <c r="S753" s="103" t="n">
        <f aca="false">IF(S$1="P",MAX(0,S$2-$D753),IF(S$1="C",MAX(0,$D753-S$2)))</f>
        <v>0</v>
      </c>
      <c r="T753" s="103" t="n">
        <f aca="false">IF(T$1="P",MAX(0,T$2-$D753),IF(T$1="C",MAX(0,$D753-T$2)))</f>
        <v>0</v>
      </c>
      <c r="U753" s="104" t="n">
        <f aca="false">B753</f>
        <v>35</v>
      </c>
      <c r="V753" s="105" t="n">
        <f aca="false">VLOOKUP($C753,Gas!$B$3:$E$2506,2)</f>
        <v>5.88</v>
      </c>
      <c r="W753" s="46" t="n">
        <f aca="false">D753/V753</f>
        <v>8.06122448979592</v>
      </c>
      <c r="X753" s="99" t="n">
        <f aca="false">VLOOKUP($C753,Gas!$B$3:$E$2506,4)</f>
        <v>0.660932255972068</v>
      </c>
    </row>
    <row r="754" customFormat="false" ht="12.75" hidden="false" customHeight="false" outlineLevel="0" collapsed="false">
      <c r="A754" s="0" t="n">
        <f aca="false">YEAR(C754)</f>
        <v>2000</v>
      </c>
      <c r="B754" s="95" t="n">
        <f aca="false">MONTH(C754)+(YEAR(C754)-1998)*12</f>
        <v>35</v>
      </c>
      <c r="C754" s="101" t="n">
        <v>36850</v>
      </c>
      <c r="D754" s="102" t="n">
        <v>51.16</v>
      </c>
      <c r="E754" s="98" t="n">
        <f aca="false">LN(D754/D753)</f>
        <v>0.0763357480096112</v>
      </c>
      <c r="F754" s="106" t="n">
        <f aca="false">STDEV(E745:E754)*SQRT(trade_day)</f>
        <v>2.13107841242112</v>
      </c>
      <c r="G754" s="97"/>
      <c r="H754" s="103" t="n">
        <f aca="false">IF(H$1="P",MAX(0,H$2-$D754),IF(H$1="C",MAX(0,$D754-H$2)))</f>
        <v>0</v>
      </c>
      <c r="I754" s="103" t="n">
        <f aca="false">IF(I$1="P",MAX(0,I$2-$D754),IF(I$1="C",MAX(0,$D754-I$2)))</f>
        <v>0</v>
      </c>
      <c r="J754" s="103" t="n">
        <f aca="false">IF(J$1="P",MAX(0,J$2-$D754),IF(J$1="C",MAX(0,$D754-J$2)))</f>
        <v>0</v>
      </c>
      <c r="K754" s="103" t="n">
        <f aca="false">IF(K$1="P",MAX(0,K$2-$D754),IF(K$1="C",MAX(0,$D754-K$2)))</f>
        <v>0</v>
      </c>
      <c r="L754" s="103" t="n">
        <f aca="false">IF(L$1="P",MAX(0,L$2-$D754),IF(L$1="C",MAX(0,$D754-L$2)))</f>
        <v>0</v>
      </c>
      <c r="M754" s="103" t="n">
        <f aca="false">IF(M$1="P",MAX(0,M$2-$D754),IF(M$1="C",MAX(0,$D754-M$2)))</f>
        <v>0</v>
      </c>
      <c r="N754" s="103" t="n">
        <f aca="false">IF(N$1="P",MAX(0,N$2-$D754),IF(N$1="C",MAX(0,$D754-N$2)))</f>
        <v>31.16</v>
      </c>
      <c r="O754" s="103" t="n">
        <f aca="false">IF(O$1="P",MAX(0,O$2-$D754),IF(O$1="C",MAX(0,$D754-O$2)))</f>
        <v>26.16</v>
      </c>
      <c r="P754" s="103" t="n">
        <f aca="false">IF(P$1="P",MAX(0,P$2-$D754),IF(P$1="C",MAX(0,$D754-P$2)))</f>
        <v>21.16</v>
      </c>
      <c r="Q754" s="103" t="n">
        <f aca="false">IF(Q$1="P",MAX(0,Q$2-$D754),IF(Q$1="C",MAX(0,$D754-Q$2)))</f>
        <v>16.16</v>
      </c>
      <c r="R754" s="103" t="n">
        <f aca="false">IF(R$1="P",MAX(0,R$2-$D754),IF(R$1="C",MAX(0,$D754-R$2)))</f>
        <v>11.16</v>
      </c>
      <c r="S754" s="103" t="n">
        <f aca="false">IF(S$1="P",MAX(0,S$2-$D754),IF(S$1="C",MAX(0,$D754-S$2)))</f>
        <v>1.16</v>
      </c>
      <c r="T754" s="103" t="n">
        <f aca="false">IF(T$1="P",MAX(0,T$2-$D754),IF(T$1="C",MAX(0,$D754-T$2)))</f>
        <v>0</v>
      </c>
      <c r="U754" s="104" t="n">
        <f aca="false">B754</f>
        <v>35</v>
      </c>
      <c r="V754" s="105" t="n">
        <f aca="false">VLOOKUP($C754,Gas!$B$3:$E$2506,2)</f>
        <v>5.635</v>
      </c>
      <c r="W754" s="46" t="n">
        <f aca="false">D754/V754</f>
        <v>9.07897071872227</v>
      </c>
      <c r="X754" s="99" t="n">
        <f aca="false">VLOOKUP($C754,Gas!$B$3:$E$2506,4)</f>
        <v>0.574975566840993</v>
      </c>
    </row>
    <row r="755" customFormat="false" ht="12.75" hidden="false" customHeight="false" outlineLevel="0" collapsed="false">
      <c r="A755" s="0" t="n">
        <f aca="false">YEAR(C755)</f>
        <v>2000</v>
      </c>
      <c r="B755" s="95" t="n">
        <f aca="false">MONTH(C755)+(YEAR(C755)-1998)*12</f>
        <v>35</v>
      </c>
      <c r="C755" s="101" t="n">
        <v>36851</v>
      </c>
      <c r="D755" s="102" t="n">
        <v>57.33</v>
      </c>
      <c r="E755" s="98" t="n">
        <f aca="false">LN(D755/D754)</f>
        <v>0.11386607020965</v>
      </c>
      <c r="F755" s="106" t="n">
        <f aca="false">STDEV(E746:E755)*SQRT(trade_day)</f>
        <v>2.10949779618457</v>
      </c>
      <c r="G755" s="97"/>
      <c r="H755" s="103" t="n">
        <f aca="false">IF(H$1="P",MAX(0,H$2-$D755),IF(H$1="C",MAX(0,$D755-H$2)))</f>
        <v>0</v>
      </c>
      <c r="I755" s="103" t="n">
        <f aca="false">IF(I$1="P",MAX(0,I$2-$D755),IF(I$1="C",MAX(0,$D755-I$2)))</f>
        <v>0</v>
      </c>
      <c r="J755" s="103" t="n">
        <f aca="false">IF(J$1="P",MAX(0,J$2-$D755),IF(J$1="C",MAX(0,$D755-J$2)))</f>
        <v>0</v>
      </c>
      <c r="K755" s="103" t="n">
        <f aca="false">IF(K$1="P",MAX(0,K$2-$D755),IF(K$1="C",MAX(0,$D755-K$2)))</f>
        <v>0</v>
      </c>
      <c r="L755" s="103" t="n">
        <f aca="false">IF(L$1="P",MAX(0,L$2-$D755),IF(L$1="C",MAX(0,$D755-L$2)))</f>
        <v>0</v>
      </c>
      <c r="M755" s="103" t="n">
        <f aca="false">IF(M$1="P",MAX(0,M$2-$D755),IF(M$1="C",MAX(0,$D755-M$2)))</f>
        <v>0</v>
      </c>
      <c r="N755" s="103" t="n">
        <f aca="false">IF(N$1="P",MAX(0,N$2-$D755),IF(N$1="C",MAX(0,$D755-N$2)))</f>
        <v>37.33</v>
      </c>
      <c r="O755" s="103" t="n">
        <f aca="false">IF(O$1="P",MAX(0,O$2-$D755),IF(O$1="C",MAX(0,$D755-O$2)))</f>
        <v>32.33</v>
      </c>
      <c r="P755" s="103" t="n">
        <f aca="false">IF(P$1="P",MAX(0,P$2-$D755),IF(P$1="C",MAX(0,$D755-P$2)))</f>
        <v>27.33</v>
      </c>
      <c r="Q755" s="103" t="n">
        <f aca="false">IF(Q$1="P",MAX(0,Q$2-$D755),IF(Q$1="C",MAX(0,$D755-Q$2)))</f>
        <v>22.33</v>
      </c>
      <c r="R755" s="103" t="n">
        <f aca="false">IF(R$1="P",MAX(0,R$2-$D755),IF(R$1="C",MAX(0,$D755-R$2)))</f>
        <v>17.33</v>
      </c>
      <c r="S755" s="103" t="n">
        <f aca="false">IF(S$1="P",MAX(0,S$2-$D755),IF(S$1="C",MAX(0,$D755-S$2)))</f>
        <v>7.33</v>
      </c>
      <c r="T755" s="103" t="n">
        <f aca="false">IF(T$1="P",MAX(0,T$2-$D755),IF(T$1="C",MAX(0,$D755-T$2)))</f>
        <v>0</v>
      </c>
      <c r="U755" s="104" t="n">
        <f aca="false">B755</f>
        <v>35</v>
      </c>
      <c r="V755" s="105" t="n">
        <f aca="false">VLOOKUP($C755,Gas!$B$3:$E$2506,2)</f>
        <v>6.235</v>
      </c>
      <c r="W755" s="46" t="n">
        <f aca="false">D755/V755</f>
        <v>9.19486768243785</v>
      </c>
      <c r="X755" s="99" t="n">
        <f aca="false">VLOOKUP($C755,Gas!$B$3:$E$2506,4)</f>
        <v>0.784616870710814</v>
      </c>
    </row>
    <row r="756" customFormat="false" ht="12.75" hidden="false" customHeight="false" outlineLevel="0" collapsed="false">
      <c r="A756" s="0" t="n">
        <f aca="false">YEAR(C756)</f>
        <v>2000</v>
      </c>
      <c r="B756" s="95" t="n">
        <f aca="false">MONTH(C756)+(YEAR(C756)-1998)*12</f>
        <v>35</v>
      </c>
      <c r="C756" s="101" t="n">
        <v>36852</v>
      </c>
      <c r="D756" s="102" t="n">
        <v>52.73</v>
      </c>
      <c r="E756" s="98" t="n">
        <f aca="false">LN(D756/D755)</f>
        <v>-0.083639493377913</v>
      </c>
      <c r="F756" s="106" t="n">
        <f aca="false">STDEV(E747:E756)*SQRT(trade_day)</f>
        <v>2.1238426668712</v>
      </c>
      <c r="G756" s="97"/>
      <c r="H756" s="103" t="n">
        <f aca="false">IF(H$1="P",MAX(0,H$2-$D756),IF(H$1="C",MAX(0,$D756-H$2)))</f>
        <v>0</v>
      </c>
      <c r="I756" s="103" t="n">
        <f aca="false">IF(I$1="P",MAX(0,I$2-$D756),IF(I$1="C",MAX(0,$D756-I$2)))</f>
        <v>0</v>
      </c>
      <c r="J756" s="103" t="n">
        <f aca="false">IF(J$1="P",MAX(0,J$2-$D756),IF(J$1="C",MAX(0,$D756-J$2)))</f>
        <v>0</v>
      </c>
      <c r="K756" s="103" t="n">
        <f aca="false">IF(K$1="P",MAX(0,K$2-$D756),IF(K$1="C",MAX(0,$D756-K$2)))</f>
        <v>0</v>
      </c>
      <c r="L756" s="103" t="n">
        <f aca="false">IF(L$1="P",MAX(0,L$2-$D756),IF(L$1="C",MAX(0,$D756-L$2)))</f>
        <v>0</v>
      </c>
      <c r="M756" s="103" t="n">
        <f aca="false">IF(M$1="P",MAX(0,M$2-$D756),IF(M$1="C",MAX(0,$D756-M$2)))</f>
        <v>0</v>
      </c>
      <c r="N756" s="103" t="n">
        <f aca="false">IF(N$1="P",MAX(0,N$2-$D756),IF(N$1="C",MAX(0,$D756-N$2)))</f>
        <v>32.73</v>
      </c>
      <c r="O756" s="103" t="n">
        <f aca="false">IF(O$1="P",MAX(0,O$2-$D756),IF(O$1="C",MAX(0,$D756-O$2)))</f>
        <v>27.73</v>
      </c>
      <c r="P756" s="103" t="n">
        <f aca="false">IF(P$1="P",MAX(0,P$2-$D756),IF(P$1="C",MAX(0,$D756-P$2)))</f>
        <v>22.73</v>
      </c>
      <c r="Q756" s="103" t="n">
        <f aca="false">IF(Q$1="P",MAX(0,Q$2-$D756),IF(Q$1="C",MAX(0,$D756-Q$2)))</f>
        <v>17.73</v>
      </c>
      <c r="R756" s="103" t="n">
        <f aca="false">IF(R$1="P",MAX(0,R$2-$D756),IF(R$1="C",MAX(0,$D756-R$2)))</f>
        <v>12.73</v>
      </c>
      <c r="S756" s="103" t="n">
        <f aca="false">IF(S$1="P",MAX(0,S$2-$D756),IF(S$1="C",MAX(0,$D756-S$2)))</f>
        <v>2.73</v>
      </c>
      <c r="T756" s="103" t="n">
        <f aca="false">IF(T$1="P",MAX(0,T$2-$D756),IF(T$1="C",MAX(0,$D756-T$2)))</f>
        <v>0</v>
      </c>
      <c r="U756" s="104" t="n">
        <f aca="false">B756</f>
        <v>35</v>
      </c>
      <c r="V756" s="105" t="n">
        <f aca="false">VLOOKUP($C756,Gas!$B$3:$E$2506,2)</f>
        <v>6.34</v>
      </c>
      <c r="W756" s="46" t="n">
        <f aca="false">D756/V756</f>
        <v>8.31703470031546</v>
      </c>
      <c r="X756" s="99" t="n">
        <f aca="false">VLOOKUP($C756,Gas!$B$3:$E$2506,4)</f>
        <v>0.776132956707226</v>
      </c>
    </row>
    <row r="757" customFormat="false" ht="12.75" hidden="false" customHeight="false" outlineLevel="0" collapsed="false">
      <c r="A757" s="0" t="n">
        <f aca="false">YEAR(C757)</f>
        <v>2000</v>
      </c>
      <c r="B757" s="95" t="n">
        <f aca="false">MONTH(C757)+(YEAR(C757)-1998)*12</f>
        <v>35</v>
      </c>
      <c r="C757" s="101" t="n">
        <v>36854</v>
      </c>
      <c r="D757" s="102" t="n">
        <v>43.44</v>
      </c>
      <c r="E757" s="98" t="n">
        <f aca="false">LN(D757/D756)</f>
        <v>-0.193803877916698</v>
      </c>
      <c r="F757" s="106" t="n">
        <f aca="false">STDEV(E748:E757)*SQRT(trade_day)</f>
        <v>2.38285090133425</v>
      </c>
      <c r="G757" s="97"/>
      <c r="H757" s="103" t="n">
        <f aca="false">IF(H$1="P",MAX(0,H$2-$D757),IF(H$1="C",MAX(0,$D757-H$2)))</f>
        <v>0</v>
      </c>
      <c r="I757" s="103" t="n">
        <f aca="false">IF(I$1="P",MAX(0,I$2-$D757),IF(I$1="C",MAX(0,$D757-I$2)))</f>
        <v>0</v>
      </c>
      <c r="J757" s="103" t="n">
        <f aca="false">IF(J$1="P",MAX(0,J$2-$D757),IF(J$1="C",MAX(0,$D757-J$2)))</f>
        <v>0</v>
      </c>
      <c r="K757" s="103" t="n">
        <f aca="false">IF(K$1="P",MAX(0,K$2-$D757),IF(K$1="C",MAX(0,$D757-K$2)))</f>
        <v>0</v>
      </c>
      <c r="L757" s="103" t="n">
        <f aca="false">IF(L$1="P",MAX(0,L$2-$D757),IF(L$1="C",MAX(0,$D757-L$2)))</f>
        <v>0</v>
      </c>
      <c r="M757" s="103" t="n">
        <f aca="false">IF(M$1="P",MAX(0,M$2-$D757),IF(M$1="C",MAX(0,$D757-M$2)))</f>
        <v>6.56</v>
      </c>
      <c r="N757" s="103" t="n">
        <f aca="false">IF(N$1="P",MAX(0,N$2-$D757),IF(N$1="C",MAX(0,$D757-N$2)))</f>
        <v>23.44</v>
      </c>
      <c r="O757" s="103" t="n">
        <f aca="false">IF(O$1="P",MAX(0,O$2-$D757),IF(O$1="C",MAX(0,$D757-O$2)))</f>
        <v>18.44</v>
      </c>
      <c r="P757" s="103" t="n">
        <f aca="false">IF(P$1="P",MAX(0,P$2-$D757),IF(P$1="C",MAX(0,$D757-P$2)))</f>
        <v>13.44</v>
      </c>
      <c r="Q757" s="103" t="n">
        <f aca="false">IF(Q$1="P",MAX(0,Q$2-$D757),IF(Q$1="C",MAX(0,$D757-Q$2)))</f>
        <v>8.44</v>
      </c>
      <c r="R757" s="103" t="n">
        <f aca="false">IF(R$1="P",MAX(0,R$2-$D757),IF(R$1="C",MAX(0,$D757-R$2)))</f>
        <v>3.44</v>
      </c>
      <c r="S757" s="103" t="n">
        <f aca="false">IF(S$1="P",MAX(0,S$2-$D757),IF(S$1="C",MAX(0,$D757-S$2)))</f>
        <v>0</v>
      </c>
      <c r="T757" s="103" t="n">
        <f aca="false">IF(T$1="P",MAX(0,T$2-$D757),IF(T$1="C",MAX(0,$D757-T$2)))</f>
        <v>0</v>
      </c>
      <c r="U757" s="104" t="n">
        <f aca="false">B757</f>
        <v>35</v>
      </c>
      <c r="V757" s="105" t="n">
        <f aca="false">VLOOKUP($C757,Gas!$B$3:$E$2506,2)</f>
        <v>6.315</v>
      </c>
      <c r="W757" s="46" t="n">
        <f aca="false">D757/V757</f>
        <v>6.87885985748218</v>
      </c>
      <c r="X757" s="99" t="n">
        <f aca="false">VLOOKUP($C757,Gas!$B$3:$E$2506,4)</f>
        <v>0.721210767332132</v>
      </c>
    </row>
    <row r="758" customFormat="false" ht="12.75" hidden="false" customHeight="false" outlineLevel="0" collapsed="false">
      <c r="A758" s="0" t="n">
        <f aca="false">YEAR(C758)</f>
        <v>2000</v>
      </c>
      <c r="B758" s="95" t="n">
        <f aca="false">MONTH(C758)+(YEAR(C758)-1998)*12</f>
        <v>35</v>
      </c>
      <c r="C758" s="101" t="n">
        <v>36857</v>
      </c>
      <c r="D758" s="102" t="n">
        <v>48.75</v>
      </c>
      <c r="E758" s="98" t="n">
        <f aca="false">LN(D758/D757)</f>
        <v>0.115324521818176</v>
      </c>
      <c r="F758" s="106" t="n">
        <f aca="false">STDEV(E749:E758)*SQRT(trade_day)</f>
        <v>2.34975854857066</v>
      </c>
      <c r="G758" s="97"/>
      <c r="H758" s="103" t="n">
        <f aca="false">IF(H$1="P",MAX(0,H$2-$D758),IF(H$1="C",MAX(0,$D758-H$2)))</f>
        <v>0</v>
      </c>
      <c r="I758" s="103" t="n">
        <f aca="false">IF(I$1="P",MAX(0,I$2-$D758),IF(I$1="C",MAX(0,$D758-I$2)))</f>
        <v>0</v>
      </c>
      <c r="J758" s="103" t="n">
        <f aca="false">IF(J$1="P",MAX(0,J$2-$D758),IF(J$1="C",MAX(0,$D758-J$2)))</f>
        <v>0</v>
      </c>
      <c r="K758" s="103" t="n">
        <f aca="false">IF(K$1="P",MAX(0,K$2-$D758),IF(K$1="C",MAX(0,$D758-K$2)))</f>
        <v>0</v>
      </c>
      <c r="L758" s="103" t="n">
        <f aca="false">IF(L$1="P",MAX(0,L$2-$D758),IF(L$1="C",MAX(0,$D758-L$2)))</f>
        <v>0</v>
      </c>
      <c r="M758" s="103" t="n">
        <f aca="false">IF(M$1="P",MAX(0,M$2-$D758),IF(M$1="C",MAX(0,$D758-M$2)))</f>
        <v>1.25</v>
      </c>
      <c r="N758" s="103" t="n">
        <f aca="false">IF(N$1="P",MAX(0,N$2-$D758),IF(N$1="C",MAX(0,$D758-N$2)))</f>
        <v>28.75</v>
      </c>
      <c r="O758" s="103" t="n">
        <f aca="false">IF(O$1="P",MAX(0,O$2-$D758),IF(O$1="C",MAX(0,$D758-O$2)))</f>
        <v>23.75</v>
      </c>
      <c r="P758" s="103" t="n">
        <f aca="false">IF(P$1="P",MAX(0,P$2-$D758),IF(P$1="C",MAX(0,$D758-P$2)))</f>
        <v>18.75</v>
      </c>
      <c r="Q758" s="103" t="n">
        <f aca="false">IF(Q$1="P",MAX(0,Q$2-$D758),IF(Q$1="C",MAX(0,$D758-Q$2)))</f>
        <v>13.75</v>
      </c>
      <c r="R758" s="103" t="n">
        <f aca="false">IF(R$1="P",MAX(0,R$2-$D758),IF(R$1="C",MAX(0,$D758-R$2)))</f>
        <v>8.75</v>
      </c>
      <c r="S758" s="103" t="n">
        <f aca="false">IF(S$1="P",MAX(0,S$2-$D758),IF(S$1="C",MAX(0,$D758-S$2)))</f>
        <v>0</v>
      </c>
      <c r="T758" s="103" t="n">
        <f aca="false">IF(T$1="P",MAX(0,T$2-$D758),IF(T$1="C",MAX(0,$D758-T$2)))</f>
        <v>0</v>
      </c>
      <c r="U758" s="104" t="n">
        <f aca="false">B758</f>
        <v>35</v>
      </c>
      <c r="V758" s="105" t="n">
        <f aca="false">VLOOKUP($C758,Gas!$B$3:$E$2506,2)</f>
        <v>6.315</v>
      </c>
      <c r="W758" s="46" t="n">
        <f aca="false">D758/V758</f>
        <v>7.71971496437055</v>
      </c>
      <c r="X758" s="99" t="n">
        <f aca="false">VLOOKUP($C758,Gas!$B$3:$E$2506,4)</f>
        <v>0.692776752557525</v>
      </c>
    </row>
    <row r="759" customFormat="false" ht="12.75" hidden="false" customHeight="false" outlineLevel="0" collapsed="false">
      <c r="A759" s="0" t="n">
        <f aca="false">YEAR(C759)</f>
        <v>2000</v>
      </c>
      <c r="B759" s="95" t="n">
        <f aca="false">MONTH(C759)+(YEAR(C759)-1998)*12</f>
        <v>35</v>
      </c>
      <c r="C759" s="101" t="n">
        <v>36858</v>
      </c>
      <c r="D759" s="102" t="n">
        <v>43.07</v>
      </c>
      <c r="E759" s="98" t="n">
        <f aca="false">LN(D759/D758)</f>
        <v>-0.123878498377837</v>
      </c>
      <c r="F759" s="106" t="n">
        <f aca="false">STDEV(E750:E759)*SQRT(trade_day)</f>
        <v>1.92441984069361</v>
      </c>
      <c r="G759" s="97"/>
      <c r="H759" s="103" t="n">
        <f aca="false">IF(H$1="P",MAX(0,H$2-$D759),IF(H$1="C",MAX(0,$D759-H$2)))</f>
        <v>0</v>
      </c>
      <c r="I759" s="103" t="n">
        <f aca="false">IF(I$1="P",MAX(0,I$2-$D759),IF(I$1="C",MAX(0,$D759-I$2)))</f>
        <v>0</v>
      </c>
      <c r="J759" s="103" t="n">
        <f aca="false">IF(J$1="P",MAX(0,J$2-$D759),IF(J$1="C",MAX(0,$D759-J$2)))</f>
        <v>0</v>
      </c>
      <c r="K759" s="103" t="n">
        <f aca="false">IF(K$1="P",MAX(0,K$2-$D759),IF(K$1="C",MAX(0,$D759-K$2)))</f>
        <v>0</v>
      </c>
      <c r="L759" s="103" t="n">
        <f aca="false">IF(L$1="P",MAX(0,L$2-$D759),IF(L$1="C",MAX(0,$D759-L$2)))</f>
        <v>0</v>
      </c>
      <c r="M759" s="103" t="n">
        <f aca="false">IF(M$1="P",MAX(0,M$2-$D759),IF(M$1="C",MAX(0,$D759-M$2)))</f>
        <v>6.93</v>
      </c>
      <c r="N759" s="103" t="n">
        <f aca="false">IF(N$1="P",MAX(0,N$2-$D759),IF(N$1="C",MAX(0,$D759-N$2)))</f>
        <v>23.07</v>
      </c>
      <c r="O759" s="103" t="n">
        <f aca="false">IF(O$1="P",MAX(0,O$2-$D759),IF(O$1="C",MAX(0,$D759-O$2)))</f>
        <v>18.07</v>
      </c>
      <c r="P759" s="103" t="n">
        <f aca="false">IF(P$1="P",MAX(0,P$2-$D759),IF(P$1="C",MAX(0,$D759-P$2)))</f>
        <v>13.07</v>
      </c>
      <c r="Q759" s="103" t="n">
        <f aca="false">IF(Q$1="P",MAX(0,Q$2-$D759),IF(Q$1="C",MAX(0,$D759-Q$2)))</f>
        <v>8.07</v>
      </c>
      <c r="R759" s="103" t="n">
        <f aca="false">IF(R$1="P",MAX(0,R$2-$D759),IF(R$1="C",MAX(0,$D759-R$2)))</f>
        <v>3.07</v>
      </c>
      <c r="S759" s="103" t="n">
        <f aca="false">IF(S$1="P",MAX(0,S$2-$D759),IF(S$1="C",MAX(0,$D759-S$2)))</f>
        <v>0</v>
      </c>
      <c r="T759" s="103" t="n">
        <f aca="false">IF(T$1="P",MAX(0,T$2-$D759),IF(T$1="C",MAX(0,$D759-T$2)))</f>
        <v>0</v>
      </c>
      <c r="U759" s="104" t="n">
        <f aca="false">B759</f>
        <v>35</v>
      </c>
      <c r="V759" s="105" t="n">
        <f aca="false">VLOOKUP($C759,Gas!$B$3:$E$2506,2)</f>
        <v>6.245</v>
      </c>
      <c r="W759" s="46" t="n">
        <f aca="false">D759/V759</f>
        <v>6.89671737389912</v>
      </c>
      <c r="X759" s="99" t="n">
        <f aca="false">VLOOKUP($C759,Gas!$B$3:$E$2506,4)</f>
        <v>0.623965190699344</v>
      </c>
    </row>
    <row r="760" customFormat="false" ht="12.75" hidden="false" customHeight="false" outlineLevel="0" collapsed="false">
      <c r="A760" s="0" t="n">
        <f aca="false">YEAR(C760)</f>
        <v>2000</v>
      </c>
      <c r="B760" s="95" t="n">
        <f aca="false">MONTH(C760)+(YEAR(C760)-1998)*12</f>
        <v>35</v>
      </c>
      <c r="C760" s="101" t="n">
        <v>36859</v>
      </c>
      <c r="D760" s="102" t="n">
        <v>43.86</v>
      </c>
      <c r="E760" s="98" t="n">
        <f aca="false">LN(D760/D759)</f>
        <v>0.0181760439237229</v>
      </c>
      <c r="F760" s="106" t="n">
        <f aca="false">STDEV(E751:E760)*SQRT(trade_day)</f>
        <v>1.85568024715635</v>
      </c>
      <c r="G760" s="97"/>
      <c r="H760" s="103" t="n">
        <f aca="false">IF(H$1="P",MAX(0,H$2-$D760),IF(H$1="C",MAX(0,$D760-H$2)))</f>
        <v>0</v>
      </c>
      <c r="I760" s="103" t="n">
        <f aca="false">IF(I$1="P",MAX(0,I$2-$D760),IF(I$1="C",MAX(0,$D760-I$2)))</f>
        <v>0</v>
      </c>
      <c r="J760" s="103" t="n">
        <f aca="false">IF(J$1="P",MAX(0,J$2-$D760),IF(J$1="C",MAX(0,$D760-J$2)))</f>
        <v>0</v>
      </c>
      <c r="K760" s="103" t="n">
        <f aca="false">IF(K$1="P",MAX(0,K$2-$D760),IF(K$1="C",MAX(0,$D760-K$2)))</f>
        <v>0</v>
      </c>
      <c r="L760" s="103" t="n">
        <f aca="false">IF(L$1="P",MAX(0,L$2-$D760),IF(L$1="C",MAX(0,$D760-L$2)))</f>
        <v>0</v>
      </c>
      <c r="M760" s="103" t="n">
        <f aca="false">IF(M$1="P",MAX(0,M$2-$D760),IF(M$1="C",MAX(0,$D760-M$2)))</f>
        <v>6.14</v>
      </c>
      <c r="N760" s="103" t="n">
        <f aca="false">IF(N$1="P",MAX(0,N$2-$D760),IF(N$1="C",MAX(0,$D760-N$2)))</f>
        <v>23.86</v>
      </c>
      <c r="O760" s="103" t="n">
        <f aca="false">IF(O$1="P",MAX(0,O$2-$D760),IF(O$1="C",MAX(0,$D760-O$2)))</f>
        <v>18.86</v>
      </c>
      <c r="P760" s="103" t="n">
        <f aca="false">IF(P$1="P",MAX(0,P$2-$D760),IF(P$1="C",MAX(0,$D760-P$2)))</f>
        <v>13.86</v>
      </c>
      <c r="Q760" s="103" t="n">
        <f aca="false">IF(Q$1="P",MAX(0,Q$2-$D760),IF(Q$1="C",MAX(0,$D760-Q$2)))</f>
        <v>8.86</v>
      </c>
      <c r="R760" s="103" t="n">
        <f aca="false">IF(R$1="P",MAX(0,R$2-$D760),IF(R$1="C",MAX(0,$D760-R$2)))</f>
        <v>3.86</v>
      </c>
      <c r="S760" s="103" t="n">
        <f aca="false">IF(S$1="P",MAX(0,S$2-$D760),IF(S$1="C",MAX(0,$D760-S$2)))</f>
        <v>0</v>
      </c>
      <c r="T760" s="103" t="n">
        <f aca="false">IF(T$1="P",MAX(0,T$2-$D760),IF(T$1="C",MAX(0,$D760-T$2)))</f>
        <v>0</v>
      </c>
      <c r="U760" s="104" t="n">
        <f aca="false">B760</f>
        <v>35</v>
      </c>
      <c r="V760" s="105" t="n">
        <f aca="false">VLOOKUP($C760,Gas!$B$3:$E$2506,2)</f>
        <v>5.925</v>
      </c>
      <c r="W760" s="46" t="n">
        <f aca="false">D760/V760</f>
        <v>7.40253164556962</v>
      </c>
      <c r="X760" s="99" t="n">
        <f aca="false">VLOOKUP($C760,Gas!$B$3:$E$2506,4)</f>
        <v>0.730871845012861</v>
      </c>
    </row>
    <row r="761" customFormat="false" ht="12.75" hidden="false" customHeight="false" outlineLevel="0" collapsed="false">
      <c r="A761" s="0" t="n">
        <f aca="false">YEAR(C761)</f>
        <v>2000</v>
      </c>
      <c r="B761" s="95" t="n">
        <f aca="false">MONTH(C761)+(YEAR(C761)-1998)*12</f>
        <v>35</v>
      </c>
      <c r="C761" s="101" t="n">
        <v>36860</v>
      </c>
      <c r="D761" s="102" t="n">
        <v>46.38</v>
      </c>
      <c r="E761" s="98" t="n">
        <f aca="false">LN(D761/D760)</f>
        <v>0.0558655888376434</v>
      </c>
      <c r="F761" s="106" t="n">
        <f aca="false">STDEV(E752:E761)*SQRT(trade_day)</f>
        <v>1.85757387454905</v>
      </c>
      <c r="G761" s="97"/>
      <c r="H761" s="103" t="n">
        <f aca="false">IF(H$1="P",MAX(0,H$2-$D761),IF(H$1="C",MAX(0,$D761-H$2)))</f>
        <v>0</v>
      </c>
      <c r="I761" s="103" t="n">
        <f aca="false">IF(I$1="P",MAX(0,I$2-$D761),IF(I$1="C",MAX(0,$D761-I$2)))</f>
        <v>0</v>
      </c>
      <c r="J761" s="103" t="n">
        <f aca="false">IF(J$1="P",MAX(0,J$2-$D761),IF(J$1="C",MAX(0,$D761-J$2)))</f>
        <v>0</v>
      </c>
      <c r="K761" s="103" t="n">
        <f aca="false">IF(K$1="P",MAX(0,K$2-$D761),IF(K$1="C",MAX(0,$D761-K$2)))</f>
        <v>0</v>
      </c>
      <c r="L761" s="103" t="n">
        <f aca="false">IF(L$1="P",MAX(0,L$2-$D761),IF(L$1="C",MAX(0,$D761-L$2)))</f>
        <v>0</v>
      </c>
      <c r="M761" s="103" t="n">
        <f aca="false">IF(M$1="P",MAX(0,M$2-$D761),IF(M$1="C",MAX(0,$D761-M$2)))</f>
        <v>3.62</v>
      </c>
      <c r="N761" s="103" t="n">
        <f aca="false">IF(N$1="P",MAX(0,N$2-$D761),IF(N$1="C",MAX(0,$D761-N$2)))</f>
        <v>26.38</v>
      </c>
      <c r="O761" s="103" t="n">
        <f aca="false">IF(O$1="P",MAX(0,O$2-$D761),IF(O$1="C",MAX(0,$D761-O$2)))</f>
        <v>21.38</v>
      </c>
      <c r="P761" s="103" t="n">
        <f aca="false">IF(P$1="P",MAX(0,P$2-$D761),IF(P$1="C",MAX(0,$D761-P$2)))</f>
        <v>16.38</v>
      </c>
      <c r="Q761" s="103" t="n">
        <f aca="false">IF(Q$1="P",MAX(0,Q$2-$D761),IF(Q$1="C",MAX(0,$D761-Q$2)))</f>
        <v>11.38</v>
      </c>
      <c r="R761" s="103" t="n">
        <f aca="false">IF(R$1="P",MAX(0,R$2-$D761),IF(R$1="C",MAX(0,$D761-R$2)))</f>
        <v>6.38</v>
      </c>
      <c r="S761" s="103" t="n">
        <f aca="false">IF(S$1="P",MAX(0,S$2-$D761),IF(S$1="C",MAX(0,$D761-S$2)))</f>
        <v>0</v>
      </c>
      <c r="T761" s="103" t="n">
        <f aca="false">IF(T$1="P",MAX(0,T$2-$D761),IF(T$1="C",MAX(0,$D761-T$2)))</f>
        <v>0</v>
      </c>
      <c r="U761" s="104" t="n">
        <f aca="false">B761</f>
        <v>35</v>
      </c>
      <c r="V761" s="105" t="n">
        <f aca="false">VLOOKUP($C761,Gas!$B$3:$E$2506,2)</f>
        <v>5.95</v>
      </c>
      <c r="W761" s="46" t="n">
        <f aca="false">D761/V761</f>
        <v>7.79495798319328</v>
      </c>
      <c r="X761" s="99" t="n">
        <f aca="false">VLOOKUP($C761,Gas!$B$3:$E$2506,4)</f>
        <v>0.730141680795878</v>
      </c>
    </row>
    <row r="762" customFormat="false" ht="12.75" hidden="false" customHeight="false" outlineLevel="0" collapsed="false">
      <c r="A762" s="0" t="n">
        <f aca="false">YEAR(C762)</f>
        <v>2000</v>
      </c>
      <c r="B762" s="95" t="n">
        <f aca="false">MONTH(C762)+(YEAR(C762)-1998)*12</f>
        <v>36</v>
      </c>
      <c r="C762" s="101" t="n">
        <v>36861</v>
      </c>
      <c r="D762" s="102" t="n">
        <v>48.48</v>
      </c>
      <c r="E762" s="98" t="n">
        <f aca="false">LN(D762/D761)</f>
        <v>0.0442830099336734</v>
      </c>
      <c r="F762" s="106" t="n">
        <f aca="false">STDEV(E753:E762)*SQRT(trade_day)</f>
        <v>1.72054751045413</v>
      </c>
      <c r="G762" s="97"/>
      <c r="H762" s="103" t="n">
        <f aca="false">IF(H$1="P",MAX(0,H$2-$D762),IF(H$1="C",MAX(0,$D762-H$2)))</f>
        <v>0</v>
      </c>
      <c r="I762" s="103" t="n">
        <f aca="false">IF(I$1="P",MAX(0,I$2-$D762),IF(I$1="C",MAX(0,$D762-I$2)))</f>
        <v>0</v>
      </c>
      <c r="J762" s="103" t="n">
        <f aca="false">IF(J$1="P",MAX(0,J$2-$D762),IF(J$1="C",MAX(0,$D762-J$2)))</f>
        <v>0</v>
      </c>
      <c r="K762" s="103" t="n">
        <f aca="false">IF(K$1="P",MAX(0,K$2-$D762),IF(K$1="C",MAX(0,$D762-K$2)))</f>
        <v>0</v>
      </c>
      <c r="L762" s="103" t="n">
        <f aca="false">IF(L$1="P",MAX(0,L$2-$D762),IF(L$1="C",MAX(0,$D762-L$2)))</f>
        <v>0</v>
      </c>
      <c r="M762" s="103" t="n">
        <f aca="false">IF(M$1="P",MAX(0,M$2-$D762),IF(M$1="C",MAX(0,$D762-M$2)))</f>
        <v>1.52</v>
      </c>
      <c r="N762" s="103" t="n">
        <f aca="false">IF(N$1="P",MAX(0,N$2-$D762),IF(N$1="C",MAX(0,$D762-N$2)))</f>
        <v>28.48</v>
      </c>
      <c r="O762" s="103" t="n">
        <f aca="false">IF(O$1="P",MAX(0,O$2-$D762),IF(O$1="C",MAX(0,$D762-O$2)))</f>
        <v>23.48</v>
      </c>
      <c r="P762" s="103" t="n">
        <f aca="false">IF(P$1="P",MAX(0,P$2-$D762),IF(P$1="C",MAX(0,$D762-P$2)))</f>
        <v>18.48</v>
      </c>
      <c r="Q762" s="103" t="n">
        <f aca="false">IF(Q$1="P",MAX(0,Q$2-$D762),IF(Q$1="C",MAX(0,$D762-Q$2)))</f>
        <v>13.48</v>
      </c>
      <c r="R762" s="103" t="n">
        <f aca="false">IF(R$1="P",MAX(0,R$2-$D762),IF(R$1="C",MAX(0,$D762-R$2)))</f>
        <v>8.48</v>
      </c>
      <c r="S762" s="103" t="n">
        <f aca="false">IF(S$1="P",MAX(0,S$2-$D762),IF(S$1="C",MAX(0,$D762-S$2)))</f>
        <v>0</v>
      </c>
      <c r="T762" s="103" t="n">
        <f aca="false">IF(T$1="P",MAX(0,T$2-$D762),IF(T$1="C",MAX(0,$D762-T$2)))</f>
        <v>0</v>
      </c>
      <c r="U762" s="104" t="n">
        <f aca="false">B762</f>
        <v>36</v>
      </c>
      <c r="V762" s="105" t="n">
        <f aca="false">VLOOKUP($C762,Gas!$B$3:$E$2506,2)</f>
        <v>6.31</v>
      </c>
      <c r="W762" s="46" t="n">
        <f aca="false">D762/V762</f>
        <v>7.68304278922346</v>
      </c>
      <c r="X762" s="99" t="n">
        <f aca="false">VLOOKUP($C762,Gas!$B$3:$E$2506,4)</f>
        <v>0.518926788935685</v>
      </c>
    </row>
    <row r="763" customFormat="false" ht="12.75" hidden="false" customHeight="false" outlineLevel="0" collapsed="false">
      <c r="A763" s="0" t="n">
        <f aca="false">YEAR(C763)</f>
        <v>2000</v>
      </c>
      <c r="B763" s="95" t="n">
        <f aca="false">MONTH(C763)+(YEAR(C763)-1998)*12</f>
        <v>36</v>
      </c>
      <c r="C763" s="101" t="n">
        <v>36864</v>
      </c>
      <c r="D763" s="102" t="n">
        <v>51.17</v>
      </c>
      <c r="E763" s="98" t="n">
        <f aca="false">LN(D763/D762)</f>
        <v>0.0540020810559416</v>
      </c>
      <c r="F763" s="106" t="n">
        <f aca="false">STDEV(E754:E763)*SQRT(trade_day)</f>
        <v>1.66447025238721</v>
      </c>
      <c r="G763" s="97"/>
      <c r="H763" s="103" t="n">
        <f aca="false">IF(H$1="P",MAX(0,H$2-$D763),IF(H$1="C",MAX(0,$D763-H$2)))</f>
        <v>0</v>
      </c>
      <c r="I763" s="103" t="n">
        <f aca="false">IF(I$1="P",MAX(0,I$2-$D763),IF(I$1="C",MAX(0,$D763-I$2)))</f>
        <v>0</v>
      </c>
      <c r="J763" s="103" t="n">
        <f aca="false">IF(J$1="P",MAX(0,J$2-$D763),IF(J$1="C",MAX(0,$D763-J$2)))</f>
        <v>0</v>
      </c>
      <c r="K763" s="103" t="n">
        <f aca="false">IF(K$1="P",MAX(0,K$2-$D763),IF(K$1="C",MAX(0,$D763-K$2)))</f>
        <v>0</v>
      </c>
      <c r="L763" s="103" t="n">
        <f aca="false">IF(L$1="P",MAX(0,L$2-$D763),IF(L$1="C",MAX(0,$D763-L$2)))</f>
        <v>0</v>
      </c>
      <c r="M763" s="103" t="n">
        <f aca="false">IF(M$1="P",MAX(0,M$2-$D763),IF(M$1="C",MAX(0,$D763-M$2)))</f>
        <v>0</v>
      </c>
      <c r="N763" s="103" t="n">
        <f aca="false">IF(N$1="P",MAX(0,N$2-$D763),IF(N$1="C",MAX(0,$D763-N$2)))</f>
        <v>31.17</v>
      </c>
      <c r="O763" s="103" t="n">
        <f aca="false">IF(O$1="P",MAX(0,O$2-$D763),IF(O$1="C",MAX(0,$D763-O$2)))</f>
        <v>26.17</v>
      </c>
      <c r="P763" s="103" t="n">
        <f aca="false">IF(P$1="P",MAX(0,P$2-$D763),IF(P$1="C",MAX(0,$D763-P$2)))</f>
        <v>21.17</v>
      </c>
      <c r="Q763" s="103" t="n">
        <f aca="false">IF(Q$1="P",MAX(0,Q$2-$D763),IF(Q$1="C",MAX(0,$D763-Q$2)))</f>
        <v>16.17</v>
      </c>
      <c r="R763" s="103" t="n">
        <f aca="false">IF(R$1="P",MAX(0,R$2-$D763),IF(R$1="C",MAX(0,$D763-R$2)))</f>
        <v>11.17</v>
      </c>
      <c r="S763" s="103" t="n">
        <f aca="false">IF(S$1="P",MAX(0,S$2-$D763),IF(S$1="C",MAX(0,$D763-S$2)))</f>
        <v>1.17</v>
      </c>
      <c r="T763" s="103" t="n">
        <f aca="false">IF(T$1="P",MAX(0,T$2-$D763),IF(T$1="C",MAX(0,$D763-T$2)))</f>
        <v>0</v>
      </c>
      <c r="U763" s="104" t="n">
        <f aca="false">B763</f>
        <v>36</v>
      </c>
      <c r="V763" s="105" t="n">
        <f aca="false">VLOOKUP($C763,Gas!$B$3:$E$2506,2)</f>
        <v>6.595</v>
      </c>
      <c r="W763" s="46" t="n">
        <f aca="false">D763/V763</f>
        <v>7.75890826383624</v>
      </c>
      <c r="X763" s="99" t="n">
        <f aca="false">VLOOKUP($C763,Gas!$B$3:$E$2506,4)</f>
        <v>0.573962562761202</v>
      </c>
    </row>
    <row r="764" customFormat="false" ht="12.75" hidden="false" customHeight="false" outlineLevel="0" collapsed="false">
      <c r="A764" s="0" t="n">
        <f aca="false">YEAR(C764)</f>
        <v>2000</v>
      </c>
      <c r="B764" s="95" t="n">
        <f aca="false">MONTH(C764)+(YEAR(C764)-1998)*12</f>
        <v>36</v>
      </c>
      <c r="C764" s="101" t="n">
        <v>36865</v>
      </c>
      <c r="D764" s="102" t="n">
        <v>57.24</v>
      </c>
      <c r="E764" s="98" t="n">
        <f aca="false">LN(D764/D763)</f>
        <v>0.11209953187125</v>
      </c>
      <c r="F764" s="106" t="n">
        <f aca="false">STDEV(E755:E764)*SQRT(trade_day)</f>
        <v>1.71432241830003</v>
      </c>
      <c r="G764" s="97"/>
      <c r="H764" s="103" t="n">
        <f aca="false">IF(H$1="P",MAX(0,H$2-$D764),IF(H$1="C",MAX(0,$D764-H$2)))</f>
        <v>0</v>
      </c>
      <c r="I764" s="103" t="n">
        <f aca="false">IF(I$1="P",MAX(0,I$2-$D764),IF(I$1="C",MAX(0,$D764-I$2)))</f>
        <v>0</v>
      </c>
      <c r="J764" s="103" t="n">
        <f aca="false">IF(J$1="P",MAX(0,J$2-$D764),IF(J$1="C",MAX(0,$D764-J$2)))</f>
        <v>0</v>
      </c>
      <c r="K764" s="103" t="n">
        <f aca="false">IF(K$1="P",MAX(0,K$2-$D764),IF(K$1="C",MAX(0,$D764-K$2)))</f>
        <v>0</v>
      </c>
      <c r="L764" s="103" t="n">
        <f aca="false">IF(L$1="P",MAX(0,L$2-$D764),IF(L$1="C",MAX(0,$D764-L$2)))</f>
        <v>0</v>
      </c>
      <c r="M764" s="103" t="n">
        <f aca="false">IF(M$1="P",MAX(0,M$2-$D764),IF(M$1="C",MAX(0,$D764-M$2)))</f>
        <v>0</v>
      </c>
      <c r="N764" s="103" t="n">
        <f aca="false">IF(N$1="P",MAX(0,N$2-$D764),IF(N$1="C",MAX(0,$D764-N$2)))</f>
        <v>37.24</v>
      </c>
      <c r="O764" s="103" t="n">
        <f aca="false">IF(O$1="P",MAX(0,O$2-$D764),IF(O$1="C",MAX(0,$D764-O$2)))</f>
        <v>32.24</v>
      </c>
      <c r="P764" s="103" t="n">
        <f aca="false">IF(P$1="P",MAX(0,P$2-$D764),IF(P$1="C",MAX(0,$D764-P$2)))</f>
        <v>27.24</v>
      </c>
      <c r="Q764" s="103" t="n">
        <f aca="false">IF(Q$1="P",MAX(0,Q$2-$D764),IF(Q$1="C",MAX(0,$D764-Q$2)))</f>
        <v>22.24</v>
      </c>
      <c r="R764" s="103" t="n">
        <f aca="false">IF(R$1="P",MAX(0,R$2-$D764),IF(R$1="C",MAX(0,$D764-R$2)))</f>
        <v>17.24</v>
      </c>
      <c r="S764" s="103" t="n">
        <f aca="false">IF(S$1="P",MAX(0,S$2-$D764),IF(S$1="C",MAX(0,$D764-S$2)))</f>
        <v>7.24</v>
      </c>
      <c r="T764" s="103" t="n">
        <f aca="false">IF(T$1="P",MAX(0,T$2-$D764),IF(T$1="C",MAX(0,$D764-T$2)))</f>
        <v>0</v>
      </c>
      <c r="U764" s="104" t="n">
        <f aca="false">B764</f>
        <v>36</v>
      </c>
      <c r="V764" s="105" t="n">
        <f aca="false">VLOOKUP($C764,Gas!$B$3:$E$2506,2)</f>
        <v>7.485</v>
      </c>
      <c r="W764" s="46" t="n">
        <f aca="false">D764/V764</f>
        <v>7.64729458917836</v>
      </c>
      <c r="X764" s="99" t="n">
        <f aca="false">VLOOKUP($C764,Gas!$B$3:$E$2506,4)</f>
        <v>0.932627269527411</v>
      </c>
    </row>
    <row r="765" customFormat="false" ht="12.75" hidden="false" customHeight="false" outlineLevel="0" collapsed="false">
      <c r="A765" s="0" t="n">
        <f aca="false">YEAR(C765)</f>
        <v>2000</v>
      </c>
      <c r="B765" s="95" t="n">
        <f aca="false">MONTH(C765)+(YEAR(C765)-1998)*12</f>
        <v>36</v>
      </c>
      <c r="C765" s="101" t="n">
        <v>36866</v>
      </c>
      <c r="D765" s="102" t="n">
        <v>59.91</v>
      </c>
      <c r="E765" s="98" t="n">
        <f aca="false">LN(D765/D764)</f>
        <v>0.0455904814075833</v>
      </c>
      <c r="F765" s="106" t="n">
        <f aca="false">STDEV(E756:E765)*SQRT(trade_day)</f>
        <v>1.63282904064834</v>
      </c>
      <c r="G765" s="97"/>
      <c r="H765" s="103" t="n">
        <f aca="false">IF(H$1="P",MAX(0,H$2-$D765),IF(H$1="C",MAX(0,$D765-H$2)))</f>
        <v>0</v>
      </c>
      <c r="I765" s="103" t="n">
        <f aca="false">IF(I$1="P",MAX(0,I$2-$D765),IF(I$1="C",MAX(0,$D765-I$2)))</f>
        <v>0</v>
      </c>
      <c r="J765" s="103" t="n">
        <f aca="false">IF(J$1="P",MAX(0,J$2-$D765),IF(J$1="C",MAX(0,$D765-J$2)))</f>
        <v>0</v>
      </c>
      <c r="K765" s="103" t="n">
        <f aca="false">IF(K$1="P",MAX(0,K$2-$D765),IF(K$1="C",MAX(0,$D765-K$2)))</f>
        <v>0</v>
      </c>
      <c r="L765" s="103" t="n">
        <f aca="false">IF(L$1="P",MAX(0,L$2-$D765),IF(L$1="C",MAX(0,$D765-L$2)))</f>
        <v>0</v>
      </c>
      <c r="M765" s="103" t="n">
        <f aca="false">IF(M$1="P",MAX(0,M$2-$D765),IF(M$1="C",MAX(0,$D765-M$2)))</f>
        <v>0</v>
      </c>
      <c r="N765" s="103" t="n">
        <f aca="false">IF(N$1="P",MAX(0,N$2-$D765),IF(N$1="C",MAX(0,$D765-N$2)))</f>
        <v>39.91</v>
      </c>
      <c r="O765" s="103" t="n">
        <f aca="false">IF(O$1="P",MAX(0,O$2-$D765),IF(O$1="C",MAX(0,$D765-O$2)))</f>
        <v>34.91</v>
      </c>
      <c r="P765" s="103" t="n">
        <f aca="false">IF(P$1="P",MAX(0,P$2-$D765),IF(P$1="C",MAX(0,$D765-P$2)))</f>
        <v>29.91</v>
      </c>
      <c r="Q765" s="103" t="n">
        <f aca="false">IF(Q$1="P",MAX(0,Q$2-$D765),IF(Q$1="C",MAX(0,$D765-Q$2)))</f>
        <v>24.91</v>
      </c>
      <c r="R765" s="103" t="n">
        <f aca="false">IF(R$1="P",MAX(0,R$2-$D765),IF(R$1="C",MAX(0,$D765-R$2)))</f>
        <v>19.91</v>
      </c>
      <c r="S765" s="103" t="n">
        <f aca="false">IF(S$1="P",MAX(0,S$2-$D765),IF(S$1="C",MAX(0,$D765-S$2)))</f>
        <v>9.91</v>
      </c>
      <c r="T765" s="103" t="n">
        <f aca="false">IF(T$1="P",MAX(0,T$2-$D765),IF(T$1="C",MAX(0,$D765-T$2)))</f>
        <v>0</v>
      </c>
      <c r="U765" s="104" t="n">
        <f aca="false">B765</f>
        <v>36</v>
      </c>
      <c r="V765" s="105" t="n">
        <f aca="false">VLOOKUP($C765,Gas!$B$3:$E$2506,2)</f>
        <v>8.015</v>
      </c>
      <c r="W765" s="46" t="n">
        <f aca="false">D765/V765</f>
        <v>7.47473487211478</v>
      </c>
      <c r="X765" s="99" t="n">
        <f aca="false">VLOOKUP($C765,Gas!$B$3:$E$2506,4)</f>
        <v>0.97278449334734</v>
      </c>
    </row>
    <row r="766" customFormat="false" ht="12.75" hidden="false" customHeight="false" outlineLevel="0" collapsed="false">
      <c r="A766" s="0" t="n">
        <f aca="false">YEAR(C766)</f>
        <v>2000</v>
      </c>
      <c r="B766" s="95" t="n">
        <f aca="false">MONTH(C766)+(YEAR(C766)-1998)*12</f>
        <v>36</v>
      </c>
      <c r="C766" s="101" t="n">
        <v>36867</v>
      </c>
      <c r="D766" s="102" t="n">
        <v>66.59</v>
      </c>
      <c r="E766" s="98" t="n">
        <f aca="false">LN(D766/D765)</f>
        <v>0.105710980026698</v>
      </c>
      <c r="F766" s="106" t="n">
        <f aca="false">STDEV(E757:E766)*SQRT(trade_day)</f>
        <v>1.62367529053522</v>
      </c>
      <c r="G766" s="97"/>
      <c r="H766" s="103" t="n">
        <f aca="false">IF(H$1="P",MAX(0,H$2-$D766),IF(H$1="C",MAX(0,$D766-H$2)))</f>
        <v>0</v>
      </c>
      <c r="I766" s="103" t="n">
        <f aca="false">IF(I$1="P",MAX(0,I$2-$D766),IF(I$1="C",MAX(0,$D766-I$2)))</f>
        <v>0</v>
      </c>
      <c r="J766" s="103" t="n">
        <f aca="false">IF(J$1="P",MAX(0,J$2-$D766),IF(J$1="C",MAX(0,$D766-J$2)))</f>
        <v>0</v>
      </c>
      <c r="K766" s="103" t="n">
        <f aca="false">IF(K$1="P",MAX(0,K$2-$D766),IF(K$1="C",MAX(0,$D766-K$2)))</f>
        <v>0</v>
      </c>
      <c r="L766" s="103" t="n">
        <f aca="false">IF(L$1="P",MAX(0,L$2-$D766),IF(L$1="C",MAX(0,$D766-L$2)))</f>
        <v>0</v>
      </c>
      <c r="M766" s="103" t="n">
        <f aca="false">IF(M$1="P",MAX(0,M$2-$D766),IF(M$1="C",MAX(0,$D766-M$2)))</f>
        <v>0</v>
      </c>
      <c r="N766" s="103" t="n">
        <f aca="false">IF(N$1="P",MAX(0,N$2-$D766),IF(N$1="C",MAX(0,$D766-N$2)))</f>
        <v>46.59</v>
      </c>
      <c r="O766" s="103" t="n">
        <f aca="false">IF(O$1="P",MAX(0,O$2-$D766),IF(O$1="C",MAX(0,$D766-O$2)))</f>
        <v>41.59</v>
      </c>
      <c r="P766" s="103" t="n">
        <f aca="false">IF(P$1="P",MAX(0,P$2-$D766),IF(P$1="C",MAX(0,$D766-P$2)))</f>
        <v>36.59</v>
      </c>
      <c r="Q766" s="103" t="n">
        <f aca="false">IF(Q$1="P",MAX(0,Q$2-$D766),IF(Q$1="C",MAX(0,$D766-Q$2)))</f>
        <v>31.59</v>
      </c>
      <c r="R766" s="103" t="n">
        <f aca="false">IF(R$1="P",MAX(0,R$2-$D766),IF(R$1="C",MAX(0,$D766-R$2)))</f>
        <v>26.59</v>
      </c>
      <c r="S766" s="103" t="n">
        <f aca="false">IF(S$1="P",MAX(0,S$2-$D766),IF(S$1="C",MAX(0,$D766-S$2)))</f>
        <v>16.59</v>
      </c>
      <c r="T766" s="103" t="n">
        <f aca="false">IF(T$1="P",MAX(0,T$2-$D766),IF(T$1="C",MAX(0,$D766-T$2)))</f>
        <v>0</v>
      </c>
      <c r="U766" s="104" t="n">
        <f aca="false">B766</f>
        <v>36</v>
      </c>
      <c r="V766" s="105" t="n">
        <f aca="false">VLOOKUP($C766,Gas!$B$3:$E$2506,2)</f>
        <v>8.855</v>
      </c>
      <c r="W766" s="46" t="n">
        <f aca="false">D766/V766</f>
        <v>7.52004517221909</v>
      </c>
      <c r="X766" s="99" t="n">
        <f aca="false">VLOOKUP($C766,Gas!$B$3:$E$2506,4)</f>
        <v>1.05648990727914</v>
      </c>
    </row>
    <row r="767" customFormat="false" ht="12.75" hidden="false" customHeight="false" outlineLevel="0" collapsed="false">
      <c r="A767" s="0" t="n">
        <f aca="false">YEAR(C767)</f>
        <v>2000</v>
      </c>
      <c r="B767" s="95" t="n">
        <f aca="false">MONTH(C767)+(YEAR(C767)-1998)*12</f>
        <v>36</v>
      </c>
      <c r="C767" s="101" t="n">
        <v>36868</v>
      </c>
      <c r="D767" s="102" t="n">
        <v>64.77</v>
      </c>
      <c r="E767" s="98" t="n">
        <f aca="false">LN(D767/D766)</f>
        <v>-0.0277118829277055</v>
      </c>
      <c r="F767" s="106" t="n">
        <f aca="false">STDEV(E758:E767)*SQRT(trade_day)</f>
        <v>1.14993658325221</v>
      </c>
      <c r="G767" s="97"/>
      <c r="H767" s="103" t="n">
        <f aca="false">IF(H$1="P",MAX(0,H$2-$D767),IF(H$1="C",MAX(0,$D767-H$2)))</f>
        <v>0</v>
      </c>
      <c r="I767" s="103" t="n">
        <f aca="false">IF(I$1="P",MAX(0,I$2-$D767),IF(I$1="C",MAX(0,$D767-I$2)))</f>
        <v>0</v>
      </c>
      <c r="J767" s="103" t="n">
        <f aca="false">IF(J$1="P",MAX(0,J$2-$D767),IF(J$1="C",MAX(0,$D767-J$2)))</f>
        <v>0</v>
      </c>
      <c r="K767" s="103" t="n">
        <f aca="false">IF(K$1="P",MAX(0,K$2-$D767),IF(K$1="C",MAX(0,$D767-K$2)))</f>
        <v>0</v>
      </c>
      <c r="L767" s="103" t="n">
        <f aca="false">IF(L$1="P",MAX(0,L$2-$D767),IF(L$1="C",MAX(0,$D767-L$2)))</f>
        <v>0</v>
      </c>
      <c r="M767" s="103" t="n">
        <f aca="false">IF(M$1="P",MAX(0,M$2-$D767),IF(M$1="C",MAX(0,$D767-M$2)))</f>
        <v>0</v>
      </c>
      <c r="N767" s="103" t="n">
        <f aca="false">IF(N$1="P",MAX(0,N$2-$D767),IF(N$1="C",MAX(0,$D767-N$2)))</f>
        <v>44.77</v>
      </c>
      <c r="O767" s="103" t="n">
        <f aca="false">IF(O$1="P",MAX(0,O$2-$D767),IF(O$1="C",MAX(0,$D767-O$2)))</f>
        <v>39.77</v>
      </c>
      <c r="P767" s="103" t="n">
        <f aca="false">IF(P$1="P",MAX(0,P$2-$D767),IF(P$1="C",MAX(0,$D767-P$2)))</f>
        <v>34.77</v>
      </c>
      <c r="Q767" s="103" t="n">
        <f aca="false">IF(Q$1="P",MAX(0,Q$2-$D767),IF(Q$1="C",MAX(0,$D767-Q$2)))</f>
        <v>29.77</v>
      </c>
      <c r="R767" s="103" t="n">
        <f aca="false">IF(R$1="P",MAX(0,R$2-$D767),IF(R$1="C",MAX(0,$D767-R$2)))</f>
        <v>24.77</v>
      </c>
      <c r="S767" s="103" t="n">
        <f aca="false">IF(S$1="P",MAX(0,S$2-$D767),IF(S$1="C",MAX(0,$D767-S$2)))</f>
        <v>14.77</v>
      </c>
      <c r="T767" s="103" t="n">
        <f aca="false">IF(T$1="P",MAX(0,T$2-$D767),IF(T$1="C",MAX(0,$D767-T$2)))</f>
        <v>0</v>
      </c>
      <c r="U767" s="104" t="n">
        <f aca="false">B767</f>
        <v>36</v>
      </c>
      <c r="V767" s="105" t="n">
        <f aca="false">VLOOKUP($C767,Gas!$B$3:$E$2506,2)</f>
        <v>8.615</v>
      </c>
      <c r="W767" s="46" t="n">
        <f aca="false">D767/V767</f>
        <v>7.51828206616367</v>
      </c>
      <c r="X767" s="99" t="n">
        <f aca="false">VLOOKUP($C767,Gas!$B$3:$E$2506,4)</f>
        <v>1.08878334064779</v>
      </c>
    </row>
    <row r="768" customFormat="false" ht="12.75" hidden="false" customHeight="false" outlineLevel="0" collapsed="false">
      <c r="A768" s="0" t="n">
        <f aca="false">YEAR(C768)</f>
        <v>2000</v>
      </c>
      <c r="B768" s="95" t="n">
        <f aca="false">MONTH(C768)+(YEAR(C768)-1998)*12</f>
        <v>36</v>
      </c>
      <c r="C768" s="101" t="n">
        <v>36871</v>
      </c>
      <c r="D768" s="102" t="n">
        <v>57.85</v>
      </c>
      <c r="E768" s="98" t="n">
        <f aca="false">LN(D768/D767)</f>
        <v>-0.11298907955514</v>
      </c>
      <c r="F768" s="106" t="n">
        <f aca="false">STDEV(E759:E768)*SQRT(trade_day)</f>
        <v>1.2920627458272</v>
      </c>
      <c r="G768" s="97"/>
      <c r="H768" s="103" t="n">
        <f aca="false">IF(H$1="P",MAX(0,H$2-$D768),IF(H$1="C",MAX(0,$D768-H$2)))</f>
        <v>0</v>
      </c>
      <c r="I768" s="103" t="n">
        <f aca="false">IF(I$1="P",MAX(0,I$2-$D768),IF(I$1="C",MAX(0,$D768-I$2)))</f>
        <v>0</v>
      </c>
      <c r="J768" s="103" t="n">
        <f aca="false">IF(J$1="P",MAX(0,J$2-$D768),IF(J$1="C",MAX(0,$D768-J$2)))</f>
        <v>0</v>
      </c>
      <c r="K768" s="103" t="n">
        <f aca="false">IF(K$1="P",MAX(0,K$2-$D768),IF(K$1="C",MAX(0,$D768-K$2)))</f>
        <v>0</v>
      </c>
      <c r="L768" s="103" t="n">
        <f aca="false">IF(L$1="P",MAX(0,L$2-$D768),IF(L$1="C",MAX(0,$D768-L$2)))</f>
        <v>0</v>
      </c>
      <c r="M768" s="103" t="n">
        <f aca="false">IF(M$1="P",MAX(0,M$2-$D768),IF(M$1="C",MAX(0,$D768-M$2)))</f>
        <v>0</v>
      </c>
      <c r="N768" s="103" t="n">
        <f aca="false">IF(N$1="P",MAX(0,N$2-$D768),IF(N$1="C",MAX(0,$D768-N$2)))</f>
        <v>37.85</v>
      </c>
      <c r="O768" s="103" t="n">
        <f aca="false">IF(O$1="P",MAX(0,O$2-$D768),IF(O$1="C",MAX(0,$D768-O$2)))</f>
        <v>32.85</v>
      </c>
      <c r="P768" s="103" t="n">
        <f aca="false">IF(P$1="P",MAX(0,P$2-$D768),IF(P$1="C",MAX(0,$D768-P$2)))</f>
        <v>27.85</v>
      </c>
      <c r="Q768" s="103" t="n">
        <f aca="false">IF(Q$1="P",MAX(0,Q$2-$D768),IF(Q$1="C",MAX(0,$D768-Q$2)))</f>
        <v>22.85</v>
      </c>
      <c r="R768" s="103" t="n">
        <f aca="false">IF(R$1="P",MAX(0,R$2-$D768),IF(R$1="C",MAX(0,$D768-R$2)))</f>
        <v>17.85</v>
      </c>
      <c r="S768" s="103" t="n">
        <f aca="false">IF(S$1="P",MAX(0,S$2-$D768),IF(S$1="C",MAX(0,$D768-S$2)))</f>
        <v>7.85</v>
      </c>
      <c r="T768" s="103" t="n">
        <f aca="false">IF(T$1="P",MAX(0,T$2-$D768),IF(T$1="C",MAX(0,$D768-T$2)))</f>
        <v>0</v>
      </c>
      <c r="U768" s="104" t="n">
        <f aca="false">B768</f>
        <v>36</v>
      </c>
      <c r="V768" s="105" t="n">
        <f aca="false">VLOOKUP($C768,Gas!$B$3:$E$2506,2)</f>
        <v>8.065</v>
      </c>
      <c r="W768" s="46" t="n">
        <f aca="false">D768/V768</f>
        <v>7.17296962182269</v>
      </c>
      <c r="X768" s="99" t="n">
        <f aca="false">VLOOKUP($C768,Gas!$B$3:$E$2506,4)</f>
        <v>1.13341138351883</v>
      </c>
    </row>
    <row r="769" customFormat="false" ht="12.75" hidden="false" customHeight="false" outlineLevel="0" collapsed="false">
      <c r="A769" s="0" t="n">
        <f aca="false">YEAR(C769)</f>
        <v>2000</v>
      </c>
      <c r="B769" s="95" t="n">
        <f aca="false">MONTH(C769)+(YEAR(C769)-1998)*12</f>
        <v>36</v>
      </c>
      <c r="C769" s="101" t="n">
        <v>36872</v>
      </c>
      <c r="D769" s="102" t="n">
        <v>66.25</v>
      </c>
      <c r="E769" s="98" t="n">
        <f aca="false">LN(D769/D768)</f>
        <v>0.135582011226646</v>
      </c>
      <c r="F769" s="106" t="n">
        <f aca="false">STDEV(E760:E769)*SQRT(trade_day)</f>
        <v>1.14894543506157</v>
      </c>
      <c r="G769" s="97"/>
      <c r="H769" s="103" t="n">
        <f aca="false">IF(H$1="P",MAX(0,H$2-$D769),IF(H$1="C",MAX(0,$D769-H$2)))</f>
        <v>0</v>
      </c>
      <c r="I769" s="103" t="n">
        <f aca="false">IF(I$1="P",MAX(0,I$2-$D769),IF(I$1="C",MAX(0,$D769-I$2)))</f>
        <v>0</v>
      </c>
      <c r="J769" s="103" t="n">
        <f aca="false">IF(J$1="P",MAX(0,J$2-$D769),IF(J$1="C",MAX(0,$D769-J$2)))</f>
        <v>0</v>
      </c>
      <c r="K769" s="103" t="n">
        <f aca="false">IF(K$1="P",MAX(0,K$2-$D769),IF(K$1="C",MAX(0,$D769-K$2)))</f>
        <v>0</v>
      </c>
      <c r="L769" s="103" t="n">
        <f aca="false">IF(L$1="P",MAX(0,L$2-$D769),IF(L$1="C",MAX(0,$D769-L$2)))</f>
        <v>0</v>
      </c>
      <c r="M769" s="103" t="n">
        <f aca="false">IF(M$1="P",MAX(0,M$2-$D769),IF(M$1="C",MAX(0,$D769-M$2)))</f>
        <v>0</v>
      </c>
      <c r="N769" s="103" t="n">
        <f aca="false">IF(N$1="P",MAX(0,N$2-$D769),IF(N$1="C",MAX(0,$D769-N$2)))</f>
        <v>46.25</v>
      </c>
      <c r="O769" s="103" t="n">
        <f aca="false">IF(O$1="P",MAX(0,O$2-$D769),IF(O$1="C",MAX(0,$D769-O$2)))</f>
        <v>41.25</v>
      </c>
      <c r="P769" s="103" t="n">
        <f aca="false">IF(P$1="P",MAX(0,P$2-$D769),IF(P$1="C",MAX(0,$D769-P$2)))</f>
        <v>36.25</v>
      </c>
      <c r="Q769" s="103" t="n">
        <f aca="false">IF(Q$1="P",MAX(0,Q$2-$D769),IF(Q$1="C",MAX(0,$D769-Q$2)))</f>
        <v>31.25</v>
      </c>
      <c r="R769" s="103" t="n">
        <f aca="false">IF(R$1="P",MAX(0,R$2-$D769),IF(R$1="C",MAX(0,$D769-R$2)))</f>
        <v>26.25</v>
      </c>
      <c r="S769" s="103" t="n">
        <f aca="false">IF(S$1="P",MAX(0,S$2-$D769),IF(S$1="C",MAX(0,$D769-S$2)))</f>
        <v>16.25</v>
      </c>
      <c r="T769" s="103" t="n">
        <f aca="false">IF(T$1="P",MAX(0,T$2-$D769),IF(T$1="C",MAX(0,$D769-T$2)))</f>
        <v>0</v>
      </c>
      <c r="U769" s="104" t="n">
        <f aca="false">B769</f>
        <v>36</v>
      </c>
      <c r="V769" s="105" t="n">
        <f aca="false">VLOOKUP($C769,Gas!$B$3:$E$2506,2)</f>
        <v>9.935</v>
      </c>
      <c r="W769" s="46" t="n">
        <f aca="false">D769/V769</f>
        <v>6.66834423754404</v>
      </c>
      <c r="X769" s="99" t="n">
        <f aca="false">VLOOKUP($C769,Gas!$B$3:$E$2506,4)</f>
        <v>1.59133249278105</v>
      </c>
    </row>
    <row r="770" customFormat="false" ht="12.75" hidden="false" customHeight="false" outlineLevel="0" collapsed="false">
      <c r="A770" s="0" t="n">
        <f aca="false">YEAR(C770)</f>
        <v>2000</v>
      </c>
      <c r="B770" s="95" t="n">
        <f aca="false">MONTH(C770)+(YEAR(C770)-1998)*12</f>
        <v>36</v>
      </c>
      <c r="C770" s="101" t="n">
        <v>36873</v>
      </c>
      <c r="D770" s="102" t="n">
        <v>63.71</v>
      </c>
      <c r="E770" s="98" t="n">
        <f aca="false">LN(D770/D769)</f>
        <v>-0.0390939287379348</v>
      </c>
      <c r="F770" s="106" t="n">
        <f aca="false">STDEV(E761:E770)*SQRT(trade_day)</f>
        <v>1.21706493735488</v>
      </c>
      <c r="G770" s="97"/>
      <c r="H770" s="103" t="n">
        <f aca="false">IF(H$1="P",MAX(0,H$2-$D770),IF(H$1="C",MAX(0,$D770-H$2)))</f>
        <v>0</v>
      </c>
      <c r="I770" s="103" t="n">
        <f aca="false">IF(I$1="P",MAX(0,I$2-$D770),IF(I$1="C",MAX(0,$D770-I$2)))</f>
        <v>0</v>
      </c>
      <c r="J770" s="103" t="n">
        <f aca="false">IF(J$1="P",MAX(0,J$2-$D770),IF(J$1="C",MAX(0,$D770-J$2)))</f>
        <v>0</v>
      </c>
      <c r="K770" s="103" t="n">
        <f aca="false">IF(K$1="P",MAX(0,K$2-$D770),IF(K$1="C",MAX(0,$D770-K$2)))</f>
        <v>0</v>
      </c>
      <c r="L770" s="103" t="n">
        <f aca="false">IF(L$1="P",MAX(0,L$2-$D770),IF(L$1="C",MAX(0,$D770-L$2)))</f>
        <v>0</v>
      </c>
      <c r="M770" s="103" t="n">
        <f aca="false">IF(M$1="P",MAX(0,M$2-$D770),IF(M$1="C",MAX(0,$D770-M$2)))</f>
        <v>0</v>
      </c>
      <c r="N770" s="103" t="n">
        <f aca="false">IF(N$1="P",MAX(0,N$2-$D770),IF(N$1="C",MAX(0,$D770-N$2)))</f>
        <v>43.71</v>
      </c>
      <c r="O770" s="103" t="n">
        <f aca="false">IF(O$1="P",MAX(0,O$2-$D770),IF(O$1="C",MAX(0,$D770-O$2)))</f>
        <v>38.71</v>
      </c>
      <c r="P770" s="103" t="n">
        <f aca="false">IF(P$1="P",MAX(0,P$2-$D770),IF(P$1="C",MAX(0,$D770-P$2)))</f>
        <v>33.71</v>
      </c>
      <c r="Q770" s="103" t="n">
        <f aca="false">IF(Q$1="P",MAX(0,Q$2-$D770),IF(Q$1="C",MAX(0,$D770-Q$2)))</f>
        <v>28.71</v>
      </c>
      <c r="R770" s="103" t="n">
        <f aca="false">IF(R$1="P",MAX(0,R$2-$D770),IF(R$1="C",MAX(0,$D770-R$2)))</f>
        <v>23.71</v>
      </c>
      <c r="S770" s="103" t="n">
        <f aca="false">IF(S$1="P",MAX(0,S$2-$D770),IF(S$1="C",MAX(0,$D770-S$2)))</f>
        <v>13.71</v>
      </c>
      <c r="T770" s="103" t="n">
        <f aca="false">IF(T$1="P",MAX(0,T$2-$D770),IF(T$1="C",MAX(0,$D770-T$2)))</f>
        <v>0</v>
      </c>
      <c r="U770" s="104" t="n">
        <f aca="false">B770</f>
        <v>36</v>
      </c>
      <c r="V770" s="105" t="n">
        <f aca="false">VLOOKUP($C770,Gas!$B$3:$E$2506,2)</f>
        <v>8.72</v>
      </c>
      <c r="W770" s="46" t="n">
        <f aca="false">D770/V770</f>
        <v>7.30619266055046</v>
      </c>
      <c r="X770" s="99" t="n">
        <f aca="false">VLOOKUP($C770,Gas!$B$3:$E$2506,4)</f>
        <v>1.89392569110561</v>
      </c>
    </row>
    <row r="771" customFormat="false" ht="12.75" hidden="false" customHeight="false" outlineLevel="0" collapsed="false">
      <c r="A771" s="0" t="n">
        <f aca="false">YEAR(C771)</f>
        <v>2000</v>
      </c>
      <c r="B771" s="95" t="n">
        <f aca="false">MONTH(C771)+(YEAR(C771)-1998)*12</f>
        <v>36</v>
      </c>
      <c r="C771" s="101" t="n">
        <v>36874</v>
      </c>
      <c r="D771" s="102" t="n">
        <v>70.17</v>
      </c>
      <c r="E771" s="98" t="n">
        <f aca="false">LN(D771/D770)</f>
        <v>0.0965793331358005</v>
      </c>
      <c r="F771" s="106" t="n">
        <f aca="false">STDEV(E762:E771)*SQRT(trade_day)</f>
        <v>1.25084119324432</v>
      </c>
      <c r="G771" s="97"/>
      <c r="H771" s="103" t="n">
        <f aca="false">IF(H$1="P",MAX(0,H$2-$D771),IF(H$1="C",MAX(0,$D771-H$2)))</f>
        <v>0</v>
      </c>
      <c r="I771" s="103" t="n">
        <f aca="false">IF(I$1="P",MAX(0,I$2-$D771),IF(I$1="C",MAX(0,$D771-I$2)))</f>
        <v>0</v>
      </c>
      <c r="J771" s="103" t="n">
        <f aca="false">IF(J$1="P",MAX(0,J$2-$D771),IF(J$1="C",MAX(0,$D771-J$2)))</f>
        <v>0</v>
      </c>
      <c r="K771" s="103" t="n">
        <f aca="false">IF(K$1="P",MAX(0,K$2-$D771),IF(K$1="C",MAX(0,$D771-K$2)))</f>
        <v>0</v>
      </c>
      <c r="L771" s="103" t="n">
        <f aca="false">IF(L$1="P",MAX(0,L$2-$D771),IF(L$1="C",MAX(0,$D771-L$2)))</f>
        <v>0</v>
      </c>
      <c r="M771" s="103" t="n">
        <f aca="false">IF(M$1="P",MAX(0,M$2-$D771),IF(M$1="C",MAX(0,$D771-M$2)))</f>
        <v>0</v>
      </c>
      <c r="N771" s="103" t="n">
        <f aca="false">IF(N$1="P",MAX(0,N$2-$D771),IF(N$1="C",MAX(0,$D771-N$2)))</f>
        <v>50.17</v>
      </c>
      <c r="O771" s="103" t="n">
        <f aca="false">IF(O$1="P",MAX(0,O$2-$D771),IF(O$1="C",MAX(0,$D771-O$2)))</f>
        <v>45.17</v>
      </c>
      <c r="P771" s="103" t="n">
        <f aca="false">IF(P$1="P",MAX(0,P$2-$D771),IF(P$1="C",MAX(0,$D771-P$2)))</f>
        <v>40.17</v>
      </c>
      <c r="Q771" s="103" t="n">
        <f aca="false">IF(Q$1="P",MAX(0,Q$2-$D771),IF(Q$1="C",MAX(0,$D771-Q$2)))</f>
        <v>35.17</v>
      </c>
      <c r="R771" s="103" t="n">
        <f aca="false">IF(R$1="P",MAX(0,R$2-$D771),IF(R$1="C",MAX(0,$D771-R$2)))</f>
        <v>30.17</v>
      </c>
      <c r="S771" s="103" t="n">
        <f aca="false">IF(S$1="P",MAX(0,S$2-$D771),IF(S$1="C",MAX(0,$D771-S$2)))</f>
        <v>20.17</v>
      </c>
      <c r="T771" s="103" t="n">
        <f aca="false">IF(T$1="P",MAX(0,T$2-$D771),IF(T$1="C",MAX(0,$D771-T$2)))</f>
        <v>0</v>
      </c>
      <c r="U771" s="104" t="n">
        <f aca="false">B771</f>
        <v>36</v>
      </c>
      <c r="V771" s="105" t="n">
        <f aca="false">VLOOKUP($C771,Gas!$B$3:$E$2506,2)</f>
        <v>7.695</v>
      </c>
      <c r="W771" s="46" t="n">
        <f aca="false">D771/V771</f>
        <v>9.11890838206628</v>
      </c>
      <c r="X771" s="99" t="n">
        <f aca="false">VLOOKUP($C771,Gas!$B$3:$E$2506,4)</f>
        <v>2.10736943498469</v>
      </c>
    </row>
    <row r="772" customFormat="false" ht="12.75" hidden="false" customHeight="false" outlineLevel="0" collapsed="false">
      <c r="A772" s="0" t="n">
        <f aca="false">YEAR(C772)</f>
        <v>2000</v>
      </c>
      <c r="B772" s="95" t="n">
        <f aca="false">MONTH(C772)+(YEAR(C772)-1998)*12</f>
        <v>36</v>
      </c>
      <c r="C772" s="101" t="n">
        <v>36875</v>
      </c>
      <c r="D772" s="102" t="n">
        <v>62.67</v>
      </c>
      <c r="E772" s="98" t="n">
        <f aca="false">LN(D772/D771)</f>
        <v>-0.113038005027613</v>
      </c>
      <c r="F772" s="106" t="n">
        <f aca="false">STDEV(E763:E772)*SQRT(trade_day)</f>
        <v>1.46908116966364</v>
      </c>
      <c r="G772" s="97"/>
      <c r="H772" s="103" t="n">
        <f aca="false">IF(H$1="P",MAX(0,H$2-$D772),IF(H$1="C",MAX(0,$D772-H$2)))</f>
        <v>0</v>
      </c>
      <c r="I772" s="103" t="n">
        <f aca="false">IF(I$1="P",MAX(0,I$2-$D772),IF(I$1="C",MAX(0,$D772-I$2)))</f>
        <v>0</v>
      </c>
      <c r="J772" s="103" t="n">
        <f aca="false">IF(J$1="P",MAX(0,J$2-$D772),IF(J$1="C",MAX(0,$D772-J$2)))</f>
        <v>0</v>
      </c>
      <c r="K772" s="103" t="n">
        <f aca="false">IF(K$1="P",MAX(0,K$2-$D772),IF(K$1="C",MAX(0,$D772-K$2)))</f>
        <v>0</v>
      </c>
      <c r="L772" s="103" t="n">
        <f aca="false">IF(L$1="P",MAX(0,L$2-$D772),IF(L$1="C",MAX(0,$D772-L$2)))</f>
        <v>0</v>
      </c>
      <c r="M772" s="103" t="n">
        <f aca="false">IF(M$1="P",MAX(0,M$2-$D772),IF(M$1="C",MAX(0,$D772-M$2)))</f>
        <v>0</v>
      </c>
      <c r="N772" s="103" t="n">
        <f aca="false">IF(N$1="P",MAX(0,N$2-$D772),IF(N$1="C",MAX(0,$D772-N$2)))</f>
        <v>42.67</v>
      </c>
      <c r="O772" s="103" t="n">
        <f aca="false">IF(O$1="P",MAX(0,O$2-$D772),IF(O$1="C",MAX(0,$D772-O$2)))</f>
        <v>37.67</v>
      </c>
      <c r="P772" s="103" t="n">
        <f aca="false">IF(P$1="P",MAX(0,P$2-$D772),IF(P$1="C",MAX(0,$D772-P$2)))</f>
        <v>32.67</v>
      </c>
      <c r="Q772" s="103" t="n">
        <f aca="false">IF(Q$1="P",MAX(0,Q$2-$D772),IF(Q$1="C",MAX(0,$D772-Q$2)))</f>
        <v>27.67</v>
      </c>
      <c r="R772" s="103" t="n">
        <f aca="false">IF(R$1="P",MAX(0,R$2-$D772),IF(R$1="C",MAX(0,$D772-R$2)))</f>
        <v>22.67</v>
      </c>
      <c r="S772" s="103" t="n">
        <f aca="false">IF(S$1="P",MAX(0,S$2-$D772),IF(S$1="C",MAX(0,$D772-S$2)))</f>
        <v>12.67</v>
      </c>
      <c r="T772" s="103" t="n">
        <f aca="false">IF(T$1="P",MAX(0,T$2-$D772),IF(T$1="C",MAX(0,$D772-T$2)))</f>
        <v>0</v>
      </c>
      <c r="U772" s="104" t="n">
        <f aca="false">B772</f>
        <v>36</v>
      </c>
      <c r="V772" s="105" t="n">
        <f aca="false">VLOOKUP($C772,Gas!$B$3:$E$2506,2)</f>
        <v>7.52</v>
      </c>
      <c r="W772" s="46" t="n">
        <f aca="false">D772/V772</f>
        <v>8.33377659574468</v>
      </c>
      <c r="X772" s="99" t="n">
        <f aca="false">VLOOKUP($C772,Gas!$B$3:$E$2506,4)</f>
        <v>1.97711645944282</v>
      </c>
    </row>
    <row r="773" customFormat="false" ht="12.75" hidden="false" customHeight="false" outlineLevel="0" collapsed="false">
      <c r="A773" s="0" t="n">
        <f aca="false">YEAR(C773)</f>
        <v>2000</v>
      </c>
      <c r="B773" s="95" t="n">
        <f aca="false">MONTH(C773)+(YEAR(C773)-1998)*12</f>
        <v>36</v>
      </c>
      <c r="C773" s="101" t="n">
        <v>36878</v>
      </c>
      <c r="D773" s="102" t="n">
        <v>61.28</v>
      </c>
      <c r="E773" s="98" t="n">
        <f aca="false">LN(D773/D772)</f>
        <v>-0.0224293388042483</v>
      </c>
      <c r="F773" s="106" t="n">
        <f aca="false">STDEV(E764:E773)*SQRT(trade_day)</f>
        <v>1.47782052956695</v>
      </c>
      <c r="G773" s="97"/>
      <c r="H773" s="103" t="n">
        <f aca="false">IF(H$1="P",MAX(0,H$2-$D773),IF(H$1="C",MAX(0,$D773-H$2)))</f>
        <v>0</v>
      </c>
      <c r="I773" s="103" t="n">
        <f aca="false">IF(I$1="P",MAX(0,I$2-$D773),IF(I$1="C",MAX(0,$D773-I$2)))</f>
        <v>0</v>
      </c>
      <c r="J773" s="103" t="n">
        <f aca="false">IF(J$1="P",MAX(0,J$2-$D773),IF(J$1="C",MAX(0,$D773-J$2)))</f>
        <v>0</v>
      </c>
      <c r="K773" s="103" t="n">
        <f aca="false">IF(K$1="P",MAX(0,K$2-$D773),IF(K$1="C",MAX(0,$D773-K$2)))</f>
        <v>0</v>
      </c>
      <c r="L773" s="103" t="n">
        <f aca="false">IF(L$1="P",MAX(0,L$2-$D773),IF(L$1="C",MAX(0,$D773-L$2)))</f>
        <v>0</v>
      </c>
      <c r="M773" s="103" t="n">
        <f aca="false">IF(M$1="P",MAX(0,M$2-$D773),IF(M$1="C",MAX(0,$D773-M$2)))</f>
        <v>0</v>
      </c>
      <c r="N773" s="103" t="n">
        <f aca="false">IF(N$1="P",MAX(0,N$2-$D773),IF(N$1="C",MAX(0,$D773-N$2)))</f>
        <v>41.28</v>
      </c>
      <c r="O773" s="103" t="n">
        <f aca="false">IF(O$1="P",MAX(0,O$2-$D773),IF(O$1="C",MAX(0,$D773-O$2)))</f>
        <v>36.28</v>
      </c>
      <c r="P773" s="103" t="n">
        <f aca="false">IF(P$1="P",MAX(0,P$2-$D773),IF(P$1="C",MAX(0,$D773-P$2)))</f>
        <v>31.28</v>
      </c>
      <c r="Q773" s="103" t="n">
        <f aca="false">IF(Q$1="P",MAX(0,Q$2-$D773),IF(Q$1="C",MAX(0,$D773-Q$2)))</f>
        <v>26.28</v>
      </c>
      <c r="R773" s="103" t="n">
        <f aca="false">IF(R$1="P",MAX(0,R$2-$D773),IF(R$1="C",MAX(0,$D773-R$2)))</f>
        <v>21.28</v>
      </c>
      <c r="S773" s="103" t="n">
        <f aca="false">IF(S$1="P",MAX(0,S$2-$D773),IF(S$1="C",MAX(0,$D773-S$2)))</f>
        <v>11.28</v>
      </c>
      <c r="T773" s="103" t="n">
        <f aca="false">IF(T$1="P",MAX(0,T$2-$D773),IF(T$1="C",MAX(0,$D773-T$2)))</f>
        <v>0</v>
      </c>
      <c r="U773" s="104" t="n">
        <f aca="false">B773</f>
        <v>36</v>
      </c>
      <c r="V773" s="105" t="n">
        <f aca="false">VLOOKUP($C773,Gas!$B$3:$E$2506,2)</f>
        <v>7.83</v>
      </c>
      <c r="W773" s="46" t="n">
        <f aca="false">D773/V773</f>
        <v>7.82630906768838</v>
      </c>
      <c r="X773" s="99" t="n">
        <f aca="false">VLOOKUP($C773,Gas!$B$3:$E$2506,4)</f>
        <v>1.82069706530643</v>
      </c>
    </row>
    <row r="774" customFormat="false" ht="12.75" hidden="false" customHeight="false" outlineLevel="0" collapsed="false">
      <c r="A774" s="0" t="n">
        <f aca="false">YEAR(C774)</f>
        <v>2000</v>
      </c>
      <c r="B774" s="95" t="n">
        <f aca="false">MONTH(C774)+(YEAR(C774)-1998)*12</f>
        <v>36</v>
      </c>
      <c r="C774" s="101" t="n">
        <v>36879</v>
      </c>
      <c r="D774" s="102" t="n">
        <v>59.24</v>
      </c>
      <c r="E774" s="98" t="n">
        <f aca="false">LN(D774/D773)</f>
        <v>-0.0338565360327379</v>
      </c>
      <c r="F774" s="106" t="n">
        <f aca="false">STDEV(E765:E774)*SQRT(trade_day)</f>
        <v>1.39776754593223</v>
      </c>
      <c r="G774" s="97"/>
      <c r="H774" s="103" t="n">
        <f aca="false">IF(H$1="P",MAX(0,H$2-$D774),IF(H$1="C",MAX(0,$D774-H$2)))</f>
        <v>0</v>
      </c>
      <c r="I774" s="103" t="n">
        <f aca="false">IF(I$1="P",MAX(0,I$2-$D774),IF(I$1="C",MAX(0,$D774-I$2)))</f>
        <v>0</v>
      </c>
      <c r="J774" s="103" t="n">
        <f aca="false">IF(J$1="P",MAX(0,J$2-$D774),IF(J$1="C",MAX(0,$D774-J$2)))</f>
        <v>0</v>
      </c>
      <c r="K774" s="103" t="n">
        <f aca="false">IF(K$1="P",MAX(0,K$2-$D774),IF(K$1="C",MAX(0,$D774-K$2)))</f>
        <v>0</v>
      </c>
      <c r="L774" s="103" t="n">
        <f aca="false">IF(L$1="P",MAX(0,L$2-$D774),IF(L$1="C",MAX(0,$D774-L$2)))</f>
        <v>0</v>
      </c>
      <c r="M774" s="103" t="n">
        <f aca="false">IF(M$1="P",MAX(0,M$2-$D774),IF(M$1="C",MAX(0,$D774-M$2)))</f>
        <v>0</v>
      </c>
      <c r="N774" s="103" t="n">
        <f aca="false">IF(N$1="P",MAX(0,N$2-$D774),IF(N$1="C",MAX(0,$D774-N$2)))</f>
        <v>39.24</v>
      </c>
      <c r="O774" s="103" t="n">
        <f aca="false">IF(O$1="P",MAX(0,O$2-$D774),IF(O$1="C",MAX(0,$D774-O$2)))</f>
        <v>34.24</v>
      </c>
      <c r="P774" s="103" t="n">
        <f aca="false">IF(P$1="P",MAX(0,P$2-$D774),IF(P$1="C",MAX(0,$D774-P$2)))</f>
        <v>29.24</v>
      </c>
      <c r="Q774" s="103" t="n">
        <f aca="false">IF(Q$1="P",MAX(0,Q$2-$D774),IF(Q$1="C",MAX(0,$D774-Q$2)))</f>
        <v>24.24</v>
      </c>
      <c r="R774" s="103" t="n">
        <f aca="false">IF(R$1="P",MAX(0,R$2-$D774),IF(R$1="C",MAX(0,$D774-R$2)))</f>
        <v>19.24</v>
      </c>
      <c r="S774" s="103" t="n">
        <f aca="false">IF(S$1="P",MAX(0,S$2-$D774),IF(S$1="C",MAX(0,$D774-S$2)))</f>
        <v>9.24</v>
      </c>
      <c r="T774" s="103" t="n">
        <f aca="false">IF(T$1="P",MAX(0,T$2-$D774),IF(T$1="C",MAX(0,$D774-T$2)))</f>
        <v>0</v>
      </c>
      <c r="U774" s="104" t="n">
        <f aca="false">B774</f>
        <v>36</v>
      </c>
      <c r="V774" s="105" t="n">
        <f aca="false">VLOOKUP($C774,Gas!$B$3:$E$2506,2)</f>
        <v>9.28</v>
      </c>
      <c r="W774" s="46" t="n">
        <f aca="false">D774/V774</f>
        <v>6.38362068965517</v>
      </c>
      <c r="X774" s="99" t="n">
        <f aca="false">VLOOKUP($C774,Gas!$B$3:$E$2506,4)</f>
        <v>2.06549143488588</v>
      </c>
    </row>
    <row r="775" customFormat="false" ht="12.75" hidden="false" customHeight="false" outlineLevel="0" collapsed="false">
      <c r="A775" s="0" t="n">
        <f aca="false">YEAR(C775)</f>
        <v>2000</v>
      </c>
      <c r="B775" s="95" t="n">
        <f aca="false">MONTH(C775)+(YEAR(C775)-1998)*12</f>
        <v>36</v>
      </c>
      <c r="C775" s="101" t="n">
        <v>36880</v>
      </c>
      <c r="D775" s="102" t="n">
        <v>62.3</v>
      </c>
      <c r="E775" s="98" t="n">
        <f aca="false">LN(D775/D774)</f>
        <v>0.0503644363938093</v>
      </c>
      <c r="F775" s="106" t="n">
        <f aca="false">STDEV(E766:E775)*SQRT(trade_day)</f>
        <v>1.40196451519455</v>
      </c>
      <c r="G775" s="97"/>
      <c r="H775" s="103" t="n">
        <f aca="false">IF(H$1="P",MAX(0,H$2-$D775),IF(H$1="C",MAX(0,$D775-H$2)))</f>
        <v>0</v>
      </c>
      <c r="I775" s="103" t="n">
        <f aca="false">IF(I$1="P",MAX(0,I$2-$D775),IF(I$1="C",MAX(0,$D775-I$2)))</f>
        <v>0</v>
      </c>
      <c r="J775" s="103" t="n">
        <f aca="false">IF(J$1="P",MAX(0,J$2-$D775),IF(J$1="C",MAX(0,$D775-J$2)))</f>
        <v>0</v>
      </c>
      <c r="K775" s="103" t="n">
        <f aca="false">IF(K$1="P",MAX(0,K$2-$D775),IF(K$1="C",MAX(0,$D775-K$2)))</f>
        <v>0</v>
      </c>
      <c r="L775" s="103" t="n">
        <f aca="false">IF(L$1="P",MAX(0,L$2-$D775),IF(L$1="C",MAX(0,$D775-L$2)))</f>
        <v>0</v>
      </c>
      <c r="M775" s="103" t="n">
        <f aca="false">IF(M$1="P",MAX(0,M$2-$D775),IF(M$1="C",MAX(0,$D775-M$2)))</f>
        <v>0</v>
      </c>
      <c r="N775" s="103" t="n">
        <f aca="false">IF(N$1="P",MAX(0,N$2-$D775),IF(N$1="C",MAX(0,$D775-N$2)))</f>
        <v>42.3</v>
      </c>
      <c r="O775" s="103" t="n">
        <f aca="false">IF(O$1="P",MAX(0,O$2-$D775),IF(O$1="C",MAX(0,$D775-O$2)))</f>
        <v>37.3</v>
      </c>
      <c r="P775" s="103" t="n">
        <f aca="false">IF(P$1="P",MAX(0,P$2-$D775),IF(P$1="C",MAX(0,$D775-P$2)))</f>
        <v>32.3</v>
      </c>
      <c r="Q775" s="103" t="n">
        <f aca="false">IF(Q$1="P",MAX(0,Q$2-$D775),IF(Q$1="C",MAX(0,$D775-Q$2)))</f>
        <v>27.3</v>
      </c>
      <c r="R775" s="103" t="n">
        <f aca="false">IF(R$1="P",MAX(0,R$2-$D775),IF(R$1="C",MAX(0,$D775-R$2)))</f>
        <v>22.3</v>
      </c>
      <c r="S775" s="103" t="n">
        <f aca="false">IF(S$1="P",MAX(0,S$2-$D775),IF(S$1="C",MAX(0,$D775-S$2)))</f>
        <v>12.3</v>
      </c>
      <c r="T775" s="103" t="n">
        <f aca="false">IF(T$1="P",MAX(0,T$2-$D775),IF(T$1="C",MAX(0,$D775-T$2)))</f>
        <v>0</v>
      </c>
      <c r="U775" s="104" t="n">
        <f aca="false">B775</f>
        <v>36</v>
      </c>
      <c r="V775" s="105" t="n">
        <f aca="false">VLOOKUP($C775,Gas!$B$3:$E$2506,2)</f>
        <v>9.12</v>
      </c>
      <c r="W775" s="46" t="n">
        <f aca="false">D775/V775</f>
        <v>6.83114035087719</v>
      </c>
      <c r="X775" s="99" t="n">
        <f aca="false">VLOOKUP($C775,Gas!$B$3:$E$2506,4)</f>
        <v>2.07294251204561</v>
      </c>
    </row>
    <row r="776" customFormat="false" ht="12.75" hidden="false" customHeight="false" outlineLevel="0" collapsed="false">
      <c r="A776" s="0" t="n">
        <f aca="false">YEAR(C776)</f>
        <v>2000</v>
      </c>
      <c r="B776" s="95" t="n">
        <f aca="false">MONTH(C776)+(YEAR(C776)-1998)*12</f>
        <v>36</v>
      </c>
      <c r="C776" s="101" t="n">
        <v>36881</v>
      </c>
      <c r="D776" s="102" t="n">
        <v>67.51</v>
      </c>
      <c r="E776" s="98" t="n">
        <f aca="false">LN(D776/D775)</f>
        <v>0.0803143092603717</v>
      </c>
      <c r="F776" s="106" t="n">
        <f aca="false">STDEV(E767:E776)*SQRT(trade_day)</f>
        <v>1.35572790302409</v>
      </c>
      <c r="G776" s="97"/>
      <c r="H776" s="103" t="n">
        <f aca="false">IF(H$1="P",MAX(0,H$2-$D776),IF(H$1="C",MAX(0,$D776-H$2)))</f>
        <v>0</v>
      </c>
      <c r="I776" s="103" t="n">
        <f aca="false">IF(I$1="P",MAX(0,I$2-$D776),IF(I$1="C",MAX(0,$D776-I$2)))</f>
        <v>0</v>
      </c>
      <c r="J776" s="103" t="n">
        <f aca="false">IF(J$1="P",MAX(0,J$2-$D776),IF(J$1="C",MAX(0,$D776-J$2)))</f>
        <v>0</v>
      </c>
      <c r="K776" s="103" t="n">
        <f aca="false">IF(K$1="P",MAX(0,K$2-$D776),IF(K$1="C",MAX(0,$D776-K$2)))</f>
        <v>0</v>
      </c>
      <c r="L776" s="103" t="n">
        <f aca="false">IF(L$1="P",MAX(0,L$2-$D776),IF(L$1="C",MAX(0,$D776-L$2)))</f>
        <v>0</v>
      </c>
      <c r="M776" s="103" t="n">
        <f aca="false">IF(M$1="P",MAX(0,M$2-$D776),IF(M$1="C",MAX(0,$D776-M$2)))</f>
        <v>0</v>
      </c>
      <c r="N776" s="103" t="n">
        <f aca="false">IF(N$1="P",MAX(0,N$2-$D776),IF(N$1="C",MAX(0,$D776-N$2)))</f>
        <v>47.51</v>
      </c>
      <c r="O776" s="103" t="n">
        <f aca="false">IF(O$1="P",MAX(0,O$2-$D776),IF(O$1="C",MAX(0,$D776-O$2)))</f>
        <v>42.51</v>
      </c>
      <c r="P776" s="103" t="n">
        <f aca="false">IF(P$1="P",MAX(0,P$2-$D776),IF(P$1="C",MAX(0,$D776-P$2)))</f>
        <v>37.51</v>
      </c>
      <c r="Q776" s="103" t="n">
        <f aca="false">IF(Q$1="P",MAX(0,Q$2-$D776),IF(Q$1="C",MAX(0,$D776-Q$2)))</f>
        <v>32.51</v>
      </c>
      <c r="R776" s="103" t="n">
        <f aca="false">IF(R$1="P",MAX(0,R$2-$D776),IF(R$1="C",MAX(0,$D776-R$2)))</f>
        <v>27.51</v>
      </c>
      <c r="S776" s="103" t="n">
        <f aca="false">IF(S$1="P",MAX(0,S$2-$D776),IF(S$1="C",MAX(0,$D776-S$2)))</f>
        <v>17.51</v>
      </c>
      <c r="T776" s="103" t="n">
        <f aca="false">IF(T$1="P",MAX(0,T$2-$D776),IF(T$1="C",MAX(0,$D776-T$2)))</f>
        <v>0</v>
      </c>
      <c r="U776" s="104" t="n">
        <f aca="false">B776</f>
        <v>36</v>
      </c>
      <c r="V776" s="105" t="n">
        <f aca="false">VLOOKUP($C776,Gas!$B$3:$E$2506,2)</f>
        <v>9.91</v>
      </c>
      <c r="W776" s="46" t="n">
        <f aca="false">D776/V776</f>
        <v>6.81231079717457</v>
      </c>
      <c r="X776" s="99" t="n">
        <f aca="false">VLOOKUP($C776,Gas!$B$3:$E$2506,4)</f>
        <v>2.11332756184349</v>
      </c>
    </row>
    <row r="777" customFormat="false" ht="12.75" hidden="false" customHeight="false" outlineLevel="0" collapsed="false">
      <c r="A777" s="0" t="n">
        <f aca="false">YEAR(C777)</f>
        <v>2000</v>
      </c>
      <c r="B777" s="95" t="n">
        <f aca="false">MONTH(C777)+(YEAR(C777)-1998)*12</f>
        <v>36</v>
      </c>
      <c r="C777" s="101" t="n">
        <v>36882</v>
      </c>
      <c r="D777" s="102" t="n">
        <v>78.57</v>
      </c>
      <c r="E777" s="98" t="n">
        <f aca="false">LN(D777/D776)</f>
        <v>0.151714212133951</v>
      </c>
      <c r="F777" s="106" t="n">
        <f aca="false">STDEV(E768:E777)*SQRT(trade_day)</f>
        <v>1.53392581042081</v>
      </c>
      <c r="G777" s="97"/>
      <c r="H777" s="103" t="n">
        <f aca="false">IF(H$1="P",MAX(0,H$2-$D777),IF(H$1="C",MAX(0,$D777-H$2)))</f>
        <v>0</v>
      </c>
      <c r="I777" s="103" t="n">
        <f aca="false">IF(I$1="P",MAX(0,I$2-$D777),IF(I$1="C",MAX(0,$D777-I$2)))</f>
        <v>0</v>
      </c>
      <c r="J777" s="103" t="n">
        <f aca="false">IF(J$1="P",MAX(0,J$2-$D777),IF(J$1="C",MAX(0,$D777-J$2)))</f>
        <v>0</v>
      </c>
      <c r="K777" s="103" t="n">
        <f aca="false">IF(K$1="P",MAX(0,K$2-$D777),IF(K$1="C",MAX(0,$D777-K$2)))</f>
        <v>0</v>
      </c>
      <c r="L777" s="103" t="n">
        <f aca="false">IF(L$1="P",MAX(0,L$2-$D777),IF(L$1="C",MAX(0,$D777-L$2)))</f>
        <v>0</v>
      </c>
      <c r="M777" s="103" t="n">
        <f aca="false">IF(M$1="P",MAX(0,M$2-$D777),IF(M$1="C",MAX(0,$D777-M$2)))</f>
        <v>0</v>
      </c>
      <c r="N777" s="103" t="n">
        <f aca="false">IF(N$1="P",MAX(0,N$2-$D777),IF(N$1="C",MAX(0,$D777-N$2)))</f>
        <v>58.57</v>
      </c>
      <c r="O777" s="103" t="n">
        <f aca="false">IF(O$1="P",MAX(0,O$2-$D777),IF(O$1="C",MAX(0,$D777-O$2)))</f>
        <v>53.57</v>
      </c>
      <c r="P777" s="103" t="n">
        <f aca="false">IF(P$1="P",MAX(0,P$2-$D777),IF(P$1="C",MAX(0,$D777-P$2)))</f>
        <v>48.57</v>
      </c>
      <c r="Q777" s="103" t="n">
        <f aca="false">IF(Q$1="P",MAX(0,Q$2-$D777),IF(Q$1="C",MAX(0,$D777-Q$2)))</f>
        <v>43.57</v>
      </c>
      <c r="R777" s="103" t="n">
        <f aca="false">IF(R$1="P",MAX(0,R$2-$D777),IF(R$1="C",MAX(0,$D777-R$2)))</f>
        <v>38.57</v>
      </c>
      <c r="S777" s="103" t="n">
        <f aca="false">IF(S$1="P",MAX(0,S$2-$D777),IF(S$1="C",MAX(0,$D777-S$2)))</f>
        <v>28.57</v>
      </c>
      <c r="T777" s="103" t="n">
        <f aca="false">IF(T$1="P",MAX(0,T$2-$D777),IF(T$1="C",MAX(0,$D777-T$2)))</f>
        <v>0</v>
      </c>
      <c r="U777" s="104" t="n">
        <f aca="false">B777</f>
        <v>36</v>
      </c>
      <c r="V777" s="105" t="n">
        <f aca="false">VLOOKUP($C777,Gas!$B$3:$E$2506,2)</f>
        <v>10.48</v>
      </c>
      <c r="W777" s="46" t="n">
        <f aca="false">D777/V777</f>
        <v>7.49713740458015</v>
      </c>
      <c r="X777" s="99" t="n">
        <f aca="false">VLOOKUP($C777,Gas!$B$3:$E$2506,4)</f>
        <v>1.72915970965227</v>
      </c>
    </row>
    <row r="778" customFormat="false" ht="12.75" hidden="false" customHeight="false" outlineLevel="0" collapsed="false">
      <c r="A778" s="0" t="n">
        <f aca="false">YEAR(C778)</f>
        <v>2000</v>
      </c>
      <c r="B778" s="95" t="n">
        <f aca="false">MONTH(C778)+(YEAR(C778)-1998)*12</f>
        <v>36</v>
      </c>
      <c r="C778" s="101" t="n">
        <v>36886</v>
      </c>
      <c r="D778" s="116" t="n">
        <f aca="false">D777</f>
        <v>78.57</v>
      </c>
      <c r="E778" s="98" t="n">
        <f aca="false">LN(D778/D777)</f>
        <v>0</v>
      </c>
      <c r="F778" s="106" t="n">
        <f aca="false">STDEV(E769:E778)*SQRT(trade_day)</f>
        <v>1.35705489013088</v>
      </c>
      <c r="G778" s="97"/>
      <c r="H778" s="103" t="n">
        <f aca="false">IF(H$1="P",MAX(0,H$2-$D778),IF(H$1="C",MAX(0,$D778-H$2)))</f>
        <v>0</v>
      </c>
      <c r="I778" s="103" t="n">
        <f aca="false">IF(I$1="P",MAX(0,I$2-$D778),IF(I$1="C",MAX(0,$D778-I$2)))</f>
        <v>0</v>
      </c>
      <c r="J778" s="103" t="n">
        <f aca="false">IF(J$1="P",MAX(0,J$2-$D778),IF(J$1="C",MAX(0,$D778-J$2)))</f>
        <v>0</v>
      </c>
      <c r="K778" s="103" t="n">
        <f aca="false">IF(K$1="P",MAX(0,K$2-$D778),IF(K$1="C",MAX(0,$D778-K$2)))</f>
        <v>0</v>
      </c>
      <c r="L778" s="103" t="n">
        <f aca="false">IF(L$1="P",MAX(0,L$2-$D778),IF(L$1="C",MAX(0,$D778-L$2)))</f>
        <v>0</v>
      </c>
      <c r="M778" s="103" t="n">
        <f aca="false">IF(M$1="P",MAX(0,M$2-$D778),IF(M$1="C",MAX(0,$D778-M$2)))</f>
        <v>0</v>
      </c>
      <c r="N778" s="103" t="n">
        <f aca="false">IF(N$1="P",MAX(0,N$2-$D778),IF(N$1="C",MAX(0,$D778-N$2)))</f>
        <v>58.57</v>
      </c>
      <c r="O778" s="103" t="n">
        <f aca="false">IF(O$1="P",MAX(0,O$2-$D778),IF(O$1="C",MAX(0,$D778-O$2)))</f>
        <v>53.57</v>
      </c>
      <c r="P778" s="103" t="n">
        <f aca="false">IF(P$1="P",MAX(0,P$2-$D778),IF(P$1="C",MAX(0,$D778-P$2)))</f>
        <v>48.57</v>
      </c>
      <c r="Q778" s="103" t="n">
        <f aca="false">IF(Q$1="P",MAX(0,Q$2-$D778),IF(Q$1="C",MAX(0,$D778-Q$2)))</f>
        <v>43.57</v>
      </c>
      <c r="R778" s="103" t="n">
        <f aca="false">IF(R$1="P",MAX(0,R$2-$D778),IF(R$1="C",MAX(0,$D778-R$2)))</f>
        <v>38.57</v>
      </c>
      <c r="S778" s="103" t="n">
        <f aca="false">IF(S$1="P",MAX(0,S$2-$D778),IF(S$1="C",MAX(0,$D778-S$2)))</f>
        <v>28.57</v>
      </c>
      <c r="T778" s="103" t="n">
        <f aca="false">IF(T$1="P",MAX(0,T$2-$D778),IF(T$1="C",MAX(0,$D778-T$2)))</f>
        <v>0</v>
      </c>
      <c r="U778" s="104" t="n">
        <f aca="false">B778</f>
        <v>36</v>
      </c>
      <c r="V778" s="105" t="n">
        <f aca="false">VLOOKUP($C778,Gas!$B$3:$E$2506,2)</f>
        <v>10.495</v>
      </c>
      <c r="W778" s="46" t="n">
        <f aca="false">D778/V778</f>
        <v>7.48642210576465</v>
      </c>
      <c r="X778" s="99" t="n">
        <f aca="false">VLOOKUP($C778,Gas!$B$3:$E$2506,4)</f>
        <v>1.11432822602039</v>
      </c>
    </row>
    <row r="779" customFormat="false" ht="12.75" hidden="false" customHeight="false" outlineLevel="0" collapsed="false">
      <c r="A779" s="0" t="n">
        <f aca="false">YEAR(C779)</f>
        <v>2000</v>
      </c>
      <c r="B779" s="95" t="n">
        <f aca="false">MONTH(C779)+(YEAR(C779)-1998)*12</f>
        <v>36</v>
      </c>
      <c r="C779" s="101" t="n">
        <v>36887</v>
      </c>
      <c r="D779" s="116" t="n">
        <f aca="false">D778</f>
        <v>78.57</v>
      </c>
      <c r="E779" s="98" t="n">
        <f aca="false">LN(D779/D778)</f>
        <v>0</v>
      </c>
      <c r="F779" s="106" t="n">
        <f aca="false">STDEV(E770:E779)*SQRT(trade_day)</f>
        <v>1.22902533028941</v>
      </c>
      <c r="G779" s="97"/>
      <c r="H779" s="103" t="n">
        <f aca="false">IF(H$1="P",MAX(0,H$2-$D779),IF(H$1="C",MAX(0,$D779-H$2)))</f>
        <v>0</v>
      </c>
      <c r="I779" s="103" t="n">
        <f aca="false">IF(I$1="P",MAX(0,I$2-$D779),IF(I$1="C",MAX(0,$D779-I$2)))</f>
        <v>0</v>
      </c>
      <c r="J779" s="103" t="n">
        <f aca="false">IF(J$1="P",MAX(0,J$2-$D779),IF(J$1="C",MAX(0,$D779-J$2)))</f>
        <v>0</v>
      </c>
      <c r="K779" s="103" t="n">
        <f aca="false">IF(K$1="P",MAX(0,K$2-$D779),IF(K$1="C",MAX(0,$D779-K$2)))</f>
        <v>0</v>
      </c>
      <c r="L779" s="103" t="n">
        <f aca="false">IF(L$1="P",MAX(0,L$2-$D779),IF(L$1="C",MAX(0,$D779-L$2)))</f>
        <v>0</v>
      </c>
      <c r="M779" s="103" t="n">
        <f aca="false">IF(M$1="P",MAX(0,M$2-$D779),IF(M$1="C",MAX(0,$D779-M$2)))</f>
        <v>0</v>
      </c>
      <c r="N779" s="103" t="n">
        <f aca="false">IF(N$1="P",MAX(0,N$2-$D779),IF(N$1="C",MAX(0,$D779-N$2)))</f>
        <v>58.57</v>
      </c>
      <c r="O779" s="103" t="n">
        <f aca="false">IF(O$1="P",MAX(0,O$2-$D779),IF(O$1="C",MAX(0,$D779-O$2)))</f>
        <v>53.57</v>
      </c>
      <c r="P779" s="103" t="n">
        <f aca="false">IF(P$1="P",MAX(0,P$2-$D779),IF(P$1="C",MAX(0,$D779-P$2)))</f>
        <v>48.57</v>
      </c>
      <c r="Q779" s="103" t="n">
        <f aca="false">IF(Q$1="P",MAX(0,Q$2-$D779),IF(Q$1="C",MAX(0,$D779-Q$2)))</f>
        <v>43.57</v>
      </c>
      <c r="R779" s="103" t="n">
        <f aca="false">IF(R$1="P",MAX(0,R$2-$D779),IF(R$1="C",MAX(0,$D779-R$2)))</f>
        <v>38.57</v>
      </c>
      <c r="S779" s="103" t="n">
        <f aca="false">IF(S$1="P",MAX(0,S$2-$D779),IF(S$1="C",MAX(0,$D779-S$2)))</f>
        <v>28.57</v>
      </c>
      <c r="T779" s="103" t="n">
        <f aca="false">IF(T$1="P",MAX(0,T$2-$D779),IF(T$1="C",MAX(0,$D779-T$2)))</f>
        <v>0</v>
      </c>
      <c r="U779" s="104" t="n">
        <f aca="false">B779</f>
        <v>36</v>
      </c>
      <c r="V779" s="105" t="n">
        <f aca="false">VLOOKUP($C779,Gas!$B$3:$E$2506,2)</f>
        <v>10.12</v>
      </c>
      <c r="W779" s="46" t="n">
        <f aca="false">D779/V779</f>
        <v>7.76383399209486</v>
      </c>
      <c r="X779" s="99" t="n">
        <f aca="false">VLOOKUP($C779,Gas!$B$3:$E$2506,4)</f>
        <v>1.17324433036817</v>
      </c>
    </row>
    <row r="780" customFormat="false" ht="12.75" hidden="false" customHeight="false" outlineLevel="0" collapsed="false">
      <c r="A780" s="0" t="n">
        <f aca="false">YEAR(C780)</f>
        <v>2000</v>
      </c>
      <c r="B780" s="95" t="n">
        <f aca="false">MONTH(C780)+(YEAR(C780)-1998)*12</f>
        <v>36</v>
      </c>
      <c r="C780" s="101" t="n">
        <v>36888</v>
      </c>
      <c r="D780" s="102" t="n">
        <v>62</v>
      </c>
      <c r="E780" s="98" t="n">
        <f aca="false">LN(D780/D779)</f>
        <v>-0.236855562142639</v>
      </c>
      <c r="F780" s="106" t="n">
        <f aca="false">STDEV(E771:E780)*SQRT(trade_day)</f>
        <v>1.76214200257394</v>
      </c>
      <c r="G780" s="97"/>
      <c r="H780" s="103" t="n">
        <f aca="false">IF(H$1="P",MAX(0,H$2-$D780),IF(H$1="C",MAX(0,$D780-H$2)))</f>
        <v>0</v>
      </c>
      <c r="I780" s="103" t="n">
        <f aca="false">IF(I$1="P",MAX(0,I$2-$D780),IF(I$1="C",MAX(0,$D780-I$2)))</f>
        <v>0</v>
      </c>
      <c r="J780" s="103" t="n">
        <f aca="false">IF(J$1="P",MAX(0,J$2-$D780),IF(J$1="C",MAX(0,$D780-J$2)))</f>
        <v>0</v>
      </c>
      <c r="K780" s="103" t="n">
        <f aca="false">IF(K$1="P",MAX(0,K$2-$D780),IF(K$1="C",MAX(0,$D780-K$2)))</f>
        <v>0</v>
      </c>
      <c r="L780" s="103" t="n">
        <f aca="false">IF(L$1="P",MAX(0,L$2-$D780),IF(L$1="C",MAX(0,$D780-L$2)))</f>
        <v>0</v>
      </c>
      <c r="M780" s="103" t="n">
        <f aca="false">IF(M$1="P",MAX(0,M$2-$D780),IF(M$1="C",MAX(0,$D780-M$2)))</f>
        <v>0</v>
      </c>
      <c r="N780" s="103" t="n">
        <f aca="false">IF(N$1="P",MAX(0,N$2-$D780),IF(N$1="C",MAX(0,$D780-N$2)))</f>
        <v>42</v>
      </c>
      <c r="O780" s="103" t="n">
        <f aca="false">IF(O$1="P",MAX(0,O$2-$D780),IF(O$1="C",MAX(0,$D780-O$2)))</f>
        <v>37</v>
      </c>
      <c r="P780" s="103" t="n">
        <f aca="false">IF(P$1="P",MAX(0,P$2-$D780),IF(P$1="C",MAX(0,$D780-P$2)))</f>
        <v>32</v>
      </c>
      <c r="Q780" s="103" t="n">
        <f aca="false">IF(Q$1="P",MAX(0,Q$2-$D780),IF(Q$1="C",MAX(0,$D780-Q$2)))</f>
        <v>27</v>
      </c>
      <c r="R780" s="103" t="n">
        <f aca="false">IF(R$1="P",MAX(0,R$2-$D780),IF(R$1="C",MAX(0,$D780-R$2)))</f>
        <v>22</v>
      </c>
      <c r="S780" s="103" t="n">
        <f aca="false">IF(S$1="P",MAX(0,S$2-$D780),IF(S$1="C",MAX(0,$D780-S$2)))</f>
        <v>12</v>
      </c>
      <c r="T780" s="103" t="n">
        <f aca="false">IF(T$1="P",MAX(0,T$2-$D780),IF(T$1="C",MAX(0,$D780-T$2)))</f>
        <v>0</v>
      </c>
      <c r="U780" s="104" t="n">
        <f aca="false">B780</f>
        <v>36</v>
      </c>
      <c r="V780" s="105" t="n">
        <f aca="false">VLOOKUP($C780,Gas!$B$3:$E$2506,2)</f>
        <v>9.595</v>
      </c>
      <c r="W780" s="46" t="n">
        <f aca="false">D780/V780</f>
        <v>6.46169880145909</v>
      </c>
      <c r="X780" s="99" t="n">
        <f aca="false">VLOOKUP($C780,Gas!$B$3:$E$2506,4)</f>
        <v>1.26132372806069</v>
      </c>
    </row>
    <row r="781" customFormat="false" ht="12.75" hidden="false" customHeight="false" outlineLevel="0" collapsed="false">
      <c r="A781" s="0" t="n">
        <f aca="false">YEAR(C781)</f>
        <v>2000</v>
      </c>
      <c r="B781" s="95" t="n">
        <f aca="false">MONTH(C781)+(YEAR(C781)-1998)*12</f>
        <v>36</v>
      </c>
      <c r="C781" s="101" t="n">
        <v>36889</v>
      </c>
      <c r="D781" s="102" t="n">
        <v>59.05</v>
      </c>
      <c r="E781" s="98" t="n">
        <f aca="false">LN(D781/D780)</f>
        <v>-0.0487498424017203</v>
      </c>
      <c r="F781" s="106" t="n">
        <f aca="false">STDEV(E772:E781)*SQRT(trade_day)</f>
        <v>1.68268406449285</v>
      </c>
      <c r="G781" s="97"/>
      <c r="H781" s="103" t="n">
        <f aca="false">IF(H$1="P",MAX(0,H$2-$D781),IF(H$1="C",MAX(0,$D781-H$2)))</f>
        <v>0</v>
      </c>
      <c r="I781" s="103" t="n">
        <f aca="false">IF(I$1="P",MAX(0,I$2-$D781),IF(I$1="C",MAX(0,$D781-I$2)))</f>
        <v>0</v>
      </c>
      <c r="J781" s="103" t="n">
        <f aca="false">IF(J$1="P",MAX(0,J$2-$D781),IF(J$1="C",MAX(0,$D781-J$2)))</f>
        <v>0</v>
      </c>
      <c r="K781" s="103" t="n">
        <f aca="false">IF(K$1="P",MAX(0,K$2-$D781),IF(K$1="C",MAX(0,$D781-K$2)))</f>
        <v>0</v>
      </c>
      <c r="L781" s="103" t="n">
        <f aca="false">IF(L$1="P",MAX(0,L$2-$D781),IF(L$1="C",MAX(0,$D781-L$2)))</f>
        <v>0</v>
      </c>
      <c r="M781" s="103" t="n">
        <f aca="false">IF(M$1="P",MAX(0,M$2-$D781),IF(M$1="C",MAX(0,$D781-M$2)))</f>
        <v>0</v>
      </c>
      <c r="N781" s="103" t="n">
        <f aca="false">IF(N$1="P",MAX(0,N$2-$D781),IF(N$1="C",MAX(0,$D781-N$2)))</f>
        <v>39.05</v>
      </c>
      <c r="O781" s="103" t="n">
        <f aca="false">IF(O$1="P",MAX(0,O$2-$D781),IF(O$1="C",MAX(0,$D781-O$2)))</f>
        <v>34.05</v>
      </c>
      <c r="P781" s="103" t="n">
        <f aca="false">IF(P$1="P",MAX(0,P$2-$D781),IF(P$1="C",MAX(0,$D781-P$2)))</f>
        <v>29.05</v>
      </c>
      <c r="Q781" s="103" t="n">
        <f aca="false">IF(Q$1="P",MAX(0,Q$2-$D781),IF(Q$1="C",MAX(0,$D781-Q$2)))</f>
        <v>24.05</v>
      </c>
      <c r="R781" s="103" t="n">
        <f aca="false">IF(R$1="P",MAX(0,R$2-$D781),IF(R$1="C",MAX(0,$D781-R$2)))</f>
        <v>19.05</v>
      </c>
      <c r="S781" s="103" t="n">
        <f aca="false">IF(S$1="P",MAX(0,S$2-$D781),IF(S$1="C",MAX(0,$D781-S$2)))</f>
        <v>9.05</v>
      </c>
      <c r="T781" s="103" t="n">
        <f aca="false">IF(T$1="P",MAX(0,T$2-$D781),IF(T$1="C",MAX(0,$D781-T$2)))</f>
        <v>0</v>
      </c>
      <c r="U781" s="104" t="n">
        <f aca="false">B781</f>
        <v>36</v>
      </c>
      <c r="V781" s="105" t="n">
        <f aca="false">VLOOKUP($C781,Gas!$B$3:$E$2506,2)</f>
        <v>9.23</v>
      </c>
      <c r="W781" s="46" t="n">
        <f aca="false">D781/V781</f>
        <v>6.397616468039</v>
      </c>
      <c r="X781" s="99" t="n">
        <f aca="false">VLOOKUP($C781,Gas!$B$3:$E$2506,4)</f>
        <v>0.805445351924679</v>
      </c>
    </row>
    <row r="782" customFormat="false" ht="12.75" hidden="false" customHeight="false" outlineLevel="0" collapsed="false">
      <c r="A782" s="0" t="n">
        <f aca="false">YEAR(C782)</f>
        <v>2001</v>
      </c>
      <c r="B782" s="95" t="n">
        <f aca="false">MONTH(C782)+(YEAR(C782)-1998)*12</f>
        <v>37</v>
      </c>
      <c r="C782" s="101" t="n">
        <v>36893</v>
      </c>
      <c r="D782" s="102" t="n">
        <v>65.08</v>
      </c>
      <c r="E782" s="98" t="n">
        <f aca="false">LN(D782/D781)</f>
        <v>0.0972327397074658</v>
      </c>
      <c r="F782" s="106" t="n">
        <f aca="false">STDEV(E773:E782)*SQRT(trade_day)</f>
        <v>1.67864386941819</v>
      </c>
      <c r="G782" s="97"/>
      <c r="H782" s="103" t="n">
        <f aca="false">IF(H$1="P",MAX(0,H$2-$D782),IF(H$1="C",MAX(0,$D782-H$2)))</f>
        <v>0</v>
      </c>
      <c r="I782" s="103" t="n">
        <f aca="false">IF(I$1="P",MAX(0,I$2-$D782),IF(I$1="C",MAX(0,$D782-I$2)))</f>
        <v>0</v>
      </c>
      <c r="J782" s="103" t="n">
        <f aca="false">IF(J$1="P",MAX(0,J$2-$D782),IF(J$1="C",MAX(0,$D782-J$2)))</f>
        <v>0</v>
      </c>
      <c r="K782" s="103" t="n">
        <f aca="false">IF(K$1="P",MAX(0,K$2-$D782),IF(K$1="C",MAX(0,$D782-K$2)))</f>
        <v>0</v>
      </c>
      <c r="L782" s="103" t="n">
        <f aca="false">IF(L$1="P",MAX(0,L$2-$D782),IF(L$1="C",MAX(0,$D782-L$2)))</f>
        <v>0</v>
      </c>
      <c r="M782" s="103" t="n">
        <f aca="false">IF(M$1="P",MAX(0,M$2-$D782),IF(M$1="C",MAX(0,$D782-M$2)))</f>
        <v>0</v>
      </c>
      <c r="N782" s="103" t="n">
        <f aca="false">IF(N$1="P",MAX(0,N$2-$D782),IF(N$1="C",MAX(0,$D782-N$2)))</f>
        <v>45.08</v>
      </c>
      <c r="O782" s="103" t="n">
        <f aca="false">IF(O$1="P",MAX(0,O$2-$D782),IF(O$1="C",MAX(0,$D782-O$2)))</f>
        <v>40.08</v>
      </c>
      <c r="P782" s="103" t="n">
        <f aca="false">IF(P$1="P",MAX(0,P$2-$D782),IF(P$1="C",MAX(0,$D782-P$2)))</f>
        <v>35.08</v>
      </c>
      <c r="Q782" s="103" t="n">
        <f aca="false">IF(Q$1="P",MAX(0,Q$2-$D782),IF(Q$1="C",MAX(0,$D782-Q$2)))</f>
        <v>30.08</v>
      </c>
      <c r="R782" s="103" t="n">
        <f aca="false">IF(R$1="P",MAX(0,R$2-$D782),IF(R$1="C",MAX(0,$D782-R$2)))</f>
        <v>25.08</v>
      </c>
      <c r="S782" s="103" t="n">
        <f aca="false">IF(S$1="P",MAX(0,S$2-$D782),IF(S$1="C",MAX(0,$D782-S$2)))</f>
        <v>15.08</v>
      </c>
      <c r="T782" s="103" t="n">
        <f aca="false">IF(T$1="P",MAX(0,T$2-$D782),IF(T$1="C",MAX(0,$D782-T$2)))</f>
        <v>0</v>
      </c>
      <c r="U782" s="104" t="n">
        <f aca="false">B782</f>
        <v>37</v>
      </c>
      <c r="V782" s="105" t="n">
        <f aca="false">VLOOKUP($C782,Gas!$B$3:$E$2506,2)</f>
        <v>10.53</v>
      </c>
      <c r="W782" s="46" t="n">
        <f aca="false">D782/V782</f>
        <v>6.18043684710351</v>
      </c>
      <c r="X782" s="99" t="n">
        <f aca="false">VLOOKUP($C782,Gas!$B$3:$E$2506,4)</f>
        <v>0.825163292560164</v>
      </c>
    </row>
    <row r="783" customFormat="false" ht="12.75" hidden="false" customHeight="false" outlineLevel="0" collapsed="false">
      <c r="A783" s="0" t="n">
        <f aca="false">YEAR(C783)</f>
        <v>2001</v>
      </c>
      <c r="B783" s="95" t="n">
        <f aca="false">MONTH(C783)+(YEAR(C783)-1998)*12</f>
        <v>37</v>
      </c>
      <c r="C783" s="101" t="n">
        <v>36894</v>
      </c>
      <c r="D783" s="102" t="n">
        <v>60.44</v>
      </c>
      <c r="E783" s="98" t="n">
        <f aca="false">LN(D783/D782)</f>
        <v>-0.0739661449462983</v>
      </c>
      <c r="F783" s="106" t="n">
        <f aca="false">STDEV(E774:E783)*SQRT(trade_day)</f>
        <v>1.72025258199201</v>
      </c>
      <c r="G783" s="97"/>
      <c r="H783" s="103" t="n">
        <f aca="false">IF(H$1="P",MAX(0,H$2-$D783),IF(H$1="C",MAX(0,$D783-H$2)))</f>
        <v>0</v>
      </c>
      <c r="I783" s="103" t="n">
        <f aca="false">IF(I$1="P",MAX(0,I$2-$D783),IF(I$1="C",MAX(0,$D783-I$2)))</f>
        <v>0</v>
      </c>
      <c r="J783" s="103" t="n">
        <f aca="false">IF(J$1="P",MAX(0,J$2-$D783),IF(J$1="C",MAX(0,$D783-J$2)))</f>
        <v>0</v>
      </c>
      <c r="K783" s="103" t="n">
        <f aca="false">IF(K$1="P",MAX(0,K$2-$D783),IF(K$1="C",MAX(0,$D783-K$2)))</f>
        <v>0</v>
      </c>
      <c r="L783" s="103" t="n">
        <f aca="false">IF(L$1="P",MAX(0,L$2-$D783),IF(L$1="C",MAX(0,$D783-L$2)))</f>
        <v>0</v>
      </c>
      <c r="M783" s="103" t="n">
        <f aca="false">IF(M$1="P",MAX(0,M$2-$D783),IF(M$1="C",MAX(0,$D783-M$2)))</f>
        <v>0</v>
      </c>
      <c r="N783" s="103" t="n">
        <f aca="false">IF(N$1="P",MAX(0,N$2-$D783),IF(N$1="C",MAX(0,$D783-N$2)))</f>
        <v>40.44</v>
      </c>
      <c r="O783" s="103" t="n">
        <f aca="false">IF(O$1="P",MAX(0,O$2-$D783),IF(O$1="C",MAX(0,$D783-O$2)))</f>
        <v>35.44</v>
      </c>
      <c r="P783" s="103" t="n">
        <f aca="false">IF(P$1="P",MAX(0,P$2-$D783),IF(P$1="C",MAX(0,$D783-P$2)))</f>
        <v>30.44</v>
      </c>
      <c r="Q783" s="103" t="n">
        <f aca="false">IF(Q$1="P",MAX(0,Q$2-$D783),IF(Q$1="C",MAX(0,$D783-Q$2)))</f>
        <v>25.44</v>
      </c>
      <c r="R783" s="103" t="n">
        <f aca="false">IF(R$1="P",MAX(0,R$2-$D783),IF(R$1="C",MAX(0,$D783-R$2)))</f>
        <v>20.44</v>
      </c>
      <c r="S783" s="103" t="n">
        <f aca="false">IF(S$1="P",MAX(0,S$2-$D783),IF(S$1="C",MAX(0,$D783-S$2)))</f>
        <v>10.44</v>
      </c>
      <c r="T783" s="103" t="n">
        <f aca="false">IF(T$1="P",MAX(0,T$2-$D783),IF(T$1="C",MAX(0,$D783-T$2)))</f>
        <v>0</v>
      </c>
      <c r="U783" s="104" t="n">
        <f aca="false">B783</f>
        <v>37</v>
      </c>
      <c r="V783" s="105" t="n">
        <f aca="false">VLOOKUP($C783,Gas!$B$3:$E$2506,2)</f>
        <v>9.76</v>
      </c>
      <c r="W783" s="46" t="n">
        <f aca="false">D783/V783</f>
        <v>6.19262295081967</v>
      </c>
      <c r="X783" s="99" t="n">
        <f aca="false">VLOOKUP($C783,Gas!$B$3:$E$2506,4)</f>
        <v>0.945205675094205</v>
      </c>
    </row>
    <row r="784" customFormat="false" ht="12.75" hidden="false" customHeight="false" outlineLevel="0" collapsed="false">
      <c r="A784" s="0" t="n">
        <f aca="false">YEAR(C784)</f>
        <v>2001</v>
      </c>
      <c r="B784" s="95" t="n">
        <f aca="false">MONTH(C784)+(YEAR(C784)-1998)*12</f>
        <v>37</v>
      </c>
      <c r="C784" s="101" t="n">
        <v>36895</v>
      </c>
      <c r="D784" s="102" t="n">
        <v>56.63</v>
      </c>
      <c r="E784" s="98" t="n">
        <f aca="false">LN(D784/D783)</f>
        <v>-0.0651122572788251</v>
      </c>
      <c r="F784" s="106" t="n">
        <f aca="false">STDEV(E775:E784)*SQRT(trade_day)</f>
        <v>1.74358387569339</v>
      </c>
      <c r="G784" s="97"/>
      <c r="H784" s="103" t="n">
        <f aca="false">IF(H$1="P",MAX(0,H$2-$D784),IF(H$1="C",MAX(0,$D784-H$2)))</f>
        <v>0</v>
      </c>
      <c r="I784" s="103" t="n">
        <f aca="false">IF(I$1="P",MAX(0,I$2-$D784),IF(I$1="C",MAX(0,$D784-I$2)))</f>
        <v>0</v>
      </c>
      <c r="J784" s="103" t="n">
        <f aca="false">IF(J$1="P",MAX(0,J$2-$D784),IF(J$1="C",MAX(0,$D784-J$2)))</f>
        <v>0</v>
      </c>
      <c r="K784" s="103" t="n">
        <f aca="false">IF(K$1="P",MAX(0,K$2-$D784),IF(K$1="C",MAX(0,$D784-K$2)))</f>
        <v>0</v>
      </c>
      <c r="L784" s="103" t="n">
        <f aca="false">IF(L$1="P",MAX(0,L$2-$D784),IF(L$1="C",MAX(0,$D784-L$2)))</f>
        <v>0</v>
      </c>
      <c r="M784" s="103" t="n">
        <f aca="false">IF(M$1="P",MAX(0,M$2-$D784),IF(M$1="C",MAX(0,$D784-M$2)))</f>
        <v>0</v>
      </c>
      <c r="N784" s="103" t="n">
        <f aca="false">IF(N$1="P",MAX(0,N$2-$D784),IF(N$1="C",MAX(0,$D784-N$2)))</f>
        <v>36.63</v>
      </c>
      <c r="O784" s="103" t="n">
        <f aca="false">IF(O$1="P",MAX(0,O$2-$D784),IF(O$1="C",MAX(0,$D784-O$2)))</f>
        <v>31.63</v>
      </c>
      <c r="P784" s="103" t="n">
        <f aca="false">IF(P$1="P",MAX(0,P$2-$D784),IF(P$1="C",MAX(0,$D784-P$2)))</f>
        <v>26.63</v>
      </c>
      <c r="Q784" s="103" t="n">
        <f aca="false">IF(Q$1="P",MAX(0,Q$2-$D784),IF(Q$1="C",MAX(0,$D784-Q$2)))</f>
        <v>21.63</v>
      </c>
      <c r="R784" s="103" t="n">
        <f aca="false">IF(R$1="P",MAX(0,R$2-$D784),IF(R$1="C",MAX(0,$D784-R$2)))</f>
        <v>16.63</v>
      </c>
      <c r="S784" s="103" t="n">
        <f aca="false">IF(S$1="P",MAX(0,S$2-$D784),IF(S$1="C",MAX(0,$D784-S$2)))</f>
        <v>6.63</v>
      </c>
      <c r="T784" s="103" t="n">
        <f aca="false">IF(T$1="P",MAX(0,T$2-$D784),IF(T$1="C",MAX(0,$D784-T$2)))</f>
        <v>0</v>
      </c>
      <c r="U784" s="104" t="n">
        <f aca="false">B784</f>
        <v>37</v>
      </c>
      <c r="V784" s="105" t="n">
        <f aca="false">VLOOKUP($C784,Gas!$B$3:$E$2506,2)</f>
        <v>9.665</v>
      </c>
      <c r="W784" s="46" t="n">
        <f aca="false">D784/V784</f>
        <v>5.85928608380755</v>
      </c>
      <c r="X784" s="99" t="n">
        <f aca="false">VLOOKUP($C784,Gas!$B$3:$E$2506,4)</f>
        <v>0.944005010617975</v>
      </c>
    </row>
    <row r="785" customFormat="false" ht="12.75" hidden="false" customHeight="false" outlineLevel="0" collapsed="false">
      <c r="A785" s="0" t="n">
        <f aca="false">YEAR(C785)</f>
        <v>2001</v>
      </c>
      <c r="B785" s="95" t="n">
        <f aca="false">MONTH(C785)+(YEAR(C785)-1998)*12</f>
        <v>37</v>
      </c>
      <c r="C785" s="101" t="n">
        <v>36896</v>
      </c>
      <c r="D785" s="102" t="n">
        <v>50.66</v>
      </c>
      <c r="E785" s="98" t="n">
        <f aca="false">LN(D785/D784)</f>
        <v>-0.111402235552185</v>
      </c>
      <c r="F785" s="106" t="n">
        <f aca="false">STDEV(E776:E785)*SQRT(trade_day)</f>
        <v>1.7891828230759</v>
      </c>
      <c r="G785" s="97"/>
      <c r="H785" s="103" t="n">
        <f aca="false">IF(H$1="P",MAX(0,H$2-$D785),IF(H$1="C",MAX(0,$D785-H$2)))</f>
        <v>0</v>
      </c>
      <c r="I785" s="103" t="n">
        <f aca="false">IF(I$1="P",MAX(0,I$2-$D785),IF(I$1="C",MAX(0,$D785-I$2)))</f>
        <v>0</v>
      </c>
      <c r="J785" s="103" t="n">
        <f aca="false">IF(J$1="P",MAX(0,J$2-$D785),IF(J$1="C",MAX(0,$D785-J$2)))</f>
        <v>0</v>
      </c>
      <c r="K785" s="103" t="n">
        <f aca="false">IF(K$1="P",MAX(0,K$2-$D785),IF(K$1="C",MAX(0,$D785-K$2)))</f>
        <v>0</v>
      </c>
      <c r="L785" s="103" t="n">
        <f aca="false">IF(L$1="P",MAX(0,L$2-$D785),IF(L$1="C",MAX(0,$D785-L$2)))</f>
        <v>0</v>
      </c>
      <c r="M785" s="103" t="n">
        <f aca="false">IF(M$1="P",MAX(0,M$2-$D785),IF(M$1="C",MAX(0,$D785-M$2)))</f>
        <v>0</v>
      </c>
      <c r="N785" s="103" t="n">
        <f aca="false">IF(N$1="P",MAX(0,N$2-$D785),IF(N$1="C",MAX(0,$D785-N$2)))</f>
        <v>30.66</v>
      </c>
      <c r="O785" s="103" t="n">
        <f aca="false">IF(O$1="P",MAX(0,O$2-$D785),IF(O$1="C",MAX(0,$D785-O$2)))</f>
        <v>25.66</v>
      </c>
      <c r="P785" s="103" t="n">
        <f aca="false">IF(P$1="P",MAX(0,P$2-$D785),IF(P$1="C",MAX(0,$D785-P$2)))</f>
        <v>20.66</v>
      </c>
      <c r="Q785" s="103" t="n">
        <f aca="false">IF(Q$1="P",MAX(0,Q$2-$D785),IF(Q$1="C",MAX(0,$D785-Q$2)))</f>
        <v>15.66</v>
      </c>
      <c r="R785" s="103" t="n">
        <f aca="false">IF(R$1="P",MAX(0,R$2-$D785),IF(R$1="C",MAX(0,$D785-R$2)))</f>
        <v>10.66</v>
      </c>
      <c r="S785" s="103" t="n">
        <f aca="false">IF(S$1="P",MAX(0,S$2-$D785),IF(S$1="C",MAX(0,$D785-S$2)))</f>
        <v>0.659999999999997</v>
      </c>
      <c r="T785" s="103" t="n">
        <f aca="false">IF(T$1="P",MAX(0,T$2-$D785),IF(T$1="C",MAX(0,$D785-T$2)))</f>
        <v>0</v>
      </c>
      <c r="U785" s="104" t="n">
        <f aca="false">B785</f>
        <v>37</v>
      </c>
      <c r="V785" s="105" t="n">
        <f aca="false">VLOOKUP($C785,Gas!$B$3:$E$2506,2)</f>
        <v>9.405</v>
      </c>
      <c r="W785" s="46" t="n">
        <f aca="false">D785/V785</f>
        <v>5.38649654439128</v>
      </c>
      <c r="X785" s="99" t="n">
        <f aca="false">VLOOKUP($C785,Gas!$B$3:$E$2506,4)</f>
        <v>0.948717535138946</v>
      </c>
    </row>
    <row r="786" customFormat="false" ht="12.75" hidden="false" customHeight="false" outlineLevel="0" collapsed="false">
      <c r="A786" s="0" t="n">
        <f aca="false">YEAR(C786)</f>
        <v>2001</v>
      </c>
      <c r="B786" s="95" t="n">
        <f aca="false">MONTH(C786)+(YEAR(C786)-1998)*12</f>
        <v>37</v>
      </c>
      <c r="C786" s="101" t="n">
        <v>36899</v>
      </c>
      <c r="D786" s="102" t="n">
        <v>58.57</v>
      </c>
      <c r="E786" s="98" t="n">
        <f aca="false">LN(D786/D785)</f>
        <v>0.145085975528162</v>
      </c>
      <c r="F786" s="106" t="n">
        <f aca="false">STDEV(E777:E786)*SQRT(trade_day)</f>
        <v>1.9155909921174</v>
      </c>
      <c r="G786" s="97"/>
      <c r="H786" s="103" t="n">
        <f aca="false">IF(H$1="P",MAX(0,H$2-$D786),IF(H$1="C",MAX(0,$D786-H$2)))</f>
        <v>0</v>
      </c>
      <c r="I786" s="103" t="n">
        <f aca="false">IF(I$1="P",MAX(0,I$2-$D786),IF(I$1="C",MAX(0,$D786-I$2)))</f>
        <v>0</v>
      </c>
      <c r="J786" s="103" t="n">
        <f aca="false">IF(J$1="P",MAX(0,J$2-$D786),IF(J$1="C",MAX(0,$D786-J$2)))</f>
        <v>0</v>
      </c>
      <c r="K786" s="103" t="n">
        <f aca="false">IF(K$1="P",MAX(0,K$2-$D786),IF(K$1="C",MAX(0,$D786-K$2)))</f>
        <v>0</v>
      </c>
      <c r="L786" s="103" t="n">
        <f aca="false">IF(L$1="P",MAX(0,L$2-$D786),IF(L$1="C",MAX(0,$D786-L$2)))</f>
        <v>0</v>
      </c>
      <c r="M786" s="103" t="n">
        <f aca="false">IF(M$1="P",MAX(0,M$2-$D786),IF(M$1="C",MAX(0,$D786-M$2)))</f>
        <v>0</v>
      </c>
      <c r="N786" s="103" t="n">
        <f aca="false">IF(N$1="P",MAX(0,N$2-$D786),IF(N$1="C",MAX(0,$D786-N$2)))</f>
        <v>38.57</v>
      </c>
      <c r="O786" s="103" t="n">
        <f aca="false">IF(O$1="P",MAX(0,O$2-$D786),IF(O$1="C",MAX(0,$D786-O$2)))</f>
        <v>33.57</v>
      </c>
      <c r="P786" s="103" t="n">
        <f aca="false">IF(P$1="P",MAX(0,P$2-$D786),IF(P$1="C",MAX(0,$D786-P$2)))</f>
        <v>28.57</v>
      </c>
      <c r="Q786" s="103" t="n">
        <f aca="false">IF(Q$1="P",MAX(0,Q$2-$D786),IF(Q$1="C",MAX(0,$D786-Q$2)))</f>
        <v>23.57</v>
      </c>
      <c r="R786" s="103" t="n">
        <f aca="false">IF(R$1="P",MAX(0,R$2-$D786),IF(R$1="C",MAX(0,$D786-R$2)))</f>
        <v>18.57</v>
      </c>
      <c r="S786" s="103" t="n">
        <f aca="false">IF(S$1="P",MAX(0,S$2-$D786),IF(S$1="C",MAX(0,$D786-S$2)))</f>
        <v>8.57</v>
      </c>
      <c r="T786" s="103" t="n">
        <f aca="false">IF(T$1="P",MAX(0,T$2-$D786),IF(T$1="C",MAX(0,$D786-T$2)))</f>
        <v>0</v>
      </c>
      <c r="U786" s="104" t="n">
        <f aca="false">B786</f>
        <v>37</v>
      </c>
      <c r="V786" s="105" t="n">
        <f aca="false">VLOOKUP($C786,Gas!$B$3:$E$2506,2)</f>
        <v>9.825</v>
      </c>
      <c r="W786" s="46" t="n">
        <f aca="false">D786/V786</f>
        <v>5.96132315521629</v>
      </c>
      <c r="X786" s="99" t="n">
        <f aca="false">VLOOKUP($C786,Gas!$B$3:$E$2506,4)</f>
        <v>0.88353298639897</v>
      </c>
    </row>
    <row r="787" customFormat="false" ht="12.75" hidden="false" customHeight="false" outlineLevel="0" collapsed="false">
      <c r="A787" s="0" t="n">
        <f aca="false">YEAR(C787)</f>
        <v>2001</v>
      </c>
      <c r="B787" s="95" t="n">
        <f aca="false">MONTH(C787)+(YEAR(C787)-1998)*12</f>
        <v>37</v>
      </c>
      <c r="C787" s="101" t="n">
        <v>36900</v>
      </c>
      <c r="D787" s="102" t="n">
        <v>62.84</v>
      </c>
      <c r="E787" s="98" t="n">
        <f aca="false">LN(D787/D786)</f>
        <v>0.0703691932857296</v>
      </c>
      <c r="F787" s="106" t="n">
        <f aca="false">STDEV(E778:E787)*SQRT(trade_day)</f>
        <v>1.75644413435054</v>
      </c>
      <c r="G787" s="97"/>
      <c r="H787" s="103" t="n">
        <f aca="false">IF(H$1="P",MAX(0,H$2-$D787),IF(H$1="C",MAX(0,$D787-H$2)))</f>
        <v>0</v>
      </c>
      <c r="I787" s="103" t="n">
        <f aca="false">IF(I$1="P",MAX(0,I$2-$D787),IF(I$1="C",MAX(0,$D787-I$2)))</f>
        <v>0</v>
      </c>
      <c r="J787" s="103" t="n">
        <f aca="false">IF(J$1="P",MAX(0,J$2-$D787),IF(J$1="C",MAX(0,$D787-J$2)))</f>
        <v>0</v>
      </c>
      <c r="K787" s="103" t="n">
        <f aca="false">IF(K$1="P",MAX(0,K$2-$D787),IF(K$1="C",MAX(0,$D787-K$2)))</f>
        <v>0</v>
      </c>
      <c r="L787" s="103" t="n">
        <f aca="false">IF(L$1="P",MAX(0,L$2-$D787),IF(L$1="C",MAX(0,$D787-L$2)))</f>
        <v>0</v>
      </c>
      <c r="M787" s="103" t="n">
        <f aca="false">IF(M$1="P",MAX(0,M$2-$D787),IF(M$1="C",MAX(0,$D787-M$2)))</f>
        <v>0</v>
      </c>
      <c r="N787" s="103" t="n">
        <f aca="false">IF(N$1="P",MAX(0,N$2-$D787),IF(N$1="C",MAX(0,$D787-N$2)))</f>
        <v>42.84</v>
      </c>
      <c r="O787" s="103" t="n">
        <f aca="false">IF(O$1="P",MAX(0,O$2-$D787),IF(O$1="C",MAX(0,$D787-O$2)))</f>
        <v>37.84</v>
      </c>
      <c r="P787" s="103" t="n">
        <f aca="false">IF(P$1="P",MAX(0,P$2-$D787),IF(P$1="C",MAX(0,$D787-P$2)))</f>
        <v>32.84</v>
      </c>
      <c r="Q787" s="103" t="n">
        <f aca="false">IF(Q$1="P",MAX(0,Q$2-$D787),IF(Q$1="C",MAX(0,$D787-Q$2)))</f>
        <v>27.84</v>
      </c>
      <c r="R787" s="103" t="n">
        <f aca="false">IF(R$1="P",MAX(0,R$2-$D787),IF(R$1="C",MAX(0,$D787-R$2)))</f>
        <v>22.84</v>
      </c>
      <c r="S787" s="103" t="n">
        <f aca="false">IF(S$1="P",MAX(0,S$2-$D787),IF(S$1="C",MAX(0,$D787-S$2)))</f>
        <v>12.84</v>
      </c>
      <c r="T787" s="103" t="n">
        <f aca="false">IF(T$1="P",MAX(0,T$2-$D787),IF(T$1="C",MAX(0,$D787-T$2)))</f>
        <v>0</v>
      </c>
      <c r="U787" s="104" t="n">
        <f aca="false">B787</f>
        <v>37</v>
      </c>
      <c r="V787" s="105" t="n">
        <f aca="false">VLOOKUP($C787,Gas!$B$3:$E$2506,2)</f>
        <v>10.34</v>
      </c>
      <c r="W787" s="46" t="n">
        <f aca="false">D787/V787</f>
        <v>6.07736943907157</v>
      </c>
      <c r="X787" s="99" t="n">
        <f aca="false">VLOOKUP($C787,Gas!$B$3:$E$2506,4)</f>
        <v>0.914229109324972</v>
      </c>
    </row>
    <row r="788" customFormat="false" ht="12.75" hidden="false" customHeight="false" outlineLevel="0" collapsed="false">
      <c r="A788" s="0" t="n">
        <f aca="false">YEAR(C788)</f>
        <v>2001</v>
      </c>
      <c r="B788" s="95" t="n">
        <f aca="false">MONTH(C788)+(YEAR(C788)-1998)*12</f>
        <v>37</v>
      </c>
      <c r="C788" s="101" t="n">
        <v>36901</v>
      </c>
      <c r="D788" s="102" t="n">
        <v>62.32</v>
      </c>
      <c r="E788" s="98" t="n">
        <f aca="false">LN(D788/D787)</f>
        <v>-0.00830941182492765</v>
      </c>
      <c r="F788" s="106" t="n">
        <f aca="false">STDEV(E779:E788)*SQRT(trade_day)</f>
        <v>1.75399810091794</v>
      </c>
      <c r="G788" s="97"/>
      <c r="H788" s="103" t="n">
        <f aca="false">IF(H$1="P",MAX(0,H$2-$D788),IF(H$1="C",MAX(0,$D788-H$2)))</f>
        <v>0</v>
      </c>
      <c r="I788" s="103" t="n">
        <f aca="false">IF(I$1="P",MAX(0,I$2-$D788),IF(I$1="C",MAX(0,$D788-I$2)))</f>
        <v>0</v>
      </c>
      <c r="J788" s="103" t="n">
        <f aca="false">IF(J$1="P",MAX(0,J$2-$D788),IF(J$1="C",MAX(0,$D788-J$2)))</f>
        <v>0</v>
      </c>
      <c r="K788" s="103" t="n">
        <f aca="false">IF(K$1="P",MAX(0,K$2-$D788),IF(K$1="C",MAX(0,$D788-K$2)))</f>
        <v>0</v>
      </c>
      <c r="L788" s="103" t="n">
        <f aca="false">IF(L$1="P",MAX(0,L$2-$D788),IF(L$1="C",MAX(0,$D788-L$2)))</f>
        <v>0</v>
      </c>
      <c r="M788" s="103" t="n">
        <f aca="false">IF(M$1="P",MAX(0,M$2-$D788),IF(M$1="C",MAX(0,$D788-M$2)))</f>
        <v>0</v>
      </c>
      <c r="N788" s="103" t="n">
        <f aca="false">IF(N$1="P",MAX(0,N$2-$D788),IF(N$1="C",MAX(0,$D788-N$2)))</f>
        <v>42.32</v>
      </c>
      <c r="O788" s="103" t="n">
        <f aca="false">IF(O$1="P",MAX(0,O$2-$D788),IF(O$1="C",MAX(0,$D788-O$2)))</f>
        <v>37.32</v>
      </c>
      <c r="P788" s="103" t="n">
        <f aca="false">IF(P$1="P",MAX(0,P$2-$D788),IF(P$1="C",MAX(0,$D788-P$2)))</f>
        <v>32.32</v>
      </c>
      <c r="Q788" s="103" t="n">
        <f aca="false">IF(Q$1="P",MAX(0,Q$2-$D788),IF(Q$1="C",MAX(0,$D788-Q$2)))</f>
        <v>27.32</v>
      </c>
      <c r="R788" s="103" t="n">
        <f aca="false">IF(R$1="P",MAX(0,R$2-$D788),IF(R$1="C",MAX(0,$D788-R$2)))</f>
        <v>22.32</v>
      </c>
      <c r="S788" s="103" t="n">
        <f aca="false">IF(S$1="P",MAX(0,S$2-$D788),IF(S$1="C",MAX(0,$D788-S$2)))</f>
        <v>12.32</v>
      </c>
      <c r="T788" s="103" t="n">
        <f aca="false">IF(T$1="P",MAX(0,T$2-$D788),IF(T$1="C",MAX(0,$D788-T$2)))</f>
        <v>0</v>
      </c>
      <c r="U788" s="104" t="n">
        <f aca="false">B788</f>
        <v>37</v>
      </c>
      <c r="V788" s="105" t="n">
        <f aca="false">VLOOKUP($C788,Gas!$B$3:$E$2506,2)</f>
        <v>9.945</v>
      </c>
      <c r="W788" s="46" t="n">
        <f aca="false">D788/V788</f>
        <v>6.26646556058321</v>
      </c>
      <c r="X788" s="99" t="n">
        <f aca="false">VLOOKUP($C788,Gas!$B$3:$E$2506,4)</f>
        <v>0.957753879009374</v>
      </c>
    </row>
    <row r="789" customFormat="false" ht="12.75" hidden="false" customHeight="false" outlineLevel="0" collapsed="false">
      <c r="A789" s="0" t="n">
        <f aca="false">YEAR(C789)</f>
        <v>2001</v>
      </c>
      <c r="B789" s="95" t="n">
        <f aca="false">MONTH(C789)+(YEAR(C789)-1998)*12</f>
        <v>37</v>
      </c>
      <c r="C789" s="101" t="n">
        <v>36902</v>
      </c>
      <c r="D789" s="102" t="n">
        <v>58.44</v>
      </c>
      <c r="E789" s="98" t="n">
        <f aca="false">LN(D789/D788)</f>
        <v>-0.0642818146799941</v>
      </c>
      <c r="F789" s="106" t="n">
        <f aca="false">STDEV(E780:E789)*SQRT(trade_day)</f>
        <v>1.75984813419909</v>
      </c>
      <c r="G789" s="97"/>
      <c r="H789" s="103" t="n">
        <f aca="false">IF(H$1="P",MAX(0,H$2-$D789),IF(H$1="C",MAX(0,$D789-H$2)))</f>
        <v>0</v>
      </c>
      <c r="I789" s="103" t="n">
        <f aca="false">IF(I$1="P",MAX(0,I$2-$D789),IF(I$1="C",MAX(0,$D789-I$2)))</f>
        <v>0</v>
      </c>
      <c r="J789" s="103" t="n">
        <f aca="false">IF(J$1="P",MAX(0,J$2-$D789),IF(J$1="C",MAX(0,$D789-J$2)))</f>
        <v>0</v>
      </c>
      <c r="K789" s="103" t="n">
        <f aca="false">IF(K$1="P",MAX(0,K$2-$D789),IF(K$1="C",MAX(0,$D789-K$2)))</f>
        <v>0</v>
      </c>
      <c r="L789" s="103" t="n">
        <f aca="false">IF(L$1="P",MAX(0,L$2-$D789),IF(L$1="C",MAX(0,$D789-L$2)))</f>
        <v>0</v>
      </c>
      <c r="M789" s="103" t="n">
        <f aca="false">IF(M$1="P",MAX(0,M$2-$D789),IF(M$1="C",MAX(0,$D789-M$2)))</f>
        <v>0</v>
      </c>
      <c r="N789" s="103" t="n">
        <f aca="false">IF(N$1="P",MAX(0,N$2-$D789),IF(N$1="C",MAX(0,$D789-N$2)))</f>
        <v>38.44</v>
      </c>
      <c r="O789" s="103" t="n">
        <f aca="false">IF(O$1="P",MAX(0,O$2-$D789),IF(O$1="C",MAX(0,$D789-O$2)))</f>
        <v>33.44</v>
      </c>
      <c r="P789" s="103" t="n">
        <f aca="false">IF(P$1="P",MAX(0,P$2-$D789),IF(P$1="C",MAX(0,$D789-P$2)))</f>
        <v>28.44</v>
      </c>
      <c r="Q789" s="103" t="n">
        <f aca="false">IF(Q$1="P",MAX(0,Q$2-$D789),IF(Q$1="C",MAX(0,$D789-Q$2)))</f>
        <v>23.44</v>
      </c>
      <c r="R789" s="103" t="n">
        <f aca="false">IF(R$1="P",MAX(0,R$2-$D789),IF(R$1="C",MAX(0,$D789-R$2)))</f>
        <v>18.44</v>
      </c>
      <c r="S789" s="103" t="n">
        <f aca="false">IF(S$1="P",MAX(0,S$2-$D789),IF(S$1="C",MAX(0,$D789-S$2)))</f>
        <v>8.44</v>
      </c>
      <c r="T789" s="103" t="n">
        <f aca="false">IF(T$1="P",MAX(0,T$2-$D789),IF(T$1="C",MAX(0,$D789-T$2)))</f>
        <v>0</v>
      </c>
      <c r="U789" s="104" t="n">
        <f aca="false">B789</f>
        <v>37</v>
      </c>
      <c r="V789" s="105" t="n">
        <f aca="false">VLOOKUP($C789,Gas!$B$3:$E$2506,2)</f>
        <v>9.9</v>
      </c>
      <c r="W789" s="46" t="n">
        <f aca="false">D789/V789</f>
        <v>5.9030303030303</v>
      </c>
      <c r="X789" s="99" t="n">
        <f aca="false">VLOOKUP($C789,Gas!$B$3:$E$2506,4)</f>
        <v>0.705749707907067</v>
      </c>
    </row>
    <row r="790" customFormat="false" ht="12.75" hidden="false" customHeight="false" outlineLevel="0" collapsed="false">
      <c r="A790" s="0" t="n">
        <f aca="false">YEAR(C790)</f>
        <v>2001</v>
      </c>
      <c r="B790" s="95" t="n">
        <f aca="false">MONTH(C790)+(YEAR(C790)-1998)*12</f>
        <v>37</v>
      </c>
      <c r="C790" s="101" t="n">
        <v>36903</v>
      </c>
      <c r="D790" s="102" t="n">
        <v>52.9</v>
      </c>
      <c r="E790" s="98" t="n">
        <f aca="false">LN(D790/D789)</f>
        <v>-0.099597248018245</v>
      </c>
      <c r="F790" s="106" t="n">
        <f aca="false">STDEV(E781:E790)*SQRT(trade_day)</f>
        <v>1.4098347670138</v>
      </c>
      <c r="G790" s="97"/>
      <c r="H790" s="103" t="n">
        <f aca="false">IF(H$1="P",MAX(0,H$2-$D790),IF(H$1="C",MAX(0,$D790-H$2)))</f>
        <v>0</v>
      </c>
      <c r="I790" s="103" t="n">
        <f aca="false">IF(I$1="P",MAX(0,I$2-$D790),IF(I$1="C",MAX(0,$D790-I$2)))</f>
        <v>0</v>
      </c>
      <c r="J790" s="103" t="n">
        <f aca="false">IF(J$1="P",MAX(0,J$2-$D790),IF(J$1="C",MAX(0,$D790-J$2)))</f>
        <v>0</v>
      </c>
      <c r="K790" s="103" t="n">
        <f aca="false">IF(K$1="P",MAX(0,K$2-$D790),IF(K$1="C",MAX(0,$D790-K$2)))</f>
        <v>0</v>
      </c>
      <c r="L790" s="103" t="n">
        <f aca="false">IF(L$1="P",MAX(0,L$2-$D790),IF(L$1="C",MAX(0,$D790-L$2)))</f>
        <v>0</v>
      </c>
      <c r="M790" s="103" t="n">
        <f aca="false">IF(M$1="P",MAX(0,M$2-$D790),IF(M$1="C",MAX(0,$D790-M$2)))</f>
        <v>0</v>
      </c>
      <c r="N790" s="103" t="n">
        <f aca="false">IF(N$1="P",MAX(0,N$2-$D790),IF(N$1="C",MAX(0,$D790-N$2)))</f>
        <v>32.9</v>
      </c>
      <c r="O790" s="103" t="n">
        <f aca="false">IF(O$1="P",MAX(0,O$2-$D790),IF(O$1="C",MAX(0,$D790-O$2)))</f>
        <v>27.9</v>
      </c>
      <c r="P790" s="103" t="n">
        <f aca="false">IF(P$1="P",MAX(0,P$2-$D790),IF(P$1="C",MAX(0,$D790-P$2)))</f>
        <v>22.9</v>
      </c>
      <c r="Q790" s="103" t="n">
        <f aca="false">IF(Q$1="P",MAX(0,Q$2-$D790),IF(Q$1="C",MAX(0,$D790-Q$2)))</f>
        <v>17.9</v>
      </c>
      <c r="R790" s="103" t="n">
        <f aca="false">IF(R$1="P",MAX(0,R$2-$D790),IF(R$1="C",MAX(0,$D790-R$2)))</f>
        <v>12.9</v>
      </c>
      <c r="S790" s="103" t="n">
        <f aca="false">IF(S$1="P",MAX(0,S$2-$D790),IF(S$1="C",MAX(0,$D790-S$2)))</f>
        <v>2.9</v>
      </c>
      <c r="T790" s="103" t="n">
        <f aca="false">IF(T$1="P",MAX(0,T$2-$D790),IF(T$1="C",MAX(0,$D790-T$2)))</f>
        <v>0</v>
      </c>
      <c r="U790" s="104" t="n">
        <f aca="false">B790</f>
        <v>37</v>
      </c>
      <c r="V790" s="105" t="n">
        <f aca="false">VLOOKUP($C790,Gas!$B$3:$E$2506,2)</f>
        <v>8.975</v>
      </c>
      <c r="W790" s="46" t="n">
        <f aca="false">D790/V790</f>
        <v>5.8941504178273</v>
      </c>
      <c r="X790" s="99" t="n">
        <f aca="false">VLOOKUP($C790,Gas!$B$3:$E$2506,4)</f>
        <v>0.89453919818259</v>
      </c>
    </row>
    <row r="791" customFormat="false" ht="12.75" hidden="false" customHeight="false" outlineLevel="0" collapsed="false">
      <c r="A791" s="0" t="n">
        <f aca="false">YEAR(C791)</f>
        <v>2001</v>
      </c>
      <c r="B791" s="95" t="n">
        <f aca="false">MONTH(C791)+(YEAR(C791)-1998)*12</f>
        <v>37</v>
      </c>
      <c r="C791" s="101" t="n">
        <v>36906</v>
      </c>
      <c r="D791" s="102" t="n">
        <v>49.55</v>
      </c>
      <c r="E791" s="98" t="n">
        <f aca="false">LN(D791/D790)</f>
        <v>-0.0654210780882568</v>
      </c>
      <c r="F791" s="106" t="n">
        <f aca="false">STDEV(E782:E791)*SQRT(trade_day)</f>
        <v>1.42303622297036</v>
      </c>
      <c r="G791" s="97"/>
      <c r="H791" s="103" t="n">
        <f aca="false">IF(H$1="P",MAX(0,H$2-$D791),IF(H$1="C",MAX(0,$D791-H$2)))</f>
        <v>0</v>
      </c>
      <c r="I791" s="103" t="n">
        <f aca="false">IF(I$1="P",MAX(0,I$2-$D791),IF(I$1="C",MAX(0,$D791-I$2)))</f>
        <v>0</v>
      </c>
      <c r="J791" s="103" t="n">
        <f aca="false">IF(J$1="P",MAX(0,J$2-$D791),IF(J$1="C",MAX(0,$D791-J$2)))</f>
        <v>0</v>
      </c>
      <c r="K791" s="103" t="n">
        <f aca="false">IF(K$1="P",MAX(0,K$2-$D791),IF(K$1="C",MAX(0,$D791-K$2)))</f>
        <v>0</v>
      </c>
      <c r="L791" s="103" t="n">
        <f aca="false">IF(L$1="P",MAX(0,L$2-$D791),IF(L$1="C",MAX(0,$D791-L$2)))</f>
        <v>0</v>
      </c>
      <c r="M791" s="103" t="n">
        <f aca="false">IF(M$1="P",MAX(0,M$2-$D791),IF(M$1="C",MAX(0,$D791-M$2)))</f>
        <v>0.450000000000003</v>
      </c>
      <c r="N791" s="103" t="n">
        <f aca="false">IF(N$1="P",MAX(0,N$2-$D791),IF(N$1="C",MAX(0,$D791-N$2)))</f>
        <v>29.55</v>
      </c>
      <c r="O791" s="103" t="n">
        <f aca="false">IF(O$1="P",MAX(0,O$2-$D791),IF(O$1="C",MAX(0,$D791-O$2)))</f>
        <v>24.55</v>
      </c>
      <c r="P791" s="103" t="n">
        <f aca="false">IF(P$1="P",MAX(0,P$2-$D791),IF(P$1="C",MAX(0,$D791-P$2)))</f>
        <v>19.55</v>
      </c>
      <c r="Q791" s="103" t="n">
        <f aca="false">IF(Q$1="P",MAX(0,Q$2-$D791),IF(Q$1="C",MAX(0,$D791-Q$2)))</f>
        <v>14.55</v>
      </c>
      <c r="R791" s="103" t="n">
        <f aca="false">IF(R$1="P",MAX(0,R$2-$D791),IF(R$1="C",MAX(0,$D791-R$2)))</f>
        <v>9.55</v>
      </c>
      <c r="S791" s="103" t="n">
        <f aca="false">IF(S$1="P",MAX(0,S$2-$D791),IF(S$1="C",MAX(0,$D791-S$2)))</f>
        <v>0</v>
      </c>
      <c r="T791" s="103" t="n">
        <f aca="false">IF(T$1="P",MAX(0,T$2-$D791),IF(T$1="C",MAX(0,$D791-T$2)))</f>
        <v>0</v>
      </c>
      <c r="U791" s="104" t="n">
        <f aca="false">B791</f>
        <v>37</v>
      </c>
      <c r="V791" s="105" t="n">
        <f aca="false">VLOOKUP($C791,Gas!$B$3:$E$2506,2)</f>
        <v>8.76</v>
      </c>
      <c r="W791" s="46" t="n">
        <f aca="false">D791/V791</f>
        <v>5.65639269406393</v>
      </c>
      <c r="X791" s="99" t="n">
        <f aca="false">VLOOKUP($C791,Gas!$B$3:$E$2506,4)</f>
        <v>0.799515278209291</v>
      </c>
    </row>
    <row r="792" customFormat="false" ht="12.75" hidden="false" customHeight="false" outlineLevel="0" collapsed="false">
      <c r="A792" s="0" t="n">
        <f aca="false">YEAR(C792)</f>
        <v>2001</v>
      </c>
      <c r="B792" s="95" t="n">
        <f aca="false">MONTH(C792)+(YEAR(C792)-1998)*12</f>
        <v>37</v>
      </c>
      <c r="C792" s="101" t="n">
        <v>36907</v>
      </c>
      <c r="D792" s="102" t="n">
        <v>52.35</v>
      </c>
      <c r="E792" s="98" t="n">
        <f aca="false">LN(D792/D791)</f>
        <v>0.054969676540549</v>
      </c>
      <c r="F792" s="106" t="n">
        <f aca="false">STDEV(E783:E792)*SQRT(trade_day)</f>
        <v>1.34171729491824</v>
      </c>
      <c r="G792" s="97"/>
      <c r="H792" s="103" t="n">
        <f aca="false">IF(H$1="P",MAX(0,H$2-$D792),IF(H$1="C",MAX(0,$D792-H$2)))</f>
        <v>0</v>
      </c>
      <c r="I792" s="103" t="n">
        <f aca="false">IF(I$1="P",MAX(0,I$2-$D792),IF(I$1="C",MAX(0,$D792-I$2)))</f>
        <v>0</v>
      </c>
      <c r="J792" s="103" t="n">
        <f aca="false">IF(J$1="P",MAX(0,J$2-$D792),IF(J$1="C",MAX(0,$D792-J$2)))</f>
        <v>0</v>
      </c>
      <c r="K792" s="103" t="n">
        <f aca="false">IF(K$1="P",MAX(0,K$2-$D792),IF(K$1="C",MAX(0,$D792-K$2)))</f>
        <v>0</v>
      </c>
      <c r="L792" s="103" t="n">
        <f aca="false">IF(L$1="P",MAX(0,L$2-$D792),IF(L$1="C",MAX(0,$D792-L$2)))</f>
        <v>0</v>
      </c>
      <c r="M792" s="103" t="n">
        <f aca="false">IF(M$1="P",MAX(0,M$2-$D792),IF(M$1="C",MAX(0,$D792-M$2)))</f>
        <v>0</v>
      </c>
      <c r="N792" s="103" t="n">
        <f aca="false">IF(N$1="P",MAX(0,N$2-$D792),IF(N$1="C",MAX(0,$D792-N$2)))</f>
        <v>32.35</v>
      </c>
      <c r="O792" s="103" t="n">
        <f aca="false">IF(O$1="P",MAX(0,O$2-$D792),IF(O$1="C",MAX(0,$D792-O$2)))</f>
        <v>27.35</v>
      </c>
      <c r="P792" s="103" t="n">
        <f aca="false">IF(P$1="P",MAX(0,P$2-$D792),IF(P$1="C",MAX(0,$D792-P$2)))</f>
        <v>22.35</v>
      </c>
      <c r="Q792" s="103" t="n">
        <f aca="false">IF(Q$1="P",MAX(0,Q$2-$D792),IF(Q$1="C",MAX(0,$D792-Q$2)))</f>
        <v>17.35</v>
      </c>
      <c r="R792" s="103" t="n">
        <f aca="false">IF(R$1="P",MAX(0,R$2-$D792),IF(R$1="C",MAX(0,$D792-R$2)))</f>
        <v>12.35</v>
      </c>
      <c r="S792" s="103" t="n">
        <f aca="false">IF(S$1="P",MAX(0,S$2-$D792),IF(S$1="C",MAX(0,$D792-S$2)))</f>
        <v>2.35</v>
      </c>
      <c r="T792" s="103" t="n">
        <f aca="false">IF(T$1="P",MAX(0,T$2-$D792),IF(T$1="C",MAX(0,$D792-T$2)))</f>
        <v>0</v>
      </c>
      <c r="U792" s="104" t="n">
        <f aca="false">B792</f>
        <v>37</v>
      </c>
      <c r="V792" s="105" t="n">
        <f aca="false">VLOOKUP($C792,Gas!$B$3:$E$2506,2)</f>
        <v>8.76</v>
      </c>
      <c r="W792" s="46" t="n">
        <f aca="false">D792/V792</f>
        <v>5.97602739726028</v>
      </c>
      <c r="X792" s="99" t="n">
        <f aca="false">VLOOKUP($C792,Gas!$B$3:$E$2506,4)</f>
        <v>0.727254688442084</v>
      </c>
    </row>
    <row r="793" customFormat="false" ht="12.75" hidden="false" customHeight="false" outlineLevel="0" collapsed="false">
      <c r="A793" s="0" t="n">
        <f aca="false">YEAR(C793)</f>
        <v>2001</v>
      </c>
      <c r="B793" s="95" t="n">
        <f aca="false">MONTH(C793)+(YEAR(C793)-1998)*12</f>
        <v>37</v>
      </c>
      <c r="C793" s="101" t="n">
        <v>36908</v>
      </c>
      <c r="D793" s="102" t="n">
        <v>51.16</v>
      </c>
      <c r="E793" s="98" t="n">
        <f aca="false">LN(D793/D792)</f>
        <v>-0.0229939606059041</v>
      </c>
      <c r="F793" s="106" t="n">
        <f aca="false">STDEV(E784:E793)*SQRT(trade_day)</f>
        <v>1.31047363859391</v>
      </c>
      <c r="G793" s="97"/>
      <c r="H793" s="103" t="n">
        <f aca="false">IF(H$1="P",MAX(0,H$2-$D793),IF(H$1="C",MAX(0,$D793-H$2)))</f>
        <v>0</v>
      </c>
      <c r="I793" s="103" t="n">
        <f aca="false">IF(I$1="P",MAX(0,I$2-$D793),IF(I$1="C",MAX(0,$D793-I$2)))</f>
        <v>0</v>
      </c>
      <c r="J793" s="103" t="n">
        <f aca="false">IF(J$1="P",MAX(0,J$2-$D793),IF(J$1="C",MAX(0,$D793-J$2)))</f>
        <v>0</v>
      </c>
      <c r="K793" s="103" t="n">
        <f aca="false">IF(K$1="P",MAX(0,K$2-$D793),IF(K$1="C",MAX(0,$D793-K$2)))</f>
        <v>0</v>
      </c>
      <c r="L793" s="103" t="n">
        <f aca="false">IF(L$1="P",MAX(0,L$2-$D793),IF(L$1="C",MAX(0,$D793-L$2)))</f>
        <v>0</v>
      </c>
      <c r="M793" s="103" t="n">
        <f aca="false">IF(M$1="P",MAX(0,M$2-$D793),IF(M$1="C",MAX(0,$D793-M$2)))</f>
        <v>0</v>
      </c>
      <c r="N793" s="103" t="n">
        <f aca="false">IF(N$1="P",MAX(0,N$2-$D793),IF(N$1="C",MAX(0,$D793-N$2)))</f>
        <v>31.16</v>
      </c>
      <c r="O793" s="103" t="n">
        <f aca="false">IF(O$1="P",MAX(0,O$2-$D793),IF(O$1="C",MAX(0,$D793-O$2)))</f>
        <v>26.16</v>
      </c>
      <c r="P793" s="103" t="n">
        <f aca="false">IF(P$1="P",MAX(0,P$2-$D793),IF(P$1="C",MAX(0,$D793-P$2)))</f>
        <v>21.16</v>
      </c>
      <c r="Q793" s="103" t="n">
        <f aca="false">IF(Q$1="P",MAX(0,Q$2-$D793),IF(Q$1="C",MAX(0,$D793-Q$2)))</f>
        <v>16.16</v>
      </c>
      <c r="R793" s="103" t="n">
        <f aca="false">IF(R$1="P",MAX(0,R$2-$D793),IF(R$1="C",MAX(0,$D793-R$2)))</f>
        <v>11.16</v>
      </c>
      <c r="S793" s="103" t="n">
        <f aca="false">IF(S$1="P",MAX(0,S$2-$D793),IF(S$1="C",MAX(0,$D793-S$2)))</f>
        <v>1.16</v>
      </c>
      <c r="T793" s="103" t="n">
        <f aca="false">IF(T$1="P",MAX(0,T$2-$D793),IF(T$1="C",MAX(0,$D793-T$2)))</f>
        <v>0</v>
      </c>
      <c r="U793" s="104" t="n">
        <f aca="false">B793</f>
        <v>37</v>
      </c>
      <c r="V793" s="105" t="n">
        <f aca="false">VLOOKUP($C793,Gas!$B$3:$E$2506,2)</f>
        <v>8.19</v>
      </c>
      <c r="W793" s="46" t="n">
        <f aca="false">D793/V793</f>
        <v>6.24664224664225</v>
      </c>
      <c r="X793" s="99" t="n">
        <f aca="false">VLOOKUP($C793,Gas!$B$3:$E$2506,4)</f>
        <v>0.794679776343315</v>
      </c>
    </row>
    <row r="794" customFormat="false" ht="12.75" hidden="false" customHeight="false" outlineLevel="0" collapsed="false">
      <c r="A794" s="0" t="n">
        <f aca="false">YEAR(C794)</f>
        <v>2001</v>
      </c>
      <c r="B794" s="95" t="n">
        <f aca="false">MONTH(C794)+(YEAR(C794)-1998)*12</f>
        <v>37</v>
      </c>
      <c r="C794" s="101" t="n">
        <v>36909</v>
      </c>
      <c r="D794" s="102" t="n">
        <v>49.76</v>
      </c>
      <c r="E794" s="98" t="n">
        <f aca="false">LN(D794/D793)</f>
        <v>-0.0277465282797179</v>
      </c>
      <c r="F794" s="106" t="n">
        <f aca="false">STDEV(E785:E794)*SQRT(trade_day)</f>
        <v>1.28517884591074</v>
      </c>
      <c r="G794" s="97"/>
      <c r="H794" s="103" t="n">
        <f aca="false">IF(H$1="P",MAX(0,H$2-$D794),IF(H$1="C",MAX(0,$D794-H$2)))</f>
        <v>0</v>
      </c>
      <c r="I794" s="103" t="n">
        <f aca="false">IF(I$1="P",MAX(0,I$2-$D794),IF(I$1="C",MAX(0,$D794-I$2)))</f>
        <v>0</v>
      </c>
      <c r="J794" s="103" t="n">
        <f aca="false">IF(J$1="P",MAX(0,J$2-$D794),IF(J$1="C",MAX(0,$D794-J$2)))</f>
        <v>0</v>
      </c>
      <c r="K794" s="103" t="n">
        <f aca="false">IF(K$1="P",MAX(0,K$2-$D794),IF(K$1="C",MAX(0,$D794-K$2)))</f>
        <v>0</v>
      </c>
      <c r="L794" s="103" t="n">
        <f aca="false">IF(L$1="P",MAX(0,L$2-$D794),IF(L$1="C",MAX(0,$D794-L$2)))</f>
        <v>0</v>
      </c>
      <c r="M794" s="103" t="n">
        <f aca="false">IF(M$1="P",MAX(0,M$2-$D794),IF(M$1="C",MAX(0,$D794-M$2)))</f>
        <v>0.240000000000002</v>
      </c>
      <c r="N794" s="103" t="n">
        <f aca="false">IF(N$1="P",MAX(0,N$2-$D794),IF(N$1="C",MAX(0,$D794-N$2)))</f>
        <v>29.76</v>
      </c>
      <c r="O794" s="103" t="n">
        <f aca="false">IF(O$1="P",MAX(0,O$2-$D794),IF(O$1="C",MAX(0,$D794-O$2)))</f>
        <v>24.76</v>
      </c>
      <c r="P794" s="103" t="n">
        <f aca="false">IF(P$1="P",MAX(0,P$2-$D794),IF(P$1="C",MAX(0,$D794-P$2)))</f>
        <v>19.76</v>
      </c>
      <c r="Q794" s="103" t="n">
        <f aca="false">IF(Q$1="P",MAX(0,Q$2-$D794),IF(Q$1="C",MAX(0,$D794-Q$2)))</f>
        <v>14.76</v>
      </c>
      <c r="R794" s="103" t="n">
        <f aca="false">IF(R$1="P",MAX(0,R$2-$D794),IF(R$1="C",MAX(0,$D794-R$2)))</f>
        <v>9.76</v>
      </c>
      <c r="S794" s="103" t="n">
        <f aca="false">IF(S$1="P",MAX(0,S$2-$D794),IF(S$1="C",MAX(0,$D794-S$2)))</f>
        <v>0</v>
      </c>
      <c r="T794" s="103" t="n">
        <f aca="false">IF(T$1="P",MAX(0,T$2-$D794),IF(T$1="C",MAX(0,$D794-T$2)))</f>
        <v>0</v>
      </c>
      <c r="U794" s="104" t="n">
        <f aca="false">B794</f>
        <v>37</v>
      </c>
      <c r="V794" s="105" t="n">
        <f aca="false">VLOOKUP($C794,Gas!$B$3:$E$2506,2)</f>
        <v>7.86</v>
      </c>
      <c r="W794" s="46" t="n">
        <f aca="false">D794/V794</f>
        <v>6.33078880407125</v>
      </c>
      <c r="X794" s="99" t="n">
        <f aca="false">VLOOKUP($C794,Gas!$B$3:$E$2506,4)</f>
        <v>0.795321052110128</v>
      </c>
    </row>
    <row r="795" customFormat="false" ht="12.75" hidden="false" customHeight="false" outlineLevel="0" collapsed="false">
      <c r="A795" s="0" t="n">
        <f aca="false">YEAR(C795)</f>
        <v>2001</v>
      </c>
      <c r="B795" s="95" t="n">
        <f aca="false">MONTH(C795)+(YEAR(C795)-1998)*12</f>
        <v>37</v>
      </c>
      <c r="C795" s="101" t="n">
        <v>36910</v>
      </c>
      <c r="D795" s="102" t="n">
        <v>47.19</v>
      </c>
      <c r="E795" s="98" t="n">
        <f aca="false">LN(D795/D794)</f>
        <v>-0.0530294426926278</v>
      </c>
      <c r="F795" s="106" t="n">
        <f aca="false">STDEV(E786:E795)*SQRT(trade_day)</f>
        <v>1.19060458571676</v>
      </c>
      <c r="G795" s="97"/>
      <c r="H795" s="103" t="n">
        <f aca="false">IF(H$1="P",MAX(0,H$2-$D795),IF(H$1="C",MAX(0,$D795-H$2)))</f>
        <v>0</v>
      </c>
      <c r="I795" s="103" t="n">
        <f aca="false">IF(I$1="P",MAX(0,I$2-$D795),IF(I$1="C",MAX(0,$D795-I$2)))</f>
        <v>0</v>
      </c>
      <c r="J795" s="103" t="n">
        <f aca="false">IF(J$1="P",MAX(0,J$2-$D795),IF(J$1="C",MAX(0,$D795-J$2)))</f>
        <v>0</v>
      </c>
      <c r="K795" s="103" t="n">
        <f aca="false">IF(K$1="P",MAX(0,K$2-$D795),IF(K$1="C",MAX(0,$D795-K$2)))</f>
        <v>0</v>
      </c>
      <c r="L795" s="103" t="n">
        <f aca="false">IF(L$1="P",MAX(0,L$2-$D795),IF(L$1="C",MAX(0,$D795-L$2)))</f>
        <v>0</v>
      </c>
      <c r="M795" s="103" t="n">
        <f aca="false">IF(M$1="P",MAX(0,M$2-$D795),IF(M$1="C",MAX(0,$D795-M$2)))</f>
        <v>2.81</v>
      </c>
      <c r="N795" s="103" t="n">
        <f aca="false">IF(N$1="P",MAX(0,N$2-$D795),IF(N$1="C",MAX(0,$D795-N$2)))</f>
        <v>27.19</v>
      </c>
      <c r="O795" s="103" t="n">
        <f aca="false">IF(O$1="P",MAX(0,O$2-$D795),IF(O$1="C",MAX(0,$D795-O$2)))</f>
        <v>22.19</v>
      </c>
      <c r="P795" s="103" t="n">
        <f aca="false">IF(P$1="P",MAX(0,P$2-$D795),IF(P$1="C",MAX(0,$D795-P$2)))</f>
        <v>17.19</v>
      </c>
      <c r="Q795" s="103" t="n">
        <f aca="false">IF(Q$1="P",MAX(0,Q$2-$D795),IF(Q$1="C",MAX(0,$D795-Q$2)))</f>
        <v>12.19</v>
      </c>
      <c r="R795" s="103" t="n">
        <f aca="false">IF(R$1="P",MAX(0,R$2-$D795),IF(R$1="C",MAX(0,$D795-R$2)))</f>
        <v>7.19</v>
      </c>
      <c r="S795" s="103" t="n">
        <f aca="false">IF(S$1="P",MAX(0,S$2-$D795),IF(S$1="C",MAX(0,$D795-S$2)))</f>
        <v>0</v>
      </c>
      <c r="T795" s="103" t="n">
        <f aca="false">IF(T$1="P",MAX(0,T$2-$D795),IF(T$1="C",MAX(0,$D795-T$2)))</f>
        <v>0</v>
      </c>
      <c r="U795" s="104" t="n">
        <f aca="false">B795</f>
        <v>37</v>
      </c>
      <c r="V795" s="105" t="n">
        <f aca="false">VLOOKUP($C795,Gas!$B$3:$E$2506,2)</f>
        <v>7.065</v>
      </c>
      <c r="W795" s="46" t="n">
        <f aca="false">D795/V795</f>
        <v>6.67940552016985</v>
      </c>
      <c r="X795" s="99" t="n">
        <f aca="false">VLOOKUP($C795,Gas!$B$3:$E$2506,4)</f>
        <v>0.775542693955322</v>
      </c>
    </row>
    <row r="796" customFormat="false" ht="12.75" hidden="false" customHeight="false" outlineLevel="0" collapsed="false">
      <c r="A796" s="0" t="n">
        <f aca="false">YEAR(C796)</f>
        <v>2001</v>
      </c>
      <c r="B796" s="95" t="n">
        <f aca="false">MONTH(C796)+(YEAR(C796)-1998)*12</f>
        <v>37</v>
      </c>
      <c r="C796" s="101" t="n">
        <v>36913</v>
      </c>
      <c r="D796" s="102" t="n">
        <v>52.23</v>
      </c>
      <c r="E796" s="98" t="n">
        <f aca="false">LN(D796/D795)</f>
        <v>0.101475036709911</v>
      </c>
      <c r="F796" s="106" t="n">
        <f aca="false">STDEV(E787:E796)*SQRT(trade_day)</f>
        <v>1.04708040870142</v>
      </c>
      <c r="G796" s="97"/>
      <c r="H796" s="103" t="n">
        <f aca="false">IF(H$1="P",MAX(0,H$2-$D796),IF(H$1="C",MAX(0,$D796-H$2)))</f>
        <v>0</v>
      </c>
      <c r="I796" s="103" t="n">
        <f aca="false">IF(I$1="P",MAX(0,I$2-$D796),IF(I$1="C",MAX(0,$D796-I$2)))</f>
        <v>0</v>
      </c>
      <c r="J796" s="103" t="n">
        <f aca="false">IF(J$1="P",MAX(0,J$2-$D796),IF(J$1="C",MAX(0,$D796-J$2)))</f>
        <v>0</v>
      </c>
      <c r="K796" s="103" t="n">
        <f aca="false">IF(K$1="P",MAX(0,K$2-$D796),IF(K$1="C",MAX(0,$D796-K$2)))</f>
        <v>0</v>
      </c>
      <c r="L796" s="103" t="n">
        <f aca="false">IF(L$1="P",MAX(0,L$2-$D796),IF(L$1="C",MAX(0,$D796-L$2)))</f>
        <v>0</v>
      </c>
      <c r="M796" s="103" t="n">
        <f aca="false">IF(M$1="P",MAX(0,M$2-$D796),IF(M$1="C",MAX(0,$D796-M$2)))</f>
        <v>0</v>
      </c>
      <c r="N796" s="103" t="n">
        <f aca="false">IF(N$1="P",MAX(0,N$2-$D796),IF(N$1="C",MAX(0,$D796-N$2)))</f>
        <v>32.23</v>
      </c>
      <c r="O796" s="103" t="n">
        <f aca="false">IF(O$1="P",MAX(0,O$2-$D796),IF(O$1="C",MAX(0,$D796-O$2)))</f>
        <v>27.23</v>
      </c>
      <c r="P796" s="103" t="n">
        <f aca="false">IF(P$1="P",MAX(0,P$2-$D796),IF(P$1="C",MAX(0,$D796-P$2)))</f>
        <v>22.23</v>
      </c>
      <c r="Q796" s="103" t="n">
        <f aca="false">IF(Q$1="P",MAX(0,Q$2-$D796),IF(Q$1="C",MAX(0,$D796-Q$2)))</f>
        <v>17.23</v>
      </c>
      <c r="R796" s="103" t="n">
        <f aca="false">IF(R$1="P",MAX(0,R$2-$D796),IF(R$1="C",MAX(0,$D796-R$2)))</f>
        <v>12.23</v>
      </c>
      <c r="S796" s="103" t="n">
        <f aca="false">IF(S$1="P",MAX(0,S$2-$D796),IF(S$1="C",MAX(0,$D796-S$2)))</f>
        <v>2.23</v>
      </c>
      <c r="T796" s="103" t="n">
        <f aca="false">IF(T$1="P",MAX(0,T$2-$D796),IF(T$1="C",MAX(0,$D796-T$2)))</f>
        <v>0</v>
      </c>
      <c r="U796" s="104" t="n">
        <f aca="false">B796</f>
        <v>37</v>
      </c>
      <c r="V796" s="105" t="n">
        <f aca="false">VLOOKUP($C796,Gas!$B$3:$E$2506,2)</f>
        <v>7.575</v>
      </c>
      <c r="W796" s="46" t="n">
        <f aca="false">D796/V796</f>
        <v>6.89504950495049</v>
      </c>
      <c r="X796" s="99" t="n">
        <f aca="false">VLOOKUP($C796,Gas!$B$3:$E$2506,4)</f>
        <v>0.90419078292582</v>
      </c>
    </row>
    <row r="797" customFormat="false" ht="12.75" hidden="false" customHeight="false" outlineLevel="0" collapsed="false">
      <c r="A797" s="0" t="n">
        <f aca="false">YEAR(C797)</f>
        <v>2001</v>
      </c>
      <c r="B797" s="95" t="n">
        <f aca="false">MONTH(C797)+(YEAR(C797)-1998)*12</f>
        <v>37</v>
      </c>
      <c r="C797" s="101" t="n">
        <v>36914</v>
      </c>
      <c r="D797" s="102" t="n">
        <v>51.97</v>
      </c>
      <c r="E797" s="98" t="n">
        <f aca="false">LN(D797/D796)</f>
        <v>-0.00499041342785683</v>
      </c>
      <c r="F797" s="106" t="n">
        <f aca="false">STDEV(E788:E797)*SQRT(trade_day)</f>
        <v>0.94645590695889</v>
      </c>
      <c r="G797" s="97"/>
      <c r="H797" s="103" t="n">
        <f aca="false">IF(H$1="P",MAX(0,H$2-$D797),IF(H$1="C",MAX(0,$D797-H$2)))</f>
        <v>0</v>
      </c>
      <c r="I797" s="103" t="n">
        <f aca="false">IF(I$1="P",MAX(0,I$2-$D797),IF(I$1="C",MAX(0,$D797-I$2)))</f>
        <v>0</v>
      </c>
      <c r="J797" s="103" t="n">
        <f aca="false">IF(J$1="P",MAX(0,J$2-$D797),IF(J$1="C",MAX(0,$D797-J$2)))</f>
        <v>0</v>
      </c>
      <c r="K797" s="103" t="n">
        <f aca="false">IF(K$1="P",MAX(0,K$2-$D797),IF(K$1="C",MAX(0,$D797-K$2)))</f>
        <v>0</v>
      </c>
      <c r="L797" s="103" t="n">
        <f aca="false">IF(L$1="P",MAX(0,L$2-$D797),IF(L$1="C",MAX(0,$D797-L$2)))</f>
        <v>0</v>
      </c>
      <c r="M797" s="103" t="n">
        <f aca="false">IF(M$1="P",MAX(0,M$2-$D797),IF(M$1="C",MAX(0,$D797-M$2)))</f>
        <v>0</v>
      </c>
      <c r="N797" s="103" t="n">
        <f aca="false">IF(N$1="P",MAX(0,N$2-$D797),IF(N$1="C",MAX(0,$D797-N$2)))</f>
        <v>31.97</v>
      </c>
      <c r="O797" s="103" t="n">
        <f aca="false">IF(O$1="P",MAX(0,O$2-$D797),IF(O$1="C",MAX(0,$D797-O$2)))</f>
        <v>26.97</v>
      </c>
      <c r="P797" s="103" t="n">
        <f aca="false">IF(P$1="P",MAX(0,P$2-$D797),IF(P$1="C",MAX(0,$D797-P$2)))</f>
        <v>21.97</v>
      </c>
      <c r="Q797" s="103" t="n">
        <f aca="false">IF(Q$1="P",MAX(0,Q$2-$D797),IF(Q$1="C",MAX(0,$D797-Q$2)))</f>
        <v>16.97</v>
      </c>
      <c r="R797" s="103" t="n">
        <f aca="false">IF(R$1="P",MAX(0,R$2-$D797),IF(R$1="C",MAX(0,$D797-R$2)))</f>
        <v>11.97</v>
      </c>
      <c r="S797" s="103" t="n">
        <f aca="false">IF(S$1="P",MAX(0,S$2-$D797),IF(S$1="C",MAX(0,$D797-S$2)))</f>
        <v>1.97</v>
      </c>
      <c r="T797" s="103" t="n">
        <f aca="false">IF(T$1="P",MAX(0,T$2-$D797),IF(T$1="C",MAX(0,$D797-T$2)))</f>
        <v>0</v>
      </c>
      <c r="U797" s="104" t="n">
        <f aca="false">B797</f>
        <v>37</v>
      </c>
      <c r="V797" s="105" t="n">
        <f aca="false">VLOOKUP($C797,Gas!$B$3:$E$2506,2)</f>
        <v>7.675</v>
      </c>
      <c r="W797" s="46" t="n">
        <f aca="false">D797/V797</f>
        <v>6.77133550488599</v>
      </c>
      <c r="X797" s="99" t="n">
        <f aca="false">VLOOKUP($C797,Gas!$B$3:$E$2506,4)</f>
        <v>0.920013940629682</v>
      </c>
    </row>
    <row r="798" customFormat="false" ht="12.75" hidden="false" customHeight="false" outlineLevel="0" collapsed="false">
      <c r="A798" s="0" t="n">
        <f aca="false">YEAR(C798)</f>
        <v>2001</v>
      </c>
      <c r="B798" s="95" t="n">
        <f aca="false">MONTH(C798)+(YEAR(C798)-1998)*12</f>
        <v>37</v>
      </c>
      <c r="C798" s="101" t="n">
        <v>36915</v>
      </c>
      <c r="D798" s="102" t="n">
        <v>49.59</v>
      </c>
      <c r="E798" s="98" t="n">
        <f aca="false">LN(D798/D797)</f>
        <v>-0.0468774285193079</v>
      </c>
      <c r="F798" s="106" t="n">
        <f aca="false">STDEV(E789:E798)*SQRT(trade_day)</f>
        <v>0.953978896658152</v>
      </c>
      <c r="G798" s="97"/>
      <c r="H798" s="103" t="n">
        <f aca="false">IF(H$1="P",MAX(0,H$2-$D798),IF(H$1="C",MAX(0,$D798-H$2)))</f>
        <v>0</v>
      </c>
      <c r="I798" s="103" t="n">
        <f aca="false">IF(I$1="P",MAX(0,I$2-$D798),IF(I$1="C",MAX(0,$D798-I$2)))</f>
        <v>0</v>
      </c>
      <c r="J798" s="103" t="n">
        <f aca="false">IF(J$1="P",MAX(0,J$2-$D798),IF(J$1="C",MAX(0,$D798-J$2)))</f>
        <v>0</v>
      </c>
      <c r="K798" s="103" t="n">
        <f aca="false">IF(K$1="P",MAX(0,K$2-$D798),IF(K$1="C",MAX(0,$D798-K$2)))</f>
        <v>0</v>
      </c>
      <c r="L798" s="103" t="n">
        <f aca="false">IF(L$1="P",MAX(0,L$2-$D798),IF(L$1="C",MAX(0,$D798-L$2)))</f>
        <v>0</v>
      </c>
      <c r="M798" s="103" t="n">
        <f aca="false">IF(M$1="P",MAX(0,M$2-$D798),IF(M$1="C",MAX(0,$D798-M$2)))</f>
        <v>0.409999999999997</v>
      </c>
      <c r="N798" s="103" t="n">
        <f aca="false">IF(N$1="P",MAX(0,N$2-$D798),IF(N$1="C",MAX(0,$D798-N$2)))</f>
        <v>29.59</v>
      </c>
      <c r="O798" s="103" t="n">
        <f aca="false">IF(O$1="P",MAX(0,O$2-$D798),IF(O$1="C",MAX(0,$D798-O$2)))</f>
        <v>24.59</v>
      </c>
      <c r="P798" s="103" t="n">
        <f aca="false">IF(P$1="P",MAX(0,P$2-$D798),IF(P$1="C",MAX(0,$D798-P$2)))</f>
        <v>19.59</v>
      </c>
      <c r="Q798" s="103" t="n">
        <f aca="false">IF(Q$1="P",MAX(0,Q$2-$D798),IF(Q$1="C",MAX(0,$D798-Q$2)))</f>
        <v>14.59</v>
      </c>
      <c r="R798" s="103" t="n">
        <f aca="false">IF(R$1="P",MAX(0,R$2-$D798),IF(R$1="C",MAX(0,$D798-R$2)))</f>
        <v>9.59</v>
      </c>
      <c r="S798" s="103" t="n">
        <f aca="false">IF(S$1="P",MAX(0,S$2-$D798),IF(S$1="C",MAX(0,$D798-S$2)))</f>
        <v>0</v>
      </c>
      <c r="T798" s="103" t="n">
        <f aca="false">IF(T$1="P",MAX(0,T$2-$D798),IF(T$1="C",MAX(0,$D798-T$2)))</f>
        <v>0</v>
      </c>
      <c r="U798" s="104" t="n">
        <f aca="false">B798</f>
        <v>37</v>
      </c>
      <c r="V798" s="105" t="n">
        <f aca="false">VLOOKUP($C798,Gas!$B$3:$E$2506,2)</f>
        <v>7.065</v>
      </c>
      <c r="W798" s="46" t="n">
        <f aca="false">D798/V798</f>
        <v>7.01910828025478</v>
      </c>
      <c r="X798" s="99" t="n">
        <f aca="false">VLOOKUP($C798,Gas!$B$3:$E$2506,4)</f>
        <v>1.00396001553832</v>
      </c>
    </row>
    <row r="799" customFormat="false" ht="12.75" hidden="false" customHeight="false" outlineLevel="0" collapsed="false">
      <c r="A799" s="0" t="n">
        <f aca="false">YEAR(C799)</f>
        <v>2001</v>
      </c>
      <c r="B799" s="95" t="n">
        <f aca="false">MONTH(C799)+(YEAR(C799)-1998)*12</f>
        <v>37</v>
      </c>
      <c r="C799" s="101" t="n">
        <v>36916</v>
      </c>
      <c r="D799" s="102" t="n">
        <v>50.3</v>
      </c>
      <c r="E799" s="98" t="n">
        <f aca="false">LN(D799/D798)</f>
        <v>0.0142158766046509</v>
      </c>
      <c r="F799" s="106" t="n">
        <f aca="false">STDEV(E790:E799)*SQRT(trade_day)</f>
        <v>0.939913041435569</v>
      </c>
      <c r="G799" s="97"/>
      <c r="H799" s="103" t="n">
        <f aca="false">IF(H$1="P",MAX(0,H$2-$D799),IF(H$1="C",MAX(0,$D799-H$2)))</f>
        <v>0</v>
      </c>
      <c r="I799" s="103" t="n">
        <f aca="false">IF(I$1="P",MAX(0,I$2-$D799),IF(I$1="C",MAX(0,$D799-I$2)))</f>
        <v>0</v>
      </c>
      <c r="J799" s="103" t="n">
        <f aca="false">IF(J$1="P",MAX(0,J$2-$D799),IF(J$1="C",MAX(0,$D799-J$2)))</f>
        <v>0</v>
      </c>
      <c r="K799" s="103" t="n">
        <f aca="false">IF(K$1="P",MAX(0,K$2-$D799),IF(K$1="C",MAX(0,$D799-K$2)))</f>
        <v>0</v>
      </c>
      <c r="L799" s="103" t="n">
        <f aca="false">IF(L$1="P",MAX(0,L$2-$D799),IF(L$1="C",MAX(0,$D799-L$2)))</f>
        <v>0</v>
      </c>
      <c r="M799" s="103" t="n">
        <f aca="false">IF(M$1="P",MAX(0,M$2-$D799),IF(M$1="C",MAX(0,$D799-M$2)))</f>
        <v>0</v>
      </c>
      <c r="N799" s="103" t="n">
        <f aca="false">IF(N$1="P",MAX(0,N$2-$D799),IF(N$1="C",MAX(0,$D799-N$2)))</f>
        <v>30.3</v>
      </c>
      <c r="O799" s="103" t="n">
        <f aca="false">IF(O$1="P",MAX(0,O$2-$D799),IF(O$1="C",MAX(0,$D799-O$2)))</f>
        <v>25.3</v>
      </c>
      <c r="P799" s="103" t="n">
        <f aca="false">IF(P$1="P",MAX(0,P$2-$D799),IF(P$1="C",MAX(0,$D799-P$2)))</f>
        <v>20.3</v>
      </c>
      <c r="Q799" s="103" t="n">
        <f aca="false">IF(Q$1="P",MAX(0,Q$2-$D799),IF(Q$1="C",MAX(0,$D799-Q$2)))</f>
        <v>15.3</v>
      </c>
      <c r="R799" s="103" t="n">
        <f aca="false">IF(R$1="P",MAX(0,R$2-$D799),IF(R$1="C",MAX(0,$D799-R$2)))</f>
        <v>10.3</v>
      </c>
      <c r="S799" s="103" t="n">
        <f aca="false">IF(S$1="P",MAX(0,S$2-$D799),IF(S$1="C",MAX(0,$D799-S$2)))</f>
        <v>0.299999999999997</v>
      </c>
      <c r="T799" s="103" t="n">
        <f aca="false">IF(T$1="P",MAX(0,T$2-$D799),IF(T$1="C",MAX(0,$D799-T$2)))</f>
        <v>0</v>
      </c>
      <c r="U799" s="104" t="n">
        <f aca="false">B799</f>
        <v>37</v>
      </c>
      <c r="V799" s="105" t="n">
        <f aca="false">VLOOKUP($C799,Gas!$B$3:$E$2506,2)</f>
        <v>6.91</v>
      </c>
      <c r="W799" s="46" t="n">
        <f aca="false">D799/V799</f>
        <v>7.27930535455861</v>
      </c>
      <c r="X799" s="99" t="n">
        <f aca="false">VLOOKUP($C799,Gas!$B$3:$E$2506,4)</f>
        <v>0.993581592900831</v>
      </c>
    </row>
    <row r="800" customFormat="false" ht="12.75" hidden="false" customHeight="false" outlineLevel="0" collapsed="false">
      <c r="A800" s="0" t="n">
        <f aca="false">YEAR(C800)</f>
        <v>2001</v>
      </c>
      <c r="B800" s="95" t="n">
        <f aca="false">MONTH(C800)+(YEAR(C800)-1998)*12</f>
        <v>37</v>
      </c>
      <c r="C800" s="101" t="n">
        <v>36917</v>
      </c>
      <c r="D800" s="102" t="n">
        <v>47.69</v>
      </c>
      <c r="E800" s="98" t="n">
        <f aca="false">LN(D800/D799)</f>
        <v>-0.0532833447955606</v>
      </c>
      <c r="F800" s="106" t="n">
        <f aca="false">STDEV(E791:E800)*SQRT(trade_day)</f>
        <v>0.848169527045917</v>
      </c>
      <c r="G800" s="97"/>
      <c r="H800" s="103" t="n">
        <f aca="false">IF(H$1="P",MAX(0,H$2-$D800),IF(H$1="C",MAX(0,$D800-H$2)))</f>
        <v>0</v>
      </c>
      <c r="I800" s="103" t="n">
        <f aca="false">IF(I$1="P",MAX(0,I$2-$D800),IF(I$1="C",MAX(0,$D800-I$2)))</f>
        <v>0</v>
      </c>
      <c r="J800" s="103" t="n">
        <f aca="false">IF(J$1="P",MAX(0,J$2-$D800),IF(J$1="C",MAX(0,$D800-J$2)))</f>
        <v>0</v>
      </c>
      <c r="K800" s="103" t="n">
        <f aca="false">IF(K$1="P",MAX(0,K$2-$D800),IF(K$1="C",MAX(0,$D800-K$2)))</f>
        <v>0</v>
      </c>
      <c r="L800" s="103" t="n">
        <f aca="false">IF(L$1="P",MAX(0,L$2-$D800),IF(L$1="C",MAX(0,$D800-L$2)))</f>
        <v>0</v>
      </c>
      <c r="M800" s="103" t="n">
        <f aca="false">IF(M$1="P",MAX(0,M$2-$D800),IF(M$1="C",MAX(0,$D800-M$2)))</f>
        <v>2.31</v>
      </c>
      <c r="N800" s="103" t="n">
        <f aca="false">IF(N$1="P",MAX(0,N$2-$D800),IF(N$1="C",MAX(0,$D800-N$2)))</f>
        <v>27.69</v>
      </c>
      <c r="O800" s="103" t="n">
        <f aca="false">IF(O$1="P",MAX(0,O$2-$D800),IF(O$1="C",MAX(0,$D800-O$2)))</f>
        <v>22.69</v>
      </c>
      <c r="P800" s="103" t="n">
        <f aca="false">IF(P$1="P",MAX(0,P$2-$D800),IF(P$1="C",MAX(0,$D800-P$2)))</f>
        <v>17.69</v>
      </c>
      <c r="Q800" s="103" t="n">
        <f aca="false">IF(Q$1="P",MAX(0,Q$2-$D800),IF(Q$1="C",MAX(0,$D800-Q$2)))</f>
        <v>12.69</v>
      </c>
      <c r="R800" s="103" t="n">
        <f aca="false">IF(R$1="P",MAX(0,R$2-$D800),IF(R$1="C",MAX(0,$D800-R$2)))</f>
        <v>7.69</v>
      </c>
      <c r="S800" s="103" t="n">
        <f aca="false">IF(S$1="P",MAX(0,S$2-$D800),IF(S$1="C",MAX(0,$D800-S$2)))</f>
        <v>0</v>
      </c>
      <c r="T800" s="103" t="n">
        <f aca="false">IF(T$1="P",MAX(0,T$2-$D800),IF(T$1="C",MAX(0,$D800-T$2)))</f>
        <v>0</v>
      </c>
      <c r="U800" s="104" t="n">
        <f aca="false">B800</f>
        <v>37</v>
      </c>
      <c r="V800" s="105" t="n">
        <f aca="false">VLOOKUP($C800,Gas!$B$3:$E$2506,2)</f>
        <v>7.295</v>
      </c>
      <c r="W800" s="46" t="n">
        <f aca="false">D800/V800</f>
        <v>6.53735435229609</v>
      </c>
      <c r="X800" s="99" t="n">
        <f aca="false">VLOOKUP($C800,Gas!$B$3:$E$2506,4)</f>
        <v>1.09491238431445</v>
      </c>
    </row>
    <row r="801" customFormat="false" ht="12.75" hidden="false" customHeight="false" outlineLevel="0" collapsed="false">
      <c r="A801" s="0" t="n">
        <f aca="false">YEAR(C801)</f>
        <v>2001</v>
      </c>
      <c r="B801" s="95" t="n">
        <f aca="false">MONTH(C801)+(YEAR(C801)-1998)*12</f>
        <v>37</v>
      </c>
      <c r="C801" s="101" t="n">
        <v>36920</v>
      </c>
      <c r="D801" s="102" t="n">
        <v>47.23</v>
      </c>
      <c r="E801" s="98" t="n">
        <f aca="false">LN(D801/D800)</f>
        <v>-0.0096924484021072</v>
      </c>
      <c r="F801" s="106" t="n">
        <f aca="false">STDEV(E792:E801)*SQRT(trade_day)</f>
        <v>0.791572986219469</v>
      </c>
      <c r="G801" s="97"/>
      <c r="H801" s="103" t="n">
        <f aca="false">IF(H$1="P",MAX(0,H$2-$D801),IF(H$1="C",MAX(0,$D801-H$2)))</f>
        <v>0</v>
      </c>
      <c r="I801" s="103" t="n">
        <f aca="false">IF(I$1="P",MAX(0,I$2-$D801),IF(I$1="C",MAX(0,$D801-I$2)))</f>
        <v>0</v>
      </c>
      <c r="J801" s="103" t="n">
        <f aca="false">IF(J$1="P",MAX(0,J$2-$D801),IF(J$1="C",MAX(0,$D801-J$2)))</f>
        <v>0</v>
      </c>
      <c r="K801" s="103" t="n">
        <f aca="false">IF(K$1="P",MAX(0,K$2-$D801),IF(K$1="C",MAX(0,$D801-K$2)))</f>
        <v>0</v>
      </c>
      <c r="L801" s="103" t="n">
        <f aca="false">IF(L$1="P",MAX(0,L$2-$D801),IF(L$1="C",MAX(0,$D801-L$2)))</f>
        <v>0</v>
      </c>
      <c r="M801" s="103" t="n">
        <f aca="false">IF(M$1="P",MAX(0,M$2-$D801),IF(M$1="C",MAX(0,$D801-M$2)))</f>
        <v>2.77</v>
      </c>
      <c r="N801" s="103" t="n">
        <f aca="false">IF(N$1="P",MAX(0,N$2-$D801),IF(N$1="C",MAX(0,$D801-N$2)))</f>
        <v>27.23</v>
      </c>
      <c r="O801" s="103" t="n">
        <f aca="false">IF(O$1="P",MAX(0,O$2-$D801),IF(O$1="C",MAX(0,$D801-O$2)))</f>
        <v>22.23</v>
      </c>
      <c r="P801" s="103" t="n">
        <f aca="false">IF(P$1="P",MAX(0,P$2-$D801),IF(P$1="C",MAX(0,$D801-P$2)))</f>
        <v>17.23</v>
      </c>
      <c r="Q801" s="103" t="n">
        <f aca="false">IF(Q$1="P",MAX(0,Q$2-$D801),IF(Q$1="C",MAX(0,$D801-Q$2)))</f>
        <v>12.23</v>
      </c>
      <c r="R801" s="103" t="n">
        <f aca="false">IF(R$1="P",MAX(0,R$2-$D801),IF(R$1="C",MAX(0,$D801-R$2)))</f>
        <v>7.23</v>
      </c>
      <c r="S801" s="103" t="n">
        <f aca="false">IF(S$1="P",MAX(0,S$2-$D801),IF(S$1="C",MAX(0,$D801-S$2)))</f>
        <v>0</v>
      </c>
      <c r="T801" s="103" t="n">
        <f aca="false">IF(T$1="P",MAX(0,T$2-$D801),IF(T$1="C",MAX(0,$D801-T$2)))</f>
        <v>0</v>
      </c>
      <c r="U801" s="104" t="n">
        <f aca="false">B801</f>
        <v>37</v>
      </c>
      <c r="V801" s="105" t="n">
        <f aca="false">VLOOKUP($C801,Gas!$B$3:$E$2506,2)</f>
        <v>7.035</v>
      </c>
      <c r="W801" s="46" t="n">
        <f aca="false">D801/V801</f>
        <v>6.7135749822317</v>
      </c>
      <c r="X801" s="99" t="n">
        <f aca="false">VLOOKUP($C801,Gas!$B$3:$E$2506,4)</f>
        <v>0.821381320819498</v>
      </c>
    </row>
    <row r="802" customFormat="false" ht="12.75" hidden="false" customHeight="false" outlineLevel="0" collapsed="false">
      <c r="A802" s="0" t="n">
        <f aca="false">YEAR(C802)</f>
        <v>2001</v>
      </c>
      <c r="B802" s="95" t="n">
        <f aca="false">MONTH(C802)+(YEAR(C802)-1998)*12</f>
        <v>37</v>
      </c>
      <c r="C802" s="101" t="n">
        <v>36921</v>
      </c>
      <c r="D802" s="102" t="n">
        <v>46.39</v>
      </c>
      <c r="E802" s="98" t="n">
        <f aca="false">LN(D802/D801)</f>
        <v>-0.0179453651443734</v>
      </c>
      <c r="F802" s="106" t="n">
        <f aca="false">STDEV(E793:E802)*SQRT(trade_day)</f>
        <v>0.719308547800493</v>
      </c>
      <c r="G802" s="97"/>
      <c r="H802" s="103" t="n">
        <f aca="false">IF(H$1="P",MAX(0,H$2-$D802),IF(H$1="C",MAX(0,$D802-H$2)))</f>
        <v>0</v>
      </c>
      <c r="I802" s="103" t="n">
        <f aca="false">IF(I$1="P",MAX(0,I$2-$D802),IF(I$1="C",MAX(0,$D802-I$2)))</f>
        <v>0</v>
      </c>
      <c r="J802" s="103" t="n">
        <f aca="false">IF(J$1="P",MAX(0,J$2-$D802),IF(J$1="C",MAX(0,$D802-J$2)))</f>
        <v>0</v>
      </c>
      <c r="K802" s="103" t="n">
        <f aca="false">IF(K$1="P",MAX(0,K$2-$D802),IF(K$1="C",MAX(0,$D802-K$2)))</f>
        <v>0</v>
      </c>
      <c r="L802" s="103" t="n">
        <f aca="false">IF(L$1="P",MAX(0,L$2-$D802),IF(L$1="C",MAX(0,$D802-L$2)))</f>
        <v>0</v>
      </c>
      <c r="M802" s="103" t="n">
        <f aca="false">IF(M$1="P",MAX(0,M$2-$D802),IF(M$1="C",MAX(0,$D802-M$2)))</f>
        <v>3.61</v>
      </c>
      <c r="N802" s="103" t="n">
        <f aca="false">IF(N$1="P",MAX(0,N$2-$D802),IF(N$1="C",MAX(0,$D802-N$2)))</f>
        <v>26.39</v>
      </c>
      <c r="O802" s="103" t="n">
        <f aca="false">IF(O$1="P",MAX(0,O$2-$D802),IF(O$1="C",MAX(0,$D802-O$2)))</f>
        <v>21.39</v>
      </c>
      <c r="P802" s="103" t="n">
        <f aca="false">IF(P$1="P",MAX(0,P$2-$D802),IF(P$1="C",MAX(0,$D802-P$2)))</f>
        <v>16.39</v>
      </c>
      <c r="Q802" s="103" t="n">
        <f aca="false">IF(Q$1="P",MAX(0,Q$2-$D802),IF(Q$1="C",MAX(0,$D802-Q$2)))</f>
        <v>11.39</v>
      </c>
      <c r="R802" s="103" t="n">
        <f aca="false">IF(R$1="P",MAX(0,R$2-$D802),IF(R$1="C",MAX(0,$D802-R$2)))</f>
        <v>6.39</v>
      </c>
      <c r="S802" s="103" t="n">
        <f aca="false">IF(S$1="P",MAX(0,S$2-$D802),IF(S$1="C",MAX(0,$D802-S$2)))</f>
        <v>0</v>
      </c>
      <c r="T802" s="103" t="n">
        <f aca="false">IF(T$1="P",MAX(0,T$2-$D802),IF(T$1="C",MAX(0,$D802-T$2)))</f>
        <v>0</v>
      </c>
      <c r="U802" s="104" t="n">
        <f aca="false">B802</f>
        <v>37</v>
      </c>
      <c r="V802" s="105" t="n">
        <f aca="false">VLOOKUP($C802,Gas!$B$3:$E$2506,2)</f>
        <v>6.6</v>
      </c>
      <c r="W802" s="46" t="n">
        <f aca="false">D802/V802</f>
        <v>7.02878787878788</v>
      </c>
      <c r="X802" s="99" t="n">
        <f aca="false">VLOOKUP($C802,Gas!$B$3:$E$2506,4)</f>
        <v>0.752295351432296</v>
      </c>
    </row>
    <row r="803" customFormat="false" ht="12.75" hidden="false" customHeight="false" outlineLevel="0" collapsed="false">
      <c r="A803" s="0" t="n">
        <f aca="false">YEAR(C803)</f>
        <v>2001</v>
      </c>
      <c r="B803" s="95" t="n">
        <f aca="false">MONTH(C803)+(YEAR(C803)-1998)*12</f>
        <v>37</v>
      </c>
      <c r="C803" s="101" t="n">
        <v>36922</v>
      </c>
      <c r="D803" s="102" t="n">
        <v>41.73</v>
      </c>
      <c r="E803" s="98" t="n">
        <f aca="false">LN(D803/D802)</f>
        <v>-0.105863624160191</v>
      </c>
      <c r="F803" s="106" t="n">
        <f aca="false">STDEV(E794:E803)*SQRT(trade_day)</f>
        <v>0.859828156371839</v>
      </c>
      <c r="G803" s="97"/>
      <c r="H803" s="103" t="n">
        <f aca="false">IF(H$1="P",MAX(0,H$2-$D803),IF(H$1="C",MAX(0,$D803-H$2)))</f>
        <v>0</v>
      </c>
      <c r="I803" s="103" t="n">
        <f aca="false">IF(I$1="P",MAX(0,I$2-$D803),IF(I$1="C",MAX(0,$D803-I$2)))</f>
        <v>0</v>
      </c>
      <c r="J803" s="103" t="n">
        <f aca="false">IF(J$1="P",MAX(0,J$2-$D803),IF(J$1="C",MAX(0,$D803-J$2)))</f>
        <v>0</v>
      </c>
      <c r="K803" s="103" t="n">
        <f aca="false">IF(K$1="P",MAX(0,K$2-$D803),IF(K$1="C",MAX(0,$D803-K$2)))</f>
        <v>0</v>
      </c>
      <c r="L803" s="103" t="n">
        <f aca="false">IF(L$1="P",MAX(0,L$2-$D803),IF(L$1="C",MAX(0,$D803-L$2)))</f>
        <v>0</v>
      </c>
      <c r="M803" s="103" t="n">
        <f aca="false">IF(M$1="P",MAX(0,M$2-$D803),IF(M$1="C",MAX(0,$D803-M$2)))</f>
        <v>8.27</v>
      </c>
      <c r="N803" s="103" t="n">
        <f aca="false">IF(N$1="P",MAX(0,N$2-$D803),IF(N$1="C",MAX(0,$D803-N$2)))</f>
        <v>21.73</v>
      </c>
      <c r="O803" s="103" t="n">
        <f aca="false">IF(O$1="P",MAX(0,O$2-$D803),IF(O$1="C",MAX(0,$D803-O$2)))</f>
        <v>16.73</v>
      </c>
      <c r="P803" s="103" t="n">
        <f aca="false">IF(P$1="P",MAX(0,P$2-$D803),IF(P$1="C",MAX(0,$D803-P$2)))</f>
        <v>11.73</v>
      </c>
      <c r="Q803" s="103" t="n">
        <f aca="false">IF(Q$1="P",MAX(0,Q$2-$D803),IF(Q$1="C",MAX(0,$D803-Q$2)))</f>
        <v>6.73</v>
      </c>
      <c r="R803" s="103" t="n">
        <f aca="false">IF(R$1="P",MAX(0,R$2-$D803),IF(R$1="C",MAX(0,$D803-R$2)))</f>
        <v>1.73</v>
      </c>
      <c r="S803" s="103" t="n">
        <f aca="false">IF(S$1="P",MAX(0,S$2-$D803),IF(S$1="C",MAX(0,$D803-S$2)))</f>
        <v>0</v>
      </c>
      <c r="T803" s="103" t="n">
        <f aca="false">IF(T$1="P",MAX(0,T$2-$D803),IF(T$1="C",MAX(0,$D803-T$2)))</f>
        <v>0</v>
      </c>
      <c r="U803" s="104" t="n">
        <f aca="false">B803</f>
        <v>37</v>
      </c>
      <c r="V803" s="105" t="n">
        <f aca="false">VLOOKUP($C803,Gas!$B$3:$E$2506,2)</f>
        <v>5.87</v>
      </c>
      <c r="W803" s="46" t="n">
        <f aca="false">D803/V803</f>
        <v>7.10902896081772</v>
      </c>
      <c r="X803" s="99" t="n">
        <f aca="false">VLOOKUP($C803,Gas!$B$3:$E$2506,4)</f>
        <v>0.967697214012127</v>
      </c>
    </row>
    <row r="804" customFormat="false" ht="12.75" hidden="false" customHeight="false" outlineLevel="0" collapsed="false">
      <c r="A804" s="0" t="n">
        <f aca="false">YEAR(C804)</f>
        <v>2001</v>
      </c>
      <c r="B804" s="95" t="n">
        <f aca="false">MONTH(C804)+(YEAR(C804)-1998)*12</f>
        <v>38</v>
      </c>
      <c r="C804" s="101" t="n">
        <v>36923</v>
      </c>
      <c r="D804" s="102" t="n">
        <v>39.6</v>
      </c>
      <c r="E804" s="98" t="n">
        <f aca="false">LN(D804/D803)</f>
        <v>-0.0523911763430263</v>
      </c>
      <c r="F804" s="106" t="n">
        <f aca="false">STDEV(E795:E804)*SQRT(trade_day)</f>
        <v>0.874404264982292</v>
      </c>
      <c r="G804" s="97"/>
      <c r="H804" s="103" t="n">
        <f aca="false">IF(H$1="P",MAX(0,H$2-$D804),IF(H$1="C",MAX(0,$D804-H$2)))</f>
        <v>0</v>
      </c>
      <c r="I804" s="103" t="n">
        <f aca="false">IF(I$1="P",MAX(0,I$2-$D804),IF(I$1="C",MAX(0,$D804-I$2)))</f>
        <v>0</v>
      </c>
      <c r="J804" s="103" t="n">
        <f aca="false">IF(J$1="P",MAX(0,J$2-$D804),IF(J$1="C",MAX(0,$D804-J$2)))</f>
        <v>0</v>
      </c>
      <c r="K804" s="103" t="n">
        <f aca="false">IF(K$1="P",MAX(0,K$2-$D804),IF(K$1="C",MAX(0,$D804-K$2)))</f>
        <v>0</v>
      </c>
      <c r="L804" s="103" t="n">
        <f aca="false">IF(L$1="P",MAX(0,L$2-$D804),IF(L$1="C",MAX(0,$D804-L$2)))</f>
        <v>0.399999999999999</v>
      </c>
      <c r="M804" s="103" t="n">
        <f aca="false">IF(M$1="P",MAX(0,M$2-$D804),IF(M$1="C",MAX(0,$D804-M$2)))</f>
        <v>10.4</v>
      </c>
      <c r="N804" s="103" t="n">
        <f aca="false">IF(N$1="P",MAX(0,N$2-$D804),IF(N$1="C",MAX(0,$D804-N$2)))</f>
        <v>19.6</v>
      </c>
      <c r="O804" s="103" t="n">
        <f aca="false">IF(O$1="P",MAX(0,O$2-$D804),IF(O$1="C",MAX(0,$D804-O$2)))</f>
        <v>14.6</v>
      </c>
      <c r="P804" s="103" t="n">
        <f aca="false">IF(P$1="P",MAX(0,P$2-$D804),IF(P$1="C",MAX(0,$D804-P$2)))</f>
        <v>9.6</v>
      </c>
      <c r="Q804" s="103" t="n">
        <f aca="false">IF(Q$1="P",MAX(0,Q$2-$D804),IF(Q$1="C",MAX(0,$D804-Q$2)))</f>
        <v>4.6</v>
      </c>
      <c r="R804" s="103" t="n">
        <f aca="false">IF(R$1="P",MAX(0,R$2-$D804),IF(R$1="C",MAX(0,$D804-R$2)))</f>
        <v>0</v>
      </c>
      <c r="S804" s="103" t="n">
        <f aca="false">IF(S$1="P",MAX(0,S$2-$D804),IF(S$1="C",MAX(0,$D804-S$2)))</f>
        <v>0</v>
      </c>
      <c r="T804" s="103" t="n">
        <f aca="false">IF(T$1="P",MAX(0,T$2-$D804),IF(T$1="C",MAX(0,$D804-T$2)))</f>
        <v>0</v>
      </c>
      <c r="U804" s="104" t="n">
        <f aca="false">B804</f>
        <v>38</v>
      </c>
      <c r="V804" s="105" t="n">
        <f aca="false">VLOOKUP($C804,Gas!$B$3:$E$2506,2)</f>
        <v>5.895</v>
      </c>
      <c r="W804" s="46" t="n">
        <f aca="false">D804/V804</f>
        <v>6.7175572519084</v>
      </c>
      <c r="X804" s="99" t="n">
        <f aca="false">VLOOKUP($C804,Gas!$B$3:$E$2506,4)</f>
        <v>0.972567382865087</v>
      </c>
    </row>
    <row r="805" customFormat="false" ht="12.75" hidden="false" customHeight="false" outlineLevel="0" collapsed="false">
      <c r="A805" s="0" t="n">
        <f aca="false">YEAR(C805)</f>
        <v>2001</v>
      </c>
      <c r="B805" s="95" t="n">
        <f aca="false">MONTH(C805)+(YEAR(C805)-1998)*12</f>
        <v>38</v>
      </c>
      <c r="C805" s="101" t="n">
        <v>36924</v>
      </c>
      <c r="D805" s="102" t="n">
        <v>39.46</v>
      </c>
      <c r="E805" s="98" t="n">
        <f aca="false">LN(D805/D804)</f>
        <v>-0.00354161766596554</v>
      </c>
      <c r="F805" s="106" t="n">
        <f aca="false">STDEV(E796:E805)*SQRT(trade_day)</f>
        <v>0.861860507049815</v>
      </c>
      <c r="G805" s="97"/>
      <c r="H805" s="103" t="n">
        <f aca="false">IF(H$1="P",MAX(0,H$2-$D805),IF(H$1="C",MAX(0,$D805-H$2)))</f>
        <v>0</v>
      </c>
      <c r="I805" s="103" t="n">
        <f aca="false">IF(I$1="P",MAX(0,I$2-$D805),IF(I$1="C",MAX(0,$D805-I$2)))</f>
        <v>0</v>
      </c>
      <c r="J805" s="103" t="n">
        <f aca="false">IF(J$1="P",MAX(0,J$2-$D805),IF(J$1="C",MAX(0,$D805-J$2)))</f>
        <v>0</v>
      </c>
      <c r="K805" s="103" t="n">
        <f aca="false">IF(K$1="P",MAX(0,K$2-$D805),IF(K$1="C",MAX(0,$D805-K$2)))</f>
        <v>0</v>
      </c>
      <c r="L805" s="103" t="n">
        <f aca="false">IF(L$1="P",MAX(0,L$2-$D805),IF(L$1="C",MAX(0,$D805-L$2)))</f>
        <v>0.539999999999999</v>
      </c>
      <c r="M805" s="103" t="n">
        <f aca="false">IF(M$1="P",MAX(0,M$2-$D805),IF(M$1="C",MAX(0,$D805-M$2)))</f>
        <v>10.54</v>
      </c>
      <c r="N805" s="103" t="n">
        <f aca="false">IF(N$1="P",MAX(0,N$2-$D805),IF(N$1="C",MAX(0,$D805-N$2)))</f>
        <v>19.46</v>
      </c>
      <c r="O805" s="103" t="n">
        <f aca="false">IF(O$1="P",MAX(0,O$2-$D805),IF(O$1="C",MAX(0,$D805-O$2)))</f>
        <v>14.46</v>
      </c>
      <c r="P805" s="103" t="n">
        <f aca="false">IF(P$1="P",MAX(0,P$2-$D805),IF(P$1="C",MAX(0,$D805-P$2)))</f>
        <v>9.46</v>
      </c>
      <c r="Q805" s="103" t="n">
        <f aca="false">IF(Q$1="P",MAX(0,Q$2-$D805),IF(Q$1="C",MAX(0,$D805-Q$2)))</f>
        <v>4.46</v>
      </c>
      <c r="R805" s="103" t="n">
        <f aca="false">IF(R$1="P",MAX(0,R$2-$D805),IF(R$1="C",MAX(0,$D805-R$2)))</f>
        <v>0</v>
      </c>
      <c r="S805" s="103" t="n">
        <f aca="false">IF(S$1="P",MAX(0,S$2-$D805),IF(S$1="C",MAX(0,$D805-S$2)))</f>
        <v>0</v>
      </c>
      <c r="T805" s="103" t="n">
        <f aca="false">IF(T$1="P",MAX(0,T$2-$D805),IF(T$1="C",MAX(0,$D805-T$2)))</f>
        <v>0</v>
      </c>
      <c r="U805" s="104" t="n">
        <f aca="false">B805</f>
        <v>38</v>
      </c>
      <c r="V805" s="105" t="n">
        <f aca="false">VLOOKUP($C805,Gas!$B$3:$E$2506,2)</f>
        <v>5.84</v>
      </c>
      <c r="W805" s="46" t="n">
        <f aca="false">D805/V805</f>
        <v>6.75684931506849</v>
      </c>
      <c r="X805" s="99" t="n">
        <f aca="false">VLOOKUP($C805,Gas!$B$3:$E$2506,4)</f>
        <v>0.94587815731973</v>
      </c>
    </row>
    <row r="806" customFormat="false" ht="12.75" hidden="false" customHeight="false" outlineLevel="0" collapsed="false">
      <c r="A806" s="0" t="n">
        <f aca="false">YEAR(C806)</f>
        <v>2001</v>
      </c>
      <c r="B806" s="95" t="n">
        <f aca="false">MONTH(C806)+(YEAR(C806)-1998)*12</f>
        <v>38</v>
      </c>
      <c r="C806" s="101" t="n">
        <v>36927</v>
      </c>
      <c r="D806" s="102" t="n">
        <v>41.63</v>
      </c>
      <c r="E806" s="98" t="n">
        <f aca="false">LN(D806/D805)</f>
        <v>0.0535335606124149</v>
      </c>
      <c r="F806" s="106" t="n">
        <f aca="false">STDEV(E797:E806)*SQRT(trade_day)</f>
        <v>0.694511307105325</v>
      </c>
      <c r="G806" s="97"/>
      <c r="H806" s="103" t="n">
        <f aca="false">IF(H$1="P",MAX(0,H$2-$D806),IF(H$1="C",MAX(0,$D806-H$2)))</f>
        <v>0</v>
      </c>
      <c r="I806" s="103" t="n">
        <f aca="false">IF(I$1="P",MAX(0,I$2-$D806),IF(I$1="C",MAX(0,$D806-I$2)))</f>
        <v>0</v>
      </c>
      <c r="J806" s="103" t="n">
        <f aca="false">IF(J$1="P",MAX(0,J$2-$D806),IF(J$1="C",MAX(0,$D806-J$2)))</f>
        <v>0</v>
      </c>
      <c r="K806" s="103" t="n">
        <f aca="false">IF(K$1="P",MAX(0,K$2-$D806),IF(K$1="C",MAX(0,$D806-K$2)))</f>
        <v>0</v>
      </c>
      <c r="L806" s="103" t="n">
        <f aca="false">IF(L$1="P",MAX(0,L$2-$D806),IF(L$1="C",MAX(0,$D806-L$2)))</f>
        <v>0</v>
      </c>
      <c r="M806" s="103" t="n">
        <f aca="false">IF(M$1="P",MAX(0,M$2-$D806),IF(M$1="C",MAX(0,$D806-M$2)))</f>
        <v>8.37</v>
      </c>
      <c r="N806" s="103" t="n">
        <f aca="false">IF(N$1="P",MAX(0,N$2-$D806),IF(N$1="C",MAX(0,$D806-N$2)))</f>
        <v>21.63</v>
      </c>
      <c r="O806" s="103" t="n">
        <f aca="false">IF(O$1="P",MAX(0,O$2-$D806),IF(O$1="C",MAX(0,$D806-O$2)))</f>
        <v>16.63</v>
      </c>
      <c r="P806" s="103" t="n">
        <f aca="false">IF(P$1="P",MAX(0,P$2-$D806),IF(P$1="C",MAX(0,$D806-P$2)))</f>
        <v>11.63</v>
      </c>
      <c r="Q806" s="103" t="n">
        <f aca="false">IF(Q$1="P",MAX(0,Q$2-$D806),IF(Q$1="C",MAX(0,$D806-Q$2)))</f>
        <v>6.63</v>
      </c>
      <c r="R806" s="103" t="n">
        <f aca="false">IF(R$1="P",MAX(0,R$2-$D806),IF(R$1="C",MAX(0,$D806-R$2)))</f>
        <v>1.63</v>
      </c>
      <c r="S806" s="103" t="n">
        <f aca="false">IF(S$1="P",MAX(0,S$2-$D806),IF(S$1="C",MAX(0,$D806-S$2)))</f>
        <v>0</v>
      </c>
      <c r="T806" s="103" t="n">
        <f aca="false">IF(T$1="P",MAX(0,T$2-$D806),IF(T$1="C",MAX(0,$D806-T$2)))</f>
        <v>0</v>
      </c>
      <c r="U806" s="104" t="n">
        <f aca="false">B806</f>
        <v>38</v>
      </c>
      <c r="V806" s="105" t="n">
        <f aca="false">VLOOKUP($C806,Gas!$B$3:$E$2506,2)</f>
        <v>6.605</v>
      </c>
      <c r="W806" s="46" t="n">
        <f aca="false">D806/V806</f>
        <v>6.30280090840273</v>
      </c>
      <c r="X806" s="99" t="n">
        <f aca="false">VLOOKUP($C806,Gas!$B$3:$E$2506,4)</f>
        <v>1.16388431177548</v>
      </c>
    </row>
    <row r="807" customFormat="false" ht="12.75" hidden="false" customHeight="false" outlineLevel="0" collapsed="false">
      <c r="A807" s="0" t="n">
        <f aca="false">YEAR(C807)</f>
        <v>2001</v>
      </c>
      <c r="B807" s="95" t="n">
        <f aca="false">MONTH(C807)+(YEAR(C807)-1998)*12</f>
        <v>38</v>
      </c>
      <c r="C807" s="101" t="n">
        <v>36928</v>
      </c>
      <c r="D807" s="102" t="n">
        <v>39.51</v>
      </c>
      <c r="E807" s="98" t="n">
        <f aca="false">LN(D807/D806)</f>
        <v>-0.0522672567835849</v>
      </c>
      <c r="F807" s="106" t="n">
        <f aca="false">STDEV(E798:E807)*SQRT(trade_day)</f>
        <v>0.701250638508554</v>
      </c>
      <c r="G807" s="97"/>
      <c r="H807" s="103" t="n">
        <f aca="false">IF(H$1="P",MAX(0,H$2-$D807),IF(H$1="C",MAX(0,$D807-H$2)))</f>
        <v>0</v>
      </c>
      <c r="I807" s="103" t="n">
        <f aca="false">IF(I$1="P",MAX(0,I$2-$D807),IF(I$1="C",MAX(0,$D807-I$2)))</f>
        <v>0</v>
      </c>
      <c r="J807" s="103" t="n">
        <f aca="false">IF(J$1="P",MAX(0,J$2-$D807),IF(J$1="C",MAX(0,$D807-J$2)))</f>
        <v>0</v>
      </c>
      <c r="K807" s="103" t="n">
        <f aca="false">IF(K$1="P",MAX(0,K$2-$D807),IF(K$1="C",MAX(0,$D807-K$2)))</f>
        <v>0</v>
      </c>
      <c r="L807" s="103" t="n">
        <f aca="false">IF(L$1="P",MAX(0,L$2-$D807),IF(L$1="C",MAX(0,$D807-L$2)))</f>
        <v>0.490000000000002</v>
      </c>
      <c r="M807" s="103" t="n">
        <f aca="false">IF(M$1="P",MAX(0,M$2-$D807),IF(M$1="C",MAX(0,$D807-M$2)))</f>
        <v>10.49</v>
      </c>
      <c r="N807" s="103" t="n">
        <f aca="false">IF(N$1="P",MAX(0,N$2-$D807),IF(N$1="C",MAX(0,$D807-N$2)))</f>
        <v>19.51</v>
      </c>
      <c r="O807" s="103" t="n">
        <f aca="false">IF(O$1="P",MAX(0,O$2-$D807),IF(O$1="C",MAX(0,$D807-O$2)))</f>
        <v>14.51</v>
      </c>
      <c r="P807" s="103" t="n">
        <f aca="false">IF(P$1="P",MAX(0,P$2-$D807),IF(P$1="C",MAX(0,$D807-P$2)))</f>
        <v>9.51</v>
      </c>
      <c r="Q807" s="103" t="n">
        <f aca="false">IF(Q$1="P",MAX(0,Q$2-$D807),IF(Q$1="C",MAX(0,$D807-Q$2)))</f>
        <v>4.51</v>
      </c>
      <c r="R807" s="103" t="n">
        <f aca="false">IF(R$1="P",MAX(0,R$2-$D807),IF(R$1="C",MAX(0,$D807-R$2)))</f>
        <v>0</v>
      </c>
      <c r="S807" s="103" t="n">
        <f aca="false">IF(S$1="P",MAX(0,S$2-$D807),IF(S$1="C",MAX(0,$D807-S$2)))</f>
        <v>0</v>
      </c>
      <c r="T807" s="103" t="n">
        <f aca="false">IF(T$1="P",MAX(0,T$2-$D807),IF(T$1="C",MAX(0,$D807-T$2)))</f>
        <v>0</v>
      </c>
      <c r="U807" s="104" t="n">
        <f aca="false">B807</f>
        <v>38</v>
      </c>
      <c r="V807" s="105" t="n">
        <f aca="false">VLOOKUP($C807,Gas!$B$3:$E$2506,2)</f>
        <v>5.765</v>
      </c>
      <c r="W807" s="46" t="n">
        <f aca="false">D807/V807</f>
        <v>6.85342584562012</v>
      </c>
      <c r="X807" s="99" t="n">
        <f aca="false">VLOOKUP($C807,Gas!$B$3:$E$2506,4)</f>
        <v>1.38955188056509</v>
      </c>
    </row>
    <row r="808" customFormat="false" ht="12.75" hidden="false" customHeight="false" outlineLevel="0" collapsed="false">
      <c r="A808" s="0" t="n">
        <f aca="false">YEAR(C808)</f>
        <v>2001</v>
      </c>
      <c r="B808" s="95" t="n">
        <f aca="false">MONTH(C808)+(YEAR(C808)-1998)*12</f>
        <v>38</v>
      </c>
      <c r="C808" s="101" t="n">
        <v>36929</v>
      </c>
      <c r="D808" s="102" t="n">
        <v>38.4</v>
      </c>
      <c r="E808" s="98" t="n">
        <f aca="false">LN(D808/D807)</f>
        <v>-0.0284963448296182</v>
      </c>
      <c r="F808" s="106" t="n">
        <f aca="false">STDEV(E799:E808)*SQRT(trade_day)</f>
        <v>0.693051797456639</v>
      </c>
      <c r="G808" s="97"/>
      <c r="H808" s="103" t="n">
        <f aca="false">IF(H$1="P",MAX(0,H$2-$D808),IF(H$1="C",MAX(0,$D808-H$2)))</f>
        <v>0</v>
      </c>
      <c r="I808" s="103" t="n">
        <f aca="false">IF(I$1="P",MAX(0,I$2-$D808),IF(I$1="C",MAX(0,$D808-I$2)))</f>
        <v>0</v>
      </c>
      <c r="J808" s="103" t="n">
        <f aca="false">IF(J$1="P",MAX(0,J$2-$D808),IF(J$1="C",MAX(0,$D808-J$2)))</f>
        <v>0</v>
      </c>
      <c r="K808" s="103" t="n">
        <f aca="false">IF(K$1="P",MAX(0,K$2-$D808),IF(K$1="C",MAX(0,$D808-K$2)))</f>
        <v>0</v>
      </c>
      <c r="L808" s="103" t="n">
        <f aca="false">IF(L$1="P",MAX(0,L$2-$D808),IF(L$1="C",MAX(0,$D808-L$2)))</f>
        <v>1.6</v>
      </c>
      <c r="M808" s="103" t="n">
        <f aca="false">IF(M$1="P",MAX(0,M$2-$D808),IF(M$1="C",MAX(0,$D808-M$2)))</f>
        <v>11.6</v>
      </c>
      <c r="N808" s="103" t="n">
        <f aca="false">IF(N$1="P",MAX(0,N$2-$D808),IF(N$1="C",MAX(0,$D808-N$2)))</f>
        <v>18.4</v>
      </c>
      <c r="O808" s="103" t="n">
        <f aca="false">IF(O$1="P",MAX(0,O$2-$D808),IF(O$1="C",MAX(0,$D808-O$2)))</f>
        <v>13.4</v>
      </c>
      <c r="P808" s="103" t="n">
        <f aca="false">IF(P$1="P",MAX(0,P$2-$D808),IF(P$1="C",MAX(0,$D808-P$2)))</f>
        <v>8.4</v>
      </c>
      <c r="Q808" s="103" t="n">
        <f aca="false">IF(Q$1="P",MAX(0,Q$2-$D808),IF(Q$1="C",MAX(0,$D808-Q$2)))</f>
        <v>3.4</v>
      </c>
      <c r="R808" s="103" t="n">
        <f aca="false">IF(R$1="P",MAX(0,R$2-$D808),IF(R$1="C",MAX(0,$D808-R$2)))</f>
        <v>0</v>
      </c>
      <c r="S808" s="103" t="n">
        <f aca="false">IF(S$1="P",MAX(0,S$2-$D808),IF(S$1="C",MAX(0,$D808-S$2)))</f>
        <v>0</v>
      </c>
      <c r="T808" s="103" t="n">
        <f aca="false">IF(T$1="P",MAX(0,T$2-$D808),IF(T$1="C",MAX(0,$D808-T$2)))</f>
        <v>0</v>
      </c>
      <c r="U808" s="104" t="n">
        <f aca="false">B808</f>
        <v>38</v>
      </c>
      <c r="V808" s="105" t="n">
        <f aca="false">VLOOKUP($C808,Gas!$B$3:$E$2506,2)</f>
        <v>5.58</v>
      </c>
      <c r="W808" s="46" t="n">
        <f aca="false">D808/V808</f>
        <v>6.88172043010753</v>
      </c>
      <c r="X808" s="99" t="n">
        <f aca="false">VLOOKUP($C808,Gas!$B$3:$E$2506,4)</f>
        <v>1.38456246345078</v>
      </c>
    </row>
    <row r="809" customFormat="false" ht="12.75" hidden="false" customHeight="false" outlineLevel="0" collapsed="false">
      <c r="A809" s="0" t="n">
        <f aca="false">YEAR(C809)</f>
        <v>2001</v>
      </c>
      <c r="B809" s="95" t="n">
        <f aca="false">MONTH(C809)+(YEAR(C809)-1998)*12</f>
        <v>38</v>
      </c>
      <c r="C809" s="101" t="n">
        <v>36930</v>
      </c>
      <c r="D809" s="102" t="n">
        <v>37.88</v>
      </c>
      <c r="E809" s="98" t="n">
        <f aca="false">LN(D809/D808)</f>
        <v>-0.0136341912758036</v>
      </c>
      <c r="F809" s="106" t="n">
        <f aca="false">STDEV(E800:E809)*SQRT(trade_day)</f>
        <v>0.661928090878882</v>
      </c>
      <c r="G809" s="97"/>
      <c r="H809" s="103" t="n">
        <f aca="false">IF(H$1="P",MAX(0,H$2-$D809),IF(H$1="C",MAX(0,$D809-H$2)))</f>
        <v>0</v>
      </c>
      <c r="I809" s="103" t="n">
        <f aca="false">IF(I$1="P",MAX(0,I$2-$D809),IF(I$1="C",MAX(0,$D809-I$2)))</f>
        <v>0</v>
      </c>
      <c r="J809" s="103" t="n">
        <f aca="false">IF(J$1="P",MAX(0,J$2-$D809),IF(J$1="C",MAX(0,$D809-J$2)))</f>
        <v>0</v>
      </c>
      <c r="K809" s="103" t="n">
        <f aca="false">IF(K$1="P",MAX(0,K$2-$D809),IF(K$1="C",MAX(0,$D809-K$2)))</f>
        <v>0</v>
      </c>
      <c r="L809" s="103" t="n">
        <f aca="false">IF(L$1="P",MAX(0,L$2-$D809),IF(L$1="C",MAX(0,$D809-L$2)))</f>
        <v>2.12</v>
      </c>
      <c r="M809" s="103" t="n">
        <f aca="false">IF(M$1="P",MAX(0,M$2-$D809),IF(M$1="C",MAX(0,$D809-M$2)))</f>
        <v>12.12</v>
      </c>
      <c r="N809" s="103" t="n">
        <f aca="false">IF(N$1="P",MAX(0,N$2-$D809),IF(N$1="C",MAX(0,$D809-N$2)))</f>
        <v>17.88</v>
      </c>
      <c r="O809" s="103" t="n">
        <f aca="false">IF(O$1="P",MAX(0,O$2-$D809),IF(O$1="C",MAX(0,$D809-O$2)))</f>
        <v>12.88</v>
      </c>
      <c r="P809" s="103" t="n">
        <f aca="false">IF(P$1="P",MAX(0,P$2-$D809),IF(P$1="C",MAX(0,$D809-P$2)))</f>
        <v>7.88</v>
      </c>
      <c r="Q809" s="103" t="n">
        <f aca="false">IF(Q$1="P",MAX(0,Q$2-$D809),IF(Q$1="C",MAX(0,$D809-Q$2)))</f>
        <v>2.88</v>
      </c>
      <c r="R809" s="103" t="n">
        <f aca="false">IF(R$1="P",MAX(0,R$2-$D809),IF(R$1="C",MAX(0,$D809-R$2)))</f>
        <v>0</v>
      </c>
      <c r="S809" s="103" t="n">
        <f aca="false">IF(S$1="P",MAX(0,S$2-$D809),IF(S$1="C",MAX(0,$D809-S$2)))</f>
        <v>0</v>
      </c>
      <c r="T809" s="103" t="n">
        <f aca="false">IF(T$1="P",MAX(0,T$2-$D809),IF(T$1="C",MAX(0,$D809-T$2)))</f>
        <v>0</v>
      </c>
      <c r="U809" s="104" t="n">
        <f aca="false">B809</f>
        <v>38</v>
      </c>
      <c r="V809" s="105" t="n">
        <f aca="false">VLOOKUP($C809,Gas!$B$3:$E$2506,2)</f>
        <v>5.67</v>
      </c>
      <c r="W809" s="46" t="n">
        <f aca="false">D809/V809</f>
        <v>6.68077601410935</v>
      </c>
      <c r="X809" s="99" t="n">
        <f aca="false">VLOOKUP($C809,Gas!$B$3:$E$2506,4)</f>
        <v>1.39872403403913</v>
      </c>
    </row>
    <row r="810" customFormat="false" ht="12.75" hidden="false" customHeight="false" outlineLevel="0" collapsed="false">
      <c r="A810" s="0" t="n">
        <f aca="false">YEAR(C810)</f>
        <v>2001</v>
      </c>
      <c r="B810" s="95" t="n">
        <f aca="false">MONTH(C810)+(YEAR(C810)-1998)*12</f>
        <v>38</v>
      </c>
      <c r="C810" s="101" t="n">
        <v>36931</v>
      </c>
      <c r="D810" s="102" t="n">
        <v>34.68</v>
      </c>
      <c r="E810" s="98" t="n">
        <f aca="false">LN(D810/D809)</f>
        <v>-0.0882601164055365</v>
      </c>
      <c r="F810" s="106" t="n">
        <f aca="false">STDEV(E801:E810)*SQRT(trade_day)</f>
        <v>0.719142957086029</v>
      </c>
      <c r="G810" s="97"/>
      <c r="H810" s="103" t="n">
        <f aca="false">IF(H$1="P",MAX(0,H$2-$D810),IF(H$1="C",MAX(0,$D810-H$2)))</f>
        <v>0</v>
      </c>
      <c r="I810" s="103" t="n">
        <f aca="false">IF(I$1="P",MAX(0,I$2-$D810),IF(I$1="C",MAX(0,$D810-I$2)))</f>
        <v>0</v>
      </c>
      <c r="J810" s="103" t="n">
        <f aca="false">IF(J$1="P",MAX(0,J$2-$D810),IF(J$1="C",MAX(0,$D810-J$2)))</f>
        <v>0</v>
      </c>
      <c r="K810" s="103" t="n">
        <f aca="false">IF(K$1="P",MAX(0,K$2-$D810),IF(K$1="C",MAX(0,$D810-K$2)))</f>
        <v>0.32</v>
      </c>
      <c r="L810" s="103" t="n">
        <f aca="false">IF(L$1="P",MAX(0,L$2-$D810),IF(L$1="C",MAX(0,$D810-L$2)))</f>
        <v>5.32</v>
      </c>
      <c r="M810" s="103" t="n">
        <f aca="false">IF(M$1="P",MAX(0,M$2-$D810),IF(M$1="C",MAX(0,$D810-M$2)))</f>
        <v>15.32</v>
      </c>
      <c r="N810" s="103" t="n">
        <f aca="false">IF(N$1="P",MAX(0,N$2-$D810),IF(N$1="C",MAX(0,$D810-N$2)))</f>
        <v>14.68</v>
      </c>
      <c r="O810" s="103" t="n">
        <f aca="false">IF(O$1="P",MAX(0,O$2-$D810),IF(O$1="C",MAX(0,$D810-O$2)))</f>
        <v>9.68</v>
      </c>
      <c r="P810" s="103" t="n">
        <f aca="false">IF(P$1="P",MAX(0,P$2-$D810),IF(P$1="C",MAX(0,$D810-P$2)))</f>
        <v>4.68</v>
      </c>
      <c r="Q810" s="103" t="n">
        <f aca="false">IF(Q$1="P",MAX(0,Q$2-$D810),IF(Q$1="C",MAX(0,$D810-Q$2)))</f>
        <v>0</v>
      </c>
      <c r="R810" s="103" t="n">
        <f aca="false">IF(R$1="P",MAX(0,R$2-$D810),IF(R$1="C",MAX(0,$D810-R$2)))</f>
        <v>0</v>
      </c>
      <c r="S810" s="103" t="n">
        <f aca="false">IF(S$1="P",MAX(0,S$2-$D810),IF(S$1="C",MAX(0,$D810-S$2)))</f>
        <v>0</v>
      </c>
      <c r="T810" s="103" t="n">
        <f aca="false">IF(T$1="P",MAX(0,T$2-$D810),IF(T$1="C",MAX(0,$D810-T$2)))</f>
        <v>0</v>
      </c>
      <c r="U810" s="104" t="n">
        <f aca="false">B810</f>
        <v>38</v>
      </c>
      <c r="V810" s="105" t="n">
        <f aca="false">VLOOKUP($C810,Gas!$B$3:$E$2506,2)</f>
        <v>6.245</v>
      </c>
      <c r="W810" s="46" t="n">
        <f aca="false">D810/V810</f>
        <v>5.55324259407526</v>
      </c>
      <c r="X810" s="99" t="n">
        <f aca="false">VLOOKUP($C810,Gas!$B$3:$E$2506,4)</f>
        <v>1.53163233574859</v>
      </c>
    </row>
    <row r="811" customFormat="false" ht="12.75" hidden="false" customHeight="false" outlineLevel="0" collapsed="false">
      <c r="A811" s="0" t="n">
        <f aca="false">YEAR(C811)</f>
        <v>2001</v>
      </c>
      <c r="B811" s="95" t="n">
        <f aca="false">MONTH(C811)+(YEAR(C811)-1998)*12</f>
        <v>38</v>
      </c>
      <c r="C811" s="101" t="n">
        <v>36934</v>
      </c>
      <c r="D811" s="102" t="n">
        <v>41.39</v>
      </c>
      <c r="E811" s="98" t="n">
        <f aca="false">LN(D811/D810)</f>
        <v>0.1768761538483</v>
      </c>
      <c r="F811" s="106" t="n">
        <f aca="false">STDEV(E802:E811)*SQRT(trade_day)</f>
        <v>1.27164645094965</v>
      </c>
      <c r="G811" s="97"/>
      <c r="H811" s="103" t="n">
        <f aca="false">IF(H$1="P",MAX(0,H$2-$D811),IF(H$1="C",MAX(0,$D811-H$2)))</f>
        <v>0</v>
      </c>
      <c r="I811" s="103" t="n">
        <f aca="false">IF(I$1="P",MAX(0,I$2-$D811),IF(I$1="C",MAX(0,$D811-I$2)))</f>
        <v>0</v>
      </c>
      <c r="J811" s="103" t="n">
        <f aca="false">IF(J$1="P",MAX(0,J$2-$D811),IF(J$1="C",MAX(0,$D811-J$2)))</f>
        <v>0</v>
      </c>
      <c r="K811" s="103" t="n">
        <f aca="false">IF(K$1="P",MAX(0,K$2-$D811),IF(K$1="C",MAX(0,$D811-K$2)))</f>
        <v>0</v>
      </c>
      <c r="L811" s="103" t="n">
        <f aca="false">IF(L$1="P",MAX(0,L$2-$D811),IF(L$1="C",MAX(0,$D811-L$2)))</f>
        <v>0</v>
      </c>
      <c r="M811" s="103" t="n">
        <f aca="false">IF(M$1="P",MAX(0,M$2-$D811),IF(M$1="C",MAX(0,$D811-M$2)))</f>
        <v>8.61</v>
      </c>
      <c r="N811" s="103" t="n">
        <f aca="false">IF(N$1="P",MAX(0,N$2-$D811),IF(N$1="C",MAX(0,$D811-N$2)))</f>
        <v>21.39</v>
      </c>
      <c r="O811" s="103" t="n">
        <f aca="false">IF(O$1="P",MAX(0,O$2-$D811),IF(O$1="C",MAX(0,$D811-O$2)))</f>
        <v>16.39</v>
      </c>
      <c r="P811" s="103" t="n">
        <f aca="false">IF(P$1="P",MAX(0,P$2-$D811),IF(P$1="C",MAX(0,$D811-P$2)))</f>
        <v>11.39</v>
      </c>
      <c r="Q811" s="103" t="n">
        <f aca="false">IF(Q$1="P",MAX(0,Q$2-$D811),IF(Q$1="C",MAX(0,$D811-Q$2)))</f>
        <v>6.39</v>
      </c>
      <c r="R811" s="103" t="n">
        <f aca="false">IF(R$1="P",MAX(0,R$2-$D811),IF(R$1="C",MAX(0,$D811-R$2)))</f>
        <v>1.39</v>
      </c>
      <c r="S811" s="103" t="n">
        <f aca="false">IF(S$1="P",MAX(0,S$2-$D811),IF(S$1="C",MAX(0,$D811-S$2)))</f>
        <v>0</v>
      </c>
      <c r="T811" s="103" t="n">
        <f aca="false">IF(T$1="P",MAX(0,T$2-$D811),IF(T$1="C",MAX(0,$D811-T$2)))</f>
        <v>0</v>
      </c>
      <c r="U811" s="104" t="n">
        <f aca="false">B811</f>
        <v>38</v>
      </c>
      <c r="V811" s="105" t="n">
        <f aca="false">VLOOKUP($C811,Gas!$B$3:$E$2506,2)</f>
        <v>6.08</v>
      </c>
      <c r="W811" s="46" t="n">
        <f aca="false">D811/V811</f>
        <v>6.80756578947368</v>
      </c>
      <c r="X811" s="99" t="n">
        <f aca="false">VLOOKUP($C811,Gas!$B$3:$E$2506,4)</f>
        <v>1.34881086036625</v>
      </c>
    </row>
    <row r="812" customFormat="false" ht="12.75" hidden="false" customHeight="false" outlineLevel="0" collapsed="false">
      <c r="A812" s="0" t="n">
        <f aca="false">YEAR(C812)</f>
        <v>2001</v>
      </c>
      <c r="B812" s="95" t="n">
        <f aca="false">MONTH(C812)+(YEAR(C812)-1998)*12</f>
        <v>38</v>
      </c>
      <c r="C812" s="101" t="n">
        <v>36935</v>
      </c>
      <c r="D812" s="102" t="n">
        <v>39.35</v>
      </c>
      <c r="E812" s="98" t="n">
        <f aca="false">LN(D812/D811)</f>
        <v>-0.0505433308972288</v>
      </c>
      <c r="F812" s="106" t="n">
        <f aca="false">STDEV(E803:E812)*SQRT(trade_day)</f>
        <v>1.28539723148018</v>
      </c>
      <c r="G812" s="97"/>
      <c r="H812" s="103" t="n">
        <f aca="false">IF(H$1="P",MAX(0,H$2-$D812),IF(H$1="C",MAX(0,$D812-H$2)))</f>
        <v>0</v>
      </c>
      <c r="I812" s="103" t="n">
        <f aca="false">IF(I$1="P",MAX(0,I$2-$D812),IF(I$1="C",MAX(0,$D812-I$2)))</f>
        <v>0</v>
      </c>
      <c r="J812" s="103" t="n">
        <f aca="false">IF(J$1="P",MAX(0,J$2-$D812),IF(J$1="C",MAX(0,$D812-J$2)))</f>
        <v>0</v>
      </c>
      <c r="K812" s="103" t="n">
        <f aca="false">IF(K$1="P",MAX(0,K$2-$D812),IF(K$1="C",MAX(0,$D812-K$2)))</f>
        <v>0</v>
      </c>
      <c r="L812" s="103" t="n">
        <f aca="false">IF(L$1="P",MAX(0,L$2-$D812),IF(L$1="C",MAX(0,$D812-L$2)))</f>
        <v>0.649999999999999</v>
      </c>
      <c r="M812" s="103" t="n">
        <f aca="false">IF(M$1="P",MAX(0,M$2-$D812),IF(M$1="C",MAX(0,$D812-M$2)))</f>
        <v>10.65</v>
      </c>
      <c r="N812" s="103" t="n">
        <f aca="false">IF(N$1="P",MAX(0,N$2-$D812),IF(N$1="C",MAX(0,$D812-N$2)))</f>
        <v>19.35</v>
      </c>
      <c r="O812" s="103" t="n">
        <f aca="false">IF(O$1="P",MAX(0,O$2-$D812),IF(O$1="C",MAX(0,$D812-O$2)))</f>
        <v>14.35</v>
      </c>
      <c r="P812" s="103" t="n">
        <f aca="false">IF(P$1="P",MAX(0,P$2-$D812),IF(P$1="C",MAX(0,$D812-P$2)))</f>
        <v>9.35</v>
      </c>
      <c r="Q812" s="103" t="n">
        <f aca="false">IF(Q$1="P",MAX(0,Q$2-$D812),IF(Q$1="C",MAX(0,$D812-Q$2)))</f>
        <v>4.35</v>
      </c>
      <c r="R812" s="103" t="n">
        <f aca="false">IF(R$1="P",MAX(0,R$2-$D812),IF(R$1="C",MAX(0,$D812-R$2)))</f>
        <v>0</v>
      </c>
      <c r="S812" s="103" t="n">
        <f aca="false">IF(S$1="P",MAX(0,S$2-$D812),IF(S$1="C",MAX(0,$D812-S$2)))</f>
        <v>0</v>
      </c>
      <c r="T812" s="103" t="n">
        <f aca="false">IF(T$1="P",MAX(0,T$2-$D812),IF(T$1="C",MAX(0,$D812-T$2)))</f>
        <v>0</v>
      </c>
      <c r="U812" s="104" t="n">
        <f aca="false">B812</f>
        <v>38</v>
      </c>
      <c r="V812" s="105" t="n">
        <f aca="false">VLOOKUP($C812,Gas!$B$3:$E$2506,2)</f>
        <v>5.63</v>
      </c>
      <c r="W812" s="46" t="n">
        <f aca="false">D812/V812</f>
        <v>6.98934280639432</v>
      </c>
      <c r="X812" s="99" t="n">
        <f aca="false">VLOOKUP($C812,Gas!$B$3:$E$2506,4)</f>
        <v>1.160899853514</v>
      </c>
    </row>
    <row r="813" customFormat="false" ht="12.75" hidden="false" customHeight="false" outlineLevel="0" collapsed="false">
      <c r="A813" s="0" t="n">
        <f aca="false">YEAR(C813)</f>
        <v>2001</v>
      </c>
      <c r="B813" s="95" t="n">
        <f aca="false">MONTH(C813)+(YEAR(C813)-1998)*12</f>
        <v>38</v>
      </c>
      <c r="C813" s="101" t="n">
        <v>36936</v>
      </c>
      <c r="D813" s="102" t="n">
        <v>37.55</v>
      </c>
      <c r="E813" s="98" t="n">
        <f aca="false">LN(D813/D812)</f>
        <v>-0.0468225966532685</v>
      </c>
      <c r="F813" s="106" t="n">
        <f aca="false">STDEV(E804:E813)*SQRT(trade_day)</f>
        <v>1.20255526721956</v>
      </c>
      <c r="G813" s="97"/>
      <c r="H813" s="103" t="n">
        <f aca="false">IF(H$1="P",MAX(0,H$2-$D813),IF(H$1="C",MAX(0,$D813-H$2)))</f>
        <v>0</v>
      </c>
      <c r="I813" s="103" t="n">
        <f aca="false">IF(I$1="P",MAX(0,I$2-$D813),IF(I$1="C",MAX(0,$D813-I$2)))</f>
        <v>0</v>
      </c>
      <c r="J813" s="103" t="n">
        <f aca="false">IF(J$1="P",MAX(0,J$2-$D813),IF(J$1="C",MAX(0,$D813-J$2)))</f>
        <v>0</v>
      </c>
      <c r="K813" s="103" t="n">
        <f aca="false">IF(K$1="P",MAX(0,K$2-$D813),IF(K$1="C",MAX(0,$D813-K$2)))</f>
        <v>0</v>
      </c>
      <c r="L813" s="103" t="n">
        <f aca="false">IF(L$1="P",MAX(0,L$2-$D813),IF(L$1="C",MAX(0,$D813-L$2)))</f>
        <v>2.45</v>
      </c>
      <c r="M813" s="103" t="n">
        <f aca="false">IF(M$1="P",MAX(0,M$2-$D813),IF(M$1="C",MAX(0,$D813-M$2)))</f>
        <v>12.45</v>
      </c>
      <c r="N813" s="103" t="n">
        <f aca="false">IF(N$1="P",MAX(0,N$2-$D813),IF(N$1="C",MAX(0,$D813-N$2)))</f>
        <v>17.55</v>
      </c>
      <c r="O813" s="103" t="n">
        <f aca="false">IF(O$1="P",MAX(0,O$2-$D813),IF(O$1="C",MAX(0,$D813-O$2)))</f>
        <v>12.55</v>
      </c>
      <c r="P813" s="103" t="n">
        <f aca="false">IF(P$1="P",MAX(0,P$2-$D813),IF(P$1="C",MAX(0,$D813-P$2)))</f>
        <v>7.55</v>
      </c>
      <c r="Q813" s="103" t="n">
        <f aca="false">IF(Q$1="P",MAX(0,Q$2-$D813),IF(Q$1="C",MAX(0,$D813-Q$2)))</f>
        <v>2.55</v>
      </c>
      <c r="R813" s="103" t="n">
        <f aca="false">IF(R$1="P",MAX(0,R$2-$D813),IF(R$1="C",MAX(0,$D813-R$2)))</f>
        <v>0</v>
      </c>
      <c r="S813" s="103" t="n">
        <f aca="false">IF(S$1="P",MAX(0,S$2-$D813),IF(S$1="C",MAX(0,$D813-S$2)))</f>
        <v>0</v>
      </c>
      <c r="T813" s="103" t="n">
        <f aca="false">IF(T$1="P",MAX(0,T$2-$D813),IF(T$1="C",MAX(0,$D813-T$2)))</f>
        <v>0</v>
      </c>
      <c r="U813" s="104" t="n">
        <f aca="false">B813</f>
        <v>38</v>
      </c>
      <c r="V813" s="105" t="n">
        <f aca="false">VLOOKUP($C813,Gas!$B$3:$E$2506,2)</f>
        <v>5.61</v>
      </c>
      <c r="W813" s="46" t="n">
        <f aca="false">D813/V813</f>
        <v>6.6934046345811</v>
      </c>
      <c r="X813" s="99" t="n">
        <f aca="false">VLOOKUP($C813,Gas!$B$3:$E$2506,4)</f>
        <v>1.15911192202932</v>
      </c>
    </row>
    <row r="814" customFormat="false" ht="12.75" hidden="false" customHeight="false" outlineLevel="0" collapsed="false">
      <c r="A814" s="0" t="n">
        <f aca="false">YEAR(C814)</f>
        <v>2001</v>
      </c>
      <c r="B814" s="95" t="n">
        <f aca="false">MONTH(C814)+(YEAR(C814)-1998)*12</f>
        <v>38</v>
      </c>
      <c r="C814" s="101" t="n">
        <v>36937</v>
      </c>
      <c r="D814" s="102" t="n">
        <v>36.3</v>
      </c>
      <c r="E814" s="98" t="n">
        <f aca="false">LN(D814/D813)</f>
        <v>-0.0338556369393386</v>
      </c>
      <c r="F814" s="106" t="n">
        <f aca="false">STDEV(E805:E814)*SQRT(trade_day)</f>
        <v>1.18812756660828</v>
      </c>
      <c r="G814" s="97"/>
      <c r="H814" s="103" t="n">
        <f aca="false">IF(H$1="P",MAX(0,H$2-$D814),IF(H$1="C",MAX(0,$D814-H$2)))</f>
        <v>0</v>
      </c>
      <c r="I814" s="103" t="n">
        <f aca="false">IF(I$1="P",MAX(0,I$2-$D814),IF(I$1="C",MAX(0,$D814-I$2)))</f>
        <v>0</v>
      </c>
      <c r="J814" s="103" t="n">
        <f aca="false">IF(J$1="P",MAX(0,J$2-$D814),IF(J$1="C",MAX(0,$D814-J$2)))</f>
        <v>0</v>
      </c>
      <c r="K814" s="103" t="n">
        <f aca="false">IF(K$1="P",MAX(0,K$2-$D814),IF(K$1="C",MAX(0,$D814-K$2)))</f>
        <v>0</v>
      </c>
      <c r="L814" s="103" t="n">
        <f aca="false">IF(L$1="P",MAX(0,L$2-$D814),IF(L$1="C",MAX(0,$D814-L$2)))</f>
        <v>3.7</v>
      </c>
      <c r="M814" s="103" t="n">
        <f aca="false">IF(M$1="P",MAX(0,M$2-$D814),IF(M$1="C",MAX(0,$D814-M$2)))</f>
        <v>13.7</v>
      </c>
      <c r="N814" s="103" t="n">
        <f aca="false">IF(N$1="P",MAX(0,N$2-$D814),IF(N$1="C",MAX(0,$D814-N$2)))</f>
        <v>16.3</v>
      </c>
      <c r="O814" s="103" t="n">
        <f aca="false">IF(O$1="P",MAX(0,O$2-$D814),IF(O$1="C",MAX(0,$D814-O$2)))</f>
        <v>11.3</v>
      </c>
      <c r="P814" s="103" t="n">
        <f aca="false">IF(P$1="P",MAX(0,P$2-$D814),IF(P$1="C",MAX(0,$D814-P$2)))</f>
        <v>6.3</v>
      </c>
      <c r="Q814" s="103" t="n">
        <f aca="false">IF(Q$1="P",MAX(0,Q$2-$D814),IF(Q$1="C",MAX(0,$D814-Q$2)))</f>
        <v>1.3</v>
      </c>
      <c r="R814" s="103" t="n">
        <f aca="false">IF(R$1="P",MAX(0,R$2-$D814),IF(R$1="C",MAX(0,$D814-R$2)))</f>
        <v>0</v>
      </c>
      <c r="S814" s="103" t="n">
        <f aca="false">IF(S$1="P",MAX(0,S$2-$D814),IF(S$1="C",MAX(0,$D814-S$2)))</f>
        <v>0</v>
      </c>
      <c r="T814" s="103" t="n">
        <f aca="false">IF(T$1="P",MAX(0,T$2-$D814),IF(T$1="C",MAX(0,$D814-T$2)))</f>
        <v>0</v>
      </c>
      <c r="U814" s="104" t="n">
        <f aca="false">B814</f>
        <v>38</v>
      </c>
      <c r="V814" s="105" t="n">
        <f aca="false">VLOOKUP($C814,Gas!$B$3:$E$2506,2)</f>
        <v>5.875</v>
      </c>
      <c r="W814" s="46" t="n">
        <f aca="false">D814/V814</f>
        <v>6.17872340425532</v>
      </c>
      <c r="X814" s="99" t="n">
        <f aca="false">VLOOKUP($C814,Gas!$B$3:$E$2506,4)</f>
        <v>1.217547887621</v>
      </c>
    </row>
    <row r="815" customFormat="false" ht="12.75" hidden="false" customHeight="false" outlineLevel="0" collapsed="false">
      <c r="A815" s="0" t="n">
        <f aca="false">YEAR(C815)</f>
        <v>2001</v>
      </c>
      <c r="B815" s="95" t="n">
        <f aca="false">MONTH(C815)+(YEAR(C815)-1998)*12</f>
        <v>38</v>
      </c>
      <c r="C815" s="101" t="n">
        <v>36938</v>
      </c>
      <c r="D815" s="102" t="n">
        <v>35.03</v>
      </c>
      <c r="E815" s="98" t="n">
        <f aca="false">LN(D815/D814)</f>
        <v>-0.0356129040614096</v>
      </c>
      <c r="F815" s="106" t="n">
        <f aca="false">STDEV(E806:E815)*SQRT(trade_day)</f>
        <v>1.19505999272832</v>
      </c>
      <c r="G815" s="97"/>
      <c r="H815" s="103" t="n">
        <f aca="false">IF(H$1="P",MAX(0,H$2-$D815),IF(H$1="C",MAX(0,$D815-H$2)))</f>
        <v>0</v>
      </c>
      <c r="I815" s="103" t="n">
        <f aca="false">IF(I$1="P",MAX(0,I$2-$D815),IF(I$1="C",MAX(0,$D815-I$2)))</f>
        <v>0</v>
      </c>
      <c r="J815" s="103" t="n">
        <f aca="false">IF(J$1="P",MAX(0,J$2-$D815),IF(J$1="C",MAX(0,$D815-J$2)))</f>
        <v>0</v>
      </c>
      <c r="K815" s="103" t="n">
        <f aca="false">IF(K$1="P",MAX(0,K$2-$D815),IF(K$1="C",MAX(0,$D815-K$2)))</f>
        <v>0</v>
      </c>
      <c r="L815" s="103" t="n">
        <f aca="false">IF(L$1="P",MAX(0,L$2-$D815),IF(L$1="C",MAX(0,$D815-L$2)))</f>
        <v>4.97</v>
      </c>
      <c r="M815" s="103" t="n">
        <f aca="false">IF(M$1="P",MAX(0,M$2-$D815),IF(M$1="C",MAX(0,$D815-M$2)))</f>
        <v>14.97</v>
      </c>
      <c r="N815" s="103" t="n">
        <f aca="false">IF(N$1="P",MAX(0,N$2-$D815),IF(N$1="C",MAX(0,$D815-N$2)))</f>
        <v>15.03</v>
      </c>
      <c r="O815" s="103" t="n">
        <f aca="false">IF(O$1="P",MAX(0,O$2-$D815),IF(O$1="C",MAX(0,$D815-O$2)))</f>
        <v>10.03</v>
      </c>
      <c r="P815" s="103" t="n">
        <f aca="false">IF(P$1="P",MAX(0,P$2-$D815),IF(P$1="C",MAX(0,$D815-P$2)))</f>
        <v>5.03</v>
      </c>
      <c r="Q815" s="103" t="n">
        <f aca="false">IF(Q$1="P",MAX(0,Q$2-$D815),IF(Q$1="C",MAX(0,$D815-Q$2)))</f>
        <v>0.0300000000000011</v>
      </c>
      <c r="R815" s="103" t="n">
        <f aca="false">IF(R$1="P",MAX(0,R$2-$D815),IF(R$1="C",MAX(0,$D815-R$2)))</f>
        <v>0</v>
      </c>
      <c r="S815" s="103" t="n">
        <f aca="false">IF(S$1="P",MAX(0,S$2-$D815),IF(S$1="C",MAX(0,$D815-S$2)))</f>
        <v>0</v>
      </c>
      <c r="T815" s="103" t="n">
        <f aca="false">IF(T$1="P",MAX(0,T$2-$D815),IF(T$1="C",MAX(0,$D815-T$2)))</f>
        <v>0</v>
      </c>
      <c r="U815" s="104" t="n">
        <f aca="false">B815</f>
        <v>38</v>
      </c>
      <c r="V815" s="105" t="n">
        <f aca="false">VLOOKUP($C815,Gas!$B$3:$E$2506,2)</f>
        <v>5.385</v>
      </c>
      <c r="W815" s="46" t="n">
        <f aca="false">D815/V815</f>
        <v>6.50510677808728</v>
      </c>
      <c r="X815" s="99" t="n">
        <f aca="false">VLOOKUP($C815,Gas!$B$3:$E$2506,4)</f>
        <v>1.03751299190751</v>
      </c>
    </row>
    <row r="816" customFormat="false" ht="12.75" hidden="false" customHeight="false" outlineLevel="0" collapsed="false">
      <c r="A816" s="0" t="n">
        <f aca="false">YEAR(C816)</f>
        <v>2001</v>
      </c>
      <c r="B816" s="95" t="n">
        <f aca="false">MONTH(C816)+(YEAR(C816)-1998)*12</f>
        <v>38</v>
      </c>
      <c r="C816" s="101" t="n">
        <v>36942</v>
      </c>
      <c r="D816" s="102" t="n">
        <v>37.1</v>
      </c>
      <c r="E816" s="98" t="n">
        <f aca="false">LN(D816/D815)</f>
        <v>0.057412132403994</v>
      </c>
      <c r="F816" s="106" t="n">
        <f aca="false">STDEV(E807:E816)*SQRT(trade_day)</f>
        <v>1.20110183834982</v>
      </c>
      <c r="G816" s="97"/>
      <c r="H816" s="103" t="n">
        <f aca="false">IF(H$1="P",MAX(0,H$2-$D816),IF(H$1="C",MAX(0,$D816-H$2)))</f>
        <v>0</v>
      </c>
      <c r="I816" s="103" t="n">
        <f aca="false">IF(I$1="P",MAX(0,I$2-$D816),IF(I$1="C",MAX(0,$D816-I$2)))</f>
        <v>0</v>
      </c>
      <c r="J816" s="103" t="n">
        <f aca="false">IF(J$1="P",MAX(0,J$2-$D816),IF(J$1="C",MAX(0,$D816-J$2)))</f>
        <v>0</v>
      </c>
      <c r="K816" s="103" t="n">
        <f aca="false">IF(K$1="P",MAX(0,K$2-$D816),IF(K$1="C",MAX(0,$D816-K$2)))</f>
        <v>0</v>
      </c>
      <c r="L816" s="103" t="n">
        <f aca="false">IF(L$1="P",MAX(0,L$2-$D816),IF(L$1="C",MAX(0,$D816-L$2)))</f>
        <v>2.9</v>
      </c>
      <c r="M816" s="103" t="n">
        <f aca="false">IF(M$1="P",MAX(0,M$2-$D816),IF(M$1="C",MAX(0,$D816-M$2)))</f>
        <v>12.9</v>
      </c>
      <c r="N816" s="103" t="n">
        <f aca="false">IF(N$1="P",MAX(0,N$2-$D816),IF(N$1="C",MAX(0,$D816-N$2)))</f>
        <v>17.1</v>
      </c>
      <c r="O816" s="103" t="n">
        <f aca="false">IF(O$1="P",MAX(0,O$2-$D816),IF(O$1="C",MAX(0,$D816-O$2)))</f>
        <v>12.1</v>
      </c>
      <c r="P816" s="103" t="n">
        <f aca="false">IF(P$1="P",MAX(0,P$2-$D816),IF(P$1="C",MAX(0,$D816-P$2)))</f>
        <v>7.1</v>
      </c>
      <c r="Q816" s="103" t="n">
        <f aca="false">IF(Q$1="P",MAX(0,Q$2-$D816),IF(Q$1="C",MAX(0,$D816-Q$2)))</f>
        <v>2.1</v>
      </c>
      <c r="R816" s="103" t="n">
        <f aca="false">IF(R$1="P",MAX(0,R$2-$D816),IF(R$1="C",MAX(0,$D816-R$2)))</f>
        <v>0</v>
      </c>
      <c r="S816" s="103" t="n">
        <f aca="false">IF(S$1="P",MAX(0,S$2-$D816),IF(S$1="C",MAX(0,$D816-S$2)))</f>
        <v>0</v>
      </c>
      <c r="T816" s="103" t="n">
        <f aca="false">IF(T$1="P",MAX(0,T$2-$D816),IF(T$1="C",MAX(0,$D816-T$2)))</f>
        <v>0</v>
      </c>
      <c r="U816" s="104" t="n">
        <f aca="false">B816</f>
        <v>38</v>
      </c>
      <c r="V816" s="105" t="n">
        <f aca="false">VLOOKUP($C816,Gas!$B$3:$E$2506,2)</f>
        <v>5.47</v>
      </c>
      <c r="W816" s="46" t="n">
        <f aca="false">D816/V816</f>
        <v>6.78244972577697</v>
      </c>
      <c r="X816" s="99" t="n">
        <f aca="false">VLOOKUP($C816,Gas!$B$3:$E$2506,4)</f>
        <v>0.773896493208403</v>
      </c>
    </row>
    <row r="817" customFormat="false" ht="12.75" hidden="false" customHeight="false" outlineLevel="0" collapsed="false">
      <c r="A817" s="0" t="n">
        <f aca="false">YEAR(C817)</f>
        <v>2001</v>
      </c>
      <c r="B817" s="95" t="n">
        <f aca="false">MONTH(C817)+(YEAR(C817)-1998)*12</f>
        <v>38</v>
      </c>
      <c r="C817" s="101" t="n">
        <v>36943</v>
      </c>
      <c r="D817" s="102" t="n">
        <v>38.52</v>
      </c>
      <c r="E817" s="98" t="n">
        <f aca="false">LN(D817/D816)</f>
        <v>0.0375606173165354</v>
      </c>
      <c r="F817" s="106" t="n">
        <f aca="false">STDEV(E808:E817)*SQRT(trade_day)</f>
        <v>1.20042792614438</v>
      </c>
      <c r="G817" s="97"/>
      <c r="H817" s="103" t="n">
        <f aca="false">IF(H$1="P",MAX(0,H$2-$D817),IF(H$1="C",MAX(0,$D817-H$2)))</f>
        <v>0</v>
      </c>
      <c r="I817" s="103" t="n">
        <f aca="false">IF(I$1="P",MAX(0,I$2-$D817),IF(I$1="C",MAX(0,$D817-I$2)))</f>
        <v>0</v>
      </c>
      <c r="J817" s="103" t="n">
        <f aca="false">IF(J$1="P",MAX(0,J$2-$D817),IF(J$1="C",MAX(0,$D817-J$2)))</f>
        <v>0</v>
      </c>
      <c r="K817" s="103" t="n">
        <f aca="false">IF(K$1="P",MAX(0,K$2-$D817),IF(K$1="C",MAX(0,$D817-K$2)))</f>
        <v>0</v>
      </c>
      <c r="L817" s="103" t="n">
        <f aca="false">IF(L$1="P",MAX(0,L$2-$D817),IF(L$1="C",MAX(0,$D817-L$2)))</f>
        <v>1.48</v>
      </c>
      <c r="M817" s="103" t="n">
        <f aca="false">IF(M$1="P",MAX(0,M$2-$D817),IF(M$1="C",MAX(0,$D817-M$2)))</f>
        <v>11.48</v>
      </c>
      <c r="N817" s="103" t="n">
        <f aca="false">IF(N$1="P",MAX(0,N$2-$D817),IF(N$1="C",MAX(0,$D817-N$2)))</f>
        <v>18.52</v>
      </c>
      <c r="O817" s="103" t="n">
        <f aca="false">IF(O$1="P",MAX(0,O$2-$D817),IF(O$1="C",MAX(0,$D817-O$2)))</f>
        <v>13.52</v>
      </c>
      <c r="P817" s="103" t="n">
        <f aca="false">IF(P$1="P",MAX(0,P$2-$D817),IF(P$1="C",MAX(0,$D817-P$2)))</f>
        <v>8.52</v>
      </c>
      <c r="Q817" s="103" t="n">
        <f aca="false">IF(Q$1="P",MAX(0,Q$2-$D817),IF(Q$1="C",MAX(0,$D817-Q$2)))</f>
        <v>3.52</v>
      </c>
      <c r="R817" s="103" t="n">
        <f aca="false">IF(R$1="P",MAX(0,R$2-$D817),IF(R$1="C",MAX(0,$D817-R$2)))</f>
        <v>0</v>
      </c>
      <c r="S817" s="103" t="n">
        <f aca="false">IF(S$1="P",MAX(0,S$2-$D817),IF(S$1="C",MAX(0,$D817-S$2)))</f>
        <v>0</v>
      </c>
      <c r="T817" s="103" t="n">
        <f aca="false">IF(T$1="P",MAX(0,T$2-$D817),IF(T$1="C",MAX(0,$D817-T$2)))</f>
        <v>0</v>
      </c>
      <c r="U817" s="104" t="n">
        <f aca="false">B817</f>
        <v>38</v>
      </c>
      <c r="V817" s="105" t="n">
        <f aca="false">VLOOKUP($C817,Gas!$B$3:$E$2506,2)</f>
        <v>5.205</v>
      </c>
      <c r="W817" s="46" t="n">
        <f aca="false">D817/V817</f>
        <v>7.40057636887608</v>
      </c>
      <c r="X817" s="99" t="n">
        <f aca="false">VLOOKUP($C817,Gas!$B$3:$E$2506,4)</f>
        <v>0.803952590098223</v>
      </c>
    </row>
    <row r="818" customFormat="false" ht="12.75" hidden="false" customHeight="false" outlineLevel="0" collapsed="false">
      <c r="A818" s="0" t="n">
        <f aca="false">YEAR(C818)</f>
        <v>2001</v>
      </c>
      <c r="B818" s="95" t="n">
        <f aca="false">MONTH(C818)+(YEAR(C818)-1998)*12</f>
        <v>38</v>
      </c>
      <c r="C818" s="101" t="n">
        <v>36944</v>
      </c>
      <c r="D818" s="102" t="n">
        <v>40.91</v>
      </c>
      <c r="E818" s="98" t="n">
        <f aca="false">LN(D818/D817)</f>
        <v>0.0601969450113822</v>
      </c>
      <c r="F818" s="106" t="n">
        <f aca="false">STDEV(E809:E818)*SQRT(trade_day)</f>
        <v>1.22873127890833</v>
      </c>
      <c r="G818" s="97"/>
      <c r="H818" s="103" t="n">
        <f aca="false">IF(H$1="P",MAX(0,H$2-$D818),IF(H$1="C",MAX(0,$D818-H$2)))</f>
        <v>0</v>
      </c>
      <c r="I818" s="103" t="n">
        <f aca="false">IF(I$1="P",MAX(0,I$2-$D818),IF(I$1="C",MAX(0,$D818-I$2)))</f>
        <v>0</v>
      </c>
      <c r="J818" s="103" t="n">
        <f aca="false">IF(J$1="P",MAX(0,J$2-$D818),IF(J$1="C",MAX(0,$D818-J$2)))</f>
        <v>0</v>
      </c>
      <c r="K818" s="103" t="n">
        <f aca="false">IF(K$1="P",MAX(0,K$2-$D818),IF(K$1="C",MAX(0,$D818-K$2)))</f>
        <v>0</v>
      </c>
      <c r="L818" s="103" t="n">
        <f aca="false">IF(L$1="P",MAX(0,L$2-$D818),IF(L$1="C",MAX(0,$D818-L$2)))</f>
        <v>0</v>
      </c>
      <c r="M818" s="103" t="n">
        <f aca="false">IF(M$1="P",MAX(0,M$2-$D818),IF(M$1="C",MAX(0,$D818-M$2)))</f>
        <v>9.09</v>
      </c>
      <c r="N818" s="103" t="n">
        <f aca="false">IF(N$1="P",MAX(0,N$2-$D818),IF(N$1="C",MAX(0,$D818-N$2)))</f>
        <v>20.91</v>
      </c>
      <c r="O818" s="103" t="n">
        <f aca="false">IF(O$1="P",MAX(0,O$2-$D818),IF(O$1="C",MAX(0,$D818-O$2)))</f>
        <v>15.91</v>
      </c>
      <c r="P818" s="103" t="n">
        <f aca="false">IF(P$1="P",MAX(0,P$2-$D818),IF(P$1="C",MAX(0,$D818-P$2)))</f>
        <v>10.91</v>
      </c>
      <c r="Q818" s="103" t="n">
        <f aca="false">IF(Q$1="P",MAX(0,Q$2-$D818),IF(Q$1="C",MAX(0,$D818-Q$2)))</f>
        <v>5.91</v>
      </c>
      <c r="R818" s="103" t="n">
        <f aca="false">IF(R$1="P",MAX(0,R$2-$D818),IF(R$1="C",MAX(0,$D818-R$2)))</f>
        <v>0.909999999999997</v>
      </c>
      <c r="S818" s="103" t="n">
        <f aca="false">IF(S$1="P",MAX(0,S$2-$D818),IF(S$1="C",MAX(0,$D818-S$2)))</f>
        <v>0</v>
      </c>
      <c r="T818" s="103" t="n">
        <f aca="false">IF(T$1="P",MAX(0,T$2-$D818),IF(T$1="C",MAX(0,$D818-T$2)))</f>
        <v>0</v>
      </c>
      <c r="U818" s="104" t="n">
        <f aca="false">B818</f>
        <v>38</v>
      </c>
      <c r="V818" s="105" t="n">
        <f aca="false">VLOOKUP($C818,Gas!$B$3:$E$2506,2)</f>
        <v>5.2</v>
      </c>
      <c r="W818" s="46" t="n">
        <f aca="false">D818/V818</f>
        <v>7.86730769230769</v>
      </c>
      <c r="X818" s="99" t="n">
        <f aca="false">VLOOKUP($C818,Gas!$B$3:$E$2506,4)</f>
        <v>0.803219890888834</v>
      </c>
    </row>
    <row r="819" customFormat="false" ht="12.75" hidden="false" customHeight="false" outlineLevel="0" collapsed="false">
      <c r="A819" s="0" t="n">
        <f aca="false">YEAR(C819)</f>
        <v>2001</v>
      </c>
      <c r="B819" s="95" t="n">
        <f aca="false">MONTH(C819)+(YEAR(C819)-1998)*12</f>
        <v>38</v>
      </c>
      <c r="C819" s="101" t="n">
        <v>36945</v>
      </c>
      <c r="D819" s="102" t="n">
        <v>38.78</v>
      </c>
      <c r="E819" s="98" t="n">
        <f aca="false">LN(D819/D818)</f>
        <v>-0.0534698821268013</v>
      </c>
      <c r="F819" s="106" t="n">
        <f aca="false">STDEV(E810:E819)*SQRT(trade_day)</f>
        <v>1.26239416242747</v>
      </c>
      <c r="G819" s="97"/>
      <c r="H819" s="103" t="n">
        <f aca="false">IF(H$1="P",MAX(0,H$2-$D819),IF(H$1="C",MAX(0,$D819-H$2)))</f>
        <v>0</v>
      </c>
      <c r="I819" s="103" t="n">
        <f aca="false">IF(I$1="P",MAX(0,I$2-$D819),IF(I$1="C",MAX(0,$D819-I$2)))</f>
        <v>0</v>
      </c>
      <c r="J819" s="103" t="n">
        <f aca="false">IF(J$1="P",MAX(0,J$2-$D819),IF(J$1="C",MAX(0,$D819-J$2)))</f>
        <v>0</v>
      </c>
      <c r="K819" s="103" t="n">
        <f aca="false">IF(K$1="P",MAX(0,K$2-$D819),IF(K$1="C",MAX(0,$D819-K$2)))</f>
        <v>0</v>
      </c>
      <c r="L819" s="103" t="n">
        <f aca="false">IF(L$1="P",MAX(0,L$2-$D819),IF(L$1="C",MAX(0,$D819-L$2)))</f>
        <v>1.22</v>
      </c>
      <c r="M819" s="103" t="n">
        <f aca="false">IF(M$1="P",MAX(0,M$2-$D819),IF(M$1="C",MAX(0,$D819-M$2)))</f>
        <v>11.22</v>
      </c>
      <c r="N819" s="103" t="n">
        <f aca="false">IF(N$1="P",MAX(0,N$2-$D819),IF(N$1="C",MAX(0,$D819-N$2)))</f>
        <v>18.78</v>
      </c>
      <c r="O819" s="103" t="n">
        <f aca="false">IF(O$1="P",MAX(0,O$2-$D819),IF(O$1="C",MAX(0,$D819-O$2)))</f>
        <v>13.78</v>
      </c>
      <c r="P819" s="103" t="n">
        <f aca="false">IF(P$1="P",MAX(0,P$2-$D819),IF(P$1="C",MAX(0,$D819-P$2)))</f>
        <v>8.78</v>
      </c>
      <c r="Q819" s="103" t="n">
        <f aca="false">IF(Q$1="P",MAX(0,Q$2-$D819),IF(Q$1="C",MAX(0,$D819-Q$2)))</f>
        <v>3.78</v>
      </c>
      <c r="R819" s="103" t="n">
        <f aca="false">IF(R$1="P",MAX(0,R$2-$D819),IF(R$1="C",MAX(0,$D819-R$2)))</f>
        <v>0</v>
      </c>
      <c r="S819" s="103" t="n">
        <f aca="false">IF(S$1="P",MAX(0,S$2-$D819),IF(S$1="C",MAX(0,$D819-S$2)))</f>
        <v>0</v>
      </c>
      <c r="T819" s="103" t="n">
        <f aca="false">IF(T$1="P",MAX(0,T$2-$D819),IF(T$1="C",MAX(0,$D819-T$2)))</f>
        <v>0</v>
      </c>
      <c r="U819" s="104" t="n">
        <f aca="false">B819</f>
        <v>38</v>
      </c>
      <c r="V819" s="105" t="n">
        <f aca="false">VLOOKUP($C819,Gas!$B$3:$E$2506,2)</f>
        <v>5.11</v>
      </c>
      <c r="W819" s="46" t="n">
        <f aca="false">D819/V819</f>
        <v>7.58904109589041</v>
      </c>
      <c r="X819" s="99" t="n">
        <f aca="false">VLOOKUP($C819,Gas!$B$3:$E$2506,4)</f>
        <v>0.691932645467561</v>
      </c>
    </row>
    <row r="820" customFormat="false" ht="12.75" hidden="false" customHeight="false" outlineLevel="0" collapsed="false">
      <c r="A820" s="0" t="n">
        <f aca="false">YEAR(C820)</f>
        <v>2001</v>
      </c>
      <c r="B820" s="95" t="n">
        <f aca="false">MONTH(C820)+(YEAR(C820)-1998)*12</f>
        <v>38</v>
      </c>
      <c r="C820" s="101" t="n">
        <v>36948</v>
      </c>
      <c r="D820" s="102" t="n">
        <v>38.12</v>
      </c>
      <c r="E820" s="98" t="n">
        <f aca="false">LN(D820/D819)</f>
        <v>-0.0171655710285045</v>
      </c>
      <c r="F820" s="106" t="n">
        <f aca="false">STDEV(E811:E820)*SQRT(trade_day)</f>
        <v>1.16710099513029</v>
      </c>
      <c r="G820" s="97"/>
      <c r="H820" s="103" t="n">
        <f aca="false">IF(H$1="P",MAX(0,H$2-$D820),IF(H$1="C",MAX(0,$D820-H$2)))</f>
        <v>0</v>
      </c>
      <c r="I820" s="103" t="n">
        <f aca="false">IF(I$1="P",MAX(0,I$2-$D820),IF(I$1="C",MAX(0,$D820-I$2)))</f>
        <v>0</v>
      </c>
      <c r="J820" s="103" t="n">
        <f aca="false">IF(J$1="P",MAX(0,J$2-$D820),IF(J$1="C",MAX(0,$D820-J$2)))</f>
        <v>0</v>
      </c>
      <c r="K820" s="103" t="n">
        <f aca="false">IF(K$1="P",MAX(0,K$2-$D820),IF(K$1="C",MAX(0,$D820-K$2)))</f>
        <v>0</v>
      </c>
      <c r="L820" s="103" t="n">
        <f aca="false">IF(L$1="P",MAX(0,L$2-$D820),IF(L$1="C",MAX(0,$D820-L$2)))</f>
        <v>1.88</v>
      </c>
      <c r="M820" s="103" t="n">
        <f aca="false">IF(M$1="P",MAX(0,M$2-$D820),IF(M$1="C",MAX(0,$D820-M$2)))</f>
        <v>11.88</v>
      </c>
      <c r="N820" s="103" t="n">
        <f aca="false">IF(N$1="P",MAX(0,N$2-$D820),IF(N$1="C",MAX(0,$D820-N$2)))</f>
        <v>18.12</v>
      </c>
      <c r="O820" s="103" t="n">
        <f aca="false">IF(O$1="P",MAX(0,O$2-$D820),IF(O$1="C",MAX(0,$D820-O$2)))</f>
        <v>13.12</v>
      </c>
      <c r="P820" s="103" t="n">
        <f aca="false">IF(P$1="P",MAX(0,P$2-$D820),IF(P$1="C",MAX(0,$D820-P$2)))</f>
        <v>8.12</v>
      </c>
      <c r="Q820" s="103" t="n">
        <f aca="false">IF(Q$1="P",MAX(0,Q$2-$D820),IF(Q$1="C",MAX(0,$D820-Q$2)))</f>
        <v>3.12</v>
      </c>
      <c r="R820" s="103" t="n">
        <f aca="false">IF(R$1="P",MAX(0,R$2-$D820),IF(R$1="C",MAX(0,$D820-R$2)))</f>
        <v>0</v>
      </c>
      <c r="S820" s="103" t="n">
        <f aca="false">IF(S$1="P",MAX(0,S$2-$D820),IF(S$1="C",MAX(0,$D820-S$2)))</f>
        <v>0</v>
      </c>
      <c r="T820" s="103" t="n">
        <f aca="false">IF(T$1="P",MAX(0,T$2-$D820),IF(T$1="C",MAX(0,$D820-T$2)))</f>
        <v>0</v>
      </c>
      <c r="U820" s="104" t="n">
        <f aca="false">B820</f>
        <v>38</v>
      </c>
      <c r="V820" s="105" t="n">
        <f aca="false">VLOOKUP($C820,Gas!$B$3:$E$2506,2)</f>
        <v>5.045</v>
      </c>
      <c r="W820" s="46" t="n">
        <f aca="false">D820/V820</f>
        <v>7.55599603567889</v>
      </c>
      <c r="X820" s="99" t="n">
        <f aca="false">VLOOKUP($C820,Gas!$B$3:$E$2506,4)</f>
        <v>0.334294985166372</v>
      </c>
    </row>
    <row r="821" customFormat="false" ht="12.75" hidden="false" customHeight="false" outlineLevel="0" collapsed="false">
      <c r="A821" s="0" t="n">
        <f aca="false">YEAR(C821)</f>
        <v>2001</v>
      </c>
      <c r="B821" s="95" t="n">
        <f aca="false">MONTH(C821)+(YEAR(C821)-1998)*12</f>
        <v>38</v>
      </c>
      <c r="C821" s="101" t="n">
        <v>36949</v>
      </c>
      <c r="D821" s="102" t="n">
        <v>42.87</v>
      </c>
      <c r="E821" s="98" t="n">
        <f aca="false">LN(D821/D820)</f>
        <v>0.117433201823884</v>
      </c>
      <c r="F821" s="106" t="n">
        <f aca="false">STDEV(E812:E821)*SQRT(trade_day)</f>
        <v>0.947407302335861</v>
      </c>
      <c r="G821" s="97"/>
      <c r="H821" s="103" t="n">
        <f aca="false">IF(H$1="P",MAX(0,H$2-$D821),IF(H$1="C",MAX(0,$D821-H$2)))</f>
        <v>0</v>
      </c>
      <c r="I821" s="103" t="n">
        <f aca="false">IF(I$1="P",MAX(0,I$2-$D821),IF(I$1="C",MAX(0,$D821-I$2)))</f>
        <v>0</v>
      </c>
      <c r="J821" s="103" t="n">
        <f aca="false">IF(J$1="P",MAX(0,J$2-$D821),IF(J$1="C",MAX(0,$D821-J$2)))</f>
        <v>0</v>
      </c>
      <c r="K821" s="103" t="n">
        <f aca="false">IF(K$1="P",MAX(0,K$2-$D821),IF(K$1="C",MAX(0,$D821-K$2)))</f>
        <v>0</v>
      </c>
      <c r="L821" s="103" t="n">
        <f aca="false">IF(L$1="P",MAX(0,L$2-$D821),IF(L$1="C",MAX(0,$D821-L$2)))</f>
        <v>0</v>
      </c>
      <c r="M821" s="103" t="n">
        <f aca="false">IF(M$1="P",MAX(0,M$2-$D821),IF(M$1="C",MAX(0,$D821-M$2)))</f>
        <v>7.13</v>
      </c>
      <c r="N821" s="103" t="n">
        <f aca="false">IF(N$1="P",MAX(0,N$2-$D821),IF(N$1="C",MAX(0,$D821-N$2)))</f>
        <v>22.87</v>
      </c>
      <c r="O821" s="103" t="n">
        <f aca="false">IF(O$1="P",MAX(0,O$2-$D821),IF(O$1="C",MAX(0,$D821-O$2)))</f>
        <v>17.87</v>
      </c>
      <c r="P821" s="103" t="n">
        <f aca="false">IF(P$1="P",MAX(0,P$2-$D821),IF(P$1="C",MAX(0,$D821-P$2)))</f>
        <v>12.87</v>
      </c>
      <c r="Q821" s="103" t="n">
        <f aca="false">IF(Q$1="P",MAX(0,Q$2-$D821),IF(Q$1="C",MAX(0,$D821-Q$2)))</f>
        <v>7.87</v>
      </c>
      <c r="R821" s="103" t="n">
        <f aca="false">IF(R$1="P",MAX(0,R$2-$D821),IF(R$1="C",MAX(0,$D821-R$2)))</f>
        <v>2.87</v>
      </c>
      <c r="S821" s="103" t="n">
        <f aca="false">IF(S$1="P",MAX(0,S$2-$D821),IF(S$1="C",MAX(0,$D821-S$2)))</f>
        <v>0</v>
      </c>
      <c r="T821" s="103" t="n">
        <f aca="false">IF(T$1="P",MAX(0,T$2-$D821),IF(T$1="C",MAX(0,$D821-T$2)))</f>
        <v>0</v>
      </c>
      <c r="U821" s="104" t="n">
        <f aca="false">B821</f>
        <v>38</v>
      </c>
      <c r="V821" s="105" t="n">
        <f aca="false">VLOOKUP($C821,Gas!$B$3:$E$2506,2)</f>
        <v>5.06</v>
      </c>
      <c r="W821" s="46" t="n">
        <f aca="false">D821/V821</f>
        <v>8.47233201581028</v>
      </c>
      <c r="X821" s="99" t="n">
        <f aca="false">VLOOKUP($C821,Gas!$B$3:$E$2506,4)</f>
        <v>0.307888862955035</v>
      </c>
    </row>
    <row r="822" customFormat="false" ht="12.75" hidden="false" customHeight="false" outlineLevel="0" collapsed="false">
      <c r="A822" s="0" t="n">
        <f aca="false">YEAR(C822)</f>
        <v>2001</v>
      </c>
      <c r="B822" s="95" t="n">
        <f aca="false">MONTH(C822)+(YEAR(C822)-1998)*12</f>
        <v>38</v>
      </c>
      <c r="C822" s="101" t="n">
        <v>36950</v>
      </c>
      <c r="D822" s="102" t="n">
        <v>45.63</v>
      </c>
      <c r="E822" s="98" t="n">
        <f aca="false">LN(D822/D821)</f>
        <v>0.0623931143294256</v>
      </c>
      <c r="F822" s="106" t="n">
        <f aca="false">STDEV(E813:E822)*SQRT(trade_day)</f>
        <v>0.936633320406535</v>
      </c>
      <c r="G822" s="97"/>
      <c r="H822" s="103" t="n">
        <f aca="false">IF(H$1="P",MAX(0,H$2-$D822),IF(H$1="C",MAX(0,$D822-H$2)))</f>
        <v>0</v>
      </c>
      <c r="I822" s="103" t="n">
        <f aca="false">IF(I$1="P",MAX(0,I$2-$D822),IF(I$1="C",MAX(0,$D822-I$2)))</f>
        <v>0</v>
      </c>
      <c r="J822" s="103" t="n">
        <f aca="false">IF(J$1="P",MAX(0,J$2-$D822),IF(J$1="C",MAX(0,$D822-J$2)))</f>
        <v>0</v>
      </c>
      <c r="K822" s="103" t="n">
        <f aca="false">IF(K$1="P",MAX(0,K$2-$D822),IF(K$1="C",MAX(0,$D822-K$2)))</f>
        <v>0</v>
      </c>
      <c r="L822" s="103" t="n">
        <f aca="false">IF(L$1="P",MAX(0,L$2-$D822),IF(L$1="C",MAX(0,$D822-L$2)))</f>
        <v>0</v>
      </c>
      <c r="M822" s="103" t="n">
        <f aca="false">IF(M$1="P",MAX(0,M$2-$D822),IF(M$1="C",MAX(0,$D822-M$2)))</f>
        <v>4.37</v>
      </c>
      <c r="N822" s="103" t="n">
        <f aca="false">IF(N$1="P",MAX(0,N$2-$D822),IF(N$1="C",MAX(0,$D822-N$2)))</f>
        <v>25.63</v>
      </c>
      <c r="O822" s="103" t="n">
        <f aca="false">IF(O$1="P",MAX(0,O$2-$D822),IF(O$1="C",MAX(0,$D822-O$2)))</f>
        <v>20.63</v>
      </c>
      <c r="P822" s="103" t="n">
        <f aca="false">IF(P$1="P",MAX(0,P$2-$D822),IF(P$1="C",MAX(0,$D822-P$2)))</f>
        <v>15.63</v>
      </c>
      <c r="Q822" s="103" t="n">
        <f aca="false">IF(Q$1="P",MAX(0,Q$2-$D822),IF(Q$1="C",MAX(0,$D822-Q$2)))</f>
        <v>10.63</v>
      </c>
      <c r="R822" s="103" t="n">
        <f aca="false">IF(R$1="P",MAX(0,R$2-$D822),IF(R$1="C",MAX(0,$D822-R$2)))</f>
        <v>5.63</v>
      </c>
      <c r="S822" s="103" t="n">
        <f aca="false">IF(S$1="P",MAX(0,S$2-$D822),IF(S$1="C",MAX(0,$D822-S$2)))</f>
        <v>0</v>
      </c>
      <c r="T822" s="103" t="n">
        <f aca="false">IF(T$1="P",MAX(0,T$2-$D822),IF(T$1="C",MAX(0,$D822-T$2)))</f>
        <v>0</v>
      </c>
      <c r="U822" s="104" t="n">
        <f aca="false">B822</f>
        <v>38</v>
      </c>
      <c r="V822" s="105" t="n">
        <f aca="false">VLOOKUP($C822,Gas!$B$3:$E$2506,2)</f>
        <v>5.095</v>
      </c>
      <c r="W822" s="46" t="n">
        <f aca="false">D822/V822</f>
        <v>8.9558390578999</v>
      </c>
      <c r="X822" s="99" t="n">
        <f aca="false">VLOOKUP($C822,Gas!$B$3:$E$2506,4)</f>
        <v>0.317625659677106</v>
      </c>
    </row>
    <row r="823" customFormat="false" ht="12.75" hidden="false" customHeight="false" outlineLevel="0" collapsed="false">
      <c r="A823" s="0" t="n">
        <f aca="false">YEAR(C823)</f>
        <v>2001</v>
      </c>
      <c r="B823" s="95" t="n">
        <f aca="false">MONTH(C823)+(YEAR(C823)-1998)*12</f>
        <v>39</v>
      </c>
      <c r="C823" s="101" t="n">
        <v>36951</v>
      </c>
      <c r="D823" s="102" t="n">
        <v>48.54</v>
      </c>
      <c r="E823" s="98" t="n">
        <f aca="false">LN(D823/D822)</f>
        <v>0.0618228053591442</v>
      </c>
      <c r="F823" s="106" t="n">
        <f aca="false">STDEV(E814:E823)*SQRT(trade_day)</f>
        <v>0.894645494681578</v>
      </c>
      <c r="G823" s="97"/>
      <c r="H823" s="103" t="n">
        <f aca="false">IF(H$1="P",MAX(0,H$2-$D823),IF(H$1="C",MAX(0,$D823-H$2)))</f>
        <v>0</v>
      </c>
      <c r="I823" s="103" t="n">
        <f aca="false">IF(I$1="P",MAX(0,I$2-$D823),IF(I$1="C",MAX(0,$D823-I$2)))</f>
        <v>0</v>
      </c>
      <c r="J823" s="103" t="n">
        <f aca="false">IF(J$1="P",MAX(0,J$2-$D823),IF(J$1="C",MAX(0,$D823-J$2)))</f>
        <v>0</v>
      </c>
      <c r="K823" s="103" t="n">
        <f aca="false">IF(K$1="P",MAX(0,K$2-$D823),IF(K$1="C",MAX(0,$D823-K$2)))</f>
        <v>0</v>
      </c>
      <c r="L823" s="103" t="n">
        <f aca="false">IF(L$1="P",MAX(0,L$2-$D823),IF(L$1="C",MAX(0,$D823-L$2)))</f>
        <v>0</v>
      </c>
      <c r="M823" s="103" t="n">
        <f aca="false">IF(M$1="P",MAX(0,M$2-$D823),IF(M$1="C",MAX(0,$D823-M$2)))</f>
        <v>1.46</v>
      </c>
      <c r="N823" s="103" t="n">
        <f aca="false">IF(N$1="P",MAX(0,N$2-$D823),IF(N$1="C",MAX(0,$D823-N$2)))</f>
        <v>28.54</v>
      </c>
      <c r="O823" s="103" t="n">
        <f aca="false">IF(O$1="P",MAX(0,O$2-$D823),IF(O$1="C",MAX(0,$D823-O$2)))</f>
        <v>23.54</v>
      </c>
      <c r="P823" s="103" t="n">
        <f aca="false">IF(P$1="P",MAX(0,P$2-$D823),IF(P$1="C",MAX(0,$D823-P$2)))</f>
        <v>18.54</v>
      </c>
      <c r="Q823" s="103" t="n">
        <f aca="false">IF(Q$1="P",MAX(0,Q$2-$D823),IF(Q$1="C",MAX(0,$D823-Q$2)))</f>
        <v>13.54</v>
      </c>
      <c r="R823" s="103" t="n">
        <f aca="false">IF(R$1="P",MAX(0,R$2-$D823),IF(R$1="C",MAX(0,$D823-R$2)))</f>
        <v>8.54</v>
      </c>
      <c r="S823" s="103" t="n">
        <f aca="false">IF(S$1="P",MAX(0,S$2-$D823),IF(S$1="C",MAX(0,$D823-S$2)))</f>
        <v>0</v>
      </c>
      <c r="T823" s="103" t="n">
        <f aca="false">IF(T$1="P",MAX(0,T$2-$D823),IF(T$1="C",MAX(0,$D823-T$2)))</f>
        <v>0</v>
      </c>
      <c r="U823" s="104" t="n">
        <f aca="false">B823</f>
        <v>39</v>
      </c>
      <c r="V823" s="105" t="n">
        <f aca="false">VLOOKUP($C823,Gas!$B$3:$E$2506,2)</f>
        <v>5.165</v>
      </c>
      <c r="W823" s="46" t="n">
        <f aca="false">D823/V823</f>
        <v>9.39787028073572</v>
      </c>
      <c r="X823" s="99" t="n">
        <f aca="false">VLOOKUP($C823,Gas!$B$3:$E$2506,4)</f>
        <v>0.339915630803971</v>
      </c>
    </row>
    <row r="824" customFormat="false" ht="12.75" hidden="false" customHeight="false" outlineLevel="0" collapsed="false">
      <c r="A824" s="0" t="n">
        <f aca="false">YEAR(C824)</f>
        <v>2001</v>
      </c>
      <c r="B824" s="95" t="n">
        <f aca="false">MONTH(C824)+(YEAR(C824)-1998)*12</f>
        <v>39</v>
      </c>
      <c r="C824" s="101" t="n">
        <v>36952</v>
      </c>
      <c r="D824" s="102" t="n">
        <v>42.1</v>
      </c>
      <c r="E824" s="98" t="n">
        <f aca="false">LN(D824/D823)</f>
        <v>-0.14234045961012</v>
      </c>
      <c r="F824" s="106" t="n">
        <f aca="false">STDEV(E815:E824)*SQRT(trade_day)</f>
        <v>1.20556233082612</v>
      </c>
      <c r="G824" s="97"/>
      <c r="H824" s="103" t="n">
        <f aca="false">IF(H$1="P",MAX(0,H$2-$D824),IF(H$1="C",MAX(0,$D824-H$2)))</f>
        <v>0</v>
      </c>
      <c r="I824" s="103" t="n">
        <f aca="false">IF(I$1="P",MAX(0,I$2-$D824),IF(I$1="C",MAX(0,$D824-I$2)))</f>
        <v>0</v>
      </c>
      <c r="J824" s="103" t="n">
        <f aca="false">IF(J$1="P",MAX(0,J$2-$D824),IF(J$1="C",MAX(0,$D824-J$2)))</f>
        <v>0</v>
      </c>
      <c r="K824" s="103" t="n">
        <f aca="false">IF(K$1="P",MAX(0,K$2-$D824),IF(K$1="C",MAX(0,$D824-K$2)))</f>
        <v>0</v>
      </c>
      <c r="L824" s="103" t="n">
        <f aca="false">IF(L$1="P",MAX(0,L$2-$D824),IF(L$1="C",MAX(0,$D824-L$2)))</f>
        <v>0</v>
      </c>
      <c r="M824" s="103" t="n">
        <f aca="false">IF(M$1="P",MAX(0,M$2-$D824),IF(M$1="C",MAX(0,$D824-M$2)))</f>
        <v>7.9</v>
      </c>
      <c r="N824" s="103" t="n">
        <f aca="false">IF(N$1="P",MAX(0,N$2-$D824),IF(N$1="C",MAX(0,$D824-N$2)))</f>
        <v>22.1</v>
      </c>
      <c r="O824" s="103" t="n">
        <f aca="false">IF(O$1="P",MAX(0,O$2-$D824),IF(O$1="C",MAX(0,$D824-O$2)))</f>
        <v>17.1</v>
      </c>
      <c r="P824" s="103" t="n">
        <f aca="false">IF(P$1="P",MAX(0,P$2-$D824),IF(P$1="C",MAX(0,$D824-P$2)))</f>
        <v>12.1</v>
      </c>
      <c r="Q824" s="103" t="n">
        <f aca="false">IF(Q$1="P",MAX(0,Q$2-$D824),IF(Q$1="C",MAX(0,$D824-Q$2)))</f>
        <v>7.1</v>
      </c>
      <c r="R824" s="103" t="n">
        <f aca="false">IF(R$1="P",MAX(0,R$2-$D824),IF(R$1="C",MAX(0,$D824-R$2)))</f>
        <v>2.1</v>
      </c>
      <c r="S824" s="103" t="n">
        <f aca="false">IF(S$1="P",MAX(0,S$2-$D824),IF(S$1="C",MAX(0,$D824-S$2)))</f>
        <v>0</v>
      </c>
      <c r="T824" s="103" t="n">
        <f aca="false">IF(T$1="P",MAX(0,T$2-$D824),IF(T$1="C",MAX(0,$D824-T$2)))</f>
        <v>0</v>
      </c>
      <c r="U824" s="104" t="n">
        <f aca="false">B824</f>
        <v>39</v>
      </c>
      <c r="V824" s="105" t="n">
        <f aca="false">VLOOKUP($C824,Gas!$B$3:$E$2506,2)</f>
        <v>5.085</v>
      </c>
      <c r="W824" s="46" t="n">
        <f aca="false">D824/V824</f>
        <v>8.27925270403147</v>
      </c>
      <c r="X824" s="99" t="n">
        <f aca="false">VLOOKUP($C824,Gas!$B$3:$E$2506,4)</f>
        <v>0.342304544804288</v>
      </c>
    </row>
    <row r="825" customFormat="false" ht="12.75" hidden="false" customHeight="false" outlineLevel="0" collapsed="false">
      <c r="A825" s="0" t="n">
        <f aca="false">YEAR(C825)</f>
        <v>2001</v>
      </c>
      <c r="B825" s="95" t="n">
        <f aca="false">MONTH(C825)+(YEAR(C825)-1998)*12</f>
        <v>39</v>
      </c>
      <c r="C825" s="101" t="n">
        <v>36955</v>
      </c>
      <c r="D825" s="102" t="n">
        <v>45.16</v>
      </c>
      <c r="E825" s="98" t="n">
        <f aca="false">LN(D825/D824)</f>
        <v>0.0701639985931254</v>
      </c>
      <c r="F825" s="106" t="n">
        <f aca="false">STDEV(E816:E825)*SQRT(trade_day)</f>
        <v>1.19862965288427</v>
      </c>
      <c r="G825" s="97"/>
      <c r="H825" s="103" t="n">
        <f aca="false">IF(H$1="P",MAX(0,H$2-$D825),IF(H$1="C",MAX(0,$D825-H$2)))</f>
        <v>0</v>
      </c>
      <c r="I825" s="103" t="n">
        <f aca="false">IF(I$1="P",MAX(0,I$2-$D825),IF(I$1="C",MAX(0,$D825-I$2)))</f>
        <v>0</v>
      </c>
      <c r="J825" s="103" t="n">
        <f aca="false">IF(J$1="P",MAX(0,J$2-$D825),IF(J$1="C",MAX(0,$D825-J$2)))</f>
        <v>0</v>
      </c>
      <c r="K825" s="103" t="n">
        <f aca="false">IF(K$1="P",MAX(0,K$2-$D825),IF(K$1="C",MAX(0,$D825-K$2)))</f>
        <v>0</v>
      </c>
      <c r="L825" s="103" t="n">
        <f aca="false">IF(L$1="P",MAX(0,L$2-$D825),IF(L$1="C",MAX(0,$D825-L$2)))</f>
        <v>0</v>
      </c>
      <c r="M825" s="103" t="n">
        <f aca="false">IF(M$1="P",MAX(0,M$2-$D825),IF(M$1="C",MAX(0,$D825-M$2)))</f>
        <v>4.84</v>
      </c>
      <c r="N825" s="103" t="n">
        <f aca="false">IF(N$1="P",MAX(0,N$2-$D825),IF(N$1="C",MAX(0,$D825-N$2)))</f>
        <v>25.16</v>
      </c>
      <c r="O825" s="103" t="n">
        <f aca="false">IF(O$1="P",MAX(0,O$2-$D825),IF(O$1="C",MAX(0,$D825-O$2)))</f>
        <v>20.16</v>
      </c>
      <c r="P825" s="103" t="n">
        <f aca="false">IF(P$1="P",MAX(0,P$2-$D825),IF(P$1="C",MAX(0,$D825-P$2)))</f>
        <v>15.16</v>
      </c>
      <c r="Q825" s="103" t="n">
        <f aca="false">IF(Q$1="P",MAX(0,Q$2-$D825),IF(Q$1="C",MAX(0,$D825-Q$2)))</f>
        <v>10.16</v>
      </c>
      <c r="R825" s="103" t="n">
        <f aca="false">IF(R$1="P",MAX(0,R$2-$D825),IF(R$1="C",MAX(0,$D825-R$2)))</f>
        <v>5.16</v>
      </c>
      <c r="S825" s="103" t="n">
        <f aca="false">IF(S$1="P",MAX(0,S$2-$D825),IF(S$1="C",MAX(0,$D825-S$2)))</f>
        <v>0</v>
      </c>
      <c r="T825" s="103" t="n">
        <f aca="false">IF(T$1="P",MAX(0,T$2-$D825),IF(T$1="C",MAX(0,$D825-T$2)))</f>
        <v>0</v>
      </c>
      <c r="U825" s="104" t="n">
        <f aca="false">B825</f>
        <v>39</v>
      </c>
      <c r="V825" s="105" t="n">
        <f aca="false">VLOOKUP($C825,Gas!$B$3:$E$2506,2)</f>
        <v>5.09</v>
      </c>
      <c r="W825" s="46" t="n">
        <f aca="false">D825/V825</f>
        <v>8.87229862475442</v>
      </c>
      <c r="X825" s="99" t="n">
        <f aca="false">VLOOKUP($C825,Gas!$B$3:$E$2506,4)</f>
        <v>0.162300475387969</v>
      </c>
    </row>
    <row r="826" customFormat="false" ht="12.75" hidden="false" customHeight="false" outlineLevel="0" collapsed="false">
      <c r="A826" s="0" t="n">
        <f aca="false">YEAR(C826)</f>
        <v>2001</v>
      </c>
      <c r="B826" s="95" t="n">
        <f aca="false">MONTH(C826)+(YEAR(C826)-1998)*12</f>
        <v>39</v>
      </c>
      <c r="C826" s="101" t="n">
        <v>36956</v>
      </c>
      <c r="D826" s="102" t="n">
        <v>46.47</v>
      </c>
      <c r="E826" s="98" t="n">
        <f aca="false">LN(D826/D825)</f>
        <v>0.0285952038154258</v>
      </c>
      <c r="F826" s="106" t="n">
        <f aca="false">STDEV(E817:E826)*SQRT(trade_day)</f>
        <v>1.18584358815186</v>
      </c>
      <c r="G826" s="97"/>
      <c r="H826" s="103" t="n">
        <f aca="false">IF(H$1="P",MAX(0,H$2-$D826),IF(H$1="C",MAX(0,$D826-H$2)))</f>
        <v>0</v>
      </c>
      <c r="I826" s="103" t="n">
        <f aca="false">IF(I$1="P",MAX(0,I$2-$D826),IF(I$1="C",MAX(0,$D826-I$2)))</f>
        <v>0</v>
      </c>
      <c r="J826" s="103" t="n">
        <f aca="false">IF(J$1="P",MAX(0,J$2-$D826),IF(J$1="C",MAX(0,$D826-J$2)))</f>
        <v>0</v>
      </c>
      <c r="K826" s="103" t="n">
        <f aca="false">IF(K$1="P",MAX(0,K$2-$D826),IF(K$1="C",MAX(0,$D826-K$2)))</f>
        <v>0</v>
      </c>
      <c r="L826" s="103" t="n">
        <f aca="false">IF(L$1="P",MAX(0,L$2-$D826),IF(L$1="C",MAX(0,$D826-L$2)))</f>
        <v>0</v>
      </c>
      <c r="M826" s="103" t="n">
        <f aca="false">IF(M$1="P",MAX(0,M$2-$D826),IF(M$1="C",MAX(0,$D826-M$2)))</f>
        <v>3.53</v>
      </c>
      <c r="N826" s="103" t="n">
        <f aca="false">IF(N$1="P",MAX(0,N$2-$D826),IF(N$1="C",MAX(0,$D826-N$2)))</f>
        <v>26.47</v>
      </c>
      <c r="O826" s="103" t="n">
        <f aca="false">IF(O$1="P",MAX(0,O$2-$D826),IF(O$1="C",MAX(0,$D826-O$2)))</f>
        <v>21.47</v>
      </c>
      <c r="P826" s="103" t="n">
        <f aca="false">IF(P$1="P",MAX(0,P$2-$D826),IF(P$1="C",MAX(0,$D826-P$2)))</f>
        <v>16.47</v>
      </c>
      <c r="Q826" s="103" t="n">
        <f aca="false">IF(Q$1="P",MAX(0,Q$2-$D826),IF(Q$1="C",MAX(0,$D826-Q$2)))</f>
        <v>11.47</v>
      </c>
      <c r="R826" s="103" t="n">
        <f aca="false">IF(R$1="P",MAX(0,R$2-$D826),IF(R$1="C",MAX(0,$D826-R$2)))</f>
        <v>6.47</v>
      </c>
      <c r="S826" s="103" t="n">
        <f aca="false">IF(S$1="P",MAX(0,S$2-$D826),IF(S$1="C",MAX(0,$D826-S$2)))</f>
        <v>0</v>
      </c>
      <c r="T826" s="103" t="n">
        <f aca="false">IF(T$1="P",MAX(0,T$2-$D826),IF(T$1="C",MAX(0,$D826-T$2)))</f>
        <v>0</v>
      </c>
      <c r="U826" s="104" t="n">
        <f aca="false">B826</f>
        <v>39</v>
      </c>
      <c r="V826" s="105" t="n">
        <f aca="false">VLOOKUP($C826,Gas!$B$3:$E$2506,2)</f>
        <v>5.315</v>
      </c>
      <c r="W826" s="46" t="n">
        <f aca="false">D826/V826</f>
        <v>8.74317968015052</v>
      </c>
      <c r="X826" s="99" t="n">
        <f aca="false">VLOOKUP($C826,Gas!$B$3:$E$2506,4)</f>
        <v>0.290884624878847</v>
      </c>
    </row>
    <row r="827" customFormat="false" ht="12.75" hidden="false" customHeight="false" outlineLevel="0" collapsed="false">
      <c r="A827" s="0" t="n">
        <f aca="false">YEAR(C827)</f>
        <v>2001</v>
      </c>
      <c r="B827" s="95" t="n">
        <f aca="false">MONTH(C827)+(YEAR(C827)-1998)*12</f>
        <v>39</v>
      </c>
      <c r="C827" s="101" t="n">
        <v>36957</v>
      </c>
      <c r="D827" s="102" t="n">
        <v>45.18</v>
      </c>
      <c r="E827" s="98" t="n">
        <f aca="false">LN(D827/D826)</f>
        <v>-0.0281524320570297</v>
      </c>
      <c r="F827" s="106" t="n">
        <f aca="false">STDEV(E818:E827)*SQRT(trade_day)</f>
        <v>1.20800137395424</v>
      </c>
      <c r="G827" s="97"/>
      <c r="H827" s="103" t="n">
        <f aca="false">IF(H$1="P",MAX(0,H$2-$D827),IF(H$1="C",MAX(0,$D827-H$2)))</f>
        <v>0</v>
      </c>
      <c r="I827" s="103" t="n">
        <f aca="false">IF(I$1="P",MAX(0,I$2-$D827),IF(I$1="C",MAX(0,$D827-I$2)))</f>
        <v>0</v>
      </c>
      <c r="J827" s="103" t="n">
        <f aca="false">IF(J$1="P",MAX(0,J$2-$D827),IF(J$1="C",MAX(0,$D827-J$2)))</f>
        <v>0</v>
      </c>
      <c r="K827" s="103" t="n">
        <f aca="false">IF(K$1="P",MAX(0,K$2-$D827),IF(K$1="C",MAX(0,$D827-K$2)))</f>
        <v>0</v>
      </c>
      <c r="L827" s="103" t="n">
        <f aca="false">IF(L$1="P",MAX(0,L$2-$D827),IF(L$1="C",MAX(0,$D827-L$2)))</f>
        <v>0</v>
      </c>
      <c r="M827" s="103" t="n">
        <f aca="false">IF(M$1="P",MAX(0,M$2-$D827),IF(M$1="C",MAX(0,$D827-M$2)))</f>
        <v>4.82</v>
      </c>
      <c r="N827" s="103" t="n">
        <f aca="false">IF(N$1="P",MAX(0,N$2-$D827),IF(N$1="C",MAX(0,$D827-N$2)))</f>
        <v>25.18</v>
      </c>
      <c r="O827" s="103" t="n">
        <f aca="false">IF(O$1="P",MAX(0,O$2-$D827),IF(O$1="C",MAX(0,$D827-O$2)))</f>
        <v>20.18</v>
      </c>
      <c r="P827" s="103" t="n">
        <f aca="false">IF(P$1="P",MAX(0,P$2-$D827),IF(P$1="C",MAX(0,$D827-P$2)))</f>
        <v>15.18</v>
      </c>
      <c r="Q827" s="103" t="n">
        <f aca="false">IF(Q$1="P",MAX(0,Q$2-$D827),IF(Q$1="C",MAX(0,$D827-Q$2)))</f>
        <v>10.18</v>
      </c>
      <c r="R827" s="103" t="n">
        <f aca="false">IF(R$1="P",MAX(0,R$2-$D827),IF(R$1="C",MAX(0,$D827-R$2)))</f>
        <v>5.18</v>
      </c>
      <c r="S827" s="103" t="n">
        <f aca="false">IF(S$1="P",MAX(0,S$2-$D827),IF(S$1="C",MAX(0,$D827-S$2)))</f>
        <v>0</v>
      </c>
      <c r="T827" s="103" t="n">
        <f aca="false">IF(T$1="P",MAX(0,T$2-$D827),IF(T$1="C",MAX(0,$D827-T$2)))</f>
        <v>0</v>
      </c>
      <c r="U827" s="104" t="n">
        <f aca="false">B827</f>
        <v>39</v>
      </c>
      <c r="V827" s="105" t="n">
        <f aca="false">VLOOKUP($C827,Gas!$B$3:$E$2506,2)</f>
        <v>5.26</v>
      </c>
      <c r="W827" s="46" t="n">
        <f aca="false">D827/V827</f>
        <v>8.5893536121673</v>
      </c>
      <c r="X827" s="99" t="n">
        <f aca="false">VLOOKUP($C827,Gas!$B$3:$E$2506,4)</f>
        <v>0.304896636082642</v>
      </c>
    </row>
    <row r="828" customFormat="false" ht="12.75" hidden="false" customHeight="false" outlineLevel="0" collapsed="false">
      <c r="A828" s="0" t="n">
        <f aca="false">YEAR(C828)</f>
        <v>2001</v>
      </c>
      <c r="B828" s="95" t="n">
        <f aca="false">MONTH(C828)+(YEAR(C828)-1998)*12</f>
        <v>39</v>
      </c>
      <c r="C828" s="101" t="n">
        <v>36958</v>
      </c>
      <c r="D828" s="102" t="n">
        <v>41.07</v>
      </c>
      <c r="E828" s="98" t="n">
        <f aca="false">LN(D828/D827)</f>
        <v>-0.09537658307139</v>
      </c>
      <c r="F828" s="106" t="n">
        <f aca="false">STDEV(E819:E828)*SQRT(trade_day)</f>
        <v>1.2968809719336</v>
      </c>
      <c r="G828" s="97"/>
      <c r="H828" s="103" t="n">
        <f aca="false">IF(H$1="P",MAX(0,H$2-$D828),IF(H$1="C",MAX(0,$D828-H$2)))</f>
        <v>0</v>
      </c>
      <c r="I828" s="103" t="n">
        <f aca="false">IF(I$1="P",MAX(0,I$2-$D828),IF(I$1="C",MAX(0,$D828-I$2)))</f>
        <v>0</v>
      </c>
      <c r="J828" s="103" t="n">
        <f aca="false">IF(J$1="P",MAX(0,J$2-$D828),IF(J$1="C",MAX(0,$D828-J$2)))</f>
        <v>0</v>
      </c>
      <c r="K828" s="103" t="n">
        <f aca="false">IF(K$1="P",MAX(0,K$2-$D828),IF(K$1="C",MAX(0,$D828-K$2)))</f>
        <v>0</v>
      </c>
      <c r="L828" s="103" t="n">
        <f aca="false">IF(L$1="P",MAX(0,L$2-$D828),IF(L$1="C",MAX(0,$D828-L$2)))</f>
        <v>0</v>
      </c>
      <c r="M828" s="103" t="n">
        <f aca="false">IF(M$1="P",MAX(0,M$2-$D828),IF(M$1="C",MAX(0,$D828-M$2)))</f>
        <v>8.93</v>
      </c>
      <c r="N828" s="103" t="n">
        <f aca="false">IF(N$1="P",MAX(0,N$2-$D828),IF(N$1="C",MAX(0,$D828-N$2)))</f>
        <v>21.07</v>
      </c>
      <c r="O828" s="103" t="n">
        <f aca="false">IF(O$1="P",MAX(0,O$2-$D828),IF(O$1="C",MAX(0,$D828-O$2)))</f>
        <v>16.07</v>
      </c>
      <c r="P828" s="103" t="n">
        <f aca="false">IF(P$1="P",MAX(0,P$2-$D828),IF(P$1="C",MAX(0,$D828-P$2)))</f>
        <v>11.07</v>
      </c>
      <c r="Q828" s="103" t="n">
        <f aca="false">IF(Q$1="P",MAX(0,Q$2-$D828),IF(Q$1="C",MAX(0,$D828-Q$2)))</f>
        <v>6.07</v>
      </c>
      <c r="R828" s="103" t="n">
        <f aca="false">IF(R$1="P",MAX(0,R$2-$D828),IF(R$1="C",MAX(0,$D828-R$2)))</f>
        <v>1.07</v>
      </c>
      <c r="S828" s="103" t="n">
        <f aca="false">IF(S$1="P",MAX(0,S$2-$D828),IF(S$1="C",MAX(0,$D828-S$2)))</f>
        <v>0</v>
      </c>
      <c r="T828" s="103" t="n">
        <f aca="false">IF(T$1="P",MAX(0,T$2-$D828),IF(T$1="C",MAX(0,$D828-T$2)))</f>
        <v>0</v>
      </c>
      <c r="U828" s="104" t="n">
        <f aca="false">B828</f>
        <v>39</v>
      </c>
      <c r="V828" s="105" t="n">
        <f aca="false">VLOOKUP($C828,Gas!$B$3:$E$2506,2)</f>
        <v>5.225</v>
      </c>
      <c r="W828" s="46" t="n">
        <f aca="false">D828/V828</f>
        <v>7.86028708133971</v>
      </c>
      <c r="X828" s="99" t="n">
        <f aca="false">VLOOKUP($C828,Gas!$B$3:$E$2506,4)</f>
        <v>0.311205347363685</v>
      </c>
    </row>
    <row r="829" customFormat="false" ht="12.75" hidden="false" customHeight="false" outlineLevel="0" collapsed="false">
      <c r="A829" s="0" t="n">
        <f aca="false">YEAR(C829)</f>
        <v>2001</v>
      </c>
      <c r="B829" s="95" t="n">
        <f aca="false">MONTH(C829)+(YEAR(C829)-1998)*12</f>
        <v>39</v>
      </c>
      <c r="C829" s="101" t="n">
        <v>36959</v>
      </c>
      <c r="D829" s="102" t="n">
        <v>42.06</v>
      </c>
      <c r="E829" s="98" t="n">
        <f aca="false">LN(D829/D828)</f>
        <v>0.0238192423060866</v>
      </c>
      <c r="F829" s="106" t="n">
        <f aca="false">STDEV(E820:E829)*SQRT(trade_day)</f>
        <v>1.26490050459244</v>
      </c>
      <c r="G829" s="97"/>
      <c r="H829" s="103" t="n">
        <f aca="false">IF(H$1="P",MAX(0,H$2-$D829),IF(H$1="C",MAX(0,$D829-H$2)))</f>
        <v>0</v>
      </c>
      <c r="I829" s="103" t="n">
        <f aca="false">IF(I$1="P",MAX(0,I$2-$D829),IF(I$1="C",MAX(0,$D829-I$2)))</f>
        <v>0</v>
      </c>
      <c r="J829" s="103" t="n">
        <f aca="false">IF(J$1="P",MAX(0,J$2-$D829),IF(J$1="C",MAX(0,$D829-J$2)))</f>
        <v>0</v>
      </c>
      <c r="K829" s="103" t="n">
        <f aca="false">IF(K$1="P",MAX(0,K$2-$D829),IF(K$1="C",MAX(0,$D829-K$2)))</f>
        <v>0</v>
      </c>
      <c r="L829" s="103" t="n">
        <f aca="false">IF(L$1="P",MAX(0,L$2-$D829),IF(L$1="C",MAX(0,$D829-L$2)))</f>
        <v>0</v>
      </c>
      <c r="M829" s="103" t="n">
        <f aca="false">IF(M$1="P",MAX(0,M$2-$D829),IF(M$1="C",MAX(0,$D829-M$2)))</f>
        <v>7.94</v>
      </c>
      <c r="N829" s="103" t="n">
        <f aca="false">IF(N$1="P",MAX(0,N$2-$D829),IF(N$1="C",MAX(0,$D829-N$2)))</f>
        <v>22.06</v>
      </c>
      <c r="O829" s="103" t="n">
        <f aca="false">IF(O$1="P",MAX(0,O$2-$D829),IF(O$1="C",MAX(0,$D829-O$2)))</f>
        <v>17.06</v>
      </c>
      <c r="P829" s="103" t="n">
        <f aca="false">IF(P$1="P",MAX(0,P$2-$D829),IF(P$1="C",MAX(0,$D829-P$2)))</f>
        <v>12.06</v>
      </c>
      <c r="Q829" s="103" t="n">
        <f aca="false">IF(Q$1="P",MAX(0,Q$2-$D829),IF(Q$1="C",MAX(0,$D829-Q$2)))</f>
        <v>7.06</v>
      </c>
      <c r="R829" s="103" t="n">
        <f aca="false">IF(R$1="P",MAX(0,R$2-$D829),IF(R$1="C",MAX(0,$D829-R$2)))</f>
        <v>2.06</v>
      </c>
      <c r="S829" s="103" t="n">
        <f aca="false">IF(S$1="P",MAX(0,S$2-$D829),IF(S$1="C",MAX(0,$D829-S$2)))</f>
        <v>0</v>
      </c>
      <c r="T829" s="103" t="n">
        <f aca="false">IF(T$1="P",MAX(0,T$2-$D829),IF(T$1="C",MAX(0,$D829-T$2)))</f>
        <v>0</v>
      </c>
      <c r="U829" s="104" t="n">
        <f aca="false">B829</f>
        <v>39</v>
      </c>
      <c r="V829" s="105" t="n">
        <f aca="false">VLOOKUP($C829,Gas!$B$3:$E$2506,2)</f>
        <v>5.245</v>
      </c>
      <c r="W829" s="46" t="n">
        <f aca="false">D829/V829</f>
        <v>8.01906577693041</v>
      </c>
      <c r="X829" s="99" t="n">
        <f aca="false">VLOOKUP($C829,Gas!$B$3:$E$2506,4)</f>
        <v>0.311188293824844</v>
      </c>
    </row>
    <row r="830" customFormat="false" ht="12.75" hidden="false" customHeight="false" outlineLevel="0" collapsed="false">
      <c r="A830" s="0" t="n">
        <f aca="false">YEAR(C830)</f>
        <v>2001</v>
      </c>
      <c r="B830" s="95" t="n">
        <f aca="false">MONTH(C830)+(YEAR(C830)-1998)*12</f>
        <v>39</v>
      </c>
      <c r="C830" s="101" t="n">
        <v>36962</v>
      </c>
      <c r="D830" s="102" t="n">
        <v>41.29</v>
      </c>
      <c r="E830" s="98" t="n">
        <f aca="false">LN(D830/D829)</f>
        <v>-0.018476830376555</v>
      </c>
      <c r="F830" s="106" t="n">
        <f aca="false">STDEV(E821:E830)*SQRT(trade_day)</f>
        <v>1.26564537442438</v>
      </c>
      <c r="G830" s="97"/>
      <c r="H830" s="103" t="n">
        <f aca="false">IF(H$1="P",MAX(0,H$2-$D830),IF(H$1="C",MAX(0,$D830-H$2)))</f>
        <v>0</v>
      </c>
      <c r="I830" s="103" t="n">
        <f aca="false">IF(I$1="P",MAX(0,I$2-$D830),IF(I$1="C",MAX(0,$D830-I$2)))</f>
        <v>0</v>
      </c>
      <c r="J830" s="103" t="n">
        <f aca="false">IF(J$1="P",MAX(0,J$2-$D830),IF(J$1="C",MAX(0,$D830-J$2)))</f>
        <v>0</v>
      </c>
      <c r="K830" s="103" t="n">
        <f aca="false">IF(K$1="P",MAX(0,K$2-$D830),IF(K$1="C",MAX(0,$D830-K$2)))</f>
        <v>0</v>
      </c>
      <c r="L830" s="103" t="n">
        <f aca="false">IF(L$1="P",MAX(0,L$2-$D830),IF(L$1="C",MAX(0,$D830-L$2)))</f>
        <v>0</v>
      </c>
      <c r="M830" s="103" t="n">
        <f aca="false">IF(M$1="P",MAX(0,M$2-$D830),IF(M$1="C",MAX(0,$D830-M$2)))</f>
        <v>8.71</v>
      </c>
      <c r="N830" s="103" t="n">
        <f aca="false">IF(N$1="P",MAX(0,N$2-$D830),IF(N$1="C",MAX(0,$D830-N$2)))</f>
        <v>21.29</v>
      </c>
      <c r="O830" s="103" t="n">
        <f aca="false">IF(O$1="P",MAX(0,O$2-$D830),IF(O$1="C",MAX(0,$D830-O$2)))</f>
        <v>16.29</v>
      </c>
      <c r="P830" s="103" t="n">
        <f aca="false">IF(P$1="P",MAX(0,P$2-$D830),IF(P$1="C",MAX(0,$D830-P$2)))</f>
        <v>11.29</v>
      </c>
      <c r="Q830" s="103" t="n">
        <f aca="false">IF(Q$1="P",MAX(0,Q$2-$D830),IF(Q$1="C",MAX(0,$D830-Q$2)))</f>
        <v>6.29</v>
      </c>
      <c r="R830" s="103" t="n">
        <f aca="false">IF(R$1="P",MAX(0,R$2-$D830),IF(R$1="C",MAX(0,$D830-R$2)))</f>
        <v>1.29</v>
      </c>
      <c r="S830" s="103" t="n">
        <f aca="false">IF(S$1="P",MAX(0,S$2-$D830),IF(S$1="C",MAX(0,$D830-S$2)))</f>
        <v>0</v>
      </c>
      <c r="T830" s="103" t="n">
        <f aca="false">IF(T$1="P",MAX(0,T$2-$D830),IF(T$1="C",MAX(0,$D830-T$2)))</f>
        <v>0</v>
      </c>
      <c r="U830" s="104" t="n">
        <f aca="false">B830</f>
        <v>39</v>
      </c>
      <c r="V830" s="105" t="n">
        <f aca="false">VLOOKUP($C830,Gas!$B$3:$E$2506,2)</f>
        <v>5.125</v>
      </c>
      <c r="W830" s="46" t="n">
        <f aca="false">D830/V830</f>
        <v>8.05658536585366</v>
      </c>
      <c r="X830" s="99" t="n">
        <f aca="false">VLOOKUP($C830,Gas!$B$3:$E$2506,4)</f>
        <v>0.322773176270137</v>
      </c>
    </row>
    <row r="831" customFormat="false" ht="12.75" hidden="false" customHeight="false" outlineLevel="0" collapsed="false">
      <c r="A831" s="0" t="n">
        <f aca="false">YEAR(C831)</f>
        <v>2001</v>
      </c>
      <c r="B831" s="95" t="n">
        <f aca="false">MONTH(C831)+(YEAR(C831)-1998)*12</f>
        <v>39</v>
      </c>
      <c r="C831" s="101" t="n">
        <v>36963</v>
      </c>
      <c r="D831" s="102" t="n">
        <v>42.2</v>
      </c>
      <c r="E831" s="98" t="n">
        <f aca="false">LN(D831/D830)</f>
        <v>0.0217998811439673</v>
      </c>
      <c r="F831" s="106" t="n">
        <f aca="false">STDEV(E822:E831)*SQRT(trade_day)</f>
        <v>1.11759740407925</v>
      </c>
      <c r="G831" s="97"/>
      <c r="H831" s="103" t="n">
        <f aca="false">IF(H$1="P",MAX(0,H$2-$D831),IF(H$1="C",MAX(0,$D831-H$2)))</f>
        <v>0</v>
      </c>
      <c r="I831" s="103" t="n">
        <f aca="false">IF(I$1="P",MAX(0,I$2-$D831),IF(I$1="C",MAX(0,$D831-I$2)))</f>
        <v>0</v>
      </c>
      <c r="J831" s="103" t="n">
        <f aca="false">IF(J$1="P",MAX(0,J$2-$D831),IF(J$1="C",MAX(0,$D831-J$2)))</f>
        <v>0</v>
      </c>
      <c r="K831" s="103" t="n">
        <f aca="false">IF(K$1="P",MAX(0,K$2-$D831),IF(K$1="C",MAX(0,$D831-K$2)))</f>
        <v>0</v>
      </c>
      <c r="L831" s="103" t="n">
        <f aca="false">IF(L$1="P",MAX(0,L$2-$D831),IF(L$1="C",MAX(0,$D831-L$2)))</f>
        <v>0</v>
      </c>
      <c r="M831" s="103" t="n">
        <f aca="false">IF(M$1="P",MAX(0,M$2-$D831),IF(M$1="C",MAX(0,$D831-M$2)))</f>
        <v>7.8</v>
      </c>
      <c r="N831" s="103" t="n">
        <f aca="false">IF(N$1="P",MAX(0,N$2-$D831),IF(N$1="C",MAX(0,$D831-N$2)))</f>
        <v>22.2</v>
      </c>
      <c r="O831" s="103" t="n">
        <f aca="false">IF(O$1="P",MAX(0,O$2-$D831),IF(O$1="C",MAX(0,$D831-O$2)))</f>
        <v>17.2</v>
      </c>
      <c r="P831" s="103" t="n">
        <f aca="false">IF(P$1="P",MAX(0,P$2-$D831),IF(P$1="C",MAX(0,$D831-P$2)))</f>
        <v>12.2</v>
      </c>
      <c r="Q831" s="103" t="n">
        <f aca="false">IF(Q$1="P",MAX(0,Q$2-$D831),IF(Q$1="C",MAX(0,$D831-Q$2)))</f>
        <v>7.2</v>
      </c>
      <c r="R831" s="103" t="n">
        <f aca="false">IF(R$1="P",MAX(0,R$2-$D831),IF(R$1="C",MAX(0,$D831-R$2)))</f>
        <v>2.2</v>
      </c>
      <c r="S831" s="103" t="n">
        <f aca="false">IF(S$1="P",MAX(0,S$2-$D831),IF(S$1="C",MAX(0,$D831-S$2)))</f>
        <v>0</v>
      </c>
      <c r="T831" s="103" t="n">
        <f aca="false">IF(T$1="P",MAX(0,T$2-$D831),IF(T$1="C",MAX(0,$D831-T$2)))</f>
        <v>0</v>
      </c>
      <c r="U831" s="104" t="n">
        <f aca="false">B831</f>
        <v>39</v>
      </c>
      <c r="V831" s="105" t="n">
        <f aca="false">VLOOKUP($C831,Gas!$B$3:$E$2506,2)</f>
        <v>4.98</v>
      </c>
      <c r="W831" s="46" t="n">
        <f aca="false">D831/V831</f>
        <v>8.47389558232932</v>
      </c>
      <c r="X831" s="99" t="n">
        <f aca="false">VLOOKUP($C831,Gas!$B$3:$E$2506,4)</f>
        <v>0.368596221758645</v>
      </c>
    </row>
    <row r="832" customFormat="false" ht="12.75" hidden="false" customHeight="false" outlineLevel="0" collapsed="false">
      <c r="A832" s="0" t="n">
        <f aca="false">YEAR(C832)</f>
        <v>2001</v>
      </c>
      <c r="B832" s="95" t="n">
        <f aca="false">MONTH(C832)+(YEAR(C832)-1998)*12</f>
        <v>39</v>
      </c>
      <c r="C832" s="101" t="n">
        <v>36964</v>
      </c>
      <c r="D832" s="102" t="n">
        <v>42.17</v>
      </c>
      <c r="E832" s="98" t="n">
        <f aca="false">LN(D832/D831)</f>
        <v>-0.000711153283497608</v>
      </c>
      <c r="F832" s="106" t="n">
        <f aca="false">STDEV(E823:E832)*SQRT(trade_day)</f>
        <v>1.06033862779584</v>
      </c>
      <c r="G832" s="97"/>
      <c r="H832" s="103" t="n">
        <f aca="false">IF(H$1="P",MAX(0,H$2-$D832),IF(H$1="C",MAX(0,$D832-H$2)))</f>
        <v>0</v>
      </c>
      <c r="I832" s="103" t="n">
        <f aca="false">IF(I$1="P",MAX(0,I$2-$D832),IF(I$1="C",MAX(0,$D832-I$2)))</f>
        <v>0</v>
      </c>
      <c r="J832" s="103" t="n">
        <f aca="false">IF(J$1="P",MAX(0,J$2-$D832),IF(J$1="C",MAX(0,$D832-J$2)))</f>
        <v>0</v>
      </c>
      <c r="K832" s="103" t="n">
        <f aca="false">IF(K$1="P",MAX(0,K$2-$D832),IF(K$1="C",MAX(0,$D832-K$2)))</f>
        <v>0</v>
      </c>
      <c r="L832" s="103" t="n">
        <f aca="false">IF(L$1="P",MAX(0,L$2-$D832),IF(L$1="C",MAX(0,$D832-L$2)))</f>
        <v>0</v>
      </c>
      <c r="M832" s="103" t="n">
        <f aca="false">IF(M$1="P",MAX(0,M$2-$D832),IF(M$1="C",MAX(0,$D832-M$2)))</f>
        <v>7.83</v>
      </c>
      <c r="N832" s="103" t="n">
        <f aca="false">IF(N$1="P",MAX(0,N$2-$D832),IF(N$1="C",MAX(0,$D832-N$2)))</f>
        <v>22.17</v>
      </c>
      <c r="O832" s="103" t="n">
        <f aca="false">IF(O$1="P",MAX(0,O$2-$D832),IF(O$1="C",MAX(0,$D832-O$2)))</f>
        <v>17.17</v>
      </c>
      <c r="P832" s="103" t="n">
        <f aca="false">IF(P$1="P",MAX(0,P$2-$D832),IF(P$1="C",MAX(0,$D832-P$2)))</f>
        <v>12.17</v>
      </c>
      <c r="Q832" s="103" t="n">
        <f aca="false">IF(Q$1="P",MAX(0,Q$2-$D832),IF(Q$1="C",MAX(0,$D832-Q$2)))</f>
        <v>7.17</v>
      </c>
      <c r="R832" s="103" t="n">
        <f aca="false">IF(R$1="P",MAX(0,R$2-$D832),IF(R$1="C",MAX(0,$D832-R$2)))</f>
        <v>2.17</v>
      </c>
      <c r="S832" s="103" t="n">
        <f aca="false">IF(S$1="P",MAX(0,S$2-$D832),IF(S$1="C",MAX(0,$D832-S$2)))</f>
        <v>0</v>
      </c>
      <c r="T832" s="103" t="n">
        <f aca="false">IF(T$1="P",MAX(0,T$2-$D832),IF(T$1="C",MAX(0,$D832-T$2)))</f>
        <v>0</v>
      </c>
      <c r="U832" s="104" t="n">
        <f aca="false">B832</f>
        <v>39</v>
      </c>
      <c r="V832" s="105" t="n">
        <f aca="false">VLOOKUP($C832,Gas!$B$3:$E$2506,2)</f>
        <v>5.075</v>
      </c>
      <c r="W832" s="46" t="n">
        <f aca="false">D832/V832</f>
        <v>8.30935960591133</v>
      </c>
      <c r="X832" s="99" t="n">
        <f aca="false">VLOOKUP($C832,Gas!$B$3:$E$2506,4)</f>
        <v>0.390186350998771</v>
      </c>
    </row>
    <row r="833" customFormat="false" ht="12.75" hidden="false" customHeight="false" outlineLevel="0" collapsed="false">
      <c r="A833" s="0" t="n">
        <f aca="false">YEAR(C833)</f>
        <v>2001</v>
      </c>
      <c r="B833" s="95" t="n">
        <f aca="false">MONTH(C833)+(YEAR(C833)-1998)*12</f>
        <v>39</v>
      </c>
      <c r="C833" s="101" t="n">
        <v>36965</v>
      </c>
      <c r="D833" s="102" t="n">
        <v>39.71</v>
      </c>
      <c r="E833" s="98" t="n">
        <f aca="false">LN(D833/D832)</f>
        <v>-0.0601060226153084</v>
      </c>
      <c r="F833" s="106" t="n">
        <f aca="false">STDEV(E824:E833)*SQRT(trade_day)</f>
        <v>1.01182572986469</v>
      </c>
      <c r="G833" s="97"/>
      <c r="H833" s="103" t="n">
        <f aca="false">IF(H$1="P",MAX(0,H$2-$D833),IF(H$1="C",MAX(0,$D833-H$2)))</f>
        <v>0</v>
      </c>
      <c r="I833" s="103" t="n">
        <f aca="false">IF(I$1="P",MAX(0,I$2-$D833),IF(I$1="C",MAX(0,$D833-I$2)))</f>
        <v>0</v>
      </c>
      <c r="J833" s="103" t="n">
        <f aca="false">IF(J$1="P",MAX(0,J$2-$D833),IF(J$1="C",MAX(0,$D833-J$2)))</f>
        <v>0</v>
      </c>
      <c r="K833" s="103" t="n">
        <f aca="false">IF(K$1="P",MAX(0,K$2-$D833),IF(K$1="C",MAX(0,$D833-K$2)))</f>
        <v>0</v>
      </c>
      <c r="L833" s="103" t="n">
        <f aca="false">IF(L$1="P",MAX(0,L$2-$D833),IF(L$1="C",MAX(0,$D833-L$2)))</f>
        <v>0.289999999999999</v>
      </c>
      <c r="M833" s="103" t="n">
        <f aca="false">IF(M$1="P",MAX(0,M$2-$D833),IF(M$1="C",MAX(0,$D833-M$2)))</f>
        <v>10.29</v>
      </c>
      <c r="N833" s="103" t="n">
        <f aca="false">IF(N$1="P",MAX(0,N$2-$D833),IF(N$1="C",MAX(0,$D833-N$2)))</f>
        <v>19.71</v>
      </c>
      <c r="O833" s="103" t="n">
        <f aca="false">IF(O$1="P",MAX(0,O$2-$D833),IF(O$1="C",MAX(0,$D833-O$2)))</f>
        <v>14.71</v>
      </c>
      <c r="P833" s="103" t="n">
        <f aca="false">IF(P$1="P",MAX(0,P$2-$D833),IF(P$1="C",MAX(0,$D833-P$2)))</f>
        <v>9.71</v>
      </c>
      <c r="Q833" s="103" t="n">
        <f aca="false">IF(Q$1="P",MAX(0,Q$2-$D833),IF(Q$1="C",MAX(0,$D833-Q$2)))</f>
        <v>4.71</v>
      </c>
      <c r="R833" s="103" t="n">
        <f aca="false">IF(R$1="P",MAX(0,R$2-$D833),IF(R$1="C",MAX(0,$D833-R$2)))</f>
        <v>0</v>
      </c>
      <c r="S833" s="103" t="n">
        <f aca="false">IF(S$1="P",MAX(0,S$2-$D833),IF(S$1="C",MAX(0,$D833-S$2)))</f>
        <v>0</v>
      </c>
      <c r="T833" s="103" t="n">
        <f aca="false">IF(T$1="P",MAX(0,T$2-$D833),IF(T$1="C",MAX(0,$D833-T$2)))</f>
        <v>0</v>
      </c>
      <c r="U833" s="104" t="n">
        <f aca="false">B833</f>
        <v>39</v>
      </c>
      <c r="V833" s="105" t="n">
        <f aca="false">VLOOKUP($C833,Gas!$B$3:$E$2506,2)</f>
        <v>4.99</v>
      </c>
      <c r="W833" s="46" t="n">
        <f aca="false">D833/V833</f>
        <v>7.95791583166333</v>
      </c>
      <c r="X833" s="99" t="n">
        <f aca="false">VLOOKUP($C833,Gas!$B$3:$E$2506,4)</f>
        <v>0.402807950379016</v>
      </c>
    </row>
    <row r="834" customFormat="false" ht="12.75" hidden="false" customHeight="false" outlineLevel="0" collapsed="false">
      <c r="A834" s="0" t="n">
        <f aca="false">YEAR(C834)</f>
        <v>2001</v>
      </c>
      <c r="B834" s="95" t="n">
        <f aca="false">MONTH(C834)+(YEAR(C834)-1998)*12</f>
        <v>39</v>
      </c>
      <c r="C834" s="101" t="n">
        <v>36966</v>
      </c>
      <c r="D834" s="102" t="n">
        <v>37.97</v>
      </c>
      <c r="E834" s="98" t="n">
        <f aca="false">LN(D834/D833)</f>
        <v>-0.0448066708994492</v>
      </c>
      <c r="F834" s="106" t="n">
        <f aca="false">STDEV(E825:E834)*SQRT(trade_day)</f>
        <v>0.774035273655399</v>
      </c>
      <c r="G834" s="97"/>
      <c r="H834" s="103" t="n">
        <f aca="false">IF(H$1="P",MAX(0,H$2-$D834),IF(H$1="C",MAX(0,$D834-H$2)))</f>
        <v>0</v>
      </c>
      <c r="I834" s="103" t="n">
        <f aca="false">IF(I$1="P",MAX(0,I$2-$D834),IF(I$1="C",MAX(0,$D834-I$2)))</f>
        <v>0</v>
      </c>
      <c r="J834" s="103" t="n">
        <f aca="false">IF(J$1="P",MAX(0,J$2-$D834),IF(J$1="C",MAX(0,$D834-J$2)))</f>
        <v>0</v>
      </c>
      <c r="K834" s="103" t="n">
        <f aca="false">IF(K$1="P",MAX(0,K$2-$D834),IF(K$1="C",MAX(0,$D834-K$2)))</f>
        <v>0</v>
      </c>
      <c r="L834" s="103" t="n">
        <f aca="false">IF(L$1="P",MAX(0,L$2-$D834),IF(L$1="C",MAX(0,$D834-L$2)))</f>
        <v>2.03</v>
      </c>
      <c r="M834" s="103" t="n">
        <f aca="false">IF(M$1="P",MAX(0,M$2-$D834),IF(M$1="C",MAX(0,$D834-M$2)))</f>
        <v>12.03</v>
      </c>
      <c r="N834" s="103" t="n">
        <f aca="false">IF(N$1="P",MAX(0,N$2-$D834),IF(N$1="C",MAX(0,$D834-N$2)))</f>
        <v>17.97</v>
      </c>
      <c r="O834" s="103" t="n">
        <f aca="false">IF(O$1="P",MAX(0,O$2-$D834),IF(O$1="C",MAX(0,$D834-O$2)))</f>
        <v>12.97</v>
      </c>
      <c r="P834" s="103" t="n">
        <f aca="false">IF(P$1="P",MAX(0,P$2-$D834),IF(P$1="C",MAX(0,$D834-P$2)))</f>
        <v>7.97</v>
      </c>
      <c r="Q834" s="103" t="n">
        <f aca="false">IF(Q$1="P",MAX(0,Q$2-$D834),IF(Q$1="C",MAX(0,$D834-Q$2)))</f>
        <v>2.97</v>
      </c>
      <c r="R834" s="103" t="n">
        <f aca="false">IF(R$1="P",MAX(0,R$2-$D834),IF(R$1="C",MAX(0,$D834-R$2)))</f>
        <v>0</v>
      </c>
      <c r="S834" s="103" t="n">
        <f aca="false">IF(S$1="P",MAX(0,S$2-$D834),IF(S$1="C",MAX(0,$D834-S$2)))</f>
        <v>0</v>
      </c>
      <c r="T834" s="103" t="n">
        <f aca="false">IF(T$1="P",MAX(0,T$2-$D834),IF(T$1="C",MAX(0,$D834-T$2)))</f>
        <v>0</v>
      </c>
      <c r="U834" s="104" t="n">
        <f aca="false">B834</f>
        <v>39</v>
      </c>
      <c r="V834" s="105" t="n">
        <f aca="false">VLOOKUP($C834,Gas!$B$3:$E$2506,2)</f>
        <v>4.915</v>
      </c>
      <c r="W834" s="46" t="n">
        <f aca="false">D834/V834</f>
        <v>7.72533062054934</v>
      </c>
      <c r="X834" s="99" t="n">
        <f aca="false">VLOOKUP($C834,Gas!$B$3:$E$2506,4)</f>
        <v>0.269156844017945</v>
      </c>
    </row>
    <row r="835" customFormat="false" ht="12.75" hidden="false" customHeight="false" outlineLevel="0" collapsed="false">
      <c r="A835" s="0" t="n">
        <f aca="false">YEAR(C835)</f>
        <v>2001</v>
      </c>
      <c r="B835" s="95" t="n">
        <f aca="false">MONTH(C835)+(YEAR(C835)-1998)*12</f>
        <v>39</v>
      </c>
      <c r="C835" s="101" t="n">
        <v>36969</v>
      </c>
      <c r="D835" s="102" t="n">
        <v>42.18</v>
      </c>
      <c r="E835" s="98" t="n">
        <f aca="false">LN(D835/D834)</f>
        <v>0.105149800806918</v>
      </c>
      <c r="F835" s="106" t="n">
        <f aca="false">STDEV(E826:E835)*SQRT(trade_day)</f>
        <v>0.886664496042323</v>
      </c>
      <c r="G835" s="97"/>
      <c r="H835" s="103" t="n">
        <f aca="false">IF(H$1="P",MAX(0,H$2-$D835),IF(H$1="C",MAX(0,$D835-H$2)))</f>
        <v>0</v>
      </c>
      <c r="I835" s="103" t="n">
        <f aca="false">IF(I$1="P",MAX(0,I$2-$D835),IF(I$1="C",MAX(0,$D835-I$2)))</f>
        <v>0</v>
      </c>
      <c r="J835" s="103" t="n">
        <f aca="false">IF(J$1="P",MAX(0,J$2-$D835),IF(J$1="C",MAX(0,$D835-J$2)))</f>
        <v>0</v>
      </c>
      <c r="K835" s="103" t="n">
        <f aca="false">IF(K$1="P",MAX(0,K$2-$D835),IF(K$1="C",MAX(0,$D835-K$2)))</f>
        <v>0</v>
      </c>
      <c r="L835" s="103" t="n">
        <f aca="false">IF(L$1="P",MAX(0,L$2-$D835),IF(L$1="C",MAX(0,$D835-L$2)))</f>
        <v>0</v>
      </c>
      <c r="M835" s="103" t="n">
        <f aca="false">IF(M$1="P",MAX(0,M$2-$D835),IF(M$1="C",MAX(0,$D835-M$2)))</f>
        <v>7.82</v>
      </c>
      <c r="N835" s="103" t="n">
        <f aca="false">IF(N$1="P",MAX(0,N$2-$D835),IF(N$1="C",MAX(0,$D835-N$2)))</f>
        <v>22.18</v>
      </c>
      <c r="O835" s="103" t="n">
        <f aca="false">IF(O$1="P",MAX(0,O$2-$D835),IF(O$1="C",MAX(0,$D835-O$2)))</f>
        <v>17.18</v>
      </c>
      <c r="P835" s="103" t="n">
        <f aca="false">IF(P$1="P",MAX(0,P$2-$D835),IF(P$1="C",MAX(0,$D835-P$2)))</f>
        <v>12.18</v>
      </c>
      <c r="Q835" s="103" t="n">
        <f aca="false">IF(Q$1="P",MAX(0,Q$2-$D835),IF(Q$1="C",MAX(0,$D835-Q$2)))</f>
        <v>7.18</v>
      </c>
      <c r="R835" s="103" t="n">
        <f aca="false">IF(R$1="P",MAX(0,R$2-$D835),IF(R$1="C",MAX(0,$D835-R$2)))</f>
        <v>2.18</v>
      </c>
      <c r="S835" s="103" t="n">
        <f aca="false">IF(S$1="P",MAX(0,S$2-$D835),IF(S$1="C",MAX(0,$D835-S$2)))</f>
        <v>0</v>
      </c>
      <c r="T835" s="103" t="n">
        <f aca="false">IF(T$1="P",MAX(0,T$2-$D835),IF(T$1="C",MAX(0,$D835-T$2)))</f>
        <v>0</v>
      </c>
      <c r="U835" s="104" t="n">
        <f aca="false">B835</f>
        <v>39</v>
      </c>
      <c r="V835" s="105" t="n">
        <f aca="false">VLOOKUP($C835,Gas!$B$3:$E$2506,2)</f>
        <v>4.98</v>
      </c>
      <c r="W835" s="46" t="n">
        <f aca="false">D835/V835</f>
        <v>8.46987951807229</v>
      </c>
      <c r="X835" s="99" t="n">
        <f aca="false">VLOOKUP($C835,Gas!$B$3:$E$2506,4)</f>
        <v>0.29425118624747</v>
      </c>
    </row>
    <row r="836" customFormat="false" ht="12.75" hidden="false" customHeight="false" outlineLevel="0" collapsed="false">
      <c r="A836" s="0" t="n">
        <f aca="false">YEAR(C836)</f>
        <v>2001</v>
      </c>
      <c r="B836" s="95" t="n">
        <f aca="false">MONTH(C836)+(YEAR(C836)-1998)*12</f>
        <v>39</v>
      </c>
      <c r="C836" s="101" t="n">
        <v>36970</v>
      </c>
      <c r="D836" s="102" t="n">
        <v>48.05</v>
      </c>
      <c r="E836" s="98" t="n">
        <f aca="false">LN(D836/D835)</f>
        <v>0.130295960365673</v>
      </c>
      <c r="F836" s="106" t="n">
        <f aca="false">STDEV(E827:E836)*SQRT(trade_day)</f>
        <v>1.11574390419963</v>
      </c>
      <c r="G836" s="97"/>
      <c r="H836" s="103" t="n">
        <f aca="false">IF(H$1="P",MAX(0,H$2-$D836),IF(H$1="C",MAX(0,$D836-H$2)))</f>
        <v>0</v>
      </c>
      <c r="I836" s="103" t="n">
        <f aca="false">IF(I$1="P",MAX(0,I$2-$D836),IF(I$1="C",MAX(0,$D836-I$2)))</f>
        <v>0</v>
      </c>
      <c r="J836" s="103" t="n">
        <f aca="false">IF(J$1="P",MAX(0,J$2-$D836),IF(J$1="C",MAX(0,$D836-J$2)))</f>
        <v>0</v>
      </c>
      <c r="K836" s="103" t="n">
        <f aca="false">IF(K$1="P",MAX(0,K$2-$D836),IF(K$1="C",MAX(0,$D836-K$2)))</f>
        <v>0</v>
      </c>
      <c r="L836" s="103" t="n">
        <f aca="false">IF(L$1="P",MAX(0,L$2-$D836),IF(L$1="C",MAX(0,$D836-L$2)))</f>
        <v>0</v>
      </c>
      <c r="M836" s="103" t="n">
        <f aca="false">IF(M$1="P",MAX(0,M$2-$D836),IF(M$1="C",MAX(0,$D836-M$2)))</f>
        <v>1.95</v>
      </c>
      <c r="N836" s="103" t="n">
        <f aca="false">IF(N$1="P",MAX(0,N$2-$D836),IF(N$1="C",MAX(0,$D836-N$2)))</f>
        <v>28.05</v>
      </c>
      <c r="O836" s="103" t="n">
        <f aca="false">IF(O$1="P",MAX(0,O$2-$D836),IF(O$1="C",MAX(0,$D836-O$2)))</f>
        <v>23.05</v>
      </c>
      <c r="P836" s="103" t="n">
        <f aca="false">IF(P$1="P",MAX(0,P$2-$D836),IF(P$1="C",MAX(0,$D836-P$2)))</f>
        <v>18.05</v>
      </c>
      <c r="Q836" s="103" t="n">
        <f aca="false">IF(Q$1="P",MAX(0,Q$2-$D836),IF(Q$1="C",MAX(0,$D836-Q$2)))</f>
        <v>13.05</v>
      </c>
      <c r="R836" s="103" t="n">
        <f aca="false">IF(R$1="P",MAX(0,R$2-$D836),IF(R$1="C",MAX(0,$D836-R$2)))</f>
        <v>8.05</v>
      </c>
      <c r="S836" s="103" t="n">
        <f aca="false">IF(S$1="P",MAX(0,S$2-$D836),IF(S$1="C",MAX(0,$D836-S$2)))</f>
        <v>0</v>
      </c>
      <c r="T836" s="103" t="n">
        <f aca="false">IF(T$1="P",MAX(0,T$2-$D836),IF(T$1="C",MAX(0,$D836-T$2)))</f>
        <v>0</v>
      </c>
      <c r="U836" s="104" t="n">
        <f aca="false">B836</f>
        <v>39</v>
      </c>
      <c r="V836" s="105" t="n">
        <f aca="false">VLOOKUP($C836,Gas!$B$3:$E$2506,2)</f>
        <v>5.065</v>
      </c>
      <c r="W836" s="46" t="n">
        <f aca="false">D836/V836</f>
        <v>9.48667324777887</v>
      </c>
      <c r="X836" s="99" t="n">
        <f aca="false">VLOOKUP($C836,Gas!$B$3:$E$2506,4)</f>
        <v>0.294642209719712</v>
      </c>
    </row>
    <row r="837" customFormat="false" ht="12.75" hidden="false" customHeight="false" outlineLevel="0" collapsed="false">
      <c r="A837" s="0" t="n">
        <f aca="false">YEAR(C837)</f>
        <v>2001</v>
      </c>
      <c r="B837" s="95" t="n">
        <f aca="false">MONTH(C837)+(YEAR(C837)-1998)*12</f>
        <v>39</v>
      </c>
      <c r="C837" s="101" t="n">
        <v>36971</v>
      </c>
      <c r="D837" s="102" t="n">
        <v>47.13</v>
      </c>
      <c r="E837" s="98" t="n">
        <f aca="false">LN(D837/D836)</f>
        <v>-0.0193323944806619</v>
      </c>
      <c r="F837" s="106" t="n">
        <f aca="false">STDEV(E828:E837)*SQRT(trade_day)</f>
        <v>1.1096829296912</v>
      </c>
      <c r="G837" s="97"/>
      <c r="H837" s="103" t="n">
        <f aca="false">IF(H$1="P",MAX(0,H$2-$D837),IF(H$1="C",MAX(0,$D837-H$2)))</f>
        <v>0</v>
      </c>
      <c r="I837" s="103" t="n">
        <f aca="false">IF(I$1="P",MAX(0,I$2-$D837),IF(I$1="C",MAX(0,$D837-I$2)))</f>
        <v>0</v>
      </c>
      <c r="J837" s="103" t="n">
        <f aca="false">IF(J$1="P",MAX(0,J$2-$D837),IF(J$1="C",MAX(0,$D837-J$2)))</f>
        <v>0</v>
      </c>
      <c r="K837" s="103" t="n">
        <f aca="false">IF(K$1="P",MAX(0,K$2-$D837),IF(K$1="C",MAX(0,$D837-K$2)))</f>
        <v>0</v>
      </c>
      <c r="L837" s="103" t="n">
        <f aca="false">IF(L$1="P",MAX(0,L$2-$D837),IF(L$1="C",MAX(0,$D837-L$2)))</f>
        <v>0</v>
      </c>
      <c r="M837" s="103" t="n">
        <f aca="false">IF(M$1="P",MAX(0,M$2-$D837),IF(M$1="C",MAX(0,$D837-M$2)))</f>
        <v>2.87</v>
      </c>
      <c r="N837" s="103" t="n">
        <f aca="false">IF(N$1="P",MAX(0,N$2-$D837),IF(N$1="C",MAX(0,$D837-N$2)))</f>
        <v>27.13</v>
      </c>
      <c r="O837" s="103" t="n">
        <f aca="false">IF(O$1="P",MAX(0,O$2-$D837),IF(O$1="C",MAX(0,$D837-O$2)))</f>
        <v>22.13</v>
      </c>
      <c r="P837" s="103" t="n">
        <f aca="false">IF(P$1="P",MAX(0,P$2-$D837),IF(P$1="C",MAX(0,$D837-P$2)))</f>
        <v>17.13</v>
      </c>
      <c r="Q837" s="103" t="n">
        <f aca="false">IF(Q$1="P",MAX(0,Q$2-$D837),IF(Q$1="C",MAX(0,$D837-Q$2)))</f>
        <v>12.13</v>
      </c>
      <c r="R837" s="103" t="n">
        <f aca="false">IF(R$1="P",MAX(0,R$2-$D837),IF(R$1="C",MAX(0,$D837-R$2)))</f>
        <v>7.13</v>
      </c>
      <c r="S837" s="103" t="n">
        <f aca="false">IF(S$1="P",MAX(0,S$2-$D837),IF(S$1="C",MAX(0,$D837-S$2)))</f>
        <v>0</v>
      </c>
      <c r="T837" s="103" t="n">
        <f aca="false">IF(T$1="P",MAX(0,T$2-$D837),IF(T$1="C",MAX(0,$D837-T$2)))</f>
        <v>0</v>
      </c>
      <c r="U837" s="104" t="n">
        <f aca="false">B837</f>
        <v>39</v>
      </c>
      <c r="V837" s="105" t="n">
        <f aca="false">VLOOKUP($C837,Gas!$B$3:$E$2506,2)</f>
        <v>5.08</v>
      </c>
      <c r="W837" s="46" t="n">
        <f aca="false">D837/V837</f>
        <v>9.27755905511811</v>
      </c>
      <c r="X837" s="99" t="n">
        <f aca="false">VLOOKUP($C837,Gas!$B$3:$E$2506,4)</f>
        <v>0.295661414848891</v>
      </c>
    </row>
    <row r="838" customFormat="false" ht="12.75" hidden="false" customHeight="false" outlineLevel="0" collapsed="false">
      <c r="A838" s="0" t="n">
        <f aca="false">YEAR(C838)</f>
        <v>2001</v>
      </c>
      <c r="B838" s="95" t="n">
        <f aca="false">MONTH(C838)+(YEAR(C838)-1998)*12</f>
        <v>39</v>
      </c>
      <c r="C838" s="101" t="n">
        <v>36972</v>
      </c>
      <c r="D838" s="102" t="n">
        <v>45.1</v>
      </c>
      <c r="E838" s="98" t="n">
        <f aca="false">LN(D838/D837)</f>
        <v>-0.0440274944270068</v>
      </c>
      <c r="F838" s="106" t="n">
        <f aca="false">STDEV(E829:E838)*SQRT(trade_day)</f>
        <v>1.00656683593973</v>
      </c>
      <c r="G838" s="97"/>
      <c r="H838" s="103" t="n">
        <f aca="false">IF(H$1="P",MAX(0,H$2-$D838),IF(H$1="C",MAX(0,$D838-H$2)))</f>
        <v>0</v>
      </c>
      <c r="I838" s="103" t="n">
        <f aca="false">IF(I$1="P",MAX(0,I$2-$D838),IF(I$1="C",MAX(0,$D838-I$2)))</f>
        <v>0</v>
      </c>
      <c r="J838" s="103" t="n">
        <f aca="false">IF(J$1="P",MAX(0,J$2-$D838),IF(J$1="C",MAX(0,$D838-J$2)))</f>
        <v>0</v>
      </c>
      <c r="K838" s="103" t="n">
        <f aca="false">IF(K$1="P",MAX(0,K$2-$D838),IF(K$1="C",MAX(0,$D838-K$2)))</f>
        <v>0</v>
      </c>
      <c r="L838" s="103" t="n">
        <f aca="false">IF(L$1="P",MAX(0,L$2-$D838),IF(L$1="C",MAX(0,$D838-L$2)))</f>
        <v>0</v>
      </c>
      <c r="M838" s="103" t="n">
        <f aca="false">IF(M$1="P",MAX(0,M$2-$D838),IF(M$1="C",MAX(0,$D838-M$2)))</f>
        <v>4.9</v>
      </c>
      <c r="N838" s="103" t="n">
        <f aca="false">IF(N$1="P",MAX(0,N$2-$D838),IF(N$1="C",MAX(0,$D838-N$2)))</f>
        <v>25.1</v>
      </c>
      <c r="O838" s="103" t="n">
        <f aca="false">IF(O$1="P",MAX(0,O$2-$D838),IF(O$1="C",MAX(0,$D838-O$2)))</f>
        <v>20.1</v>
      </c>
      <c r="P838" s="103" t="n">
        <f aca="false">IF(P$1="P",MAX(0,P$2-$D838),IF(P$1="C",MAX(0,$D838-P$2)))</f>
        <v>15.1</v>
      </c>
      <c r="Q838" s="103" t="n">
        <f aca="false">IF(Q$1="P",MAX(0,Q$2-$D838),IF(Q$1="C",MAX(0,$D838-Q$2)))</f>
        <v>10.1</v>
      </c>
      <c r="R838" s="103" t="n">
        <f aca="false">IF(R$1="P",MAX(0,R$2-$D838),IF(R$1="C",MAX(0,$D838-R$2)))</f>
        <v>5.1</v>
      </c>
      <c r="S838" s="103" t="n">
        <f aca="false">IF(S$1="P",MAX(0,S$2-$D838),IF(S$1="C",MAX(0,$D838-S$2)))</f>
        <v>0</v>
      </c>
      <c r="T838" s="103" t="n">
        <f aca="false">IF(T$1="P",MAX(0,T$2-$D838),IF(T$1="C",MAX(0,$D838-T$2)))</f>
        <v>0</v>
      </c>
      <c r="U838" s="104" t="n">
        <f aca="false">B838</f>
        <v>39</v>
      </c>
      <c r="V838" s="105" t="n">
        <f aca="false">VLOOKUP($C838,Gas!$B$3:$E$2506,2)</f>
        <v>5.175</v>
      </c>
      <c r="W838" s="46" t="n">
        <f aca="false">D838/V838</f>
        <v>8.71497584541063</v>
      </c>
      <c r="X838" s="99" t="n">
        <f aca="false">VLOOKUP($C838,Gas!$B$3:$E$2506,4)</f>
        <v>0.318231256677519</v>
      </c>
    </row>
    <row r="839" customFormat="false" ht="12.75" hidden="false" customHeight="false" outlineLevel="0" collapsed="false">
      <c r="A839" s="0" t="n">
        <f aca="false">YEAR(C839)</f>
        <v>2001</v>
      </c>
      <c r="B839" s="95" t="n">
        <f aca="false">MONTH(C839)+(YEAR(C839)-1998)*12</f>
        <v>39</v>
      </c>
      <c r="C839" s="101" t="n">
        <v>36973</v>
      </c>
      <c r="D839" s="102" t="n">
        <v>40.5</v>
      </c>
      <c r="E839" s="98" t="n">
        <f aca="false">LN(D839/D838)</f>
        <v>-0.107580272396139</v>
      </c>
      <c r="F839" s="106" t="n">
        <f aca="false">STDEV(E830:E839)*SQRT(trade_day)</f>
        <v>1.1572699254439</v>
      </c>
      <c r="G839" s="97"/>
      <c r="H839" s="103" t="n">
        <f aca="false">IF(H$1="P",MAX(0,H$2-$D839),IF(H$1="C",MAX(0,$D839-H$2)))</f>
        <v>0</v>
      </c>
      <c r="I839" s="103" t="n">
        <f aca="false">IF(I$1="P",MAX(0,I$2-$D839),IF(I$1="C",MAX(0,$D839-I$2)))</f>
        <v>0</v>
      </c>
      <c r="J839" s="103" t="n">
        <f aca="false">IF(J$1="P",MAX(0,J$2-$D839),IF(J$1="C",MAX(0,$D839-J$2)))</f>
        <v>0</v>
      </c>
      <c r="K839" s="103" t="n">
        <f aca="false">IF(K$1="P",MAX(0,K$2-$D839),IF(K$1="C",MAX(0,$D839-K$2)))</f>
        <v>0</v>
      </c>
      <c r="L839" s="103" t="n">
        <f aca="false">IF(L$1="P",MAX(0,L$2-$D839),IF(L$1="C",MAX(0,$D839-L$2)))</f>
        <v>0</v>
      </c>
      <c r="M839" s="103" t="n">
        <f aca="false">IF(M$1="P",MAX(0,M$2-$D839),IF(M$1="C",MAX(0,$D839-M$2)))</f>
        <v>9.5</v>
      </c>
      <c r="N839" s="103" t="n">
        <f aca="false">IF(N$1="P",MAX(0,N$2-$D839),IF(N$1="C",MAX(0,$D839-N$2)))</f>
        <v>20.5</v>
      </c>
      <c r="O839" s="103" t="n">
        <f aca="false">IF(O$1="P",MAX(0,O$2-$D839),IF(O$1="C",MAX(0,$D839-O$2)))</f>
        <v>15.5</v>
      </c>
      <c r="P839" s="103" t="n">
        <f aca="false">IF(P$1="P",MAX(0,P$2-$D839),IF(P$1="C",MAX(0,$D839-P$2)))</f>
        <v>10.5</v>
      </c>
      <c r="Q839" s="103" t="n">
        <f aca="false">IF(Q$1="P",MAX(0,Q$2-$D839),IF(Q$1="C",MAX(0,$D839-Q$2)))</f>
        <v>5.5</v>
      </c>
      <c r="R839" s="103" t="n">
        <f aca="false">IF(R$1="P",MAX(0,R$2-$D839),IF(R$1="C",MAX(0,$D839-R$2)))</f>
        <v>0.5</v>
      </c>
      <c r="S839" s="103" t="n">
        <f aca="false">IF(S$1="P",MAX(0,S$2-$D839),IF(S$1="C",MAX(0,$D839-S$2)))</f>
        <v>0</v>
      </c>
      <c r="T839" s="103" t="n">
        <f aca="false">IF(T$1="P",MAX(0,T$2-$D839),IF(T$1="C",MAX(0,$D839-T$2)))</f>
        <v>0</v>
      </c>
      <c r="U839" s="104" t="n">
        <f aca="false">B839</f>
        <v>39</v>
      </c>
      <c r="V839" s="105" t="n">
        <f aca="false">VLOOKUP($C839,Gas!$B$3:$E$2506,2)</f>
        <v>5.025</v>
      </c>
      <c r="W839" s="46" t="n">
        <f aca="false">D839/V839</f>
        <v>8.05970149253731</v>
      </c>
      <c r="X839" s="99" t="n">
        <f aca="false">VLOOKUP($C839,Gas!$B$3:$E$2506,4)</f>
        <v>0.320945907514032</v>
      </c>
    </row>
    <row r="840" customFormat="false" ht="12.75" hidden="false" customHeight="false" outlineLevel="0" collapsed="false">
      <c r="A840" s="0" t="n">
        <f aca="false">YEAR(C840)</f>
        <v>2001</v>
      </c>
      <c r="B840" s="95" t="n">
        <f aca="false">MONTH(C840)+(YEAR(C840)-1998)*12</f>
        <v>39</v>
      </c>
      <c r="C840" s="101" t="n">
        <v>36976</v>
      </c>
      <c r="D840" s="102" t="n">
        <v>51</v>
      </c>
      <c r="E840" s="98" t="n">
        <f aca="false">LN(D840/D839)</f>
        <v>0.230523658611832</v>
      </c>
      <c r="F840" s="106" t="n">
        <f aca="false">STDEV(E831:E840)*SQRT(trade_day)</f>
        <v>1.6388994997038</v>
      </c>
      <c r="G840" s="97"/>
      <c r="H840" s="103" t="n">
        <f aca="false">IF(H$1="P",MAX(0,H$2-$D840),IF(H$1="C",MAX(0,$D840-H$2)))</f>
        <v>0</v>
      </c>
      <c r="I840" s="103" t="n">
        <f aca="false">IF(I$1="P",MAX(0,I$2-$D840),IF(I$1="C",MAX(0,$D840-I$2)))</f>
        <v>0</v>
      </c>
      <c r="J840" s="103" t="n">
        <f aca="false">IF(J$1="P",MAX(0,J$2-$D840),IF(J$1="C",MAX(0,$D840-J$2)))</f>
        <v>0</v>
      </c>
      <c r="K840" s="103" t="n">
        <f aca="false">IF(K$1="P",MAX(0,K$2-$D840),IF(K$1="C",MAX(0,$D840-K$2)))</f>
        <v>0</v>
      </c>
      <c r="L840" s="103" t="n">
        <f aca="false">IF(L$1="P",MAX(0,L$2-$D840),IF(L$1="C",MAX(0,$D840-L$2)))</f>
        <v>0</v>
      </c>
      <c r="M840" s="103" t="n">
        <f aca="false">IF(M$1="P",MAX(0,M$2-$D840),IF(M$1="C",MAX(0,$D840-M$2)))</f>
        <v>0</v>
      </c>
      <c r="N840" s="103" t="n">
        <f aca="false">IF(N$1="P",MAX(0,N$2-$D840),IF(N$1="C",MAX(0,$D840-N$2)))</f>
        <v>31</v>
      </c>
      <c r="O840" s="103" t="n">
        <f aca="false">IF(O$1="P",MAX(0,O$2-$D840),IF(O$1="C",MAX(0,$D840-O$2)))</f>
        <v>26</v>
      </c>
      <c r="P840" s="103" t="n">
        <f aca="false">IF(P$1="P",MAX(0,P$2-$D840),IF(P$1="C",MAX(0,$D840-P$2)))</f>
        <v>21</v>
      </c>
      <c r="Q840" s="103" t="n">
        <f aca="false">IF(Q$1="P",MAX(0,Q$2-$D840),IF(Q$1="C",MAX(0,$D840-Q$2)))</f>
        <v>16</v>
      </c>
      <c r="R840" s="103" t="n">
        <f aca="false">IF(R$1="P",MAX(0,R$2-$D840),IF(R$1="C",MAX(0,$D840-R$2)))</f>
        <v>11</v>
      </c>
      <c r="S840" s="103" t="n">
        <f aca="false">IF(S$1="P",MAX(0,S$2-$D840),IF(S$1="C",MAX(0,$D840-S$2)))</f>
        <v>1</v>
      </c>
      <c r="T840" s="103" t="n">
        <f aca="false">IF(T$1="P",MAX(0,T$2-$D840),IF(T$1="C",MAX(0,$D840-T$2)))</f>
        <v>0</v>
      </c>
      <c r="U840" s="104" t="n">
        <f aca="false">B840</f>
        <v>39</v>
      </c>
      <c r="V840" s="105" t="n">
        <f aca="false">VLOOKUP($C840,Gas!$B$3:$E$2506,2)</f>
        <v>5.21</v>
      </c>
      <c r="W840" s="46" t="n">
        <f aca="false">D840/V840</f>
        <v>9.78886756238004</v>
      </c>
      <c r="X840" s="99" t="n">
        <f aca="false">VLOOKUP($C840,Gas!$B$3:$E$2506,4)</f>
        <v>0.327436064038944</v>
      </c>
    </row>
    <row r="841" customFormat="false" ht="12.75" hidden="false" customHeight="false" outlineLevel="0" collapsed="false">
      <c r="A841" s="0" t="n">
        <f aca="false">YEAR(C841)</f>
        <v>2001</v>
      </c>
      <c r="B841" s="95" t="n">
        <f aca="false">MONTH(C841)+(YEAR(C841)-1998)*12</f>
        <v>39</v>
      </c>
      <c r="C841" s="101" t="n">
        <v>36977</v>
      </c>
      <c r="D841" s="102" t="n">
        <v>56.56</v>
      </c>
      <c r="E841" s="98" t="n">
        <f aca="false">LN(D841/D840)</f>
        <v>0.103476388863992</v>
      </c>
      <c r="F841" s="106" t="n">
        <f aca="false">STDEV(E832:E841)*SQRT(trade_day)</f>
        <v>1.68992617706741</v>
      </c>
      <c r="G841" s="97"/>
      <c r="H841" s="103" t="n">
        <f aca="false">IF(H$1="P",MAX(0,H$2-$D841),IF(H$1="C",MAX(0,$D841-H$2)))</f>
        <v>0</v>
      </c>
      <c r="I841" s="103" t="n">
        <f aca="false">IF(I$1="P",MAX(0,I$2-$D841),IF(I$1="C",MAX(0,$D841-I$2)))</f>
        <v>0</v>
      </c>
      <c r="J841" s="103" t="n">
        <f aca="false">IF(J$1="P",MAX(0,J$2-$D841),IF(J$1="C",MAX(0,$D841-J$2)))</f>
        <v>0</v>
      </c>
      <c r="K841" s="103" t="n">
        <f aca="false">IF(K$1="P",MAX(0,K$2-$D841),IF(K$1="C",MAX(0,$D841-K$2)))</f>
        <v>0</v>
      </c>
      <c r="L841" s="103" t="n">
        <f aca="false">IF(L$1="P",MAX(0,L$2-$D841),IF(L$1="C",MAX(0,$D841-L$2)))</f>
        <v>0</v>
      </c>
      <c r="M841" s="103" t="n">
        <f aca="false">IF(M$1="P",MAX(0,M$2-$D841),IF(M$1="C",MAX(0,$D841-M$2)))</f>
        <v>0</v>
      </c>
      <c r="N841" s="103" t="n">
        <f aca="false">IF(N$1="P",MAX(0,N$2-$D841),IF(N$1="C",MAX(0,$D841-N$2)))</f>
        <v>36.56</v>
      </c>
      <c r="O841" s="103" t="n">
        <f aca="false">IF(O$1="P",MAX(0,O$2-$D841),IF(O$1="C",MAX(0,$D841-O$2)))</f>
        <v>31.56</v>
      </c>
      <c r="P841" s="103" t="n">
        <f aca="false">IF(P$1="P",MAX(0,P$2-$D841),IF(P$1="C",MAX(0,$D841-P$2)))</f>
        <v>26.56</v>
      </c>
      <c r="Q841" s="103" t="n">
        <f aca="false">IF(Q$1="P",MAX(0,Q$2-$D841),IF(Q$1="C",MAX(0,$D841-Q$2)))</f>
        <v>21.56</v>
      </c>
      <c r="R841" s="103" t="n">
        <f aca="false">IF(R$1="P",MAX(0,R$2-$D841),IF(R$1="C",MAX(0,$D841-R$2)))</f>
        <v>16.56</v>
      </c>
      <c r="S841" s="103" t="n">
        <f aca="false">IF(S$1="P",MAX(0,S$2-$D841),IF(S$1="C",MAX(0,$D841-S$2)))</f>
        <v>6.56</v>
      </c>
      <c r="T841" s="103" t="n">
        <f aca="false">IF(T$1="P",MAX(0,T$2-$D841),IF(T$1="C",MAX(0,$D841-T$2)))</f>
        <v>0</v>
      </c>
      <c r="U841" s="104" t="n">
        <f aca="false">B841</f>
        <v>39</v>
      </c>
      <c r="V841" s="105" t="n">
        <f aca="false">VLOOKUP($C841,Gas!$B$3:$E$2506,2)</f>
        <v>5.205</v>
      </c>
      <c r="W841" s="46" t="n">
        <f aca="false">D841/V841</f>
        <v>10.866474543708</v>
      </c>
      <c r="X841" s="99" t="n">
        <f aca="false">VLOOKUP($C841,Gas!$B$3:$E$2506,4)</f>
        <v>0.325746468036216</v>
      </c>
    </row>
    <row r="842" customFormat="false" ht="12.75" hidden="false" customHeight="false" outlineLevel="0" collapsed="false">
      <c r="A842" s="0" t="n">
        <f aca="false">YEAR(C842)</f>
        <v>2001</v>
      </c>
      <c r="B842" s="95" t="n">
        <f aca="false">MONTH(C842)+(YEAR(C842)-1998)*12</f>
        <v>39</v>
      </c>
      <c r="C842" s="101" t="n">
        <v>36978</v>
      </c>
      <c r="D842" s="102" t="n">
        <v>50.61</v>
      </c>
      <c r="E842" s="98" t="n">
        <f aca="false">LN(D842/D841)</f>
        <v>-0.111152836362331</v>
      </c>
      <c r="F842" s="106" t="n">
        <f aca="false">STDEV(E833:E842)*SQRT(trade_day)</f>
        <v>1.82889310769236</v>
      </c>
      <c r="G842" s="97"/>
      <c r="H842" s="103" t="n">
        <f aca="false">IF(H$1="P",MAX(0,H$2-$D842),IF(H$1="C",MAX(0,$D842-H$2)))</f>
        <v>0</v>
      </c>
      <c r="I842" s="103" t="n">
        <f aca="false">IF(I$1="P",MAX(0,I$2-$D842),IF(I$1="C",MAX(0,$D842-I$2)))</f>
        <v>0</v>
      </c>
      <c r="J842" s="103" t="n">
        <f aca="false">IF(J$1="P",MAX(0,J$2-$D842),IF(J$1="C",MAX(0,$D842-J$2)))</f>
        <v>0</v>
      </c>
      <c r="K842" s="103" t="n">
        <f aca="false">IF(K$1="P",MAX(0,K$2-$D842),IF(K$1="C",MAX(0,$D842-K$2)))</f>
        <v>0</v>
      </c>
      <c r="L842" s="103" t="n">
        <f aca="false">IF(L$1="P",MAX(0,L$2-$D842),IF(L$1="C",MAX(0,$D842-L$2)))</f>
        <v>0</v>
      </c>
      <c r="M842" s="103" t="n">
        <f aca="false">IF(M$1="P",MAX(0,M$2-$D842),IF(M$1="C",MAX(0,$D842-M$2)))</f>
        <v>0</v>
      </c>
      <c r="N842" s="103" t="n">
        <f aca="false">IF(N$1="P",MAX(0,N$2-$D842),IF(N$1="C",MAX(0,$D842-N$2)))</f>
        <v>30.61</v>
      </c>
      <c r="O842" s="103" t="n">
        <f aca="false">IF(O$1="P",MAX(0,O$2-$D842),IF(O$1="C",MAX(0,$D842-O$2)))</f>
        <v>25.61</v>
      </c>
      <c r="P842" s="103" t="n">
        <f aca="false">IF(P$1="P",MAX(0,P$2-$D842),IF(P$1="C",MAX(0,$D842-P$2)))</f>
        <v>20.61</v>
      </c>
      <c r="Q842" s="103" t="n">
        <f aca="false">IF(Q$1="P",MAX(0,Q$2-$D842),IF(Q$1="C",MAX(0,$D842-Q$2)))</f>
        <v>15.61</v>
      </c>
      <c r="R842" s="103" t="n">
        <f aca="false">IF(R$1="P",MAX(0,R$2-$D842),IF(R$1="C",MAX(0,$D842-R$2)))</f>
        <v>10.61</v>
      </c>
      <c r="S842" s="103" t="n">
        <f aca="false">IF(S$1="P",MAX(0,S$2-$D842),IF(S$1="C",MAX(0,$D842-S$2)))</f>
        <v>0.609999999999999</v>
      </c>
      <c r="T842" s="103" t="n">
        <f aca="false">IF(T$1="P",MAX(0,T$2-$D842),IF(T$1="C",MAX(0,$D842-T$2)))</f>
        <v>0</v>
      </c>
      <c r="U842" s="104" t="n">
        <f aca="false">B842</f>
        <v>39</v>
      </c>
      <c r="V842" s="105" t="n">
        <f aca="false">VLOOKUP($C842,Gas!$B$3:$E$2506,2)</f>
        <v>5.395</v>
      </c>
      <c r="W842" s="46" t="n">
        <f aca="false">D842/V842</f>
        <v>9.38090824837813</v>
      </c>
      <c r="X842" s="99" t="n">
        <f aca="false">VLOOKUP($C842,Gas!$B$3:$E$2506,4)</f>
        <v>0.374403879339103</v>
      </c>
    </row>
    <row r="843" customFormat="false" ht="12.75" hidden="false" customHeight="false" outlineLevel="0" collapsed="false">
      <c r="A843" s="0" t="n">
        <f aca="false">YEAR(C843)</f>
        <v>2001</v>
      </c>
      <c r="B843" s="95" t="n">
        <f aca="false">MONTH(C843)+(YEAR(C843)-1998)*12</f>
        <v>39</v>
      </c>
      <c r="C843" s="101" t="n">
        <v>36979</v>
      </c>
      <c r="D843" s="102" t="n">
        <v>44.88</v>
      </c>
      <c r="E843" s="98" t="n">
        <f aca="false">LN(D843/D842)</f>
        <v>-0.120156924011546</v>
      </c>
      <c r="F843" s="106" t="n">
        <f aca="false">STDEV(E834:E843)*SQRT(trade_day)</f>
        <v>1.92260009156807</v>
      </c>
      <c r="G843" s="97"/>
      <c r="H843" s="103" t="n">
        <f aca="false">IF(H$1="P",MAX(0,H$2-$D843),IF(H$1="C",MAX(0,$D843-H$2)))</f>
        <v>0</v>
      </c>
      <c r="I843" s="103" t="n">
        <f aca="false">IF(I$1="P",MAX(0,I$2-$D843),IF(I$1="C",MAX(0,$D843-I$2)))</f>
        <v>0</v>
      </c>
      <c r="J843" s="103" t="n">
        <f aca="false">IF(J$1="P",MAX(0,J$2-$D843),IF(J$1="C",MAX(0,$D843-J$2)))</f>
        <v>0</v>
      </c>
      <c r="K843" s="103" t="n">
        <f aca="false">IF(K$1="P",MAX(0,K$2-$D843),IF(K$1="C",MAX(0,$D843-K$2)))</f>
        <v>0</v>
      </c>
      <c r="L843" s="103" t="n">
        <f aca="false">IF(L$1="P",MAX(0,L$2-$D843),IF(L$1="C",MAX(0,$D843-L$2)))</f>
        <v>0</v>
      </c>
      <c r="M843" s="103" t="n">
        <f aca="false">IF(M$1="P",MAX(0,M$2-$D843),IF(M$1="C",MAX(0,$D843-M$2)))</f>
        <v>5.12</v>
      </c>
      <c r="N843" s="103" t="n">
        <f aca="false">IF(N$1="P",MAX(0,N$2-$D843),IF(N$1="C",MAX(0,$D843-N$2)))</f>
        <v>24.88</v>
      </c>
      <c r="O843" s="103" t="n">
        <f aca="false">IF(O$1="P",MAX(0,O$2-$D843),IF(O$1="C",MAX(0,$D843-O$2)))</f>
        <v>19.88</v>
      </c>
      <c r="P843" s="103" t="n">
        <f aca="false">IF(P$1="P",MAX(0,P$2-$D843),IF(P$1="C",MAX(0,$D843-P$2)))</f>
        <v>14.88</v>
      </c>
      <c r="Q843" s="103" t="n">
        <f aca="false">IF(Q$1="P",MAX(0,Q$2-$D843),IF(Q$1="C",MAX(0,$D843-Q$2)))</f>
        <v>9.88</v>
      </c>
      <c r="R843" s="103" t="n">
        <f aca="false">IF(R$1="P",MAX(0,R$2-$D843),IF(R$1="C",MAX(0,$D843-R$2)))</f>
        <v>4.88</v>
      </c>
      <c r="S843" s="103" t="n">
        <f aca="false">IF(S$1="P",MAX(0,S$2-$D843),IF(S$1="C",MAX(0,$D843-S$2)))</f>
        <v>0</v>
      </c>
      <c r="T843" s="103" t="n">
        <f aca="false">IF(T$1="P",MAX(0,T$2-$D843),IF(T$1="C",MAX(0,$D843-T$2)))</f>
        <v>0</v>
      </c>
      <c r="U843" s="104" t="n">
        <f aca="false">B843</f>
        <v>39</v>
      </c>
      <c r="V843" s="105" t="n">
        <f aca="false">VLOOKUP($C843,Gas!$B$3:$E$2506,2)</f>
        <v>5.59</v>
      </c>
      <c r="W843" s="46" t="n">
        <f aca="false">D843/V843</f>
        <v>8.02862254025045</v>
      </c>
      <c r="X843" s="99" t="n">
        <f aca="false">VLOOKUP($C843,Gas!$B$3:$E$2506,4)</f>
        <v>0.403909060628641</v>
      </c>
    </row>
    <row r="844" customFormat="false" ht="12.75" hidden="false" customHeight="false" outlineLevel="0" collapsed="false">
      <c r="A844" s="0" t="n">
        <f aca="false">YEAR(C844)</f>
        <v>2001</v>
      </c>
      <c r="B844" s="95" t="n">
        <f aca="false">MONTH(C844)+(YEAR(C844)-1998)*12</f>
        <v>39</v>
      </c>
      <c r="C844" s="101" t="n">
        <v>36980</v>
      </c>
      <c r="D844" s="102" t="n">
        <v>43.24</v>
      </c>
      <c r="E844" s="98" t="n">
        <f aca="false">LN(D844/D843)</f>
        <v>-0.0372262684434333</v>
      </c>
      <c r="F844" s="106" t="n">
        <f aca="false">STDEV(E835:E844)*SQRT(trade_day)</f>
        <v>1.91671694997581</v>
      </c>
      <c r="G844" s="97"/>
      <c r="H844" s="103" t="n">
        <f aca="false">IF(H$1="P",MAX(0,H$2-$D844),IF(H$1="C",MAX(0,$D844-H$2)))</f>
        <v>0</v>
      </c>
      <c r="I844" s="103" t="n">
        <f aca="false">IF(I$1="P",MAX(0,I$2-$D844),IF(I$1="C",MAX(0,$D844-I$2)))</f>
        <v>0</v>
      </c>
      <c r="J844" s="103" t="n">
        <f aca="false">IF(J$1="P",MAX(0,J$2-$D844),IF(J$1="C",MAX(0,$D844-J$2)))</f>
        <v>0</v>
      </c>
      <c r="K844" s="103" t="n">
        <f aca="false">IF(K$1="P",MAX(0,K$2-$D844),IF(K$1="C",MAX(0,$D844-K$2)))</f>
        <v>0</v>
      </c>
      <c r="L844" s="103" t="n">
        <f aca="false">IF(L$1="P",MAX(0,L$2-$D844),IF(L$1="C",MAX(0,$D844-L$2)))</f>
        <v>0</v>
      </c>
      <c r="M844" s="103" t="n">
        <f aca="false">IF(M$1="P",MAX(0,M$2-$D844),IF(M$1="C",MAX(0,$D844-M$2)))</f>
        <v>6.76</v>
      </c>
      <c r="N844" s="103" t="n">
        <f aca="false">IF(N$1="P",MAX(0,N$2-$D844),IF(N$1="C",MAX(0,$D844-N$2)))</f>
        <v>23.24</v>
      </c>
      <c r="O844" s="103" t="n">
        <f aca="false">IF(O$1="P",MAX(0,O$2-$D844),IF(O$1="C",MAX(0,$D844-O$2)))</f>
        <v>18.24</v>
      </c>
      <c r="P844" s="103" t="n">
        <f aca="false">IF(P$1="P",MAX(0,P$2-$D844),IF(P$1="C",MAX(0,$D844-P$2)))</f>
        <v>13.24</v>
      </c>
      <c r="Q844" s="103" t="n">
        <f aca="false">IF(Q$1="P",MAX(0,Q$2-$D844),IF(Q$1="C",MAX(0,$D844-Q$2)))</f>
        <v>8.24</v>
      </c>
      <c r="R844" s="103" t="n">
        <f aca="false">IF(R$1="P",MAX(0,R$2-$D844),IF(R$1="C",MAX(0,$D844-R$2)))</f>
        <v>3.24</v>
      </c>
      <c r="S844" s="103" t="n">
        <f aca="false">IF(S$1="P",MAX(0,S$2-$D844),IF(S$1="C",MAX(0,$D844-S$2)))</f>
        <v>0</v>
      </c>
      <c r="T844" s="103" t="n">
        <f aca="false">IF(T$1="P",MAX(0,T$2-$D844),IF(T$1="C",MAX(0,$D844-T$2)))</f>
        <v>0</v>
      </c>
      <c r="U844" s="104" t="n">
        <f aca="false">B844</f>
        <v>39</v>
      </c>
      <c r="V844" s="105" t="n">
        <f aca="false">VLOOKUP($C844,Gas!$B$3:$E$2506,2)</f>
        <v>5.33</v>
      </c>
      <c r="W844" s="46" t="n">
        <f aca="false">D844/V844</f>
        <v>8.1125703564728</v>
      </c>
      <c r="X844" s="99" t="n">
        <f aca="false">VLOOKUP($C844,Gas!$B$3:$E$2506,4)</f>
        <v>0.535840263639306</v>
      </c>
    </row>
    <row r="845" customFormat="false" ht="12.75" hidden="false" customHeight="false" outlineLevel="0" collapsed="false">
      <c r="A845" s="0" t="n">
        <f aca="false">YEAR(C845)</f>
        <v>2001</v>
      </c>
      <c r="B845" s="95" t="n">
        <f aca="false">MONTH(C845)+(YEAR(C845)-1998)*12</f>
        <v>40</v>
      </c>
      <c r="C845" s="101" t="n">
        <v>36983</v>
      </c>
      <c r="D845" s="102" t="n">
        <v>46.53</v>
      </c>
      <c r="E845" s="98" t="n">
        <f aca="false">LN(D845/D844)</f>
        <v>0.0733312730855495</v>
      </c>
      <c r="F845" s="106" t="n">
        <f aca="false">STDEV(E836:E845)*SQRT(trade_day)</f>
        <v>1.88048295142551</v>
      </c>
      <c r="G845" s="97"/>
      <c r="H845" s="103" t="n">
        <f aca="false">IF(H$1="P",MAX(0,H$2-$D845),IF(H$1="C",MAX(0,$D845-H$2)))</f>
        <v>0</v>
      </c>
      <c r="I845" s="103" t="n">
        <f aca="false">IF(I$1="P",MAX(0,I$2-$D845),IF(I$1="C",MAX(0,$D845-I$2)))</f>
        <v>0</v>
      </c>
      <c r="J845" s="103" t="n">
        <f aca="false">IF(J$1="P",MAX(0,J$2-$D845),IF(J$1="C",MAX(0,$D845-J$2)))</f>
        <v>0</v>
      </c>
      <c r="K845" s="103" t="n">
        <f aca="false">IF(K$1="P",MAX(0,K$2-$D845),IF(K$1="C",MAX(0,$D845-K$2)))</f>
        <v>0</v>
      </c>
      <c r="L845" s="103" t="n">
        <f aca="false">IF(L$1="P",MAX(0,L$2-$D845),IF(L$1="C",MAX(0,$D845-L$2)))</f>
        <v>0</v>
      </c>
      <c r="M845" s="103" t="n">
        <f aca="false">IF(M$1="P",MAX(0,M$2-$D845),IF(M$1="C",MAX(0,$D845-M$2)))</f>
        <v>3.47</v>
      </c>
      <c r="N845" s="103" t="n">
        <f aca="false">IF(N$1="P",MAX(0,N$2-$D845),IF(N$1="C",MAX(0,$D845-N$2)))</f>
        <v>26.53</v>
      </c>
      <c r="O845" s="103" t="n">
        <f aca="false">IF(O$1="P",MAX(0,O$2-$D845),IF(O$1="C",MAX(0,$D845-O$2)))</f>
        <v>21.53</v>
      </c>
      <c r="P845" s="103" t="n">
        <f aca="false">IF(P$1="P",MAX(0,P$2-$D845),IF(P$1="C",MAX(0,$D845-P$2)))</f>
        <v>16.53</v>
      </c>
      <c r="Q845" s="103" t="n">
        <f aca="false">IF(Q$1="P",MAX(0,Q$2-$D845),IF(Q$1="C",MAX(0,$D845-Q$2)))</f>
        <v>11.53</v>
      </c>
      <c r="R845" s="103" t="n">
        <f aca="false">IF(R$1="P",MAX(0,R$2-$D845),IF(R$1="C",MAX(0,$D845-R$2)))</f>
        <v>6.53</v>
      </c>
      <c r="S845" s="103" t="n">
        <f aca="false">IF(S$1="P",MAX(0,S$2-$D845),IF(S$1="C",MAX(0,$D845-S$2)))</f>
        <v>0</v>
      </c>
      <c r="T845" s="103" t="n">
        <f aca="false">IF(T$1="P",MAX(0,T$2-$D845),IF(T$1="C",MAX(0,$D845-T$2)))</f>
        <v>0</v>
      </c>
      <c r="U845" s="104" t="n">
        <f aca="false">B845</f>
        <v>40</v>
      </c>
      <c r="V845" s="105" t="n">
        <f aca="false">VLOOKUP($C845,Gas!$B$3:$E$2506,2)</f>
        <v>5.32</v>
      </c>
      <c r="W845" s="46" t="n">
        <f aca="false">D845/V845</f>
        <v>8.74624060150376</v>
      </c>
      <c r="X845" s="99" t="n">
        <f aca="false">VLOOKUP($C845,Gas!$B$3:$E$2506,4)</f>
        <v>0.492339921560073</v>
      </c>
    </row>
    <row r="846" customFormat="false" ht="12.75" hidden="false" customHeight="false" outlineLevel="0" collapsed="false">
      <c r="A846" s="0" t="n">
        <f aca="false">YEAR(C846)</f>
        <v>2001</v>
      </c>
      <c r="B846" s="95" t="n">
        <f aca="false">MONTH(C846)+(YEAR(C846)-1998)*12</f>
        <v>40</v>
      </c>
      <c r="C846" s="101" t="n">
        <v>36984</v>
      </c>
      <c r="D846" s="102" t="n">
        <v>51.98</v>
      </c>
      <c r="E846" s="98" t="n">
        <f aca="false">LN(D846/D845)</f>
        <v>0.110761763356787</v>
      </c>
      <c r="F846" s="106" t="n">
        <f aca="false">STDEV(E837:E846)*SQRT(trade_day)</f>
        <v>1.84797346736885</v>
      </c>
      <c r="G846" s="97"/>
      <c r="H846" s="103" t="n">
        <f aca="false">IF(H$1="P",MAX(0,H$2-$D846),IF(H$1="C",MAX(0,$D846-H$2)))</f>
        <v>0</v>
      </c>
      <c r="I846" s="103" t="n">
        <f aca="false">IF(I$1="P",MAX(0,I$2-$D846),IF(I$1="C",MAX(0,$D846-I$2)))</f>
        <v>0</v>
      </c>
      <c r="J846" s="103" t="n">
        <f aca="false">IF(J$1="P",MAX(0,J$2-$D846),IF(J$1="C",MAX(0,$D846-J$2)))</f>
        <v>0</v>
      </c>
      <c r="K846" s="103" t="n">
        <f aca="false">IF(K$1="P",MAX(0,K$2-$D846),IF(K$1="C",MAX(0,$D846-K$2)))</f>
        <v>0</v>
      </c>
      <c r="L846" s="103" t="n">
        <f aca="false">IF(L$1="P",MAX(0,L$2-$D846),IF(L$1="C",MAX(0,$D846-L$2)))</f>
        <v>0</v>
      </c>
      <c r="M846" s="103" t="n">
        <f aca="false">IF(M$1="P",MAX(0,M$2-$D846),IF(M$1="C",MAX(0,$D846-M$2)))</f>
        <v>0</v>
      </c>
      <c r="N846" s="103" t="n">
        <f aca="false">IF(N$1="P",MAX(0,N$2-$D846),IF(N$1="C",MAX(0,$D846-N$2)))</f>
        <v>31.98</v>
      </c>
      <c r="O846" s="103" t="n">
        <f aca="false">IF(O$1="P",MAX(0,O$2-$D846),IF(O$1="C",MAX(0,$D846-O$2)))</f>
        <v>26.98</v>
      </c>
      <c r="P846" s="103" t="n">
        <f aca="false">IF(P$1="P",MAX(0,P$2-$D846),IF(P$1="C",MAX(0,$D846-P$2)))</f>
        <v>21.98</v>
      </c>
      <c r="Q846" s="103" t="n">
        <f aca="false">IF(Q$1="P",MAX(0,Q$2-$D846),IF(Q$1="C",MAX(0,$D846-Q$2)))</f>
        <v>16.98</v>
      </c>
      <c r="R846" s="103" t="n">
        <f aca="false">IF(R$1="P",MAX(0,R$2-$D846),IF(R$1="C",MAX(0,$D846-R$2)))</f>
        <v>11.98</v>
      </c>
      <c r="S846" s="103" t="n">
        <f aca="false">IF(S$1="P",MAX(0,S$2-$D846),IF(S$1="C",MAX(0,$D846-S$2)))</f>
        <v>1.98</v>
      </c>
      <c r="T846" s="103" t="n">
        <f aca="false">IF(T$1="P",MAX(0,T$2-$D846),IF(T$1="C",MAX(0,$D846-T$2)))</f>
        <v>0</v>
      </c>
      <c r="U846" s="104" t="n">
        <f aca="false">B846</f>
        <v>40</v>
      </c>
      <c r="V846" s="105" t="n">
        <f aca="false">VLOOKUP($C846,Gas!$B$3:$E$2506,2)</f>
        <v>5.03</v>
      </c>
      <c r="W846" s="46" t="n">
        <f aca="false">D846/V846</f>
        <v>10.3339960238569</v>
      </c>
      <c r="X846" s="99" t="n">
        <f aca="false">VLOOKUP($C846,Gas!$B$3:$E$2506,4)</f>
        <v>0.570084546567443</v>
      </c>
    </row>
    <row r="847" customFormat="false" ht="12.75" hidden="false" customHeight="false" outlineLevel="0" collapsed="false">
      <c r="A847" s="0" t="n">
        <f aca="false">YEAR(C847)</f>
        <v>2001</v>
      </c>
      <c r="B847" s="95" t="n">
        <f aca="false">MONTH(C847)+(YEAR(C847)-1998)*12</f>
        <v>40</v>
      </c>
      <c r="C847" s="101" t="n">
        <v>36985</v>
      </c>
      <c r="D847" s="102" t="n">
        <v>49.02</v>
      </c>
      <c r="E847" s="98" t="n">
        <f aca="false">LN(D847/D846)</f>
        <v>-0.0586306511133776</v>
      </c>
      <c r="F847" s="106" t="n">
        <f aca="false">STDEV(E838:E847)*SQRT(trade_day)</f>
        <v>1.87429610157297</v>
      </c>
      <c r="G847" s="97"/>
      <c r="H847" s="103" t="n">
        <f aca="false">IF(H$1="P",MAX(0,H$2-$D847),IF(H$1="C",MAX(0,$D847-H$2)))</f>
        <v>0</v>
      </c>
      <c r="I847" s="103" t="n">
        <f aca="false">IF(I$1="P",MAX(0,I$2-$D847),IF(I$1="C",MAX(0,$D847-I$2)))</f>
        <v>0</v>
      </c>
      <c r="J847" s="103" t="n">
        <f aca="false">IF(J$1="P",MAX(0,J$2-$D847),IF(J$1="C",MAX(0,$D847-J$2)))</f>
        <v>0</v>
      </c>
      <c r="K847" s="103" t="n">
        <f aca="false">IF(K$1="P",MAX(0,K$2-$D847),IF(K$1="C",MAX(0,$D847-K$2)))</f>
        <v>0</v>
      </c>
      <c r="L847" s="103" t="n">
        <f aca="false">IF(L$1="P",MAX(0,L$2-$D847),IF(L$1="C",MAX(0,$D847-L$2)))</f>
        <v>0</v>
      </c>
      <c r="M847" s="103" t="n">
        <f aca="false">IF(M$1="P",MAX(0,M$2-$D847),IF(M$1="C",MAX(0,$D847-M$2)))</f>
        <v>0.979999999999997</v>
      </c>
      <c r="N847" s="103" t="n">
        <f aca="false">IF(N$1="P",MAX(0,N$2-$D847),IF(N$1="C",MAX(0,$D847-N$2)))</f>
        <v>29.02</v>
      </c>
      <c r="O847" s="103" t="n">
        <f aca="false">IF(O$1="P",MAX(0,O$2-$D847),IF(O$1="C",MAX(0,$D847-O$2)))</f>
        <v>24.02</v>
      </c>
      <c r="P847" s="103" t="n">
        <f aca="false">IF(P$1="P",MAX(0,P$2-$D847),IF(P$1="C",MAX(0,$D847-P$2)))</f>
        <v>19.02</v>
      </c>
      <c r="Q847" s="103" t="n">
        <f aca="false">IF(Q$1="P",MAX(0,Q$2-$D847),IF(Q$1="C",MAX(0,$D847-Q$2)))</f>
        <v>14.02</v>
      </c>
      <c r="R847" s="103" t="n">
        <f aca="false">IF(R$1="P",MAX(0,R$2-$D847),IF(R$1="C",MAX(0,$D847-R$2)))</f>
        <v>9.02</v>
      </c>
      <c r="S847" s="103" t="n">
        <f aca="false">IF(S$1="P",MAX(0,S$2-$D847),IF(S$1="C",MAX(0,$D847-S$2)))</f>
        <v>0</v>
      </c>
      <c r="T847" s="103" t="n">
        <f aca="false">IF(T$1="P",MAX(0,T$2-$D847),IF(T$1="C",MAX(0,$D847-T$2)))</f>
        <v>0</v>
      </c>
      <c r="U847" s="104" t="n">
        <f aca="false">B847</f>
        <v>40</v>
      </c>
      <c r="V847" s="105" t="n">
        <f aca="false">VLOOKUP($C847,Gas!$B$3:$E$2506,2)</f>
        <v>5.235</v>
      </c>
      <c r="W847" s="46" t="n">
        <f aca="false">D847/V847</f>
        <v>9.36389684813754</v>
      </c>
      <c r="X847" s="99" t="n">
        <f aca="false">VLOOKUP($C847,Gas!$B$3:$E$2506,4)</f>
        <v>0.628198691054143</v>
      </c>
    </row>
    <row r="848" customFormat="false" ht="12.75" hidden="false" customHeight="false" outlineLevel="0" collapsed="false">
      <c r="A848" s="0" t="n">
        <f aca="false">YEAR(C848)</f>
        <v>2001</v>
      </c>
      <c r="B848" s="95" t="n">
        <f aca="false">MONTH(C848)+(YEAR(C848)-1998)*12</f>
        <v>40</v>
      </c>
      <c r="C848" s="101" t="n">
        <v>36986</v>
      </c>
      <c r="D848" s="102" t="n">
        <v>43.95</v>
      </c>
      <c r="E848" s="98" t="n">
        <f aca="false">LN(D848/D847)</f>
        <v>-0.109175753968781</v>
      </c>
      <c r="F848" s="106" t="n">
        <f aca="false">STDEV(E839:E848)*SQRT(trade_day)</f>
        <v>1.9474791050237</v>
      </c>
      <c r="G848" s="97"/>
      <c r="H848" s="103" t="n">
        <f aca="false">IF(H$1="P",MAX(0,H$2-$D848),IF(H$1="C",MAX(0,$D848-H$2)))</f>
        <v>0</v>
      </c>
      <c r="I848" s="103" t="n">
        <f aca="false">IF(I$1="P",MAX(0,I$2-$D848),IF(I$1="C",MAX(0,$D848-I$2)))</f>
        <v>0</v>
      </c>
      <c r="J848" s="103" t="n">
        <f aca="false">IF(J$1="P",MAX(0,J$2-$D848),IF(J$1="C",MAX(0,$D848-J$2)))</f>
        <v>0</v>
      </c>
      <c r="K848" s="103" t="n">
        <f aca="false">IF(K$1="P",MAX(0,K$2-$D848),IF(K$1="C",MAX(0,$D848-K$2)))</f>
        <v>0</v>
      </c>
      <c r="L848" s="103" t="n">
        <f aca="false">IF(L$1="P",MAX(0,L$2-$D848),IF(L$1="C",MAX(0,$D848-L$2)))</f>
        <v>0</v>
      </c>
      <c r="M848" s="103" t="n">
        <f aca="false">IF(M$1="P",MAX(0,M$2-$D848),IF(M$1="C",MAX(0,$D848-M$2)))</f>
        <v>6.05</v>
      </c>
      <c r="N848" s="103" t="n">
        <f aca="false">IF(N$1="P",MAX(0,N$2-$D848),IF(N$1="C",MAX(0,$D848-N$2)))</f>
        <v>23.95</v>
      </c>
      <c r="O848" s="103" t="n">
        <f aca="false">IF(O$1="P",MAX(0,O$2-$D848),IF(O$1="C",MAX(0,$D848-O$2)))</f>
        <v>18.95</v>
      </c>
      <c r="P848" s="103" t="n">
        <f aca="false">IF(P$1="P",MAX(0,P$2-$D848),IF(P$1="C",MAX(0,$D848-P$2)))</f>
        <v>13.95</v>
      </c>
      <c r="Q848" s="103" t="n">
        <f aca="false">IF(Q$1="P",MAX(0,Q$2-$D848),IF(Q$1="C",MAX(0,$D848-Q$2)))</f>
        <v>8.95</v>
      </c>
      <c r="R848" s="103" t="n">
        <f aca="false">IF(R$1="P",MAX(0,R$2-$D848),IF(R$1="C",MAX(0,$D848-R$2)))</f>
        <v>3.95</v>
      </c>
      <c r="S848" s="103" t="n">
        <f aca="false">IF(S$1="P",MAX(0,S$2-$D848),IF(S$1="C",MAX(0,$D848-S$2)))</f>
        <v>0</v>
      </c>
      <c r="T848" s="103" t="n">
        <f aca="false">IF(T$1="P",MAX(0,T$2-$D848),IF(T$1="C",MAX(0,$D848-T$2)))</f>
        <v>0</v>
      </c>
      <c r="U848" s="104" t="n">
        <f aca="false">B848</f>
        <v>40</v>
      </c>
      <c r="V848" s="105" t="n">
        <f aca="false">VLOOKUP($C848,Gas!$B$3:$E$2506,2)</f>
        <v>5.225</v>
      </c>
      <c r="W848" s="46" t="n">
        <f aca="false">D848/V848</f>
        <v>8.41148325358852</v>
      </c>
      <c r="X848" s="99" t="n">
        <f aca="false">VLOOKUP($C848,Gas!$B$3:$E$2506,4)</f>
        <v>0.628363968679799</v>
      </c>
    </row>
    <row r="849" customFormat="false" ht="12.75" hidden="false" customHeight="false" outlineLevel="0" collapsed="false">
      <c r="A849" s="0" t="n">
        <f aca="false">YEAR(C849)</f>
        <v>2001</v>
      </c>
      <c r="B849" s="95" t="n">
        <f aca="false">MONTH(C849)+(YEAR(C849)-1998)*12</f>
        <v>40</v>
      </c>
      <c r="C849" s="101" t="n">
        <v>36987</v>
      </c>
      <c r="D849" s="102" t="n">
        <v>45.48</v>
      </c>
      <c r="E849" s="98" t="n">
        <f aca="false">LN(D849/D848)</f>
        <v>0.0342200447511491</v>
      </c>
      <c r="F849" s="106" t="n">
        <f aca="false">STDEV(E840:E849)*SQRT(trade_day)</f>
        <v>1.86231328900644</v>
      </c>
      <c r="G849" s="97"/>
      <c r="H849" s="103" t="n">
        <f aca="false">IF(H$1="P",MAX(0,H$2-$D849),IF(H$1="C",MAX(0,$D849-H$2)))</f>
        <v>0</v>
      </c>
      <c r="I849" s="103" t="n">
        <f aca="false">IF(I$1="P",MAX(0,I$2-$D849),IF(I$1="C",MAX(0,$D849-I$2)))</f>
        <v>0</v>
      </c>
      <c r="J849" s="103" t="n">
        <f aca="false">IF(J$1="P",MAX(0,J$2-$D849),IF(J$1="C",MAX(0,$D849-J$2)))</f>
        <v>0</v>
      </c>
      <c r="K849" s="103" t="n">
        <f aca="false">IF(K$1="P",MAX(0,K$2-$D849),IF(K$1="C",MAX(0,$D849-K$2)))</f>
        <v>0</v>
      </c>
      <c r="L849" s="103" t="n">
        <f aca="false">IF(L$1="P",MAX(0,L$2-$D849),IF(L$1="C",MAX(0,$D849-L$2)))</f>
        <v>0</v>
      </c>
      <c r="M849" s="103" t="n">
        <f aca="false">IF(M$1="P",MAX(0,M$2-$D849),IF(M$1="C",MAX(0,$D849-M$2)))</f>
        <v>4.52</v>
      </c>
      <c r="N849" s="103" t="n">
        <f aca="false">IF(N$1="P",MAX(0,N$2-$D849),IF(N$1="C",MAX(0,$D849-N$2)))</f>
        <v>25.48</v>
      </c>
      <c r="O849" s="103" t="n">
        <f aca="false">IF(O$1="P",MAX(0,O$2-$D849),IF(O$1="C",MAX(0,$D849-O$2)))</f>
        <v>20.48</v>
      </c>
      <c r="P849" s="103" t="n">
        <f aca="false">IF(P$1="P",MAX(0,P$2-$D849),IF(P$1="C",MAX(0,$D849-P$2)))</f>
        <v>15.48</v>
      </c>
      <c r="Q849" s="103" t="n">
        <f aca="false">IF(Q$1="P",MAX(0,Q$2-$D849),IF(Q$1="C",MAX(0,$D849-Q$2)))</f>
        <v>10.48</v>
      </c>
      <c r="R849" s="103" t="n">
        <f aca="false">IF(R$1="P",MAX(0,R$2-$D849),IF(R$1="C",MAX(0,$D849-R$2)))</f>
        <v>5.48</v>
      </c>
      <c r="S849" s="103" t="n">
        <f aca="false">IF(S$1="P",MAX(0,S$2-$D849),IF(S$1="C",MAX(0,$D849-S$2)))</f>
        <v>0</v>
      </c>
      <c r="T849" s="103" t="n">
        <f aca="false">IF(T$1="P",MAX(0,T$2-$D849),IF(T$1="C",MAX(0,$D849-T$2)))</f>
        <v>0</v>
      </c>
      <c r="U849" s="104" t="n">
        <f aca="false">B849</f>
        <v>40</v>
      </c>
      <c r="V849" s="105" t="n">
        <f aca="false">VLOOKUP($C849,Gas!$B$3:$E$2506,2)</f>
        <v>5.235</v>
      </c>
      <c r="W849" s="46" t="n">
        <f aca="false">D849/V849</f>
        <v>8.68767908309455</v>
      </c>
      <c r="X849" s="99" t="n">
        <f aca="false">VLOOKUP($C849,Gas!$B$3:$E$2506,4)</f>
        <v>0.62837228129216</v>
      </c>
    </row>
    <row r="850" customFormat="false" ht="12.75" hidden="false" customHeight="false" outlineLevel="0" collapsed="false">
      <c r="A850" s="0" t="n">
        <f aca="false">YEAR(C850)</f>
        <v>2001</v>
      </c>
      <c r="B850" s="95" t="n">
        <f aca="false">MONTH(C850)+(YEAR(C850)-1998)*12</f>
        <v>40</v>
      </c>
      <c r="C850" s="101" t="n">
        <v>36990</v>
      </c>
      <c r="D850" s="102" t="n">
        <v>48.6</v>
      </c>
      <c r="E850" s="98" t="n">
        <f aca="false">LN(D850/D849)</f>
        <v>0.0663508620241129</v>
      </c>
      <c r="F850" s="106" t="n">
        <f aca="false">STDEV(E841:E850)*SQRT(trade_day)</f>
        <v>1.46467140763999</v>
      </c>
      <c r="G850" s="97"/>
      <c r="H850" s="103" t="n">
        <f aca="false">IF(H$1="P",MAX(0,H$2-$D850),IF(H$1="C",MAX(0,$D850-H$2)))</f>
        <v>0</v>
      </c>
      <c r="I850" s="103" t="n">
        <f aca="false">IF(I$1="P",MAX(0,I$2-$D850),IF(I$1="C",MAX(0,$D850-I$2)))</f>
        <v>0</v>
      </c>
      <c r="J850" s="103" t="n">
        <f aca="false">IF(J$1="P",MAX(0,J$2-$D850),IF(J$1="C",MAX(0,$D850-J$2)))</f>
        <v>0</v>
      </c>
      <c r="K850" s="103" t="n">
        <f aca="false">IF(K$1="P",MAX(0,K$2-$D850),IF(K$1="C",MAX(0,$D850-K$2)))</f>
        <v>0</v>
      </c>
      <c r="L850" s="103" t="n">
        <f aca="false">IF(L$1="P",MAX(0,L$2-$D850),IF(L$1="C",MAX(0,$D850-L$2)))</f>
        <v>0</v>
      </c>
      <c r="M850" s="103" t="n">
        <f aca="false">IF(M$1="P",MAX(0,M$2-$D850),IF(M$1="C",MAX(0,$D850-M$2)))</f>
        <v>1.4</v>
      </c>
      <c r="N850" s="103" t="n">
        <f aca="false">IF(N$1="P",MAX(0,N$2-$D850),IF(N$1="C",MAX(0,$D850-N$2)))</f>
        <v>28.6</v>
      </c>
      <c r="O850" s="103" t="n">
        <f aca="false">IF(O$1="P",MAX(0,O$2-$D850),IF(O$1="C",MAX(0,$D850-O$2)))</f>
        <v>23.6</v>
      </c>
      <c r="P850" s="103" t="n">
        <f aca="false">IF(P$1="P",MAX(0,P$2-$D850),IF(P$1="C",MAX(0,$D850-P$2)))</f>
        <v>18.6</v>
      </c>
      <c r="Q850" s="103" t="n">
        <f aca="false">IF(Q$1="P",MAX(0,Q$2-$D850),IF(Q$1="C",MAX(0,$D850-Q$2)))</f>
        <v>13.6</v>
      </c>
      <c r="R850" s="103" t="n">
        <f aca="false">IF(R$1="P",MAX(0,R$2-$D850),IF(R$1="C",MAX(0,$D850-R$2)))</f>
        <v>8.6</v>
      </c>
      <c r="S850" s="103" t="n">
        <f aca="false">IF(S$1="P",MAX(0,S$2-$D850),IF(S$1="C",MAX(0,$D850-S$2)))</f>
        <v>0</v>
      </c>
      <c r="T850" s="103" t="n">
        <f aca="false">IF(T$1="P",MAX(0,T$2-$D850),IF(T$1="C",MAX(0,$D850-T$2)))</f>
        <v>0</v>
      </c>
      <c r="U850" s="104" t="n">
        <f aca="false">B850</f>
        <v>40</v>
      </c>
      <c r="V850" s="105" t="n">
        <f aca="false">VLOOKUP($C850,Gas!$B$3:$E$2506,2)</f>
        <v>5.355</v>
      </c>
      <c r="W850" s="46" t="n">
        <f aca="false">D850/V850</f>
        <v>9.07563025210084</v>
      </c>
      <c r="X850" s="99" t="n">
        <f aca="false">VLOOKUP($C850,Gas!$B$3:$E$2506,4)</f>
        <v>0.469542369700529</v>
      </c>
    </row>
    <row r="851" customFormat="false" ht="12.75" hidden="false" customHeight="false" outlineLevel="0" collapsed="false">
      <c r="A851" s="0" t="n">
        <f aca="false">YEAR(C851)</f>
        <v>2001</v>
      </c>
      <c r="B851" s="95" t="n">
        <f aca="false">MONTH(C851)+(YEAR(C851)-1998)*12</f>
        <v>40</v>
      </c>
      <c r="C851" s="101" t="n">
        <v>36991</v>
      </c>
      <c r="D851" s="102" t="n">
        <v>49.67</v>
      </c>
      <c r="E851" s="98" t="n">
        <f aca="false">LN(D851/D850)</f>
        <v>0.021777598212811</v>
      </c>
      <c r="F851" s="106" t="n">
        <f aca="false">STDEV(E842:E851)*SQRT(trade_day)</f>
        <v>1.34929266214252</v>
      </c>
      <c r="G851" s="97"/>
      <c r="H851" s="103" t="n">
        <f aca="false">IF(H$1="P",MAX(0,H$2-$D851),IF(H$1="C",MAX(0,$D851-H$2)))</f>
        <v>0</v>
      </c>
      <c r="I851" s="103" t="n">
        <f aca="false">IF(I$1="P",MAX(0,I$2-$D851),IF(I$1="C",MAX(0,$D851-I$2)))</f>
        <v>0</v>
      </c>
      <c r="J851" s="103" t="n">
        <f aca="false">IF(J$1="P",MAX(0,J$2-$D851),IF(J$1="C",MAX(0,$D851-J$2)))</f>
        <v>0</v>
      </c>
      <c r="K851" s="103" t="n">
        <f aca="false">IF(K$1="P",MAX(0,K$2-$D851),IF(K$1="C",MAX(0,$D851-K$2)))</f>
        <v>0</v>
      </c>
      <c r="L851" s="103" t="n">
        <f aca="false">IF(L$1="P",MAX(0,L$2-$D851),IF(L$1="C",MAX(0,$D851-L$2)))</f>
        <v>0</v>
      </c>
      <c r="M851" s="103" t="n">
        <f aca="false">IF(M$1="P",MAX(0,M$2-$D851),IF(M$1="C",MAX(0,$D851-M$2)))</f>
        <v>0.329999999999998</v>
      </c>
      <c r="N851" s="103" t="n">
        <f aca="false">IF(N$1="P",MAX(0,N$2-$D851),IF(N$1="C",MAX(0,$D851-N$2)))</f>
        <v>29.67</v>
      </c>
      <c r="O851" s="103" t="n">
        <f aca="false">IF(O$1="P",MAX(0,O$2-$D851),IF(O$1="C",MAX(0,$D851-O$2)))</f>
        <v>24.67</v>
      </c>
      <c r="P851" s="103" t="n">
        <f aca="false">IF(P$1="P",MAX(0,P$2-$D851),IF(P$1="C",MAX(0,$D851-P$2)))</f>
        <v>19.67</v>
      </c>
      <c r="Q851" s="103" t="n">
        <f aca="false">IF(Q$1="P",MAX(0,Q$2-$D851),IF(Q$1="C",MAX(0,$D851-Q$2)))</f>
        <v>14.67</v>
      </c>
      <c r="R851" s="103" t="n">
        <f aca="false">IF(R$1="P",MAX(0,R$2-$D851),IF(R$1="C",MAX(0,$D851-R$2)))</f>
        <v>9.67</v>
      </c>
      <c r="S851" s="103" t="n">
        <f aca="false">IF(S$1="P",MAX(0,S$2-$D851),IF(S$1="C",MAX(0,$D851-S$2)))</f>
        <v>0</v>
      </c>
      <c r="T851" s="103" t="n">
        <f aca="false">IF(T$1="P",MAX(0,T$2-$D851),IF(T$1="C",MAX(0,$D851-T$2)))</f>
        <v>0</v>
      </c>
      <c r="U851" s="104" t="n">
        <f aca="false">B851</f>
        <v>40</v>
      </c>
      <c r="V851" s="105" t="n">
        <f aca="false">VLOOKUP($C851,Gas!$B$3:$E$2506,2)</f>
        <v>5.47</v>
      </c>
      <c r="W851" s="46" t="n">
        <f aca="false">D851/V851</f>
        <v>9.08043875685558</v>
      </c>
      <c r="X851" s="99" t="n">
        <f aca="false">VLOOKUP($C851,Gas!$B$3:$E$2506,4)</f>
        <v>0.47870794392892</v>
      </c>
    </row>
    <row r="852" customFormat="false" ht="12.75" hidden="false" customHeight="false" outlineLevel="0" collapsed="false">
      <c r="A852" s="0" t="n">
        <f aca="false">YEAR(C852)</f>
        <v>2001</v>
      </c>
      <c r="B852" s="95" t="n">
        <f aca="false">MONTH(C852)+(YEAR(C852)-1998)*12</f>
        <v>40</v>
      </c>
      <c r="C852" s="101" t="n">
        <v>36992</v>
      </c>
      <c r="D852" s="102" t="n">
        <v>48.68</v>
      </c>
      <c r="E852" s="98" t="n">
        <f aca="false">LN(D852/D851)</f>
        <v>-0.0201328609999327</v>
      </c>
      <c r="F852" s="106" t="n">
        <f aca="false">STDEV(E843:E852)*SQRT(trade_day)</f>
        <v>1.23746936491363</v>
      </c>
      <c r="G852" s="97"/>
      <c r="H852" s="103" t="n">
        <f aca="false">IF(H$1="P",MAX(0,H$2-$D852),IF(H$1="C",MAX(0,$D852-H$2)))</f>
        <v>0</v>
      </c>
      <c r="I852" s="103" t="n">
        <f aca="false">IF(I$1="P",MAX(0,I$2-$D852),IF(I$1="C",MAX(0,$D852-I$2)))</f>
        <v>0</v>
      </c>
      <c r="J852" s="103" t="n">
        <f aca="false">IF(J$1="P",MAX(0,J$2-$D852),IF(J$1="C",MAX(0,$D852-J$2)))</f>
        <v>0</v>
      </c>
      <c r="K852" s="103" t="n">
        <f aca="false">IF(K$1="P",MAX(0,K$2-$D852),IF(K$1="C",MAX(0,$D852-K$2)))</f>
        <v>0</v>
      </c>
      <c r="L852" s="103" t="n">
        <f aca="false">IF(L$1="P",MAX(0,L$2-$D852),IF(L$1="C",MAX(0,$D852-L$2)))</f>
        <v>0</v>
      </c>
      <c r="M852" s="103" t="n">
        <f aca="false">IF(M$1="P",MAX(0,M$2-$D852),IF(M$1="C",MAX(0,$D852-M$2)))</f>
        <v>1.32</v>
      </c>
      <c r="N852" s="103" t="n">
        <f aca="false">IF(N$1="P",MAX(0,N$2-$D852),IF(N$1="C",MAX(0,$D852-N$2)))</f>
        <v>28.68</v>
      </c>
      <c r="O852" s="103" t="n">
        <f aca="false">IF(O$1="P",MAX(0,O$2-$D852),IF(O$1="C",MAX(0,$D852-O$2)))</f>
        <v>23.68</v>
      </c>
      <c r="P852" s="103" t="n">
        <f aca="false">IF(P$1="P",MAX(0,P$2-$D852),IF(P$1="C",MAX(0,$D852-P$2)))</f>
        <v>18.68</v>
      </c>
      <c r="Q852" s="103" t="n">
        <f aca="false">IF(Q$1="P",MAX(0,Q$2-$D852),IF(Q$1="C",MAX(0,$D852-Q$2)))</f>
        <v>13.68</v>
      </c>
      <c r="R852" s="103" t="n">
        <f aca="false">IF(R$1="P",MAX(0,R$2-$D852),IF(R$1="C",MAX(0,$D852-R$2)))</f>
        <v>8.68</v>
      </c>
      <c r="S852" s="103" t="n">
        <f aca="false">IF(S$1="P",MAX(0,S$2-$D852),IF(S$1="C",MAX(0,$D852-S$2)))</f>
        <v>0</v>
      </c>
      <c r="T852" s="103" t="n">
        <f aca="false">IF(T$1="P",MAX(0,T$2-$D852),IF(T$1="C",MAX(0,$D852-T$2)))</f>
        <v>0</v>
      </c>
      <c r="U852" s="104" t="n">
        <f aca="false">B852</f>
        <v>40</v>
      </c>
      <c r="V852" s="105" t="n">
        <f aca="false">VLOOKUP($C852,Gas!$B$3:$E$2506,2)</f>
        <v>5.545</v>
      </c>
      <c r="W852" s="46" t="n">
        <f aca="false">D852/V852</f>
        <v>8.77908025247971</v>
      </c>
      <c r="X852" s="99" t="n">
        <f aca="false">VLOOKUP($C852,Gas!$B$3:$E$2506,4)</f>
        <v>0.481810072297407</v>
      </c>
    </row>
    <row r="853" customFormat="false" ht="12.75" hidden="false" customHeight="false" outlineLevel="0" collapsed="false">
      <c r="A853" s="0" t="n">
        <f aca="false">YEAR(C853)</f>
        <v>2001</v>
      </c>
      <c r="B853" s="95" t="n">
        <f aca="false">MONTH(C853)+(YEAR(C853)-1998)*12</f>
        <v>40</v>
      </c>
      <c r="C853" s="101" t="n">
        <v>36993</v>
      </c>
      <c r="D853" s="102" t="n">
        <v>43.99</v>
      </c>
      <c r="E853" s="98" t="n">
        <f aca="false">LN(D853/D852)</f>
        <v>-0.101305932758698</v>
      </c>
      <c r="F853" s="106" t="n">
        <f aca="false">STDEV(E844:E853)*SQRT(trade_day)</f>
        <v>1.19098644747302</v>
      </c>
      <c r="G853" s="97"/>
      <c r="H853" s="103" t="n">
        <f aca="false">IF(H$1="P",MAX(0,H$2-$D853),IF(H$1="C",MAX(0,$D853-H$2)))</f>
        <v>0</v>
      </c>
      <c r="I853" s="103" t="n">
        <f aca="false">IF(I$1="P",MAX(0,I$2-$D853),IF(I$1="C",MAX(0,$D853-I$2)))</f>
        <v>0</v>
      </c>
      <c r="J853" s="103" t="n">
        <f aca="false">IF(J$1="P",MAX(0,J$2-$D853),IF(J$1="C",MAX(0,$D853-J$2)))</f>
        <v>0</v>
      </c>
      <c r="K853" s="103" t="n">
        <f aca="false">IF(K$1="P",MAX(0,K$2-$D853),IF(K$1="C",MAX(0,$D853-K$2)))</f>
        <v>0</v>
      </c>
      <c r="L853" s="103" t="n">
        <f aca="false">IF(L$1="P",MAX(0,L$2-$D853),IF(L$1="C",MAX(0,$D853-L$2)))</f>
        <v>0</v>
      </c>
      <c r="M853" s="103" t="n">
        <f aca="false">IF(M$1="P",MAX(0,M$2-$D853),IF(M$1="C",MAX(0,$D853-M$2)))</f>
        <v>6.01</v>
      </c>
      <c r="N853" s="103" t="n">
        <f aca="false">IF(N$1="P",MAX(0,N$2-$D853),IF(N$1="C",MAX(0,$D853-N$2)))</f>
        <v>23.99</v>
      </c>
      <c r="O853" s="103" t="n">
        <f aca="false">IF(O$1="P",MAX(0,O$2-$D853),IF(O$1="C",MAX(0,$D853-O$2)))</f>
        <v>18.99</v>
      </c>
      <c r="P853" s="103" t="n">
        <f aca="false">IF(P$1="P",MAX(0,P$2-$D853),IF(P$1="C",MAX(0,$D853-P$2)))</f>
        <v>13.99</v>
      </c>
      <c r="Q853" s="103" t="n">
        <f aca="false">IF(Q$1="P",MAX(0,Q$2-$D853),IF(Q$1="C",MAX(0,$D853-Q$2)))</f>
        <v>8.99</v>
      </c>
      <c r="R853" s="103" t="n">
        <f aca="false">IF(R$1="P",MAX(0,R$2-$D853),IF(R$1="C",MAX(0,$D853-R$2)))</f>
        <v>3.99</v>
      </c>
      <c r="S853" s="103" t="n">
        <f aca="false">IF(S$1="P",MAX(0,S$2-$D853),IF(S$1="C",MAX(0,$D853-S$2)))</f>
        <v>0</v>
      </c>
      <c r="T853" s="103" t="n">
        <f aca="false">IF(T$1="P",MAX(0,T$2-$D853),IF(T$1="C",MAX(0,$D853-T$2)))</f>
        <v>0</v>
      </c>
      <c r="U853" s="104" t="n">
        <f aca="false">B853</f>
        <v>40</v>
      </c>
      <c r="V853" s="105" t="n">
        <f aca="false">VLOOKUP($C853,Gas!$B$3:$E$2506,2)</f>
        <v>5.47</v>
      </c>
      <c r="W853" s="46" t="n">
        <f aca="false">D853/V853</f>
        <v>8.04204753199269</v>
      </c>
      <c r="X853" s="99" t="n">
        <f aca="false">VLOOKUP($C853,Gas!$B$3:$E$2506,4)</f>
        <v>0.493442371287408</v>
      </c>
    </row>
    <row r="854" customFormat="false" ht="12.75" hidden="false" customHeight="false" outlineLevel="0" collapsed="false">
      <c r="A854" s="0" t="n">
        <f aca="false">YEAR(C854)</f>
        <v>2001</v>
      </c>
      <c r="B854" s="95" t="n">
        <f aca="false">MONTH(C854)+(YEAR(C854)-1998)*12</f>
        <v>40</v>
      </c>
      <c r="C854" s="101" t="n">
        <v>36994</v>
      </c>
      <c r="D854" s="102" t="n">
        <v>41.25</v>
      </c>
      <c r="E854" s="98" t="n">
        <f aca="false">LN(D854/D853)</f>
        <v>-0.0643112225799385</v>
      </c>
      <c r="F854" s="106" t="n">
        <f aca="false">STDEV(E845:E854)*SQRT(trade_day)</f>
        <v>1.22056943381111</v>
      </c>
      <c r="G854" s="97"/>
      <c r="H854" s="103" t="n">
        <f aca="false">IF(H$1="P",MAX(0,H$2-$D854),IF(H$1="C",MAX(0,$D854-H$2)))</f>
        <v>0</v>
      </c>
      <c r="I854" s="103" t="n">
        <f aca="false">IF(I$1="P",MAX(0,I$2-$D854),IF(I$1="C",MAX(0,$D854-I$2)))</f>
        <v>0</v>
      </c>
      <c r="J854" s="103" t="n">
        <f aca="false">IF(J$1="P",MAX(0,J$2-$D854),IF(J$1="C",MAX(0,$D854-J$2)))</f>
        <v>0</v>
      </c>
      <c r="K854" s="103" t="n">
        <f aca="false">IF(K$1="P",MAX(0,K$2-$D854),IF(K$1="C",MAX(0,$D854-K$2)))</f>
        <v>0</v>
      </c>
      <c r="L854" s="103" t="n">
        <f aca="false">IF(L$1="P",MAX(0,L$2-$D854),IF(L$1="C",MAX(0,$D854-L$2)))</f>
        <v>0</v>
      </c>
      <c r="M854" s="103" t="n">
        <f aca="false">IF(M$1="P",MAX(0,M$2-$D854),IF(M$1="C",MAX(0,$D854-M$2)))</f>
        <v>8.75</v>
      </c>
      <c r="N854" s="103" t="n">
        <f aca="false">IF(N$1="P",MAX(0,N$2-$D854),IF(N$1="C",MAX(0,$D854-N$2)))</f>
        <v>21.25</v>
      </c>
      <c r="O854" s="103" t="n">
        <f aca="false">IF(O$1="P",MAX(0,O$2-$D854),IF(O$1="C",MAX(0,$D854-O$2)))</f>
        <v>16.25</v>
      </c>
      <c r="P854" s="103" t="n">
        <f aca="false">IF(P$1="P",MAX(0,P$2-$D854),IF(P$1="C",MAX(0,$D854-P$2)))</f>
        <v>11.25</v>
      </c>
      <c r="Q854" s="103" t="n">
        <f aca="false">IF(Q$1="P",MAX(0,Q$2-$D854),IF(Q$1="C",MAX(0,$D854-Q$2)))</f>
        <v>6.25</v>
      </c>
      <c r="R854" s="103" t="n">
        <f aca="false">IF(R$1="P",MAX(0,R$2-$D854),IF(R$1="C",MAX(0,$D854-R$2)))</f>
        <v>1.25</v>
      </c>
      <c r="S854" s="103" t="n">
        <f aca="false">IF(S$1="P",MAX(0,S$2-$D854),IF(S$1="C",MAX(0,$D854-S$2)))</f>
        <v>0</v>
      </c>
      <c r="T854" s="103" t="n">
        <f aca="false">IF(T$1="P",MAX(0,T$2-$D854),IF(T$1="C",MAX(0,$D854-T$2)))</f>
        <v>0</v>
      </c>
      <c r="U854" s="104" t="n">
        <f aca="false">B854</f>
        <v>40</v>
      </c>
      <c r="V854" s="105" t="n">
        <f aca="false">VLOOKUP($C854,Gas!$B$3:$E$2506,2)</f>
        <v>5.345</v>
      </c>
      <c r="W854" s="46" t="n">
        <f aca="false">D854/V854</f>
        <v>7.71749298409729</v>
      </c>
      <c r="X854" s="99" t="n">
        <f aca="false">VLOOKUP($C854,Gas!$B$3:$E$2506,4)</f>
        <v>0.354832450876807</v>
      </c>
    </row>
    <row r="855" customFormat="false" ht="12.75" hidden="false" customHeight="false" outlineLevel="0" collapsed="false">
      <c r="A855" s="0" t="n">
        <f aca="false">YEAR(C855)</f>
        <v>2001</v>
      </c>
      <c r="B855" s="95" t="n">
        <f aca="false">MONTH(C855)+(YEAR(C855)-1998)*12</f>
        <v>40</v>
      </c>
      <c r="C855" s="101" t="n">
        <v>36997</v>
      </c>
      <c r="D855" s="102" t="n">
        <v>49.48</v>
      </c>
      <c r="E855" s="98" t="n">
        <f aca="false">LN(D855/D854)</f>
        <v>0.181917434743597</v>
      </c>
      <c r="F855" s="106" t="n">
        <f aca="false">STDEV(E846:E855)*SQRT(trade_day)</f>
        <v>1.5017861359723</v>
      </c>
      <c r="G855" s="97"/>
      <c r="H855" s="103" t="n">
        <f aca="false">IF(H$1="P",MAX(0,H$2-$D855),IF(H$1="C",MAX(0,$D855-H$2)))</f>
        <v>0</v>
      </c>
      <c r="I855" s="103" t="n">
        <f aca="false">IF(I$1="P",MAX(0,I$2-$D855),IF(I$1="C",MAX(0,$D855-I$2)))</f>
        <v>0</v>
      </c>
      <c r="J855" s="103" t="n">
        <f aca="false">IF(J$1="P",MAX(0,J$2-$D855),IF(J$1="C",MAX(0,$D855-J$2)))</f>
        <v>0</v>
      </c>
      <c r="K855" s="103" t="n">
        <f aca="false">IF(K$1="P",MAX(0,K$2-$D855),IF(K$1="C",MAX(0,$D855-K$2)))</f>
        <v>0</v>
      </c>
      <c r="L855" s="103" t="n">
        <f aca="false">IF(L$1="P",MAX(0,L$2-$D855),IF(L$1="C",MAX(0,$D855-L$2)))</f>
        <v>0</v>
      </c>
      <c r="M855" s="103" t="n">
        <f aca="false">IF(M$1="P",MAX(0,M$2-$D855),IF(M$1="C",MAX(0,$D855-M$2)))</f>
        <v>0.520000000000003</v>
      </c>
      <c r="N855" s="103" t="n">
        <f aca="false">IF(N$1="P",MAX(0,N$2-$D855),IF(N$1="C",MAX(0,$D855-N$2)))</f>
        <v>29.48</v>
      </c>
      <c r="O855" s="103" t="n">
        <f aca="false">IF(O$1="P",MAX(0,O$2-$D855),IF(O$1="C",MAX(0,$D855-O$2)))</f>
        <v>24.48</v>
      </c>
      <c r="P855" s="103" t="n">
        <f aca="false">IF(P$1="P",MAX(0,P$2-$D855),IF(P$1="C",MAX(0,$D855-P$2)))</f>
        <v>19.48</v>
      </c>
      <c r="Q855" s="103" t="n">
        <f aca="false">IF(Q$1="P",MAX(0,Q$2-$D855),IF(Q$1="C",MAX(0,$D855-Q$2)))</f>
        <v>14.48</v>
      </c>
      <c r="R855" s="103" t="n">
        <f aca="false">IF(R$1="P",MAX(0,R$2-$D855),IF(R$1="C",MAX(0,$D855-R$2)))</f>
        <v>9.48</v>
      </c>
      <c r="S855" s="103" t="n">
        <f aca="false">IF(S$1="P",MAX(0,S$2-$D855),IF(S$1="C",MAX(0,$D855-S$2)))</f>
        <v>0</v>
      </c>
      <c r="T855" s="103" t="n">
        <f aca="false">IF(T$1="P",MAX(0,T$2-$D855),IF(T$1="C",MAX(0,$D855-T$2)))</f>
        <v>0</v>
      </c>
      <c r="U855" s="104" t="n">
        <f aca="false">B855</f>
        <v>40</v>
      </c>
      <c r="V855" s="105" t="n">
        <f aca="false">VLOOKUP($C855,Gas!$B$3:$E$2506,2)</f>
        <v>5.345</v>
      </c>
      <c r="W855" s="46" t="n">
        <f aca="false">D855/V855</f>
        <v>9.25724976613658</v>
      </c>
      <c r="X855" s="99" t="n">
        <f aca="false">VLOOKUP($C855,Gas!$B$3:$E$2506,4)</f>
        <v>0.272217485456005</v>
      </c>
    </row>
    <row r="856" customFormat="false" ht="12.75" hidden="false" customHeight="false" outlineLevel="0" collapsed="false">
      <c r="A856" s="0" t="n">
        <f aca="false">YEAR(C856)</f>
        <v>2001</v>
      </c>
      <c r="B856" s="95" t="n">
        <f aca="false">MONTH(C856)+(YEAR(C856)-1998)*12</f>
        <v>40</v>
      </c>
      <c r="C856" s="101" t="n">
        <v>36998</v>
      </c>
      <c r="D856" s="102" t="n">
        <v>47.48</v>
      </c>
      <c r="E856" s="98" t="n">
        <f aca="false">LN(D856/D855)</f>
        <v>-0.0412599777828199</v>
      </c>
      <c r="F856" s="106" t="n">
        <f aca="false">STDEV(E847:E856)*SQRT(trade_day)</f>
        <v>1.39627648045927</v>
      </c>
      <c r="G856" s="97"/>
      <c r="H856" s="103" t="n">
        <f aca="false">IF(H$1="P",MAX(0,H$2-$D856),IF(H$1="C",MAX(0,$D856-H$2)))</f>
        <v>0</v>
      </c>
      <c r="I856" s="103" t="n">
        <f aca="false">IF(I$1="P",MAX(0,I$2-$D856),IF(I$1="C",MAX(0,$D856-I$2)))</f>
        <v>0</v>
      </c>
      <c r="J856" s="103" t="n">
        <f aca="false">IF(J$1="P",MAX(0,J$2-$D856),IF(J$1="C",MAX(0,$D856-J$2)))</f>
        <v>0</v>
      </c>
      <c r="K856" s="103" t="n">
        <f aca="false">IF(K$1="P",MAX(0,K$2-$D856),IF(K$1="C",MAX(0,$D856-K$2)))</f>
        <v>0</v>
      </c>
      <c r="L856" s="103" t="n">
        <f aca="false">IF(L$1="P",MAX(0,L$2-$D856),IF(L$1="C",MAX(0,$D856-L$2)))</f>
        <v>0</v>
      </c>
      <c r="M856" s="103" t="n">
        <f aca="false">IF(M$1="P",MAX(0,M$2-$D856),IF(M$1="C",MAX(0,$D856-M$2)))</f>
        <v>2.52</v>
      </c>
      <c r="N856" s="103" t="n">
        <f aca="false">IF(N$1="P",MAX(0,N$2-$D856),IF(N$1="C",MAX(0,$D856-N$2)))</f>
        <v>27.48</v>
      </c>
      <c r="O856" s="103" t="n">
        <f aca="false">IF(O$1="P",MAX(0,O$2-$D856),IF(O$1="C",MAX(0,$D856-O$2)))</f>
        <v>22.48</v>
      </c>
      <c r="P856" s="103" t="n">
        <f aca="false">IF(P$1="P",MAX(0,P$2-$D856),IF(P$1="C",MAX(0,$D856-P$2)))</f>
        <v>17.48</v>
      </c>
      <c r="Q856" s="103" t="n">
        <f aca="false">IF(Q$1="P",MAX(0,Q$2-$D856),IF(Q$1="C",MAX(0,$D856-Q$2)))</f>
        <v>12.48</v>
      </c>
      <c r="R856" s="103" t="n">
        <f aca="false">IF(R$1="P",MAX(0,R$2-$D856),IF(R$1="C",MAX(0,$D856-R$2)))</f>
        <v>7.48</v>
      </c>
      <c r="S856" s="103" t="n">
        <f aca="false">IF(S$1="P",MAX(0,S$2-$D856),IF(S$1="C",MAX(0,$D856-S$2)))</f>
        <v>0</v>
      </c>
      <c r="T856" s="103" t="n">
        <f aca="false">IF(T$1="P",MAX(0,T$2-$D856),IF(T$1="C",MAX(0,$D856-T$2)))</f>
        <v>0</v>
      </c>
      <c r="U856" s="104" t="n">
        <f aca="false">B856</f>
        <v>40</v>
      </c>
      <c r="V856" s="105" t="n">
        <f aca="false">VLOOKUP($C856,Gas!$B$3:$E$2506,2)</f>
        <v>5.48</v>
      </c>
      <c r="W856" s="46" t="n">
        <f aca="false">D856/V856</f>
        <v>8.66423357664234</v>
      </c>
      <c r="X856" s="99" t="n">
        <f aca="false">VLOOKUP($C856,Gas!$B$3:$E$2506,4)</f>
        <v>0.279460702545989</v>
      </c>
    </row>
    <row r="857" customFormat="false" ht="12.75" hidden="false" customHeight="false" outlineLevel="0" collapsed="false">
      <c r="A857" s="0" t="n">
        <f aca="false">YEAR(C857)</f>
        <v>2001</v>
      </c>
      <c r="B857" s="95" t="n">
        <f aca="false">MONTH(C857)+(YEAR(C857)-1998)*12</f>
        <v>40</v>
      </c>
      <c r="C857" s="101" t="n">
        <v>36999</v>
      </c>
      <c r="D857" s="102" t="n">
        <v>48.19</v>
      </c>
      <c r="E857" s="98" t="n">
        <f aca="false">LN(D857/D856)</f>
        <v>0.0148429609107741</v>
      </c>
      <c r="F857" s="106" t="n">
        <f aca="false">STDEV(E848:E857)*SQRT(trade_day)</f>
        <v>1.37192793475313</v>
      </c>
      <c r="G857" s="97"/>
      <c r="H857" s="103" t="n">
        <f aca="false">IF(H$1="P",MAX(0,H$2-$D857),IF(H$1="C",MAX(0,$D857-H$2)))</f>
        <v>0</v>
      </c>
      <c r="I857" s="103" t="n">
        <f aca="false">IF(I$1="P",MAX(0,I$2-$D857),IF(I$1="C",MAX(0,$D857-I$2)))</f>
        <v>0</v>
      </c>
      <c r="J857" s="103" t="n">
        <f aca="false">IF(J$1="P",MAX(0,J$2-$D857),IF(J$1="C",MAX(0,$D857-J$2)))</f>
        <v>0</v>
      </c>
      <c r="K857" s="103" t="n">
        <f aca="false">IF(K$1="P",MAX(0,K$2-$D857),IF(K$1="C",MAX(0,$D857-K$2)))</f>
        <v>0</v>
      </c>
      <c r="L857" s="103" t="n">
        <f aca="false">IF(L$1="P",MAX(0,L$2-$D857),IF(L$1="C",MAX(0,$D857-L$2)))</f>
        <v>0</v>
      </c>
      <c r="M857" s="103" t="n">
        <f aca="false">IF(M$1="P",MAX(0,M$2-$D857),IF(M$1="C",MAX(0,$D857-M$2)))</f>
        <v>1.81</v>
      </c>
      <c r="N857" s="103" t="n">
        <f aca="false">IF(N$1="P",MAX(0,N$2-$D857),IF(N$1="C",MAX(0,$D857-N$2)))</f>
        <v>28.19</v>
      </c>
      <c r="O857" s="103" t="n">
        <f aca="false">IF(O$1="P",MAX(0,O$2-$D857),IF(O$1="C",MAX(0,$D857-O$2)))</f>
        <v>23.19</v>
      </c>
      <c r="P857" s="103" t="n">
        <f aca="false">IF(P$1="P",MAX(0,P$2-$D857),IF(P$1="C",MAX(0,$D857-P$2)))</f>
        <v>18.19</v>
      </c>
      <c r="Q857" s="103" t="n">
        <f aca="false">IF(Q$1="P",MAX(0,Q$2-$D857),IF(Q$1="C",MAX(0,$D857-Q$2)))</f>
        <v>13.19</v>
      </c>
      <c r="R857" s="103" t="n">
        <f aca="false">IF(R$1="P",MAX(0,R$2-$D857),IF(R$1="C",MAX(0,$D857-R$2)))</f>
        <v>8.19</v>
      </c>
      <c r="S857" s="103" t="n">
        <f aca="false">IF(S$1="P",MAX(0,S$2-$D857),IF(S$1="C",MAX(0,$D857-S$2)))</f>
        <v>0</v>
      </c>
      <c r="T857" s="103" t="n">
        <f aca="false">IF(T$1="P",MAX(0,T$2-$D857),IF(T$1="C",MAX(0,$D857-T$2)))</f>
        <v>0</v>
      </c>
      <c r="U857" s="104" t="n">
        <f aca="false">B857</f>
        <v>40</v>
      </c>
      <c r="V857" s="105" t="n">
        <f aca="false">VLOOKUP($C857,Gas!$B$3:$E$2506,2)</f>
        <v>5.375</v>
      </c>
      <c r="W857" s="46" t="n">
        <f aca="false">D857/V857</f>
        <v>8.96558139534884</v>
      </c>
      <c r="X857" s="99" t="n">
        <f aca="false">VLOOKUP($C857,Gas!$B$3:$E$2506,4)</f>
        <v>0.308837621900159</v>
      </c>
    </row>
    <row r="858" customFormat="false" ht="12.75" hidden="false" customHeight="false" outlineLevel="0" collapsed="false">
      <c r="A858" s="0" t="n">
        <f aca="false">YEAR(C858)</f>
        <v>2001</v>
      </c>
      <c r="B858" s="95" t="n">
        <f aca="false">MONTH(C858)+(YEAR(C858)-1998)*12</f>
        <v>40</v>
      </c>
      <c r="C858" s="101" t="n">
        <v>37000</v>
      </c>
      <c r="D858" s="102" t="n">
        <v>44.54</v>
      </c>
      <c r="E858" s="98" t="n">
        <f aca="false">LN(D858/D857)</f>
        <v>-0.0787638688230198</v>
      </c>
      <c r="F858" s="106" t="n">
        <f aca="false">STDEV(E849:E858)*SQRT(trade_day)</f>
        <v>1.31291116966763</v>
      </c>
      <c r="G858" s="97"/>
      <c r="H858" s="103" t="n">
        <f aca="false">IF(H$1="P",MAX(0,H$2-$D858),IF(H$1="C",MAX(0,$D858-H$2)))</f>
        <v>0</v>
      </c>
      <c r="I858" s="103" t="n">
        <f aca="false">IF(I$1="P",MAX(0,I$2-$D858),IF(I$1="C",MAX(0,$D858-I$2)))</f>
        <v>0</v>
      </c>
      <c r="J858" s="103" t="n">
        <f aca="false">IF(J$1="P",MAX(0,J$2-$D858),IF(J$1="C",MAX(0,$D858-J$2)))</f>
        <v>0</v>
      </c>
      <c r="K858" s="103" t="n">
        <f aca="false">IF(K$1="P",MAX(0,K$2-$D858),IF(K$1="C",MAX(0,$D858-K$2)))</f>
        <v>0</v>
      </c>
      <c r="L858" s="103" t="n">
        <f aca="false">IF(L$1="P",MAX(0,L$2-$D858),IF(L$1="C",MAX(0,$D858-L$2)))</f>
        <v>0</v>
      </c>
      <c r="M858" s="103" t="n">
        <f aca="false">IF(M$1="P",MAX(0,M$2-$D858),IF(M$1="C",MAX(0,$D858-M$2)))</f>
        <v>5.46</v>
      </c>
      <c r="N858" s="103" t="n">
        <f aca="false">IF(N$1="P",MAX(0,N$2-$D858),IF(N$1="C",MAX(0,$D858-N$2)))</f>
        <v>24.54</v>
      </c>
      <c r="O858" s="103" t="n">
        <f aca="false">IF(O$1="P",MAX(0,O$2-$D858),IF(O$1="C",MAX(0,$D858-O$2)))</f>
        <v>19.54</v>
      </c>
      <c r="P858" s="103" t="n">
        <f aca="false">IF(P$1="P",MAX(0,P$2-$D858),IF(P$1="C",MAX(0,$D858-P$2)))</f>
        <v>14.54</v>
      </c>
      <c r="Q858" s="103" t="n">
        <f aca="false">IF(Q$1="P",MAX(0,Q$2-$D858),IF(Q$1="C",MAX(0,$D858-Q$2)))</f>
        <v>9.54</v>
      </c>
      <c r="R858" s="103" t="n">
        <f aca="false">IF(R$1="P",MAX(0,R$2-$D858),IF(R$1="C",MAX(0,$D858-R$2)))</f>
        <v>4.54</v>
      </c>
      <c r="S858" s="103" t="n">
        <f aca="false">IF(S$1="P",MAX(0,S$2-$D858),IF(S$1="C",MAX(0,$D858-S$2)))</f>
        <v>0</v>
      </c>
      <c r="T858" s="103" t="n">
        <f aca="false">IF(T$1="P",MAX(0,T$2-$D858),IF(T$1="C",MAX(0,$D858-T$2)))</f>
        <v>0</v>
      </c>
      <c r="U858" s="104" t="n">
        <f aca="false">B858</f>
        <v>40</v>
      </c>
      <c r="V858" s="105" t="n">
        <f aca="false">VLOOKUP($C858,Gas!$B$3:$E$2506,2)</f>
        <v>5.155</v>
      </c>
      <c r="W858" s="46" t="n">
        <f aca="false">D858/V858</f>
        <v>8.64015518913676</v>
      </c>
      <c r="X858" s="99" t="n">
        <f aca="false">VLOOKUP($C858,Gas!$B$3:$E$2506,4)</f>
        <v>0.400490355923568</v>
      </c>
    </row>
    <row r="859" customFormat="false" ht="12.75" hidden="false" customHeight="false" outlineLevel="0" collapsed="false">
      <c r="A859" s="0" t="n">
        <f aca="false">YEAR(C859)</f>
        <v>2001</v>
      </c>
      <c r="B859" s="95" t="n">
        <f aca="false">MONTH(C859)+(YEAR(C859)-1998)*12</f>
        <v>40</v>
      </c>
      <c r="C859" s="101" t="n">
        <v>37001</v>
      </c>
      <c r="D859" s="102" t="n">
        <v>41.56</v>
      </c>
      <c r="E859" s="98" t="n">
        <f aca="false">LN(D859/D858)</f>
        <v>-0.0692494955981949</v>
      </c>
      <c r="F859" s="106" t="n">
        <f aca="false">STDEV(E850:E859)*SQRT(trade_day)</f>
        <v>1.34251347255627</v>
      </c>
      <c r="G859" s="97"/>
      <c r="H859" s="103" t="n">
        <f aca="false">IF(H$1="P",MAX(0,H$2-$D859),IF(H$1="C",MAX(0,$D859-H$2)))</f>
        <v>0</v>
      </c>
      <c r="I859" s="103" t="n">
        <f aca="false">IF(I$1="P",MAX(0,I$2-$D859),IF(I$1="C",MAX(0,$D859-I$2)))</f>
        <v>0</v>
      </c>
      <c r="J859" s="103" t="n">
        <f aca="false">IF(J$1="P",MAX(0,J$2-$D859),IF(J$1="C",MAX(0,$D859-J$2)))</f>
        <v>0</v>
      </c>
      <c r="K859" s="103" t="n">
        <f aca="false">IF(K$1="P",MAX(0,K$2-$D859),IF(K$1="C",MAX(0,$D859-K$2)))</f>
        <v>0</v>
      </c>
      <c r="L859" s="103" t="n">
        <f aca="false">IF(L$1="P",MAX(0,L$2-$D859),IF(L$1="C",MAX(0,$D859-L$2)))</f>
        <v>0</v>
      </c>
      <c r="M859" s="103" t="n">
        <f aca="false">IF(M$1="P",MAX(0,M$2-$D859),IF(M$1="C",MAX(0,$D859-M$2)))</f>
        <v>8.44</v>
      </c>
      <c r="N859" s="103" t="n">
        <f aca="false">IF(N$1="P",MAX(0,N$2-$D859),IF(N$1="C",MAX(0,$D859-N$2)))</f>
        <v>21.56</v>
      </c>
      <c r="O859" s="103" t="n">
        <f aca="false">IF(O$1="P",MAX(0,O$2-$D859),IF(O$1="C",MAX(0,$D859-O$2)))</f>
        <v>16.56</v>
      </c>
      <c r="P859" s="103" t="n">
        <f aca="false">IF(P$1="P",MAX(0,P$2-$D859),IF(P$1="C",MAX(0,$D859-P$2)))</f>
        <v>11.56</v>
      </c>
      <c r="Q859" s="103" t="n">
        <f aca="false">IF(Q$1="P",MAX(0,Q$2-$D859),IF(Q$1="C",MAX(0,$D859-Q$2)))</f>
        <v>6.56</v>
      </c>
      <c r="R859" s="103" t="n">
        <f aca="false">IF(R$1="P",MAX(0,R$2-$D859),IF(R$1="C",MAX(0,$D859-R$2)))</f>
        <v>1.56</v>
      </c>
      <c r="S859" s="103" t="n">
        <f aca="false">IF(S$1="P",MAX(0,S$2-$D859),IF(S$1="C",MAX(0,$D859-S$2)))</f>
        <v>0</v>
      </c>
      <c r="T859" s="103" t="n">
        <f aca="false">IF(T$1="P",MAX(0,T$2-$D859),IF(T$1="C",MAX(0,$D859-T$2)))</f>
        <v>0</v>
      </c>
      <c r="U859" s="104" t="n">
        <f aca="false">B859</f>
        <v>40</v>
      </c>
      <c r="V859" s="105" t="n">
        <f aca="false">VLOOKUP($C859,Gas!$B$3:$E$2506,2)</f>
        <v>5.07</v>
      </c>
      <c r="W859" s="46" t="n">
        <f aca="false">D859/V859</f>
        <v>8.19723865877712</v>
      </c>
      <c r="X859" s="99" t="n">
        <f aca="false">VLOOKUP($C859,Gas!$B$3:$E$2506,4)</f>
        <v>0.368487394003798</v>
      </c>
    </row>
    <row r="860" customFormat="false" ht="12.75" hidden="false" customHeight="false" outlineLevel="0" collapsed="false">
      <c r="A860" s="0" t="n">
        <f aca="false">YEAR(C860)</f>
        <v>2001</v>
      </c>
      <c r="B860" s="95" t="n">
        <f aca="false">MONTH(C860)+(YEAR(C860)-1998)*12</f>
        <v>40</v>
      </c>
      <c r="C860" s="101" t="n">
        <v>37004</v>
      </c>
      <c r="D860" s="102" t="n">
        <v>47.73</v>
      </c>
      <c r="E860" s="98" t="n">
        <f aca="false">LN(D860/D859)</f>
        <v>0.138421964786778</v>
      </c>
      <c r="F860" s="106" t="n">
        <f aca="false">STDEV(E851:E860)*SQRT(trade_day)</f>
        <v>1.49464158582862</v>
      </c>
      <c r="G860" s="97"/>
      <c r="H860" s="103" t="n">
        <f aca="false">IF(H$1="P",MAX(0,H$2-$D860),IF(H$1="C",MAX(0,$D860-H$2)))</f>
        <v>0</v>
      </c>
      <c r="I860" s="103" t="n">
        <f aca="false">IF(I$1="P",MAX(0,I$2-$D860),IF(I$1="C",MAX(0,$D860-I$2)))</f>
        <v>0</v>
      </c>
      <c r="J860" s="103" t="n">
        <f aca="false">IF(J$1="P",MAX(0,J$2-$D860),IF(J$1="C",MAX(0,$D860-J$2)))</f>
        <v>0</v>
      </c>
      <c r="K860" s="103" t="n">
        <f aca="false">IF(K$1="P",MAX(0,K$2-$D860),IF(K$1="C",MAX(0,$D860-K$2)))</f>
        <v>0</v>
      </c>
      <c r="L860" s="103" t="n">
        <f aca="false">IF(L$1="P",MAX(0,L$2-$D860),IF(L$1="C",MAX(0,$D860-L$2)))</f>
        <v>0</v>
      </c>
      <c r="M860" s="103" t="n">
        <f aca="false">IF(M$1="P",MAX(0,M$2-$D860),IF(M$1="C",MAX(0,$D860-M$2)))</f>
        <v>2.27</v>
      </c>
      <c r="N860" s="103" t="n">
        <f aca="false">IF(N$1="P",MAX(0,N$2-$D860),IF(N$1="C",MAX(0,$D860-N$2)))</f>
        <v>27.73</v>
      </c>
      <c r="O860" s="103" t="n">
        <f aca="false">IF(O$1="P",MAX(0,O$2-$D860),IF(O$1="C",MAX(0,$D860-O$2)))</f>
        <v>22.73</v>
      </c>
      <c r="P860" s="103" t="n">
        <f aca="false">IF(P$1="P",MAX(0,P$2-$D860),IF(P$1="C",MAX(0,$D860-P$2)))</f>
        <v>17.73</v>
      </c>
      <c r="Q860" s="103" t="n">
        <f aca="false">IF(Q$1="P",MAX(0,Q$2-$D860),IF(Q$1="C",MAX(0,$D860-Q$2)))</f>
        <v>12.73</v>
      </c>
      <c r="R860" s="103" t="n">
        <f aca="false">IF(R$1="P",MAX(0,R$2-$D860),IF(R$1="C",MAX(0,$D860-R$2)))</f>
        <v>7.73</v>
      </c>
      <c r="S860" s="103" t="n">
        <f aca="false">IF(S$1="P",MAX(0,S$2-$D860),IF(S$1="C",MAX(0,$D860-S$2)))</f>
        <v>0</v>
      </c>
      <c r="T860" s="103" t="n">
        <f aca="false">IF(T$1="P",MAX(0,T$2-$D860),IF(T$1="C",MAX(0,$D860-T$2)))</f>
        <v>0</v>
      </c>
      <c r="U860" s="104" t="n">
        <f aca="false">B860</f>
        <v>40</v>
      </c>
      <c r="V860" s="105" t="n">
        <f aca="false">VLOOKUP($C860,Gas!$B$3:$E$2506,2)</f>
        <v>5.01</v>
      </c>
      <c r="W860" s="46" t="n">
        <f aca="false">D860/V860</f>
        <v>9.52694610778443</v>
      </c>
      <c r="X860" s="99" t="n">
        <f aca="false">VLOOKUP($C860,Gas!$B$3:$E$2506,4)</f>
        <v>0.333484699060781</v>
      </c>
    </row>
    <row r="861" customFormat="false" ht="12.75" hidden="false" customHeight="false" outlineLevel="0" collapsed="false">
      <c r="A861" s="0" t="n">
        <f aca="false">YEAR(C861)</f>
        <v>2001</v>
      </c>
      <c r="B861" s="95" t="n">
        <f aca="false">MONTH(C861)+(YEAR(C861)-1998)*12</f>
        <v>40</v>
      </c>
      <c r="C861" s="101" t="n">
        <v>37005</v>
      </c>
      <c r="D861" s="102" t="n">
        <v>44.6</v>
      </c>
      <c r="E861" s="98" t="n">
        <f aca="false">LN(D861/D860)</f>
        <v>-0.0678262719917867</v>
      </c>
      <c r="F861" s="106" t="n">
        <f aca="false">STDEV(E852:E861)*SQRT(trade_day)</f>
        <v>1.5222595490493</v>
      </c>
      <c r="G861" s="97"/>
      <c r="H861" s="103" t="n">
        <f aca="false">IF(H$1="P",MAX(0,H$2-$D861),IF(H$1="C",MAX(0,$D861-H$2)))</f>
        <v>0</v>
      </c>
      <c r="I861" s="103" t="n">
        <f aca="false">IF(I$1="P",MAX(0,I$2-$D861),IF(I$1="C",MAX(0,$D861-I$2)))</f>
        <v>0</v>
      </c>
      <c r="J861" s="103" t="n">
        <f aca="false">IF(J$1="P",MAX(0,J$2-$D861),IF(J$1="C",MAX(0,$D861-J$2)))</f>
        <v>0</v>
      </c>
      <c r="K861" s="103" t="n">
        <f aca="false">IF(K$1="P",MAX(0,K$2-$D861),IF(K$1="C",MAX(0,$D861-K$2)))</f>
        <v>0</v>
      </c>
      <c r="L861" s="103" t="n">
        <f aca="false">IF(L$1="P",MAX(0,L$2-$D861),IF(L$1="C",MAX(0,$D861-L$2)))</f>
        <v>0</v>
      </c>
      <c r="M861" s="103" t="n">
        <f aca="false">IF(M$1="P",MAX(0,M$2-$D861),IF(M$1="C",MAX(0,$D861-M$2)))</f>
        <v>5.4</v>
      </c>
      <c r="N861" s="103" t="n">
        <f aca="false">IF(N$1="P",MAX(0,N$2-$D861),IF(N$1="C",MAX(0,$D861-N$2)))</f>
        <v>24.6</v>
      </c>
      <c r="O861" s="103" t="n">
        <f aca="false">IF(O$1="P",MAX(0,O$2-$D861),IF(O$1="C",MAX(0,$D861-O$2)))</f>
        <v>19.6</v>
      </c>
      <c r="P861" s="103" t="n">
        <f aca="false">IF(P$1="P",MAX(0,P$2-$D861),IF(P$1="C",MAX(0,$D861-P$2)))</f>
        <v>14.6</v>
      </c>
      <c r="Q861" s="103" t="n">
        <f aca="false">IF(Q$1="P",MAX(0,Q$2-$D861),IF(Q$1="C",MAX(0,$D861-Q$2)))</f>
        <v>9.6</v>
      </c>
      <c r="R861" s="103" t="n">
        <f aca="false">IF(R$1="P",MAX(0,R$2-$D861),IF(R$1="C",MAX(0,$D861-R$2)))</f>
        <v>4.6</v>
      </c>
      <c r="S861" s="103" t="n">
        <f aca="false">IF(S$1="P",MAX(0,S$2-$D861),IF(S$1="C",MAX(0,$D861-S$2)))</f>
        <v>0</v>
      </c>
      <c r="T861" s="103" t="n">
        <f aca="false">IF(T$1="P",MAX(0,T$2-$D861),IF(T$1="C",MAX(0,$D861-T$2)))</f>
        <v>0</v>
      </c>
      <c r="U861" s="104" t="n">
        <f aca="false">B861</f>
        <v>40</v>
      </c>
      <c r="V861" s="105" t="n">
        <f aca="false">VLOOKUP($C861,Gas!$B$3:$E$2506,2)</f>
        <v>5.07</v>
      </c>
      <c r="W861" s="46" t="n">
        <f aca="false">D861/V861</f>
        <v>8.79684418145957</v>
      </c>
      <c r="X861" s="99" t="n">
        <f aca="false">VLOOKUP($C861,Gas!$B$3:$E$2506,4)</f>
        <v>0.350192953348097</v>
      </c>
    </row>
    <row r="862" customFormat="false" ht="12.75" hidden="false" customHeight="false" outlineLevel="0" collapsed="false">
      <c r="A862" s="0" t="n">
        <f aca="false">YEAR(C862)</f>
        <v>2001</v>
      </c>
      <c r="B862" s="95" t="n">
        <f aca="false">MONTH(C862)+(YEAR(C862)-1998)*12</f>
        <v>40</v>
      </c>
      <c r="C862" s="101" t="n">
        <v>37006</v>
      </c>
      <c r="D862" s="102" t="n">
        <v>43.6</v>
      </c>
      <c r="E862" s="98" t="n">
        <f aca="false">LN(D862/D861)</f>
        <v>-0.0226767086710297</v>
      </c>
      <c r="F862" s="106" t="n">
        <f aca="false">STDEV(E853:E862)*SQRT(trade_day)</f>
        <v>1.52274737936748</v>
      </c>
      <c r="G862" s="97"/>
      <c r="H862" s="103" t="n">
        <f aca="false">IF(H$1="P",MAX(0,H$2-$D862),IF(H$1="C",MAX(0,$D862-H$2)))</f>
        <v>0</v>
      </c>
      <c r="I862" s="103" t="n">
        <f aca="false">IF(I$1="P",MAX(0,I$2-$D862),IF(I$1="C",MAX(0,$D862-I$2)))</f>
        <v>0</v>
      </c>
      <c r="J862" s="103" t="n">
        <f aca="false">IF(J$1="P",MAX(0,J$2-$D862),IF(J$1="C",MAX(0,$D862-J$2)))</f>
        <v>0</v>
      </c>
      <c r="K862" s="103" t="n">
        <f aca="false">IF(K$1="P",MAX(0,K$2-$D862),IF(K$1="C",MAX(0,$D862-K$2)))</f>
        <v>0</v>
      </c>
      <c r="L862" s="103" t="n">
        <f aca="false">IF(L$1="P",MAX(0,L$2-$D862),IF(L$1="C",MAX(0,$D862-L$2)))</f>
        <v>0</v>
      </c>
      <c r="M862" s="103" t="n">
        <f aca="false">IF(M$1="P",MAX(0,M$2-$D862),IF(M$1="C",MAX(0,$D862-M$2)))</f>
        <v>6.4</v>
      </c>
      <c r="N862" s="103" t="n">
        <f aca="false">IF(N$1="P",MAX(0,N$2-$D862),IF(N$1="C",MAX(0,$D862-N$2)))</f>
        <v>23.6</v>
      </c>
      <c r="O862" s="103" t="n">
        <f aca="false">IF(O$1="P",MAX(0,O$2-$D862),IF(O$1="C",MAX(0,$D862-O$2)))</f>
        <v>18.6</v>
      </c>
      <c r="P862" s="103" t="n">
        <f aca="false">IF(P$1="P",MAX(0,P$2-$D862),IF(P$1="C",MAX(0,$D862-P$2)))</f>
        <v>13.6</v>
      </c>
      <c r="Q862" s="103" t="n">
        <f aca="false">IF(Q$1="P",MAX(0,Q$2-$D862),IF(Q$1="C",MAX(0,$D862-Q$2)))</f>
        <v>8.6</v>
      </c>
      <c r="R862" s="103" t="n">
        <f aca="false">IF(R$1="P",MAX(0,R$2-$D862),IF(R$1="C",MAX(0,$D862-R$2)))</f>
        <v>3.6</v>
      </c>
      <c r="S862" s="103" t="n">
        <f aca="false">IF(S$1="P",MAX(0,S$2-$D862),IF(S$1="C",MAX(0,$D862-S$2)))</f>
        <v>0</v>
      </c>
      <c r="T862" s="103" t="n">
        <f aca="false">IF(T$1="P",MAX(0,T$2-$D862),IF(T$1="C",MAX(0,$D862-T$2)))</f>
        <v>0</v>
      </c>
      <c r="U862" s="104" t="n">
        <f aca="false">B862</f>
        <v>40</v>
      </c>
      <c r="V862" s="105" t="n">
        <f aca="false">VLOOKUP($C862,Gas!$B$3:$E$2506,2)</f>
        <v>5.12</v>
      </c>
      <c r="W862" s="46" t="n">
        <f aca="false">D862/V862</f>
        <v>8.515625</v>
      </c>
      <c r="X862" s="99" t="n">
        <f aca="false">VLOOKUP($C862,Gas!$B$3:$E$2506,4)</f>
        <v>0.361046829265866</v>
      </c>
    </row>
    <row r="863" customFormat="false" ht="12.75" hidden="false" customHeight="false" outlineLevel="0" collapsed="false">
      <c r="A863" s="0" t="n">
        <f aca="false">YEAR(C863)</f>
        <v>2001</v>
      </c>
      <c r="B863" s="95" t="n">
        <f aca="false">MONTH(C863)+(YEAR(C863)-1998)*12</f>
        <v>40</v>
      </c>
      <c r="C863" s="101" t="n">
        <v>37007</v>
      </c>
      <c r="D863" s="102" t="n">
        <v>42.05</v>
      </c>
      <c r="E863" s="98" t="n">
        <f aca="false">LN(D863/D862)</f>
        <v>-0.0361977639360317</v>
      </c>
      <c r="F863" s="106" t="n">
        <f aca="false">STDEV(E854:E863)*SQRT(trade_day)</f>
        <v>1.44850452074968</v>
      </c>
      <c r="G863" s="97"/>
      <c r="H863" s="103" t="n">
        <f aca="false">IF(H$1="P",MAX(0,H$2-$D863),IF(H$1="C",MAX(0,$D863-H$2)))</f>
        <v>0</v>
      </c>
      <c r="I863" s="103" t="n">
        <f aca="false">IF(I$1="P",MAX(0,I$2-$D863),IF(I$1="C",MAX(0,$D863-I$2)))</f>
        <v>0</v>
      </c>
      <c r="J863" s="103" t="n">
        <f aca="false">IF(J$1="P",MAX(0,J$2-$D863),IF(J$1="C",MAX(0,$D863-J$2)))</f>
        <v>0</v>
      </c>
      <c r="K863" s="103" t="n">
        <f aca="false">IF(K$1="P",MAX(0,K$2-$D863),IF(K$1="C",MAX(0,$D863-K$2)))</f>
        <v>0</v>
      </c>
      <c r="L863" s="103" t="n">
        <f aca="false">IF(L$1="P",MAX(0,L$2-$D863),IF(L$1="C",MAX(0,$D863-L$2)))</f>
        <v>0</v>
      </c>
      <c r="M863" s="103" t="n">
        <f aca="false">IF(M$1="P",MAX(0,M$2-$D863),IF(M$1="C",MAX(0,$D863-M$2)))</f>
        <v>7.95</v>
      </c>
      <c r="N863" s="103" t="n">
        <f aca="false">IF(N$1="P",MAX(0,N$2-$D863),IF(N$1="C",MAX(0,$D863-N$2)))</f>
        <v>22.05</v>
      </c>
      <c r="O863" s="103" t="n">
        <f aca="false">IF(O$1="P",MAX(0,O$2-$D863),IF(O$1="C",MAX(0,$D863-O$2)))</f>
        <v>17.05</v>
      </c>
      <c r="P863" s="103" t="n">
        <f aca="false">IF(P$1="P",MAX(0,P$2-$D863),IF(P$1="C",MAX(0,$D863-P$2)))</f>
        <v>12.05</v>
      </c>
      <c r="Q863" s="103" t="n">
        <f aca="false">IF(Q$1="P",MAX(0,Q$2-$D863),IF(Q$1="C",MAX(0,$D863-Q$2)))</f>
        <v>7.05</v>
      </c>
      <c r="R863" s="103" t="n">
        <f aca="false">IF(R$1="P",MAX(0,R$2-$D863),IF(R$1="C",MAX(0,$D863-R$2)))</f>
        <v>2.05</v>
      </c>
      <c r="S863" s="103" t="n">
        <f aca="false">IF(S$1="P",MAX(0,S$2-$D863),IF(S$1="C",MAX(0,$D863-S$2)))</f>
        <v>0</v>
      </c>
      <c r="T863" s="103" t="n">
        <f aca="false">IF(T$1="P",MAX(0,T$2-$D863),IF(T$1="C",MAX(0,$D863-T$2)))</f>
        <v>0</v>
      </c>
      <c r="U863" s="104" t="n">
        <f aca="false">B863</f>
        <v>40</v>
      </c>
      <c r="V863" s="105" t="n">
        <f aca="false">VLOOKUP($C863,Gas!$B$3:$E$2506,2)</f>
        <v>4.995</v>
      </c>
      <c r="W863" s="46" t="n">
        <f aca="false">D863/V863</f>
        <v>8.41841841841842</v>
      </c>
      <c r="X863" s="99" t="n">
        <f aca="false">VLOOKUP($C863,Gas!$B$3:$E$2506,4)</f>
        <v>0.379515000432146</v>
      </c>
    </row>
    <row r="864" customFormat="false" ht="12.75" hidden="false" customHeight="false" outlineLevel="0" collapsed="false">
      <c r="A864" s="0" t="n">
        <f aca="false">YEAR(C864)</f>
        <v>2001</v>
      </c>
      <c r="B864" s="95" t="n">
        <f aca="false">MONTH(C864)+(YEAR(C864)-1998)*12</f>
        <v>40</v>
      </c>
      <c r="C864" s="101" t="n">
        <v>37008</v>
      </c>
      <c r="D864" s="102" t="n">
        <v>40.33</v>
      </c>
      <c r="E864" s="98" t="n">
        <f aca="false">LN(D864/D863)</f>
        <v>-0.0417637775336802</v>
      </c>
      <c r="F864" s="106" t="n">
        <f aca="false">STDEV(E855:E864)*SQRT(trade_day)</f>
        <v>1.42687288976476</v>
      </c>
      <c r="G864" s="97"/>
      <c r="H864" s="103" t="n">
        <f aca="false">IF(H$1="P",MAX(0,H$2-$D864),IF(H$1="C",MAX(0,$D864-H$2)))</f>
        <v>0</v>
      </c>
      <c r="I864" s="103" t="n">
        <f aca="false">IF(I$1="P",MAX(0,I$2-$D864),IF(I$1="C",MAX(0,$D864-I$2)))</f>
        <v>0</v>
      </c>
      <c r="J864" s="103" t="n">
        <f aca="false">IF(J$1="P",MAX(0,J$2-$D864),IF(J$1="C",MAX(0,$D864-J$2)))</f>
        <v>0</v>
      </c>
      <c r="K864" s="103" t="n">
        <f aca="false">IF(K$1="P",MAX(0,K$2-$D864),IF(K$1="C",MAX(0,$D864-K$2)))</f>
        <v>0</v>
      </c>
      <c r="L864" s="103" t="n">
        <f aca="false">IF(L$1="P",MAX(0,L$2-$D864),IF(L$1="C",MAX(0,$D864-L$2)))</f>
        <v>0</v>
      </c>
      <c r="M864" s="103" t="n">
        <f aca="false">IF(M$1="P",MAX(0,M$2-$D864),IF(M$1="C",MAX(0,$D864-M$2)))</f>
        <v>9.67</v>
      </c>
      <c r="N864" s="103" t="n">
        <f aca="false">IF(N$1="P",MAX(0,N$2-$D864),IF(N$1="C",MAX(0,$D864-N$2)))</f>
        <v>20.33</v>
      </c>
      <c r="O864" s="103" t="n">
        <f aca="false">IF(O$1="P",MAX(0,O$2-$D864),IF(O$1="C",MAX(0,$D864-O$2)))</f>
        <v>15.33</v>
      </c>
      <c r="P864" s="103" t="n">
        <f aca="false">IF(P$1="P",MAX(0,P$2-$D864),IF(P$1="C",MAX(0,$D864-P$2)))</f>
        <v>10.33</v>
      </c>
      <c r="Q864" s="103" t="n">
        <f aca="false">IF(Q$1="P",MAX(0,Q$2-$D864),IF(Q$1="C",MAX(0,$D864-Q$2)))</f>
        <v>5.33</v>
      </c>
      <c r="R864" s="103" t="n">
        <f aca="false">IF(R$1="P",MAX(0,R$2-$D864),IF(R$1="C",MAX(0,$D864-R$2)))</f>
        <v>0.329999999999998</v>
      </c>
      <c r="S864" s="103" t="n">
        <f aca="false">IF(S$1="P",MAX(0,S$2-$D864),IF(S$1="C",MAX(0,$D864-S$2)))</f>
        <v>0</v>
      </c>
      <c r="T864" s="103" t="n">
        <f aca="false">IF(T$1="P",MAX(0,T$2-$D864),IF(T$1="C",MAX(0,$D864-T$2)))</f>
        <v>0</v>
      </c>
      <c r="U864" s="104" t="n">
        <f aca="false">B864</f>
        <v>40</v>
      </c>
      <c r="V864" s="105" t="n">
        <f aca="false">VLOOKUP($C864,Gas!$B$3:$E$2506,2)</f>
        <v>4.925</v>
      </c>
      <c r="W864" s="46" t="n">
        <f aca="false">D864/V864</f>
        <v>8.18883248730965</v>
      </c>
      <c r="X864" s="99" t="n">
        <f aca="false">VLOOKUP($C864,Gas!$B$3:$E$2506,4)</f>
        <v>0.315016872806287</v>
      </c>
    </row>
    <row r="865" customFormat="false" ht="12.75" hidden="false" customHeight="false" outlineLevel="0" collapsed="false">
      <c r="A865" s="0" t="n">
        <f aca="false">YEAR(C865)</f>
        <v>2001</v>
      </c>
      <c r="B865" s="95" t="n">
        <f aca="false">MONTH(C865)+(YEAR(C865)-1998)*12</f>
        <v>40</v>
      </c>
      <c r="C865" s="101" t="n">
        <v>37011</v>
      </c>
      <c r="D865" s="102" t="n">
        <v>52.48</v>
      </c>
      <c r="E865" s="98" t="n">
        <f aca="false">LN(D865/D864)</f>
        <v>0.263336535750557</v>
      </c>
      <c r="F865" s="106" t="n">
        <f aca="false">STDEV(E856:E865)*SQRT(trade_day)</f>
        <v>1.74205614093553</v>
      </c>
      <c r="G865" s="97"/>
      <c r="H865" s="103" t="n">
        <f aca="false">IF(H$1="P",MAX(0,H$2-$D865),IF(H$1="C",MAX(0,$D865-H$2)))</f>
        <v>0</v>
      </c>
      <c r="I865" s="103" t="n">
        <f aca="false">IF(I$1="P",MAX(0,I$2-$D865),IF(I$1="C",MAX(0,$D865-I$2)))</f>
        <v>0</v>
      </c>
      <c r="J865" s="103" t="n">
        <f aca="false">IF(J$1="P",MAX(0,J$2-$D865),IF(J$1="C",MAX(0,$D865-J$2)))</f>
        <v>0</v>
      </c>
      <c r="K865" s="103" t="n">
        <f aca="false">IF(K$1="P",MAX(0,K$2-$D865),IF(K$1="C",MAX(0,$D865-K$2)))</f>
        <v>0</v>
      </c>
      <c r="L865" s="103" t="n">
        <f aca="false">IF(L$1="P",MAX(0,L$2-$D865),IF(L$1="C",MAX(0,$D865-L$2)))</f>
        <v>0</v>
      </c>
      <c r="M865" s="103" t="n">
        <f aca="false">IF(M$1="P",MAX(0,M$2-$D865),IF(M$1="C",MAX(0,$D865-M$2)))</f>
        <v>0</v>
      </c>
      <c r="N865" s="103" t="n">
        <f aca="false">IF(N$1="P",MAX(0,N$2-$D865),IF(N$1="C",MAX(0,$D865-N$2)))</f>
        <v>32.48</v>
      </c>
      <c r="O865" s="103" t="n">
        <f aca="false">IF(O$1="P",MAX(0,O$2-$D865),IF(O$1="C",MAX(0,$D865-O$2)))</f>
        <v>27.48</v>
      </c>
      <c r="P865" s="103" t="n">
        <f aca="false">IF(P$1="P",MAX(0,P$2-$D865),IF(P$1="C",MAX(0,$D865-P$2)))</f>
        <v>22.48</v>
      </c>
      <c r="Q865" s="103" t="n">
        <f aca="false">IF(Q$1="P",MAX(0,Q$2-$D865),IF(Q$1="C",MAX(0,$D865-Q$2)))</f>
        <v>17.48</v>
      </c>
      <c r="R865" s="103" t="n">
        <f aca="false">IF(R$1="P",MAX(0,R$2-$D865),IF(R$1="C",MAX(0,$D865-R$2)))</f>
        <v>12.48</v>
      </c>
      <c r="S865" s="103" t="n">
        <f aca="false">IF(S$1="P",MAX(0,S$2-$D865),IF(S$1="C",MAX(0,$D865-S$2)))</f>
        <v>2.48</v>
      </c>
      <c r="T865" s="103" t="n">
        <f aca="false">IF(T$1="P",MAX(0,T$2-$D865),IF(T$1="C",MAX(0,$D865-T$2)))</f>
        <v>0</v>
      </c>
      <c r="U865" s="104" t="n">
        <f aca="false">B865</f>
        <v>40</v>
      </c>
      <c r="V865" s="105" t="n">
        <f aca="false">VLOOKUP($C865,Gas!$B$3:$E$2506,2)</f>
        <v>4.82</v>
      </c>
      <c r="W865" s="46" t="n">
        <f aca="false">D865/V865</f>
        <v>10.8879668049793</v>
      </c>
      <c r="X865" s="99" t="n">
        <f aca="false">VLOOKUP($C865,Gas!$B$3:$E$2506,4)</f>
        <v>0.238160777381055</v>
      </c>
    </row>
    <row r="866" customFormat="false" ht="12.75" hidden="false" customHeight="false" outlineLevel="0" collapsed="false">
      <c r="A866" s="0" t="n">
        <f aca="false">YEAR(C866)</f>
        <v>2001</v>
      </c>
      <c r="B866" s="95" t="n">
        <f aca="false">MONTH(C866)+(YEAR(C866)-1998)*12</f>
        <v>41</v>
      </c>
      <c r="C866" s="101" t="n">
        <v>37012</v>
      </c>
      <c r="D866" s="102" t="n">
        <v>53.91</v>
      </c>
      <c r="E866" s="98" t="n">
        <f aca="false">LN(D866/D865)</f>
        <v>0.0268838448277438</v>
      </c>
      <c r="F866" s="106" t="n">
        <f aca="false">STDEV(E857:E866)*SQRT(trade_day)</f>
        <v>1.72405452930239</v>
      </c>
      <c r="G866" s="97"/>
      <c r="H866" s="103" t="n">
        <f aca="false">IF(H$1="P",MAX(0,H$2-$D866),IF(H$1="C",MAX(0,$D866-H$2)))</f>
        <v>0</v>
      </c>
      <c r="I866" s="103" t="n">
        <f aca="false">IF(I$1="P",MAX(0,I$2-$D866),IF(I$1="C",MAX(0,$D866-I$2)))</f>
        <v>0</v>
      </c>
      <c r="J866" s="103" t="n">
        <f aca="false">IF(J$1="P",MAX(0,J$2-$D866),IF(J$1="C",MAX(0,$D866-J$2)))</f>
        <v>0</v>
      </c>
      <c r="K866" s="103" t="n">
        <f aca="false">IF(K$1="P",MAX(0,K$2-$D866),IF(K$1="C",MAX(0,$D866-K$2)))</f>
        <v>0</v>
      </c>
      <c r="L866" s="103" t="n">
        <f aca="false">IF(L$1="P",MAX(0,L$2-$D866),IF(L$1="C",MAX(0,$D866-L$2)))</f>
        <v>0</v>
      </c>
      <c r="M866" s="103" t="n">
        <f aca="false">IF(M$1="P",MAX(0,M$2-$D866),IF(M$1="C",MAX(0,$D866-M$2)))</f>
        <v>0</v>
      </c>
      <c r="N866" s="103" t="n">
        <f aca="false">IF(N$1="P",MAX(0,N$2-$D866),IF(N$1="C",MAX(0,$D866-N$2)))</f>
        <v>33.91</v>
      </c>
      <c r="O866" s="103" t="n">
        <f aca="false">IF(O$1="P",MAX(0,O$2-$D866),IF(O$1="C",MAX(0,$D866-O$2)))</f>
        <v>28.91</v>
      </c>
      <c r="P866" s="103" t="n">
        <f aca="false">IF(P$1="P",MAX(0,P$2-$D866),IF(P$1="C",MAX(0,$D866-P$2)))</f>
        <v>23.91</v>
      </c>
      <c r="Q866" s="103" t="n">
        <f aca="false">IF(Q$1="P",MAX(0,Q$2-$D866),IF(Q$1="C",MAX(0,$D866-Q$2)))</f>
        <v>18.91</v>
      </c>
      <c r="R866" s="103" t="n">
        <f aca="false">IF(R$1="P",MAX(0,R$2-$D866),IF(R$1="C",MAX(0,$D866-R$2)))</f>
        <v>13.91</v>
      </c>
      <c r="S866" s="103" t="n">
        <f aca="false">IF(S$1="P",MAX(0,S$2-$D866),IF(S$1="C",MAX(0,$D866-S$2)))</f>
        <v>3.91</v>
      </c>
      <c r="T866" s="103" t="n">
        <f aca="false">IF(T$1="P",MAX(0,T$2-$D866),IF(T$1="C",MAX(0,$D866-T$2)))</f>
        <v>0</v>
      </c>
      <c r="U866" s="104" t="n">
        <f aca="false">B866</f>
        <v>41</v>
      </c>
      <c r="V866" s="105" t="n">
        <f aca="false">VLOOKUP($C866,Gas!$B$3:$E$2506,2)</f>
        <v>4.73</v>
      </c>
      <c r="W866" s="46" t="n">
        <f aca="false">D866/V866</f>
        <v>11.3974630021142</v>
      </c>
      <c r="X866" s="99" t="n">
        <f aca="false">VLOOKUP($C866,Gas!$B$3:$E$2506,4)</f>
        <v>0.249674835991201</v>
      </c>
    </row>
    <row r="867" customFormat="false" ht="12.75" hidden="false" customHeight="false" outlineLevel="0" collapsed="false">
      <c r="A867" s="0" t="n">
        <f aca="false">YEAR(C867)</f>
        <v>2001</v>
      </c>
      <c r="B867" s="95" t="n">
        <f aca="false">MONTH(C867)+(YEAR(C867)-1998)*12</f>
        <v>41</v>
      </c>
      <c r="C867" s="101" t="n">
        <v>37013</v>
      </c>
      <c r="D867" s="102" t="n">
        <v>60</v>
      </c>
      <c r="E867" s="98" t="n">
        <f aca="false">LN(D867/D866)</f>
        <v>0.107028572758523</v>
      </c>
      <c r="F867" s="106" t="n">
        <f aca="false">STDEV(E858:E867)*SQRT(trade_day)</f>
        <v>1.78767723733579</v>
      </c>
      <c r="G867" s="97"/>
      <c r="H867" s="103" t="n">
        <f aca="false">IF(H$1="P",MAX(0,H$2-$D867),IF(H$1="C",MAX(0,$D867-H$2)))</f>
        <v>0</v>
      </c>
      <c r="I867" s="103" t="n">
        <f aca="false">IF(I$1="P",MAX(0,I$2-$D867),IF(I$1="C",MAX(0,$D867-I$2)))</f>
        <v>0</v>
      </c>
      <c r="J867" s="103" t="n">
        <f aca="false">IF(J$1="P",MAX(0,J$2-$D867),IF(J$1="C",MAX(0,$D867-J$2)))</f>
        <v>0</v>
      </c>
      <c r="K867" s="103" t="n">
        <f aca="false">IF(K$1="P",MAX(0,K$2-$D867),IF(K$1="C",MAX(0,$D867-K$2)))</f>
        <v>0</v>
      </c>
      <c r="L867" s="103" t="n">
        <f aca="false">IF(L$1="P",MAX(0,L$2-$D867),IF(L$1="C",MAX(0,$D867-L$2)))</f>
        <v>0</v>
      </c>
      <c r="M867" s="103" t="n">
        <f aca="false">IF(M$1="P",MAX(0,M$2-$D867),IF(M$1="C",MAX(0,$D867-M$2)))</f>
        <v>0</v>
      </c>
      <c r="N867" s="103" t="n">
        <f aca="false">IF(N$1="P",MAX(0,N$2-$D867),IF(N$1="C",MAX(0,$D867-N$2)))</f>
        <v>40</v>
      </c>
      <c r="O867" s="103" t="n">
        <f aca="false">IF(O$1="P",MAX(0,O$2-$D867),IF(O$1="C",MAX(0,$D867-O$2)))</f>
        <v>35</v>
      </c>
      <c r="P867" s="103" t="n">
        <f aca="false">IF(P$1="P",MAX(0,P$2-$D867),IF(P$1="C",MAX(0,$D867-P$2)))</f>
        <v>30</v>
      </c>
      <c r="Q867" s="103" t="n">
        <f aca="false">IF(Q$1="P",MAX(0,Q$2-$D867),IF(Q$1="C",MAX(0,$D867-Q$2)))</f>
        <v>25</v>
      </c>
      <c r="R867" s="103" t="n">
        <f aca="false">IF(R$1="P",MAX(0,R$2-$D867),IF(R$1="C",MAX(0,$D867-R$2)))</f>
        <v>20</v>
      </c>
      <c r="S867" s="103" t="n">
        <f aca="false">IF(S$1="P",MAX(0,S$2-$D867),IF(S$1="C",MAX(0,$D867-S$2)))</f>
        <v>10</v>
      </c>
      <c r="T867" s="103" t="n">
        <f aca="false">IF(T$1="P",MAX(0,T$2-$D867),IF(T$1="C",MAX(0,$D867-T$2)))</f>
        <v>0</v>
      </c>
      <c r="U867" s="104" t="n">
        <f aca="false">B867</f>
        <v>41</v>
      </c>
      <c r="V867" s="105" t="n">
        <f aca="false">VLOOKUP($C867,Gas!$B$3:$E$2506,2)</f>
        <v>4.55</v>
      </c>
      <c r="W867" s="46" t="n">
        <f aca="false">D867/V867</f>
        <v>13.1868131868132</v>
      </c>
      <c r="X867" s="99" t="n">
        <f aca="false">VLOOKUP($C867,Gas!$B$3:$E$2506,4)</f>
        <v>0.314931769919507</v>
      </c>
    </row>
    <row r="868" customFormat="false" ht="12.75" hidden="false" customHeight="false" outlineLevel="0" collapsed="false">
      <c r="A868" s="0" t="n">
        <f aca="false">YEAR(C868)</f>
        <v>2001</v>
      </c>
      <c r="B868" s="95" t="n">
        <f aca="false">MONTH(C868)+(YEAR(C868)-1998)*12</f>
        <v>41</v>
      </c>
      <c r="C868" s="101" t="n">
        <v>37014</v>
      </c>
      <c r="D868" s="102" t="n">
        <v>57.59</v>
      </c>
      <c r="E868" s="98" t="n">
        <f aca="false">LN(D868/D867)</f>
        <v>-0.0409956207035196</v>
      </c>
      <c r="F868" s="106" t="n">
        <f aca="false">STDEV(E859:E868)*SQRT(trade_day)</f>
        <v>1.73787049642022</v>
      </c>
      <c r="G868" s="97"/>
      <c r="H868" s="103" t="n">
        <f aca="false">IF(H$1="P",MAX(0,H$2-$D868),IF(H$1="C",MAX(0,$D868-H$2)))</f>
        <v>0</v>
      </c>
      <c r="I868" s="103" t="n">
        <f aca="false">IF(I$1="P",MAX(0,I$2-$D868),IF(I$1="C",MAX(0,$D868-I$2)))</f>
        <v>0</v>
      </c>
      <c r="J868" s="103" t="n">
        <f aca="false">IF(J$1="P",MAX(0,J$2-$D868),IF(J$1="C",MAX(0,$D868-J$2)))</f>
        <v>0</v>
      </c>
      <c r="K868" s="103" t="n">
        <f aca="false">IF(K$1="P",MAX(0,K$2-$D868),IF(K$1="C",MAX(0,$D868-K$2)))</f>
        <v>0</v>
      </c>
      <c r="L868" s="103" t="n">
        <f aca="false">IF(L$1="P",MAX(0,L$2-$D868),IF(L$1="C",MAX(0,$D868-L$2)))</f>
        <v>0</v>
      </c>
      <c r="M868" s="103" t="n">
        <f aca="false">IF(M$1="P",MAX(0,M$2-$D868),IF(M$1="C",MAX(0,$D868-M$2)))</f>
        <v>0</v>
      </c>
      <c r="N868" s="103" t="n">
        <f aca="false">IF(N$1="P",MAX(0,N$2-$D868),IF(N$1="C",MAX(0,$D868-N$2)))</f>
        <v>37.59</v>
      </c>
      <c r="O868" s="103" t="n">
        <f aca="false">IF(O$1="P",MAX(0,O$2-$D868),IF(O$1="C",MAX(0,$D868-O$2)))</f>
        <v>32.59</v>
      </c>
      <c r="P868" s="103" t="n">
        <f aca="false">IF(P$1="P",MAX(0,P$2-$D868),IF(P$1="C",MAX(0,$D868-P$2)))</f>
        <v>27.59</v>
      </c>
      <c r="Q868" s="103" t="n">
        <f aca="false">IF(Q$1="P",MAX(0,Q$2-$D868),IF(Q$1="C",MAX(0,$D868-Q$2)))</f>
        <v>22.59</v>
      </c>
      <c r="R868" s="103" t="n">
        <f aca="false">IF(R$1="P",MAX(0,R$2-$D868),IF(R$1="C",MAX(0,$D868-R$2)))</f>
        <v>17.59</v>
      </c>
      <c r="S868" s="103" t="n">
        <f aca="false">IF(S$1="P",MAX(0,S$2-$D868),IF(S$1="C",MAX(0,$D868-S$2)))</f>
        <v>7.59</v>
      </c>
      <c r="T868" s="103" t="n">
        <f aca="false">IF(T$1="P",MAX(0,T$2-$D868),IF(T$1="C",MAX(0,$D868-T$2)))</f>
        <v>0</v>
      </c>
      <c r="U868" s="104" t="n">
        <f aca="false">B868</f>
        <v>41</v>
      </c>
      <c r="V868" s="105" t="n">
        <f aca="false">VLOOKUP($C868,Gas!$B$3:$E$2506,2)</f>
        <v>4.53</v>
      </c>
      <c r="W868" s="46" t="n">
        <f aca="false">D868/V868</f>
        <v>12.7130242825607</v>
      </c>
      <c r="X868" s="99" t="n">
        <f aca="false">VLOOKUP($C868,Gas!$B$3:$E$2506,4)</f>
        <v>0.310562515498909</v>
      </c>
    </row>
    <row r="869" customFormat="false" ht="12.75" hidden="false" customHeight="false" outlineLevel="0" collapsed="false">
      <c r="A869" s="0" t="n">
        <f aca="false">YEAR(C869)</f>
        <v>2001</v>
      </c>
      <c r="B869" s="95" t="n">
        <f aca="false">MONTH(C869)+(YEAR(C869)-1998)*12</f>
        <v>41</v>
      </c>
      <c r="C869" s="101" t="n">
        <v>37015</v>
      </c>
      <c r="D869" s="102" t="n">
        <v>55.55</v>
      </c>
      <c r="E869" s="98" t="n">
        <f aca="false">LN(D869/D868)</f>
        <v>-0.0360654254329421</v>
      </c>
      <c r="F869" s="106" t="n">
        <f aca="false">STDEV(E860:E869)*SQRT(trade_day)</f>
        <v>1.69489985640411</v>
      </c>
      <c r="G869" s="97"/>
      <c r="H869" s="103" t="n">
        <f aca="false">IF(H$1="P",MAX(0,H$2-$D869),IF(H$1="C",MAX(0,$D869-H$2)))</f>
        <v>0</v>
      </c>
      <c r="I869" s="103" t="n">
        <f aca="false">IF(I$1="P",MAX(0,I$2-$D869),IF(I$1="C",MAX(0,$D869-I$2)))</f>
        <v>0</v>
      </c>
      <c r="J869" s="103" t="n">
        <f aca="false">IF(J$1="P",MAX(0,J$2-$D869),IF(J$1="C",MAX(0,$D869-J$2)))</f>
        <v>0</v>
      </c>
      <c r="K869" s="103" t="n">
        <f aca="false">IF(K$1="P",MAX(0,K$2-$D869),IF(K$1="C",MAX(0,$D869-K$2)))</f>
        <v>0</v>
      </c>
      <c r="L869" s="103" t="n">
        <f aca="false">IF(L$1="P",MAX(0,L$2-$D869),IF(L$1="C",MAX(0,$D869-L$2)))</f>
        <v>0</v>
      </c>
      <c r="M869" s="103" t="n">
        <f aca="false">IF(M$1="P",MAX(0,M$2-$D869),IF(M$1="C",MAX(0,$D869-M$2)))</f>
        <v>0</v>
      </c>
      <c r="N869" s="103" t="n">
        <f aca="false">IF(N$1="P",MAX(0,N$2-$D869),IF(N$1="C",MAX(0,$D869-N$2)))</f>
        <v>35.55</v>
      </c>
      <c r="O869" s="103" t="n">
        <f aca="false">IF(O$1="P",MAX(0,O$2-$D869),IF(O$1="C",MAX(0,$D869-O$2)))</f>
        <v>30.55</v>
      </c>
      <c r="P869" s="103" t="n">
        <f aca="false">IF(P$1="P",MAX(0,P$2-$D869),IF(P$1="C",MAX(0,$D869-P$2)))</f>
        <v>25.55</v>
      </c>
      <c r="Q869" s="103" t="n">
        <f aca="false">IF(Q$1="P",MAX(0,Q$2-$D869),IF(Q$1="C",MAX(0,$D869-Q$2)))</f>
        <v>20.55</v>
      </c>
      <c r="R869" s="103" t="n">
        <f aca="false">IF(R$1="P",MAX(0,R$2-$D869),IF(R$1="C",MAX(0,$D869-R$2)))</f>
        <v>15.55</v>
      </c>
      <c r="S869" s="103" t="n">
        <f aca="false">IF(S$1="P",MAX(0,S$2-$D869),IF(S$1="C",MAX(0,$D869-S$2)))</f>
        <v>5.55</v>
      </c>
      <c r="T869" s="103" t="n">
        <f aca="false">IF(T$1="P",MAX(0,T$2-$D869),IF(T$1="C",MAX(0,$D869-T$2)))</f>
        <v>0</v>
      </c>
      <c r="U869" s="104" t="n">
        <f aca="false">B869</f>
        <v>41</v>
      </c>
      <c r="V869" s="105" t="n">
        <f aca="false">VLOOKUP($C869,Gas!$B$3:$E$2506,2)</f>
        <v>4.445</v>
      </c>
      <c r="W869" s="46" t="n">
        <f aca="false">D869/V869</f>
        <v>12.4971878515186</v>
      </c>
      <c r="X869" s="99" t="n">
        <f aca="false">VLOOKUP($C869,Gas!$B$3:$E$2506,4)</f>
        <v>0.276033909291909</v>
      </c>
    </row>
    <row r="870" customFormat="false" ht="12.75" hidden="false" customHeight="false" outlineLevel="0" collapsed="false">
      <c r="A870" s="0" t="n">
        <f aca="false">YEAR(C870)</f>
        <v>2001</v>
      </c>
      <c r="B870" s="95" t="n">
        <f aca="false">MONTH(C870)+(YEAR(C870)-1998)*12</f>
        <v>41</v>
      </c>
      <c r="C870" s="101" t="n">
        <v>37018</v>
      </c>
      <c r="D870" s="102" t="n">
        <v>46.58</v>
      </c>
      <c r="E870" s="98" t="n">
        <f aca="false">LN(D870/D869)</f>
        <v>-0.176112251629444</v>
      </c>
      <c r="F870" s="106" t="n">
        <f aca="false">STDEV(E861:E870)*SQRT(trade_day)</f>
        <v>1.85315432587372</v>
      </c>
      <c r="G870" s="97"/>
      <c r="H870" s="103" t="n">
        <f aca="false">IF(H$1="P",MAX(0,H$2-$D870),IF(H$1="C",MAX(0,$D870-H$2)))</f>
        <v>0</v>
      </c>
      <c r="I870" s="103" t="n">
        <f aca="false">IF(I$1="P",MAX(0,I$2-$D870),IF(I$1="C",MAX(0,$D870-I$2)))</f>
        <v>0</v>
      </c>
      <c r="J870" s="103" t="n">
        <f aca="false">IF(J$1="P",MAX(0,J$2-$D870),IF(J$1="C",MAX(0,$D870-J$2)))</f>
        <v>0</v>
      </c>
      <c r="K870" s="103" t="n">
        <f aca="false">IF(K$1="P",MAX(0,K$2-$D870),IF(K$1="C",MAX(0,$D870-K$2)))</f>
        <v>0</v>
      </c>
      <c r="L870" s="103" t="n">
        <f aca="false">IF(L$1="P",MAX(0,L$2-$D870),IF(L$1="C",MAX(0,$D870-L$2)))</f>
        <v>0</v>
      </c>
      <c r="M870" s="103" t="n">
        <f aca="false">IF(M$1="P",MAX(0,M$2-$D870),IF(M$1="C",MAX(0,$D870-M$2)))</f>
        <v>3.42</v>
      </c>
      <c r="N870" s="103" t="n">
        <f aca="false">IF(N$1="P",MAX(0,N$2-$D870),IF(N$1="C",MAX(0,$D870-N$2)))</f>
        <v>26.58</v>
      </c>
      <c r="O870" s="103" t="n">
        <f aca="false">IF(O$1="P",MAX(0,O$2-$D870),IF(O$1="C",MAX(0,$D870-O$2)))</f>
        <v>21.58</v>
      </c>
      <c r="P870" s="103" t="n">
        <f aca="false">IF(P$1="P",MAX(0,P$2-$D870),IF(P$1="C",MAX(0,$D870-P$2)))</f>
        <v>16.58</v>
      </c>
      <c r="Q870" s="103" t="n">
        <f aca="false">IF(Q$1="P",MAX(0,Q$2-$D870),IF(Q$1="C",MAX(0,$D870-Q$2)))</f>
        <v>11.58</v>
      </c>
      <c r="R870" s="103" t="n">
        <f aca="false">IF(R$1="P",MAX(0,R$2-$D870),IF(R$1="C",MAX(0,$D870-R$2)))</f>
        <v>6.58</v>
      </c>
      <c r="S870" s="103" t="n">
        <f aca="false">IF(S$1="P",MAX(0,S$2-$D870),IF(S$1="C",MAX(0,$D870-S$2)))</f>
        <v>0</v>
      </c>
      <c r="T870" s="103" t="n">
        <f aca="false">IF(T$1="P",MAX(0,T$2-$D870),IF(T$1="C",MAX(0,$D870-T$2)))</f>
        <v>0</v>
      </c>
      <c r="U870" s="104" t="n">
        <f aca="false">B870</f>
        <v>41</v>
      </c>
      <c r="V870" s="105" t="n">
        <f aca="false">VLOOKUP($C870,Gas!$B$3:$E$2506,2)</f>
        <v>4.485</v>
      </c>
      <c r="W870" s="46" t="n">
        <f aca="false">D870/V870</f>
        <v>10.3857302118172</v>
      </c>
      <c r="X870" s="99" t="n">
        <f aca="false">VLOOKUP($C870,Gas!$B$3:$E$2506,4)</f>
        <v>0.278144189155787</v>
      </c>
    </row>
    <row r="871" customFormat="false" ht="12.75" hidden="false" customHeight="false" outlineLevel="0" collapsed="false">
      <c r="A871" s="0" t="n">
        <f aca="false">YEAR(C871)</f>
        <v>2001</v>
      </c>
      <c r="B871" s="95" t="n">
        <f aca="false">MONTH(C871)+(YEAR(C871)-1998)*12</f>
        <v>41</v>
      </c>
      <c r="C871" s="101" t="n">
        <v>37019</v>
      </c>
      <c r="D871" s="102" t="n">
        <v>43.15</v>
      </c>
      <c r="E871" s="98" t="n">
        <f aca="false">LN(D871/D870)</f>
        <v>-0.076488846926758</v>
      </c>
      <c r="F871" s="106" t="n">
        <f aca="false">STDEV(E862:E871)*SQRT(trade_day)</f>
        <v>1.86212913408847</v>
      </c>
      <c r="G871" s="97"/>
      <c r="H871" s="103" t="n">
        <f aca="false">IF(H$1="P",MAX(0,H$2-$D871),IF(H$1="C",MAX(0,$D871-H$2)))</f>
        <v>0</v>
      </c>
      <c r="I871" s="103" t="n">
        <f aca="false">IF(I$1="P",MAX(0,I$2-$D871),IF(I$1="C",MAX(0,$D871-I$2)))</f>
        <v>0</v>
      </c>
      <c r="J871" s="103" t="n">
        <f aca="false">IF(J$1="P",MAX(0,J$2-$D871),IF(J$1="C",MAX(0,$D871-J$2)))</f>
        <v>0</v>
      </c>
      <c r="K871" s="103" t="n">
        <f aca="false">IF(K$1="P",MAX(0,K$2-$D871),IF(K$1="C",MAX(0,$D871-K$2)))</f>
        <v>0</v>
      </c>
      <c r="L871" s="103" t="n">
        <f aca="false">IF(L$1="P",MAX(0,L$2-$D871),IF(L$1="C",MAX(0,$D871-L$2)))</f>
        <v>0</v>
      </c>
      <c r="M871" s="103" t="n">
        <f aca="false">IF(M$1="P",MAX(0,M$2-$D871),IF(M$1="C",MAX(0,$D871-M$2)))</f>
        <v>6.85</v>
      </c>
      <c r="N871" s="103" t="n">
        <f aca="false">IF(N$1="P",MAX(0,N$2-$D871),IF(N$1="C",MAX(0,$D871-N$2)))</f>
        <v>23.15</v>
      </c>
      <c r="O871" s="103" t="n">
        <f aca="false">IF(O$1="P",MAX(0,O$2-$D871),IF(O$1="C",MAX(0,$D871-O$2)))</f>
        <v>18.15</v>
      </c>
      <c r="P871" s="103" t="n">
        <f aca="false">IF(P$1="P",MAX(0,P$2-$D871),IF(P$1="C",MAX(0,$D871-P$2)))</f>
        <v>13.15</v>
      </c>
      <c r="Q871" s="103" t="n">
        <f aca="false">IF(Q$1="P",MAX(0,Q$2-$D871),IF(Q$1="C",MAX(0,$D871-Q$2)))</f>
        <v>8.15</v>
      </c>
      <c r="R871" s="103" t="n">
        <f aca="false">IF(R$1="P",MAX(0,R$2-$D871),IF(R$1="C",MAX(0,$D871-R$2)))</f>
        <v>3.15</v>
      </c>
      <c r="S871" s="103" t="n">
        <f aca="false">IF(S$1="P",MAX(0,S$2-$D871),IF(S$1="C",MAX(0,$D871-S$2)))</f>
        <v>0</v>
      </c>
      <c r="T871" s="103" t="n">
        <f aca="false">IF(T$1="P",MAX(0,T$2-$D871),IF(T$1="C",MAX(0,$D871-T$2)))</f>
        <v>0</v>
      </c>
      <c r="U871" s="104" t="n">
        <f aca="false">B871</f>
        <v>41</v>
      </c>
      <c r="V871" s="105" t="n">
        <f aca="false">VLOOKUP($C871,Gas!$B$3:$E$2506,2)</f>
        <v>4.315</v>
      </c>
      <c r="W871" s="46" t="n">
        <f aca="false">D871/V871</f>
        <v>10</v>
      </c>
      <c r="X871" s="99" t="n">
        <f aca="false">VLOOKUP($C871,Gas!$B$3:$E$2506,4)</f>
        <v>0.323923777518078</v>
      </c>
    </row>
    <row r="872" customFormat="false" ht="12.75" hidden="false" customHeight="false" outlineLevel="0" collapsed="false">
      <c r="A872" s="0" t="n">
        <f aca="false">YEAR(C872)</f>
        <v>2001</v>
      </c>
      <c r="B872" s="95" t="n">
        <f aca="false">MONTH(C872)+(YEAR(C872)-1998)*12</f>
        <v>41</v>
      </c>
      <c r="C872" s="101" t="n">
        <v>37020</v>
      </c>
      <c r="D872" s="102" t="n">
        <v>51.34</v>
      </c>
      <c r="E872" s="98" t="n">
        <f aca="false">LN(D872/D871)</f>
        <v>0.173787757913558</v>
      </c>
      <c r="F872" s="106" t="n">
        <f aca="false">STDEV(E863:E872)*SQRT(trade_day)</f>
        <v>2.0545187772518</v>
      </c>
      <c r="G872" s="97"/>
      <c r="H872" s="103" t="n">
        <f aca="false">IF(H$1="P",MAX(0,H$2-$D872),IF(H$1="C",MAX(0,$D872-H$2)))</f>
        <v>0</v>
      </c>
      <c r="I872" s="103" t="n">
        <f aca="false">IF(I$1="P",MAX(0,I$2-$D872),IF(I$1="C",MAX(0,$D872-I$2)))</f>
        <v>0</v>
      </c>
      <c r="J872" s="103" t="n">
        <f aca="false">IF(J$1="P",MAX(0,J$2-$D872),IF(J$1="C",MAX(0,$D872-J$2)))</f>
        <v>0</v>
      </c>
      <c r="K872" s="103" t="n">
        <f aca="false">IF(K$1="P",MAX(0,K$2-$D872),IF(K$1="C",MAX(0,$D872-K$2)))</f>
        <v>0</v>
      </c>
      <c r="L872" s="103" t="n">
        <f aca="false">IF(L$1="P",MAX(0,L$2-$D872),IF(L$1="C",MAX(0,$D872-L$2)))</f>
        <v>0</v>
      </c>
      <c r="M872" s="103" t="n">
        <f aca="false">IF(M$1="P",MAX(0,M$2-$D872),IF(M$1="C",MAX(0,$D872-M$2)))</f>
        <v>0</v>
      </c>
      <c r="N872" s="103" t="n">
        <f aca="false">IF(N$1="P",MAX(0,N$2-$D872),IF(N$1="C",MAX(0,$D872-N$2)))</f>
        <v>31.34</v>
      </c>
      <c r="O872" s="103" t="n">
        <f aca="false">IF(O$1="P",MAX(0,O$2-$D872),IF(O$1="C",MAX(0,$D872-O$2)))</f>
        <v>26.34</v>
      </c>
      <c r="P872" s="103" t="n">
        <f aca="false">IF(P$1="P",MAX(0,P$2-$D872),IF(P$1="C",MAX(0,$D872-P$2)))</f>
        <v>21.34</v>
      </c>
      <c r="Q872" s="103" t="n">
        <f aca="false">IF(Q$1="P",MAX(0,Q$2-$D872),IF(Q$1="C",MAX(0,$D872-Q$2)))</f>
        <v>16.34</v>
      </c>
      <c r="R872" s="103" t="n">
        <f aca="false">IF(R$1="P",MAX(0,R$2-$D872),IF(R$1="C",MAX(0,$D872-R$2)))</f>
        <v>11.34</v>
      </c>
      <c r="S872" s="103" t="n">
        <f aca="false">IF(S$1="P",MAX(0,S$2-$D872),IF(S$1="C",MAX(0,$D872-S$2)))</f>
        <v>1.34</v>
      </c>
      <c r="T872" s="103" t="n">
        <f aca="false">IF(T$1="P",MAX(0,T$2-$D872),IF(T$1="C",MAX(0,$D872-T$2)))</f>
        <v>0</v>
      </c>
      <c r="U872" s="104" t="n">
        <f aca="false">B872</f>
        <v>41</v>
      </c>
      <c r="V872" s="105" t="n">
        <f aca="false">VLOOKUP($C872,Gas!$B$3:$E$2506,2)</f>
        <v>4.23</v>
      </c>
      <c r="W872" s="46" t="n">
        <f aca="false">D872/V872</f>
        <v>12.1371158392435</v>
      </c>
      <c r="X872" s="99" t="n">
        <f aca="false">VLOOKUP($C872,Gas!$B$3:$E$2506,4)</f>
        <v>0.318612546685449</v>
      </c>
    </row>
    <row r="873" customFormat="false" ht="12.75" hidden="false" customHeight="false" outlineLevel="0" collapsed="false">
      <c r="A873" s="0" t="n">
        <f aca="false">YEAR(C873)</f>
        <v>2001</v>
      </c>
      <c r="B873" s="95" t="n">
        <f aca="false">MONTH(C873)+(YEAR(C873)-1998)*12</f>
        <v>41</v>
      </c>
      <c r="C873" s="101" t="n">
        <v>37021</v>
      </c>
      <c r="D873" s="102" t="n">
        <v>50.85</v>
      </c>
      <c r="E873" s="98" t="n">
        <f aca="false">LN(D873/D872)</f>
        <v>-0.00959005294842541</v>
      </c>
      <c r="F873" s="106" t="n">
        <f aca="false">STDEV(E864:E873)*SQRT(trade_day)</f>
        <v>2.03987330273396</v>
      </c>
      <c r="G873" s="97"/>
      <c r="H873" s="103" t="n">
        <f aca="false">IF(H$1="P",MAX(0,H$2-$D873),IF(H$1="C",MAX(0,$D873-H$2)))</f>
        <v>0</v>
      </c>
      <c r="I873" s="103" t="n">
        <f aca="false">IF(I$1="P",MAX(0,I$2-$D873),IF(I$1="C",MAX(0,$D873-I$2)))</f>
        <v>0</v>
      </c>
      <c r="J873" s="103" t="n">
        <f aca="false">IF(J$1="P",MAX(0,J$2-$D873),IF(J$1="C",MAX(0,$D873-J$2)))</f>
        <v>0</v>
      </c>
      <c r="K873" s="103" t="n">
        <f aca="false">IF(K$1="P",MAX(0,K$2-$D873),IF(K$1="C",MAX(0,$D873-K$2)))</f>
        <v>0</v>
      </c>
      <c r="L873" s="103" t="n">
        <f aca="false">IF(L$1="P",MAX(0,L$2-$D873),IF(L$1="C",MAX(0,$D873-L$2)))</f>
        <v>0</v>
      </c>
      <c r="M873" s="103" t="n">
        <f aca="false">IF(M$1="P",MAX(0,M$2-$D873),IF(M$1="C",MAX(0,$D873-M$2)))</f>
        <v>0</v>
      </c>
      <c r="N873" s="103" t="n">
        <f aca="false">IF(N$1="P",MAX(0,N$2-$D873),IF(N$1="C",MAX(0,$D873-N$2)))</f>
        <v>30.85</v>
      </c>
      <c r="O873" s="103" t="n">
        <f aca="false">IF(O$1="P",MAX(0,O$2-$D873),IF(O$1="C",MAX(0,$D873-O$2)))</f>
        <v>25.85</v>
      </c>
      <c r="P873" s="103" t="n">
        <f aca="false">IF(P$1="P",MAX(0,P$2-$D873),IF(P$1="C",MAX(0,$D873-P$2)))</f>
        <v>20.85</v>
      </c>
      <c r="Q873" s="103" t="n">
        <f aca="false">IF(Q$1="P",MAX(0,Q$2-$D873),IF(Q$1="C",MAX(0,$D873-Q$2)))</f>
        <v>15.85</v>
      </c>
      <c r="R873" s="103" t="n">
        <f aca="false">IF(R$1="P",MAX(0,R$2-$D873),IF(R$1="C",MAX(0,$D873-R$2)))</f>
        <v>10.85</v>
      </c>
      <c r="S873" s="103" t="n">
        <f aca="false">IF(S$1="P",MAX(0,S$2-$D873),IF(S$1="C",MAX(0,$D873-S$2)))</f>
        <v>0.850000000000001</v>
      </c>
      <c r="T873" s="103" t="n">
        <f aca="false">IF(T$1="P",MAX(0,T$2-$D873),IF(T$1="C",MAX(0,$D873-T$2)))</f>
        <v>0</v>
      </c>
      <c r="U873" s="104" t="n">
        <f aca="false">B873</f>
        <v>41</v>
      </c>
      <c r="V873" s="105" t="n">
        <f aca="false">VLOOKUP($C873,Gas!$B$3:$E$2506,2)</f>
        <v>4.145</v>
      </c>
      <c r="W873" s="46" t="n">
        <f aca="false">D873/V873</f>
        <v>12.2677925211098</v>
      </c>
      <c r="X873" s="99" t="n">
        <f aca="false">VLOOKUP($C873,Gas!$B$3:$E$2506,4)</f>
        <v>0.308310734596685</v>
      </c>
    </row>
    <row r="874" customFormat="false" ht="12.75" hidden="false" customHeight="false" outlineLevel="0" collapsed="false">
      <c r="A874" s="0" t="n">
        <f aca="false">YEAR(C874)</f>
        <v>2001</v>
      </c>
      <c r="B874" s="95" t="n">
        <f aca="false">MONTH(C874)+(YEAR(C874)-1998)*12</f>
        <v>41</v>
      </c>
      <c r="C874" s="101" t="n">
        <v>37022</v>
      </c>
      <c r="D874" s="102" t="n">
        <v>52.13</v>
      </c>
      <c r="E874" s="98" t="n">
        <f aca="false">LN(D874/D873)</f>
        <v>0.0248604762854457</v>
      </c>
      <c r="F874" s="106" t="n">
        <f aca="false">STDEV(E865:E874)*SQRT(trade_day)</f>
        <v>2.01174982140178</v>
      </c>
      <c r="G874" s="97"/>
      <c r="H874" s="103" t="n">
        <f aca="false">IF(H$1="P",MAX(0,H$2-$D874),IF(H$1="C",MAX(0,$D874-H$2)))</f>
        <v>0</v>
      </c>
      <c r="I874" s="103" t="n">
        <f aca="false">IF(I$1="P",MAX(0,I$2-$D874),IF(I$1="C",MAX(0,$D874-I$2)))</f>
        <v>0</v>
      </c>
      <c r="J874" s="103" t="n">
        <f aca="false">IF(J$1="P",MAX(0,J$2-$D874),IF(J$1="C",MAX(0,$D874-J$2)))</f>
        <v>0</v>
      </c>
      <c r="K874" s="103" t="n">
        <f aca="false">IF(K$1="P",MAX(0,K$2-$D874),IF(K$1="C",MAX(0,$D874-K$2)))</f>
        <v>0</v>
      </c>
      <c r="L874" s="103" t="n">
        <f aca="false">IF(L$1="P",MAX(0,L$2-$D874),IF(L$1="C",MAX(0,$D874-L$2)))</f>
        <v>0</v>
      </c>
      <c r="M874" s="103" t="n">
        <f aca="false">IF(M$1="P",MAX(0,M$2-$D874),IF(M$1="C",MAX(0,$D874-M$2)))</f>
        <v>0</v>
      </c>
      <c r="N874" s="103" t="n">
        <f aca="false">IF(N$1="P",MAX(0,N$2-$D874),IF(N$1="C",MAX(0,$D874-N$2)))</f>
        <v>32.13</v>
      </c>
      <c r="O874" s="103" t="n">
        <f aca="false">IF(O$1="P",MAX(0,O$2-$D874),IF(O$1="C",MAX(0,$D874-O$2)))</f>
        <v>27.13</v>
      </c>
      <c r="P874" s="103" t="n">
        <f aca="false">IF(P$1="P",MAX(0,P$2-$D874),IF(P$1="C",MAX(0,$D874-P$2)))</f>
        <v>22.13</v>
      </c>
      <c r="Q874" s="103" t="n">
        <f aca="false">IF(Q$1="P",MAX(0,Q$2-$D874),IF(Q$1="C",MAX(0,$D874-Q$2)))</f>
        <v>17.13</v>
      </c>
      <c r="R874" s="103" t="n">
        <f aca="false">IF(R$1="P",MAX(0,R$2-$D874),IF(R$1="C",MAX(0,$D874-R$2)))</f>
        <v>12.13</v>
      </c>
      <c r="S874" s="103" t="n">
        <f aca="false">IF(S$1="P",MAX(0,S$2-$D874),IF(S$1="C",MAX(0,$D874-S$2)))</f>
        <v>2.13</v>
      </c>
      <c r="T874" s="103" t="n">
        <f aca="false">IF(T$1="P",MAX(0,T$2-$D874),IF(T$1="C",MAX(0,$D874-T$2)))</f>
        <v>0</v>
      </c>
      <c r="U874" s="104" t="n">
        <f aca="false">B874</f>
        <v>41</v>
      </c>
      <c r="V874" s="105" t="n">
        <f aca="false">VLOOKUP($C874,Gas!$B$3:$E$2506,2)</f>
        <v>4.165</v>
      </c>
      <c r="W874" s="46" t="n">
        <f aca="false">D874/V874</f>
        <v>12.516206482593</v>
      </c>
      <c r="X874" s="99" t="n">
        <f aca="false">VLOOKUP($C874,Gas!$B$3:$E$2506,4)</f>
        <v>0.329047607589644</v>
      </c>
    </row>
    <row r="875" customFormat="false" ht="12.75" hidden="false" customHeight="false" outlineLevel="0" collapsed="false">
      <c r="A875" s="0" t="n">
        <f aca="false">YEAR(C875)</f>
        <v>2001</v>
      </c>
      <c r="B875" s="95" t="n">
        <f aca="false">MONTH(C875)+(YEAR(C875)-1998)*12</f>
        <v>41</v>
      </c>
      <c r="C875" s="101" t="n">
        <v>37025</v>
      </c>
      <c r="D875" s="102" t="n">
        <v>44.54</v>
      </c>
      <c r="E875" s="98" t="n">
        <f aca="false">LN(D875/D874)</f>
        <v>-0.157352936950793</v>
      </c>
      <c r="F875" s="106" t="n">
        <f aca="false">STDEV(E866:E875)*SQRT(trade_day)</f>
        <v>1.70787689785835</v>
      </c>
      <c r="G875" s="97"/>
      <c r="H875" s="103" t="n">
        <f aca="false">IF(H$1="P",MAX(0,H$2-$D875),IF(H$1="C",MAX(0,$D875-H$2)))</f>
        <v>0</v>
      </c>
      <c r="I875" s="103" t="n">
        <f aca="false">IF(I$1="P",MAX(0,I$2-$D875),IF(I$1="C",MAX(0,$D875-I$2)))</f>
        <v>0</v>
      </c>
      <c r="J875" s="103" t="n">
        <f aca="false">IF(J$1="P",MAX(0,J$2-$D875),IF(J$1="C",MAX(0,$D875-J$2)))</f>
        <v>0</v>
      </c>
      <c r="K875" s="103" t="n">
        <f aca="false">IF(K$1="P",MAX(0,K$2-$D875),IF(K$1="C",MAX(0,$D875-K$2)))</f>
        <v>0</v>
      </c>
      <c r="L875" s="103" t="n">
        <f aca="false">IF(L$1="P",MAX(0,L$2-$D875),IF(L$1="C",MAX(0,$D875-L$2)))</f>
        <v>0</v>
      </c>
      <c r="M875" s="103" t="n">
        <f aca="false">IF(M$1="P",MAX(0,M$2-$D875),IF(M$1="C",MAX(0,$D875-M$2)))</f>
        <v>5.46</v>
      </c>
      <c r="N875" s="103" t="n">
        <f aca="false">IF(N$1="P",MAX(0,N$2-$D875),IF(N$1="C",MAX(0,$D875-N$2)))</f>
        <v>24.54</v>
      </c>
      <c r="O875" s="103" t="n">
        <f aca="false">IF(O$1="P",MAX(0,O$2-$D875),IF(O$1="C",MAX(0,$D875-O$2)))</f>
        <v>19.54</v>
      </c>
      <c r="P875" s="103" t="n">
        <f aca="false">IF(P$1="P",MAX(0,P$2-$D875),IF(P$1="C",MAX(0,$D875-P$2)))</f>
        <v>14.54</v>
      </c>
      <c r="Q875" s="103" t="n">
        <f aca="false">IF(Q$1="P",MAX(0,Q$2-$D875),IF(Q$1="C",MAX(0,$D875-Q$2)))</f>
        <v>9.54</v>
      </c>
      <c r="R875" s="103" t="n">
        <f aca="false">IF(R$1="P",MAX(0,R$2-$D875),IF(R$1="C",MAX(0,$D875-R$2)))</f>
        <v>4.54</v>
      </c>
      <c r="S875" s="103" t="n">
        <f aca="false">IF(S$1="P",MAX(0,S$2-$D875),IF(S$1="C",MAX(0,$D875-S$2)))</f>
        <v>0</v>
      </c>
      <c r="T875" s="103" t="n">
        <f aca="false">IF(T$1="P",MAX(0,T$2-$D875),IF(T$1="C",MAX(0,$D875-T$2)))</f>
        <v>0</v>
      </c>
      <c r="U875" s="104" t="n">
        <f aca="false">B875</f>
        <v>41</v>
      </c>
      <c r="V875" s="105" t="n">
        <f aca="false">VLOOKUP($C875,Gas!$B$3:$E$2506,2)</f>
        <v>4.25</v>
      </c>
      <c r="W875" s="46" t="n">
        <f aca="false">D875/V875</f>
        <v>10.48</v>
      </c>
      <c r="X875" s="99" t="n">
        <f aca="false">VLOOKUP($C875,Gas!$B$3:$E$2506,4)</f>
        <v>0.325429983592903</v>
      </c>
    </row>
    <row r="876" customFormat="false" ht="12.75" hidden="false" customHeight="false" outlineLevel="0" collapsed="false">
      <c r="A876" s="0" t="n">
        <f aca="false">YEAR(C876)</f>
        <v>2001</v>
      </c>
      <c r="B876" s="95" t="n">
        <f aca="false">MONTH(C876)+(YEAR(C876)-1998)*12</f>
        <v>41</v>
      </c>
      <c r="C876" s="101" t="n">
        <v>37026</v>
      </c>
      <c r="D876" s="102" t="n">
        <v>40.07</v>
      </c>
      <c r="E876" s="98" t="n">
        <f aca="false">LN(D876/D875)</f>
        <v>-0.105759737181168</v>
      </c>
      <c r="F876" s="106" t="n">
        <f aca="false">STDEV(E867:E876)*SQRT(trade_day)</f>
        <v>1.74290167764705</v>
      </c>
      <c r="G876" s="97"/>
      <c r="H876" s="103" t="n">
        <f aca="false">IF(H$1="P",MAX(0,H$2-$D876),IF(H$1="C",MAX(0,$D876-H$2)))</f>
        <v>0</v>
      </c>
      <c r="I876" s="103" t="n">
        <f aca="false">IF(I$1="P",MAX(0,I$2-$D876),IF(I$1="C",MAX(0,$D876-I$2)))</f>
        <v>0</v>
      </c>
      <c r="J876" s="103" t="n">
        <f aca="false">IF(J$1="P",MAX(0,J$2-$D876),IF(J$1="C",MAX(0,$D876-J$2)))</f>
        <v>0</v>
      </c>
      <c r="K876" s="103" t="n">
        <f aca="false">IF(K$1="P",MAX(0,K$2-$D876),IF(K$1="C",MAX(0,$D876-K$2)))</f>
        <v>0</v>
      </c>
      <c r="L876" s="103" t="n">
        <f aca="false">IF(L$1="P",MAX(0,L$2-$D876),IF(L$1="C",MAX(0,$D876-L$2)))</f>
        <v>0</v>
      </c>
      <c r="M876" s="103" t="n">
        <f aca="false">IF(M$1="P",MAX(0,M$2-$D876),IF(M$1="C",MAX(0,$D876-M$2)))</f>
        <v>9.93</v>
      </c>
      <c r="N876" s="103" t="n">
        <f aca="false">IF(N$1="P",MAX(0,N$2-$D876),IF(N$1="C",MAX(0,$D876-N$2)))</f>
        <v>20.07</v>
      </c>
      <c r="O876" s="103" t="n">
        <f aca="false">IF(O$1="P",MAX(0,O$2-$D876),IF(O$1="C",MAX(0,$D876-O$2)))</f>
        <v>15.07</v>
      </c>
      <c r="P876" s="103" t="n">
        <f aca="false">IF(P$1="P",MAX(0,P$2-$D876),IF(P$1="C",MAX(0,$D876-P$2)))</f>
        <v>10.07</v>
      </c>
      <c r="Q876" s="103" t="n">
        <f aca="false">IF(Q$1="P",MAX(0,Q$2-$D876),IF(Q$1="C",MAX(0,$D876-Q$2)))</f>
        <v>5.07</v>
      </c>
      <c r="R876" s="103" t="n">
        <f aca="false">IF(R$1="P",MAX(0,R$2-$D876),IF(R$1="C",MAX(0,$D876-R$2)))</f>
        <v>0.0700000000000003</v>
      </c>
      <c r="S876" s="103" t="n">
        <f aca="false">IF(S$1="P",MAX(0,S$2-$D876),IF(S$1="C",MAX(0,$D876-S$2)))</f>
        <v>0</v>
      </c>
      <c r="T876" s="103" t="n">
        <f aca="false">IF(T$1="P",MAX(0,T$2-$D876),IF(T$1="C",MAX(0,$D876-T$2)))</f>
        <v>0</v>
      </c>
      <c r="U876" s="104" t="n">
        <f aca="false">B876</f>
        <v>41</v>
      </c>
      <c r="V876" s="105" t="n">
        <f aca="false">VLOOKUP($C876,Gas!$B$3:$E$2506,2)</f>
        <v>4.275</v>
      </c>
      <c r="W876" s="46" t="n">
        <f aca="false">D876/V876</f>
        <v>9.37309941520468</v>
      </c>
      <c r="X876" s="99" t="n">
        <f aca="false">VLOOKUP($C876,Gas!$B$3:$E$2506,4)</f>
        <v>0.320749829465469</v>
      </c>
    </row>
    <row r="877" customFormat="false" ht="12.75" hidden="false" customHeight="false" outlineLevel="0" collapsed="false">
      <c r="A877" s="0" t="n">
        <f aca="false">YEAR(C877)</f>
        <v>2001</v>
      </c>
      <c r="B877" s="95" t="n">
        <f aca="false">MONTH(C877)+(YEAR(C877)-1998)*12</f>
        <v>41</v>
      </c>
      <c r="C877" s="101" t="n">
        <v>37027</v>
      </c>
      <c r="D877" s="102" t="n">
        <v>39.9</v>
      </c>
      <c r="E877" s="98" t="n">
        <f aca="false">LN(D877/D876)</f>
        <v>-0.0042516007522355</v>
      </c>
      <c r="F877" s="106" t="n">
        <f aca="false">STDEV(E868:E877)*SQRT(trade_day)</f>
        <v>1.58183225722876</v>
      </c>
      <c r="G877" s="97"/>
      <c r="H877" s="103" t="n">
        <f aca="false">IF(H$1="P",MAX(0,H$2-$D877),IF(H$1="C",MAX(0,$D877-H$2)))</f>
        <v>0</v>
      </c>
      <c r="I877" s="103" t="n">
        <f aca="false">IF(I$1="P",MAX(0,I$2-$D877),IF(I$1="C",MAX(0,$D877-I$2)))</f>
        <v>0</v>
      </c>
      <c r="J877" s="103" t="n">
        <f aca="false">IF(J$1="P",MAX(0,J$2-$D877),IF(J$1="C",MAX(0,$D877-J$2)))</f>
        <v>0</v>
      </c>
      <c r="K877" s="103" t="n">
        <f aca="false">IF(K$1="P",MAX(0,K$2-$D877),IF(K$1="C",MAX(0,$D877-K$2)))</f>
        <v>0</v>
      </c>
      <c r="L877" s="103" t="n">
        <f aca="false">IF(L$1="P",MAX(0,L$2-$D877),IF(L$1="C",MAX(0,$D877-L$2)))</f>
        <v>0.100000000000001</v>
      </c>
      <c r="M877" s="103" t="n">
        <f aca="false">IF(M$1="P",MAX(0,M$2-$D877),IF(M$1="C",MAX(0,$D877-M$2)))</f>
        <v>10.1</v>
      </c>
      <c r="N877" s="103" t="n">
        <f aca="false">IF(N$1="P",MAX(0,N$2-$D877),IF(N$1="C",MAX(0,$D877-N$2)))</f>
        <v>19.9</v>
      </c>
      <c r="O877" s="103" t="n">
        <f aca="false">IF(O$1="P",MAX(0,O$2-$D877),IF(O$1="C",MAX(0,$D877-O$2)))</f>
        <v>14.9</v>
      </c>
      <c r="P877" s="103" t="n">
        <f aca="false">IF(P$1="P",MAX(0,P$2-$D877),IF(P$1="C",MAX(0,$D877-P$2)))</f>
        <v>9.9</v>
      </c>
      <c r="Q877" s="103" t="n">
        <f aca="false">IF(Q$1="P",MAX(0,Q$2-$D877),IF(Q$1="C",MAX(0,$D877-Q$2)))</f>
        <v>4.9</v>
      </c>
      <c r="R877" s="103" t="n">
        <f aca="false">IF(R$1="P",MAX(0,R$2-$D877),IF(R$1="C",MAX(0,$D877-R$2)))</f>
        <v>0</v>
      </c>
      <c r="S877" s="103" t="n">
        <f aca="false">IF(S$1="P",MAX(0,S$2-$D877),IF(S$1="C",MAX(0,$D877-S$2)))</f>
        <v>0</v>
      </c>
      <c r="T877" s="103" t="n">
        <f aca="false">IF(T$1="P",MAX(0,T$2-$D877),IF(T$1="C",MAX(0,$D877-T$2)))</f>
        <v>0</v>
      </c>
      <c r="U877" s="104" t="n">
        <f aca="false">B877</f>
        <v>41</v>
      </c>
      <c r="V877" s="105" t="n">
        <f aca="false">VLOOKUP($C877,Gas!$B$3:$E$2506,2)</f>
        <v>4.455</v>
      </c>
      <c r="W877" s="46" t="n">
        <f aca="false">D877/V877</f>
        <v>8.95622895622896</v>
      </c>
      <c r="X877" s="99" t="n">
        <f aca="false">VLOOKUP($C877,Gas!$B$3:$E$2506,4)</f>
        <v>0.425450683832649</v>
      </c>
    </row>
    <row r="878" customFormat="false" ht="12.75" hidden="false" customHeight="false" outlineLevel="0" collapsed="false">
      <c r="A878" s="0" t="n">
        <f aca="false">YEAR(C878)</f>
        <v>2001</v>
      </c>
      <c r="B878" s="95" t="n">
        <f aca="false">MONTH(C878)+(YEAR(C878)-1998)*12</f>
        <v>41</v>
      </c>
      <c r="C878" s="101" t="n">
        <v>37028</v>
      </c>
      <c r="D878" s="102" t="n">
        <v>39.25</v>
      </c>
      <c r="E878" s="98" t="n">
        <f aca="false">LN(D878/D877)</f>
        <v>-0.0164248796674003</v>
      </c>
      <c r="F878" s="106" t="n">
        <f aca="false">STDEV(E869:E878)*SQRT(trade_day)</f>
        <v>1.58651030786851</v>
      </c>
      <c r="G878" s="97"/>
      <c r="H878" s="103" t="n">
        <f aca="false">IF(H$1="P",MAX(0,H$2-$D878),IF(H$1="C",MAX(0,$D878-H$2)))</f>
        <v>0</v>
      </c>
      <c r="I878" s="103" t="n">
        <f aca="false">IF(I$1="P",MAX(0,I$2-$D878),IF(I$1="C",MAX(0,$D878-I$2)))</f>
        <v>0</v>
      </c>
      <c r="J878" s="103" t="n">
        <f aca="false">IF(J$1="P",MAX(0,J$2-$D878),IF(J$1="C",MAX(0,$D878-J$2)))</f>
        <v>0</v>
      </c>
      <c r="K878" s="103" t="n">
        <f aca="false">IF(K$1="P",MAX(0,K$2-$D878),IF(K$1="C",MAX(0,$D878-K$2)))</f>
        <v>0</v>
      </c>
      <c r="L878" s="103" t="n">
        <f aca="false">IF(L$1="P",MAX(0,L$2-$D878),IF(L$1="C",MAX(0,$D878-L$2)))</f>
        <v>0.75</v>
      </c>
      <c r="M878" s="103" t="n">
        <f aca="false">IF(M$1="P",MAX(0,M$2-$D878),IF(M$1="C",MAX(0,$D878-M$2)))</f>
        <v>10.75</v>
      </c>
      <c r="N878" s="103" t="n">
        <f aca="false">IF(N$1="P",MAX(0,N$2-$D878),IF(N$1="C",MAX(0,$D878-N$2)))</f>
        <v>19.25</v>
      </c>
      <c r="O878" s="103" t="n">
        <f aca="false">IF(O$1="P",MAX(0,O$2-$D878),IF(O$1="C",MAX(0,$D878-O$2)))</f>
        <v>14.25</v>
      </c>
      <c r="P878" s="103" t="n">
        <f aca="false">IF(P$1="P",MAX(0,P$2-$D878),IF(P$1="C",MAX(0,$D878-P$2)))</f>
        <v>9.25</v>
      </c>
      <c r="Q878" s="103" t="n">
        <f aca="false">IF(Q$1="P",MAX(0,Q$2-$D878),IF(Q$1="C",MAX(0,$D878-Q$2)))</f>
        <v>4.25</v>
      </c>
      <c r="R878" s="103" t="n">
        <f aca="false">IF(R$1="P",MAX(0,R$2-$D878),IF(R$1="C",MAX(0,$D878-R$2)))</f>
        <v>0</v>
      </c>
      <c r="S878" s="103" t="n">
        <f aca="false">IF(S$1="P",MAX(0,S$2-$D878),IF(S$1="C",MAX(0,$D878-S$2)))</f>
        <v>0</v>
      </c>
      <c r="T878" s="103" t="n">
        <f aca="false">IF(T$1="P",MAX(0,T$2-$D878),IF(T$1="C",MAX(0,$D878-T$2)))</f>
        <v>0</v>
      </c>
      <c r="U878" s="104" t="n">
        <f aca="false">B878</f>
        <v>41</v>
      </c>
      <c r="V878" s="105" t="n">
        <f aca="false">VLOOKUP($C878,Gas!$B$3:$E$2506,2)</f>
        <v>4.47</v>
      </c>
      <c r="W878" s="46" t="n">
        <f aca="false">D878/V878</f>
        <v>8.78076062639821</v>
      </c>
      <c r="X878" s="99" t="n">
        <f aca="false">VLOOKUP($C878,Gas!$B$3:$E$2506,4)</f>
        <v>0.426149818413201</v>
      </c>
    </row>
    <row r="879" customFormat="false" ht="12.75" hidden="false" customHeight="false" outlineLevel="0" collapsed="false">
      <c r="A879" s="0" t="n">
        <f aca="false">YEAR(C879)</f>
        <v>2001</v>
      </c>
      <c r="B879" s="95" t="n">
        <f aca="false">MONTH(C879)+(YEAR(C879)-1998)*12</f>
        <v>41</v>
      </c>
      <c r="C879" s="101" t="n">
        <v>37029</v>
      </c>
      <c r="D879" s="102" t="n">
        <v>42.28</v>
      </c>
      <c r="E879" s="98" t="n">
        <f aca="false">LN(D879/D878)</f>
        <v>0.0743627167736194</v>
      </c>
      <c r="F879" s="106" t="n">
        <f aca="false">STDEV(E870:E879)*SQRT(trade_day)</f>
        <v>1.68399140929358</v>
      </c>
      <c r="G879" s="97"/>
      <c r="H879" s="103" t="n">
        <f aca="false">IF(H$1="P",MAX(0,H$2-$D879),IF(H$1="C",MAX(0,$D879-H$2)))</f>
        <v>0</v>
      </c>
      <c r="I879" s="103" t="n">
        <f aca="false">IF(I$1="P",MAX(0,I$2-$D879),IF(I$1="C",MAX(0,$D879-I$2)))</f>
        <v>0</v>
      </c>
      <c r="J879" s="103" t="n">
        <f aca="false">IF(J$1="P",MAX(0,J$2-$D879),IF(J$1="C",MAX(0,$D879-J$2)))</f>
        <v>0</v>
      </c>
      <c r="K879" s="103" t="n">
        <f aca="false">IF(K$1="P",MAX(0,K$2-$D879),IF(K$1="C",MAX(0,$D879-K$2)))</f>
        <v>0</v>
      </c>
      <c r="L879" s="103" t="n">
        <f aca="false">IF(L$1="P",MAX(0,L$2-$D879),IF(L$1="C",MAX(0,$D879-L$2)))</f>
        <v>0</v>
      </c>
      <c r="M879" s="103" t="n">
        <f aca="false">IF(M$1="P",MAX(0,M$2-$D879),IF(M$1="C",MAX(0,$D879-M$2)))</f>
        <v>7.72</v>
      </c>
      <c r="N879" s="103" t="n">
        <f aca="false">IF(N$1="P",MAX(0,N$2-$D879),IF(N$1="C",MAX(0,$D879-N$2)))</f>
        <v>22.28</v>
      </c>
      <c r="O879" s="103" t="n">
        <f aca="false">IF(O$1="P",MAX(0,O$2-$D879),IF(O$1="C",MAX(0,$D879-O$2)))</f>
        <v>17.28</v>
      </c>
      <c r="P879" s="103" t="n">
        <f aca="false">IF(P$1="P",MAX(0,P$2-$D879),IF(P$1="C",MAX(0,$D879-P$2)))</f>
        <v>12.28</v>
      </c>
      <c r="Q879" s="103" t="n">
        <f aca="false">IF(Q$1="P",MAX(0,Q$2-$D879),IF(Q$1="C",MAX(0,$D879-Q$2)))</f>
        <v>7.28</v>
      </c>
      <c r="R879" s="103" t="n">
        <f aca="false">IF(R$1="P",MAX(0,R$2-$D879),IF(R$1="C",MAX(0,$D879-R$2)))</f>
        <v>2.28</v>
      </c>
      <c r="S879" s="103" t="n">
        <f aca="false">IF(S$1="P",MAX(0,S$2-$D879),IF(S$1="C",MAX(0,$D879-S$2)))</f>
        <v>0</v>
      </c>
      <c r="T879" s="103" t="n">
        <f aca="false">IF(T$1="P",MAX(0,T$2-$D879),IF(T$1="C",MAX(0,$D879-T$2)))</f>
        <v>0</v>
      </c>
      <c r="U879" s="104" t="n">
        <f aca="false">B879</f>
        <v>41</v>
      </c>
      <c r="V879" s="105" t="n">
        <f aca="false">VLOOKUP($C879,Gas!$B$3:$E$2506,2)</f>
        <v>4.18</v>
      </c>
      <c r="W879" s="46" t="n">
        <f aca="false">D879/V879</f>
        <v>10.1148325358852</v>
      </c>
      <c r="X879" s="99" t="n">
        <f aca="false">VLOOKUP($C879,Gas!$B$3:$E$2506,4)</f>
        <v>0.547238495650083</v>
      </c>
    </row>
    <row r="880" customFormat="false" ht="12.75" hidden="false" customHeight="false" outlineLevel="0" collapsed="false">
      <c r="A880" s="0" t="n">
        <f aca="false">YEAR(C880)</f>
        <v>2001</v>
      </c>
      <c r="B880" s="95" t="n">
        <f aca="false">MONTH(C880)+(YEAR(C880)-1998)*12</f>
        <v>41</v>
      </c>
      <c r="C880" s="101" t="n">
        <v>37032</v>
      </c>
      <c r="D880" s="102" t="n">
        <v>41.84</v>
      </c>
      <c r="E880" s="98" t="n">
        <f aca="false">LN(D880/D879)</f>
        <v>-0.0104613412453693</v>
      </c>
      <c r="F880" s="106" t="n">
        <f aca="false">STDEV(E871:E880)*SQRT(trade_day)</f>
        <v>1.46707561445993</v>
      </c>
      <c r="G880" s="97"/>
      <c r="H880" s="103" t="n">
        <f aca="false">IF(H$1="P",MAX(0,H$2-$D880),IF(H$1="C",MAX(0,$D880-H$2)))</f>
        <v>0</v>
      </c>
      <c r="I880" s="103" t="n">
        <f aca="false">IF(I$1="P",MAX(0,I$2-$D880),IF(I$1="C",MAX(0,$D880-I$2)))</f>
        <v>0</v>
      </c>
      <c r="J880" s="103" t="n">
        <f aca="false">IF(J$1="P",MAX(0,J$2-$D880),IF(J$1="C",MAX(0,$D880-J$2)))</f>
        <v>0</v>
      </c>
      <c r="K880" s="103" t="n">
        <f aca="false">IF(K$1="P",MAX(0,K$2-$D880),IF(K$1="C",MAX(0,$D880-K$2)))</f>
        <v>0</v>
      </c>
      <c r="L880" s="103" t="n">
        <f aca="false">IF(L$1="P",MAX(0,L$2-$D880),IF(L$1="C",MAX(0,$D880-L$2)))</f>
        <v>0</v>
      </c>
      <c r="M880" s="103" t="n">
        <f aca="false">IF(M$1="P",MAX(0,M$2-$D880),IF(M$1="C",MAX(0,$D880-M$2)))</f>
        <v>8.16</v>
      </c>
      <c r="N880" s="103" t="n">
        <f aca="false">IF(N$1="P",MAX(0,N$2-$D880),IF(N$1="C",MAX(0,$D880-N$2)))</f>
        <v>21.84</v>
      </c>
      <c r="O880" s="103" t="n">
        <f aca="false">IF(O$1="P",MAX(0,O$2-$D880),IF(O$1="C",MAX(0,$D880-O$2)))</f>
        <v>16.84</v>
      </c>
      <c r="P880" s="103" t="n">
        <f aca="false">IF(P$1="P",MAX(0,P$2-$D880),IF(P$1="C",MAX(0,$D880-P$2)))</f>
        <v>11.84</v>
      </c>
      <c r="Q880" s="103" t="n">
        <f aca="false">IF(Q$1="P",MAX(0,Q$2-$D880),IF(Q$1="C",MAX(0,$D880-Q$2)))</f>
        <v>6.84</v>
      </c>
      <c r="R880" s="103" t="n">
        <f aca="false">IF(R$1="P",MAX(0,R$2-$D880),IF(R$1="C",MAX(0,$D880-R$2)))</f>
        <v>1.84</v>
      </c>
      <c r="S880" s="103" t="n">
        <f aca="false">IF(S$1="P",MAX(0,S$2-$D880),IF(S$1="C",MAX(0,$D880-S$2)))</f>
        <v>0</v>
      </c>
      <c r="T880" s="103" t="n">
        <f aca="false">IF(T$1="P",MAX(0,T$2-$D880),IF(T$1="C",MAX(0,$D880-T$2)))</f>
        <v>0</v>
      </c>
      <c r="U880" s="104" t="n">
        <f aca="false">B880</f>
        <v>41</v>
      </c>
      <c r="V880" s="105" t="n">
        <f aca="false">VLOOKUP($C880,Gas!$B$3:$E$2506,2)</f>
        <v>4.15</v>
      </c>
      <c r="W880" s="46" t="n">
        <f aca="false">D880/V880</f>
        <v>10.0819277108434</v>
      </c>
      <c r="X880" s="99" t="n">
        <f aca="false">VLOOKUP($C880,Gas!$B$3:$E$2506,4)</f>
        <v>0.521454764724877</v>
      </c>
    </row>
    <row r="881" customFormat="false" ht="12.75" hidden="false" customHeight="false" outlineLevel="0" collapsed="false">
      <c r="A881" s="0" t="n">
        <f aca="false">YEAR(C881)</f>
        <v>2001</v>
      </c>
      <c r="B881" s="95" t="n">
        <f aca="false">MONTH(C881)+(YEAR(C881)-1998)*12</f>
        <v>41</v>
      </c>
      <c r="C881" s="101" t="n">
        <v>37033</v>
      </c>
      <c r="D881" s="102" t="n">
        <v>40.11</v>
      </c>
      <c r="E881" s="98" t="n">
        <f aca="false">LN(D881/D880)</f>
        <v>-0.042227139974706</v>
      </c>
      <c r="F881" s="106" t="n">
        <f aca="false">STDEV(E872:E881)*SQRT(trade_day)</f>
        <v>1.434048026451</v>
      </c>
      <c r="G881" s="97"/>
      <c r="H881" s="103" t="n">
        <f aca="false">IF(H$1="P",MAX(0,H$2-$D881),IF(H$1="C",MAX(0,$D881-H$2)))</f>
        <v>0</v>
      </c>
      <c r="I881" s="103" t="n">
        <f aca="false">IF(I$1="P",MAX(0,I$2-$D881),IF(I$1="C",MAX(0,$D881-I$2)))</f>
        <v>0</v>
      </c>
      <c r="J881" s="103" t="n">
        <f aca="false">IF(J$1="P",MAX(0,J$2-$D881),IF(J$1="C",MAX(0,$D881-J$2)))</f>
        <v>0</v>
      </c>
      <c r="K881" s="103" t="n">
        <f aca="false">IF(K$1="P",MAX(0,K$2-$D881),IF(K$1="C",MAX(0,$D881-K$2)))</f>
        <v>0</v>
      </c>
      <c r="L881" s="103" t="n">
        <f aca="false">IF(L$1="P",MAX(0,L$2-$D881),IF(L$1="C",MAX(0,$D881-L$2)))</f>
        <v>0</v>
      </c>
      <c r="M881" s="103" t="n">
        <f aca="false">IF(M$1="P",MAX(0,M$2-$D881),IF(M$1="C",MAX(0,$D881-M$2)))</f>
        <v>9.89</v>
      </c>
      <c r="N881" s="103" t="n">
        <f aca="false">IF(N$1="P",MAX(0,N$2-$D881),IF(N$1="C",MAX(0,$D881-N$2)))</f>
        <v>20.11</v>
      </c>
      <c r="O881" s="103" t="n">
        <f aca="false">IF(O$1="P",MAX(0,O$2-$D881),IF(O$1="C",MAX(0,$D881-O$2)))</f>
        <v>15.11</v>
      </c>
      <c r="P881" s="103" t="n">
        <f aca="false">IF(P$1="P",MAX(0,P$2-$D881),IF(P$1="C",MAX(0,$D881-P$2)))</f>
        <v>10.11</v>
      </c>
      <c r="Q881" s="103" t="n">
        <f aca="false">IF(Q$1="P",MAX(0,Q$2-$D881),IF(Q$1="C",MAX(0,$D881-Q$2)))</f>
        <v>5.11</v>
      </c>
      <c r="R881" s="103" t="n">
        <f aca="false">IF(R$1="P",MAX(0,R$2-$D881),IF(R$1="C",MAX(0,$D881-R$2)))</f>
        <v>0.109999999999999</v>
      </c>
      <c r="S881" s="103" t="n">
        <f aca="false">IF(S$1="P",MAX(0,S$2-$D881),IF(S$1="C",MAX(0,$D881-S$2)))</f>
        <v>0</v>
      </c>
      <c r="T881" s="103" t="n">
        <f aca="false">IF(T$1="P",MAX(0,T$2-$D881),IF(T$1="C",MAX(0,$D881-T$2)))</f>
        <v>0</v>
      </c>
      <c r="U881" s="104" t="n">
        <f aca="false">B881</f>
        <v>41</v>
      </c>
      <c r="V881" s="105" t="n">
        <f aca="false">VLOOKUP($C881,Gas!$B$3:$E$2506,2)</f>
        <v>4.15</v>
      </c>
      <c r="W881" s="46" t="n">
        <f aca="false">D881/V881</f>
        <v>9.66506024096385</v>
      </c>
      <c r="X881" s="99" t="n">
        <f aca="false">VLOOKUP($C881,Gas!$B$3:$E$2506,4)</f>
        <v>0.503106205291492</v>
      </c>
    </row>
    <row r="882" customFormat="false" ht="12.75" hidden="false" customHeight="false" outlineLevel="0" collapsed="false">
      <c r="A882" s="0" t="n">
        <f aca="false">YEAR(C882)</f>
        <v>2001</v>
      </c>
      <c r="B882" s="95" t="n">
        <f aca="false">MONTH(C882)+(YEAR(C882)-1998)*12</f>
        <v>41</v>
      </c>
      <c r="C882" s="101" t="n">
        <v>37034</v>
      </c>
      <c r="D882" s="102" t="n">
        <v>39.92</v>
      </c>
      <c r="E882" s="98" t="n">
        <f aca="false">LN(D882/D881)</f>
        <v>-0.00474822833869817</v>
      </c>
      <c r="F882" s="106" t="n">
        <f aca="false">STDEV(E873:E882)*SQRT(trade_day)</f>
        <v>1.02818575934416</v>
      </c>
      <c r="G882" s="97"/>
      <c r="H882" s="103" t="n">
        <f aca="false">IF(H$1="P",MAX(0,H$2-$D882),IF(H$1="C",MAX(0,$D882-H$2)))</f>
        <v>0</v>
      </c>
      <c r="I882" s="103" t="n">
        <f aca="false">IF(I$1="P",MAX(0,I$2-$D882),IF(I$1="C",MAX(0,$D882-I$2)))</f>
        <v>0</v>
      </c>
      <c r="J882" s="103" t="n">
        <f aca="false">IF(J$1="P",MAX(0,J$2-$D882),IF(J$1="C",MAX(0,$D882-J$2)))</f>
        <v>0</v>
      </c>
      <c r="K882" s="103" t="n">
        <f aca="false">IF(K$1="P",MAX(0,K$2-$D882),IF(K$1="C",MAX(0,$D882-K$2)))</f>
        <v>0</v>
      </c>
      <c r="L882" s="103" t="n">
        <f aca="false">IF(L$1="P",MAX(0,L$2-$D882),IF(L$1="C",MAX(0,$D882-L$2)))</f>
        <v>0.0799999999999983</v>
      </c>
      <c r="M882" s="103" t="n">
        <f aca="false">IF(M$1="P",MAX(0,M$2-$D882),IF(M$1="C",MAX(0,$D882-M$2)))</f>
        <v>10.08</v>
      </c>
      <c r="N882" s="103" t="n">
        <f aca="false">IF(N$1="P",MAX(0,N$2-$D882),IF(N$1="C",MAX(0,$D882-N$2)))</f>
        <v>19.92</v>
      </c>
      <c r="O882" s="103" t="n">
        <f aca="false">IF(O$1="P",MAX(0,O$2-$D882),IF(O$1="C",MAX(0,$D882-O$2)))</f>
        <v>14.92</v>
      </c>
      <c r="P882" s="103" t="n">
        <f aca="false">IF(P$1="P",MAX(0,P$2-$D882),IF(P$1="C",MAX(0,$D882-P$2)))</f>
        <v>9.92</v>
      </c>
      <c r="Q882" s="103" t="n">
        <f aca="false">IF(Q$1="P",MAX(0,Q$2-$D882),IF(Q$1="C",MAX(0,$D882-Q$2)))</f>
        <v>4.92</v>
      </c>
      <c r="R882" s="103" t="n">
        <f aca="false">IF(R$1="P",MAX(0,R$2-$D882),IF(R$1="C",MAX(0,$D882-R$2)))</f>
        <v>0</v>
      </c>
      <c r="S882" s="103" t="n">
        <f aca="false">IF(S$1="P",MAX(0,S$2-$D882),IF(S$1="C",MAX(0,$D882-S$2)))</f>
        <v>0</v>
      </c>
      <c r="T882" s="103" t="n">
        <f aca="false">IF(T$1="P",MAX(0,T$2-$D882),IF(T$1="C",MAX(0,$D882-T$2)))</f>
        <v>0</v>
      </c>
      <c r="U882" s="104" t="n">
        <f aca="false">B882</f>
        <v>41</v>
      </c>
      <c r="V882" s="105" t="n">
        <f aca="false">VLOOKUP($C882,Gas!$B$3:$E$2506,2)</f>
        <v>4.035</v>
      </c>
      <c r="W882" s="46" t="n">
        <f aca="false">D882/V882</f>
        <v>9.89343246592317</v>
      </c>
      <c r="X882" s="99" t="n">
        <f aca="false">VLOOKUP($C882,Gas!$B$3:$E$2506,4)</f>
        <v>0.525845433333869</v>
      </c>
    </row>
    <row r="883" customFormat="false" ht="12.75" hidden="false" customHeight="false" outlineLevel="0" collapsed="false">
      <c r="A883" s="0" t="n">
        <f aca="false">YEAR(C883)</f>
        <v>2001</v>
      </c>
      <c r="B883" s="95" t="n">
        <f aca="false">MONTH(C883)+(YEAR(C883)-1998)*12</f>
        <v>41</v>
      </c>
      <c r="C883" s="101" t="n">
        <v>37035</v>
      </c>
      <c r="D883" s="102" t="n">
        <v>38.28</v>
      </c>
      <c r="E883" s="98" t="n">
        <f aca="false">LN(D883/D882)</f>
        <v>-0.0419498848585097</v>
      </c>
      <c r="F883" s="106" t="n">
        <f aca="false">STDEV(E874:E883)*SQRT(trade_day)</f>
        <v>1.02730476120405</v>
      </c>
      <c r="G883" s="97"/>
      <c r="H883" s="103" t="n">
        <f aca="false">IF(H$1="P",MAX(0,H$2-$D883),IF(H$1="C",MAX(0,$D883-H$2)))</f>
        <v>0</v>
      </c>
      <c r="I883" s="103" t="n">
        <f aca="false">IF(I$1="P",MAX(0,I$2-$D883),IF(I$1="C",MAX(0,$D883-I$2)))</f>
        <v>0</v>
      </c>
      <c r="J883" s="103" t="n">
        <f aca="false">IF(J$1="P",MAX(0,J$2-$D883),IF(J$1="C",MAX(0,$D883-J$2)))</f>
        <v>0</v>
      </c>
      <c r="K883" s="103" t="n">
        <f aca="false">IF(K$1="P",MAX(0,K$2-$D883),IF(K$1="C",MAX(0,$D883-K$2)))</f>
        <v>0</v>
      </c>
      <c r="L883" s="103" t="n">
        <f aca="false">IF(L$1="P",MAX(0,L$2-$D883),IF(L$1="C",MAX(0,$D883-L$2)))</f>
        <v>1.72</v>
      </c>
      <c r="M883" s="103" t="n">
        <f aca="false">IF(M$1="P",MAX(0,M$2-$D883),IF(M$1="C",MAX(0,$D883-M$2)))</f>
        <v>11.72</v>
      </c>
      <c r="N883" s="103" t="n">
        <f aca="false">IF(N$1="P",MAX(0,N$2-$D883),IF(N$1="C",MAX(0,$D883-N$2)))</f>
        <v>18.28</v>
      </c>
      <c r="O883" s="103" t="n">
        <f aca="false">IF(O$1="P",MAX(0,O$2-$D883),IF(O$1="C",MAX(0,$D883-O$2)))</f>
        <v>13.28</v>
      </c>
      <c r="P883" s="103" t="n">
        <f aca="false">IF(P$1="P",MAX(0,P$2-$D883),IF(P$1="C",MAX(0,$D883-P$2)))</f>
        <v>8.28</v>
      </c>
      <c r="Q883" s="103" t="n">
        <f aca="false">IF(Q$1="P",MAX(0,Q$2-$D883),IF(Q$1="C",MAX(0,$D883-Q$2)))</f>
        <v>3.28</v>
      </c>
      <c r="R883" s="103" t="n">
        <f aca="false">IF(R$1="P",MAX(0,R$2-$D883),IF(R$1="C",MAX(0,$D883-R$2)))</f>
        <v>0</v>
      </c>
      <c r="S883" s="103" t="n">
        <f aca="false">IF(S$1="P",MAX(0,S$2-$D883),IF(S$1="C",MAX(0,$D883-S$2)))</f>
        <v>0</v>
      </c>
      <c r="T883" s="103" t="n">
        <f aca="false">IF(T$1="P",MAX(0,T$2-$D883),IF(T$1="C",MAX(0,$D883-T$2)))</f>
        <v>0</v>
      </c>
      <c r="U883" s="104" t="n">
        <f aca="false">B883</f>
        <v>41</v>
      </c>
      <c r="V883" s="105" t="n">
        <f aca="false">VLOOKUP($C883,Gas!$B$3:$E$2506,2)</f>
        <v>4.095</v>
      </c>
      <c r="W883" s="46" t="n">
        <f aca="false">D883/V883</f>
        <v>9.34798534798535</v>
      </c>
      <c r="X883" s="99" t="n">
        <f aca="false">VLOOKUP($C883,Gas!$B$3:$E$2506,4)</f>
        <v>0.53914824596883</v>
      </c>
    </row>
    <row r="884" customFormat="false" ht="12.75" hidden="false" customHeight="false" outlineLevel="0" collapsed="false">
      <c r="A884" s="0" t="n">
        <f aca="false">YEAR(C884)</f>
        <v>2001</v>
      </c>
      <c r="B884" s="95" t="n">
        <f aca="false">MONTH(C884)+(YEAR(C884)-1998)*12</f>
        <v>41</v>
      </c>
      <c r="C884" s="101" t="n">
        <v>37036</v>
      </c>
      <c r="D884" s="102" t="n">
        <v>37.73</v>
      </c>
      <c r="E884" s="98" t="n">
        <f aca="false">LN(D884/D883)</f>
        <v>-0.0144720326085345</v>
      </c>
      <c r="F884" s="106" t="n">
        <f aca="false">STDEV(E875:E884)*SQRT(trade_day)</f>
        <v>0.98876692485958</v>
      </c>
      <c r="G884" s="97"/>
      <c r="H884" s="103" t="n">
        <f aca="false">IF(H$1="P",MAX(0,H$2-$D884),IF(H$1="C",MAX(0,$D884-H$2)))</f>
        <v>0</v>
      </c>
      <c r="I884" s="103" t="n">
        <f aca="false">IF(I$1="P",MAX(0,I$2-$D884),IF(I$1="C",MAX(0,$D884-I$2)))</f>
        <v>0</v>
      </c>
      <c r="J884" s="103" t="n">
        <f aca="false">IF(J$1="P",MAX(0,J$2-$D884),IF(J$1="C",MAX(0,$D884-J$2)))</f>
        <v>0</v>
      </c>
      <c r="K884" s="103" t="n">
        <f aca="false">IF(K$1="P",MAX(0,K$2-$D884),IF(K$1="C",MAX(0,$D884-K$2)))</f>
        <v>0</v>
      </c>
      <c r="L884" s="103" t="n">
        <f aca="false">IF(L$1="P",MAX(0,L$2-$D884),IF(L$1="C",MAX(0,$D884-L$2)))</f>
        <v>2.27</v>
      </c>
      <c r="M884" s="103" t="n">
        <f aca="false">IF(M$1="P",MAX(0,M$2-$D884),IF(M$1="C",MAX(0,$D884-M$2)))</f>
        <v>12.27</v>
      </c>
      <c r="N884" s="103" t="n">
        <f aca="false">IF(N$1="P",MAX(0,N$2-$D884),IF(N$1="C",MAX(0,$D884-N$2)))</f>
        <v>17.73</v>
      </c>
      <c r="O884" s="103" t="n">
        <f aca="false">IF(O$1="P",MAX(0,O$2-$D884),IF(O$1="C",MAX(0,$D884-O$2)))</f>
        <v>12.73</v>
      </c>
      <c r="P884" s="103" t="n">
        <f aca="false">IF(P$1="P",MAX(0,P$2-$D884),IF(P$1="C",MAX(0,$D884-P$2)))</f>
        <v>7.73</v>
      </c>
      <c r="Q884" s="103" t="n">
        <f aca="false">IF(Q$1="P",MAX(0,Q$2-$D884),IF(Q$1="C",MAX(0,$D884-Q$2)))</f>
        <v>2.73</v>
      </c>
      <c r="R884" s="103" t="n">
        <f aca="false">IF(R$1="P",MAX(0,R$2-$D884),IF(R$1="C",MAX(0,$D884-R$2)))</f>
        <v>0</v>
      </c>
      <c r="S884" s="103" t="n">
        <f aca="false">IF(S$1="P",MAX(0,S$2-$D884),IF(S$1="C",MAX(0,$D884-S$2)))</f>
        <v>0</v>
      </c>
      <c r="T884" s="103" t="n">
        <f aca="false">IF(T$1="P",MAX(0,T$2-$D884),IF(T$1="C",MAX(0,$D884-T$2)))</f>
        <v>0</v>
      </c>
      <c r="U884" s="104" t="n">
        <f aca="false">B884</f>
        <v>41</v>
      </c>
      <c r="V884" s="105" t="n">
        <f aca="false">VLOOKUP($C884,Gas!$B$3:$E$2506,2)</f>
        <v>4.125</v>
      </c>
      <c r="W884" s="46" t="n">
        <f aca="false">D884/V884</f>
        <v>9.14666666666667</v>
      </c>
      <c r="X884" s="99" t="n">
        <f aca="false">VLOOKUP($C884,Gas!$B$3:$E$2506,4)</f>
        <v>0.540250285972045</v>
      </c>
    </row>
    <row r="885" customFormat="false" ht="12.75" hidden="false" customHeight="false" outlineLevel="0" collapsed="false">
      <c r="A885" s="0" t="n">
        <f aca="false">YEAR(C885)</f>
        <v>2001</v>
      </c>
      <c r="B885" s="95" t="n">
        <f aca="false">MONTH(C885)+(YEAR(C885)-1998)*12</f>
        <v>41</v>
      </c>
      <c r="C885" s="101" t="n">
        <v>37040</v>
      </c>
      <c r="D885" s="102" t="n">
        <v>39.79</v>
      </c>
      <c r="E885" s="98" t="n">
        <f aca="false">LN(D885/D884)</f>
        <v>0.0531600904626183</v>
      </c>
      <c r="F885" s="106" t="n">
        <f aca="false">STDEV(E876:E885)*SQRT(trade_day)</f>
        <v>0.78953888903624</v>
      </c>
      <c r="G885" s="97"/>
      <c r="H885" s="103" t="n">
        <f aca="false">IF(H$1="P",MAX(0,H$2-$D885),IF(H$1="C",MAX(0,$D885-H$2)))</f>
        <v>0</v>
      </c>
      <c r="I885" s="103" t="n">
        <f aca="false">IF(I$1="P",MAX(0,I$2-$D885),IF(I$1="C",MAX(0,$D885-I$2)))</f>
        <v>0</v>
      </c>
      <c r="J885" s="103" t="n">
        <f aca="false">IF(J$1="P",MAX(0,J$2-$D885),IF(J$1="C",MAX(0,$D885-J$2)))</f>
        <v>0</v>
      </c>
      <c r="K885" s="103" t="n">
        <f aca="false">IF(K$1="P",MAX(0,K$2-$D885),IF(K$1="C",MAX(0,$D885-K$2)))</f>
        <v>0</v>
      </c>
      <c r="L885" s="103" t="n">
        <f aca="false">IF(L$1="P",MAX(0,L$2-$D885),IF(L$1="C",MAX(0,$D885-L$2)))</f>
        <v>0.210000000000001</v>
      </c>
      <c r="M885" s="103" t="n">
        <f aca="false">IF(M$1="P",MAX(0,M$2-$D885),IF(M$1="C",MAX(0,$D885-M$2)))</f>
        <v>10.21</v>
      </c>
      <c r="N885" s="103" t="n">
        <f aca="false">IF(N$1="P",MAX(0,N$2-$D885),IF(N$1="C",MAX(0,$D885-N$2)))</f>
        <v>19.79</v>
      </c>
      <c r="O885" s="103" t="n">
        <f aca="false">IF(O$1="P",MAX(0,O$2-$D885),IF(O$1="C",MAX(0,$D885-O$2)))</f>
        <v>14.79</v>
      </c>
      <c r="P885" s="103" t="n">
        <f aca="false">IF(P$1="P",MAX(0,P$2-$D885),IF(P$1="C",MAX(0,$D885-P$2)))</f>
        <v>9.79</v>
      </c>
      <c r="Q885" s="103" t="n">
        <f aca="false">IF(Q$1="P",MAX(0,Q$2-$D885),IF(Q$1="C",MAX(0,$D885-Q$2)))</f>
        <v>4.79</v>
      </c>
      <c r="R885" s="103" t="n">
        <f aca="false">IF(R$1="P",MAX(0,R$2-$D885),IF(R$1="C",MAX(0,$D885-R$2)))</f>
        <v>0</v>
      </c>
      <c r="S885" s="103" t="n">
        <f aca="false">IF(S$1="P",MAX(0,S$2-$D885),IF(S$1="C",MAX(0,$D885-S$2)))</f>
        <v>0</v>
      </c>
      <c r="T885" s="103" t="n">
        <f aca="false">IF(T$1="P",MAX(0,T$2-$D885),IF(T$1="C",MAX(0,$D885-T$2)))</f>
        <v>0</v>
      </c>
      <c r="U885" s="104" t="n">
        <f aca="false">B885</f>
        <v>41</v>
      </c>
      <c r="V885" s="105" t="n">
        <f aca="false">VLOOKUP($C885,Gas!$B$3:$E$2506,2)</f>
        <v>3.84</v>
      </c>
      <c r="W885" s="46" t="n">
        <f aca="false">D885/V885</f>
        <v>10.3619791666667</v>
      </c>
      <c r="X885" s="99" t="n">
        <f aca="false">VLOOKUP($C885,Gas!$B$3:$E$2506,4)</f>
        <v>0.475871553906167</v>
      </c>
    </row>
    <row r="886" customFormat="false" ht="12.75" hidden="false" customHeight="false" outlineLevel="0" collapsed="false">
      <c r="A886" s="0" t="n">
        <f aca="false">YEAR(C886)</f>
        <v>2001</v>
      </c>
      <c r="B886" s="95" t="n">
        <f aca="false">MONTH(C886)+(YEAR(C886)-1998)*12</f>
        <v>41</v>
      </c>
      <c r="C886" s="101" t="n">
        <v>37041</v>
      </c>
      <c r="D886" s="102" t="n">
        <v>37.8</v>
      </c>
      <c r="E886" s="98" t="n">
        <f aca="false">LN(D886/D885)</f>
        <v>-0.0513065218132953</v>
      </c>
      <c r="F886" s="106" t="n">
        <f aca="false">STDEV(E877:E886)*SQRT(trade_day)</f>
        <v>0.641618214107409</v>
      </c>
      <c r="G886" s="97"/>
      <c r="H886" s="103" t="n">
        <f aca="false">IF(H$1="P",MAX(0,H$2-$D886),IF(H$1="C",MAX(0,$D886-H$2)))</f>
        <v>0</v>
      </c>
      <c r="I886" s="103" t="n">
        <f aca="false">IF(I$1="P",MAX(0,I$2-$D886),IF(I$1="C",MAX(0,$D886-I$2)))</f>
        <v>0</v>
      </c>
      <c r="J886" s="103" t="n">
        <f aca="false">IF(J$1="P",MAX(0,J$2-$D886),IF(J$1="C",MAX(0,$D886-J$2)))</f>
        <v>0</v>
      </c>
      <c r="K886" s="103" t="n">
        <f aca="false">IF(K$1="P",MAX(0,K$2-$D886),IF(K$1="C",MAX(0,$D886-K$2)))</f>
        <v>0</v>
      </c>
      <c r="L886" s="103" t="n">
        <f aca="false">IF(L$1="P",MAX(0,L$2-$D886),IF(L$1="C",MAX(0,$D886-L$2)))</f>
        <v>2.2</v>
      </c>
      <c r="M886" s="103" t="n">
        <f aca="false">IF(M$1="P",MAX(0,M$2-$D886),IF(M$1="C",MAX(0,$D886-M$2)))</f>
        <v>12.2</v>
      </c>
      <c r="N886" s="103" t="n">
        <f aca="false">IF(N$1="P",MAX(0,N$2-$D886),IF(N$1="C",MAX(0,$D886-N$2)))</f>
        <v>17.8</v>
      </c>
      <c r="O886" s="103" t="n">
        <f aca="false">IF(O$1="P",MAX(0,O$2-$D886),IF(O$1="C",MAX(0,$D886-O$2)))</f>
        <v>12.8</v>
      </c>
      <c r="P886" s="103" t="n">
        <f aca="false">IF(P$1="P",MAX(0,P$2-$D886),IF(P$1="C",MAX(0,$D886-P$2)))</f>
        <v>7.8</v>
      </c>
      <c r="Q886" s="103" t="n">
        <f aca="false">IF(Q$1="P",MAX(0,Q$2-$D886),IF(Q$1="C",MAX(0,$D886-Q$2)))</f>
        <v>2.8</v>
      </c>
      <c r="R886" s="103" t="n">
        <f aca="false">IF(R$1="P",MAX(0,R$2-$D886),IF(R$1="C",MAX(0,$D886-R$2)))</f>
        <v>0</v>
      </c>
      <c r="S886" s="103" t="n">
        <f aca="false">IF(S$1="P",MAX(0,S$2-$D886),IF(S$1="C",MAX(0,$D886-S$2)))</f>
        <v>0</v>
      </c>
      <c r="T886" s="103" t="n">
        <f aca="false">IF(T$1="P",MAX(0,T$2-$D886),IF(T$1="C",MAX(0,$D886-T$2)))</f>
        <v>0</v>
      </c>
      <c r="U886" s="104" t="n">
        <f aca="false">B886</f>
        <v>41</v>
      </c>
      <c r="V886" s="105" t="n">
        <f aca="false">VLOOKUP($C886,Gas!$B$3:$E$2506,2)</f>
        <v>3.86</v>
      </c>
      <c r="W886" s="46" t="n">
        <f aca="false">D886/V886</f>
        <v>9.79274611398964</v>
      </c>
      <c r="X886" s="99" t="n">
        <f aca="false">VLOOKUP($C886,Gas!$B$3:$E$2506,4)</f>
        <v>0.480322785208184</v>
      </c>
    </row>
    <row r="887" customFormat="false" ht="12.75" hidden="false" customHeight="false" outlineLevel="0" collapsed="false">
      <c r="A887" s="0" t="n">
        <f aca="false">YEAR(C887)</f>
        <v>2001</v>
      </c>
      <c r="B887" s="95" t="n">
        <f aca="false">MONTH(C887)+(YEAR(C887)-1998)*12</f>
        <v>41</v>
      </c>
      <c r="C887" s="101" t="n">
        <v>37042</v>
      </c>
      <c r="D887" s="102" t="n">
        <v>36.08</v>
      </c>
      <c r="E887" s="98" t="n">
        <f aca="false">LN(D887/D886)</f>
        <v>-0.0465704074311191</v>
      </c>
      <c r="F887" s="106" t="n">
        <f aca="false">STDEV(E878:E887)*SQRT(trade_day)</f>
        <v>0.672852625121147</v>
      </c>
      <c r="G887" s="97"/>
      <c r="H887" s="103" t="n">
        <f aca="false">IF(H$1="P",MAX(0,H$2-$D887),IF(H$1="C",MAX(0,$D887-H$2)))</f>
        <v>0</v>
      </c>
      <c r="I887" s="103" t="n">
        <f aca="false">IF(I$1="P",MAX(0,I$2-$D887),IF(I$1="C",MAX(0,$D887-I$2)))</f>
        <v>0</v>
      </c>
      <c r="J887" s="103" t="n">
        <f aca="false">IF(J$1="P",MAX(0,J$2-$D887),IF(J$1="C",MAX(0,$D887-J$2)))</f>
        <v>0</v>
      </c>
      <c r="K887" s="103" t="n">
        <f aca="false">IF(K$1="P",MAX(0,K$2-$D887),IF(K$1="C",MAX(0,$D887-K$2)))</f>
        <v>0</v>
      </c>
      <c r="L887" s="103" t="n">
        <f aca="false">IF(L$1="P",MAX(0,L$2-$D887),IF(L$1="C",MAX(0,$D887-L$2)))</f>
        <v>3.92</v>
      </c>
      <c r="M887" s="103" t="n">
        <f aca="false">IF(M$1="P",MAX(0,M$2-$D887),IF(M$1="C",MAX(0,$D887-M$2)))</f>
        <v>13.92</v>
      </c>
      <c r="N887" s="103" t="n">
        <f aca="false">IF(N$1="P",MAX(0,N$2-$D887),IF(N$1="C",MAX(0,$D887-N$2)))</f>
        <v>16.08</v>
      </c>
      <c r="O887" s="103" t="n">
        <f aca="false">IF(O$1="P",MAX(0,O$2-$D887),IF(O$1="C",MAX(0,$D887-O$2)))</f>
        <v>11.08</v>
      </c>
      <c r="P887" s="103" t="n">
        <f aca="false">IF(P$1="P",MAX(0,P$2-$D887),IF(P$1="C",MAX(0,$D887-P$2)))</f>
        <v>6.08</v>
      </c>
      <c r="Q887" s="103" t="n">
        <f aca="false">IF(Q$1="P",MAX(0,Q$2-$D887),IF(Q$1="C",MAX(0,$D887-Q$2)))</f>
        <v>1.08</v>
      </c>
      <c r="R887" s="103" t="n">
        <f aca="false">IF(R$1="P",MAX(0,R$2-$D887),IF(R$1="C",MAX(0,$D887-R$2)))</f>
        <v>0</v>
      </c>
      <c r="S887" s="103" t="n">
        <f aca="false">IF(S$1="P",MAX(0,S$2-$D887),IF(S$1="C",MAX(0,$D887-S$2)))</f>
        <v>0</v>
      </c>
      <c r="T887" s="103" t="n">
        <f aca="false">IF(T$1="P",MAX(0,T$2-$D887),IF(T$1="C",MAX(0,$D887-T$2)))</f>
        <v>0</v>
      </c>
      <c r="U887" s="104" t="n">
        <f aca="false">B887</f>
        <v>41</v>
      </c>
      <c r="V887" s="105" t="n">
        <f aca="false">VLOOKUP($C887,Gas!$B$3:$E$2506,2)</f>
        <v>3.67</v>
      </c>
      <c r="W887" s="46" t="n">
        <f aca="false">D887/V887</f>
        <v>9.83106267029973</v>
      </c>
      <c r="X887" s="99" t="n">
        <f aca="false">VLOOKUP($C887,Gas!$B$3:$E$2506,4)</f>
        <v>0.542259686285829</v>
      </c>
    </row>
    <row r="888" customFormat="false" ht="12.75" hidden="false" customHeight="false" outlineLevel="0" collapsed="false">
      <c r="A888" s="0" t="n">
        <f aca="false">YEAR(C888)</f>
        <v>2001</v>
      </c>
      <c r="B888" s="95" t="n">
        <f aca="false">MONTH(C888)+(YEAR(C888)-1998)*12</f>
        <v>42</v>
      </c>
      <c r="C888" s="101" t="n">
        <v>37043</v>
      </c>
      <c r="D888" s="102" t="n">
        <v>32</v>
      </c>
      <c r="E888" s="98" t="n">
        <f aca="false">LN(D888/D887)</f>
        <v>-0.120002792394696</v>
      </c>
      <c r="F888" s="106" t="n">
        <f aca="false">STDEV(E879:E888)*SQRT(trade_day)</f>
        <v>0.870370157368655</v>
      </c>
      <c r="G888" s="97"/>
      <c r="H888" s="103" t="n">
        <f aca="false">IF(H$1="P",MAX(0,H$2-$D888),IF(H$1="C",MAX(0,$D888-H$2)))</f>
        <v>0</v>
      </c>
      <c r="I888" s="103" t="n">
        <f aca="false">IF(I$1="P",MAX(0,I$2-$D888),IF(I$1="C",MAX(0,$D888-I$2)))</f>
        <v>0</v>
      </c>
      <c r="J888" s="103" t="n">
        <f aca="false">IF(J$1="P",MAX(0,J$2-$D888),IF(J$1="C",MAX(0,$D888-J$2)))</f>
        <v>0</v>
      </c>
      <c r="K888" s="103" t="n">
        <f aca="false">IF(K$1="P",MAX(0,K$2-$D888),IF(K$1="C",MAX(0,$D888-K$2)))</f>
        <v>3</v>
      </c>
      <c r="L888" s="103" t="n">
        <f aca="false">IF(L$1="P",MAX(0,L$2-$D888),IF(L$1="C",MAX(0,$D888-L$2)))</f>
        <v>8</v>
      </c>
      <c r="M888" s="103" t="n">
        <f aca="false">IF(M$1="P",MAX(0,M$2-$D888),IF(M$1="C",MAX(0,$D888-M$2)))</f>
        <v>18</v>
      </c>
      <c r="N888" s="103" t="n">
        <f aca="false">IF(N$1="P",MAX(0,N$2-$D888),IF(N$1="C",MAX(0,$D888-N$2)))</f>
        <v>12</v>
      </c>
      <c r="O888" s="103" t="n">
        <f aca="false">IF(O$1="P",MAX(0,O$2-$D888),IF(O$1="C",MAX(0,$D888-O$2)))</f>
        <v>7</v>
      </c>
      <c r="P888" s="103" t="n">
        <f aca="false">IF(P$1="P",MAX(0,P$2-$D888),IF(P$1="C",MAX(0,$D888-P$2)))</f>
        <v>2</v>
      </c>
      <c r="Q888" s="103" t="n">
        <f aca="false">IF(Q$1="P",MAX(0,Q$2-$D888),IF(Q$1="C",MAX(0,$D888-Q$2)))</f>
        <v>0</v>
      </c>
      <c r="R888" s="103" t="n">
        <f aca="false">IF(R$1="P",MAX(0,R$2-$D888),IF(R$1="C",MAX(0,$D888-R$2)))</f>
        <v>0</v>
      </c>
      <c r="S888" s="103" t="n">
        <f aca="false">IF(S$1="P",MAX(0,S$2-$D888),IF(S$1="C",MAX(0,$D888-S$2)))</f>
        <v>0</v>
      </c>
      <c r="T888" s="103" t="n">
        <f aca="false">IF(T$1="P",MAX(0,T$2-$D888),IF(T$1="C",MAX(0,$D888-T$2)))</f>
        <v>0</v>
      </c>
      <c r="U888" s="104" t="n">
        <f aca="false">B888</f>
        <v>42</v>
      </c>
      <c r="V888" s="105" t="n">
        <f aca="false">VLOOKUP($C888,Gas!$B$3:$E$2506,2)</f>
        <v>3.73</v>
      </c>
      <c r="W888" s="46" t="n">
        <f aca="false">D888/V888</f>
        <v>8.57908847184987</v>
      </c>
      <c r="X888" s="99" t="n">
        <f aca="false">VLOOKUP($C888,Gas!$B$3:$E$2506,4)</f>
        <v>0.565519236986249</v>
      </c>
    </row>
    <row r="889" customFormat="false" ht="12.75" hidden="false" customHeight="false" outlineLevel="0" collapsed="false">
      <c r="A889" s="0" t="n">
        <f aca="false">YEAR(C889)</f>
        <v>2001</v>
      </c>
      <c r="B889" s="95" t="n">
        <f aca="false">MONTH(C889)+(YEAR(C889)-1998)*12</f>
        <v>42</v>
      </c>
      <c r="C889" s="101" t="n">
        <v>37046</v>
      </c>
      <c r="D889" s="102" t="n">
        <v>35</v>
      </c>
      <c r="E889" s="98" t="n">
        <f aca="false">LN(D889/D888)</f>
        <v>0.0896121586896871</v>
      </c>
      <c r="F889" s="106" t="n">
        <f aca="false">STDEV(E880:E889)*SQRT(trade_day)</f>
        <v>0.918508709642939</v>
      </c>
      <c r="G889" s="97"/>
      <c r="H889" s="103" t="n">
        <f aca="false">IF(H$1="P",MAX(0,H$2-$D889),IF(H$1="C",MAX(0,$D889-H$2)))</f>
        <v>0</v>
      </c>
      <c r="I889" s="103" t="n">
        <f aca="false">IF(I$1="P",MAX(0,I$2-$D889),IF(I$1="C",MAX(0,$D889-I$2)))</f>
        <v>0</v>
      </c>
      <c r="J889" s="103" t="n">
        <f aca="false">IF(J$1="P",MAX(0,J$2-$D889),IF(J$1="C",MAX(0,$D889-J$2)))</f>
        <v>0</v>
      </c>
      <c r="K889" s="103" t="n">
        <f aca="false">IF(K$1="P",MAX(0,K$2-$D889),IF(K$1="C",MAX(0,$D889-K$2)))</f>
        <v>0</v>
      </c>
      <c r="L889" s="103" t="n">
        <f aca="false">IF(L$1="P",MAX(0,L$2-$D889),IF(L$1="C",MAX(0,$D889-L$2)))</f>
        <v>5</v>
      </c>
      <c r="M889" s="103" t="n">
        <f aca="false">IF(M$1="P",MAX(0,M$2-$D889),IF(M$1="C",MAX(0,$D889-M$2)))</f>
        <v>15</v>
      </c>
      <c r="N889" s="103" t="n">
        <f aca="false">IF(N$1="P",MAX(0,N$2-$D889),IF(N$1="C",MAX(0,$D889-N$2)))</f>
        <v>15</v>
      </c>
      <c r="O889" s="103" t="n">
        <f aca="false">IF(O$1="P",MAX(0,O$2-$D889),IF(O$1="C",MAX(0,$D889-O$2)))</f>
        <v>10</v>
      </c>
      <c r="P889" s="103" t="n">
        <f aca="false">IF(P$1="P",MAX(0,P$2-$D889),IF(P$1="C",MAX(0,$D889-P$2)))</f>
        <v>5</v>
      </c>
      <c r="Q889" s="103" t="n">
        <f aca="false">IF(Q$1="P",MAX(0,Q$2-$D889),IF(Q$1="C",MAX(0,$D889-Q$2)))</f>
        <v>0</v>
      </c>
      <c r="R889" s="103" t="n">
        <f aca="false">IF(R$1="P",MAX(0,R$2-$D889),IF(R$1="C",MAX(0,$D889-R$2)))</f>
        <v>0</v>
      </c>
      <c r="S889" s="103" t="n">
        <f aca="false">IF(S$1="P",MAX(0,S$2-$D889),IF(S$1="C",MAX(0,$D889-S$2)))</f>
        <v>0</v>
      </c>
      <c r="T889" s="103" t="n">
        <f aca="false">IF(T$1="P",MAX(0,T$2-$D889),IF(T$1="C",MAX(0,$D889-T$2)))</f>
        <v>0</v>
      </c>
      <c r="U889" s="104" t="n">
        <f aca="false">B889</f>
        <v>42</v>
      </c>
      <c r="V889" s="105" t="n">
        <f aca="false">VLOOKUP($C889,Gas!$B$3:$E$2506,2)</f>
        <v>3.705</v>
      </c>
      <c r="W889" s="46" t="n">
        <f aca="false">D889/V889</f>
        <v>9.44669365721997</v>
      </c>
      <c r="X889" s="99" t="n">
        <f aca="false">VLOOKUP($C889,Gas!$B$3:$E$2506,4)</f>
        <v>0.527284657624853</v>
      </c>
    </row>
    <row r="890" customFormat="false" ht="12.75" hidden="false" customHeight="false" outlineLevel="0" collapsed="false">
      <c r="A890" s="0" t="n">
        <f aca="false">YEAR(C890)</f>
        <v>2001</v>
      </c>
      <c r="B890" s="95" t="n">
        <f aca="false">MONTH(C890)+(YEAR(C890)-1998)*12</f>
        <v>42</v>
      </c>
      <c r="C890" s="101" t="n">
        <v>37047</v>
      </c>
      <c r="D890" s="102" t="n">
        <v>29.16</v>
      </c>
      <c r="E890" s="98" t="n">
        <f aca="false">LN(D890/D889)</f>
        <v>-0.182550154348956</v>
      </c>
      <c r="F890" s="106" t="n">
        <f aca="false">STDEV(E881:E890)*SQRT(trade_day)</f>
        <v>1.22612272660481</v>
      </c>
      <c r="G890" s="97"/>
      <c r="H890" s="103" t="n">
        <f aca="false">IF(H$1="P",MAX(0,H$2-$D890),IF(H$1="C",MAX(0,$D890-H$2)))</f>
        <v>0</v>
      </c>
      <c r="I890" s="103" t="n">
        <f aca="false">IF(I$1="P",MAX(0,I$2-$D890),IF(I$1="C",MAX(0,$D890-I$2)))</f>
        <v>0</v>
      </c>
      <c r="J890" s="103" t="n">
        <f aca="false">IF(J$1="P",MAX(0,J$2-$D890),IF(J$1="C",MAX(0,$D890-J$2)))</f>
        <v>0.84</v>
      </c>
      <c r="K890" s="103" t="n">
        <f aca="false">IF(K$1="P",MAX(0,K$2-$D890),IF(K$1="C",MAX(0,$D890-K$2)))</f>
        <v>5.84</v>
      </c>
      <c r="L890" s="103" t="n">
        <f aca="false">IF(L$1="P",MAX(0,L$2-$D890),IF(L$1="C",MAX(0,$D890-L$2)))</f>
        <v>10.84</v>
      </c>
      <c r="M890" s="103" t="n">
        <f aca="false">IF(M$1="P",MAX(0,M$2-$D890),IF(M$1="C",MAX(0,$D890-M$2)))</f>
        <v>20.84</v>
      </c>
      <c r="N890" s="103" t="n">
        <f aca="false">IF(N$1="P",MAX(0,N$2-$D890),IF(N$1="C",MAX(0,$D890-N$2)))</f>
        <v>9.16</v>
      </c>
      <c r="O890" s="103" t="n">
        <f aca="false">IF(O$1="P",MAX(0,O$2-$D890),IF(O$1="C",MAX(0,$D890-O$2)))</f>
        <v>4.16</v>
      </c>
      <c r="P890" s="103" t="n">
        <f aca="false">IF(P$1="P",MAX(0,P$2-$D890),IF(P$1="C",MAX(0,$D890-P$2)))</f>
        <v>0</v>
      </c>
      <c r="Q890" s="103" t="n">
        <f aca="false">IF(Q$1="P",MAX(0,Q$2-$D890),IF(Q$1="C",MAX(0,$D890-Q$2)))</f>
        <v>0</v>
      </c>
      <c r="R890" s="103" t="n">
        <f aca="false">IF(R$1="P",MAX(0,R$2-$D890),IF(R$1="C",MAX(0,$D890-R$2)))</f>
        <v>0</v>
      </c>
      <c r="S890" s="103" t="n">
        <f aca="false">IF(S$1="P",MAX(0,S$2-$D890),IF(S$1="C",MAX(0,$D890-S$2)))</f>
        <v>0</v>
      </c>
      <c r="T890" s="103" t="n">
        <f aca="false">IF(T$1="P",MAX(0,T$2-$D890),IF(T$1="C",MAX(0,$D890-T$2)))</f>
        <v>0</v>
      </c>
      <c r="U890" s="104" t="n">
        <f aca="false">B890</f>
        <v>42</v>
      </c>
      <c r="V890" s="105" t="n">
        <f aca="false">VLOOKUP($C890,Gas!$B$3:$E$2506,2)</f>
        <v>3.945</v>
      </c>
      <c r="W890" s="46" t="n">
        <f aca="false">D890/V890</f>
        <v>7.39163498098859</v>
      </c>
      <c r="X890" s="99" t="n">
        <f aca="false">VLOOKUP($C890,Gas!$B$3:$E$2506,4)</f>
        <v>0.523200610337103</v>
      </c>
    </row>
    <row r="891" customFormat="false" ht="12.75" hidden="false" customHeight="false" outlineLevel="0" collapsed="false">
      <c r="A891" s="0" t="n">
        <f aca="false">YEAR(C891)</f>
        <v>2001</v>
      </c>
      <c r="B891" s="95" t="n">
        <f aca="false">MONTH(C891)+(YEAR(C891)-1998)*12</f>
        <v>42</v>
      </c>
      <c r="C891" s="101" t="n">
        <v>37048</v>
      </c>
      <c r="D891" s="102" t="n">
        <v>29.65</v>
      </c>
      <c r="E891" s="98" t="n">
        <f aca="false">LN(D891/D890)</f>
        <v>0.0166642183032771</v>
      </c>
      <c r="F891" s="106" t="n">
        <f aca="false">STDEV(E882:E891)*SQRT(trade_day)</f>
        <v>1.25301767214748</v>
      </c>
      <c r="G891" s="97"/>
      <c r="H891" s="103" t="n">
        <f aca="false">IF(H$1="P",MAX(0,H$2-$D891),IF(H$1="C",MAX(0,$D891-H$2)))</f>
        <v>0</v>
      </c>
      <c r="I891" s="103" t="n">
        <f aca="false">IF(I$1="P",MAX(0,I$2-$D891),IF(I$1="C",MAX(0,$D891-I$2)))</f>
        <v>0</v>
      </c>
      <c r="J891" s="103" t="n">
        <f aca="false">IF(J$1="P",MAX(0,J$2-$D891),IF(J$1="C",MAX(0,$D891-J$2)))</f>
        <v>0.350000000000001</v>
      </c>
      <c r="K891" s="103" t="n">
        <f aca="false">IF(K$1="P",MAX(0,K$2-$D891),IF(K$1="C",MAX(0,$D891-K$2)))</f>
        <v>5.35</v>
      </c>
      <c r="L891" s="103" t="n">
        <f aca="false">IF(L$1="P",MAX(0,L$2-$D891),IF(L$1="C",MAX(0,$D891-L$2)))</f>
        <v>10.35</v>
      </c>
      <c r="M891" s="103" t="n">
        <f aca="false">IF(M$1="P",MAX(0,M$2-$D891),IF(M$1="C",MAX(0,$D891-M$2)))</f>
        <v>20.35</v>
      </c>
      <c r="N891" s="103" t="n">
        <f aca="false">IF(N$1="P",MAX(0,N$2-$D891),IF(N$1="C",MAX(0,$D891-N$2)))</f>
        <v>9.65</v>
      </c>
      <c r="O891" s="103" t="n">
        <f aca="false">IF(O$1="P",MAX(0,O$2-$D891),IF(O$1="C",MAX(0,$D891-O$2)))</f>
        <v>4.65</v>
      </c>
      <c r="P891" s="103" t="n">
        <f aca="false">IF(P$1="P",MAX(0,P$2-$D891),IF(P$1="C",MAX(0,$D891-P$2)))</f>
        <v>0</v>
      </c>
      <c r="Q891" s="103" t="n">
        <f aca="false">IF(Q$1="P",MAX(0,Q$2-$D891),IF(Q$1="C",MAX(0,$D891-Q$2)))</f>
        <v>0</v>
      </c>
      <c r="R891" s="103" t="n">
        <f aca="false">IF(R$1="P",MAX(0,R$2-$D891),IF(R$1="C",MAX(0,$D891-R$2)))</f>
        <v>0</v>
      </c>
      <c r="S891" s="103" t="n">
        <f aca="false">IF(S$1="P",MAX(0,S$2-$D891),IF(S$1="C",MAX(0,$D891-S$2)))</f>
        <v>0</v>
      </c>
      <c r="T891" s="103" t="n">
        <f aca="false">IF(T$1="P",MAX(0,T$2-$D891),IF(T$1="C",MAX(0,$D891-T$2)))</f>
        <v>0</v>
      </c>
      <c r="U891" s="104" t="n">
        <f aca="false">B891</f>
        <v>42</v>
      </c>
      <c r="V891" s="105" t="n">
        <f aca="false">VLOOKUP($C891,Gas!$B$3:$E$2506,2)</f>
        <v>3.985</v>
      </c>
      <c r="W891" s="46" t="n">
        <f aca="false">D891/V891</f>
        <v>7.44040150564617</v>
      </c>
      <c r="X891" s="99" t="n">
        <f aca="false">VLOOKUP($C891,Gas!$B$3:$E$2506,4)</f>
        <v>0.524639142938985</v>
      </c>
    </row>
    <row r="892" customFormat="false" ht="12.75" hidden="false" customHeight="false" outlineLevel="0" collapsed="false">
      <c r="A892" s="0" t="n">
        <f aca="false">YEAR(C892)</f>
        <v>2001</v>
      </c>
      <c r="B892" s="95" t="n">
        <f aca="false">MONTH(C892)+(YEAR(C892)-1998)*12</f>
        <v>42</v>
      </c>
      <c r="C892" s="101" t="n">
        <v>37049</v>
      </c>
      <c r="D892" s="102" t="n">
        <v>30.18</v>
      </c>
      <c r="E892" s="98" t="n">
        <f aca="false">LN(D892/D891)</f>
        <v>0.0177173278959684</v>
      </c>
      <c r="F892" s="106" t="n">
        <f aca="false">STDEV(E883:E892)*SQRT(trade_day)</f>
        <v>1.27061293935724</v>
      </c>
      <c r="G892" s="97"/>
      <c r="H892" s="103" t="n">
        <f aca="false">IF(H$1="P",MAX(0,H$2-$D892),IF(H$1="C",MAX(0,$D892-H$2)))</f>
        <v>0</v>
      </c>
      <c r="I892" s="103" t="n">
        <f aca="false">IF(I$1="P",MAX(0,I$2-$D892),IF(I$1="C",MAX(0,$D892-I$2)))</f>
        <v>0</v>
      </c>
      <c r="J892" s="103" t="n">
        <f aca="false">IF(J$1="P",MAX(0,J$2-$D892),IF(J$1="C",MAX(0,$D892-J$2)))</f>
        <v>0</v>
      </c>
      <c r="K892" s="103" t="n">
        <f aca="false">IF(K$1="P",MAX(0,K$2-$D892),IF(K$1="C",MAX(0,$D892-K$2)))</f>
        <v>4.82</v>
      </c>
      <c r="L892" s="103" t="n">
        <f aca="false">IF(L$1="P",MAX(0,L$2-$D892),IF(L$1="C",MAX(0,$D892-L$2)))</f>
        <v>9.82</v>
      </c>
      <c r="M892" s="103" t="n">
        <f aca="false">IF(M$1="P",MAX(0,M$2-$D892),IF(M$1="C",MAX(0,$D892-M$2)))</f>
        <v>19.82</v>
      </c>
      <c r="N892" s="103" t="n">
        <f aca="false">IF(N$1="P",MAX(0,N$2-$D892),IF(N$1="C",MAX(0,$D892-N$2)))</f>
        <v>10.18</v>
      </c>
      <c r="O892" s="103" t="n">
        <f aca="false">IF(O$1="P",MAX(0,O$2-$D892),IF(O$1="C",MAX(0,$D892-O$2)))</f>
        <v>5.18</v>
      </c>
      <c r="P892" s="103" t="n">
        <f aca="false">IF(P$1="P",MAX(0,P$2-$D892),IF(P$1="C",MAX(0,$D892-P$2)))</f>
        <v>0.18</v>
      </c>
      <c r="Q892" s="103" t="n">
        <f aca="false">IF(Q$1="P",MAX(0,Q$2-$D892),IF(Q$1="C",MAX(0,$D892-Q$2)))</f>
        <v>0</v>
      </c>
      <c r="R892" s="103" t="n">
        <f aca="false">IF(R$1="P",MAX(0,R$2-$D892),IF(R$1="C",MAX(0,$D892-R$2)))</f>
        <v>0</v>
      </c>
      <c r="S892" s="103" t="n">
        <f aca="false">IF(S$1="P",MAX(0,S$2-$D892),IF(S$1="C",MAX(0,$D892-S$2)))</f>
        <v>0</v>
      </c>
      <c r="T892" s="103" t="n">
        <f aca="false">IF(T$1="P",MAX(0,T$2-$D892),IF(T$1="C",MAX(0,$D892-T$2)))</f>
        <v>0</v>
      </c>
      <c r="U892" s="104" t="n">
        <f aca="false">B892</f>
        <v>42</v>
      </c>
      <c r="V892" s="105" t="n">
        <f aca="false">VLOOKUP($C892,Gas!$B$3:$E$2506,2)</f>
        <v>3.75</v>
      </c>
      <c r="W892" s="46" t="n">
        <f aca="false">D892/V892</f>
        <v>8.048</v>
      </c>
      <c r="X892" s="99" t="n">
        <f aca="false">VLOOKUP($C892,Gas!$B$3:$E$2506,4)</f>
        <v>0.654495670750207</v>
      </c>
    </row>
    <row r="893" customFormat="false" ht="12.75" hidden="false" customHeight="false" outlineLevel="0" collapsed="false">
      <c r="A893" s="0" t="n">
        <f aca="false">YEAR(C893)</f>
        <v>2001</v>
      </c>
      <c r="B893" s="95" t="n">
        <f aca="false">MONTH(C893)+(YEAR(C893)-1998)*12</f>
        <v>42</v>
      </c>
      <c r="C893" s="101" t="n">
        <v>37050</v>
      </c>
      <c r="D893" s="102" t="n">
        <v>28.9</v>
      </c>
      <c r="E893" s="98" t="n">
        <f aca="false">LN(D893/D892)</f>
        <v>-0.0433378582213164</v>
      </c>
      <c r="F893" s="106" t="n">
        <f aca="false">STDEV(E884:E893)*SQRT(trade_day)</f>
        <v>1.27105601867761</v>
      </c>
      <c r="G893" s="97"/>
      <c r="H893" s="103" t="n">
        <f aca="false">IF(H$1="P",MAX(0,H$2-$D893),IF(H$1="C",MAX(0,$D893-H$2)))</f>
        <v>0</v>
      </c>
      <c r="I893" s="103" t="n">
        <f aca="false">IF(I$1="P",MAX(0,I$2-$D893),IF(I$1="C",MAX(0,$D893-I$2)))</f>
        <v>0</v>
      </c>
      <c r="J893" s="103" t="n">
        <f aca="false">IF(J$1="P",MAX(0,J$2-$D893),IF(J$1="C",MAX(0,$D893-J$2)))</f>
        <v>1.1</v>
      </c>
      <c r="K893" s="103" t="n">
        <f aca="false">IF(K$1="P",MAX(0,K$2-$D893),IF(K$1="C",MAX(0,$D893-K$2)))</f>
        <v>6.1</v>
      </c>
      <c r="L893" s="103" t="n">
        <f aca="false">IF(L$1="P",MAX(0,L$2-$D893),IF(L$1="C",MAX(0,$D893-L$2)))</f>
        <v>11.1</v>
      </c>
      <c r="M893" s="103" t="n">
        <f aca="false">IF(M$1="P",MAX(0,M$2-$D893),IF(M$1="C",MAX(0,$D893-M$2)))</f>
        <v>21.1</v>
      </c>
      <c r="N893" s="103" t="n">
        <f aca="false">IF(N$1="P",MAX(0,N$2-$D893),IF(N$1="C",MAX(0,$D893-N$2)))</f>
        <v>8.9</v>
      </c>
      <c r="O893" s="103" t="n">
        <f aca="false">IF(O$1="P",MAX(0,O$2-$D893),IF(O$1="C",MAX(0,$D893-O$2)))</f>
        <v>3.9</v>
      </c>
      <c r="P893" s="103" t="n">
        <f aca="false">IF(P$1="P",MAX(0,P$2-$D893),IF(P$1="C",MAX(0,$D893-P$2)))</f>
        <v>0</v>
      </c>
      <c r="Q893" s="103" t="n">
        <f aca="false">IF(Q$1="P",MAX(0,Q$2-$D893),IF(Q$1="C",MAX(0,$D893-Q$2)))</f>
        <v>0</v>
      </c>
      <c r="R893" s="103" t="n">
        <f aca="false">IF(R$1="P",MAX(0,R$2-$D893),IF(R$1="C",MAX(0,$D893-R$2)))</f>
        <v>0</v>
      </c>
      <c r="S893" s="103" t="n">
        <f aca="false">IF(S$1="P",MAX(0,S$2-$D893),IF(S$1="C",MAX(0,$D893-S$2)))</f>
        <v>0</v>
      </c>
      <c r="T893" s="103" t="n">
        <f aca="false">IF(T$1="P",MAX(0,T$2-$D893),IF(T$1="C",MAX(0,$D893-T$2)))</f>
        <v>0</v>
      </c>
      <c r="U893" s="104" t="n">
        <f aca="false">B893</f>
        <v>42</v>
      </c>
      <c r="V893" s="105" t="n">
        <f aca="false">VLOOKUP($C893,Gas!$B$3:$E$2506,2)</f>
        <v>3.68</v>
      </c>
      <c r="W893" s="46" t="n">
        <f aca="false">D893/V893</f>
        <v>7.85326086956522</v>
      </c>
      <c r="X893" s="99" t="n">
        <f aca="false">VLOOKUP($C893,Gas!$B$3:$E$2506,4)</f>
        <v>0.661588655445463</v>
      </c>
    </row>
    <row r="894" customFormat="false" ht="12.75" hidden="false" customHeight="false" outlineLevel="0" collapsed="false">
      <c r="A894" s="0" t="n">
        <f aca="false">YEAR(C894)</f>
        <v>2001</v>
      </c>
      <c r="B894" s="95" t="n">
        <f aca="false">MONTH(C894)+(YEAR(C894)-1998)*12</f>
        <v>42</v>
      </c>
      <c r="C894" s="101" t="n">
        <v>37053</v>
      </c>
      <c r="D894" s="102" t="n">
        <v>35.39</v>
      </c>
      <c r="E894" s="98" t="n">
        <f aca="false">LN(D894/D893)</f>
        <v>0.202587699238986</v>
      </c>
      <c r="F894" s="106" t="n">
        <f aca="false">STDEV(E885:E894)*SQRT(trade_day)</f>
        <v>1.7198541205003</v>
      </c>
      <c r="G894" s="97"/>
      <c r="H894" s="103" t="n">
        <f aca="false">IF(H$1="P",MAX(0,H$2-$D894),IF(H$1="C",MAX(0,$D894-H$2)))</f>
        <v>0</v>
      </c>
      <c r="I894" s="103" t="n">
        <f aca="false">IF(I$1="P",MAX(0,I$2-$D894),IF(I$1="C",MAX(0,$D894-I$2)))</f>
        <v>0</v>
      </c>
      <c r="J894" s="103" t="n">
        <f aca="false">IF(J$1="P",MAX(0,J$2-$D894),IF(J$1="C",MAX(0,$D894-J$2)))</f>
        <v>0</v>
      </c>
      <c r="K894" s="103" t="n">
        <f aca="false">IF(K$1="P",MAX(0,K$2-$D894),IF(K$1="C",MAX(0,$D894-K$2)))</f>
        <v>0</v>
      </c>
      <c r="L894" s="103" t="n">
        <f aca="false">IF(L$1="P",MAX(0,L$2-$D894),IF(L$1="C",MAX(0,$D894-L$2)))</f>
        <v>4.61</v>
      </c>
      <c r="M894" s="103" t="n">
        <f aca="false">IF(M$1="P",MAX(0,M$2-$D894),IF(M$1="C",MAX(0,$D894-M$2)))</f>
        <v>14.61</v>
      </c>
      <c r="N894" s="103" t="n">
        <f aca="false">IF(N$1="P",MAX(0,N$2-$D894),IF(N$1="C",MAX(0,$D894-N$2)))</f>
        <v>15.39</v>
      </c>
      <c r="O894" s="103" t="n">
        <f aca="false">IF(O$1="P",MAX(0,O$2-$D894),IF(O$1="C",MAX(0,$D894-O$2)))</f>
        <v>10.39</v>
      </c>
      <c r="P894" s="103" t="n">
        <f aca="false">IF(P$1="P",MAX(0,P$2-$D894),IF(P$1="C",MAX(0,$D894-P$2)))</f>
        <v>5.39</v>
      </c>
      <c r="Q894" s="103" t="n">
        <f aca="false">IF(Q$1="P",MAX(0,Q$2-$D894),IF(Q$1="C",MAX(0,$D894-Q$2)))</f>
        <v>0.390000000000001</v>
      </c>
      <c r="R894" s="103" t="n">
        <f aca="false">IF(R$1="P",MAX(0,R$2-$D894),IF(R$1="C",MAX(0,$D894-R$2)))</f>
        <v>0</v>
      </c>
      <c r="S894" s="103" t="n">
        <f aca="false">IF(S$1="P",MAX(0,S$2-$D894),IF(S$1="C",MAX(0,$D894-S$2)))</f>
        <v>0</v>
      </c>
      <c r="T894" s="103" t="n">
        <f aca="false">IF(T$1="P",MAX(0,T$2-$D894),IF(T$1="C",MAX(0,$D894-T$2)))</f>
        <v>0</v>
      </c>
      <c r="U894" s="104" t="n">
        <f aca="false">B894</f>
        <v>42</v>
      </c>
      <c r="V894" s="105" t="n">
        <f aca="false">VLOOKUP($C894,Gas!$B$3:$E$2506,2)</f>
        <v>3.625</v>
      </c>
      <c r="W894" s="46" t="n">
        <f aca="false">D894/V894</f>
        <v>9.76275862068966</v>
      </c>
      <c r="X894" s="99" t="n">
        <f aca="false">VLOOKUP($C894,Gas!$B$3:$E$2506,4)</f>
        <v>0.57952475127311</v>
      </c>
    </row>
    <row r="895" customFormat="false" ht="12.75" hidden="false" customHeight="false" outlineLevel="0" collapsed="false">
      <c r="A895" s="0" t="n">
        <f aca="false">YEAR(C895)</f>
        <v>2001</v>
      </c>
      <c r="B895" s="95" t="n">
        <f aca="false">MONTH(C895)+(YEAR(C895)-1998)*12</f>
        <v>42</v>
      </c>
      <c r="C895" s="101" t="n">
        <v>37054</v>
      </c>
      <c r="D895" s="102" t="n">
        <v>45.25</v>
      </c>
      <c r="E895" s="98" t="n">
        <f aca="false">LN(D895/D894)</f>
        <v>0.245773375788563</v>
      </c>
      <c r="F895" s="106" t="n">
        <f aca="false">STDEV(E886:E895)*SQRT(trade_day)</f>
        <v>2.1266781947244</v>
      </c>
      <c r="G895" s="97"/>
      <c r="H895" s="103" t="n">
        <f aca="false">IF(H$1="P",MAX(0,H$2-$D895),IF(H$1="C",MAX(0,$D895-H$2)))</f>
        <v>0</v>
      </c>
      <c r="I895" s="103" t="n">
        <f aca="false">IF(I$1="P",MAX(0,I$2-$D895),IF(I$1="C",MAX(0,$D895-I$2)))</f>
        <v>0</v>
      </c>
      <c r="J895" s="103" t="n">
        <f aca="false">IF(J$1="P",MAX(0,J$2-$D895),IF(J$1="C",MAX(0,$D895-J$2)))</f>
        <v>0</v>
      </c>
      <c r="K895" s="103" t="n">
        <f aca="false">IF(K$1="P",MAX(0,K$2-$D895),IF(K$1="C",MAX(0,$D895-K$2)))</f>
        <v>0</v>
      </c>
      <c r="L895" s="103" t="n">
        <f aca="false">IF(L$1="P",MAX(0,L$2-$D895),IF(L$1="C",MAX(0,$D895-L$2)))</f>
        <v>0</v>
      </c>
      <c r="M895" s="103" t="n">
        <f aca="false">IF(M$1="P",MAX(0,M$2-$D895),IF(M$1="C",MAX(0,$D895-M$2)))</f>
        <v>4.75</v>
      </c>
      <c r="N895" s="103" t="n">
        <f aca="false">IF(N$1="P",MAX(0,N$2-$D895),IF(N$1="C",MAX(0,$D895-N$2)))</f>
        <v>25.25</v>
      </c>
      <c r="O895" s="103" t="n">
        <f aca="false">IF(O$1="P",MAX(0,O$2-$D895),IF(O$1="C",MAX(0,$D895-O$2)))</f>
        <v>20.25</v>
      </c>
      <c r="P895" s="103" t="n">
        <f aca="false">IF(P$1="P",MAX(0,P$2-$D895),IF(P$1="C",MAX(0,$D895-P$2)))</f>
        <v>15.25</v>
      </c>
      <c r="Q895" s="103" t="n">
        <f aca="false">IF(Q$1="P",MAX(0,Q$2-$D895),IF(Q$1="C",MAX(0,$D895-Q$2)))</f>
        <v>10.25</v>
      </c>
      <c r="R895" s="103" t="n">
        <f aca="false">IF(R$1="P",MAX(0,R$2-$D895),IF(R$1="C",MAX(0,$D895-R$2)))</f>
        <v>5.25</v>
      </c>
      <c r="S895" s="103" t="n">
        <f aca="false">IF(S$1="P",MAX(0,S$2-$D895),IF(S$1="C",MAX(0,$D895-S$2)))</f>
        <v>0</v>
      </c>
      <c r="T895" s="103" t="n">
        <f aca="false">IF(T$1="P",MAX(0,T$2-$D895),IF(T$1="C",MAX(0,$D895-T$2)))</f>
        <v>0</v>
      </c>
      <c r="U895" s="104" t="n">
        <f aca="false">B895</f>
        <v>42</v>
      </c>
      <c r="V895" s="105" t="n">
        <f aca="false">VLOOKUP($C895,Gas!$B$3:$E$2506,2)</f>
        <v>3.86</v>
      </c>
      <c r="W895" s="46" t="n">
        <f aca="false">D895/V895</f>
        <v>11.7227979274611</v>
      </c>
      <c r="X895" s="99" t="n">
        <f aca="false">VLOOKUP($C895,Gas!$B$3:$E$2506,4)</f>
        <v>0.700371100151545</v>
      </c>
    </row>
    <row r="896" customFormat="false" ht="12.75" hidden="false" customHeight="false" outlineLevel="0" collapsed="false">
      <c r="A896" s="0" t="n">
        <f aca="false">YEAR(C896)</f>
        <v>2001</v>
      </c>
      <c r="B896" s="95" t="n">
        <f aca="false">MONTH(C896)+(YEAR(C896)-1998)*12</f>
        <v>42</v>
      </c>
      <c r="C896" s="101" t="n">
        <v>37055</v>
      </c>
      <c r="D896" s="102" t="n">
        <v>48.55</v>
      </c>
      <c r="E896" s="98" t="n">
        <f aca="false">LN(D896/D895)</f>
        <v>0.0703915245913988</v>
      </c>
      <c r="F896" s="106" t="n">
        <f aca="false">STDEV(E887:E896)*SQRT(trade_day)</f>
        <v>2.11168161553334</v>
      </c>
      <c r="G896" s="97"/>
      <c r="H896" s="103" t="n">
        <f aca="false">IF(H$1="P",MAX(0,H$2-$D896),IF(H$1="C",MAX(0,$D896-H$2)))</f>
        <v>0</v>
      </c>
      <c r="I896" s="103" t="n">
        <f aca="false">IF(I$1="P",MAX(0,I$2-$D896),IF(I$1="C",MAX(0,$D896-I$2)))</f>
        <v>0</v>
      </c>
      <c r="J896" s="103" t="n">
        <f aca="false">IF(J$1="P",MAX(0,J$2-$D896),IF(J$1="C",MAX(0,$D896-J$2)))</f>
        <v>0</v>
      </c>
      <c r="K896" s="103" t="n">
        <f aca="false">IF(K$1="P",MAX(0,K$2-$D896),IF(K$1="C",MAX(0,$D896-K$2)))</f>
        <v>0</v>
      </c>
      <c r="L896" s="103" t="n">
        <f aca="false">IF(L$1="P",MAX(0,L$2-$D896),IF(L$1="C",MAX(0,$D896-L$2)))</f>
        <v>0</v>
      </c>
      <c r="M896" s="103" t="n">
        <f aca="false">IF(M$1="P",MAX(0,M$2-$D896),IF(M$1="C",MAX(0,$D896-M$2)))</f>
        <v>1.45</v>
      </c>
      <c r="N896" s="103" t="n">
        <f aca="false">IF(N$1="P",MAX(0,N$2-$D896),IF(N$1="C",MAX(0,$D896-N$2)))</f>
        <v>28.55</v>
      </c>
      <c r="O896" s="103" t="n">
        <f aca="false">IF(O$1="P",MAX(0,O$2-$D896),IF(O$1="C",MAX(0,$D896-O$2)))</f>
        <v>23.55</v>
      </c>
      <c r="P896" s="103" t="n">
        <f aca="false">IF(P$1="P",MAX(0,P$2-$D896),IF(P$1="C",MAX(0,$D896-P$2)))</f>
        <v>18.55</v>
      </c>
      <c r="Q896" s="103" t="n">
        <f aca="false">IF(Q$1="P",MAX(0,Q$2-$D896),IF(Q$1="C",MAX(0,$D896-Q$2)))</f>
        <v>13.55</v>
      </c>
      <c r="R896" s="103" t="n">
        <f aca="false">IF(R$1="P",MAX(0,R$2-$D896),IF(R$1="C",MAX(0,$D896-R$2)))</f>
        <v>8.55</v>
      </c>
      <c r="S896" s="103" t="n">
        <f aca="false">IF(S$1="P",MAX(0,S$2-$D896),IF(S$1="C",MAX(0,$D896-S$2)))</f>
        <v>0</v>
      </c>
      <c r="T896" s="103" t="n">
        <f aca="false">IF(T$1="P",MAX(0,T$2-$D896),IF(T$1="C",MAX(0,$D896-T$2)))</f>
        <v>0</v>
      </c>
      <c r="U896" s="104" t="n">
        <f aca="false">B896</f>
        <v>42</v>
      </c>
      <c r="V896" s="105" t="n">
        <f aca="false">VLOOKUP($C896,Gas!$B$3:$E$2506,2)</f>
        <v>3.995</v>
      </c>
      <c r="W896" s="46" t="n">
        <f aca="false">D896/V896</f>
        <v>12.1526908635795</v>
      </c>
      <c r="X896" s="99" t="n">
        <f aca="false">VLOOKUP($C896,Gas!$B$3:$E$2506,4)</f>
        <v>0.722651703205844</v>
      </c>
    </row>
    <row r="897" customFormat="false" ht="12.75" hidden="false" customHeight="false" outlineLevel="0" collapsed="false">
      <c r="A897" s="0" t="n">
        <f aca="false">YEAR(C897)</f>
        <v>2001</v>
      </c>
      <c r="B897" s="95" t="n">
        <f aca="false">MONTH(C897)+(YEAR(C897)-1998)*12</f>
        <v>42</v>
      </c>
      <c r="C897" s="101" t="n">
        <v>37056</v>
      </c>
      <c r="D897" s="102" t="n">
        <v>49.64</v>
      </c>
      <c r="E897" s="98" t="n">
        <f aca="false">LN(D897/D896)</f>
        <v>0.0222027655990727</v>
      </c>
      <c r="F897" s="106" t="n">
        <f aca="false">STDEV(E888:E897)*SQRT(trade_day)</f>
        <v>2.07458013063608</v>
      </c>
      <c r="G897" s="97"/>
      <c r="H897" s="103" t="n">
        <f aca="false">IF(H$1="P",MAX(0,H$2-$D897),IF(H$1="C",MAX(0,$D897-H$2)))</f>
        <v>0</v>
      </c>
      <c r="I897" s="103" t="n">
        <f aca="false">IF(I$1="P",MAX(0,I$2-$D897),IF(I$1="C",MAX(0,$D897-I$2)))</f>
        <v>0</v>
      </c>
      <c r="J897" s="103" t="n">
        <f aca="false">IF(J$1="P",MAX(0,J$2-$D897),IF(J$1="C",MAX(0,$D897-J$2)))</f>
        <v>0</v>
      </c>
      <c r="K897" s="103" t="n">
        <f aca="false">IF(K$1="P",MAX(0,K$2-$D897),IF(K$1="C",MAX(0,$D897-K$2)))</f>
        <v>0</v>
      </c>
      <c r="L897" s="103" t="n">
        <f aca="false">IF(L$1="P",MAX(0,L$2-$D897),IF(L$1="C",MAX(0,$D897-L$2)))</f>
        <v>0</v>
      </c>
      <c r="M897" s="103" t="n">
        <f aca="false">IF(M$1="P",MAX(0,M$2-$D897),IF(M$1="C",MAX(0,$D897-M$2)))</f>
        <v>0.359999999999999</v>
      </c>
      <c r="N897" s="103" t="n">
        <f aca="false">IF(N$1="P",MAX(0,N$2-$D897),IF(N$1="C",MAX(0,$D897-N$2)))</f>
        <v>29.64</v>
      </c>
      <c r="O897" s="103" t="n">
        <f aca="false">IF(O$1="P",MAX(0,O$2-$D897),IF(O$1="C",MAX(0,$D897-O$2)))</f>
        <v>24.64</v>
      </c>
      <c r="P897" s="103" t="n">
        <f aca="false">IF(P$1="P",MAX(0,P$2-$D897),IF(P$1="C",MAX(0,$D897-P$2)))</f>
        <v>19.64</v>
      </c>
      <c r="Q897" s="103" t="n">
        <f aca="false">IF(Q$1="P",MAX(0,Q$2-$D897),IF(Q$1="C",MAX(0,$D897-Q$2)))</f>
        <v>14.64</v>
      </c>
      <c r="R897" s="103" t="n">
        <f aca="false">IF(R$1="P",MAX(0,R$2-$D897),IF(R$1="C",MAX(0,$D897-R$2)))</f>
        <v>9.64</v>
      </c>
      <c r="S897" s="103" t="n">
        <f aca="false">IF(S$1="P",MAX(0,S$2-$D897),IF(S$1="C",MAX(0,$D897-S$2)))</f>
        <v>0</v>
      </c>
      <c r="T897" s="103" t="n">
        <f aca="false">IF(T$1="P",MAX(0,T$2-$D897),IF(T$1="C",MAX(0,$D897-T$2)))</f>
        <v>0</v>
      </c>
      <c r="U897" s="104" t="n">
        <f aca="false">B897</f>
        <v>42</v>
      </c>
      <c r="V897" s="105" t="n">
        <f aca="false">VLOOKUP($C897,Gas!$B$3:$E$2506,2)</f>
        <v>4.135</v>
      </c>
      <c r="W897" s="46" t="n">
        <f aca="false">D897/V897</f>
        <v>12.0048367593712</v>
      </c>
      <c r="X897" s="99" t="n">
        <f aca="false">VLOOKUP($C897,Gas!$B$3:$E$2506,4)</f>
        <v>0.737884890117913</v>
      </c>
    </row>
    <row r="898" customFormat="false" ht="12.75" hidden="false" customHeight="false" outlineLevel="0" collapsed="false">
      <c r="A898" s="0" t="n">
        <f aca="false">YEAR(C898)</f>
        <v>2001</v>
      </c>
      <c r="B898" s="95" t="n">
        <f aca="false">MONTH(C898)+(YEAR(C898)-1998)*12</f>
        <v>42</v>
      </c>
      <c r="C898" s="101" t="n">
        <v>37057</v>
      </c>
      <c r="D898" s="102" t="n">
        <v>46.88</v>
      </c>
      <c r="E898" s="98" t="n">
        <f aca="false">LN(D898/D897)</f>
        <v>-0.0572058150676493</v>
      </c>
      <c r="F898" s="106" t="n">
        <f aca="false">STDEV(E889:E898)*SQRT(trade_day)</f>
        <v>1.96786748646249</v>
      </c>
      <c r="G898" s="97"/>
      <c r="H898" s="103" t="n">
        <f aca="false">IF(H$1="P",MAX(0,H$2-$D898),IF(H$1="C",MAX(0,$D898-H$2)))</f>
        <v>0</v>
      </c>
      <c r="I898" s="103" t="n">
        <f aca="false">IF(I$1="P",MAX(0,I$2-$D898),IF(I$1="C",MAX(0,$D898-I$2)))</f>
        <v>0</v>
      </c>
      <c r="J898" s="103" t="n">
        <f aca="false">IF(J$1="P",MAX(0,J$2-$D898),IF(J$1="C",MAX(0,$D898-J$2)))</f>
        <v>0</v>
      </c>
      <c r="K898" s="103" t="n">
        <f aca="false">IF(K$1="P",MAX(0,K$2-$D898),IF(K$1="C",MAX(0,$D898-K$2)))</f>
        <v>0</v>
      </c>
      <c r="L898" s="103" t="n">
        <f aca="false">IF(L$1="P",MAX(0,L$2-$D898),IF(L$1="C",MAX(0,$D898-L$2)))</f>
        <v>0</v>
      </c>
      <c r="M898" s="103" t="n">
        <f aca="false">IF(M$1="P",MAX(0,M$2-$D898),IF(M$1="C",MAX(0,$D898-M$2)))</f>
        <v>3.12</v>
      </c>
      <c r="N898" s="103" t="n">
        <f aca="false">IF(N$1="P",MAX(0,N$2-$D898),IF(N$1="C",MAX(0,$D898-N$2)))</f>
        <v>26.88</v>
      </c>
      <c r="O898" s="103" t="n">
        <f aca="false">IF(O$1="P",MAX(0,O$2-$D898),IF(O$1="C",MAX(0,$D898-O$2)))</f>
        <v>21.88</v>
      </c>
      <c r="P898" s="103" t="n">
        <f aca="false">IF(P$1="P",MAX(0,P$2-$D898),IF(P$1="C",MAX(0,$D898-P$2)))</f>
        <v>16.88</v>
      </c>
      <c r="Q898" s="103" t="n">
        <f aca="false">IF(Q$1="P",MAX(0,Q$2-$D898),IF(Q$1="C",MAX(0,$D898-Q$2)))</f>
        <v>11.88</v>
      </c>
      <c r="R898" s="103" t="n">
        <f aca="false">IF(R$1="P",MAX(0,R$2-$D898),IF(R$1="C",MAX(0,$D898-R$2)))</f>
        <v>6.88</v>
      </c>
      <c r="S898" s="103" t="n">
        <f aca="false">IF(S$1="P",MAX(0,S$2-$D898),IF(S$1="C",MAX(0,$D898-S$2)))</f>
        <v>0</v>
      </c>
      <c r="T898" s="103" t="n">
        <f aca="false">IF(T$1="P",MAX(0,T$2-$D898),IF(T$1="C",MAX(0,$D898-T$2)))</f>
        <v>0</v>
      </c>
      <c r="U898" s="104" t="n">
        <f aca="false">B898</f>
        <v>42</v>
      </c>
      <c r="V898" s="105" t="n">
        <f aca="false">VLOOKUP($C898,Gas!$B$3:$E$2506,2)</f>
        <v>3.94</v>
      </c>
      <c r="W898" s="46" t="n">
        <f aca="false">D898/V898</f>
        <v>11.8984771573604</v>
      </c>
      <c r="X898" s="99" t="n">
        <f aca="false">VLOOKUP($C898,Gas!$B$3:$E$2506,4)</f>
        <v>0.726796223532498</v>
      </c>
    </row>
    <row r="899" customFormat="false" ht="12.75" hidden="false" customHeight="false" outlineLevel="0" collapsed="false">
      <c r="A899" s="0" t="n">
        <f aca="false">YEAR(C899)</f>
        <v>2001</v>
      </c>
      <c r="B899" s="95" t="n">
        <f aca="false">MONTH(C899)+(YEAR(C899)-1998)*12</f>
        <v>42</v>
      </c>
      <c r="C899" s="101" t="n">
        <v>37060</v>
      </c>
      <c r="D899" s="102" t="n">
        <v>40.25</v>
      </c>
      <c r="E899" s="98" t="n">
        <f aca="false">LN(D899/D898)</f>
        <v>-0.152481141404185</v>
      </c>
      <c r="F899" s="106" t="n">
        <f aca="false">STDEV(E890:E899)*SQRT(trade_day)</f>
        <v>2.15547268636076</v>
      </c>
      <c r="G899" s="97"/>
      <c r="H899" s="103" t="n">
        <f aca="false">IF(H$1="P",MAX(0,H$2-$D899),IF(H$1="C",MAX(0,$D899-H$2)))</f>
        <v>0</v>
      </c>
      <c r="I899" s="103" t="n">
        <f aca="false">IF(I$1="P",MAX(0,I$2-$D899),IF(I$1="C",MAX(0,$D899-I$2)))</f>
        <v>0</v>
      </c>
      <c r="J899" s="103" t="n">
        <f aca="false">IF(J$1="P",MAX(0,J$2-$D899),IF(J$1="C",MAX(0,$D899-J$2)))</f>
        <v>0</v>
      </c>
      <c r="K899" s="103" t="n">
        <f aca="false">IF(K$1="P",MAX(0,K$2-$D899),IF(K$1="C",MAX(0,$D899-K$2)))</f>
        <v>0</v>
      </c>
      <c r="L899" s="103" t="n">
        <f aca="false">IF(L$1="P",MAX(0,L$2-$D899),IF(L$1="C",MAX(0,$D899-L$2)))</f>
        <v>0</v>
      </c>
      <c r="M899" s="103" t="n">
        <f aca="false">IF(M$1="P",MAX(0,M$2-$D899),IF(M$1="C",MAX(0,$D899-M$2)))</f>
        <v>9.75</v>
      </c>
      <c r="N899" s="103" t="n">
        <f aca="false">IF(N$1="P",MAX(0,N$2-$D899),IF(N$1="C",MAX(0,$D899-N$2)))</f>
        <v>20.25</v>
      </c>
      <c r="O899" s="103" t="n">
        <f aca="false">IF(O$1="P",MAX(0,O$2-$D899),IF(O$1="C",MAX(0,$D899-O$2)))</f>
        <v>15.25</v>
      </c>
      <c r="P899" s="103" t="n">
        <f aca="false">IF(P$1="P",MAX(0,P$2-$D899),IF(P$1="C",MAX(0,$D899-P$2)))</f>
        <v>10.25</v>
      </c>
      <c r="Q899" s="103" t="n">
        <f aca="false">IF(Q$1="P",MAX(0,Q$2-$D899),IF(Q$1="C",MAX(0,$D899-Q$2)))</f>
        <v>5.25</v>
      </c>
      <c r="R899" s="103" t="n">
        <f aca="false">IF(R$1="P",MAX(0,R$2-$D899),IF(R$1="C",MAX(0,$D899-R$2)))</f>
        <v>0.25</v>
      </c>
      <c r="S899" s="103" t="n">
        <f aca="false">IF(S$1="P",MAX(0,S$2-$D899),IF(S$1="C",MAX(0,$D899-S$2)))</f>
        <v>0</v>
      </c>
      <c r="T899" s="103" t="n">
        <f aca="false">IF(T$1="P",MAX(0,T$2-$D899),IF(T$1="C",MAX(0,$D899-T$2)))</f>
        <v>0</v>
      </c>
      <c r="U899" s="104" t="n">
        <f aca="false">B899</f>
        <v>42</v>
      </c>
      <c r="V899" s="105" t="n">
        <f aca="false">VLOOKUP($C899,Gas!$B$3:$E$2506,2)</f>
        <v>3.87</v>
      </c>
      <c r="W899" s="46" t="n">
        <f aca="false">D899/V899</f>
        <v>10.4005167958656</v>
      </c>
      <c r="X899" s="99" t="n">
        <f aca="false">VLOOKUP($C899,Gas!$B$3:$E$2506,4)</f>
        <v>0.602194818518311</v>
      </c>
    </row>
    <row r="900" customFormat="false" ht="12.75" hidden="false" customHeight="false" outlineLevel="0" collapsed="false">
      <c r="A900" s="0" t="n">
        <f aca="false">YEAR(C900)</f>
        <v>2001</v>
      </c>
      <c r="B900" s="95" t="n">
        <f aca="false">MONTH(C900)+(YEAR(C900)-1998)*12</f>
        <v>42</v>
      </c>
      <c r="C900" s="101" t="n">
        <v>37061</v>
      </c>
      <c r="D900" s="102" t="n">
        <v>50.14</v>
      </c>
      <c r="E900" s="98" t="n">
        <f aca="false">LN(D900/D899)</f>
        <v>0.219709088865575</v>
      </c>
      <c r="F900" s="106" t="n">
        <f aca="false">STDEV(E891:E900)*SQRT(trade_day)</f>
        <v>2.07351297739594</v>
      </c>
      <c r="G900" s="97"/>
      <c r="H900" s="103" t="n">
        <f aca="false">IF(H$1="P",MAX(0,H$2-$D900),IF(H$1="C",MAX(0,$D900-H$2)))</f>
        <v>0</v>
      </c>
      <c r="I900" s="103" t="n">
        <f aca="false">IF(I$1="P",MAX(0,I$2-$D900),IF(I$1="C",MAX(0,$D900-I$2)))</f>
        <v>0</v>
      </c>
      <c r="J900" s="103" t="n">
        <f aca="false">IF(J$1="P",MAX(0,J$2-$D900),IF(J$1="C",MAX(0,$D900-J$2)))</f>
        <v>0</v>
      </c>
      <c r="K900" s="103" t="n">
        <f aca="false">IF(K$1="P",MAX(0,K$2-$D900),IF(K$1="C",MAX(0,$D900-K$2)))</f>
        <v>0</v>
      </c>
      <c r="L900" s="103" t="n">
        <f aca="false">IF(L$1="P",MAX(0,L$2-$D900),IF(L$1="C",MAX(0,$D900-L$2)))</f>
        <v>0</v>
      </c>
      <c r="M900" s="103" t="n">
        <f aca="false">IF(M$1="P",MAX(0,M$2-$D900),IF(M$1="C",MAX(0,$D900-M$2)))</f>
        <v>0</v>
      </c>
      <c r="N900" s="103" t="n">
        <f aca="false">IF(N$1="P",MAX(0,N$2-$D900),IF(N$1="C",MAX(0,$D900-N$2)))</f>
        <v>30.14</v>
      </c>
      <c r="O900" s="103" t="n">
        <f aca="false">IF(O$1="P",MAX(0,O$2-$D900),IF(O$1="C",MAX(0,$D900-O$2)))</f>
        <v>25.14</v>
      </c>
      <c r="P900" s="103" t="n">
        <f aca="false">IF(P$1="P",MAX(0,P$2-$D900),IF(P$1="C",MAX(0,$D900-P$2)))</f>
        <v>20.14</v>
      </c>
      <c r="Q900" s="103" t="n">
        <f aca="false">IF(Q$1="P",MAX(0,Q$2-$D900),IF(Q$1="C",MAX(0,$D900-Q$2)))</f>
        <v>15.14</v>
      </c>
      <c r="R900" s="103" t="n">
        <f aca="false">IF(R$1="P",MAX(0,R$2-$D900),IF(R$1="C",MAX(0,$D900-R$2)))</f>
        <v>10.14</v>
      </c>
      <c r="S900" s="103" t="n">
        <f aca="false">IF(S$1="P",MAX(0,S$2-$D900),IF(S$1="C",MAX(0,$D900-S$2)))</f>
        <v>0.140000000000001</v>
      </c>
      <c r="T900" s="103" t="n">
        <f aca="false">IF(T$1="P",MAX(0,T$2-$D900),IF(T$1="C",MAX(0,$D900-T$2)))</f>
        <v>0</v>
      </c>
      <c r="U900" s="104" t="n">
        <f aca="false">B900</f>
        <v>42</v>
      </c>
      <c r="V900" s="105" t="n">
        <f aca="false">VLOOKUP($C900,Gas!$B$3:$E$2506,2)</f>
        <v>3.895</v>
      </c>
      <c r="W900" s="46" t="n">
        <f aca="false">D900/V900</f>
        <v>12.8729139922978</v>
      </c>
      <c r="X900" s="99" t="n">
        <f aca="false">VLOOKUP($C900,Gas!$B$3:$E$2506,4)</f>
        <v>0.586916975827647</v>
      </c>
    </row>
    <row r="901" customFormat="false" ht="12.75" hidden="false" customHeight="false" outlineLevel="0" collapsed="false">
      <c r="A901" s="0" t="n">
        <f aca="false">YEAR(C901)</f>
        <v>2001</v>
      </c>
      <c r="B901" s="95" t="n">
        <f aca="false">MONTH(C901)+(YEAR(C901)-1998)*12</f>
        <v>42</v>
      </c>
      <c r="C901" s="101" t="n">
        <v>37062</v>
      </c>
      <c r="D901" s="102" t="n">
        <v>47.67</v>
      </c>
      <c r="E901" s="98" t="n">
        <f aca="false">LN(D901/D900)</f>
        <v>-0.050516823513413</v>
      </c>
      <c r="F901" s="106" t="n">
        <f aca="false">STDEV(E892:E901)*SQRT(trade_day)</f>
        <v>2.13363313038434</v>
      </c>
      <c r="G901" s="97"/>
      <c r="H901" s="103" t="n">
        <f aca="false">IF(H$1="P",MAX(0,H$2-$D901),IF(H$1="C",MAX(0,$D901-H$2)))</f>
        <v>0</v>
      </c>
      <c r="I901" s="103" t="n">
        <f aca="false">IF(I$1="P",MAX(0,I$2-$D901),IF(I$1="C",MAX(0,$D901-I$2)))</f>
        <v>0</v>
      </c>
      <c r="J901" s="103" t="n">
        <f aca="false">IF(J$1="P",MAX(0,J$2-$D901),IF(J$1="C",MAX(0,$D901-J$2)))</f>
        <v>0</v>
      </c>
      <c r="K901" s="103" t="n">
        <f aca="false">IF(K$1="P",MAX(0,K$2-$D901),IF(K$1="C",MAX(0,$D901-K$2)))</f>
        <v>0</v>
      </c>
      <c r="L901" s="103" t="n">
        <f aca="false">IF(L$1="P",MAX(0,L$2-$D901),IF(L$1="C",MAX(0,$D901-L$2)))</f>
        <v>0</v>
      </c>
      <c r="M901" s="103" t="n">
        <f aca="false">IF(M$1="P",MAX(0,M$2-$D901),IF(M$1="C",MAX(0,$D901-M$2)))</f>
        <v>2.33</v>
      </c>
      <c r="N901" s="103" t="n">
        <f aca="false">IF(N$1="P",MAX(0,N$2-$D901),IF(N$1="C",MAX(0,$D901-N$2)))</f>
        <v>27.67</v>
      </c>
      <c r="O901" s="103" t="n">
        <f aca="false">IF(O$1="P",MAX(0,O$2-$D901),IF(O$1="C",MAX(0,$D901-O$2)))</f>
        <v>22.67</v>
      </c>
      <c r="P901" s="103" t="n">
        <f aca="false">IF(P$1="P",MAX(0,P$2-$D901),IF(P$1="C",MAX(0,$D901-P$2)))</f>
        <v>17.67</v>
      </c>
      <c r="Q901" s="103" t="n">
        <f aca="false">IF(Q$1="P",MAX(0,Q$2-$D901),IF(Q$1="C",MAX(0,$D901-Q$2)))</f>
        <v>12.67</v>
      </c>
      <c r="R901" s="103" t="n">
        <f aca="false">IF(R$1="P",MAX(0,R$2-$D901),IF(R$1="C",MAX(0,$D901-R$2)))</f>
        <v>7.67</v>
      </c>
      <c r="S901" s="103" t="n">
        <f aca="false">IF(S$1="P",MAX(0,S$2-$D901),IF(S$1="C",MAX(0,$D901-S$2)))</f>
        <v>0</v>
      </c>
      <c r="T901" s="103" t="n">
        <f aca="false">IF(T$1="P",MAX(0,T$2-$D901),IF(T$1="C",MAX(0,$D901-T$2)))</f>
        <v>0</v>
      </c>
      <c r="U901" s="104" t="n">
        <f aca="false">B901</f>
        <v>42</v>
      </c>
      <c r="V901" s="105" t="n">
        <f aca="false">VLOOKUP($C901,Gas!$B$3:$E$2506,2)</f>
        <v>3.935</v>
      </c>
      <c r="W901" s="46" t="n">
        <f aca="false">D901/V901</f>
        <v>12.1143583227446</v>
      </c>
      <c r="X901" s="99" t="n">
        <f aca="false">VLOOKUP($C901,Gas!$B$3:$E$2506,4)</f>
        <v>0.585088266991982</v>
      </c>
    </row>
    <row r="902" customFormat="false" ht="12.75" hidden="false" customHeight="false" outlineLevel="0" collapsed="false">
      <c r="A902" s="0" t="n">
        <f aca="false">YEAR(C902)</f>
        <v>2001</v>
      </c>
      <c r="B902" s="95" t="n">
        <f aca="false">MONTH(C902)+(YEAR(C902)-1998)*12</f>
        <v>42</v>
      </c>
      <c r="C902" s="101" t="n">
        <v>37063</v>
      </c>
      <c r="D902" s="102" t="n">
        <v>39.17</v>
      </c>
      <c r="E902" s="98" t="n">
        <f aca="false">LN(D902/D901)</f>
        <v>-0.196391121538994</v>
      </c>
      <c r="F902" s="106" t="n">
        <f aca="false">STDEV(E893:E902)*SQRT(trade_day)</f>
        <v>2.46018763706721</v>
      </c>
      <c r="G902" s="97"/>
      <c r="H902" s="103" t="n">
        <f aca="false">IF(H$1="P",MAX(0,H$2-$D902),IF(H$1="C",MAX(0,$D902-H$2)))</f>
        <v>0</v>
      </c>
      <c r="I902" s="103" t="n">
        <f aca="false">IF(I$1="P",MAX(0,I$2-$D902),IF(I$1="C",MAX(0,$D902-I$2)))</f>
        <v>0</v>
      </c>
      <c r="J902" s="103" t="n">
        <f aca="false">IF(J$1="P",MAX(0,J$2-$D902),IF(J$1="C",MAX(0,$D902-J$2)))</f>
        <v>0</v>
      </c>
      <c r="K902" s="103" t="n">
        <f aca="false">IF(K$1="P",MAX(0,K$2-$D902),IF(K$1="C",MAX(0,$D902-K$2)))</f>
        <v>0</v>
      </c>
      <c r="L902" s="103" t="n">
        <f aca="false">IF(L$1="P",MAX(0,L$2-$D902),IF(L$1="C",MAX(0,$D902-L$2)))</f>
        <v>0.829999999999998</v>
      </c>
      <c r="M902" s="103" t="n">
        <f aca="false">IF(M$1="P",MAX(0,M$2-$D902),IF(M$1="C",MAX(0,$D902-M$2)))</f>
        <v>10.83</v>
      </c>
      <c r="N902" s="103" t="n">
        <f aca="false">IF(N$1="P",MAX(0,N$2-$D902),IF(N$1="C",MAX(0,$D902-N$2)))</f>
        <v>19.17</v>
      </c>
      <c r="O902" s="103" t="n">
        <f aca="false">IF(O$1="P",MAX(0,O$2-$D902),IF(O$1="C",MAX(0,$D902-O$2)))</f>
        <v>14.17</v>
      </c>
      <c r="P902" s="103" t="n">
        <f aca="false">IF(P$1="P",MAX(0,P$2-$D902),IF(P$1="C",MAX(0,$D902-P$2)))</f>
        <v>9.17</v>
      </c>
      <c r="Q902" s="103" t="n">
        <f aca="false">IF(Q$1="P",MAX(0,Q$2-$D902),IF(Q$1="C",MAX(0,$D902-Q$2)))</f>
        <v>4.17</v>
      </c>
      <c r="R902" s="103" t="n">
        <f aca="false">IF(R$1="P",MAX(0,R$2-$D902),IF(R$1="C",MAX(0,$D902-R$2)))</f>
        <v>0</v>
      </c>
      <c r="S902" s="103" t="n">
        <f aca="false">IF(S$1="P",MAX(0,S$2-$D902),IF(S$1="C",MAX(0,$D902-S$2)))</f>
        <v>0</v>
      </c>
      <c r="T902" s="103" t="n">
        <f aca="false">IF(T$1="P",MAX(0,T$2-$D902),IF(T$1="C",MAX(0,$D902-T$2)))</f>
        <v>0</v>
      </c>
      <c r="U902" s="104" t="n">
        <f aca="false">B902</f>
        <v>42</v>
      </c>
      <c r="V902" s="105" t="n">
        <f aca="false">VLOOKUP($C902,Gas!$B$3:$E$2506,2)</f>
        <v>3.82</v>
      </c>
      <c r="W902" s="46" t="n">
        <f aca="false">D902/V902</f>
        <v>10.2539267015707</v>
      </c>
      <c r="X902" s="99" t="n">
        <f aca="false">VLOOKUP($C902,Gas!$B$3:$E$2506,4)</f>
        <v>0.627837566721865</v>
      </c>
    </row>
    <row r="903" customFormat="false" ht="12.75" hidden="false" customHeight="false" outlineLevel="0" collapsed="false">
      <c r="A903" s="0" t="n">
        <f aca="false">YEAR(C903)</f>
        <v>2001</v>
      </c>
      <c r="B903" s="95" t="n">
        <f aca="false">MONTH(C903)+(YEAR(C903)-1998)*12</f>
        <v>42</v>
      </c>
      <c r="C903" s="101" t="n">
        <v>37064</v>
      </c>
      <c r="D903" s="102" t="n">
        <v>34.46</v>
      </c>
      <c r="E903" s="98" t="n">
        <f aca="false">LN(D903/D902)</f>
        <v>-0.128111916577956</v>
      </c>
      <c r="F903" s="106" t="n">
        <f aca="false">STDEV(E894:E903)*SQRT(trade_day)</f>
        <v>2.56107248279196</v>
      </c>
      <c r="G903" s="97"/>
      <c r="H903" s="103" t="n">
        <f aca="false">IF(H$1="P",MAX(0,H$2-$D903),IF(H$1="C",MAX(0,$D903-H$2)))</f>
        <v>0</v>
      </c>
      <c r="I903" s="103" t="n">
        <f aca="false">IF(I$1="P",MAX(0,I$2-$D903),IF(I$1="C",MAX(0,$D903-I$2)))</f>
        <v>0</v>
      </c>
      <c r="J903" s="103" t="n">
        <f aca="false">IF(J$1="P",MAX(0,J$2-$D903),IF(J$1="C",MAX(0,$D903-J$2)))</f>
        <v>0</v>
      </c>
      <c r="K903" s="103" t="n">
        <f aca="false">IF(K$1="P",MAX(0,K$2-$D903),IF(K$1="C",MAX(0,$D903-K$2)))</f>
        <v>0.539999999999999</v>
      </c>
      <c r="L903" s="103" t="n">
        <f aca="false">IF(L$1="P",MAX(0,L$2-$D903),IF(L$1="C",MAX(0,$D903-L$2)))</f>
        <v>5.54</v>
      </c>
      <c r="M903" s="103" t="n">
        <f aca="false">IF(M$1="P",MAX(0,M$2-$D903),IF(M$1="C",MAX(0,$D903-M$2)))</f>
        <v>15.54</v>
      </c>
      <c r="N903" s="103" t="n">
        <f aca="false">IF(N$1="P",MAX(0,N$2-$D903),IF(N$1="C",MAX(0,$D903-N$2)))</f>
        <v>14.46</v>
      </c>
      <c r="O903" s="103" t="n">
        <f aca="false">IF(O$1="P",MAX(0,O$2-$D903),IF(O$1="C",MAX(0,$D903-O$2)))</f>
        <v>9.46</v>
      </c>
      <c r="P903" s="103" t="n">
        <f aca="false">IF(P$1="P",MAX(0,P$2-$D903),IF(P$1="C",MAX(0,$D903-P$2)))</f>
        <v>4.46</v>
      </c>
      <c r="Q903" s="103" t="n">
        <f aca="false">IF(Q$1="P",MAX(0,Q$2-$D903),IF(Q$1="C",MAX(0,$D903-Q$2)))</f>
        <v>0</v>
      </c>
      <c r="R903" s="103" t="n">
        <f aca="false">IF(R$1="P",MAX(0,R$2-$D903),IF(R$1="C",MAX(0,$D903-R$2)))</f>
        <v>0</v>
      </c>
      <c r="S903" s="103" t="n">
        <f aca="false">IF(S$1="P",MAX(0,S$2-$D903),IF(S$1="C",MAX(0,$D903-S$2)))</f>
        <v>0</v>
      </c>
      <c r="T903" s="103" t="n">
        <f aca="false">IF(T$1="P",MAX(0,T$2-$D903),IF(T$1="C",MAX(0,$D903-T$2)))</f>
        <v>0</v>
      </c>
      <c r="U903" s="104" t="n">
        <f aca="false">B903</f>
        <v>42</v>
      </c>
      <c r="V903" s="105" t="n">
        <f aca="false">VLOOKUP($C903,Gas!$B$3:$E$2506,2)</f>
        <v>3.685</v>
      </c>
      <c r="W903" s="46" t="n">
        <f aca="false">D903/V903</f>
        <v>9.35142469470828</v>
      </c>
      <c r="X903" s="99" t="n">
        <f aca="false">VLOOKUP($C903,Gas!$B$3:$E$2506,4)</f>
        <v>0.537656730489755</v>
      </c>
    </row>
    <row r="904" customFormat="false" ht="12.75" hidden="false" customHeight="false" outlineLevel="0" collapsed="false">
      <c r="A904" s="0" t="n">
        <f aca="false">YEAR(C904)</f>
        <v>2001</v>
      </c>
      <c r="B904" s="95" t="n">
        <f aca="false">MONTH(C904)+(YEAR(C904)-1998)*12</f>
        <v>42</v>
      </c>
      <c r="C904" s="101" t="n">
        <v>37067</v>
      </c>
      <c r="D904" s="102" t="n">
        <v>39.65</v>
      </c>
      <c r="E904" s="98" t="n">
        <f aca="false">LN(D904/D903)</f>
        <v>0.140291716981073</v>
      </c>
      <c r="F904" s="106" t="n">
        <f aca="false">STDEV(E895:E904)*SQRT(trade_day)</f>
        <v>2.45272820446925</v>
      </c>
      <c r="G904" s="97"/>
      <c r="H904" s="103" t="n">
        <f aca="false">IF(H$1="P",MAX(0,H$2-$D904),IF(H$1="C",MAX(0,$D904-H$2)))</f>
        <v>0</v>
      </c>
      <c r="I904" s="103" t="n">
        <f aca="false">IF(I$1="P",MAX(0,I$2-$D904),IF(I$1="C",MAX(0,$D904-I$2)))</f>
        <v>0</v>
      </c>
      <c r="J904" s="103" t="n">
        <f aca="false">IF(J$1="P",MAX(0,J$2-$D904),IF(J$1="C",MAX(0,$D904-J$2)))</f>
        <v>0</v>
      </c>
      <c r="K904" s="103" t="n">
        <f aca="false">IF(K$1="P",MAX(0,K$2-$D904),IF(K$1="C",MAX(0,$D904-K$2)))</f>
        <v>0</v>
      </c>
      <c r="L904" s="103" t="n">
        <f aca="false">IF(L$1="P",MAX(0,L$2-$D904),IF(L$1="C",MAX(0,$D904-L$2)))</f>
        <v>0.350000000000001</v>
      </c>
      <c r="M904" s="103" t="n">
        <f aca="false">IF(M$1="P",MAX(0,M$2-$D904),IF(M$1="C",MAX(0,$D904-M$2)))</f>
        <v>10.35</v>
      </c>
      <c r="N904" s="103" t="n">
        <f aca="false">IF(N$1="P",MAX(0,N$2-$D904),IF(N$1="C",MAX(0,$D904-N$2)))</f>
        <v>19.65</v>
      </c>
      <c r="O904" s="103" t="n">
        <f aca="false">IF(O$1="P",MAX(0,O$2-$D904),IF(O$1="C",MAX(0,$D904-O$2)))</f>
        <v>14.65</v>
      </c>
      <c r="P904" s="103" t="n">
        <f aca="false">IF(P$1="P",MAX(0,P$2-$D904),IF(P$1="C",MAX(0,$D904-P$2)))</f>
        <v>9.65</v>
      </c>
      <c r="Q904" s="103" t="n">
        <f aca="false">IF(Q$1="P",MAX(0,Q$2-$D904),IF(Q$1="C",MAX(0,$D904-Q$2)))</f>
        <v>4.65</v>
      </c>
      <c r="R904" s="103" t="n">
        <f aca="false">IF(R$1="P",MAX(0,R$2-$D904),IF(R$1="C",MAX(0,$D904-R$2)))</f>
        <v>0</v>
      </c>
      <c r="S904" s="103" t="n">
        <f aca="false">IF(S$1="P",MAX(0,S$2-$D904),IF(S$1="C",MAX(0,$D904-S$2)))</f>
        <v>0</v>
      </c>
      <c r="T904" s="103" t="n">
        <f aca="false">IF(T$1="P",MAX(0,T$2-$D904),IF(T$1="C",MAX(0,$D904-T$2)))</f>
        <v>0</v>
      </c>
      <c r="U904" s="104" t="n">
        <f aca="false">B904</f>
        <v>42</v>
      </c>
      <c r="V904" s="105" t="n">
        <f aca="false">VLOOKUP($C904,Gas!$B$3:$E$2506,2)</f>
        <v>3.685</v>
      </c>
      <c r="W904" s="46" t="n">
        <f aca="false">D904/V904</f>
        <v>10.7598371777476</v>
      </c>
      <c r="X904" s="99" t="n">
        <f aca="false">VLOOKUP($C904,Gas!$B$3:$E$2506,4)</f>
        <v>0.298279817657369</v>
      </c>
    </row>
    <row r="905" customFormat="false" ht="12.75" hidden="false" customHeight="false" outlineLevel="0" collapsed="false">
      <c r="A905" s="0" t="n">
        <f aca="false">YEAR(C905)</f>
        <v>2001</v>
      </c>
      <c r="B905" s="95" t="n">
        <f aca="false">MONTH(C905)+(YEAR(C905)-1998)*12</f>
        <v>42</v>
      </c>
      <c r="C905" s="101" t="n">
        <v>37068</v>
      </c>
      <c r="D905" s="102" t="n">
        <v>46.7</v>
      </c>
      <c r="E905" s="98" t="n">
        <f aca="false">LN(D905/D904)</f>
        <v>0.163653216593995</v>
      </c>
      <c r="F905" s="106" t="n">
        <f aca="false">STDEV(E896:E905)*SQRT(trade_day)</f>
        <v>2.26164736444736</v>
      </c>
      <c r="G905" s="97"/>
      <c r="H905" s="103" t="n">
        <f aca="false">IF(H$1="P",MAX(0,H$2-$D905),IF(H$1="C",MAX(0,$D905-H$2)))</f>
        <v>0</v>
      </c>
      <c r="I905" s="103" t="n">
        <f aca="false">IF(I$1="P",MAX(0,I$2-$D905),IF(I$1="C",MAX(0,$D905-I$2)))</f>
        <v>0</v>
      </c>
      <c r="J905" s="103" t="n">
        <f aca="false">IF(J$1="P",MAX(0,J$2-$D905),IF(J$1="C",MAX(0,$D905-J$2)))</f>
        <v>0</v>
      </c>
      <c r="K905" s="103" t="n">
        <f aca="false">IF(K$1="P",MAX(0,K$2-$D905),IF(K$1="C",MAX(0,$D905-K$2)))</f>
        <v>0</v>
      </c>
      <c r="L905" s="103" t="n">
        <f aca="false">IF(L$1="P",MAX(0,L$2-$D905),IF(L$1="C",MAX(0,$D905-L$2)))</f>
        <v>0</v>
      </c>
      <c r="M905" s="103" t="n">
        <f aca="false">IF(M$1="P",MAX(0,M$2-$D905),IF(M$1="C",MAX(0,$D905-M$2)))</f>
        <v>3.3</v>
      </c>
      <c r="N905" s="103" t="n">
        <f aca="false">IF(N$1="P",MAX(0,N$2-$D905),IF(N$1="C",MAX(0,$D905-N$2)))</f>
        <v>26.7</v>
      </c>
      <c r="O905" s="103" t="n">
        <f aca="false">IF(O$1="P",MAX(0,O$2-$D905),IF(O$1="C",MAX(0,$D905-O$2)))</f>
        <v>21.7</v>
      </c>
      <c r="P905" s="103" t="n">
        <f aca="false">IF(P$1="P",MAX(0,P$2-$D905),IF(P$1="C",MAX(0,$D905-P$2)))</f>
        <v>16.7</v>
      </c>
      <c r="Q905" s="103" t="n">
        <f aca="false">IF(Q$1="P",MAX(0,Q$2-$D905),IF(Q$1="C",MAX(0,$D905-Q$2)))</f>
        <v>11.7</v>
      </c>
      <c r="R905" s="103" t="n">
        <f aca="false">IF(R$1="P",MAX(0,R$2-$D905),IF(R$1="C",MAX(0,$D905-R$2)))</f>
        <v>6.7</v>
      </c>
      <c r="S905" s="103" t="n">
        <f aca="false">IF(S$1="P",MAX(0,S$2-$D905),IF(S$1="C",MAX(0,$D905-S$2)))</f>
        <v>0</v>
      </c>
      <c r="T905" s="103" t="n">
        <f aca="false">IF(T$1="P",MAX(0,T$2-$D905),IF(T$1="C",MAX(0,$D905-T$2)))</f>
        <v>0</v>
      </c>
      <c r="U905" s="104" t="n">
        <f aca="false">B905</f>
        <v>42</v>
      </c>
      <c r="V905" s="105" t="n">
        <f aca="false">VLOOKUP($C905,Gas!$B$3:$E$2506,2)</f>
        <v>3.555</v>
      </c>
      <c r="W905" s="46" t="n">
        <f aca="false">D905/V905</f>
        <v>13.1364275668073</v>
      </c>
      <c r="X905" s="99" t="n">
        <f aca="false">VLOOKUP($C905,Gas!$B$3:$E$2506,4)</f>
        <v>0.34231025419753</v>
      </c>
    </row>
    <row r="906" customFormat="false" ht="12.75" hidden="false" customHeight="false" outlineLevel="0" collapsed="false">
      <c r="A906" s="0" t="n">
        <f aca="false">YEAR(C906)</f>
        <v>2001</v>
      </c>
      <c r="B906" s="95" t="n">
        <f aca="false">MONTH(C906)+(YEAR(C906)-1998)*12</f>
        <v>42</v>
      </c>
      <c r="C906" s="101" t="n">
        <v>37069</v>
      </c>
      <c r="D906" s="102" t="n">
        <v>58.25</v>
      </c>
      <c r="E906" s="98" t="n">
        <f aca="false">LN(D906/D905)</f>
        <v>0.220999927770958</v>
      </c>
      <c r="F906" s="106" t="n">
        <f aca="false">STDEV(E897:E906)*SQRT(trade_day)</f>
        <v>2.4989408103161</v>
      </c>
      <c r="G906" s="97"/>
      <c r="H906" s="103" t="n">
        <f aca="false">IF(H$1="P",MAX(0,H$2-$D906),IF(H$1="C",MAX(0,$D906-H$2)))</f>
        <v>0</v>
      </c>
      <c r="I906" s="103" t="n">
        <f aca="false">IF(I$1="P",MAX(0,I$2-$D906),IF(I$1="C",MAX(0,$D906-I$2)))</f>
        <v>0</v>
      </c>
      <c r="J906" s="103" t="n">
        <f aca="false">IF(J$1="P",MAX(0,J$2-$D906),IF(J$1="C",MAX(0,$D906-J$2)))</f>
        <v>0</v>
      </c>
      <c r="K906" s="103" t="n">
        <f aca="false">IF(K$1="P",MAX(0,K$2-$D906),IF(K$1="C",MAX(0,$D906-K$2)))</f>
        <v>0</v>
      </c>
      <c r="L906" s="103" t="n">
        <f aca="false">IF(L$1="P",MAX(0,L$2-$D906),IF(L$1="C",MAX(0,$D906-L$2)))</f>
        <v>0</v>
      </c>
      <c r="M906" s="103" t="n">
        <f aca="false">IF(M$1="P",MAX(0,M$2-$D906),IF(M$1="C",MAX(0,$D906-M$2)))</f>
        <v>0</v>
      </c>
      <c r="N906" s="103" t="n">
        <f aca="false">IF(N$1="P",MAX(0,N$2-$D906),IF(N$1="C",MAX(0,$D906-N$2)))</f>
        <v>38.25</v>
      </c>
      <c r="O906" s="103" t="n">
        <f aca="false">IF(O$1="P",MAX(0,O$2-$D906),IF(O$1="C",MAX(0,$D906-O$2)))</f>
        <v>33.25</v>
      </c>
      <c r="P906" s="103" t="n">
        <f aca="false">IF(P$1="P",MAX(0,P$2-$D906),IF(P$1="C",MAX(0,$D906-P$2)))</f>
        <v>28.25</v>
      </c>
      <c r="Q906" s="103" t="n">
        <f aca="false">IF(Q$1="P",MAX(0,Q$2-$D906),IF(Q$1="C",MAX(0,$D906-Q$2)))</f>
        <v>23.25</v>
      </c>
      <c r="R906" s="103" t="n">
        <f aca="false">IF(R$1="P",MAX(0,R$2-$D906),IF(R$1="C",MAX(0,$D906-R$2)))</f>
        <v>18.25</v>
      </c>
      <c r="S906" s="103" t="n">
        <f aca="false">IF(S$1="P",MAX(0,S$2-$D906),IF(S$1="C",MAX(0,$D906-S$2)))</f>
        <v>8.25</v>
      </c>
      <c r="T906" s="103" t="n">
        <f aca="false">IF(T$1="P",MAX(0,T$2-$D906),IF(T$1="C",MAX(0,$D906-T$2)))</f>
        <v>0</v>
      </c>
      <c r="U906" s="104" t="n">
        <f aca="false">B906</f>
        <v>42</v>
      </c>
      <c r="V906" s="105" t="n">
        <f aca="false">VLOOKUP($C906,Gas!$B$3:$E$2506,2)</f>
        <v>3.445</v>
      </c>
      <c r="W906" s="46" t="n">
        <f aca="false">D906/V906</f>
        <v>16.9085631349782</v>
      </c>
      <c r="X906" s="99" t="n">
        <f aca="false">VLOOKUP($C906,Gas!$B$3:$E$2506,4)</f>
        <v>0.362754608374856</v>
      </c>
    </row>
    <row r="907" customFormat="false" ht="12.75" hidden="false" customHeight="false" outlineLevel="0" collapsed="false">
      <c r="A907" s="0" t="n">
        <f aca="false">YEAR(C907)</f>
        <v>2001</v>
      </c>
      <c r="B907" s="95" t="n">
        <f aca="false">MONTH(C907)+(YEAR(C907)-1998)*12</f>
        <v>42</v>
      </c>
      <c r="C907" s="101" t="n">
        <v>37070</v>
      </c>
      <c r="D907" s="102" t="n">
        <v>56.23</v>
      </c>
      <c r="E907" s="98" t="n">
        <f aca="false">LN(D907/D906)</f>
        <v>-0.0352936701416996</v>
      </c>
      <c r="F907" s="106" t="n">
        <f aca="false">STDEV(E898:E907)*SQRT(trade_day)</f>
        <v>2.51288942013621</v>
      </c>
      <c r="G907" s="97"/>
      <c r="H907" s="103" t="n">
        <f aca="false">IF(H$1="P",MAX(0,H$2-$D907),IF(H$1="C",MAX(0,$D907-H$2)))</f>
        <v>0</v>
      </c>
      <c r="I907" s="103" t="n">
        <f aca="false">IF(I$1="P",MAX(0,I$2-$D907),IF(I$1="C",MAX(0,$D907-I$2)))</f>
        <v>0</v>
      </c>
      <c r="J907" s="103" t="n">
        <f aca="false">IF(J$1="P",MAX(0,J$2-$D907),IF(J$1="C",MAX(0,$D907-J$2)))</f>
        <v>0</v>
      </c>
      <c r="K907" s="103" t="n">
        <f aca="false">IF(K$1="P",MAX(0,K$2-$D907),IF(K$1="C",MAX(0,$D907-K$2)))</f>
        <v>0</v>
      </c>
      <c r="L907" s="103" t="n">
        <f aca="false">IF(L$1="P",MAX(0,L$2-$D907),IF(L$1="C",MAX(0,$D907-L$2)))</f>
        <v>0</v>
      </c>
      <c r="M907" s="103" t="n">
        <f aca="false">IF(M$1="P",MAX(0,M$2-$D907),IF(M$1="C",MAX(0,$D907-M$2)))</f>
        <v>0</v>
      </c>
      <c r="N907" s="103" t="n">
        <f aca="false">IF(N$1="P",MAX(0,N$2-$D907),IF(N$1="C",MAX(0,$D907-N$2)))</f>
        <v>36.23</v>
      </c>
      <c r="O907" s="103" t="n">
        <f aca="false">IF(O$1="P",MAX(0,O$2-$D907),IF(O$1="C",MAX(0,$D907-O$2)))</f>
        <v>31.23</v>
      </c>
      <c r="P907" s="103" t="n">
        <f aca="false">IF(P$1="P",MAX(0,P$2-$D907),IF(P$1="C",MAX(0,$D907-P$2)))</f>
        <v>26.23</v>
      </c>
      <c r="Q907" s="103" t="n">
        <f aca="false">IF(Q$1="P",MAX(0,Q$2-$D907),IF(Q$1="C",MAX(0,$D907-Q$2)))</f>
        <v>21.23</v>
      </c>
      <c r="R907" s="103" t="n">
        <f aca="false">IF(R$1="P",MAX(0,R$2-$D907),IF(R$1="C",MAX(0,$D907-R$2)))</f>
        <v>16.23</v>
      </c>
      <c r="S907" s="103" t="n">
        <f aca="false">IF(S$1="P",MAX(0,S$2-$D907),IF(S$1="C",MAX(0,$D907-S$2)))</f>
        <v>6.23</v>
      </c>
      <c r="T907" s="103" t="n">
        <f aca="false">IF(T$1="P",MAX(0,T$2-$D907),IF(T$1="C",MAX(0,$D907-T$2)))</f>
        <v>0</v>
      </c>
      <c r="U907" s="104" t="n">
        <f aca="false">B907</f>
        <v>42</v>
      </c>
      <c r="V907" s="105" t="n">
        <f aca="false">VLOOKUP($C907,Gas!$B$3:$E$2506,2)</f>
        <v>3.385</v>
      </c>
      <c r="W907" s="46" t="n">
        <f aca="false">D907/V907</f>
        <v>16.6115214180207</v>
      </c>
      <c r="X907" s="99" t="n">
        <f aca="false">VLOOKUP($C907,Gas!$B$3:$E$2506,4)</f>
        <v>0.355359116131729</v>
      </c>
    </row>
    <row r="908" customFormat="false" ht="12.75" hidden="false" customHeight="false" outlineLevel="0" collapsed="false">
      <c r="A908" s="0" t="n">
        <f aca="false">YEAR(C908)</f>
        <v>2001</v>
      </c>
      <c r="B908" s="95" t="n">
        <f aca="false">MONTH(C908)+(YEAR(C908)-1998)*12</f>
        <v>42</v>
      </c>
      <c r="C908" s="101" t="n">
        <v>37071</v>
      </c>
      <c r="D908" s="102" t="n">
        <v>53.93</v>
      </c>
      <c r="E908" s="98" t="n">
        <f aca="false">LN(D908/D907)</f>
        <v>-0.0417635129549747</v>
      </c>
      <c r="F908" s="106" t="n">
        <f aca="false">STDEV(E899:E908)*SQRT(trade_day)</f>
        <v>2.5021597812106</v>
      </c>
      <c r="G908" s="97"/>
      <c r="H908" s="103" t="n">
        <f aca="false">IF(H$1="P",MAX(0,H$2-$D908),IF(H$1="C",MAX(0,$D908-H$2)))</f>
        <v>0</v>
      </c>
      <c r="I908" s="103" t="n">
        <f aca="false">IF(I$1="P",MAX(0,I$2-$D908),IF(I$1="C",MAX(0,$D908-I$2)))</f>
        <v>0</v>
      </c>
      <c r="J908" s="103" t="n">
        <f aca="false">IF(J$1="P",MAX(0,J$2-$D908),IF(J$1="C",MAX(0,$D908-J$2)))</f>
        <v>0</v>
      </c>
      <c r="K908" s="103" t="n">
        <f aca="false">IF(K$1="P",MAX(0,K$2-$D908),IF(K$1="C",MAX(0,$D908-K$2)))</f>
        <v>0</v>
      </c>
      <c r="L908" s="103" t="n">
        <f aca="false">IF(L$1="P",MAX(0,L$2-$D908),IF(L$1="C",MAX(0,$D908-L$2)))</f>
        <v>0</v>
      </c>
      <c r="M908" s="103" t="n">
        <f aca="false">IF(M$1="P",MAX(0,M$2-$D908),IF(M$1="C",MAX(0,$D908-M$2)))</f>
        <v>0</v>
      </c>
      <c r="N908" s="103" t="n">
        <f aca="false">IF(N$1="P",MAX(0,N$2-$D908),IF(N$1="C",MAX(0,$D908-N$2)))</f>
        <v>33.93</v>
      </c>
      <c r="O908" s="103" t="n">
        <f aca="false">IF(O$1="P",MAX(0,O$2-$D908),IF(O$1="C",MAX(0,$D908-O$2)))</f>
        <v>28.93</v>
      </c>
      <c r="P908" s="103" t="n">
        <f aca="false">IF(P$1="P",MAX(0,P$2-$D908),IF(P$1="C",MAX(0,$D908-P$2)))</f>
        <v>23.93</v>
      </c>
      <c r="Q908" s="103" t="n">
        <f aca="false">IF(Q$1="P",MAX(0,Q$2-$D908),IF(Q$1="C",MAX(0,$D908-Q$2)))</f>
        <v>18.93</v>
      </c>
      <c r="R908" s="103" t="n">
        <f aca="false">IF(R$1="P",MAX(0,R$2-$D908),IF(R$1="C",MAX(0,$D908-R$2)))</f>
        <v>13.93</v>
      </c>
      <c r="S908" s="103" t="n">
        <f aca="false">IF(S$1="P",MAX(0,S$2-$D908),IF(S$1="C",MAX(0,$D908-S$2)))</f>
        <v>3.93</v>
      </c>
      <c r="T908" s="103" t="n">
        <f aca="false">IF(T$1="P",MAX(0,T$2-$D908),IF(T$1="C",MAX(0,$D908-T$2)))</f>
        <v>0</v>
      </c>
      <c r="U908" s="104" t="n">
        <f aca="false">B908</f>
        <v>42</v>
      </c>
      <c r="V908" s="105" t="n">
        <f aca="false">VLOOKUP($C908,Gas!$B$3:$E$2506,2)</f>
        <v>3.215</v>
      </c>
      <c r="W908" s="46" t="n">
        <f aca="false">D908/V908</f>
        <v>16.7744945567652</v>
      </c>
      <c r="X908" s="99" t="n">
        <f aca="false">VLOOKUP($C908,Gas!$B$3:$E$2506,4)</f>
        <v>0.394576504997541</v>
      </c>
    </row>
    <row r="909" customFormat="false" ht="12.75" hidden="false" customHeight="false" outlineLevel="0" collapsed="false">
      <c r="A909" s="0" t="n">
        <f aca="false">YEAR(C909)</f>
        <v>2001</v>
      </c>
      <c r="B909" s="95" t="n">
        <f aca="false">MONTH(C909)+(YEAR(C909)-1998)*12</f>
        <v>43</v>
      </c>
      <c r="C909" s="101" t="n">
        <v>37074</v>
      </c>
      <c r="D909" s="102" t="n">
        <v>36.69</v>
      </c>
      <c r="E909" s="98" t="n">
        <f aca="false">LN(D909/D908)</f>
        <v>-0.385182670981945</v>
      </c>
      <c r="F909" s="106" t="n">
        <f aca="false">STDEV(E900:E909)*SQRT(trade_day)</f>
        <v>3.12520763584569</v>
      </c>
      <c r="G909" s="97"/>
      <c r="H909" s="103" t="n">
        <f aca="false">IF(H$1="P",MAX(0,H$2-$D909),IF(H$1="C",MAX(0,$D909-H$2)))</f>
        <v>0</v>
      </c>
      <c r="I909" s="103" t="n">
        <f aca="false">IF(I$1="P",MAX(0,I$2-$D909),IF(I$1="C",MAX(0,$D909-I$2)))</f>
        <v>0</v>
      </c>
      <c r="J909" s="103" t="n">
        <f aca="false">IF(J$1="P",MAX(0,J$2-$D909),IF(J$1="C",MAX(0,$D909-J$2)))</f>
        <v>0</v>
      </c>
      <c r="K909" s="103" t="n">
        <f aca="false">IF(K$1="P",MAX(0,K$2-$D909),IF(K$1="C",MAX(0,$D909-K$2)))</f>
        <v>0</v>
      </c>
      <c r="L909" s="103" t="n">
        <f aca="false">IF(L$1="P",MAX(0,L$2-$D909),IF(L$1="C",MAX(0,$D909-L$2)))</f>
        <v>3.31</v>
      </c>
      <c r="M909" s="103" t="n">
        <f aca="false">IF(M$1="P",MAX(0,M$2-$D909),IF(M$1="C",MAX(0,$D909-M$2)))</f>
        <v>13.31</v>
      </c>
      <c r="N909" s="103" t="n">
        <f aca="false">IF(N$1="P",MAX(0,N$2-$D909),IF(N$1="C",MAX(0,$D909-N$2)))</f>
        <v>16.69</v>
      </c>
      <c r="O909" s="103" t="n">
        <f aca="false">IF(O$1="P",MAX(0,O$2-$D909),IF(O$1="C",MAX(0,$D909-O$2)))</f>
        <v>11.69</v>
      </c>
      <c r="P909" s="103" t="n">
        <f aca="false">IF(P$1="P",MAX(0,P$2-$D909),IF(P$1="C",MAX(0,$D909-P$2)))</f>
        <v>6.69</v>
      </c>
      <c r="Q909" s="103" t="n">
        <f aca="false">IF(Q$1="P",MAX(0,Q$2-$D909),IF(Q$1="C",MAX(0,$D909-Q$2)))</f>
        <v>1.69</v>
      </c>
      <c r="R909" s="103" t="n">
        <f aca="false">IF(R$1="P",MAX(0,R$2-$D909),IF(R$1="C",MAX(0,$D909-R$2)))</f>
        <v>0</v>
      </c>
      <c r="S909" s="103" t="n">
        <f aca="false">IF(S$1="P",MAX(0,S$2-$D909),IF(S$1="C",MAX(0,$D909-S$2)))</f>
        <v>0</v>
      </c>
      <c r="T909" s="103" t="n">
        <f aca="false">IF(T$1="P",MAX(0,T$2-$D909),IF(T$1="C",MAX(0,$D909-T$2)))</f>
        <v>0</v>
      </c>
      <c r="U909" s="104" t="n">
        <f aca="false">B909</f>
        <v>43</v>
      </c>
      <c r="V909" s="105" t="n">
        <f aca="false">VLOOKUP($C909,Gas!$B$3:$E$2506,2)</f>
        <v>2.995</v>
      </c>
      <c r="W909" s="46" t="n">
        <f aca="false">D909/V909</f>
        <v>12.2504173622704</v>
      </c>
      <c r="X909" s="99" t="n">
        <f aca="false">VLOOKUP($C909,Gas!$B$3:$E$2506,4)</f>
        <v>0.491951578669791</v>
      </c>
    </row>
    <row r="910" customFormat="false" ht="12.75" hidden="false" customHeight="false" outlineLevel="0" collapsed="false">
      <c r="A910" s="0" t="n">
        <f aca="false">YEAR(C910)</f>
        <v>2001</v>
      </c>
      <c r="B910" s="95" t="n">
        <f aca="false">MONTH(C910)+(YEAR(C910)-1998)*12</f>
        <v>43</v>
      </c>
      <c r="C910" s="101" t="n">
        <v>37075</v>
      </c>
      <c r="D910" s="102" t="n">
        <v>32.4</v>
      </c>
      <c r="E910" s="98" t="n">
        <f aca="false">LN(D910/D909)</f>
        <v>-0.124345815568907</v>
      </c>
      <c r="F910" s="106" t="n">
        <f aca="false">STDEV(E901:E910)*SQRT(trade_day)</f>
        <v>2.88958544917247</v>
      </c>
      <c r="G910" s="97"/>
      <c r="H910" s="103" t="n">
        <f aca="false">IF(H$1="P",MAX(0,H$2-$D910),IF(H$1="C",MAX(0,$D910-H$2)))</f>
        <v>0</v>
      </c>
      <c r="I910" s="103" t="n">
        <f aca="false">IF(I$1="P",MAX(0,I$2-$D910),IF(I$1="C",MAX(0,$D910-I$2)))</f>
        <v>0</v>
      </c>
      <c r="J910" s="103" t="n">
        <f aca="false">IF(J$1="P",MAX(0,J$2-$D910),IF(J$1="C",MAX(0,$D910-J$2)))</f>
        <v>0</v>
      </c>
      <c r="K910" s="103" t="n">
        <f aca="false">IF(K$1="P",MAX(0,K$2-$D910),IF(K$1="C",MAX(0,$D910-K$2)))</f>
        <v>2.6</v>
      </c>
      <c r="L910" s="103" t="n">
        <f aca="false">IF(L$1="P",MAX(0,L$2-$D910),IF(L$1="C",MAX(0,$D910-L$2)))</f>
        <v>7.6</v>
      </c>
      <c r="M910" s="103" t="n">
        <f aca="false">IF(M$1="P",MAX(0,M$2-$D910),IF(M$1="C",MAX(0,$D910-M$2)))</f>
        <v>17.6</v>
      </c>
      <c r="N910" s="103" t="n">
        <f aca="false">IF(N$1="P",MAX(0,N$2-$D910),IF(N$1="C",MAX(0,$D910-N$2)))</f>
        <v>12.4</v>
      </c>
      <c r="O910" s="103" t="n">
        <f aca="false">IF(O$1="P",MAX(0,O$2-$D910),IF(O$1="C",MAX(0,$D910-O$2)))</f>
        <v>7.4</v>
      </c>
      <c r="P910" s="103" t="n">
        <f aca="false">IF(P$1="P",MAX(0,P$2-$D910),IF(P$1="C",MAX(0,$D910-P$2)))</f>
        <v>2.4</v>
      </c>
      <c r="Q910" s="103" t="n">
        <f aca="false">IF(Q$1="P",MAX(0,Q$2-$D910),IF(Q$1="C",MAX(0,$D910-Q$2)))</f>
        <v>0</v>
      </c>
      <c r="R910" s="103" t="n">
        <f aca="false">IF(R$1="P",MAX(0,R$2-$D910),IF(R$1="C",MAX(0,$D910-R$2)))</f>
        <v>0</v>
      </c>
      <c r="S910" s="103" t="n">
        <f aca="false">IF(S$1="P",MAX(0,S$2-$D910),IF(S$1="C",MAX(0,$D910-S$2)))</f>
        <v>0</v>
      </c>
      <c r="T910" s="103" t="n">
        <f aca="false">IF(T$1="P",MAX(0,T$2-$D910),IF(T$1="C",MAX(0,$D910-T$2)))</f>
        <v>0</v>
      </c>
      <c r="U910" s="104" t="n">
        <f aca="false">B910</f>
        <v>43</v>
      </c>
      <c r="V910" s="105" t="n">
        <f aca="false">VLOOKUP($C910,Gas!$B$3:$E$2506,2)</f>
        <v>2.93</v>
      </c>
      <c r="W910" s="46" t="n">
        <f aca="false">D910/V910</f>
        <v>11.0580204778157</v>
      </c>
      <c r="X910" s="99" t="n">
        <f aca="false">VLOOKUP($C910,Gas!$B$3:$E$2506,4)</f>
        <v>0.471901108258497</v>
      </c>
    </row>
    <row r="911" customFormat="false" ht="12.75" hidden="false" customHeight="false" outlineLevel="0" collapsed="false">
      <c r="A911" s="0" t="n">
        <f aca="false">YEAR(C911)</f>
        <v>2001</v>
      </c>
      <c r="B911" s="95" t="n">
        <f aca="false">MONTH(C911)+(YEAR(C911)-1998)*12</f>
        <v>43</v>
      </c>
      <c r="C911" s="101" t="n">
        <v>37077</v>
      </c>
      <c r="D911" s="102" t="n">
        <v>29.07</v>
      </c>
      <c r="E911" s="98" t="n">
        <f aca="false">LN(D911/D910)</f>
        <v>-0.108451708227499</v>
      </c>
      <c r="F911" s="106" t="n">
        <f aca="false">STDEV(E902:E911)*SQRT(trade_day)</f>
        <v>2.90786265441098</v>
      </c>
      <c r="G911" s="97"/>
      <c r="H911" s="103" t="n">
        <f aca="false">IF(H$1="P",MAX(0,H$2-$D911),IF(H$1="C",MAX(0,$D911-H$2)))</f>
        <v>0</v>
      </c>
      <c r="I911" s="103" t="n">
        <f aca="false">IF(I$1="P",MAX(0,I$2-$D911),IF(I$1="C",MAX(0,$D911-I$2)))</f>
        <v>0</v>
      </c>
      <c r="J911" s="103" t="n">
        <f aca="false">IF(J$1="P",MAX(0,J$2-$D911),IF(J$1="C",MAX(0,$D911-J$2)))</f>
        <v>0.93</v>
      </c>
      <c r="K911" s="103" t="n">
        <f aca="false">IF(K$1="P",MAX(0,K$2-$D911),IF(K$1="C",MAX(0,$D911-K$2)))</f>
        <v>5.93</v>
      </c>
      <c r="L911" s="103" t="n">
        <f aca="false">IF(L$1="P",MAX(0,L$2-$D911),IF(L$1="C",MAX(0,$D911-L$2)))</f>
        <v>10.93</v>
      </c>
      <c r="M911" s="103" t="n">
        <f aca="false">IF(M$1="P",MAX(0,M$2-$D911),IF(M$1="C",MAX(0,$D911-M$2)))</f>
        <v>20.93</v>
      </c>
      <c r="N911" s="103" t="n">
        <f aca="false">IF(N$1="P",MAX(0,N$2-$D911),IF(N$1="C",MAX(0,$D911-N$2)))</f>
        <v>9.07</v>
      </c>
      <c r="O911" s="103" t="n">
        <f aca="false">IF(O$1="P",MAX(0,O$2-$D911),IF(O$1="C",MAX(0,$D911-O$2)))</f>
        <v>4.07</v>
      </c>
      <c r="P911" s="103" t="n">
        <f aca="false">IF(P$1="P",MAX(0,P$2-$D911),IF(P$1="C",MAX(0,$D911-P$2)))</f>
        <v>0</v>
      </c>
      <c r="Q911" s="103" t="n">
        <f aca="false">IF(Q$1="P",MAX(0,Q$2-$D911),IF(Q$1="C",MAX(0,$D911-Q$2)))</f>
        <v>0</v>
      </c>
      <c r="R911" s="103" t="n">
        <f aca="false">IF(R$1="P",MAX(0,R$2-$D911),IF(R$1="C",MAX(0,$D911-R$2)))</f>
        <v>0</v>
      </c>
      <c r="S911" s="103" t="n">
        <f aca="false">IF(S$1="P",MAX(0,S$2-$D911),IF(S$1="C",MAX(0,$D911-S$2)))</f>
        <v>0</v>
      </c>
      <c r="T911" s="103" t="n">
        <f aca="false">IF(T$1="P",MAX(0,T$2-$D911),IF(T$1="C",MAX(0,$D911-T$2)))</f>
        <v>0</v>
      </c>
      <c r="U911" s="104" t="n">
        <f aca="false">B911</f>
        <v>43</v>
      </c>
      <c r="V911" s="105" t="n">
        <f aca="false">VLOOKUP($C911,Gas!$B$3:$E$2506,2)</f>
        <v>3</v>
      </c>
      <c r="W911" s="46" t="n">
        <f aca="false">D911/V911</f>
        <v>9.69</v>
      </c>
      <c r="X911" s="99" t="n">
        <f aca="false">VLOOKUP($C911,Gas!$B$3:$E$2506,4)</f>
        <v>0.535669722934304</v>
      </c>
    </row>
    <row r="912" customFormat="false" ht="12.75" hidden="false" customHeight="false" outlineLevel="0" collapsed="false">
      <c r="A912" s="0" t="n">
        <f aca="false">YEAR(C912)</f>
        <v>2001</v>
      </c>
      <c r="B912" s="95" t="n">
        <f aca="false">MONTH(C912)+(YEAR(C912)-1998)*12</f>
        <v>43</v>
      </c>
      <c r="C912" s="101" t="n">
        <v>37078</v>
      </c>
      <c r="D912" s="102" t="n">
        <v>26.48</v>
      </c>
      <c r="E912" s="98" t="n">
        <f aca="false">LN(D912/D911)</f>
        <v>-0.0933169835019771</v>
      </c>
      <c r="F912" s="106" t="n">
        <f aca="false">STDEV(E903:E912)*SQRT(trade_day)</f>
        <v>2.80711451742029</v>
      </c>
      <c r="G912" s="97"/>
      <c r="H912" s="103" t="n">
        <f aca="false">IF(H$1="P",MAX(0,H$2-$D912),IF(H$1="C",MAX(0,$D912-H$2)))</f>
        <v>0</v>
      </c>
      <c r="I912" s="103" t="n">
        <f aca="false">IF(I$1="P",MAX(0,I$2-$D912),IF(I$1="C",MAX(0,$D912-I$2)))</f>
        <v>0</v>
      </c>
      <c r="J912" s="103" t="n">
        <f aca="false">IF(J$1="P",MAX(0,J$2-$D912),IF(J$1="C",MAX(0,$D912-J$2)))</f>
        <v>3.52</v>
      </c>
      <c r="K912" s="103" t="n">
        <f aca="false">IF(K$1="P",MAX(0,K$2-$D912),IF(K$1="C",MAX(0,$D912-K$2)))</f>
        <v>8.52</v>
      </c>
      <c r="L912" s="103" t="n">
        <f aca="false">IF(L$1="P",MAX(0,L$2-$D912),IF(L$1="C",MAX(0,$D912-L$2)))</f>
        <v>13.52</v>
      </c>
      <c r="M912" s="103" t="n">
        <f aca="false">IF(M$1="P",MAX(0,M$2-$D912),IF(M$1="C",MAX(0,$D912-M$2)))</f>
        <v>23.52</v>
      </c>
      <c r="N912" s="103" t="n">
        <f aca="false">IF(N$1="P",MAX(0,N$2-$D912),IF(N$1="C",MAX(0,$D912-N$2)))</f>
        <v>6.48</v>
      </c>
      <c r="O912" s="103" t="n">
        <f aca="false">IF(O$1="P",MAX(0,O$2-$D912),IF(O$1="C",MAX(0,$D912-O$2)))</f>
        <v>1.48</v>
      </c>
      <c r="P912" s="103" t="n">
        <f aca="false">IF(P$1="P",MAX(0,P$2-$D912),IF(P$1="C",MAX(0,$D912-P$2)))</f>
        <v>0</v>
      </c>
      <c r="Q912" s="103" t="n">
        <f aca="false">IF(Q$1="P",MAX(0,Q$2-$D912),IF(Q$1="C",MAX(0,$D912-Q$2)))</f>
        <v>0</v>
      </c>
      <c r="R912" s="103" t="n">
        <f aca="false">IF(R$1="P",MAX(0,R$2-$D912),IF(R$1="C",MAX(0,$D912-R$2)))</f>
        <v>0</v>
      </c>
      <c r="S912" s="103" t="n">
        <f aca="false">IF(S$1="P",MAX(0,S$2-$D912),IF(S$1="C",MAX(0,$D912-S$2)))</f>
        <v>0</v>
      </c>
      <c r="T912" s="103" t="n">
        <f aca="false">IF(T$1="P",MAX(0,T$2-$D912),IF(T$1="C",MAX(0,$D912-T$2)))</f>
        <v>0</v>
      </c>
      <c r="U912" s="104" t="n">
        <f aca="false">B912</f>
        <v>43</v>
      </c>
      <c r="V912" s="105" t="n">
        <f aca="false">VLOOKUP($C912,Gas!$B$3:$E$2506,2)</f>
        <v>3.1</v>
      </c>
      <c r="W912" s="46" t="n">
        <f aca="false">D912/V912</f>
        <v>8.54193548387097</v>
      </c>
      <c r="X912" s="99" t="n">
        <f aca="false">VLOOKUP($C912,Gas!$B$3:$E$2506,4)</f>
        <v>0.611307909646224</v>
      </c>
    </row>
    <row r="913" customFormat="false" ht="12.75" hidden="false" customHeight="false" outlineLevel="0" collapsed="false">
      <c r="A913" s="0" t="n">
        <f aca="false">YEAR(C913)</f>
        <v>2001</v>
      </c>
      <c r="B913" s="95" t="n">
        <f aca="false">MONTH(C913)+(YEAR(C913)-1998)*12</f>
        <v>43</v>
      </c>
      <c r="C913" s="101" t="n">
        <v>37081</v>
      </c>
      <c r="D913" s="102" t="n">
        <v>35.95</v>
      </c>
      <c r="E913" s="98" t="n">
        <f aca="false">LN(D913/D912)</f>
        <v>0.305739353098248</v>
      </c>
      <c r="F913" s="106" t="n">
        <f aca="false">STDEV(E904:E913)*SQRT(trade_day)</f>
        <v>3.23131259055974</v>
      </c>
      <c r="G913" s="97"/>
      <c r="H913" s="103" t="n">
        <f aca="false">IF(H$1="P",MAX(0,H$2-$D913),IF(H$1="C",MAX(0,$D913-H$2)))</f>
        <v>0</v>
      </c>
      <c r="I913" s="103" t="n">
        <f aca="false">IF(I$1="P",MAX(0,I$2-$D913),IF(I$1="C",MAX(0,$D913-I$2)))</f>
        <v>0</v>
      </c>
      <c r="J913" s="103" t="n">
        <f aca="false">IF(J$1="P",MAX(0,J$2-$D913),IF(J$1="C",MAX(0,$D913-J$2)))</f>
        <v>0</v>
      </c>
      <c r="K913" s="103" t="n">
        <f aca="false">IF(K$1="P",MAX(0,K$2-$D913),IF(K$1="C",MAX(0,$D913-K$2)))</f>
        <v>0</v>
      </c>
      <c r="L913" s="103" t="n">
        <f aca="false">IF(L$1="P",MAX(0,L$2-$D913),IF(L$1="C",MAX(0,$D913-L$2)))</f>
        <v>4.05</v>
      </c>
      <c r="M913" s="103" t="n">
        <f aca="false">IF(M$1="P",MAX(0,M$2-$D913),IF(M$1="C",MAX(0,$D913-M$2)))</f>
        <v>14.05</v>
      </c>
      <c r="N913" s="103" t="n">
        <f aca="false">IF(N$1="P",MAX(0,N$2-$D913),IF(N$1="C",MAX(0,$D913-N$2)))</f>
        <v>15.95</v>
      </c>
      <c r="O913" s="103" t="n">
        <f aca="false">IF(O$1="P",MAX(0,O$2-$D913),IF(O$1="C",MAX(0,$D913-O$2)))</f>
        <v>10.95</v>
      </c>
      <c r="P913" s="103" t="n">
        <f aca="false">IF(P$1="P",MAX(0,P$2-$D913),IF(P$1="C",MAX(0,$D913-P$2)))</f>
        <v>5.95</v>
      </c>
      <c r="Q913" s="103" t="n">
        <f aca="false">IF(Q$1="P",MAX(0,Q$2-$D913),IF(Q$1="C",MAX(0,$D913-Q$2)))</f>
        <v>0.950000000000003</v>
      </c>
      <c r="R913" s="103" t="n">
        <f aca="false">IF(R$1="P",MAX(0,R$2-$D913),IF(R$1="C",MAX(0,$D913-R$2)))</f>
        <v>0</v>
      </c>
      <c r="S913" s="103" t="n">
        <f aca="false">IF(S$1="P",MAX(0,S$2-$D913),IF(S$1="C",MAX(0,$D913-S$2)))</f>
        <v>0</v>
      </c>
      <c r="T913" s="103" t="n">
        <f aca="false">IF(T$1="P",MAX(0,T$2-$D913),IF(T$1="C",MAX(0,$D913-T$2)))</f>
        <v>0</v>
      </c>
      <c r="U913" s="104" t="n">
        <f aca="false">B913</f>
        <v>43</v>
      </c>
      <c r="V913" s="105" t="n">
        <f aca="false">VLOOKUP($C913,Gas!$B$3:$E$2506,2)</f>
        <v>2.995</v>
      </c>
      <c r="W913" s="46" t="n">
        <f aca="false">D913/V913</f>
        <v>12.0033388981636</v>
      </c>
      <c r="X913" s="99" t="n">
        <f aca="false">VLOOKUP($C913,Gas!$B$3:$E$2506,4)</f>
        <v>0.563276852408696</v>
      </c>
    </row>
    <row r="914" customFormat="false" ht="12.75" hidden="false" customHeight="false" outlineLevel="0" collapsed="false">
      <c r="A914" s="0" t="n">
        <f aca="false">YEAR(C914)</f>
        <v>2001</v>
      </c>
      <c r="B914" s="95" t="n">
        <f aca="false">MONTH(C914)+(YEAR(C914)-1998)*12</f>
        <v>43</v>
      </c>
      <c r="C914" s="101" t="n">
        <v>37082</v>
      </c>
      <c r="D914" s="102" t="n">
        <v>39.19</v>
      </c>
      <c r="E914" s="98" t="n">
        <f aca="false">LN(D914/D913)</f>
        <v>0.0862925280444842</v>
      </c>
      <c r="F914" s="106" t="n">
        <f aca="false">STDEV(E905:E914)*SQRT(trade_day)</f>
        <v>3.17901066429686</v>
      </c>
      <c r="G914" s="97"/>
      <c r="H914" s="103" t="n">
        <f aca="false">IF(H$1="P",MAX(0,H$2-$D914),IF(H$1="C",MAX(0,$D914-H$2)))</f>
        <v>0</v>
      </c>
      <c r="I914" s="103" t="n">
        <f aca="false">IF(I$1="P",MAX(0,I$2-$D914),IF(I$1="C",MAX(0,$D914-I$2)))</f>
        <v>0</v>
      </c>
      <c r="J914" s="103" t="n">
        <f aca="false">IF(J$1="P",MAX(0,J$2-$D914),IF(J$1="C",MAX(0,$D914-J$2)))</f>
        <v>0</v>
      </c>
      <c r="K914" s="103" t="n">
        <f aca="false">IF(K$1="P",MAX(0,K$2-$D914),IF(K$1="C",MAX(0,$D914-K$2)))</f>
        <v>0</v>
      </c>
      <c r="L914" s="103" t="n">
        <f aca="false">IF(L$1="P",MAX(0,L$2-$D914),IF(L$1="C",MAX(0,$D914-L$2)))</f>
        <v>0.810000000000002</v>
      </c>
      <c r="M914" s="103" t="n">
        <f aca="false">IF(M$1="P",MAX(0,M$2-$D914),IF(M$1="C",MAX(0,$D914-M$2)))</f>
        <v>10.81</v>
      </c>
      <c r="N914" s="103" t="n">
        <f aca="false">IF(N$1="P",MAX(0,N$2-$D914),IF(N$1="C",MAX(0,$D914-N$2)))</f>
        <v>19.19</v>
      </c>
      <c r="O914" s="103" t="n">
        <f aca="false">IF(O$1="P",MAX(0,O$2-$D914),IF(O$1="C",MAX(0,$D914-O$2)))</f>
        <v>14.19</v>
      </c>
      <c r="P914" s="103" t="n">
        <f aca="false">IF(P$1="P",MAX(0,P$2-$D914),IF(P$1="C",MAX(0,$D914-P$2)))</f>
        <v>9.19</v>
      </c>
      <c r="Q914" s="103" t="n">
        <f aca="false">IF(Q$1="P",MAX(0,Q$2-$D914),IF(Q$1="C",MAX(0,$D914-Q$2)))</f>
        <v>4.19</v>
      </c>
      <c r="R914" s="103" t="n">
        <f aca="false">IF(R$1="P",MAX(0,R$2-$D914),IF(R$1="C",MAX(0,$D914-R$2)))</f>
        <v>0</v>
      </c>
      <c r="S914" s="103" t="n">
        <f aca="false">IF(S$1="P",MAX(0,S$2-$D914),IF(S$1="C",MAX(0,$D914-S$2)))</f>
        <v>0</v>
      </c>
      <c r="T914" s="103" t="n">
        <f aca="false">IF(T$1="P",MAX(0,T$2-$D914),IF(T$1="C",MAX(0,$D914-T$2)))</f>
        <v>0</v>
      </c>
      <c r="U914" s="104" t="n">
        <f aca="false">B914</f>
        <v>43</v>
      </c>
      <c r="V914" s="105" t="n">
        <f aca="false">VLOOKUP($C914,Gas!$B$3:$E$2506,2)</f>
        <v>3.1</v>
      </c>
      <c r="W914" s="46" t="n">
        <f aca="false">D914/V914</f>
        <v>12.641935483871</v>
      </c>
      <c r="X914" s="99" t="n">
        <f aca="false">VLOOKUP($C914,Gas!$B$3:$E$2506,4)</f>
        <v>0.616790213692392</v>
      </c>
    </row>
    <row r="915" customFormat="false" ht="12.75" hidden="false" customHeight="false" outlineLevel="0" collapsed="false">
      <c r="A915" s="0" t="n">
        <f aca="false">YEAR(C915)</f>
        <v>2001</v>
      </c>
      <c r="B915" s="95" t="n">
        <f aca="false">MONTH(C915)+(YEAR(C915)-1998)*12</f>
        <v>43</v>
      </c>
      <c r="C915" s="101" t="n">
        <v>37083</v>
      </c>
      <c r="D915" s="102" t="n">
        <v>35.76</v>
      </c>
      <c r="E915" s="98" t="n">
        <f aca="false">LN(D915/D914)</f>
        <v>-0.0915916619062268</v>
      </c>
      <c r="F915" s="106" t="n">
        <f aca="false">STDEV(E906:E915)*SQRT(trade_day)</f>
        <v>3.06556081383511</v>
      </c>
      <c r="G915" s="97"/>
      <c r="H915" s="103" t="n">
        <f aca="false">IF(H$1="P",MAX(0,H$2-$D915),IF(H$1="C",MAX(0,$D915-H$2)))</f>
        <v>0</v>
      </c>
      <c r="I915" s="103" t="n">
        <f aca="false">IF(I$1="P",MAX(0,I$2-$D915),IF(I$1="C",MAX(0,$D915-I$2)))</f>
        <v>0</v>
      </c>
      <c r="J915" s="103" t="n">
        <f aca="false">IF(J$1="P",MAX(0,J$2-$D915),IF(J$1="C",MAX(0,$D915-J$2)))</f>
        <v>0</v>
      </c>
      <c r="K915" s="103" t="n">
        <f aca="false">IF(K$1="P",MAX(0,K$2-$D915),IF(K$1="C",MAX(0,$D915-K$2)))</f>
        <v>0</v>
      </c>
      <c r="L915" s="103" t="n">
        <f aca="false">IF(L$1="P",MAX(0,L$2-$D915),IF(L$1="C",MAX(0,$D915-L$2)))</f>
        <v>4.24</v>
      </c>
      <c r="M915" s="103" t="n">
        <f aca="false">IF(M$1="P",MAX(0,M$2-$D915),IF(M$1="C",MAX(0,$D915-M$2)))</f>
        <v>14.24</v>
      </c>
      <c r="N915" s="103" t="n">
        <f aca="false">IF(N$1="P",MAX(0,N$2-$D915),IF(N$1="C",MAX(0,$D915-N$2)))</f>
        <v>15.76</v>
      </c>
      <c r="O915" s="103" t="n">
        <f aca="false">IF(O$1="P",MAX(0,O$2-$D915),IF(O$1="C",MAX(0,$D915-O$2)))</f>
        <v>10.76</v>
      </c>
      <c r="P915" s="103" t="n">
        <f aca="false">IF(P$1="P",MAX(0,P$2-$D915),IF(P$1="C",MAX(0,$D915-P$2)))</f>
        <v>5.76</v>
      </c>
      <c r="Q915" s="103" t="n">
        <f aca="false">IF(Q$1="P",MAX(0,Q$2-$D915),IF(Q$1="C",MAX(0,$D915-Q$2)))</f>
        <v>0.759999999999998</v>
      </c>
      <c r="R915" s="103" t="n">
        <f aca="false">IF(R$1="P",MAX(0,R$2-$D915),IF(R$1="C",MAX(0,$D915-R$2)))</f>
        <v>0</v>
      </c>
      <c r="S915" s="103" t="n">
        <f aca="false">IF(S$1="P",MAX(0,S$2-$D915),IF(S$1="C",MAX(0,$D915-S$2)))</f>
        <v>0</v>
      </c>
      <c r="T915" s="103" t="n">
        <f aca="false">IF(T$1="P",MAX(0,T$2-$D915),IF(T$1="C",MAX(0,$D915-T$2)))</f>
        <v>0</v>
      </c>
      <c r="U915" s="104" t="n">
        <f aca="false">B915</f>
        <v>43</v>
      </c>
      <c r="V915" s="105" t="n">
        <f aca="false">VLOOKUP($C915,Gas!$B$3:$E$2506,2)</f>
        <v>3.18</v>
      </c>
      <c r="W915" s="46" t="n">
        <f aca="false">D915/V915</f>
        <v>11.2452830188679</v>
      </c>
      <c r="X915" s="99" t="n">
        <f aca="false">VLOOKUP($C915,Gas!$B$3:$E$2506,4)</f>
        <v>0.440229141599072</v>
      </c>
    </row>
    <row r="916" customFormat="false" ht="12.75" hidden="false" customHeight="false" outlineLevel="0" collapsed="false">
      <c r="A916" s="0" t="n">
        <f aca="false">YEAR(C916)</f>
        <v>2001</v>
      </c>
      <c r="B916" s="95" t="n">
        <f aca="false">MONTH(C916)+(YEAR(C916)-1998)*12</f>
        <v>43</v>
      </c>
      <c r="C916" s="101" t="n">
        <v>37084</v>
      </c>
      <c r="D916" s="102" t="n">
        <v>31.53</v>
      </c>
      <c r="E916" s="98" t="n">
        <f aca="false">LN(D916/D915)</f>
        <v>-0.125890476748344</v>
      </c>
      <c r="F916" s="106" t="n">
        <f aca="false">STDEV(E907:E916)*SQRT(trade_day)</f>
        <v>2.76270813467837</v>
      </c>
      <c r="G916" s="97"/>
      <c r="H916" s="103" t="n">
        <f aca="false">IF(H$1="P",MAX(0,H$2-$D916),IF(H$1="C",MAX(0,$D916-H$2)))</f>
        <v>0</v>
      </c>
      <c r="I916" s="103" t="n">
        <f aca="false">IF(I$1="P",MAX(0,I$2-$D916),IF(I$1="C",MAX(0,$D916-I$2)))</f>
        <v>0</v>
      </c>
      <c r="J916" s="103" t="n">
        <f aca="false">IF(J$1="P",MAX(0,J$2-$D916),IF(J$1="C",MAX(0,$D916-J$2)))</f>
        <v>0</v>
      </c>
      <c r="K916" s="103" t="n">
        <f aca="false">IF(K$1="P",MAX(0,K$2-$D916),IF(K$1="C",MAX(0,$D916-K$2)))</f>
        <v>3.47</v>
      </c>
      <c r="L916" s="103" t="n">
        <f aca="false">IF(L$1="P",MAX(0,L$2-$D916),IF(L$1="C",MAX(0,$D916-L$2)))</f>
        <v>8.47</v>
      </c>
      <c r="M916" s="103" t="n">
        <f aca="false">IF(M$1="P",MAX(0,M$2-$D916),IF(M$1="C",MAX(0,$D916-M$2)))</f>
        <v>18.47</v>
      </c>
      <c r="N916" s="103" t="n">
        <f aca="false">IF(N$1="P",MAX(0,N$2-$D916),IF(N$1="C",MAX(0,$D916-N$2)))</f>
        <v>11.53</v>
      </c>
      <c r="O916" s="103" t="n">
        <f aca="false">IF(O$1="P",MAX(0,O$2-$D916),IF(O$1="C",MAX(0,$D916-O$2)))</f>
        <v>6.53</v>
      </c>
      <c r="P916" s="103" t="n">
        <f aca="false">IF(P$1="P",MAX(0,P$2-$D916),IF(P$1="C",MAX(0,$D916-P$2)))</f>
        <v>1.53</v>
      </c>
      <c r="Q916" s="103" t="n">
        <f aca="false">IF(Q$1="P",MAX(0,Q$2-$D916),IF(Q$1="C",MAX(0,$D916-Q$2)))</f>
        <v>0</v>
      </c>
      <c r="R916" s="103" t="n">
        <f aca="false">IF(R$1="P",MAX(0,R$2-$D916),IF(R$1="C",MAX(0,$D916-R$2)))</f>
        <v>0</v>
      </c>
      <c r="S916" s="103" t="n">
        <f aca="false">IF(S$1="P",MAX(0,S$2-$D916),IF(S$1="C",MAX(0,$D916-S$2)))</f>
        <v>0</v>
      </c>
      <c r="T916" s="103" t="n">
        <f aca="false">IF(T$1="P",MAX(0,T$2-$D916),IF(T$1="C",MAX(0,$D916-T$2)))</f>
        <v>0</v>
      </c>
      <c r="U916" s="104" t="n">
        <f aca="false">B916</f>
        <v>43</v>
      </c>
      <c r="V916" s="105" t="n">
        <f aca="false">VLOOKUP($C916,Gas!$B$3:$E$2506,2)</f>
        <v>3.205</v>
      </c>
      <c r="W916" s="46" t="n">
        <f aca="false">D916/V916</f>
        <v>9.83775351014041</v>
      </c>
      <c r="X916" s="99" t="n">
        <f aca="false">VLOOKUP($C916,Gas!$B$3:$E$2506,4)</f>
        <v>0.438443783937567</v>
      </c>
    </row>
    <row r="917" customFormat="false" ht="12.75" hidden="false" customHeight="false" outlineLevel="0" collapsed="false">
      <c r="A917" s="0" t="n">
        <f aca="false">YEAR(C917)</f>
        <v>2001</v>
      </c>
      <c r="B917" s="95" t="n">
        <f aca="false">MONTH(C917)+(YEAR(C917)-1998)*12</f>
        <v>43</v>
      </c>
      <c r="C917" s="101" t="n">
        <v>37085</v>
      </c>
      <c r="D917" s="102" t="n">
        <v>29.52</v>
      </c>
      <c r="E917" s="98" t="n">
        <f aca="false">LN(D917/D916)</f>
        <v>-0.0658714738246977</v>
      </c>
      <c r="F917" s="106" t="n">
        <f aca="false">STDEV(E908:E917)*SQRT(trade_day)</f>
        <v>2.75891571306046</v>
      </c>
      <c r="G917" s="97"/>
      <c r="H917" s="103" t="n">
        <f aca="false">IF(H$1="P",MAX(0,H$2-$D917),IF(H$1="C",MAX(0,$D917-H$2)))</f>
        <v>0</v>
      </c>
      <c r="I917" s="103" t="n">
        <f aca="false">IF(I$1="P",MAX(0,I$2-$D917),IF(I$1="C",MAX(0,$D917-I$2)))</f>
        <v>0</v>
      </c>
      <c r="J917" s="103" t="n">
        <f aca="false">IF(J$1="P",MAX(0,J$2-$D917),IF(J$1="C",MAX(0,$D917-J$2)))</f>
        <v>0.48</v>
      </c>
      <c r="K917" s="103" t="n">
        <f aca="false">IF(K$1="P",MAX(0,K$2-$D917),IF(K$1="C",MAX(0,$D917-K$2)))</f>
        <v>5.48</v>
      </c>
      <c r="L917" s="103" t="n">
        <f aca="false">IF(L$1="P",MAX(0,L$2-$D917),IF(L$1="C",MAX(0,$D917-L$2)))</f>
        <v>10.48</v>
      </c>
      <c r="M917" s="103" t="n">
        <f aca="false">IF(M$1="P",MAX(0,M$2-$D917),IF(M$1="C",MAX(0,$D917-M$2)))</f>
        <v>20.48</v>
      </c>
      <c r="N917" s="103" t="n">
        <f aca="false">IF(N$1="P",MAX(0,N$2-$D917),IF(N$1="C",MAX(0,$D917-N$2)))</f>
        <v>9.52</v>
      </c>
      <c r="O917" s="103" t="n">
        <f aca="false">IF(O$1="P",MAX(0,O$2-$D917),IF(O$1="C",MAX(0,$D917-O$2)))</f>
        <v>4.52</v>
      </c>
      <c r="P917" s="103" t="n">
        <f aca="false">IF(P$1="P",MAX(0,P$2-$D917),IF(P$1="C",MAX(0,$D917-P$2)))</f>
        <v>0</v>
      </c>
      <c r="Q917" s="103" t="n">
        <f aca="false">IF(Q$1="P",MAX(0,Q$2-$D917),IF(Q$1="C",MAX(0,$D917-Q$2)))</f>
        <v>0</v>
      </c>
      <c r="R917" s="103" t="n">
        <f aca="false">IF(R$1="P",MAX(0,R$2-$D917),IF(R$1="C",MAX(0,$D917-R$2)))</f>
        <v>0</v>
      </c>
      <c r="S917" s="103" t="n">
        <f aca="false">IF(S$1="P",MAX(0,S$2-$D917),IF(S$1="C",MAX(0,$D917-S$2)))</f>
        <v>0</v>
      </c>
      <c r="T917" s="103" t="n">
        <f aca="false">IF(T$1="P",MAX(0,T$2-$D917),IF(T$1="C",MAX(0,$D917-T$2)))</f>
        <v>0</v>
      </c>
      <c r="U917" s="104" t="n">
        <f aca="false">B917</f>
        <v>43</v>
      </c>
      <c r="V917" s="105" t="n">
        <f aca="false">VLOOKUP($C917,Gas!$B$3:$E$2506,2)</f>
        <v>3.3</v>
      </c>
      <c r="W917" s="46" t="n">
        <f aca="false">D917/V917</f>
        <v>8.94545454545455</v>
      </c>
      <c r="X917" s="99" t="n">
        <f aca="false">VLOOKUP($C917,Gas!$B$3:$E$2506,4)</f>
        <v>0.410588763284174</v>
      </c>
    </row>
    <row r="918" customFormat="false" ht="12.75" hidden="false" customHeight="false" outlineLevel="0" collapsed="false">
      <c r="A918" s="0" t="n">
        <f aca="false">YEAR(C918)</f>
        <v>2001</v>
      </c>
      <c r="B918" s="95" t="n">
        <f aca="false">MONTH(C918)+(YEAR(C918)-1998)*12</f>
        <v>43</v>
      </c>
      <c r="C918" s="101" t="n">
        <v>37088</v>
      </c>
      <c r="D918" s="102" t="n">
        <v>35.73</v>
      </c>
      <c r="E918" s="98" t="n">
        <f aca="false">LN(D918/D917)</f>
        <v>0.190922672303047</v>
      </c>
      <c r="F918" s="106" t="n">
        <f aca="false">STDEV(E909:E918)*SQRT(trade_day)</f>
        <v>3.04274611019071</v>
      </c>
      <c r="G918" s="97"/>
      <c r="H918" s="103" t="n">
        <f aca="false">IF(H$1="P",MAX(0,H$2-$D918),IF(H$1="C",MAX(0,$D918-H$2)))</f>
        <v>0</v>
      </c>
      <c r="I918" s="103" t="n">
        <f aca="false">IF(I$1="P",MAX(0,I$2-$D918),IF(I$1="C",MAX(0,$D918-I$2)))</f>
        <v>0</v>
      </c>
      <c r="J918" s="103" t="n">
        <f aca="false">IF(J$1="P",MAX(0,J$2-$D918),IF(J$1="C",MAX(0,$D918-J$2)))</f>
        <v>0</v>
      </c>
      <c r="K918" s="103" t="n">
        <f aca="false">IF(K$1="P",MAX(0,K$2-$D918),IF(K$1="C",MAX(0,$D918-K$2)))</f>
        <v>0</v>
      </c>
      <c r="L918" s="103" t="n">
        <f aca="false">IF(L$1="P",MAX(0,L$2-$D918),IF(L$1="C",MAX(0,$D918-L$2)))</f>
        <v>4.27</v>
      </c>
      <c r="M918" s="103" t="n">
        <f aca="false">IF(M$1="P",MAX(0,M$2-$D918),IF(M$1="C",MAX(0,$D918-M$2)))</f>
        <v>14.27</v>
      </c>
      <c r="N918" s="103" t="n">
        <f aca="false">IF(N$1="P",MAX(0,N$2-$D918),IF(N$1="C",MAX(0,$D918-N$2)))</f>
        <v>15.73</v>
      </c>
      <c r="O918" s="103" t="n">
        <f aca="false">IF(O$1="P",MAX(0,O$2-$D918),IF(O$1="C",MAX(0,$D918-O$2)))</f>
        <v>10.73</v>
      </c>
      <c r="P918" s="103" t="n">
        <f aca="false">IF(P$1="P",MAX(0,P$2-$D918),IF(P$1="C",MAX(0,$D918-P$2)))</f>
        <v>5.73</v>
      </c>
      <c r="Q918" s="103" t="n">
        <f aca="false">IF(Q$1="P",MAX(0,Q$2-$D918),IF(Q$1="C",MAX(0,$D918-Q$2)))</f>
        <v>0.729999999999997</v>
      </c>
      <c r="R918" s="103" t="n">
        <f aca="false">IF(R$1="P",MAX(0,R$2-$D918),IF(R$1="C",MAX(0,$D918-R$2)))</f>
        <v>0</v>
      </c>
      <c r="S918" s="103" t="n">
        <f aca="false">IF(S$1="P",MAX(0,S$2-$D918),IF(S$1="C",MAX(0,$D918-S$2)))</f>
        <v>0</v>
      </c>
      <c r="T918" s="103" t="n">
        <f aca="false">IF(T$1="P",MAX(0,T$2-$D918),IF(T$1="C",MAX(0,$D918-T$2)))</f>
        <v>0</v>
      </c>
      <c r="U918" s="104" t="n">
        <f aca="false">B918</f>
        <v>43</v>
      </c>
      <c r="V918" s="105" t="n">
        <f aca="false">VLOOKUP($C918,Gas!$B$3:$E$2506,2)</f>
        <v>3.155</v>
      </c>
      <c r="W918" s="46" t="n">
        <f aca="false">D918/V918</f>
        <v>11.324881141046</v>
      </c>
      <c r="X918" s="99" t="n">
        <f aca="false">VLOOKUP($C918,Gas!$B$3:$E$2506,4)</f>
        <v>0.490260796619617</v>
      </c>
    </row>
    <row r="919" customFormat="false" ht="12.75" hidden="false" customHeight="false" outlineLevel="0" collapsed="false">
      <c r="A919" s="0" t="n">
        <f aca="false">YEAR(C919)</f>
        <v>2001</v>
      </c>
      <c r="B919" s="95" t="n">
        <f aca="false">MONTH(C919)+(YEAR(C919)-1998)*12</f>
        <v>43</v>
      </c>
      <c r="C919" s="101" t="n">
        <v>37089</v>
      </c>
      <c r="D919" s="102" t="n">
        <v>40.4</v>
      </c>
      <c r="E919" s="98" t="n">
        <f aca="false">LN(D919/D918)</f>
        <v>0.122839112931786</v>
      </c>
      <c r="F919" s="106" t="n">
        <f aca="false">STDEV(E910:E919)*SQRT(trade_day)</f>
        <v>2.44974043868283</v>
      </c>
      <c r="G919" s="97"/>
      <c r="H919" s="103" t="n">
        <f aca="false">IF(H$1="P",MAX(0,H$2-$D919),IF(H$1="C",MAX(0,$D919-H$2)))</f>
        <v>0</v>
      </c>
      <c r="I919" s="103" t="n">
        <f aca="false">IF(I$1="P",MAX(0,I$2-$D919),IF(I$1="C",MAX(0,$D919-I$2)))</f>
        <v>0</v>
      </c>
      <c r="J919" s="103" t="n">
        <f aca="false">IF(J$1="P",MAX(0,J$2-$D919),IF(J$1="C",MAX(0,$D919-J$2)))</f>
        <v>0</v>
      </c>
      <c r="K919" s="103" t="n">
        <f aca="false">IF(K$1="P",MAX(0,K$2-$D919),IF(K$1="C",MAX(0,$D919-K$2)))</f>
        <v>0</v>
      </c>
      <c r="L919" s="103" t="n">
        <f aca="false">IF(L$1="P",MAX(0,L$2-$D919),IF(L$1="C",MAX(0,$D919-L$2)))</f>
        <v>0</v>
      </c>
      <c r="M919" s="103" t="n">
        <f aca="false">IF(M$1="P",MAX(0,M$2-$D919),IF(M$1="C",MAX(0,$D919-M$2)))</f>
        <v>9.6</v>
      </c>
      <c r="N919" s="103" t="n">
        <f aca="false">IF(N$1="P",MAX(0,N$2-$D919),IF(N$1="C",MAX(0,$D919-N$2)))</f>
        <v>20.4</v>
      </c>
      <c r="O919" s="103" t="n">
        <f aca="false">IF(O$1="P",MAX(0,O$2-$D919),IF(O$1="C",MAX(0,$D919-O$2)))</f>
        <v>15.4</v>
      </c>
      <c r="P919" s="103" t="n">
        <f aca="false">IF(P$1="P",MAX(0,P$2-$D919),IF(P$1="C",MAX(0,$D919-P$2)))</f>
        <v>10.4</v>
      </c>
      <c r="Q919" s="103" t="n">
        <f aca="false">IF(Q$1="P",MAX(0,Q$2-$D919),IF(Q$1="C",MAX(0,$D919-Q$2)))</f>
        <v>5.4</v>
      </c>
      <c r="R919" s="103" t="n">
        <f aca="false">IF(R$1="P",MAX(0,R$2-$D919),IF(R$1="C",MAX(0,$D919-R$2)))</f>
        <v>0.399999999999999</v>
      </c>
      <c r="S919" s="103" t="n">
        <f aca="false">IF(S$1="P",MAX(0,S$2-$D919),IF(S$1="C",MAX(0,$D919-S$2)))</f>
        <v>0</v>
      </c>
      <c r="T919" s="103" t="n">
        <f aca="false">IF(T$1="P",MAX(0,T$2-$D919),IF(T$1="C",MAX(0,$D919-T$2)))</f>
        <v>0</v>
      </c>
      <c r="U919" s="104" t="n">
        <f aca="false">B919</f>
        <v>43</v>
      </c>
      <c r="V919" s="105" t="n">
        <f aca="false">VLOOKUP($C919,Gas!$B$3:$E$2506,2)</f>
        <v>3.075</v>
      </c>
      <c r="W919" s="46" t="n">
        <f aca="false">D919/V919</f>
        <v>13.1382113821138</v>
      </c>
      <c r="X919" s="99" t="n">
        <f aca="false">VLOOKUP($C919,Gas!$B$3:$E$2506,4)</f>
        <v>0.466251762991043</v>
      </c>
    </row>
    <row r="920" customFormat="false" ht="12.75" hidden="false" customHeight="false" outlineLevel="0" collapsed="false">
      <c r="A920" s="0" t="n">
        <f aca="false">YEAR(C920)</f>
        <v>2001</v>
      </c>
      <c r="B920" s="95" t="n">
        <f aca="false">MONTH(C920)+(YEAR(C920)-1998)*12</f>
        <v>43</v>
      </c>
      <c r="C920" s="101" t="n">
        <v>37090</v>
      </c>
      <c r="D920" s="102" t="n">
        <v>36.6</v>
      </c>
      <c r="E920" s="98" t="n">
        <f aca="false">LN(D920/D919)</f>
        <v>-0.0987815445597838</v>
      </c>
      <c r="F920" s="106" t="n">
        <f aca="false">STDEV(E911:E920)*SQRT(trade_day)</f>
        <v>2.41397710010695</v>
      </c>
      <c r="G920" s="97"/>
      <c r="H920" s="103" t="n">
        <f aca="false">IF(H$1="P",MAX(0,H$2-$D920),IF(H$1="C",MAX(0,$D920-H$2)))</f>
        <v>0</v>
      </c>
      <c r="I920" s="103" t="n">
        <f aca="false">IF(I$1="P",MAX(0,I$2-$D920),IF(I$1="C",MAX(0,$D920-I$2)))</f>
        <v>0</v>
      </c>
      <c r="J920" s="103" t="n">
        <f aca="false">IF(J$1="P",MAX(0,J$2-$D920),IF(J$1="C",MAX(0,$D920-J$2)))</f>
        <v>0</v>
      </c>
      <c r="K920" s="103" t="n">
        <f aca="false">IF(K$1="P",MAX(0,K$2-$D920),IF(K$1="C",MAX(0,$D920-K$2)))</f>
        <v>0</v>
      </c>
      <c r="L920" s="103" t="n">
        <f aca="false">IF(L$1="P",MAX(0,L$2-$D920),IF(L$1="C",MAX(0,$D920-L$2)))</f>
        <v>3.4</v>
      </c>
      <c r="M920" s="103" t="n">
        <f aca="false">IF(M$1="P",MAX(0,M$2-$D920),IF(M$1="C",MAX(0,$D920-M$2)))</f>
        <v>13.4</v>
      </c>
      <c r="N920" s="103" t="n">
        <f aca="false">IF(N$1="P",MAX(0,N$2-$D920),IF(N$1="C",MAX(0,$D920-N$2)))</f>
        <v>16.6</v>
      </c>
      <c r="O920" s="103" t="n">
        <f aca="false">IF(O$1="P",MAX(0,O$2-$D920),IF(O$1="C",MAX(0,$D920-O$2)))</f>
        <v>11.6</v>
      </c>
      <c r="P920" s="103" t="n">
        <f aca="false">IF(P$1="P",MAX(0,P$2-$D920),IF(P$1="C",MAX(0,$D920-P$2)))</f>
        <v>6.6</v>
      </c>
      <c r="Q920" s="103" t="n">
        <f aca="false">IF(Q$1="P",MAX(0,Q$2-$D920),IF(Q$1="C",MAX(0,$D920-Q$2)))</f>
        <v>1.6</v>
      </c>
      <c r="R920" s="103" t="n">
        <f aca="false">IF(R$1="P",MAX(0,R$2-$D920),IF(R$1="C",MAX(0,$D920-R$2)))</f>
        <v>0</v>
      </c>
      <c r="S920" s="103" t="n">
        <f aca="false">IF(S$1="P",MAX(0,S$2-$D920),IF(S$1="C",MAX(0,$D920-S$2)))</f>
        <v>0</v>
      </c>
      <c r="T920" s="103" t="n">
        <f aca="false">IF(T$1="P",MAX(0,T$2-$D920),IF(T$1="C",MAX(0,$D920-T$2)))</f>
        <v>0</v>
      </c>
      <c r="U920" s="104" t="n">
        <f aca="false">B920</f>
        <v>43</v>
      </c>
      <c r="V920" s="105" t="n">
        <f aca="false">VLOOKUP($C920,Gas!$B$3:$E$2506,2)</f>
        <v>3.12</v>
      </c>
      <c r="W920" s="46" t="n">
        <f aca="false">D920/V920</f>
        <v>11.7307692307692</v>
      </c>
      <c r="X920" s="99" t="n">
        <f aca="false">VLOOKUP($C920,Gas!$B$3:$E$2506,4)</f>
        <v>0.471156331598379</v>
      </c>
    </row>
    <row r="921" customFormat="false" ht="12.75" hidden="false" customHeight="false" outlineLevel="0" collapsed="false">
      <c r="A921" s="0" t="n">
        <f aca="false">YEAR(C921)</f>
        <v>2001</v>
      </c>
      <c r="B921" s="95" t="n">
        <f aca="false">MONTH(C921)+(YEAR(C921)-1998)*12</f>
        <v>43</v>
      </c>
      <c r="C921" s="101" t="n">
        <v>37091</v>
      </c>
      <c r="D921" s="102" t="n">
        <v>34.88</v>
      </c>
      <c r="E921" s="98" t="n">
        <f aca="false">LN(D921/D920)</f>
        <v>-0.0481346413665417</v>
      </c>
      <c r="F921" s="106" t="n">
        <f aca="false">STDEV(E912:E921)*SQRT(trade_day)</f>
        <v>2.34818620549954</v>
      </c>
      <c r="G921" s="97"/>
      <c r="H921" s="103" t="n">
        <f aca="false">IF(H$1="P",MAX(0,H$2-$D921),IF(H$1="C",MAX(0,$D921-H$2)))</f>
        <v>0</v>
      </c>
      <c r="I921" s="103" t="n">
        <f aca="false">IF(I$1="P",MAX(0,I$2-$D921),IF(I$1="C",MAX(0,$D921-I$2)))</f>
        <v>0</v>
      </c>
      <c r="J921" s="103" t="n">
        <f aca="false">IF(J$1="P",MAX(0,J$2-$D921),IF(J$1="C",MAX(0,$D921-J$2)))</f>
        <v>0</v>
      </c>
      <c r="K921" s="103" t="n">
        <f aca="false">IF(K$1="P",MAX(0,K$2-$D921),IF(K$1="C",MAX(0,$D921-K$2)))</f>
        <v>0.119999999999997</v>
      </c>
      <c r="L921" s="103" t="n">
        <f aca="false">IF(L$1="P",MAX(0,L$2-$D921),IF(L$1="C",MAX(0,$D921-L$2)))</f>
        <v>5.12</v>
      </c>
      <c r="M921" s="103" t="n">
        <f aca="false">IF(M$1="P",MAX(0,M$2-$D921),IF(M$1="C",MAX(0,$D921-M$2)))</f>
        <v>15.12</v>
      </c>
      <c r="N921" s="103" t="n">
        <f aca="false">IF(N$1="P",MAX(0,N$2-$D921),IF(N$1="C",MAX(0,$D921-N$2)))</f>
        <v>14.88</v>
      </c>
      <c r="O921" s="103" t="n">
        <f aca="false">IF(O$1="P",MAX(0,O$2-$D921),IF(O$1="C",MAX(0,$D921-O$2)))</f>
        <v>9.88</v>
      </c>
      <c r="P921" s="103" t="n">
        <f aca="false">IF(P$1="P",MAX(0,P$2-$D921),IF(P$1="C",MAX(0,$D921-P$2)))</f>
        <v>4.88</v>
      </c>
      <c r="Q921" s="103" t="n">
        <f aca="false">IF(Q$1="P",MAX(0,Q$2-$D921),IF(Q$1="C",MAX(0,$D921-Q$2)))</f>
        <v>0</v>
      </c>
      <c r="R921" s="103" t="n">
        <f aca="false">IF(R$1="P",MAX(0,R$2-$D921),IF(R$1="C",MAX(0,$D921-R$2)))</f>
        <v>0</v>
      </c>
      <c r="S921" s="103" t="n">
        <f aca="false">IF(S$1="P",MAX(0,S$2-$D921),IF(S$1="C",MAX(0,$D921-S$2)))</f>
        <v>0</v>
      </c>
      <c r="T921" s="103" t="n">
        <f aca="false">IF(T$1="P",MAX(0,T$2-$D921),IF(T$1="C",MAX(0,$D921-T$2)))</f>
        <v>0</v>
      </c>
      <c r="U921" s="104" t="n">
        <f aca="false">B921</f>
        <v>43</v>
      </c>
      <c r="V921" s="105" t="n">
        <f aca="false">VLOOKUP($C921,Gas!$B$3:$E$2506,2)</f>
        <v>3.145</v>
      </c>
      <c r="W921" s="46" t="n">
        <f aca="false">D921/V921</f>
        <v>11.0906200317965</v>
      </c>
      <c r="X921" s="99" t="n">
        <f aca="false">VLOOKUP($C921,Gas!$B$3:$E$2506,4)</f>
        <v>0.470814456555648</v>
      </c>
    </row>
    <row r="922" customFormat="false" ht="12.75" hidden="false" customHeight="false" outlineLevel="0" collapsed="false">
      <c r="A922" s="0" t="n">
        <f aca="false">YEAR(C922)</f>
        <v>2001</v>
      </c>
      <c r="B922" s="95" t="n">
        <f aca="false">MONTH(C922)+(YEAR(C922)-1998)*12</f>
        <v>43</v>
      </c>
      <c r="C922" s="101" t="n">
        <v>37092</v>
      </c>
      <c r="D922" s="102" t="n">
        <v>35.49</v>
      </c>
      <c r="E922" s="98" t="n">
        <f aca="false">LN(D922/D921)</f>
        <v>0.0173373676176262</v>
      </c>
      <c r="F922" s="106" t="n">
        <f aca="false">STDEV(E913:E922)*SQRT(trade_day)</f>
        <v>2.26592459577677</v>
      </c>
      <c r="G922" s="97"/>
      <c r="H922" s="103" t="n">
        <f aca="false">IF(H$1="P",MAX(0,H$2-$D922),IF(H$1="C",MAX(0,$D922-H$2)))</f>
        <v>0</v>
      </c>
      <c r="I922" s="103" t="n">
        <f aca="false">IF(I$1="P",MAX(0,I$2-$D922),IF(I$1="C",MAX(0,$D922-I$2)))</f>
        <v>0</v>
      </c>
      <c r="J922" s="103" t="n">
        <f aca="false">IF(J$1="P",MAX(0,J$2-$D922),IF(J$1="C",MAX(0,$D922-J$2)))</f>
        <v>0</v>
      </c>
      <c r="K922" s="103" t="n">
        <f aca="false">IF(K$1="P",MAX(0,K$2-$D922),IF(K$1="C",MAX(0,$D922-K$2)))</f>
        <v>0</v>
      </c>
      <c r="L922" s="103" t="n">
        <f aca="false">IF(L$1="P",MAX(0,L$2-$D922),IF(L$1="C",MAX(0,$D922-L$2)))</f>
        <v>4.51</v>
      </c>
      <c r="M922" s="103" t="n">
        <f aca="false">IF(M$1="P",MAX(0,M$2-$D922),IF(M$1="C",MAX(0,$D922-M$2)))</f>
        <v>14.51</v>
      </c>
      <c r="N922" s="103" t="n">
        <f aca="false">IF(N$1="P",MAX(0,N$2-$D922),IF(N$1="C",MAX(0,$D922-N$2)))</f>
        <v>15.49</v>
      </c>
      <c r="O922" s="103" t="n">
        <f aca="false">IF(O$1="P",MAX(0,O$2-$D922),IF(O$1="C",MAX(0,$D922-O$2)))</f>
        <v>10.49</v>
      </c>
      <c r="P922" s="103" t="n">
        <f aca="false">IF(P$1="P",MAX(0,P$2-$D922),IF(P$1="C",MAX(0,$D922-P$2)))</f>
        <v>5.49</v>
      </c>
      <c r="Q922" s="103" t="n">
        <f aca="false">IF(Q$1="P",MAX(0,Q$2-$D922),IF(Q$1="C",MAX(0,$D922-Q$2)))</f>
        <v>0.490000000000002</v>
      </c>
      <c r="R922" s="103" t="n">
        <f aca="false">IF(R$1="P",MAX(0,R$2-$D922),IF(R$1="C",MAX(0,$D922-R$2)))</f>
        <v>0</v>
      </c>
      <c r="S922" s="103" t="n">
        <f aca="false">IF(S$1="P",MAX(0,S$2-$D922),IF(S$1="C",MAX(0,$D922-S$2)))</f>
        <v>0</v>
      </c>
      <c r="T922" s="103" t="n">
        <f aca="false">IF(T$1="P",MAX(0,T$2-$D922),IF(T$1="C",MAX(0,$D922-T$2)))</f>
        <v>0</v>
      </c>
      <c r="U922" s="104" t="n">
        <f aca="false">B922</f>
        <v>43</v>
      </c>
      <c r="V922" s="105" t="n">
        <f aca="false">VLOOKUP($C922,Gas!$B$3:$E$2506,2)</f>
        <v>3.025</v>
      </c>
      <c r="W922" s="46" t="n">
        <f aca="false">D922/V922</f>
        <v>11.7322314049587</v>
      </c>
      <c r="X922" s="99" t="n">
        <f aca="false">VLOOKUP($C922,Gas!$B$3:$E$2506,4)</f>
        <v>0.49208108155232</v>
      </c>
    </row>
    <row r="923" customFormat="false" ht="12.75" hidden="false" customHeight="false" outlineLevel="0" collapsed="false">
      <c r="A923" s="0" t="n">
        <f aca="false">YEAR(C923)</f>
        <v>2001</v>
      </c>
      <c r="B923" s="95" t="n">
        <f aca="false">MONTH(C923)+(YEAR(C923)-1998)*12</f>
        <v>43</v>
      </c>
      <c r="C923" s="101" t="n">
        <v>37095</v>
      </c>
      <c r="D923" s="102" t="n">
        <v>61.61</v>
      </c>
      <c r="E923" s="98" t="n">
        <f aca="false">LN(D923/D922)</f>
        <v>0.551573228368074</v>
      </c>
      <c r="F923" s="106" t="n">
        <f aca="false">STDEV(E914:E923)*SQRT(trade_day)</f>
        <v>3.22814410114399</v>
      </c>
      <c r="G923" s="97"/>
      <c r="H923" s="103" t="n">
        <f aca="false">IF(H$1="P",MAX(0,H$2-$D923),IF(H$1="C",MAX(0,$D923-H$2)))</f>
        <v>0</v>
      </c>
      <c r="I923" s="103" t="n">
        <f aca="false">IF(I$1="P",MAX(0,I$2-$D923),IF(I$1="C",MAX(0,$D923-I$2)))</f>
        <v>0</v>
      </c>
      <c r="J923" s="103" t="n">
        <f aca="false">IF(J$1="P",MAX(0,J$2-$D923),IF(J$1="C",MAX(0,$D923-J$2)))</f>
        <v>0</v>
      </c>
      <c r="K923" s="103" t="n">
        <f aca="false">IF(K$1="P",MAX(0,K$2-$D923),IF(K$1="C",MAX(0,$D923-K$2)))</f>
        <v>0</v>
      </c>
      <c r="L923" s="103" t="n">
        <f aca="false">IF(L$1="P",MAX(0,L$2-$D923),IF(L$1="C",MAX(0,$D923-L$2)))</f>
        <v>0</v>
      </c>
      <c r="M923" s="103" t="n">
        <f aca="false">IF(M$1="P",MAX(0,M$2-$D923),IF(M$1="C",MAX(0,$D923-M$2)))</f>
        <v>0</v>
      </c>
      <c r="N923" s="103" t="n">
        <f aca="false">IF(N$1="P",MAX(0,N$2-$D923),IF(N$1="C",MAX(0,$D923-N$2)))</f>
        <v>41.61</v>
      </c>
      <c r="O923" s="103" t="n">
        <f aca="false">IF(O$1="P",MAX(0,O$2-$D923),IF(O$1="C",MAX(0,$D923-O$2)))</f>
        <v>36.61</v>
      </c>
      <c r="P923" s="103" t="n">
        <f aca="false">IF(P$1="P",MAX(0,P$2-$D923),IF(P$1="C",MAX(0,$D923-P$2)))</f>
        <v>31.61</v>
      </c>
      <c r="Q923" s="103" t="n">
        <f aca="false">IF(Q$1="P",MAX(0,Q$2-$D923),IF(Q$1="C",MAX(0,$D923-Q$2)))</f>
        <v>26.61</v>
      </c>
      <c r="R923" s="103" t="n">
        <f aca="false">IF(R$1="P",MAX(0,R$2-$D923),IF(R$1="C",MAX(0,$D923-R$2)))</f>
        <v>21.61</v>
      </c>
      <c r="S923" s="103" t="n">
        <f aca="false">IF(S$1="P",MAX(0,S$2-$D923),IF(S$1="C",MAX(0,$D923-S$2)))</f>
        <v>11.61</v>
      </c>
      <c r="T923" s="103" t="n">
        <f aca="false">IF(T$1="P",MAX(0,T$2-$D923),IF(T$1="C",MAX(0,$D923-T$2)))</f>
        <v>0</v>
      </c>
      <c r="U923" s="104" t="n">
        <f aca="false">B923</f>
        <v>43</v>
      </c>
      <c r="V923" s="105" t="n">
        <f aca="false">VLOOKUP($C923,Gas!$B$3:$E$2506,2)</f>
        <v>2.95</v>
      </c>
      <c r="W923" s="46" t="n">
        <f aca="false">D923/V923</f>
        <v>20.8847457627119</v>
      </c>
      <c r="X923" s="99" t="n">
        <f aca="false">VLOOKUP($C923,Gas!$B$3:$E$2506,4)</f>
        <v>0.394639640239909</v>
      </c>
    </row>
    <row r="924" customFormat="false" ht="12.75" hidden="false" customHeight="false" outlineLevel="0" collapsed="false">
      <c r="A924" s="0" t="n">
        <f aca="false">YEAR(C924)</f>
        <v>2001</v>
      </c>
      <c r="B924" s="95" t="n">
        <f aca="false">MONTH(C924)+(YEAR(C924)-1998)*12</f>
        <v>43</v>
      </c>
      <c r="C924" s="101" t="n">
        <v>37096</v>
      </c>
      <c r="D924" s="102" t="n">
        <v>67.23</v>
      </c>
      <c r="E924" s="98" t="n">
        <f aca="false">LN(D924/D923)</f>
        <v>0.0872953814544661</v>
      </c>
      <c r="F924" s="106" t="n">
        <f aca="false">STDEV(E915:E924)*SQRT(trade_day)</f>
        <v>3.2284277751146</v>
      </c>
      <c r="G924" s="97"/>
      <c r="H924" s="103" t="n">
        <f aca="false">IF(H$1="P",MAX(0,H$2-$D924),IF(H$1="C",MAX(0,$D924-H$2)))</f>
        <v>0</v>
      </c>
      <c r="I924" s="103" t="n">
        <f aca="false">IF(I$1="P",MAX(0,I$2-$D924),IF(I$1="C",MAX(0,$D924-I$2)))</f>
        <v>0</v>
      </c>
      <c r="J924" s="103" t="n">
        <f aca="false">IF(J$1="P",MAX(0,J$2-$D924),IF(J$1="C",MAX(0,$D924-J$2)))</f>
        <v>0</v>
      </c>
      <c r="K924" s="103" t="n">
        <f aca="false">IF(K$1="P",MAX(0,K$2-$D924),IF(K$1="C",MAX(0,$D924-K$2)))</f>
        <v>0</v>
      </c>
      <c r="L924" s="103" t="n">
        <f aca="false">IF(L$1="P",MAX(0,L$2-$D924),IF(L$1="C",MAX(0,$D924-L$2)))</f>
        <v>0</v>
      </c>
      <c r="M924" s="103" t="n">
        <f aca="false">IF(M$1="P",MAX(0,M$2-$D924),IF(M$1="C",MAX(0,$D924-M$2)))</f>
        <v>0</v>
      </c>
      <c r="N924" s="103" t="n">
        <f aca="false">IF(N$1="P",MAX(0,N$2-$D924),IF(N$1="C",MAX(0,$D924-N$2)))</f>
        <v>47.23</v>
      </c>
      <c r="O924" s="103" t="n">
        <f aca="false">IF(O$1="P",MAX(0,O$2-$D924),IF(O$1="C",MAX(0,$D924-O$2)))</f>
        <v>42.23</v>
      </c>
      <c r="P924" s="103" t="n">
        <f aca="false">IF(P$1="P",MAX(0,P$2-$D924),IF(P$1="C",MAX(0,$D924-P$2)))</f>
        <v>37.23</v>
      </c>
      <c r="Q924" s="103" t="n">
        <f aca="false">IF(Q$1="P",MAX(0,Q$2-$D924),IF(Q$1="C",MAX(0,$D924-Q$2)))</f>
        <v>32.23</v>
      </c>
      <c r="R924" s="103" t="n">
        <f aca="false">IF(R$1="P",MAX(0,R$2-$D924),IF(R$1="C",MAX(0,$D924-R$2)))</f>
        <v>27.23</v>
      </c>
      <c r="S924" s="103" t="n">
        <f aca="false">IF(S$1="P",MAX(0,S$2-$D924),IF(S$1="C",MAX(0,$D924-S$2)))</f>
        <v>17.23</v>
      </c>
      <c r="T924" s="103" t="n">
        <f aca="false">IF(T$1="P",MAX(0,T$2-$D924),IF(T$1="C",MAX(0,$D924-T$2)))</f>
        <v>0</v>
      </c>
      <c r="U924" s="104" t="n">
        <f aca="false">B924</f>
        <v>43</v>
      </c>
      <c r="V924" s="105" t="n">
        <f aca="false">VLOOKUP($C924,Gas!$B$3:$E$2506,2)</f>
        <v>3.01</v>
      </c>
      <c r="W924" s="46" t="n">
        <f aca="false">D924/V924</f>
        <v>22.3355481727575</v>
      </c>
      <c r="X924" s="99" t="n">
        <f aca="false">VLOOKUP($C924,Gas!$B$3:$E$2506,4)</f>
        <v>0.363731212733083</v>
      </c>
    </row>
    <row r="925" customFormat="false" ht="12.75" hidden="false" customHeight="false" outlineLevel="0" collapsed="false">
      <c r="A925" s="0" t="n">
        <f aca="false">YEAR(C925)</f>
        <v>2001</v>
      </c>
      <c r="B925" s="95" t="n">
        <f aca="false">MONTH(C925)+(YEAR(C925)-1998)*12</f>
        <v>43</v>
      </c>
      <c r="C925" s="101" t="n">
        <v>37097</v>
      </c>
      <c r="D925" s="102" t="n">
        <v>58.7</v>
      </c>
      <c r="E925" s="98" t="n">
        <f aca="false">LN(D925/D924)</f>
        <v>-0.135679849646895</v>
      </c>
      <c r="F925" s="106" t="n">
        <f aca="false">STDEV(E916:E925)*SQRT(trade_day)</f>
        <v>3.29057292226494</v>
      </c>
      <c r="G925" s="97"/>
      <c r="H925" s="103" t="n">
        <f aca="false">IF(H$1="P",MAX(0,H$2-$D925),IF(H$1="C",MAX(0,$D925-H$2)))</f>
        <v>0</v>
      </c>
      <c r="I925" s="103" t="n">
        <f aca="false">IF(I$1="P",MAX(0,I$2-$D925),IF(I$1="C",MAX(0,$D925-I$2)))</f>
        <v>0</v>
      </c>
      <c r="J925" s="103" t="n">
        <f aca="false">IF(J$1="P",MAX(0,J$2-$D925),IF(J$1="C",MAX(0,$D925-J$2)))</f>
        <v>0</v>
      </c>
      <c r="K925" s="103" t="n">
        <f aca="false">IF(K$1="P",MAX(0,K$2-$D925),IF(K$1="C",MAX(0,$D925-K$2)))</f>
        <v>0</v>
      </c>
      <c r="L925" s="103" t="n">
        <f aca="false">IF(L$1="P",MAX(0,L$2-$D925),IF(L$1="C",MAX(0,$D925-L$2)))</f>
        <v>0</v>
      </c>
      <c r="M925" s="103" t="n">
        <f aca="false">IF(M$1="P",MAX(0,M$2-$D925),IF(M$1="C",MAX(0,$D925-M$2)))</f>
        <v>0</v>
      </c>
      <c r="N925" s="103" t="n">
        <f aca="false">IF(N$1="P",MAX(0,N$2-$D925),IF(N$1="C",MAX(0,$D925-N$2)))</f>
        <v>38.7</v>
      </c>
      <c r="O925" s="103" t="n">
        <f aca="false">IF(O$1="P",MAX(0,O$2-$D925),IF(O$1="C",MAX(0,$D925-O$2)))</f>
        <v>33.7</v>
      </c>
      <c r="P925" s="103" t="n">
        <f aca="false">IF(P$1="P",MAX(0,P$2-$D925),IF(P$1="C",MAX(0,$D925-P$2)))</f>
        <v>28.7</v>
      </c>
      <c r="Q925" s="103" t="n">
        <f aca="false">IF(Q$1="P",MAX(0,Q$2-$D925),IF(Q$1="C",MAX(0,$D925-Q$2)))</f>
        <v>23.7</v>
      </c>
      <c r="R925" s="103" t="n">
        <f aca="false">IF(R$1="P",MAX(0,R$2-$D925),IF(R$1="C",MAX(0,$D925-R$2)))</f>
        <v>18.7</v>
      </c>
      <c r="S925" s="103" t="n">
        <f aca="false">IF(S$1="P",MAX(0,S$2-$D925),IF(S$1="C",MAX(0,$D925-S$2)))</f>
        <v>8.7</v>
      </c>
      <c r="T925" s="103" t="n">
        <f aca="false">IF(T$1="P",MAX(0,T$2-$D925),IF(T$1="C",MAX(0,$D925-T$2)))</f>
        <v>0</v>
      </c>
      <c r="U925" s="104" t="n">
        <f aca="false">B925</f>
        <v>43</v>
      </c>
      <c r="V925" s="105" t="n">
        <f aca="false">VLOOKUP($C925,Gas!$B$3:$E$2506,2)</f>
        <v>3.01</v>
      </c>
      <c r="W925" s="46" t="n">
        <f aca="false">D925/V925</f>
        <v>19.5016611295681</v>
      </c>
      <c r="X925" s="99" t="n">
        <f aca="false">VLOOKUP($C925,Gas!$B$3:$E$2506,4)</f>
        <v>0.363731212733083</v>
      </c>
    </row>
    <row r="926" customFormat="false" ht="12.75" hidden="false" customHeight="false" outlineLevel="0" collapsed="false">
      <c r="A926" s="0" t="n">
        <f aca="false">YEAR(C926)</f>
        <v>2001</v>
      </c>
      <c r="B926" s="95" t="n">
        <f aca="false">MONTH(C926)+(YEAR(C926)-1998)*12</f>
        <v>43</v>
      </c>
      <c r="C926" s="101" t="n">
        <v>37098</v>
      </c>
      <c r="D926" s="102" t="n">
        <v>47.37</v>
      </c>
      <c r="E926" s="98" t="n">
        <f aca="false">LN(D926/D925)</f>
        <v>-0.21445060989839</v>
      </c>
      <c r="F926" s="106" t="n">
        <f aca="false">STDEV(E917:E926)*SQRT(trade_day)</f>
        <v>3.44777682570086</v>
      </c>
      <c r="G926" s="97"/>
      <c r="H926" s="103" t="n">
        <f aca="false">IF(H$1="P",MAX(0,H$2-$D926),IF(H$1="C",MAX(0,$D926-H$2)))</f>
        <v>0</v>
      </c>
      <c r="I926" s="103" t="n">
        <f aca="false">IF(I$1="P",MAX(0,I$2-$D926),IF(I$1="C",MAX(0,$D926-I$2)))</f>
        <v>0</v>
      </c>
      <c r="J926" s="103" t="n">
        <f aca="false">IF(J$1="P",MAX(0,J$2-$D926),IF(J$1="C",MAX(0,$D926-J$2)))</f>
        <v>0</v>
      </c>
      <c r="K926" s="103" t="n">
        <f aca="false">IF(K$1="P",MAX(0,K$2-$D926),IF(K$1="C",MAX(0,$D926-K$2)))</f>
        <v>0</v>
      </c>
      <c r="L926" s="103" t="n">
        <f aca="false">IF(L$1="P",MAX(0,L$2-$D926),IF(L$1="C",MAX(0,$D926-L$2)))</f>
        <v>0</v>
      </c>
      <c r="M926" s="103" t="n">
        <f aca="false">IF(M$1="P",MAX(0,M$2-$D926),IF(M$1="C",MAX(0,$D926-M$2)))</f>
        <v>2.63</v>
      </c>
      <c r="N926" s="103" t="n">
        <f aca="false">IF(N$1="P",MAX(0,N$2-$D926),IF(N$1="C",MAX(0,$D926-N$2)))</f>
        <v>27.37</v>
      </c>
      <c r="O926" s="103" t="n">
        <f aca="false">IF(O$1="P",MAX(0,O$2-$D926),IF(O$1="C",MAX(0,$D926-O$2)))</f>
        <v>22.37</v>
      </c>
      <c r="P926" s="103" t="n">
        <f aca="false">IF(P$1="P",MAX(0,P$2-$D926),IF(P$1="C",MAX(0,$D926-P$2)))</f>
        <v>17.37</v>
      </c>
      <c r="Q926" s="103" t="n">
        <f aca="false">IF(Q$1="P",MAX(0,Q$2-$D926),IF(Q$1="C",MAX(0,$D926-Q$2)))</f>
        <v>12.37</v>
      </c>
      <c r="R926" s="103" t="n">
        <f aca="false">IF(R$1="P",MAX(0,R$2-$D926),IF(R$1="C",MAX(0,$D926-R$2)))</f>
        <v>7.37</v>
      </c>
      <c r="S926" s="103" t="n">
        <f aca="false">IF(S$1="P",MAX(0,S$2-$D926),IF(S$1="C",MAX(0,$D926-S$2)))</f>
        <v>0</v>
      </c>
      <c r="T926" s="103" t="n">
        <f aca="false">IF(T$1="P",MAX(0,T$2-$D926),IF(T$1="C",MAX(0,$D926-T$2)))</f>
        <v>0</v>
      </c>
      <c r="U926" s="104" t="n">
        <f aca="false">B926</f>
        <v>43</v>
      </c>
      <c r="V926" s="105" t="n">
        <f aca="false">VLOOKUP($C926,Gas!$B$3:$E$2506,2)</f>
        <v>3.06</v>
      </c>
      <c r="W926" s="46" t="n">
        <f aca="false">D926/V926</f>
        <v>15.4803921568627</v>
      </c>
      <c r="X926" s="99" t="n">
        <f aca="false">VLOOKUP($C926,Gas!$B$3:$E$2506,4)</f>
        <v>0.385349553841277</v>
      </c>
    </row>
    <row r="927" customFormat="false" ht="12.75" hidden="false" customHeight="false" outlineLevel="0" collapsed="false">
      <c r="A927" s="0" t="n">
        <f aca="false">YEAR(C927)</f>
        <v>2001</v>
      </c>
      <c r="B927" s="95" t="n">
        <f aca="false">MONTH(C927)+(YEAR(C927)-1998)*12</f>
        <v>43</v>
      </c>
      <c r="C927" s="101" t="n">
        <v>37099</v>
      </c>
      <c r="D927" s="102" t="n">
        <v>37.4</v>
      </c>
      <c r="E927" s="98" t="n">
        <f aca="false">LN(D927/D926)</f>
        <v>-0.236318412515174</v>
      </c>
      <c r="F927" s="106" t="n">
        <f aca="false">STDEV(E918:E927)*SQRT(trade_day)</f>
        <v>3.69089021065148</v>
      </c>
      <c r="G927" s="97"/>
      <c r="H927" s="103" t="n">
        <f aca="false">IF(H$1="P",MAX(0,H$2-$D927),IF(H$1="C",MAX(0,$D927-H$2)))</f>
        <v>0</v>
      </c>
      <c r="I927" s="103" t="n">
        <f aca="false">IF(I$1="P",MAX(0,I$2-$D927),IF(I$1="C",MAX(0,$D927-I$2)))</f>
        <v>0</v>
      </c>
      <c r="J927" s="103" t="n">
        <f aca="false">IF(J$1="P",MAX(0,J$2-$D927),IF(J$1="C",MAX(0,$D927-J$2)))</f>
        <v>0</v>
      </c>
      <c r="K927" s="103" t="n">
        <f aca="false">IF(K$1="P",MAX(0,K$2-$D927),IF(K$1="C",MAX(0,$D927-K$2)))</f>
        <v>0</v>
      </c>
      <c r="L927" s="103" t="n">
        <f aca="false">IF(L$1="P",MAX(0,L$2-$D927),IF(L$1="C",MAX(0,$D927-L$2)))</f>
        <v>2.6</v>
      </c>
      <c r="M927" s="103" t="n">
        <f aca="false">IF(M$1="P",MAX(0,M$2-$D927),IF(M$1="C",MAX(0,$D927-M$2)))</f>
        <v>12.6</v>
      </c>
      <c r="N927" s="103" t="n">
        <f aca="false">IF(N$1="P",MAX(0,N$2-$D927),IF(N$1="C",MAX(0,$D927-N$2)))</f>
        <v>17.4</v>
      </c>
      <c r="O927" s="103" t="n">
        <f aca="false">IF(O$1="P",MAX(0,O$2-$D927),IF(O$1="C",MAX(0,$D927-O$2)))</f>
        <v>12.4</v>
      </c>
      <c r="P927" s="103" t="n">
        <f aca="false">IF(P$1="P",MAX(0,P$2-$D927),IF(P$1="C",MAX(0,$D927-P$2)))</f>
        <v>7.4</v>
      </c>
      <c r="Q927" s="103" t="n">
        <f aca="false">IF(Q$1="P",MAX(0,Q$2-$D927),IF(Q$1="C",MAX(0,$D927-Q$2)))</f>
        <v>2.4</v>
      </c>
      <c r="R927" s="103" t="n">
        <f aca="false">IF(R$1="P",MAX(0,R$2-$D927),IF(R$1="C",MAX(0,$D927-R$2)))</f>
        <v>0</v>
      </c>
      <c r="S927" s="103" t="n">
        <f aca="false">IF(S$1="P",MAX(0,S$2-$D927),IF(S$1="C",MAX(0,$D927-S$2)))</f>
        <v>0</v>
      </c>
      <c r="T927" s="103" t="n">
        <f aca="false">IF(T$1="P",MAX(0,T$2-$D927),IF(T$1="C",MAX(0,$D927-T$2)))</f>
        <v>0</v>
      </c>
      <c r="U927" s="104" t="n">
        <f aca="false">B927</f>
        <v>43</v>
      </c>
      <c r="V927" s="105" t="n">
        <f aca="false">VLOOKUP($C927,Gas!$B$3:$E$2506,2)</f>
        <v>3.265</v>
      </c>
      <c r="W927" s="46" t="n">
        <f aca="false">D927/V927</f>
        <v>11.4548238897397</v>
      </c>
      <c r="X927" s="99" t="n">
        <f aca="false">VLOOKUP($C927,Gas!$B$3:$E$2506,4)</f>
        <v>0.530551587724046</v>
      </c>
    </row>
    <row r="928" customFormat="false" ht="12.75" hidden="false" customHeight="false" outlineLevel="0" collapsed="false">
      <c r="A928" s="0" t="n">
        <f aca="false">YEAR(C928)</f>
        <v>2001</v>
      </c>
      <c r="B928" s="95" t="n">
        <f aca="false">MONTH(C928)+(YEAR(C928)-1998)*12</f>
        <v>43</v>
      </c>
      <c r="C928" s="101" t="n">
        <v>37102</v>
      </c>
      <c r="D928" s="102" t="n">
        <v>38.96</v>
      </c>
      <c r="E928" s="98" t="n">
        <f aca="false">LN(D928/D927)</f>
        <v>0.0408647743538481</v>
      </c>
      <c r="F928" s="106" t="n">
        <f aca="false">STDEV(E919:E928)*SQRT(trade_day)</f>
        <v>3.57648060368736</v>
      </c>
      <c r="G928" s="97"/>
      <c r="H928" s="103" t="n">
        <f aca="false">IF(H$1="P",MAX(0,H$2-$D928),IF(H$1="C",MAX(0,$D928-H$2)))</f>
        <v>0</v>
      </c>
      <c r="I928" s="103" t="n">
        <f aca="false">IF(I$1="P",MAX(0,I$2-$D928),IF(I$1="C",MAX(0,$D928-I$2)))</f>
        <v>0</v>
      </c>
      <c r="J928" s="103" t="n">
        <f aca="false">IF(J$1="P",MAX(0,J$2-$D928),IF(J$1="C",MAX(0,$D928-J$2)))</f>
        <v>0</v>
      </c>
      <c r="K928" s="103" t="n">
        <f aca="false">IF(K$1="P",MAX(0,K$2-$D928),IF(K$1="C",MAX(0,$D928-K$2)))</f>
        <v>0</v>
      </c>
      <c r="L928" s="103" t="n">
        <f aca="false">IF(L$1="P",MAX(0,L$2-$D928),IF(L$1="C",MAX(0,$D928-L$2)))</f>
        <v>1.04</v>
      </c>
      <c r="M928" s="103" t="n">
        <f aca="false">IF(M$1="P",MAX(0,M$2-$D928),IF(M$1="C",MAX(0,$D928-M$2)))</f>
        <v>11.04</v>
      </c>
      <c r="N928" s="103" t="n">
        <f aca="false">IF(N$1="P",MAX(0,N$2-$D928),IF(N$1="C",MAX(0,$D928-N$2)))</f>
        <v>18.96</v>
      </c>
      <c r="O928" s="103" t="n">
        <f aca="false">IF(O$1="P",MAX(0,O$2-$D928),IF(O$1="C",MAX(0,$D928-O$2)))</f>
        <v>13.96</v>
      </c>
      <c r="P928" s="103" t="n">
        <f aca="false">IF(P$1="P",MAX(0,P$2-$D928),IF(P$1="C",MAX(0,$D928-P$2)))</f>
        <v>8.96</v>
      </c>
      <c r="Q928" s="103" t="n">
        <f aca="false">IF(Q$1="P",MAX(0,Q$2-$D928),IF(Q$1="C",MAX(0,$D928-Q$2)))</f>
        <v>3.96</v>
      </c>
      <c r="R928" s="103" t="n">
        <f aca="false">IF(R$1="P",MAX(0,R$2-$D928),IF(R$1="C",MAX(0,$D928-R$2)))</f>
        <v>0</v>
      </c>
      <c r="S928" s="103" t="n">
        <f aca="false">IF(S$1="P",MAX(0,S$2-$D928),IF(S$1="C",MAX(0,$D928-S$2)))</f>
        <v>0</v>
      </c>
      <c r="T928" s="103" t="n">
        <f aca="false">IF(T$1="P",MAX(0,T$2-$D928),IF(T$1="C",MAX(0,$D928-T$2)))</f>
        <v>0</v>
      </c>
      <c r="U928" s="104" t="n">
        <f aca="false">B928</f>
        <v>43</v>
      </c>
      <c r="V928" s="105" t="n">
        <f aca="false">VLOOKUP($C928,Gas!$B$3:$E$2506,2)</f>
        <v>3.065</v>
      </c>
      <c r="W928" s="46" t="n">
        <f aca="false">D928/V928</f>
        <v>12.7112561174551</v>
      </c>
      <c r="X928" s="99" t="n">
        <f aca="false">VLOOKUP($C928,Gas!$B$3:$E$2506,4)</f>
        <v>0.620397733629086</v>
      </c>
    </row>
    <row r="929" customFormat="false" ht="12.75" hidden="false" customHeight="false" outlineLevel="0" collapsed="false">
      <c r="A929" s="0" t="n">
        <f aca="false">YEAR(C929)</f>
        <v>2001</v>
      </c>
      <c r="B929" s="95" t="n">
        <f aca="false">MONTH(C929)+(YEAR(C929)-1998)*12</f>
        <v>43</v>
      </c>
      <c r="C929" s="101" t="n">
        <v>37103</v>
      </c>
      <c r="D929" s="102" t="n">
        <v>46.21</v>
      </c>
      <c r="E929" s="98" t="n">
        <f aca="false">LN(D929/D928)</f>
        <v>0.170660746107841</v>
      </c>
      <c r="F929" s="106" t="n">
        <f aca="false">STDEV(E920:E929)*SQRT(trade_day)</f>
        <v>3.62653375692383</v>
      </c>
      <c r="G929" s="97"/>
      <c r="H929" s="103" t="n">
        <f aca="false">IF(H$1="P",MAX(0,H$2-$D929),IF(H$1="C",MAX(0,$D929-H$2)))</f>
        <v>0</v>
      </c>
      <c r="I929" s="103" t="n">
        <f aca="false">IF(I$1="P",MAX(0,I$2-$D929),IF(I$1="C",MAX(0,$D929-I$2)))</f>
        <v>0</v>
      </c>
      <c r="J929" s="103" t="n">
        <f aca="false">IF(J$1="P",MAX(0,J$2-$D929),IF(J$1="C",MAX(0,$D929-J$2)))</f>
        <v>0</v>
      </c>
      <c r="K929" s="103" t="n">
        <f aca="false">IF(K$1="P",MAX(0,K$2-$D929),IF(K$1="C",MAX(0,$D929-K$2)))</f>
        <v>0</v>
      </c>
      <c r="L929" s="103" t="n">
        <f aca="false">IF(L$1="P",MAX(0,L$2-$D929),IF(L$1="C",MAX(0,$D929-L$2)))</f>
        <v>0</v>
      </c>
      <c r="M929" s="103" t="n">
        <f aca="false">IF(M$1="P",MAX(0,M$2-$D929),IF(M$1="C",MAX(0,$D929-M$2)))</f>
        <v>3.79</v>
      </c>
      <c r="N929" s="103" t="n">
        <f aca="false">IF(N$1="P",MAX(0,N$2-$D929),IF(N$1="C",MAX(0,$D929-N$2)))</f>
        <v>26.21</v>
      </c>
      <c r="O929" s="103" t="n">
        <f aca="false">IF(O$1="P",MAX(0,O$2-$D929),IF(O$1="C",MAX(0,$D929-O$2)))</f>
        <v>21.21</v>
      </c>
      <c r="P929" s="103" t="n">
        <f aca="false">IF(P$1="P",MAX(0,P$2-$D929),IF(P$1="C",MAX(0,$D929-P$2)))</f>
        <v>16.21</v>
      </c>
      <c r="Q929" s="103" t="n">
        <f aca="false">IF(Q$1="P",MAX(0,Q$2-$D929),IF(Q$1="C",MAX(0,$D929-Q$2)))</f>
        <v>11.21</v>
      </c>
      <c r="R929" s="103" t="n">
        <f aca="false">IF(R$1="P",MAX(0,R$2-$D929),IF(R$1="C",MAX(0,$D929-R$2)))</f>
        <v>6.21</v>
      </c>
      <c r="S929" s="103" t="n">
        <f aca="false">IF(S$1="P",MAX(0,S$2-$D929),IF(S$1="C",MAX(0,$D929-S$2)))</f>
        <v>0</v>
      </c>
      <c r="T929" s="103" t="n">
        <f aca="false">IF(T$1="P",MAX(0,T$2-$D929),IF(T$1="C",MAX(0,$D929-T$2)))</f>
        <v>0</v>
      </c>
      <c r="U929" s="104" t="n">
        <f aca="false">B929</f>
        <v>43</v>
      </c>
      <c r="V929" s="105" t="n">
        <f aca="false">VLOOKUP($C929,Gas!$B$3:$E$2506,2)</f>
        <v>3.27</v>
      </c>
      <c r="W929" s="46" t="n">
        <f aca="false">D929/V929</f>
        <v>14.131498470948</v>
      </c>
      <c r="X929" s="99" t="n">
        <f aca="false">VLOOKUP($C929,Gas!$B$3:$E$2506,4)</f>
        <v>0.697860952227677</v>
      </c>
    </row>
    <row r="930" customFormat="false" ht="12.75" hidden="false" customHeight="false" outlineLevel="0" collapsed="false">
      <c r="A930" s="0" t="n">
        <f aca="false">YEAR(C930)</f>
        <v>2001</v>
      </c>
      <c r="B930" s="95" t="n">
        <f aca="false">MONTH(C930)+(YEAR(C930)-1998)*12</f>
        <v>44</v>
      </c>
      <c r="C930" s="101" t="n">
        <v>37104</v>
      </c>
      <c r="D930" s="102" t="n">
        <v>55.4</v>
      </c>
      <c r="E930" s="98" t="n">
        <f aca="false">LN(D930/D929)</f>
        <v>0.181383368871063</v>
      </c>
      <c r="F930" s="106" t="n">
        <f aca="false">STDEV(E921:E930)*SQRT(trade_day)</f>
        <v>3.65614717491938</v>
      </c>
      <c r="G930" s="97"/>
      <c r="H930" s="103" t="n">
        <f aca="false">IF(H$1="P",MAX(0,H$2-$D930),IF(H$1="C",MAX(0,$D930-H$2)))</f>
        <v>0</v>
      </c>
      <c r="I930" s="103" t="n">
        <f aca="false">IF(I$1="P",MAX(0,I$2-$D930),IF(I$1="C",MAX(0,$D930-I$2)))</f>
        <v>0</v>
      </c>
      <c r="J930" s="103" t="n">
        <f aca="false">IF(J$1="P",MAX(0,J$2-$D930),IF(J$1="C",MAX(0,$D930-J$2)))</f>
        <v>0</v>
      </c>
      <c r="K930" s="103" t="n">
        <f aca="false">IF(K$1="P",MAX(0,K$2-$D930),IF(K$1="C",MAX(0,$D930-K$2)))</f>
        <v>0</v>
      </c>
      <c r="L930" s="103" t="n">
        <f aca="false">IF(L$1="P",MAX(0,L$2-$D930),IF(L$1="C",MAX(0,$D930-L$2)))</f>
        <v>0</v>
      </c>
      <c r="M930" s="103" t="n">
        <f aca="false">IF(M$1="P",MAX(0,M$2-$D930),IF(M$1="C",MAX(0,$D930-M$2)))</f>
        <v>0</v>
      </c>
      <c r="N930" s="103" t="n">
        <f aca="false">IF(N$1="P",MAX(0,N$2-$D930),IF(N$1="C",MAX(0,$D930-N$2)))</f>
        <v>35.4</v>
      </c>
      <c r="O930" s="103" t="n">
        <f aca="false">IF(O$1="P",MAX(0,O$2-$D930),IF(O$1="C",MAX(0,$D930-O$2)))</f>
        <v>30.4</v>
      </c>
      <c r="P930" s="103" t="n">
        <f aca="false">IF(P$1="P",MAX(0,P$2-$D930),IF(P$1="C",MAX(0,$D930-P$2)))</f>
        <v>25.4</v>
      </c>
      <c r="Q930" s="103" t="n">
        <f aca="false">IF(Q$1="P",MAX(0,Q$2-$D930),IF(Q$1="C",MAX(0,$D930-Q$2)))</f>
        <v>20.4</v>
      </c>
      <c r="R930" s="103" t="n">
        <f aca="false">IF(R$1="P",MAX(0,R$2-$D930),IF(R$1="C",MAX(0,$D930-R$2)))</f>
        <v>15.4</v>
      </c>
      <c r="S930" s="103" t="n">
        <f aca="false">IF(S$1="P",MAX(0,S$2-$D930),IF(S$1="C",MAX(0,$D930-S$2)))</f>
        <v>5.4</v>
      </c>
      <c r="T930" s="103" t="n">
        <f aca="false">IF(T$1="P",MAX(0,T$2-$D930),IF(T$1="C",MAX(0,$D930-T$2)))</f>
        <v>0</v>
      </c>
      <c r="U930" s="104" t="n">
        <f aca="false">B930</f>
        <v>44</v>
      </c>
      <c r="V930" s="105" t="n">
        <f aca="false">VLOOKUP($C930,Gas!$B$3:$E$2506,2)</f>
        <v>3.32</v>
      </c>
      <c r="W930" s="46" t="n">
        <f aca="false">D930/V930</f>
        <v>16.6867469879518</v>
      </c>
      <c r="X930" s="99" t="n">
        <f aca="false">VLOOKUP($C930,Gas!$B$3:$E$2506,4)</f>
        <v>0.694794283295656</v>
      </c>
    </row>
    <row r="931" customFormat="false" ht="12.75" hidden="false" customHeight="false" outlineLevel="0" collapsed="false">
      <c r="A931" s="0" t="n">
        <f aca="false">YEAR(C931)</f>
        <v>2001</v>
      </c>
      <c r="B931" s="95" t="n">
        <f aca="false">MONTH(C931)+(YEAR(C931)-1998)*12</f>
        <v>44</v>
      </c>
      <c r="C931" s="101" t="n">
        <v>37105</v>
      </c>
      <c r="D931" s="102" t="n">
        <v>58.05</v>
      </c>
      <c r="E931" s="98" t="n">
        <f aca="false">LN(D931/D930)</f>
        <v>0.0467251143906624</v>
      </c>
      <c r="F931" s="106" t="n">
        <f aca="false">STDEV(E922:E931)*SQRT(trade_day)</f>
        <v>3.62218789250839</v>
      </c>
      <c r="G931" s="97"/>
      <c r="H931" s="103" t="n">
        <f aca="false">IF(H$1="P",MAX(0,H$2-$D931),IF(H$1="C",MAX(0,$D931-H$2)))</f>
        <v>0</v>
      </c>
      <c r="I931" s="103" t="n">
        <f aca="false">IF(I$1="P",MAX(0,I$2-$D931),IF(I$1="C",MAX(0,$D931-I$2)))</f>
        <v>0</v>
      </c>
      <c r="J931" s="103" t="n">
        <f aca="false">IF(J$1="P",MAX(0,J$2-$D931),IF(J$1="C",MAX(0,$D931-J$2)))</f>
        <v>0</v>
      </c>
      <c r="K931" s="103" t="n">
        <f aca="false">IF(K$1="P",MAX(0,K$2-$D931),IF(K$1="C",MAX(0,$D931-K$2)))</f>
        <v>0</v>
      </c>
      <c r="L931" s="103" t="n">
        <f aca="false">IF(L$1="P",MAX(0,L$2-$D931),IF(L$1="C",MAX(0,$D931-L$2)))</f>
        <v>0</v>
      </c>
      <c r="M931" s="103" t="n">
        <f aca="false">IF(M$1="P",MAX(0,M$2-$D931),IF(M$1="C",MAX(0,$D931-M$2)))</f>
        <v>0</v>
      </c>
      <c r="N931" s="103" t="n">
        <f aca="false">IF(N$1="P",MAX(0,N$2-$D931),IF(N$1="C",MAX(0,$D931-N$2)))</f>
        <v>38.05</v>
      </c>
      <c r="O931" s="103" t="n">
        <f aca="false">IF(O$1="P",MAX(0,O$2-$D931),IF(O$1="C",MAX(0,$D931-O$2)))</f>
        <v>33.05</v>
      </c>
      <c r="P931" s="103" t="n">
        <f aca="false">IF(P$1="P",MAX(0,P$2-$D931),IF(P$1="C",MAX(0,$D931-P$2)))</f>
        <v>28.05</v>
      </c>
      <c r="Q931" s="103" t="n">
        <f aca="false">IF(Q$1="P",MAX(0,Q$2-$D931),IF(Q$1="C",MAX(0,$D931-Q$2)))</f>
        <v>23.05</v>
      </c>
      <c r="R931" s="103" t="n">
        <f aca="false">IF(R$1="P",MAX(0,R$2-$D931),IF(R$1="C",MAX(0,$D931-R$2)))</f>
        <v>18.05</v>
      </c>
      <c r="S931" s="103" t="n">
        <f aca="false">IF(S$1="P",MAX(0,S$2-$D931),IF(S$1="C",MAX(0,$D931-S$2)))</f>
        <v>8.05</v>
      </c>
      <c r="T931" s="103" t="n">
        <f aca="false">IF(T$1="P",MAX(0,T$2-$D931),IF(T$1="C",MAX(0,$D931-T$2)))</f>
        <v>0</v>
      </c>
      <c r="U931" s="104" t="n">
        <f aca="false">B931</f>
        <v>44</v>
      </c>
      <c r="V931" s="105" t="n">
        <f aca="false">VLOOKUP($C931,Gas!$B$3:$E$2506,2)</f>
        <v>3.26</v>
      </c>
      <c r="W931" s="46" t="n">
        <f aca="false">D931/V931</f>
        <v>17.8067484662577</v>
      </c>
      <c r="X931" s="99" t="n">
        <f aca="false">VLOOKUP($C931,Gas!$B$3:$E$2506,4)</f>
        <v>0.715792117305174</v>
      </c>
    </row>
    <row r="932" customFormat="false" ht="12.75" hidden="false" customHeight="false" outlineLevel="0" collapsed="false">
      <c r="A932" s="0" t="n">
        <f aca="false">YEAR(C932)</f>
        <v>2001</v>
      </c>
      <c r="B932" s="95" t="n">
        <f aca="false">MONTH(C932)+(YEAR(C932)-1998)*12</f>
        <v>44</v>
      </c>
      <c r="C932" s="101" t="n">
        <v>37106</v>
      </c>
      <c r="D932" s="102" t="n">
        <v>73.59</v>
      </c>
      <c r="E932" s="98" t="n">
        <f aca="false">LN(D932/D931)</f>
        <v>0.237204438794607</v>
      </c>
      <c r="F932" s="106" t="n">
        <f aca="false">STDEV(E923:E932)*SQRT(trade_day)</f>
        <v>3.73072962387155</v>
      </c>
      <c r="G932" s="97"/>
      <c r="H932" s="103" t="n">
        <f aca="false">IF(H$1="P",MAX(0,H$2-$D932),IF(H$1="C",MAX(0,$D932-H$2)))</f>
        <v>0</v>
      </c>
      <c r="I932" s="103" t="n">
        <f aca="false">IF(I$1="P",MAX(0,I$2-$D932),IF(I$1="C",MAX(0,$D932-I$2)))</f>
        <v>0</v>
      </c>
      <c r="J932" s="103" t="n">
        <f aca="false">IF(J$1="P",MAX(0,J$2-$D932),IF(J$1="C",MAX(0,$D932-J$2)))</f>
        <v>0</v>
      </c>
      <c r="K932" s="103" t="n">
        <f aca="false">IF(K$1="P",MAX(0,K$2-$D932),IF(K$1="C",MAX(0,$D932-K$2)))</f>
        <v>0</v>
      </c>
      <c r="L932" s="103" t="n">
        <f aca="false">IF(L$1="P",MAX(0,L$2-$D932),IF(L$1="C",MAX(0,$D932-L$2)))</f>
        <v>0</v>
      </c>
      <c r="M932" s="103" t="n">
        <f aca="false">IF(M$1="P",MAX(0,M$2-$D932),IF(M$1="C",MAX(0,$D932-M$2)))</f>
        <v>0</v>
      </c>
      <c r="N932" s="103" t="n">
        <f aca="false">IF(N$1="P",MAX(0,N$2-$D932),IF(N$1="C",MAX(0,$D932-N$2)))</f>
        <v>53.59</v>
      </c>
      <c r="O932" s="103" t="n">
        <f aca="false">IF(O$1="P",MAX(0,O$2-$D932),IF(O$1="C",MAX(0,$D932-O$2)))</f>
        <v>48.59</v>
      </c>
      <c r="P932" s="103" t="n">
        <f aca="false">IF(P$1="P",MAX(0,P$2-$D932),IF(P$1="C",MAX(0,$D932-P$2)))</f>
        <v>43.59</v>
      </c>
      <c r="Q932" s="103" t="n">
        <f aca="false">IF(Q$1="P",MAX(0,Q$2-$D932),IF(Q$1="C",MAX(0,$D932-Q$2)))</f>
        <v>38.59</v>
      </c>
      <c r="R932" s="103" t="n">
        <f aca="false">IF(R$1="P",MAX(0,R$2-$D932),IF(R$1="C",MAX(0,$D932-R$2)))</f>
        <v>33.59</v>
      </c>
      <c r="S932" s="103" t="n">
        <f aca="false">IF(S$1="P",MAX(0,S$2-$D932),IF(S$1="C",MAX(0,$D932-S$2)))</f>
        <v>23.59</v>
      </c>
      <c r="T932" s="103" t="n">
        <f aca="false">IF(T$1="P",MAX(0,T$2-$D932),IF(T$1="C",MAX(0,$D932-T$2)))</f>
        <v>0</v>
      </c>
      <c r="U932" s="104" t="n">
        <f aca="false">B932</f>
        <v>44</v>
      </c>
      <c r="V932" s="105" t="n">
        <f aca="false">VLOOKUP($C932,Gas!$B$3:$E$2506,2)</f>
        <v>3.15</v>
      </c>
      <c r="W932" s="46" t="n">
        <f aca="false">D932/V932</f>
        <v>23.3619047619048</v>
      </c>
      <c r="X932" s="99" t="n">
        <f aca="false">VLOOKUP($C932,Gas!$B$3:$E$2506,4)</f>
        <v>0.758820670900942</v>
      </c>
    </row>
    <row r="933" customFormat="false" ht="12.75" hidden="false" customHeight="false" outlineLevel="0" collapsed="false">
      <c r="A933" s="0" t="n">
        <f aca="false">YEAR(C933)</f>
        <v>2001</v>
      </c>
      <c r="B933" s="95" t="n">
        <f aca="false">MONTH(C933)+(YEAR(C933)-1998)*12</f>
        <v>44</v>
      </c>
      <c r="C933" s="101" t="n">
        <v>37109</v>
      </c>
      <c r="D933" s="102" t="n">
        <v>59.85</v>
      </c>
      <c r="E933" s="98" t="n">
        <f aca="false">LN(D933/D932)</f>
        <v>-0.206667714934526</v>
      </c>
      <c r="F933" s="106" t="n">
        <f aca="false">STDEV(E924:E933)*SQRT(trade_day)</f>
        <v>2.85110424217414</v>
      </c>
      <c r="G933" s="97"/>
      <c r="H933" s="103" t="n">
        <f aca="false">IF(H$1="P",MAX(0,H$2-$D933),IF(H$1="C",MAX(0,$D933-H$2)))</f>
        <v>0</v>
      </c>
      <c r="I933" s="103" t="n">
        <f aca="false">IF(I$1="P",MAX(0,I$2-$D933),IF(I$1="C",MAX(0,$D933-I$2)))</f>
        <v>0</v>
      </c>
      <c r="J933" s="103" t="n">
        <f aca="false">IF(J$1="P",MAX(0,J$2-$D933),IF(J$1="C",MAX(0,$D933-J$2)))</f>
        <v>0</v>
      </c>
      <c r="K933" s="103" t="n">
        <f aca="false">IF(K$1="P",MAX(0,K$2-$D933),IF(K$1="C",MAX(0,$D933-K$2)))</f>
        <v>0</v>
      </c>
      <c r="L933" s="103" t="n">
        <f aca="false">IF(L$1="P",MAX(0,L$2-$D933),IF(L$1="C",MAX(0,$D933-L$2)))</f>
        <v>0</v>
      </c>
      <c r="M933" s="103" t="n">
        <f aca="false">IF(M$1="P",MAX(0,M$2-$D933),IF(M$1="C",MAX(0,$D933-M$2)))</f>
        <v>0</v>
      </c>
      <c r="N933" s="103" t="n">
        <f aca="false">IF(N$1="P",MAX(0,N$2-$D933),IF(N$1="C",MAX(0,$D933-N$2)))</f>
        <v>39.85</v>
      </c>
      <c r="O933" s="103" t="n">
        <f aca="false">IF(O$1="P",MAX(0,O$2-$D933),IF(O$1="C",MAX(0,$D933-O$2)))</f>
        <v>34.85</v>
      </c>
      <c r="P933" s="103" t="n">
        <f aca="false">IF(P$1="P",MAX(0,P$2-$D933),IF(P$1="C",MAX(0,$D933-P$2)))</f>
        <v>29.85</v>
      </c>
      <c r="Q933" s="103" t="n">
        <f aca="false">IF(Q$1="P",MAX(0,Q$2-$D933),IF(Q$1="C",MAX(0,$D933-Q$2)))</f>
        <v>24.85</v>
      </c>
      <c r="R933" s="103" t="n">
        <f aca="false">IF(R$1="P",MAX(0,R$2-$D933),IF(R$1="C",MAX(0,$D933-R$2)))</f>
        <v>19.85</v>
      </c>
      <c r="S933" s="103" t="n">
        <f aca="false">IF(S$1="P",MAX(0,S$2-$D933),IF(S$1="C",MAX(0,$D933-S$2)))</f>
        <v>9.85</v>
      </c>
      <c r="T933" s="103" t="n">
        <f aca="false">IF(T$1="P",MAX(0,T$2-$D933),IF(T$1="C",MAX(0,$D933-T$2)))</f>
        <v>0</v>
      </c>
      <c r="U933" s="104" t="n">
        <f aca="false">B933</f>
        <v>44</v>
      </c>
      <c r="V933" s="105" t="n">
        <f aca="false">VLOOKUP($C933,Gas!$B$3:$E$2506,2)</f>
        <v>3.055</v>
      </c>
      <c r="W933" s="46" t="n">
        <f aca="false">D933/V933</f>
        <v>19.5908346972177</v>
      </c>
      <c r="X933" s="99" t="n">
        <f aca="false">VLOOKUP($C933,Gas!$B$3:$E$2506,4)</f>
        <v>0.650200371157135</v>
      </c>
    </row>
    <row r="934" customFormat="false" ht="12.75" hidden="false" customHeight="false" outlineLevel="0" collapsed="false">
      <c r="A934" s="0" t="n">
        <f aca="false">YEAR(C934)</f>
        <v>2001</v>
      </c>
      <c r="B934" s="95" t="n">
        <f aca="false">MONTH(C934)+(YEAR(C934)-1998)*12</f>
        <v>44</v>
      </c>
      <c r="C934" s="101" t="n">
        <v>37110</v>
      </c>
      <c r="D934" s="102" t="n">
        <v>101.08</v>
      </c>
      <c r="E934" s="98" t="n">
        <f aca="false">LN(D934/D933)</f>
        <v>0.524070850516011</v>
      </c>
      <c r="F934" s="106" t="n">
        <f aca="false">STDEV(E925:E934)*SQRT(trade_day)</f>
        <v>3.88415913277333</v>
      </c>
      <c r="G934" s="97"/>
      <c r="H934" s="103" t="n">
        <f aca="false">IF(H$1="P",MAX(0,H$2-$D934),IF(H$1="C",MAX(0,$D934-H$2)))</f>
        <v>0</v>
      </c>
      <c r="I934" s="103" t="n">
        <f aca="false">IF(I$1="P",MAX(0,I$2-$D934),IF(I$1="C",MAX(0,$D934-I$2)))</f>
        <v>0</v>
      </c>
      <c r="J934" s="103" t="n">
        <f aca="false">IF(J$1="P",MAX(0,J$2-$D934),IF(J$1="C",MAX(0,$D934-J$2)))</f>
        <v>0</v>
      </c>
      <c r="K934" s="103" t="n">
        <f aca="false">IF(K$1="P",MAX(0,K$2-$D934),IF(K$1="C",MAX(0,$D934-K$2)))</f>
        <v>0</v>
      </c>
      <c r="L934" s="103" t="n">
        <f aca="false">IF(L$1="P",MAX(0,L$2-$D934),IF(L$1="C",MAX(0,$D934-L$2)))</f>
        <v>0</v>
      </c>
      <c r="M934" s="103" t="n">
        <f aca="false">IF(M$1="P",MAX(0,M$2-$D934),IF(M$1="C",MAX(0,$D934-M$2)))</f>
        <v>0</v>
      </c>
      <c r="N934" s="103" t="n">
        <f aca="false">IF(N$1="P",MAX(0,N$2-$D934),IF(N$1="C",MAX(0,$D934-N$2)))</f>
        <v>81.08</v>
      </c>
      <c r="O934" s="103" t="n">
        <f aca="false">IF(O$1="P",MAX(0,O$2-$D934),IF(O$1="C",MAX(0,$D934-O$2)))</f>
        <v>76.08</v>
      </c>
      <c r="P934" s="103" t="n">
        <f aca="false">IF(P$1="P",MAX(0,P$2-$D934),IF(P$1="C",MAX(0,$D934-P$2)))</f>
        <v>71.08</v>
      </c>
      <c r="Q934" s="103" t="n">
        <f aca="false">IF(Q$1="P",MAX(0,Q$2-$D934),IF(Q$1="C",MAX(0,$D934-Q$2)))</f>
        <v>66.08</v>
      </c>
      <c r="R934" s="103" t="n">
        <f aca="false">IF(R$1="P",MAX(0,R$2-$D934),IF(R$1="C",MAX(0,$D934-R$2)))</f>
        <v>61.08</v>
      </c>
      <c r="S934" s="103" t="n">
        <f aca="false">IF(S$1="P",MAX(0,S$2-$D934),IF(S$1="C",MAX(0,$D934-S$2)))</f>
        <v>51.08</v>
      </c>
      <c r="T934" s="103" t="n">
        <f aca="false">IF(T$1="P",MAX(0,T$2-$D934),IF(T$1="C",MAX(0,$D934-T$2)))</f>
        <v>1.07999</v>
      </c>
      <c r="U934" s="104" t="n">
        <f aca="false">B934</f>
        <v>44</v>
      </c>
      <c r="V934" s="105" t="n">
        <f aca="false">VLOOKUP($C934,Gas!$B$3:$E$2506,2)</f>
        <v>3.055</v>
      </c>
      <c r="W934" s="46" t="n">
        <f aca="false">D934/V934</f>
        <v>33.0867430441899</v>
      </c>
      <c r="X934" s="99" t="n">
        <f aca="false">VLOOKUP($C934,Gas!$B$3:$E$2506,4)</f>
        <v>0.527816315351167</v>
      </c>
    </row>
    <row r="935" customFormat="false" ht="12.75" hidden="false" customHeight="false" outlineLevel="0" collapsed="false">
      <c r="A935" s="0" t="n">
        <f aca="false">YEAR(C935)</f>
        <v>2001</v>
      </c>
      <c r="B935" s="95" t="n">
        <f aca="false">MONTH(C935)+(YEAR(C935)-1998)*12</f>
        <v>44</v>
      </c>
      <c r="C935" s="101" t="n">
        <v>37111</v>
      </c>
      <c r="D935" s="102" t="n">
        <v>145.39</v>
      </c>
      <c r="E935" s="98" t="n">
        <f aca="false">LN(D935/D934)</f>
        <v>0.363507504423341</v>
      </c>
      <c r="F935" s="106" t="n">
        <f aca="false">STDEV(E926:E935)*SQRT(trade_day)</f>
        <v>4.05249514500907</v>
      </c>
      <c r="G935" s="97"/>
      <c r="H935" s="103" t="n">
        <f aca="false">IF(H$1="P",MAX(0,H$2-$D935),IF(H$1="C",MAX(0,$D935-H$2)))</f>
        <v>0</v>
      </c>
      <c r="I935" s="103" t="n">
        <f aca="false">IF(I$1="P",MAX(0,I$2-$D935),IF(I$1="C",MAX(0,$D935-I$2)))</f>
        <v>0</v>
      </c>
      <c r="J935" s="103" t="n">
        <f aca="false">IF(J$1="P",MAX(0,J$2-$D935),IF(J$1="C",MAX(0,$D935-J$2)))</f>
        <v>0</v>
      </c>
      <c r="K935" s="103" t="n">
        <f aca="false">IF(K$1="P",MAX(0,K$2-$D935),IF(K$1="C",MAX(0,$D935-K$2)))</f>
        <v>0</v>
      </c>
      <c r="L935" s="103" t="n">
        <f aca="false">IF(L$1="P",MAX(0,L$2-$D935),IF(L$1="C",MAX(0,$D935-L$2)))</f>
        <v>0</v>
      </c>
      <c r="M935" s="103" t="n">
        <f aca="false">IF(M$1="P",MAX(0,M$2-$D935),IF(M$1="C",MAX(0,$D935-M$2)))</f>
        <v>0</v>
      </c>
      <c r="N935" s="103" t="n">
        <f aca="false">IF(N$1="P",MAX(0,N$2-$D935),IF(N$1="C",MAX(0,$D935-N$2)))</f>
        <v>125.39</v>
      </c>
      <c r="O935" s="103" t="n">
        <f aca="false">IF(O$1="P",MAX(0,O$2-$D935),IF(O$1="C",MAX(0,$D935-O$2)))</f>
        <v>120.39</v>
      </c>
      <c r="P935" s="103" t="n">
        <f aca="false">IF(P$1="P",MAX(0,P$2-$D935),IF(P$1="C",MAX(0,$D935-P$2)))</f>
        <v>115.39</v>
      </c>
      <c r="Q935" s="103" t="n">
        <f aca="false">IF(Q$1="P",MAX(0,Q$2-$D935),IF(Q$1="C",MAX(0,$D935-Q$2)))</f>
        <v>110.39</v>
      </c>
      <c r="R935" s="103" t="n">
        <f aca="false">IF(R$1="P",MAX(0,R$2-$D935),IF(R$1="C",MAX(0,$D935-R$2)))</f>
        <v>105.39</v>
      </c>
      <c r="S935" s="103" t="n">
        <f aca="false">IF(S$1="P",MAX(0,S$2-$D935),IF(S$1="C",MAX(0,$D935-S$2)))</f>
        <v>95.39</v>
      </c>
      <c r="T935" s="103" t="n">
        <f aca="false">IF(T$1="P",MAX(0,T$2-$D935),IF(T$1="C",MAX(0,$D935-T$2)))</f>
        <v>45.38999</v>
      </c>
      <c r="U935" s="104" t="n">
        <f aca="false">B935</f>
        <v>44</v>
      </c>
      <c r="V935" s="105" t="n">
        <f aca="false">VLOOKUP($C935,Gas!$B$3:$E$2506,2)</f>
        <v>3.135</v>
      </c>
      <c r="W935" s="46" t="n">
        <f aca="false">D935/V935</f>
        <v>46.3763955342903</v>
      </c>
      <c r="X935" s="99" t="n">
        <f aca="false">VLOOKUP($C935,Gas!$B$3:$E$2506,4)</f>
        <v>0.551057698485472</v>
      </c>
    </row>
    <row r="936" customFormat="false" ht="12.75" hidden="false" customHeight="false" outlineLevel="0" collapsed="false">
      <c r="A936" s="0" t="n">
        <f aca="false">YEAR(C936)</f>
        <v>2001</v>
      </c>
      <c r="B936" s="95" t="n">
        <f aca="false">MONTH(C936)+(YEAR(C936)-1998)*12</f>
        <v>44</v>
      </c>
      <c r="C936" s="101" t="n">
        <v>37112</v>
      </c>
      <c r="D936" s="102" t="n">
        <v>179.63</v>
      </c>
      <c r="E936" s="98" t="n">
        <f aca="false">LN(D936/D935)</f>
        <v>0.21147939283741</v>
      </c>
      <c r="F936" s="106" t="n">
        <f aca="false">STDEV(E927:E936)*SQRT(trade_day)</f>
        <v>3.70640825426007</v>
      </c>
      <c r="G936" s="97"/>
      <c r="H936" s="103" t="n">
        <f aca="false">IF(H$1="P",MAX(0,H$2-$D936),IF(H$1="C",MAX(0,$D936-H$2)))</f>
        <v>0</v>
      </c>
      <c r="I936" s="103" t="n">
        <f aca="false">IF(I$1="P",MAX(0,I$2-$D936),IF(I$1="C",MAX(0,$D936-I$2)))</f>
        <v>0</v>
      </c>
      <c r="J936" s="103" t="n">
        <f aca="false">IF(J$1="P",MAX(0,J$2-$D936),IF(J$1="C",MAX(0,$D936-J$2)))</f>
        <v>0</v>
      </c>
      <c r="K936" s="103" t="n">
        <f aca="false">IF(K$1="P",MAX(0,K$2-$D936),IF(K$1="C",MAX(0,$D936-K$2)))</f>
        <v>0</v>
      </c>
      <c r="L936" s="103" t="n">
        <f aca="false">IF(L$1="P",MAX(0,L$2-$D936),IF(L$1="C",MAX(0,$D936-L$2)))</f>
        <v>0</v>
      </c>
      <c r="M936" s="103" t="n">
        <f aca="false">IF(M$1="P",MAX(0,M$2-$D936),IF(M$1="C",MAX(0,$D936-M$2)))</f>
        <v>0</v>
      </c>
      <c r="N936" s="103" t="n">
        <f aca="false">IF(N$1="P",MAX(0,N$2-$D936),IF(N$1="C",MAX(0,$D936-N$2)))</f>
        <v>159.63</v>
      </c>
      <c r="O936" s="103" t="n">
        <f aca="false">IF(O$1="P",MAX(0,O$2-$D936),IF(O$1="C",MAX(0,$D936-O$2)))</f>
        <v>154.63</v>
      </c>
      <c r="P936" s="103" t="n">
        <f aca="false">IF(P$1="P",MAX(0,P$2-$D936),IF(P$1="C",MAX(0,$D936-P$2)))</f>
        <v>149.63</v>
      </c>
      <c r="Q936" s="103" t="n">
        <f aca="false">IF(Q$1="P",MAX(0,Q$2-$D936),IF(Q$1="C",MAX(0,$D936-Q$2)))</f>
        <v>144.63</v>
      </c>
      <c r="R936" s="103" t="n">
        <f aca="false">IF(R$1="P",MAX(0,R$2-$D936),IF(R$1="C",MAX(0,$D936-R$2)))</f>
        <v>139.63</v>
      </c>
      <c r="S936" s="103" t="n">
        <f aca="false">IF(S$1="P",MAX(0,S$2-$D936),IF(S$1="C",MAX(0,$D936-S$2)))</f>
        <v>129.63</v>
      </c>
      <c r="T936" s="103" t="n">
        <f aca="false">IF(T$1="P",MAX(0,T$2-$D936),IF(T$1="C",MAX(0,$D936-T$2)))</f>
        <v>79.62999</v>
      </c>
      <c r="U936" s="104" t="n">
        <f aca="false">B936</f>
        <v>44</v>
      </c>
      <c r="V936" s="105" t="n">
        <f aca="false">VLOOKUP($C936,Gas!$B$3:$E$2506,2)</f>
        <v>3.09</v>
      </c>
      <c r="W936" s="46" t="n">
        <f aca="false">D936/V936</f>
        <v>58.1326860841424</v>
      </c>
      <c r="X936" s="99" t="n">
        <f aca="false">VLOOKUP($C936,Gas!$B$3:$E$2506,4)</f>
        <v>0.560305789088342</v>
      </c>
    </row>
    <row r="937" customFormat="false" ht="12.75" hidden="false" customHeight="false" outlineLevel="0" collapsed="false">
      <c r="A937" s="0" t="n">
        <f aca="false">YEAR(C937)</f>
        <v>2001</v>
      </c>
      <c r="B937" s="95" t="n">
        <f aca="false">MONTH(C937)+(YEAR(C937)-1998)*12</f>
        <v>44</v>
      </c>
      <c r="C937" s="101" t="n">
        <v>37113</v>
      </c>
      <c r="D937" s="102" t="n">
        <v>153.16</v>
      </c>
      <c r="E937" s="98" t="n">
        <f aca="false">LN(D937/D936)</f>
        <v>-0.15941605317165</v>
      </c>
      <c r="F937" s="106" t="n">
        <f aca="false">STDEV(E928:E937)*SQRT(trade_day)</f>
        <v>3.50802073113914</v>
      </c>
      <c r="G937" s="97"/>
      <c r="H937" s="103" t="n">
        <f aca="false">IF(H$1="P",MAX(0,H$2-$D937),IF(H$1="C",MAX(0,$D937-H$2)))</f>
        <v>0</v>
      </c>
      <c r="I937" s="103" t="n">
        <f aca="false">IF(I$1="P",MAX(0,I$2-$D937),IF(I$1="C",MAX(0,$D937-I$2)))</f>
        <v>0</v>
      </c>
      <c r="J937" s="103" t="n">
        <f aca="false">IF(J$1="P",MAX(0,J$2-$D937),IF(J$1="C",MAX(0,$D937-J$2)))</f>
        <v>0</v>
      </c>
      <c r="K937" s="103" t="n">
        <f aca="false">IF(K$1="P",MAX(0,K$2-$D937),IF(K$1="C",MAX(0,$D937-K$2)))</f>
        <v>0</v>
      </c>
      <c r="L937" s="103" t="n">
        <f aca="false">IF(L$1="P",MAX(0,L$2-$D937),IF(L$1="C",MAX(0,$D937-L$2)))</f>
        <v>0</v>
      </c>
      <c r="M937" s="103" t="n">
        <f aca="false">IF(M$1="P",MAX(0,M$2-$D937),IF(M$1="C",MAX(0,$D937-M$2)))</f>
        <v>0</v>
      </c>
      <c r="N937" s="103" t="n">
        <f aca="false">IF(N$1="P",MAX(0,N$2-$D937),IF(N$1="C",MAX(0,$D937-N$2)))</f>
        <v>133.16</v>
      </c>
      <c r="O937" s="103" t="n">
        <f aca="false">IF(O$1="P",MAX(0,O$2-$D937),IF(O$1="C",MAX(0,$D937-O$2)))</f>
        <v>128.16</v>
      </c>
      <c r="P937" s="103" t="n">
        <f aca="false">IF(P$1="P",MAX(0,P$2-$D937),IF(P$1="C",MAX(0,$D937-P$2)))</f>
        <v>123.16</v>
      </c>
      <c r="Q937" s="103" t="n">
        <f aca="false">IF(Q$1="P",MAX(0,Q$2-$D937),IF(Q$1="C",MAX(0,$D937-Q$2)))</f>
        <v>118.16</v>
      </c>
      <c r="R937" s="103" t="n">
        <f aca="false">IF(R$1="P",MAX(0,R$2-$D937),IF(R$1="C",MAX(0,$D937-R$2)))</f>
        <v>113.16</v>
      </c>
      <c r="S937" s="103" t="n">
        <f aca="false">IF(S$1="P",MAX(0,S$2-$D937),IF(S$1="C",MAX(0,$D937-S$2)))</f>
        <v>103.16</v>
      </c>
      <c r="T937" s="103" t="n">
        <f aca="false">IF(T$1="P",MAX(0,T$2-$D937),IF(T$1="C",MAX(0,$D937-T$2)))</f>
        <v>53.15999</v>
      </c>
      <c r="U937" s="104" t="n">
        <f aca="false">B937</f>
        <v>44</v>
      </c>
      <c r="V937" s="105" t="n">
        <f aca="false">VLOOKUP($C937,Gas!$B$3:$E$2506,2)</f>
        <v>3.09</v>
      </c>
      <c r="W937" s="46" t="n">
        <f aca="false">D937/V937</f>
        <v>49.5663430420712</v>
      </c>
      <c r="X937" s="99" t="n">
        <f aca="false">VLOOKUP($C937,Gas!$B$3:$E$2506,4)</f>
        <v>0.362239490400603</v>
      </c>
    </row>
    <row r="938" customFormat="false" ht="12.75" hidden="false" customHeight="false" outlineLevel="0" collapsed="false">
      <c r="A938" s="0" t="n">
        <f aca="false">YEAR(C938)</f>
        <v>2001</v>
      </c>
      <c r="B938" s="95" t="n">
        <f aca="false">MONTH(C938)+(YEAR(C938)-1998)*12</f>
        <v>44</v>
      </c>
      <c r="C938" s="101" t="n">
        <v>37116</v>
      </c>
      <c r="D938" s="102" t="n">
        <v>46.93</v>
      </c>
      <c r="E938" s="98" t="n">
        <f aca="false">LN(D938/D937)</f>
        <v>-1.18282599680277</v>
      </c>
      <c r="F938" s="106" t="n">
        <f aca="false">STDEV(E929:E938)*SQRT(trade_day)</f>
        <v>7.51983290448698</v>
      </c>
      <c r="G938" s="97"/>
      <c r="H938" s="103" t="n">
        <f aca="false">IF(H$1="P",MAX(0,H$2-$D938),IF(H$1="C",MAX(0,$D938-H$2)))</f>
        <v>0</v>
      </c>
      <c r="I938" s="103" t="n">
        <f aca="false">IF(I$1="P",MAX(0,I$2-$D938),IF(I$1="C",MAX(0,$D938-I$2)))</f>
        <v>0</v>
      </c>
      <c r="J938" s="103" t="n">
        <f aca="false">IF(J$1="P",MAX(0,J$2-$D938),IF(J$1="C",MAX(0,$D938-J$2)))</f>
        <v>0</v>
      </c>
      <c r="K938" s="103" t="n">
        <f aca="false">IF(K$1="P",MAX(0,K$2-$D938),IF(K$1="C",MAX(0,$D938-K$2)))</f>
        <v>0</v>
      </c>
      <c r="L938" s="103" t="n">
        <f aca="false">IF(L$1="P",MAX(0,L$2-$D938),IF(L$1="C",MAX(0,$D938-L$2)))</f>
        <v>0</v>
      </c>
      <c r="M938" s="103" t="n">
        <f aca="false">IF(M$1="P",MAX(0,M$2-$D938),IF(M$1="C",MAX(0,$D938-M$2)))</f>
        <v>3.07</v>
      </c>
      <c r="N938" s="103" t="n">
        <f aca="false">IF(N$1="P",MAX(0,N$2-$D938),IF(N$1="C",MAX(0,$D938-N$2)))</f>
        <v>26.93</v>
      </c>
      <c r="O938" s="103" t="n">
        <f aca="false">IF(O$1="P",MAX(0,O$2-$D938),IF(O$1="C",MAX(0,$D938-O$2)))</f>
        <v>21.93</v>
      </c>
      <c r="P938" s="103" t="n">
        <f aca="false">IF(P$1="P",MAX(0,P$2-$D938),IF(P$1="C",MAX(0,$D938-P$2)))</f>
        <v>16.93</v>
      </c>
      <c r="Q938" s="103" t="n">
        <f aca="false">IF(Q$1="P",MAX(0,Q$2-$D938),IF(Q$1="C",MAX(0,$D938-Q$2)))</f>
        <v>11.93</v>
      </c>
      <c r="R938" s="103" t="n">
        <f aca="false">IF(R$1="P",MAX(0,R$2-$D938),IF(R$1="C",MAX(0,$D938-R$2)))</f>
        <v>6.93</v>
      </c>
      <c r="S938" s="103" t="n">
        <f aca="false">IF(S$1="P",MAX(0,S$2-$D938),IF(S$1="C",MAX(0,$D938-S$2)))</f>
        <v>0</v>
      </c>
      <c r="T938" s="103" t="n">
        <f aca="false">IF(T$1="P",MAX(0,T$2-$D938),IF(T$1="C",MAX(0,$D938-T$2)))</f>
        <v>0</v>
      </c>
      <c r="U938" s="104" t="n">
        <f aca="false">B938</f>
        <v>44</v>
      </c>
      <c r="V938" s="105" t="n">
        <f aca="false">VLOOKUP($C938,Gas!$B$3:$E$2506,2)</f>
        <v>2.98</v>
      </c>
      <c r="W938" s="46" t="n">
        <f aca="false">D938/V938</f>
        <v>15.748322147651</v>
      </c>
      <c r="X938" s="99" t="n">
        <f aca="false">VLOOKUP($C938,Gas!$B$3:$E$2506,4)</f>
        <v>0.338247677910609</v>
      </c>
    </row>
    <row r="939" customFormat="false" ht="12.75" hidden="false" customHeight="false" outlineLevel="0" collapsed="false">
      <c r="A939" s="0" t="n">
        <f aca="false">YEAR(C939)</f>
        <v>2001</v>
      </c>
      <c r="B939" s="95" t="n">
        <f aca="false">MONTH(C939)+(YEAR(C939)-1998)*12</f>
        <v>44</v>
      </c>
      <c r="C939" s="101" t="n">
        <v>37117</v>
      </c>
      <c r="D939" s="102" t="n">
        <v>41.65</v>
      </c>
      <c r="E939" s="98" t="n">
        <f aca="false">LN(D939/D938)</f>
        <v>-0.119355761193475</v>
      </c>
      <c r="F939" s="106" t="n">
        <f aca="false">STDEV(E930:E939)*SQRT(trade_day)</f>
        <v>7.4967202996839</v>
      </c>
      <c r="G939" s="97"/>
      <c r="H939" s="103" t="n">
        <f aca="false">IF(H$1="P",MAX(0,H$2-$D939),IF(H$1="C",MAX(0,$D939-H$2)))</f>
        <v>0</v>
      </c>
      <c r="I939" s="103" t="n">
        <f aca="false">IF(I$1="P",MAX(0,I$2-$D939),IF(I$1="C",MAX(0,$D939-I$2)))</f>
        <v>0</v>
      </c>
      <c r="J939" s="103" t="n">
        <f aca="false">IF(J$1="P",MAX(0,J$2-$D939),IF(J$1="C",MAX(0,$D939-J$2)))</f>
        <v>0</v>
      </c>
      <c r="K939" s="103" t="n">
        <f aca="false">IF(K$1="P",MAX(0,K$2-$D939),IF(K$1="C",MAX(0,$D939-K$2)))</f>
        <v>0</v>
      </c>
      <c r="L939" s="103" t="n">
        <f aca="false">IF(L$1="P",MAX(0,L$2-$D939),IF(L$1="C",MAX(0,$D939-L$2)))</f>
        <v>0</v>
      </c>
      <c r="M939" s="103" t="n">
        <f aca="false">IF(M$1="P",MAX(0,M$2-$D939),IF(M$1="C",MAX(0,$D939-M$2)))</f>
        <v>8.35</v>
      </c>
      <c r="N939" s="103" t="n">
        <f aca="false">IF(N$1="P",MAX(0,N$2-$D939),IF(N$1="C",MAX(0,$D939-N$2)))</f>
        <v>21.65</v>
      </c>
      <c r="O939" s="103" t="n">
        <f aca="false">IF(O$1="P",MAX(0,O$2-$D939),IF(O$1="C",MAX(0,$D939-O$2)))</f>
        <v>16.65</v>
      </c>
      <c r="P939" s="103" t="n">
        <f aca="false">IF(P$1="P",MAX(0,P$2-$D939),IF(P$1="C",MAX(0,$D939-P$2)))</f>
        <v>11.65</v>
      </c>
      <c r="Q939" s="103" t="n">
        <f aca="false">IF(Q$1="P",MAX(0,Q$2-$D939),IF(Q$1="C",MAX(0,$D939-Q$2)))</f>
        <v>6.65</v>
      </c>
      <c r="R939" s="103" t="n">
        <f aca="false">IF(R$1="P",MAX(0,R$2-$D939),IF(R$1="C",MAX(0,$D939-R$2)))</f>
        <v>1.65</v>
      </c>
      <c r="S939" s="103" t="n">
        <f aca="false">IF(S$1="P",MAX(0,S$2-$D939),IF(S$1="C",MAX(0,$D939-S$2)))</f>
        <v>0</v>
      </c>
      <c r="T939" s="103" t="n">
        <f aca="false">IF(T$1="P",MAX(0,T$2-$D939),IF(T$1="C",MAX(0,$D939-T$2)))</f>
        <v>0</v>
      </c>
      <c r="U939" s="104" t="n">
        <f aca="false">B939</f>
        <v>44</v>
      </c>
      <c r="V939" s="105" t="n">
        <f aca="false">VLOOKUP($C939,Gas!$B$3:$E$2506,2)</f>
        <v>2.995</v>
      </c>
      <c r="W939" s="46" t="n">
        <f aca="false">D939/V939</f>
        <v>13.906510851419</v>
      </c>
      <c r="X939" s="99" t="n">
        <f aca="false">VLOOKUP($C939,Gas!$B$3:$E$2506,4)</f>
        <v>0.297135734139529</v>
      </c>
    </row>
    <row r="940" customFormat="false" ht="12.75" hidden="false" customHeight="false" outlineLevel="0" collapsed="false">
      <c r="A940" s="0" t="n">
        <f aca="false">YEAR(C940)</f>
        <v>2001</v>
      </c>
      <c r="B940" s="95" t="n">
        <f aca="false">MONTH(C940)+(YEAR(C940)-1998)*12</f>
        <v>44</v>
      </c>
      <c r="C940" s="101" t="n">
        <v>37118</v>
      </c>
      <c r="D940" s="102" t="n">
        <v>41.34</v>
      </c>
      <c r="E940" s="98" t="n">
        <f aca="false">LN(D940/D939)</f>
        <v>-0.00747081435922942</v>
      </c>
      <c r="F940" s="106" t="n">
        <f aca="false">STDEV(E931:E940)*SQRT(trade_day)</f>
        <v>7.42161716752757</v>
      </c>
      <c r="G940" s="97"/>
      <c r="H940" s="103" t="n">
        <f aca="false">IF(H$1="P",MAX(0,H$2-$D940),IF(H$1="C",MAX(0,$D940-H$2)))</f>
        <v>0</v>
      </c>
      <c r="I940" s="103" t="n">
        <f aca="false">IF(I$1="P",MAX(0,I$2-$D940),IF(I$1="C",MAX(0,$D940-I$2)))</f>
        <v>0</v>
      </c>
      <c r="J940" s="103" t="n">
        <f aca="false">IF(J$1="P",MAX(0,J$2-$D940),IF(J$1="C",MAX(0,$D940-J$2)))</f>
        <v>0</v>
      </c>
      <c r="K940" s="103" t="n">
        <f aca="false">IF(K$1="P",MAX(0,K$2-$D940),IF(K$1="C",MAX(0,$D940-K$2)))</f>
        <v>0</v>
      </c>
      <c r="L940" s="103" t="n">
        <f aca="false">IF(L$1="P",MAX(0,L$2-$D940),IF(L$1="C",MAX(0,$D940-L$2)))</f>
        <v>0</v>
      </c>
      <c r="M940" s="103" t="n">
        <f aca="false">IF(M$1="P",MAX(0,M$2-$D940),IF(M$1="C",MAX(0,$D940-M$2)))</f>
        <v>8.66</v>
      </c>
      <c r="N940" s="103" t="n">
        <f aca="false">IF(N$1="P",MAX(0,N$2-$D940),IF(N$1="C",MAX(0,$D940-N$2)))</f>
        <v>21.34</v>
      </c>
      <c r="O940" s="103" t="n">
        <f aca="false">IF(O$1="P",MAX(0,O$2-$D940),IF(O$1="C",MAX(0,$D940-O$2)))</f>
        <v>16.34</v>
      </c>
      <c r="P940" s="103" t="n">
        <f aca="false">IF(P$1="P",MAX(0,P$2-$D940),IF(P$1="C",MAX(0,$D940-P$2)))</f>
        <v>11.34</v>
      </c>
      <c r="Q940" s="103" t="n">
        <f aca="false">IF(Q$1="P",MAX(0,Q$2-$D940),IF(Q$1="C",MAX(0,$D940-Q$2)))</f>
        <v>6.34</v>
      </c>
      <c r="R940" s="103" t="n">
        <f aca="false">IF(R$1="P",MAX(0,R$2-$D940),IF(R$1="C",MAX(0,$D940-R$2)))</f>
        <v>1.34</v>
      </c>
      <c r="S940" s="103" t="n">
        <f aca="false">IF(S$1="P",MAX(0,S$2-$D940),IF(S$1="C",MAX(0,$D940-S$2)))</f>
        <v>0</v>
      </c>
      <c r="T940" s="103" t="n">
        <f aca="false">IF(T$1="P",MAX(0,T$2-$D940),IF(T$1="C",MAX(0,$D940-T$2)))</f>
        <v>0</v>
      </c>
      <c r="U940" s="104" t="n">
        <f aca="false">B940</f>
        <v>44</v>
      </c>
      <c r="V940" s="105" t="n">
        <f aca="false">VLOOKUP($C940,Gas!$B$3:$E$2506,2)</f>
        <v>3.03</v>
      </c>
      <c r="W940" s="46" t="n">
        <f aca="false">D940/V940</f>
        <v>13.6435643564356</v>
      </c>
      <c r="X940" s="99" t="n">
        <f aca="false">VLOOKUP($C940,Gas!$B$3:$E$2506,4)</f>
        <v>0.308360038307648</v>
      </c>
    </row>
    <row r="941" customFormat="false" ht="12.75" hidden="false" customHeight="false" outlineLevel="0" collapsed="false">
      <c r="A941" s="0" t="n">
        <f aca="false">YEAR(C941)</f>
        <v>2001</v>
      </c>
      <c r="B941" s="95" t="n">
        <f aca="false">MONTH(C941)+(YEAR(C941)-1998)*12</f>
        <v>44</v>
      </c>
      <c r="C941" s="101" t="n">
        <v>37119</v>
      </c>
      <c r="D941" s="102" t="n">
        <v>45.56</v>
      </c>
      <c r="E941" s="98" t="n">
        <f aca="false">LN(D941/D940)</f>
        <v>0.0971995843253591</v>
      </c>
      <c r="F941" s="106" t="n">
        <f aca="false">STDEV(E932:E941)*SQRT(trade_day)</f>
        <v>7.44024244660498</v>
      </c>
      <c r="G941" s="97"/>
      <c r="H941" s="103" t="n">
        <f aca="false">IF(H$1="P",MAX(0,H$2-$D941),IF(H$1="C",MAX(0,$D941-H$2)))</f>
        <v>0</v>
      </c>
      <c r="I941" s="103" t="n">
        <f aca="false">IF(I$1="P",MAX(0,I$2-$D941),IF(I$1="C",MAX(0,$D941-I$2)))</f>
        <v>0</v>
      </c>
      <c r="J941" s="103" t="n">
        <f aca="false">IF(J$1="P",MAX(0,J$2-$D941),IF(J$1="C",MAX(0,$D941-J$2)))</f>
        <v>0</v>
      </c>
      <c r="K941" s="103" t="n">
        <f aca="false">IF(K$1="P",MAX(0,K$2-$D941),IF(K$1="C",MAX(0,$D941-K$2)))</f>
        <v>0</v>
      </c>
      <c r="L941" s="103" t="n">
        <f aca="false">IF(L$1="P",MAX(0,L$2-$D941),IF(L$1="C",MAX(0,$D941-L$2)))</f>
        <v>0</v>
      </c>
      <c r="M941" s="103" t="n">
        <f aca="false">IF(M$1="P",MAX(0,M$2-$D941),IF(M$1="C",MAX(0,$D941-M$2)))</f>
        <v>4.44</v>
      </c>
      <c r="N941" s="103" t="n">
        <f aca="false">IF(N$1="P",MAX(0,N$2-$D941),IF(N$1="C",MAX(0,$D941-N$2)))</f>
        <v>25.56</v>
      </c>
      <c r="O941" s="103" t="n">
        <f aca="false">IF(O$1="P",MAX(0,O$2-$D941),IF(O$1="C",MAX(0,$D941-O$2)))</f>
        <v>20.56</v>
      </c>
      <c r="P941" s="103" t="n">
        <f aca="false">IF(P$1="P",MAX(0,P$2-$D941),IF(P$1="C",MAX(0,$D941-P$2)))</f>
        <v>15.56</v>
      </c>
      <c r="Q941" s="103" t="n">
        <f aca="false">IF(Q$1="P",MAX(0,Q$2-$D941),IF(Q$1="C",MAX(0,$D941-Q$2)))</f>
        <v>10.56</v>
      </c>
      <c r="R941" s="103" t="n">
        <f aca="false">IF(R$1="P",MAX(0,R$2-$D941),IF(R$1="C",MAX(0,$D941-R$2)))</f>
        <v>5.56</v>
      </c>
      <c r="S941" s="103" t="n">
        <f aca="false">IF(S$1="P",MAX(0,S$2-$D941),IF(S$1="C",MAX(0,$D941-S$2)))</f>
        <v>0</v>
      </c>
      <c r="T941" s="103" t="n">
        <f aca="false">IF(T$1="P",MAX(0,T$2-$D941),IF(T$1="C",MAX(0,$D941-T$2)))</f>
        <v>0</v>
      </c>
      <c r="U941" s="104" t="n">
        <f aca="false">B941</f>
        <v>44</v>
      </c>
      <c r="V941" s="105" t="n">
        <f aca="false">VLOOKUP($C941,Gas!$B$3:$E$2506,2)</f>
        <v>3.145</v>
      </c>
      <c r="W941" s="46" t="n">
        <f aca="false">D941/V941</f>
        <v>14.4864864864865</v>
      </c>
      <c r="X941" s="99" t="n">
        <f aca="false">VLOOKUP($C941,Gas!$B$3:$E$2506,4)</f>
        <v>0.384991105750358</v>
      </c>
    </row>
    <row r="942" customFormat="false" ht="12.75" hidden="false" customHeight="false" outlineLevel="0" collapsed="false">
      <c r="A942" s="0" t="n">
        <f aca="false">YEAR(C942)</f>
        <v>2001</v>
      </c>
      <c r="B942" s="95" t="n">
        <f aca="false">MONTH(C942)+(YEAR(C942)-1998)*12</f>
        <v>44</v>
      </c>
      <c r="C942" s="101" t="n">
        <v>37120</v>
      </c>
      <c r="D942" s="102" t="n">
        <v>43.52</v>
      </c>
      <c r="E942" s="98" t="n">
        <f aca="false">LN(D942/D941)</f>
        <v>-0.0458095360312942</v>
      </c>
      <c r="F942" s="106" t="n">
        <f aca="false">STDEV(E933:E942)*SQRT(trade_day)</f>
        <v>7.29720063323363</v>
      </c>
      <c r="G942" s="97"/>
      <c r="H942" s="103" t="n">
        <f aca="false">IF(H$1="P",MAX(0,H$2-$D942),IF(H$1="C",MAX(0,$D942-H$2)))</f>
        <v>0</v>
      </c>
      <c r="I942" s="103" t="n">
        <f aca="false">IF(I$1="P",MAX(0,I$2-$D942),IF(I$1="C",MAX(0,$D942-I$2)))</f>
        <v>0</v>
      </c>
      <c r="J942" s="103" t="n">
        <f aca="false">IF(J$1="P",MAX(0,J$2-$D942),IF(J$1="C",MAX(0,$D942-J$2)))</f>
        <v>0</v>
      </c>
      <c r="K942" s="103" t="n">
        <f aca="false">IF(K$1="P",MAX(0,K$2-$D942),IF(K$1="C",MAX(0,$D942-K$2)))</f>
        <v>0</v>
      </c>
      <c r="L942" s="103" t="n">
        <f aca="false">IF(L$1="P",MAX(0,L$2-$D942),IF(L$1="C",MAX(0,$D942-L$2)))</f>
        <v>0</v>
      </c>
      <c r="M942" s="103" t="n">
        <f aca="false">IF(M$1="P",MAX(0,M$2-$D942),IF(M$1="C",MAX(0,$D942-M$2)))</f>
        <v>6.48</v>
      </c>
      <c r="N942" s="103" t="n">
        <f aca="false">IF(N$1="P",MAX(0,N$2-$D942),IF(N$1="C",MAX(0,$D942-N$2)))</f>
        <v>23.52</v>
      </c>
      <c r="O942" s="103" t="n">
        <f aca="false">IF(O$1="P",MAX(0,O$2-$D942),IF(O$1="C",MAX(0,$D942-O$2)))</f>
        <v>18.52</v>
      </c>
      <c r="P942" s="103" t="n">
        <f aca="false">IF(P$1="P",MAX(0,P$2-$D942),IF(P$1="C",MAX(0,$D942-P$2)))</f>
        <v>13.52</v>
      </c>
      <c r="Q942" s="103" t="n">
        <f aca="false">IF(Q$1="P",MAX(0,Q$2-$D942),IF(Q$1="C",MAX(0,$D942-Q$2)))</f>
        <v>8.52</v>
      </c>
      <c r="R942" s="103" t="n">
        <f aca="false">IF(R$1="P",MAX(0,R$2-$D942),IF(R$1="C",MAX(0,$D942-R$2)))</f>
        <v>3.52</v>
      </c>
      <c r="S942" s="103" t="n">
        <f aca="false">IF(S$1="P",MAX(0,S$2-$D942),IF(S$1="C",MAX(0,$D942-S$2)))</f>
        <v>0</v>
      </c>
      <c r="T942" s="103" t="n">
        <f aca="false">IF(T$1="P",MAX(0,T$2-$D942),IF(T$1="C",MAX(0,$D942-T$2)))</f>
        <v>0</v>
      </c>
      <c r="U942" s="104" t="n">
        <f aca="false">B942</f>
        <v>44</v>
      </c>
      <c r="V942" s="105" t="n">
        <f aca="false">VLOOKUP($C942,Gas!$B$3:$E$2506,2)</f>
        <v>3.44</v>
      </c>
      <c r="W942" s="46" t="n">
        <f aca="false">D942/V942</f>
        <v>12.6511627906977</v>
      </c>
      <c r="X942" s="99" t="n">
        <f aca="false">VLOOKUP($C942,Gas!$B$3:$E$2506,4)</f>
        <v>0.648466145931698</v>
      </c>
    </row>
    <row r="943" customFormat="false" ht="12.75" hidden="false" customHeight="false" outlineLevel="0" collapsed="false">
      <c r="A943" s="0" t="n">
        <f aca="false">YEAR(C943)</f>
        <v>2001</v>
      </c>
      <c r="B943" s="95" t="n">
        <f aca="false">MONTH(C943)+(YEAR(C943)-1998)*12</f>
        <v>44</v>
      </c>
      <c r="C943" s="101" t="n">
        <v>37123</v>
      </c>
      <c r="D943" s="102" t="n">
        <v>42.27</v>
      </c>
      <c r="E943" s="98" t="n">
        <f aca="false">LN(D943/D942)</f>
        <v>-0.0291429879689886</v>
      </c>
      <c r="F943" s="106" t="n">
        <f aca="false">STDEV(E934:E943)*SQRT(trade_day)</f>
        <v>7.24684901355075</v>
      </c>
      <c r="G943" s="97"/>
      <c r="H943" s="103" t="n">
        <f aca="false">IF(H$1="P",MAX(0,H$2-$D943),IF(H$1="C",MAX(0,$D943-H$2)))</f>
        <v>0</v>
      </c>
      <c r="I943" s="103" t="n">
        <f aca="false">IF(I$1="P",MAX(0,I$2-$D943),IF(I$1="C",MAX(0,$D943-I$2)))</f>
        <v>0</v>
      </c>
      <c r="J943" s="103" t="n">
        <f aca="false">IF(J$1="P",MAX(0,J$2-$D943),IF(J$1="C",MAX(0,$D943-J$2)))</f>
        <v>0</v>
      </c>
      <c r="K943" s="103" t="n">
        <f aca="false">IF(K$1="P",MAX(0,K$2-$D943),IF(K$1="C",MAX(0,$D943-K$2)))</f>
        <v>0</v>
      </c>
      <c r="L943" s="103" t="n">
        <f aca="false">IF(L$1="P",MAX(0,L$2-$D943),IF(L$1="C",MAX(0,$D943-L$2)))</f>
        <v>0</v>
      </c>
      <c r="M943" s="103" t="n">
        <f aca="false">IF(M$1="P",MAX(0,M$2-$D943),IF(M$1="C",MAX(0,$D943-M$2)))</f>
        <v>7.73</v>
      </c>
      <c r="N943" s="103" t="n">
        <f aca="false">IF(N$1="P",MAX(0,N$2-$D943),IF(N$1="C",MAX(0,$D943-N$2)))</f>
        <v>22.27</v>
      </c>
      <c r="O943" s="103" t="n">
        <f aca="false">IF(O$1="P",MAX(0,O$2-$D943),IF(O$1="C",MAX(0,$D943-O$2)))</f>
        <v>17.27</v>
      </c>
      <c r="P943" s="103" t="n">
        <f aca="false">IF(P$1="P",MAX(0,P$2-$D943),IF(P$1="C",MAX(0,$D943-P$2)))</f>
        <v>12.27</v>
      </c>
      <c r="Q943" s="103" t="n">
        <f aca="false">IF(Q$1="P",MAX(0,Q$2-$D943),IF(Q$1="C",MAX(0,$D943-Q$2)))</f>
        <v>7.27</v>
      </c>
      <c r="R943" s="103" t="n">
        <f aca="false">IF(R$1="P",MAX(0,R$2-$D943),IF(R$1="C",MAX(0,$D943-R$2)))</f>
        <v>2.27</v>
      </c>
      <c r="S943" s="103" t="n">
        <f aca="false">IF(S$1="P",MAX(0,S$2-$D943),IF(S$1="C",MAX(0,$D943-S$2)))</f>
        <v>0</v>
      </c>
      <c r="T943" s="103" t="n">
        <f aca="false">IF(T$1="P",MAX(0,T$2-$D943),IF(T$1="C",MAX(0,$D943-T$2)))</f>
        <v>0</v>
      </c>
      <c r="U943" s="104" t="n">
        <f aca="false">B943</f>
        <v>44</v>
      </c>
      <c r="V943" s="105" t="n">
        <f aca="false">VLOOKUP($C943,Gas!$B$3:$E$2506,2)</f>
        <v>3.23</v>
      </c>
      <c r="W943" s="46" t="n">
        <f aca="false">D943/V943</f>
        <v>13.0866873065015</v>
      </c>
      <c r="X943" s="99" t="n">
        <f aca="false">VLOOKUP($C943,Gas!$B$3:$E$2506,4)</f>
        <v>0.771370698356037</v>
      </c>
    </row>
    <row r="944" customFormat="false" ht="12.75" hidden="false" customHeight="false" outlineLevel="0" collapsed="false">
      <c r="A944" s="0" t="n">
        <f aca="false">YEAR(C944)</f>
        <v>2001</v>
      </c>
      <c r="B944" s="95" t="n">
        <f aca="false">MONTH(C944)+(YEAR(C944)-1998)*12</f>
        <v>44</v>
      </c>
      <c r="C944" s="101" t="n">
        <v>37124</v>
      </c>
      <c r="D944" s="102" t="n">
        <v>44.58</v>
      </c>
      <c r="E944" s="98" t="n">
        <f aca="false">LN(D944/D943)</f>
        <v>0.0532077133790242</v>
      </c>
      <c r="F944" s="106" t="n">
        <f aca="false">STDEV(E935:E944)*SQRT(trade_day)</f>
        <v>6.59095614608705</v>
      </c>
      <c r="G944" s="97"/>
      <c r="H944" s="103" t="n">
        <f aca="false">IF(H$1="P",MAX(0,H$2-$D944),IF(H$1="C",MAX(0,$D944-H$2)))</f>
        <v>0</v>
      </c>
      <c r="I944" s="103" t="n">
        <f aca="false">IF(I$1="P",MAX(0,I$2-$D944),IF(I$1="C",MAX(0,$D944-I$2)))</f>
        <v>0</v>
      </c>
      <c r="J944" s="103" t="n">
        <f aca="false">IF(J$1="P",MAX(0,J$2-$D944),IF(J$1="C",MAX(0,$D944-J$2)))</f>
        <v>0</v>
      </c>
      <c r="K944" s="103" t="n">
        <f aca="false">IF(K$1="P",MAX(0,K$2-$D944),IF(K$1="C",MAX(0,$D944-K$2)))</f>
        <v>0</v>
      </c>
      <c r="L944" s="103" t="n">
        <f aca="false">IF(L$1="P",MAX(0,L$2-$D944),IF(L$1="C",MAX(0,$D944-L$2)))</f>
        <v>0</v>
      </c>
      <c r="M944" s="103" t="n">
        <f aca="false">IF(M$1="P",MAX(0,M$2-$D944),IF(M$1="C",MAX(0,$D944-M$2)))</f>
        <v>5.42</v>
      </c>
      <c r="N944" s="103" t="n">
        <f aca="false">IF(N$1="P",MAX(0,N$2-$D944),IF(N$1="C",MAX(0,$D944-N$2)))</f>
        <v>24.58</v>
      </c>
      <c r="O944" s="103" t="n">
        <f aca="false">IF(O$1="P",MAX(0,O$2-$D944),IF(O$1="C",MAX(0,$D944-O$2)))</f>
        <v>19.58</v>
      </c>
      <c r="P944" s="103" t="n">
        <f aca="false">IF(P$1="P",MAX(0,P$2-$D944),IF(P$1="C",MAX(0,$D944-P$2)))</f>
        <v>14.58</v>
      </c>
      <c r="Q944" s="103" t="n">
        <f aca="false">IF(Q$1="P",MAX(0,Q$2-$D944),IF(Q$1="C",MAX(0,$D944-Q$2)))</f>
        <v>9.58</v>
      </c>
      <c r="R944" s="103" t="n">
        <f aca="false">IF(R$1="P",MAX(0,R$2-$D944),IF(R$1="C",MAX(0,$D944-R$2)))</f>
        <v>4.58</v>
      </c>
      <c r="S944" s="103" t="n">
        <f aca="false">IF(S$1="P",MAX(0,S$2-$D944),IF(S$1="C",MAX(0,$D944-S$2)))</f>
        <v>0</v>
      </c>
      <c r="T944" s="103" t="n">
        <f aca="false">IF(T$1="P",MAX(0,T$2-$D944),IF(T$1="C",MAX(0,$D944-T$2)))</f>
        <v>0</v>
      </c>
      <c r="U944" s="104" t="n">
        <f aca="false">B944</f>
        <v>44</v>
      </c>
      <c r="V944" s="105" t="n">
        <f aca="false">VLOOKUP($C944,Gas!$B$3:$E$2506,2)</f>
        <v>3.16</v>
      </c>
      <c r="W944" s="46" t="n">
        <f aca="false">D944/V944</f>
        <v>14.1075949367089</v>
      </c>
      <c r="X944" s="99" t="n">
        <f aca="false">VLOOKUP($C944,Gas!$B$3:$E$2506,4)</f>
        <v>0.745123278155602</v>
      </c>
    </row>
    <row r="945" customFormat="false" ht="12.75" hidden="false" customHeight="false" outlineLevel="0" collapsed="false">
      <c r="A945" s="0" t="n">
        <f aca="false">YEAR(C945)</f>
        <v>2001</v>
      </c>
      <c r="B945" s="95" t="n">
        <f aca="false">MONTH(C945)+(YEAR(C945)-1998)*12</f>
        <v>44</v>
      </c>
      <c r="C945" s="101" t="n">
        <v>37125</v>
      </c>
      <c r="D945" s="102" t="n">
        <v>42.17</v>
      </c>
      <c r="E945" s="98" t="n">
        <f aca="false">LN(D945/D944)</f>
        <v>-0.0555762601992543</v>
      </c>
      <c r="F945" s="106" t="n">
        <f aca="false">STDEV(E936:E945)*SQRT(trade_day)</f>
        <v>6.12063573919288</v>
      </c>
      <c r="G945" s="97"/>
      <c r="H945" s="103" t="n">
        <f aca="false">IF(H$1="P",MAX(0,H$2-$D945),IF(H$1="C",MAX(0,$D945-H$2)))</f>
        <v>0</v>
      </c>
      <c r="I945" s="103" t="n">
        <f aca="false">IF(I$1="P",MAX(0,I$2-$D945),IF(I$1="C",MAX(0,$D945-I$2)))</f>
        <v>0</v>
      </c>
      <c r="J945" s="103" t="n">
        <f aca="false">IF(J$1="P",MAX(0,J$2-$D945),IF(J$1="C",MAX(0,$D945-J$2)))</f>
        <v>0</v>
      </c>
      <c r="K945" s="103" t="n">
        <f aca="false">IF(K$1="P",MAX(0,K$2-$D945),IF(K$1="C",MAX(0,$D945-K$2)))</f>
        <v>0</v>
      </c>
      <c r="L945" s="103" t="n">
        <f aca="false">IF(L$1="P",MAX(0,L$2-$D945),IF(L$1="C",MAX(0,$D945-L$2)))</f>
        <v>0</v>
      </c>
      <c r="M945" s="103" t="n">
        <f aca="false">IF(M$1="P",MAX(0,M$2-$D945),IF(M$1="C",MAX(0,$D945-M$2)))</f>
        <v>7.83</v>
      </c>
      <c r="N945" s="103" t="n">
        <f aca="false">IF(N$1="P",MAX(0,N$2-$D945),IF(N$1="C",MAX(0,$D945-N$2)))</f>
        <v>22.17</v>
      </c>
      <c r="O945" s="103" t="n">
        <f aca="false">IF(O$1="P",MAX(0,O$2-$D945),IF(O$1="C",MAX(0,$D945-O$2)))</f>
        <v>17.17</v>
      </c>
      <c r="P945" s="103" t="n">
        <f aca="false">IF(P$1="P",MAX(0,P$2-$D945),IF(P$1="C",MAX(0,$D945-P$2)))</f>
        <v>12.17</v>
      </c>
      <c r="Q945" s="103" t="n">
        <f aca="false">IF(Q$1="P",MAX(0,Q$2-$D945),IF(Q$1="C",MAX(0,$D945-Q$2)))</f>
        <v>7.17</v>
      </c>
      <c r="R945" s="103" t="n">
        <f aca="false">IF(R$1="P",MAX(0,R$2-$D945),IF(R$1="C",MAX(0,$D945-R$2)))</f>
        <v>2.17</v>
      </c>
      <c r="S945" s="103" t="n">
        <f aca="false">IF(S$1="P",MAX(0,S$2-$D945),IF(S$1="C",MAX(0,$D945-S$2)))</f>
        <v>0</v>
      </c>
      <c r="T945" s="103" t="n">
        <f aca="false">IF(T$1="P",MAX(0,T$2-$D945),IF(T$1="C",MAX(0,$D945-T$2)))</f>
        <v>0</v>
      </c>
      <c r="U945" s="104" t="n">
        <f aca="false">B945</f>
        <v>44</v>
      </c>
      <c r="V945" s="105" t="n">
        <f aca="false">VLOOKUP($C945,Gas!$B$3:$E$2506,2)</f>
        <v>3.165</v>
      </c>
      <c r="W945" s="46" t="n">
        <f aca="false">D945/V945</f>
        <v>13.3238546603476</v>
      </c>
      <c r="X945" s="99" t="n">
        <f aca="false">VLOOKUP($C945,Gas!$B$3:$E$2506,4)</f>
        <v>0.74467968403342</v>
      </c>
    </row>
    <row r="946" customFormat="false" ht="12.75" hidden="false" customHeight="false" outlineLevel="0" collapsed="false">
      <c r="A946" s="0" t="n">
        <f aca="false">YEAR(C946)</f>
        <v>2001</v>
      </c>
      <c r="B946" s="95" t="n">
        <f aca="false">MONTH(C946)+(YEAR(C946)-1998)*12</f>
        <v>44</v>
      </c>
      <c r="C946" s="101" t="n">
        <v>37126</v>
      </c>
      <c r="D946" s="102" t="n">
        <v>38.97</v>
      </c>
      <c r="E946" s="98" t="n">
        <f aca="false">LN(D946/D945)</f>
        <v>-0.0789169484078507</v>
      </c>
      <c r="F946" s="106" t="n">
        <f aca="false">STDEV(E937:E946)*SQRT(trade_day)</f>
        <v>5.84480909640688</v>
      </c>
      <c r="G946" s="97"/>
      <c r="H946" s="103" t="n">
        <f aca="false">IF(H$1="P",MAX(0,H$2-$D946),IF(H$1="C",MAX(0,$D946-H$2)))</f>
        <v>0</v>
      </c>
      <c r="I946" s="103" t="n">
        <f aca="false">IF(I$1="P",MAX(0,I$2-$D946),IF(I$1="C",MAX(0,$D946-I$2)))</f>
        <v>0</v>
      </c>
      <c r="J946" s="103" t="n">
        <f aca="false">IF(J$1="P",MAX(0,J$2-$D946),IF(J$1="C",MAX(0,$D946-J$2)))</f>
        <v>0</v>
      </c>
      <c r="K946" s="103" t="n">
        <f aca="false">IF(K$1="P",MAX(0,K$2-$D946),IF(K$1="C",MAX(0,$D946-K$2)))</f>
        <v>0</v>
      </c>
      <c r="L946" s="103" t="n">
        <f aca="false">IF(L$1="P",MAX(0,L$2-$D946),IF(L$1="C",MAX(0,$D946-L$2)))</f>
        <v>1.03</v>
      </c>
      <c r="M946" s="103" t="n">
        <f aca="false">IF(M$1="P",MAX(0,M$2-$D946),IF(M$1="C",MAX(0,$D946-M$2)))</f>
        <v>11.03</v>
      </c>
      <c r="N946" s="103" t="n">
        <f aca="false">IF(N$1="P",MAX(0,N$2-$D946),IF(N$1="C",MAX(0,$D946-N$2)))</f>
        <v>18.97</v>
      </c>
      <c r="O946" s="103" t="n">
        <f aca="false">IF(O$1="P",MAX(0,O$2-$D946),IF(O$1="C",MAX(0,$D946-O$2)))</f>
        <v>13.97</v>
      </c>
      <c r="P946" s="103" t="n">
        <f aca="false">IF(P$1="P",MAX(0,P$2-$D946),IF(P$1="C",MAX(0,$D946-P$2)))</f>
        <v>8.97</v>
      </c>
      <c r="Q946" s="103" t="n">
        <f aca="false">IF(Q$1="P",MAX(0,Q$2-$D946),IF(Q$1="C",MAX(0,$D946-Q$2)))</f>
        <v>3.97</v>
      </c>
      <c r="R946" s="103" t="n">
        <f aca="false">IF(R$1="P",MAX(0,R$2-$D946),IF(R$1="C",MAX(0,$D946-R$2)))</f>
        <v>0</v>
      </c>
      <c r="S946" s="103" t="n">
        <f aca="false">IF(S$1="P",MAX(0,S$2-$D946),IF(S$1="C",MAX(0,$D946-S$2)))</f>
        <v>0</v>
      </c>
      <c r="T946" s="103" t="n">
        <f aca="false">IF(T$1="P",MAX(0,T$2-$D946),IF(T$1="C",MAX(0,$D946-T$2)))</f>
        <v>0</v>
      </c>
      <c r="U946" s="104" t="n">
        <f aca="false">B946</f>
        <v>44</v>
      </c>
      <c r="V946" s="105" t="n">
        <f aca="false">VLOOKUP($C946,Gas!$B$3:$E$2506,2)</f>
        <v>3.19</v>
      </c>
      <c r="W946" s="46" t="n">
        <f aca="false">D946/V946</f>
        <v>12.2163009404389</v>
      </c>
      <c r="X946" s="99" t="n">
        <f aca="false">VLOOKUP($C946,Gas!$B$3:$E$2506,4)</f>
        <v>0.743615231138479</v>
      </c>
    </row>
    <row r="947" customFormat="false" ht="12.75" hidden="false" customHeight="false" outlineLevel="0" collapsed="false">
      <c r="A947" s="0" t="n">
        <f aca="false">YEAR(C947)</f>
        <v>2001</v>
      </c>
      <c r="B947" s="95" t="n">
        <f aca="false">MONTH(C947)+(YEAR(C947)-1998)*12</f>
        <v>44</v>
      </c>
      <c r="C947" s="101" t="n">
        <v>37127</v>
      </c>
      <c r="D947" s="102" t="n">
        <v>41.02</v>
      </c>
      <c r="E947" s="98" t="n">
        <f aca="false">LN(D947/D946)</f>
        <v>0.0512676332936168</v>
      </c>
      <c r="F947" s="106" t="n">
        <f aca="false">STDEV(E938:E947)*SQRT(trade_day)</f>
        <v>5.93246748796005</v>
      </c>
      <c r="G947" s="97"/>
      <c r="H947" s="103" t="n">
        <f aca="false">IF(H$1="P",MAX(0,H$2-$D947),IF(H$1="C",MAX(0,$D947-H$2)))</f>
        <v>0</v>
      </c>
      <c r="I947" s="103" t="n">
        <f aca="false">IF(I$1="P",MAX(0,I$2-$D947),IF(I$1="C",MAX(0,$D947-I$2)))</f>
        <v>0</v>
      </c>
      <c r="J947" s="103" t="n">
        <f aca="false">IF(J$1="P",MAX(0,J$2-$D947),IF(J$1="C",MAX(0,$D947-J$2)))</f>
        <v>0</v>
      </c>
      <c r="K947" s="103" t="n">
        <f aca="false">IF(K$1="P",MAX(0,K$2-$D947),IF(K$1="C",MAX(0,$D947-K$2)))</f>
        <v>0</v>
      </c>
      <c r="L947" s="103" t="n">
        <f aca="false">IF(L$1="P",MAX(0,L$2-$D947),IF(L$1="C",MAX(0,$D947-L$2)))</f>
        <v>0</v>
      </c>
      <c r="M947" s="103" t="n">
        <f aca="false">IF(M$1="P",MAX(0,M$2-$D947),IF(M$1="C",MAX(0,$D947-M$2)))</f>
        <v>8.98</v>
      </c>
      <c r="N947" s="103" t="n">
        <f aca="false">IF(N$1="P",MAX(0,N$2-$D947),IF(N$1="C",MAX(0,$D947-N$2)))</f>
        <v>21.02</v>
      </c>
      <c r="O947" s="103" t="n">
        <f aca="false">IF(O$1="P",MAX(0,O$2-$D947),IF(O$1="C",MAX(0,$D947-O$2)))</f>
        <v>16.02</v>
      </c>
      <c r="P947" s="103" t="n">
        <f aca="false">IF(P$1="P",MAX(0,P$2-$D947),IF(P$1="C",MAX(0,$D947-P$2)))</f>
        <v>11.02</v>
      </c>
      <c r="Q947" s="103" t="n">
        <f aca="false">IF(Q$1="P",MAX(0,Q$2-$D947),IF(Q$1="C",MAX(0,$D947-Q$2)))</f>
        <v>6.02</v>
      </c>
      <c r="R947" s="103" t="n">
        <f aca="false">IF(R$1="P",MAX(0,R$2-$D947),IF(R$1="C",MAX(0,$D947-R$2)))</f>
        <v>1.02</v>
      </c>
      <c r="S947" s="103" t="n">
        <f aca="false">IF(S$1="P",MAX(0,S$2-$D947),IF(S$1="C",MAX(0,$D947-S$2)))</f>
        <v>0</v>
      </c>
      <c r="T947" s="103" t="n">
        <f aca="false">IF(T$1="P",MAX(0,T$2-$D947),IF(T$1="C",MAX(0,$D947-T$2)))</f>
        <v>0</v>
      </c>
      <c r="U947" s="104" t="n">
        <f aca="false">B947</f>
        <v>44</v>
      </c>
      <c r="V947" s="105" t="n">
        <f aca="false">VLOOKUP($C947,Gas!$B$3:$E$2506,2)</f>
        <v>2.86</v>
      </c>
      <c r="W947" s="46" t="n">
        <f aca="false">D947/V947</f>
        <v>14.3426573426573</v>
      </c>
      <c r="X947" s="99" t="n">
        <f aca="false">VLOOKUP($C947,Gas!$B$3:$E$2506,4)</f>
        <v>1.02260684097979</v>
      </c>
    </row>
    <row r="948" customFormat="false" ht="12.75" hidden="false" customHeight="false" outlineLevel="0" collapsed="false">
      <c r="A948" s="0" t="n">
        <f aca="false">YEAR(C948)</f>
        <v>2001</v>
      </c>
      <c r="B948" s="95" t="n">
        <f aca="false">MONTH(C948)+(YEAR(C948)-1998)*12</f>
        <v>44</v>
      </c>
      <c r="C948" s="101" t="n">
        <v>37130</v>
      </c>
      <c r="D948" s="102" t="n">
        <v>41.37</v>
      </c>
      <c r="E948" s="98" t="n">
        <f aca="false">LN(D948/D947)</f>
        <v>0.00849622782908538</v>
      </c>
      <c r="F948" s="106" t="n">
        <f aca="false">STDEV(E939:E948)*SQRT(trade_day)</f>
        <v>1.05350301456034</v>
      </c>
      <c r="G948" s="97"/>
      <c r="H948" s="103" t="n">
        <f aca="false">IF(H$1="P",MAX(0,H$2-$D948),IF(H$1="C",MAX(0,$D948-H$2)))</f>
        <v>0</v>
      </c>
      <c r="I948" s="103" t="n">
        <f aca="false">IF(I$1="P",MAX(0,I$2-$D948),IF(I$1="C",MAX(0,$D948-I$2)))</f>
        <v>0</v>
      </c>
      <c r="J948" s="103" t="n">
        <f aca="false">IF(J$1="P",MAX(0,J$2-$D948),IF(J$1="C",MAX(0,$D948-J$2)))</f>
        <v>0</v>
      </c>
      <c r="K948" s="103" t="n">
        <f aca="false">IF(K$1="P",MAX(0,K$2-$D948),IF(K$1="C",MAX(0,$D948-K$2)))</f>
        <v>0</v>
      </c>
      <c r="L948" s="103" t="n">
        <f aca="false">IF(L$1="P",MAX(0,L$2-$D948),IF(L$1="C",MAX(0,$D948-L$2)))</f>
        <v>0</v>
      </c>
      <c r="M948" s="103" t="n">
        <f aca="false">IF(M$1="P",MAX(0,M$2-$D948),IF(M$1="C",MAX(0,$D948-M$2)))</f>
        <v>8.63</v>
      </c>
      <c r="N948" s="103" t="n">
        <f aca="false">IF(N$1="P",MAX(0,N$2-$D948),IF(N$1="C",MAX(0,$D948-N$2)))</f>
        <v>21.37</v>
      </c>
      <c r="O948" s="103" t="n">
        <f aca="false">IF(O$1="P",MAX(0,O$2-$D948),IF(O$1="C",MAX(0,$D948-O$2)))</f>
        <v>16.37</v>
      </c>
      <c r="P948" s="103" t="n">
        <f aca="false">IF(P$1="P",MAX(0,P$2-$D948),IF(P$1="C",MAX(0,$D948-P$2)))</f>
        <v>11.37</v>
      </c>
      <c r="Q948" s="103" t="n">
        <f aca="false">IF(Q$1="P",MAX(0,Q$2-$D948),IF(Q$1="C",MAX(0,$D948-Q$2)))</f>
        <v>6.37</v>
      </c>
      <c r="R948" s="103" t="n">
        <f aca="false">IF(R$1="P",MAX(0,R$2-$D948),IF(R$1="C",MAX(0,$D948-R$2)))</f>
        <v>1.37</v>
      </c>
      <c r="S948" s="103" t="n">
        <f aca="false">IF(S$1="P",MAX(0,S$2-$D948),IF(S$1="C",MAX(0,$D948-S$2)))</f>
        <v>0</v>
      </c>
      <c r="T948" s="103" t="n">
        <f aca="false">IF(T$1="P",MAX(0,T$2-$D948),IF(T$1="C",MAX(0,$D948-T$2)))</f>
        <v>0</v>
      </c>
      <c r="U948" s="104" t="n">
        <f aca="false">B948</f>
        <v>44</v>
      </c>
      <c r="V948" s="105" t="n">
        <f aca="false">VLOOKUP($C948,Gas!$B$3:$E$2506,2)</f>
        <v>2.77</v>
      </c>
      <c r="W948" s="46" t="n">
        <f aca="false">D948/V948</f>
        <v>14.9350180505415</v>
      </c>
      <c r="X948" s="99" t="n">
        <f aca="false">VLOOKUP($C948,Gas!$B$3:$E$2506,4)</f>
        <v>0.719546014624343</v>
      </c>
    </row>
    <row r="949" customFormat="false" ht="12.75" hidden="false" customHeight="false" outlineLevel="0" collapsed="false">
      <c r="A949" s="0" t="n">
        <f aca="false">YEAR(C949)</f>
        <v>2001</v>
      </c>
      <c r="B949" s="95" t="n">
        <f aca="false">MONTH(C949)+(YEAR(C949)-1998)*12</f>
        <v>44</v>
      </c>
      <c r="C949" s="101" t="n">
        <v>37131</v>
      </c>
      <c r="D949" s="102" t="n">
        <v>44.13</v>
      </c>
      <c r="E949" s="98" t="n">
        <f aca="false">LN(D949/D948)</f>
        <v>0.0645838428081357</v>
      </c>
      <c r="F949" s="106" t="n">
        <f aca="false">STDEV(E940:E949)*SQRT(trade_day)</f>
        <v>0.929996505146002</v>
      </c>
      <c r="G949" s="97"/>
      <c r="H949" s="103" t="n">
        <f aca="false">IF(H$1="P",MAX(0,H$2-$D949),IF(H$1="C",MAX(0,$D949-H$2)))</f>
        <v>0</v>
      </c>
      <c r="I949" s="103" t="n">
        <f aca="false">IF(I$1="P",MAX(0,I$2-$D949),IF(I$1="C",MAX(0,$D949-I$2)))</f>
        <v>0</v>
      </c>
      <c r="J949" s="103" t="n">
        <f aca="false">IF(J$1="P",MAX(0,J$2-$D949),IF(J$1="C",MAX(0,$D949-J$2)))</f>
        <v>0</v>
      </c>
      <c r="K949" s="103" t="n">
        <f aca="false">IF(K$1="P",MAX(0,K$2-$D949),IF(K$1="C",MAX(0,$D949-K$2)))</f>
        <v>0</v>
      </c>
      <c r="L949" s="103" t="n">
        <f aca="false">IF(L$1="P",MAX(0,L$2-$D949),IF(L$1="C",MAX(0,$D949-L$2)))</f>
        <v>0</v>
      </c>
      <c r="M949" s="103" t="n">
        <f aca="false">IF(M$1="P",MAX(0,M$2-$D949),IF(M$1="C",MAX(0,$D949-M$2)))</f>
        <v>5.87</v>
      </c>
      <c r="N949" s="103" t="n">
        <f aca="false">IF(N$1="P",MAX(0,N$2-$D949),IF(N$1="C",MAX(0,$D949-N$2)))</f>
        <v>24.13</v>
      </c>
      <c r="O949" s="103" t="n">
        <f aca="false">IF(O$1="P",MAX(0,O$2-$D949),IF(O$1="C",MAX(0,$D949-O$2)))</f>
        <v>19.13</v>
      </c>
      <c r="P949" s="103" t="n">
        <f aca="false">IF(P$1="P",MAX(0,P$2-$D949),IF(P$1="C",MAX(0,$D949-P$2)))</f>
        <v>14.13</v>
      </c>
      <c r="Q949" s="103" t="n">
        <f aca="false">IF(Q$1="P",MAX(0,Q$2-$D949),IF(Q$1="C",MAX(0,$D949-Q$2)))</f>
        <v>9.13</v>
      </c>
      <c r="R949" s="103" t="n">
        <f aca="false">IF(R$1="P",MAX(0,R$2-$D949),IF(R$1="C",MAX(0,$D949-R$2)))</f>
        <v>4.13</v>
      </c>
      <c r="S949" s="103" t="n">
        <f aca="false">IF(S$1="P",MAX(0,S$2-$D949),IF(S$1="C",MAX(0,$D949-S$2)))</f>
        <v>0</v>
      </c>
      <c r="T949" s="103" t="n">
        <f aca="false">IF(T$1="P",MAX(0,T$2-$D949),IF(T$1="C",MAX(0,$D949-T$2)))</f>
        <v>0</v>
      </c>
      <c r="U949" s="104" t="n">
        <f aca="false">B949</f>
        <v>44</v>
      </c>
      <c r="V949" s="105" t="n">
        <f aca="false">VLOOKUP($C949,Gas!$B$3:$E$2506,2)</f>
        <v>2.59</v>
      </c>
      <c r="W949" s="46" t="n">
        <f aca="false">D949/V949</f>
        <v>17.03861003861</v>
      </c>
      <c r="X949" s="99" t="n">
        <f aca="false">VLOOKUP($C949,Gas!$B$3:$E$2506,4)</f>
        <v>0.729705032598545</v>
      </c>
    </row>
    <row r="950" customFormat="false" ht="12.75" hidden="false" customHeight="false" outlineLevel="0" collapsed="false">
      <c r="A950" s="0" t="n">
        <f aca="false">YEAR(C950)</f>
        <v>2001</v>
      </c>
      <c r="B950" s="95" t="n">
        <f aca="false">MONTH(C950)+(YEAR(C950)-1998)*12</f>
        <v>44</v>
      </c>
      <c r="C950" s="101" t="n">
        <v>37132</v>
      </c>
      <c r="D950" s="102" t="n">
        <v>39.19</v>
      </c>
      <c r="E950" s="98" t="n">
        <f aca="false">LN(D950/D949)</f>
        <v>-0.118718211069916</v>
      </c>
      <c r="F950" s="106" t="n">
        <f aca="false">STDEV(E941:E950)*SQRT(trade_day)</f>
        <v>1.12080878203974</v>
      </c>
      <c r="G950" s="97"/>
      <c r="H950" s="103" t="n">
        <f aca="false">IF(H$1="P",MAX(0,H$2-$D950),IF(H$1="C",MAX(0,$D950-H$2)))</f>
        <v>0</v>
      </c>
      <c r="I950" s="103" t="n">
        <f aca="false">IF(I$1="P",MAX(0,I$2-$D950),IF(I$1="C",MAX(0,$D950-I$2)))</f>
        <v>0</v>
      </c>
      <c r="J950" s="103" t="n">
        <f aca="false">IF(J$1="P",MAX(0,J$2-$D950),IF(J$1="C",MAX(0,$D950-J$2)))</f>
        <v>0</v>
      </c>
      <c r="K950" s="103" t="n">
        <f aca="false">IF(K$1="P",MAX(0,K$2-$D950),IF(K$1="C",MAX(0,$D950-K$2)))</f>
        <v>0</v>
      </c>
      <c r="L950" s="103" t="n">
        <f aca="false">IF(L$1="P",MAX(0,L$2-$D950),IF(L$1="C",MAX(0,$D950-L$2)))</f>
        <v>0.810000000000002</v>
      </c>
      <c r="M950" s="103" t="n">
        <f aca="false">IF(M$1="P",MAX(0,M$2-$D950),IF(M$1="C",MAX(0,$D950-M$2)))</f>
        <v>10.81</v>
      </c>
      <c r="N950" s="103" t="n">
        <f aca="false">IF(N$1="P",MAX(0,N$2-$D950),IF(N$1="C",MAX(0,$D950-N$2)))</f>
        <v>19.19</v>
      </c>
      <c r="O950" s="103" t="n">
        <f aca="false">IF(O$1="P",MAX(0,O$2-$D950),IF(O$1="C",MAX(0,$D950-O$2)))</f>
        <v>14.19</v>
      </c>
      <c r="P950" s="103" t="n">
        <f aca="false">IF(P$1="P",MAX(0,P$2-$D950),IF(P$1="C",MAX(0,$D950-P$2)))</f>
        <v>9.19</v>
      </c>
      <c r="Q950" s="103" t="n">
        <f aca="false">IF(Q$1="P",MAX(0,Q$2-$D950),IF(Q$1="C",MAX(0,$D950-Q$2)))</f>
        <v>4.19</v>
      </c>
      <c r="R950" s="103" t="n">
        <f aca="false">IF(R$1="P",MAX(0,R$2-$D950),IF(R$1="C",MAX(0,$D950-R$2)))</f>
        <v>0</v>
      </c>
      <c r="S950" s="103" t="n">
        <f aca="false">IF(S$1="P",MAX(0,S$2-$D950),IF(S$1="C",MAX(0,$D950-S$2)))</f>
        <v>0</v>
      </c>
      <c r="T950" s="103" t="n">
        <f aca="false">IF(T$1="P",MAX(0,T$2-$D950),IF(T$1="C",MAX(0,$D950-T$2)))</f>
        <v>0</v>
      </c>
      <c r="U950" s="104" t="n">
        <f aca="false">B950</f>
        <v>44</v>
      </c>
      <c r="V950" s="105" t="n">
        <f aca="false">VLOOKUP($C950,Gas!$B$3:$E$2506,2)</f>
        <v>2.555</v>
      </c>
      <c r="W950" s="46" t="n">
        <f aca="false">D950/V950</f>
        <v>15.3385518590998</v>
      </c>
      <c r="X950" s="99" t="n">
        <f aca="false">VLOOKUP($C950,Gas!$B$3:$E$2506,4)</f>
        <v>0.717535082006715</v>
      </c>
      <c r="Y950" s="0" t="n">
        <f aca="false">CORREL(X929:X950,F929:F950)</f>
        <v>-0.320189672316576</v>
      </c>
    </row>
    <row r="951" customFormat="false" ht="12.75" hidden="false" customHeight="false" outlineLevel="0" collapsed="false">
      <c r="A951" s="0" t="n">
        <f aca="false">YEAR(C951)</f>
        <v>2001</v>
      </c>
      <c r="B951" s="95" t="n">
        <f aca="false">MONTH(C951)+(YEAR(C951)-1998)*12</f>
        <v>44</v>
      </c>
      <c r="C951" s="101" t="n">
        <v>37133</v>
      </c>
      <c r="D951" s="102" t="n">
        <v>36.09</v>
      </c>
      <c r="E951" s="98" t="n">
        <f aca="false">LN(D951/D950)</f>
        <v>-0.0824057935568428</v>
      </c>
      <c r="F951" s="106" t="n">
        <f aca="false">STDEV(E942:E951)*SQRT(trade_day)</f>
        <v>1.01956259045846</v>
      </c>
      <c r="G951" s="97"/>
      <c r="H951" s="103" t="n">
        <f aca="false">IF(H$1="P",MAX(0,H$2-$D951),IF(H$1="C",MAX(0,$D951-H$2)))</f>
        <v>0</v>
      </c>
      <c r="I951" s="103" t="n">
        <f aca="false">IF(I$1="P",MAX(0,I$2-$D951),IF(I$1="C",MAX(0,$D951-I$2)))</f>
        <v>0</v>
      </c>
      <c r="J951" s="103" t="n">
        <f aca="false">IF(J$1="P",MAX(0,J$2-$D951),IF(J$1="C",MAX(0,$D951-J$2)))</f>
        <v>0</v>
      </c>
      <c r="K951" s="103" t="n">
        <f aca="false">IF(K$1="P",MAX(0,K$2-$D951),IF(K$1="C",MAX(0,$D951-K$2)))</f>
        <v>0</v>
      </c>
      <c r="L951" s="103" t="n">
        <f aca="false">IF(L$1="P",MAX(0,L$2-$D951),IF(L$1="C",MAX(0,$D951-L$2)))</f>
        <v>3.91</v>
      </c>
      <c r="M951" s="103" t="n">
        <f aca="false">IF(M$1="P",MAX(0,M$2-$D951),IF(M$1="C",MAX(0,$D951-M$2)))</f>
        <v>13.91</v>
      </c>
      <c r="N951" s="103" t="n">
        <f aca="false">IF(N$1="P",MAX(0,N$2-$D951),IF(N$1="C",MAX(0,$D951-N$2)))</f>
        <v>16.09</v>
      </c>
      <c r="O951" s="103" t="n">
        <f aca="false">IF(O$1="P",MAX(0,O$2-$D951),IF(O$1="C",MAX(0,$D951-O$2)))</f>
        <v>11.09</v>
      </c>
      <c r="P951" s="103" t="n">
        <f aca="false">IF(P$1="P",MAX(0,P$2-$D951),IF(P$1="C",MAX(0,$D951-P$2)))</f>
        <v>6.09</v>
      </c>
      <c r="Q951" s="103" t="n">
        <f aca="false">IF(Q$1="P",MAX(0,Q$2-$D951),IF(Q$1="C",MAX(0,$D951-Q$2)))</f>
        <v>1.09</v>
      </c>
      <c r="R951" s="103" t="n">
        <f aca="false">IF(R$1="P",MAX(0,R$2-$D951),IF(R$1="C",MAX(0,$D951-R$2)))</f>
        <v>0</v>
      </c>
      <c r="S951" s="103" t="n">
        <f aca="false">IF(S$1="P",MAX(0,S$2-$D951),IF(S$1="C",MAX(0,$D951-S$2)))</f>
        <v>0</v>
      </c>
      <c r="T951" s="103" t="n">
        <f aca="false">IF(T$1="P",MAX(0,T$2-$D951),IF(T$1="C",MAX(0,$D951-T$2)))</f>
        <v>0</v>
      </c>
      <c r="U951" s="104" t="n">
        <f aca="false">B951</f>
        <v>44</v>
      </c>
      <c r="V951" s="105" t="n">
        <f aca="false">VLOOKUP($C951,Gas!$B$3:$E$2506,2)</f>
        <v>2.445</v>
      </c>
      <c r="W951" s="46" t="n">
        <f aca="false">D951/V951</f>
        <v>14.760736196319</v>
      </c>
      <c r="X951" s="99" t="n">
        <f aca="false">VLOOKUP($C951,Gas!$B$3:$E$2506,4)</f>
        <v>0.708423933791154</v>
      </c>
    </row>
    <row r="952" customFormat="false" ht="12.75" hidden="false" customHeight="false" outlineLevel="0" collapsed="false">
      <c r="A952" s="0" t="n">
        <f aca="false">YEAR(C952)</f>
        <v>2001</v>
      </c>
      <c r="B952" s="95" t="n">
        <f aca="false">MONTH(C952)+(YEAR(C952)-1998)*12</f>
        <v>44</v>
      </c>
      <c r="C952" s="101" t="n">
        <v>37134</v>
      </c>
      <c r="D952" s="102" t="n">
        <v>37.09</v>
      </c>
      <c r="E952" s="98" t="n">
        <f aca="false">LN(D952/D951)</f>
        <v>0.0273315728468022</v>
      </c>
      <c r="F952" s="106" t="n">
        <f aca="false">STDEV(E943:E952)*SQRT(trade_day)</f>
        <v>1.04009091191692</v>
      </c>
      <c r="G952" s="97"/>
      <c r="H952" s="103" t="n">
        <f aca="false">IF(H$1="P",MAX(0,H$2-$D952),IF(H$1="C",MAX(0,$D952-H$2)))</f>
        <v>0</v>
      </c>
      <c r="I952" s="103" t="n">
        <f aca="false">IF(I$1="P",MAX(0,I$2-$D952),IF(I$1="C",MAX(0,$D952-I$2)))</f>
        <v>0</v>
      </c>
      <c r="J952" s="103" t="n">
        <f aca="false">IF(J$1="P",MAX(0,J$2-$D952),IF(J$1="C",MAX(0,$D952-J$2)))</f>
        <v>0</v>
      </c>
      <c r="K952" s="103" t="n">
        <f aca="false">IF(K$1="P",MAX(0,K$2-$D952),IF(K$1="C",MAX(0,$D952-K$2)))</f>
        <v>0</v>
      </c>
      <c r="L952" s="103" t="n">
        <f aca="false">IF(L$1="P",MAX(0,L$2-$D952),IF(L$1="C",MAX(0,$D952-L$2)))</f>
        <v>2.91</v>
      </c>
      <c r="M952" s="103" t="n">
        <f aca="false">IF(M$1="P",MAX(0,M$2-$D952),IF(M$1="C",MAX(0,$D952-M$2)))</f>
        <v>12.91</v>
      </c>
      <c r="N952" s="103" t="n">
        <f aca="false">IF(N$1="P",MAX(0,N$2-$D952),IF(N$1="C",MAX(0,$D952-N$2)))</f>
        <v>17.09</v>
      </c>
      <c r="O952" s="103" t="n">
        <f aca="false">IF(O$1="P",MAX(0,O$2-$D952),IF(O$1="C",MAX(0,$D952-O$2)))</f>
        <v>12.09</v>
      </c>
      <c r="P952" s="103" t="n">
        <f aca="false">IF(P$1="P",MAX(0,P$2-$D952),IF(P$1="C",MAX(0,$D952-P$2)))</f>
        <v>7.09</v>
      </c>
      <c r="Q952" s="103" t="n">
        <f aca="false">IF(Q$1="P",MAX(0,Q$2-$D952),IF(Q$1="C",MAX(0,$D952-Q$2)))</f>
        <v>2.09</v>
      </c>
      <c r="R952" s="103" t="n">
        <f aca="false">IF(R$1="P",MAX(0,R$2-$D952),IF(R$1="C",MAX(0,$D952-R$2)))</f>
        <v>0</v>
      </c>
      <c r="S952" s="103" t="n">
        <f aca="false">IF(S$1="P",MAX(0,S$2-$D952),IF(S$1="C",MAX(0,$D952-S$2)))</f>
        <v>0</v>
      </c>
      <c r="T952" s="103" t="n">
        <f aca="false">IF(T$1="P",MAX(0,T$2-$D952),IF(T$1="C",MAX(0,$D952-T$2)))</f>
        <v>0</v>
      </c>
      <c r="U952" s="104" t="n">
        <f aca="false">B952</f>
        <v>44</v>
      </c>
      <c r="V952" s="105" t="n">
        <f aca="false">VLOOKUP($C952,Gas!$B$3:$E$2506,2)</f>
        <v>2.46</v>
      </c>
      <c r="W952" s="46" t="n">
        <f aca="false">D952/V952</f>
        <v>15.0772357723577</v>
      </c>
      <c r="X952" s="99" t="n">
        <f aca="false">VLOOKUP($C952,Gas!$B$3:$E$2506,4)</f>
        <v>0.737579045912471</v>
      </c>
    </row>
    <row r="953" customFormat="false" ht="12.75" hidden="false" customHeight="false" outlineLevel="0" collapsed="false">
      <c r="A953" s="0" t="n">
        <f aca="false">YEAR(C953)</f>
        <v>2001</v>
      </c>
      <c r="B953" s="95" t="n">
        <f aca="false">MONTH(C953)+(YEAR(C953)-1998)*12</f>
        <v>45</v>
      </c>
      <c r="C953" s="101" t="n">
        <v>37138</v>
      </c>
      <c r="D953" s="102" t="n">
        <v>36.97</v>
      </c>
      <c r="E953" s="98" t="n">
        <f aca="false">LN(D953/D952)</f>
        <v>-0.003240618552959</v>
      </c>
      <c r="F953" s="106" t="n">
        <f aca="false">STDEV(E944:E953)*SQRT(trade_day)</f>
        <v>1.03905300585352</v>
      </c>
      <c r="G953" s="97"/>
      <c r="H953" s="103" t="n">
        <f aca="false">IF(H$1="P",MAX(0,H$2-$D953),IF(H$1="C",MAX(0,$D953-H$2)))</f>
        <v>0</v>
      </c>
      <c r="I953" s="103" t="n">
        <f aca="false">IF(I$1="P",MAX(0,I$2-$D953),IF(I$1="C",MAX(0,$D953-I$2)))</f>
        <v>0</v>
      </c>
      <c r="J953" s="103" t="n">
        <f aca="false">IF(J$1="P",MAX(0,J$2-$D953),IF(J$1="C",MAX(0,$D953-J$2)))</f>
        <v>0</v>
      </c>
      <c r="K953" s="103" t="n">
        <f aca="false">IF(K$1="P",MAX(0,K$2-$D953),IF(K$1="C",MAX(0,$D953-K$2)))</f>
        <v>0</v>
      </c>
      <c r="L953" s="103" t="n">
        <f aca="false">IF(L$1="P",MAX(0,L$2-$D953),IF(L$1="C",MAX(0,$D953-L$2)))</f>
        <v>3.03</v>
      </c>
      <c r="M953" s="103" t="n">
        <f aca="false">IF(M$1="P",MAX(0,M$2-$D953),IF(M$1="C",MAX(0,$D953-M$2)))</f>
        <v>13.03</v>
      </c>
      <c r="N953" s="103" t="n">
        <f aca="false">IF(N$1="P",MAX(0,N$2-$D953),IF(N$1="C",MAX(0,$D953-N$2)))</f>
        <v>16.97</v>
      </c>
      <c r="O953" s="103" t="n">
        <f aca="false">IF(O$1="P",MAX(0,O$2-$D953),IF(O$1="C",MAX(0,$D953-O$2)))</f>
        <v>11.97</v>
      </c>
      <c r="P953" s="103" t="n">
        <f aca="false">IF(P$1="P",MAX(0,P$2-$D953),IF(P$1="C",MAX(0,$D953-P$2)))</f>
        <v>6.97</v>
      </c>
      <c r="Q953" s="103" t="n">
        <f aca="false">IF(Q$1="P",MAX(0,Q$2-$D953),IF(Q$1="C",MAX(0,$D953-Q$2)))</f>
        <v>1.97</v>
      </c>
      <c r="R953" s="103" t="n">
        <f aca="false">IF(R$1="P",MAX(0,R$2-$D953),IF(R$1="C",MAX(0,$D953-R$2)))</f>
        <v>0</v>
      </c>
      <c r="S953" s="103" t="n">
        <f aca="false">IF(S$1="P",MAX(0,S$2-$D953),IF(S$1="C",MAX(0,$D953-S$2)))</f>
        <v>0</v>
      </c>
      <c r="T953" s="103" t="n">
        <f aca="false">IF(T$1="P",MAX(0,T$2-$D953),IF(T$1="C",MAX(0,$D953-T$2)))</f>
        <v>0</v>
      </c>
      <c r="U953" s="104" t="n">
        <f aca="false">B953</f>
        <v>45</v>
      </c>
      <c r="V953" s="105" t="n">
        <f aca="false">VLOOKUP($C953,Gas!$B$3:$E$2506,2)</f>
        <v>2.15</v>
      </c>
      <c r="W953" s="46" t="n">
        <f aca="false">D953/V953</f>
        <v>17.1953488372093</v>
      </c>
      <c r="X953" s="99" t="n">
        <f aca="false">VLOOKUP($C953,Gas!$B$3:$E$2506,4)</f>
        <v>0.86374279855346</v>
      </c>
    </row>
    <row r="954" customFormat="false" ht="12.75" hidden="false" customHeight="false" outlineLevel="0" collapsed="false">
      <c r="A954" s="0" t="n">
        <f aca="false">YEAR(C954)</f>
        <v>2001</v>
      </c>
      <c r="B954" s="95" t="n">
        <f aca="false">MONTH(C954)+(YEAR(C954)-1998)*12</f>
        <v>45</v>
      </c>
      <c r="C954" s="107" t="n">
        <v>37139</v>
      </c>
      <c r="D954" s="97" t="n">
        <v>36.97</v>
      </c>
      <c r="E954" s="98" t="n">
        <f aca="false">LN(D954/D953)</f>
        <v>0</v>
      </c>
      <c r="F954" s="106" t="n">
        <f aca="false">STDEV(E945:E954)*SQRT(trade_day)</f>
        <v>0.976486019914555</v>
      </c>
      <c r="G954" s="97"/>
      <c r="H954" s="103" t="n">
        <f aca="false">IF(H$1="P",MAX(0,H$2-$D954),IF(H$1="C",MAX(0,$D954-H$2)))</f>
        <v>0</v>
      </c>
      <c r="I954" s="103" t="n">
        <f aca="false">IF(I$1="P",MAX(0,I$2-$D954),IF(I$1="C",MAX(0,$D954-I$2)))</f>
        <v>0</v>
      </c>
      <c r="J954" s="103" t="n">
        <f aca="false">IF(J$1="P",MAX(0,J$2-$D954),IF(J$1="C",MAX(0,$D954-J$2)))</f>
        <v>0</v>
      </c>
      <c r="K954" s="103" t="n">
        <f aca="false">IF(K$1="P",MAX(0,K$2-$D954),IF(K$1="C",MAX(0,$D954-K$2)))</f>
        <v>0</v>
      </c>
      <c r="L954" s="103" t="n">
        <f aca="false">IF(L$1="P",MAX(0,L$2-$D954),IF(L$1="C",MAX(0,$D954-L$2)))</f>
        <v>3.03</v>
      </c>
      <c r="M954" s="103" t="n">
        <f aca="false">IF(M$1="P",MAX(0,M$2-$D954),IF(M$1="C",MAX(0,$D954-M$2)))</f>
        <v>13.03</v>
      </c>
      <c r="N954" s="103" t="n">
        <f aca="false">IF(N$1="P",MAX(0,N$2-$D954),IF(N$1="C",MAX(0,$D954-N$2)))</f>
        <v>16.97</v>
      </c>
      <c r="O954" s="103" t="n">
        <f aca="false">IF(O$1="P",MAX(0,O$2-$D954),IF(O$1="C",MAX(0,$D954-O$2)))</f>
        <v>11.97</v>
      </c>
      <c r="P954" s="103" t="n">
        <f aca="false">IF(P$1="P",MAX(0,P$2-$D954),IF(P$1="C",MAX(0,$D954-P$2)))</f>
        <v>6.97</v>
      </c>
      <c r="Q954" s="103" t="n">
        <f aca="false">IF(Q$1="P",MAX(0,Q$2-$D954),IF(Q$1="C",MAX(0,$D954-Q$2)))</f>
        <v>1.97</v>
      </c>
      <c r="R954" s="103" t="n">
        <f aca="false">IF(R$1="P",MAX(0,R$2-$D954),IF(R$1="C",MAX(0,$D954-R$2)))</f>
        <v>0</v>
      </c>
      <c r="S954" s="103" t="n">
        <f aca="false">IF(S$1="P",MAX(0,S$2-$D954),IF(S$1="C",MAX(0,$D954-S$2)))</f>
        <v>0</v>
      </c>
      <c r="T954" s="103" t="n">
        <f aca="false">IF(T$1="P",MAX(0,T$2-$D954),IF(T$1="C",MAX(0,$D954-T$2)))</f>
        <v>0</v>
      </c>
      <c r="U954" s="104" t="n">
        <f aca="false">B954</f>
        <v>45</v>
      </c>
      <c r="V954" s="105" t="n">
        <f aca="false">VLOOKUP($C954,Gas!$B$3:$E$2506,2)</f>
        <v>2.2</v>
      </c>
      <c r="W954" s="46" t="n">
        <f aca="false">D954/V954</f>
        <v>16.8045454545455</v>
      </c>
      <c r="X954" s="99" t="n">
        <f aca="false">VLOOKUP($C954,Gas!$B$3:$E$2506,4)</f>
        <v>0.901437925998155</v>
      </c>
    </row>
    <row r="955" customFormat="false" ht="12.75" hidden="false" customHeight="false" outlineLevel="0" collapsed="false">
      <c r="A955" s="0" t="n">
        <f aca="false">YEAR(C955)</f>
        <v>2001</v>
      </c>
      <c r="B955" s="95" t="n">
        <f aca="false">MONTH(C955)+(YEAR(C955)-1998)*12</f>
        <v>45</v>
      </c>
      <c r="C955" s="107" t="n">
        <v>37140</v>
      </c>
      <c r="D955" s="97" t="n">
        <v>35.99</v>
      </c>
      <c r="E955" s="98" t="n">
        <f aca="false">LN(D955/D954)</f>
        <v>-0.0268656508576011</v>
      </c>
      <c r="F955" s="106" t="n">
        <f aca="false">STDEV(E946:E955)*SQRT(trade_day)</f>
        <v>0.956735084060188</v>
      </c>
      <c r="G955" s="97"/>
      <c r="H955" s="103" t="n">
        <f aca="false">IF(H$1="P",MAX(0,H$2-$D955),IF(H$1="C",MAX(0,$D955-H$2)))</f>
        <v>0</v>
      </c>
      <c r="I955" s="103" t="n">
        <f aca="false">IF(I$1="P",MAX(0,I$2-$D955),IF(I$1="C",MAX(0,$D955-I$2)))</f>
        <v>0</v>
      </c>
      <c r="J955" s="103" t="n">
        <f aca="false">IF(J$1="P",MAX(0,J$2-$D955),IF(J$1="C",MAX(0,$D955-J$2)))</f>
        <v>0</v>
      </c>
      <c r="K955" s="103" t="n">
        <f aca="false">IF(K$1="P",MAX(0,K$2-$D955),IF(K$1="C",MAX(0,$D955-K$2)))</f>
        <v>0</v>
      </c>
      <c r="L955" s="103" t="n">
        <f aca="false">IF(L$1="P",MAX(0,L$2-$D955),IF(L$1="C",MAX(0,$D955-L$2)))</f>
        <v>4.01</v>
      </c>
      <c r="M955" s="103" t="n">
        <f aca="false">IF(M$1="P",MAX(0,M$2-$D955),IF(M$1="C",MAX(0,$D955-M$2)))</f>
        <v>14.01</v>
      </c>
      <c r="N955" s="103" t="n">
        <f aca="false">IF(N$1="P",MAX(0,N$2-$D955),IF(N$1="C",MAX(0,$D955-N$2)))</f>
        <v>15.99</v>
      </c>
      <c r="O955" s="103" t="n">
        <f aca="false">IF(O$1="P",MAX(0,O$2-$D955),IF(O$1="C",MAX(0,$D955-O$2)))</f>
        <v>10.99</v>
      </c>
      <c r="P955" s="103" t="n">
        <f aca="false">IF(P$1="P",MAX(0,P$2-$D955),IF(P$1="C",MAX(0,$D955-P$2)))</f>
        <v>5.99</v>
      </c>
      <c r="Q955" s="103" t="n">
        <f aca="false">IF(Q$1="P",MAX(0,Q$2-$D955),IF(Q$1="C",MAX(0,$D955-Q$2)))</f>
        <v>0.990000000000002</v>
      </c>
      <c r="R955" s="103" t="n">
        <f aca="false">IF(R$1="P",MAX(0,R$2-$D955),IF(R$1="C",MAX(0,$D955-R$2)))</f>
        <v>0</v>
      </c>
      <c r="S955" s="103" t="n">
        <f aca="false">IF(S$1="P",MAX(0,S$2-$D955),IF(S$1="C",MAX(0,$D955-S$2)))</f>
        <v>0</v>
      </c>
      <c r="T955" s="103" t="n">
        <f aca="false">IF(T$1="P",MAX(0,T$2-$D955),IF(T$1="C",MAX(0,$D955-T$2)))</f>
        <v>0</v>
      </c>
      <c r="U955" s="104" t="n">
        <f aca="false">B955</f>
        <v>45</v>
      </c>
      <c r="V955" s="105" t="n">
        <f aca="false">VLOOKUP($C955,Gas!$B$3:$E$2506,2)</f>
        <v>2.335</v>
      </c>
      <c r="W955" s="46" t="n">
        <f aca="false">D955/V955</f>
        <v>15.4132762312634</v>
      </c>
      <c r="X955" s="99" t="n">
        <f aca="false">VLOOKUP($C955,Gas!$B$3:$E$2506,4)</f>
        <v>1.02632211290975</v>
      </c>
    </row>
    <row r="956" customFormat="false" ht="12.75" hidden="false" customHeight="false" outlineLevel="0" collapsed="false">
      <c r="A956" s="0" t="n">
        <f aca="false">YEAR(C956)</f>
        <v>2001</v>
      </c>
      <c r="B956" s="95" t="n">
        <f aca="false">MONTH(C956)+(YEAR(C956)-1998)*12</f>
        <v>45</v>
      </c>
      <c r="C956" s="107" t="n">
        <v>37141</v>
      </c>
      <c r="D956" s="97" t="n">
        <v>36.5</v>
      </c>
      <c r="E956" s="98" t="n">
        <f aca="false">LN(D956/D955)</f>
        <v>0.0140711384975065</v>
      </c>
      <c r="F956" s="106" t="n">
        <f aca="false">STDEV(E947:E956)*SQRT(trade_day)</f>
        <v>0.897602868466363</v>
      </c>
      <c r="G956" s="97"/>
      <c r="H956" s="103" t="n">
        <f aca="false">IF(H$1="P",MAX(0,H$2-$D956),IF(H$1="C",MAX(0,$D956-H$2)))</f>
        <v>0</v>
      </c>
      <c r="I956" s="103" t="n">
        <f aca="false">IF(I$1="P",MAX(0,I$2-$D956),IF(I$1="C",MAX(0,$D956-I$2)))</f>
        <v>0</v>
      </c>
      <c r="J956" s="103" t="n">
        <f aca="false">IF(J$1="P",MAX(0,J$2-$D956),IF(J$1="C",MAX(0,$D956-J$2)))</f>
        <v>0</v>
      </c>
      <c r="K956" s="103" t="n">
        <f aca="false">IF(K$1="P",MAX(0,K$2-$D956),IF(K$1="C",MAX(0,$D956-K$2)))</f>
        <v>0</v>
      </c>
      <c r="L956" s="103" t="n">
        <f aca="false">IF(L$1="P",MAX(0,L$2-$D956),IF(L$1="C",MAX(0,$D956-L$2)))</f>
        <v>3.5</v>
      </c>
      <c r="M956" s="103" t="n">
        <f aca="false">IF(M$1="P",MAX(0,M$2-$D956),IF(M$1="C",MAX(0,$D956-M$2)))</f>
        <v>13.5</v>
      </c>
      <c r="N956" s="103" t="n">
        <f aca="false">IF(N$1="P",MAX(0,N$2-$D956),IF(N$1="C",MAX(0,$D956-N$2)))</f>
        <v>16.5</v>
      </c>
      <c r="O956" s="103" t="n">
        <f aca="false">IF(O$1="P",MAX(0,O$2-$D956),IF(O$1="C",MAX(0,$D956-O$2)))</f>
        <v>11.5</v>
      </c>
      <c r="P956" s="103" t="n">
        <f aca="false">IF(P$1="P",MAX(0,P$2-$D956),IF(P$1="C",MAX(0,$D956-P$2)))</f>
        <v>6.5</v>
      </c>
      <c r="Q956" s="103" t="n">
        <f aca="false">IF(Q$1="P",MAX(0,Q$2-$D956),IF(Q$1="C",MAX(0,$D956-Q$2)))</f>
        <v>1.5</v>
      </c>
      <c r="R956" s="103" t="n">
        <f aca="false">IF(R$1="P",MAX(0,R$2-$D956),IF(R$1="C",MAX(0,$D956-R$2)))</f>
        <v>0</v>
      </c>
      <c r="S956" s="103" t="n">
        <f aca="false">IF(S$1="P",MAX(0,S$2-$D956),IF(S$1="C",MAX(0,$D956-S$2)))</f>
        <v>0</v>
      </c>
      <c r="T956" s="103" t="n">
        <f aca="false">IF(T$1="P",MAX(0,T$2-$D956),IF(T$1="C",MAX(0,$D956-T$2)))</f>
        <v>0</v>
      </c>
      <c r="U956" s="104" t="n">
        <f aca="false">B956</f>
        <v>45</v>
      </c>
      <c r="V956" s="105" t="n">
        <f aca="false">VLOOKUP($C956,Gas!$B$3:$E$2506,2)</f>
        <v>2.4</v>
      </c>
      <c r="W956" s="46" t="n">
        <f aca="false">D956/V956</f>
        <v>15.2083333333333</v>
      </c>
      <c r="X956" s="99" t="n">
        <f aca="false">VLOOKUP($C956,Gas!$B$3:$E$2506,4)</f>
        <v>0.997820068828805</v>
      </c>
    </row>
    <row r="957" customFormat="false" ht="12.75" hidden="false" customHeight="false" outlineLevel="0" collapsed="false">
      <c r="A957" s="0" t="n">
        <f aca="false">YEAR(C957)</f>
        <v>2001</v>
      </c>
      <c r="B957" s="95" t="n">
        <f aca="false">MONTH(C957)+(YEAR(C957)-1998)*12</f>
        <v>45</v>
      </c>
      <c r="C957" s="107" t="n">
        <v>37144</v>
      </c>
      <c r="D957" s="97" t="n">
        <v>38.27</v>
      </c>
      <c r="E957" s="98" t="n">
        <f aca="false">LN(D957/D956)</f>
        <v>0.0473540388491651</v>
      </c>
      <c r="F957" s="106" t="n">
        <f aca="false">STDEV(E948:E957)*SQRT(trade_day)</f>
        <v>0.890788096272721</v>
      </c>
      <c r="G957" s="97"/>
      <c r="H957" s="103" t="n">
        <f aca="false">IF(H$1="P",MAX(0,H$2-$D957),IF(H$1="C",MAX(0,$D957-H$2)))</f>
        <v>0</v>
      </c>
      <c r="I957" s="103" t="n">
        <f aca="false">IF(I$1="P",MAX(0,I$2-$D957),IF(I$1="C",MAX(0,$D957-I$2)))</f>
        <v>0</v>
      </c>
      <c r="J957" s="103" t="n">
        <f aca="false">IF(J$1="P",MAX(0,J$2-$D957),IF(J$1="C",MAX(0,$D957-J$2)))</f>
        <v>0</v>
      </c>
      <c r="K957" s="103" t="n">
        <f aca="false">IF(K$1="P",MAX(0,K$2-$D957),IF(K$1="C",MAX(0,$D957-K$2)))</f>
        <v>0</v>
      </c>
      <c r="L957" s="103" t="n">
        <f aca="false">IF(L$1="P",MAX(0,L$2-$D957),IF(L$1="C",MAX(0,$D957-L$2)))</f>
        <v>1.73</v>
      </c>
      <c r="M957" s="103" t="n">
        <f aca="false">IF(M$1="P",MAX(0,M$2-$D957),IF(M$1="C",MAX(0,$D957-M$2)))</f>
        <v>11.73</v>
      </c>
      <c r="N957" s="103" t="n">
        <f aca="false">IF(N$1="P",MAX(0,N$2-$D957),IF(N$1="C",MAX(0,$D957-N$2)))</f>
        <v>18.27</v>
      </c>
      <c r="O957" s="103" t="n">
        <f aca="false">IF(O$1="P",MAX(0,O$2-$D957),IF(O$1="C",MAX(0,$D957-O$2)))</f>
        <v>13.27</v>
      </c>
      <c r="P957" s="103" t="n">
        <f aca="false">IF(P$1="P",MAX(0,P$2-$D957),IF(P$1="C",MAX(0,$D957-P$2)))</f>
        <v>8.27</v>
      </c>
      <c r="Q957" s="103" t="n">
        <f aca="false">IF(Q$1="P",MAX(0,Q$2-$D957),IF(Q$1="C",MAX(0,$D957-Q$2)))</f>
        <v>3.27</v>
      </c>
      <c r="R957" s="103" t="n">
        <f aca="false">IF(R$1="P",MAX(0,R$2-$D957),IF(R$1="C",MAX(0,$D957-R$2)))</f>
        <v>0</v>
      </c>
      <c r="S957" s="103" t="n">
        <f aca="false">IF(S$1="P",MAX(0,S$2-$D957),IF(S$1="C",MAX(0,$D957-S$2)))</f>
        <v>0</v>
      </c>
      <c r="T957" s="103" t="n">
        <f aca="false">IF(T$1="P",MAX(0,T$2-$D957),IF(T$1="C",MAX(0,$D957-T$2)))</f>
        <v>0</v>
      </c>
      <c r="U957" s="104" t="n">
        <f aca="false">B957</f>
        <v>45</v>
      </c>
      <c r="V957" s="105" t="n">
        <f aca="false">VLOOKUP($C957,Gas!$B$3:$E$2506,2)</f>
        <v>2.345</v>
      </c>
      <c r="W957" s="46" t="n">
        <f aca="false">D957/V957</f>
        <v>16.319829424307</v>
      </c>
      <c r="X957" s="99" t="n">
        <f aca="false">VLOOKUP($C957,Gas!$B$3:$E$2506,4)</f>
        <v>0.97165972644985</v>
      </c>
    </row>
    <row r="958" customFormat="false" ht="12.75" hidden="false" customHeight="false" outlineLevel="0" collapsed="false">
      <c r="A958" s="0" t="n">
        <f aca="false">YEAR(C958)</f>
        <v>2001</v>
      </c>
      <c r="B958" s="95" t="n">
        <f aca="false">MONTH(C958)+(YEAR(C958)-1998)*12</f>
        <v>45</v>
      </c>
      <c r="C958" s="107" t="n">
        <v>37145</v>
      </c>
      <c r="D958" s="97" t="n">
        <v>38.83</v>
      </c>
      <c r="E958" s="98" t="n">
        <f aca="false">LN(D958/D957)</f>
        <v>0.014526844305965</v>
      </c>
      <c r="F958" s="106" t="n">
        <f aca="false">STDEV(E949:E958)*SQRT(trade_day)</f>
        <v>0.894194658053926</v>
      </c>
      <c r="G958" s="97"/>
      <c r="H958" s="103" t="n">
        <f aca="false">IF(H$1="P",MAX(0,H$2-$D958),IF(H$1="C",MAX(0,$D958-H$2)))</f>
        <v>0</v>
      </c>
      <c r="I958" s="103" t="n">
        <f aca="false">IF(I$1="P",MAX(0,I$2-$D958),IF(I$1="C",MAX(0,$D958-I$2)))</f>
        <v>0</v>
      </c>
      <c r="J958" s="103" t="n">
        <f aca="false">IF(J$1="P",MAX(0,J$2-$D958),IF(J$1="C",MAX(0,$D958-J$2)))</f>
        <v>0</v>
      </c>
      <c r="K958" s="103" t="n">
        <f aca="false">IF(K$1="P",MAX(0,K$2-$D958),IF(K$1="C",MAX(0,$D958-K$2)))</f>
        <v>0</v>
      </c>
      <c r="L958" s="103" t="n">
        <f aca="false">IF(L$1="P",MAX(0,L$2-$D958),IF(L$1="C",MAX(0,$D958-L$2)))</f>
        <v>1.17</v>
      </c>
      <c r="M958" s="103" t="n">
        <f aca="false">IF(M$1="P",MAX(0,M$2-$D958),IF(M$1="C",MAX(0,$D958-M$2)))</f>
        <v>11.17</v>
      </c>
      <c r="N958" s="103" t="n">
        <f aca="false">IF(N$1="P",MAX(0,N$2-$D958),IF(N$1="C",MAX(0,$D958-N$2)))</f>
        <v>18.83</v>
      </c>
      <c r="O958" s="103" t="n">
        <f aca="false">IF(O$1="P",MAX(0,O$2-$D958),IF(O$1="C",MAX(0,$D958-O$2)))</f>
        <v>13.83</v>
      </c>
      <c r="P958" s="103" t="n">
        <f aca="false">IF(P$1="P",MAX(0,P$2-$D958),IF(P$1="C",MAX(0,$D958-P$2)))</f>
        <v>8.83</v>
      </c>
      <c r="Q958" s="103" t="n">
        <f aca="false">IF(Q$1="P",MAX(0,Q$2-$D958),IF(Q$1="C",MAX(0,$D958-Q$2)))</f>
        <v>3.83</v>
      </c>
      <c r="R958" s="103" t="n">
        <f aca="false">IF(R$1="P",MAX(0,R$2-$D958),IF(R$1="C",MAX(0,$D958-R$2)))</f>
        <v>0</v>
      </c>
      <c r="S958" s="103" t="n">
        <f aca="false">IF(S$1="P",MAX(0,S$2-$D958),IF(S$1="C",MAX(0,$D958-S$2)))</f>
        <v>0</v>
      </c>
      <c r="T958" s="103" t="n">
        <f aca="false">IF(T$1="P",MAX(0,T$2-$D958),IF(T$1="C",MAX(0,$D958-T$2)))</f>
        <v>0</v>
      </c>
      <c r="U958" s="104" t="n">
        <f aca="false">B958</f>
        <v>45</v>
      </c>
      <c r="V958" s="105" t="n">
        <f aca="false">VLOOKUP($C958,Gas!$B$3:$E$2506,2)</f>
        <v>2.385</v>
      </c>
      <c r="W958" s="46" t="n">
        <f aca="false">D958/V958</f>
        <v>16.2809224318658</v>
      </c>
      <c r="X958" s="99" t="n">
        <f aca="false">VLOOKUP($C958,Gas!$B$3:$E$2506,4)</f>
        <v>0.430823694380148</v>
      </c>
    </row>
    <row r="959" customFormat="false" ht="12.75" hidden="false" customHeight="false" outlineLevel="0" collapsed="false">
      <c r="A959" s="0" t="n">
        <f aca="false">YEAR(C959)</f>
        <v>2001</v>
      </c>
      <c r="B959" s="95" t="n">
        <f aca="false">MONTH(C959)+(YEAR(C959)-1998)*12</f>
        <v>45</v>
      </c>
      <c r="C959" s="107" t="n">
        <v>37146</v>
      </c>
      <c r="D959" s="117" t="n">
        <f aca="false">D958</f>
        <v>38.83</v>
      </c>
      <c r="E959" s="98" t="n">
        <f aca="false">LN(D959/D958)</f>
        <v>0</v>
      </c>
      <c r="F959" s="106" t="n">
        <f aca="false">STDEV(E950:E959)*SQRT(trade_day)</f>
        <v>0.805853653470439</v>
      </c>
      <c r="G959" s="97"/>
      <c r="H959" s="103" t="n">
        <f aca="false">IF(H$1="P",MAX(0,H$2-$D959),IF(H$1="C",MAX(0,$D959-H$2)))</f>
        <v>0</v>
      </c>
      <c r="I959" s="103" t="n">
        <f aca="false">IF(I$1="P",MAX(0,I$2-$D959),IF(I$1="C",MAX(0,$D959-I$2)))</f>
        <v>0</v>
      </c>
      <c r="J959" s="103" t="n">
        <f aca="false">IF(J$1="P",MAX(0,J$2-$D959),IF(J$1="C",MAX(0,$D959-J$2)))</f>
        <v>0</v>
      </c>
      <c r="K959" s="103" t="n">
        <f aca="false">IF(K$1="P",MAX(0,K$2-$D959),IF(K$1="C",MAX(0,$D959-K$2)))</f>
        <v>0</v>
      </c>
      <c r="L959" s="103" t="n">
        <f aca="false">IF(L$1="P",MAX(0,L$2-$D959),IF(L$1="C",MAX(0,$D959-L$2)))</f>
        <v>1.17</v>
      </c>
      <c r="M959" s="103" t="n">
        <f aca="false">IF(M$1="P",MAX(0,M$2-$D959),IF(M$1="C",MAX(0,$D959-M$2)))</f>
        <v>11.17</v>
      </c>
      <c r="N959" s="103" t="n">
        <f aca="false">IF(N$1="P",MAX(0,N$2-$D959),IF(N$1="C",MAX(0,$D959-N$2)))</f>
        <v>18.83</v>
      </c>
      <c r="O959" s="103" t="n">
        <f aca="false">IF(O$1="P",MAX(0,O$2-$D959),IF(O$1="C",MAX(0,$D959-O$2)))</f>
        <v>13.83</v>
      </c>
      <c r="P959" s="103" t="n">
        <f aca="false">IF(P$1="P",MAX(0,P$2-$D959),IF(P$1="C",MAX(0,$D959-P$2)))</f>
        <v>8.83</v>
      </c>
      <c r="Q959" s="103" t="n">
        <f aca="false">IF(Q$1="P",MAX(0,Q$2-$D959),IF(Q$1="C",MAX(0,$D959-Q$2)))</f>
        <v>3.83</v>
      </c>
      <c r="R959" s="103" t="n">
        <f aca="false">IF(R$1="P",MAX(0,R$2-$D959),IF(R$1="C",MAX(0,$D959-R$2)))</f>
        <v>0</v>
      </c>
      <c r="S959" s="103" t="n">
        <f aca="false">IF(S$1="P",MAX(0,S$2-$D959),IF(S$1="C",MAX(0,$D959-S$2)))</f>
        <v>0</v>
      </c>
      <c r="T959" s="103" t="n">
        <f aca="false">IF(T$1="P",MAX(0,T$2-$D959),IF(T$1="C",MAX(0,$D959-T$2)))</f>
        <v>0</v>
      </c>
      <c r="U959" s="104" t="n">
        <f aca="false">B959</f>
        <v>45</v>
      </c>
      <c r="V959" s="105" t="n">
        <f aca="false">VLOOKUP($C959,Gas!$B$3:$E$2506,2)</f>
        <v>2.44</v>
      </c>
      <c r="W959" s="46" t="n">
        <f aca="false">D959/V959</f>
        <v>15.9139344262295</v>
      </c>
      <c r="X959" s="99" t="n">
        <f aca="false">VLOOKUP($C959,Gas!$B$3:$E$2506,4)</f>
        <v>0.430579784574189</v>
      </c>
    </row>
    <row r="960" customFormat="false" ht="12.75" hidden="false" customHeight="false" outlineLevel="0" collapsed="false">
      <c r="A960" s="0" t="n">
        <f aca="false">YEAR(C960)</f>
        <v>2001</v>
      </c>
      <c r="B960" s="95" t="n">
        <f aca="false">MONTH(C960)+(YEAR(C960)-1998)*12</f>
        <v>45</v>
      </c>
      <c r="C960" s="107" t="n">
        <v>37147</v>
      </c>
      <c r="D960" s="97" t="n">
        <v>35.63</v>
      </c>
      <c r="E960" s="98" t="n">
        <f aca="false">LN(D960/D959)</f>
        <v>-0.0860051641258311</v>
      </c>
      <c r="F960" s="106" t="n">
        <f aca="false">STDEV(E951:E960)*SQRT(trade_day)</f>
        <v>0.695448883988398</v>
      </c>
      <c r="G960" s="97"/>
      <c r="H960" s="103" t="n">
        <f aca="false">IF(H$1="P",MAX(0,H$2-$D960),IF(H$1="C",MAX(0,$D960-H$2)))</f>
        <v>0</v>
      </c>
      <c r="I960" s="103" t="n">
        <f aca="false">IF(I$1="P",MAX(0,I$2-$D960),IF(I$1="C",MAX(0,$D960-I$2)))</f>
        <v>0</v>
      </c>
      <c r="J960" s="103" t="n">
        <f aca="false">IF(J$1="P",MAX(0,J$2-$D960),IF(J$1="C",MAX(0,$D960-J$2)))</f>
        <v>0</v>
      </c>
      <c r="K960" s="103" t="n">
        <f aca="false">IF(K$1="P",MAX(0,K$2-$D960),IF(K$1="C",MAX(0,$D960-K$2)))</f>
        <v>0</v>
      </c>
      <c r="L960" s="103" t="n">
        <f aca="false">IF(L$1="P",MAX(0,L$2-$D960),IF(L$1="C",MAX(0,$D960-L$2)))</f>
        <v>4.37</v>
      </c>
      <c r="M960" s="103" t="n">
        <f aca="false">IF(M$1="P",MAX(0,M$2-$D960),IF(M$1="C",MAX(0,$D960-M$2)))</f>
        <v>14.37</v>
      </c>
      <c r="N960" s="103" t="n">
        <f aca="false">IF(N$1="P",MAX(0,N$2-$D960),IF(N$1="C",MAX(0,$D960-N$2)))</f>
        <v>15.63</v>
      </c>
      <c r="O960" s="103" t="n">
        <f aca="false">IF(O$1="P",MAX(0,O$2-$D960),IF(O$1="C",MAX(0,$D960-O$2)))</f>
        <v>10.63</v>
      </c>
      <c r="P960" s="103" t="n">
        <f aca="false">IF(P$1="P",MAX(0,P$2-$D960),IF(P$1="C",MAX(0,$D960-P$2)))</f>
        <v>5.63</v>
      </c>
      <c r="Q960" s="103" t="n">
        <f aca="false">IF(Q$1="P",MAX(0,Q$2-$D960),IF(Q$1="C",MAX(0,$D960-Q$2)))</f>
        <v>0.630000000000003</v>
      </c>
      <c r="R960" s="103" t="n">
        <f aca="false">IF(R$1="P",MAX(0,R$2-$D960),IF(R$1="C",MAX(0,$D960-R$2)))</f>
        <v>0</v>
      </c>
      <c r="S960" s="103" t="n">
        <f aca="false">IF(S$1="P",MAX(0,S$2-$D960),IF(S$1="C",MAX(0,$D960-S$2)))</f>
        <v>0</v>
      </c>
      <c r="T960" s="103" t="n">
        <f aca="false">IF(T$1="P",MAX(0,T$2-$D960),IF(T$1="C",MAX(0,$D960-T$2)))</f>
        <v>0</v>
      </c>
      <c r="U960" s="104" t="n">
        <f aca="false">B960</f>
        <v>45</v>
      </c>
      <c r="V960" s="105" t="n">
        <f aca="false">VLOOKUP($C960,Gas!$B$3:$E$2506,2)</f>
        <v>2.445</v>
      </c>
      <c r="W960" s="46" t="n">
        <f aca="false">D960/V960</f>
        <v>14.5725971370143</v>
      </c>
      <c r="X960" s="99" t="n">
        <f aca="false">VLOOKUP($C960,Gas!$B$3:$E$2506,4)</f>
        <v>0.428311782569881</v>
      </c>
    </row>
    <row r="961" customFormat="false" ht="12.75" hidden="false" customHeight="false" outlineLevel="0" collapsed="false">
      <c r="A961" s="0" t="n">
        <f aca="false">YEAR(C961)</f>
        <v>2001</v>
      </c>
      <c r="B961" s="95" t="n">
        <f aca="false">MONTH(C961)+(YEAR(C961)-1998)*12</f>
        <v>45</v>
      </c>
      <c r="C961" s="107" t="n">
        <v>37148</v>
      </c>
      <c r="D961" s="97" t="n">
        <v>33.71</v>
      </c>
      <c r="E961" s="98" t="n">
        <f aca="false">LN(D961/D960)</f>
        <v>-0.0553934503717754</v>
      </c>
      <c r="F961" s="106" t="n">
        <f aca="false">STDEV(E952:E961)*SQRT(trade_day)</f>
        <v>0.62651192650404</v>
      </c>
      <c r="G961" s="97"/>
      <c r="H961" s="103" t="n">
        <f aca="false">IF(H$1="P",MAX(0,H$2-$D961),IF(H$1="C",MAX(0,$D961-H$2)))</f>
        <v>0</v>
      </c>
      <c r="I961" s="103" t="n">
        <f aca="false">IF(I$1="P",MAX(0,I$2-$D961),IF(I$1="C",MAX(0,$D961-I$2)))</f>
        <v>0</v>
      </c>
      <c r="J961" s="103" t="n">
        <f aca="false">IF(J$1="P",MAX(0,J$2-$D961),IF(J$1="C",MAX(0,$D961-J$2)))</f>
        <v>0</v>
      </c>
      <c r="K961" s="103" t="n">
        <f aca="false">IF(K$1="P",MAX(0,K$2-$D961),IF(K$1="C",MAX(0,$D961-K$2)))</f>
        <v>1.29</v>
      </c>
      <c r="L961" s="103" t="n">
        <f aca="false">IF(L$1="P",MAX(0,L$2-$D961),IF(L$1="C",MAX(0,$D961-L$2)))</f>
        <v>6.29</v>
      </c>
      <c r="M961" s="103" t="n">
        <f aca="false">IF(M$1="P",MAX(0,M$2-$D961),IF(M$1="C",MAX(0,$D961-M$2)))</f>
        <v>16.29</v>
      </c>
      <c r="N961" s="103" t="n">
        <f aca="false">IF(N$1="P",MAX(0,N$2-$D961),IF(N$1="C",MAX(0,$D961-N$2)))</f>
        <v>13.71</v>
      </c>
      <c r="O961" s="103" t="n">
        <f aca="false">IF(O$1="P",MAX(0,O$2-$D961),IF(O$1="C",MAX(0,$D961-O$2)))</f>
        <v>8.71</v>
      </c>
      <c r="P961" s="103" t="n">
        <f aca="false">IF(P$1="P",MAX(0,P$2-$D961),IF(P$1="C",MAX(0,$D961-P$2)))</f>
        <v>3.71</v>
      </c>
      <c r="Q961" s="103" t="n">
        <f aca="false">IF(Q$1="P",MAX(0,Q$2-$D961),IF(Q$1="C",MAX(0,$D961-Q$2)))</f>
        <v>0</v>
      </c>
      <c r="R961" s="103" t="n">
        <f aca="false">IF(R$1="P",MAX(0,R$2-$D961),IF(R$1="C",MAX(0,$D961-R$2)))</f>
        <v>0</v>
      </c>
      <c r="S961" s="103" t="n">
        <f aca="false">IF(S$1="P",MAX(0,S$2-$D961),IF(S$1="C",MAX(0,$D961-S$2)))</f>
        <v>0</v>
      </c>
      <c r="T961" s="103" t="n">
        <f aca="false">IF(T$1="P",MAX(0,T$2-$D961),IF(T$1="C",MAX(0,$D961-T$2)))</f>
        <v>0</v>
      </c>
      <c r="U961" s="104" t="n">
        <f aca="false">B961</f>
        <v>45</v>
      </c>
      <c r="V961" s="105" t="n">
        <f aca="false">VLOOKUP($C961,Gas!$B$3:$E$2506,2)</f>
        <v>2.39</v>
      </c>
      <c r="W961" s="46" t="n">
        <f aca="false">D961/V961</f>
        <v>14.1046025104603</v>
      </c>
      <c r="X961" s="99" t="n">
        <f aca="false">VLOOKUP($C961,Gas!$B$3:$E$2506,4)</f>
        <v>0.475471181696179</v>
      </c>
    </row>
    <row r="962" customFormat="false" ht="12.75" hidden="false" customHeight="false" outlineLevel="0" collapsed="false">
      <c r="A962" s="0" t="n">
        <f aca="false">YEAR(C962)</f>
        <v>2001</v>
      </c>
      <c r="B962" s="95" t="n">
        <f aca="false">MONTH(C962)+(YEAR(C962)-1998)*12</f>
        <v>45</v>
      </c>
      <c r="C962" s="107" t="n">
        <v>37151</v>
      </c>
      <c r="D962" s="97" t="n">
        <v>34</v>
      </c>
      <c r="E962" s="98" t="n">
        <f aca="false">LN(D962/D961)</f>
        <v>0.00856599537019209</v>
      </c>
      <c r="F962" s="106" t="n">
        <f aca="false">STDEV(E953:E962)*SQRT(trade_day)</f>
        <v>0.604743364303156</v>
      </c>
      <c r="G962" s="97"/>
      <c r="H962" s="103" t="n">
        <f aca="false">IF(H$1="P",MAX(0,H$2-$D962),IF(H$1="C",MAX(0,$D962-H$2)))</f>
        <v>0</v>
      </c>
      <c r="I962" s="103" t="n">
        <f aca="false">IF(I$1="P",MAX(0,I$2-$D962),IF(I$1="C",MAX(0,$D962-I$2)))</f>
        <v>0</v>
      </c>
      <c r="J962" s="103" t="n">
        <f aca="false">IF(J$1="P",MAX(0,J$2-$D962),IF(J$1="C",MAX(0,$D962-J$2)))</f>
        <v>0</v>
      </c>
      <c r="K962" s="103" t="n">
        <f aca="false">IF(K$1="P",MAX(0,K$2-$D962),IF(K$1="C",MAX(0,$D962-K$2)))</f>
        <v>1</v>
      </c>
      <c r="L962" s="103" t="n">
        <f aca="false">IF(L$1="P",MAX(0,L$2-$D962),IF(L$1="C",MAX(0,$D962-L$2)))</f>
        <v>6</v>
      </c>
      <c r="M962" s="103" t="n">
        <f aca="false">IF(M$1="P",MAX(0,M$2-$D962),IF(M$1="C",MAX(0,$D962-M$2)))</f>
        <v>16</v>
      </c>
      <c r="N962" s="103" t="n">
        <f aca="false">IF(N$1="P",MAX(0,N$2-$D962),IF(N$1="C",MAX(0,$D962-N$2)))</f>
        <v>14</v>
      </c>
      <c r="O962" s="103" t="n">
        <f aca="false">IF(O$1="P",MAX(0,O$2-$D962),IF(O$1="C",MAX(0,$D962-O$2)))</f>
        <v>9</v>
      </c>
      <c r="P962" s="103" t="n">
        <f aca="false">IF(P$1="P",MAX(0,P$2-$D962),IF(P$1="C",MAX(0,$D962-P$2)))</f>
        <v>4</v>
      </c>
      <c r="Q962" s="103" t="n">
        <f aca="false">IF(Q$1="P",MAX(0,Q$2-$D962),IF(Q$1="C",MAX(0,$D962-Q$2)))</f>
        <v>0</v>
      </c>
      <c r="R962" s="103" t="n">
        <f aca="false">IF(R$1="P",MAX(0,R$2-$D962),IF(R$1="C",MAX(0,$D962-R$2)))</f>
        <v>0</v>
      </c>
      <c r="S962" s="103" t="n">
        <f aca="false">IF(S$1="P",MAX(0,S$2-$D962),IF(S$1="C",MAX(0,$D962-S$2)))</f>
        <v>0</v>
      </c>
      <c r="T962" s="103" t="n">
        <f aca="false">IF(T$1="P",MAX(0,T$2-$D962),IF(T$1="C",MAX(0,$D962-T$2)))</f>
        <v>0</v>
      </c>
      <c r="U962" s="104" t="n">
        <f aca="false">B962</f>
        <v>45</v>
      </c>
      <c r="V962" s="105" t="n">
        <f aca="false">VLOOKUP($C962,Gas!$B$3:$E$2506,2)</f>
        <v>2.405</v>
      </c>
      <c r="W962" s="46" t="n">
        <f aca="false">D962/V962</f>
        <v>14.1372141372141</v>
      </c>
      <c r="X962" s="99" t="n">
        <f aca="false">VLOOKUP($C962,Gas!$B$3:$E$2506,4)</f>
        <v>0.277871799667853</v>
      </c>
    </row>
    <row r="963" customFormat="false" ht="12.75" hidden="false" customHeight="false" outlineLevel="0" collapsed="false">
      <c r="A963" s="0" t="n">
        <f aca="false">YEAR(C963)</f>
        <v>2001</v>
      </c>
      <c r="B963" s="95" t="n">
        <f aca="false">MONTH(C963)+(YEAR(C963)-1998)*12</f>
        <v>45</v>
      </c>
      <c r="C963" s="107" t="n">
        <v>37152</v>
      </c>
      <c r="D963" s="97" t="n">
        <v>33</v>
      </c>
      <c r="E963" s="98" t="n">
        <f aca="false">LN(D963/D962)</f>
        <v>-0.0298529631496812</v>
      </c>
      <c r="F963" s="106" t="n">
        <f aca="false">STDEV(E954:E963)*SQRT(trade_day)</f>
        <v>0.612658472388115</v>
      </c>
      <c r="G963" s="97"/>
      <c r="H963" s="103" t="n">
        <f aca="false">IF(H$1="P",MAX(0,H$2-$D963),IF(H$1="C",MAX(0,$D963-H$2)))</f>
        <v>0</v>
      </c>
      <c r="I963" s="103" t="n">
        <f aca="false">IF(I$1="P",MAX(0,I$2-$D963),IF(I$1="C",MAX(0,$D963-I$2)))</f>
        <v>0</v>
      </c>
      <c r="J963" s="103" t="n">
        <f aca="false">IF(J$1="P",MAX(0,J$2-$D963),IF(J$1="C",MAX(0,$D963-J$2)))</f>
        <v>0</v>
      </c>
      <c r="K963" s="103" t="n">
        <f aca="false">IF(K$1="P",MAX(0,K$2-$D963),IF(K$1="C",MAX(0,$D963-K$2)))</f>
        <v>2</v>
      </c>
      <c r="L963" s="103" t="n">
        <f aca="false">IF(L$1="P",MAX(0,L$2-$D963),IF(L$1="C",MAX(0,$D963-L$2)))</f>
        <v>7</v>
      </c>
      <c r="M963" s="103" t="n">
        <f aca="false">IF(M$1="P",MAX(0,M$2-$D963),IF(M$1="C",MAX(0,$D963-M$2)))</f>
        <v>17</v>
      </c>
      <c r="N963" s="103" t="n">
        <f aca="false">IF(N$1="P",MAX(0,N$2-$D963),IF(N$1="C",MAX(0,$D963-N$2)))</f>
        <v>13</v>
      </c>
      <c r="O963" s="103" t="n">
        <f aca="false">IF(O$1="P",MAX(0,O$2-$D963),IF(O$1="C",MAX(0,$D963-O$2)))</f>
        <v>8</v>
      </c>
      <c r="P963" s="103" t="n">
        <f aca="false">IF(P$1="P",MAX(0,P$2-$D963),IF(P$1="C",MAX(0,$D963-P$2)))</f>
        <v>3</v>
      </c>
      <c r="Q963" s="103" t="n">
        <f aca="false">IF(Q$1="P",MAX(0,Q$2-$D963),IF(Q$1="C",MAX(0,$D963-Q$2)))</f>
        <v>0</v>
      </c>
      <c r="R963" s="103" t="n">
        <f aca="false">IF(R$1="P",MAX(0,R$2-$D963),IF(R$1="C",MAX(0,$D963-R$2)))</f>
        <v>0</v>
      </c>
      <c r="S963" s="103" t="n">
        <f aca="false">IF(S$1="P",MAX(0,S$2-$D963),IF(S$1="C",MAX(0,$D963-S$2)))</f>
        <v>0</v>
      </c>
      <c r="T963" s="103" t="n">
        <f aca="false">IF(T$1="P",MAX(0,T$2-$D963),IF(T$1="C",MAX(0,$D963-T$2)))</f>
        <v>0</v>
      </c>
      <c r="U963" s="104" t="n">
        <f aca="false">B963</f>
        <v>45</v>
      </c>
      <c r="V963" s="105" t="n">
        <f aca="false">VLOOKUP($C963,Gas!$B$3:$E$2506,2)</f>
        <v>2.345</v>
      </c>
      <c r="W963" s="46" t="n">
        <f aca="false">D963/V963</f>
        <v>14.0724946695096</v>
      </c>
      <c r="X963" s="99" t="n">
        <f aca="false">VLOOKUP($C963,Gas!$B$3:$E$2506,4)</f>
        <v>0.2851656330858</v>
      </c>
    </row>
    <row r="964" customFormat="false" ht="12.75" hidden="false" customHeight="false" outlineLevel="0" collapsed="false">
      <c r="A964" s="0" t="n">
        <f aca="false">YEAR(C964)</f>
        <v>2001</v>
      </c>
      <c r="B964" s="95" t="n">
        <f aca="false">MONTH(C964)+(YEAR(C964)-1998)*12</f>
        <v>45</v>
      </c>
      <c r="C964" s="107" t="n">
        <v>37154</v>
      </c>
      <c r="D964" s="97" t="n">
        <v>29.44</v>
      </c>
      <c r="E964" s="97"/>
      <c r="F964" s="97"/>
      <c r="G964" s="97"/>
      <c r="H964" s="103"/>
      <c r="I964" s="103"/>
      <c r="J964" s="103"/>
      <c r="K964" s="103"/>
      <c r="L964" s="103"/>
      <c r="M964" s="103"/>
      <c r="N964" s="103"/>
      <c r="O964" s="103"/>
      <c r="P964" s="103"/>
      <c r="Q964" s="103"/>
      <c r="R964" s="103"/>
      <c r="S964" s="103"/>
      <c r="T964" s="103"/>
    </row>
    <row r="965" customFormat="false" ht="12.75" hidden="false" customHeight="false" outlineLevel="0" collapsed="false">
      <c r="A965" s="0" t="n">
        <f aca="false">YEAR(C965)</f>
        <v>2001</v>
      </c>
      <c r="B965" s="95" t="n">
        <f aca="false">MONTH(C965)+(YEAR(C965)-1998)*12</f>
        <v>45</v>
      </c>
      <c r="C965" s="107" t="n">
        <v>37158</v>
      </c>
      <c r="D965" s="97" t="n">
        <v>30.95</v>
      </c>
      <c r="E965" s="97"/>
      <c r="F965" s="97"/>
      <c r="G965" s="97"/>
      <c r="H965" s="103"/>
      <c r="I965" s="103"/>
      <c r="J965" s="103"/>
      <c r="K965" s="103"/>
      <c r="L965" s="103"/>
      <c r="M965" s="103"/>
      <c r="N965" s="103"/>
      <c r="O965" s="103"/>
      <c r="P965" s="103"/>
      <c r="Q965" s="103"/>
      <c r="R965" s="103"/>
      <c r="S965" s="103"/>
      <c r="T965" s="103"/>
    </row>
    <row r="966" customFormat="false" ht="12.75" hidden="false" customHeight="false" outlineLevel="0" collapsed="false">
      <c r="A966" s="0" t="n">
        <f aca="false">YEAR(C966)</f>
        <v>2001</v>
      </c>
      <c r="B966" s="95" t="n">
        <f aca="false">MONTH(C966)+(YEAR(C966)-1998)*12</f>
        <v>45</v>
      </c>
      <c r="C966" s="107" t="n">
        <v>37160</v>
      </c>
      <c r="D966" s="97" t="n">
        <v>29.24</v>
      </c>
      <c r="E966" s="97"/>
      <c r="F966" s="97"/>
      <c r="G966" s="97"/>
      <c r="H966" s="103"/>
      <c r="I966" s="103"/>
      <c r="J966" s="103"/>
      <c r="K966" s="103"/>
      <c r="L966" s="103"/>
      <c r="M966" s="103"/>
      <c r="N966" s="103"/>
      <c r="O966" s="103"/>
      <c r="P966" s="103"/>
      <c r="Q966" s="103"/>
      <c r="R966" s="103"/>
      <c r="S966" s="103"/>
      <c r="T966" s="103"/>
    </row>
    <row r="967" customFormat="false" ht="12.75" hidden="false" customHeight="false" outlineLevel="0" collapsed="false">
      <c r="B967" s="95"/>
      <c r="C967" s="107"/>
      <c r="D967" s="97"/>
      <c r="E967" s="97"/>
      <c r="F967" s="97"/>
      <c r="G967" s="97"/>
      <c r="H967" s="103"/>
      <c r="I967" s="103"/>
      <c r="J967" s="103"/>
      <c r="K967" s="103"/>
      <c r="L967" s="103"/>
      <c r="M967" s="103"/>
      <c r="N967" s="103"/>
      <c r="O967" s="103"/>
      <c r="P967" s="103"/>
      <c r="Q967" s="103"/>
      <c r="R967" s="103"/>
      <c r="S967" s="103"/>
      <c r="T967" s="103"/>
    </row>
    <row r="968" customFormat="false" ht="12.75" hidden="false" customHeight="false" outlineLevel="0" collapsed="false">
      <c r="B968" s="95"/>
      <c r="C968" s="107"/>
      <c r="D968" s="97"/>
      <c r="E968" s="97"/>
      <c r="F968" s="97"/>
      <c r="G968" s="97"/>
      <c r="H968" s="103"/>
      <c r="I968" s="103"/>
      <c r="J968" s="103"/>
      <c r="K968" s="103"/>
      <c r="L968" s="103"/>
      <c r="M968" s="103"/>
      <c r="N968" s="103"/>
      <c r="O968" s="103"/>
      <c r="P968" s="103"/>
      <c r="Q968" s="103"/>
      <c r="R968" s="103"/>
      <c r="S968" s="103"/>
      <c r="T968" s="103"/>
    </row>
    <row r="969" customFormat="false" ht="12.75" hidden="false" customHeight="false" outlineLevel="0" collapsed="false">
      <c r="B969" s="95"/>
      <c r="C969" s="107"/>
      <c r="D969" s="97"/>
      <c r="E969" s="97"/>
      <c r="F969" s="97"/>
      <c r="G969" s="97"/>
      <c r="H969" s="103"/>
      <c r="I969" s="103"/>
      <c r="J969" s="103"/>
      <c r="K969" s="103"/>
      <c r="L969" s="103"/>
      <c r="M969" s="103"/>
      <c r="N969" s="103"/>
      <c r="O969" s="103"/>
      <c r="P969" s="103"/>
      <c r="Q969" s="103"/>
      <c r="R969" s="103"/>
      <c r="S969" s="103"/>
      <c r="T969" s="103"/>
      <c r="X969" s="47" t="s">
        <v>59</v>
      </c>
      <c r="Y969" s="0" t="s">
        <v>60</v>
      </c>
    </row>
    <row r="970" customFormat="false" ht="12.75" hidden="false" customHeight="false" outlineLevel="0" collapsed="false">
      <c r="B970" s="95"/>
      <c r="C970" s="107"/>
      <c r="D970" s="97"/>
      <c r="E970" s="97"/>
      <c r="F970" s="97"/>
      <c r="G970" s="97"/>
      <c r="H970" s="103"/>
      <c r="I970" s="103"/>
      <c r="J970" s="103"/>
      <c r="K970" s="103"/>
      <c r="L970" s="103"/>
      <c r="M970" s="103"/>
      <c r="N970" s="103"/>
      <c r="O970" s="103"/>
      <c r="P970" s="103"/>
      <c r="Q970" s="103"/>
      <c r="R970" s="103"/>
      <c r="S970" s="103"/>
      <c r="T970" s="103"/>
      <c r="X970" s="47" t="s">
        <v>58</v>
      </c>
      <c r="Y970" s="0" t="s">
        <v>61</v>
      </c>
    </row>
    <row r="971" customFormat="false" ht="12.75" hidden="false" customHeight="false" outlineLevel="0" collapsed="false">
      <c r="B971" s="0" t="s">
        <v>32</v>
      </c>
      <c r="E971" s="0" t="s">
        <v>62</v>
      </c>
      <c r="G971" s="0" t="s">
        <v>32</v>
      </c>
      <c r="H971" s="108" t="str">
        <f aca="false">CONCATENATE(TEXT(H$2,"00"),H$1)</f>
        <v>20P</v>
      </c>
      <c r="I971" s="108" t="str">
        <f aca="false">CONCATENATE(TEXT(I$2,"00"),I$1)</f>
        <v>25P</v>
      </c>
      <c r="J971" s="108" t="str">
        <f aca="false">CONCATENATE(TEXT(J$2,"00"),J$1)</f>
        <v>30P</v>
      </c>
      <c r="K971" s="108" t="str">
        <f aca="false">CONCATENATE(TEXT(K$2,"00"),K$1)</f>
        <v>35P</v>
      </c>
      <c r="L971" s="108" t="str">
        <f aca="false">CONCATENATE(TEXT(L$2,"00"),L$1)</f>
        <v>40P</v>
      </c>
      <c r="M971" s="108" t="str">
        <f aca="false">CONCATENATE(TEXT(M$2,"00"),M$1)</f>
        <v>50P</v>
      </c>
      <c r="N971" s="108" t="str">
        <f aca="false">CONCATENATE(TEXT(N$2,"00"),N$1)</f>
        <v>20C</v>
      </c>
      <c r="O971" s="108" t="str">
        <f aca="false">CONCATENATE(TEXT(O$2,"00"),O$1)</f>
        <v>25C</v>
      </c>
      <c r="P971" s="108" t="str">
        <f aca="false">CONCATENATE(TEXT(P$2,"00"),P$1)</f>
        <v>30C</v>
      </c>
      <c r="Q971" s="108" t="str">
        <f aca="false">CONCATENATE(TEXT(Q$2,"00"),Q$1)</f>
        <v>35C</v>
      </c>
      <c r="R971" s="108" t="str">
        <f aca="false">CONCATENATE(TEXT(R$2,"00"),R$1)</f>
        <v>40C</v>
      </c>
      <c r="S971" s="108" t="str">
        <f aca="false">CONCATENATE(TEXT(S$2,"00"),S$1)</f>
        <v>50C</v>
      </c>
      <c r="T971" s="108" t="str">
        <f aca="false">CONCATENATE(TEXT(T$2,"00"),T$1)</f>
        <v>100C</v>
      </c>
      <c r="U971" s="0" t="s">
        <v>32</v>
      </c>
      <c r="X971" s="47" t="s">
        <v>63</v>
      </c>
      <c r="Y971" s="0" t="s">
        <v>63</v>
      </c>
      <c r="Z971" s="13" t="s">
        <v>19</v>
      </c>
      <c r="AA971" s="108" t="str">
        <f aca="false">CONCATENATE(TEXT(AA$2,"00"),AA$1)</f>
        <v>20P</v>
      </c>
      <c r="AB971" s="108" t="str">
        <f aca="false">CONCATENATE(TEXT(AB$2,"00"),AB$1)</f>
        <v>25P</v>
      </c>
      <c r="AC971" s="108" t="str">
        <f aca="false">CONCATENATE(TEXT(AC$2,"00"),AC$1)</f>
        <v>30P</v>
      </c>
      <c r="AD971" s="108" t="str">
        <f aca="false">CONCATENATE(TEXT(AD$2,"00"),AD$1)</f>
        <v>35P</v>
      </c>
      <c r="AE971" s="108" t="str">
        <f aca="false">CONCATENATE(TEXT(AE$2,"00"),AE$1)</f>
        <v>40P</v>
      </c>
      <c r="AF971" s="108" t="str">
        <f aca="false">CONCATENATE(TEXT(AF$2,"00"),AF$1)</f>
        <v>50P</v>
      </c>
      <c r="AG971" s="108" t="str">
        <f aca="false">CONCATENATE(TEXT(AG$2,"00"),AG$1)</f>
        <v>20C</v>
      </c>
      <c r="AH971" s="108" t="str">
        <f aca="false">CONCATENATE(TEXT(AH$2,"00"),AH$1)</f>
        <v>25C</v>
      </c>
      <c r="AI971" s="108" t="str">
        <f aca="false">CONCATENATE(TEXT(AI$2,"00"),AI$1)</f>
        <v>30C</v>
      </c>
      <c r="AJ971" s="108" t="str">
        <f aca="false">CONCATENATE(TEXT(AJ$2,"00"),AJ$1)</f>
        <v>35C</v>
      </c>
      <c r="AK971" s="108" t="str">
        <f aca="false">CONCATENATE(TEXT(AK$2,"00"),AK$1)</f>
        <v>40C</v>
      </c>
      <c r="AL971" s="108" t="str">
        <f aca="false">CONCATENATE(TEXT(AL$2,"00"),AL$1)</f>
        <v>50C</v>
      </c>
    </row>
    <row r="972" customFormat="false" ht="12.75" hidden="false" customHeight="false" outlineLevel="0" collapsed="false">
      <c r="B972" s="0" t="n">
        <v>1</v>
      </c>
      <c r="C972" s="15"/>
      <c r="D972" s="15" t="n">
        <f aca="false">SUMIF($B$3:$B$970,$B972,$D$3:$D$970)/COUNTIF($B$3:$B$970,$B972)</f>
        <v>21.8095238095238</v>
      </c>
      <c r="E972" s="47" t="n">
        <f aca="true">STDEV(OFFSET($B$2,MATCH($B972,$B$3:$B$970,0),3):OFFSET($B$2,MATCH($B972+1,$B$3:$B$970,0)-1,3))*SQRT(trade_day)</f>
        <v>1.29031623653968</v>
      </c>
      <c r="F972" s="47" t="n">
        <f aca="false">SUMIF($B$3:$B$970,$B972,$F$3:$F$970)/COUNTIF($B$3:$B$970,$B972)</f>
        <v>1.09351231114184</v>
      </c>
      <c r="G972" s="0" t="n">
        <v>1</v>
      </c>
      <c r="H972" s="109" t="n">
        <f aca="false">SUMIF($B$3:$B$970,$G972,H$3:H$970)/COUNTIF($B$3:$B$970,$G972)</f>
        <v>0.214285714285714</v>
      </c>
      <c r="I972" s="109" t="n">
        <f aca="false">SUMIF($B$3:$B$970,$G972,I$3:I$970)/COUNTIF($B$3:$B$970,$G972)</f>
        <v>3.20238095238095</v>
      </c>
      <c r="J972" s="109" t="n">
        <f aca="false">SUMIF($B$3:$B$970,$G972,J$3:J$970)/COUNTIF($B$3:$B$970,$G972)</f>
        <v>8.19047619047619</v>
      </c>
      <c r="K972" s="109" t="n">
        <f aca="false">SUMIF($B$3:$B$970,$G972,K$3:K$970)/COUNTIF($B$3:$B$970,$G972)</f>
        <v>13.1904761904762</v>
      </c>
      <c r="L972" s="109" t="n">
        <f aca="false">SUMIF($B$3:$B$970,$G972,L$3:L$970)/COUNTIF($B$3:$B$970,$G972)</f>
        <v>18.1904761904762</v>
      </c>
      <c r="M972" s="109" t="n">
        <f aca="false">SUMIF($B$3:$B$970,$G972,M$3:M$970)/COUNTIF($B$3:$B$970,$G972)</f>
        <v>28.1904761904762</v>
      </c>
      <c r="N972" s="109" t="n">
        <f aca="false">SUMIF($B$3:$B$970,$G972,N$3:N$970)/COUNTIF($B$3:$B$970,$G972)</f>
        <v>2.02380952380952</v>
      </c>
      <c r="O972" s="109" t="n">
        <f aca="false">SUMIF($B$3:$B$970,$G972,O$3:O$970)/COUNTIF($B$3:$B$970,$G972)</f>
        <v>0.0119047619047619</v>
      </c>
      <c r="P972" s="109" t="n">
        <f aca="false">SUMIF($B$3:$B$970,$G972,P$3:P$970)/COUNTIF($B$3:$B$970,$G972)</f>
        <v>0</v>
      </c>
      <c r="Q972" s="109" t="n">
        <f aca="false">SUMIF($B$3:$B$970,$G972,Q$3:Q$970)/COUNTIF($B$3:$B$970,$G972)</f>
        <v>0</v>
      </c>
      <c r="R972" s="109" t="n">
        <f aca="false">SUMIF($B$3:$B$970,$G972,R$3:R$970)/COUNTIF($B$3:$B$970,$G972)</f>
        <v>0</v>
      </c>
      <c r="S972" s="109" t="n">
        <f aca="false">SUMIF($B$3:$B$970,$G972,S$3:S$970)/COUNTIF($B$3:$B$970,$G972)</f>
        <v>0</v>
      </c>
      <c r="T972" s="109" t="n">
        <f aca="false">SUMIF($B$3:$B$970,$G972,T$3:T$970)/COUNTIF($B$3:$B$970,$G972)</f>
        <v>0</v>
      </c>
      <c r="U972" s="0" t="n">
        <v>1</v>
      </c>
      <c r="W972" s="15" t="n">
        <f aca="false">SUMIF($U$3:$U$970,$U972,$W$3:$W$970)/COUNTIF($U$3:$U$970,$U972)</f>
        <v>10.3993657749495</v>
      </c>
      <c r="X972" s="47" t="e">
        <f aca="true">CORREL(OFFSET($B$2,MATCH($B972,$B$259:$B$970,0),4):OFFSET($B$2,MATCH($B972+1,$B$259:$B$970,0)-1,4),OFFSET($U$2,MATCH($U972,$U$259:$U$970,0),3):OFFSET($U$2,MATCH($U972+1,$U$259:$U$970,0)-1,3))</f>
        <v>#N/A</v>
      </c>
      <c r="Y972" s="47" t="e">
        <f aca="true">CORREL(OFFSET($B$2,MATCH($B972,$B$259:$B$970,0),2):OFFSET($B$2,MATCH($B972+1,$B$259:$B$970,0)-1,2),OFFSET($U$2,MATCH($U972,$U$259:$U$970,0),1):OFFSET($U$2,MATCH($U972+1,$U$259:$U$970,0)-1,1))</f>
        <v>#N/A</v>
      </c>
      <c r="Z972" s="0" t="n">
        <f aca="false">B972</f>
        <v>1</v>
      </c>
      <c r="AA972" s="103" t="n">
        <f aca="false">IF(AA$1="P",MAX(0,AA$2-$D972),IF(AA$1="C",MAX(0,$D972-AA$2)))</f>
        <v>0</v>
      </c>
      <c r="AB972" s="103" t="n">
        <f aca="false">IF(AB$1="P",MAX(0,AB$2-$D972),IF(AB$1="C",MAX(0,$D972-AB$2)))</f>
        <v>3.19047619047619</v>
      </c>
      <c r="AC972" s="103" t="n">
        <f aca="false">IF(AC$1="P",MAX(0,AC$2-$D972),IF(AC$1="C",MAX(0,$D972-AC$2)))</f>
        <v>8.19047619047619</v>
      </c>
      <c r="AD972" s="103" t="n">
        <f aca="false">IF(AD$1="P",MAX(0,AD$2-$D972),IF(AD$1="C",MAX(0,$D972-AD$2)))</f>
        <v>13.1904761904762</v>
      </c>
      <c r="AE972" s="103" t="n">
        <f aca="false">IF(AE$1="P",MAX(0,AE$2-$D972),IF(AE$1="C",MAX(0,$D972-AE$2)))</f>
        <v>18.1904761904762</v>
      </c>
      <c r="AF972" s="103" t="n">
        <f aca="false">IF(AF$1="P",MAX(0,AF$2-$D972),IF(AF$1="C",MAX(0,$D972-AF$2)))</f>
        <v>28.1904761904762</v>
      </c>
      <c r="AG972" s="103" t="n">
        <f aca="false">IF(AG$1="P",MAX(0,AG$2-$D972),IF(AG$1="C",MAX(0,$D972-AG$2)))</f>
        <v>1.80952380952381</v>
      </c>
      <c r="AH972" s="103" t="n">
        <f aca="false">IF(AH$1="P",MAX(0,AH$2-$D972),IF(AH$1="C",MAX(0,$D972-AH$2)))</f>
        <v>0</v>
      </c>
      <c r="AI972" s="103" t="n">
        <f aca="false">IF(AI$1="P",MAX(0,AI$2-$D972),IF(AI$1="C",MAX(0,$D972-AI$2)))</f>
        <v>0</v>
      </c>
      <c r="AJ972" s="103" t="n">
        <f aca="false">IF(AJ$1="P",MAX(0,AJ$2-$D972),IF(AJ$1="C",MAX(0,$D972-AJ$2)))</f>
        <v>0</v>
      </c>
      <c r="AK972" s="103" t="n">
        <f aca="false">IF(AK$1="P",MAX(0,AK$2-$D972),IF(AK$1="C",MAX(0,$D972-AK$2)))</f>
        <v>0</v>
      </c>
      <c r="AL972" s="103" t="n">
        <f aca="false">IF(AL$1="P",MAX(0,AL$2-$D972),IF(AL$1="C",MAX(0,$D972-AL$2)))</f>
        <v>0</v>
      </c>
    </row>
    <row r="973" customFormat="false" ht="12.75" hidden="false" customHeight="false" outlineLevel="0" collapsed="false">
      <c r="B973" s="0" t="n">
        <v>2</v>
      </c>
      <c r="C973" s="15"/>
      <c r="D973" s="15" t="n">
        <f aca="false">SUMIF($B$3:$B$970,$B973,$D$3:$D$970)/COUNTIF($B$3:$B$970,$B973)</f>
        <v>20.5957894736842</v>
      </c>
      <c r="E973" s="47" t="n">
        <f aca="true">STDEV(OFFSET($B$2,MATCH($B973,$B$3:$B$970,0),3):OFFSET($B$2,MATCH($B973+1,$B$3:$B$970,0)-1,3))*SQRT(trade_day)</f>
        <v>0.675273174914463</v>
      </c>
      <c r="F973" s="47" t="n">
        <f aca="false">SUMIF($B$3:$B$970,$B973,$F$3:$F$970)/COUNTIF($B$3:$B$970,$B973)</f>
        <v>0.6035949347422</v>
      </c>
      <c r="G973" s="0" t="n">
        <v>2</v>
      </c>
      <c r="H973" s="109" t="n">
        <f aca="false">SUMIF($B$3:$B$970,$G973,H$3:H$970)/COUNTIF($B$3:$B$970,$G973)</f>
        <v>0.294736842105263</v>
      </c>
      <c r="I973" s="109" t="n">
        <f aca="false">SUMIF($B$3:$B$970,$G973,I$3:I$970)/COUNTIF($B$3:$B$970,$G973)</f>
        <v>4.40421052631579</v>
      </c>
      <c r="J973" s="109" t="n">
        <f aca="false">SUMIF($B$3:$B$970,$G973,J$3:J$970)/COUNTIF($B$3:$B$970,$G973)</f>
        <v>9.40421052631579</v>
      </c>
      <c r="K973" s="109" t="n">
        <f aca="false">SUMIF($B$3:$B$970,$G973,K$3:K$970)/COUNTIF($B$3:$B$970,$G973)</f>
        <v>14.4042105263158</v>
      </c>
      <c r="L973" s="109" t="n">
        <f aca="false">SUMIF($B$3:$B$970,$G973,L$3:L$970)/COUNTIF($B$3:$B$970,$G973)</f>
        <v>19.4042105263158</v>
      </c>
      <c r="M973" s="109" t="n">
        <f aca="false">SUMIF($B$3:$B$970,$G973,M$3:M$970)/COUNTIF($B$3:$B$970,$G973)</f>
        <v>29.4042105263158</v>
      </c>
      <c r="N973" s="109" t="n">
        <f aca="false">SUMIF($B$3:$B$970,$G973,N$3:N$970)/COUNTIF($B$3:$B$970,$G973)</f>
        <v>0.890526315789474</v>
      </c>
      <c r="O973" s="109" t="n">
        <f aca="false">SUMIF($B$3:$B$970,$G973,O$3:O$970)/COUNTIF($B$3:$B$970,$G973)</f>
        <v>0</v>
      </c>
      <c r="P973" s="109" t="n">
        <f aca="false">SUMIF($B$3:$B$970,$G973,P$3:P$970)/COUNTIF($B$3:$B$970,$G973)</f>
        <v>0</v>
      </c>
      <c r="Q973" s="109" t="n">
        <f aca="false">SUMIF($B$3:$B$970,$G973,Q$3:Q$970)/COUNTIF($B$3:$B$970,$G973)</f>
        <v>0</v>
      </c>
      <c r="R973" s="109" t="n">
        <f aca="false">SUMIF($B$3:$B$970,$G973,R$3:R$970)/COUNTIF($B$3:$B$970,$G973)</f>
        <v>0</v>
      </c>
      <c r="S973" s="109" t="n">
        <f aca="false">SUMIF($B$3:$B$970,$G973,S$3:S$970)/COUNTIF($B$3:$B$970,$G973)</f>
        <v>0</v>
      </c>
      <c r="T973" s="109" t="n">
        <f aca="false">SUMIF($B$3:$B$970,$G973,T$3:T$970)/COUNTIF($B$3:$B$970,$G973)</f>
        <v>0</v>
      </c>
      <c r="U973" s="0" t="n">
        <v>2</v>
      </c>
      <c r="W973" s="15" t="n">
        <f aca="false">SUMIF($U$3:$U$970,$U973,$W$3:$W$970)/COUNTIF($U$3:$U$970,$U973)</f>
        <v>9.2963771635411</v>
      </c>
      <c r="X973" s="47" t="e">
        <f aca="true">CORREL(OFFSET($B$2,MATCH($B973,$B$259:$B$970,0),4):OFFSET($B$2,MATCH($B973+1,$B$259:$B$970,0)-1,4),OFFSET($U$2,MATCH($U973,$U$259:$U$970,0),3):OFFSET($U$2,MATCH($U973+1,$U$259:$U$970,0)-1,3))</f>
        <v>#N/A</v>
      </c>
      <c r="Y973" s="47" t="e">
        <f aca="true">CORREL(OFFSET($B$2,MATCH($B973,$B$259:$B$970,0),2):OFFSET($B$2,MATCH($B973+1,$B$259:$B$970,0)-1,2),OFFSET($U$2,MATCH($U973,$U$259:$U$970,0),1):OFFSET($U$2,MATCH($U973+1,$U$259:$U$970,0)-1,1))</f>
        <v>#N/A</v>
      </c>
      <c r="Z973" s="0" t="n">
        <f aca="false">B973</f>
        <v>2</v>
      </c>
      <c r="AA973" s="103" t="n">
        <f aca="false">IF(AA$1="P",MAX(0,AA$2-$D973),IF(AA$1="C",MAX(0,$D973-AA$2)))</f>
        <v>0</v>
      </c>
      <c r="AB973" s="103" t="n">
        <f aca="false">IF(AB$1="P",MAX(0,AB$2-$D973),IF(AB$1="C",MAX(0,$D973-AB$2)))</f>
        <v>4.40421052631579</v>
      </c>
      <c r="AC973" s="103" t="n">
        <f aca="false">IF(AC$1="P",MAX(0,AC$2-$D973),IF(AC$1="C",MAX(0,$D973-AC$2)))</f>
        <v>9.40421052631579</v>
      </c>
      <c r="AD973" s="103" t="n">
        <f aca="false">IF(AD$1="P",MAX(0,AD$2-$D973),IF(AD$1="C",MAX(0,$D973-AD$2)))</f>
        <v>14.4042105263158</v>
      </c>
      <c r="AE973" s="103" t="n">
        <f aca="false">IF(AE$1="P",MAX(0,AE$2-$D973),IF(AE$1="C",MAX(0,$D973-AE$2)))</f>
        <v>19.4042105263158</v>
      </c>
      <c r="AF973" s="103" t="n">
        <f aca="false">IF(AF$1="P",MAX(0,AF$2-$D973),IF(AF$1="C",MAX(0,$D973-AF$2)))</f>
        <v>29.4042105263158</v>
      </c>
      <c r="AG973" s="103" t="n">
        <f aca="false">IF(AG$1="P",MAX(0,AG$2-$D973),IF(AG$1="C",MAX(0,$D973-AG$2)))</f>
        <v>0.59578947368421</v>
      </c>
      <c r="AH973" s="103" t="n">
        <f aca="false">IF(AH$1="P",MAX(0,AH$2-$D973),IF(AH$1="C",MAX(0,$D973-AH$2)))</f>
        <v>0</v>
      </c>
      <c r="AI973" s="103" t="n">
        <f aca="false">IF(AI$1="P",MAX(0,AI$2-$D973),IF(AI$1="C",MAX(0,$D973-AI$2)))</f>
        <v>0</v>
      </c>
      <c r="AJ973" s="103" t="n">
        <f aca="false">IF(AJ$1="P",MAX(0,AJ$2-$D973),IF(AJ$1="C",MAX(0,$D973-AJ$2)))</f>
        <v>0</v>
      </c>
      <c r="AK973" s="103" t="n">
        <f aca="false">IF(AK$1="P",MAX(0,AK$2-$D973),IF(AK$1="C",MAX(0,$D973-AK$2)))</f>
        <v>0</v>
      </c>
      <c r="AL973" s="103" t="n">
        <f aca="false">IF(AL$1="P",MAX(0,AL$2-$D973),IF(AL$1="C",MAX(0,$D973-AL$2)))</f>
        <v>0</v>
      </c>
    </row>
    <row r="974" customFormat="false" ht="12.75" hidden="false" customHeight="false" outlineLevel="0" collapsed="false">
      <c r="B974" s="0" t="n">
        <v>3</v>
      </c>
      <c r="C974" s="15"/>
      <c r="D974" s="15" t="n">
        <f aca="false">SUMIF($B$3:$B$970,$B974,$D$3:$D$970)/COUNTIF($B$3:$B$970,$B974)</f>
        <v>19.5863636363636</v>
      </c>
      <c r="E974" s="47" t="n">
        <f aca="true">STDEV(OFFSET($B$2,MATCH($B974,$B$3:$B$970,0),3):OFFSET($B$2,MATCH($B974+1,$B$3:$B$970,0)-1,3))*SQRT(trade_day)</f>
        <v>0.750122625779597</v>
      </c>
      <c r="F974" s="47" t="n">
        <f aca="false">SUMIF($B$3:$B$970,$B974,$F$3:$F$970)/COUNTIF($B$3:$B$970,$B974)</f>
        <v>0.716159243730291</v>
      </c>
      <c r="G974" s="0" t="n">
        <v>3</v>
      </c>
      <c r="H974" s="110" t="n">
        <f aca="false">SUMIF($B$3:$B$970,$G974,H$3:H$970)/COUNTIF($B$3:$B$970,$G974)</f>
        <v>0.696818181818182</v>
      </c>
      <c r="I974" s="110" t="n">
        <f aca="false">SUMIF($B$3:$B$970,$G974,I$3:I$970)/COUNTIF($B$3:$B$970,$G974)</f>
        <v>5.41363636363636</v>
      </c>
      <c r="J974" s="110" t="n">
        <f aca="false">SUMIF($B$3:$B$970,$G974,J$3:J$970)/COUNTIF($B$3:$B$970,$G974)</f>
        <v>10.4136363636364</v>
      </c>
      <c r="K974" s="110" t="n">
        <f aca="false">SUMIF($B$3:$B$970,$G974,K$3:K$970)/COUNTIF($B$3:$B$970,$G974)</f>
        <v>15.4136363636364</v>
      </c>
      <c r="L974" s="110" t="n">
        <f aca="false">SUMIF($B$3:$B$970,$G974,L$3:L$970)/COUNTIF($B$3:$B$970,$G974)</f>
        <v>20.4136363636364</v>
      </c>
      <c r="M974" s="110" t="n">
        <f aca="false">SUMIF($B$3:$B$970,$G974,M$3:M$970)/COUNTIF($B$3:$B$970,$G974)</f>
        <v>30.4136363636364</v>
      </c>
      <c r="N974" s="110" t="n">
        <f aca="false">SUMIF($B$3:$B$970,$G974,N$3:N$970)/COUNTIF($B$3:$B$970,$G974)</f>
        <v>0.283181818181818</v>
      </c>
      <c r="O974" s="110" t="n">
        <f aca="false">SUMIF($B$3:$B$970,$G974,O$3:O$970)/COUNTIF($B$3:$B$970,$G974)</f>
        <v>0</v>
      </c>
      <c r="P974" s="110" t="n">
        <f aca="false">SUMIF($B$3:$B$970,$G974,P$3:P$970)/COUNTIF($B$3:$B$970,$G974)</f>
        <v>0</v>
      </c>
      <c r="Q974" s="110" t="n">
        <f aca="false">SUMIF($B$3:$B$970,$G974,Q$3:Q$970)/COUNTIF($B$3:$B$970,$G974)</f>
        <v>0</v>
      </c>
      <c r="R974" s="110" t="n">
        <f aca="false">SUMIF($B$3:$B$970,$G974,R$3:R$970)/COUNTIF($B$3:$B$970,$G974)</f>
        <v>0</v>
      </c>
      <c r="S974" s="110" t="n">
        <f aca="false">SUMIF($B$3:$B$970,$G974,S$3:S$970)/COUNTIF($B$3:$B$970,$G974)</f>
        <v>0</v>
      </c>
      <c r="T974" s="110" t="n">
        <f aca="false">SUMIF($B$3:$B$970,$G974,T$3:T$970)/COUNTIF($B$3:$B$970,$G974)</f>
        <v>0</v>
      </c>
      <c r="U974" s="0" t="n">
        <v>3</v>
      </c>
      <c r="W974" s="15" t="n">
        <f aca="false">SUMIF($U$3:$U$970,$U974,$W$3:$W$970)/COUNTIF($U$3:$U$970,$U974)</f>
        <v>8.78367924111784</v>
      </c>
      <c r="X974" s="47" t="e">
        <f aca="true">CORREL(OFFSET($B$2,MATCH($B974,$B$259:$B$970,0),4):OFFSET($B$2,MATCH($B974+1,$B$259:$B$970,0)-1,4),OFFSET($U$2,MATCH($U974,$U$259:$U$970,0),3):OFFSET($U$2,MATCH($U974+1,$U$259:$U$970,0)-1,3))</f>
        <v>#N/A</v>
      </c>
      <c r="Y974" s="47" t="e">
        <f aca="true">CORREL(OFFSET($B$2,MATCH($B974,$B$259:$B$970,0),2):OFFSET($B$2,MATCH($B974+1,$B$259:$B$970,0)-1,2),OFFSET($U$2,MATCH($U974,$U$259:$U$970,0),1):OFFSET($U$2,MATCH($U974+1,$U$259:$U$970,0)-1,1))</f>
        <v>#N/A</v>
      </c>
      <c r="Z974" s="0" t="n">
        <f aca="false">B974</f>
        <v>3</v>
      </c>
      <c r="AA974" s="103" t="n">
        <f aca="false">IF(AA$1="P",MAX(0,AA$2-$D974),IF(AA$1="C",MAX(0,$D974-AA$2)))</f>
        <v>0.413636363636364</v>
      </c>
      <c r="AB974" s="103" t="n">
        <f aca="false">IF(AB$1="P",MAX(0,AB$2-$D974),IF(AB$1="C",MAX(0,$D974-AB$2)))</f>
        <v>5.41363636363636</v>
      </c>
      <c r="AC974" s="103" t="n">
        <f aca="false">IF(AC$1="P",MAX(0,AC$2-$D974),IF(AC$1="C",MAX(0,$D974-AC$2)))</f>
        <v>10.4136363636364</v>
      </c>
      <c r="AD974" s="103" t="n">
        <f aca="false">IF(AD$1="P",MAX(0,AD$2-$D974),IF(AD$1="C",MAX(0,$D974-AD$2)))</f>
        <v>15.4136363636364</v>
      </c>
      <c r="AE974" s="103" t="n">
        <f aca="false">IF(AE$1="P",MAX(0,AE$2-$D974),IF(AE$1="C",MAX(0,$D974-AE$2)))</f>
        <v>20.4136363636364</v>
      </c>
      <c r="AF974" s="103" t="n">
        <f aca="false">IF(AF$1="P",MAX(0,AF$2-$D974),IF(AF$1="C",MAX(0,$D974-AF$2)))</f>
        <v>30.4136363636364</v>
      </c>
      <c r="AG974" s="103" t="n">
        <f aca="false">IF(AG$1="P",MAX(0,AG$2-$D974),IF(AG$1="C",MAX(0,$D974-AG$2)))</f>
        <v>0</v>
      </c>
      <c r="AH974" s="103" t="n">
        <f aca="false">IF(AH$1="P",MAX(0,AH$2-$D974),IF(AH$1="C",MAX(0,$D974-AH$2)))</f>
        <v>0</v>
      </c>
      <c r="AI974" s="103" t="n">
        <f aca="false">IF(AI$1="P",MAX(0,AI$2-$D974),IF(AI$1="C",MAX(0,$D974-AI$2)))</f>
        <v>0</v>
      </c>
      <c r="AJ974" s="103" t="n">
        <f aca="false">IF(AJ$1="P",MAX(0,AJ$2-$D974),IF(AJ$1="C",MAX(0,$D974-AJ$2)))</f>
        <v>0</v>
      </c>
      <c r="AK974" s="103" t="n">
        <f aca="false">IF(AK$1="P",MAX(0,AK$2-$D974),IF(AK$1="C",MAX(0,$D974-AK$2)))</f>
        <v>0</v>
      </c>
      <c r="AL974" s="103" t="n">
        <f aca="false">IF(AL$1="P",MAX(0,AL$2-$D974),IF(AL$1="C",MAX(0,$D974-AL$2)))</f>
        <v>0</v>
      </c>
    </row>
    <row r="975" customFormat="false" ht="12.75" hidden="false" customHeight="false" outlineLevel="0" collapsed="false">
      <c r="B975" s="0" t="n">
        <v>4</v>
      </c>
      <c r="C975" s="15"/>
      <c r="D975" s="15" t="n">
        <f aca="false">SUMIF($B$3:$B$970,$B975,$D$3:$D$970)/COUNTIF($B$3:$B$970,$B975)</f>
        <v>19.1952380952381</v>
      </c>
      <c r="E975" s="47" t="n">
        <f aca="true">STDEV(OFFSET($B$2,MATCH($B975,$B$3:$B$970,0),3):OFFSET($B$2,MATCH($B975+1,$B$3:$B$970,0)-1,3))*SQRT(trade_day)</f>
        <v>1.0938898645934</v>
      </c>
      <c r="F975" s="47" t="n">
        <f aca="false">SUMIF($B$3:$B$970,$B975,$F$3:$F$970)/COUNTIF($B$3:$B$970,$B975)</f>
        <v>1.08712437220154</v>
      </c>
      <c r="G975" s="0" t="n">
        <v>4</v>
      </c>
      <c r="H975" s="110" t="n">
        <f aca="false">SUMIF($B$3:$B$970,$G975,H$3:H$970)/COUNTIF($B$3:$B$970,$G975)</f>
        <v>1.13857142857143</v>
      </c>
      <c r="I975" s="110" t="n">
        <f aca="false">SUMIF($B$3:$B$970,$G975,I$3:I$970)/COUNTIF($B$3:$B$970,$G975)</f>
        <v>5.80476190476191</v>
      </c>
      <c r="J975" s="110" t="n">
        <f aca="false">SUMIF($B$3:$B$970,$G975,J$3:J$970)/COUNTIF($B$3:$B$970,$G975)</f>
        <v>10.8047619047619</v>
      </c>
      <c r="K975" s="110" t="n">
        <f aca="false">SUMIF($B$3:$B$970,$G975,K$3:K$970)/COUNTIF($B$3:$B$970,$G975)</f>
        <v>15.8047619047619</v>
      </c>
      <c r="L975" s="110" t="n">
        <f aca="false">SUMIF($B$3:$B$970,$G975,L$3:L$970)/COUNTIF($B$3:$B$970,$G975)</f>
        <v>20.8047619047619</v>
      </c>
      <c r="M975" s="110" t="n">
        <f aca="false">SUMIF($B$3:$B$970,$G975,M$3:M$970)/COUNTIF($B$3:$B$970,$G975)</f>
        <v>30.8047619047619</v>
      </c>
      <c r="N975" s="110" t="n">
        <f aca="false">SUMIF($B$3:$B$970,$G975,N$3:N$970)/COUNTIF($B$3:$B$970,$G975)</f>
        <v>0.333809523809524</v>
      </c>
      <c r="O975" s="110" t="n">
        <f aca="false">SUMIF($B$3:$B$970,$G975,O$3:O$970)/COUNTIF($B$3:$B$970,$G975)</f>
        <v>0</v>
      </c>
      <c r="P975" s="110" t="n">
        <f aca="false">SUMIF($B$3:$B$970,$G975,P$3:P$970)/COUNTIF($B$3:$B$970,$G975)</f>
        <v>0</v>
      </c>
      <c r="Q975" s="110" t="n">
        <f aca="false">SUMIF($B$3:$B$970,$G975,Q$3:Q$970)/COUNTIF($B$3:$B$970,$G975)</f>
        <v>0</v>
      </c>
      <c r="R975" s="110" t="n">
        <f aca="false">SUMIF($B$3:$B$970,$G975,R$3:R$970)/COUNTIF($B$3:$B$970,$G975)</f>
        <v>0</v>
      </c>
      <c r="S975" s="110" t="n">
        <f aca="false">SUMIF($B$3:$B$970,$G975,S$3:S$970)/COUNTIF($B$3:$B$970,$G975)</f>
        <v>0</v>
      </c>
      <c r="T975" s="110" t="n">
        <f aca="false">SUMIF($B$3:$B$970,$G975,T$3:T$970)/COUNTIF($B$3:$B$970,$G975)</f>
        <v>0</v>
      </c>
      <c r="U975" s="0" t="n">
        <v>4</v>
      </c>
      <c r="W975" s="15" t="n">
        <f aca="false">SUMIF($U$3:$U$970,$U975,$W$3:$W$970)/COUNTIF($U$3:$U$970,$U975)</f>
        <v>7.91953147442541</v>
      </c>
      <c r="X975" s="47" t="e">
        <f aca="true">CORREL(OFFSET($B$2,MATCH($B975,$B$259:$B$970,0),4):OFFSET($B$2,MATCH($B975+1,$B$259:$B$970,0)-1,4),OFFSET($U$2,MATCH($U975,$U$259:$U$970,0),3):OFFSET($U$2,MATCH($U975+1,$U$259:$U$970,0)-1,3))</f>
        <v>#N/A</v>
      </c>
      <c r="Y975" s="47" t="e">
        <f aca="true">CORREL(OFFSET($B$2,MATCH($B975,$B$259:$B$970,0),2):OFFSET($B$2,MATCH($B975+1,$B$259:$B$970,0)-1,2),OFFSET($U$2,MATCH($U975,$U$259:$U$970,0),1):OFFSET($U$2,MATCH($U975+1,$U$259:$U$970,0)-1,1))</f>
        <v>#N/A</v>
      </c>
      <c r="Z975" s="0" t="n">
        <f aca="false">B975</f>
        <v>4</v>
      </c>
      <c r="AA975" s="103" t="n">
        <f aca="false">IF(AA$1="P",MAX(0,AA$2-$D975),IF(AA$1="C",MAX(0,$D975-AA$2)))</f>
        <v>0.804761904761907</v>
      </c>
      <c r="AB975" s="103" t="n">
        <f aca="false">IF(AB$1="P",MAX(0,AB$2-$D975),IF(AB$1="C",MAX(0,$D975-AB$2)))</f>
        <v>5.80476190476191</v>
      </c>
      <c r="AC975" s="103" t="n">
        <f aca="false">IF(AC$1="P",MAX(0,AC$2-$D975),IF(AC$1="C",MAX(0,$D975-AC$2)))</f>
        <v>10.8047619047619</v>
      </c>
      <c r="AD975" s="103" t="n">
        <f aca="false">IF(AD$1="P",MAX(0,AD$2-$D975),IF(AD$1="C",MAX(0,$D975-AD$2)))</f>
        <v>15.8047619047619</v>
      </c>
      <c r="AE975" s="103" t="n">
        <f aca="false">IF(AE$1="P",MAX(0,AE$2-$D975),IF(AE$1="C",MAX(0,$D975-AE$2)))</f>
        <v>20.8047619047619</v>
      </c>
      <c r="AF975" s="103" t="n">
        <f aca="false">IF(AF$1="P",MAX(0,AF$2-$D975),IF(AF$1="C",MAX(0,$D975-AF$2)))</f>
        <v>30.8047619047619</v>
      </c>
      <c r="AG975" s="103" t="n">
        <f aca="false">IF(AG$1="P",MAX(0,AG$2-$D975),IF(AG$1="C",MAX(0,$D975-AG$2)))</f>
        <v>0</v>
      </c>
      <c r="AH975" s="103" t="n">
        <f aca="false">IF(AH$1="P",MAX(0,AH$2-$D975),IF(AH$1="C",MAX(0,$D975-AH$2)))</f>
        <v>0</v>
      </c>
      <c r="AI975" s="103" t="n">
        <f aca="false">IF(AI$1="P",MAX(0,AI$2-$D975),IF(AI$1="C",MAX(0,$D975-AI$2)))</f>
        <v>0</v>
      </c>
      <c r="AJ975" s="103" t="n">
        <f aca="false">IF(AJ$1="P",MAX(0,AJ$2-$D975),IF(AJ$1="C",MAX(0,$D975-AJ$2)))</f>
        <v>0</v>
      </c>
      <c r="AK975" s="103" t="n">
        <f aca="false">IF(AK$1="P",MAX(0,AK$2-$D975),IF(AK$1="C",MAX(0,$D975-AK$2)))</f>
        <v>0</v>
      </c>
      <c r="AL975" s="103" t="n">
        <f aca="false">IF(AL$1="P",MAX(0,AL$2-$D975),IF(AL$1="C",MAX(0,$D975-AL$2)))</f>
        <v>0</v>
      </c>
    </row>
    <row r="976" customFormat="false" ht="12.75" hidden="false" customHeight="false" outlineLevel="0" collapsed="false">
      <c r="B976" s="0" t="n">
        <v>5</v>
      </c>
      <c r="C976" s="15"/>
      <c r="D976" s="15" t="n">
        <f aca="false">SUMIF($B$3:$B$970,$B976,$D$3:$D$970)/COUNTIF($B$3:$B$970,$B976)</f>
        <v>24.73</v>
      </c>
      <c r="E976" s="47" t="n">
        <f aca="true">STDEV(OFFSET($B$2,MATCH($B976,$B$3:$B$970,0),3):OFFSET($B$2,MATCH($B976+1,$B$3:$B$970,0)-1,3))*SQRT(trade_day)</f>
        <v>1.96213615438418</v>
      </c>
      <c r="F976" s="47" t="n">
        <f aca="false">SUMIF($B$3:$B$970,$B976,$F$3:$F$970)/COUNTIF($B$3:$B$970,$B976)</f>
        <v>1.43073041832452</v>
      </c>
      <c r="G976" s="0" t="n">
        <v>5</v>
      </c>
      <c r="H976" s="110" t="n">
        <f aca="false">SUMIF($B$3:$B$970,$G976,H$3:H$970)/COUNTIF($B$3:$B$970,$G976)</f>
        <v>0</v>
      </c>
      <c r="I976" s="110" t="n">
        <f aca="false">SUMIF($B$3:$B$970,$G976,I$3:I$970)/COUNTIF($B$3:$B$970,$G976)</f>
        <v>1.8755</v>
      </c>
      <c r="J976" s="110" t="n">
        <f aca="false">SUMIF($B$3:$B$970,$G976,J$3:J$970)/COUNTIF($B$3:$B$970,$G976)</f>
        <v>5.594</v>
      </c>
      <c r="K976" s="110" t="n">
        <f aca="false">SUMIF($B$3:$B$970,$G976,K$3:K$970)/COUNTIF($B$3:$B$970,$G976)</f>
        <v>10.27</v>
      </c>
      <c r="L976" s="110" t="n">
        <f aca="false">SUMIF($B$3:$B$970,$G976,L$3:L$970)/COUNTIF($B$3:$B$970,$G976)</f>
        <v>15.27</v>
      </c>
      <c r="M976" s="110" t="n">
        <f aca="false">SUMIF($B$3:$B$970,$G976,M$3:M$970)/COUNTIF($B$3:$B$970,$G976)</f>
        <v>25.27</v>
      </c>
      <c r="N976" s="110" t="n">
        <f aca="false">SUMIF($B$3:$B$970,$G976,N$3:N$970)/COUNTIF($B$3:$B$970,$G976)</f>
        <v>4.73</v>
      </c>
      <c r="O976" s="110" t="n">
        <f aca="false">SUMIF($B$3:$B$970,$G976,O$3:O$970)/COUNTIF($B$3:$B$970,$G976)</f>
        <v>1.6055</v>
      </c>
      <c r="P976" s="110" t="n">
        <f aca="false">SUMIF($B$3:$B$970,$G976,P$3:P$970)/COUNTIF($B$3:$B$970,$G976)</f>
        <v>0.324</v>
      </c>
      <c r="Q976" s="110" t="n">
        <f aca="false">SUMIF($B$3:$B$970,$G976,Q$3:Q$970)/COUNTIF($B$3:$B$970,$G976)</f>
        <v>0</v>
      </c>
      <c r="R976" s="110" t="n">
        <f aca="false">SUMIF($B$3:$B$970,$G976,R$3:R$970)/COUNTIF($B$3:$B$970,$G976)</f>
        <v>0</v>
      </c>
      <c r="S976" s="110" t="n">
        <f aca="false">SUMIF($B$3:$B$970,$G976,S$3:S$970)/COUNTIF($B$3:$B$970,$G976)</f>
        <v>0</v>
      </c>
      <c r="T976" s="110" t="n">
        <f aca="false">SUMIF($B$3:$B$970,$G976,T$3:T$970)/COUNTIF($B$3:$B$970,$G976)</f>
        <v>0</v>
      </c>
      <c r="U976" s="0" t="n">
        <v>5</v>
      </c>
      <c r="W976" s="15" t="n">
        <f aca="false">SUMIF($U$3:$U$970,$U976,$W$3:$W$970)/COUNTIF($U$3:$U$970,$U976)</f>
        <v>11.572400512559</v>
      </c>
      <c r="X976" s="47" t="e">
        <f aca="true">CORREL(OFFSET($B$2,MATCH($B976,$B$259:$B$970,0),4):OFFSET($B$2,MATCH($B976+1,$B$259:$B$970,0)-1,4),OFFSET($U$2,MATCH($U976,$U$259:$U$970,0),3):OFFSET($U$2,MATCH($U976+1,$U$259:$U$970,0)-1,3))</f>
        <v>#N/A</v>
      </c>
      <c r="Y976" s="47" t="e">
        <f aca="true">CORREL(OFFSET($B$2,MATCH($B976,$B$259:$B$970,0),2):OFFSET($B$2,MATCH($B976+1,$B$259:$B$970,0)-1,2),OFFSET($U$2,MATCH($U976,$U$259:$U$970,0),1):OFFSET($U$2,MATCH($U976+1,$U$259:$U$970,0)-1,1))</f>
        <v>#N/A</v>
      </c>
      <c r="Z976" s="0" t="n">
        <f aca="false">B976</f>
        <v>5</v>
      </c>
      <c r="AA976" s="103" t="n">
        <f aca="false">IF(AA$1="P",MAX(0,AA$2-$D976),IF(AA$1="C",MAX(0,$D976-AA$2)))</f>
        <v>0</v>
      </c>
      <c r="AB976" s="103" t="n">
        <f aca="false">IF(AB$1="P",MAX(0,AB$2-$D976),IF(AB$1="C",MAX(0,$D976-AB$2)))</f>
        <v>0.27</v>
      </c>
      <c r="AC976" s="103" t="n">
        <f aca="false">IF(AC$1="P",MAX(0,AC$2-$D976),IF(AC$1="C",MAX(0,$D976-AC$2)))</f>
        <v>5.27</v>
      </c>
      <c r="AD976" s="103" t="n">
        <f aca="false">IF(AD$1="P",MAX(0,AD$2-$D976),IF(AD$1="C",MAX(0,$D976-AD$2)))</f>
        <v>10.27</v>
      </c>
      <c r="AE976" s="103" t="n">
        <f aca="false">IF(AE$1="P",MAX(0,AE$2-$D976),IF(AE$1="C",MAX(0,$D976-AE$2)))</f>
        <v>15.27</v>
      </c>
      <c r="AF976" s="103" t="n">
        <f aca="false">IF(AF$1="P",MAX(0,AF$2-$D976),IF(AF$1="C",MAX(0,$D976-AF$2)))</f>
        <v>25.27</v>
      </c>
      <c r="AG976" s="103" t="n">
        <f aca="false">IF(AG$1="P",MAX(0,AG$2-$D976),IF(AG$1="C",MAX(0,$D976-AG$2)))</f>
        <v>4.73</v>
      </c>
      <c r="AH976" s="103" t="n">
        <f aca="false">IF(AH$1="P",MAX(0,AH$2-$D976),IF(AH$1="C",MAX(0,$D976-AH$2)))</f>
        <v>0</v>
      </c>
      <c r="AI976" s="103" t="n">
        <f aca="false">IF(AI$1="P",MAX(0,AI$2-$D976),IF(AI$1="C",MAX(0,$D976-AI$2)))</f>
        <v>0</v>
      </c>
      <c r="AJ976" s="103" t="n">
        <f aca="false">IF(AJ$1="P",MAX(0,AJ$2-$D976),IF(AJ$1="C",MAX(0,$D976-AJ$2)))</f>
        <v>0</v>
      </c>
      <c r="AK976" s="103" t="n">
        <f aca="false">IF(AK$1="P",MAX(0,AK$2-$D976),IF(AK$1="C",MAX(0,$D976-AK$2)))</f>
        <v>0</v>
      </c>
      <c r="AL976" s="103" t="n">
        <f aca="false">IF(AL$1="P",MAX(0,AL$2-$D976),IF(AL$1="C",MAX(0,$D976-AL$2)))</f>
        <v>0</v>
      </c>
    </row>
    <row r="977" customFormat="false" ht="12.75" hidden="false" customHeight="false" outlineLevel="0" collapsed="false">
      <c r="B977" s="0" t="n">
        <v>6</v>
      </c>
      <c r="C977" s="15"/>
      <c r="D977" s="15" t="n">
        <f aca="false">SUMIF($B$3:$B$970,$B977,$D$3:$D$970)/COUNTIF($B$3:$B$970,$B977)</f>
        <v>30.0618181818182</v>
      </c>
      <c r="E977" s="47" t="n">
        <f aca="true">STDEV(OFFSET($B$2,MATCH($B977,$B$3:$B$970,0),3):OFFSET($B$2,MATCH($B977+1,$B$3:$B$970,0)-1,3))*SQRT(trade_day)</f>
        <v>2.97140876884717</v>
      </c>
      <c r="F977" s="47" t="n">
        <f aca="false">SUMIF($B$3:$B$970,$B977,$F$3:$F$970)/COUNTIF($B$3:$B$970,$B977)</f>
        <v>2.39215400156895</v>
      </c>
      <c r="G977" s="0" t="n">
        <v>6</v>
      </c>
      <c r="H977" s="110" t="n">
        <f aca="false">SUMIF($B$3:$B$970,$G977,H$3:H$970)/COUNTIF($B$3:$B$970,$G977)</f>
        <v>0.250909090909091</v>
      </c>
      <c r="I977" s="110" t="n">
        <f aca="false">SUMIF($B$3:$B$970,$G977,I$3:I$970)/COUNTIF($B$3:$B$970,$G977)</f>
        <v>2.67363636363636</v>
      </c>
      <c r="J977" s="110" t="n">
        <f aca="false">SUMIF($B$3:$B$970,$G977,J$3:J$970)/COUNTIF($B$3:$B$970,$G977)</f>
        <v>6.52909090909091</v>
      </c>
      <c r="K977" s="110" t="n">
        <f aca="false">SUMIF($B$3:$B$970,$G977,K$3:K$970)/COUNTIF($B$3:$B$970,$G977)</f>
        <v>10.3927272727273</v>
      </c>
      <c r="L977" s="110" t="n">
        <f aca="false">SUMIF($B$3:$B$970,$G977,L$3:L$970)/COUNTIF($B$3:$B$970,$G977)</f>
        <v>14.2563636363636</v>
      </c>
      <c r="M977" s="110" t="n">
        <f aca="false">SUMIF($B$3:$B$970,$G977,M$3:M$970)/COUNTIF($B$3:$B$970,$G977)</f>
        <v>22.2109090909091</v>
      </c>
      <c r="N977" s="110" t="n">
        <f aca="false">SUMIF($B$3:$B$970,$G977,N$3:N$970)/COUNTIF($B$3:$B$970,$G977)</f>
        <v>10.3127272727273</v>
      </c>
      <c r="O977" s="110" t="n">
        <f aca="false">SUMIF($B$3:$B$970,$G977,O$3:O$970)/COUNTIF($B$3:$B$970,$G977)</f>
        <v>7.73545454545455</v>
      </c>
      <c r="P977" s="110" t="n">
        <f aca="false">SUMIF($B$3:$B$970,$G977,P$3:P$970)/COUNTIF($B$3:$B$970,$G977)</f>
        <v>6.59090909090909</v>
      </c>
      <c r="Q977" s="110" t="n">
        <f aca="false">SUMIF($B$3:$B$970,$G977,Q$3:Q$970)/COUNTIF($B$3:$B$970,$G977)</f>
        <v>5.45454545454545</v>
      </c>
      <c r="R977" s="110" t="n">
        <f aca="false">SUMIF($B$3:$B$970,$G977,R$3:R$970)/COUNTIF($B$3:$B$970,$G977)</f>
        <v>4.31818181818182</v>
      </c>
      <c r="S977" s="110" t="n">
        <f aca="false">SUMIF($B$3:$B$970,$G977,S$3:S$970)/COUNTIF($B$3:$B$970,$G977)</f>
        <v>2.27272727272727</v>
      </c>
      <c r="T977" s="110" t="n">
        <f aca="false">SUMIF($B$3:$B$970,$G977,T$3:T$970)/COUNTIF($B$3:$B$970,$G977)</f>
        <v>0</v>
      </c>
      <c r="U977" s="0" t="n">
        <v>6</v>
      </c>
      <c r="W977" s="15" t="n">
        <f aca="false">SUMIF($U$3:$U$970,$U977,$W$3:$W$970)/COUNTIF($U$3:$U$970,$U977)</f>
        <v>13.5856963050098</v>
      </c>
      <c r="X977" s="47" t="e">
        <f aca="true">CORREL(OFFSET($B$2,MATCH($B977,$B$259:$B$970,0),4):OFFSET($B$2,MATCH($B977+1,$B$259:$B$970,0)-1,4),OFFSET($U$2,MATCH($U977,$U$259:$U$970,0),3):OFFSET($U$2,MATCH($U977+1,$U$259:$U$970,0)-1,3))</f>
        <v>#N/A</v>
      </c>
      <c r="Y977" s="47" t="e">
        <f aca="true">CORREL(OFFSET($B$2,MATCH($B977,$B$259:$B$970,0),2):OFFSET($B$2,MATCH($B977+1,$B$259:$B$970,0)-1,2),OFFSET($U$2,MATCH($U977,$U$259:$U$970,0),1):OFFSET($U$2,MATCH($U977+1,$U$259:$U$970,0)-1,1))</f>
        <v>#N/A</v>
      </c>
      <c r="Z977" s="0" t="n">
        <f aca="false">B977</f>
        <v>6</v>
      </c>
      <c r="AA977" s="103" t="n">
        <f aca="false">IF(AA$1="P",MAX(0,AA$2-$D977),IF(AA$1="C",MAX(0,$D977-AA$2)))</f>
        <v>0</v>
      </c>
      <c r="AB977" s="103" t="n">
        <f aca="false">IF(AB$1="P",MAX(0,AB$2-$D977),IF(AB$1="C",MAX(0,$D977-AB$2)))</f>
        <v>0</v>
      </c>
      <c r="AC977" s="103" t="n">
        <f aca="false">IF(AC$1="P",MAX(0,AC$2-$D977),IF(AC$1="C",MAX(0,$D977-AC$2)))</f>
        <v>0</v>
      </c>
      <c r="AD977" s="103" t="n">
        <f aca="false">IF(AD$1="P",MAX(0,AD$2-$D977),IF(AD$1="C",MAX(0,$D977-AD$2)))</f>
        <v>4.93818181818182</v>
      </c>
      <c r="AE977" s="103" t="n">
        <f aca="false">IF(AE$1="P",MAX(0,AE$2-$D977),IF(AE$1="C",MAX(0,$D977-AE$2)))</f>
        <v>9.93818181818182</v>
      </c>
      <c r="AF977" s="103" t="n">
        <f aca="false">IF(AF$1="P",MAX(0,AF$2-$D977),IF(AF$1="C",MAX(0,$D977-AF$2)))</f>
        <v>19.9381818181818</v>
      </c>
      <c r="AG977" s="103" t="n">
        <f aca="false">IF(AG$1="P",MAX(0,AG$2-$D977),IF(AG$1="C",MAX(0,$D977-AG$2)))</f>
        <v>10.0618181818182</v>
      </c>
      <c r="AH977" s="103" t="n">
        <f aca="false">IF(AH$1="P",MAX(0,AH$2-$D977),IF(AH$1="C",MAX(0,$D977-AH$2)))</f>
        <v>5.06181818181818</v>
      </c>
      <c r="AI977" s="103" t="n">
        <f aca="false">IF(AI$1="P",MAX(0,AI$2-$D977),IF(AI$1="C",MAX(0,$D977-AI$2)))</f>
        <v>0.0618181818181824</v>
      </c>
      <c r="AJ977" s="103" t="n">
        <f aca="false">IF(AJ$1="P",MAX(0,AJ$2-$D977),IF(AJ$1="C",MAX(0,$D977-AJ$2)))</f>
        <v>0</v>
      </c>
      <c r="AK977" s="103" t="n">
        <f aca="false">IF(AK$1="P",MAX(0,AK$2-$D977),IF(AK$1="C",MAX(0,$D977-AK$2)))</f>
        <v>0</v>
      </c>
      <c r="AL977" s="103" t="n">
        <f aca="false">IF(AL$1="P",MAX(0,AL$2-$D977),IF(AL$1="C",MAX(0,$D977-AL$2)))</f>
        <v>0</v>
      </c>
    </row>
    <row r="978" customFormat="false" ht="12.75" hidden="false" customHeight="false" outlineLevel="0" collapsed="false">
      <c r="B978" s="0" t="n">
        <v>7</v>
      </c>
      <c r="C978" s="15"/>
      <c r="D978" s="15" t="n">
        <f aca="false">SUMIF($B$3:$B$970,$B978,$D$3:$D$970)/COUNTIF($B$3:$B$970,$B978)</f>
        <v>36.9622727272727</v>
      </c>
      <c r="E978" s="47" t="n">
        <f aca="true">STDEV(OFFSET($B$2,MATCH($B978,$B$3:$B$970,0),3):OFFSET($B$2,MATCH($B978+1,$B$3:$B$970,0)-1,3))*SQRT(trade_day)</f>
        <v>5.86482324718702</v>
      </c>
      <c r="F978" s="47" t="n">
        <f aca="false">SUMIF($B$3:$B$970,$B978,$F$3:$F$970)/COUNTIF($B$3:$B$970,$B978)</f>
        <v>5.23797189430418</v>
      </c>
      <c r="G978" s="0" t="n">
        <v>7</v>
      </c>
      <c r="H978" s="111" t="n">
        <f aca="false">SUMIF($B$3:$B$970,$G978,H$3:H$970)/COUNTIF($B$3:$B$970,$G978)</f>
        <v>0</v>
      </c>
      <c r="I978" s="111" t="n">
        <f aca="false">SUMIF($B$3:$B$970,$G978,I$3:I$970)/COUNTIF($B$3:$B$970,$G978)</f>
        <v>0.161818181818182</v>
      </c>
      <c r="J978" s="111" t="n">
        <f aca="false">SUMIF($B$3:$B$970,$G978,J$3:J$970)/COUNTIF($B$3:$B$970,$G978)</f>
        <v>2.15681818181818</v>
      </c>
      <c r="K978" s="111" t="n">
        <f aca="false">SUMIF($B$3:$B$970,$G978,K$3:K$970)/COUNTIF($B$3:$B$970,$G978)</f>
        <v>5.08045454545455</v>
      </c>
      <c r="L978" s="111" t="n">
        <f aca="false">SUMIF($B$3:$B$970,$G978,L$3:L$970)/COUNTIF($B$3:$B$970,$G978)</f>
        <v>9.00909090909091</v>
      </c>
      <c r="M978" s="111" t="n">
        <f aca="false">SUMIF($B$3:$B$970,$G978,M$3:M$970)/COUNTIF($B$3:$B$970,$G978)</f>
        <v>17.5027272727273</v>
      </c>
      <c r="N978" s="111" t="n">
        <f aca="false">SUMIF($B$3:$B$970,$G978,N$3:N$970)/COUNTIF($B$3:$B$970,$G978)</f>
        <v>16.9622727272727</v>
      </c>
      <c r="O978" s="111" t="n">
        <f aca="false">SUMIF($B$3:$B$970,$G978,O$3:O$970)/COUNTIF($B$3:$B$970,$G978)</f>
        <v>12.1240909090909</v>
      </c>
      <c r="P978" s="111" t="n">
        <f aca="false">SUMIF($B$3:$B$970,$G978,P$3:P$970)/COUNTIF($B$3:$B$970,$G978)</f>
        <v>9.11909090909091</v>
      </c>
      <c r="Q978" s="111" t="n">
        <f aca="false">SUMIF($B$3:$B$970,$G978,Q$3:Q$970)/COUNTIF($B$3:$B$970,$G978)</f>
        <v>7.04272727272727</v>
      </c>
      <c r="R978" s="111" t="n">
        <f aca="false">SUMIF($B$3:$B$970,$G978,R$3:R$970)/COUNTIF($B$3:$B$970,$G978)</f>
        <v>5.97136363636364</v>
      </c>
      <c r="S978" s="111" t="n">
        <f aca="false">SUMIF($B$3:$B$970,$G978,S$3:S$970)/COUNTIF($B$3:$B$970,$G978)</f>
        <v>4.465</v>
      </c>
      <c r="T978" s="111" t="n">
        <f aca="false">SUMIF($B$3:$B$970,$G978,T$3:T$970)/COUNTIF($B$3:$B$970,$G978)</f>
        <v>1.39227227272727</v>
      </c>
      <c r="U978" s="0" t="n">
        <v>7</v>
      </c>
      <c r="W978" s="15" t="n">
        <f aca="false">SUMIF($U$3:$U$970,$U978,$W$3:$W$970)/COUNTIF($U$3:$U$970,$U978)</f>
        <v>17.1603672497845</v>
      </c>
      <c r="X978" s="47" t="e">
        <f aca="true">CORREL(OFFSET($B$2,MATCH($B978,$B$259:$B$970,0),4):OFFSET($B$2,MATCH($B978+1,$B$259:$B$970,0)-1,4),OFFSET($U$2,MATCH($U978,$U$259:$U$970,0),3):OFFSET($U$2,MATCH($U978+1,$U$259:$U$970,0)-1,3))</f>
        <v>#N/A</v>
      </c>
      <c r="Y978" s="47" t="e">
        <f aca="true">CORREL(OFFSET($B$2,MATCH($B978,$B$259:$B$970,0),2):OFFSET($B$2,MATCH($B978+1,$B$259:$B$970,0)-1,2),OFFSET($U$2,MATCH($U978,$U$259:$U$970,0),1):OFFSET($U$2,MATCH($U978+1,$U$259:$U$970,0)-1,1))</f>
        <v>#N/A</v>
      </c>
      <c r="Z978" s="0" t="n">
        <f aca="false">B978</f>
        <v>7</v>
      </c>
      <c r="AA978" s="103" t="n">
        <f aca="false">IF(AA$1="P",MAX(0,AA$2-$D978),IF(AA$1="C",MAX(0,$D978-AA$2)))</f>
        <v>0</v>
      </c>
      <c r="AB978" s="103" t="n">
        <f aca="false">IF(AB$1="P",MAX(0,AB$2-$D978),IF(AB$1="C",MAX(0,$D978-AB$2)))</f>
        <v>0</v>
      </c>
      <c r="AC978" s="103" t="n">
        <f aca="false">IF(AC$1="P",MAX(0,AC$2-$D978),IF(AC$1="C",MAX(0,$D978-AC$2)))</f>
        <v>0</v>
      </c>
      <c r="AD978" s="103" t="n">
        <f aca="false">IF(AD$1="P",MAX(0,AD$2-$D978),IF(AD$1="C",MAX(0,$D978-AD$2)))</f>
        <v>0</v>
      </c>
      <c r="AE978" s="103" t="n">
        <f aca="false">IF(AE$1="P",MAX(0,AE$2-$D978),IF(AE$1="C",MAX(0,$D978-AE$2)))</f>
        <v>3.03772727272727</v>
      </c>
      <c r="AF978" s="103" t="n">
        <f aca="false">IF(AF$1="P",MAX(0,AF$2-$D978),IF(AF$1="C",MAX(0,$D978-AF$2)))</f>
        <v>13.0377272727273</v>
      </c>
      <c r="AG978" s="103" t="n">
        <f aca="false">IF(AG$1="P",MAX(0,AG$2-$D978),IF(AG$1="C",MAX(0,$D978-AG$2)))</f>
        <v>16.9622727272727</v>
      </c>
      <c r="AH978" s="103" t="n">
        <f aca="false">IF(AH$1="P",MAX(0,AH$2-$D978),IF(AH$1="C",MAX(0,$D978-AH$2)))</f>
        <v>11.9622727272727</v>
      </c>
      <c r="AI978" s="103" t="n">
        <f aca="false">IF(AI$1="P",MAX(0,AI$2-$D978),IF(AI$1="C",MAX(0,$D978-AI$2)))</f>
        <v>6.96227272727273</v>
      </c>
      <c r="AJ978" s="103" t="n">
        <f aca="false">IF(AJ$1="P",MAX(0,AJ$2-$D978),IF(AJ$1="C",MAX(0,$D978-AJ$2)))</f>
        <v>1.96227272727273</v>
      </c>
      <c r="AK978" s="103" t="n">
        <f aca="false">IF(AK$1="P",MAX(0,AK$2-$D978),IF(AK$1="C",MAX(0,$D978-AK$2)))</f>
        <v>0</v>
      </c>
      <c r="AL978" s="103" t="n">
        <f aca="false">IF(AL$1="P",MAX(0,AL$2-$D978),IF(AL$1="C",MAX(0,$D978-AL$2)))</f>
        <v>0</v>
      </c>
    </row>
    <row r="979" customFormat="false" ht="12.75" hidden="false" customHeight="false" outlineLevel="0" collapsed="false">
      <c r="B979" s="0" t="n">
        <v>8</v>
      </c>
      <c r="C979" s="15"/>
      <c r="D979" s="15" t="n">
        <f aca="false">SUMIF($B$3:$B$970,$B979,$D$3:$D$970)/COUNTIF($B$3:$B$970,$B979)</f>
        <v>27.622380952381</v>
      </c>
      <c r="E979" s="47" t="n">
        <f aca="true">STDEV(OFFSET($B$2,MATCH($B979,$B$3:$B$970,0),3):OFFSET($B$2,MATCH($B979+1,$B$3:$B$970,0)-1,3))*SQRT(trade_day)</f>
        <v>2.97901386712543</v>
      </c>
      <c r="F979" s="47" t="n">
        <f aca="false">SUMIF($B$3:$B$970,$B979,$F$3:$F$970)/COUNTIF($B$3:$B$970,$B979)</f>
        <v>3.36126547084847</v>
      </c>
      <c r="G979" s="0" t="n">
        <v>8</v>
      </c>
      <c r="H979" s="111" t="n">
        <f aca="false">SUMIF($B$3:$B$970,$G979,H$3:H$970)/COUNTIF($B$3:$B$970,$G979)</f>
        <v>0</v>
      </c>
      <c r="I979" s="111" t="n">
        <f aca="false">SUMIF($B$3:$B$970,$G979,I$3:I$970)/COUNTIF($B$3:$B$970,$G979)</f>
        <v>0.558095238095238</v>
      </c>
      <c r="J979" s="111" t="n">
        <f aca="false">SUMIF($B$3:$B$970,$G979,J$3:J$970)/COUNTIF($B$3:$B$970,$G979)</f>
        <v>3.21809523809524</v>
      </c>
      <c r="K979" s="111" t="n">
        <f aca="false">SUMIF($B$3:$B$970,$G979,K$3:K$970)/COUNTIF($B$3:$B$970,$G979)</f>
        <v>7.52047619047619</v>
      </c>
      <c r="L979" s="111" t="n">
        <f aca="false">SUMIF($B$3:$B$970,$G979,L$3:L$970)/COUNTIF($B$3:$B$970,$G979)</f>
        <v>12.377619047619</v>
      </c>
      <c r="M979" s="111" t="n">
        <f aca="false">SUMIF($B$3:$B$970,$G979,M$3:M$970)/COUNTIF($B$3:$B$970,$G979)</f>
        <v>22.3776190476191</v>
      </c>
      <c r="N979" s="111" t="n">
        <f aca="false">SUMIF($B$3:$B$970,$G979,N$3:N$970)/COUNTIF($B$3:$B$970,$G979)</f>
        <v>7.62238095238095</v>
      </c>
      <c r="O979" s="111" t="n">
        <f aca="false">SUMIF($B$3:$B$970,$G979,O$3:O$970)/COUNTIF($B$3:$B$970,$G979)</f>
        <v>3.18047619047619</v>
      </c>
      <c r="P979" s="111" t="n">
        <f aca="false">SUMIF($B$3:$B$970,$G979,P$3:P$970)/COUNTIF($B$3:$B$970,$G979)</f>
        <v>0.84047619047619</v>
      </c>
      <c r="Q979" s="111" t="n">
        <f aca="false">SUMIF($B$3:$B$970,$G979,Q$3:Q$970)/COUNTIF($B$3:$B$970,$G979)</f>
        <v>0.142857142857143</v>
      </c>
      <c r="R979" s="111" t="n">
        <f aca="false">SUMIF($B$3:$B$970,$G979,R$3:R$970)/COUNTIF($B$3:$B$970,$G979)</f>
        <v>0</v>
      </c>
      <c r="S979" s="111" t="n">
        <f aca="false">SUMIF($B$3:$B$970,$G979,S$3:S$970)/COUNTIF($B$3:$B$970,$G979)</f>
        <v>0</v>
      </c>
      <c r="T979" s="111" t="n">
        <f aca="false">SUMIF($B$3:$B$970,$G979,T$3:T$970)/COUNTIF($B$3:$B$970,$G979)</f>
        <v>0</v>
      </c>
      <c r="U979" s="0" t="n">
        <v>8</v>
      </c>
      <c r="W979" s="15" t="n">
        <f aca="false">SUMIF($U$3:$U$970,$U979,$W$3:$W$970)/COUNTIF($U$3:$U$970,$U979)</f>
        <v>14.9258929438734</v>
      </c>
      <c r="X979" s="47" t="e">
        <f aca="true">CORREL(OFFSET($B$2,MATCH($B979,$B$259:$B$970,0),4):OFFSET($B$2,MATCH($B979+1,$B$259:$B$970,0)-1,4),OFFSET($U$2,MATCH($U979,$U$259:$U$970,0),3):OFFSET($U$2,MATCH($U979+1,$U$259:$U$970,0)-1,3))</f>
        <v>#N/A</v>
      </c>
      <c r="Y979" s="47" t="e">
        <f aca="true">CORREL(OFFSET($B$2,MATCH($B979,$B$259:$B$970,0),2):OFFSET($B$2,MATCH($B979+1,$B$259:$B$970,0)-1,2),OFFSET($U$2,MATCH($U979,$U$259:$U$970,0),1):OFFSET($U$2,MATCH($U979+1,$U$259:$U$970,0)-1,1))</f>
        <v>#N/A</v>
      </c>
      <c r="Z979" s="0" t="n">
        <f aca="false">B979</f>
        <v>8</v>
      </c>
      <c r="AA979" s="103" t="n">
        <f aca="false">IF(AA$1="P",MAX(0,AA$2-$D979),IF(AA$1="C",MAX(0,$D979-AA$2)))</f>
        <v>0</v>
      </c>
      <c r="AB979" s="103" t="n">
        <f aca="false">IF(AB$1="P",MAX(0,AB$2-$D979),IF(AB$1="C",MAX(0,$D979-AB$2)))</f>
        <v>0</v>
      </c>
      <c r="AC979" s="103" t="n">
        <f aca="false">IF(AC$1="P",MAX(0,AC$2-$D979),IF(AC$1="C",MAX(0,$D979-AC$2)))</f>
        <v>2.37761904761905</v>
      </c>
      <c r="AD979" s="103" t="n">
        <f aca="false">IF(AD$1="P",MAX(0,AD$2-$D979),IF(AD$1="C",MAX(0,$D979-AD$2)))</f>
        <v>7.37761904761905</v>
      </c>
      <c r="AE979" s="103" t="n">
        <f aca="false">IF(AE$1="P",MAX(0,AE$2-$D979),IF(AE$1="C",MAX(0,$D979-AE$2)))</f>
        <v>12.377619047619</v>
      </c>
      <c r="AF979" s="103" t="n">
        <f aca="false">IF(AF$1="P",MAX(0,AF$2-$D979),IF(AF$1="C",MAX(0,$D979-AF$2)))</f>
        <v>22.377619047619</v>
      </c>
      <c r="AG979" s="103" t="n">
        <f aca="false">IF(AG$1="P",MAX(0,AG$2-$D979),IF(AG$1="C",MAX(0,$D979-AG$2)))</f>
        <v>7.62238095238095</v>
      </c>
      <c r="AH979" s="103" t="n">
        <f aca="false">IF(AH$1="P",MAX(0,AH$2-$D979),IF(AH$1="C",MAX(0,$D979-AH$2)))</f>
        <v>2.62238095238095</v>
      </c>
      <c r="AI979" s="103" t="n">
        <f aca="false">IF(AI$1="P",MAX(0,AI$2-$D979),IF(AI$1="C",MAX(0,$D979-AI$2)))</f>
        <v>0</v>
      </c>
      <c r="AJ979" s="103" t="n">
        <f aca="false">IF(AJ$1="P",MAX(0,AJ$2-$D979),IF(AJ$1="C",MAX(0,$D979-AJ$2)))</f>
        <v>0</v>
      </c>
      <c r="AK979" s="103" t="n">
        <f aca="false">IF(AK$1="P",MAX(0,AK$2-$D979),IF(AK$1="C",MAX(0,$D979-AK$2)))</f>
        <v>0</v>
      </c>
      <c r="AL979" s="103" t="n">
        <f aca="false">IF(AL$1="P",MAX(0,AL$2-$D979),IF(AL$1="C",MAX(0,$D979-AL$2)))</f>
        <v>0</v>
      </c>
    </row>
    <row r="980" customFormat="false" ht="12.75" hidden="false" customHeight="false" outlineLevel="0" collapsed="false">
      <c r="B980" s="0" t="n">
        <v>9</v>
      </c>
      <c r="C980" s="15"/>
      <c r="D980" s="15" t="n">
        <f aca="false">SUMIF($B$3:$B$970,$B980,$D$3:$D$970)/COUNTIF($B$3:$B$970,$B980)</f>
        <v>23.0338095238095</v>
      </c>
      <c r="E980" s="47" t="n">
        <f aca="true">STDEV(OFFSET($B$2,MATCH($B980,$B$3:$B$970,0),3):OFFSET($B$2,MATCH($B980+1,$B$3:$B$970,0)-1,3))*SQRT(trade_day)</f>
        <v>2.40300160417032</v>
      </c>
      <c r="F980" s="47" t="n">
        <f aca="false">SUMIF($B$3:$B$970,$B980,$F$3:$F$970)/COUNTIF($B$3:$B$970,$B980)</f>
        <v>2.87445663326764</v>
      </c>
      <c r="G980" s="0" t="n">
        <v>9</v>
      </c>
      <c r="H980" s="110" t="n">
        <f aca="false">SUMIF($B$3:$B$970,$G980,H$3:H$970)/COUNTIF($B$3:$B$970,$G980)</f>
        <v>0.258571428571428</v>
      </c>
      <c r="I980" s="110" t="n">
        <f aca="false">SUMIF($B$3:$B$970,$G980,I$3:I$970)/COUNTIF($B$3:$B$970,$G980)</f>
        <v>2.58809523809524</v>
      </c>
      <c r="J980" s="110" t="n">
        <f aca="false">SUMIF($B$3:$B$970,$G980,J$3:J$970)/COUNTIF($B$3:$B$970,$G980)</f>
        <v>6.96619047619048</v>
      </c>
      <c r="K980" s="110" t="n">
        <f aca="false">SUMIF($B$3:$B$970,$G980,K$3:K$970)/COUNTIF($B$3:$B$970,$G980)</f>
        <v>11.9661904761905</v>
      </c>
      <c r="L980" s="110" t="n">
        <f aca="false">SUMIF($B$3:$B$970,$G980,L$3:L$970)/COUNTIF($B$3:$B$970,$G980)</f>
        <v>16.9661904761905</v>
      </c>
      <c r="M980" s="110" t="n">
        <f aca="false">SUMIF($B$3:$B$970,$G980,M$3:M$970)/COUNTIF($B$3:$B$970,$G980)</f>
        <v>26.9661904761905</v>
      </c>
      <c r="N980" s="110" t="n">
        <f aca="false">SUMIF($B$3:$B$970,$G980,N$3:N$970)/COUNTIF($B$3:$B$970,$G980)</f>
        <v>3.29238095238095</v>
      </c>
      <c r="O980" s="110" t="n">
        <f aca="false">SUMIF($B$3:$B$970,$G980,O$3:O$970)/COUNTIF($B$3:$B$970,$G980)</f>
        <v>0.621904761904762</v>
      </c>
      <c r="P980" s="110" t="n">
        <f aca="false">SUMIF($B$3:$B$970,$G980,P$3:P$970)/COUNTIF($B$3:$B$970,$G980)</f>
        <v>0</v>
      </c>
      <c r="Q980" s="110" t="n">
        <f aca="false">SUMIF($B$3:$B$970,$G980,Q$3:Q$970)/COUNTIF($B$3:$B$970,$G980)</f>
        <v>0</v>
      </c>
      <c r="R980" s="110" t="n">
        <f aca="false">SUMIF($B$3:$B$970,$G980,R$3:R$970)/COUNTIF($B$3:$B$970,$G980)</f>
        <v>0</v>
      </c>
      <c r="S980" s="110" t="n">
        <f aca="false">SUMIF($B$3:$B$970,$G980,S$3:S$970)/COUNTIF($B$3:$B$970,$G980)</f>
        <v>0</v>
      </c>
      <c r="T980" s="110" t="n">
        <f aca="false">SUMIF($B$3:$B$970,$G980,T$3:T$970)/COUNTIF($B$3:$B$970,$G980)</f>
        <v>0</v>
      </c>
      <c r="U980" s="0" t="n">
        <v>9</v>
      </c>
      <c r="W980" s="15" t="n">
        <f aca="false">SUMIF($U$3:$U$970,$U980,$W$3:$W$970)/COUNTIF($U$3:$U$970,$U980)</f>
        <v>11.7474181656137</v>
      </c>
      <c r="X980" s="47" t="e">
        <f aca="true">CORREL(OFFSET($B$2,MATCH($B980,$B$259:$B$970,0),4):OFFSET($B$2,MATCH($B980+1,$B$259:$B$970,0)-1,4),OFFSET($U$2,MATCH($U980,$U$259:$U$970,0),3):OFFSET($U$2,MATCH($U980+1,$U$259:$U$970,0)-1,3))</f>
        <v>#N/A</v>
      </c>
      <c r="Y980" s="47" t="e">
        <f aca="true">CORREL(OFFSET($B$2,MATCH($B980,$B$259:$B$970,0),2):OFFSET($B$2,MATCH($B980+1,$B$259:$B$970,0)-1,2),OFFSET($U$2,MATCH($U980,$U$259:$U$970,0),1):OFFSET($U$2,MATCH($U980+1,$U$259:$U$970,0)-1,1))</f>
        <v>#N/A</v>
      </c>
      <c r="Z980" s="0" t="n">
        <f aca="false">B980</f>
        <v>9</v>
      </c>
      <c r="AA980" s="103" t="n">
        <f aca="false">IF(AA$1="P",MAX(0,AA$2-$D980),IF(AA$1="C",MAX(0,$D980-AA$2)))</f>
        <v>0</v>
      </c>
      <c r="AB980" s="103" t="n">
        <f aca="false">IF(AB$1="P",MAX(0,AB$2-$D980),IF(AB$1="C",MAX(0,$D980-AB$2)))</f>
        <v>1.96619047619048</v>
      </c>
      <c r="AC980" s="103" t="n">
        <f aca="false">IF(AC$1="P",MAX(0,AC$2-$D980),IF(AC$1="C",MAX(0,$D980-AC$2)))</f>
        <v>6.96619047619048</v>
      </c>
      <c r="AD980" s="103" t="n">
        <f aca="false">IF(AD$1="P",MAX(0,AD$2-$D980),IF(AD$1="C",MAX(0,$D980-AD$2)))</f>
        <v>11.9661904761905</v>
      </c>
      <c r="AE980" s="103" t="n">
        <f aca="false">IF(AE$1="P",MAX(0,AE$2-$D980),IF(AE$1="C",MAX(0,$D980-AE$2)))</f>
        <v>16.9661904761905</v>
      </c>
      <c r="AF980" s="103" t="n">
        <f aca="false">IF(AF$1="P",MAX(0,AF$2-$D980),IF(AF$1="C",MAX(0,$D980-AF$2)))</f>
        <v>26.9661904761905</v>
      </c>
      <c r="AG980" s="103" t="n">
        <f aca="false">IF(AG$1="P",MAX(0,AG$2-$D980),IF(AG$1="C",MAX(0,$D980-AG$2)))</f>
        <v>3.03380952380952</v>
      </c>
      <c r="AH980" s="103" t="n">
        <f aca="false">IF(AH$1="P",MAX(0,AH$2-$D980),IF(AH$1="C",MAX(0,$D980-AH$2)))</f>
        <v>0</v>
      </c>
      <c r="AI980" s="103" t="n">
        <f aca="false">IF(AI$1="P",MAX(0,AI$2-$D980),IF(AI$1="C",MAX(0,$D980-AI$2)))</f>
        <v>0</v>
      </c>
      <c r="AJ980" s="103" t="n">
        <f aca="false">IF(AJ$1="P",MAX(0,AJ$2-$D980),IF(AJ$1="C",MAX(0,$D980-AJ$2)))</f>
        <v>0</v>
      </c>
      <c r="AK980" s="103" t="n">
        <f aca="false">IF(AK$1="P",MAX(0,AK$2-$D980),IF(AK$1="C",MAX(0,$D980-AK$2)))</f>
        <v>0</v>
      </c>
      <c r="AL980" s="103" t="n">
        <f aca="false">IF(AL$1="P",MAX(0,AL$2-$D980),IF(AL$1="C",MAX(0,$D980-AL$2)))</f>
        <v>0</v>
      </c>
    </row>
    <row r="981" customFormat="false" ht="12.75" hidden="false" customHeight="false" outlineLevel="0" collapsed="false">
      <c r="B981" s="0" t="n">
        <v>10</v>
      </c>
      <c r="C981" s="15"/>
      <c r="D981" s="15" t="n">
        <f aca="false">SUMIF($B$3:$B$970,$B981,$D$3:$D$970)/COUNTIF($B$3:$B$970,$B981)</f>
        <v>22.6231818181818</v>
      </c>
      <c r="E981" s="47" t="n">
        <f aca="true">STDEV(OFFSET($B$2,MATCH($B981,$B$3:$B$970,0),3):OFFSET($B$2,MATCH($B981+1,$B$3:$B$970,0)-1,3))*SQRT(trade_day)</f>
        <v>0.99544823797477</v>
      </c>
      <c r="F981" s="47" t="n">
        <f aca="false">SUMIF($B$3:$B$970,$B981,$F$3:$F$970)/COUNTIF($B$3:$B$970,$B981)</f>
        <v>1.19951440667241</v>
      </c>
      <c r="G981" s="0" t="n">
        <v>10</v>
      </c>
      <c r="H981" s="110" t="n">
        <f aca="false">SUMIF($B$3:$B$970,$G981,H$3:H$970)/COUNTIF($B$3:$B$970,$G981)</f>
        <v>0</v>
      </c>
      <c r="I981" s="110" t="n">
        <f aca="false">SUMIF($B$3:$B$970,$G981,I$3:I$970)/COUNTIF($B$3:$B$970,$G981)</f>
        <v>2.37681818181818</v>
      </c>
      <c r="J981" s="110" t="n">
        <f aca="false">SUMIF($B$3:$B$970,$G981,J$3:J$970)/COUNTIF($B$3:$B$970,$G981)</f>
        <v>7.37681818181818</v>
      </c>
      <c r="K981" s="110" t="n">
        <f aca="false">SUMIF($B$3:$B$970,$G981,K$3:K$970)/COUNTIF($B$3:$B$970,$G981)</f>
        <v>12.3768181818182</v>
      </c>
      <c r="L981" s="110" t="n">
        <f aca="false">SUMIF($B$3:$B$970,$G981,L$3:L$970)/COUNTIF($B$3:$B$970,$G981)</f>
        <v>17.3768181818182</v>
      </c>
      <c r="M981" s="110" t="n">
        <f aca="false">SUMIF($B$3:$B$970,$G981,M$3:M$970)/COUNTIF($B$3:$B$970,$G981)</f>
        <v>27.3768181818182</v>
      </c>
      <c r="N981" s="110" t="n">
        <f aca="false">SUMIF($B$3:$B$970,$G981,N$3:N$970)/COUNTIF($B$3:$B$970,$G981)</f>
        <v>2.62318181818182</v>
      </c>
      <c r="O981" s="110" t="n">
        <f aca="false">SUMIF($B$3:$B$970,$G981,O$3:O$970)/COUNTIF($B$3:$B$970,$G981)</f>
        <v>0</v>
      </c>
      <c r="P981" s="110" t="n">
        <f aca="false">SUMIF($B$3:$B$970,$G981,P$3:P$970)/COUNTIF($B$3:$B$970,$G981)</f>
        <v>0</v>
      </c>
      <c r="Q981" s="110" t="n">
        <f aca="false">SUMIF($B$3:$B$970,$G981,Q$3:Q$970)/COUNTIF($B$3:$B$970,$G981)</f>
        <v>0</v>
      </c>
      <c r="R981" s="110" t="n">
        <f aca="false">SUMIF($B$3:$B$970,$G981,R$3:R$970)/COUNTIF($B$3:$B$970,$G981)</f>
        <v>0</v>
      </c>
      <c r="S981" s="110" t="n">
        <f aca="false">SUMIF($B$3:$B$970,$G981,S$3:S$970)/COUNTIF($B$3:$B$970,$G981)</f>
        <v>0</v>
      </c>
      <c r="T981" s="110" t="n">
        <f aca="false">SUMIF($B$3:$B$970,$G981,T$3:T$970)/COUNTIF($B$3:$B$970,$G981)</f>
        <v>0</v>
      </c>
      <c r="U981" s="0" t="n">
        <v>10</v>
      </c>
      <c r="W981" s="15" t="n">
        <f aca="false">SUMIF($U$3:$U$970,$U981,$W$3:$W$970)/COUNTIF($U$3:$U$970,$U981)</f>
        <v>12.000357123808</v>
      </c>
      <c r="X981" s="47" t="e">
        <f aca="true">CORREL(OFFSET($B$2,MATCH($B981,$B$259:$B$970,0),4):OFFSET($B$2,MATCH($B981+1,$B$259:$B$970,0)-1,4),OFFSET($U$2,MATCH($U981,$U$259:$U$970,0),3):OFFSET($U$2,MATCH($U981+1,$U$259:$U$970,0)-1,3))</f>
        <v>#N/A</v>
      </c>
      <c r="Y981" s="47" t="e">
        <f aca="true">CORREL(OFFSET($B$2,MATCH($B981,$B$259:$B$970,0),2):OFFSET($B$2,MATCH($B981+1,$B$259:$B$970,0)-1,2),OFFSET($U$2,MATCH($U981,$U$259:$U$970,0),1):OFFSET($U$2,MATCH($U981+1,$U$259:$U$970,0)-1,1))</f>
        <v>#N/A</v>
      </c>
      <c r="Z981" s="0" t="n">
        <f aca="false">B981</f>
        <v>10</v>
      </c>
      <c r="AA981" s="103" t="n">
        <f aca="false">IF(AA$1="P",MAX(0,AA$2-$D981),IF(AA$1="C",MAX(0,$D981-AA$2)))</f>
        <v>0</v>
      </c>
      <c r="AB981" s="103" t="n">
        <f aca="false">IF(AB$1="P",MAX(0,AB$2-$D981),IF(AB$1="C",MAX(0,$D981-AB$2)))</f>
        <v>2.37681818181818</v>
      </c>
      <c r="AC981" s="103" t="n">
        <f aca="false">IF(AC$1="P",MAX(0,AC$2-$D981),IF(AC$1="C",MAX(0,$D981-AC$2)))</f>
        <v>7.37681818181818</v>
      </c>
      <c r="AD981" s="103" t="n">
        <f aca="false">IF(AD$1="P",MAX(0,AD$2-$D981),IF(AD$1="C",MAX(0,$D981-AD$2)))</f>
        <v>12.3768181818182</v>
      </c>
      <c r="AE981" s="103" t="n">
        <f aca="false">IF(AE$1="P",MAX(0,AE$2-$D981),IF(AE$1="C",MAX(0,$D981-AE$2)))</f>
        <v>17.3768181818182</v>
      </c>
      <c r="AF981" s="103" t="n">
        <f aca="false">IF(AF$1="P",MAX(0,AF$2-$D981),IF(AF$1="C",MAX(0,$D981-AF$2)))</f>
        <v>27.3768181818182</v>
      </c>
      <c r="AG981" s="103" t="n">
        <f aca="false">IF(AG$1="P",MAX(0,AG$2-$D981),IF(AG$1="C",MAX(0,$D981-AG$2)))</f>
        <v>2.62318181818182</v>
      </c>
      <c r="AH981" s="103" t="n">
        <f aca="false">IF(AH$1="P",MAX(0,AH$2-$D981),IF(AH$1="C",MAX(0,$D981-AH$2)))</f>
        <v>0</v>
      </c>
      <c r="AI981" s="103" t="n">
        <f aca="false">IF(AI$1="P",MAX(0,AI$2-$D981),IF(AI$1="C",MAX(0,$D981-AI$2)))</f>
        <v>0</v>
      </c>
      <c r="AJ981" s="103" t="n">
        <f aca="false">IF(AJ$1="P",MAX(0,AJ$2-$D981),IF(AJ$1="C",MAX(0,$D981-AJ$2)))</f>
        <v>0</v>
      </c>
      <c r="AK981" s="103" t="n">
        <f aca="false">IF(AK$1="P",MAX(0,AK$2-$D981),IF(AK$1="C",MAX(0,$D981-AK$2)))</f>
        <v>0</v>
      </c>
      <c r="AL981" s="103" t="n">
        <f aca="false">IF(AL$1="P",MAX(0,AL$2-$D981),IF(AL$1="C",MAX(0,$D981-AL$2)))</f>
        <v>0</v>
      </c>
    </row>
    <row r="982" customFormat="false" ht="12.75" hidden="false" customHeight="false" outlineLevel="0" collapsed="false">
      <c r="B982" s="0" t="n">
        <v>11</v>
      </c>
      <c r="C982" s="15"/>
      <c r="D982" s="15" t="n">
        <f aca="false">SUMIF($B$3:$B$970,$B982,$D$3:$D$970)/COUNTIF($B$3:$B$970,$B982)</f>
        <v>23.3163157894737</v>
      </c>
      <c r="E982" s="47" t="n">
        <f aca="true">STDEV(OFFSET($B$2,MATCH($B982,$B$3:$B$970,0),3):OFFSET($B$2,MATCH($B982+1,$B$3:$B$970,0)-1,3))*SQRT(trade_day)</f>
        <v>1.12295950547361</v>
      </c>
      <c r="F982" s="47" t="n">
        <f aca="false">SUMIF($B$3:$B$970,$B982,$F$3:$F$970)/COUNTIF($B$3:$B$970,$B982)</f>
        <v>1.02598645768605</v>
      </c>
      <c r="G982" s="0" t="n">
        <v>11</v>
      </c>
      <c r="H982" s="110" t="n">
        <f aca="false">SUMIF($B$3:$B$970,$G982,H$3:H$970)/COUNTIF($B$3:$B$970,$G982)</f>
        <v>0</v>
      </c>
      <c r="I982" s="110" t="n">
        <f aca="false">SUMIF($B$3:$B$970,$G982,I$3:I$970)/COUNTIF($B$3:$B$970,$G982)</f>
        <v>2.04578947368421</v>
      </c>
      <c r="J982" s="110" t="n">
        <f aca="false">SUMIF($B$3:$B$970,$G982,J$3:J$970)/COUNTIF($B$3:$B$970,$G982)</f>
        <v>6.68368421052632</v>
      </c>
      <c r="K982" s="110" t="n">
        <f aca="false">SUMIF($B$3:$B$970,$G982,K$3:K$970)/COUNTIF($B$3:$B$970,$G982)</f>
        <v>11.6836842105263</v>
      </c>
      <c r="L982" s="110" t="n">
        <f aca="false">SUMIF($B$3:$B$970,$G982,L$3:L$970)/COUNTIF($B$3:$B$970,$G982)</f>
        <v>16.6836842105263</v>
      </c>
      <c r="M982" s="110" t="n">
        <f aca="false">SUMIF($B$3:$B$970,$G982,M$3:M$970)/COUNTIF($B$3:$B$970,$G982)</f>
        <v>26.6836842105263</v>
      </c>
      <c r="N982" s="110" t="n">
        <f aca="false">SUMIF($B$3:$B$970,$G982,N$3:N$970)/COUNTIF($B$3:$B$970,$G982)</f>
        <v>3.31631578947368</v>
      </c>
      <c r="O982" s="110" t="n">
        <f aca="false">SUMIF($B$3:$B$970,$G982,O$3:O$970)/COUNTIF($B$3:$B$970,$G982)</f>
        <v>0.362105263157895</v>
      </c>
      <c r="P982" s="110" t="n">
        <f aca="false">SUMIF($B$3:$B$970,$G982,P$3:P$970)/COUNTIF($B$3:$B$970,$G982)</f>
        <v>0</v>
      </c>
      <c r="Q982" s="110" t="n">
        <f aca="false">SUMIF($B$3:$B$970,$G982,Q$3:Q$970)/COUNTIF($B$3:$B$970,$G982)</f>
        <v>0</v>
      </c>
      <c r="R982" s="110" t="n">
        <f aca="false">SUMIF($B$3:$B$970,$G982,R$3:R$970)/COUNTIF($B$3:$B$970,$G982)</f>
        <v>0</v>
      </c>
      <c r="S982" s="110" t="n">
        <f aca="false">SUMIF($B$3:$B$970,$G982,S$3:S$970)/COUNTIF($B$3:$B$970,$G982)</f>
        <v>0</v>
      </c>
      <c r="T982" s="110" t="n">
        <f aca="false">SUMIF($B$3:$B$970,$G982,T$3:T$970)/COUNTIF($B$3:$B$970,$G982)</f>
        <v>0</v>
      </c>
      <c r="U982" s="0" t="n">
        <v>11</v>
      </c>
      <c r="W982" s="15" t="n">
        <f aca="false">SUMIF($U$3:$U$970,$U982,$W$3:$W$970)/COUNTIF($U$3:$U$970,$U982)</f>
        <v>11.091415944518</v>
      </c>
      <c r="X982" s="47" t="e">
        <f aca="true">CORREL(OFFSET($B$2,MATCH($B982,$B$259:$B$970,0),4):OFFSET($B$2,MATCH($B982+1,$B$259:$B$970,0)-1,4),OFFSET($U$2,MATCH($U982,$U$259:$U$970,0),3):OFFSET($U$2,MATCH($U982+1,$U$259:$U$970,0)-1,3))</f>
        <v>#N/A</v>
      </c>
      <c r="Y982" s="47" t="e">
        <f aca="true">CORREL(OFFSET($B$2,MATCH($B982,$B$259:$B$970,0),2):OFFSET($B$2,MATCH($B982+1,$B$259:$B$970,0)-1,2),OFFSET($U$2,MATCH($U982,$U$259:$U$970,0),1):OFFSET($U$2,MATCH($U982+1,$U$259:$U$970,0)-1,1))</f>
        <v>#N/A</v>
      </c>
      <c r="Z982" s="0" t="n">
        <f aca="false">B982</f>
        <v>11</v>
      </c>
      <c r="AA982" s="103" t="n">
        <f aca="false">IF(AA$1="P",MAX(0,AA$2-$D982),IF(AA$1="C",MAX(0,$D982-AA$2)))</f>
        <v>0</v>
      </c>
      <c r="AB982" s="103" t="n">
        <f aca="false">IF(AB$1="P",MAX(0,AB$2-$D982),IF(AB$1="C",MAX(0,$D982-AB$2)))</f>
        <v>1.68368421052632</v>
      </c>
      <c r="AC982" s="103" t="n">
        <f aca="false">IF(AC$1="P",MAX(0,AC$2-$D982),IF(AC$1="C",MAX(0,$D982-AC$2)))</f>
        <v>6.68368421052632</v>
      </c>
      <c r="AD982" s="103" t="n">
        <f aca="false">IF(AD$1="P",MAX(0,AD$2-$D982),IF(AD$1="C",MAX(0,$D982-AD$2)))</f>
        <v>11.6836842105263</v>
      </c>
      <c r="AE982" s="103" t="n">
        <f aca="false">IF(AE$1="P",MAX(0,AE$2-$D982),IF(AE$1="C",MAX(0,$D982-AE$2)))</f>
        <v>16.6836842105263</v>
      </c>
      <c r="AF982" s="103" t="n">
        <f aca="false">IF(AF$1="P",MAX(0,AF$2-$D982),IF(AF$1="C",MAX(0,$D982-AF$2)))</f>
        <v>26.6836842105263</v>
      </c>
      <c r="AG982" s="103" t="n">
        <f aca="false">IF(AG$1="P",MAX(0,AG$2-$D982),IF(AG$1="C",MAX(0,$D982-AG$2)))</f>
        <v>3.31631578947368</v>
      </c>
      <c r="AH982" s="103" t="n">
        <f aca="false">IF(AH$1="P",MAX(0,AH$2-$D982),IF(AH$1="C",MAX(0,$D982-AH$2)))</f>
        <v>0</v>
      </c>
      <c r="AI982" s="103" t="n">
        <f aca="false">IF(AI$1="P",MAX(0,AI$2-$D982),IF(AI$1="C",MAX(0,$D982-AI$2)))</f>
        <v>0</v>
      </c>
      <c r="AJ982" s="103" t="n">
        <f aca="false">IF(AJ$1="P",MAX(0,AJ$2-$D982),IF(AJ$1="C",MAX(0,$D982-AJ$2)))</f>
        <v>0</v>
      </c>
      <c r="AK982" s="103" t="n">
        <f aca="false">IF(AK$1="P",MAX(0,AK$2-$D982),IF(AK$1="C",MAX(0,$D982-AK$2)))</f>
        <v>0</v>
      </c>
      <c r="AL982" s="103" t="n">
        <f aca="false">IF(AL$1="P",MAX(0,AL$2-$D982),IF(AL$1="C",MAX(0,$D982-AL$2)))</f>
        <v>0</v>
      </c>
    </row>
    <row r="983" customFormat="false" ht="12.75" hidden="false" customHeight="false" outlineLevel="0" collapsed="false">
      <c r="B983" s="0" t="n">
        <v>12</v>
      </c>
      <c r="C983" s="15"/>
      <c r="D983" s="15" t="n">
        <f aca="false">SUMIF($B$3:$B$970,$B983,$D$3:$D$970)/COUNTIF($B$3:$B$970,$B983)</f>
        <v>21.4231818181818</v>
      </c>
      <c r="E983" s="47" t="n">
        <f aca="true">STDEV(OFFSET($B$2,MATCH($B983,$B$3:$B$970,0),3):OFFSET($B$2,MATCH($B983+1,$B$3:$B$970,0)-1,3))*SQRT(trade_day)</f>
        <v>0.910394671859967</v>
      </c>
      <c r="F983" s="47" t="n">
        <f aca="false">SUMIF($B$3:$B$970,$B983,$F$3:$F$970)/COUNTIF($B$3:$B$970,$B983)</f>
        <v>0.845314939188766</v>
      </c>
      <c r="G983" s="0" t="n">
        <v>12</v>
      </c>
      <c r="H983" s="110" t="n">
        <f aca="false">SUMIF($B$3:$B$970,$G983,H$3:H$970)/COUNTIF($B$3:$B$970,$G983)</f>
        <v>0.272727272727273</v>
      </c>
      <c r="I983" s="110" t="n">
        <f aca="false">SUMIF($B$3:$B$970,$G983,I$3:I$970)/COUNTIF($B$3:$B$970,$G983)</f>
        <v>3.57681818181818</v>
      </c>
      <c r="J983" s="110" t="n">
        <f aca="false">SUMIF($B$3:$B$970,$G983,J$3:J$970)/COUNTIF($B$3:$B$970,$G983)</f>
        <v>8.57681818181818</v>
      </c>
      <c r="K983" s="110" t="n">
        <f aca="false">SUMIF($B$3:$B$970,$G983,K$3:K$970)/COUNTIF($B$3:$B$970,$G983)</f>
        <v>13.5768181818182</v>
      </c>
      <c r="L983" s="110" t="n">
        <f aca="false">SUMIF($B$3:$B$970,$G983,L$3:L$970)/COUNTIF($B$3:$B$970,$G983)</f>
        <v>18.5768181818182</v>
      </c>
      <c r="M983" s="110" t="n">
        <f aca="false">SUMIF($B$3:$B$970,$G983,M$3:M$970)/COUNTIF($B$3:$B$970,$G983)</f>
        <v>28.5768181818182</v>
      </c>
      <c r="N983" s="110" t="n">
        <f aca="false">SUMIF($B$3:$B$970,$G983,N$3:N$970)/COUNTIF($B$3:$B$970,$G983)</f>
        <v>1.69590909090909</v>
      </c>
      <c r="O983" s="110" t="n">
        <f aca="false">SUMIF($B$3:$B$970,$G983,O$3:O$970)/COUNTIF($B$3:$B$970,$G983)</f>
        <v>0</v>
      </c>
      <c r="P983" s="110" t="n">
        <f aca="false">SUMIF($B$3:$B$970,$G983,P$3:P$970)/COUNTIF($B$3:$B$970,$G983)</f>
        <v>0</v>
      </c>
      <c r="Q983" s="110" t="n">
        <f aca="false">SUMIF($B$3:$B$970,$G983,Q$3:Q$970)/COUNTIF($B$3:$B$970,$G983)</f>
        <v>0</v>
      </c>
      <c r="R983" s="110" t="n">
        <f aca="false">SUMIF($B$3:$B$970,$G983,R$3:R$970)/COUNTIF($B$3:$B$970,$G983)</f>
        <v>0</v>
      </c>
      <c r="S983" s="110" t="n">
        <f aca="false">SUMIF($B$3:$B$970,$G983,S$3:S$970)/COUNTIF($B$3:$B$970,$G983)</f>
        <v>0</v>
      </c>
      <c r="T983" s="110" t="n">
        <f aca="false">SUMIF($B$3:$B$970,$G983,T$3:T$970)/COUNTIF($B$3:$B$970,$G983)</f>
        <v>0</v>
      </c>
      <c r="U983" s="0" t="n">
        <v>12</v>
      </c>
      <c r="W983" s="15" t="n">
        <f aca="false">SUMIF($U$3:$U$970,$U983,$W$3:$W$970)/COUNTIF($U$3:$U$970,$U983)</f>
        <v>13.0272165247725</v>
      </c>
      <c r="X983" s="47" t="e">
        <f aca="true">CORREL(OFFSET($B$2,MATCH($B983,$B$259:$B$970,0),4):OFFSET($B$2,MATCH($B983+1,$B$259:$B$970,0)-1,4),OFFSET($U$2,MATCH($U983,$U$259:$U$970,0),3):OFFSET($U$2,MATCH($U983+1,$U$259:$U$970,0)-1,3))</f>
        <v>#VALUE!</v>
      </c>
      <c r="Y983" s="47" t="n">
        <f aca="true">CORREL(OFFSET($B$2,MATCH($B983,$B$259:$B$970,0),2):OFFSET($B$2,MATCH($B983+1,$B$259:$B$970,0)-1,2),OFFSET($U$2,MATCH($U983,$U$259:$U$970,0),1):OFFSET($U$2,MATCH($U983+1,$U$259:$U$970,0)-1,1))</f>
        <v>0.357498616863535</v>
      </c>
      <c r="Z983" s="0" t="n">
        <f aca="false">B983</f>
        <v>12</v>
      </c>
      <c r="AA983" s="103" t="n">
        <f aca="false">IF(AA$1="P",MAX(0,AA$2-$D983),IF(AA$1="C",MAX(0,$D983-AA$2)))</f>
        <v>0</v>
      </c>
      <c r="AB983" s="103" t="n">
        <f aca="false">IF(AB$1="P",MAX(0,AB$2-$D983),IF(AB$1="C",MAX(0,$D983-AB$2)))</f>
        <v>3.57681818181818</v>
      </c>
      <c r="AC983" s="103" t="n">
        <f aca="false">IF(AC$1="P",MAX(0,AC$2-$D983),IF(AC$1="C",MAX(0,$D983-AC$2)))</f>
        <v>8.57681818181818</v>
      </c>
      <c r="AD983" s="103" t="n">
        <f aca="false">IF(AD$1="P",MAX(0,AD$2-$D983),IF(AD$1="C",MAX(0,$D983-AD$2)))</f>
        <v>13.5768181818182</v>
      </c>
      <c r="AE983" s="103" t="n">
        <f aca="false">IF(AE$1="P",MAX(0,AE$2-$D983),IF(AE$1="C",MAX(0,$D983-AE$2)))</f>
        <v>18.5768181818182</v>
      </c>
      <c r="AF983" s="103" t="n">
        <f aca="false">IF(AF$1="P",MAX(0,AF$2-$D983),IF(AF$1="C",MAX(0,$D983-AF$2)))</f>
        <v>28.5768181818182</v>
      </c>
      <c r="AG983" s="103" t="n">
        <f aca="false">IF(AG$1="P",MAX(0,AG$2-$D983),IF(AG$1="C",MAX(0,$D983-AG$2)))</f>
        <v>1.42318181818182</v>
      </c>
      <c r="AH983" s="103" t="n">
        <f aca="false">IF(AH$1="P",MAX(0,AH$2-$D983),IF(AH$1="C",MAX(0,$D983-AH$2)))</f>
        <v>0</v>
      </c>
      <c r="AI983" s="103" t="n">
        <f aca="false">IF(AI$1="P",MAX(0,AI$2-$D983),IF(AI$1="C",MAX(0,$D983-AI$2)))</f>
        <v>0</v>
      </c>
      <c r="AJ983" s="103" t="n">
        <f aca="false">IF(AJ$1="P",MAX(0,AJ$2-$D983),IF(AJ$1="C",MAX(0,$D983-AJ$2)))</f>
        <v>0</v>
      </c>
      <c r="AK983" s="103" t="n">
        <f aca="false">IF(AK$1="P",MAX(0,AK$2-$D983),IF(AK$1="C",MAX(0,$D983-AK$2)))</f>
        <v>0</v>
      </c>
      <c r="AL983" s="103" t="n">
        <f aca="false">IF(AL$1="P",MAX(0,AL$2-$D983),IF(AL$1="C",MAX(0,$D983-AL$2)))</f>
        <v>0</v>
      </c>
    </row>
    <row r="984" customFormat="false" ht="12.75" hidden="false" customHeight="false" outlineLevel="0" collapsed="false">
      <c r="B984" s="0" t="n">
        <v>13</v>
      </c>
      <c r="C984" s="15"/>
      <c r="D984" s="15" t="n">
        <f aca="false">SUMIF($B$3:$B$970,$B984,$D$3:$D$970)/COUNTIF($B$3:$B$970,$B984)</f>
        <v>23.349</v>
      </c>
      <c r="E984" s="47" t="n">
        <f aca="true">STDEV(OFFSET($B$2,MATCH($B984,$B$3:$B$970,0),3):OFFSET($B$2,MATCH($B984+1,$B$3:$B$970,0)-1,3))*SQRT(trade_day)</f>
        <v>1.07936958840805</v>
      </c>
      <c r="F984" s="47" t="n">
        <f aca="false">SUMIF($B$3:$B$970,$B984,$F$3:$F$970)/COUNTIF($B$3:$B$970,$B984)</f>
        <v>1.17708607799574</v>
      </c>
      <c r="G984" s="0" t="n">
        <v>13</v>
      </c>
      <c r="H984" s="109" t="n">
        <f aca="false">SUMIF($B$3:$B$970,$G984,H$3:H$970)/COUNTIF($B$3:$B$970,$G984)</f>
        <v>0</v>
      </c>
      <c r="I984" s="109" t="n">
        <f aca="false">SUMIF($B$3:$B$970,$G984,I$3:I$970)/COUNTIF($B$3:$B$970,$G984)</f>
        <v>2.121</v>
      </c>
      <c r="J984" s="109" t="n">
        <f aca="false">SUMIF($B$3:$B$970,$G984,J$3:J$970)/COUNTIF($B$3:$B$970,$G984)</f>
        <v>6.651</v>
      </c>
      <c r="K984" s="109" t="n">
        <f aca="false">SUMIF($B$3:$B$970,$G984,K$3:K$970)/COUNTIF($B$3:$B$970,$G984)</f>
        <v>11.651</v>
      </c>
      <c r="L984" s="109" t="n">
        <f aca="false">SUMIF($B$3:$B$970,$G984,L$3:L$970)/COUNTIF($B$3:$B$970,$G984)</f>
        <v>16.651</v>
      </c>
      <c r="M984" s="109" t="n">
        <f aca="false">SUMIF($B$3:$B$970,$G984,M$3:M$970)/COUNTIF($B$3:$B$970,$G984)</f>
        <v>26.651</v>
      </c>
      <c r="N984" s="109" t="n">
        <f aca="false">SUMIF($B$3:$B$970,$G984,N$3:N$970)/COUNTIF($B$3:$B$970,$G984)</f>
        <v>3.349</v>
      </c>
      <c r="O984" s="109" t="n">
        <f aca="false">SUMIF($B$3:$B$970,$G984,O$3:O$970)/COUNTIF($B$3:$B$970,$G984)</f>
        <v>0.47</v>
      </c>
      <c r="P984" s="109" t="n">
        <f aca="false">SUMIF($B$3:$B$970,$G984,P$3:P$970)/COUNTIF($B$3:$B$970,$G984)</f>
        <v>0</v>
      </c>
      <c r="Q984" s="109" t="n">
        <f aca="false">SUMIF($B$3:$B$970,$G984,Q$3:Q$970)/COUNTIF($B$3:$B$970,$G984)</f>
        <v>0</v>
      </c>
      <c r="R984" s="109" t="n">
        <f aca="false">SUMIF($B$3:$B$970,$G984,R$3:R$970)/COUNTIF($B$3:$B$970,$G984)</f>
        <v>0</v>
      </c>
      <c r="S984" s="109" t="n">
        <f aca="false">SUMIF($B$3:$B$970,$G984,S$3:S$970)/COUNTIF($B$3:$B$970,$G984)</f>
        <v>0</v>
      </c>
      <c r="T984" s="109" t="n">
        <f aca="false">SUMIF($B$3:$B$970,$G984,T$3:T$970)/COUNTIF($B$3:$B$970,$G984)</f>
        <v>0</v>
      </c>
      <c r="U984" s="0" t="n">
        <v>13</v>
      </c>
      <c r="W984" s="15" t="n">
        <f aca="false">SUMIF($U$3:$U$970,$U984,$W$3:$W$970)/COUNTIF($U$3:$U$970,$U984)</f>
        <v>12.5939381661646</v>
      </c>
      <c r="X984" s="47" t="e">
        <f aca="true">CORREL(OFFSET($B$2,MATCH($B984,$B$259:$B$970,0),4):OFFSET($B$2,MATCH($B984+1,$B$259:$B$970,0)-1,4),OFFSET($U$2,MATCH($U984,$U$259:$U$970,0),3):OFFSET($U$2,MATCH($U984+1,$U$259:$U$970,0)-1,3))</f>
        <v>#VALUE!</v>
      </c>
      <c r="Y984" s="47" t="n">
        <f aca="true">CORREL(OFFSET($B$2,MATCH($B984,$B$259:$B$970,0),2):OFFSET($B$2,MATCH($B984+1,$B$259:$B$970,0)-1,2),OFFSET($U$2,MATCH($U984,$U$259:$U$970,0),1):OFFSET($U$2,MATCH($U984+1,$U$259:$U$970,0)-1,1))</f>
        <v>-0.0833698540230019</v>
      </c>
      <c r="Z984" s="0" t="n">
        <f aca="false">B984</f>
        <v>13</v>
      </c>
      <c r="AA984" s="103" t="n">
        <f aca="false">IF(AA$1="P",MAX(0,AA$2-$D984),IF(AA$1="C",MAX(0,$D984-AA$2)))</f>
        <v>0</v>
      </c>
      <c r="AB984" s="103" t="n">
        <f aca="false">IF(AB$1="P",MAX(0,AB$2-$D984),IF(AB$1="C",MAX(0,$D984-AB$2)))</f>
        <v>1.651</v>
      </c>
      <c r="AC984" s="103" t="n">
        <f aca="false">IF(AC$1="P",MAX(0,AC$2-$D984),IF(AC$1="C",MAX(0,$D984-AC$2)))</f>
        <v>6.651</v>
      </c>
      <c r="AD984" s="103" t="n">
        <f aca="false">IF(AD$1="P",MAX(0,AD$2-$D984),IF(AD$1="C",MAX(0,$D984-AD$2)))</f>
        <v>11.651</v>
      </c>
      <c r="AE984" s="103" t="n">
        <f aca="false">IF(AE$1="P",MAX(0,AE$2-$D984),IF(AE$1="C",MAX(0,$D984-AE$2)))</f>
        <v>16.651</v>
      </c>
      <c r="AF984" s="103" t="n">
        <f aca="false">IF(AF$1="P",MAX(0,AF$2-$D984),IF(AF$1="C",MAX(0,$D984-AF$2)))</f>
        <v>26.651</v>
      </c>
      <c r="AG984" s="103" t="n">
        <f aca="false">IF(AG$1="P",MAX(0,AG$2-$D984),IF(AG$1="C",MAX(0,$D984-AG$2)))</f>
        <v>3.349</v>
      </c>
      <c r="AH984" s="103" t="n">
        <f aca="false">IF(AH$1="P",MAX(0,AH$2-$D984),IF(AH$1="C",MAX(0,$D984-AH$2)))</f>
        <v>0</v>
      </c>
      <c r="AI984" s="103" t="n">
        <f aca="false">IF(AI$1="P",MAX(0,AI$2-$D984),IF(AI$1="C",MAX(0,$D984-AI$2)))</f>
        <v>0</v>
      </c>
      <c r="AJ984" s="103" t="n">
        <f aca="false">IF(AJ$1="P",MAX(0,AJ$2-$D984),IF(AJ$1="C",MAX(0,$D984-AJ$2)))</f>
        <v>0</v>
      </c>
      <c r="AK984" s="103" t="n">
        <f aca="false">IF(AK$1="P",MAX(0,AK$2-$D984),IF(AK$1="C",MAX(0,$D984-AK$2)))</f>
        <v>0</v>
      </c>
      <c r="AL984" s="103" t="n">
        <f aca="false">IF(AL$1="P",MAX(0,AL$2-$D984),IF(AL$1="C",MAX(0,$D984-AL$2)))</f>
        <v>0</v>
      </c>
    </row>
    <row r="985" customFormat="false" ht="12.75" hidden="false" customHeight="false" outlineLevel="0" collapsed="false">
      <c r="B985" s="0" t="n">
        <v>14</v>
      </c>
      <c r="C985" s="15"/>
      <c r="D985" s="15" t="n">
        <f aca="false">SUMIF($B$3:$B$970,$B985,$D$3:$D$970)/COUNTIF($B$3:$B$970,$B985)</f>
        <v>19.6747368421053</v>
      </c>
      <c r="E985" s="47" t="n">
        <f aca="true">STDEV(OFFSET($B$2,MATCH($B985,$B$3:$B$970,0),3):OFFSET($B$2,MATCH($B985+1,$B$3:$B$970,0)-1,3))*SQRT(trade_day)</f>
        <v>1.02257133531603</v>
      </c>
      <c r="F985" s="47" t="n">
        <f aca="false">SUMIF($B$3:$B$970,$B985,$F$3:$F$970)/COUNTIF($B$3:$B$970,$B985)</f>
        <v>0.845804401856753</v>
      </c>
      <c r="G985" s="0" t="n">
        <v>14</v>
      </c>
      <c r="H985" s="109" t="n">
        <f aca="false">SUMIF($B$3:$B$970,$G985,H$3:H$970)/COUNTIF($B$3:$B$970,$G985)</f>
        <v>0.782631578947369</v>
      </c>
      <c r="I985" s="109" t="n">
        <f aca="false">SUMIF($B$3:$B$970,$G985,I$3:I$970)/COUNTIF($B$3:$B$970,$G985)</f>
        <v>5.32526315789474</v>
      </c>
      <c r="J985" s="109" t="n">
        <f aca="false">SUMIF($B$3:$B$970,$G985,J$3:J$970)/COUNTIF($B$3:$B$970,$G985)</f>
        <v>10.3252631578947</v>
      </c>
      <c r="K985" s="109" t="n">
        <f aca="false">SUMIF($B$3:$B$970,$G985,K$3:K$970)/COUNTIF($B$3:$B$970,$G985)</f>
        <v>15.3252631578947</v>
      </c>
      <c r="L985" s="109" t="n">
        <f aca="false">SUMIF($B$3:$B$970,$G985,L$3:L$970)/COUNTIF($B$3:$B$970,$G985)</f>
        <v>20.3252631578947</v>
      </c>
      <c r="M985" s="109" t="n">
        <f aca="false">SUMIF($B$3:$B$970,$G985,M$3:M$970)/COUNTIF($B$3:$B$970,$G985)</f>
        <v>30.3252631578947</v>
      </c>
      <c r="N985" s="109" t="n">
        <f aca="false">SUMIF($B$3:$B$970,$G985,N$3:N$970)/COUNTIF($B$3:$B$970,$G985)</f>
        <v>0.457368421052632</v>
      </c>
      <c r="O985" s="109" t="n">
        <f aca="false">SUMIF($B$3:$B$970,$G985,O$3:O$970)/COUNTIF($B$3:$B$970,$G985)</f>
        <v>0</v>
      </c>
      <c r="P985" s="109" t="n">
        <f aca="false">SUMIF($B$3:$B$970,$G985,P$3:P$970)/COUNTIF($B$3:$B$970,$G985)</f>
        <v>0</v>
      </c>
      <c r="Q985" s="109" t="n">
        <f aca="false">SUMIF($B$3:$B$970,$G985,Q$3:Q$970)/COUNTIF($B$3:$B$970,$G985)</f>
        <v>0</v>
      </c>
      <c r="R985" s="109" t="n">
        <f aca="false">SUMIF($B$3:$B$970,$G985,R$3:R$970)/COUNTIF($B$3:$B$970,$G985)</f>
        <v>0</v>
      </c>
      <c r="S985" s="109" t="n">
        <f aca="false">SUMIF($B$3:$B$970,$G985,S$3:S$970)/COUNTIF($B$3:$B$970,$G985)</f>
        <v>0</v>
      </c>
      <c r="T985" s="109" t="n">
        <f aca="false">SUMIF($B$3:$B$970,$G985,T$3:T$970)/COUNTIF($B$3:$B$970,$G985)</f>
        <v>0</v>
      </c>
      <c r="U985" s="0" t="n">
        <v>14</v>
      </c>
      <c r="W985" s="15" t="n">
        <f aca="false">SUMIF($U$3:$U$970,$U985,$W$3:$W$970)/COUNTIF($U$3:$U$970,$U985)</f>
        <v>11.0473402222735</v>
      </c>
      <c r="X985" s="47" t="e">
        <f aca="true">CORREL(OFFSET($B$2,MATCH($B985,$B$259:$B$970,0),4):OFFSET($B$2,MATCH($B985+1,$B$259:$B$970,0)-1,4),OFFSET($U$2,MATCH($U985,$U$259:$U$970,0),3):OFFSET($U$2,MATCH($U985+1,$U$259:$U$970,0)-1,3))</f>
        <v>#VALUE!</v>
      </c>
      <c r="Y985" s="47" t="n">
        <f aca="true">CORREL(OFFSET($B$2,MATCH($B985,$B$259:$B$970,0),2):OFFSET($B$2,MATCH($B985+1,$B$259:$B$970,0)-1,2),OFFSET($U$2,MATCH($U985,$U$259:$U$970,0),1):OFFSET($U$2,MATCH($U985+1,$U$259:$U$970,0)-1,1))</f>
        <v>0.000701256586231348</v>
      </c>
      <c r="Z985" s="0" t="n">
        <f aca="false">B985</f>
        <v>14</v>
      </c>
      <c r="AA985" s="103" t="n">
        <f aca="false">IF(AA$1="P",MAX(0,AA$2-$D985),IF(AA$1="C",MAX(0,$D985-AA$2)))</f>
        <v>0.325263157894739</v>
      </c>
      <c r="AB985" s="103" t="n">
        <f aca="false">IF(AB$1="P",MAX(0,AB$2-$D985),IF(AB$1="C",MAX(0,$D985-AB$2)))</f>
        <v>5.32526315789474</v>
      </c>
      <c r="AC985" s="103" t="n">
        <f aca="false">IF(AC$1="P",MAX(0,AC$2-$D985),IF(AC$1="C",MAX(0,$D985-AC$2)))</f>
        <v>10.3252631578947</v>
      </c>
      <c r="AD985" s="103" t="n">
        <f aca="false">IF(AD$1="P",MAX(0,AD$2-$D985),IF(AD$1="C",MAX(0,$D985-AD$2)))</f>
        <v>15.3252631578947</v>
      </c>
      <c r="AE985" s="103" t="n">
        <f aca="false">IF(AE$1="P",MAX(0,AE$2-$D985),IF(AE$1="C",MAX(0,$D985-AE$2)))</f>
        <v>20.3252631578947</v>
      </c>
      <c r="AF985" s="103" t="n">
        <f aca="false">IF(AF$1="P",MAX(0,AF$2-$D985),IF(AF$1="C",MAX(0,$D985-AF$2)))</f>
        <v>30.3252631578947</v>
      </c>
      <c r="AG985" s="103" t="n">
        <f aca="false">IF(AG$1="P",MAX(0,AG$2-$D985),IF(AG$1="C",MAX(0,$D985-AG$2)))</f>
        <v>0</v>
      </c>
      <c r="AH985" s="103" t="n">
        <f aca="false">IF(AH$1="P",MAX(0,AH$2-$D985),IF(AH$1="C",MAX(0,$D985-AH$2)))</f>
        <v>0</v>
      </c>
      <c r="AI985" s="103" t="n">
        <f aca="false">IF(AI$1="P",MAX(0,AI$2-$D985),IF(AI$1="C",MAX(0,$D985-AI$2)))</f>
        <v>0</v>
      </c>
      <c r="AJ985" s="103" t="n">
        <f aca="false">IF(AJ$1="P",MAX(0,AJ$2-$D985),IF(AJ$1="C",MAX(0,$D985-AJ$2)))</f>
        <v>0</v>
      </c>
      <c r="AK985" s="103" t="n">
        <f aca="false">IF(AK$1="P",MAX(0,AK$2-$D985),IF(AK$1="C",MAX(0,$D985-AK$2)))</f>
        <v>0</v>
      </c>
      <c r="AL985" s="103" t="n">
        <f aca="false">IF(AL$1="P",MAX(0,AL$2-$D985),IF(AL$1="C",MAX(0,$D985-AL$2)))</f>
        <v>0</v>
      </c>
    </row>
    <row r="986" customFormat="false" ht="12.75" hidden="false" customHeight="false" outlineLevel="0" collapsed="false">
      <c r="B986" s="0" t="n">
        <v>15</v>
      </c>
      <c r="C986" s="15"/>
      <c r="D986" s="15" t="n">
        <f aca="false">SUMIF($B$3:$B$970,$B986,$D$3:$D$970)/COUNTIF($B$3:$B$970,$B986)</f>
        <v>20.4621739130435</v>
      </c>
      <c r="E986" s="47" t="n">
        <f aca="true">STDEV(OFFSET($B$2,MATCH($B986,$B$3:$B$970,0),3):OFFSET($B$2,MATCH($B986+1,$B$3:$B$970,0)-1,3))*SQRT(trade_day)</f>
        <v>1.04894039844235</v>
      </c>
      <c r="F986" s="47" t="n">
        <f aca="false">SUMIF($B$3:$B$970,$B986,$F$3:$F$970)/COUNTIF($B$3:$B$970,$B986)</f>
        <v>1.17523009194179</v>
      </c>
      <c r="G986" s="0" t="n">
        <v>15</v>
      </c>
      <c r="H986" s="110" t="n">
        <f aca="false">SUMIF($B$3:$B$970,$G986,H$3:H$970)/COUNTIF($B$3:$B$970,$G986)</f>
        <v>0.287391304347826</v>
      </c>
      <c r="I986" s="110" t="n">
        <f aca="false">SUMIF($B$3:$B$970,$G986,I$3:I$970)/COUNTIF($B$3:$B$970,$G986)</f>
        <v>4.53782608695652</v>
      </c>
      <c r="J986" s="110" t="n">
        <f aca="false">SUMIF($B$3:$B$970,$G986,J$3:J$970)/COUNTIF($B$3:$B$970,$G986)</f>
        <v>9.53782608695652</v>
      </c>
      <c r="K986" s="110" t="n">
        <f aca="false">SUMIF($B$3:$B$970,$G986,K$3:K$970)/COUNTIF($B$3:$B$970,$G986)</f>
        <v>14.5378260869565</v>
      </c>
      <c r="L986" s="110" t="n">
        <f aca="false">SUMIF($B$3:$B$970,$G986,L$3:L$970)/COUNTIF($B$3:$B$970,$G986)</f>
        <v>19.5378260869565</v>
      </c>
      <c r="M986" s="110" t="n">
        <f aca="false">SUMIF($B$3:$B$970,$G986,M$3:M$970)/COUNTIF($B$3:$B$970,$G986)</f>
        <v>29.5378260869565</v>
      </c>
      <c r="N986" s="110" t="n">
        <f aca="false">SUMIF($B$3:$B$970,$G986,N$3:N$970)/COUNTIF($B$3:$B$970,$G986)</f>
        <v>0.749565217391304</v>
      </c>
      <c r="O986" s="110" t="n">
        <f aca="false">SUMIF($B$3:$B$970,$G986,O$3:O$970)/COUNTIF($B$3:$B$970,$G986)</f>
        <v>0</v>
      </c>
      <c r="P986" s="110" t="n">
        <f aca="false">SUMIF($B$3:$B$970,$G986,P$3:P$970)/COUNTIF($B$3:$B$970,$G986)</f>
        <v>0</v>
      </c>
      <c r="Q986" s="110" t="n">
        <f aca="false">SUMIF($B$3:$B$970,$G986,Q$3:Q$970)/COUNTIF($B$3:$B$970,$G986)</f>
        <v>0</v>
      </c>
      <c r="R986" s="110" t="n">
        <f aca="false">SUMIF($B$3:$B$970,$G986,R$3:R$970)/COUNTIF($B$3:$B$970,$G986)</f>
        <v>0</v>
      </c>
      <c r="S986" s="110" t="n">
        <f aca="false">SUMIF($B$3:$B$970,$G986,S$3:S$970)/COUNTIF($B$3:$B$970,$G986)</f>
        <v>0</v>
      </c>
      <c r="T986" s="110" t="n">
        <f aca="false">SUMIF($B$3:$B$970,$G986,T$3:T$970)/COUNTIF($B$3:$B$970,$G986)</f>
        <v>0</v>
      </c>
      <c r="U986" s="0" t="n">
        <v>15</v>
      </c>
      <c r="W986" s="15" t="n">
        <f aca="false">SUMIF($U$3:$U$970,$U986,$W$3:$W$970)/COUNTIF($U$3:$U$970,$U986)</f>
        <v>11.538230345555</v>
      </c>
      <c r="X986" s="47" t="e">
        <f aca="true">CORREL(OFFSET($B$2,MATCH($B986,$B$259:$B$970,0),4):OFFSET($B$2,MATCH($B986+1,$B$259:$B$970,0)-1,4),OFFSET($U$2,MATCH($U986,$U$259:$U$970,0),3):OFFSET($U$2,MATCH($U986+1,$U$259:$U$970,0)-1,3))</f>
        <v>#VALUE!</v>
      </c>
      <c r="Y986" s="47" t="n">
        <f aca="true">CORREL(OFFSET($B$2,MATCH($B986,$B$259:$B$970,0),2):OFFSET($B$2,MATCH($B986+1,$B$259:$B$970,0)-1,2),OFFSET($U$2,MATCH($U986,$U$259:$U$970,0),1):OFFSET($U$2,MATCH($U986+1,$U$259:$U$970,0)-1,1))</f>
        <v>0.144103286472107</v>
      </c>
      <c r="Z986" s="0" t="n">
        <f aca="false">B986</f>
        <v>15</v>
      </c>
      <c r="AA986" s="103" t="n">
        <f aca="false">IF(AA$1="P",MAX(0,AA$2-$D986),IF(AA$1="C",MAX(0,$D986-AA$2)))</f>
        <v>0</v>
      </c>
      <c r="AB986" s="103" t="n">
        <f aca="false">IF(AB$1="P",MAX(0,AB$2-$D986),IF(AB$1="C",MAX(0,$D986-AB$2)))</f>
        <v>4.53782608695652</v>
      </c>
      <c r="AC986" s="103" t="n">
        <f aca="false">IF(AC$1="P",MAX(0,AC$2-$D986),IF(AC$1="C",MAX(0,$D986-AC$2)))</f>
        <v>9.53782608695652</v>
      </c>
      <c r="AD986" s="103" t="n">
        <f aca="false">IF(AD$1="P",MAX(0,AD$2-$D986),IF(AD$1="C",MAX(0,$D986-AD$2)))</f>
        <v>14.5378260869565</v>
      </c>
      <c r="AE986" s="103" t="n">
        <f aca="false">IF(AE$1="P",MAX(0,AE$2-$D986),IF(AE$1="C",MAX(0,$D986-AE$2)))</f>
        <v>19.5378260869565</v>
      </c>
      <c r="AF986" s="103" t="n">
        <f aca="false">IF(AF$1="P",MAX(0,AF$2-$D986),IF(AF$1="C",MAX(0,$D986-AF$2)))</f>
        <v>29.5378260869565</v>
      </c>
      <c r="AG986" s="103" t="n">
        <f aca="false">IF(AG$1="P",MAX(0,AG$2-$D986),IF(AG$1="C",MAX(0,$D986-AG$2)))</f>
        <v>0.462173913043479</v>
      </c>
      <c r="AH986" s="103" t="n">
        <f aca="false">IF(AH$1="P",MAX(0,AH$2-$D986),IF(AH$1="C",MAX(0,$D986-AH$2)))</f>
        <v>0</v>
      </c>
      <c r="AI986" s="103" t="n">
        <f aca="false">IF(AI$1="P",MAX(0,AI$2-$D986),IF(AI$1="C",MAX(0,$D986-AI$2)))</f>
        <v>0</v>
      </c>
      <c r="AJ986" s="103" t="n">
        <f aca="false">IF(AJ$1="P",MAX(0,AJ$2-$D986),IF(AJ$1="C",MAX(0,$D986-AJ$2)))</f>
        <v>0</v>
      </c>
      <c r="AK986" s="103" t="n">
        <f aca="false">IF(AK$1="P",MAX(0,AK$2-$D986),IF(AK$1="C",MAX(0,$D986-AK$2)))</f>
        <v>0</v>
      </c>
      <c r="AL986" s="103" t="n">
        <f aca="false">IF(AL$1="P",MAX(0,AL$2-$D986),IF(AL$1="C",MAX(0,$D986-AL$2)))</f>
        <v>0</v>
      </c>
    </row>
    <row r="987" customFormat="false" ht="12.75" hidden="false" customHeight="false" outlineLevel="0" collapsed="false">
      <c r="B987" s="0" t="n">
        <v>16</v>
      </c>
      <c r="C987" s="15"/>
      <c r="D987" s="15" t="n">
        <f aca="false">SUMIF($B$3:$B$970,$B987,$D$3:$D$970)/COUNTIF($B$3:$B$970,$B987)</f>
        <v>23.1452380952381</v>
      </c>
      <c r="E987" s="47" t="n">
        <f aca="true">STDEV(OFFSET($B$2,MATCH($B987,$B$3:$B$970,0),3):OFFSET($B$2,MATCH($B987+1,$B$3:$B$970,0)-1,3))*SQRT(trade_day)</f>
        <v>0.587197626993475</v>
      </c>
      <c r="F987" s="47" t="n">
        <f aca="false">SUMIF($B$3:$B$970,$B987,$F$3:$F$970)/COUNTIF($B$3:$B$970,$B987)</f>
        <v>0.570474211824203</v>
      </c>
      <c r="G987" s="0" t="n">
        <v>16</v>
      </c>
      <c r="H987" s="110" t="n">
        <f aca="false">SUMIF($B$3:$B$970,$G987,H$3:H$970)/COUNTIF($B$3:$B$970,$G987)</f>
        <v>0.0171428571428571</v>
      </c>
      <c r="I987" s="110" t="n">
        <f aca="false">SUMIF($B$3:$B$970,$G987,I$3:I$970)/COUNTIF($B$3:$B$970,$G987)</f>
        <v>1.92714285714286</v>
      </c>
      <c r="J987" s="110" t="n">
        <f aca="false">SUMIF($B$3:$B$970,$G987,J$3:J$970)/COUNTIF($B$3:$B$970,$G987)</f>
        <v>6.8547619047619</v>
      </c>
      <c r="K987" s="110" t="n">
        <f aca="false">SUMIF($B$3:$B$970,$G987,K$3:K$970)/COUNTIF($B$3:$B$970,$G987)</f>
        <v>11.8547619047619</v>
      </c>
      <c r="L987" s="110" t="n">
        <f aca="false">SUMIF($B$3:$B$970,$G987,L$3:L$970)/COUNTIF($B$3:$B$970,$G987)</f>
        <v>16.8547619047619</v>
      </c>
      <c r="M987" s="110" t="n">
        <f aca="false">SUMIF($B$3:$B$970,$G987,M$3:M$970)/COUNTIF($B$3:$B$970,$G987)</f>
        <v>26.8547619047619</v>
      </c>
      <c r="N987" s="110" t="n">
        <f aca="false">SUMIF($B$3:$B$970,$G987,N$3:N$970)/COUNTIF($B$3:$B$970,$G987)</f>
        <v>3.16238095238095</v>
      </c>
      <c r="O987" s="110" t="n">
        <f aca="false">SUMIF($B$3:$B$970,$G987,O$3:O$970)/COUNTIF($B$3:$B$970,$G987)</f>
        <v>0.0723809523809524</v>
      </c>
      <c r="P987" s="110" t="n">
        <f aca="false">SUMIF($B$3:$B$970,$G987,P$3:P$970)/COUNTIF($B$3:$B$970,$G987)</f>
        <v>0</v>
      </c>
      <c r="Q987" s="110" t="n">
        <f aca="false">SUMIF($B$3:$B$970,$G987,Q$3:Q$970)/COUNTIF($B$3:$B$970,$G987)</f>
        <v>0</v>
      </c>
      <c r="R987" s="110" t="n">
        <f aca="false">SUMIF($B$3:$B$970,$G987,R$3:R$970)/COUNTIF($B$3:$B$970,$G987)</f>
        <v>0</v>
      </c>
      <c r="S987" s="110" t="n">
        <f aca="false">SUMIF($B$3:$B$970,$G987,S$3:S$970)/COUNTIF($B$3:$B$970,$G987)</f>
        <v>0</v>
      </c>
      <c r="T987" s="110" t="n">
        <f aca="false">SUMIF($B$3:$B$970,$G987,T$3:T$970)/COUNTIF($B$3:$B$970,$G987)</f>
        <v>0</v>
      </c>
      <c r="U987" s="0" t="n">
        <v>16</v>
      </c>
      <c r="W987" s="15" t="n">
        <f aca="false">SUMIF($U$3:$U$970,$U987,$W$3:$W$970)/COUNTIF($U$3:$U$970,$U987)</f>
        <v>10.8079771347159</v>
      </c>
      <c r="X987" s="47" t="e">
        <f aca="true">CORREL(OFFSET($B$2,MATCH($B987,$B$259:$B$970,0),4):OFFSET($B$2,MATCH($B987+1,$B$259:$B$970,0)-1,4),OFFSET($U$2,MATCH($U987,$U$259:$U$970,0),3):OFFSET($U$2,MATCH($U987+1,$U$259:$U$970,0)-1,3))</f>
        <v>#VALUE!</v>
      </c>
      <c r="Y987" s="47" t="n">
        <f aca="true">CORREL(OFFSET($B$2,MATCH($B987,$B$259:$B$970,0),2):OFFSET($B$2,MATCH($B987+1,$B$259:$B$970,0)-1,2),OFFSET($U$2,MATCH($U987,$U$259:$U$970,0),1):OFFSET($U$2,MATCH($U987+1,$U$259:$U$970,0)-1,1))</f>
        <v>-0.14537609888652</v>
      </c>
      <c r="Z987" s="0" t="n">
        <f aca="false">B987</f>
        <v>16</v>
      </c>
      <c r="AA987" s="103" t="n">
        <f aca="false">IF(AA$1="P",MAX(0,AA$2-$D987),IF(AA$1="C",MAX(0,$D987-AA$2)))</f>
        <v>0</v>
      </c>
      <c r="AB987" s="103" t="n">
        <f aca="false">IF(AB$1="P",MAX(0,AB$2-$D987),IF(AB$1="C",MAX(0,$D987-AB$2)))</f>
        <v>1.8547619047619</v>
      </c>
      <c r="AC987" s="103" t="n">
        <f aca="false">IF(AC$1="P",MAX(0,AC$2-$D987),IF(AC$1="C",MAX(0,$D987-AC$2)))</f>
        <v>6.8547619047619</v>
      </c>
      <c r="AD987" s="103" t="n">
        <f aca="false">IF(AD$1="P",MAX(0,AD$2-$D987),IF(AD$1="C",MAX(0,$D987-AD$2)))</f>
        <v>11.8547619047619</v>
      </c>
      <c r="AE987" s="103" t="n">
        <f aca="false">IF(AE$1="P",MAX(0,AE$2-$D987),IF(AE$1="C",MAX(0,$D987-AE$2)))</f>
        <v>16.8547619047619</v>
      </c>
      <c r="AF987" s="103" t="n">
        <f aca="false">IF(AF$1="P",MAX(0,AF$2-$D987),IF(AF$1="C",MAX(0,$D987-AF$2)))</f>
        <v>26.8547619047619</v>
      </c>
      <c r="AG987" s="103" t="n">
        <f aca="false">IF(AG$1="P",MAX(0,AG$2-$D987),IF(AG$1="C",MAX(0,$D987-AG$2)))</f>
        <v>3.1452380952381</v>
      </c>
      <c r="AH987" s="103" t="n">
        <f aca="false">IF(AH$1="P",MAX(0,AH$2-$D987),IF(AH$1="C",MAX(0,$D987-AH$2)))</f>
        <v>0</v>
      </c>
      <c r="AI987" s="103" t="n">
        <f aca="false">IF(AI$1="P",MAX(0,AI$2-$D987),IF(AI$1="C",MAX(0,$D987-AI$2)))</f>
        <v>0</v>
      </c>
      <c r="AJ987" s="103" t="n">
        <f aca="false">IF(AJ$1="P",MAX(0,AJ$2-$D987),IF(AJ$1="C",MAX(0,$D987-AJ$2)))</f>
        <v>0</v>
      </c>
      <c r="AK987" s="103" t="n">
        <f aca="false">IF(AK$1="P",MAX(0,AK$2-$D987),IF(AK$1="C",MAX(0,$D987-AK$2)))</f>
        <v>0</v>
      </c>
      <c r="AL987" s="103" t="n">
        <f aca="false">IF(AL$1="P",MAX(0,AL$2-$D987),IF(AL$1="C",MAX(0,$D987-AL$2)))</f>
        <v>0</v>
      </c>
    </row>
    <row r="988" customFormat="false" ht="12.75" hidden="false" customHeight="false" outlineLevel="0" collapsed="false">
      <c r="B988" s="0" t="n">
        <v>17</v>
      </c>
      <c r="C988" s="15"/>
      <c r="D988" s="15" t="n">
        <f aca="false">SUMIF($B$3:$B$970,$B988,$D$3:$D$970)/COUNTIF($B$3:$B$970,$B988)</f>
        <v>28.4455</v>
      </c>
      <c r="E988" s="47" t="n">
        <f aca="true">STDEV(OFFSET($B$2,MATCH($B988,$B$3:$B$970,0),3):OFFSET($B$2,MATCH($B988+1,$B$3:$B$970,0)-1,3))*SQRT(trade_day)</f>
        <v>1.21810584634164</v>
      </c>
      <c r="F988" s="47" t="n">
        <f aca="false">SUMIF($B$3:$B$970,$B988,$F$3:$F$970)/COUNTIF($B$3:$B$970,$B988)</f>
        <v>1.10407755397203</v>
      </c>
      <c r="G988" s="0" t="n">
        <v>17</v>
      </c>
      <c r="H988" s="110" t="n">
        <f aca="false">SUMIF($B$3:$B$970,$G988,H$3:H$970)/COUNTIF($B$3:$B$970,$G988)</f>
        <v>0</v>
      </c>
      <c r="I988" s="110" t="n">
        <f aca="false">SUMIF($B$3:$B$970,$G988,I$3:I$970)/COUNTIF($B$3:$B$970,$G988)</f>
        <v>0.0275</v>
      </c>
      <c r="J988" s="110" t="n">
        <f aca="false">SUMIF($B$3:$B$970,$G988,J$3:J$970)/COUNTIF($B$3:$B$970,$G988)</f>
        <v>1.891</v>
      </c>
      <c r="K988" s="110" t="n">
        <f aca="false">SUMIF($B$3:$B$970,$G988,K$3:K$970)/COUNTIF($B$3:$B$970,$G988)</f>
        <v>6.5545</v>
      </c>
      <c r="L988" s="110" t="n">
        <f aca="false">SUMIF($B$3:$B$970,$G988,L$3:L$970)/COUNTIF($B$3:$B$970,$G988)</f>
        <v>11.5545</v>
      </c>
      <c r="M988" s="110" t="n">
        <f aca="false">SUMIF($B$3:$B$970,$G988,M$3:M$970)/COUNTIF($B$3:$B$970,$G988)</f>
        <v>21.5545</v>
      </c>
      <c r="N988" s="110" t="n">
        <f aca="false">SUMIF($B$3:$B$970,$G988,N$3:N$970)/COUNTIF($B$3:$B$970,$G988)</f>
        <v>8.4455</v>
      </c>
      <c r="O988" s="110" t="n">
        <f aca="false">SUMIF($B$3:$B$970,$G988,O$3:O$970)/COUNTIF($B$3:$B$970,$G988)</f>
        <v>3.473</v>
      </c>
      <c r="P988" s="110" t="n">
        <f aca="false">SUMIF($B$3:$B$970,$G988,P$3:P$970)/COUNTIF($B$3:$B$970,$G988)</f>
        <v>0.3365</v>
      </c>
      <c r="Q988" s="110" t="n">
        <f aca="false">SUMIF($B$3:$B$970,$G988,Q$3:Q$970)/COUNTIF($B$3:$B$970,$G988)</f>
        <v>0</v>
      </c>
      <c r="R988" s="110" t="n">
        <f aca="false">SUMIF($B$3:$B$970,$G988,R$3:R$970)/COUNTIF($B$3:$B$970,$G988)</f>
        <v>0</v>
      </c>
      <c r="S988" s="110" t="n">
        <f aca="false">SUMIF($B$3:$B$970,$G988,S$3:S$970)/COUNTIF($B$3:$B$970,$G988)</f>
        <v>0</v>
      </c>
      <c r="T988" s="110" t="n">
        <f aca="false">SUMIF($B$3:$B$970,$G988,T$3:T$970)/COUNTIF($B$3:$B$970,$G988)</f>
        <v>0</v>
      </c>
      <c r="U988" s="0" t="n">
        <v>17</v>
      </c>
      <c r="W988" s="15" t="n">
        <f aca="false">SUMIF($U$3:$U$970,$U988,$W$3:$W$970)/COUNTIF($U$3:$U$970,$U988)</f>
        <v>12.5938288083955</v>
      </c>
      <c r="X988" s="47" t="e">
        <f aca="true">CORREL(OFFSET($B$2,MATCH($B988,$B$259:$B$970,0),4):OFFSET($B$2,MATCH($B988+1,$B$259:$B$970,0)-1,4),OFFSET($U$2,MATCH($U988,$U$259:$U$970,0),3):OFFSET($U$2,MATCH($U988+1,$U$259:$U$970,0)-1,3))</f>
        <v>#VALUE!</v>
      </c>
      <c r="Y988" s="47" t="n">
        <f aca="true">CORREL(OFFSET($B$2,MATCH($B988,$B$259:$B$970,0),2):OFFSET($B$2,MATCH($B988+1,$B$259:$B$970,0)-1,2),OFFSET($U$2,MATCH($U988,$U$259:$U$970,0),1):OFFSET($U$2,MATCH($U988+1,$U$259:$U$970,0)-1,1))</f>
        <v>-0.207979546178318</v>
      </c>
      <c r="Z988" s="0" t="n">
        <f aca="false">B988</f>
        <v>17</v>
      </c>
      <c r="AA988" s="103" t="n">
        <f aca="false">IF(AA$1="P",MAX(0,AA$2-$D988),IF(AA$1="C",MAX(0,$D988-AA$2)))</f>
        <v>0</v>
      </c>
      <c r="AB988" s="103" t="n">
        <f aca="false">IF(AB$1="P",MAX(0,AB$2-$D988),IF(AB$1="C",MAX(0,$D988-AB$2)))</f>
        <v>0</v>
      </c>
      <c r="AC988" s="103" t="n">
        <f aca="false">IF(AC$1="P",MAX(0,AC$2-$D988),IF(AC$1="C",MAX(0,$D988-AC$2)))</f>
        <v>1.5545</v>
      </c>
      <c r="AD988" s="103" t="n">
        <f aca="false">IF(AD$1="P",MAX(0,AD$2-$D988),IF(AD$1="C",MAX(0,$D988-AD$2)))</f>
        <v>6.5545</v>
      </c>
      <c r="AE988" s="103" t="n">
        <f aca="false">IF(AE$1="P",MAX(0,AE$2-$D988),IF(AE$1="C",MAX(0,$D988-AE$2)))</f>
        <v>11.5545</v>
      </c>
      <c r="AF988" s="103" t="n">
        <f aca="false">IF(AF$1="P",MAX(0,AF$2-$D988),IF(AF$1="C",MAX(0,$D988-AF$2)))</f>
        <v>21.5545</v>
      </c>
      <c r="AG988" s="103" t="n">
        <f aca="false">IF(AG$1="P",MAX(0,AG$2-$D988),IF(AG$1="C",MAX(0,$D988-AG$2)))</f>
        <v>8.4455</v>
      </c>
      <c r="AH988" s="103" t="n">
        <f aca="false">IF(AH$1="P",MAX(0,AH$2-$D988),IF(AH$1="C",MAX(0,$D988-AH$2)))</f>
        <v>3.4455</v>
      </c>
      <c r="AI988" s="103" t="n">
        <f aca="false">IF(AI$1="P",MAX(0,AI$2-$D988),IF(AI$1="C",MAX(0,$D988-AI$2)))</f>
        <v>0</v>
      </c>
      <c r="AJ988" s="103" t="n">
        <f aca="false">IF(AJ$1="P",MAX(0,AJ$2-$D988),IF(AJ$1="C",MAX(0,$D988-AJ$2)))</f>
        <v>0</v>
      </c>
      <c r="AK988" s="103" t="n">
        <f aca="false">IF(AK$1="P",MAX(0,AK$2-$D988),IF(AK$1="C",MAX(0,$D988-AK$2)))</f>
        <v>0</v>
      </c>
      <c r="AL988" s="103" t="n">
        <f aca="false">IF(AL$1="P",MAX(0,AL$2-$D988),IF(AL$1="C",MAX(0,$D988-AL$2)))</f>
        <v>0</v>
      </c>
    </row>
    <row r="989" customFormat="false" ht="12.75" hidden="false" customHeight="false" outlineLevel="0" collapsed="false">
      <c r="B989" s="0" t="n">
        <v>18</v>
      </c>
      <c r="C989" s="15"/>
      <c r="D989" s="15" t="n">
        <f aca="false">SUMIF($B$3:$B$970,$B989,$D$3:$D$970)/COUNTIF($B$3:$B$970,$B989)</f>
        <v>41.8372727272727</v>
      </c>
      <c r="E989" s="47" t="n">
        <f aca="true">STDEV(OFFSET($B$2,MATCH($B989,$B$3:$B$970,0),3):OFFSET($B$2,MATCH($B989+1,$B$3:$B$970,0)-1,3))*SQRT(trade_day)</f>
        <v>5.90214323963994</v>
      </c>
      <c r="F989" s="47" t="n">
        <f aca="false">SUMIF($B$3:$B$970,$B989,$F$3:$F$970)/COUNTIF($B$3:$B$970,$B989)</f>
        <v>4.8400013269224</v>
      </c>
      <c r="G989" s="0" t="n">
        <v>18</v>
      </c>
      <c r="H989" s="110" t="n">
        <f aca="false">SUMIF($B$3:$B$970,$G989,H$3:H$970)/COUNTIF($B$3:$B$970,$G989)</f>
        <v>0</v>
      </c>
      <c r="I989" s="110" t="n">
        <f aca="false">SUMIF($B$3:$B$970,$G989,I$3:I$970)/COUNTIF($B$3:$B$970,$G989)</f>
        <v>0.136363636363636</v>
      </c>
      <c r="J989" s="110" t="n">
        <f aca="false">SUMIF($B$3:$B$970,$G989,J$3:J$970)/COUNTIF($B$3:$B$970,$G989)</f>
        <v>1.40136363636364</v>
      </c>
      <c r="K989" s="110" t="n">
        <f aca="false">SUMIF($B$3:$B$970,$G989,K$3:K$970)/COUNTIF($B$3:$B$970,$G989)</f>
        <v>3.64681818181818</v>
      </c>
      <c r="L989" s="110" t="n">
        <f aca="false">SUMIF($B$3:$B$970,$G989,L$3:L$970)/COUNTIF($B$3:$B$970,$G989)</f>
        <v>6.80590909090909</v>
      </c>
      <c r="M989" s="110" t="n">
        <f aca="false">SUMIF($B$3:$B$970,$G989,M$3:M$970)/COUNTIF($B$3:$B$970,$G989)</f>
        <v>14.8740909090909</v>
      </c>
      <c r="N989" s="110" t="n">
        <f aca="false">SUMIF($B$3:$B$970,$G989,N$3:N$970)/COUNTIF($B$3:$B$970,$G989)</f>
        <v>21.8372727272727</v>
      </c>
      <c r="O989" s="110" t="n">
        <f aca="false">SUMIF($B$3:$B$970,$G989,O$3:O$970)/COUNTIF($B$3:$B$970,$G989)</f>
        <v>16.9736363636364</v>
      </c>
      <c r="P989" s="110" t="n">
        <f aca="false">SUMIF($B$3:$B$970,$G989,P$3:P$970)/COUNTIF($B$3:$B$970,$G989)</f>
        <v>13.2386363636364</v>
      </c>
      <c r="Q989" s="110" t="n">
        <f aca="false">SUMIF($B$3:$B$970,$G989,Q$3:Q$970)/COUNTIF($B$3:$B$970,$G989)</f>
        <v>10.4840909090909</v>
      </c>
      <c r="R989" s="110" t="n">
        <f aca="false">SUMIF($B$3:$B$970,$G989,R$3:R$970)/COUNTIF($B$3:$B$970,$G989)</f>
        <v>8.64318181818182</v>
      </c>
      <c r="S989" s="110" t="n">
        <f aca="false">SUMIF($B$3:$B$970,$G989,S$3:S$970)/COUNTIF($B$3:$B$970,$G989)</f>
        <v>6.71136363636364</v>
      </c>
      <c r="T989" s="110" t="n">
        <f aca="false">SUMIF($B$3:$B$970,$G989,T$3:T$970)/COUNTIF($B$3:$B$970,$G989)</f>
        <v>1.04545409090909</v>
      </c>
      <c r="U989" s="0" t="n">
        <v>18</v>
      </c>
      <c r="W989" s="15" t="n">
        <f aca="false">SUMIF($U$3:$U$970,$U989,$W$3:$W$970)/COUNTIF($U$3:$U$970,$U989)</f>
        <v>18.0585443644807</v>
      </c>
      <c r="X989" s="47" t="e">
        <f aca="true">CORREL(OFFSET($B$2,MATCH($B989,$B$259:$B$970,0),4):OFFSET($B$2,MATCH($B989+1,$B$259:$B$970,0)-1,4),OFFSET($U$2,MATCH($U989,$U$259:$U$970,0),3):OFFSET($U$2,MATCH($U989+1,$U$259:$U$970,0)-1,3))</f>
        <v>#VALUE!</v>
      </c>
      <c r="Y989" s="47" t="n">
        <f aca="true">CORREL(OFFSET($B$2,MATCH($B989,$B$259:$B$970,0),2):OFFSET($B$2,MATCH($B989+1,$B$259:$B$970,0)-1,2),OFFSET($U$2,MATCH($U989,$U$259:$U$970,0),1):OFFSET($U$2,MATCH($U989+1,$U$259:$U$970,0)-1,1))</f>
        <v>0.602338643599447</v>
      </c>
      <c r="Z989" s="0" t="n">
        <f aca="false">B989</f>
        <v>18</v>
      </c>
      <c r="AA989" s="103" t="n">
        <f aca="false">IF(AA$1="P",MAX(0,AA$2-$D989),IF(AA$1="C",MAX(0,$D989-AA$2)))</f>
        <v>0</v>
      </c>
      <c r="AB989" s="103" t="n">
        <f aca="false">IF(AB$1="P",MAX(0,AB$2-$D989),IF(AB$1="C",MAX(0,$D989-AB$2)))</f>
        <v>0</v>
      </c>
      <c r="AC989" s="103" t="n">
        <f aca="false">IF(AC$1="P",MAX(0,AC$2-$D989),IF(AC$1="C",MAX(0,$D989-AC$2)))</f>
        <v>0</v>
      </c>
      <c r="AD989" s="103" t="n">
        <f aca="false">IF(AD$1="P",MAX(0,AD$2-$D989),IF(AD$1="C",MAX(0,$D989-AD$2)))</f>
        <v>0</v>
      </c>
      <c r="AE989" s="103" t="n">
        <f aca="false">IF(AE$1="P",MAX(0,AE$2-$D989),IF(AE$1="C",MAX(0,$D989-AE$2)))</f>
        <v>0</v>
      </c>
      <c r="AF989" s="103" t="n">
        <f aca="false">IF(AF$1="P",MAX(0,AF$2-$D989),IF(AF$1="C",MAX(0,$D989-AF$2)))</f>
        <v>8.16272727272727</v>
      </c>
      <c r="AG989" s="103" t="n">
        <f aca="false">IF(AG$1="P",MAX(0,AG$2-$D989),IF(AG$1="C",MAX(0,$D989-AG$2)))</f>
        <v>21.8372727272727</v>
      </c>
      <c r="AH989" s="103" t="n">
        <f aca="false">IF(AH$1="P",MAX(0,AH$2-$D989),IF(AH$1="C",MAX(0,$D989-AH$2)))</f>
        <v>16.8372727272727</v>
      </c>
      <c r="AI989" s="103" t="n">
        <f aca="false">IF(AI$1="P",MAX(0,AI$2-$D989),IF(AI$1="C",MAX(0,$D989-AI$2)))</f>
        <v>11.8372727272727</v>
      </c>
      <c r="AJ989" s="103" t="n">
        <f aca="false">IF(AJ$1="P",MAX(0,AJ$2-$D989),IF(AJ$1="C",MAX(0,$D989-AJ$2)))</f>
        <v>6.83727272727273</v>
      </c>
      <c r="AK989" s="103" t="n">
        <f aca="false">IF(AK$1="P",MAX(0,AK$2-$D989),IF(AK$1="C",MAX(0,$D989-AK$2)))</f>
        <v>1.83727272727273</v>
      </c>
      <c r="AL989" s="103" t="n">
        <f aca="false">IF(AL$1="P",MAX(0,AL$2-$D989),IF(AL$1="C",MAX(0,$D989-AL$2)))</f>
        <v>0</v>
      </c>
    </row>
    <row r="990" customFormat="false" ht="12.75" hidden="false" customHeight="false" outlineLevel="0" collapsed="false">
      <c r="B990" s="0" t="n">
        <v>19</v>
      </c>
      <c r="C990" s="15"/>
      <c r="D990" s="15" t="n">
        <f aca="false">SUMIF($B$3:$B$970,$B990,$D$3:$D$970)/COUNTIF($B$3:$B$970,$B990)</f>
        <v>86.9519047619048</v>
      </c>
      <c r="E990" s="47" t="n">
        <f aca="true">STDEV(OFFSET($B$2,MATCH($B990,$B$3:$B$970,0),3):OFFSET($B$2,MATCH($B990+1,$B$3:$B$970,0)-1,3))*SQRT(trade_day)</f>
        <v>9.63158095270465</v>
      </c>
      <c r="F990" s="47" t="n">
        <f aca="false">SUMIF($B$3:$B$970,$B990,$F$3:$F$970)/COUNTIF($B$3:$B$970,$B990)</f>
        <v>9.27827642330366</v>
      </c>
      <c r="G990" s="0" t="n">
        <v>19</v>
      </c>
      <c r="H990" s="111" t="n">
        <f aca="false">SUMIF($B$3:$B$970,$G990,H$3:H$970)/COUNTIF($B$3:$B$970,$G990)</f>
        <v>0</v>
      </c>
      <c r="I990" s="111" t="n">
        <f aca="false">SUMIF($B$3:$B$970,$G990,I$3:I$970)/COUNTIF($B$3:$B$970,$G990)</f>
        <v>0.119047619047619</v>
      </c>
      <c r="J990" s="111" t="n">
        <f aca="false">SUMIF($B$3:$B$970,$G990,J$3:J$970)/COUNTIF($B$3:$B$970,$G990)</f>
        <v>0.785714285714286</v>
      </c>
      <c r="K990" s="111" t="n">
        <f aca="false">SUMIF($B$3:$B$970,$G990,K$3:K$970)/COUNTIF($B$3:$B$970,$G990)</f>
        <v>1.84666666666667</v>
      </c>
      <c r="L990" s="111" t="n">
        <f aca="false">SUMIF($B$3:$B$970,$G990,L$3:L$970)/COUNTIF($B$3:$B$970,$G990)</f>
        <v>3.75666666666667</v>
      </c>
      <c r="M990" s="111" t="n">
        <f aca="false">SUMIF($B$3:$B$970,$G990,M$3:M$970)/COUNTIF($B$3:$B$970,$G990)</f>
        <v>8.95476190476191</v>
      </c>
      <c r="N990" s="111" t="n">
        <f aca="false">SUMIF($B$3:$B$970,$G990,N$3:N$970)/COUNTIF($B$3:$B$970,$G990)</f>
        <v>66.9519047619048</v>
      </c>
      <c r="O990" s="111" t="n">
        <f aca="false">SUMIF($B$3:$B$970,$G990,O$3:O$970)/COUNTIF($B$3:$B$970,$G990)</f>
        <v>62.0709523809524</v>
      </c>
      <c r="P990" s="111" t="n">
        <f aca="false">SUMIF($B$3:$B$970,$G990,P$3:P$970)/COUNTIF($B$3:$B$970,$G990)</f>
        <v>57.7376190476191</v>
      </c>
      <c r="Q990" s="111" t="n">
        <f aca="false">SUMIF($B$3:$B$970,$G990,Q$3:Q$970)/COUNTIF($B$3:$B$970,$G990)</f>
        <v>53.7985714285714</v>
      </c>
      <c r="R990" s="111" t="n">
        <f aca="false">SUMIF($B$3:$B$970,$G990,R$3:R$970)/COUNTIF($B$3:$B$970,$G990)</f>
        <v>50.7085714285714</v>
      </c>
      <c r="S990" s="111" t="n">
        <f aca="false">SUMIF($B$3:$B$970,$G990,S$3:S$970)/COUNTIF($B$3:$B$970,$G990)</f>
        <v>45.9066666666667</v>
      </c>
      <c r="T990" s="111" t="n">
        <f aca="false">SUMIF($B$3:$B$970,$G990,T$3:T$970)/COUNTIF($B$3:$B$970,$G990)</f>
        <v>24.7161866666667</v>
      </c>
      <c r="U990" s="0" t="n">
        <v>19</v>
      </c>
      <c r="W990" s="15" t="n">
        <f aca="false">SUMIF($U$3:$U$970,$U990,$W$3:$W$970)/COUNTIF($U$3:$U$970,$U990)</f>
        <v>36.6141134763192</v>
      </c>
      <c r="X990" s="47" t="e">
        <f aca="true">CORREL(OFFSET($B$2,MATCH($B990,$B$259:$B$970,0),4):OFFSET($B$2,MATCH($B990+1,$B$259:$B$970,0)-1,4),OFFSET($U$2,MATCH($U990,$U$259:$U$970,0),3):OFFSET($U$2,MATCH($U990+1,$U$259:$U$970,0)-1,3))</f>
        <v>#VALUE!</v>
      </c>
      <c r="Y990" s="47" t="n">
        <f aca="true">CORREL(OFFSET($B$2,MATCH($B990,$B$259:$B$970,0),2):OFFSET($B$2,MATCH($B990+1,$B$259:$B$970,0)-1,2),OFFSET($U$2,MATCH($U990,$U$259:$U$970,0),1):OFFSET($U$2,MATCH($U990+1,$U$259:$U$970,0)-1,1))</f>
        <v>-0.282243861657905</v>
      </c>
      <c r="Z990" s="0" t="n">
        <f aca="false">B990</f>
        <v>19</v>
      </c>
      <c r="AA990" s="103" t="n">
        <f aca="false">IF(AA$1="P",MAX(0,AA$2-$D990),IF(AA$1="C",MAX(0,$D990-AA$2)))</f>
        <v>0</v>
      </c>
      <c r="AB990" s="103" t="n">
        <f aca="false">IF(AB$1="P",MAX(0,AB$2-$D990),IF(AB$1="C",MAX(0,$D990-AB$2)))</f>
        <v>0</v>
      </c>
      <c r="AC990" s="103" t="n">
        <f aca="false">IF(AC$1="P",MAX(0,AC$2-$D990),IF(AC$1="C",MAX(0,$D990-AC$2)))</f>
        <v>0</v>
      </c>
      <c r="AD990" s="103" t="n">
        <f aca="false">IF(AD$1="P",MAX(0,AD$2-$D990),IF(AD$1="C",MAX(0,$D990-AD$2)))</f>
        <v>0</v>
      </c>
      <c r="AE990" s="103" t="n">
        <f aca="false">IF(AE$1="P",MAX(0,AE$2-$D990),IF(AE$1="C",MAX(0,$D990-AE$2)))</f>
        <v>0</v>
      </c>
      <c r="AF990" s="103" t="n">
        <f aca="false">IF(AF$1="P",MAX(0,AF$2-$D990),IF(AF$1="C",MAX(0,$D990-AF$2)))</f>
        <v>0</v>
      </c>
      <c r="AG990" s="103" t="n">
        <f aca="false">IF(AG$1="P",MAX(0,AG$2-$D990),IF(AG$1="C",MAX(0,$D990-AG$2)))</f>
        <v>66.9519047619048</v>
      </c>
      <c r="AH990" s="103" t="n">
        <f aca="false">IF(AH$1="P",MAX(0,AH$2-$D990),IF(AH$1="C",MAX(0,$D990-AH$2)))</f>
        <v>61.9519047619048</v>
      </c>
      <c r="AI990" s="103" t="n">
        <f aca="false">IF(AI$1="P",MAX(0,AI$2-$D990),IF(AI$1="C",MAX(0,$D990-AI$2)))</f>
        <v>56.9519047619048</v>
      </c>
      <c r="AJ990" s="103" t="n">
        <f aca="false">IF(AJ$1="P",MAX(0,AJ$2-$D990),IF(AJ$1="C",MAX(0,$D990-AJ$2)))</f>
        <v>51.9519047619048</v>
      </c>
      <c r="AK990" s="103" t="n">
        <f aca="false">IF(AK$1="P",MAX(0,AK$2-$D990),IF(AK$1="C",MAX(0,$D990-AK$2)))</f>
        <v>46.9519047619048</v>
      </c>
      <c r="AL990" s="103" t="n">
        <f aca="false">IF(AL$1="P",MAX(0,AL$2-$D990),IF(AL$1="C",MAX(0,$D990-AL$2)))</f>
        <v>36.9519047619048</v>
      </c>
    </row>
    <row r="991" customFormat="false" ht="12.75" hidden="false" customHeight="false" outlineLevel="0" collapsed="false">
      <c r="B991" s="0" t="n">
        <v>20</v>
      </c>
      <c r="C991" s="15"/>
      <c r="D991" s="15" t="n">
        <f aca="false">SUMIF($B$3:$B$970,$B991,$D$3:$D$970)/COUNTIF($B$3:$B$970,$B991)</f>
        <v>41.7472727272727</v>
      </c>
      <c r="E991" s="47" t="n">
        <f aca="true">STDEV(OFFSET($B$2,MATCH($B991,$B$3:$B$970,0),3):OFFSET($B$2,MATCH($B991+1,$B$3:$B$970,0)-1,3))*SQRT(trade_day)</f>
        <v>5.98074317075186</v>
      </c>
      <c r="F991" s="47" t="n">
        <f aca="false">SUMIF($B$3:$B$970,$B991,$F$3:$F$970)/COUNTIF($B$3:$B$970,$B991)</f>
        <v>6.85209505218479</v>
      </c>
      <c r="G991" s="0" t="n">
        <v>20</v>
      </c>
      <c r="H991" s="111" t="n">
        <f aca="false">SUMIF($B$3:$B$970,$G991,H$3:H$970)/COUNTIF($B$3:$B$970,$G991)</f>
        <v>0</v>
      </c>
      <c r="I991" s="111" t="n">
        <f aca="false">SUMIF($B$3:$B$970,$G991,I$3:I$970)/COUNTIF($B$3:$B$970,$G991)</f>
        <v>0</v>
      </c>
      <c r="J991" s="111" t="n">
        <f aca="false">SUMIF($B$3:$B$970,$G991,J$3:J$970)/COUNTIF($B$3:$B$970,$G991)</f>
        <v>0.257727272727273</v>
      </c>
      <c r="K991" s="111" t="n">
        <f aca="false">SUMIF($B$3:$B$970,$G991,K$3:K$970)/COUNTIF($B$3:$B$970,$G991)</f>
        <v>2.80863636363636</v>
      </c>
      <c r="L991" s="111" t="n">
        <f aca="false">SUMIF($B$3:$B$970,$G991,L$3:L$970)/COUNTIF($B$3:$B$970,$G991)</f>
        <v>6.48363636363636</v>
      </c>
      <c r="M991" s="111" t="n">
        <f aca="false">SUMIF($B$3:$B$970,$G991,M$3:M$970)/COUNTIF($B$3:$B$970,$G991)</f>
        <v>14.6654545454545</v>
      </c>
      <c r="N991" s="111" t="n">
        <f aca="false">SUMIF($B$3:$B$970,$G991,N$3:N$970)/COUNTIF($B$3:$B$970,$G991)</f>
        <v>21.7472727272727</v>
      </c>
      <c r="O991" s="111" t="n">
        <f aca="false">SUMIF($B$3:$B$970,$G991,O$3:O$970)/COUNTIF($B$3:$B$970,$G991)</f>
        <v>16.7472727272727</v>
      </c>
      <c r="P991" s="111" t="n">
        <f aca="false">SUMIF($B$3:$B$970,$G991,P$3:P$970)/COUNTIF($B$3:$B$970,$G991)</f>
        <v>12.005</v>
      </c>
      <c r="Q991" s="111" t="n">
        <f aca="false">SUMIF($B$3:$B$970,$G991,Q$3:Q$970)/COUNTIF($B$3:$B$970,$G991)</f>
        <v>9.55590909090909</v>
      </c>
      <c r="R991" s="111" t="n">
        <f aca="false">SUMIF($B$3:$B$970,$G991,R$3:R$970)/COUNTIF($B$3:$B$970,$G991)</f>
        <v>8.23090909090909</v>
      </c>
      <c r="S991" s="111" t="n">
        <f aca="false">SUMIF($B$3:$B$970,$G991,S$3:S$970)/COUNTIF($B$3:$B$970,$G991)</f>
        <v>6.41272727272727</v>
      </c>
      <c r="T991" s="111" t="n">
        <f aca="false">SUMIF($B$3:$B$970,$G991,T$3:T$970)/COUNTIF($B$3:$B$970,$G991)</f>
        <v>0</v>
      </c>
      <c r="U991" s="0" t="n">
        <v>20</v>
      </c>
      <c r="W991" s="15" t="n">
        <f aca="false">SUMIF($U$3:$U$970,$U991,$W$3:$W$970)/COUNTIF($U$3:$U$970,$U991)</f>
        <v>15.2035738242504</v>
      </c>
      <c r="X991" s="47" t="e">
        <f aca="true">CORREL(OFFSET($B$2,MATCH($B991,$B$259:$B$970,0),4):OFFSET($B$2,MATCH($B991+1,$B$259:$B$970,0)-1,4),OFFSET($U$2,MATCH($U991,$U$259:$U$970,0),3):OFFSET($U$2,MATCH($U991+1,$U$259:$U$970,0)-1,3))</f>
        <v>#VALUE!</v>
      </c>
      <c r="Y991" s="47" t="n">
        <f aca="true">CORREL(OFFSET($B$2,MATCH($B991,$B$259:$B$970,0),2):OFFSET($B$2,MATCH($B991+1,$B$259:$B$970,0)-1,2),OFFSET($U$2,MATCH($U991,$U$259:$U$970,0),1):OFFSET($U$2,MATCH($U991+1,$U$259:$U$970,0)-1,1))</f>
        <v>-0.0814484677826305</v>
      </c>
      <c r="Z991" s="0" t="n">
        <f aca="false">B991</f>
        <v>20</v>
      </c>
      <c r="AA991" s="103" t="n">
        <f aca="false">IF(AA$1="P",MAX(0,AA$2-$D991),IF(AA$1="C",MAX(0,$D991-AA$2)))</f>
        <v>0</v>
      </c>
      <c r="AB991" s="103" t="n">
        <f aca="false">IF(AB$1="P",MAX(0,AB$2-$D991),IF(AB$1="C",MAX(0,$D991-AB$2)))</f>
        <v>0</v>
      </c>
      <c r="AC991" s="103" t="n">
        <f aca="false">IF(AC$1="P",MAX(0,AC$2-$D991),IF(AC$1="C",MAX(0,$D991-AC$2)))</f>
        <v>0</v>
      </c>
      <c r="AD991" s="103" t="n">
        <f aca="false">IF(AD$1="P",MAX(0,AD$2-$D991),IF(AD$1="C",MAX(0,$D991-AD$2)))</f>
        <v>0</v>
      </c>
      <c r="AE991" s="103" t="n">
        <f aca="false">IF(AE$1="P",MAX(0,AE$2-$D991),IF(AE$1="C",MAX(0,$D991-AE$2)))</f>
        <v>0</v>
      </c>
      <c r="AF991" s="103" t="n">
        <f aca="false">IF(AF$1="P",MAX(0,AF$2-$D991),IF(AF$1="C",MAX(0,$D991-AF$2)))</f>
        <v>8.25272727272727</v>
      </c>
      <c r="AG991" s="103" t="n">
        <f aca="false">IF(AG$1="P",MAX(0,AG$2-$D991),IF(AG$1="C",MAX(0,$D991-AG$2)))</f>
        <v>21.7472727272727</v>
      </c>
      <c r="AH991" s="103" t="n">
        <f aca="false">IF(AH$1="P",MAX(0,AH$2-$D991),IF(AH$1="C",MAX(0,$D991-AH$2)))</f>
        <v>16.7472727272727</v>
      </c>
      <c r="AI991" s="103" t="n">
        <f aca="false">IF(AI$1="P",MAX(0,AI$2-$D991),IF(AI$1="C",MAX(0,$D991-AI$2)))</f>
        <v>11.7472727272727</v>
      </c>
      <c r="AJ991" s="103" t="n">
        <f aca="false">IF(AJ$1="P",MAX(0,AJ$2-$D991),IF(AJ$1="C",MAX(0,$D991-AJ$2)))</f>
        <v>6.74727272727273</v>
      </c>
      <c r="AK991" s="103" t="n">
        <f aca="false">IF(AK$1="P",MAX(0,AK$2-$D991),IF(AK$1="C",MAX(0,$D991-AK$2)))</f>
        <v>1.74727272727273</v>
      </c>
      <c r="AL991" s="103" t="n">
        <f aca="false">IF(AL$1="P",MAX(0,AL$2-$D991),IF(AL$1="C",MAX(0,$D991-AL$2)))</f>
        <v>0</v>
      </c>
    </row>
    <row r="992" customFormat="false" ht="12.75" hidden="false" customHeight="false" outlineLevel="0" collapsed="false">
      <c r="B992" s="0" t="n">
        <v>21</v>
      </c>
      <c r="C992" s="15"/>
      <c r="D992" s="15" t="n">
        <f aca="false">SUMIF($B$3:$B$970,$B992,$D$3:$D$970)/COUNTIF($B$3:$B$970,$B992)</f>
        <v>26.5761904761905</v>
      </c>
      <c r="E992" s="47" t="n">
        <f aca="true">STDEV(OFFSET($B$2,MATCH($B992,$B$3:$B$970,0),3):OFFSET($B$2,MATCH($B992+1,$B$3:$B$970,0)-1,3))*SQRT(trade_day)</f>
        <v>1.54412531650377</v>
      </c>
      <c r="F992" s="47" t="n">
        <f aca="false">SUMIF($B$3:$B$970,$B992,$F$3:$F$970)/COUNTIF($B$3:$B$970,$B992)</f>
        <v>1.53040830592052</v>
      </c>
      <c r="G992" s="0" t="n">
        <v>21</v>
      </c>
      <c r="H992" s="110" t="n">
        <f aca="false">SUMIF($B$3:$B$970,$G992,H$3:H$970)/COUNTIF($B$3:$B$970,$G992)</f>
        <v>0</v>
      </c>
      <c r="I992" s="110" t="n">
        <f aca="false">SUMIF($B$3:$B$970,$G992,I$3:I$970)/COUNTIF($B$3:$B$970,$G992)</f>
        <v>0.377619047619048</v>
      </c>
      <c r="J992" s="110" t="n">
        <f aca="false">SUMIF($B$3:$B$970,$G992,J$3:J$970)/COUNTIF($B$3:$B$970,$G992)</f>
        <v>3.80714285714286</v>
      </c>
      <c r="K992" s="110" t="n">
        <f aca="false">SUMIF($B$3:$B$970,$G992,K$3:K$970)/COUNTIF($B$3:$B$970,$G992)</f>
        <v>8.54523809523809</v>
      </c>
      <c r="L992" s="110" t="n">
        <f aca="false">SUMIF($B$3:$B$970,$G992,L$3:L$970)/COUNTIF($B$3:$B$970,$G992)</f>
        <v>13.4238095238095</v>
      </c>
      <c r="M992" s="110" t="n">
        <f aca="false">SUMIF($B$3:$B$970,$G992,M$3:M$970)/COUNTIF($B$3:$B$970,$G992)</f>
        <v>23.4238095238095</v>
      </c>
      <c r="N992" s="110" t="n">
        <f aca="false">SUMIF($B$3:$B$970,$G992,N$3:N$970)/COUNTIF($B$3:$B$970,$G992)</f>
        <v>6.57619047619048</v>
      </c>
      <c r="O992" s="110" t="n">
        <f aca="false">SUMIF($B$3:$B$970,$G992,O$3:O$970)/COUNTIF($B$3:$B$970,$G992)</f>
        <v>1.95380952380952</v>
      </c>
      <c r="P992" s="110" t="n">
        <f aca="false">SUMIF($B$3:$B$970,$G992,P$3:P$970)/COUNTIF($B$3:$B$970,$G992)</f>
        <v>0.383333333333333</v>
      </c>
      <c r="Q992" s="110" t="n">
        <f aca="false">SUMIF($B$3:$B$970,$G992,Q$3:Q$970)/COUNTIF($B$3:$B$970,$G992)</f>
        <v>0.121428571428571</v>
      </c>
      <c r="R992" s="110" t="n">
        <f aca="false">SUMIF($B$3:$B$970,$G992,R$3:R$970)/COUNTIF($B$3:$B$970,$G992)</f>
        <v>0</v>
      </c>
      <c r="S992" s="110" t="n">
        <f aca="false">SUMIF($B$3:$B$970,$G992,S$3:S$970)/COUNTIF($B$3:$B$970,$G992)</f>
        <v>0</v>
      </c>
      <c r="T992" s="110" t="n">
        <f aca="false">SUMIF($B$3:$B$970,$G992,T$3:T$970)/COUNTIF($B$3:$B$970,$G992)</f>
        <v>0</v>
      </c>
      <c r="U992" s="0" t="n">
        <v>21</v>
      </c>
      <c r="W992" s="15" t="n">
        <f aca="false">SUMIF($U$3:$U$970,$U992,$W$3:$W$970)/COUNTIF($U$3:$U$970,$U992)</f>
        <v>10.3291629775264</v>
      </c>
      <c r="X992" s="47" t="e">
        <f aca="true">CORREL(OFFSET($B$2,MATCH($B992,$B$259:$B$970,0),4):OFFSET($B$2,MATCH($B992+1,$B$259:$B$970,0)-1,4),OFFSET($U$2,MATCH($U992,$U$259:$U$970,0),3):OFFSET($U$2,MATCH($U992+1,$U$259:$U$970,0)-1,3))</f>
        <v>#VALUE!</v>
      </c>
      <c r="Y992" s="47" t="n">
        <f aca="true">CORREL(OFFSET($B$2,MATCH($B992,$B$259:$B$970,0),2):OFFSET($B$2,MATCH($B992+1,$B$259:$B$970,0)-1,2),OFFSET($U$2,MATCH($U992,$U$259:$U$970,0),1):OFFSET($U$2,MATCH($U992+1,$U$259:$U$970,0)-1,1))</f>
        <v>-0.0320301207613061</v>
      </c>
      <c r="Z992" s="0" t="n">
        <f aca="false">B992</f>
        <v>21</v>
      </c>
      <c r="AA992" s="103" t="n">
        <f aca="false">IF(AA$1="P",MAX(0,AA$2-$D992),IF(AA$1="C",MAX(0,$D992-AA$2)))</f>
        <v>0</v>
      </c>
      <c r="AB992" s="103" t="n">
        <f aca="false">IF(AB$1="P",MAX(0,AB$2-$D992),IF(AB$1="C",MAX(0,$D992-AB$2)))</f>
        <v>0</v>
      </c>
      <c r="AC992" s="103" t="n">
        <f aca="false">IF(AC$1="P",MAX(0,AC$2-$D992),IF(AC$1="C",MAX(0,$D992-AC$2)))</f>
        <v>3.42380952380952</v>
      </c>
      <c r="AD992" s="103" t="n">
        <f aca="false">IF(AD$1="P",MAX(0,AD$2-$D992),IF(AD$1="C",MAX(0,$D992-AD$2)))</f>
        <v>8.42380952380952</v>
      </c>
      <c r="AE992" s="103" t="n">
        <f aca="false">IF(AE$1="P",MAX(0,AE$2-$D992),IF(AE$1="C",MAX(0,$D992-AE$2)))</f>
        <v>13.4238095238095</v>
      </c>
      <c r="AF992" s="103" t="n">
        <f aca="false">IF(AF$1="P",MAX(0,AF$2-$D992),IF(AF$1="C",MAX(0,$D992-AF$2)))</f>
        <v>23.4238095238095</v>
      </c>
      <c r="AG992" s="103" t="n">
        <f aca="false">IF(AG$1="P",MAX(0,AG$2-$D992),IF(AG$1="C",MAX(0,$D992-AG$2)))</f>
        <v>6.57619047619048</v>
      </c>
      <c r="AH992" s="103" t="n">
        <f aca="false">IF(AH$1="P",MAX(0,AH$2-$D992),IF(AH$1="C",MAX(0,$D992-AH$2)))</f>
        <v>1.57619047619048</v>
      </c>
      <c r="AI992" s="103" t="n">
        <f aca="false">IF(AI$1="P",MAX(0,AI$2-$D992),IF(AI$1="C",MAX(0,$D992-AI$2)))</f>
        <v>0</v>
      </c>
      <c r="AJ992" s="103" t="n">
        <f aca="false">IF(AJ$1="P",MAX(0,AJ$2-$D992),IF(AJ$1="C",MAX(0,$D992-AJ$2)))</f>
        <v>0</v>
      </c>
      <c r="AK992" s="103" t="n">
        <f aca="false">IF(AK$1="P",MAX(0,AK$2-$D992),IF(AK$1="C",MAX(0,$D992-AK$2)))</f>
        <v>0</v>
      </c>
      <c r="AL992" s="103" t="n">
        <f aca="false">IF(AL$1="P",MAX(0,AL$2-$D992),IF(AL$1="C",MAX(0,$D992-AL$2)))</f>
        <v>0</v>
      </c>
    </row>
    <row r="993" customFormat="false" ht="12.75" hidden="false" customHeight="false" outlineLevel="0" collapsed="false">
      <c r="B993" s="0" t="n">
        <v>22</v>
      </c>
      <c r="C993" s="15"/>
      <c r="D993" s="15" t="n">
        <f aca="false">SUMIF($B$3:$B$970,$B993,$D$3:$D$970)/COUNTIF($B$3:$B$970,$B993)</f>
        <v>25.2028571428571</v>
      </c>
      <c r="E993" s="47" t="n">
        <f aca="true">STDEV(OFFSET($B$2,MATCH($B993,$B$3:$B$970,0),3):OFFSET($B$2,MATCH($B993+1,$B$3:$B$970,0)-1,3))*SQRT(trade_day)</f>
        <v>0.450361856223173</v>
      </c>
      <c r="F993" s="47" t="n">
        <f aca="false">SUMIF($B$3:$B$970,$B993,$F$3:$F$970)/COUNTIF($B$3:$B$970,$B993)</f>
        <v>0.548059323697236</v>
      </c>
      <c r="G993" s="0" t="n">
        <v>22</v>
      </c>
      <c r="H993" s="110" t="n">
        <f aca="false">SUMIF($B$3:$B$970,$G993,H$3:H$970)/COUNTIF($B$3:$B$970,$G993)</f>
        <v>0</v>
      </c>
      <c r="I993" s="110" t="n">
        <f aca="false">SUMIF($B$3:$B$970,$G993,I$3:I$970)/COUNTIF($B$3:$B$970,$G993)</f>
        <v>0.358095238095238</v>
      </c>
      <c r="J993" s="110" t="n">
        <f aca="false">SUMIF($B$3:$B$970,$G993,J$3:J$970)/COUNTIF($B$3:$B$970,$G993)</f>
        <v>4.79714285714286</v>
      </c>
      <c r="K993" s="110" t="n">
        <f aca="false">SUMIF($B$3:$B$970,$G993,K$3:K$970)/COUNTIF($B$3:$B$970,$G993)</f>
        <v>9.79714285714286</v>
      </c>
      <c r="L993" s="110" t="n">
        <f aca="false">SUMIF($B$3:$B$970,$G993,L$3:L$970)/COUNTIF($B$3:$B$970,$G993)</f>
        <v>14.7971428571429</v>
      </c>
      <c r="M993" s="110" t="n">
        <f aca="false">SUMIF($B$3:$B$970,$G993,M$3:M$970)/COUNTIF($B$3:$B$970,$G993)</f>
        <v>24.7971428571429</v>
      </c>
      <c r="N993" s="110" t="n">
        <f aca="false">SUMIF($B$3:$B$970,$G993,N$3:N$970)/COUNTIF($B$3:$B$970,$G993)</f>
        <v>5.20285714285714</v>
      </c>
      <c r="O993" s="110" t="n">
        <f aca="false">SUMIF($B$3:$B$970,$G993,O$3:O$970)/COUNTIF($B$3:$B$970,$G993)</f>
        <v>0.560952380952381</v>
      </c>
      <c r="P993" s="110" t="n">
        <f aca="false">SUMIF($B$3:$B$970,$G993,P$3:P$970)/COUNTIF($B$3:$B$970,$G993)</f>
        <v>0</v>
      </c>
      <c r="Q993" s="110" t="n">
        <f aca="false">SUMIF($B$3:$B$970,$G993,Q$3:Q$970)/COUNTIF($B$3:$B$970,$G993)</f>
        <v>0</v>
      </c>
      <c r="R993" s="110" t="n">
        <f aca="false">SUMIF($B$3:$B$970,$G993,R$3:R$970)/COUNTIF($B$3:$B$970,$G993)</f>
        <v>0</v>
      </c>
      <c r="S993" s="110" t="n">
        <f aca="false">SUMIF($B$3:$B$970,$G993,S$3:S$970)/COUNTIF($B$3:$B$970,$G993)</f>
        <v>0</v>
      </c>
      <c r="T993" s="110" t="n">
        <f aca="false">SUMIF($B$3:$B$970,$G993,T$3:T$970)/COUNTIF($B$3:$B$970,$G993)</f>
        <v>0</v>
      </c>
      <c r="U993" s="0" t="n">
        <v>22</v>
      </c>
      <c r="W993" s="15" t="n">
        <f aca="false">SUMIF($U$3:$U$970,$U993,$W$3:$W$970)/COUNTIF($U$3:$U$970,$U993)</f>
        <v>9.35241312679635</v>
      </c>
      <c r="X993" s="47" t="e">
        <f aca="true">CORREL(OFFSET($B$2,MATCH($B993,$B$259:$B$970,0),4):OFFSET($B$2,MATCH($B993+1,$B$259:$B$970,0)-1,4),OFFSET($U$2,MATCH($U993,$U$259:$U$970,0),3):OFFSET($U$2,MATCH($U993+1,$U$259:$U$970,0)-1,3))</f>
        <v>#VALUE!</v>
      </c>
      <c r="Y993" s="47" t="n">
        <f aca="true">CORREL(OFFSET($B$2,MATCH($B993,$B$259:$B$970,0),2):OFFSET($B$2,MATCH($B993+1,$B$259:$B$970,0)-1,2),OFFSET($U$2,MATCH($U993,$U$259:$U$970,0),1):OFFSET($U$2,MATCH($U993+1,$U$259:$U$970,0)-1,1))</f>
        <v>0.310797467391275</v>
      </c>
      <c r="Z993" s="0" t="n">
        <f aca="false">B993</f>
        <v>22</v>
      </c>
      <c r="AA993" s="103" t="n">
        <f aca="false">IF(AA$1="P",MAX(0,AA$2-$D993),IF(AA$1="C",MAX(0,$D993-AA$2)))</f>
        <v>0</v>
      </c>
      <c r="AB993" s="103" t="n">
        <f aca="false">IF(AB$1="P",MAX(0,AB$2-$D993),IF(AB$1="C",MAX(0,$D993-AB$2)))</f>
        <v>0</v>
      </c>
      <c r="AC993" s="103" t="n">
        <f aca="false">IF(AC$1="P",MAX(0,AC$2-$D993),IF(AC$1="C",MAX(0,$D993-AC$2)))</f>
        <v>4.79714285714286</v>
      </c>
      <c r="AD993" s="103" t="n">
        <f aca="false">IF(AD$1="P",MAX(0,AD$2-$D993),IF(AD$1="C",MAX(0,$D993-AD$2)))</f>
        <v>9.79714285714286</v>
      </c>
      <c r="AE993" s="103" t="n">
        <f aca="false">IF(AE$1="P",MAX(0,AE$2-$D993),IF(AE$1="C",MAX(0,$D993-AE$2)))</f>
        <v>14.7971428571429</v>
      </c>
      <c r="AF993" s="103" t="n">
        <f aca="false">IF(AF$1="P",MAX(0,AF$2-$D993),IF(AF$1="C",MAX(0,$D993-AF$2)))</f>
        <v>24.7971428571429</v>
      </c>
      <c r="AG993" s="103" t="n">
        <f aca="false">IF(AG$1="P",MAX(0,AG$2-$D993),IF(AG$1="C",MAX(0,$D993-AG$2)))</f>
        <v>5.20285714285714</v>
      </c>
      <c r="AH993" s="103" t="n">
        <f aca="false">IF(AH$1="P",MAX(0,AH$2-$D993),IF(AH$1="C",MAX(0,$D993-AH$2)))</f>
        <v>0.202857142857141</v>
      </c>
      <c r="AI993" s="103" t="n">
        <f aca="false">IF(AI$1="P",MAX(0,AI$2-$D993),IF(AI$1="C",MAX(0,$D993-AI$2)))</f>
        <v>0</v>
      </c>
      <c r="AJ993" s="103" t="n">
        <f aca="false">IF(AJ$1="P",MAX(0,AJ$2-$D993),IF(AJ$1="C",MAX(0,$D993-AJ$2)))</f>
        <v>0</v>
      </c>
      <c r="AK993" s="103" t="n">
        <f aca="false">IF(AK$1="P",MAX(0,AK$2-$D993),IF(AK$1="C",MAX(0,$D993-AK$2)))</f>
        <v>0</v>
      </c>
      <c r="AL993" s="103" t="n">
        <f aca="false">IF(AL$1="P",MAX(0,AL$2-$D993),IF(AL$1="C",MAX(0,$D993-AL$2)))</f>
        <v>0</v>
      </c>
    </row>
    <row r="994" customFormat="false" ht="12.75" hidden="false" customHeight="false" outlineLevel="0" collapsed="false">
      <c r="B994" s="0" t="n">
        <v>23</v>
      </c>
      <c r="C994" s="15"/>
      <c r="D994" s="15" t="n">
        <f aca="false">SUMIF($B$3:$B$970,$B994,$D$3:$D$970)/COUNTIF($B$3:$B$970,$B994)</f>
        <v>24.2665</v>
      </c>
      <c r="E994" s="47" t="n">
        <f aca="true">STDEV(OFFSET($B$2,MATCH($B994,$B$3:$B$970,0),3):OFFSET($B$2,MATCH($B994+1,$B$3:$B$970,0)-1,3))*SQRT(trade_day)</f>
        <v>0.90808455557227</v>
      </c>
      <c r="F994" s="47" t="n">
        <f aca="false">SUMIF($B$3:$B$970,$B994,$F$3:$F$970)/COUNTIF($B$3:$B$970,$B994)</f>
        <v>0.836193104883525</v>
      </c>
      <c r="G994" s="0" t="n">
        <v>23</v>
      </c>
      <c r="H994" s="110" t="n">
        <f aca="false">SUMIF($B$3:$B$970,$G994,H$3:H$970)/COUNTIF($B$3:$B$970,$G994)</f>
        <v>0</v>
      </c>
      <c r="I994" s="110" t="n">
        <f aca="false">SUMIF($B$3:$B$970,$G994,I$3:I$970)/COUNTIF($B$3:$B$970,$G994)</f>
        <v>1.1775</v>
      </c>
      <c r="J994" s="110" t="n">
        <f aca="false">SUMIF($B$3:$B$970,$G994,J$3:J$970)/COUNTIF($B$3:$B$970,$G994)</f>
        <v>5.7335</v>
      </c>
      <c r="K994" s="110" t="n">
        <f aca="false">SUMIF($B$3:$B$970,$G994,K$3:K$970)/COUNTIF($B$3:$B$970,$G994)</f>
        <v>10.7335</v>
      </c>
      <c r="L994" s="110" t="n">
        <f aca="false">SUMIF($B$3:$B$970,$G994,L$3:L$970)/COUNTIF($B$3:$B$970,$G994)</f>
        <v>15.7335</v>
      </c>
      <c r="M994" s="110" t="n">
        <f aca="false">SUMIF($B$3:$B$970,$G994,M$3:M$970)/COUNTIF($B$3:$B$970,$G994)</f>
        <v>25.7335</v>
      </c>
      <c r="N994" s="110" t="n">
        <f aca="false">SUMIF($B$3:$B$970,$G994,N$3:N$970)/COUNTIF($B$3:$B$970,$G994)</f>
        <v>4.2665</v>
      </c>
      <c r="O994" s="110" t="n">
        <f aca="false">SUMIF($B$3:$B$970,$G994,O$3:O$970)/COUNTIF($B$3:$B$970,$G994)</f>
        <v>0.444</v>
      </c>
      <c r="P994" s="110" t="n">
        <f aca="false">SUMIF($B$3:$B$970,$G994,P$3:P$970)/COUNTIF($B$3:$B$970,$G994)</f>
        <v>0</v>
      </c>
      <c r="Q994" s="110" t="n">
        <f aca="false">SUMIF($B$3:$B$970,$G994,Q$3:Q$970)/COUNTIF($B$3:$B$970,$G994)</f>
        <v>0</v>
      </c>
      <c r="R994" s="110" t="n">
        <f aca="false">SUMIF($B$3:$B$970,$G994,R$3:R$970)/COUNTIF($B$3:$B$970,$G994)</f>
        <v>0</v>
      </c>
      <c r="S994" s="110" t="n">
        <f aca="false">SUMIF($B$3:$B$970,$G994,S$3:S$970)/COUNTIF($B$3:$B$970,$G994)</f>
        <v>0</v>
      </c>
      <c r="T994" s="110" t="n">
        <f aca="false">SUMIF($B$3:$B$970,$G994,T$3:T$970)/COUNTIF($B$3:$B$970,$G994)</f>
        <v>0</v>
      </c>
      <c r="U994" s="0" t="n">
        <v>23</v>
      </c>
      <c r="W994" s="15" t="n">
        <f aca="false">SUMIF($U$3:$U$970,$U994,$W$3:$W$970)/COUNTIF($U$3:$U$970,$U994)</f>
        <v>10.2606863693448</v>
      </c>
      <c r="X994" s="47" t="e">
        <f aca="true">CORREL(OFFSET($B$2,MATCH($B994,$B$259:$B$970,0),4):OFFSET($B$2,MATCH($B994+1,$B$259:$B$970,0)-1,4),OFFSET($U$2,MATCH($U994,$U$259:$U$970,0),3):OFFSET($U$2,MATCH($U994+1,$U$259:$U$970,0)-1,3))</f>
        <v>#VALUE!</v>
      </c>
      <c r="Y994" s="47" t="n">
        <f aca="true">CORREL(OFFSET($B$2,MATCH($B994,$B$259:$B$970,0),2):OFFSET($B$2,MATCH($B994+1,$B$259:$B$970,0)-1,2),OFFSET($U$2,MATCH($U994,$U$259:$U$970,0),1):OFFSET($U$2,MATCH($U994+1,$U$259:$U$970,0)-1,1))</f>
        <v>0.158466538166892</v>
      </c>
      <c r="Z994" s="0" t="n">
        <f aca="false">B994</f>
        <v>23</v>
      </c>
      <c r="AA994" s="103" t="n">
        <f aca="false">IF(AA$1="P",MAX(0,AA$2-$D994),IF(AA$1="C",MAX(0,$D994-AA$2)))</f>
        <v>0</v>
      </c>
      <c r="AB994" s="103" t="n">
        <f aca="false">IF(AB$1="P",MAX(0,AB$2-$D994),IF(AB$1="C",MAX(0,$D994-AB$2)))</f>
        <v>0.733499999999999</v>
      </c>
      <c r="AC994" s="103" t="n">
        <f aca="false">IF(AC$1="P",MAX(0,AC$2-$D994),IF(AC$1="C",MAX(0,$D994-AC$2)))</f>
        <v>5.7335</v>
      </c>
      <c r="AD994" s="103" t="n">
        <f aca="false">IF(AD$1="P",MAX(0,AD$2-$D994),IF(AD$1="C",MAX(0,$D994-AD$2)))</f>
        <v>10.7335</v>
      </c>
      <c r="AE994" s="103" t="n">
        <f aca="false">IF(AE$1="P",MAX(0,AE$2-$D994),IF(AE$1="C",MAX(0,$D994-AE$2)))</f>
        <v>15.7335</v>
      </c>
      <c r="AF994" s="103" t="n">
        <f aca="false">IF(AF$1="P",MAX(0,AF$2-$D994),IF(AF$1="C",MAX(0,$D994-AF$2)))</f>
        <v>25.7335</v>
      </c>
      <c r="AG994" s="103" t="n">
        <f aca="false">IF(AG$1="P",MAX(0,AG$2-$D994),IF(AG$1="C",MAX(0,$D994-AG$2)))</f>
        <v>4.2665</v>
      </c>
      <c r="AH994" s="103" t="n">
        <f aca="false">IF(AH$1="P",MAX(0,AH$2-$D994),IF(AH$1="C",MAX(0,$D994-AH$2)))</f>
        <v>0</v>
      </c>
      <c r="AI994" s="103" t="n">
        <f aca="false">IF(AI$1="P",MAX(0,AI$2-$D994),IF(AI$1="C",MAX(0,$D994-AI$2)))</f>
        <v>0</v>
      </c>
      <c r="AJ994" s="103" t="n">
        <f aca="false">IF(AJ$1="P",MAX(0,AJ$2-$D994),IF(AJ$1="C",MAX(0,$D994-AJ$2)))</f>
        <v>0</v>
      </c>
      <c r="AK994" s="103" t="n">
        <f aca="false">IF(AK$1="P",MAX(0,AK$2-$D994),IF(AK$1="C",MAX(0,$D994-AK$2)))</f>
        <v>0</v>
      </c>
      <c r="AL994" s="103" t="n">
        <f aca="false">IF(AL$1="P",MAX(0,AL$2-$D994),IF(AL$1="C",MAX(0,$D994-AL$2)))</f>
        <v>0</v>
      </c>
    </row>
    <row r="995" customFormat="false" ht="12.75" hidden="false" customHeight="false" outlineLevel="0" collapsed="false">
      <c r="B995" s="0" t="n">
        <v>24</v>
      </c>
      <c r="C995" s="15"/>
      <c r="D995" s="15" t="n">
        <f aca="false">SUMIF($B$3:$B$970,$B995,$D$3:$D$970)/COUNTIF($B$3:$B$970,$B995)</f>
        <v>24.1390476190476</v>
      </c>
      <c r="E995" s="47" t="n">
        <f aca="true">STDEV(OFFSET($B$2,MATCH($B995,$B$3:$B$970,0),3):OFFSET($B$2,MATCH($B995+1,$B$3:$B$970,0)-1,3))*SQRT(trade_day)</f>
        <v>1.60311259528449</v>
      </c>
      <c r="F995" s="47" t="n">
        <f aca="false">SUMIF($B$3:$B$970,$B995,$F$3:$F$970)/COUNTIF($B$3:$B$970,$B995)</f>
        <v>1.33895313760338</v>
      </c>
      <c r="G995" s="0" t="n">
        <v>24</v>
      </c>
      <c r="H995" s="110" t="n">
        <f aca="false">SUMIF($B$3:$B$970,$G995,H$3:H$970)/COUNTIF($B$3:$B$970,$G995)</f>
        <v>0</v>
      </c>
      <c r="I995" s="110" t="n">
        <f aca="false">SUMIF($B$3:$B$970,$G995,I$3:I$970)/COUNTIF($B$3:$B$970,$G995)</f>
        <v>1.67380952380952</v>
      </c>
      <c r="J995" s="110" t="n">
        <f aca="false">SUMIF($B$3:$B$970,$G995,J$3:J$970)/COUNTIF($B$3:$B$970,$G995)</f>
        <v>5.90857142857143</v>
      </c>
      <c r="K995" s="110" t="n">
        <f aca="false">SUMIF($B$3:$B$970,$G995,K$3:K$970)/COUNTIF($B$3:$B$970,$G995)</f>
        <v>10.8609523809524</v>
      </c>
      <c r="L995" s="110" t="n">
        <f aca="false">SUMIF($B$3:$B$970,$G995,L$3:L$970)/COUNTIF($B$3:$B$970,$G995)</f>
        <v>15.8609523809524</v>
      </c>
      <c r="M995" s="110" t="n">
        <f aca="false">SUMIF($B$3:$B$970,$G995,M$3:M$970)/COUNTIF($B$3:$B$970,$G995)</f>
        <v>25.8609523809524</v>
      </c>
      <c r="N995" s="110" t="n">
        <f aca="false">SUMIF($B$3:$B$970,$G995,N$3:N$970)/COUNTIF($B$3:$B$970,$G995)</f>
        <v>4.13904761904762</v>
      </c>
      <c r="O995" s="110" t="n">
        <f aca="false">SUMIF($B$3:$B$970,$G995,O$3:O$970)/COUNTIF($B$3:$B$970,$G995)</f>
        <v>0.812857142857143</v>
      </c>
      <c r="P995" s="110" t="n">
        <f aca="false">SUMIF($B$3:$B$970,$G995,P$3:P$970)/COUNTIF($B$3:$B$970,$G995)</f>
        <v>0.0476190476190476</v>
      </c>
      <c r="Q995" s="110" t="n">
        <f aca="false">SUMIF($B$3:$B$970,$G995,Q$3:Q$970)/COUNTIF($B$3:$B$970,$G995)</f>
        <v>0</v>
      </c>
      <c r="R995" s="110" t="n">
        <f aca="false">SUMIF($B$3:$B$970,$G995,R$3:R$970)/COUNTIF($B$3:$B$970,$G995)</f>
        <v>0</v>
      </c>
      <c r="S995" s="110" t="n">
        <f aca="false">SUMIF($B$3:$B$970,$G995,S$3:S$970)/COUNTIF($B$3:$B$970,$G995)</f>
        <v>0</v>
      </c>
      <c r="T995" s="110" t="n">
        <f aca="false">SUMIF($B$3:$B$970,$G995,T$3:T$970)/COUNTIF($B$3:$B$970,$G995)</f>
        <v>0</v>
      </c>
      <c r="U995" s="0" t="n">
        <v>24</v>
      </c>
      <c r="W995" s="15" t="n">
        <f aca="false">SUMIF($U$3:$U$970,$U995,$W$3:$W$970)/COUNTIF($U$3:$U$970,$U995)</f>
        <v>10.2494646388501</v>
      </c>
      <c r="X995" s="47" t="n">
        <f aca="true">CORREL(OFFSET($B$2,MATCH($B995,$B$259:$B$970,0),4):OFFSET($B$2,MATCH($B995+1,$B$259:$B$970,0)-1,4),OFFSET($U$2,MATCH($U995,$U$259:$U$970,0),3):OFFSET($U$2,MATCH($U995+1,$U$259:$U$970,0)-1,3))</f>
        <v>0.056023389446198</v>
      </c>
      <c r="Y995" s="47" t="n">
        <f aca="true">CORREL(OFFSET($B$2,MATCH($B995,$B$259:$B$970,0),2):OFFSET($B$2,MATCH($B995+1,$B$259:$B$970,0)-1,2),OFFSET($U$2,MATCH($U995,$U$259:$U$970,0),1):OFFSET($U$2,MATCH($U995+1,$U$259:$U$970,0)-1,1))</f>
        <v>-0.264566439711906</v>
      </c>
      <c r="Z995" s="0" t="n">
        <f aca="false">B995</f>
        <v>24</v>
      </c>
      <c r="AA995" s="103" t="n">
        <f aca="false">IF(AA$1="P",MAX(0,AA$2-$D995),IF(AA$1="C",MAX(0,$D995-AA$2)))</f>
        <v>0</v>
      </c>
      <c r="AB995" s="103" t="n">
        <f aca="false">IF(AB$1="P",MAX(0,AB$2-$D995),IF(AB$1="C",MAX(0,$D995-AB$2)))</f>
        <v>0.86095238095238</v>
      </c>
      <c r="AC995" s="103" t="n">
        <f aca="false">IF(AC$1="P",MAX(0,AC$2-$D995),IF(AC$1="C",MAX(0,$D995-AC$2)))</f>
        <v>5.86095238095238</v>
      </c>
      <c r="AD995" s="103" t="n">
        <f aca="false">IF(AD$1="P",MAX(0,AD$2-$D995),IF(AD$1="C",MAX(0,$D995-AD$2)))</f>
        <v>10.8609523809524</v>
      </c>
      <c r="AE995" s="103" t="n">
        <f aca="false">IF(AE$1="P",MAX(0,AE$2-$D995),IF(AE$1="C",MAX(0,$D995-AE$2)))</f>
        <v>15.8609523809524</v>
      </c>
      <c r="AF995" s="103" t="n">
        <f aca="false">IF(AF$1="P",MAX(0,AF$2-$D995),IF(AF$1="C",MAX(0,$D995-AF$2)))</f>
        <v>25.8609523809524</v>
      </c>
      <c r="AG995" s="103" t="n">
        <f aca="false">IF(AG$1="P",MAX(0,AG$2-$D995),IF(AG$1="C",MAX(0,$D995-AG$2)))</f>
        <v>4.13904761904762</v>
      </c>
      <c r="AH995" s="103" t="n">
        <f aca="false">IF(AH$1="P",MAX(0,AH$2-$D995),IF(AH$1="C",MAX(0,$D995-AH$2)))</f>
        <v>0</v>
      </c>
      <c r="AI995" s="103" t="n">
        <f aca="false">IF(AI$1="P",MAX(0,AI$2-$D995),IF(AI$1="C",MAX(0,$D995-AI$2)))</f>
        <v>0</v>
      </c>
      <c r="AJ995" s="103" t="n">
        <f aca="false">IF(AJ$1="P",MAX(0,AJ$2-$D995),IF(AJ$1="C",MAX(0,$D995-AJ$2)))</f>
        <v>0</v>
      </c>
      <c r="AK995" s="103" t="n">
        <f aca="false">IF(AK$1="P",MAX(0,AK$2-$D995),IF(AK$1="C",MAX(0,$D995-AK$2)))</f>
        <v>0</v>
      </c>
      <c r="AL995" s="103" t="n">
        <f aca="false">IF(AL$1="P",MAX(0,AL$2-$D995),IF(AL$1="C",MAX(0,$D995-AL$2)))</f>
        <v>0</v>
      </c>
    </row>
    <row r="996" customFormat="false" ht="12.75" hidden="false" customHeight="false" outlineLevel="0" collapsed="false">
      <c r="B996" s="0" t="n">
        <v>25</v>
      </c>
      <c r="C996" s="15"/>
      <c r="D996" s="15" t="n">
        <f aca="false">SUMIF($B$3:$B$970,$B996,$D$3:$D$970)/COUNTIF($B$3:$B$970,$B996)</f>
        <v>32.5490476190476</v>
      </c>
      <c r="E996" s="47" t="n">
        <f aca="true">STDEV(OFFSET($B$2,MATCH($B996,$B$3:$B$970,0),3):OFFSET($B$2,MATCH($B996+1,$B$3:$B$970,0)-1,3))*SQRT(trade_day)</f>
        <v>1.85271664877475</v>
      </c>
      <c r="F996" s="47" t="n">
        <f aca="false">SUMIF($B$3:$B$970,$B996,$F$3:$F$970)/COUNTIF($B$3:$B$970,$B996)</f>
        <v>1.69193057878871</v>
      </c>
      <c r="G996" s="0" t="n">
        <v>25</v>
      </c>
      <c r="H996" s="109" t="n">
        <f aca="false">SUMIF($B$3:$B$970,$G996,H$3:H$970)/COUNTIF($B$3:$B$970,$G996)</f>
        <v>0</v>
      </c>
      <c r="I996" s="109" t="n">
        <f aca="false">SUMIF($B$3:$B$970,$G996,I$3:I$970)/COUNTIF($B$3:$B$970,$G996)</f>
        <v>0.523809523809524</v>
      </c>
      <c r="J996" s="109" t="n">
        <f aca="false">SUMIF($B$3:$B$970,$G996,J$3:J$970)/COUNTIF($B$3:$B$970,$G996)</f>
        <v>2.87476190476191</v>
      </c>
      <c r="K996" s="109" t="n">
        <f aca="false">SUMIF($B$3:$B$970,$G996,K$3:K$970)/COUNTIF($B$3:$B$970,$G996)</f>
        <v>5.97</v>
      </c>
      <c r="L996" s="109" t="n">
        <f aca="false">SUMIF($B$3:$B$970,$G996,L$3:L$970)/COUNTIF($B$3:$B$970,$G996)</f>
        <v>9.24380952380952</v>
      </c>
      <c r="M996" s="109" t="n">
        <f aca="false">SUMIF($B$3:$B$970,$G996,M$3:M$970)/COUNTIF($B$3:$B$970,$G996)</f>
        <v>17.4747619047619</v>
      </c>
      <c r="N996" s="109" t="n">
        <f aca="false">SUMIF($B$3:$B$970,$G996,N$3:N$970)/COUNTIF($B$3:$B$970,$G996)</f>
        <v>12.5490476190476</v>
      </c>
      <c r="O996" s="109" t="n">
        <f aca="false">SUMIF($B$3:$B$970,$G996,O$3:O$970)/COUNTIF($B$3:$B$970,$G996)</f>
        <v>8.07285714285714</v>
      </c>
      <c r="P996" s="109" t="n">
        <f aca="false">SUMIF($B$3:$B$970,$G996,P$3:P$970)/COUNTIF($B$3:$B$970,$G996)</f>
        <v>5.42380952380952</v>
      </c>
      <c r="Q996" s="109" t="n">
        <f aca="false">SUMIF($B$3:$B$970,$G996,Q$3:Q$970)/COUNTIF($B$3:$B$970,$G996)</f>
        <v>3.51904761904762</v>
      </c>
      <c r="R996" s="109" t="n">
        <f aca="false">SUMIF($B$3:$B$970,$G996,R$3:R$970)/COUNTIF($B$3:$B$970,$G996)</f>
        <v>1.79285714285714</v>
      </c>
      <c r="S996" s="109" t="n">
        <f aca="false">SUMIF($B$3:$B$970,$G996,S$3:S$970)/COUNTIF($B$3:$B$970,$G996)</f>
        <v>0.0238095238095238</v>
      </c>
      <c r="T996" s="109" t="n">
        <f aca="false">SUMIF($B$3:$B$970,$G996,T$3:T$970)/COUNTIF($B$3:$B$970,$G996)</f>
        <v>0</v>
      </c>
      <c r="U996" s="0" t="n">
        <v>25</v>
      </c>
      <c r="W996" s="15" t="n">
        <f aca="false">SUMIF($U$3:$U$970,$U996,$W$3:$W$970)/COUNTIF($U$3:$U$970,$U996)</f>
        <v>13.4546881084313</v>
      </c>
      <c r="X996" s="47" t="n">
        <f aca="true">CORREL(OFFSET($B$2,MATCH($B996,$B$259:$B$970,0),4):OFFSET($B$2,MATCH($B996+1,$B$259:$B$970,0)-1,4),OFFSET($U$2,MATCH($U996,$U$259:$U$970,0),3):OFFSET($U$2,MATCH($U996+1,$U$259:$U$970,0)-1,3))</f>
        <v>0.722803053716169</v>
      </c>
      <c r="Y996" s="47" t="n">
        <f aca="true">CORREL(OFFSET($B$2,MATCH($B996,$B$259:$B$970,0),2):OFFSET($B$2,MATCH($B996+1,$B$259:$B$970,0)-1,2),OFFSET($U$2,MATCH($U996,$U$259:$U$970,0),1):OFFSET($U$2,MATCH($U996+1,$U$259:$U$970,0)-1,1))</f>
        <v>0.584921011147552</v>
      </c>
      <c r="Z996" s="0" t="n">
        <f aca="false">B996</f>
        <v>25</v>
      </c>
      <c r="AA996" s="103" t="n">
        <f aca="false">IF(AA$1="P",MAX(0,AA$2-$D996),IF(AA$1="C",MAX(0,$D996-AA$2)))</f>
        <v>0</v>
      </c>
      <c r="AB996" s="103" t="n">
        <f aca="false">IF(AB$1="P",MAX(0,AB$2-$D996),IF(AB$1="C",MAX(0,$D996-AB$2)))</f>
        <v>0</v>
      </c>
      <c r="AC996" s="103" t="n">
        <f aca="false">IF(AC$1="P",MAX(0,AC$2-$D996),IF(AC$1="C",MAX(0,$D996-AC$2)))</f>
        <v>0</v>
      </c>
      <c r="AD996" s="103" t="n">
        <f aca="false">IF(AD$1="P",MAX(0,AD$2-$D996),IF(AD$1="C",MAX(0,$D996-AD$2)))</f>
        <v>2.45095238095238</v>
      </c>
      <c r="AE996" s="103" t="n">
        <f aca="false">IF(AE$1="P",MAX(0,AE$2-$D996),IF(AE$1="C",MAX(0,$D996-AE$2)))</f>
        <v>7.45095238095238</v>
      </c>
      <c r="AF996" s="103" t="n">
        <f aca="false">IF(AF$1="P",MAX(0,AF$2-$D996),IF(AF$1="C",MAX(0,$D996-AF$2)))</f>
        <v>17.4509523809524</v>
      </c>
      <c r="AG996" s="103" t="n">
        <f aca="false">IF(AG$1="P",MAX(0,AG$2-$D996),IF(AG$1="C",MAX(0,$D996-AG$2)))</f>
        <v>12.5490476190476</v>
      </c>
      <c r="AH996" s="103" t="n">
        <f aca="false">IF(AH$1="P",MAX(0,AH$2-$D996),IF(AH$1="C",MAX(0,$D996-AH$2)))</f>
        <v>7.54904761904762</v>
      </c>
      <c r="AI996" s="103" t="n">
        <f aca="false">IF(AI$1="P",MAX(0,AI$2-$D996),IF(AI$1="C",MAX(0,$D996-AI$2)))</f>
        <v>2.54904761904762</v>
      </c>
      <c r="AJ996" s="103" t="n">
        <f aca="false">IF(AJ$1="P",MAX(0,AJ$2-$D996),IF(AJ$1="C",MAX(0,$D996-AJ$2)))</f>
        <v>0</v>
      </c>
      <c r="AK996" s="103" t="n">
        <f aca="false">IF(AK$1="P",MAX(0,AK$2-$D996),IF(AK$1="C",MAX(0,$D996-AK$2)))</f>
        <v>0</v>
      </c>
      <c r="AL996" s="103" t="n">
        <f aca="false">IF(AL$1="P",MAX(0,AL$2-$D996),IF(AL$1="C",MAX(0,$D996-AL$2)))</f>
        <v>0</v>
      </c>
    </row>
    <row r="997" customFormat="false" ht="12.75" hidden="false" customHeight="false" outlineLevel="0" collapsed="false">
      <c r="B997" s="0" t="n">
        <v>26</v>
      </c>
      <c r="C997" s="15"/>
      <c r="D997" s="15" t="n">
        <f aca="false">SUMIF($B$3:$B$970,$B997,$D$3:$D$970)/COUNTIF($B$3:$B$970,$B997)</f>
        <v>32.3919047619048</v>
      </c>
      <c r="E997" s="47" t="n">
        <f aca="true">STDEV(OFFSET($B$2,MATCH($B997,$B$3:$B$970,0),3):OFFSET($B$2,MATCH($B997+1,$B$3:$B$970,0)-1,3))*SQRT(trade_day)</f>
        <v>1.6618694413863</v>
      </c>
      <c r="F997" s="47" t="n">
        <f aca="false">SUMIF($B$3:$B$970,$B997,$F$3:$F$970)/COUNTIF($B$3:$B$970,$B997)</f>
        <v>1.84909838526583</v>
      </c>
      <c r="G997" s="0" t="n">
        <v>26</v>
      </c>
      <c r="H997" s="109" t="n">
        <f aca="false">SUMIF($B$3:$B$970,$G997,H$3:H$970)/COUNTIF($B$3:$B$970,$G997)</f>
        <v>0</v>
      </c>
      <c r="I997" s="109" t="n">
        <f aca="false">SUMIF($B$3:$B$970,$G997,I$3:I$970)/COUNTIF($B$3:$B$970,$G997)</f>
        <v>0.0642857142857144</v>
      </c>
      <c r="J997" s="109" t="n">
        <f aca="false">SUMIF($B$3:$B$970,$G997,J$3:J$970)/COUNTIF($B$3:$B$970,$G997)</f>
        <v>1.25952380952381</v>
      </c>
      <c r="K997" s="109" t="n">
        <f aca="false">SUMIF($B$3:$B$970,$G997,K$3:K$970)/COUNTIF($B$3:$B$970,$G997)</f>
        <v>4.33666666666667</v>
      </c>
      <c r="L997" s="109" t="n">
        <f aca="false">SUMIF($B$3:$B$970,$G997,L$3:L$970)/COUNTIF($B$3:$B$970,$G997)</f>
        <v>8.19904761904762</v>
      </c>
      <c r="M997" s="109" t="n">
        <f aca="false">SUMIF($B$3:$B$970,$G997,M$3:M$970)/COUNTIF($B$3:$B$970,$G997)</f>
        <v>17.6080952380952</v>
      </c>
      <c r="N997" s="109" t="n">
        <f aca="false">SUMIF($B$3:$B$970,$G997,N$3:N$970)/COUNTIF($B$3:$B$970,$G997)</f>
        <v>12.3919047619048</v>
      </c>
      <c r="O997" s="109" t="n">
        <f aca="false">SUMIF($B$3:$B$970,$G997,O$3:O$970)/COUNTIF($B$3:$B$970,$G997)</f>
        <v>7.45619047619048</v>
      </c>
      <c r="P997" s="109" t="n">
        <f aca="false">SUMIF($B$3:$B$970,$G997,P$3:P$970)/COUNTIF($B$3:$B$970,$G997)</f>
        <v>3.65142857142857</v>
      </c>
      <c r="Q997" s="109" t="n">
        <f aca="false">SUMIF($B$3:$B$970,$G997,Q$3:Q$970)/COUNTIF($B$3:$B$970,$G997)</f>
        <v>1.72857142857143</v>
      </c>
      <c r="R997" s="109" t="n">
        <f aca="false">SUMIF($B$3:$B$970,$G997,R$3:R$970)/COUNTIF($B$3:$B$970,$G997)</f>
        <v>0.590952380952381</v>
      </c>
      <c r="S997" s="109" t="n">
        <f aca="false">SUMIF($B$3:$B$970,$G997,S$3:S$970)/COUNTIF($B$3:$B$970,$G997)</f>
        <v>0</v>
      </c>
      <c r="T997" s="109" t="n">
        <f aca="false">SUMIF($B$3:$B$970,$G997,T$3:T$970)/COUNTIF($B$3:$B$970,$G997)</f>
        <v>0</v>
      </c>
      <c r="U997" s="0" t="n">
        <v>26</v>
      </c>
      <c r="W997" s="15" t="n">
        <f aca="false">SUMIF($U$3:$U$970,$U997,$W$3:$W$970)/COUNTIF($U$3:$U$970,$U997)</f>
        <v>12.1076391434515</v>
      </c>
      <c r="X997" s="47" t="n">
        <f aca="true">CORREL(OFFSET($B$2,MATCH($B997,$B$259:$B$970,0),4):OFFSET($B$2,MATCH($B997+1,$B$259:$B$970,0)-1,4),OFFSET($U$2,MATCH($U997,$U$259:$U$970,0),3):OFFSET($U$2,MATCH($U997+1,$U$259:$U$970,0)-1,3))</f>
        <v>-0.52366751340638</v>
      </c>
      <c r="Y997" s="47" t="n">
        <f aca="true">CORREL(OFFSET($B$2,MATCH($B997,$B$259:$B$970,0),2):OFFSET($B$2,MATCH($B997+1,$B$259:$B$970,0)-1,2),OFFSET($U$2,MATCH($U997,$U$259:$U$970,0),1):OFFSET($U$2,MATCH($U997+1,$U$259:$U$970,0)-1,1))</f>
        <v>-0.523877277753377</v>
      </c>
      <c r="Z997" s="0" t="n">
        <f aca="false">B997</f>
        <v>26</v>
      </c>
      <c r="AA997" s="103" t="n">
        <f aca="false">IF(AA$1="P",MAX(0,AA$2-$D997),IF(AA$1="C",MAX(0,$D997-AA$2)))</f>
        <v>0</v>
      </c>
      <c r="AB997" s="103" t="n">
        <f aca="false">IF(AB$1="P",MAX(0,AB$2-$D997),IF(AB$1="C",MAX(0,$D997-AB$2)))</f>
        <v>0</v>
      </c>
      <c r="AC997" s="103" t="n">
        <f aca="false">IF(AC$1="P",MAX(0,AC$2-$D997),IF(AC$1="C",MAX(0,$D997-AC$2)))</f>
        <v>0</v>
      </c>
      <c r="AD997" s="103" t="n">
        <f aca="false">IF(AD$1="P",MAX(0,AD$2-$D997),IF(AD$1="C",MAX(0,$D997-AD$2)))</f>
        <v>2.60809523809524</v>
      </c>
      <c r="AE997" s="103" t="n">
        <f aca="false">IF(AE$1="P",MAX(0,AE$2-$D997),IF(AE$1="C",MAX(0,$D997-AE$2)))</f>
        <v>7.60809523809524</v>
      </c>
      <c r="AF997" s="103" t="n">
        <f aca="false">IF(AF$1="P",MAX(0,AF$2-$D997),IF(AF$1="C",MAX(0,$D997-AF$2)))</f>
        <v>17.6080952380952</v>
      </c>
      <c r="AG997" s="103" t="n">
        <f aca="false">IF(AG$1="P",MAX(0,AG$2-$D997),IF(AG$1="C",MAX(0,$D997-AG$2)))</f>
        <v>12.3919047619048</v>
      </c>
      <c r="AH997" s="103" t="n">
        <f aca="false">IF(AH$1="P",MAX(0,AH$2-$D997),IF(AH$1="C",MAX(0,$D997-AH$2)))</f>
        <v>7.39190476190476</v>
      </c>
      <c r="AI997" s="103" t="n">
        <f aca="false">IF(AI$1="P",MAX(0,AI$2-$D997),IF(AI$1="C",MAX(0,$D997-AI$2)))</f>
        <v>2.39190476190476</v>
      </c>
      <c r="AJ997" s="103" t="n">
        <f aca="false">IF(AJ$1="P",MAX(0,AJ$2-$D997),IF(AJ$1="C",MAX(0,$D997-AJ$2)))</f>
        <v>0</v>
      </c>
      <c r="AK997" s="103" t="n">
        <f aca="false">IF(AK$1="P",MAX(0,AK$2-$D997),IF(AK$1="C",MAX(0,$D997-AK$2)))</f>
        <v>0</v>
      </c>
      <c r="AL997" s="103" t="n">
        <f aca="false">IF(AL$1="P",MAX(0,AL$2-$D997),IF(AL$1="C",MAX(0,$D997-AL$2)))</f>
        <v>0</v>
      </c>
    </row>
    <row r="998" customFormat="false" ht="12.75" hidden="false" customHeight="false" outlineLevel="0" collapsed="false">
      <c r="B998" s="0" t="n">
        <v>27</v>
      </c>
      <c r="C998" s="15"/>
      <c r="D998" s="15" t="n">
        <f aca="false">SUMIF($B$3:$B$970,$B998,$D$3:$D$970)/COUNTIF($B$3:$B$970,$B998)</f>
        <v>28.5030434782609</v>
      </c>
      <c r="E998" s="47" t="n">
        <f aca="true">STDEV(OFFSET($B$2,MATCH($B998,$B$3:$B$970,0),3):OFFSET($B$2,MATCH($B998+1,$B$3:$B$970,0)-1,3))*SQRT(trade_day)</f>
        <v>0.871808817655442</v>
      </c>
      <c r="F998" s="47" t="n">
        <f aca="false">SUMIF($B$3:$B$970,$B998,$F$3:$F$970)/COUNTIF($B$3:$B$970,$B998)</f>
        <v>1.0466088077478</v>
      </c>
      <c r="G998" s="0" t="n">
        <v>27</v>
      </c>
      <c r="H998" s="110" t="n">
        <f aca="false">SUMIF($B$3:$B$970,$G998,H$3:H$970)/COUNTIF($B$3:$B$970,$G998)</f>
        <v>0</v>
      </c>
      <c r="I998" s="110" t="n">
        <f aca="false">SUMIF($B$3:$B$970,$G998,I$3:I$970)/COUNTIF($B$3:$B$970,$G998)</f>
        <v>0</v>
      </c>
      <c r="J998" s="110" t="n">
        <f aca="false">SUMIF($B$3:$B$970,$G998,J$3:J$970)/COUNTIF($B$3:$B$970,$G998)</f>
        <v>1.61521739130435</v>
      </c>
      <c r="K998" s="110" t="n">
        <f aca="false">SUMIF($B$3:$B$970,$G998,K$3:K$970)/COUNTIF($B$3:$B$970,$G998)</f>
        <v>6.49695652173913</v>
      </c>
      <c r="L998" s="110" t="n">
        <f aca="false">SUMIF($B$3:$B$970,$G998,L$3:L$970)/COUNTIF($B$3:$B$970,$G998)</f>
        <v>11.4969565217391</v>
      </c>
      <c r="M998" s="110" t="n">
        <f aca="false">SUMIF($B$3:$B$970,$G998,M$3:M$970)/COUNTIF($B$3:$B$970,$G998)</f>
        <v>21.4969565217391</v>
      </c>
      <c r="N998" s="110" t="n">
        <f aca="false">SUMIF($B$3:$B$970,$G998,N$3:N$970)/COUNTIF($B$3:$B$970,$G998)</f>
        <v>8.50304347826087</v>
      </c>
      <c r="O998" s="110" t="n">
        <f aca="false">SUMIF($B$3:$B$970,$G998,O$3:O$970)/COUNTIF($B$3:$B$970,$G998)</f>
        <v>3.50304347826087</v>
      </c>
      <c r="P998" s="110" t="n">
        <f aca="false">SUMIF($B$3:$B$970,$G998,P$3:P$970)/COUNTIF($B$3:$B$970,$G998)</f>
        <v>0.118260869565217</v>
      </c>
      <c r="Q998" s="110" t="n">
        <f aca="false">SUMIF($B$3:$B$970,$G998,Q$3:Q$970)/COUNTIF($B$3:$B$970,$G998)</f>
        <v>0</v>
      </c>
      <c r="R998" s="110" t="n">
        <f aca="false">SUMIF($B$3:$B$970,$G998,R$3:R$970)/COUNTIF($B$3:$B$970,$G998)</f>
        <v>0</v>
      </c>
      <c r="S998" s="110" t="n">
        <f aca="false">SUMIF($B$3:$B$970,$G998,S$3:S$970)/COUNTIF($B$3:$B$970,$G998)</f>
        <v>0</v>
      </c>
      <c r="T998" s="110" t="n">
        <f aca="false">SUMIF($B$3:$B$970,$G998,T$3:T$970)/COUNTIF($B$3:$B$970,$G998)</f>
        <v>0</v>
      </c>
      <c r="U998" s="0" t="n">
        <v>27</v>
      </c>
      <c r="W998" s="15" t="n">
        <f aca="false">SUMIF($U$3:$U$970,$U998,$W$3:$W$970)/COUNTIF($U$3:$U$970,$U998)</f>
        <v>10.2430655467075</v>
      </c>
      <c r="X998" s="47" t="n">
        <f aca="true">CORREL(OFFSET($B$2,MATCH($B998,$B$259:$B$970,0),4):OFFSET($B$2,MATCH($B998+1,$B$259:$B$970,0)-1,4),OFFSET($U$2,MATCH($U998,$U$259:$U$970,0),3):OFFSET($U$2,MATCH($U998+1,$U$259:$U$970,0)-1,3))</f>
        <v>0.312403170470234</v>
      </c>
      <c r="Y998" s="47" t="n">
        <f aca="true">CORREL(OFFSET($B$2,MATCH($B998,$B$259:$B$970,0),2):OFFSET($B$2,MATCH($B998+1,$B$259:$B$970,0)-1,2),OFFSET($U$2,MATCH($U998,$U$259:$U$970,0),1):OFFSET($U$2,MATCH($U998+1,$U$259:$U$970,0)-1,1))</f>
        <v>0.721687712049125</v>
      </c>
      <c r="Z998" s="0" t="n">
        <f aca="false">B998</f>
        <v>27</v>
      </c>
      <c r="AA998" s="103" t="n">
        <f aca="false">IF(AA$1="P",MAX(0,AA$2-$D998),IF(AA$1="C",MAX(0,$D998-AA$2)))</f>
        <v>0</v>
      </c>
      <c r="AB998" s="103" t="n">
        <f aca="false">IF(AB$1="P",MAX(0,AB$2-$D998),IF(AB$1="C",MAX(0,$D998-AB$2)))</f>
        <v>0</v>
      </c>
      <c r="AC998" s="103" t="n">
        <f aca="false">IF(AC$1="P",MAX(0,AC$2-$D998),IF(AC$1="C",MAX(0,$D998-AC$2)))</f>
        <v>1.49695652173913</v>
      </c>
      <c r="AD998" s="103" t="n">
        <f aca="false">IF(AD$1="P",MAX(0,AD$2-$D998),IF(AD$1="C",MAX(0,$D998-AD$2)))</f>
        <v>6.49695652173913</v>
      </c>
      <c r="AE998" s="103" t="n">
        <f aca="false">IF(AE$1="P",MAX(0,AE$2-$D998),IF(AE$1="C",MAX(0,$D998-AE$2)))</f>
        <v>11.4969565217391</v>
      </c>
      <c r="AF998" s="103" t="n">
        <f aca="false">IF(AF$1="P",MAX(0,AF$2-$D998),IF(AF$1="C",MAX(0,$D998-AF$2)))</f>
        <v>21.4969565217391</v>
      </c>
      <c r="AG998" s="103" t="n">
        <f aca="false">IF(AG$1="P",MAX(0,AG$2-$D998),IF(AG$1="C",MAX(0,$D998-AG$2)))</f>
        <v>8.50304347826087</v>
      </c>
      <c r="AH998" s="103" t="n">
        <f aca="false">IF(AH$1="P",MAX(0,AH$2-$D998),IF(AH$1="C",MAX(0,$D998-AH$2)))</f>
        <v>3.50304347826087</v>
      </c>
      <c r="AI998" s="103" t="n">
        <f aca="false">IF(AI$1="P",MAX(0,AI$2-$D998),IF(AI$1="C",MAX(0,$D998-AI$2)))</f>
        <v>0</v>
      </c>
      <c r="AJ998" s="103" t="n">
        <f aca="false">IF(AJ$1="P",MAX(0,AJ$2-$D998),IF(AJ$1="C",MAX(0,$D998-AJ$2)))</f>
        <v>0</v>
      </c>
      <c r="AK998" s="103" t="n">
        <f aca="false">IF(AK$1="P",MAX(0,AK$2-$D998),IF(AK$1="C",MAX(0,$D998-AK$2)))</f>
        <v>0</v>
      </c>
      <c r="AL998" s="103" t="n">
        <f aca="false">IF(AL$1="P",MAX(0,AL$2-$D998),IF(AL$1="C",MAX(0,$D998-AL$2)))</f>
        <v>0</v>
      </c>
    </row>
    <row r="999" customFormat="false" ht="12.75" hidden="false" customHeight="false" outlineLevel="0" collapsed="false">
      <c r="B999" s="0" t="n">
        <v>28</v>
      </c>
      <c r="C999" s="15"/>
      <c r="D999" s="15" t="n">
        <f aca="false">SUMIF($B$3:$B$970,$B999,$D$3:$D$970)/COUNTIF($B$3:$B$970,$B999)</f>
        <v>33.208</v>
      </c>
      <c r="E999" s="47" t="n">
        <f aca="true">STDEV(OFFSET($B$2,MATCH($B999,$B$3:$B$970,0),3):OFFSET($B$2,MATCH($B999+1,$B$3:$B$970,0)-1,3))*SQRT(trade_day)</f>
        <v>1.23034410412044</v>
      </c>
      <c r="F999" s="47" t="n">
        <f aca="false">SUMIF($B$3:$B$970,$B999,$F$3:$F$970)/COUNTIF($B$3:$B$970,$B999)</f>
        <v>1.1423207123279</v>
      </c>
      <c r="G999" s="0" t="n">
        <v>28</v>
      </c>
      <c r="H999" s="110" t="n">
        <f aca="false">SUMIF($B$3:$B$970,$G999,H$3:H$970)/COUNTIF($B$3:$B$970,$G999)</f>
        <v>0</v>
      </c>
      <c r="I999" s="110" t="n">
        <f aca="false">SUMIF($B$3:$B$970,$G999,I$3:I$970)/COUNTIF($B$3:$B$970,$G999)</f>
        <v>0</v>
      </c>
      <c r="J999" s="110" t="n">
        <f aca="false">SUMIF($B$3:$B$970,$G999,J$3:J$970)/COUNTIF($B$3:$B$970,$G999)</f>
        <v>0.0355</v>
      </c>
      <c r="K999" s="110" t="n">
        <f aca="false">SUMIF($B$3:$B$970,$G999,K$3:K$970)/COUNTIF($B$3:$B$970,$G999)</f>
        <v>1.9215</v>
      </c>
      <c r="L999" s="110" t="n">
        <f aca="false">SUMIF($B$3:$B$970,$G999,L$3:L$970)/COUNTIF($B$3:$B$970,$G999)</f>
        <v>6.792</v>
      </c>
      <c r="M999" s="110" t="n">
        <f aca="false">SUMIF($B$3:$B$970,$G999,M$3:M$970)/COUNTIF($B$3:$B$970,$G999)</f>
        <v>16.792</v>
      </c>
      <c r="N999" s="110" t="n">
        <f aca="false">SUMIF($B$3:$B$970,$G999,N$3:N$970)/COUNTIF($B$3:$B$970,$G999)</f>
        <v>13.208</v>
      </c>
      <c r="O999" s="110" t="n">
        <f aca="false">SUMIF($B$3:$B$970,$G999,O$3:O$970)/COUNTIF($B$3:$B$970,$G999)</f>
        <v>8.208</v>
      </c>
      <c r="P999" s="110" t="n">
        <f aca="false">SUMIF($B$3:$B$970,$G999,P$3:P$970)/COUNTIF($B$3:$B$970,$G999)</f>
        <v>3.2435</v>
      </c>
      <c r="Q999" s="110" t="n">
        <f aca="false">SUMIF($B$3:$B$970,$G999,Q$3:Q$970)/COUNTIF($B$3:$B$970,$G999)</f>
        <v>0.1295</v>
      </c>
      <c r="R999" s="110" t="n">
        <f aca="false">SUMIF($B$3:$B$970,$G999,R$3:R$970)/COUNTIF($B$3:$B$970,$G999)</f>
        <v>0</v>
      </c>
      <c r="S999" s="110" t="n">
        <f aca="false">SUMIF($B$3:$B$970,$G999,S$3:S$970)/COUNTIF($B$3:$B$970,$G999)</f>
        <v>0</v>
      </c>
      <c r="T999" s="110" t="n">
        <f aca="false">SUMIF($B$3:$B$970,$G999,T$3:T$970)/COUNTIF($B$3:$B$970,$G999)</f>
        <v>0</v>
      </c>
      <c r="U999" s="0" t="n">
        <v>28</v>
      </c>
      <c r="W999" s="15" t="n">
        <f aca="false">SUMIF($U$3:$U$970,$U999,$W$3:$W$970)/COUNTIF($U$3:$U$970,$U999)</f>
        <v>10.9958518182036</v>
      </c>
      <c r="X999" s="47" t="n">
        <f aca="true">CORREL(OFFSET($B$2,MATCH($B999,$B$259:$B$970,0),4):OFFSET($B$2,MATCH($B999+1,$B$259:$B$970,0)-1,4),OFFSET($U$2,MATCH($U999,$U$259:$U$970,0),3):OFFSET($U$2,MATCH($U999+1,$U$259:$U$970,0)-1,3))</f>
        <v>-0.216390626961302</v>
      </c>
      <c r="Y999" s="47" t="n">
        <f aca="true">CORREL(OFFSET($B$2,MATCH($B999,$B$259:$B$970,0),2):OFFSET($B$2,MATCH($B999+1,$B$259:$B$970,0)-1,2),OFFSET($U$2,MATCH($U999,$U$259:$U$970,0),1):OFFSET($U$2,MATCH($U999+1,$U$259:$U$970,0)-1,1))</f>
        <v>0.859773285552177</v>
      </c>
      <c r="Z999" s="0" t="n">
        <f aca="false">B999</f>
        <v>28</v>
      </c>
      <c r="AA999" s="103" t="n">
        <f aca="false">IF(AA$1="P",MAX(0,AA$2-$D999),IF(AA$1="C",MAX(0,$D999-AA$2)))</f>
        <v>0</v>
      </c>
      <c r="AB999" s="103" t="n">
        <f aca="false">IF(AB$1="P",MAX(0,AB$2-$D999),IF(AB$1="C",MAX(0,$D999-AB$2)))</f>
        <v>0</v>
      </c>
      <c r="AC999" s="103" t="n">
        <f aca="false">IF(AC$1="P",MAX(0,AC$2-$D999),IF(AC$1="C",MAX(0,$D999-AC$2)))</f>
        <v>0</v>
      </c>
      <c r="AD999" s="103" t="n">
        <f aca="false">IF(AD$1="P",MAX(0,AD$2-$D999),IF(AD$1="C",MAX(0,$D999-AD$2)))</f>
        <v>1.792</v>
      </c>
      <c r="AE999" s="103" t="n">
        <f aca="false">IF(AE$1="P",MAX(0,AE$2-$D999),IF(AE$1="C",MAX(0,$D999-AE$2)))</f>
        <v>6.792</v>
      </c>
      <c r="AF999" s="103" t="n">
        <f aca="false">IF(AF$1="P",MAX(0,AF$2-$D999),IF(AF$1="C",MAX(0,$D999-AF$2)))</f>
        <v>16.792</v>
      </c>
      <c r="AG999" s="103" t="n">
        <f aca="false">IF(AG$1="P",MAX(0,AG$2-$D999),IF(AG$1="C",MAX(0,$D999-AG$2)))</f>
        <v>13.208</v>
      </c>
      <c r="AH999" s="103" t="n">
        <f aca="false">IF(AH$1="P",MAX(0,AH$2-$D999),IF(AH$1="C",MAX(0,$D999-AH$2)))</f>
        <v>8.208</v>
      </c>
      <c r="AI999" s="103" t="n">
        <f aca="false">IF(AI$1="P",MAX(0,AI$2-$D999),IF(AI$1="C",MAX(0,$D999-AI$2)))</f>
        <v>3.208</v>
      </c>
      <c r="AJ999" s="103" t="n">
        <f aca="false">IF(AJ$1="P",MAX(0,AJ$2-$D999),IF(AJ$1="C",MAX(0,$D999-AJ$2)))</f>
        <v>0</v>
      </c>
      <c r="AK999" s="103" t="n">
        <f aca="false">IF(AK$1="P",MAX(0,AK$2-$D999),IF(AK$1="C",MAX(0,$D999-AK$2)))</f>
        <v>0</v>
      </c>
      <c r="AL999" s="103" t="n">
        <f aca="false">IF(AL$1="P",MAX(0,AL$2-$D999),IF(AL$1="C",MAX(0,$D999-AL$2)))</f>
        <v>0</v>
      </c>
    </row>
    <row r="1000" customFormat="false" ht="12.75" hidden="false" customHeight="false" outlineLevel="0" collapsed="false">
      <c r="B1000" s="0" t="n">
        <v>29</v>
      </c>
      <c r="C1000" s="15"/>
      <c r="D1000" s="15" t="n">
        <f aca="false">SUMIF($B$3:$B$970,$B1000,$D$3:$D$970)/COUNTIF($B$3:$B$970,$B1000)</f>
        <v>40.2236363636364</v>
      </c>
      <c r="E1000" s="47" t="n">
        <f aca="true">STDEV(OFFSET($B$2,MATCH($B1000,$B$3:$B$970,0),3):OFFSET($B$2,MATCH($B1000+1,$B$3:$B$970,0)-1,3))*SQRT(trade_day)</f>
        <v>2.64806981192168</v>
      </c>
      <c r="F1000" s="47" t="n">
        <f aca="false">SUMIF($B$3:$B$970,$B1000,$F$3:$F$970)/COUNTIF($B$3:$B$970,$B1000)</f>
        <v>2.37582644093287</v>
      </c>
      <c r="G1000" s="0" t="n">
        <v>29</v>
      </c>
      <c r="H1000" s="110" t="n">
        <f aca="false">SUMIF($B$3:$B$970,$G1000,H$3:H$970)/COUNTIF($B$3:$B$970,$G1000)</f>
        <v>0</v>
      </c>
      <c r="I1000" s="110" t="n">
        <f aca="false">SUMIF($B$3:$B$970,$G1000,I$3:I$970)/COUNTIF($B$3:$B$970,$G1000)</f>
        <v>0</v>
      </c>
      <c r="J1000" s="110" t="n">
        <f aca="false">SUMIF($B$3:$B$970,$G1000,J$3:J$970)/COUNTIF($B$3:$B$970,$G1000)</f>
        <v>0.0472727272727274</v>
      </c>
      <c r="K1000" s="110" t="n">
        <f aca="false">SUMIF($B$3:$B$970,$G1000,K$3:K$970)/COUNTIF($B$3:$B$970,$G1000)</f>
        <v>1.25136363636364</v>
      </c>
      <c r="L1000" s="110" t="n">
        <f aca="false">SUMIF($B$3:$B$970,$G1000,L$3:L$970)/COUNTIF($B$3:$B$970,$G1000)</f>
        <v>4.32681818181818</v>
      </c>
      <c r="M1000" s="110" t="n">
        <f aca="false">SUMIF($B$3:$B$970,$G1000,M$3:M$970)/COUNTIF($B$3:$B$970,$G1000)</f>
        <v>12.2559090909091</v>
      </c>
      <c r="N1000" s="110" t="n">
        <f aca="false">SUMIF($B$3:$B$970,$G1000,N$3:N$970)/COUNTIF($B$3:$B$970,$G1000)</f>
        <v>20.2236363636364</v>
      </c>
      <c r="O1000" s="110" t="n">
        <f aca="false">SUMIF($B$3:$B$970,$G1000,O$3:O$970)/COUNTIF($B$3:$B$970,$G1000)</f>
        <v>15.2236363636364</v>
      </c>
      <c r="P1000" s="110" t="n">
        <f aca="false">SUMIF($B$3:$B$970,$G1000,P$3:P$970)/COUNTIF($B$3:$B$970,$G1000)</f>
        <v>10.2709090909091</v>
      </c>
      <c r="Q1000" s="110" t="n">
        <f aca="false">SUMIF($B$3:$B$970,$G1000,Q$3:Q$970)/COUNTIF($B$3:$B$970,$G1000)</f>
        <v>6.475</v>
      </c>
      <c r="R1000" s="110" t="n">
        <f aca="false">SUMIF($B$3:$B$970,$G1000,R$3:R$970)/COUNTIF($B$3:$B$970,$G1000)</f>
        <v>4.55045454545455</v>
      </c>
      <c r="S1000" s="110" t="n">
        <f aca="false">SUMIF($B$3:$B$970,$G1000,S$3:S$970)/COUNTIF($B$3:$B$970,$G1000)</f>
        <v>2.47954545454545</v>
      </c>
      <c r="T1000" s="110" t="n">
        <f aca="false">SUMIF($B$3:$B$970,$G1000,T$3:T$970)/COUNTIF($B$3:$B$970,$G1000)</f>
        <v>0</v>
      </c>
      <c r="U1000" s="0" t="n">
        <v>29</v>
      </c>
      <c r="W1000" s="15" t="n">
        <f aca="false">SUMIF($U$3:$U$970,$U1000,$W$3:$W$970)/COUNTIF($U$3:$U$970,$U1000)</f>
        <v>11.6783232984558</v>
      </c>
      <c r="X1000" s="47" t="n">
        <f aca="true">CORREL(OFFSET($B$2,MATCH($B1000,$B$259:$B$970,0),4):OFFSET($B$2,MATCH($B1000+1,$B$259:$B$970,0)-1,4),OFFSET($U$2,MATCH($U1000,$U$259:$U$970,0),3):OFFSET($U$2,MATCH($U1000+1,$U$259:$U$970,0)-1,3))</f>
        <v>0.0689222713654813</v>
      </c>
      <c r="Y1000" s="47" t="n">
        <f aca="true">CORREL(OFFSET($B$2,MATCH($B1000,$B$259:$B$970,0),2):OFFSET($B$2,MATCH($B1000+1,$B$259:$B$970,0)-1,2),OFFSET($U$2,MATCH($U1000,$U$259:$U$970,0),1):OFFSET($U$2,MATCH($U1000+1,$U$259:$U$970,0)-1,1))</f>
        <v>-0.00907936553389052</v>
      </c>
      <c r="Z1000" s="0" t="n">
        <f aca="false">B1000</f>
        <v>29</v>
      </c>
      <c r="AA1000" s="103" t="n">
        <f aca="false">IF(AA$1="P",MAX(0,AA$2-$D1000),IF(AA$1="C",MAX(0,$D1000-AA$2)))</f>
        <v>0</v>
      </c>
      <c r="AB1000" s="103" t="n">
        <f aca="false">IF(AB$1="P",MAX(0,AB$2-$D1000),IF(AB$1="C",MAX(0,$D1000-AB$2)))</f>
        <v>0</v>
      </c>
      <c r="AC1000" s="103" t="n">
        <f aca="false">IF(AC$1="P",MAX(0,AC$2-$D1000),IF(AC$1="C",MAX(0,$D1000-AC$2)))</f>
        <v>0</v>
      </c>
      <c r="AD1000" s="103" t="n">
        <f aca="false">IF(AD$1="P",MAX(0,AD$2-$D1000),IF(AD$1="C",MAX(0,$D1000-AD$2)))</f>
        <v>0</v>
      </c>
      <c r="AE1000" s="103" t="n">
        <f aca="false">IF(AE$1="P",MAX(0,AE$2-$D1000),IF(AE$1="C",MAX(0,$D1000-AE$2)))</f>
        <v>0</v>
      </c>
      <c r="AF1000" s="103" t="n">
        <f aca="false">IF(AF$1="P",MAX(0,AF$2-$D1000),IF(AF$1="C",MAX(0,$D1000-AF$2)))</f>
        <v>9.77636363636364</v>
      </c>
      <c r="AG1000" s="103" t="n">
        <f aca="false">IF(AG$1="P",MAX(0,AG$2-$D1000),IF(AG$1="C",MAX(0,$D1000-AG$2)))</f>
        <v>20.2236363636364</v>
      </c>
      <c r="AH1000" s="103" t="n">
        <f aca="false">IF(AH$1="P",MAX(0,AH$2-$D1000),IF(AH$1="C",MAX(0,$D1000-AH$2)))</f>
        <v>15.2236363636364</v>
      </c>
      <c r="AI1000" s="103" t="n">
        <f aca="false">IF(AI$1="P",MAX(0,AI$2-$D1000),IF(AI$1="C",MAX(0,$D1000-AI$2)))</f>
        <v>10.2236363636364</v>
      </c>
      <c r="AJ1000" s="103" t="n">
        <f aca="false">IF(AJ$1="P",MAX(0,AJ$2-$D1000),IF(AJ$1="C",MAX(0,$D1000-AJ$2)))</f>
        <v>5.22363636363636</v>
      </c>
      <c r="AK1000" s="103" t="n">
        <f aca="false">IF(AK$1="P",MAX(0,AK$2-$D1000),IF(AK$1="C",MAX(0,$D1000-AK$2)))</f>
        <v>0.223636363636359</v>
      </c>
      <c r="AL1000" s="103" t="n">
        <f aca="false">IF(AL$1="P",MAX(0,AL$2-$D1000),IF(AL$1="C",MAX(0,$D1000-AL$2)))</f>
        <v>0</v>
      </c>
    </row>
    <row r="1001" customFormat="false" ht="12.75" hidden="false" customHeight="false" outlineLevel="0" collapsed="false">
      <c r="B1001" s="0" t="n">
        <v>30</v>
      </c>
      <c r="C1001" s="15"/>
      <c r="D1001" s="15" t="n">
        <f aca="false">SUMIF($B$3:$B$970,$B1001,$D$3:$D$970)/COUNTIF($B$3:$B$970,$B1001)</f>
        <v>43.2172727272727</v>
      </c>
      <c r="E1001" s="47" t="n">
        <f aca="true">STDEV(OFFSET($B$2,MATCH($B1001,$B$3:$B$970,0),3):OFFSET($B$2,MATCH($B1001+1,$B$3:$B$970,0)-1,3))*SQRT(trade_day)</f>
        <v>6.05111579636374</v>
      </c>
      <c r="F1001" s="47" t="n">
        <f aca="false">SUMIF($B$3:$B$970,$B1001,$F$3:$F$970)/COUNTIF($B$3:$B$970,$B1001)</f>
        <v>5.53161547958727</v>
      </c>
      <c r="G1001" s="0" t="n">
        <v>30</v>
      </c>
      <c r="H1001" s="110" t="n">
        <f aca="false">SUMIF($B$3:$B$970,$G1001,H$3:H$970)/COUNTIF($B$3:$B$970,$G1001)</f>
        <v>0</v>
      </c>
      <c r="I1001" s="110" t="n">
        <f aca="false">SUMIF($B$3:$B$970,$G1001,I$3:I$970)/COUNTIF($B$3:$B$970,$G1001)</f>
        <v>0</v>
      </c>
      <c r="J1001" s="110" t="n">
        <f aca="false">SUMIF($B$3:$B$970,$G1001,J$3:J$970)/COUNTIF($B$3:$B$970,$G1001)</f>
        <v>0.109090909090909</v>
      </c>
      <c r="K1001" s="110" t="n">
        <f aca="false">SUMIF($B$3:$B$970,$G1001,K$3:K$970)/COUNTIF($B$3:$B$970,$G1001)</f>
        <v>0.751363636363637</v>
      </c>
      <c r="L1001" s="110" t="n">
        <f aca="false">SUMIF($B$3:$B$970,$G1001,L$3:L$970)/COUNTIF($B$3:$B$970,$G1001)</f>
        <v>3.16454545454545</v>
      </c>
      <c r="M1001" s="110" t="n">
        <f aca="false">SUMIF($B$3:$B$970,$G1001,M$3:M$970)/COUNTIF($B$3:$B$970,$G1001)</f>
        <v>10.4222727272727</v>
      </c>
      <c r="N1001" s="110" t="n">
        <f aca="false">SUMIF($B$3:$B$970,$G1001,N$3:N$970)/COUNTIF($B$3:$B$970,$G1001)</f>
        <v>23.2172727272727</v>
      </c>
      <c r="O1001" s="110" t="n">
        <f aca="false">SUMIF($B$3:$B$970,$G1001,O$3:O$970)/COUNTIF($B$3:$B$970,$G1001)</f>
        <v>18.2172727272727</v>
      </c>
      <c r="P1001" s="110" t="n">
        <f aca="false">SUMIF($B$3:$B$970,$G1001,P$3:P$970)/COUNTIF($B$3:$B$970,$G1001)</f>
        <v>13.3263636363636</v>
      </c>
      <c r="Q1001" s="110" t="n">
        <f aca="false">SUMIF($B$3:$B$970,$G1001,Q$3:Q$970)/COUNTIF($B$3:$B$970,$G1001)</f>
        <v>8.96863636363636</v>
      </c>
      <c r="R1001" s="110" t="n">
        <f aca="false">SUMIF($B$3:$B$970,$G1001,R$3:R$970)/COUNTIF($B$3:$B$970,$G1001)</f>
        <v>6.38181818181818</v>
      </c>
      <c r="S1001" s="110" t="n">
        <f aca="false">SUMIF($B$3:$B$970,$G1001,S$3:S$970)/COUNTIF($B$3:$B$970,$G1001)</f>
        <v>3.63954545454546</v>
      </c>
      <c r="T1001" s="110" t="n">
        <f aca="false">SUMIF($B$3:$B$970,$G1001,T$3:T$970)/COUNTIF($B$3:$B$970,$G1001)</f>
        <v>0</v>
      </c>
      <c r="U1001" s="0" t="n">
        <v>30</v>
      </c>
      <c r="W1001" s="15" t="n">
        <f aca="false">SUMIF($U$3:$U$970,$U1001,$W$3:$W$970)/COUNTIF($U$3:$U$970,$U1001)</f>
        <v>10.0463298062519</v>
      </c>
      <c r="X1001" s="47" t="n">
        <f aca="true">CORREL(OFFSET($B$2,MATCH($B1001,$B$259:$B$970,0),4):OFFSET($B$2,MATCH($B1001+1,$B$259:$B$970,0)-1,4),OFFSET($U$2,MATCH($U1001,$U$259:$U$970,0),3):OFFSET($U$2,MATCH($U1001+1,$U$259:$U$970,0)-1,3))</f>
        <v>0.277477237936417</v>
      </c>
      <c r="Y1001" s="47" t="n">
        <f aca="true">CORREL(OFFSET($B$2,MATCH($B1001,$B$259:$B$970,0),2):OFFSET($B$2,MATCH($B1001+1,$B$259:$B$970,0)-1,2),OFFSET($U$2,MATCH($U1001,$U$259:$U$970,0),1):OFFSET($U$2,MATCH($U1001+1,$U$259:$U$970,0)-1,1))</f>
        <v>0.582549688939897</v>
      </c>
      <c r="Z1001" s="0" t="n">
        <f aca="false">B1001</f>
        <v>30</v>
      </c>
      <c r="AA1001" s="103" t="n">
        <f aca="false">IF(AA$1="P",MAX(0,AA$2-$D1001),IF(AA$1="C",MAX(0,$D1001-AA$2)))</f>
        <v>0</v>
      </c>
      <c r="AB1001" s="103" t="n">
        <f aca="false">IF(AB$1="P",MAX(0,AB$2-$D1001),IF(AB$1="C",MAX(0,$D1001-AB$2)))</f>
        <v>0</v>
      </c>
      <c r="AC1001" s="103" t="n">
        <f aca="false">IF(AC$1="P",MAX(0,AC$2-$D1001),IF(AC$1="C",MAX(0,$D1001-AC$2)))</f>
        <v>0</v>
      </c>
      <c r="AD1001" s="103" t="n">
        <f aca="false">IF(AD$1="P",MAX(0,AD$2-$D1001),IF(AD$1="C",MAX(0,$D1001-AD$2)))</f>
        <v>0</v>
      </c>
      <c r="AE1001" s="103" t="n">
        <f aca="false">IF(AE$1="P",MAX(0,AE$2-$D1001),IF(AE$1="C",MAX(0,$D1001-AE$2)))</f>
        <v>0</v>
      </c>
      <c r="AF1001" s="103" t="n">
        <f aca="false">IF(AF$1="P",MAX(0,AF$2-$D1001),IF(AF$1="C",MAX(0,$D1001-AF$2)))</f>
        <v>6.78272727272727</v>
      </c>
      <c r="AG1001" s="103" t="n">
        <f aca="false">IF(AG$1="P",MAX(0,AG$2-$D1001),IF(AG$1="C",MAX(0,$D1001-AG$2)))</f>
        <v>23.2172727272727</v>
      </c>
      <c r="AH1001" s="103" t="n">
        <f aca="false">IF(AH$1="P",MAX(0,AH$2-$D1001),IF(AH$1="C",MAX(0,$D1001-AH$2)))</f>
        <v>18.2172727272727</v>
      </c>
      <c r="AI1001" s="103" t="n">
        <f aca="false">IF(AI$1="P",MAX(0,AI$2-$D1001),IF(AI$1="C",MAX(0,$D1001-AI$2)))</f>
        <v>13.2172727272727</v>
      </c>
      <c r="AJ1001" s="103" t="n">
        <f aca="false">IF(AJ$1="P",MAX(0,AJ$2-$D1001),IF(AJ$1="C",MAX(0,$D1001-AJ$2)))</f>
        <v>8.21727272727273</v>
      </c>
      <c r="AK1001" s="103" t="n">
        <f aca="false">IF(AK$1="P",MAX(0,AK$2-$D1001),IF(AK$1="C",MAX(0,$D1001-AK$2)))</f>
        <v>3.21727272727273</v>
      </c>
      <c r="AL1001" s="103" t="n">
        <f aca="false">IF(AL$1="P",MAX(0,AL$2-$D1001),IF(AL$1="C",MAX(0,$D1001-AL$2)))</f>
        <v>0</v>
      </c>
    </row>
    <row r="1002" customFormat="false" ht="12.75" hidden="false" customHeight="false" outlineLevel="0" collapsed="false">
      <c r="B1002" s="0" t="n">
        <v>31</v>
      </c>
      <c r="C1002" s="15"/>
      <c r="D1002" s="15" t="n">
        <f aca="false">SUMIF($B$3:$B$970,$B1002,$D$3:$D$970)/COUNTIF($B$3:$B$970,$B1002)</f>
        <v>34.451052631579</v>
      </c>
      <c r="E1002" s="47" t="n">
        <f aca="true">STDEV(OFFSET($B$2,MATCH($B1002,$B$3:$B$970,0),3):OFFSET($B$2,MATCH($B1002+1,$B$3:$B$970,0)-1,3))*SQRT(trade_day)</f>
        <v>3.80378365832302</v>
      </c>
      <c r="F1002" s="47" t="n">
        <f aca="false">SUMIF($B$3:$B$970,$B1002,$F$3:$F$970)/COUNTIF($B$3:$B$970,$B1002)</f>
        <v>4.01686980561955</v>
      </c>
      <c r="G1002" s="0" t="n">
        <v>31</v>
      </c>
      <c r="H1002" s="111" t="n">
        <f aca="false">SUMIF($B$3:$B$970,$G1002,H$3:H$970)/COUNTIF($B$3:$B$970,$G1002)</f>
        <v>0</v>
      </c>
      <c r="I1002" s="111" t="n">
        <f aca="false">SUMIF($B$3:$B$970,$G1002,I$3:I$970)/COUNTIF($B$3:$B$970,$G1002)</f>
        <v>0</v>
      </c>
      <c r="J1002" s="111" t="n">
        <f aca="false">SUMIF($B$3:$B$970,$G1002,J$3:J$970)/COUNTIF($B$3:$B$970,$G1002)</f>
        <v>0.4</v>
      </c>
      <c r="K1002" s="111" t="n">
        <f aca="false">SUMIF($B$3:$B$970,$G1002,K$3:K$970)/COUNTIF($B$3:$B$970,$G1002)</f>
        <v>3.09263157894737</v>
      </c>
      <c r="L1002" s="111" t="n">
        <f aca="false">SUMIF($B$3:$B$970,$G1002,L$3:L$970)/COUNTIF($B$3:$B$970,$G1002)</f>
        <v>7.07421052631579</v>
      </c>
      <c r="M1002" s="111" t="n">
        <f aca="false">SUMIF($B$3:$B$970,$G1002,M$3:M$970)/COUNTIF($B$3:$B$970,$G1002)</f>
        <v>15.9173684210526</v>
      </c>
      <c r="N1002" s="111" t="n">
        <f aca="false">SUMIF($B$3:$B$970,$G1002,N$3:N$970)/COUNTIF($B$3:$B$970,$G1002)</f>
        <v>14.4510526315789</v>
      </c>
      <c r="O1002" s="111" t="n">
        <f aca="false">SUMIF($B$3:$B$970,$G1002,O$3:O$970)/COUNTIF($B$3:$B$970,$G1002)</f>
        <v>9.45105263157895</v>
      </c>
      <c r="P1002" s="111" t="n">
        <f aca="false">SUMIF($B$3:$B$970,$G1002,P$3:P$970)/COUNTIF($B$3:$B$970,$G1002)</f>
        <v>4.85105263157895</v>
      </c>
      <c r="Q1002" s="111" t="n">
        <f aca="false">SUMIF($B$3:$B$970,$G1002,Q$3:Q$970)/COUNTIF($B$3:$B$970,$G1002)</f>
        <v>2.54368421052632</v>
      </c>
      <c r="R1002" s="111" t="n">
        <f aca="false">SUMIF($B$3:$B$970,$G1002,R$3:R$970)/COUNTIF($B$3:$B$970,$G1002)</f>
        <v>1.52526315789474</v>
      </c>
      <c r="S1002" s="111" t="n">
        <f aca="false">SUMIF($B$3:$B$970,$G1002,S$3:S$970)/COUNTIF($B$3:$B$970,$G1002)</f>
        <v>0.368421052631579</v>
      </c>
      <c r="T1002" s="111" t="n">
        <f aca="false">SUMIF($B$3:$B$970,$G1002,T$3:T$970)/COUNTIF($B$3:$B$970,$G1002)</f>
        <v>0</v>
      </c>
      <c r="U1002" s="0" t="n">
        <v>31</v>
      </c>
      <c r="W1002" s="15" t="n">
        <f aca="false">SUMIF($U$3:$U$970,$U1002,$W$3:$W$970)/COUNTIF($U$3:$U$970,$U1002)</f>
        <v>8.6225757964142</v>
      </c>
      <c r="X1002" s="47" t="n">
        <f aca="true">CORREL(OFFSET($B$2,MATCH($B1002,$B$259:$B$970,0),4):OFFSET($B$2,MATCH($B1002+1,$B$259:$B$970,0)-1,4),OFFSET($U$2,MATCH($U1002,$U$259:$U$970,0),3):OFFSET($U$2,MATCH($U1002+1,$U$259:$U$970,0)-1,3))</f>
        <v>0.372682219934627</v>
      </c>
      <c r="Y1002" s="47" t="n">
        <f aca="true">CORREL(OFFSET($B$2,MATCH($B1002,$B$259:$B$970,0),2):OFFSET($B$2,MATCH($B1002+1,$B$259:$B$970,0)-1,2),OFFSET($U$2,MATCH($U1002,$U$259:$U$970,0),1):OFFSET($U$2,MATCH($U1002+1,$U$259:$U$970,0)-1,1))</f>
        <v>0.671177938953206</v>
      </c>
      <c r="Z1002" s="0" t="n">
        <f aca="false">B1002</f>
        <v>31</v>
      </c>
      <c r="AA1002" s="103" t="n">
        <f aca="false">IF(AA$1="P",MAX(0,AA$2-$D1002),IF(AA$1="C",MAX(0,$D1002-AA$2)))</f>
        <v>0</v>
      </c>
      <c r="AB1002" s="103" t="n">
        <f aca="false">IF(AB$1="P",MAX(0,AB$2-$D1002),IF(AB$1="C",MAX(0,$D1002-AB$2)))</f>
        <v>0</v>
      </c>
      <c r="AC1002" s="103" t="n">
        <f aca="false">IF(AC$1="P",MAX(0,AC$2-$D1002),IF(AC$1="C",MAX(0,$D1002-AC$2)))</f>
        <v>0</v>
      </c>
      <c r="AD1002" s="103" t="n">
        <f aca="false">IF(AD$1="P",MAX(0,AD$2-$D1002),IF(AD$1="C",MAX(0,$D1002-AD$2)))</f>
        <v>0.548947368421047</v>
      </c>
      <c r="AE1002" s="103" t="n">
        <f aca="false">IF(AE$1="P",MAX(0,AE$2-$D1002),IF(AE$1="C",MAX(0,$D1002-AE$2)))</f>
        <v>5.54894736842105</v>
      </c>
      <c r="AF1002" s="103" t="n">
        <f aca="false">IF(AF$1="P",MAX(0,AF$2-$D1002),IF(AF$1="C",MAX(0,$D1002-AF$2)))</f>
        <v>15.548947368421</v>
      </c>
      <c r="AG1002" s="103" t="n">
        <f aca="false">IF(AG$1="P",MAX(0,AG$2-$D1002),IF(AG$1="C",MAX(0,$D1002-AG$2)))</f>
        <v>14.451052631579</v>
      </c>
      <c r="AH1002" s="103" t="n">
        <f aca="false">IF(AH$1="P",MAX(0,AH$2-$D1002),IF(AH$1="C",MAX(0,$D1002-AH$2)))</f>
        <v>9.45105263157895</v>
      </c>
      <c r="AI1002" s="103" t="n">
        <f aca="false">IF(AI$1="P",MAX(0,AI$2-$D1002),IF(AI$1="C",MAX(0,$D1002-AI$2)))</f>
        <v>4.45105263157895</v>
      </c>
      <c r="AJ1002" s="103" t="n">
        <f aca="false">IF(AJ$1="P",MAX(0,AJ$2-$D1002),IF(AJ$1="C",MAX(0,$D1002-AJ$2)))</f>
        <v>0</v>
      </c>
      <c r="AK1002" s="103" t="n">
        <f aca="false">IF(AK$1="P",MAX(0,AK$2-$D1002),IF(AK$1="C",MAX(0,$D1002-AK$2)))</f>
        <v>0</v>
      </c>
      <c r="AL1002" s="103" t="n">
        <f aca="false">IF(AL$1="P",MAX(0,AL$2-$D1002),IF(AL$1="C",MAX(0,$D1002-AL$2)))</f>
        <v>0</v>
      </c>
    </row>
    <row r="1003" customFormat="false" ht="12.75" hidden="false" customHeight="false" outlineLevel="0" collapsed="false">
      <c r="B1003" s="0" t="n">
        <v>32</v>
      </c>
      <c r="C1003" s="15"/>
      <c r="D1003" s="15" t="n">
        <f aca="false">SUMIF($B$3:$B$970,$B1003,$D$3:$D$970)/COUNTIF($B$3:$B$970,$B1003)</f>
        <v>44.1626086956522</v>
      </c>
      <c r="E1003" s="47" t="n">
        <f aca="true">STDEV(OFFSET($B$2,MATCH($B1003,$B$3:$B$970,0),3):OFFSET($B$2,MATCH($B1003+1,$B$3:$B$970,0)-1,3))*SQRT(trade_day)</f>
        <v>3.10405868777508</v>
      </c>
      <c r="F1003" s="47" t="n">
        <f aca="false">SUMIF($B$3:$B$970,$B1003,$F$3:$F$970)/COUNTIF($B$3:$B$970,$B1003)</f>
        <v>3.02978334545926</v>
      </c>
      <c r="G1003" s="0" t="n">
        <v>32</v>
      </c>
      <c r="H1003" s="111" t="n">
        <f aca="false">SUMIF($B$3:$B$970,$G1003,H$3:H$970)/COUNTIF($B$3:$B$970,$G1003)</f>
        <v>0</v>
      </c>
      <c r="I1003" s="111" t="n">
        <f aca="false">SUMIF($B$3:$B$970,$G1003,I$3:I$970)/COUNTIF($B$3:$B$970,$G1003)</f>
        <v>0</v>
      </c>
      <c r="J1003" s="111" t="n">
        <f aca="false">SUMIF($B$3:$B$970,$G1003,J$3:J$970)/COUNTIF($B$3:$B$970,$G1003)</f>
        <v>0.27</v>
      </c>
      <c r="K1003" s="111" t="n">
        <f aca="false">SUMIF($B$3:$B$970,$G1003,K$3:K$970)/COUNTIF($B$3:$B$970,$G1003)</f>
        <v>1.45869565217391</v>
      </c>
      <c r="L1003" s="111" t="n">
        <f aca="false">SUMIF($B$3:$B$970,$G1003,L$3:L$970)/COUNTIF($B$3:$B$970,$G1003)</f>
        <v>3.07782608695652</v>
      </c>
      <c r="M1003" s="111" t="n">
        <f aca="false">SUMIF($B$3:$B$970,$G1003,M$3:M$970)/COUNTIF($B$3:$B$970,$G1003)</f>
        <v>8.13739130434783</v>
      </c>
      <c r="N1003" s="111" t="n">
        <f aca="false">SUMIF($B$3:$B$970,$G1003,N$3:N$970)/COUNTIF($B$3:$B$970,$G1003)</f>
        <v>24.1626086956522</v>
      </c>
      <c r="O1003" s="111" t="n">
        <f aca="false">SUMIF($B$3:$B$970,$G1003,O$3:O$970)/COUNTIF($B$3:$B$970,$G1003)</f>
        <v>19.1626086956522</v>
      </c>
      <c r="P1003" s="111" t="n">
        <f aca="false">SUMIF($B$3:$B$970,$G1003,P$3:P$970)/COUNTIF($B$3:$B$970,$G1003)</f>
        <v>14.4326086956522</v>
      </c>
      <c r="Q1003" s="111" t="n">
        <f aca="false">SUMIF($B$3:$B$970,$G1003,Q$3:Q$970)/COUNTIF($B$3:$B$970,$G1003)</f>
        <v>10.6213043478261</v>
      </c>
      <c r="R1003" s="111" t="n">
        <f aca="false">SUMIF($B$3:$B$970,$G1003,R$3:R$970)/COUNTIF($B$3:$B$970,$G1003)</f>
        <v>7.2404347826087</v>
      </c>
      <c r="S1003" s="111" t="n">
        <f aca="false">SUMIF($B$3:$B$970,$G1003,S$3:S$970)/COUNTIF($B$3:$B$970,$G1003)</f>
        <v>2.3</v>
      </c>
      <c r="T1003" s="111" t="n">
        <f aca="false">SUMIF($B$3:$B$970,$G1003,T$3:T$970)/COUNTIF($B$3:$B$970,$G1003)</f>
        <v>0</v>
      </c>
      <c r="U1003" s="0" t="n">
        <v>32</v>
      </c>
      <c r="W1003" s="15" t="n">
        <f aca="false">SUMIF($U$3:$U$970,$U1003,$W$3:$W$970)/COUNTIF($U$3:$U$970,$U1003)</f>
        <v>10.1733247889808</v>
      </c>
      <c r="X1003" s="47" t="n">
        <f aca="true">CORREL(OFFSET($B$2,MATCH($B1003,$B$259:$B$970,0),4):OFFSET($B$2,MATCH($B1003+1,$B$259:$B$970,0)-1,4),OFFSET($U$2,MATCH($U1003,$U$259:$U$970,0),3):OFFSET($U$2,MATCH($U1003+1,$U$259:$U$970,0)-1,3))</f>
        <v>0.448495042350243</v>
      </c>
      <c r="Y1003" s="47" t="n">
        <f aca="true">CORREL(OFFSET($B$2,MATCH($B1003,$B$259:$B$970,0),2):OFFSET($B$2,MATCH($B1003+1,$B$259:$B$970,0)-1,2),OFFSET($U$2,MATCH($U1003,$U$259:$U$970,0),1):OFFSET($U$2,MATCH($U1003+1,$U$259:$U$970,0)-1,1))</f>
        <v>-0.417730147094841</v>
      </c>
      <c r="Z1003" s="0" t="n">
        <f aca="false">B1003</f>
        <v>32</v>
      </c>
      <c r="AA1003" s="103" t="n">
        <f aca="false">IF(AA$1="P",MAX(0,AA$2-$D1003),IF(AA$1="C",MAX(0,$D1003-AA$2)))</f>
        <v>0</v>
      </c>
      <c r="AB1003" s="103" t="n">
        <f aca="false">IF(AB$1="P",MAX(0,AB$2-$D1003),IF(AB$1="C",MAX(0,$D1003-AB$2)))</f>
        <v>0</v>
      </c>
      <c r="AC1003" s="103" t="n">
        <f aca="false">IF(AC$1="P",MAX(0,AC$2-$D1003),IF(AC$1="C",MAX(0,$D1003-AC$2)))</f>
        <v>0</v>
      </c>
      <c r="AD1003" s="103" t="n">
        <f aca="false">IF(AD$1="P",MAX(0,AD$2-$D1003),IF(AD$1="C",MAX(0,$D1003-AD$2)))</f>
        <v>0</v>
      </c>
      <c r="AE1003" s="103" t="n">
        <f aca="false">IF(AE$1="P",MAX(0,AE$2-$D1003),IF(AE$1="C",MAX(0,$D1003-AE$2)))</f>
        <v>0</v>
      </c>
      <c r="AF1003" s="103" t="n">
        <f aca="false">IF(AF$1="P",MAX(0,AF$2-$D1003),IF(AF$1="C",MAX(0,$D1003-AF$2)))</f>
        <v>5.83739130434783</v>
      </c>
      <c r="AG1003" s="103" t="n">
        <f aca="false">IF(AG$1="P",MAX(0,AG$2-$D1003),IF(AG$1="C",MAX(0,$D1003-AG$2)))</f>
        <v>24.1626086956522</v>
      </c>
      <c r="AH1003" s="103" t="n">
        <f aca="false">IF(AH$1="P",MAX(0,AH$2-$D1003),IF(AH$1="C",MAX(0,$D1003-AH$2)))</f>
        <v>19.1626086956522</v>
      </c>
      <c r="AI1003" s="103" t="n">
        <f aca="false">IF(AI$1="P",MAX(0,AI$2-$D1003),IF(AI$1="C",MAX(0,$D1003-AI$2)))</f>
        <v>14.1626086956522</v>
      </c>
      <c r="AJ1003" s="103" t="n">
        <f aca="false">IF(AJ$1="P",MAX(0,AJ$2-$D1003),IF(AJ$1="C",MAX(0,$D1003-AJ$2)))</f>
        <v>9.16260869565218</v>
      </c>
      <c r="AK1003" s="103" t="n">
        <f aca="false">IF(AK$1="P",MAX(0,AK$2-$D1003),IF(AK$1="C",MAX(0,$D1003-AK$2)))</f>
        <v>4.16260869565218</v>
      </c>
      <c r="AL1003" s="103" t="n">
        <f aca="false">IF(AL$1="P",MAX(0,AL$2-$D1003),IF(AL$1="C",MAX(0,$D1003-AL$2)))</f>
        <v>0</v>
      </c>
    </row>
    <row r="1004" customFormat="false" ht="12.75" hidden="false" customHeight="false" outlineLevel="0" collapsed="false">
      <c r="B1004" s="0" t="n">
        <v>33</v>
      </c>
      <c r="C1004" s="15"/>
      <c r="D1004" s="15" t="n">
        <f aca="false">SUMIF($B$3:$B$970,$B1004,$D$3:$D$970)/COUNTIF($B$3:$B$970,$B1004)</f>
        <v>44.6335</v>
      </c>
      <c r="E1004" s="47" t="n">
        <f aca="true">STDEV(OFFSET($B$2,MATCH($B1004,$B$3:$B$970,0),3):OFFSET($B$2,MATCH($B1004+1,$B$3:$B$970,0)-1,3))*SQRT(trade_day)</f>
        <v>3.1613493163635</v>
      </c>
      <c r="F1004" s="47" t="n">
        <f aca="false">SUMIF($B$3:$B$970,$B1004,$F$3:$F$970)/COUNTIF($B$3:$B$970,$B1004)</f>
        <v>3.24286715980237</v>
      </c>
      <c r="G1004" s="0" t="n">
        <v>33</v>
      </c>
      <c r="H1004" s="110" t="n">
        <f aca="false">SUMIF($B$3:$B$970,$G1004,H$3:H$970)/COUNTIF($B$3:$B$970,$G1004)</f>
        <v>0</v>
      </c>
      <c r="I1004" s="110" t="n">
        <f aca="false">SUMIF($B$3:$B$970,$G1004,I$3:I$970)/COUNTIF($B$3:$B$970,$G1004)</f>
        <v>0</v>
      </c>
      <c r="J1004" s="110" t="n">
        <f aca="false">SUMIF($B$3:$B$970,$G1004,J$3:J$970)/COUNTIF($B$3:$B$970,$G1004)</f>
        <v>0.0905000000000001</v>
      </c>
      <c r="K1004" s="110" t="n">
        <f aca="false">SUMIF($B$3:$B$970,$G1004,K$3:K$970)/COUNTIF($B$3:$B$970,$G1004)</f>
        <v>0.81</v>
      </c>
      <c r="L1004" s="110" t="n">
        <f aca="false">SUMIF($B$3:$B$970,$G1004,L$3:L$970)/COUNTIF($B$3:$B$970,$G1004)</f>
        <v>1.9575</v>
      </c>
      <c r="M1004" s="110" t="n">
        <f aca="false">SUMIF($B$3:$B$970,$G1004,M$3:M$970)/COUNTIF($B$3:$B$970,$G1004)</f>
        <v>6.843</v>
      </c>
      <c r="N1004" s="110" t="n">
        <f aca="false">SUMIF($B$3:$B$970,$G1004,N$3:N$970)/COUNTIF($B$3:$B$970,$G1004)</f>
        <v>24.6335</v>
      </c>
      <c r="O1004" s="110" t="n">
        <f aca="false">SUMIF($B$3:$B$970,$G1004,O$3:O$970)/COUNTIF($B$3:$B$970,$G1004)</f>
        <v>19.6335</v>
      </c>
      <c r="P1004" s="110" t="n">
        <f aca="false">SUMIF($B$3:$B$970,$G1004,P$3:P$970)/COUNTIF($B$3:$B$970,$G1004)</f>
        <v>14.724</v>
      </c>
      <c r="Q1004" s="110" t="n">
        <f aca="false">SUMIF($B$3:$B$970,$G1004,Q$3:Q$970)/COUNTIF($B$3:$B$970,$G1004)</f>
        <v>10.4435</v>
      </c>
      <c r="R1004" s="110" t="n">
        <f aca="false">SUMIF($B$3:$B$970,$G1004,R$3:R$970)/COUNTIF($B$3:$B$970,$G1004)</f>
        <v>6.591</v>
      </c>
      <c r="S1004" s="110" t="n">
        <f aca="false">SUMIF($B$3:$B$970,$G1004,S$3:S$970)/COUNTIF($B$3:$B$970,$G1004)</f>
        <v>1.4765</v>
      </c>
      <c r="T1004" s="110" t="n">
        <f aca="false">SUMIF($B$3:$B$970,$G1004,T$3:T$970)/COUNTIF($B$3:$B$970,$G1004)</f>
        <v>0</v>
      </c>
      <c r="U1004" s="0" t="n">
        <v>33</v>
      </c>
      <c r="W1004" s="15" t="n">
        <f aca="false">SUMIF($U$3:$U$970,$U1004,$W$3:$W$970)/COUNTIF($U$3:$U$970,$U1004)</f>
        <v>8.84192531111501</v>
      </c>
      <c r="X1004" s="47" t="n">
        <f aca="true">CORREL(OFFSET($B$2,MATCH($B1004,$B$259:$B$970,0),4):OFFSET($B$2,MATCH($B1004+1,$B$259:$B$970,0)-1,4),OFFSET($U$2,MATCH($U1004,$U$259:$U$970,0),3):OFFSET($U$2,MATCH($U1004+1,$U$259:$U$970,0)-1,3))</f>
        <v>-0.494514423497437</v>
      </c>
      <c r="Y1004" s="47" t="n">
        <f aca="true">CORREL(OFFSET($B$2,MATCH($B1004,$B$259:$B$970,0),2):OFFSET($B$2,MATCH($B1004+1,$B$259:$B$970,0)-1,2),OFFSET($U$2,MATCH($U1004,$U$259:$U$970,0),1):OFFSET($U$2,MATCH($U1004+1,$U$259:$U$970,0)-1,1))</f>
        <v>0.440428483806023</v>
      </c>
      <c r="Z1004" s="0" t="n">
        <f aca="false">B1004</f>
        <v>33</v>
      </c>
      <c r="AA1004" s="103" t="n">
        <f aca="false">IF(AA$1="P",MAX(0,AA$2-$D1004),IF(AA$1="C",MAX(0,$D1004-AA$2)))</f>
        <v>0</v>
      </c>
      <c r="AB1004" s="103" t="n">
        <f aca="false">IF(AB$1="P",MAX(0,AB$2-$D1004),IF(AB$1="C",MAX(0,$D1004-AB$2)))</f>
        <v>0</v>
      </c>
      <c r="AC1004" s="103" t="n">
        <f aca="false">IF(AC$1="P",MAX(0,AC$2-$D1004),IF(AC$1="C",MAX(0,$D1004-AC$2)))</f>
        <v>0</v>
      </c>
      <c r="AD1004" s="103" t="n">
        <f aca="false">IF(AD$1="P",MAX(0,AD$2-$D1004),IF(AD$1="C",MAX(0,$D1004-AD$2)))</f>
        <v>0</v>
      </c>
      <c r="AE1004" s="103" t="n">
        <f aca="false">IF(AE$1="P",MAX(0,AE$2-$D1004),IF(AE$1="C",MAX(0,$D1004-AE$2)))</f>
        <v>0</v>
      </c>
      <c r="AF1004" s="103" t="n">
        <f aca="false">IF(AF$1="P",MAX(0,AF$2-$D1004),IF(AF$1="C",MAX(0,$D1004-AF$2)))</f>
        <v>5.3665</v>
      </c>
      <c r="AG1004" s="103" t="n">
        <f aca="false">IF(AG$1="P",MAX(0,AG$2-$D1004),IF(AG$1="C",MAX(0,$D1004-AG$2)))</f>
        <v>24.6335</v>
      </c>
      <c r="AH1004" s="103" t="n">
        <f aca="false">IF(AH$1="P",MAX(0,AH$2-$D1004),IF(AH$1="C",MAX(0,$D1004-AH$2)))</f>
        <v>19.6335</v>
      </c>
      <c r="AI1004" s="103" t="n">
        <f aca="false">IF(AI$1="P",MAX(0,AI$2-$D1004),IF(AI$1="C",MAX(0,$D1004-AI$2)))</f>
        <v>14.6335</v>
      </c>
      <c r="AJ1004" s="103" t="n">
        <f aca="false">IF(AJ$1="P",MAX(0,AJ$2-$D1004),IF(AJ$1="C",MAX(0,$D1004-AJ$2)))</f>
        <v>9.6335</v>
      </c>
      <c r="AK1004" s="103" t="n">
        <f aca="false">IF(AK$1="P",MAX(0,AK$2-$D1004),IF(AK$1="C",MAX(0,$D1004-AK$2)))</f>
        <v>4.6335</v>
      </c>
      <c r="AL1004" s="103" t="n">
        <f aca="false">IF(AL$1="P",MAX(0,AL$2-$D1004),IF(AL$1="C",MAX(0,$D1004-AL$2)))</f>
        <v>0</v>
      </c>
    </row>
    <row r="1005" customFormat="false" ht="12.75" hidden="false" customHeight="false" outlineLevel="0" collapsed="false">
      <c r="B1005" s="0" t="n">
        <v>34</v>
      </c>
      <c r="C1005" s="15"/>
      <c r="D1005" s="15" t="n">
        <f aca="false">SUMIF($B$3:$B$970,$B1005,$D$3:$D$970)/COUNTIF($B$3:$B$970,$B1005)</f>
        <v>52.0181818181818</v>
      </c>
      <c r="E1005" s="47" t="n">
        <f aca="true">STDEV(OFFSET($B$2,MATCH($B1005,$B$3:$B$970,0),3):OFFSET($B$2,MATCH($B1005+1,$B$3:$B$970,0)-1,3))*SQRT(trade_day)</f>
        <v>0.962719103954312</v>
      </c>
      <c r="F1005" s="47" t="n">
        <f aca="false">SUMIF($B$3:$B$970,$B1005,$F$3:$F$970)/COUNTIF($B$3:$B$970,$B1005)</f>
        <v>1.33877351208601</v>
      </c>
      <c r="G1005" s="0" t="n">
        <v>34</v>
      </c>
      <c r="H1005" s="110" t="n">
        <f aca="false">SUMIF($B$3:$B$970,$G1005,H$3:H$970)/COUNTIF($B$3:$B$970,$G1005)</f>
        <v>0</v>
      </c>
      <c r="I1005" s="110" t="n">
        <f aca="false">SUMIF($B$3:$B$970,$G1005,I$3:I$970)/COUNTIF($B$3:$B$970,$G1005)</f>
        <v>0</v>
      </c>
      <c r="J1005" s="110" t="n">
        <f aca="false">SUMIF($B$3:$B$970,$G1005,J$3:J$970)/COUNTIF($B$3:$B$970,$G1005)</f>
        <v>0</v>
      </c>
      <c r="K1005" s="110" t="n">
        <f aca="false">SUMIF($B$3:$B$970,$G1005,K$3:K$970)/COUNTIF($B$3:$B$970,$G1005)</f>
        <v>0</v>
      </c>
      <c r="L1005" s="110" t="n">
        <f aca="false">SUMIF($B$3:$B$970,$G1005,L$3:L$970)/COUNTIF($B$3:$B$970,$G1005)</f>
        <v>0</v>
      </c>
      <c r="M1005" s="110" t="n">
        <f aca="false">SUMIF($B$3:$B$970,$G1005,M$3:M$970)/COUNTIF($B$3:$B$970,$G1005)</f>
        <v>0.349090909090909</v>
      </c>
      <c r="N1005" s="110" t="n">
        <f aca="false">SUMIF($B$3:$B$970,$G1005,N$3:N$970)/COUNTIF($B$3:$B$970,$G1005)</f>
        <v>32.0181818181818</v>
      </c>
      <c r="O1005" s="110" t="n">
        <f aca="false">SUMIF($B$3:$B$970,$G1005,O$3:O$970)/COUNTIF($B$3:$B$970,$G1005)</f>
        <v>27.0181818181818</v>
      </c>
      <c r="P1005" s="110" t="n">
        <f aca="false">SUMIF($B$3:$B$970,$G1005,P$3:P$970)/COUNTIF($B$3:$B$970,$G1005)</f>
        <v>22.0181818181818</v>
      </c>
      <c r="Q1005" s="110" t="n">
        <f aca="false">SUMIF($B$3:$B$970,$G1005,Q$3:Q$970)/COUNTIF($B$3:$B$970,$G1005)</f>
        <v>17.0181818181818</v>
      </c>
      <c r="R1005" s="110" t="n">
        <f aca="false">SUMIF($B$3:$B$970,$G1005,R$3:R$970)/COUNTIF($B$3:$B$970,$G1005)</f>
        <v>12.0181818181818</v>
      </c>
      <c r="S1005" s="110" t="n">
        <f aca="false">SUMIF($B$3:$B$970,$G1005,S$3:S$970)/COUNTIF($B$3:$B$970,$G1005)</f>
        <v>2.36727272727273</v>
      </c>
      <c r="T1005" s="110" t="n">
        <f aca="false">SUMIF($B$3:$B$970,$G1005,T$3:T$970)/COUNTIF($B$3:$B$970,$G1005)</f>
        <v>0</v>
      </c>
      <c r="U1005" s="0" t="n">
        <v>34</v>
      </c>
      <c r="W1005" s="15" t="n">
        <f aca="false">SUMIF($U$3:$U$970,$U1005,$W$3:$W$970)/COUNTIF($U$3:$U$970,$U1005)</f>
        <v>10.3094446989144</v>
      </c>
      <c r="X1005" s="47" t="n">
        <f aca="true">CORREL(OFFSET($B$2,MATCH($B1005,$B$259:$B$970,0),4):OFFSET($B$2,MATCH($B1005+1,$B$259:$B$970,0)-1,4),OFFSET($U$2,MATCH($U1005,$U$259:$U$970,0),3):OFFSET($U$2,MATCH($U1005+1,$U$259:$U$970,0)-1,3))</f>
        <v>0.381377678875466</v>
      </c>
      <c r="Y1005" s="47" t="n">
        <f aca="true">CORREL(OFFSET($B$2,MATCH($B1005,$B$259:$B$970,0),2):OFFSET($B$2,MATCH($B1005+1,$B$259:$B$970,0)-1,2),OFFSET($U$2,MATCH($U1005,$U$259:$U$970,0),1):OFFSET($U$2,MATCH($U1005+1,$U$259:$U$970,0)-1,1))</f>
        <v>0.766065292593318</v>
      </c>
      <c r="Z1005" s="0" t="n">
        <f aca="false">B1005</f>
        <v>34</v>
      </c>
      <c r="AA1005" s="103" t="n">
        <f aca="false">IF(AA$1="P",MAX(0,AA$2-$D1005),IF(AA$1="C",MAX(0,$D1005-AA$2)))</f>
        <v>0</v>
      </c>
      <c r="AB1005" s="103" t="n">
        <f aca="false">IF(AB$1="P",MAX(0,AB$2-$D1005),IF(AB$1="C",MAX(0,$D1005-AB$2)))</f>
        <v>0</v>
      </c>
      <c r="AC1005" s="103" t="n">
        <f aca="false">IF(AC$1="P",MAX(0,AC$2-$D1005),IF(AC$1="C",MAX(0,$D1005-AC$2)))</f>
        <v>0</v>
      </c>
      <c r="AD1005" s="103" t="n">
        <f aca="false">IF(AD$1="P",MAX(0,AD$2-$D1005),IF(AD$1="C",MAX(0,$D1005-AD$2)))</f>
        <v>0</v>
      </c>
      <c r="AE1005" s="103" t="n">
        <f aca="false">IF(AE$1="P",MAX(0,AE$2-$D1005),IF(AE$1="C",MAX(0,$D1005-AE$2)))</f>
        <v>0</v>
      </c>
      <c r="AF1005" s="103" t="n">
        <f aca="false">IF(AF$1="P",MAX(0,AF$2-$D1005),IF(AF$1="C",MAX(0,$D1005-AF$2)))</f>
        <v>0</v>
      </c>
      <c r="AG1005" s="103" t="n">
        <f aca="false">IF(AG$1="P",MAX(0,AG$2-$D1005),IF(AG$1="C",MAX(0,$D1005-AG$2)))</f>
        <v>32.0181818181818</v>
      </c>
      <c r="AH1005" s="103" t="n">
        <f aca="false">IF(AH$1="P",MAX(0,AH$2-$D1005),IF(AH$1="C",MAX(0,$D1005-AH$2)))</f>
        <v>27.0181818181818</v>
      </c>
      <c r="AI1005" s="103" t="n">
        <f aca="false">IF(AI$1="P",MAX(0,AI$2-$D1005),IF(AI$1="C",MAX(0,$D1005-AI$2)))</f>
        <v>22.0181818181818</v>
      </c>
      <c r="AJ1005" s="103" t="n">
        <f aca="false">IF(AJ$1="P",MAX(0,AJ$2-$D1005),IF(AJ$1="C",MAX(0,$D1005-AJ$2)))</f>
        <v>17.0181818181818</v>
      </c>
      <c r="AK1005" s="103" t="n">
        <f aca="false">IF(AK$1="P",MAX(0,AK$2-$D1005),IF(AK$1="C",MAX(0,$D1005-AK$2)))</f>
        <v>12.0181818181818</v>
      </c>
      <c r="AL1005" s="103" t="n">
        <f aca="false">IF(AL$1="P",MAX(0,AL$2-$D1005),IF(AL$1="C",MAX(0,$D1005-AL$2)))</f>
        <v>2.01818181818182</v>
      </c>
    </row>
    <row r="1006" customFormat="false" ht="12.75" hidden="false" customHeight="false" outlineLevel="0" collapsed="false">
      <c r="B1006" s="0" t="n">
        <v>35</v>
      </c>
      <c r="C1006" s="15"/>
      <c r="D1006" s="15" t="n">
        <f aca="false">SUMIF($B$3:$B$970,$B1006,$D$3:$D$970)/COUNTIF($B$3:$B$970,$B1006)</f>
        <v>47.1652380952381</v>
      </c>
      <c r="E1006" s="47" t="n">
        <f aca="true">STDEV(OFFSET($B$2,MATCH($B1006,$B$3:$B$970,0),3):OFFSET($B$2,MATCH($B1006+1,$B$3:$B$970,0)-1,3))*SQRT(trade_day)</f>
        <v>1.78334316566662</v>
      </c>
      <c r="F1006" s="47" t="n">
        <f aca="false">SUMIF($B$3:$B$970,$B1006,$F$3:$F$970)/COUNTIF($B$3:$B$970,$B1006)</f>
        <v>1.62545260911561</v>
      </c>
      <c r="G1006" s="0" t="n">
        <v>35</v>
      </c>
      <c r="H1006" s="110" t="n">
        <f aca="false">SUMIF($B$3:$B$970,$G1006,H$3:H$970)/COUNTIF($B$3:$B$970,$G1006)</f>
        <v>0</v>
      </c>
      <c r="I1006" s="110" t="n">
        <f aca="false">SUMIF($B$3:$B$970,$G1006,I$3:I$970)/COUNTIF($B$3:$B$970,$G1006)</f>
        <v>0</v>
      </c>
      <c r="J1006" s="110" t="n">
        <f aca="false">SUMIF($B$3:$B$970,$G1006,J$3:J$970)/COUNTIF($B$3:$B$970,$G1006)</f>
        <v>0</v>
      </c>
      <c r="K1006" s="110" t="n">
        <f aca="false">SUMIF($B$3:$B$970,$G1006,K$3:K$970)/COUNTIF($B$3:$B$970,$G1006)</f>
        <v>0</v>
      </c>
      <c r="L1006" s="110" t="n">
        <f aca="false">SUMIF($B$3:$B$970,$G1006,L$3:L$970)/COUNTIF($B$3:$B$970,$G1006)</f>
        <v>0.196190476190476</v>
      </c>
      <c r="M1006" s="110" t="n">
        <f aca="false">SUMIF($B$3:$B$970,$G1006,M$3:M$970)/COUNTIF($B$3:$B$970,$G1006)</f>
        <v>3.65857142857143</v>
      </c>
      <c r="N1006" s="110" t="n">
        <f aca="false">SUMIF($B$3:$B$970,$G1006,N$3:N$970)/COUNTIF($B$3:$B$970,$G1006)</f>
        <v>27.1652380952381</v>
      </c>
      <c r="O1006" s="110" t="n">
        <f aca="false">SUMIF($B$3:$B$970,$G1006,O$3:O$970)/COUNTIF($B$3:$B$970,$G1006)</f>
        <v>22.1652380952381</v>
      </c>
      <c r="P1006" s="110" t="n">
        <f aca="false">SUMIF($B$3:$B$970,$G1006,P$3:P$970)/COUNTIF($B$3:$B$970,$G1006)</f>
        <v>17.1652380952381</v>
      </c>
      <c r="Q1006" s="110" t="n">
        <f aca="false">SUMIF($B$3:$B$970,$G1006,Q$3:Q$970)/COUNTIF($B$3:$B$970,$G1006)</f>
        <v>12.1652380952381</v>
      </c>
      <c r="R1006" s="110" t="n">
        <f aca="false">SUMIF($B$3:$B$970,$G1006,R$3:R$970)/COUNTIF($B$3:$B$970,$G1006)</f>
        <v>7.36142857142857</v>
      </c>
      <c r="S1006" s="110" t="n">
        <f aca="false">SUMIF($B$3:$B$970,$G1006,S$3:S$970)/COUNTIF($B$3:$B$970,$G1006)</f>
        <v>0.823809523809523</v>
      </c>
      <c r="T1006" s="110" t="n">
        <f aca="false">SUMIF($B$3:$B$970,$G1006,T$3:T$970)/COUNTIF($B$3:$B$970,$G1006)</f>
        <v>0</v>
      </c>
      <c r="U1006" s="0" t="n">
        <v>35</v>
      </c>
      <c r="W1006" s="15" t="n">
        <f aca="false">SUMIF($U$3:$U$970,$U1006,$W$3:$W$970)/COUNTIF($U$3:$U$970,$U1006)</f>
        <v>8.77100561501655</v>
      </c>
      <c r="X1006" s="47" t="n">
        <f aca="true">CORREL(OFFSET($B$2,MATCH($B1006,$B$259:$B$970,0),4):OFFSET($B$2,MATCH($B1006+1,$B$259:$B$970,0)-1,4),OFFSET($U$2,MATCH($U1006,$U$259:$U$970,0),3):OFFSET($U$2,MATCH($U1006+1,$U$259:$U$970,0)-1,3))</f>
        <v>0.433482488361276</v>
      </c>
      <c r="Y1006" s="47" t="n">
        <f aca="true">CORREL(OFFSET($B$2,MATCH($B1006,$B$259:$B$970,0),2):OFFSET($B$2,MATCH($B1006+1,$B$259:$B$970,0)-1,2),OFFSET($U$2,MATCH($U1006,$U$259:$U$970,0),1):OFFSET($U$2,MATCH($U1006+1,$U$259:$U$970,0)-1,1))</f>
        <v>0.443316931843754</v>
      </c>
      <c r="Z1006" s="0" t="n">
        <f aca="false">B1006</f>
        <v>35</v>
      </c>
      <c r="AA1006" s="103" t="n">
        <f aca="false">IF(AA$1="P",MAX(0,AA$2-$D1006),IF(AA$1="C",MAX(0,$D1006-AA$2)))</f>
        <v>0</v>
      </c>
      <c r="AB1006" s="103" t="n">
        <f aca="false">IF(AB$1="P",MAX(0,AB$2-$D1006),IF(AB$1="C",MAX(0,$D1006-AB$2)))</f>
        <v>0</v>
      </c>
      <c r="AC1006" s="103" t="n">
        <f aca="false">IF(AC$1="P",MAX(0,AC$2-$D1006),IF(AC$1="C",MAX(0,$D1006-AC$2)))</f>
        <v>0</v>
      </c>
      <c r="AD1006" s="103" t="n">
        <f aca="false">IF(AD$1="P",MAX(0,AD$2-$D1006),IF(AD$1="C",MAX(0,$D1006-AD$2)))</f>
        <v>0</v>
      </c>
      <c r="AE1006" s="103" t="n">
        <f aca="false">IF(AE$1="P",MAX(0,AE$2-$D1006),IF(AE$1="C",MAX(0,$D1006-AE$2)))</f>
        <v>0</v>
      </c>
      <c r="AF1006" s="103" t="n">
        <f aca="false">IF(AF$1="P",MAX(0,AF$2-$D1006),IF(AF$1="C",MAX(0,$D1006-AF$2)))</f>
        <v>2.83476190476191</v>
      </c>
      <c r="AG1006" s="103" t="n">
        <f aca="false">IF(AG$1="P",MAX(0,AG$2-$D1006),IF(AG$1="C",MAX(0,$D1006-AG$2)))</f>
        <v>27.1652380952381</v>
      </c>
      <c r="AH1006" s="103" t="n">
        <f aca="false">IF(AH$1="P",MAX(0,AH$2-$D1006),IF(AH$1="C",MAX(0,$D1006-AH$2)))</f>
        <v>22.1652380952381</v>
      </c>
      <c r="AI1006" s="103" t="n">
        <f aca="false">IF(AI$1="P",MAX(0,AI$2-$D1006),IF(AI$1="C",MAX(0,$D1006-AI$2)))</f>
        <v>17.1652380952381</v>
      </c>
      <c r="AJ1006" s="103" t="n">
        <f aca="false">IF(AJ$1="P",MAX(0,AJ$2-$D1006),IF(AJ$1="C",MAX(0,$D1006-AJ$2)))</f>
        <v>12.1652380952381</v>
      </c>
      <c r="AK1006" s="103" t="n">
        <f aca="false">IF(AK$1="P",MAX(0,AK$2-$D1006),IF(AK$1="C",MAX(0,$D1006-AK$2)))</f>
        <v>7.1652380952381</v>
      </c>
      <c r="AL1006" s="103" t="n">
        <f aca="false">IF(AL$1="P",MAX(0,AL$2-$D1006),IF(AL$1="C",MAX(0,$D1006-AL$2)))</f>
        <v>0</v>
      </c>
    </row>
    <row r="1007" customFormat="false" ht="12.75" hidden="false" customHeight="false" outlineLevel="0" collapsed="false">
      <c r="B1007" s="0" t="n">
        <v>36</v>
      </c>
      <c r="C1007" s="15"/>
      <c r="D1007" s="15" t="n">
        <f aca="false">SUMIF($B$3:$B$970,$B1007,$D$3:$D$970)/COUNTIF($B$3:$B$970,$B1007)</f>
        <v>63.795</v>
      </c>
      <c r="E1007" s="47" t="n">
        <f aca="true">STDEV(OFFSET($B$2,MATCH($B1007,$B$3:$B$970,0),3):OFFSET($B$2,MATCH($B1007+1,$B$3:$B$970,0)-1,3))*SQRT(trade_day)</f>
        <v>1.51944147213256</v>
      </c>
      <c r="F1007" s="47" t="n">
        <f aca="false">SUMIF($B$3:$B$970,$B1007,$F$3:$F$970)/COUNTIF($B$3:$B$970,$B1007)</f>
        <v>1.45409445841772</v>
      </c>
      <c r="G1007" s="0" t="n">
        <v>36</v>
      </c>
      <c r="H1007" s="110" t="n">
        <f aca="false">SUMIF($B$3:$B$970,$G1007,H$3:H$970)/COUNTIF($B$3:$B$970,$G1007)</f>
        <v>0</v>
      </c>
      <c r="I1007" s="110" t="n">
        <f aca="false">SUMIF($B$3:$B$970,$G1007,I$3:I$970)/COUNTIF($B$3:$B$970,$G1007)</f>
        <v>0</v>
      </c>
      <c r="J1007" s="110" t="n">
        <f aca="false">SUMIF($B$3:$B$970,$G1007,J$3:J$970)/COUNTIF($B$3:$B$970,$G1007)</f>
        <v>0</v>
      </c>
      <c r="K1007" s="110" t="n">
        <f aca="false">SUMIF($B$3:$B$970,$G1007,K$3:K$970)/COUNTIF($B$3:$B$970,$G1007)</f>
        <v>0</v>
      </c>
      <c r="L1007" s="110" t="n">
        <f aca="false">SUMIF($B$3:$B$970,$G1007,L$3:L$970)/COUNTIF($B$3:$B$970,$G1007)</f>
        <v>0</v>
      </c>
      <c r="M1007" s="110" t="n">
        <f aca="false">SUMIF($B$3:$B$970,$G1007,M$3:M$970)/COUNTIF($B$3:$B$970,$G1007)</f>
        <v>0.0760000000000002</v>
      </c>
      <c r="N1007" s="110" t="n">
        <f aca="false">SUMIF($B$3:$B$970,$G1007,N$3:N$970)/COUNTIF($B$3:$B$970,$G1007)</f>
        <v>43.795</v>
      </c>
      <c r="O1007" s="110" t="n">
        <f aca="false">SUMIF($B$3:$B$970,$G1007,O$3:O$970)/COUNTIF($B$3:$B$970,$G1007)</f>
        <v>38.795</v>
      </c>
      <c r="P1007" s="110" t="n">
        <f aca="false">SUMIF($B$3:$B$970,$G1007,P$3:P$970)/COUNTIF($B$3:$B$970,$G1007)</f>
        <v>33.795</v>
      </c>
      <c r="Q1007" s="110" t="n">
        <f aca="false">SUMIF($B$3:$B$970,$G1007,Q$3:Q$970)/COUNTIF($B$3:$B$970,$G1007)</f>
        <v>28.795</v>
      </c>
      <c r="R1007" s="110" t="n">
        <f aca="false">SUMIF($B$3:$B$970,$G1007,R$3:R$970)/COUNTIF($B$3:$B$970,$G1007)</f>
        <v>23.795</v>
      </c>
      <c r="S1007" s="110" t="n">
        <f aca="false">SUMIF($B$3:$B$970,$G1007,S$3:S$970)/COUNTIF($B$3:$B$970,$G1007)</f>
        <v>13.871</v>
      </c>
      <c r="T1007" s="110" t="n">
        <f aca="false">SUMIF($B$3:$B$970,$G1007,T$3:T$970)/COUNTIF($B$3:$B$970,$G1007)</f>
        <v>0</v>
      </c>
      <c r="U1007" s="0" t="n">
        <v>36</v>
      </c>
      <c r="W1007" s="15" t="n">
        <f aca="false">SUMIF($U$3:$U$970,$U1007,$W$3:$W$970)/COUNTIF($U$3:$U$970,$U1007)</f>
        <v>7.38312944638984</v>
      </c>
      <c r="X1007" s="47" t="n">
        <f aca="true">CORREL(OFFSET($B$2,MATCH($B1007,$B$259:$B$970,0),4):OFFSET($B$2,MATCH($B1007+1,$B$259:$B$970,0)-1,4),OFFSET($U$2,MATCH($U1007,$U$259:$U$970,0),3):OFFSET($U$2,MATCH($U1007+1,$U$259:$U$970,0)-1,3))</f>
        <v>-0.323783315515901</v>
      </c>
      <c r="Y1007" s="47" t="n">
        <f aca="true">CORREL(OFFSET($B$2,MATCH($B1007,$B$259:$B$970,0),2):OFFSET($B$2,MATCH($B1007+1,$B$259:$B$970,0)-1,2),OFFSET($U$2,MATCH($U1007,$U$259:$U$970,0),1):OFFSET($U$2,MATCH($U1007+1,$U$259:$U$970,0)-1,1))</f>
        <v>0.70370795590999</v>
      </c>
      <c r="Z1007" s="0" t="n">
        <f aca="false">B1007</f>
        <v>36</v>
      </c>
      <c r="AA1007" s="103" t="n">
        <f aca="false">IF(AA$1="P",MAX(0,AA$2-$D1007),IF(AA$1="C",MAX(0,$D1007-AA$2)))</f>
        <v>0</v>
      </c>
      <c r="AB1007" s="103" t="n">
        <f aca="false">IF(AB$1="P",MAX(0,AB$2-$D1007),IF(AB$1="C",MAX(0,$D1007-AB$2)))</f>
        <v>0</v>
      </c>
      <c r="AC1007" s="103" t="n">
        <f aca="false">IF(AC$1="P",MAX(0,AC$2-$D1007),IF(AC$1="C",MAX(0,$D1007-AC$2)))</f>
        <v>0</v>
      </c>
      <c r="AD1007" s="103" t="n">
        <f aca="false">IF(AD$1="P",MAX(0,AD$2-$D1007),IF(AD$1="C",MAX(0,$D1007-AD$2)))</f>
        <v>0</v>
      </c>
      <c r="AE1007" s="103" t="n">
        <f aca="false">IF(AE$1="P",MAX(0,AE$2-$D1007),IF(AE$1="C",MAX(0,$D1007-AE$2)))</f>
        <v>0</v>
      </c>
      <c r="AF1007" s="103" t="n">
        <f aca="false">IF(AF$1="P",MAX(0,AF$2-$D1007),IF(AF$1="C",MAX(0,$D1007-AF$2)))</f>
        <v>0</v>
      </c>
      <c r="AG1007" s="103" t="n">
        <f aca="false">IF(AG$1="P",MAX(0,AG$2-$D1007),IF(AG$1="C",MAX(0,$D1007-AG$2)))</f>
        <v>43.795</v>
      </c>
      <c r="AH1007" s="103" t="n">
        <f aca="false">IF(AH$1="P",MAX(0,AH$2-$D1007),IF(AH$1="C",MAX(0,$D1007-AH$2)))</f>
        <v>38.795</v>
      </c>
      <c r="AI1007" s="103" t="n">
        <f aca="false">IF(AI$1="P",MAX(0,AI$2-$D1007),IF(AI$1="C",MAX(0,$D1007-AI$2)))</f>
        <v>33.795</v>
      </c>
      <c r="AJ1007" s="103" t="n">
        <f aca="false">IF(AJ$1="P",MAX(0,AJ$2-$D1007),IF(AJ$1="C",MAX(0,$D1007-AJ$2)))</f>
        <v>28.795</v>
      </c>
      <c r="AK1007" s="103" t="n">
        <f aca="false">IF(AK$1="P",MAX(0,AK$2-$D1007),IF(AK$1="C",MAX(0,$D1007-AK$2)))</f>
        <v>23.795</v>
      </c>
      <c r="AL1007" s="103" t="n">
        <f aca="false">IF(AL$1="P",MAX(0,AL$2-$D1007),IF(AL$1="C",MAX(0,$D1007-AL$2)))</f>
        <v>13.795</v>
      </c>
    </row>
    <row r="1008" customFormat="false" ht="12.75" hidden="false" customHeight="false" outlineLevel="0" collapsed="false">
      <c r="B1008" s="0" t="n">
        <v>37</v>
      </c>
      <c r="C1008" s="15"/>
      <c r="D1008" s="15" t="n">
        <f aca="false">SUMIF($B$3:$B$970,$B1008,$D$3:$D$970)/COUNTIF($B$3:$B$970,$B1008)</f>
        <v>52.9554545454545</v>
      </c>
      <c r="E1008" s="47" t="n">
        <f aca="true">STDEV(OFFSET($B$2,MATCH($B1008,$B$3:$B$970,0),3):OFFSET($B$2,MATCH($B1008+1,$B$3:$B$970,0)-1,3))*SQRT(trade_day)</f>
        <v>1.1170522692472</v>
      </c>
      <c r="F1008" s="47" t="n">
        <f aca="false">SUMIF($B$3:$B$970,$B1008,$F$3:$F$970)/COUNTIF($B$3:$B$970,$B1008)</f>
        <v>1.32657715173091</v>
      </c>
      <c r="G1008" s="0" t="n">
        <v>37</v>
      </c>
      <c r="H1008" s="109" t="n">
        <f aca="false">SUMIF($B$3:$B$970,$G1008,H$3:H$970)/COUNTIF($B$3:$B$970,$G1008)</f>
        <v>0</v>
      </c>
      <c r="I1008" s="109" t="n">
        <f aca="false">SUMIF($B$3:$B$970,$G1008,I$3:I$970)/COUNTIF($B$3:$B$970,$G1008)</f>
        <v>0</v>
      </c>
      <c r="J1008" s="109" t="n">
        <f aca="false">SUMIF($B$3:$B$970,$G1008,J$3:J$970)/COUNTIF($B$3:$B$970,$G1008)</f>
        <v>0</v>
      </c>
      <c r="K1008" s="109" t="n">
        <f aca="false">SUMIF($B$3:$B$970,$G1008,K$3:K$970)/COUNTIF($B$3:$B$970,$G1008)</f>
        <v>0</v>
      </c>
      <c r="L1008" s="109" t="n">
        <f aca="false">SUMIF($B$3:$B$970,$G1008,L$3:L$970)/COUNTIF($B$3:$B$970,$G1008)</f>
        <v>0</v>
      </c>
      <c r="M1008" s="109" t="n">
        <f aca="false">SUMIF($B$3:$B$970,$G1008,M$3:M$970)/COUNTIF($B$3:$B$970,$G1008)</f>
        <v>0.948636363636364</v>
      </c>
      <c r="N1008" s="109" t="n">
        <f aca="false">SUMIF($B$3:$B$970,$G1008,N$3:N$970)/COUNTIF($B$3:$B$970,$G1008)</f>
        <v>32.9554545454545</v>
      </c>
      <c r="O1008" s="109" t="n">
        <f aca="false">SUMIF($B$3:$B$970,$G1008,O$3:O$970)/COUNTIF($B$3:$B$970,$G1008)</f>
        <v>27.9554545454545</v>
      </c>
      <c r="P1008" s="109" t="n">
        <f aca="false">SUMIF($B$3:$B$970,$G1008,P$3:P$970)/COUNTIF($B$3:$B$970,$G1008)</f>
        <v>22.9554545454545</v>
      </c>
      <c r="Q1008" s="109" t="n">
        <f aca="false">SUMIF($B$3:$B$970,$G1008,Q$3:Q$970)/COUNTIF($B$3:$B$970,$G1008)</f>
        <v>17.9554545454545</v>
      </c>
      <c r="R1008" s="109" t="n">
        <f aca="false">SUMIF($B$3:$B$970,$G1008,R$3:R$970)/COUNTIF($B$3:$B$970,$G1008)</f>
        <v>12.9554545454545</v>
      </c>
      <c r="S1008" s="109" t="n">
        <f aca="false">SUMIF($B$3:$B$970,$G1008,S$3:S$970)/COUNTIF($B$3:$B$970,$G1008)</f>
        <v>3.90409090909091</v>
      </c>
      <c r="T1008" s="109" t="n">
        <f aca="false">SUMIF($B$3:$B$970,$G1008,T$3:T$970)/COUNTIF($B$3:$B$970,$G1008)</f>
        <v>0</v>
      </c>
      <c r="U1008" s="0" t="n">
        <v>37</v>
      </c>
      <c r="W1008" s="15" t="n">
        <f aca="false">SUMIF($U$3:$U$970,$U1008,$W$3:$W$970)/COUNTIF($U$3:$U$970,$U1008)</f>
        <v>6.36199921740189</v>
      </c>
      <c r="X1008" s="47" t="n">
        <f aca="true">CORREL(OFFSET($B$2,MATCH($B1008,$B$259:$B$970,0),4):OFFSET($B$2,MATCH($B1008+1,$B$259:$B$970,0)-1,4),OFFSET($U$2,MATCH($U1008,$U$259:$U$970,0),3):OFFSET($U$2,MATCH($U1008+1,$U$259:$U$970,0)-1,3))</f>
        <v>0.350399025079112</v>
      </c>
      <c r="Y1008" s="47" t="n">
        <f aca="true">CORREL(OFFSET($B$2,MATCH($B1008,$B$259:$B$970,0),2):OFFSET($B$2,MATCH($B1008+1,$B$259:$B$970,0)-1,2),OFFSET($U$2,MATCH($U1008,$U$259:$U$970,0),1):OFFSET($U$2,MATCH($U1008+1,$U$259:$U$970,0)-1,1))</f>
        <v>0.917781913842195</v>
      </c>
      <c r="Z1008" s="0" t="n">
        <f aca="false">B1008</f>
        <v>37</v>
      </c>
      <c r="AA1008" s="103" t="n">
        <f aca="false">IF(AA$1="P",MAX(0,AA$2-$D1008),IF(AA$1="C",MAX(0,$D1008-AA$2)))</f>
        <v>0</v>
      </c>
      <c r="AB1008" s="103" t="n">
        <f aca="false">IF(AB$1="P",MAX(0,AB$2-$D1008),IF(AB$1="C",MAX(0,$D1008-AB$2)))</f>
        <v>0</v>
      </c>
      <c r="AC1008" s="103" t="n">
        <f aca="false">IF(AC$1="P",MAX(0,AC$2-$D1008),IF(AC$1="C",MAX(0,$D1008-AC$2)))</f>
        <v>0</v>
      </c>
      <c r="AD1008" s="103" t="n">
        <f aca="false">IF(AD$1="P",MAX(0,AD$2-$D1008),IF(AD$1="C",MAX(0,$D1008-AD$2)))</f>
        <v>0</v>
      </c>
      <c r="AE1008" s="103" t="n">
        <f aca="false">IF(AE$1="P",MAX(0,AE$2-$D1008),IF(AE$1="C",MAX(0,$D1008-AE$2)))</f>
        <v>0</v>
      </c>
      <c r="AF1008" s="103" t="n">
        <f aca="false">IF(AF$1="P",MAX(0,AF$2-$D1008),IF(AF$1="C",MAX(0,$D1008-AF$2)))</f>
        <v>0</v>
      </c>
      <c r="AG1008" s="103" t="n">
        <f aca="false">IF(AG$1="P",MAX(0,AG$2-$D1008),IF(AG$1="C",MAX(0,$D1008-AG$2)))</f>
        <v>32.9554545454545</v>
      </c>
      <c r="AH1008" s="103" t="n">
        <f aca="false">IF(AH$1="P",MAX(0,AH$2-$D1008),IF(AH$1="C",MAX(0,$D1008-AH$2)))</f>
        <v>27.9554545454545</v>
      </c>
      <c r="AI1008" s="103" t="n">
        <f aca="false">IF(AI$1="P",MAX(0,AI$2-$D1008),IF(AI$1="C",MAX(0,$D1008-AI$2)))</f>
        <v>22.9554545454545</v>
      </c>
      <c r="AJ1008" s="103" t="n">
        <f aca="false">IF(AJ$1="P",MAX(0,AJ$2-$D1008),IF(AJ$1="C",MAX(0,$D1008-AJ$2)))</f>
        <v>17.9554545454545</v>
      </c>
      <c r="AK1008" s="103" t="n">
        <f aca="false">IF(AK$1="P",MAX(0,AK$2-$D1008),IF(AK$1="C",MAX(0,$D1008-AK$2)))</f>
        <v>12.9554545454545</v>
      </c>
      <c r="AL1008" s="103" t="n">
        <f aca="false">IF(AL$1="P",MAX(0,AL$2-$D1008),IF(AL$1="C",MAX(0,$D1008-AL$2)))</f>
        <v>2.95545454545454</v>
      </c>
    </row>
    <row r="1009" customFormat="false" ht="12.75" hidden="false" customHeight="false" outlineLevel="0" collapsed="false">
      <c r="B1009" s="0" t="n">
        <v>38</v>
      </c>
      <c r="C1009" s="15"/>
      <c r="D1009" s="15" t="n">
        <f aca="false">SUMIF($B$3:$B$970,$B1009,$D$3:$D$970)/COUNTIF($B$3:$B$970,$B1009)</f>
        <v>39.09</v>
      </c>
      <c r="E1009" s="47" t="n">
        <f aca="true">STDEV(OFFSET($B$2,MATCH($B1009,$B$3:$B$970,0),3):OFFSET($B$2,MATCH($B1009+1,$B$3:$B$970,0)-1,3))*SQRT(trade_day)</f>
        <v>1.08228886944577</v>
      </c>
      <c r="F1009" s="47" t="n">
        <f aca="false">SUMIF($B$3:$B$970,$B1009,$F$3:$F$970)/COUNTIF($B$3:$B$970,$B1009)</f>
        <v>1.01540699451349</v>
      </c>
      <c r="G1009" s="0" t="n">
        <v>38</v>
      </c>
      <c r="H1009" s="109" t="n">
        <f aca="false">SUMIF($B$3:$B$970,$G1009,H$3:H$970)/COUNTIF($B$3:$B$970,$G1009)</f>
        <v>0</v>
      </c>
      <c r="I1009" s="109" t="n">
        <f aca="false">SUMIF($B$3:$B$970,$G1009,I$3:I$970)/COUNTIF($B$3:$B$970,$G1009)</f>
        <v>0</v>
      </c>
      <c r="J1009" s="109" t="n">
        <f aca="false">SUMIF($B$3:$B$970,$G1009,J$3:J$970)/COUNTIF($B$3:$B$970,$G1009)</f>
        <v>0</v>
      </c>
      <c r="K1009" s="109" t="n">
        <f aca="false">SUMIF($B$3:$B$970,$G1009,K$3:K$970)/COUNTIF($B$3:$B$970,$G1009)</f>
        <v>0.0168421052631579</v>
      </c>
      <c r="L1009" s="109" t="n">
        <f aca="false">SUMIF($B$3:$B$970,$G1009,L$3:L$970)/COUNTIF($B$3:$B$970,$G1009)</f>
        <v>1.56421052631579</v>
      </c>
      <c r="M1009" s="109" t="n">
        <f aca="false">SUMIF($B$3:$B$970,$G1009,M$3:M$970)/COUNTIF($B$3:$B$970,$G1009)</f>
        <v>10.91</v>
      </c>
      <c r="N1009" s="109" t="n">
        <f aca="false">SUMIF($B$3:$B$970,$G1009,N$3:N$970)/COUNTIF($B$3:$B$970,$G1009)</f>
        <v>19.09</v>
      </c>
      <c r="O1009" s="109" t="n">
        <f aca="false">SUMIF($B$3:$B$970,$G1009,O$3:O$970)/COUNTIF($B$3:$B$970,$G1009)</f>
        <v>14.09</v>
      </c>
      <c r="P1009" s="109" t="n">
        <f aca="false">SUMIF($B$3:$B$970,$G1009,P$3:P$970)/COUNTIF($B$3:$B$970,$G1009)</f>
        <v>9.09</v>
      </c>
      <c r="Q1009" s="109" t="n">
        <f aca="false">SUMIF($B$3:$B$970,$G1009,Q$3:Q$970)/COUNTIF($B$3:$B$970,$G1009)</f>
        <v>4.10684210526316</v>
      </c>
      <c r="R1009" s="109" t="n">
        <f aca="false">SUMIF($B$3:$B$970,$G1009,R$3:R$970)/COUNTIF($B$3:$B$970,$G1009)</f>
        <v>0.65421052631579</v>
      </c>
      <c r="S1009" s="109" t="n">
        <f aca="false">SUMIF($B$3:$B$970,$G1009,S$3:S$970)/COUNTIF($B$3:$B$970,$G1009)</f>
        <v>0</v>
      </c>
      <c r="T1009" s="109" t="n">
        <f aca="false">SUMIF($B$3:$B$970,$G1009,T$3:T$970)/COUNTIF($B$3:$B$970,$G1009)</f>
        <v>0</v>
      </c>
      <c r="U1009" s="0" t="n">
        <v>38</v>
      </c>
      <c r="W1009" s="15" t="n">
        <f aca="false">SUMIF($U$3:$U$970,$U1009,$W$3:$W$970)/COUNTIF($U$3:$U$970,$U1009)</f>
        <v>7.02863461917494</v>
      </c>
      <c r="X1009" s="47" t="n">
        <f aca="true">CORREL(OFFSET($B$2,MATCH($B1009,$B$259:$B$970,0),4):OFFSET($B$2,MATCH($B1009+1,$B$259:$B$970,0)-1,4),OFFSET($U$2,MATCH($U1009,$U$259:$U$970,0),3):OFFSET($U$2,MATCH($U1009+1,$U$259:$U$970,0)-1,3))</f>
        <v>0.578046390338017</v>
      </c>
      <c r="Y1009" s="47" t="n">
        <f aca="true">CORREL(OFFSET($B$2,MATCH($B1009,$B$259:$B$970,0),2):OFFSET($B$2,MATCH($B1009+1,$B$259:$B$970,0)-1,2),OFFSET($U$2,MATCH($U1009,$U$259:$U$970,0),1):OFFSET($U$2,MATCH($U1009+1,$U$259:$U$970,0)-1,1))</f>
        <v>0.889920109044256</v>
      </c>
      <c r="Z1009" s="0" t="n">
        <f aca="false">B1009</f>
        <v>38</v>
      </c>
      <c r="AA1009" s="103" t="n">
        <f aca="false">IF(AA$1="P",MAX(0,AA$2-$D1009),IF(AA$1="C",MAX(0,$D1009-AA$2)))</f>
        <v>0</v>
      </c>
      <c r="AB1009" s="103" t="n">
        <f aca="false">IF(AB$1="P",MAX(0,AB$2-$D1009),IF(AB$1="C",MAX(0,$D1009-AB$2)))</f>
        <v>0</v>
      </c>
      <c r="AC1009" s="103" t="n">
        <f aca="false">IF(AC$1="P",MAX(0,AC$2-$D1009),IF(AC$1="C",MAX(0,$D1009-AC$2)))</f>
        <v>0</v>
      </c>
      <c r="AD1009" s="103" t="n">
        <f aca="false">IF(AD$1="P",MAX(0,AD$2-$D1009),IF(AD$1="C",MAX(0,$D1009-AD$2)))</f>
        <v>0</v>
      </c>
      <c r="AE1009" s="103" t="n">
        <f aca="false">IF(AE$1="P",MAX(0,AE$2-$D1009),IF(AE$1="C",MAX(0,$D1009-AE$2)))</f>
        <v>0.909999999999997</v>
      </c>
      <c r="AF1009" s="103" t="n">
        <f aca="false">IF(AF$1="P",MAX(0,AF$2-$D1009),IF(AF$1="C",MAX(0,$D1009-AF$2)))</f>
        <v>10.91</v>
      </c>
      <c r="AG1009" s="103" t="n">
        <f aca="false">IF(AG$1="P",MAX(0,AG$2-$D1009),IF(AG$1="C",MAX(0,$D1009-AG$2)))</f>
        <v>19.09</v>
      </c>
      <c r="AH1009" s="103" t="n">
        <f aca="false">IF(AH$1="P",MAX(0,AH$2-$D1009),IF(AH$1="C",MAX(0,$D1009-AH$2)))</f>
        <v>14.09</v>
      </c>
      <c r="AI1009" s="103" t="n">
        <f aca="false">IF(AI$1="P",MAX(0,AI$2-$D1009),IF(AI$1="C",MAX(0,$D1009-AI$2)))</f>
        <v>9.09</v>
      </c>
      <c r="AJ1009" s="103" t="n">
        <f aca="false">IF(AJ$1="P",MAX(0,AJ$2-$D1009),IF(AJ$1="C",MAX(0,$D1009-AJ$2)))</f>
        <v>4.09</v>
      </c>
      <c r="AK1009" s="103" t="n">
        <f aca="false">IF(AK$1="P",MAX(0,AK$2-$D1009),IF(AK$1="C",MAX(0,$D1009-AK$2)))</f>
        <v>0</v>
      </c>
      <c r="AL1009" s="103" t="n">
        <f aca="false">IF(AL$1="P",MAX(0,AL$2-$D1009),IF(AL$1="C",MAX(0,$D1009-AL$2)))</f>
        <v>0</v>
      </c>
    </row>
    <row r="1010" customFormat="false" ht="12.75" hidden="false" customHeight="false" outlineLevel="0" collapsed="false">
      <c r="B1010" s="0" t="n">
        <v>39</v>
      </c>
      <c r="C1010" s="15"/>
      <c r="D1010" s="15" t="n">
        <f aca="false">SUMIF($B$3:$B$970,$B1010,$D$3:$D$970)/COUNTIF($B$3:$B$970,$B1010)</f>
        <v>44.6895454545455</v>
      </c>
      <c r="E1010" s="47" t="n">
        <f aca="true">STDEV(OFFSET($B$2,MATCH($B1010,$B$3:$B$970,0),3):OFFSET($B$2,MATCH($B1010+1,$B$3:$B$970,0)-1,3))*SQRT(trade_day)</f>
        <v>1.46601272804315</v>
      </c>
      <c r="F1010" s="47" t="n">
        <f aca="false">SUMIF($B$3:$B$970,$B1010,$F$3:$F$970)/COUNTIF($B$3:$B$970,$B1010)</f>
        <v>1.26167592018945</v>
      </c>
      <c r="G1010" s="0" t="n">
        <v>39</v>
      </c>
      <c r="H1010" s="110" t="n">
        <f aca="false">SUMIF($B$3:$B$970,$G1010,H$3:H$970)/COUNTIF($B$3:$B$970,$G1010)</f>
        <v>0</v>
      </c>
      <c r="I1010" s="110" t="n">
        <f aca="false">SUMIF($B$3:$B$970,$G1010,I$3:I$970)/COUNTIF($B$3:$B$970,$G1010)</f>
        <v>0</v>
      </c>
      <c r="J1010" s="110" t="n">
        <f aca="false">SUMIF($B$3:$B$970,$G1010,J$3:J$970)/COUNTIF($B$3:$B$970,$G1010)</f>
        <v>0</v>
      </c>
      <c r="K1010" s="110" t="n">
        <f aca="false">SUMIF($B$3:$B$970,$G1010,K$3:K$970)/COUNTIF($B$3:$B$970,$G1010)</f>
        <v>0</v>
      </c>
      <c r="L1010" s="110" t="n">
        <f aca="false">SUMIF($B$3:$B$970,$G1010,L$3:L$970)/COUNTIF($B$3:$B$970,$G1010)</f>
        <v>0.105454545454545</v>
      </c>
      <c r="M1010" s="110" t="n">
        <f aca="false">SUMIF($B$3:$B$970,$G1010,M$3:M$970)/COUNTIF($B$3:$B$970,$G1010)</f>
        <v>5.68181818181818</v>
      </c>
      <c r="N1010" s="110" t="n">
        <f aca="false">SUMIF($B$3:$B$970,$G1010,N$3:N$970)/COUNTIF($B$3:$B$970,$G1010)</f>
        <v>24.6895454545455</v>
      </c>
      <c r="O1010" s="110" t="n">
        <f aca="false">SUMIF($B$3:$B$970,$G1010,O$3:O$970)/COUNTIF($B$3:$B$970,$G1010)</f>
        <v>19.6895454545455</v>
      </c>
      <c r="P1010" s="110" t="n">
        <f aca="false">SUMIF($B$3:$B$970,$G1010,P$3:P$970)/COUNTIF($B$3:$B$970,$G1010)</f>
        <v>14.6895454545455</v>
      </c>
      <c r="Q1010" s="110" t="n">
        <f aca="false">SUMIF($B$3:$B$970,$G1010,Q$3:Q$970)/COUNTIF($B$3:$B$970,$G1010)</f>
        <v>9.68954545454545</v>
      </c>
      <c r="R1010" s="110" t="n">
        <f aca="false">SUMIF($B$3:$B$970,$G1010,R$3:R$970)/COUNTIF($B$3:$B$970,$G1010)</f>
        <v>4.795</v>
      </c>
      <c r="S1010" s="110" t="n">
        <f aca="false">SUMIF($B$3:$B$970,$G1010,S$3:S$970)/COUNTIF($B$3:$B$970,$G1010)</f>
        <v>0.371363636363636</v>
      </c>
      <c r="T1010" s="110" t="n">
        <f aca="false">SUMIF($B$3:$B$970,$G1010,T$3:T$970)/COUNTIF($B$3:$B$970,$G1010)</f>
        <v>0</v>
      </c>
      <c r="U1010" s="0" t="n">
        <v>39</v>
      </c>
      <c r="W1010" s="15" t="n">
        <f aca="false">SUMIF($U$3:$U$970,$U1010,$W$3:$W$970)/COUNTIF($U$3:$U$970,$U1010)</f>
        <v>8.65775578075105</v>
      </c>
      <c r="X1010" s="47" t="n">
        <f aca="true">CORREL(OFFSET($B$2,MATCH($B1010,$B$259:$B$970,0),4):OFFSET($B$2,MATCH($B1010+1,$B$259:$B$970,0)-1,4),OFFSET($U$2,MATCH($U1010,$U$259:$U$970,0),3):OFFSET($U$2,MATCH($U1010+1,$U$259:$U$970,0)-1,3))</f>
        <v>0.0641265310754296</v>
      </c>
      <c r="Y1010" s="47" t="n">
        <f aca="true">CORREL(OFFSET($B$2,MATCH($B1010,$B$259:$B$970,0),2):OFFSET($B$2,MATCH($B1010+1,$B$259:$B$970,0)-1,2),OFFSET($U$2,MATCH($U1010,$U$259:$U$970,0),1):OFFSET($U$2,MATCH($U1010+1,$U$259:$U$970,0)-1,1))</f>
        <v>0.648551489524983</v>
      </c>
      <c r="Z1010" s="0" t="n">
        <f aca="false">B1010</f>
        <v>39</v>
      </c>
      <c r="AA1010" s="103" t="n">
        <f aca="false">IF(AA$1="P",MAX(0,AA$2-$D1010),IF(AA$1="C",MAX(0,$D1010-AA$2)))</f>
        <v>0</v>
      </c>
      <c r="AB1010" s="103" t="n">
        <f aca="false">IF(AB$1="P",MAX(0,AB$2-$D1010),IF(AB$1="C",MAX(0,$D1010-AB$2)))</f>
        <v>0</v>
      </c>
      <c r="AC1010" s="103" t="n">
        <f aca="false">IF(AC$1="P",MAX(0,AC$2-$D1010),IF(AC$1="C",MAX(0,$D1010-AC$2)))</f>
        <v>0</v>
      </c>
      <c r="AD1010" s="103" t="n">
        <f aca="false">IF(AD$1="P",MAX(0,AD$2-$D1010),IF(AD$1="C",MAX(0,$D1010-AD$2)))</f>
        <v>0</v>
      </c>
      <c r="AE1010" s="103" t="n">
        <f aca="false">IF(AE$1="P",MAX(0,AE$2-$D1010),IF(AE$1="C",MAX(0,$D1010-AE$2)))</f>
        <v>0</v>
      </c>
      <c r="AF1010" s="103" t="n">
        <f aca="false">IF(AF$1="P",MAX(0,AF$2-$D1010),IF(AF$1="C",MAX(0,$D1010-AF$2)))</f>
        <v>5.31045454545455</v>
      </c>
      <c r="AG1010" s="103" t="n">
        <f aca="false">IF(AG$1="P",MAX(0,AG$2-$D1010),IF(AG$1="C",MAX(0,$D1010-AG$2)))</f>
        <v>24.6895454545455</v>
      </c>
      <c r="AH1010" s="103" t="n">
        <f aca="false">IF(AH$1="P",MAX(0,AH$2-$D1010),IF(AH$1="C",MAX(0,$D1010-AH$2)))</f>
        <v>19.6895454545455</v>
      </c>
      <c r="AI1010" s="103" t="n">
        <f aca="false">IF(AI$1="P",MAX(0,AI$2-$D1010),IF(AI$1="C",MAX(0,$D1010-AI$2)))</f>
        <v>14.6895454545455</v>
      </c>
      <c r="AJ1010" s="103" t="n">
        <f aca="false">IF(AJ$1="P",MAX(0,AJ$2-$D1010),IF(AJ$1="C",MAX(0,$D1010-AJ$2)))</f>
        <v>9.68954545454545</v>
      </c>
      <c r="AK1010" s="103" t="n">
        <f aca="false">IF(AK$1="P",MAX(0,AK$2-$D1010),IF(AK$1="C",MAX(0,$D1010-AK$2)))</f>
        <v>4.68954545454545</v>
      </c>
      <c r="AL1010" s="103" t="n">
        <f aca="false">IF(AL$1="P",MAX(0,AL$2-$D1010),IF(AL$1="C",MAX(0,$D1010-AL$2)))</f>
        <v>0</v>
      </c>
    </row>
    <row r="1011" customFormat="false" ht="12.75" hidden="false" customHeight="false" outlineLevel="0" collapsed="false">
      <c r="B1011" s="0" t="n">
        <v>40</v>
      </c>
      <c r="C1011" s="15"/>
      <c r="D1011" s="15" t="n">
        <f aca="false">SUMIF($B$3:$B$970,$B1011,$D$3:$D$970)/COUNTIF($B$3:$B$970,$B1011)</f>
        <v>46.2471428571429</v>
      </c>
      <c r="E1011" s="47" t="n">
        <f aca="true">STDEV(OFFSET($B$2,MATCH($B1011,$B$3:$B$970,0),3):OFFSET($B$2,MATCH($B1011+1,$B$3:$B$970,0)-1,3))*SQRT(trade_day)</f>
        <v>1.56028913704048</v>
      </c>
      <c r="F1011" s="47" t="n">
        <f aca="false">SUMIF($B$3:$B$970,$B1011,$F$3:$F$970)/COUNTIF($B$3:$B$970,$B1011)</f>
        <v>1.52181102330865</v>
      </c>
      <c r="G1011" s="0" t="n">
        <v>40</v>
      </c>
      <c r="H1011" s="110" t="n">
        <f aca="false">SUMIF($B$3:$B$970,$G1011,H$3:H$970)/COUNTIF($B$3:$B$970,$G1011)</f>
        <v>0</v>
      </c>
      <c r="I1011" s="110" t="n">
        <f aca="false">SUMIF($B$3:$B$970,$G1011,I$3:I$970)/COUNTIF($B$3:$B$970,$G1011)</f>
        <v>0</v>
      </c>
      <c r="J1011" s="110" t="n">
        <f aca="false">SUMIF($B$3:$B$970,$G1011,J$3:J$970)/COUNTIF($B$3:$B$970,$G1011)</f>
        <v>0</v>
      </c>
      <c r="K1011" s="110" t="n">
        <f aca="false">SUMIF($B$3:$B$970,$G1011,K$3:K$970)/COUNTIF($B$3:$B$970,$G1011)</f>
        <v>0</v>
      </c>
      <c r="L1011" s="110" t="n">
        <f aca="false">SUMIF($B$3:$B$970,$G1011,L$3:L$970)/COUNTIF($B$3:$B$970,$G1011)</f>
        <v>0</v>
      </c>
      <c r="M1011" s="110" t="n">
        <f aca="false">SUMIF($B$3:$B$970,$G1011,M$3:M$970)/COUNTIF($B$3:$B$970,$G1011)</f>
        <v>3.9652380952381</v>
      </c>
      <c r="N1011" s="110" t="n">
        <f aca="false">SUMIF($B$3:$B$970,$G1011,N$3:N$970)/COUNTIF($B$3:$B$970,$G1011)</f>
        <v>26.2471428571429</v>
      </c>
      <c r="O1011" s="110" t="n">
        <f aca="false">SUMIF($B$3:$B$970,$G1011,O$3:O$970)/COUNTIF($B$3:$B$970,$G1011)</f>
        <v>21.2471428571429</v>
      </c>
      <c r="P1011" s="110" t="n">
        <f aca="false">SUMIF($B$3:$B$970,$G1011,P$3:P$970)/COUNTIF($B$3:$B$970,$G1011)</f>
        <v>16.2471428571429</v>
      </c>
      <c r="Q1011" s="110" t="n">
        <f aca="false">SUMIF($B$3:$B$970,$G1011,Q$3:Q$970)/COUNTIF($B$3:$B$970,$G1011)</f>
        <v>11.2471428571429</v>
      </c>
      <c r="R1011" s="110" t="n">
        <f aca="false">SUMIF($B$3:$B$970,$G1011,R$3:R$970)/COUNTIF($B$3:$B$970,$G1011)</f>
        <v>6.24714285714286</v>
      </c>
      <c r="S1011" s="110" t="n">
        <f aca="false">SUMIF($B$3:$B$970,$G1011,S$3:S$970)/COUNTIF($B$3:$B$970,$G1011)</f>
        <v>0.212380952380952</v>
      </c>
      <c r="T1011" s="110" t="n">
        <f aca="false">SUMIF($B$3:$B$970,$G1011,T$3:T$970)/COUNTIF($B$3:$B$970,$G1011)</f>
        <v>0</v>
      </c>
      <c r="U1011" s="0" t="n">
        <v>40</v>
      </c>
      <c r="W1011" s="15" t="n">
        <f aca="false">SUMIF($U$3:$U$970,$U1011,$W$3:$W$970)/COUNTIF($U$3:$U$970,$U1011)</f>
        <v>8.87128938922382</v>
      </c>
      <c r="X1011" s="47" t="n">
        <f aca="true">CORREL(OFFSET($B$2,MATCH($B1011,$B$259:$B$970,0),4):OFFSET($B$2,MATCH($B1011+1,$B$259:$B$970,0)-1,4),OFFSET($U$2,MATCH($U1011,$U$259:$U$970,0),3):OFFSET($U$2,MATCH($U1011+1,$U$259:$U$970,0)-1,3))</f>
        <v>-0.554519012338075</v>
      </c>
      <c r="Y1011" s="47" t="n">
        <f aca="true">CORREL(OFFSET($B$2,MATCH($B1011,$B$259:$B$970,0),2):OFFSET($B$2,MATCH($B1011+1,$B$259:$B$970,0)-1,2),OFFSET($U$2,MATCH($U1011,$U$259:$U$970,0),1):OFFSET($U$2,MATCH($U1011+1,$U$259:$U$970,0)-1,1))</f>
        <v>0.423648177746771</v>
      </c>
      <c r="Z1011" s="0" t="n">
        <f aca="false">B1011</f>
        <v>40</v>
      </c>
      <c r="AA1011" s="103" t="n">
        <f aca="false">IF(AA$1="P",MAX(0,AA$2-$D1011),IF(AA$1="C",MAX(0,$D1011-AA$2)))</f>
        <v>0</v>
      </c>
      <c r="AB1011" s="103" t="n">
        <f aca="false">IF(AB$1="P",MAX(0,AB$2-$D1011),IF(AB$1="C",MAX(0,$D1011-AB$2)))</f>
        <v>0</v>
      </c>
      <c r="AC1011" s="103" t="n">
        <f aca="false">IF(AC$1="P",MAX(0,AC$2-$D1011),IF(AC$1="C",MAX(0,$D1011-AC$2)))</f>
        <v>0</v>
      </c>
      <c r="AD1011" s="103" t="n">
        <f aca="false">IF(AD$1="P",MAX(0,AD$2-$D1011),IF(AD$1="C",MAX(0,$D1011-AD$2)))</f>
        <v>0</v>
      </c>
      <c r="AE1011" s="103" t="n">
        <f aca="false">IF(AE$1="P",MAX(0,AE$2-$D1011),IF(AE$1="C",MAX(0,$D1011-AE$2)))</f>
        <v>0</v>
      </c>
      <c r="AF1011" s="103" t="n">
        <f aca="false">IF(AF$1="P",MAX(0,AF$2-$D1011),IF(AF$1="C",MAX(0,$D1011-AF$2)))</f>
        <v>3.75285714285715</v>
      </c>
      <c r="AG1011" s="103" t="n">
        <f aca="false">IF(AG$1="P",MAX(0,AG$2-$D1011),IF(AG$1="C",MAX(0,$D1011-AG$2)))</f>
        <v>26.2471428571429</v>
      </c>
      <c r="AH1011" s="103" t="n">
        <f aca="false">IF(AH$1="P",MAX(0,AH$2-$D1011),IF(AH$1="C",MAX(0,$D1011-AH$2)))</f>
        <v>21.2471428571429</v>
      </c>
      <c r="AI1011" s="103" t="n">
        <f aca="false">IF(AI$1="P",MAX(0,AI$2-$D1011),IF(AI$1="C",MAX(0,$D1011-AI$2)))</f>
        <v>16.2471428571429</v>
      </c>
      <c r="AJ1011" s="103" t="n">
        <f aca="false">IF(AJ$1="P",MAX(0,AJ$2-$D1011),IF(AJ$1="C",MAX(0,$D1011-AJ$2)))</f>
        <v>11.2471428571429</v>
      </c>
      <c r="AK1011" s="103" t="n">
        <f aca="false">IF(AK$1="P",MAX(0,AK$2-$D1011),IF(AK$1="C",MAX(0,$D1011-AK$2)))</f>
        <v>6.24714285714286</v>
      </c>
      <c r="AL1011" s="103" t="n">
        <f aca="false">IF(AL$1="P",MAX(0,AL$2-$D1011),IF(AL$1="C",MAX(0,$D1011-AL$2)))</f>
        <v>0</v>
      </c>
    </row>
    <row r="1012" customFormat="false" ht="12.75" hidden="false" customHeight="false" outlineLevel="0" collapsed="false">
      <c r="B1012" s="0" t="n">
        <v>41</v>
      </c>
      <c r="C1012" s="15"/>
      <c r="D1012" s="15" t="n">
        <f aca="false">SUMIF($B$3:$B$970,$B1012,$D$3:$D$970)/COUNTIF($B$3:$B$970,$B1012)</f>
        <v>44.9404545454546</v>
      </c>
      <c r="E1012" s="47" t="n">
        <f aca="true">STDEV(OFFSET($B$2,MATCH($B1012,$B$3:$B$970,0),3):OFFSET($B$2,MATCH($B1012+1,$B$3:$B$970,0)-1,3))*SQRT(trade_day)</f>
        <v>1.24322028545059</v>
      </c>
      <c r="F1012" s="47" t="n">
        <f aca="false">SUMIF($B$3:$B$970,$B1012,$F$3:$F$970)/COUNTIF($B$3:$B$970,$B1012)</f>
        <v>1.50538322024055</v>
      </c>
      <c r="G1012" s="0" t="n">
        <v>41</v>
      </c>
      <c r="H1012" s="110" t="n">
        <f aca="false">SUMIF($B$3:$B$970,$G1012,H$3:H$970)/COUNTIF($B$3:$B$970,$G1012)</f>
        <v>0</v>
      </c>
      <c r="I1012" s="110" t="n">
        <f aca="false">SUMIF($B$3:$B$970,$G1012,I$3:I$970)/COUNTIF($B$3:$B$970,$G1012)</f>
        <v>0</v>
      </c>
      <c r="J1012" s="110" t="n">
        <f aca="false">SUMIF($B$3:$B$970,$G1012,J$3:J$970)/COUNTIF($B$3:$B$970,$G1012)</f>
        <v>0</v>
      </c>
      <c r="K1012" s="110" t="n">
        <f aca="false">SUMIF($B$3:$B$970,$G1012,K$3:K$970)/COUNTIF($B$3:$B$970,$G1012)</f>
        <v>0</v>
      </c>
      <c r="L1012" s="110" t="n">
        <f aca="false">SUMIF($B$3:$B$970,$G1012,L$3:L$970)/COUNTIF($B$3:$B$970,$G1012)</f>
        <v>0.511363636363637</v>
      </c>
      <c r="M1012" s="110" t="n">
        <f aca="false">SUMIF($B$3:$B$970,$G1012,M$3:M$970)/COUNTIF($B$3:$B$970,$G1012)</f>
        <v>6.48545454545455</v>
      </c>
      <c r="N1012" s="110" t="n">
        <f aca="false">SUMIF($B$3:$B$970,$G1012,N$3:N$970)/COUNTIF($B$3:$B$970,$G1012)</f>
        <v>24.9404545454545</v>
      </c>
      <c r="O1012" s="110" t="n">
        <f aca="false">SUMIF($B$3:$B$970,$G1012,O$3:O$970)/COUNTIF($B$3:$B$970,$G1012)</f>
        <v>19.9404545454545</v>
      </c>
      <c r="P1012" s="110" t="n">
        <f aca="false">SUMIF($B$3:$B$970,$G1012,P$3:P$970)/COUNTIF($B$3:$B$970,$G1012)</f>
        <v>14.9404545454545</v>
      </c>
      <c r="Q1012" s="110" t="n">
        <f aca="false">SUMIF($B$3:$B$970,$G1012,Q$3:Q$970)/COUNTIF($B$3:$B$970,$G1012)</f>
        <v>9.94045454545455</v>
      </c>
      <c r="R1012" s="110" t="n">
        <f aca="false">SUMIF($B$3:$B$970,$G1012,R$3:R$970)/COUNTIF($B$3:$B$970,$G1012)</f>
        <v>5.45181818181818</v>
      </c>
      <c r="S1012" s="110" t="n">
        <f aca="false">SUMIF($B$3:$B$970,$G1012,S$3:S$970)/COUNTIF($B$3:$B$970,$G1012)</f>
        <v>1.42590909090909</v>
      </c>
      <c r="T1012" s="110" t="n">
        <f aca="false">SUMIF($B$3:$B$970,$G1012,T$3:T$970)/COUNTIF($B$3:$B$970,$G1012)</f>
        <v>0</v>
      </c>
      <c r="U1012" s="0" t="n">
        <v>41</v>
      </c>
      <c r="W1012" s="15" t="n">
        <f aca="false">SUMIF($U$3:$U$970,$U1012,$W$3:$W$970)/COUNTIF($U$3:$U$970,$U1012)</f>
        <v>10.5875961497648</v>
      </c>
      <c r="X1012" s="47" t="n">
        <f aca="true">CORREL(OFFSET($B$2,MATCH($B1012,$B$259:$B$970,0),4):OFFSET($B$2,MATCH($B1012+1,$B$259:$B$970,0)-1,4),OFFSET($U$2,MATCH($U1012,$U$259:$U$970,0),3):OFFSET($U$2,MATCH($U1012+1,$U$259:$U$970,0)-1,3))</f>
        <v>0.772940158865596</v>
      </c>
      <c r="Y1012" s="47" t="n">
        <f aca="true">CORREL(OFFSET($B$2,MATCH($B1012,$B$259:$B$970,0),2):OFFSET($B$2,MATCH($B1012+1,$B$259:$B$970,0)-1,2),OFFSET($U$2,MATCH($U1012,$U$259:$U$970,0),1):OFFSET($U$2,MATCH($U1012+1,$U$259:$U$970,0)-1,1))</f>
        <v>-0.162903831537162</v>
      </c>
      <c r="Z1012" s="0" t="n">
        <f aca="false">B1012</f>
        <v>41</v>
      </c>
      <c r="AA1012" s="103" t="n">
        <f aca="false">IF(AA$1="P",MAX(0,AA$2-$D1012),IF(AA$1="C",MAX(0,$D1012-AA$2)))</f>
        <v>0</v>
      </c>
      <c r="AB1012" s="103" t="n">
        <f aca="false">IF(AB$1="P",MAX(0,AB$2-$D1012),IF(AB$1="C",MAX(0,$D1012-AB$2)))</f>
        <v>0</v>
      </c>
      <c r="AC1012" s="103" t="n">
        <f aca="false">IF(AC$1="P",MAX(0,AC$2-$D1012),IF(AC$1="C",MAX(0,$D1012-AC$2)))</f>
        <v>0</v>
      </c>
      <c r="AD1012" s="103" t="n">
        <f aca="false">IF(AD$1="P",MAX(0,AD$2-$D1012),IF(AD$1="C",MAX(0,$D1012-AD$2)))</f>
        <v>0</v>
      </c>
      <c r="AE1012" s="103" t="n">
        <f aca="false">IF(AE$1="P",MAX(0,AE$2-$D1012),IF(AE$1="C",MAX(0,$D1012-AE$2)))</f>
        <v>0</v>
      </c>
      <c r="AF1012" s="103" t="n">
        <f aca="false">IF(AF$1="P",MAX(0,AF$2-$D1012),IF(AF$1="C",MAX(0,$D1012-AF$2)))</f>
        <v>5.05954545454545</v>
      </c>
      <c r="AG1012" s="103" t="n">
        <f aca="false">IF(AG$1="P",MAX(0,AG$2-$D1012),IF(AG$1="C",MAX(0,$D1012-AG$2)))</f>
        <v>24.9404545454546</v>
      </c>
      <c r="AH1012" s="103" t="n">
        <f aca="false">IF(AH$1="P",MAX(0,AH$2-$D1012),IF(AH$1="C",MAX(0,$D1012-AH$2)))</f>
        <v>19.9404545454546</v>
      </c>
      <c r="AI1012" s="103" t="n">
        <f aca="false">IF(AI$1="P",MAX(0,AI$2-$D1012),IF(AI$1="C",MAX(0,$D1012-AI$2)))</f>
        <v>14.9404545454546</v>
      </c>
      <c r="AJ1012" s="103" t="n">
        <f aca="false">IF(AJ$1="P",MAX(0,AJ$2-$D1012),IF(AJ$1="C",MAX(0,$D1012-AJ$2)))</f>
        <v>9.94045454545455</v>
      </c>
      <c r="AK1012" s="103" t="n">
        <f aca="false">IF(AK$1="P",MAX(0,AK$2-$D1012),IF(AK$1="C",MAX(0,$D1012-AK$2)))</f>
        <v>4.94045454545455</v>
      </c>
      <c r="AL1012" s="103" t="n">
        <f aca="false">IF(AL$1="P",MAX(0,AL$2-$D1012),IF(AL$1="C",MAX(0,$D1012-AL$2)))</f>
        <v>0</v>
      </c>
    </row>
    <row r="1013" customFormat="false" ht="12.75" hidden="false" customHeight="false" outlineLevel="0" collapsed="false">
      <c r="B1013" s="0" t="n">
        <v>42</v>
      </c>
      <c r="C1013" s="15"/>
      <c r="D1013" s="15" t="n">
        <f aca="false">SUMIF($B$3:$B$970,$B1013,$D$3:$D$970)/COUNTIF($B$3:$B$970,$B1013)</f>
        <v>41.7642857142857</v>
      </c>
      <c r="E1013" s="47" t="n">
        <f aca="true">STDEV(OFFSET($B$2,MATCH($B1013,$B$3:$B$970,0),3):OFFSET($B$2,MATCH($B1013+1,$B$3:$B$970,0)-1,3))*SQRT(trade_day)</f>
        <v>2.20241420267717</v>
      </c>
      <c r="F1013" s="47" t="n">
        <f aca="false">SUMIF($B$3:$B$970,$B1013,$F$3:$F$970)/COUNTIF($B$3:$B$970,$B1013)</f>
        <v>1.92488544124929</v>
      </c>
      <c r="G1013" s="0" t="n">
        <v>42</v>
      </c>
      <c r="H1013" s="110" t="n">
        <f aca="false">SUMIF($B$3:$B$970,$G1013,H$3:H$970)/COUNTIF($B$3:$B$970,$G1013)</f>
        <v>0</v>
      </c>
      <c r="I1013" s="110" t="n">
        <f aca="false">SUMIF($B$3:$B$970,$G1013,I$3:I$970)/COUNTIF($B$3:$B$970,$G1013)</f>
        <v>0</v>
      </c>
      <c r="J1013" s="110" t="n">
        <f aca="false">SUMIF($B$3:$B$970,$G1013,J$3:J$970)/COUNTIF($B$3:$B$970,$G1013)</f>
        <v>0.109047619047619</v>
      </c>
      <c r="K1013" s="110" t="n">
        <f aca="false">SUMIF($B$3:$B$970,$G1013,K$3:K$970)/COUNTIF($B$3:$B$970,$G1013)</f>
        <v>1.22142857142857</v>
      </c>
      <c r="L1013" s="110" t="n">
        <f aca="false">SUMIF($B$3:$B$970,$G1013,L$3:L$970)/COUNTIF($B$3:$B$970,$G1013)</f>
        <v>3.16380952380952</v>
      </c>
      <c r="M1013" s="110" t="n">
        <f aca="false">SUMIF($B$3:$B$970,$G1013,M$3:M$970)/COUNTIF($B$3:$B$970,$G1013)</f>
        <v>9.11904761904762</v>
      </c>
      <c r="N1013" s="110" t="n">
        <f aca="false">SUMIF($B$3:$B$970,$G1013,N$3:N$970)/COUNTIF($B$3:$B$970,$G1013)</f>
        <v>21.7642857142857</v>
      </c>
      <c r="O1013" s="110" t="n">
        <f aca="false">SUMIF($B$3:$B$970,$G1013,O$3:O$970)/COUNTIF($B$3:$B$970,$G1013)</f>
        <v>16.7642857142857</v>
      </c>
      <c r="P1013" s="110" t="n">
        <f aca="false">SUMIF($B$3:$B$970,$G1013,P$3:P$970)/COUNTIF($B$3:$B$970,$G1013)</f>
        <v>11.8733333333333</v>
      </c>
      <c r="Q1013" s="110" t="n">
        <f aca="false">SUMIF($B$3:$B$970,$G1013,Q$3:Q$970)/COUNTIF($B$3:$B$970,$G1013)</f>
        <v>7.98571428571429</v>
      </c>
      <c r="R1013" s="110" t="n">
        <f aca="false">SUMIF($B$3:$B$970,$G1013,R$3:R$970)/COUNTIF($B$3:$B$970,$G1013)</f>
        <v>4.92809523809524</v>
      </c>
      <c r="S1013" s="110" t="n">
        <f aca="false">SUMIF($B$3:$B$970,$G1013,S$3:S$970)/COUNTIF($B$3:$B$970,$G1013)</f>
        <v>0.883333333333333</v>
      </c>
      <c r="T1013" s="110" t="n">
        <f aca="false">SUMIF($B$3:$B$970,$G1013,T$3:T$970)/COUNTIF($B$3:$B$970,$G1013)</f>
        <v>0</v>
      </c>
      <c r="U1013" s="0" t="n">
        <v>42</v>
      </c>
      <c r="W1013" s="15" t="n">
        <f aca="false">SUMIF($U$3:$U$970,$U1013,$W$3:$W$970)/COUNTIF($U$3:$U$970,$U1013)</f>
        <v>11.2135535797732</v>
      </c>
      <c r="X1013" s="47" t="n">
        <f aca="true">CORREL(OFFSET($B$2,MATCH($B1013,$B$259:$B$970,0),4):OFFSET($B$2,MATCH($B1013+1,$B$259:$B$970,0)-1,4),OFFSET($U$2,MATCH($U1013,$U$259:$U$970,0),3):OFFSET($U$2,MATCH($U1013+1,$U$259:$U$970,0)-1,3))</f>
        <v>0.450594630368937</v>
      </c>
      <c r="Y1013" s="47" t="n">
        <f aca="true">CORREL(OFFSET($B$2,MATCH($B1013,$B$259:$B$970,0),2):OFFSET($B$2,MATCH($B1013+1,$B$259:$B$970,0)-1,2),OFFSET($U$2,MATCH($U1013,$U$259:$U$970,0),1):OFFSET($U$2,MATCH($U1013+1,$U$259:$U$970,0)-1,1))</f>
        <v>0.123398541096808</v>
      </c>
      <c r="Z1013" s="0" t="n">
        <f aca="false">B1013</f>
        <v>42</v>
      </c>
      <c r="AA1013" s="103" t="n">
        <f aca="false">IF(AA$1="P",MAX(0,AA$2-$D1013),IF(AA$1="C",MAX(0,$D1013-AA$2)))</f>
        <v>0</v>
      </c>
      <c r="AB1013" s="103" t="n">
        <f aca="false">IF(AB$1="P",MAX(0,AB$2-$D1013),IF(AB$1="C",MAX(0,$D1013-AB$2)))</f>
        <v>0</v>
      </c>
      <c r="AC1013" s="103" t="n">
        <f aca="false">IF(AC$1="P",MAX(0,AC$2-$D1013),IF(AC$1="C",MAX(0,$D1013-AC$2)))</f>
        <v>0</v>
      </c>
      <c r="AD1013" s="103" t="n">
        <f aca="false">IF(AD$1="P",MAX(0,AD$2-$D1013),IF(AD$1="C",MAX(0,$D1013-AD$2)))</f>
        <v>0</v>
      </c>
      <c r="AE1013" s="103" t="n">
        <f aca="false">IF(AE$1="P",MAX(0,AE$2-$D1013),IF(AE$1="C",MAX(0,$D1013-AE$2)))</f>
        <v>0</v>
      </c>
      <c r="AF1013" s="103" t="n">
        <f aca="false">IF(AF$1="P",MAX(0,AF$2-$D1013),IF(AF$1="C",MAX(0,$D1013-AF$2)))</f>
        <v>8.23571428571429</v>
      </c>
      <c r="AG1013" s="103" t="n">
        <f aca="false">IF(AG$1="P",MAX(0,AG$2-$D1013),IF(AG$1="C",MAX(0,$D1013-AG$2)))</f>
        <v>21.7642857142857</v>
      </c>
      <c r="AH1013" s="103" t="n">
        <f aca="false">IF(AH$1="P",MAX(0,AH$2-$D1013),IF(AH$1="C",MAX(0,$D1013-AH$2)))</f>
        <v>16.7642857142857</v>
      </c>
      <c r="AI1013" s="103" t="n">
        <f aca="false">IF(AI$1="P",MAX(0,AI$2-$D1013),IF(AI$1="C",MAX(0,$D1013-AI$2)))</f>
        <v>11.7642857142857</v>
      </c>
      <c r="AJ1013" s="103" t="n">
        <f aca="false">IF(AJ$1="P",MAX(0,AJ$2-$D1013),IF(AJ$1="C",MAX(0,$D1013-AJ$2)))</f>
        <v>6.76428571428571</v>
      </c>
      <c r="AK1013" s="103" t="n">
        <f aca="false">IF(AK$1="P",MAX(0,AK$2-$D1013),IF(AK$1="C",MAX(0,$D1013-AK$2)))</f>
        <v>1.76428571428571</v>
      </c>
      <c r="AL1013" s="103" t="n">
        <f aca="false">IF(AL$1="P",MAX(0,AL$2-$D1013),IF(AL$1="C",MAX(0,$D1013-AL$2)))</f>
        <v>0</v>
      </c>
    </row>
    <row r="1014" customFormat="false" ht="12.75" hidden="false" customHeight="false" outlineLevel="0" collapsed="false">
      <c r="B1014" s="0" t="n">
        <v>43</v>
      </c>
      <c r="C1014" s="15"/>
      <c r="D1014" s="15" t="n">
        <f aca="false">SUMIF($B$3:$B$970,$B1014,$D$3:$D$970)/COUNTIF($B$3:$B$970,$B1014)</f>
        <v>39.8652380952381</v>
      </c>
      <c r="E1014" s="47" t="n">
        <f aca="true">STDEV(OFFSET($B$2,MATCH($B1014,$B$3:$B$970,0),3):OFFSET($B$2,MATCH($B1014+1,$B$3:$B$970,0)-1,3))*SQRT(trade_day)</f>
        <v>3.23934706901695</v>
      </c>
      <c r="F1014" s="47" t="n">
        <f aca="false">SUMIF($B$3:$B$970,$B1014,$F$3:$F$970)/COUNTIF($B$3:$B$970,$B1014)</f>
        <v>3.01603232471542</v>
      </c>
      <c r="G1014" s="0" t="n">
        <v>43</v>
      </c>
      <c r="H1014" s="111" t="n">
        <f aca="false">SUMIF($B$3:$B$970,$G1014,H$3:H$970)/COUNTIF($B$3:$B$970,$G1014)</f>
        <v>0</v>
      </c>
      <c r="I1014" s="111" t="n">
        <f aca="false">SUMIF($B$3:$B$970,$G1014,I$3:I$970)/COUNTIF($B$3:$B$970,$G1014)</f>
        <v>0</v>
      </c>
      <c r="J1014" s="111" t="n">
        <f aca="false">SUMIF($B$3:$B$970,$G1014,J$3:J$970)/COUNTIF($B$3:$B$970,$G1014)</f>
        <v>0.234761904761905</v>
      </c>
      <c r="K1014" s="111" t="n">
        <f aca="false">SUMIF($B$3:$B$970,$G1014,K$3:K$970)/COUNTIF($B$3:$B$970,$G1014)</f>
        <v>1.24380952380952</v>
      </c>
      <c r="L1014" s="111" t="n">
        <f aca="false">SUMIF($B$3:$B$970,$G1014,L$3:L$970)/COUNTIF($B$3:$B$970,$G1014)</f>
        <v>4.01666666666667</v>
      </c>
      <c r="M1014" s="111" t="n">
        <f aca="false">SUMIF($B$3:$B$970,$G1014,M$3:M$970)/COUNTIF($B$3:$B$970,$G1014)</f>
        <v>11.922380952381</v>
      </c>
      <c r="N1014" s="111" t="n">
        <f aca="false">SUMIF($B$3:$B$970,$G1014,N$3:N$970)/COUNTIF($B$3:$B$970,$G1014)</f>
        <v>19.8652380952381</v>
      </c>
      <c r="O1014" s="111" t="n">
        <f aca="false">SUMIF($B$3:$B$970,$G1014,O$3:O$970)/COUNTIF($B$3:$B$970,$G1014)</f>
        <v>14.8652380952381</v>
      </c>
      <c r="P1014" s="111" t="n">
        <f aca="false">SUMIF($B$3:$B$970,$G1014,P$3:P$970)/COUNTIF($B$3:$B$970,$G1014)</f>
        <v>10.1</v>
      </c>
      <c r="Q1014" s="111" t="n">
        <f aca="false">SUMIF($B$3:$B$970,$G1014,Q$3:Q$970)/COUNTIF($B$3:$B$970,$G1014)</f>
        <v>6.10904761904762</v>
      </c>
      <c r="R1014" s="111" t="n">
        <f aca="false">SUMIF($B$3:$B$970,$G1014,R$3:R$970)/COUNTIF($B$3:$B$970,$G1014)</f>
        <v>3.88190476190476</v>
      </c>
      <c r="S1014" s="111" t="n">
        <f aca="false">SUMIF($B$3:$B$970,$G1014,S$3:S$970)/COUNTIF($B$3:$B$970,$G1014)</f>
        <v>1.78761904761905</v>
      </c>
      <c r="T1014" s="111" t="n">
        <f aca="false">SUMIF($B$3:$B$970,$G1014,T$3:T$970)/COUNTIF($B$3:$B$970,$G1014)</f>
        <v>0</v>
      </c>
      <c r="U1014" s="0" t="n">
        <v>43</v>
      </c>
      <c r="W1014" s="15" t="n">
        <f aca="false">SUMIF($U$3:$U$970,$U1014,$W$3:$W$970)/COUNTIF($U$3:$U$970,$U1014)</f>
        <v>12.9395608414848</v>
      </c>
      <c r="X1014" s="47" t="n">
        <f aca="true">CORREL(OFFSET($B$2,MATCH($B1014,$B$259:$B$970,0),4):OFFSET($B$2,MATCH($B1014+1,$B$259:$B$970,0)-1,4),OFFSET($U$2,MATCH($U1014,$U$259:$U$970,0),3):OFFSET($U$2,MATCH($U1014+1,$U$259:$U$970,0)-1,3))</f>
        <v>0.719485329035548</v>
      </c>
      <c r="Y1014" s="47" t="n">
        <f aca="true">CORREL(OFFSET($B$2,MATCH($B1014,$B$259:$B$970,0),2):OFFSET($B$2,MATCH($B1014+1,$B$259:$B$970,0)-1,2),OFFSET($U$2,MATCH($U1014,$U$259:$U$970,0),1):OFFSET($U$2,MATCH($U1014+1,$U$259:$U$970,0)-1,1))</f>
        <v>0.332991920078515</v>
      </c>
      <c r="Z1014" s="0" t="n">
        <f aca="false">B1014</f>
        <v>43</v>
      </c>
      <c r="AA1014" s="103" t="n">
        <f aca="false">IF(AA$1="P",MAX(0,AA$2-$D1014),IF(AA$1="C",MAX(0,$D1014-AA$2)))</f>
        <v>0</v>
      </c>
      <c r="AB1014" s="103" t="n">
        <f aca="false">IF(AB$1="P",MAX(0,AB$2-$D1014),IF(AB$1="C",MAX(0,$D1014-AB$2)))</f>
        <v>0</v>
      </c>
      <c r="AC1014" s="103" t="n">
        <f aca="false">IF(AC$1="P",MAX(0,AC$2-$D1014),IF(AC$1="C",MAX(0,$D1014-AC$2)))</f>
        <v>0</v>
      </c>
      <c r="AD1014" s="103" t="n">
        <f aca="false">IF(AD$1="P",MAX(0,AD$2-$D1014),IF(AD$1="C",MAX(0,$D1014-AD$2)))</f>
        <v>0</v>
      </c>
      <c r="AE1014" s="103" t="n">
        <f aca="false">IF(AE$1="P",MAX(0,AE$2-$D1014),IF(AE$1="C",MAX(0,$D1014-AE$2)))</f>
        <v>0.134761904761909</v>
      </c>
      <c r="AF1014" s="103" t="n">
        <f aca="false">IF(AF$1="P",MAX(0,AF$2-$D1014),IF(AF$1="C",MAX(0,$D1014-AF$2)))</f>
        <v>10.1347619047619</v>
      </c>
      <c r="AG1014" s="103" t="n">
        <f aca="false">IF(AG$1="P",MAX(0,AG$2-$D1014),IF(AG$1="C",MAX(0,$D1014-AG$2)))</f>
        <v>19.8652380952381</v>
      </c>
      <c r="AH1014" s="103" t="n">
        <f aca="false">IF(AH$1="P",MAX(0,AH$2-$D1014),IF(AH$1="C",MAX(0,$D1014-AH$2)))</f>
        <v>14.8652380952381</v>
      </c>
      <c r="AI1014" s="103" t="n">
        <f aca="false">IF(AI$1="P",MAX(0,AI$2-$D1014),IF(AI$1="C",MAX(0,$D1014-AI$2)))</f>
        <v>9.86523809523809</v>
      </c>
      <c r="AJ1014" s="103" t="n">
        <f aca="false">IF(AJ$1="P",MAX(0,AJ$2-$D1014),IF(AJ$1="C",MAX(0,$D1014-AJ$2)))</f>
        <v>4.86523809523809</v>
      </c>
      <c r="AK1014" s="103" t="n">
        <f aca="false">IF(AK$1="P",MAX(0,AK$2-$D1014),IF(AK$1="C",MAX(0,$D1014-AK$2)))</f>
        <v>0</v>
      </c>
      <c r="AL1014" s="103" t="n">
        <f aca="false">IF(AL$1="P",MAX(0,AL$2-$D1014),IF(AL$1="C",MAX(0,$D1014-AL$2)))</f>
        <v>0</v>
      </c>
    </row>
    <row r="1015" customFormat="false" ht="12.75" hidden="false" customHeight="false" outlineLevel="0" collapsed="false">
      <c r="B1015" s="0" t="n">
        <v>44</v>
      </c>
      <c r="C1015" s="15"/>
      <c r="D1015" s="15" t="n">
        <f aca="false">SUMIF($B$3:$B$970,$B1015,$D$3:$D$970)/COUNTIF($B$3:$B$970,$B1015)</f>
        <v>63.1317391304348</v>
      </c>
      <c r="E1015" s="47" t="n">
        <f aca="true">STDEV(OFFSET($B$2,MATCH($B1015,$B$3:$B$970,0),3):OFFSET($B$2,MATCH($B1015+1,$B$3:$B$970,0)-1,3))*SQRT(trade_day)</f>
        <v>4.85623982885902</v>
      </c>
      <c r="F1015" s="47" t="n">
        <f aca="false">SUMIF($B$3:$B$970,$B1015,$F$3:$F$970)/COUNTIF($B$3:$B$970,$B1015)</f>
        <v>4.48202369284832</v>
      </c>
      <c r="G1015" s="0" t="n">
        <v>44</v>
      </c>
      <c r="H1015" s="111" t="n">
        <f aca="false">SUMIF($B$3:$B$970,$G1015,H$3:H$970)/COUNTIF($B$3:$B$970,$G1015)</f>
        <v>0</v>
      </c>
      <c r="I1015" s="111" t="n">
        <f aca="false">SUMIF($B$3:$B$970,$G1015,I$3:I$970)/COUNTIF($B$3:$B$970,$G1015)</f>
        <v>0</v>
      </c>
      <c r="J1015" s="111" t="n">
        <f aca="false">SUMIF($B$3:$B$970,$G1015,J$3:J$970)/COUNTIF($B$3:$B$970,$G1015)</f>
        <v>0</v>
      </c>
      <c r="K1015" s="111" t="n">
        <f aca="false">SUMIF($B$3:$B$970,$G1015,K$3:K$970)/COUNTIF($B$3:$B$970,$G1015)</f>
        <v>0</v>
      </c>
      <c r="L1015" s="111" t="n">
        <f aca="false">SUMIF($B$3:$B$970,$G1015,L$3:L$970)/COUNTIF($B$3:$B$970,$G1015)</f>
        <v>0.376521739130435</v>
      </c>
      <c r="M1015" s="111" t="n">
        <f aca="false">SUMIF($B$3:$B$970,$G1015,M$3:M$970)/COUNTIF($B$3:$B$970,$G1015)</f>
        <v>5.39652173913043</v>
      </c>
      <c r="N1015" s="111" t="n">
        <f aca="false">SUMIF($B$3:$B$970,$G1015,N$3:N$970)/COUNTIF($B$3:$B$970,$G1015)</f>
        <v>43.1317391304348</v>
      </c>
      <c r="O1015" s="111" t="n">
        <f aca="false">SUMIF($B$3:$B$970,$G1015,O$3:O$970)/COUNTIF($B$3:$B$970,$G1015)</f>
        <v>38.1317391304348</v>
      </c>
      <c r="P1015" s="111" t="n">
        <f aca="false">SUMIF($B$3:$B$970,$G1015,P$3:P$970)/COUNTIF($B$3:$B$970,$G1015)</f>
        <v>33.1317391304348</v>
      </c>
      <c r="Q1015" s="111" t="n">
        <f aca="false">SUMIF($B$3:$B$970,$G1015,Q$3:Q$970)/COUNTIF($B$3:$B$970,$G1015)</f>
        <v>28.1317391304348</v>
      </c>
      <c r="R1015" s="111" t="n">
        <f aca="false">SUMIF($B$3:$B$970,$G1015,R$3:R$970)/COUNTIF($B$3:$B$970,$G1015)</f>
        <v>23.5082608695652</v>
      </c>
      <c r="S1015" s="111" t="n">
        <f aca="false">SUMIF($B$3:$B$970,$G1015,S$3:S$970)/COUNTIF($B$3:$B$970,$G1015)</f>
        <v>18.5282608695652</v>
      </c>
      <c r="T1015" s="111" t="n">
        <f aca="false">SUMIF($B$3:$B$970,$G1015,T$3:T$970)/COUNTIF($B$3:$B$970,$G1015)</f>
        <v>7.79391130434783</v>
      </c>
      <c r="U1015" s="0" t="n">
        <v>44</v>
      </c>
      <c r="W1015" s="15" t="n">
        <f aca="false">SUMIF($U$3:$U$970,$U1015,$W$3:$W$970)/COUNTIF($U$3:$U$970,$U1015)</f>
        <v>20.8378998414912</v>
      </c>
      <c r="X1015" s="47" t="n">
        <f aca="true">CORREL(OFFSET($B$2,MATCH($B1015,$B$259:$B$970,0),4):OFFSET($B$2,MATCH($B1015+1,$B$259:$B$970,0)-1,4),OFFSET($U$2,MATCH($U1015,$U$259:$U$970,0),3):OFFSET($U$2,MATCH($U1015+1,$U$259:$U$970,0)-1,3))</f>
        <v>-0.470311022992952</v>
      </c>
      <c r="Y1015" s="47" t="n">
        <f aca="true">CORREL(OFFSET($B$2,MATCH($B1015,$B$259:$B$970,0),2):OFFSET($B$2,MATCH($B1015+1,$B$259:$B$970,0)-1,2),OFFSET($U$2,MATCH($U1015,$U$259:$U$970,0),1):OFFSET($U$2,MATCH($U1015+1,$U$259:$U$970,0)-1,1))</f>
        <v>-0.266805096040499</v>
      </c>
      <c r="Z1015" s="0" t="n">
        <f aca="false">B1015</f>
        <v>44</v>
      </c>
      <c r="AA1015" s="103" t="n">
        <f aca="false">IF(AA$1="P",MAX(0,AA$2-$D1015),IF(AA$1="C",MAX(0,$D1015-AA$2)))</f>
        <v>0</v>
      </c>
      <c r="AB1015" s="103" t="n">
        <f aca="false">IF(AB$1="P",MAX(0,AB$2-$D1015),IF(AB$1="C",MAX(0,$D1015-AB$2)))</f>
        <v>0</v>
      </c>
      <c r="AC1015" s="103" t="n">
        <f aca="false">IF(AC$1="P",MAX(0,AC$2-$D1015),IF(AC$1="C",MAX(0,$D1015-AC$2)))</f>
        <v>0</v>
      </c>
      <c r="AD1015" s="103" t="n">
        <f aca="false">IF(AD$1="P",MAX(0,AD$2-$D1015),IF(AD$1="C",MAX(0,$D1015-AD$2)))</f>
        <v>0</v>
      </c>
      <c r="AE1015" s="103" t="n">
        <f aca="false">IF(AE$1="P",MAX(0,AE$2-$D1015),IF(AE$1="C",MAX(0,$D1015-AE$2)))</f>
        <v>0</v>
      </c>
      <c r="AF1015" s="103" t="n">
        <f aca="false">IF(AF$1="P",MAX(0,AF$2-$D1015),IF(AF$1="C",MAX(0,$D1015-AF$2)))</f>
        <v>0</v>
      </c>
      <c r="AG1015" s="103" t="n">
        <f aca="false">IF(AG$1="P",MAX(0,AG$2-$D1015),IF(AG$1="C",MAX(0,$D1015-AG$2)))</f>
        <v>43.1317391304348</v>
      </c>
      <c r="AH1015" s="103" t="n">
        <f aca="false">IF(AH$1="P",MAX(0,AH$2-$D1015),IF(AH$1="C",MAX(0,$D1015-AH$2)))</f>
        <v>38.1317391304348</v>
      </c>
      <c r="AI1015" s="103" t="n">
        <f aca="false">IF(AI$1="P",MAX(0,AI$2-$D1015),IF(AI$1="C",MAX(0,$D1015-AI$2)))</f>
        <v>33.1317391304348</v>
      </c>
      <c r="AJ1015" s="103" t="n">
        <f aca="false">IF(AJ$1="P",MAX(0,AJ$2-$D1015),IF(AJ$1="C",MAX(0,$D1015-AJ$2)))</f>
        <v>28.1317391304348</v>
      </c>
      <c r="AK1015" s="103" t="n">
        <f aca="false">IF(AK$1="P",MAX(0,AK$2-$D1015),IF(AK$1="C",MAX(0,$D1015-AK$2)))</f>
        <v>23.1317391304348</v>
      </c>
      <c r="AL1015" s="103" t="n">
        <f aca="false">IF(AL$1="P",MAX(0,AL$2-$D1015),IF(AL$1="C",MAX(0,$D1015-AL$2)))</f>
        <v>13.1317391304348</v>
      </c>
    </row>
    <row r="1016" customFormat="false" ht="12.75" hidden="false" customHeight="false" outlineLevel="0" collapsed="false">
      <c r="H1016" s="110"/>
      <c r="I1016" s="110"/>
      <c r="J1016" s="110"/>
      <c r="K1016" s="110"/>
      <c r="L1016" s="110"/>
      <c r="M1016" s="110"/>
      <c r="N1016" s="110"/>
      <c r="O1016" s="110"/>
      <c r="P1016" s="110"/>
      <c r="Q1016" s="110"/>
      <c r="R1016" s="110"/>
      <c r="S1016" s="110"/>
      <c r="T1016" s="110"/>
      <c r="AA1016" s="110"/>
      <c r="AB1016" s="110"/>
      <c r="AC1016" s="110"/>
      <c r="AD1016" s="110"/>
      <c r="AE1016" s="110"/>
      <c r="AF1016" s="110"/>
      <c r="AG1016" s="110"/>
      <c r="AH1016" s="110"/>
      <c r="AI1016" s="110"/>
      <c r="AJ1016" s="110"/>
      <c r="AK1016" s="110"/>
      <c r="AL1016" s="110"/>
    </row>
    <row r="1017" customFormat="false" ht="12.75" hidden="false" customHeight="false" outlineLevel="0" collapsed="false">
      <c r="B1017" s="0" t="s">
        <v>66</v>
      </c>
      <c r="Z1017" s="0" t="s">
        <v>67</v>
      </c>
      <c r="AA1017" s="110"/>
      <c r="AB1017" s="110"/>
      <c r="AC1017" s="110"/>
      <c r="AD1017" s="110"/>
      <c r="AE1017" s="110"/>
      <c r="AF1017" s="110"/>
      <c r="AG1017" s="110"/>
      <c r="AH1017" s="110"/>
      <c r="AI1017" s="110"/>
      <c r="AJ1017" s="110"/>
      <c r="AK1017" s="110"/>
      <c r="AL1017" s="110"/>
    </row>
    <row r="1018" customFormat="false" ht="12.75" hidden="false" customHeight="false" outlineLevel="0" collapsed="false">
      <c r="B1018" s="0" t="n">
        <v>1998</v>
      </c>
      <c r="D1018" s="15" t="n">
        <f aca="false">SUMIF($A$3:$A$966,$B1018,D3:D966)/COUNTIF($A$3:$A$966,$B1018)</f>
        <v>24.3184920634921</v>
      </c>
      <c r="Z1018" s="0" t="n">
        <f aca="false">B1018</f>
        <v>1998</v>
      </c>
      <c r="AA1018" s="103" t="n">
        <f aca="false">IF(AA$1="P",MAX(0,AA$2-$D1018),IF(AA$1="C",MAX(0,$D1018-AA$2)))</f>
        <v>0</v>
      </c>
      <c r="AB1018" s="103" t="n">
        <f aca="false">IF(AB$1="P",MAX(0,AB$2-$D1018),IF(AB$1="C",MAX(0,$D1018-AB$2)))</f>
        <v>0.681507936507934</v>
      </c>
      <c r="AC1018" s="103" t="n">
        <f aca="false">IF(AC$1="P",MAX(0,AC$2-$D1018),IF(AC$1="C",MAX(0,$D1018-AC$2)))</f>
        <v>5.68150793650793</v>
      </c>
      <c r="AD1018" s="103" t="n">
        <f aca="false">IF(AD$1="P",MAX(0,AD$2-$D1018),IF(AD$1="C",MAX(0,$D1018-AD$2)))</f>
        <v>10.6815079365079</v>
      </c>
      <c r="AE1018" s="103" t="n">
        <f aca="false">IF(AE$1="P",MAX(0,AE$2-$D1018),IF(AE$1="C",MAX(0,$D1018-AE$2)))</f>
        <v>15.6815079365079</v>
      </c>
      <c r="AF1018" s="110"/>
      <c r="AG1018" s="103" t="n">
        <f aca="false">IF(AG$1="P",MAX(0,AG$2-$D1018),IF(AG$1="C",MAX(0,$D1018-AG$2)))</f>
        <v>4.31849206349207</v>
      </c>
      <c r="AH1018" s="103" t="n">
        <f aca="false">IF(AH$1="P",MAX(0,AH$2-$D1018),IF(AH$1="C",MAX(0,$D1018-AH$2)))</f>
        <v>0</v>
      </c>
      <c r="AI1018" s="103" t="n">
        <f aca="false">IF(AI$1="P",MAX(0,AI$2-$D1018),IF(AI$1="C",MAX(0,$D1018-AI$2)))</f>
        <v>0</v>
      </c>
      <c r="AJ1018" s="103" t="n">
        <f aca="false">IF(AJ$1="P",MAX(0,AJ$2-$D1018),IF(AJ$1="C",MAX(0,$D1018-AJ$2)))</f>
        <v>0</v>
      </c>
      <c r="AK1018" s="103" t="n">
        <f aca="false">IF(AK$1="P",MAX(0,AK$2-$D1018),IF(AK$1="C",MAX(0,$D1018-AK$2)))</f>
        <v>0</v>
      </c>
      <c r="AL1018" s="110"/>
    </row>
    <row r="1019" customFormat="false" ht="12.75" hidden="false" customHeight="false" outlineLevel="0" collapsed="false">
      <c r="B1019" s="0" t="n">
        <v>1999</v>
      </c>
      <c r="D1019" s="15" t="n">
        <f aca="false">SUMIF($A$3:$A$966,$B1019,D4:D967)/COUNTIF($A$3:$A$966,$B1019)</f>
        <v>32.3260956175299</v>
      </c>
      <c r="Z1019" s="0" t="n">
        <f aca="false">B1019</f>
        <v>1999</v>
      </c>
      <c r="AA1019" s="103" t="n">
        <f aca="false">IF(AA$1="P",MAX(0,AA$2-$D1019),IF(AA$1="C",MAX(0,$D1019-AA$2)))</f>
        <v>0</v>
      </c>
      <c r="AB1019" s="103" t="n">
        <f aca="false">IF(AB$1="P",MAX(0,AB$2-$D1019),IF(AB$1="C",MAX(0,$D1019-AB$2)))</f>
        <v>0</v>
      </c>
      <c r="AC1019" s="103" t="n">
        <f aca="false">IF(AC$1="P",MAX(0,AC$2-$D1019),IF(AC$1="C",MAX(0,$D1019-AC$2)))</f>
        <v>0</v>
      </c>
      <c r="AD1019" s="103" t="n">
        <f aca="false">IF(AD$1="P",MAX(0,AD$2-$D1019),IF(AD$1="C",MAX(0,$D1019-AD$2)))</f>
        <v>2.67390438247012</v>
      </c>
      <c r="AE1019" s="103" t="n">
        <f aca="false">IF(AE$1="P",MAX(0,AE$2-$D1019),IF(AE$1="C",MAX(0,$D1019-AE$2)))</f>
        <v>7.67390438247012</v>
      </c>
      <c r="AF1019" s="110"/>
      <c r="AG1019" s="103" t="n">
        <f aca="false">IF(AG$1="P",MAX(0,AG$2-$D1019),IF(AG$1="C",MAX(0,$D1019-AG$2)))</f>
        <v>12.3260956175299</v>
      </c>
      <c r="AH1019" s="103" t="n">
        <f aca="false">IF(AH$1="P",MAX(0,AH$2-$D1019),IF(AH$1="C",MAX(0,$D1019-AH$2)))</f>
        <v>7.32609561752988</v>
      </c>
      <c r="AI1019" s="103" t="n">
        <f aca="false">IF(AI$1="P",MAX(0,AI$2-$D1019),IF(AI$1="C",MAX(0,$D1019-AI$2)))</f>
        <v>2.32609561752988</v>
      </c>
      <c r="AJ1019" s="103" t="n">
        <f aca="false">IF(AJ$1="P",MAX(0,AJ$2-$D1019),IF(AJ$1="C",MAX(0,$D1019-AJ$2)))</f>
        <v>0</v>
      </c>
      <c r="AK1019" s="103" t="n">
        <f aca="false">IF(AK$1="P",MAX(0,AK$2-$D1019),IF(AK$1="C",MAX(0,$D1019-AK$2)))</f>
        <v>0</v>
      </c>
      <c r="AL1019" s="110"/>
    </row>
    <row r="1020" customFormat="false" ht="12.75" hidden="false" customHeight="false" outlineLevel="0" collapsed="false">
      <c r="B1020" s="0" t="n">
        <v>2000</v>
      </c>
      <c r="D1020" s="15" t="n">
        <f aca="false">SUMIF($A$3:$A$966,$B1020,D5:D968)/COUNTIF($A$3:$A$966,$B1020)</f>
        <v>41.6159842519685</v>
      </c>
      <c r="Z1020" s="0" t="n">
        <f aca="false">B1020</f>
        <v>2000</v>
      </c>
      <c r="AA1020" s="103" t="n">
        <f aca="false">IF(AA$1="P",MAX(0,AA$2-$D1020),IF(AA$1="C",MAX(0,$D1020-AA$2)))</f>
        <v>0</v>
      </c>
      <c r="AB1020" s="103" t="n">
        <f aca="false">IF(AB$1="P",MAX(0,AB$2-$D1020),IF(AB$1="C",MAX(0,$D1020-AB$2)))</f>
        <v>0</v>
      </c>
      <c r="AC1020" s="103" t="n">
        <f aca="false">IF(AC$1="P",MAX(0,AC$2-$D1020),IF(AC$1="C",MAX(0,$D1020-AC$2)))</f>
        <v>0</v>
      </c>
      <c r="AD1020" s="103" t="n">
        <f aca="false">IF(AD$1="P",MAX(0,AD$2-$D1020),IF(AD$1="C",MAX(0,$D1020-AD$2)))</f>
        <v>0</v>
      </c>
      <c r="AE1020" s="103" t="n">
        <f aca="false">IF(AE$1="P",MAX(0,AE$2-$D1020),IF(AE$1="C",MAX(0,$D1020-AE$2)))</f>
        <v>0</v>
      </c>
      <c r="AF1020" s="110"/>
      <c r="AG1020" s="103" t="n">
        <f aca="false">IF(AG$1="P",MAX(0,AG$2-$D1020),IF(AG$1="C",MAX(0,$D1020-AG$2)))</f>
        <v>21.6159842519685</v>
      </c>
      <c r="AH1020" s="103" t="n">
        <f aca="false">IF(AH$1="P",MAX(0,AH$2-$D1020),IF(AH$1="C",MAX(0,$D1020-AH$2)))</f>
        <v>16.6159842519685</v>
      </c>
      <c r="AI1020" s="103" t="n">
        <f aca="false">IF(AI$1="P",MAX(0,AI$2-$D1020),IF(AI$1="C",MAX(0,$D1020-AI$2)))</f>
        <v>11.6159842519685</v>
      </c>
      <c r="AJ1020" s="103" t="n">
        <f aca="false">IF(AJ$1="P",MAX(0,AJ$2-$D1020),IF(AJ$1="C",MAX(0,$D1020-AJ$2)))</f>
        <v>6.6159842519685</v>
      </c>
      <c r="AK1020" s="103" t="n">
        <f aca="false">IF(AK$1="P",MAX(0,AK$2-$D1020),IF(AK$1="C",MAX(0,$D1020-AK$2)))</f>
        <v>1.6159842519685</v>
      </c>
      <c r="AL1020" s="110"/>
    </row>
    <row r="1021" customFormat="false" ht="12.75" hidden="false" customHeight="false" outlineLevel="0" collapsed="false">
      <c r="AA1021" s="110"/>
      <c r="AB1021" s="110"/>
      <c r="AC1021" s="110"/>
      <c r="AD1021" s="110"/>
      <c r="AE1021" s="110"/>
      <c r="AF1021" s="110"/>
      <c r="AG1021" s="110"/>
      <c r="AH1021" s="110"/>
      <c r="AI1021" s="110"/>
      <c r="AJ1021" s="110"/>
      <c r="AK1021" s="110"/>
      <c r="AL1021" s="110"/>
    </row>
    <row r="1022" customFormat="false" ht="12.75" hidden="false" customHeight="false" outlineLevel="0" collapsed="false">
      <c r="AA1022" s="110"/>
      <c r="AB1022" s="110"/>
      <c r="AC1022" s="110"/>
      <c r="AD1022" s="110"/>
      <c r="AE1022" s="110"/>
      <c r="AF1022" s="110"/>
      <c r="AG1022" s="110"/>
      <c r="AH1022" s="110"/>
      <c r="AI1022" s="110"/>
      <c r="AJ1022" s="110"/>
      <c r="AK1022" s="110"/>
      <c r="AL1022" s="110"/>
    </row>
    <row r="1023" customFormat="false" ht="12.75" hidden="false" customHeight="false" outlineLevel="0" collapsed="false">
      <c r="AA1023" s="110"/>
      <c r="AB1023" s="110"/>
      <c r="AC1023" s="110"/>
      <c r="AD1023" s="110"/>
      <c r="AE1023" s="110"/>
      <c r="AF1023" s="110"/>
      <c r="AG1023" s="110"/>
      <c r="AH1023" s="110"/>
      <c r="AI1023" s="110"/>
      <c r="AJ1023" s="110"/>
      <c r="AK1023" s="110"/>
      <c r="AL1023" s="110"/>
    </row>
    <row r="1024" customFormat="false" ht="12.75" hidden="false" customHeight="false" outlineLevel="0" collapsed="false">
      <c r="AA1024" s="110"/>
      <c r="AB1024" s="110"/>
      <c r="AC1024" s="110"/>
      <c r="AD1024" s="110"/>
      <c r="AE1024" s="110"/>
      <c r="AF1024" s="110"/>
      <c r="AG1024" s="110"/>
      <c r="AH1024" s="110"/>
      <c r="AI1024" s="110"/>
      <c r="AJ1024" s="110"/>
      <c r="AK1024" s="110"/>
      <c r="AL1024" s="110"/>
    </row>
    <row r="1025" customFormat="false" ht="12.75" hidden="false" customHeight="false" outlineLevel="0" collapsed="false">
      <c r="AA1025" s="110"/>
      <c r="AB1025" s="110"/>
      <c r="AC1025" s="110"/>
      <c r="AD1025" s="110"/>
      <c r="AE1025" s="110"/>
      <c r="AF1025" s="110"/>
      <c r="AG1025" s="110"/>
      <c r="AH1025" s="110"/>
      <c r="AI1025" s="110"/>
      <c r="AJ1025" s="110"/>
      <c r="AK1025" s="110"/>
      <c r="AL1025" s="110"/>
    </row>
    <row r="1026" customFormat="false" ht="12.75" hidden="false" customHeight="false" outlineLevel="0" collapsed="false">
      <c r="AA1026" s="110"/>
      <c r="AB1026" s="110"/>
      <c r="AC1026" s="110"/>
      <c r="AD1026" s="110"/>
      <c r="AE1026" s="110"/>
      <c r="AF1026" s="110"/>
      <c r="AG1026" s="110"/>
      <c r="AH1026" s="110"/>
      <c r="AI1026" s="110"/>
      <c r="AJ1026" s="110"/>
      <c r="AK1026" s="110"/>
      <c r="AL1026" s="110"/>
    </row>
    <row r="1027" customFormat="false" ht="12.75" hidden="false" customHeight="false" outlineLevel="0" collapsed="false">
      <c r="AA1027" s="110"/>
      <c r="AB1027" s="110"/>
      <c r="AC1027" s="110"/>
      <c r="AD1027" s="110"/>
      <c r="AE1027" s="110"/>
      <c r="AF1027" s="110"/>
      <c r="AG1027" s="110"/>
      <c r="AH1027" s="110"/>
      <c r="AI1027" s="110"/>
      <c r="AJ1027" s="110"/>
      <c r="AK1027" s="110"/>
      <c r="AL1027" s="110"/>
    </row>
    <row r="1028" customFormat="false" ht="12.75" hidden="false" customHeight="false" outlineLevel="0" collapsed="false">
      <c r="AA1028" s="110"/>
      <c r="AB1028" s="110"/>
      <c r="AC1028" s="110"/>
      <c r="AD1028" s="110"/>
      <c r="AE1028" s="110"/>
      <c r="AF1028" s="110"/>
      <c r="AG1028" s="110"/>
      <c r="AH1028" s="110"/>
      <c r="AI1028" s="110"/>
      <c r="AJ1028" s="110"/>
      <c r="AK1028" s="110"/>
      <c r="AL1028" s="110"/>
    </row>
    <row r="1029" customFormat="false" ht="12.75" hidden="false" customHeight="false" outlineLevel="0" collapsed="false">
      <c r="AA1029" s="110"/>
      <c r="AB1029" s="110"/>
      <c r="AC1029" s="110"/>
      <c r="AD1029" s="110"/>
      <c r="AE1029" s="110"/>
      <c r="AF1029" s="110"/>
      <c r="AG1029" s="110"/>
      <c r="AH1029" s="110"/>
      <c r="AI1029" s="110"/>
      <c r="AJ1029" s="110"/>
      <c r="AK1029" s="110"/>
      <c r="AL1029" s="110"/>
    </row>
    <row r="1030" customFormat="false" ht="12.75" hidden="false" customHeight="false" outlineLevel="0" collapsed="false">
      <c r="AA1030" s="110"/>
      <c r="AB1030" s="110"/>
      <c r="AC1030" s="110"/>
      <c r="AD1030" s="110"/>
      <c r="AE1030" s="110"/>
      <c r="AF1030" s="110"/>
      <c r="AG1030" s="110"/>
      <c r="AH1030" s="110"/>
      <c r="AI1030" s="110"/>
      <c r="AJ1030" s="110"/>
      <c r="AK1030" s="110"/>
      <c r="AL1030" s="110"/>
    </row>
    <row r="1031" customFormat="false" ht="12.75" hidden="false" customHeight="false" outlineLevel="0" collapsed="false">
      <c r="AA1031" s="110"/>
      <c r="AB1031" s="110"/>
      <c r="AC1031" s="110"/>
      <c r="AD1031" s="110"/>
      <c r="AE1031" s="110"/>
      <c r="AF1031" s="110"/>
      <c r="AG1031" s="110"/>
      <c r="AH1031" s="110"/>
      <c r="AI1031" s="110"/>
      <c r="AJ1031" s="110"/>
      <c r="AK1031" s="110"/>
      <c r="AL1031" s="110"/>
    </row>
    <row r="1032" customFormat="false" ht="12.75" hidden="false" customHeight="false" outlineLevel="0" collapsed="false">
      <c r="AA1032" s="110"/>
      <c r="AB1032" s="110"/>
      <c r="AC1032" s="110"/>
      <c r="AD1032" s="110"/>
      <c r="AE1032" s="110"/>
      <c r="AF1032" s="110"/>
      <c r="AG1032" s="110"/>
      <c r="AH1032" s="110"/>
      <c r="AI1032" s="110"/>
      <c r="AJ1032" s="110"/>
      <c r="AK1032" s="110"/>
      <c r="AL1032" s="110"/>
    </row>
    <row r="1033" customFormat="false" ht="12.75" hidden="false" customHeight="false" outlineLevel="0" collapsed="false">
      <c r="AA1033" s="110"/>
      <c r="AB1033" s="110"/>
      <c r="AC1033" s="110"/>
      <c r="AD1033" s="110"/>
      <c r="AE1033" s="110"/>
      <c r="AF1033" s="110"/>
      <c r="AG1033" s="110"/>
      <c r="AH1033" s="110"/>
      <c r="AI1033" s="110"/>
      <c r="AJ1033" s="110"/>
      <c r="AK1033" s="110"/>
      <c r="AL1033" s="110"/>
    </row>
    <row r="1034" customFormat="false" ht="12.75" hidden="false" customHeight="false" outlineLevel="0" collapsed="false">
      <c r="AA1034" s="110"/>
      <c r="AB1034" s="110"/>
      <c r="AC1034" s="110"/>
      <c r="AD1034" s="110"/>
      <c r="AE1034" s="110"/>
      <c r="AF1034" s="110"/>
      <c r="AG1034" s="110"/>
      <c r="AH1034" s="110"/>
      <c r="AI1034" s="110"/>
      <c r="AJ1034" s="110"/>
      <c r="AK1034" s="110"/>
      <c r="AL1034" s="110"/>
    </row>
    <row r="1035" customFormat="false" ht="12.75" hidden="false" customHeight="false" outlineLevel="0" collapsed="false">
      <c r="AA1035" s="110"/>
      <c r="AB1035" s="110"/>
      <c r="AC1035" s="110"/>
      <c r="AD1035" s="110"/>
      <c r="AE1035" s="110"/>
      <c r="AF1035" s="110"/>
      <c r="AG1035" s="110"/>
      <c r="AH1035" s="110"/>
      <c r="AI1035" s="110"/>
      <c r="AJ1035" s="110"/>
      <c r="AK1035" s="110"/>
      <c r="AL1035" s="110"/>
    </row>
    <row r="1036" customFormat="false" ht="12.75" hidden="false" customHeight="false" outlineLevel="0" collapsed="false">
      <c r="AA1036" s="110"/>
      <c r="AB1036" s="110"/>
      <c r="AC1036" s="110"/>
      <c r="AD1036" s="110"/>
      <c r="AE1036" s="110"/>
      <c r="AF1036" s="110"/>
      <c r="AG1036" s="110"/>
      <c r="AH1036" s="110"/>
      <c r="AI1036" s="110"/>
      <c r="AJ1036" s="110"/>
      <c r="AK1036" s="110"/>
      <c r="AL1036" s="110"/>
    </row>
    <row r="1037" customFormat="false" ht="12.75" hidden="false" customHeight="false" outlineLevel="0" collapsed="false">
      <c r="AA1037" s="110"/>
      <c r="AB1037" s="110"/>
      <c r="AC1037" s="110"/>
      <c r="AD1037" s="110"/>
      <c r="AE1037" s="110"/>
      <c r="AF1037" s="110"/>
      <c r="AG1037" s="110"/>
      <c r="AH1037" s="110"/>
      <c r="AI1037" s="110"/>
      <c r="AJ1037" s="110"/>
      <c r="AK1037" s="110"/>
      <c r="AL1037" s="110"/>
    </row>
    <row r="1038" customFormat="false" ht="12.75" hidden="false" customHeight="false" outlineLevel="0" collapsed="false">
      <c r="AA1038" s="110"/>
      <c r="AB1038" s="110"/>
      <c r="AC1038" s="110"/>
      <c r="AD1038" s="110"/>
      <c r="AE1038" s="110"/>
      <c r="AF1038" s="110"/>
      <c r="AG1038" s="110"/>
      <c r="AH1038" s="110"/>
      <c r="AI1038" s="110"/>
      <c r="AJ1038" s="110"/>
      <c r="AK1038" s="110"/>
      <c r="AL1038" s="110"/>
    </row>
    <row r="1039" customFormat="false" ht="12.75" hidden="false" customHeight="false" outlineLevel="0" collapsed="false">
      <c r="AA1039" s="110"/>
      <c r="AB1039" s="110"/>
      <c r="AC1039" s="110"/>
      <c r="AD1039" s="110"/>
      <c r="AE1039" s="110"/>
      <c r="AF1039" s="110"/>
      <c r="AG1039" s="110"/>
      <c r="AH1039" s="110"/>
      <c r="AI1039" s="110"/>
      <c r="AJ1039" s="110"/>
      <c r="AK1039" s="110"/>
      <c r="AL1039" s="110"/>
    </row>
    <row r="1040" customFormat="false" ht="12.75" hidden="false" customHeight="false" outlineLevel="0" collapsed="false">
      <c r="AA1040" s="110"/>
      <c r="AB1040" s="110"/>
      <c r="AC1040" s="110"/>
      <c r="AD1040" s="110"/>
      <c r="AE1040" s="110"/>
      <c r="AF1040" s="110"/>
      <c r="AG1040" s="110"/>
      <c r="AH1040" s="110"/>
      <c r="AI1040" s="110"/>
      <c r="AJ1040" s="110"/>
      <c r="AK1040" s="110"/>
      <c r="AL1040" s="110"/>
    </row>
    <row r="1041" customFormat="false" ht="12.75" hidden="false" customHeight="false" outlineLevel="0" collapsed="false">
      <c r="AA1041" s="110"/>
      <c r="AB1041" s="110"/>
      <c r="AC1041" s="110"/>
      <c r="AD1041" s="110"/>
      <c r="AE1041" s="110"/>
      <c r="AF1041" s="110"/>
      <c r="AG1041" s="110"/>
      <c r="AH1041" s="110"/>
      <c r="AI1041" s="110"/>
      <c r="AJ1041" s="110"/>
      <c r="AK1041" s="110"/>
      <c r="AL1041" s="110"/>
    </row>
    <row r="1042" customFormat="false" ht="12.75" hidden="false" customHeight="false" outlineLevel="0" collapsed="false">
      <c r="AA1042" s="110"/>
      <c r="AB1042" s="110"/>
      <c r="AC1042" s="110"/>
      <c r="AD1042" s="110"/>
      <c r="AE1042" s="110"/>
      <c r="AF1042" s="110"/>
      <c r="AG1042" s="110"/>
      <c r="AH1042" s="110"/>
      <c r="AI1042" s="110"/>
      <c r="AJ1042" s="110"/>
      <c r="AK1042" s="110"/>
      <c r="AL1042" s="110"/>
    </row>
    <row r="1043" customFormat="false" ht="12.75" hidden="false" customHeight="false" outlineLevel="0" collapsed="false">
      <c r="AA1043" s="110"/>
      <c r="AB1043" s="110"/>
      <c r="AC1043" s="110"/>
      <c r="AD1043" s="110"/>
      <c r="AE1043" s="110"/>
      <c r="AF1043" s="110"/>
      <c r="AG1043" s="110"/>
      <c r="AH1043" s="110"/>
      <c r="AI1043" s="110"/>
      <c r="AJ1043" s="110"/>
      <c r="AK1043" s="110"/>
      <c r="AL1043" s="110"/>
    </row>
    <row r="1044" customFormat="false" ht="12.75" hidden="false" customHeight="false" outlineLevel="0" collapsed="false">
      <c r="AA1044" s="110"/>
      <c r="AB1044" s="110"/>
      <c r="AC1044" s="110"/>
      <c r="AD1044" s="110"/>
      <c r="AE1044" s="110"/>
      <c r="AF1044" s="110"/>
      <c r="AG1044" s="110"/>
      <c r="AH1044" s="110"/>
      <c r="AI1044" s="110"/>
      <c r="AJ1044" s="110"/>
      <c r="AK1044" s="110"/>
      <c r="AL1044" s="110"/>
    </row>
    <row r="1045" customFormat="false" ht="12.75" hidden="false" customHeight="false" outlineLevel="0" collapsed="false">
      <c r="AA1045" s="110"/>
      <c r="AB1045" s="110"/>
      <c r="AC1045" s="110"/>
      <c r="AD1045" s="110"/>
      <c r="AE1045" s="110"/>
      <c r="AF1045" s="110"/>
      <c r="AG1045" s="110"/>
      <c r="AH1045" s="110"/>
      <c r="AI1045" s="110"/>
      <c r="AJ1045" s="110"/>
      <c r="AK1045" s="110"/>
      <c r="AL1045" s="110"/>
    </row>
    <row r="1046" customFormat="false" ht="12.75" hidden="false" customHeight="false" outlineLevel="0" collapsed="false">
      <c r="AA1046" s="110"/>
      <c r="AB1046" s="110"/>
      <c r="AC1046" s="110"/>
      <c r="AD1046" s="110"/>
      <c r="AE1046" s="110"/>
      <c r="AF1046" s="110"/>
      <c r="AG1046" s="110"/>
      <c r="AH1046" s="110"/>
      <c r="AI1046" s="110"/>
      <c r="AJ1046" s="110"/>
      <c r="AK1046" s="110"/>
      <c r="AL1046" s="110"/>
    </row>
    <row r="1047" customFormat="false" ht="12.75" hidden="false" customHeight="false" outlineLevel="0" collapsed="false">
      <c r="AA1047" s="110"/>
      <c r="AB1047" s="110"/>
      <c r="AC1047" s="110"/>
      <c r="AD1047" s="110"/>
      <c r="AE1047" s="110"/>
      <c r="AF1047" s="110"/>
      <c r="AG1047" s="110"/>
      <c r="AH1047" s="110"/>
      <c r="AI1047" s="110"/>
      <c r="AJ1047" s="110"/>
      <c r="AK1047" s="110"/>
      <c r="AL1047" s="110"/>
    </row>
    <row r="1048" customFormat="false" ht="12.75" hidden="false" customHeight="false" outlineLevel="0" collapsed="false">
      <c r="AA1048" s="110"/>
      <c r="AB1048" s="110"/>
      <c r="AC1048" s="110"/>
      <c r="AD1048" s="110"/>
      <c r="AE1048" s="110"/>
      <c r="AF1048" s="110"/>
      <c r="AG1048" s="110"/>
      <c r="AH1048" s="110"/>
      <c r="AI1048" s="110"/>
      <c r="AJ1048" s="110"/>
      <c r="AK1048" s="110"/>
      <c r="AL1048" s="110"/>
    </row>
    <row r="1049" customFormat="false" ht="12.75" hidden="false" customHeight="false" outlineLevel="0" collapsed="false">
      <c r="AA1049" s="110"/>
      <c r="AB1049" s="110"/>
      <c r="AC1049" s="110"/>
      <c r="AD1049" s="110"/>
      <c r="AE1049" s="110"/>
      <c r="AF1049" s="110"/>
      <c r="AG1049" s="110"/>
      <c r="AH1049" s="110"/>
      <c r="AI1049" s="110"/>
      <c r="AJ1049" s="110"/>
      <c r="AK1049" s="110"/>
      <c r="AL1049" s="110"/>
    </row>
    <row r="1050" customFormat="false" ht="12.75" hidden="false" customHeight="false" outlineLevel="0" collapsed="false">
      <c r="AA1050" s="110"/>
      <c r="AB1050" s="110"/>
      <c r="AC1050" s="110"/>
      <c r="AD1050" s="110"/>
      <c r="AE1050" s="110"/>
      <c r="AF1050" s="110"/>
      <c r="AG1050" s="110"/>
      <c r="AH1050" s="110"/>
      <c r="AI1050" s="110"/>
      <c r="AJ1050" s="110"/>
      <c r="AK1050" s="110"/>
      <c r="AL1050" s="110"/>
    </row>
    <row r="1051" customFormat="false" ht="12.75" hidden="false" customHeight="false" outlineLevel="0" collapsed="false">
      <c r="AA1051" s="110"/>
      <c r="AB1051" s="110"/>
      <c r="AC1051" s="110"/>
      <c r="AD1051" s="110"/>
      <c r="AE1051" s="110"/>
      <c r="AF1051" s="110"/>
      <c r="AG1051" s="110"/>
      <c r="AH1051" s="110"/>
      <c r="AI1051" s="110"/>
      <c r="AJ1051" s="110"/>
      <c r="AK1051" s="110"/>
      <c r="AL1051" s="110"/>
    </row>
    <row r="1052" customFormat="false" ht="12.75" hidden="false" customHeight="false" outlineLevel="0" collapsed="false">
      <c r="AA1052" s="59"/>
      <c r="AB1052" s="59"/>
      <c r="AC1052" s="59"/>
      <c r="AD1052" s="59"/>
      <c r="AE1052" s="59"/>
      <c r="AF1052" s="59"/>
      <c r="AG1052" s="59"/>
      <c r="AH1052" s="59"/>
      <c r="AI1052" s="59"/>
      <c r="AJ1052" s="59"/>
      <c r="AK1052" s="59"/>
      <c r="AL1052" s="59"/>
    </row>
    <row r="1053" customFormat="false" ht="12.75" hidden="false" customHeight="false" outlineLevel="0" collapsed="false">
      <c r="AA1053" s="59"/>
      <c r="AB1053" s="59"/>
      <c r="AC1053" s="59"/>
      <c r="AD1053" s="59"/>
      <c r="AE1053" s="59"/>
      <c r="AF1053" s="59"/>
      <c r="AG1053" s="59"/>
      <c r="AH1053" s="59"/>
      <c r="AI1053" s="59"/>
      <c r="AJ1053" s="59"/>
      <c r="AK1053" s="59"/>
      <c r="AL1053" s="59"/>
    </row>
    <row r="1054" customFormat="false" ht="12.75" hidden="false" customHeight="false" outlineLevel="0" collapsed="false">
      <c r="AA1054" s="59"/>
      <c r="AB1054" s="59"/>
      <c r="AC1054" s="59"/>
      <c r="AD1054" s="59"/>
      <c r="AE1054" s="59"/>
      <c r="AF1054" s="59"/>
      <c r="AG1054" s="59"/>
      <c r="AH1054" s="59"/>
      <c r="AI1054" s="59"/>
      <c r="AJ1054" s="59"/>
      <c r="AK1054" s="59"/>
      <c r="AL1054" s="59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N142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2" topLeftCell="B1219" activePane="bottomRight" state="frozen"/>
      <selection pane="topLeft" activeCell="A1" activeCellId="0" sqref="A1"/>
      <selection pane="topRight" activeCell="B1" activeCellId="0" sqref="B1"/>
      <selection pane="bottomLeft" activeCell="A1219" activeCellId="0" sqref="A1219"/>
      <selection pane="bottomRight" activeCell="M6" activeCellId="0" sqref="M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85"/>
    <col collapsed="false" customWidth="true" hidden="false" outlineLevel="0" max="13" min="13" style="0" width="11.85"/>
  </cols>
  <sheetData>
    <row r="1" customFormat="false" ht="12.75" hidden="false" customHeight="false" outlineLevel="0" collapsed="false">
      <c r="A1" s="0" t="s">
        <v>25</v>
      </c>
      <c r="B1" s="0" t="s">
        <v>68</v>
      </c>
      <c r="C1" s="0" t="s">
        <v>69</v>
      </c>
      <c r="D1" s="0" t="s">
        <v>70</v>
      </c>
      <c r="E1" s="0" t="s">
        <v>71</v>
      </c>
      <c r="F1" s="0" t="s">
        <v>72</v>
      </c>
      <c r="G1" s="0" t="s">
        <v>73</v>
      </c>
      <c r="H1" s="0" t="s">
        <v>74</v>
      </c>
      <c r="I1" s="0" t="s">
        <v>75</v>
      </c>
      <c r="J1" s="0" t="s">
        <v>76</v>
      </c>
      <c r="K1" s="0" t="s">
        <v>77</v>
      </c>
      <c r="L1" s="0" t="s">
        <v>78</v>
      </c>
      <c r="M1" s="0" t="s">
        <v>25</v>
      </c>
      <c r="N1" s="0" t="s">
        <v>79</v>
      </c>
    </row>
    <row r="2" customFormat="false" ht="12.75" hidden="false" customHeight="false" outlineLevel="0" collapsed="false">
      <c r="B2" s="0" t="s">
        <v>80</v>
      </c>
      <c r="C2" s="0" t="s">
        <v>81</v>
      </c>
      <c r="D2" s="0" t="s">
        <v>82</v>
      </c>
      <c r="E2" s="0" t="s">
        <v>83</v>
      </c>
      <c r="F2" s="0" t="s">
        <v>84</v>
      </c>
      <c r="G2" s="0" t="s">
        <v>85</v>
      </c>
      <c r="H2" s="0" t="s">
        <v>86</v>
      </c>
      <c r="I2" s="0" t="s">
        <v>87</v>
      </c>
      <c r="J2" s="0" t="s">
        <v>88</v>
      </c>
      <c r="K2" s="0" t="s">
        <v>89</v>
      </c>
      <c r="L2" s="0" t="s">
        <v>90</v>
      </c>
      <c r="N2" s="0" t="s">
        <v>91</v>
      </c>
    </row>
    <row r="3" customFormat="false" ht="12.75" hidden="false" customHeight="false" outlineLevel="0" collapsed="false">
      <c r="A3" s="96" t="n">
        <v>35735</v>
      </c>
      <c r="B3" s="0" t="e">
        <f aca="false">NA()</f>
        <v>#N/A</v>
      </c>
      <c r="C3" s="0" t="e">
        <f aca="false">NA()</f>
        <v>#N/A</v>
      </c>
      <c r="D3" s="0" t="e">
        <f aca="false">NA()</f>
        <v>#N/A</v>
      </c>
      <c r="E3" s="0" t="e">
        <f aca="false">NA()</f>
        <v>#N/A</v>
      </c>
      <c r="F3" s="0" t="e">
        <f aca="false">NA()</f>
        <v>#N/A</v>
      </c>
      <c r="G3" s="0" t="n">
        <v>30.96</v>
      </c>
      <c r="H3" s="0" t="e">
        <f aca="false">NA()</f>
        <v>#N/A</v>
      </c>
      <c r="I3" s="0" t="e">
        <f aca="false">NA()</f>
        <v>#N/A</v>
      </c>
      <c r="J3" s="0" t="e">
        <f aca="false">NA()</f>
        <v>#N/A</v>
      </c>
      <c r="K3" s="0" t="n">
        <v>20.27</v>
      </c>
      <c r="L3" s="0" t="e">
        <f aca="false">NA()</f>
        <v>#N/A</v>
      </c>
      <c r="M3" s="96" t="n">
        <v>35735</v>
      </c>
      <c r="N3" s="0" t="n">
        <v>21.5</v>
      </c>
    </row>
    <row r="4" customFormat="false" ht="12.75" hidden="false" customHeight="false" outlineLevel="0" collapsed="false">
      <c r="A4" s="96" t="n">
        <v>35736</v>
      </c>
      <c r="B4" s="0" t="e">
        <f aca="false">NA()</f>
        <v>#N/A</v>
      </c>
      <c r="C4" s="0" t="e">
        <f aca="false">NA()</f>
        <v>#N/A</v>
      </c>
      <c r="D4" s="0" t="e">
        <f aca="false">NA()</f>
        <v>#N/A</v>
      </c>
      <c r="E4" s="0" t="e">
        <f aca="false">NA()</f>
        <v>#N/A</v>
      </c>
      <c r="F4" s="0" t="e">
        <f aca="false">NA()</f>
        <v>#N/A</v>
      </c>
      <c r="G4" s="0" t="n">
        <v>30.96</v>
      </c>
      <c r="H4" s="0" t="e">
        <f aca="false">NA()</f>
        <v>#N/A</v>
      </c>
      <c r="I4" s="0" t="e">
        <f aca="false">NA()</f>
        <v>#N/A</v>
      </c>
      <c r="J4" s="0" t="e">
        <f aca="false">NA()</f>
        <v>#N/A</v>
      </c>
      <c r="K4" s="0" t="n">
        <v>20.27</v>
      </c>
      <c r="L4" s="0" t="e">
        <f aca="false">NA()</f>
        <v>#N/A</v>
      </c>
      <c r="M4" s="96" t="n">
        <v>35737</v>
      </c>
      <c r="N4" s="0" t="n">
        <v>29.29</v>
      </c>
    </row>
    <row r="5" customFormat="false" ht="12.75" hidden="false" customHeight="false" outlineLevel="0" collapsed="false">
      <c r="A5" s="96" t="n">
        <v>35737</v>
      </c>
      <c r="B5" s="0" t="e">
        <f aca="false">NA()</f>
        <v>#N/A</v>
      </c>
      <c r="C5" s="0" t="e">
        <f aca="false">NA()</f>
        <v>#N/A</v>
      </c>
      <c r="D5" s="0" t="e">
        <f aca="false">NA()</f>
        <v>#N/A</v>
      </c>
      <c r="E5" s="0" t="n">
        <v>25.47</v>
      </c>
      <c r="F5" s="0" t="e">
        <f aca="false">NA()</f>
        <v>#N/A</v>
      </c>
      <c r="G5" s="0" t="n">
        <v>33</v>
      </c>
      <c r="H5" s="0" t="e">
        <f aca="false">NA()</f>
        <v>#N/A</v>
      </c>
      <c r="I5" s="0" t="e">
        <f aca="false">NA()</f>
        <v>#N/A</v>
      </c>
      <c r="J5" s="0" t="n">
        <v>26</v>
      </c>
      <c r="K5" s="0" t="n">
        <v>30.09</v>
      </c>
      <c r="L5" s="0" t="e">
        <f aca="false">NA()</f>
        <v>#N/A</v>
      </c>
      <c r="M5" s="96" t="n">
        <v>35738</v>
      </c>
      <c r="N5" s="0" t="n">
        <v>28.33</v>
      </c>
    </row>
    <row r="6" customFormat="false" ht="12.75" hidden="false" customHeight="false" outlineLevel="0" collapsed="false">
      <c r="A6" s="96" t="n">
        <v>35738</v>
      </c>
      <c r="B6" s="0" t="e">
        <f aca="false">NA()</f>
        <v>#N/A</v>
      </c>
      <c r="C6" s="0" t="e">
        <f aca="false">NA()</f>
        <v>#N/A</v>
      </c>
      <c r="D6" s="0" t="e">
        <f aca="false">NA()</f>
        <v>#N/A</v>
      </c>
      <c r="E6" s="0" t="n">
        <v>28.66</v>
      </c>
      <c r="F6" s="0" t="e">
        <f aca="false">NA()</f>
        <v>#N/A</v>
      </c>
      <c r="G6" s="0" t="n">
        <v>34</v>
      </c>
      <c r="H6" s="0" t="n">
        <v>28.75</v>
      </c>
      <c r="I6" s="0" t="e">
        <f aca="false">NA()</f>
        <v>#N/A</v>
      </c>
      <c r="J6" s="0" t="n">
        <v>28.5</v>
      </c>
      <c r="K6" s="0" t="n">
        <v>32.31</v>
      </c>
      <c r="L6" s="0" t="e">
        <f aca="false">NA()</f>
        <v>#N/A</v>
      </c>
      <c r="M6" s="96" t="n">
        <v>35739</v>
      </c>
      <c r="N6" s="0" t="n">
        <v>28.49</v>
      </c>
    </row>
    <row r="7" customFormat="false" ht="12.75" hidden="false" customHeight="false" outlineLevel="0" collapsed="false">
      <c r="A7" s="96" t="n">
        <v>35739</v>
      </c>
      <c r="B7" s="0" t="e">
        <f aca="false">NA()</f>
        <v>#N/A</v>
      </c>
      <c r="C7" s="0" t="e">
        <f aca="false">NA()</f>
        <v>#N/A</v>
      </c>
      <c r="D7" s="0" t="e">
        <f aca="false">NA()</f>
        <v>#N/A</v>
      </c>
      <c r="E7" s="0" t="n">
        <v>27.38</v>
      </c>
      <c r="F7" s="0" t="e">
        <f aca="false">NA()</f>
        <v>#N/A</v>
      </c>
      <c r="G7" s="0" t="n">
        <v>34.5</v>
      </c>
      <c r="H7" s="0" t="n">
        <v>30.5</v>
      </c>
      <c r="I7" s="0" t="e">
        <f aca="false">NA()</f>
        <v>#N/A</v>
      </c>
      <c r="J7" s="0" t="n">
        <v>27.25</v>
      </c>
      <c r="K7" s="0" t="n">
        <v>30.95</v>
      </c>
      <c r="L7" s="0" t="e">
        <f aca="false">NA()</f>
        <v>#N/A</v>
      </c>
      <c r="M7" s="96" t="n">
        <v>35740</v>
      </c>
      <c r="N7" s="0" t="n">
        <v>28.88</v>
      </c>
    </row>
    <row r="8" customFormat="false" ht="12.75" hidden="false" customHeight="false" outlineLevel="0" collapsed="false">
      <c r="A8" s="96" t="n">
        <v>35740</v>
      </c>
      <c r="B8" s="0" t="e">
        <f aca="false">NA()</f>
        <v>#N/A</v>
      </c>
      <c r="C8" s="0" t="e">
        <f aca="false">NA()</f>
        <v>#N/A</v>
      </c>
      <c r="D8" s="0" t="e">
        <f aca="false">NA()</f>
        <v>#N/A</v>
      </c>
      <c r="E8" s="0" t="n">
        <v>22.94</v>
      </c>
      <c r="F8" s="0" t="e">
        <f aca="false">NA()</f>
        <v>#N/A</v>
      </c>
      <c r="G8" s="0" t="n">
        <v>38</v>
      </c>
      <c r="H8" s="0" t="n">
        <v>30.63</v>
      </c>
      <c r="I8" s="0" t="e">
        <f aca="false">NA()</f>
        <v>#N/A</v>
      </c>
      <c r="J8" s="0" t="n">
        <v>25</v>
      </c>
      <c r="K8" s="0" t="n">
        <v>29.41</v>
      </c>
      <c r="L8" s="0" t="e">
        <f aca="false">NA()</f>
        <v>#N/A</v>
      </c>
      <c r="M8" s="96" t="n">
        <v>35741</v>
      </c>
      <c r="N8" s="0" t="n">
        <v>27.96</v>
      </c>
    </row>
    <row r="9" customFormat="false" ht="12.75" hidden="false" customHeight="false" outlineLevel="0" collapsed="false">
      <c r="A9" s="96" t="n">
        <v>35741</v>
      </c>
      <c r="B9" s="0" t="e">
        <f aca="false">NA()</f>
        <v>#N/A</v>
      </c>
      <c r="C9" s="0" t="e">
        <f aca="false">NA()</f>
        <v>#N/A</v>
      </c>
      <c r="D9" s="0" t="e">
        <f aca="false">NA()</f>
        <v>#N/A</v>
      </c>
      <c r="E9" s="0" t="n">
        <v>20.94</v>
      </c>
      <c r="F9" s="0" t="e">
        <f aca="false">NA()</f>
        <v>#N/A</v>
      </c>
      <c r="G9" s="0" t="n">
        <v>34.5</v>
      </c>
      <c r="H9" s="0" t="n">
        <v>30.63</v>
      </c>
      <c r="I9" s="0" t="e">
        <f aca="false">NA()</f>
        <v>#N/A</v>
      </c>
      <c r="J9" s="0" t="n">
        <v>21.25</v>
      </c>
      <c r="K9" s="0" t="n">
        <v>24.83</v>
      </c>
      <c r="L9" s="0" t="e">
        <f aca="false">NA()</f>
        <v>#N/A</v>
      </c>
      <c r="M9" s="96" t="n">
        <v>35742</v>
      </c>
      <c r="N9" s="0" t="n">
        <v>22.5</v>
      </c>
    </row>
    <row r="10" customFormat="false" ht="12.75" hidden="false" customHeight="false" outlineLevel="0" collapsed="false">
      <c r="A10" s="96" t="n">
        <v>35742</v>
      </c>
      <c r="B10" s="0" t="e">
        <f aca="false">NA()</f>
        <v>#N/A</v>
      </c>
      <c r="C10" s="0" t="e">
        <f aca="false">NA()</f>
        <v>#N/A</v>
      </c>
      <c r="D10" s="0" t="e">
        <f aca="false">NA()</f>
        <v>#N/A</v>
      </c>
      <c r="E10" s="0" t="n">
        <v>20.65</v>
      </c>
      <c r="F10" s="0" t="e">
        <f aca="false">NA()</f>
        <v>#N/A</v>
      </c>
      <c r="G10" s="0" t="e">
        <f aca="false">NA()</f>
        <v>#N/A</v>
      </c>
      <c r="H10" s="0" t="n">
        <v>24.23</v>
      </c>
      <c r="I10" s="0" t="e">
        <f aca="false">NA()</f>
        <v>#N/A</v>
      </c>
      <c r="J10" s="0" t="e">
        <f aca="false">NA()</f>
        <v>#N/A</v>
      </c>
      <c r="K10" s="0" t="n">
        <v>19</v>
      </c>
      <c r="L10" s="0" t="e">
        <f aca="false">NA()</f>
        <v>#N/A</v>
      </c>
      <c r="M10" s="96" t="n">
        <v>35743</v>
      </c>
      <c r="N10" s="0" t="n">
        <v>22</v>
      </c>
    </row>
    <row r="11" customFormat="false" ht="12.75" hidden="false" customHeight="false" outlineLevel="0" collapsed="false">
      <c r="A11" s="96" t="n">
        <v>35743</v>
      </c>
      <c r="B11" s="0" t="e">
        <f aca="false">NA()</f>
        <v>#N/A</v>
      </c>
      <c r="C11" s="0" t="e">
        <f aca="false">NA()</f>
        <v>#N/A</v>
      </c>
      <c r="D11" s="0" t="e">
        <f aca="false">NA()</f>
        <v>#N/A</v>
      </c>
      <c r="E11" s="0" t="n">
        <v>19.72</v>
      </c>
      <c r="F11" s="0" t="e">
        <f aca="false">NA()</f>
        <v>#N/A</v>
      </c>
      <c r="G11" s="0" t="e">
        <f aca="false">NA()</f>
        <v>#N/A</v>
      </c>
      <c r="H11" s="0" t="n">
        <v>24.23</v>
      </c>
      <c r="I11" s="0" t="e">
        <f aca="false">NA()</f>
        <v>#N/A</v>
      </c>
      <c r="J11" s="0" t="e">
        <f aca="false">NA()</f>
        <v>#N/A</v>
      </c>
      <c r="K11" s="0" t="n">
        <v>19</v>
      </c>
      <c r="L11" s="0" t="e">
        <f aca="false">NA()</f>
        <v>#N/A</v>
      </c>
      <c r="M11" s="96" t="n">
        <v>35744</v>
      </c>
      <c r="N11" s="0" t="n">
        <v>29.55</v>
      </c>
    </row>
    <row r="12" customFormat="false" ht="12.75" hidden="false" customHeight="false" outlineLevel="0" collapsed="false">
      <c r="A12" s="96" t="n">
        <v>35744</v>
      </c>
      <c r="B12" s="0" t="e">
        <f aca="false">NA()</f>
        <v>#N/A</v>
      </c>
      <c r="C12" s="0" t="e">
        <f aca="false">NA()</f>
        <v>#N/A</v>
      </c>
      <c r="D12" s="0" t="e">
        <f aca="false">NA()</f>
        <v>#N/A</v>
      </c>
      <c r="E12" s="0" t="n">
        <v>26.51</v>
      </c>
      <c r="F12" s="0" t="e">
        <f aca="false">NA()</f>
        <v>#N/A</v>
      </c>
      <c r="G12" s="0" t="n">
        <v>31.16</v>
      </c>
      <c r="H12" s="0" t="n">
        <v>30.25</v>
      </c>
      <c r="I12" s="0" t="e">
        <f aca="false">NA()</f>
        <v>#N/A</v>
      </c>
      <c r="J12" s="0" t="n">
        <v>25</v>
      </c>
      <c r="K12" s="0" t="n">
        <v>29.54</v>
      </c>
      <c r="L12" s="0" t="e">
        <f aca="false">NA()</f>
        <v>#N/A</v>
      </c>
      <c r="M12" s="96" t="n">
        <v>35745</v>
      </c>
      <c r="N12" s="0" t="n">
        <v>33.72</v>
      </c>
    </row>
    <row r="13" customFormat="false" ht="12.75" hidden="false" customHeight="false" outlineLevel="0" collapsed="false">
      <c r="A13" s="96" t="n">
        <v>35745</v>
      </c>
      <c r="B13" s="0" t="e">
        <f aca="false">NA()</f>
        <v>#N/A</v>
      </c>
      <c r="C13" s="0" t="e">
        <f aca="false">NA()</f>
        <v>#N/A</v>
      </c>
      <c r="D13" s="0" t="e">
        <f aca="false">NA()</f>
        <v>#N/A</v>
      </c>
      <c r="E13" s="0" t="n">
        <v>29.36</v>
      </c>
      <c r="F13" s="0" t="e">
        <f aca="false">NA()</f>
        <v>#N/A</v>
      </c>
      <c r="G13" s="0" t="n">
        <v>31.16</v>
      </c>
      <c r="H13" s="0" t="n">
        <v>30.25</v>
      </c>
      <c r="I13" s="0" t="e">
        <f aca="false">NA()</f>
        <v>#N/A</v>
      </c>
      <c r="J13" s="0" t="n">
        <v>27.82</v>
      </c>
      <c r="K13" s="0" t="n">
        <v>32.48</v>
      </c>
      <c r="L13" s="0" t="e">
        <f aca="false">NA()</f>
        <v>#N/A</v>
      </c>
      <c r="M13" s="96" t="n">
        <v>35746</v>
      </c>
      <c r="N13" s="0" t="n">
        <v>33.63</v>
      </c>
    </row>
    <row r="14" customFormat="false" ht="12.75" hidden="false" customHeight="false" outlineLevel="0" collapsed="false">
      <c r="A14" s="96" t="n">
        <v>35746</v>
      </c>
      <c r="B14" s="0" t="e">
        <f aca="false">NA()</f>
        <v>#N/A</v>
      </c>
      <c r="C14" s="0" t="e">
        <f aca="false">NA()</f>
        <v>#N/A</v>
      </c>
      <c r="D14" s="0" t="e">
        <f aca="false">NA()</f>
        <v>#N/A</v>
      </c>
      <c r="E14" s="0" t="n">
        <v>29.99</v>
      </c>
      <c r="F14" s="0" t="e">
        <f aca="false">NA()</f>
        <v>#N/A</v>
      </c>
      <c r="G14" s="0" t="n">
        <v>31.16</v>
      </c>
      <c r="H14" s="0" t="n">
        <v>30.25</v>
      </c>
      <c r="I14" s="0" t="e">
        <f aca="false">NA()</f>
        <v>#N/A</v>
      </c>
      <c r="J14" s="0" t="n">
        <v>26</v>
      </c>
      <c r="K14" s="0" t="n">
        <v>33.02</v>
      </c>
      <c r="L14" s="0" t="e">
        <f aca="false">NA()</f>
        <v>#N/A</v>
      </c>
      <c r="M14" s="96" t="n">
        <v>35747</v>
      </c>
      <c r="N14" s="0" t="n">
        <v>31.88</v>
      </c>
    </row>
    <row r="15" customFormat="false" ht="12.75" hidden="false" customHeight="false" outlineLevel="0" collapsed="false">
      <c r="A15" s="96" t="n">
        <v>35747</v>
      </c>
      <c r="B15" s="0" t="e">
        <f aca="false">NA()</f>
        <v>#N/A</v>
      </c>
      <c r="C15" s="0" t="e">
        <f aca="false">NA()</f>
        <v>#N/A</v>
      </c>
      <c r="D15" s="0" t="e">
        <f aca="false">NA()</f>
        <v>#N/A</v>
      </c>
      <c r="E15" s="0" t="n">
        <v>27.22</v>
      </c>
      <c r="F15" s="0" t="e">
        <f aca="false">NA()</f>
        <v>#N/A</v>
      </c>
      <c r="G15" s="0" t="n">
        <v>31.16</v>
      </c>
      <c r="H15" s="0" t="n">
        <v>31.5</v>
      </c>
      <c r="I15" s="0" t="e">
        <f aca="false">NA()</f>
        <v>#N/A</v>
      </c>
      <c r="J15" s="0" t="n">
        <v>28</v>
      </c>
      <c r="K15" s="0" t="n">
        <v>30.2</v>
      </c>
      <c r="L15" s="0" t="e">
        <f aca="false">NA()</f>
        <v>#N/A</v>
      </c>
      <c r="M15" s="96" t="n">
        <v>35748</v>
      </c>
      <c r="N15" s="0" t="n">
        <v>31.73</v>
      </c>
    </row>
    <row r="16" customFormat="false" ht="12.75" hidden="false" customHeight="false" outlineLevel="0" collapsed="false">
      <c r="A16" s="96" t="n">
        <v>35748</v>
      </c>
      <c r="B16" s="0" t="e">
        <f aca="false">NA()</f>
        <v>#N/A</v>
      </c>
      <c r="C16" s="0" t="e">
        <f aca="false">NA()</f>
        <v>#N/A</v>
      </c>
      <c r="D16" s="0" t="e">
        <f aca="false">NA()</f>
        <v>#N/A</v>
      </c>
      <c r="E16" s="0" t="n">
        <v>27.9</v>
      </c>
      <c r="F16" s="0" t="e">
        <f aca="false">NA()</f>
        <v>#N/A</v>
      </c>
      <c r="G16" s="0" t="n">
        <v>31.16</v>
      </c>
      <c r="H16" s="0" t="n">
        <v>31.5</v>
      </c>
      <c r="I16" s="0" t="e">
        <f aca="false">NA()</f>
        <v>#N/A</v>
      </c>
      <c r="J16" s="0" t="n">
        <v>28</v>
      </c>
      <c r="K16" s="0" t="n">
        <v>30.77</v>
      </c>
      <c r="L16" s="0" t="e">
        <f aca="false">NA()</f>
        <v>#N/A</v>
      </c>
      <c r="M16" s="96" t="n">
        <v>35749</v>
      </c>
      <c r="N16" s="0" t="n">
        <v>26.5</v>
      </c>
    </row>
    <row r="17" customFormat="false" ht="12.75" hidden="false" customHeight="false" outlineLevel="0" collapsed="false">
      <c r="A17" s="96" t="n">
        <v>35749</v>
      </c>
      <c r="B17" s="0" t="e">
        <f aca="false">NA()</f>
        <v>#N/A</v>
      </c>
      <c r="C17" s="0" t="e">
        <f aca="false">NA()</f>
        <v>#N/A</v>
      </c>
      <c r="D17" s="0" t="e">
        <f aca="false">NA()</f>
        <v>#N/A</v>
      </c>
      <c r="E17" s="0" t="n">
        <v>24.5</v>
      </c>
      <c r="F17" s="0" t="e">
        <f aca="false">NA()</f>
        <v>#N/A</v>
      </c>
      <c r="G17" s="0" t="e">
        <f aca="false">NA()</f>
        <v>#N/A</v>
      </c>
      <c r="H17" s="0" t="n">
        <v>29</v>
      </c>
      <c r="I17" s="0" t="e">
        <f aca="false">NA()</f>
        <v>#N/A</v>
      </c>
      <c r="J17" s="0" t="e">
        <f aca="false">NA()</f>
        <v>#N/A</v>
      </c>
      <c r="K17" s="0" t="n">
        <v>31</v>
      </c>
      <c r="L17" s="0" t="e">
        <f aca="false">NA()</f>
        <v>#N/A</v>
      </c>
      <c r="M17" s="96" t="n">
        <v>35750</v>
      </c>
      <c r="N17" s="0" t="n">
        <v>26.5</v>
      </c>
    </row>
    <row r="18" customFormat="false" ht="12.75" hidden="false" customHeight="false" outlineLevel="0" collapsed="false">
      <c r="A18" s="96" t="n">
        <v>35750</v>
      </c>
      <c r="B18" s="0" t="e">
        <f aca="false">NA()</f>
        <v>#N/A</v>
      </c>
      <c r="C18" s="0" t="e">
        <f aca="false">NA()</f>
        <v>#N/A</v>
      </c>
      <c r="D18" s="0" t="e">
        <f aca="false">NA()</f>
        <v>#N/A</v>
      </c>
      <c r="E18" s="0" t="n">
        <v>24.64</v>
      </c>
      <c r="F18" s="0" t="e">
        <f aca="false">NA()</f>
        <v>#N/A</v>
      </c>
      <c r="G18" s="0" t="n">
        <v>29</v>
      </c>
      <c r="H18" s="0" t="e">
        <f aca="false">NA()</f>
        <v>#N/A</v>
      </c>
      <c r="I18" s="0" t="e">
        <f aca="false">NA()</f>
        <v>#N/A</v>
      </c>
      <c r="J18" s="0" t="e">
        <f aca="false">NA()</f>
        <v>#N/A</v>
      </c>
      <c r="K18" s="0" t="n">
        <v>28</v>
      </c>
      <c r="L18" s="0" t="e">
        <f aca="false">NA()</f>
        <v>#N/A</v>
      </c>
      <c r="M18" s="96" t="n">
        <v>35751</v>
      </c>
      <c r="N18" s="0" t="n">
        <v>32.08</v>
      </c>
    </row>
    <row r="19" customFormat="false" ht="12.75" hidden="false" customHeight="false" outlineLevel="0" collapsed="false">
      <c r="A19" s="96" t="n">
        <v>35751</v>
      </c>
      <c r="B19" s="0" t="e">
        <f aca="false">NA()</f>
        <v>#N/A</v>
      </c>
      <c r="C19" s="0" t="e">
        <f aca="false">NA()</f>
        <v>#N/A</v>
      </c>
      <c r="D19" s="0" t="e">
        <f aca="false">NA()</f>
        <v>#N/A</v>
      </c>
      <c r="E19" s="0" t="n">
        <v>36.34</v>
      </c>
      <c r="F19" s="0" t="e">
        <f aca="false">NA()</f>
        <v>#N/A</v>
      </c>
      <c r="G19" s="0" t="e">
        <f aca="false">NA()</f>
        <v>#N/A</v>
      </c>
      <c r="H19" s="0" t="e">
        <f aca="false">NA()</f>
        <v>#N/A</v>
      </c>
      <c r="I19" s="0" t="e">
        <f aca="false">NA()</f>
        <v>#N/A</v>
      </c>
      <c r="J19" s="0" t="n">
        <v>39</v>
      </c>
      <c r="K19" s="0" t="n">
        <v>37.78</v>
      </c>
      <c r="L19" s="0" t="e">
        <f aca="false">NA()</f>
        <v>#N/A</v>
      </c>
      <c r="M19" s="96" t="n">
        <v>35752</v>
      </c>
      <c r="N19" s="0" t="n">
        <v>32.06</v>
      </c>
    </row>
    <row r="20" customFormat="false" ht="12.75" hidden="false" customHeight="false" outlineLevel="0" collapsed="false">
      <c r="A20" s="96" t="n">
        <v>35752</v>
      </c>
      <c r="B20" s="0" t="e">
        <f aca="false">NA()</f>
        <v>#N/A</v>
      </c>
      <c r="C20" s="0" t="e">
        <f aca="false">NA()</f>
        <v>#N/A</v>
      </c>
      <c r="D20" s="0" t="e">
        <f aca="false">NA()</f>
        <v>#N/A</v>
      </c>
      <c r="E20" s="0" t="n">
        <v>34.63</v>
      </c>
      <c r="F20" s="0" t="e">
        <f aca="false">NA()</f>
        <v>#N/A</v>
      </c>
      <c r="G20" s="0" t="e">
        <f aca="false">NA()</f>
        <v>#N/A</v>
      </c>
      <c r="H20" s="0" t="e">
        <f aca="false">NA()</f>
        <v>#N/A</v>
      </c>
      <c r="I20" s="0" t="e">
        <f aca="false">NA()</f>
        <v>#N/A</v>
      </c>
      <c r="J20" s="0" t="e">
        <f aca="false">NA()</f>
        <v>#N/A</v>
      </c>
      <c r="K20" s="0" t="n">
        <v>35.4</v>
      </c>
      <c r="L20" s="0" t="e">
        <f aca="false">NA()</f>
        <v>#N/A</v>
      </c>
      <c r="M20" s="96" t="n">
        <v>35753</v>
      </c>
      <c r="N20" s="0" t="n">
        <v>30.24</v>
      </c>
    </row>
    <row r="21" customFormat="false" ht="12.75" hidden="false" customHeight="false" outlineLevel="0" collapsed="false">
      <c r="A21" s="96" t="n">
        <v>35753</v>
      </c>
      <c r="B21" s="0" t="e">
        <f aca="false">NA()</f>
        <v>#N/A</v>
      </c>
      <c r="C21" s="0" t="e">
        <f aca="false">NA()</f>
        <v>#N/A</v>
      </c>
      <c r="D21" s="0" t="e">
        <f aca="false">NA()</f>
        <v>#N/A</v>
      </c>
      <c r="E21" s="0" t="n">
        <v>27.55</v>
      </c>
      <c r="F21" s="0" t="e">
        <f aca="false">NA()</f>
        <v>#N/A</v>
      </c>
      <c r="G21" s="0" t="e">
        <f aca="false">NA()</f>
        <v>#N/A</v>
      </c>
      <c r="H21" s="0" t="e">
        <f aca="false">NA()</f>
        <v>#N/A</v>
      </c>
      <c r="I21" s="0" t="e">
        <f aca="false">NA()</f>
        <v>#N/A</v>
      </c>
      <c r="J21" s="0" t="n">
        <v>27.38</v>
      </c>
      <c r="K21" s="0" t="n">
        <v>29.88</v>
      </c>
      <c r="L21" s="0" t="e">
        <f aca="false">NA()</f>
        <v>#N/A</v>
      </c>
      <c r="M21" s="96" t="n">
        <v>35754</v>
      </c>
      <c r="N21" s="0" t="n">
        <v>27.4</v>
      </c>
    </row>
    <row r="22" customFormat="false" ht="12.75" hidden="false" customHeight="false" outlineLevel="0" collapsed="false">
      <c r="A22" s="96" t="n">
        <v>35754</v>
      </c>
      <c r="B22" s="0" t="e">
        <f aca="false">NA()</f>
        <v>#N/A</v>
      </c>
      <c r="C22" s="0" t="e">
        <f aca="false">NA()</f>
        <v>#N/A</v>
      </c>
      <c r="D22" s="0" t="e">
        <f aca="false">NA()</f>
        <v>#N/A</v>
      </c>
      <c r="E22" s="0" t="n">
        <v>22.98</v>
      </c>
      <c r="F22" s="0" t="e">
        <f aca="false">NA()</f>
        <v>#N/A</v>
      </c>
      <c r="G22" s="0" t="n">
        <v>28.73</v>
      </c>
      <c r="H22" s="0" t="n">
        <v>30</v>
      </c>
      <c r="I22" s="0" t="e">
        <f aca="false">NA()</f>
        <v>#N/A</v>
      </c>
      <c r="J22" s="0" t="n">
        <v>24.08</v>
      </c>
      <c r="K22" s="0" t="n">
        <v>24.72</v>
      </c>
      <c r="L22" s="0" t="e">
        <f aca="false">NA()</f>
        <v>#N/A</v>
      </c>
      <c r="M22" s="96" t="n">
        <v>35755</v>
      </c>
      <c r="N22" s="0" t="n">
        <v>26.68</v>
      </c>
    </row>
    <row r="23" customFormat="false" ht="12.75" hidden="false" customHeight="false" outlineLevel="0" collapsed="false">
      <c r="A23" s="96" t="n">
        <v>35755</v>
      </c>
      <c r="B23" s="0" t="e">
        <f aca="false">NA()</f>
        <v>#N/A</v>
      </c>
      <c r="C23" s="0" t="e">
        <f aca="false">NA()</f>
        <v>#N/A</v>
      </c>
      <c r="D23" s="0" t="e">
        <f aca="false">NA()</f>
        <v>#N/A</v>
      </c>
      <c r="E23" s="0" t="n">
        <v>20.71</v>
      </c>
      <c r="F23" s="0" t="e">
        <f aca="false">NA()</f>
        <v>#N/A</v>
      </c>
      <c r="G23" s="0" t="n">
        <v>34.5</v>
      </c>
      <c r="H23" s="0" t="n">
        <v>30</v>
      </c>
      <c r="I23" s="0" t="e">
        <f aca="false">NA()</f>
        <v>#N/A</v>
      </c>
      <c r="J23" s="0" t="n">
        <v>23.5</v>
      </c>
      <c r="K23" s="0" t="n">
        <v>23.82</v>
      </c>
      <c r="L23" s="0" t="e">
        <f aca="false">NA()</f>
        <v>#N/A</v>
      </c>
      <c r="M23" s="96" t="n">
        <v>35756</v>
      </c>
      <c r="N23" s="0" t="n">
        <v>25</v>
      </c>
    </row>
    <row r="24" customFormat="false" ht="12.75" hidden="false" customHeight="false" outlineLevel="0" collapsed="false">
      <c r="A24" s="96" t="n">
        <v>35756</v>
      </c>
      <c r="B24" s="0" t="e">
        <f aca="false">NA()</f>
        <v>#N/A</v>
      </c>
      <c r="C24" s="0" t="e">
        <f aca="false">NA()</f>
        <v>#N/A</v>
      </c>
      <c r="D24" s="0" t="e">
        <f aca="false">NA()</f>
        <v>#N/A</v>
      </c>
      <c r="E24" s="0" t="n">
        <v>19.42</v>
      </c>
      <c r="F24" s="0" t="e">
        <f aca="false">NA()</f>
        <v>#N/A</v>
      </c>
      <c r="G24" s="0" t="e">
        <f aca="false">NA()</f>
        <v>#N/A</v>
      </c>
      <c r="H24" s="0" t="e">
        <f aca="false">NA()</f>
        <v>#N/A</v>
      </c>
      <c r="I24" s="0" t="e">
        <f aca="false">NA()</f>
        <v>#N/A</v>
      </c>
      <c r="J24" s="0" t="e">
        <f aca="false">NA()</f>
        <v>#N/A</v>
      </c>
      <c r="K24" s="0" t="e">
        <f aca="false">NA()</f>
        <v>#N/A</v>
      </c>
      <c r="L24" s="0" t="e">
        <f aca="false">NA()</f>
        <v>#N/A</v>
      </c>
      <c r="M24" s="96" t="n">
        <v>35758</v>
      </c>
      <c r="N24" s="0" t="n">
        <v>27.72</v>
      </c>
    </row>
    <row r="25" customFormat="false" ht="12.75" hidden="false" customHeight="false" outlineLevel="0" collapsed="false">
      <c r="A25" s="96" t="n">
        <v>35757</v>
      </c>
      <c r="B25" s="0" t="e">
        <f aca="false">NA()</f>
        <v>#N/A</v>
      </c>
      <c r="C25" s="0" t="e">
        <f aca="false">NA()</f>
        <v>#N/A</v>
      </c>
      <c r="D25" s="0" t="e">
        <f aca="false">NA()</f>
        <v>#N/A</v>
      </c>
      <c r="E25" s="0" t="n">
        <v>18.97</v>
      </c>
      <c r="F25" s="0" t="e">
        <f aca="false">NA()</f>
        <v>#N/A</v>
      </c>
      <c r="G25" s="0" t="e">
        <f aca="false">NA()</f>
        <v>#N/A</v>
      </c>
      <c r="H25" s="0" t="n">
        <v>25</v>
      </c>
      <c r="I25" s="0" t="e">
        <f aca="false">NA()</f>
        <v>#N/A</v>
      </c>
      <c r="J25" s="0" t="e">
        <f aca="false">NA()</f>
        <v>#N/A</v>
      </c>
      <c r="K25" s="0" t="e">
        <f aca="false">NA()</f>
        <v>#N/A</v>
      </c>
      <c r="L25" s="0" t="e">
        <f aca="false">NA()</f>
        <v>#N/A</v>
      </c>
      <c r="M25" s="96" t="n">
        <v>35759</v>
      </c>
      <c r="N25" s="0" t="n">
        <v>25.72</v>
      </c>
    </row>
    <row r="26" customFormat="false" ht="12.75" hidden="false" customHeight="false" outlineLevel="0" collapsed="false">
      <c r="A26" s="96" t="n">
        <v>35758</v>
      </c>
      <c r="B26" s="0" t="e">
        <f aca="false">NA()</f>
        <v>#N/A</v>
      </c>
      <c r="C26" s="0" t="e">
        <f aca="false">NA()</f>
        <v>#N/A</v>
      </c>
      <c r="D26" s="0" t="e">
        <f aca="false">NA()</f>
        <v>#N/A</v>
      </c>
      <c r="E26" s="0" t="n">
        <v>22.82</v>
      </c>
      <c r="F26" s="0" t="e">
        <f aca="false">NA()</f>
        <v>#N/A</v>
      </c>
      <c r="G26" s="0" t="n">
        <v>31</v>
      </c>
      <c r="H26" s="0" t="e">
        <f aca="false">NA()</f>
        <v>#N/A</v>
      </c>
      <c r="I26" s="0" t="e">
        <f aca="false">NA()</f>
        <v>#N/A</v>
      </c>
      <c r="J26" s="0" t="n">
        <v>25.5</v>
      </c>
      <c r="K26" s="0" t="n">
        <v>23.47</v>
      </c>
      <c r="L26" s="0" t="e">
        <f aca="false">NA()</f>
        <v>#N/A</v>
      </c>
      <c r="M26" s="96" t="n">
        <v>35760</v>
      </c>
      <c r="N26" s="0" t="n">
        <v>23.32</v>
      </c>
    </row>
    <row r="27" customFormat="false" ht="12.75" hidden="false" customHeight="false" outlineLevel="0" collapsed="false">
      <c r="A27" s="96" t="n">
        <v>35759</v>
      </c>
      <c r="B27" s="0" t="e">
        <f aca="false">NA()</f>
        <v>#N/A</v>
      </c>
      <c r="C27" s="0" t="e">
        <f aca="false">NA()</f>
        <v>#N/A</v>
      </c>
      <c r="D27" s="0" t="e">
        <f aca="false">NA()</f>
        <v>#N/A</v>
      </c>
      <c r="E27" s="0" t="n">
        <v>21.1</v>
      </c>
      <c r="F27" s="0" t="e">
        <f aca="false">NA()</f>
        <v>#N/A</v>
      </c>
      <c r="G27" s="0" t="n">
        <v>27.69</v>
      </c>
      <c r="H27" s="0" t="e">
        <f aca="false">NA()</f>
        <v>#N/A</v>
      </c>
      <c r="I27" s="0" t="e">
        <f aca="false">NA()</f>
        <v>#N/A</v>
      </c>
      <c r="J27" s="0" t="e">
        <f aca="false">NA()</f>
        <v>#N/A</v>
      </c>
      <c r="K27" s="0" t="n">
        <v>23.16</v>
      </c>
      <c r="L27" s="0" t="e">
        <f aca="false">NA()</f>
        <v>#N/A</v>
      </c>
      <c r="M27" s="96" t="n">
        <v>35761</v>
      </c>
      <c r="N27" s="0" t="n">
        <v>18.59</v>
      </c>
    </row>
    <row r="28" customFormat="false" ht="12.75" hidden="false" customHeight="false" outlineLevel="0" collapsed="false">
      <c r="A28" s="96" t="n">
        <v>35760</v>
      </c>
      <c r="B28" s="0" t="e">
        <f aca="false">NA()</f>
        <v>#N/A</v>
      </c>
      <c r="C28" s="0" t="e">
        <f aca="false">NA()</f>
        <v>#N/A</v>
      </c>
      <c r="D28" s="0" t="e">
        <f aca="false">NA()</f>
        <v>#N/A</v>
      </c>
      <c r="E28" s="0" t="n">
        <v>17.85</v>
      </c>
      <c r="F28" s="0" t="e">
        <f aca="false">NA()</f>
        <v>#N/A</v>
      </c>
      <c r="G28" s="0" t="n">
        <v>30.64</v>
      </c>
      <c r="H28" s="0" t="n">
        <v>26.5</v>
      </c>
      <c r="I28" s="0" t="e">
        <f aca="false">NA()</f>
        <v>#N/A</v>
      </c>
      <c r="J28" s="0" t="n">
        <v>21.75</v>
      </c>
      <c r="K28" s="0" t="n">
        <v>18.48</v>
      </c>
      <c r="L28" s="0" t="e">
        <f aca="false">NA()</f>
        <v>#N/A</v>
      </c>
      <c r="M28" s="96" t="n">
        <v>35762</v>
      </c>
      <c r="N28" s="0" t="n">
        <v>18.59</v>
      </c>
    </row>
    <row r="29" customFormat="false" ht="12.75" hidden="false" customHeight="false" outlineLevel="0" collapsed="false">
      <c r="A29" s="96" t="n">
        <v>35761</v>
      </c>
      <c r="B29" s="0" t="e">
        <f aca="false">NA()</f>
        <v>#N/A</v>
      </c>
      <c r="C29" s="0" t="e">
        <f aca="false">NA()</f>
        <v>#N/A</v>
      </c>
      <c r="D29" s="0" t="e">
        <f aca="false">NA()</f>
        <v>#N/A</v>
      </c>
      <c r="E29" s="0" t="e">
        <f aca="false">NA()</f>
        <v>#N/A</v>
      </c>
      <c r="F29" s="0" t="e">
        <f aca="false">NA()</f>
        <v>#N/A</v>
      </c>
      <c r="G29" s="0" t="n">
        <v>28</v>
      </c>
      <c r="H29" s="0" t="n">
        <v>25.25</v>
      </c>
      <c r="I29" s="0" t="e">
        <f aca="false">NA()</f>
        <v>#N/A</v>
      </c>
      <c r="J29" s="0" t="e">
        <f aca="false">NA()</f>
        <v>#N/A</v>
      </c>
      <c r="K29" s="0" t="n">
        <v>24.78</v>
      </c>
      <c r="L29" s="0" t="e">
        <f aca="false">NA()</f>
        <v>#N/A</v>
      </c>
      <c r="M29" s="96" t="n">
        <v>35763</v>
      </c>
      <c r="N29" s="0" t="n">
        <v>19.3</v>
      </c>
    </row>
    <row r="30" customFormat="false" ht="12.75" hidden="false" customHeight="false" outlineLevel="0" collapsed="false">
      <c r="A30" s="96" t="n">
        <v>35762</v>
      </c>
      <c r="B30" s="0" t="e">
        <f aca="false">NA()</f>
        <v>#N/A</v>
      </c>
      <c r="C30" s="0" t="e">
        <f aca="false">NA()</f>
        <v>#N/A</v>
      </c>
      <c r="D30" s="0" t="e">
        <f aca="false">NA()</f>
        <v>#N/A</v>
      </c>
      <c r="E30" s="0" t="n">
        <v>18.42</v>
      </c>
      <c r="F30" s="0" t="e">
        <f aca="false">NA()</f>
        <v>#N/A</v>
      </c>
      <c r="G30" s="0" t="n">
        <v>28</v>
      </c>
      <c r="H30" s="0" t="n">
        <v>25.25</v>
      </c>
      <c r="I30" s="0" t="e">
        <f aca="false">NA()</f>
        <v>#N/A</v>
      </c>
      <c r="J30" s="0" t="e">
        <f aca="false">NA()</f>
        <v>#N/A</v>
      </c>
      <c r="K30" s="0" t="n">
        <v>24.78</v>
      </c>
      <c r="L30" s="0" t="e">
        <f aca="false">NA()</f>
        <v>#N/A</v>
      </c>
      <c r="M30" s="96" t="n">
        <v>35764</v>
      </c>
      <c r="N30" s="0" t="n">
        <v>19.3</v>
      </c>
    </row>
    <row r="31" customFormat="false" ht="12.75" hidden="false" customHeight="false" outlineLevel="0" collapsed="false">
      <c r="A31" s="96" t="n">
        <v>35763</v>
      </c>
      <c r="B31" s="0" t="e">
        <f aca="false">NA()</f>
        <v>#N/A</v>
      </c>
      <c r="C31" s="0" t="e">
        <f aca="false">NA()</f>
        <v>#N/A</v>
      </c>
      <c r="D31" s="0" t="e">
        <f aca="false">NA()</f>
        <v>#N/A</v>
      </c>
      <c r="E31" s="0" t="n">
        <v>15</v>
      </c>
      <c r="F31" s="0" t="e">
        <f aca="false">NA()</f>
        <v>#N/A</v>
      </c>
      <c r="G31" s="0" t="n">
        <v>29</v>
      </c>
      <c r="H31" s="0" t="n">
        <v>22</v>
      </c>
      <c r="I31" s="0" t="e">
        <f aca="false">NA()</f>
        <v>#N/A</v>
      </c>
      <c r="J31" s="0" t="n">
        <v>21.75</v>
      </c>
      <c r="K31" s="0" t="n">
        <v>18.48</v>
      </c>
      <c r="L31" s="0" t="e">
        <f aca="false">NA()</f>
        <v>#N/A</v>
      </c>
      <c r="M31" s="96" t="n">
        <v>35765</v>
      </c>
      <c r="N31" s="0" t="n">
        <v>24.16</v>
      </c>
    </row>
    <row r="32" customFormat="false" ht="12.75" hidden="false" customHeight="false" outlineLevel="0" collapsed="false">
      <c r="A32" s="96" t="n">
        <v>35764</v>
      </c>
      <c r="B32" s="0" t="e">
        <f aca="false">NA()</f>
        <v>#N/A</v>
      </c>
      <c r="C32" s="0" t="e">
        <f aca="false">NA()</f>
        <v>#N/A</v>
      </c>
      <c r="D32" s="0" t="e">
        <f aca="false">NA()</f>
        <v>#N/A</v>
      </c>
      <c r="E32" s="0" t="n">
        <v>15</v>
      </c>
      <c r="F32" s="0" t="e">
        <f aca="false">NA()</f>
        <v>#N/A</v>
      </c>
      <c r="G32" s="0" t="n">
        <v>29</v>
      </c>
      <c r="H32" s="0" t="n">
        <v>22</v>
      </c>
      <c r="I32" s="0" t="e">
        <f aca="false">NA()</f>
        <v>#N/A</v>
      </c>
      <c r="J32" s="0" t="n">
        <v>21.75</v>
      </c>
      <c r="K32" s="0" t="n">
        <v>18.48</v>
      </c>
      <c r="L32" s="0" t="e">
        <f aca="false">NA()</f>
        <v>#N/A</v>
      </c>
      <c r="M32" s="96" t="n">
        <v>35766</v>
      </c>
      <c r="N32" s="0" t="n">
        <v>24</v>
      </c>
    </row>
    <row r="33" customFormat="false" ht="12.75" hidden="false" customHeight="false" outlineLevel="0" collapsed="false">
      <c r="A33" s="96" t="n">
        <v>35765</v>
      </c>
      <c r="B33" s="0" t="e">
        <f aca="false">NA()</f>
        <v>#N/A</v>
      </c>
      <c r="C33" s="0" t="e">
        <f aca="false">NA()</f>
        <v>#N/A</v>
      </c>
      <c r="D33" s="0" t="e">
        <f aca="false">NA()</f>
        <v>#N/A</v>
      </c>
      <c r="E33" s="0" t="n">
        <v>19.25</v>
      </c>
      <c r="F33" s="0" t="e">
        <f aca="false">NA()</f>
        <v>#N/A</v>
      </c>
      <c r="G33" s="0" t="n">
        <v>31.13</v>
      </c>
      <c r="H33" s="0" t="n">
        <v>26.5</v>
      </c>
      <c r="I33" s="0" t="e">
        <f aca="false">NA()</f>
        <v>#N/A</v>
      </c>
      <c r="J33" s="0" t="e">
        <f aca="false">NA()</f>
        <v>#N/A</v>
      </c>
      <c r="K33" s="0" t="n">
        <v>23.25</v>
      </c>
      <c r="L33" s="0" t="e">
        <f aca="false">NA()</f>
        <v>#N/A</v>
      </c>
      <c r="M33" s="96" t="n">
        <v>35767</v>
      </c>
      <c r="N33" s="0" t="n">
        <v>23.6</v>
      </c>
    </row>
    <row r="34" customFormat="false" ht="12.75" hidden="false" customHeight="false" outlineLevel="0" collapsed="false">
      <c r="A34" s="96" t="n">
        <v>35766</v>
      </c>
      <c r="B34" s="0" t="e">
        <f aca="false">NA()</f>
        <v>#N/A</v>
      </c>
      <c r="C34" s="0" t="e">
        <f aca="false">NA()</f>
        <v>#N/A</v>
      </c>
      <c r="D34" s="0" t="e">
        <f aca="false">NA()</f>
        <v>#N/A</v>
      </c>
      <c r="E34" s="0" t="n">
        <v>22.42</v>
      </c>
      <c r="F34" s="0" t="e">
        <f aca="false">NA()</f>
        <v>#N/A</v>
      </c>
      <c r="G34" s="0" t="n">
        <v>29.1</v>
      </c>
      <c r="H34" s="0" t="n">
        <v>26.5</v>
      </c>
      <c r="I34" s="0" t="e">
        <f aca="false">NA()</f>
        <v>#N/A</v>
      </c>
      <c r="J34" s="0" t="n">
        <v>24</v>
      </c>
      <c r="K34" s="0" t="n">
        <v>25.56</v>
      </c>
      <c r="L34" s="0" t="e">
        <f aca="false">NA()</f>
        <v>#N/A</v>
      </c>
      <c r="M34" s="96" t="n">
        <v>35768</v>
      </c>
      <c r="N34" s="0" t="n">
        <v>22.34</v>
      </c>
    </row>
    <row r="35" customFormat="false" ht="12.75" hidden="false" customHeight="false" outlineLevel="0" collapsed="false">
      <c r="A35" s="96" t="n">
        <v>35767</v>
      </c>
      <c r="B35" s="0" t="e">
        <f aca="false">NA()</f>
        <v>#N/A</v>
      </c>
      <c r="C35" s="0" t="e">
        <f aca="false">NA()</f>
        <v>#N/A</v>
      </c>
      <c r="D35" s="0" t="e">
        <f aca="false">NA()</f>
        <v>#N/A</v>
      </c>
      <c r="E35" s="0" t="n">
        <v>22.15</v>
      </c>
      <c r="F35" s="0" t="e">
        <f aca="false">NA()</f>
        <v>#N/A</v>
      </c>
      <c r="G35" s="0" t="n">
        <v>29.5</v>
      </c>
      <c r="H35" s="0" t="n">
        <v>26.5</v>
      </c>
      <c r="I35" s="0" t="e">
        <f aca="false">NA()</f>
        <v>#N/A</v>
      </c>
      <c r="J35" s="0" t="n">
        <v>24</v>
      </c>
      <c r="K35" s="0" t="n">
        <v>25.65</v>
      </c>
      <c r="L35" s="0" t="e">
        <f aca="false">NA()</f>
        <v>#N/A</v>
      </c>
      <c r="M35" s="96" t="n">
        <v>35769</v>
      </c>
      <c r="N35" s="0" t="n">
        <v>22.38</v>
      </c>
    </row>
    <row r="36" customFormat="false" ht="12.75" hidden="false" customHeight="false" outlineLevel="0" collapsed="false">
      <c r="A36" s="96" t="n">
        <v>35768</v>
      </c>
      <c r="B36" s="0" t="e">
        <f aca="false">NA()</f>
        <v>#N/A</v>
      </c>
      <c r="C36" s="0" t="e">
        <f aca="false">NA()</f>
        <v>#N/A</v>
      </c>
      <c r="D36" s="0" t="e">
        <f aca="false">NA()</f>
        <v>#N/A</v>
      </c>
      <c r="E36" s="0" t="n">
        <v>22.87</v>
      </c>
      <c r="F36" s="0" t="e">
        <f aca="false">NA()</f>
        <v>#N/A</v>
      </c>
      <c r="G36" s="0" t="n">
        <v>29.5</v>
      </c>
      <c r="H36" s="0" t="n">
        <v>23.8</v>
      </c>
      <c r="I36" s="0" t="e">
        <f aca="false">NA()</f>
        <v>#N/A</v>
      </c>
      <c r="J36" s="0" t="n">
        <v>23.78</v>
      </c>
      <c r="K36" s="0" t="n">
        <v>25</v>
      </c>
      <c r="L36" s="0" t="e">
        <f aca="false">NA()</f>
        <v>#N/A</v>
      </c>
      <c r="M36" s="96" t="n">
        <v>35772</v>
      </c>
      <c r="N36" s="0" t="n">
        <v>23.39</v>
      </c>
    </row>
    <row r="37" customFormat="false" ht="12.75" hidden="false" customHeight="false" outlineLevel="0" collapsed="false">
      <c r="A37" s="96" t="n">
        <v>35769</v>
      </c>
      <c r="B37" s="0" t="e">
        <f aca="false">NA()</f>
        <v>#N/A</v>
      </c>
      <c r="C37" s="0" t="e">
        <f aca="false">NA()</f>
        <v>#N/A</v>
      </c>
      <c r="D37" s="0" t="e">
        <f aca="false">NA()</f>
        <v>#N/A</v>
      </c>
      <c r="E37" s="0" t="n">
        <v>25.1</v>
      </c>
      <c r="F37" s="0" t="e">
        <f aca="false">NA()</f>
        <v>#N/A</v>
      </c>
      <c r="G37" s="0" t="n">
        <v>28.35</v>
      </c>
      <c r="H37" s="0" t="e">
        <f aca="false">NA()</f>
        <v>#N/A</v>
      </c>
      <c r="I37" s="0" t="e">
        <f aca="false">NA()</f>
        <v>#N/A</v>
      </c>
      <c r="J37" s="0" t="n">
        <v>25.45</v>
      </c>
      <c r="K37" s="0" t="n">
        <v>26.54</v>
      </c>
      <c r="L37" s="0" t="e">
        <f aca="false">NA()</f>
        <v>#N/A</v>
      </c>
      <c r="M37" s="96" t="n">
        <v>35773</v>
      </c>
      <c r="N37" s="0" t="n">
        <v>24.2</v>
      </c>
    </row>
    <row r="38" customFormat="false" ht="12.75" hidden="false" customHeight="false" outlineLevel="0" collapsed="false">
      <c r="A38" s="96" t="n">
        <v>35770</v>
      </c>
      <c r="B38" s="0" t="e">
        <f aca="false">NA()</f>
        <v>#N/A</v>
      </c>
      <c r="C38" s="0" t="e">
        <f aca="false">NA()</f>
        <v>#N/A</v>
      </c>
      <c r="D38" s="0" t="e">
        <f aca="false">NA()</f>
        <v>#N/A</v>
      </c>
      <c r="E38" s="0" t="n">
        <v>22</v>
      </c>
      <c r="F38" s="0" t="e">
        <f aca="false">NA()</f>
        <v>#N/A</v>
      </c>
      <c r="G38" s="0" t="n">
        <v>31</v>
      </c>
      <c r="H38" s="0" t="e">
        <f aca="false">NA()</f>
        <v>#N/A</v>
      </c>
      <c r="I38" s="0" t="e">
        <f aca="false">NA()</f>
        <v>#N/A</v>
      </c>
      <c r="J38" s="0" t="e">
        <f aca="false">NA()</f>
        <v>#N/A</v>
      </c>
      <c r="K38" s="0" t="n">
        <v>25</v>
      </c>
      <c r="L38" s="0" t="e">
        <f aca="false">NA()</f>
        <v>#N/A</v>
      </c>
      <c r="M38" s="96" t="n">
        <v>35774</v>
      </c>
      <c r="N38" s="0" t="n">
        <v>25.52</v>
      </c>
    </row>
    <row r="39" customFormat="false" ht="12.75" hidden="false" customHeight="false" outlineLevel="0" collapsed="false">
      <c r="A39" s="96" t="n">
        <v>35771</v>
      </c>
      <c r="B39" s="0" t="e">
        <f aca="false">NA()</f>
        <v>#N/A</v>
      </c>
      <c r="C39" s="0" t="e">
        <f aca="false">NA()</f>
        <v>#N/A</v>
      </c>
      <c r="D39" s="0" t="e">
        <f aca="false">NA()</f>
        <v>#N/A</v>
      </c>
      <c r="E39" s="0" t="n">
        <v>21.33</v>
      </c>
      <c r="F39" s="0" t="e">
        <f aca="false">NA()</f>
        <v>#N/A</v>
      </c>
      <c r="G39" s="0" t="n">
        <v>31.5</v>
      </c>
      <c r="H39" s="0" t="e">
        <f aca="false">NA()</f>
        <v>#N/A</v>
      </c>
      <c r="I39" s="0" t="e">
        <f aca="false">NA()</f>
        <v>#N/A</v>
      </c>
      <c r="J39" s="0" t="e">
        <f aca="false">NA()</f>
        <v>#N/A</v>
      </c>
      <c r="K39" s="0" t="n">
        <v>25</v>
      </c>
      <c r="L39" s="0" t="e">
        <f aca="false">NA()</f>
        <v>#N/A</v>
      </c>
      <c r="M39" s="96" t="n">
        <v>35775</v>
      </c>
      <c r="N39" s="0" t="n">
        <v>23.75</v>
      </c>
    </row>
    <row r="40" customFormat="false" ht="12.75" hidden="false" customHeight="false" outlineLevel="0" collapsed="false">
      <c r="A40" s="96" t="n">
        <v>35772</v>
      </c>
      <c r="B40" s="0" t="e">
        <f aca="false">NA()</f>
        <v>#N/A</v>
      </c>
      <c r="C40" s="0" t="e">
        <f aca="false">NA()</f>
        <v>#N/A</v>
      </c>
      <c r="D40" s="0" t="e">
        <f aca="false">NA()</f>
        <v>#N/A</v>
      </c>
      <c r="E40" s="0" t="n">
        <v>25.89</v>
      </c>
      <c r="F40" s="0" t="e">
        <f aca="false">NA()</f>
        <v>#N/A</v>
      </c>
      <c r="G40" s="0" t="n">
        <v>32.5</v>
      </c>
      <c r="H40" s="0" t="e">
        <f aca="false">NA()</f>
        <v>#N/A</v>
      </c>
      <c r="I40" s="0" t="e">
        <f aca="false">NA()</f>
        <v>#N/A</v>
      </c>
      <c r="J40" s="0" t="n">
        <v>28.5</v>
      </c>
      <c r="K40" s="0" t="n">
        <v>29.75</v>
      </c>
      <c r="L40" s="0" t="e">
        <f aca="false">NA()</f>
        <v>#N/A</v>
      </c>
      <c r="M40" s="96" t="n">
        <v>35776</v>
      </c>
      <c r="N40" s="0" t="n">
        <v>26.03</v>
      </c>
    </row>
    <row r="41" customFormat="false" ht="12.75" hidden="false" customHeight="false" outlineLevel="0" collapsed="false">
      <c r="A41" s="96" t="n">
        <v>35773</v>
      </c>
      <c r="B41" s="0" t="e">
        <f aca="false">NA()</f>
        <v>#N/A</v>
      </c>
      <c r="C41" s="0" t="e">
        <f aca="false">NA()</f>
        <v>#N/A</v>
      </c>
      <c r="D41" s="0" t="e">
        <f aca="false">NA()</f>
        <v>#N/A</v>
      </c>
      <c r="E41" s="0" t="n">
        <v>23.18</v>
      </c>
      <c r="F41" s="0" t="e">
        <f aca="false">NA()</f>
        <v>#N/A</v>
      </c>
      <c r="G41" s="0" t="n">
        <v>32.05</v>
      </c>
      <c r="H41" s="0" t="n">
        <v>25</v>
      </c>
      <c r="I41" s="0" t="e">
        <f aca="false">NA()</f>
        <v>#N/A</v>
      </c>
      <c r="J41" s="0" t="n">
        <v>23.63</v>
      </c>
      <c r="K41" s="0" t="n">
        <v>26.25</v>
      </c>
      <c r="L41" s="0" t="e">
        <f aca="false">NA()</f>
        <v>#N/A</v>
      </c>
      <c r="M41" s="96" t="n">
        <v>35779</v>
      </c>
      <c r="N41" s="0" t="n">
        <v>23.13</v>
      </c>
    </row>
    <row r="42" customFormat="false" ht="12.75" hidden="false" customHeight="false" outlineLevel="0" collapsed="false">
      <c r="A42" s="96" t="n">
        <v>35774</v>
      </c>
      <c r="B42" s="0" t="e">
        <f aca="false">NA()</f>
        <v>#N/A</v>
      </c>
      <c r="C42" s="0" t="e">
        <f aca="false">NA()</f>
        <v>#N/A</v>
      </c>
      <c r="D42" s="0" t="e">
        <f aca="false">NA()</f>
        <v>#N/A</v>
      </c>
      <c r="E42" s="0" t="n">
        <v>20.06</v>
      </c>
      <c r="F42" s="0" t="e">
        <f aca="false">NA()</f>
        <v>#N/A</v>
      </c>
      <c r="G42" s="0" t="n">
        <v>32.75</v>
      </c>
      <c r="H42" s="0" t="n">
        <v>25.57</v>
      </c>
      <c r="I42" s="0" t="e">
        <f aca="false">NA()</f>
        <v>#N/A</v>
      </c>
      <c r="J42" s="0" t="n">
        <v>20.13</v>
      </c>
      <c r="K42" s="0" t="n">
        <v>23.39</v>
      </c>
      <c r="L42" s="0" t="e">
        <f aca="false">NA()</f>
        <v>#N/A</v>
      </c>
      <c r="M42" s="96" t="n">
        <v>35780</v>
      </c>
      <c r="N42" s="0" t="n">
        <v>22.28</v>
      </c>
    </row>
    <row r="43" customFormat="false" ht="12.75" hidden="false" customHeight="false" outlineLevel="0" collapsed="false">
      <c r="A43" s="96" t="n">
        <v>35775</v>
      </c>
      <c r="B43" s="0" t="e">
        <f aca="false">NA()</f>
        <v>#N/A</v>
      </c>
      <c r="C43" s="0" t="e">
        <f aca="false">NA()</f>
        <v>#N/A</v>
      </c>
      <c r="D43" s="0" t="e">
        <f aca="false">NA()</f>
        <v>#N/A</v>
      </c>
      <c r="E43" s="0" t="n">
        <v>19.88</v>
      </c>
      <c r="F43" s="0" t="e">
        <f aca="false">NA()</f>
        <v>#N/A</v>
      </c>
      <c r="G43" s="0" t="n">
        <v>28.83</v>
      </c>
      <c r="H43" s="0" t="n">
        <v>25.85</v>
      </c>
      <c r="I43" s="0" t="e">
        <f aca="false">NA()</f>
        <v>#N/A</v>
      </c>
      <c r="J43" s="0" t="n">
        <v>20.75</v>
      </c>
      <c r="K43" s="0" t="n">
        <v>23.07</v>
      </c>
      <c r="L43" s="0" t="e">
        <f aca="false">NA()</f>
        <v>#N/A</v>
      </c>
      <c r="M43" s="96" t="n">
        <v>35781</v>
      </c>
      <c r="N43" s="0" t="n">
        <v>20.93</v>
      </c>
    </row>
    <row r="44" customFormat="false" ht="12.75" hidden="false" customHeight="false" outlineLevel="0" collapsed="false">
      <c r="A44" s="96" t="n">
        <v>35776</v>
      </c>
      <c r="B44" s="0" t="e">
        <f aca="false">NA()</f>
        <v>#N/A</v>
      </c>
      <c r="C44" s="0" t="e">
        <f aca="false">NA()</f>
        <v>#N/A</v>
      </c>
      <c r="D44" s="0" t="e">
        <f aca="false">NA()</f>
        <v>#N/A</v>
      </c>
      <c r="E44" s="0" t="n">
        <v>21.99</v>
      </c>
      <c r="F44" s="0" t="e">
        <f aca="false">NA()</f>
        <v>#N/A</v>
      </c>
      <c r="G44" s="0" t="n">
        <v>29</v>
      </c>
      <c r="H44" s="0" t="n">
        <v>25.85</v>
      </c>
      <c r="I44" s="0" t="e">
        <f aca="false">NA()</f>
        <v>#N/A</v>
      </c>
      <c r="J44" s="0" t="n">
        <v>23.88</v>
      </c>
      <c r="K44" s="0" t="n">
        <v>23.8</v>
      </c>
      <c r="L44" s="0" t="e">
        <f aca="false">NA()</f>
        <v>#N/A</v>
      </c>
      <c r="M44" s="96" t="n">
        <v>35782</v>
      </c>
      <c r="N44" s="0" t="n">
        <v>19.63</v>
      </c>
    </row>
    <row r="45" customFormat="false" ht="12.75" hidden="false" customHeight="false" outlineLevel="0" collapsed="false">
      <c r="A45" s="96" t="n">
        <v>35777</v>
      </c>
      <c r="B45" s="0" t="e">
        <f aca="false">NA()</f>
        <v>#N/A</v>
      </c>
      <c r="C45" s="0" t="e">
        <f aca="false">NA()</f>
        <v>#N/A</v>
      </c>
      <c r="D45" s="0" t="e">
        <f aca="false">NA()</f>
        <v>#N/A</v>
      </c>
      <c r="E45" s="0" t="n">
        <v>18.25</v>
      </c>
      <c r="F45" s="0" t="n">
        <v>19.75</v>
      </c>
      <c r="G45" s="0" t="e">
        <f aca="false">NA()</f>
        <v>#N/A</v>
      </c>
      <c r="H45" s="0" t="n">
        <v>24.25</v>
      </c>
      <c r="I45" s="0" t="e">
        <f aca="false">NA()</f>
        <v>#N/A</v>
      </c>
      <c r="J45" s="0" t="e">
        <f aca="false">NA()</f>
        <v>#N/A</v>
      </c>
      <c r="K45" s="0" t="n">
        <v>20</v>
      </c>
      <c r="L45" s="0" t="e">
        <f aca="false">NA()</f>
        <v>#N/A</v>
      </c>
      <c r="M45" s="96" t="n">
        <v>35783</v>
      </c>
      <c r="N45" s="0" t="n">
        <v>18.74</v>
      </c>
    </row>
    <row r="46" customFormat="false" ht="12.75" hidden="false" customHeight="false" outlineLevel="0" collapsed="false">
      <c r="A46" s="96" t="n">
        <v>35778</v>
      </c>
      <c r="B46" s="0" t="e">
        <f aca="false">NA()</f>
        <v>#N/A</v>
      </c>
      <c r="C46" s="0" t="e">
        <f aca="false">NA()</f>
        <v>#N/A</v>
      </c>
      <c r="D46" s="0" t="e">
        <f aca="false">NA()</f>
        <v>#N/A</v>
      </c>
      <c r="E46" s="0" t="n">
        <v>17</v>
      </c>
      <c r="F46" s="0" t="e">
        <f aca="false">NA()</f>
        <v>#N/A</v>
      </c>
      <c r="G46" s="0" t="e">
        <f aca="false">NA()</f>
        <v>#N/A</v>
      </c>
      <c r="H46" s="0" t="e">
        <f aca="false">NA()</f>
        <v>#N/A</v>
      </c>
      <c r="I46" s="0" t="e">
        <f aca="false">NA()</f>
        <v>#N/A</v>
      </c>
      <c r="J46" s="0" t="e">
        <f aca="false">NA()</f>
        <v>#N/A</v>
      </c>
      <c r="K46" s="0" t="e">
        <f aca="false">NA()</f>
        <v>#N/A</v>
      </c>
      <c r="L46" s="0" t="e">
        <f aca="false">NA()</f>
        <v>#N/A</v>
      </c>
      <c r="M46" s="96" t="n">
        <v>35784</v>
      </c>
      <c r="N46" s="0" t="n">
        <v>20.42</v>
      </c>
    </row>
    <row r="47" customFormat="false" ht="12.75" hidden="false" customHeight="false" outlineLevel="0" collapsed="false">
      <c r="A47" s="96" t="n">
        <v>35779</v>
      </c>
      <c r="B47" s="0" t="e">
        <f aca="false">NA()</f>
        <v>#N/A</v>
      </c>
      <c r="C47" s="0" t="e">
        <f aca="false">NA()</f>
        <v>#N/A</v>
      </c>
      <c r="D47" s="0" t="e">
        <f aca="false">NA()</f>
        <v>#N/A</v>
      </c>
      <c r="E47" s="0" t="n">
        <v>19.1</v>
      </c>
      <c r="F47" s="0" t="e">
        <f aca="false">NA()</f>
        <v>#N/A</v>
      </c>
      <c r="G47" s="0" t="n">
        <v>29.67</v>
      </c>
      <c r="H47" s="0" t="n">
        <v>24.68</v>
      </c>
      <c r="I47" s="0" t="e">
        <f aca="false">NA()</f>
        <v>#N/A</v>
      </c>
      <c r="J47" s="0" t="e">
        <f aca="false">NA()</f>
        <v>#N/A</v>
      </c>
      <c r="K47" s="0" t="n">
        <v>23.97</v>
      </c>
      <c r="L47" s="0" t="e">
        <f aca="false">NA()</f>
        <v>#N/A</v>
      </c>
      <c r="M47" s="96" t="n">
        <v>35785</v>
      </c>
      <c r="N47" s="0" t="n">
        <v>16.75</v>
      </c>
    </row>
    <row r="48" customFormat="false" ht="12.75" hidden="false" customHeight="false" outlineLevel="0" collapsed="false">
      <c r="A48" s="96" t="n">
        <v>35780</v>
      </c>
      <c r="B48" s="0" t="e">
        <f aca="false">NA()</f>
        <v>#N/A</v>
      </c>
      <c r="C48" s="0" t="e">
        <f aca="false">NA()</f>
        <v>#N/A</v>
      </c>
      <c r="D48" s="0" t="e">
        <f aca="false">NA()</f>
        <v>#N/A</v>
      </c>
      <c r="E48" s="0" t="n">
        <v>19.77</v>
      </c>
      <c r="F48" s="0" t="e">
        <f aca="false">NA()</f>
        <v>#N/A</v>
      </c>
      <c r="G48" s="0" t="n">
        <v>27.17</v>
      </c>
      <c r="H48" s="0" t="n">
        <v>25.85</v>
      </c>
      <c r="I48" s="0" t="e">
        <f aca="false">NA()</f>
        <v>#N/A</v>
      </c>
      <c r="J48" s="0" t="e">
        <f aca="false">NA()</f>
        <v>#N/A</v>
      </c>
      <c r="K48" s="0" t="n">
        <v>21.33</v>
      </c>
      <c r="L48" s="0" t="e">
        <f aca="false">NA()</f>
        <v>#N/A</v>
      </c>
      <c r="M48" s="96" t="n">
        <v>35786</v>
      </c>
      <c r="N48" s="0" t="n">
        <v>21.5</v>
      </c>
    </row>
    <row r="49" customFormat="false" ht="12.75" hidden="false" customHeight="false" outlineLevel="0" collapsed="false">
      <c r="A49" s="96" t="n">
        <v>35781</v>
      </c>
      <c r="B49" s="0" t="e">
        <f aca="false">NA()</f>
        <v>#N/A</v>
      </c>
      <c r="C49" s="0" t="e">
        <f aca="false">NA()</f>
        <v>#N/A</v>
      </c>
      <c r="D49" s="0" t="e">
        <f aca="false">NA()</f>
        <v>#N/A</v>
      </c>
      <c r="E49" s="0" t="n">
        <v>19.31</v>
      </c>
      <c r="F49" s="0" t="e">
        <f aca="false">NA()</f>
        <v>#N/A</v>
      </c>
      <c r="G49" s="0" t="n">
        <v>29.67</v>
      </c>
      <c r="H49" s="0" t="n">
        <v>21</v>
      </c>
      <c r="I49" s="0" t="e">
        <f aca="false">NA()</f>
        <v>#N/A</v>
      </c>
      <c r="J49" s="0" t="n">
        <v>20.5</v>
      </c>
      <c r="K49" s="0" t="n">
        <v>21.51</v>
      </c>
      <c r="L49" s="0" t="e">
        <f aca="false">NA()</f>
        <v>#N/A</v>
      </c>
      <c r="M49" s="96" t="n">
        <v>35787</v>
      </c>
      <c r="N49" s="0" t="n">
        <v>22.85</v>
      </c>
    </row>
    <row r="50" customFormat="false" ht="12.75" hidden="false" customHeight="false" outlineLevel="0" collapsed="false">
      <c r="A50" s="96" t="n">
        <v>35782</v>
      </c>
      <c r="B50" s="0" t="e">
        <f aca="false">NA()</f>
        <v>#N/A</v>
      </c>
      <c r="C50" s="0" t="e">
        <f aca="false">NA()</f>
        <v>#N/A</v>
      </c>
      <c r="D50" s="0" t="e">
        <f aca="false">NA()</f>
        <v>#N/A</v>
      </c>
      <c r="E50" s="0" t="n">
        <v>18.48</v>
      </c>
      <c r="F50" s="0" t="e">
        <f aca="false">NA()</f>
        <v>#N/A</v>
      </c>
      <c r="G50" s="0" t="n">
        <v>28.1</v>
      </c>
      <c r="H50" s="0" t="n">
        <v>21.75</v>
      </c>
      <c r="I50" s="0" t="e">
        <f aca="false">NA()</f>
        <v>#N/A</v>
      </c>
      <c r="J50" s="0" t="n">
        <v>22</v>
      </c>
      <c r="K50" s="0" t="n">
        <v>20.89</v>
      </c>
      <c r="L50" s="0" t="e">
        <f aca="false">NA()</f>
        <v>#N/A</v>
      </c>
      <c r="M50" s="96" t="n">
        <v>35788</v>
      </c>
      <c r="N50" s="0" t="n">
        <v>17.75</v>
      </c>
    </row>
    <row r="51" customFormat="false" ht="12.75" hidden="false" customHeight="false" outlineLevel="0" collapsed="false">
      <c r="A51" s="96" t="n">
        <v>35783</v>
      </c>
      <c r="B51" s="0" t="e">
        <f aca="false">NA()</f>
        <v>#N/A</v>
      </c>
      <c r="C51" s="0" t="e">
        <f aca="false">NA()</f>
        <v>#N/A</v>
      </c>
      <c r="D51" s="0" t="e">
        <f aca="false">NA()</f>
        <v>#N/A</v>
      </c>
      <c r="E51" s="0" t="n">
        <v>17.74</v>
      </c>
      <c r="F51" s="0" t="e">
        <f aca="false">NA()</f>
        <v>#N/A</v>
      </c>
      <c r="G51" s="0" t="n">
        <v>30</v>
      </c>
      <c r="H51" s="0" t="n">
        <v>21.75</v>
      </c>
      <c r="I51" s="0" t="e">
        <f aca="false">NA()</f>
        <v>#N/A</v>
      </c>
      <c r="J51" s="0" t="n">
        <v>18.5</v>
      </c>
      <c r="K51" s="0" t="n">
        <v>20.15</v>
      </c>
      <c r="L51" s="0" t="e">
        <f aca="false">NA()</f>
        <v>#N/A</v>
      </c>
      <c r="M51" s="96" t="n">
        <v>35790</v>
      </c>
      <c r="N51" s="0" t="n">
        <v>19.08</v>
      </c>
    </row>
    <row r="52" customFormat="false" ht="12.75" hidden="false" customHeight="false" outlineLevel="0" collapsed="false">
      <c r="A52" s="96" t="n">
        <v>35784</v>
      </c>
      <c r="B52" s="0" t="e">
        <f aca="false">NA()</f>
        <v>#N/A</v>
      </c>
      <c r="C52" s="0" t="e">
        <f aca="false">NA()</f>
        <v>#N/A</v>
      </c>
      <c r="D52" s="0" t="e">
        <f aca="false">NA()</f>
        <v>#N/A</v>
      </c>
      <c r="E52" s="0" t="e">
        <f aca="false">NA()</f>
        <v>#N/A</v>
      </c>
      <c r="F52" s="0" t="e">
        <f aca="false">NA()</f>
        <v>#N/A</v>
      </c>
      <c r="G52" s="0" t="n">
        <v>24.5</v>
      </c>
      <c r="H52" s="0" t="e">
        <f aca="false">NA()</f>
        <v>#N/A</v>
      </c>
      <c r="I52" s="0" t="e">
        <f aca="false">NA()</f>
        <v>#N/A</v>
      </c>
      <c r="J52" s="0" t="e">
        <f aca="false">NA()</f>
        <v>#N/A</v>
      </c>
      <c r="K52" s="0" t="n">
        <v>17.5</v>
      </c>
      <c r="L52" s="0" t="e">
        <f aca="false">NA()</f>
        <v>#N/A</v>
      </c>
      <c r="M52" s="96" t="n">
        <v>35793</v>
      </c>
      <c r="N52" s="0" t="n">
        <v>19.08</v>
      </c>
    </row>
    <row r="53" customFormat="false" ht="12.75" hidden="false" customHeight="false" outlineLevel="0" collapsed="false">
      <c r="A53" s="96" t="n">
        <v>35785</v>
      </c>
      <c r="B53" s="0" t="e">
        <f aca="false">NA()</f>
        <v>#N/A</v>
      </c>
      <c r="C53" s="0" t="e">
        <f aca="false">NA()</f>
        <v>#N/A</v>
      </c>
      <c r="D53" s="0" t="e">
        <f aca="false">NA()</f>
        <v>#N/A</v>
      </c>
      <c r="E53" s="0" t="e">
        <f aca="false">NA()</f>
        <v>#N/A</v>
      </c>
      <c r="F53" s="0" t="e">
        <f aca="false">NA()</f>
        <v>#N/A</v>
      </c>
      <c r="G53" s="0" t="n">
        <v>24.5</v>
      </c>
      <c r="H53" s="0" t="e">
        <f aca="false">NA()</f>
        <v>#N/A</v>
      </c>
      <c r="I53" s="0" t="e">
        <f aca="false">NA()</f>
        <v>#N/A</v>
      </c>
      <c r="J53" s="0" t="e">
        <f aca="false">NA()</f>
        <v>#N/A</v>
      </c>
      <c r="K53" s="0" t="n">
        <v>17</v>
      </c>
      <c r="L53" s="0" t="e">
        <f aca="false">NA()</f>
        <v>#N/A</v>
      </c>
      <c r="M53" s="96" t="n">
        <v>35794</v>
      </c>
      <c r="N53" s="0" t="n">
        <v>20.12</v>
      </c>
    </row>
    <row r="54" customFormat="false" ht="12.75" hidden="false" customHeight="false" outlineLevel="0" collapsed="false">
      <c r="A54" s="96" t="n">
        <v>35786</v>
      </c>
      <c r="B54" s="0" t="e">
        <f aca="false">NA()</f>
        <v>#N/A</v>
      </c>
      <c r="C54" s="0" t="e">
        <f aca="false">NA()</f>
        <v>#N/A</v>
      </c>
      <c r="D54" s="0" t="e">
        <f aca="false">NA()</f>
        <v>#N/A</v>
      </c>
      <c r="E54" s="0" t="n">
        <v>17.4</v>
      </c>
      <c r="F54" s="0" t="e">
        <f aca="false">NA()</f>
        <v>#N/A</v>
      </c>
      <c r="G54" s="0" t="n">
        <v>24.5</v>
      </c>
      <c r="H54" s="0" t="e">
        <f aca="false">NA()</f>
        <v>#N/A</v>
      </c>
      <c r="I54" s="0" t="e">
        <f aca="false">NA()</f>
        <v>#N/A</v>
      </c>
      <c r="J54" s="0" t="e">
        <f aca="false">NA()</f>
        <v>#N/A</v>
      </c>
      <c r="K54" s="0" t="n">
        <v>20</v>
      </c>
      <c r="L54" s="0" t="e">
        <f aca="false">NA()</f>
        <v>#N/A</v>
      </c>
      <c r="M54" s="96" t="n">
        <v>35795</v>
      </c>
      <c r="N54" s="0" t="n">
        <v>20.18</v>
      </c>
    </row>
    <row r="55" customFormat="false" ht="12.75" hidden="false" customHeight="false" outlineLevel="0" collapsed="false">
      <c r="A55" s="96" t="n">
        <v>35787</v>
      </c>
      <c r="B55" s="0" t="e">
        <f aca="false">NA()</f>
        <v>#N/A</v>
      </c>
      <c r="C55" s="0" t="e">
        <f aca="false">NA()</f>
        <v>#N/A</v>
      </c>
      <c r="D55" s="0" t="e">
        <f aca="false">NA()</f>
        <v>#N/A</v>
      </c>
      <c r="E55" s="0" t="n">
        <v>16.41</v>
      </c>
      <c r="F55" s="0" t="e">
        <f aca="false">NA()</f>
        <v>#N/A</v>
      </c>
      <c r="G55" s="0" t="n">
        <v>24.5</v>
      </c>
      <c r="H55" s="0" t="e">
        <f aca="false">NA()</f>
        <v>#N/A</v>
      </c>
      <c r="I55" s="0" t="e">
        <f aca="false">NA()</f>
        <v>#N/A</v>
      </c>
      <c r="J55" s="0" t="e">
        <f aca="false">NA()</f>
        <v>#N/A</v>
      </c>
      <c r="K55" s="0" t="n">
        <v>19.32</v>
      </c>
      <c r="L55" s="0" t="e">
        <f aca="false">NA()</f>
        <v>#N/A</v>
      </c>
      <c r="M55" s="96" t="n">
        <v>35796</v>
      </c>
      <c r="N55" s="0" t="n">
        <v>18.81</v>
      </c>
    </row>
    <row r="56" customFormat="false" ht="12.75" hidden="false" customHeight="false" outlineLevel="0" collapsed="false">
      <c r="A56" s="96" t="n">
        <v>35788</v>
      </c>
      <c r="B56" s="0" t="e">
        <f aca="false">NA()</f>
        <v>#N/A</v>
      </c>
      <c r="C56" s="0" t="e">
        <f aca="false">NA()</f>
        <v>#N/A</v>
      </c>
      <c r="D56" s="0" t="e">
        <f aca="false">NA()</f>
        <v>#N/A</v>
      </c>
      <c r="E56" s="0" t="n">
        <v>15.5</v>
      </c>
      <c r="F56" s="0" t="e">
        <f aca="false">NA()</f>
        <v>#N/A</v>
      </c>
      <c r="G56" s="0" t="n">
        <v>24.5</v>
      </c>
      <c r="H56" s="0" t="e">
        <f aca="false">NA()</f>
        <v>#N/A</v>
      </c>
      <c r="I56" s="0" t="e">
        <f aca="false">NA()</f>
        <v>#N/A</v>
      </c>
      <c r="J56" s="0" t="e">
        <f aca="false">NA()</f>
        <v>#N/A</v>
      </c>
      <c r="K56" s="0" t="n">
        <v>18.07</v>
      </c>
      <c r="L56" s="0" t="e">
        <f aca="false">NA()</f>
        <v>#N/A</v>
      </c>
      <c r="M56" s="96" t="n">
        <v>35797</v>
      </c>
      <c r="N56" s="0" t="n">
        <v>18.81</v>
      </c>
    </row>
    <row r="57" customFormat="false" ht="12.75" hidden="false" customHeight="false" outlineLevel="0" collapsed="false">
      <c r="A57" s="96" t="n">
        <v>35789</v>
      </c>
      <c r="B57" s="0" t="e">
        <f aca="false">NA()</f>
        <v>#N/A</v>
      </c>
      <c r="C57" s="0" t="e">
        <f aca="false">NA()</f>
        <v>#N/A</v>
      </c>
      <c r="D57" s="0" t="e">
        <f aca="false">NA()</f>
        <v>#N/A</v>
      </c>
      <c r="E57" s="0" t="n">
        <v>15.05</v>
      </c>
      <c r="F57" s="0" t="e">
        <f aca="false">NA()</f>
        <v>#N/A</v>
      </c>
      <c r="G57" s="0" t="e">
        <f aca="false">NA()</f>
        <v>#N/A</v>
      </c>
      <c r="H57" s="0" t="e">
        <f aca="false">NA()</f>
        <v>#N/A</v>
      </c>
      <c r="I57" s="0" t="e">
        <f aca="false">NA()</f>
        <v>#N/A</v>
      </c>
      <c r="J57" s="0" t="n">
        <v>18</v>
      </c>
      <c r="K57" s="0" t="n">
        <v>16.25</v>
      </c>
      <c r="L57" s="0" t="e">
        <f aca="false">NA()</f>
        <v>#N/A</v>
      </c>
      <c r="M57" s="96" t="n">
        <v>35800</v>
      </c>
      <c r="N57" s="0" t="n">
        <v>19.63</v>
      </c>
    </row>
    <row r="58" customFormat="false" ht="12.75" hidden="false" customHeight="false" outlineLevel="0" collapsed="false">
      <c r="A58" s="96" t="n">
        <v>35790</v>
      </c>
      <c r="B58" s="0" t="e">
        <f aca="false">NA()</f>
        <v>#N/A</v>
      </c>
      <c r="C58" s="0" t="e">
        <f aca="false">NA()</f>
        <v>#N/A</v>
      </c>
      <c r="D58" s="0" t="e">
        <f aca="false">NA()</f>
        <v>#N/A</v>
      </c>
      <c r="E58" s="0" t="n">
        <v>15.5</v>
      </c>
      <c r="F58" s="0" t="e">
        <f aca="false">NA()</f>
        <v>#N/A</v>
      </c>
      <c r="G58" s="0" t="n">
        <v>24.5</v>
      </c>
      <c r="H58" s="0" t="e">
        <f aca="false">NA()</f>
        <v>#N/A</v>
      </c>
      <c r="I58" s="0" t="e">
        <f aca="false">NA()</f>
        <v>#N/A</v>
      </c>
      <c r="J58" s="0" t="n">
        <v>18</v>
      </c>
      <c r="K58" s="0" t="n">
        <v>17.42</v>
      </c>
      <c r="L58" s="0" t="e">
        <f aca="false">NA()</f>
        <v>#N/A</v>
      </c>
      <c r="M58" s="96" t="n">
        <v>35801</v>
      </c>
      <c r="N58" s="0" t="n">
        <v>17.66</v>
      </c>
    </row>
    <row r="59" customFormat="false" ht="12.75" hidden="false" customHeight="false" outlineLevel="0" collapsed="false">
      <c r="A59" s="96" t="n">
        <v>35792</v>
      </c>
      <c r="B59" s="0" t="e">
        <f aca="false">NA()</f>
        <v>#N/A</v>
      </c>
      <c r="C59" s="0" t="e">
        <f aca="false">NA()</f>
        <v>#N/A</v>
      </c>
      <c r="D59" s="0" t="e">
        <f aca="false">NA()</f>
        <v>#N/A</v>
      </c>
      <c r="E59" s="0" t="n">
        <v>15.05</v>
      </c>
      <c r="F59" s="0" t="e">
        <f aca="false">NA()</f>
        <v>#N/A</v>
      </c>
      <c r="G59" s="0" t="n">
        <v>24</v>
      </c>
      <c r="H59" s="0" t="e">
        <f aca="false">NA()</f>
        <v>#N/A</v>
      </c>
      <c r="I59" s="0" t="e">
        <f aca="false">NA()</f>
        <v>#N/A</v>
      </c>
      <c r="J59" s="0" t="e">
        <f aca="false">NA()</f>
        <v>#N/A</v>
      </c>
      <c r="K59" s="0" t="n">
        <v>17</v>
      </c>
      <c r="L59" s="0" t="e">
        <f aca="false">NA()</f>
        <v>#N/A</v>
      </c>
      <c r="M59" s="96" t="n">
        <v>35802</v>
      </c>
      <c r="N59" s="0" t="n">
        <v>17.6</v>
      </c>
    </row>
    <row r="60" customFormat="false" ht="12.75" hidden="false" customHeight="false" outlineLevel="0" collapsed="false">
      <c r="A60" s="96" t="n">
        <v>35793</v>
      </c>
      <c r="B60" s="0" t="e">
        <f aca="false">NA()</f>
        <v>#N/A</v>
      </c>
      <c r="C60" s="0" t="e">
        <f aca="false">NA()</f>
        <v>#N/A</v>
      </c>
      <c r="D60" s="0" t="e">
        <f aca="false">NA()</f>
        <v>#N/A</v>
      </c>
      <c r="E60" s="0" t="n">
        <v>15.5</v>
      </c>
      <c r="F60" s="0" t="e">
        <f aca="false">NA()</f>
        <v>#N/A</v>
      </c>
      <c r="G60" s="0" t="n">
        <v>24.5</v>
      </c>
      <c r="H60" s="0" t="e">
        <f aca="false">NA()</f>
        <v>#N/A</v>
      </c>
      <c r="I60" s="0" t="e">
        <f aca="false">NA()</f>
        <v>#N/A</v>
      </c>
      <c r="J60" s="0" t="n">
        <v>18</v>
      </c>
      <c r="K60" s="0" t="n">
        <v>17.42</v>
      </c>
      <c r="L60" s="0" t="e">
        <f aca="false">NA()</f>
        <v>#N/A</v>
      </c>
      <c r="M60" s="96" t="n">
        <v>35803</v>
      </c>
      <c r="N60" s="0" t="n">
        <v>16.8</v>
      </c>
    </row>
    <row r="61" customFormat="false" ht="12.75" hidden="false" customHeight="false" outlineLevel="0" collapsed="false">
      <c r="A61" s="96" t="n">
        <v>35794</v>
      </c>
      <c r="B61" s="0" t="e">
        <f aca="false">NA()</f>
        <v>#N/A</v>
      </c>
      <c r="C61" s="0" t="e">
        <f aca="false">NA()</f>
        <v>#N/A</v>
      </c>
      <c r="D61" s="0" t="e">
        <f aca="false">NA()</f>
        <v>#N/A</v>
      </c>
      <c r="E61" s="0" t="n">
        <v>19.11</v>
      </c>
      <c r="F61" s="0" t="e">
        <f aca="false">NA()</f>
        <v>#N/A</v>
      </c>
      <c r="G61" s="0" t="n">
        <v>29</v>
      </c>
      <c r="H61" s="0" t="n">
        <v>22.5</v>
      </c>
      <c r="I61" s="0" t="e">
        <f aca="false">NA()</f>
        <v>#N/A</v>
      </c>
      <c r="J61" s="0" t="n">
        <v>18</v>
      </c>
      <c r="K61" s="0" t="n">
        <v>21.74</v>
      </c>
      <c r="L61" s="0" t="e">
        <f aca="false">NA()</f>
        <v>#N/A</v>
      </c>
      <c r="M61" s="96" t="n">
        <v>35804</v>
      </c>
      <c r="N61" s="0" t="n">
        <v>18.12</v>
      </c>
    </row>
    <row r="62" customFormat="false" ht="12.75" hidden="false" customHeight="false" outlineLevel="0" collapsed="false">
      <c r="A62" s="96" t="n">
        <v>35795</v>
      </c>
      <c r="B62" s="0" t="e">
        <f aca="false">NA()</f>
        <v>#N/A</v>
      </c>
      <c r="C62" s="0" t="e">
        <f aca="false">NA()</f>
        <v>#N/A</v>
      </c>
      <c r="D62" s="0" t="e">
        <f aca="false">NA()</f>
        <v>#N/A</v>
      </c>
      <c r="E62" s="0" t="n">
        <v>18.71</v>
      </c>
      <c r="F62" s="0" t="e">
        <f aca="false">NA()</f>
        <v>#N/A</v>
      </c>
      <c r="G62" s="0" t="n">
        <v>25</v>
      </c>
      <c r="H62" s="0" t="n">
        <v>22.5</v>
      </c>
      <c r="I62" s="0" t="e">
        <f aca="false">NA()</f>
        <v>#N/A</v>
      </c>
      <c r="J62" s="0" t="n">
        <v>21</v>
      </c>
      <c r="K62" s="0" t="n">
        <v>20.22</v>
      </c>
      <c r="L62" s="0" t="e">
        <f aca="false">NA()</f>
        <v>#N/A</v>
      </c>
      <c r="M62" s="96" t="n">
        <v>35805</v>
      </c>
      <c r="N62" s="0" t="n">
        <v>22.75</v>
      </c>
    </row>
    <row r="63" customFormat="false" ht="12.75" hidden="false" customHeight="false" outlineLevel="0" collapsed="false">
      <c r="A63" s="96" t="n">
        <v>35796</v>
      </c>
      <c r="B63" s="0" t="e">
        <f aca="false">NA()</f>
        <v>#N/A</v>
      </c>
      <c r="C63" s="0" t="e">
        <f aca="false">NA()</f>
        <v>#N/A</v>
      </c>
      <c r="D63" s="0" t="e">
        <f aca="false">NA()</f>
        <v>#N/A</v>
      </c>
      <c r="E63" s="0" t="e">
        <f aca="false">NA()</f>
        <v>#N/A</v>
      </c>
      <c r="F63" s="0" t="e">
        <f aca="false">NA()</f>
        <v>#N/A</v>
      </c>
      <c r="G63" s="0" t="n">
        <v>25</v>
      </c>
      <c r="H63" s="0" t="n">
        <v>22.5</v>
      </c>
      <c r="I63" s="0" t="e">
        <f aca="false">NA()</f>
        <v>#N/A</v>
      </c>
      <c r="J63" s="0" t="e">
        <f aca="false">NA()</f>
        <v>#N/A</v>
      </c>
      <c r="K63" s="0" t="n">
        <v>21.57</v>
      </c>
      <c r="L63" s="0" t="e">
        <f aca="false">NA()</f>
        <v>#N/A</v>
      </c>
      <c r="M63" s="96" t="n">
        <v>35806</v>
      </c>
      <c r="N63" s="0" t="n">
        <v>21.75</v>
      </c>
    </row>
    <row r="64" customFormat="false" ht="12.75" hidden="false" customHeight="false" outlineLevel="0" collapsed="false">
      <c r="A64" s="96" t="n">
        <v>35797</v>
      </c>
      <c r="B64" s="0" t="e">
        <f aca="false">NA()</f>
        <v>#N/A</v>
      </c>
      <c r="C64" s="0" t="e">
        <f aca="false">NA()</f>
        <v>#N/A</v>
      </c>
      <c r="D64" s="0" t="e">
        <f aca="false">NA()</f>
        <v>#N/A</v>
      </c>
      <c r="E64" s="0" t="n">
        <v>18.89</v>
      </c>
      <c r="F64" s="0" t="e">
        <f aca="false">NA()</f>
        <v>#N/A</v>
      </c>
      <c r="G64" s="0" t="n">
        <v>25</v>
      </c>
      <c r="H64" s="0" t="n">
        <v>22.5</v>
      </c>
      <c r="I64" s="0" t="e">
        <f aca="false">NA()</f>
        <v>#N/A</v>
      </c>
      <c r="J64" s="0" t="n">
        <v>18.67</v>
      </c>
      <c r="K64" s="0" t="n">
        <v>21.57</v>
      </c>
      <c r="L64" s="0" t="e">
        <f aca="false">NA()</f>
        <v>#N/A</v>
      </c>
      <c r="M64" s="96" t="n">
        <v>35807</v>
      </c>
      <c r="N64" s="0" t="n">
        <v>23.01</v>
      </c>
    </row>
    <row r="65" customFormat="false" ht="12.75" hidden="false" customHeight="false" outlineLevel="0" collapsed="false">
      <c r="A65" s="96" t="n">
        <v>35798</v>
      </c>
      <c r="B65" s="0" t="e">
        <f aca="false">NA()</f>
        <v>#N/A</v>
      </c>
      <c r="C65" s="0" t="e">
        <f aca="false">NA()</f>
        <v>#N/A</v>
      </c>
      <c r="D65" s="0" t="e">
        <f aca="false">NA()</f>
        <v>#N/A</v>
      </c>
      <c r="E65" s="0" t="e">
        <f aca="false">NA()</f>
        <v>#N/A</v>
      </c>
      <c r="F65" s="0" t="e">
        <f aca="false">NA()</f>
        <v>#N/A</v>
      </c>
      <c r="G65" s="0" t="e">
        <f aca="false">NA()</f>
        <v>#N/A</v>
      </c>
      <c r="H65" s="0" t="e">
        <f aca="false">NA()</f>
        <v>#N/A</v>
      </c>
      <c r="I65" s="0" t="e">
        <f aca="false">NA()</f>
        <v>#N/A</v>
      </c>
      <c r="J65" s="0" t="n">
        <v>15</v>
      </c>
      <c r="K65" s="0" t="e">
        <f aca="false">NA()</f>
        <v>#N/A</v>
      </c>
      <c r="L65" s="0" t="e">
        <f aca="false">NA()</f>
        <v>#N/A</v>
      </c>
      <c r="M65" s="96" t="n">
        <v>35808</v>
      </c>
      <c r="N65" s="0" t="n">
        <v>21.45</v>
      </c>
    </row>
    <row r="66" customFormat="false" ht="12.75" hidden="false" customHeight="false" outlineLevel="0" collapsed="false">
      <c r="A66" s="96" t="n">
        <v>35799</v>
      </c>
      <c r="B66" s="0" t="e">
        <f aca="false">NA()</f>
        <v>#N/A</v>
      </c>
      <c r="C66" s="0" t="e">
        <f aca="false">NA()</f>
        <v>#N/A</v>
      </c>
      <c r="D66" s="0" t="e">
        <f aca="false">NA()</f>
        <v>#N/A</v>
      </c>
      <c r="E66" s="0" t="e">
        <f aca="false">NA()</f>
        <v>#N/A</v>
      </c>
      <c r="F66" s="0" t="e">
        <f aca="false">NA()</f>
        <v>#N/A</v>
      </c>
      <c r="G66" s="0" t="e">
        <f aca="false">NA()</f>
        <v>#N/A</v>
      </c>
      <c r="H66" s="0" t="e">
        <f aca="false">NA()</f>
        <v>#N/A</v>
      </c>
      <c r="I66" s="0" t="e">
        <f aca="false">NA()</f>
        <v>#N/A</v>
      </c>
      <c r="J66" s="0" t="n">
        <v>14</v>
      </c>
      <c r="K66" s="0" t="e">
        <f aca="false">NA()</f>
        <v>#N/A</v>
      </c>
      <c r="L66" s="0" t="e">
        <f aca="false">NA()</f>
        <v>#N/A</v>
      </c>
      <c r="M66" s="96" t="n">
        <v>35809</v>
      </c>
      <c r="N66" s="0" t="n">
        <v>20.83</v>
      </c>
    </row>
    <row r="67" customFormat="false" ht="12.75" hidden="false" customHeight="false" outlineLevel="0" collapsed="false">
      <c r="A67" s="96" t="n">
        <v>35800</v>
      </c>
      <c r="B67" s="0" t="e">
        <f aca="false">NA()</f>
        <v>#N/A</v>
      </c>
      <c r="C67" s="0" t="e">
        <f aca="false">NA()</f>
        <v>#N/A</v>
      </c>
      <c r="D67" s="0" t="e">
        <f aca="false">NA()</f>
        <v>#N/A</v>
      </c>
      <c r="E67" s="0" t="n">
        <v>19</v>
      </c>
      <c r="F67" s="0" t="e">
        <f aca="false">NA()</f>
        <v>#N/A</v>
      </c>
      <c r="G67" s="0" t="n">
        <v>27.5</v>
      </c>
      <c r="H67" s="0" t="e">
        <f aca="false">NA()</f>
        <v>#N/A</v>
      </c>
      <c r="I67" s="0" t="e">
        <f aca="false">NA()</f>
        <v>#N/A</v>
      </c>
      <c r="J67" s="0" t="n">
        <v>21</v>
      </c>
      <c r="K67" s="0" t="n">
        <v>21.5</v>
      </c>
      <c r="L67" s="0" t="e">
        <f aca="false">NA()</f>
        <v>#N/A</v>
      </c>
      <c r="M67" s="96" t="n">
        <v>35810</v>
      </c>
      <c r="N67" s="0" t="n">
        <v>22.43</v>
      </c>
    </row>
    <row r="68" customFormat="false" ht="12.75" hidden="false" customHeight="false" outlineLevel="0" collapsed="false">
      <c r="A68" s="96" t="n">
        <v>35801</v>
      </c>
      <c r="B68" s="0" t="e">
        <f aca="false">NA()</f>
        <v>#N/A</v>
      </c>
      <c r="C68" s="0" t="e">
        <f aca="false">NA()</f>
        <v>#N/A</v>
      </c>
      <c r="D68" s="0" t="e">
        <f aca="false">NA()</f>
        <v>#N/A</v>
      </c>
      <c r="E68" s="0" t="n">
        <v>16.64</v>
      </c>
      <c r="F68" s="0" t="e">
        <f aca="false">NA()</f>
        <v>#N/A</v>
      </c>
      <c r="G68" s="0" t="n">
        <v>28.14</v>
      </c>
      <c r="H68" s="0" t="n">
        <v>19.5</v>
      </c>
      <c r="I68" s="0" t="e">
        <f aca="false">NA()</f>
        <v>#N/A</v>
      </c>
      <c r="J68" s="0" t="e">
        <f aca="false">NA()</f>
        <v>#N/A</v>
      </c>
      <c r="K68" s="0" t="n">
        <v>18.08</v>
      </c>
      <c r="L68" s="0" t="e">
        <f aca="false">NA()</f>
        <v>#N/A</v>
      </c>
      <c r="M68" s="96" t="n">
        <v>35811</v>
      </c>
      <c r="N68" s="0" t="n">
        <v>22.35</v>
      </c>
    </row>
    <row r="69" customFormat="false" ht="12.75" hidden="false" customHeight="false" outlineLevel="0" collapsed="false">
      <c r="A69" s="96" t="n">
        <v>35802</v>
      </c>
      <c r="B69" s="0" t="e">
        <f aca="false">NA()</f>
        <v>#N/A</v>
      </c>
      <c r="C69" s="0" t="e">
        <f aca="false">NA()</f>
        <v>#N/A</v>
      </c>
      <c r="D69" s="0" t="e">
        <f aca="false">NA()</f>
        <v>#N/A</v>
      </c>
      <c r="E69" s="0" t="n">
        <v>16.31</v>
      </c>
      <c r="F69" s="0" t="e">
        <f aca="false">NA()</f>
        <v>#N/A</v>
      </c>
      <c r="G69" s="0" t="n">
        <v>27.36</v>
      </c>
      <c r="H69" s="0" t="n">
        <v>19.5</v>
      </c>
      <c r="I69" s="0" t="e">
        <f aca="false">NA()</f>
        <v>#N/A</v>
      </c>
      <c r="J69" s="0" t="e">
        <f aca="false">NA()</f>
        <v>#N/A</v>
      </c>
      <c r="K69" s="0" t="n">
        <v>17.67</v>
      </c>
      <c r="L69" s="0" t="e">
        <f aca="false">NA()</f>
        <v>#N/A</v>
      </c>
      <c r="M69" s="96" t="n">
        <v>35814</v>
      </c>
      <c r="N69" s="0" t="n">
        <v>20.7</v>
      </c>
    </row>
    <row r="70" customFormat="false" ht="12.75" hidden="false" customHeight="false" outlineLevel="0" collapsed="false">
      <c r="A70" s="96" t="n">
        <v>35803</v>
      </c>
      <c r="B70" s="0" t="e">
        <f aca="false">NA()</f>
        <v>#N/A</v>
      </c>
      <c r="C70" s="0" t="e">
        <f aca="false">NA()</f>
        <v>#N/A</v>
      </c>
      <c r="D70" s="0" t="e">
        <f aca="false">NA()</f>
        <v>#N/A</v>
      </c>
      <c r="E70" s="0" t="n">
        <v>15.14</v>
      </c>
      <c r="F70" s="0" t="e">
        <f aca="false">NA()</f>
        <v>#N/A</v>
      </c>
      <c r="G70" s="0" t="n">
        <v>25.75</v>
      </c>
      <c r="H70" s="0" t="n">
        <v>18</v>
      </c>
      <c r="I70" s="0" t="e">
        <f aca="false">NA()</f>
        <v>#N/A</v>
      </c>
      <c r="J70" s="0" t="e">
        <f aca="false">NA()</f>
        <v>#N/A</v>
      </c>
      <c r="K70" s="0" t="n">
        <v>17.23</v>
      </c>
      <c r="L70" s="0" t="e">
        <f aca="false">NA()</f>
        <v>#N/A</v>
      </c>
      <c r="M70" s="96" t="n">
        <v>35815</v>
      </c>
      <c r="N70" s="0" t="n">
        <v>20.92</v>
      </c>
    </row>
    <row r="71" customFormat="false" ht="12.75" hidden="false" customHeight="false" outlineLevel="0" collapsed="false">
      <c r="A71" s="96" t="n">
        <v>35804</v>
      </c>
      <c r="B71" s="0" t="e">
        <f aca="false">NA()</f>
        <v>#N/A</v>
      </c>
      <c r="C71" s="0" t="e">
        <f aca="false">NA()</f>
        <v>#N/A</v>
      </c>
      <c r="D71" s="0" t="e">
        <f aca="false">NA()</f>
        <v>#N/A</v>
      </c>
      <c r="E71" s="0" t="n">
        <v>15.74</v>
      </c>
      <c r="F71" s="0" t="e">
        <f aca="false">NA()</f>
        <v>#N/A</v>
      </c>
      <c r="G71" s="0" t="n">
        <v>26.83</v>
      </c>
      <c r="H71" s="0" t="n">
        <v>18.5</v>
      </c>
      <c r="I71" s="0" t="e">
        <f aca="false">NA()</f>
        <v>#N/A</v>
      </c>
      <c r="J71" s="0" t="n">
        <v>18.5</v>
      </c>
      <c r="K71" s="0" t="n">
        <v>18.36</v>
      </c>
      <c r="L71" s="0" t="e">
        <f aca="false">NA()</f>
        <v>#N/A</v>
      </c>
      <c r="M71" s="96" t="n">
        <v>35816</v>
      </c>
      <c r="N71" s="0" t="n">
        <v>20.72</v>
      </c>
    </row>
    <row r="72" customFormat="false" ht="12.75" hidden="false" customHeight="false" outlineLevel="0" collapsed="false">
      <c r="A72" s="96" t="n">
        <v>35805</v>
      </c>
      <c r="B72" s="0" t="e">
        <f aca="false">NA()</f>
        <v>#N/A</v>
      </c>
      <c r="C72" s="0" t="e">
        <f aca="false">NA()</f>
        <v>#N/A</v>
      </c>
      <c r="D72" s="0" t="e">
        <f aca="false">NA()</f>
        <v>#N/A</v>
      </c>
      <c r="E72" s="0" t="e">
        <f aca="false">NA()</f>
        <v>#N/A</v>
      </c>
      <c r="F72" s="0" t="e">
        <f aca="false">NA()</f>
        <v>#N/A</v>
      </c>
      <c r="G72" s="0" t="n">
        <v>24.44</v>
      </c>
      <c r="H72" s="0" t="e">
        <f aca="false">NA()</f>
        <v>#N/A</v>
      </c>
      <c r="I72" s="0" t="e">
        <f aca="false">NA()</f>
        <v>#N/A</v>
      </c>
      <c r="J72" s="0" t="e">
        <f aca="false">NA()</f>
        <v>#N/A</v>
      </c>
      <c r="K72" s="0" t="n">
        <v>18</v>
      </c>
      <c r="L72" s="0" t="e">
        <f aca="false">NA()</f>
        <v>#N/A</v>
      </c>
      <c r="M72" s="96" t="n">
        <v>35817</v>
      </c>
      <c r="N72" s="0" t="n">
        <v>21.86</v>
      </c>
    </row>
    <row r="73" customFormat="false" ht="12.75" hidden="false" customHeight="false" outlineLevel="0" collapsed="false">
      <c r="A73" s="96" t="n">
        <v>35806</v>
      </c>
      <c r="B73" s="0" t="e">
        <f aca="false">NA()</f>
        <v>#N/A</v>
      </c>
      <c r="C73" s="0" t="e">
        <f aca="false">NA()</f>
        <v>#N/A</v>
      </c>
      <c r="D73" s="0" t="e">
        <f aca="false">NA()</f>
        <v>#N/A</v>
      </c>
      <c r="E73" s="0" t="e">
        <f aca="false">NA()</f>
        <v>#N/A</v>
      </c>
      <c r="F73" s="0" t="e">
        <f aca="false">NA()</f>
        <v>#N/A</v>
      </c>
      <c r="G73" s="0" t="n">
        <v>24.5</v>
      </c>
      <c r="H73" s="0" t="e">
        <f aca="false">NA()</f>
        <v>#N/A</v>
      </c>
      <c r="I73" s="0" t="e">
        <f aca="false">NA()</f>
        <v>#N/A</v>
      </c>
      <c r="J73" s="0" t="e">
        <f aca="false">NA()</f>
        <v>#N/A</v>
      </c>
      <c r="K73" s="0" t="e">
        <f aca="false">NA()</f>
        <v>#N/A</v>
      </c>
      <c r="L73" s="0" t="e">
        <f aca="false">NA()</f>
        <v>#N/A</v>
      </c>
      <c r="M73" s="96" t="n">
        <v>35818</v>
      </c>
      <c r="N73" s="0" t="n">
        <v>20.41</v>
      </c>
    </row>
    <row r="74" customFormat="false" ht="12.75" hidden="false" customHeight="false" outlineLevel="0" collapsed="false">
      <c r="A74" s="96" t="n">
        <v>35807</v>
      </c>
      <c r="B74" s="0" t="e">
        <f aca="false">NA()</f>
        <v>#N/A</v>
      </c>
      <c r="C74" s="0" t="e">
        <f aca="false">NA()</f>
        <v>#N/A</v>
      </c>
      <c r="D74" s="0" t="e">
        <f aca="false">NA()</f>
        <v>#N/A</v>
      </c>
      <c r="E74" s="0" t="n">
        <v>19.25</v>
      </c>
      <c r="F74" s="0" t="e">
        <f aca="false">NA()</f>
        <v>#N/A</v>
      </c>
      <c r="G74" s="0" t="n">
        <v>27.8</v>
      </c>
      <c r="H74" s="0" t="n">
        <v>25.25</v>
      </c>
      <c r="I74" s="0" t="e">
        <f aca="false">NA()</f>
        <v>#N/A</v>
      </c>
      <c r="J74" s="0" t="e">
        <f aca="false">NA()</f>
        <v>#N/A</v>
      </c>
      <c r="K74" s="0" t="n">
        <v>22.55</v>
      </c>
      <c r="L74" s="0" t="e">
        <f aca="false">NA()</f>
        <v>#N/A</v>
      </c>
      <c r="M74" s="96" t="n">
        <v>35819</v>
      </c>
      <c r="N74" s="0" t="n">
        <v>17.5</v>
      </c>
    </row>
    <row r="75" customFormat="false" ht="12.75" hidden="false" customHeight="false" outlineLevel="0" collapsed="false">
      <c r="A75" s="96" t="n">
        <v>35808</v>
      </c>
      <c r="B75" s="0" t="e">
        <f aca="false">NA()</f>
        <v>#N/A</v>
      </c>
      <c r="C75" s="0" t="e">
        <f aca="false">NA()</f>
        <v>#N/A</v>
      </c>
      <c r="D75" s="0" t="e">
        <f aca="false">NA()</f>
        <v>#N/A</v>
      </c>
      <c r="E75" s="0" t="n">
        <v>18.11</v>
      </c>
      <c r="F75" s="0" t="e">
        <f aca="false">NA()</f>
        <v>#N/A</v>
      </c>
      <c r="G75" s="0" t="n">
        <v>29.82</v>
      </c>
      <c r="H75" s="0" t="n">
        <v>23.5</v>
      </c>
      <c r="I75" s="0" t="e">
        <f aca="false">NA()</f>
        <v>#N/A</v>
      </c>
      <c r="J75" s="0" t="n">
        <v>18.25</v>
      </c>
      <c r="K75" s="0" t="n">
        <v>20.95</v>
      </c>
      <c r="L75" s="0" t="e">
        <f aca="false">NA()</f>
        <v>#N/A</v>
      </c>
      <c r="M75" s="96" t="n">
        <v>35821</v>
      </c>
      <c r="N75" s="0" t="n">
        <v>20.77</v>
      </c>
    </row>
    <row r="76" customFormat="false" ht="12.75" hidden="false" customHeight="false" outlineLevel="0" collapsed="false">
      <c r="A76" s="96" t="n">
        <v>35809</v>
      </c>
      <c r="B76" s="0" t="e">
        <f aca="false">NA()</f>
        <v>#N/A</v>
      </c>
      <c r="C76" s="0" t="e">
        <f aca="false">NA()</f>
        <v>#N/A</v>
      </c>
      <c r="D76" s="0" t="e">
        <f aca="false">NA()</f>
        <v>#N/A</v>
      </c>
      <c r="E76" s="0" t="n">
        <v>18.15</v>
      </c>
      <c r="F76" s="0" t="e">
        <f aca="false">NA()</f>
        <v>#N/A</v>
      </c>
      <c r="G76" s="0" t="n">
        <v>29.6</v>
      </c>
      <c r="H76" s="0" t="n">
        <v>23</v>
      </c>
      <c r="I76" s="0" t="e">
        <f aca="false">NA()</f>
        <v>#N/A</v>
      </c>
      <c r="J76" s="0" t="n">
        <v>18.25</v>
      </c>
      <c r="K76" s="0" t="n">
        <v>21.07</v>
      </c>
      <c r="L76" s="0" t="e">
        <f aca="false">NA()</f>
        <v>#N/A</v>
      </c>
      <c r="M76" s="96" t="n">
        <v>35822</v>
      </c>
      <c r="N76" s="0" t="n">
        <v>21.82</v>
      </c>
    </row>
    <row r="77" customFormat="false" ht="12.75" hidden="false" customHeight="false" outlineLevel="0" collapsed="false">
      <c r="A77" s="96" t="n">
        <v>35810</v>
      </c>
      <c r="B77" s="0" t="e">
        <f aca="false">NA()</f>
        <v>#N/A</v>
      </c>
      <c r="C77" s="0" t="e">
        <f aca="false">NA()</f>
        <v>#N/A</v>
      </c>
      <c r="D77" s="0" t="e">
        <f aca="false">NA()</f>
        <v>#N/A</v>
      </c>
      <c r="E77" s="0" t="n">
        <v>19.14</v>
      </c>
      <c r="F77" s="0" t="e">
        <f aca="false">NA()</f>
        <v>#N/A</v>
      </c>
      <c r="G77" s="0" t="n">
        <v>28.5</v>
      </c>
      <c r="H77" s="0" t="n">
        <v>22</v>
      </c>
      <c r="I77" s="0" t="e">
        <f aca="false">NA()</f>
        <v>#N/A</v>
      </c>
      <c r="J77" s="0" t="n">
        <v>18.25</v>
      </c>
      <c r="K77" s="0" t="n">
        <v>22.16</v>
      </c>
      <c r="L77" s="0" t="e">
        <f aca="false">NA()</f>
        <v>#N/A</v>
      </c>
      <c r="M77" s="96" t="n">
        <v>35823</v>
      </c>
      <c r="N77" s="0" t="n">
        <v>21.38</v>
      </c>
    </row>
    <row r="78" customFormat="false" ht="12.75" hidden="false" customHeight="false" outlineLevel="0" collapsed="false">
      <c r="A78" s="96" t="n">
        <v>35811</v>
      </c>
      <c r="B78" s="0" t="e">
        <f aca="false">NA()</f>
        <v>#N/A</v>
      </c>
      <c r="C78" s="0" t="e">
        <f aca="false">NA()</f>
        <v>#N/A</v>
      </c>
      <c r="D78" s="0" t="e">
        <f aca="false">NA()</f>
        <v>#N/A</v>
      </c>
      <c r="E78" s="0" t="n">
        <v>17.61</v>
      </c>
      <c r="F78" s="0" t="e">
        <f aca="false">NA()</f>
        <v>#N/A</v>
      </c>
      <c r="G78" s="0" t="n">
        <v>29.13</v>
      </c>
      <c r="H78" s="0" t="n">
        <v>22</v>
      </c>
      <c r="I78" s="0" t="e">
        <f aca="false">NA()</f>
        <v>#N/A</v>
      </c>
      <c r="J78" s="0" t="n">
        <v>18.25</v>
      </c>
      <c r="K78" s="0" t="n">
        <v>20.52</v>
      </c>
      <c r="L78" s="0" t="e">
        <f aca="false">NA()</f>
        <v>#N/A</v>
      </c>
      <c r="M78" s="96" t="n">
        <v>35824</v>
      </c>
      <c r="N78" s="0" t="n">
        <v>20.41</v>
      </c>
    </row>
    <row r="79" customFormat="false" ht="12.75" hidden="false" customHeight="false" outlineLevel="0" collapsed="false">
      <c r="A79" s="96" t="n">
        <v>35812</v>
      </c>
      <c r="B79" s="0" t="e">
        <f aca="false">NA()</f>
        <v>#N/A</v>
      </c>
      <c r="C79" s="0" t="e">
        <f aca="false">NA()</f>
        <v>#N/A</v>
      </c>
      <c r="D79" s="0" t="e">
        <f aca="false">NA()</f>
        <v>#N/A</v>
      </c>
      <c r="E79" s="0" t="e">
        <f aca="false">NA()</f>
        <v>#N/A</v>
      </c>
      <c r="F79" s="0" t="e">
        <f aca="false">NA()</f>
        <v>#N/A</v>
      </c>
      <c r="G79" s="0" t="n">
        <v>26</v>
      </c>
      <c r="H79" s="0" t="n">
        <v>17.88</v>
      </c>
      <c r="I79" s="0" t="e">
        <f aca="false">NA()</f>
        <v>#N/A</v>
      </c>
      <c r="J79" s="0" t="n">
        <v>16.75</v>
      </c>
      <c r="K79" s="0" t="n">
        <v>16.65</v>
      </c>
      <c r="L79" s="0" t="e">
        <f aca="false">NA()</f>
        <v>#N/A</v>
      </c>
      <c r="M79" s="96" t="n">
        <v>35825</v>
      </c>
      <c r="N79" s="0" t="n">
        <v>19.52</v>
      </c>
    </row>
    <row r="80" customFormat="false" ht="12.75" hidden="false" customHeight="false" outlineLevel="0" collapsed="false">
      <c r="A80" s="96" t="n">
        <v>35813</v>
      </c>
      <c r="B80" s="0" t="e">
        <f aca="false">NA()</f>
        <v>#N/A</v>
      </c>
      <c r="C80" s="0" t="e">
        <f aca="false">NA()</f>
        <v>#N/A</v>
      </c>
      <c r="D80" s="0" t="e">
        <f aca="false">NA()</f>
        <v>#N/A</v>
      </c>
      <c r="E80" s="0" t="e">
        <f aca="false">NA()</f>
        <v>#N/A</v>
      </c>
      <c r="F80" s="0" t="e">
        <f aca="false">NA()</f>
        <v>#N/A</v>
      </c>
      <c r="G80" s="0" t="n">
        <v>25.5</v>
      </c>
      <c r="H80" s="0" t="n">
        <v>17.88</v>
      </c>
      <c r="I80" s="0" t="e">
        <f aca="false">NA()</f>
        <v>#N/A</v>
      </c>
      <c r="J80" s="0" t="n">
        <v>16.75</v>
      </c>
      <c r="K80" s="0" t="n">
        <v>16.5</v>
      </c>
      <c r="L80" s="0" t="e">
        <f aca="false">NA()</f>
        <v>#N/A</v>
      </c>
      <c r="M80" s="96" t="n">
        <v>35828</v>
      </c>
      <c r="N80" s="0" t="n">
        <v>18.94</v>
      </c>
    </row>
    <row r="81" customFormat="false" ht="12.75" hidden="false" customHeight="false" outlineLevel="0" collapsed="false">
      <c r="A81" s="96" t="n">
        <v>35814</v>
      </c>
      <c r="B81" s="0" t="e">
        <f aca="false">NA()</f>
        <v>#N/A</v>
      </c>
      <c r="C81" s="0" t="e">
        <f aca="false">NA()</f>
        <v>#N/A</v>
      </c>
      <c r="D81" s="0" t="e">
        <f aca="false">NA()</f>
        <v>#N/A</v>
      </c>
      <c r="E81" s="0" t="n">
        <v>16.99</v>
      </c>
      <c r="F81" s="0" t="e">
        <f aca="false">NA()</f>
        <v>#N/A</v>
      </c>
      <c r="G81" s="0" t="n">
        <v>27.83</v>
      </c>
      <c r="H81" s="0" t="n">
        <v>22.25</v>
      </c>
      <c r="I81" s="0" t="e">
        <f aca="false">NA()</f>
        <v>#N/A</v>
      </c>
      <c r="J81" s="0" t="e">
        <f aca="false">NA()</f>
        <v>#N/A</v>
      </c>
      <c r="K81" s="0" t="n">
        <v>19.63</v>
      </c>
      <c r="L81" s="0" t="e">
        <f aca="false">NA()</f>
        <v>#N/A</v>
      </c>
      <c r="M81" s="96" t="n">
        <v>35829</v>
      </c>
      <c r="N81" s="0" t="n">
        <v>20.31</v>
      </c>
    </row>
    <row r="82" customFormat="false" ht="12.75" hidden="false" customHeight="false" outlineLevel="0" collapsed="false">
      <c r="A82" s="96" t="n">
        <v>35815</v>
      </c>
      <c r="B82" s="0" t="e">
        <f aca="false">NA()</f>
        <v>#N/A</v>
      </c>
      <c r="C82" s="0" t="e">
        <f aca="false">NA()</f>
        <v>#N/A</v>
      </c>
      <c r="D82" s="0" t="e">
        <f aca="false">NA()</f>
        <v>#N/A</v>
      </c>
      <c r="E82" s="0" t="n">
        <v>17.28</v>
      </c>
      <c r="F82" s="0" t="e">
        <f aca="false">NA()</f>
        <v>#N/A</v>
      </c>
      <c r="G82" s="0" t="n">
        <v>27.83</v>
      </c>
      <c r="H82" s="0" t="n">
        <v>22.25</v>
      </c>
      <c r="I82" s="0" t="e">
        <f aca="false">NA()</f>
        <v>#N/A</v>
      </c>
      <c r="J82" s="0" t="e">
        <f aca="false">NA()</f>
        <v>#N/A</v>
      </c>
      <c r="K82" s="0" t="n">
        <v>20.45</v>
      </c>
      <c r="L82" s="0" t="e">
        <f aca="false">NA()</f>
        <v>#N/A</v>
      </c>
      <c r="M82" s="96" t="n">
        <v>35830</v>
      </c>
      <c r="N82" s="0" t="n">
        <v>20.47</v>
      </c>
    </row>
    <row r="83" customFormat="false" ht="12.75" hidden="false" customHeight="false" outlineLevel="0" collapsed="false">
      <c r="A83" s="96" t="n">
        <v>35816</v>
      </c>
      <c r="B83" s="0" t="e">
        <f aca="false">NA()</f>
        <v>#N/A</v>
      </c>
      <c r="C83" s="0" t="e">
        <f aca="false">NA()</f>
        <v>#N/A</v>
      </c>
      <c r="D83" s="0" t="e">
        <f aca="false">NA()</f>
        <v>#N/A</v>
      </c>
      <c r="E83" s="0" t="n">
        <v>19.03</v>
      </c>
      <c r="F83" s="0" t="e">
        <f aca="false">NA()</f>
        <v>#N/A</v>
      </c>
      <c r="G83" s="0" t="n">
        <v>26.75</v>
      </c>
      <c r="H83" s="0" t="e">
        <f aca="false">NA()</f>
        <v>#N/A</v>
      </c>
      <c r="I83" s="0" t="e">
        <f aca="false">NA()</f>
        <v>#N/A</v>
      </c>
      <c r="J83" s="0" t="n">
        <v>21.58</v>
      </c>
      <c r="K83" s="0" t="n">
        <v>22.14</v>
      </c>
      <c r="L83" s="0" t="e">
        <f aca="false">NA()</f>
        <v>#N/A</v>
      </c>
      <c r="M83" s="96" t="n">
        <v>35831</v>
      </c>
      <c r="N83" s="0" t="n">
        <v>21.67</v>
      </c>
    </row>
    <row r="84" customFormat="false" ht="12.75" hidden="false" customHeight="false" outlineLevel="0" collapsed="false">
      <c r="A84" s="96" t="n">
        <v>35817</v>
      </c>
      <c r="B84" s="0" t="e">
        <f aca="false">NA()</f>
        <v>#N/A</v>
      </c>
      <c r="C84" s="0" t="e">
        <f aca="false">NA()</f>
        <v>#N/A</v>
      </c>
      <c r="D84" s="0" t="e">
        <f aca="false">NA()</f>
        <v>#N/A</v>
      </c>
      <c r="E84" s="0" t="n">
        <v>17.71</v>
      </c>
      <c r="F84" s="0" t="e">
        <f aca="false">NA()</f>
        <v>#N/A</v>
      </c>
      <c r="G84" s="0" t="n">
        <v>26.5</v>
      </c>
      <c r="H84" s="0" t="e">
        <f aca="false">NA()</f>
        <v>#N/A</v>
      </c>
      <c r="I84" s="0" t="e">
        <f aca="false">NA()</f>
        <v>#N/A</v>
      </c>
      <c r="J84" s="0" t="n">
        <v>21.58</v>
      </c>
      <c r="K84" s="0" t="n">
        <v>22.74</v>
      </c>
      <c r="L84" s="0" t="e">
        <f aca="false">NA()</f>
        <v>#N/A</v>
      </c>
      <c r="M84" s="96" t="n">
        <v>35832</v>
      </c>
      <c r="N84" s="0" t="n">
        <v>23.56</v>
      </c>
    </row>
    <row r="85" customFormat="false" ht="12.75" hidden="false" customHeight="false" outlineLevel="0" collapsed="false">
      <c r="A85" s="96" t="n">
        <v>35818</v>
      </c>
      <c r="B85" s="0" t="e">
        <f aca="false">NA()</f>
        <v>#N/A</v>
      </c>
      <c r="C85" s="0" t="e">
        <f aca="false">NA()</f>
        <v>#N/A</v>
      </c>
      <c r="D85" s="0" t="e">
        <f aca="false">NA()</f>
        <v>#N/A</v>
      </c>
      <c r="E85" s="0" t="n">
        <v>17.35</v>
      </c>
      <c r="F85" s="0" t="e">
        <f aca="false">NA()</f>
        <v>#N/A</v>
      </c>
      <c r="G85" s="0" t="n">
        <v>30</v>
      </c>
      <c r="H85" s="0" t="e">
        <f aca="false">NA()</f>
        <v>#N/A</v>
      </c>
      <c r="I85" s="0" t="e">
        <f aca="false">NA()</f>
        <v>#N/A</v>
      </c>
      <c r="J85" s="0" t="n">
        <v>21.58</v>
      </c>
      <c r="K85" s="0" t="n">
        <v>19.98</v>
      </c>
      <c r="L85" s="0" t="e">
        <f aca="false">NA()</f>
        <v>#N/A</v>
      </c>
      <c r="M85" s="96" t="n">
        <v>35835</v>
      </c>
      <c r="N85" s="0" t="n">
        <v>22.35</v>
      </c>
    </row>
    <row r="86" customFormat="false" ht="12.75" hidden="false" customHeight="false" outlineLevel="0" collapsed="false">
      <c r="A86" s="96" t="n">
        <v>35819</v>
      </c>
      <c r="B86" s="0" t="e">
        <f aca="false">NA()</f>
        <v>#N/A</v>
      </c>
      <c r="C86" s="0" t="e">
        <f aca="false">NA()</f>
        <v>#N/A</v>
      </c>
      <c r="D86" s="0" t="e">
        <f aca="false">NA()</f>
        <v>#N/A</v>
      </c>
      <c r="E86" s="0" t="e">
        <f aca="false">NA()</f>
        <v>#N/A</v>
      </c>
      <c r="F86" s="0" t="e">
        <f aca="false">NA()</f>
        <v>#N/A</v>
      </c>
      <c r="G86" s="0" t="n">
        <v>26</v>
      </c>
      <c r="H86" s="0" t="n">
        <v>21.25</v>
      </c>
      <c r="I86" s="0" t="e">
        <f aca="false">NA()</f>
        <v>#N/A</v>
      </c>
      <c r="J86" s="0" t="e">
        <f aca="false">NA()</f>
        <v>#N/A</v>
      </c>
      <c r="K86" s="0" t="n">
        <v>16.75</v>
      </c>
      <c r="L86" s="0" t="e">
        <f aca="false">NA()</f>
        <v>#N/A</v>
      </c>
      <c r="M86" s="96" t="n">
        <v>35836</v>
      </c>
      <c r="N86" s="0" t="n">
        <v>21.79</v>
      </c>
    </row>
    <row r="87" customFormat="false" ht="12.75" hidden="false" customHeight="false" outlineLevel="0" collapsed="false">
      <c r="A87" s="96" t="n">
        <v>35820</v>
      </c>
      <c r="B87" s="0" t="e">
        <f aca="false">NA()</f>
        <v>#N/A</v>
      </c>
      <c r="C87" s="0" t="e">
        <f aca="false">NA()</f>
        <v>#N/A</v>
      </c>
      <c r="D87" s="0" t="e">
        <f aca="false">NA()</f>
        <v>#N/A</v>
      </c>
      <c r="E87" s="0" t="e">
        <f aca="false">NA()</f>
        <v>#N/A</v>
      </c>
      <c r="F87" s="0" t="e">
        <f aca="false">NA()</f>
        <v>#N/A</v>
      </c>
      <c r="G87" s="0" t="n">
        <v>26</v>
      </c>
      <c r="H87" s="0" t="n">
        <v>21.25</v>
      </c>
      <c r="I87" s="0" t="e">
        <f aca="false">NA()</f>
        <v>#N/A</v>
      </c>
      <c r="J87" s="0" t="e">
        <f aca="false">NA()</f>
        <v>#N/A</v>
      </c>
      <c r="K87" s="0" t="n">
        <v>16.75</v>
      </c>
      <c r="L87" s="0" t="e">
        <f aca="false">NA()</f>
        <v>#N/A</v>
      </c>
      <c r="M87" s="96" t="n">
        <v>35837</v>
      </c>
      <c r="N87" s="0" t="n">
        <v>19.52</v>
      </c>
    </row>
    <row r="88" customFormat="false" ht="12.75" hidden="false" customHeight="false" outlineLevel="0" collapsed="false">
      <c r="A88" s="96" t="n">
        <v>35821</v>
      </c>
      <c r="B88" s="0" t="e">
        <f aca="false">NA()</f>
        <v>#N/A</v>
      </c>
      <c r="C88" s="0" t="e">
        <f aca="false">NA()</f>
        <v>#N/A</v>
      </c>
      <c r="D88" s="0" t="e">
        <f aca="false">NA()</f>
        <v>#N/A</v>
      </c>
      <c r="E88" s="0" t="n">
        <v>16.94</v>
      </c>
      <c r="F88" s="0" t="e">
        <f aca="false">NA()</f>
        <v>#N/A</v>
      </c>
      <c r="G88" s="0" t="n">
        <v>29</v>
      </c>
      <c r="H88" s="0" t="e">
        <f aca="false">NA()</f>
        <v>#N/A</v>
      </c>
      <c r="I88" s="0" t="e">
        <f aca="false">NA()</f>
        <v>#N/A</v>
      </c>
      <c r="J88" s="0" t="e">
        <f aca="false">NA()</f>
        <v>#N/A</v>
      </c>
      <c r="K88" s="0" t="n">
        <v>20.73</v>
      </c>
      <c r="L88" s="0" t="e">
        <f aca="false">NA()</f>
        <v>#N/A</v>
      </c>
      <c r="M88" s="96" t="n">
        <v>35838</v>
      </c>
      <c r="N88" s="0" t="n">
        <v>19.05</v>
      </c>
    </row>
    <row r="89" customFormat="false" ht="12.75" hidden="false" customHeight="false" outlineLevel="0" collapsed="false">
      <c r="A89" s="96" t="n">
        <v>35822</v>
      </c>
      <c r="B89" s="0" t="e">
        <f aca="false">NA()</f>
        <v>#N/A</v>
      </c>
      <c r="C89" s="0" t="e">
        <f aca="false">NA()</f>
        <v>#N/A</v>
      </c>
      <c r="D89" s="0" t="e">
        <f aca="false">NA()</f>
        <v>#N/A</v>
      </c>
      <c r="E89" s="0" t="n">
        <v>16.31</v>
      </c>
      <c r="F89" s="0" t="e">
        <f aca="false">NA()</f>
        <v>#N/A</v>
      </c>
      <c r="G89" s="0" t="n">
        <v>28.6</v>
      </c>
      <c r="H89" s="0" t="e">
        <f aca="false">NA()</f>
        <v>#N/A</v>
      </c>
      <c r="I89" s="0" t="e">
        <f aca="false">NA()</f>
        <v>#N/A</v>
      </c>
      <c r="J89" s="0" t="e">
        <f aca="false">NA()</f>
        <v>#N/A</v>
      </c>
      <c r="K89" s="0" t="n">
        <v>20.23</v>
      </c>
      <c r="L89" s="0" t="e">
        <f aca="false">NA()</f>
        <v>#N/A</v>
      </c>
      <c r="M89" s="96" t="n">
        <v>35839</v>
      </c>
      <c r="N89" s="0" t="n">
        <v>19.41</v>
      </c>
    </row>
    <row r="90" customFormat="false" ht="12.75" hidden="false" customHeight="false" outlineLevel="0" collapsed="false">
      <c r="A90" s="96" t="n">
        <v>35823</v>
      </c>
      <c r="B90" s="0" t="e">
        <f aca="false">NA()</f>
        <v>#N/A</v>
      </c>
      <c r="C90" s="0" t="e">
        <f aca="false">NA()</f>
        <v>#N/A</v>
      </c>
      <c r="D90" s="0" t="e">
        <f aca="false">NA()</f>
        <v>#N/A</v>
      </c>
      <c r="E90" s="0" t="n">
        <v>16</v>
      </c>
      <c r="F90" s="0" t="e">
        <f aca="false">NA()</f>
        <v>#N/A</v>
      </c>
      <c r="G90" s="0" t="n">
        <v>28.6</v>
      </c>
      <c r="H90" s="0" t="e">
        <f aca="false">NA()</f>
        <v>#N/A</v>
      </c>
      <c r="I90" s="0" t="e">
        <f aca="false">NA()</f>
        <v>#N/A</v>
      </c>
      <c r="J90" s="0" t="e">
        <f aca="false">NA()</f>
        <v>#N/A</v>
      </c>
      <c r="K90" s="0" t="n">
        <v>19.66</v>
      </c>
      <c r="L90" s="0" t="e">
        <f aca="false">NA()</f>
        <v>#N/A</v>
      </c>
      <c r="M90" s="96" t="n">
        <v>35842</v>
      </c>
      <c r="N90" s="0" t="n">
        <v>19.23</v>
      </c>
    </row>
    <row r="91" customFormat="false" ht="12.75" hidden="false" customHeight="false" outlineLevel="0" collapsed="false">
      <c r="A91" s="96" t="n">
        <v>35824</v>
      </c>
      <c r="B91" s="0" t="e">
        <f aca="false">NA()</f>
        <v>#N/A</v>
      </c>
      <c r="C91" s="0" t="e">
        <f aca="false">NA()</f>
        <v>#N/A</v>
      </c>
      <c r="D91" s="0" t="e">
        <f aca="false">NA()</f>
        <v>#N/A</v>
      </c>
      <c r="E91" s="0" t="n">
        <v>15.86</v>
      </c>
      <c r="F91" s="0" t="e">
        <f aca="false">NA()</f>
        <v>#N/A</v>
      </c>
      <c r="G91" s="0" t="n">
        <v>25.67</v>
      </c>
      <c r="H91" s="0" t="e">
        <f aca="false">NA()</f>
        <v>#N/A</v>
      </c>
      <c r="I91" s="0" t="e">
        <f aca="false">NA()</f>
        <v>#N/A</v>
      </c>
      <c r="J91" s="0" t="e">
        <f aca="false">NA()</f>
        <v>#N/A</v>
      </c>
      <c r="K91" s="0" t="n">
        <v>19.38</v>
      </c>
      <c r="L91" s="0" t="e">
        <f aca="false">NA()</f>
        <v>#N/A</v>
      </c>
      <c r="M91" s="96" t="n">
        <v>35843</v>
      </c>
      <c r="N91" s="0" t="n">
        <v>19.21</v>
      </c>
    </row>
    <row r="92" customFormat="false" ht="12.75" hidden="false" customHeight="false" outlineLevel="0" collapsed="false">
      <c r="A92" s="96" t="n">
        <v>35825</v>
      </c>
      <c r="B92" s="0" t="e">
        <f aca="false">NA()</f>
        <v>#N/A</v>
      </c>
      <c r="C92" s="0" t="e">
        <f aca="false">NA()</f>
        <v>#N/A</v>
      </c>
      <c r="D92" s="0" t="e">
        <f aca="false">NA()</f>
        <v>#N/A</v>
      </c>
      <c r="E92" s="0" t="n">
        <v>15.25</v>
      </c>
      <c r="F92" s="0" t="e">
        <f aca="false">NA()</f>
        <v>#N/A</v>
      </c>
      <c r="G92" s="0" t="n">
        <v>25.5</v>
      </c>
      <c r="H92" s="0" t="n">
        <v>21.5</v>
      </c>
      <c r="I92" s="0" t="e">
        <f aca="false">NA()</f>
        <v>#N/A</v>
      </c>
      <c r="J92" s="0" t="e">
        <f aca="false">NA()</f>
        <v>#N/A</v>
      </c>
      <c r="K92" s="0" t="n">
        <v>18.25</v>
      </c>
      <c r="L92" s="0" t="e">
        <f aca="false">NA()</f>
        <v>#N/A</v>
      </c>
      <c r="M92" s="96" t="n">
        <v>35844</v>
      </c>
      <c r="N92" s="0" t="n">
        <v>19.25</v>
      </c>
    </row>
    <row r="93" customFormat="false" ht="12.75" hidden="false" customHeight="false" outlineLevel="0" collapsed="false">
      <c r="A93" s="96" t="n">
        <v>35826</v>
      </c>
      <c r="B93" s="0" t="e">
        <f aca="false">NA()</f>
        <v>#N/A</v>
      </c>
      <c r="C93" s="0" t="e">
        <f aca="false">NA()</f>
        <v>#N/A</v>
      </c>
      <c r="D93" s="0" t="e">
        <f aca="false">NA()</f>
        <v>#N/A</v>
      </c>
      <c r="E93" s="0" t="n">
        <v>15.25</v>
      </c>
      <c r="F93" s="0" t="e">
        <f aca="false">NA()</f>
        <v>#N/A</v>
      </c>
      <c r="G93" s="0" t="e">
        <f aca="false">NA()</f>
        <v>#N/A</v>
      </c>
      <c r="H93" s="0" t="n">
        <v>17</v>
      </c>
      <c r="I93" s="0" t="e">
        <f aca="false">NA()</f>
        <v>#N/A</v>
      </c>
      <c r="J93" s="0" t="e">
        <f aca="false">NA()</f>
        <v>#N/A</v>
      </c>
      <c r="K93" s="0" t="n">
        <v>15.33</v>
      </c>
      <c r="L93" s="0" t="e">
        <f aca="false">NA()</f>
        <v>#N/A</v>
      </c>
      <c r="M93" s="96" t="n">
        <v>35845</v>
      </c>
      <c r="N93" s="0" t="n">
        <v>19.07</v>
      </c>
    </row>
    <row r="94" customFormat="false" ht="12.75" hidden="false" customHeight="false" outlineLevel="0" collapsed="false">
      <c r="A94" s="96" t="n">
        <v>35827</v>
      </c>
      <c r="B94" s="0" t="e">
        <f aca="false">NA()</f>
        <v>#N/A</v>
      </c>
      <c r="C94" s="0" t="e">
        <f aca="false">NA()</f>
        <v>#N/A</v>
      </c>
      <c r="D94" s="0" t="e">
        <f aca="false">NA()</f>
        <v>#N/A</v>
      </c>
      <c r="E94" s="0" t="e">
        <f aca="false">NA()</f>
        <v>#N/A</v>
      </c>
      <c r="F94" s="0" t="e">
        <f aca="false">NA()</f>
        <v>#N/A</v>
      </c>
      <c r="G94" s="0" t="e">
        <f aca="false">NA()</f>
        <v>#N/A</v>
      </c>
      <c r="H94" s="0" t="n">
        <v>17</v>
      </c>
      <c r="I94" s="0" t="e">
        <f aca="false">NA()</f>
        <v>#N/A</v>
      </c>
      <c r="J94" s="0" t="e">
        <f aca="false">NA()</f>
        <v>#N/A</v>
      </c>
      <c r="K94" s="0" t="n">
        <v>14.5</v>
      </c>
      <c r="L94" s="0" t="e">
        <f aca="false">NA()</f>
        <v>#N/A</v>
      </c>
      <c r="M94" s="96" t="n">
        <v>35846</v>
      </c>
      <c r="N94" s="0" t="n">
        <v>18.15</v>
      </c>
    </row>
    <row r="95" customFormat="false" ht="12.75" hidden="false" customHeight="false" outlineLevel="0" collapsed="false">
      <c r="A95" s="96" t="n">
        <v>35828</v>
      </c>
      <c r="B95" s="0" t="e">
        <f aca="false">NA()</f>
        <v>#N/A</v>
      </c>
      <c r="C95" s="0" t="e">
        <f aca="false">NA()</f>
        <v>#N/A</v>
      </c>
      <c r="D95" s="0" t="e">
        <f aca="false">NA()</f>
        <v>#N/A</v>
      </c>
      <c r="E95" s="0" t="n">
        <v>15.79</v>
      </c>
      <c r="F95" s="0" t="e">
        <f aca="false">NA()</f>
        <v>#N/A</v>
      </c>
      <c r="G95" s="0" t="n">
        <v>23.75</v>
      </c>
      <c r="H95" s="0" t="n">
        <v>20.5</v>
      </c>
      <c r="I95" s="0" t="e">
        <f aca="false">NA()</f>
        <v>#N/A</v>
      </c>
      <c r="J95" s="0" t="e">
        <f aca="false">NA()</f>
        <v>#N/A</v>
      </c>
      <c r="K95" s="0" t="n">
        <v>19.16</v>
      </c>
      <c r="L95" s="0" t="e">
        <f aca="false">NA()</f>
        <v>#N/A</v>
      </c>
      <c r="M95" s="96" t="n">
        <v>35849</v>
      </c>
      <c r="N95" s="0" t="n">
        <v>18.38</v>
      </c>
    </row>
    <row r="96" customFormat="false" ht="12.75" hidden="false" customHeight="false" outlineLevel="0" collapsed="false">
      <c r="A96" s="96" t="n">
        <v>35829</v>
      </c>
      <c r="B96" s="0" t="e">
        <f aca="false">NA()</f>
        <v>#N/A</v>
      </c>
      <c r="C96" s="0" t="e">
        <f aca="false">NA()</f>
        <v>#N/A</v>
      </c>
      <c r="D96" s="0" t="e">
        <f aca="false">NA()</f>
        <v>#N/A</v>
      </c>
      <c r="E96" s="0" t="n">
        <v>16.45</v>
      </c>
      <c r="F96" s="0" t="e">
        <f aca="false">NA()</f>
        <v>#N/A</v>
      </c>
      <c r="G96" s="0" t="n">
        <v>24.63</v>
      </c>
      <c r="H96" s="0" t="n">
        <v>20.75</v>
      </c>
      <c r="I96" s="0" t="e">
        <f aca="false">NA()</f>
        <v>#N/A</v>
      </c>
      <c r="J96" s="0" t="n">
        <v>18</v>
      </c>
      <c r="K96" s="0" t="n">
        <v>19.25</v>
      </c>
      <c r="L96" s="0" t="e">
        <f aca="false">NA()</f>
        <v>#N/A</v>
      </c>
      <c r="M96" s="96" t="n">
        <v>35850</v>
      </c>
      <c r="N96" s="0" t="n">
        <v>18.41</v>
      </c>
    </row>
    <row r="97" customFormat="false" ht="12.75" hidden="false" customHeight="false" outlineLevel="0" collapsed="false">
      <c r="A97" s="96" t="n">
        <v>35830</v>
      </c>
      <c r="B97" s="0" t="e">
        <f aca="false">NA()</f>
        <v>#N/A</v>
      </c>
      <c r="C97" s="0" t="e">
        <f aca="false">NA()</f>
        <v>#N/A</v>
      </c>
      <c r="D97" s="0" t="e">
        <f aca="false">NA()</f>
        <v>#N/A</v>
      </c>
      <c r="E97" s="0" t="n">
        <v>17.06</v>
      </c>
      <c r="F97" s="0" t="e">
        <f aca="false">NA()</f>
        <v>#N/A</v>
      </c>
      <c r="G97" s="0" t="n">
        <v>23</v>
      </c>
      <c r="H97" s="0" t="n">
        <v>23.25</v>
      </c>
      <c r="I97" s="0" t="e">
        <f aca="false">NA()</f>
        <v>#N/A</v>
      </c>
      <c r="J97" s="0" t="n">
        <v>18</v>
      </c>
      <c r="K97" s="0" t="n">
        <v>19.1</v>
      </c>
      <c r="L97" s="0" t="e">
        <f aca="false">NA()</f>
        <v>#N/A</v>
      </c>
      <c r="M97" s="96" t="n">
        <v>35851</v>
      </c>
      <c r="N97" s="0" t="n">
        <v>18.28</v>
      </c>
    </row>
    <row r="98" customFormat="false" ht="12.75" hidden="false" customHeight="false" outlineLevel="0" collapsed="false">
      <c r="A98" s="96" t="n">
        <v>35831</v>
      </c>
      <c r="B98" s="0" t="e">
        <f aca="false">NA()</f>
        <v>#N/A</v>
      </c>
      <c r="C98" s="0" t="e">
        <f aca="false">NA()</f>
        <v>#N/A</v>
      </c>
      <c r="D98" s="0" t="e">
        <f aca="false">NA()</f>
        <v>#N/A</v>
      </c>
      <c r="E98" s="0" t="n">
        <v>19.79</v>
      </c>
      <c r="F98" s="0" t="e">
        <f aca="false">NA()</f>
        <v>#N/A</v>
      </c>
      <c r="G98" s="0" t="n">
        <v>25</v>
      </c>
      <c r="H98" s="0" t="n">
        <v>23.25</v>
      </c>
      <c r="I98" s="0" t="e">
        <f aca="false">NA()</f>
        <v>#N/A</v>
      </c>
      <c r="J98" s="0" t="n">
        <v>21.71</v>
      </c>
      <c r="K98" s="0" t="n">
        <v>21.93</v>
      </c>
      <c r="L98" s="0" t="e">
        <f aca="false">NA()</f>
        <v>#N/A</v>
      </c>
      <c r="M98" s="96" t="n">
        <v>35852</v>
      </c>
      <c r="N98" s="0" t="n">
        <v>17.85</v>
      </c>
    </row>
    <row r="99" customFormat="false" ht="12.75" hidden="false" customHeight="false" outlineLevel="0" collapsed="false">
      <c r="A99" s="96" t="n">
        <v>35832</v>
      </c>
      <c r="B99" s="0" t="e">
        <f aca="false">NA()</f>
        <v>#N/A</v>
      </c>
      <c r="C99" s="0" t="e">
        <f aca="false">NA()</f>
        <v>#N/A</v>
      </c>
      <c r="D99" s="0" t="e">
        <f aca="false">NA()</f>
        <v>#N/A</v>
      </c>
      <c r="E99" s="0" t="n">
        <v>21.05</v>
      </c>
      <c r="F99" s="0" t="e">
        <f aca="false">NA()</f>
        <v>#N/A</v>
      </c>
      <c r="G99" s="0" t="n">
        <v>25.8</v>
      </c>
      <c r="H99" s="0" t="n">
        <v>22.5</v>
      </c>
      <c r="I99" s="0" t="e">
        <f aca="false">NA()</f>
        <v>#N/A</v>
      </c>
      <c r="J99" s="0" t="n">
        <v>23</v>
      </c>
      <c r="K99" s="0" t="n">
        <v>23.69</v>
      </c>
      <c r="L99" s="0" t="e">
        <f aca="false">NA()</f>
        <v>#N/A</v>
      </c>
      <c r="M99" s="96" t="n">
        <v>35853</v>
      </c>
      <c r="N99" s="0" t="n">
        <v>17.18</v>
      </c>
    </row>
    <row r="100" customFormat="false" ht="12.75" hidden="false" customHeight="false" outlineLevel="0" collapsed="false">
      <c r="A100" s="96" t="n">
        <v>35833</v>
      </c>
      <c r="B100" s="0" t="e">
        <f aca="false">NA()</f>
        <v>#N/A</v>
      </c>
      <c r="C100" s="0" t="e">
        <f aca="false">NA()</f>
        <v>#N/A</v>
      </c>
      <c r="D100" s="0" t="e">
        <f aca="false">NA()</f>
        <v>#N/A</v>
      </c>
      <c r="E100" s="0" t="e">
        <f aca="false">NA()</f>
        <v>#N/A</v>
      </c>
      <c r="F100" s="0" t="e">
        <f aca="false">NA()</f>
        <v>#N/A</v>
      </c>
      <c r="G100" s="0" t="n">
        <v>24.5</v>
      </c>
      <c r="H100" s="0" t="e">
        <f aca="false">NA()</f>
        <v>#N/A</v>
      </c>
      <c r="I100" s="0" t="e">
        <f aca="false">NA()</f>
        <v>#N/A</v>
      </c>
      <c r="J100" s="0" t="n">
        <v>18</v>
      </c>
      <c r="K100" s="0" t="n">
        <v>15.21</v>
      </c>
      <c r="L100" s="0" t="e">
        <f aca="false">NA()</f>
        <v>#N/A</v>
      </c>
      <c r="M100" s="96" t="n">
        <v>35856</v>
      </c>
      <c r="N100" s="0" t="n">
        <v>21.61</v>
      </c>
    </row>
    <row r="101" customFormat="false" ht="12.75" hidden="false" customHeight="false" outlineLevel="0" collapsed="false">
      <c r="A101" s="96" t="n">
        <v>35834</v>
      </c>
      <c r="B101" s="0" t="e">
        <f aca="false">NA()</f>
        <v>#N/A</v>
      </c>
      <c r="C101" s="0" t="e">
        <f aca="false">NA()</f>
        <v>#N/A</v>
      </c>
      <c r="D101" s="0" t="e">
        <f aca="false">NA()</f>
        <v>#N/A</v>
      </c>
      <c r="E101" s="0" t="n">
        <v>15.25</v>
      </c>
      <c r="F101" s="0" t="e">
        <f aca="false">NA()</f>
        <v>#N/A</v>
      </c>
      <c r="G101" s="0" t="n">
        <v>24.5</v>
      </c>
      <c r="H101" s="0" t="e">
        <f aca="false">NA()</f>
        <v>#N/A</v>
      </c>
      <c r="I101" s="0" t="e">
        <f aca="false">NA()</f>
        <v>#N/A</v>
      </c>
      <c r="J101" s="0" t="n">
        <v>18</v>
      </c>
      <c r="K101" s="0" t="n">
        <v>15.08</v>
      </c>
      <c r="L101" s="0" t="e">
        <f aca="false">NA()</f>
        <v>#N/A</v>
      </c>
      <c r="M101" s="96" t="n">
        <v>35857</v>
      </c>
      <c r="N101" s="0" t="n">
        <v>21.01</v>
      </c>
    </row>
    <row r="102" customFormat="false" ht="12.75" hidden="false" customHeight="false" outlineLevel="0" collapsed="false">
      <c r="A102" s="96" t="n">
        <v>35835</v>
      </c>
      <c r="B102" s="0" t="e">
        <f aca="false">NA()</f>
        <v>#N/A</v>
      </c>
      <c r="C102" s="0" t="e">
        <f aca="false">NA()</f>
        <v>#N/A</v>
      </c>
      <c r="D102" s="0" t="e">
        <f aca="false">NA()</f>
        <v>#N/A</v>
      </c>
      <c r="E102" s="0" t="n">
        <v>18.13</v>
      </c>
      <c r="F102" s="0" t="e">
        <f aca="false">NA()</f>
        <v>#N/A</v>
      </c>
      <c r="G102" s="0" t="n">
        <v>25.75</v>
      </c>
      <c r="H102" s="0" t="n">
        <v>21.9</v>
      </c>
      <c r="I102" s="0" t="e">
        <f aca="false">NA()</f>
        <v>#N/A</v>
      </c>
      <c r="J102" s="0" t="n">
        <v>21.5</v>
      </c>
      <c r="K102" s="0" t="n">
        <v>20</v>
      </c>
      <c r="L102" s="0" t="e">
        <f aca="false">NA()</f>
        <v>#N/A</v>
      </c>
      <c r="M102" s="96" t="n">
        <v>35858</v>
      </c>
      <c r="N102" s="0" t="n">
        <v>20.63</v>
      </c>
    </row>
    <row r="103" customFormat="false" ht="12.75" hidden="false" customHeight="false" outlineLevel="0" collapsed="false">
      <c r="A103" s="96" t="n">
        <v>35836</v>
      </c>
      <c r="B103" s="0" t="e">
        <f aca="false">NA()</f>
        <v>#N/A</v>
      </c>
      <c r="C103" s="0" t="e">
        <f aca="false">NA()</f>
        <v>#N/A</v>
      </c>
      <c r="D103" s="0" t="e">
        <f aca="false">NA()</f>
        <v>#N/A</v>
      </c>
      <c r="E103" s="0" t="n">
        <v>17.27</v>
      </c>
      <c r="F103" s="0" t="e">
        <f aca="false">NA()</f>
        <v>#N/A</v>
      </c>
      <c r="G103" s="0" t="n">
        <v>26.38</v>
      </c>
      <c r="H103" s="0" t="n">
        <v>21.38</v>
      </c>
      <c r="I103" s="0" t="e">
        <f aca="false">NA()</f>
        <v>#N/A</v>
      </c>
      <c r="J103" s="0" t="n">
        <v>19.88</v>
      </c>
      <c r="K103" s="0" t="n">
        <v>20.5</v>
      </c>
      <c r="L103" s="0" t="n">
        <v>17.5</v>
      </c>
      <c r="M103" s="96" t="n">
        <v>35859</v>
      </c>
      <c r="N103" s="0" t="n">
        <v>21.26</v>
      </c>
    </row>
    <row r="104" customFormat="false" ht="12.75" hidden="false" customHeight="false" outlineLevel="0" collapsed="false">
      <c r="A104" s="96" t="n">
        <v>35837</v>
      </c>
      <c r="B104" s="0" t="e">
        <f aca="false">NA()</f>
        <v>#N/A</v>
      </c>
      <c r="C104" s="0" t="e">
        <f aca="false">NA()</f>
        <v>#N/A</v>
      </c>
      <c r="D104" s="0" t="e">
        <f aca="false">NA()</f>
        <v>#N/A</v>
      </c>
      <c r="E104" s="0" t="n">
        <v>16.61</v>
      </c>
      <c r="F104" s="0" t="e">
        <f aca="false">NA()</f>
        <v>#N/A</v>
      </c>
      <c r="G104" s="0" t="n">
        <v>26.42</v>
      </c>
      <c r="H104" s="0" t="n">
        <v>21.65</v>
      </c>
      <c r="I104" s="0" t="e">
        <f aca="false">NA()</f>
        <v>#N/A</v>
      </c>
      <c r="J104" s="0" t="n">
        <v>19.88</v>
      </c>
      <c r="K104" s="0" t="n">
        <v>19.8</v>
      </c>
      <c r="L104" s="0" t="n">
        <v>17.5</v>
      </c>
      <c r="M104" s="96" t="n">
        <v>35860</v>
      </c>
      <c r="N104" s="0" t="n">
        <v>20.58</v>
      </c>
    </row>
    <row r="105" customFormat="false" ht="12.75" hidden="false" customHeight="false" outlineLevel="0" collapsed="false">
      <c r="A105" s="96" t="n">
        <v>35838</v>
      </c>
      <c r="B105" s="0" t="e">
        <f aca="false">NA()</f>
        <v>#N/A</v>
      </c>
      <c r="C105" s="0" t="e">
        <f aca="false">NA()</f>
        <v>#N/A</v>
      </c>
      <c r="D105" s="0" t="e">
        <f aca="false">NA()</f>
        <v>#N/A</v>
      </c>
      <c r="E105" s="0" t="n">
        <v>16.39</v>
      </c>
      <c r="F105" s="0" t="e">
        <f aca="false">NA()</f>
        <v>#N/A</v>
      </c>
      <c r="G105" s="0" t="n">
        <v>24.79</v>
      </c>
      <c r="H105" s="0" t="n">
        <v>20.6</v>
      </c>
      <c r="I105" s="0" t="e">
        <f aca="false">NA()</f>
        <v>#N/A</v>
      </c>
      <c r="J105" s="0" t="n">
        <v>16.5</v>
      </c>
      <c r="K105" s="0" t="n">
        <v>18.87</v>
      </c>
      <c r="L105" s="0" t="n">
        <v>17</v>
      </c>
      <c r="M105" s="96" t="n">
        <v>35863</v>
      </c>
      <c r="N105" s="0" t="n">
        <v>20.42</v>
      </c>
    </row>
    <row r="106" customFormat="false" ht="12.75" hidden="false" customHeight="false" outlineLevel="0" collapsed="false">
      <c r="A106" s="96" t="n">
        <v>35839</v>
      </c>
      <c r="B106" s="0" t="e">
        <f aca="false">NA()</f>
        <v>#N/A</v>
      </c>
      <c r="C106" s="0" t="e">
        <f aca="false">NA()</f>
        <v>#N/A</v>
      </c>
      <c r="D106" s="0" t="e">
        <f aca="false">NA()</f>
        <v>#N/A</v>
      </c>
      <c r="E106" s="0" t="n">
        <v>15.75</v>
      </c>
      <c r="F106" s="0" t="e">
        <f aca="false">NA()</f>
        <v>#N/A</v>
      </c>
      <c r="G106" s="0" t="n">
        <v>26.4</v>
      </c>
      <c r="H106" s="0" t="n">
        <v>20.14</v>
      </c>
      <c r="I106" s="0" t="e">
        <f aca="false">NA()</f>
        <v>#N/A</v>
      </c>
      <c r="J106" s="0" t="n">
        <v>16.25</v>
      </c>
      <c r="K106" s="0" t="n">
        <v>18.9</v>
      </c>
      <c r="L106" s="0" t="n">
        <v>17</v>
      </c>
      <c r="M106" s="96" t="n">
        <v>35864</v>
      </c>
      <c r="N106" s="0" t="n">
        <v>25.95</v>
      </c>
    </row>
    <row r="107" customFormat="false" ht="12.75" hidden="false" customHeight="false" outlineLevel="0" collapsed="false">
      <c r="A107" s="96" t="n">
        <v>35840</v>
      </c>
      <c r="B107" s="0" t="e">
        <f aca="false">NA()</f>
        <v>#N/A</v>
      </c>
      <c r="C107" s="0" t="e">
        <f aca="false">NA()</f>
        <v>#N/A</v>
      </c>
      <c r="D107" s="0" t="e">
        <f aca="false">NA()</f>
        <v>#N/A</v>
      </c>
      <c r="E107" s="0" t="e">
        <f aca="false">NA()</f>
        <v>#N/A</v>
      </c>
      <c r="F107" s="0" t="e">
        <f aca="false">NA()</f>
        <v>#N/A</v>
      </c>
      <c r="G107" s="0" t="n">
        <v>21.5</v>
      </c>
      <c r="H107" s="0" t="e">
        <f aca="false">NA()</f>
        <v>#N/A</v>
      </c>
      <c r="I107" s="0" t="e">
        <f aca="false">NA()</f>
        <v>#N/A</v>
      </c>
      <c r="J107" s="0" t="n">
        <v>15</v>
      </c>
      <c r="K107" s="0" t="n">
        <v>15.5</v>
      </c>
      <c r="L107" s="0" t="n">
        <v>15</v>
      </c>
      <c r="M107" s="96" t="n">
        <v>35865</v>
      </c>
      <c r="N107" s="0" t="n">
        <v>35.21</v>
      </c>
    </row>
    <row r="108" customFormat="false" ht="12.75" hidden="false" customHeight="false" outlineLevel="0" collapsed="false">
      <c r="A108" s="96" t="n">
        <v>35841</v>
      </c>
      <c r="B108" s="0" t="e">
        <f aca="false">NA()</f>
        <v>#N/A</v>
      </c>
      <c r="C108" s="0" t="e">
        <f aca="false">NA()</f>
        <v>#N/A</v>
      </c>
      <c r="D108" s="0" t="e">
        <f aca="false">NA()</f>
        <v>#N/A</v>
      </c>
      <c r="E108" s="0" t="e">
        <f aca="false">NA()</f>
        <v>#N/A</v>
      </c>
      <c r="F108" s="0" t="e">
        <f aca="false">NA()</f>
        <v>#N/A</v>
      </c>
      <c r="G108" s="0" t="n">
        <v>21.5</v>
      </c>
      <c r="H108" s="0" t="e">
        <f aca="false">NA()</f>
        <v>#N/A</v>
      </c>
      <c r="I108" s="0" t="e">
        <f aca="false">NA()</f>
        <v>#N/A</v>
      </c>
      <c r="J108" s="0" t="n">
        <v>15</v>
      </c>
      <c r="K108" s="0" t="n">
        <v>15.5</v>
      </c>
      <c r="L108" s="0" t="e">
        <f aca="false">NA()</f>
        <v>#N/A</v>
      </c>
      <c r="M108" s="96" t="n">
        <v>35866</v>
      </c>
      <c r="N108" s="0" t="n">
        <v>37.33</v>
      </c>
    </row>
    <row r="109" customFormat="false" ht="12.75" hidden="false" customHeight="false" outlineLevel="0" collapsed="false">
      <c r="A109" s="96" t="n">
        <v>35842</v>
      </c>
      <c r="B109" s="0" t="e">
        <f aca="false">NA()</f>
        <v>#N/A</v>
      </c>
      <c r="C109" s="0" t="e">
        <f aca="false">NA()</f>
        <v>#N/A</v>
      </c>
      <c r="D109" s="0" t="e">
        <f aca="false">NA()</f>
        <v>#N/A</v>
      </c>
      <c r="E109" s="0" t="n">
        <v>15.88</v>
      </c>
      <c r="F109" s="0" t="e">
        <f aca="false">NA()</f>
        <v>#N/A</v>
      </c>
      <c r="G109" s="0" t="n">
        <v>24.32</v>
      </c>
      <c r="H109" s="0" t="n">
        <v>19.62</v>
      </c>
      <c r="I109" s="0" t="e">
        <f aca="false">NA()</f>
        <v>#N/A</v>
      </c>
      <c r="J109" s="0" t="n">
        <v>18</v>
      </c>
      <c r="K109" s="0" t="n">
        <v>18.02</v>
      </c>
      <c r="L109" s="0" t="e">
        <f aca="false">NA()</f>
        <v>#N/A</v>
      </c>
      <c r="M109" s="96" t="n">
        <v>35867</v>
      </c>
      <c r="N109" s="0" t="n">
        <v>29.79</v>
      </c>
    </row>
    <row r="110" customFormat="false" ht="12.75" hidden="false" customHeight="false" outlineLevel="0" collapsed="false">
      <c r="A110" s="96" t="n">
        <v>35843</v>
      </c>
      <c r="B110" s="0" t="e">
        <f aca="false">NA()</f>
        <v>#N/A</v>
      </c>
      <c r="C110" s="0" t="e">
        <f aca="false">NA()</f>
        <v>#N/A</v>
      </c>
      <c r="D110" s="0" t="e">
        <f aca="false">NA()</f>
        <v>#N/A</v>
      </c>
      <c r="E110" s="0" t="e">
        <f aca="false">NA()</f>
        <v>#N/A</v>
      </c>
      <c r="F110" s="0" t="e">
        <f aca="false">NA()</f>
        <v>#N/A</v>
      </c>
      <c r="G110" s="0" t="n">
        <v>24</v>
      </c>
      <c r="H110" s="0" t="n">
        <v>19.5</v>
      </c>
      <c r="I110" s="0" t="e">
        <f aca="false">NA()</f>
        <v>#N/A</v>
      </c>
      <c r="J110" s="0" t="e">
        <f aca="false">NA()</f>
        <v>#N/A</v>
      </c>
      <c r="K110" s="0" t="n">
        <v>18.04</v>
      </c>
      <c r="L110" s="0" t="e">
        <f aca="false">NA()</f>
        <v>#N/A</v>
      </c>
      <c r="M110" s="96" t="n">
        <v>35870</v>
      </c>
      <c r="N110" s="0" t="n">
        <v>23.83</v>
      </c>
    </row>
    <row r="111" customFormat="false" ht="12.75" hidden="false" customHeight="false" outlineLevel="0" collapsed="false">
      <c r="A111" s="96" t="n">
        <v>35844</v>
      </c>
      <c r="B111" s="0" t="e">
        <f aca="false">NA()</f>
        <v>#N/A</v>
      </c>
      <c r="C111" s="0" t="e">
        <f aca="false">NA()</f>
        <v>#N/A</v>
      </c>
      <c r="D111" s="0" t="e">
        <f aca="false">NA()</f>
        <v>#N/A</v>
      </c>
      <c r="E111" s="0" t="n">
        <v>16.14</v>
      </c>
      <c r="F111" s="0" t="e">
        <f aca="false">NA()</f>
        <v>#N/A</v>
      </c>
      <c r="G111" s="0" t="n">
        <v>26</v>
      </c>
      <c r="H111" s="0" t="n">
        <v>19.16</v>
      </c>
      <c r="I111" s="0" t="e">
        <f aca="false">NA()</f>
        <v>#N/A</v>
      </c>
      <c r="J111" s="0" t="n">
        <v>17</v>
      </c>
      <c r="K111" s="0" t="n">
        <v>17.98</v>
      </c>
      <c r="L111" s="0" t="e">
        <f aca="false">NA()</f>
        <v>#N/A</v>
      </c>
      <c r="M111" s="96" t="n">
        <v>35871</v>
      </c>
      <c r="N111" s="0" t="n">
        <v>21.37</v>
      </c>
    </row>
    <row r="112" customFormat="false" ht="12.75" hidden="false" customHeight="false" outlineLevel="0" collapsed="false">
      <c r="A112" s="96" t="n">
        <v>35845</v>
      </c>
      <c r="B112" s="0" t="e">
        <f aca="false">NA()</f>
        <v>#N/A</v>
      </c>
      <c r="C112" s="0" t="e">
        <f aca="false">NA()</f>
        <v>#N/A</v>
      </c>
      <c r="D112" s="0" t="e">
        <f aca="false">NA()</f>
        <v>#N/A</v>
      </c>
      <c r="E112" s="0" t="n">
        <v>16.26</v>
      </c>
      <c r="F112" s="0" t="e">
        <f aca="false">NA()</f>
        <v>#N/A</v>
      </c>
      <c r="G112" s="0" t="n">
        <v>24.32</v>
      </c>
      <c r="H112" s="0" t="n">
        <v>19.59</v>
      </c>
      <c r="I112" s="0" t="e">
        <f aca="false">NA()</f>
        <v>#N/A</v>
      </c>
      <c r="J112" s="0" t="n">
        <v>17</v>
      </c>
      <c r="K112" s="0" t="n">
        <v>18.08</v>
      </c>
      <c r="L112" s="0" t="n">
        <v>17.5</v>
      </c>
      <c r="M112" s="96" t="n">
        <v>35872</v>
      </c>
      <c r="N112" s="0" t="n">
        <v>20.83</v>
      </c>
    </row>
    <row r="113" customFormat="false" ht="12.75" hidden="false" customHeight="false" outlineLevel="0" collapsed="false">
      <c r="A113" s="96" t="n">
        <v>35846</v>
      </c>
      <c r="B113" s="0" t="e">
        <f aca="false">NA()</f>
        <v>#N/A</v>
      </c>
      <c r="C113" s="0" t="e">
        <f aca="false">NA()</f>
        <v>#N/A</v>
      </c>
      <c r="D113" s="0" t="e">
        <f aca="false">NA()</f>
        <v>#N/A</v>
      </c>
      <c r="E113" s="0" t="n">
        <v>16.72</v>
      </c>
      <c r="F113" s="0" t="e">
        <f aca="false">NA()</f>
        <v>#N/A</v>
      </c>
      <c r="G113" s="0" t="n">
        <v>25.75</v>
      </c>
      <c r="H113" s="0" t="n">
        <v>19.59</v>
      </c>
      <c r="I113" s="0" t="e">
        <f aca="false">NA()</f>
        <v>#N/A</v>
      </c>
      <c r="J113" s="0" t="n">
        <v>17</v>
      </c>
      <c r="K113" s="0" t="n">
        <v>18.88</v>
      </c>
      <c r="L113" s="0" t="n">
        <v>17.5</v>
      </c>
      <c r="M113" s="96" t="n">
        <v>35873</v>
      </c>
      <c r="N113" s="0" t="n">
        <v>19.7</v>
      </c>
    </row>
    <row r="114" customFormat="false" ht="12.75" hidden="false" customHeight="false" outlineLevel="0" collapsed="false">
      <c r="A114" s="96" t="n">
        <v>35847</v>
      </c>
      <c r="B114" s="0" t="e">
        <f aca="false">NA()</f>
        <v>#N/A</v>
      </c>
      <c r="C114" s="0" t="e">
        <f aca="false">NA()</f>
        <v>#N/A</v>
      </c>
      <c r="D114" s="0" t="e">
        <f aca="false">NA()</f>
        <v>#N/A</v>
      </c>
      <c r="E114" s="0" t="e">
        <f aca="false">NA()</f>
        <v>#N/A</v>
      </c>
      <c r="F114" s="0" t="e">
        <f aca="false">NA()</f>
        <v>#N/A</v>
      </c>
      <c r="G114" s="0" t="n">
        <v>23</v>
      </c>
      <c r="H114" s="0" t="e">
        <f aca="false">NA()</f>
        <v>#N/A</v>
      </c>
      <c r="I114" s="0" t="e">
        <f aca="false">NA()</f>
        <v>#N/A</v>
      </c>
      <c r="J114" s="0" t="e">
        <f aca="false">NA()</f>
        <v>#N/A</v>
      </c>
      <c r="K114" s="0" t="n">
        <v>15</v>
      </c>
      <c r="L114" s="0" t="e">
        <f aca="false">NA()</f>
        <v>#N/A</v>
      </c>
      <c r="M114" s="96" t="n">
        <v>35874</v>
      </c>
      <c r="N114" s="0" t="n">
        <v>19.89</v>
      </c>
    </row>
    <row r="115" customFormat="false" ht="12.75" hidden="false" customHeight="false" outlineLevel="0" collapsed="false">
      <c r="A115" s="96" t="n">
        <v>35848</v>
      </c>
      <c r="B115" s="0" t="e">
        <f aca="false">NA()</f>
        <v>#N/A</v>
      </c>
      <c r="C115" s="0" t="e">
        <f aca="false">NA()</f>
        <v>#N/A</v>
      </c>
      <c r="D115" s="0" t="e">
        <f aca="false">NA()</f>
        <v>#N/A</v>
      </c>
      <c r="E115" s="0" t="e">
        <f aca="false">NA()</f>
        <v>#N/A</v>
      </c>
      <c r="F115" s="0" t="e">
        <f aca="false">NA()</f>
        <v>#N/A</v>
      </c>
      <c r="G115" s="0" t="n">
        <v>23</v>
      </c>
      <c r="H115" s="0" t="e">
        <f aca="false">NA()</f>
        <v>#N/A</v>
      </c>
      <c r="I115" s="0" t="e">
        <f aca="false">NA()</f>
        <v>#N/A</v>
      </c>
      <c r="J115" s="0" t="e">
        <f aca="false">NA()</f>
        <v>#N/A</v>
      </c>
      <c r="K115" s="0" t="e">
        <f aca="false">NA()</f>
        <v>#N/A</v>
      </c>
      <c r="L115" s="0" t="e">
        <f aca="false">NA()</f>
        <v>#N/A</v>
      </c>
      <c r="M115" s="96" t="n">
        <v>35875</v>
      </c>
      <c r="N115" s="0" t="n">
        <v>17.5</v>
      </c>
    </row>
    <row r="116" customFormat="false" ht="12.75" hidden="false" customHeight="false" outlineLevel="0" collapsed="false">
      <c r="A116" s="96" t="n">
        <v>35849</v>
      </c>
      <c r="B116" s="0" t="e">
        <f aca="false">NA()</f>
        <v>#N/A</v>
      </c>
      <c r="C116" s="0" t="e">
        <f aca="false">NA()</f>
        <v>#N/A</v>
      </c>
      <c r="D116" s="0" t="e">
        <f aca="false">NA()</f>
        <v>#N/A</v>
      </c>
      <c r="E116" s="0" t="n">
        <v>16.75</v>
      </c>
      <c r="F116" s="0" t="e">
        <f aca="false">NA()</f>
        <v>#N/A</v>
      </c>
      <c r="G116" s="0" t="n">
        <v>25.5</v>
      </c>
      <c r="H116" s="0" t="n">
        <v>21</v>
      </c>
      <c r="I116" s="0" t="e">
        <f aca="false">NA()</f>
        <v>#N/A</v>
      </c>
      <c r="J116" s="0" t="e">
        <f aca="false">NA()</f>
        <v>#N/A</v>
      </c>
      <c r="K116" s="0" t="n">
        <v>18.92</v>
      </c>
      <c r="L116" s="0" t="e">
        <f aca="false">NA()</f>
        <v>#N/A</v>
      </c>
      <c r="M116" s="96" t="n">
        <v>35876</v>
      </c>
      <c r="N116" s="0" t="n">
        <v>17.5</v>
      </c>
    </row>
    <row r="117" customFormat="false" ht="12.75" hidden="false" customHeight="false" outlineLevel="0" collapsed="false">
      <c r="A117" s="96" t="n">
        <v>35850</v>
      </c>
      <c r="B117" s="0" t="e">
        <f aca="false">NA()</f>
        <v>#N/A</v>
      </c>
      <c r="C117" s="0" t="e">
        <f aca="false">NA()</f>
        <v>#N/A</v>
      </c>
      <c r="D117" s="0" t="e">
        <f aca="false">NA()</f>
        <v>#N/A</v>
      </c>
      <c r="E117" s="0" t="n">
        <v>16.5</v>
      </c>
      <c r="F117" s="0" t="e">
        <f aca="false">NA()</f>
        <v>#N/A</v>
      </c>
      <c r="G117" s="0" t="n">
        <v>25.03</v>
      </c>
      <c r="H117" s="0" t="n">
        <v>19.5</v>
      </c>
      <c r="I117" s="0" t="e">
        <f aca="false">NA()</f>
        <v>#N/A</v>
      </c>
      <c r="J117" s="0" t="n">
        <v>18.75</v>
      </c>
      <c r="K117" s="0" t="n">
        <v>18.57</v>
      </c>
      <c r="L117" s="0" t="e">
        <f aca="false">NA()</f>
        <v>#N/A</v>
      </c>
      <c r="M117" s="96" t="n">
        <v>35877</v>
      </c>
      <c r="N117" s="0" t="n">
        <v>24.03</v>
      </c>
    </row>
    <row r="118" customFormat="false" ht="12.75" hidden="false" customHeight="false" outlineLevel="0" collapsed="false">
      <c r="A118" s="96" t="n">
        <v>35851</v>
      </c>
      <c r="B118" s="0" t="e">
        <f aca="false">NA()</f>
        <v>#N/A</v>
      </c>
      <c r="C118" s="0" t="e">
        <f aca="false">NA()</f>
        <v>#N/A</v>
      </c>
      <c r="D118" s="0" t="e">
        <f aca="false">NA()</f>
        <v>#N/A</v>
      </c>
      <c r="E118" s="0" t="n">
        <v>15.55</v>
      </c>
      <c r="F118" s="0" t="e">
        <f aca="false">NA()</f>
        <v>#N/A</v>
      </c>
      <c r="G118" s="0" t="n">
        <v>23.75</v>
      </c>
      <c r="H118" s="0" t="n">
        <v>19</v>
      </c>
      <c r="I118" s="0" t="e">
        <f aca="false">NA()</f>
        <v>#N/A</v>
      </c>
      <c r="J118" s="0" t="n">
        <v>18.75</v>
      </c>
      <c r="K118" s="0" t="n">
        <v>18.09</v>
      </c>
      <c r="L118" s="0" t="e">
        <f aca="false">NA()</f>
        <v>#N/A</v>
      </c>
      <c r="M118" s="96" t="n">
        <v>35878</v>
      </c>
      <c r="N118" s="0" t="n">
        <v>23.02</v>
      </c>
    </row>
    <row r="119" customFormat="false" ht="12.75" hidden="false" customHeight="false" outlineLevel="0" collapsed="false">
      <c r="A119" s="96" t="n">
        <v>35852</v>
      </c>
      <c r="B119" s="0" t="e">
        <f aca="false">NA()</f>
        <v>#N/A</v>
      </c>
      <c r="C119" s="0" t="e">
        <f aca="false">NA()</f>
        <v>#N/A</v>
      </c>
      <c r="D119" s="0" t="e">
        <f aca="false">NA()</f>
        <v>#N/A</v>
      </c>
      <c r="E119" s="0" t="n">
        <v>14.69</v>
      </c>
      <c r="F119" s="0" t="e">
        <f aca="false">NA()</f>
        <v>#N/A</v>
      </c>
      <c r="G119" s="0" t="n">
        <v>23.67</v>
      </c>
      <c r="H119" s="0" t="n">
        <v>18.94</v>
      </c>
      <c r="I119" s="0" t="e">
        <f aca="false">NA()</f>
        <v>#N/A</v>
      </c>
      <c r="J119" s="0" t="n">
        <v>17.4</v>
      </c>
      <c r="K119" s="0" t="n">
        <v>17.78</v>
      </c>
      <c r="L119" s="0" t="e">
        <f aca="false">NA()</f>
        <v>#N/A</v>
      </c>
      <c r="M119" s="96" t="n">
        <v>35879</v>
      </c>
      <c r="N119" s="0" t="n">
        <v>20.1</v>
      </c>
    </row>
    <row r="120" customFormat="false" ht="12.75" hidden="false" customHeight="false" outlineLevel="0" collapsed="false">
      <c r="A120" s="96" t="n">
        <v>35853</v>
      </c>
      <c r="B120" s="0" t="e">
        <f aca="false">NA()</f>
        <v>#N/A</v>
      </c>
      <c r="C120" s="0" t="e">
        <f aca="false">NA()</f>
        <v>#N/A</v>
      </c>
      <c r="D120" s="0" t="e">
        <f aca="false">NA()</f>
        <v>#N/A</v>
      </c>
      <c r="E120" s="0" t="n">
        <v>14.53</v>
      </c>
      <c r="F120" s="0" t="e">
        <f aca="false">NA()</f>
        <v>#N/A</v>
      </c>
      <c r="G120" s="0" t="n">
        <v>21.63</v>
      </c>
      <c r="H120" s="0" t="n">
        <v>19</v>
      </c>
      <c r="I120" s="0" t="e">
        <f aca="false">NA()</f>
        <v>#N/A</v>
      </c>
      <c r="J120" s="0" t="n">
        <v>18.25</v>
      </c>
      <c r="K120" s="0" t="n">
        <v>17.73</v>
      </c>
      <c r="L120" s="0" t="e">
        <f aca="false">NA()</f>
        <v>#N/A</v>
      </c>
      <c r="M120" s="96" t="n">
        <v>35880</v>
      </c>
      <c r="N120" s="0" t="n">
        <v>20.69</v>
      </c>
    </row>
    <row r="121" customFormat="false" ht="12.75" hidden="false" customHeight="false" outlineLevel="0" collapsed="false">
      <c r="A121" s="96" t="n">
        <v>35854</v>
      </c>
      <c r="B121" s="0" t="e">
        <f aca="false">NA()</f>
        <v>#N/A</v>
      </c>
      <c r="C121" s="0" t="e">
        <f aca="false">NA()</f>
        <v>#N/A</v>
      </c>
      <c r="D121" s="0" t="e">
        <f aca="false">NA()</f>
        <v>#N/A</v>
      </c>
      <c r="E121" s="0" t="e">
        <f aca="false">NA()</f>
        <v>#N/A</v>
      </c>
      <c r="F121" s="0" t="e">
        <f aca="false">NA()</f>
        <v>#N/A</v>
      </c>
      <c r="G121" s="0" t="n">
        <v>22.5</v>
      </c>
      <c r="H121" s="0" t="n">
        <v>17.5</v>
      </c>
      <c r="I121" s="0" t="e">
        <f aca="false">NA()</f>
        <v>#N/A</v>
      </c>
      <c r="J121" s="0" t="n">
        <v>17</v>
      </c>
      <c r="K121" s="0" t="n">
        <v>15.33</v>
      </c>
      <c r="L121" s="0" t="e">
        <f aca="false">NA()</f>
        <v>#N/A</v>
      </c>
      <c r="M121" s="96" t="n">
        <v>35881</v>
      </c>
      <c r="N121" s="0" t="n">
        <v>19.25</v>
      </c>
    </row>
    <row r="122" customFormat="false" ht="12.75" hidden="false" customHeight="false" outlineLevel="0" collapsed="false">
      <c r="A122" s="96" t="n">
        <v>35855</v>
      </c>
      <c r="B122" s="0" t="e">
        <f aca="false">NA()</f>
        <v>#N/A</v>
      </c>
      <c r="C122" s="0" t="e">
        <f aca="false">NA()</f>
        <v>#N/A</v>
      </c>
      <c r="D122" s="0" t="e">
        <f aca="false">NA()</f>
        <v>#N/A</v>
      </c>
      <c r="E122" s="0" t="e">
        <f aca="false">NA()</f>
        <v>#N/A</v>
      </c>
      <c r="F122" s="0" t="e">
        <f aca="false">NA()</f>
        <v>#N/A</v>
      </c>
      <c r="G122" s="0" t="n">
        <v>22.5</v>
      </c>
      <c r="H122" s="0" t="n">
        <v>17.5</v>
      </c>
      <c r="I122" s="0" t="e">
        <f aca="false">NA()</f>
        <v>#N/A</v>
      </c>
      <c r="J122" s="0" t="n">
        <v>17</v>
      </c>
      <c r="K122" s="0" t="n">
        <v>14.5</v>
      </c>
      <c r="L122" s="0" t="e">
        <f aca="false">NA()</f>
        <v>#N/A</v>
      </c>
      <c r="M122" s="96" t="n">
        <v>35884</v>
      </c>
      <c r="N122" s="0" t="n">
        <v>19.57</v>
      </c>
    </row>
    <row r="123" customFormat="false" ht="12.75" hidden="false" customHeight="false" outlineLevel="0" collapsed="false">
      <c r="A123" s="96" t="n">
        <v>35856</v>
      </c>
      <c r="B123" s="0" t="e">
        <f aca="false">NA()</f>
        <v>#N/A</v>
      </c>
      <c r="C123" s="0" t="e">
        <f aca="false">NA()</f>
        <v>#N/A</v>
      </c>
      <c r="D123" s="0" t="e">
        <f aca="false">NA()</f>
        <v>#N/A</v>
      </c>
      <c r="E123" s="0" t="n">
        <v>19.24</v>
      </c>
      <c r="F123" s="0" t="e">
        <f aca="false">NA()</f>
        <v>#N/A</v>
      </c>
      <c r="G123" s="0" t="n">
        <v>25.69</v>
      </c>
      <c r="H123" s="0" t="n">
        <v>19.39</v>
      </c>
      <c r="I123" s="0" t="e">
        <f aca="false">NA()</f>
        <v>#N/A</v>
      </c>
      <c r="J123" s="0" t="n">
        <v>20</v>
      </c>
      <c r="K123" s="0" t="n">
        <v>21.65</v>
      </c>
      <c r="L123" s="0" t="e">
        <f aca="false">NA()</f>
        <v>#N/A</v>
      </c>
      <c r="M123" s="96" t="n">
        <v>35885</v>
      </c>
      <c r="N123" s="0" t="n">
        <v>20.1</v>
      </c>
    </row>
    <row r="124" customFormat="false" ht="12.75" hidden="false" customHeight="false" outlineLevel="0" collapsed="false">
      <c r="A124" s="96" t="n">
        <v>35857</v>
      </c>
      <c r="B124" s="0" t="e">
        <f aca="false">NA()</f>
        <v>#N/A</v>
      </c>
      <c r="C124" s="0" t="e">
        <f aca="false">NA()</f>
        <v>#N/A</v>
      </c>
      <c r="D124" s="0" t="e">
        <f aca="false">NA()</f>
        <v>#N/A</v>
      </c>
      <c r="E124" s="0" t="n">
        <v>18.69</v>
      </c>
      <c r="F124" s="0" t="e">
        <f aca="false">NA()</f>
        <v>#N/A</v>
      </c>
      <c r="G124" s="0" t="n">
        <v>23.17</v>
      </c>
      <c r="H124" s="0" t="n">
        <v>19.39</v>
      </c>
      <c r="I124" s="0" t="e">
        <f aca="false">NA()</f>
        <v>#N/A</v>
      </c>
      <c r="J124" s="0" t="n">
        <v>21</v>
      </c>
      <c r="K124" s="0" t="n">
        <v>22.42</v>
      </c>
      <c r="L124" s="0" t="e">
        <f aca="false">NA()</f>
        <v>#N/A</v>
      </c>
      <c r="M124" s="96" t="n">
        <v>35886</v>
      </c>
      <c r="N124" s="0" t="n">
        <v>20.38</v>
      </c>
    </row>
    <row r="125" customFormat="false" ht="12.75" hidden="false" customHeight="false" outlineLevel="0" collapsed="false">
      <c r="A125" s="96" t="n">
        <v>35858</v>
      </c>
      <c r="B125" s="0" t="e">
        <f aca="false">NA()</f>
        <v>#N/A</v>
      </c>
      <c r="C125" s="0" t="e">
        <f aca="false">NA()</f>
        <v>#N/A</v>
      </c>
      <c r="D125" s="0" t="e">
        <f aca="false">NA()</f>
        <v>#N/A</v>
      </c>
      <c r="E125" s="0" t="n">
        <v>18.21</v>
      </c>
      <c r="F125" s="0" t="e">
        <f aca="false">NA()</f>
        <v>#N/A</v>
      </c>
      <c r="G125" s="0" t="n">
        <v>24.78</v>
      </c>
      <c r="H125" s="0" t="n">
        <v>20.08</v>
      </c>
      <c r="I125" s="0" t="e">
        <f aca="false">NA()</f>
        <v>#N/A</v>
      </c>
      <c r="J125" s="0" t="n">
        <v>21</v>
      </c>
      <c r="K125" s="0" t="n">
        <v>22.92</v>
      </c>
      <c r="L125" s="0" t="e">
        <f aca="false">NA()</f>
        <v>#N/A</v>
      </c>
      <c r="M125" s="96" t="n">
        <v>35887</v>
      </c>
      <c r="N125" s="0" t="n">
        <v>14.67</v>
      </c>
    </row>
    <row r="126" customFormat="false" ht="12.75" hidden="false" customHeight="false" outlineLevel="0" collapsed="false">
      <c r="A126" s="96" t="n">
        <v>35859</v>
      </c>
      <c r="B126" s="0" t="e">
        <f aca="false">NA()</f>
        <v>#N/A</v>
      </c>
      <c r="C126" s="0" t="e">
        <f aca="false">NA()</f>
        <v>#N/A</v>
      </c>
      <c r="D126" s="0" t="e">
        <f aca="false">NA()</f>
        <v>#N/A</v>
      </c>
      <c r="E126" s="0" t="n">
        <v>18.48</v>
      </c>
      <c r="F126" s="0" t="e">
        <f aca="false">NA()</f>
        <v>#N/A</v>
      </c>
      <c r="G126" s="0" t="n">
        <v>24.38</v>
      </c>
      <c r="H126" s="0" t="n">
        <v>19.98</v>
      </c>
      <c r="I126" s="0" t="e">
        <f aca="false">NA()</f>
        <v>#N/A</v>
      </c>
      <c r="J126" s="0" t="n">
        <v>21</v>
      </c>
      <c r="K126" s="0" t="n">
        <v>23.68</v>
      </c>
      <c r="L126" s="0" t="n">
        <v>16.9</v>
      </c>
      <c r="M126" s="96" t="n">
        <v>35888</v>
      </c>
      <c r="N126" s="0" t="n">
        <v>15.5</v>
      </c>
    </row>
    <row r="127" customFormat="false" ht="12.75" hidden="false" customHeight="false" outlineLevel="0" collapsed="false">
      <c r="A127" s="96" t="n">
        <v>35860</v>
      </c>
      <c r="B127" s="0" t="e">
        <f aca="false">NA()</f>
        <v>#N/A</v>
      </c>
      <c r="C127" s="0" t="e">
        <f aca="false">NA()</f>
        <v>#N/A</v>
      </c>
      <c r="D127" s="0" t="e">
        <f aca="false">NA()</f>
        <v>#N/A</v>
      </c>
      <c r="E127" s="0" t="n">
        <v>17.86</v>
      </c>
      <c r="F127" s="0" t="e">
        <f aca="false">NA()</f>
        <v>#N/A</v>
      </c>
      <c r="G127" s="0" t="n">
        <v>24.21</v>
      </c>
      <c r="H127" s="0" t="n">
        <v>18.91</v>
      </c>
      <c r="I127" s="0" t="e">
        <f aca="false">NA()</f>
        <v>#N/A</v>
      </c>
      <c r="J127" s="0" t="n">
        <v>20.23</v>
      </c>
      <c r="K127" s="0" t="n">
        <v>22.61</v>
      </c>
      <c r="L127" s="0" t="n">
        <v>16.9</v>
      </c>
      <c r="M127" s="96" t="n">
        <v>35891</v>
      </c>
      <c r="N127" s="0" t="n">
        <v>20.88</v>
      </c>
    </row>
    <row r="128" customFormat="false" ht="12.75" hidden="false" customHeight="false" outlineLevel="0" collapsed="false">
      <c r="A128" s="96" t="n">
        <v>35861</v>
      </c>
      <c r="B128" s="0" t="e">
        <f aca="false">NA()</f>
        <v>#N/A</v>
      </c>
      <c r="C128" s="0" t="e">
        <f aca="false">NA()</f>
        <v>#N/A</v>
      </c>
      <c r="D128" s="0" t="e">
        <f aca="false">NA()</f>
        <v>#N/A</v>
      </c>
      <c r="E128" s="0" t="e">
        <f aca="false">NA()</f>
        <v>#N/A</v>
      </c>
      <c r="F128" s="0" t="e">
        <f aca="false">NA()</f>
        <v>#N/A</v>
      </c>
      <c r="G128" s="0" t="n">
        <v>22.89</v>
      </c>
      <c r="H128" s="0" t="e">
        <f aca="false">NA()</f>
        <v>#N/A</v>
      </c>
      <c r="I128" s="0" t="e">
        <f aca="false">NA()</f>
        <v>#N/A</v>
      </c>
      <c r="J128" s="0" t="e">
        <f aca="false">NA()</f>
        <v>#N/A</v>
      </c>
      <c r="K128" s="0" t="n">
        <v>15</v>
      </c>
      <c r="L128" s="0" t="e">
        <f aca="false">NA()</f>
        <v>#N/A</v>
      </c>
      <c r="M128" s="96" t="n">
        <v>35892</v>
      </c>
      <c r="N128" s="0" t="n">
        <v>21.92</v>
      </c>
    </row>
    <row r="129" customFormat="false" ht="12.75" hidden="false" customHeight="false" outlineLevel="0" collapsed="false">
      <c r="A129" s="96" t="n">
        <v>35862</v>
      </c>
      <c r="B129" s="0" t="e">
        <f aca="false">NA()</f>
        <v>#N/A</v>
      </c>
      <c r="C129" s="0" t="e">
        <f aca="false">NA()</f>
        <v>#N/A</v>
      </c>
      <c r="D129" s="0" t="e">
        <f aca="false">NA()</f>
        <v>#N/A</v>
      </c>
      <c r="E129" s="0" t="e">
        <f aca="false">NA()</f>
        <v>#N/A</v>
      </c>
      <c r="F129" s="0" t="e">
        <f aca="false">NA()</f>
        <v>#N/A</v>
      </c>
      <c r="G129" s="0" t="n">
        <v>22.89</v>
      </c>
      <c r="H129" s="0" t="e">
        <f aca="false">NA()</f>
        <v>#N/A</v>
      </c>
      <c r="I129" s="0" t="e">
        <f aca="false">NA()</f>
        <v>#N/A</v>
      </c>
      <c r="J129" s="0" t="e">
        <f aca="false">NA()</f>
        <v>#N/A</v>
      </c>
      <c r="K129" s="0" t="n">
        <v>15</v>
      </c>
      <c r="L129" s="0" t="e">
        <f aca="false">NA()</f>
        <v>#N/A</v>
      </c>
      <c r="M129" s="96" t="n">
        <v>35893</v>
      </c>
      <c r="N129" s="0" t="n">
        <v>20</v>
      </c>
    </row>
    <row r="130" customFormat="false" ht="12.75" hidden="false" customHeight="false" outlineLevel="0" collapsed="false">
      <c r="A130" s="96" t="n">
        <v>35863</v>
      </c>
      <c r="B130" s="0" t="e">
        <f aca="false">NA()</f>
        <v>#N/A</v>
      </c>
      <c r="C130" s="0" t="e">
        <f aca="false">NA()</f>
        <v>#N/A</v>
      </c>
      <c r="D130" s="0" t="e">
        <f aca="false">NA()</f>
        <v>#N/A</v>
      </c>
      <c r="E130" s="0" t="n">
        <v>18.99</v>
      </c>
      <c r="F130" s="0" t="e">
        <f aca="false">NA()</f>
        <v>#N/A</v>
      </c>
      <c r="G130" s="0" t="n">
        <v>24</v>
      </c>
      <c r="H130" s="0" t="n">
        <v>18.85</v>
      </c>
      <c r="I130" s="0" t="e">
        <f aca="false">NA()</f>
        <v>#N/A</v>
      </c>
      <c r="J130" s="0" t="n">
        <v>18.75</v>
      </c>
      <c r="K130" s="0" t="n">
        <v>24.52</v>
      </c>
      <c r="L130" s="0" t="n">
        <v>21.5</v>
      </c>
      <c r="M130" s="96" t="n">
        <v>35894</v>
      </c>
      <c r="N130" s="0" t="n">
        <v>19.3</v>
      </c>
    </row>
    <row r="131" customFormat="false" ht="12.75" hidden="false" customHeight="false" outlineLevel="0" collapsed="false">
      <c r="A131" s="96" t="n">
        <v>35864</v>
      </c>
      <c r="B131" s="0" t="e">
        <f aca="false">NA()</f>
        <v>#N/A</v>
      </c>
      <c r="C131" s="0" t="e">
        <f aca="false">NA()</f>
        <v>#N/A</v>
      </c>
      <c r="D131" s="0" t="e">
        <f aca="false">NA()</f>
        <v>#N/A</v>
      </c>
      <c r="E131" s="0" t="n">
        <v>28.99</v>
      </c>
      <c r="F131" s="0" t="e">
        <f aca="false">NA()</f>
        <v>#N/A</v>
      </c>
      <c r="G131" s="0" t="n">
        <v>25.44</v>
      </c>
      <c r="H131" s="0" t="n">
        <v>21.25</v>
      </c>
      <c r="I131" s="0" t="e">
        <f aca="false">NA()</f>
        <v>#N/A</v>
      </c>
      <c r="J131" s="0" t="n">
        <v>29.5</v>
      </c>
      <c r="K131" s="0" t="n">
        <v>34.22</v>
      </c>
      <c r="L131" s="0" t="n">
        <v>21.5</v>
      </c>
      <c r="M131" s="96" t="n">
        <v>35898</v>
      </c>
      <c r="N131" s="0" t="n">
        <v>25.7</v>
      </c>
    </row>
    <row r="132" customFormat="false" ht="12.75" hidden="false" customHeight="false" outlineLevel="0" collapsed="false">
      <c r="A132" s="96" t="n">
        <v>35865</v>
      </c>
      <c r="B132" s="0" t="e">
        <f aca="false">NA()</f>
        <v>#N/A</v>
      </c>
      <c r="C132" s="0" t="e">
        <f aca="false">NA()</f>
        <v>#N/A</v>
      </c>
      <c r="D132" s="0" t="e">
        <f aca="false">NA()</f>
        <v>#N/A</v>
      </c>
      <c r="E132" s="0" t="n">
        <v>43.53</v>
      </c>
      <c r="F132" s="0" t="e">
        <f aca="false">NA()</f>
        <v>#N/A</v>
      </c>
      <c r="G132" s="0" t="n">
        <v>26.48</v>
      </c>
      <c r="H132" s="0" t="n">
        <v>21.88</v>
      </c>
      <c r="I132" s="0" t="e">
        <f aca="false">NA()</f>
        <v>#N/A</v>
      </c>
      <c r="J132" s="0" t="n">
        <v>28.99</v>
      </c>
      <c r="K132" s="0" t="n">
        <v>57</v>
      </c>
      <c r="L132" s="0" t="n">
        <v>21.5</v>
      </c>
      <c r="M132" s="96" t="n">
        <v>35899</v>
      </c>
      <c r="N132" s="0" t="n">
        <v>20.5</v>
      </c>
    </row>
    <row r="133" customFormat="false" ht="12.75" hidden="false" customHeight="false" outlineLevel="0" collapsed="false">
      <c r="A133" s="96" t="n">
        <v>35866</v>
      </c>
      <c r="B133" s="0" t="e">
        <f aca="false">NA()</f>
        <v>#N/A</v>
      </c>
      <c r="C133" s="0" t="e">
        <f aca="false">NA()</f>
        <v>#N/A</v>
      </c>
      <c r="D133" s="0" t="e">
        <f aca="false">NA()</f>
        <v>#N/A</v>
      </c>
      <c r="E133" s="0" t="n">
        <v>46.42</v>
      </c>
      <c r="F133" s="0" t="e">
        <f aca="false">NA()</f>
        <v>#N/A</v>
      </c>
      <c r="G133" s="0" t="n">
        <v>30.5</v>
      </c>
      <c r="H133" s="0" t="n">
        <v>21.33</v>
      </c>
      <c r="I133" s="0" t="e">
        <f aca="false">NA()</f>
        <v>#N/A</v>
      </c>
      <c r="J133" s="0" t="n">
        <v>50.5</v>
      </c>
      <c r="K133" s="0" t="n">
        <v>50.11</v>
      </c>
      <c r="L133" s="0" t="n">
        <v>40</v>
      </c>
      <c r="M133" s="96" t="n">
        <v>35900</v>
      </c>
      <c r="N133" s="0" t="n">
        <v>21.11</v>
      </c>
    </row>
    <row r="134" customFormat="false" ht="12.75" hidden="false" customHeight="false" outlineLevel="0" collapsed="false">
      <c r="A134" s="96" t="n">
        <v>35867</v>
      </c>
      <c r="B134" s="0" t="e">
        <f aca="false">NA()</f>
        <v>#N/A</v>
      </c>
      <c r="C134" s="0" t="e">
        <f aca="false">NA()</f>
        <v>#N/A</v>
      </c>
      <c r="D134" s="0" t="e">
        <f aca="false">NA()</f>
        <v>#N/A</v>
      </c>
      <c r="E134" s="0" t="n">
        <v>34.3</v>
      </c>
      <c r="F134" s="0" t="e">
        <f aca="false">NA()</f>
        <v>#N/A</v>
      </c>
      <c r="G134" s="0" t="n">
        <v>27.23</v>
      </c>
      <c r="H134" s="0" t="n">
        <v>21</v>
      </c>
      <c r="I134" s="0" t="e">
        <f aca="false">NA()</f>
        <v>#N/A</v>
      </c>
      <c r="J134" s="0" t="n">
        <v>28</v>
      </c>
      <c r="K134" s="0" t="n">
        <v>37.76</v>
      </c>
      <c r="L134" s="0" t="n">
        <v>40</v>
      </c>
      <c r="M134" s="96" t="n">
        <v>35901</v>
      </c>
      <c r="N134" s="0" t="n">
        <v>21.87</v>
      </c>
    </row>
    <row r="135" customFormat="false" ht="12.75" hidden="false" customHeight="false" outlineLevel="0" collapsed="false">
      <c r="A135" s="96" t="n">
        <v>35868</v>
      </c>
      <c r="B135" s="0" t="e">
        <f aca="false">NA()</f>
        <v>#N/A</v>
      </c>
      <c r="C135" s="0" t="e">
        <f aca="false">NA()</f>
        <v>#N/A</v>
      </c>
      <c r="D135" s="0" t="e">
        <f aca="false">NA()</f>
        <v>#N/A</v>
      </c>
      <c r="E135" s="0" t="n">
        <v>22.25</v>
      </c>
      <c r="F135" s="0" t="e">
        <f aca="false">NA()</f>
        <v>#N/A</v>
      </c>
      <c r="G135" s="0" t="n">
        <v>24</v>
      </c>
      <c r="H135" s="0" t="e">
        <f aca="false">NA()</f>
        <v>#N/A</v>
      </c>
      <c r="I135" s="0" t="e">
        <f aca="false">NA()</f>
        <v>#N/A</v>
      </c>
      <c r="J135" s="0" t="e">
        <f aca="false">NA()</f>
        <v>#N/A</v>
      </c>
      <c r="K135" s="0" t="n">
        <v>20</v>
      </c>
      <c r="L135" s="0" t="e">
        <f aca="false">NA()</f>
        <v>#N/A</v>
      </c>
      <c r="M135" s="96" t="n">
        <v>35902</v>
      </c>
      <c r="N135" s="0" t="n">
        <v>22.43</v>
      </c>
    </row>
    <row r="136" customFormat="false" ht="12.75" hidden="false" customHeight="false" outlineLevel="0" collapsed="false">
      <c r="A136" s="96" t="n">
        <v>35869</v>
      </c>
      <c r="B136" s="0" t="e">
        <f aca="false">NA()</f>
        <v>#N/A</v>
      </c>
      <c r="C136" s="0" t="e">
        <f aca="false">NA()</f>
        <v>#N/A</v>
      </c>
      <c r="D136" s="0" t="e">
        <f aca="false">NA()</f>
        <v>#N/A</v>
      </c>
      <c r="E136" s="0" t="e">
        <f aca="false">NA()</f>
        <v>#N/A</v>
      </c>
      <c r="F136" s="0" t="e">
        <f aca="false">NA()</f>
        <v>#N/A</v>
      </c>
      <c r="G136" s="0" t="n">
        <v>23.47</v>
      </c>
      <c r="H136" s="0" t="e">
        <f aca="false">NA()</f>
        <v>#N/A</v>
      </c>
      <c r="I136" s="0" t="e">
        <f aca="false">NA()</f>
        <v>#N/A</v>
      </c>
      <c r="J136" s="0" t="e">
        <f aca="false">NA()</f>
        <v>#N/A</v>
      </c>
      <c r="K136" s="0" t="n">
        <v>20</v>
      </c>
      <c r="L136" s="0" t="e">
        <f aca="false">NA()</f>
        <v>#N/A</v>
      </c>
      <c r="M136" s="96" t="n">
        <v>35905</v>
      </c>
      <c r="N136" s="0" t="n">
        <v>22.94</v>
      </c>
    </row>
    <row r="137" customFormat="false" ht="12.75" hidden="false" customHeight="false" outlineLevel="0" collapsed="false">
      <c r="A137" s="96" t="n">
        <v>35870</v>
      </c>
      <c r="B137" s="0" t="e">
        <f aca="false">NA()</f>
        <v>#N/A</v>
      </c>
      <c r="C137" s="0" t="e">
        <f aca="false">NA()</f>
        <v>#N/A</v>
      </c>
      <c r="D137" s="0" t="e">
        <f aca="false">NA()</f>
        <v>#N/A</v>
      </c>
      <c r="E137" s="0" t="n">
        <v>20</v>
      </c>
      <c r="F137" s="0" t="e">
        <f aca="false">NA()</f>
        <v>#N/A</v>
      </c>
      <c r="G137" s="0" t="n">
        <v>28.3</v>
      </c>
      <c r="H137" s="0" t="n">
        <v>20.31</v>
      </c>
      <c r="I137" s="0" t="e">
        <f aca="false">NA()</f>
        <v>#N/A</v>
      </c>
      <c r="J137" s="0" t="e">
        <f aca="false">NA()</f>
        <v>#N/A</v>
      </c>
      <c r="K137" s="0" t="n">
        <v>27.95</v>
      </c>
      <c r="L137" s="0" t="e">
        <f aca="false">NA()</f>
        <v>#N/A</v>
      </c>
      <c r="M137" s="96" t="n">
        <v>35906</v>
      </c>
      <c r="N137" s="0" t="n">
        <v>23.11</v>
      </c>
    </row>
    <row r="138" customFormat="false" ht="12.75" hidden="false" customHeight="false" outlineLevel="0" collapsed="false">
      <c r="A138" s="96" t="n">
        <v>35871</v>
      </c>
      <c r="B138" s="0" t="e">
        <f aca="false">NA()</f>
        <v>#N/A</v>
      </c>
      <c r="C138" s="0" t="e">
        <f aca="false">NA()</f>
        <v>#N/A</v>
      </c>
      <c r="D138" s="0" t="e">
        <f aca="false">NA()</f>
        <v>#N/A</v>
      </c>
      <c r="E138" s="0" t="n">
        <v>17.83</v>
      </c>
      <c r="F138" s="0" t="e">
        <f aca="false">NA()</f>
        <v>#N/A</v>
      </c>
      <c r="G138" s="0" t="n">
        <v>24.83</v>
      </c>
      <c r="H138" s="0" t="n">
        <v>19.38</v>
      </c>
      <c r="I138" s="0" t="e">
        <f aca="false">NA()</f>
        <v>#N/A</v>
      </c>
      <c r="J138" s="0" t="e">
        <f aca="false">NA()</f>
        <v>#N/A</v>
      </c>
      <c r="K138" s="0" t="n">
        <v>22.28</v>
      </c>
      <c r="L138" s="0" t="e">
        <f aca="false">NA()</f>
        <v>#N/A</v>
      </c>
      <c r="M138" s="96" t="n">
        <v>35907</v>
      </c>
      <c r="N138" s="0" t="n">
        <v>23.25</v>
      </c>
    </row>
    <row r="139" customFormat="false" ht="12.75" hidden="false" customHeight="false" outlineLevel="0" collapsed="false">
      <c r="A139" s="96" t="n">
        <v>35872</v>
      </c>
      <c r="B139" s="0" t="e">
        <f aca="false">NA()</f>
        <v>#N/A</v>
      </c>
      <c r="C139" s="0" t="e">
        <f aca="false">NA()</f>
        <v>#N/A</v>
      </c>
      <c r="D139" s="0" t="e">
        <f aca="false">NA()</f>
        <v>#N/A</v>
      </c>
      <c r="E139" s="0" t="n">
        <v>16.54</v>
      </c>
      <c r="F139" s="0" t="e">
        <f aca="false">NA()</f>
        <v>#N/A</v>
      </c>
      <c r="G139" s="0" t="n">
        <v>24.67</v>
      </c>
      <c r="H139" s="0" t="n">
        <v>18.41</v>
      </c>
      <c r="I139" s="0" t="e">
        <f aca="false">NA()</f>
        <v>#N/A</v>
      </c>
      <c r="J139" s="0" t="n">
        <v>15.5</v>
      </c>
      <c r="K139" s="0" t="n">
        <v>22.38</v>
      </c>
      <c r="L139" s="0" t="e">
        <f aca="false">NA()</f>
        <v>#N/A</v>
      </c>
      <c r="M139" s="96" t="n">
        <v>35908</v>
      </c>
      <c r="N139" s="0" t="n">
        <v>20.33</v>
      </c>
    </row>
    <row r="140" customFormat="false" ht="12.75" hidden="false" customHeight="false" outlineLevel="0" collapsed="false">
      <c r="A140" s="96" t="n">
        <v>35873</v>
      </c>
      <c r="B140" s="0" t="e">
        <f aca="false">NA()</f>
        <v>#N/A</v>
      </c>
      <c r="C140" s="0" t="e">
        <f aca="false">NA()</f>
        <v>#N/A</v>
      </c>
      <c r="D140" s="0" t="e">
        <f aca="false">NA()</f>
        <v>#N/A</v>
      </c>
      <c r="E140" s="0" t="n">
        <v>16.13</v>
      </c>
      <c r="F140" s="0" t="e">
        <f aca="false">NA()</f>
        <v>#N/A</v>
      </c>
      <c r="G140" s="0" t="n">
        <v>23.71</v>
      </c>
      <c r="H140" s="0" t="n">
        <v>18.41</v>
      </c>
      <c r="I140" s="0" t="e">
        <f aca="false">NA()</f>
        <v>#N/A</v>
      </c>
      <c r="J140" s="0" t="n">
        <v>15.5</v>
      </c>
      <c r="K140" s="0" t="n">
        <v>22.17</v>
      </c>
      <c r="L140" s="0" t="e">
        <f aca="false">NA()</f>
        <v>#N/A</v>
      </c>
      <c r="M140" s="96" t="n">
        <v>35909</v>
      </c>
      <c r="N140" s="0" t="n">
        <v>19.42</v>
      </c>
    </row>
    <row r="141" customFormat="false" ht="12.75" hidden="false" customHeight="false" outlineLevel="0" collapsed="false">
      <c r="A141" s="96" t="n">
        <v>35874</v>
      </c>
      <c r="B141" s="0" t="e">
        <f aca="false">NA()</f>
        <v>#N/A</v>
      </c>
      <c r="C141" s="0" t="e">
        <f aca="false">NA()</f>
        <v>#N/A</v>
      </c>
      <c r="D141" s="0" t="e">
        <f aca="false">NA()</f>
        <v>#N/A</v>
      </c>
      <c r="E141" s="0" t="n">
        <v>16.02</v>
      </c>
      <c r="F141" s="0" t="e">
        <f aca="false">NA()</f>
        <v>#N/A</v>
      </c>
      <c r="G141" s="0" t="n">
        <v>24.1</v>
      </c>
      <c r="H141" s="0" t="n">
        <v>18.33</v>
      </c>
      <c r="I141" s="0" t="e">
        <f aca="false">NA()</f>
        <v>#N/A</v>
      </c>
      <c r="J141" s="0" t="n">
        <v>15.5</v>
      </c>
      <c r="K141" s="0" t="n">
        <v>22.5</v>
      </c>
      <c r="L141" s="0" t="n">
        <v>20.5</v>
      </c>
      <c r="M141" s="96" t="n">
        <v>35912</v>
      </c>
      <c r="N141" s="0" t="n">
        <v>20.05</v>
      </c>
    </row>
    <row r="142" customFormat="false" ht="12.75" hidden="false" customHeight="false" outlineLevel="0" collapsed="false">
      <c r="A142" s="96" t="n">
        <v>35875</v>
      </c>
      <c r="B142" s="0" t="e">
        <f aca="false">NA()</f>
        <v>#N/A</v>
      </c>
      <c r="C142" s="0" t="e">
        <f aca="false">NA()</f>
        <v>#N/A</v>
      </c>
      <c r="D142" s="0" t="e">
        <f aca="false">NA()</f>
        <v>#N/A</v>
      </c>
      <c r="E142" s="0" t="e">
        <f aca="false">NA()</f>
        <v>#N/A</v>
      </c>
      <c r="F142" s="0" t="e">
        <f aca="false">NA()</f>
        <v>#N/A</v>
      </c>
      <c r="G142" s="0" t="n">
        <v>24</v>
      </c>
      <c r="H142" s="0" t="n">
        <v>18.33</v>
      </c>
      <c r="I142" s="0" t="e">
        <f aca="false">NA()</f>
        <v>#N/A</v>
      </c>
      <c r="J142" s="0" t="e">
        <f aca="false">NA()</f>
        <v>#N/A</v>
      </c>
      <c r="K142" s="0" t="n">
        <v>22</v>
      </c>
      <c r="L142" s="0" t="e">
        <f aca="false">NA()</f>
        <v>#N/A</v>
      </c>
      <c r="M142" s="96" t="n">
        <v>35913</v>
      </c>
      <c r="N142" s="0" t="n">
        <v>21.39</v>
      </c>
    </row>
    <row r="143" customFormat="false" ht="12.75" hidden="false" customHeight="false" outlineLevel="0" collapsed="false">
      <c r="A143" s="96" t="n">
        <v>35876</v>
      </c>
      <c r="B143" s="0" t="e">
        <f aca="false">NA()</f>
        <v>#N/A</v>
      </c>
      <c r="C143" s="0" t="e">
        <f aca="false">NA()</f>
        <v>#N/A</v>
      </c>
      <c r="D143" s="0" t="e">
        <f aca="false">NA()</f>
        <v>#N/A</v>
      </c>
      <c r="E143" s="0" t="e">
        <f aca="false">NA()</f>
        <v>#N/A</v>
      </c>
      <c r="F143" s="0" t="e">
        <f aca="false">NA()</f>
        <v>#N/A</v>
      </c>
      <c r="G143" s="0" t="n">
        <v>23.5</v>
      </c>
      <c r="H143" s="0" t="e">
        <f aca="false">NA()</f>
        <v>#N/A</v>
      </c>
      <c r="I143" s="0" t="e">
        <f aca="false">NA()</f>
        <v>#N/A</v>
      </c>
      <c r="J143" s="0" t="e">
        <f aca="false">NA()</f>
        <v>#N/A</v>
      </c>
      <c r="K143" s="0" t="e">
        <f aca="false">NA()</f>
        <v>#N/A</v>
      </c>
      <c r="L143" s="0" t="e">
        <f aca="false">NA()</f>
        <v>#N/A</v>
      </c>
      <c r="M143" s="96" t="n">
        <v>35914</v>
      </c>
      <c r="N143" s="0" t="n">
        <v>21.34</v>
      </c>
    </row>
    <row r="144" customFormat="false" ht="12.75" hidden="false" customHeight="false" outlineLevel="0" collapsed="false">
      <c r="A144" s="96" t="n">
        <v>35877</v>
      </c>
      <c r="B144" s="0" t="e">
        <f aca="false">NA()</f>
        <v>#N/A</v>
      </c>
      <c r="C144" s="0" t="e">
        <f aca="false">NA()</f>
        <v>#N/A</v>
      </c>
      <c r="D144" s="0" t="e">
        <f aca="false">NA()</f>
        <v>#N/A</v>
      </c>
      <c r="E144" s="0" t="n">
        <v>21.25</v>
      </c>
      <c r="F144" s="0" t="e">
        <f aca="false">NA()</f>
        <v>#N/A</v>
      </c>
      <c r="G144" s="0" t="n">
        <v>25</v>
      </c>
      <c r="H144" s="0" t="e">
        <f aca="false">NA()</f>
        <v>#N/A</v>
      </c>
      <c r="I144" s="0" t="e">
        <f aca="false">NA()</f>
        <v>#N/A</v>
      </c>
      <c r="J144" s="0" t="e">
        <f aca="false">NA()</f>
        <v>#N/A</v>
      </c>
      <c r="K144" s="0" t="n">
        <v>28.41</v>
      </c>
      <c r="L144" s="0" t="n">
        <v>27</v>
      </c>
      <c r="M144" s="96" t="n">
        <v>35915</v>
      </c>
      <c r="N144" s="0" t="n">
        <v>20.71</v>
      </c>
    </row>
    <row r="145" customFormat="false" ht="12.75" hidden="false" customHeight="false" outlineLevel="0" collapsed="false">
      <c r="A145" s="96" t="n">
        <v>35878</v>
      </c>
      <c r="B145" s="0" t="e">
        <f aca="false">NA()</f>
        <v>#N/A</v>
      </c>
      <c r="C145" s="0" t="e">
        <f aca="false">NA()</f>
        <v>#N/A</v>
      </c>
      <c r="D145" s="0" t="e">
        <f aca="false">NA()</f>
        <v>#N/A</v>
      </c>
      <c r="E145" s="0" t="n">
        <v>18.83</v>
      </c>
      <c r="F145" s="0" t="e">
        <f aca="false">NA()</f>
        <v>#N/A</v>
      </c>
      <c r="G145" s="0" t="n">
        <v>24.83</v>
      </c>
      <c r="H145" s="0" t="n">
        <v>20.38</v>
      </c>
      <c r="I145" s="0" t="e">
        <f aca="false">NA()</f>
        <v>#N/A</v>
      </c>
      <c r="J145" s="0" t="e">
        <f aca="false">NA()</f>
        <v>#N/A</v>
      </c>
      <c r="K145" s="0" t="n">
        <v>22.39</v>
      </c>
      <c r="L145" s="0" t="n">
        <v>27</v>
      </c>
      <c r="M145" s="96" t="n">
        <v>35916</v>
      </c>
      <c r="N145" s="0" t="n">
        <v>20.78</v>
      </c>
    </row>
    <row r="146" customFormat="false" ht="12.75" hidden="false" customHeight="false" outlineLevel="0" collapsed="false">
      <c r="A146" s="96" t="n">
        <v>35879</v>
      </c>
      <c r="B146" s="0" t="e">
        <f aca="false">NA()</f>
        <v>#N/A</v>
      </c>
      <c r="C146" s="0" t="e">
        <f aca="false">NA()</f>
        <v>#N/A</v>
      </c>
      <c r="D146" s="0" t="e">
        <f aca="false">NA()</f>
        <v>#N/A</v>
      </c>
      <c r="E146" s="0" t="n">
        <v>17.05</v>
      </c>
      <c r="F146" s="0" t="e">
        <f aca="false">NA()</f>
        <v>#N/A</v>
      </c>
      <c r="G146" s="0" t="n">
        <v>26</v>
      </c>
      <c r="H146" s="0" t="n">
        <v>19.5</v>
      </c>
      <c r="I146" s="0" t="e">
        <f aca="false">NA()</f>
        <v>#N/A</v>
      </c>
      <c r="J146" s="0" t="n">
        <v>15</v>
      </c>
      <c r="K146" s="0" t="n">
        <v>21.25</v>
      </c>
      <c r="L146" s="0" t="n">
        <v>27</v>
      </c>
      <c r="M146" s="96" t="n">
        <v>35919</v>
      </c>
      <c r="N146" s="0" t="n">
        <v>22.75</v>
      </c>
    </row>
    <row r="147" customFormat="false" ht="12.75" hidden="false" customHeight="false" outlineLevel="0" collapsed="false">
      <c r="A147" s="96" t="n">
        <v>35880</v>
      </c>
      <c r="B147" s="0" t="e">
        <f aca="false">NA()</f>
        <v>#N/A</v>
      </c>
      <c r="C147" s="0" t="e">
        <f aca="false">NA()</f>
        <v>#N/A</v>
      </c>
      <c r="D147" s="0" t="e">
        <f aca="false">NA()</f>
        <v>#N/A</v>
      </c>
      <c r="E147" s="0" t="n">
        <v>18.56</v>
      </c>
      <c r="F147" s="0" t="e">
        <f aca="false">NA()</f>
        <v>#N/A</v>
      </c>
      <c r="G147" s="0" t="n">
        <v>22.5</v>
      </c>
      <c r="H147" s="0" t="n">
        <v>19.5</v>
      </c>
      <c r="I147" s="0" t="e">
        <f aca="false">NA()</f>
        <v>#N/A</v>
      </c>
      <c r="J147" s="0" t="n">
        <v>17.5</v>
      </c>
      <c r="K147" s="0" t="n">
        <v>21.58</v>
      </c>
      <c r="L147" s="0" t="n">
        <v>27</v>
      </c>
      <c r="M147" s="96" t="n">
        <v>35920</v>
      </c>
      <c r="N147" s="0" t="n">
        <v>22.86</v>
      </c>
    </row>
    <row r="148" customFormat="false" ht="12.75" hidden="false" customHeight="false" outlineLevel="0" collapsed="false">
      <c r="A148" s="96" t="n">
        <v>35881</v>
      </c>
      <c r="B148" s="0" t="e">
        <f aca="false">NA()</f>
        <v>#N/A</v>
      </c>
      <c r="C148" s="0" t="e">
        <f aca="false">NA()</f>
        <v>#N/A</v>
      </c>
      <c r="D148" s="0" t="e">
        <f aca="false">NA()</f>
        <v>#N/A</v>
      </c>
      <c r="E148" s="0" t="n">
        <v>18.05</v>
      </c>
      <c r="F148" s="0" t="e">
        <f aca="false">NA()</f>
        <v>#N/A</v>
      </c>
      <c r="G148" s="0" t="n">
        <v>22.5</v>
      </c>
      <c r="H148" s="0" t="n">
        <v>19.75</v>
      </c>
      <c r="I148" s="0" t="e">
        <f aca="false">NA()</f>
        <v>#N/A</v>
      </c>
      <c r="J148" s="0" t="n">
        <v>17.5</v>
      </c>
      <c r="K148" s="0" t="n">
        <v>20.78</v>
      </c>
      <c r="L148" s="0" t="n">
        <v>27</v>
      </c>
      <c r="M148" s="96" t="n">
        <v>35921</v>
      </c>
      <c r="N148" s="0" t="n">
        <v>22.6</v>
      </c>
    </row>
    <row r="149" customFormat="false" ht="12.75" hidden="false" customHeight="false" outlineLevel="0" collapsed="false">
      <c r="A149" s="96" t="n">
        <v>35882</v>
      </c>
      <c r="B149" s="0" t="e">
        <f aca="false">NA()</f>
        <v>#N/A</v>
      </c>
      <c r="C149" s="0" t="e">
        <f aca="false">NA()</f>
        <v>#N/A</v>
      </c>
      <c r="D149" s="0" t="e">
        <f aca="false">NA()</f>
        <v>#N/A</v>
      </c>
      <c r="E149" s="0" t="e">
        <f aca="false">NA()</f>
        <v>#N/A</v>
      </c>
      <c r="F149" s="0" t="e">
        <f aca="false">NA()</f>
        <v>#N/A</v>
      </c>
      <c r="G149" s="0" t="n">
        <v>22</v>
      </c>
      <c r="H149" s="0" t="e">
        <f aca="false">NA()</f>
        <v>#N/A</v>
      </c>
      <c r="I149" s="0" t="e">
        <f aca="false">NA()</f>
        <v>#N/A</v>
      </c>
      <c r="J149" s="0" t="e">
        <f aca="false">NA()</f>
        <v>#N/A</v>
      </c>
      <c r="K149" s="0" t="n">
        <v>18.97</v>
      </c>
      <c r="L149" s="0" t="e">
        <f aca="false">NA()</f>
        <v>#N/A</v>
      </c>
      <c r="M149" s="96" t="n">
        <v>35922</v>
      </c>
      <c r="N149" s="0" t="n">
        <v>22.61</v>
      </c>
    </row>
    <row r="150" customFormat="false" ht="12.75" hidden="false" customHeight="false" outlineLevel="0" collapsed="false">
      <c r="A150" s="96" t="n">
        <v>35883</v>
      </c>
      <c r="B150" s="0" t="e">
        <f aca="false">NA()</f>
        <v>#N/A</v>
      </c>
      <c r="C150" s="0" t="e">
        <f aca="false">NA()</f>
        <v>#N/A</v>
      </c>
      <c r="D150" s="0" t="e">
        <f aca="false">NA()</f>
        <v>#N/A</v>
      </c>
      <c r="E150" s="0" t="e">
        <f aca="false">NA()</f>
        <v>#N/A</v>
      </c>
      <c r="F150" s="0" t="e">
        <f aca="false">NA()</f>
        <v>#N/A</v>
      </c>
      <c r="G150" s="0" t="n">
        <v>22</v>
      </c>
      <c r="H150" s="0" t="e">
        <f aca="false">NA()</f>
        <v>#N/A</v>
      </c>
      <c r="I150" s="0" t="e">
        <f aca="false">NA()</f>
        <v>#N/A</v>
      </c>
      <c r="J150" s="0" t="e">
        <f aca="false">NA()</f>
        <v>#N/A</v>
      </c>
      <c r="K150" s="0" t="n">
        <v>19</v>
      </c>
      <c r="L150" s="0" t="e">
        <f aca="false">NA()</f>
        <v>#N/A</v>
      </c>
      <c r="M150" s="96" t="n">
        <v>35923</v>
      </c>
      <c r="N150" s="0" t="n">
        <v>20.5</v>
      </c>
    </row>
    <row r="151" customFormat="false" ht="12.75" hidden="false" customHeight="false" outlineLevel="0" collapsed="false">
      <c r="A151" s="96" t="n">
        <v>35884</v>
      </c>
      <c r="B151" s="0" t="e">
        <f aca="false">NA()</f>
        <v>#N/A</v>
      </c>
      <c r="C151" s="0" t="e">
        <f aca="false">NA()</f>
        <v>#N/A</v>
      </c>
      <c r="D151" s="0" t="e">
        <f aca="false">NA()</f>
        <v>#N/A</v>
      </c>
      <c r="E151" s="0" t="n">
        <v>16.97</v>
      </c>
      <c r="F151" s="0" t="e">
        <f aca="false">NA()</f>
        <v>#N/A</v>
      </c>
      <c r="G151" s="0" t="n">
        <v>23.5</v>
      </c>
      <c r="H151" s="0" t="n">
        <v>18.16</v>
      </c>
      <c r="I151" s="0" t="e">
        <f aca="false">NA()</f>
        <v>#N/A</v>
      </c>
      <c r="J151" s="0" t="e">
        <f aca="false">NA()</f>
        <v>#N/A</v>
      </c>
      <c r="K151" s="0" t="n">
        <v>21.56</v>
      </c>
      <c r="L151" s="0" t="e">
        <f aca="false">NA()</f>
        <v>#N/A</v>
      </c>
      <c r="M151" s="96" t="n">
        <v>35926</v>
      </c>
      <c r="N151" s="0" t="n">
        <v>22.16</v>
      </c>
    </row>
    <row r="152" customFormat="false" ht="12.75" hidden="false" customHeight="false" outlineLevel="0" collapsed="false">
      <c r="A152" s="96" t="n">
        <v>35885</v>
      </c>
      <c r="B152" s="0" t="e">
        <f aca="false">NA()</f>
        <v>#N/A</v>
      </c>
      <c r="C152" s="0" t="e">
        <f aca="false">NA()</f>
        <v>#N/A</v>
      </c>
      <c r="D152" s="0" t="e">
        <f aca="false">NA()</f>
        <v>#N/A</v>
      </c>
      <c r="E152" s="0" t="n">
        <v>17.82</v>
      </c>
      <c r="F152" s="0" t="e">
        <f aca="false">NA()</f>
        <v>#N/A</v>
      </c>
      <c r="G152" s="0" t="n">
        <v>23.67</v>
      </c>
      <c r="H152" s="0" t="n">
        <v>18.38</v>
      </c>
      <c r="I152" s="0" t="e">
        <f aca="false">NA()</f>
        <v>#N/A</v>
      </c>
      <c r="J152" s="0" t="e">
        <f aca="false">NA()</f>
        <v>#N/A</v>
      </c>
      <c r="K152" s="0" t="n">
        <v>22.19</v>
      </c>
      <c r="L152" s="0" t="e">
        <f aca="false">NA()</f>
        <v>#N/A</v>
      </c>
      <c r="M152" s="96" t="n">
        <v>35927</v>
      </c>
      <c r="N152" s="0" t="n">
        <v>23.21</v>
      </c>
    </row>
    <row r="153" customFormat="false" ht="12.75" hidden="false" customHeight="false" outlineLevel="0" collapsed="false">
      <c r="A153" s="96" t="n">
        <v>35886</v>
      </c>
      <c r="B153" s="0" t="e">
        <f aca="false">NA()</f>
        <v>#N/A</v>
      </c>
      <c r="C153" s="0" t="e">
        <f aca="false">NA()</f>
        <v>#N/A</v>
      </c>
      <c r="D153" s="0" t="e">
        <f aca="false">NA()</f>
        <v>#N/A</v>
      </c>
      <c r="E153" s="0" t="n">
        <v>18.78</v>
      </c>
      <c r="F153" s="0" t="e">
        <f aca="false">NA()</f>
        <v>#N/A</v>
      </c>
      <c r="G153" s="0" t="n">
        <v>27.5</v>
      </c>
      <c r="H153" s="0" t="n">
        <v>18.25</v>
      </c>
      <c r="I153" s="0" t="e">
        <f aca="false">NA()</f>
        <v>#N/A</v>
      </c>
      <c r="J153" s="0" t="e">
        <f aca="false">NA()</f>
        <v>#N/A</v>
      </c>
      <c r="K153" s="0" t="n">
        <v>22.93</v>
      </c>
      <c r="L153" s="0" t="e">
        <f aca="false">NA()</f>
        <v>#N/A</v>
      </c>
      <c r="M153" s="96" t="n">
        <v>35928</v>
      </c>
      <c r="N153" s="0" t="n">
        <v>27.17</v>
      </c>
    </row>
    <row r="154" customFormat="false" ht="12.75" hidden="false" customHeight="false" outlineLevel="0" collapsed="false">
      <c r="A154" s="96" t="n">
        <v>35887</v>
      </c>
      <c r="B154" s="0" t="e">
        <f aca="false">NA()</f>
        <v>#N/A</v>
      </c>
      <c r="C154" s="0" t="e">
        <f aca="false">NA()</f>
        <v>#N/A</v>
      </c>
      <c r="D154" s="0" t="e">
        <f aca="false">NA()</f>
        <v>#N/A</v>
      </c>
      <c r="E154" s="0" t="n">
        <v>17.92</v>
      </c>
      <c r="F154" s="0" t="e">
        <f aca="false">NA()</f>
        <v>#N/A</v>
      </c>
      <c r="G154" s="0" t="n">
        <v>25.8</v>
      </c>
      <c r="H154" s="0" t="n">
        <v>16.5</v>
      </c>
      <c r="I154" s="0" t="e">
        <f aca="false">NA()</f>
        <v>#N/A</v>
      </c>
      <c r="J154" s="0" t="e">
        <f aca="false">NA()</f>
        <v>#N/A</v>
      </c>
      <c r="K154" s="0" t="n">
        <v>21.75</v>
      </c>
      <c r="L154" s="0" t="e">
        <f aca="false">NA()</f>
        <v>#N/A</v>
      </c>
      <c r="M154" s="96" t="n">
        <v>35929</v>
      </c>
      <c r="N154" s="0" t="n">
        <v>26.61</v>
      </c>
    </row>
    <row r="155" customFormat="false" ht="12.75" hidden="false" customHeight="false" outlineLevel="0" collapsed="false">
      <c r="A155" s="96" t="n">
        <v>35888</v>
      </c>
      <c r="B155" s="0" t="e">
        <f aca="false">NA()</f>
        <v>#N/A</v>
      </c>
      <c r="C155" s="0" t="e">
        <f aca="false">NA()</f>
        <v>#N/A</v>
      </c>
      <c r="D155" s="0" t="e">
        <f aca="false">NA()</f>
        <v>#N/A</v>
      </c>
      <c r="E155" s="0" t="n">
        <v>18.13</v>
      </c>
      <c r="F155" s="0" t="e">
        <f aca="false">NA()</f>
        <v>#N/A</v>
      </c>
      <c r="G155" s="0" t="n">
        <v>26.09</v>
      </c>
      <c r="H155" s="0" t="n">
        <v>17.83</v>
      </c>
      <c r="I155" s="0" t="e">
        <f aca="false">NA()</f>
        <v>#N/A</v>
      </c>
      <c r="J155" s="0" t="e">
        <f aca="false">NA()</f>
        <v>#N/A</v>
      </c>
      <c r="K155" s="0" t="n">
        <v>23.43</v>
      </c>
      <c r="L155" s="0" t="e">
        <f aca="false">NA()</f>
        <v>#N/A</v>
      </c>
      <c r="M155" s="96" t="n">
        <v>35930</v>
      </c>
      <c r="N155" s="0" t="n">
        <v>35.32</v>
      </c>
    </row>
    <row r="156" customFormat="false" ht="12.75" hidden="false" customHeight="false" outlineLevel="0" collapsed="false">
      <c r="A156" s="96" t="n">
        <v>35889</v>
      </c>
      <c r="B156" s="0" t="e">
        <f aca="false">NA()</f>
        <v>#N/A</v>
      </c>
      <c r="C156" s="0" t="e">
        <f aca="false">NA()</f>
        <v>#N/A</v>
      </c>
      <c r="D156" s="0" t="e">
        <f aca="false">NA()</f>
        <v>#N/A</v>
      </c>
      <c r="E156" s="0" t="n">
        <v>17.69</v>
      </c>
      <c r="F156" s="0" t="e">
        <f aca="false">NA()</f>
        <v>#N/A</v>
      </c>
      <c r="G156" s="0" t="n">
        <v>22.5</v>
      </c>
      <c r="H156" s="0" t="e">
        <f aca="false">NA()</f>
        <v>#N/A</v>
      </c>
      <c r="I156" s="0" t="e">
        <f aca="false">NA()</f>
        <v>#N/A</v>
      </c>
      <c r="J156" s="0" t="n">
        <v>19.75</v>
      </c>
      <c r="K156" s="0" t="e">
        <f aca="false">NA()</f>
        <v>#N/A</v>
      </c>
      <c r="L156" s="0" t="e">
        <f aca="false">NA()</f>
        <v>#N/A</v>
      </c>
      <c r="M156" s="96" t="n">
        <v>35933</v>
      </c>
      <c r="N156" s="0" t="n">
        <v>37.06</v>
      </c>
    </row>
    <row r="157" customFormat="false" ht="12.75" hidden="false" customHeight="false" outlineLevel="0" collapsed="false">
      <c r="A157" s="96" t="n">
        <v>35890</v>
      </c>
      <c r="B157" s="0" t="e">
        <f aca="false">NA()</f>
        <v>#N/A</v>
      </c>
      <c r="C157" s="0" t="e">
        <f aca="false">NA()</f>
        <v>#N/A</v>
      </c>
      <c r="D157" s="0" t="e">
        <f aca="false">NA()</f>
        <v>#N/A</v>
      </c>
      <c r="E157" s="0" t="n">
        <v>17.59</v>
      </c>
      <c r="F157" s="0" t="e">
        <f aca="false">NA()</f>
        <v>#N/A</v>
      </c>
      <c r="G157" s="0" t="n">
        <v>24.5</v>
      </c>
      <c r="H157" s="0" t="e">
        <f aca="false">NA()</f>
        <v>#N/A</v>
      </c>
      <c r="I157" s="0" t="e">
        <f aca="false">NA()</f>
        <v>#N/A</v>
      </c>
      <c r="J157" s="0" t="e">
        <f aca="false">NA()</f>
        <v>#N/A</v>
      </c>
      <c r="K157" s="0" t="e">
        <f aca="false">NA()</f>
        <v>#N/A</v>
      </c>
      <c r="L157" s="0" t="e">
        <f aca="false">NA()</f>
        <v>#N/A</v>
      </c>
      <c r="M157" s="96" t="n">
        <v>35934</v>
      </c>
      <c r="N157" s="0" t="n">
        <v>55.72</v>
      </c>
    </row>
    <row r="158" customFormat="false" ht="12.75" hidden="false" customHeight="false" outlineLevel="0" collapsed="false">
      <c r="A158" s="96" t="n">
        <v>35891</v>
      </c>
      <c r="B158" s="0" t="e">
        <f aca="false">NA()</f>
        <v>#N/A</v>
      </c>
      <c r="C158" s="0" t="e">
        <f aca="false">NA()</f>
        <v>#N/A</v>
      </c>
      <c r="D158" s="0" t="e">
        <f aca="false">NA()</f>
        <v>#N/A</v>
      </c>
      <c r="E158" s="0" t="n">
        <v>20.65</v>
      </c>
      <c r="F158" s="0" t="e">
        <f aca="false">NA()</f>
        <v>#N/A</v>
      </c>
      <c r="G158" s="0" t="n">
        <v>26.75</v>
      </c>
      <c r="H158" s="0" t="n">
        <v>17.58</v>
      </c>
      <c r="I158" s="0" t="e">
        <f aca="false">NA()</f>
        <v>#N/A</v>
      </c>
      <c r="J158" s="0" t="n">
        <v>23</v>
      </c>
      <c r="K158" s="0" t="n">
        <v>25.78</v>
      </c>
      <c r="L158" s="0" t="e">
        <f aca="false">NA()</f>
        <v>#N/A</v>
      </c>
      <c r="M158" s="96" t="n">
        <v>35935</v>
      </c>
      <c r="N158" s="0" t="n">
        <v>54.34</v>
      </c>
    </row>
    <row r="159" customFormat="false" ht="12.75" hidden="false" customHeight="false" outlineLevel="0" collapsed="false">
      <c r="A159" s="96" t="n">
        <v>35892</v>
      </c>
      <c r="B159" s="0" t="e">
        <f aca="false">NA()</f>
        <v>#N/A</v>
      </c>
      <c r="C159" s="0" t="e">
        <f aca="false">NA()</f>
        <v>#N/A</v>
      </c>
      <c r="D159" s="0" t="e">
        <f aca="false">NA()</f>
        <v>#N/A</v>
      </c>
      <c r="E159" s="0" t="n">
        <v>22.74</v>
      </c>
      <c r="F159" s="0" t="e">
        <f aca="false">NA()</f>
        <v>#N/A</v>
      </c>
      <c r="G159" s="0" t="n">
        <v>24.71</v>
      </c>
      <c r="H159" s="0" t="n">
        <v>20.13</v>
      </c>
      <c r="I159" s="0" t="e">
        <f aca="false">NA()</f>
        <v>#N/A</v>
      </c>
      <c r="J159" s="0" t="n">
        <v>23</v>
      </c>
      <c r="K159" s="0" t="n">
        <v>26.04</v>
      </c>
      <c r="L159" s="0" t="e">
        <f aca="false">NA()</f>
        <v>#N/A</v>
      </c>
      <c r="M159" s="96" t="n">
        <v>35936</v>
      </c>
      <c r="N159" s="0" t="n">
        <v>32.03</v>
      </c>
    </row>
    <row r="160" customFormat="false" ht="12.75" hidden="false" customHeight="false" outlineLevel="0" collapsed="false">
      <c r="A160" s="96" t="n">
        <v>35893</v>
      </c>
      <c r="B160" s="0" t="e">
        <f aca="false">NA()</f>
        <v>#N/A</v>
      </c>
      <c r="C160" s="0" t="e">
        <f aca="false">NA()</f>
        <v>#N/A</v>
      </c>
      <c r="D160" s="0" t="e">
        <f aca="false">NA()</f>
        <v>#N/A</v>
      </c>
      <c r="E160" s="0" t="n">
        <v>20.46</v>
      </c>
      <c r="F160" s="0" t="e">
        <f aca="false">NA()</f>
        <v>#N/A</v>
      </c>
      <c r="G160" s="0" t="n">
        <v>23.67</v>
      </c>
      <c r="H160" s="0" t="n">
        <v>18.5</v>
      </c>
      <c r="I160" s="0" t="e">
        <f aca="false">NA()</f>
        <v>#N/A</v>
      </c>
      <c r="J160" s="0" t="n">
        <v>23</v>
      </c>
      <c r="K160" s="0" t="n">
        <v>24.62</v>
      </c>
      <c r="L160" s="0" t="e">
        <f aca="false">NA()</f>
        <v>#N/A</v>
      </c>
      <c r="M160" s="96" t="n">
        <v>35937</v>
      </c>
      <c r="N160" s="0" t="n">
        <v>32.37</v>
      </c>
    </row>
    <row r="161" customFormat="false" ht="12.75" hidden="false" customHeight="false" outlineLevel="0" collapsed="false">
      <c r="A161" s="96" t="n">
        <v>35894</v>
      </c>
      <c r="B161" s="0" t="e">
        <f aca="false">NA()</f>
        <v>#N/A</v>
      </c>
      <c r="C161" s="0" t="e">
        <f aca="false">NA()</f>
        <v>#N/A</v>
      </c>
      <c r="D161" s="0" t="e">
        <f aca="false">NA()</f>
        <v>#N/A</v>
      </c>
      <c r="E161" s="0" t="n">
        <v>22.72</v>
      </c>
      <c r="F161" s="0" t="e">
        <f aca="false">NA()</f>
        <v>#N/A</v>
      </c>
      <c r="G161" s="0" t="n">
        <v>23.19</v>
      </c>
      <c r="H161" s="0" t="n">
        <v>18.17</v>
      </c>
      <c r="I161" s="0" t="e">
        <f aca="false">NA()</f>
        <v>#N/A</v>
      </c>
      <c r="J161" s="0" t="n">
        <v>23</v>
      </c>
      <c r="K161" s="0" t="n">
        <v>23.57</v>
      </c>
      <c r="L161" s="0" t="e">
        <f aca="false">NA()</f>
        <v>#N/A</v>
      </c>
      <c r="M161" s="96" t="n">
        <v>35941</v>
      </c>
      <c r="N161" s="0" t="n">
        <v>25.13</v>
      </c>
    </row>
    <row r="162" customFormat="false" ht="12.75" hidden="false" customHeight="false" outlineLevel="0" collapsed="false">
      <c r="A162" s="96" t="n">
        <v>35895</v>
      </c>
      <c r="B162" s="0" t="e">
        <f aca="false">NA()</f>
        <v>#N/A</v>
      </c>
      <c r="C162" s="0" t="e">
        <f aca="false">NA()</f>
        <v>#N/A</v>
      </c>
      <c r="D162" s="0" t="e">
        <f aca="false">NA()</f>
        <v>#N/A</v>
      </c>
      <c r="E162" s="0" t="e">
        <f aca="false">NA()</f>
        <v>#N/A</v>
      </c>
      <c r="F162" s="0" t="e">
        <f aca="false">NA()</f>
        <v>#N/A</v>
      </c>
      <c r="G162" s="0" t="n">
        <v>22.84</v>
      </c>
      <c r="H162" s="0" t="n">
        <v>18.5</v>
      </c>
      <c r="I162" s="0" t="e">
        <f aca="false">NA()</f>
        <v>#N/A</v>
      </c>
      <c r="J162" s="0" t="e">
        <f aca="false">NA()</f>
        <v>#N/A</v>
      </c>
      <c r="K162" s="0" t="n">
        <v>25.33</v>
      </c>
      <c r="L162" s="0" t="e">
        <f aca="false">NA()</f>
        <v>#N/A</v>
      </c>
      <c r="M162" s="96" t="n">
        <v>35942</v>
      </c>
      <c r="N162" s="0" t="n">
        <v>31.21</v>
      </c>
    </row>
    <row r="163" customFormat="false" ht="12.75" hidden="false" customHeight="false" outlineLevel="0" collapsed="false">
      <c r="A163" s="96" t="n">
        <v>35896</v>
      </c>
      <c r="B163" s="0" t="e">
        <f aca="false">NA()</f>
        <v>#N/A</v>
      </c>
      <c r="C163" s="0" t="e">
        <f aca="false">NA()</f>
        <v>#N/A</v>
      </c>
      <c r="D163" s="0" t="e">
        <f aca="false">NA()</f>
        <v>#N/A</v>
      </c>
      <c r="E163" s="0" t="n">
        <v>16</v>
      </c>
      <c r="F163" s="0" t="e">
        <f aca="false">NA()</f>
        <v>#N/A</v>
      </c>
      <c r="G163" s="0" t="n">
        <v>21.91</v>
      </c>
      <c r="H163" s="0" t="e">
        <f aca="false">NA()</f>
        <v>#N/A</v>
      </c>
      <c r="I163" s="0" t="e">
        <f aca="false">NA()</f>
        <v>#N/A</v>
      </c>
      <c r="J163" s="0" t="n">
        <v>19.63</v>
      </c>
      <c r="K163" s="0" t="e">
        <f aca="false">NA()</f>
        <v>#N/A</v>
      </c>
      <c r="L163" s="0" t="e">
        <f aca="false">NA()</f>
        <v>#N/A</v>
      </c>
      <c r="M163" s="96" t="n">
        <v>35943</v>
      </c>
      <c r="N163" s="0" t="n">
        <v>34.16</v>
      </c>
    </row>
    <row r="164" customFormat="false" ht="12.75" hidden="false" customHeight="false" outlineLevel="0" collapsed="false">
      <c r="A164" s="96" t="n">
        <v>35897</v>
      </c>
      <c r="B164" s="0" t="e">
        <f aca="false">NA()</f>
        <v>#N/A</v>
      </c>
      <c r="C164" s="0" t="e">
        <f aca="false">NA()</f>
        <v>#N/A</v>
      </c>
      <c r="D164" s="0" t="e">
        <f aca="false">NA()</f>
        <v>#N/A</v>
      </c>
      <c r="E164" s="0" t="n">
        <v>15</v>
      </c>
      <c r="F164" s="0" t="e">
        <f aca="false">NA()</f>
        <v>#N/A</v>
      </c>
      <c r="G164" s="0" t="n">
        <v>21.91</v>
      </c>
      <c r="H164" s="0" t="e">
        <f aca="false">NA()</f>
        <v>#N/A</v>
      </c>
      <c r="I164" s="0" t="e">
        <f aca="false">NA()</f>
        <v>#N/A</v>
      </c>
      <c r="J164" s="0" t="n">
        <v>19</v>
      </c>
      <c r="K164" s="0" t="e">
        <f aca="false">NA()</f>
        <v>#N/A</v>
      </c>
      <c r="L164" s="0" t="e">
        <f aca="false">NA()</f>
        <v>#N/A</v>
      </c>
      <c r="M164" s="96" t="n">
        <v>35944</v>
      </c>
      <c r="N164" s="0" t="n">
        <v>39.45</v>
      </c>
    </row>
    <row r="165" customFormat="false" ht="12.75" hidden="false" customHeight="false" outlineLevel="0" collapsed="false">
      <c r="A165" s="96" t="n">
        <v>35898</v>
      </c>
      <c r="B165" s="0" t="e">
        <f aca="false">NA()</f>
        <v>#N/A</v>
      </c>
      <c r="C165" s="0" t="e">
        <f aca="false">NA()</f>
        <v>#N/A</v>
      </c>
      <c r="D165" s="0" t="e">
        <f aca="false">NA()</f>
        <v>#N/A</v>
      </c>
      <c r="E165" s="0" t="n">
        <v>29.84</v>
      </c>
      <c r="F165" s="0" t="e">
        <f aca="false">NA()</f>
        <v>#N/A</v>
      </c>
      <c r="G165" s="0" t="n">
        <v>23.75</v>
      </c>
      <c r="H165" s="0" t="n">
        <v>18</v>
      </c>
      <c r="I165" s="0" t="e">
        <f aca="false">NA()</f>
        <v>#N/A</v>
      </c>
      <c r="J165" s="0" t="e">
        <f aca="false">NA()</f>
        <v>#N/A</v>
      </c>
      <c r="K165" s="0" t="n">
        <v>36.38</v>
      </c>
      <c r="L165" s="0" t="e">
        <f aca="false">NA()</f>
        <v>#N/A</v>
      </c>
      <c r="M165" s="96" t="n">
        <v>35947</v>
      </c>
      <c r="N165" s="0" t="n">
        <v>27.08</v>
      </c>
    </row>
    <row r="166" customFormat="false" ht="12.75" hidden="false" customHeight="false" outlineLevel="0" collapsed="false">
      <c r="A166" s="96" t="n">
        <v>35899</v>
      </c>
      <c r="B166" s="0" t="e">
        <f aca="false">NA()</f>
        <v>#N/A</v>
      </c>
      <c r="C166" s="0" t="e">
        <f aca="false">NA()</f>
        <v>#N/A</v>
      </c>
      <c r="D166" s="0" t="e">
        <f aca="false">NA()</f>
        <v>#N/A</v>
      </c>
      <c r="E166" s="0" t="n">
        <v>21.61</v>
      </c>
      <c r="F166" s="0" t="e">
        <f aca="false">NA()</f>
        <v>#N/A</v>
      </c>
      <c r="G166" s="0" t="n">
        <v>24.83</v>
      </c>
      <c r="H166" s="0" t="n">
        <v>18.08</v>
      </c>
      <c r="I166" s="0" t="e">
        <f aca="false">NA()</f>
        <v>#N/A</v>
      </c>
      <c r="J166" s="0" t="e">
        <f aca="false">NA()</f>
        <v>#N/A</v>
      </c>
      <c r="K166" s="0" t="n">
        <v>24</v>
      </c>
      <c r="L166" s="0" t="e">
        <f aca="false">NA()</f>
        <v>#N/A</v>
      </c>
      <c r="M166" s="96" t="n">
        <v>35948</v>
      </c>
      <c r="N166" s="0" t="n">
        <v>25.16</v>
      </c>
    </row>
    <row r="167" customFormat="false" ht="12.75" hidden="false" customHeight="false" outlineLevel="0" collapsed="false">
      <c r="A167" s="96" t="n">
        <v>35900</v>
      </c>
      <c r="B167" s="0" t="e">
        <f aca="false">NA()</f>
        <v>#N/A</v>
      </c>
      <c r="C167" s="0" t="e">
        <f aca="false">NA()</f>
        <v>#N/A</v>
      </c>
      <c r="D167" s="0" t="e">
        <f aca="false">NA()</f>
        <v>#N/A</v>
      </c>
      <c r="E167" s="0" t="n">
        <v>21.97</v>
      </c>
      <c r="F167" s="0" t="e">
        <f aca="false">NA()</f>
        <v>#N/A</v>
      </c>
      <c r="G167" s="0" t="n">
        <v>24.22</v>
      </c>
      <c r="H167" s="0" t="n">
        <v>18.54</v>
      </c>
      <c r="I167" s="0" t="e">
        <f aca="false">NA()</f>
        <v>#N/A</v>
      </c>
      <c r="J167" s="0" t="e">
        <f aca="false">NA()</f>
        <v>#N/A</v>
      </c>
      <c r="K167" s="0" t="n">
        <v>21.98</v>
      </c>
      <c r="L167" s="0" t="e">
        <f aca="false">NA()</f>
        <v>#N/A</v>
      </c>
      <c r="M167" s="96" t="n">
        <v>35949</v>
      </c>
      <c r="N167" s="0" t="n">
        <v>20.1</v>
      </c>
    </row>
    <row r="168" customFormat="false" ht="12.75" hidden="false" customHeight="false" outlineLevel="0" collapsed="false">
      <c r="A168" s="96" t="n">
        <v>35901</v>
      </c>
      <c r="B168" s="0" t="e">
        <f aca="false">NA()</f>
        <v>#N/A</v>
      </c>
      <c r="C168" s="0" t="e">
        <f aca="false">NA()</f>
        <v>#N/A</v>
      </c>
      <c r="D168" s="0" t="e">
        <f aca="false">NA()</f>
        <v>#N/A</v>
      </c>
      <c r="E168" s="0" t="n">
        <v>24.04</v>
      </c>
      <c r="F168" s="0" t="e">
        <f aca="false">NA()</f>
        <v>#N/A</v>
      </c>
      <c r="G168" s="0" t="n">
        <v>23.66</v>
      </c>
      <c r="H168" s="0" t="n">
        <v>20.75</v>
      </c>
      <c r="I168" s="0" t="e">
        <f aca="false">NA()</f>
        <v>#N/A</v>
      </c>
      <c r="J168" s="0" t="n">
        <v>24.75</v>
      </c>
      <c r="K168" s="0" t="n">
        <v>24.13</v>
      </c>
      <c r="L168" s="0" t="e">
        <f aca="false">NA()</f>
        <v>#N/A</v>
      </c>
      <c r="M168" s="96" t="n">
        <v>35950</v>
      </c>
      <c r="N168" s="0" t="n">
        <v>23.15</v>
      </c>
    </row>
    <row r="169" customFormat="false" ht="12.75" hidden="false" customHeight="false" outlineLevel="0" collapsed="false">
      <c r="A169" s="96" t="n">
        <v>35902</v>
      </c>
      <c r="B169" s="0" t="e">
        <f aca="false">NA()</f>
        <v>#N/A</v>
      </c>
      <c r="C169" s="0" t="e">
        <f aca="false">NA()</f>
        <v>#N/A</v>
      </c>
      <c r="D169" s="0" t="e">
        <f aca="false">NA()</f>
        <v>#N/A</v>
      </c>
      <c r="E169" s="0" t="n">
        <v>24.31</v>
      </c>
      <c r="F169" s="0" t="e">
        <f aca="false">NA()</f>
        <v>#N/A</v>
      </c>
      <c r="G169" s="0" t="n">
        <v>23.5</v>
      </c>
      <c r="H169" s="0" t="n">
        <v>21.25</v>
      </c>
      <c r="I169" s="0" t="e">
        <f aca="false">NA()</f>
        <v>#N/A</v>
      </c>
      <c r="J169" s="0" t="n">
        <v>25</v>
      </c>
      <c r="K169" s="0" t="n">
        <v>24.83</v>
      </c>
      <c r="L169" s="0" t="n">
        <v>28</v>
      </c>
      <c r="M169" s="96" t="n">
        <v>35951</v>
      </c>
      <c r="N169" s="0" t="n">
        <v>21.2</v>
      </c>
    </row>
    <row r="170" customFormat="false" ht="12.75" hidden="false" customHeight="false" outlineLevel="0" collapsed="false">
      <c r="A170" s="96" t="n">
        <v>35903</v>
      </c>
      <c r="B170" s="0" t="e">
        <f aca="false">NA()</f>
        <v>#N/A</v>
      </c>
      <c r="C170" s="0" t="e">
        <f aca="false">NA()</f>
        <v>#N/A</v>
      </c>
      <c r="D170" s="0" t="e">
        <f aca="false">NA()</f>
        <v>#N/A</v>
      </c>
      <c r="E170" s="0" t="e">
        <f aca="false">NA()</f>
        <v>#N/A</v>
      </c>
      <c r="F170" s="0" t="e">
        <f aca="false">NA()</f>
        <v>#N/A</v>
      </c>
      <c r="G170" s="0" t="n">
        <v>20.43</v>
      </c>
      <c r="H170" s="0" t="e">
        <f aca="false">NA()</f>
        <v>#N/A</v>
      </c>
      <c r="I170" s="0" t="e">
        <f aca="false">NA()</f>
        <v>#N/A</v>
      </c>
      <c r="J170" s="0" t="e">
        <f aca="false">NA()</f>
        <v>#N/A</v>
      </c>
      <c r="K170" s="0" t="n">
        <v>17.25</v>
      </c>
      <c r="L170" s="0" t="e">
        <f aca="false">NA()</f>
        <v>#N/A</v>
      </c>
      <c r="M170" s="96" t="n">
        <v>35954</v>
      </c>
      <c r="N170" s="0" t="n">
        <v>20.85</v>
      </c>
    </row>
    <row r="171" customFormat="false" ht="12.75" hidden="false" customHeight="false" outlineLevel="0" collapsed="false">
      <c r="A171" s="96" t="n">
        <v>35904</v>
      </c>
      <c r="B171" s="0" t="e">
        <f aca="false">NA()</f>
        <v>#N/A</v>
      </c>
      <c r="C171" s="0" t="e">
        <f aca="false">NA()</f>
        <v>#N/A</v>
      </c>
      <c r="D171" s="0" t="e">
        <f aca="false">NA()</f>
        <v>#N/A</v>
      </c>
      <c r="E171" s="0" t="e">
        <f aca="false">NA()</f>
        <v>#N/A</v>
      </c>
      <c r="F171" s="0" t="e">
        <f aca="false">NA()</f>
        <v>#N/A</v>
      </c>
      <c r="G171" s="0" t="n">
        <v>20.33</v>
      </c>
      <c r="H171" s="0" t="e">
        <f aca="false">NA()</f>
        <v>#N/A</v>
      </c>
      <c r="I171" s="0" t="e">
        <f aca="false">NA()</f>
        <v>#N/A</v>
      </c>
      <c r="J171" s="0" t="e">
        <f aca="false">NA()</f>
        <v>#N/A</v>
      </c>
      <c r="K171" s="0" t="n">
        <v>17.25</v>
      </c>
      <c r="L171" s="0" t="e">
        <f aca="false">NA()</f>
        <v>#N/A</v>
      </c>
      <c r="M171" s="96" t="n">
        <v>35955</v>
      </c>
      <c r="N171" s="0" t="n">
        <v>20.02</v>
      </c>
    </row>
    <row r="172" customFormat="false" ht="12.75" hidden="false" customHeight="false" outlineLevel="0" collapsed="false">
      <c r="A172" s="96" t="n">
        <v>35905</v>
      </c>
      <c r="B172" s="0" t="e">
        <f aca="false">NA()</f>
        <v>#N/A</v>
      </c>
      <c r="C172" s="0" t="e">
        <f aca="false">NA()</f>
        <v>#N/A</v>
      </c>
      <c r="D172" s="0" t="e">
        <f aca="false">NA()</f>
        <v>#N/A</v>
      </c>
      <c r="E172" s="0" t="n">
        <v>25</v>
      </c>
      <c r="F172" s="0" t="e">
        <f aca="false">NA()</f>
        <v>#N/A</v>
      </c>
      <c r="G172" s="0" t="n">
        <v>23.3</v>
      </c>
      <c r="H172" s="0" t="e">
        <f aca="false">NA()</f>
        <v>#N/A</v>
      </c>
      <c r="I172" s="0" t="e">
        <f aca="false">NA()</f>
        <v>#N/A</v>
      </c>
      <c r="J172" s="0" t="n">
        <v>22</v>
      </c>
      <c r="K172" s="0" t="n">
        <v>24.44</v>
      </c>
      <c r="L172" s="0" t="e">
        <f aca="false">NA()</f>
        <v>#N/A</v>
      </c>
      <c r="M172" s="96" t="n">
        <v>35956</v>
      </c>
      <c r="N172" s="0" t="n">
        <v>19.75</v>
      </c>
    </row>
    <row r="173" customFormat="false" ht="12.75" hidden="false" customHeight="false" outlineLevel="0" collapsed="false">
      <c r="A173" s="96" t="n">
        <v>35906</v>
      </c>
      <c r="B173" s="0" t="e">
        <f aca="false">NA()</f>
        <v>#N/A</v>
      </c>
      <c r="C173" s="0" t="e">
        <f aca="false">NA()</f>
        <v>#N/A</v>
      </c>
      <c r="D173" s="0" t="e">
        <f aca="false">NA()</f>
        <v>#N/A</v>
      </c>
      <c r="E173" s="0" t="n">
        <v>21.23</v>
      </c>
      <c r="F173" s="0" t="e">
        <f aca="false">NA()</f>
        <v>#N/A</v>
      </c>
      <c r="G173" s="0" t="n">
        <v>24.5</v>
      </c>
      <c r="H173" s="0" t="e">
        <f aca="false">NA()</f>
        <v>#N/A</v>
      </c>
      <c r="I173" s="0" t="e">
        <f aca="false">NA()</f>
        <v>#N/A</v>
      </c>
      <c r="J173" s="0" t="n">
        <v>19.25</v>
      </c>
      <c r="K173" s="0" t="n">
        <v>22.78</v>
      </c>
      <c r="L173" s="0" t="e">
        <f aca="false">NA()</f>
        <v>#N/A</v>
      </c>
      <c r="M173" s="96" t="n">
        <v>35957</v>
      </c>
      <c r="N173" s="0" t="n">
        <v>21.02</v>
      </c>
    </row>
    <row r="174" customFormat="false" ht="12.75" hidden="false" customHeight="false" outlineLevel="0" collapsed="false">
      <c r="A174" s="96" t="n">
        <v>35907</v>
      </c>
      <c r="B174" s="0" t="e">
        <f aca="false">NA()</f>
        <v>#N/A</v>
      </c>
      <c r="C174" s="0" t="e">
        <f aca="false">NA()</f>
        <v>#N/A</v>
      </c>
      <c r="D174" s="0" t="e">
        <f aca="false">NA()</f>
        <v>#N/A</v>
      </c>
      <c r="E174" s="0" t="n">
        <v>20.76</v>
      </c>
      <c r="F174" s="0" t="e">
        <f aca="false">NA()</f>
        <v>#N/A</v>
      </c>
      <c r="G174" s="0" t="n">
        <v>24.75</v>
      </c>
      <c r="H174" s="0" t="n">
        <v>17.88</v>
      </c>
      <c r="I174" s="0" t="e">
        <f aca="false">NA()</f>
        <v>#N/A</v>
      </c>
      <c r="J174" s="0" t="n">
        <v>19.25</v>
      </c>
      <c r="K174" s="0" t="n">
        <v>22.21</v>
      </c>
      <c r="L174" s="0" t="n">
        <v>23</v>
      </c>
      <c r="M174" s="96" t="n">
        <v>35958</v>
      </c>
      <c r="N174" s="0" t="n">
        <v>26.45</v>
      </c>
    </row>
    <row r="175" customFormat="false" ht="12.75" hidden="false" customHeight="false" outlineLevel="0" collapsed="false">
      <c r="A175" s="96" t="n">
        <v>35908</v>
      </c>
      <c r="B175" s="0" t="e">
        <f aca="false">NA()</f>
        <v>#N/A</v>
      </c>
      <c r="C175" s="0" t="e">
        <f aca="false">NA()</f>
        <v>#N/A</v>
      </c>
      <c r="D175" s="0" t="e">
        <f aca="false">NA()</f>
        <v>#N/A</v>
      </c>
      <c r="E175" s="0" t="n">
        <v>18.95</v>
      </c>
      <c r="F175" s="0" t="e">
        <f aca="false">NA()</f>
        <v>#N/A</v>
      </c>
      <c r="G175" s="0" t="n">
        <v>26.53</v>
      </c>
      <c r="H175" s="0" t="n">
        <v>17.88</v>
      </c>
      <c r="I175" s="0" t="e">
        <f aca="false">NA()</f>
        <v>#N/A</v>
      </c>
      <c r="J175" s="0" t="n">
        <v>19.25</v>
      </c>
      <c r="K175" s="0" t="n">
        <v>22.19</v>
      </c>
      <c r="L175" s="0" t="n">
        <v>23</v>
      </c>
      <c r="M175" s="96" t="n">
        <v>35961</v>
      </c>
      <c r="N175" s="0" t="n">
        <v>27.55</v>
      </c>
    </row>
    <row r="176" customFormat="false" ht="12.75" hidden="false" customHeight="false" outlineLevel="0" collapsed="false">
      <c r="A176" s="96" t="n">
        <v>35909</v>
      </c>
      <c r="B176" s="0" t="e">
        <f aca="false">NA()</f>
        <v>#N/A</v>
      </c>
      <c r="C176" s="0" t="e">
        <f aca="false">NA()</f>
        <v>#N/A</v>
      </c>
      <c r="D176" s="0" t="e">
        <f aca="false">NA()</f>
        <v>#N/A</v>
      </c>
      <c r="E176" s="0" t="n">
        <v>17.91</v>
      </c>
      <c r="F176" s="0" t="e">
        <f aca="false">NA()</f>
        <v>#N/A</v>
      </c>
      <c r="G176" s="0" t="n">
        <v>24.83</v>
      </c>
      <c r="H176" s="0" t="n">
        <v>18.88</v>
      </c>
      <c r="I176" s="0" t="e">
        <f aca="false">NA()</f>
        <v>#N/A</v>
      </c>
      <c r="J176" s="0" t="n">
        <v>19.25</v>
      </c>
      <c r="K176" s="0" t="n">
        <v>20.27</v>
      </c>
      <c r="L176" s="0" t="n">
        <v>21</v>
      </c>
      <c r="M176" s="96" t="n">
        <v>35962</v>
      </c>
      <c r="N176" s="0" t="n">
        <v>26.93</v>
      </c>
    </row>
    <row r="177" customFormat="false" ht="12.75" hidden="false" customHeight="false" outlineLevel="0" collapsed="false">
      <c r="A177" s="96" t="n">
        <v>35910</v>
      </c>
      <c r="B177" s="0" t="e">
        <f aca="false">NA()</f>
        <v>#N/A</v>
      </c>
      <c r="C177" s="0" t="e">
        <f aca="false">NA()</f>
        <v>#N/A</v>
      </c>
      <c r="D177" s="0" t="e">
        <f aca="false">NA()</f>
        <v>#N/A</v>
      </c>
      <c r="E177" s="0" t="n">
        <v>16.5</v>
      </c>
      <c r="F177" s="0" t="e">
        <f aca="false">NA()</f>
        <v>#N/A</v>
      </c>
      <c r="G177" s="0" t="n">
        <v>23.25</v>
      </c>
      <c r="H177" s="0" t="n">
        <v>18.5</v>
      </c>
      <c r="I177" s="0" t="e">
        <f aca="false">NA()</f>
        <v>#N/A</v>
      </c>
      <c r="J177" s="0" t="e">
        <f aca="false">NA()</f>
        <v>#N/A</v>
      </c>
      <c r="K177" s="0" t="n">
        <v>16.5</v>
      </c>
      <c r="L177" s="0" t="e">
        <f aca="false">NA()</f>
        <v>#N/A</v>
      </c>
      <c r="M177" s="96" t="n">
        <v>35963</v>
      </c>
      <c r="N177" s="0" t="n">
        <v>28.25</v>
      </c>
    </row>
    <row r="178" customFormat="false" ht="12.75" hidden="false" customHeight="false" outlineLevel="0" collapsed="false">
      <c r="A178" s="96" t="n">
        <v>35911</v>
      </c>
      <c r="B178" s="0" t="e">
        <f aca="false">NA()</f>
        <v>#N/A</v>
      </c>
      <c r="C178" s="0" t="e">
        <f aca="false">NA()</f>
        <v>#N/A</v>
      </c>
      <c r="D178" s="0" t="e">
        <f aca="false">NA()</f>
        <v>#N/A</v>
      </c>
      <c r="E178" s="0" t="n">
        <v>16</v>
      </c>
      <c r="F178" s="0" t="e">
        <f aca="false">NA()</f>
        <v>#N/A</v>
      </c>
      <c r="G178" s="0" t="n">
        <v>23.25</v>
      </c>
      <c r="H178" s="0" t="n">
        <v>18.5</v>
      </c>
      <c r="I178" s="0" t="e">
        <f aca="false">NA()</f>
        <v>#N/A</v>
      </c>
      <c r="J178" s="0" t="e">
        <f aca="false">NA()</f>
        <v>#N/A</v>
      </c>
      <c r="K178" s="0" t="n">
        <v>17.25</v>
      </c>
      <c r="L178" s="0" t="e">
        <f aca="false">NA()</f>
        <v>#N/A</v>
      </c>
      <c r="M178" s="96" t="n">
        <v>35964</v>
      </c>
      <c r="N178" s="0" t="n">
        <v>39.12</v>
      </c>
    </row>
    <row r="179" customFormat="false" ht="12.75" hidden="false" customHeight="false" outlineLevel="0" collapsed="false">
      <c r="A179" s="96" t="n">
        <v>35912</v>
      </c>
      <c r="B179" s="0" t="e">
        <f aca="false">NA()</f>
        <v>#N/A</v>
      </c>
      <c r="C179" s="0" t="e">
        <f aca="false">NA()</f>
        <v>#N/A</v>
      </c>
      <c r="D179" s="0" t="e">
        <f aca="false">NA()</f>
        <v>#N/A</v>
      </c>
      <c r="E179" s="0" t="n">
        <v>20.69</v>
      </c>
      <c r="F179" s="0" t="e">
        <f aca="false">NA()</f>
        <v>#N/A</v>
      </c>
      <c r="G179" s="0" t="n">
        <v>25.5</v>
      </c>
      <c r="H179" s="0" t="n">
        <v>20.5</v>
      </c>
      <c r="I179" s="0" t="e">
        <f aca="false">NA()</f>
        <v>#N/A</v>
      </c>
      <c r="J179" s="0" t="e">
        <f aca="false">NA()</f>
        <v>#N/A</v>
      </c>
      <c r="K179" s="0" t="n">
        <v>23.73</v>
      </c>
      <c r="L179" s="0" t="e">
        <f aca="false">NA()</f>
        <v>#N/A</v>
      </c>
      <c r="M179" s="96" t="n">
        <v>35965</v>
      </c>
      <c r="N179" s="0" t="n">
        <v>36</v>
      </c>
    </row>
    <row r="180" customFormat="false" ht="12.75" hidden="false" customHeight="false" outlineLevel="0" collapsed="false">
      <c r="A180" s="96" t="n">
        <v>35913</v>
      </c>
      <c r="B180" s="0" t="e">
        <f aca="false">NA()</f>
        <v>#N/A</v>
      </c>
      <c r="C180" s="0" t="e">
        <f aca="false">NA()</f>
        <v>#N/A</v>
      </c>
      <c r="D180" s="0" t="e">
        <f aca="false">NA()</f>
        <v>#N/A</v>
      </c>
      <c r="E180" s="0" t="n">
        <v>19.95</v>
      </c>
      <c r="F180" s="0" t="e">
        <f aca="false">NA()</f>
        <v>#N/A</v>
      </c>
      <c r="G180" s="0" t="n">
        <v>26.88</v>
      </c>
      <c r="H180" s="0" t="n">
        <v>20.75</v>
      </c>
      <c r="I180" s="0" t="e">
        <f aca="false">NA()</f>
        <v>#N/A</v>
      </c>
      <c r="J180" s="0" t="e">
        <f aca="false">NA()</f>
        <v>#N/A</v>
      </c>
      <c r="K180" s="0" t="n">
        <v>22.78</v>
      </c>
      <c r="L180" s="0" t="e">
        <f aca="false">NA()</f>
        <v>#N/A</v>
      </c>
      <c r="M180" s="96" t="n">
        <v>35968</v>
      </c>
      <c r="N180" s="0" t="n">
        <v>41.83</v>
      </c>
    </row>
    <row r="181" customFormat="false" ht="12.75" hidden="false" customHeight="false" outlineLevel="0" collapsed="false">
      <c r="A181" s="96" t="n">
        <v>35914</v>
      </c>
      <c r="B181" s="0" t="e">
        <f aca="false">NA()</f>
        <v>#N/A</v>
      </c>
      <c r="C181" s="0" t="e">
        <f aca="false">NA()</f>
        <v>#N/A</v>
      </c>
      <c r="D181" s="0" t="e">
        <f aca="false">NA()</f>
        <v>#N/A</v>
      </c>
      <c r="E181" s="0" t="n">
        <v>21.28</v>
      </c>
      <c r="F181" s="0" t="e">
        <f aca="false">NA()</f>
        <v>#N/A</v>
      </c>
      <c r="G181" s="0" t="n">
        <v>24.25</v>
      </c>
      <c r="H181" s="0" t="n">
        <v>20.75</v>
      </c>
      <c r="I181" s="0" t="e">
        <f aca="false">NA()</f>
        <v>#N/A</v>
      </c>
      <c r="J181" s="0" t="n">
        <v>21</v>
      </c>
      <c r="K181" s="0" t="n">
        <v>23.54</v>
      </c>
      <c r="L181" s="0" t="e">
        <f aca="false">NA()</f>
        <v>#N/A</v>
      </c>
      <c r="M181" s="96" t="n">
        <v>35969</v>
      </c>
      <c r="N181" s="0" t="n">
        <v>53.29</v>
      </c>
    </row>
    <row r="182" customFormat="false" ht="12.75" hidden="false" customHeight="false" outlineLevel="0" collapsed="false">
      <c r="A182" s="96" t="n">
        <v>35915</v>
      </c>
      <c r="B182" s="0" t="e">
        <f aca="false">NA()</f>
        <v>#N/A</v>
      </c>
      <c r="C182" s="0" t="e">
        <f aca="false">NA()</f>
        <v>#N/A</v>
      </c>
      <c r="D182" s="0" t="e">
        <f aca="false">NA()</f>
        <v>#N/A</v>
      </c>
      <c r="E182" s="0" t="n">
        <v>21.98</v>
      </c>
      <c r="F182" s="0" t="e">
        <f aca="false">NA()</f>
        <v>#N/A</v>
      </c>
      <c r="G182" s="0" t="n">
        <v>25.42</v>
      </c>
      <c r="H182" s="0" t="n">
        <v>20.38</v>
      </c>
      <c r="I182" s="0" t="e">
        <f aca="false">NA()</f>
        <v>#N/A</v>
      </c>
      <c r="J182" s="0" t="n">
        <v>21</v>
      </c>
      <c r="K182" s="0" t="n">
        <v>22.56</v>
      </c>
      <c r="L182" s="0" t="e">
        <f aca="false">NA()</f>
        <v>#N/A</v>
      </c>
      <c r="M182" s="96" t="n">
        <v>35970</v>
      </c>
      <c r="N182" s="0" t="n">
        <v>59.84</v>
      </c>
    </row>
    <row r="183" customFormat="false" ht="12.75" hidden="false" customHeight="false" outlineLevel="0" collapsed="false">
      <c r="A183" s="96" t="n">
        <v>35916</v>
      </c>
      <c r="B183" s="0" t="e">
        <f aca="false">NA()</f>
        <v>#N/A</v>
      </c>
      <c r="C183" s="0" t="e">
        <f aca="false">NA()</f>
        <v>#N/A</v>
      </c>
      <c r="D183" s="0" t="e">
        <f aca="false">NA()</f>
        <v>#N/A</v>
      </c>
      <c r="E183" s="0" t="n">
        <v>20.9</v>
      </c>
      <c r="F183" s="0" t="e">
        <f aca="false">NA()</f>
        <v>#N/A</v>
      </c>
      <c r="G183" s="0" t="n">
        <v>25.68</v>
      </c>
      <c r="H183" s="0" t="n">
        <v>20.75</v>
      </c>
      <c r="I183" s="0" t="e">
        <f aca="false">NA()</f>
        <v>#N/A</v>
      </c>
      <c r="J183" s="0" t="n">
        <v>21.63</v>
      </c>
      <c r="K183" s="0" t="n">
        <v>22.55</v>
      </c>
      <c r="L183" s="0" t="e">
        <f aca="false">NA()</f>
        <v>#N/A</v>
      </c>
      <c r="M183" s="96" t="n">
        <v>35971</v>
      </c>
      <c r="N183" s="0" t="n">
        <v>75.34</v>
      </c>
    </row>
    <row r="184" customFormat="false" ht="12.75" hidden="false" customHeight="false" outlineLevel="0" collapsed="false">
      <c r="A184" s="96" t="n">
        <v>35917</v>
      </c>
      <c r="B184" s="0" t="e">
        <f aca="false">NA()</f>
        <v>#N/A</v>
      </c>
      <c r="C184" s="0" t="e">
        <f aca="false">NA()</f>
        <v>#N/A</v>
      </c>
      <c r="D184" s="0" t="e">
        <f aca="false">NA()</f>
        <v>#N/A</v>
      </c>
      <c r="E184" s="0" t="e">
        <f aca="false">NA()</f>
        <v>#N/A</v>
      </c>
      <c r="F184" s="0" t="e">
        <f aca="false">NA()</f>
        <v>#N/A</v>
      </c>
      <c r="G184" s="0" t="n">
        <v>28</v>
      </c>
      <c r="H184" s="0" t="e">
        <f aca="false">NA()</f>
        <v>#N/A</v>
      </c>
      <c r="I184" s="0" t="e">
        <f aca="false">NA()</f>
        <v>#N/A</v>
      </c>
      <c r="J184" s="0" t="e">
        <f aca="false">NA()</f>
        <v>#N/A</v>
      </c>
      <c r="K184" s="0" t="n">
        <v>21</v>
      </c>
      <c r="L184" s="0" t="e">
        <f aca="false">NA()</f>
        <v>#N/A</v>
      </c>
      <c r="M184" s="96" t="n">
        <v>35972</v>
      </c>
      <c r="N184" s="0" t="n">
        <v>87.5</v>
      </c>
    </row>
    <row r="185" customFormat="false" ht="12.75" hidden="false" customHeight="false" outlineLevel="0" collapsed="false">
      <c r="A185" s="96" t="n">
        <v>35918</v>
      </c>
      <c r="B185" s="0" t="e">
        <f aca="false">NA()</f>
        <v>#N/A</v>
      </c>
      <c r="C185" s="0" t="e">
        <f aca="false">NA()</f>
        <v>#N/A</v>
      </c>
      <c r="D185" s="0" t="e">
        <f aca="false">NA()</f>
        <v>#N/A</v>
      </c>
      <c r="E185" s="0" t="e">
        <f aca="false">NA()</f>
        <v>#N/A</v>
      </c>
      <c r="F185" s="0" t="e">
        <f aca="false">NA()</f>
        <v>#N/A</v>
      </c>
      <c r="G185" s="0" t="n">
        <v>26</v>
      </c>
      <c r="H185" s="0" t="e">
        <f aca="false">NA()</f>
        <v>#N/A</v>
      </c>
      <c r="I185" s="0" t="e">
        <f aca="false">NA()</f>
        <v>#N/A</v>
      </c>
      <c r="J185" s="0" t="e">
        <f aca="false">NA()</f>
        <v>#N/A</v>
      </c>
      <c r="K185" s="0" t="n">
        <v>21</v>
      </c>
      <c r="L185" s="0" t="e">
        <f aca="false">NA()</f>
        <v>#N/A</v>
      </c>
      <c r="M185" s="96" t="n">
        <v>35975</v>
      </c>
      <c r="N185" s="0" t="n">
        <v>87.5</v>
      </c>
    </row>
    <row r="186" customFormat="false" ht="12.75" hidden="false" customHeight="false" outlineLevel="0" collapsed="false">
      <c r="A186" s="96" t="n">
        <v>35919</v>
      </c>
      <c r="B186" s="0" t="e">
        <f aca="false">NA()</f>
        <v>#N/A</v>
      </c>
      <c r="C186" s="0" t="e">
        <f aca="false">NA()</f>
        <v>#N/A</v>
      </c>
      <c r="D186" s="0" t="e">
        <f aca="false">NA()</f>
        <v>#N/A</v>
      </c>
      <c r="E186" s="0" t="n">
        <v>19.93</v>
      </c>
      <c r="F186" s="0" t="e">
        <f aca="false">NA()</f>
        <v>#N/A</v>
      </c>
      <c r="G186" s="0" t="n">
        <v>27</v>
      </c>
      <c r="H186" s="0" t="e">
        <f aca="false">NA()</f>
        <v>#N/A</v>
      </c>
      <c r="I186" s="0" t="e">
        <f aca="false">NA()</f>
        <v>#N/A</v>
      </c>
      <c r="J186" s="0" t="e">
        <f aca="false">NA()</f>
        <v>#N/A</v>
      </c>
      <c r="K186" s="0" t="n">
        <v>22.8</v>
      </c>
      <c r="L186" s="0" t="e">
        <f aca="false">NA()</f>
        <v>#N/A</v>
      </c>
      <c r="M186" s="96" t="n">
        <v>35976</v>
      </c>
      <c r="N186" s="0" t="n">
        <v>54.31</v>
      </c>
    </row>
    <row r="187" customFormat="false" ht="12.75" hidden="false" customHeight="false" outlineLevel="0" collapsed="false">
      <c r="A187" s="96" t="n">
        <v>35920</v>
      </c>
      <c r="B187" s="0" t="e">
        <f aca="false">NA()</f>
        <v>#N/A</v>
      </c>
      <c r="C187" s="0" t="e">
        <f aca="false">NA()</f>
        <v>#N/A</v>
      </c>
      <c r="D187" s="0" t="e">
        <f aca="false">NA()</f>
        <v>#N/A</v>
      </c>
      <c r="E187" s="0" t="n">
        <v>18.32</v>
      </c>
      <c r="F187" s="0" t="e">
        <f aca="false">NA()</f>
        <v>#N/A</v>
      </c>
      <c r="G187" s="0" t="n">
        <v>27.5</v>
      </c>
      <c r="H187" s="0" t="e">
        <f aca="false">NA()</f>
        <v>#N/A</v>
      </c>
      <c r="I187" s="0" t="e">
        <f aca="false">NA()</f>
        <v>#N/A</v>
      </c>
      <c r="J187" s="0" t="n">
        <v>22</v>
      </c>
      <c r="K187" s="0" t="n">
        <v>22.62</v>
      </c>
      <c r="L187" s="0" t="e">
        <f aca="false">NA()</f>
        <v>#N/A</v>
      </c>
      <c r="M187" s="96" t="n">
        <v>35977</v>
      </c>
      <c r="N187" s="0" t="n">
        <v>35.59</v>
      </c>
    </row>
    <row r="188" customFormat="false" ht="12.75" hidden="false" customHeight="false" outlineLevel="0" collapsed="false">
      <c r="A188" s="96" t="n">
        <v>35921</v>
      </c>
      <c r="B188" s="0" t="e">
        <f aca="false">NA()</f>
        <v>#N/A</v>
      </c>
      <c r="C188" s="0" t="e">
        <f aca="false">NA()</f>
        <v>#N/A</v>
      </c>
      <c r="D188" s="0" t="e">
        <f aca="false">NA()</f>
        <v>#N/A</v>
      </c>
      <c r="E188" s="0" t="n">
        <v>19.73</v>
      </c>
      <c r="F188" s="0" t="e">
        <f aca="false">NA()</f>
        <v>#N/A</v>
      </c>
      <c r="G188" s="0" t="n">
        <v>26.6</v>
      </c>
      <c r="H188" s="0" t="n">
        <v>20.25</v>
      </c>
      <c r="I188" s="0" t="e">
        <f aca="false">NA()</f>
        <v>#N/A</v>
      </c>
      <c r="J188" s="0" t="n">
        <v>21.5</v>
      </c>
      <c r="K188" s="0" t="n">
        <v>24.08</v>
      </c>
      <c r="L188" s="0" t="e">
        <f aca="false">NA()</f>
        <v>#N/A</v>
      </c>
      <c r="M188" s="96" t="n">
        <v>35978</v>
      </c>
      <c r="N188" s="0" t="n">
        <v>25.04</v>
      </c>
    </row>
    <row r="189" customFormat="false" ht="12.75" hidden="false" customHeight="false" outlineLevel="0" collapsed="false">
      <c r="A189" s="96" t="n">
        <v>35922</v>
      </c>
      <c r="B189" s="0" t="e">
        <f aca="false">NA()</f>
        <v>#N/A</v>
      </c>
      <c r="C189" s="0" t="e">
        <f aca="false">NA()</f>
        <v>#N/A</v>
      </c>
      <c r="D189" s="0" t="e">
        <f aca="false">NA()</f>
        <v>#N/A</v>
      </c>
      <c r="E189" s="0" t="n">
        <v>20.67</v>
      </c>
      <c r="F189" s="0" t="e">
        <f aca="false">NA()</f>
        <v>#N/A</v>
      </c>
      <c r="G189" s="0" t="n">
        <v>26.33</v>
      </c>
      <c r="H189" s="0" t="n">
        <v>22.75</v>
      </c>
      <c r="I189" s="0" t="e">
        <f aca="false">NA()</f>
        <v>#N/A</v>
      </c>
      <c r="J189" s="0" t="n">
        <v>24.4</v>
      </c>
      <c r="K189" s="0" t="n">
        <v>25.6</v>
      </c>
      <c r="L189" s="0" t="e">
        <f aca="false">NA()</f>
        <v>#N/A</v>
      </c>
      <c r="M189" s="96" t="n">
        <v>35980</v>
      </c>
      <c r="N189" s="0" t="n">
        <v>22</v>
      </c>
    </row>
    <row r="190" customFormat="false" ht="12.75" hidden="false" customHeight="false" outlineLevel="0" collapsed="false">
      <c r="A190" s="96" t="n">
        <v>35923</v>
      </c>
      <c r="B190" s="0" t="e">
        <f aca="false">NA()</f>
        <v>#N/A</v>
      </c>
      <c r="C190" s="0" t="e">
        <f aca="false">NA()</f>
        <v>#N/A</v>
      </c>
      <c r="D190" s="0" t="e">
        <f aca="false">NA()</f>
        <v>#N/A</v>
      </c>
      <c r="E190" s="0" t="n">
        <v>20.06</v>
      </c>
      <c r="F190" s="0" t="e">
        <f aca="false">NA()</f>
        <v>#N/A</v>
      </c>
      <c r="G190" s="0" t="n">
        <v>22.75</v>
      </c>
      <c r="H190" s="0" t="n">
        <v>22.75</v>
      </c>
      <c r="I190" s="0" t="e">
        <f aca="false">NA()</f>
        <v>#N/A</v>
      </c>
      <c r="J190" s="0" t="n">
        <v>21</v>
      </c>
      <c r="K190" s="0" t="n">
        <v>23.48</v>
      </c>
      <c r="L190" s="0" t="e">
        <f aca="false">NA()</f>
        <v>#N/A</v>
      </c>
      <c r="M190" s="96" t="n">
        <v>35981</v>
      </c>
      <c r="N190" s="0" t="n">
        <v>22</v>
      </c>
    </row>
    <row r="191" customFormat="false" ht="12.75" hidden="false" customHeight="false" outlineLevel="0" collapsed="false">
      <c r="A191" s="96" t="n">
        <v>35924</v>
      </c>
      <c r="B191" s="0" t="e">
        <f aca="false">NA()</f>
        <v>#N/A</v>
      </c>
      <c r="C191" s="0" t="e">
        <f aca="false">NA()</f>
        <v>#N/A</v>
      </c>
      <c r="D191" s="0" t="e">
        <f aca="false">NA()</f>
        <v>#N/A</v>
      </c>
      <c r="E191" s="0" t="e">
        <f aca="false">NA()</f>
        <v>#N/A</v>
      </c>
      <c r="F191" s="0" t="e">
        <f aca="false">NA()</f>
        <v>#N/A</v>
      </c>
      <c r="G191" s="0" t="e">
        <f aca="false">NA()</f>
        <v>#N/A</v>
      </c>
      <c r="H191" s="0" t="e">
        <f aca="false">NA()</f>
        <v>#N/A</v>
      </c>
      <c r="I191" s="0" t="e">
        <f aca="false">NA()</f>
        <v>#N/A</v>
      </c>
      <c r="J191" s="0" t="e">
        <f aca="false">NA()</f>
        <v>#N/A</v>
      </c>
      <c r="K191" s="0" t="n">
        <v>18.25</v>
      </c>
      <c r="L191" s="0" t="e">
        <f aca="false">NA()</f>
        <v>#N/A</v>
      </c>
      <c r="M191" s="96" t="n">
        <v>35982</v>
      </c>
      <c r="N191" s="0" t="n">
        <v>42.27</v>
      </c>
    </row>
    <row r="192" customFormat="false" ht="12.75" hidden="false" customHeight="false" outlineLevel="0" collapsed="false">
      <c r="A192" s="96" t="n">
        <v>35925</v>
      </c>
      <c r="B192" s="0" t="e">
        <f aca="false">NA()</f>
        <v>#N/A</v>
      </c>
      <c r="C192" s="0" t="e">
        <f aca="false">NA()</f>
        <v>#N/A</v>
      </c>
      <c r="D192" s="0" t="e">
        <f aca="false">NA()</f>
        <v>#N/A</v>
      </c>
      <c r="E192" s="0" t="e">
        <f aca="false">NA()</f>
        <v>#N/A</v>
      </c>
      <c r="F192" s="0" t="e">
        <f aca="false">NA()</f>
        <v>#N/A</v>
      </c>
      <c r="G192" s="0" t="e">
        <f aca="false">NA()</f>
        <v>#N/A</v>
      </c>
      <c r="H192" s="0" t="e">
        <f aca="false">NA()</f>
        <v>#N/A</v>
      </c>
      <c r="I192" s="0" t="e">
        <f aca="false">NA()</f>
        <v>#N/A</v>
      </c>
      <c r="J192" s="0" t="e">
        <f aca="false">NA()</f>
        <v>#N/A</v>
      </c>
      <c r="K192" s="0" t="n">
        <v>18.25</v>
      </c>
      <c r="L192" s="0" t="e">
        <f aca="false">NA()</f>
        <v>#N/A</v>
      </c>
      <c r="M192" s="96" t="n">
        <v>35983</v>
      </c>
      <c r="N192" s="0" t="n">
        <v>33.32</v>
      </c>
    </row>
    <row r="193" customFormat="false" ht="12.75" hidden="false" customHeight="false" outlineLevel="0" collapsed="false">
      <c r="A193" s="96" t="n">
        <v>35926</v>
      </c>
      <c r="B193" s="0" t="e">
        <f aca="false">NA()</f>
        <v>#N/A</v>
      </c>
      <c r="C193" s="0" t="e">
        <f aca="false">NA()</f>
        <v>#N/A</v>
      </c>
      <c r="D193" s="0" t="e">
        <f aca="false">NA()</f>
        <v>#N/A</v>
      </c>
      <c r="E193" s="0" t="n">
        <v>19.54</v>
      </c>
      <c r="F193" s="0" t="e">
        <f aca="false">NA()</f>
        <v>#N/A</v>
      </c>
      <c r="G193" s="0" t="n">
        <v>25.5</v>
      </c>
      <c r="H193" s="0" t="n">
        <v>20.5</v>
      </c>
      <c r="I193" s="0" t="e">
        <f aca="false">NA()</f>
        <v>#N/A</v>
      </c>
      <c r="J193" s="0" t="n">
        <v>21.83</v>
      </c>
      <c r="K193" s="0" t="n">
        <v>23.21</v>
      </c>
      <c r="L193" s="0" t="e">
        <f aca="false">NA()</f>
        <v>#N/A</v>
      </c>
      <c r="M193" s="96" t="n">
        <v>35984</v>
      </c>
      <c r="N193" s="0" t="n">
        <v>32.8</v>
      </c>
    </row>
    <row r="194" customFormat="false" ht="12.75" hidden="false" customHeight="false" outlineLevel="0" collapsed="false">
      <c r="A194" s="96" t="n">
        <v>35927</v>
      </c>
      <c r="B194" s="0" t="e">
        <f aca="false">NA()</f>
        <v>#N/A</v>
      </c>
      <c r="C194" s="0" t="e">
        <f aca="false">NA()</f>
        <v>#N/A</v>
      </c>
      <c r="D194" s="0" t="e">
        <f aca="false">NA()</f>
        <v>#N/A</v>
      </c>
      <c r="E194" s="0" t="n">
        <v>23.27</v>
      </c>
      <c r="F194" s="0" t="e">
        <f aca="false">NA()</f>
        <v>#N/A</v>
      </c>
      <c r="G194" s="0" t="n">
        <v>26.25</v>
      </c>
      <c r="H194" s="0" t="n">
        <v>20.5</v>
      </c>
      <c r="I194" s="0" t="e">
        <f aca="false">NA()</f>
        <v>#N/A</v>
      </c>
      <c r="J194" s="0" t="n">
        <v>21.83</v>
      </c>
      <c r="K194" s="0" t="n">
        <v>25.75</v>
      </c>
      <c r="L194" s="0" t="e">
        <f aca="false">NA()</f>
        <v>#N/A</v>
      </c>
      <c r="M194" s="96" t="n">
        <v>35985</v>
      </c>
      <c r="N194" s="0" t="n">
        <v>33.67</v>
      </c>
    </row>
    <row r="195" customFormat="false" ht="12.75" hidden="false" customHeight="false" outlineLevel="0" collapsed="false">
      <c r="A195" s="96" t="n">
        <v>35928</v>
      </c>
      <c r="B195" s="0" t="e">
        <f aca="false">NA()</f>
        <v>#N/A</v>
      </c>
      <c r="C195" s="0" t="e">
        <f aca="false">NA()</f>
        <v>#N/A</v>
      </c>
      <c r="D195" s="0" t="e">
        <f aca="false">NA()</f>
        <v>#N/A</v>
      </c>
      <c r="E195" s="0" t="n">
        <v>30.79</v>
      </c>
      <c r="F195" s="0" t="e">
        <f aca="false">NA()</f>
        <v>#N/A</v>
      </c>
      <c r="G195" s="0" t="n">
        <v>26.5</v>
      </c>
      <c r="H195" s="0" t="n">
        <v>23.32</v>
      </c>
      <c r="I195" s="0" t="e">
        <f aca="false">NA()</f>
        <v>#N/A</v>
      </c>
      <c r="J195" s="0" t="n">
        <v>21.83</v>
      </c>
      <c r="K195" s="0" t="n">
        <v>36.39</v>
      </c>
      <c r="L195" s="0" t="e">
        <f aca="false">NA()</f>
        <v>#N/A</v>
      </c>
      <c r="M195" s="96" t="n">
        <v>35986</v>
      </c>
      <c r="N195" s="0" t="n">
        <v>25.96</v>
      </c>
    </row>
    <row r="196" customFormat="false" ht="12.75" hidden="false" customHeight="false" outlineLevel="0" collapsed="false">
      <c r="A196" s="96" t="n">
        <v>35929</v>
      </c>
      <c r="B196" s="0" t="e">
        <f aca="false">NA()</f>
        <v>#N/A</v>
      </c>
      <c r="C196" s="0" t="e">
        <f aca="false">NA()</f>
        <v>#N/A</v>
      </c>
      <c r="D196" s="0" t="e">
        <f aca="false">NA()</f>
        <v>#N/A</v>
      </c>
      <c r="E196" s="0" t="n">
        <v>33.54</v>
      </c>
      <c r="F196" s="0" t="e">
        <f aca="false">NA()</f>
        <v>#N/A</v>
      </c>
      <c r="G196" s="0" t="n">
        <v>26</v>
      </c>
      <c r="H196" s="0" t="n">
        <v>23.5</v>
      </c>
      <c r="I196" s="0" t="e">
        <f aca="false">NA()</f>
        <v>#N/A</v>
      </c>
      <c r="J196" s="0" t="n">
        <v>36.29</v>
      </c>
      <c r="K196" s="0" t="n">
        <v>37.98</v>
      </c>
      <c r="L196" s="0" t="e">
        <f aca="false">NA()</f>
        <v>#N/A</v>
      </c>
      <c r="M196" s="96" t="n">
        <v>35989</v>
      </c>
      <c r="N196" s="0" t="n">
        <v>39.46</v>
      </c>
    </row>
    <row r="197" customFormat="false" ht="12.75" hidden="false" customHeight="false" outlineLevel="0" collapsed="false">
      <c r="A197" s="96" t="n">
        <v>35930</v>
      </c>
      <c r="B197" s="0" t="e">
        <f aca="false">NA()</f>
        <v>#N/A</v>
      </c>
      <c r="C197" s="0" t="e">
        <f aca="false">NA()</f>
        <v>#N/A</v>
      </c>
      <c r="D197" s="0" t="e">
        <f aca="false">NA()</f>
        <v>#N/A</v>
      </c>
      <c r="E197" s="0" t="n">
        <v>43.06</v>
      </c>
      <c r="F197" s="0" t="e">
        <f aca="false">NA()</f>
        <v>#N/A</v>
      </c>
      <c r="G197" s="0" t="n">
        <v>33.2</v>
      </c>
      <c r="H197" s="0" t="n">
        <v>30.5</v>
      </c>
      <c r="I197" s="0" t="e">
        <f aca="false">NA()</f>
        <v>#N/A</v>
      </c>
      <c r="J197" s="0" t="n">
        <v>42</v>
      </c>
      <c r="K197" s="0" t="n">
        <v>49.54</v>
      </c>
      <c r="L197" s="0" t="e">
        <f aca="false">NA()</f>
        <v>#N/A</v>
      </c>
      <c r="M197" s="96" t="n">
        <v>35990</v>
      </c>
      <c r="N197" s="0" t="n">
        <v>51</v>
      </c>
    </row>
    <row r="198" customFormat="false" ht="12.75" hidden="false" customHeight="false" outlineLevel="0" collapsed="false">
      <c r="A198" s="96" t="n">
        <v>35931</v>
      </c>
      <c r="B198" s="0" t="e">
        <f aca="false">NA()</f>
        <v>#N/A</v>
      </c>
      <c r="C198" s="0" t="e">
        <f aca="false">NA()</f>
        <v>#N/A</v>
      </c>
      <c r="D198" s="0" t="e">
        <f aca="false">NA()</f>
        <v>#N/A</v>
      </c>
      <c r="E198" s="0" t="n">
        <v>32.8</v>
      </c>
      <c r="F198" s="0" t="e">
        <f aca="false">NA()</f>
        <v>#N/A</v>
      </c>
      <c r="G198" s="0" t="e">
        <f aca="false">NA()</f>
        <v>#N/A</v>
      </c>
      <c r="H198" s="0" t="n">
        <v>26</v>
      </c>
      <c r="I198" s="0" t="e">
        <f aca="false">NA()</f>
        <v>#N/A</v>
      </c>
      <c r="J198" s="0" t="n">
        <v>32.33</v>
      </c>
      <c r="K198" s="0" t="n">
        <v>29</v>
      </c>
      <c r="L198" s="0" t="e">
        <f aca="false">NA()</f>
        <v>#N/A</v>
      </c>
      <c r="M198" s="96" t="n">
        <v>35991</v>
      </c>
      <c r="N198" s="0" t="n">
        <v>67.68</v>
      </c>
    </row>
    <row r="199" customFormat="false" ht="12.75" hidden="false" customHeight="false" outlineLevel="0" collapsed="false">
      <c r="A199" s="96" t="n">
        <v>35932</v>
      </c>
      <c r="B199" s="0" t="e">
        <f aca="false">NA()</f>
        <v>#N/A</v>
      </c>
      <c r="C199" s="0" t="e">
        <f aca="false">NA()</f>
        <v>#N/A</v>
      </c>
      <c r="D199" s="0" t="e">
        <f aca="false">NA()</f>
        <v>#N/A</v>
      </c>
      <c r="E199" s="0" t="n">
        <v>28.5</v>
      </c>
      <c r="F199" s="0" t="e">
        <f aca="false">NA()</f>
        <v>#N/A</v>
      </c>
      <c r="G199" s="0" t="e">
        <f aca="false">NA()</f>
        <v>#N/A</v>
      </c>
      <c r="H199" s="0" t="e">
        <f aca="false">NA()</f>
        <v>#N/A</v>
      </c>
      <c r="I199" s="0" t="e">
        <f aca="false">NA()</f>
        <v>#N/A</v>
      </c>
      <c r="J199" s="0" t="n">
        <v>32.5</v>
      </c>
      <c r="K199" s="0" t="e">
        <f aca="false">NA()</f>
        <v>#N/A</v>
      </c>
      <c r="L199" s="0" t="e">
        <f aca="false">NA()</f>
        <v>#N/A</v>
      </c>
      <c r="M199" s="96" t="n">
        <v>35992</v>
      </c>
      <c r="N199" s="0" t="n">
        <v>46.69</v>
      </c>
    </row>
    <row r="200" customFormat="false" ht="12.75" hidden="false" customHeight="false" outlineLevel="0" collapsed="false">
      <c r="A200" s="96" t="n">
        <v>35933</v>
      </c>
      <c r="B200" s="0" t="e">
        <f aca="false">NA()</f>
        <v>#N/A</v>
      </c>
      <c r="C200" s="0" t="e">
        <f aca="false">NA()</f>
        <v>#N/A</v>
      </c>
      <c r="D200" s="0" t="e">
        <f aca="false">NA()</f>
        <v>#N/A</v>
      </c>
      <c r="E200" s="0" t="n">
        <v>41.28</v>
      </c>
      <c r="F200" s="0" t="e">
        <f aca="false">NA()</f>
        <v>#N/A</v>
      </c>
      <c r="G200" s="0" t="n">
        <v>29.44</v>
      </c>
      <c r="H200" s="0" t="n">
        <v>31.73</v>
      </c>
      <c r="I200" s="0" t="e">
        <f aca="false">NA()</f>
        <v>#N/A</v>
      </c>
      <c r="J200" s="0" t="e">
        <f aca="false">NA()</f>
        <v>#N/A</v>
      </c>
      <c r="K200" s="0" t="n">
        <v>49.45</v>
      </c>
      <c r="L200" s="0" t="e">
        <f aca="false">NA()</f>
        <v>#N/A</v>
      </c>
      <c r="M200" s="96" t="n">
        <v>35993</v>
      </c>
      <c r="N200" s="0" t="n">
        <v>31.74</v>
      </c>
    </row>
    <row r="201" customFormat="false" ht="12.75" hidden="false" customHeight="false" outlineLevel="0" collapsed="false">
      <c r="A201" s="96" t="n">
        <v>35934</v>
      </c>
      <c r="B201" s="0" t="e">
        <f aca="false">NA()</f>
        <v>#N/A</v>
      </c>
      <c r="C201" s="0" t="e">
        <f aca="false">NA()</f>
        <v>#N/A</v>
      </c>
      <c r="D201" s="0" t="e">
        <f aca="false">NA()</f>
        <v>#N/A</v>
      </c>
      <c r="E201" s="0" t="n">
        <v>121.6</v>
      </c>
      <c r="F201" s="0" t="e">
        <f aca="false">NA()</f>
        <v>#N/A</v>
      </c>
      <c r="G201" s="0" t="n">
        <v>34</v>
      </c>
      <c r="H201" s="0" t="n">
        <v>26.5</v>
      </c>
      <c r="I201" s="0" t="e">
        <f aca="false">NA()</f>
        <v>#N/A</v>
      </c>
      <c r="J201" s="0" t="n">
        <v>132.5</v>
      </c>
      <c r="K201" s="0" t="n">
        <v>225</v>
      </c>
      <c r="L201" s="0" t="e">
        <f aca="false">NA()</f>
        <v>#N/A</v>
      </c>
      <c r="M201" s="96" t="n">
        <v>35996</v>
      </c>
      <c r="N201" s="0" t="n">
        <v>96.77</v>
      </c>
    </row>
    <row r="202" customFormat="false" ht="12.75" hidden="false" customHeight="false" outlineLevel="0" collapsed="false">
      <c r="A202" s="96" t="n">
        <v>35935</v>
      </c>
      <c r="B202" s="0" t="e">
        <f aca="false">NA()</f>
        <v>#N/A</v>
      </c>
      <c r="C202" s="0" t="e">
        <f aca="false">NA()</f>
        <v>#N/A</v>
      </c>
      <c r="D202" s="0" t="e">
        <f aca="false">NA()</f>
        <v>#N/A</v>
      </c>
      <c r="E202" s="0" t="n">
        <v>118.71</v>
      </c>
      <c r="F202" s="0" t="e">
        <f aca="false">NA()</f>
        <v>#N/A</v>
      </c>
      <c r="G202" s="0" t="n">
        <v>34.5</v>
      </c>
      <c r="H202" s="0" t="n">
        <v>28</v>
      </c>
      <c r="I202" s="0" t="e">
        <f aca="false">NA()</f>
        <v>#N/A</v>
      </c>
      <c r="J202" s="0" t="n">
        <v>132.5</v>
      </c>
      <c r="K202" s="0" t="n">
        <v>139.48</v>
      </c>
      <c r="L202" s="0" t="e">
        <f aca="false">NA()</f>
        <v>#N/A</v>
      </c>
      <c r="M202" s="96" t="n">
        <v>35997</v>
      </c>
      <c r="N202" s="0" t="n">
        <v>193.06</v>
      </c>
    </row>
    <row r="203" customFormat="false" ht="12.75" hidden="false" customHeight="false" outlineLevel="0" collapsed="false">
      <c r="A203" s="96" t="n">
        <v>35936</v>
      </c>
      <c r="B203" s="0" t="e">
        <f aca="false">NA()</f>
        <v>#N/A</v>
      </c>
      <c r="C203" s="0" t="e">
        <f aca="false">NA()</f>
        <v>#N/A</v>
      </c>
      <c r="D203" s="0" t="e">
        <f aca="false">NA()</f>
        <v>#N/A</v>
      </c>
      <c r="E203" s="0" t="n">
        <v>66.56</v>
      </c>
      <c r="F203" s="0" t="e">
        <f aca="false">NA()</f>
        <v>#N/A</v>
      </c>
      <c r="G203" s="0" t="n">
        <v>29.75</v>
      </c>
      <c r="H203" s="0" t="n">
        <v>27.38</v>
      </c>
      <c r="I203" s="0" t="e">
        <f aca="false">NA()</f>
        <v>#N/A</v>
      </c>
      <c r="J203" s="0" t="n">
        <v>75</v>
      </c>
      <c r="K203" s="0" t="n">
        <v>60</v>
      </c>
      <c r="L203" s="0" t="e">
        <f aca="false">NA()</f>
        <v>#N/A</v>
      </c>
      <c r="M203" s="96" t="n">
        <v>35998</v>
      </c>
      <c r="N203" s="0" t="n">
        <v>195</v>
      </c>
    </row>
    <row r="204" customFormat="false" ht="12.75" hidden="false" customHeight="false" outlineLevel="0" collapsed="false">
      <c r="A204" s="96" t="n">
        <v>35937</v>
      </c>
      <c r="B204" s="0" t="e">
        <f aca="false">NA()</f>
        <v>#N/A</v>
      </c>
      <c r="C204" s="0" t="e">
        <f aca="false">NA()</f>
        <v>#N/A</v>
      </c>
      <c r="D204" s="0" t="e">
        <f aca="false">NA()</f>
        <v>#N/A</v>
      </c>
      <c r="E204" s="0" t="n">
        <v>39.65</v>
      </c>
      <c r="F204" s="0" t="e">
        <f aca="false">NA()</f>
        <v>#N/A</v>
      </c>
      <c r="G204" s="0" t="n">
        <v>29.75</v>
      </c>
      <c r="H204" s="0" t="n">
        <v>28.75</v>
      </c>
      <c r="I204" s="0" t="e">
        <f aca="false">NA()</f>
        <v>#N/A</v>
      </c>
      <c r="J204" s="0" t="n">
        <v>40</v>
      </c>
      <c r="K204" s="0" t="n">
        <v>37.5</v>
      </c>
      <c r="L204" s="0" t="e">
        <f aca="false">NA()</f>
        <v>#N/A</v>
      </c>
      <c r="M204" s="96" t="n">
        <v>35999</v>
      </c>
      <c r="N204" s="0" t="n">
        <v>88.21</v>
      </c>
    </row>
    <row r="205" customFormat="false" ht="12.75" hidden="false" customHeight="false" outlineLevel="0" collapsed="false">
      <c r="A205" s="96" t="n">
        <v>35938</v>
      </c>
      <c r="B205" s="0" t="e">
        <f aca="false">NA()</f>
        <v>#N/A</v>
      </c>
      <c r="C205" s="0" t="e">
        <f aca="false">NA()</f>
        <v>#N/A</v>
      </c>
      <c r="D205" s="0" t="e">
        <f aca="false">NA()</f>
        <v>#N/A</v>
      </c>
      <c r="E205" s="0" t="n">
        <v>22</v>
      </c>
      <c r="F205" s="0" t="e">
        <f aca="false">NA()</f>
        <v>#N/A</v>
      </c>
      <c r="G205" s="0" t="n">
        <v>23.33</v>
      </c>
      <c r="H205" s="0" t="e">
        <f aca="false">NA()</f>
        <v>#N/A</v>
      </c>
      <c r="I205" s="0" t="e">
        <f aca="false">NA()</f>
        <v>#N/A</v>
      </c>
      <c r="J205" s="0" t="n">
        <v>25.67</v>
      </c>
      <c r="K205" s="0" t="n">
        <v>20</v>
      </c>
      <c r="L205" s="0" t="e">
        <f aca="false">NA()</f>
        <v>#N/A</v>
      </c>
      <c r="M205" s="96" t="n">
        <v>36000</v>
      </c>
      <c r="N205" s="0" t="n">
        <v>28.66</v>
      </c>
    </row>
    <row r="206" customFormat="false" ht="12.75" hidden="false" customHeight="false" outlineLevel="0" collapsed="false">
      <c r="A206" s="96" t="n">
        <v>35939</v>
      </c>
      <c r="B206" s="0" t="e">
        <f aca="false">NA()</f>
        <v>#N/A</v>
      </c>
      <c r="C206" s="0" t="e">
        <f aca="false">NA()</f>
        <v>#N/A</v>
      </c>
      <c r="D206" s="0" t="e">
        <f aca="false">NA()</f>
        <v>#N/A</v>
      </c>
      <c r="E206" s="0" t="n">
        <v>23</v>
      </c>
      <c r="F206" s="0" t="e">
        <f aca="false">NA()</f>
        <v>#N/A</v>
      </c>
      <c r="G206" s="0" t="n">
        <v>23.33</v>
      </c>
      <c r="H206" s="0" t="e">
        <f aca="false">NA()</f>
        <v>#N/A</v>
      </c>
      <c r="I206" s="0" t="e">
        <f aca="false">NA()</f>
        <v>#N/A</v>
      </c>
      <c r="J206" s="0" t="n">
        <v>25.67</v>
      </c>
      <c r="K206" s="0" t="n">
        <v>20</v>
      </c>
      <c r="L206" s="0" t="e">
        <f aca="false">NA()</f>
        <v>#N/A</v>
      </c>
      <c r="M206" s="96" t="n">
        <v>36003</v>
      </c>
      <c r="N206" s="0" t="n">
        <v>36.2</v>
      </c>
    </row>
    <row r="207" customFormat="false" ht="12.75" hidden="false" customHeight="false" outlineLevel="0" collapsed="false">
      <c r="A207" s="96" t="n">
        <v>35940</v>
      </c>
      <c r="B207" s="0" t="e">
        <f aca="false">NA()</f>
        <v>#N/A</v>
      </c>
      <c r="C207" s="0" t="e">
        <f aca="false">NA()</f>
        <v>#N/A</v>
      </c>
      <c r="D207" s="0" t="e">
        <f aca="false">NA()</f>
        <v>#N/A</v>
      </c>
      <c r="E207" s="0" t="e">
        <f aca="false">NA()</f>
        <v>#N/A</v>
      </c>
      <c r="F207" s="0" t="e">
        <f aca="false">NA()</f>
        <v>#N/A</v>
      </c>
      <c r="G207" s="0" t="n">
        <v>23.33</v>
      </c>
      <c r="H207" s="0" t="e">
        <f aca="false">NA()</f>
        <v>#N/A</v>
      </c>
      <c r="I207" s="0" t="e">
        <f aca="false">NA()</f>
        <v>#N/A</v>
      </c>
      <c r="J207" s="0" t="e">
        <f aca="false">NA()</f>
        <v>#N/A</v>
      </c>
      <c r="K207" s="0" t="n">
        <v>20</v>
      </c>
      <c r="L207" s="0" t="e">
        <f aca="false">NA()</f>
        <v>#N/A</v>
      </c>
      <c r="M207" s="96" t="n">
        <v>36004</v>
      </c>
      <c r="N207" s="0" t="n">
        <v>36.24</v>
      </c>
    </row>
    <row r="208" customFormat="false" ht="12.75" hidden="false" customHeight="false" outlineLevel="0" collapsed="false">
      <c r="A208" s="96" t="n">
        <v>35941</v>
      </c>
      <c r="B208" s="0" t="e">
        <f aca="false">NA()</f>
        <v>#N/A</v>
      </c>
      <c r="C208" s="0" t="e">
        <f aca="false">NA()</f>
        <v>#N/A</v>
      </c>
      <c r="D208" s="0" t="e">
        <f aca="false">NA()</f>
        <v>#N/A</v>
      </c>
      <c r="E208" s="0" t="n">
        <v>34.13</v>
      </c>
      <c r="F208" s="0" t="e">
        <f aca="false">NA()</f>
        <v>#N/A</v>
      </c>
      <c r="G208" s="0" t="n">
        <v>28.84</v>
      </c>
      <c r="H208" s="0" t="n">
        <v>25</v>
      </c>
      <c r="I208" s="0" t="e">
        <f aca="false">NA()</f>
        <v>#N/A</v>
      </c>
      <c r="J208" s="0" t="e">
        <f aca="false">NA()</f>
        <v>#N/A</v>
      </c>
      <c r="K208" s="0" t="n">
        <v>41.47</v>
      </c>
      <c r="L208" s="0" t="e">
        <f aca="false">NA()</f>
        <v>#N/A</v>
      </c>
      <c r="M208" s="96" t="n">
        <v>36005</v>
      </c>
      <c r="N208" s="0" t="n">
        <v>44.83</v>
      </c>
    </row>
    <row r="209" customFormat="false" ht="12.75" hidden="false" customHeight="false" outlineLevel="0" collapsed="false">
      <c r="A209" s="96" t="n">
        <v>35942</v>
      </c>
      <c r="B209" s="0" t="e">
        <f aca="false">NA()</f>
        <v>#N/A</v>
      </c>
      <c r="C209" s="0" t="e">
        <f aca="false">NA()</f>
        <v>#N/A</v>
      </c>
      <c r="D209" s="0" t="e">
        <f aca="false">NA()</f>
        <v>#N/A</v>
      </c>
      <c r="E209" s="0" t="n">
        <v>31.31</v>
      </c>
      <c r="F209" s="0" t="e">
        <f aca="false">NA()</f>
        <v>#N/A</v>
      </c>
      <c r="G209" s="0" t="n">
        <v>27.25</v>
      </c>
      <c r="H209" s="0" t="n">
        <v>22.17</v>
      </c>
      <c r="I209" s="0" t="e">
        <f aca="false">NA()</f>
        <v>#N/A</v>
      </c>
      <c r="J209" s="0" t="n">
        <v>35.84</v>
      </c>
      <c r="K209" s="0" t="n">
        <v>30.3</v>
      </c>
      <c r="L209" s="0" t="e">
        <f aca="false">NA()</f>
        <v>#N/A</v>
      </c>
      <c r="M209" s="96" t="n">
        <v>36006</v>
      </c>
      <c r="N209" s="0" t="n">
        <v>38.28</v>
      </c>
    </row>
    <row r="210" customFormat="false" ht="12.75" hidden="false" customHeight="false" outlineLevel="0" collapsed="false">
      <c r="A210" s="96" t="n">
        <v>35943</v>
      </c>
      <c r="B210" s="0" t="e">
        <f aca="false">NA()</f>
        <v>#N/A</v>
      </c>
      <c r="C210" s="0" t="e">
        <f aca="false">NA()</f>
        <v>#N/A</v>
      </c>
      <c r="D210" s="0" t="e">
        <f aca="false">NA()</f>
        <v>#N/A</v>
      </c>
      <c r="E210" s="0" t="n">
        <v>49.6</v>
      </c>
      <c r="F210" s="0" t="e">
        <f aca="false">NA()</f>
        <v>#N/A</v>
      </c>
      <c r="G210" s="0" t="n">
        <v>35</v>
      </c>
      <c r="H210" s="0" t="n">
        <v>24.5</v>
      </c>
      <c r="I210" s="0" t="e">
        <f aca="false">NA()</f>
        <v>#N/A</v>
      </c>
      <c r="J210" s="0" t="n">
        <v>45</v>
      </c>
      <c r="K210" s="0" t="n">
        <v>61.23</v>
      </c>
      <c r="L210" s="0" t="e">
        <f aca="false">NA()</f>
        <v>#N/A</v>
      </c>
      <c r="M210" s="96" t="n">
        <v>36007</v>
      </c>
      <c r="N210" s="0" t="n">
        <v>30.12</v>
      </c>
    </row>
    <row r="211" customFormat="false" ht="12.75" hidden="false" customHeight="false" outlineLevel="0" collapsed="false">
      <c r="A211" s="96" t="n">
        <v>35944</v>
      </c>
      <c r="B211" s="0" t="e">
        <f aca="false">NA()</f>
        <v>#N/A</v>
      </c>
      <c r="C211" s="0" t="e">
        <f aca="false">NA()</f>
        <v>#N/A</v>
      </c>
      <c r="D211" s="0" t="e">
        <f aca="false">NA()</f>
        <v>#N/A</v>
      </c>
      <c r="E211" s="0" t="n">
        <v>70.5</v>
      </c>
      <c r="F211" s="0" t="e">
        <f aca="false">NA()</f>
        <v>#N/A</v>
      </c>
      <c r="G211" s="0" t="n">
        <v>36</v>
      </c>
      <c r="H211" s="0" t="n">
        <v>34.25</v>
      </c>
      <c r="I211" s="0" t="e">
        <f aca="false">NA()</f>
        <v>#N/A</v>
      </c>
      <c r="J211" s="0" t="n">
        <v>70</v>
      </c>
      <c r="K211" s="0" t="n">
        <v>68.8</v>
      </c>
      <c r="L211" s="0" t="e">
        <f aca="false">NA()</f>
        <v>#N/A</v>
      </c>
      <c r="M211" s="96" t="n">
        <v>36008</v>
      </c>
      <c r="N211" s="0" t="n">
        <v>20</v>
      </c>
    </row>
    <row r="212" customFormat="false" ht="12.75" hidden="false" customHeight="false" outlineLevel="0" collapsed="false">
      <c r="A212" s="96" t="n">
        <v>35945</v>
      </c>
      <c r="B212" s="0" t="e">
        <f aca="false">NA()</f>
        <v>#N/A</v>
      </c>
      <c r="C212" s="0" t="e">
        <f aca="false">NA()</f>
        <v>#N/A</v>
      </c>
      <c r="D212" s="0" t="e">
        <f aca="false">NA()</f>
        <v>#N/A</v>
      </c>
      <c r="E212" s="0" t="e">
        <f aca="false">NA()</f>
        <v>#N/A</v>
      </c>
      <c r="F212" s="0" t="e">
        <f aca="false">NA()</f>
        <v>#N/A</v>
      </c>
      <c r="G212" s="0" t="e">
        <f aca="false">NA()</f>
        <v>#N/A</v>
      </c>
      <c r="H212" s="0" t="e">
        <f aca="false">NA()</f>
        <v>#N/A</v>
      </c>
      <c r="I212" s="0" t="e">
        <f aca="false">NA()</f>
        <v>#N/A</v>
      </c>
      <c r="J212" s="0" t="n">
        <v>37</v>
      </c>
      <c r="K212" s="0" t="e">
        <f aca="false">NA()</f>
        <v>#N/A</v>
      </c>
      <c r="L212" s="0" t="e">
        <f aca="false">NA()</f>
        <v>#N/A</v>
      </c>
      <c r="M212" s="96" t="n">
        <v>36009</v>
      </c>
      <c r="N212" s="0" t="n">
        <v>20</v>
      </c>
    </row>
    <row r="213" customFormat="false" ht="12.75" hidden="false" customHeight="false" outlineLevel="0" collapsed="false">
      <c r="A213" s="96" t="n">
        <v>35946</v>
      </c>
      <c r="B213" s="0" t="e">
        <f aca="false">NA()</f>
        <v>#N/A</v>
      </c>
      <c r="C213" s="0" t="e">
        <f aca="false">NA()</f>
        <v>#N/A</v>
      </c>
      <c r="D213" s="0" t="e">
        <f aca="false">NA()</f>
        <v>#N/A</v>
      </c>
      <c r="E213" s="0" t="e">
        <f aca="false">NA()</f>
        <v>#N/A</v>
      </c>
      <c r="F213" s="0" t="e">
        <f aca="false">NA()</f>
        <v>#N/A</v>
      </c>
      <c r="G213" s="0" t="e">
        <f aca="false">NA()</f>
        <v>#N/A</v>
      </c>
      <c r="H213" s="0" t="e">
        <f aca="false">NA()</f>
        <v>#N/A</v>
      </c>
      <c r="I213" s="0" t="e">
        <f aca="false">NA()</f>
        <v>#N/A</v>
      </c>
      <c r="J213" s="0" t="n">
        <v>37</v>
      </c>
      <c r="K213" s="0" t="n">
        <v>24.5</v>
      </c>
      <c r="L213" s="0" t="e">
        <f aca="false">NA()</f>
        <v>#N/A</v>
      </c>
      <c r="M213" s="96" t="n">
        <v>36010</v>
      </c>
      <c r="N213" s="0" t="n">
        <v>35.34</v>
      </c>
    </row>
    <row r="214" customFormat="false" ht="12.75" hidden="false" customHeight="false" outlineLevel="0" collapsed="false">
      <c r="A214" s="96" t="n">
        <v>35947</v>
      </c>
      <c r="B214" s="0" t="e">
        <f aca="false">NA()</f>
        <v>#N/A</v>
      </c>
      <c r="C214" s="0" t="e">
        <f aca="false">NA()</f>
        <v>#N/A</v>
      </c>
      <c r="D214" s="0" t="e">
        <f aca="false">NA()</f>
        <v>#N/A</v>
      </c>
      <c r="E214" s="0" t="n">
        <v>37.71</v>
      </c>
      <c r="F214" s="0" t="e">
        <f aca="false">NA()</f>
        <v>#N/A</v>
      </c>
      <c r="G214" s="0" t="n">
        <v>30</v>
      </c>
      <c r="H214" s="0" t="n">
        <v>24.5</v>
      </c>
      <c r="I214" s="0" t="e">
        <f aca="false">NA()</f>
        <v>#N/A</v>
      </c>
      <c r="J214" s="0" t="n">
        <v>43</v>
      </c>
      <c r="K214" s="0" t="n">
        <v>33.5</v>
      </c>
      <c r="L214" s="0" t="e">
        <f aca="false">NA()</f>
        <v>#N/A</v>
      </c>
      <c r="M214" s="96" t="n">
        <v>36011</v>
      </c>
      <c r="N214" s="0" t="n">
        <v>25.68</v>
      </c>
    </row>
    <row r="215" customFormat="false" ht="12.75" hidden="false" customHeight="false" outlineLevel="0" collapsed="false">
      <c r="A215" s="96" t="n">
        <v>35948</v>
      </c>
      <c r="B215" s="0" t="e">
        <f aca="false">NA()</f>
        <v>#N/A</v>
      </c>
      <c r="C215" s="0" t="e">
        <f aca="false">NA()</f>
        <v>#N/A</v>
      </c>
      <c r="D215" s="0" t="e">
        <f aca="false">NA()</f>
        <v>#N/A</v>
      </c>
      <c r="E215" s="0" t="n">
        <v>29.57</v>
      </c>
      <c r="F215" s="0" t="e">
        <f aca="false">NA()</f>
        <v>#N/A</v>
      </c>
      <c r="G215" s="0" t="n">
        <v>27.2</v>
      </c>
      <c r="H215" s="0" t="n">
        <v>20.75</v>
      </c>
      <c r="I215" s="0" t="e">
        <f aca="false">NA()</f>
        <v>#N/A</v>
      </c>
      <c r="J215" s="0" t="n">
        <v>36.38</v>
      </c>
      <c r="K215" s="0" t="n">
        <v>33.5</v>
      </c>
      <c r="L215" s="0" t="e">
        <f aca="false">NA()</f>
        <v>#N/A</v>
      </c>
      <c r="M215" s="96" t="n">
        <v>36012</v>
      </c>
      <c r="N215" s="0" t="n">
        <v>26.52</v>
      </c>
    </row>
    <row r="216" customFormat="false" ht="12.75" hidden="false" customHeight="false" outlineLevel="0" collapsed="false">
      <c r="A216" s="96" t="n">
        <v>35949</v>
      </c>
      <c r="B216" s="0" t="e">
        <f aca="false">NA()</f>
        <v>#N/A</v>
      </c>
      <c r="C216" s="0" t="e">
        <f aca="false">NA()</f>
        <v>#N/A</v>
      </c>
      <c r="D216" s="0" t="e">
        <f aca="false">NA()</f>
        <v>#N/A</v>
      </c>
      <c r="E216" s="0" t="n">
        <v>31.18</v>
      </c>
      <c r="F216" s="0" t="e">
        <f aca="false">NA()</f>
        <v>#N/A</v>
      </c>
      <c r="G216" s="0" t="n">
        <v>23.63</v>
      </c>
      <c r="H216" s="0" t="n">
        <v>19</v>
      </c>
      <c r="I216" s="0" t="e">
        <f aca="false">NA()</f>
        <v>#N/A</v>
      </c>
      <c r="J216" s="0" t="n">
        <v>43.24</v>
      </c>
      <c r="K216" s="0" t="n">
        <v>24.92</v>
      </c>
      <c r="L216" s="0" t="e">
        <f aca="false">NA()</f>
        <v>#N/A</v>
      </c>
      <c r="M216" s="96" t="n">
        <v>36013</v>
      </c>
      <c r="N216" s="0" t="n">
        <v>28.58</v>
      </c>
    </row>
    <row r="217" customFormat="false" ht="12.75" hidden="false" customHeight="false" outlineLevel="0" collapsed="false">
      <c r="A217" s="96" t="n">
        <v>35950</v>
      </c>
      <c r="B217" s="0" t="e">
        <f aca="false">NA()</f>
        <v>#N/A</v>
      </c>
      <c r="C217" s="0" t="e">
        <f aca="false">NA()</f>
        <v>#N/A</v>
      </c>
      <c r="D217" s="0" t="e">
        <f aca="false">NA()</f>
        <v>#N/A</v>
      </c>
      <c r="E217" s="0" t="n">
        <v>30.26</v>
      </c>
      <c r="F217" s="0" t="e">
        <f aca="false">NA()</f>
        <v>#N/A</v>
      </c>
      <c r="G217" s="0" t="n">
        <v>25.17</v>
      </c>
      <c r="H217" s="0" t="n">
        <v>22.06</v>
      </c>
      <c r="I217" s="0" t="e">
        <f aca="false">NA()</f>
        <v>#N/A</v>
      </c>
      <c r="J217" s="0" t="n">
        <v>42.6</v>
      </c>
      <c r="K217" s="0" t="n">
        <v>24.94</v>
      </c>
      <c r="L217" s="0" t="e">
        <f aca="false">NA()</f>
        <v>#N/A</v>
      </c>
      <c r="M217" s="96" t="n">
        <v>36014</v>
      </c>
      <c r="N217" s="0" t="n">
        <v>28.45</v>
      </c>
    </row>
    <row r="218" customFormat="false" ht="12.75" hidden="false" customHeight="false" outlineLevel="0" collapsed="false">
      <c r="A218" s="96" t="n">
        <v>35951</v>
      </c>
      <c r="B218" s="0" t="e">
        <f aca="false">NA()</f>
        <v>#N/A</v>
      </c>
      <c r="C218" s="0" t="e">
        <f aca="false">NA()</f>
        <v>#N/A</v>
      </c>
      <c r="D218" s="0" t="e">
        <f aca="false">NA()</f>
        <v>#N/A</v>
      </c>
      <c r="E218" s="0" t="n">
        <v>26.39</v>
      </c>
      <c r="F218" s="0" t="e">
        <f aca="false">NA()</f>
        <v>#N/A</v>
      </c>
      <c r="G218" s="0" t="n">
        <v>24.33</v>
      </c>
      <c r="H218" s="0" t="n">
        <v>19.24</v>
      </c>
      <c r="I218" s="0" t="e">
        <f aca="false">NA()</f>
        <v>#N/A</v>
      </c>
      <c r="J218" s="0" t="n">
        <v>31.5</v>
      </c>
      <c r="K218" s="0" t="n">
        <v>21.53</v>
      </c>
      <c r="L218" s="0" t="e">
        <f aca="false">NA()</f>
        <v>#N/A</v>
      </c>
      <c r="M218" s="96" t="n">
        <v>36017</v>
      </c>
      <c r="N218" s="0" t="n">
        <v>40.45</v>
      </c>
    </row>
    <row r="219" customFormat="false" ht="12.75" hidden="false" customHeight="false" outlineLevel="0" collapsed="false">
      <c r="A219" s="96" t="n">
        <v>35952</v>
      </c>
      <c r="B219" s="0" t="e">
        <f aca="false">NA()</f>
        <v>#N/A</v>
      </c>
      <c r="C219" s="0" t="e">
        <f aca="false">NA()</f>
        <v>#N/A</v>
      </c>
      <c r="D219" s="0" t="e">
        <f aca="false">NA()</f>
        <v>#N/A</v>
      </c>
      <c r="E219" s="0" t="n">
        <v>15</v>
      </c>
      <c r="F219" s="0" t="e">
        <f aca="false">NA()</f>
        <v>#N/A</v>
      </c>
      <c r="G219" s="0" t="e">
        <f aca="false">NA()</f>
        <v>#N/A</v>
      </c>
      <c r="H219" s="0" t="e">
        <f aca="false">NA()</f>
        <v>#N/A</v>
      </c>
      <c r="I219" s="0" t="e">
        <f aca="false">NA()</f>
        <v>#N/A</v>
      </c>
      <c r="J219" s="0" t="n">
        <v>22</v>
      </c>
      <c r="K219" s="0" t="e">
        <f aca="false">NA()</f>
        <v>#N/A</v>
      </c>
      <c r="L219" s="0" t="e">
        <f aca="false">NA()</f>
        <v>#N/A</v>
      </c>
      <c r="M219" s="96" t="n">
        <v>36018</v>
      </c>
      <c r="N219" s="0" t="n">
        <v>32.5</v>
      </c>
    </row>
    <row r="220" customFormat="false" ht="12.75" hidden="false" customHeight="false" outlineLevel="0" collapsed="false">
      <c r="A220" s="96" t="n">
        <v>35953</v>
      </c>
      <c r="B220" s="0" t="e">
        <f aca="false">NA()</f>
        <v>#N/A</v>
      </c>
      <c r="C220" s="0" t="e">
        <f aca="false">NA()</f>
        <v>#N/A</v>
      </c>
      <c r="D220" s="0" t="e">
        <f aca="false">NA()</f>
        <v>#N/A</v>
      </c>
      <c r="E220" s="0" t="n">
        <v>15</v>
      </c>
      <c r="F220" s="0" t="e">
        <f aca="false">NA()</f>
        <v>#N/A</v>
      </c>
      <c r="G220" s="0" t="e">
        <f aca="false">NA()</f>
        <v>#N/A</v>
      </c>
      <c r="H220" s="0" t="e">
        <f aca="false">NA()</f>
        <v>#N/A</v>
      </c>
      <c r="I220" s="0" t="e">
        <f aca="false">NA()</f>
        <v>#N/A</v>
      </c>
      <c r="J220" s="0" t="n">
        <v>22</v>
      </c>
      <c r="K220" s="0" t="e">
        <f aca="false">NA()</f>
        <v>#N/A</v>
      </c>
      <c r="L220" s="0" t="e">
        <f aca="false">NA()</f>
        <v>#N/A</v>
      </c>
      <c r="M220" s="96" t="n">
        <v>36019</v>
      </c>
      <c r="N220" s="0" t="n">
        <v>29.8</v>
      </c>
    </row>
    <row r="221" customFormat="false" ht="12.75" hidden="false" customHeight="false" outlineLevel="0" collapsed="false">
      <c r="A221" s="96" t="n">
        <v>35954</v>
      </c>
      <c r="B221" s="0" t="e">
        <f aca="false">NA()</f>
        <v>#N/A</v>
      </c>
      <c r="C221" s="0" t="e">
        <f aca="false">NA()</f>
        <v>#N/A</v>
      </c>
      <c r="D221" s="0" t="e">
        <f aca="false">NA()</f>
        <v>#N/A</v>
      </c>
      <c r="E221" s="0" t="n">
        <v>19.62</v>
      </c>
      <c r="F221" s="0" t="e">
        <f aca="false">NA()</f>
        <v>#N/A</v>
      </c>
      <c r="G221" s="0" t="n">
        <v>24.5</v>
      </c>
      <c r="H221" s="0" t="e">
        <f aca="false">NA()</f>
        <v>#N/A</v>
      </c>
      <c r="I221" s="0" t="e">
        <f aca="false">NA()</f>
        <v>#N/A</v>
      </c>
      <c r="J221" s="0" t="n">
        <v>28</v>
      </c>
      <c r="K221" s="0" t="n">
        <v>17.82</v>
      </c>
      <c r="L221" s="0" t="e">
        <f aca="false">NA()</f>
        <v>#N/A</v>
      </c>
      <c r="M221" s="96" t="n">
        <v>36020</v>
      </c>
      <c r="N221" s="0" t="n">
        <v>27.74</v>
      </c>
    </row>
    <row r="222" customFormat="false" ht="12.75" hidden="false" customHeight="false" outlineLevel="0" collapsed="false">
      <c r="A222" s="96" t="n">
        <v>35955</v>
      </c>
      <c r="B222" s="0" t="e">
        <f aca="false">NA()</f>
        <v>#N/A</v>
      </c>
      <c r="C222" s="0" t="e">
        <f aca="false">NA()</f>
        <v>#N/A</v>
      </c>
      <c r="D222" s="0" t="e">
        <f aca="false">NA()</f>
        <v>#N/A</v>
      </c>
      <c r="E222" s="0" t="n">
        <v>17.25</v>
      </c>
      <c r="F222" s="0" t="e">
        <f aca="false">NA()</f>
        <v>#N/A</v>
      </c>
      <c r="G222" s="0" t="n">
        <v>24.67</v>
      </c>
      <c r="H222" s="0" t="n">
        <v>19</v>
      </c>
      <c r="I222" s="0" t="e">
        <f aca="false">NA()</f>
        <v>#N/A</v>
      </c>
      <c r="J222" s="0" t="n">
        <v>20.6</v>
      </c>
      <c r="K222" s="0" t="n">
        <v>17</v>
      </c>
      <c r="L222" s="0" t="e">
        <f aca="false">NA()</f>
        <v>#N/A</v>
      </c>
      <c r="M222" s="96" t="n">
        <v>36021</v>
      </c>
      <c r="N222" s="0" t="n">
        <v>24.53</v>
      </c>
    </row>
    <row r="223" customFormat="false" ht="12.75" hidden="false" customHeight="false" outlineLevel="0" collapsed="false">
      <c r="A223" s="96" t="n">
        <v>35956</v>
      </c>
      <c r="B223" s="0" t="e">
        <f aca="false">NA()</f>
        <v>#N/A</v>
      </c>
      <c r="C223" s="0" t="e">
        <f aca="false">NA()</f>
        <v>#N/A</v>
      </c>
      <c r="D223" s="0" t="e">
        <f aca="false">NA()</f>
        <v>#N/A</v>
      </c>
      <c r="E223" s="0" t="n">
        <v>19.44</v>
      </c>
      <c r="F223" s="0" t="e">
        <f aca="false">NA()</f>
        <v>#N/A</v>
      </c>
      <c r="G223" s="0" t="n">
        <v>23.5</v>
      </c>
      <c r="H223" s="0" t="n">
        <v>19</v>
      </c>
      <c r="I223" s="0" t="e">
        <f aca="false">NA()</f>
        <v>#N/A</v>
      </c>
      <c r="J223" s="0" t="n">
        <v>25.45</v>
      </c>
      <c r="K223" s="0" t="n">
        <v>16.73</v>
      </c>
      <c r="L223" s="0" t="e">
        <f aca="false">NA()</f>
        <v>#N/A</v>
      </c>
      <c r="M223" s="96" t="n">
        <v>36024</v>
      </c>
      <c r="N223" s="0" t="n">
        <v>41.95</v>
      </c>
    </row>
    <row r="224" customFormat="false" ht="12.75" hidden="false" customHeight="false" outlineLevel="0" collapsed="false">
      <c r="A224" s="96" t="n">
        <v>35957</v>
      </c>
      <c r="B224" s="0" t="e">
        <f aca="false">NA()</f>
        <v>#N/A</v>
      </c>
      <c r="C224" s="0" t="e">
        <f aca="false">NA()</f>
        <v>#N/A</v>
      </c>
      <c r="D224" s="0" t="e">
        <f aca="false">NA()</f>
        <v>#N/A</v>
      </c>
      <c r="E224" s="0" t="n">
        <v>30.5</v>
      </c>
      <c r="F224" s="0" t="e">
        <f aca="false">NA()</f>
        <v>#N/A</v>
      </c>
      <c r="G224" s="0" t="n">
        <v>24.5</v>
      </c>
      <c r="H224" s="0" t="n">
        <v>19</v>
      </c>
      <c r="I224" s="0" t="e">
        <f aca="false">NA()</f>
        <v>#N/A</v>
      </c>
      <c r="J224" s="0" t="n">
        <v>39.67</v>
      </c>
      <c r="K224" s="0" t="n">
        <v>25.44</v>
      </c>
      <c r="L224" s="0" t="e">
        <f aca="false">NA()</f>
        <v>#N/A</v>
      </c>
      <c r="M224" s="96" t="n">
        <v>36025</v>
      </c>
      <c r="N224" s="0" t="n">
        <v>54.23</v>
      </c>
    </row>
    <row r="225" customFormat="false" ht="12.75" hidden="false" customHeight="false" outlineLevel="0" collapsed="false">
      <c r="A225" s="96" t="n">
        <v>35958</v>
      </c>
      <c r="B225" s="0" t="e">
        <f aca="false">NA()</f>
        <v>#N/A</v>
      </c>
      <c r="C225" s="0" t="e">
        <f aca="false">NA()</f>
        <v>#N/A</v>
      </c>
      <c r="D225" s="0" t="e">
        <f aca="false">NA()</f>
        <v>#N/A</v>
      </c>
      <c r="E225" s="0" t="n">
        <v>39.98</v>
      </c>
      <c r="F225" s="0" t="e">
        <f aca="false">NA()</f>
        <v>#N/A</v>
      </c>
      <c r="G225" s="0" t="n">
        <v>26.5</v>
      </c>
      <c r="H225" s="0" t="n">
        <v>20</v>
      </c>
      <c r="I225" s="0" t="e">
        <f aca="false">NA()</f>
        <v>#N/A</v>
      </c>
      <c r="J225" s="0" t="n">
        <v>56.67</v>
      </c>
      <c r="K225" s="0" t="n">
        <v>39.32</v>
      </c>
      <c r="L225" s="0" t="e">
        <f aca="false">NA()</f>
        <v>#N/A</v>
      </c>
      <c r="M225" s="96" t="n">
        <v>36026</v>
      </c>
      <c r="N225" s="0" t="n">
        <v>27</v>
      </c>
    </row>
    <row r="226" customFormat="false" ht="12.75" hidden="false" customHeight="false" outlineLevel="0" collapsed="false">
      <c r="A226" s="96" t="n">
        <v>35959</v>
      </c>
      <c r="B226" s="0" t="e">
        <f aca="false">NA()</f>
        <v>#N/A</v>
      </c>
      <c r="C226" s="0" t="e">
        <f aca="false">NA()</f>
        <v>#N/A</v>
      </c>
      <c r="D226" s="0" t="e">
        <f aca="false">NA()</f>
        <v>#N/A</v>
      </c>
      <c r="E226" s="0" t="n">
        <v>24</v>
      </c>
      <c r="F226" s="0" t="e">
        <f aca="false">NA()</f>
        <v>#N/A</v>
      </c>
      <c r="G226" s="0" t="n">
        <v>14.63</v>
      </c>
      <c r="H226" s="0" t="e">
        <f aca="false">NA()</f>
        <v>#N/A</v>
      </c>
      <c r="I226" s="0" t="e">
        <f aca="false">NA()</f>
        <v>#N/A</v>
      </c>
      <c r="J226" s="0" t="e">
        <f aca="false">NA()</f>
        <v>#N/A</v>
      </c>
      <c r="K226" s="0" t="n">
        <v>20.33</v>
      </c>
      <c r="L226" s="0" t="e">
        <f aca="false">NA()</f>
        <v>#N/A</v>
      </c>
      <c r="M226" s="96" t="n">
        <v>36027</v>
      </c>
      <c r="N226" s="0" t="n">
        <v>24.88</v>
      </c>
    </row>
    <row r="227" customFormat="false" ht="12.75" hidden="false" customHeight="false" outlineLevel="0" collapsed="false">
      <c r="A227" s="96" t="n">
        <v>35960</v>
      </c>
      <c r="B227" s="0" t="e">
        <f aca="false">NA()</f>
        <v>#N/A</v>
      </c>
      <c r="C227" s="0" t="e">
        <f aca="false">NA()</f>
        <v>#N/A</v>
      </c>
      <c r="D227" s="0" t="e">
        <f aca="false">NA()</f>
        <v>#N/A</v>
      </c>
      <c r="E227" s="0" t="n">
        <v>18</v>
      </c>
      <c r="F227" s="0" t="e">
        <f aca="false">NA()</f>
        <v>#N/A</v>
      </c>
      <c r="G227" s="0" t="e">
        <f aca="false">NA()</f>
        <v>#N/A</v>
      </c>
      <c r="H227" s="0" t="e">
        <f aca="false">NA()</f>
        <v>#N/A</v>
      </c>
      <c r="I227" s="0" t="e">
        <f aca="false">NA()</f>
        <v>#N/A</v>
      </c>
      <c r="J227" s="0" t="e">
        <f aca="false">NA()</f>
        <v>#N/A</v>
      </c>
      <c r="K227" s="0" t="n">
        <v>20.33</v>
      </c>
      <c r="L227" s="0" t="e">
        <f aca="false">NA()</f>
        <v>#N/A</v>
      </c>
      <c r="M227" s="96" t="n">
        <v>36028</v>
      </c>
      <c r="N227" s="0" t="n">
        <v>23.99</v>
      </c>
    </row>
    <row r="228" customFormat="false" ht="12.75" hidden="false" customHeight="false" outlineLevel="0" collapsed="false">
      <c r="A228" s="96" t="n">
        <v>35961</v>
      </c>
      <c r="B228" s="0" t="e">
        <f aca="false">NA()</f>
        <v>#N/A</v>
      </c>
      <c r="C228" s="0" t="e">
        <f aca="false">NA()</f>
        <v>#N/A</v>
      </c>
      <c r="D228" s="0" t="e">
        <f aca="false">NA()</f>
        <v>#N/A</v>
      </c>
      <c r="E228" s="0" t="n">
        <v>34.79</v>
      </c>
      <c r="F228" s="0" t="e">
        <f aca="false">NA()</f>
        <v>#N/A</v>
      </c>
      <c r="G228" s="0" t="n">
        <v>27</v>
      </c>
      <c r="H228" s="0" t="e">
        <f aca="false">NA()</f>
        <v>#N/A</v>
      </c>
      <c r="I228" s="0" t="e">
        <f aca="false">NA()</f>
        <v>#N/A</v>
      </c>
      <c r="J228" s="0" t="e">
        <f aca="false">NA()</f>
        <v>#N/A</v>
      </c>
      <c r="K228" s="0" t="n">
        <v>30.6</v>
      </c>
      <c r="L228" s="0" t="e">
        <f aca="false">NA()</f>
        <v>#N/A</v>
      </c>
      <c r="M228" s="96" t="n">
        <v>36029</v>
      </c>
      <c r="N228" s="0" t="n">
        <v>22</v>
      </c>
    </row>
    <row r="229" customFormat="false" ht="12.75" hidden="false" customHeight="false" outlineLevel="0" collapsed="false">
      <c r="A229" s="96" t="n">
        <v>35962</v>
      </c>
      <c r="B229" s="0" t="e">
        <f aca="false">NA()</f>
        <v>#N/A</v>
      </c>
      <c r="C229" s="0" t="e">
        <f aca="false">NA()</f>
        <v>#N/A</v>
      </c>
      <c r="D229" s="0" t="e">
        <f aca="false">NA()</f>
        <v>#N/A</v>
      </c>
      <c r="E229" s="0" t="n">
        <v>28.09</v>
      </c>
      <c r="F229" s="0" t="e">
        <f aca="false">NA()</f>
        <v>#N/A</v>
      </c>
      <c r="G229" s="0" t="n">
        <v>27</v>
      </c>
      <c r="H229" s="0" t="n">
        <v>22.08</v>
      </c>
      <c r="I229" s="0" t="e">
        <f aca="false">NA()</f>
        <v>#N/A</v>
      </c>
      <c r="J229" s="0" t="n">
        <v>45</v>
      </c>
      <c r="K229" s="0" t="n">
        <v>22.38</v>
      </c>
      <c r="L229" s="0" t="e">
        <f aca="false">NA()</f>
        <v>#N/A</v>
      </c>
      <c r="M229" s="96" t="n">
        <v>36030</v>
      </c>
      <c r="N229" s="0" t="n">
        <v>19</v>
      </c>
    </row>
    <row r="230" customFormat="false" ht="12.75" hidden="false" customHeight="false" outlineLevel="0" collapsed="false">
      <c r="A230" s="96" t="n">
        <v>35963</v>
      </c>
      <c r="B230" s="0" t="e">
        <f aca="false">NA()</f>
        <v>#N/A</v>
      </c>
      <c r="C230" s="0" t="e">
        <f aca="false">NA()</f>
        <v>#N/A</v>
      </c>
      <c r="D230" s="0" t="e">
        <f aca="false">NA()</f>
        <v>#N/A</v>
      </c>
      <c r="E230" s="0" t="n">
        <v>44.17</v>
      </c>
      <c r="F230" s="0" t="e">
        <f aca="false">NA()</f>
        <v>#N/A</v>
      </c>
      <c r="G230" s="0" t="n">
        <v>29.58</v>
      </c>
      <c r="H230" s="0" t="n">
        <v>23.81</v>
      </c>
      <c r="I230" s="0" t="e">
        <f aca="false">NA()</f>
        <v>#N/A</v>
      </c>
      <c r="J230" s="0" t="n">
        <v>45</v>
      </c>
      <c r="K230" s="0" t="n">
        <v>40</v>
      </c>
      <c r="L230" s="0" t="e">
        <f aca="false">NA()</f>
        <v>#N/A</v>
      </c>
      <c r="M230" s="96" t="n">
        <v>36031</v>
      </c>
      <c r="N230" s="0" t="n">
        <v>25.32</v>
      </c>
    </row>
    <row r="231" customFormat="false" ht="12.75" hidden="false" customHeight="false" outlineLevel="0" collapsed="false">
      <c r="A231" s="96" t="n">
        <v>35964</v>
      </c>
      <c r="B231" s="0" t="e">
        <f aca="false">NA()</f>
        <v>#N/A</v>
      </c>
      <c r="C231" s="0" t="e">
        <f aca="false">NA()</f>
        <v>#N/A</v>
      </c>
      <c r="D231" s="0" t="e">
        <f aca="false">NA()</f>
        <v>#N/A</v>
      </c>
      <c r="E231" s="0" t="n">
        <v>95.12</v>
      </c>
      <c r="F231" s="0" t="e">
        <f aca="false">NA()</f>
        <v>#N/A</v>
      </c>
      <c r="G231" s="0" t="n">
        <v>37.25</v>
      </c>
      <c r="H231" s="0" t="n">
        <v>25.09</v>
      </c>
      <c r="I231" s="0" t="e">
        <f aca="false">NA()</f>
        <v>#N/A</v>
      </c>
      <c r="J231" s="0" t="n">
        <v>73</v>
      </c>
      <c r="K231" s="0" t="n">
        <v>61.67</v>
      </c>
      <c r="L231" s="0" t="e">
        <f aca="false">NA()</f>
        <v>#N/A</v>
      </c>
      <c r="M231" s="96" t="n">
        <v>36032</v>
      </c>
      <c r="N231" s="0" t="n">
        <v>56.95</v>
      </c>
    </row>
    <row r="232" customFormat="false" ht="12.75" hidden="false" customHeight="false" outlineLevel="0" collapsed="false">
      <c r="A232" s="96" t="n">
        <v>35965</v>
      </c>
      <c r="B232" s="0" t="e">
        <f aca="false">NA()</f>
        <v>#N/A</v>
      </c>
      <c r="C232" s="0" t="e">
        <f aca="false">NA()</f>
        <v>#N/A</v>
      </c>
      <c r="D232" s="0" t="e">
        <f aca="false">NA()</f>
        <v>#N/A</v>
      </c>
      <c r="E232" s="0" t="n">
        <v>53.67</v>
      </c>
      <c r="F232" s="0" t="e">
        <f aca="false">NA()</f>
        <v>#N/A</v>
      </c>
      <c r="G232" s="0" t="n">
        <v>38</v>
      </c>
      <c r="H232" s="0" t="n">
        <v>25.09</v>
      </c>
      <c r="I232" s="0" t="e">
        <f aca="false">NA()</f>
        <v>#N/A</v>
      </c>
      <c r="J232" s="0" t="n">
        <v>61.67</v>
      </c>
      <c r="K232" s="0" t="n">
        <v>60</v>
      </c>
      <c r="L232" s="0" t="n">
        <v>42.67</v>
      </c>
      <c r="M232" s="96" t="n">
        <v>36033</v>
      </c>
      <c r="N232" s="0" t="n">
        <v>73.96</v>
      </c>
    </row>
    <row r="233" customFormat="false" ht="12.75" hidden="false" customHeight="false" outlineLevel="0" collapsed="false">
      <c r="A233" s="96" t="n">
        <v>35966</v>
      </c>
      <c r="B233" s="0" t="e">
        <f aca="false">NA()</f>
        <v>#N/A</v>
      </c>
      <c r="C233" s="0" t="e">
        <f aca="false">NA()</f>
        <v>#N/A</v>
      </c>
      <c r="D233" s="0" t="e">
        <f aca="false">NA()</f>
        <v>#N/A</v>
      </c>
      <c r="E233" s="0" t="n">
        <v>55</v>
      </c>
      <c r="F233" s="0" t="e">
        <f aca="false">NA()</f>
        <v>#N/A</v>
      </c>
      <c r="G233" s="0" t="n">
        <v>22.5</v>
      </c>
      <c r="H233" s="0" t="n">
        <v>19.75</v>
      </c>
      <c r="I233" s="0" t="e">
        <f aca="false">NA()</f>
        <v>#N/A</v>
      </c>
      <c r="J233" s="0" t="n">
        <v>73.83</v>
      </c>
      <c r="K233" s="0" t="e">
        <f aca="false">NA()</f>
        <v>#N/A</v>
      </c>
      <c r="L233" s="0" t="e">
        <f aca="false">NA()</f>
        <v>#N/A</v>
      </c>
      <c r="M233" s="96" t="n">
        <v>36034</v>
      </c>
      <c r="N233" s="0" t="n">
        <v>37.65</v>
      </c>
    </row>
    <row r="234" customFormat="false" ht="12.75" hidden="false" customHeight="false" outlineLevel="0" collapsed="false">
      <c r="A234" s="96" t="n">
        <v>35967</v>
      </c>
      <c r="B234" s="0" t="e">
        <f aca="false">NA()</f>
        <v>#N/A</v>
      </c>
      <c r="C234" s="0" t="e">
        <f aca="false">NA()</f>
        <v>#N/A</v>
      </c>
      <c r="D234" s="0" t="e">
        <f aca="false">NA()</f>
        <v>#N/A</v>
      </c>
      <c r="E234" s="0" t="n">
        <v>55</v>
      </c>
      <c r="F234" s="0" t="e">
        <f aca="false">NA()</f>
        <v>#N/A</v>
      </c>
      <c r="G234" s="0" t="n">
        <v>22.5</v>
      </c>
      <c r="H234" s="0" t="n">
        <v>19.75</v>
      </c>
      <c r="I234" s="0" t="e">
        <f aca="false">NA()</f>
        <v>#N/A</v>
      </c>
      <c r="J234" s="0" t="n">
        <v>66.33</v>
      </c>
      <c r="K234" s="0" t="e">
        <f aca="false">NA()</f>
        <v>#N/A</v>
      </c>
      <c r="L234" s="0" t="e">
        <f aca="false">NA()</f>
        <v>#N/A</v>
      </c>
      <c r="M234" s="96" t="n">
        <v>36035</v>
      </c>
      <c r="N234" s="0" t="n">
        <v>36</v>
      </c>
    </row>
    <row r="235" customFormat="false" ht="12.75" hidden="false" customHeight="false" outlineLevel="0" collapsed="false">
      <c r="A235" s="96" t="n">
        <v>35968</v>
      </c>
      <c r="B235" s="0" t="e">
        <f aca="false">NA()</f>
        <v>#N/A</v>
      </c>
      <c r="C235" s="0" t="e">
        <f aca="false">NA()</f>
        <v>#N/A</v>
      </c>
      <c r="D235" s="0" t="e">
        <f aca="false">NA()</f>
        <v>#N/A</v>
      </c>
      <c r="E235" s="0" t="n">
        <v>97.63</v>
      </c>
      <c r="F235" s="0" t="e">
        <f aca="false">NA()</f>
        <v>#N/A</v>
      </c>
      <c r="G235" s="0" t="n">
        <v>36.25</v>
      </c>
      <c r="H235" s="0" t="n">
        <v>24.25</v>
      </c>
      <c r="I235" s="0" t="e">
        <f aca="false">NA()</f>
        <v>#N/A</v>
      </c>
      <c r="J235" s="0" t="n">
        <v>121.67</v>
      </c>
      <c r="K235" s="0" t="e">
        <f aca="false">NA()</f>
        <v>#N/A</v>
      </c>
      <c r="L235" s="0" t="n">
        <v>140</v>
      </c>
      <c r="M235" s="96" t="n">
        <v>36036</v>
      </c>
      <c r="N235" s="0" t="n">
        <v>25.83</v>
      </c>
    </row>
    <row r="236" customFormat="false" ht="12.75" hidden="false" customHeight="false" outlineLevel="0" collapsed="false">
      <c r="A236" s="96" t="n">
        <v>35969</v>
      </c>
      <c r="B236" s="0" t="e">
        <f aca="false">NA()</f>
        <v>#N/A</v>
      </c>
      <c r="C236" s="0" t="e">
        <f aca="false">NA()</f>
        <v>#N/A</v>
      </c>
      <c r="D236" s="0" t="e">
        <f aca="false">NA()</f>
        <v>#N/A</v>
      </c>
      <c r="E236" s="0" t="n">
        <v>164.81</v>
      </c>
      <c r="F236" s="0" t="e">
        <f aca="false">NA()</f>
        <v>#N/A</v>
      </c>
      <c r="G236" s="0" t="n">
        <v>40.5</v>
      </c>
      <c r="H236" s="0" t="n">
        <v>24.25</v>
      </c>
      <c r="I236" s="0" t="e">
        <f aca="false">NA()</f>
        <v>#N/A</v>
      </c>
      <c r="J236" s="0" t="n">
        <v>167.37</v>
      </c>
      <c r="K236" s="0" t="e">
        <f aca="false">NA()</f>
        <v>#N/A</v>
      </c>
      <c r="L236" s="0" t="n">
        <v>145</v>
      </c>
      <c r="M236" s="96" t="n">
        <v>36037</v>
      </c>
      <c r="N236" s="0" t="n">
        <v>26.33</v>
      </c>
    </row>
    <row r="237" customFormat="false" ht="12.75" hidden="false" customHeight="false" outlineLevel="0" collapsed="false">
      <c r="A237" s="96" t="n">
        <v>35970</v>
      </c>
      <c r="B237" s="0" t="e">
        <f aca="false">NA()</f>
        <v>#N/A</v>
      </c>
      <c r="C237" s="0" t="e">
        <f aca="false">NA()</f>
        <v>#N/A</v>
      </c>
      <c r="D237" s="0" t="e">
        <f aca="false">NA()</f>
        <v>#N/A</v>
      </c>
      <c r="E237" s="0" t="n">
        <v>298.75</v>
      </c>
      <c r="F237" s="0" t="e">
        <f aca="false">NA()</f>
        <v>#N/A</v>
      </c>
      <c r="G237" s="0" t="n">
        <v>47.3</v>
      </c>
      <c r="H237" s="0" t="n">
        <v>47.5</v>
      </c>
      <c r="I237" s="0" t="e">
        <f aca="false">NA()</f>
        <v>#N/A</v>
      </c>
      <c r="J237" s="0" t="n">
        <v>288</v>
      </c>
      <c r="K237" s="0" t="n">
        <v>315</v>
      </c>
      <c r="L237" s="0" t="n">
        <v>145</v>
      </c>
      <c r="M237" s="96" t="n">
        <v>36038</v>
      </c>
      <c r="N237" s="0" t="n">
        <v>35.19</v>
      </c>
    </row>
    <row r="238" customFormat="false" ht="12.75" hidden="false" customHeight="false" outlineLevel="0" collapsed="false">
      <c r="A238" s="96" t="n">
        <v>35971</v>
      </c>
      <c r="B238" s="0" t="e">
        <f aca="false">NA()</f>
        <v>#N/A</v>
      </c>
      <c r="C238" s="0" t="e">
        <f aca="false">NA()</f>
        <v>#N/A</v>
      </c>
      <c r="D238" s="0" t="e">
        <f aca="false">NA()</f>
        <v>#N/A</v>
      </c>
      <c r="E238" s="0" t="n">
        <v>400</v>
      </c>
      <c r="F238" s="0" t="e">
        <f aca="false">NA()</f>
        <v>#N/A</v>
      </c>
      <c r="G238" s="0" t="n">
        <v>54</v>
      </c>
      <c r="H238" s="0" t="n">
        <v>47.5</v>
      </c>
      <c r="I238" s="0" t="e">
        <f aca="false">NA()</f>
        <v>#N/A</v>
      </c>
      <c r="J238" s="0" t="n">
        <v>345</v>
      </c>
      <c r="K238" s="0" t="n">
        <v>391.67</v>
      </c>
      <c r="L238" s="0" t="n">
        <v>145</v>
      </c>
      <c r="M238" s="96" t="n">
        <v>36039</v>
      </c>
      <c r="N238" s="0" t="n">
        <v>29.22</v>
      </c>
    </row>
    <row r="239" customFormat="false" ht="12.75" hidden="false" customHeight="false" outlineLevel="0" collapsed="false">
      <c r="A239" s="96" t="n">
        <v>35972</v>
      </c>
      <c r="B239" s="0" t="e">
        <f aca="false">NA()</f>
        <v>#N/A</v>
      </c>
      <c r="C239" s="0" t="e">
        <f aca="false">NA()</f>
        <v>#N/A</v>
      </c>
      <c r="D239" s="0" t="e">
        <f aca="false">NA()</f>
        <v>#N/A</v>
      </c>
      <c r="E239" s="118" t="n">
        <v>1816.67</v>
      </c>
      <c r="F239" s="0" t="e">
        <f aca="false">NA()</f>
        <v>#N/A</v>
      </c>
      <c r="G239" s="0" t="n">
        <v>71.09</v>
      </c>
      <c r="H239" s="0" t="n">
        <v>65</v>
      </c>
      <c r="I239" s="0" t="e">
        <f aca="false">NA()</f>
        <v>#N/A</v>
      </c>
      <c r="J239" s="118" t="n">
        <v>1125</v>
      </c>
      <c r="K239" s="118" t="n">
        <v>2700</v>
      </c>
      <c r="L239" s="0" t="n">
        <v>145</v>
      </c>
      <c r="M239" s="96" t="n">
        <v>36040</v>
      </c>
      <c r="N239" s="0" t="n">
        <v>26.22</v>
      </c>
    </row>
    <row r="240" customFormat="false" ht="12.75" hidden="false" customHeight="false" outlineLevel="0" collapsed="false">
      <c r="A240" s="96" t="n">
        <v>35973</v>
      </c>
      <c r="B240" s="0" t="e">
        <f aca="false">NA()</f>
        <v>#N/A</v>
      </c>
      <c r="C240" s="0" t="e">
        <f aca="false">NA()</f>
        <v>#N/A</v>
      </c>
      <c r="D240" s="0" t="e">
        <f aca="false">NA()</f>
        <v>#N/A</v>
      </c>
      <c r="E240" s="0" t="n">
        <v>95</v>
      </c>
      <c r="F240" s="0" t="e">
        <f aca="false">NA()</f>
        <v>#N/A</v>
      </c>
      <c r="G240" s="0" t="n">
        <v>47.5</v>
      </c>
      <c r="H240" s="0" t="e">
        <f aca="false">NA()</f>
        <v>#N/A</v>
      </c>
      <c r="I240" s="0" t="e">
        <f aca="false">NA()</f>
        <v>#N/A</v>
      </c>
      <c r="J240" s="0" t="n">
        <v>689.12</v>
      </c>
      <c r="K240" s="0" t="e">
        <f aca="false">NA()</f>
        <v>#N/A</v>
      </c>
      <c r="L240" s="0" t="e">
        <f aca="false">NA()</f>
        <v>#N/A</v>
      </c>
      <c r="M240" s="96" t="n">
        <v>36041</v>
      </c>
      <c r="N240" s="0" t="n">
        <v>24.12</v>
      </c>
    </row>
    <row r="241" customFormat="false" ht="12.75" hidden="false" customHeight="false" outlineLevel="0" collapsed="false">
      <c r="A241" s="96" t="n">
        <v>35974</v>
      </c>
      <c r="B241" s="0" t="e">
        <f aca="false">NA()</f>
        <v>#N/A</v>
      </c>
      <c r="C241" s="0" t="e">
        <f aca="false">NA()</f>
        <v>#N/A</v>
      </c>
      <c r="D241" s="0" t="e">
        <f aca="false">NA()</f>
        <v>#N/A</v>
      </c>
      <c r="E241" s="0" t="n">
        <v>95</v>
      </c>
      <c r="F241" s="0" t="e">
        <f aca="false">NA()</f>
        <v>#N/A</v>
      </c>
      <c r="G241" s="0" t="n">
        <v>50</v>
      </c>
      <c r="H241" s="0" t="e">
        <f aca="false">NA()</f>
        <v>#N/A</v>
      </c>
      <c r="I241" s="0" t="e">
        <f aca="false">NA()</f>
        <v>#N/A</v>
      </c>
      <c r="J241" s="0" t="n">
        <v>546.82</v>
      </c>
      <c r="K241" s="0" t="e">
        <f aca="false">NA()</f>
        <v>#N/A</v>
      </c>
      <c r="L241" s="0" t="e">
        <f aca="false">NA()</f>
        <v>#N/A</v>
      </c>
      <c r="M241" s="96" t="n">
        <v>36042</v>
      </c>
      <c r="N241" s="0" t="n">
        <v>22.41</v>
      </c>
    </row>
    <row r="242" customFormat="false" ht="12.75" hidden="false" customHeight="false" outlineLevel="0" collapsed="false">
      <c r="A242" s="96" t="n">
        <v>35975</v>
      </c>
      <c r="B242" s="0" t="e">
        <f aca="false">NA()</f>
        <v>#N/A</v>
      </c>
      <c r="C242" s="0" t="e">
        <f aca="false">NA()</f>
        <v>#N/A</v>
      </c>
      <c r="D242" s="0" t="e">
        <f aca="false">NA()</f>
        <v>#N/A</v>
      </c>
      <c r="E242" s="118" t="n">
        <v>1621.4301</v>
      </c>
      <c r="F242" s="0" t="e">
        <f aca="false">NA()</f>
        <v>#N/A</v>
      </c>
      <c r="G242" s="0" t="n">
        <v>63.33</v>
      </c>
      <c r="H242" s="0" t="n">
        <v>67.5</v>
      </c>
      <c r="I242" s="0" t="e">
        <f aca="false">NA()</f>
        <v>#N/A</v>
      </c>
      <c r="J242" s="0" t="n">
        <v>587.5</v>
      </c>
      <c r="K242" s="0" t="e">
        <f aca="false">NA()</f>
        <v>#N/A</v>
      </c>
      <c r="L242" s="0" t="e">
        <f aca="false">NA()</f>
        <v>#N/A</v>
      </c>
      <c r="M242" s="96" t="n">
        <v>36043</v>
      </c>
      <c r="N242" s="0" t="n">
        <v>24</v>
      </c>
    </row>
    <row r="243" customFormat="false" ht="12.75" hidden="false" customHeight="false" outlineLevel="0" collapsed="false">
      <c r="A243" s="96" t="n">
        <v>35976</v>
      </c>
      <c r="B243" s="0" t="e">
        <f aca="false">NA()</f>
        <v>#N/A</v>
      </c>
      <c r="C243" s="0" t="e">
        <f aca="false">NA()</f>
        <v>#N/A</v>
      </c>
      <c r="D243" s="0" t="e">
        <f aca="false">NA()</f>
        <v>#N/A</v>
      </c>
      <c r="E243" s="0" t="n">
        <v>73.24</v>
      </c>
      <c r="F243" s="0" t="e">
        <f aca="false">NA()</f>
        <v>#N/A</v>
      </c>
      <c r="G243" s="0" t="n">
        <v>43.8</v>
      </c>
      <c r="H243" s="0" t="n">
        <v>67.5</v>
      </c>
      <c r="I243" s="0" t="e">
        <f aca="false">NA()</f>
        <v>#N/A</v>
      </c>
      <c r="J243" s="0" t="n">
        <v>75</v>
      </c>
      <c r="K243" s="0" t="n">
        <v>150</v>
      </c>
      <c r="L243" s="0" t="e">
        <f aca="false">NA()</f>
        <v>#N/A</v>
      </c>
      <c r="M243" s="96" t="n">
        <v>36044</v>
      </c>
      <c r="N243" s="0" t="n">
        <v>22</v>
      </c>
    </row>
    <row r="244" customFormat="false" ht="12.75" hidden="false" customHeight="false" outlineLevel="0" collapsed="false">
      <c r="A244" s="96" t="n">
        <v>35977</v>
      </c>
      <c r="B244" s="0" t="e">
        <f aca="false">NA()</f>
        <v>#N/A</v>
      </c>
      <c r="C244" s="0" t="e">
        <f aca="false">NA()</f>
        <v>#N/A</v>
      </c>
      <c r="D244" s="0" t="e">
        <f aca="false">NA()</f>
        <v>#N/A</v>
      </c>
      <c r="E244" s="0" t="n">
        <v>51.28</v>
      </c>
      <c r="F244" s="0" t="e">
        <f aca="false">NA()</f>
        <v>#N/A</v>
      </c>
      <c r="G244" s="0" t="n">
        <v>43.8</v>
      </c>
      <c r="H244" s="0" t="n">
        <v>34.75</v>
      </c>
      <c r="I244" s="0" t="e">
        <f aca="false">NA()</f>
        <v>#N/A</v>
      </c>
      <c r="J244" s="0" t="n">
        <v>49.14</v>
      </c>
      <c r="K244" s="0" t="n">
        <v>46.25</v>
      </c>
      <c r="L244" s="0" t="e">
        <f aca="false">NA()</f>
        <v>#N/A</v>
      </c>
      <c r="M244" s="96" t="n">
        <v>36046</v>
      </c>
      <c r="N244" s="0" t="n">
        <v>33.21</v>
      </c>
    </row>
    <row r="245" customFormat="false" ht="12.75" hidden="false" customHeight="false" outlineLevel="0" collapsed="false">
      <c r="A245" s="96" t="n">
        <v>35978</v>
      </c>
      <c r="B245" s="0" t="e">
        <f aca="false">NA()</f>
        <v>#N/A</v>
      </c>
      <c r="C245" s="0" t="e">
        <f aca="false">NA()</f>
        <v>#N/A</v>
      </c>
      <c r="D245" s="0" t="e">
        <f aca="false">NA()</f>
        <v>#N/A</v>
      </c>
      <c r="E245" s="0" t="n">
        <v>29.71</v>
      </c>
      <c r="F245" s="0" t="e">
        <f aca="false">NA()</f>
        <v>#N/A</v>
      </c>
      <c r="G245" s="0" t="n">
        <v>24.92</v>
      </c>
      <c r="H245" s="0" t="n">
        <v>26</v>
      </c>
      <c r="I245" s="0" t="e">
        <f aca="false">NA()</f>
        <v>#N/A</v>
      </c>
      <c r="J245" s="0" t="n">
        <v>43</v>
      </c>
      <c r="K245" s="0" t="n">
        <v>46.25</v>
      </c>
      <c r="L245" s="0" t="e">
        <f aca="false">NA()</f>
        <v>#N/A</v>
      </c>
      <c r="M245" s="96" t="n">
        <v>36047</v>
      </c>
      <c r="N245" s="0" t="n">
        <v>19.26</v>
      </c>
    </row>
    <row r="246" customFormat="false" ht="12.75" hidden="false" customHeight="false" outlineLevel="0" collapsed="false">
      <c r="A246" s="96" t="n">
        <v>35979</v>
      </c>
      <c r="B246" s="0" t="e">
        <f aca="false">NA()</f>
        <v>#N/A</v>
      </c>
      <c r="C246" s="0" t="e">
        <f aca="false">NA()</f>
        <v>#N/A</v>
      </c>
      <c r="D246" s="0" t="e">
        <f aca="false">NA()</f>
        <v>#N/A</v>
      </c>
      <c r="E246" s="0" t="e">
        <f aca="false">NA()</f>
        <v>#N/A</v>
      </c>
      <c r="F246" s="0" t="e">
        <f aca="false">NA()</f>
        <v>#N/A</v>
      </c>
      <c r="G246" s="0" t="e">
        <f aca="false">NA()</f>
        <v>#N/A</v>
      </c>
      <c r="H246" s="0" t="e">
        <f aca="false">NA()</f>
        <v>#N/A</v>
      </c>
      <c r="I246" s="0" t="e">
        <f aca="false">NA()</f>
        <v>#N/A</v>
      </c>
      <c r="J246" s="0" t="e">
        <f aca="false">NA()</f>
        <v>#N/A</v>
      </c>
      <c r="K246" s="0" t="n">
        <v>26</v>
      </c>
      <c r="L246" s="0" t="e">
        <f aca="false">NA()</f>
        <v>#N/A</v>
      </c>
      <c r="M246" s="96" t="n">
        <v>36048</v>
      </c>
      <c r="N246" s="0" t="n">
        <v>17.97</v>
      </c>
    </row>
    <row r="247" customFormat="false" ht="12.75" hidden="false" customHeight="false" outlineLevel="0" collapsed="false">
      <c r="A247" s="96" t="n">
        <v>35980</v>
      </c>
      <c r="B247" s="0" t="e">
        <f aca="false">NA()</f>
        <v>#N/A</v>
      </c>
      <c r="C247" s="0" t="e">
        <f aca="false">NA()</f>
        <v>#N/A</v>
      </c>
      <c r="D247" s="0" t="e">
        <f aca="false">NA()</f>
        <v>#N/A</v>
      </c>
      <c r="E247" s="0" t="n">
        <v>25</v>
      </c>
      <c r="F247" s="0" t="e">
        <f aca="false">NA()</f>
        <v>#N/A</v>
      </c>
      <c r="G247" s="0" t="e">
        <f aca="false">NA()</f>
        <v>#N/A</v>
      </c>
      <c r="H247" s="0" t="e">
        <f aca="false">NA()</f>
        <v>#N/A</v>
      </c>
      <c r="I247" s="0" t="e">
        <f aca="false">NA()</f>
        <v>#N/A</v>
      </c>
      <c r="J247" s="0" t="n">
        <v>24</v>
      </c>
      <c r="K247" s="0" t="e">
        <f aca="false">NA()</f>
        <v>#N/A</v>
      </c>
      <c r="L247" s="0" t="e">
        <f aca="false">NA()</f>
        <v>#N/A</v>
      </c>
      <c r="M247" s="96" t="n">
        <v>36049</v>
      </c>
      <c r="N247" s="0" t="n">
        <v>19.48</v>
      </c>
    </row>
    <row r="248" customFormat="false" ht="12.75" hidden="false" customHeight="false" outlineLevel="0" collapsed="false">
      <c r="A248" s="96" t="n">
        <v>35981</v>
      </c>
      <c r="B248" s="0" t="e">
        <f aca="false">NA()</f>
        <v>#N/A</v>
      </c>
      <c r="C248" s="0" t="e">
        <f aca="false">NA()</f>
        <v>#N/A</v>
      </c>
      <c r="D248" s="0" t="e">
        <f aca="false">NA()</f>
        <v>#N/A</v>
      </c>
      <c r="E248" s="0" t="n">
        <v>25</v>
      </c>
      <c r="F248" s="0" t="e">
        <f aca="false">NA()</f>
        <v>#N/A</v>
      </c>
      <c r="G248" s="0" t="e">
        <f aca="false">NA()</f>
        <v>#N/A</v>
      </c>
      <c r="H248" s="0" t="e">
        <f aca="false">NA()</f>
        <v>#N/A</v>
      </c>
      <c r="I248" s="0" t="e">
        <f aca="false">NA()</f>
        <v>#N/A</v>
      </c>
      <c r="J248" s="0" t="n">
        <v>24</v>
      </c>
      <c r="K248" s="0" t="e">
        <f aca="false">NA()</f>
        <v>#N/A</v>
      </c>
      <c r="L248" s="0" t="e">
        <f aca="false">NA()</f>
        <v>#N/A</v>
      </c>
      <c r="M248" s="96" t="n">
        <v>36052</v>
      </c>
      <c r="N248" s="0" t="n">
        <v>27.53</v>
      </c>
    </row>
    <row r="249" customFormat="false" ht="12.75" hidden="false" customHeight="false" outlineLevel="0" collapsed="false">
      <c r="A249" s="96" t="n">
        <v>35982</v>
      </c>
      <c r="B249" s="0" t="e">
        <f aca="false">NA()</f>
        <v>#N/A</v>
      </c>
      <c r="C249" s="0" t="e">
        <f aca="false">NA()</f>
        <v>#N/A</v>
      </c>
      <c r="D249" s="0" t="e">
        <f aca="false">NA()</f>
        <v>#N/A</v>
      </c>
      <c r="E249" s="0" t="n">
        <v>70.63</v>
      </c>
      <c r="F249" s="0" t="e">
        <f aca="false">NA()</f>
        <v>#N/A</v>
      </c>
      <c r="G249" s="0" t="n">
        <v>40</v>
      </c>
      <c r="H249" s="0" t="e">
        <f aca="false">NA()</f>
        <v>#N/A</v>
      </c>
      <c r="I249" s="0" t="e">
        <f aca="false">NA()</f>
        <v>#N/A</v>
      </c>
      <c r="J249" s="0" t="n">
        <v>50</v>
      </c>
      <c r="K249" s="0" t="e">
        <f aca="false">NA()</f>
        <v>#N/A</v>
      </c>
      <c r="L249" s="0" t="e">
        <f aca="false">NA()</f>
        <v>#N/A</v>
      </c>
      <c r="M249" s="96" t="n">
        <v>36053</v>
      </c>
      <c r="N249" s="0" t="n">
        <v>44.93</v>
      </c>
    </row>
    <row r="250" customFormat="false" ht="12.75" hidden="false" customHeight="false" outlineLevel="0" collapsed="false">
      <c r="A250" s="96" t="n">
        <v>35983</v>
      </c>
      <c r="B250" s="0" t="e">
        <f aca="false">NA()</f>
        <v>#N/A</v>
      </c>
      <c r="C250" s="0" t="e">
        <f aca="false">NA()</f>
        <v>#N/A</v>
      </c>
      <c r="D250" s="0" t="e">
        <f aca="false">NA()</f>
        <v>#N/A</v>
      </c>
      <c r="E250" s="0" t="n">
        <v>63.93</v>
      </c>
      <c r="F250" s="0" t="e">
        <f aca="false">NA()</f>
        <v>#N/A</v>
      </c>
      <c r="G250" s="0" t="n">
        <v>25</v>
      </c>
      <c r="H250" s="0" t="n">
        <v>25.2</v>
      </c>
      <c r="I250" s="0" t="e">
        <f aca="false">NA()</f>
        <v>#N/A</v>
      </c>
      <c r="J250" s="0" t="n">
        <v>53</v>
      </c>
      <c r="K250" s="0" t="n">
        <v>62.33</v>
      </c>
      <c r="L250" s="0" t="e">
        <f aca="false">NA()</f>
        <v>#N/A</v>
      </c>
      <c r="M250" s="96" t="n">
        <v>36054</v>
      </c>
      <c r="N250" s="0" t="n">
        <v>34.86</v>
      </c>
    </row>
    <row r="251" customFormat="false" ht="12.75" hidden="false" customHeight="false" outlineLevel="0" collapsed="false">
      <c r="A251" s="96" t="n">
        <v>35984</v>
      </c>
      <c r="B251" s="0" t="e">
        <f aca="false">NA()</f>
        <v>#N/A</v>
      </c>
      <c r="C251" s="0" t="e">
        <f aca="false">NA()</f>
        <v>#N/A</v>
      </c>
      <c r="D251" s="0" t="e">
        <f aca="false">NA()</f>
        <v>#N/A</v>
      </c>
      <c r="E251" s="0" t="n">
        <v>57.64</v>
      </c>
      <c r="F251" s="0" t="e">
        <f aca="false">NA()</f>
        <v>#N/A</v>
      </c>
      <c r="G251" s="0" t="n">
        <v>28.1</v>
      </c>
      <c r="H251" s="0" t="n">
        <v>26.26</v>
      </c>
      <c r="I251" s="0" t="e">
        <f aca="false">NA()</f>
        <v>#N/A</v>
      </c>
      <c r="J251" s="0" t="n">
        <v>80</v>
      </c>
      <c r="K251" s="0" t="n">
        <v>36</v>
      </c>
      <c r="L251" s="0" t="n">
        <v>61</v>
      </c>
      <c r="M251" s="96" t="n">
        <v>36055</v>
      </c>
      <c r="N251" s="0" t="n">
        <v>34.98</v>
      </c>
    </row>
    <row r="252" customFormat="false" ht="12.75" hidden="false" customHeight="false" outlineLevel="0" collapsed="false">
      <c r="A252" s="96" t="n">
        <v>35985</v>
      </c>
      <c r="B252" s="0" t="e">
        <f aca="false">NA()</f>
        <v>#N/A</v>
      </c>
      <c r="C252" s="0" t="e">
        <f aca="false">NA()</f>
        <v>#N/A</v>
      </c>
      <c r="D252" s="0" t="e">
        <f aca="false">NA()</f>
        <v>#N/A</v>
      </c>
      <c r="E252" s="0" t="n">
        <v>52.32</v>
      </c>
      <c r="F252" s="0" t="e">
        <f aca="false">NA()</f>
        <v>#N/A</v>
      </c>
      <c r="G252" s="0" t="n">
        <v>29.13</v>
      </c>
      <c r="H252" s="0" t="n">
        <v>24.44</v>
      </c>
      <c r="I252" s="0" t="e">
        <f aca="false">NA()</f>
        <v>#N/A</v>
      </c>
      <c r="J252" s="0" t="n">
        <v>80</v>
      </c>
      <c r="K252" s="0" t="n">
        <v>36</v>
      </c>
      <c r="L252" s="0" t="n">
        <v>50</v>
      </c>
      <c r="M252" s="96" t="n">
        <v>36056</v>
      </c>
      <c r="N252" s="0" t="n">
        <v>35.35</v>
      </c>
    </row>
    <row r="253" customFormat="false" ht="12.75" hidden="false" customHeight="false" outlineLevel="0" collapsed="false">
      <c r="A253" s="96" t="n">
        <v>35986</v>
      </c>
      <c r="B253" s="0" t="e">
        <f aca="false">NA()</f>
        <v>#N/A</v>
      </c>
      <c r="C253" s="0" t="e">
        <f aca="false">NA()</f>
        <v>#N/A</v>
      </c>
      <c r="D253" s="0" t="e">
        <f aca="false">NA()</f>
        <v>#N/A</v>
      </c>
      <c r="E253" s="0" t="n">
        <v>41.81</v>
      </c>
      <c r="F253" s="0" t="e">
        <f aca="false">NA()</f>
        <v>#N/A</v>
      </c>
      <c r="G253" s="0" t="n">
        <v>27.14</v>
      </c>
      <c r="H253" s="0" t="n">
        <v>23</v>
      </c>
      <c r="I253" s="0" t="e">
        <f aca="false">NA()</f>
        <v>#N/A</v>
      </c>
      <c r="J253" s="0" t="n">
        <v>72.33</v>
      </c>
      <c r="K253" s="0" t="n">
        <v>42.92</v>
      </c>
      <c r="L253" s="0" t="n">
        <v>50</v>
      </c>
      <c r="M253" s="96" t="n">
        <v>36057</v>
      </c>
      <c r="N253" s="0" t="n">
        <v>26.75</v>
      </c>
    </row>
    <row r="254" customFormat="false" ht="12.75" hidden="false" customHeight="false" outlineLevel="0" collapsed="false">
      <c r="A254" s="96" t="n">
        <v>35987</v>
      </c>
      <c r="B254" s="0" t="e">
        <f aca="false">NA()</f>
        <v>#N/A</v>
      </c>
      <c r="C254" s="0" t="e">
        <f aca="false">NA()</f>
        <v>#N/A</v>
      </c>
      <c r="D254" s="0" t="e">
        <f aca="false">NA()</f>
        <v>#N/A</v>
      </c>
      <c r="E254" s="0" t="n">
        <v>33.77</v>
      </c>
      <c r="F254" s="0" t="e">
        <f aca="false">NA()</f>
        <v>#N/A</v>
      </c>
      <c r="G254" s="0" t="n">
        <v>22.8</v>
      </c>
      <c r="H254" s="0" t="e">
        <f aca="false">NA()</f>
        <v>#N/A</v>
      </c>
      <c r="I254" s="0" t="e">
        <f aca="false">NA()</f>
        <v>#N/A</v>
      </c>
      <c r="J254" s="0" t="e">
        <f aca="false">NA()</f>
        <v>#N/A</v>
      </c>
      <c r="K254" s="0" t="e">
        <f aca="false">NA()</f>
        <v>#N/A</v>
      </c>
      <c r="L254" s="0" t="e">
        <f aca="false">NA()</f>
        <v>#N/A</v>
      </c>
      <c r="M254" s="96" t="n">
        <v>36058</v>
      </c>
      <c r="N254" s="0" t="n">
        <v>27.25</v>
      </c>
    </row>
    <row r="255" customFormat="false" ht="12.75" hidden="false" customHeight="false" outlineLevel="0" collapsed="false">
      <c r="A255" s="96" t="n">
        <v>35988</v>
      </c>
      <c r="B255" s="0" t="e">
        <f aca="false">NA()</f>
        <v>#N/A</v>
      </c>
      <c r="C255" s="0" t="e">
        <f aca="false">NA()</f>
        <v>#N/A</v>
      </c>
      <c r="D255" s="0" t="e">
        <f aca="false">NA()</f>
        <v>#N/A</v>
      </c>
      <c r="E255" s="0" t="n">
        <v>33.77</v>
      </c>
      <c r="F255" s="0" t="e">
        <f aca="false">NA()</f>
        <v>#N/A</v>
      </c>
      <c r="G255" s="0" t="n">
        <v>22.8</v>
      </c>
      <c r="H255" s="0" t="e">
        <f aca="false">NA()</f>
        <v>#N/A</v>
      </c>
      <c r="I255" s="0" t="e">
        <f aca="false">NA()</f>
        <v>#N/A</v>
      </c>
      <c r="J255" s="0" t="e">
        <f aca="false">NA()</f>
        <v>#N/A</v>
      </c>
      <c r="K255" s="0" t="e">
        <f aca="false">NA()</f>
        <v>#N/A</v>
      </c>
      <c r="L255" s="0" t="e">
        <f aca="false">NA()</f>
        <v>#N/A</v>
      </c>
      <c r="M255" s="96" t="n">
        <v>36059</v>
      </c>
      <c r="N255" s="0" t="n">
        <v>30.09</v>
      </c>
    </row>
    <row r="256" customFormat="false" ht="12.75" hidden="false" customHeight="false" outlineLevel="0" collapsed="false">
      <c r="A256" s="96" t="n">
        <v>35989</v>
      </c>
      <c r="B256" s="0" t="e">
        <f aca="false">NA()</f>
        <v>#N/A</v>
      </c>
      <c r="C256" s="0" t="e">
        <f aca="false">NA()</f>
        <v>#N/A</v>
      </c>
      <c r="D256" s="0" t="e">
        <f aca="false">NA()</f>
        <v>#N/A</v>
      </c>
      <c r="E256" s="0" t="n">
        <v>116.58</v>
      </c>
      <c r="F256" s="0" t="e">
        <f aca="false">NA()</f>
        <v>#N/A</v>
      </c>
      <c r="G256" s="0" t="n">
        <v>37.18</v>
      </c>
      <c r="H256" s="0" t="n">
        <v>30.43</v>
      </c>
      <c r="I256" s="0" t="e">
        <f aca="false">NA()</f>
        <v>#N/A</v>
      </c>
      <c r="J256" s="0" t="e">
        <f aca="false">NA()</f>
        <v>#N/A</v>
      </c>
      <c r="K256" s="0" t="e">
        <f aca="false">NA()</f>
        <v>#N/A</v>
      </c>
      <c r="L256" s="0" t="e">
        <f aca="false">NA()</f>
        <v>#N/A</v>
      </c>
      <c r="M256" s="96" t="n">
        <v>36060</v>
      </c>
      <c r="N256" s="0" t="n">
        <v>25.42</v>
      </c>
    </row>
    <row r="257" customFormat="false" ht="12.75" hidden="false" customHeight="false" outlineLevel="0" collapsed="false">
      <c r="A257" s="96" t="n">
        <v>35990</v>
      </c>
      <c r="B257" s="0" t="e">
        <f aca="false">NA()</f>
        <v>#N/A</v>
      </c>
      <c r="C257" s="0" t="e">
        <f aca="false">NA()</f>
        <v>#N/A</v>
      </c>
      <c r="D257" s="0" t="e">
        <f aca="false">NA()</f>
        <v>#N/A</v>
      </c>
      <c r="E257" s="0" t="n">
        <v>88.97</v>
      </c>
      <c r="F257" s="0" t="e">
        <f aca="false">NA()</f>
        <v>#N/A</v>
      </c>
      <c r="G257" s="0" t="n">
        <v>40.63</v>
      </c>
      <c r="H257" s="0" t="n">
        <v>32.5</v>
      </c>
      <c r="I257" s="0" t="e">
        <f aca="false">NA()</f>
        <v>#N/A</v>
      </c>
      <c r="J257" s="0" t="n">
        <v>90</v>
      </c>
      <c r="K257" s="0" t="n">
        <v>95.71</v>
      </c>
      <c r="L257" s="0" t="e">
        <f aca="false">NA()</f>
        <v>#N/A</v>
      </c>
      <c r="M257" s="96" t="n">
        <v>36061</v>
      </c>
      <c r="N257" s="0" t="n">
        <v>21.78</v>
      </c>
    </row>
    <row r="258" customFormat="false" ht="12.75" hidden="false" customHeight="false" outlineLevel="0" collapsed="false">
      <c r="A258" s="96" t="n">
        <v>35991</v>
      </c>
      <c r="B258" s="0" t="e">
        <f aca="false">NA()</f>
        <v>#N/A</v>
      </c>
      <c r="C258" s="0" t="e">
        <f aca="false">NA()</f>
        <v>#N/A</v>
      </c>
      <c r="D258" s="0" t="e">
        <f aca="false">NA()</f>
        <v>#N/A</v>
      </c>
      <c r="E258" s="0" t="n">
        <v>70.24</v>
      </c>
      <c r="F258" s="0" t="e">
        <f aca="false">NA()</f>
        <v>#N/A</v>
      </c>
      <c r="G258" s="0" t="n">
        <v>64</v>
      </c>
      <c r="H258" s="0" t="n">
        <v>38.19</v>
      </c>
      <c r="I258" s="0" t="e">
        <f aca="false">NA()</f>
        <v>#N/A</v>
      </c>
      <c r="J258" s="0" t="e">
        <f aca="false">NA()</f>
        <v>#N/A</v>
      </c>
      <c r="K258" s="0" t="n">
        <v>75</v>
      </c>
      <c r="L258" s="0" t="e">
        <f aca="false">NA()</f>
        <v>#N/A</v>
      </c>
      <c r="M258" s="96" t="n">
        <v>36062</v>
      </c>
      <c r="N258" s="0" t="n">
        <v>20.82</v>
      </c>
    </row>
    <row r="259" customFormat="false" ht="12.75" hidden="false" customHeight="false" outlineLevel="0" collapsed="false">
      <c r="A259" s="96" t="n">
        <v>35992</v>
      </c>
      <c r="B259" s="0" t="e">
        <f aca="false">NA()</f>
        <v>#N/A</v>
      </c>
      <c r="C259" s="0" t="e">
        <f aca="false">NA()</f>
        <v>#N/A</v>
      </c>
      <c r="D259" s="0" t="e">
        <f aca="false">NA()</f>
        <v>#N/A</v>
      </c>
      <c r="E259" s="0" t="n">
        <v>48.62</v>
      </c>
      <c r="F259" s="0" t="e">
        <f aca="false">NA()</f>
        <v>#N/A</v>
      </c>
      <c r="G259" s="0" t="n">
        <v>42.33</v>
      </c>
      <c r="H259" s="0" t="n">
        <v>30</v>
      </c>
      <c r="I259" s="0" t="e">
        <f aca="false">NA()</f>
        <v>#N/A</v>
      </c>
      <c r="J259" s="0" t="n">
        <v>48.13</v>
      </c>
      <c r="K259" s="0" t="n">
        <v>46.46</v>
      </c>
      <c r="L259" s="0" t="e">
        <f aca="false">NA()</f>
        <v>#N/A</v>
      </c>
      <c r="M259" s="96" t="n">
        <v>36063</v>
      </c>
      <c r="N259" s="0" t="n">
        <v>21.33</v>
      </c>
    </row>
    <row r="260" customFormat="false" ht="12.75" hidden="false" customHeight="false" outlineLevel="0" collapsed="false">
      <c r="A260" s="96" t="n">
        <v>35993</v>
      </c>
      <c r="B260" s="0" t="e">
        <f aca="false">NA()</f>
        <v>#N/A</v>
      </c>
      <c r="C260" s="0" t="e">
        <f aca="false">NA()</f>
        <v>#N/A</v>
      </c>
      <c r="D260" s="0" t="e">
        <f aca="false">NA()</f>
        <v>#N/A</v>
      </c>
      <c r="E260" s="0" t="n">
        <v>36.09</v>
      </c>
      <c r="F260" s="0" t="e">
        <f aca="false">NA()</f>
        <v>#N/A</v>
      </c>
      <c r="G260" s="0" t="n">
        <v>35</v>
      </c>
      <c r="H260" s="0" t="n">
        <v>35.38</v>
      </c>
      <c r="I260" s="0" t="e">
        <f aca="false">NA()</f>
        <v>#N/A</v>
      </c>
      <c r="J260" s="0" t="n">
        <v>39.63</v>
      </c>
      <c r="K260" s="0" t="n">
        <v>31.67</v>
      </c>
      <c r="L260" s="0" t="e">
        <f aca="false">NA()</f>
        <v>#N/A</v>
      </c>
      <c r="M260" s="96" t="n">
        <v>36064</v>
      </c>
      <c r="N260" s="0" t="n">
        <v>25.83</v>
      </c>
    </row>
    <row r="261" customFormat="false" ht="12.75" hidden="false" customHeight="false" outlineLevel="0" collapsed="false">
      <c r="A261" s="96" t="n">
        <v>35994</v>
      </c>
      <c r="B261" s="0" t="e">
        <f aca="false">NA()</f>
        <v>#N/A</v>
      </c>
      <c r="C261" s="0" t="e">
        <f aca="false">NA()</f>
        <v>#N/A</v>
      </c>
      <c r="D261" s="0" t="e">
        <f aca="false">NA()</f>
        <v>#N/A</v>
      </c>
      <c r="E261" s="0" t="n">
        <v>25</v>
      </c>
      <c r="F261" s="0" t="e">
        <f aca="false">NA()</f>
        <v>#N/A</v>
      </c>
      <c r="G261" s="0" t="n">
        <v>29.95</v>
      </c>
      <c r="H261" s="0" t="n">
        <v>17.5</v>
      </c>
      <c r="I261" s="0" t="e">
        <f aca="false">NA()</f>
        <v>#N/A</v>
      </c>
      <c r="J261" s="0" t="n">
        <v>38.38</v>
      </c>
      <c r="K261" s="0" t="n">
        <v>36</v>
      </c>
      <c r="L261" s="0" t="e">
        <f aca="false">NA()</f>
        <v>#N/A</v>
      </c>
      <c r="M261" s="96" t="n">
        <v>36065</v>
      </c>
      <c r="N261" s="0" t="n">
        <v>25.83</v>
      </c>
    </row>
    <row r="262" customFormat="false" ht="12.75" hidden="false" customHeight="false" outlineLevel="0" collapsed="false">
      <c r="A262" s="96" t="n">
        <v>35995</v>
      </c>
      <c r="B262" s="0" t="e">
        <f aca="false">NA()</f>
        <v>#N/A</v>
      </c>
      <c r="C262" s="0" t="e">
        <f aca="false">NA()</f>
        <v>#N/A</v>
      </c>
      <c r="D262" s="0" t="e">
        <f aca="false">NA()</f>
        <v>#N/A</v>
      </c>
      <c r="E262" s="0" t="n">
        <v>25</v>
      </c>
      <c r="F262" s="0" t="e">
        <f aca="false">NA()</f>
        <v>#N/A</v>
      </c>
      <c r="G262" s="0" t="n">
        <v>29.95</v>
      </c>
      <c r="H262" s="0" t="n">
        <v>17.5</v>
      </c>
      <c r="I262" s="0" t="e">
        <f aca="false">NA()</f>
        <v>#N/A</v>
      </c>
      <c r="J262" s="0" t="n">
        <v>38.38</v>
      </c>
      <c r="K262" s="0" t="n">
        <v>35</v>
      </c>
      <c r="L262" s="0" t="e">
        <f aca="false">NA()</f>
        <v>#N/A</v>
      </c>
      <c r="M262" s="96" t="n">
        <v>36066</v>
      </c>
      <c r="N262" s="0" t="n">
        <v>35.53</v>
      </c>
    </row>
    <row r="263" customFormat="false" ht="12.75" hidden="false" customHeight="false" outlineLevel="0" collapsed="false">
      <c r="A263" s="96" t="n">
        <v>35996</v>
      </c>
      <c r="B263" s="0" t="e">
        <f aca="false">NA()</f>
        <v>#N/A</v>
      </c>
      <c r="C263" s="0" t="e">
        <f aca="false">NA()</f>
        <v>#N/A</v>
      </c>
      <c r="D263" s="0" t="e">
        <f aca="false">NA()</f>
        <v>#N/A</v>
      </c>
      <c r="E263" s="0" t="n">
        <v>343.06</v>
      </c>
      <c r="F263" s="0" t="e">
        <f aca="false">NA()</f>
        <v>#N/A</v>
      </c>
      <c r="G263" s="0" t="n">
        <v>47.51</v>
      </c>
      <c r="H263" s="0" t="n">
        <v>43.14</v>
      </c>
      <c r="I263" s="0" t="e">
        <f aca="false">NA()</f>
        <v>#N/A</v>
      </c>
      <c r="J263" s="0" t="e">
        <f aca="false">NA()</f>
        <v>#N/A</v>
      </c>
      <c r="K263" s="0" t="e">
        <f aca="false">NA()</f>
        <v>#N/A</v>
      </c>
      <c r="L263" s="0" t="e">
        <f aca="false">NA()</f>
        <v>#N/A</v>
      </c>
      <c r="M263" s="96" t="n">
        <v>36067</v>
      </c>
      <c r="N263" s="0" t="n">
        <v>35.75</v>
      </c>
    </row>
    <row r="264" customFormat="false" ht="12.75" hidden="false" customHeight="false" outlineLevel="0" collapsed="false">
      <c r="A264" s="96" t="n">
        <v>35997</v>
      </c>
      <c r="B264" s="0" t="e">
        <f aca="false">NA()</f>
        <v>#N/A</v>
      </c>
      <c r="C264" s="0" t="e">
        <f aca="false">NA()</f>
        <v>#N/A</v>
      </c>
      <c r="D264" s="0" t="e">
        <f aca="false">NA()</f>
        <v>#N/A</v>
      </c>
      <c r="E264" s="118" t="n">
        <v>1343</v>
      </c>
      <c r="F264" s="0" t="e">
        <f aca="false">NA()</f>
        <v>#N/A</v>
      </c>
      <c r="G264" s="0" t="n">
        <v>84.89</v>
      </c>
      <c r="H264" s="0" t="n">
        <v>64.48</v>
      </c>
      <c r="I264" s="0" t="e">
        <f aca="false">NA()</f>
        <v>#N/A</v>
      </c>
      <c r="J264" s="0" t="n">
        <v>500</v>
      </c>
      <c r="K264" s="118" t="n">
        <v>1675</v>
      </c>
      <c r="L264" s="0" t="e">
        <f aca="false">NA()</f>
        <v>#N/A</v>
      </c>
      <c r="M264" s="96" t="n">
        <v>36068</v>
      </c>
      <c r="N264" s="0" t="n">
        <v>34.5</v>
      </c>
    </row>
    <row r="265" customFormat="false" ht="12.75" hidden="false" customHeight="false" outlineLevel="0" collapsed="false">
      <c r="A265" s="96" t="n">
        <v>35998</v>
      </c>
      <c r="B265" s="0" t="e">
        <f aca="false">NA()</f>
        <v>#N/A</v>
      </c>
      <c r="C265" s="0" t="e">
        <f aca="false">NA()</f>
        <v>#N/A</v>
      </c>
      <c r="D265" s="0" t="e">
        <f aca="false">NA()</f>
        <v>#N/A</v>
      </c>
      <c r="E265" s="0" t="n">
        <v>420</v>
      </c>
      <c r="F265" s="0" t="e">
        <f aca="false">NA()</f>
        <v>#N/A</v>
      </c>
      <c r="G265" s="0" t="n">
        <v>180</v>
      </c>
      <c r="H265" s="0" t="n">
        <v>130.63</v>
      </c>
      <c r="I265" s="0" t="e">
        <f aca="false">NA()</f>
        <v>#N/A</v>
      </c>
      <c r="J265" s="0" t="n">
        <v>336.67</v>
      </c>
      <c r="K265" s="0" t="n">
        <v>340</v>
      </c>
      <c r="L265" s="0" t="e">
        <f aca="false">NA()</f>
        <v>#N/A</v>
      </c>
      <c r="M265" s="96" t="n">
        <v>36069</v>
      </c>
      <c r="N265" s="0" t="n">
        <v>24.09</v>
      </c>
    </row>
    <row r="266" customFormat="false" ht="12.75" hidden="false" customHeight="false" outlineLevel="0" collapsed="false">
      <c r="A266" s="96" t="n">
        <v>35999</v>
      </c>
      <c r="B266" s="0" t="e">
        <f aca="false">NA()</f>
        <v>#N/A</v>
      </c>
      <c r="C266" s="0" t="e">
        <f aca="false">NA()</f>
        <v>#N/A</v>
      </c>
      <c r="D266" s="0" t="e">
        <f aca="false">NA()</f>
        <v>#N/A</v>
      </c>
      <c r="E266" s="0" t="n">
        <v>72.77</v>
      </c>
      <c r="F266" s="0" t="e">
        <f aca="false">NA()</f>
        <v>#N/A</v>
      </c>
      <c r="G266" s="0" t="n">
        <v>70.63</v>
      </c>
      <c r="H266" s="0" t="n">
        <v>53.12</v>
      </c>
      <c r="I266" s="0" t="e">
        <f aca="false">NA()</f>
        <v>#N/A</v>
      </c>
      <c r="J266" s="0" t="n">
        <v>75</v>
      </c>
      <c r="K266" s="0" t="n">
        <v>71.67</v>
      </c>
      <c r="L266" s="0" t="e">
        <f aca="false">NA()</f>
        <v>#N/A</v>
      </c>
      <c r="M266" s="96" t="n">
        <v>36070</v>
      </c>
      <c r="N266" s="0" t="n">
        <v>25.23</v>
      </c>
    </row>
    <row r="267" customFormat="false" ht="12.75" hidden="false" customHeight="false" outlineLevel="0" collapsed="false">
      <c r="A267" s="96" t="n">
        <v>36000</v>
      </c>
      <c r="B267" s="0" t="e">
        <f aca="false">NA()</f>
        <v>#N/A</v>
      </c>
      <c r="C267" s="0" t="e">
        <f aca="false">NA()</f>
        <v>#N/A</v>
      </c>
      <c r="D267" s="0" t="e">
        <f aca="false">NA()</f>
        <v>#N/A</v>
      </c>
      <c r="E267" s="0" t="n">
        <v>31.78</v>
      </c>
      <c r="F267" s="0" t="e">
        <f aca="false">NA()</f>
        <v>#N/A</v>
      </c>
      <c r="G267" s="0" t="n">
        <v>29.45</v>
      </c>
      <c r="H267" s="0" t="n">
        <v>26.1</v>
      </c>
      <c r="I267" s="0" t="e">
        <f aca="false">NA()</f>
        <v>#N/A</v>
      </c>
      <c r="J267" s="0" t="n">
        <v>35.82</v>
      </c>
      <c r="K267" s="0" t="n">
        <v>28.55</v>
      </c>
      <c r="L267" s="0" t="e">
        <f aca="false">NA()</f>
        <v>#N/A</v>
      </c>
      <c r="M267" s="96" t="n">
        <v>36073</v>
      </c>
      <c r="N267" s="0" t="n">
        <v>27.86</v>
      </c>
    </row>
    <row r="268" customFormat="false" ht="12.75" hidden="false" customHeight="false" outlineLevel="0" collapsed="false">
      <c r="A268" s="96" t="n">
        <v>36001</v>
      </c>
      <c r="B268" s="0" t="e">
        <f aca="false">NA()</f>
        <v>#N/A</v>
      </c>
      <c r="C268" s="0" t="e">
        <f aca="false">NA()</f>
        <v>#N/A</v>
      </c>
      <c r="D268" s="0" t="e">
        <f aca="false">NA()</f>
        <v>#N/A</v>
      </c>
      <c r="E268" s="0" t="n">
        <v>20.5</v>
      </c>
      <c r="F268" s="0" t="e">
        <f aca="false">NA()</f>
        <v>#N/A</v>
      </c>
      <c r="G268" s="0" t="e">
        <f aca="false">NA()</f>
        <v>#N/A</v>
      </c>
      <c r="H268" s="0" t="e">
        <f aca="false">NA()</f>
        <v>#N/A</v>
      </c>
      <c r="I268" s="0" t="e">
        <f aca="false">NA()</f>
        <v>#N/A</v>
      </c>
      <c r="J268" s="0" t="n">
        <v>27.19</v>
      </c>
      <c r="K268" s="0" t="e">
        <f aca="false">NA()</f>
        <v>#N/A</v>
      </c>
      <c r="L268" s="0" t="e">
        <f aca="false">NA()</f>
        <v>#N/A</v>
      </c>
      <c r="M268" s="96" t="n">
        <v>36074</v>
      </c>
      <c r="N268" s="0" t="n">
        <v>23.62</v>
      </c>
    </row>
    <row r="269" customFormat="false" ht="12.75" hidden="false" customHeight="false" outlineLevel="0" collapsed="false">
      <c r="A269" s="96" t="n">
        <v>36002</v>
      </c>
      <c r="B269" s="0" t="e">
        <f aca="false">NA()</f>
        <v>#N/A</v>
      </c>
      <c r="C269" s="0" t="e">
        <f aca="false">NA()</f>
        <v>#N/A</v>
      </c>
      <c r="D269" s="0" t="e">
        <f aca="false">NA()</f>
        <v>#N/A</v>
      </c>
      <c r="E269" s="0" t="n">
        <v>20.67</v>
      </c>
      <c r="F269" s="0" t="e">
        <f aca="false">NA()</f>
        <v>#N/A</v>
      </c>
      <c r="G269" s="0" t="e">
        <f aca="false">NA()</f>
        <v>#N/A</v>
      </c>
      <c r="H269" s="0" t="e">
        <f aca="false">NA()</f>
        <v>#N/A</v>
      </c>
      <c r="I269" s="0" t="e">
        <f aca="false">NA()</f>
        <v>#N/A</v>
      </c>
      <c r="J269" s="0" t="n">
        <v>26.71</v>
      </c>
      <c r="K269" s="0" t="e">
        <f aca="false">NA()</f>
        <v>#N/A</v>
      </c>
      <c r="L269" s="0" t="e">
        <f aca="false">NA()</f>
        <v>#N/A</v>
      </c>
      <c r="M269" s="96" t="n">
        <v>36075</v>
      </c>
      <c r="N269" s="0" t="n">
        <v>26.35</v>
      </c>
    </row>
    <row r="270" customFormat="false" ht="12.75" hidden="false" customHeight="false" outlineLevel="0" collapsed="false">
      <c r="A270" s="96" t="n">
        <v>36003</v>
      </c>
      <c r="B270" s="0" t="e">
        <f aca="false">NA()</f>
        <v>#N/A</v>
      </c>
      <c r="C270" s="0" t="e">
        <f aca="false">NA()</f>
        <v>#N/A</v>
      </c>
      <c r="D270" s="0" t="e">
        <f aca="false">NA()</f>
        <v>#N/A</v>
      </c>
      <c r="E270" s="0" t="n">
        <v>47.29</v>
      </c>
      <c r="F270" s="0" t="e">
        <f aca="false">NA()</f>
        <v>#N/A</v>
      </c>
      <c r="G270" s="0" t="n">
        <v>30.35</v>
      </c>
      <c r="H270" s="0" t="n">
        <v>25</v>
      </c>
      <c r="I270" s="0" t="e">
        <f aca="false">NA()</f>
        <v>#N/A</v>
      </c>
      <c r="J270" s="0" t="n">
        <v>44</v>
      </c>
      <c r="K270" s="0" t="n">
        <v>44.29</v>
      </c>
      <c r="L270" s="0" t="e">
        <f aca="false">NA()</f>
        <v>#N/A</v>
      </c>
      <c r="M270" s="96" t="n">
        <v>36076</v>
      </c>
      <c r="N270" s="0" t="n">
        <v>24.19</v>
      </c>
    </row>
    <row r="271" customFormat="false" ht="12.75" hidden="false" customHeight="false" outlineLevel="0" collapsed="false">
      <c r="A271" s="96" t="n">
        <v>36004</v>
      </c>
      <c r="B271" s="0" t="e">
        <f aca="false">NA()</f>
        <v>#N/A</v>
      </c>
      <c r="C271" s="0" t="e">
        <f aca="false">NA()</f>
        <v>#N/A</v>
      </c>
      <c r="D271" s="0" t="e">
        <f aca="false">NA()</f>
        <v>#N/A</v>
      </c>
      <c r="E271" s="0" t="n">
        <v>37.52</v>
      </c>
      <c r="F271" s="0" t="e">
        <f aca="false">NA()</f>
        <v>#N/A</v>
      </c>
      <c r="G271" s="0" t="n">
        <v>33.56</v>
      </c>
      <c r="H271" s="0" t="n">
        <v>24</v>
      </c>
      <c r="I271" s="0" t="e">
        <f aca="false">NA()</f>
        <v>#N/A</v>
      </c>
      <c r="J271" s="0" t="n">
        <v>40</v>
      </c>
      <c r="K271" s="0" t="n">
        <v>37.09</v>
      </c>
      <c r="L271" s="0" t="e">
        <f aca="false">NA()</f>
        <v>#N/A</v>
      </c>
      <c r="M271" s="96" t="n">
        <v>36077</v>
      </c>
      <c r="N271" s="0" t="n">
        <v>23.57</v>
      </c>
    </row>
    <row r="272" customFormat="false" ht="12.75" hidden="false" customHeight="false" outlineLevel="0" collapsed="false">
      <c r="A272" s="96" t="n">
        <v>36005</v>
      </c>
      <c r="B272" s="0" t="e">
        <f aca="false">NA()</f>
        <v>#N/A</v>
      </c>
      <c r="C272" s="0" t="e">
        <f aca="false">NA()</f>
        <v>#N/A</v>
      </c>
      <c r="D272" s="0" t="e">
        <f aca="false">NA()</f>
        <v>#N/A</v>
      </c>
      <c r="E272" s="0" t="n">
        <v>44.52</v>
      </c>
      <c r="F272" s="0" t="e">
        <f aca="false">NA()</f>
        <v>#N/A</v>
      </c>
      <c r="G272" s="0" t="n">
        <v>38.86</v>
      </c>
      <c r="H272" s="0" t="n">
        <v>33.5</v>
      </c>
      <c r="I272" s="0" t="e">
        <f aca="false">NA()</f>
        <v>#N/A</v>
      </c>
      <c r="J272" s="0" t="n">
        <v>40</v>
      </c>
      <c r="K272" s="0" t="n">
        <v>43.75</v>
      </c>
      <c r="L272" s="0" t="e">
        <f aca="false">NA()</f>
        <v>#N/A</v>
      </c>
      <c r="M272" s="96" t="n">
        <v>36078</v>
      </c>
      <c r="N272" s="0" t="n">
        <v>20</v>
      </c>
    </row>
    <row r="273" customFormat="false" ht="12.75" hidden="false" customHeight="false" outlineLevel="0" collapsed="false">
      <c r="A273" s="96" t="n">
        <v>36006</v>
      </c>
      <c r="B273" s="0" t="e">
        <f aca="false">NA()</f>
        <v>#N/A</v>
      </c>
      <c r="C273" s="0" t="e">
        <f aca="false">NA()</f>
        <v>#N/A</v>
      </c>
      <c r="D273" s="0" t="e">
        <f aca="false">NA()</f>
        <v>#N/A</v>
      </c>
      <c r="E273" s="0" t="n">
        <v>40.22</v>
      </c>
      <c r="F273" s="0" t="e">
        <f aca="false">NA()</f>
        <v>#N/A</v>
      </c>
      <c r="G273" s="0" t="n">
        <v>33</v>
      </c>
      <c r="H273" s="0" t="n">
        <v>34.5</v>
      </c>
      <c r="I273" s="0" t="e">
        <f aca="false">NA()</f>
        <v>#N/A</v>
      </c>
      <c r="J273" s="0" t="n">
        <v>45</v>
      </c>
      <c r="K273" s="0" t="n">
        <v>36.36</v>
      </c>
      <c r="L273" s="0" t="e">
        <f aca="false">NA()</f>
        <v>#N/A</v>
      </c>
      <c r="M273" s="96" t="n">
        <v>36079</v>
      </c>
      <c r="N273" s="0" t="n">
        <v>20</v>
      </c>
    </row>
    <row r="274" customFormat="false" ht="12.75" hidden="false" customHeight="false" outlineLevel="0" collapsed="false">
      <c r="A274" s="96" t="n">
        <v>36007</v>
      </c>
      <c r="B274" s="0" t="e">
        <f aca="false">NA()</f>
        <v>#N/A</v>
      </c>
      <c r="C274" s="0" t="e">
        <f aca="false">NA()</f>
        <v>#N/A</v>
      </c>
      <c r="D274" s="0" t="e">
        <f aca="false">NA()</f>
        <v>#N/A</v>
      </c>
      <c r="E274" s="0" t="n">
        <v>33.15</v>
      </c>
      <c r="F274" s="0" t="e">
        <f aca="false">NA()</f>
        <v>#N/A</v>
      </c>
      <c r="G274" s="0" t="n">
        <v>30.94</v>
      </c>
      <c r="H274" s="0" t="n">
        <v>26.55</v>
      </c>
      <c r="I274" s="0" t="e">
        <f aca="false">NA()</f>
        <v>#N/A</v>
      </c>
      <c r="J274" s="0" t="n">
        <v>37</v>
      </c>
      <c r="K274" s="0" t="n">
        <v>32.25</v>
      </c>
      <c r="L274" s="0" t="e">
        <f aca="false">NA()</f>
        <v>#N/A</v>
      </c>
      <c r="M274" s="96" t="n">
        <v>36080</v>
      </c>
      <c r="N274" s="0" t="n">
        <v>25.26</v>
      </c>
    </row>
    <row r="275" customFormat="false" ht="12.75" hidden="false" customHeight="false" outlineLevel="0" collapsed="false">
      <c r="A275" s="96" t="n">
        <v>36008</v>
      </c>
      <c r="B275" s="0" t="e">
        <f aca="false">NA()</f>
        <v>#N/A</v>
      </c>
      <c r="C275" s="0" t="e">
        <f aca="false">NA()</f>
        <v>#N/A</v>
      </c>
      <c r="D275" s="0" t="e">
        <f aca="false">NA()</f>
        <v>#N/A</v>
      </c>
      <c r="E275" s="0" t="n">
        <v>21.52</v>
      </c>
      <c r="F275" s="0" t="e">
        <f aca="false">NA()</f>
        <v>#N/A</v>
      </c>
      <c r="G275" s="0" t="e">
        <f aca="false">NA()</f>
        <v>#N/A</v>
      </c>
      <c r="H275" s="0" t="n">
        <v>18.2</v>
      </c>
      <c r="I275" s="0" t="e">
        <f aca="false">NA()</f>
        <v>#N/A</v>
      </c>
      <c r="J275" s="0" t="n">
        <v>31.5</v>
      </c>
      <c r="K275" s="0" t="n">
        <v>21.5</v>
      </c>
      <c r="L275" s="0" t="e">
        <f aca="false">NA()</f>
        <v>#N/A</v>
      </c>
      <c r="M275" s="96" t="n">
        <v>36081</v>
      </c>
      <c r="N275" s="0" t="n">
        <v>21.71</v>
      </c>
    </row>
    <row r="276" customFormat="false" ht="12.75" hidden="false" customHeight="false" outlineLevel="0" collapsed="false">
      <c r="A276" s="96" t="n">
        <v>36009</v>
      </c>
      <c r="B276" s="0" t="e">
        <f aca="false">NA()</f>
        <v>#N/A</v>
      </c>
      <c r="C276" s="0" t="e">
        <f aca="false">NA()</f>
        <v>#N/A</v>
      </c>
      <c r="D276" s="0" t="e">
        <f aca="false">NA()</f>
        <v>#N/A</v>
      </c>
      <c r="E276" s="0" t="n">
        <v>21.44</v>
      </c>
      <c r="F276" s="0" t="e">
        <f aca="false">NA()</f>
        <v>#N/A</v>
      </c>
      <c r="G276" s="0" t="n">
        <v>23.5</v>
      </c>
      <c r="H276" s="0" t="n">
        <v>20</v>
      </c>
      <c r="I276" s="0" t="e">
        <f aca="false">NA()</f>
        <v>#N/A</v>
      </c>
      <c r="J276" s="0" t="n">
        <v>31.5</v>
      </c>
      <c r="K276" s="0" t="e">
        <f aca="false">NA()</f>
        <v>#N/A</v>
      </c>
      <c r="L276" s="0" t="e">
        <f aca="false">NA()</f>
        <v>#N/A</v>
      </c>
      <c r="M276" s="96" t="n">
        <v>36082</v>
      </c>
      <c r="N276" s="0" t="n">
        <v>23.67</v>
      </c>
    </row>
    <row r="277" customFormat="false" ht="12.75" hidden="false" customHeight="false" outlineLevel="0" collapsed="false">
      <c r="A277" s="96" t="n">
        <v>36010</v>
      </c>
      <c r="B277" s="0" t="e">
        <f aca="false">NA()</f>
        <v>#N/A</v>
      </c>
      <c r="C277" s="0" t="e">
        <f aca="false">NA()</f>
        <v>#N/A</v>
      </c>
      <c r="D277" s="0" t="e">
        <f aca="false">NA()</f>
        <v>#N/A</v>
      </c>
      <c r="E277" s="0" t="n">
        <v>39.68</v>
      </c>
      <c r="F277" s="0" t="e">
        <f aca="false">NA()</f>
        <v>#N/A</v>
      </c>
      <c r="G277" s="0" t="n">
        <v>32</v>
      </c>
      <c r="H277" s="0" t="n">
        <v>27.05</v>
      </c>
      <c r="I277" s="0" t="e">
        <f aca="false">NA()</f>
        <v>#N/A</v>
      </c>
      <c r="J277" s="0" t="e">
        <f aca="false">NA()</f>
        <v>#N/A</v>
      </c>
      <c r="K277" s="0" t="n">
        <v>38.75</v>
      </c>
      <c r="L277" s="0" t="e">
        <f aca="false">NA()</f>
        <v>#N/A</v>
      </c>
      <c r="M277" s="96" t="n">
        <v>36083</v>
      </c>
      <c r="N277" s="0" t="n">
        <v>23</v>
      </c>
    </row>
    <row r="278" customFormat="false" ht="12.75" hidden="false" customHeight="false" outlineLevel="0" collapsed="false">
      <c r="A278" s="96" t="n">
        <v>36011</v>
      </c>
      <c r="B278" s="0" t="e">
        <f aca="false">NA()</f>
        <v>#N/A</v>
      </c>
      <c r="C278" s="0" t="e">
        <f aca="false">NA()</f>
        <v>#N/A</v>
      </c>
      <c r="D278" s="0" t="e">
        <f aca="false">NA()</f>
        <v>#N/A</v>
      </c>
      <c r="E278" s="0" t="n">
        <v>28.32</v>
      </c>
      <c r="F278" s="0" t="e">
        <f aca="false">NA()</f>
        <v>#N/A</v>
      </c>
      <c r="G278" s="0" t="n">
        <v>28.38</v>
      </c>
      <c r="H278" s="0" t="n">
        <v>27</v>
      </c>
      <c r="I278" s="0" t="e">
        <f aca="false">NA()</f>
        <v>#N/A</v>
      </c>
      <c r="J278" s="0" t="n">
        <v>29.5</v>
      </c>
      <c r="K278" s="0" t="n">
        <v>23.72</v>
      </c>
      <c r="L278" s="0" t="e">
        <f aca="false">NA()</f>
        <v>#N/A</v>
      </c>
      <c r="M278" s="96" t="n">
        <v>36084</v>
      </c>
      <c r="N278" s="0" t="n">
        <v>22.48</v>
      </c>
    </row>
    <row r="279" customFormat="false" ht="12.75" hidden="false" customHeight="false" outlineLevel="0" collapsed="false">
      <c r="A279" s="96" t="n">
        <v>36012</v>
      </c>
      <c r="B279" s="0" t="e">
        <f aca="false">NA()</f>
        <v>#N/A</v>
      </c>
      <c r="C279" s="0" t="e">
        <f aca="false">NA()</f>
        <v>#N/A</v>
      </c>
      <c r="D279" s="0" t="e">
        <f aca="false">NA()</f>
        <v>#N/A</v>
      </c>
      <c r="E279" s="0" t="n">
        <v>27.11</v>
      </c>
      <c r="F279" s="0" t="e">
        <f aca="false">NA()</f>
        <v>#N/A</v>
      </c>
      <c r="G279" s="0" t="n">
        <v>25.5</v>
      </c>
      <c r="H279" s="0" t="n">
        <v>23.78</v>
      </c>
      <c r="I279" s="0" t="e">
        <f aca="false">NA()</f>
        <v>#N/A</v>
      </c>
      <c r="J279" s="0" t="n">
        <v>30</v>
      </c>
      <c r="K279" s="0" t="n">
        <v>22.03</v>
      </c>
      <c r="L279" s="0" t="e">
        <f aca="false">NA()</f>
        <v>#N/A</v>
      </c>
      <c r="M279" s="96" t="n">
        <v>36085</v>
      </c>
      <c r="N279" s="0" t="n">
        <v>18.25</v>
      </c>
    </row>
    <row r="280" customFormat="false" ht="12.75" hidden="false" customHeight="false" outlineLevel="0" collapsed="false">
      <c r="A280" s="96" t="n">
        <v>36013</v>
      </c>
      <c r="B280" s="0" t="e">
        <f aca="false">NA()</f>
        <v>#N/A</v>
      </c>
      <c r="C280" s="0" t="e">
        <f aca="false">NA()</f>
        <v>#N/A</v>
      </c>
      <c r="D280" s="0" t="e">
        <f aca="false">NA()</f>
        <v>#N/A</v>
      </c>
      <c r="E280" s="0" t="n">
        <v>27.78</v>
      </c>
      <c r="F280" s="0" t="e">
        <f aca="false">NA()</f>
        <v>#N/A</v>
      </c>
      <c r="G280" s="0" t="n">
        <v>28.88</v>
      </c>
      <c r="H280" s="0" t="n">
        <v>25.96</v>
      </c>
      <c r="I280" s="0" t="e">
        <f aca="false">NA()</f>
        <v>#N/A</v>
      </c>
      <c r="J280" s="0" t="n">
        <v>31.8</v>
      </c>
      <c r="K280" s="0" t="n">
        <v>25.33</v>
      </c>
      <c r="L280" s="0" t="e">
        <f aca="false">NA()</f>
        <v>#N/A</v>
      </c>
      <c r="M280" s="96" t="n">
        <v>36086</v>
      </c>
      <c r="N280" s="0" t="n">
        <v>18.25</v>
      </c>
    </row>
    <row r="281" customFormat="false" ht="12.75" hidden="false" customHeight="false" outlineLevel="0" collapsed="false">
      <c r="A281" s="96" t="n">
        <v>36014</v>
      </c>
      <c r="B281" s="0" t="e">
        <f aca="false">NA()</f>
        <v>#N/A</v>
      </c>
      <c r="C281" s="0" t="e">
        <f aca="false">NA()</f>
        <v>#N/A</v>
      </c>
      <c r="D281" s="0" t="e">
        <f aca="false">NA()</f>
        <v>#N/A</v>
      </c>
      <c r="E281" s="0" t="n">
        <v>26.68</v>
      </c>
      <c r="F281" s="0" t="e">
        <f aca="false">NA()</f>
        <v>#N/A</v>
      </c>
      <c r="G281" s="0" t="n">
        <v>29.31</v>
      </c>
      <c r="H281" s="0" t="n">
        <v>28.79</v>
      </c>
      <c r="I281" s="0" t="e">
        <f aca="false">NA()</f>
        <v>#N/A</v>
      </c>
      <c r="J281" s="0" t="n">
        <v>32.63</v>
      </c>
      <c r="K281" s="0" t="n">
        <v>24.62</v>
      </c>
      <c r="L281" s="0" t="e">
        <f aca="false">NA()</f>
        <v>#N/A</v>
      </c>
      <c r="M281" s="96" t="n">
        <v>36087</v>
      </c>
      <c r="N281" s="0" t="n">
        <v>22.61</v>
      </c>
    </row>
    <row r="282" customFormat="false" ht="12.75" hidden="false" customHeight="false" outlineLevel="0" collapsed="false">
      <c r="A282" s="96" t="n">
        <v>36015</v>
      </c>
      <c r="B282" s="0" t="e">
        <f aca="false">NA()</f>
        <v>#N/A</v>
      </c>
      <c r="C282" s="0" t="e">
        <f aca="false">NA()</f>
        <v>#N/A</v>
      </c>
      <c r="D282" s="0" t="e">
        <f aca="false">NA()</f>
        <v>#N/A</v>
      </c>
      <c r="E282" s="0" t="n">
        <v>21.61</v>
      </c>
      <c r="F282" s="0" t="e">
        <f aca="false">NA()</f>
        <v>#N/A</v>
      </c>
      <c r="G282" s="0" t="n">
        <v>25.17</v>
      </c>
      <c r="H282" s="0" t="n">
        <v>24</v>
      </c>
      <c r="I282" s="0" t="e">
        <f aca="false">NA()</f>
        <v>#N/A</v>
      </c>
      <c r="J282" s="0" t="n">
        <v>27</v>
      </c>
      <c r="K282" s="0" t="e">
        <f aca="false">NA()</f>
        <v>#N/A</v>
      </c>
      <c r="L282" s="0" t="e">
        <f aca="false">NA()</f>
        <v>#N/A</v>
      </c>
      <c r="M282" s="96" t="n">
        <v>36088</v>
      </c>
      <c r="N282" s="0" t="n">
        <v>22.52</v>
      </c>
    </row>
    <row r="283" customFormat="false" ht="12.75" hidden="false" customHeight="false" outlineLevel="0" collapsed="false">
      <c r="A283" s="96" t="n">
        <v>36016</v>
      </c>
      <c r="B283" s="0" t="e">
        <f aca="false">NA()</f>
        <v>#N/A</v>
      </c>
      <c r="C283" s="0" t="e">
        <f aca="false">NA()</f>
        <v>#N/A</v>
      </c>
      <c r="D283" s="0" t="e">
        <f aca="false">NA()</f>
        <v>#N/A</v>
      </c>
      <c r="E283" s="0" t="n">
        <v>21.61</v>
      </c>
      <c r="F283" s="0" t="e">
        <f aca="false">NA()</f>
        <v>#N/A</v>
      </c>
      <c r="G283" s="0" t="n">
        <v>23.6</v>
      </c>
      <c r="H283" s="0" t="n">
        <v>16</v>
      </c>
      <c r="I283" s="0" t="e">
        <f aca="false">NA()</f>
        <v>#N/A</v>
      </c>
      <c r="J283" s="0" t="n">
        <v>27</v>
      </c>
      <c r="K283" s="0" t="e">
        <f aca="false">NA()</f>
        <v>#N/A</v>
      </c>
      <c r="L283" s="0" t="e">
        <f aca="false">NA()</f>
        <v>#N/A</v>
      </c>
      <c r="M283" s="96" t="n">
        <v>36089</v>
      </c>
      <c r="N283" s="0" t="n">
        <v>22.74</v>
      </c>
    </row>
    <row r="284" customFormat="false" ht="12.75" hidden="false" customHeight="false" outlineLevel="0" collapsed="false">
      <c r="A284" s="96" t="n">
        <v>36017</v>
      </c>
      <c r="B284" s="0" t="e">
        <f aca="false">NA()</f>
        <v>#N/A</v>
      </c>
      <c r="C284" s="0" t="e">
        <f aca="false">NA()</f>
        <v>#N/A</v>
      </c>
      <c r="D284" s="0" t="e">
        <f aca="false">NA()</f>
        <v>#N/A</v>
      </c>
      <c r="E284" s="0" t="n">
        <v>48.92</v>
      </c>
      <c r="F284" s="0" t="e">
        <f aca="false">NA()</f>
        <v>#N/A</v>
      </c>
      <c r="G284" s="0" t="n">
        <v>38.76</v>
      </c>
      <c r="H284" s="0" t="n">
        <v>35</v>
      </c>
      <c r="I284" s="0" t="e">
        <f aca="false">NA()</f>
        <v>#N/A</v>
      </c>
      <c r="J284" s="0" t="n">
        <v>50</v>
      </c>
      <c r="K284" s="0" t="n">
        <v>49.7</v>
      </c>
      <c r="L284" s="0" t="e">
        <f aca="false">NA()</f>
        <v>#N/A</v>
      </c>
      <c r="M284" s="96" t="n">
        <v>36090</v>
      </c>
      <c r="N284" s="0" t="n">
        <v>23.11</v>
      </c>
    </row>
    <row r="285" customFormat="false" ht="12.75" hidden="false" customHeight="false" outlineLevel="0" collapsed="false">
      <c r="A285" s="96" t="n">
        <v>36018</v>
      </c>
      <c r="B285" s="0" t="e">
        <f aca="false">NA()</f>
        <v>#N/A</v>
      </c>
      <c r="C285" s="0" t="e">
        <f aca="false">NA()</f>
        <v>#N/A</v>
      </c>
      <c r="D285" s="0" t="e">
        <f aca="false">NA()</f>
        <v>#N/A</v>
      </c>
      <c r="E285" s="0" t="n">
        <v>31.97</v>
      </c>
      <c r="F285" s="0" t="e">
        <f aca="false">NA()</f>
        <v>#N/A</v>
      </c>
      <c r="G285" s="0" t="n">
        <v>29</v>
      </c>
      <c r="H285" s="0" t="n">
        <v>32.15</v>
      </c>
      <c r="I285" s="0" t="e">
        <f aca="false">NA()</f>
        <v>#N/A</v>
      </c>
      <c r="J285" s="0" t="n">
        <v>40.92</v>
      </c>
      <c r="K285" s="0" t="n">
        <v>32</v>
      </c>
      <c r="L285" s="0" t="e">
        <f aca="false">NA()</f>
        <v>#N/A</v>
      </c>
      <c r="M285" s="96" t="n">
        <v>36091</v>
      </c>
      <c r="N285" s="0" t="n">
        <v>20.62</v>
      </c>
    </row>
    <row r="286" customFormat="false" ht="12.75" hidden="false" customHeight="false" outlineLevel="0" collapsed="false">
      <c r="A286" s="96" t="n">
        <v>36019</v>
      </c>
      <c r="B286" s="0" t="e">
        <f aca="false">NA()</f>
        <v>#N/A</v>
      </c>
      <c r="C286" s="0" t="e">
        <f aca="false">NA()</f>
        <v>#N/A</v>
      </c>
      <c r="D286" s="0" t="e">
        <f aca="false">NA()</f>
        <v>#N/A</v>
      </c>
      <c r="E286" s="0" t="n">
        <v>31.21</v>
      </c>
      <c r="F286" s="0" t="e">
        <f aca="false">NA()</f>
        <v>#N/A</v>
      </c>
      <c r="G286" s="0" t="n">
        <v>28.2</v>
      </c>
      <c r="H286" s="0" t="n">
        <v>29.5</v>
      </c>
      <c r="I286" s="0" t="e">
        <f aca="false">NA()</f>
        <v>#N/A</v>
      </c>
      <c r="J286" s="0" t="n">
        <v>37</v>
      </c>
      <c r="K286" s="0" t="n">
        <v>32.11</v>
      </c>
      <c r="L286" s="0" t="e">
        <f aca="false">NA()</f>
        <v>#N/A</v>
      </c>
      <c r="M286" s="96" t="n">
        <v>36093</v>
      </c>
      <c r="N286" s="0" t="n">
        <v>16.5</v>
      </c>
    </row>
    <row r="287" customFormat="false" ht="12.75" hidden="false" customHeight="false" outlineLevel="0" collapsed="false">
      <c r="A287" s="96" t="n">
        <v>36020</v>
      </c>
      <c r="B287" s="0" t="e">
        <f aca="false">NA()</f>
        <v>#N/A</v>
      </c>
      <c r="C287" s="0" t="e">
        <f aca="false">NA()</f>
        <v>#N/A</v>
      </c>
      <c r="D287" s="0" t="e">
        <f aca="false">NA()</f>
        <v>#N/A</v>
      </c>
      <c r="E287" s="0" t="n">
        <v>28.41</v>
      </c>
      <c r="F287" s="0" t="e">
        <f aca="false">NA()</f>
        <v>#N/A</v>
      </c>
      <c r="G287" s="0" t="n">
        <v>28.46</v>
      </c>
      <c r="H287" s="0" t="n">
        <v>26.42</v>
      </c>
      <c r="I287" s="0" t="e">
        <f aca="false">NA()</f>
        <v>#N/A</v>
      </c>
      <c r="J287" s="0" t="n">
        <v>31</v>
      </c>
      <c r="K287" s="0" t="n">
        <v>27.47</v>
      </c>
      <c r="L287" s="0" t="e">
        <f aca="false">NA()</f>
        <v>#N/A</v>
      </c>
      <c r="M287" s="96" t="n">
        <v>36094</v>
      </c>
      <c r="N287" s="0" t="n">
        <v>20.98</v>
      </c>
    </row>
    <row r="288" customFormat="false" ht="12.75" hidden="false" customHeight="false" outlineLevel="0" collapsed="false">
      <c r="A288" s="96" t="n">
        <v>36021</v>
      </c>
      <c r="B288" s="0" t="e">
        <f aca="false">NA()</f>
        <v>#N/A</v>
      </c>
      <c r="C288" s="0" t="e">
        <f aca="false">NA()</f>
        <v>#N/A</v>
      </c>
      <c r="D288" s="0" t="e">
        <f aca="false">NA()</f>
        <v>#N/A</v>
      </c>
      <c r="E288" s="0" t="n">
        <v>25.44</v>
      </c>
      <c r="F288" s="0" t="e">
        <f aca="false">NA()</f>
        <v>#N/A</v>
      </c>
      <c r="G288" s="0" t="n">
        <v>26.5</v>
      </c>
      <c r="H288" s="0" t="n">
        <v>23.5</v>
      </c>
      <c r="I288" s="0" t="e">
        <f aca="false">NA()</f>
        <v>#N/A</v>
      </c>
      <c r="J288" s="0" t="n">
        <v>28</v>
      </c>
      <c r="K288" s="0" t="n">
        <v>26.42</v>
      </c>
      <c r="L288" s="0" t="e">
        <f aca="false">NA()</f>
        <v>#N/A</v>
      </c>
      <c r="M288" s="96" t="n">
        <v>36095</v>
      </c>
      <c r="N288" s="0" t="n">
        <v>20.04</v>
      </c>
    </row>
    <row r="289" customFormat="false" ht="12.75" hidden="false" customHeight="false" outlineLevel="0" collapsed="false">
      <c r="A289" s="96" t="n">
        <v>36022</v>
      </c>
      <c r="B289" s="0" t="e">
        <f aca="false">NA()</f>
        <v>#N/A</v>
      </c>
      <c r="C289" s="0" t="e">
        <f aca="false">NA()</f>
        <v>#N/A</v>
      </c>
      <c r="D289" s="0" t="e">
        <f aca="false">NA()</f>
        <v>#N/A</v>
      </c>
      <c r="E289" s="0" t="n">
        <v>21.5</v>
      </c>
      <c r="F289" s="0" t="e">
        <f aca="false">NA()</f>
        <v>#N/A</v>
      </c>
      <c r="G289" s="0" t="n">
        <v>23.5</v>
      </c>
      <c r="H289" s="0" t="e">
        <f aca="false">NA()</f>
        <v>#N/A</v>
      </c>
      <c r="I289" s="0" t="e">
        <f aca="false">NA()</f>
        <v>#N/A</v>
      </c>
      <c r="J289" s="0" t="n">
        <v>24</v>
      </c>
      <c r="K289" s="0" t="e">
        <f aca="false">NA()</f>
        <v>#N/A</v>
      </c>
      <c r="L289" s="0" t="e">
        <f aca="false">NA()</f>
        <v>#N/A</v>
      </c>
      <c r="M289" s="96" t="n">
        <v>36096</v>
      </c>
      <c r="N289" s="0" t="n">
        <v>21.27</v>
      </c>
    </row>
    <row r="290" customFormat="false" ht="12.75" hidden="false" customHeight="false" outlineLevel="0" collapsed="false">
      <c r="A290" s="96" t="n">
        <v>36023</v>
      </c>
      <c r="B290" s="0" t="e">
        <f aca="false">NA()</f>
        <v>#N/A</v>
      </c>
      <c r="C290" s="0" t="e">
        <f aca="false">NA()</f>
        <v>#N/A</v>
      </c>
      <c r="D290" s="0" t="e">
        <f aca="false">NA()</f>
        <v>#N/A</v>
      </c>
      <c r="E290" s="0" t="n">
        <v>22</v>
      </c>
      <c r="F290" s="0" t="e">
        <f aca="false">NA()</f>
        <v>#N/A</v>
      </c>
      <c r="G290" s="0" t="n">
        <v>24</v>
      </c>
      <c r="H290" s="0" t="e">
        <f aca="false">NA()</f>
        <v>#N/A</v>
      </c>
      <c r="I290" s="0" t="e">
        <f aca="false">NA()</f>
        <v>#N/A</v>
      </c>
      <c r="J290" s="0" t="n">
        <v>24</v>
      </c>
      <c r="K290" s="0" t="e">
        <f aca="false">NA()</f>
        <v>#N/A</v>
      </c>
      <c r="L290" s="0" t="e">
        <f aca="false">NA()</f>
        <v>#N/A</v>
      </c>
      <c r="M290" s="96" t="n">
        <v>36097</v>
      </c>
      <c r="N290" s="0" t="n">
        <v>24.01</v>
      </c>
    </row>
    <row r="291" customFormat="false" ht="12.75" hidden="false" customHeight="false" outlineLevel="0" collapsed="false">
      <c r="A291" s="96" t="n">
        <v>36024</v>
      </c>
      <c r="B291" s="0" t="e">
        <f aca="false">NA()</f>
        <v>#N/A</v>
      </c>
      <c r="C291" s="0" t="e">
        <f aca="false">NA()</f>
        <v>#N/A</v>
      </c>
      <c r="D291" s="0" t="e">
        <f aca="false">NA()</f>
        <v>#N/A</v>
      </c>
      <c r="E291" s="0" t="n">
        <v>44.55</v>
      </c>
      <c r="F291" s="0" t="e">
        <f aca="false">NA()</f>
        <v>#N/A</v>
      </c>
      <c r="G291" s="0" t="n">
        <v>25.83</v>
      </c>
      <c r="H291" s="0" t="n">
        <v>26</v>
      </c>
      <c r="I291" s="0" t="e">
        <f aca="false">NA()</f>
        <v>#N/A</v>
      </c>
      <c r="J291" s="0" t="e">
        <f aca="false">NA()</f>
        <v>#N/A</v>
      </c>
      <c r="K291" s="0" t="n">
        <v>45.32</v>
      </c>
      <c r="L291" s="0" t="e">
        <f aca="false">NA()</f>
        <v>#N/A</v>
      </c>
      <c r="M291" s="96" t="n">
        <v>36098</v>
      </c>
      <c r="N291" s="0" t="n">
        <v>23.21</v>
      </c>
    </row>
    <row r="292" customFormat="false" ht="12.75" hidden="false" customHeight="false" outlineLevel="0" collapsed="false">
      <c r="A292" s="96" t="n">
        <v>36025</v>
      </c>
      <c r="B292" s="0" t="e">
        <f aca="false">NA()</f>
        <v>#N/A</v>
      </c>
      <c r="C292" s="0" t="e">
        <f aca="false">NA()</f>
        <v>#N/A</v>
      </c>
      <c r="D292" s="0" t="e">
        <f aca="false">NA()</f>
        <v>#N/A</v>
      </c>
      <c r="E292" s="0" t="n">
        <v>68.21</v>
      </c>
      <c r="F292" s="0" t="e">
        <f aca="false">NA()</f>
        <v>#N/A</v>
      </c>
      <c r="G292" s="0" t="n">
        <v>35.75</v>
      </c>
      <c r="H292" s="0" t="n">
        <v>30</v>
      </c>
      <c r="I292" s="0" t="e">
        <f aca="false">NA()</f>
        <v>#N/A</v>
      </c>
      <c r="J292" s="0" t="e">
        <f aca="false">NA()</f>
        <v>#N/A</v>
      </c>
      <c r="K292" s="0" t="n">
        <v>53.67</v>
      </c>
      <c r="L292" s="0" t="e">
        <f aca="false">NA()</f>
        <v>#N/A</v>
      </c>
      <c r="M292" s="96" t="n">
        <v>36101</v>
      </c>
      <c r="N292" s="0" t="n">
        <v>25.3</v>
      </c>
    </row>
    <row r="293" customFormat="false" ht="12.75" hidden="false" customHeight="false" outlineLevel="0" collapsed="false">
      <c r="A293" s="96" t="n">
        <v>36026</v>
      </c>
      <c r="B293" s="0" t="e">
        <f aca="false">NA()</f>
        <v>#N/A</v>
      </c>
      <c r="C293" s="0" t="e">
        <f aca="false">NA()</f>
        <v>#N/A</v>
      </c>
      <c r="D293" s="0" t="e">
        <f aca="false">NA()</f>
        <v>#N/A</v>
      </c>
      <c r="E293" s="0" t="n">
        <v>34.81</v>
      </c>
      <c r="F293" s="0" t="e">
        <f aca="false">NA()</f>
        <v>#N/A</v>
      </c>
      <c r="G293" s="0" t="n">
        <v>25.67</v>
      </c>
      <c r="H293" s="0" t="n">
        <v>25.58</v>
      </c>
      <c r="I293" s="0" t="e">
        <f aca="false">NA()</f>
        <v>#N/A</v>
      </c>
      <c r="J293" s="0" t="n">
        <v>44</v>
      </c>
      <c r="K293" s="0" t="n">
        <v>33.32</v>
      </c>
      <c r="L293" s="0" t="e">
        <f aca="false">NA()</f>
        <v>#N/A</v>
      </c>
      <c r="M293" s="96" t="n">
        <v>36102</v>
      </c>
      <c r="N293" s="0" t="n">
        <v>24.1</v>
      </c>
    </row>
    <row r="294" customFormat="false" ht="12.75" hidden="false" customHeight="false" outlineLevel="0" collapsed="false">
      <c r="A294" s="96" t="n">
        <v>36027</v>
      </c>
      <c r="B294" s="0" t="e">
        <f aca="false">NA()</f>
        <v>#N/A</v>
      </c>
      <c r="C294" s="0" t="e">
        <f aca="false">NA()</f>
        <v>#N/A</v>
      </c>
      <c r="D294" s="0" t="e">
        <f aca="false">NA()</f>
        <v>#N/A</v>
      </c>
      <c r="E294" s="0" t="n">
        <v>29.47</v>
      </c>
      <c r="F294" s="0" t="e">
        <f aca="false">NA()</f>
        <v>#N/A</v>
      </c>
      <c r="G294" s="0" t="n">
        <v>24.13</v>
      </c>
      <c r="H294" s="0" t="n">
        <v>25.79</v>
      </c>
      <c r="I294" s="0" t="e">
        <f aca="false">NA()</f>
        <v>#N/A</v>
      </c>
      <c r="J294" s="0" t="n">
        <v>32</v>
      </c>
      <c r="K294" s="0" t="n">
        <v>30.56</v>
      </c>
      <c r="L294" s="0" t="n">
        <v>33</v>
      </c>
      <c r="M294" s="96" t="n">
        <v>36103</v>
      </c>
      <c r="N294" s="0" t="n">
        <v>25.75</v>
      </c>
    </row>
    <row r="295" customFormat="false" ht="12.75" hidden="false" customHeight="false" outlineLevel="0" collapsed="false">
      <c r="A295" s="96" t="n">
        <v>36028</v>
      </c>
      <c r="B295" s="0" t="e">
        <f aca="false">NA()</f>
        <v>#N/A</v>
      </c>
      <c r="C295" s="0" t="e">
        <f aca="false">NA()</f>
        <v>#N/A</v>
      </c>
      <c r="D295" s="0" t="e">
        <f aca="false">NA()</f>
        <v>#N/A</v>
      </c>
      <c r="E295" s="0" t="n">
        <v>26.67</v>
      </c>
      <c r="F295" s="0" t="e">
        <f aca="false">NA()</f>
        <v>#N/A</v>
      </c>
      <c r="G295" s="0" t="n">
        <v>23.64</v>
      </c>
      <c r="H295" s="0" t="n">
        <v>20.5</v>
      </c>
      <c r="I295" s="0" t="e">
        <f aca="false">NA()</f>
        <v>#N/A</v>
      </c>
      <c r="J295" s="0" t="n">
        <v>29</v>
      </c>
      <c r="K295" s="0" t="n">
        <v>27.67</v>
      </c>
      <c r="L295" s="0" t="n">
        <v>33</v>
      </c>
      <c r="M295" s="96" t="n">
        <v>36104</v>
      </c>
      <c r="N295" s="0" t="n">
        <v>27.29</v>
      </c>
    </row>
    <row r="296" customFormat="false" ht="12.75" hidden="false" customHeight="false" outlineLevel="0" collapsed="false">
      <c r="A296" s="96" t="n">
        <v>36029</v>
      </c>
      <c r="B296" s="0" t="e">
        <f aca="false">NA()</f>
        <v>#N/A</v>
      </c>
      <c r="C296" s="0" t="e">
        <f aca="false">NA()</f>
        <v>#N/A</v>
      </c>
      <c r="D296" s="0" t="e">
        <f aca="false">NA()</f>
        <v>#N/A</v>
      </c>
      <c r="E296" s="0" t="n">
        <v>22</v>
      </c>
      <c r="F296" s="0" t="e">
        <f aca="false">NA()</f>
        <v>#N/A</v>
      </c>
      <c r="G296" s="0" t="n">
        <v>24.17</v>
      </c>
      <c r="H296" s="0" t="e">
        <f aca="false">NA()</f>
        <v>#N/A</v>
      </c>
      <c r="I296" s="0" t="e">
        <f aca="false">NA()</f>
        <v>#N/A</v>
      </c>
      <c r="J296" s="0" t="n">
        <v>26</v>
      </c>
      <c r="K296" s="0" t="n">
        <v>24</v>
      </c>
      <c r="L296" s="0" t="e">
        <f aca="false">NA()</f>
        <v>#N/A</v>
      </c>
      <c r="M296" s="96" t="n">
        <v>36105</v>
      </c>
      <c r="N296" s="0" t="n">
        <v>24.93</v>
      </c>
    </row>
    <row r="297" customFormat="false" ht="12.75" hidden="false" customHeight="false" outlineLevel="0" collapsed="false">
      <c r="A297" s="96" t="n">
        <v>36030</v>
      </c>
      <c r="B297" s="0" t="e">
        <f aca="false">NA()</f>
        <v>#N/A</v>
      </c>
      <c r="C297" s="0" t="e">
        <f aca="false">NA()</f>
        <v>#N/A</v>
      </c>
      <c r="D297" s="0" t="e">
        <f aca="false">NA()</f>
        <v>#N/A</v>
      </c>
      <c r="E297" s="0" t="n">
        <v>22</v>
      </c>
      <c r="F297" s="0" t="e">
        <f aca="false">NA()</f>
        <v>#N/A</v>
      </c>
      <c r="G297" s="0" t="n">
        <v>24.5</v>
      </c>
      <c r="H297" s="0" t="e">
        <f aca="false">NA()</f>
        <v>#N/A</v>
      </c>
      <c r="I297" s="0" t="e">
        <f aca="false">NA()</f>
        <v>#N/A</v>
      </c>
      <c r="J297" s="0" t="n">
        <v>26</v>
      </c>
      <c r="K297" s="0" t="e">
        <f aca="false">NA()</f>
        <v>#N/A</v>
      </c>
      <c r="L297" s="0" t="e">
        <f aca="false">NA()</f>
        <v>#N/A</v>
      </c>
      <c r="M297" s="96" t="n">
        <v>36108</v>
      </c>
      <c r="N297" s="0" t="n">
        <v>24.36</v>
      </c>
    </row>
    <row r="298" customFormat="false" ht="12.75" hidden="false" customHeight="false" outlineLevel="0" collapsed="false">
      <c r="A298" s="96" t="n">
        <v>36031</v>
      </c>
      <c r="B298" s="0" t="e">
        <f aca="false">NA()</f>
        <v>#N/A</v>
      </c>
      <c r="C298" s="0" t="e">
        <f aca="false">NA()</f>
        <v>#N/A</v>
      </c>
      <c r="D298" s="0" t="e">
        <f aca="false">NA()</f>
        <v>#N/A</v>
      </c>
      <c r="E298" s="0" t="n">
        <v>26.36</v>
      </c>
      <c r="F298" s="0" t="e">
        <f aca="false">NA()</f>
        <v>#N/A</v>
      </c>
      <c r="G298" s="0" t="n">
        <v>23.63</v>
      </c>
      <c r="H298" s="0" t="n">
        <v>20.5</v>
      </c>
      <c r="I298" s="0" t="e">
        <f aca="false">NA()</f>
        <v>#N/A</v>
      </c>
      <c r="J298" s="0" t="n">
        <v>28.9</v>
      </c>
      <c r="K298" s="0" t="n">
        <v>26.42</v>
      </c>
      <c r="L298" s="0" t="e">
        <f aca="false">NA()</f>
        <v>#N/A</v>
      </c>
      <c r="M298" s="96" t="n">
        <v>36109</v>
      </c>
      <c r="N298" s="0" t="n">
        <v>22.73</v>
      </c>
    </row>
    <row r="299" customFormat="false" ht="12.75" hidden="false" customHeight="false" outlineLevel="0" collapsed="false">
      <c r="A299" s="96" t="n">
        <v>36032</v>
      </c>
      <c r="B299" s="0" t="e">
        <f aca="false">NA()</f>
        <v>#N/A</v>
      </c>
      <c r="C299" s="0" t="e">
        <f aca="false">NA()</f>
        <v>#N/A</v>
      </c>
      <c r="D299" s="0" t="e">
        <f aca="false">NA()</f>
        <v>#N/A</v>
      </c>
      <c r="E299" s="0" t="n">
        <v>55.66</v>
      </c>
      <c r="F299" s="0" t="e">
        <f aca="false">NA()</f>
        <v>#N/A</v>
      </c>
      <c r="G299" s="0" t="n">
        <v>46.45</v>
      </c>
      <c r="H299" s="0" t="n">
        <v>38</v>
      </c>
      <c r="I299" s="0" t="e">
        <f aca="false">NA()</f>
        <v>#N/A</v>
      </c>
      <c r="J299" s="0" t="n">
        <v>70</v>
      </c>
      <c r="K299" s="0" t="n">
        <v>67.63</v>
      </c>
      <c r="L299" s="0" t="e">
        <f aca="false">NA()</f>
        <v>#N/A</v>
      </c>
      <c r="M299" s="96" t="n">
        <v>36110</v>
      </c>
      <c r="N299" s="0" t="n">
        <v>22.71</v>
      </c>
    </row>
    <row r="300" customFormat="false" ht="12.75" hidden="false" customHeight="false" outlineLevel="0" collapsed="false">
      <c r="A300" s="96" t="n">
        <v>36033</v>
      </c>
      <c r="B300" s="0" t="e">
        <f aca="false">NA()</f>
        <v>#N/A</v>
      </c>
      <c r="C300" s="0" t="e">
        <f aca="false">NA()</f>
        <v>#N/A</v>
      </c>
      <c r="D300" s="0" t="e">
        <f aca="false">NA()</f>
        <v>#N/A</v>
      </c>
      <c r="E300" s="0" t="n">
        <v>96.55</v>
      </c>
      <c r="F300" s="0" t="e">
        <f aca="false">NA()</f>
        <v>#N/A</v>
      </c>
      <c r="G300" s="0" t="n">
        <v>47.4</v>
      </c>
      <c r="H300" s="0" t="n">
        <v>32.5</v>
      </c>
      <c r="I300" s="0" t="e">
        <f aca="false">NA()</f>
        <v>#N/A</v>
      </c>
      <c r="J300" s="0" t="n">
        <v>90</v>
      </c>
      <c r="K300" s="0" t="n">
        <v>78.07</v>
      </c>
      <c r="L300" s="0" t="e">
        <f aca="false">NA()</f>
        <v>#N/A</v>
      </c>
      <c r="M300" s="96" t="n">
        <v>36111</v>
      </c>
      <c r="N300" s="0" t="n">
        <v>24.78</v>
      </c>
    </row>
    <row r="301" customFormat="false" ht="12.75" hidden="false" customHeight="false" outlineLevel="0" collapsed="false">
      <c r="A301" s="96" t="n">
        <v>36034</v>
      </c>
      <c r="B301" s="0" t="e">
        <f aca="false">NA()</f>
        <v>#N/A</v>
      </c>
      <c r="C301" s="0" t="e">
        <f aca="false">NA()</f>
        <v>#N/A</v>
      </c>
      <c r="D301" s="0" t="e">
        <f aca="false">NA()</f>
        <v>#N/A</v>
      </c>
      <c r="E301" s="0" t="n">
        <v>49.13</v>
      </c>
      <c r="F301" s="0" t="e">
        <f aca="false">NA()</f>
        <v>#N/A</v>
      </c>
      <c r="G301" s="0" t="n">
        <v>30.43</v>
      </c>
      <c r="H301" s="0" t="n">
        <v>25</v>
      </c>
      <c r="I301" s="0" t="e">
        <f aca="false">NA()</f>
        <v>#N/A</v>
      </c>
      <c r="J301" s="0" t="n">
        <v>55</v>
      </c>
      <c r="K301" s="0" t="n">
        <v>50.6</v>
      </c>
      <c r="L301" s="0" t="e">
        <f aca="false">NA()</f>
        <v>#N/A</v>
      </c>
      <c r="M301" s="96" t="n">
        <v>36112</v>
      </c>
      <c r="N301" s="0" t="n">
        <v>23.71</v>
      </c>
    </row>
    <row r="302" customFormat="false" ht="12.75" hidden="false" customHeight="false" outlineLevel="0" collapsed="false">
      <c r="A302" s="96" t="n">
        <v>36035</v>
      </c>
      <c r="B302" s="0" t="e">
        <f aca="false">NA()</f>
        <v>#N/A</v>
      </c>
      <c r="C302" s="0" t="e">
        <f aca="false">NA()</f>
        <v>#N/A</v>
      </c>
      <c r="D302" s="0" t="e">
        <f aca="false">NA()</f>
        <v>#N/A</v>
      </c>
      <c r="E302" s="0" t="n">
        <v>41.64</v>
      </c>
      <c r="F302" s="0" t="e">
        <f aca="false">NA()</f>
        <v>#N/A</v>
      </c>
      <c r="G302" s="0" t="n">
        <v>27.8</v>
      </c>
      <c r="H302" s="0" t="n">
        <v>27.8</v>
      </c>
      <c r="I302" s="0" t="e">
        <f aca="false">NA()</f>
        <v>#N/A</v>
      </c>
      <c r="J302" s="0" t="n">
        <v>55</v>
      </c>
      <c r="K302" s="0" t="n">
        <v>40.93</v>
      </c>
      <c r="L302" s="0" t="e">
        <f aca="false">NA()</f>
        <v>#N/A</v>
      </c>
      <c r="M302" s="96" t="n">
        <v>36115</v>
      </c>
      <c r="N302" s="0" t="n">
        <v>22.88</v>
      </c>
    </row>
    <row r="303" customFormat="false" ht="12.75" hidden="false" customHeight="false" outlineLevel="0" collapsed="false">
      <c r="A303" s="96" t="n">
        <v>36036</v>
      </c>
      <c r="B303" s="0" t="e">
        <f aca="false">NA()</f>
        <v>#N/A</v>
      </c>
      <c r="C303" s="0" t="e">
        <f aca="false">NA()</f>
        <v>#N/A</v>
      </c>
      <c r="D303" s="0" t="e">
        <f aca="false">NA()</f>
        <v>#N/A</v>
      </c>
      <c r="E303" s="0" t="n">
        <v>26.58</v>
      </c>
      <c r="F303" s="0" t="e">
        <f aca="false">NA()</f>
        <v>#N/A</v>
      </c>
      <c r="G303" s="0" t="e">
        <f aca="false">NA()</f>
        <v>#N/A</v>
      </c>
      <c r="H303" s="0" t="n">
        <v>23</v>
      </c>
      <c r="I303" s="0" t="e">
        <f aca="false">NA()</f>
        <v>#N/A</v>
      </c>
      <c r="J303" s="0" t="e">
        <f aca="false">NA()</f>
        <v>#N/A</v>
      </c>
      <c r="K303" s="0" t="e">
        <f aca="false">NA()</f>
        <v>#N/A</v>
      </c>
      <c r="L303" s="0" t="e">
        <f aca="false">NA()</f>
        <v>#N/A</v>
      </c>
      <c r="M303" s="96" t="n">
        <v>36116</v>
      </c>
      <c r="N303" s="0" t="n">
        <v>21.6</v>
      </c>
    </row>
    <row r="304" customFormat="false" ht="12.75" hidden="false" customHeight="false" outlineLevel="0" collapsed="false">
      <c r="A304" s="96" t="n">
        <v>36037</v>
      </c>
      <c r="B304" s="0" t="e">
        <f aca="false">NA()</f>
        <v>#N/A</v>
      </c>
      <c r="C304" s="0" t="e">
        <f aca="false">NA()</f>
        <v>#N/A</v>
      </c>
      <c r="D304" s="0" t="e">
        <f aca="false">NA()</f>
        <v>#N/A</v>
      </c>
      <c r="E304" s="0" t="n">
        <v>27.23</v>
      </c>
      <c r="F304" s="0" t="e">
        <f aca="false">NA()</f>
        <v>#N/A</v>
      </c>
      <c r="G304" s="0" t="e">
        <f aca="false">NA()</f>
        <v>#N/A</v>
      </c>
      <c r="H304" s="0" t="n">
        <v>23</v>
      </c>
      <c r="I304" s="0" t="e">
        <f aca="false">NA()</f>
        <v>#N/A</v>
      </c>
      <c r="J304" s="0" t="e">
        <f aca="false">NA()</f>
        <v>#N/A</v>
      </c>
      <c r="K304" s="0" t="e">
        <f aca="false">NA()</f>
        <v>#N/A</v>
      </c>
      <c r="L304" s="0" t="e">
        <f aca="false">NA()</f>
        <v>#N/A</v>
      </c>
      <c r="M304" s="96" t="n">
        <v>36117</v>
      </c>
      <c r="N304" s="0" t="n">
        <v>20.98</v>
      </c>
    </row>
    <row r="305" customFormat="false" ht="12.75" hidden="false" customHeight="false" outlineLevel="0" collapsed="false">
      <c r="A305" s="96" t="n">
        <v>36038</v>
      </c>
      <c r="B305" s="0" t="e">
        <f aca="false">NA()</f>
        <v>#N/A</v>
      </c>
      <c r="C305" s="0" t="e">
        <f aca="false">NA()</f>
        <v>#N/A</v>
      </c>
      <c r="D305" s="0" t="e">
        <f aca="false">NA()</f>
        <v>#N/A</v>
      </c>
      <c r="E305" s="0" t="n">
        <v>40.31</v>
      </c>
      <c r="F305" s="0" t="e">
        <f aca="false">NA()</f>
        <v>#N/A</v>
      </c>
      <c r="G305" s="0" t="n">
        <v>30</v>
      </c>
      <c r="H305" s="0" t="n">
        <v>29.25</v>
      </c>
      <c r="I305" s="0" t="e">
        <f aca="false">NA()</f>
        <v>#N/A</v>
      </c>
      <c r="J305" s="0" t="e">
        <f aca="false">NA()</f>
        <v>#N/A</v>
      </c>
      <c r="K305" s="0" t="n">
        <v>37</v>
      </c>
      <c r="L305" s="0" t="e">
        <f aca="false">NA()</f>
        <v>#N/A</v>
      </c>
      <c r="M305" s="96" t="n">
        <v>36118</v>
      </c>
      <c r="N305" s="0" t="n">
        <v>21.46</v>
      </c>
    </row>
    <row r="306" customFormat="false" ht="12.75" hidden="false" customHeight="false" outlineLevel="0" collapsed="false">
      <c r="A306" s="96" t="n">
        <v>36039</v>
      </c>
      <c r="B306" s="0" t="e">
        <f aca="false">NA()</f>
        <v>#N/A</v>
      </c>
      <c r="C306" s="0" t="e">
        <f aca="false">NA()</f>
        <v>#N/A</v>
      </c>
      <c r="D306" s="0" t="e">
        <f aca="false">NA()</f>
        <v>#N/A</v>
      </c>
      <c r="E306" s="0" t="n">
        <v>34.23</v>
      </c>
      <c r="F306" s="0" t="e">
        <f aca="false">NA()</f>
        <v>#N/A</v>
      </c>
      <c r="G306" s="0" t="n">
        <v>25.77</v>
      </c>
      <c r="H306" s="0" t="n">
        <v>24</v>
      </c>
      <c r="I306" s="0" t="e">
        <f aca="false">NA()</f>
        <v>#N/A</v>
      </c>
      <c r="J306" s="0" t="n">
        <v>37.71</v>
      </c>
      <c r="K306" s="0" t="n">
        <v>28.36</v>
      </c>
      <c r="L306" s="0" t="e">
        <f aca="false">NA()</f>
        <v>#N/A</v>
      </c>
      <c r="M306" s="96" t="n">
        <v>36119</v>
      </c>
      <c r="N306" s="0" t="n">
        <v>22.31</v>
      </c>
    </row>
    <row r="307" customFormat="false" ht="12.75" hidden="false" customHeight="false" outlineLevel="0" collapsed="false">
      <c r="A307" s="96" t="n">
        <v>36040</v>
      </c>
      <c r="B307" s="0" t="e">
        <f aca="false">NA()</f>
        <v>#N/A</v>
      </c>
      <c r="C307" s="0" t="e">
        <f aca="false">NA()</f>
        <v>#N/A</v>
      </c>
      <c r="D307" s="0" t="e">
        <f aca="false">NA()</f>
        <v>#N/A</v>
      </c>
      <c r="E307" s="0" t="n">
        <v>32.21</v>
      </c>
      <c r="F307" s="0" t="e">
        <f aca="false">NA()</f>
        <v>#N/A</v>
      </c>
      <c r="G307" s="0" t="n">
        <v>25</v>
      </c>
      <c r="H307" s="0" t="n">
        <v>23.83</v>
      </c>
      <c r="I307" s="0" t="e">
        <f aca="false">NA()</f>
        <v>#N/A</v>
      </c>
      <c r="J307" s="0" t="n">
        <v>32</v>
      </c>
      <c r="K307" s="0" t="n">
        <v>28.4</v>
      </c>
      <c r="L307" s="0" t="e">
        <f aca="false">NA()</f>
        <v>#N/A</v>
      </c>
      <c r="M307" s="96" t="n">
        <v>36120</v>
      </c>
      <c r="N307" s="0" t="n">
        <v>19.75</v>
      </c>
    </row>
    <row r="308" customFormat="false" ht="12.75" hidden="false" customHeight="false" outlineLevel="0" collapsed="false">
      <c r="A308" s="96" t="n">
        <v>36041</v>
      </c>
      <c r="B308" s="0" t="e">
        <f aca="false">NA()</f>
        <v>#N/A</v>
      </c>
      <c r="C308" s="0" t="e">
        <f aca="false">NA()</f>
        <v>#N/A</v>
      </c>
      <c r="D308" s="0" t="e">
        <f aca="false">NA()</f>
        <v>#N/A</v>
      </c>
      <c r="E308" s="0" t="n">
        <v>24.72</v>
      </c>
      <c r="F308" s="0" t="e">
        <f aca="false">NA()</f>
        <v>#N/A</v>
      </c>
      <c r="G308" s="0" t="n">
        <v>24.81</v>
      </c>
      <c r="H308" s="0" t="n">
        <v>20.25</v>
      </c>
      <c r="I308" s="0" t="e">
        <f aca="false">NA()</f>
        <v>#N/A</v>
      </c>
      <c r="J308" s="0" t="n">
        <v>24.44</v>
      </c>
      <c r="K308" s="0" t="n">
        <v>24.05</v>
      </c>
      <c r="L308" s="0" t="e">
        <f aca="false">NA()</f>
        <v>#N/A</v>
      </c>
      <c r="M308" s="96" t="n">
        <v>36121</v>
      </c>
      <c r="N308" s="0" t="n">
        <v>16.5</v>
      </c>
    </row>
    <row r="309" customFormat="false" ht="12.75" hidden="false" customHeight="false" outlineLevel="0" collapsed="false">
      <c r="A309" s="96" t="n">
        <v>36042</v>
      </c>
      <c r="B309" s="0" t="e">
        <f aca="false">NA()</f>
        <v>#N/A</v>
      </c>
      <c r="C309" s="0" t="e">
        <f aca="false">NA()</f>
        <v>#N/A</v>
      </c>
      <c r="D309" s="0" t="e">
        <f aca="false">NA()</f>
        <v>#N/A</v>
      </c>
      <c r="E309" s="0" t="n">
        <v>24.8</v>
      </c>
      <c r="F309" s="0" t="e">
        <f aca="false">NA()</f>
        <v>#N/A</v>
      </c>
      <c r="G309" s="0" t="n">
        <v>24.4</v>
      </c>
      <c r="H309" s="0" t="n">
        <v>19.5</v>
      </c>
      <c r="I309" s="0" t="e">
        <f aca="false">NA()</f>
        <v>#N/A</v>
      </c>
      <c r="J309" s="0" t="n">
        <v>24.67</v>
      </c>
      <c r="K309" s="0" t="n">
        <v>27.08</v>
      </c>
      <c r="L309" s="0" t="e">
        <f aca="false">NA()</f>
        <v>#N/A</v>
      </c>
      <c r="M309" s="96" t="n">
        <v>36122</v>
      </c>
      <c r="N309" s="0" t="n">
        <v>22.61</v>
      </c>
    </row>
    <row r="310" customFormat="false" ht="12.75" hidden="false" customHeight="false" outlineLevel="0" collapsed="false">
      <c r="A310" s="96" t="n">
        <v>36043</v>
      </c>
      <c r="B310" s="0" t="e">
        <f aca="false">NA()</f>
        <v>#N/A</v>
      </c>
      <c r="C310" s="0" t="e">
        <f aca="false">NA()</f>
        <v>#N/A</v>
      </c>
      <c r="D310" s="0" t="e">
        <f aca="false">NA()</f>
        <v>#N/A</v>
      </c>
      <c r="E310" s="0" t="n">
        <v>29.85</v>
      </c>
      <c r="F310" s="0" t="e">
        <f aca="false">NA()</f>
        <v>#N/A</v>
      </c>
      <c r="G310" s="0" t="n">
        <v>21.3</v>
      </c>
      <c r="H310" s="0" t="e">
        <f aca="false">NA()</f>
        <v>#N/A</v>
      </c>
      <c r="I310" s="0" t="e">
        <f aca="false">NA()</f>
        <v>#N/A</v>
      </c>
      <c r="J310" s="0" t="n">
        <v>28.27</v>
      </c>
      <c r="K310" s="0" t="e">
        <f aca="false">NA()</f>
        <v>#N/A</v>
      </c>
      <c r="L310" s="0" t="e">
        <f aca="false">NA()</f>
        <v>#N/A</v>
      </c>
      <c r="M310" s="96" t="n">
        <v>36123</v>
      </c>
      <c r="N310" s="0" t="n">
        <v>20.39</v>
      </c>
    </row>
    <row r="311" customFormat="false" ht="12.75" hidden="false" customHeight="false" outlineLevel="0" collapsed="false">
      <c r="A311" s="96" t="n">
        <v>36044</v>
      </c>
      <c r="B311" s="0" t="e">
        <f aca="false">NA()</f>
        <v>#N/A</v>
      </c>
      <c r="C311" s="0" t="e">
        <f aca="false">NA()</f>
        <v>#N/A</v>
      </c>
      <c r="D311" s="0" t="e">
        <f aca="false">NA()</f>
        <v>#N/A</v>
      </c>
      <c r="E311" s="0" t="n">
        <v>29.85</v>
      </c>
      <c r="F311" s="0" t="e">
        <f aca="false">NA()</f>
        <v>#N/A</v>
      </c>
      <c r="G311" s="0" t="n">
        <v>20.83</v>
      </c>
      <c r="H311" s="0" t="e">
        <f aca="false">NA()</f>
        <v>#N/A</v>
      </c>
      <c r="I311" s="0" t="e">
        <f aca="false">NA()</f>
        <v>#N/A</v>
      </c>
      <c r="J311" s="0" t="n">
        <v>27.6</v>
      </c>
      <c r="K311" s="0" t="e">
        <f aca="false">NA()</f>
        <v>#N/A</v>
      </c>
      <c r="L311" s="0" t="e">
        <f aca="false">NA()</f>
        <v>#N/A</v>
      </c>
      <c r="M311" s="96" t="n">
        <v>36124</v>
      </c>
      <c r="N311" s="0" t="n">
        <v>17.79</v>
      </c>
    </row>
    <row r="312" customFormat="false" ht="12.75" hidden="false" customHeight="false" outlineLevel="0" collapsed="false">
      <c r="A312" s="96" t="n">
        <v>36045</v>
      </c>
      <c r="B312" s="0" t="e">
        <f aca="false">NA()</f>
        <v>#N/A</v>
      </c>
      <c r="C312" s="0" t="e">
        <f aca="false">NA()</f>
        <v>#N/A</v>
      </c>
      <c r="D312" s="0" t="e">
        <f aca="false">NA()</f>
        <v>#N/A</v>
      </c>
      <c r="E312" s="0" t="e">
        <f aca="false">NA()</f>
        <v>#N/A</v>
      </c>
      <c r="F312" s="0" t="e">
        <f aca="false">NA()</f>
        <v>#N/A</v>
      </c>
      <c r="G312" s="0" t="n">
        <v>20.83</v>
      </c>
      <c r="H312" s="0" t="e">
        <f aca="false">NA()</f>
        <v>#N/A</v>
      </c>
      <c r="I312" s="0" t="e">
        <f aca="false">NA()</f>
        <v>#N/A</v>
      </c>
      <c r="J312" s="0" t="e">
        <f aca="false">NA()</f>
        <v>#N/A</v>
      </c>
      <c r="K312" s="0" t="e">
        <f aca="false">NA()</f>
        <v>#N/A</v>
      </c>
      <c r="L312" s="0" t="e">
        <f aca="false">NA()</f>
        <v>#N/A</v>
      </c>
      <c r="M312" s="96" t="n">
        <v>36127</v>
      </c>
      <c r="N312" s="0" t="n">
        <v>21</v>
      </c>
    </row>
    <row r="313" customFormat="false" ht="12.75" hidden="false" customHeight="false" outlineLevel="0" collapsed="false">
      <c r="A313" s="96" t="n">
        <v>36046</v>
      </c>
      <c r="B313" s="0" t="e">
        <f aca="false">NA()</f>
        <v>#N/A</v>
      </c>
      <c r="C313" s="0" t="e">
        <f aca="false">NA()</f>
        <v>#N/A</v>
      </c>
      <c r="D313" s="0" t="e">
        <f aca="false">NA()</f>
        <v>#N/A</v>
      </c>
      <c r="E313" s="0" t="n">
        <v>40.71</v>
      </c>
      <c r="F313" s="0" t="e">
        <f aca="false">NA()</f>
        <v>#N/A</v>
      </c>
      <c r="G313" s="0" t="n">
        <v>24.73</v>
      </c>
      <c r="H313" s="0" t="n">
        <v>25.5</v>
      </c>
      <c r="I313" s="0" t="e">
        <f aca="false">NA()</f>
        <v>#N/A</v>
      </c>
      <c r="J313" s="0" t="n">
        <v>35.86</v>
      </c>
      <c r="K313" s="0" t="e">
        <f aca="false">NA()</f>
        <v>#N/A</v>
      </c>
      <c r="L313" s="0" t="e">
        <f aca="false">NA()</f>
        <v>#N/A</v>
      </c>
      <c r="M313" s="96" t="n">
        <v>36129</v>
      </c>
      <c r="N313" s="0" t="n">
        <v>20.79</v>
      </c>
    </row>
    <row r="314" customFormat="false" ht="12.75" hidden="false" customHeight="false" outlineLevel="0" collapsed="false">
      <c r="A314" s="96" t="n">
        <v>36047</v>
      </c>
      <c r="B314" s="0" t="e">
        <f aca="false">NA()</f>
        <v>#N/A</v>
      </c>
      <c r="C314" s="0" t="e">
        <f aca="false">NA()</f>
        <v>#N/A</v>
      </c>
      <c r="D314" s="0" t="e">
        <f aca="false">NA()</f>
        <v>#N/A</v>
      </c>
      <c r="E314" s="0" t="n">
        <v>18.35</v>
      </c>
      <c r="F314" s="0" t="e">
        <f aca="false">NA()</f>
        <v>#N/A</v>
      </c>
      <c r="G314" s="0" t="n">
        <v>21.35</v>
      </c>
      <c r="H314" s="0" t="n">
        <v>18.88</v>
      </c>
      <c r="I314" s="0" t="e">
        <f aca="false">NA()</f>
        <v>#N/A</v>
      </c>
      <c r="J314" s="0" t="n">
        <v>20.03</v>
      </c>
      <c r="K314" s="0" t="e">
        <f aca="false">NA()</f>
        <v>#N/A</v>
      </c>
      <c r="L314" s="0" t="e">
        <f aca="false">NA()</f>
        <v>#N/A</v>
      </c>
      <c r="M314" s="96" t="n">
        <v>36130</v>
      </c>
      <c r="N314" s="0" t="n">
        <v>19.69</v>
      </c>
    </row>
    <row r="315" customFormat="false" ht="12.75" hidden="false" customHeight="false" outlineLevel="0" collapsed="false">
      <c r="A315" s="96" t="n">
        <v>36048</v>
      </c>
      <c r="B315" s="0" t="e">
        <f aca="false">NA()</f>
        <v>#N/A</v>
      </c>
      <c r="C315" s="0" t="e">
        <f aca="false">NA()</f>
        <v>#N/A</v>
      </c>
      <c r="D315" s="0" t="e">
        <f aca="false">NA()</f>
        <v>#N/A</v>
      </c>
      <c r="E315" s="0" t="n">
        <v>16.95</v>
      </c>
      <c r="F315" s="0" t="e">
        <f aca="false">NA()</f>
        <v>#N/A</v>
      </c>
      <c r="G315" s="0" t="n">
        <v>21.38</v>
      </c>
      <c r="H315" s="0" t="n">
        <v>19.05</v>
      </c>
      <c r="I315" s="0" t="e">
        <f aca="false">NA()</f>
        <v>#N/A</v>
      </c>
      <c r="J315" s="0" t="n">
        <v>19.5</v>
      </c>
      <c r="K315" s="0" t="n">
        <v>18</v>
      </c>
      <c r="L315" s="0" t="e">
        <f aca="false">NA()</f>
        <v>#N/A</v>
      </c>
      <c r="M315" s="96" t="n">
        <v>36131</v>
      </c>
      <c r="N315" s="0" t="n">
        <v>18.74</v>
      </c>
    </row>
    <row r="316" customFormat="false" ht="12.75" hidden="false" customHeight="false" outlineLevel="0" collapsed="false">
      <c r="A316" s="96" t="n">
        <v>36049</v>
      </c>
      <c r="B316" s="0" t="e">
        <f aca="false">NA()</f>
        <v>#N/A</v>
      </c>
      <c r="C316" s="0" t="e">
        <f aca="false">NA()</f>
        <v>#N/A</v>
      </c>
      <c r="D316" s="0" t="e">
        <f aca="false">NA()</f>
        <v>#N/A</v>
      </c>
      <c r="E316" s="0" t="n">
        <v>22.98</v>
      </c>
      <c r="F316" s="0" t="e">
        <f aca="false">NA()</f>
        <v>#N/A</v>
      </c>
      <c r="G316" s="0" t="n">
        <v>22.5</v>
      </c>
      <c r="H316" s="0" t="n">
        <v>18.92</v>
      </c>
      <c r="I316" s="0" t="e">
        <f aca="false">NA()</f>
        <v>#N/A</v>
      </c>
      <c r="J316" s="0" t="n">
        <v>22.5</v>
      </c>
      <c r="K316" s="0" t="n">
        <v>23.75</v>
      </c>
      <c r="L316" s="0" t="e">
        <f aca="false">NA()</f>
        <v>#N/A</v>
      </c>
      <c r="M316" s="96" t="n">
        <v>36132</v>
      </c>
      <c r="N316" s="0" t="n">
        <v>19.61</v>
      </c>
    </row>
    <row r="317" customFormat="false" ht="12.75" hidden="false" customHeight="false" outlineLevel="0" collapsed="false">
      <c r="A317" s="96" t="n">
        <v>36050</v>
      </c>
      <c r="B317" s="0" t="e">
        <f aca="false">NA()</f>
        <v>#N/A</v>
      </c>
      <c r="C317" s="0" t="e">
        <f aca="false">NA()</f>
        <v>#N/A</v>
      </c>
      <c r="D317" s="0" t="e">
        <f aca="false">NA()</f>
        <v>#N/A</v>
      </c>
      <c r="E317" s="0" t="n">
        <v>22</v>
      </c>
      <c r="F317" s="0" t="e">
        <f aca="false">NA()</f>
        <v>#N/A</v>
      </c>
      <c r="G317" s="0" t="n">
        <v>19.5</v>
      </c>
      <c r="H317" s="0" t="e">
        <f aca="false">NA()</f>
        <v>#N/A</v>
      </c>
      <c r="I317" s="0" t="e">
        <f aca="false">NA()</f>
        <v>#N/A</v>
      </c>
      <c r="J317" s="0" t="n">
        <v>21.46</v>
      </c>
      <c r="K317" s="0" t="e">
        <f aca="false">NA()</f>
        <v>#N/A</v>
      </c>
      <c r="L317" s="0" t="e">
        <f aca="false">NA()</f>
        <v>#N/A</v>
      </c>
      <c r="M317" s="96" t="n">
        <v>36133</v>
      </c>
      <c r="N317" s="0" t="n">
        <v>20.55</v>
      </c>
    </row>
    <row r="318" customFormat="false" ht="12.75" hidden="false" customHeight="false" outlineLevel="0" collapsed="false">
      <c r="A318" s="96" t="n">
        <v>36051</v>
      </c>
      <c r="B318" s="0" t="e">
        <f aca="false">NA()</f>
        <v>#N/A</v>
      </c>
      <c r="C318" s="0" t="e">
        <f aca="false">NA()</f>
        <v>#N/A</v>
      </c>
      <c r="D318" s="0" t="e">
        <f aca="false">NA()</f>
        <v>#N/A</v>
      </c>
      <c r="E318" s="0" t="n">
        <v>22</v>
      </c>
      <c r="F318" s="0" t="e">
        <f aca="false">NA()</f>
        <v>#N/A</v>
      </c>
      <c r="G318" s="0" t="n">
        <v>20.17</v>
      </c>
      <c r="H318" s="0" t="e">
        <f aca="false">NA()</f>
        <v>#N/A</v>
      </c>
      <c r="I318" s="0" t="e">
        <f aca="false">NA()</f>
        <v>#N/A</v>
      </c>
      <c r="J318" s="0" t="n">
        <v>21.38</v>
      </c>
      <c r="K318" s="0" t="e">
        <f aca="false">NA()</f>
        <v>#N/A</v>
      </c>
      <c r="L318" s="0" t="e">
        <f aca="false">NA()</f>
        <v>#N/A</v>
      </c>
      <c r="M318" s="96" t="n">
        <v>36136</v>
      </c>
      <c r="N318" s="0" t="n">
        <v>22.73</v>
      </c>
    </row>
    <row r="319" customFormat="false" ht="12.75" hidden="false" customHeight="false" outlineLevel="0" collapsed="false">
      <c r="A319" s="96" t="n">
        <v>36052</v>
      </c>
      <c r="B319" s="0" t="e">
        <f aca="false">NA()</f>
        <v>#N/A</v>
      </c>
      <c r="C319" s="0" t="e">
        <f aca="false">NA()</f>
        <v>#N/A</v>
      </c>
      <c r="D319" s="0" t="e">
        <f aca="false">NA()</f>
        <v>#N/A</v>
      </c>
      <c r="E319" s="0" t="n">
        <v>29.2</v>
      </c>
      <c r="F319" s="0" t="e">
        <f aca="false">NA()</f>
        <v>#N/A</v>
      </c>
      <c r="G319" s="0" t="n">
        <v>23.38</v>
      </c>
      <c r="H319" s="0" t="n">
        <v>23.75</v>
      </c>
      <c r="I319" s="0" t="e">
        <f aca="false">NA()</f>
        <v>#N/A</v>
      </c>
      <c r="J319" s="0" t="n">
        <v>29.67</v>
      </c>
      <c r="K319" s="0" t="n">
        <v>26.42</v>
      </c>
      <c r="L319" s="0" t="e">
        <f aca="false">NA()</f>
        <v>#N/A</v>
      </c>
      <c r="M319" s="96" t="n">
        <v>36137</v>
      </c>
      <c r="N319" s="0" t="n">
        <v>20.79</v>
      </c>
    </row>
    <row r="320" customFormat="false" ht="12.75" hidden="false" customHeight="false" outlineLevel="0" collapsed="false">
      <c r="A320" s="96" t="n">
        <v>36053</v>
      </c>
      <c r="B320" s="0" t="e">
        <f aca="false">NA()</f>
        <v>#N/A</v>
      </c>
      <c r="C320" s="0" t="e">
        <f aca="false">NA()</f>
        <v>#N/A</v>
      </c>
      <c r="D320" s="0" t="e">
        <f aca="false">NA()</f>
        <v>#N/A</v>
      </c>
      <c r="E320" s="0" t="n">
        <v>40.68</v>
      </c>
      <c r="F320" s="0" t="e">
        <f aca="false">NA()</f>
        <v>#N/A</v>
      </c>
      <c r="G320" s="0" t="n">
        <v>38.17</v>
      </c>
      <c r="H320" s="0" t="n">
        <v>23.75</v>
      </c>
      <c r="I320" s="0" t="e">
        <f aca="false">NA()</f>
        <v>#N/A</v>
      </c>
      <c r="J320" s="0" t="n">
        <v>38.83</v>
      </c>
      <c r="K320" s="0" t="n">
        <v>44</v>
      </c>
      <c r="L320" s="0" t="n">
        <v>32.5</v>
      </c>
      <c r="M320" s="96" t="n">
        <v>36138</v>
      </c>
      <c r="N320" s="0" t="n">
        <v>21.63</v>
      </c>
    </row>
    <row r="321" customFormat="false" ht="12.75" hidden="false" customHeight="false" outlineLevel="0" collapsed="false">
      <c r="A321" s="96" t="n">
        <v>36054</v>
      </c>
      <c r="B321" s="0" t="e">
        <f aca="false">NA()</f>
        <v>#N/A</v>
      </c>
      <c r="C321" s="0" t="e">
        <f aca="false">NA()</f>
        <v>#N/A</v>
      </c>
      <c r="D321" s="0" t="e">
        <f aca="false">NA()</f>
        <v>#N/A</v>
      </c>
      <c r="E321" s="0" t="n">
        <v>40.34</v>
      </c>
      <c r="F321" s="0" t="e">
        <f aca="false">NA()</f>
        <v>#N/A</v>
      </c>
      <c r="G321" s="0" t="n">
        <v>32.67</v>
      </c>
      <c r="H321" s="0" t="n">
        <v>30</v>
      </c>
      <c r="I321" s="0" t="e">
        <f aca="false">NA()</f>
        <v>#N/A</v>
      </c>
      <c r="J321" s="0" t="n">
        <v>42.6</v>
      </c>
      <c r="K321" s="0" t="n">
        <v>33.43</v>
      </c>
      <c r="L321" s="0" t="n">
        <v>41.29</v>
      </c>
      <c r="M321" s="96" t="n">
        <v>36139</v>
      </c>
      <c r="N321" s="0" t="n">
        <v>20.21</v>
      </c>
    </row>
    <row r="322" customFormat="false" ht="12.75" hidden="false" customHeight="false" outlineLevel="0" collapsed="false">
      <c r="A322" s="96" t="n">
        <v>36055</v>
      </c>
      <c r="B322" s="0" t="e">
        <f aca="false">NA()</f>
        <v>#N/A</v>
      </c>
      <c r="C322" s="0" t="e">
        <f aca="false">NA()</f>
        <v>#N/A</v>
      </c>
      <c r="D322" s="0" t="e">
        <f aca="false">NA()</f>
        <v>#N/A</v>
      </c>
      <c r="E322" s="0" t="n">
        <v>42.1</v>
      </c>
      <c r="F322" s="0" t="e">
        <f aca="false">NA()</f>
        <v>#N/A</v>
      </c>
      <c r="G322" s="0" t="n">
        <v>33.83</v>
      </c>
      <c r="H322" s="0" t="n">
        <v>27</v>
      </c>
      <c r="I322" s="0" t="e">
        <f aca="false">NA()</f>
        <v>#N/A</v>
      </c>
      <c r="J322" s="0" t="n">
        <v>41.25</v>
      </c>
      <c r="K322" s="0" t="n">
        <v>40</v>
      </c>
      <c r="L322" s="0" t="n">
        <v>41.29</v>
      </c>
      <c r="M322" s="96" t="n">
        <v>36140</v>
      </c>
      <c r="N322" s="0" t="n">
        <v>21.03</v>
      </c>
    </row>
    <row r="323" customFormat="false" ht="12.75" hidden="false" customHeight="false" outlineLevel="0" collapsed="false">
      <c r="A323" s="96" t="n">
        <v>36056</v>
      </c>
      <c r="B323" s="0" t="e">
        <f aca="false">NA()</f>
        <v>#N/A</v>
      </c>
      <c r="C323" s="0" t="e">
        <f aca="false">NA()</f>
        <v>#N/A</v>
      </c>
      <c r="D323" s="0" t="e">
        <f aca="false">NA()</f>
        <v>#N/A</v>
      </c>
      <c r="E323" s="0" t="n">
        <v>42.32</v>
      </c>
      <c r="F323" s="0" t="e">
        <f aca="false">NA()</f>
        <v>#N/A</v>
      </c>
      <c r="G323" s="0" t="n">
        <v>28.25</v>
      </c>
      <c r="H323" s="0" t="n">
        <v>28.43</v>
      </c>
      <c r="I323" s="0" t="e">
        <f aca="false">NA()</f>
        <v>#N/A</v>
      </c>
      <c r="J323" s="0" t="n">
        <v>38</v>
      </c>
      <c r="K323" s="0" t="n">
        <v>44.67</v>
      </c>
      <c r="L323" s="0" t="n">
        <v>39</v>
      </c>
      <c r="M323" s="96" t="n">
        <v>36143</v>
      </c>
      <c r="N323" s="0" t="n">
        <v>20.2</v>
      </c>
    </row>
    <row r="324" customFormat="false" ht="12.75" hidden="false" customHeight="false" outlineLevel="0" collapsed="false">
      <c r="A324" s="96" t="n">
        <v>36057</v>
      </c>
      <c r="B324" s="0" t="e">
        <f aca="false">NA()</f>
        <v>#N/A</v>
      </c>
      <c r="C324" s="0" t="e">
        <f aca="false">NA()</f>
        <v>#N/A</v>
      </c>
      <c r="D324" s="0" t="e">
        <f aca="false">NA()</f>
        <v>#N/A</v>
      </c>
      <c r="E324" s="0" t="n">
        <v>30</v>
      </c>
      <c r="F324" s="0" t="e">
        <f aca="false">NA()</f>
        <v>#N/A</v>
      </c>
      <c r="G324" s="0" t="n">
        <v>23</v>
      </c>
      <c r="H324" s="0" t="e">
        <f aca="false">NA()</f>
        <v>#N/A</v>
      </c>
      <c r="I324" s="0" t="e">
        <f aca="false">NA()</f>
        <v>#N/A</v>
      </c>
      <c r="J324" s="0" t="n">
        <v>25.5</v>
      </c>
      <c r="K324" s="0" t="e">
        <f aca="false">NA()</f>
        <v>#N/A</v>
      </c>
      <c r="L324" s="0" t="n">
        <v>26</v>
      </c>
      <c r="M324" s="96" t="n">
        <v>36144</v>
      </c>
      <c r="N324" s="0" t="n">
        <v>19.73</v>
      </c>
    </row>
    <row r="325" customFormat="false" ht="12.75" hidden="false" customHeight="false" outlineLevel="0" collapsed="false">
      <c r="A325" s="96" t="n">
        <v>36058</v>
      </c>
      <c r="B325" s="0" t="e">
        <f aca="false">NA()</f>
        <v>#N/A</v>
      </c>
      <c r="C325" s="0" t="e">
        <f aca="false">NA()</f>
        <v>#N/A</v>
      </c>
      <c r="D325" s="0" t="e">
        <f aca="false">NA()</f>
        <v>#N/A</v>
      </c>
      <c r="E325" s="0" t="n">
        <v>30</v>
      </c>
      <c r="F325" s="0" t="e">
        <f aca="false">NA()</f>
        <v>#N/A</v>
      </c>
      <c r="G325" s="0" t="n">
        <v>23</v>
      </c>
      <c r="H325" s="0" t="e">
        <f aca="false">NA()</f>
        <v>#N/A</v>
      </c>
      <c r="I325" s="0" t="e">
        <f aca="false">NA()</f>
        <v>#N/A</v>
      </c>
      <c r="J325" s="0" t="n">
        <v>25.5</v>
      </c>
      <c r="K325" s="0" t="n">
        <v>19</v>
      </c>
      <c r="L325" s="0" t="n">
        <v>24</v>
      </c>
      <c r="M325" s="96" t="n">
        <v>36145</v>
      </c>
      <c r="N325" s="0" t="n">
        <v>22.85</v>
      </c>
    </row>
    <row r="326" customFormat="false" ht="12.75" hidden="false" customHeight="false" outlineLevel="0" collapsed="false">
      <c r="A326" s="96" t="n">
        <v>36059</v>
      </c>
      <c r="B326" s="0" t="e">
        <f aca="false">NA()</f>
        <v>#N/A</v>
      </c>
      <c r="C326" s="0" t="e">
        <f aca="false">NA()</f>
        <v>#N/A</v>
      </c>
      <c r="D326" s="0" t="e">
        <f aca="false">NA()</f>
        <v>#N/A</v>
      </c>
      <c r="E326" s="0" t="n">
        <v>36.1</v>
      </c>
      <c r="F326" s="0" t="e">
        <f aca="false">NA()</f>
        <v>#N/A</v>
      </c>
      <c r="G326" s="0" t="n">
        <v>26.63</v>
      </c>
      <c r="H326" s="0" t="n">
        <v>24.67</v>
      </c>
      <c r="I326" s="0" t="e">
        <f aca="false">NA()</f>
        <v>#N/A</v>
      </c>
      <c r="J326" s="0" t="e">
        <f aca="false">NA()</f>
        <v>#N/A</v>
      </c>
      <c r="K326" s="0" t="n">
        <v>30</v>
      </c>
      <c r="L326" s="0" t="n">
        <v>37.8</v>
      </c>
      <c r="M326" s="96" t="n">
        <v>36146</v>
      </c>
      <c r="N326" s="0" t="n">
        <v>20.97</v>
      </c>
    </row>
    <row r="327" customFormat="false" ht="12.75" hidden="false" customHeight="false" outlineLevel="0" collapsed="false">
      <c r="A327" s="96" t="n">
        <v>36060</v>
      </c>
      <c r="B327" s="0" t="e">
        <f aca="false">NA()</f>
        <v>#N/A</v>
      </c>
      <c r="C327" s="0" t="e">
        <f aca="false">NA()</f>
        <v>#N/A</v>
      </c>
      <c r="D327" s="0" t="e">
        <f aca="false">NA()</f>
        <v>#N/A</v>
      </c>
      <c r="E327" s="0" t="n">
        <v>32.13</v>
      </c>
      <c r="F327" s="0" t="e">
        <f aca="false">NA()</f>
        <v>#N/A</v>
      </c>
      <c r="G327" s="0" t="n">
        <v>26</v>
      </c>
      <c r="H327" s="0" t="n">
        <v>22.75</v>
      </c>
      <c r="I327" s="0" t="e">
        <f aca="false">NA()</f>
        <v>#N/A</v>
      </c>
      <c r="J327" s="0" t="n">
        <v>30</v>
      </c>
      <c r="K327" s="0" t="n">
        <v>27.45</v>
      </c>
      <c r="L327" s="0" t="n">
        <v>37.8</v>
      </c>
      <c r="M327" s="96" t="n">
        <v>36147</v>
      </c>
      <c r="N327" s="0" t="n">
        <v>21.76</v>
      </c>
    </row>
    <row r="328" customFormat="false" ht="12.75" hidden="false" customHeight="false" outlineLevel="0" collapsed="false">
      <c r="A328" s="96" t="n">
        <v>36061</v>
      </c>
      <c r="B328" s="0" t="e">
        <f aca="false">NA()</f>
        <v>#N/A</v>
      </c>
      <c r="C328" s="0" t="e">
        <f aca="false">NA()</f>
        <v>#N/A</v>
      </c>
      <c r="D328" s="0" t="e">
        <f aca="false">NA()</f>
        <v>#N/A</v>
      </c>
      <c r="E328" s="0" t="n">
        <v>24.13</v>
      </c>
      <c r="F328" s="0" t="e">
        <f aca="false">NA()</f>
        <v>#N/A</v>
      </c>
      <c r="G328" s="0" t="n">
        <v>24.25</v>
      </c>
      <c r="H328" s="0" t="n">
        <v>20.75</v>
      </c>
      <c r="I328" s="0" t="e">
        <f aca="false">NA()</f>
        <v>#N/A</v>
      </c>
      <c r="J328" s="0" t="n">
        <v>25</v>
      </c>
      <c r="K328" s="0" t="n">
        <v>21.89</v>
      </c>
      <c r="L328" s="0" t="n">
        <v>37.8</v>
      </c>
      <c r="M328" s="96" t="n">
        <v>36150</v>
      </c>
      <c r="N328" s="0" t="n">
        <v>21.61</v>
      </c>
    </row>
    <row r="329" customFormat="false" ht="12.75" hidden="false" customHeight="false" outlineLevel="0" collapsed="false">
      <c r="A329" s="96" t="n">
        <v>36062</v>
      </c>
      <c r="B329" s="0" t="e">
        <f aca="false">NA()</f>
        <v>#N/A</v>
      </c>
      <c r="C329" s="0" t="e">
        <f aca="false">NA()</f>
        <v>#N/A</v>
      </c>
      <c r="D329" s="0" t="e">
        <f aca="false">NA()</f>
        <v>#N/A</v>
      </c>
      <c r="E329" s="0" t="n">
        <v>23.25</v>
      </c>
      <c r="F329" s="0" t="e">
        <f aca="false">NA()</f>
        <v>#N/A</v>
      </c>
      <c r="G329" s="0" t="n">
        <v>23.8</v>
      </c>
      <c r="H329" s="0" t="n">
        <v>18.67</v>
      </c>
      <c r="I329" s="0" t="e">
        <f aca="false">NA()</f>
        <v>#N/A</v>
      </c>
      <c r="J329" s="0" t="n">
        <v>22.92</v>
      </c>
      <c r="K329" s="0" t="n">
        <v>20.68</v>
      </c>
      <c r="L329" s="0" t="n">
        <v>37.8</v>
      </c>
      <c r="M329" s="96" t="n">
        <v>36151</v>
      </c>
      <c r="N329" s="0" t="n">
        <v>22.28</v>
      </c>
    </row>
    <row r="330" customFormat="false" ht="12.75" hidden="false" customHeight="false" outlineLevel="0" collapsed="false">
      <c r="A330" s="96" t="n">
        <v>36063</v>
      </c>
      <c r="B330" s="0" t="e">
        <f aca="false">NA()</f>
        <v>#N/A</v>
      </c>
      <c r="C330" s="0" t="e">
        <f aca="false">NA()</f>
        <v>#N/A</v>
      </c>
      <c r="D330" s="0" t="e">
        <f aca="false">NA()</f>
        <v>#N/A</v>
      </c>
      <c r="E330" s="0" t="n">
        <v>25.23</v>
      </c>
      <c r="F330" s="0" t="e">
        <f aca="false">NA()</f>
        <v>#N/A</v>
      </c>
      <c r="G330" s="0" t="n">
        <v>22</v>
      </c>
      <c r="H330" s="0" t="n">
        <v>19.55</v>
      </c>
      <c r="I330" s="0" t="e">
        <f aca="false">NA()</f>
        <v>#N/A</v>
      </c>
      <c r="J330" s="0" t="n">
        <v>24.4</v>
      </c>
      <c r="K330" s="0" t="n">
        <v>22.37</v>
      </c>
      <c r="L330" s="0" t="n">
        <v>37.8</v>
      </c>
      <c r="M330" s="96" t="n">
        <v>36152</v>
      </c>
      <c r="N330" s="0" t="n">
        <v>25.41</v>
      </c>
    </row>
    <row r="331" customFormat="false" ht="12.75" hidden="false" customHeight="false" outlineLevel="0" collapsed="false">
      <c r="A331" s="96" t="n">
        <v>36064</v>
      </c>
      <c r="B331" s="0" t="e">
        <f aca="false">NA()</f>
        <v>#N/A</v>
      </c>
      <c r="C331" s="0" t="e">
        <f aca="false">NA()</f>
        <v>#N/A</v>
      </c>
      <c r="D331" s="0" t="e">
        <f aca="false">NA()</f>
        <v>#N/A</v>
      </c>
      <c r="E331" s="0" t="n">
        <v>28.15</v>
      </c>
      <c r="F331" s="0" t="e">
        <f aca="false">NA()</f>
        <v>#N/A</v>
      </c>
      <c r="G331" s="0" t="n">
        <v>20.25</v>
      </c>
      <c r="H331" s="0" t="n">
        <v>21.25</v>
      </c>
      <c r="I331" s="0" t="e">
        <f aca="false">NA()</f>
        <v>#N/A</v>
      </c>
      <c r="J331" s="0" t="e">
        <f aca="false">NA()</f>
        <v>#N/A</v>
      </c>
      <c r="K331" s="0" t="e">
        <f aca="false">NA()</f>
        <v>#N/A</v>
      </c>
      <c r="L331" s="0" t="e">
        <f aca="false">NA()</f>
        <v>#N/A</v>
      </c>
      <c r="M331" s="96" t="n">
        <v>36158</v>
      </c>
      <c r="N331" s="0" t="n">
        <v>18.27</v>
      </c>
    </row>
    <row r="332" customFormat="false" ht="12.75" hidden="false" customHeight="false" outlineLevel="0" collapsed="false">
      <c r="A332" s="96" t="n">
        <v>36065</v>
      </c>
      <c r="B332" s="0" t="e">
        <f aca="false">NA()</f>
        <v>#N/A</v>
      </c>
      <c r="C332" s="0" t="e">
        <f aca="false">NA()</f>
        <v>#N/A</v>
      </c>
      <c r="D332" s="0" t="e">
        <f aca="false">NA()</f>
        <v>#N/A</v>
      </c>
      <c r="E332" s="0" t="n">
        <v>28.15</v>
      </c>
      <c r="F332" s="0" t="e">
        <f aca="false">NA()</f>
        <v>#N/A</v>
      </c>
      <c r="G332" s="0" t="n">
        <v>20.75</v>
      </c>
      <c r="H332" s="0" t="n">
        <v>21.25</v>
      </c>
      <c r="I332" s="0" t="e">
        <f aca="false">NA()</f>
        <v>#N/A</v>
      </c>
      <c r="J332" s="0" t="e">
        <f aca="false">NA()</f>
        <v>#N/A</v>
      </c>
      <c r="K332" s="0" t="e">
        <f aca="false">NA()</f>
        <v>#N/A</v>
      </c>
      <c r="L332" s="0" t="e">
        <f aca="false">NA()</f>
        <v>#N/A</v>
      </c>
      <c r="M332" s="96" t="n">
        <v>36159</v>
      </c>
      <c r="N332" s="0" t="n">
        <v>18.56</v>
      </c>
    </row>
    <row r="333" customFormat="false" ht="12.75" hidden="false" customHeight="false" outlineLevel="0" collapsed="false">
      <c r="A333" s="96" t="n">
        <v>36066</v>
      </c>
      <c r="B333" s="0" t="e">
        <f aca="false">NA()</f>
        <v>#N/A</v>
      </c>
      <c r="C333" s="0" t="e">
        <f aca="false">NA()</f>
        <v>#N/A</v>
      </c>
      <c r="D333" s="0" t="e">
        <f aca="false">NA()</f>
        <v>#N/A</v>
      </c>
      <c r="E333" s="0" t="n">
        <v>38.71</v>
      </c>
      <c r="F333" s="0" t="e">
        <f aca="false">NA()</f>
        <v>#N/A</v>
      </c>
      <c r="G333" s="0" t="n">
        <v>27.16</v>
      </c>
      <c r="H333" s="0" t="n">
        <v>23</v>
      </c>
      <c r="I333" s="0" t="e">
        <f aca="false">NA()</f>
        <v>#N/A</v>
      </c>
      <c r="J333" s="0" t="n">
        <v>36.5</v>
      </c>
      <c r="K333" s="0" t="n">
        <v>32.1</v>
      </c>
      <c r="L333" s="0" t="e">
        <f aca="false">NA()</f>
        <v>#N/A</v>
      </c>
      <c r="M333" s="96" t="n">
        <v>36160</v>
      </c>
      <c r="N333" s="0" t="n">
        <v>18.86</v>
      </c>
    </row>
    <row r="334" customFormat="false" ht="12.75" hidden="false" customHeight="false" outlineLevel="0" collapsed="false">
      <c r="A334" s="96" t="n">
        <v>36067</v>
      </c>
      <c r="B334" s="0" t="e">
        <f aca="false">NA()</f>
        <v>#N/A</v>
      </c>
      <c r="C334" s="0" t="e">
        <f aca="false">NA()</f>
        <v>#N/A</v>
      </c>
      <c r="D334" s="0" t="e">
        <f aca="false">NA()</f>
        <v>#N/A</v>
      </c>
      <c r="E334" s="0" t="n">
        <v>48.6</v>
      </c>
      <c r="F334" s="0" t="e">
        <f aca="false">NA()</f>
        <v>#N/A</v>
      </c>
      <c r="G334" s="0" t="n">
        <v>26.74</v>
      </c>
      <c r="H334" s="0" t="n">
        <v>27.13</v>
      </c>
      <c r="I334" s="0" t="e">
        <f aca="false">NA()</f>
        <v>#N/A</v>
      </c>
      <c r="J334" s="0" t="n">
        <v>47.5</v>
      </c>
      <c r="K334" s="0" t="n">
        <v>32.1</v>
      </c>
      <c r="L334" s="0" t="e">
        <f aca="false">NA()</f>
        <v>#N/A</v>
      </c>
      <c r="M334" s="96" t="n">
        <v>36164</v>
      </c>
      <c r="N334" s="0" t="n">
        <v>26.83</v>
      </c>
    </row>
    <row r="335" customFormat="false" ht="12.75" hidden="false" customHeight="false" outlineLevel="0" collapsed="false">
      <c r="A335" s="96" t="n">
        <v>36068</v>
      </c>
      <c r="B335" s="0" t="e">
        <f aca="false">NA()</f>
        <v>#N/A</v>
      </c>
      <c r="C335" s="0" t="e">
        <f aca="false">NA()</f>
        <v>#N/A</v>
      </c>
      <c r="D335" s="0" t="e">
        <f aca="false">NA()</f>
        <v>#N/A</v>
      </c>
      <c r="E335" s="0" t="n">
        <v>54</v>
      </c>
      <c r="F335" s="0" t="e">
        <f aca="false">NA()</f>
        <v>#N/A</v>
      </c>
      <c r="G335" s="0" t="n">
        <v>26.32</v>
      </c>
      <c r="H335" s="0" t="n">
        <v>24.33</v>
      </c>
      <c r="I335" s="0" t="e">
        <f aca="false">NA()</f>
        <v>#N/A</v>
      </c>
      <c r="J335" s="0" t="n">
        <v>42</v>
      </c>
      <c r="K335" s="0" t="n">
        <v>48.35</v>
      </c>
      <c r="L335" s="0" t="e">
        <f aca="false">NA()</f>
        <v>#N/A</v>
      </c>
      <c r="M335" s="96" t="n">
        <v>36165</v>
      </c>
      <c r="N335" s="0" t="n">
        <v>34.75</v>
      </c>
    </row>
    <row r="336" customFormat="false" ht="12.75" hidden="false" customHeight="false" outlineLevel="0" collapsed="false">
      <c r="A336" s="96" t="n">
        <v>36069</v>
      </c>
      <c r="B336" s="0" t="e">
        <f aca="false">NA()</f>
        <v>#N/A</v>
      </c>
      <c r="C336" s="0" t="e">
        <f aca="false">NA()</f>
        <v>#N/A</v>
      </c>
      <c r="D336" s="0" t="e">
        <f aca="false">NA()</f>
        <v>#N/A</v>
      </c>
      <c r="E336" s="0" t="n">
        <v>27.49</v>
      </c>
      <c r="F336" s="0" t="e">
        <f aca="false">NA()</f>
        <v>#N/A</v>
      </c>
      <c r="G336" s="0" t="n">
        <v>26</v>
      </c>
      <c r="H336" s="0" t="n">
        <v>24</v>
      </c>
      <c r="I336" s="0" t="e">
        <f aca="false">NA()</f>
        <v>#N/A</v>
      </c>
      <c r="J336" s="0" t="n">
        <v>30.25</v>
      </c>
      <c r="K336" s="0" t="n">
        <v>24.75</v>
      </c>
      <c r="L336" s="0" t="e">
        <f aca="false">NA()</f>
        <v>#N/A</v>
      </c>
      <c r="M336" s="96" t="n">
        <v>36166</v>
      </c>
      <c r="N336" s="0" t="n">
        <v>34</v>
      </c>
    </row>
    <row r="337" customFormat="false" ht="12.75" hidden="false" customHeight="false" outlineLevel="0" collapsed="false">
      <c r="A337" s="96" t="n">
        <v>36070</v>
      </c>
      <c r="B337" s="0" t="e">
        <f aca="false">NA()</f>
        <v>#N/A</v>
      </c>
      <c r="C337" s="0" t="e">
        <f aca="false">NA()</f>
        <v>#N/A</v>
      </c>
      <c r="D337" s="0" t="e">
        <f aca="false">NA()</f>
        <v>#N/A</v>
      </c>
      <c r="E337" s="0" t="n">
        <v>24.07</v>
      </c>
      <c r="F337" s="0" t="e">
        <f aca="false">NA()</f>
        <v>#N/A</v>
      </c>
      <c r="G337" s="0" t="n">
        <v>26</v>
      </c>
      <c r="H337" s="0" t="n">
        <v>23</v>
      </c>
      <c r="I337" s="0" t="e">
        <f aca="false">NA()</f>
        <v>#N/A</v>
      </c>
      <c r="J337" s="0" t="n">
        <v>21</v>
      </c>
      <c r="K337" s="0" t="n">
        <v>20.51</v>
      </c>
      <c r="L337" s="0" t="e">
        <f aca="false">NA()</f>
        <v>#N/A</v>
      </c>
      <c r="M337" s="96" t="n">
        <v>36167</v>
      </c>
      <c r="N337" s="0" t="n">
        <v>30.63</v>
      </c>
    </row>
    <row r="338" customFormat="false" ht="12.75" hidden="false" customHeight="false" outlineLevel="0" collapsed="false">
      <c r="A338" s="96" t="n">
        <v>36071</v>
      </c>
      <c r="B338" s="0" t="e">
        <f aca="false">NA()</f>
        <v>#N/A</v>
      </c>
      <c r="C338" s="0" t="e">
        <f aca="false">NA()</f>
        <v>#N/A</v>
      </c>
      <c r="D338" s="0" t="e">
        <f aca="false">NA()</f>
        <v>#N/A</v>
      </c>
      <c r="E338" s="0" t="n">
        <v>17.19</v>
      </c>
      <c r="F338" s="0" t="e">
        <f aca="false">NA()</f>
        <v>#N/A</v>
      </c>
      <c r="G338" s="0" t="e">
        <f aca="false">NA()</f>
        <v>#N/A</v>
      </c>
      <c r="H338" s="0" t="n">
        <v>18</v>
      </c>
      <c r="I338" s="0" t="e">
        <f aca="false">NA()</f>
        <v>#N/A</v>
      </c>
      <c r="J338" s="0" t="n">
        <v>21.5</v>
      </c>
      <c r="K338" s="0" t="e">
        <f aca="false">NA()</f>
        <v>#N/A</v>
      </c>
      <c r="L338" s="0" t="e">
        <f aca="false">NA()</f>
        <v>#N/A</v>
      </c>
      <c r="M338" s="96" t="n">
        <v>36168</v>
      </c>
      <c r="N338" s="0" t="n">
        <v>24.97</v>
      </c>
    </row>
    <row r="339" customFormat="false" ht="12.75" hidden="false" customHeight="false" outlineLevel="0" collapsed="false">
      <c r="A339" s="96" t="n">
        <v>36072</v>
      </c>
      <c r="B339" s="0" t="e">
        <f aca="false">NA()</f>
        <v>#N/A</v>
      </c>
      <c r="C339" s="0" t="e">
        <f aca="false">NA()</f>
        <v>#N/A</v>
      </c>
      <c r="D339" s="0" t="e">
        <f aca="false">NA()</f>
        <v>#N/A</v>
      </c>
      <c r="E339" s="0" t="n">
        <v>17.19</v>
      </c>
      <c r="F339" s="0" t="e">
        <f aca="false">NA()</f>
        <v>#N/A</v>
      </c>
      <c r="G339" s="0" t="e">
        <f aca="false">NA()</f>
        <v>#N/A</v>
      </c>
      <c r="H339" s="0" t="n">
        <v>18</v>
      </c>
      <c r="I339" s="0" t="e">
        <f aca="false">NA()</f>
        <v>#N/A</v>
      </c>
      <c r="J339" s="0" t="n">
        <v>21.5</v>
      </c>
      <c r="K339" s="0" t="e">
        <f aca="false">NA()</f>
        <v>#N/A</v>
      </c>
      <c r="L339" s="0" t="e">
        <f aca="false">NA()</f>
        <v>#N/A</v>
      </c>
      <c r="M339" s="96" t="n">
        <v>36169</v>
      </c>
      <c r="N339" s="0" t="n">
        <v>22</v>
      </c>
    </row>
    <row r="340" customFormat="false" ht="12.75" hidden="false" customHeight="false" outlineLevel="0" collapsed="false">
      <c r="A340" s="96" t="n">
        <v>36073</v>
      </c>
      <c r="B340" s="0" t="e">
        <f aca="false">NA()</f>
        <v>#N/A</v>
      </c>
      <c r="C340" s="0" t="e">
        <f aca="false">NA()</f>
        <v>#N/A</v>
      </c>
      <c r="D340" s="0" t="e">
        <f aca="false">NA()</f>
        <v>#N/A</v>
      </c>
      <c r="E340" s="0" t="n">
        <v>28.09</v>
      </c>
      <c r="F340" s="0" t="e">
        <f aca="false">NA()</f>
        <v>#N/A</v>
      </c>
      <c r="G340" s="0" t="n">
        <v>24.75</v>
      </c>
      <c r="H340" s="0" t="n">
        <v>22.13</v>
      </c>
      <c r="I340" s="0" t="e">
        <f aca="false">NA()</f>
        <v>#N/A</v>
      </c>
      <c r="J340" s="0" t="e">
        <f aca="false">NA()</f>
        <v>#N/A</v>
      </c>
      <c r="K340" s="0" t="n">
        <v>24.64</v>
      </c>
      <c r="L340" s="0" t="e">
        <f aca="false">NA()</f>
        <v>#N/A</v>
      </c>
      <c r="M340" s="96" t="n">
        <v>36171</v>
      </c>
      <c r="N340" s="0" t="n">
        <v>32.17</v>
      </c>
    </row>
    <row r="341" customFormat="false" ht="12.75" hidden="false" customHeight="false" outlineLevel="0" collapsed="false">
      <c r="A341" s="96" t="n">
        <v>36074</v>
      </c>
      <c r="B341" s="0" t="e">
        <f aca="false">NA()</f>
        <v>#N/A</v>
      </c>
      <c r="C341" s="0" t="e">
        <f aca="false">NA()</f>
        <v>#N/A</v>
      </c>
      <c r="D341" s="0" t="e">
        <f aca="false">NA()</f>
        <v>#N/A</v>
      </c>
      <c r="E341" s="0" t="n">
        <v>21.65</v>
      </c>
      <c r="F341" s="0" t="e">
        <f aca="false">NA()</f>
        <v>#N/A</v>
      </c>
      <c r="G341" s="0" t="n">
        <v>25.58</v>
      </c>
      <c r="H341" s="0" t="n">
        <v>21.25</v>
      </c>
      <c r="I341" s="0" t="e">
        <f aca="false">NA()</f>
        <v>#N/A</v>
      </c>
      <c r="J341" s="0" t="e">
        <f aca="false">NA()</f>
        <v>#N/A</v>
      </c>
      <c r="K341" s="0" t="n">
        <v>21.5</v>
      </c>
      <c r="L341" s="0" t="e">
        <f aca="false">NA()</f>
        <v>#N/A</v>
      </c>
      <c r="M341" s="96" t="n">
        <v>36172</v>
      </c>
      <c r="N341" s="0" t="n">
        <v>25.53</v>
      </c>
    </row>
    <row r="342" customFormat="false" ht="12.75" hidden="false" customHeight="false" outlineLevel="0" collapsed="false">
      <c r="A342" s="96" t="n">
        <v>36075</v>
      </c>
      <c r="B342" s="0" t="e">
        <f aca="false">NA()</f>
        <v>#N/A</v>
      </c>
      <c r="C342" s="0" t="e">
        <f aca="false">NA()</f>
        <v>#N/A</v>
      </c>
      <c r="D342" s="0" t="e">
        <f aca="false">NA()</f>
        <v>#N/A</v>
      </c>
      <c r="E342" s="0" t="n">
        <v>24.77</v>
      </c>
      <c r="F342" s="0" t="e">
        <f aca="false">NA()</f>
        <v>#N/A</v>
      </c>
      <c r="G342" s="0" t="n">
        <v>24</v>
      </c>
      <c r="H342" s="0" t="n">
        <v>24.92</v>
      </c>
      <c r="I342" s="0" t="e">
        <f aca="false">NA()</f>
        <v>#N/A</v>
      </c>
      <c r="J342" s="0" t="n">
        <v>25</v>
      </c>
      <c r="K342" s="0" t="n">
        <v>23.8</v>
      </c>
      <c r="L342" s="0" t="e">
        <f aca="false">NA()</f>
        <v>#N/A</v>
      </c>
      <c r="M342" s="96" t="n">
        <v>36173</v>
      </c>
      <c r="N342" s="0" t="n">
        <v>24.38</v>
      </c>
    </row>
    <row r="343" customFormat="false" ht="12.75" hidden="false" customHeight="false" outlineLevel="0" collapsed="false">
      <c r="A343" s="96" t="n">
        <v>36076</v>
      </c>
      <c r="B343" s="0" t="e">
        <f aca="false">NA()</f>
        <v>#N/A</v>
      </c>
      <c r="C343" s="0" t="e">
        <f aca="false">NA()</f>
        <v>#N/A</v>
      </c>
      <c r="D343" s="0" t="e">
        <f aca="false">NA()</f>
        <v>#N/A</v>
      </c>
      <c r="E343" s="0" t="n">
        <v>23.93</v>
      </c>
      <c r="F343" s="0" t="e">
        <f aca="false">NA()</f>
        <v>#N/A</v>
      </c>
      <c r="G343" s="0" t="n">
        <v>25.33</v>
      </c>
      <c r="H343" s="0" t="n">
        <v>23</v>
      </c>
      <c r="I343" s="0" t="e">
        <f aca="false">NA()</f>
        <v>#N/A</v>
      </c>
      <c r="J343" s="0" t="n">
        <v>25</v>
      </c>
      <c r="K343" s="0" t="n">
        <v>21.78</v>
      </c>
      <c r="L343" s="0" t="e">
        <f aca="false">NA()</f>
        <v>#N/A</v>
      </c>
      <c r="M343" s="96" t="n">
        <v>36174</v>
      </c>
      <c r="N343" s="0" t="n">
        <v>23.07</v>
      </c>
    </row>
    <row r="344" customFormat="false" ht="12.75" hidden="false" customHeight="false" outlineLevel="0" collapsed="false">
      <c r="A344" s="96" t="n">
        <v>36077</v>
      </c>
      <c r="B344" s="0" t="e">
        <f aca="false">NA()</f>
        <v>#N/A</v>
      </c>
      <c r="C344" s="0" t="e">
        <f aca="false">NA()</f>
        <v>#N/A</v>
      </c>
      <c r="D344" s="0" t="e">
        <f aca="false">NA()</f>
        <v>#N/A</v>
      </c>
      <c r="E344" s="0" t="n">
        <v>19.95</v>
      </c>
      <c r="F344" s="0" t="e">
        <f aca="false">NA()</f>
        <v>#N/A</v>
      </c>
      <c r="G344" s="0" t="n">
        <v>24.88</v>
      </c>
      <c r="H344" s="0" t="n">
        <v>23</v>
      </c>
      <c r="I344" s="0" t="e">
        <f aca="false">NA()</f>
        <v>#N/A</v>
      </c>
      <c r="J344" s="0" t="n">
        <v>22</v>
      </c>
      <c r="K344" s="0" t="n">
        <v>20.07</v>
      </c>
      <c r="L344" s="0" t="e">
        <f aca="false">NA()</f>
        <v>#N/A</v>
      </c>
      <c r="M344" s="96" t="n">
        <v>36175</v>
      </c>
      <c r="N344" s="0" t="n">
        <v>23.31</v>
      </c>
    </row>
    <row r="345" customFormat="false" ht="12.75" hidden="false" customHeight="false" outlineLevel="0" collapsed="false">
      <c r="A345" s="96" t="n">
        <v>36078</v>
      </c>
      <c r="B345" s="0" t="e">
        <f aca="false">NA()</f>
        <v>#N/A</v>
      </c>
      <c r="C345" s="0" t="e">
        <f aca="false">NA()</f>
        <v>#N/A</v>
      </c>
      <c r="D345" s="0" t="e">
        <f aca="false">NA()</f>
        <v>#N/A</v>
      </c>
      <c r="E345" s="0" t="e">
        <f aca="false">NA()</f>
        <v>#N/A</v>
      </c>
      <c r="F345" s="0" t="e">
        <f aca="false">NA()</f>
        <v>#N/A</v>
      </c>
      <c r="G345" s="0" t="e">
        <f aca="false">NA()</f>
        <v>#N/A</v>
      </c>
      <c r="H345" s="0" t="n">
        <v>19.25</v>
      </c>
      <c r="I345" s="0" t="e">
        <f aca="false">NA()</f>
        <v>#N/A</v>
      </c>
      <c r="J345" s="0" t="n">
        <v>18.75</v>
      </c>
      <c r="K345" s="0" t="e">
        <f aca="false">NA()</f>
        <v>#N/A</v>
      </c>
      <c r="L345" s="0" t="e">
        <f aca="false">NA()</f>
        <v>#N/A</v>
      </c>
      <c r="M345" s="96" t="n">
        <v>36178</v>
      </c>
      <c r="N345" s="0" t="n">
        <v>20.48</v>
      </c>
    </row>
    <row r="346" customFormat="false" ht="12.75" hidden="false" customHeight="false" outlineLevel="0" collapsed="false">
      <c r="A346" s="96" t="n">
        <v>36079</v>
      </c>
      <c r="B346" s="0" t="e">
        <f aca="false">NA()</f>
        <v>#N/A</v>
      </c>
      <c r="C346" s="0" t="e">
        <f aca="false">NA()</f>
        <v>#N/A</v>
      </c>
      <c r="D346" s="0" t="e">
        <f aca="false">NA()</f>
        <v>#N/A</v>
      </c>
      <c r="E346" s="0" t="e">
        <f aca="false">NA()</f>
        <v>#N/A</v>
      </c>
      <c r="F346" s="0" t="e">
        <f aca="false">NA()</f>
        <v>#N/A</v>
      </c>
      <c r="G346" s="0" t="e">
        <f aca="false">NA()</f>
        <v>#N/A</v>
      </c>
      <c r="H346" s="0" t="n">
        <v>19.25</v>
      </c>
      <c r="I346" s="0" t="e">
        <f aca="false">NA()</f>
        <v>#N/A</v>
      </c>
      <c r="J346" s="0" t="n">
        <v>18.75</v>
      </c>
      <c r="K346" s="0" t="e">
        <f aca="false">NA()</f>
        <v>#N/A</v>
      </c>
      <c r="L346" s="0" t="e">
        <f aca="false">NA()</f>
        <v>#N/A</v>
      </c>
      <c r="M346" s="96" t="n">
        <v>36180</v>
      </c>
      <c r="N346" s="0" t="n">
        <v>21.63</v>
      </c>
    </row>
    <row r="347" customFormat="false" ht="12.75" hidden="false" customHeight="false" outlineLevel="0" collapsed="false">
      <c r="A347" s="96" t="n">
        <v>36080</v>
      </c>
      <c r="B347" s="0" t="e">
        <f aca="false">NA()</f>
        <v>#N/A</v>
      </c>
      <c r="C347" s="0" t="e">
        <f aca="false">NA()</f>
        <v>#N/A</v>
      </c>
      <c r="D347" s="0" t="e">
        <f aca="false">NA()</f>
        <v>#N/A</v>
      </c>
      <c r="E347" s="0" t="n">
        <v>19.91</v>
      </c>
      <c r="F347" s="0" t="e">
        <f aca="false">NA()</f>
        <v>#N/A</v>
      </c>
      <c r="G347" s="0" t="n">
        <v>20</v>
      </c>
      <c r="H347" s="0" t="n">
        <v>20.5</v>
      </c>
      <c r="I347" s="0" t="e">
        <f aca="false">NA()</f>
        <v>#N/A</v>
      </c>
      <c r="J347" s="0" t="n">
        <v>24</v>
      </c>
      <c r="K347" s="0" t="n">
        <v>20.34</v>
      </c>
      <c r="L347" s="0" t="e">
        <f aca="false">NA()</f>
        <v>#N/A</v>
      </c>
      <c r="M347" s="96" t="n">
        <v>36181</v>
      </c>
      <c r="N347" s="0" t="n">
        <v>20.88</v>
      </c>
    </row>
    <row r="348" customFormat="false" ht="12.75" hidden="false" customHeight="false" outlineLevel="0" collapsed="false">
      <c r="A348" s="96" t="n">
        <v>36081</v>
      </c>
      <c r="B348" s="0" t="e">
        <f aca="false">NA()</f>
        <v>#N/A</v>
      </c>
      <c r="C348" s="0" t="e">
        <f aca="false">NA()</f>
        <v>#N/A</v>
      </c>
      <c r="D348" s="0" t="e">
        <f aca="false">NA()</f>
        <v>#N/A</v>
      </c>
      <c r="E348" s="0" t="n">
        <v>17.5</v>
      </c>
      <c r="F348" s="0" t="e">
        <f aca="false">NA()</f>
        <v>#N/A</v>
      </c>
      <c r="G348" s="0" t="n">
        <v>24</v>
      </c>
      <c r="H348" s="0" t="n">
        <v>22</v>
      </c>
      <c r="I348" s="0" t="e">
        <f aca="false">NA()</f>
        <v>#N/A</v>
      </c>
      <c r="J348" s="0" t="n">
        <v>19.9</v>
      </c>
      <c r="K348" s="0" t="n">
        <v>18.5</v>
      </c>
      <c r="L348" s="0" t="e">
        <f aca="false">NA()</f>
        <v>#N/A</v>
      </c>
      <c r="M348" s="96" t="n">
        <v>36182</v>
      </c>
      <c r="N348" s="0" t="n">
        <v>20.34</v>
      </c>
    </row>
    <row r="349" customFormat="false" ht="12.75" hidden="false" customHeight="false" outlineLevel="0" collapsed="false">
      <c r="A349" s="96" t="n">
        <v>36082</v>
      </c>
      <c r="B349" s="0" t="e">
        <f aca="false">NA()</f>
        <v>#N/A</v>
      </c>
      <c r="C349" s="0" t="e">
        <f aca="false">NA()</f>
        <v>#N/A</v>
      </c>
      <c r="D349" s="0" t="e">
        <f aca="false">NA()</f>
        <v>#N/A</v>
      </c>
      <c r="E349" s="0" t="n">
        <v>17.31</v>
      </c>
      <c r="F349" s="0" t="e">
        <f aca="false">NA()</f>
        <v>#N/A</v>
      </c>
      <c r="G349" s="0" t="n">
        <v>24.13</v>
      </c>
      <c r="H349" s="0" t="n">
        <v>22.5</v>
      </c>
      <c r="I349" s="0" t="e">
        <f aca="false">NA()</f>
        <v>#N/A</v>
      </c>
      <c r="J349" s="0" t="e">
        <f aca="false">NA()</f>
        <v>#N/A</v>
      </c>
      <c r="K349" s="0" t="n">
        <v>18.17</v>
      </c>
      <c r="L349" s="0" t="e">
        <f aca="false">NA()</f>
        <v>#N/A</v>
      </c>
      <c r="M349" s="96" t="n">
        <v>36183</v>
      </c>
      <c r="N349" s="0" t="n">
        <v>17.25</v>
      </c>
    </row>
    <row r="350" customFormat="false" ht="12.75" hidden="false" customHeight="false" outlineLevel="0" collapsed="false">
      <c r="A350" s="96" t="n">
        <v>36083</v>
      </c>
      <c r="B350" s="0" t="e">
        <f aca="false">NA()</f>
        <v>#N/A</v>
      </c>
      <c r="C350" s="0" t="e">
        <f aca="false">NA()</f>
        <v>#N/A</v>
      </c>
      <c r="D350" s="0" t="e">
        <f aca="false">NA()</f>
        <v>#N/A</v>
      </c>
      <c r="E350" s="0" t="n">
        <v>18.53</v>
      </c>
      <c r="F350" s="0" t="e">
        <f aca="false">NA()</f>
        <v>#N/A</v>
      </c>
      <c r="G350" s="0" t="n">
        <v>26</v>
      </c>
      <c r="H350" s="0" t="n">
        <v>22.85</v>
      </c>
      <c r="I350" s="0" t="e">
        <f aca="false">NA()</f>
        <v>#N/A</v>
      </c>
      <c r="J350" s="0" t="n">
        <v>19.42</v>
      </c>
      <c r="K350" s="0" t="n">
        <v>18</v>
      </c>
      <c r="L350" s="0" t="e">
        <f aca="false">NA()</f>
        <v>#N/A</v>
      </c>
      <c r="M350" s="96" t="n">
        <v>36184</v>
      </c>
      <c r="N350" s="0" t="n">
        <v>17.25</v>
      </c>
    </row>
    <row r="351" customFormat="false" ht="12.75" hidden="false" customHeight="false" outlineLevel="0" collapsed="false">
      <c r="A351" s="96" t="n">
        <v>36084</v>
      </c>
      <c r="B351" s="0" t="e">
        <f aca="false">NA()</f>
        <v>#N/A</v>
      </c>
      <c r="C351" s="0" t="e">
        <f aca="false">NA()</f>
        <v>#N/A</v>
      </c>
      <c r="D351" s="0" t="e">
        <f aca="false">NA()</f>
        <v>#N/A</v>
      </c>
      <c r="E351" s="0" t="n">
        <v>23.2</v>
      </c>
      <c r="F351" s="0" t="e">
        <f aca="false">NA()</f>
        <v>#N/A</v>
      </c>
      <c r="G351" s="0" t="n">
        <v>24</v>
      </c>
      <c r="H351" s="0" t="n">
        <v>22</v>
      </c>
      <c r="I351" s="0" t="e">
        <f aca="false">NA()</f>
        <v>#N/A</v>
      </c>
      <c r="J351" s="0" t="n">
        <v>23.92</v>
      </c>
      <c r="K351" s="0" t="n">
        <v>20.24</v>
      </c>
      <c r="L351" s="0" t="e">
        <f aca="false">NA()</f>
        <v>#N/A</v>
      </c>
      <c r="M351" s="96" t="n">
        <v>36185</v>
      </c>
      <c r="N351" s="0" t="n">
        <v>22.65</v>
      </c>
    </row>
    <row r="352" customFormat="false" ht="12.75" hidden="false" customHeight="false" outlineLevel="0" collapsed="false">
      <c r="A352" s="96" t="n">
        <v>36085</v>
      </c>
      <c r="B352" s="0" t="e">
        <f aca="false">NA()</f>
        <v>#N/A</v>
      </c>
      <c r="C352" s="0" t="e">
        <f aca="false">NA()</f>
        <v>#N/A</v>
      </c>
      <c r="D352" s="0" t="e">
        <f aca="false">NA()</f>
        <v>#N/A</v>
      </c>
      <c r="E352" s="0" t="n">
        <v>18.26</v>
      </c>
      <c r="F352" s="0" t="e">
        <f aca="false">NA()</f>
        <v>#N/A</v>
      </c>
      <c r="G352" s="0" t="n">
        <v>23.5</v>
      </c>
      <c r="H352" s="0" t="n">
        <v>16.75</v>
      </c>
      <c r="I352" s="0" t="e">
        <f aca="false">NA()</f>
        <v>#N/A</v>
      </c>
      <c r="J352" s="0" t="n">
        <v>20.75</v>
      </c>
      <c r="K352" s="0" t="e">
        <f aca="false">NA()</f>
        <v>#N/A</v>
      </c>
      <c r="L352" s="0" t="e">
        <f aca="false">NA()</f>
        <v>#N/A</v>
      </c>
      <c r="M352" s="96" t="n">
        <v>36186</v>
      </c>
      <c r="N352" s="0" t="n">
        <v>20.65</v>
      </c>
    </row>
    <row r="353" customFormat="false" ht="12.75" hidden="false" customHeight="false" outlineLevel="0" collapsed="false">
      <c r="A353" s="96" t="n">
        <v>36086</v>
      </c>
      <c r="B353" s="0" t="e">
        <f aca="false">NA()</f>
        <v>#N/A</v>
      </c>
      <c r="C353" s="0" t="e">
        <f aca="false">NA()</f>
        <v>#N/A</v>
      </c>
      <c r="D353" s="0" t="e">
        <f aca="false">NA()</f>
        <v>#N/A</v>
      </c>
      <c r="E353" s="0" t="n">
        <v>18.26</v>
      </c>
      <c r="F353" s="0" t="e">
        <f aca="false">NA()</f>
        <v>#N/A</v>
      </c>
      <c r="G353" s="0" t="n">
        <v>23.5</v>
      </c>
      <c r="H353" s="0" t="n">
        <v>20.5</v>
      </c>
      <c r="I353" s="0" t="e">
        <f aca="false">NA()</f>
        <v>#N/A</v>
      </c>
      <c r="J353" s="0" t="n">
        <v>20.75</v>
      </c>
      <c r="K353" s="0" t="e">
        <f aca="false">NA()</f>
        <v>#N/A</v>
      </c>
      <c r="L353" s="0" t="e">
        <f aca="false">NA()</f>
        <v>#N/A</v>
      </c>
      <c r="M353" s="96" t="n">
        <v>36187</v>
      </c>
      <c r="N353" s="0" t="n">
        <v>20.04</v>
      </c>
    </row>
    <row r="354" customFormat="false" ht="12.75" hidden="false" customHeight="false" outlineLevel="0" collapsed="false">
      <c r="A354" s="96" t="n">
        <v>36087</v>
      </c>
      <c r="B354" s="0" t="e">
        <f aca="false">NA()</f>
        <v>#N/A</v>
      </c>
      <c r="C354" s="0" t="e">
        <f aca="false">NA()</f>
        <v>#N/A</v>
      </c>
      <c r="D354" s="0" t="e">
        <f aca="false">NA()</f>
        <v>#N/A</v>
      </c>
      <c r="E354" s="0" t="n">
        <v>20.31</v>
      </c>
      <c r="F354" s="0" t="e">
        <f aca="false">NA()</f>
        <v>#N/A</v>
      </c>
      <c r="G354" s="0" t="n">
        <v>23.73</v>
      </c>
      <c r="H354" s="0" t="n">
        <v>22.5</v>
      </c>
      <c r="I354" s="0" t="e">
        <f aca="false">NA()</f>
        <v>#N/A</v>
      </c>
      <c r="J354" s="0" t="n">
        <v>22.67</v>
      </c>
      <c r="K354" s="0" t="n">
        <v>20</v>
      </c>
      <c r="L354" s="0" t="e">
        <f aca="false">NA()</f>
        <v>#N/A</v>
      </c>
      <c r="M354" s="96" t="n">
        <v>36188</v>
      </c>
      <c r="N354" s="0" t="n">
        <v>19.05</v>
      </c>
    </row>
    <row r="355" customFormat="false" ht="12.75" hidden="false" customHeight="false" outlineLevel="0" collapsed="false">
      <c r="A355" s="96" t="n">
        <v>36088</v>
      </c>
      <c r="B355" s="0" t="e">
        <f aca="false">NA()</f>
        <v>#N/A</v>
      </c>
      <c r="C355" s="0" t="e">
        <f aca="false">NA()</f>
        <v>#N/A</v>
      </c>
      <c r="D355" s="0" t="e">
        <f aca="false">NA()</f>
        <v>#N/A</v>
      </c>
      <c r="E355" s="0" t="n">
        <v>19.1</v>
      </c>
      <c r="F355" s="0" t="e">
        <f aca="false">NA()</f>
        <v>#N/A</v>
      </c>
      <c r="G355" s="0" t="n">
        <v>24.67</v>
      </c>
      <c r="H355" s="0" t="n">
        <v>22.5</v>
      </c>
      <c r="I355" s="0" t="e">
        <f aca="false">NA()</f>
        <v>#N/A</v>
      </c>
      <c r="J355" s="0" t="n">
        <v>21.69</v>
      </c>
      <c r="K355" s="0" t="n">
        <v>18.38</v>
      </c>
      <c r="L355" s="0" t="e">
        <f aca="false">NA()</f>
        <v>#N/A</v>
      </c>
      <c r="M355" s="96" t="n">
        <v>36189</v>
      </c>
      <c r="N355" s="0" t="n">
        <v>18.98</v>
      </c>
    </row>
    <row r="356" customFormat="false" ht="12.75" hidden="false" customHeight="false" outlineLevel="0" collapsed="false">
      <c r="A356" s="96" t="n">
        <v>36089</v>
      </c>
      <c r="B356" s="0" t="e">
        <f aca="false">NA()</f>
        <v>#N/A</v>
      </c>
      <c r="C356" s="0" t="e">
        <f aca="false">NA()</f>
        <v>#N/A</v>
      </c>
      <c r="D356" s="0" t="e">
        <f aca="false">NA()</f>
        <v>#N/A</v>
      </c>
      <c r="E356" s="0" t="n">
        <v>19.74</v>
      </c>
      <c r="F356" s="0" t="e">
        <f aca="false">NA()</f>
        <v>#N/A</v>
      </c>
      <c r="G356" s="0" t="n">
        <v>24.67</v>
      </c>
      <c r="H356" s="0" t="n">
        <v>23</v>
      </c>
      <c r="I356" s="0" t="e">
        <f aca="false">NA()</f>
        <v>#N/A</v>
      </c>
      <c r="J356" s="0" t="n">
        <v>23.5</v>
      </c>
      <c r="K356" s="0" t="n">
        <v>21</v>
      </c>
      <c r="L356" s="0" t="e">
        <f aca="false">NA()</f>
        <v>#N/A</v>
      </c>
      <c r="M356" s="96" t="n">
        <v>36192</v>
      </c>
      <c r="N356" s="0" t="n">
        <v>19.96</v>
      </c>
    </row>
    <row r="357" customFormat="false" ht="12.75" hidden="false" customHeight="false" outlineLevel="0" collapsed="false">
      <c r="A357" s="96" t="n">
        <v>36090</v>
      </c>
      <c r="B357" s="0" t="e">
        <f aca="false">NA()</f>
        <v>#N/A</v>
      </c>
      <c r="C357" s="0" t="e">
        <f aca="false">NA()</f>
        <v>#N/A</v>
      </c>
      <c r="D357" s="0" t="e">
        <f aca="false">NA()</f>
        <v>#N/A</v>
      </c>
      <c r="E357" s="0" t="n">
        <v>19.19</v>
      </c>
      <c r="F357" s="0" t="e">
        <f aca="false">NA()</f>
        <v>#N/A</v>
      </c>
      <c r="G357" s="0" t="e">
        <f aca="false">NA()</f>
        <v>#N/A</v>
      </c>
      <c r="H357" s="0" t="n">
        <v>23.3</v>
      </c>
      <c r="I357" s="0" t="e">
        <f aca="false">NA()</f>
        <v>#N/A</v>
      </c>
      <c r="J357" s="0" t="n">
        <v>21.6</v>
      </c>
      <c r="K357" s="0" t="n">
        <v>19.46</v>
      </c>
      <c r="L357" s="0" t="e">
        <f aca="false">NA()</f>
        <v>#N/A</v>
      </c>
      <c r="M357" s="96" t="n">
        <v>36193</v>
      </c>
      <c r="N357" s="0" t="n">
        <v>19.61</v>
      </c>
    </row>
    <row r="358" customFormat="false" ht="12.75" hidden="false" customHeight="false" outlineLevel="0" collapsed="false">
      <c r="A358" s="96" t="n">
        <v>36091</v>
      </c>
      <c r="B358" s="0" t="e">
        <f aca="false">NA()</f>
        <v>#N/A</v>
      </c>
      <c r="C358" s="0" t="e">
        <f aca="false">NA()</f>
        <v>#N/A</v>
      </c>
      <c r="D358" s="0" t="e">
        <f aca="false">NA()</f>
        <v>#N/A</v>
      </c>
      <c r="E358" s="0" t="n">
        <v>17.87</v>
      </c>
      <c r="F358" s="0" t="e">
        <f aca="false">NA()</f>
        <v>#N/A</v>
      </c>
      <c r="G358" s="0" t="n">
        <v>22.5</v>
      </c>
      <c r="H358" s="0" t="n">
        <v>22.13</v>
      </c>
      <c r="I358" s="0" t="e">
        <f aca="false">NA()</f>
        <v>#N/A</v>
      </c>
      <c r="J358" s="0" t="n">
        <v>20.75</v>
      </c>
      <c r="K358" s="0" t="n">
        <v>16.25</v>
      </c>
      <c r="L358" s="0" t="e">
        <f aca="false">NA()</f>
        <v>#N/A</v>
      </c>
      <c r="M358" s="96" t="n">
        <v>36194</v>
      </c>
      <c r="N358" s="0" t="n">
        <v>18.24</v>
      </c>
    </row>
    <row r="359" customFormat="false" ht="12.75" hidden="false" customHeight="false" outlineLevel="0" collapsed="false">
      <c r="A359" s="96" t="n">
        <v>36092</v>
      </c>
      <c r="B359" s="0" t="e">
        <f aca="false">NA()</f>
        <v>#N/A</v>
      </c>
      <c r="C359" s="0" t="e">
        <f aca="false">NA()</f>
        <v>#N/A</v>
      </c>
      <c r="D359" s="0" t="e">
        <f aca="false">NA()</f>
        <v>#N/A</v>
      </c>
      <c r="E359" s="0" t="n">
        <v>22</v>
      </c>
      <c r="F359" s="0" t="e">
        <f aca="false">NA()</f>
        <v>#N/A</v>
      </c>
      <c r="G359" s="0" t="n">
        <v>19.5</v>
      </c>
      <c r="H359" s="0" t="e">
        <f aca="false">NA()</f>
        <v>#N/A</v>
      </c>
      <c r="I359" s="0" t="e">
        <f aca="false">NA()</f>
        <v>#N/A</v>
      </c>
      <c r="J359" s="0" t="n">
        <v>21.46</v>
      </c>
      <c r="K359" s="0" t="e">
        <f aca="false">NA()</f>
        <v>#N/A</v>
      </c>
      <c r="L359" s="0" t="e">
        <f aca="false">NA()</f>
        <v>#N/A</v>
      </c>
      <c r="M359" s="96" t="n">
        <v>36195</v>
      </c>
      <c r="N359" s="0" t="n">
        <v>17.74</v>
      </c>
    </row>
    <row r="360" customFormat="false" ht="12.75" hidden="false" customHeight="false" outlineLevel="0" collapsed="false">
      <c r="A360" s="96" t="n">
        <v>36093</v>
      </c>
      <c r="B360" s="0" t="e">
        <f aca="false">NA()</f>
        <v>#N/A</v>
      </c>
      <c r="C360" s="0" t="e">
        <f aca="false">NA()</f>
        <v>#N/A</v>
      </c>
      <c r="D360" s="0" t="e">
        <f aca="false">NA()</f>
        <v>#N/A</v>
      </c>
      <c r="E360" s="0" t="n">
        <v>16.8</v>
      </c>
      <c r="F360" s="0" t="e">
        <f aca="false">NA()</f>
        <v>#N/A</v>
      </c>
      <c r="G360" s="0" t="n">
        <v>18.85</v>
      </c>
      <c r="H360" s="0" t="n">
        <v>20</v>
      </c>
      <c r="I360" s="0" t="e">
        <f aca="false">NA()</f>
        <v>#N/A</v>
      </c>
      <c r="J360" s="0" t="n">
        <v>19</v>
      </c>
      <c r="K360" s="0" t="e">
        <f aca="false">NA()</f>
        <v>#N/A</v>
      </c>
      <c r="L360" s="0" t="e">
        <f aca="false">NA()</f>
        <v>#N/A</v>
      </c>
      <c r="M360" s="96" t="n">
        <v>36196</v>
      </c>
      <c r="N360" s="0" t="n">
        <v>18.9</v>
      </c>
    </row>
    <row r="361" customFormat="false" ht="12.75" hidden="false" customHeight="false" outlineLevel="0" collapsed="false">
      <c r="A361" s="96" t="n">
        <v>36094</v>
      </c>
      <c r="B361" s="0" t="e">
        <f aca="false">NA()</f>
        <v>#N/A</v>
      </c>
      <c r="C361" s="0" t="e">
        <f aca="false">NA()</f>
        <v>#N/A</v>
      </c>
      <c r="D361" s="0" t="e">
        <f aca="false">NA()</f>
        <v>#N/A</v>
      </c>
      <c r="E361" s="0" t="n">
        <v>17.98</v>
      </c>
      <c r="F361" s="0" t="e">
        <f aca="false">NA()</f>
        <v>#N/A</v>
      </c>
      <c r="G361" s="0" t="n">
        <v>25</v>
      </c>
      <c r="H361" s="0" t="e">
        <f aca="false">NA()</f>
        <v>#N/A</v>
      </c>
      <c r="I361" s="0" t="e">
        <f aca="false">NA()</f>
        <v>#N/A</v>
      </c>
      <c r="J361" s="0" t="n">
        <v>20.55</v>
      </c>
      <c r="K361" s="0" t="n">
        <v>17.71</v>
      </c>
      <c r="L361" s="0" t="n">
        <v>20</v>
      </c>
      <c r="M361" s="96" t="n">
        <v>36197</v>
      </c>
      <c r="N361" s="0" t="n">
        <v>15.89</v>
      </c>
    </row>
    <row r="362" customFormat="false" ht="12.75" hidden="false" customHeight="false" outlineLevel="0" collapsed="false">
      <c r="A362" s="96" t="n">
        <v>36095</v>
      </c>
      <c r="B362" s="0" t="e">
        <f aca="false">NA()</f>
        <v>#N/A</v>
      </c>
      <c r="C362" s="0" t="e">
        <f aca="false">NA()</f>
        <v>#N/A</v>
      </c>
      <c r="D362" s="0" t="e">
        <f aca="false">NA()</f>
        <v>#N/A</v>
      </c>
      <c r="E362" s="0" t="n">
        <v>17.23</v>
      </c>
      <c r="F362" s="0" t="e">
        <f aca="false">NA()</f>
        <v>#N/A</v>
      </c>
      <c r="G362" s="0" t="n">
        <v>25</v>
      </c>
      <c r="H362" s="0" t="n">
        <v>21.33</v>
      </c>
      <c r="I362" s="0" t="e">
        <f aca="false">NA()</f>
        <v>#N/A</v>
      </c>
      <c r="J362" s="0" t="n">
        <v>19.5</v>
      </c>
      <c r="K362" s="0" t="n">
        <v>18.13</v>
      </c>
      <c r="L362" s="0" t="n">
        <v>20</v>
      </c>
      <c r="M362" s="96" t="n">
        <v>36198</v>
      </c>
      <c r="N362" s="0" t="n">
        <v>15.89</v>
      </c>
    </row>
    <row r="363" customFormat="false" ht="12.75" hidden="false" customHeight="false" outlineLevel="0" collapsed="false">
      <c r="A363" s="96" t="n">
        <v>36096</v>
      </c>
      <c r="B363" s="0" t="e">
        <f aca="false">NA()</f>
        <v>#N/A</v>
      </c>
      <c r="C363" s="0" t="e">
        <f aca="false">NA()</f>
        <v>#N/A</v>
      </c>
      <c r="D363" s="0" t="e">
        <f aca="false">NA()</f>
        <v>#N/A</v>
      </c>
      <c r="E363" s="0" t="n">
        <v>18.38</v>
      </c>
      <c r="F363" s="0" t="e">
        <f aca="false">NA()</f>
        <v>#N/A</v>
      </c>
      <c r="G363" s="0" t="n">
        <v>22</v>
      </c>
      <c r="H363" s="0" t="n">
        <v>21.92</v>
      </c>
      <c r="I363" s="0" t="e">
        <f aca="false">NA()</f>
        <v>#N/A</v>
      </c>
      <c r="J363" s="0" t="n">
        <v>20.08</v>
      </c>
      <c r="K363" s="0" t="n">
        <v>17.88</v>
      </c>
      <c r="L363" s="0" t="n">
        <v>20</v>
      </c>
      <c r="M363" s="96" t="n">
        <v>36199</v>
      </c>
      <c r="N363" s="0" t="n">
        <v>19.22</v>
      </c>
    </row>
    <row r="364" customFormat="false" ht="12.75" hidden="false" customHeight="false" outlineLevel="0" collapsed="false">
      <c r="A364" s="96" t="n">
        <v>36097</v>
      </c>
      <c r="B364" s="0" t="e">
        <f aca="false">NA()</f>
        <v>#N/A</v>
      </c>
      <c r="C364" s="0" t="e">
        <f aca="false">NA()</f>
        <v>#N/A</v>
      </c>
      <c r="D364" s="0" t="e">
        <f aca="false">NA()</f>
        <v>#N/A</v>
      </c>
      <c r="E364" s="0" t="n">
        <v>19.69</v>
      </c>
      <c r="F364" s="0" t="e">
        <f aca="false">NA()</f>
        <v>#N/A</v>
      </c>
      <c r="G364" s="0" t="n">
        <v>24.5</v>
      </c>
      <c r="H364" s="0" t="n">
        <v>24.75</v>
      </c>
      <c r="I364" s="0" t="e">
        <f aca="false">NA()</f>
        <v>#N/A</v>
      </c>
      <c r="J364" s="0" t="n">
        <v>20.88</v>
      </c>
      <c r="K364" s="0" t="n">
        <v>20.93</v>
      </c>
      <c r="L364" s="0" t="n">
        <v>20</v>
      </c>
      <c r="M364" s="96" t="n">
        <v>36200</v>
      </c>
      <c r="N364" s="0" t="n">
        <v>17.69</v>
      </c>
    </row>
    <row r="365" customFormat="false" ht="12.75" hidden="false" customHeight="false" outlineLevel="0" collapsed="false">
      <c r="A365" s="96" t="n">
        <v>36098</v>
      </c>
      <c r="B365" s="0" t="e">
        <f aca="false">NA()</f>
        <v>#N/A</v>
      </c>
      <c r="C365" s="0" t="e">
        <f aca="false">NA()</f>
        <v>#N/A</v>
      </c>
      <c r="D365" s="0" t="e">
        <f aca="false">NA()</f>
        <v>#N/A</v>
      </c>
      <c r="E365" s="0" t="n">
        <v>20.39</v>
      </c>
      <c r="F365" s="0" t="e">
        <f aca="false">NA()</f>
        <v>#N/A</v>
      </c>
      <c r="G365" s="0" t="n">
        <v>25.25</v>
      </c>
      <c r="H365" s="0" t="n">
        <v>23</v>
      </c>
      <c r="I365" s="0" t="e">
        <f aca="false">NA()</f>
        <v>#N/A</v>
      </c>
      <c r="J365" s="0" t="n">
        <v>20.88</v>
      </c>
      <c r="K365" s="0" t="n">
        <v>22.7</v>
      </c>
      <c r="L365" s="0" t="n">
        <v>20</v>
      </c>
      <c r="M365" s="96" t="n">
        <v>36201</v>
      </c>
      <c r="N365" s="0" t="n">
        <v>17.61</v>
      </c>
    </row>
    <row r="366" customFormat="false" ht="12.75" hidden="false" customHeight="false" outlineLevel="0" collapsed="false">
      <c r="A366" s="96" t="n">
        <v>36099</v>
      </c>
      <c r="B366" s="0" t="e">
        <f aca="false">NA()</f>
        <v>#N/A</v>
      </c>
      <c r="C366" s="0" t="e">
        <f aca="false">NA()</f>
        <v>#N/A</v>
      </c>
      <c r="D366" s="0" t="e">
        <f aca="false">NA()</f>
        <v>#N/A</v>
      </c>
      <c r="E366" s="0" t="e">
        <f aca="false">NA()</f>
        <v>#N/A</v>
      </c>
      <c r="F366" s="0" t="e">
        <f aca="false">NA()</f>
        <v>#N/A</v>
      </c>
      <c r="G366" s="0" t="n">
        <v>21.29</v>
      </c>
      <c r="H366" s="0" t="e">
        <f aca="false">NA()</f>
        <v>#N/A</v>
      </c>
      <c r="I366" s="0" t="e">
        <f aca="false">NA()</f>
        <v>#N/A</v>
      </c>
      <c r="J366" s="0" t="n">
        <v>17.67</v>
      </c>
      <c r="K366" s="0" t="e">
        <f aca="false">NA()</f>
        <v>#N/A</v>
      </c>
      <c r="L366" s="0" t="e">
        <f aca="false">NA()</f>
        <v>#N/A</v>
      </c>
      <c r="M366" s="96" t="n">
        <v>36202</v>
      </c>
      <c r="N366" s="0" t="n">
        <v>17.3</v>
      </c>
    </row>
    <row r="367" customFormat="false" ht="12.75" hidden="false" customHeight="false" outlineLevel="0" collapsed="false">
      <c r="A367" s="96" t="n">
        <v>36100</v>
      </c>
      <c r="B367" s="0" t="e">
        <f aca="false">NA()</f>
        <v>#N/A</v>
      </c>
      <c r="C367" s="0" t="e">
        <f aca="false">NA()</f>
        <v>#N/A</v>
      </c>
      <c r="D367" s="0" t="e">
        <f aca="false">NA()</f>
        <v>#N/A</v>
      </c>
      <c r="E367" s="0" t="n">
        <v>17.5</v>
      </c>
      <c r="F367" s="0" t="e">
        <f aca="false">NA()</f>
        <v>#N/A</v>
      </c>
      <c r="G367" s="0" t="n">
        <v>22</v>
      </c>
      <c r="H367" s="0" t="n">
        <v>20.5</v>
      </c>
      <c r="I367" s="0" t="e">
        <f aca="false">NA()</f>
        <v>#N/A</v>
      </c>
      <c r="J367" s="0" t="n">
        <v>17.25</v>
      </c>
      <c r="K367" s="0" t="e">
        <f aca="false">NA()</f>
        <v>#N/A</v>
      </c>
      <c r="L367" s="0" t="e">
        <f aca="false">NA()</f>
        <v>#N/A</v>
      </c>
      <c r="M367" s="96" t="n">
        <v>36203</v>
      </c>
      <c r="N367" s="0" t="n">
        <v>17.13</v>
      </c>
    </row>
    <row r="368" customFormat="false" ht="12.75" hidden="false" customHeight="false" outlineLevel="0" collapsed="false">
      <c r="A368" s="96" t="n">
        <v>36101</v>
      </c>
      <c r="B368" s="0" t="e">
        <f aca="false">NA()</f>
        <v>#N/A</v>
      </c>
      <c r="C368" s="0" t="e">
        <f aca="false">NA()</f>
        <v>#N/A</v>
      </c>
      <c r="D368" s="0" t="e">
        <f aca="false">NA()</f>
        <v>#N/A</v>
      </c>
      <c r="E368" s="0" t="n">
        <v>21.63</v>
      </c>
      <c r="F368" s="0" t="e">
        <f aca="false">NA()</f>
        <v>#N/A</v>
      </c>
      <c r="G368" s="0" t="n">
        <v>25.88</v>
      </c>
      <c r="H368" s="0" t="n">
        <v>22</v>
      </c>
      <c r="I368" s="0" t="e">
        <f aca="false">NA()</f>
        <v>#N/A</v>
      </c>
      <c r="J368" s="0" t="n">
        <v>21.5</v>
      </c>
      <c r="K368" s="0" t="n">
        <v>22.31</v>
      </c>
      <c r="L368" s="0" t="e">
        <f aca="false">NA()</f>
        <v>#N/A</v>
      </c>
      <c r="M368" s="96" t="n">
        <v>36204</v>
      </c>
      <c r="N368" s="0" t="n">
        <v>18.13</v>
      </c>
    </row>
    <row r="369" customFormat="false" ht="12.75" hidden="false" customHeight="false" outlineLevel="0" collapsed="false">
      <c r="A369" s="96" t="n">
        <v>36102</v>
      </c>
      <c r="B369" s="0" t="e">
        <f aca="false">NA()</f>
        <v>#N/A</v>
      </c>
      <c r="C369" s="0" t="e">
        <f aca="false">NA()</f>
        <v>#N/A</v>
      </c>
      <c r="D369" s="0" t="e">
        <f aca="false">NA()</f>
        <v>#N/A</v>
      </c>
      <c r="E369" s="0" t="n">
        <v>21.32</v>
      </c>
      <c r="F369" s="0" t="e">
        <f aca="false">NA()</f>
        <v>#N/A</v>
      </c>
      <c r="G369" s="0" t="n">
        <v>25.75</v>
      </c>
      <c r="H369" s="0" t="n">
        <v>23.69</v>
      </c>
      <c r="I369" s="0" t="e">
        <f aca="false">NA()</f>
        <v>#N/A</v>
      </c>
      <c r="J369" s="0" t="n">
        <v>21.67</v>
      </c>
      <c r="K369" s="0" t="n">
        <v>23.42</v>
      </c>
      <c r="L369" s="0" t="e">
        <f aca="false">NA()</f>
        <v>#N/A</v>
      </c>
      <c r="M369" s="96" t="n">
        <v>36205</v>
      </c>
      <c r="N369" s="0" t="n">
        <v>18.13</v>
      </c>
    </row>
    <row r="370" customFormat="false" ht="12.75" hidden="false" customHeight="false" outlineLevel="0" collapsed="false">
      <c r="A370" s="96" t="n">
        <v>36103</v>
      </c>
      <c r="B370" s="0" t="e">
        <f aca="false">NA()</f>
        <v>#N/A</v>
      </c>
      <c r="C370" s="0" t="e">
        <f aca="false">NA()</f>
        <v>#N/A</v>
      </c>
      <c r="D370" s="0" t="e">
        <f aca="false">NA()</f>
        <v>#N/A</v>
      </c>
      <c r="E370" s="0" t="n">
        <v>22.18</v>
      </c>
      <c r="F370" s="0" t="e">
        <f aca="false">NA()</f>
        <v>#N/A</v>
      </c>
      <c r="G370" s="0" t="n">
        <v>27.38</v>
      </c>
      <c r="H370" s="0" t="n">
        <v>27.44</v>
      </c>
      <c r="I370" s="0" t="e">
        <f aca="false">NA()</f>
        <v>#N/A</v>
      </c>
      <c r="J370" s="0" t="n">
        <v>21.94</v>
      </c>
      <c r="K370" s="0" t="n">
        <v>24.32</v>
      </c>
      <c r="L370" s="0" t="e">
        <f aca="false">NA()</f>
        <v>#N/A</v>
      </c>
      <c r="M370" s="96" t="n">
        <v>36207</v>
      </c>
      <c r="N370" s="0" t="n">
        <v>18.41</v>
      </c>
    </row>
    <row r="371" customFormat="false" ht="12.75" hidden="false" customHeight="false" outlineLevel="0" collapsed="false">
      <c r="A371" s="96" t="n">
        <v>36104</v>
      </c>
      <c r="B371" s="0" t="e">
        <f aca="false">NA()</f>
        <v>#N/A</v>
      </c>
      <c r="C371" s="0" t="e">
        <f aca="false">NA()</f>
        <v>#N/A</v>
      </c>
      <c r="D371" s="0" t="e">
        <f aca="false">NA()</f>
        <v>#N/A</v>
      </c>
      <c r="E371" s="0" t="n">
        <v>23.5</v>
      </c>
      <c r="F371" s="0" t="e">
        <f aca="false">NA()</f>
        <v>#N/A</v>
      </c>
      <c r="G371" s="0" t="n">
        <v>27.86</v>
      </c>
      <c r="H371" s="0" t="n">
        <v>27.44</v>
      </c>
      <c r="I371" s="0" t="e">
        <f aca="false">NA()</f>
        <v>#N/A</v>
      </c>
      <c r="J371" s="0" t="n">
        <v>22.75</v>
      </c>
      <c r="K371" s="0" t="n">
        <v>25.89</v>
      </c>
      <c r="L371" s="0" t="e">
        <f aca="false">NA()</f>
        <v>#N/A</v>
      </c>
      <c r="M371" s="96" t="n">
        <v>36208</v>
      </c>
      <c r="N371" s="0" t="n">
        <v>17.69</v>
      </c>
    </row>
    <row r="372" customFormat="false" ht="12.75" hidden="false" customHeight="false" outlineLevel="0" collapsed="false">
      <c r="A372" s="96" t="n">
        <v>36105</v>
      </c>
      <c r="B372" s="0" t="e">
        <f aca="false">NA()</f>
        <v>#N/A</v>
      </c>
      <c r="C372" s="0" t="e">
        <f aca="false">NA()</f>
        <v>#N/A</v>
      </c>
      <c r="D372" s="0" t="e">
        <f aca="false">NA()</f>
        <v>#N/A</v>
      </c>
      <c r="E372" s="0" t="n">
        <v>22.08</v>
      </c>
      <c r="F372" s="0" t="e">
        <f aca="false">NA()</f>
        <v>#N/A</v>
      </c>
      <c r="G372" s="0" t="n">
        <v>26.5</v>
      </c>
      <c r="H372" s="0" t="n">
        <v>27</v>
      </c>
      <c r="I372" s="0" t="e">
        <f aca="false">NA()</f>
        <v>#N/A</v>
      </c>
      <c r="J372" s="0" t="n">
        <v>22.92</v>
      </c>
      <c r="K372" s="0" t="n">
        <v>24.99</v>
      </c>
      <c r="L372" s="0" t="e">
        <f aca="false">NA()</f>
        <v>#N/A</v>
      </c>
      <c r="M372" s="96" t="n">
        <v>36209</v>
      </c>
      <c r="N372" s="0" t="n">
        <v>18.25</v>
      </c>
    </row>
    <row r="373" customFormat="false" ht="12.75" hidden="false" customHeight="false" outlineLevel="0" collapsed="false">
      <c r="A373" s="96" t="n">
        <v>36106</v>
      </c>
      <c r="B373" s="0" t="e">
        <f aca="false">NA()</f>
        <v>#N/A</v>
      </c>
      <c r="C373" s="0" t="e">
        <f aca="false">NA()</f>
        <v>#N/A</v>
      </c>
      <c r="D373" s="0" t="e">
        <f aca="false">NA()</f>
        <v>#N/A</v>
      </c>
      <c r="E373" s="0" t="n">
        <v>19.5</v>
      </c>
      <c r="F373" s="0" t="e">
        <f aca="false">NA()</f>
        <v>#N/A</v>
      </c>
      <c r="G373" s="0" t="e">
        <f aca="false">NA()</f>
        <v>#N/A</v>
      </c>
      <c r="H373" s="0" t="n">
        <v>20.5</v>
      </c>
      <c r="I373" s="0" t="e">
        <f aca="false">NA()</f>
        <v>#N/A</v>
      </c>
      <c r="J373" s="0" t="n">
        <v>21.75</v>
      </c>
      <c r="K373" s="0" t="e">
        <f aca="false">NA()</f>
        <v>#N/A</v>
      </c>
      <c r="L373" s="0" t="e">
        <f aca="false">NA()</f>
        <v>#N/A</v>
      </c>
      <c r="M373" s="96" t="n">
        <v>36210</v>
      </c>
      <c r="N373" s="0" t="n">
        <v>18.59</v>
      </c>
    </row>
    <row r="374" customFormat="false" ht="12.75" hidden="false" customHeight="false" outlineLevel="0" collapsed="false">
      <c r="A374" s="96" t="n">
        <v>36107</v>
      </c>
      <c r="B374" s="0" t="e">
        <f aca="false">NA()</f>
        <v>#N/A</v>
      </c>
      <c r="C374" s="0" t="e">
        <f aca="false">NA()</f>
        <v>#N/A</v>
      </c>
      <c r="D374" s="0" t="e">
        <f aca="false">NA()</f>
        <v>#N/A</v>
      </c>
      <c r="E374" s="0" t="n">
        <v>19.5</v>
      </c>
      <c r="F374" s="0" t="e">
        <f aca="false">NA()</f>
        <v>#N/A</v>
      </c>
      <c r="G374" s="0" t="e">
        <f aca="false">NA()</f>
        <v>#N/A</v>
      </c>
      <c r="H374" s="0" t="n">
        <v>20.5</v>
      </c>
      <c r="I374" s="0" t="e">
        <f aca="false">NA()</f>
        <v>#N/A</v>
      </c>
      <c r="J374" s="0" t="n">
        <v>21.42</v>
      </c>
      <c r="K374" s="0" t="e">
        <f aca="false">NA()</f>
        <v>#N/A</v>
      </c>
      <c r="L374" s="0" t="e">
        <f aca="false">NA()</f>
        <v>#N/A</v>
      </c>
      <c r="M374" s="96" t="n">
        <v>36211</v>
      </c>
      <c r="N374" s="0" t="n">
        <v>18.08</v>
      </c>
    </row>
    <row r="375" customFormat="false" ht="12.75" hidden="false" customHeight="false" outlineLevel="0" collapsed="false">
      <c r="A375" s="96" t="n">
        <v>36108</v>
      </c>
      <c r="B375" s="0" t="e">
        <f aca="false">NA()</f>
        <v>#N/A</v>
      </c>
      <c r="C375" s="0" t="e">
        <f aca="false">NA()</f>
        <v>#N/A</v>
      </c>
      <c r="D375" s="0" t="e">
        <f aca="false">NA()</f>
        <v>#N/A</v>
      </c>
      <c r="E375" s="0" t="n">
        <v>22.27</v>
      </c>
      <c r="F375" s="0" t="e">
        <f aca="false">NA()</f>
        <v>#N/A</v>
      </c>
      <c r="G375" s="0" t="n">
        <v>26.97</v>
      </c>
      <c r="H375" s="0" t="n">
        <v>23.75</v>
      </c>
      <c r="I375" s="0" t="e">
        <f aca="false">NA()</f>
        <v>#N/A</v>
      </c>
      <c r="J375" s="0" t="n">
        <v>23.33</v>
      </c>
      <c r="K375" s="0" t="n">
        <v>24.67</v>
      </c>
      <c r="L375" s="0" t="n">
        <v>24.5</v>
      </c>
      <c r="M375" s="96" t="n">
        <v>36212</v>
      </c>
      <c r="N375" s="0" t="n">
        <v>18.08</v>
      </c>
    </row>
    <row r="376" customFormat="false" ht="12.75" hidden="false" customHeight="false" outlineLevel="0" collapsed="false">
      <c r="A376" s="96" t="n">
        <v>36109</v>
      </c>
      <c r="B376" s="0" t="e">
        <f aca="false">NA()</f>
        <v>#N/A</v>
      </c>
      <c r="C376" s="0" t="e">
        <f aca="false">NA()</f>
        <v>#N/A</v>
      </c>
      <c r="D376" s="0" t="e">
        <f aca="false">NA()</f>
        <v>#N/A</v>
      </c>
      <c r="E376" s="0" t="n">
        <v>19.08</v>
      </c>
      <c r="F376" s="0" t="e">
        <f aca="false">NA()</f>
        <v>#N/A</v>
      </c>
      <c r="G376" s="0" t="n">
        <v>27.08</v>
      </c>
      <c r="H376" s="0" t="n">
        <v>22.75</v>
      </c>
      <c r="I376" s="0" t="e">
        <f aca="false">NA()</f>
        <v>#N/A</v>
      </c>
      <c r="J376" s="0" t="e">
        <f aca="false">NA()</f>
        <v>#N/A</v>
      </c>
      <c r="K376" s="0" t="n">
        <v>22.38</v>
      </c>
      <c r="L376" s="0" t="n">
        <v>24.5</v>
      </c>
      <c r="M376" s="96" t="n">
        <v>36213</v>
      </c>
      <c r="N376" s="0" t="n">
        <v>24.08</v>
      </c>
    </row>
    <row r="377" customFormat="false" ht="12.75" hidden="false" customHeight="false" outlineLevel="0" collapsed="false">
      <c r="A377" s="96" t="n">
        <v>36110</v>
      </c>
      <c r="B377" s="0" t="e">
        <f aca="false">NA()</f>
        <v>#N/A</v>
      </c>
      <c r="C377" s="0" t="e">
        <f aca="false">NA()</f>
        <v>#N/A</v>
      </c>
      <c r="D377" s="0" t="e">
        <f aca="false">NA()</f>
        <v>#N/A</v>
      </c>
      <c r="E377" s="0" t="n">
        <v>21.57</v>
      </c>
      <c r="F377" s="0" t="e">
        <f aca="false">NA()</f>
        <v>#N/A</v>
      </c>
      <c r="G377" s="0" t="n">
        <v>26.81</v>
      </c>
      <c r="H377" s="0" t="n">
        <v>22.5</v>
      </c>
      <c r="I377" s="0" t="e">
        <f aca="false">NA()</f>
        <v>#N/A</v>
      </c>
      <c r="J377" s="0" t="e">
        <f aca="false">NA()</f>
        <v>#N/A</v>
      </c>
      <c r="K377" s="0" t="n">
        <v>25.06</v>
      </c>
      <c r="L377" s="0" t="n">
        <v>24.5</v>
      </c>
      <c r="M377" s="96" t="n">
        <v>36214</v>
      </c>
      <c r="N377" s="0" t="n">
        <v>25.71</v>
      </c>
    </row>
    <row r="378" customFormat="false" ht="12.75" hidden="false" customHeight="false" outlineLevel="0" collapsed="false">
      <c r="A378" s="96" t="n">
        <v>36111</v>
      </c>
      <c r="B378" s="0" t="e">
        <f aca="false">NA()</f>
        <v>#N/A</v>
      </c>
      <c r="C378" s="0" t="e">
        <f aca="false">NA()</f>
        <v>#N/A</v>
      </c>
      <c r="D378" s="0" t="e">
        <f aca="false">NA()</f>
        <v>#N/A</v>
      </c>
      <c r="E378" s="0" t="n">
        <v>23.79</v>
      </c>
      <c r="F378" s="0" t="e">
        <f aca="false">NA()</f>
        <v>#N/A</v>
      </c>
      <c r="G378" s="0" t="n">
        <v>26.89</v>
      </c>
      <c r="H378" s="0" t="n">
        <v>22.68</v>
      </c>
      <c r="I378" s="0" t="e">
        <f aca="false">NA()</f>
        <v>#N/A</v>
      </c>
      <c r="J378" s="0" t="n">
        <v>23.5</v>
      </c>
      <c r="K378" s="0" t="n">
        <v>27.38</v>
      </c>
      <c r="L378" s="0" t="n">
        <v>25.5</v>
      </c>
      <c r="M378" s="96" t="n">
        <v>36215</v>
      </c>
      <c r="N378" s="0" t="n">
        <v>21.78</v>
      </c>
    </row>
    <row r="379" customFormat="false" ht="12.75" hidden="false" customHeight="false" outlineLevel="0" collapsed="false">
      <c r="A379" s="96" t="n">
        <v>36112</v>
      </c>
      <c r="B379" s="0" t="e">
        <f aca="false">NA()</f>
        <v>#N/A</v>
      </c>
      <c r="C379" s="0" t="e">
        <f aca="false">NA()</f>
        <v>#N/A</v>
      </c>
      <c r="D379" s="0" t="e">
        <f aca="false">NA()</f>
        <v>#N/A</v>
      </c>
      <c r="E379" s="0" t="n">
        <v>22.82</v>
      </c>
      <c r="F379" s="0" t="e">
        <f aca="false">NA()</f>
        <v>#N/A</v>
      </c>
      <c r="G379" s="0" t="n">
        <v>25</v>
      </c>
      <c r="H379" s="0" t="n">
        <v>23.5</v>
      </c>
      <c r="I379" s="0" t="e">
        <f aca="false">NA()</f>
        <v>#N/A</v>
      </c>
      <c r="J379" s="0" t="n">
        <v>25</v>
      </c>
      <c r="K379" s="0" t="n">
        <v>26.3</v>
      </c>
      <c r="L379" s="0" t="n">
        <v>25</v>
      </c>
      <c r="M379" s="96" t="n">
        <v>36216</v>
      </c>
      <c r="N379" s="0" t="n">
        <v>19.65</v>
      </c>
    </row>
    <row r="380" customFormat="false" ht="12.75" hidden="false" customHeight="false" outlineLevel="0" collapsed="false">
      <c r="A380" s="96" t="n">
        <v>36113</v>
      </c>
      <c r="B380" s="0" t="e">
        <f aca="false">NA()</f>
        <v>#N/A</v>
      </c>
      <c r="C380" s="0" t="e">
        <f aca="false">NA()</f>
        <v>#N/A</v>
      </c>
      <c r="D380" s="0" t="e">
        <f aca="false">NA()</f>
        <v>#N/A</v>
      </c>
      <c r="E380" s="0" t="n">
        <v>17.5</v>
      </c>
      <c r="F380" s="0" t="e">
        <f aca="false">NA()</f>
        <v>#N/A</v>
      </c>
      <c r="G380" s="0" t="e">
        <f aca="false">NA()</f>
        <v>#N/A</v>
      </c>
      <c r="H380" s="0" t="n">
        <v>21</v>
      </c>
      <c r="I380" s="0" t="e">
        <f aca="false">NA()</f>
        <v>#N/A</v>
      </c>
      <c r="J380" s="0" t="n">
        <v>21.25</v>
      </c>
      <c r="K380" s="0" t="e">
        <f aca="false">NA()</f>
        <v>#N/A</v>
      </c>
      <c r="L380" s="0" t="e">
        <f aca="false">NA()</f>
        <v>#N/A</v>
      </c>
      <c r="M380" s="96" t="n">
        <v>36217</v>
      </c>
      <c r="N380" s="0" t="n">
        <v>18.72</v>
      </c>
    </row>
    <row r="381" customFormat="false" ht="12.75" hidden="false" customHeight="false" outlineLevel="0" collapsed="false">
      <c r="A381" s="96" t="n">
        <v>36114</v>
      </c>
      <c r="B381" s="0" t="e">
        <f aca="false">NA()</f>
        <v>#N/A</v>
      </c>
      <c r="C381" s="0" t="e">
        <f aca="false">NA()</f>
        <v>#N/A</v>
      </c>
      <c r="D381" s="0" t="e">
        <f aca="false">NA()</f>
        <v>#N/A</v>
      </c>
      <c r="E381" s="0" t="n">
        <v>17.5</v>
      </c>
      <c r="F381" s="0" t="e">
        <f aca="false">NA()</f>
        <v>#N/A</v>
      </c>
      <c r="G381" s="0" t="n">
        <v>21</v>
      </c>
      <c r="H381" s="0" t="e">
        <f aca="false">NA()</f>
        <v>#N/A</v>
      </c>
      <c r="I381" s="0" t="e">
        <f aca="false">NA()</f>
        <v>#N/A</v>
      </c>
      <c r="J381" s="0" t="n">
        <v>20.17</v>
      </c>
      <c r="K381" s="0" t="e">
        <f aca="false">NA()</f>
        <v>#N/A</v>
      </c>
      <c r="L381" s="0" t="e">
        <f aca="false">NA()</f>
        <v>#N/A</v>
      </c>
      <c r="M381" s="96" t="n">
        <v>36218</v>
      </c>
      <c r="N381" s="0" t="n">
        <v>16.14</v>
      </c>
    </row>
    <row r="382" customFormat="false" ht="12.75" hidden="false" customHeight="false" outlineLevel="0" collapsed="false">
      <c r="A382" s="96" t="n">
        <v>36115</v>
      </c>
      <c r="B382" s="0" t="e">
        <f aca="false">NA()</f>
        <v>#N/A</v>
      </c>
      <c r="C382" s="0" t="e">
        <f aca="false">NA()</f>
        <v>#N/A</v>
      </c>
      <c r="D382" s="0" t="e">
        <f aca="false">NA()</f>
        <v>#N/A</v>
      </c>
      <c r="E382" s="0" t="n">
        <v>23.03</v>
      </c>
      <c r="F382" s="0" t="e">
        <f aca="false">NA()</f>
        <v>#N/A</v>
      </c>
      <c r="G382" s="0" t="n">
        <v>21</v>
      </c>
      <c r="H382" s="0" t="e">
        <f aca="false">NA()</f>
        <v>#N/A</v>
      </c>
      <c r="I382" s="0" t="e">
        <f aca="false">NA()</f>
        <v>#N/A</v>
      </c>
      <c r="J382" s="0" t="n">
        <v>24</v>
      </c>
      <c r="K382" s="0" t="n">
        <v>25.04</v>
      </c>
      <c r="L382" s="0" t="e">
        <f aca="false">NA()</f>
        <v>#N/A</v>
      </c>
      <c r="M382" s="96" t="n">
        <v>36219</v>
      </c>
      <c r="N382" s="0" t="n">
        <v>16.14</v>
      </c>
    </row>
    <row r="383" customFormat="false" ht="12.75" hidden="false" customHeight="false" outlineLevel="0" collapsed="false">
      <c r="A383" s="96" t="n">
        <v>36116</v>
      </c>
      <c r="B383" s="0" t="e">
        <f aca="false">NA()</f>
        <v>#N/A</v>
      </c>
      <c r="C383" s="0" t="e">
        <f aca="false">NA()</f>
        <v>#N/A</v>
      </c>
      <c r="D383" s="0" t="e">
        <f aca="false">NA()</f>
        <v>#N/A</v>
      </c>
      <c r="E383" s="0" t="n">
        <v>19.17</v>
      </c>
      <c r="F383" s="0" t="e">
        <f aca="false">NA()</f>
        <v>#N/A</v>
      </c>
      <c r="G383" s="0" t="n">
        <v>24.42</v>
      </c>
      <c r="H383" s="0" t="n">
        <v>23.25</v>
      </c>
      <c r="I383" s="0" t="e">
        <f aca="false">NA()</f>
        <v>#N/A</v>
      </c>
      <c r="J383" s="0" t="n">
        <v>24</v>
      </c>
      <c r="K383" s="0" t="n">
        <v>21.72</v>
      </c>
      <c r="L383" s="0" t="n">
        <v>24.75</v>
      </c>
      <c r="M383" s="96" t="n">
        <v>36220</v>
      </c>
      <c r="N383" s="0" t="n">
        <v>18.71</v>
      </c>
    </row>
    <row r="384" customFormat="false" ht="12.75" hidden="false" customHeight="false" outlineLevel="0" collapsed="false">
      <c r="A384" s="96" t="n">
        <v>36117</v>
      </c>
      <c r="B384" s="0" t="e">
        <f aca="false">NA()</f>
        <v>#N/A</v>
      </c>
      <c r="C384" s="0" t="e">
        <f aca="false">NA()</f>
        <v>#N/A</v>
      </c>
      <c r="D384" s="0" t="e">
        <f aca="false">NA()</f>
        <v>#N/A</v>
      </c>
      <c r="E384" s="0" t="n">
        <v>18.92</v>
      </c>
      <c r="F384" s="0" t="e">
        <f aca="false">NA()</f>
        <v>#N/A</v>
      </c>
      <c r="G384" s="0" t="n">
        <v>25.25</v>
      </c>
      <c r="H384" s="0" t="n">
        <v>22.33</v>
      </c>
      <c r="I384" s="0" t="e">
        <f aca="false">NA()</f>
        <v>#N/A</v>
      </c>
      <c r="J384" s="0" t="n">
        <v>21.88</v>
      </c>
      <c r="K384" s="0" t="n">
        <v>22.58</v>
      </c>
      <c r="L384" s="0" t="n">
        <v>25.46</v>
      </c>
      <c r="M384" s="96" t="n">
        <v>36221</v>
      </c>
      <c r="N384" s="0" t="n">
        <v>18.41</v>
      </c>
    </row>
    <row r="385" customFormat="false" ht="12.75" hidden="false" customHeight="false" outlineLevel="0" collapsed="false">
      <c r="A385" s="96" t="n">
        <v>36118</v>
      </c>
      <c r="B385" s="0" t="e">
        <f aca="false">NA()</f>
        <v>#N/A</v>
      </c>
      <c r="C385" s="0" t="e">
        <f aca="false">NA()</f>
        <v>#N/A</v>
      </c>
      <c r="D385" s="0" t="e">
        <f aca="false">NA()</f>
        <v>#N/A</v>
      </c>
      <c r="E385" s="0" t="n">
        <v>19.29</v>
      </c>
      <c r="F385" s="0" t="e">
        <f aca="false">NA()</f>
        <v>#N/A</v>
      </c>
      <c r="G385" s="0" t="n">
        <v>25.55</v>
      </c>
      <c r="H385" s="0" t="n">
        <v>21.25</v>
      </c>
      <c r="I385" s="0" t="e">
        <f aca="false">NA()</f>
        <v>#N/A</v>
      </c>
      <c r="J385" s="0" t="n">
        <v>21</v>
      </c>
      <c r="K385" s="0" t="n">
        <v>22.25</v>
      </c>
      <c r="L385" s="0" t="n">
        <v>23.7</v>
      </c>
      <c r="M385" s="96" t="n">
        <v>36222</v>
      </c>
      <c r="N385" s="0" t="n">
        <v>18.63</v>
      </c>
    </row>
    <row r="386" customFormat="false" ht="12.75" hidden="false" customHeight="false" outlineLevel="0" collapsed="false">
      <c r="A386" s="96" t="n">
        <v>36119</v>
      </c>
      <c r="B386" s="0" t="e">
        <f aca="false">NA()</f>
        <v>#N/A</v>
      </c>
      <c r="C386" s="0" t="e">
        <f aca="false">NA()</f>
        <v>#N/A</v>
      </c>
      <c r="D386" s="0" t="e">
        <f aca="false">NA()</f>
        <v>#N/A</v>
      </c>
      <c r="E386" s="0" t="n">
        <v>20.75</v>
      </c>
      <c r="F386" s="0" t="e">
        <f aca="false">NA()</f>
        <v>#N/A</v>
      </c>
      <c r="G386" s="0" t="n">
        <v>24.92</v>
      </c>
      <c r="H386" s="0" t="n">
        <v>22</v>
      </c>
      <c r="I386" s="0" t="e">
        <f aca="false">NA()</f>
        <v>#N/A</v>
      </c>
      <c r="J386" s="0" t="n">
        <v>20.75</v>
      </c>
      <c r="K386" s="0" t="n">
        <v>22.79</v>
      </c>
      <c r="L386" s="0" t="n">
        <v>22.78</v>
      </c>
      <c r="M386" s="96" t="n">
        <v>36223</v>
      </c>
      <c r="N386" s="0" t="n">
        <v>18.86</v>
      </c>
    </row>
    <row r="387" customFormat="false" ht="12.75" hidden="false" customHeight="false" outlineLevel="0" collapsed="false">
      <c r="A387" s="96" t="n">
        <v>36120</v>
      </c>
      <c r="B387" s="0" t="e">
        <f aca="false">NA()</f>
        <v>#N/A</v>
      </c>
      <c r="C387" s="0" t="e">
        <f aca="false">NA()</f>
        <v>#N/A</v>
      </c>
      <c r="D387" s="0" t="e">
        <f aca="false">NA()</f>
        <v>#N/A</v>
      </c>
      <c r="E387" s="0" t="e">
        <f aca="false">NA()</f>
        <v>#N/A</v>
      </c>
      <c r="F387" s="0" t="e">
        <f aca="false">NA()</f>
        <v>#N/A</v>
      </c>
      <c r="G387" s="0" t="n">
        <v>23.17</v>
      </c>
      <c r="H387" s="0" t="n">
        <v>23</v>
      </c>
      <c r="I387" s="0" t="e">
        <f aca="false">NA()</f>
        <v>#N/A</v>
      </c>
      <c r="J387" s="0" t="e">
        <f aca="false">NA()</f>
        <v>#N/A</v>
      </c>
      <c r="K387" s="0" t="e">
        <f aca="false">NA()</f>
        <v>#N/A</v>
      </c>
      <c r="L387" s="0" t="e">
        <f aca="false">NA()</f>
        <v>#N/A</v>
      </c>
      <c r="M387" s="96" t="n">
        <v>36224</v>
      </c>
      <c r="N387" s="0" t="n">
        <v>21.66</v>
      </c>
    </row>
    <row r="388" customFormat="false" ht="12.75" hidden="false" customHeight="false" outlineLevel="0" collapsed="false">
      <c r="A388" s="96" t="n">
        <v>36121</v>
      </c>
      <c r="B388" s="0" t="e">
        <f aca="false">NA()</f>
        <v>#N/A</v>
      </c>
      <c r="C388" s="0" t="e">
        <f aca="false">NA()</f>
        <v>#N/A</v>
      </c>
      <c r="D388" s="0" t="e">
        <f aca="false">NA()</f>
        <v>#N/A</v>
      </c>
      <c r="E388" s="0" t="n">
        <v>16.8</v>
      </c>
      <c r="F388" s="0" t="e">
        <f aca="false">NA()</f>
        <v>#N/A</v>
      </c>
      <c r="G388" s="0" t="n">
        <v>18.85</v>
      </c>
      <c r="H388" s="0" t="n">
        <v>20</v>
      </c>
      <c r="I388" s="0" t="e">
        <f aca="false">NA()</f>
        <v>#N/A</v>
      </c>
      <c r="J388" s="0" t="n">
        <v>19</v>
      </c>
      <c r="K388" s="0" t="e">
        <f aca="false">NA()</f>
        <v>#N/A</v>
      </c>
      <c r="L388" s="0" t="e">
        <f aca="false">NA()</f>
        <v>#N/A</v>
      </c>
      <c r="M388" s="96" t="n">
        <v>36225</v>
      </c>
      <c r="N388" s="0" t="n">
        <v>18</v>
      </c>
    </row>
    <row r="389" customFormat="false" ht="12.75" hidden="false" customHeight="false" outlineLevel="0" collapsed="false">
      <c r="A389" s="96" t="n">
        <v>36122</v>
      </c>
      <c r="B389" s="0" t="e">
        <f aca="false">NA()</f>
        <v>#N/A</v>
      </c>
      <c r="C389" s="0" t="e">
        <f aca="false">NA()</f>
        <v>#N/A</v>
      </c>
      <c r="D389" s="0" t="e">
        <f aca="false">NA()</f>
        <v>#N/A</v>
      </c>
      <c r="E389" s="0" t="n">
        <v>19.39</v>
      </c>
      <c r="F389" s="0" t="e">
        <f aca="false">NA()</f>
        <v>#N/A</v>
      </c>
      <c r="G389" s="0" t="n">
        <v>25</v>
      </c>
      <c r="H389" s="0" t="n">
        <v>23.59</v>
      </c>
      <c r="I389" s="0" t="e">
        <f aca="false">NA()</f>
        <v>#N/A</v>
      </c>
      <c r="J389" s="0" t="e">
        <f aca="false">NA()</f>
        <v>#N/A</v>
      </c>
      <c r="K389" s="0" t="n">
        <v>20.97</v>
      </c>
      <c r="L389" s="0" t="n">
        <v>22</v>
      </c>
      <c r="M389" s="96" t="n">
        <v>36226</v>
      </c>
      <c r="N389" s="0" t="n">
        <v>19.5</v>
      </c>
    </row>
    <row r="390" customFormat="false" ht="12.75" hidden="false" customHeight="false" outlineLevel="0" collapsed="false">
      <c r="A390" s="96" t="n">
        <v>36123</v>
      </c>
      <c r="B390" s="0" t="e">
        <f aca="false">NA()</f>
        <v>#N/A</v>
      </c>
      <c r="C390" s="0" t="e">
        <f aca="false">NA()</f>
        <v>#N/A</v>
      </c>
      <c r="D390" s="0" t="e">
        <f aca="false">NA()</f>
        <v>#N/A</v>
      </c>
      <c r="E390" s="0" t="n">
        <v>16.14</v>
      </c>
      <c r="F390" s="0" t="e">
        <f aca="false">NA()</f>
        <v>#N/A</v>
      </c>
      <c r="G390" s="0" t="n">
        <v>23.67</v>
      </c>
      <c r="H390" s="0" t="n">
        <v>21.5</v>
      </c>
      <c r="I390" s="0" t="e">
        <f aca="false">NA()</f>
        <v>#N/A</v>
      </c>
      <c r="J390" s="0" t="e">
        <f aca="false">NA()</f>
        <v>#N/A</v>
      </c>
      <c r="K390" s="0" t="n">
        <v>18.32</v>
      </c>
      <c r="L390" s="0" t="n">
        <v>20</v>
      </c>
      <c r="M390" s="96" t="n">
        <v>36227</v>
      </c>
      <c r="N390" s="0" t="n">
        <v>24.64</v>
      </c>
    </row>
    <row r="391" customFormat="false" ht="12.75" hidden="false" customHeight="false" outlineLevel="0" collapsed="false">
      <c r="A391" s="96" t="n">
        <v>36124</v>
      </c>
      <c r="B391" s="0" t="e">
        <f aca="false">NA()</f>
        <v>#N/A</v>
      </c>
      <c r="C391" s="0" t="e">
        <f aca="false">NA()</f>
        <v>#N/A</v>
      </c>
      <c r="D391" s="0" t="e">
        <f aca="false">NA()</f>
        <v>#N/A</v>
      </c>
      <c r="E391" s="0" t="n">
        <v>15.91</v>
      </c>
      <c r="F391" s="0" t="e">
        <f aca="false">NA()</f>
        <v>#N/A</v>
      </c>
      <c r="G391" s="0" t="n">
        <v>22.38</v>
      </c>
      <c r="H391" s="0" t="n">
        <v>20</v>
      </c>
      <c r="I391" s="0" t="e">
        <f aca="false">NA()</f>
        <v>#N/A</v>
      </c>
      <c r="J391" s="0" t="n">
        <v>17.5</v>
      </c>
      <c r="K391" s="0" t="n">
        <v>17.43</v>
      </c>
      <c r="L391" s="0" t="n">
        <v>18</v>
      </c>
      <c r="M391" s="96" t="n">
        <v>36228</v>
      </c>
      <c r="N391" s="0" t="n">
        <v>21.95</v>
      </c>
    </row>
    <row r="392" customFormat="false" ht="12.75" hidden="false" customHeight="false" outlineLevel="0" collapsed="false">
      <c r="A392" s="96" t="n">
        <v>36125</v>
      </c>
      <c r="B392" s="0" t="e">
        <f aca="false">NA()</f>
        <v>#N/A</v>
      </c>
      <c r="C392" s="0" t="e">
        <f aca="false">NA()</f>
        <v>#N/A</v>
      </c>
      <c r="D392" s="0" t="e">
        <f aca="false">NA()</f>
        <v>#N/A</v>
      </c>
      <c r="E392" s="0" t="e">
        <f aca="false">NA()</f>
        <v>#N/A</v>
      </c>
      <c r="F392" s="0" t="e">
        <f aca="false">NA()</f>
        <v>#N/A</v>
      </c>
      <c r="G392" s="0" t="n">
        <v>21.5</v>
      </c>
      <c r="H392" s="0" t="e">
        <f aca="false">NA()</f>
        <v>#N/A</v>
      </c>
      <c r="I392" s="0" t="e">
        <f aca="false">NA()</f>
        <v>#N/A</v>
      </c>
      <c r="J392" s="0" t="e">
        <f aca="false">NA()</f>
        <v>#N/A</v>
      </c>
      <c r="K392" s="0" t="e">
        <f aca="false">NA()</f>
        <v>#N/A</v>
      </c>
      <c r="L392" s="0" t="e">
        <f aca="false">NA()</f>
        <v>#N/A</v>
      </c>
      <c r="M392" s="96" t="n">
        <v>36229</v>
      </c>
      <c r="N392" s="0" t="n">
        <v>22.87</v>
      </c>
    </row>
    <row r="393" customFormat="false" ht="12.75" hidden="false" customHeight="false" outlineLevel="0" collapsed="false">
      <c r="A393" s="96" t="n">
        <v>36126</v>
      </c>
      <c r="B393" s="0" t="e">
        <f aca="false">NA()</f>
        <v>#N/A</v>
      </c>
      <c r="C393" s="0" t="e">
        <f aca="false">NA()</f>
        <v>#N/A</v>
      </c>
      <c r="D393" s="0" t="e">
        <f aca="false">NA()</f>
        <v>#N/A</v>
      </c>
      <c r="E393" s="0" t="e">
        <f aca="false">NA()</f>
        <v>#N/A</v>
      </c>
      <c r="F393" s="0" t="e">
        <f aca="false">NA()</f>
        <v>#N/A</v>
      </c>
      <c r="G393" s="0" t="n">
        <v>21.5</v>
      </c>
      <c r="H393" s="0" t="e">
        <f aca="false">NA()</f>
        <v>#N/A</v>
      </c>
      <c r="I393" s="0" t="e">
        <f aca="false">NA()</f>
        <v>#N/A</v>
      </c>
      <c r="J393" s="0" t="e">
        <f aca="false">NA()</f>
        <v>#N/A</v>
      </c>
      <c r="K393" s="0" t="n">
        <v>16.25</v>
      </c>
      <c r="L393" s="0" t="e">
        <f aca="false">NA()</f>
        <v>#N/A</v>
      </c>
      <c r="M393" s="96" t="n">
        <v>36230</v>
      </c>
      <c r="N393" s="0" t="n">
        <v>24.24</v>
      </c>
    </row>
    <row r="394" customFormat="false" ht="12.75" hidden="false" customHeight="false" outlineLevel="0" collapsed="false">
      <c r="A394" s="96" t="n">
        <v>36127</v>
      </c>
      <c r="B394" s="0" t="e">
        <f aca="false">NA()</f>
        <v>#N/A</v>
      </c>
      <c r="C394" s="0" t="e">
        <f aca="false">NA()</f>
        <v>#N/A</v>
      </c>
      <c r="D394" s="0" t="e">
        <f aca="false">NA()</f>
        <v>#N/A</v>
      </c>
      <c r="E394" s="0" t="e">
        <f aca="false">NA()</f>
        <v>#N/A</v>
      </c>
      <c r="F394" s="0" t="e">
        <f aca="false">NA()</f>
        <v>#N/A</v>
      </c>
      <c r="G394" s="0" t="n">
        <v>20.81</v>
      </c>
      <c r="H394" s="0" t="n">
        <v>23</v>
      </c>
      <c r="I394" s="0" t="e">
        <f aca="false">NA()</f>
        <v>#N/A</v>
      </c>
      <c r="J394" s="0" t="e">
        <f aca="false">NA()</f>
        <v>#N/A</v>
      </c>
      <c r="K394" s="0" t="e">
        <f aca="false">NA()</f>
        <v>#N/A</v>
      </c>
      <c r="L394" s="0" t="n">
        <v>16.75</v>
      </c>
      <c r="M394" s="96" t="n">
        <v>36231</v>
      </c>
      <c r="N394" s="0" t="n">
        <v>25.47</v>
      </c>
    </row>
    <row r="395" customFormat="false" ht="12.75" hidden="false" customHeight="false" outlineLevel="0" collapsed="false">
      <c r="A395" s="96" t="n">
        <v>36128</v>
      </c>
      <c r="B395" s="0" t="e">
        <f aca="false">NA()</f>
        <v>#N/A</v>
      </c>
      <c r="C395" s="0" t="e">
        <f aca="false">NA()</f>
        <v>#N/A</v>
      </c>
      <c r="D395" s="0" t="e">
        <f aca="false">NA()</f>
        <v>#N/A</v>
      </c>
      <c r="E395" s="0" t="e">
        <f aca="false">NA()</f>
        <v>#N/A</v>
      </c>
      <c r="F395" s="0" t="e">
        <f aca="false">NA()</f>
        <v>#N/A</v>
      </c>
      <c r="G395" s="0" t="n">
        <v>19.25</v>
      </c>
      <c r="H395" s="0" t="n">
        <v>22</v>
      </c>
      <c r="I395" s="0" t="e">
        <f aca="false">NA()</f>
        <v>#N/A</v>
      </c>
      <c r="J395" s="0" t="e">
        <f aca="false">NA()</f>
        <v>#N/A</v>
      </c>
      <c r="K395" s="0" t="e">
        <f aca="false">NA()</f>
        <v>#N/A</v>
      </c>
      <c r="L395" s="0" t="n">
        <v>16.75</v>
      </c>
      <c r="M395" s="96" t="n">
        <v>36232</v>
      </c>
      <c r="N395" s="0" t="n">
        <v>20</v>
      </c>
    </row>
    <row r="396" customFormat="false" ht="12.75" hidden="false" customHeight="false" outlineLevel="0" collapsed="false">
      <c r="A396" s="96" t="n">
        <v>36129</v>
      </c>
      <c r="B396" s="0" t="e">
        <f aca="false">NA()</f>
        <v>#N/A</v>
      </c>
      <c r="C396" s="0" t="e">
        <f aca="false">NA()</f>
        <v>#N/A</v>
      </c>
      <c r="D396" s="0" t="e">
        <f aca="false">NA()</f>
        <v>#N/A</v>
      </c>
      <c r="E396" s="0" t="n">
        <v>18.33</v>
      </c>
      <c r="F396" s="0" t="e">
        <f aca="false">NA()</f>
        <v>#N/A</v>
      </c>
      <c r="G396" s="0" t="n">
        <v>22.5</v>
      </c>
      <c r="H396" s="0" t="n">
        <v>22.84</v>
      </c>
      <c r="I396" s="0" t="e">
        <f aca="false">NA()</f>
        <v>#N/A</v>
      </c>
      <c r="J396" s="0" t="e">
        <f aca="false">NA()</f>
        <v>#N/A</v>
      </c>
      <c r="K396" s="0" t="n">
        <v>18</v>
      </c>
      <c r="L396" s="0" t="n">
        <v>16.75</v>
      </c>
      <c r="M396" s="96" t="n">
        <v>36233</v>
      </c>
      <c r="N396" s="0" t="n">
        <v>20</v>
      </c>
    </row>
    <row r="397" customFormat="false" ht="12.75" hidden="false" customHeight="false" outlineLevel="0" collapsed="false">
      <c r="A397" s="96" t="n">
        <v>36130</v>
      </c>
      <c r="B397" s="0" t="e">
        <f aca="false">NA()</f>
        <v>#N/A</v>
      </c>
      <c r="C397" s="0" t="e">
        <f aca="false">NA()</f>
        <v>#N/A</v>
      </c>
      <c r="D397" s="0" t="e">
        <f aca="false">NA()</f>
        <v>#N/A</v>
      </c>
      <c r="E397" s="0" t="n">
        <v>16.77</v>
      </c>
      <c r="F397" s="0" t="e">
        <f aca="false">NA()</f>
        <v>#N/A</v>
      </c>
      <c r="G397" s="0" t="n">
        <v>22.5</v>
      </c>
      <c r="H397" s="0" t="n">
        <v>22.84</v>
      </c>
      <c r="I397" s="0" t="e">
        <f aca="false">NA()</f>
        <v>#N/A</v>
      </c>
      <c r="J397" s="0" t="e">
        <f aca="false">NA()</f>
        <v>#N/A</v>
      </c>
      <c r="K397" s="0" t="n">
        <v>18.52</v>
      </c>
      <c r="L397" s="0" t="n">
        <v>16.75</v>
      </c>
      <c r="M397" s="96" t="n">
        <v>36234</v>
      </c>
      <c r="N397" s="0" t="n">
        <v>24.57</v>
      </c>
    </row>
    <row r="398" customFormat="false" ht="12.75" hidden="false" customHeight="false" outlineLevel="0" collapsed="false">
      <c r="A398" s="96" t="n">
        <v>36131</v>
      </c>
      <c r="B398" s="0" t="e">
        <f aca="false">NA()</f>
        <v>#N/A</v>
      </c>
      <c r="C398" s="0" t="e">
        <f aca="false">NA()</f>
        <v>#N/A</v>
      </c>
      <c r="D398" s="0" t="e">
        <f aca="false">NA()</f>
        <v>#N/A</v>
      </c>
      <c r="E398" s="0" t="n">
        <v>17.13</v>
      </c>
      <c r="F398" s="0" t="e">
        <f aca="false">NA()</f>
        <v>#N/A</v>
      </c>
      <c r="G398" s="0" t="n">
        <v>24.58</v>
      </c>
      <c r="H398" s="0" t="n">
        <v>22.14</v>
      </c>
      <c r="I398" s="0" t="e">
        <f aca="false">NA()</f>
        <v>#N/A</v>
      </c>
      <c r="J398" s="0" t="n">
        <v>18.75</v>
      </c>
      <c r="K398" s="0" t="n">
        <v>18.63</v>
      </c>
      <c r="L398" s="0" t="n">
        <v>16.75</v>
      </c>
      <c r="M398" s="96" t="n">
        <v>36235</v>
      </c>
      <c r="N398" s="0" t="n">
        <v>22.68</v>
      </c>
    </row>
    <row r="399" customFormat="false" ht="12.75" hidden="false" customHeight="false" outlineLevel="0" collapsed="false">
      <c r="A399" s="96" t="n">
        <v>36132</v>
      </c>
      <c r="B399" s="0" t="e">
        <f aca="false">NA()</f>
        <v>#N/A</v>
      </c>
      <c r="C399" s="0" t="e">
        <f aca="false">NA()</f>
        <v>#N/A</v>
      </c>
      <c r="D399" s="0" t="e">
        <f aca="false">NA()</f>
        <v>#N/A</v>
      </c>
      <c r="E399" s="0" t="n">
        <v>17.61</v>
      </c>
      <c r="F399" s="0" t="e">
        <f aca="false">NA()</f>
        <v>#N/A</v>
      </c>
      <c r="G399" s="0" t="n">
        <v>23.83</v>
      </c>
      <c r="H399" s="0" t="n">
        <v>22.85</v>
      </c>
      <c r="I399" s="0" t="e">
        <f aca="false">NA()</f>
        <v>#N/A</v>
      </c>
      <c r="J399" s="0" t="n">
        <v>18.75</v>
      </c>
      <c r="K399" s="0" t="n">
        <v>18.94</v>
      </c>
      <c r="L399" s="0" t="n">
        <v>18</v>
      </c>
      <c r="M399" s="96" t="n">
        <v>36236</v>
      </c>
      <c r="N399" s="0" t="n">
        <v>20.38</v>
      </c>
    </row>
    <row r="400" customFormat="false" ht="12.75" hidden="false" customHeight="false" outlineLevel="0" collapsed="false">
      <c r="A400" s="96" t="n">
        <v>36133</v>
      </c>
      <c r="B400" s="0" t="e">
        <f aca="false">NA()</f>
        <v>#N/A</v>
      </c>
      <c r="C400" s="0" t="e">
        <f aca="false">NA()</f>
        <v>#N/A</v>
      </c>
      <c r="D400" s="0" t="e">
        <f aca="false">NA()</f>
        <v>#N/A</v>
      </c>
      <c r="E400" s="0" t="n">
        <v>17.44</v>
      </c>
      <c r="F400" s="0" t="e">
        <f aca="false">NA()</f>
        <v>#N/A</v>
      </c>
      <c r="G400" s="0" t="n">
        <v>24.01</v>
      </c>
      <c r="H400" s="0" t="n">
        <v>21.83</v>
      </c>
      <c r="I400" s="0" t="e">
        <f aca="false">NA()</f>
        <v>#N/A</v>
      </c>
      <c r="J400" s="0" t="n">
        <v>18.75</v>
      </c>
      <c r="K400" s="0" t="n">
        <v>19.25</v>
      </c>
      <c r="L400" s="0" t="n">
        <v>19.13</v>
      </c>
      <c r="M400" s="96" t="n">
        <v>36237</v>
      </c>
      <c r="N400" s="0" t="n">
        <v>19.03</v>
      </c>
    </row>
    <row r="401" customFormat="false" ht="12.75" hidden="false" customHeight="false" outlineLevel="0" collapsed="false">
      <c r="A401" s="96" t="n">
        <v>36134</v>
      </c>
      <c r="B401" s="0" t="e">
        <f aca="false">NA()</f>
        <v>#N/A</v>
      </c>
      <c r="C401" s="0" t="e">
        <f aca="false">NA()</f>
        <v>#N/A</v>
      </c>
      <c r="D401" s="0" t="e">
        <f aca="false">NA()</f>
        <v>#N/A</v>
      </c>
      <c r="E401" s="0" t="e">
        <f aca="false">NA()</f>
        <v>#N/A</v>
      </c>
      <c r="F401" s="0" t="e">
        <f aca="false">NA()</f>
        <v>#N/A</v>
      </c>
      <c r="G401" s="0" t="n">
        <v>21.31</v>
      </c>
      <c r="H401" s="0" t="e">
        <f aca="false">NA()</f>
        <v>#N/A</v>
      </c>
      <c r="I401" s="0" t="e">
        <f aca="false">NA()</f>
        <v>#N/A</v>
      </c>
      <c r="J401" s="0" t="e">
        <f aca="false">NA()</f>
        <v>#N/A</v>
      </c>
      <c r="K401" s="0" t="n">
        <v>17.5</v>
      </c>
      <c r="L401" s="0" t="e">
        <f aca="false">NA()</f>
        <v>#N/A</v>
      </c>
      <c r="M401" s="96" t="n">
        <v>36238</v>
      </c>
      <c r="N401" s="0" t="n">
        <v>19.12</v>
      </c>
    </row>
    <row r="402" customFormat="false" ht="12.75" hidden="false" customHeight="false" outlineLevel="0" collapsed="false">
      <c r="A402" s="96" t="n">
        <v>36135</v>
      </c>
      <c r="B402" s="0" t="e">
        <f aca="false">NA()</f>
        <v>#N/A</v>
      </c>
      <c r="C402" s="0" t="e">
        <f aca="false">NA()</f>
        <v>#N/A</v>
      </c>
      <c r="D402" s="0" t="e">
        <f aca="false">NA()</f>
        <v>#N/A</v>
      </c>
      <c r="E402" s="0" t="e">
        <f aca="false">NA()</f>
        <v>#N/A</v>
      </c>
      <c r="F402" s="0" t="e">
        <f aca="false">NA()</f>
        <v>#N/A</v>
      </c>
      <c r="G402" s="0" t="n">
        <v>21.38</v>
      </c>
      <c r="H402" s="0" t="e">
        <f aca="false">NA()</f>
        <v>#N/A</v>
      </c>
      <c r="I402" s="0" t="e">
        <f aca="false">NA()</f>
        <v>#N/A</v>
      </c>
      <c r="J402" s="0" t="e">
        <f aca="false">NA()</f>
        <v>#N/A</v>
      </c>
      <c r="K402" s="0" t="n">
        <v>17.5</v>
      </c>
      <c r="L402" s="0" t="e">
        <f aca="false">NA()</f>
        <v>#N/A</v>
      </c>
      <c r="M402" s="96" t="n">
        <v>36241</v>
      </c>
      <c r="N402" s="0" t="n">
        <v>22.78</v>
      </c>
    </row>
    <row r="403" customFormat="false" ht="12.75" hidden="false" customHeight="false" outlineLevel="0" collapsed="false">
      <c r="A403" s="96" t="n">
        <v>36136</v>
      </c>
      <c r="B403" s="0" t="e">
        <f aca="false">NA()</f>
        <v>#N/A</v>
      </c>
      <c r="C403" s="0" t="e">
        <f aca="false">NA()</f>
        <v>#N/A</v>
      </c>
      <c r="D403" s="0" t="e">
        <f aca="false">NA()</f>
        <v>#N/A</v>
      </c>
      <c r="E403" s="0" t="n">
        <v>18.61</v>
      </c>
      <c r="F403" s="0" t="e">
        <f aca="false">NA()</f>
        <v>#N/A</v>
      </c>
      <c r="G403" s="0" t="n">
        <v>25.2</v>
      </c>
      <c r="H403" s="0" t="n">
        <v>22.25</v>
      </c>
      <c r="I403" s="0" t="e">
        <f aca="false">NA()</f>
        <v>#N/A</v>
      </c>
      <c r="J403" s="0" t="e">
        <f aca="false">NA()</f>
        <v>#N/A</v>
      </c>
      <c r="K403" s="0" t="n">
        <v>20.44</v>
      </c>
      <c r="L403" s="0" t="e">
        <f aca="false">NA()</f>
        <v>#N/A</v>
      </c>
      <c r="M403" s="96" t="n">
        <v>36242</v>
      </c>
      <c r="N403" s="0" t="n">
        <v>21.63</v>
      </c>
    </row>
    <row r="404" customFormat="false" ht="12.75" hidden="false" customHeight="false" outlineLevel="0" collapsed="false">
      <c r="A404" s="96" t="n">
        <v>36137</v>
      </c>
      <c r="B404" s="0" t="e">
        <f aca="false">NA()</f>
        <v>#N/A</v>
      </c>
      <c r="C404" s="0" t="e">
        <f aca="false">NA()</f>
        <v>#N/A</v>
      </c>
      <c r="D404" s="0" t="e">
        <f aca="false">NA()</f>
        <v>#N/A</v>
      </c>
      <c r="E404" s="0" t="n">
        <v>17.34</v>
      </c>
      <c r="F404" s="0" t="e">
        <f aca="false">NA()</f>
        <v>#N/A</v>
      </c>
      <c r="G404" s="0" t="n">
        <v>24.95</v>
      </c>
      <c r="H404" s="0" t="n">
        <v>22.5</v>
      </c>
      <c r="I404" s="0" t="e">
        <f aca="false">NA()</f>
        <v>#N/A</v>
      </c>
      <c r="J404" s="0" t="e">
        <f aca="false">NA()</f>
        <v>#N/A</v>
      </c>
      <c r="K404" s="0" t="n">
        <v>19.86</v>
      </c>
      <c r="L404" s="0" t="e">
        <f aca="false">NA()</f>
        <v>#N/A</v>
      </c>
      <c r="M404" s="96" t="n">
        <v>36243</v>
      </c>
      <c r="N404" s="0" t="n">
        <v>21.36</v>
      </c>
    </row>
    <row r="405" customFormat="false" ht="12.75" hidden="false" customHeight="false" outlineLevel="0" collapsed="false">
      <c r="A405" s="96" t="n">
        <v>36138</v>
      </c>
      <c r="B405" s="0" t="e">
        <f aca="false">NA()</f>
        <v>#N/A</v>
      </c>
      <c r="C405" s="0" t="e">
        <f aca="false">NA()</f>
        <v>#N/A</v>
      </c>
      <c r="D405" s="0" t="e">
        <f aca="false">NA()</f>
        <v>#N/A</v>
      </c>
      <c r="E405" s="0" t="n">
        <v>18.45</v>
      </c>
      <c r="F405" s="0" t="e">
        <f aca="false">NA()</f>
        <v>#N/A</v>
      </c>
      <c r="G405" s="0" t="n">
        <v>24.96</v>
      </c>
      <c r="H405" s="0" t="n">
        <v>22.5</v>
      </c>
      <c r="I405" s="0" t="e">
        <f aca="false">NA()</f>
        <v>#N/A</v>
      </c>
      <c r="J405" s="0" t="n">
        <v>19</v>
      </c>
      <c r="K405" s="0" t="n">
        <v>19.15</v>
      </c>
      <c r="L405" s="0" t="e">
        <f aca="false">NA()</f>
        <v>#N/A</v>
      </c>
      <c r="M405" s="96" t="n">
        <v>36244</v>
      </c>
      <c r="N405" s="0" t="n">
        <v>21.21</v>
      </c>
    </row>
    <row r="406" customFormat="false" ht="12.75" hidden="false" customHeight="false" outlineLevel="0" collapsed="false">
      <c r="A406" s="96" t="n">
        <v>36139</v>
      </c>
      <c r="B406" s="0" t="e">
        <f aca="false">NA()</f>
        <v>#N/A</v>
      </c>
      <c r="C406" s="0" t="e">
        <f aca="false">NA()</f>
        <v>#N/A</v>
      </c>
      <c r="D406" s="0" t="e">
        <f aca="false">NA()</f>
        <v>#N/A</v>
      </c>
      <c r="E406" s="0" t="n">
        <v>17.13</v>
      </c>
      <c r="F406" s="0" t="e">
        <f aca="false">NA()</f>
        <v>#N/A</v>
      </c>
      <c r="G406" s="0" t="n">
        <v>23.4</v>
      </c>
      <c r="H406" s="0" t="n">
        <v>22.75</v>
      </c>
      <c r="I406" s="0" t="e">
        <f aca="false">NA()</f>
        <v>#N/A</v>
      </c>
      <c r="J406" s="0" t="n">
        <v>18.88</v>
      </c>
      <c r="K406" s="0" t="n">
        <v>18.11</v>
      </c>
      <c r="L406" s="0" t="n">
        <v>22.75</v>
      </c>
      <c r="M406" s="96" t="n">
        <v>36245</v>
      </c>
      <c r="N406" s="0" t="n">
        <v>20.39</v>
      </c>
    </row>
    <row r="407" customFormat="false" ht="12.75" hidden="false" customHeight="false" outlineLevel="0" collapsed="false">
      <c r="A407" s="96" t="n">
        <v>36140</v>
      </c>
      <c r="B407" s="0" t="e">
        <f aca="false">NA()</f>
        <v>#N/A</v>
      </c>
      <c r="C407" s="0" t="e">
        <f aca="false">NA()</f>
        <v>#N/A</v>
      </c>
      <c r="D407" s="0" t="e">
        <f aca="false">NA()</f>
        <v>#N/A</v>
      </c>
      <c r="E407" s="0" t="n">
        <v>16.72</v>
      </c>
      <c r="F407" s="0" t="e">
        <f aca="false">NA()</f>
        <v>#N/A</v>
      </c>
      <c r="G407" s="0" t="n">
        <v>24.08</v>
      </c>
      <c r="H407" s="0" t="n">
        <v>22.14</v>
      </c>
      <c r="I407" s="0" t="e">
        <f aca="false">NA()</f>
        <v>#N/A</v>
      </c>
      <c r="J407" s="0" t="n">
        <v>19</v>
      </c>
      <c r="K407" s="0" t="n">
        <v>17.9</v>
      </c>
      <c r="L407" s="0" t="n">
        <v>20.3</v>
      </c>
      <c r="M407" s="96" t="n">
        <v>36248</v>
      </c>
      <c r="N407" s="0" t="n">
        <v>20.54</v>
      </c>
    </row>
    <row r="408" customFormat="false" ht="12.75" hidden="false" customHeight="false" outlineLevel="0" collapsed="false">
      <c r="A408" s="96" t="n">
        <v>36141</v>
      </c>
      <c r="B408" s="0" t="e">
        <f aca="false">NA()</f>
        <v>#N/A</v>
      </c>
      <c r="C408" s="0" t="e">
        <f aca="false">NA()</f>
        <v>#N/A</v>
      </c>
      <c r="D408" s="0" t="e">
        <f aca="false">NA()</f>
        <v>#N/A</v>
      </c>
      <c r="E408" s="0" t="e">
        <f aca="false">NA()</f>
        <v>#N/A</v>
      </c>
      <c r="F408" s="0" t="e">
        <f aca="false">NA()</f>
        <v>#N/A</v>
      </c>
      <c r="G408" s="0" t="n">
        <v>21.75</v>
      </c>
      <c r="H408" s="0" t="n">
        <v>21</v>
      </c>
      <c r="I408" s="0" t="e">
        <f aca="false">NA()</f>
        <v>#N/A</v>
      </c>
      <c r="J408" s="0" t="n">
        <v>18</v>
      </c>
      <c r="K408" s="0" t="e">
        <f aca="false">NA()</f>
        <v>#N/A</v>
      </c>
      <c r="L408" s="0" t="e">
        <f aca="false">NA()</f>
        <v>#N/A</v>
      </c>
      <c r="M408" s="96" t="n">
        <v>36249</v>
      </c>
      <c r="N408" s="0" t="n">
        <v>20.33</v>
      </c>
    </row>
    <row r="409" customFormat="false" ht="12.75" hidden="false" customHeight="false" outlineLevel="0" collapsed="false">
      <c r="A409" s="96" t="n">
        <v>36142</v>
      </c>
      <c r="B409" s="0" t="e">
        <f aca="false">NA()</f>
        <v>#N/A</v>
      </c>
      <c r="C409" s="0" t="e">
        <f aca="false">NA()</f>
        <v>#N/A</v>
      </c>
      <c r="D409" s="0" t="e">
        <f aca="false">NA()</f>
        <v>#N/A</v>
      </c>
      <c r="E409" s="0" t="e">
        <f aca="false">NA()</f>
        <v>#N/A</v>
      </c>
      <c r="F409" s="0" t="e">
        <f aca="false">NA()</f>
        <v>#N/A</v>
      </c>
      <c r="G409" s="0" t="n">
        <v>21.75</v>
      </c>
      <c r="H409" s="0" t="n">
        <v>20</v>
      </c>
      <c r="I409" s="0" t="e">
        <f aca="false">NA()</f>
        <v>#N/A</v>
      </c>
      <c r="J409" s="0" t="n">
        <v>18</v>
      </c>
      <c r="K409" s="0" t="e">
        <f aca="false">NA()</f>
        <v>#N/A</v>
      </c>
      <c r="L409" s="0" t="e">
        <f aca="false">NA()</f>
        <v>#N/A</v>
      </c>
      <c r="M409" s="96" t="n">
        <v>36250</v>
      </c>
      <c r="N409" s="0" t="n">
        <v>21.06</v>
      </c>
    </row>
    <row r="410" customFormat="false" ht="12.75" hidden="false" customHeight="false" outlineLevel="0" collapsed="false">
      <c r="A410" s="96" t="n">
        <v>36143</v>
      </c>
      <c r="B410" s="0" t="e">
        <f aca="false">NA()</f>
        <v>#N/A</v>
      </c>
      <c r="C410" s="0" t="e">
        <f aca="false">NA()</f>
        <v>#N/A</v>
      </c>
      <c r="D410" s="0" t="e">
        <f aca="false">NA()</f>
        <v>#N/A</v>
      </c>
      <c r="E410" s="0" t="n">
        <v>17.51</v>
      </c>
      <c r="F410" s="0" t="e">
        <f aca="false">NA()</f>
        <v>#N/A</v>
      </c>
      <c r="G410" s="0" t="n">
        <v>25</v>
      </c>
      <c r="H410" s="0" t="n">
        <v>21.21</v>
      </c>
      <c r="I410" s="0" t="e">
        <f aca="false">NA()</f>
        <v>#N/A</v>
      </c>
      <c r="J410" s="0" t="n">
        <v>19.08</v>
      </c>
      <c r="K410" s="0" t="n">
        <v>18.1</v>
      </c>
      <c r="L410" s="0" t="n">
        <v>19.5</v>
      </c>
      <c r="M410" s="96" t="n">
        <v>36251</v>
      </c>
      <c r="N410" s="0" t="n">
        <v>19.93</v>
      </c>
    </row>
    <row r="411" customFormat="false" ht="12.75" hidden="false" customHeight="false" outlineLevel="0" collapsed="false">
      <c r="A411" s="96" t="n">
        <v>36144</v>
      </c>
      <c r="B411" s="0" t="e">
        <f aca="false">NA()</f>
        <v>#N/A</v>
      </c>
      <c r="C411" s="0" t="e">
        <f aca="false">NA()</f>
        <v>#N/A</v>
      </c>
      <c r="D411" s="0" t="e">
        <f aca="false">NA()</f>
        <v>#N/A</v>
      </c>
      <c r="E411" s="0" t="n">
        <v>17.8</v>
      </c>
      <c r="F411" s="0" t="e">
        <f aca="false">NA()</f>
        <v>#N/A</v>
      </c>
      <c r="G411" s="0" t="n">
        <v>24.09</v>
      </c>
      <c r="H411" s="0" t="n">
        <v>22.05</v>
      </c>
      <c r="I411" s="0" t="e">
        <f aca="false">NA()</f>
        <v>#N/A</v>
      </c>
      <c r="J411" s="0" t="n">
        <v>19.25</v>
      </c>
      <c r="K411" s="0" t="n">
        <v>18.65</v>
      </c>
      <c r="L411" s="0" t="n">
        <v>19</v>
      </c>
      <c r="M411" s="96" t="n">
        <v>36255</v>
      </c>
      <c r="N411" s="0" t="n">
        <v>21.99</v>
      </c>
    </row>
    <row r="412" customFormat="false" ht="12.75" hidden="false" customHeight="false" outlineLevel="0" collapsed="false">
      <c r="A412" s="96" t="n">
        <v>36145</v>
      </c>
      <c r="B412" s="0" t="e">
        <f aca="false">NA()</f>
        <v>#N/A</v>
      </c>
      <c r="C412" s="0" t="e">
        <f aca="false">NA()</f>
        <v>#N/A</v>
      </c>
      <c r="D412" s="0" t="e">
        <f aca="false">NA()</f>
        <v>#N/A</v>
      </c>
      <c r="E412" s="0" t="n">
        <v>20.22</v>
      </c>
      <c r="F412" s="0" t="e">
        <f aca="false">NA()</f>
        <v>#N/A</v>
      </c>
      <c r="G412" s="0" t="n">
        <v>24.83</v>
      </c>
      <c r="H412" s="0" t="n">
        <v>21.25</v>
      </c>
      <c r="I412" s="0" t="e">
        <f aca="false">NA()</f>
        <v>#N/A</v>
      </c>
      <c r="J412" s="0" t="n">
        <v>20.33</v>
      </c>
      <c r="K412" s="0" t="n">
        <v>22.5</v>
      </c>
      <c r="L412" s="0" t="n">
        <v>21</v>
      </c>
      <c r="M412" s="96" t="n">
        <v>36256</v>
      </c>
      <c r="N412" s="0" t="n">
        <v>20.2</v>
      </c>
    </row>
    <row r="413" customFormat="false" ht="12.75" hidden="false" customHeight="false" outlineLevel="0" collapsed="false">
      <c r="A413" s="96" t="n">
        <v>36146</v>
      </c>
      <c r="B413" s="0" t="e">
        <f aca="false">NA()</f>
        <v>#N/A</v>
      </c>
      <c r="C413" s="0" t="e">
        <f aca="false">NA()</f>
        <v>#N/A</v>
      </c>
      <c r="D413" s="0" t="e">
        <f aca="false">NA()</f>
        <v>#N/A</v>
      </c>
      <c r="E413" s="0" t="n">
        <v>20.57</v>
      </c>
      <c r="F413" s="0" t="e">
        <f aca="false">NA()</f>
        <v>#N/A</v>
      </c>
      <c r="G413" s="0" t="n">
        <v>24.52</v>
      </c>
      <c r="H413" s="0" t="n">
        <v>22.67</v>
      </c>
      <c r="I413" s="0" t="e">
        <f aca="false">NA()</f>
        <v>#N/A</v>
      </c>
      <c r="J413" s="0" t="n">
        <v>20.88</v>
      </c>
      <c r="K413" s="0" t="n">
        <v>22.61</v>
      </c>
      <c r="L413" s="0" t="n">
        <v>21.92</v>
      </c>
      <c r="M413" s="96" t="n">
        <v>36257</v>
      </c>
      <c r="N413" s="0" t="n">
        <v>22.45</v>
      </c>
    </row>
    <row r="414" customFormat="false" ht="12.75" hidden="false" customHeight="false" outlineLevel="0" collapsed="false">
      <c r="A414" s="96" t="n">
        <v>36147</v>
      </c>
      <c r="B414" s="0" t="e">
        <f aca="false">NA()</f>
        <v>#N/A</v>
      </c>
      <c r="C414" s="0" t="e">
        <f aca="false">NA()</f>
        <v>#N/A</v>
      </c>
      <c r="D414" s="0" t="e">
        <f aca="false">NA()</f>
        <v>#N/A</v>
      </c>
      <c r="E414" s="0" t="n">
        <v>19.59</v>
      </c>
      <c r="F414" s="0" t="e">
        <f aca="false">NA()</f>
        <v>#N/A</v>
      </c>
      <c r="G414" s="0" t="n">
        <v>24.22</v>
      </c>
      <c r="H414" s="0" t="n">
        <v>21.83</v>
      </c>
      <c r="I414" s="0" t="e">
        <f aca="false">NA()</f>
        <v>#N/A</v>
      </c>
      <c r="J414" s="0" t="n">
        <v>19.63</v>
      </c>
      <c r="K414" s="0" t="n">
        <v>21.71</v>
      </c>
      <c r="L414" s="0" t="n">
        <v>21.56</v>
      </c>
      <c r="M414" s="96" t="n">
        <v>36258</v>
      </c>
      <c r="N414" s="0" t="n">
        <v>21.73</v>
      </c>
    </row>
    <row r="415" customFormat="false" ht="12.75" hidden="false" customHeight="false" outlineLevel="0" collapsed="false">
      <c r="A415" s="96" t="n">
        <v>36148</v>
      </c>
      <c r="B415" s="0" t="e">
        <f aca="false">NA()</f>
        <v>#N/A</v>
      </c>
      <c r="C415" s="0" t="e">
        <f aca="false">NA()</f>
        <v>#N/A</v>
      </c>
      <c r="D415" s="0" t="e">
        <f aca="false">NA()</f>
        <v>#N/A</v>
      </c>
      <c r="E415" s="0" t="e">
        <f aca="false">NA()</f>
        <v>#N/A</v>
      </c>
      <c r="F415" s="0" t="e">
        <f aca="false">NA()</f>
        <v>#N/A</v>
      </c>
      <c r="G415" s="0" t="n">
        <v>21.33</v>
      </c>
      <c r="H415" s="0" t="e">
        <f aca="false">NA()</f>
        <v>#N/A</v>
      </c>
      <c r="I415" s="0" t="e">
        <f aca="false">NA()</f>
        <v>#N/A</v>
      </c>
      <c r="J415" s="0" t="e">
        <f aca="false">NA()</f>
        <v>#N/A</v>
      </c>
      <c r="K415" s="0" t="e">
        <f aca="false">NA()</f>
        <v>#N/A</v>
      </c>
      <c r="L415" s="0" t="n">
        <v>20</v>
      </c>
      <c r="M415" s="96" t="n">
        <v>36259</v>
      </c>
      <c r="N415" s="0" t="n">
        <v>23.06</v>
      </c>
    </row>
    <row r="416" customFormat="false" ht="12.75" hidden="false" customHeight="false" outlineLevel="0" collapsed="false">
      <c r="A416" s="96" t="n">
        <v>36149</v>
      </c>
      <c r="B416" s="0" t="e">
        <f aca="false">NA()</f>
        <v>#N/A</v>
      </c>
      <c r="C416" s="0" t="e">
        <f aca="false">NA()</f>
        <v>#N/A</v>
      </c>
      <c r="D416" s="0" t="e">
        <f aca="false">NA()</f>
        <v>#N/A</v>
      </c>
      <c r="E416" s="0" t="n">
        <v>16</v>
      </c>
      <c r="F416" s="0" t="e">
        <f aca="false">NA()</f>
        <v>#N/A</v>
      </c>
      <c r="G416" s="0" t="n">
        <v>19.5</v>
      </c>
      <c r="H416" s="0" t="e">
        <f aca="false">NA()</f>
        <v>#N/A</v>
      </c>
      <c r="I416" s="0" t="e">
        <f aca="false">NA()</f>
        <v>#N/A</v>
      </c>
      <c r="J416" s="0" t="e">
        <f aca="false">NA()</f>
        <v>#N/A</v>
      </c>
      <c r="K416" s="0" t="e">
        <f aca="false">NA()</f>
        <v>#N/A</v>
      </c>
      <c r="L416" s="0" t="n">
        <v>20</v>
      </c>
      <c r="M416" s="96" t="n">
        <v>36262</v>
      </c>
      <c r="N416" s="0" t="n">
        <v>24.07</v>
      </c>
    </row>
    <row r="417" customFormat="false" ht="12.75" hidden="false" customHeight="false" outlineLevel="0" collapsed="false">
      <c r="A417" s="96" t="n">
        <v>36150</v>
      </c>
      <c r="B417" s="0" t="e">
        <f aca="false">NA()</f>
        <v>#N/A</v>
      </c>
      <c r="C417" s="0" t="e">
        <f aca="false">NA()</f>
        <v>#N/A</v>
      </c>
      <c r="D417" s="0" t="e">
        <f aca="false">NA()</f>
        <v>#N/A</v>
      </c>
      <c r="E417" s="0" t="n">
        <v>19.96</v>
      </c>
      <c r="F417" s="0" t="e">
        <f aca="false">NA()</f>
        <v>#N/A</v>
      </c>
      <c r="G417" s="0" t="n">
        <v>24.25</v>
      </c>
      <c r="H417" s="0" t="n">
        <v>21</v>
      </c>
      <c r="I417" s="0" t="e">
        <f aca="false">NA()</f>
        <v>#N/A</v>
      </c>
      <c r="J417" s="0" t="n">
        <v>20.63</v>
      </c>
      <c r="K417" s="0" t="n">
        <v>23.87</v>
      </c>
      <c r="L417" s="0" t="n">
        <v>25.25</v>
      </c>
      <c r="M417" s="96" t="n">
        <v>36263</v>
      </c>
      <c r="N417" s="0" t="n">
        <v>24.48</v>
      </c>
    </row>
    <row r="418" customFormat="false" ht="12.75" hidden="false" customHeight="false" outlineLevel="0" collapsed="false">
      <c r="A418" s="96" t="n">
        <v>36151</v>
      </c>
      <c r="B418" s="0" t="e">
        <f aca="false">NA()</f>
        <v>#N/A</v>
      </c>
      <c r="C418" s="0" t="e">
        <f aca="false">NA()</f>
        <v>#N/A</v>
      </c>
      <c r="D418" s="0" t="e">
        <f aca="false">NA()</f>
        <v>#N/A</v>
      </c>
      <c r="E418" s="0" t="n">
        <v>24.52</v>
      </c>
      <c r="F418" s="0" t="e">
        <f aca="false">NA()</f>
        <v>#N/A</v>
      </c>
      <c r="G418" s="0" t="n">
        <v>24.04</v>
      </c>
      <c r="H418" s="0" t="n">
        <v>20.75</v>
      </c>
      <c r="I418" s="0" t="e">
        <f aca="false">NA()</f>
        <v>#N/A</v>
      </c>
      <c r="J418" s="0" t="n">
        <v>20.63</v>
      </c>
      <c r="K418" s="0" t="n">
        <v>26.29</v>
      </c>
      <c r="L418" s="0" t="n">
        <v>27.75</v>
      </c>
      <c r="M418" s="96" t="n">
        <v>36264</v>
      </c>
      <c r="N418" s="0" t="n">
        <v>24</v>
      </c>
    </row>
    <row r="419" customFormat="false" ht="12.75" hidden="false" customHeight="false" outlineLevel="0" collapsed="false">
      <c r="A419" s="96" t="n">
        <v>36152</v>
      </c>
      <c r="B419" s="0" t="e">
        <f aca="false">NA()</f>
        <v>#N/A</v>
      </c>
      <c r="C419" s="0" t="e">
        <f aca="false">NA()</f>
        <v>#N/A</v>
      </c>
      <c r="D419" s="0" t="e">
        <f aca="false">NA()</f>
        <v>#N/A</v>
      </c>
      <c r="E419" s="0" t="n">
        <v>25.87</v>
      </c>
      <c r="F419" s="0" t="e">
        <f aca="false">NA()</f>
        <v>#N/A</v>
      </c>
      <c r="G419" s="0" t="n">
        <v>25.2</v>
      </c>
      <c r="H419" s="0" t="n">
        <v>20.75</v>
      </c>
      <c r="I419" s="0" t="e">
        <f aca="false">NA()</f>
        <v>#N/A</v>
      </c>
      <c r="J419" s="0" t="n">
        <v>22.4</v>
      </c>
      <c r="K419" s="0" t="n">
        <v>28.83</v>
      </c>
      <c r="L419" s="0" t="n">
        <v>30</v>
      </c>
      <c r="M419" s="96" t="n">
        <v>36265</v>
      </c>
      <c r="N419" s="0" t="n">
        <v>24.19</v>
      </c>
    </row>
    <row r="420" customFormat="false" ht="12.75" hidden="false" customHeight="false" outlineLevel="0" collapsed="false">
      <c r="A420" s="96" t="n">
        <v>36153</v>
      </c>
      <c r="B420" s="0" t="e">
        <f aca="false">NA()</f>
        <v>#N/A</v>
      </c>
      <c r="C420" s="0" t="e">
        <f aca="false">NA()</f>
        <v>#N/A</v>
      </c>
      <c r="D420" s="0" t="e">
        <f aca="false">NA()</f>
        <v>#N/A</v>
      </c>
      <c r="E420" s="0" t="e">
        <f aca="false">NA()</f>
        <v>#N/A</v>
      </c>
      <c r="F420" s="0" t="e">
        <f aca="false">NA()</f>
        <v>#N/A</v>
      </c>
      <c r="G420" s="0" t="n">
        <v>25</v>
      </c>
      <c r="H420" s="0" t="e">
        <f aca="false">NA()</f>
        <v>#N/A</v>
      </c>
      <c r="I420" s="0" t="e">
        <f aca="false">NA()</f>
        <v>#N/A</v>
      </c>
      <c r="J420" s="0" t="e">
        <f aca="false">NA()</f>
        <v>#N/A</v>
      </c>
      <c r="K420" s="0" t="n">
        <v>19.42</v>
      </c>
      <c r="L420" s="0" t="e">
        <f aca="false">NA()</f>
        <v>#N/A</v>
      </c>
      <c r="M420" s="96" t="n">
        <v>36266</v>
      </c>
      <c r="N420" s="0" t="n">
        <v>26.02</v>
      </c>
    </row>
    <row r="421" customFormat="false" ht="12.75" hidden="false" customHeight="false" outlineLevel="0" collapsed="false">
      <c r="A421" s="96" t="n">
        <v>36154</v>
      </c>
      <c r="B421" s="0" t="e">
        <f aca="false">NA()</f>
        <v>#N/A</v>
      </c>
      <c r="C421" s="0" t="e">
        <f aca="false">NA()</f>
        <v>#N/A</v>
      </c>
      <c r="D421" s="0" t="e">
        <f aca="false">NA()</f>
        <v>#N/A</v>
      </c>
      <c r="E421" s="0" t="e">
        <f aca="false">NA()</f>
        <v>#N/A</v>
      </c>
      <c r="F421" s="0" t="e">
        <f aca="false">NA()</f>
        <v>#N/A</v>
      </c>
      <c r="G421" s="0" t="n">
        <v>22.85</v>
      </c>
      <c r="H421" s="0" t="n">
        <v>16</v>
      </c>
      <c r="I421" s="0" t="e">
        <f aca="false">NA()</f>
        <v>#N/A</v>
      </c>
      <c r="J421" s="0" t="e">
        <f aca="false">NA()</f>
        <v>#N/A</v>
      </c>
      <c r="K421" s="0" t="e">
        <f aca="false">NA()</f>
        <v>#N/A</v>
      </c>
      <c r="L421" s="0" t="e">
        <f aca="false">NA()</f>
        <v>#N/A</v>
      </c>
      <c r="M421" s="96" t="n">
        <v>36267</v>
      </c>
      <c r="N421" s="0" t="n">
        <v>22</v>
      </c>
    </row>
    <row r="422" customFormat="false" ht="12.75" hidden="false" customHeight="false" outlineLevel="0" collapsed="false">
      <c r="A422" s="96" t="n">
        <v>36155</v>
      </c>
      <c r="B422" s="0" t="e">
        <f aca="false">NA()</f>
        <v>#N/A</v>
      </c>
      <c r="C422" s="0" t="e">
        <f aca="false">NA()</f>
        <v>#N/A</v>
      </c>
      <c r="D422" s="0" t="e">
        <f aca="false">NA()</f>
        <v>#N/A</v>
      </c>
      <c r="E422" s="0" t="e">
        <f aca="false">NA()</f>
        <v>#N/A</v>
      </c>
      <c r="F422" s="0" t="e">
        <f aca="false">NA()</f>
        <v>#N/A</v>
      </c>
      <c r="G422" s="0" t="n">
        <v>23.83</v>
      </c>
      <c r="H422" s="0" t="n">
        <v>18</v>
      </c>
      <c r="I422" s="0" t="e">
        <f aca="false">NA()</f>
        <v>#N/A</v>
      </c>
      <c r="J422" s="0" t="n">
        <v>20.5</v>
      </c>
      <c r="K422" s="0" t="e">
        <f aca="false">NA()</f>
        <v>#N/A</v>
      </c>
      <c r="L422" s="0" t="e">
        <f aca="false">NA()</f>
        <v>#N/A</v>
      </c>
      <c r="M422" s="96" t="n">
        <v>36268</v>
      </c>
      <c r="N422" s="0" t="n">
        <v>22</v>
      </c>
    </row>
    <row r="423" customFormat="false" ht="12.75" hidden="false" customHeight="false" outlineLevel="0" collapsed="false">
      <c r="A423" s="96" t="n">
        <v>36156</v>
      </c>
      <c r="B423" s="0" t="e">
        <f aca="false">NA()</f>
        <v>#N/A</v>
      </c>
      <c r="C423" s="0" t="e">
        <f aca="false">NA()</f>
        <v>#N/A</v>
      </c>
      <c r="D423" s="0" t="e">
        <f aca="false">NA()</f>
        <v>#N/A</v>
      </c>
      <c r="E423" s="0" t="e">
        <f aca="false">NA()</f>
        <v>#N/A</v>
      </c>
      <c r="F423" s="0" t="e">
        <f aca="false">NA()</f>
        <v>#N/A</v>
      </c>
      <c r="G423" s="0" t="n">
        <v>22.9</v>
      </c>
      <c r="H423" s="0" t="n">
        <v>18</v>
      </c>
      <c r="I423" s="0" t="e">
        <f aca="false">NA()</f>
        <v>#N/A</v>
      </c>
      <c r="J423" s="0" t="n">
        <v>20.5</v>
      </c>
      <c r="K423" s="0" t="e">
        <f aca="false">NA()</f>
        <v>#N/A</v>
      </c>
      <c r="L423" s="0" t="e">
        <f aca="false">NA()</f>
        <v>#N/A</v>
      </c>
      <c r="M423" s="96" t="n">
        <v>36269</v>
      </c>
      <c r="N423" s="0" t="n">
        <v>29.76</v>
      </c>
    </row>
    <row r="424" customFormat="false" ht="12.75" hidden="false" customHeight="false" outlineLevel="0" collapsed="false">
      <c r="A424" s="96" t="n">
        <v>36157</v>
      </c>
      <c r="B424" s="0" t="e">
        <f aca="false">NA()</f>
        <v>#N/A</v>
      </c>
      <c r="C424" s="0" t="e">
        <f aca="false">NA()</f>
        <v>#N/A</v>
      </c>
      <c r="D424" s="0" t="e">
        <f aca="false">NA()</f>
        <v>#N/A</v>
      </c>
      <c r="E424" s="0" t="n">
        <v>19.5</v>
      </c>
      <c r="F424" s="0" t="e">
        <f aca="false">NA()</f>
        <v>#N/A</v>
      </c>
      <c r="G424" s="0" t="n">
        <v>24.5</v>
      </c>
      <c r="H424" s="0" t="e">
        <f aca="false">NA()</f>
        <v>#N/A</v>
      </c>
      <c r="I424" s="0" t="e">
        <f aca="false">NA()</f>
        <v>#N/A</v>
      </c>
      <c r="J424" s="0" t="n">
        <v>20.5</v>
      </c>
      <c r="K424" s="0" t="e">
        <f aca="false">NA()</f>
        <v>#N/A</v>
      </c>
      <c r="L424" s="0" t="n">
        <v>21</v>
      </c>
      <c r="M424" s="96" t="n">
        <v>36270</v>
      </c>
      <c r="N424" s="0" t="n">
        <v>27.76</v>
      </c>
    </row>
    <row r="425" customFormat="false" ht="12.75" hidden="false" customHeight="false" outlineLevel="0" collapsed="false">
      <c r="A425" s="96" t="n">
        <v>36158</v>
      </c>
      <c r="B425" s="0" t="e">
        <f aca="false">NA()</f>
        <v>#N/A</v>
      </c>
      <c r="C425" s="0" t="e">
        <f aca="false">NA()</f>
        <v>#N/A</v>
      </c>
      <c r="D425" s="0" t="e">
        <f aca="false">NA()</f>
        <v>#N/A</v>
      </c>
      <c r="E425" s="0" t="n">
        <v>16.83</v>
      </c>
      <c r="F425" s="0" t="e">
        <f aca="false">NA()</f>
        <v>#N/A</v>
      </c>
      <c r="G425" s="0" t="n">
        <v>21.38</v>
      </c>
      <c r="H425" s="0" t="e">
        <f aca="false">NA()</f>
        <v>#N/A</v>
      </c>
      <c r="I425" s="0" t="e">
        <f aca="false">NA()</f>
        <v>#N/A</v>
      </c>
      <c r="J425" s="0" t="n">
        <v>18.81</v>
      </c>
      <c r="K425" s="0" t="n">
        <v>18.85</v>
      </c>
      <c r="L425" s="0" t="n">
        <v>21</v>
      </c>
      <c r="M425" s="96" t="n">
        <v>36271</v>
      </c>
      <c r="N425" s="0" t="n">
        <v>27.92</v>
      </c>
    </row>
    <row r="426" customFormat="false" ht="12.75" hidden="false" customHeight="false" outlineLevel="0" collapsed="false">
      <c r="A426" s="96" t="n">
        <v>36159</v>
      </c>
      <c r="B426" s="0" t="e">
        <f aca="false">NA()</f>
        <v>#N/A</v>
      </c>
      <c r="C426" s="0" t="e">
        <f aca="false">NA()</f>
        <v>#N/A</v>
      </c>
      <c r="D426" s="0" t="e">
        <f aca="false">NA()</f>
        <v>#N/A</v>
      </c>
      <c r="E426" s="0" t="n">
        <v>17.04</v>
      </c>
      <c r="F426" s="0" t="e">
        <f aca="false">NA()</f>
        <v>#N/A</v>
      </c>
      <c r="G426" s="0" t="n">
        <v>22.71</v>
      </c>
      <c r="H426" s="0" t="n">
        <v>21</v>
      </c>
      <c r="I426" s="0" t="e">
        <f aca="false">NA()</f>
        <v>#N/A</v>
      </c>
      <c r="J426" s="0" t="n">
        <v>18.25</v>
      </c>
      <c r="K426" s="0" t="n">
        <v>19.61</v>
      </c>
      <c r="L426" s="0" t="n">
        <v>21</v>
      </c>
      <c r="M426" s="96" t="n">
        <v>36272</v>
      </c>
      <c r="N426" s="0" t="n">
        <v>31.34</v>
      </c>
    </row>
    <row r="427" customFormat="false" ht="12.75" hidden="false" customHeight="false" outlineLevel="0" collapsed="false">
      <c r="A427" s="96" t="n">
        <v>36160</v>
      </c>
      <c r="B427" s="0" t="e">
        <f aca="false">NA()</f>
        <v>#N/A</v>
      </c>
      <c r="C427" s="0" t="e">
        <f aca="false">NA()</f>
        <v>#N/A</v>
      </c>
      <c r="D427" s="0" t="e">
        <f aca="false">NA()</f>
        <v>#N/A</v>
      </c>
      <c r="E427" s="0" t="n">
        <v>18.47</v>
      </c>
      <c r="F427" s="0" t="e">
        <f aca="false">NA()</f>
        <v>#N/A</v>
      </c>
      <c r="G427" s="0" t="n">
        <v>23.67</v>
      </c>
      <c r="H427" s="0" t="n">
        <v>23</v>
      </c>
      <c r="I427" s="0" t="e">
        <f aca="false">NA()</f>
        <v>#N/A</v>
      </c>
      <c r="J427" s="0" t="n">
        <v>18.93</v>
      </c>
      <c r="K427" s="0" t="n">
        <v>20.2</v>
      </c>
      <c r="L427" s="0" t="n">
        <v>21</v>
      </c>
      <c r="M427" s="96" t="n">
        <v>36273</v>
      </c>
      <c r="N427" s="0" t="n">
        <v>30.26</v>
      </c>
    </row>
    <row r="428" customFormat="false" ht="12.75" hidden="false" customHeight="false" outlineLevel="0" collapsed="false">
      <c r="A428" s="96" t="n">
        <v>36161</v>
      </c>
      <c r="B428" s="0" t="e">
        <f aca="false">NA()</f>
        <v>#N/A</v>
      </c>
      <c r="C428" s="0" t="e">
        <f aca="false">NA()</f>
        <v>#N/A</v>
      </c>
      <c r="D428" s="0" t="e">
        <f aca="false">NA()</f>
        <v>#N/A</v>
      </c>
      <c r="E428" s="0" t="e">
        <f aca="false">NA()</f>
        <v>#N/A</v>
      </c>
      <c r="F428" s="0" t="e">
        <f aca="false">NA()</f>
        <v>#N/A</v>
      </c>
      <c r="G428" s="0" t="n">
        <v>19</v>
      </c>
      <c r="H428" s="0" t="n">
        <v>19.8</v>
      </c>
      <c r="I428" s="0" t="e">
        <f aca="false">NA()</f>
        <v>#N/A</v>
      </c>
      <c r="J428" s="0" t="e">
        <f aca="false">NA()</f>
        <v>#N/A</v>
      </c>
      <c r="K428" s="0" t="e">
        <f aca="false">NA()</f>
        <v>#N/A</v>
      </c>
      <c r="L428" s="0" t="e">
        <f aca="false">NA()</f>
        <v>#N/A</v>
      </c>
      <c r="M428" s="96" t="n">
        <v>36274</v>
      </c>
      <c r="N428" s="0" t="n">
        <v>22.13</v>
      </c>
    </row>
    <row r="429" customFormat="false" ht="12.75" hidden="false" customHeight="false" outlineLevel="0" collapsed="false">
      <c r="A429" s="96" t="n">
        <v>36162</v>
      </c>
      <c r="B429" s="0" t="e">
        <f aca="false">NA()</f>
        <v>#N/A</v>
      </c>
      <c r="C429" s="0" t="e">
        <f aca="false">NA()</f>
        <v>#N/A</v>
      </c>
      <c r="D429" s="0" t="e">
        <f aca="false">NA()</f>
        <v>#N/A</v>
      </c>
      <c r="E429" s="0" t="e">
        <f aca="false">NA()</f>
        <v>#N/A</v>
      </c>
      <c r="F429" s="0" t="e">
        <f aca="false">NA()</f>
        <v>#N/A</v>
      </c>
      <c r="G429" s="0" t="e">
        <f aca="false">NA()</f>
        <v>#N/A</v>
      </c>
      <c r="H429" s="0" t="n">
        <v>21</v>
      </c>
      <c r="I429" s="0" t="e">
        <f aca="false">NA()</f>
        <v>#N/A</v>
      </c>
      <c r="J429" s="0" t="n">
        <v>20.25</v>
      </c>
      <c r="K429" s="0" t="e">
        <f aca="false">NA()</f>
        <v>#N/A</v>
      </c>
      <c r="L429" s="0" t="e">
        <f aca="false">NA()</f>
        <v>#N/A</v>
      </c>
      <c r="M429" s="96" t="n">
        <v>36275</v>
      </c>
      <c r="N429" s="0" t="n">
        <v>22.13</v>
      </c>
    </row>
    <row r="430" customFormat="false" ht="12.75" hidden="false" customHeight="false" outlineLevel="0" collapsed="false">
      <c r="A430" s="96" t="n">
        <v>36163</v>
      </c>
      <c r="B430" s="0" t="e">
        <f aca="false">NA()</f>
        <v>#N/A</v>
      </c>
      <c r="C430" s="0" t="e">
        <f aca="false">NA()</f>
        <v>#N/A</v>
      </c>
      <c r="D430" s="0" t="e">
        <f aca="false">NA()</f>
        <v>#N/A</v>
      </c>
      <c r="E430" s="0" t="e">
        <f aca="false">NA()</f>
        <v>#N/A</v>
      </c>
      <c r="F430" s="0" t="e">
        <f aca="false">NA()</f>
        <v>#N/A</v>
      </c>
      <c r="G430" s="0" t="e">
        <f aca="false">NA()</f>
        <v>#N/A</v>
      </c>
      <c r="H430" s="0" t="n">
        <v>21</v>
      </c>
      <c r="I430" s="0" t="e">
        <f aca="false">NA()</f>
        <v>#N/A</v>
      </c>
      <c r="J430" s="0" t="n">
        <v>20.25</v>
      </c>
      <c r="K430" s="0" t="e">
        <f aca="false">NA()</f>
        <v>#N/A</v>
      </c>
      <c r="L430" s="0" t="e">
        <f aca="false">NA()</f>
        <v>#N/A</v>
      </c>
      <c r="M430" s="96" t="n">
        <v>36276</v>
      </c>
      <c r="N430" s="0" t="n">
        <v>28.83</v>
      </c>
    </row>
    <row r="431" customFormat="false" ht="12.75" hidden="false" customHeight="false" outlineLevel="0" collapsed="false">
      <c r="A431" s="96" t="n">
        <v>36164</v>
      </c>
      <c r="B431" s="0" t="e">
        <f aca="false">NA()</f>
        <v>#N/A</v>
      </c>
      <c r="C431" s="0" t="e">
        <f aca="false">NA()</f>
        <v>#N/A</v>
      </c>
      <c r="D431" s="0" t="e">
        <f aca="false">NA()</f>
        <v>#N/A</v>
      </c>
      <c r="E431" s="0" t="n">
        <v>26.43</v>
      </c>
      <c r="F431" s="0" t="e">
        <f aca="false">NA()</f>
        <v>#N/A</v>
      </c>
      <c r="G431" s="0" t="n">
        <v>26</v>
      </c>
      <c r="H431" s="0" t="n">
        <v>22.92</v>
      </c>
      <c r="I431" s="0" t="e">
        <f aca="false">NA()</f>
        <v>#N/A</v>
      </c>
      <c r="J431" s="0" t="n">
        <v>25.5</v>
      </c>
      <c r="K431" s="0" t="n">
        <v>27.2</v>
      </c>
      <c r="L431" s="0" t="n">
        <v>28</v>
      </c>
      <c r="M431" s="96" t="n">
        <v>36277</v>
      </c>
      <c r="N431" s="0" t="n">
        <v>26.55</v>
      </c>
    </row>
    <row r="432" customFormat="false" ht="12.75" hidden="false" customHeight="false" outlineLevel="0" collapsed="false">
      <c r="A432" s="96" t="n">
        <v>36165</v>
      </c>
      <c r="B432" s="0" t="e">
        <f aca="false">NA()</f>
        <v>#N/A</v>
      </c>
      <c r="C432" s="0" t="e">
        <f aca="false">NA()</f>
        <v>#N/A</v>
      </c>
      <c r="D432" s="0" t="e">
        <f aca="false">NA()</f>
        <v>#N/A</v>
      </c>
      <c r="E432" s="0" t="n">
        <v>43.9</v>
      </c>
      <c r="F432" s="0" t="e">
        <f aca="false">NA()</f>
        <v>#N/A</v>
      </c>
      <c r="G432" s="0" t="n">
        <v>29.1</v>
      </c>
      <c r="H432" s="0" t="n">
        <v>26</v>
      </c>
      <c r="I432" s="0" t="e">
        <f aca="false">NA()</f>
        <v>#N/A</v>
      </c>
      <c r="J432" s="0" t="n">
        <v>42.5</v>
      </c>
      <c r="K432" s="0" t="n">
        <v>40.58</v>
      </c>
      <c r="L432" s="0" t="n">
        <v>34.5</v>
      </c>
      <c r="M432" s="96" t="n">
        <v>36278</v>
      </c>
      <c r="N432" s="0" t="n">
        <v>24.8</v>
      </c>
    </row>
    <row r="433" customFormat="false" ht="12.75" hidden="false" customHeight="false" outlineLevel="0" collapsed="false">
      <c r="A433" s="96" t="n">
        <v>36166</v>
      </c>
      <c r="B433" s="0" t="e">
        <f aca="false">NA()</f>
        <v>#N/A</v>
      </c>
      <c r="C433" s="0" t="e">
        <f aca="false">NA()</f>
        <v>#N/A</v>
      </c>
      <c r="D433" s="0" t="e">
        <f aca="false">NA()</f>
        <v>#N/A</v>
      </c>
      <c r="E433" s="0" t="n">
        <v>36.11</v>
      </c>
      <c r="F433" s="0" t="e">
        <f aca="false">NA()</f>
        <v>#N/A</v>
      </c>
      <c r="G433" s="0" t="n">
        <v>30.56</v>
      </c>
      <c r="H433" s="0" t="n">
        <v>29.2</v>
      </c>
      <c r="I433" s="0" t="e">
        <f aca="false">NA()</f>
        <v>#N/A</v>
      </c>
      <c r="J433" s="0" t="n">
        <v>34.88</v>
      </c>
      <c r="K433" s="0" t="n">
        <v>37.26</v>
      </c>
      <c r="L433" s="0" t="n">
        <v>34.44</v>
      </c>
      <c r="M433" s="96" t="n">
        <v>36279</v>
      </c>
      <c r="N433" s="0" t="n">
        <v>28.33</v>
      </c>
    </row>
    <row r="434" customFormat="false" ht="12.75" hidden="false" customHeight="false" outlineLevel="0" collapsed="false">
      <c r="A434" s="96" t="n">
        <v>36167</v>
      </c>
      <c r="B434" s="0" t="e">
        <f aca="false">NA()</f>
        <v>#N/A</v>
      </c>
      <c r="C434" s="0" t="e">
        <f aca="false">NA()</f>
        <v>#N/A</v>
      </c>
      <c r="D434" s="0" t="e">
        <f aca="false">NA()</f>
        <v>#N/A</v>
      </c>
      <c r="E434" s="0" t="n">
        <v>27.62</v>
      </c>
      <c r="F434" s="0" t="e">
        <f aca="false">NA()</f>
        <v>#N/A</v>
      </c>
      <c r="G434" s="0" t="n">
        <v>30.33</v>
      </c>
      <c r="H434" s="0" t="n">
        <v>27.32</v>
      </c>
      <c r="I434" s="0" t="e">
        <f aca="false">NA()</f>
        <v>#N/A</v>
      </c>
      <c r="J434" s="0" t="n">
        <v>25</v>
      </c>
      <c r="K434" s="0" t="n">
        <v>28.13</v>
      </c>
      <c r="L434" s="0" t="n">
        <v>31.75</v>
      </c>
      <c r="M434" s="96" t="n">
        <v>36280</v>
      </c>
      <c r="N434" s="0" t="n">
        <v>24.91</v>
      </c>
    </row>
    <row r="435" customFormat="false" ht="12.75" hidden="false" customHeight="false" outlineLevel="0" collapsed="false">
      <c r="A435" s="96" t="n">
        <v>36168</v>
      </c>
      <c r="B435" s="0" t="e">
        <f aca="false">NA()</f>
        <v>#N/A</v>
      </c>
      <c r="C435" s="0" t="e">
        <f aca="false">NA()</f>
        <v>#N/A</v>
      </c>
      <c r="D435" s="0" t="e">
        <f aca="false">NA()</f>
        <v>#N/A</v>
      </c>
      <c r="E435" s="0" t="n">
        <v>20.9</v>
      </c>
      <c r="F435" s="0" t="e">
        <f aca="false">NA()</f>
        <v>#N/A</v>
      </c>
      <c r="G435" s="0" t="n">
        <v>27</v>
      </c>
      <c r="H435" s="0" t="n">
        <v>24.89</v>
      </c>
      <c r="I435" s="0" t="e">
        <f aca="false">NA()</f>
        <v>#N/A</v>
      </c>
      <c r="J435" s="0" t="n">
        <v>20</v>
      </c>
      <c r="K435" s="0" t="n">
        <v>25.05</v>
      </c>
      <c r="L435" s="0" t="e">
        <f aca="false">NA()</f>
        <v>#N/A</v>
      </c>
      <c r="M435" s="96" t="n">
        <v>36281</v>
      </c>
      <c r="N435" s="0" t="n">
        <v>19.75</v>
      </c>
    </row>
    <row r="436" customFormat="false" ht="12.75" hidden="false" customHeight="false" outlineLevel="0" collapsed="false">
      <c r="A436" s="96" t="n">
        <v>36169</v>
      </c>
      <c r="B436" s="0" t="e">
        <f aca="false">NA()</f>
        <v>#N/A</v>
      </c>
      <c r="C436" s="0" t="e">
        <f aca="false">NA()</f>
        <v>#N/A</v>
      </c>
      <c r="D436" s="0" t="e">
        <f aca="false">NA()</f>
        <v>#N/A</v>
      </c>
      <c r="E436" s="0" t="e">
        <f aca="false">NA()</f>
        <v>#N/A</v>
      </c>
      <c r="F436" s="0" t="e">
        <f aca="false">NA()</f>
        <v>#N/A</v>
      </c>
      <c r="G436" s="0" t="n">
        <v>21.35</v>
      </c>
      <c r="H436" s="0" t="n">
        <v>19</v>
      </c>
      <c r="I436" s="0" t="e">
        <f aca="false">NA()</f>
        <v>#N/A</v>
      </c>
      <c r="J436" s="0" t="n">
        <v>20.75</v>
      </c>
      <c r="K436" s="0" t="e">
        <f aca="false">NA()</f>
        <v>#N/A</v>
      </c>
      <c r="L436" s="0" t="n">
        <v>23</v>
      </c>
      <c r="M436" s="96" t="n">
        <v>36282</v>
      </c>
      <c r="N436" s="0" t="n">
        <v>19.75</v>
      </c>
    </row>
    <row r="437" customFormat="false" ht="12.75" hidden="false" customHeight="false" outlineLevel="0" collapsed="false">
      <c r="A437" s="96" t="n">
        <v>36170</v>
      </c>
      <c r="B437" s="0" t="e">
        <f aca="false">NA()</f>
        <v>#N/A</v>
      </c>
      <c r="C437" s="0" t="e">
        <f aca="false">NA()</f>
        <v>#N/A</v>
      </c>
      <c r="D437" s="0" t="e">
        <f aca="false">NA()</f>
        <v>#N/A</v>
      </c>
      <c r="E437" s="0" t="e">
        <f aca="false">NA()</f>
        <v>#N/A</v>
      </c>
      <c r="F437" s="0" t="e">
        <f aca="false">NA()</f>
        <v>#N/A</v>
      </c>
      <c r="G437" s="0" t="n">
        <v>21.82</v>
      </c>
      <c r="H437" s="0" t="n">
        <v>19</v>
      </c>
      <c r="I437" s="0" t="e">
        <f aca="false">NA()</f>
        <v>#N/A</v>
      </c>
      <c r="J437" s="0" t="n">
        <v>22</v>
      </c>
      <c r="K437" s="0" t="e">
        <f aca="false">NA()</f>
        <v>#N/A</v>
      </c>
      <c r="L437" s="0" t="n">
        <v>21.5</v>
      </c>
      <c r="M437" s="96" t="n">
        <v>36283</v>
      </c>
      <c r="N437" s="0" t="n">
        <v>29.47</v>
      </c>
    </row>
    <row r="438" customFormat="false" ht="12.75" hidden="false" customHeight="false" outlineLevel="0" collapsed="false">
      <c r="A438" s="96" t="n">
        <v>36171</v>
      </c>
      <c r="B438" s="0" t="e">
        <f aca="false">NA()</f>
        <v>#N/A</v>
      </c>
      <c r="C438" s="0" t="e">
        <f aca="false">NA()</f>
        <v>#N/A</v>
      </c>
      <c r="D438" s="0" t="e">
        <f aca="false">NA()</f>
        <v>#N/A</v>
      </c>
      <c r="E438" s="0" t="n">
        <v>28.37</v>
      </c>
      <c r="F438" s="0" t="e">
        <f aca="false">NA()</f>
        <v>#N/A</v>
      </c>
      <c r="G438" s="0" t="n">
        <v>30.97</v>
      </c>
      <c r="H438" s="0" t="n">
        <v>26.38</v>
      </c>
      <c r="I438" s="0" t="e">
        <f aca="false">NA()</f>
        <v>#N/A</v>
      </c>
      <c r="J438" s="0" t="n">
        <v>28.5</v>
      </c>
      <c r="K438" s="0" t="n">
        <v>34.61</v>
      </c>
      <c r="L438" s="0" t="n">
        <v>30.1</v>
      </c>
      <c r="M438" s="96" t="n">
        <v>36284</v>
      </c>
      <c r="N438" s="0" t="n">
        <v>29.04</v>
      </c>
    </row>
    <row r="439" customFormat="false" ht="12.75" hidden="false" customHeight="false" outlineLevel="0" collapsed="false">
      <c r="A439" s="96" t="n">
        <v>36172</v>
      </c>
      <c r="B439" s="0" t="e">
        <f aca="false">NA()</f>
        <v>#N/A</v>
      </c>
      <c r="C439" s="0" t="e">
        <f aca="false">NA()</f>
        <v>#N/A</v>
      </c>
      <c r="D439" s="0" t="e">
        <f aca="false">NA()</f>
        <v>#N/A</v>
      </c>
      <c r="E439" s="0" t="n">
        <v>20.97</v>
      </c>
      <c r="F439" s="0" t="e">
        <f aca="false">NA()</f>
        <v>#N/A</v>
      </c>
      <c r="G439" s="0" t="n">
        <v>26.5</v>
      </c>
      <c r="H439" s="0" t="n">
        <v>25.5</v>
      </c>
      <c r="I439" s="0" t="e">
        <f aca="false">NA()</f>
        <v>#N/A</v>
      </c>
      <c r="J439" s="0" t="n">
        <v>20</v>
      </c>
      <c r="K439" s="0" t="n">
        <v>24.33</v>
      </c>
      <c r="L439" s="0" t="n">
        <v>23.94</v>
      </c>
      <c r="M439" s="96" t="n">
        <v>36285</v>
      </c>
      <c r="N439" s="0" t="n">
        <v>28.4</v>
      </c>
    </row>
    <row r="440" customFormat="false" ht="12.75" hidden="false" customHeight="false" outlineLevel="0" collapsed="false">
      <c r="A440" s="96" t="n">
        <v>36173</v>
      </c>
      <c r="B440" s="0" t="e">
        <f aca="false">NA()</f>
        <v>#N/A</v>
      </c>
      <c r="C440" s="0" t="e">
        <f aca="false">NA()</f>
        <v>#N/A</v>
      </c>
      <c r="D440" s="0" t="e">
        <f aca="false">NA()</f>
        <v>#N/A</v>
      </c>
      <c r="E440" s="0" t="n">
        <v>17.93</v>
      </c>
      <c r="F440" s="0" t="e">
        <f aca="false">NA()</f>
        <v>#N/A</v>
      </c>
      <c r="G440" s="0" t="n">
        <v>27</v>
      </c>
      <c r="H440" s="0" t="n">
        <v>24.5</v>
      </c>
      <c r="I440" s="0" t="e">
        <f aca="false">NA()</f>
        <v>#N/A</v>
      </c>
      <c r="J440" s="0" t="e">
        <f aca="false">NA()</f>
        <v>#N/A</v>
      </c>
      <c r="K440" s="0" t="n">
        <v>21.67</v>
      </c>
      <c r="L440" s="0" t="n">
        <v>23</v>
      </c>
      <c r="M440" s="96" t="n">
        <v>36286</v>
      </c>
      <c r="N440" s="0" t="n">
        <v>28.61</v>
      </c>
    </row>
    <row r="441" customFormat="false" ht="12.75" hidden="false" customHeight="false" outlineLevel="0" collapsed="false">
      <c r="A441" s="96" t="n">
        <v>36174</v>
      </c>
      <c r="B441" s="0" t="e">
        <f aca="false">NA()</f>
        <v>#N/A</v>
      </c>
      <c r="C441" s="0" t="e">
        <f aca="false">NA()</f>
        <v>#N/A</v>
      </c>
      <c r="D441" s="0" t="e">
        <f aca="false">NA()</f>
        <v>#N/A</v>
      </c>
      <c r="E441" s="0" t="n">
        <v>16.99</v>
      </c>
      <c r="F441" s="0" t="e">
        <f aca="false">NA()</f>
        <v>#N/A</v>
      </c>
      <c r="G441" s="0" t="n">
        <v>24.71</v>
      </c>
      <c r="H441" s="0" t="n">
        <v>24.88</v>
      </c>
      <c r="I441" s="0" t="e">
        <f aca="false">NA()</f>
        <v>#N/A</v>
      </c>
      <c r="J441" s="0" t="e">
        <f aca="false">NA()</f>
        <v>#N/A</v>
      </c>
      <c r="K441" s="0" t="n">
        <v>20.32</v>
      </c>
      <c r="L441" s="0" t="n">
        <v>22.56</v>
      </c>
      <c r="M441" s="96" t="n">
        <v>36287</v>
      </c>
      <c r="N441" s="0" t="n">
        <v>32.73</v>
      </c>
    </row>
    <row r="442" customFormat="false" ht="12.75" hidden="false" customHeight="false" outlineLevel="0" collapsed="false">
      <c r="A442" s="96" t="n">
        <v>36175</v>
      </c>
      <c r="B442" s="0" t="e">
        <f aca="false">NA()</f>
        <v>#N/A</v>
      </c>
      <c r="C442" s="0" t="e">
        <f aca="false">NA()</f>
        <v>#N/A</v>
      </c>
      <c r="D442" s="0" t="e">
        <f aca="false">NA()</f>
        <v>#N/A</v>
      </c>
      <c r="E442" s="0" t="n">
        <v>19.11</v>
      </c>
      <c r="F442" s="0" t="e">
        <f aca="false">NA()</f>
        <v>#N/A</v>
      </c>
      <c r="G442" s="0" t="n">
        <v>25.61</v>
      </c>
      <c r="H442" s="0" t="n">
        <v>23.74</v>
      </c>
      <c r="I442" s="0" t="e">
        <f aca="false">NA()</f>
        <v>#N/A</v>
      </c>
      <c r="J442" s="0" t="e">
        <f aca="false">NA()</f>
        <v>#N/A</v>
      </c>
      <c r="K442" s="0" t="n">
        <v>21.97</v>
      </c>
      <c r="L442" s="0" t="n">
        <v>21</v>
      </c>
      <c r="M442" s="96" t="n">
        <v>36288</v>
      </c>
      <c r="N442" s="0" t="n">
        <v>23</v>
      </c>
    </row>
    <row r="443" customFormat="false" ht="12.75" hidden="false" customHeight="false" outlineLevel="0" collapsed="false">
      <c r="A443" s="96" t="n">
        <v>36176</v>
      </c>
      <c r="B443" s="0" t="e">
        <f aca="false">NA()</f>
        <v>#N/A</v>
      </c>
      <c r="C443" s="0" t="e">
        <f aca="false">NA()</f>
        <v>#N/A</v>
      </c>
      <c r="D443" s="0" t="e">
        <f aca="false">NA()</f>
        <v>#N/A</v>
      </c>
      <c r="E443" s="0" t="e">
        <f aca="false">NA()</f>
        <v>#N/A</v>
      </c>
      <c r="F443" s="0" t="e">
        <f aca="false">NA()</f>
        <v>#N/A</v>
      </c>
      <c r="G443" s="0" t="n">
        <v>21.5</v>
      </c>
      <c r="H443" s="0" t="n">
        <v>21</v>
      </c>
      <c r="I443" s="0" t="e">
        <f aca="false">NA()</f>
        <v>#N/A</v>
      </c>
      <c r="J443" s="0" t="n">
        <v>17</v>
      </c>
      <c r="K443" s="0" t="e">
        <f aca="false">NA()</f>
        <v>#N/A</v>
      </c>
      <c r="L443" s="0" t="n">
        <v>18</v>
      </c>
      <c r="M443" s="96" t="n">
        <v>36289</v>
      </c>
      <c r="N443" s="0" t="n">
        <v>23</v>
      </c>
    </row>
    <row r="444" customFormat="false" ht="12.75" hidden="false" customHeight="false" outlineLevel="0" collapsed="false">
      <c r="A444" s="96" t="n">
        <v>36177</v>
      </c>
      <c r="B444" s="0" t="e">
        <f aca="false">NA()</f>
        <v>#N/A</v>
      </c>
      <c r="C444" s="0" t="e">
        <f aca="false">NA()</f>
        <v>#N/A</v>
      </c>
      <c r="D444" s="0" t="e">
        <f aca="false">NA()</f>
        <v>#N/A</v>
      </c>
      <c r="E444" s="0" t="e">
        <f aca="false">NA()</f>
        <v>#N/A</v>
      </c>
      <c r="F444" s="0" t="e">
        <f aca="false">NA()</f>
        <v>#N/A</v>
      </c>
      <c r="G444" s="0" t="n">
        <v>20.83</v>
      </c>
      <c r="H444" s="0" t="n">
        <v>20</v>
      </c>
      <c r="I444" s="0" t="e">
        <f aca="false">NA()</f>
        <v>#N/A</v>
      </c>
      <c r="J444" s="0" t="n">
        <v>17</v>
      </c>
      <c r="K444" s="0" t="e">
        <f aca="false">NA()</f>
        <v>#N/A</v>
      </c>
      <c r="L444" s="0" t="n">
        <v>17</v>
      </c>
      <c r="M444" s="96" t="n">
        <v>36290</v>
      </c>
      <c r="N444" s="0" t="n">
        <v>32.52</v>
      </c>
    </row>
    <row r="445" customFormat="false" ht="12.75" hidden="false" customHeight="false" outlineLevel="0" collapsed="false">
      <c r="A445" s="96" t="n">
        <v>36178</v>
      </c>
      <c r="B445" s="0" t="e">
        <f aca="false">NA()</f>
        <v>#N/A</v>
      </c>
      <c r="C445" s="0" t="e">
        <f aca="false">NA()</f>
        <v>#N/A</v>
      </c>
      <c r="D445" s="0" t="e">
        <f aca="false">NA()</f>
        <v>#N/A</v>
      </c>
      <c r="E445" s="0" t="e">
        <f aca="false">NA()</f>
        <v>#N/A</v>
      </c>
      <c r="F445" s="0" t="e">
        <f aca="false">NA()</f>
        <v>#N/A</v>
      </c>
      <c r="G445" s="0" t="n">
        <v>23.7</v>
      </c>
      <c r="H445" s="0" t="n">
        <v>19</v>
      </c>
      <c r="I445" s="0" t="e">
        <f aca="false">NA()</f>
        <v>#N/A</v>
      </c>
      <c r="J445" s="0" t="e">
        <f aca="false">NA()</f>
        <v>#N/A</v>
      </c>
      <c r="K445" s="0" t="n">
        <v>20.11</v>
      </c>
      <c r="L445" s="0" t="e">
        <f aca="false">NA()</f>
        <v>#N/A</v>
      </c>
      <c r="M445" s="96" t="n">
        <v>36291</v>
      </c>
      <c r="N445" s="0" t="n">
        <v>32.29</v>
      </c>
    </row>
    <row r="446" customFormat="false" ht="12.75" hidden="false" customHeight="false" outlineLevel="0" collapsed="false">
      <c r="A446" s="96" t="n">
        <v>36179</v>
      </c>
      <c r="B446" s="0" t="e">
        <f aca="false">NA()</f>
        <v>#N/A</v>
      </c>
      <c r="C446" s="0" t="e">
        <f aca="false">NA()</f>
        <v>#N/A</v>
      </c>
      <c r="D446" s="0" t="e">
        <f aca="false">NA()</f>
        <v>#N/A</v>
      </c>
      <c r="E446" s="0" t="e">
        <f aca="false">NA()</f>
        <v>#N/A</v>
      </c>
      <c r="F446" s="0" t="e">
        <f aca="false">NA()</f>
        <v>#N/A</v>
      </c>
      <c r="G446" s="0" t="n">
        <v>23.75</v>
      </c>
      <c r="H446" s="0" t="e">
        <f aca="false">NA()</f>
        <v>#N/A</v>
      </c>
      <c r="I446" s="0" t="e">
        <f aca="false">NA()</f>
        <v>#N/A</v>
      </c>
      <c r="J446" s="0" t="e">
        <f aca="false">NA()</f>
        <v>#N/A</v>
      </c>
      <c r="K446" s="0" t="e">
        <f aca="false">NA()</f>
        <v>#N/A</v>
      </c>
      <c r="L446" s="0" t="e">
        <f aca="false">NA()</f>
        <v>#N/A</v>
      </c>
      <c r="M446" s="96" t="n">
        <v>36292</v>
      </c>
      <c r="N446" s="0" t="n">
        <v>28.22</v>
      </c>
    </row>
    <row r="447" customFormat="false" ht="12.75" hidden="false" customHeight="false" outlineLevel="0" collapsed="false">
      <c r="A447" s="96" t="n">
        <v>36180</v>
      </c>
      <c r="B447" s="0" t="e">
        <f aca="false">NA()</f>
        <v>#N/A</v>
      </c>
      <c r="C447" s="0" t="e">
        <f aca="false">NA()</f>
        <v>#N/A</v>
      </c>
      <c r="D447" s="0" t="e">
        <f aca="false">NA()</f>
        <v>#N/A</v>
      </c>
      <c r="E447" s="0" t="n">
        <v>15.93</v>
      </c>
      <c r="F447" s="0" t="e">
        <f aca="false">NA()</f>
        <v>#N/A</v>
      </c>
      <c r="G447" s="0" t="n">
        <v>23.63</v>
      </c>
      <c r="H447" s="0" t="n">
        <v>21.25</v>
      </c>
      <c r="I447" s="0" t="e">
        <f aca="false">NA()</f>
        <v>#N/A</v>
      </c>
      <c r="J447" s="0" t="e">
        <f aca="false">NA()</f>
        <v>#N/A</v>
      </c>
      <c r="K447" s="0" t="n">
        <v>19.26</v>
      </c>
      <c r="L447" s="0" t="n">
        <v>19</v>
      </c>
      <c r="M447" s="96" t="n">
        <v>36293</v>
      </c>
      <c r="N447" s="0" t="n">
        <v>28.59</v>
      </c>
    </row>
    <row r="448" customFormat="false" ht="12.75" hidden="false" customHeight="false" outlineLevel="0" collapsed="false">
      <c r="A448" s="96" t="n">
        <v>36181</v>
      </c>
      <c r="B448" s="0" t="e">
        <f aca="false">NA()</f>
        <v>#N/A</v>
      </c>
      <c r="C448" s="0" t="e">
        <f aca="false">NA()</f>
        <v>#N/A</v>
      </c>
      <c r="D448" s="0" t="e">
        <f aca="false">NA()</f>
        <v>#N/A</v>
      </c>
      <c r="E448" s="0" t="n">
        <v>17.22</v>
      </c>
      <c r="F448" s="0" t="e">
        <f aca="false">NA()</f>
        <v>#N/A</v>
      </c>
      <c r="G448" s="0" t="n">
        <v>22.75</v>
      </c>
      <c r="H448" s="0" t="n">
        <v>20.75</v>
      </c>
      <c r="I448" s="0" t="e">
        <f aca="false">NA()</f>
        <v>#N/A</v>
      </c>
      <c r="J448" s="0" t="e">
        <f aca="false">NA()</f>
        <v>#N/A</v>
      </c>
      <c r="K448" s="0" t="n">
        <v>20.5</v>
      </c>
      <c r="L448" s="0" t="e">
        <f aca="false">NA()</f>
        <v>#N/A</v>
      </c>
      <c r="M448" s="96" t="n">
        <v>36294</v>
      </c>
      <c r="N448" s="0" t="n">
        <v>29.06</v>
      </c>
    </row>
    <row r="449" customFormat="false" ht="12.75" hidden="false" customHeight="false" outlineLevel="0" collapsed="false">
      <c r="A449" s="96" t="n">
        <v>36182</v>
      </c>
      <c r="B449" s="0" t="e">
        <f aca="false">NA()</f>
        <v>#N/A</v>
      </c>
      <c r="C449" s="0" t="e">
        <f aca="false">NA()</f>
        <v>#N/A</v>
      </c>
      <c r="D449" s="0" t="e">
        <f aca="false">NA()</f>
        <v>#N/A</v>
      </c>
      <c r="E449" s="0" t="n">
        <v>16.57</v>
      </c>
      <c r="F449" s="0" t="e">
        <f aca="false">NA()</f>
        <v>#N/A</v>
      </c>
      <c r="G449" s="0" t="n">
        <v>22.33</v>
      </c>
      <c r="H449" s="0" t="n">
        <v>20.25</v>
      </c>
      <c r="I449" s="0" t="e">
        <f aca="false">NA()</f>
        <v>#N/A</v>
      </c>
      <c r="J449" s="0" t="n">
        <v>17.5</v>
      </c>
      <c r="K449" s="0" t="n">
        <v>19.75</v>
      </c>
      <c r="L449" s="0" t="n">
        <v>18.5</v>
      </c>
      <c r="M449" s="96" t="n">
        <v>36297</v>
      </c>
      <c r="N449" s="0" t="n">
        <v>33.39</v>
      </c>
    </row>
    <row r="450" customFormat="false" ht="12.75" hidden="false" customHeight="false" outlineLevel="0" collapsed="false">
      <c r="A450" s="96" t="n">
        <v>36183</v>
      </c>
      <c r="B450" s="0" t="e">
        <f aca="false">NA()</f>
        <v>#N/A</v>
      </c>
      <c r="C450" s="0" t="e">
        <f aca="false">NA()</f>
        <v>#N/A</v>
      </c>
      <c r="D450" s="0" t="e">
        <f aca="false">NA()</f>
        <v>#N/A</v>
      </c>
      <c r="E450" s="0" t="e">
        <f aca="false">NA()</f>
        <v>#N/A</v>
      </c>
      <c r="F450" s="0" t="e">
        <f aca="false">NA()</f>
        <v>#N/A</v>
      </c>
      <c r="G450" s="0" t="n">
        <v>18.79</v>
      </c>
      <c r="H450" s="0" t="n">
        <v>19.9</v>
      </c>
      <c r="I450" s="0" t="e">
        <f aca="false">NA()</f>
        <v>#N/A</v>
      </c>
      <c r="J450" s="0" t="e">
        <f aca="false">NA()</f>
        <v>#N/A</v>
      </c>
      <c r="K450" s="0" t="e">
        <f aca="false">NA()</f>
        <v>#N/A</v>
      </c>
      <c r="L450" s="0" t="e">
        <f aca="false">NA()</f>
        <v>#N/A</v>
      </c>
      <c r="M450" s="96" t="n">
        <v>36298</v>
      </c>
      <c r="N450" s="0" t="n">
        <v>28.78</v>
      </c>
    </row>
    <row r="451" customFormat="false" ht="12.75" hidden="false" customHeight="false" outlineLevel="0" collapsed="false">
      <c r="A451" s="96" t="n">
        <v>36184</v>
      </c>
      <c r="B451" s="0" t="e">
        <f aca="false">NA()</f>
        <v>#N/A</v>
      </c>
      <c r="C451" s="0" t="e">
        <f aca="false">NA()</f>
        <v>#N/A</v>
      </c>
      <c r="D451" s="0" t="e">
        <f aca="false">NA()</f>
        <v>#N/A</v>
      </c>
      <c r="E451" s="0" t="e">
        <f aca="false">NA()</f>
        <v>#N/A</v>
      </c>
      <c r="F451" s="0" t="e">
        <f aca="false">NA()</f>
        <v>#N/A</v>
      </c>
      <c r="G451" s="0" t="n">
        <v>18.79</v>
      </c>
      <c r="H451" s="0" t="n">
        <v>19.9</v>
      </c>
      <c r="I451" s="0" t="e">
        <f aca="false">NA()</f>
        <v>#N/A</v>
      </c>
      <c r="J451" s="0" t="e">
        <f aca="false">NA()</f>
        <v>#N/A</v>
      </c>
      <c r="K451" s="0" t="e">
        <f aca="false">NA()</f>
        <v>#N/A</v>
      </c>
      <c r="L451" s="0" t="e">
        <f aca="false">NA()</f>
        <v>#N/A</v>
      </c>
      <c r="M451" s="96" t="n">
        <v>36299</v>
      </c>
      <c r="N451" s="0" t="n">
        <v>28.34</v>
      </c>
    </row>
    <row r="452" customFormat="false" ht="12.75" hidden="false" customHeight="false" outlineLevel="0" collapsed="false">
      <c r="A452" s="96" t="n">
        <v>36185</v>
      </c>
      <c r="B452" s="0" t="e">
        <f aca="false">NA()</f>
        <v>#N/A</v>
      </c>
      <c r="C452" s="0" t="e">
        <f aca="false">NA()</f>
        <v>#N/A</v>
      </c>
      <c r="D452" s="0" t="e">
        <f aca="false">NA()</f>
        <v>#N/A</v>
      </c>
      <c r="E452" s="0" t="n">
        <v>18.49</v>
      </c>
      <c r="F452" s="0" t="e">
        <f aca="false">NA()</f>
        <v>#N/A</v>
      </c>
      <c r="G452" s="0" t="n">
        <v>22.64</v>
      </c>
      <c r="H452" s="0" t="n">
        <v>21.5</v>
      </c>
      <c r="I452" s="0" t="e">
        <f aca="false">NA()</f>
        <v>#N/A</v>
      </c>
      <c r="J452" s="0" t="e">
        <f aca="false">NA()</f>
        <v>#N/A</v>
      </c>
      <c r="K452" s="0" t="n">
        <v>21.77</v>
      </c>
      <c r="L452" s="0" t="e">
        <f aca="false">NA()</f>
        <v>#N/A</v>
      </c>
      <c r="M452" s="96" t="n">
        <v>36300</v>
      </c>
      <c r="N452" s="0" t="n">
        <v>29.02</v>
      </c>
    </row>
    <row r="453" customFormat="false" ht="12.75" hidden="false" customHeight="false" outlineLevel="0" collapsed="false">
      <c r="A453" s="96" t="n">
        <v>36186</v>
      </c>
      <c r="B453" s="0" t="e">
        <f aca="false">NA()</f>
        <v>#N/A</v>
      </c>
      <c r="C453" s="0" t="e">
        <f aca="false">NA()</f>
        <v>#N/A</v>
      </c>
      <c r="D453" s="0" t="e">
        <f aca="false">NA()</f>
        <v>#N/A</v>
      </c>
      <c r="E453" s="0" t="n">
        <v>16.68</v>
      </c>
      <c r="F453" s="0" t="e">
        <f aca="false">NA()</f>
        <v>#N/A</v>
      </c>
      <c r="G453" s="0" t="n">
        <v>22.88</v>
      </c>
      <c r="H453" s="0" t="n">
        <v>21.92</v>
      </c>
      <c r="I453" s="0" t="e">
        <f aca="false">NA()</f>
        <v>#N/A</v>
      </c>
      <c r="J453" s="0" t="e">
        <f aca="false">NA()</f>
        <v>#N/A</v>
      </c>
      <c r="K453" s="0" t="n">
        <v>19.7</v>
      </c>
      <c r="L453" s="0" t="n">
        <v>19.11</v>
      </c>
      <c r="M453" s="96" t="n">
        <v>36301</v>
      </c>
      <c r="N453" s="0" t="n">
        <v>27.77</v>
      </c>
    </row>
    <row r="454" customFormat="false" ht="12.75" hidden="false" customHeight="false" outlineLevel="0" collapsed="false">
      <c r="A454" s="96" t="n">
        <v>36187</v>
      </c>
      <c r="B454" s="0" t="e">
        <f aca="false">NA()</f>
        <v>#N/A</v>
      </c>
      <c r="C454" s="0" t="e">
        <f aca="false">NA()</f>
        <v>#N/A</v>
      </c>
      <c r="D454" s="0" t="e">
        <f aca="false">NA()</f>
        <v>#N/A</v>
      </c>
      <c r="E454" s="0" t="n">
        <v>15.86</v>
      </c>
      <c r="F454" s="0" t="e">
        <f aca="false">NA()</f>
        <v>#N/A</v>
      </c>
      <c r="G454" s="0" t="n">
        <v>21.49</v>
      </c>
      <c r="H454" s="0" t="n">
        <v>20.45</v>
      </c>
      <c r="I454" s="0" t="e">
        <f aca="false">NA()</f>
        <v>#N/A</v>
      </c>
      <c r="J454" s="0" t="n">
        <v>17.25</v>
      </c>
      <c r="K454" s="0" t="n">
        <v>18.35</v>
      </c>
      <c r="L454" s="0" t="n">
        <v>18</v>
      </c>
      <c r="M454" s="96" t="n">
        <v>36302</v>
      </c>
      <c r="N454" s="0" t="n">
        <v>20.35</v>
      </c>
    </row>
    <row r="455" customFormat="false" ht="12.75" hidden="false" customHeight="false" outlineLevel="0" collapsed="false">
      <c r="A455" s="96" t="n">
        <v>36188</v>
      </c>
      <c r="B455" s="0" t="e">
        <f aca="false">NA()</f>
        <v>#N/A</v>
      </c>
      <c r="C455" s="0" t="e">
        <f aca="false">NA()</f>
        <v>#N/A</v>
      </c>
      <c r="D455" s="0" t="e">
        <f aca="false">NA()</f>
        <v>#N/A</v>
      </c>
      <c r="E455" s="0" t="n">
        <v>15.41</v>
      </c>
      <c r="F455" s="0" t="e">
        <f aca="false">NA()</f>
        <v>#N/A</v>
      </c>
      <c r="G455" s="0" t="n">
        <v>21.95</v>
      </c>
      <c r="H455" s="0" t="n">
        <v>20.35</v>
      </c>
      <c r="I455" s="0" t="e">
        <f aca="false">NA()</f>
        <v>#N/A</v>
      </c>
      <c r="J455" s="0" t="n">
        <v>16.85</v>
      </c>
      <c r="K455" s="0" t="n">
        <v>17.79</v>
      </c>
      <c r="L455" s="0" t="e">
        <f aca="false">NA()</f>
        <v>#N/A</v>
      </c>
      <c r="M455" s="96" t="n">
        <v>36303</v>
      </c>
      <c r="N455" s="0" t="n">
        <v>20.35</v>
      </c>
    </row>
    <row r="456" customFormat="false" ht="12.75" hidden="false" customHeight="false" outlineLevel="0" collapsed="false">
      <c r="A456" s="96" t="n">
        <v>36189</v>
      </c>
      <c r="B456" s="0" t="e">
        <f aca="false">NA()</f>
        <v>#N/A</v>
      </c>
      <c r="C456" s="0" t="e">
        <f aca="false">NA()</f>
        <v>#N/A</v>
      </c>
      <c r="D456" s="0" t="e">
        <f aca="false">NA()</f>
        <v>#N/A</v>
      </c>
      <c r="E456" s="0" t="n">
        <v>14.95</v>
      </c>
      <c r="F456" s="0" t="e">
        <f aca="false">NA()</f>
        <v>#N/A</v>
      </c>
      <c r="G456" s="0" t="n">
        <v>21</v>
      </c>
      <c r="H456" s="0" t="n">
        <v>20.44</v>
      </c>
      <c r="I456" s="0" t="e">
        <f aca="false">NA()</f>
        <v>#N/A</v>
      </c>
      <c r="J456" s="0" t="n">
        <v>17</v>
      </c>
      <c r="K456" s="0" t="n">
        <v>17.7</v>
      </c>
      <c r="L456" s="0" t="n">
        <v>17.8</v>
      </c>
      <c r="M456" s="96" t="n">
        <v>36304</v>
      </c>
      <c r="N456" s="0" t="n">
        <v>23.4</v>
      </c>
    </row>
    <row r="457" customFormat="false" ht="12.75" hidden="false" customHeight="false" outlineLevel="0" collapsed="false">
      <c r="A457" s="96" t="n">
        <v>36190</v>
      </c>
      <c r="B457" s="0" t="e">
        <f aca="false">NA()</f>
        <v>#N/A</v>
      </c>
      <c r="C457" s="0" t="e">
        <f aca="false">NA()</f>
        <v>#N/A</v>
      </c>
      <c r="D457" s="0" t="e">
        <f aca="false">NA()</f>
        <v>#N/A</v>
      </c>
      <c r="E457" s="0" t="e">
        <f aca="false">NA()</f>
        <v>#N/A</v>
      </c>
      <c r="F457" s="0" t="e">
        <f aca="false">NA()</f>
        <v>#N/A</v>
      </c>
      <c r="G457" s="0" t="n">
        <v>20</v>
      </c>
      <c r="H457" s="0" t="n">
        <v>17.51</v>
      </c>
      <c r="I457" s="0" t="e">
        <f aca="false">NA()</f>
        <v>#N/A</v>
      </c>
      <c r="J457" s="0" t="e">
        <f aca="false">NA()</f>
        <v>#N/A</v>
      </c>
      <c r="K457" s="0" t="n">
        <v>15.5</v>
      </c>
      <c r="L457" s="0" t="n">
        <v>16</v>
      </c>
      <c r="M457" s="96" t="n">
        <v>36305</v>
      </c>
      <c r="N457" s="0" t="n">
        <v>27</v>
      </c>
    </row>
    <row r="458" customFormat="false" ht="12.75" hidden="false" customHeight="false" outlineLevel="0" collapsed="false">
      <c r="A458" s="96" t="n">
        <v>36191</v>
      </c>
      <c r="B458" s="0" t="e">
        <f aca="false">NA()</f>
        <v>#N/A</v>
      </c>
      <c r="C458" s="0" t="e">
        <f aca="false">NA()</f>
        <v>#N/A</v>
      </c>
      <c r="D458" s="0" t="e">
        <f aca="false">NA()</f>
        <v>#N/A</v>
      </c>
      <c r="E458" s="0" t="e">
        <f aca="false">NA()</f>
        <v>#N/A</v>
      </c>
      <c r="F458" s="0" t="e">
        <f aca="false">NA()</f>
        <v>#N/A</v>
      </c>
      <c r="G458" s="0" t="n">
        <v>19.5</v>
      </c>
      <c r="H458" s="0" t="n">
        <v>17.51</v>
      </c>
      <c r="I458" s="0" t="e">
        <f aca="false">NA()</f>
        <v>#N/A</v>
      </c>
      <c r="J458" s="0" t="e">
        <f aca="false">NA()</f>
        <v>#N/A</v>
      </c>
      <c r="K458" s="0" t="n">
        <v>15.5</v>
      </c>
      <c r="L458" s="0" t="n">
        <v>16</v>
      </c>
      <c r="M458" s="96" t="n">
        <v>36306</v>
      </c>
      <c r="N458" s="0" t="n">
        <v>26.62</v>
      </c>
    </row>
    <row r="459" customFormat="false" ht="12.75" hidden="false" customHeight="false" outlineLevel="0" collapsed="false">
      <c r="A459" s="96" t="n">
        <v>36192</v>
      </c>
      <c r="B459" s="0" t="e">
        <f aca="false">NA()</f>
        <v>#N/A</v>
      </c>
      <c r="C459" s="0" t="e">
        <f aca="false">NA()</f>
        <v>#N/A</v>
      </c>
      <c r="D459" s="0" t="e">
        <f aca="false">NA()</f>
        <v>#N/A</v>
      </c>
      <c r="E459" s="0" t="n">
        <v>16.34</v>
      </c>
      <c r="F459" s="0" t="e">
        <f aca="false">NA()</f>
        <v>#N/A</v>
      </c>
      <c r="G459" s="0" t="n">
        <v>21.88</v>
      </c>
      <c r="H459" s="0" t="n">
        <v>21.35</v>
      </c>
      <c r="I459" s="0" t="e">
        <f aca="false">NA()</f>
        <v>#N/A</v>
      </c>
      <c r="J459" s="0" t="n">
        <v>16.75</v>
      </c>
      <c r="K459" s="0" t="n">
        <v>18.63</v>
      </c>
      <c r="L459" s="0" t="n">
        <v>17.82</v>
      </c>
      <c r="M459" s="96" t="n">
        <v>36307</v>
      </c>
      <c r="N459" s="0" t="n">
        <v>25.61</v>
      </c>
    </row>
    <row r="460" customFormat="false" ht="12.75" hidden="false" customHeight="false" outlineLevel="0" collapsed="false">
      <c r="A460" s="96" t="n">
        <v>36193</v>
      </c>
      <c r="B460" s="0" t="e">
        <f aca="false">NA()</f>
        <v>#N/A</v>
      </c>
      <c r="C460" s="0" t="e">
        <f aca="false">NA()</f>
        <v>#N/A</v>
      </c>
      <c r="D460" s="0" t="e">
        <f aca="false">NA()</f>
        <v>#N/A</v>
      </c>
      <c r="E460" s="0" t="n">
        <v>16.53</v>
      </c>
      <c r="F460" s="0" t="e">
        <f aca="false">NA()</f>
        <v>#N/A</v>
      </c>
      <c r="G460" s="0" t="n">
        <v>22.41</v>
      </c>
      <c r="H460" s="0" t="n">
        <v>20.87</v>
      </c>
      <c r="I460" s="0" t="e">
        <f aca="false">NA()</f>
        <v>#N/A</v>
      </c>
      <c r="J460" s="0" t="n">
        <v>16.88</v>
      </c>
      <c r="K460" s="0" t="n">
        <v>17.95</v>
      </c>
      <c r="L460" s="0" t="n">
        <v>17.95</v>
      </c>
      <c r="M460" s="96" t="n">
        <v>36308</v>
      </c>
      <c r="N460" s="0" t="n">
        <v>24.66</v>
      </c>
    </row>
    <row r="461" customFormat="false" ht="12.75" hidden="false" customHeight="false" outlineLevel="0" collapsed="false">
      <c r="A461" s="96" t="n">
        <v>36194</v>
      </c>
      <c r="B461" s="0" t="e">
        <f aca="false">NA()</f>
        <v>#N/A</v>
      </c>
      <c r="C461" s="0" t="e">
        <f aca="false">NA()</f>
        <v>#N/A</v>
      </c>
      <c r="D461" s="0" t="e">
        <f aca="false">NA()</f>
        <v>#N/A</v>
      </c>
      <c r="E461" s="0" t="n">
        <v>16.75</v>
      </c>
      <c r="F461" s="0" t="e">
        <f aca="false">NA()</f>
        <v>#N/A</v>
      </c>
      <c r="G461" s="0" t="n">
        <v>20.83</v>
      </c>
      <c r="H461" s="0" t="n">
        <v>20.07</v>
      </c>
      <c r="I461" s="0" t="e">
        <f aca="false">NA()</f>
        <v>#N/A</v>
      </c>
      <c r="J461" s="0" t="n">
        <v>16.75</v>
      </c>
      <c r="K461" s="0" t="n">
        <v>17.5</v>
      </c>
      <c r="L461" s="0" t="n">
        <v>18</v>
      </c>
      <c r="M461" s="96" t="n">
        <v>36309</v>
      </c>
      <c r="N461" s="0" t="n">
        <v>24</v>
      </c>
    </row>
    <row r="462" customFormat="false" ht="12.75" hidden="false" customHeight="false" outlineLevel="0" collapsed="false">
      <c r="A462" s="96" t="n">
        <v>36195</v>
      </c>
      <c r="B462" s="0" t="e">
        <f aca="false">NA()</f>
        <v>#N/A</v>
      </c>
      <c r="C462" s="0" t="e">
        <f aca="false">NA()</f>
        <v>#N/A</v>
      </c>
      <c r="D462" s="0" t="e">
        <f aca="false">NA()</f>
        <v>#N/A</v>
      </c>
      <c r="E462" s="0" t="n">
        <v>17.3</v>
      </c>
      <c r="F462" s="0" t="e">
        <f aca="false">NA()</f>
        <v>#N/A</v>
      </c>
      <c r="G462" s="0" t="n">
        <v>19.25</v>
      </c>
      <c r="H462" s="0" t="n">
        <v>18.8</v>
      </c>
      <c r="I462" s="0" t="e">
        <f aca="false">NA()</f>
        <v>#N/A</v>
      </c>
      <c r="J462" s="0" t="e">
        <f aca="false">NA()</f>
        <v>#N/A</v>
      </c>
      <c r="K462" s="0" t="n">
        <v>17.45</v>
      </c>
      <c r="L462" s="0" t="n">
        <v>17</v>
      </c>
      <c r="M462" s="96" t="n">
        <v>36310</v>
      </c>
      <c r="N462" s="0" t="n">
        <v>24</v>
      </c>
    </row>
    <row r="463" customFormat="false" ht="12.75" hidden="false" customHeight="false" outlineLevel="0" collapsed="false">
      <c r="A463" s="96" t="n">
        <v>36196</v>
      </c>
      <c r="B463" s="0" t="e">
        <f aca="false">NA()</f>
        <v>#N/A</v>
      </c>
      <c r="C463" s="0" t="e">
        <f aca="false">NA()</f>
        <v>#N/A</v>
      </c>
      <c r="D463" s="0" t="e">
        <f aca="false">NA()</f>
        <v>#N/A</v>
      </c>
      <c r="E463" s="0" t="n">
        <v>17.03</v>
      </c>
      <c r="F463" s="0" t="e">
        <f aca="false">NA()</f>
        <v>#N/A</v>
      </c>
      <c r="G463" s="0" t="n">
        <v>20.33</v>
      </c>
      <c r="H463" s="0" t="n">
        <v>20.4</v>
      </c>
      <c r="I463" s="0" t="e">
        <f aca="false">NA()</f>
        <v>#N/A</v>
      </c>
      <c r="J463" s="0" t="e">
        <f aca="false">NA()</f>
        <v>#N/A</v>
      </c>
      <c r="K463" s="0" t="n">
        <v>17.87</v>
      </c>
      <c r="L463" s="0" t="n">
        <v>16.94</v>
      </c>
      <c r="M463" s="96" t="n">
        <v>36312</v>
      </c>
      <c r="N463" s="0" t="n">
        <v>33.77</v>
      </c>
    </row>
    <row r="464" customFormat="false" ht="12.75" hidden="false" customHeight="false" outlineLevel="0" collapsed="false">
      <c r="A464" s="96" t="n">
        <v>36197</v>
      </c>
      <c r="B464" s="0" t="e">
        <f aca="false">NA()</f>
        <v>#N/A</v>
      </c>
      <c r="C464" s="0" t="e">
        <f aca="false">NA()</f>
        <v>#N/A</v>
      </c>
      <c r="D464" s="0" t="e">
        <f aca="false">NA()</f>
        <v>#N/A</v>
      </c>
      <c r="E464" s="0" t="e">
        <f aca="false">NA()</f>
        <v>#N/A</v>
      </c>
      <c r="F464" s="0" t="e">
        <f aca="false">NA()</f>
        <v>#N/A</v>
      </c>
      <c r="G464" s="0" t="n">
        <v>18</v>
      </c>
      <c r="H464" s="0" t="n">
        <v>17.33</v>
      </c>
      <c r="I464" s="0" t="e">
        <f aca="false">NA()</f>
        <v>#N/A</v>
      </c>
      <c r="J464" s="0" t="e">
        <f aca="false">NA()</f>
        <v>#N/A</v>
      </c>
      <c r="K464" s="0" t="e">
        <f aca="false">NA()</f>
        <v>#N/A</v>
      </c>
      <c r="L464" s="0" t="e">
        <f aca="false">NA()</f>
        <v>#N/A</v>
      </c>
      <c r="M464" s="96" t="n">
        <v>36313</v>
      </c>
      <c r="N464" s="0" t="n">
        <v>32.56</v>
      </c>
    </row>
    <row r="465" customFormat="false" ht="12.75" hidden="false" customHeight="false" outlineLevel="0" collapsed="false">
      <c r="A465" s="96" t="n">
        <v>36198</v>
      </c>
      <c r="B465" s="0" t="e">
        <f aca="false">NA()</f>
        <v>#N/A</v>
      </c>
      <c r="C465" s="0" t="e">
        <f aca="false">NA()</f>
        <v>#N/A</v>
      </c>
      <c r="D465" s="0" t="e">
        <f aca="false">NA()</f>
        <v>#N/A</v>
      </c>
      <c r="E465" s="0" t="e">
        <f aca="false">NA()</f>
        <v>#N/A</v>
      </c>
      <c r="F465" s="0" t="e">
        <f aca="false">NA()</f>
        <v>#N/A</v>
      </c>
      <c r="G465" s="0" t="n">
        <v>18</v>
      </c>
      <c r="H465" s="0" t="n">
        <v>16.75</v>
      </c>
      <c r="I465" s="0" t="e">
        <f aca="false">NA()</f>
        <v>#N/A</v>
      </c>
      <c r="J465" s="0" t="e">
        <f aca="false">NA()</f>
        <v>#N/A</v>
      </c>
      <c r="K465" s="0" t="e">
        <f aca="false">NA()</f>
        <v>#N/A</v>
      </c>
      <c r="L465" s="0" t="e">
        <f aca="false">NA()</f>
        <v>#N/A</v>
      </c>
      <c r="M465" s="96" t="n">
        <v>36314</v>
      </c>
      <c r="N465" s="0" t="n">
        <v>33.2</v>
      </c>
    </row>
    <row r="466" customFormat="false" ht="12.75" hidden="false" customHeight="false" outlineLevel="0" collapsed="false">
      <c r="A466" s="96" t="n">
        <v>36199</v>
      </c>
      <c r="B466" s="0" t="e">
        <f aca="false">NA()</f>
        <v>#N/A</v>
      </c>
      <c r="C466" s="0" t="e">
        <f aca="false">NA()</f>
        <v>#N/A</v>
      </c>
      <c r="D466" s="0" t="e">
        <f aca="false">NA()</f>
        <v>#N/A</v>
      </c>
      <c r="E466" s="0" t="n">
        <v>16.2</v>
      </c>
      <c r="F466" s="0" t="e">
        <f aca="false">NA()</f>
        <v>#N/A</v>
      </c>
      <c r="G466" s="0" t="n">
        <v>21.1</v>
      </c>
      <c r="H466" s="0" t="n">
        <v>19.79</v>
      </c>
      <c r="I466" s="0" t="e">
        <f aca="false">NA()</f>
        <v>#N/A</v>
      </c>
      <c r="J466" s="0" t="n">
        <v>16</v>
      </c>
      <c r="K466" s="0" t="n">
        <v>17.52</v>
      </c>
      <c r="L466" s="0" t="e">
        <f aca="false">NA()</f>
        <v>#N/A</v>
      </c>
      <c r="M466" s="96" t="n">
        <v>36315</v>
      </c>
      <c r="N466" s="0" t="n">
        <v>33.19</v>
      </c>
    </row>
    <row r="467" customFormat="false" ht="12.75" hidden="false" customHeight="false" outlineLevel="0" collapsed="false">
      <c r="A467" s="96" t="n">
        <v>36200</v>
      </c>
      <c r="B467" s="0" t="e">
        <f aca="false">NA()</f>
        <v>#N/A</v>
      </c>
      <c r="C467" s="0" t="e">
        <f aca="false">NA()</f>
        <v>#N/A</v>
      </c>
      <c r="D467" s="0" t="e">
        <f aca="false">NA()</f>
        <v>#N/A</v>
      </c>
      <c r="E467" s="0" t="n">
        <v>14.85</v>
      </c>
      <c r="F467" s="0" t="e">
        <f aca="false">NA()</f>
        <v>#N/A</v>
      </c>
      <c r="G467" s="0" t="n">
        <v>18.92</v>
      </c>
      <c r="H467" s="0" t="n">
        <v>18.57</v>
      </c>
      <c r="I467" s="0" t="e">
        <f aca="false">NA()</f>
        <v>#N/A</v>
      </c>
      <c r="J467" s="0" t="e">
        <f aca="false">NA()</f>
        <v>#N/A</v>
      </c>
      <c r="K467" s="0" t="n">
        <v>16.46</v>
      </c>
      <c r="L467" s="0" t="n">
        <v>17</v>
      </c>
      <c r="M467" s="96" t="n">
        <v>36318</v>
      </c>
      <c r="N467" s="0" t="n">
        <v>74.35</v>
      </c>
    </row>
    <row r="468" customFormat="false" ht="12.75" hidden="false" customHeight="false" outlineLevel="0" collapsed="false">
      <c r="A468" s="96" t="n">
        <v>36201</v>
      </c>
      <c r="B468" s="0" t="e">
        <f aca="false">NA()</f>
        <v>#N/A</v>
      </c>
      <c r="C468" s="0" t="e">
        <f aca="false">NA()</f>
        <v>#N/A</v>
      </c>
      <c r="D468" s="0" t="e">
        <f aca="false">NA()</f>
        <v>#N/A</v>
      </c>
      <c r="E468" s="0" t="n">
        <v>13.58</v>
      </c>
      <c r="F468" s="0" t="e">
        <f aca="false">NA()</f>
        <v>#N/A</v>
      </c>
      <c r="G468" s="0" t="n">
        <v>19</v>
      </c>
      <c r="H468" s="0" t="n">
        <v>18.46</v>
      </c>
      <c r="I468" s="0" t="e">
        <f aca="false">NA()</f>
        <v>#N/A</v>
      </c>
      <c r="J468" s="0" t="e">
        <f aca="false">NA()</f>
        <v>#N/A</v>
      </c>
      <c r="K468" s="0" t="n">
        <v>15.48</v>
      </c>
      <c r="L468" s="0" t="n">
        <v>16.5</v>
      </c>
      <c r="M468" s="96" t="n">
        <v>36319</v>
      </c>
      <c r="N468" s="0" t="n">
        <v>218.08</v>
      </c>
    </row>
    <row r="469" customFormat="false" ht="12.75" hidden="false" customHeight="false" outlineLevel="0" collapsed="false">
      <c r="A469" s="96" t="n">
        <v>36202</v>
      </c>
      <c r="B469" s="0" t="e">
        <f aca="false">NA()</f>
        <v>#N/A</v>
      </c>
      <c r="C469" s="0" t="e">
        <f aca="false">NA()</f>
        <v>#N/A</v>
      </c>
      <c r="D469" s="0" t="e">
        <f aca="false">NA()</f>
        <v>#N/A</v>
      </c>
      <c r="E469" s="0" t="n">
        <v>13.89</v>
      </c>
      <c r="F469" s="0" t="e">
        <f aca="false">NA()</f>
        <v>#N/A</v>
      </c>
      <c r="G469" s="0" t="n">
        <v>18.75</v>
      </c>
      <c r="H469" s="0" t="n">
        <v>18.23</v>
      </c>
      <c r="I469" s="0" t="e">
        <f aca="false">NA()</f>
        <v>#N/A</v>
      </c>
      <c r="J469" s="0" t="n">
        <v>15.5</v>
      </c>
      <c r="K469" s="0" t="n">
        <v>16.11</v>
      </c>
      <c r="L469" s="0" t="n">
        <v>17</v>
      </c>
      <c r="M469" s="96" t="n">
        <v>36320</v>
      </c>
      <c r="N469" s="0" t="n">
        <v>140.49</v>
      </c>
    </row>
    <row r="470" customFormat="false" ht="12.75" hidden="false" customHeight="false" outlineLevel="0" collapsed="false">
      <c r="A470" s="96" t="n">
        <v>36203</v>
      </c>
      <c r="B470" s="0" t="e">
        <f aca="false">NA()</f>
        <v>#N/A</v>
      </c>
      <c r="C470" s="0" t="e">
        <f aca="false">NA()</f>
        <v>#N/A</v>
      </c>
      <c r="D470" s="0" t="e">
        <f aca="false">NA()</f>
        <v>#N/A</v>
      </c>
      <c r="E470" s="0" t="n">
        <v>15.88</v>
      </c>
      <c r="F470" s="0" t="e">
        <f aca="false">NA()</f>
        <v>#N/A</v>
      </c>
      <c r="G470" s="0" t="n">
        <v>18.38</v>
      </c>
      <c r="H470" s="0" t="n">
        <v>18.65</v>
      </c>
      <c r="I470" s="0" t="e">
        <f aca="false">NA()</f>
        <v>#N/A</v>
      </c>
      <c r="J470" s="0" t="e">
        <f aca="false">NA()</f>
        <v>#N/A</v>
      </c>
      <c r="K470" s="0" t="n">
        <v>18.11</v>
      </c>
      <c r="L470" s="0" t="n">
        <v>17.45</v>
      </c>
      <c r="M470" s="96" t="n">
        <v>36321</v>
      </c>
      <c r="N470" s="0" t="n">
        <v>58.08</v>
      </c>
    </row>
    <row r="471" customFormat="false" ht="12.75" hidden="false" customHeight="false" outlineLevel="0" collapsed="false">
      <c r="A471" s="96" t="n">
        <v>36204</v>
      </c>
      <c r="B471" s="0" t="e">
        <f aca="false">NA()</f>
        <v>#N/A</v>
      </c>
      <c r="C471" s="0" t="e">
        <f aca="false">NA()</f>
        <v>#N/A</v>
      </c>
      <c r="D471" s="0" t="e">
        <f aca="false">NA()</f>
        <v>#N/A</v>
      </c>
      <c r="E471" s="0" t="n">
        <v>17</v>
      </c>
      <c r="F471" s="0" t="e">
        <f aca="false">NA()</f>
        <v>#N/A</v>
      </c>
      <c r="G471" s="0" t="n">
        <v>18.5</v>
      </c>
      <c r="H471" s="0" t="n">
        <v>17.5</v>
      </c>
      <c r="I471" s="0" t="e">
        <f aca="false">NA()</f>
        <v>#N/A</v>
      </c>
      <c r="J471" s="0" t="n">
        <v>17.25</v>
      </c>
      <c r="K471" s="0" t="n">
        <v>16.5</v>
      </c>
      <c r="L471" s="0" t="n">
        <v>17.5</v>
      </c>
      <c r="M471" s="96" t="n">
        <v>36322</v>
      </c>
      <c r="N471" s="0" t="n">
        <v>29.59</v>
      </c>
    </row>
    <row r="472" customFormat="false" ht="12.75" hidden="false" customHeight="false" outlineLevel="0" collapsed="false">
      <c r="A472" s="96" t="n">
        <v>36205</v>
      </c>
      <c r="B472" s="0" t="e">
        <f aca="false">NA()</f>
        <v>#N/A</v>
      </c>
      <c r="C472" s="0" t="e">
        <f aca="false">NA()</f>
        <v>#N/A</v>
      </c>
      <c r="D472" s="0" t="e">
        <f aca="false">NA()</f>
        <v>#N/A</v>
      </c>
      <c r="E472" s="0" t="n">
        <v>17</v>
      </c>
      <c r="F472" s="0" t="e">
        <f aca="false">NA()</f>
        <v>#N/A</v>
      </c>
      <c r="G472" s="0" t="n">
        <v>18.5</v>
      </c>
      <c r="H472" s="0" t="n">
        <v>18</v>
      </c>
      <c r="I472" s="0" t="e">
        <f aca="false">NA()</f>
        <v>#N/A</v>
      </c>
      <c r="J472" s="0" t="n">
        <v>17.25</v>
      </c>
      <c r="K472" s="0" t="e">
        <f aca="false">NA()</f>
        <v>#N/A</v>
      </c>
      <c r="L472" s="0" t="n">
        <v>16.5</v>
      </c>
      <c r="M472" s="96" t="n">
        <v>36325</v>
      </c>
      <c r="N472" s="0" t="n">
        <v>28.29</v>
      </c>
    </row>
    <row r="473" customFormat="false" ht="12.75" hidden="false" customHeight="false" outlineLevel="0" collapsed="false">
      <c r="A473" s="96" t="n">
        <v>36206</v>
      </c>
      <c r="B473" s="0" t="e">
        <f aca="false">NA()</f>
        <v>#N/A</v>
      </c>
      <c r="C473" s="0" t="e">
        <f aca="false">NA()</f>
        <v>#N/A</v>
      </c>
      <c r="D473" s="0" t="e">
        <f aca="false">NA()</f>
        <v>#N/A</v>
      </c>
      <c r="E473" s="0" t="e">
        <f aca="false">NA()</f>
        <v>#N/A</v>
      </c>
      <c r="F473" s="0" t="e">
        <f aca="false">NA()</f>
        <v>#N/A</v>
      </c>
      <c r="G473" s="0" t="n">
        <v>18.9</v>
      </c>
      <c r="H473" s="0" t="n">
        <v>17.73</v>
      </c>
      <c r="I473" s="0" t="e">
        <f aca="false">NA()</f>
        <v>#N/A</v>
      </c>
      <c r="J473" s="0" t="e">
        <f aca="false">NA()</f>
        <v>#N/A</v>
      </c>
      <c r="K473" s="0" t="n">
        <v>18.33</v>
      </c>
      <c r="L473" s="0" t="e">
        <f aca="false">NA()</f>
        <v>#N/A</v>
      </c>
      <c r="M473" s="96" t="n">
        <v>36326</v>
      </c>
      <c r="N473" s="0" t="n">
        <v>25.17</v>
      </c>
    </row>
    <row r="474" customFormat="false" ht="12.75" hidden="false" customHeight="false" outlineLevel="0" collapsed="false">
      <c r="A474" s="96" t="n">
        <v>36207</v>
      </c>
      <c r="B474" s="0" t="e">
        <f aca="false">NA()</f>
        <v>#N/A</v>
      </c>
      <c r="C474" s="0" t="e">
        <f aca="false">NA()</f>
        <v>#N/A</v>
      </c>
      <c r="D474" s="0" t="e">
        <f aca="false">NA()</f>
        <v>#N/A</v>
      </c>
      <c r="E474" s="0" t="n">
        <v>17.37</v>
      </c>
      <c r="F474" s="0" t="e">
        <f aca="false">NA()</f>
        <v>#N/A</v>
      </c>
      <c r="G474" s="0" t="n">
        <v>19.5</v>
      </c>
      <c r="H474" s="0" t="n">
        <v>18.13</v>
      </c>
      <c r="I474" s="0" t="e">
        <f aca="false">NA()</f>
        <v>#N/A</v>
      </c>
      <c r="J474" s="0" t="n">
        <v>18.5</v>
      </c>
      <c r="K474" s="0" t="n">
        <v>18.33</v>
      </c>
      <c r="L474" s="0" t="n">
        <v>19</v>
      </c>
      <c r="M474" s="96" t="n">
        <v>36327</v>
      </c>
      <c r="N474" s="0" t="n">
        <v>22.84</v>
      </c>
    </row>
    <row r="475" customFormat="false" ht="12.75" hidden="false" customHeight="false" outlineLevel="0" collapsed="false">
      <c r="A475" s="96" t="n">
        <v>36208</v>
      </c>
      <c r="B475" s="0" t="e">
        <f aca="false">NA()</f>
        <v>#N/A</v>
      </c>
      <c r="C475" s="0" t="e">
        <f aca="false">NA()</f>
        <v>#N/A</v>
      </c>
      <c r="D475" s="0" t="e">
        <f aca="false">NA()</f>
        <v>#N/A</v>
      </c>
      <c r="E475" s="0" t="n">
        <v>18.45</v>
      </c>
      <c r="F475" s="0" t="e">
        <f aca="false">NA()</f>
        <v>#N/A</v>
      </c>
      <c r="G475" s="0" t="n">
        <v>18.5</v>
      </c>
      <c r="H475" s="0" t="n">
        <v>19</v>
      </c>
      <c r="I475" s="0" t="e">
        <f aca="false">NA()</f>
        <v>#N/A</v>
      </c>
      <c r="J475" s="0" t="e">
        <f aca="false">NA()</f>
        <v>#N/A</v>
      </c>
      <c r="K475" s="0" t="n">
        <v>18.87</v>
      </c>
      <c r="L475" s="0" t="n">
        <v>20.88</v>
      </c>
      <c r="M475" s="96" t="n">
        <v>36328</v>
      </c>
      <c r="N475" s="0" t="n">
        <v>21.4</v>
      </c>
    </row>
    <row r="476" customFormat="false" ht="12.75" hidden="false" customHeight="false" outlineLevel="0" collapsed="false">
      <c r="A476" s="96" t="n">
        <v>36209</v>
      </c>
      <c r="B476" s="0" t="e">
        <f aca="false">NA()</f>
        <v>#N/A</v>
      </c>
      <c r="C476" s="0" t="e">
        <f aca="false">NA()</f>
        <v>#N/A</v>
      </c>
      <c r="D476" s="0" t="e">
        <f aca="false">NA()</f>
        <v>#N/A</v>
      </c>
      <c r="E476" s="0" t="n">
        <v>19.85</v>
      </c>
      <c r="F476" s="0" t="e">
        <f aca="false">NA()</f>
        <v>#N/A</v>
      </c>
      <c r="G476" s="0" t="n">
        <v>19</v>
      </c>
      <c r="H476" s="0" t="n">
        <v>18.5</v>
      </c>
      <c r="I476" s="0" t="e">
        <f aca="false">NA()</f>
        <v>#N/A</v>
      </c>
      <c r="J476" s="0" t="e">
        <f aca="false">NA()</f>
        <v>#N/A</v>
      </c>
      <c r="K476" s="0" t="n">
        <v>21.5</v>
      </c>
      <c r="L476" s="0" t="e">
        <f aca="false">NA()</f>
        <v>#N/A</v>
      </c>
      <c r="M476" s="96" t="n">
        <v>36329</v>
      </c>
      <c r="N476" s="0" t="n">
        <v>19.71</v>
      </c>
    </row>
    <row r="477" customFormat="false" ht="12.75" hidden="false" customHeight="false" outlineLevel="0" collapsed="false">
      <c r="A477" s="96" t="n">
        <v>36210</v>
      </c>
      <c r="B477" s="0" t="e">
        <f aca="false">NA()</f>
        <v>#N/A</v>
      </c>
      <c r="C477" s="0" t="e">
        <f aca="false">NA()</f>
        <v>#N/A</v>
      </c>
      <c r="D477" s="0" t="e">
        <f aca="false">NA()</f>
        <v>#N/A</v>
      </c>
      <c r="E477" s="0" t="n">
        <v>19.16</v>
      </c>
      <c r="F477" s="0" t="e">
        <f aca="false">NA()</f>
        <v>#N/A</v>
      </c>
      <c r="G477" s="0" t="n">
        <v>19.75</v>
      </c>
      <c r="H477" s="0" t="e">
        <f aca="false">NA()</f>
        <v>#N/A</v>
      </c>
      <c r="I477" s="0" t="e">
        <f aca="false">NA()</f>
        <v>#N/A</v>
      </c>
      <c r="J477" s="0" t="e">
        <f aca="false">NA()</f>
        <v>#N/A</v>
      </c>
      <c r="K477" s="0" t="n">
        <v>19.65</v>
      </c>
      <c r="L477" s="0" t="n">
        <v>19.4</v>
      </c>
      <c r="M477" s="96" t="n">
        <v>36332</v>
      </c>
      <c r="N477" s="0" t="n">
        <v>24.64</v>
      </c>
    </row>
    <row r="478" customFormat="false" ht="12.75" hidden="false" customHeight="false" outlineLevel="0" collapsed="false">
      <c r="A478" s="96" t="n">
        <v>36211</v>
      </c>
      <c r="B478" s="0" t="e">
        <f aca="false">NA()</f>
        <v>#N/A</v>
      </c>
      <c r="C478" s="0" t="e">
        <f aca="false">NA()</f>
        <v>#N/A</v>
      </c>
      <c r="D478" s="0" t="e">
        <f aca="false">NA()</f>
        <v>#N/A</v>
      </c>
      <c r="E478" s="0" t="e">
        <f aca="false">NA()</f>
        <v>#N/A</v>
      </c>
      <c r="F478" s="0" t="e">
        <f aca="false">NA()</f>
        <v>#N/A</v>
      </c>
      <c r="G478" s="0" t="n">
        <v>20</v>
      </c>
      <c r="H478" s="0" t="n">
        <v>19</v>
      </c>
      <c r="I478" s="0" t="e">
        <f aca="false">NA()</f>
        <v>#N/A</v>
      </c>
      <c r="J478" s="0" t="n">
        <v>17.75</v>
      </c>
      <c r="K478" s="0" t="e">
        <f aca="false">NA()</f>
        <v>#N/A</v>
      </c>
      <c r="L478" s="0" t="n">
        <v>19.5</v>
      </c>
      <c r="M478" s="96" t="n">
        <v>36333</v>
      </c>
      <c r="N478" s="0" t="n">
        <v>23.64</v>
      </c>
    </row>
    <row r="479" customFormat="false" ht="12.75" hidden="false" customHeight="false" outlineLevel="0" collapsed="false">
      <c r="A479" s="96" t="n">
        <v>36212</v>
      </c>
      <c r="B479" s="0" t="e">
        <f aca="false">NA()</f>
        <v>#N/A</v>
      </c>
      <c r="C479" s="0" t="e">
        <f aca="false">NA()</f>
        <v>#N/A</v>
      </c>
      <c r="D479" s="0" t="e">
        <f aca="false">NA()</f>
        <v>#N/A</v>
      </c>
      <c r="E479" s="0" t="e">
        <f aca="false">NA()</f>
        <v>#N/A</v>
      </c>
      <c r="F479" s="0" t="e">
        <f aca="false">NA()</f>
        <v>#N/A</v>
      </c>
      <c r="G479" s="0" t="e">
        <f aca="false">NA()</f>
        <v>#N/A</v>
      </c>
      <c r="H479" s="0" t="n">
        <v>19</v>
      </c>
      <c r="I479" s="0" t="e">
        <f aca="false">NA()</f>
        <v>#N/A</v>
      </c>
      <c r="J479" s="0" t="n">
        <v>17.75</v>
      </c>
      <c r="K479" s="0" t="e">
        <f aca="false">NA()</f>
        <v>#N/A</v>
      </c>
      <c r="L479" s="0" t="n">
        <v>19.5</v>
      </c>
      <c r="M479" s="96" t="n">
        <v>36334</v>
      </c>
      <c r="N479" s="0" t="n">
        <v>27.05</v>
      </c>
    </row>
    <row r="480" customFormat="false" ht="12.75" hidden="false" customHeight="false" outlineLevel="0" collapsed="false">
      <c r="A480" s="96" t="n">
        <v>36213</v>
      </c>
      <c r="B480" s="0" t="e">
        <f aca="false">NA()</f>
        <v>#N/A</v>
      </c>
      <c r="C480" s="0" t="e">
        <f aca="false">NA()</f>
        <v>#N/A</v>
      </c>
      <c r="D480" s="0" t="e">
        <f aca="false">NA()</f>
        <v>#N/A</v>
      </c>
      <c r="E480" s="0" t="n">
        <v>22.69</v>
      </c>
      <c r="F480" s="0" t="e">
        <f aca="false">NA()</f>
        <v>#N/A</v>
      </c>
      <c r="G480" s="0" t="n">
        <v>21.7</v>
      </c>
      <c r="H480" s="0" t="n">
        <v>22.5</v>
      </c>
      <c r="I480" s="0" t="e">
        <f aca="false">NA()</f>
        <v>#N/A</v>
      </c>
      <c r="J480" s="0" t="n">
        <v>21</v>
      </c>
      <c r="K480" s="0" t="n">
        <v>22.47</v>
      </c>
      <c r="L480" s="0" t="n">
        <v>22.5</v>
      </c>
      <c r="M480" s="96" t="n">
        <v>36335</v>
      </c>
      <c r="N480" s="0" t="n">
        <v>29.54</v>
      </c>
    </row>
    <row r="481" customFormat="false" ht="12.75" hidden="false" customHeight="false" outlineLevel="0" collapsed="false">
      <c r="A481" s="96" t="n">
        <v>36214</v>
      </c>
      <c r="B481" s="0" t="e">
        <f aca="false">NA()</f>
        <v>#N/A</v>
      </c>
      <c r="C481" s="0" t="e">
        <f aca="false">NA()</f>
        <v>#N/A</v>
      </c>
      <c r="D481" s="0" t="e">
        <f aca="false">NA()</f>
        <v>#N/A</v>
      </c>
      <c r="E481" s="0" t="n">
        <v>25.08</v>
      </c>
      <c r="F481" s="0" t="e">
        <f aca="false">NA()</f>
        <v>#N/A</v>
      </c>
      <c r="G481" s="0" t="n">
        <v>24.13</v>
      </c>
      <c r="H481" s="0" t="e">
        <f aca="false">NA()</f>
        <v>#N/A</v>
      </c>
      <c r="I481" s="0" t="e">
        <f aca="false">NA()</f>
        <v>#N/A</v>
      </c>
      <c r="J481" s="0" t="n">
        <v>22.5</v>
      </c>
      <c r="K481" s="0" t="n">
        <v>23.64</v>
      </c>
      <c r="L481" s="0" t="n">
        <v>23.88</v>
      </c>
      <c r="M481" s="96" t="n">
        <v>36336</v>
      </c>
      <c r="N481" s="0" t="n">
        <v>29.58</v>
      </c>
    </row>
    <row r="482" customFormat="false" ht="12.75" hidden="false" customHeight="false" outlineLevel="0" collapsed="false">
      <c r="A482" s="96" t="n">
        <v>36215</v>
      </c>
      <c r="B482" s="0" t="e">
        <f aca="false">NA()</f>
        <v>#N/A</v>
      </c>
      <c r="C482" s="0" t="e">
        <f aca="false">NA()</f>
        <v>#N/A</v>
      </c>
      <c r="D482" s="0" t="e">
        <f aca="false">NA()</f>
        <v>#N/A</v>
      </c>
      <c r="E482" s="0" t="n">
        <v>19.83</v>
      </c>
      <c r="F482" s="0" t="e">
        <f aca="false">NA()</f>
        <v>#N/A</v>
      </c>
      <c r="G482" s="0" t="n">
        <v>22.69</v>
      </c>
      <c r="H482" s="0" t="n">
        <v>21</v>
      </c>
      <c r="I482" s="0" t="e">
        <f aca="false">NA()</f>
        <v>#N/A</v>
      </c>
      <c r="J482" s="0" t="n">
        <v>18.25</v>
      </c>
      <c r="K482" s="0" t="n">
        <v>19.35</v>
      </c>
      <c r="L482" s="0" t="n">
        <v>21.08</v>
      </c>
      <c r="M482" s="96" t="n">
        <v>36337</v>
      </c>
      <c r="N482" s="0" t="n">
        <v>28</v>
      </c>
    </row>
    <row r="483" customFormat="false" ht="12.75" hidden="false" customHeight="false" outlineLevel="0" collapsed="false">
      <c r="A483" s="96" t="n">
        <v>36216</v>
      </c>
      <c r="B483" s="0" t="e">
        <f aca="false">NA()</f>
        <v>#N/A</v>
      </c>
      <c r="C483" s="0" t="e">
        <f aca="false">NA()</f>
        <v>#N/A</v>
      </c>
      <c r="D483" s="0" t="e">
        <f aca="false">NA()</f>
        <v>#N/A</v>
      </c>
      <c r="E483" s="0" t="n">
        <v>16.65</v>
      </c>
      <c r="F483" s="0" t="e">
        <f aca="false">NA()</f>
        <v>#N/A</v>
      </c>
      <c r="G483" s="0" t="n">
        <v>21.25</v>
      </c>
      <c r="H483" s="0" t="n">
        <v>20</v>
      </c>
      <c r="I483" s="0" t="e">
        <f aca="false">NA()</f>
        <v>#N/A</v>
      </c>
      <c r="J483" s="0" t="n">
        <v>17.25</v>
      </c>
      <c r="K483" s="0" t="n">
        <v>17.5</v>
      </c>
      <c r="L483" s="0" t="n">
        <v>18.75</v>
      </c>
      <c r="M483" s="96" t="n">
        <v>36338</v>
      </c>
      <c r="N483" s="0" t="n">
        <v>28</v>
      </c>
    </row>
    <row r="484" customFormat="false" ht="12.75" hidden="false" customHeight="false" outlineLevel="0" collapsed="false">
      <c r="A484" s="96" t="n">
        <v>36217</v>
      </c>
      <c r="B484" s="0" t="e">
        <f aca="false">NA()</f>
        <v>#N/A</v>
      </c>
      <c r="C484" s="0" t="e">
        <f aca="false">NA()</f>
        <v>#N/A</v>
      </c>
      <c r="D484" s="0" t="e">
        <f aca="false">NA()</f>
        <v>#N/A</v>
      </c>
      <c r="E484" s="0" t="n">
        <v>16.62</v>
      </c>
      <c r="F484" s="0" t="e">
        <f aca="false">NA()</f>
        <v>#N/A</v>
      </c>
      <c r="G484" s="0" t="n">
        <v>20.67</v>
      </c>
      <c r="H484" s="0" t="n">
        <v>18.5</v>
      </c>
      <c r="I484" s="0" t="e">
        <f aca="false">NA()</f>
        <v>#N/A</v>
      </c>
      <c r="J484" s="0" t="e">
        <f aca="false">NA()</f>
        <v>#N/A</v>
      </c>
      <c r="K484" s="0" t="n">
        <v>17.43</v>
      </c>
      <c r="L484" s="0" t="n">
        <v>18</v>
      </c>
      <c r="M484" s="96" t="n">
        <v>36339</v>
      </c>
      <c r="N484" s="0" t="n">
        <v>90.05</v>
      </c>
    </row>
    <row r="485" customFormat="false" ht="12.75" hidden="false" customHeight="false" outlineLevel="0" collapsed="false">
      <c r="A485" s="96" t="n">
        <v>36218</v>
      </c>
      <c r="B485" s="0" t="e">
        <f aca="false">NA()</f>
        <v>#N/A</v>
      </c>
      <c r="C485" s="0" t="e">
        <f aca="false">NA()</f>
        <v>#N/A</v>
      </c>
      <c r="D485" s="0" t="e">
        <f aca="false">NA()</f>
        <v>#N/A</v>
      </c>
      <c r="E485" s="0" t="e">
        <f aca="false">NA()</f>
        <v>#N/A</v>
      </c>
      <c r="F485" s="0" t="e">
        <f aca="false">NA()</f>
        <v>#N/A</v>
      </c>
      <c r="G485" s="0" t="n">
        <v>18</v>
      </c>
      <c r="H485" s="0" t="n">
        <v>18.13</v>
      </c>
      <c r="I485" s="0" t="e">
        <f aca="false">NA()</f>
        <v>#N/A</v>
      </c>
      <c r="J485" s="0" t="n">
        <v>16.25</v>
      </c>
      <c r="K485" s="0" t="e">
        <f aca="false">NA()</f>
        <v>#N/A</v>
      </c>
      <c r="L485" s="0" t="e">
        <f aca="false">NA()</f>
        <v>#N/A</v>
      </c>
      <c r="M485" s="96" t="n">
        <v>36340</v>
      </c>
      <c r="N485" s="0" t="n">
        <v>45.63</v>
      </c>
    </row>
    <row r="486" customFormat="false" ht="12.75" hidden="false" customHeight="false" outlineLevel="0" collapsed="false">
      <c r="A486" s="96" t="n">
        <v>36219</v>
      </c>
      <c r="B486" s="0" t="e">
        <f aca="false">NA()</f>
        <v>#N/A</v>
      </c>
      <c r="C486" s="0" t="e">
        <f aca="false">NA()</f>
        <v>#N/A</v>
      </c>
      <c r="D486" s="0" t="e">
        <f aca="false">NA()</f>
        <v>#N/A</v>
      </c>
      <c r="E486" s="0" t="e">
        <f aca="false">NA()</f>
        <v>#N/A</v>
      </c>
      <c r="F486" s="0" t="e">
        <f aca="false">NA()</f>
        <v>#N/A</v>
      </c>
      <c r="G486" s="0" t="n">
        <v>18</v>
      </c>
      <c r="H486" s="0" t="n">
        <v>18.13</v>
      </c>
      <c r="I486" s="0" t="e">
        <f aca="false">NA()</f>
        <v>#N/A</v>
      </c>
      <c r="J486" s="0" t="n">
        <v>16.88</v>
      </c>
      <c r="K486" s="0" t="e">
        <f aca="false">NA()</f>
        <v>#N/A</v>
      </c>
      <c r="L486" s="0" t="e">
        <f aca="false">NA()</f>
        <v>#N/A</v>
      </c>
      <c r="M486" s="96" t="n">
        <v>36341</v>
      </c>
      <c r="N486" s="0" t="n">
        <v>34.61</v>
      </c>
    </row>
    <row r="487" customFormat="false" ht="12.75" hidden="false" customHeight="false" outlineLevel="0" collapsed="false">
      <c r="A487" s="96" t="n">
        <v>36220</v>
      </c>
      <c r="B487" s="0" t="e">
        <f aca="false">NA()</f>
        <v>#N/A</v>
      </c>
      <c r="C487" s="0" t="e">
        <f aca="false">NA()</f>
        <v>#N/A</v>
      </c>
      <c r="D487" s="0" t="e">
        <f aca="false">NA()</f>
        <v>#N/A</v>
      </c>
      <c r="E487" s="0" t="n">
        <v>19.19</v>
      </c>
      <c r="F487" s="0" t="e">
        <f aca="false">NA()</f>
        <v>#N/A</v>
      </c>
      <c r="G487" s="0" t="n">
        <v>20.42</v>
      </c>
      <c r="H487" s="0" t="n">
        <v>18.75</v>
      </c>
      <c r="I487" s="0" t="e">
        <f aca="false">NA()</f>
        <v>#N/A</v>
      </c>
      <c r="J487" s="0" t="e">
        <f aca="false">NA()</f>
        <v>#N/A</v>
      </c>
      <c r="K487" s="0" t="n">
        <v>19.19</v>
      </c>
      <c r="L487" s="0" t="n">
        <v>22</v>
      </c>
      <c r="M487" s="96" t="n">
        <v>36342</v>
      </c>
      <c r="N487" s="0" t="n">
        <v>34.39</v>
      </c>
    </row>
    <row r="488" customFormat="false" ht="12.75" hidden="false" customHeight="false" outlineLevel="0" collapsed="false">
      <c r="A488" s="96" t="n">
        <v>36221</v>
      </c>
      <c r="B488" s="0" t="e">
        <f aca="false">NA()</f>
        <v>#N/A</v>
      </c>
      <c r="C488" s="0" t="e">
        <f aca="false">NA()</f>
        <v>#N/A</v>
      </c>
      <c r="D488" s="0" t="e">
        <f aca="false">NA()</f>
        <v>#N/A</v>
      </c>
      <c r="E488" s="0" t="n">
        <v>17.79</v>
      </c>
      <c r="F488" s="0" t="e">
        <f aca="false">NA()</f>
        <v>#N/A</v>
      </c>
      <c r="G488" s="0" t="n">
        <v>20.25</v>
      </c>
      <c r="H488" s="0" t="n">
        <v>18.86</v>
      </c>
      <c r="I488" s="0" t="e">
        <f aca="false">NA()</f>
        <v>#N/A</v>
      </c>
      <c r="J488" s="0" t="n">
        <v>18.5</v>
      </c>
      <c r="K488" s="0" t="n">
        <v>17.74</v>
      </c>
      <c r="L488" s="0" t="n">
        <v>19</v>
      </c>
      <c r="M488" s="96" t="n">
        <v>36343</v>
      </c>
      <c r="N488" s="0" t="n">
        <v>37.15</v>
      </c>
    </row>
    <row r="489" customFormat="false" ht="12.75" hidden="false" customHeight="false" outlineLevel="0" collapsed="false">
      <c r="A489" s="96" t="n">
        <v>36222</v>
      </c>
      <c r="B489" s="0" t="e">
        <f aca="false">NA()</f>
        <v>#N/A</v>
      </c>
      <c r="C489" s="0" t="e">
        <f aca="false">NA()</f>
        <v>#N/A</v>
      </c>
      <c r="D489" s="0" t="e">
        <f aca="false">NA()</f>
        <v>#N/A</v>
      </c>
      <c r="E489" s="0" t="n">
        <v>18.06</v>
      </c>
      <c r="F489" s="0" t="e">
        <f aca="false">NA()</f>
        <v>#N/A</v>
      </c>
      <c r="G489" s="0" t="n">
        <v>20.13</v>
      </c>
      <c r="H489" s="0" t="n">
        <v>18.78</v>
      </c>
      <c r="I489" s="0" t="e">
        <f aca="false">NA()</f>
        <v>#N/A</v>
      </c>
      <c r="J489" s="0" t="n">
        <v>18.57</v>
      </c>
      <c r="K489" s="0" t="n">
        <v>18.82</v>
      </c>
      <c r="L489" s="0" t="e">
        <f aca="false">NA()</f>
        <v>#N/A</v>
      </c>
      <c r="M489" s="96" t="n">
        <v>36347</v>
      </c>
      <c r="N489" s="0" t="n">
        <v>230</v>
      </c>
    </row>
    <row r="490" customFormat="false" ht="12.75" hidden="false" customHeight="false" outlineLevel="0" collapsed="false">
      <c r="A490" s="96" t="n">
        <v>36223</v>
      </c>
      <c r="B490" s="0" t="e">
        <f aca="false">NA()</f>
        <v>#N/A</v>
      </c>
      <c r="C490" s="0" t="e">
        <f aca="false">NA()</f>
        <v>#N/A</v>
      </c>
      <c r="D490" s="0" t="e">
        <f aca="false">NA()</f>
        <v>#N/A</v>
      </c>
      <c r="E490" s="0" t="n">
        <v>19.77</v>
      </c>
      <c r="F490" s="0" t="e">
        <f aca="false">NA()</f>
        <v>#N/A</v>
      </c>
      <c r="G490" s="0" t="n">
        <v>19.88</v>
      </c>
      <c r="H490" s="0" t="n">
        <v>18.83</v>
      </c>
      <c r="I490" s="0" t="e">
        <f aca="false">NA()</f>
        <v>#N/A</v>
      </c>
      <c r="J490" s="0" t="e">
        <f aca="false">NA()</f>
        <v>#N/A</v>
      </c>
      <c r="K490" s="0" t="n">
        <v>20.43</v>
      </c>
      <c r="L490" s="0" t="n">
        <v>21</v>
      </c>
      <c r="M490" s="96" t="n">
        <v>36348</v>
      </c>
      <c r="N490" s="0" t="n">
        <v>126.24</v>
      </c>
    </row>
    <row r="491" customFormat="false" ht="12.75" hidden="false" customHeight="false" outlineLevel="0" collapsed="false">
      <c r="A491" s="96" t="n">
        <v>36224</v>
      </c>
      <c r="B491" s="0" t="e">
        <f aca="false">NA()</f>
        <v>#N/A</v>
      </c>
      <c r="C491" s="0" t="e">
        <f aca="false">NA()</f>
        <v>#N/A</v>
      </c>
      <c r="D491" s="0" t="e">
        <f aca="false">NA()</f>
        <v>#N/A</v>
      </c>
      <c r="E491" s="0" t="n">
        <v>20.44</v>
      </c>
      <c r="F491" s="0" t="e">
        <f aca="false">NA()</f>
        <v>#N/A</v>
      </c>
      <c r="G491" s="0" t="n">
        <v>22.25</v>
      </c>
      <c r="H491" s="0" t="n">
        <v>21</v>
      </c>
      <c r="I491" s="0" t="e">
        <f aca="false">NA()</f>
        <v>#N/A</v>
      </c>
      <c r="J491" s="0" t="e">
        <f aca="false">NA()</f>
        <v>#N/A</v>
      </c>
      <c r="K491" s="0" t="n">
        <v>21.57</v>
      </c>
      <c r="L491" s="0" t="n">
        <v>21.72</v>
      </c>
      <c r="M491" s="96" t="n">
        <v>36349</v>
      </c>
      <c r="N491" s="0" t="n">
        <v>42.7</v>
      </c>
    </row>
    <row r="492" customFormat="false" ht="12.75" hidden="false" customHeight="false" outlineLevel="0" collapsed="false">
      <c r="A492" s="96" t="n">
        <v>36225</v>
      </c>
      <c r="B492" s="0" t="e">
        <f aca="false">NA()</f>
        <v>#N/A</v>
      </c>
      <c r="C492" s="0" t="e">
        <f aca="false">NA()</f>
        <v>#N/A</v>
      </c>
      <c r="D492" s="0" t="e">
        <f aca="false">NA()</f>
        <v>#N/A</v>
      </c>
      <c r="E492" s="0" t="e">
        <f aca="false">NA()</f>
        <v>#N/A</v>
      </c>
      <c r="F492" s="0" t="e">
        <f aca="false">NA()</f>
        <v>#N/A</v>
      </c>
      <c r="G492" s="0" t="n">
        <v>24</v>
      </c>
      <c r="H492" s="0" t="n">
        <v>19.75</v>
      </c>
      <c r="I492" s="0" t="e">
        <f aca="false">NA()</f>
        <v>#N/A</v>
      </c>
      <c r="J492" s="0" t="e">
        <f aca="false">NA()</f>
        <v>#N/A</v>
      </c>
      <c r="K492" s="0" t="e">
        <f aca="false">NA()</f>
        <v>#N/A</v>
      </c>
      <c r="L492" s="0" t="n">
        <v>18.5</v>
      </c>
      <c r="M492" s="96" t="n">
        <v>36350</v>
      </c>
      <c r="N492" s="0" t="n">
        <v>33.28</v>
      </c>
    </row>
    <row r="493" customFormat="false" ht="12.75" hidden="false" customHeight="false" outlineLevel="0" collapsed="false">
      <c r="A493" s="96" t="n">
        <v>36226</v>
      </c>
      <c r="B493" s="0" t="e">
        <f aca="false">NA()</f>
        <v>#N/A</v>
      </c>
      <c r="C493" s="0" t="e">
        <f aca="false">NA()</f>
        <v>#N/A</v>
      </c>
      <c r="D493" s="0" t="e">
        <f aca="false">NA()</f>
        <v>#N/A</v>
      </c>
      <c r="E493" s="0" t="e">
        <f aca="false">NA()</f>
        <v>#N/A</v>
      </c>
      <c r="F493" s="0" t="e">
        <f aca="false">NA()</f>
        <v>#N/A</v>
      </c>
      <c r="G493" s="0" t="n">
        <v>24</v>
      </c>
      <c r="H493" s="0" t="n">
        <v>19.75</v>
      </c>
      <c r="I493" s="0" t="e">
        <f aca="false">NA()</f>
        <v>#N/A</v>
      </c>
      <c r="J493" s="0" t="e">
        <f aca="false">NA()</f>
        <v>#N/A</v>
      </c>
      <c r="K493" s="0" t="e">
        <f aca="false">NA()</f>
        <v>#N/A</v>
      </c>
      <c r="L493" s="0" t="n">
        <v>18.5</v>
      </c>
      <c r="M493" s="96" t="n">
        <v>36353</v>
      </c>
      <c r="N493" s="0" t="n">
        <v>29.3</v>
      </c>
    </row>
    <row r="494" customFormat="false" ht="12.75" hidden="false" customHeight="false" outlineLevel="0" collapsed="false">
      <c r="A494" s="96" t="n">
        <v>36227</v>
      </c>
      <c r="B494" s="0" t="e">
        <f aca="false">NA()</f>
        <v>#N/A</v>
      </c>
      <c r="C494" s="0" t="e">
        <f aca="false">NA()</f>
        <v>#N/A</v>
      </c>
      <c r="D494" s="0" t="e">
        <f aca="false">NA()</f>
        <v>#N/A</v>
      </c>
      <c r="E494" s="0" t="n">
        <v>22.56</v>
      </c>
      <c r="F494" s="0" t="e">
        <f aca="false">NA()</f>
        <v>#N/A</v>
      </c>
      <c r="G494" s="0" t="n">
        <v>24.8</v>
      </c>
      <c r="H494" s="0" t="n">
        <v>22</v>
      </c>
      <c r="I494" s="0" t="e">
        <f aca="false">NA()</f>
        <v>#N/A</v>
      </c>
      <c r="J494" s="0" t="e">
        <f aca="false">NA()</f>
        <v>#N/A</v>
      </c>
      <c r="K494" s="0" t="n">
        <v>24.54</v>
      </c>
      <c r="L494" s="0" t="n">
        <v>24.44</v>
      </c>
      <c r="M494" s="96" t="n">
        <v>36354</v>
      </c>
      <c r="N494" s="0" t="n">
        <v>24.05</v>
      </c>
    </row>
    <row r="495" customFormat="false" ht="12.75" hidden="false" customHeight="false" outlineLevel="0" collapsed="false">
      <c r="A495" s="96" t="n">
        <v>36228</v>
      </c>
      <c r="B495" s="0" t="e">
        <f aca="false">NA()</f>
        <v>#N/A</v>
      </c>
      <c r="C495" s="0" t="e">
        <f aca="false">NA()</f>
        <v>#N/A</v>
      </c>
      <c r="D495" s="0" t="e">
        <f aca="false">NA()</f>
        <v>#N/A</v>
      </c>
      <c r="E495" s="0" t="n">
        <v>20.13</v>
      </c>
      <c r="F495" s="0" t="e">
        <f aca="false">NA()</f>
        <v>#N/A</v>
      </c>
      <c r="G495" s="0" t="n">
        <v>22.51</v>
      </c>
      <c r="H495" s="0" t="n">
        <v>19.98</v>
      </c>
      <c r="I495" s="0" t="e">
        <f aca="false">NA()</f>
        <v>#N/A</v>
      </c>
      <c r="J495" s="0" t="e">
        <f aca="false">NA()</f>
        <v>#N/A</v>
      </c>
      <c r="K495" s="0" t="n">
        <v>20.19</v>
      </c>
      <c r="L495" s="0" t="n">
        <v>20</v>
      </c>
      <c r="M495" s="96" t="n">
        <v>36355</v>
      </c>
      <c r="N495" s="0" t="n">
        <v>23.21</v>
      </c>
    </row>
    <row r="496" customFormat="false" ht="12.75" hidden="false" customHeight="false" outlineLevel="0" collapsed="false">
      <c r="A496" s="96" t="n">
        <v>36229</v>
      </c>
      <c r="B496" s="0" t="e">
        <f aca="false">NA()</f>
        <v>#N/A</v>
      </c>
      <c r="C496" s="0" t="e">
        <f aca="false">NA()</f>
        <v>#N/A</v>
      </c>
      <c r="D496" s="0" t="e">
        <f aca="false">NA()</f>
        <v>#N/A</v>
      </c>
      <c r="E496" s="0" t="n">
        <v>20.07</v>
      </c>
      <c r="F496" s="0" t="e">
        <f aca="false">NA()</f>
        <v>#N/A</v>
      </c>
      <c r="G496" s="0" t="n">
        <v>23.88</v>
      </c>
      <c r="H496" s="0" t="n">
        <v>21.5</v>
      </c>
      <c r="I496" s="0" t="e">
        <f aca="false">NA()</f>
        <v>#N/A</v>
      </c>
      <c r="J496" s="0" t="n">
        <v>19</v>
      </c>
      <c r="K496" s="0" t="n">
        <v>20.52</v>
      </c>
      <c r="L496" s="0" t="n">
        <v>20</v>
      </c>
      <c r="M496" s="96" t="n">
        <v>36356</v>
      </c>
      <c r="N496" s="0" t="n">
        <v>30.14</v>
      </c>
    </row>
    <row r="497" customFormat="false" ht="12.75" hidden="false" customHeight="false" outlineLevel="0" collapsed="false">
      <c r="A497" s="96" t="n">
        <v>36230</v>
      </c>
      <c r="B497" s="0" t="e">
        <f aca="false">NA()</f>
        <v>#N/A</v>
      </c>
      <c r="C497" s="0" t="e">
        <f aca="false">NA()</f>
        <v>#N/A</v>
      </c>
      <c r="D497" s="0" t="e">
        <f aca="false">NA()</f>
        <v>#N/A</v>
      </c>
      <c r="E497" s="0" t="n">
        <v>25.08</v>
      </c>
      <c r="F497" s="0" t="e">
        <f aca="false">NA()</f>
        <v>#N/A</v>
      </c>
      <c r="G497" s="0" t="n">
        <v>24.67</v>
      </c>
      <c r="H497" s="0" t="n">
        <v>24</v>
      </c>
      <c r="I497" s="0" t="e">
        <f aca="false">NA()</f>
        <v>#N/A</v>
      </c>
      <c r="J497" s="0" t="e">
        <f aca="false">NA()</f>
        <v>#N/A</v>
      </c>
      <c r="K497" s="0" t="n">
        <v>25.01</v>
      </c>
      <c r="L497" s="0" t="n">
        <v>24</v>
      </c>
      <c r="M497" s="96" t="n">
        <v>36357</v>
      </c>
      <c r="N497" s="0" t="n">
        <v>56.69</v>
      </c>
    </row>
    <row r="498" customFormat="false" ht="12.75" hidden="false" customHeight="false" outlineLevel="0" collapsed="false">
      <c r="A498" s="96" t="n">
        <v>36231</v>
      </c>
      <c r="B498" s="0" t="e">
        <f aca="false">NA()</f>
        <v>#N/A</v>
      </c>
      <c r="C498" s="0" t="e">
        <f aca="false">NA()</f>
        <v>#N/A</v>
      </c>
      <c r="D498" s="0" t="e">
        <f aca="false">NA()</f>
        <v>#N/A</v>
      </c>
      <c r="E498" s="0" t="n">
        <v>25.38</v>
      </c>
      <c r="F498" s="0" t="e">
        <f aca="false">NA()</f>
        <v>#N/A</v>
      </c>
      <c r="G498" s="0" t="n">
        <v>27.3</v>
      </c>
      <c r="H498" s="0" t="n">
        <v>23.69</v>
      </c>
      <c r="I498" s="0" t="e">
        <f aca="false">NA()</f>
        <v>#N/A</v>
      </c>
      <c r="J498" s="0" t="e">
        <f aca="false">NA()</f>
        <v>#N/A</v>
      </c>
      <c r="K498" s="0" t="n">
        <v>24.82</v>
      </c>
      <c r="L498" s="0" t="n">
        <v>24</v>
      </c>
      <c r="M498" s="96" t="n">
        <v>36358</v>
      </c>
      <c r="N498" s="0" t="n">
        <v>45.5</v>
      </c>
    </row>
    <row r="499" customFormat="false" ht="12.75" hidden="false" customHeight="false" outlineLevel="0" collapsed="false">
      <c r="A499" s="96" t="n">
        <v>36232</v>
      </c>
      <c r="B499" s="0" t="e">
        <f aca="false">NA()</f>
        <v>#N/A</v>
      </c>
      <c r="C499" s="0" t="e">
        <f aca="false">NA()</f>
        <v>#N/A</v>
      </c>
      <c r="D499" s="0" t="e">
        <f aca="false">NA()</f>
        <v>#N/A</v>
      </c>
      <c r="E499" s="0" t="n">
        <v>22</v>
      </c>
      <c r="F499" s="0" t="e">
        <f aca="false">NA()</f>
        <v>#N/A</v>
      </c>
      <c r="G499" s="0" t="n">
        <v>21.5</v>
      </c>
      <c r="H499" s="0" t="n">
        <v>20</v>
      </c>
      <c r="I499" s="0" t="e">
        <f aca="false">NA()</f>
        <v>#N/A</v>
      </c>
      <c r="J499" s="0" t="e">
        <f aca="false">NA()</f>
        <v>#N/A</v>
      </c>
      <c r="K499" s="0" t="e">
        <f aca="false">NA()</f>
        <v>#N/A</v>
      </c>
      <c r="L499" s="0" t="n">
        <v>19.5</v>
      </c>
      <c r="M499" s="96" t="n">
        <v>36359</v>
      </c>
      <c r="N499" s="0" t="n">
        <v>45.5</v>
      </c>
    </row>
    <row r="500" customFormat="false" ht="12.75" hidden="false" customHeight="false" outlineLevel="0" collapsed="false">
      <c r="A500" s="96" t="n">
        <v>36233</v>
      </c>
      <c r="B500" s="0" t="e">
        <f aca="false">NA()</f>
        <v>#N/A</v>
      </c>
      <c r="C500" s="0" t="e">
        <f aca="false">NA()</f>
        <v>#N/A</v>
      </c>
      <c r="D500" s="0" t="e">
        <f aca="false">NA()</f>
        <v>#N/A</v>
      </c>
      <c r="E500" s="0" t="e">
        <f aca="false">NA()</f>
        <v>#N/A</v>
      </c>
      <c r="F500" s="0" t="e">
        <f aca="false">NA()</f>
        <v>#N/A</v>
      </c>
      <c r="G500" s="0" t="n">
        <v>21.5</v>
      </c>
      <c r="H500" s="0" t="e">
        <f aca="false">NA()</f>
        <v>#N/A</v>
      </c>
      <c r="I500" s="0" t="e">
        <f aca="false">NA()</f>
        <v>#N/A</v>
      </c>
      <c r="J500" s="0" t="e">
        <f aca="false">NA()</f>
        <v>#N/A</v>
      </c>
      <c r="K500" s="0" t="e">
        <f aca="false">NA()</f>
        <v>#N/A</v>
      </c>
      <c r="L500" s="0" t="e">
        <f aca="false">NA()</f>
        <v>#N/A</v>
      </c>
      <c r="M500" s="96" t="n">
        <v>36360</v>
      </c>
      <c r="N500" s="0" t="n">
        <v>126.85</v>
      </c>
    </row>
    <row r="501" customFormat="false" ht="12.75" hidden="false" customHeight="false" outlineLevel="0" collapsed="false">
      <c r="A501" s="96" t="n">
        <v>36234</v>
      </c>
      <c r="B501" s="0" t="e">
        <f aca="false">NA()</f>
        <v>#N/A</v>
      </c>
      <c r="C501" s="0" t="e">
        <f aca="false">NA()</f>
        <v>#N/A</v>
      </c>
      <c r="D501" s="0" t="e">
        <f aca="false">NA()</f>
        <v>#N/A</v>
      </c>
      <c r="E501" s="0" t="n">
        <v>23.88</v>
      </c>
      <c r="F501" s="0" t="e">
        <f aca="false">NA()</f>
        <v>#N/A</v>
      </c>
      <c r="G501" s="0" t="n">
        <v>22.5</v>
      </c>
      <c r="H501" s="0" t="n">
        <v>19.43</v>
      </c>
      <c r="I501" s="0" t="e">
        <f aca="false">NA()</f>
        <v>#N/A</v>
      </c>
      <c r="J501" s="0" t="e">
        <f aca="false">NA()</f>
        <v>#N/A</v>
      </c>
      <c r="K501" s="0" t="n">
        <v>22.98</v>
      </c>
      <c r="L501" s="0" t="n">
        <v>23</v>
      </c>
      <c r="M501" s="96" t="n">
        <v>36361</v>
      </c>
      <c r="N501" s="0" t="n">
        <v>61.3</v>
      </c>
    </row>
    <row r="502" customFormat="false" ht="12.75" hidden="false" customHeight="false" outlineLevel="0" collapsed="false">
      <c r="A502" s="96" t="n">
        <v>36235</v>
      </c>
      <c r="B502" s="0" t="e">
        <f aca="false">NA()</f>
        <v>#N/A</v>
      </c>
      <c r="C502" s="0" t="e">
        <f aca="false">NA()</f>
        <v>#N/A</v>
      </c>
      <c r="D502" s="0" t="e">
        <f aca="false">NA()</f>
        <v>#N/A</v>
      </c>
      <c r="E502" s="0" t="n">
        <v>19.83</v>
      </c>
      <c r="F502" s="0" t="e">
        <f aca="false">NA()</f>
        <v>#N/A</v>
      </c>
      <c r="G502" s="0" t="n">
        <v>22.88</v>
      </c>
      <c r="H502" s="0" t="n">
        <v>20.38</v>
      </c>
      <c r="I502" s="0" t="e">
        <f aca="false">NA()</f>
        <v>#N/A</v>
      </c>
      <c r="J502" s="0" t="n">
        <v>22</v>
      </c>
      <c r="K502" s="0" t="n">
        <v>19.9</v>
      </c>
      <c r="L502" s="0" t="n">
        <v>20.5</v>
      </c>
      <c r="M502" s="96" t="n">
        <v>36362</v>
      </c>
      <c r="N502" s="0" t="n">
        <v>51.65</v>
      </c>
    </row>
    <row r="503" customFormat="false" ht="12.75" hidden="false" customHeight="false" outlineLevel="0" collapsed="false">
      <c r="A503" s="96" t="n">
        <v>36236</v>
      </c>
      <c r="B503" s="0" t="e">
        <f aca="false">NA()</f>
        <v>#N/A</v>
      </c>
      <c r="C503" s="0" t="e">
        <f aca="false">NA()</f>
        <v>#N/A</v>
      </c>
      <c r="D503" s="0" t="e">
        <f aca="false">NA()</f>
        <v>#N/A</v>
      </c>
      <c r="E503" s="0" t="n">
        <v>17.55</v>
      </c>
      <c r="F503" s="0" t="e">
        <f aca="false">NA()</f>
        <v>#N/A</v>
      </c>
      <c r="G503" s="0" t="n">
        <v>21.6</v>
      </c>
      <c r="H503" s="0" t="n">
        <v>20.56</v>
      </c>
      <c r="I503" s="0" t="e">
        <f aca="false">NA()</f>
        <v>#N/A</v>
      </c>
      <c r="J503" s="0" t="n">
        <v>19.17</v>
      </c>
      <c r="K503" s="0" t="n">
        <v>17.72</v>
      </c>
      <c r="L503" s="0" t="n">
        <v>20</v>
      </c>
      <c r="M503" s="96" t="n">
        <v>36363</v>
      </c>
      <c r="N503" s="0" t="n">
        <v>121.67</v>
      </c>
    </row>
    <row r="504" customFormat="false" ht="12.75" hidden="false" customHeight="false" outlineLevel="0" collapsed="false">
      <c r="A504" s="96" t="n">
        <v>36237</v>
      </c>
      <c r="B504" s="0" t="e">
        <f aca="false">NA()</f>
        <v>#N/A</v>
      </c>
      <c r="C504" s="0" t="e">
        <f aca="false">NA()</f>
        <v>#N/A</v>
      </c>
      <c r="D504" s="0" t="e">
        <f aca="false">NA()</f>
        <v>#N/A</v>
      </c>
      <c r="E504" s="0" t="n">
        <v>17.53</v>
      </c>
      <c r="F504" s="0" t="e">
        <f aca="false">NA()</f>
        <v>#N/A</v>
      </c>
      <c r="G504" s="0" t="n">
        <v>20.39</v>
      </c>
      <c r="H504" s="0" t="n">
        <v>19.88</v>
      </c>
      <c r="I504" s="0" t="e">
        <f aca="false">NA()</f>
        <v>#N/A</v>
      </c>
      <c r="J504" s="0" t="e">
        <f aca="false">NA()</f>
        <v>#N/A</v>
      </c>
      <c r="K504" s="0" t="n">
        <v>17.69</v>
      </c>
      <c r="L504" s="0" t="n">
        <v>18.5</v>
      </c>
      <c r="M504" s="96" t="n">
        <v>36364</v>
      </c>
      <c r="N504" s="0" t="n">
        <v>350.14</v>
      </c>
    </row>
    <row r="505" customFormat="false" ht="12.75" hidden="false" customHeight="false" outlineLevel="0" collapsed="false">
      <c r="A505" s="96" t="n">
        <v>36238</v>
      </c>
      <c r="B505" s="0" t="e">
        <f aca="false">NA()</f>
        <v>#N/A</v>
      </c>
      <c r="C505" s="0" t="e">
        <f aca="false">NA()</f>
        <v>#N/A</v>
      </c>
      <c r="D505" s="0" t="e">
        <f aca="false">NA()</f>
        <v>#N/A</v>
      </c>
      <c r="E505" s="0" t="n">
        <v>17.66</v>
      </c>
      <c r="F505" s="0" t="e">
        <f aca="false">NA()</f>
        <v>#N/A</v>
      </c>
      <c r="G505" s="0" t="n">
        <v>20.58</v>
      </c>
      <c r="H505" s="0" t="n">
        <v>19.38</v>
      </c>
      <c r="I505" s="0" t="e">
        <f aca="false">NA()</f>
        <v>#N/A</v>
      </c>
      <c r="J505" s="0" t="n">
        <v>18.5</v>
      </c>
      <c r="K505" s="0" t="n">
        <v>17.19</v>
      </c>
      <c r="L505" s="0" t="n">
        <v>18.5</v>
      </c>
      <c r="M505" s="96" t="n">
        <v>36365</v>
      </c>
      <c r="N505" s="0" t="n">
        <v>51.57</v>
      </c>
    </row>
    <row r="506" customFormat="false" ht="12.75" hidden="false" customHeight="false" outlineLevel="0" collapsed="false">
      <c r="A506" s="96" t="n">
        <v>36239</v>
      </c>
      <c r="B506" s="0" t="e">
        <f aca="false">NA()</f>
        <v>#N/A</v>
      </c>
      <c r="C506" s="0" t="e">
        <f aca="false">NA()</f>
        <v>#N/A</v>
      </c>
      <c r="D506" s="0" t="e">
        <f aca="false">NA()</f>
        <v>#N/A</v>
      </c>
      <c r="E506" s="0" t="e">
        <f aca="false">NA()</f>
        <v>#N/A</v>
      </c>
      <c r="F506" s="0" t="e">
        <f aca="false">NA()</f>
        <v>#N/A</v>
      </c>
      <c r="G506" s="0" t="n">
        <v>17.75</v>
      </c>
      <c r="H506" s="0" t="n">
        <v>18.5</v>
      </c>
      <c r="I506" s="0" t="e">
        <f aca="false">NA()</f>
        <v>#N/A</v>
      </c>
      <c r="J506" s="0" t="e">
        <f aca="false">NA()</f>
        <v>#N/A</v>
      </c>
      <c r="K506" s="0" t="e">
        <f aca="false">NA()</f>
        <v>#N/A</v>
      </c>
      <c r="L506" s="0" t="n">
        <v>19</v>
      </c>
      <c r="M506" s="96" t="n">
        <v>36366</v>
      </c>
      <c r="N506" s="0" t="n">
        <v>51.43</v>
      </c>
    </row>
    <row r="507" customFormat="false" ht="12.75" hidden="false" customHeight="false" outlineLevel="0" collapsed="false">
      <c r="A507" s="96" t="n">
        <v>36240</v>
      </c>
      <c r="B507" s="0" t="e">
        <f aca="false">NA()</f>
        <v>#N/A</v>
      </c>
      <c r="C507" s="0" t="e">
        <f aca="false">NA()</f>
        <v>#N/A</v>
      </c>
      <c r="D507" s="0" t="e">
        <f aca="false">NA()</f>
        <v>#N/A</v>
      </c>
      <c r="E507" s="0" t="e">
        <f aca="false">NA()</f>
        <v>#N/A</v>
      </c>
      <c r="F507" s="0" t="e">
        <f aca="false">NA()</f>
        <v>#N/A</v>
      </c>
      <c r="G507" s="0" t="n">
        <v>17.75</v>
      </c>
      <c r="H507" s="0" t="n">
        <v>18.73</v>
      </c>
      <c r="I507" s="0" t="e">
        <f aca="false">NA()</f>
        <v>#N/A</v>
      </c>
      <c r="J507" s="0" t="e">
        <f aca="false">NA()</f>
        <v>#N/A</v>
      </c>
      <c r="K507" s="0" t="e">
        <f aca="false">NA()</f>
        <v>#N/A</v>
      </c>
      <c r="L507" s="0" t="n">
        <v>19</v>
      </c>
      <c r="M507" s="96" t="n">
        <v>36367</v>
      </c>
      <c r="N507" s="0" t="n">
        <v>271.4</v>
      </c>
    </row>
    <row r="508" customFormat="false" ht="12.75" hidden="false" customHeight="false" outlineLevel="0" collapsed="false">
      <c r="A508" s="96" t="n">
        <v>36241</v>
      </c>
      <c r="B508" s="0" t="e">
        <f aca="false">NA()</f>
        <v>#N/A</v>
      </c>
      <c r="C508" s="0" t="e">
        <f aca="false">NA()</f>
        <v>#N/A</v>
      </c>
      <c r="D508" s="0" t="e">
        <f aca="false">NA()</f>
        <v>#N/A</v>
      </c>
      <c r="E508" s="0" t="n">
        <v>18.63</v>
      </c>
      <c r="F508" s="0" t="e">
        <f aca="false">NA()</f>
        <v>#N/A</v>
      </c>
      <c r="G508" s="0" t="n">
        <v>21.15</v>
      </c>
      <c r="H508" s="0" t="n">
        <v>19.5</v>
      </c>
      <c r="I508" s="0" t="e">
        <f aca="false">NA()</f>
        <v>#N/A</v>
      </c>
      <c r="J508" s="0" t="e">
        <f aca="false">NA()</f>
        <v>#N/A</v>
      </c>
      <c r="K508" s="0" t="n">
        <v>20.06</v>
      </c>
      <c r="L508" s="0" t="n">
        <v>23</v>
      </c>
      <c r="M508" s="96" t="n">
        <v>36368</v>
      </c>
      <c r="N508" s="0" t="n">
        <v>260</v>
      </c>
    </row>
    <row r="509" customFormat="false" ht="12.75" hidden="false" customHeight="false" outlineLevel="0" collapsed="false">
      <c r="A509" s="96" t="n">
        <v>36242</v>
      </c>
      <c r="B509" s="0" t="e">
        <f aca="false">NA()</f>
        <v>#N/A</v>
      </c>
      <c r="C509" s="0" t="e">
        <f aca="false">NA()</f>
        <v>#N/A</v>
      </c>
      <c r="D509" s="0" t="e">
        <f aca="false">NA()</f>
        <v>#N/A</v>
      </c>
      <c r="E509" s="0" t="n">
        <v>19.6</v>
      </c>
      <c r="F509" s="0" t="e">
        <f aca="false">NA()</f>
        <v>#N/A</v>
      </c>
      <c r="G509" s="0" t="n">
        <v>22.17</v>
      </c>
      <c r="H509" s="0" t="n">
        <v>20.75</v>
      </c>
      <c r="I509" s="0" t="e">
        <f aca="false">NA()</f>
        <v>#N/A</v>
      </c>
      <c r="J509" s="0" t="e">
        <f aca="false">NA()</f>
        <v>#N/A</v>
      </c>
      <c r="K509" s="0" t="n">
        <v>21.18</v>
      </c>
      <c r="L509" s="0" t="n">
        <v>21</v>
      </c>
      <c r="M509" s="96" t="n">
        <v>36369</v>
      </c>
      <c r="N509" s="0" t="n">
        <v>119</v>
      </c>
    </row>
    <row r="510" customFormat="false" ht="12.75" hidden="false" customHeight="false" outlineLevel="0" collapsed="false">
      <c r="A510" s="96" t="n">
        <v>36243</v>
      </c>
      <c r="B510" s="0" t="e">
        <f aca="false">NA()</f>
        <v>#N/A</v>
      </c>
      <c r="C510" s="0" t="e">
        <f aca="false">NA()</f>
        <v>#N/A</v>
      </c>
      <c r="D510" s="0" t="e">
        <f aca="false">NA()</f>
        <v>#N/A</v>
      </c>
      <c r="E510" s="0" t="n">
        <v>19.88</v>
      </c>
      <c r="F510" s="0" t="e">
        <f aca="false">NA()</f>
        <v>#N/A</v>
      </c>
      <c r="G510" s="0" t="n">
        <v>22.95</v>
      </c>
      <c r="H510" s="0" t="n">
        <v>22</v>
      </c>
      <c r="I510" s="0" t="e">
        <f aca="false">NA()</f>
        <v>#N/A</v>
      </c>
      <c r="J510" s="0" t="n">
        <v>21.5</v>
      </c>
      <c r="K510" s="0" t="n">
        <v>20.93</v>
      </c>
      <c r="L510" s="0" t="n">
        <v>19.93</v>
      </c>
      <c r="M510" s="96" t="n">
        <v>36370</v>
      </c>
      <c r="N510" s="0" t="n">
        <v>442.86</v>
      </c>
    </row>
    <row r="511" customFormat="false" ht="12.75" hidden="false" customHeight="false" outlineLevel="0" collapsed="false">
      <c r="A511" s="96" t="n">
        <v>36244</v>
      </c>
      <c r="B511" s="0" t="e">
        <f aca="false">NA()</f>
        <v>#N/A</v>
      </c>
      <c r="C511" s="0" t="e">
        <f aca="false">NA()</f>
        <v>#N/A</v>
      </c>
      <c r="D511" s="0" t="e">
        <f aca="false">NA()</f>
        <v>#N/A</v>
      </c>
      <c r="E511" s="0" t="n">
        <v>19.43</v>
      </c>
      <c r="F511" s="0" t="e">
        <f aca="false">NA()</f>
        <v>#N/A</v>
      </c>
      <c r="G511" s="0" t="n">
        <v>21.92</v>
      </c>
      <c r="H511" s="0" t="n">
        <v>20.5</v>
      </c>
      <c r="I511" s="0" t="e">
        <f aca="false">NA()</f>
        <v>#N/A</v>
      </c>
      <c r="J511" s="0" t="n">
        <v>20.38</v>
      </c>
      <c r="K511" s="0" t="n">
        <v>19.7</v>
      </c>
      <c r="L511" s="0" t="n">
        <v>19.94</v>
      </c>
      <c r="M511" s="96" t="n">
        <v>36371</v>
      </c>
      <c r="N511" s="0" t="n">
        <v>400</v>
      </c>
    </row>
    <row r="512" customFormat="false" ht="12.75" hidden="false" customHeight="false" outlineLevel="0" collapsed="false">
      <c r="A512" s="96" t="n">
        <v>36245</v>
      </c>
      <c r="B512" s="0" t="e">
        <f aca="false">NA()</f>
        <v>#N/A</v>
      </c>
      <c r="C512" s="0" t="e">
        <f aca="false">NA()</f>
        <v>#N/A</v>
      </c>
      <c r="D512" s="0" t="e">
        <f aca="false">NA()</f>
        <v>#N/A</v>
      </c>
      <c r="E512" s="0" t="n">
        <v>18.43</v>
      </c>
      <c r="F512" s="0" t="e">
        <f aca="false">NA()</f>
        <v>#N/A</v>
      </c>
      <c r="G512" s="0" t="n">
        <v>21.91</v>
      </c>
      <c r="H512" s="0" t="n">
        <v>20.25</v>
      </c>
      <c r="I512" s="0" t="e">
        <f aca="false">NA()</f>
        <v>#N/A</v>
      </c>
      <c r="J512" s="0" t="n">
        <v>21.33</v>
      </c>
      <c r="K512" s="0" t="n">
        <v>19.41</v>
      </c>
      <c r="L512" s="0" t="n">
        <v>20.13</v>
      </c>
      <c r="M512" s="96" t="n">
        <v>36372</v>
      </c>
      <c r="N512" s="0" t="n">
        <v>72.5</v>
      </c>
    </row>
    <row r="513" customFormat="false" ht="12.75" hidden="false" customHeight="false" outlineLevel="0" collapsed="false">
      <c r="A513" s="96" t="n">
        <v>36246</v>
      </c>
      <c r="B513" s="0" t="e">
        <f aca="false">NA()</f>
        <v>#N/A</v>
      </c>
      <c r="C513" s="0" t="e">
        <f aca="false">NA()</f>
        <v>#N/A</v>
      </c>
      <c r="D513" s="0" t="e">
        <f aca="false">NA()</f>
        <v>#N/A</v>
      </c>
      <c r="E513" s="0" t="n">
        <v>18.1</v>
      </c>
      <c r="F513" s="0" t="e">
        <f aca="false">NA()</f>
        <v>#N/A</v>
      </c>
      <c r="G513" s="0" t="n">
        <v>20.38</v>
      </c>
      <c r="H513" s="0" t="e">
        <f aca="false">NA()</f>
        <v>#N/A</v>
      </c>
      <c r="I513" s="0" t="e">
        <f aca="false">NA()</f>
        <v>#N/A</v>
      </c>
      <c r="J513" s="0" t="n">
        <v>18.75</v>
      </c>
      <c r="K513" s="0" t="e">
        <f aca="false">NA()</f>
        <v>#N/A</v>
      </c>
      <c r="L513" s="0" t="n">
        <v>18.5</v>
      </c>
      <c r="M513" s="96" t="n">
        <v>36373</v>
      </c>
      <c r="N513" s="0" t="n">
        <v>72.5</v>
      </c>
    </row>
    <row r="514" customFormat="false" ht="12.75" hidden="false" customHeight="false" outlineLevel="0" collapsed="false">
      <c r="A514" s="96" t="n">
        <v>36247</v>
      </c>
      <c r="B514" s="0" t="e">
        <f aca="false">NA()</f>
        <v>#N/A</v>
      </c>
      <c r="C514" s="0" t="e">
        <f aca="false">NA()</f>
        <v>#N/A</v>
      </c>
      <c r="D514" s="0" t="e">
        <f aca="false">NA()</f>
        <v>#N/A</v>
      </c>
      <c r="E514" s="0" t="e">
        <f aca="false">NA()</f>
        <v>#N/A</v>
      </c>
      <c r="F514" s="0" t="e">
        <f aca="false">NA()</f>
        <v>#N/A</v>
      </c>
      <c r="G514" s="0" t="n">
        <v>20.38</v>
      </c>
      <c r="H514" s="0" t="e">
        <f aca="false">NA()</f>
        <v>#N/A</v>
      </c>
      <c r="I514" s="0" t="e">
        <f aca="false">NA()</f>
        <v>#N/A</v>
      </c>
      <c r="J514" s="0" t="n">
        <v>18.75</v>
      </c>
      <c r="K514" s="0" t="e">
        <f aca="false">NA()</f>
        <v>#N/A</v>
      </c>
      <c r="L514" s="0" t="n">
        <v>18.5</v>
      </c>
      <c r="M514" s="96" t="n">
        <v>36374</v>
      </c>
      <c r="N514" s="0" t="n">
        <v>184.17</v>
      </c>
    </row>
    <row r="515" customFormat="false" ht="12.75" hidden="false" customHeight="false" outlineLevel="0" collapsed="false">
      <c r="A515" s="96" t="n">
        <v>36248</v>
      </c>
      <c r="B515" s="0" t="e">
        <f aca="false">NA()</f>
        <v>#N/A</v>
      </c>
      <c r="C515" s="0" t="e">
        <f aca="false">NA()</f>
        <v>#N/A</v>
      </c>
      <c r="D515" s="0" t="e">
        <f aca="false">NA()</f>
        <v>#N/A</v>
      </c>
      <c r="E515" s="0" t="n">
        <v>20.5</v>
      </c>
      <c r="F515" s="0" t="e">
        <f aca="false">NA()</f>
        <v>#N/A</v>
      </c>
      <c r="G515" s="0" t="n">
        <v>21.81</v>
      </c>
      <c r="H515" s="0" t="n">
        <v>20.25</v>
      </c>
      <c r="I515" s="0" t="e">
        <f aca="false">NA()</f>
        <v>#N/A</v>
      </c>
      <c r="J515" s="0" t="n">
        <v>20.5</v>
      </c>
      <c r="K515" s="0" t="n">
        <v>20.5</v>
      </c>
      <c r="L515" s="0" t="n">
        <v>21.1</v>
      </c>
      <c r="M515" s="96" t="n">
        <v>36375</v>
      </c>
      <c r="N515" s="0" t="n">
        <v>38.61</v>
      </c>
    </row>
    <row r="516" customFormat="false" ht="12.75" hidden="false" customHeight="false" outlineLevel="0" collapsed="false">
      <c r="A516" s="96" t="n">
        <v>36249</v>
      </c>
      <c r="B516" s="0" t="e">
        <f aca="false">NA()</f>
        <v>#N/A</v>
      </c>
      <c r="C516" s="0" t="e">
        <f aca="false">NA()</f>
        <v>#N/A</v>
      </c>
      <c r="D516" s="0" t="e">
        <f aca="false">NA()</f>
        <v>#N/A</v>
      </c>
      <c r="E516" s="0" t="n">
        <v>19.54</v>
      </c>
      <c r="F516" s="0" t="e">
        <f aca="false">NA()</f>
        <v>#N/A</v>
      </c>
      <c r="G516" s="0" t="n">
        <v>21</v>
      </c>
      <c r="H516" s="0" t="n">
        <v>20.13</v>
      </c>
      <c r="I516" s="0" t="e">
        <f aca="false">NA()</f>
        <v>#N/A</v>
      </c>
      <c r="J516" s="0" t="e">
        <f aca="false">NA()</f>
        <v>#N/A</v>
      </c>
      <c r="K516" s="0" t="n">
        <v>19.63</v>
      </c>
      <c r="L516" s="0" t="n">
        <v>19.88</v>
      </c>
      <c r="M516" s="96" t="n">
        <v>36376</v>
      </c>
      <c r="N516" s="0" t="n">
        <v>37.7</v>
      </c>
    </row>
    <row r="517" customFormat="false" ht="12.75" hidden="false" customHeight="false" outlineLevel="0" collapsed="false">
      <c r="A517" s="96" t="n">
        <v>36250</v>
      </c>
      <c r="B517" s="0" t="e">
        <f aca="false">NA()</f>
        <v>#N/A</v>
      </c>
      <c r="C517" s="0" t="e">
        <f aca="false">NA()</f>
        <v>#N/A</v>
      </c>
      <c r="D517" s="0" t="e">
        <f aca="false">NA()</f>
        <v>#N/A</v>
      </c>
      <c r="E517" s="0" t="n">
        <v>19.46</v>
      </c>
      <c r="F517" s="0" t="e">
        <f aca="false">NA()</f>
        <v>#N/A</v>
      </c>
      <c r="G517" s="0" t="n">
        <v>20.83</v>
      </c>
      <c r="H517" s="0" t="n">
        <v>20.23</v>
      </c>
      <c r="I517" s="0" t="e">
        <f aca="false">NA()</f>
        <v>#N/A</v>
      </c>
      <c r="J517" s="0" t="n">
        <v>19.5</v>
      </c>
      <c r="K517" s="0" t="n">
        <v>19.03</v>
      </c>
      <c r="L517" s="0" t="n">
        <v>19.5</v>
      </c>
      <c r="M517" s="96" t="n">
        <v>36377</v>
      </c>
      <c r="N517" s="0" t="n">
        <v>34.35</v>
      </c>
    </row>
    <row r="518" customFormat="false" ht="12.75" hidden="false" customHeight="false" outlineLevel="0" collapsed="false">
      <c r="A518" s="96" t="n">
        <v>36251</v>
      </c>
      <c r="B518" s="0" t="e">
        <f aca="false">NA()</f>
        <v>#N/A</v>
      </c>
      <c r="C518" s="0" t="e">
        <f aca="false">NA()</f>
        <v>#N/A</v>
      </c>
      <c r="D518" s="0" t="e">
        <f aca="false">NA()</f>
        <v>#N/A</v>
      </c>
      <c r="E518" s="0" t="n">
        <v>17.86</v>
      </c>
      <c r="F518" s="0" t="e">
        <f aca="false">NA()</f>
        <v>#N/A</v>
      </c>
      <c r="G518" s="0" t="n">
        <v>21.42</v>
      </c>
      <c r="H518" s="0" t="n">
        <v>19.64</v>
      </c>
      <c r="I518" s="0" t="e">
        <f aca="false">NA()</f>
        <v>#N/A</v>
      </c>
      <c r="J518" s="0" t="n">
        <v>19.75</v>
      </c>
      <c r="K518" s="0" t="n">
        <v>17.15</v>
      </c>
      <c r="L518" s="0" t="n">
        <v>18.75</v>
      </c>
      <c r="M518" s="96" t="n">
        <v>36378</v>
      </c>
      <c r="N518" s="0" t="n">
        <v>41.31</v>
      </c>
    </row>
    <row r="519" customFormat="false" ht="12.75" hidden="false" customHeight="false" outlineLevel="0" collapsed="false">
      <c r="A519" s="96" t="n">
        <v>36252</v>
      </c>
      <c r="B519" s="0" t="e">
        <f aca="false">NA()</f>
        <v>#N/A</v>
      </c>
      <c r="C519" s="0" t="e">
        <f aca="false">NA()</f>
        <v>#N/A</v>
      </c>
      <c r="D519" s="0" t="e">
        <f aca="false">NA()</f>
        <v>#N/A</v>
      </c>
      <c r="E519" s="0" t="e">
        <f aca="false">NA()</f>
        <v>#N/A</v>
      </c>
      <c r="F519" s="0" t="e">
        <f aca="false">NA()</f>
        <v>#N/A</v>
      </c>
      <c r="G519" s="0" t="n">
        <v>20.83</v>
      </c>
      <c r="H519" s="0" t="n">
        <v>18</v>
      </c>
      <c r="I519" s="0" t="e">
        <f aca="false">NA()</f>
        <v>#N/A</v>
      </c>
      <c r="J519" s="0" t="e">
        <f aca="false">NA()</f>
        <v>#N/A</v>
      </c>
      <c r="K519" s="0" t="n">
        <v>17.33</v>
      </c>
      <c r="L519" s="0" t="e">
        <f aca="false">NA()</f>
        <v>#N/A</v>
      </c>
      <c r="M519" s="96" t="n">
        <v>36381</v>
      </c>
      <c r="N519" s="0" t="n">
        <v>40.93</v>
      </c>
    </row>
    <row r="520" customFormat="false" ht="12.75" hidden="false" customHeight="false" outlineLevel="0" collapsed="false">
      <c r="A520" s="96" t="n">
        <v>36253</v>
      </c>
      <c r="B520" s="0" t="e">
        <f aca="false">NA()</f>
        <v>#N/A</v>
      </c>
      <c r="C520" s="0" t="e">
        <f aca="false">NA()</f>
        <v>#N/A</v>
      </c>
      <c r="D520" s="0" t="e">
        <f aca="false">NA()</f>
        <v>#N/A</v>
      </c>
      <c r="E520" s="0" t="e">
        <f aca="false">NA()</f>
        <v>#N/A</v>
      </c>
      <c r="F520" s="0" t="e">
        <f aca="false">NA()</f>
        <v>#N/A</v>
      </c>
      <c r="G520" s="0" t="n">
        <v>19.79</v>
      </c>
      <c r="H520" s="0" t="n">
        <v>18.63</v>
      </c>
      <c r="I520" s="0" t="e">
        <f aca="false">NA()</f>
        <v>#N/A</v>
      </c>
      <c r="J520" s="0" t="n">
        <v>19.5</v>
      </c>
      <c r="K520" s="0" t="e">
        <f aca="false">NA()</f>
        <v>#N/A</v>
      </c>
      <c r="L520" s="0" t="e">
        <f aca="false">NA()</f>
        <v>#N/A</v>
      </c>
      <c r="M520" s="96" t="n">
        <v>36382</v>
      </c>
      <c r="N520" s="0" t="n">
        <v>32.58</v>
      </c>
    </row>
    <row r="521" customFormat="false" ht="12.75" hidden="false" customHeight="false" outlineLevel="0" collapsed="false">
      <c r="A521" s="96" t="n">
        <v>36254</v>
      </c>
      <c r="B521" s="0" t="e">
        <f aca="false">NA()</f>
        <v>#N/A</v>
      </c>
      <c r="C521" s="0" t="e">
        <f aca="false">NA()</f>
        <v>#N/A</v>
      </c>
      <c r="D521" s="0" t="e">
        <f aca="false">NA()</f>
        <v>#N/A</v>
      </c>
      <c r="E521" s="0" t="e">
        <f aca="false">NA()</f>
        <v>#N/A</v>
      </c>
      <c r="F521" s="0" t="e">
        <f aca="false">NA()</f>
        <v>#N/A</v>
      </c>
      <c r="G521" s="0" t="n">
        <v>19.79</v>
      </c>
      <c r="H521" s="0" t="n">
        <v>18.63</v>
      </c>
      <c r="I521" s="0" t="e">
        <f aca="false">NA()</f>
        <v>#N/A</v>
      </c>
      <c r="J521" s="0" t="n">
        <v>19.5</v>
      </c>
      <c r="K521" s="0" t="e">
        <f aca="false">NA()</f>
        <v>#N/A</v>
      </c>
      <c r="L521" s="0" t="e">
        <f aca="false">NA()</f>
        <v>#N/A</v>
      </c>
      <c r="M521" s="96" t="n">
        <v>36383</v>
      </c>
      <c r="N521" s="0" t="n">
        <v>34.18</v>
      </c>
    </row>
    <row r="522" customFormat="false" ht="12.75" hidden="false" customHeight="false" outlineLevel="0" collapsed="false">
      <c r="A522" s="96" t="n">
        <v>36255</v>
      </c>
      <c r="B522" s="0" t="e">
        <f aca="false">NA()</f>
        <v>#N/A</v>
      </c>
      <c r="C522" s="0" t="e">
        <f aca="false">NA()</f>
        <v>#N/A</v>
      </c>
      <c r="D522" s="0" t="e">
        <f aca="false">NA()</f>
        <v>#N/A</v>
      </c>
      <c r="E522" s="0" t="n">
        <v>21.19</v>
      </c>
      <c r="F522" s="0" t="e">
        <f aca="false">NA()</f>
        <v>#N/A</v>
      </c>
      <c r="G522" s="0" t="n">
        <v>25</v>
      </c>
      <c r="H522" s="0" t="n">
        <v>20.75</v>
      </c>
      <c r="I522" s="0" t="e">
        <f aca="false">NA()</f>
        <v>#N/A</v>
      </c>
      <c r="J522" s="0" t="n">
        <v>21.92</v>
      </c>
      <c r="K522" s="0" t="n">
        <v>22.37</v>
      </c>
      <c r="L522" s="0" t="e">
        <f aca="false">NA()</f>
        <v>#N/A</v>
      </c>
      <c r="M522" s="96" t="n">
        <v>36384</v>
      </c>
      <c r="N522" s="0" t="n">
        <v>57.56</v>
      </c>
    </row>
    <row r="523" customFormat="false" ht="12.75" hidden="false" customHeight="false" outlineLevel="0" collapsed="false">
      <c r="A523" s="96" t="n">
        <v>36256</v>
      </c>
      <c r="B523" s="0" t="e">
        <f aca="false">NA()</f>
        <v>#N/A</v>
      </c>
      <c r="C523" s="0" t="e">
        <f aca="false">NA()</f>
        <v>#N/A</v>
      </c>
      <c r="D523" s="0" t="e">
        <f aca="false">NA()</f>
        <v>#N/A</v>
      </c>
      <c r="E523" s="0" t="n">
        <v>21.25</v>
      </c>
      <c r="F523" s="0" t="e">
        <f aca="false">NA()</f>
        <v>#N/A</v>
      </c>
      <c r="G523" s="0" t="n">
        <v>22.33</v>
      </c>
      <c r="H523" s="0" t="n">
        <v>20.5</v>
      </c>
      <c r="I523" s="0" t="e">
        <f aca="false">NA()</f>
        <v>#N/A</v>
      </c>
      <c r="J523" s="0" t="n">
        <v>20.34</v>
      </c>
      <c r="K523" s="0" t="n">
        <v>21.77</v>
      </c>
      <c r="L523" s="0" t="n">
        <v>22</v>
      </c>
      <c r="M523" s="96" t="n">
        <v>36385</v>
      </c>
      <c r="N523" s="0" t="n">
        <v>201</v>
      </c>
    </row>
    <row r="524" customFormat="false" ht="12.75" hidden="false" customHeight="false" outlineLevel="0" collapsed="false">
      <c r="A524" s="96" t="n">
        <v>36257</v>
      </c>
      <c r="B524" s="0" t="e">
        <f aca="false">NA()</f>
        <v>#N/A</v>
      </c>
      <c r="C524" s="0" t="e">
        <f aca="false">NA()</f>
        <v>#N/A</v>
      </c>
      <c r="D524" s="0" t="e">
        <f aca="false">NA()</f>
        <v>#N/A</v>
      </c>
      <c r="E524" s="0" t="n">
        <v>26.39</v>
      </c>
      <c r="F524" s="0" t="e">
        <f aca="false">NA()</f>
        <v>#N/A</v>
      </c>
      <c r="G524" s="0" t="n">
        <v>22.17</v>
      </c>
      <c r="H524" s="0" t="n">
        <v>20.5</v>
      </c>
      <c r="I524" s="0" t="e">
        <f aca="false">NA()</f>
        <v>#N/A</v>
      </c>
      <c r="J524" s="0" t="e">
        <f aca="false">NA()</f>
        <v>#N/A</v>
      </c>
      <c r="K524" s="0" t="n">
        <v>25.15</v>
      </c>
      <c r="L524" s="0" t="e">
        <f aca="false">NA()</f>
        <v>#N/A</v>
      </c>
      <c r="M524" s="96" t="n">
        <v>36386</v>
      </c>
      <c r="N524" s="0" t="n">
        <v>37</v>
      </c>
    </row>
    <row r="525" customFormat="false" ht="12.75" hidden="false" customHeight="false" outlineLevel="0" collapsed="false">
      <c r="A525" s="96" t="n">
        <v>36258</v>
      </c>
      <c r="B525" s="0" t="e">
        <f aca="false">NA()</f>
        <v>#N/A</v>
      </c>
      <c r="C525" s="0" t="e">
        <f aca="false">NA()</f>
        <v>#N/A</v>
      </c>
      <c r="D525" s="0" t="e">
        <f aca="false">NA()</f>
        <v>#N/A</v>
      </c>
      <c r="E525" s="0" t="n">
        <v>26.63</v>
      </c>
      <c r="F525" s="0" t="e">
        <f aca="false">NA()</f>
        <v>#N/A</v>
      </c>
      <c r="G525" s="0" t="n">
        <v>22.25</v>
      </c>
      <c r="H525" s="0" t="n">
        <v>21</v>
      </c>
      <c r="I525" s="0" t="e">
        <f aca="false">NA()</f>
        <v>#N/A</v>
      </c>
      <c r="J525" s="0" t="n">
        <v>32.39</v>
      </c>
      <c r="K525" s="0" t="n">
        <v>24.65</v>
      </c>
      <c r="L525" s="0" t="n">
        <v>27</v>
      </c>
      <c r="M525" s="96" t="n">
        <v>36387</v>
      </c>
      <c r="N525" s="0" t="n">
        <v>37</v>
      </c>
    </row>
    <row r="526" customFormat="false" ht="12.75" hidden="false" customHeight="false" outlineLevel="0" collapsed="false">
      <c r="A526" s="96" t="n">
        <v>36259</v>
      </c>
      <c r="B526" s="0" t="e">
        <f aca="false">NA()</f>
        <v>#N/A</v>
      </c>
      <c r="C526" s="0" t="e">
        <f aca="false">NA()</f>
        <v>#N/A</v>
      </c>
      <c r="D526" s="0" t="e">
        <f aca="false">NA()</f>
        <v>#N/A</v>
      </c>
      <c r="E526" s="0" t="n">
        <v>29.65</v>
      </c>
      <c r="F526" s="0" t="e">
        <f aca="false">NA()</f>
        <v>#N/A</v>
      </c>
      <c r="G526" s="0" t="n">
        <v>22.29</v>
      </c>
      <c r="H526" s="0" t="n">
        <v>20.64</v>
      </c>
      <c r="I526" s="0" t="e">
        <f aca="false">NA()</f>
        <v>#N/A</v>
      </c>
      <c r="J526" s="0" t="n">
        <v>34.83</v>
      </c>
      <c r="K526" s="0" t="n">
        <v>27.63</v>
      </c>
      <c r="L526" s="0" t="e">
        <f aca="false">NA()</f>
        <v>#N/A</v>
      </c>
      <c r="M526" s="96" t="n">
        <v>36388</v>
      </c>
      <c r="N526" s="0" t="n">
        <v>139</v>
      </c>
    </row>
    <row r="527" customFormat="false" ht="12.75" hidden="false" customHeight="false" outlineLevel="0" collapsed="false">
      <c r="A527" s="96" t="n">
        <v>36260</v>
      </c>
      <c r="B527" s="0" t="e">
        <f aca="false">NA()</f>
        <v>#N/A</v>
      </c>
      <c r="C527" s="0" t="e">
        <f aca="false">NA()</f>
        <v>#N/A</v>
      </c>
      <c r="D527" s="0" t="e">
        <f aca="false">NA()</f>
        <v>#N/A</v>
      </c>
      <c r="E527" s="0" t="n">
        <v>23.38</v>
      </c>
      <c r="F527" s="0" t="e">
        <f aca="false">NA()</f>
        <v>#N/A</v>
      </c>
      <c r="G527" s="0" t="n">
        <v>20.7</v>
      </c>
      <c r="H527" s="0" t="e">
        <f aca="false">NA()</f>
        <v>#N/A</v>
      </c>
      <c r="I527" s="0" t="e">
        <f aca="false">NA()</f>
        <v>#N/A</v>
      </c>
      <c r="J527" s="0" t="n">
        <v>29.4</v>
      </c>
      <c r="K527" s="0" t="e">
        <f aca="false">NA()</f>
        <v>#N/A</v>
      </c>
      <c r="L527" s="0" t="e">
        <f aca="false">NA()</f>
        <v>#N/A</v>
      </c>
      <c r="M527" s="96" t="n">
        <v>36389</v>
      </c>
      <c r="N527" s="0" t="n">
        <v>113</v>
      </c>
    </row>
    <row r="528" customFormat="false" ht="12.75" hidden="false" customHeight="false" outlineLevel="0" collapsed="false">
      <c r="A528" s="96" t="n">
        <v>36261</v>
      </c>
      <c r="B528" s="0" t="e">
        <f aca="false">NA()</f>
        <v>#N/A</v>
      </c>
      <c r="C528" s="0" t="e">
        <f aca="false">NA()</f>
        <v>#N/A</v>
      </c>
      <c r="D528" s="0" t="e">
        <f aca="false">NA()</f>
        <v>#N/A</v>
      </c>
      <c r="E528" s="0" t="n">
        <v>23.33</v>
      </c>
      <c r="F528" s="0" t="e">
        <f aca="false">NA()</f>
        <v>#N/A</v>
      </c>
      <c r="G528" s="0" t="n">
        <v>20.7</v>
      </c>
      <c r="H528" s="0" t="e">
        <f aca="false">NA()</f>
        <v>#N/A</v>
      </c>
      <c r="I528" s="0" t="e">
        <f aca="false">NA()</f>
        <v>#N/A</v>
      </c>
      <c r="J528" s="0" t="n">
        <v>29.5</v>
      </c>
      <c r="K528" s="0" t="e">
        <f aca="false">NA()</f>
        <v>#N/A</v>
      </c>
      <c r="L528" s="0" t="e">
        <f aca="false">NA()</f>
        <v>#N/A</v>
      </c>
      <c r="M528" s="96" t="n">
        <v>36390</v>
      </c>
      <c r="N528" s="0" t="n">
        <v>51.34</v>
      </c>
    </row>
    <row r="529" customFormat="false" ht="12.75" hidden="false" customHeight="false" outlineLevel="0" collapsed="false">
      <c r="A529" s="96" t="n">
        <v>36262</v>
      </c>
      <c r="B529" s="0" t="e">
        <f aca="false">NA()</f>
        <v>#N/A</v>
      </c>
      <c r="C529" s="0" t="e">
        <f aca="false">NA()</f>
        <v>#N/A</v>
      </c>
      <c r="D529" s="0" t="e">
        <f aca="false">NA()</f>
        <v>#N/A</v>
      </c>
      <c r="E529" s="0" t="n">
        <v>31.7</v>
      </c>
      <c r="F529" s="0" t="e">
        <f aca="false">NA()</f>
        <v>#N/A</v>
      </c>
      <c r="G529" s="0" t="n">
        <v>23</v>
      </c>
      <c r="H529" s="0" t="n">
        <v>21.92</v>
      </c>
      <c r="I529" s="0" t="e">
        <f aca="false">NA()</f>
        <v>#N/A</v>
      </c>
      <c r="J529" s="0" t="n">
        <v>36</v>
      </c>
      <c r="K529" s="0" t="n">
        <v>28.59</v>
      </c>
      <c r="L529" s="0" t="e">
        <f aca="false">NA()</f>
        <v>#N/A</v>
      </c>
      <c r="M529" s="96" t="n">
        <v>36391</v>
      </c>
      <c r="N529" s="0" t="n">
        <v>34.71</v>
      </c>
    </row>
    <row r="530" customFormat="false" ht="12.75" hidden="false" customHeight="false" outlineLevel="0" collapsed="false">
      <c r="A530" s="96" t="n">
        <v>36263</v>
      </c>
      <c r="B530" s="0" t="e">
        <f aca="false">NA()</f>
        <v>#N/A</v>
      </c>
      <c r="C530" s="0" t="e">
        <f aca="false">NA()</f>
        <v>#N/A</v>
      </c>
      <c r="D530" s="0" t="e">
        <f aca="false">NA()</f>
        <v>#N/A</v>
      </c>
      <c r="E530" s="0" t="n">
        <v>25.06</v>
      </c>
      <c r="F530" s="0" t="e">
        <f aca="false">NA()</f>
        <v>#N/A</v>
      </c>
      <c r="G530" s="0" t="e">
        <f aca="false">NA()</f>
        <v>#N/A</v>
      </c>
      <c r="H530" s="0" t="n">
        <v>22.83</v>
      </c>
      <c r="I530" s="0" t="e">
        <f aca="false">NA()</f>
        <v>#N/A</v>
      </c>
      <c r="J530" s="0" t="n">
        <v>24.9</v>
      </c>
      <c r="K530" s="0" t="n">
        <v>23.06</v>
      </c>
      <c r="L530" s="0" t="e">
        <f aca="false">NA()</f>
        <v>#N/A</v>
      </c>
      <c r="M530" s="96" t="n">
        <v>36392</v>
      </c>
      <c r="N530" s="0" t="n">
        <v>32.67</v>
      </c>
    </row>
    <row r="531" customFormat="false" ht="12.75" hidden="false" customHeight="false" outlineLevel="0" collapsed="false">
      <c r="A531" s="96" t="n">
        <v>36264</v>
      </c>
      <c r="B531" s="0" t="e">
        <f aca="false">NA()</f>
        <v>#N/A</v>
      </c>
      <c r="C531" s="0" t="e">
        <f aca="false">NA()</f>
        <v>#N/A</v>
      </c>
      <c r="D531" s="0" t="e">
        <f aca="false">NA()</f>
        <v>#N/A</v>
      </c>
      <c r="E531" s="0" t="n">
        <v>27.37</v>
      </c>
      <c r="F531" s="0" t="e">
        <f aca="false">NA()</f>
        <v>#N/A</v>
      </c>
      <c r="G531" s="0" t="n">
        <v>26</v>
      </c>
      <c r="H531" s="0" t="e">
        <f aca="false">NA()</f>
        <v>#N/A</v>
      </c>
      <c r="I531" s="0" t="e">
        <f aca="false">NA()</f>
        <v>#N/A</v>
      </c>
      <c r="J531" s="0" t="n">
        <v>25.42</v>
      </c>
      <c r="K531" s="0" t="n">
        <v>26.45</v>
      </c>
      <c r="L531" s="0" t="e">
        <f aca="false">NA()</f>
        <v>#N/A</v>
      </c>
      <c r="M531" s="96" t="n">
        <v>36393</v>
      </c>
      <c r="N531" s="0" t="n">
        <v>22.63</v>
      </c>
    </row>
    <row r="532" customFormat="false" ht="12.75" hidden="false" customHeight="false" outlineLevel="0" collapsed="false">
      <c r="A532" s="96" t="n">
        <v>36265</v>
      </c>
      <c r="B532" s="0" t="e">
        <f aca="false">NA()</f>
        <v>#N/A</v>
      </c>
      <c r="C532" s="0" t="e">
        <f aca="false">NA()</f>
        <v>#N/A</v>
      </c>
      <c r="D532" s="0" t="e">
        <f aca="false">NA()</f>
        <v>#N/A</v>
      </c>
      <c r="E532" s="0" t="n">
        <v>25.11</v>
      </c>
      <c r="F532" s="0" t="e">
        <f aca="false">NA()</f>
        <v>#N/A</v>
      </c>
      <c r="G532" s="0" t="n">
        <v>24</v>
      </c>
      <c r="H532" s="0" t="n">
        <v>24.5</v>
      </c>
      <c r="I532" s="0" t="e">
        <f aca="false">NA()</f>
        <v>#N/A</v>
      </c>
      <c r="J532" s="0" t="n">
        <v>27.86</v>
      </c>
      <c r="K532" s="0" t="n">
        <v>26.16</v>
      </c>
      <c r="L532" s="0" t="e">
        <f aca="false">NA()</f>
        <v>#N/A</v>
      </c>
      <c r="M532" s="96" t="n">
        <v>36394</v>
      </c>
      <c r="N532" s="0" t="n">
        <v>22.63</v>
      </c>
    </row>
    <row r="533" customFormat="false" ht="12.75" hidden="false" customHeight="false" outlineLevel="0" collapsed="false">
      <c r="A533" s="96" t="n">
        <v>36266</v>
      </c>
      <c r="B533" s="0" t="e">
        <f aca="false">NA()</f>
        <v>#N/A</v>
      </c>
      <c r="C533" s="0" t="e">
        <f aca="false">NA()</f>
        <v>#N/A</v>
      </c>
      <c r="D533" s="0" t="e">
        <f aca="false">NA()</f>
        <v>#N/A</v>
      </c>
      <c r="E533" s="0" t="n">
        <v>29.39</v>
      </c>
      <c r="F533" s="0" t="e">
        <f aca="false">NA()</f>
        <v>#N/A</v>
      </c>
      <c r="G533" s="0" t="e">
        <f aca="false">NA()</f>
        <v>#N/A</v>
      </c>
      <c r="H533" s="0" t="n">
        <v>23.5</v>
      </c>
      <c r="I533" s="0" t="e">
        <f aca="false">NA()</f>
        <v>#N/A</v>
      </c>
      <c r="J533" s="0" t="n">
        <v>31.17</v>
      </c>
      <c r="K533" s="0" t="n">
        <v>29.73</v>
      </c>
      <c r="L533" s="0" t="e">
        <f aca="false">NA()</f>
        <v>#N/A</v>
      </c>
      <c r="M533" s="96" t="n">
        <v>36395</v>
      </c>
      <c r="N533" s="0" t="n">
        <v>36.86</v>
      </c>
    </row>
    <row r="534" customFormat="false" ht="12.75" hidden="false" customHeight="false" outlineLevel="0" collapsed="false">
      <c r="A534" s="96" t="n">
        <v>36267</v>
      </c>
      <c r="B534" s="0" t="e">
        <f aca="false">NA()</f>
        <v>#N/A</v>
      </c>
      <c r="C534" s="0" t="e">
        <f aca="false">NA()</f>
        <v>#N/A</v>
      </c>
      <c r="D534" s="0" t="e">
        <f aca="false">NA()</f>
        <v>#N/A</v>
      </c>
      <c r="E534" s="0" t="n">
        <v>24.6</v>
      </c>
      <c r="F534" s="0" t="e">
        <f aca="false">NA()</f>
        <v>#N/A</v>
      </c>
      <c r="G534" s="0" t="e">
        <f aca="false">NA()</f>
        <v>#N/A</v>
      </c>
      <c r="H534" s="0" t="e">
        <f aca="false">NA()</f>
        <v>#N/A</v>
      </c>
      <c r="I534" s="0" t="e">
        <f aca="false">NA()</f>
        <v>#N/A</v>
      </c>
      <c r="J534" s="0" t="n">
        <v>25.5</v>
      </c>
      <c r="K534" s="0" t="e">
        <f aca="false">NA()</f>
        <v>#N/A</v>
      </c>
      <c r="L534" s="0" t="e">
        <f aca="false">NA()</f>
        <v>#N/A</v>
      </c>
      <c r="M534" s="96" t="n">
        <v>36396</v>
      </c>
      <c r="N534" s="0" t="n">
        <v>31.84</v>
      </c>
    </row>
    <row r="535" customFormat="false" ht="12.75" hidden="false" customHeight="false" outlineLevel="0" collapsed="false">
      <c r="A535" s="96" t="n">
        <v>36268</v>
      </c>
      <c r="B535" s="0" t="e">
        <f aca="false">NA()</f>
        <v>#N/A</v>
      </c>
      <c r="C535" s="0" t="e">
        <f aca="false">NA()</f>
        <v>#N/A</v>
      </c>
      <c r="D535" s="0" t="e">
        <f aca="false">NA()</f>
        <v>#N/A</v>
      </c>
      <c r="E535" s="0" t="n">
        <v>24.6</v>
      </c>
      <c r="F535" s="0" t="e">
        <f aca="false">NA()</f>
        <v>#N/A</v>
      </c>
      <c r="G535" s="0" t="e">
        <f aca="false">NA()</f>
        <v>#N/A</v>
      </c>
      <c r="H535" s="0" t="e">
        <f aca="false">NA()</f>
        <v>#N/A</v>
      </c>
      <c r="I535" s="0" t="e">
        <f aca="false">NA()</f>
        <v>#N/A</v>
      </c>
      <c r="J535" s="0" t="n">
        <v>25.5</v>
      </c>
      <c r="K535" s="0" t="e">
        <f aca="false">NA()</f>
        <v>#N/A</v>
      </c>
      <c r="L535" s="0" t="e">
        <f aca="false">NA()</f>
        <v>#N/A</v>
      </c>
      <c r="M535" s="96" t="n">
        <v>36397</v>
      </c>
      <c r="N535" s="0" t="n">
        <v>29.33</v>
      </c>
    </row>
    <row r="536" customFormat="false" ht="12.75" hidden="false" customHeight="false" outlineLevel="0" collapsed="false">
      <c r="A536" s="96" t="n">
        <v>36269</v>
      </c>
      <c r="B536" s="0" t="e">
        <f aca="false">NA()</f>
        <v>#N/A</v>
      </c>
      <c r="C536" s="0" t="e">
        <f aca="false">NA()</f>
        <v>#N/A</v>
      </c>
      <c r="D536" s="0" t="e">
        <f aca="false">NA()</f>
        <v>#N/A</v>
      </c>
      <c r="E536" s="0" t="n">
        <v>31.42</v>
      </c>
      <c r="F536" s="0" t="e">
        <f aca="false">NA()</f>
        <v>#N/A</v>
      </c>
      <c r="G536" s="0" t="n">
        <v>26.75</v>
      </c>
      <c r="H536" s="0" t="n">
        <v>24</v>
      </c>
      <c r="I536" s="0" t="e">
        <f aca="false">NA()</f>
        <v>#N/A</v>
      </c>
      <c r="J536" s="0" t="n">
        <v>32.72</v>
      </c>
      <c r="K536" s="0" t="n">
        <v>31.96</v>
      </c>
      <c r="L536" s="0" t="n">
        <v>32.75</v>
      </c>
      <c r="M536" s="96" t="n">
        <v>36398</v>
      </c>
      <c r="N536" s="0" t="n">
        <v>29.06</v>
      </c>
    </row>
    <row r="537" customFormat="false" ht="12.75" hidden="false" customHeight="false" outlineLevel="0" collapsed="false">
      <c r="A537" s="96" t="n">
        <v>36270</v>
      </c>
      <c r="B537" s="0" t="e">
        <f aca="false">NA()</f>
        <v>#N/A</v>
      </c>
      <c r="C537" s="0" t="e">
        <f aca="false">NA()</f>
        <v>#N/A</v>
      </c>
      <c r="D537" s="0" t="e">
        <f aca="false">NA()</f>
        <v>#N/A</v>
      </c>
      <c r="E537" s="0" t="n">
        <v>26.09</v>
      </c>
      <c r="F537" s="0" t="e">
        <f aca="false">NA()</f>
        <v>#N/A</v>
      </c>
      <c r="G537" s="0" t="n">
        <v>26</v>
      </c>
      <c r="H537" s="0" t="n">
        <v>24.19</v>
      </c>
      <c r="I537" s="0" t="e">
        <f aca="false">NA()</f>
        <v>#N/A</v>
      </c>
      <c r="J537" s="0" t="n">
        <v>30</v>
      </c>
      <c r="K537" s="0" t="n">
        <v>26.97</v>
      </c>
      <c r="L537" s="0" t="n">
        <v>29</v>
      </c>
      <c r="M537" s="96" t="n">
        <v>36399</v>
      </c>
      <c r="N537" s="0" t="n">
        <v>30.79</v>
      </c>
    </row>
    <row r="538" customFormat="false" ht="12.75" hidden="false" customHeight="false" outlineLevel="0" collapsed="false">
      <c r="A538" s="96" t="n">
        <v>36271</v>
      </c>
      <c r="B538" s="0" t="e">
        <f aca="false">NA()</f>
        <v>#N/A</v>
      </c>
      <c r="C538" s="0" t="e">
        <f aca="false">NA()</f>
        <v>#N/A</v>
      </c>
      <c r="D538" s="0" t="e">
        <f aca="false">NA()</f>
        <v>#N/A</v>
      </c>
      <c r="E538" s="0" t="n">
        <v>30.76</v>
      </c>
      <c r="F538" s="0" t="e">
        <f aca="false">NA()</f>
        <v>#N/A</v>
      </c>
      <c r="G538" s="0" t="n">
        <v>27</v>
      </c>
      <c r="H538" s="0" t="n">
        <v>24.44</v>
      </c>
      <c r="I538" s="0" t="e">
        <f aca="false">NA()</f>
        <v>#N/A</v>
      </c>
      <c r="J538" s="0" t="n">
        <v>36</v>
      </c>
      <c r="K538" s="0" t="n">
        <v>30.37</v>
      </c>
      <c r="L538" s="0" t="n">
        <v>31.17</v>
      </c>
      <c r="M538" s="96" t="n">
        <v>36400</v>
      </c>
      <c r="N538" s="0" t="n">
        <v>28.25</v>
      </c>
    </row>
    <row r="539" customFormat="false" ht="12.75" hidden="false" customHeight="false" outlineLevel="0" collapsed="false">
      <c r="A539" s="96" t="n">
        <v>36272</v>
      </c>
      <c r="B539" s="0" t="e">
        <f aca="false">NA()</f>
        <v>#N/A</v>
      </c>
      <c r="C539" s="0" t="e">
        <f aca="false">NA()</f>
        <v>#N/A</v>
      </c>
      <c r="D539" s="0" t="e">
        <f aca="false">NA()</f>
        <v>#N/A</v>
      </c>
      <c r="E539" s="0" t="n">
        <v>31.57</v>
      </c>
      <c r="F539" s="0" t="e">
        <f aca="false">NA()</f>
        <v>#N/A</v>
      </c>
      <c r="G539" s="0" t="n">
        <v>27.67</v>
      </c>
      <c r="H539" s="0" t="n">
        <v>26</v>
      </c>
      <c r="I539" s="0" t="e">
        <f aca="false">NA()</f>
        <v>#N/A</v>
      </c>
      <c r="J539" s="0" t="n">
        <v>39</v>
      </c>
      <c r="K539" s="0" t="n">
        <v>28.79</v>
      </c>
      <c r="L539" s="0" t="n">
        <v>31.88</v>
      </c>
      <c r="M539" s="96" t="n">
        <v>36401</v>
      </c>
      <c r="N539" s="0" t="n">
        <v>28.31</v>
      </c>
    </row>
    <row r="540" customFormat="false" ht="12.75" hidden="false" customHeight="false" outlineLevel="0" collapsed="false">
      <c r="A540" s="96" t="n">
        <v>36273</v>
      </c>
      <c r="B540" s="0" t="e">
        <f aca="false">NA()</f>
        <v>#N/A</v>
      </c>
      <c r="C540" s="0" t="e">
        <f aca="false">NA()</f>
        <v>#N/A</v>
      </c>
      <c r="D540" s="0" t="e">
        <f aca="false">NA()</f>
        <v>#N/A</v>
      </c>
      <c r="E540" s="0" t="n">
        <v>34.33</v>
      </c>
      <c r="F540" s="0" t="e">
        <f aca="false">NA()</f>
        <v>#N/A</v>
      </c>
      <c r="G540" s="0" t="n">
        <v>27.17</v>
      </c>
      <c r="H540" s="0" t="n">
        <v>24.91</v>
      </c>
      <c r="I540" s="0" t="e">
        <f aca="false">NA()</f>
        <v>#N/A</v>
      </c>
      <c r="J540" s="0" t="e">
        <f aca="false">NA()</f>
        <v>#N/A</v>
      </c>
      <c r="K540" s="0" t="n">
        <v>32.93</v>
      </c>
      <c r="L540" s="0" t="n">
        <v>34</v>
      </c>
      <c r="M540" s="96" t="n">
        <v>36402</v>
      </c>
      <c r="N540" s="0" t="n">
        <v>34.97</v>
      </c>
    </row>
    <row r="541" customFormat="false" ht="12.75" hidden="false" customHeight="false" outlineLevel="0" collapsed="false">
      <c r="A541" s="96" t="n">
        <v>36274</v>
      </c>
      <c r="B541" s="0" t="e">
        <f aca="false">NA()</f>
        <v>#N/A</v>
      </c>
      <c r="C541" s="0" t="e">
        <f aca="false">NA()</f>
        <v>#N/A</v>
      </c>
      <c r="D541" s="0" t="e">
        <f aca="false">NA()</f>
        <v>#N/A</v>
      </c>
      <c r="E541" s="0" t="e">
        <f aca="false">NA()</f>
        <v>#N/A</v>
      </c>
      <c r="F541" s="0" t="e">
        <f aca="false">NA()</f>
        <v>#N/A</v>
      </c>
      <c r="G541" s="0" t="n">
        <v>22</v>
      </c>
      <c r="H541" s="0" t="n">
        <v>20.49</v>
      </c>
      <c r="I541" s="0" t="e">
        <f aca="false">NA()</f>
        <v>#N/A</v>
      </c>
      <c r="J541" s="0" t="n">
        <v>26.57</v>
      </c>
      <c r="K541" s="0" t="e">
        <f aca="false">NA()</f>
        <v>#N/A</v>
      </c>
      <c r="L541" s="0" t="e">
        <f aca="false">NA()</f>
        <v>#N/A</v>
      </c>
      <c r="M541" s="96" t="n">
        <v>36403</v>
      </c>
      <c r="N541" s="0" t="n">
        <v>26.96</v>
      </c>
    </row>
    <row r="542" customFormat="false" ht="12.75" hidden="false" customHeight="false" outlineLevel="0" collapsed="false">
      <c r="A542" s="96" t="n">
        <v>36275</v>
      </c>
      <c r="B542" s="0" t="e">
        <f aca="false">NA()</f>
        <v>#N/A</v>
      </c>
      <c r="C542" s="0" t="e">
        <f aca="false">NA()</f>
        <v>#N/A</v>
      </c>
      <c r="D542" s="0" t="e">
        <f aca="false">NA()</f>
        <v>#N/A</v>
      </c>
      <c r="E542" s="0" t="e">
        <f aca="false">NA()</f>
        <v>#N/A</v>
      </c>
      <c r="F542" s="0" t="e">
        <f aca="false">NA()</f>
        <v>#N/A</v>
      </c>
      <c r="G542" s="0" t="n">
        <v>22</v>
      </c>
      <c r="H542" s="0" t="n">
        <v>20.49</v>
      </c>
      <c r="I542" s="0" t="e">
        <f aca="false">NA()</f>
        <v>#N/A</v>
      </c>
      <c r="J542" s="0" t="n">
        <v>26.58</v>
      </c>
      <c r="K542" s="0" t="e">
        <f aca="false">NA()</f>
        <v>#N/A</v>
      </c>
      <c r="L542" s="0" t="e">
        <f aca="false">NA()</f>
        <v>#N/A</v>
      </c>
      <c r="M542" s="96" t="n">
        <v>36404</v>
      </c>
      <c r="N542" s="0" t="n">
        <v>24.74</v>
      </c>
    </row>
    <row r="543" customFormat="false" ht="12.75" hidden="false" customHeight="false" outlineLevel="0" collapsed="false">
      <c r="A543" s="96" t="n">
        <v>36276</v>
      </c>
      <c r="B543" s="0" t="e">
        <f aca="false">NA()</f>
        <v>#N/A</v>
      </c>
      <c r="C543" s="0" t="e">
        <f aca="false">NA()</f>
        <v>#N/A</v>
      </c>
      <c r="D543" s="0" t="e">
        <f aca="false">NA()</f>
        <v>#N/A</v>
      </c>
      <c r="E543" s="0" t="n">
        <v>34.04</v>
      </c>
      <c r="F543" s="0" t="e">
        <f aca="false">NA()</f>
        <v>#N/A</v>
      </c>
      <c r="G543" s="0" t="n">
        <v>27</v>
      </c>
      <c r="H543" s="0" t="n">
        <v>25.13</v>
      </c>
      <c r="I543" s="0" t="e">
        <f aca="false">NA()</f>
        <v>#N/A</v>
      </c>
      <c r="J543" s="0" t="n">
        <v>36</v>
      </c>
      <c r="K543" s="0" t="n">
        <v>33</v>
      </c>
      <c r="L543" s="0" t="n">
        <v>33</v>
      </c>
      <c r="M543" s="96" t="n">
        <v>36405</v>
      </c>
      <c r="N543" s="0" t="n">
        <v>26.33</v>
      </c>
    </row>
    <row r="544" customFormat="false" ht="12.75" hidden="false" customHeight="false" outlineLevel="0" collapsed="false">
      <c r="A544" s="96" t="n">
        <v>36277</v>
      </c>
      <c r="B544" s="0" t="e">
        <f aca="false">NA()</f>
        <v>#N/A</v>
      </c>
      <c r="C544" s="0" t="e">
        <f aca="false">NA()</f>
        <v>#N/A</v>
      </c>
      <c r="D544" s="0" t="e">
        <f aca="false">NA()</f>
        <v>#N/A</v>
      </c>
      <c r="E544" s="0" t="n">
        <v>29.02</v>
      </c>
      <c r="F544" s="0" t="e">
        <f aca="false">NA()</f>
        <v>#N/A</v>
      </c>
      <c r="G544" s="0" t="n">
        <v>26.33</v>
      </c>
      <c r="H544" s="0" t="n">
        <v>25.39</v>
      </c>
      <c r="I544" s="0" t="e">
        <f aca="false">NA()</f>
        <v>#N/A</v>
      </c>
      <c r="J544" s="0" t="n">
        <v>29.08</v>
      </c>
      <c r="K544" s="0" t="n">
        <v>27.41</v>
      </c>
      <c r="L544" s="0" t="n">
        <v>30.75</v>
      </c>
      <c r="M544" s="96" t="n">
        <v>36406</v>
      </c>
      <c r="N544" s="0" t="n">
        <v>29.23</v>
      </c>
    </row>
    <row r="545" customFormat="false" ht="12.75" hidden="false" customHeight="false" outlineLevel="0" collapsed="false">
      <c r="A545" s="96" t="n">
        <v>36278</v>
      </c>
      <c r="B545" s="0" t="e">
        <f aca="false">NA()</f>
        <v>#N/A</v>
      </c>
      <c r="C545" s="0" t="e">
        <f aca="false">NA()</f>
        <v>#N/A</v>
      </c>
      <c r="D545" s="0" t="e">
        <f aca="false">NA()</f>
        <v>#N/A</v>
      </c>
      <c r="E545" s="0" t="n">
        <v>27.79</v>
      </c>
      <c r="F545" s="0" t="e">
        <f aca="false">NA()</f>
        <v>#N/A</v>
      </c>
      <c r="G545" s="0" t="n">
        <v>26.25</v>
      </c>
      <c r="H545" s="0" t="n">
        <v>23.93</v>
      </c>
      <c r="I545" s="0" t="e">
        <f aca="false">NA()</f>
        <v>#N/A</v>
      </c>
      <c r="J545" s="0" t="n">
        <v>30.29</v>
      </c>
      <c r="K545" s="0" t="n">
        <v>27.33</v>
      </c>
      <c r="L545" s="0" t="n">
        <v>32</v>
      </c>
      <c r="M545" s="96" t="n">
        <v>36410</v>
      </c>
      <c r="N545" s="0" t="n">
        <v>29.16</v>
      </c>
    </row>
    <row r="546" customFormat="false" ht="12.75" hidden="false" customHeight="false" outlineLevel="0" collapsed="false">
      <c r="A546" s="96" t="n">
        <v>36279</v>
      </c>
      <c r="B546" s="0" t="e">
        <f aca="false">NA()</f>
        <v>#N/A</v>
      </c>
      <c r="C546" s="0" t="e">
        <f aca="false">NA()</f>
        <v>#N/A</v>
      </c>
      <c r="D546" s="0" t="e">
        <f aca="false">NA()</f>
        <v>#N/A</v>
      </c>
      <c r="E546" s="0" t="n">
        <v>30.01</v>
      </c>
      <c r="F546" s="0" t="e">
        <f aca="false">NA()</f>
        <v>#N/A</v>
      </c>
      <c r="G546" s="0" t="n">
        <v>28</v>
      </c>
      <c r="H546" s="0" t="n">
        <v>25</v>
      </c>
      <c r="I546" s="0" t="e">
        <f aca="false">NA()</f>
        <v>#N/A</v>
      </c>
      <c r="J546" s="0" t="n">
        <v>30.4</v>
      </c>
      <c r="K546" s="0" t="n">
        <v>29.83</v>
      </c>
      <c r="L546" s="0" t="n">
        <v>34</v>
      </c>
      <c r="M546" s="96" t="n">
        <v>36411</v>
      </c>
      <c r="N546" s="0" t="n">
        <v>33.56</v>
      </c>
    </row>
    <row r="547" customFormat="false" ht="12.75" hidden="false" customHeight="false" outlineLevel="0" collapsed="false">
      <c r="A547" s="96" t="n">
        <v>36280</v>
      </c>
      <c r="B547" s="0" t="e">
        <f aca="false">NA()</f>
        <v>#N/A</v>
      </c>
      <c r="C547" s="0" t="e">
        <f aca="false">NA()</f>
        <v>#N/A</v>
      </c>
      <c r="D547" s="0" t="e">
        <f aca="false">NA()</f>
        <v>#N/A</v>
      </c>
      <c r="E547" s="0" t="n">
        <v>26.32</v>
      </c>
      <c r="F547" s="0" t="e">
        <f aca="false">NA()</f>
        <v>#N/A</v>
      </c>
      <c r="G547" s="0" t="n">
        <v>28</v>
      </c>
      <c r="H547" s="0" t="n">
        <v>24.45</v>
      </c>
      <c r="I547" s="0" t="e">
        <f aca="false">NA()</f>
        <v>#N/A</v>
      </c>
      <c r="J547" s="0" t="n">
        <v>26</v>
      </c>
      <c r="K547" s="0" t="n">
        <v>26.48</v>
      </c>
      <c r="L547" s="0" t="n">
        <v>31.75</v>
      </c>
      <c r="M547" s="96" t="n">
        <v>36412</v>
      </c>
      <c r="N547" s="0" t="n">
        <v>43.19</v>
      </c>
    </row>
    <row r="548" customFormat="false" ht="12.75" hidden="false" customHeight="false" outlineLevel="0" collapsed="false">
      <c r="A548" s="96" t="n">
        <v>36281</v>
      </c>
      <c r="B548" s="0" t="e">
        <f aca="false">NA()</f>
        <v>#N/A</v>
      </c>
      <c r="C548" s="0" t="e">
        <f aca="false">NA()</f>
        <v>#N/A</v>
      </c>
      <c r="D548" s="0" t="e">
        <f aca="false">NA()</f>
        <v>#N/A</v>
      </c>
      <c r="E548" s="0" t="e">
        <f aca="false">NA()</f>
        <v>#N/A</v>
      </c>
      <c r="F548" s="0" t="e">
        <f aca="false">NA()</f>
        <v>#N/A</v>
      </c>
      <c r="G548" s="0" t="e">
        <f aca="false">NA()</f>
        <v>#N/A</v>
      </c>
      <c r="H548" s="0" t="n">
        <v>23.08</v>
      </c>
      <c r="I548" s="0" t="e">
        <f aca="false">NA()</f>
        <v>#N/A</v>
      </c>
      <c r="J548" s="0" t="n">
        <v>19.05</v>
      </c>
      <c r="K548" s="0" t="e">
        <f aca="false">NA()</f>
        <v>#N/A</v>
      </c>
      <c r="L548" s="0" t="n">
        <v>21.5</v>
      </c>
      <c r="M548" s="96" t="n">
        <v>36413</v>
      </c>
      <c r="N548" s="0" t="n">
        <v>28.63</v>
      </c>
    </row>
    <row r="549" customFormat="false" ht="12.75" hidden="false" customHeight="false" outlineLevel="0" collapsed="false">
      <c r="A549" s="96" t="n">
        <v>36282</v>
      </c>
      <c r="B549" s="0" t="e">
        <f aca="false">NA()</f>
        <v>#N/A</v>
      </c>
      <c r="C549" s="0" t="e">
        <f aca="false">NA()</f>
        <v>#N/A</v>
      </c>
      <c r="D549" s="0" t="e">
        <f aca="false">NA()</f>
        <v>#N/A</v>
      </c>
      <c r="E549" s="0" t="e">
        <f aca="false">NA()</f>
        <v>#N/A</v>
      </c>
      <c r="F549" s="0" t="e">
        <f aca="false">NA()</f>
        <v>#N/A</v>
      </c>
      <c r="G549" s="0" t="e">
        <f aca="false">NA()</f>
        <v>#N/A</v>
      </c>
      <c r="H549" s="0" t="e">
        <f aca="false">NA()</f>
        <v>#N/A</v>
      </c>
      <c r="I549" s="0" t="e">
        <f aca="false">NA()</f>
        <v>#N/A</v>
      </c>
      <c r="J549" s="0" t="n">
        <v>19.17</v>
      </c>
      <c r="K549" s="0" t="e">
        <f aca="false">NA()</f>
        <v>#N/A</v>
      </c>
      <c r="L549" s="0" t="n">
        <v>21.5</v>
      </c>
      <c r="M549" s="96" t="n">
        <v>36414</v>
      </c>
      <c r="N549" s="0" t="n">
        <v>21.69</v>
      </c>
    </row>
    <row r="550" customFormat="false" ht="12.75" hidden="false" customHeight="false" outlineLevel="0" collapsed="false">
      <c r="A550" s="96" t="n">
        <v>36283</v>
      </c>
      <c r="B550" s="0" t="e">
        <f aca="false">NA()</f>
        <v>#N/A</v>
      </c>
      <c r="C550" s="0" t="e">
        <f aca="false">NA()</f>
        <v>#N/A</v>
      </c>
      <c r="D550" s="0" t="e">
        <f aca="false">NA()</f>
        <v>#N/A</v>
      </c>
      <c r="E550" s="0" t="n">
        <v>27.04</v>
      </c>
      <c r="F550" s="0" t="e">
        <f aca="false">NA()</f>
        <v>#N/A</v>
      </c>
      <c r="G550" s="0" t="n">
        <v>27.75</v>
      </c>
      <c r="H550" s="0" t="e">
        <f aca="false">NA()</f>
        <v>#N/A</v>
      </c>
      <c r="I550" s="0" t="e">
        <f aca="false">NA()</f>
        <v>#N/A</v>
      </c>
      <c r="J550" s="0" t="n">
        <v>28</v>
      </c>
      <c r="K550" s="0" t="n">
        <v>28.34</v>
      </c>
      <c r="L550" s="0" t="n">
        <v>26</v>
      </c>
      <c r="M550" s="96" t="n">
        <v>36415</v>
      </c>
      <c r="N550" s="0" t="n">
        <v>21.69</v>
      </c>
    </row>
    <row r="551" customFormat="false" ht="12.75" hidden="false" customHeight="false" outlineLevel="0" collapsed="false">
      <c r="A551" s="96" t="n">
        <v>36284</v>
      </c>
      <c r="B551" s="0" t="e">
        <f aca="false">NA()</f>
        <v>#N/A</v>
      </c>
      <c r="C551" s="0" t="e">
        <f aca="false">NA()</f>
        <v>#N/A</v>
      </c>
      <c r="D551" s="0" t="e">
        <f aca="false">NA()</f>
        <v>#N/A</v>
      </c>
      <c r="E551" s="0" t="n">
        <v>26.33</v>
      </c>
      <c r="F551" s="0" t="e">
        <f aca="false">NA()</f>
        <v>#N/A</v>
      </c>
      <c r="G551" s="0" t="n">
        <v>28</v>
      </c>
      <c r="H551" s="0" t="n">
        <v>26.88</v>
      </c>
      <c r="I551" s="0" t="e">
        <f aca="false">NA()</f>
        <v>#N/A</v>
      </c>
      <c r="J551" s="0" t="e">
        <f aca="false">NA()</f>
        <v>#N/A</v>
      </c>
      <c r="K551" s="0" t="n">
        <v>26.58</v>
      </c>
      <c r="L551" s="0" t="n">
        <v>25</v>
      </c>
      <c r="M551" s="96" t="n">
        <v>36416</v>
      </c>
      <c r="N551" s="0" t="n">
        <v>27.14</v>
      </c>
    </row>
    <row r="552" customFormat="false" ht="12.75" hidden="false" customHeight="false" outlineLevel="0" collapsed="false">
      <c r="A552" s="96" t="n">
        <v>36285</v>
      </c>
      <c r="B552" s="0" t="e">
        <f aca="false">NA()</f>
        <v>#N/A</v>
      </c>
      <c r="C552" s="0" t="e">
        <f aca="false">NA()</f>
        <v>#N/A</v>
      </c>
      <c r="D552" s="0" t="e">
        <f aca="false">NA()</f>
        <v>#N/A</v>
      </c>
      <c r="E552" s="0" t="n">
        <v>26</v>
      </c>
      <c r="F552" s="0" t="e">
        <f aca="false">NA()</f>
        <v>#N/A</v>
      </c>
      <c r="G552" s="0" t="n">
        <v>28.5</v>
      </c>
      <c r="H552" s="0" t="n">
        <v>31.23</v>
      </c>
      <c r="I552" s="0" t="e">
        <f aca="false">NA()</f>
        <v>#N/A</v>
      </c>
      <c r="J552" s="0" t="e">
        <f aca="false">NA()</f>
        <v>#N/A</v>
      </c>
      <c r="K552" s="0" t="n">
        <v>25.01</v>
      </c>
      <c r="L552" s="0" t="n">
        <v>27.5</v>
      </c>
      <c r="M552" s="96" t="n">
        <v>36417</v>
      </c>
      <c r="N552" s="0" t="n">
        <v>26.67</v>
      </c>
    </row>
    <row r="553" customFormat="false" ht="12.75" hidden="false" customHeight="false" outlineLevel="0" collapsed="false">
      <c r="A553" s="96" t="n">
        <v>36286</v>
      </c>
      <c r="B553" s="0" t="e">
        <f aca="false">NA()</f>
        <v>#N/A</v>
      </c>
      <c r="C553" s="0" t="e">
        <f aca="false">NA()</f>
        <v>#N/A</v>
      </c>
      <c r="D553" s="0" t="e">
        <f aca="false">NA()</f>
        <v>#N/A</v>
      </c>
      <c r="E553" s="0" t="n">
        <v>26.7</v>
      </c>
      <c r="F553" s="0" t="e">
        <f aca="false">NA()</f>
        <v>#N/A</v>
      </c>
      <c r="G553" s="0" t="n">
        <v>30.26</v>
      </c>
      <c r="H553" s="0" t="n">
        <v>29.08</v>
      </c>
      <c r="I553" s="0" t="e">
        <f aca="false">NA()</f>
        <v>#N/A</v>
      </c>
      <c r="J553" s="0" t="n">
        <v>33</v>
      </c>
      <c r="K553" s="0" t="n">
        <v>25.11</v>
      </c>
      <c r="L553" s="0" t="n">
        <v>27</v>
      </c>
      <c r="M553" s="96" t="n">
        <v>36418</v>
      </c>
      <c r="N553" s="0" t="n">
        <v>25.91</v>
      </c>
    </row>
    <row r="554" customFormat="false" ht="12.75" hidden="false" customHeight="false" outlineLevel="0" collapsed="false">
      <c r="A554" s="96" t="n">
        <v>36287</v>
      </c>
      <c r="B554" s="0" t="e">
        <f aca="false">NA()</f>
        <v>#N/A</v>
      </c>
      <c r="C554" s="0" t="e">
        <f aca="false">NA()</f>
        <v>#N/A</v>
      </c>
      <c r="D554" s="0" t="e">
        <f aca="false">NA()</f>
        <v>#N/A</v>
      </c>
      <c r="E554" s="0" t="n">
        <v>28.07</v>
      </c>
      <c r="F554" s="0" t="e">
        <f aca="false">NA()</f>
        <v>#N/A</v>
      </c>
      <c r="G554" s="0" t="n">
        <v>30.81</v>
      </c>
      <c r="H554" s="0" t="n">
        <v>28.7</v>
      </c>
      <c r="I554" s="0" t="e">
        <f aca="false">NA()</f>
        <v>#N/A</v>
      </c>
      <c r="J554" s="0" t="n">
        <v>33.43</v>
      </c>
      <c r="K554" s="0" t="n">
        <v>26.22</v>
      </c>
      <c r="L554" s="0" t="n">
        <v>28</v>
      </c>
      <c r="M554" s="96" t="n">
        <v>36419</v>
      </c>
      <c r="N554" s="0" t="n">
        <v>28.17</v>
      </c>
    </row>
    <row r="555" customFormat="false" ht="12.75" hidden="false" customHeight="false" outlineLevel="0" collapsed="false">
      <c r="A555" s="96" t="n">
        <v>36288</v>
      </c>
      <c r="B555" s="0" t="e">
        <f aca="false">NA()</f>
        <v>#N/A</v>
      </c>
      <c r="C555" s="0" t="e">
        <f aca="false">NA()</f>
        <v>#N/A</v>
      </c>
      <c r="D555" s="0" t="e">
        <f aca="false">NA()</f>
        <v>#N/A</v>
      </c>
      <c r="E555" s="0" t="e">
        <f aca="false">NA()</f>
        <v>#N/A</v>
      </c>
      <c r="F555" s="0" t="e">
        <f aca="false">NA()</f>
        <v>#N/A</v>
      </c>
      <c r="G555" s="0" t="n">
        <v>26.5</v>
      </c>
      <c r="H555" s="0" t="e">
        <f aca="false">NA()</f>
        <v>#N/A</v>
      </c>
      <c r="I555" s="0" t="e">
        <f aca="false">NA()</f>
        <v>#N/A</v>
      </c>
      <c r="J555" s="0" t="n">
        <v>25</v>
      </c>
      <c r="K555" s="0" t="e">
        <f aca="false">NA()</f>
        <v>#N/A</v>
      </c>
      <c r="L555" s="0" t="n">
        <v>23</v>
      </c>
      <c r="M555" s="96" t="n">
        <v>36420</v>
      </c>
      <c r="N555" s="0" t="n">
        <v>27.08</v>
      </c>
    </row>
    <row r="556" customFormat="false" ht="12.75" hidden="false" customHeight="false" outlineLevel="0" collapsed="false">
      <c r="A556" s="96" t="n">
        <v>36289</v>
      </c>
      <c r="B556" s="0" t="e">
        <f aca="false">NA()</f>
        <v>#N/A</v>
      </c>
      <c r="C556" s="0" t="e">
        <f aca="false">NA()</f>
        <v>#N/A</v>
      </c>
      <c r="D556" s="0" t="e">
        <f aca="false">NA()</f>
        <v>#N/A</v>
      </c>
      <c r="E556" s="0" t="e">
        <f aca="false">NA()</f>
        <v>#N/A</v>
      </c>
      <c r="F556" s="0" t="e">
        <f aca="false">NA()</f>
        <v>#N/A</v>
      </c>
      <c r="G556" s="0" t="n">
        <v>26.5</v>
      </c>
      <c r="H556" s="0" t="e">
        <f aca="false">NA()</f>
        <v>#N/A</v>
      </c>
      <c r="I556" s="0" t="e">
        <f aca="false">NA()</f>
        <v>#N/A</v>
      </c>
      <c r="J556" s="0" t="n">
        <v>25</v>
      </c>
      <c r="K556" s="0" t="e">
        <f aca="false">NA()</f>
        <v>#N/A</v>
      </c>
      <c r="L556" s="0" t="n">
        <v>23</v>
      </c>
      <c r="M556" s="96" t="n">
        <v>36421</v>
      </c>
      <c r="N556" s="0" t="n">
        <v>19</v>
      </c>
    </row>
    <row r="557" customFormat="false" ht="12.75" hidden="false" customHeight="false" outlineLevel="0" collapsed="false">
      <c r="A557" s="96" t="n">
        <v>36290</v>
      </c>
      <c r="B557" s="0" t="e">
        <f aca="false">NA()</f>
        <v>#N/A</v>
      </c>
      <c r="C557" s="0" t="e">
        <f aca="false">NA()</f>
        <v>#N/A</v>
      </c>
      <c r="D557" s="0" t="e">
        <f aca="false">NA()</f>
        <v>#N/A</v>
      </c>
      <c r="E557" s="0" t="n">
        <v>28.77</v>
      </c>
      <c r="F557" s="0" t="e">
        <f aca="false">NA()</f>
        <v>#N/A</v>
      </c>
      <c r="G557" s="0" t="n">
        <v>31.75</v>
      </c>
      <c r="H557" s="0" t="n">
        <v>32</v>
      </c>
      <c r="I557" s="0" t="e">
        <f aca="false">NA()</f>
        <v>#N/A</v>
      </c>
      <c r="J557" s="0" t="n">
        <v>35</v>
      </c>
      <c r="K557" s="0" t="n">
        <v>27.01</v>
      </c>
      <c r="L557" s="0" t="n">
        <v>29</v>
      </c>
      <c r="M557" s="96" t="n">
        <v>36422</v>
      </c>
      <c r="N557" s="0" t="n">
        <v>19</v>
      </c>
    </row>
    <row r="558" customFormat="false" ht="12.75" hidden="false" customHeight="false" outlineLevel="0" collapsed="false">
      <c r="A558" s="96" t="n">
        <v>36291</v>
      </c>
      <c r="B558" s="0" t="e">
        <f aca="false">NA()</f>
        <v>#N/A</v>
      </c>
      <c r="C558" s="0" t="e">
        <f aca="false">NA()</f>
        <v>#N/A</v>
      </c>
      <c r="D558" s="0" t="e">
        <f aca="false">NA()</f>
        <v>#N/A</v>
      </c>
      <c r="E558" s="0" t="n">
        <v>31.09</v>
      </c>
      <c r="F558" s="0" t="e">
        <f aca="false">NA()</f>
        <v>#N/A</v>
      </c>
      <c r="G558" s="0" t="n">
        <v>29.67</v>
      </c>
      <c r="H558" s="0" t="n">
        <v>31</v>
      </c>
      <c r="I558" s="0" t="e">
        <f aca="false">NA()</f>
        <v>#N/A</v>
      </c>
      <c r="J558" s="0" t="n">
        <v>34.63</v>
      </c>
      <c r="K558" s="0" t="n">
        <v>27.58</v>
      </c>
      <c r="L558" s="0" t="n">
        <v>29.58</v>
      </c>
      <c r="M558" s="96" t="n">
        <v>36423</v>
      </c>
      <c r="N558" s="0" t="n">
        <v>26.5</v>
      </c>
    </row>
    <row r="559" customFormat="false" ht="12.75" hidden="false" customHeight="false" outlineLevel="0" collapsed="false">
      <c r="A559" s="96" t="n">
        <v>36292</v>
      </c>
      <c r="B559" s="0" t="e">
        <f aca="false">NA()</f>
        <v>#N/A</v>
      </c>
      <c r="C559" s="0" t="e">
        <f aca="false">NA()</f>
        <v>#N/A</v>
      </c>
      <c r="D559" s="0" t="e">
        <f aca="false">NA()</f>
        <v>#N/A</v>
      </c>
      <c r="E559" s="0" t="n">
        <v>27.32</v>
      </c>
      <c r="F559" s="0" t="e">
        <f aca="false">NA()</f>
        <v>#N/A</v>
      </c>
      <c r="G559" s="0" t="n">
        <v>30</v>
      </c>
      <c r="H559" s="0" t="n">
        <v>29.4</v>
      </c>
      <c r="I559" s="0" t="e">
        <f aca="false">NA()</f>
        <v>#N/A</v>
      </c>
      <c r="J559" s="0" t="e">
        <f aca="false">NA()</f>
        <v>#N/A</v>
      </c>
      <c r="K559" s="0" t="n">
        <v>24.88</v>
      </c>
      <c r="L559" s="0" t="n">
        <v>28.33</v>
      </c>
      <c r="M559" s="96" t="n">
        <v>36424</v>
      </c>
      <c r="N559" s="0" t="n">
        <v>24.48</v>
      </c>
    </row>
    <row r="560" customFormat="false" ht="12.75" hidden="false" customHeight="false" outlineLevel="0" collapsed="false">
      <c r="A560" s="96" t="n">
        <v>36293</v>
      </c>
      <c r="B560" s="0" t="e">
        <f aca="false">NA()</f>
        <v>#N/A</v>
      </c>
      <c r="C560" s="0" t="e">
        <f aca="false">NA()</f>
        <v>#N/A</v>
      </c>
      <c r="D560" s="0" t="e">
        <f aca="false">NA()</f>
        <v>#N/A</v>
      </c>
      <c r="E560" s="0" t="n">
        <v>24.44</v>
      </c>
      <c r="F560" s="0" t="e">
        <f aca="false">NA()</f>
        <v>#N/A</v>
      </c>
      <c r="G560" s="0" t="n">
        <v>29.25</v>
      </c>
      <c r="H560" s="0" t="n">
        <v>28</v>
      </c>
      <c r="I560" s="0" t="e">
        <f aca="false">NA()</f>
        <v>#N/A</v>
      </c>
      <c r="J560" s="0" t="e">
        <f aca="false">NA()</f>
        <v>#N/A</v>
      </c>
      <c r="K560" s="0" t="n">
        <v>23.79</v>
      </c>
      <c r="L560" s="0" t="n">
        <v>24.5</v>
      </c>
      <c r="M560" s="96" t="n">
        <v>36425</v>
      </c>
      <c r="N560" s="0" t="n">
        <v>24.86</v>
      </c>
    </row>
    <row r="561" customFormat="false" ht="12.75" hidden="false" customHeight="false" outlineLevel="0" collapsed="false">
      <c r="A561" s="96" t="n">
        <v>36294</v>
      </c>
      <c r="B561" s="0" t="e">
        <f aca="false">NA()</f>
        <v>#N/A</v>
      </c>
      <c r="C561" s="0" t="e">
        <f aca="false">NA()</f>
        <v>#N/A</v>
      </c>
      <c r="D561" s="0" t="e">
        <f aca="false">NA()</f>
        <v>#N/A</v>
      </c>
      <c r="E561" s="0" t="n">
        <v>23.4</v>
      </c>
      <c r="F561" s="0" t="e">
        <f aca="false">NA()</f>
        <v>#N/A</v>
      </c>
      <c r="G561" s="0" t="n">
        <v>33.4</v>
      </c>
      <c r="H561" s="0" t="n">
        <v>29.5</v>
      </c>
      <c r="I561" s="0" t="e">
        <f aca="false">NA()</f>
        <v>#N/A</v>
      </c>
      <c r="J561" s="0" t="e">
        <f aca="false">NA()</f>
        <v>#N/A</v>
      </c>
      <c r="K561" s="0" t="n">
        <v>23.42</v>
      </c>
      <c r="L561" s="0" t="n">
        <v>24.43</v>
      </c>
      <c r="M561" s="96" t="n">
        <v>36426</v>
      </c>
      <c r="N561" s="0" t="n">
        <v>24.3</v>
      </c>
    </row>
    <row r="562" customFormat="false" ht="12.75" hidden="false" customHeight="false" outlineLevel="0" collapsed="false">
      <c r="A562" s="96" t="n">
        <v>36295</v>
      </c>
      <c r="B562" s="0" t="e">
        <f aca="false">NA()</f>
        <v>#N/A</v>
      </c>
      <c r="C562" s="0" t="e">
        <f aca="false">NA()</f>
        <v>#N/A</v>
      </c>
      <c r="D562" s="0" t="e">
        <f aca="false">NA()</f>
        <v>#N/A</v>
      </c>
      <c r="E562" s="0" t="e">
        <f aca="false">NA()</f>
        <v>#N/A</v>
      </c>
      <c r="F562" s="0" t="e">
        <f aca="false">NA()</f>
        <v>#N/A</v>
      </c>
      <c r="G562" s="0" t="n">
        <v>27</v>
      </c>
      <c r="H562" s="0" t="n">
        <v>26.5</v>
      </c>
      <c r="I562" s="0" t="e">
        <f aca="false">NA()</f>
        <v>#N/A</v>
      </c>
      <c r="J562" s="0" t="e">
        <f aca="false">NA()</f>
        <v>#N/A</v>
      </c>
      <c r="K562" s="0" t="e">
        <f aca="false">NA()</f>
        <v>#N/A</v>
      </c>
      <c r="L562" s="0" t="n">
        <v>22</v>
      </c>
      <c r="M562" s="96" t="n">
        <v>36427</v>
      </c>
      <c r="N562" s="0" t="n">
        <v>23.1</v>
      </c>
    </row>
    <row r="563" customFormat="false" ht="12.75" hidden="false" customHeight="false" outlineLevel="0" collapsed="false">
      <c r="A563" s="96" t="n">
        <v>36296</v>
      </c>
      <c r="B563" s="0" t="e">
        <f aca="false">NA()</f>
        <v>#N/A</v>
      </c>
      <c r="C563" s="0" t="e">
        <f aca="false">NA()</f>
        <v>#N/A</v>
      </c>
      <c r="D563" s="0" t="e">
        <f aca="false">NA()</f>
        <v>#N/A</v>
      </c>
      <c r="E563" s="0" t="e">
        <f aca="false">NA()</f>
        <v>#N/A</v>
      </c>
      <c r="F563" s="0" t="e">
        <f aca="false">NA()</f>
        <v>#N/A</v>
      </c>
      <c r="G563" s="0" t="n">
        <v>27</v>
      </c>
      <c r="H563" s="0" t="n">
        <v>26.5</v>
      </c>
      <c r="I563" s="0" t="e">
        <f aca="false">NA()</f>
        <v>#N/A</v>
      </c>
      <c r="J563" s="0" t="e">
        <f aca="false">NA()</f>
        <v>#N/A</v>
      </c>
      <c r="K563" s="0" t="e">
        <f aca="false">NA()</f>
        <v>#N/A</v>
      </c>
      <c r="L563" s="0" t="n">
        <v>22</v>
      </c>
      <c r="M563" s="96" t="n">
        <v>36428</v>
      </c>
      <c r="N563" s="0" t="n">
        <v>20.05</v>
      </c>
    </row>
    <row r="564" customFormat="false" ht="12.75" hidden="false" customHeight="false" outlineLevel="0" collapsed="false">
      <c r="A564" s="96" t="n">
        <v>36297</v>
      </c>
      <c r="B564" s="0" t="e">
        <f aca="false">NA()</f>
        <v>#N/A</v>
      </c>
      <c r="C564" s="0" t="e">
        <f aca="false">NA()</f>
        <v>#N/A</v>
      </c>
      <c r="D564" s="0" t="e">
        <f aca="false">NA()</f>
        <v>#N/A</v>
      </c>
      <c r="E564" s="0" t="n">
        <v>26.27</v>
      </c>
      <c r="F564" s="0" t="e">
        <f aca="false">NA()</f>
        <v>#N/A</v>
      </c>
      <c r="G564" s="0" t="n">
        <v>35</v>
      </c>
      <c r="H564" s="0" t="n">
        <v>32.5</v>
      </c>
      <c r="I564" s="0" t="e">
        <f aca="false">NA()</f>
        <v>#N/A</v>
      </c>
      <c r="J564" s="0" t="n">
        <v>27</v>
      </c>
      <c r="K564" s="0" t="n">
        <v>28.08</v>
      </c>
      <c r="L564" s="0" t="n">
        <v>28</v>
      </c>
      <c r="M564" s="96" t="n">
        <v>36429</v>
      </c>
      <c r="N564" s="0" t="n">
        <v>20.05</v>
      </c>
    </row>
    <row r="565" customFormat="false" ht="12.75" hidden="false" customHeight="false" outlineLevel="0" collapsed="false">
      <c r="A565" s="96" t="n">
        <v>36298</v>
      </c>
      <c r="B565" s="0" t="e">
        <f aca="false">NA()</f>
        <v>#N/A</v>
      </c>
      <c r="C565" s="0" t="e">
        <f aca="false">NA()</f>
        <v>#N/A</v>
      </c>
      <c r="D565" s="0" t="e">
        <f aca="false">NA()</f>
        <v>#N/A</v>
      </c>
      <c r="E565" s="0" t="n">
        <v>24.66</v>
      </c>
      <c r="F565" s="0" t="e">
        <f aca="false">NA()</f>
        <v>#N/A</v>
      </c>
      <c r="G565" s="0" t="n">
        <v>26.5</v>
      </c>
      <c r="H565" s="0" t="n">
        <v>29.42</v>
      </c>
      <c r="I565" s="0" t="e">
        <f aca="false">NA()</f>
        <v>#N/A</v>
      </c>
      <c r="J565" s="0" t="n">
        <v>25.5</v>
      </c>
      <c r="K565" s="0" t="n">
        <v>24.56</v>
      </c>
      <c r="L565" s="0" t="n">
        <v>25.5</v>
      </c>
      <c r="M565" s="96" t="n">
        <v>36430</v>
      </c>
      <c r="N565" s="0" t="n">
        <v>29.05</v>
      </c>
    </row>
    <row r="566" customFormat="false" ht="12.75" hidden="false" customHeight="false" outlineLevel="0" collapsed="false">
      <c r="A566" s="96" t="n">
        <v>36299</v>
      </c>
      <c r="B566" s="0" t="e">
        <f aca="false">NA()</f>
        <v>#N/A</v>
      </c>
      <c r="C566" s="0" t="e">
        <f aca="false">NA()</f>
        <v>#N/A</v>
      </c>
      <c r="D566" s="0" t="e">
        <f aca="false">NA()</f>
        <v>#N/A</v>
      </c>
      <c r="E566" s="0" t="n">
        <v>26.49</v>
      </c>
      <c r="F566" s="0" t="e">
        <f aca="false">NA()</f>
        <v>#N/A</v>
      </c>
      <c r="G566" s="0" t="e">
        <f aca="false">NA()</f>
        <v>#N/A</v>
      </c>
      <c r="H566" s="0" t="n">
        <v>29.44</v>
      </c>
      <c r="I566" s="0" t="e">
        <f aca="false">NA()</f>
        <v>#N/A</v>
      </c>
      <c r="J566" s="0" t="e">
        <f aca="false">NA()</f>
        <v>#N/A</v>
      </c>
      <c r="K566" s="0" t="n">
        <v>25.18</v>
      </c>
      <c r="L566" s="0" t="n">
        <v>26</v>
      </c>
      <c r="M566" s="96" t="n">
        <v>36431</v>
      </c>
      <c r="N566" s="0" t="n">
        <v>25.42</v>
      </c>
    </row>
    <row r="567" customFormat="false" ht="12.75" hidden="false" customHeight="false" outlineLevel="0" collapsed="false">
      <c r="A567" s="96" t="n">
        <v>36300</v>
      </c>
      <c r="B567" s="0" t="e">
        <f aca="false">NA()</f>
        <v>#N/A</v>
      </c>
      <c r="C567" s="0" t="e">
        <f aca="false">NA()</f>
        <v>#N/A</v>
      </c>
      <c r="D567" s="0" t="e">
        <f aca="false">NA()</f>
        <v>#N/A</v>
      </c>
      <c r="E567" s="0" t="n">
        <v>24.85</v>
      </c>
      <c r="F567" s="0" t="e">
        <f aca="false">NA()</f>
        <v>#N/A</v>
      </c>
      <c r="G567" s="0" t="n">
        <v>29.19</v>
      </c>
      <c r="H567" s="0" t="n">
        <v>28.64</v>
      </c>
      <c r="I567" s="0" t="e">
        <f aca="false">NA()</f>
        <v>#N/A</v>
      </c>
      <c r="J567" s="0" t="n">
        <v>25.42</v>
      </c>
      <c r="K567" s="0" t="n">
        <v>25.13</v>
      </c>
      <c r="L567" s="0" t="n">
        <v>24.92</v>
      </c>
      <c r="M567" s="96" t="n">
        <v>36432</v>
      </c>
      <c r="N567" s="0" t="n">
        <v>30.46</v>
      </c>
    </row>
    <row r="568" customFormat="false" ht="12.75" hidden="false" customHeight="false" outlineLevel="0" collapsed="false">
      <c r="A568" s="96" t="n">
        <v>36301</v>
      </c>
      <c r="B568" s="0" t="e">
        <f aca="false">NA()</f>
        <v>#N/A</v>
      </c>
      <c r="C568" s="0" t="e">
        <f aca="false">NA()</f>
        <v>#N/A</v>
      </c>
      <c r="D568" s="0" t="e">
        <f aca="false">NA()</f>
        <v>#N/A</v>
      </c>
      <c r="E568" s="0" t="n">
        <v>23.76</v>
      </c>
      <c r="F568" s="0" t="e">
        <f aca="false">NA()</f>
        <v>#N/A</v>
      </c>
      <c r="G568" s="0" t="n">
        <v>30</v>
      </c>
      <c r="H568" s="0" t="n">
        <v>26</v>
      </c>
      <c r="I568" s="0" t="e">
        <f aca="false">NA()</f>
        <v>#N/A</v>
      </c>
      <c r="J568" s="0" t="e">
        <f aca="false">NA()</f>
        <v>#N/A</v>
      </c>
      <c r="K568" s="0" t="n">
        <v>23.8</v>
      </c>
      <c r="L568" s="0" t="n">
        <v>24.25</v>
      </c>
      <c r="M568" s="96" t="n">
        <v>36433</v>
      </c>
      <c r="N568" s="0" t="n">
        <v>29.57</v>
      </c>
    </row>
    <row r="569" customFormat="false" ht="12.75" hidden="false" customHeight="false" outlineLevel="0" collapsed="false">
      <c r="A569" s="96" t="n">
        <v>36302</v>
      </c>
      <c r="B569" s="0" t="e">
        <f aca="false">NA()</f>
        <v>#N/A</v>
      </c>
      <c r="C569" s="0" t="e">
        <f aca="false">NA()</f>
        <v>#N/A</v>
      </c>
      <c r="D569" s="0" t="e">
        <f aca="false">NA()</f>
        <v>#N/A</v>
      </c>
      <c r="E569" s="0" t="n">
        <v>17.38</v>
      </c>
      <c r="F569" s="0" t="e">
        <f aca="false">NA()</f>
        <v>#N/A</v>
      </c>
      <c r="G569" s="0" t="e">
        <f aca="false">NA()</f>
        <v>#N/A</v>
      </c>
      <c r="H569" s="0" t="n">
        <v>23</v>
      </c>
      <c r="I569" s="0" t="e">
        <f aca="false">NA()</f>
        <v>#N/A</v>
      </c>
      <c r="J569" s="0" t="n">
        <v>23.81</v>
      </c>
      <c r="K569" s="0" t="e">
        <f aca="false">NA()</f>
        <v>#N/A</v>
      </c>
      <c r="L569" s="0" t="e">
        <f aca="false">NA()</f>
        <v>#N/A</v>
      </c>
      <c r="M569" s="96" t="n">
        <v>36434</v>
      </c>
      <c r="N569" s="0" t="n">
        <v>25.29</v>
      </c>
    </row>
    <row r="570" customFormat="false" ht="12.75" hidden="false" customHeight="false" outlineLevel="0" collapsed="false">
      <c r="A570" s="96" t="n">
        <v>36303</v>
      </c>
      <c r="B570" s="0" t="e">
        <f aca="false">NA()</f>
        <v>#N/A</v>
      </c>
      <c r="C570" s="0" t="e">
        <f aca="false">NA()</f>
        <v>#N/A</v>
      </c>
      <c r="D570" s="0" t="e">
        <f aca="false">NA()</f>
        <v>#N/A</v>
      </c>
      <c r="E570" s="0" t="n">
        <v>17.38</v>
      </c>
      <c r="F570" s="0" t="e">
        <f aca="false">NA()</f>
        <v>#N/A</v>
      </c>
      <c r="G570" s="0" t="e">
        <f aca="false">NA()</f>
        <v>#N/A</v>
      </c>
      <c r="H570" s="0" t="n">
        <v>23</v>
      </c>
      <c r="I570" s="0" t="e">
        <f aca="false">NA()</f>
        <v>#N/A</v>
      </c>
      <c r="J570" s="0" t="n">
        <v>23.81</v>
      </c>
      <c r="K570" s="0" t="e">
        <f aca="false">NA()</f>
        <v>#N/A</v>
      </c>
      <c r="L570" s="0" t="e">
        <f aca="false">NA()</f>
        <v>#N/A</v>
      </c>
      <c r="M570" s="96" t="n">
        <v>36435</v>
      </c>
      <c r="N570" s="0" t="n">
        <v>19.25</v>
      </c>
    </row>
    <row r="571" customFormat="false" ht="12.75" hidden="false" customHeight="false" outlineLevel="0" collapsed="false">
      <c r="A571" s="96" t="n">
        <v>36304</v>
      </c>
      <c r="B571" s="0" t="e">
        <f aca="false">NA()</f>
        <v>#N/A</v>
      </c>
      <c r="C571" s="0" t="e">
        <f aca="false">NA()</f>
        <v>#N/A</v>
      </c>
      <c r="D571" s="0" t="e">
        <f aca="false">NA()</f>
        <v>#N/A</v>
      </c>
      <c r="E571" s="0" t="n">
        <v>20.15</v>
      </c>
      <c r="F571" s="0" t="e">
        <f aca="false">NA()</f>
        <v>#N/A</v>
      </c>
      <c r="G571" s="0" t="n">
        <v>29.58</v>
      </c>
      <c r="H571" s="0" t="n">
        <v>26</v>
      </c>
      <c r="I571" s="0" t="e">
        <f aca="false">NA()</f>
        <v>#N/A</v>
      </c>
      <c r="J571" s="0" t="n">
        <v>23.33</v>
      </c>
      <c r="K571" s="0" t="n">
        <v>19.1</v>
      </c>
      <c r="L571" s="0" t="n">
        <v>24</v>
      </c>
      <c r="M571" s="96" t="n">
        <v>36436</v>
      </c>
      <c r="N571" s="0" t="n">
        <v>19.23</v>
      </c>
    </row>
    <row r="572" customFormat="false" ht="12.75" hidden="false" customHeight="false" outlineLevel="0" collapsed="false">
      <c r="A572" s="96" t="n">
        <v>36305</v>
      </c>
      <c r="B572" s="0" t="e">
        <f aca="false">NA()</f>
        <v>#N/A</v>
      </c>
      <c r="C572" s="0" t="e">
        <f aca="false">NA()</f>
        <v>#N/A</v>
      </c>
      <c r="D572" s="0" t="e">
        <f aca="false">NA()</f>
        <v>#N/A</v>
      </c>
      <c r="E572" s="0" t="n">
        <v>19.21</v>
      </c>
      <c r="F572" s="0" t="e">
        <f aca="false">NA()</f>
        <v>#N/A</v>
      </c>
      <c r="G572" s="0" t="n">
        <v>26.67</v>
      </c>
      <c r="H572" s="0" t="n">
        <v>25.5</v>
      </c>
      <c r="I572" s="0" t="e">
        <f aca="false">NA()</f>
        <v>#N/A</v>
      </c>
      <c r="J572" s="0" t="n">
        <v>23</v>
      </c>
      <c r="K572" s="0" t="n">
        <v>17.25</v>
      </c>
      <c r="L572" s="0" t="n">
        <v>20</v>
      </c>
      <c r="M572" s="96" t="n">
        <v>36437</v>
      </c>
      <c r="N572" s="0" t="n">
        <v>23.49</v>
      </c>
    </row>
    <row r="573" customFormat="false" ht="12.75" hidden="false" customHeight="false" outlineLevel="0" collapsed="false">
      <c r="A573" s="96" t="n">
        <v>36306</v>
      </c>
      <c r="B573" s="0" t="e">
        <f aca="false">NA()</f>
        <v>#N/A</v>
      </c>
      <c r="C573" s="0" t="e">
        <f aca="false">NA()</f>
        <v>#N/A</v>
      </c>
      <c r="D573" s="0" t="e">
        <f aca="false">NA()</f>
        <v>#N/A</v>
      </c>
      <c r="E573" s="0" t="n">
        <v>21.76</v>
      </c>
      <c r="F573" s="0" t="e">
        <f aca="false">NA()</f>
        <v>#N/A</v>
      </c>
      <c r="G573" s="0" t="n">
        <v>27.67</v>
      </c>
      <c r="H573" s="0" t="n">
        <v>29</v>
      </c>
      <c r="I573" s="0" t="e">
        <f aca="false">NA()</f>
        <v>#N/A</v>
      </c>
      <c r="J573" s="0" t="n">
        <v>23.75</v>
      </c>
      <c r="K573" s="0" t="n">
        <v>18.72</v>
      </c>
      <c r="L573" s="0" t="n">
        <v>22</v>
      </c>
      <c r="M573" s="96" t="n">
        <v>36438</v>
      </c>
      <c r="N573" s="0" t="n">
        <v>24.04</v>
      </c>
    </row>
    <row r="574" customFormat="false" ht="12.75" hidden="false" customHeight="false" outlineLevel="0" collapsed="false">
      <c r="A574" s="96" t="n">
        <v>36307</v>
      </c>
      <c r="B574" s="0" t="e">
        <f aca="false">NA()</f>
        <v>#N/A</v>
      </c>
      <c r="C574" s="0" t="e">
        <f aca="false">NA()</f>
        <v>#N/A</v>
      </c>
      <c r="D574" s="0" t="e">
        <f aca="false">NA()</f>
        <v>#N/A</v>
      </c>
      <c r="E574" s="0" t="n">
        <v>20.47</v>
      </c>
      <c r="F574" s="0" t="e">
        <f aca="false">NA()</f>
        <v>#N/A</v>
      </c>
      <c r="G574" s="0" t="n">
        <v>27.67</v>
      </c>
      <c r="H574" s="0" t="n">
        <v>26.67</v>
      </c>
      <c r="I574" s="0" t="e">
        <f aca="false">NA()</f>
        <v>#N/A</v>
      </c>
      <c r="J574" s="0" t="n">
        <v>22.85</v>
      </c>
      <c r="K574" s="0" t="n">
        <v>18.2</v>
      </c>
      <c r="L574" s="0" t="n">
        <v>21.5</v>
      </c>
      <c r="M574" s="96" t="n">
        <v>36439</v>
      </c>
      <c r="N574" s="0" t="n">
        <v>23.95</v>
      </c>
    </row>
    <row r="575" customFormat="false" ht="12.75" hidden="false" customHeight="false" outlineLevel="0" collapsed="false">
      <c r="A575" s="96" t="n">
        <v>36308</v>
      </c>
      <c r="B575" s="0" t="e">
        <f aca="false">NA()</f>
        <v>#N/A</v>
      </c>
      <c r="C575" s="0" t="e">
        <f aca="false">NA()</f>
        <v>#N/A</v>
      </c>
      <c r="D575" s="0" t="e">
        <f aca="false">NA()</f>
        <v>#N/A</v>
      </c>
      <c r="E575" s="0" t="n">
        <v>20.63</v>
      </c>
      <c r="F575" s="0" t="e">
        <f aca="false">NA()</f>
        <v>#N/A</v>
      </c>
      <c r="G575" s="0" t="n">
        <v>25.25</v>
      </c>
      <c r="H575" s="0" t="n">
        <v>25.5</v>
      </c>
      <c r="I575" s="0" t="e">
        <f aca="false">NA()</f>
        <v>#N/A</v>
      </c>
      <c r="J575" s="0" t="n">
        <v>22.17</v>
      </c>
      <c r="K575" s="0" t="n">
        <v>19.24</v>
      </c>
      <c r="L575" s="0" t="n">
        <v>21</v>
      </c>
      <c r="M575" s="96" t="n">
        <v>36440</v>
      </c>
      <c r="N575" s="0" t="n">
        <v>23.81</v>
      </c>
    </row>
    <row r="576" customFormat="false" ht="12.75" hidden="false" customHeight="false" outlineLevel="0" collapsed="false">
      <c r="A576" s="96" t="n">
        <v>36309</v>
      </c>
      <c r="B576" s="0" t="e">
        <f aca="false">NA()</f>
        <v>#N/A</v>
      </c>
      <c r="C576" s="0" t="e">
        <f aca="false">NA()</f>
        <v>#N/A</v>
      </c>
      <c r="D576" s="0" t="e">
        <f aca="false">NA()</f>
        <v>#N/A</v>
      </c>
      <c r="E576" s="0" t="e">
        <f aca="false">NA()</f>
        <v>#N/A</v>
      </c>
      <c r="F576" s="0" t="e">
        <f aca="false">NA()</f>
        <v>#N/A</v>
      </c>
      <c r="G576" s="0" t="n">
        <v>23.86</v>
      </c>
      <c r="H576" s="0" t="n">
        <v>22</v>
      </c>
      <c r="I576" s="0" t="e">
        <f aca="false">NA()</f>
        <v>#N/A</v>
      </c>
      <c r="J576" s="0" t="n">
        <v>22.33</v>
      </c>
      <c r="K576" s="0" t="e">
        <f aca="false">NA()</f>
        <v>#N/A</v>
      </c>
      <c r="L576" s="0" t="e">
        <f aca="false">NA()</f>
        <v>#N/A</v>
      </c>
      <c r="M576" s="96" t="n">
        <v>36441</v>
      </c>
      <c r="N576" s="0" t="n">
        <v>24.29</v>
      </c>
    </row>
    <row r="577" customFormat="false" ht="12.75" hidden="false" customHeight="false" outlineLevel="0" collapsed="false">
      <c r="A577" s="96" t="n">
        <v>36310</v>
      </c>
      <c r="B577" s="0" t="e">
        <f aca="false">NA()</f>
        <v>#N/A</v>
      </c>
      <c r="C577" s="0" t="e">
        <f aca="false">NA()</f>
        <v>#N/A</v>
      </c>
      <c r="D577" s="0" t="e">
        <f aca="false">NA()</f>
        <v>#N/A</v>
      </c>
      <c r="E577" s="0" t="e">
        <f aca="false">NA()</f>
        <v>#N/A</v>
      </c>
      <c r="F577" s="0" t="e">
        <f aca="false">NA()</f>
        <v>#N/A</v>
      </c>
      <c r="G577" s="0" t="n">
        <v>23.86</v>
      </c>
      <c r="H577" s="0" t="n">
        <v>22</v>
      </c>
      <c r="I577" s="0" t="e">
        <f aca="false">NA()</f>
        <v>#N/A</v>
      </c>
      <c r="J577" s="0" t="n">
        <v>22.33</v>
      </c>
      <c r="K577" s="0" t="e">
        <f aca="false">NA()</f>
        <v>#N/A</v>
      </c>
      <c r="L577" s="0" t="e">
        <f aca="false">NA()</f>
        <v>#N/A</v>
      </c>
      <c r="M577" s="96" t="n">
        <v>36442</v>
      </c>
      <c r="N577" s="0" t="n">
        <v>20.88</v>
      </c>
    </row>
    <row r="578" customFormat="false" ht="12.75" hidden="false" customHeight="false" outlineLevel="0" collapsed="false">
      <c r="A578" s="96" t="n">
        <v>36311</v>
      </c>
      <c r="B578" s="0" t="e">
        <f aca="false">NA()</f>
        <v>#N/A</v>
      </c>
      <c r="C578" s="0" t="e">
        <f aca="false">NA()</f>
        <v>#N/A</v>
      </c>
      <c r="D578" s="0" t="e">
        <f aca="false">NA()</f>
        <v>#N/A</v>
      </c>
      <c r="E578" s="0" t="e">
        <f aca="false">NA()</f>
        <v>#N/A</v>
      </c>
      <c r="F578" s="0" t="e">
        <f aca="false">NA()</f>
        <v>#N/A</v>
      </c>
      <c r="G578" s="0" t="n">
        <v>25.25</v>
      </c>
      <c r="H578" s="0" t="n">
        <v>29</v>
      </c>
      <c r="I578" s="0" t="e">
        <f aca="false">NA()</f>
        <v>#N/A</v>
      </c>
      <c r="J578" s="0" t="e">
        <f aca="false">NA()</f>
        <v>#N/A</v>
      </c>
      <c r="K578" s="0" t="e">
        <f aca="false">NA()</f>
        <v>#N/A</v>
      </c>
      <c r="L578" s="0" t="e">
        <f aca="false">NA()</f>
        <v>#N/A</v>
      </c>
      <c r="M578" s="96" t="n">
        <v>36443</v>
      </c>
      <c r="N578" s="0" t="n">
        <v>20.19</v>
      </c>
    </row>
    <row r="579" customFormat="false" ht="12.75" hidden="false" customHeight="false" outlineLevel="0" collapsed="false">
      <c r="A579" s="96" t="n">
        <v>36312</v>
      </c>
      <c r="B579" s="0" t="e">
        <f aca="false">NA()</f>
        <v>#N/A</v>
      </c>
      <c r="C579" s="0" t="e">
        <f aca="false">NA()</f>
        <v>#N/A</v>
      </c>
      <c r="D579" s="0" t="e">
        <f aca="false">NA()</f>
        <v>#N/A</v>
      </c>
      <c r="E579" s="0" t="n">
        <v>27.13</v>
      </c>
      <c r="F579" s="0" t="e">
        <f aca="false">NA()</f>
        <v>#N/A</v>
      </c>
      <c r="G579" s="0" t="n">
        <v>31.72</v>
      </c>
      <c r="H579" s="0" t="n">
        <v>33</v>
      </c>
      <c r="I579" s="0" t="e">
        <f aca="false">NA()</f>
        <v>#N/A</v>
      </c>
      <c r="J579" s="0" t="n">
        <v>30</v>
      </c>
      <c r="K579" s="0" t="n">
        <v>27.61</v>
      </c>
      <c r="L579" s="0" t="n">
        <v>27.5</v>
      </c>
      <c r="M579" s="96" t="n">
        <v>36444</v>
      </c>
      <c r="N579" s="0" t="n">
        <v>26.26</v>
      </c>
    </row>
    <row r="580" customFormat="false" ht="12.75" hidden="false" customHeight="false" outlineLevel="0" collapsed="false">
      <c r="A580" s="96" t="n">
        <v>36313</v>
      </c>
      <c r="B580" s="0" t="e">
        <f aca="false">NA()</f>
        <v>#N/A</v>
      </c>
      <c r="C580" s="0" t="e">
        <f aca="false">NA()</f>
        <v>#N/A</v>
      </c>
      <c r="D580" s="0" t="e">
        <f aca="false">NA()</f>
        <v>#N/A</v>
      </c>
      <c r="E580" s="0" t="n">
        <v>24.78</v>
      </c>
      <c r="F580" s="0" t="e">
        <f aca="false">NA()</f>
        <v>#N/A</v>
      </c>
      <c r="G580" s="0" t="n">
        <v>35.11</v>
      </c>
      <c r="H580" s="0" t="n">
        <v>32</v>
      </c>
      <c r="I580" s="0" t="e">
        <f aca="false">NA()</f>
        <v>#N/A</v>
      </c>
      <c r="J580" s="0" t="n">
        <v>26.5</v>
      </c>
      <c r="K580" s="0" t="n">
        <v>23.96</v>
      </c>
      <c r="L580" s="0" t="n">
        <v>24</v>
      </c>
      <c r="M580" s="96" t="n">
        <v>36445</v>
      </c>
      <c r="N580" s="0" t="n">
        <v>26.49</v>
      </c>
    </row>
    <row r="581" customFormat="false" ht="12.75" hidden="false" customHeight="false" outlineLevel="0" collapsed="false">
      <c r="A581" s="96" t="n">
        <v>36314</v>
      </c>
      <c r="B581" s="0" t="e">
        <f aca="false">NA()</f>
        <v>#N/A</v>
      </c>
      <c r="C581" s="0" t="e">
        <f aca="false">NA()</f>
        <v>#N/A</v>
      </c>
      <c r="D581" s="0" t="e">
        <f aca="false">NA()</f>
        <v>#N/A</v>
      </c>
      <c r="E581" s="0" t="n">
        <v>25.41</v>
      </c>
      <c r="F581" s="0" t="e">
        <f aca="false">NA()</f>
        <v>#N/A</v>
      </c>
      <c r="G581" s="0" t="n">
        <v>34.3</v>
      </c>
      <c r="H581" s="0" t="n">
        <v>35.5</v>
      </c>
      <c r="I581" s="0" t="e">
        <f aca="false">NA()</f>
        <v>#N/A</v>
      </c>
      <c r="J581" s="0" t="e">
        <f aca="false">NA()</f>
        <v>#N/A</v>
      </c>
      <c r="K581" s="0" t="n">
        <v>24.36</v>
      </c>
      <c r="L581" s="0" t="n">
        <v>26.94</v>
      </c>
      <c r="M581" s="96" t="n">
        <v>36446</v>
      </c>
      <c r="N581" s="0" t="n">
        <v>26.92</v>
      </c>
    </row>
    <row r="582" customFormat="false" ht="12.75" hidden="false" customHeight="false" outlineLevel="0" collapsed="false">
      <c r="A582" s="96" t="n">
        <v>36315</v>
      </c>
      <c r="B582" s="0" t="e">
        <f aca="false">NA()</f>
        <v>#N/A</v>
      </c>
      <c r="C582" s="0" t="e">
        <f aca="false">NA()</f>
        <v>#N/A</v>
      </c>
      <c r="D582" s="0" t="e">
        <f aca="false">NA()</f>
        <v>#N/A</v>
      </c>
      <c r="E582" s="0" t="n">
        <v>25.25</v>
      </c>
      <c r="F582" s="0" t="e">
        <f aca="false">NA()</f>
        <v>#N/A</v>
      </c>
      <c r="G582" s="0" t="n">
        <v>34.67</v>
      </c>
      <c r="H582" s="0" t="n">
        <v>31.8</v>
      </c>
      <c r="I582" s="0" t="e">
        <f aca="false">NA()</f>
        <v>#N/A</v>
      </c>
      <c r="J582" s="0" t="e">
        <f aca="false">NA()</f>
        <v>#N/A</v>
      </c>
      <c r="K582" s="0" t="n">
        <v>23.89</v>
      </c>
      <c r="L582" s="0" t="n">
        <v>27</v>
      </c>
      <c r="M582" s="96" t="n">
        <v>36447</v>
      </c>
      <c r="N582" s="0" t="n">
        <v>25.96</v>
      </c>
    </row>
    <row r="583" customFormat="false" ht="12.75" hidden="false" customHeight="false" outlineLevel="0" collapsed="false">
      <c r="A583" s="96" t="n">
        <v>36316</v>
      </c>
      <c r="B583" s="0" t="e">
        <f aca="false">NA()</f>
        <v>#N/A</v>
      </c>
      <c r="C583" s="0" t="e">
        <f aca="false">NA()</f>
        <v>#N/A</v>
      </c>
      <c r="D583" s="0" t="e">
        <f aca="false">NA()</f>
        <v>#N/A</v>
      </c>
      <c r="E583" s="0" t="e">
        <f aca="false">NA()</f>
        <v>#N/A</v>
      </c>
      <c r="F583" s="0" t="e">
        <f aca="false">NA()</f>
        <v>#N/A</v>
      </c>
      <c r="G583" s="0" t="e">
        <f aca="false">NA()</f>
        <v>#N/A</v>
      </c>
      <c r="H583" s="0" t="e">
        <f aca="false">NA()</f>
        <v>#N/A</v>
      </c>
      <c r="I583" s="0" t="e">
        <f aca="false">NA()</f>
        <v>#N/A</v>
      </c>
      <c r="J583" s="0" t="n">
        <v>26.38</v>
      </c>
      <c r="K583" s="0" t="e">
        <f aca="false">NA()</f>
        <v>#N/A</v>
      </c>
      <c r="L583" s="0" t="n">
        <v>27</v>
      </c>
      <c r="M583" s="96" t="n">
        <v>36448</v>
      </c>
      <c r="N583" s="0" t="n">
        <v>26.11</v>
      </c>
    </row>
    <row r="584" customFormat="false" ht="12.75" hidden="false" customHeight="false" outlineLevel="0" collapsed="false">
      <c r="A584" s="96" t="n">
        <v>36317</v>
      </c>
      <c r="B584" s="0" t="e">
        <f aca="false">NA()</f>
        <v>#N/A</v>
      </c>
      <c r="C584" s="0" t="e">
        <f aca="false">NA()</f>
        <v>#N/A</v>
      </c>
      <c r="D584" s="0" t="e">
        <f aca="false">NA()</f>
        <v>#N/A</v>
      </c>
      <c r="E584" s="0" t="e">
        <f aca="false">NA()</f>
        <v>#N/A</v>
      </c>
      <c r="F584" s="0" t="e">
        <f aca="false">NA()</f>
        <v>#N/A</v>
      </c>
      <c r="G584" s="0" t="e">
        <f aca="false">NA()</f>
        <v>#N/A</v>
      </c>
      <c r="H584" s="0" t="e">
        <f aca="false">NA()</f>
        <v>#N/A</v>
      </c>
      <c r="I584" s="0" t="e">
        <f aca="false">NA()</f>
        <v>#N/A</v>
      </c>
      <c r="J584" s="0" t="n">
        <v>26.38</v>
      </c>
      <c r="K584" s="0" t="e">
        <f aca="false">NA()</f>
        <v>#N/A</v>
      </c>
      <c r="L584" s="0" t="n">
        <v>27</v>
      </c>
      <c r="M584" s="96" t="n">
        <v>36449</v>
      </c>
      <c r="N584" s="0" t="n">
        <v>20.64</v>
      </c>
    </row>
    <row r="585" customFormat="false" ht="12.75" hidden="false" customHeight="false" outlineLevel="0" collapsed="false">
      <c r="A585" s="96" t="n">
        <v>36318</v>
      </c>
      <c r="B585" s="0" t="e">
        <f aca="false">NA()</f>
        <v>#N/A</v>
      </c>
      <c r="C585" s="0" t="e">
        <f aca="false">NA()</f>
        <v>#N/A</v>
      </c>
      <c r="D585" s="0" t="e">
        <f aca="false">NA()</f>
        <v>#N/A</v>
      </c>
      <c r="E585" s="0" t="n">
        <v>66.56</v>
      </c>
      <c r="F585" s="0" t="e">
        <f aca="false">NA()</f>
        <v>#N/A</v>
      </c>
      <c r="G585" s="0" t="n">
        <v>47.21</v>
      </c>
      <c r="H585" s="0" t="e">
        <f aca="false">NA()</f>
        <v>#N/A</v>
      </c>
      <c r="I585" s="0" t="e">
        <f aca="false">NA()</f>
        <v>#N/A</v>
      </c>
      <c r="J585" s="0" t="e">
        <f aca="false">NA()</f>
        <v>#N/A</v>
      </c>
      <c r="K585" s="0" t="n">
        <v>65.86</v>
      </c>
      <c r="L585" s="0" t="e">
        <f aca="false">NA()</f>
        <v>#N/A</v>
      </c>
      <c r="M585" s="96" t="n">
        <v>36450</v>
      </c>
      <c r="N585" s="0" t="n">
        <v>20.64</v>
      </c>
    </row>
    <row r="586" customFormat="false" ht="12.75" hidden="false" customHeight="false" outlineLevel="0" collapsed="false">
      <c r="A586" s="96" t="n">
        <v>36319</v>
      </c>
      <c r="B586" s="0" t="e">
        <f aca="false">NA()</f>
        <v>#N/A</v>
      </c>
      <c r="C586" s="0" t="e">
        <f aca="false">NA()</f>
        <v>#N/A</v>
      </c>
      <c r="D586" s="0" t="e">
        <f aca="false">NA()</f>
        <v>#N/A</v>
      </c>
      <c r="E586" s="0" t="n">
        <v>235</v>
      </c>
      <c r="F586" s="0" t="e">
        <f aca="false">NA()</f>
        <v>#N/A</v>
      </c>
      <c r="G586" s="0" t="n">
        <v>136.67</v>
      </c>
      <c r="H586" s="0" t="n">
        <v>90</v>
      </c>
      <c r="I586" s="0" t="e">
        <f aca="false">NA()</f>
        <v>#N/A</v>
      </c>
      <c r="J586" s="0" t="n">
        <v>167.5</v>
      </c>
      <c r="K586" s="0" t="n">
        <v>262.5</v>
      </c>
      <c r="L586" s="0" t="n">
        <v>250</v>
      </c>
      <c r="M586" s="96" t="n">
        <v>36451</v>
      </c>
      <c r="N586" s="0" t="n">
        <v>29.19</v>
      </c>
    </row>
    <row r="587" customFormat="false" ht="12.75" hidden="false" customHeight="false" outlineLevel="0" collapsed="false">
      <c r="A587" s="96" t="n">
        <v>36320</v>
      </c>
      <c r="B587" s="0" t="e">
        <f aca="false">NA()</f>
        <v>#N/A</v>
      </c>
      <c r="C587" s="0" t="e">
        <f aca="false">NA()</f>
        <v>#N/A</v>
      </c>
      <c r="D587" s="0" t="e">
        <f aca="false">NA()</f>
        <v>#N/A</v>
      </c>
      <c r="E587" s="0" t="n">
        <v>129.32</v>
      </c>
      <c r="F587" s="0" t="e">
        <f aca="false">NA()</f>
        <v>#N/A</v>
      </c>
      <c r="G587" s="0" t="n">
        <v>98.33</v>
      </c>
      <c r="H587" s="0" t="n">
        <v>123</v>
      </c>
      <c r="I587" s="0" t="e">
        <f aca="false">NA()</f>
        <v>#N/A</v>
      </c>
      <c r="J587" s="0" t="n">
        <v>187.5</v>
      </c>
      <c r="K587" s="0" t="n">
        <v>150</v>
      </c>
      <c r="L587" s="0" t="n">
        <v>143.75</v>
      </c>
      <c r="M587" s="96" t="n">
        <v>36452</v>
      </c>
      <c r="N587" s="0" t="n">
        <v>27.88</v>
      </c>
    </row>
    <row r="588" customFormat="false" ht="12.75" hidden="false" customHeight="false" outlineLevel="0" collapsed="false">
      <c r="A588" s="96" t="n">
        <v>36321</v>
      </c>
      <c r="B588" s="0" t="e">
        <f aca="false">NA()</f>
        <v>#N/A</v>
      </c>
      <c r="C588" s="0" t="e">
        <f aca="false">NA()</f>
        <v>#N/A</v>
      </c>
      <c r="D588" s="0" t="e">
        <f aca="false">NA()</f>
        <v>#N/A</v>
      </c>
      <c r="E588" s="0" t="n">
        <v>82.01</v>
      </c>
      <c r="F588" s="0" t="e">
        <f aca="false">NA()</f>
        <v>#N/A</v>
      </c>
      <c r="G588" s="0" t="n">
        <v>53.67</v>
      </c>
      <c r="H588" s="0" t="n">
        <v>61.25</v>
      </c>
      <c r="I588" s="0" t="e">
        <f aca="false">NA()</f>
        <v>#N/A</v>
      </c>
      <c r="J588" s="0" t="e">
        <f aca="false">NA()</f>
        <v>#N/A</v>
      </c>
      <c r="K588" s="0" t="n">
        <v>85.63</v>
      </c>
      <c r="L588" s="0" t="n">
        <v>85</v>
      </c>
      <c r="M588" s="96" t="n">
        <v>36453</v>
      </c>
      <c r="N588" s="0" t="n">
        <v>27.76</v>
      </c>
    </row>
    <row r="589" customFormat="false" ht="12.75" hidden="false" customHeight="false" outlineLevel="0" collapsed="false">
      <c r="A589" s="96" t="n">
        <v>36322</v>
      </c>
      <c r="B589" s="0" t="e">
        <f aca="false">NA()</f>
        <v>#N/A</v>
      </c>
      <c r="C589" s="0" t="e">
        <f aca="false">NA()</f>
        <v>#N/A</v>
      </c>
      <c r="D589" s="0" t="e">
        <f aca="false">NA()</f>
        <v>#N/A</v>
      </c>
      <c r="E589" s="0" t="n">
        <v>39.46</v>
      </c>
      <c r="F589" s="0" t="e">
        <f aca="false">NA()</f>
        <v>#N/A</v>
      </c>
      <c r="G589" s="0" t="e">
        <f aca="false">NA()</f>
        <v>#N/A</v>
      </c>
      <c r="H589" s="0" t="n">
        <v>39</v>
      </c>
      <c r="I589" s="0" t="e">
        <f aca="false">NA()</f>
        <v>#N/A</v>
      </c>
      <c r="J589" s="0" t="n">
        <v>39.27</v>
      </c>
      <c r="K589" s="0" t="n">
        <v>42.22</v>
      </c>
      <c r="L589" s="0" t="n">
        <v>42</v>
      </c>
      <c r="M589" s="96" t="n">
        <v>36454</v>
      </c>
      <c r="N589" s="0" t="n">
        <v>27.1</v>
      </c>
    </row>
    <row r="590" customFormat="false" ht="12.75" hidden="false" customHeight="false" outlineLevel="0" collapsed="false">
      <c r="A590" s="96" t="n">
        <v>36323</v>
      </c>
      <c r="B590" s="0" t="e">
        <f aca="false">NA()</f>
        <v>#N/A</v>
      </c>
      <c r="C590" s="0" t="e">
        <f aca="false">NA()</f>
        <v>#N/A</v>
      </c>
      <c r="D590" s="0" t="e">
        <f aca="false">NA()</f>
        <v>#N/A</v>
      </c>
      <c r="E590" s="0" t="e">
        <f aca="false">NA()</f>
        <v>#N/A</v>
      </c>
      <c r="F590" s="0" t="e">
        <f aca="false">NA()</f>
        <v>#N/A</v>
      </c>
      <c r="G590" s="0" t="n">
        <v>23</v>
      </c>
      <c r="H590" s="0" t="n">
        <v>25.38</v>
      </c>
      <c r="I590" s="0" t="e">
        <f aca="false">NA()</f>
        <v>#N/A</v>
      </c>
      <c r="J590" s="0" t="n">
        <v>25.33</v>
      </c>
      <c r="K590" s="0" t="e">
        <f aca="false">NA()</f>
        <v>#N/A</v>
      </c>
      <c r="L590" s="0" t="e">
        <f aca="false">NA()</f>
        <v>#N/A</v>
      </c>
      <c r="M590" s="96" t="n">
        <v>36455</v>
      </c>
      <c r="N590" s="0" t="n">
        <v>26.54</v>
      </c>
    </row>
    <row r="591" customFormat="false" ht="12.75" hidden="false" customHeight="false" outlineLevel="0" collapsed="false">
      <c r="A591" s="96" t="n">
        <v>36324</v>
      </c>
      <c r="B591" s="0" t="e">
        <f aca="false">NA()</f>
        <v>#N/A</v>
      </c>
      <c r="C591" s="0" t="e">
        <f aca="false">NA()</f>
        <v>#N/A</v>
      </c>
      <c r="D591" s="0" t="e">
        <f aca="false">NA()</f>
        <v>#N/A</v>
      </c>
      <c r="E591" s="0" t="e">
        <f aca="false">NA()</f>
        <v>#N/A</v>
      </c>
      <c r="F591" s="0" t="e">
        <f aca="false">NA()</f>
        <v>#N/A</v>
      </c>
      <c r="G591" s="0" t="n">
        <v>23</v>
      </c>
      <c r="H591" s="0" t="n">
        <v>25.38</v>
      </c>
      <c r="I591" s="0" t="e">
        <f aca="false">NA()</f>
        <v>#N/A</v>
      </c>
      <c r="J591" s="0" t="n">
        <v>25.5</v>
      </c>
      <c r="K591" s="0" t="e">
        <f aca="false">NA()</f>
        <v>#N/A</v>
      </c>
      <c r="L591" s="0" t="e">
        <f aca="false">NA()</f>
        <v>#N/A</v>
      </c>
      <c r="M591" s="96" t="n">
        <v>36456</v>
      </c>
      <c r="N591" s="0" t="n">
        <v>22.88</v>
      </c>
    </row>
    <row r="592" customFormat="false" ht="12.75" hidden="false" customHeight="false" outlineLevel="0" collapsed="false">
      <c r="A592" s="96" t="n">
        <v>36325</v>
      </c>
      <c r="B592" s="0" t="e">
        <f aca="false">NA()</f>
        <v>#N/A</v>
      </c>
      <c r="C592" s="0" t="e">
        <f aca="false">NA()</f>
        <v>#N/A</v>
      </c>
      <c r="D592" s="0" t="e">
        <f aca="false">NA()</f>
        <v>#N/A</v>
      </c>
      <c r="E592" s="0" t="n">
        <v>29.77</v>
      </c>
      <c r="F592" s="0" t="e">
        <f aca="false">NA()</f>
        <v>#N/A</v>
      </c>
      <c r="G592" s="0" t="n">
        <v>30</v>
      </c>
      <c r="H592" s="0" t="e">
        <f aca="false">NA()</f>
        <v>#N/A</v>
      </c>
      <c r="I592" s="0" t="e">
        <f aca="false">NA()</f>
        <v>#N/A</v>
      </c>
      <c r="J592" s="0" t="n">
        <v>32.25</v>
      </c>
      <c r="K592" s="0" t="n">
        <v>28.01</v>
      </c>
      <c r="L592" s="0" t="n">
        <v>34</v>
      </c>
      <c r="M592" s="96" t="n">
        <v>36457</v>
      </c>
      <c r="N592" s="0" t="n">
        <v>21.83</v>
      </c>
    </row>
    <row r="593" customFormat="false" ht="12.75" hidden="false" customHeight="false" outlineLevel="0" collapsed="false">
      <c r="A593" s="96" t="n">
        <v>36326</v>
      </c>
      <c r="B593" s="0" t="e">
        <f aca="false">NA()</f>
        <v>#N/A</v>
      </c>
      <c r="C593" s="0" t="e">
        <f aca="false">NA()</f>
        <v>#N/A</v>
      </c>
      <c r="D593" s="0" t="e">
        <f aca="false">NA()</f>
        <v>#N/A</v>
      </c>
      <c r="E593" s="0" t="n">
        <v>21.06</v>
      </c>
      <c r="F593" s="0" t="e">
        <f aca="false">NA()</f>
        <v>#N/A</v>
      </c>
      <c r="G593" s="0" t="n">
        <v>27.45</v>
      </c>
      <c r="H593" s="0" t="n">
        <v>27.25</v>
      </c>
      <c r="I593" s="0" t="e">
        <f aca="false">NA()</f>
        <v>#N/A</v>
      </c>
      <c r="J593" s="0" t="n">
        <v>22</v>
      </c>
      <c r="K593" s="0" t="n">
        <v>19.36</v>
      </c>
      <c r="L593" s="0" t="n">
        <v>20</v>
      </c>
      <c r="M593" s="96" t="n">
        <v>36458</v>
      </c>
      <c r="N593" s="0" t="n">
        <v>29.42</v>
      </c>
    </row>
    <row r="594" customFormat="false" ht="12.75" hidden="false" customHeight="false" outlineLevel="0" collapsed="false">
      <c r="A594" s="96" t="n">
        <v>36327</v>
      </c>
      <c r="B594" s="0" t="e">
        <f aca="false">NA()</f>
        <v>#N/A</v>
      </c>
      <c r="C594" s="0" t="e">
        <f aca="false">NA()</f>
        <v>#N/A</v>
      </c>
      <c r="D594" s="0" t="e">
        <f aca="false">NA()</f>
        <v>#N/A</v>
      </c>
      <c r="E594" s="0" t="n">
        <v>17.58</v>
      </c>
      <c r="F594" s="0" t="e">
        <f aca="false">NA()</f>
        <v>#N/A</v>
      </c>
      <c r="G594" s="0" t="n">
        <v>27.21</v>
      </c>
      <c r="H594" s="0" t="n">
        <v>25.25</v>
      </c>
      <c r="I594" s="0" t="e">
        <f aca="false">NA()</f>
        <v>#N/A</v>
      </c>
      <c r="J594" s="0" t="n">
        <v>21.39</v>
      </c>
      <c r="K594" s="0" t="n">
        <v>15.55</v>
      </c>
      <c r="L594" s="0" t="n">
        <v>17.17</v>
      </c>
      <c r="M594" s="96" t="n">
        <v>36459</v>
      </c>
      <c r="N594" s="0" t="n">
        <v>27.37</v>
      </c>
    </row>
    <row r="595" customFormat="false" ht="12.75" hidden="false" customHeight="false" outlineLevel="0" collapsed="false">
      <c r="A595" s="96" t="n">
        <v>36328</v>
      </c>
      <c r="B595" s="0" t="e">
        <f aca="false">NA()</f>
        <v>#N/A</v>
      </c>
      <c r="C595" s="0" t="e">
        <f aca="false">NA()</f>
        <v>#N/A</v>
      </c>
      <c r="D595" s="0" t="e">
        <f aca="false">NA()</f>
        <v>#N/A</v>
      </c>
      <c r="E595" s="0" t="n">
        <v>18.03</v>
      </c>
      <c r="F595" s="0" t="e">
        <f aca="false">NA()</f>
        <v>#N/A</v>
      </c>
      <c r="G595" s="0" t="n">
        <v>26.66</v>
      </c>
      <c r="H595" s="0" t="n">
        <v>24</v>
      </c>
      <c r="I595" s="0" t="e">
        <f aca="false">NA()</f>
        <v>#N/A</v>
      </c>
      <c r="J595" s="0" t="n">
        <v>20.67</v>
      </c>
      <c r="K595" s="0" t="n">
        <v>16.34</v>
      </c>
      <c r="L595" s="0" t="n">
        <v>18.07</v>
      </c>
      <c r="M595" s="96" t="n">
        <v>36460</v>
      </c>
      <c r="N595" s="0" t="n">
        <v>25.5</v>
      </c>
    </row>
    <row r="596" customFormat="false" ht="12.75" hidden="false" customHeight="false" outlineLevel="0" collapsed="false">
      <c r="A596" s="96" t="n">
        <v>36329</v>
      </c>
      <c r="B596" s="0" t="e">
        <f aca="false">NA()</f>
        <v>#N/A</v>
      </c>
      <c r="C596" s="0" t="e">
        <f aca="false">NA()</f>
        <v>#N/A</v>
      </c>
      <c r="D596" s="0" t="e">
        <f aca="false">NA()</f>
        <v>#N/A</v>
      </c>
      <c r="E596" s="0" t="n">
        <v>17.3</v>
      </c>
      <c r="F596" s="0" t="e">
        <f aca="false">NA()</f>
        <v>#N/A</v>
      </c>
      <c r="G596" s="0" t="n">
        <v>25.7</v>
      </c>
      <c r="H596" s="0" t="e">
        <f aca="false">NA()</f>
        <v>#N/A</v>
      </c>
      <c r="I596" s="0" t="e">
        <f aca="false">NA()</f>
        <v>#N/A</v>
      </c>
      <c r="J596" s="0" t="e">
        <f aca="false">NA()</f>
        <v>#N/A</v>
      </c>
      <c r="K596" s="0" t="n">
        <v>15.29</v>
      </c>
      <c r="L596" s="0" t="n">
        <v>17.4</v>
      </c>
      <c r="M596" s="96" t="n">
        <v>36461</v>
      </c>
      <c r="N596" s="0" t="n">
        <v>24.48</v>
      </c>
    </row>
    <row r="597" customFormat="false" ht="12.75" hidden="false" customHeight="false" outlineLevel="0" collapsed="false">
      <c r="A597" s="96" t="n">
        <v>36330</v>
      </c>
      <c r="B597" s="0" t="e">
        <f aca="false">NA()</f>
        <v>#N/A</v>
      </c>
      <c r="C597" s="0" t="e">
        <f aca="false">NA()</f>
        <v>#N/A</v>
      </c>
      <c r="D597" s="0" t="e">
        <f aca="false">NA()</f>
        <v>#N/A</v>
      </c>
      <c r="E597" s="0" t="n">
        <v>16</v>
      </c>
      <c r="F597" s="0" t="e">
        <f aca="false">NA()</f>
        <v>#N/A</v>
      </c>
      <c r="G597" s="0" t="n">
        <v>22.44</v>
      </c>
      <c r="H597" s="0" t="e">
        <f aca="false">NA()</f>
        <v>#N/A</v>
      </c>
      <c r="I597" s="0" t="e">
        <f aca="false">NA()</f>
        <v>#N/A</v>
      </c>
      <c r="J597" s="0" t="e">
        <f aca="false">NA()</f>
        <v>#N/A</v>
      </c>
      <c r="K597" s="0" t="e">
        <f aca="false">NA()</f>
        <v>#N/A</v>
      </c>
      <c r="L597" s="0" t="n">
        <v>16.9</v>
      </c>
      <c r="M597" s="96" t="n">
        <v>36462</v>
      </c>
      <c r="N597" s="0" t="n">
        <v>24.41</v>
      </c>
    </row>
    <row r="598" customFormat="false" ht="12.75" hidden="false" customHeight="false" outlineLevel="0" collapsed="false">
      <c r="A598" s="96" t="n">
        <v>36331</v>
      </c>
      <c r="B598" s="0" t="e">
        <f aca="false">NA()</f>
        <v>#N/A</v>
      </c>
      <c r="C598" s="0" t="e">
        <f aca="false">NA()</f>
        <v>#N/A</v>
      </c>
      <c r="D598" s="0" t="e">
        <f aca="false">NA()</f>
        <v>#N/A</v>
      </c>
      <c r="E598" s="0" t="n">
        <v>16</v>
      </c>
      <c r="F598" s="0" t="e">
        <f aca="false">NA()</f>
        <v>#N/A</v>
      </c>
      <c r="G598" s="0" t="n">
        <v>22.44</v>
      </c>
      <c r="H598" s="0" t="e">
        <f aca="false">NA()</f>
        <v>#N/A</v>
      </c>
      <c r="I598" s="0" t="e">
        <f aca="false">NA()</f>
        <v>#N/A</v>
      </c>
      <c r="J598" s="0" t="e">
        <f aca="false">NA()</f>
        <v>#N/A</v>
      </c>
      <c r="K598" s="0" t="e">
        <f aca="false">NA()</f>
        <v>#N/A</v>
      </c>
      <c r="L598" s="0" t="n">
        <v>17</v>
      </c>
      <c r="M598" s="96" t="n">
        <v>36465</v>
      </c>
      <c r="N598" s="0" t="n">
        <v>24.15</v>
      </c>
    </row>
    <row r="599" customFormat="false" ht="12.75" hidden="false" customHeight="false" outlineLevel="0" collapsed="false">
      <c r="A599" s="96" t="n">
        <v>36332</v>
      </c>
      <c r="B599" s="0" t="e">
        <f aca="false">NA()</f>
        <v>#N/A</v>
      </c>
      <c r="C599" s="0" t="e">
        <f aca="false">NA()</f>
        <v>#N/A</v>
      </c>
      <c r="D599" s="0" t="e">
        <f aca="false">NA()</f>
        <v>#N/A</v>
      </c>
      <c r="E599" s="0" t="n">
        <v>21.28</v>
      </c>
      <c r="F599" s="0" t="e">
        <f aca="false">NA()</f>
        <v>#N/A</v>
      </c>
      <c r="G599" s="0" t="n">
        <v>25.75</v>
      </c>
      <c r="H599" s="0" t="e">
        <f aca="false">NA()</f>
        <v>#N/A</v>
      </c>
      <c r="I599" s="0" t="e">
        <f aca="false">NA()</f>
        <v>#N/A</v>
      </c>
      <c r="J599" s="0" t="n">
        <v>22.33</v>
      </c>
      <c r="K599" s="0" t="n">
        <v>20.07</v>
      </c>
      <c r="L599" s="0" t="n">
        <v>20.73</v>
      </c>
      <c r="M599" s="96" t="n">
        <v>36466</v>
      </c>
      <c r="N599" s="0" t="n">
        <v>22.7</v>
      </c>
    </row>
    <row r="600" customFormat="false" ht="12.75" hidden="false" customHeight="false" outlineLevel="0" collapsed="false">
      <c r="A600" s="96" t="n">
        <v>36333</v>
      </c>
      <c r="B600" s="0" t="e">
        <f aca="false">NA()</f>
        <v>#N/A</v>
      </c>
      <c r="C600" s="0" t="e">
        <f aca="false">NA()</f>
        <v>#N/A</v>
      </c>
      <c r="D600" s="0" t="e">
        <f aca="false">NA()</f>
        <v>#N/A</v>
      </c>
      <c r="E600" s="0" t="n">
        <v>25.73</v>
      </c>
      <c r="F600" s="0" t="e">
        <f aca="false">NA()</f>
        <v>#N/A</v>
      </c>
      <c r="G600" s="0" t="n">
        <v>24.67</v>
      </c>
      <c r="H600" s="0" t="n">
        <v>27</v>
      </c>
      <c r="I600" s="0" t="e">
        <f aca="false">NA()</f>
        <v>#N/A</v>
      </c>
      <c r="J600" s="0" t="n">
        <v>26.17</v>
      </c>
      <c r="K600" s="0" t="n">
        <v>27.19</v>
      </c>
      <c r="L600" s="0" t="n">
        <v>29</v>
      </c>
      <c r="M600" s="96" t="n">
        <v>36467</v>
      </c>
      <c r="N600" s="0" t="n">
        <v>26.65</v>
      </c>
    </row>
    <row r="601" customFormat="false" ht="12.75" hidden="false" customHeight="false" outlineLevel="0" collapsed="false">
      <c r="A601" s="96" t="n">
        <v>36334</v>
      </c>
      <c r="B601" s="0" t="e">
        <f aca="false">NA()</f>
        <v>#N/A</v>
      </c>
      <c r="C601" s="0" t="e">
        <f aca="false">NA()</f>
        <v>#N/A</v>
      </c>
      <c r="D601" s="0" t="e">
        <f aca="false">NA()</f>
        <v>#N/A</v>
      </c>
      <c r="E601" s="0" t="n">
        <v>27.83</v>
      </c>
      <c r="F601" s="0" t="e">
        <f aca="false">NA()</f>
        <v>#N/A</v>
      </c>
      <c r="G601" s="0" t="n">
        <v>28.75</v>
      </c>
      <c r="H601" s="0" t="n">
        <v>27.67</v>
      </c>
      <c r="I601" s="0" t="e">
        <f aca="false">NA()</f>
        <v>#N/A</v>
      </c>
      <c r="J601" s="0" t="n">
        <v>26.5</v>
      </c>
      <c r="K601" s="0" t="n">
        <v>29.6</v>
      </c>
      <c r="L601" s="0" t="n">
        <v>29</v>
      </c>
      <c r="M601" s="96" t="n">
        <v>36468</v>
      </c>
      <c r="N601" s="0" t="n">
        <v>30.29</v>
      </c>
    </row>
    <row r="602" customFormat="false" ht="12.75" hidden="false" customHeight="false" outlineLevel="0" collapsed="false">
      <c r="A602" s="96" t="n">
        <v>36335</v>
      </c>
      <c r="B602" s="0" t="e">
        <f aca="false">NA()</f>
        <v>#N/A</v>
      </c>
      <c r="C602" s="0" t="e">
        <f aca="false">NA()</f>
        <v>#N/A</v>
      </c>
      <c r="D602" s="0" t="e">
        <f aca="false">NA()</f>
        <v>#N/A</v>
      </c>
      <c r="E602" s="0" t="n">
        <v>28.32</v>
      </c>
      <c r="F602" s="0" t="e">
        <f aca="false">NA()</f>
        <v>#N/A</v>
      </c>
      <c r="G602" s="0" t="n">
        <v>31</v>
      </c>
      <c r="H602" s="0" t="n">
        <v>32</v>
      </c>
      <c r="I602" s="0" t="e">
        <f aca="false">NA()</f>
        <v>#N/A</v>
      </c>
      <c r="J602" s="0" t="n">
        <v>28.33</v>
      </c>
      <c r="K602" s="0" t="n">
        <v>28.91</v>
      </c>
      <c r="L602" s="0" t="n">
        <v>29.63</v>
      </c>
      <c r="M602" s="96" t="n">
        <v>36469</v>
      </c>
      <c r="N602" s="0" t="n">
        <v>26.04</v>
      </c>
    </row>
    <row r="603" customFormat="false" ht="12.75" hidden="false" customHeight="false" outlineLevel="0" collapsed="false">
      <c r="A603" s="96" t="n">
        <v>36336</v>
      </c>
      <c r="B603" s="0" t="e">
        <f aca="false">NA()</f>
        <v>#N/A</v>
      </c>
      <c r="C603" s="0" t="e">
        <f aca="false">NA()</f>
        <v>#N/A</v>
      </c>
      <c r="D603" s="0" t="e">
        <f aca="false">NA()</f>
        <v>#N/A</v>
      </c>
      <c r="E603" s="0" t="n">
        <v>27.43</v>
      </c>
      <c r="F603" s="0" t="e">
        <f aca="false">NA()</f>
        <v>#N/A</v>
      </c>
      <c r="G603" s="0" t="n">
        <v>33.91</v>
      </c>
      <c r="H603" s="0" t="n">
        <v>37</v>
      </c>
      <c r="I603" s="0" t="e">
        <f aca="false">NA()</f>
        <v>#N/A</v>
      </c>
      <c r="J603" s="0" t="n">
        <v>27.5</v>
      </c>
      <c r="K603" s="0" t="n">
        <v>28.79</v>
      </c>
      <c r="L603" s="0" t="n">
        <v>30</v>
      </c>
      <c r="M603" s="96" t="n">
        <v>36470</v>
      </c>
      <c r="N603" s="0" t="n">
        <v>16.15</v>
      </c>
    </row>
    <row r="604" customFormat="false" ht="12.75" hidden="false" customHeight="false" outlineLevel="0" collapsed="false">
      <c r="A604" s="96" t="n">
        <v>36337</v>
      </c>
      <c r="B604" s="0" t="e">
        <f aca="false">NA()</f>
        <v>#N/A</v>
      </c>
      <c r="C604" s="0" t="e">
        <f aca="false">NA()</f>
        <v>#N/A</v>
      </c>
      <c r="D604" s="0" t="e">
        <f aca="false">NA()</f>
        <v>#N/A</v>
      </c>
      <c r="E604" s="0" t="e">
        <f aca="false">NA()</f>
        <v>#N/A</v>
      </c>
      <c r="F604" s="0" t="e">
        <f aca="false">NA()</f>
        <v>#N/A</v>
      </c>
      <c r="G604" s="0" t="n">
        <v>31.5</v>
      </c>
      <c r="H604" s="0" t="e">
        <f aca="false">NA()</f>
        <v>#N/A</v>
      </c>
      <c r="I604" s="0" t="e">
        <f aca="false">NA()</f>
        <v>#N/A</v>
      </c>
      <c r="J604" s="0" t="n">
        <v>24</v>
      </c>
      <c r="K604" s="0" t="e">
        <f aca="false">NA()</f>
        <v>#N/A</v>
      </c>
      <c r="L604" s="0" t="n">
        <v>26</v>
      </c>
      <c r="M604" s="96" t="n">
        <v>36471</v>
      </c>
      <c r="N604" s="0" t="n">
        <v>16.15</v>
      </c>
    </row>
    <row r="605" customFormat="false" ht="12.75" hidden="false" customHeight="false" outlineLevel="0" collapsed="false">
      <c r="A605" s="96" t="n">
        <v>36338</v>
      </c>
      <c r="B605" s="0" t="e">
        <f aca="false">NA()</f>
        <v>#N/A</v>
      </c>
      <c r="C605" s="0" t="e">
        <f aca="false">NA()</f>
        <v>#N/A</v>
      </c>
      <c r="D605" s="0" t="e">
        <f aca="false">NA()</f>
        <v>#N/A</v>
      </c>
      <c r="E605" s="0" t="e">
        <f aca="false">NA()</f>
        <v>#N/A</v>
      </c>
      <c r="F605" s="0" t="e">
        <f aca="false">NA()</f>
        <v>#N/A</v>
      </c>
      <c r="G605" s="0" t="n">
        <v>31.5</v>
      </c>
      <c r="H605" s="0" t="e">
        <f aca="false">NA()</f>
        <v>#N/A</v>
      </c>
      <c r="I605" s="0" t="e">
        <f aca="false">NA()</f>
        <v>#N/A</v>
      </c>
      <c r="J605" s="0" t="n">
        <v>24</v>
      </c>
      <c r="K605" s="0" t="e">
        <f aca="false">NA()</f>
        <v>#N/A</v>
      </c>
      <c r="L605" s="0" t="n">
        <v>26</v>
      </c>
      <c r="M605" s="96" t="n">
        <v>36472</v>
      </c>
      <c r="N605" s="0" t="n">
        <v>24.05</v>
      </c>
    </row>
    <row r="606" customFormat="false" ht="12.75" hidden="false" customHeight="false" outlineLevel="0" collapsed="false">
      <c r="A606" s="96" t="n">
        <v>36339</v>
      </c>
      <c r="B606" s="0" t="e">
        <f aca="false">NA()</f>
        <v>#N/A</v>
      </c>
      <c r="C606" s="0" t="e">
        <f aca="false">NA()</f>
        <v>#N/A</v>
      </c>
      <c r="D606" s="0" t="e">
        <f aca="false">NA()</f>
        <v>#N/A</v>
      </c>
      <c r="E606" s="0" t="n">
        <v>66.59</v>
      </c>
      <c r="F606" s="0" t="e">
        <f aca="false">NA()</f>
        <v>#N/A</v>
      </c>
      <c r="G606" s="0" t="n">
        <v>76.56</v>
      </c>
      <c r="H606" s="0" t="n">
        <v>73.4</v>
      </c>
      <c r="I606" s="0" t="e">
        <f aca="false">NA()</f>
        <v>#N/A</v>
      </c>
      <c r="J606" s="0" t="e">
        <f aca="false">NA()</f>
        <v>#N/A</v>
      </c>
      <c r="K606" s="0" t="n">
        <v>66.33</v>
      </c>
      <c r="L606" s="0" t="n">
        <v>69.4</v>
      </c>
      <c r="M606" s="96" t="n">
        <v>36473</v>
      </c>
      <c r="N606" s="0" t="n">
        <v>20.32</v>
      </c>
    </row>
    <row r="607" customFormat="false" ht="12.75" hidden="false" customHeight="false" outlineLevel="0" collapsed="false">
      <c r="A607" s="96" t="n">
        <v>36340</v>
      </c>
      <c r="B607" s="0" t="e">
        <f aca="false">NA()</f>
        <v>#N/A</v>
      </c>
      <c r="C607" s="0" t="e">
        <f aca="false">NA()</f>
        <v>#N/A</v>
      </c>
      <c r="D607" s="0" t="e">
        <f aca="false">NA()</f>
        <v>#N/A</v>
      </c>
      <c r="E607" s="0" t="n">
        <v>31</v>
      </c>
      <c r="F607" s="0" t="e">
        <f aca="false">NA()</f>
        <v>#N/A</v>
      </c>
      <c r="G607" s="0" t="n">
        <v>50</v>
      </c>
      <c r="H607" s="0" t="n">
        <v>42</v>
      </c>
      <c r="I607" s="0" t="e">
        <f aca="false">NA()</f>
        <v>#N/A</v>
      </c>
      <c r="J607" s="0" t="e">
        <f aca="false">NA()</f>
        <v>#N/A</v>
      </c>
      <c r="K607" s="0" t="n">
        <v>28.72</v>
      </c>
      <c r="L607" s="0" t="n">
        <v>31</v>
      </c>
      <c r="M607" s="96" t="n">
        <v>36474</v>
      </c>
      <c r="N607" s="0" t="n">
        <v>19.75</v>
      </c>
    </row>
    <row r="608" customFormat="false" ht="12.75" hidden="false" customHeight="false" outlineLevel="0" collapsed="false">
      <c r="A608" s="96" t="n">
        <v>36341</v>
      </c>
      <c r="B608" s="0" t="e">
        <f aca="false">NA()</f>
        <v>#N/A</v>
      </c>
      <c r="C608" s="0" t="e">
        <f aca="false">NA()</f>
        <v>#N/A</v>
      </c>
      <c r="D608" s="0" t="e">
        <f aca="false">NA()</f>
        <v>#N/A</v>
      </c>
      <c r="E608" s="0" t="n">
        <v>27.66</v>
      </c>
      <c r="F608" s="0" t="e">
        <f aca="false">NA()</f>
        <v>#N/A</v>
      </c>
      <c r="G608" s="0" t="n">
        <v>58.67</v>
      </c>
      <c r="H608" s="0" t="n">
        <v>40.5</v>
      </c>
      <c r="I608" s="0" t="e">
        <f aca="false">NA()</f>
        <v>#N/A</v>
      </c>
      <c r="J608" s="0" t="n">
        <v>30</v>
      </c>
      <c r="K608" s="0" t="n">
        <v>22.38</v>
      </c>
      <c r="L608" s="0" t="n">
        <v>28.5</v>
      </c>
      <c r="M608" s="96" t="n">
        <v>36475</v>
      </c>
      <c r="N608" s="0" t="n">
        <v>20.22</v>
      </c>
    </row>
    <row r="609" customFormat="false" ht="12.75" hidden="false" customHeight="false" outlineLevel="0" collapsed="false">
      <c r="A609" s="96" t="n">
        <v>36342</v>
      </c>
      <c r="B609" s="0" t="e">
        <f aca="false">NA()</f>
        <v>#N/A</v>
      </c>
      <c r="C609" s="0" t="e">
        <f aca="false">NA()</f>
        <v>#N/A</v>
      </c>
      <c r="D609" s="0" t="e">
        <f aca="false">NA()</f>
        <v>#N/A</v>
      </c>
      <c r="E609" s="0" t="n">
        <v>31.4</v>
      </c>
      <c r="F609" s="0" t="e">
        <f aca="false">NA()</f>
        <v>#N/A</v>
      </c>
      <c r="G609" s="0" t="n">
        <v>38</v>
      </c>
      <c r="H609" s="0" t="n">
        <v>35.5</v>
      </c>
      <c r="I609" s="0" t="e">
        <f aca="false">NA()</f>
        <v>#N/A</v>
      </c>
      <c r="J609" s="0" t="n">
        <v>34.63</v>
      </c>
      <c r="K609" s="0" t="n">
        <v>25.59</v>
      </c>
      <c r="L609" s="0" t="n">
        <v>31</v>
      </c>
      <c r="M609" s="96" t="n">
        <v>36476</v>
      </c>
      <c r="N609" s="0" t="n">
        <v>21.79</v>
      </c>
    </row>
    <row r="610" customFormat="false" ht="12.75" hidden="false" customHeight="false" outlineLevel="0" collapsed="false">
      <c r="A610" s="96" t="n">
        <v>36343</v>
      </c>
      <c r="B610" s="0" t="e">
        <f aca="false">NA()</f>
        <v>#N/A</v>
      </c>
      <c r="C610" s="0" t="e">
        <f aca="false">NA()</f>
        <v>#N/A</v>
      </c>
      <c r="D610" s="0" t="e">
        <f aca="false">NA()</f>
        <v>#N/A</v>
      </c>
      <c r="E610" s="0" t="n">
        <v>32.12</v>
      </c>
      <c r="F610" s="0" t="e">
        <f aca="false">NA()</f>
        <v>#N/A</v>
      </c>
      <c r="G610" s="0" t="n">
        <v>42</v>
      </c>
      <c r="H610" s="0" t="n">
        <v>36.75</v>
      </c>
      <c r="I610" s="0" t="e">
        <f aca="false">NA()</f>
        <v>#N/A</v>
      </c>
      <c r="J610" s="0" t="n">
        <v>35.5</v>
      </c>
      <c r="K610" s="0" t="n">
        <v>29.25</v>
      </c>
      <c r="L610" s="0" t="n">
        <v>30.08</v>
      </c>
      <c r="M610" s="96" t="n">
        <v>36477</v>
      </c>
      <c r="N610" s="0" t="n">
        <v>16.67</v>
      </c>
    </row>
    <row r="611" customFormat="false" ht="12.75" hidden="false" customHeight="false" outlineLevel="0" collapsed="false">
      <c r="A611" s="96" t="n">
        <v>36344</v>
      </c>
      <c r="B611" s="0" t="e">
        <f aca="false">NA()</f>
        <v>#N/A</v>
      </c>
      <c r="C611" s="0" t="e">
        <f aca="false">NA()</f>
        <v>#N/A</v>
      </c>
      <c r="D611" s="0" t="e">
        <f aca="false">NA()</f>
        <v>#N/A</v>
      </c>
      <c r="E611" s="0" t="n">
        <v>43.68</v>
      </c>
      <c r="F611" s="0" t="e">
        <f aca="false">NA()</f>
        <v>#N/A</v>
      </c>
      <c r="G611" s="0" t="n">
        <v>40.2</v>
      </c>
      <c r="H611" s="0" t="e">
        <f aca="false">NA()</f>
        <v>#N/A</v>
      </c>
      <c r="I611" s="0" t="e">
        <f aca="false">NA()</f>
        <v>#N/A</v>
      </c>
      <c r="J611" s="0" t="n">
        <v>39.5</v>
      </c>
      <c r="K611" s="0" t="e">
        <f aca="false">NA()</f>
        <v>#N/A</v>
      </c>
      <c r="L611" s="0" t="e">
        <f aca="false">NA()</f>
        <v>#N/A</v>
      </c>
      <c r="M611" s="96" t="n">
        <v>36478</v>
      </c>
      <c r="N611" s="0" t="n">
        <v>16.67</v>
      </c>
    </row>
    <row r="612" customFormat="false" ht="12.75" hidden="false" customHeight="false" outlineLevel="0" collapsed="false">
      <c r="A612" s="96" t="n">
        <v>36345</v>
      </c>
      <c r="B612" s="0" t="e">
        <f aca="false">NA()</f>
        <v>#N/A</v>
      </c>
      <c r="C612" s="0" t="e">
        <f aca="false">NA()</f>
        <v>#N/A</v>
      </c>
      <c r="D612" s="0" t="e">
        <f aca="false">NA()</f>
        <v>#N/A</v>
      </c>
      <c r="E612" s="0" t="n">
        <v>43.68</v>
      </c>
      <c r="F612" s="0" t="e">
        <f aca="false">NA()</f>
        <v>#N/A</v>
      </c>
      <c r="G612" s="0" t="n">
        <v>39.33</v>
      </c>
      <c r="H612" s="0" t="e">
        <f aca="false">NA()</f>
        <v>#N/A</v>
      </c>
      <c r="I612" s="0" t="e">
        <f aca="false">NA()</f>
        <v>#N/A</v>
      </c>
      <c r="J612" s="0" t="n">
        <v>39.5</v>
      </c>
      <c r="K612" s="0" t="e">
        <f aca="false">NA()</f>
        <v>#N/A</v>
      </c>
      <c r="L612" s="0" t="e">
        <f aca="false">NA()</f>
        <v>#N/A</v>
      </c>
      <c r="M612" s="96" t="n">
        <v>36479</v>
      </c>
      <c r="N612" s="0" t="n">
        <v>23.2</v>
      </c>
    </row>
    <row r="613" customFormat="false" ht="12.75" hidden="false" customHeight="false" outlineLevel="0" collapsed="false">
      <c r="A613" s="96" t="n">
        <v>36346</v>
      </c>
      <c r="B613" s="0" t="e">
        <f aca="false">NA()</f>
        <v>#N/A</v>
      </c>
      <c r="C613" s="0" t="e">
        <f aca="false">NA()</f>
        <v>#N/A</v>
      </c>
      <c r="D613" s="0" t="e">
        <f aca="false">NA()</f>
        <v>#N/A</v>
      </c>
      <c r="E613" s="0" t="e">
        <f aca="false">NA()</f>
        <v>#N/A</v>
      </c>
      <c r="F613" s="0" t="e">
        <f aca="false">NA()</f>
        <v>#N/A</v>
      </c>
      <c r="G613" s="0" t="n">
        <v>44</v>
      </c>
      <c r="H613" s="0" t="e">
        <f aca="false">NA()</f>
        <v>#N/A</v>
      </c>
      <c r="I613" s="0" t="e">
        <f aca="false">NA()</f>
        <v>#N/A</v>
      </c>
      <c r="J613" s="0" t="e">
        <f aca="false">NA()</f>
        <v>#N/A</v>
      </c>
      <c r="K613" s="0" t="e">
        <f aca="false">NA()</f>
        <v>#N/A</v>
      </c>
      <c r="L613" s="0" t="e">
        <f aca="false">NA()</f>
        <v>#N/A</v>
      </c>
      <c r="M613" s="96" t="n">
        <v>36480</v>
      </c>
      <c r="N613" s="0" t="n">
        <v>25.64</v>
      </c>
    </row>
    <row r="614" customFormat="false" ht="12.75" hidden="false" customHeight="false" outlineLevel="0" collapsed="false">
      <c r="A614" s="96" t="n">
        <v>36347</v>
      </c>
      <c r="B614" s="0" t="e">
        <f aca="false">NA()</f>
        <v>#N/A</v>
      </c>
      <c r="C614" s="0" t="e">
        <f aca="false">NA()</f>
        <v>#N/A</v>
      </c>
      <c r="D614" s="0" t="e">
        <f aca="false">NA()</f>
        <v>#N/A</v>
      </c>
      <c r="E614" s="0" t="n">
        <v>166.13</v>
      </c>
      <c r="F614" s="0" t="e">
        <f aca="false">NA()</f>
        <v>#N/A</v>
      </c>
      <c r="G614" s="0" t="n">
        <v>156.67</v>
      </c>
      <c r="H614" s="0" t="e">
        <f aca="false">NA()</f>
        <v>#N/A</v>
      </c>
      <c r="I614" s="0" t="e">
        <f aca="false">NA()</f>
        <v>#N/A</v>
      </c>
      <c r="J614" s="0" t="e">
        <f aca="false">NA()</f>
        <v>#N/A</v>
      </c>
      <c r="K614" s="0" t="n">
        <v>157.5</v>
      </c>
      <c r="L614" s="0" t="e">
        <f aca="false">NA()</f>
        <v>#N/A</v>
      </c>
      <c r="M614" s="96" t="n">
        <v>36481</v>
      </c>
      <c r="N614" s="0" t="n">
        <v>24.49</v>
      </c>
    </row>
    <row r="615" customFormat="false" ht="12.75" hidden="false" customHeight="false" outlineLevel="0" collapsed="false">
      <c r="A615" s="96" t="n">
        <v>36348</v>
      </c>
      <c r="B615" s="0" t="e">
        <f aca="false">NA()</f>
        <v>#N/A</v>
      </c>
      <c r="C615" s="0" t="e">
        <f aca="false">NA()</f>
        <v>#N/A</v>
      </c>
      <c r="D615" s="0" t="e">
        <f aca="false">NA()</f>
        <v>#N/A</v>
      </c>
      <c r="E615" s="0" t="n">
        <v>92.21</v>
      </c>
      <c r="F615" s="0" t="e">
        <f aca="false">NA()</f>
        <v>#N/A</v>
      </c>
      <c r="G615" s="0" t="n">
        <v>127.5</v>
      </c>
      <c r="H615" s="0" t="n">
        <v>124.25</v>
      </c>
      <c r="I615" s="0" t="e">
        <f aca="false">NA()</f>
        <v>#N/A</v>
      </c>
      <c r="J615" s="0" t="e">
        <f aca="false">NA()</f>
        <v>#N/A</v>
      </c>
      <c r="K615" s="0" t="e">
        <f aca="false">NA()</f>
        <v>#N/A</v>
      </c>
      <c r="L615" s="0" t="n">
        <v>95</v>
      </c>
      <c r="M615" s="96" t="n">
        <v>36482</v>
      </c>
      <c r="N615" s="0" t="n">
        <v>23.84</v>
      </c>
    </row>
    <row r="616" customFormat="false" ht="12.75" hidden="false" customHeight="false" outlineLevel="0" collapsed="false">
      <c r="A616" s="96" t="n">
        <v>36349</v>
      </c>
      <c r="B616" s="0" t="e">
        <f aca="false">NA()</f>
        <v>#N/A</v>
      </c>
      <c r="C616" s="0" t="e">
        <f aca="false">NA()</f>
        <v>#N/A</v>
      </c>
      <c r="D616" s="0" t="e">
        <f aca="false">NA()</f>
        <v>#N/A</v>
      </c>
      <c r="E616" s="0" t="n">
        <v>42.84</v>
      </c>
      <c r="F616" s="0" t="e">
        <f aca="false">NA()</f>
        <v>#N/A</v>
      </c>
      <c r="G616" s="0" t="e">
        <f aca="false">NA()</f>
        <v>#N/A</v>
      </c>
      <c r="H616" s="0" t="n">
        <v>35.89</v>
      </c>
      <c r="I616" s="0" t="e">
        <f aca="false">NA()</f>
        <v>#N/A</v>
      </c>
      <c r="J616" s="0" t="n">
        <v>43.5</v>
      </c>
      <c r="K616" s="0" t="n">
        <v>40</v>
      </c>
      <c r="L616" s="0" t="n">
        <v>37.25</v>
      </c>
      <c r="M616" s="96" t="n">
        <v>36483</v>
      </c>
      <c r="N616" s="0" t="n">
        <v>21.74</v>
      </c>
    </row>
    <row r="617" customFormat="false" ht="12.75" hidden="false" customHeight="false" outlineLevel="0" collapsed="false">
      <c r="A617" s="96" t="n">
        <v>36350</v>
      </c>
      <c r="B617" s="0" t="e">
        <f aca="false">NA()</f>
        <v>#N/A</v>
      </c>
      <c r="C617" s="0" t="e">
        <f aca="false">NA()</f>
        <v>#N/A</v>
      </c>
      <c r="D617" s="0" t="e">
        <f aca="false">NA()</f>
        <v>#N/A</v>
      </c>
      <c r="E617" s="0" t="n">
        <v>31.95</v>
      </c>
      <c r="F617" s="0" t="e">
        <f aca="false">NA()</f>
        <v>#N/A</v>
      </c>
      <c r="G617" s="0" t="n">
        <v>32.67</v>
      </c>
      <c r="H617" s="0" t="n">
        <v>31.31</v>
      </c>
      <c r="I617" s="0" t="e">
        <f aca="false">NA()</f>
        <v>#N/A</v>
      </c>
      <c r="J617" s="0" t="e">
        <f aca="false">NA()</f>
        <v>#N/A</v>
      </c>
      <c r="K617" s="0" t="n">
        <v>31.93</v>
      </c>
      <c r="L617" s="0" t="n">
        <v>30.88</v>
      </c>
      <c r="M617" s="96" t="n">
        <v>36484</v>
      </c>
      <c r="N617" s="0" t="n">
        <v>15.67</v>
      </c>
    </row>
    <row r="618" customFormat="false" ht="12.75" hidden="false" customHeight="false" outlineLevel="0" collapsed="false">
      <c r="A618" s="96" t="n">
        <v>36351</v>
      </c>
      <c r="B618" s="0" t="e">
        <f aca="false">NA()</f>
        <v>#N/A</v>
      </c>
      <c r="C618" s="0" t="e">
        <f aca="false">NA()</f>
        <v>#N/A</v>
      </c>
      <c r="D618" s="0" t="e">
        <f aca="false">NA()</f>
        <v>#N/A</v>
      </c>
      <c r="E618" s="0" t="e">
        <f aca="false">NA()</f>
        <v>#N/A</v>
      </c>
      <c r="F618" s="0" t="e">
        <f aca="false">NA()</f>
        <v>#N/A</v>
      </c>
      <c r="G618" s="0" t="n">
        <v>22</v>
      </c>
      <c r="H618" s="0" t="e">
        <f aca="false">NA()</f>
        <v>#N/A</v>
      </c>
      <c r="I618" s="0" t="e">
        <f aca="false">NA()</f>
        <v>#N/A</v>
      </c>
      <c r="J618" s="0" t="n">
        <v>24.13</v>
      </c>
      <c r="K618" s="0" t="e">
        <f aca="false">NA()</f>
        <v>#N/A</v>
      </c>
      <c r="L618" s="0" t="n">
        <v>23</v>
      </c>
      <c r="M618" s="96" t="n">
        <v>36485</v>
      </c>
      <c r="N618" s="0" t="n">
        <v>15.67</v>
      </c>
    </row>
    <row r="619" customFormat="false" ht="12.75" hidden="false" customHeight="false" outlineLevel="0" collapsed="false">
      <c r="A619" s="96" t="n">
        <v>36352</v>
      </c>
      <c r="B619" s="0" t="e">
        <f aca="false">NA()</f>
        <v>#N/A</v>
      </c>
      <c r="C619" s="0" t="e">
        <f aca="false">NA()</f>
        <v>#N/A</v>
      </c>
      <c r="D619" s="0" t="e">
        <f aca="false">NA()</f>
        <v>#N/A</v>
      </c>
      <c r="E619" s="0" t="e">
        <f aca="false">NA()</f>
        <v>#N/A</v>
      </c>
      <c r="F619" s="0" t="e">
        <f aca="false">NA()</f>
        <v>#N/A</v>
      </c>
      <c r="G619" s="0" t="n">
        <v>22</v>
      </c>
      <c r="H619" s="0" t="e">
        <f aca="false">NA()</f>
        <v>#N/A</v>
      </c>
      <c r="I619" s="0" t="e">
        <f aca="false">NA()</f>
        <v>#N/A</v>
      </c>
      <c r="J619" s="0" t="n">
        <v>24.67</v>
      </c>
      <c r="K619" s="0" t="e">
        <f aca="false">NA()</f>
        <v>#N/A</v>
      </c>
      <c r="L619" s="0" t="n">
        <v>24</v>
      </c>
      <c r="M619" s="96" t="n">
        <v>36486</v>
      </c>
      <c r="N619" s="0" t="n">
        <v>20.19</v>
      </c>
    </row>
    <row r="620" customFormat="false" ht="12.75" hidden="false" customHeight="false" outlineLevel="0" collapsed="false">
      <c r="A620" s="96" t="n">
        <v>36353</v>
      </c>
      <c r="B620" s="0" t="e">
        <f aca="false">NA()</f>
        <v>#N/A</v>
      </c>
      <c r="C620" s="0" t="e">
        <f aca="false">NA()</f>
        <v>#N/A</v>
      </c>
      <c r="D620" s="0" t="e">
        <f aca="false">NA()</f>
        <v>#N/A</v>
      </c>
      <c r="E620" s="0" t="n">
        <v>23.86</v>
      </c>
      <c r="F620" s="0" t="e">
        <f aca="false">NA()</f>
        <v>#N/A</v>
      </c>
      <c r="G620" s="0" t="n">
        <v>29.35</v>
      </c>
      <c r="H620" s="0" t="n">
        <v>26</v>
      </c>
      <c r="I620" s="0" t="e">
        <f aca="false">NA()</f>
        <v>#N/A</v>
      </c>
      <c r="J620" s="0" t="n">
        <v>28.5</v>
      </c>
      <c r="K620" s="0" t="n">
        <v>22.7</v>
      </c>
      <c r="L620" s="0" t="n">
        <v>24.92</v>
      </c>
      <c r="M620" s="96" t="n">
        <v>36487</v>
      </c>
      <c r="N620" s="0" t="n">
        <v>17.95</v>
      </c>
    </row>
    <row r="621" customFormat="false" ht="12.75" hidden="false" customHeight="false" outlineLevel="0" collapsed="false">
      <c r="A621" s="96" t="n">
        <v>36354</v>
      </c>
      <c r="B621" s="0" t="e">
        <f aca="false">NA()</f>
        <v>#N/A</v>
      </c>
      <c r="C621" s="0" t="e">
        <f aca="false">NA()</f>
        <v>#N/A</v>
      </c>
      <c r="D621" s="0" t="e">
        <f aca="false">NA()</f>
        <v>#N/A</v>
      </c>
      <c r="E621" s="0" t="n">
        <v>20.21</v>
      </c>
      <c r="F621" s="0" t="e">
        <f aca="false">NA()</f>
        <v>#N/A</v>
      </c>
      <c r="G621" s="0" t="n">
        <v>24.58</v>
      </c>
      <c r="H621" s="0" t="n">
        <v>23.9</v>
      </c>
      <c r="I621" s="0" t="e">
        <f aca="false">NA()</f>
        <v>#N/A</v>
      </c>
      <c r="J621" s="0" t="n">
        <v>22.5</v>
      </c>
      <c r="K621" s="0" t="n">
        <v>18.6</v>
      </c>
      <c r="L621" s="0" t="n">
        <v>20.54</v>
      </c>
      <c r="M621" s="96" t="n">
        <v>36488</v>
      </c>
      <c r="N621" s="0" t="n">
        <v>16.65</v>
      </c>
    </row>
    <row r="622" customFormat="false" ht="12.75" hidden="false" customHeight="false" outlineLevel="0" collapsed="false">
      <c r="A622" s="96" t="n">
        <v>36355</v>
      </c>
      <c r="B622" s="0" t="e">
        <f aca="false">NA()</f>
        <v>#N/A</v>
      </c>
      <c r="C622" s="0" t="e">
        <f aca="false">NA()</f>
        <v>#N/A</v>
      </c>
      <c r="D622" s="0" t="e">
        <f aca="false">NA()</f>
        <v>#N/A</v>
      </c>
      <c r="E622" s="0" t="n">
        <v>21.16</v>
      </c>
      <c r="F622" s="0" t="e">
        <f aca="false">NA()</f>
        <v>#N/A</v>
      </c>
      <c r="G622" s="0" t="n">
        <v>24.75</v>
      </c>
      <c r="H622" s="0" t="n">
        <v>23.6</v>
      </c>
      <c r="I622" s="0" t="e">
        <f aca="false">NA()</f>
        <v>#N/A</v>
      </c>
      <c r="J622" s="0" t="n">
        <v>22</v>
      </c>
      <c r="K622" s="0" t="n">
        <v>20.98</v>
      </c>
      <c r="L622" s="0" t="n">
        <v>25.1</v>
      </c>
      <c r="M622" s="96" t="n">
        <v>36493</v>
      </c>
      <c r="N622" s="0" t="n">
        <v>24.72</v>
      </c>
    </row>
    <row r="623" customFormat="false" ht="12.75" hidden="false" customHeight="false" outlineLevel="0" collapsed="false">
      <c r="A623" s="96" t="n">
        <v>36356</v>
      </c>
      <c r="B623" s="0" t="e">
        <f aca="false">NA()</f>
        <v>#N/A</v>
      </c>
      <c r="C623" s="0" t="e">
        <f aca="false">NA()</f>
        <v>#N/A</v>
      </c>
      <c r="D623" s="0" t="e">
        <f aca="false">NA()</f>
        <v>#N/A</v>
      </c>
      <c r="E623" s="0" t="n">
        <v>29.15</v>
      </c>
      <c r="F623" s="0" t="e">
        <f aca="false">NA()</f>
        <v>#N/A</v>
      </c>
      <c r="G623" s="0" t="n">
        <v>34</v>
      </c>
      <c r="H623" s="0" t="n">
        <v>31.41</v>
      </c>
      <c r="I623" s="0" t="e">
        <f aca="false">NA()</f>
        <v>#N/A</v>
      </c>
      <c r="J623" s="0" t="e">
        <f aca="false">NA()</f>
        <v>#N/A</v>
      </c>
      <c r="K623" s="0" t="n">
        <v>31.54</v>
      </c>
      <c r="L623" s="0" t="n">
        <v>34</v>
      </c>
      <c r="M623" s="96" t="n">
        <v>36494</v>
      </c>
      <c r="N623" s="0" t="n">
        <v>26.54</v>
      </c>
    </row>
    <row r="624" customFormat="false" ht="12.75" hidden="false" customHeight="false" outlineLevel="0" collapsed="false">
      <c r="A624" s="96" t="n">
        <v>36357</v>
      </c>
      <c r="B624" s="0" t="e">
        <f aca="false">NA()</f>
        <v>#N/A</v>
      </c>
      <c r="C624" s="0" t="e">
        <f aca="false">NA()</f>
        <v>#N/A</v>
      </c>
      <c r="D624" s="0" t="e">
        <f aca="false">NA()</f>
        <v>#N/A</v>
      </c>
      <c r="E624" s="0" t="n">
        <v>46.26</v>
      </c>
      <c r="F624" s="0" t="e">
        <f aca="false">NA()</f>
        <v>#N/A</v>
      </c>
      <c r="G624" s="0" t="n">
        <v>50.3</v>
      </c>
      <c r="H624" s="0" t="n">
        <v>40.63</v>
      </c>
      <c r="I624" s="0" t="e">
        <f aca="false">NA()</f>
        <v>#N/A</v>
      </c>
      <c r="J624" s="0" t="e">
        <f aca="false">NA()</f>
        <v>#N/A</v>
      </c>
      <c r="K624" s="0" t="n">
        <v>48.31</v>
      </c>
      <c r="L624" s="0" t="n">
        <v>50.22</v>
      </c>
      <c r="M624" s="96" t="n">
        <v>36495</v>
      </c>
      <c r="N624" s="0" t="n">
        <v>27.17</v>
      </c>
    </row>
    <row r="625" customFormat="false" ht="12.75" hidden="false" customHeight="false" outlineLevel="0" collapsed="false">
      <c r="A625" s="96" t="n">
        <v>36358</v>
      </c>
      <c r="B625" s="0" t="e">
        <f aca="false">NA()</f>
        <v>#N/A</v>
      </c>
      <c r="C625" s="0" t="e">
        <f aca="false">NA()</f>
        <v>#N/A</v>
      </c>
      <c r="D625" s="0" t="e">
        <f aca="false">NA()</f>
        <v>#N/A</v>
      </c>
      <c r="E625" s="0" t="e">
        <f aca="false">NA()</f>
        <v>#N/A</v>
      </c>
      <c r="F625" s="0" t="e">
        <f aca="false">NA()</f>
        <v>#N/A</v>
      </c>
      <c r="G625" s="0" t="n">
        <v>32</v>
      </c>
      <c r="H625" s="0" t="n">
        <v>36</v>
      </c>
      <c r="I625" s="0" t="e">
        <f aca="false">NA()</f>
        <v>#N/A</v>
      </c>
      <c r="J625" s="0" t="n">
        <v>38</v>
      </c>
      <c r="K625" s="0" t="e">
        <f aca="false">NA()</f>
        <v>#N/A</v>
      </c>
      <c r="L625" s="0" t="n">
        <v>35.25</v>
      </c>
      <c r="M625" s="96" t="n">
        <v>36496</v>
      </c>
      <c r="N625" s="0" t="n">
        <v>25.32</v>
      </c>
    </row>
    <row r="626" customFormat="false" ht="12.75" hidden="false" customHeight="false" outlineLevel="0" collapsed="false">
      <c r="A626" s="96" t="n">
        <v>36359</v>
      </c>
      <c r="B626" s="0" t="e">
        <f aca="false">NA()</f>
        <v>#N/A</v>
      </c>
      <c r="C626" s="0" t="e">
        <f aca="false">NA()</f>
        <v>#N/A</v>
      </c>
      <c r="D626" s="0" t="e">
        <f aca="false">NA()</f>
        <v>#N/A</v>
      </c>
      <c r="E626" s="0" t="e">
        <f aca="false">NA()</f>
        <v>#N/A</v>
      </c>
      <c r="F626" s="0" t="e">
        <f aca="false">NA()</f>
        <v>#N/A</v>
      </c>
      <c r="G626" s="0" t="n">
        <v>32</v>
      </c>
      <c r="H626" s="0" t="n">
        <v>36</v>
      </c>
      <c r="I626" s="0" t="e">
        <f aca="false">NA()</f>
        <v>#N/A</v>
      </c>
      <c r="J626" s="0" t="n">
        <v>38</v>
      </c>
      <c r="K626" s="0" t="e">
        <f aca="false">NA()</f>
        <v>#N/A</v>
      </c>
      <c r="L626" s="0" t="n">
        <v>35.25</v>
      </c>
      <c r="M626" s="96" t="n">
        <v>36497</v>
      </c>
      <c r="N626" s="0" t="n">
        <v>20.98</v>
      </c>
    </row>
    <row r="627" customFormat="false" ht="12.75" hidden="false" customHeight="false" outlineLevel="0" collapsed="false">
      <c r="A627" s="96" t="n">
        <v>36360</v>
      </c>
      <c r="B627" s="0" t="e">
        <f aca="false">NA()</f>
        <v>#N/A</v>
      </c>
      <c r="C627" s="0" t="e">
        <f aca="false">NA()</f>
        <v>#N/A</v>
      </c>
      <c r="D627" s="0" t="e">
        <f aca="false">NA()</f>
        <v>#N/A</v>
      </c>
      <c r="E627" s="0" t="n">
        <v>99.55</v>
      </c>
      <c r="F627" s="0" t="e">
        <f aca="false">NA()</f>
        <v>#N/A</v>
      </c>
      <c r="G627" s="0" t="n">
        <v>130</v>
      </c>
      <c r="H627" s="0" t="n">
        <v>135</v>
      </c>
      <c r="I627" s="0" t="e">
        <f aca="false">NA()</f>
        <v>#N/A</v>
      </c>
      <c r="J627" s="0" t="n">
        <v>113.75</v>
      </c>
      <c r="K627" s="0" t="n">
        <v>105.71</v>
      </c>
      <c r="L627" s="0" t="n">
        <v>105</v>
      </c>
      <c r="M627" s="96" t="n">
        <v>36498</v>
      </c>
      <c r="N627" s="0" t="n">
        <v>14.04</v>
      </c>
    </row>
    <row r="628" customFormat="false" ht="12.75" hidden="false" customHeight="false" outlineLevel="0" collapsed="false">
      <c r="A628" s="96" t="n">
        <v>36361</v>
      </c>
      <c r="B628" s="0" t="e">
        <f aca="false">NA()</f>
        <v>#N/A</v>
      </c>
      <c r="C628" s="0" t="e">
        <f aca="false">NA()</f>
        <v>#N/A</v>
      </c>
      <c r="D628" s="0" t="e">
        <f aca="false">NA()</f>
        <v>#N/A</v>
      </c>
      <c r="E628" s="0" t="n">
        <v>73.22</v>
      </c>
      <c r="F628" s="0" t="e">
        <f aca="false">NA()</f>
        <v>#N/A</v>
      </c>
      <c r="G628" s="0" t="n">
        <v>56.5</v>
      </c>
      <c r="H628" s="0" t="n">
        <v>55</v>
      </c>
      <c r="I628" s="0" t="e">
        <f aca="false">NA()</f>
        <v>#N/A</v>
      </c>
      <c r="J628" s="0" t="n">
        <v>70</v>
      </c>
      <c r="K628" s="0" t="n">
        <v>78.43</v>
      </c>
      <c r="L628" s="0" t="n">
        <v>81</v>
      </c>
      <c r="M628" s="96" t="n">
        <v>36499</v>
      </c>
      <c r="N628" s="0" t="n">
        <v>14.04</v>
      </c>
    </row>
    <row r="629" customFormat="false" ht="12.75" hidden="false" customHeight="false" outlineLevel="0" collapsed="false">
      <c r="A629" s="96" t="n">
        <v>36362</v>
      </c>
      <c r="B629" s="0" t="e">
        <f aca="false">NA()</f>
        <v>#N/A</v>
      </c>
      <c r="C629" s="0" t="e">
        <f aca="false">NA()</f>
        <v>#N/A</v>
      </c>
      <c r="D629" s="0" t="e">
        <f aca="false">NA()</f>
        <v>#N/A</v>
      </c>
      <c r="E629" s="0" t="n">
        <v>67.89</v>
      </c>
      <c r="F629" s="0" t="e">
        <f aca="false">NA()</f>
        <v>#N/A</v>
      </c>
      <c r="G629" s="0" t="n">
        <v>45</v>
      </c>
      <c r="H629" s="0" t="n">
        <v>40.21</v>
      </c>
      <c r="I629" s="0" t="e">
        <f aca="false">NA()</f>
        <v>#N/A</v>
      </c>
      <c r="J629" s="0" t="n">
        <v>73.4</v>
      </c>
      <c r="K629" s="0" t="n">
        <v>66.18</v>
      </c>
      <c r="L629" s="0" t="n">
        <v>72.5</v>
      </c>
      <c r="M629" s="96" t="n">
        <v>36500</v>
      </c>
      <c r="N629" s="0" t="n">
        <v>20.81</v>
      </c>
    </row>
    <row r="630" customFormat="false" ht="12.75" hidden="false" customHeight="false" outlineLevel="0" collapsed="false">
      <c r="A630" s="96" t="n">
        <v>36363</v>
      </c>
      <c r="B630" s="0" t="e">
        <f aca="false">NA()</f>
        <v>#N/A</v>
      </c>
      <c r="C630" s="0" t="e">
        <f aca="false">NA()</f>
        <v>#N/A</v>
      </c>
      <c r="D630" s="0" t="e">
        <f aca="false">NA()</f>
        <v>#N/A</v>
      </c>
      <c r="E630" s="0" t="n">
        <v>158.01</v>
      </c>
      <c r="F630" s="0" t="e">
        <f aca="false">NA()</f>
        <v>#N/A</v>
      </c>
      <c r="G630" s="0" t="n">
        <v>75</v>
      </c>
      <c r="H630" s="0" t="n">
        <v>90</v>
      </c>
      <c r="I630" s="0" t="e">
        <f aca="false">NA()</f>
        <v>#N/A</v>
      </c>
      <c r="J630" s="0" t="n">
        <v>161</v>
      </c>
      <c r="K630" s="0" t="n">
        <v>140</v>
      </c>
      <c r="L630" s="0" t="n">
        <v>162.5</v>
      </c>
      <c r="M630" s="96" t="n">
        <v>36501</v>
      </c>
      <c r="N630" s="0" t="n">
        <v>20.5</v>
      </c>
    </row>
    <row r="631" customFormat="false" ht="12.75" hidden="false" customHeight="false" outlineLevel="0" collapsed="false">
      <c r="A631" s="96" t="n">
        <v>36364</v>
      </c>
      <c r="B631" s="0" t="e">
        <f aca="false">NA()</f>
        <v>#N/A</v>
      </c>
      <c r="C631" s="0" t="e">
        <f aca="false">NA()</f>
        <v>#N/A</v>
      </c>
      <c r="D631" s="0" t="e">
        <f aca="false">NA()</f>
        <v>#N/A</v>
      </c>
      <c r="E631" s="0" t="n">
        <v>407.11</v>
      </c>
      <c r="F631" s="0" t="e">
        <f aca="false">NA()</f>
        <v>#N/A</v>
      </c>
      <c r="G631" s="0" t="n">
        <v>163.33</v>
      </c>
      <c r="H631" s="0" t="n">
        <v>195.56</v>
      </c>
      <c r="I631" s="0" t="e">
        <f aca="false">NA()</f>
        <v>#N/A</v>
      </c>
      <c r="J631" s="0" t="n">
        <v>440</v>
      </c>
      <c r="K631" s="0" t="e">
        <f aca="false">NA()</f>
        <v>#N/A</v>
      </c>
      <c r="L631" s="0" t="n">
        <v>512.5</v>
      </c>
      <c r="M631" s="96" t="n">
        <v>36502</v>
      </c>
      <c r="N631" s="0" t="n">
        <v>24.14</v>
      </c>
    </row>
    <row r="632" customFormat="false" ht="12.75" hidden="false" customHeight="false" outlineLevel="0" collapsed="false">
      <c r="A632" s="96" t="n">
        <v>36365</v>
      </c>
      <c r="B632" s="0" t="e">
        <f aca="false">NA()</f>
        <v>#N/A</v>
      </c>
      <c r="C632" s="0" t="e">
        <f aca="false">NA()</f>
        <v>#N/A</v>
      </c>
      <c r="D632" s="0" t="e">
        <f aca="false">NA()</f>
        <v>#N/A</v>
      </c>
      <c r="E632" s="0" t="e">
        <f aca="false">NA()</f>
        <v>#N/A</v>
      </c>
      <c r="F632" s="0" t="e">
        <f aca="false">NA()</f>
        <v>#N/A</v>
      </c>
      <c r="G632" s="0" t="n">
        <v>46</v>
      </c>
      <c r="H632" s="0" t="n">
        <v>33</v>
      </c>
      <c r="I632" s="0" t="e">
        <f aca="false">NA()</f>
        <v>#N/A</v>
      </c>
      <c r="J632" s="0" t="n">
        <v>77.5</v>
      </c>
      <c r="K632" s="0" t="n">
        <v>77.5</v>
      </c>
      <c r="L632" s="0" t="e">
        <f aca="false">NA()</f>
        <v>#N/A</v>
      </c>
      <c r="M632" s="96" t="n">
        <v>36503</v>
      </c>
      <c r="N632" s="0" t="n">
        <v>23.22</v>
      </c>
    </row>
    <row r="633" customFormat="false" ht="12.75" hidden="false" customHeight="false" outlineLevel="0" collapsed="false">
      <c r="A633" s="96" t="n">
        <v>36366</v>
      </c>
      <c r="B633" s="0" t="e">
        <f aca="false">NA()</f>
        <v>#N/A</v>
      </c>
      <c r="C633" s="0" t="e">
        <f aca="false">NA()</f>
        <v>#N/A</v>
      </c>
      <c r="D633" s="0" t="e">
        <f aca="false">NA()</f>
        <v>#N/A</v>
      </c>
      <c r="E633" s="0" t="e">
        <f aca="false">NA()</f>
        <v>#N/A</v>
      </c>
      <c r="F633" s="0" t="e">
        <f aca="false">NA()</f>
        <v>#N/A</v>
      </c>
      <c r="G633" s="0" t="n">
        <v>45</v>
      </c>
      <c r="H633" s="0" t="n">
        <v>33</v>
      </c>
      <c r="I633" s="0" t="e">
        <f aca="false">NA()</f>
        <v>#N/A</v>
      </c>
      <c r="J633" s="0" t="n">
        <v>77.5</v>
      </c>
      <c r="K633" s="0" t="n">
        <v>39</v>
      </c>
      <c r="L633" s="0" t="e">
        <f aca="false">NA()</f>
        <v>#N/A</v>
      </c>
      <c r="M633" s="96" t="n">
        <v>36504</v>
      </c>
      <c r="N633" s="0" t="n">
        <v>20.92</v>
      </c>
    </row>
    <row r="634" customFormat="false" ht="12.75" hidden="false" customHeight="false" outlineLevel="0" collapsed="false">
      <c r="A634" s="96" t="n">
        <v>36367</v>
      </c>
      <c r="B634" s="0" t="e">
        <f aca="false">NA()</f>
        <v>#N/A</v>
      </c>
      <c r="C634" s="0" t="e">
        <f aca="false">NA()</f>
        <v>#N/A</v>
      </c>
      <c r="D634" s="0" t="e">
        <f aca="false">NA()</f>
        <v>#N/A</v>
      </c>
      <c r="E634" s="0" t="n">
        <v>497.13</v>
      </c>
      <c r="F634" s="0" t="e">
        <f aca="false">NA()</f>
        <v>#N/A</v>
      </c>
      <c r="G634" s="0" t="n">
        <v>300</v>
      </c>
      <c r="H634" s="0" t="n">
        <v>169.23</v>
      </c>
      <c r="I634" s="0" t="e">
        <f aca="false">NA()</f>
        <v>#N/A</v>
      </c>
      <c r="J634" s="0" t="n">
        <v>500</v>
      </c>
      <c r="K634" s="0" t="e">
        <f aca="false">NA()</f>
        <v>#N/A</v>
      </c>
      <c r="L634" s="0" t="e">
        <f aca="false">NA()</f>
        <v>#N/A</v>
      </c>
      <c r="M634" s="96" t="n">
        <v>36505</v>
      </c>
      <c r="N634" s="0" t="n">
        <v>16.3</v>
      </c>
    </row>
    <row r="635" customFormat="false" ht="12.75" hidden="false" customHeight="false" outlineLevel="0" collapsed="false">
      <c r="A635" s="96" t="n">
        <v>36368</v>
      </c>
      <c r="B635" s="0" t="e">
        <f aca="false">NA()</f>
        <v>#N/A</v>
      </c>
      <c r="C635" s="0" t="e">
        <f aca="false">NA()</f>
        <v>#N/A</v>
      </c>
      <c r="D635" s="0" t="e">
        <f aca="false">NA()</f>
        <v>#N/A</v>
      </c>
      <c r="E635" s="0" t="n">
        <v>568</v>
      </c>
      <c r="F635" s="0" t="e">
        <f aca="false">NA()</f>
        <v>#N/A</v>
      </c>
      <c r="G635" s="0" t="n">
        <v>225</v>
      </c>
      <c r="H635" s="0" t="n">
        <v>175</v>
      </c>
      <c r="I635" s="0" t="e">
        <f aca="false">NA()</f>
        <v>#N/A</v>
      </c>
      <c r="J635" s="0" t="n">
        <v>450</v>
      </c>
      <c r="K635" s="0" t="n">
        <v>550</v>
      </c>
      <c r="L635" s="0" t="n">
        <v>555</v>
      </c>
      <c r="M635" s="96" t="n">
        <v>36506</v>
      </c>
      <c r="N635" s="0" t="n">
        <v>16.3</v>
      </c>
    </row>
    <row r="636" customFormat="false" ht="12.75" hidden="false" customHeight="false" outlineLevel="0" collapsed="false">
      <c r="A636" s="96" t="n">
        <v>36369</v>
      </c>
      <c r="B636" s="0" t="e">
        <f aca="false">NA()</f>
        <v>#N/A</v>
      </c>
      <c r="C636" s="0" t="e">
        <f aca="false">NA()</f>
        <v>#N/A</v>
      </c>
      <c r="D636" s="0" t="e">
        <f aca="false">NA()</f>
        <v>#N/A</v>
      </c>
      <c r="E636" s="0" t="n">
        <v>170.5</v>
      </c>
      <c r="F636" s="0" t="e">
        <f aca="false">NA()</f>
        <v>#N/A</v>
      </c>
      <c r="G636" s="0" t="n">
        <v>120</v>
      </c>
      <c r="H636" s="0" t="n">
        <v>105</v>
      </c>
      <c r="I636" s="0" t="e">
        <f aca="false">NA()</f>
        <v>#N/A</v>
      </c>
      <c r="J636" s="0" t="n">
        <v>200.61</v>
      </c>
      <c r="K636" s="0" t="n">
        <v>201.25</v>
      </c>
      <c r="L636" s="0" t="n">
        <v>211.67</v>
      </c>
      <c r="M636" s="96" t="n">
        <v>36507</v>
      </c>
      <c r="N636" s="0" t="n">
        <v>22.98</v>
      </c>
    </row>
    <row r="637" customFormat="false" ht="12.75" hidden="false" customHeight="false" outlineLevel="0" collapsed="false">
      <c r="A637" s="96" t="n">
        <v>36370</v>
      </c>
      <c r="B637" s="0" t="e">
        <f aca="false">NA()</f>
        <v>#N/A</v>
      </c>
      <c r="C637" s="0" t="e">
        <f aca="false">NA()</f>
        <v>#N/A</v>
      </c>
      <c r="D637" s="0" t="e">
        <f aca="false">NA()</f>
        <v>#N/A</v>
      </c>
      <c r="E637" s="118" t="n">
        <v>1689.78</v>
      </c>
      <c r="F637" s="0" t="e">
        <f aca="false">NA()</f>
        <v>#N/A</v>
      </c>
      <c r="G637" s="0" t="n">
        <v>225</v>
      </c>
      <c r="H637" s="0" t="n">
        <v>200</v>
      </c>
      <c r="I637" s="0" t="e">
        <f aca="false">NA()</f>
        <v>#N/A</v>
      </c>
      <c r="J637" s="0" t="e">
        <f aca="false">NA()</f>
        <v>#N/A</v>
      </c>
      <c r="K637" s="118" t="n">
        <v>1810</v>
      </c>
      <c r="L637" s="118" t="n">
        <v>1850</v>
      </c>
      <c r="M637" s="96" t="n">
        <v>36508</v>
      </c>
      <c r="N637" s="0" t="n">
        <v>22.62</v>
      </c>
    </row>
    <row r="638" customFormat="false" ht="12.75" hidden="false" customHeight="false" outlineLevel="0" collapsed="false">
      <c r="A638" s="96" t="n">
        <v>36371</v>
      </c>
      <c r="B638" s="0" t="e">
        <f aca="false">NA()</f>
        <v>#N/A</v>
      </c>
      <c r="C638" s="0" t="e">
        <f aca="false">NA()</f>
        <v>#N/A</v>
      </c>
      <c r="D638" s="0" t="e">
        <f aca="false">NA()</f>
        <v>#N/A</v>
      </c>
      <c r="E638" s="118" t="n">
        <v>1765.38</v>
      </c>
      <c r="F638" s="0" t="e">
        <f aca="false">NA()</f>
        <v>#N/A</v>
      </c>
      <c r="G638" s="0" t="n">
        <v>225</v>
      </c>
      <c r="H638" s="0" t="n">
        <v>215</v>
      </c>
      <c r="I638" s="0" t="e">
        <f aca="false">NA()</f>
        <v>#N/A</v>
      </c>
      <c r="J638" s="118" t="n">
        <v>1500</v>
      </c>
      <c r="K638" s="118" t="n">
        <v>1500</v>
      </c>
      <c r="L638" s="118" t="n">
        <v>1600</v>
      </c>
      <c r="M638" s="96" t="n">
        <v>36509</v>
      </c>
      <c r="N638" s="0" t="n">
        <v>23.75</v>
      </c>
    </row>
    <row r="639" customFormat="false" ht="12.75" hidden="false" customHeight="false" outlineLevel="0" collapsed="false">
      <c r="A639" s="96" t="n">
        <v>36372</v>
      </c>
      <c r="B639" s="0" t="e">
        <f aca="false">NA()</f>
        <v>#N/A</v>
      </c>
      <c r="C639" s="0" t="e">
        <f aca="false">NA()</f>
        <v>#N/A</v>
      </c>
      <c r="D639" s="0" t="e">
        <f aca="false">NA()</f>
        <v>#N/A</v>
      </c>
      <c r="E639" s="0" t="n">
        <v>230</v>
      </c>
      <c r="F639" s="0" t="e">
        <f aca="false">NA()</f>
        <v>#N/A</v>
      </c>
      <c r="G639" s="0" t="e">
        <f aca="false">NA()</f>
        <v>#N/A</v>
      </c>
      <c r="H639" s="0" t="n">
        <v>64.88</v>
      </c>
      <c r="I639" s="0" t="e">
        <f aca="false">NA()</f>
        <v>#N/A</v>
      </c>
      <c r="J639" s="0" t="n">
        <v>175</v>
      </c>
      <c r="K639" s="0" t="e">
        <f aca="false">NA()</f>
        <v>#N/A</v>
      </c>
      <c r="L639" s="0" t="e">
        <f aca="false">NA()</f>
        <v>#N/A</v>
      </c>
      <c r="M639" s="96" t="n">
        <v>36510</v>
      </c>
      <c r="N639" s="0" t="n">
        <v>26.53</v>
      </c>
    </row>
    <row r="640" customFormat="false" ht="12.75" hidden="false" customHeight="false" outlineLevel="0" collapsed="false">
      <c r="A640" s="96" t="n">
        <v>36373</v>
      </c>
      <c r="B640" s="0" t="e">
        <f aca="false">NA()</f>
        <v>#N/A</v>
      </c>
      <c r="C640" s="0" t="e">
        <f aca="false">NA()</f>
        <v>#N/A</v>
      </c>
      <c r="D640" s="0" t="e">
        <f aca="false">NA()</f>
        <v>#N/A</v>
      </c>
      <c r="E640" s="0" t="n">
        <v>230</v>
      </c>
      <c r="F640" s="0" t="e">
        <f aca="false">NA()</f>
        <v>#N/A</v>
      </c>
      <c r="G640" s="0" t="e">
        <f aca="false">NA()</f>
        <v>#N/A</v>
      </c>
      <c r="H640" s="0" t="n">
        <v>64.88</v>
      </c>
      <c r="I640" s="0" t="e">
        <f aca="false">NA()</f>
        <v>#N/A</v>
      </c>
      <c r="J640" s="0" t="n">
        <v>175</v>
      </c>
      <c r="K640" s="0" t="e">
        <f aca="false">NA()</f>
        <v>#N/A</v>
      </c>
      <c r="L640" s="0" t="e">
        <f aca="false">NA()</f>
        <v>#N/A</v>
      </c>
      <c r="M640" s="96" t="n">
        <v>36511</v>
      </c>
      <c r="N640" s="0" t="n">
        <v>26.79</v>
      </c>
    </row>
    <row r="641" customFormat="false" ht="12.75" hidden="false" customHeight="false" outlineLevel="0" collapsed="false">
      <c r="A641" s="96" t="n">
        <v>36374</v>
      </c>
      <c r="B641" s="0" t="e">
        <f aca="false">NA()</f>
        <v>#N/A</v>
      </c>
      <c r="C641" s="0" t="e">
        <f aca="false">NA()</f>
        <v>#N/A</v>
      </c>
      <c r="D641" s="0" t="e">
        <f aca="false">NA()</f>
        <v>#N/A</v>
      </c>
      <c r="E641" s="0" t="n">
        <v>277.44</v>
      </c>
      <c r="F641" s="0" t="e">
        <f aca="false">NA()</f>
        <v>#N/A</v>
      </c>
      <c r="G641" s="0" t="e">
        <f aca="false">NA()</f>
        <v>#N/A</v>
      </c>
      <c r="H641" s="0" t="n">
        <v>95</v>
      </c>
      <c r="I641" s="0" t="e">
        <f aca="false">NA()</f>
        <v>#N/A</v>
      </c>
      <c r="J641" s="0" t="e">
        <f aca="false">NA()</f>
        <v>#N/A</v>
      </c>
      <c r="K641" s="0" t="e">
        <f aca="false">NA()</f>
        <v>#N/A</v>
      </c>
      <c r="L641" s="0" t="n">
        <v>350</v>
      </c>
      <c r="M641" s="96" t="n">
        <v>36512</v>
      </c>
      <c r="N641" s="0" t="n">
        <v>22.25</v>
      </c>
    </row>
    <row r="642" customFormat="false" ht="12.75" hidden="false" customHeight="false" outlineLevel="0" collapsed="false">
      <c r="A642" s="96" t="n">
        <v>36375</v>
      </c>
      <c r="B642" s="0" t="e">
        <f aca="false">NA()</f>
        <v>#N/A</v>
      </c>
      <c r="C642" s="0" t="e">
        <f aca="false">NA()</f>
        <v>#N/A</v>
      </c>
      <c r="D642" s="0" t="e">
        <f aca="false">NA()</f>
        <v>#N/A</v>
      </c>
      <c r="E642" s="0" t="n">
        <v>41.09</v>
      </c>
      <c r="F642" s="0" t="e">
        <f aca="false">NA()</f>
        <v>#N/A</v>
      </c>
      <c r="G642" s="0" t="n">
        <v>35.64</v>
      </c>
      <c r="H642" s="0" t="n">
        <v>32.5</v>
      </c>
      <c r="I642" s="0" t="e">
        <f aca="false">NA()</f>
        <v>#N/A</v>
      </c>
      <c r="J642" s="0" t="n">
        <v>44.46</v>
      </c>
      <c r="K642" s="0" t="n">
        <v>38</v>
      </c>
      <c r="L642" s="0" t="n">
        <v>42.8</v>
      </c>
      <c r="M642" s="96" t="n">
        <v>36513</v>
      </c>
      <c r="N642" s="0" t="n">
        <v>22.5</v>
      </c>
    </row>
    <row r="643" customFormat="false" ht="12.75" hidden="false" customHeight="false" outlineLevel="0" collapsed="false">
      <c r="A643" s="96" t="n">
        <v>36376</v>
      </c>
      <c r="B643" s="0" t="e">
        <f aca="false">NA()</f>
        <v>#N/A</v>
      </c>
      <c r="C643" s="0" t="e">
        <f aca="false">NA()</f>
        <v>#N/A</v>
      </c>
      <c r="D643" s="0" t="e">
        <f aca="false">NA()</f>
        <v>#N/A</v>
      </c>
      <c r="E643" s="0" t="n">
        <v>40.93</v>
      </c>
      <c r="F643" s="0" t="e">
        <f aca="false">NA()</f>
        <v>#N/A</v>
      </c>
      <c r="G643" s="0" t="n">
        <v>35.33</v>
      </c>
      <c r="H643" s="0" t="n">
        <v>31.5</v>
      </c>
      <c r="I643" s="0" t="e">
        <f aca="false">NA()</f>
        <v>#N/A</v>
      </c>
      <c r="J643" s="0" t="n">
        <v>43.94</v>
      </c>
      <c r="K643" s="0" t="n">
        <v>37.07</v>
      </c>
      <c r="L643" s="0" t="n">
        <v>41.9</v>
      </c>
      <c r="M643" s="96" t="n">
        <v>36514</v>
      </c>
      <c r="N643" s="0" t="n">
        <v>28.83</v>
      </c>
    </row>
    <row r="644" customFormat="false" ht="12.75" hidden="false" customHeight="false" outlineLevel="0" collapsed="false">
      <c r="A644" s="96" t="n">
        <v>36377</v>
      </c>
      <c r="B644" s="0" t="e">
        <f aca="false">NA()</f>
        <v>#N/A</v>
      </c>
      <c r="C644" s="0" t="e">
        <f aca="false">NA()</f>
        <v>#N/A</v>
      </c>
      <c r="D644" s="0" t="e">
        <f aca="false">NA()</f>
        <v>#N/A</v>
      </c>
      <c r="E644" s="0" t="n">
        <v>37.65</v>
      </c>
      <c r="F644" s="0" t="e">
        <f aca="false">NA()</f>
        <v>#N/A</v>
      </c>
      <c r="G644" s="0" t="n">
        <v>35.67</v>
      </c>
      <c r="H644" s="0" t="n">
        <v>30.17</v>
      </c>
      <c r="I644" s="0" t="e">
        <f aca="false">NA()</f>
        <v>#N/A</v>
      </c>
      <c r="J644" s="0" t="n">
        <v>42.94</v>
      </c>
      <c r="K644" s="0" t="n">
        <v>31.14</v>
      </c>
      <c r="L644" s="0" t="n">
        <v>36.5</v>
      </c>
      <c r="M644" s="96" t="n">
        <v>36515</v>
      </c>
      <c r="N644" s="0" t="n">
        <v>28.93</v>
      </c>
    </row>
    <row r="645" customFormat="false" ht="12.75" hidden="false" customHeight="false" outlineLevel="0" collapsed="false">
      <c r="A645" s="96" t="n">
        <v>36378</v>
      </c>
      <c r="B645" s="0" t="e">
        <f aca="false">NA()</f>
        <v>#N/A</v>
      </c>
      <c r="C645" s="0" t="e">
        <f aca="false">NA()</f>
        <v>#N/A</v>
      </c>
      <c r="D645" s="0" t="e">
        <f aca="false">NA()</f>
        <v>#N/A</v>
      </c>
      <c r="E645" s="0" t="n">
        <v>43.34</v>
      </c>
      <c r="F645" s="0" t="e">
        <f aca="false">NA()</f>
        <v>#N/A</v>
      </c>
      <c r="G645" s="0" t="n">
        <v>39</v>
      </c>
      <c r="H645" s="0" t="n">
        <v>36</v>
      </c>
      <c r="I645" s="0" t="e">
        <f aca="false">NA()</f>
        <v>#N/A</v>
      </c>
      <c r="J645" s="0" t="n">
        <v>49</v>
      </c>
      <c r="K645" s="0" t="n">
        <v>41.93</v>
      </c>
      <c r="L645" s="0" t="e">
        <f aca="false">NA()</f>
        <v>#N/A</v>
      </c>
      <c r="M645" s="96" t="n">
        <v>36516</v>
      </c>
      <c r="N645" s="0" t="n">
        <v>31.27</v>
      </c>
    </row>
    <row r="646" customFormat="false" ht="12.75" hidden="false" customHeight="false" outlineLevel="0" collapsed="false">
      <c r="A646" s="96" t="n">
        <v>36379</v>
      </c>
      <c r="B646" s="0" t="e">
        <f aca="false">NA()</f>
        <v>#N/A</v>
      </c>
      <c r="C646" s="0" t="e">
        <f aca="false">NA()</f>
        <v>#N/A</v>
      </c>
      <c r="D646" s="0" t="e">
        <f aca="false">NA()</f>
        <v>#N/A</v>
      </c>
      <c r="E646" s="0" t="n">
        <v>30.93</v>
      </c>
      <c r="F646" s="0" t="e">
        <f aca="false">NA()</f>
        <v>#N/A</v>
      </c>
      <c r="G646" s="0" t="e">
        <f aca="false">NA()</f>
        <v>#N/A</v>
      </c>
      <c r="H646" s="0" t="e">
        <f aca="false">NA()</f>
        <v>#N/A</v>
      </c>
      <c r="I646" s="0" t="e">
        <f aca="false">NA()</f>
        <v>#N/A</v>
      </c>
      <c r="J646" s="0" t="n">
        <v>38</v>
      </c>
      <c r="K646" s="0" t="n">
        <v>25.67</v>
      </c>
      <c r="L646" s="0" t="e">
        <f aca="false">NA()</f>
        <v>#N/A</v>
      </c>
      <c r="M646" s="96" t="n">
        <v>36517</v>
      </c>
      <c r="N646" s="0" t="n">
        <v>25.45</v>
      </c>
    </row>
    <row r="647" customFormat="false" ht="12.75" hidden="false" customHeight="false" outlineLevel="0" collapsed="false">
      <c r="A647" s="96" t="n">
        <v>36380</v>
      </c>
      <c r="B647" s="0" t="e">
        <f aca="false">NA()</f>
        <v>#N/A</v>
      </c>
      <c r="C647" s="0" t="e">
        <f aca="false">NA()</f>
        <v>#N/A</v>
      </c>
      <c r="D647" s="0" t="e">
        <f aca="false">NA()</f>
        <v>#N/A</v>
      </c>
      <c r="E647" s="0" t="n">
        <v>32.39</v>
      </c>
      <c r="F647" s="0" t="e">
        <f aca="false">NA()</f>
        <v>#N/A</v>
      </c>
      <c r="G647" s="0" t="e">
        <f aca="false">NA()</f>
        <v>#N/A</v>
      </c>
      <c r="H647" s="0" t="e">
        <f aca="false">NA()</f>
        <v>#N/A</v>
      </c>
      <c r="I647" s="0" t="e">
        <f aca="false">NA()</f>
        <v>#N/A</v>
      </c>
      <c r="J647" s="0" t="n">
        <v>38.33</v>
      </c>
      <c r="K647" s="0" t="n">
        <v>25.67</v>
      </c>
      <c r="L647" s="0" t="e">
        <f aca="false">NA()</f>
        <v>#N/A</v>
      </c>
      <c r="M647" s="96" t="n">
        <v>36518</v>
      </c>
      <c r="N647" s="0" t="n">
        <v>20.74</v>
      </c>
    </row>
    <row r="648" customFormat="false" ht="12.75" hidden="false" customHeight="false" outlineLevel="0" collapsed="false">
      <c r="A648" s="96" t="n">
        <v>36381</v>
      </c>
      <c r="B648" s="0" t="e">
        <f aca="false">NA()</f>
        <v>#N/A</v>
      </c>
      <c r="C648" s="0" t="e">
        <f aca="false">NA()</f>
        <v>#N/A</v>
      </c>
      <c r="D648" s="0" t="e">
        <f aca="false">NA()</f>
        <v>#N/A</v>
      </c>
      <c r="E648" s="0" t="n">
        <v>46.31</v>
      </c>
      <c r="F648" s="0" t="e">
        <f aca="false">NA()</f>
        <v>#N/A</v>
      </c>
      <c r="G648" s="0" t="n">
        <v>39</v>
      </c>
      <c r="H648" s="0" t="e">
        <f aca="false">NA()</f>
        <v>#N/A</v>
      </c>
      <c r="I648" s="0" t="e">
        <f aca="false">NA()</f>
        <v>#N/A</v>
      </c>
      <c r="J648" s="0" t="n">
        <v>51.6</v>
      </c>
      <c r="K648" s="0" t="n">
        <v>38.63</v>
      </c>
      <c r="L648" s="0" t="n">
        <v>44.63</v>
      </c>
      <c r="M648" s="96" t="n">
        <v>36519</v>
      </c>
      <c r="N648" s="0" t="n">
        <v>15.63</v>
      </c>
    </row>
    <row r="649" customFormat="false" ht="12.75" hidden="false" customHeight="false" outlineLevel="0" collapsed="false">
      <c r="A649" s="96" t="n">
        <v>36382</v>
      </c>
      <c r="B649" s="0" t="e">
        <f aca="false">NA()</f>
        <v>#N/A</v>
      </c>
      <c r="C649" s="0" t="e">
        <f aca="false">NA()</f>
        <v>#N/A</v>
      </c>
      <c r="D649" s="0" t="e">
        <f aca="false">NA()</f>
        <v>#N/A</v>
      </c>
      <c r="E649" s="0" t="n">
        <v>42.68</v>
      </c>
      <c r="F649" s="0" t="e">
        <f aca="false">NA()</f>
        <v>#N/A</v>
      </c>
      <c r="G649" s="0" t="e">
        <f aca="false">NA()</f>
        <v>#N/A</v>
      </c>
      <c r="H649" s="0" t="e">
        <f aca="false">NA()</f>
        <v>#N/A</v>
      </c>
      <c r="I649" s="0" t="e">
        <f aca="false">NA()</f>
        <v>#N/A</v>
      </c>
      <c r="J649" s="0" t="n">
        <v>46.56</v>
      </c>
      <c r="K649" s="0" t="n">
        <v>33.04</v>
      </c>
      <c r="L649" s="0" t="n">
        <v>42.14</v>
      </c>
      <c r="M649" s="96" t="n">
        <v>36520</v>
      </c>
      <c r="N649" s="0" t="n">
        <v>15.6</v>
      </c>
    </row>
    <row r="650" customFormat="false" ht="12.75" hidden="false" customHeight="false" outlineLevel="0" collapsed="false">
      <c r="A650" s="96" t="n">
        <v>36383</v>
      </c>
      <c r="B650" s="0" t="e">
        <f aca="false">NA()</f>
        <v>#N/A</v>
      </c>
      <c r="C650" s="0" t="e">
        <f aca="false">NA()</f>
        <v>#N/A</v>
      </c>
      <c r="D650" s="0" t="e">
        <f aca="false">NA()</f>
        <v>#N/A</v>
      </c>
      <c r="E650" s="0" t="n">
        <v>57.48</v>
      </c>
      <c r="F650" s="0" t="e">
        <f aca="false">NA()</f>
        <v>#N/A</v>
      </c>
      <c r="G650" s="0" t="n">
        <v>31</v>
      </c>
      <c r="H650" s="0" t="n">
        <v>31.42</v>
      </c>
      <c r="I650" s="0" t="e">
        <f aca="false">NA()</f>
        <v>#N/A</v>
      </c>
      <c r="J650" s="0" t="n">
        <v>62.57</v>
      </c>
      <c r="K650" s="0" t="n">
        <v>50.17</v>
      </c>
      <c r="L650" s="0" t="n">
        <v>60</v>
      </c>
      <c r="M650" s="96" t="n">
        <v>36521</v>
      </c>
      <c r="N650" s="0" t="n">
        <v>23.03</v>
      </c>
    </row>
    <row r="651" customFormat="false" ht="12.75" hidden="false" customHeight="false" outlineLevel="0" collapsed="false">
      <c r="A651" s="96" t="n">
        <v>36384</v>
      </c>
      <c r="B651" s="0" t="e">
        <f aca="false">NA()</f>
        <v>#N/A</v>
      </c>
      <c r="C651" s="0" t="e">
        <f aca="false">NA()</f>
        <v>#N/A</v>
      </c>
      <c r="D651" s="0" t="e">
        <f aca="false">NA()</f>
        <v>#N/A</v>
      </c>
      <c r="E651" s="0" t="n">
        <v>64.57</v>
      </c>
      <c r="F651" s="0" t="e">
        <f aca="false">NA()</f>
        <v>#N/A</v>
      </c>
      <c r="G651" s="0" t="n">
        <v>43.5</v>
      </c>
      <c r="H651" s="0" t="n">
        <v>39</v>
      </c>
      <c r="I651" s="0" t="e">
        <f aca="false">NA()</f>
        <v>#N/A</v>
      </c>
      <c r="J651" s="0" t="n">
        <v>69.12</v>
      </c>
      <c r="K651" s="0" t="n">
        <v>54.32</v>
      </c>
      <c r="L651" s="0" t="n">
        <v>74.29</v>
      </c>
      <c r="M651" s="96" t="n">
        <v>36522</v>
      </c>
      <c r="N651" s="0" t="n">
        <v>21.94</v>
      </c>
    </row>
    <row r="652" customFormat="false" ht="12.75" hidden="false" customHeight="false" outlineLevel="0" collapsed="false">
      <c r="A652" s="96" t="n">
        <v>36385</v>
      </c>
      <c r="B652" s="0" t="e">
        <f aca="false">NA()</f>
        <v>#N/A</v>
      </c>
      <c r="C652" s="0" t="e">
        <f aca="false">NA()</f>
        <v>#N/A</v>
      </c>
      <c r="D652" s="0" t="e">
        <f aca="false">NA()</f>
        <v>#N/A</v>
      </c>
      <c r="E652" s="0" t="n">
        <v>227.26</v>
      </c>
      <c r="F652" s="0" t="e">
        <f aca="false">NA()</f>
        <v>#N/A</v>
      </c>
      <c r="G652" s="0" t="n">
        <v>95.5</v>
      </c>
      <c r="H652" s="0" t="n">
        <v>92.5</v>
      </c>
      <c r="I652" s="0" t="e">
        <f aca="false">NA()</f>
        <v>#N/A</v>
      </c>
      <c r="J652" s="0" t="n">
        <v>225</v>
      </c>
      <c r="K652" s="0" t="n">
        <v>183.57</v>
      </c>
      <c r="L652" s="0" t="n">
        <v>275</v>
      </c>
      <c r="M652" s="96" t="n">
        <v>36523</v>
      </c>
      <c r="N652" s="0" t="n">
        <v>21.19</v>
      </c>
    </row>
    <row r="653" customFormat="false" ht="12.75" hidden="false" customHeight="false" outlineLevel="0" collapsed="false">
      <c r="A653" s="96" t="n">
        <v>36386</v>
      </c>
      <c r="B653" s="0" t="e">
        <f aca="false">NA()</f>
        <v>#N/A</v>
      </c>
      <c r="C653" s="0" t="e">
        <f aca="false">NA()</f>
        <v>#N/A</v>
      </c>
      <c r="D653" s="0" t="e">
        <f aca="false">NA()</f>
        <v>#N/A</v>
      </c>
      <c r="E653" s="0" t="n">
        <v>42.5</v>
      </c>
      <c r="F653" s="0" t="e">
        <f aca="false">NA()</f>
        <v>#N/A</v>
      </c>
      <c r="G653" s="0" t="e">
        <f aca="false">NA()</f>
        <v>#N/A</v>
      </c>
      <c r="H653" s="0" t="n">
        <v>33.33</v>
      </c>
      <c r="I653" s="0" t="e">
        <f aca="false">NA()</f>
        <v>#N/A</v>
      </c>
      <c r="J653" s="0" t="n">
        <v>64.83</v>
      </c>
      <c r="K653" s="0" t="e">
        <f aca="false">NA()</f>
        <v>#N/A</v>
      </c>
      <c r="L653" s="0" t="e">
        <f aca="false">NA()</f>
        <v>#N/A</v>
      </c>
      <c r="M653" s="96" t="n">
        <v>36524</v>
      </c>
      <c r="N653" s="0" t="n">
        <v>18.97</v>
      </c>
    </row>
    <row r="654" customFormat="false" ht="12.75" hidden="false" customHeight="false" outlineLevel="0" collapsed="false">
      <c r="A654" s="96" t="n">
        <v>36387</v>
      </c>
      <c r="B654" s="0" t="e">
        <f aca="false">NA()</f>
        <v>#N/A</v>
      </c>
      <c r="C654" s="0" t="e">
        <f aca="false">NA()</f>
        <v>#N/A</v>
      </c>
      <c r="D654" s="0" t="e">
        <f aca="false">NA()</f>
        <v>#N/A</v>
      </c>
      <c r="E654" s="0" t="n">
        <v>42.5</v>
      </c>
      <c r="F654" s="0" t="e">
        <f aca="false">NA()</f>
        <v>#N/A</v>
      </c>
      <c r="G654" s="0" t="n">
        <v>36</v>
      </c>
      <c r="H654" s="0" t="e">
        <f aca="false">NA()</f>
        <v>#N/A</v>
      </c>
      <c r="I654" s="0" t="e">
        <f aca="false">NA()</f>
        <v>#N/A</v>
      </c>
      <c r="J654" s="0" t="n">
        <v>64.83</v>
      </c>
      <c r="K654" s="0" t="e">
        <f aca="false">NA()</f>
        <v>#N/A</v>
      </c>
      <c r="L654" s="0" t="e">
        <f aca="false">NA()</f>
        <v>#N/A</v>
      </c>
      <c r="M654" s="96" t="n">
        <v>36526</v>
      </c>
      <c r="N654" s="0" t="n">
        <v>15.5</v>
      </c>
    </row>
    <row r="655" customFormat="false" ht="12.75" hidden="false" customHeight="false" outlineLevel="0" collapsed="false">
      <c r="A655" s="96" t="n">
        <v>36388</v>
      </c>
      <c r="B655" s="0" t="e">
        <f aca="false">NA()</f>
        <v>#N/A</v>
      </c>
      <c r="C655" s="0" t="e">
        <f aca="false">NA()</f>
        <v>#N/A</v>
      </c>
      <c r="D655" s="0" t="e">
        <f aca="false">NA()</f>
        <v>#N/A</v>
      </c>
      <c r="E655" s="0" t="n">
        <v>224.72</v>
      </c>
      <c r="F655" s="0" t="e">
        <f aca="false">NA()</f>
        <v>#N/A</v>
      </c>
      <c r="G655" s="0" t="n">
        <v>92.18</v>
      </c>
      <c r="H655" s="0" t="n">
        <v>83.33</v>
      </c>
      <c r="I655" s="0" t="e">
        <f aca="false">NA()</f>
        <v>#N/A</v>
      </c>
      <c r="J655" s="0" t="n">
        <v>225</v>
      </c>
      <c r="K655" s="0" t="n">
        <v>159</v>
      </c>
      <c r="L655" s="0" t="n">
        <v>200</v>
      </c>
      <c r="M655" s="96" t="n">
        <v>36527</v>
      </c>
      <c r="N655" s="0" t="n">
        <v>15.5</v>
      </c>
    </row>
    <row r="656" customFormat="false" ht="12.75" hidden="false" customHeight="false" outlineLevel="0" collapsed="false">
      <c r="A656" s="96" t="n">
        <v>36389</v>
      </c>
      <c r="B656" s="0" t="e">
        <f aca="false">NA()</f>
        <v>#N/A</v>
      </c>
      <c r="C656" s="0" t="e">
        <f aca="false">NA()</f>
        <v>#N/A</v>
      </c>
      <c r="D656" s="0" t="e">
        <f aca="false">NA()</f>
        <v>#N/A</v>
      </c>
      <c r="E656" s="0" t="n">
        <v>128.08</v>
      </c>
      <c r="F656" s="0" t="e">
        <f aca="false">NA()</f>
        <v>#N/A</v>
      </c>
      <c r="G656" s="0" t="n">
        <v>60.25</v>
      </c>
      <c r="H656" s="0" t="n">
        <v>70.25</v>
      </c>
      <c r="I656" s="0" t="e">
        <f aca="false">NA()</f>
        <v>#N/A</v>
      </c>
      <c r="J656" s="0" t="n">
        <v>90</v>
      </c>
      <c r="K656" s="0" t="n">
        <v>88.85</v>
      </c>
      <c r="L656" s="0" t="n">
        <v>100</v>
      </c>
      <c r="M656" s="96" t="n">
        <v>36528</v>
      </c>
      <c r="N656" s="0" t="n">
        <v>23.77</v>
      </c>
    </row>
    <row r="657" customFormat="false" ht="12.75" hidden="false" customHeight="false" outlineLevel="0" collapsed="false">
      <c r="A657" s="96" t="n">
        <v>36390</v>
      </c>
      <c r="B657" s="0" t="e">
        <f aca="false">NA()</f>
        <v>#N/A</v>
      </c>
      <c r="C657" s="0" t="e">
        <f aca="false">NA()</f>
        <v>#N/A</v>
      </c>
      <c r="D657" s="0" t="e">
        <f aca="false">NA()</f>
        <v>#N/A</v>
      </c>
      <c r="E657" s="0" t="n">
        <v>60.95</v>
      </c>
      <c r="F657" s="0" t="e">
        <f aca="false">NA()</f>
        <v>#N/A</v>
      </c>
      <c r="G657" s="0" t="n">
        <v>43</v>
      </c>
      <c r="H657" s="0" t="n">
        <v>37.15</v>
      </c>
      <c r="I657" s="0" t="e">
        <f aca="false">NA()</f>
        <v>#N/A</v>
      </c>
      <c r="J657" s="0" t="n">
        <v>60</v>
      </c>
      <c r="K657" s="0" t="n">
        <v>44.05</v>
      </c>
      <c r="L657" s="0" t="n">
        <v>58.33</v>
      </c>
      <c r="M657" s="96" t="n">
        <v>36529</v>
      </c>
      <c r="N657" s="0" t="n">
        <v>20.36</v>
      </c>
    </row>
    <row r="658" customFormat="false" ht="12.75" hidden="false" customHeight="false" outlineLevel="0" collapsed="false">
      <c r="A658" s="96" t="n">
        <v>36391</v>
      </c>
      <c r="B658" s="0" t="e">
        <f aca="false">NA()</f>
        <v>#N/A</v>
      </c>
      <c r="C658" s="0" t="e">
        <f aca="false">NA()</f>
        <v>#N/A</v>
      </c>
      <c r="D658" s="0" t="e">
        <f aca="false">NA()</f>
        <v>#N/A</v>
      </c>
      <c r="E658" s="0" t="n">
        <v>42.12</v>
      </c>
      <c r="F658" s="0" t="e">
        <f aca="false">NA()</f>
        <v>#N/A</v>
      </c>
      <c r="G658" s="0" t="n">
        <v>31.75</v>
      </c>
      <c r="H658" s="0" t="n">
        <v>29.58</v>
      </c>
      <c r="I658" s="0" t="e">
        <f aca="false">NA()</f>
        <v>#N/A</v>
      </c>
      <c r="J658" s="0" t="n">
        <v>46.5</v>
      </c>
      <c r="K658" s="0" t="n">
        <v>33.62</v>
      </c>
      <c r="L658" s="0" t="n">
        <v>42.5</v>
      </c>
      <c r="M658" s="96" t="n">
        <v>36530</v>
      </c>
      <c r="N658" s="0" t="n">
        <v>22.03</v>
      </c>
    </row>
    <row r="659" customFormat="false" ht="12.75" hidden="false" customHeight="false" outlineLevel="0" collapsed="false">
      <c r="A659" s="96" t="n">
        <v>36392</v>
      </c>
      <c r="B659" s="0" t="e">
        <f aca="false">NA()</f>
        <v>#N/A</v>
      </c>
      <c r="C659" s="0" t="e">
        <f aca="false">NA()</f>
        <v>#N/A</v>
      </c>
      <c r="D659" s="0" t="e">
        <f aca="false">NA()</f>
        <v>#N/A</v>
      </c>
      <c r="E659" s="0" t="n">
        <v>40.34</v>
      </c>
      <c r="F659" s="0" t="e">
        <f aca="false">NA()</f>
        <v>#N/A</v>
      </c>
      <c r="G659" s="0" t="n">
        <v>33.5</v>
      </c>
      <c r="H659" s="0" t="n">
        <v>29</v>
      </c>
      <c r="I659" s="0" t="e">
        <f aca="false">NA()</f>
        <v>#N/A</v>
      </c>
      <c r="J659" s="0" t="n">
        <v>56.4</v>
      </c>
      <c r="K659" s="0" t="n">
        <v>30.29</v>
      </c>
      <c r="L659" s="0" t="n">
        <v>40.15</v>
      </c>
      <c r="M659" s="96" t="n">
        <v>36531</v>
      </c>
      <c r="N659" s="0" t="n">
        <v>23.96</v>
      </c>
    </row>
    <row r="660" customFormat="false" ht="12.75" hidden="false" customHeight="false" outlineLevel="0" collapsed="false">
      <c r="A660" s="96" t="n">
        <v>36393</v>
      </c>
      <c r="B660" s="0" t="e">
        <f aca="false">NA()</f>
        <v>#N/A</v>
      </c>
      <c r="C660" s="0" t="e">
        <f aca="false">NA()</f>
        <v>#N/A</v>
      </c>
      <c r="D660" s="0" t="e">
        <f aca="false">NA()</f>
        <v>#N/A</v>
      </c>
      <c r="E660" s="0" t="n">
        <v>21.5</v>
      </c>
      <c r="F660" s="0" t="e">
        <f aca="false">NA()</f>
        <v>#N/A</v>
      </c>
      <c r="G660" s="0" t="e">
        <f aca="false">NA()</f>
        <v>#N/A</v>
      </c>
      <c r="H660" s="0" t="n">
        <v>25</v>
      </c>
      <c r="I660" s="0" t="e">
        <f aca="false">NA()</f>
        <v>#N/A</v>
      </c>
      <c r="J660" s="0" t="e">
        <f aca="false">NA()</f>
        <v>#N/A</v>
      </c>
      <c r="K660" s="0" t="e">
        <f aca="false">NA()</f>
        <v>#N/A</v>
      </c>
      <c r="L660" s="0" t="e">
        <f aca="false">NA()</f>
        <v>#N/A</v>
      </c>
      <c r="M660" s="96" t="n">
        <v>36532</v>
      </c>
      <c r="N660" s="0" t="n">
        <v>23.76</v>
      </c>
    </row>
    <row r="661" customFormat="false" ht="12.75" hidden="false" customHeight="false" outlineLevel="0" collapsed="false">
      <c r="A661" s="96" t="n">
        <v>36394</v>
      </c>
      <c r="B661" s="0" t="e">
        <f aca="false">NA()</f>
        <v>#N/A</v>
      </c>
      <c r="C661" s="0" t="e">
        <f aca="false">NA()</f>
        <v>#N/A</v>
      </c>
      <c r="D661" s="0" t="e">
        <f aca="false">NA()</f>
        <v>#N/A</v>
      </c>
      <c r="E661" s="0" t="n">
        <v>21.5</v>
      </c>
      <c r="F661" s="0" t="e">
        <f aca="false">NA()</f>
        <v>#N/A</v>
      </c>
      <c r="G661" s="0" t="e">
        <f aca="false">NA()</f>
        <v>#N/A</v>
      </c>
      <c r="H661" s="0" t="n">
        <v>25</v>
      </c>
      <c r="I661" s="0" t="e">
        <f aca="false">NA()</f>
        <v>#N/A</v>
      </c>
      <c r="J661" s="0" t="e">
        <f aca="false">NA()</f>
        <v>#N/A</v>
      </c>
      <c r="K661" s="0" t="e">
        <f aca="false">NA()</f>
        <v>#N/A</v>
      </c>
      <c r="L661" s="0" t="e">
        <f aca="false">NA()</f>
        <v>#N/A</v>
      </c>
      <c r="M661" s="96" t="n">
        <v>36533</v>
      </c>
      <c r="N661" s="0" t="n">
        <v>16.78</v>
      </c>
    </row>
    <row r="662" customFormat="false" ht="12.75" hidden="false" customHeight="false" outlineLevel="0" collapsed="false">
      <c r="A662" s="96" t="n">
        <v>36395</v>
      </c>
      <c r="B662" s="0" t="e">
        <f aca="false">NA()</f>
        <v>#N/A</v>
      </c>
      <c r="C662" s="0" t="e">
        <f aca="false">NA()</f>
        <v>#N/A</v>
      </c>
      <c r="D662" s="0" t="e">
        <f aca="false">NA()</f>
        <v>#N/A</v>
      </c>
      <c r="E662" s="0" t="n">
        <v>44.99</v>
      </c>
      <c r="F662" s="0" t="e">
        <f aca="false">NA()</f>
        <v>#N/A</v>
      </c>
      <c r="G662" s="0" t="n">
        <v>35</v>
      </c>
      <c r="H662" s="0" t="n">
        <v>31</v>
      </c>
      <c r="I662" s="0" t="e">
        <f aca="false">NA()</f>
        <v>#N/A</v>
      </c>
      <c r="J662" s="0" t="n">
        <v>47.75</v>
      </c>
      <c r="K662" s="0" t="n">
        <v>37</v>
      </c>
      <c r="L662" s="0" t="n">
        <v>40</v>
      </c>
      <c r="M662" s="96" t="n">
        <v>36534</v>
      </c>
      <c r="N662" s="0" t="n">
        <v>16.78</v>
      </c>
    </row>
    <row r="663" customFormat="false" ht="12.75" hidden="false" customHeight="false" outlineLevel="0" collapsed="false">
      <c r="A663" s="96" t="n">
        <v>36396</v>
      </c>
      <c r="B663" s="0" t="e">
        <f aca="false">NA()</f>
        <v>#N/A</v>
      </c>
      <c r="C663" s="0" t="e">
        <f aca="false">NA()</f>
        <v>#N/A</v>
      </c>
      <c r="D663" s="0" t="e">
        <f aca="false">NA()</f>
        <v>#N/A</v>
      </c>
      <c r="E663" s="0" t="n">
        <v>40</v>
      </c>
      <c r="F663" s="0" t="e">
        <f aca="false">NA()</f>
        <v>#N/A</v>
      </c>
      <c r="G663" s="0" t="n">
        <v>30.5</v>
      </c>
      <c r="H663" s="0" t="n">
        <v>29.33</v>
      </c>
      <c r="I663" s="0" t="e">
        <f aca="false">NA()</f>
        <v>#N/A</v>
      </c>
      <c r="J663" s="0" t="n">
        <v>40.51</v>
      </c>
      <c r="K663" s="0" t="n">
        <v>32.12</v>
      </c>
      <c r="L663" s="0" t="n">
        <v>37.86</v>
      </c>
      <c r="M663" s="96" t="n">
        <v>36535</v>
      </c>
      <c r="N663" s="0" t="n">
        <v>21.81</v>
      </c>
    </row>
    <row r="664" customFormat="false" ht="12.75" hidden="false" customHeight="false" outlineLevel="0" collapsed="false">
      <c r="A664" s="96" t="n">
        <v>36397</v>
      </c>
      <c r="B664" s="0" t="e">
        <f aca="false">NA()</f>
        <v>#N/A</v>
      </c>
      <c r="C664" s="0" t="e">
        <f aca="false">NA()</f>
        <v>#N/A</v>
      </c>
      <c r="D664" s="0" t="e">
        <f aca="false">NA()</f>
        <v>#N/A</v>
      </c>
      <c r="E664" s="0" t="n">
        <v>28</v>
      </c>
      <c r="F664" s="0" t="e">
        <f aca="false">NA()</f>
        <v>#N/A</v>
      </c>
      <c r="G664" s="0" t="n">
        <v>33</v>
      </c>
      <c r="H664" s="0" t="n">
        <v>29.1</v>
      </c>
      <c r="I664" s="0" t="e">
        <f aca="false">NA()</f>
        <v>#N/A</v>
      </c>
      <c r="J664" s="0" t="n">
        <v>32</v>
      </c>
      <c r="K664" s="0" t="n">
        <v>26.68</v>
      </c>
      <c r="L664" s="0" t="n">
        <v>27</v>
      </c>
      <c r="M664" s="96" t="n">
        <v>36536</v>
      </c>
      <c r="N664" s="0" t="n">
        <v>21.48</v>
      </c>
    </row>
    <row r="665" customFormat="false" ht="12.75" hidden="false" customHeight="false" outlineLevel="0" collapsed="false">
      <c r="A665" s="96" t="n">
        <v>36398</v>
      </c>
      <c r="B665" s="0" t="e">
        <f aca="false">NA()</f>
        <v>#N/A</v>
      </c>
      <c r="C665" s="0" t="e">
        <f aca="false">NA()</f>
        <v>#N/A</v>
      </c>
      <c r="D665" s="0" t="e">
        <f aca="false">NA()</f>
        <v>#N/A</v>
      </c>
      <c r="E665" s="0" t="n">
        <v>29.6</v>
      </c>
      <c r="F665" s="0" t="e">
        <f aca="false">NA()</f>
        <v>#N/A</v>
      </c>
      <c r="G665" s="0" t="n">
        <v>32.17</v>
      </c>
      <c r="H665" s="0" t="n">
        <v>29.07</v>
      </c>
      <c r="I665" s="0" t="e">
        <f aca="false">NA()</f>
        <v>#N/A</v>
      </c>
      <c r="J665" s="0" t="n">
        <v>36.17</v>
      </c>
      <c r="K665" s="0" t="n">
        <v>26.6</v>
      </c>
      <c r="L665" s="0" t="n">
        <v>26.89</v>
      </c>
      <c r="M665" s="96" t="n">
        <v>36537</v>
      </c>
      <c r="N665" s="0" t="n">
        <v>21.28</v>
      </c>
    </row>
    <row r="666" customFormat="false" ht="12.75" hidden="false" customHeight="false" outlineLevel="0" collapsed="false">
      <c r="A666" s="96" t="n">
        <v>36399</v>
      </c>
      <c r="B666" s="0" t="e">
        <f aca="false">NA()</f>
        <v>#N/A</v>
      </c>
      <c r="C666" s="0" t="e">
        <f aca="false">NA()</f>
        <v>#N/A</v>
      </c>
      <c r="D666" s="0" t="e">
        <f aca="false">NA()</f>
        <v>#N/A</v>
      </c>
      <c r="E666" s="0" t="n">
        <v>36.22</v>
      </c>
      <c r="F666" s="0" t="e">
        <f aca="false">NA()</f>
        <v>#N/A</v>
      </c>
      <c r="G666" s="0" t="n">
        <v>29.81</v>
      </c>
      <c r="H666" s="0" t="n">
        <v>30.07</v>
      </c>
      <c r="I666" s="0" t="e">
        <f aca="false">NA()</f>
        <v>#N/A</v>
      </c>
      <c r="J666" s="0" t="n">
        <v>39.5</v>
      </c>
      <c r="K666" s="0" t="n">
        <v>32.6</v>
      </c>
      <c r="L666" s="0" t="n">
        <v>32.68</v>
      </c>
      <c r="M666" s="96" t="n">
        <v>36538</v>
      </c>
      <c r="N666" s="0" t="n">
        <v>22.72</v>
      </c>
    </row>
    <row r="667" customFormat="false" ht="12.75" hidden="false" customHeight="false" outlineLevel="0" collapsed="false">
      <c r="A667" s="96" t="n">
        <v>36400</v>
      </c>
      <c r="B667" s="0" t="e">
        <f aca="false">NA()</f>
        <v>#N/A</v>
      </c>
      <c r="C667" s="0" t="e">
        <f aca="false">NA()</f>
        <v>#N/A</v>
      </c>
      <c r="D667" s="0" t="e">
        <f aca="false">NA()</f>
        <v>#N/A</v>
      </c>
      <c r="E667" s="0" t="n">
        <v>28</v>
      </c>
      <c r="F667" s="0" t="e">
        <f aca="false">NA()</f>
        <v>#N/A</v>
      </c>
      <c r="G667" s="0" t="e">
        <f aca="false">NA()</f>
        <v>#N/A</v>
      </c>
      <c r="H667" s="0" t="n">
        <v>25</v>
      </c>
      <c r="I667" s="0" t="e">
        <f aca="false">NA()</f>
        <v>#N/A</v>
      </c>
      <c r="J667" s="0" t="n">
        <v>28</v>
      </c>
      <c r="K667" s="0" t="e">
        <f aca="false">NA()</f>
        <v>#N/A</v>
      </c>
      <c r="L667" s="0" t="n">
        <v>25</v>
      </c>
      <c r="M667" s="96" t="n">
        <v>36539</v>
      </c>
      <c r="N667" s="0" t="n">
        <v>28.74</v>
      </c>
    </row>
    <row r="668" customFormat="false" ht="12.75" hidden="false" customHeight="false" outlineLevel="0" collapsed="false">
      <c r="A668" s="96" t="n">
        <v>36401</v>
      </c>
      <c r="B668" s="0" t="e">
        <f aca="false">NA()</f>
        <v>#N/A</v>
      </c>
      <c r="C668" s="0" t="e">
        <f aca="false">NA()</f>
        <v>#N/A</v>
      </c>
      <c r="D668" s="0" t="e">
        <f aca="false">NA()</f>
        <v>#N/A</v>
      </c>
      <c r="E668" s="0" t="n">
        <v>28</v>
      </c>
      <c r="F668" s="0" t="e">
        <f aca="false">NA()</f>
        <v>#N/A</v>
      </c>
      <c r="G668" s="0" t="e">
        <f aca="false">NA()</f>
        <v>#N/A</v>
      </c>
      <c r="H668" s="0" t="n">
        <v>24.5</v>
      </c>
      <c r="I668" s="0" t="e">
        <f aca="false">NA()</f>
        <v>#N/A</v>
      </c>
      <c r="J668" s="0" t="n">
        <v>28</v>
      </c>
      <c r="K668" s="0" t="e">
        <f aca="false">NA()</f>
        <v>#N/A</v>
      </c>
      <c r="L668" s="0" t="n">
        <v>25</v>
      </c>
      <c r="M668" s="96" t="n">
        <v>36540</v>
      </c>
      <c r="N668" s="0" t="n">
        <v>24.62</v>
      </c>
    </row>
    <row r="669" customFormat="false" ht="12.75" hidden="false" customHeight="false" outlineLevel="0" collapsed="false">
      <c r="A669" s="96" t="n">
        <v>36402</v>
      </c>
      <c r="B669" s="0" t="e">
        <f aca="false">NA()</f>
        <v>#N/A</v>
      </c>
      <c r="C669" s="0" t="e">
        <f aca="false">NA()</f>
        <v>#N/A</v>
      </c>
      <c r="D669" s="0" t="e">
        <f aca="false">NA()</f>
        <v>#N/A</v>
      </c>
      <c r="E669" s="0" t="n">
        <v>37.84</v>
      </c>
      <c r="F669" s="0" t="e">
        <f aca="false">NA()</f>
        <v>#N/A</v>
      </c>
      <c r="G669" s="0" t="n">
        <v>36.33</v>
      </c>
      <c r="H669" s="0" t="n">
        <v>32.22</v>
      </c>
      <c r="I669" s="0" t="e">
        <f aca="false">NA()</f>
        <v>#N/A</v>
      </c>
      <c r="J669" s="0" t="e">
        <f aca="false">NA()</f>
        <v>#N/A</v>
      </c>
      <c r="K669" s="0" t="n">
        <v>32.28</v>
      </c>
      <c r="L669" s="0" t="n">
        <v>35</v>
      </c>
      <c r="M669" s="96" t="n">
        <v>36541</v>
      </c>
      <c r="N669" s="0" t="n">
        <v>24.75</v>
      </c>
    </row>
    <row r="670" customFormat="false" ht="12.75" hidden="false" customHeight="false" outlineLevel="0" collapsed="false">
      <c r="A670" s="96" t="n">
        <v>36403</v>
      </c>
      <c r="B670" s="0" t="e">
        <f aca="false">NA()</f>
        <v>#N/A</v>
      </c>
      <c r="C670" s="0" t="e">
        <f aca="false">NA()</f>
        <v>#N/A</v>
      </c>
      <c r="D670" s="0" t="e">
        <f aca="false">NA()</f>
        <v>#N/A</v>
      </c>
      <c r="E670" s="0" t="n">
        <v>30.78</v>
      </c>
      <c r="F670" s="0" t="e">
        <f aca="false">NA()</f>
        <v>#N/A</v>
      </c>
      <c r="G670" s="0" t="n">
        <v>31</v>
      </c>
      <c r="H670" s="0" t="n">
        <v>28.25</v>
      </c>
      <c r="I670" s="0" t="e">
        <f aca="false">NA()</f>
        <v>#N/A</v>
      </c>
      <c r="J670" s="0" t="n">
        <v>35.38</v>
      </c>
      <c r="K670" s="0" t="n">
        <v>23.14</v>
      </c>
      <c r="L670" s="0" t="n">
        <v>27</v>
      </c>
      <c r="M670" s="96" t="n">
        <v>36542</v>
      </c>
      <c r="N670" s="0" t="n">
        <v>27.26</v>
      </c>
    </row>
    <row r="671" customFormat="false" ht="12.75" hidden="false" customHeight="false" outlineLevel="0" collapsed="false">
      <c r="A671" s="96" t="n">
        <v>36404</v>
      </c>
      <c r="B671" s="0" t="e">
        <f aca="false">NA()</f>
        <v>#N/A</v>
      </c>
      <c r="C671" s="0" t="e">
        <f aca="false">NA()</f>
        <v>#N/A</v>
      </c>
      <c r="D671" s="0" t="e">
        <f aca="false">NA()</f>
        <v>#N/A</v>
      </c>
      <c r="E671" s="0" t="n">
        <v>28.36</v>
      </c>
      <c r="F671" s="0" t="e">
        <f aca="false">NA()</f>
        <v>#N/A</v>
      </c>
      <c r="G671" s="0" t="n">
        <v>30.5</v>
      </c>
      <c r="H671" s="0" t="n">
        <v>26.7</v>
      </c>
      <c r="I671" s="0" t="e">
        <f aca="false">NA()</f>
        <v>#N/A</v>
      </c>
      <c r="J671" s="0" t="n">
        <v>32.83</v>
      </c>
      <c r="K671" s="0" t="n">
        <v>22.88</v>
      </c>
      <c r="L671" s="0" t="n">
        <v>27</v>
      </c>
      <c r="M671" s="96" t="n">
        <v>36543</v>
      </c>
      <c r="N671" s="0" t="n">
        <v>37.04</v>
      </c>
    </row>
    <row r="672" customFormat="false" ht="12.75" hidden="false" customHeight="false" outlineLevel="0" collapsed="false">
      <c r="A672" s="96" t="n">
        <v>36405</v>
      </c>
      <c r="B672" s="0" t="e">
        <f aca="false">NA()</f>
        <v>#N/A</v>
      </c>
      <c r="C672" s="0" t="e">
        <f aca="false">NA()</f>
        <v>#N/A</v>
      </c>
      <c r="D672" s="0" t="e">
        <f aca="false">NA()</f>
        <v>#N/A</v>
      </c>
      <c r="E672" s="0" t="n">
        <v>24.82</v>
      </c>
      <c r="F672" s="0" t="e">
        <f aca="false">NA()</f>
        <v>#N/A</v>
      </c>
      <c r="G672" s="0" t="n">
        <v>31</v>
      </c>
      <c r="H672" s="0" t="e">
        <f aca="false">NA()</f>
        <v>#N/A</v>
      </c>
      <c r="I672" s="0" t="e">
        <f aca="false">NA()</f>
        <v>#N/A</v>
      </c>
      <c r="J672" s="0" t="n">
        <v>28.75</v>
      </c>
      <c r="K672" s="0" t="n">
        <v>24.5</v>
      </c>
      <c r="L672" s="0" t="n">
        <v>22</v>
      </c>
      <c r="M672" s="96" t="n">
        <v>36544</v>
      </c>
      <c r="N672" s="0" t="n">
        <v>39.23</v>
      </c>
    </row>
    <row r="673" customFormat="false" ht="12.75" hidden="false" customHeight="false" outlineLevel="0" collapsed="false">
      <c r="A673" s="96" t="n">
        <v>36406</v>
      </c>
      <c r="B673" s="0" t="e">
        <f aca="false">NA()</f>
        <v>#N/A</v>
      </c>
      <c r="C673" s="0" t="e">
        <f aca="false">NA()</f>
        <v>#N/A</v>
      </c>
      <c r="D673" s="0" t="e">
        <f aca="false">NA()</f>
        <v>#N/A</v>
      </c>
      <c r="E673" s="0" t="n">
        <v>29.88</v>
      </c>
      <c r="F673" s="0" t="e">
        <f aca="false">NA()</f>
        <v>#N/A</v>
      </c>
      <c r="G673" s="0" t="e">
        <f aca="false">NA()</f>
        <v>#N/A</v>
      </c>
      <c r="H673" s="0" t="n">
        <v>29</v>
      </c>
      <c r="I673" s="0" t="e">
        <f aca="false">NA()</f>
        <v>#N/A</v>
      </c>
      <c r="J673" s="0" t="n">
        <v>31.67</v>
      </c>
      <c r="K673" s="0" t="n">
        <v>29.11</v>
      </c>
      <c r="L673" s="0" t="n">
        <v>32</v>
      </c>
      <c r="M673" s="96" t="n">
        <v>36545</v>
      </c>
      <c r="N673" s="0" t="n">
        <v>37.34</v>
      </c>
    </row>
    <row r="674" customFormat="false" ht="12.75" hidden="false" customHeight="false" outlineLevel="0" collapsed="false">
      <c r="A674" s="96" t="n">
        <v>36407</v>
      </c>
      <c r="B674" s="0" t="e">
        <f aca="false">NA()</f>
        <v>#N/A</v>
      </c>
      <c r="C674" s="0" t="e">
        <f aca="false">NA()</f>
        <v>#N/A</v>
      </c>
      <c r="D674" s="0" t="e">
        <f aca="false">NA()</f>
        <v>#N/A</v>
      </c>
      <c r="E674" s="0" t="n">
        <v>27.5</v>
      </c>
      <c r="F674" s="0" t="e">
        <f aca="false">NA()</f>
        <v>#N/A</v>
      </c>
      <c r="G674" s="0" t="e">
        <f aca="false">NA()</f>
        <v>#N/A</v>
      </c>
      <c r="H674" s="0" t="e">
        <f aca="false">NA()</f>
        <v>#N/A</v>
      </c>
      <c r="I674" s="0" t="e">
        <f aca="false">NA()</f>
        <v>#N/A</v>
      </c>
      <c r="J674" s="0" t="n">
        <v>25.67</v>
      </c>
      <c r="K674" s="0" t="n">
        <v>23</v>
      </c>
      <c r="L674" s="0" t="n">
        <v>28</v>
      </c>
      <c r="M674" s="96" t="n">
        <v>36546</v>
      </c>
      <c r="N674" s="0" t="n">
        <v>44.94</v>
      </c>
    </row>
    <row r="675" customFormat="false" ht="12.75" hidden="false" customHeight="false" outlineLevel="0" collapsed="false">
      <c r="A675" s="96" t="n">
        <v>36408</v>
      </c>
      <c r="B675" s="0" t="e">
        <f aca="false">NA()</f>
        <v>#N/A</v>
      </c>
      <c r="C675" s="0" t="e">
        <f aca="false">NA()</f>
        <v>#N/A</v>
      </c>
      <c r="D675" s="0" t="e">
        <f aca="false">NA()</f>
        <v>#N/A</v>
      </c>
      <c r="E675" s="0" t="n">
        <v>27.5</v>
      </c>
      <c r="F675" s="0" t="e">
        <f aca="false">NA()</f>
        <v>#N/A</v>
      </c>
      <c r="G675" s="0" t="e">
        <f aca="false">NA()</f>
        <v>#N/A</v>
      </c>
      <c r="H675" s="0" t="e">
        <f aca="false">NA()</f>
        <v>#N/A</v>
      </c>
      <c r="I675" s="0" t="e">
        <f aca="false">NA()</f>
        <v>#N/A</v>
      </c>
      <c r="J675" s="0" t="n">
        <v>25.67</v>
      </c>
      <c r="K675" s="0" t="n">
        <v>20</v>
      </c>
      <c r="L675" s="0" t="n">
        <v>22</v>
      </c>
      <c r="M675" s="96" t="n">
        <v>36547</v>
      </c>
      <c r="N675" s="0" t="n">
        <v>28.75</v>
      </c>
    </row>
    <row r="676" customFormat="false" ht="12.75" hidden="false" customHeight="false" outlineLevel="0" collapsed="false">
      <c r="A676" s="96" t="n">
        <v>36409</v>
      </c>
      <c r="B676" s="0" t="e">
        <f aca="false">NA()</f>
        <v>#N/A</v>
      </c>
      <c r="C676" s="0" t="e">
        <f aca="false">NA()</f>
        <v>#N/A</v>
      </c>
      <c r="D676" s="0" t="e">
        <f aca="false">NA()</f>
        <v>#N/A</v>
      </c>
      <c r="E676" s="0" t="e">
        <f aca="false">NA()</f>
        <v>#N/A</v>
      </c>
      <c r="F676" s="0" t="e">
        <f aca="false">NA()</f>
        <v>#N/A</v>
      </c>
      <c r="G676" s="0" t="e">
        <f aca="false">NA()</f>
        <v>#N/A</v>
      </c>
      <c r="H676" s="0" t="n">
        <v>27.5</v>
      </c>
      <c r="I676" s="0" t="e">
        <f aca="false">NA()</f>
        <v>#N/A</v>
      </c>
      <c r="J676" s="0" t="n">
        <v>26</v>
      </c>
      <c r="K676" s="0" t="e">
        <f aca="false">NA()</f>
        <v>#N/A</v>
      </c>
      <c r="L676" s="0" t="n">
        <v>22</v>
      </c>
      <c r="M676" s="96" t="n">
        <v>36548</v>
      </c>
      <c r="N676" s="0" t="n">
        <v>29.33</v>
      </c>
    </row>
    <row r="677" customFormat="false" ht="12.75" hidden="false" customHeight="false" outlineLevel="0" collapsed="false">
      <c r="A677" s="96" t="n">
        <v>36410</v>
      </c>
      <c r="B677" s="0" t="e">
        <f aca="false">NA()</f>
        <v>#N/A</v>
      </c>
      <c r="C677" s="0" t="e">
        <f aca="false">NA()</f>
        <v>#N/A</v>
      </c>
      <c r="D677" s="0" t="e">
        <f aca="false">NA()</f>
        <v>#N/A</v>
      </c>
      <c r="E677" s="0" t="n">
        <v>24.78</v>
      </c>
      <c r="F677" s="0" t="e">
        <f aca="false">NA()</f>
        <v>#N/A</v>
      </c>
      <c r="G677" s="0" t="e">
        <f aca="false">NA()</f>
        <v>#N/A</v>
      </c>
      <c r="H677" s="0" t="n">
        <v>27</v>
      </c>
      <c r="I677" s="0" t="e">
        <f aca="false">NA()</f>
        <v>#N/A</v>
      </c>
      <c r="J677" s="0" t="e">
        <f aca="false">NA()</f>
        <v>#N/A</v>
      </c>
      <c r="K677" s="0" t="n">
        <v>21.82</v>
      </c>
      <c r="L677" s="0" t="n">
        <v>24.5</v>
      </c>
      <c r="M677" s="96" t="n">
        <v>36549</v>
      </c>
      <c r="N677" s="0" t="n">
        <v>39.31</v>
      </c>
    </row>
    <row r="678" customFormat="false" ht="12.75" hidden="false" customHeight="false" outlineLevel="0" collapsed="false">
      <c r="A678" s="96" t="n">
        <v>36411</v>
      </c>
      <c r="B678" s="0" t="e">
        <f aca="false">NA()</f>
        <v>#N/A</v>
      </c>
      <c r="C678" s="0" t="e">
        <f aca="false">NA()</f>
        <v>#N/A</v>
      </c>
      <c r="D678" s="0" t="e">
        <f aca="false">NA()</f>
        <v>#N/A</v>
      </c>
      <c r="E678" s="0" t="n">
        <v>26.9</v>
      </c>
      <c r="F678" s="0" t="e">
        <f aca="false">NA()</f>
        <v>#N/A</v>
      </c>
      <c r="G678" s="0" t="n">
        <v>35.5</v>
      </c>
      <c r="H678" s="0" t="n">
        <v>30.5</v>
      </c>
      <c r="I678" s="0" t="e">
        <f aca="false">NA()</f>
        <v>#N/A</v>
      </c>
      <c r="J678" s="0" t="n">
        <v>32.75</v>
      </c>
      <c r="K678" s="0" t="n">
        <v>23.46</v>
      </c>
      <c r="L678" s="0" t="n">
        <v>25.17</v>
      </c>
      <c r="M678" s="96" t="n">
        <v>36550</v>
      </c>
      <c r="N678" s="0" t="n">
        <v>35.87</v>
      </c>
    </row>
    <row r="679" customFormat="false" ht="12.75" hidden="false" customHeight="false" outlineLevel="0" collapsed="false">
      <c r="A679" s="96" t="n">
        <v>36412</v>
      </c>
      <c r="B679" s="0" t="e">
        <f aca="false">NA()</f>
        <v>#N/A</v>
      </c>
      <c r="C679" s="0" t="e">
        <f aca="false">NA()</f>
        <v>#N/A</v>
      </c>
      <c r="D679" s="0" t="e">
        <f aca="false">NA()</f>
        <v>#N/A</v>
      </c>
      <c r="E679" s="0" t="n">
        <v>29.62</v>
      </c>
      <c r="F679" s="0" t="e">
        <f aca="false">NA()</f>
        <v>#N/A</v>
      </c>
      <c r="G679" s="0" t="n">
        <v>42.92</v>
      </c>
      <c r="H679" s="0" t="n">
        <v>37.55</v>
      </c>
      <c r="I679" s="0" t="e">
        <f aca="false">NA()</f>
        <v>#N/A</v>
      </c>
      <c r="J679" s="0" t="n">
        <v>35.9</v>
      </c>
      <c r="K679" s="0" t="n">
        <v>26.08</v>
      </c>
      <c r="L679" s="0" t="n">
        <v>30</v>
      </c>
      <c r="M679" s="96" t="n">
        <v>36551</v>
      </c>
      <c r="N679" s="0" t="n">
        <v>46.09</v>
      </c>
    </row>
    <row r="680" customFormat="false" ht="12.75" hidden="false" customHeight="false" outlineLevel="0" collapsed="false">
      <c r="A680" s="96" t="n">
        <v>36413</v>
      </c>
      <c r="B680" s="0" t="e">
        <f aca="false">NA()</f>
        <v>#N/A</v>
      </c>
      <c r="C680" s="0" t="e">
        <f aca="false">NA()</f>
        <v>#N/A</v>
      </c>
      <c r="D680" s="0" t="e">
        <f aca="false">NA()</f>
        <v>#N/A</v>
      </c>
      <c r="E680" s="0" t="n">
        <v>22.05</v>
      </c>
      <c r="F680" s="0" t="e">
        <f aca="false">NA()</f>
        <v>#N/A</v>
      </c>
      <c r="G680" s="0" t="n">
        <v>33.63</v>
      </c>
      <c r="H680" s="0" t="n">
        <v>28.25</v>
      </c>
      <c r="I680" s="0" t="e">
        <f aca="false">NA()</f>
        <v>#N/A</v>
      </c>
      <c r="J680" s="0" t="n">
        <v>23.93</v>
      </c>
      <c r="K680" s="0" t="n">
        <v>18.93</v>
      </c>
      <c r="L680" s="0" t="n">
        <v>20.5</v>
      </c>
      <c r="M680" s="96" t="n">
        <v>36552</v>
      </c>
      <c r="N680" s="0" t="n">
        <v>45.94</v>
      </c>
    </row>
    <row r="681" customFormat="false" ht="12.75" hidden="false" customHeight="false" outlineLevel="0" collapsed="false">
      <c r="A681" s="96" t="n">
        <v>36414</v>
      </c>
      <c r="B681" s="0" t="e">
        <f aca="false">NA()</f>
        <v>#N/A</v>
      </c>
      <c r="C681" s="0" t="e">
        <f aca="false">NA()</f>
        <v>#N/A</v>
      </c>
      <c r="D681" s="0" t="e">
        <f aca="false">NA()</f>
        <v>#N/A</v>
      </c>
      <c r="E681" s="0" t="e">
        <f aca="false">NA()</f>
        <v>#N/A</v>
      </c>
      <c r="F681" s="0" t="e">
        <f aca="false">NA()</f>
        <v>#N/A</v>
      </c>
      <c r="G681" s="0" t="n">
        <v>27</v>
      </c>
      <c r="H681" s="0" t="n">
        <v>21</v>
      </c>
      <c r="I681" s="0" t="e">
        <f aca="false">NA()</f>
        <v>#N/A</v>
      </c>
      <c r="J681" s="0" t="n">
        <v>20.58</v>
      </c>
      <c r="K681" s="0" t="e">
        <f aca="false">NA()</f>
        <v>#N/A</v>
      </c>
      <c r="L681" s="0" t="n">
        <v>18</v>
      </c>
      <c r="M681" s="96" t="n">
        <v>36553</v>
      </c>
      <c r="N681" s="0" t="n">
        <v>50.74</v>
      </c>
    </row>
    <row r="682" customFormat="false" ht="12.75" hidden="false" customHeight="false" outlineLevel="0" collapsed="false">
      <c r="A682" s="96" t="n">
        <v>36415</v>
      </c>
      <c r="B682" s="0" t="e">
        <f aca="false">NA()</f>
        <v>#N/A</v>
      </c>
      <c r="C682" s="0" t="e">
        <f aca="false">NA()</f>
        <v>#N/A</v>
      </c>
      <c r="D682" s="0" t="e">
        <f aca="false">NA()</f>
        <v>#N/A</v>
      </c>
      <c r="E682" s="0" t="e">
        <f aca="false">NA()</f>
        <v>#N/A</v>
      </c>
      <c r="F682" s="0" t="e">
        <f aca="false">NA()</f>
        <v>#N/A</v>
      </c>
      <c r="G682" s="0" t="n">
        <v>27</v>
      </c>
      <c r="H682" s="0" t="n">
        <v>21</v>
      </c>
      <c r="I682" s="0" t="e">
        <f aca="false">NA()</f>
        <v>#N/A</v>
      </c>
      <c r="J682" s="0" t="n">
        <v>20.58</v>
      </c>
      <c r="K682" s="0" t="e">
        <f aca="false">NA()</f>
        <v>#N/A</v>
      </c>
      <c r="L682" s="0" t="n">
        <v>18</v>
      </c>
      <c r="M682" s="96" t="n">
        <v>36556</v>
      </c>
      <c r="N682" s="0" t="n">
        <v>33.97</v>
      </c>
    </row>
    <row r="683" customFormat="false" ht="12.75" hidden="false" customHeight="false" outlineLevel="0" collapsed="false">
      <c r="A683" s="96" t="n">
        <v>36416</v>
      </c>
      <c r="B683" s="0" t="e">
        <f aca="false">NA()</f>
        <v>#N/A</v>
      </c>
      <c r="C683" s="0" t="e">
        <f aca="false">NA()</f>
        <v>#N/A</v>
      </c>
      <c r="D683" s="0" t="e">
        <f aca="false">NA()</f>
        <v>#N/A</v>
      </c>
      <c r="E683" s="0" t="n">
        <v>18.28</v>
      </c>
      <c r="F683" s="0" t="e">
        <f aca="false">NA()</f>
        <v>#N/A</v>
      </c>
      <c r="G683" s="0" t="n">
        <v>32.75</v>
      </c>
      <c r="H683" s="0" t="n">
        <v>27.79</v>
      </c>
      <c r="I683" s="0" t="e">
        <f aca="false">NA()</f>
        <v>#N/A</v>
      </c>
      <c r="J683" s="0" t="n">
        <v>21.64</v>
      </c>
      <c r="K683" s="0" t="n">
        <v>17.09</v>
      </c>
      <c r="L683" s="0" t="e">
        <f aca="false">NA()</f>
        <v>#N/A</v>
      </c>
      <c r="M683" s="96" t="n">
        <v>36557</v>
      </c>
      <c r="N683" s="0" t="n">
        <v>26.55</v>
      </c>
    </row>
    <row r="684" customFormat="false" ht="12.75" hidden="false" customHeight="false" outlineLevel="0" collapsed="false">
      <c r="A684" s="96" t="n">
        <v>36417</v>
      </c>
      <c r="B684" s="0" t="e">
        <f aca="false">NA()</f>
        <v>#N/A</v>
      </c>
      <c r="C684" s="0" t="e">
        <f aca="false">NA()</f>
        <v>#N/A</v>
      </c>
      <c r="D684" s="0" t="e">
        <f aca="false">NA()</f>
        <v>#N/A</v>
      </c>
      <c r="E684" s="0" t="n">
        <v>16.74</v>
      </c>
      <c r="F684" s="0" t="e">
        <f aca="false">NA()</f>
        <v>#N/A</v>
      </c>
      <c r="G684" s="0" t="n">
        <v>31.75</v>
      </c>
      <c r="H684" s="0" t="n">
        <v>27</v>
      </c>
      <c r="I684" s="0" t="e">
        <f aca="false">NA()</f>
        <v>#N/A</v>
      </c>
      <c r="J684" s="0" t="n">
        <v>20</v>
      </c>
      <c r="K684" s="0" t="n">
        <v>14.72</v>
      </c>
      <c r="L684" s="0" t="n">
        <v>17.5</v>
      </c>
      <c r="M684" s="96" t="n">
        <v>36558</v>
      </c>
      <c r="N684" s="0" t="n">
        <v>32.88</v>
      </c>
    </row>
    <row r="685" customFormat="false" ht="12.75" hidden="false" customHeight="false" outlineLevel="0" collapsed="false">
      <c r="A685" s="96" t="n">
        <v>36418</v>
      </c>
      <c r="B685" s="0" t="e">
        <f aca="false">NA()</f>
        <v>#N/A</v>
      </c>
      <c r="C685" s="0" t="e">
        <f aca="false">NA()</f>
        <v>#N/A</v>
      </c>
      <c r="D685" s="0" t="e">
        <f aca="false">NA()</f>
        <v>#N/A</v>
      </c>
      <c r="E685" s="0" t="n">
        <v>16</v>
      </c>
      <c r="F685" s="0" t="e">
        <f aca="false">NA()</f>
        <v>#N/A</v>
      </c>
      <c r="G685" s="0" t="n">
        <v>32.2</v>
      </c>
      <c r="H685" s="0" t="n">
        <v>25.83</v>
      </c>
      <c r="I685" s="0" t="e">
        <f aca="false">NA()</f>
        <v>#N/A</v>
      </c>
      <c r="J685" s="0" t="n">
        <v>20.5</v>
      </c>
      <c r="K685" s="0" t="n">
        <v>14.2</v>
      </c>
      <c r="L685" s="0" t="n">
        <v>17.5</v>
      </c>
      <c r="M685" s="96" t="n">
        <v>36559</v>
      </c>
      <c r="N685" s="0" t="n">
        <v>37.94</v>
      </c>
    </row>
    <row r="686" customFormat="false" ht="12.75" hidden="false" customHeight="false" outlineLevel="0" collapsed="false">
      <c r="A686" s="96" t="n">
        <v>36419</v>
      </c>
      <c r="B686" s="0" t="e">
        <f aca="false">NA()</f>
        <v>#N/A</v>
      </c>
      <c r="C686" s="0" t="e">
        <f aca="false">NA()</f>
        <v>#N/A</v>
      </c>
      <c r="D686" s="0" t="e">
        <f aca="false">NA()</f>
        <v>#N/A</v>
      </c>
      <c r="E686" s="0" t="n">
        <v>17.03</v>
      </c>
      <c r="F686" s="0" t="e">
        <f aca="false">NA()</f>
        <v>#N/A</v>
      </c>
      <c r="G686" s="0" t="n">
        <v>32.75</v>
      </c>
      <c r="H686" s="0" t="n">
        <v>26.6</v>
      </c>
      <c r="I686" s="0" t="e">
        <f aca="false">NA()</f>
        <v>#N/A</v>
      </c>
      <c r="J686" s="0" t="e">
        <f aca="false">NA()</f>
        <v>#N/A</v>
      </c>
      <c r="K686" s="0" t="n">
        <v>15.6</v>
      </c>
      <c r="L686" s="0" t="n">
        <v>20</v>
      </c>
      <c r="M686" s="96" t="n">
        <v>36560</v>
      </c>
      <c r="N686" s="0" t="n">
        <v>34.05</v>
      </c>
    </row>
    <row r="687" customFormat="false" ht="12.75" hidden="false" customHeight="false" outlineLevel="0" collapsed="false">
      <c r="A687" s="96" t="n">
        <v>36420</v>
      </c>
      <c r="B687" s="0" t="e">
        <f aca="false">NA()</f>
        <v>#N/A</v>
      </c>
      <c r="C687" s="0" t="e">
        <f aca="false">NA()</f>
        <v>#N/A</v>
      </c>
      <c r="D687" s="0" t="e">
        <f aca="false">NA()</f>
        <v>#N/A</v>
      </c>
      <c r="E687" s="0" t="n">
        <v>18.85</v>
      </c>
      <c r="F687" s="0" t="e">
        <f aca="false">NA()</f>
        <v>#N/A</v>
      </c>
      <c r="G687" s="0" t="n">
        <v>31.75</v>
      </c>
      <c r="H687" s="0" t="n">
        <v>27.57</v>
      </c>
      <c r="I687" s="0" t="e">
        <f aca="false">NA()</f>
        <v>#N/A</v>
      </c>
      <c r="J687" s="0" t="n">
        <v>22.2</v>
      </c>
      <c r="K687" s="0" t="n">
        <v>15.36</v>
      </c>
      <c r="L687" s="0" t="n">
        <v>18.5</v>
      </c>
      <c r="M687" s="96" t="n">
        <v>36563</v>
      </c>
      <c r="N687" s="0" t="n">
        <v>34.65</v>
      </c>
    </row>
    <row r="688" customFormat="false" ht="12.75" hidden="false" customHeight="false" outlineLevel="0" collapsed="false">
      <c r="A688" s="96" t="n">
        <v>36421</v>
      </c>
      <c r="B688" s="0" t="e">
        <f aca="false">NA()</f>
        <v>#N/A</v>
      </c>
      <c r="C688" s="0" t="e">
        <f aca="false">NA()</f>
        <v>#N/A</v>
      </c>
      <c r="D688" s="0" t="e">
        <f aca="false">NA()</f>
        <v>#N/A</v>
      </c>
      <c r="E688" s="0" t="e">
        <f aca="false">NA()</f>
        <v>#N/A</v>
      </c>
      <c r="F688" s="0" t="e">
        <f aca="false">NA()</f>
        <v>#N/A</v>
      </c>
      <c r="G688" s="0" t="e">
        <f aca="false">NA()</f>
        <v>#N/A</v>
      </c>
      <c r="H688" s="0" t="n">
        <v>21.92</v>
      </c>
      <c r="I688" s="0" t="e">
        <f aca="false">NA()</f>
        <v>#N/A</v>
      </c>
      <c r="J688" s="0" t="n">
        <v>21.5</v>
      </c>
      <c r="K688" s="0" t="e">
        <f aca="false">NA()</f>
        <v>#N/A</v>
      </c>
      <c r="L688" s="0" t="e">
        <f aca="false">NA()</f>
        <v>#N/A</v>
      </c>
      <c r="M688" s="96" t="n">
        <v>36564</v>
      </c>
      <c r="N688" s="0" t="n">
        <v>30.68</v>
      </c>
    </row>
    <row r="689" customFormat="false" ht="12.75" hidden="false" customHeight="false" outlineLevel="0" collapsed="false">
      <c r="A689" s="96" t="n">
        <v>36422</v>
      </c>
      <c r="B689" s="0" t="e">
        <f aca="false">NA()</f>
        <v>#N/A</v>
      </c>
      <c r="C689" s="0" t="e">
        <f aca="false">NA()</f>
        <v>#N/A</v>
      </c>
      <c r="D689" s="0" t="e">
        <f aca="false">NA()</f>
        <v>#N/A</v>
      </c>
      <c r="E689" s="0" t="e">
        <f aca="false">NA()</f>
        <v>#N/A</v>
      </c>
      <c r="F689" s="0" t="e">
        <f aca="false">NA()</f>
        <v>#N/A</v>
      </c>
      <c r="G689" s="0" t="e">
        <f aca="false">NA()</f>
        <v>#N/A</v>
      </c>
      <c r="H689" s="0" t="n">
        <v>21.92</v>
      </c>
      <c r="I689" s="0" t="e">
        <f aca="false">NA()</f>
        <v>#N/A</v>
      </c>
      <c r="J689" s="0" t="n">
        <v>21.5</v>
      </c>
      <c r="K689" s="0" t="e">
        <f aca="false">NA()</f>
        <v>#N/A</v>
      </c>
      <c r="L689" s="0" t="e">
        <f aca="false">NA()</f>
        <v>#N/A</v>
      </c>
      <c r="M689" s="96" t="n">
        <v>36565</v>
      </c>
      <c r="N689" s="0" t="n">
        <v>24.05</v>
      </c>
    </row>
    <row r="690" customFormat="false" ht="12.75" hidden="false" customHeight="false" outlineLevel="0" collapsed="false">
      <c r="A690" s="96" t="n">
        <v>36423</v>
      </c>
      <c r="B690" s="0" t="e">
        <f aca="false">NA()</f>
        <v>#N/A</v>
      </c>
      <c r="C690" s="0" t="e">
        <f aca="false">NA()</f>
        <v>#N/A</v>
      </c>
      <c r="D690" s="0" t="e">
        <f aca="false">NA()</f>
        <v>#N/A</v>
      </c>
      <c r="E690" s="0" t="n">
        <v>17.69</v>
      </c>
      <c r="F690" s="0" t="e">
        <f aca="false">NA()</f>
        <v>#N/A</v>
      </c>
      <c r="G690" s="0" t="e">
        <f aca="false">NA()</f>
        <v>#N/A</v>
      </c>
      <c r="H690" s="0" t="n">
        <v>25.19</v>
      </c>
      <c r="I690" s="0" t="e">
        <f aca="false">NA()</f>
        <v>#N/A</v>
      </c>
      <c r="J690" s="0" t="n">
        <v>21.5</v>
      </c>
      <c r="K690" s="0" t="n">
        <v>15.33</v>
      </c>
      <c r="L690" s="0" t="e">
        <f aca="false">NA()</f>
        <v>#N/A</v>
      </c>
      <c r="M690" s="96" t="n">
        <v>36566</v>
      </c>
      <c r="N690" s="0" t="n">
        <v>24.63</v>
      </c>
    </row>
    <row r="691" customFormat="false" ht="12.75" hidden="false" customHeight="false" outlineLevel="0" collapsed="false">
      <c r="A691" s="96" t="n">
        <v>36424</v>
      </c>
      <c r="B691" s="0" t="e">
        <f aca="false">NA()</f>
        <v>#N/A</v>
      </c>
      <c r="C691" s="0" t="e">
        <f aca="false">NA()</f>
        <v>#N/A</v>
      </c>
      <c r="D691" s="0" t="e">
        <f aca="false">NA()</f>
        <v>#N/A</v>
      </c>
      <c r="E691" s="0" t="n">
        <v>16.75</v>
      </c>
      <c r="F691" s="0" t="e">
        <f aca="false">NA()</f>
        <v>#N/A</v>
      </c>
      <c r="G691" s="0" t="n">
        <v>31.17</v>
      </c>
      <c r="H691" s="0" t="n">
        <v>24.27</v>
      </c>
      <c r="I691" s="0" t="e">
        <f aca="false">NA()</f>
        <v>#N/A</v>
      </c>
      <c r="J691" s="0" t="e">
        <f aca="false">NA()</f>
        <v>#N/A</v>
      </c>
      <c r="K691" s="0" t="n">
        <v>14.56</v>
      </c>
      <c r="L691" s="0" t="n">
        <v>18</v>
      </c>
      <c r="M691" s="96" t="n">
        <v>36567</v>
      </c>
      <c r="N691" s="0" t="n">
        <v>24.6</v>
      </c>
    </row>
    <row r="692" customFormat="false" ht="12.75" hidden="false" customHeight="false" outlineLevel="0" collapsed="false">
      <c r="A692" s="96" t="n">
        <v>36425</v>
      </c>
      <c r="B692" s="0" t="e">
        <f aca="false">NA()</f>
        <v>#N/A</v>
      </c>
      <c r="C692" s="0" t="e">
        <f aca="false">NA()</f>
        <v>#N/A</v>
      </c>
      <c r="D692" s="0" t="e">
        <f aca="false">NA()</f>
        <v>#N/A</v>
      </c>
      <c r="E692" s="0" t="n">
        <v>16.25</v>
      </c>
      <c r="F692" s="0" t="e">
        <f aca="false">NA()</f>
        <v>#N/A</v>
      </c>
      <c r="G692" s="0" t="n">
        <v>24</v>
      </c>
      <c r="H692" s="0" t="n">
        <v>24.56</v>
      </c>
      <c r="I692" s="0" t="e">
        <f aca="false">NA()</f>
        <v>#N/A</v>
      </c>
      <c r="J692" s="0" t="n">
        <v>19.75</v>
      </c>
      <c r="K692" s="0" t="n">
        <v>15.61</v>
      </c>
      <c r="L692" s="0" t="n">
        <v>19</v>
      </c>
      <c r="M692" s="96" t="n">
        <v>36570</v>
      </c>
      <c r="N692" s="0" t="n">
        <v>26.12</v>
      </c>
    </row>
    <row r="693" customFormat="false" ht="12.75" hidden="false" customHeight="false" outlineLevel="0" collapsed="false">
      <c r="A693" s="96" t="n">
        <v>36426</v>
      </c>
      <c r="B693" s="0" t="e">
        <f aca="false">NA()</f>
        <v>#N/A</v>
      </c>
      <c r="C693" s="0" t="e">
        <f aca="false">NA()</f>
        <v>#N/A</v>
      </c>
      <c r="D693" s="0" t="e">
        <f aca="false">NA()</f>
        <v>#N/A</v>
      </c>
      <c r="E693" s="0" t="n">
        <v>17.49</v>
      </c>
      <c r="F693" s="0" t="e">
        <f aca="false">NA()</f>
        <v>#N/A</v>
      </c>
      <c r="G693" s="0" t="n">
        <v>28.87</v>
      </c>
      <c r="H693" s="0" t="n">
        <v>24.44</v>
      </c>
      <c r="I693" s="0" t="e">
        <f aca="false">NA()</f>
        <v>#N/A</v>
      </c>
      <c r="J693" s="0" t="n">
        <v>19</v>
      </c>
      <c r="K693" s="0" t="n">
        <v>17.06</v>
      </c>
      <c r="L693" s="0" t="n">
        <v>18.75</v>
      </c>
      <c r="M693" s="96" t="n">
        <v>36571</v>
      </c>
      <c r="N693" s="0" t="n">
        <v>26.32</v>
      </c>
    </row>
    <row r="694" customFormat="false" ht="12.75" hidden="false" customHeight="false" outlineLevel="0" collapsed="false">
      <c r="A694" s="96" t="n">
        <v>36427</v>
      </c>
      <c r="B694" s="0" t="e">
        <f aca="false">NA()</f>
        <v>#N/A</v>
      </c>
      <c r="C694" s="0" t="e">
        <f aca="false">NA()</f>
        <v>#N/A</v>
      </c>
      <c r="D694" s="0" t="e">
        <f aca="false">NA()</f>
        <v>#N/A</v>
      </c>
      <c r="E694" s="0" t="n">
        <v>16.84</v>
      </c>
      <c r="F694" s="0" t="e">
        <f aca="false">NA()</f>
        <v>#N/A</v>
      </c>
      <c r="G694" s="0" t="n">
        <v>28.54</v>
      </c>
      <c r="H694" s="0" t="n">
        <v>22</v>
      </c>
      <c r="I694" s="0" t="e">
        <f aca="false">NA()</f>
        <v>#N/A</v>
      </c>
      <c r="J694" s="0" t="n">
        <v>19.46</v>
      </c>
      <c r="K694" s="0" t="n">
        <v>16.65</v>
      </c>
      <c r="L694" s="0" t="n">
        <v>18.25</v>
      </c>
      <c r="M694" s="96" t="n">
        <v>36572</v>
      </c>
      <c r="N694" s="0" t="n">
        <v>26.99</v>
      </c>
    </row>
    <row r="695" customFormat="false" ht="12.75" hidden="false" customHeight="false" outlineLevel="0" collapsed="false">
      <c r="A695" s="96" t="n">
        <v>36428</v>
      </c>
      <c r="B695" s="0" t="e">
        <f aca="false">NA()</f>
        <v>#N/A</v>
      </c>
      <c r="C695" s="0" t="e">
        <f aca="false">NA()</f>
        <v>#N/A</v>
      </c>
      <c r="D695" s="0" t="e">
        <f aca="false">NA()</f>
        <v>#N/A</v>
      </c>
      <c r="E695" s="0" t="e">
        <f aca="false">NA()</f>
        <v>#N/A</v>
      </c>
      <c r="F695" s="0" t="e">
        <f aca="false">NA()</f>
        <v>#N/A</v>
      </c>
      <c r="G695" s="0" t="n">
        <v>24.36</v>
      </c>
      <c r="H695" s="0" t="n">
        <v>20.54</v>
      </c>
      <c r="I695" s="0" t="e">
        <f aca="false">NA()</f>
        <v>#N/A</v>
      </c>
      <c r="J695" s="0" t="n">
        <v>18.75</v>
      </c>
      <c r="K695" s="0" t="e">
        <f aca="false">NA()</f>
        <v>#N/A</v>
      </c>
      <c r="L695" s="0" t="n">
        <v>17</v>
      </c>
      <c r="M695" s="96" t="n">
        <v>36573</v>
      </c>
      <c r="N695" s="0" t="n">
        <v>28.8</v>
      </c>
    </row>
    <row r="696" customFormat="false" ht="12.75" hidden="false" customHeight="false" outlineLevel="0" collapsed="false">
      <c r="A696" s="96" t="n">
        <v>36429</v>
      </c>
      <c r="B696" s="0" t="e">
        <f aca="false">NA()</f>
        <v>#N/A</v>
      </c>
      <c r="C696" s="0" t="e">
        <f aca="false">NA()</f>
        <v>#N/A</v>
      </c>
      <c r="D696" s="0" t="e">
        <f aca="false">NA()</f>
        <v>#N/A</v>
      </c>
      <c r="E696" s="0" t="e">
        <f aca="false">NA()</f>
        <v>#N/A</v>
      </c>
      <c r="F696" s="0" t="e">
        <f aca="false">NA()</f>
        <v>#N/A</v>
      </c>
      <c r="G696" s="0" t="n">
        <v>24.36</v>
      </c>
      <c r="H696" s="0" t="n">
        <v>21</v>
      </c>
      <c r="I696" s="0" t="e">
        <f aca="false">NA()</f>
        <v>#N/A</v>
      </c>
      <c r="J696" s="0" t="n">
        <v>18.75</v>
      </c>
      <c r="K696" s="0" t="e">
        <f aca="false">NA()</f>
        <v>#N/A</v>
      </c>
      <c r="L696" s="0" t="n">
        <v>17</v>
      </c>
      <c r="M696" s="96" t="n">
        <v>36574</v>
      </c>
      <c r="N696" s="0" t="n">
        <v>27.82</v>
      </c>
    </row>
    <row r="697" customFormat="false" ht="12.75" hidden="false" customHeight="false" outlineLevel="0" collapsed="false">
      <c r="A697" s="96" t="n">
        <v>36430</v>
      </c>
      <c r="B697" s="0" t="e">
        <f aca="false">NA()</f>
        <v>#N/A</v>
      </c>
      <c r="C697" s="0" t="e">
        <f aca="false">NA()</f>
        <v>#N/A</v>
      </c>
      <c r="D697" s="0" t="e">
        <f aca="false">NA()</f>
        <v>#N/A</v>
      </c>
      <c r="E697" s="0" t="n">
        <v>20.94</v>
      </c>
      <c r="F697" s="0" t="e">
        <f aca="false">NA()</f>
        <v>#N/A</v>
      </c>
      <c r="G697" s="0" t="n">
        <v>28.25</v>
      </c>
      <c r="H697" s="0" t="n">
        <v>23.75</v>
      </c>
      <c r="I697" s="0" t="e">
        <f aca="false">NA()</f>
        <v>#N/A</v>
      </c>
      <c r="J697" s="0" t="e">
        <f aca="false">NA()</f>
        <v>#N/A</v>
      </c>
      <c r="K697" s="0" t="n">
        <v>19.75</v>
      </c>
      <c r="L697" s="0" t="n">
        <v>23</v>
      </c>
      <c r="M697" s="96" t="n">
        <v>36577</v>
      </c>
      <c r="N697" s="0" t="n">
        <v>26.44</v>
      </c>
    </row>
    <row r="698" customFormat="false" ht="12.75" hidden="false" customHeight="false" outlineLevel="0" collapsed="false">
      <c r="A698" s="96" t="n">
        <v>36431</v>
      </c>
      <c r="B698" s="0" t="e">
        <f aca="false">NA()</f>
        <v>#N/A</v>
      </c>
      <c r="C698" s="0" t="e">
        <f aca="false">NA()</f>
        <v>#N/A</v>
      </c>
      <c r="D698" s="0" t="e">
        <f aca="false">NA()</f>
        <v>#N/A</v>
      </c>
      <c r="E698" s="0" t="n">
        <v>19.4</v>
      </c>
      <c r="F698" s="0" t="e">
        <f aca="false">NA()</f>
        <v>#N/A</v>
      </c>
      <c r="G698" s="0" t="n">
        <v>30.75</v>
      </c>
      <c r="H698" s="0" t="n">
        <v>23.88</v>
      </c>
      <c r="I698" s="0" t="e">
        <f aca="false">NA()</f>
        <v>#N/A</v>
      </c>
      <c r="J698" s="0" t="n">
        <v>23.5</v>
      </c>
      <c r="K698" s="0" t="n">
        <v>18.18</v>
      </c>
      <c r="L698" s="0" t="n">
        <v>20</v>
      </c>
      <c r="M698" s="96" t="n">
        <v>36578</v>
      </c>
      <c r="N698" s="0" t="n">
        <v>24.94</v>
      </c>
    </row>
    <row r="699" customFormat="false" ht="12.75" hidden="false" customHeight="false" outlineLevel="0" collapsed="false">
      <c r="A699" s="96" t="n">
        <v>36432</v>
      </c>
      <c r="B699" s="0" t="e">
        <f aca="false">NA()</f>
        <v>#N/A</v>
      </c>
      <c r="C699" s="0" t="e">
        <f aca="false">NA()</f>
        <v>#N/A</v>
      </c>
      <c r="D699" s="0" t="e">
        <f aca="false">NA()</f>
        <v>#N/A</v>
      </c>
      <c r="E699" s="0" t="n">
        <v>21.46</v>
      </c>
      <c r="F699" s="0" t="e">
        <f aca="false">NA()</f>
        <v>#N/A</v>
      </c>
      <c r="G699" s="0" t="n">
        <v>31.08</v>
      </c>
      <c r="H699" s="0" t="n">
        <v>25.35</v>
      </c>
      <c r="I699" s="0" t="e">
        <f aca="false">NA()</f>
        <v>#N/A</v>
      </c>
      <c r="J699" s="0" t="n">
        <v>26</v>
      </c>
      <c r="K699" s="0" t="n">
        <v>19.22</v>
      </c>
      <c r="L699" s="0" t="n">
        <v>21</v>
      </c>
      <c r="M699" s="96" t="n">
        <v>36579</v>
      </c>
      <c r="N699" s="0" t="n">
        <v>23.97</v>
      </c>
    </row>
    <row r="700" customFormat="false" ht="12.75" hidden="false" customHeight="false" outlineLevel="0" collapsed="false">
      <c r="A700" s="96" t="n">
        <v>36433</v>
      </c>
      <c r="B700" s="0" t="e">
        <f aca="false">NA()</f>
        <v>#N/A</v>
      </c>
      <c r="C700" s="0" t="e">
        <f aca="false">NA()</f>
        <v>#N/A</v>
      </c>
      <c r="D700" s="0" t="e">
        <f aca="false">NA()</f>
        <v>#N/A</v>
      </c>
      <c r="E700" s="0" t="n">
        <v>21.71</v>
      </c>
      <c r="F700" s="0" t="e">
        <f aca="false">NA()</f>
        <v>#N/A</v>
      </c>
      <c r="G700" s="0" t="n">
        <v>32.88</v>
      </c>
      <c r="H700" s="0" t="n">
        <v>24.17</v>
      </c>
      <c r="I700" s="0" t="e">
        <f aca="false">NA()</f>
        <v>#N/A</v>
      </c>
      <c r="J700" s="0" t="e">
        <f aca="false">NA()</f>
        <v>#N/A</v>
      </c>
      <c r="K700" s="0" t="n">
        <v>18.77</v>
      </c>
      <c r="L700" s="0" t="n">
        <v>20.7</v>
      </c>
      <c r="M700" s="96" t="n">
        <v>36580</v>
      </c>
      <c r="N700" s="0" t="n">
        <v>21.11</v>
      </c>
    </row>
    <row r="701" customFormat="false" ht="12.75" hidden="false" customHeight="false" outlineLevel="0" collapsed="false">
      <c r="A701" s="96" t="n">
        <v>36434</v>
      </c>
      <c r="B701" s="0" t="e">
        <f aca="false">NA()</f>
        <v>#N/A</v>
      </c>
      <c r="C701" s="0" t="e">
        <f aca="false">NA()</f>
        <v>#N/A</v>
      </c>
      <c r="D701" s="0" t="e">
        <f aca="false">NA()</f>
        <v>#N/A</v>
      </c>
      <c r="E701" s="0" t="n">
        <v>17.75</v>
      </c>
      <c r="F701" s="0" t="e">
        <f aca="false">NA()</f>
        <v>#N/A</v>
      </c>
      <c r="G701" s="0" t="n">
        <v>29.58</v>
      </c>
      <c r="H701" s="0" t="n">
        <v>22.63</v>
      </c>
      <c r="I701" s="0" t="e">
        <f aca="false">NA()</f>
        <v>#N/A</v>
      </c>
      <c r="J701" s="0" t="n">
        <v>22.46</v>
      </c>
      <c r="K701" s="0" t="n">
        <v>18.55</v>
      </c>
      <c r="L701" s="0" t="n">
        <v>19</v>
      </c>
      <c r="M701" s="96" t="n">
        <v>36581</v>
      </c>
      <c r="N701" s="0" t="n">
        <v>20.17</v>
      </c>
    </row>
    <row r="702" customFormat="false" ht="12.75" hidden="false" customHeight="false" outlineLevel="0" collapsed="false">
      <c r="A702" s="96" t="n">
        <v>36435</v>
      </c>
      <c r="B702" s="0" t="e">
        <f aca="false">NA()</f>
        <v>#N/A</v>
      </c>
      <c r="C702" s="0" t="e">
        <f aca="false">NA()</f>
        <v>#N/A</v>
      </c>
      <c r="D702" s="0" t="e">
        <f aca="false">NA()</f>
        <v>#N/A</v>
      </c>
      <c r="E702" s="0" t="n">
        <v>17.25</v>
      </c>
      <c r="F702" s="0" t="e">
        <f aca="false">NA()</f>
        <v>#N/A</v>
      </c>
      <c r="G702" s="0" t="n">
        <v>23</v>
      </c>
      <c r="H702" s="0" t="n">
        <v>21</v>
      </c>
      <c r="I702" s="0" t="e">
        <f aca="false">NA()</f>
        <v>#N/A</v>
      </c>
      <c r="J702" s="0" t="n">
        <v>17.25</v>
      </c>
      <c r="K702" s="0" t="e">
        <f aca="false">NA()</f>
        <v>#N/A</v>
      </c>
      <c r="L702" s="0" t="n">
        <v>17</v>
      </c>
      <c r="M702" s="96" t="n">
        <v>36582</v>
      </c>
      <c r="N702" s="0" t="n">
        <v>18.5</v>
      </c>
    </row>
    <row r="703" customFormat="false" ht="12.75" hidden="false" customHeight="false" outlineLevel="0" collapsed="false">
      <c r="A703" s="96" t="n">
        <v>36436</v>
      </c>
      <c r="B703" s="0" t="e">
        <f aca="false">NA()</f>
        <v>#N/A</v>
      </c>
      <c r="C703" s="0" t="e">
        <f aca="false">NA()</f>
        <v>#N/A</v>
      </c>
      <c r="D703" s="0" t="e">
        <f aca="false">NA()</f>
        <v>#N/A</v>
      </c>
      <c r="E703" s="0" t="n">
        <v>17.25</v>
      </c>
      <c r="F703" s="0" t="e">
        <f aca="false">NA()</f>
        <v>#N/A</v>
      </c>
      <c r="G703" s="0" t="n">
        <v>23</v>
      </c>
      <c r="H703" s="0" t="n">
        <v>21</v>
      </c>
      <c r="I703" s="0" t="e">
        <f aca="false">NA()</f>
        <v>#N/A</v>
      </c>
      <c r="J703" s="0" t="n">
        <v>17.25</v>
      </c>
      <c r="K703" s="0" t="e">
        <f aca="false">NA()</f>
        <v>#N/A</v>
      </c>
      <c r="L703" s="0" t="n">
        <v>17</v>
      </c>
      <c r="M703" s="96" t="n">
        <v>36583</v>
      </c>
      <c r="N703" s="0" t="n">
        <v>18.5</v>
      </c>
    </row>
    <row r="704" customFormat="false" ht="12.75" hidden="false" customHeight="false" outlineLevel="0" collapsed="false">
      <c r="A704" s="96" t="n">
        <v>36437</v>
      </c>
      <c r="B704" s="0" t="e">
        <f aca="false">NA()</f>
        <v>#N/A</v>
      </c>
      <c r="C704" s="0" t="e">
        <f aca="false">NA()</f>
        <v>#N/A</v>
      </c>
      <c r="D704" s="0" t="e">
        <f aca="false">NA()</f>
        <v>#N/A</v>
      </c>
      <c r="E704" s="0" t="n">
        <v>16.49</v>
      </c>
      <c r="F704" s="0" t="e">
        <f aca="false">NA()</f>
        <v>#N/A</v>
      </c>
      <c r="G704" s="0" t="n">
        <v>27.38</v>
      </c>
      <c r="H704" s="0" t="n">
        <v>23.25</v>
      </c>
      <c r="I704" s="0" t="e">
        <f aca="false">NA()</f>
        <v>#N/A</v>
      </c>
      <c r="J704" s="0" t="e">
        <f aca="false">NA()</f>
        <v>#N/A</v>
      </c>
      <c r="K704" s="0" t="n">
        <v>16.95</v>
      </c>
      <c r="L704" s="0" t="n">
        <v>17</v>
      </c>
      <c r="M704" s="96" t="n">
        <v>36584</v>
      </c>
      <c r="N704" s="0" t="n">
        <v>20.77</v>
      </c>
    </row>
    <row r="705" customFormat="false" ht="12.75" hidden="false" customHeight="false" outlineLevel="0" collapsed="false">
      <c r="A705" s="96" t="n">
        <v>36438</v>
      </c>
      <c r="B705" s="0" t="e">
        <f aca="false">NA()</f>
        <v>#N/A</v>
      </c>
      <c r="C705" s="0" t="e">
        <f aca="false">NA()</f>
        <v>#N/A</v>
      </c>
      <c r="D705" s="0" t="e">
        <f aca="false">NA()</f>
        <v>#N/A</v>
      </c>
      <c r="E705" s="0" t="n">
        <v>18.24</v>
      </c>
      <c r="F705" s="0" t="e">
        <f aca="false">NA()</f>
        <v>#N/A</v>
      </c>
      <c r="G705" s="0" t="n">
        <v>28.63</v>
      </c>
      <c r="H705" s="0" t="n">
        <v>24.13</v>
      </c>
      <c r="I705" s="0" t="e">
        <f aca="false">NA()</f>
        <v>#N/A</v>
      </c>
      <c r="J705" s="0" t="n">
        <v>22</v>
      </c>
      <c r="K705" s="0" t="n">
        <v>19.4</v>
      </c>
      <c r="L705" s="0" t="e">
        <f aca="false">NA()</f>
        <v>#N/A</v>
      </c>
      <c r="M705" s="96" t="n">
        <v>36585</v>
      </c>
      <c r="N705" s="0" t="n">
        <v>20.98</v>
      </c>
    </row>
    <row r="706" customFormat="false" ht="12.75" hidden="false" customHeight="false" outlineLevel="0" collapsed="false">
      <c r="A706" s="96" t="n">
        <v>36439</v>
      </c>
      <c r="B706" s="0" t="e">
        <f aca="false">NA()</f>
        <v>#N/A</v>
      </c>
      <c r="C706" s="0" t="e">
        <f aca="false">NA()</f>
        <v>#N/A</v>
      </c>
      <c r="D706" s="0" t="e">
        <f aca="false">NA()</f>
        <v>#N/A</v>
      </c>
      <c r="E706" s="0" t="n">
        <v>19.77</v>
      </c>
      <c r="F706" s="0" t="e">
        <f aca="false">NA()</f>
        <v>#N/A</v>
      </c>
      <c r="G706" s="0" t="n">
        <v>27.83</v>
      </c>
      <c r="H706" s="0" t="n">
        <v>24.97</v>
      </c>
      <c r="I706" s="0" t="e">
        <f aca="false">NA()</f>
        <v>#N/A</v>
      </c>
      <c r="J706" s="0" t="n">
        <v>23.26</v>
      </c>
      <c r="K706" s="0" t="n">
        <v>19.39</v>
      </c>
      <c r="L706" s="0" t="e">
        <f aca="false">NA()</f>
        <v>#N/A</v>
      </c>
      <c r="M706" s="96" t="n">
        <v>36586</v>
      </c>
      <c r="N706" s="0" t="n">
        <v>22.54</v>
      </c>
    </row>
    <row r="707" customFormat="false" ht="12.75" hidden="false" customHeight="false" outlineLevel="0" collapsed="false">
      <c r="A707" s="96" t="n">
        <v>36440</v>
      </c>
      <c r="B707" s="0" t="e">
        <f aca="false">NA()</f>
        <v>#N/A</v>
      </c>
      <c r="C707" s="0" t="e">
        <f aca="false">NA()</f>
        <v>#N/A</v>
      </c>
      <c r="D707" s="0" t="e">
        <f aca="false">NA()</f>
        <v>#N/A</v>
      </c>
      <c r="E707" s="0" t="n">
        <v>16.38</v>
      </c>
      <c r="F707" s="0" t="e">
        <f aca="false">NA()</f>
        <v>#N/A</v>
      </c>
      <c r="G707" s="0" t="n">
        <v>28.06</v>
      </c>
      <c r="H707" s="0" t="n">
        <v>24.39</v>
      </c>
      <c r="I707" s="0" t="e">
        <f aca="false">NA()</f>
        <v>#N/A</v>
      </c>
      <c r="J707" s="0" t="n">
        <v>20.88</v>
      </c>
      <c r="K707" s="0" t="n">
        <v>18.08</v>
      </c>
      <c r="L707" s="0" t="n">
        <v>16.5</v>
      </c>
      <c r="M707" s="96" t="n">
        <v>36587</v>
      </c>
      <c r="N707" s="0" t="n">
        <v>23.22</v>
      </c>
    </row>
    <row r="708" customFormat="false" ht="12.75" hidden="false" customHeight="false" outlineLevel="0" collapsed="false">
      <c r="A708" s="96" t="n">
        <v>36441</v>
      </c>
      <c r="B708" s="0" t="e">
        <f aca="false">NA()</f>
        <v>#N/A</v>
      </c>
      <c r="C708" s="0" t="e">
        <f aca="false">NA()</f>
        <v>#N/A</v>
      </c>
      <c r="D708" s="0" t="e">
        <f aca="false">NA()</f>
        <v>#N/A</v>
      </c>
      <c r="E708" s="0" t="n">
        <v>18.44</v>
      </c>
      <c r="F708" s="0" t="e">
        <f aca="false">NA()</f>
        <v>#N/A</v>
      </c>
      <c r="G708" s="0" t="n">
        <v>28.17</v>
      </c>
      <c r="H708" s="0" t="n">
        <v>24.32</v>
      </c>
      <c r="I708" s="0" t="e">
        <f aca="false">NA()</f>
        <v>#N/A</v>
      </c>
      <c r="J708" s="0" t="n">
        <v>23</v>
      </c>
      <c r="K708" s="0" t="n">
        <v>18.32</v>
      </c>
      <c r="L708" s="0" t="n">
        <v>21</v>
      </c>
      <c r="M708" s="96" t="n">
        <v>36588</v>
      </c>
      <c r="N708" s="0" t="n">
        <v>24.29</v>
      </c>
    </row>
    <row r="709" customFormat="false" ht="12.75" hidden="false" customHeight="false" outlineLevel="0" collapsed="false">
      <c r="A709" s="96" t="n">
        <v>36442</v>
      </c>
      <c r="B709" s="0" t="e">
        <f aca="false">NA()</f>
        <v>#N/A</v>
      </c>
      <c r="C709" s="0" t="e">
        <f aca="false">NA()</f>
        <v>#N/A</v>
      </c>
      <c r="D709" s="0" t="e">
        <f aca="false">NA()</f>
        <v>#N/A</v>
      </c>
      <c r="E709" s="0" t="e">
        <f aca="false">NA()</f>
        <v>#N/A</v>
      </c>
      <c r="F709" s="0" t="e">
        <f aca="false">NA()</f>
        <v>#N/A</v>
      </c>
      <c r="G709" s="0" t="n">
        <v>22.96</v>
      </c>
      <c r="H709" s="0" t="n">
        <v>20.55</v>
      </c>
      <c r="I709" s="0" t="e">
        <f aca="false">NA()</f>
        <v>#N/A</v>
      </c>
      <c r="J709" s="0" t="e">
        <f aca="false">NA()</f>
        <v>#N/A</v>
      </c>
      <c r="K709" s="0" t="e">
        <f aca="false">NA()</f>
        <v>#N/A</v>
      </c>
      <c r="L709" s="0" t="n">
        <v>17.5</v>
      </c>
      <c r="M709" s="96" t="n">
        <v>36591</v>
      </c>
      <c r="N709" s="0" t="n">
        <v>24.35</v>
      </c>
    </row>
    <row r="710" customFormat="false" ht="12.75" hidden="false" customHeight="false" outlineLevel="0" collapsed="false">
      <c r="A710" s="96" t="n">
        <v>36443</v>
      </c>
      <c r="B710" s="0" t="e">
        <f aca="false">NA()</f>
        <v>#N/A</v>
      </c>
      <c r="C710" s="0" t="e">
        <f aca="false">NA()</f>
        <v>#N/A</v>
      </c>
      <c r="D710" s="0" t="e">
        <f aca="false">NA()</f>
        <v>#N/A</v>
      </c>
      <c r="E710" s="0" t="n">
        <v>17.25</v>
      </c>
      <c r="F710" s="0" t="e">
        <f aca="false">NA()</f>
        <v>#N/A</v>
      </c>
      <c r="G710" s="0" t="n">
        <v>22.96</v>
      </c>
      <c r="H710" s="0" t="n">
        <v>20.55</v>
      </c>
      <c r="I710" s="0" t="e">
        <f aca="false">NA()</f>
        <v>#N/A</v>
      </c>
      <c r="J710" s="0" t="n">
        <v>17.25</v>
      </c>
      <c r="K710" s="0" t="e">
        <f aca="false">NA()</f>
        <v>#N/A</v>
      </c>
      <c r="L710" s="0" t="n">
        <v>17.5</v>
      </c>
      <c r="M710" s="96" t="n">
        <v>36592</v>
      </c>
      <c r="N710" s="0" t="n">
        <v>22.42</v>
      </c>
    </row>
    <row r="711" customFormat="false" ht="12.75" hidden="false" customHeight="false" outlineLevel="0" collapsed="false">
      <c r="A711" s="96" t="n">
        <v>36444</v>
      </c>
      <c r="B711" s="0" t="e">
        <f aca="false">NA()</f>
        <v>#N/A</v>
      </c>
      <c r="C711" s="0" t="e">
        <f aca="false">NA()</f>
        <v>#N/A</v>
      </c>
      <c r="D711" s="0" t="e">
        <f aca="false">NA()</f>
        <v>#N/A</v>
      </c>
      <c r="E711" s="0" t="n">
        <v>20.04</v>
      </c>
      <c r="F711" s="0" t="e">
        <f aca="false">NA()</f>
        <v>#N/A</v>
      </c>
      <c r="G711" s="0" t="n">
        <v>28.29</v>
      </c>
      <c r="H711" s="0" t="n">
        <v>24.29</v>
      </c>
      <c r="I711" s="0" t="e">
        <f aca="false">NA()</f>
        <v>#N/A</v>
      </c>
      <c r="J711" s="0" t="n">
        <v>22.25</v>
      </c>
      <c r="K711" s="0" t="n">
        <v>21.33</v>
      </c>
      <c r="L711" s="0" t="n">
        <v>23</v>
      </c>
      <c r="M711" s="96" t="n">
        <v>36593</v>
      </c>
      <c r="N711" s="0" t="n">
        <v>22.41</v>
      </c>
    </row>
    <row r="712" customFormat="false" ht="12.75" hidden="false" customHeight="false" outlineLevel="0" collapsed="false">
      <c r="A712" s="96" t="n">
        <v>36445</v>
      </c>
      <c r="B712" s="0" t="e">
        <f aca="false">NA()</f>
        <v>#N/A</v>
      </c>
      <c r="C712" s="0" t="e">
        <f aca="false">NA()</f>
        <v>#N/A</v>
      </c>
      <c r="D712" s="0" t="e">
        <f aca="false">NA()</f>
        <v>#N/A</v>
      </c>
      <c r="E712" s="0" t="n">
        <v>20.14</v>
      </c>
      <c r="F712" s="0" t="e">
        <f aca="false">NA()</f>
        <v>#N/A</v>
      </c>
      <c r="G712" s="0" t="n">
        <v>29.5</v>
      </c>
      <c r="H712" s="0" t="n">
        <v>24.5</v>
      </c>
      <c r="I712" s="0" t="e">
        <f aca="false">NA()</f>
        <v>#N/A</v>
      </c>
      <c r="J712" s="0" t="e">
        <f aca="false">NA()</f>
        <v>#N/A</v>
      </c>
      <c r="K712" s="0" t="n">
        <v>21.19</v>
      </c>
      <c r="L712" s="0" t="n">
        <v>21.21</v>
      </c>
      <c r="M712" s="96" t="n">
        <v>36594</v>
      </c>
      <c r="N712" s="0" t="n">
        <v>22</v>
      </c>
    </row>
    <row r="713" customFormat="false" ht="12.75" hidden="false" customHeight="false" outlineLevel="0" collapsed="false">
      <c r="A713" s="96" t="n">
        <v>36446</v>
      </c>
      <c r="B713" s="0" t="e">
        <f aca="false">NA()</f>
        <v>#N/A</v>
      </c>
      <c r="C713" s="0" t="e">
        <f aca="false">NA()</f>
        <v>#N/A</v>
      </c>
      <c r="D713" s="0" t="e">
        <f aca="false">NA()</f>
        <v>#N/A</v>
      </c>
      <c r="E713" s="0" t="n">
        <v>27.21</v>
      </c>
      <c r="F713" s="0" t="e">
        <f aca="false">NA()</f>
        <v>#N/A</v>
      </c>
      <c r="G713" s="0" t="n">
        <v>28.88</v>
      </c>
      <c r="H713" s="0" t="n">
        <v>25.09</v>
      </c>
      <c r="I713" s="0" t="e">
        <f aca="false">NA()</f>
        <v>#N/A</v>
      </c>
      <c r="J713" s="0" t="n">
        <v>31.21</v>
      </c>
      <c r="K713" s="0" t="n">
        <v>25.14</v>
      </c>
      <c r="L713" s="0" t="n">
        <v>27.5</v>
      </c>
      <c r="M713" s="96" t="n">
        <v>36595</v>
      </c>
      <c r="N713" s="0" t="n">
        <v>25.14</v>
      </c>
    </row>
    <row r="714" customFormat="false" ht="12.75" hidden="false" customHeight="false" outlineLevel="0" collapsed="false">
      <c r="A714" s="96" t="n">
        <v>36447</v>
      </c>
      <c r="B714" s="0" t="e">
        <f aca="false">NA()</f>
        <v>#N/A</v>
      </c>
      <c r="C714" s="0" t="e">
        <f aca="false">NA()</f>
        <v>#N/A</v>
      </c>
      <c r="D714" s="0" t="e">
        <f aca="false">NA()</f>
        <v>#N/A</v>
      </c>
      <c r="E714" s="0" t="n">
        <v>22.86</v>
      </c>
      <c r="F714" s="0" t="e">
        <f aca="false">NA()</f>
        <v>#N/A</v>
      </c>
      <c r="G714" s="0" t="n">
        <v>30.25</v>
      </c>
      <c r="H714" s="0" t="n">
        <v>25.01</v>
      </c>
      <c r="I714" s="0" t="e">
        <f aca="false">NA()</f>
        <v>#N/A</v>
      </c>
      <c r="J714" s="0" t="n">
        <v>27.01</v>
      </c>
      <c r="K714" s="0" t="n">
        <v>23.5</v>
      </c>
      <c r="L714" s="0" t="n">
        <v>24.64</v>
      </c>
      <c r="M714" s="96" t="n">
        <v>36598</v>
      </c>
      <c r="N714" s="0" t="n">
        <v>30</v>
      </c>
    </row>
    <row r="715" customFormat="false" ht="12.75" hidden="false" customHeight="false" outlineLevel="0" collapsed="false">
      <c r="A715" s="96" t="n">
        <v>36448</v>
      </c>
      <c r="B715" s="0" t="e">
        <f aca="false">NA()</f>
        <v>#N/A</v>
      </c>
      <c r="C715" s="0" t="e">
        <f aca="false">NA()</f>
        <v>#N/A</v>
      </c>
      <c r="D715" s="0" t="e">
        <f aca="false">NA()</f>
        <v>#N/A</v>
      </c>
      <c r="E715" s="0" t="n">
        <v>23.3</v>
      </c>
      <c r="F715" s="0" t="e">
        <f aca="false">NA()</f>
        <v>#N/A</v>
      </c>
      <c r="G715" s="0" t="n">
        <v>28.88</v>
      </c>
      <c r="H715" s="0" t="n">
        <v>25.1</v>
      </c>
      <c r="I715" s="0" t="e">
        <f aca="false">NA()</f>
        <v>#N/A</v>
      </c>
      <c r="J715" s="0" t="e">
        <f aca="false">NA()</f>
        <v>#N/A</v>
      </c>
      <c r="K715" s="0" t="n">
        <v>23.06</v>
      </c>
      <c r="L715" s="0" t="n">
        <v>24.89</v>
      </c>
      <c r="M715" s="96" t="n">
        <v>36599</v>
      </c>
      <c r="N715" s="0" t="n">
        <v>29.69</v>
      </c>
    </row>
    <row r="716" customFormat="false" ht="12.75" hidden="false" customHeight="false" outlineLevel="0" collapsed="false">
      <c r="A716" s="96" t="n">
        <v>36449</v>
      </c>
      <c r="B716" s="0" t="e">
        <f aca="false">NA()</f>
        <v>#N/A</v>
      </c>
      <c r="C716" s="0" t="e">
        <f aca="false">NA()</f>
        <v>#N/A</v>
      </c>
      <c r="D716" s="0" t="e">
        <f aca="false">NA()</f>
        <v>#N/A</v>
      </c>
      <c r="E716" s="0" t="e">
        <f aca="false">NA()</f>
        <v>#N/A</v>
      </c>
      <c r="F716" s="0" t="e">
        <f aca="false">NA()</f>
        <v>#N/A</v>
      </c>
      <c r="G716" s="0" t="n">
        <v>20.56</v>
      </c>
      <c r="H716" s="0" t="n">
        <v>21</v>
      </c>
      <c r="I716" s="0" t="e">
        <f aca="false">NA()</f>
        <v>#N/A</v>
      </c>
      <c r="J716" s="0" t="n">
        <v>21.57</v>
      </c>
      <c r="K716" s="0" t="e">
        <f aca="false">NA()</f>
        <v>#N/A</v>
      </c>
      <c r="L716" s="0" t="e">
        <f aca="false">NA()</f>
        <v>#N/A</v>
      </c>
      <c r="M716" s="96" t="n">
        <v>36600</v>
      </c>
      <c r="N716" s="0" t="n">
        <v>25.72</v>
      </c>
    </row>
    <row r="717" customFormat="false" ht="12.75" hidden="false" customHeight="false" outlineLevel="0" collapsed="false">
      <c r="A717" s="96" t="n">
        <v>36450</v>
      </c>
      <c r="B717" s="0" t="e">
        <f aca="false">NA()</f>
        <v>#N/A</v>
      </c>
      <c r="C717" s="0" t="e">
        <f aca="false">NA()</f>
        <v>#N/A</v>
      </c>
      <c r="D717" s="0" t="e">
        <f aca="false">NA()</f>
        <v>#N/A</v>
      </c>
      <c r="E717" s="0" t="e">
        <f aca="false">NA()</f>
        <v>#N/A</v>
      </c>
      <c r="F717" s="0" t="e">
        <f aca="false">NA()</f>
        <v>#N/A</v>
      </c>
      <c r="G717" s="0" t="n">
        <v>20.56</v>
      </c>
      <c r="H717" s="0" t="n">
        <v>21</v>
      </c>
      <c r="I717" s="0" t="e">
        <f aca="false">NA()</f>
        <v>#N/A</v>
      </c>
      <c r="J717" s="0" t="n">
        <v>21.57</v>
      </c>
      <c r="K717" s="0" t="e">
        <f aca="false">NA()</f>
        <v>#N/A</v>
      </c>
      <c r="L717" s="0" t="e">
        <f aca="false">NA()</f>
        <v>#N/A</v>
      </c>
      <c r="M717" s="96" t="n">
        <v>36601</v>
      </c>
      <c r="N717" s="0" t="n">
        <v>23.27</v>
      </c>
    </row>
    <row r="718" customFormat="false" ht="12.75" hidden="false" customHeight="false" outlineLevel="0" collapsed="false">
      <c r="A718" s="96" t="n">
        <v>36451</v>
      </c>
      <c r="B718" s="0" t="e">
        <f aca="false">NA()</f>
        <v>#N/A</v>
      </c>
      <c r="C718" s="0" t="e">
        <f aca="false">NA()</f>
        <v>#N/A</v>
      </c>
      <c r="D718" s="0" t="e">
        <f aca="false">NA()</f>
        <v>#N/A</v>
      </c>
      <c r="E718" s="0" t="n">
        <v>25.79</v>
      </c>
      <c r="F718" s="0" t="e">
        <f aca="false">NA()</f>
        <v>#N/A</v>
      </c>
      <c r="G718" s="0" t="n">
        <v>31.25</v>
      </c>
      <c r="H718" s="0" t="n">
        <v>26.4</v>
      </c>
      <c r="I718" s="0" t="e">
        <f aca="false">NA()</f>
        <v>#N/A</v>
      </c>
      <c r="J718" s="0" t="e">
        <f aca="false">NA()</f>
        <v>#N/A</v>
      </c>
      <c r="K718" s="0" t="n">
        <v>25.93</v>
      </c>
      <c r="L718" s="0" t="e">
        <f aca="false">NA()</f>
        <v>#N/A</v>
      </c>
      <c r="M718" s="96" t="n">
        <v>36602</v>
      </c>
      <c r="N718" s="0" t="n">
        <v>27.26</v>
      </c>
    </row>
    <row r="719" customFormat="false" ht="12.75" hidden="false" customHeight="false" outlineLevel="0" collapsed="false">
      <c r="A719" s="96" t="n">
        <v>36452</v>
      </c>
      <c r="B719" s="0" t="e">
        <f aca="false">NA()</f>
        <v>#N/A</v>
      </c>
      <c r="C719" s="0" t="e">
        <f aca="false">NA()</f>
        <v>#N/A</v>
      </c>
      <c r="D719" s="0" t="e">
        <f aca="false">NA()</f>
        <v>#N/A</v>
      </c>
      <c r="E719" s="0" t="n">
        <v>21.24</v>
      </c>
      <c r="F719" s="0" t="e">
        <f aca="false">NA()</f>
        <v>#N/A</v>
      </c>
      <c r="G719" s="0" t="n">
        <v>30</v>
      </c>
      <c r="H719" s="0" t="n">
        <v>26.89</v>
      </c>
      <c r="I719" s="0" t="e">
        <f aca="false">NA()</f>
        <v>#N/A</v>
      </c>
      <c r="J719" s="0" t="n">
        <v>24</v>
      </c>
      <c r="K719" s="0" t="n">
        <v>22.94</v>
      </c>
      <c r="L719" s="0" t="n">
        <v>24</v>
      </c>
      <c r="M719" s="96" t="n">
        <v>36603</v>
      </c>
      <c r="N719" s="0" t="n">
        <v>24.82</v>
      </c>
    </row>
    <row r="720" customFormat="false" ht="12.75" hidden="false" customHeight="false" outlineLevel="0" collapsed="false">
      <c r="A720" s="96" t="n">
        <v>36453</v>
      </c>
      <c r="B720" s="0" t="e">
        <f aca="false">NA()</f>
        <v>#N/A</v>
      </c>
      <c r="C720" s="0" t="e">
        <f aca="false">NA()</f>
        <v>#N/A</v>
      </c>
      <c r="D720" s="0" t="e">
        <f aca="false">NA()</f>
        <v>#N/A</v>
      </c>
      <c r="E720" s="0" t="n">
        <v>19.56</v>
      </c>
      <c r="F720" s="0" t="e">
        <f aca="false">NA()</f>
        <v>#N/A</v>
      </c>
      <c r="G720" s="0" t="n">
        <v>31</v>
      </c>
      <c r="H720" s="0" t="n">
        <v>26.83</v>
      </c>
      <c r="I720" s="0" t="e">
        <f aca="false">NA()</f>
        <v>#N/A</v>
      </c>
      <c r="J720" s="0" t="n">
        <v>21.75</v>
      </c>
      <c r="K720" s="0" t="n">
        <v>21.14</v>
      </c>
      <c r="L720" s="0" t="n">
        <v>22.42</v>
      </c>
      <c r="M720" s="96" t="n">
        <v>36604</v>
      </c>
      <c r="N720" s="0" t="n">
        <v>24.82</v>
      </c>
    </row>
    <row r="721" customFormat="false" ht="12.75" hidden="false" customHeight="false" outlineLevel="0" collapsed="false">
      <c r="A721" s="96" t="n">
        <v>36454</v>
      </c>
      <c r="B721" s="0" t="e">
        <f aca="false">NA()</f>
        <v>#N/A</v>
      </c>
      <c r="C721" s="0" t="e">
        <f aca="false">NA()</f>
        <v>#N/A</v>
      </c>
      <c r="D721" s="0" t="e">
        <f aca="false">NA()</f>
        <v>#N/A</v>
      </c>
      <c r="E721" s="0" t="n">
        <v>20.29</v>
      </c>
      <c r="F721" s="0" t="e">
        <f aca="false">NA()</f>
        <v>#N/A</v>
      </c>
      <c r="G721" s="0" t="n">
        <v>30.5</v>
      </c>
      <c r="H721" s="0" t="n">
        <v>27.04</v>
      </c>
      <c r="I721" s="0" t="e">
        <f aca="false">NA()</f>
        <v>#N/A</v>
      </c>
      <c r="J721" s="0" t="e">
        <f aca="false">NA()</f>
        <v>#N/A</v>
      </c>
      <c r="K721" s="0" t="n">
        <v>21.47</v>
      </c>
      <c r="L721" s="0" t="n">
        <v>23.25</v>
      </c>
      <c r="M721" s="96" t="n">
        <v>36605</v>
      </c>
      <c r="N721" s="0" t="n">
        <v>27.96</v>
      </c>
    </row>
    <row r="722" customFormat="false" ht="12.75" hidden="false" customHeight="false" outlineLevel="0" collapsed="false">
      <c r="A722" s="96" t="n">
        <v>36455</v>
      </c>
      <c r="B722" s="0" t="e">
        <f aca="false">NA()</f>
        <v>#N/A</v>
      </c>
      <c r="C722" s="0" t="e">
        <f aca="false">NA()</f>
        <v>#N/A</v>
      </c>
      <c r="D722" s="0" t="e">
        <f aca="false">NA()</f>
        <v>#N/A</v>
      </c>
      <c r="E722" s="0" t="n">
        <v>22.29</v>
      </c>
      <c r="F722" s="0" t="e">
        <f aca="false">NA()</f>
        <v>#N/A</v>
      </c>
      <c r="G722" s="0" t="n">
        <v>29.75</v>
      </c>
      <c r="H722" s="0" t="n">
        <v>26.81</v>
      </c>
      <c r="I722" s="0" t="e">
        <f aca="false">NA()</f>
        <v>#N/A</v>
      </c>
      <c r="J722" s="0" t="n">
        <v>25.63</v>
      </c>
      <c r="K722" s="0" t="n">
        <v>22.99</v>
      </c>
      <c r="L722" s="0" t="e">
        <f aca="false">NA()</f>
        <v>#N/A</v>
      </c>
      <c r="M722" s="96" t="n">
        <v>36606</v>
      </c>
      <c r="N722" s="0" t="n">
        <v>29.19</v>
      </c>
    </row>
    <row r="723" customFormat="false" ht="12.75" hidden="false" customHeight="false" outlineLevel="0" collapsed="false">
      <c r="A723" s="96" t="n">
        <v>36456</v>
      </c>
      <c r="B723" s="0" t="e">
        <f aca="false">NA()</f>
        <v>#N/A</v>
      </c>
      <c r="C723" s="0" t="e">
        <f aca="false">NA()</f>
        <v>#N/A</v>
      </c>
      <c r="D723" s="0" t="e">
        <f aca="false">NA()</f>
        <v>#N/A</v>
      </c>
      <c r="E723" s="0" t="e">
        <f aca="false">NA()</f>
        <v>#N/A</v>
      </c>
      <c r="F723" s="0" t="e">
        <f aca="false">NA()</f>
        <v>#N/A</v>
      </c>
      <c r="G723" s="0" t="n">
        <v>23</v>
      </c>
      <c r="H723" s="0" t="n">
        <v>21</v>
      </c>
      <c r="I723" s="0" t="e">
        <f aca="false">NA()</f>
        <v>#N/A</v>
      </c>
      <c r="J723" s="0" t="n">
        <v>23.29</v>
      </c>
      <c r="K723" s="0" t="e">
        <f aca="false">NA()</f>
        <v>#N/A</v>
      </c>
      <c r="L723" s="0" t="e">
        <f aca="false">NA()</f>
        <v>#N/A</v>
      </c>
      <c r="M723" s="96" t="n">
        <v>36607</v>
      </c>
      <c r="N723" s="0" t="n">
        <v>31.15</v>
      </c>
    </row>
    <row r="724" customFormat="false" ht="12.75" hidden="false" customHeight="false" outlineLevel="0" collapsed="false">
      <c r="A724" s="96" t="n">
        <v>36457</v>
      </c>
      <c r="B724" s="0" t="e">
        <f aca="false">NA()</f>
        <v>#N/A</v>
      </c>
      <c r="C724" s="0" t="e">
        <f aca="false">NA()</f>
        <v>#N/A</v>
      </c>
      <c r="D724" s="0" t="e">
        <f aca="false">NA()</f>
        <v>#N/A</v>
      </c>
      <c r="E724" s="0" t="e">
        <f aca="false">NA()</f>
        <v>#N/A</v>
      </c>
      <c r="F724" s="0" t="e">
        <f aca="false">NA()</f>
        <v>#N/A</v>
      </c>
      <c r="G724" s="0" t="n">
        <v>23</v>
      </c>
      <c r="H724" s="0" t="n">
        <v>21</v>
      </c>
      <c r="I724" s="0" t="e">
        <f aca="false">NA()</f>
        <v>#N/A</v>
      </c>
      <c r="J724" s="0" t="n">
        <v>23.29</v>
      </c>
      <c r="K724" s="0" t="e">
        <f aca="false">NA()</f>
        <v>#N/A</v>
      </c>
      <c r="L724" s="0" t="e">
        <f aca="false">NA()</f>
        <v>#N/A</v>
      </c>
      <c r="M724" s="96" t="n">
        <v>36608</v>
      </c>
      <c r="N724" s="0" t="n">
        <v>28</v>
      </c>
    </row>
    <row r="725" customFormat="false" ht="12.75" hidden="false" customHeight="false" outlineLevel="0" collapsed="false">
      <c r="A725" s="96" t="n">
        <v>36458</v>
      </c>
      <c r="B725" s="0" t="e">
        <f aca="false">NA()</f>
        <v>#N/A</v>
      </c>
      <c r="C725" s="0" t="e">
        <f aca="false">NA()</f>
        <v>#N/A</v>
      </c>
      <c r="D725" s="0" t="e">
        <f aca="false">NA()</f>
        <v>#N/A</v>
      </c>
      <c r="E725" s="0" t="n">
        <v>24.52</v>
      </c>
      <c r="F725" s="0" t="e">
        <f aca="false">NA()</f>
        <v>#N/A</v>
      </c>
      <c r="G725" s="0" t="n">
        <v>30.5</v>
      </c>
      <c r="H725" s="0" t="n">
        <v>25.82</v>
      </c>
      <c r="I725" s="0" t="e">
        <f aca="false">NA()</f>
        <v>#N/A</v>
      </c>
      <c r="J725" s="0" t="n">
        <v>25.11</v>
      </c>
      <c r="K725" s="0" t="n">
        <v>26</v>
      </c>
      <c r="L725" s="0" t="e">
        <f aca="false">NA()</f>
        <v>#N/A</v>
      </c>
      <c r="M725" s="96" t="n">
        <v>36609</v>
      </c>
      <c r="N725" s="0" t="n">
        <v>29.28</v>
      </c>
    </row>
    <row r="726" customFormat="false" ht="12.75" hidden="false" customHeight="false" outlineLevel="0" collapsed="false">
      <c r="A726" s="96" t="n">
        <v>36459</v>
      </c>
      <c r="B726" s="0" t="e">
        <f aca="false">NA()</f>
        <v>#N/A</v>
      </c>
      <c r="C726" s="0" t="e">
        <f aca="false">NA()</f>
        <v>#N/A</v>
      </c>
      <c r="D726" s="0" t="e">
        <f aca="false">NA()</f>
        <v>#N/A</v>
      </c>
      <c r="E726" s="0" t="n">
        <v>26.57</v>
      </c>
      <c r="F726" s="0" t="e">
        <f aca="false">NA()</f>
        <v>#N/A</v>
      </c>
      <c r="G726" s="0" t="n">
        <v>31.5</v>
      </c>
      <c r="H726" s="0" t="n">
        <v>25.13</v>
      </c>
      <c r="I726" s="0" t="e">
        <f aca="false">NA()</f>
        <v>#N/A</v>
      </c>
      <c r="J726" s="0" t="n">
        <v>28</v>
      </c>
      <c r="K726" s="0" t="n">
        <v>28.51</v>
      </c>
      <c r="L726" s="0" t="n">
        <v>25.5</v>
      </c>
      <c r="M726" s="96" t="n">
        <v>36612</v>
      </c>
      <c r="N726" s="0" t="n">
        <v>29.49</v>
      </c>
    </row>
    <row r="727" customFormat="false" ht="12.75" hidden="false" customHeight="false" outlineLevel="0" collapsed="false">
      <c r="A727" s="96" t="n">
        <v>36460</v>
      </c>
      <c r="B727" s="0" t="e">
        <f aca="false">NA()</f>
        <v>#N/A</v>
      </c>
      <c r="C727" s="0" t="e">
        <f aca="false">NA()</f>
        <v>#N/A</v>
      </c>
      <c r="D727" s="0" t="e">
        <f aca="false">NA()</f>
        <v>#N/A</v>
      </c>
      <c r="E727" s="0" t="n">
        <v>23.62</v>
      </c>
      <c r="F727" s="0" t="e">
        <f aca="false">NA()</f>
        <v>#N/A</v>
      </c>
      <c r="G727" s="0" t="n">
        <v>29.67</v>
      </c>
      <c r="H727" s="0" t="e">
        <f aca="false">NA()</f>
        <v>#N/A</v>
      </c>
      <c r="I727" s="0" t="e">
        <f aca="false">NA()</f>
        <v>#N/A</v>
      </c>
      <c r="J727" s="0" t="e">
        <f aca="false">NA()</f>
        <v>#N/A</v>
      </c>
      <c r="K727" s="0" t="n">
        <v>25.25</v>
      </c>
      <c r="L727" s="0" t="n">
        <v>24.13</v>
      </c>
      <c r="M727" s="96" t="n">
        <v>36613</v>
      </c>
      <c r="N727" s="0" t="n">
        <v>32.07</v>
      </c>
    </row>
    <row r="728" customFormat="false" ht="12.75" hidden="false" customHeight="false" outlineLevel="0" collapsed="false">
      <c r="A728" s="96" t="n">
        <v>36461</v>
      </c>
      <c r="B728" s="0" t="e">
        <f aca="false">NA()</f>
        <v>#N/A</v>
      </c>
      <c r="C728" s="0" t="e">
        <f aca="false">NA()</f>
        <v>#N/A</v>
      </c>
      <c r="D728" s="0" t="e">
        <f aca="false">NA()</f>
        <v>#N/A</v>
      </c>
      <c r="E728" s="0" t="n">
        <v>22.9</v>
      </c>
      <c r="F728" s="0" t="e">
        <f aca="false">NA()</f>
        <v>#N/A</v>
      </c>
      <c r="G728" s="0" t="n">
        <v>27.42</v>
      </c>
      <c r="H728" s="0" t="n">
        <v>26.13</v>
      </c>
      <c r="I728" s="0" t="e">
        <f aca="false">NA()</f>
        <v>#N/A</v>
      </c>
      <c r="J728" s="0" t="e">
        <f aca="false">NA()</f>
        <v>#N/A</v>
      </c>
      <c r="K728" s="0" t="n">
        <v>24.05</v>
      </c>
      <c r="L728" s="0" t="e">
        <f aca="false">NA()</f>
        <v>#N/A</v>
      </c>
      <c r="M728" s="96" t="n">
        <v>36614</v>
      </c>
      <c r="N728" s="0" t="n">
        <v>32.6</v>
      </c>
    </row>
    <row r="729" customFormat="false" ht="12.75" hidden="false" customHeight="false" outlineLevel="0" collapsed="false">
      <c r="A729" s="96" t="n">
        <v>36462</v>
      </c>
      <c r="B729" s="0" t="e">
        <f aca="false">NA()</f>
        <v>#N/A</v>
      </c>
      <c r="C729" s="0" t="e">
        <f aca="false">NA()</f>
        <v>#N/A</v>
      </c>
      <c r="D729" s="0" t="e">
        <f aca="false">NA()</f>
        <v>#N/A</v>
      </c>
      <c r="E729" s="0" t="n">
        <v>22.58</v>
      </c>
      <c r="F729" s="0" t="e">
        <f aca="false">NA()</f>
        <v>#N/A</v>
      </c>
      <c r="G729" s="0" t="n">
        <v>27.57</v>
      </c>
      <c r="H729" s="0" t="n">
        <v>25.4</v>
      </c>
      <c r="I729" s="0" t="e">
        <f aca="false">NA()</f>
        <v>#N/A</v>
      </c>
      <c r="J729" s="0" t="n">
        <v>23.25</v>
      </c>
      <c r="K729" s="0" t="n">
        <v>23.16</v>
      </c>
      <c r="L729" s="0" t="n">
        <v>22</v>
      </c>
      <c r="M729" s="96" t="n">
        <v>36615</v>
      </c>
      <c r="N729" s="0" t="n">
        <v>28.99</v>
      </c>
    </row>
    <row r="730" customFormat="false" ht="12.75" hidden="false" customHeight="false" outlineLevel="0" collapsed="false">
      <c r="A730" s="96" t="n">
        <v>36463</v>
      </c>
      <c r="B730" s="0" t="e">
        <f aca="false">NA()</f>
        <v>#N/A</v>
      </c>
      <c r="C730" s="0" t="e">
        <f aca="false">NA()</f>
        <v>#N/A</v>
      </c>
      <c r="D730" s="0" t="e">
        <f aca="false">NA()</f>
        <v>#N/A</v>
      </c>
      <c r="E730" s="0" t="n">
        <v>18.57</v>
      </c>
      <c r="F730" s="0" t="e">
        <f aca="false">NA()</f>
        <v>#N/A</v>
      </c>
      <c r="G730" s="0" t="e">
        <f aca="false">NA()</f>
        <v>#N/A</v>
      </c>
      <c r="H730" s="0" t="e">
        <f aca="false">NA()</f>
        <v>#N/A</v>
      </c>
      <c r="I730" s="0" t="e">
        <f aca="false">NA()</f>
        <v>#N/A</v>
      </c>
      <c r="J730" s="0" t="n">
        <v>20</v>
      </c>
      <c r="K730" s="0" t="e">
        <f aca="false">NA()</f>
        <v>#N/A</v>
      </c>
      <c r="L730" s="0" t="n">
        <v>20.75</v>
      </c>
      <c r="M730" s="96" t="n">
        <v>36616</v>
      </c>
      <c r="N730" s="0" t="n">
        <v>26.87</v>
      </c>
    </row>
    <row r="731" customFormat="false" ht="12.75" hidden="false" customHeight="false" outlineLevel="0" collapsed="false">
      <c r="A731" s="96" t="n">
        <v>36464</v>
      </c>
      <c r="B731" s="0" t="e">
        <f aca="false">NA()</f>
        <v>#N/A</v>
      </c>
      <c r="C731" s="0" t="e">
        <f aca="false">NA()</f>
        <v>#N/A</v>
      </c>
      <c r="D731" s="0" t="e">
        <f aca="false">NA()</f>
        <v>#N/A</v>
      </c>
      <c r="E731" s="0" t="n">
        <v>18.57</v>
      </c>
      <c r="F731" s="0" t="e">
        <f aca="false">NA()</f>
        <v>#N/A</v>
      </c>
      <c r="G731" s="0" t="e">
        <f aca="false">NA()</f>
        <v>#N/A</v>
      </c>
      <c r="H731" s="0" t="e">
        <f aca="false">NA()</f>
        <v>#N/A</v>
      </c>
      <c r="I731" s="0" t="e">
        <f aca="false">NA()</f>
        <v>#N/A</v>
      </c>
      <c r="J731" s="0" t="n">
        <v>20</v>
      </c>
      <c r="K731" s="0" t="e">
        <f aca="false">NA()</f>
        <v>#N/A</v>
      </c>
      <c r="L731" s="0" t="n">
        <v>20.75</v>
      </c>
      <c r="M731" s="96" t="n">
        <v>36617</v>
      </c>
      <c r="N731" s="0" t="n">
        <v>19.75</v>
      </c>
    </row>
    <row r="732" customFormat="false" ht="12.75" hidden="false" customHeight="false" outlineLevel="0" collapsed="false">
      <c r="A732" s="96" t="n">
        <v>36465</v>
      </c>
      <c r="B732" s="0" t="e">
        <f aca="false">NA()</f>
        <v>#N/A</v>
      </c>
      <c r="C732" s="0" t="e">
        <f aca="false">NA()</f>
        <v>#N/A</v>
      </c>
      <c r="D732" s="0" t="e">
        <f aca="false">NA()</f>
        <v>#N/A</v>
      </c>
      <c r="E732" s="0" t="n">
        <v>24.14</v>
      </c>
      <c r="F732" s="0" t="e">
        <f aca="false">NA()</f>
        <v>#N/A</v>
      </c>
      <c r="G732" s="0" t="n">
        <v>28</v>
      </c>
      <c r="H732" s="0" t="n">
        <v>24.83</v>
      </c>
      <c r="I732" s="0" t="e">
        <f aca="false">NA()</f>
        <v>#N/A</v>
      </c>
      <c r="J732" s="0" t="n">
        <v>25.67</v>
      </c>
      <c r="K732" s="0" t="n">
        <v>25.93</v>
      </c>
      <c r="L732" s="0" t="n">
        <v>24.4</v>
      </c>
      <c r="M732" s="96" t="n">
        <v>36618</v>
      </c>
      <c r="N732" s="0" t="n">
        <v>19.75</v>
      </c>
    </row>
    <row r="733" customFormat="false" ht="12.75" hidden="false" customHeight="false" outlineLevel="0" collapsed="false">
      <c r="A733" s="96" t="n">
        <v>36466</v>
      </c>
      <c r="B733" s="0" t="e">
        <f aca="false">NA()</f>
        <v>#N/A</v>
      </c>
      <c r="C733" s="0" t="e">
        <f aca="false">NA()</f>
        <v>#N/A</v>
      </c>
      <c r="D733" s="0" t="e">
        <f aca="false">NA()</f>
        <v>#N/A</v>
      </c>
      <c r="E733" s="0" t="n">
        <v>23.2</v>
      </c>
      <c r="F733" s="0" t="e">
        <f aca="false">NA()</f>
        <v>#N/A</v>
      </c>
      <c r="G733" s="0" t="n">
        <v>25.38</v>
      </c>
      <c r="H733" s="0" t="n">
        <v>23.94</v>
      </c>
      <c r="I733" s="0" t="e">
        <f aca="false">NA()</f>
        <v>#N/A</v>
      </c>
      <c r="J733" s="0" t="n">
        <v>24</v>
      </c>
      <c r="K733" s="0" t="n">
        <v>24.08</v>
      </c>
      <c r="L733" s="0" t="n">
        <v>26.25</v>
      </c>
      <c r="M733" s="96" t="n">
        <v>36619</v>
      </c>
      <c r="N733" s="0" t="n">
        <v>27.66</v>
      </c>
    </row>
    <row r="734" customFormat="false" ht="12.75" hidden="false" customHeight="false" outlineLevel="0" collapsed="false">
      <c r="A734" s="96" t="n">
        <v>36467</v>
      </c>
      <c r="B734" s="0" t="e">
        <f aca="false">NA()</f>
        <v>#N/A</v>
      </c>
      <c r="C734" s="0" t="e">
        <f aca="false">NA()</f>
        <v>#N/A</v>
      </c>
      <c r="D734" s="0" t="e">
        <f aca="false">NA()</f>
        <v>#N/A</v>
      </c>
      <c r="E734" s="0" t="n">
        <v>26.8</v>
      </c>
      <c r="F734" s="0" t="e">
        <f aca="false">NA()</f>
        <v>#N/A</v>
      </c>
      <c r="G734" s="0" t="n">
        <v>27.47</v>
      </c>
      <c r="H734" s="0" t="n">
        <v>24.72</v>
      </c>
      <c r="I734" s="0" t="e">
        <f aca="false">NA()</f>
        <v>#N/A</v>
      </c>
      <c r="J734" s="0" t="n">
        <v>33</v>
      </c>
      <c r="K734" s="0" t="n">
        <v>27.62</v>
      </c>
      <c r="L734" s="0" t="n">
        <v>28.5</v>
      </c>
      <c r="M734" s="96" t="n">
        <v>36620</v>
      </c>
      <c r="N734" s="0" t="n">
        <v>29</v>
      </c>
    </row>
    <row r="735" customFormat="false" ht="12.75" hidden="false" customHeight="false" outlineLevel="0" collapsed="false">
      <c r="A735" s="96" t="n">
        <v>36468</v>
      </c>
      <c r="B735" s="0" t="e">
        <f aca="false">NA()</f>
        <v>#N/A</v>
      </c>
      <c r="C735" s="0" t="e">
        <f aca="false">NA()</f>
        <v>#N/A</v>
      </c>
      <c r="D735" s="0" t="e">
        <f aca="false">NA()</f>
        <v>#N/A</v>
      </c>
      <c r="E735" s="0" t="n">
        <v>29.96</v>
      </c>
      <c r="F735" s="0" t="e">
        <f aca="false">NA()</f>
        <v>#N/A</v>
      </c>
      <c r="G735" s="0" t="n">
        <v>32.23</v>
      </c>
      <c r="H735" s="0" t="n">
        <v>28.04</v>
      </c>
      <c r="I735" s="0" t="e">
        <f aca="false">NA()</f>
        <v>#N/A</v>
      </c>
      <c r="J735" s="0" t="e">
        <f aca="false">NA()</f>
        <v>#N/A</v>
      </c>
      <c r="K735" s="0" t="n">
        <v>30.06</v>
      </c>
      <c r="L735" s="0" t="n">
        <v>31.11</v>
      </c>
      <c r="M735" s="96" t="n">
        <v>36621</v>
      </c>
      <c r="N735" s="0" t="n">
        <v>31.75</v>
      </c>
    </row>
    <row r="736" customFormat="false" ht="12.75" hidden="false" customHeight="false" outlineLevel="0" collapsed="false">
      <c r="A736" s="96" t="n">
        <v>36469</v>
      </c>
      <c r="B736" s="0" t="e">
        <f aca="false">NA()</f>
        <v>#N/A</v>
      </c>
      <c r="C736" s="0" t="e">
        <f aca="false">NA()</f>
        <v>#N/A</v>
      </c>
      <c r="D736" s="0" t="e">
        <f aca="false">NA()</f>
        <v>#N/A</v>
      </c>
      <c r="E736" s="0" t="n">
        <v>23.7</v>
      </c>
      <c r="F736" s="0" t="e">
        <f aca="false">NA()</f>
        <v>#N/A</v>
      </c>
      <c r="G736" s="0" t="n">
        <v>29.04</v>
      </c>
      <c r="H736" s="0" t="n">
        <v>26.13</v>
      </c>
      <c r="I736" s="0" t="e">
        <f aca="false">NA()</f>
        <v>#N/A</v>
      </c>
      <c r="J736" s="0" t="e">
        <f aca="false">NA()</f>
        <v>#N/A</v>
      </c>
      <c r="K736" s="0" t="n">
        <v>24.29</v>
      </c>
      <c r="L736" s="0" t="n">
        <v>27</v>
      </c>
      <c r="M736" s="96" t="n">
        <v>36622</v>
      </c>
      <c r="N736" s="0" t="n">
        <v>33.59</v>
      </c>
    </row>
    <row r="737" customFormat="false" ht="12.75" hidden="false" customHeight="false" outlineLevel="0" collapsed="false">
      <c r="A737" s="96" t="n">
        <v>36470</v>
      </c>
      <c r="B737" s="0" t="e">
        <f aca="false">NA()</f>
        <v>#N/A</v>
      </c>
      <c r="C737" s="0" t="e">
        <f aca="false">NA()</f>
        <v>#N/A</v>
      </c>
      <c r="D737" s="0" t="e">
        <f aca="false">NA()</f>
        <v>#N/A</v>
      </c>
      <c r="E737" s="0" t="e">
        <f aca="false">NA()</f>
        <v>#N/A</v>
      </c>
      <c r="F737" s="0" t="e">
        <f aca="false">NA()</f>
        <v>#N/A</v>
      </c>
      <c r="G737" s="0" t="n">
        <v>22.75</v>
      </c>
      <c r="H737" s="0" t="e">
        <f aca="false">NA()</f>
        <v>#N/A</v>
      </c>
      <c r="I737" s="0" t="e">
        <f aca="false">NA()</f>
        <v>#N/A</v>
      </c>
      <c r="J737" s="0" t="n">
        <v>22.67</v>
      </c>
      <c r="K737" s="0" t="e">
        <f aca="false">NA()</f>
        <v>#N/A</v>
      </c>
      <c r="L737" s="0" t="n">
        <v>21</v>
      </c>
      <c r="M737" s="96" t="n">
        <v>36623</v>
      </c>
      <c r="N737" s="0" t="n">
        <v>29.34</v>
      </c>
    </row>
    <row r="738" customFormat="false" ht="12.75" hidden="false" customHeight="false" outlineLevel="0" collapsed="false">
      <c r="A738" s="96" t="n">
        <v>36471</v>
      </c>
      <c r="B738" s="0" t="e">
        <f aca="false">NA()</f>
        <v>#N/A</v>
      </c>
      <c r="C738" s="0" t="e">
        <f aca="false">NA()</f>
        <v>#N/A</v>
      </c>
      <c r="D738" s="0" t="e">
        <f aca="false">NA()</f>
        <v>#N/A</v>
      </c>
      <c r="E738" s="0" t="n">
        <v>21.5</v>
      </c>
      <c r="F738" s="0" t="e">
        <f aca="false">NA()</f>
        <v>#N/A</v>
      </c>
      <c r="G738" s="0" t="n">
        <v>22.67</v>
      </c>
      <c r="H738" s="0" t="e">
        <f aca="false">NA()</f>
        <v>#N/A</v>
      </c>
      <c r="I738" s="0" t="e">
        <f aca="false">NA()</f>
        <v>#N/A</v>
      </c>
      <c r="J738" s="0" t="n">
        <v>22.67</v>
      </c>
      <c r="K738" s="0" t="e">
        <f aca="false">NA()</f>
        <v>#N/A</v>
      </c>
      <c r="L738" s="0" t="n">
        <v>21</v>
      </c>
      <c r="M738" s="96" t="n">
        <v>36624</v>
      </c>
      <c r="N738" s="0" t="n">
        <v>26</v>
      </c>
    </row>
    <row r="739" customFormat="false" ht="12.75" hidden="false" customHeight="false" outlineLevel="0" collapsed="false">
      <c r="A739" s="96" t="n">
        <v>36472</v>
      </c>
      <c r="B739" s="0" t="e">
        <f aca="false">NA()</f>
        <v>#N/A</v>
      </c>
      <c r="C739" s="0" t="e">
        <f aca="false">NA()</f>
        <v>#N/A</v>
      </c>
      <c r="D739" s="0" t="e">
        <f aca="false">NA()</f>
        <v>#N/A</v>
      </c>
      <c r="E739" s="0" t="n">
        <v>21.92</v>
      </c>
      <c r="F739" s="0" t="e">
        <f aca="false">NA()</f>
        <v>#N/A</v>
      </c>
      <c r="G739" s="0" t="n">
        <v>27.39</v>
      </c>
      <c r="H739" s="0" t="n">
        <v>24.75</v>
      </c>
      <c r="I739" s="0" t="e">
        <f aca="false">NA()</f>
        <v>#N/A</v>
      </c>
      <c r="J739" s="0" t="n">
        <v>22.83</v>
      </c>
      <c r="K739" s="0" t="n">
        <v>21.67</v>
      </c>
      <c r="L739" s="0" t="n">
        <v>24.33</v>
      </c>
      <c r="M739" s="96" t="n">
        <v>36625</v>
      </c>
      <c r="N739" s="0" t="n">
        <v>26</v>
      </c>
    </row>
    <row r="740" customFormat="false" ht="12.75" hidden="false" customHeight="false" outlineLevel="0" collapsed="false">
      <c r="A740" s="96" t="n">
        <v>36473</v>
      </c>
      <c r="B740" s="0" t="e">
        <f aca="false">NA()</f>
        <v>#N/A</v>
      </c>
      <c r="C740" s="0" t="e">
        <f aca="false">NA()</f>
        <v>#N/A</v>
      </c>
      <c r="D740" s="0" t="e">
        <f aca="false">NA()</f>
        <v>#N/A</v>
      </c>
      <c r="E740" s="0" t="n">
        <v>18.45</v>
      </c>
      <c r="F740" s="0" t="e">
        <f aca="false">NA()</f>
        <v>#N/A</v>
      </c>
      <c r="G740" s="0" t="n">
        <v>28.58</v>
      </c>
      <c r="H740" s="0" t="n">
        <v>22.93</v>
      </c>
      <c r="I740" s="0" t="e">
        <f aca="false">NA()</f>
        <v>#N/A</v>
      </c>
      <c r="J740" s="0" t="n">
        <v>23.5</v>
      </c>
      <c r="K740" s="0" t="n">
        <v>18.54</v>
      </c>
      <c r="L740" s="0" t="n">
        <v>20</v>
      </c>
      <c r="M740" s="96" t="n">
        <v>36626</v>
      </c>
      <c r="N740" s="0" t="n">
        <v>33.32</v>
      </c>
    </row>
    <row r="741" customFormat="false" ht="12.75" hidden="false" customHeight="false" outlineLevel="0" collapsed="false">
      <c r="A741" s="96" t="n">
        <v>36474</v>
      </c>
      <c r="B741" s="0" t="e">
        <f aca="false">NA()</f>
        <v>#N/A</v>
      </c>
      <c r="C741" s="0" t="e">
        <f aca="false">NA()</f>
        <v>#N/A</v>
      </c>
      <c r="D741" s="0" t="e">
        <f aca="false">NA()</f>
        <v>#N/A</v>
      </c>
      <c r="E741" s="0" t="n">
        <v>18.39</v>
      </c>
      <c r="F741" s="0" t="e">
        <f aca="false">NA()</f>
        <v>#N/A</v>
      </c>
      <c r="G741" s="0" t="n">
        <v>28.5</v>
      </c>
      <c r="H741" s="0" t="n">
        <v>22.24</v>
      </c>
      <c r="I741" s="0" t="e">
        <f aca="false">NA()</f>
        <v>#N/A</v>
      </c>
      <c r="J741" s="0" t="n">
        <v>22.5</v>
      </c>
      <c r="K741" s="0" t="n">
        <v>18.41</v>
      </c>
      <c r="L741" s="0" t="n">
        <v>19.5</v>
      </c>
      <c r="M741" s="96" t="n">
        <v>36627</v>
      </c>
      <c r="N741" s="0" t="n">
        <v>35.33</v>
      </c>
    </row>
    <row r="742" customFormat="false" ht="12.75" hidden="false" customHeight="false" outlineLevel="0" collapsed="false">
      <c r="A742" s="96" t="n">
        <v>36475</v>
      </c>
      <c r="B742" s="0" t="e">
        <f aca="false">NA()</f>
        <v>#N/A</v>
      </c>
      <c r="C742" s="0" t="e">
        <f aca="false">NA()</f>
        <v>#N/A</v>
      </c>
      <c r="D742" s="0" t="e">
        <f aca="false">NA()</f>
        <v>#N/A</v>
      </c>
      <c r="E742" s="0" t="n">
        <v>18.24</v>
      </c>
      <c r="F742" s="0" t="e">
        <f aca="false">NA()</f>
        <v>#N/A</v>
      </c>
      <c r="G742" s="0" t="n">
        <v>28.17</v>
      </c>
      <c r="H742" s="0" t="n">
        <v>23</v>
      </c>
      <c r="I742" s="0" t="e">
        <f aca="false">NA()</f>
        <v>#N/A</v>
      </c>
      <c r="J742" s="0" t="e">
        <f aca="false">NA()</f>
        <v>#N/A</v>
      </c>
      <c r="K742" s="0" t="n">
        <v>18.24</v>
      </c>
      <c r="L742" s="0" t="n">
        <v>19</v>
      </c>
      <c r="M742" s="96" t="n">
        <v>36628</v>
      </c>
      <c r="N742" s="0" t="n">
        <v>34.1</v>
      </c>
    </row>
    <row r="743" customFormat="false" ht="12.75" hidden="false" customHeight="false" outlineLevel="0" collapsed="false">
      <c r="A743" s="96" t="n">
        <v>36476</v>
      </c>
      <c r="B743" s="0" t="e">
        <f aca="false">NA()</f>
        <v>#N/A</v>
      </c>
      <c r="C743" s="0" t="e">
        <f aca="false">NA()</f>
        <v>#N/A</v>
      </c>
      <c r="D743" s="0" t="e">
        <f aca="false">NA()</f>
        <v>#N/A</v>
      </c>
      <c r="E743" s="0" t="n">
        <v>17.93</v>
      </c>
      <c r="F743" s="0" t="e">
        <f aca="false">NA()</f>
        <v>#N/A</v>
      </c>
      <c r="G743" s="0" t="n">
        <v>29.75</v>
      </c>
      <c r="H743" s="0" t="n">
        <v>23</v>
      </c>
      <c r="I743" s="0" t="e">
        <f aca="false">NA()</f>
        <v>#N/A</v>
      </c>
      <c r="J743" s="0" t="n">
        <v>21.8</v>
      </c>
      <c r="K743" s="0" t="n">
        <v>17.86</v>
      </c>
      <c r="L743" s="0" t="n">
        <v>18.25</v>
      </c>
      <c r="M743" s="96" t="n">
        <v>36629</v>
      </c>
      <c r="N743" s="0" t="n">
        <v>32.35</v>
      </c>
    </row>
    <row r="744" customFormat="false" ht="12.75" hidden="false" customHeight="false" outlineLevel="0" collapsed="false">
      <c r="A744" s="96" t="n">
        <v>36477</v>
      </c>
      <c r="B744" s="0" t="e">
        <f aca="false">NA()</f>
        <v>#N/A</v>
      </c>
      <c r="C744" s="0" t="e">
        <f aca="false">NA()</f>
        <v>#N/A</v>
      </c>
      <c r="D744" s="0" t="e">
        <f aca="false">NA()</f>
        <v>#N/A</v>
      </c>
      <c r="E744" s="0" t="e">
        <f aca="false">NA()</f>
        <v>#N/A</v>
      </c>
      <c r="F744" s="0" t="e">
        <f aca="false">NA()</f>
        <v>#N/A</v>
      </c>
      <c r="G744" s="0" t="e">
        <f aca="false">NA()</f>
        <v>#N/A</v>
      </c>
      <c r="H744" s="0" t="e">
        <f aca="false">NA()</f>
        <v>#N/A</v>
      </c>
      <c r="I744" s="0" t="e">
        <f aca="false">NA()</f>
        <v>#N/A</v>
      </c>
      <c r="J744" s="0" t="e">
        <f aca="false">NA()</f>
        <v>#N/A</v>
      </c>
      <c r="K744" s="0" t="e">
        <f aca="false">NA()</f>
        <v>#N/A</v>
      </c>
      <c r="L744" s="0" t="n">
        <v>16.75</v>
      </c>
      <c r="M744" s="96" t="n">
        <v>36630</v>
      </c>
      <c r="N744" s="0" t="n">
        <v>33.15</v>
      </c>
    </row>
    <row r="745" customFormat="false" ht="12.75" hidden="false" customHeight="false" outlineLevel="0" collapsed="false">
      <c r="A745" s="96" t="n">
        <v>36478</v>
      </c>
      <c r="B745" s="0" t="e">
        <f aca="false">NA()</f>
        <v>#N/A</v>
      </c>
      <c r="C745" s="0" t="e">
        <f aca="false">NA()</f>
        <v>#N/A</v>
      </c>
      <c r="D745" s="0" t="e">
        <f aca="false">NA()</f>
        <v>#N/A</v>
      </c>
      <c r="E745" s="0" t="e">
        <f aca="false">NA()</f>
        <v>#N/A</v>
      </c>
      <c r="F745" s="0" t="e">
        <f aca="false">NA()</f>
        <v>#N/A</v>
      </c>
      <c r="G745" s="0" t="e">
        <f aca="false">NA()</f>
        <v>#N/A</v>
      </c>
      <c r="H745" s="0" t="e">
        <f aca="false">NA()</f>
        <v>#N/A</v>
      </c>
      <c r="I745" s="0" t="e">
        <f aca="false">NA()</f>
        <v>#N/A</v>
      </c>
      <c r="J745" s="0" t="n">
        <v>19.5</v>
      </c>
      <c r="K745" s="0" t="e">
        <f aca="false">NA()</f>
        <v>#N/A</v>
      </c>
      <c r="L745" s="0" t="n">
        <v>16</v>
      </c>
      <c r="M745" s="96" t="n">
        <v>36631</v>
      </c>
      <c r="N745" s="0" t="n">
        <v>21.17</v>
      </c>
    </row>
    <row r="746" customFormat="false" ht="12.75" hidden="false" customHeight="false" outlineLevel="0" collapsed="false">
      <c r="A746" s="96" t="n">
        <v>36479</v>
      </c>
      <c r="B746" s="0" t="e">
        <f aca="false">NA()</f>
        <v>#N/A</v>
      </c>
      <c r="C746" s="0" t="e">
        <f aca="false">NA()</f>
        <v>#N/A</v>
      </c>
      <c r="D746" s="0" t="e">
        <f aca="false">NA()</f>
        <v>#N/A</v>
      </c>
      <c r="E746" s="0" t="n">
        <v>19.78</v>
      </c>
      <c r="F746" s="0" t="e">
        <f aca="false">NA()</f>
        <v>#N/A</v>
      </c>
      <c r="G746" s="0" t="n">
        <v>28.63</v>
      </c>
      <c r="H746" s="0" t="n">
        <v>23.75</v>
      </c>
      <c r="I746" s="0" t="e">
        <f aca="false">NA()</f>
        <v>#N/A</v>
      </c>
      <c r="J746" s="0" t="e">
        <f aca="false">NA()</f>
        <v>#N/A</v>
      </c>
      <c r="K746" s="0" t="n">
        <v>19.51</v>
      </c>
      <c r="L746" s="0" t="n">
        <v>20</v>
      </c>
      <c r="M746" s="96" t="n">
        <v>36632</v>
      </c>
      <c r="N746" s="0" t="n">
        <v>21.17</v>
      </c>
    </row>
    <row r="747" customFormat="false" ht="12.75" hidden="false" customHeight="false" outlineLevel="0" collapsed="false">
      <c r="A747" s="96" t="n">
        <v>36480</v>
      </c>
      <c r="B747" s="0" t="e">
        <f aca="false">NA()</f>
        <v>#N/A</v>
      </c>
      <c r="C747" s="0" t="e">
        <f aca="false">NA()</f>
        <v>#N/A</v>
      </c>
      <c r="D747" s="0" t="e">
        <f aca="false">NA()</f>
        <v>#N/A</v>
      </c>
      <c r="E747" s="0" t="n">
        <v>22.29</v>
      </c>
      <c r="F747" s="0" t="e">
        <f aca="false">NA()</f>
        <v>#N/A</v>
      </c>
      <c r="G747" s="0" t="n">
        <v>26.5</v>
      </c>
      <c r="H747" s="0" t="n">
        <v>24.78</v>
      </c>
      <c r="I747" s="0" t="e">
        <f aca="false">NA()</f>
        <v>#N/A</v>
      </c>
      <c r="J747" s="0" t="e">
        <f aca="false">NA()</f>
        <v>#N/A</v>
      </c>
      <c r="K747" s="0" t="n">
        <v>21.5</v>
      </c>
      <c r="L747" s="0" t="n">
        <v>21.94</v>
      </c>
      <c r="M747" s="96" t="n">
        <v>36633</v>
      </c>
      <c r="N747" s="0" t="n">
        <v>31.08</v>
      </c>
    </row>
    <row r="748" customFormat="false" ht="12.75" hidden="false" customHeight="false" outlineLevel="0" collapsed="false">
      <c r="A748" s="96" t="n">
        <v>36481</v>
      </c>
      <c r="B748" s="0" t="e">
        <f aca="false">NA()</f>
        <v>#N/A</v>
      </c>
      <c r="C748" s="0" t="e">
        <f aca="false">NA()</f>
        <v>#N/A</v>
      </c>
      <c r="D748" s="0" t="e">
        <f aca="false">NA()</f>
        <v>#N/A</v>
      </c>
      <c r="E748" s="0" t="n">
        <v>21.04</v>
      </c>
      <c r="F748" s="0" t="e">
        <f aca="false">NA()</f>
        <v>#N/A</v>
      </c>
      <c r="G748" s="0" t="e">
        <f aca="false">NA()</f>
        <v>#N/A</v>
      </c>
      <c r="H748" s="0" t="n">
        <v>26.57</v>
      </c>
      <c r="I748" s="0" t="e">
        <f aca="false">NA()</f>
        <v>#N/A</v>
      </c>
      <c r="J748" s="0" t="e">
        <f aca="false">NA()</f>
        <v>#N/A</v>
      </c>
      <c r="K748" s="0" t="n">
        <v>21.93</v>
      </c>
      <c r="L748" s="0" t="n">
        <v>22.14</v>
      </c>
      <c r="M748" s="96" t="n">
        <v>36634</v>
      </c>
      <c r="N748" s="0" t="n">
        <v>32.9</v>
      </c>
    </row>
    <row r="749" customFormat="false" ht="12.75" hidden="false" customHeight="false" outlineLevel="0" collapsed="false">
      <c r="A749" s="96" t="n">
        <v>36482</v>
      </c>
      <c r="B749" s="0" t="e">
        <f aca="false">NA()</f>
        <v>#N/A</v>
      </c>
      <c r="C749" s="0" t="e">
        <f aca="false">NA()</f>
        <v>#N/A</v>
      </c>
      <c r="D749" s="0" t="e">
        <f aca="false">NA()</f>
        <v>#N/A</v>
      </c>
      <c r="E749" s="0" t="n">
        <v>24.07</v>
      </c>
      <c r="F749" s="0" t="e">
        <f aca="false">NA()</f>
        <v>#N/A</v>
      </c>
      <c r="G749" s="0" t="e">
        <f aca="false">NA()</f>
        <v>#N/A</v>
      </c>
      <c r="H749" s="0" t="e">
        <f aca="false">NA()</f>
        <v>#N/A</v>
      </c>
      <c r="I749" s="0" t="e">
        <f aca="false">NA()</f>
        <v>#N/A</v>
      </c>
      <c r="J749" s="0" t="e">
        <f aca="false">NA()</f>
        <v>#N/A</v>
      </c>
      <c r="K749" s="0" t="n">
        <v>23.2</v>
      </c>
      <c r="L749" s="0" t="n">
        <v>24</v>
      </c>
      <c r="M749" s="96" t="n">
        <v>36635</v>
      </c>
      <c r="N749" s="0" t="n">
        <v>35.94</v>
      </c>
    </row>
    <row r="750" customFormat="false" ht="12.75" hidden="false" customHeight="false" outlineLevel="0" collapsed="false">
      <c r="A750" s="96" t="n">
        <v>36483</v>
      </c>
      <c r="B750" s="0" t="e">
        <f aca="false">NA()</f>
        <v>#N/A</v>
      </c>
      <c r="C750" s="0" t="e">
        <f aca="false">NA()</f>
        <v>#N/A</v>
      </c>
      <c r="D750" s="0" t="e">
        <f aca="false">NA()</f>
        <v>#N/A</v>
      </c>
      <c r="E750" s="0" t="n">
        <v>24.11</v>
      </c>
      <c r="F750" s="0" t="e">
        <f aca="false">NA()</f>
        <v>#N/A</v>
      </c>
      <c r="G750" s="0" t="e">
        <f aca="false">NA()</f>
        <v>#N/A</v>
      </c>
      <c r="H750" s="0" t="e">
        <f aca="false">NA()</f>
        <v>#N/A</v>
      </c>
      <c r="I750" s="0" t="e">
        <f aca="false">NA()</f>
        <v>#N/A</v>
      </c>
      <c r="J750" s="0" t="n">
        <v>24</v>
      </c>
      <c r="K750" s="0" t="n">
        <v>22</v>
      </c>
      <c r="L750" s="0" t="n">
        <v>21</v>
      </c>
      <c r="M750" s="96" t="n">
        <v>36636</v>
      </c>
      <c r="N750" s="0" t="n">
        <v>35.44</v>
      </c>
    </row>
    <row r="751" customFormat="false" ht="12.75" hidden="false" customHeight="false" outlineLevel="0" collapsed="false">
      <c r="A751" s="96" t="n">
        <v>36484</v>
      </c>
      <c r="B751" s="0" t="e">
        <f aca="false">NA()</f>
        <v>#N/A</v>
      </c>
      <c r="C751" s="0" t="e">
        <f aca="false">NA()</f>
        <v>#N/A</v>
      </c>
      <c r="D751" s="0" t="e">
        <f aca="false">NA()</f>
        <v>#N/A</v>
      </c>
      <c r="E751" s="0" t="n">
        <v>18.75</v>
      </c>
      <c r="F751" s="0" t="e">
        <f aca="false">NA()</f>
        <v>#N/A</v>
      </c>
      <c r="G751" s="0" t="n">
        <v>25</v>
      </c>
      <c r="H751" s="0" t="e">
        <f aca="false">NA()</f>
        <v>#N/A</v>
      </c>
      <c r="I751" s="0" t="e">
        <f aca="false">NA()</f>
        <v>#N/A</v>
      </c>
      <c r="J751" s="0" t="e">
        <f aca="false">NA()</f>
        <v>#N/A</v>
      </c>
      <c r="K751" s="0" t="e">
        <f aca="false">NA()</f>
        <v>#N/A</v>
      </c>
      <c r="L751" s="0" t="n">
        <v>17.85</v>
      </c>
      <c r="M751" s="96" t="n">
        <v>36637</v>
      </c>
      <c r="N751" s="0" t="n">
        <v>28.09</v>
      </c>
    </row>
    <row r="752" customFormat="false" ht="12.75" hidden="false" customHeight="false" outlineLevel="0" collapsed="false">
      <c r="A752" s="96" t="n">
        <v>36485</v>
      </c>
      <c r="B752" s="0" t="e">
        <f aca="false">NA()</f>
        <v>#N/A</v>
      </c>
      <c r="C752" s="0" t="e">
        <f aca="false">NA()</f>
        <v>#N/A</v>
      </c>
      <c r="D752" s="0" t="e">
        <f aca="false">NA()</f>
        <v>#N/A</v>
      </c>
      <c r="E752" s="0" t="n">
        <v>18.75</v>
      </c>
      <c r="F752" s="0" t="e">
        <f aca="false">NA()</f>
        <v>#N/A</v>
      </c>
      <c r="G752" s="0" t="n">
        <v>25</v>
      </c>
      <c r="H752" s="0" t="e">
        <f aca="false">NA()</f>
        <v>#N/A</v>
      </c>
      <c r="I752" s="0" t="e">
        <f aca="false">NA()</f>
        <v>#N/A</v>
      </c>
      <c r="J752" s="0" t="e">
        <f aca="false">NA()</f>
        <v>#N/A</v>
      </c>
      <c r="K752" s="0" t="e">
        <f aca="false">NA()</f>
        <v>#N/A</v>
      </c>
      <c r="L752" s="0" t="n">
        <v>17.85</v>
      </c>
      <c r="M752" s="96" t="n">
        <v>36638</v>
      </c>
      <c r="N752" s="0" t="n">
        <v>23.25</v>
      </c>
    </row>
    <row r="753" customFormat="false" ht="12.75" hidden="false" customHeight="false" outlineLevel="0" collapsed="false">
      <c r="A753" s="96" t="n">
        <v>36486</v>
      </c>
      <c r="B753" s="0" t="e">
        <f aca="false">NA()</f>
        <v>#N/A</v>
      </c>
      <c r="C753" s="0" t="e">
        <f aca="false">NA()</f>
        <v>#N/A</v>
      </c>
      <c r="D753" s="0" t="e">
        <f aca="false">NA()</f>
        <v>#N/A</v>
      </c>
      <c r="E753" s="0" t="n">
        <v>19.77</v>
      </c>
      <c r="F753" s="0" t="e">
        <f aca="false">NA()</f>
        <v>#N/A</v>
      </c>
      <c r="G753" s="0" t="e">
        <f aca="false">NA()</f>
        <v>#N/A</v>
      </c>
      <c r="H753" s="0" t="n">
        <v>23.17</v>
      </c>
      <c r="I753" s="0" t="e">
        <f aca="false">NA()</f>
        <v>#N/A</v>
      </c>
      <c r="J753" s="0" t="n">
        <v>20.88</v>
      </c>
      <c r="K753" s="0" t="n">
        <v>16.75</v>
      </c>
      <c r="L753" s="0" t="e">
        <f aca="false">NA()</f>
        <v>#N/A</v>
      </c>
      <c r="M753" s="96" t="n">
        <v>36639</v>
      </c>
      <c r="N753" s="0" t="n">
        <v>23.25</v>
      </c>
    </row>
    <row r="754" customFormat="false" ht="12.75" hidden="false" customHeight="false" outlineLevel="0" collapsed="false">
      <c r="A754" s="96" t="n">
        <v>36487</v>
      </c>
      <c r="B754" s="0" t="e">
        <f aca="false">NA()</f>
        <v>#N/A</v>
      </c>
      <c r="C754" s="0" t="e">
        <f aca="false">NA()</f>
        <v>#N/A</v>
      </c>
      <c r="D754" s="0" t="e">
        <f aca="false">NA()</f>
        <v>#N/A</v>
      </c>
      <c r="E754" s="0" t="n">
        <v>15.89</v>
      </c>
      <c r="F754" s="0" t="e">
        <f aca="false">NA()</f>
        <v>#N/A</v>
      </c>
      <c r="G754" s="0" t="e">
        <f aca="false">NA()</f>
        <v>#N/A</v>
      </c>
      <c r="H754" s="0" t="e">
        <f aca="false">NA()</f>
        <v>#N/A</v>
      </c>
      <c r="I754" s="0" t="e">
        <f aca="false">NA()</f>
        <v>#N/A</v>
      </c>
      <c r="J754" s="0" t="n">
        <v>18</v>
      </c>
      <c r="K754" s="0" t="n">
        <v>14.57</v>
      </c>
      <c r="L754" s="0" t="n">
        <v>16.75</v>
      </c>
      <c r="M754" s="96" t="n">
        <v>36640</v>
      </c>
      <c r="N754" s="0" t="n">
        <v>34.94</v>
      </c>
    </row>
    <row r="755" customFormat="false" ht="12.75" hidden="false" customHeight="false" outlineLevel="0" collapsed="false">
      <c r="A755" s="96" t="n">
        <v>36488</v>
      </c>
      <c r="B755" s="0" t="e">
        <f aca="false">NA()</f>
        <v>#N/A</v>
      </c>
      <c r="C755" s="0" t="e">
        <f aca="false">NA()</f>
        <v>#N/A</v>
      </c>
      <c r="D755" s="0" t="e">
        <f aca="false">NA()</f>
        <v>#N/A</v>
      </c>
      <c r="E755" s="0" t="n">
        <v>15.08</v>
      </c>
      <c r="F755" s="0" t="e">
        <f aca="false">NA()</f>
        <v>#N/A</v>
      </c>
      <c r="G755" s="0" t="e">
        <f aca="false">NA()</f>
        <v>#N/A</v>
      </c>
      <c r="H755" s="0" t="e">
        <f aca="false">NA()</f>
        <v>#N/A</v>
      </c>
      <c r="I755" s="0" t="e">
        <f aca="false">NA()</f>
        <v>#N/A</v>
      </c>
      <c r="J755" s="0" t="n">
        <v>17</v>
      </c>
      <c r="K755" s="0" t="n">
        <v>13.5</v>
      </c>
      <c r="L755" s="0" t="e">
        <f aca="false">NA()</f>
        <v>#N/A</v>
      </c>
      <c r="M755" s="96" t="n">
        <v>36641</v>
      </c>
      <c r="N755" s="0" t="n">
        <v>29.32</v>
      </c>
    </row>
    <row r="756" customFormat="false" ht="12.75" hidden="false" customHeight="false" outlineLevel="0" collapsed="false">
      <c r="A756" s="96" t="n">
        <v>36491</v>
      </c>
      <c r="B756" s="0" t="e">
        <f aca="false">NA()</f>
        <v>#N/A</v>
      </c>
      <c r="C756" s="0" t="e">
        <f aca="false">NA()</f>
        <v>#N/A</v>
      </c>
      <c r="D756" s="0" t="e">
        <f aca="false">NA()</f>
        <v>#N/A</v>
      </c>
      <c r="E756" s="0" t="e">
        <f aca="false">NA()</f>
        <v>#N/A</v>
      </c>
      <c r="F756" s="0" t="e">
        <f aca="false">NA()</f>
        <v>#N/A</v>
      </c>
      <c r="G756" s="0" t="e">
        <f aca="false">NA()</f>
        <v>#N/A</v>
      </c>
      <c r="H756" s="0" t="e">
        <f aca="false">NA()</f>
        <v>#N/A</v>
      </c>
      <c r="I756" s="0" t="e">
        <f aca="false">NA()</f>
        <v>#N/A</v>
      </c>
      <c r="J756" s="0" t="n">
        <v>17.75</v>
      </c>
      <c r="K756" s="0" t="e">
        <f aca="false">NA()</f>
        <v>#N/A</v>
      </c>
      <c r="L756" s="0" t="e">
        <f aca="false">NA()</f>
        <v>#N/A</v>
      </c>
      <c r="M756" s="96" t="n">
        <v>36642</v>
      </c>
      <c r="N756" s="0" t="n">
        <v>28.69</v>
      </c>
    </row>
    <row r="757" customFormat="false" ht="12.75" hidden="false" customHeight="false" outlineLevel="0" collapsed="false">
      <c r="A757" s="96" t="n">
        <v>36492</v>
      </c>
      <c r="B757" s="0" t="e">
        <f aca="false">NA()</f>
        <v>#N/A</v>
      </c>
      <c r="C757" s="0" t="e">
        <f aca="false">NA()</f>
        <v>#N/A</v>
      </c>
      <c r="D757" s="0" t="e">
        <f aca="false">NA()</f>
        <v>#N/A</v>
      </c>
      <c r="E757" s="0" t="n">
        <v>17.5</v>
      </c>
      <c r="F757" s="0" t="e">
        <f aca="false">NA()</f>
        <v>#N/A</v>
      </c>
      <c r="G757" s="0" t="e">
        <f aca="false">NA()</f>
        <v>#N/A</v>
      </c>
      <c r="H757" s="0" t="e">
        <f aca="false">NA()</f>
        <v>#N/A</v>
      </c>
      <c r="I757" s="0" t="e">
        <f aca="false">NA()</f>
        <v>#N/A</v>
      </c>
      <c r="J757" s="0" t="n">
        <v>16.58</v>
      </c>
      <c r="K757" s="0" t="e">
        <f aca="false">NA()</f>
        <v>#N/A</v>
      </c>
      <c r="L757" s="0" t="e">
        <f aca="false">NA()</f>
        <v>#N/A</v>
      </c>
      <c r="M757" s="96" t="n">
        <v>36643</v>
      </c>
      <c r="N757" s="0" t="n">
        <v>28.37</v>
      </c>
    </row>
    <row r="758" customFormat="false" ht="12.75" hidden="false" customHeight="false" outlineLevel="0" collapsed="false">
      <c r="A758" s="96" t="n">
        <v>36493</v>
      </c>
      <c r="B758" s="0" t="e">
        <f aca="false">NA()</f>
        <v>#N/A</v>
      </c>
      <c r="C758" s="0" t="e">
        <f aca="false">NA()</f>
        <v>#N/A</v>
      </c>
      <c r="D758" s="0" t="e">
        <f aca="false">NA()</f>
        <v>#N/A</v>
      </c>
      <c r="E758" s="0" t="n">
        <v>21.15</v>
      </c>
      <c r="F758" s="0" t="e">
        <f aca="false">NA()</f>
        <v>#N/A</v>
      </c>
      <c r="G758" s="0" t="n">
        <v>25</v>
      </c>
      <c r="H758" s="0" t="n">
        <v>22</v>
      </c>
      <c r="I758" s="0" t="e">
        <f aca="false">NA()</f>
        <v>#N/A</v>
      </c>
      <c r="J758" s="0" t="e">
        <f aca="false">NA()</f>
        <v>#N/A</v>
      </c>
      <c r="K758" s="0" t="n">
        <v>20.4</v>
      </c>
      <c r="L758" s="0" t="n">
        <v>22</v>
      </c>
      <c r="M758" s="96" t="n">
        <v>36644</v>
      </c>
      <c r="N758" s="0" t="n">
        <v>26.91</v>
      </c>
    </row>
    <row r="759" customFormat="false" ht="12.75" hidden="false" customHeight="false" outlineLevel="0" collapsed="false">
      <c r="A759" s="96" t="n">
        <v>36494</v>
      </c>
      <c r="B759" s="0" t="e">
        <f aca="false">NA()</f>
        <v>#N/A</v>
      </c>
      <c r="C759" s="0" t="e">
        <f aca="false">NA()</f>
        <v>#N/A</v>
      </c>
      <c r="D759" s="0" t="e">
        <f aca="false">NA()</f>
        <v>#N/A</v>
      </c>
      <c r="E759" s="0" t="n">
        <v>23.31</v>
      </c>
      <c r="F759" s="0" t="e">
        <f aca="false">NA()</f>
        <v>#N/A</v>
      </c>
      <c r="G759" s="0" t="e">
        <f aca="false">NA()</f>
        <v>#N/A</v>
      </c>
      <c r="H759" s="0" t="e">
        <f aca="false">NA()</f>
        <v>#N/A</v>
      </c>
      <c r="I759" s="0" t="e">
        <f aca="false">NA()</f>
        <v>#N/A</v>
      </c>
      <c r="J759" s="0" t="e">
        <f aca="false">NA()</f>
        <v>#N/A</v>
      </c>
      <c r="K759" s="0" t="n">
        <v>23.38</v>
      </c>
      <c r="L759" s="0" t="n">
        <v>24.5</v>
      </c>
      <c r="M759" s="96" t="n">
        <v>36645</v>
      </c>
      <c r="N759" s="0" t="n">
        <v>19.83</v>
      </c>
    </row>
    <row r="760" customFormat="false" ht="12.75" hidden="false" customHeight="false" outlineLevel="0" collapsed="false">
      <c r="A760" s="96" t="n">
        <v>36495</v>
      </c>
      <c r="B760" s="0" t="e">
        <f aca="false">NA()</f>
        <v>#N/A</v>
      </c>
      <c r="C760" s="0" t="e">
        <f aca="false">NA()</f>
        <v>#N/A</v>
      </c>
      <c r="D760" s="0" t="e">
        <f aca="false">NA()</f>
        <v>#N/A</v>
      </c>
      <c r="E760" s="0" t="n">
        <v>26.28</v>
      </c>
      <c r="F760" s="0" t="e">
        <f aca="false">NA()</f>
        <v>#N/A</v>
      </c>
      <c r="G760" s="0" t="e">
        <f aca="false">NA()</f>
        <v>#N/A</v>
      </c>
      <c r="H760" s="0" t="n">
        <v>24.5</v>
      </c>
      <c r="I760" s="0" t="e">
        <f aca="false">NA()</f>
        <v>#N/A</v>
      </c>
      <c r="J760" s="0" t="n">
        <v>27</v>
      </c>
      <c r="K760" s="0" t="n">
        <v>25.07</v>
      </c>
      <c r="L760" s="0" t="n">
        <v>25</v>
      </c>
      <c r="M760" s="96" t="n">
        <v>36646</v>
      </c>
      <c r="N760" s="0" t="n">
        <v>19.83</v>
      </c>
    </row>
    <row r="761" customFormat="false" ht="12.75" hidden="false" customHeight="false" outlineLevel="0" collapsed="false">
      <c r="A761" s="96" t="n">
        <v>36496</v>
      </c>
      <c r="B761" s="0" t="e">
        <f aca="false">NA()</f>
        <v>#N/A</v>
      </c>
      <c r="C761" s="0" t="e">
        <f aca="false">NA()</f>
        <v>#N/A</v>
      </c>
      <c r="D761" s="0" t="e">
        <f aca="false">NA()</f>
        <v>#N/A</v>
      </c>
      <c r="E761" s="0" t="n">
        <v>23.35</v>
      </c>
      <c r="F761" s="0" t="e">
        <f aca="false">NA()</f>
        <v>#N/A</v>
      </c>
      <c r="G761" s="0" t="e">
        <f aca="false">NA()</f>
        <v>#N/A</v>
      </c>
      <c r="H761" s="0" t="e">
        <f aca="false">NA()</f>
        <v>#N/A</v>
      </c>
      <c r="I761" s="0" t="e">
        <f aca="false">NA()</f>
        <v>#N/A</v>
      </c>
      <c r="J761" s="0" t="n">
        <v>23.4</v>
      </c>
      <c r="K761" s="0" t="n">
        <v>22.02</v>
      </c>
      <c r="L761" s="0" t="n">
        <v>23</v>
      </c>
      <c r="M761" s="96" t="n">
        <v>36647</v>
      </c>
      <c r="N761" s="0" t="n">
        <v>27.67</v>
      </c>
    </row>
    <row r="762" customFormat="false" ht="12.75" hidden="false" customHeight="false" outlineLevel="0" collapsed="false">
      <c r="A762" s="96" t="n">
        <v>36497</v>
      </c>
      <c r="B762" s="0" t="e">
        <f aca="false">NA()</f>
        <v>#N/A</v>
      </c>
      <c r="C762" s="0" t="e">
        <f aca="false">NA()</f>
        <v>#N/A</v>
      </c>
      <c r="D762" s="0" t="e">
        <f aca="false">NA()</f>
        <v>#N/A</v>
      </c>
      <c r="E762" s="0" t="n">
        <v>17.53</v>
      </c>
      <c r="F762" s="0" t="e">
        <f aca="false">NA()</f>
        <v>#N/A</v>
      </c>
      <c r="G762" s="0" t="e">
        <f aca="false">NA()</f>
        <v>#N/A</v>
      </c>
      <c r="H762" s="0" t="n">
        <v>20</v>
      </c>
      <c r="I762" s="0" t="e">
        <f aca="false">NA()</f>
        <v>#N/A</v>
      </c>
      <c r="J762" s="0" t="n">
        <v>26</v>
      </c>
      <c r="K762" s="0" t="n">
        <v>17.81</v>
      </c>
      <c r="L762" s="0" t="e">
        <f aca="false">NA()</f>
        <v>#N/A</v>
      </c>
      <c r="M762" s="96" t="n">
        <v>36648</v>
      </c>
      <c r="N762" s="0" t="n">
        <v>30.68</v>
      </c>
    </row>
    <row r="763" customFormat="false" ht="12.75" hidden="false" customHeight="false" outlineLevel="0" collapsed="false">
      <c r="A763" s="96" t="n">
        <v>36498</v>
      </c>
      <c r="B763" s="0" t="e">
        <f aca="false">NA()</f>
        <v>#N/A</v>
      </c>
      <c r="C763" s="0" t="e">
        <f aca="false">NA()</f>
        <v>#N/A</v>
      </c>
      <c r="D763" s="0" t="e">
        <f aca="false">NA()</f>
        <v>#N/A</v>
      </c>
      <c r="E763" s="0" t="e">
        <f aca="false">NA()</f>
        <v>#N/A</v>
      </c>
      <c r="F763" s="0" t="e">
        <f aca="false">NA()</f>
        <v>#N/A</v>
      </c>
      <c r="G763" s="0" t="e">
        <f aca="false">NA()</f>
        <v>#N/A</v>
      </c>
      <c r="H763" s="0" t="e">
        <f aca="false">NA()</f>
        <v>#N/A</v>
      </c>
      <c r="I763" s="0" t="e">
        <f aca="false">NA()</f>
        <v>#N/A</v>
      </c>
      <c r="J763" s="0" t="n">
        <v>18.5</v>
      </c>
      <c r="K763" s="0" t="e">
        <f aca="false">NA()</f>
        <v>#N/A</v>
      </c>
      <c r="L763" s="0" t="e">
        <f aca="false">NA()</f>
        <v>#N/A</v>
      </c>
      <c r="M763" s="96" t="n">
        <v>36649</v>
      </c>
      <c r="N763" s="0" t="n">
        <v>32.76</v>
      </c>
    </row>
    <row r="764" customFormat="false" ht="12.75" hidden="false" customHeight="false" outlineLevel="0" collapsed="false">
      <c r="A764" s="96" t="n">
        <v>36499</v>
      </c>
      <c r="B764" s="0" t="e">
        <f aca="false">NA()</f>
        <v>#N/A</v>
      </c>
      <c r="C764" s="0" t="e">
        <f aca="false">NA()</f>
        <v>#N/A</v>
      </c>
      <c r="D764" s="0" t="e">
        <f aca="false">NA()</f>
        <v>#N/A</v>
      </c>
      <c r="E764" s="0" t="e">
        <f aca="false">NA()</f>
        <v>#N/A</v>
      </c>
      <c r="F764" s="0" t="e">
        <f aca="false">NA()</f>
        <v>#N/A</v>
      </c>
      <c r="G764" s="0" t="e">
        <f aca="false">NA()</f>
        <v>#N/A</v>
      </c>
      <c r="H764" s="0" t="e">
        <f aca="false">NA()</f>
        <v>#N/A</v>
      </c>
      <c r="I764" s="0" t="e">
        <f aca="false">NA()</f>
        <v>#N/A</v>
      </c>
      <c r="J764" s="0" t="n">
        <v>18.5</v>
      </c>
      <c r="K764" s="0" t="e">
        <f aca="false">NA()</f>
        <v>#N/A</v>
      </c>
      <c r="L764" s="0" t="e">
        <f aca="false">NA()</f>
        <v>#N/A</v>
      </c>
      <c r="M764" s="96" t="n">
        <v>36650</v>
      </c>
      <c r="N764" s="0" t="n">
        <v>33.45</v>
      </c>
    </row>
    <row r="765" customFormat="false" ht="12.75" hidden="false" customHeight="false" outlineLevel="0" collapsed="false">
      <c r="A765" s="96" t="n">
        <v>36500</v>
      </c>
      <c r="B765" s="0" t="e">
        <f aca="false">NA()</f>
        <v>#N/A</v>
      </c>
      <c r="C765" s="0" t="e">
        <f aca="false">NA()</f>
        <v>#N/A</v>
      </c>
      <c r="D765" s="0" t="e">
        <f aca="false">NA()</f>
        <v>#N/A</v>
      </c>
      <c r="E765" s="0" t="n">
        <v>16.77</v>
      </c>
      <c r="F765" s="0" t="e">
        <f aca="false">NA()</f>
        <v>#N/A</v>
      </c>
      <c r="G765" s="0" t="e">
        <f aca="false">NA()</f>
        <v>#N/A</v>
      </c>
      <c r="H765" s="0" t="n">
        <v>21</v>
      </c>
      <c r="I765" s="0" t="e">
        <f aca="false">NA()</f>
        <v>#N/A</v>
      </c>
      <c r="J765" s="0" t="n">
        <v>21.5</v>
      </c>
      <c r="K765" s="0" t="n">
        <v>17.12</v>
      </c>
      <c r="L765" s="0" t="n">
        <v>18.07</v>
      </c>
      <c r="M765" s="96" t="n">
        <v>36651</v>
      </c>
      <c r="N765" s="0" t="n">
        <v>44.74</v>
      </c>
    </row>
    <row r="766" customFormat="false" ht="12.75" hidden="false" customHeight="false" outlineLevel="0" collapsed="false">
      <c r="A766" s="96" t="n">
        <v>36501</v>
      </c>
      <c r="B766" s="0" t="e">
        <f aca="false">NA()</f>
        <v>#N/A</v>
      </c>
      <c r="C766" s="0" t="e">
        <f aca="false">NA()</f>
        <v>#N/A</v>
      </c>
      <c r="D766" s="0" t="e">
        <f aca="false">NA()</f>
        <v>#N/A</v>
      </c>
      <c r="E766" s="0" t="n">
        <v>18.3</v>
      </c>
      <c r="F766" s="0" t="e">
        <f aca="false">NA()</f>
        <v>#N/A</v>
      </c>
      <c r="G766" s="0" t="e">
        <f aca="false">NA()</f>
        <v>#N/A</v>
      </c>
      <c r="H766" s="0" t="n">
        <v>20</v>
      </c>
      <c r="I766" s="0" t="e">
        <f aca="false">NA()</f>
        <v>#N/A</v>
      </c>
      <c r="J766" s="0" t="e">
        <f aca="false">NA()</f>
        <v>#N/A</v>
      </c>
      <c r="K766" s="0" t="n">
        <v>18.17</v>
      </c>
      <c r="L766" s="0" t="n">
        <v>19</v>
      </c>
      <c r="M766" s="96" t="n">
        <v>36652</v>
      </c>
      <c r="N766" s="0" t="n">
        <v>36</v>
      </c>
    </row>
    <row r="767" customFormat="false" ht="12.75" hidden="false" customHeight="false" outlineLevel="0" collapsed="false">
      <c r="A767" s="96" t="n">
        <v>36502</v>
      </c>
      <c r="B767" s="0" t="e">
        <f aca="false">NA()</f>
        <v>#N/A</v>
      </c>
      <c r="C767" s="0" t="e">
        <f aca="false">NA()</f>
        <v>#N/A</v>
      </c>
      <c r="D767" s="0" t="e">
        <f aca="false">NA()</f>
        <v>#N/A</v>
      </c>
      <c r="E767" s="0" t="n">
        <v>22.78</v>
      </c>
      <c r="F767" s="0" t="e">
        <f aca="false">NA()</f>
        <v>#N/A</v>
      </c>
      <c r="G767" s="0" t="e">
        <f aca="false">NA()</f>
        <v>#N/A</v>
      </c>
      <c r="H767" s="0" t="n">
        <v>23.5</v>
      </c>
      <c r="I767" s="0" t="e">
        <f aca="false">NA()</f>
        <v>#N/A</v>
      </c>
      <c r="J767" s="0" t="n">
        <v>25</v>
      </c>
      <c r="K767" s="0" t="n">
        <v>21.14</v>
      </c>
      <c r="L767" s="0" t="n">
        <v>22</v>
      </c>
      <c r="M767" s="96" t="n">
        <v>36653</v>
      </c>
      <c r="N767" s="0" t="n">
        <v>36</v>
      </c>
    </row>
    <row r="768" customFormat="false" ht="12.75" hidden="false" customHeight="false" outlineLevel="0" collapsed="false">
      <c r="A768" s="96" t="n">
        <v>36503</v>
      </c>
      <c r="B768" s="0" t="e">
        <f aca="false">NA()</f>
        <v>#N/A</v>
      </c>
      <c r="C768" s="0" t="e">
        <f aca="false">NA()</f>
        <v>#N/A</v>
      </c>
      <c r="D768" s="0" t="e">
        <f aca="false">NA()</f>
        <v>#N/A</v>
      </c>
      <c r="E768" s="0" t="n">
        <v>20.45</v>
      </c>
      <c r="F768" s="0" t="e">
        <f aca="false">NA()</f>
        <v>#N/A</v>
      </c>
      <c r="G768" s="0" t="e">
        <f aca="false">NA()</f>
        <v>#N/A</v>
      </c>
      <c r="H768" s="0" t="n">
        <v>22</v>
      </c>
      <c r="I768" s="0" t="e">
        <f aca="false">NA()</f>
        <v>#N/A</v>
      </c>
      <c r="J768" s="0" t="n">
        <v>23.5</v>
      </c>
      <c r="K768" s="0" t="n">
        <v>20.77</v>
      </c>
      <c r="L768" s="0" t="n">
        <v>21.25</v>
      </c>
      <c r="M768" s="96" t="n">
        <v>36654</v>
      </c>
      <c r="N768" s="0" t="n">
        <v>79.99</v>
      </c>
    </row>
    <row r="769" customFormat="false" ht="12.75" hidden="false" customHeight="false" outlineLevel="0" collapsed="false">
      <c r="A769" s="96" t="n">
        <v>36504</v>
      </c>
      <c r="B769" s="0" t="e">
        <f aca="false">NA()</f>
        <v>#N/A</v>
      </c>
      <c r="C769" s="0" t="e">
        <f aca="false">NA()</f>
        <v>#N/A</v>
      </c>
      <c r="D769" s="0" t="e">
        <f aca="false">NA()</f>
        <v>#N/A</v>
      </c>
      <c r="E769" s="0" t="n">
        <v>18.1</v>
      </c>
      <c r="F769" s="0" t="e">
        <f aca="false">NA()</f>
        <v>#N/A</v>
      </c>
      <c r="G769" s="0" t="e">
        <f aca="false">NA()</f>
        <v>#N/A</v>
      </c>
      <c r="H769" s="0" t="n">
        <v>22.25</v>
      </c>
      <c r="I769" s="0" t="e">
        <f aca="false">NA()</f>
        <v>#N/A</v>
      </c>
      <c r="J769" s="0" t="n">
        <v>21</v>
      </c>
      <c r="K769" s="0" t="n">
        <v>18.25</v>
      </c>
      <c r="L769" s="0" t="n">
        <v>19.5</v>
      </c>
      <c r="M769" s="96" t="n">
        <v>36655</v>
      </c>
      <c r="N769" s="0" t="n">
        <v>183.1</v>
      </c>
    </row>
    <row r="770" customFormat="false" ht="12.75" hidden="false" customHeight="false" outlineLevel="0" collapsed="false">
      <c r="A770" s="96" t="n">
        <v>36505</v>
      </c>
      <c r="B770" s="0" t="e">
        <f aca="false">NA()</f>
        <v>#N/A</v>
      </c>
      <c r="C770" s="0" t="e">
        <f aca="false">NA()</f>
        <v>#N/A</v>
      </c>
      <c r="D770" s="0" t="e">
        <f aca="false">NA()</f>
        <v>#N/A</v>
      </c>
      <c r="E770" s="0" t="e">
        <f aca="false">NA()</f>
        <v>#N/A</v>
      </c>
      <c r="F770" s="0" t="e">
        <f aca="false">NA()</f>
        <v>#N/A</v>
      </c>
      <c r="G770" s="0" t="e">
        <f aca="false">NA()</f>
        <v>#N/A</v>
      </c>
      <c r="H770" s="0" t="n">
        <v>18.5</v>
      </c>
      <c r="I770" s="0" t="e">
        <f aca="false">NA()</f>
        <v>#N/A</v>
      </c>
      <c r="J770" s="0" t="e">
        <f aca="false">NA()</f>
        <v>#N/A</v>
      </c>
      <c r="K770" s="0" t="e">
        <f aca="false">NA()</f>
        <v>#N/A</v>
      </c>
      <c r="L770" s="0" t="e">
        <f aca="false">NA()</f>
        <v>#N/A</v>
      </c>
      <c r="M770" s="96" t="n">
        <v>36656</v>
      </c>
      <c r="N770" s="0" t="n">
        <v>110.9</v>
      </c>
    </row>
    <row r="771" customFormat="false" ht="12.75" hidden="false" customHeight="false" outlineLevel="0" collapsed="false">
      <c r="A771" s="96" t="n">
        <v>36506</v>
      </c>
      <c r="B771" s="0" t="e">
        <f aca="false">NA()</f>
        <v>#N/A</v>
      </c>
      <c r="C771" s="0" t="e">
        <f aca="false">NA()</f>
        <v>#N/A</v>
      </c>
      <c r="D771" s="0" t="e">
        <f aca="false">NA()</f>
        <v>#N/A</v>
      </c>
      <c r="E771" s="0" t="e">
        <f aca="false">NA()</f>
        <v>#N/A</v>
      </c>
      <c r="F771" s="0" t="e">
        <f aca="false">NA()</f>
        <v>#N/A</v>
      </c>
      <c r="G771" s="0" t="e">
        <f aca="false">NA()</f>
        <v>#N/A</v>
      </c>
      <c r="H771" s="0" t="n">
        <v>18.5</v>
      </c>
      <c r="I771" s="0" t="e">
        <f aca="false">NA()</f>
        <v>#N/A</v>
      </c>
      <c r="J771" s="0" t="e">
        <f aca="false">NA()</f>
        <v>#N/A</v>
      </c>
      <c r="K771" s="0" t="e">
        <f aca="false">NA()</f>
        <v>#N/A</v>
      </c>
      <c r="L771" s="0" t="n">
        <v>15.25</v>
      </c>
      <c r="M771" s="96" t="n">
        <v>36657</v>
      </c>
      <c r="N771" s="0" t="n">
        <v>46.54</v>
      </c>
    </row>
    <row r="772" customFormat="false" ht="12.75" hidden="false" customHeight="false" outlineLevel="0" collapsed="false">
      <c r="A772" s="96" t="n">
        <v>36507</v>
      </c>
      <c r="B772" s="0" t="e">
        <f aca="false">NA()</f>
        <v>#N/A</v>
      </c>
      <c r="C772" s="0" t="e">
        <f aca="false">NA()</f>
        <v>#N/A</v>
      </c>
      <c r="D772" s="0" t="e">
        <f aca="false">NA()</f>
        <v>#N/A</v>
      </c>
      <c r="E772" s="0" t="n">
        <v>18.66</v>
      </c>
      <c r="F772" s="0" t="e">
        <f aca="false">NA()</f>
        <v>#N/A</v>
      </c>
      <c r="G772" s="0" t="e">
        <f aca="false">NA()</f>
        <v>#N/A</v>
      </c>
      <c r="H772" s="0" t="n">
        <v>23</v>
      </c>
      <c r="I772" s="0" t="e">
        <f aca="false">NA()</f>
        <v>#N/A</v>
      </c>
      <c r="J772" s="0" t="n">
        <v>20</v>
      </c>
      <c r="K772" s="0" t="n">
        <v>18.38</v>
      </c>
      <c r="L772" s="0" t="n">
        <v>20.5</v>
      </c>
      <c r="M772" s="96" t="n">
        <v>36658</v>
      </c>
      <c r="N772" s="0" t="n">
        <v>58.51</v>
      </c>
    </row>
    <row r="773" customFormat="false" ht="12.75" hidden="false" customHeight="false" outlineLevel="0" collapsed="false">
      <c r="A773" s="96" t="n">
        <v>36508</v>
      </c>
      <c r="B773" s="0" t="e">
        <f aca="false">NA()</f>
        <v>#N/A</v>
      </c>
      <c r="C773" s="0" t="e">
        <f aca="false">NA()</f>
        <v>#N/A</v>
      </c>
      <c r="D773" s="0" t="e">
        <f aca="false">NA()</f>
        <v>#N/A</v>
      </c>
      <c r="E773" s="0" t="n">
        <v>17.83</v>
      </c>
      <c r="F773" s="0" t="e">
        <f aca="false">NA()</f>
        <v>#N/A</v>
      </c>
      <c r="G773" s="0" t="e">
        <f aca="false">NA()</f>
        <v>#N/A</v>
      </c>
      <c r="H773" s="0" t="e">
        <f aca="false">NA()</f>
        <v>#N/A</v>
      </c>
      <c r="I773" s="0" t="e">
        <f aca="false">NA()</f>
        <v>#N/A</v>
      </c>
      <c r="J773" s="0" t="n">
        <v>20.88</v>
      </c>
      <c r="K773" s="0" t="n">
        <v>18.66</v>
      </c>
      <c r="L773" s="0" t="n">
        <v>22.5</v>
      </c>
      <c r="M773" s="96" t="n">
        <v>36659</v>
      </c>
      <c r="N773" s="0" t="n">
        <v>40</v>
      </c>
    </row>
    <row r="774" customFormat="false" ht="12.75" hidden="false" customHeight="false" outlineLevel="0" collapsed="false">
      <c r="A774" s="96" t="n">
        <v>36509</v>
      </c>
      <c r="B774" s="0" t="e">
        <f aca="false">NA()</f>
        <v>#N/A</v>
      </c>
      <c r="C774" s="0" t="e">
        <f aca="false">NA()</f>
        <v>#N/A</v>
      </c>
      <c r="D774" s="0" t="e">
        <f aca="false">NA()</f>
        <v>#N/A</v>
      </c>
      <c r="E774" s="0" t="n">
        <v>18.72</v>
      </c>
      <c r="F774" s="0" t="e">
        <f aca="false">NA()</f>
        <v>#N/A</v>
      </c>
      <c r="G774" s="0" t="e">
        <f aca="false">NA()</f>
        <v>#N/A</v>
      </c>
      <c r="H774" s="0" t="e">
        <f aca="false">NA()</f>
        <v>#N/A</v>
      </c>
      <c r="I774" s="0" t="e">
        <f aca="false">NA()</f>
        <v>#N/A</v>
      </c>
      <c r="J774" s="0" t="e">
        <f aca="false">NA()</f>
        <v>#N/A</v>
      </c>
      <c r="K774" s="0" t="n">
        <v>20.75</v>
      </c>
      <c r="L774" s="0" t="n">
        <v>20.6</v>
      </c>
      <c r="M774" s="96" t="n">
        <v>36661</v>
      </c>
      <c r="N774" s="0" t="n">
        <v>36.54</v>
      </c>
    </row>
    <row r="775" customFormat="false" ht="12.75" hidden="false" customHeight="false" outlineLevel="0" collapsed="false">
      <c r="A775" s="96" t="n">
        <v>36510</v>
      </c>
      <c r="B775" s="0" t="e">
        <f aca="false">NA()</f>
        <v>#N/A</v>
      </c>
      <c r="C775" s="0" t="e">
        <f aca="false">NA()</f>
        <v>#N/A</v>
      </c>
      <c r="D775" s="0" t="e">
        <f aca="false">NA()</f>
        <v>#N/A</v>
      </c>
      <c r="E775" s="0" t="n">
        <v>23.95</v>
      </c>
      <c r="F775" s="0" t="e">
        <f aca="false">NA()</f>
        <v>#N/A</v>
      </c>
      <c r="G775" s="0" t="e">
        <f aca="false">NA()</f>
        <v>#N/A</v>
      </c>
      <c r="H775" s="0" t="e">
        <f aca="false">NA()</f>
        <v>#N/A</v>
      </c>
      <c r="I775" s="0" t="e">
        <f aca="false">NA()</f>
        <v>#N/A</v>
      </c>
      <c r="J775" s="0" t="n">
        <v>26</v>
      </c>
      <c r="K775" s="0" t="n">
        <v>23.38</v>
      </c>
      <c r="L775" s="0" t="n">
        <v>24.4</v>
      </c>
      <c r="M775" s="96" t="n">
        <v>36662</v>
      </c>
      <c r="N775" s="0" t="n">
        <v>26.91</v>
      </c>
    </row>
    <row r="776" customFormat="false" ht="12.75" hidden="false" customHeight="false" outlineLevel="0" collapsed="false">
      <c r="A776" s="96" t="n">
        <v>36511</v>
      </c>
      <c r="B776" s="0" t="e">
        <f aca="false">NA()</f>
        <v>#N/A</v>
      </c>
      <c r="C776" s="0" t="e">
        <f aca="false">NA()</f>
        <v>#N/A</v>
      </c>
      <c r="D776" s="0" t="e">
        <f aca="false">NA()</f>
        <v>#N/A</v>
      </c>
      <c r="E776" s="0" t="n">
        <v>25.64</v>
      </c>
      <c r="F776" s="0" t="e">
        <f aca="false">NA()</f>
        <v>#N/A</v>
      </c>
      <c r="G776" s="0" t="e">
        <f aca="false">NA()</f>
        <v>#N/A</v>
      </c>
      <c r="H776" s="0" t="n">
        <v>25</v>
      </c>
      <c r="I776" s="0" t="e">
        <f aca="false">NA()</f>
        <v>#N/A</v>
      </c>
      <c r="J776" s="0" t="e">
        <f aca="false">NA()</f>
        <v>#N/A</v>
      </c>
      <c r="K776" s="0" t="n">
        <v>26.82</v>
      </c>
      <c r="L776" s="0" t="n">
        <v>27.02</v>
      </c>
      <c r="M776" s="96" t="n">
        <v>36663</v>
      </c>
      <c r="N776" s="0" t="n">
        <v>26.73</v>
      </c>
    </row>
    <row r="777" customFormat="false" ht="12.75" hidden="false" customHeight="false" outlineLevel="0" collapsed="false">
      <c r="A777" s="96" t="n">
        <v>36512</v>
      </c>
      <c r="B777" s="0" t="e">
        <f aca="false">NA()</f>
        <v>#N/A</v>
      </c>
      <c r="C777" s="0" t="e">
        <f aca="false">NA()</f>
        <v>#N/A</v>
      </c>
      <c r="D777" s="0" t="e">
        <f aca="false">NA()</f>
        <v>#N/A</v>
      </c>
      <c r="E777" s="0" t="e">
        <f aca="false">NA()</f>
        <v>#N/A</v>
      </c>
      <c r="F777" s="0" t="e">
        <f aca="false">NA()</f>
        <v>#N/A</v>
      </c>
      <c r="G777" s="0" t="e">
        <f aca="false">NA()</f>
        <v>#N/A</v>
      </c>
      <c r="H777" s="0" t="e">
        <f aca="false">NA()</f>
        <v>#N/A</v>
      </c>
      <c r="I777" s="0" t="e">
        <f aca="false">NA()</f>
        <v>#N/A</v>
      </c>
      <c r="J777" s="0" t="n">
        <v>21</v>
      </c>
      <c r="K777" s="0" t="n">
        <v>17.67</v>
      </c>
      <c r="L777" s="0" t="n">
        <v>19.5</v>
      </c>
      <c r="M777" s="96" t="n">
        <v>36664</v>
      </c>
      <c r="N777" s="0" t="n">
        <v>42.14</v>
      </c>
    </row>
    <row r="778" customFormat="false" ht="12.75" hidden="false" customHeight="false" outlineLevel="0" collapsed="false">
      <c r="A778" s="96" t="n">
        <v>36513</v>
      </c>
      <c r="B778" s="0" t="e">
        <f aca="false">NA()</f>
        <v>#N/A</v>
      </c>
      <c r="C778" s="0" t="e">
        <f aca="false">NA()</f>
        <v>#N/A</v>
      </c>
      <c r="D778" s="0" t="e">
        <f aca="false">NA()</f>
        <v>#N/A</v>
      </c>
      <c r="E778" s="0" t="e">
        <f aca="false">NA()</f>
        <v>#N/A</v>
      </c>
      <c r="F778" s="0" t="e">
        <f aca="false">NA()</f>
        <v>#N/A</v>
      </c>
      <c r="G778" s="0" t="e">
        <f aca="false">NA()</f>
        <v>#N/A</v>
      </c>
      <c r="H778" s="0" t="e">
        <f aca="false">NA()</f>
        <v>#N/A</v>
      </c>
      <c r="I778" s="0" t="e">
        <f aca="false">NA()</f>
        <v>#N/A</v>
      </c>
      <c r="J778" s="0" t="n">
        <v>21</v>
      </c>
      <c r="K778" s="0" t="n">
        <v>17.67</v>
      </c>
      <c r="L778" s="0" t="n">
        <v>19.5</v>
      </c>
      <c r="M778" s="96" t="n">
        <v>36665</v>
      </c>
      <c r="N778" s="0" t="n">
        <v>36.63</v>
      </c>
    </row>
    <row r="779" customFormat="false" ht="12.75" hidden="false" customHeight="false" outlineLevel="0" collapsed="false">
      <c r="A779" s="96" t="n">
        <v>36514</v>
      </c>
      <c r="B779" s="0" t="e">
        <f aca="false">NA()</f>
        <v>#N/A</v>
      </c>
      <c r="C779" s="0" t="e">
        <f aca="false">NA()</f>
        <v>#N/A</v>
      </c>
      <c r="D779" s="0" t="e">
        <f aca="false">NA()</f>
        <v>#N/A</v>
      </c>
      <c r="E779" s="0" t="n">
        <v>25.79</v>
      </c>
      <c r="F779" s="0" t="e">
        <f aca="false">NA()</f>
        <v>#N/A</v>
      </c>
      <c r="G779" s="0" t="e">
        <f aca="false">NA()</f>
        <v>#N/A</v>
      </c>
      <c r="H779" s="0" t="n">
        <v>27.75</v>
      </c>
      <c r="I779" s="0" t="e">
        <f aca="false">NA()</f>
        <v>#N/A</v>
      </c>
      <c r="J779" s="0" t="e">
        <f aca="false">NA()</f>
        <v>#N/A</v>
      </c>
      <c r="K779" s="0" t="n">
        <v>24.6</v>
      </c>
      <c r="L779" s="0" t="n">
        <v>24.5</v>
      </c>
      <c r="M779" s="96" t="n">
        <v>36666</v>
      </c>
      <c r="N779" s="0" t="n">
        <v>22.8</v>
      </c>
    </row>
    <row r="780" customFormat="false" ht="12.75" hidden="false" customHeight="false" outlineLevel="0" collapsed="false">
      <c r="A780" s="96" t="n">
        <v>36515</v>
      </c>
      <c r="B780" s="0" t="e">
        <f aca="false">NA()</f>
        <v>#N/A</v>
      </c>
      <c r="C780" s="0" t="e">
        <f aca="false">NA()</f>
        <v>#N/A</v>
      </c>
      <c r="D780" s="0" t="e">
        <f aca="false">NA()</f>
        <v>#N/A</v>
      </c>
      <c r="E780" s="0" t="n">
        <v>29.33</v>
      </c>
      <c r="F780" s="0" t="e">
        <f aca="false">NA()</f>
        <v>#N/A</v>
      </c>
      <c r="G780" s="0" t="e">
        <f aca="false">NA()</f>
        <v>#N/A</v>
      </c>
      <c r="H780" s="0" t="n">
        <v>27.67</v>
      </c>
      <c r="I780" s="0" t="e">
        <f aca="false">NA()</f>
        <v>#N/A</v>
      </c>
      <c r="J780" s="0" t="n">
        <v>29</v>
      </c>
      <c r="K780" s="0" t="n">
        <v>30.86</v>
      </c>
      <c r="L780" s="0" t="n">
        <v>31</v>
      </c>
      <c r="M780" s="96" t="n">
        <v>36667</v>
      </c>
      <c r="N780" s="0" t="n">
        <v>22.8</v>
      </c>
    </row>
    <row r="781" customFormat="false" ht="12.75" hidden="false" customHeight="false" outlineLevel="0" collapsed="false">
      <c r="A781" s="96" t="n">
        <v>36516</v>
      </c>
      <c r="B781" s="0" t="e">
        <f aca="false">NA()</f>
        <v>#N/A</v>
      </c>
      <c r="C781" s="0" t="e">
        <f aca="false">NA()</f>
        <v>#N/A</v>
      </c>
      <c r="D781" s="0" t="e">
        <f aca="false">NA()</f>
        <v>#N/A</v>
      </c>
      <c r="E781" s="0" t="n">
        <v>30.72</v>
      </c>
      <c r="F781" s="0" t="e">
        <f aca="false">NA()</f>
        <v>#N/A</v>
      </c>
      <c r="G781" s="0" t="e">
        <f aca="false">NA()</f>
        <v>#N/A</v>
      </c>
      <c r="H781" s="0" t="n">
        <v>31</v>
      </c>
      <c r="I781" s="0" t="e">
        <f aca="false">NA()</f>
        <v>#N/A</v>
      </c>
      <c r="J781" s="0" t="n">
        <v>31</v>
      </c>
      <c r="K781" s="0" t="n">
        <v>32.82</v>
      </c>
      <c r="L781" s="0" t="n">
        <v>32</v>
      </c>
      <c r="M781" s="96" t="n">
        <v>36668</v>
      </c>
      <c r="N781" s="0" t="n">
        <v>43.2</v>
      </c>
    </row>
    <row r="782" customFormat="false" ht="12.75" hidden="false" customHeight="false" outlineLevel="0" collapsed="false">
      <c r="A782" s="96" t="n">
        <v>36517</v>
      </c>
      <c r="B782" s="0" t="e">
        <f aca="false">NA()</f>
        <v>#N/A</v>
      </c>
      <c r="C782" s="0" t="e">
        <f aca="false">NA()</f>
        <v>#N/A</v>
      </c>
      <c r="D782" s="0" t="e">
        <f aca="false">NA()</f>
        <v>#N/A</v>
      </c>
      <c r="E782" s="0" t="n">
        <v>18.8</v>
      </c>
      <c r="F782" s="0" t="e">
        <f aca="false">NA()</f>
        <v>#N/A</v>
      </c>
      <c r="G782" s="0" t="e">
        <f aca="false">NA()</f>
        <v>#N/A</v>
      </c>
      <c r="H782" s="0" t="n">
        <v>29.65</v>
      </c>
      <c r="I782" s="0" t="e">
        <f aca="false">NA()</f>
        <v>#N/A</v>
      </c>
      <c r="J782" s="0" t="n">
        <v>22.75</v>
      </c>
      <c r="K782" s="0" t="n">
        <v>20</v>
      </c>
      <c r="L782" s="0" t="e">
        <f aca="false">NA()</f>
        <v>#N/A</v>
      </c>
      <c r="M782" s="96" t="n">
        <v>36669</v>
      </c>
      <c r="N782" s="0" t="n">
        <v>34.48</v>
      </c>
    </row>
    <row r="783" customFormat="false" ht="12.75" hidden="false" customHeight="false" outlineLevel="0" collapsed="false">
      <c r="A783" s="96" t="n">
        <v>36519</v>
      </c>
      <c r="B783" s="0" t="e">
        <f aca="false">NA()</f>
        <v>#N/A</v>
      </c>
      <c r="C783" s="0" t="e">
        <f aca="false">NA()</f>
        <v>#N/A</v>
      </c>
      <c r="D783" s="0" t="e">
        <f aca="false">NA()</f>
        <v>#N/A</v>
      </c>
      <c r="E783" s="0" t="e">
        <f aca="false">NA()</f>
        <v>#N/A</v>
      </c>
      <c r="F783" s="0" t="e">
        <f aca="false">NA()</f>
        <v>#N/A</v>
      </c>
      <c r="G783" s="0" t="e">
        <f aca="false">NA()</f>
        <v>#N/A</v>
      </c>
      <c r="H783" s="0" t="n">
        <v>18.75</v>
      </c>
      <c r="I783" s="0" t="e">
        <f aca="false">NA()</f>
        <v>#N/A</v>
      </c>
      <c r="J783" s="0" t="e">
        <f aca="false">NA()</f>
        <v>#N/A</v>
      </c>
      <c r="K783" s="0" t="e">
        <f aca="false">NA()</f>
        <v>#N/A</v>
      </c>
      <c r="L783" s="0" t="e">
        <f aca="false">NA()</f>
        <v>#N/A</v>
      </c>
      <c r="M783" s="96" t="n">
        <v>36670</v>
      </c>
      <c r="N783" s="0" t="n">
        <v>55.08</v>
      </c>
    </row>
    <row r="784" customFormat="false" ht="12.75" hidden="false" customHeight="false" outlineLevel="0" collapsed="false">
      <c r="A784" s="96" t="n">
        <v>36520</v>
      </c>
      <c r="B784" s="0" t="e">
        <f aca="false">NA()</f>
        <v>#N/A</v>
      </c>
      <c r="C784" s="0" t="e">
        <f aca="false">NA()</f>
        <v>#N/A</v>
      </c>
      <c r="D784" s="0" t="e">
        <f aca="false">NA()</f>
        <v>#N/A</v>
      </c>
      <c r="E784" s="0" t="e">
        <f aca="false">NA()</f>
        <v>#N/A</v>
      </c>
      <c r="F784" s="0" t="e">
        <f aca="false">NA()</f>
        <v>#N/A</v>
      </c>
      <c r="G784" s="0" t="e">
        <f aca="false">NA()</f>
        <v>#N/A</v>
      </c>
      <c r="H784" s="0" t="n">
        <v>18.75</v>
      </c>
      <c r="I784" s="0" t="e">
        <f aca="false">NA()</f>
        <v>#N/A</v>
      </c>
      <c r="J784" s="0" t="e">
        <f aca="false">NA()</f>
        <v>#N/A</v>
      </c>
      <c r="K784" s="0" t="e">
        <f aca="false">NA()</f>
        <v>#N/A</v>
      </c>
      <c r="L784" s="0" t="e">
        <f aca="false">NA()</f>
        <v>#N/A</v>
      </c>
      <c r="M784" s="96" t="n">
        <v>36671</v>
      </c>
      <c r="N784" s="0" t="n">
        <v>46.65</v>
      </c>
    </row>
    <row r="785" customFormat="false" ht="12.75" hidden="false" customHeight="false" outlineLevel="0" collapsed="false">
      <c r="A785" s="96" t="n">
        <v>36521</v>
      </c>
      <c r="B785" s="0" t="e">
        <f aca="false">NA()</f>
        <v>#N/A</v>
      </c>
      <c r="C785" s="0" t="e">
        <f aca="false">NA()</f>
        <v>#N/A</v>
      </c>
      <c r="D785" s="0" t="e">
        <f aca="false">NA()</f>
        <v>#N/A</v>
      </c>
      <c r="E785" s="0" t="n">
        <v>17.26</v>
      </c>
      <c r="F785" s="0" t="e">
        <f aca="false">NA()</f>
        <v>#N/A</v>
      </c>
      <c r="G785" s="0" t="e">
        <f aca="false">NA()</f>
        <v>#N/A</v>
      </c>
      <c r="H785" s="0" t="n">
        <v>24.1</v>
      </c>
      <c r="I785" s="0" t="e">
        <f aca="false">NA()</f>
        <v>#N/A</v>
      </c>
      <c r="J785" s="0" t="e">
        <f aca="false">NA()</f>
        <v>#N/A</v>
      </c>
      <c r="K785" s="0" t="n">
        <v>18.5</v>
      </c>
      <c r="L785" s="0" t="n">
        <v>19</v>
      </c>
      <c r="M785" s="96" t="n">
        <v>36672</v>
      </c>
      <c r="N785" s="0" t="n">
        <v>37.74</v>
      </c>
    </row>
    <row r="786" customFormat="false" ht="12.75" hidden="false" customHeight="false" outlineLevel="0" collapsed="false">
      <c r="A786" s="96" t="n">
        <v>36522</v>
      </c>
      <c r="B786" s="0" t="e">
        <f aca="false">NA()</f>
        <v>#N/A</v>
      </c>
      <c r="C786" s="0" t="e">
        <f aca="false">NA()</f>
        <v>#N/A</v>
      </c>
      <c r="D786" s="0" t="e">
        <f aca="false">NA()</f>
        <v>#N/A</v>
      </c>
      <c r="E786" s="0" t="n">
        <v>17.35</v>
      </c>
      <c r="F786" s="0" t="e">
        <f aca="false">NA()</f>
        <v>#N/A</v>
      </c>
      <c r="G786" s="0" t="e">
        <f aca="false">NA()</f>
        <v>#N/A</v>
      </c>
      <c r="H786" s="0" t="n">
        <v>25.5</v>
      </c>
      <c r="I786" s="0" t="e">
        <f aca="false">NA()</f>
        <v>#N/A</v>
      </c>
      <c r="J786" s="0" t="n">
        <v>21</v>
      </c>
      <c r="K786" s="0" t="n">
        <v>15.5</v>
      </c>
      <c r="L786" s="0" t="e">
        <f aca="false">NA()</f>
        <v>#N/A</v>
      </c>
      <c r="M786" s="96" t="n">
        <v>36676</v>
      </c>
      <c r="N786" s="0" t="n">
        <v>32.18</v>
      </c>
    </row>
    <row r="787" customFormat="false" ht="12.75" hidden="false" customHeight="false" outlineLevel="0" collapsed="false">
      <c r="A787" s="96" t="n">
        <v>36523</v>
      </c>
      <c r="B787" s="0" t="e">
        <f aca="false">NA()</f>
        <v>#N/A</v>
      </c>
      <c r="C787" s="0" t="e">
        <f aca="false">NA()</f>
        <v>#N/A</v>
      </c>
      <c r="D787" s="0" t="e">
        <f aca="false">NA()</f>
        <v>#N/A</v>
      </c>
      <c r="E787" s="0" t="n">
        <v>17.61</v>
      </c>
      <c r="F787" s="0" t="e">
        <f aca="false">NA()</f>
        <v>#N/A</v>
      </c>
      <c r="G787" s="0" t="e">
        <f aca="false">NA()</f>
        <v>#N/A</v>
      </c>
      <c r="H787" s="0" t="n">
        <v>25.5</v>
      </c>
      <c r="I787" s="0" t="e">
        <f aca="false">NA()</f>
        <v>#N/A</v>
      </c>
      <c r="J787" s="0" t="n">
        <v>20.25</v>
      </c>
      <c r="K787" s="0" t="n">
        <v>16.41</v>
      </c>
      <c r="L787" s="0" t="n">
        <v>18</v>
      </c>
      <c r="M787" s="96" t="n">
        <v>36677</v>
      </c>
      <c r="N787" s="0" t="n">
        <v>31.58</v>
      </c>
    </row>
    <row r="788" customFormat="false" ht="12.75" hidden="false" customHeight="false" outlineLevel="0" collapsed="false">
      <c r="A788" s="96" t="n">
        <v>36524</v>
      </c>
      <c r="B788" s="0" t="e">
        <f aca="false">NA()</f>
        <v>#N/A</v>
      </c>
      <c r="C788" s="0" t="e">
        <f aca="false">NA()</f>
        <v>#N/A</v>
      </c>
      <c r="D788" s="0" t="e">
        <f aca="false">NA()</f>
        <v>#N/A</v>
      </c>
      <c r="E788" s="0" t="n">
        <v>14.69</v>
      </c>
      <c r="F788" s="0" t="e">
        <f aca="false">NA()</f>
        <v>#N/A</v>
      </c>
      <c r="G788" s="0" t="e">
        <f aca="false">NA()</f>
        <v>#N/A</v>
      </c>
      <c r="H788" s="0" t="n">
        <v>21</v>
      </c>
      <c r="I788" s="0" t="e">
        <f aca="false">NA()</f>
        <v>#N/A</v>
      </c>
      <c r="J788" s="0" t="n">
        <v>18.5</v>
      </c>
      <c r="K788" s="0" t="n">
        <v>15.37</v>
      </c>
      <c r="L788" s="0" t="n">
        <v>17</v>
      </c>
      <c r="M788" s="96" t="n">
        <v>36678</v>
      </c>
      <c r="N788" s="0" t="n">
        <v>76.02</v>
      </c>
    </row>
    <row r="789" customFormat="false" ht="12.75" hidden="false" customHeight="false" outlineLevel="0" collapsed="false">
      <c r="A789" s="96" t="n">
        <v>36526</v>
      </c>
      <c r="B789" s="0" t="e">
        <f aca="false">NA()</f>
        <v>#N/A</v>
      </c>
      <c r="C789" s="0" t="e">
        <f aca="false">NA()</f>
        <v>#N/A</v>
      </c>
      <c r="D789" s="0" t="e">
        <f aca="false">NA()</f>
        <v>#N/A</v>
      </c>
      <c r="E789" s="0" t="e">
        <f aca="false">NA()</f>
        <v>#N/A</v>
      </c>
      <c r="F789" s="0" t="e">
        <f aca="false">NA()</f>
        <v>#N/A</v>
      </c>
      <c r="G789" s="0" t="e">
        <f aca="false">NA()</f>
        <v>#N/A</v>
      </c>
      <c r="H789" s="0" t="e">
        <f aca="false">NA()</f>
        <v>#N/A</v>
      </c>
      <c r="I789" s="0" t="e">
        <f aca="false">NA()</f>
        <v>#N/A</v>
      </c>
      <c r="J789" s="0" t="n">
        <v>15.5</v>
      </c>
      <c r="K789" s="0" t="e">
        <f aca="false">NA()</f>
        <v>#N/A</v>
      </c>
      <c r="L789" s="0" t="e">
        <f aca="false">NA()</f>
        <v>#N/A</v>
      </c>
      <c r="M789" s="96" t="n">
        <v>36679</v>
      </c>
      <c r="N789" s="0" t="n">
        <v>72.6</v>
      </c>
    </row>
    <row r="790" customFormat="false" ht="12.75" hidden="false" customHeight="false" outlineLevel="0" collapsed="false">
      <c r="A790" s="96" t="n">
        <v>36527</v>
      </c>
      <c r="B790" s="0" t="e">
        <f aca="false">NA()</f>
        <v>#N/A</v>
      </c>
      <c r="C790" s="0" t="e">
        <f aca="false">NA()</f>
        <v>#N/A</v>
      </c>
      <c r="D790" s="0" t="e">
        <f aca="false">NA()</f>
        <v>#N/A</v>
      </c>
      <c r="E790" s="0" t="e">
        <f aca="false">NA()</f>
        <v>#N/A</v>
      </c>
      <c r="F790" s="0" t="e">
        <f aca="false">NA()</f>
        <v>#N/A</v>
      </c>
      <c r="G790" s="0" t="e">
        <f aca="false">NA()</f>
        <v>#N/A</v>
      </c>
      <c r="H790" s="0" t="e">
        <f aca="false">NA()</f>
        <v>#N/A</v>
      </c>
      <c r="I790" s="0" t="e">
        <f aca="false">NA()</f>
        <v>#N/A</v>
      </c>
      <c r="J790" s="0" t="n">
        <v>15.5</v>
      </c>
      <c r="K790" s="0" t="e">
        <f aca="false">NA()</f>
        <v>#N/A</v>
      </c>
      <c r="L790" s="0" t="e">
        <f aca="false">NA()</f>
        <v>#N/A</v>
      </c>
      <c r="M790" s="96" t="n">
        <v>36680</v>
      </c>
      <c r="N790" s="0" t="n">
        <v>18.67</v>
      </c>
    </row>
    <row r="791" customFormat="false" ht="12.75" hidden="false" customHeight="false" outlineLevel="0" collapsed="false">
      <c r="A791" s="96" t="n">
        <v>36528</v>
      </c>
      <c r="B791" s="0" t="e">
        <f aca="false">NA()</f>
        <v>#N/A</v>
      </c>
      <c r="C791" s="0" t="e">
        <f aca="false">NA()</f>
        <v>#N/A</v>
      </c>
      <c r="D791" s="0" t="e">
        <f aca="false">NA()</f>
        <v>#N/A</v>
      </c>
      <c r="E791" s="0" t="n">
        <v>18.17</v>
      </c>
      <c r="F791" s="0" t="e">
        <f aca="false">NA()</f>
        <v>#N/A</v>
      </c>
      <c r="G791" s="0" t="e">
        <f aca="false">NA()</f>
        <v>#N/A</v>
      </c>
      <c r="H791" s="0" t="n">
        <v>24</v>
      </c>
      <c r="I791" s="0" t="e">
        <f aca="false">NA()</f>
        <v>#N/A</v>
      </c>
      <c r="J791" s="0" t="n">
        <v>18</v>
      </c>
      <c r="K791" s="0" t="n">
        <v>19.11</v>
      </c>
      <c r="L791" s="0" t="n">
        <v>18.5</v>
      </c>
      <c r="M791" s="96" t="n">
        <v>36681</v>
      </c>
      <c r="N791" s="0" t="n">
        <v>18.5</v>
      </c>
    </row>
    <row r="792" customFormat="false" ht="12.75" hidden="false" customHeight="false" outlineLevel="0" collapsed="false">
      <c r="A792" s="96" t="n">
        <v>36529</v>
      </c>
      <c r="B792" s="0" t="e">
        <f aca="false">NA()</f>
        <v>#N/A</v>
      </c>
      <c r="C792" s="0" t="e">
        <f aca="false">NA()</f>
        <v>#N/A</v>
      </c>
      <c r="D792" s="0" t="e">
        <f aca="false">NA()</f>
        <v>#N/A</v>
      </c>
      <c r="E792" s="0" t="n">
        <v>15.66</v>
      </c>
      <c r="F792" s="0" t="e">
        <f aca="false">NA()</f>
        <v>#N/A</v>
      </c>
      <c r="G792" s="0" t="e">
        <f aca="false">NA()</f>
        <v>#N/A</v>
      </c>
      <c r="H792" s="0" t="e">
        <f aca="false">NA()</f>
        <v>#N/A</v>
      </c>
      <c r="I792" s="0" t="e">
        <f aca="false">NA()</f>
        <v>#N/A</v>
      </c>
      <c r="J792" s="0" t="e">
        <f aca="false">NA()</f>
        <v>#N/A</v>
      </c>
      <c r="K792" s="0" t="n">
        <v>16.29</v>
      </c>
      <c r="L792" s="0" t="n">
        <v>18.63</v>
      </c>
      <c r="M792" s="96" t="n">
        <v>36682</v>
      </c>
      <c r="N792" s="0" t="n">
        <v>30.49</v>
      </c>
    </row>
    <row r="793" customFormat="false" ht="12.75" hidden="false" customHeight="false" outlineLevel="0" collapsed="false">
      <c r="A793" s="96" t="n">
        <v>36530</v>
      </c>
      <c r="B793" s="0" t="e">
        <f aca="false">NA()</f>
        <v>#N/A</v>
      </c>
      <c r="C793" s="0" t="e">
        <f aca="false">NA()</f>
        <v>#N/A</v>
      </c>
      <c r="D793" s="0" t="e">
        <f aca="false">NA()</f>
        <v>#N/A</v>
      </c>
      <c r="E793" s="0" t="n">
        <v>19.71</v>
      </c>
      <c r="F793" s="0" t="e">
        <f aca="false">NA()</f>
        <v>#N/A</v>
      </c>
      <c r="G793" s="0" t="e">
        <f aca="false">NA()</f>
        <v>#N/A</v>
      </c>
      <c r="H793" s="0" t="n">
        <v>26</v>
      </c>
      <c r="I793" s="0" t="e">
        <f aca="false">NA()</f>
        <v>#N/A</v>
      </c>
      <c r="J793" s="0" t="n">
        <v>20.67</v>
      </c>
      <c r="K793" s="0" t="n">
        <v>19.86</v>
      </c>
      <c r="L793" s="0" t="n">
        <v>20.2</v>
      </c>
      <c r="M793" s="96" t="n">
        <v>36683</v>
      </c>
      <c r="N793" s="0" t="n">
        <v>23.55</v>
      </c>
    </row>
    <row r="794" customFormat="false" ht="12.75" hidden="false" customHeight="false" outlineLevel="0" collapsed="false">
      <c r="A794" s="96" t="n">
        <v>36531</v>
      </c>
      <c r="B794" s="0" t="e">
        <f aca="false">NA()</f>
        <v>#N/A</v>
      </c>
      <c r="C794" s="0" t="e">
        <f aca="false">NA()</f>
        <v>#N/A</v>
      </c>
      <c r="D794" s="0" t="e">
        <f aca="false">NA()</f>
        <v>#N/A</v>
      </c>
      <c r="E794" s="0" t="n">
        <v>21.13</v>
      </c>
      <c r="F794" s="0" t="e">
        <f aca="false">NA()</f>
        <v>#N/A</v>
      </c>
      <c r="G794" s="0" t="e">
        <f aca="false">NA()</f>
        <v>#N/A</v>
      </c>
      <c r="H794" s="0" t="n">
        <v>23.23</v>
      </c>
      <c r="I794" s="0" t="e">
        <f aca="false">NA()</f>
        <v>#N/A</v>
      </c>
      <c r="J794" s="0" t="n">
        <v>24.25</v>
      </c>
      <c r="K794" s="0" t="n">
        <v>21.2</v>
      </c>
      <c r="L794" s="0" t="n">
        <v>22.43</v>
      </c>
      <c r="M794" s="96" t="n">
        <v>36684</v>
      </c>
      <c r="N794" s="0" t="n">
        <v>23.12</v>
      </c>
    </row>
    <row r="795" customFormat="false" ht="12.75" hidden="false" customHeight="false" outlineLevel="0" collapsed="false">
      <c r="A795" s="96" t="n">
        <v>36532</v>
      </c>
      <c r="B795" s="0" t="e">
        <f aca="false">NA()</f>
        <v>#N/A</v>
      </c>
      <c r="C795" s="0" t="e">
        <f aca="false">NA()</f>
        <v>#N/A</v>
      </c>
      <c r="D795" s="0" t="e">
        <f aca="false">NA()</f>
        <v>#N/A</v>
      </c>
      <c r="E795" s="0" t="n">
        <v>19.94</v>
      </c>
      <c r="F795" s="0" t="e">
        <f aca="false">NA()</f>
        <v>#N/A</v>
      </c>
      <c r="G795" s="0" t="e">
        <f aca="false">NA()</f>
        <v>#N/A</v>
      </c>
      <c r="H795" s="0" t="n">
        <v>23.87</v>
      </c>
      <c r="I795" s="0" t="e">
        <f aca="false">NA()</f>
        <v>#N/A</v>
      </c>
      <c r="J795" s="0" t="n">
        <v>20.25</v>
      </c>
      <c r="K795" s="0" t="n">
        <v>21.09</v>
      </c>
      <c r="L795" s="0" t="n">
        <v>21.69</v>
      </c>
      <c r="M795" s="96" t="n">
        <v>36685</v>
      </c>
      <c r="N795" s="0" t="n">
        <v>28.76</v>
      </c>
    </row>
    <row r="796" customFormat="false" ht="12.75" hidden="false" customHeight="false" outlineLevel="0" collapsed="false">
      <c r="A796" s="96" t="n">
        <v>36533</v>
      </c>
      <c r="B796" s="0" t="e">
        <f aca="false">NA()</f>
        <v>#N/A</v>
      </c>
      <c r="C796" s="0" t="e">
        <f aca="false">NA()</f>
        <v>#N/A</v>
      </c>
      <c r="D796" s="0" t="e">
        <f aca="false">NA()</f>
        <v>#N/A</v>
      </c>
      <c r="E796" s="0" t="e">
        <f aca="false">NA()</f>
        <v>#N/A</v>
      </c>
      <c r="F796" s="0" t="e">
        <f aca="false">NA()</f>
        <v>#N/A</v>
      </c>
      <c r="G796" s="0" t="e">
        <f aca="false">NA()</f>
        <v>#N/A</v>
      </c>
      <c r="H796" s="0" t="e">
        <f aca="false">NA()</f>
        <v>#N/A</v>
      </c>
      <c r="I796" s="0" t="e">
        <f aca="false">NA()</f>
        <v>#N/A</v>
      </c>
      <c r="J796" s="0" t="n">
        <v>17</v>
      </c>
      <c r="K796" s="0" t="n">
        <v>16</v>
      </c>
      <c r="L796" s="0" t="n">
        <v>16.5</v>
      </c>
      <c r="M796" s="96" t="n">
        <v>36686</v>
      </c>
      <c r="N796" s="0" t="n">
        <v>56.43</v>
      </c>
    </row>
    <row r="797" customFormat="false" ht="12.75" hidden="false" customHeight="false" outlineLevel="0" collapsed="false">
      <c r="A797" s="96" t="n">
        <v>36534</v>
      </c>
      <c r="B797" s="0" t="e">
        <f aca="false">NA()</f>
        <v>#N/A</v>
      </c>
      <c r="C797" s="0" t="e">
        <f aca="false">NA()</f>
        <v>#N/A</v>
      </c>
      <c r="D797" s="0" t="e">
        <f aca="false">NA()</f>
        <v>#N/A</v>
      </c>
      <c r="E797" s="0" t="e">
        <f aca="false">NA()</f>
        <v>#N/A</v>
      </c>
      <c r="F797" s="0" t="e">
        <f aca="false">NA()</f>
        <v>#N/A</v>
      </c>
      <c r="G797" s="0" t="e">
        <f aca="false">NA()</f>
        <v>#N/A</v>
      </c>
      <c r="H797" s="0" t="e">
        <f aca="false">NA()</f>
        <v>#N/A</v>
      </c>
      <c r="I797" s="0" t="e">
        <f aca="false">NA()</f>
        <v>#N/A</v>
      </c>
      <c r="J797" s="0" t="n">
        <v>17</v>
      </c>
      <c r="K797" s="0" t="n">
        <v>16</v>
      </c>
      <c r="L797" s="0" t="n">
        <v>16.5</v>
      </c>
      <c r="M797" s="96" t="n">
        <v>36687</v>
      </c>
      <c r="N797" s="0" t="n">
        <v>44.67</v>
      </c>
    </row>
    <row r="798" customFormat="false" ht="12.75" hidden="false" customHeight="false" outlineLevel="0" collapsed="false">
      <c r="A798" s="96" t="n">
        <v>36535</v>
      </c>
      <c r="B798" s="0" t="e">
        <f aca="false">NA()</f>
        <v>#N/A</v>
      </c>
      <c r="C798" s="0" t="e">
        <f aca="false">NA()</f>
        <v>#N/A</v>
      </c>
      <c r="D798" s="0" t="e">
        <f aca="false">NA()</f>
        <v>#N/A</v>
      </c>
      <c r="E798" s="0" t="n">
        <v>16.21</v>
      </c>
      <c r="F798" s="0" t="e">
        <f aca="false">NA()</f>
        <v>#N/A</v>
      </c>
      <c r="G798" s="0" t="e">
        <f aca="false">NA()</f>
        <v>#N/A</v>
      </c>
      <c r="H798" s="0" t="n">
        <v>22.92</v>
      </c>
      <c r="I798" s="0" t="e">
        <f aca="false">NA()</f>
        <v>#N/A</v>
      </c>
      <c r="J798" s="0" t="e">
        <f aca="false">NA()</f>
        <v>#N/A</v>
      </c>
      <c r="K798" s="0" t="n">
        <v>18.43</v>
      </c>
      <c r="L798" s="0" t="n">
        <v>18.45</v>
      </c>
      <c r="M798" s="96" t="n">
        <v>36688</v>
      </c>
      <c r="N798" s="0" t="n">
        <v>44.67</v>
      </c>
    </row>
    <row r="799" customFormat="false" ht="12.75" hidden="false" customHeight="false" outlineLevel="0" collapsed="false">
      <c r="A799" s="96" t="n">
        <v>36536</v>
      </c>
      <c r="B799" s="0" t="e">
        <f aca="false">NA()</f>
        <v>#N/A</v>
      </c>
      <c r="C799" s="0" t="e">
        <f aca="false">NA()</f>
        <v>#N/A</v>
      </c>
      <c r="D799" s="0" t="e">
        <f aca="false">NA()</f>
        <v>#N/A</v>
      </c>
      <c r="E799" s="0" t="n">
        <v>16.11</v>
      </c>
      <c r="F799" s="0" t="e">
        <f aca="false">NA()</f>
        <v>#N/A</v>
      </c>
      <c r="G799" s="0" t="n">
        <v>24</v>
      </c>
      <c r="H799" s="0" t="n">
        <v>23.03</v>
      </c>
      <c r="I799" s="0" t="e">
        <f aca="false">NA()</f>
        <v>#N/A</v>
      </c>
      <c r="J799" s="0" t="e">
        <f aca="false">NA()</f>
        <v>#N/A</v>
      </c>
      <c r="K799" s="0" t="n">
        <v>17.34</v>
      </c>
      <c r="L799" s="0" t="n">
        <v>18.5</v>
      </c>
      <c r="M799" s="96" t="n">
        <v>36689</v>
      </c>
      <c r="N799" s="0" t="n">
        <v>90.19</v>
      </c>
    </row>
    <row r="800" customFormat="false" ht="12.75" hidden="false" customHeight="false" outlineLevel="0" collapsed="false">
      <c r="A800" s="96" t="n">
        <v>36537</v>
      </c>
      <c r="B800" s="0" t="e">
        <f aca="false">NA()</f>
        <v>#N/A</v>
      </c>
      <c r="C800" s="0" t="e">
        <f aca="false">NA()</f>
        <v>#N/A</v>
      </c>
      <c r="D800" s="0" t="e">
        <f aca="false">NA()</f>
        <v>#N/A</v>
      </c>
      <c r="E800" s="0" t="n">
        <v>15.24</v>
      </c>
      <c r="F800" s="0" t="e">
        <f aca="false">NA()</f>
        <v>#N/A</v>
      </c>
      <c r="G800" s="0" t="e">
        <f aca="false">NA()</f>
        <v>#N/A</v>
      </c>
      <c r="H800" s="0" t="n">
        <v>23.5</v>
      </c>
      <c r="I800" s="0" t="e">
        <f aca="false">NA()</f>
        <v>#N/A</v>
      </c>
      <c r="J800" s="0" t="n">
        <v>17</v>
      </c>
      <c r="K800" s="0" t="n">
        <v>16.85</v>
      </c>
      <c r="L800" s="0" t="n">
        <v>17.5</v>
      </c>
      <c r="M800" s="96" t="n">
        <v>36690</v>
      </c>
      <c r="N800" s="0" t="n">
        <v>35.55</v>
      </c>
    </row>
    <row r="801" customFormat="false" ht="12.75" hidden="false" customHeight="false" outlineLevel="0" collapsed="false">
      <c r="A801" s="96" t="n">
        <v>36538</v>
      </c>
      <c r="B801" s="0" t="e">
        <f aca="false">NA()</f>
        <v>#N/A</v>
      </c>
      <c r="C801" s="0" t="e">
        <f aca="false">NA()</f>
        <v>#N/A</v>
      </c>
      <c r="D801" s="0" t="e">
        <f aca="false">NA()</f>
        <v>#N/A</v>
      </c>
      <c r="E801" s="0" t="n">
        <v>16.87</v>
      </c>
      <c r="F801" s="0" t="e">
        <f aca="false">NA()</f>
        <v>#N/A</v>
      </c>
      <c r="G801" s="0" t="e">
        <f aca="false">NA()</f>
        <v>#N/A</v>
      </c>
      <c r="H801" s="0" t="n">
        <v>24.45</v>
      </c>
      <c r="I801" s="0" t="e">
        <f aca="false">NA()</f>
        <v>#N/A</v>
      </c>
      <c r="J801" s="0" t="n">
        <v>18.5</v>
      </c>
      <c r="K801" s="0" t="n">
        <v>18.31</v>
      </c>
      <c r="L801" s="0" t="n">
        <v>18.5</v>
      </c>
      <c r="M801" s="96" t="n">
        <v>36691</v>
      </c>
      <c r="N801" s="0" t="n">
        <v>39.27</v>
      </c>
    </row>
    <row r="802" customFormat="false" ht="12.75" hidden="false" customHeight="false" outlineLevel="0" collapsed="false">
      <c r="A802" s="96" t="n">
        <v>36539</v>
      </c>
      <c r="B802" s="0" t="e">
        <f aca="false">NA()</f>
        <v>#N/A</v>
      </c>
      <c r="C802" s="0" t="e">
        <f aca="false">NA()</f>
        <v>#N/A</v>
      </c>
      <c r="D802" s="0" t="e">
        <f aca="false">NA()</f>
        <v>#N/A</v>
      </c>
      <c r="E802" s="0" t="n">
        <v>19.88</v>
      </c>
      <c r="F802" s="0" t="e">
        <f aca="false">NA()</f>
        <v>#N/A</v>
      </c>
      <c r="G802" s="0" t="e">
        <f aca="false">NA()</f>
        <v>#N/A</v>
      </c>
      <c r="H802" s="0" t="n">
        <v>27.63</v>
      </c>
      <c r="I802" s="0" t="e">
        <f aca="false">NA()</f>
        <v>#N/A</v>
      </c>
      <c r="J802" s="0" t="n">
        <v>22</v>
      </c>
      <c r="K802" s="0" t="n">
        <v>20.83</v>
      </c>
      <c r="L802" s="0" t="e">
        <f aca="false">NA()</f>
        <v>#N/A</v>
      </c>
      <c r="M802" s="96" t="n">
        <v>36692</v>
      </c>
      <c r="N802" s="0" t="n">
        <v>42.19</v>
      </c>
    </row>
    <row r="803" customFormat="false" ht="12.75" hidden="false" customHeight="false" outlineLevel="0" collapsed="false">
      <c r="A803" s="96" t="n">
        <v>36540</v>
      </c>
      <c r="B803" s="0" t="e">
        <f aca="false">NA()</f>
        <v>#N/A</v>
      </c>
      <c r="C803" s="0" t="e">
        <f aca="false">NA()</f>
        <v>#N/A</v>
      </c>
      <c r="D803" s="0" t="e">
        <f aca="false">NA()</f>
        <v>#N/A</v>
      </c>
      <c r="E803" s="0" t="e">
        <f aca="false">NA()</f>
        <v>#N/A</v>
      </c>
      <c r="F803" s="0" t="e">
        <f aca="false">NA()</f>
        <v>#N/A</v>
      </c>
      <c r="G803" s="0" t="e">
        <f aca="false">NA()</f>
        <v>#N/A</v>
      </c>
      <c r="H803" s="0" t="e">
        <f aca="false">NA()</f>
        <v>#N/A</v>
      </c>
      <c r="I803" s="0" t="e">
        <f aca="false">NA()</f>
        <v>#N/A</v>
      </c>
      <c r="J803" s="0" t="e">
        <f aca="false">NA()</f>
        <v>#N/A</v>
      </c>
      <c r="K803" s="0" t="n">
        <v>16</v>
      </c>
      <c r="L803" s="0" t="e">
        <f aca="false">NA()</f>
        <v>#N/A</v>
      </c>
      <c r="M803" s="96" t="n">
        <v>36693</v>
      </c>
      <c r="N803" s="0" t="n">
        <v>53.28</v>
      </c>
    </row>
    <row r="804" customFormat="false" ht="12.75" hidden="false" customHeight="false" outlineLevel="0" collapsed="false">
      <c r="A804" s="96" t="n">
        <v>36541</v>
      </c>
      <c r="B804" s="0" t="e">
        <f aca="false">NA()</f>
        <v>#N/A</v>
      </c>
      <c r="C804" s="0" t="e">
        <f aca="false">NA()</f>
        <v>#N/A</v>
      </c>
      <c r="D804" s="0" t="e">
        <f aca="false">NA()</f>
        <v>#N/A</v>
      </c>
      <c r="E804" s="0" t="e">
        <f aca="false">NA()</f>
        <v>#N/A</v>
      </c>
      <c r="F804" s="0" t="e">
        <f aca="false">NA()</f>
        <v>#N/A</v>
      </c>
      <c r="G804" s="0" t="e">
        <f aca="false">NA()</f>
        <v>#N/A</v>
      </c>
      <c r="H804" s="0" t="e">
        <f aca="false">NA()</f>
        <v>#N/A</v>
      </c>
      <c r="I804" s="0" t="e">
        <f aca="false">NA()</f>
        <v>#N/A</v>
      </c>
      <c r="J804" s="0" t="e">
        <f aca="false">NA()</f>
        <v>#N/A</v>
      </c>
      <c r="K804" s="0" t="n">
        <v>16</v>
      </c>
      <c r="L804" s="0" t="e">
        <f aca="false">NA()</f>
        <v>#N/A</v>
      </c>
      <c r="M804" s="96" t="n">
        <v>36694</v>
      </c>
      <c r="N804" s="0" t="n">
        <v>32.33</v>
      </c>
    </row>
    <row r="805" customFormat="false" ht="12.75" hidden="false" customHeight="false" outlineLevel="0" collapsed="false">
      <c r="A805" s="96" t="n">
        <v>36542</v>
      </c>
      <c r="B805" s="0" t="e">
        <f aca="false">NA()</f>
        <v>#N/A</v>
      </c>
      <c r="C805" s="0" t="e">
        <f aca="false">NA()</f>
        <v>#N/A</v>
      </c>
      <c r="D805" s="0" t="e">
        <f aca="false">NA()</f>
        <v>#N/A</v>
      </c>
      <c r="E805" s="0" t="n">
        <v>17.57</v>
      </c>
      <c r="F805" s="0" t="e">
        <f aca="false">NA()</f>
        <v>#N/A</v>
      </c>
      <c r="G805" s="0" t="e">
        <f aca="false">NA()</f>
        <v>#N/A</v>
      </c>
      <c r="H805" s="0" t="n">
        <v>29</v>
      </c>
      <c r="I805" s="0" t="e">
        <f aca="false">NA()</f>
        <v>#N/A</v>
      </c>
      <c r="J805" s="0" t="e">
        <f aca="false">NA()</f>
        <v>#N/A</v>
      </c>
      <c r="K805" s="0" t="n">
        <v>18.34</v>
      </c>
      <c r="L805" s="0" t="n">
        <v>20</v>
      </c>
      <c r="M805" s="96" t="n">
        <v>36695</v>
      </c>
      <c r="N805" s="0" t="n">
        <v>32.33</v>
      </c>
    </row>
    <row r="806" customFormat="false" ht="12.75" hidden="false" customHeight="false" outlineLevel="0" collapsed="false">
      <c r="A806" s="96" t="n">
        <v>36543</v>
      </c>
      <c r="B806" s="0" t="e">
        <f aca="false">NA()</f>
        <v>#N/A</v>
      </c>
      <c r="C806" s="0" t="e">
        <f aca="false">NA()</f>
        <v>#N/A</v>
      </c>
      <c r="D806" s="0" t="e">
        <f aca="false">NA()</f>
        <v>#N/A</v>
      </c>
      <c r="E806" s="0" t="n">
        <v>24.89</v>
      </c>
      <c r="F806" s="0" t="e">
        <f aca="false">NA()</f>
        <v>#N/A</v>
      </c>
      <c r="G806" s="0" t="n">
        <v>32.5</v>
      </c>
      <c r="H806" s="0" t="e">
        <f aca="false">NA()</f>
        <v>#N/A</v>
      </c>
      <c r="I806" s="0" t="e">
        <f aca="false">NA()</f>
        <v>#N/A</v>
      </c>
      <c r="J806" s="0" t="e">
        <f aca="false">NA()</f>
        <v>#N/A</v>
      </c>
      <c r="K806" s="0" t="n">
        <v>28.16</v>
      </c>
      <c r="L806" s="0" t="e">
        <f aca="false">NA()</f>
        <v>#N/A</v>
      </c>
      <c r="M806" s="96" t="n">
        <v>36696</v>
      </c>
      <c r="N806" s="0" t="n">
        <v>37.76</v>
      </c>
    </row>
    <row r="807" customFormat="false" ht="12.75" hidden="false" customHeight="false" outlineLevel="0" collapsed="false">
      <c r="A807" s="96" t="n">
        <v>36544</v>
      </c>
      <c r="B807" s="0" t="e">
        <f aca="false">NA()</f>
        <v>#N/A</v>
      </c>
      <c r="C807" s="0" t="e">
        <f aca="false">NA()</f>
        <v>#N/A</v>
      </c>
      <c r="D807" s="0" t="e">
        <f aca="false">NA()</f>
        <v>#N/A</v>
      </c>
      <c r="E807" s="0" t="n">
        <v>26.19</v>
      </c>
      <c r="F807" s="0" t="e">
        <f aca="false">NA()</f>
        <v>#N/A</v>
      </c>
      <c r="G807" s="0" t="e">
        <f aca="false">NA()</f>
        <v>#N/A</v>
      </c>
      <c r="H807" s="0" t="e">
        <f aca="false">NA()</f>
        <v>#N/A</v>
      </c>
      <c r="I807" s="0" t="e">
        <f aca="false">NA()</f>
        <v>#N/A</v>
      </c>
      <c r="J807" s="0" t="n">
        <v>26</v>
      </c>
      <c r="K807" s="0" t="n">
        <v>28.19</v>
      </c>
      <c r="L807" s="0" t="n">
        <v>29.5</v>
      </c>
      <c r="M807" s="96" t="n">
        <v>36697</v>
      </c>
      <c r="N807" s="0" t="n">
        <v>37.35</v>
      </c>
    </row>
    <row r="808" customFormat="false" ht="12.75" hidden="false" customHeight="false" outlineLevel="0" collapsed="false">
      <c r="A808" s="96" t="n">
        <v>36545</v>
      </c>
      <c r="B808" s="0" t="e">
        <f aca="false">NA()</f>
        <v>#N/A</v>
      </c>
      <c r="C808" s="0" t="e">
        <f aca="false">NA()</f>
        <v>#N/A</v>
      </c>
      <c r="D808" s="0" t="e">
        <f aca="false">NA()</f>
        <v>#N/A</v>
      </c>
      <c r="E808" s="0" t="n">
        <v>29.42</v>
      </c>
      <c r="F808" s="0" t="e">
        <f aca="false">NA()</f>
        <v>#N/A</v>
      </c>
      <c r="G808" s="0" t="e">
        <f aca="false">NA()</f>
        <v>#N/A</v>
      </c>
      <c r="H808" s="0" t="n">
        <v>42.5</v>
      </c>
      <c r="I808" s="0" t="e">
        <f aca="false">NA()</f>
        <v>#N/A</v>
      </c>
      <c r="J808" s="0" t="n">
        <v>29</v>
      </c>
      <c r="K808" s="0" t="n">
        <v>30.96</v>
      </c>
      <c r="L808" s="0" t="n">
        <v>31</v>
      </c>
      <c r="M808" s="96" t="n">
        <v>36698</v>
      </c>
      <c r="N808" s="0" t="n">
        <v>29.48</v>
      </c>
    </row>
    <row r="809" customFormat="false" ht="12.75" hidden="false" customHeight="false" outlineLevel="0" collapsed="false">
      <c r="A809" s="96" t="n">
        <v>36546</v>
      </c>
      <c r="B809" s="0" t="e">
        <f aca="false">NA()</f>
        <v>#N/A</v>
      </c>
      <c r="C809" s="0" t="e">
        <f aca="false">NA()</f>
        <v>#N/A</v>
      </c>
      <c r="D809" s="0" t="e">
        <f aca="false">NA()</f>
        <v>#N/A</v>
      </c>
      <c r="E809" s="0" t="n">
        <v>33.22</v>
      </c>
      <c r="F809" s="0" t="e">
        <f aca="false">NA()</f>
        <v>#N/A</v>
      </c>
      <c r="G809" s="0" t="e">
        <f aca="false">NA()</f>
        <v>#N/A</v>
      </c>
      <c r="H809" s="0" t="n">
        <v>44</v>
      </c>
      <c r="I809" s="0" t="e">
        <f aca="false">NA()</f>
        <v>#N/A</v>
      </c>
      <c r="J809" s="0" t="e">
        <f aca="false">NA()</f>
        <v>#N/A</v>
      </c>
      <c r="K809" s="0" t="n">
        <v>36.28</v>
      </c>
      <c r="L809" s="0" t="n">
        <v>35.5</v>
      </c>
      <c r="M809" s="96" t="n">
        <v>36699</v>
      </c>
      <c r="N809" s="0" t="n">
        <v>42.95</v>
      </c>
    </row>
    <row r="810" customFormat="false" ht="12.75" hidden="false" customHeight="false" outlineLevel="0" collapsed="false">
      <c r="A810" s="96" t="n">
        <v>36547</v>
      </c>
      <c r="B810" s="0" t="e">
        <f aca="false">NA()</f>
        <v>#N/A</v>
      </c>
      <c r="C810" s="0" t="e">
        <f aca="false">NA()</f>
        <v>#N/A</v>
      </c>
      <c r="D810" s="0" t="e">
        <f aca="false">NA()</f>
        <v>#N/A</v>
      </c>
      <c r="E810" s="0" t="n">
        <v>19</v>
      </c>
      <c r="F810" s="0" t="e">
        <f aca="false">NA()</f>
        <v>#N/A</v>
      </c>
      <c r="G810" s="0" t="e">
        <f aca="false">NA()</f>
        <v>#N/A</v>
      </c>
      <c r="H810" s="0" t="e">
        <f aca="false">NA()</f>
        <v>#N/A</v>
      </c>
      <c r="I810" s="0" t="e">
        <f aca="false">NA()</f>
        <v>#N/A</v>
      </c>
      <c r="J810" s="0" t="e">
        <f aca="false">NA()</f>
        <v>#N/A</v>
      </c>
      <c r="K810" s="0" t="n">
        <v>22.2</v>
      </c>
      <c r="L810" s="0" t="n">
        <v>22.5</v>
      </c>
      <c r="M810" s="96" t="n">
        <v>36700</v>
      </c>
      <c r="N810" s="0" t="n">
        <v>45.84</v>
      </c>
    </row>
    <row r="811" customFormat="false" ht="12.75" hidden="false" customHeight="false" outlineLevel="0" collapsed="false">
      <c r="A811" s="96" t="n">
        <v>36548</v>
      </c>
      <c r="B811" s="0" t="e">
        <f aca="false">NA()</f>
        <v>#N/A</v>
      </c>
      <c r="C811" s="0" t="e">
        <f aca="false">NA()</f>
        <v>#N/A</v>
      </c>
      <c r="D811" s="0" t="e">
        <f aca="false">NA()</f>
        <v>#N/A</v>
      </c>
      <c r="E811" s="0" t="n">
        <v>19</v>
      </c>
      <c r="F811" s="0" t="e">
        <f aca="false">NA()</f>
        <v>#N/A</v>
      </c>
      <c r="G811" s="0" t="e">
        <f aca="false">NA()</f>
        <v>#N/A</v>
      </c>
      <c r="H811" s="0" t="e">
        <f aca="false">NA()</f>
        <v>#N/A</v>
      </c>
      <c r="I811" s="0" t="e">
        <f aca="false">NA()</f>
        <v>#N/A</v>
      </c>
      <c r="J811" s="0" t="e">
        <f aca="false">NA()</f>
        <v>#N/A</v>
      </c>
      <c r="K811" s="0" t="n">
        <v>19.8</v>
      </c>
      <c r="L811" s="0" t="e">
        <f aca="false">NA()</f>
        <v>#N/A</v>
      </c>
      <c r="M811" s="96" t="n">
        <v>36702</v>
      </c>
      <c r="N811" s="0" t="n">
        <v>37</v>
      </c>
    </row>
    <row r="812" customFormat="false" ht="12.75" hidden="false" customHeight="false" outlineLevel="0" collapsed="false">
      <c r="A812" s="96" t="n">
        <v>36549</v>
      </c>
      <c r="B812" s="0" t="e">
        <f aca="false">NA()</f>
        <v>#N/A</v>
      </c>
      <c r="C812" s="0" t="e">
        <f aca="false">NA()</f>
        <v>#N/A</v>
      </c>
      <c r="D812" s="0" t="e">
        <f aca="false">NA()</f>
        <v>#N/A</v>
      </c>
      <c r="E812" s="0" t="n">
        <v>32.78</v>
      </c>
      <c r="F812" s="0" t="e">
        <f aca="false">NA()</f>
        <v>#N/A</v>
      </c>
      <c r="G812" s="0" t="e">
        <f aca="false">NA()</f>
        <v>#N/A</v>
      </c>
      <c r="H812" s="0" t="n">
        <v>45</v>
      </c>
      <c r="I812" s="0" t="e">
        <f aca="false">NA()</f>
        <v>#N/A</v>
      </c>
      <c r="J812" s="0" t="e">
        <f aca="false">NA()</f>
        <v>#N/A</v>
      </c>
      <c r="K812" s="0" t="n">
        <v>36.25</v>
      </c>
      <c r="L812" s="0" t="n">
        <v>32</v>
      </c>
      <c r="M812" s="96" t="n">
        <v>36703</v>
      </c>
      <c r="N812" s="0" t="n">
        <v>49.61</v>
      </c>
    </row>
    <row r="813" customFormat="false" ht="12.75" hidden="false" customHeight="false" outlineLevel="0" collapsed="false">
      <c r="A813" s="96" t="n">
        <v>36550</v>
      </c>
      <c r="B813" s="0" t="e">
        <f aca="false">NA()</f>
        <v>#N/A</v>
      </c>
      <c r="C813" s="0" t="e">
        <f aca="false">NA()</f>
        <v>#N/A</v>
      </c>
      <c r="D813" s="0" t="e">
        <f aca="false">NA()</f>
        <v>#N/A</v>
      </c>
      <c r="E813" s="0" t="n">
        <v>33.62</v>
      </c>
      <c r="F813" s="0" t="e">
        <f aca="false">NA()</f>
        <v>#N/A</v>
      </c>
      <c r="G813" s="0" t="e">
        <f aca="false">NA()</f>
        <v>#N/A</v>
      </c>
      <c r="H813" s="0" t="n">
        <v>44.68</v>
      </c>
      <c r="I813" s="0" t="e">
        <f aca="false">NA()</f>
        <v>#N/A</v>
      </c>
      <c r="J813" s="0" t="n">
        <v>40</v>
      </c>
      <c r="K813" s="0" t="n">
        <v>35.21</v>
      </c>
      <c r="L813" s="0" t="n">
        <v>32</v>
      </c>
      <c r="M813" s="96" t="n">
        <v>36704</v>
      </c>
      <c r="N813" s="0" t="n">
        <v>75.26</v>
      </c>
    </row>
    <row r="814" customFormat="false" ht="12.75" hidden="false" customHeight="false" outlineLevel="0" collapsed="false">
      <c r="A814" s="96" t="n">
        <v>36551</v>
      </c>
      <c r="B814" s="0" t="e">
        <f aca="false">NA()</f>
        <v>#N/A</v>
      </c>
      <c r="C814" s="0" t="e">
        <f aca="false">NA()</f>
        <v>#N/A</v>
      </c>
      <c r="D814" s="0" t="e">
        <f aca="false">NA()</f>
        <v>#N/A</v>
      </c>
      <c r="E814" s="0" t="n">
        <v>51.28</v>
      </c>
      <c r="F814" s="0" t="e">
        <f aca="false">NA()</f>
        <v>#N/A</v>
      </c>
      <c r="G814" s="0" t="e">
        <f aca="false">NA()</f>
        <v>#N/A</v>
      </c>
      <c r="H814" s="0" t="e">
        <f aca="false">NA()</f>
        <v>#N/A</v>
      </c>
      <c r="I814" s="0" t="e">
        <f aca="false">NA()</f>
        <v>#N/A</v>
      </c>
      <c r="J814" s="0" t="n">
        <v>41</v>
      </c>
      <c r="K814" s="0" t="n">
        <v>50.26</v>
      </c>
      <c r="L814" s="0" t="e">
        <f aca="false">NA()</f>
        <v>#N/A</v>
      </c>
      <c r="M814" s="96" t="n">
        <v>36705</v>
      </c>
      <c r="N814" s="0" t="n">
        <v>42.39</v>
      </c>
    </row>
    <row r="815" customFormat="false" ht="12.75" hidden="false" customHeight="false" outlineLevel="0" collapsed="false">
      <c r="A815" s="96" t="n">
        <v>36552</v>
      </c>
      <c r="B815" s="0" t="e">
        <f aca="false">NA()</f>
        <v>#N/A</v>
      </c>
      <c r="C815" s="0" t="e">
        <f aca="false">NA()</f>
        <v>#N/A</v>
      </c>
      <c r="D815" s="0" t="e">
        <f aca="false">NA()</f>
        <v>#N/A</v>
      </c>
      <c r="E815" s="0" t="n">
        <v>50.13</v>
      </c>
      <c r="F815" s="0" t="e">
        <f aca="false">NA()</f>
        <v>#N/A</v>
      </c>
      <c r="G815" s="0" t="e">
        <f aca="false">NA()</f>
        <v>#N/A</v>
      </c>
      <c r="H815" s="0" t="n">
        <v>50.5</v>
      </c>
      <c r="I815" s="0" t="e">
        <f aca="false">NA()</f>
        <v>#N/A</v>
      </c>
      <c r="J815" s="0" t="n">
        <v>55</v>
      </c>
      <c r="K815" s="0" t="n">
        <v>48.43</v>
      </c>
      <c r="L815" s="0" t="n">
        <v>54</v>
      </c>
      <c r="M815" s="96" t="n">
        <v>36706</v>
      </c>
      <c r="N815" s="0" t="n">
        <v>29.56</v>
      </c>
    </row>
    <row r="816" customFormat="false" ht="12.75" hidden="false" customHeight="false" outlineLevel="0" collapsed="false">
      <c r="A816" s="96" t="n">
        <v>36553</v>
      </c>
      <c r="B816" s="0" t="e">
        <f aca="false">NA()</f>
        <v>#N/A</v>
      </c>
      <c r="C816" s="0" t="e">
        <f aca="false">NA()</f>
        <v>#N/A</v>
      </c>
      <c r="D816" s="0" t="e">
        <f aca="false">NA()</f>
        <v>#N/A</v>
      </c>
      <c r="E816" s="0" t="n">
        <v>42.59</v>
      </c>
      <c r="F816" s="0" t="e">
        <f aca="false">NA()</f>
        <v>#N/A</v>
      </c>
      <c r="G816" s="0" t="e">
        <f aca="false">NA()</f>
        <v>#N/A</v>
      </c>
      <c r="H816" s="0" t="n">
        <v>46.29</v>
      </c>
      <c r="I816" s="0" t="e">
        <f aca="false">NA()</f>
        <v>#N/A</v>
      </c>
      <c r="J816" s="0" t="n">
        <v>43.5</v>
      </c>
      <c r="K816" s="0" t="n">
        <v>43.14</v>
      </c>
      <c r="L816" s="0" t="n">
        <v>47</v>
      </c>
      <c r="M816" s="96" t="n">
        <v>36707</v>
      </c>
      <c r="N816" s="0" t="n">
        <v>27.17</v>
      </c>
    </row>
    <row r="817" customFormat="false" ht="12.75" hidden="false" customHeight="false" outlineLevel="0" collapsed="false">
      <c r="A817" s="96" t="n">
        <v>36554</v>
      </c>
      <c r="B817" s="0" t="e">
        <f aca="false">NA()</f>
        <v>#N/A</v>
      </c>
      <c r="C817" s="0" t="e">
        <f aca="false">NA()</f>
        <v>#N/A</v>
      </c>
      <c r="D817" s="0" t="e">
        <f aca="false">NA()</f>
        <v>#N/A</v>
      </c>
      <c r="E817" s="0" t="n">
        <v>26</v>
      </c>
      <c r="F817" s="0" t="e">
        <f aca="false">NA()</f>
        <v>#N/A</v>
      </c>
      <c r="G817" s="0" t="e">
        <f aca="false">NA()</f>
        <v>#N/A</v>
      </c>
      <c r="H817" s="0" t="n">
        <v>28</v>
      </c>
      <c r="I817" s="0" t="e">
        <f aca="false">NA()</f>
        <v>#N/A</v>
      </c>
      <c r="J817" s="0" t="e">
        <f aca="false">NA()</f>
        <v>#N/A</v>
      </c>
      <c r="K817" s="0" t="n">
        <v>24</v>
      </c>
      <c r="L817" s="0" t="n">
        <v>26.31</v>
      </c>
      <c r="M817" s="96" t="n">
        <v>36708</v>
      </c>
      <c r="N817" s="0" t="n">
        <v>29.5</v>
      </c>
    </row>
    <row r="818" customFormat="false" ht="12.75" hidden="false" customHeight="false" outlineLevel="0" collapsed="false">
      <c r="A818" s="96" t="n">
        <v>36555</v>
      </c>
      <c r="B818" s="0" t="e">
        <f aca="false">NA()</f>
        <v>#N/A</v>
      </c>
      <c r="C818" s="0" t="e">
        <f aca="false">NA()</f>
        <v>#N/A</v>
      </c>
      <c r="D818" s="0" t="e">
        <f aca="false">NA()</f>
        <v>#N/A</v>
      </c>
      <c r="E818" s="0" t="e">
        <f aca="false">NA()</f>
        <v>#N/A</v>
      </c>
      <c r="F818" s="0" t="e">
        <f aca="false">NA()</f>
        <v>#N/A</v>
      </c>
      <c r="G818" s="0" t="e">
        <f aca="false">NA()</f>
        <v>#N/A</v>
      </c>
      <c r="H818" s="0" t="n">
        <v>28</v>
      </c>
      <c r="I818" s="0" t="e">
        <f aca="false">NA()</f>
        <v>#N/A</v>
      </c>
      <c r="J818" s="0" t="e">
        <f aca="false">NA()</f>
        <v>#N/A</v>
      </c>
      <c r="K818" s="0" t="n">
        <v>24</v>
      </c>
      <c r="L818" s="0" t="n">
        <v>27.13</v>
      </c>
      <c r="M818" s="96" t="n">
        <v>36709</v>
      </c>
      <c r="N818" s="0" t="n">
        <v>29.5</v>
      </c>
    </row>
    <row r="819" customFormat="false" ht="12.75" hidden="false" customHeight="false" outlineLevel="0" collapsed="false">
      <c r="A819" s="96" t="n">
        <v>36556</v>
      </c>
      <c r="B819" s="0" t="e">
        <f aca="false">NA()</f>
        <v>#N/A</v>
      </c>
      <c r="C819" s="0" t="e">
        <f aca="false">NA()</f>
        <v>#N/A</v>
      </c>
      <c r="D819" s="0" t="e">
        <f aca="false">NA()</f>
        <v>#N/A</v>
      </c>
      <c r="E819" s="0" t="n">
        <v>26</v>
      </c>
      <c r="F819" s="0" t="e">
        <f aca="false">NA()</f>
        <v>#N/A</v>
      </c>
      <c r="G819" s="0" t="n">
        <v>47</v>
      </c>
      <c r="H819" s="0" t="n">
        <v>36.25</v>
      </c>
      <c r="I819" s="0" t="e">
        <f aca="false">NA()</f>
        <v>#N/A</v>
      </c>
      <c r="J819" s="0" t="n">
        <v>34.13</v>
      </c>
      <c r="K819" s="0" t="n">
        <v>26.73</v>
      </c>
      <c r="L819" s="0" t="e">
        <f aca="false">NA()</f>
        <v>#N/A</v>
      </c>
      <c r="M819" s="96" t="n">
        <v>36710</v>
      </c>
      <c r="N819" s="0" t="n">
        <v>63.88</v>
      </c>
    </row>
    <row r="820" customFormat="false" ht="12.75" hidden="false" customHeight="false" outlineLevel="0" collapsed="false">
      <c r="A820" s="96" t="n">
        <v>36557</v>
      </c>
      <c r="B820" s="0" t="e">
        <f aca="false">NA()</f>
        <v>#N/A</v>
      </c>
      <c r="C820" s="0" t="e">
        <f aca="false">NA()</f>
        <v>#N/A</v>
      </c>
      <c r="D820" s="0" t="e">
        <f aca="false">NA()</f>
        <v>#N/A</v>
      </c>
      <c r="E820" s="0" t="n">
        <v>27.06</v>
      </c>
      <c r="F820" s="0" t="e">
        <f aca="false">NA()</f>
        <v>#N/A</v>
      </c>
      <c r="G820" s="0" t="n">
        <v>48</v>
      </c>
      <c r="H820" s="0" t="n">
        <v>37.83</v>
      </c>
      <c r="I820" s="0" t="e">
        <f aca="false">NA()</f>
        <v>#N/A</v>
      </c>
      <c r="J820" s="0" t="e">
        <f aca="false">NA()</f>
        <v>#N/A</v>
      </c>
      <c r="K820" s="0" t="n">
        <v>26.34</v>
      </c>
      <c r="L820" s="0" t="n">
        <v>26</v>
      </c>
      <c r="M820" s="96" t="n">
        <v>36711</v>
      </c>
      <c r="N820" s="0" t="n">
        <v>30</v>
      </c>
    </row>
    <row r="821" customFormat="false" ht="12.75" hidden="false" customHeight="false" outlineLevel="0" collapsed="false">
      <c r="A821" s="96" t="n">
        <v>36558</v>
      </c>
      <c r="B821" s="0" t="e">
        <f aca="false">NA()</f>
        <v>#N/A</v>
      </c>
      <c r="C821" s="0" t="e">
        <f aca="false">NA()</f>
        <v>#N/A</v>
      </c>
      <c r="D821" s="0" t="e">
        <f aca="false">NA()</f>
        <v>#N/A</v>
      </c>
      <c r="E821" s="0" t="n">
        <v>30.9</v>
      </c>
      <c r="F821" s="0" t="e">
        <f aca="false">NA()</f>
        <v>#N/A</v>
      </c>
      <c r="G821" s="0" t="e">
        <f aca="false">NA()</f>
        <v>#N/A</v>
      </c>
      <c r="H821" s="0" t="n">
        <v>39</v>
      </c>
      <c r="I821" s="0" t="e">
        <f aca="false">NA()</f>
        <v>#N/A</v>
      </c>
      <c r="J821" s="0" t="n">
        <v>39.67</v>
      </c>
      <c r="K821" s="0" t="n">
        <v>30.71</v>
      </c>
      <c r="L821" s="0" t="n">
        <v>32</v>
      </c>
      <c r="M821" s="96" t="n">
        <v>36712</v>
      </c>
      <c r="N821" s="0" t="n">
        <v>61.63</v>
      </c>
    </row>
    <row r="822" customFormat="false" ht="12.75" hidden="false" customHeight="false" outlineLevel="0" collapsed="false">
      <c r="A822" s="96" t="n">
        <v>36559</v>
      </c>
      <c r="B822" s="0" t="e">
        <f aca="false">NA()</f>
        <v>#N/A</v>
      </c>
      <c r="C822" s="0" t="e">
        <f aca="false">NA()</f>
        <v>#N/A</v>
      </c>
      <c r="D822" s="0" t="e">
        <f aca="false">NA()</f>
        <v>#N/A</v>
      </c>
      <c r="E822" s="0" t="n">
        <v>32.09</v>
      </c>
      <c r="F822" s="0" t="e">
        <f aca="false">NA()</f>
        <v>#N/A</v>
      </c>
      <c r="G822" s="0" t="n">
        <v>56</v>
      </c>
      <c r="H822" s="0" t="n">
        <v>47.33</v>
      </c>
      <c r="I822" s="0" t="e">
        <f aca="false">NA()</f>
        <v>#N/A</v>
      </c>
      <c r="J822" s="0" t="n">
        <v>37.5</v>
      </c>
      <c r="K822" s="0" t="n">
        <v>30.64</v>
      </c>
      <c r="L822" s="0" t="n">
        <v>28</v>
      </c>
      <c r="M822" s="96" t="n">
        <v>36713</v>
      </c>
      <c r="N822" s="0" t="n">
        <v>35.24</v>
      </c>
    </row>
    <row r="823" customFormat="false" ht="12.75" hidden="false" customHeight="false" outlineLevel="0" collapsed="false">
      <c r="A823" s="96" t="n">
        <v>36560</v>
      </c>
      <c r="B823" s="0" t="e">
        <f aca="false">NA()</f>
        <v>#N/A</v>
      </c>
      <c r="C823" s="0" t="e">
        <f aca="false">NA()</f>
        <v>#N/A</v>
      </c>
      <c r="D823" s="0" t="e">
        <f aca="false">NA()</f>
        <v>#N/A</v>
      </c>
      <c r="E823" s="0" t="n">
        <v>28.18</v>
      </c>
      <c r="F823" s="0" t="e">
        <f aca="false">NA()</f>
        <v>#N/A</v>
      </c>
      <c r="G823" s="0" t="e">
        <f aca="false">NA()</f>
        <v>#N/A</v>
      </c>
      <c r="H823" s="0" t="n">
        <v>45.08</v>
      </c>
      <c r="I823" s="0" t="e">
        <f aca="false">NA()</f>
        <v>#N/A</v>
      </c>
      <c r="J823" s="0" t="n">
        <v>35</v>
      </c>
      <c r="K823" s="0" t="n">
        <v>27.46</v>
      </c>
      <c r="L823" s="0" t="n">
        <v>29</v>
      </c>
      <c r="M823" s="96" t="n">
        <v>36714</v>
      </c>
      <c r="N823" s="0" t="n">
        <v>28.75</v>
      </c>
    </row>
    <row r="824" customFormat="false" ht="12.75" hidden="false" customHeight="false" outlineLevel="0" collapsed="false">
      <c r="A824" s="96" t="n">
        <v>36561</v>
      </c>
      <c r="B824" s="0" t="e">
        <f aca="false">NA()</f>
        <v>#N/A</v>
      </c>
      <c r="C824" s="0" t="e">
        <f aca="false">NA()</f>
        <v>#N/A</v>
      </c>
      <c r="D824" s="0" t="e">
        <f aca="false">NA()</f>
        <v>#N/A</v>
      </c>
      <c r="E824" s="0" t="n">
        <v>25</v>
      </c>
      <c r="F824" s="0" t="e">
        <f aca="false">NA()</f>
        <v>#N/A</v>
      </c>
      <c r="G824" s="0" t="e">
        <f aca="false">NA()</f>
        <v>#N/A</v>
      </c>
      <c r="H824" s="0" t="e">
        <f aca="false">NA()</f>
        <v>#N/A</v>
      </c>
      <c r="I824" s="0" t="e">
        <f aca="false">NA()</f>
        <v>#N/A</v>
      </c>
      <c r="J824" s="0" t="n">
        <v>25.25</v>
      </c>
      <c r="K824" s="0" t="e">
        <f aca="false">NA()</f>
        <v>#N/A</v>
      </c>
      <c r="L824" s="0" t="n">
        <v>25</v>
      </c>
      <c r="M824" s="96" t="n">
        <v>36715</v>
      </c>
      <c r="N824" s="0" t="n">
        <v>27.18</v>
      </c>
    </row>
    <row r="825" customFormat="false" ht="12.75" hidden="false" customHeight="false" outlineLevel="0" collapsed="false">
      <c r="A825" s="96" t="n">
        <v>36562</v>
      </c>
      <c r="B825" s="0" t="e">
        <f aca="false">NA()</f>
        <v>#N/A</v>
      </c>
      <c r="C825" s="0" t="e">
        <f aca="false">NA()</f>
        <v>#N/A</v>
      </c>
      <c r="D825" s="0" t="e">
        <f aca="false">NA()</f>
        <v>#N/A</v>
      </c>
      <c r="E825" s="0" t="n">
        <v>25</v>
      </c>
      <c r="F825" s="0" t="e">
        <f aca="false">NA()</f>
        <v>#N/A</v>
      </c>
      <c r="G825" s="0" t="e">
        <f aca="false">NA()</f>
        <v>#N/A</v>
      </c>
      <c r="H825" s="0" t="e">
        <f aca="false">NA()</f>
        <v>#N/A</v>
      </c>
      <c r="I825" s="0" t="e">
        <f aca="false">NA()</f>
        <v>#N/A</v>
      </c>
      <c r="J825" s="0" t="n">
        <v>25.25</v>
      </c>
      <c r="K825" s="0" t="e">
        <f aca="false">NA()</f>
        <v>#N/A</v>
      </c>
      <c r="L825" s="0" t="n">
        <v>25</v>
      </c>
      <c r="M825" s="96" t="n">
        <v>36716</v>
      </c>
      <c r="N825" s="0" t="n">
        <v>27.18</v>
      </c>
    </row>
    <row r="826" customFormat="false" ht="12.75" hidden="false" customHeight="false" outlineLevel="0" collapsed="false">
      <c r="A826" s="96" t="n">
        <v>36563</v>
      </c>
      <c r="B826" s="0" t="e">
        <f aca="false">NA()</f>
        <v>#N/A</v>
      </c>
      <c r="C826" s="0" t="e">
        <f aca="false">NA()</f>
        <v>#N/A</v>
      </c>
      <c r="D826" s="0" t="e">
        <f aca="false">NA()</f>
        <v>#N/A</v>
      </c>
      <c r="E826" s="0" t="n">
        <v>30.64</v>
      </c>
      <c r="F826" s="0" t="e">
        <f aca="false">NA()</f>
        <v>#N/A</v>
      </c>
      <c r="G826" s="0" t="e">
        <f aca="false">NA()</f>
        <v>#N/A</v>
      </c>
      <c r="H826" s="0" t="n">
        <v>38</v>
      </c>
      <c r="I826" s="0" t="e">
        <f aca="false">NA()</f>
        <v>#N/A</v>
      </c>
      <c r="J826" s="0" t="e">
        <f aca="false">NA()</f>
        <v>#N/A</v>
      </c>
      <c r="K826" s="0" t="n">
        <v>29.4</v>
      </c>
      <c r="L826" s="0" t="n">
        <v>29.5</v>
      </c>
      <c r="M826" s="96" t="n">
        <v>36717</v>
      </c>
      <c r="N826" s="0" t="n">
        <v>70.01</v>
      </c>
    </row>
    <row r="827" customFormat="false" ht="12.75" hidden="false" customHeight="false" outlineLevel="0" collapsed="false">
      <c r="A827" s="96" t="n">
        <v>36564</v>
      </c>
      <c r="B827" s="0" t="e">
        <f aca="false">NA()</f>
        <v>#N/A</v>
      </c>
      <c r="C827" s="0" t="e">
        <f aca="false">NA()</f>
        <v>#N/A</v>
      </c>
      <c r="D827" s="0" t="e">
        <f aca="false">NA()</f>
        <v>#N/A</v>
      </c>
      <c r="E827" s="0" t="n">
        <v>27.24</v>
      </c>
      <c r="F827" s="0" t="e">
        <f aca="false">NA()</f>
        <v>#N/A</v>
      </c>
      <c r="G827" s="0" t="e">
        <f aca="false">NA()</f>
        <v>#N/A</v>
      </c>
      <c r="H827" s="0" t="n">
        <v>39.06</v>
      </c>
      <c r="I827" s="0" t="e">
        <f aca="false">NA()</f>
        <v>#N/A</v>
      </c>
      <c r="J827" s="0" t="e">
        <f aca="false">NA()</f>
        <v>#N/A</v>
      </c>
      <c r="K827" s="0" t="n">
        <v>26.12</v>
      </c>
      <c r="L827" s="0" t="n">
        <v>28</v>
      </c>
      <c r="M827" s="96" t="n">
        <v>36718</v>
      </c>
      <c r="N827" s="0" t="n">
        <v>41.2</v>
      </c>
    </row>
    <row r="828" customFormat="false" ht="12.75" hidden="false" customHeight="false" outlineLevel="0" collapsed="false">
      <c r="A828" s="96" t="n">
        <v>36565</v>
      </c>
      <c r="B828" s="0" t="e">
        <f aca="false">NA()</f>
        <v>#N/A</v>
      </c>
      <c r="C828" s="0" t="e">
        <f aca="false">NA()</f>
        <v>#N/A</v>
      </c>
      <c r="D828" s="0" t="e">
        <f aca="false">NA()</f>
        <v>#N/A</v>
      </c>
      <c r="E828" s="0" t="n">
        <v>20.3</v>
      </c>
      <c r="F828" s="0" t="e">
        <f aca="false">NA()</f>
        <v>#N/A</v>
      </c>
      <c r="G828" s="0" t="e">
        <f aca="false">NA()</f>
        <v>#N/A</v>
      </c>
      <c r="H828" s="0" t="n">
        <v>29.75</v>
      </c>
      <c r="I828" s="0" t="e">
        <f aca="false">NA()</f>
        <v>#N/A</v>
      </c>
      <c r="J828" s="0" t="n">
        <v>23.5</v>
      </c>
      <c r="K828" s="0" t="n">
        <v>19.72</v>
      </c>
      <c r="L828" s="0" t="n">
        <v>21</v>
      </c>
      <c r="M828" s="96" t="n">
        <v>36719</v>
      </c>
      <c r="N828" s="0" t="n">
        <v>33.47</v>
      </c>
    </row>
    <row r="829" customFormat="false" ht="12.75" hidden="false" customHeight="false" outlineLevel="0" collapsed="false">
      <c r="A829" s="96" t="n">
        <v>36566</v>
      </c>
      <c r="B829" s="0" t="e">
        <f aca="false">NA()</f>
        <v>#N/A</v>
      </c>
      <c r="C829" s="0" t="e">
        <f aca="false">NA()</f>
        <v>#N/A</v>
      </c>
      <c r="D829" s="0" t="e">
        <f aca="false">NA()</f>
        <v>#N/A</v>
      </c>
      <c r="E829" s="0" t="n">
        <v>19.28</v>
      </c>
      <c r="F829" s="0" t="e">
        <f aca="false">NA()</f>
        <v>#N/A</v>
      </c>
      <c r="G829" s="0" t="e">
        <f aca="false">NA()</f>
        <v>#N/A</v>
      </c>
      <c r="H829" s="0" t="n">
        <v>27.63</v>
      </c>
      <c r="I829" s="0" t="e">
        <f aca="false">NA()</f>
        <v>#N/A</v>
      </c>
      <c r="J829" s="0" t="e">
        <f aca="false">NA()</f>
        <v>#N/A</v>
      </c>
      <c r="K829" s="0" t="n">
        <v>20</v>
      </c>
      <c r="L829" s="0" t="n">
        <v>21</v>
      </c>
      <c r="M829" s="96" t="n">
        <v>36720</v>
      </c>
      <c r="N829" s="0" t="n">
        <v>33.89</v>
      </c>
    </row>
    <row r="830" customFormat="false" ht="12.75" hidden="false" customHeight="false" outlineLevel="0" collapsed="false">
      <c r="A830" s="96" t="n">
        <v>36567</v>
      </c>
      <c r="B830" s="0" t="e">
        <f aca="false">NA()</f>
        <v>#N/A</v>
      </c>
      <c r="C830" s="0" t="e">
        <f aca="false">NA()</f>
        <v>#N/A</v>
      </c>
      <c r="D830" s="0" t="e">
        <f aca="false">NA()</f>
        <v>#N/A</v>
      </c>
      <c r="E830" s="0" t="n">
        <v>20.07</v>
      </c>
      <c r="F830" s="0" t="e">
        <f aca="false">NA()</f>
        <v>#N/A</v>
      </c>
      <c r="G830" s="0" t="e">
        <f aca="false">NA()</f>
        <v>#N/A</v>
      </c>
      <c r="H830" s="0" t="n">
        <v>29</v>
      </c>
      <c r="I830" s="0" t="e">
        <f aca="false">NA()</f>
        <v>#N/A</v>
      </c>
      <c r="J830" s="0" t="n">
        <v>23</v>
      </c>
      <c r="K830" s="0" t="n">
        <v>21.83</v>
      </c>
      <c r="L830" s="0" t="n">
        <v>22.89</v>
      </c>
      <c r="M830" s="96" t="n">
        <v>36721</v>
      </c>
      <c r="N830" s="0" t="n">
        <v>28.83</v>
      </c>
    </row>
    <row r="831" customFormat="false" ht="12.75" hidden="false" customHeight="false" outlineLevel="0" collapsed="false">
      <c r="A831" s="96" t="n">
        <v>36568</v>
      </c>
      <c r="B831" s="0" t="e">
        <f aca="false">NA()</f>
        <v>#N/A</v>
      </c>
      <c r="C831" s="0" t="e">
        <f aca="false">NA()</f>
        <v>#N/A</v>
      </c>
      <c r="D831" s="0" t="e">
        <f aca="false">NA()</f>
        <v>#N/A</v>
      </c>
      <c r="E831" s="0" t="n">
        <v>24.5</v>
      </c>
      <c r="F831" s="0" t="e">
        <f aca="false">NA()</f>
        <v>#N/A</v>
      </c>
      <c r="G831" s="0" t="e">
        <f aca="false">NA()</f>
        <v>#N/A</v>
      </c>
      <c r="H831" s="0" t="e">
        <f aca="false">NA()</f>
        <v>#N/A</v>
      </c>
      <c r="I831" s="0" t="e">
        <f aca="false">NA()</f>
        <v>#N/A</v>
      </c>
      <c r="J831" s="0" t="e">
        <f aca="false">NA()</f>
        <v>#N/A</v>
      </c>
      <c r="K831" s="0" t="e">
        <f aca="false">NA()</f>
        <v>#N/A</v>
      </c>
      <c r="L831" s="0" t="e">
        <f aca="false">NA()</f>
        <v>#N/A</v>
      </c>
      <c r="M831" s="96" t="n">
        <v>36722</v>
      </c>
      <c r="N831" s="0" t="n">
        <v>21.69</v>
      </c>
    </row>
    <row r="832" customFormat="false" ht="12.75" hidden="false" customHeight="false" outlineLevel="0" collapsed="false">
      <c r="A832" s="96" t="n">
        <v>36569</v>
      </c>
      <c r="B832" s="0" t="e">
        <f aca="false">NA()</f>
        <v>#N/A</v>
      </c>
      <c r="C832" s="0" t="e">
        <f aca="false">NA()</f>
        <v>#N/A</v>
      </c>
      <c r="D832" s="0" t="e">
        <f aca="false">NA()</f>
        <v>#N/A</v>
      </c>
      <c r="E832" s="0" t="n">
        <v>24.5</v>
      </c>
      <c r="F832" s="0" t="e">
        <f aca="false">NA()</f>
        <v>#N/A</v>
      </c>
      <c r="G832" s="0" t="e">
        <f aca="false">NA()</f>
        <v>#N/A</v>
      </c>
      <c r="H832" s="0" t="e">
        <f aca="false">NA()</f>
        <v>#N/A</v>
      </c>
      <c r="I832" s="0" t="e">
        <f aca="false">NA()</f>
        <v>#N/A</v>
      </c>
      <c r="J832" s="0" t="e">
        <f aca="false">NA()</f>
        <v>#N/A</v>
      </c>
      <c r="K832" s="0" t="e">
        <f aca="false">NA()</f>
        <v>#N/A</v>
      </c>
      <c r="L832" s="0" t="e">
        <f aca="false">NA()</f>
        <v>#N/A</v>
      </c>
      <c r="M832" s="96" t="n">
        <v>36723</v>
      </c>
      <c r="N832" s="0" t="n">
        <v>21.69</v>
      </c>
    </row>
    <row r="833" customFormat="false" ht="12.75" hidden="false" customHeight="false" outlineLevel="0" collapsed="false">
      <c r="A833" s="96" t="n">
        <v>36570</v>
      </c>
      <c r="B833" s="0" t="e">
        <f aca="false">NA()</f>
        <v>#N/A</v>
      </c>
      <c r="C833" s="0" t="e">
        <f aca="false">NA()</f>
        <v>#N/A</v>
      </c>
      <c r="D833" s="0" t="e">
        <f aca="false">NA()</f>
        <v>#N/A</v>
      </c>
      <c r="E833" s="0" t="n">
        <v>23.24</v>
      </c>
      <c r="F833" s="0" t="e">
        <f aca="false">NA()</f>
        <v>#N/A</v>
      </c>
      <c r="G833" s="0" t="e">
        <f aca="false">NA()</f>
        <v>#N/A</v>
      </c>
      <c r="H833" s="0" t="n">
        <v>31</v>
      </c>
      <c r="I833" s="0" t="e">
        <f aca="false">NA()</f>
        <v>#N/A</v>
      </c>
      <c r="J833" s="0" t="e">
        <f aca="false">NA()</f>
        <v>#N/A</v>
      </c>
      <c r="K833" s="0" t="n">
        <v>24.09</v>
      </c>
      <c r="L833" s="0" t="n">
        <v>25</v>
      </c>
      <c r="M833" s="96" t="n">
        <v>36724</v>
      </c>
      <c r="N833" s="0" t="n">
        <v>45</v>
      </c>
    </row>
    <row r="834" customFormat="false" ht="12.75" hidden="false" customHeight="false" outlineLevel="0" collapsed="false">
      <c r="A834" s="96" t="n">
        <v>36571</v>
      </c>
      <c r="B834" s="0" t="e">
        <f aca="false">NA()</f>
        <v>#N/A</v>
      </c>
      <c r="C834" s="0" t="e">
        <f aca="false">NA()</f>
        <v>#N/A</v>
      </c>
      <c r="D834" s="0" t="e">
        <f aca="false">NA()</f>
        <v>#N/A</v>
      </c>
      <c r="E834" s="0" t="n">
        <v>23.67</v>
      </c>
      <c r="F834" s="0" t="e">
        <f aca="false">NA()</f>
        <v>#N/A</v>
      </c>
      <c r="G834" s="0" t="e">
        <f aca="false">NA()</f>
        <v>#N/A</v>
      </c>
      <c r="H834" s="0" t="n">
        <v>34.25</v>
      </c>
      <c r="I834" s="0" t="e">
        <f aca="false">NA()</f>
        <v>#N/A</v>
      </c>
      <c r="J834" s="0" t="n">
        <v>23</v>
      </c>
      <c r="K834" s="0" t="n">
        <v>25.13</v>
      </c>
      <c r="L834" s="0" t="n">
        <v>26</v>
      </c>
      <c r="M834" s="96" t="n">
        <v>36725</v>
      </c>
      <c r="N834" s="0" t="n">
        <v>50.69</v>
      </c>
    </row>
    <row r="835" customFormat="false" ht="12.75" hidden="false" customHeight="false" outlineLevel="0" collapsed="false">
      <c r="A835" s="96" t="n">
        <v>36572</v>
      </c>
      <c r="B835" s="0" t="e">
        <f aca="false">NA()</f>
        <v>#N/A</v>
      </c>
      <c r="C835" s="0" t="e">
        <f aca="false">NA()</f>
        <v>#N/A</v>
      </c>
      <c r="D835" s="0" t="e">
        <f aca="false">NA()</f>
        <v>#N/A</v>
      </c>
      <c r="E835" s="0" t="n">
        <v>25.67</v>
      </c>
      <c r="F835" s="0" t="e">
        <f aca="false">NA()</f>
        <v>#N/A</v>
      </c>
      <c r="G835" s="0" t="e">
        <f aca="false">NA()</f>
        <v>#N/A</v>
      </c>
      <c r="H835" s="0" t="n">
        <v>32.13</v>
      </c>
      <c r="I835" s="0" t="e">
        <f aca="false">NA()</f>
        <v>#N/A</v>
      </c>
      <c r="J835" s="0" t="n">
        <v>25.63</v>
      </c>
      <c r="K835" s="0" t="n">
        <v>26.23</v>
      </c>
      <c r="L835" s="0" t="n">
        <v>26.13</v>
      </c>
      <c r="M835" s="96" t="n">
        <v>36726</v>
      </c>
      <c r="N835" s="0" t="n">
        <v>35.77</v>
      </c>
    </row>
    <row r="836" customFormat="false" ht="12.75" hidden="false" customHeight="false" outlineLevel="0" collapsed="false">
      <c r="A836" s="96" t="n">
        <v>36573</v>
      </c>
      <c r="B836" s="0" t="e">
        <f aca="false">NA()</f>
        <v>#N/A</v>
      </c>
      <c r="C836" s="0" t="e">
        <f aca="false">NA()</f>
        <v>#N/A</v>
      </c>
      <c r="D836" s="0" t="e">
        <f aca="false">NA()</f>
        <v>#N/A</v>
      </c>
      <c r="E836" s="0" t="n">
        <v>25.12</v>
      </c>
      <c r="F836" s="0" t="e">
        <f aca="false">NA()</f>
        <v>#N/A</v>
      </c>
      <c r="G836" s="0" t="n">
        <v>41</v>
      </c>
      <c r="H836" s="0" t="n">
        <v>33</v>
      </c>
      <c r="I836" s="0" t="e">
        <f aca="false">NA()</f>
        <v>#N/A</v>
      </c>
      <c r="J836" s="0" t="n">
        <v>23</v>
      </c>
      <c r="K836" s="0" t="n">
        <v>25.94</v>
      </c>
      <c r="L836" s="0" t="n">
        <v>27</v>
      </c>
      <c r="M836" s="96" t="n">
        <v>36727</v>
      </c>
      <c r="N836" s="0" t="n">
        <v>31.09</v>
      </c>
    </row>
    <row r="837" customFormat="false" ht="12.75" hidden="false" customHeight="false" outlineLevel="0" collapsed="false">
      <c r="A837" s="96" t="n">
        <v>36574</v>
      </c>
      <c r="B837" s="0" t="e">
        <f aca="false">NA()</f>
        <v>#N/A</v>
      </c>
      <c r="C837" s="0" t="e">
        <f aca="false">NA()</f>
        <v>#N/A</v>
      </c>
      <c r="D837" s="0" t="e">
        <f aca="false">NA()</f>
        <v>#N/A</v>
      </c>
      <c r="E837" s="0" t="n">
        <v>24.1</v>
      </c>
      <c r="F837" s="0" t="e">
        <f aca="false">NA()</f>
        <v>#N/A</v>
      </c>
      <c r="G837" s="0" t="e">
        <f aca="false">NA()</f>
        <v>#N/A</v>
      </c>
      <c r="H837" s="0" t="n">
        <v>29.19</v>
      </c>
      <c r="I837" s="0" t="e">
        <f aca="false">NA()</f>
        <v>#N/A</v>
      </c>
      <c r="J837" s="0" t="n">
        <v>22.69</v>
      </c>
      <c r="K837" s="0" t="n">
        <v>24.87</v>
      </c>
      <c r="L837" s="0" t="n">
        <v>27</v>
      </c>
      <c r="M837" s="96" t="n">
        <v>36728</v>
      </c>
      <c r="N837" s="0" t="n">
        <v>26.11</v>
      </c>
    </row>
    <row r="838" customFormat="false" ht="12.75" hidden="false" customHeight="false" outlineLevel="0" collapsed="false">
      <c r="A838" s="96" t="n">
        <v>36575</v>
      </c>
      <c r="B838" s="0" t="e">
        <f aca="false">NA()</f>
        <v>#N/A</v>
      </c>
      <c r="C838" s="0" t="e">
        <f aca="false">NA()</f>
        <v>#N/A</v>
      </c>
      <c r="D838" s="0" t="e">
        <f aca="false">NA()</f>
        <v>#N/A</v>
      </c>
      <c r="E838" s="0" t="e">
        <f aca="false">NA()</f>
        <v>#N/A</v>
      </c>
      <c r="F838" s="0" t="e">
        <f aca="false">NA()</f>
        <v>#N/A</v>
      </c>
      <c r="G838" s="0" t="e">
        <f aca="false">NA()</f>
        <v>#N/A</v>
      </c>
      <c r="H838" s="0" t="n">
        <v>27</v>
      </c>
      <c r="I838" s="0" t="e">
        <f aca="false">NA()</f>
        <v>#N/A</v>
      </c>
      <c r="J838" s="0" t="n">
        <v>20.25</v>
      </c>
      <c r="K838" s="0" t="e">
        <f aca="false">NA()</f>
        <v>#N/A</v>
      </c>
      <c r="L838" s="0" t="e">
        <f aca="false">NA()</f>
        <v>#N/A</v>
      </c>
      <c r="M838" s="96" t="n">
        <v>36729</v>
      </c>
      <c r="N838" s="0" t="n">
        <v>18.82</v>
      </c>
    </row>
    <row r="839" customFormat="false" ht="12.75" hidden="false" customHeight="false" outlineLevel="0" collapsed="false">
      <c r="A839" s="96" t="n">
        <v>36576</v>
      </c>
      <c r="B839" s="0" t="e">
        <f aca="false">NA()</f>
        <v>#N/A</v>
      </c>
      <c r="C839" s="0" t="e">
        <f aca="false">NA()</f>
        <v>#N/A</v>
      </c>
      <c r="D839" s="0" t="e">
        <f aca="false">NA()</f>
        <v>#N/A</v>
      </c>
      <c r="E839" s="0" t="e">
        <f aca="false">NA()</f>
        <v>#N/A</v>
      </c>
      <c r="F839" s="0" t="e">
        <f aca="false">NA()</f>
        <v>#N/A</v>
      </c>
      <c r="G839" s="0" t="e">
        <f aca="false">NA()</f>
        <v>#N/A</v>
      </c>
      <c r="H839" s="0" t="n">
        <v>27</v>
      </c>
      <c r="I839" s="0" t="e">
        <f aca="false">NA()</f>
        <v>#N/A</v>
      </c>
      <c r="J839" s="0" t="n">
        <v>20</v>
      </c>
      <c r="K839" s="0" t="e">
        <f aca="false">NA()</f>
        <v>#N/A</v>
      </c>
      <c r="L839" s="0" t="e">
        <f aca="false">NA()</f>
        <v>#N/A</v>
      </c>
      <c r="M839" s="96" t="n">
        <v>36730</v>
      </c>
      <c r="N839" s="0" t="n">
        <v>18.82</v>
      </c>
    </row>
    <row r="840" customFormat="false" ht="12.75" hidden="false" customHeight="false" outlineLevel="0" collapsed="false">
      <c r="A840" s="96" t="n">
        <v>36577</v>
      </c>
      <c r="B840" s="0" t="e">
        <f aca="false">NA()</f>
        <v>#N/A</v>
      </c>
      <c r="C840" s="0" t="e">
        <f aca="false">NA()</f>
        <v>#N/A</v>
      </c>
      <c r="D840" s="0" t="e">
        <f aca="false">NA()</f>
        <v>#N/A</v>
      </c>
      <c r="E840" s="0" t="n">
        <v>23.8</v>
      </c>
      <c r="F840" s="0" t="e">
        <f aca="false">NA()</f>
        <v>#N/A</v>
      </c>
      <c r="G840" s="0" t="e">
        <f aca="false">NA()</f>
        <v>#N/A</v>
      </c>
      <c r="H840" s="0" t="n">
        <v>28.05</v>
      </c>
      <c r="I840" s="0" t="e">
        <f aca="false">NA()</f>
        <v>#N/A</v>
      </c>
      <c r="J840" s="0" t="n">
        <v>27.25</v>
      </c>
      <c r="K840" s="0" t="n">
        <v>23.34</v>
      </c>
      <c r="L840" s="0" t="n">
        <v>26</v>
      </c>
      <c r="M840" s="96" t="n">
        <v>36731</v>
      </c>
      <c r="N840" s="0" t="n">
        <v>28.53</v>
      </c>
    </row>
    <row r="841" customFormat="false" ht="12.75" hidden="false" customHeight="false" outlineLevel="0" collapsed="false">
      <c r="A841" s="96" t="n">
        <v>36578</v>
      </c>
      <c r="B841" s="0" t="e">
        <f aca="false">NA()</f>
        <v>#N/A</v>
      </c>
      <c r="C841" s="0" t="e">
        <f aca="false">NA()</f>
        <v>#N/A</v>
      </c>
      <c r="D841" s="0" t="e">
        <f aca="false">NA()</f>
        <v>#N/A</v>
      </c>
      <c r="E841" s="0" t="n">
        <v>21.85</v>
      </c>
      <c r="F841" s="0" t="e">
        <f aca="false">NA()</f>
        <v>#N/A</v>
      </c>
      <c r="G841" s="0" t="e">
        <f aca="false">NA()</f>
        <v>#N/A</v>
      </c>
      <c r="H841" s="0" t="e">
        <f aca="false">NA()</f>
        <v>#N/A</v>
      </c>
      <c r="I841" s="0" t="e">
        <f aca="false">NA()</f>
        <v>#N/A</v>
      </c>
      <c r="J841" s="0" t="n">
        <v>22.63</v>
      </c>
      <c r="K841" s="0" t="n">
        <v>22.14</v>
      </c>
      <c r="L841" s="0" t="n">
        <v>24</v>
      </c>
      <c r="M841" s="96" t="n">
        <v>36732</v>
      </c>
      <c r="N841" s="0" t="n">
        <v>27.43</v>
      </c>
    </row>
    <row r="842" customFormat="false" ht="12.75" hidden="false" customHeight="false" outlineLevel="0" collapsed="false">
      <c r="A842" s="96" t="n">
        <v>36579</v>
      </c>
      <c r="B842" s="0" t="e">
        <f aca="false">NA()</f>
        <v>#N/A</v>
      </c>
      <c r="C842" s="0" t="e">
        <f aca="false">NA()</f>
        <v>#N/A</v>
      </c>
      <c r="D842" s="0" t="e">
        <f aca="false">NA()</f>
        <v>#N/A</v>
      </c>
      <c r="E842" s="0" t="n">
        <v>19.88</v>
      </c>
      <c r="F842" s="0" t="e">
        <f aca="false">NA()</f>
        <v>#N/A</v>
      </c>
      <c r="G842" s="0" t="e">
        <f aca="false">NA()</f>
        <v>#N/A</v>
      </c>
      <c r="H842" s="0" t="n">
        <v>28.38</v>
      </c>
      <c r="I842" s="0" t="e">
        <f aca="false">NA()</f>
        <v>#N/A</v>
      </c>
      <c r="J842" s="0" t="n">
        <v>22.5</v>
      </c>
      <c r="K842" s="0" t="n">
        <v>19.9</v>
      </c>
      <c r="L842" s="0" t="n">
        <v>21.7</v>
      </c>
      <c r="M842" s="96" t="n">
        <v>36733</v>
      </c>
      <c r="N842" s="0" t="n">
        <v>24.43</v>
      </c>
    </row>
    <row r="843" customFormat="false" ht="12.75" hidden="false" customHeight="false" outlineLevel="0" collapsed="false">
      <c r="A843" s="96" t="n">
        <v>36580</v>
      </c>
      <c r="B843" s="0" t="e">
        <f aca="false">NA()</f>
        <v>#N/A</v>
      </c>
      <c r="C843" s="0" t="e">
        <f aca="false">NA()</f>
        <v>#N/A</v>
      </c>
      <c r="D843" s="0" t="e">
        <f aca="false">NA()</f>
        <v>#N/A</v>
      </c>
      <c r="E843" s="0" t="n">
        <v>17.96</v>
      </c>
      <c r="F843" s="0" t="e">
        <f aca="false">NA()</f>
        <v>#N/A</v>
      </c>
      <c r="G843" s="0" t="n">
        <v>35</v>
      </c>
      <c r="H843" s="0" t="n">
        <v>27.5</v>
      </c>
      <c r="I843" s="0" t="e">
        <f aca="false">NA()</f>
        <v>#N/A</v>
      </c>
      <c r="J843" s="0" t="n">
        <v>19.63</v>
      </c>
      <c r="K843" s="0" t="n">
        <v>18.47</v>
      </c>
      <c r="L843" s="0" t="n">
        <v>19</v>
      </c>
      <c r="M843" s="96" t="n">
        <v>36734</v>
      </c>
      <c r="N843" s="0" t="n">
        <v>27.27</v>
      </c>
    </row>
    <row r="844" customFormat="false" ht="12.75" hidden="false" customHeight="false" outlineLevel="0" collapsed="false">
      <c r="A844" s="96" t="n">
        <v>36581</v>
      </c>
      <c r="B844" s="0" t="e">
        <f aca="false">NA()</f>
        <v>#N/A</v>
      </c>
      <c r="C844" s="0" t="e">
        <f aca="false">NA()</f>
        <v>#N/A</v>
      </c>
      <c r="D844" s="0" t="e">
        <f aca="false">NA()</f>
        <v>#N/A</v>
      </c>
      <c r="E844" s="0" t="n">
        <v>17.58</v>
      </c>
      <c r="F844" s="0" t="e">
        <f aca="false">NA()</f>
        <v>#N/A</v>
      </c>
      <c r="G844" s="0" t="e">
        <f aca="false">NA()</f>
        <v>#N/A</v>
      </c>
      <c r="H844" s="0" t="n">
        <v>25</v>
      </c>
      <c r="I844" s="0" t="e">
        <f aca="false">NA()</f>
        <v>#N/A</v>
      </c>
      <c r="J844" s="0" t="e">
        <f aca="false">NA()</f>
        <v>#N/A</v>
      </c>
      <c r="K844" s="0" t="n">
        <v>17.29</v>
      </c>
      <c r="L844" s="0" t="n">
        <v>19</v>
      </c>
      <c r="M844" s="96" t="n">
        <v>36735</v>
      </c>
      <c r="N844" s="0" t="n">
        <v>35.56</v>
      </c>
    </row>
    <row r="845" customFormat="false" ht="12.75" hidden="false" customHeight="false" outlineLevel="0" collapsed="false">
      <c r="A845" s="96" t="n">
        <v>36582</v>
      </c>
      <c r="B845" s="0" t="e">
        <f aca="false">NA()</f>
        <v>#N/A</v>
      </c>
      <c r="C845" s="0" t="e">
        <f aca="false">NA()</f>
        <v>#N/A</v>
      </c>
      <c r="D845" s="0" t="e">
        <f aca="false">NA()</f>
        <v>#N/A</v>
      </c>
      <c r="E845" s="0" t="e">
        <f aca="false">NA()</f>
        <v>#N/A</v>
      </c>
      <c r="F845" s="0" t="e">
        <f aca="false">NA()</f>
        <v>#N/A</v>
      </c>
      <c r="G845" s="0" t="e">
        <f aca="false">NA()</f>
        <v>#N/A</v>
      </c>
      <c r="H845" s="0" t="n">
        <v>22.5</v>
      </c>
      <c r="I845" s="0" t="e">
        <f aca="false">NA()</f>
        <v>#N/A</v>
      </c>
      <c r="J845" s="0" t="e">
        <f aca="false">NA()</f>
        <v>#N/A</v>
      </c>
      <c r="K845" s="0" t="e">
        <f aca="false">NA()</f>
        <v>#N/A</v>
      </c>
      <c r="L845" s="0" t="e">
        <f aca="false">NA()</f>
        <v>#N/A</v>
      </c>
      <c r="M845" s="96" t="n">
        <v>36736</v>
      </c>
      <c r="N845" s="0" t="n">
        <v>23.67</v>
      </c>
    </row>
    <row r="846" customFormat="false" ht="12.75" hidden="false" customHeight="false" outlineLevel="0" collapsed="false">
      <c r="A846" s="96" t="n">
        <v>36583</v>
      </c>
      <c r="B846" s="0" t="e">
        <f aca="false">NA()</f>
        <v>#N/A</v>
      </c>
      <c r="C846" s="0" t="e">
        <f aca="false">NA()</f>
        <v>#N/A</v>
      </c>
      <c r="D846" s="0" t="e">
        <f aca="false">NA()</f>
        <v>#N/A</v>
      </c>
      <c r="E846" s="0" t="e">
        <f aca="false">NA()</f>
        <v>#N/A</v>
      </c>
      <c r="F846" s="0" t="e">
        <f aca="false">NA()</f>
        <v>#N/A</v>
      </c>
      <c r="G846" s="0" t="e">
        <f aca="false">NA()</f>
        <v>#N/A</v>
      </c>
      <c r="H846" s="0" t="n">
        <v>22.5</v>
      </c>
      <c r="I846" s="0" t="e">
        <f aca="false">NA()</f>
        <v>#N/A</v>
      </c>
      <c r="J846" s="0" t="n">
        <v>18.5</v>
      </c>
      <c r="K846" s="0" t="e">
        <f aca="false">NA()</f>
        <v>#N/A</v>
      </c>
      <c r="L846" s="0" t="e">
        <f aca="false">NA()</f>
        <v>#N/A</v>
      </c>
      <c r="M846" s="96" t="n">
        <v>36737</v>
      </c>
      <c r="N846" s="0" t="n">
        <v>23.67</v>
      </c>
    </row>
    <row r="847" customFormat="false" ht="12.75" hidden="false" customHeight="false" outlineLevel="0" collapsed="false">
      <c r="A847" s="96" t="n">
        <v>36584</v>
      </c>
      <c r="B847" s="0" t="e">
        <f aca="false">NA()</f>
        <v>#N/A</v>
      </c>
      <c r="C847" s="0" t="e">
        <f aca="false">NA()</f>
        <v>#N/A</v>
      </c>
      <c r="D847" s="0" t="e">
        <f aca="false">NA()</f>
        <v>#N/A</v>
      </c>
      <c r="E847" s="0" t="n">
        <v>20.35</v>
      </c>
      <c r="F847" s="0" t="e">
        <f aca="false">NA()</f>
        <v>#N/A</v>
      </c>
      <c r="G847" s="0" t="e">
        <f aca="false">NA()</f>
        <v>#N/A</v>
      </c>
      <c r="H847" s="0" t="n">
        <v>23.65</v>
      </c>
      <c r="I847" s="0" t="e">
        <f aca="false">NA()</f>
        <v>#N/A</v>
      </c>
      <c r="J847" s="0" t="n">
        <v>19.83</v>
      </c>
      <c r="K847" s="0" t="n">
        <v>20.5</v>
      </c>
      <c r="L847" s="0" t="n">
        <v>19.5</v>
      </c>
      <c r="M847" s="96" t="n">
        <v>36738</v>
      </c>
      <c r="N847" s="0" t="n">
        <v>51.14</v>
      </c>
    </row>
    <row r="848" customFormat="false" ht="12.75" hidden="false" customHeight="false" outlineLevel="0" collapsed="false">
      <c r="A848" s="96" t="n">
        <v>36585</v>
      </c>
      <c r="B848" s="0" t="e">
        <f aca="false">NA()</f>
        <v>#N/A</v>
      </c>
      <c r="C848" s="0" t="e">
        <f aca="false">NA()</f>
        <v>#N/A</v>
      </c>
      <c r="D848" s="0" t="e">
        <f aca="false">NA()</f>
        <v>#N/A</v>
      </c>
      <c r="E848" s="0" t="n">
        <v>21.08</v>
      </c>
      <c r="F848" s="0" t="e">
        <f aca="false">NA()</f>
        <v>#N/A</v>
      </c>
      <c r="G848" s="0" t="e">
        <f aca="false">NA()</f>
        <v>#N/A</v>
      </c>
      <c r="H848" s="0" t="n">
        <v>27.35</v>
      </c>
      <c r="I848" s="0" t="e">
        <f aca="false">NA()</f>
        <v>#N/A</v>
      </c>
      <c r="J848" s="0" t="e">
        <f aca="false">NA()</f>
        <v>#N/A</v>
      </c>
      <c r="K848" s="0" t="n">
        <v>20.47</v>
      </c>
      <c r="L848" s="0" t="n">
        <v>23</v>
      </c>
      <c r="M848" s="96" t="n">
        <v>36739</v>
      </c>
      <c r="N848" s="0" t="n">
        <v>54.32</v>
      </c>
    </row>
    <row r="849" customFormat="false" ht="12.75" hidden="false" customHeight="false" outlineLevel="0" collapsed="false">
      <c r="A849" s="96" t="n">
        <v>36586</v>
      </c>
      <c r="B849" s="0" t="e">
        <f aca="false">NA()</f>
        <v>#N/A</v>
      </c>
      <c r="C849" s="0" t="e">
        <f aca="false">NA()</f>
        <v>#N/A</v>
      </c>
      <c r="D849" s="0" t="e">
        <f aca="false">NA()</f>
        <v>#N/A</v>
      </c>
      <c r="E849" s="0" t="n">
        <v>20.8</v>
      </c>
      <c r="F849" s="0" t="e">
        <f aca="false">NA()</f>
        <v>#N/A</v>
      </c>
      <c r="G849" s="0" t="e">
        <f aca="false">NA()</f>
        <v>#N/A</v>
      </c>
      <c r="H849" s="0" t="n">
        <v>27.25</v>
      </c>
      <c r="I849" s="0" t="e">
        <f aca="false">NA()</f>
        <v>#N/A</v>
      </c>
      <c r="J849" s="0" t="n">
        <v>21.58</v>
      </c>
      <c r="K849" s="0" t="n">
        <v>20.15</v>
      </c>
      <c r="L849" s="0" t="n">
        <v>22</v>
      </c>
      <c r="M849" s="96" t="n">
        <v>36740</v>
      </c>
      <c r="N849" s="0" t="n">
        <v>54.19</v>
      </c>
    </row>
    <row r="850" customFormat="false" ht="12.75" hidden="false" customHeight="false" outlineLevel="0" collapsed="false">
      <c r="A850" s="96" t="n">
        <v>36587</v>
      </c>
      <c r="B850" s="0" t="e">
        <f aca="false">NA()</f>
        <v>#N/A</v>
      </c>
      <c r="C850" s="0" t="e">
        <f aca="false">NA()</f>
        <v>#N/A</v>
      </c>
      <c r="D850" s="0" t="e">
        <f aca="false">NA()</f>
        <v>#N/A</v>
      </c>
      <c r="E850" s="0" t="n">
        <v>21.73</v>
      </c>
      <c r="F850" s="0" t="e">
        <f aca="false">NA()</f>
        <v>#N/A</v>
      </c>
      <c r="G850" s="0" t="e">
        <f aca="false">NA()</f>
        <v>#N/A</v>
      </c>
      <c r="H850" s="0" t="n">
        <v>27.21</v>
      </c>
      <c r="I850" s="0" t="e">
        <f aca="false">NA()</f>
        <v>#N/A</v>
      </c>
      <c r="J850" s="0" t="n">
        <v>22.5</v>
      </c>
      <c r="K850" s="0" t="n">
        <v>21.38</v>
      </c>
      <c r="L850" s="0" t="n">
        <v>23</v>
      </c>
      <c r="M850" s="96" t="n">
        <v>36741</v>
      </c>
      <c r="N850" s="0" t="n">
        <v>56.78</v>
      </c>
    </row>
    <row r="851" customFormat="false" ht="12.75" hidden="false" customHeight="false" outlineLevel="0" collapsed="false">
      <c r="A851" s="96" t="n">
        <v>36588</v>
      </c>
      <c r="B851" s="0" t="e">
        <f aca="false">NA()</f>
        <v>#N/A</v>
      </c>
      <c r="C851" s="0" t="e">
        <f aca="false">NA()</f>
        <v>#N/A</v>
      </c>
      <c r="D851" s="0" t="e">
        <f aca="false">NA()</f>
        <v>#N/A</v>
      </c>
      <c r="E851" s="0" t="n">
        <v>23.9</v>
      </c>
      <c r="F851" s="0" t="e">
        <f aca="false">NA()</f>
        <v>#N/A</v>
      </c>
      <c r="G851" s="0" t="n">
        <v>31</v>
      </c>
      <c r="H851" s="0" t="n">
        <v>27.01</v>
      </c>
      <c r="I851" s="0" t="e">
        <f aca="false">NA()</f>
        <v>#N/A</v>
      </c>
      <c r="J851" s="0" t="n">
        <v>24.67</v>
      </c>
      <c r="K851" s="0" t="n">
        <v>23.52</v>
      </c>
      <c r="L851" s="0" t="n">
        <v>23.5</v>
      </c>
      <c r="M851" s="96" t="n">
        <v>36742</v>
      </c>
      <c r="N851" s="0" t="n">
        <v>42.29</v>
      </c>
    </row>
    <row r="852" customFormat="false" ht="12.75" hidden="false" customHeight="false" outlineLevel="0" collapsed="false">
      <c r="A852" s="96" t="n">
        <v>36589</v>
      </c>
      <c r="B852" s="0" t="e">
        <f aca="false">NA()</f>
        <v>#N/A</v>
      </c>
      <c r="C852" s="0" t="e">
        <f aca="false">NA()</f>
        <v>#N/A</v>
      </c>
      <c r="D852" s="0" t="e">
        <f aca="false">NA()</f>
        <v>#N/A</v>
      </c>
      <c r="E852" s="0" t="n">
        <v>18.5</v>
      </c>
      <c r="F852" s="0" t="e">
        <f aca="false">NA()</f>
        <v>#N/A</v>
      </c>
      <c r="G852" s="0" t="e">
        <f aca="false">NA()</f>
        <v>#N/A</v>
      </c>
      <c r="H852" s="0" t="e">
        <f aca="false">NA()</f>
        <v>#N/A</v>
      </c>
      <c r="I852" s="0" t="e">
        <f aca="false">NA()</f>
        <v>#N/A</v>
      </c>
      <c r="J852" s="0" t="n">
        <v>22.5</v>
      </c>
      <c r="K852" s="0" t="n">
        <v>18.72</v>
      </c>
      <c r="L852" s="0" t="n">
        <v>20.55</v>
      </c>
      <c r="M852" s="96" t="n">
        <v>36743</v>
      </c>
      <c r="N852" s="0" t="n">
        <v>26.04</v>
      </c>
    </row>
    <row r="853" customFormat="false" ht="12.75" hidden="false" customHeight="false" outlineLevel="0" collapsed="false">
      <c r="A853" s="96" t="n">
        <v>36590</v>
      </c>
      <c r="B853" s="0" t="e">
        <f aca="false">NA()</f>
        <v>#N/A</v>
      </c>
      <c r="C853" s="0" t="e">
        <f aca="false">NA()</f>
        <v>#N/A</v>
      </c>
      <c r="D853" s="0" t="e">
        <f aca="false">NA()</f>
        <v>#N/A</v>
      </c>
      <c r="E853" s="0" t="n">
        <v>18.5</v>
      </c>
      <c r="F853" s="0" t="e">
        <f aca="false">NA()</f>
        <v>#N/A</v>
      </c>
      <c r="G853" s="0" t="e">
        <f aca="false">NA()</f>
        <v>#N/A</v>
      </c>
      <c r="H853" s="0" t="e">
        <f aca="false">NA()</f>
        <v>#N/A</v>
      </c>
      <c r="I853" s="0" t="e">
        <f aca="false">NA()</f>
        <v>#N/A</v>
      </c>
      <c r="J853" s="0" t="n">
        <v>22.5</v>
      </c>
      <c r="K853" s="0" t="e">
        <f aca="false">NA()</f>
        <v>#N/A</v>
      </c>
      <c r="L853" s="0" t="n">
        <v>20.06</v>
      </c>
      <c r="M853" s="96" t="n">
        <v>36744</v>
      </c>
      <c r="N853" s="0" t="n">
        <v>26.04</v>
      </c>
    </row>
    <row r="854" customFormat="false" ht="12.75" hidden="false" customHeight="false" outlineLevel="0" collapsed="false">
      <c r="A854" s="96" t="n">
        <v>36591</v>
      </c>
      <c r="B854" s="0" t="e">
        <f aca="false">NA()</f>
        <v>#N/A</v>
      </c>
      <c r="C854" s="0" t="e">
        <f aca="false">NA()</f>
        <v>#N/A</v>
      </c>
      <c r="D854" s="0" t="e">
        <f aca="false">NA()</f>
        <v>#N/A</v>
      </c>
      <c r="E854" s="0" t="n">
        <v>22.26</v>
      </c>
      <c r="F854" s="0" t="e">
        <f aca="false">NA()</f>
        <v>#N/A</v>
      </c>
      <c r="G854" s="0" t="e">
        <f aca="false">NA()</f>
        <v>#N/A</v>
      </c>
      <c r="H854" s="0" t="n">
        <v>26.58</v>
      </c>
      <c r="I854" s="0" t="e">
        <f aca="false">NA()</f>
        <v>#N/A</v>
      </c>
      <c r="J854" s="0" t="n">
        <v>22.5</v>
      </c>
      <c r="K854" s="0" t="n">
        <v>21.74</v>
      </c>
      <c r="L854" s="0" t="n">
        <v>23.5</v>
      </c>
      <c r="M854" s="96" t="n">
        <v>36745</v>
      </c>
      <c r="N854" s="0" t="n">
        <v>57.8</v>
      </c>
    </row>
    <row r="855" customFormat="false" ht="12.75" hidden="false" customHeight="false" outlineLevel="0" collapsed="false">
      <c r="A855" s="96" t="n">
        <v>36592</v>
      </c>
      <c r="B855" s="0" t="e">
        <f aca="false">NA()</f>
        <v>#N/A</v>
      </c>
      <c r="C855" s="0" t="e">
        <f aca="false">NA()</f>
        <v>#N/A</v>
      </c>
      <c r="D855" s="0" t="e">
        <f aca="false">NA()</f>
        <v>#N/A</v>
      </c>
      <c r="E855" s="0" t="n">
        <v>19.15</v>
      </c>
      <c r="F855" s="0" t="e">
        <f aca="false">NA()</f>
        <v>#N/A</v>
      </c>
      <c r="G855" s="0" t="e">
        <f aca="false">NA()</f>
        <v>#N/A</v>
      </c>
      <c r="H855" s="0" t="n">
        <v>27.22</v>
      </c>
      <c r="I855" s="0" t="e">
        <f aca="false">NA()</f>
        <v>#N/A</v>
      </c>
      <c r="J855" s="0" t="n">
        <v>22</v>
      </c>
      <c r="K855" s="0" t="n">
        <v>18.72</v>
      </c>
      <c r="L855" s="0" t="n">
        <v>22</v>
      </c>
      <c r="M855" s="96" t="n">
        <v>36746</v>
      </c>
      <c r="N855" s="0" t="n">
        <v>93.74</v>
      </c>
    </row>
    <row r="856" customFormat="false" ht="12.75" hidden="false" customHeight="false" outlineLevel="0" collapsed="false">
      <c r="A856" s="96" t="n">
        <v>36593</v>
      </c>
      <c r="B856" s="0" t="e">
        <f aca="false">NA()</f>
        <v>#N/A</v>
      </c>
      <c r="C856" s="0" t="e">
        <f aca="false">NA()</f>
        <v>#N/A</v>
      </c>
      <c r="D856" s="0" t="e">
        <f aca="false">NA()</f>
        <v>#N/A</v>
      </c>
      <c r="E856" s="0" t="n">
        <v>20.94</v>
      </c>
      <c r="F856" s="0" t="e">
        <f aca="false">NA()</f>
        <v>#N/A</v>
      </c>
      <c r="G856" s="0" t="n">
        <v>31.25</v>
      </c>
      <c r="H856" s="0" t="n">
        <v>27.2</v>
      </c>
      <c r="I856" s="0" t="e">
        <f aca="false">NA()</f>
        <v>#N/A</v>
      </c>
      <c r="J856" s="0" t="n">
        <v>23.5</v>
      </c>
      <c r="K856" s="0" t="n">
        <v>19.54</v>
      </c>
      <c r="L856" s="0" t="n">
        <v>21.5</v>
      </c>
      <c r="M856" s="96" t="n">
        <v>36747</v>
      </c>
      <c r="N856" s="0" t="n">
        <v>120.59</v>
      </c>
    </row>
    <row r="857" customFormat="false" ht="12.75" hidden="false" customHeight="false" outlineLevel="0" collapsed="false">
      <c r="A857" s="96" t="n">
        <v>36594</v>
      </c>
      <c r="B857" s="0" t="e">
        <f aca="false">NA()</f>
        <v>#N/A</v>
      </c>
      <c r="C857" s="0" t="e">
        <f aca="false">NA()</f>
        <v>#N/A</v>
      </c>
      <c r="D857" s="0" t="e">
        <f aca="false">NA()</f>
        <v>#N/A</v>
      </c>
      <c r="E857" s="0" t="n">
        <v>21.07</v>
      </c>
      <c r="F857" s="0" t="e">
        <f aca="false">NA()</f>
        <v>#N/A</v>
      </c>
      <c r="G857" s="0" t="e">
        <f aca="false">NA()</f>
        <v>#N/A</v>
      </c>
      <c r="H857" s="0" t="n">
        <v>25.88</v>
      </c>
      <c r="I857" s="0" t="e">
        <f aca="false">NA()</f>
        <v>#N/A</v>
      </c>
      <c r="J857" s="0" t="n">
        <v>24.5</v>
      </c>
      <c r="K857" s="0" t="n">
        <v>22.03</v>
      </c>
      <c r="L857" s="0" t="n">
        <v>25</v>
      </c>
      <c r="M857" s="96" t="n">
        <v>36748</v>
      </c>
      <c r="N857" s="0" t="n">
        <v>61.45</v>
      </c>
    </row>
    <row r="858" customFormat="false" ht="12.75" hidden="false" customHeight="false" outlineLevel="0" collapsed="false">
      <c r="A858" s="96" t="n">
        <v>36595</v>
      </c>
      <c r="B858" s="0" t="e">
        <f aca="false">NA()</f>
        <v>#N/A</v>
      </c>
      <c r="C858" s="0" t="e">
        <f aca="false">NA()</f>
        <v>#N/A</v>
      </c>
      <c r="D858" s="0" t="e">
        <f aca="false">NA()</f>
        <v>#N/A</v>
      </c>
      <c r="E858" s="0" t="n">
        <v>22.61</v>
      </c>
      <c r="F858" s="0" t="e">
        <f aca="false">NA()</f>
        <v>#N/A</v>
      </c>
      <c r="G858" s="0" t="n">
        <v>30</v>
      </c>
      <c r="H858" s="0" t="n">
        <v>26.25</v>
      </c>
      <c r="I858" s="0" t="e">
        <f aca="false">NA()</f>
        <v>#N/A</v>
      </c>
      <c r="J858" s="0" t="n">
        <v>25.75</v>
      </c>
      <c r="K858" s="0" t="n">
        <v>23.77</v>
      </c>
      <c r="L858" s="0" t="n">
        <v>26</v>
      </c>
      <c r="M858" s="96" t="n">
        <v>36749</v>
      </c>
      <c r="N858" s="0" t="n">
        <v>43.08</v>
      </c>
    </row>
    <row r="859" customFormat="false" ht="12.75" hidden="false" customHeight="false" outlineLevel="0" collapsed="false">
      <c r="A859" s="96" t="n">
        <v>36596</v>
      </c>
      <c r="B859" s="0" t="e">
        <f aca="false">NA()</f>
        <v>#N/A</v>
      </c>
      <c r="C859" s="0" t="e">
        <f aca="false">NA()</f>
        <v>#N/A</v>
      </c>
      <c r="D859" s="0" t="e">
        <f aca="false">NA()</f>
        <v>#N/A</v>
      </c>
      <c r="E859" s="0" t="n">
        <v>22</v>
      </c>
      <c r="F859" s="0" t="e">
        <f aca="false">NA()</f>
        <v>#N/A</v>
      </c>
      <c r="G859" s="0" t="e">
        <f aca="false">NA()</f>
        <v>#N/A</v>
      </c>
      <c r="H859" s="0" t="e">
        <f aca="false">NA()</f>
        <v>#N/A</v>
      </c>
      <c r="I859" s="0" t="e">
        <f aca="false">NA()</f>
        <v>#N/A</v>
      </c>
      <c r="J859" s="0" t="n">
        <v>24</v>
      </c>
      <c r="K859" s="0" t="e">
        <f aca="false">NA()</f>
        <v>#N/A</v>
      </c>
      <c r="L859" s="0" t="n">
        <v>24</v>
      </c>
      <c r="M859" s="96" t="n">
        <v>36750</v>
      </c>
      <c r="N859" s="0" t="n">
        <v>22.92</v>
      </c>
    </row>
    <row r="860" customFormat="false" ht="12.75" hidden="false" customHeight="false" outlineLevel="0" collapsed="false">
      <c r="A860" s="96" t="n">
        <v>36597</v>
      </c>
      <c r="B860" s="0" t="e">
        <f aca="false">NA()</f>
        <v>#N/A</v>
      </c>
      <c r="C860" s="0" t="e">
        <f aca="false">NA()</f>
        <v>#N/A</v>
      </c>
      <c r="D860" s="0" t="e">
        <f aca="false">NA()</f>
        <v>#N/A</v>
      </c>
      <c r="E860" s="0" t="n">
        <v>22</v>
      </c>
      <c r="F860" s="0" t="e">
        <f aca="false">NA()</f>
        <v>#N/A</v>
      </c>
      <c r="G860" s="0" t="e">
        <f aca="false">NA()</f>
        <v>#N/A</v>
      </c>
      <c r="H860" s="0" t="e">
        <f aca="false">NA()</f>
        <v>#N/A</v>
      </c>
      <c r="I860" s="0" t="e">
        <f aca="false">NA()</f>
        <v>#N/A</v>
      </c>
      <c r="J860" s="0" t="n">
        <v>24</v>
      </c>
      <c r="K860" s="0" t="e">
        <f aca="false">NA()</f>
        <v>#N/A</v>
      </c>
      <c r="L860" s="0" t="n">
        <v>24</v>
      </c>
      <c r="M860" s="96" t="n">
        <v>36751</v>
      </c>
      <c r="N860" s="0" t="n">
        <v>22.92</v>
      </c>
    </row>
    <row r="861" customFormat="false" ht="12.75" hidden="false" customHeight="false" outlineLevel="0" collapsed="false">
      <c r="A861" s="96" t="n">
        <v>36598</v>
      </c>
      <c r="B861" s="0" t="e">
        <f aca="false">NA()</f>
        <v>#N/A</v>
      </c>
      <c r="C861" s="0" t="e">
        <f aca="false">NA()</f>
        <v>#N/A</v>
      </c>
      <c r="D861" s="0" t="e">
        <f aca="false">NA()</f>
        <v>#N/A</v>
      </c>
      <c r="E861" s="0" t="n">
        <v>27.62</v>
      </c>
      <c r="F861" s="0" t="e">
        <f aca="false">NA()</f>
        <v>#N/A</v>
      </c>
      <c r="G861" s="0" t="e">
        <f aca="false">NA()</f>
        <v>#N/A</v>
      </c>
      <c r="H861" s="0" t="n">
        <v>30.43</v>
      </c>
      <c r="I861" s="0" t="e">
        <f aca="false">NA()</f>
        <v>#N/A</v>
      </c>
      <c r="J861" s="0" t="n">
        <v>29</v>
      </c>
      <c r="K861" s="0" t="n">
        <v>27.05</v>
      </c>
      <c r="L861" s="0" t="n">
        <v>30</v>
      </c>
      <c r="M861" s="96" t="n">
        <v>36752</v>
      </c>
      <c r="N861" s="0" t="n">
        <v>50.47</v>
      </c>
    </row>
    <row r="862" customFormat="false" ht="12.75" hidden="false" customHeight="false" outlineLevel="0" collapsed="false">
      <c r="A862" s="96" t="n">
        <v>36599</v>
      </c>
      <c r="B862" s="0" t="e">
        <f aca="false">NA()</f>
        <v>#N/A</v>
      </c>
      <c r="C862" s="0" t="e">
        <f aca="false">NA()</f>
        <v>#N/A</v>
      </c>
      <c r="D862" s="0" t="e">
        <f aca="false">NA()</f>
        <v>#N/A</v>
      </c>
      <c r="E862" s="0" t="n">
        <v>27.67</v>
      </c>
      <c r="F862" s="0" t="e">
        <f aca="false">NA()</f>
        <v>#N/A</v>
      </c>
      <c r="G862" s="0" t="n">
        <v>34.5</v>
      </c>
      <c r="H862" s="0" t="n">
        <v>30.86</v>
      </c>
      <c r="I862" s="0" t="e">
        <f aca="false">NA()</f>
        <v>#N/A</v>
      </c>
      <c r="J862" s="0" t="n">
        <v>27.75</v>
      </c>
      <c r="K862" s="0" t="n">
        <v>26.96</v>
      </c>
      <c r="L862" s="0" t="e">
        <f aca="false">NA()</f>
        <v>#N/A</v>
      </c>
      <c r="M862" s="96" t="n">
        <v>36753</v>
      </c>
      <c r="N862" s="0" t="n">
        <v>45.75</v>
      </c>
    </row>
    <row r="863" customFormat="false" ht="12.75" hidden="false" customHeight="false" outlineLevel="0" collapsed="false">
      <c r="A863" s="96" t="n">
        <v>36600</v>
      </c>
      <c r="B863" s="0" t="e">
        <f aca="false">NA()</f>
        <v>#N/A</v>
      </c>
      <c r="C863" s="0" t="e">
        <f aca="false">NA()</f>
        <v>#N/A</v>
      </c>
      <c r="D863" s="0" t="e">
        <f aca="false">NA()</f>
        <v>#N/A</v>
      </c>
      <c r="E863" s="0" t="n">
        <v>24.4</v>
      </c>
      <c r="F863" s="0" t="e">
        <f aca="false">NA()</f>
        <v>#N/A</v>
      </c>
      <c r="G863" s="0" t="e">
        <f aca="false">NA()</f>
        <v>#N/A</v>
      </c>
      <c r="H863" s="0" t="n">
        <v>28.58</v>
      </c>
      <c r="I863" s="0" t="e">
        <f aca="false">NA()</f>
        <v>#N/A</v>
      </c>
      <c r="J863" s="0" t="e">
        <f aca="false">NA()</f>
        <v>#N/A</v>
      </c>
      <c r="K863" s="0" t="n">
        <v>25.48</v>
      </c>
      <c r="L863" s="0" t="n">
        <v>27</v>
      </c>
      <c r="M863" s="96" t="n">
        <v>36754</v>
      </c>
      <c r="N863" s="0" t="n">
        <v>38.23</v>
      </c>
    </row>
    <row r="864" customFormat="false" ht="12.75" hidden="false" customHeight="false" outlineLevel="0" collapsed="false">
      <c r="A864" s="96" t="n">
        <v>36601</v>
      </c>
      <c r="B864" s="0" t="e">
        <f aca="false">NA()</f>
        <v>#N/A</v>
      </c>
      <c r="C864" s="0" t="e">
        <f aca="false">NA()</f>
        <v>#N/A</v>
      </c>
      <c r="D864" s="0" t="e">
        <f aca="false">NA()</f>
        <v>#N/A</v>
      </c>
      <c r="E864" s="0" t="n">
        <v>22.32</v>
      </c>
      <c r="F864" s="0" t="e">
        <f aca="false">NA()</f>
        <v>#N/A</v>
      </c>
      <c r="G864" s="0" t="n">
        <v>30.25</v>
      </c>
      <c r="H864" s="0" t="n">
        <v>26.63</v>
      </c>
      <c r="I864" s="0" t="e">
        <f aca="false">NA()</f>
        <v>#N/A</v>
      </c>
      <c r="J864" s="0" t="e">
        <f aca="false">NA()</f>
        <v>#N/A</v>
      </c>
      <c r="K864" s="0" t="n">
        <v>24.1</v>
      </c>
      <c r="L864" s="0" t="n">
        <v>26.5</v>
      </c>
      <c r="M864" s="96" t="n">
        <v>36755</v>
      </c>
      <c r="N864" s="0" t="n">
        <v>32.33</v>
      </c>
    </row>
    <row r="865" customFormat="false" ht="12.75" hidden="false" customHeight="false" outlineLevel="0" collapsed="false">
      <c r="A865" s="96" t="n">
        <v>36602</v>
      </c>
      <c r="B865" s="0" t="e">
        <f aca="false">NA()</f>
        <v>#N/A</v>
      </c>
      <c r="C865" s="0" t="e">
        <f aca="false">NA()</f>
        <v>#N/A</v>
      </c>
      <c r="D865" s="0" t="e">
        <f aca="false">NA()</f>
        <v>#N/A</v>
      </c>
      <c r="E865" s="0" t="n">
        <v>25.47</v>
      </c>
      <c r="F865" s="0" t="e">
        <f aca="false">NA()</f>
        <v>#N/A</v>
      </c>
      <c r="G865" s="0" t="n">
        <v>33.5</v>
      </c>
      <c r="H865" s="0" t="n">
        <v>29.73</v>
      </c>
      <c r="I865" s="0" t="e">
        <f aca="false">NA()</f>
        <v>#N/A</v>
      </c>
      <c r="J865" s="0" t="n">
        <v>26.75</v>
      </c>
      <c r="K865" s="0" t="n">
        <v>25.7</v>
      </c>
      <c r="L865" s="0" t="n">
        <v>28</v>
      </c>
      <c r="M865" s="96" t="n">
        <v>36756</v>
      </c>
      <c r="N865" s="0" t="n">
        <v>29.25</v>
      </c>
    </row>
    <row r="866" customFormat="false" ht="12.75" hidden="false" customHeight="false" outlineLevel="0" collapsed="false">
      <c r="A866" s="96" t="n">
        <v>36603</v>
      </c>
      <c r="B866" s="0" t="e">
        <f aca="false">NA()</f>
        <v>#N/A</v>
      </c>
      <c r="C866" s="0" t="e">
        <f aca="false">NA()</f>
        <v>#N/A</v>
      </c>
      <c r="D866" s="0" t="e">
        <f aca="false">NA()</f>
        <v>#N/A</v>
      </c>
      <c r="E866" s="0" t="e">
        <f aca="false">NA()</f>
        <v>#N/A</v>
      </c>
      <c r="F866" s="0" t="e">
        <f aca="false">NA()</f>
        <v>#N/A</v>
      </c>
      <c r="G866" s="0" t="e">
        <f aca="false">NA()</f>
        <v>#N/A</v>
      </c>
      <c r="H866" s="0" t="n">
        <v>26.25</v>
      </c>
      <c r="I866" s="0" t="e">
        <f aca="false">NA()</f>
        <v>#N/A</v>
      </c>
      <c r="J866" s="0" t="n">
        <v>23</v>
      </c>
      <c r="K866" s="0" t="n">
        <v>23.09</v>
      </c>
      <c r="L866" s="0" t="n">
        <v>24</v>
      </c>
      <c r="M866" s="96" t="n">
        <v>36759</v>
      </c>
      <c r="N866" s="0" t="n">
        <v>27.33</v>
      </c>
    </row>
    <row r="867" customFormat="false" ht="12.75" hidden="false" customHeight="false" outlineLevel="0" collapsed="false">
      <c r="A867" s="96" t="n">
        <v>36604</v>
      </c>
      <c r="B867" s="0" t="e">
        <f aca="false">NA()</f>
        <v>#N/A</v>
      </c>
      <c r="C867" s="0" t="e">
        <f aca="false">NA()</f>
        <v>#N/A</v>
      </c>
      <c r="D867" s="0" t="e">
        <f aca="false">NA()</f>
        <v>#N/A</v>
      </c>
      <c r="E867" s="0" t="n">
        <v>22.5</v>
      </c>
      <c r="F867" s="0" t="e">
        <f aca="false">NA()</f>
        <v>#N/A</v>
      </c>
      <c r="G867" s="0" t="e">
        <f aca="false">NA()</f>
        <v>#N/A</v>
      </c>
      <c r="H867" s="0" t="n">
        <v>26.25</v>
      </c>
      <c r="I867" s="0" t="e">
        <f aca="false">NA()</f>
        <v>#N/A</v>
      </c>
      <c r="J867" s="0" t="n">
        <v>23</v>
      </c>
      <c r="K867" s="0" t="n">
        <v>23.09</v>
      </c>
      <c r="L867" s="0" t="n">
        <v>24</v>
      </c>
      <c r="M867" s="96" t="n">
        <v>36760</v>
      </c>
      <c r="N867" s="0" t="n">
        <v>24.84</v>
      </c>
    </row>
    <row r="868" customFormat="false" ht="12.75" hidden="false" customHeight="false" outlineLevel="0" collapsed="false">
      <c r="A868" s="96" t="n">
        <v>36605</v>
      </c>
      <c r="B868" s="0" t="e">
        <f aca="false">NA()</f>
        <v>#N/A</v>
      </c>
      <c r="C868" s="0" t="e">
        <f aca="false">NA()</f>
        <v>#N/A</v>
      </c>
      <c r="D868" s="0" t="e">
        <f aca="false">NA()</f>
        <v>#N/A</v>
      </c>
      <c r="E868" s="0" t="n">
        <v>23.03</v>
      </c>
      <c r="F868" s="0" t="e">
        <f aca="false">NA()</f>
        <v>#N/A</v>
      </c>
      <c r="G868" s="0" t="n">
        <v>32.5</v>
      </c>
      <c r="H868" s="0" t="n">
        <v>28.5</v>
      </c>
      <c r="I868" s="0" t="e">
        <f aca="false">NA()</f>
        <v>#N/A</v>
      </c>
      <c r="J868" s="0" t="n">
        <v>25.5</v>
      </c>
      <c r="K868" s="0" t="n">
        <v>23.88</v>
      </c>
      <c r="L868" s="0" t="n">
        <v>26</v>
      </c>
      <c r="M868" s="96" t="n">
        <v>36761</v>
      </c>
      <c r="N868" s="0" t="n">
        <v>25.03</v>
      </c>
    </row>
    <row r="869" customFormat="false" ht="12.75" hidden="false" customHeight="false" outlineLevel="0" collapsed="false">
      <c r="A869" s="96" t="n">
        <v>36606</v>
      </c>
      <c r="B869" s="0" t="e">
        <f aca="false">NA()</f>
        <v>#N/A</v>
      </c>
      <c r="C869" s="0" t="e">
        <f aca="false">NA()</f>
        <v>#N/A</v>
      </c>
      <c r="D869" s="0" t="e">
        <f aca="false">NA()</f>
        <v>#N/A</v>
      </c>
      <c r="E869" s="0" t="n">
        <v>23.64</v>
      </c>
      <c r="F869" s="0" t="e">
        <f aca="false">NA()</f>
        <v>#N/A</v>
      </c>
      <c r="G869" s="0" t="e">
        <f aca="false">NA()</f>
        <v>#N/A</v>
      </c>
      <c r="H869" s="0" t="n">
        <v>31.14</v>
      </c>
      <c r="I869" s="0" t="e">
        <f aca="false">NA()</f>
        <v>#N/A</v>
      </c>
      <c r="J869" s="0" t="e">
        <f aca="false">NA()</f>
        <v>#N/A</v>
      </c>
      <c r="K869" s="0" t="n">
        <v>24.97</v>
      </c>
      <c r="L869" s="0" t="n">
        <v>28</v>
      </c>
      <c r="M869" s="96" t="n">
        <v>36762</v>
      </c>
      <c r="N869" s="0" t="n">
        <v>28.51</v>
      </c>
    </row>
    <row r="870" customFormat="false" ht="12.75" hidden="false" customHeight="false" outlineLevel="0" collapsed="false">
      <c r="A870" s="96" t="n">
        <v>36607</v>
      </c>
      <c r="B870" s="0" t="e">
        <f aca="false">NA()</f>
        <v>#N/A</v>
      </c>
      <c r="C870" s="0" t="e">
        <f aca="false">NA()</f>
        <v>#N/A</v>
      </c>
      <c r="D870" s="0" t="e">
        <f aca="false">NA()</f>
        <v>#N/A</v>
      </c>
      <c r="E870" s="0" t="n">
        <v>27.59</v>
      </c>
      <c r="F870" s="0" t="e">
        <f aca="false">NA()</f>
        <v>#N/A</v>
      </c>
      <c r="G870" s="0" t="n">
        <v>33.25</v>
      </c>
      <c r="H870" s="0" t="n">
        <v>29.56</v>
      </c>
      <c r="I870" s="0" t="e">
        <f aca="false">NA()</f>
        <v>#N/A</v>
      </c>
      <c r="J870" s="0" t="n">
        <v>28.5</v>
      </c>
      <c r="K870" s="0" t="n">
        <v>26.2</v>
      </c>
      <c r="L870" s="0" t="n">
        <v>29.5</v>
      </c>
      <c r="M870" s="96" t="n">
        <v>36763</v>
      </c>
      <c r="N870" s="0" t="n">
        <v>34.31</v>
      </c>
    </row>
    <row r="871" customFormat="false" ht="12.75" hidden="false" customHeight="false" outlineLevel="0" collapsed="false">
      <c r="A871" s="96" t="n">
        <v>36608</v>
      </c>
      <c r="B871" s="0" t="e">
        <f aca="false">NA()</f>
        <v>#N/A</v>
      </c>
      <c r="C871" s="0" t="e">
        <f aca="false">NA()</f>
        <v>#N/A</v>
      </c>
      <c r="D871" s="0" t="e">
        <f aca="false">NA()</f>
        <v>#N/A</v>
      </c>
      <c r="E871" s="0" t="n">
        <v>24.63</v>
      </c>
      <c r="F871" s="0" t="e">
        <f aca="false">NA()</f>
        <v>#N/A</v>
      </c>
      <c r="G871" s="0" t="n">
        <v>31.5</v>
      </c>
      <c r="H871" s="0" t="n">
        <v>28.09</v>
      </c>
      <c r="I871" s="0" t="e">
        <f aca="false">NA()</f>
        <v>#N/A</v>
      </c>
      <c r="J871" s="0" t="n">
        <v>25</v>
      </c>
      <c r="K871" s="0" t="n">
        <v>24.63</v>
      </c>
      <c r="L871" s="0" t="n">
        <v>26.63</v>
      </c>
      <c r="M871" s="96" t="n">
        <v>36764</v>
      </c>
      <c r="N871" s="0" t="n">
        <v>23.58</v>
      </c>
    </row>
    <row r="872" customFormat="false" ht="12.75" hidden="false" customHeight="false" outlineLevel="0" collapsed="false">
      <c r="A872" s="96" t="n">
        <v>36609</v>
      </c>
      <c r="B872" s="0" t="e">
        <f aca="false">NA()</f>
        <v>#N/A</v>
      </c>
      <c r="C872" s="0" t="e">
        <f aca="false">NA()</f>
        <v>#N/A</v>
      </c>
      <c r="D872" s="0" t="e">
        <f aca="false">NA()</f>
        <v>#N/A</v>
      </c>
      <c r="E872" s="0" t="n">
        <v>26.98</v>
      </c>
      <c r="F872" s="0" t="e">
        <f aca="false">NA()</f>
        <v>#N/A</v>
      </c>
      <c r="G872" s="0" t="n">
        <v>33</v>
      </c>
      <c r="H872" s="0" t="n">
        <v>29.38</v>
      </c>
      <c r="I872" s="0" t="e">
        <f aca="false">NA()</f>
        <v>#N/A</v>
      </c>
      <c r="J872" s="0" t="e">
        <f aca="false">NA()</f>
        <v>#N/A</v>
      </c>
      <c r="K872" s="0" t="n">
        <v>26.37</v>
      </c>
      <c r="L872" s="0" t="n">
        <v>28</v>
      </c>
      <c r="M872" s="96" t="n">
        <v>36765</v>
      </c>
      <c r="N872" s="0" t="n">
        <v>23.55</v>
      </c>
    </row>
    <row r="873" customFormat="false" ht="12.75" hidden="false" customHeight="false" outlineLevel="0" collapsed="false">
      <c r="A873" s="96" t="n">
        <v>36610</v>
      </c>
      <c r="B873" s="0" t="e">
        <f aca="false">NA()</f>
        <v>#N/A</v>
      </c>
      <c r="C873" s="0" t="e">
        <f aca="false">NA()</f>
        <v>#N/A</v>
      </c>
      <c r="D873" s="0" t="e">
        <f aca="false">NA()</f>
        <v>#N/A</v>
      </c>
      <c r="E873" s="0" t="e">
        <f aca="false">NA()</f>
        <v>#N/A</v>
      </c>
      <c r="F873" s="0" t="e">
        <f aca="false">NA()</f>
        <v>#N/A</v>
      </c>
      <c r="G873" s="0" t="e">
        <f aca="false">NA()</f>
        <v>#N/A</v>
      </c>
      <c r="H873" s="0" t="n">
        <v>26.5</v>
      </c>
      <c r="I873" s="0" t="e">
        <f aca="false">NA()</f>
        <v>#N/A</v>
      </c>
      <c r="J873" s="0" t="n">
        <v>23.25</v>
      </c>
      <c r="K873" s="0" t="e">
        <f aca="false">NA()</f>
        <v>#N/A</v>
      </c>
      <c r="L873" s="0" t="n">
        <v>25</v>
      </c>
      <c r="M873" s="96" t="n">
        <v>36766</v>
      </c>
      <c r="N873" s="0" t="n">
        <v>44.72</v>
      </c>
    </row>
    <row r="874" customFormat="false" ht="12.75" hidden="false" customHeight="false" outlineLevel="0" collapsed="false">
      <c r="A874" s="96" t="n">
        <v>36611</v>
      </c>
      <c r="B874" s="0" t="e">
        <f aca="false">NA()</f>
        <v>#N/A</v>
      </c>
      <c r="C874" s="0" t="e">
        <f aca="false">NA()</f>
        <v>#N/A</v>
      </c>
      <c r="D874" s="0" t="e">
        <f aca="false">NA()</f>
        <v>#N/A</v>
      </c>
      <c r="E874" s="0" t="e">
        <f aca="false">NA()</f>
        <v>#N/A</v>
      </c>
      <c r="F874" s="0" t="e">
        <f aca="false">NA()</f>
        <v>#N/A</v>
      </c>
      <c r="G874" s="0" t="e">
        <f aca="false">NA()</f>
        <v>#N/A</v>
      </c>
      <c r="H874" s="0" t="e">
        <f aca="false">NA()</f>
        <v>#N/A</v>
      </c>
      <c r="I874" s="0" t="e">
        <f aca="false">NA()</f>
        <v>#N/A</v>
      </c>
      <c r="J874" s="0" t="n">
        <v>23.25</v>
      </c>
      <c r="K874" s="0" t="e">
        <f aca="false">NA()</f>
        <v>#N/A</v>
      </c>
      <c r="L874" s="0" t="n">
        <v>25</v>
      </c>
      <c r="M874" s="96" t="n">
        <v>36767</v>
      </c>
      <c r="N874" s="0" t="n">
        <v>54.14</v>
      </c>
    </row>
    <row r="875" customFormat="false" ht="12.75" hidden="false" customHeight="false" outlineLevel="0" collapsed="false">
      <c r="A875" s="96" t="n">
        <v>36612</v>
      </c>
      <c r="B875" s="0" t="e">
        <f aca="false">NA()</f>
        <v>#N/A</v>
      </c>
      <c r="C875" s="0" t="e">
        <f aca="false">NA()</f>
        <v>#N/A</v>
      </c>
      <c r="D875" s="0" t="e">
        <f aca="false">NA()</f>
        <v>#N/A</v>
      </c>
      <c r="E875" s="0" t="n">
        <v>26.12</v>
      </c>
      <c r="F875" s="0" t="e">
        <f aca="false">NA()</f>
        <v>#N/A</v>
      </c>
      <c r="G875" s="0" t="e">
        <f aca="false">NA()</f>
        <v>#N/A</v>
      </c>
      <c r="H875" s="0" t="n">
        <v>29.23</v>
      </c>
      <c r="I875" s="0" t="e">
        <f aca="false">NA()</f>
        <v>#N/A</v>
      </c>
      <c r="J875" s="0" t="n">
        <v>26</v>
      </c>
      <c r="K875" s="0" t="n">
        <v>26.15</v>
      </c>
      <c r="L875" s="0" t="n">
        <v>29</v>
      </c>
      <c r="M875" s="96" t="n">
        <v>36768</v>
      </c>
      <c r="N875" s="0" t="n">
        <v>46.17</v>
      </c>
    </row>
    <row r="876" customFormat="false" ht="12.75" hidden="false" customHeight="false" outlineLevel="0" collapsed="false">
      <c r="A876" s="96" t="n">
        <v>36613</v>
      </c>
      <c r="B876" s="0" t="e">
        <f aca="false">NA()</f>
        <v>#N/A</v>
      </c>
      <c r="C876" s="0" t="e">
        <f aca="false">NA()</f>
        <v>#N/A</v>
      </c>
      <c r="D876" s="0" t="e">
        <f aca="false">NA()</f>
        <v>#N/A</v>
      </c>
      <c r="E876" s="0" t="n">
        <v>28.02</v>
      </c>
      <c r="F876" s="0" t="e">
        <f aca="false">NA()</f>
        <v>#N/A</v>
      </c>
      <c r="G876" s="0" t="n">
        <v>32.5</v>
      </c>
      <c r="H876" s="0" t="n">
        <v>29.2</v>
      </c>
      <c r="I876" s="0" t="e">
        <f aca="false">NA()</f>
        <v>#N/A</v>
      </c>
      <c r="J876" s="0" t="n">
        <v>27</v>
      </c>
      <c r="K876" s="0" t="n">
        <v>27.06</v>
      </c>
      <c r="L876" s="0" t="n">
        <v>30</v>
      </c>
      <c r="M876" s="96" t="n">
        <v>36769</v>
      </c>
      <c r="N876" s="0" t="n">
        <v>48.38</v>
      </c>
    </row>
    <row r="877" customFormat="false" ht="12.75" hidden="false" customHeight="false" outlineLevel="0" collapsed="false">
      <c r="A877" s="96" t="n">
        <v>36614</v>
      </c>
      <c r="B877" s="0" t="e">
        <f aca="false">NA()</f>
        <v>#N/A</v>
      </c>
      <c r="C877" s="0" t="e">
        <f aca="false">NA()</f>
        <v>#N/A</v>
      </c>
      <c r="D877" s="0" t="e">
        <f aca="false">NA()</f>
        <v>#N/A</v>
      </c>
      <c r="E877" s="0" t="n">
        <v>29.33</v>
      </c>
      <c r="F877" s="0" t="e">
        <f aca="false">NA()</f>
        <v>#N/A</v>
      </c>
      <c r="G877" s="0" t="n">
        <v>33.75</v>
      </c>
      <c r="H877" s="0" t="n">
        <v>29.9</v>
      </c>
      <c r="I877" s="0" t="e">
        <f aca="false">NA()</f>
        <v>#N/A</v>
      </c>
      <c r="J877" s="0" t="n">
        <v>31.67</v>
      </c>
      <c r="K877" s="0" t="n">
        <v>28.86</v>
      </c>
      <c r="L877" s="0" t="n">
        <v>30</v>
      </c>
      <c r="M877" s="96" t="n">
        <v>36770</v>
      </c>
      <c r="N877" s="0" t="n">
        <v>53.9</v>
      </c>
    </row>
    <row r="878" customFormat="false" ht="12.75" hidden="false" customHeight="false" outlineLevel="0" collapsed="false">
      <c r="A878" s="96" t="n">
        <v>36615</v>
      </c>
      <c r="B878" s="0" t="e">
        <f aca="false">NA()</f>
        <v>#N/A</v>
      </c>
      <c r="C878" s="0" t="e">
        <f aca="false">NA()</f>
        <v>#N/A</v>
      </c>
      <c r="D878" s="0" t="e">
        <f aca="false">NA()</f>
        <v>#N/A</v>
      </c>
      <c r="E878" s="0" t="n">
        <v>27.75</v>
      </c>
      <c r="F878" s="0" t="e">
        <f aca="false">NA()</f>
        <v>#N/A</v>
      </c>
      <c r="G878" s="0" t="e">
        <f aca="false">NA()</f>
        <v>#N/A</v>
      </c>
      <c r="H878" s="0" t="n">
        <v>30.29</v>
      </c>
      <c r="I878" s="0" t="e">
        <f aca="false">NA()</f>
        <v>#N/A</v>
      </c>
      <c r="J878" s="0" t="n">
        <v>29.17</v>
      </c>
      <c r="K878" s="0" t="n">
        <v>27.35</v>
      </c>
      <c r="L878" s="0" t="n">
        <v>30</v>
      </c>
      <c r="M878" s="96" t="n">
        <v>36774</v>
      </c>
      <c r="N878" s="0" t="n">
        <v>36.44</v>
      </c>
    </row>
    <row r="879" customFormat="false" ht="12.75" hidden="false" customHeight="false" outlineLevel="0" collapsed="false">
      <c r="A879" s="96" t="n">
        <v>36616</v>
      </c>
      <c r="B879" s="0" t="e">
        <f aca="false">NA()</f>
        <v>#N/A</v>
      </c>
      <c r="C879" s="0" t="e">
        <f aca="false">NA()</f>
        <v>#N/A</v>
      </c>
      <c r="D879" s="0" t="e">
        <f aca="false">NA()</f>
        <v>#N/A</v>
      </c>
      <c r="E879" s="0" t="n">
        <v>23.9</v>
      </c>
      <c r="F879" s="0" t="e">
        <f aca="false">NA()</f>
        <v>#N/A</v>
      </c>
      <c r="G879" s="0" t="e">
        <f aca="false">NA()</f>
        <v>#N/A</v>
      </c>
      <c r="H879" s="0" t="n">
        <v>29.45</v>
      </c>
      <c r="I879" s="0" t="e">
        <f aca="false">NA()</f>
        <v>#N/A</v>
      </c>
      <c r="J879" s="0" t="n">
        <v>28</v>
      </c>
      <c r="K879" s="0" t="n">
        <v>24.89</v>
      </c>
      <c r="L879" s="0" t="n">
        <v>28.5</v>
      </c>
      <c r="M879" s="96" t="n">
        <v>36775</v>
      </c>
      <c r="N879" s="0" t="n">
        <v>22.33</v>
      </c>
    </row>
    <row r="880" customFormat="false" ht="12.75" hidden="false" customHeight="false" outlineLevel="0" collapsed="false">
      <c r="A880" s="96" t="n">
        <v>36617</v>
      </c>
      <c r="B880" s="0" t="e">
        <f aca="false">NA()</f>
        <v>#N/A</v>
      </c>
      <c r="C880" s="0" t="e">
        <f aca="false">NA()</f>
        <v>#N/A</v>
      </c>
      <c r="D880" s="0" t="n">
        <v>23.75</v>
      </c>
      <c r="E880" s="0" t="e">
        <f aca="false">NA()</f>
        <v>#N/A</v>
      </c>
      <c r="F880" s="0" t="e">
        <f aca="false">NA()</f>
        <v>#N/A</v>
      </c>
      <c r="G880" s="0" t="e">
        <f aca="false">NA()</f>
        <v>#N/A</v>
      </c>
      <c r="H880" s="0" t="e">
        <f aca="false">NA()</f>
        <v>#N/A</v>
      </c>
      <c r="I880" s="0" t="e">
        <f aca="false">NA()</f>
        <v>#N/A</v>
      </c>
      <c r="J880" s="0" t="n">
        <v>21.2</v>
      </c>
      <c r="K880" s="0" t="e">
        <f aca="false">NA()</f>
        <v>#N/A</v>
      </c>
      <c r="L880" s="0" t="n">
        <v>24</v>
      </c>
      <c r="M880" s="96" t="n">
        <v>36776</v>
      </c>
      <c r="N880" s="0" t="n">
        <v>21.72</v>
      </c>
    </row>
    <row r="881" customFormat="false" ht="12.75" hidden="false" customHeight="false" outlineLevel="0" collapsed="false">
      <c r="A881" s="96" t="n">
        <v>36618</v>
      </c>
      <c r="B881" s="0" t="e">
        <f aca="false">NA()</f>
        <v>#N/A</v>
      </c>
      <c r="C881" s="0" t="e">
        <f aca="false">NA()</f>
        <v>#N/A</v>
      </c>
      <c r="D881" s="0" t="n">
        <v>23.75</v>
      </c>
      <c r="E881" s="0" t="e">
        <f aca="false">NA()</f>
        <v>#N/A</v>
      </c>
      <c r="F881" s="0" t="e">
        <f aca="false">NA()</f>
        <v>#N/A</v>
      </c>
      <c r="G881" s="0" t="e">
        <f aca="false">NA()</f>
        <v>#N/A</v>
      </c>
      <c r="H881" s="0" t="e">
        <f aca="false">NA()</f>
        <v>#N/A</v>
      </c>
      <c r="I881" s="0" t="e">
        <f aca="false">NA()</f>
        <v>#N/A</v>
      </c>
      <c r="J881" s="0" t="n">
        <v>21.2</v>
      </c>
      <c r="K881" s="0" t="e">
        <f aca="false">NA()</f>
        <v>#N/A</v>
      </c>
      <c r="L881" s="0" t="n">
        <v>24</v>
      </c>
      <c r="M881" s="96" t="n">
        <v>36777</v>
      </c>
      <c r="N881" s="0" t="n">
        <v>24.2</v>
      </c>
    </row>
    <row r="882" customFormat="false" ht="12.75" hidden="false" customHeight="false" outlineLevel="0" collapsed="false">
      <c r="A882" s="96" t="n">
        <v>36619</v>
      </c>
      <c r="B882" s="0" t="e">
        <f aca="false">NA()</f>
        <v>#N/A</v>
      </c>
      <c r="C882" s="0" t="e">
        <f aca="false">NA()</f>
        <v>#N/A</v>
      </c>
      <c r="D882" s="0" t="n">
        <v>29.46</v>
      </c>
      <c r="E882" s="0" t="n">
        <v>26.14</v>
      </c>
      <c r="F882" s="0" t="e">
        <f aca="false">NA()</f>
        <v>#N/A</v>
      </c>
      <c r="G882" s="0" t="e">
        <f aca="false">NA()</f>
        <v>#N/A</v>
      </c>
      <c r="H882" s="0" t="e">
        <f aca="false">NA()</f>
        <v>#N/A</v>
      </c>
      <c r="I882" s="0" t="e">
        <f aca="false">NA()</f>
        <v>#N/A</v>
      </c>
      <c r="J882" s="0" t="n">
        <v>28</v>
      </c>
      <c r="K882" s="0" t="n">
        <v>25.92</v>
      </c>
      <c r="L882" s="0" t="n">
        <v>28.68</v>
      </c>
      <c r="M882" s="96" t="n">
        <v>36778</v>
      </c>
      <c r="N882" s="0" t="n">
        <v>25.32</v>
      </c>
    </row>
    <row r="883" customFormat="false" ht="12.75" hidden="false" customHeight="false" outlineLevel="0" collapsed="false">
      <c r="A883" s="96" t="n">
        <v>36620</v>
      </c>
      <c r="B883" s="0" t="e">
        <f aca="false">NA()</f>
        <v>#N/A</v>
      </c>
      <c r="C883" s="0" t="n">
        <v>40.28</v>
      </c>
      <c r="D883" s="0" t="n">
        <v>35.61</v>
      </c>
      <c r="E883" s="0" t="n">
        <v>25.81</v>
      </c>
      <c r="F883" s="0" t="e">
        <f aca="false">NA()</f>
        <v>#N/A</v>
      </c>
      <c r="G883" s="0" t="e">
        <f aca="false">NA()</f>
        <v>#N/A</v>
      </c>
      <c r="H883" s="0" t="e">
        <f aca="false">NA()</f>
        <v>#N/A</v>
      </c>
      <c r="I883" s="0" t="e">
        <f aca="false">NA()</f>
        <v>#N/A</v>
      </c>
      <c r="J883" s="0" t="n">
        <v>29</v>
      </c>
      <c r="K883" s="0" t="n">
        <v>28.02</v>
      </c>
      <c r="L883" s="0" t="n">
        <v>29</v>
      </c>
      <c r="M883" s="96" t="n">
        <v>36779</v>
      </c>
      <c r="N883" s="0" t="n">
        <v>25.32</v>
      </c>
    </row>
    <row r="884" customFormat="false" ht="12.75" hidden="false" customHeight="false" outlineLevel="0" collapsed="false">
      <c r="A884" s="96" t="n">
        <v>36621</v>
      </c>
      <c r="B884" s="0" t="e">
        <f aca="false">NA()</f>
        <v>#N/A</v>
      </c>
      <c r="C884" s="0" t="e">
        <f aca="false">NA()</f>
        <v>#N/A</v>
      </c>
      <c r="D884" s="0" t="n">
        <v>35.35</v>
      </c>
      <c r="E884" s="0" t="n">
        <v>27.06</v>
      </c>
      <c r="F884" s="0" t="e">
        <f aca="false">NA()</f>
        <v>#N/A</v>
      </c>
      <c r="G884" s="0" t="e">
        <f aca="false">NA()</f>
        <v>#N/A</v>
      </c>
      <c r="H884" s="0" t="e">
        <f aca="false">NA()</f>
        <v>#N/A</v>
      </c>
      <c r="I884" s="0" t="e">
        <f aca="false">NA()</f>
        <v>#N/A</v>
      </c>
      <c r="J884" s="0" t="e">
        <f aca="false">NA()</f>
        <v>#N/A</v>
      </c>
      <c r="K884" s="0" t="n">
        <v>27.66</v>
      </c>
      <c r="L884" s="0" t="e">
        <f aca="false">NA()</f>
        <v>#N/A</v>
      </c>
      <c r="M884" s="96" t="n">
        <v>36780</v>
      </c>
      <c r="N884" s="0" t="n">
        <v>34.78</v>
      </c>
    </row>
    <row r="885" customFormat="false" ht="12.75" hidden="false" customHeight="false" outlineLevel="0" collapsed="false">
      <c r="A885" s="96" t="n">
        <v>36622</v>
      </c>
      <c r="B885" s="0" t="e">
        <f aca="false">NA()</f>
        <v>#N/A</v>
      </c>
      <c r="C885" s="0" t="n">
        <v>35.94</v>
      </c>
      <c r="D885" s="0" t="n">
        <v>32.28</v>
      </c>
      <c r="E885" s="0" t="n">
        <v>27.73</v>
      </c>
      <c r="F885" s="0" t="e">
        <f aca="false">NA()</f>
        <v>#N/A</v>
      </c>
      <c r="G885" s="0" t="e">
        <f aca="false">NA()</f>
        <v>#N/A</v>
      </c>
      <c r="H885" s="0" t="e">
        <f aca="false">NA()</f>
        <v>#N/A</v>
      </c>
      <c r="I885" s="0" t="e">
        <f aca="false">NA()</f>
        <v>#N/A</v>
      </c>
      <c r="J885" s="0" t="n">
        <v>30</v>
      </c>
      <c r="K885" s="0" t="n">
        <v>28.83</v>
      </c>
      <c r="L885" s="0" t="n">
        <v>29.13</v>
      </c>
      <c r="M885" s="96" t="n">
        <v>36781</v>
      </c>
      <c r="N885" s="0" t="n">
        <v>39.73</v>
      </c>
    </row>
    <row r="886" customFormat="false" ht="12.75" hidden="false" customHeight="false" outlineLevel="0" collapsed="false">
      <c r="A886" s="96" t="n">
        <v>36623</v>
      </c>
      <c r="B886" s="0" t="e">
        <f aca="false">NA()</f>
        <v>#N/A</v>
      </c>
      <c r="C886" s="0" t="e">
        <f aca="false">NA()</f>
        <v>#N/A</v>
      </c>
      <c r="D886" s="0" t="n">
        <v>30.25</v>
      </c>
      <c r="E886" s="0" t="n">
        <v>23.78</v>
      </c>
      <c r="F886" s="0" t="e">
        <f aca="false">NA()</f>
        <v>#N/A</v>
      </c>
      <c r="G886" s="0" t="e">
        <f aca="false">NA()</f>
        <v>#N/A</v>
      </c>
      <c r="H886" s="0" t="e">
        <f aca="false">NA()</f>
        <v>#N/A</v>
      </c>
      <c r="I886" s="0" t="e">
        <f aca="false">NA()</f>
        <v>#N/A</v>
      </c>
      <c r="J886" s="0" t="n">
        <v>26</v>
      </c>
      <c r="K886" s="0" t="n">
        <v>24.25</v>
      </c>
      <c r="L886" s="0" t="n">
        <v>27.75</v>
      </c>
      <c r="M886" s="96" t="n">
        <v>36782</v>
      </c>
      <c r="N886" s="0" t="n">
        <v>34.67</v>
      </c>
    </row>
    <row r="887" customFormat="false" ht="12.75" hidden="false" customHeight="false" outlineLevel="0" collapsed="false">
      <c r="A887" s="96" t="n">
        <v>36624</v>
      </c>
      <c r="B887" s="0" t="e">
        <f aca="false">NA()</f>
        <v>#N/A</v>
      </c>
      <c r="C887" s="0" t="e">
        <f aca="false">NA()</f>
        <v>#N/A</v>
      </c>
      <c r="D887" s="0" t="e">
        <f aca="false">NA()</f>
        <v>#N/A</v>
      </c>
      <c r="E887" s="0" t="n">
        <v>24</v>
      </c>
      <c r="F887" s="0" t="e">
        <f aca="false">NA()</f>
        <v>#N/A</v>
      </c>
      <c r="G887" s="0" t="e">
        <f aca="false">NA()</f>
        <v>#N/A</v>
      </c>
      <c r="H887" s="0" t="e">
        <f aca="false">NA()</f>
        <v>#N/A</v>
      </c>
      <c r="I887" s="0" t="e">
        <f aca="false">NA()</f>
        <v>#N/A</v>
      </c>
      <c r="J887" s="0" t="e">
        <f aca="false">NA()</f>
        <v>#N/A</v>
      </c>
      <c r="K887" s="0" t="e">
        <f aca="false">NA()</f>
        <v>#N/A</v>
      </c>
      <c r="L887" s="0" t="n">
        <v>25</v>
      </c>
      <c r="M887" s="96" t="n">
        <v>36783</v>
      </c>
      <c r="N887" s="0" t="n">
        <v>34.81</v>
      </c>
    </row>
    <row r="888" customFormat="false" ht="12.75" hidden="false" customHeight="false" outlineLevel="0" collapsed="false">
      <c r="A888" s="96" t="n">
        <v>36625</v>
      </c>
      <c r="B888" s="0" t="e">
        <f aca="false">NA()</f>
        <v>#N/A</v>
      </c>
      <c r="C888" s="0" t="e">
        <f aca="false">NA()</f>
        <v>#N/A</v>
      </c>
      <c r="D888" s="0" t="e">
        <f aca="false">NA()</f>
        <v>#N/A</v>
      </c>
      <c r="E888" s="0" t="n">
        <v>23</v>
      </c>
      <c r="F888" s="0" t="e">
        <f aca="false">NA()</f>
        <v>#N/A</v>
      </c>
      <c r="G888" s="0" t="e">
        <f aca="false">NA()</f>
        <v>#N/A</v>
      </c>
      <c r="H888" s="0" t="e">
        <f aca="false">NA()</f>
        <v>#N/A</v>
      </c>
      <c r="I888" s="0" t="e">
        <f aca="false">NA()</f>
        <v>#N/A</v>
      </c>
      <c r="J888" s="0" t="e">
        <f aca="false">NA()</f>
        <v>#N/A</v>
      </c>
      <c r="K888" s="0" t="e">
        <f aca="false">NA()</f>
        <v>#N/A</v>
      </c>
      <c r="L888" s="0" t="n">
        <v>25</v>
      </c>
      <c r="M888" s="96" t="n">
        <v>36784</v>
      </c>
      <c r="N888" s="0" t="n">
        <v>29.76</v>
      </c>
    </row>
    <row r="889" customFormat="false" ht="12.75" hidden="false" customHeight="false" outlineLevel="0" collapsed="false">
      <c r="A889" s="96" t="n">
        <v>36626</v>
      </c>
      <c r="B889" s="0" t="e">
        <f aca="false">NA()</f>
        <v>#N/A</v>
      </c>
      <c r="C889" s="0" t="e">
        <f aca="false">NA()</f>
        <v>#N/A</v>
      </c>
      <c r="D889" s="0" t="n">
        <v>32.94</v>
      </c>
      <c r="E889" s="0" t="n">
        <v>27.24</v>
      </c>
      <c r="F889" s="0" t="e">
        <f aca="false">NA()</f>
        <v>#N/A</v>
      </c>
      <c r="G889" s="0" t="e">
        <f aca="false">NA()</f>
        <v>#N/A</v>
      </c>
      <c r="H889" s="0" t="e">
        <f aca="false">NA()</f>
        <v>#N/A</v>
      </c>
      <c r="I889" s="0" t="e">
        <f aca="false">NA()</f>
        <v>#N/A</v>
      </c>
      <c r="J889" s="0" t="n">
        <v>26</v>
      </c>
      <c r="K889" s="0" t="n">
        <v>26.83</v>
      </c>
      <c r="L889" s="0" t="n">
        <v>30</v>
      </c>
      <c r="M889" s="96" t="n">
        <v>36785</v>
      </c>
      <c r="N889" s="0" t="n">
        <v>19.89</v>
      </c>
    </row>
    <row r="890" customFormat="false" ht="12.75" hidden="false" customHeight="false" outlineLevel="0" collapsed="false">
      <c r="A890" s="96" t="n">
        <v>36627</v>
      </c>
      <c r="B890" s="0" t="e">
        <f aca="false">NA()</f>
        <v>#N/A</v>
      </c>
      <c r="C890" s="0" t="n">
        <v>40</v>
      </c>
      <c r="D890" s="0" t="n">
        <v>36.35</v>
      </c>
      <c r="E890" s="0" t="n">
        <v>28.42</v>
      </c>
      <c r="F890" s="0" t="e">
        <f aca="false">NA()</f>
        <v>#N/A</v>
      </c>
      <c r="G890" s="0" t="e">
        <f aca="false">NA()</f>
        <v>#N/A</v>
      </c>
      <c r="H890" s="0" t="e">
        <f aca="false">NA()</f>
        <v>#N/A</v>
      </c>
      <c r="I890" s="0" t="e">
        <f aca="false">NA()</f>
        <v>#N/A</v>
      </c>
      <c r="J890" s="0" t="e">
        <f aca="false">NA()</f>
        <v>#N/A</v>
      </c>
      <c r="K890" s="0" t="n">
        <v>29.09</v>
      </c>
      <c r="L890" s="0" t="e">
        <f aca="false">NA()</f>
        <v>#N/A</v>
      </c>
      <c r="M890" s="96" t="n">
        <v>36786</v>
      </c>
      <c r="N890" s="0" t="n">
        <v>19.89</v>
      </c>
    </row>
    <row r="891" customFormat="false" ht="12.75" hidden="false" customHeight="false" outlineLevel="0" collapsed="false">
      <c r="A891" s="96" t="n">
        <v>36628</v>
      </c>
      <c r="B891" s="0" t="e">
        <f aca="false">NA()</f>
        <v>#N/A</v>
      </c>
      <c r="C891" s="0" t="n">
        <v>38.88</v>
      </c>
      <c r="D891" s="0" t="n">
        <v>34.83</v>
      </c>
      <c r="E891" s="0" t="n">
        <v>27.89</v>
      </c>
      <c r="F891" s="0" t="e">
        <f aca="false">NA()</f>
        <v>#N/A</v>
      </c>
      <c r="G891" s="0" t="e">
        <f aca="false">NA()</f>
        <v>#N/A</v>
      </c>
      <c r="H891" s="0" t="e">
        <f aca="false">NA()</f>
        <v>#N/A</v>
      </c>
      <c r="I891" s="0" t="e">
        <f aca="false">NA()</f>
        <v>#N/A</v>
      </c>
      <c r="J891" s="0" t="n">
        <v>27.5</v>
      </c>
      <c r="K891" s="0" t="n">
        <v>28.8</v>
      </c>
      <c r="L891" s="0" t="n">
        <v>31.25</v>
      </c>
      <c r="M891" s="96" t="n">
        <v>36787</v>
      </c>
      <c r="N891" s="0" t="n">
        <v>30.01</v>
      </c>
    </row>
    <row r="892" customFormat="false" ht="12.75" hidden="false" customHeight="false" outlineLevel="0" collapsed="false">
      <c r="A892" s="96" t="n">
        <v>36629</v>
      </c>
      <c r="B892" s="0" t="e">
        <f aca="false">NA()</f>
        <v>#N/A</v>
      </c>
      <c r="C892" s="0" t="n">
        <v>39.25</v>
      </c>
      <c r="D892" s="0" t="n">
        <v>35.28</v>
      </c>
      <c r="E892" s="0" t="n">
        <v>26.26</v>
      </c>
      <c r="F892" s="0" t="e">
        <f aca="false">NA()</f>
        <v>#N/A</v>
      </c>
      <c r="G892" s="0" t="e">
        <f aca="false">NA()</f>
        <v>#N/A</v>
      </c>
      <c r="H892" s="0" t="e">
        <f aca="false">NA()</f>
        <v>#N/A</v>
      </c>
      <c r="I892" s="0" t="e">
        <f aca="false">NA()</f>
        <v>#N/A</v>
      </c>
      <c r="J892" s="0" t="n">
        <v>26.92</v>
      </c>
      <c r="K892" s="0" t="n">
        <v>28.07</v>
      </c>
      <c r="L892" s="0" t="n">
        <v>28.5</v>
      </c>
      <c r="M892" s="96" t="n">
        <v>36788</v>
      </c>
      <c r="N892" s="0" t="n">
        <v>35.68</v>
      </c>
    </row>
    <row r="893" customFormat="false" ht="12.75" hidden="false" customHeight="false" outlineLevel="0" collapsed="false">
      <c r="A893" s="96" t="n">
        <v>36630</v>
      </c>
      <c r="B893" s="0" t="e">
        <f aca="false">NA()</f>
        <v>#N/A</v>
      </c>
      <c r="C893" s="0" t="e">
        <f aca="false">NA()</f>
        <v>#N/A</v>
      </c>
      <c r="D893" s="0" t="n">
        <v>33.99</v>
      </c>
      <c r="E893" s="0" t="n">
        <v>27.4</v>
      </c>
      <c r="F893" s="0" t="e">
        <f aca="false">NA()</f>
        <v>#N/A</v>
      </c>
      <c r="G893" s="0" t="e">
        <f aca="false">NA()</f>
        <v>#N/A</v>
      </c>
      <c r="H893" s="0" t="e">
        <f aca="false">NA()</f>
        <v>#N/A</v>
      </c>
      <c r="I893" s="0" t="e">
        <f aca="false">NA()</f>
        <v>#N/A</v>
      </c>
      <c r="J893" s="0" t="e">
        <f aca="false">NA()</f>
        <v>#N/A</v>
      </c>
      <c r="K893" s="0" t="n">
        <v>28.5</v>
      </c>
      <c r="L893" s="0" t="n">
        <v>31</v>
      </c>
      <c r="M893" s="96" t="n">
        <v>36789</v>
      </c>
      <c r="N893" s="0" t="n">
        <v>47.73</v>
      </c>
    </row>
    <row r="894" customFormat="false" ht="12.75" hidden="false" customHeight="false" outlineLevel="0" collapsed="false">
      <c r="A894" s="96" t="n">
        <v>36633</v>
      </c>
      <c r="B894" s="0" t="e">
        <f aca="false">NA()</f>
        <v>#N/A</v>
      </c>
      <c r="C894" s="0" t="e">
        <f aca="false">NA()</f>
        <v>#N/A</v>
      </c>
      <c r="D894" s="0" t="n">
        <v>33.88</v>
      </c>
      <c r="E894" s="0" t="n">
        <v>29.33</v>
      </c>
      <c r="F894" s="0" t="e">
        <f aca="false">NA()</f>
        <v>#N/A</v>
      </c>
      <c r="G894" s="0" t="e">
        <f aca="false">NA()</f>
        <v>#N/A</v>
      </c>
      <c r="H894" s="0" t="e">
        <f aca="false">NA()</f>
        <v>#N/A</v>
      </c>
      <c r="I894" s="0" t="e">
        <f aca="false">NA()</f>
        <v>#N/A</v>
      </c>
      <c r="J894" s="0" t="n">
        <v>29</v>
      </c>
      <c r="K894" s="0" t="n">
        <v>28.09</v>
      </c>
      <c r="L894" s="0" t="e">
        <f aca="false">NA()</f>
        <v>#N/A</v>
      </c>
      <c r="M894" s="96" t="n">
        <v>36790</v>
      </c>
      <c r="N894" s="0" t="n">
        <v>38.02</v>
      </c>
    </row>
    <row r="895" customFormat="false" ht="12.75" hidden="false" customHeight="false" outlineLevel="0" collapsed="false">
      <c r="A895" s="96" t="n">
        <v>36634</v>
      </c>
      <c r="B895" s="0" t="e">
        <f aca="false">NA()</f>
        <v>#N/A</v>
      </c>
      <c r="C895" s="0" t="e">
        <f aca="false">NA()</f>
        <v>#N/A</v>
      </c>
      <c r="D895" s="0" t="n">
        <v>31.68</v>
      </c>
      <c r="E895" s="0" t="n">
        <v>29.47</v>
      </c>
      <c r="F895" s="0" t="e">
        <f aca="false">NA()</f>
        <v>#N/A</v>
      </c>
      <c r="G895" s="0" t="e">
        <f aca="false">NA()</f>
        <v>#N/A</v>
      </c>
      <c r="H895" s="0" t="e">
        <f aca="false">NA()</f>
        <v>#N/A</v>
      </c>
      <c r="I895" s="0" t="e">
        <f aca="false">NA()</f>
        <v>#N/A</v>
      </c>
      <c r="J895" s="0" t="e">
        <f aca="false">NA()</f>
        <v>#N/A</v>
      </c>
      <c r="K895" s="0" t="n">
        <v>30.37</v>
      </c>
      <c r="L895" s="0" t="n">
        <v>33.25</v>
      </c>
      <c r="M895" s="96" t="n">
        <v>36791</v>
      </c>
      <c r="N895" s="0" t="n">
        <v>28.9</v>
      </c>
    </row>
    <row r="896" customFormat="false" ht="12.75" hidden="false" customHeight="false" outlineLevel="0" collapsed="false">
      <c r="A896" s="96" t="n">
        <v>36635</v>
      </c>
      <c r="B896" s="0" t="e">
        <f aca="false">NA()</f>
        <v>#N/A</v>
      </c>
      <c r="C896" s="0" t="e">
        <f aca="false">NA()</f>
        <v>#N/A</v>
      </c>
      <c r="D896" s="0" t="n">
        <v>33.96</v>
      </c>
      <c r="E896" s="0" t="n">
        <v>38.76</v>
      </c>
      <c r="F896" s="0" t="e">
        <f aca="false">NA()</f>
        <v>#N/A</v>
      </c>
      <c r="G896" s="0" t="e">
        <f aca="false">NA()</f>
        <v>#N/A</v>
      </c>
      <c r="H896" s="0" t="e">
        <f aca="false">NA()</f>
        <v>#N/A</v>
      </c>
      <c r="I896" s="0" t="e">
        <f aca="false">NA()</f>
        <v>#N/A</v>
      </c>
      <c r="J896" s="0" t="n">
        <v>41</v>
      </c>
      <c r="K896" s="0" t="n">
        <v>36.75</v>
      </c>
      <c r="L896" s="0" t="n">
        <v>47</v>
      </c>
      <c r="M896" s="96" t="n">
        <v>36792</v>
      </c>
      <c r="N896" s="0" t="n">
        <v>20.3</v>
      </c>
    </row>
    <row r="897" customFormat="false" ht="12.75" hidden="false" customHeight="false" outlineLevel="0" collapsed="false">
      <c r="A897" s="96" t="n">
        <v>36636</v>
      </c>
      <c r="B897" s="0" t="e">
        <f aca="false">NA()</f>
        <v>#N/A</v>
      </c>
      <c r="C897" s="0" t="e">
        <f aca="false">NA()</f>
        <v>#N/A</v>
      </c>
      <c r="D897" s="0" t="n">
        <v>34.61</v>
      </c>
      <c r="E897" s="0" t="n">
        <v>36.5</v>
      </c>
      <c r="F897" s="0" t="e">
        <f aca="false">NA()</f>
        <v>#N/A</v>
      </c>
      <c r="G897" s="0" t="e">
        <f aca="false">NA()</f>
        <v>#N/A</v>
      </c>
      <c r="H897" s="0" t="e">
        <f aca="false">NA()</f>
        <v>#N/A</v>
      </c>
      <c r="I897" s="0" t="e">
        <f aca="false">NA()</f>
        <v>#N/A</v>
      </c>
      <c r="J897" s="0" t="e">
        <f aca="false">NA()</f>
        <v>#N/A</v>
      </c>
      <c r="K897" s="0" t="n">
        <v>34.64</v>
      </c>
      <c r="L897" s="0" t="n">
        <v>47.17</v>
      </c>
      <c r="M897" s="96" t="n">
        <v>36793</v>
      </c>
      <c r="N897" s="0" t="n">
        <v>20.37</v>
      </c>
    </row>
    <row r="898" customFormat="false" ht="12.75" hidden="false" customHeight="false" outlineLevel="0" collapsed="false">
      <c r="A898" s="96" t="n">
        <v>36637</v>
      </c>
      <c r="B898" s="0" t="e">
        <f aca="false">NA()</f>
        <v>#N/A</v>
      </c>
      <c r="C898" s="0" t="e">
        <f aca="false">NA()</f>
        <v>#N/A</v>
      </c>
      <c r="D898" s="0" t="n">
        <v>30.48</v>
      </c>
      <c r="E898" s="0" t="e">
        <f aca="false">NA()</f>
        <v>#N/A</v>
      </c>
      <c r="F898" s="0" t="e">
        <f aca="false">NA()</f>
        <v>#N/A</v>
      </c>
      <c r="G898" s="0" t="e">
        <f aca="false">NA()</f>
        <v>#N/A</v>
      </c>
      <c r="H898" s="0" t="e">
        <f aca="false">NA()</f>
        <v>#N/A</v>
      </c>
      <c r="I898" s="0" t="e">
        <f aca="false">NA()</f>
        <v>#N/A</v>
      </c>
      <c r="J898" s="0" t="n">
        <v>29.5</v>
      </c>
      <c r="K898" s="0" t="n">
        <v>26</v>
      </c>
      <c r="L898" s="0" t="e">
        <f aca="false">NA()</f>
        <v>#N/A</v>
      </c>
      <c r="M898" s="96" t="n">
        <v>36794</v>
      </c>
      <c r="N898" s="0" t="n">
        <v>27.45</v>
      </c>
    </row>
    <row r="899" customFormat="false" ht="12.75" hidden="false" customHeight="false" outlineLevel="0" collapsed="false">
      <c r="A899" s="96" t="n">
        <v>36638</v>
      </c>
      <c r="B899" s="0" t="e">
        <f aca="false">NA()</f>
        <v>#N/A</v>
      </c>
      <c r="C899" s="0" t="e">
        <f aca="false">NA()</f>
        <v>#N/A</v>
      </c>
      <c r="D899" s="0" t="n">
        <v>24.5</v>
      </c>
      <c r="E899" s="0" t="e">
        <f aca="false">NA()</f>
        <v>#N/A</v>
      </c>
      <c r="F899" s="0" t="e">
        <f aca="false">NA()</f>
        <v>#N/A</v>
      </c>
      <c r="G899" s="0" t="e">
        <f aca="false">NA()</f>
        <v>#N/A</v>
      </c>
      <c r="H899" s="0" t="e">
        <f aca="false">NA()</f>
        <v>#N/A</v>
      </c>
      <c r="I899" s="0" t="e">
        <f aca="false">NA()</f>
        <v>#N/A</v>
      </c>
      <c r="J899" s="0" t="n">
        <v>23</v>
      </c>
      <c r="K899" s="0" t="e">
        <f aca="false">NA()</f>
        <v>#N/A</v>
      </c>
      <c r="L899" s="0" t="e">
        <f aca="false">NA()</f>
        <v>#N/A</v>
      </c>
      <c r="M899" s="96" t="n">
        <v>36795</v>
      </c>
      <c r="N899" s="0" t="n">
        <v>24.01</v>
      </c>
    </row>
    <row r="900" customFormat="false" ht="12.75" hidden="false" customHeight="false" outlineLevel="0" collapsed="false">
      <c r="A900" s="96" t="n">
        <v>36639</v>
      </c>
      <c r="B900" s="0" t="e">
        <f aca="false">NA()</f>
        <v>#N/A</v>
      </c>
      <c r="C900" s="0" t="e">
        <f aca="false">NA()</f>
        <v>#N/A</v>
      </c>
      <c r="D900" s="0" t="n">
        <v>24.5</v>
      </c>
      <c r="E900" s="0" t="e">
        <f aca="false">NA()</f>
        <v>#N/A</v>
      </c>
      <c r="F900" s="0" t="e">
        <f aca="false">NA()</f>
        <v>#N/A</v>
      </c>
      <c r="G900" s="0" t="e">
        <f aca="false">NA()</f>
        <v>#N/A</v>
      </c>
      <c r="H900" s="0" t="e">
        <f aca="false">NA()</f>
        <v>#N/A</v>
      </c>
      <c r="I900" s="0" t="e">
        <f aca="false">NA()</f>
        <v>#N/A</v>
      </c>
      <c r="J900" s="0" t="n">
        <v>23</v>
      </c>
      <c r="K900" s="0" t="e">
        <f aca="false">NA()</f>
        <v>#N/A</v>
      </c>
      <c r="L900" s="0" t="e">
        <f aca="false">NA()</f>
        <v>#N/A</v>
      </c>
      <c r="M900" s="96" t="n">
        <v>36796</v>
      </c>
      <c r="N900" s="0" t="n">
        <v>23.48</v>
      </c>
    </row>
    <row r="901" customFormat="false" ht="12.75" hidden="false" customHeight="false" outlineLevel="0" collapsed="false">
      <c r="A901" s="96" t="n">
        <v>36640</v>
      </c>
      <c r="B901" s="0" t="e">
        <f aca="false">NA()</f>
        <v>#N/A</v>
      </c>
      <c r="C901" s="0" t="e">
        <f aca="false">NA()</f>
        <v>#N/A</v>
      </c>
      <c r="D901" s="0" t="n">
        <v>34.25</v>
      </c>
      <c r="E901" s="0" t="n">
        <v>34.14</v>
      </c>
      <c r="F901" s="0" t="e">
        <f aca="false">NA()</f>
        <v>#N/A</v>
      </c>
      <c r="G901" s="0" t="e">
        <f aca="false">NA()</f>
        <v>#N/A</v>
      </c>
      <c r="H901" s="0" t="e">
        <f aca="false">NA()</f>
        <v>#N/A</v>
      </c>
      <c r="I901" s="0" t="e">
        <f aca="false">NA()</f>
        <v>#N/A</v>
      </c>
      <c r="J901" s="0" t="n">
        <v>36.5</v>
      </c>
      <c r="K901" s="0" t="e">
        <f aca="false">NA()</f>
        <v>#N/A</v>
      </c>
      <c r="L901" s="0" t="e">
        <f aca="false">NA()</f>
        <v>#N/A</v>
      </c>
      <c r="M901" s="96" t="n">
        <v>36797</v>
      </c>
      <c r="N901" s="0" t="n">
        <v>22.89</v>
      </c>
    </row>
    <row r="902" customFormat="false" ht="12.75" hidden="false" customHeight="false" outlineLevel="0" collapsed="false">
      <c r="A902" s="96" t="n">
        <v>36641</v>
      </c>
      <c r="B902" s="0" t="e">
        <f aca="false">NA()</f>
        <v>#N/A</v>
      </c>
      <c r="C902" s="0" t="e">
        <f aca="false">NA()</f>
        <v>#N/A</v>
      </c>
      <c r="D902" s="0" t="n">
        <v>33.93</v>
      </c>
      <c r="E902" s="0" t="n">
        <v>23.2</v>
      </c>
      <c r="F902" s="0" t="e">
        <f aca="false">NA()</f>
        <v>#N/A</v>
      </c>
      <c r="G902" s="0" t="e">
        <f aca="false">NA()</f>
        <v>#N/A</v>
      </c>
      <c r="H902" s="0" t="e">
        <f aca="false">NA()</f>
        <v>#N/A</v>
      </c>
      <c r="I902" s="0" t="e">
        <f aca="false">NA()</f>
        <v>#N/A</v>
      </c>
      <c r="J902" s="0" t="e">
        <f aca="false">NA()</f>
        <v>#N/A</v>
      </c>
      <c r="K902" s="0" t="n">
        <v>23.38</v>
      </c>
      <c r="L902" s="0" t="n">
        <v>28</v>
      </c>
      <c r="M902" s="96" t="n">
        <v>36798</v>
      </c>
      <c r="N902" s="0" t="n">
        <v>21.85</v>
      </c>
    </row>
    <row r="903" customFormat="false" ht="12.75" hidden="false" customHeight="false" outlineLevel="0" collapsed="false">
      <c r="A903" s="96" t="n">
        <v>36642</v>
      </c>
      <c r="B903" s="0" t="e">
        <f aca="false">NA()</f>
        <v>#N/A</v>
      </c>
      <c r="C903" s="0" t="e">
        <f aca="false">NA()</f>
        <v>#N/A</v>
      </c>
      <c r="D903" s="0" t="n">
        <v>33.28</v>
      </c>
      <c r="E903" s="0" t="n">
        <v>24.16</v>
      </c>
      <c r="F903" s="0" t="e">
        <f aca="false">NA()</f>
        <v>#N/A</v>
      </c>
      <c r="G903" s="0" t="e">
        <f aca="false">NA()</f>
        <v>#N/A</v>
      </c>
      <c r="H903" s="0" t="e">
        <f aca="false">NA()</f>
        <v>#N/A</v>
      </c>
      <c r="I903" s="0" t="e">
        <f aca="false">NA()</f>
        <v>#N/A</v>
      </c>
      <c r="J903" s="0" t="n">
        <v>30</v>
      </c>
      <c r="K903" s="0" t="n">
        <v>24.04</v>
      </c>
      <c r="L903" s="0" t="n">
        <v>26.75</v>
      </c>
      <c r="M903" s="96" t="n">
        <v>36799</v>
      </c>
      <c r="N903" s="0" t="n">
        <v>21.69</v>
      </c>
    </row>
    <row r="904" customFormat="false" ht="12.75" hidden="false" customHeight="false" outlineLevel="0" collapsed="false">
      <c r="A904" s="96" t="n">
        <v>36643</v>
      </c>
      <c r="B904" s="0" t="e">
        <f aca="false">NA()</f>
        <v>#N/A</v>
      </c>
      <c r="C904" s="0" t="n">
        <v>36</v>
      </c>
      <c r="D904" s="0" t="n">
        <v>31.92</v>
      </c>
      <c r="E904" s="0" t="n">
        <v>24.04</v>
      </c>
      <c r="F904" s="0" t="e">
        <f aca="false">NA()</f>
        <v>#N/A</v>
      </c>
      <c r="G904" s="0" t="e">
        <f aca="false">NA()</f>
        <v>#N/A</v>
      </c>
      <c r="H904" s="0" t="e">
        <f aca="false">NA()</f>
        <v>#N/A</v>
      </c>
      <c r="I904" s="0" t="e">
        <f aca="false">NA()</f>
        <v>#N/A</v>
      </c>
      <c r="J904" s="0" t="n">
        <v>26.5</v>
      </c>
      <c r="K904" s="0" t="n">
        <v>23.55</v>
      </c>
      <c r="L904" s="0" t="n">
        <v>27</v>
      </c>
      <c r="M904" s="96" t="n">
        <v>36800</v>
      </c>
      <c r="N904" s="0" t="n">
        <v>21.69</v>
      </c>
    </row>
    <row r="905" customFormat="false" ht="12.75" hidden="false" customHeight="false" outlineLevel="0" collapsed="false">
      <c r="A905" s="96" t="n">
        <v>36644</v>
      </c>
      <c r="B905" s="0" t="e">
        <f aca="false">NA()</f>
        <v>#N/A</v>
      </c>
      <c r="C905" s="0" t="e">
        <f aca="false">NA()</f>
        <v>#N/A</v>
      </c>
      <c r="D905" s="0" t="n">
        <v>29.83</v>
      </c>
      <c r="E905" s="0" t="n">
        <v>24.52</v>
      </c>
      <c r="F905" s="0" t="e">
        <f aca="false">NA()</f>
        <v>#N/A</v>
      </c>
      <c r="G905" s="0" t="e">
        <f aca="false">NA()</f>
        <v>#N/A</v>
      </c>
      <c r="H905" s="0" t="e">
        <f aca="false">NA()</f>
        <v>#N/A</v>
      </c>
      <c r="I905" s="0" t="e">
        <f aca="false">NA()</f>
        <v>#N/A</v>
      </c>
      <c r="J905" s="0" t="n">
        <v>27.25</v>
      </c>
      <c r="K905" s="0" t="n">
        <v>23.59</v>
      </c>
      <c r="L905" s="0" t="n">
        <v>29.17</v>
      </c>
      <c r="M905" s="96" t="n">
        <v>36801</v>
      </c>
      <c r="N905" s="0" t="n">
        <v>28.2</v>
      </c>
    </row>
    <row r="906" customFormat="false" ht="12.75" hidden="false" customHeight="false" outlineLevel="0" collapsed="false">
      <c r="A906" s="96" t="n">
        <v>36645</v>
      </c>
      <c r="B906" s="0" t="e">
        <f aca="false">NA()</f>
        <v>#N/A</v>
      </c>
      <c r="C906" s="0" t="e">
        <f aca="false">NA()</f>
        <v>#N/A</v>
      </c>
      <c r="D906" s="0" t="e">
        <f aca="false">NA()</f>
        <v>#N/A</v>
      </c>
      <c r="E906" s="0" t="n">
        <v>18</v>
      </c>
      <c r="F906" s="0" t="e">
        <f aca="false">NA()</f>
        <v>#N/A</v>
      </c>
      <c r="G906" s="0" t="e">
        <f aca="false">NA()</f>
        <v>#N/A</v>
      </c>
      <c r="H906" s="0" t="e">
        <f aca="false">NA()</f>
        <v>#N/A</v>
      </c>
      <c r="I906" s="0" t="e">
        <f aca="false">NA()</f>
        <v>#N/A</v>
      </c>
      <c r="J906" s="0" t="n">
        <v>20.67</v>
      </c>
      <c r="K906" s="0" t="e">
        <f aca="false">NA()</f>
        <v>#N/A</v>
      </c>
      <c r="L906" s="0" t="e">
        <f aca="false">NA()</f>
        <v>#N/A</v>
      </c>
      <c r="M906" s="96" t="n">
        <v>36802</v>
      </c>
      <c r="N906" s="0" t="n">
        <v>41.66</v>
      </c>
    </row>
    <row r="907" customFormat="false" ht="12.75" hidden="false" customHeight="false" outlineLevel="0" collapsed="false">
      <c r="A907" s="96" t="n">
        <v>36646</v>
      </c>
      <c r="B907" s="0" t="e">
        <f aca="false">NA()</f>
        <v>#N/A</v>
      </c>
      <c r="C907" s="0" t="e">
        <f aca="false">NA()</f>
        <v>#N/A</v>
      </c>
      <c r="D907" s="0" t="e">
        <f aca="false">NA()</f>
        <v>#N/A</v>
      </c>
      <c r="E907" s="0" t="n">
        <v>18</v>
      </c>
      <c r="F907" s="0" t="e">
        <f aca="false">NA()</f>
        <v>#N/A</v>
      </c>
      <c r="G907" s="0" t="e">
        <f aca="false">NA()</f>
        <v>#N/A</v>
      </c>
      <c r="H907" s="0" t="e">
        <f aca="false">NA()</f>
        <v>#N/A</v>
      </c>
      <c r="I907" s="0" t="e">
        <f aca="false">NA()</f>
        <v>#N/A</v>
      </c>
      <c r="J907" s="0" t="e">
        <f aca="false">NA()</f>
        <v>#N/A</v>
      </c>
      <c r="K907" s="0" t="e">
        <f aca="false">NA()</f>
        <v>#N/A</v>
      </c>
      <c r="L907" s="0" t="e">
        <f aca="false">NA()</f>
        <v>#N/A</v>
      </c>
      <c r="M907" s="96" t="n">
        <v>36803</v>
      </c>
      <c r="N907" s="0" t="n">
        <v>36.13</v>
      </c>
    </row>
    <row r="908" customFormat="false" ht="12.75" hidden="false" customHeight="false" outlineLevel="0" collapsed="false">
      <c r="A908" s="96" t="n">
        <v>36647</v>
      </c>
      <c r="B908" s="0" t="e">
        <f aca="false">NA()</f>
        <v>#N/A</v>
      </c>
      <c r="C908" s="0" t="e">
        <f aca="false">NA()</f>
        <v>#N/A</v>
      </c>
      <c r="D908" s="0" t="n">
        <v>29.63</v>
      </c>
      <c r="E908" s="0" t="n">
        <v>25.32</v>
      </c>
      <c r="F908" s="0" t="e">
        <f aca="false">NA()</f>
        <v>#N/A</v>
      </c>
      <c r="G908" s="0" t="e">
        <f aca="false">NA()</f>
        <v>#N/A</v>
      </c>
      <c r="H908" s="0" t="e">
        <f aca="false">NA()</f>
        <v>#N/A</v>
      </c>
      <c r="I908" s="0" t="e">
        <f aca="false">NA()</f>
        <v>#N/A</v>
      </c>
      <c r="J908" s="0" t="n">
        <v>27.5</v>
      </c>
      <c r="K908" s="0" t="n">
        <v>24.15</v>
      </c>
      <c r="L908" s="0" t="n">
        <v>26.01</v>
      </c>
      <c r="M908" s="96" t="n">
        <v>36804</v>
      </c>
      <c r="N908" s="0" t="n">
        <v>33.91</v>
      </c>
    </row>
    <row r="909" customFormat="false" ht="12.75" hidden="false" customHeight="false" outlineLevel="0" collapsed="false">
      <c r="A909" s="96" t="n">
        <v>36648</v>
      </c>
      <c r="B909" s="0" t="e">
        <f aca="false">NA()</f>
        <v>#N/A</v>
      </c>
      <c r="C909" s="0" t="e">
        <f aca="false">NA()</f>
        <v>#N/A</v>
      </c>
      <c r="D909" s="0" t="n">
        <v>32.06</v>
      </c>
      <c r="E909" s="0" t="n">
        <v>24.96</v>
      </c>
      <c r="F909" s="0" t="e">
        <f aca="false">NA()</f>
        <v>#N/A</v>
      </c>
      <c r="G909" s="0" t="e">
        <f aca="false">NA()</f>
        <v>#N/A</v>
      </c>
      <c r="H909" s="0" t="e">
        <f aca="false">NA()</f>
        <v>#N/A</v>
      </c>
      <c r="I909" s="0" t="e">
        <f aca="false">NA()</f>
        <v>#N/A</v>
      </c>
      <c r="J909" s="0" t="n">
        <v>28</v>
      </c>
      <c r="K909" s="0" t="n">
        <v>24.71</v>
      </c>
      <c r="L909" s="0" t="n">
        <v>26.11</v>
      </c>
      <c r="M909" s="96" t="n">
        <v>36805</v>
      </c>
      <c r="N909" s="0" t="n">
        <v>35.83</v>
      </c>
    </row>
    <row r="910" customFormat="false" ht="12.75" hidden="false" customHeight="false" outlineLevel="0" collapsed="false">
      <c r="A910" s="96" t="n">
        <v>36649</v>
      </c>
      <c r="B910" s="0" t="e">
        <f aca="false">NA()</f>
        <v>#N/A</v>
      </c>
      <c r="C910" s="0" t="e">
        <f aca="false">NA()</f>
        <v>#N/A</v>
      </c>
      <c r="D910" s="0" t="n">
        <v>32.63</v>
      </c>
      <c r="E910" s="0" t="n">
        <v>27.16</v>
      </c>
      <c r="F910" s="0" t="e">
        <f aca="false">NA()</f>
        <v>#N/A</v>
      </c>
      <c r="G910" s="0" t="e">
        <f aca="false">NA()</f>
        <v>#N/A</v>
      </c>
      <c r="H910" s="0" t="e">
        <f aca="false">NA()</f>
        <v>#N/A</v>
      </c>
      <c r="I910" s="0" t="e">
        <f aca="false">NA()</f>
        <v>#N/A</v>
      </c>
      <c r="J910" s="0" t="n">
        <v>29</v>
      </c>
      <c r="K910" s="0" t="n">
        <v>25.97</v>
      </c>
      <c r="L910" s="0" t="n">
        <v>28</v>
      </c>
      <c r="M910" s="96" t="n">
        <v>36808</v>
      </c>
      <c r="N910" s="0" t="n">
        <v>43.92</v>
      </c>
    </row>
    <row r="911" customFormat="false" ht="12.75" hidden="false" customHeight="false" outlineLevel="0" collapsed="false">
      <c r="A911" s="96" t="n">
        <v>36650</v>
      </c>
      <c r="B911" s="0" t="e">
        <f aca="false">NA()</f>
        <v>#N/A</v>
      </c>
      <c r="C911" s="0" t="e">
        <f aca="false">NA()</f>
        <v>#N/A</v>
      </c>
      <c r="D911" s="0" t="n">
        <v>32.81</v>
      </c>
      <c r="E911" s="0" t="n">
        <v>31.83</v>
      </c>
      <c r="F911" s="0" t="e">
        <f aca="false">NA()</f>
        <v>#N/A</v>
      </c>
      <c r="G911" s="0" t="e">
        <f aca="false">NA()</f>
        <v>#N/A</v>
      </c>
      <c r="H911" s="0" t="e">
        <f aca="false">NA()</f>
        <v>#N/A</v>
      </c>
      <c r="I911" s="0" t="e">
        <f aca="false">NA()</f>
        <v>#N/A</v>
      </c>
      <c r="J911" s="0" t="n">
        <v>30.35</v>
      </c>
      <c r="K911" s="0" t="n">
        <v>33.09</v>
      </c>
      <c r="L911" s="0" t="e">
        <f aca="false">NA()</f>
        <v>#N/A</v>
      </c>
      <c r="M911" s="96" t="n">
        <v>36809</v>
      </c>
      <c r="N911" s="0" t="n">
        <v>38.78</v>
      </c>
    </row>
    <row r="912" customFormat="false" ht="12.75" hidden="false" customHeight="false" outlineLevel="0" collapsed="false">
      <c r="A912" s="96" t="n">
        <v>36651</v>
      </c>
      <c r="B912" s="0" t="e">
        <f aca="false">NA()</f>
        <v>#N/A</v>
      </c>
      <c r="C912" s="0" t="e">
        <f aca="false">NA()</f>
        <v>#N/A</v>
      </c>
      <c r="D912" s="0" t="n">
        <v>38.75</v>
      </c>
      <c r="E912" s="0" t="n">
        <v>53.24</v>
      </c>
      <c r="F912" s="0" t="e">
        <f aca="false">NA()</f>
        <v>#N/A</v>
      </c>
      <c r="G912" s="0" t="e">
        <f aca="false">NA()</f>
        <v>#N/A</v>
      </c>
      <c r="H912" s="0" t="e">
        <f aca="false">NA()</f>
        <v>#N/A</v>
      </c>
      <c r="I912" s="0" t="e">
        <f aca="false">NA()</f>
        <v>#N/A</v>
      </c>
      <c r="J912" s="0" t="n">
        <v>48.5</v>
      </c>
      <c r="K912" s="0" t="n">
        <v>54.95</v>
      </c>
      <c r="L912" s="0" t="n">
        <v>50.38</v>
      </c>
      <c r="M912" s="96" t="n">
        <v>36810</v>
      </c>
      <c r="N912" s="0" t="n">
        <v>33.97</v>
      </c>
    </row>
    <row r="913" customFormat="false" ht="12.75" hidden="false" customHeight="false" outlineLevel="0" collapsed="false">
      <c r="A913" s="96" t="n">
        <v>36652</v>
      </c>
      <c r="B913" s="0" t="e">
        <f aca="false">NA()</f>
        <v>#N/A</v>
      </c>
      <c r="C913" s="0" t="e">
        <f aca="false">NA()</f>
        <v>#N/A</v>
      </c>
      <c r="D913" s="0" t="n">
        <v>24.75</v>
      </c>
      <c r="E913" s="0" t="e">
        <f aca="false">NA()</f>
        <v>#N/A</v>
      </c>
      <c r="F913" s="0" t="e">
        <f aca="false">NA()</f>
        <v>#N/A</v>
      </c>
      <c r="G913" s="0" t="e">
        <f aca="false">NA()</f>
        <v>#N/A</v>
      </c>
      <c r="H913" s="0" t="e">
        <f aca="false">NA()</f>
        <v>#N/A</v>
      </c>
      <c r="I913" s="0" t="e">
        <f aca="false">NA()</f>
        <v>#N/A</v>
      </c>
      <c r="J913" s="0" t="n">
        <v>35.82</v>
      </c>
      <c r="K913" s="0" t="n">
        <v>31</v>
      </c>
      <c r="L913" s="0" t="e">
        <f aca="false">NA()</f>
        <v>#N/A</v>
      </c>
      <c r="M913" s="96" t="n">
        <v>36811</v>
      </c>
      <c r="N913" s="0" t="n">
        <v>33.86</v>
      </c>
    </row>
    <row r="914" customFormat="false" ht="12.75" hidden="false" customHeight="false" outlineLevel="0" collapsed="false">
      <c r="A914" s="96" t="n">
        <v>36653</v>
      </c>
      <c r="B914" s="0" t="e">
        <f aca="false">NA()</f>
        <v>#N/A</v>
      </c>
      <c r="C914" s="0" t="e">
        <f aca="false">NA()</f>
        <v>#N/A</v>
      </c>
      <c r="D914" s="0" t="n">
        <v>24.75</v>
      </c>
      <c r="E914" s="0" t="e">
        <f aca="false">NA()</f>
        <v>#N/A</v>
      </c>
      <c r="F914" s="0" t="e">
        <f aca="false">NA()</f>
        <v>#N/A</v>
      </c>
      <c r="G914" s="0" t="e">
        <f aca="false">NA()</f>
        <v>#N/A</v>
      </c>
      <c r="H914" s="0" t="e">
        <f aca="false">NA()</f>
        <v>#N/A</v>
      </c>
      <c r="I914" s="0" t="e">
        <f aca="false">NA()</f>
        <v>#N/A</v>
      </c>
      <c r="J914" s="0" t="n">
        <v>35.82</v>
      </c>
      <c r="K914" s="0" t="n">
        <v>30</v>
      </c>
      <c r="L914" s="0" t="e">
        <f aca="false">NA()</f>
        <v>#N/A</v>
      </c>
      <c r="M914" s="96" t="n">
        <v>36812</v>
      </c>
      <c r="N914" s="0" t="n">
        <v>35.95</v>
      </c>
    </row>
    <row r="915" customFormat="false" ht="12.75" hidden="false" customHeight="false" outlineLevel="0" collapsed="false">
      <c r="A915" s="96" t="n">
        <v>36654</v>
      </c>
      <c r="B915" s="0" t="e">
        <f aca="false">NA()</f>
        <v>#N/A</v>
      </c>
      <c r="C915" s="0" t="e">
        <f aca="false">NA()</f>
        <v>#N/A</v>
      </c>
      <c r="D915" s="0" t="n">
        <v>53.25</v>
      </c>
      <c r="E915" s="0" t="n">
        <v>56.05</v>
      </c>
      <c r="F915" s="0" t="e">
        <f aca="false">NA()</f>
        <v>#N/A</v>
      </c>
      <c r="G915" s="0" t="e">
        <f aca="false">NA()</f>
        <v>#N/A</v>
      </c>
      <c r="H915" s="0" t="e">
        <f aca="false">NA()</f>
        <v>#N/A</v>
      </c>
      <c r="I915" s="0" t="e">
        <f aca="false">NA()</f>
        <v>#N/A</v>
      </c>
      <c r="J915" s="0" t="n">
        <v>57</v>
      </c>
      <c r="K915" s="0" t="n">
        <v>56.67</v>
      </c>
      <c r="L915" s="0" t="n">
        <v>52</v>
      </c>
      <c r="M915" s="96" t="n">
        <v>36813</v>
      </c>
      <c r="N915" s="0" t="n">
        <v>24.5</v>
      </c>
    </row>
    <row r="916" customFormat="false" ht="12.75" hidden="false" customHeight="false" outlineLevel="0" collapsed="false">
      <c r="A916" s="96" t="n">
        <v>36655</v>
      </c>
      <c r="B916" s="0" t="e">
        <f aca="false">NA()</f>
        <v>#N/A</v>
      </c>
      <c r="C916" s="0" t="e">
        <f aca="false">NA()</f>
        <v>#N/A</v>
      </c>
      <c r="D916" s="0" t="n">
        <v>71.6</v>
      </c>
      <c r="E916" s="0" t="n">
        <v>104.29</v>
      </c>
      <c r="F916" s="0" t="e">
        <f aca="false">NA()</f>
        <v>#N/A</v>
      </c>
      <c r="G916" s="0" t="e">
        <f aca="false">NA()</f>
        <v>#N/A</v>
      </c>
      <c r="H916" s="0" t="e">
        <f aca="false">NA()</f>
        <v>#N/A</v>
      </c>
      <c r="I916" s="0" t="e">
        <f aca="false">NA()</f>
        <v>#N/A</v>
      </c>
      <c r="J916" s="0" t="n">
        <v>115</v>
      </c>
      <c r="K916" s="0" t="n">
        <v>129.83</v>
      </c>
      <c r="L916" s="0" t="n">
        <v>150</v>
      </c>
      <c r="M916" s="96" t="n">
        <v>36814</v>
      </c>
      <c r="N916" s="0" t="n">
        <v>24.5</v>
      </c>
    </row>
    <row r="917" customFormat="false" ht="12.75" hidden="false" customHeight="false" outlineLevel="0" collapsed="false">
      <c r="A917" s="96" t="n">
        <v>36656</v>
      </c>
      <c r="B917" s="0" t="e">
        <f aca="false">NA()</f>
        <v>#N/A</v>
      </c>
      <c r="C917" s="0" t="e">
        <f aca="false">NA()</f>
        <v>#N/A</v>
      </c>
      <c r="D917" s="0" t="n">
        <v>77.2</v>
      </c>
      <c r="E917" s="0" t="n">
        <v>76.27</v>
      </c>
      <c r="F917" s="0" t="e">
        <f aca="false">NA()</f>
        <v>#N/A</v>
      </c>
      <c r="G917" s="0" t="e">
        <f aca="false">NA()</f>
        <v>#N/A</v>
      </c>
      <c r="H917" s="0" t="e">
        <f aca="false">NA()</f>
        <v>#N/A</v>
      </c>
      <c r="I917" s="0" t="e">
        <f aca="false">NA()</f>
        <v>#N/A</v>
      </c>
      <c r="J917" s="0" t="n">
        <v>85</v>
      </c>
      <c r="K917" s="0" t="n">
        <v>74.72</v>
      </c>
      <c r="L917" s="0" t="n">
        <v>80</v>
      </c>
      <c r="M917" s="96" t="n">
        <v>36815</v>
      </c>
      <c r="N917" s="0" t="n">
        <v>36.7</v>
      </c>
    </row>
    <row r="918" customFormat="false" ht="12.75" hidden="false" customHeight="false" outlineLevel="0" collapsed="false">
      <c r="A918" s="96" t="n">
        <v>36657</v>
      </c>
      <c r="B918" s="0" t="e">
        <f aca="false">NA()</f>
        <v>#N/A</v>
      </c>
      <c r="C918" s="0" t="e">
        <f aca="false">NA()</f>
        <v>#N/A</v>
      </c>
      <c r="D918" s="0" t="n">
        <v>52.5</v>
      </c>
      <c r="E918" s="0" t="n">
        <v>48.82</v>
      </c>
      <c r="F918" s="0" t="e">
        <f aca="false">NA()</f>
        <v>#N/A</v>
      </c>
      <c r="G918" s="0" t="e">
        <f aca="false">NA()</f>
        <v>#N/A</v>
      </c>
      <c r="H918" s="0" t="e">
        <f aca="false">NA()</f>
        <v>#N/A</v>
      </c>
      <c r="I918" s="0" t="e">
        <f aca="false">NA()</f>
        <v>#N/A</v>
      </c>
      <c r="J918" s="0" t="n">
        <v>51.33</v>
      </c>
      <c r="K918" s="0" t="n">
        <v>43.82</v>
      </c>
      <c r="L918" s="0" t="n">
        <v>60</v>
      </c>
      <c r="M918" s="96" t="n">
        <v>36816</v>
      </c>
      <c r="N918" s="0" t="n">
        <v>41.67</v>
      </c>
    </row>
    <row r="919" customFormat="false" ht="12.75" hidden="false" customHeight="false" outlineLevel="0" collapsed="false">
      <c r="A919" s="96" t="n">
        <v>36658</v>
      </c>
      <c r="B919" s="0" t="e">
        <f aca="false">NA()</f>
        <v>#N/A</v>
      </c>
      <c r="C919" s="0" t="e">
        <f aca="false">NA()</f>
        <v>#N/A</v>
      </c>
      <c r="D919" s="0" t="n">
        <v>43</v>
      </c>
      <c r="E919" s="0" t="n">
        <v>70.92</v>
      </c>
      <c r="F919" s="0" t="e">
        <f aca="false">NA()</f>
        <v>#N/A</v>
      </c>
      <c r="G919" s="0" t="e">
        <f aca="false">NA()</f>
        <v>#N/A</v>
      </c>
      <c r="H919" s="0" t="e">
        <f aca="false">NA()</f>
        <v>#N/A</v>
      </c>
      <c r="I919" s="0" t="e">
        <f aca="false">NA()</f>
        <v>#N/A</v>
      </c>
      <c r="J919" s="0" t="n">
        <v>78</v>
      </c>
      <c r="K919" s="0" t="n">
        <v>69.06</v>
      </c>
      <c r="L919" s="0" t="e">
        <f aca="false">NA()</f>
        <v>#N/A</v>
      </c>
      <c r="M919" s="96" t="n">
        <v>36817</v>
      </c>
      <c r="N919" s="0" t="n">
        <v>47.42</v>
      </c>
    </row>
    <row r="920" customFormat="false" ht="12.75" hidden="false" customHeight="false" outlineLevel="0" collapsed="false">
      <c r="A920" s="96" t="n">
        <v>36659</v>
      </c>
      <c r="B920" s="0" t="e">
        <f aca="false">NA()</f>
        <v>#N/A</v>
      </c>
      <c r="C920" s="0" t="e">
        <f aca="false">NA()</f>
        <v>#N/A</v>
      </c>
      <c r="D920" s="0" t="n">
        <v>26</v>
      </c>
      <c r="E920" s="0" t="e">
        <f aca="false">NA()</f>
        <v>#N/A</v>
      </c>
      <c r="F920" s="0" t="e">
        <f aca="false">NA()</f>
        <v>#N/A</v>
      </c>
      <c r="G920" s="0" t="e">
        <f aca="false">NA()</f>
        <v>#N/A</v>
      </c>
      <c r="H920" s="0" t="e">
        <f aca="false">NA()</f>
        <v>#N/A</v>
      </c>
      <c r="I920" s="0" t="e">
        <f aca="false">NA()</f>
        <v>#N/A</v>
      </c>
      <c r="J920" s="0" t="e">
        <f aca="false">NA()</f>
        <v>#N/A</v>
      </c>
      <c r="K920" s="0" t="n">
        <v>18</v>
      </c>
      <c r="L920" s="0" t="n">
        <v>30</v>
      </c>
      <c r="M920" s="96" t="n">
        <v>36818</v>
      </c>
      <c r="N920" s="0" t="n">
        <v>48.14</v>
      </c>
    </row>
    <row r="921" customFormat="false" ht="12.75" hidden="false" customHeight="false" outlineLevel="0" collapsed="false">
      <c r="A921" s="96" t="n">
        <v>36660</v>
      </c>
      <c r="B921" s="0" t="e">
        <f aca="false">NA()</f>
        <v>#N/A</v>
      </c>
      <c r="C921" s="0" t="e">
        <f aca="false">NA()</f>
        <v>#N/A</v>
      </c>
      <c r="D921" s="0" t="n">
        <v>26</v>
      </c>
      <c r="E921" s="0" t="e">
        <f aca="false">NA()</f>
        <v>#N/A</v>
      </c>
      <c r="F921" s="0" t="e">
        <f aca="false">NA()</f>
        <v>#N/A</v>
      </c>
      <c r="G921" s="0" t="e">
        <f aca="false">NA()</f>
        <v>#N/A</v>
      </c>
      <c r="H921" s="0" t="e">
        <f aca="false">NA()</f>
        <v>#N/A</v>
      </c>
      <c r="I921" s="0" t="e">
        <f aca="false">NA()</f>
        <v>#N/A</v>
      </c>
      <c r="J921" s="0" t="e">
        <f aca="false">NA()</f>
        <v>#N/A</v>
      </c>
      <c r="K921" s="0" t="n">
        <v>18</v>
      </c>
      <c r="L921" s="0" t="n">
        <v>30</v>
      </c>
      <c r="M921" s="96" t="n">
        <v>36819</v>
      </c>
      <c r="N921" s="0" t="n">
        <v>38.23</v>
      </c>
    </row>
    <row r="922" customFormat="false" ht="12.75" hidden="false" customHeight="false" outlineLevel="0" collapsed="false">
      <c r="A922" s="96" t="n">
        <v>36661</v>
      </c>
      <c r="B922" s="0" t="e">
        <f aca="false">NA()</f>
        <v>#N/A</v>
      </c>
      <c r="C922" s="0" t="e">
        <f aca="false">NA()</f>
        <v>#N/A</v>
      </c>
      <c r="D922" s="0" t="n">
        <v>35.38</v>
      </c>
      <c r="E922" s="0" t="n">
        <v>33.31</v>
      </c>
      <c r="F922" s="0" t="e">
        <f aca="false">NA()</f>
        <v>#N/A</v>
      </c>
      <c r="G922" s="0" t="e">
        <f aca="false">NA()</f>
        <v>#N/A</v>
      </c>
      <c r="H922" s="0" t="e">
        <f aca="false">NA()</f>
        <v>#N/A</v>
      </c>
      <c r="I922" s="0" t="e">
        <f aca="false">NA()</f>
        <v>#N/A</v>
      </c>
      <c r="J922" s="0" t="e">
        <f aca="false">NA()</f>
        <v>#N/A</v>
      </c>
      <c r="K922" s="0" t="n">
        <v>31.53</v>
      </c>
      <c r="L922" s="0" t="n">
        <v>36.14</v>
      </c>
      <c r="M922" s="96" t="n">
        <v>36820</v>
      </c>
      <c r="N922" s="0" t="n">
        <v>24.28</v>
      </c>
    </row>
    <row r="923" customFormat="false" ht="12.75" hidden="false" customHeight="false" outlineLevel="0" collapsed="false">
      <c r="A923" s="96" t="n">
        <v>36662</v>
      </c>
      <c r="B923" s="0" t="e">
        <f aca="false">NA()</f>
        <v>#N/A</v>
      </c>
      <c r="C923" s="0" t="e">
        <f aca="false">NA()</f>
        <v>#N/A</v>
      </c>
      <c r="D923" s="0" t="n">
        <v>33.8</v>
      </c>
      <c r="E923" s="0" t="n">
        <v>24.38</v>
      </c>
      <c r="F923" s="0" t="e">
        <f aca="false">NA()</f>
        <v>#N/A</v>
      </c>
      <c r="G923" s="0" t="e">
        <f aca="false">NA()</f>
        <v>#N/A</v>
      </c>
      <c r="H923" s="0" t="e">
        <f aca="false">NA()</f>
        <v>#N/A</v>
      </c>
      <c r="I923" s="0" t="e">
        <f aca="false">NA()</f>
        <v>#N/A</v>
      </c>
      <c r="J923" s="0" t="n">
        <v>27.68</v>
      </c>
      <c r="K923" s="0" t="n">
        <v>23.96</v>
      </c>
      <c r="L923" s="0" t="n">
        <v>30</v>
      </c>
      <c r="M923" s="96" t="n">
        <v>36821</v>
      </c>
      <c r="N923" s="0" t="n">
        <v>24.28</v>
      </c>
    </row>
    <row r="924" customFormat="false" ht="12.75" hidden="false" customHeight="false" outlineLevel="0" collapsed="false">
      <c r="A924" s="96" t="n">
        <v>36663</v>
      </c>
      <c r="B924" s="0" t="e">
        <f aca="false">NA()</f>
        <v>#N/A</v>
      </c>
      <c r="C924" s="0" t="e">
        <f aca="false">NA()</f>
        <v>#N/A</v>
      </c>
      <c r="D924" s="0" t="n">
        <v>32.58</v>
      </c>
      <c r="E924" s="0" t="n">
        <v>26.65</v>
      </c>
      <c r="F924" s="0" t="e">
        <f aca="false">NA()</f>
        <v>#N/A</v>
      </c>
      <c r="G924" s="0" t="e">
        <f aca="false">NA()</f>
        <v>#N/A</v>
      </c>
      <c r="H924" s="0" t="e">
        <f aca="false">NA()</f>
        <v>#N/A</v>
      </c>
      <c r="I924" s="0" t="e">
        <f aca="false">NA()</f>
        <v>#N/A</v>
      </c>
      <c r="J924" s="0" t="n">
        <v>30.2</v>
      </c>
      <c r="K924" s="0" t="n">
        <v>26.2</v>
      </c>
      <c r="L924" s="0" t="n">
        <v>29</v>
      </c>
      <c r="M924" s="96" t="n">
        <v>36822</v>
      </c>
      <c r="N924" s="0" t="n">
        <v>39.72</v>
      </c>
    </row>
    <row r="925" customFormat="false" ht="12.75" hidden="false" customHeight="false" outlineLevel="0" collapsed="false">
      <c r="A925" s="96" t="n">
        <v>36664</v>
      </c>
      <c r="B925" s="0" t="e">
        <f aca="false">NA()</f>
        <v>#N/A</v>
      </c>
      <c r="C925" s="0" t="e">
        <f aca="false">NA()</f>
        <v>#N/A</v>
      </c>
      <c r="D925" s="0" t="n">
        <v>31.75</v>
      </c>
      <c r="E925" s="0" t="n">
        <v>48.44</v>
      </c>
      <c r="F925" s="0" t="e">
        <f aca="false">NA()</f>
        <v>#N/A</v>
      </c>
      <c r="G925" s="0" t="e">
        <f aca="false">NA()</f>
        <v>#N/A</v>
      </c>
      <c r="H925" s="0" t="e">
        <f aca="false">NA()</f>
        <v>#N/A</v>
      </c>
      <c r="I925" s="0" t="e">
        <f aca="false">NA()</f>
        <v>#N/A</v>
      </c>
      <c r="J925" s="0" t="n">
        <v>53.67</v>
      </c>
      <c r="K925" s="0" t="n">
        <v>44.41</v>
      </c>
      <c r="L925" s="0" t="n">
        <v>50</v>
      </c>
      <c r="M925" s="96" t="n">
        <v>36823</v>
      </c>
      <c r="N925" s="0" t="n">
        <v>40.7</v>
      </c>
    </row>
    <row r="926" customFormat="false" ht="12.75" hidden="false" customHeight="false" outlineLevel="0" collapsed="false">
      <c r="A926" s="96" t="n">
        <v>36665</v>
      </c>
      <c r="B926" s="0" t="e">
        <f aca="false">NA()</f>
        <v>#N/A</v>
      </c>
      <c r="C926" s="0" t="e">
        <f aca="false">NA()</f>
        <v>#N/A</v>
      </c>
      <c r="D926" s="0" t="n">
        <v>29.33</v>
      </c>
      <c r="E926" s="0" t="n">
        <v>40.44</v>
      </c>
      <c r="F926" s="0" t="e">
        <f aca="false">NA()</f>
        <v>#N/A</v>
      </c>
      <c r="G926" s="0" t="e">
        <f aca="false">NA()</f>
        <v>#N/A</v>
      </c>
      <c r="H926" s="0" t="e">
        <f aca="false">NA()</f>
        <v>#N/A</v>
      </c>
      <c r="I926" s="0" t="e">
        <f aca="false">NA()</f>
        <v>#N/A</v>
      </c>
      <c r="J926" s="0" t="n">
        <v>44.33</v>
      </c>
      <c r="K926" s="0" t="n">
        <v>33.11</v>
      </c>
      <c r="L926" s="0" t="n">
        <v>39.88</v>
      </c>
      <c r="M926" s="96" t="n">
        <v>36824</v>
      </c>
      <c r="N926" s="0" t="n">
        <v>44.65</v>
      </c>
    </row>
    <row r="927" customFormat="false" ht="12.75" hidden="false" customHeight="false" outlineLevel="0" collapsed="false">
      <c r="A927" s="96" t="n">
        <v>36666</v>
      </c>
      <c r="B927" s="0" t="e">
        <f aca="false">NA()</f>
        <v>#N/A</v>
      </c>
      <c r="C927" s="0" t="e">
        <f aca="false">NA()</f>
        <v>#N/A</v>
      </c>
      <c r="D927" s="0" t="e">
        <f aca="false">NA()</f>
        <v>#N/A</v>
      </c>
      <c r="E927" s="0" t="e">
        <f aca="false">NA()</f>
        <v>#N/A</v>
      </c>
      <c r="F927" s="0" t="e">
        <f aca="false">NA()</f>
        <v>#N/A</v>
      </c>
      <c r="G927" s="0" t="e">
        <f aca="false">NA()</f>
        <v>#N/A</v>
      </c>
      <c r="H927" s="0" t="e">
        <f aca="false">NA()</f>
        <v>#N/A</v>
      </c>
      <c r="I927" s="0" t="e">
        <f aca="false">NA()</f>
        <v>#N/A</v>
      </c>
      <c r="J927" s="0" t="n">
        <v>32</v>
      </c>
      <c r="K927" s="0" t="e">
        <f aca="false">NA()</f>
        <v>#N/A</v>
      </c>
      <c r="L927" s="0" t="n">
        <v>30</v>
      </c>
      <c r="M927" s="96" t="n">
        <v>36825</v>
      </c>
      <c r="N927" s="0" t="n">
        <v>43.49</v>
      </c>
    </row>
    <row r="928" customFormat="false" ht="12.75" hidden="false" customHeight="false" outlineLevel="0" collapsed="false">
      <c r="A928" s="96" t="n">
        <v>36667</v>
      </c>
      <c r="B928" s="0" t="e">
        <f aca="false">NA()</f>
        <v>#N/A</v>
      </c>
      <c r="C928" s="0" t="e">
        <f aca="false">NA()</f>
        <v>#N/A</v>
      </c>
      <c r="D928" s="0" t="e">
        <f aca="false">NA()</f>
        <v>#N/A</v>
      </c>
      <c r="E928" s="0" t="e">
        <f aca="false">NA()</f>
        <v>#N/A</v>
      </c>
      <c r="F928" s="0" t="e">
        <f aca="false">NA()</f>
        <v>#N/A</v>
      </c>
      <c r="G928" s="0" t="e">
        <f aca="false">NA()</f>
        <v>#N/A</v>
      </c>
      <c r="H928" s="0" t="e">
        <f aca="false">NA()</f>
        <v>#N/A</v>
      </c>
      <c r="I928" s="0" t="e">
        <f aca="false">NA()</f>
        <v>#N/A</v>
      </c>
      <c r="J928" s="0" t="n">
        <v>29.8</v>
      </c>
      <c r="K928" s="0" t="e">
        <f aca="false">NA()</f>
        <v>#N/A</v>
      </c>
      <c r="L928" s="0" t="n">
        <v>30</v>
      </c>
      <c r="M928" s="96" t="n">
        <v>36826</v>
      </c>
      <c r="N928" s="0" t="n">
        <v>37.89</v>
      </c>
    </row>
    <row r="929" customFormat="false" ht="12.75" hidden="false" customHeight="false" outlineLevel="0" collapsed="false">
      <c r="A929" s="96" t="n">
        <v>36668</v>
      </c>
      <c r="B929" s="0" t="e">
        <f aca="false">NA()</f>
        <v>#N/A</v>
      </c>
      <c r="C929" s="0" t="e">
        <f aca="false">NA()</f>
        <v>#N/A</v>
      </c>
      <c r="D929" s="0" t="n">
        <v>35.71</v>
      </c>
      <c r="E929" s="0" t="n">
        <v>44.99</v>
      </c>
      <c r="F929" s="0" t="e">
        <f aca="false">NA()</f>
        <v>#N/A</v>
      </c>
      <c r="G929" s="0" t="e">
        <f aca="false">NA()</f>
        <v>#N/A</v>
      </c>
      <c r="H929" s="0" t="e">
        <f aca="false">NA()</f>
        <v>#N/A</v>
      </c>
      <c r="I929" s="0" t="e">
        <f aca="false">NA()</f>
        <v>#N/A</v>
      </c>
      <c r="J929" s="0" t="n">
        <v>48</v>
      </c>
      <c r="K929" s="0" t="n">
        <v>31</v>
      </c>
      <c r="L929" s="0" t="n">
        <v>40</v>
      </c>
      <c r="M929" s="96" t="n">
        <v>36829</v>
      </c>
      <c r="N929" s="0" t="n">
        <v>40.96</v>
      </c>
    </row>
    <row r="930" customFormat="false" ht="12.75" hidden="false" customHeight="false" outlineLevel="0" collapsed="false">
      <c r="A930" s="96" t="n">
        <v>36669</v>
      </c>
      <c r="B930" s="0" t="e">
        <f aca="false">NA()</f>
        <v>#N/A</v>
      </c>
      <c r="C930" s="0" t="e">
        <f aca="false">NA()</f>
        <v>#N/A</v>
      </c>
      <c r="D930" s="0" t="n">
        <v>34.73</v>
      </c>
      <c r="E930" s="0" t="n">
        <v>42.84</v>
      </c>
      <c r="F930" s="0" t="e">
        <f aca="false">NA()</f>
        <v>#N/A</v>
      </c>
      <c r="G930" s="0" t="e">
        <f aca="false">NA()</f>
        <v>#N/A</v>
      </c>
      <c r="H930" s="0" t="e">
        <f aca="false">NA()</f>
        <v>#N/A</v>
      </c>
      <c r="I930" s="0" t="e">
        <f aca="false">NA()</f>
        <v>#N/A</v>
      </c>
      <c r="J930" s="0" t="n">
        <v>50.5</v>
      </c>
      <c r="K930" s="0" t="n">
        <v>38.35</v>
      </c>
      <c r="L930" s="0" t="n">
        <v>47</v>
      </c>
      <c r="M930" s="96" t="n">
        <v>36830</v>
      </c>
      <c r="N930" s="0" t="n">
        <v>41.93</v>
      </c>
    </row>
    <row r="931" customFormat="false" ht="12.75" hidden="false" customHeight="false" outlineLevel="0" collapsed="false">
      <c r="A931" s="96" t="n">
        <v>36670</v>
      </c>
      <c r="B931" s="0" t="e">
        <f aca="false">NA()</f>
        <v>#N/A</v>
      </c>
      <c r="C931" s="0" t="e">
        <f aca="false">NA()</f>
        <v>#N/A</v>
      </c>
      <c r="D931" s="0" t="n">
        <v>42.33</v>
      </c>
      <c r="E931" s="0" t="n">
        <v>57.27</v>
      </c>
      <c r="F931" s="0" t="e">
        <f aca="false">NA()</f>
        <v>#N/A</v>
      </c>
      <c r="G931" s="0" t="e">
        <f aca="false">NA()</f>
        <v>#N/A</v>
      </c>
      <c r="H931" s="0" t="e">
        <f aca="false">NA()</f>
        <v>#N/A</v>
      </c>
      <c r="I931" s="0" t="e">
        <f aca="false">NA()</f>
        <v>#N/A</v>
      </c>
      <c r="J931" s="0" t="n">
        <v>66.17</v>
      </c>
      <c r="K931" s="0" t="n">
        <v>59.91</v>
      </c>
      <c r="L931" s="0" t="n">
        <v>65</v>
      </c>
      <c r="M931" s="96" t="n">
        <v>36831</v>
      </c>
      <c r="N931" s="0" t="n">
        <v>41.16</v>
      </c>
    </row>
    <row r="932" customFormat="false" ht="12.75" hidden="false" customHeight="false" outlineLevel="0" collapsed="false">
      <c r="A932" s="96" t="n">
        <v>36671</v>
      </c>
      <c r="B932" s="0" t="e">
        <f aca="false">NA()</f>
        <v>#N/A</v>
      </c>
      <c r="C932" s="0" t="e">
        <f aca="false">NA()</f>
        <v>#N/A</v>
      </c>
      <c r="D932" s="0" t="n">
        <v>40.23</v>
      </c>
      <c r="E932" s="0" t="n">
        <v>40.92</v>
      </c>
      <c r="F932" s="0" t="e">
        <f aca="false">NA()</f>
        <v>#N/A</v>
      </c>
      <c r="G932" s="0" t="e">
        <f aca="false">NA()</f>
        <v>#N/A</v>
      </c>
      <c r="H932" s="0" t="e">
        <f aca="false">NA()</f>
        <v>#N/A</v>
      </c>
      <c r="I932" s="0" t="e">
        <f aca="false">NA()</f>
        <v>#N/A</v>
      </c>
      <c r="J932" s="0" t="n">
        <v>47</v>
      </c>
      <c r="K932" s="0" t="n">
        <v>32</v>
      </c>
      <c r="L932" s="0" t="n">
        <v>36.6</v>
      </c>
      <c r="M932" s="96" t="n">
        <v>36832</v>
      </c>
      <c r="N932" s="0" t="n">
        <v>43.88</v>
      </c>
    </row>
    <row r="933" customFormat="false" ht="12.75" hidden="false" customHeight="false" outlineLevel="0" collapsed="false">
      <c r="A933" s="96" t="n">
        <v>36672</v>
      </c>
      <c r="B933" s="0" t="e">
        <f aca="false">NA()</f>
        <v>#N/A</v>
      </c>
      <c r="C933" s="0" t="n">
        <v>61.31</v>
      </c>
      <c r="D933" s="0" t="n">
        <v>34.43</v>
      </c>
      <c r="E933" s="0" t="n">
        <v>46.21</v>
      </c>
      <c r="F933" s="0" t="e">
        <f aca="false">NA()</f>
        <v>#N/A</v>
      </c>
      <c r="G933" s="0" t="e">
        <f aca="false">NA()</f>
        <v>#N/A</v>
      </c>
      <c r="H933" s="0" t="e">
        <f aca="false">NA()</f>
        <v>#N/A</v>
      </c>
      <c r="I933" s="0" t="e">
        <f aca="false">NA()</f>
        <v>#N/A</v>
      </c>
      <c r="J933" s="0" t="n">
        <v>49.05</v>
      </c>
      <c r="K933" s="0" t="n">
        <v>34.58</v>
      </c>
      <c r="L933" s="0" t="n">
        <v>43</v>
      </c>
      <c r="M933" s="96" t="n">
        <v>36833</v>
      </c>
      <c r="N933" s="0" t="n">
        <v>41.82</v>
      </c>
    </row>
    <row r="934" customFormat="false" ht="12.75" hidden="false" customHeight="false" outlineLevel="0" collapsed="false">
      <c r="A934" s="96" t="n">
        <v>36675</v>
      </c>
      <c r="B934" s="0" t="e">
        <f aca="false">NA()</f>
        <v>#N/A</v>
      </c>
      <c r="C934" s="0" t="e">
        <f aca="false">NA()</f>
        <v>#N/A</v>
      </c>
      <c r="D934" s="0" t="e">
        <f aca="false">NA()</f>
        <v>#N/A</v>
      </c>
      <c r="E934" s="0" t="n">
        <v>32</v>
      </c>
      <c r="F934" s="0" t="e">
        <f aca="false">NA()</f>
        <v>#N/A</v>
      </c>
      <c r="G934" s="0" t="e">
        <f aca="false">NA()</f>
        <v>#N/A</v>
      </c>
      <c r="H934" s="0" t="e">
        <f aca="false">NA()</f>
        <v>#N/A</v>
      </c>
      <c r="I934" s="0" t="e">
        <f aca="false">NA()</f>
        <v>#N/A</v>
      </c>
      <c r="J934" s="0" t="e">
        <f aca="false">NA()</f>
        <v>#N/A</v>
      </c>
      <c r="K934" s="0" t="e">
        <f aca="false">NA()</f>
        <v>#N/A</v>
      </c>
      <c r="L934" s="0" t="e">
        <f aca="false">NA()</f>
        <v>#N/A</v>
      </c>
      <c r="M934" s="96" t="n">
        <v>36836</v>
      </c>
      <c r="N934" s="0" t="n">
        <v>41.47</v>
      </c>
    </row>
    <row r="935" customFormat="false" ht="12.75" hidden="false" customHeight="false" outlineLevel="0" collapsed="false">
      <c r="A935" s="96" t="n">
        <v>36676</v>
      </c>
      <c r="B935" s="0" t="e">
        <f aca="false">NA()</f>
        <v>#N/A</v>
      </c>
      <c r="C935" s="0" t="e">
        <f aca="false">NA()</f>
        <v>#N/A</v>
      </c>
      <c r="D935" s="0" t="n">
        <v>37.5</v>
      </c>
      <c r="E935" s="0" t="n">
        <v>37.21</v>
      </c>
      <c r="F935" s="0" t="e">
        <f aca="false">NA()</f>
        <v>#N/A</v>
      </c>
      <c r="G935" s="0" t="e">
        <f aca="false">NA()</f>
        <v>#N/A</v>
      </c>
      <c r="H935" s="0" t="e">
        <f aca="false">NA()</f>
        <v>#N/A</v>
      </c>
      <c r="I935" s="0" t="e">
        <f aca="false">NA()</f>
        <v>#N/A</v>
      </c>
      <c r="J935" s="0" t="e">
        <f aca="false">NA()</f>
        <v>#N/A</v>
      </c>
      <c r="K935" s="0" t="n">
        <v>31.2</v>
      </c>
      <c r="L935" s="0" t="e">
        <f aca="false">NA()</f>
        <v>#N/A</v>
      </c>
      <c r="M935" s="96" t="n">
        <v>36837</v>
      </c>
      <c r="N935" s="0" t="n">
        <v>40.32</v>
      </c>
    </row>
    <row r="936" customFormat="false" ht="12.75" hidden="false" customHeight="false" outlineLevel="0" collapsed="false">
      <c r="A936" s="96" t="n">
        <v>36677</v>
      </c>
      <c r="B936" s="0" t="e">
        <f aca="false">NA()</f>
        <v>#N/A</v>
      </c>
      <c r="C936" s="0" t="n">
        <v>68</v>
      </c>
      <c r="D936" s="0" t="n">
        <v>33.72</v>
      </c>
      <c r="E936" s="0" t="n">
        <v>43.63</v>
      </c>
      <c r="F936" s="0" t="e">
        <f aca="false">NA()</f>
        <v>#N/A</v>
      </c>
      <c r="G936" s="0" t="e">
        <f aca="false">NA()</f>
        <v>#N/A</v>
      </c>
      <c r="H936" s="0" t="e">
        <f aca="false">NA()</f>
        <v>#N/A</v>
      </c>
      <c r="I936" s="0" t="e">
        <f aca="false">NA()</f>
        <v>#N/A</v>
      </c>
      <c r="J936" s="0" t="n">
        <v>43</v>
      </c>
      <c r="K936" s="0" t="n">
        <v>41.13</v>
      </c>
      <c r="L936" s="0" t="n">
        <v>46</v>
      </c>
      <c r="M936" s="96" t="n">
        <v>36838</v>
      </c>
      <c r="N936" s="0" t="n">
        <v>37.74</v>
      </c>
    </row>
    <row r="937" customFormat="false" ht="12.75" hidden="false" customHeight="false" outlineLevel="0" collapsed="false">
      <c r="A937" s="96" t="n">
        <v>36678</v>
      </c>
      <c r="B937" s="0" t="e">
        <f aca="false">NA()</f>
        <v>#N/A</v>
      </c>
      <c r="C937" s="0" t="n">
        <v>68</v>
      </c>
      <c r="D937" s="0" t="n">
        <v>44.83</v>
      </c>
      <c r="E937" s="0" t="n">
        <v>67.81</v>
      </c>
      <c r="F937" s="0" t="e">
        <f aca="false">NA()</f>
        <v>#N/A</v>
      </c>
      <c r="G937" s="0" t="e">
        <f aca="false">NA()</f>
        <v>#N/A</v>
      </c>
      <c r="H937" s="0" t="e">
        <f aca="false">NA()</f>
        <v>#N/A</v>
      </c>
      <c r="I937" s="0" t="e">
        <f aca="false">NA()</f>
        <v>#N/A</v>
      </c>
      <c r="J937" s="0" t="e">
        <f aca="false">NA()</f>
        <v>#N/A</v>
      </c>
      <c r="K937" s="0" t="n">
        <v>71.87</v>
      </c>
      <c r="L937" s="0" t="n">
        <v>75</v>
      </c>
      <c r="M937" s="96" t="n">
        <v>36839</v>
      </c>
      <c r="N937" s="0" t="n">
        <v>41.16</v>
      </c>
    </row>
    <row r="938" customFormat="false" ht="12.75" hidden="false" customHeight="false" outlineLevel="0" collapsed="false">
      <c r="A938" s="96" t="n">
        <v>36679</v>
      </c>
      <c r="B938" s="0" t="e">
        <f aca="false">NA()</f>
        <v>#N/A</v>
      </c>
      <c r="C938" s="0" t="n">
        <v>92</v>
      </c>
      <c r="D938" s="0" t="n">
        <v>70.37</v>
      </c>
      <c r="E938" s="0" t="n">
        <v>62.86</v>
      </c>
      <c r="F938" s="0" t="e">
        <f aca="false">NA()</f>
        <v>#N/A</v>
      </c>
      <c r="G938" s="0" t="e">
        <f aca="false">NA()</f>
        <v>#N/A</v>
      </c>
      <c r="H938" s="0" t="e">
        <f aca="false">NA()</f>
        <v>#N/A</v>
      </c>
      <c r="I938" s="0" t="e">
        <f aca="false">NA()</f>
        <v>#N/A</v>
      </c>
      <c r="J938" s="0" t="n">
        <v>66.33</v>
      </c>
      <c r="K938" s="0" t="n">
        <v>55.67</v>
      </c>
      <c r="L938" s="0" t="n">
        <v>60</v>
      </c>
      <c r="M938" s="96" t="n">
        <v>36840</v>
      </c>
      <c r="N938" s="0" t="n">
        <v>42.81</v>
      </c>
    </row>
    <row r="939" customFormat="false" ht="12.75" hidden="false" customHeight="false" outlineLevel="0" collapsed="false">
      <c r="A939" s="96" t="n">
        <v>36680</v>
      </c>
      <c r="B939" s="0" t="e">
        <f aca="false">NA()</f>
        <v>#N/A</v>
      </c>
      <c r="C939" s="0" t="e">
        <f aca="false">NA()</f>
        <v>#N/A</v>
      </c>
      <c r="D939" s="0" t="e">
        <f aca="false">NA()</f>
        <v>#N/A</v>
      </c>
      <c r="E939" s="0" t="e">
        <f aca="false">NA()</f>
        <v>#N/A</v>
      </c>
      <c r="F939" s="0" t="e">
        <f aca="false">NA()</f>
        <v>#N/A</v>
      </c>
      <c r="G939" s="0" t="e">
        <f aca="false">NA()</f>
        <v>#N/A</v>
      </c>
      <c r="H939" s="0" t="e">
        <f aca="false">NA()</f>
        <v>#N/A</v>
      </c>
      <c r="I939" s="0" t="e">
        <f aca="false">NA()</f>
        <v>#N/A</v>
      </c>
      <c r="J939" s="0" t="e">
        <f aca="false">NA()</f>
        <v>#N/A</v>
      </c>
      <c r="K939" s="0" t="n">
        <v>20.33</v>
      </c>
      <c r="L939" s="0" t="n">
        <v>25</v>
      </c>
      <c r="M939" s="96" t="n">
        <v>36841</v>
      </c>
      <c r="N939" s="0" t="n">
        <v>26.77</v>
      </c>
    </row>
    <row r="940" customFormat="false" ht="12.75" hidden="false" customHeight="false" outlineLevel="0" collapsed="false">
      <c r="A940" s="96" t="n">
        <v>36681</v>
      </c>
      <c r="B940" s="0" t="e">
        <f aca="false">NA()</f>
        <v>#N/A</v>
      </c>
      <c r="C940" s="0" t="e">
        <f aca="false">NA()</f>
        <v>#N/A</v>
      </c>
      <c r="D940" s="0" t="e">
        <f aca="false">NA()</f>
        <v>#N/A</v>
      </c>
      <c r="E940" s="0" t="e">
        <f aca="false">NA()</f>
        <v>#N/A</v>
      </c>
      <c r="F940" s="0" t="e">
        <f aca="false">NA()</f>
        <v>#N/A</v>
      </c>
      <c r="G940" s="0" t="e">
        <f aca="false">NA()</f>
        <v>#N/A</v>
      </c>
      <c r="H940" s="0" t="e">
        <f aca="false">NA()</f>
        <v>#N/A</v>
      </c>
      <c r="I940" s="0" t="e">
        <f aca="false">NA()</f>
        <v>#N/A</v>
      </c>
      <c r="J940" s="0" t="n">
        <v>28</v>
      </c>
      <c r="K940" s="0" t="n">
        <v>19.05</v>
      </c>
      <c r="L940" s="0" t="n">
        <v>25</v>
      </c>
      <c r="M940" s="96" t="n">
        <v>36843</v>
      </c>
      <c r="N940" s="0" t="n">
        <v>46.94</v>
      </c>
    </row>
    <row r="941" customFormat="false" ht="12.75" hidden="false" customHeight="false" outlineLevel="0" collapsed="false">
      <c r="A941" s="96" t="n">
        <v>36682</v>
      </c>
      <c r="B941" s="0" t="e">
        <f aca="false">NA()</f>
        <v>#N/A</v>
      </c>
      <c r="C941" s="0" t="e">
        <f aca="false">NA()</f>
        <v>#N/A</v>
      </c>
      <c r="D941" s="0" t="n">
        <v>32.68</v>
      </c>
      <c r="E941" s="0" t="n">
        <v>29.45</v>
      </c>
      <c r="F941" s="0" t="e">
        <f aca="false">NA()</f>
        <v>#N/A</v>
      </c>
      <c r="G941" s="0" t="e">
        <f aca="false">NA()</f>
        <v>#N/A</v>
      </c>
      <c r="H941" s="0" t="e">
        <f aca="false">NA()</f>
        <v>#N/A</v>
      </c>
      <c r="I941" s="0" t="e">
        <f aca="false">NA()</f>
        <v>#N/A</v>
      </c>
      <c r="J941" s="0" t="n">
        <v>40</v>
      </c>
      <c r="K941" s="0" t="n">
        <v>23.38</v>
      </c>
      <c r="L941" s="0" t="n">
        <v>29</v>
      </c>
      <c r="M941" s="96" t="n">
        <v>36844</v>
      </c>
      <c r="N941" s="0" t="n">
        <v>45.52</v>
      </c>
    </row>
    <row r="942" customFormat="false" ht="12.75" hidden="false" customHeight="false" outlineLevel="0" collapsed="false">
      <c r="A942" s="96" t="n">
        <v>36683</v>
      </c>
      <c r="B942" s="0" t="e">
        <f aca="false">NA()</f>
        <v>#N/A</v>
      </c>
      <c r="C942" s="0" t="e">
        <f aca="false">NA()</f>
        <v>#N/A</v>
      </c>
      <c r="D942" s="0" t="n">
        <v>30.47</v>
      </c>
      <c r="E942" s="0" t="n">
        <v>25.32</v>
      </c>
      <c r="F942" s="0" t="e">
        <f aca="false">NA()</f>
        <v>#N/A</v>
      </c>
      <c r="G942" s="0" t="e">
        <f aca="false">NA()</f>
        <v>#N/A</v>
      </c>
      <c r="H942" s="0" t="e">
        <f aca="false">NA()</f>
        <v>#N/A</v>
      </c>
      <c r="I942" s="0" t="e">
        <f aca="false">NA()</f>
        <v>#N/A</v>
      </c>
      <c r="J942" s="0" t="n">
        <v>35</v>
      </c>
      <c r="K942" s="0" t="n">
        <v>18.22</v>
      </c>
      <c r="L942" s="0" t="n">
        <v>27</v>
      </c>
      <c r="M942" s="96" t="n">
        <v>36845</v>
      </c>
      <c r="N942" s="0" t="n">
        <v>43.65</v>
      </c>
    </row>
    <row r="943" customFormat="false" ht="12.75" hidden="false" customHeight="false" outlineLevel="0" collapsed="false">
      <c r="A943" s="96" t="n">
        <v>36684</v>
      </c>
      <c r="B943" s="0" t="e">
        <f aca="false">NA()</f>
        <v>#N/A</v>
      </c>
      <c r="C943" s="0" t="e">
        <f aca="false">NA()</f>
        <v>#N/A</v>
      </c>
      <c r="D943" s="0" t="n">
        <v>34.8</v>
      </c>
      <c r="E943" s="0" t="n">
        <v>24.4</v>
      </c>
      <c r="F943" s="0" t="e">
        <f aca="false">NA()</f>
        <v>#N/A</v>
      </c>
      <c r="G943" s="0" t="e">
        <f aca="false">NA()</f>
        <v>#N/A</v>
      </c>
      <c r="H943" s="0" t="e">
        <f aca="false">NA()</f>
        <v>#N/A</v>
      </c>
      <c r="I943" s="0" t="e">
        <f aca="false">NA()</f>
        <v>#N/A</v>
      </c>
      <c r="J943" s="0" t="n">
        <v>31.5</v>
      </c>
      <c r="K943" s="0" t="n">
        <v>17.79</v>
      </c>
      <c r="L943" s="0" t="n">
        <v>23</v>
      </c>
      <c r="M943" s="96" t="n">
        <v>36846</v>
      </c>
      <c r="N943" s="0" t="n">
        <v>52.81</v>
      </c>
    </row>
    <row r="944" customFormat="false" ht="12.75" hidden="false" customHeight="false" outlineLevel="0" collapsed="false">
      <c r="A944" s="96" t="n">
        <v>36685</v>
      </c>
      <c r="B944" s="0" t="e">
        <f aca="false">NA()</f>
        <v>#N/A</v>
      </c>
      <c r="C944" s="0" t="e">
        <f aca="false">NA()</f>
        <v>#N/A</v>
      </c>
      <c r="D944" s="0" t="n">
        <v>33.83</v>
      </c>
      <c r="E944" s="0" t="n">
        <v>30.3</v>
      </c>
      <c r="F944" s="0" t="e">
        <f aca="false">NA()</f>
        <v>#N/A</v>
      </c>
      <c r="G944" s="0" t="e">
        <f aca="false">NA()</f>
        <v>#N/A</v>
      </c>
      <c r="H944" s="0" t="e">
        <f aca="false">NA()</f>
        <v>#N/A</v>
      </c>
      <c r="I944" s="0" t="e">
        <f aca="false">NA()</f>
        <v>#N/A</v>
      </c>
      <c r="J944" s="0" t="n">
        <v>40</v>
      </c>
      <c r="K944" s="0" t="n">
        <v>28.73</v>
      </c>
      <c r="L944" s="0" t="n">
        <v>32</v>
      </c>
      <c r="M944" s="96" t="n">
        <v>36847</v>
      </c>
      <c r="N944" s="0" t="n">
        <v>47.41</v>
      </c>
    </row>
    <row r="945" customFormat="false" ht="12.75" hidden="false" customHeight="false" outlineLevel="0" collapsed="false">
      <c r="A945" s="96" t="n">
        <v>36686</v>
      </c>
      <c r="B945" s="0" t="e">
        <f aca="false">NA()</f>
        <v>#N/A</v>
      </c>
      <c r="C945" s="0" t="n">
        <v>68</v>
      </c>
      <c r="D945" s="0" t="n">
        <v>42.67</v>
      </c>
      <c r="E945" s="0" t="n">
        <v>56.14</v>
      </c>
      <c r="F945" s="0" t="e">
        <f aca="false">NA()</f>
        <v>#N/A</v>
      </c>
      <c r="G945" s="0" t="e">
        <f aca="false">NA()</f>
        <v>#N/A</v>
      </c>
      <c r="H945" s="0" t="e">
        <f aca="false">NA()</f>
        <v>#N/A</v>
      </c>
      <c r="I945" s="0" t="e">
        <f aca="false">NA()</f>
        <v>#N/A</v>
      </c>
      <c r="J945" s="0" t="n">
        <v>52.5</v>
      </c>
      <c r="K945" s="0" t="n">
        <v>56.71</v>
      </c>
      <c r="L945" s="0" t="n">
        <v>60</v>
      </c>
      <c r="M945" s="96" t="n">
        <v>36848</v>
      </c>
      <c r="N945" s="0" t="n">
        <v>31.75</v>
      </c>
    </row>
    <row r="946" customFormat="false" ht="12.75" hidden="false" customHeight="false" outlineLevel="0" collapsed="false">
      <c r="A946" s="96" t="n">
        <v>36687</v>
      </c>
      <c r="B946" s="0" t="e">
        <f aca="false">NA()</f>
        <v>#N/A</v>
      </c>
      <c r="C946" s="0" t="e">
        <f aca="false">NA()</f>
        <v>#N/A</v>
      </c>
      <c r="D946" s="0" t="n">
        <v>40</v>
      </c>
      <c r="E946" s="0" t="n">
        <v>30</v>
      </c>
      <c r="F946" s="0" t="e">
        <f aca="false">NA()</f>
        <v>#N/A</v>
      </c>
      <c r="G946" s="0" t="e">
        <f aca="false">NA()</f>
        <v>#N/A</v>
      </c>
      <c r="H946" s="0" t="e">
        <f aca="false">NA()</f>
        <v>#N/A</v>
      </c>
      <c r="I946" s="0" t="e">
        <f aca="false">NA()</f>
        <v>#N/A</v>
      </c>
      <c r="J946" s="0" t="n">
        <v>35</v>
      </c>
      <c r="K946" s="0" t="n">
        <v>35</v>
      </c>
      <c r="L946" s="0" t="n">
        <v>38.5</v>
      </c>
      <c r="M946" s="96" t="n">
        <v>36850</v>
      </c>
      <c r="N946" s="0" t="n">
        <v>52.53</v>
      </c>
    </row>
    <row r="947" customFormat="false" ht="12.75" hidden="false" customHeight="false" outlineLevel="0" collapsed="false">
      <c r="A947" s="96" t="n">
        <v>36688</v>
      </c>
      <c r="B947" s="0" t="e">
        <f aca="false">NA()</f>
        <v>#N/A</v>
      </c>
      <c r="C947" s="0" t="e">
        <f aca="false">NA()</f>
        <v>#N/A</v>
      </c>
      <c r="D947" s="0" t="n">
        <v>40</v>
      </c>
      <c r="E947" s="0" t="n">
        <v>30</v>
      </c>
      <c r="F947" s="0" t="e">
        <f aca="false">NA()</f>
        <v>#N/A</v>
      </c>
      <c r="G947" s="0" t="e">
        <f aca="false">NA()</f>
        <v>#N/A</v>
      </c>
      <c r="H947" s="0" t="e">
        <f aca="false">NA()</f>
        <v>#N/A</v>
      </c>
      <c r="I947" s="0" t="e">
        <f aca="false">NA()</f>
        <v>#N/A</v>
      </c>
      <c r="J947" s="0" t="n">
        <v>35</v>
      </c>
      <c r="K947" s="0" t="n">
        <v>30</v>
      </c>
      <c r="L947" s="0" t="n">
        <v>38.5</v>
      </c>
      <c r="M947" s="96" t="n">
        <v>36851</v>
      </c>
      <c r="N947" s="0" t="n">
        <v>62.36</v>
      </c>
    </row>
    <row r="948" customFormat="false" ht="12.75" hidden="false" customHeight="false" outlineLevel="0" collapsed="false">
      <c r="A948" s="96" t="n">
        <v>36689</v>
      </c>
      <c r="B948" s="0" t="e">
        <f aca="false">NA()</f>
        <v>#N/A</v>
      </c>
      <c r="C948" s="0" t="e">
        <f aca="false">NA()</f>
        <v>#N/A</v>
      </c>
      <c r="D948" s="0" t="n">
        <v>69.2</v>
      </c>
      <c r="E948" s="0" t="n">
        <v>67.47</v>
      </c>
      <c r="F948" s="0" t="e">
        <f aca="false">NA()</f>
        <v>#N/A</v>
      </c>
      <c r="G948" s="0" t="e">
        <f aca="false">NA()</f>
        <v>#N/A</v>
      </c>
      <c r="H948" s="0" t="e">
        <f aca="false">NA()</f>
        <v>#N/A</v>
      </c>
      <c r="I948" s="0" t="e">
        <f aca="false">NA()</f>
        <v>#N/A</v>
      </c>
      <c r="J948" s="0" t="e">
        <f aca="false">NA()</f>
        <v>#N/A</v>
      </c>
      <c r="K948" s="0" t="n">
        <v>67.6</v>
      </c>
      <c r="L948" s="0" t="n">
        <v>65</v>
      </c>
      <c r="M948" s="96" t="n">
        <v>36852</v>
      </c>
      <c r="N948" s="0" t="n">
        <v>56.03</v>
      </c>
    </row>
    <row r="949" customFormat="false" ht="12.75" hidden="false" customHeight="false" outlineLevel="0" collapsed="false">
      <c r="A949" s="96" t="n">
        <v>36690</v>
      </c>
      <c r="B949" s="0" t="e">
        <f aca="false">NA()</f>
        <v>#N/A</v>
      </c>
      <c r="C949" s="0" t="e">
        <f aca="false">NA()</f>
        <v>#N/A</v>
      </c>
      <c r="D949" s="0" t="n">
        <v>40.36</v>
      </c>
      <c r="E949" s="0" t="n">
        <v>50.63</v>
      </c>
      <c r="F949" s="0" t="e">
        <f aca="false">NA()</f>
        <v>#N/A</v>
      </c>
      <c r="G949" s="0" t="e">
        <f aca="false">NA()</f>
        <v>#N/A</v>
      </c>
      <c r="H949" s="0" t="e">
        <f aca="false">NA()</f>
        <v>#N/A</v>
      </c>
      <c r="I949" s="0" t="e">
        <f aca="false">NA()</f>
        <v>#N/A</v>
      </c>
      <c r="J949" s="0" t="n">
        <v>49</v>
      </c>
      <c r="K949" s="0" t="n">
        <v>43.63</v>
      </c>
      <c r="L949" s="0" t="n">
        <v>45</v>
      </c>
      <c r="M949" s="96" t="n">
        <v>36854</v>
      </c>
      <c r="N949" s="0" t="n">
        <v>30.4</v>
      </c>
    </row>
    <row r="950" customFormat="false" ht="12.75" hidden="false" customHeight="false" outlineLevel="0" collapsed="false">
      <c r="A950" s="96" t="n">
        <v>36691</v>
      </c>
      <c r="B950" s="0" t="e">
        <f aca="false">NA()</f>
        <v>#N/A</v>
      </c>
      <c r="C950" s="0" t="e">
        <f aca="false">NA()</f>
        <v>#N/A</v>
      </c>
      <c r="D950" s="0" t="n">
        <v>35.7</v>
      </c>
      <c r="E950" s="0" t="n">
        <v>49.01</v>
      </c>
      <c r="F950" s="0" t="e">
        <f aca="false">NA()</f>
        <v>#N/A</v>
      </c>
      <c r="G950" s="0" t="e">
        <f aca="false">NA()</f>
        <v>#N/A</v>
      </c>
      <c r="H950" s="0" t="e">
        <f aca="false">NA()</f>
        <v>#N/A</v>
      </c>
      <c r="I950" s="0" t="e">
        <f aca="false">NA()</f>
        <v>#N/A</v>
      </c>
      <c r="J950" s="0" t="n">
        <v>53.17</v>
      </c>
      <c r="K950" s="0" t="n">
        <v>38.1</v>
      </c>
      <c r="L950" s="0" t="n">
        <v>44.73</v>
      </c>
      <c r="M950" s="96" t="n">
        <v>36857</v>
      </c>
      <c r="N950" s="0" t="n">
        <v>38.7</v>
      </c>
    </row>
    <row r="951" customFormat="false" ht="12.75" hidden="false" customHeight="false" outlineLevel="0" collapsed="false">
      <c r="A951" s="96" t="n">
        <v>36692</v>
      </c>
      <c r="B951" s="0" t="e">
        <f aca="false">NA()</f>
        <v>#N/A</v>
      </c>
      <c r="C951" s="0" t="n">
        <v>65</v>
      </c>
      <c r="D951" s="0" t="n">
        <v>34.42</v>
      </c>
      <c r="E951" s="0" t="n">
        <v>43.55</v>
      </c>
      <c r="F951" s="0" t="e">
        <f aca="false">NA()</f>
        <v>#N/A</v>
      </c>
      <c r="G951" s="0" t="e">
        <f aca="false">NA()</f>
        <v>#N/A</v>
      </c>
      <c r="H951" s="0" t="e">
        <f aca="false">NA()</f>
        <v>#N/A</v>
      </c>
      <c r="I951" s="0" t="e">
        <f aca="false">NA()</f>
        <v>#N/A</v>
      </c>
      <c r="J951" s="0" t="n">
        <v>49.5</v>
      </c>
      <c r="K951" s="0" t="n">
        <v>36.52</v>
      </c>
      <c r="L951" s="0" t="n">
        <v>39.47</v>
      </c>
      <c r="M951" s="96" t="n">
        <v>36858</v>
      </c>
      <c r="N951" s="0" t="n">
        <v>35.94</v>
      </c>
    </row>
    <row r="952" customFormat="false" ht="12.75" hidden="false" customHeight="false" outlineLevel="0" collapsed="false">
      <c r="A952" s="96" t="n">
        <v>36693</v>
      </c>
      <c r="B952" s="0" t="e">
        <f aca="false">NA()</f>
        <v>#N/A</v>
      </c>
      <c r="C952" s="0" t="e">
        <f aca="false">NA()</f>
        <v>#N/A</v>
      </c>
      <c r="D952" s="0" t="n">
        <v>60.5</v>
      </c>
      <c r="E952" s="0" t="n">
        <v>44.98</v>
      </c>
      <c r="F952" s="0" t="e">
        <f aca="false">NA()</f>
        <v>#N/A</v>
      </c>
      <c r="G952" s="0" t="e">
        <f aca="false">NA()</f>
        <v>#N/A</v>
      </c>
      <c r="H952" s="0" t="e">
        <f aca="false">NA()</f>
        <v>#N/A</v>
      </c>
      <c r="I952" s="0" t="e">
        <f aca="false">NA()</f>
        <v>#N/A</v>
      </c>
      <c r="J952" s="0" t="n">
        <v>52.5</v>
      </c>
      <c r="K952" s="0" t="n">
        <v>38.02</v>
      </c>
      <c r="L952" s="0" t="n">
        <v>40.78</v>
      </c>
      <c r="M952" s="96" t="n">
        <v>36859</v>
      </c>
      <c r="N952" s="0" t="n">
        <v>41.19</v>
      </c>
    </row>
    <row r="953" customFormat="false" ht="12.75" hidden="false" customHeight="false" outlineLevel="0" collapsed="false">
      <c r="A953" s="96" t="n">
        <v>36694</v>
      </c>
      <c r="B953" s="0" t="e">
        <f aca="false">NA()</f>
        <v>#N/A</v>
      </c>
      <c r="C953" s="0" t="n">
        <v>59</v>
      </c>
      <c r="D953" s="0" t="n">
        <v>33.5</v>
      </c>
      <c r="E953" s="0" t="e">
        <f aca="false">NA()</f>
        <v>#N/A</v>
      </c>
      <c r="F953" s="0" t="e">
        <f aca="false">NA()</f>
        <v>#N/A</v>
      </c>
      <c r="G953" s="0" t="e">
        <f aca="false">NA()</f>
        <v>#N/A</v>
      </c>
      <c r="H953" s="0" t="e">
        <f aca="false">NA()</f>
        <v>#N/A</v>
      </c>
      <c r="I953" s="0" t="e">
        <f aca="false">NA()</f>
        <v>#N/A</v>
      </c>
      <c r="J953" s="0" t="n">
        <v>31.67</v>
      </c>
      <c r="K953" s="0" t="n">
        <v>24.5</v>
      </c>
      <c r="L953" s="0" t="n">
        <v>25</v>
      </c>
      <c r="M953" s="96" t="n">
        <v>36860</v>
      </c>
      <c r="N953" s="0" t="n">
        <v>45.06</v>
      </c>
    </row>
    <row r="954" customFormat="false" ht="12.75" hidden="false" customHeight="false" outlineLevel="0" collapsed="false">
      <c r="A954" s="96" t="n">
        <v>36695</v>
      </c>
      <c r="B954" s="0" t="e">
        <f aca="false">NA()</f>
        <v>#N/A</v>
      </c>
      <c r="C954" s="0" t="n">
        <v>59</v>
      </c>
      <c r="D954" s="0" t="n">
        <v>33.5</v>
      </c>
      <c r="E954" s="0" t="e">
        <f aca="false">NA()</f>
        <v>#N/A</v>
      </c>
      <c r="F954" s="0" t="e">
        <f aca="false">NA()</f>
        <v>#N/A</v>
      </c>
      <c r="G954" s="0" t="e">
        <f aca="false">NA()</f>
        <v>#N/A</v>
      </c>
      <c r="H954" s="0" t="e">
        <f aca="false">NA()</f>
        <v>#N/A</v>
      </c>
      <c r="I954" s="0" t="e">
        <f aca="false">NA()</f>
        <v>#N/A</v>
      </c>
      <c r="J954" s="0" t="n">
        <v>31.67</v>
      </c>
      <c r="K954" s="0" t="n">
        <v>24</v>
      </c>
      <c r="L954" s="0" t="n">
        <v>25</v>
      </c>
      <c r="M954" s="96" t="n">
        <v>36861</v>
      </c>
      <c r="N954" s="0" t="n">
        <v>42.91</v>
      </c>
    </row>
    <row r="955" customFormat="false" ht="12.75" hidden="false" customHeight="false" outlineLevel="0" collapsed="false">
      <c r="A955" s="96" t="n">
        <v>36696</v>
      </c>
      <c r="B955" s="0" t="e">
        <f aca="false">NA()</f>
        <v>#N/A</v>
      </c>
      <c r="C955" s="0" t="n">
        <v>59.5</v>
      </c>
      <c r="D955" s="0" t="n">
        <v>36.05</v>
      </c>
      <c r="E955" s="0" t="n">
        <v>38.64</v>
      </c>
      <c r="F955" s="0" t="e">
        <f aca="false">NA()</f>
        <v>#N/A</v>
      </c>
      <c r="G955" s="0" t="e">
        <f aca="false">NA()</f>
        <v>#N/A</v>
      </c>
      <c r="H955" s="0" t="e">
        <f aca="false">NA()</f>
        <v>#N/A</v>
      </c>
      <c r="I955" s="0" t="e">
        <f aca="false">NA()</f>
        <v>#N/A</v>
      </c>
      <c r="J955" s="0" t="n">
        <v>56</v>
      </c>
      <c r="K955" s="0" t="n">
        <v>31.74</v>
      </c>
      <c r="L955" s="0" t="n">
        <v>37.33</v>
      </c>
      <c r="M955" s="96" t="n">
        <v>36862</v>
      </c>
      <c r="N955" s="0" t="n">
        <v>31</v>
      </c>
    </row>
    <row r="956" customFormat="false" ht="12.75" hidden="false" customHeight="false" outlineLevel="0" collapsed="false">
      <c r="A956" s="96" t="n">
        <v>36697</v>
      </c>
      <c r="B956" s="0" t="e">
        <f aca="false">NA()</f>
        <v>#N/A</v>
      </c>
      <c r="C956" s="0" t="e">
        <f aca="false">NA()</f>
        <v>#N/A</v>
      </c>
      <c r="D956" s="0" t="n">
        <v>45</v>
      </c>
      <c r="E956" s="0" t="n">
        <v>37.19</v>
      </c>
      <c r="F956" s="0" t="e">
        <f aca="false">NA()</f>
        <v>#N/A</v>
      </c>
      <c r="G956" s="0" t="e">
        <f aca="false">NA()</f>
        <v>#N/A</v>
      </c>
      <c r="H956" s="0" t="e">
        <f aca="false">NA()</f>
        <v>#N/A</v>
      </c>
      <c r="I956" s="0" t="e">
        <f aca="false">NA()</f>
        <v>#N/A</v>
      </c>
      <c r="J956" s="0" t="n">
        <v>48</v>
      </c>
      <c r="K956" s="0" t="n">
        <v>33.33</v>
      </c>
      <c r="L956" s="0" t="n">
        <v>34</v>
      </c>
      <c r="M956" s="96" t="n">
        <v>36863</v>
      </c>
      <c r="N956" s="0" t="n">
        <v>31</v>
      </c>
    </row>
    <row r="957" customFormat="false" ht="12.75" hidden="false" customHeight="false" outlineLevel="0" collapsed="false">
      <c r="A957" s="96" t="n">
        <v>36698</v>
      </c>
      <c r="B957" s="0" t="e">
        <f aca="false">NA()</f>
        <v>#N/A</v>
      </c>
      <c r="C957" s="0" t="e">
        <f aca="false">NA()</f>
        <v>#N/A</v>
      </c>
      <c r="D957" s="0" t="n">
        <v>36.07</v>
      </c>
      <c r="E957" s="0" t="n">
        <v>34.86</v>
      </c>
      <c r="F957" s="0" t="e">
        <f aca="false">NA()</f>
        <v>#N/A</v>
      </c>
      <c r="G957" s="0" t="e">
        <f aca="false">NA()</f>
        <v>#N/A</v>
      </c>
      <c r="H957" s="0" t="e">
        <f aca="false">NA()</f>
        <v>#N/A</v>
      </c>
      <c r="I957" s="0" t="e">
        <f aca="false">NA()</f>
        <v>#N/A</v>
      </c>
      <c r="J957" s="0" t="n">
        <v>50</v>
      </c>
      <c r="K957" s="0" t="n">
        <v>25.17</v>
      </c>
      <c r="L957" s="0" t="n">
        <v>28.23</v>
      </c>
      <c r="M957" s="96" t="n">
        <v>36864</v>
      </c>
      <c r="N957" s="0" t="n">
        <v>47.53</v>
      </c>
    </row>
    <row r="958" customFormat="false" ht="12.75" hidden="false" customHeight="false" outlineLevel="0" collapsed="false">
      <c r="A958" s="96" t="n">
        <v>36699</v>
      </c>
      <c r="B958" s="0" t="e">
        <f aca="false">NA()</f>
        <v>#N/A</v>
      </c>
      <c r="C958" s="0" t="e">
        <f aca="false">NA()</f>
        <v>#N/A</v>
      </c>
      <c r="D958" s="0" t="n">
        <v>38.7</v>
      </c>
      <c r="E958" s="0" t="n">
        <v>46.7</v>
      </c>
      <c r="F958" s="0" t="e">
        <f aca="false">NA()</f>
        <v>#N/A</v>
      </c>
      <c r="G958" s="0" t="e">
        <f aca="false">NA()</f>
        <v>#N/A</v>
      </c>
      <c r="H958" s="0" t="e">
        <f aca="false">NA()</f>
        <v>#N/A</v>
      </c>
      <c r="I958" s="0" t="e">
        <f aca="false">NA()</f>
        <v>#N/A</v>
      </c>
      <c r="J958" s="0" t="n">
        <v>59.17</v>
      </c>
      <c r="K958" s="0" t="n">
        <v>36.3</v>
      </c>
      <c r="L958" s="0" t="n">
        <v>37.95</v>
      </c>
      <c r="M958" s="96" t="n">
        <v>36865</v>
      </c>
      <c r="N958" s="0" t="n">
        <v>63.86</v>
      </c>
    </row>
    <row r="959" customFormat="false" ht="12.75" hidden="false" customHeight="false" outlineLevel="0" collapsed="false">
      <c r="A959" s="96" t="n">
        <v>36700</v>
      </c>
      <c r="B959" s="0" t="e">
        <f aca="false">NA()</f>
        <v>#N/A</v>
      </c>
      <c r="C959" s="0" t="e">
        <f aca="false">NA()</f>
        <v>#N/A</v>
      </c>
      <c r="D959" s="0" t="n">
        <v>35.39</v>
      </c>
      <c r="E959" s="0" t="n">
        <v>52.85</v>
      </c>
      <c r="F959" s="0" t="e">
        <f aca="false">NA()</f>
        <v>#N/A</v>
      </c>
      <c r="G959" s="0" t="e">
        <f aca="false">NA()</f>
        <v>#N/A</v>
      </c>
      <c r="H959" s="0" t="e">
        <f aca="false">NA()</f>
        <v>#N/A</v>
      </c>
      <c r="I959" s="0" t="e">
        <f aca="false">NA()</f>
        <v>#N/A</v>
      </c>
      <c r="J959" s="0" t="n">
        <v>56</v>
      </c>
      <c r="K959" s="0" t="n">
        <v>39.58</v>
      </c>
      <c r="L959" s="0" t="n">
        <v>52</v>
      </c>
      <c r="M959" s="96" t="n">
        <v>36866</v>
      </c>
      <c r="N959" s="0" t="n">
        <v>68.08</v>
      </c>
    </row>
    <row r="960" customFormat="false" ht="12.75" hidden="false" customHeight="false" outlineLevel="0" collapsed="false">
      <c r="A960" s="96" t="n">
        <v>36701</v>
      </c>
      <c r="B960" s="0" t="e">
        <f aca="false">NA()</f>
        <v>#N/A</v>
      </c>
      <c r="C960" s="0" t="e">
        <f aca="false">NA()</f>
        <v>#N/A</v>
      </c>
      <c r="D960" s="0" t="e">
        <f aca="false">NA()</f>
        <v>#N/A</v>
      </c>
      <c r="E960" s="0" t="e">
        <f aca="false">NA()</f>
        <v>#N/A</v>
      </c>
      <c r="F960" s="0" t="e">
        <f aca="false">NA()</f>
        <v>#N/A</v>
      </c>
      <c r="G960" s="0" t="e">
        <f aca="false">NA()</f>
        <v>#N/A</v>
      </c>
      <c r="H960" s="0" t="e">
        <f aca="false">NA()</f>
        <v>#N/A</v>
      </c>
      <c r="I960" s="0" t="e">
        <f aca="false">NA()</f>
        <v>#N/A</v>
      </c>
      <c r="J960" s="0" t="n">
        <v>43.13</v>
      </c>
      <c r="K960" s="0" t="n">
        <v>33.5</v>
      </c>
      <c r="L960" s="0" t="n">
        <v>35</v>
      </c>
      <c r="M960" s="96" t="n">
        <v>36867</v>
      </c>
      <c r="N960" s="0" t="n">
        <v>68.21</v>
      </c>
    </row>
    <row r="961" customFormat="false" ht="12.75" hidden="false" customHeight="false" outlineLevel="0" collapsed="false">
      <c r="A961" s="96" t="n">
        <v>36702</v>
      </c>
      <c r="B961" s="0" t="e">
        <f aca="false">NA()</f>
        <v>#N/A</v>
      </c>
      <c r="C961" s="0" t="e">
        <f aca="false">NA()</f>
        <v>#N/A</v>
      </c>
      <c r="D961" s="0" t="e">
        <f aca="false">NA()</f>
        <v>#N/A</v>
      </c>
      <c r="E961" s="0" t="e">
        <f aca="false">NA()</f>
        <v>#N/A</v>
      </c>
      <c r="F961" s="0" t="e">
        <f aca="false">NA()</f>
        <v>#N/A</v>
      </c>
      <c r="G961" s="0" t="e">
        <f aca="false">NA()</f>
        <v>#N/A</v>
      </c>
      <c r="H961" s="0" t="e">
        <f aca="false">NA()</f>
        <v>#N/A</v>
      </c>
      <c r="I961" s="0" t="e">
        <f aca="false">NA()</f>
        <v>#N/A</v>
      </c>
      <c r="J961" s="0" t="n">
        <v>43.13</v>
      </c>
      <c r="K961" s="0" t="n">
        <v>33.5</v>
      </c>
      <c r="L961" s="0" t="n">
        <v>35</v>
      </c>
      <c r="M961" s="96" t="n">
        <v>36868</v>
      </c>
      <c r="N961" s="0" t="n">
        <v>56.9</v>
      </c>
    </row>
    <row r="962" customFormat="false" ht="12.75" hidden="false" customHeight="false" outlineLevel="0" collapsed="false">
      <c r="A962" s="96" t="n">
        <v>36703</v>
      </c>
      <c r="B962" s="0" t="e">
        <f aca="false">NA()</f>
        <v>#N/A</v>
      </c>
      <c r="C962" s="0" t="n">
        <v>75</v>
      </c>
      <c r="D962" s="0" t="n">
        <v>41.97</v>
      </c>
      <c r="E962" s="0" t="n">
        <v>52.27</v>
      </c>
      <c r="F962" s="0" t="e">
        <f aca="false">NA()</f>
        <v>#N/A</v>
      </c>
      <c r="G962" s="0" t="e">
        <f aca="false">NA()</f>
        <v>#N/A</v>
      </c>
      <c r="H962" s="0" t="e">
        <f aca="false">NA()</f>
        <v>#N/A</v>
      </c>
      <c r="I962" s="0" t="e">
        <f aca="false">NA()</f>
        <v>#N/A</v>
      </c>
      <c r="J962" s="0" t="n">
        <v>51</v>
      </c>
      <c r="K962" s="0" t="n">
        <v>41.71</v>
      </c>
      <c r="L962" s="0" t="n">
        <v>48.33</v>
      </c>
      <c r="M962" s="96" t="n">
        <v>36871</v>
      </c>
      <c r="N962" s="0" t="n">
        <v>49.01</v>
      </c>
    </row>
    <row r="963" customFormat="false" ht="12.75" hidden="false" customHeight="false" outlineLevel="0" collapsed="false">
      <c r="A963" s="96" t="n">
        <v>36704</v>
      </c>
      <c r="B963" s="0" t="e">
        <f aca="false">NA()</f>
        <v>#N/A</v>
      </c>
      <c r="C963" s="0" t="n">
        <v>250</v>
      </c>
      <c r="D963" s="0" t="n">
        <v>80</v>
      </c>
      <c r="E963" s="0" t="n">
        <v>47.32</v>
      </c>
      <c r="F963" s="0" t="e">
        <f aca="false">NA()</f>
        <v>#N/A</v>
      </c>
      <c r="G963" s="0" t="e">
        <f aca="false">NA()</f>
        <v>#N/A</v>
      </c>
      <c r="H963" s="0" t="e">
        <f aca="false">NA()</f>
        <v>#N/A</v>
      </c>
      <c r="I963" s="0" t="e">
        <f aca="false">NA()</f>
        <v>#N/A</v>
      </c>
      <c r="J963" s="0" t="n">
        <v>54.63</v>
      </c>
      <c r="K963" s="0" t="n">
        <v>38.94</v>
      </c>
      <c r="L963" s="0" t="n">
        <v>40.1</v>
      </c>
      <c r="M963" s="96" t="n">
        <v>36872</v>
      </c>
      <c r="N963" s="0" t="n">
        <v>68.02</v>
      </c>
    </row>
    <row r="964" customFormat="false" ht="12.75" hidden="false" customHeight="false" outlineLevel="0" collapsed="false">
      <c r="A964" s="96" t="n">
        <v>36705</v>
      </c>
      <c r="B964" s="0" t="e">
        <f aca="false">NA()</f>
        <v>#N/A</v>
      </c>
      <c r="C964" s="0" t="n">
        <v>78.33</v>
      </c>
      <c r="D964" s="0" t="n">
        <v>45.5</v>
      </c>
      <c r="E964" s="0" t="n">
        <v>33.94</v>
      </c>
      <c r="F964" s="0" t="e">
        <f aca="false">NA()</f>
        <v>#N/A</v>
      </c>
      <c r="G964" s="0" t="e">
        <f aca="false">NA()</f>
        <v>#N/A</v>
      </c>
      <c r="H964" s="0" t="e">
        <f aca="false">NA()</f>
        <v>#N/A</v>
      </c>
      <c r="I964" s="0" t="e">
        <f aca="false">NA()</f>
        <v>#N/A</v>
      </c>
      <c r="J964" s="0" t="n">
        <v>42</v>
      </c>
      <c r="K964" s="0" t="n">
        <v>24.61</v>
      </c>
      <c r="L964" s="0" t="n">
        <v>29.93</v>
      </c>
      <c r="M964" s="96" t="n">
        <v>36873</v>
      </c>
      <c r="N964" s="0" t="n">
        <v>80.43</v>
      </c>
    </row>
    <row r="965" customFormat="false" ht="12.75" hidden="false" customHeight="false" outlineLevel="0" collapsed="false">
      <c r="A965" s="96" t="n">
        <v>36706</v>
      </c>
      <c r="B965" s="0" t="e">
        <f aca="false">NA()</f>
        <v>#N/A</v>
      </c>
      <c r="C965" s="0" t="n">
        <v>66.33</v>
      </c>
      <c r="D965" s="0" t="n">
        <v>34.67</v>
      </c>
      <c r="E965" s="0" t="n">
        <v>27.39</v>
      </c>
      <c r="F965" s="0" t="e">
        <f aca="false">NA()</f>
        <v>#N/A</v>
      </c>
      <c r="G965" s="0" t="e">
        <f aca="false">NA()</f>
        <v>#N/A</v>
      </c>
      <c r="H965" s="0" t="e">
        <f aca="false">NA()</f>
        <v>#N/A</v>
      </c>
      <c r="I965" s="0" t="e">
        <f aca="false">NA()</f>
        <v>#N/A</v>
      </c>
      <c r="J965" s="0" t="n">
        <v>35</v>
      </c>
      <c r="K965" s="0" t="n">
        <v>19.21</v>
      </c>
      <c r="L965" s="0" t="n">
        <v>18.7</v>
      </c>
      <c r="M965" s="96" t="n">
        <v>36874</v>
      </c>
      <c r="N965" s="0" t="n">
        <v>66.57</v>
      </c>
    </row>
    <row r="966" customFormat="false" ht="12.75" hidden="false" customHeight="false" outlineLevel="0" collapsed="false">
      <c r="A966" s="96" t="n">
        <v>36707</v>
      </c>
      <c r="B966" s="0" t="e">
        <f aca="false">NA()</f>
        <v>#N/A</v>
      </c>
      <c r="C966" s="0" t="n">
        <v>72.5</v>
      </c>
      <c r="D966" s="0" t="n">
        <v>27.6</v>
      </c>
      <c r="E966" s="0" t="n">
        <v>25.84</v>
      </c>
      <c r="F966" s="0" t="e">
        <f aca="false">NA()</f>
        <v>#N/A</v>
      </c>
      <c r="G966" s="0" t="e">
        <f aca="false">NA()</f>
        <v>#N/A</v>
      </c>
      <c r="H966" s="0" t="e">
        <f aca="false">NA()</f>
        <v>#N/A</v>
      </c>
      <c r="I966" s="0" t="e">
        <f aca="false">NA()</f>
        <v>#N/A</v>
      </c>
      <c r="J966" s="0" t="n">
        <v>35</v>
      </c>
      <c r="K966" s="0" t="n">
        <v>19.46</v>
      </c>
      <c r="L966" s="0" t="n">
        <v>20.5</v>
      </c>
      <c r="M966" s="96" t="n">
        <v>36875</v>
      </c>
      <c r="N966" s="0" t="n">
        <v>47.88</v>
      </c>
    </row>
    <row r="967" customFormat="false" ht="12.75" hidden="false" customHeight="false" outlineLevel="0" collapsed="false">
      <c r="A967" s="96" t="n">
        <v>36708</v>
      </c>
      <c r="B967" s="0" t="e">
        <f aca="false">NA()</f>
        <v>#N/A</v>
      </c>
      <c r="C967" s="0" t="e">
        <f aca="false">NA()</f>
        <v>#N/A</v>
      </c>
      <c r="D967" s="0" t="e">
        <f aca="false">NA()</f>
        <v>#N/A</v>
      </c>
      <c r="E967" s="0" t="e">
        <f aca="false">NA()</f>
        <v>#N/A</v>
      </c>
      <c r="F967" s="0" t="e">
        <f aca="false">NA()</f>
        <v>#N/A</v>
      </c>
      <c r="G967" s="0" t="e">
        <f aca="false">NA()</f>
        <v>#N/A</v>
      </c>
      <c r="H967" s="0" t="e">
        <f aca="false">NA()</f>
        <v>#N/A</v>
      </c>
      <c r="I967" s="0" t="e">
        <f aca="false">NA()</f>
        <v>#N/A</v>
      </c>
      <c r="J967" s="0" t="n">
        <v>35.5</v>
      </c>
      <c r="K967" s="0" t="n">
        <v>25</v>
      </c>
      <c r="L967" s="0" t="n">
        <v>34</v>
      </c>
      <c r="M967" s="96" t="n">
        <v>36876</v>
      </c>
      <c r="N967" s="0" t="n">
        <v>30.13</v>
      </c>
    </row>
    <row r="968" customFormat="false" ht="12.75" hidden="false" customHeight="false" outlineLevel="0" collapsed="false">
      <c r="A968" s="96" t="n">
        <v>36709</v>
      </c>
      <c r="B968" s="0" t="e">
        <f aca="false">NA()</f>
        <v>#N/A</v>
      </c>
      <c r="C968" s="0" t="e">
        <f aca="false">NA()</f>
        <v>#N/A</v>
      </c>
      <c r="D968" s="0" t="e">
        <f aca="false">NA()</f>
        <v>#N/A</v>
      </c>
      <c r="E968" s="0" t="n">
        <v>28</v>
      </c>
      <c r="F968" s="0" t="e">
        <f aca="false">NA()</f>
        <v>#N/A</v>
      </c>
      <c r="G968" s="0" t="e">
        <f aca="false">NA()</f>
        <v>#N/A</v>
      </c>
      <c r="H968" s="0" t="e">
        <f aca="false">NA()</f>
        <v>#N/A</v>
      </c>
      <c r="I968" s="0" t="e">
        <f aca="false">NA()</f>
        <v>#N/A</v>
      </c>
      <c r="J968" s="0" t="n">
        <v>35.67</v>
      </c>
      <c r="K968" s="0" t="n">
        <v>25</v>
      </c>
      <c r="L968" s="0" t="n">
        <v>34</v>
      </c>
      <c r="M968" s="96" t="n">
        <v>36877</v>
      </c>
      <c r="N968" s="0" t="n">
        <v>30</v>
      </c>
    </row>
    <row r="969" customFormat="false" ht="12.75" hidden="false" customHeight="false" outlineLevel="0" collapsed="false">
      <c r="A969" s="96" t="n">
        <v>36710</v>
      </c>
      <c r="B969" s="0" t="e">
        <f aca="false">NA()</f>
        <v>#N/A</v>
      </c>
      <c r="C969" s="0" t="e">
        <f aca="false">NA()</f>
        <v>#N/A</v>
      </c>
      <c r="D969" s="0" t="e">
        <f aca="false">NA()</f>
        <v>#N/A</v>
      </c>
      <c r="E969" s="0" t="n">
        <v>64.78</v>
      </c>
      <c r="F969" s="0" t="e">
        <f aca="false">NA()</f>
        <v>#N/A</v>
      </c>
      <c r="G969" s="0" t="e">
        <f aca="false">NA()</f>
        <v>#N/A</v>
      </c>
      <c r="H969" s="0" t="e">
        <f aca="false">NA()</f>
        <v>#N/A</v>
      </c>
      <c r="I969" s="0" t="e">
        <f aca="false">NA()</f>
        <v>#N/A</v>
      </c>
      <c r="J969" s="0" t="e">
        <f aca="false">NA()</f>
        <v>#N/A</v>
      </c>
      <c r="K969" s="0" t="n">
        <v>50</v>
      </c>
      <c r="L969" s="0" t="n">
        <v>61.5</v>
      </c>
      <c r="M969" s="96" t="n">
        <v>36878</v>
      </c>
      <c r="N969" s="0" t="n">
        <v>48.3</v>
      </c>
    </row>
    <row r="970" customFormat="false" ht="12.75" hidden="false" customHeight="false" outlineLevel="0" collapsed="false">
      <c r="A970" s="96" t="n">
        <v>36711</v>
      </c>
      <c r="B970" s="0" t="e">
        <f aca="false">NA()</f>
        <v>#N/A</v>
      </c>
      <c r="C970" s="0" t="e">
        <f aca="false">NA()</f>
        <v>#N/A</v>
      </c>
      <c r="D970" s="0" t="e">
        <f aca="false">NA()</f>
        <v>#N/A</v>
      </c>
      <c r="E970" s="0" t="e">
        <f aca="false">NA()</f>
        <v>#N/A</v>
      </c>
      <c r="F970" s="0" t="e">
        <f aca="false">NA()</f>
        <v>#N/A</v>
      </c>
      <c r="G970" s="0" t="e">
        <f aca="false">NA()</f>
        <v>#N/A</v>
      </c>
      <c r="H970" s="0" t="e">
        <f aca="false">NA()</f>
        <v>#N/A</v>
      </c>
      <c r="I970" s="0" t="e">
        <f aca="false">NA()</f>
        <v>#N/A</v>
      </c>
      <c r="J970" s="0" t="e">
        <f aca="false">NA()</f>
        <v>#N/A</v>
      </c>
      <c r="K970" s="0" t="n">
        <v>25</v>
      </c>
      <c r="L970" s="0" t="n">
        <v>36</v>
      </c>
      <c r="M970" s="96" t="n">
        <v>36879</v>
      </c>
      <c r="N970" s="0" t="n">
        <v>84.9</v>
      </c>
    </row>
    <row r="971" customFormat="false" ht="12.75" hidden="false" customHeight="false" outlineLevel="0" collapsed="false">
      <c r="A971" s="96" t="n">
        <v>36712</v>
      </c>
      <c r="B971" s="0" t="e">
        <f aca="false">NA()</f>
        <v>#N/A</v>
      </c>
      <c r="C971" s="0" t="e">
        <f aca="false">NA()</f>
        <v>#N/A</v>
      </c>
      <c r="D971" s="0" t="n">
        <v>43</v>
      </c>
      <c r="E971" s="0" t="n">
        <v>63.92</v>
      </c>
      <c r="F971" s="0" t="e">
        <f aca="false">NA()</f>
        <v>#N/A</v>
      </c>
      <c r="G971" s="0" t="e">
        <f aca="false">NA()</f>
        <v>#N/A</v>
      </c>
      <c r="H971" s="0" t="e">
        <f aca="false">NA()</f>
        <v>#N/A</v>
      </c>
      <c r="I971" s="0" t="e">
        <f aca="false">NA()</f>
        <v>#N/A</v>
      </c>
      <c r="J971" s="0" t="e">
        <f aca="false">NA()</f>
        <v>#N/A</v>
      </c>
      <c r="K971" s="0" t="n">
        <v>52.5</v>
      </c>
      <c r="L971" s="0" t="n">
        <v>65</v>
      </c>
      <c r="M971" s="96" t="n">
        <v>36880</v>
      </c>
      <c r="N971" s="0" t="n">
        <v>74.4</v>
      </c>
    </row>
    <row r="972" customFormat="false" ht="12.75" hidden="false" customHeight="false" outlineLevel="0" collapsed="false">
      <c r="A972" s="96" t="n">
        <v>36713</v>
      </c>
      <c r="B972" s="0" t="e">
        <f aca="false">NA()</f>
        <v>#N/A</v>
      </c>
      <c r="C972" s="0" t="e">
        <f aca="false">NA()</f>
        <v>#N/A</v>
      </c>
      <c r="D972" s="0" t="n">
        <v>34.75</v>
      </c>
      <c r="E972" s="0" t="n">
        <v>43.19</v>
      </c>
      <c r="F972" s="0" t="e">
        <f aca="false">NA()</f>
        <v>#N/A</v>
      </c>
      <c r="G972" s="0" t="e">
        <f aca="false">NA()</f>
        <v>#N/A</v>
      </c>
      <c r="H972" s="0" t="e">
        <f aca="false">NA()</f>
        <v>#N/A</v>
      </c>
      <c r="I972" s="0" t="e">
        <f aca="false">NA()</f>
        <v>#N/A</v>
      </c>
      <c r="J972" s="0" t="n">
        <v>40</v>
      </c>
      <c r="K972" s="0" t="n">
        <v>35.22</v>
      </c>
      <c r="L972" s="0" t="n">
        <v>40</v>
      </c>
      <c r="M972" s="96" t="n">
        <v>36881</v>
      </c>
      <c r="N972" s="0" t="n">
        <v>93.38</v>
      </c>
    </row>
    <row r="973" customFormat="false" ht="12.75" hidden="false" customHeight="false" outlineLevel="0" collapsed="false">
      <c r="A973" s="96" t="n">
        <v>36714</v>
      </c>
      <c r="B973" s="0" t="e">
        <f aca="false">NA()</f>
        <v>#N/A</v>
      </c>
      <c r="C973" s="0" t="e">
        <f aca="false">NA()</f>
        <v>#N/A</v>
      </c>
      <c r="D973" s="0" t="n">
        <v>29.88</v>
      </c>
      <c r="E973" s="0" t="n">
        <v>45.74</v>
      </c>
      <c r="F973" s="0" t="e">
        <f aca="false">NA()</f>
        <v>#N/A</v>
      </c>
      <c r="G973" s="0" t="e">
        <f aca="false">NA()</f>
        <v>#N/A</v>
      </c>
      <c r="H973" s="0" t="e">
        <f aca="false">NA()</f>
        <v>#N/A</v>
      </c>
      <c r="I973" s="0" t="e">
        <f aca="false">NA()</f>
        <v>#N/A</v>
      </c>
      <c r="J973" s="0" t="e">
        <f aca="false">NA()</f>
        <v>#N/A</v>
      </c>
      <c r="K973" s="0" t="n">
        <v>36.83</v>
      </c>
      <c r="L973" s="0" t="n">
        <v>40</v>
      </c>
      <c r="M973" s="96" t="n">
        <v>36882</v>
      </c>
      <c r="N973" s="0" t="n">
        <v>97.05</v>
      </c>
    </row>
    <row r="974" customFormat="false" ht="12.75" hidden="false" customHeight="false" outlineLevel="0" collapsed="false">
      <c r="A974" s="96" t="n">
        <v>36715</v>
      </c>
      <c r="B974" s="0" t="e">
        <f aca="false">NA()</f>
        <v>#N/A</v>
      </c>
      <c r="C974" s="0" t="e">
        <f aca="false">NA()</f>
        <v>#N/A</v>
      </c>
      <c r="D974" s="0" t="e">
        <f aca="false">NA()</f>
        <v>#N/A</v>
      </c>
      <c r="E974" s="0" t="n">
        <v>41.5</v>
      </c>
      <c r="F974" s="0" t="e">
        <f aca="false">NA()</f>
        <v>#N/A</v>
      </c>
      <c r="G974" s="0" t="e">
        <f aca="false">NA()</f>
        <v>#N/A</v>
      </c>
      <c r="H974" s="0" t="e">
        <f aca="false">NA()</f>
        <v>#N/A</v>
      </c>
      <c r="I974" s="0" t="e">
        <f aca="false">NA()</f>
        <v>#N/A</v>
      </c>
      <c r="J974" s="0" t="e">
        <f aca="false">NA()</f>
        <v>#N/A</v>
      </c>
      <c r="K974" s="0" t="n">
        <v>40</v>
      </c>
      <c r="L974" s="0" t="n">
        <v>50.43</v>
      </c>
      <c r="M974" s="96" t="n">
        <v>36883</v>
      </c>
      <c r="N974" s="0" t="n">
        <v>60.8</v>
      </c>
    </row>
    <row r="975" customFormat="false" ht="12.75" hidden="false" customHeight="false" outlineLevel="0" collapsed="false">
      <c r="A975" s="96" t="n">
        <v>36716</v>
      </c>
      <c r="B975" s="0" t="e">
        <f aca="false">NA()</f>
        <v>#N/A</v>
      </c>
      <c r="C975" s="0" t="e">
        <f aca="false">NA()</f>
        <v>#N/A</v>
      </c>
      <c r="D975" s="0" t="e">
        <f aca="false">NA()</f>
        <v>#N/A</v>
      </c>
      <c r="E975" s="0" t="n">
        <v>41.5</v>
      </c>
      <c r="F975" s="0" t="e">
        <f aca="false">NA()</f>
        <v>#N/A</v>
      </c>
      <c r="G975" s="0" t="e">
        <f aca="false">NA()</f>
        <v>#N/A</v>
      </c>
      <c r="H975" s="0" t="e">
        <f aca="false">NA()</f>
        <v>#N/A</v>
      </c>
      <c r="I975" s="0" t="e">
        <f aca="false">NA()</f>
        <v>#N/A</v>
      </c>
      <c r="J975" s="0" t="e">
        <f aca="false">NA()</f>
        <v>#N/A</v>
      </c>
      <c r="K975" s="0" t="n">
        <v>40</v>
      </c>
      <c r="L975" s="0" t="n">
        <v>50.43</v>
      </c>
      <c r="M975" s="96" t="n">
        <v>36884</v>
      </c>
      <c r="N975" s="0" t="n">
        <v>60.8</v>
      </c>
    </row>
    <row r="976" customFormat="false" ht="12.75" hidden="false" customHeight="false" outlineLevel="0" collapsed="false">
      <c r="A976" s="96" t="n">
        <v>36717</v>
      </c>
      <c r="B976" s="0" t="e">
        <f aca="false">NA()</f>
        <v>#N/A</v>
      </c>
      <c r="C976" s="0" t="e">
        <f aca="false">NA()</f>
        <v>#N/A</v>
      </c>
      <c r="D976" s="0" t="n">
        <v>46.75</v>
      </c>
      <c r="E976" s="0" t="n">
        <v>97.89</v>
      </c>
      <c r="F976" s="0" t="e">
        <f aca="false">NA()</f>
        <v>#N/A</v>
      </c>
      <c r="G976" s="0" t="e">
        <f aca="false">NA()</f>
        <v>#N/A</v>
      </c>
      <c r="H976" s="0" t="e">
        <f aca="false">NA()</f>
        <v>#N/A</v>
      </c>
      <c r="I976" s="0" t="e">
        <f aca="false">NA()</f>
        <v>#N/A</v>
      </c>
      <c r="J976" s="0" t="e">
        <f aca="false">NA()</f>
        <v>#N/A</v>
      </c>
      <c r="K976" s="0" t="n">
        <v>88.1</v>
      </c>
      <c r="L976" s="0" t="n">
        <v>100</v>
      </c>
      <c r="M976" s="96" t="n">
        <v>36885</v>
      </c>
      <c r="N976" s="0" t="n">
        <v>60.8</v>
      </c>
    </row>
    <row r="977" customFormat="false" ht="12.75" hidden="false" customHeight="false" outlineLevel="0" collapsed="false">
      <c r="A977" s="96" t="n">
        <v>36718</v>
      </c>
      <c r="B977" s="0" t="e">
        <f aca="false">NA()</f>
        <v>#N/A</v>
      </c>
      <c r="C977" s="0" t="e">
        <f aca="false">NA()</f>
        <v>#N/A</v>
      </c>
      <c r="D977" s="0" t="n">
        <v>35.72</v>
      </c>
      <c r="E977" s="0" t="n">
        <v>60.9</v>
      </c>
      <c r="F977" s="0" t="e">
        <f aca="false">NA()</f>
        <v>#N/A</v>
      </c>
      <c r="G977" s="0" t="e">
        <f aca="false">NA()</f>
        <v>#N/A</v>
      </c>
      <c r="H977" s="0" t="e">
        <f aca="false">NA()</f>
        <v>#N/A</v>
      </c>
      <c r="I977" s="0" t="e">
        <f aca="false">NA()</f>
        <v>#N/A</v>
      </c>
      <c r="J977" s="0" t="n">
        <v>75</v>
      </c>
      <c r="K977" s="0" t="n">
        <v>46.75</v>
      </c>
      <c r="L977" s="0" t="n">
        <v>50</v>
      </c>
      <c r="M977" s="96" t="n">
        <v>36886</v>
      </c>
      <c r="N977" s="0" t="n">
        <v>92.3</v>
      </c>
    </row>
    <row r="978" customFormat="false" ht="12.75" hidden="false" customHeight="false" outlineLevel="0" collapsed="false">
      <c r="A978" s="96" t="n">
        <v>36719</v>
      </c>
      <c r="B978" s="0" t="e">
        <f aca="false">NA()</f>
        <v>#N/A</v>
      </c>
      <c r="C978" s="0" t="e">
        <f aca="false">NA()</f>
        <v>#N/A</v>
      </c>
      <c r="D978" s="0" t="n">
        <v>35.13</v>
      </c>
      <c r="E978" s="0" t="n">
        <v>57.3</v>
      </c>
      <c r="F978" s="0" t="e">
        <f aca="false">NA()</f>
        <v>#N/A</v>
      </c>
      <c r="G978" s="0" t="e">
        <f aca="false">NA()</f>
        <v>#N/A</v>
      </c>
      <c r="H978" s="0" t="e">
        <f aca="false">NA()</f>
        <v>#N/A</v>
      </c>
      <c r="I978" s="0" t="e">
        <f aca="false">NA()</f>
        <v>#N/A</v>
      </c>
      <c r="J978" s="0" t="n">
        <v>82.75</v>
      </c>
      <c r="K978" s="0" t="n">
        <v>38.56</v>
      </c>
      <c r="L978" s="0" t="n">
        <v>43.08</v>
      </c>
      <c r="M978" s="96" t="n">
        <v>36887</v>
      </c>
      <c r="N978" s="0" t="n">
        <v>63.82</v>
      </c>
    </row>
    <row r="979" customFormat="false" ht="12.75" hidden="false" customHeight="false" outlineLevel="0" collapsed="false">
      <c r="A979" s="96" t="n">
        <v>36720</v>
      </c>
      <c r="B979" s="0" t="e">
        <f aca="false">NA()</f>
        <v>#N/A</v>
      </c>
      <c r="C979" s="0" t="e">
        <f aca="false">NA()</f>
        <v>#N/A</v>
      </c>
      <c r="D979" s="0" t="n">
        <v>28.71</v>
      </c>
      <c r="E979" s="0" t="n">
        <v>54.6</v>
      </c>
      <c r="F979" s="0" t="e">
        <f aca="false">NA()</f>
        <v>#N/A</v>
      </c>
      <c r="G979" s="0" t="e">
        <f aca="false">NA()</f>
        <v>#N/A</v>
      </c>
      <c r="H979" s="0" t="e">
        <f aca="false">NA()</f>
        <v>#N/A</v>
      </c>
      <c r="I979" s="0" t="e">
        <f aca="false">NA()</f>
        <v>#N/A</v>
      </c>
      <c r="J979" s="0" t="n">
        <v>69.8</v>
      </c>
      <c r="K979" s="0" t="n">
        <v>37.76</v>
      </c>
      <c r="L979" s="0" t="n">
        <v>49.85</v>
      </c>
      <c r="M979" s="96" t="n">
        <v>36888</v>
      </c>
      <c r="N979" s="0" t="n">
        <v>50.58</v>
      </c>
    </row>
    <row r="980" customFormat="false" ht="12.75" hidden="false" customHeight="false" outlineLevel="0" collapsed="false">
      <c r="A980" s="96" t="n">
        <v>36721</v>
      </c>
      <c r="B980" s="0" t="e">
        <f aca="false">NA()</f>
        <v>#N/A</v>
      </c>
      <c r="C980" s="0" t="e">
        <f aca="false">NA()</f>
        <v>#N/A</v>
      </c>
      <c r="D980" s="0" t="n">
        <v>27.47</v>
      </c>
      <c r="E980" s="0" t="n">
        <v>51.8</v>
      </c>
      <c r="F980" s="0" t="e">
        <f aca="false">NA()</f>
        <v>#N/A</v>
      </c>
      <c r="G980" s="0" t="e">
        <f aca="false">NA()</f>
        <v>#N/A</v>
      </c>
      <c r="H980" s="0" t="e">
        <f aca="false">NA()</f>
        <v>#N/A</v>
      </c>
      <c r="I980" s="0" t="e">
        <f aca="false">NA()</f>
        <v>#N/A</v>
      </c>
      <c r="J980" s="0" t="n">
        <v>59</v>
      </c>
      <c r="K980" s="0" t="n">
        <v>36.67</v>
      </c>
      <c r="L980" s="0" t="n">
        <v>44.71</v>
      </c>
      <c r="M980" s="96" t="n">
        <v>36889</v>
      </c>
      <c r="N980" s="0" t="n">
        <v>49.79</v>
      </c>
    </row>
    <row r="981" customFormat="false" ht="12.75" hidden="false" customHeight="false" outlineLevel="0" collapsed="false">
      <c r="A981" s="96" t="n">
        <v>36722</v>
      </c>
      <c r="B981" s="0" t="e">
        <f aca="false">NA()</f>
        <v>#N/A</v>
      </c>
      <c r="C981" s="0" t="e">
        <f aca="false">NA()</f>
        <v>#N/A</v>
      </c>
      <c r="D981" s="0" t="e">
        <f aca="false">NA()</f>
        <v>#N/A</v>
      </c>
      <c r="E981" s="0" t="n">
        <v>32</v>
      </c>
      <c r="F981" s="0" t="e">
        <f aca="false">NA()</f>
        <v>#N/A</v>
      </c>
      <c r="G981" s="0" t="e">
        <f aca="false">NA()</f>
        <v>#N/A</v>
      </c>
      <c r="H981" s="0" t="e">
        <f aca="false">NA()</f>
        <v>#N/A</v>
      </c>
      <c r="I981" s="0" t="e">
        <f aca="false">NA()</f>
        <v>#N/A</v>
      </c>
      <c r="J981" s="0" t="n">
        <v>46.93</v>
      </c>
      <c r="K981" s="0" t="n">
        <v>30</v>
      </c>
      <c r="L981" s="0" t="n">
        <v>44</v>
      </c>
      <c r="M981" s="96" t="n">
        <v>36890</v>
      </c>
      <c r="N981" s="0" t="n">
        <v>46.67</v>
      </c>
    </row>
    <row r="982" customFormat="false" ht="12.75" hidden="false" customHeight="false" outlineLevel="0" collapsed="false">
      <c r="A982" s="96" t="n">
        <v>36723</v>
      </c>
      <c r="B982" s="0" t="e">
        <f aca="false">NA()</f>
        <v>#N/A</v>
      </c>
      <c r="C982" s="0" t="e">
        <f aca="false">NA()</f>
        <v>#N/A</v>
      </c>
      <c r="D982" s="0" t="e">
        <f aca="false">NA()</f>
        <v>#N/A</v>
      </c>
      <c r="E982" s="0" t="n">
        <v>32</v>
      </c>
      <c r="F982" s="0" t="e">
        <f aca="false">NA()</f>
        <v>#N/A</v>
      </c>
      <c r="G982" s="0" t="e">
        <f aca="false">NA()</f>
        <v>#N/A</v>
      </c>
      <c r="H982" s="0" t="e">
        <f aca="false">NA()</f>
        <v>#N/A</v>
      </c>
      <c r="I982" s="0" t="e">
        <f aca="false">NA()</f>
        <v>#N/A</v>
      </c>
      <c r="J982" s="0" t="n">
        <v>46.93</v>
      </c>
      <c r="K982" s="0" t="n">
        <v>30</v>
      </c>
      <c r="L982" s="0" t="n">
        <v>42.93</v>
      </c>
      <c r="M982" s="96" t="n">
        <v>36891</v>
      </c>
      <c r="N982" s="0" t="n">
        <v>46.67</v>
      </c>
    </row>
    <row r="983" customFormat="false" ht="12.75" hidden="false" customHeight="false" outlineLevel="0" collapsed="false">
      <c r="A983" s="96" t="n">
        <v>36724</v>
      </c>
      <c r="B983" s="0" t="e">
        <f aca="false">NA()</f>
        <v>#N/A</v>
      </c>
      <c r="C983" s="0" t="e">
        <f aca="false">NA()</f>
        <v>#N/A</v>
      </c>
      <c r="D983" s="0" t="n">
        <v>38.5</v>
      </c>
      <c r="E983" s="0" t="n">
        <v>88.76</v>
      </c>
      <c r="F983" s="0" t="e">
        <f aca="false">NA()</f>
        <v>#N/A</v>
      </c>
      <c r="G983" s="0" t="e">
        <f aca="false">NA()</f>
        <v>#N/A</v>
      </c>
      <c r="H983" s="0" t="e">
        <f aca="false">NA()</f>
        <v>#N/A</v>
      </c>
      <c r="I983" s="0" t="e">
        <f aca="false">NA()</f>
        <v>#N/A</v>
      </c>
      <c r="J983" s="0" t="n">
        <v>116</v>
      </c>
      <c r="K983" s="0" t="n">
        <v>54.63</v>
      </c>
      <c r="L983" s="0" t="n">
        <v>90</v>
      </c>
      <c r="M983" s="96" t="n">
        <v>36892</v>
      </c>
      <c r="N983" s="0" t="n">
        <v>47.5</v>
      </c>
    </row>
    <row r="984" customFormat="false" ht="12.75" hidden="false" customHeight="false" outlineLevel="0" collapsed="false">
      <c r="A984" s="96" t="n">
        <v>36725</v>
      </c>
      <c r="B984" s="0" t="e">
        <f aca="false">NA()</f>
        <v>#N/A</v>
      </c>
      <c r="C984" s="0" t="e">
        <f aca="false">NA()</f>
        <v>#N/A</v>
      </c>
      <c r="D984" s="0" t="n">
        <v>57</v>
      </c>
      <c r="E984" s="0" t="n">
        <v>96.48</v>
      </c>
      <c r="F984" s="0" t="e">
        <f aca="false">NA()</f>
        <v>#N/A</v>
      </c>
      <c r="G984" s="0" t="e">
        <f aca="false">NA()</f>
        <v>#N/A</v>
      </c>
      <c r="H984" s="0" t="e">
        <f aca="false">NA()</f>
        <v>#N/A</v>
      </c>
      <c r="I984" s="0" t="e">
        <f aca="false">NA()</f>
        <v>#N/A</v>
      </c>
      <c r="J984" s="0" t="n">
        <v>75</v>
      </c>
      <c r="K984" s="0" t="n">
        <v>39.48</v>
      </c>
      <c r="L984" s="0" t="n">
        <v>44.8</v>
      </c>
      <c r="M984" s="96" t="n">
        <v>36893</v>
      </c>
      <c r="N984" s="0" t="n">
        <v>88.93</v>
      </c>
    </row>
    <row r="985" customFormat="false" ht="12.75" hidden="false" customHeight="false" outlineLevel="0" collapsed="false">
      <c r="A985" s="96" t="n">
        <v>36726</v>
      </c>
      <c r="B985" s="0" t="e">
        <f aca="false">NA()</f>
        <v>#N/A</v>
      </c>
      <c r="C985" s="0" t="e">
        <f aca="false">NA()</f>
        <v>#N/A</v>
      </c>
      <c r="D985" s="0" t="n">
        <v>34.4</v>
      </c>
      <c r="E985" s="0" t="n">
        <v>51.59</v>
      </c>
      <c r="F985" s="0" t="e">
        <f aca="false">NA()</f>
        <v>#N/A</v>
      </c>
      <c r="G985" s="0" t="e">
        <f aca="false">NA()</f>
        <v>#N/A</v>
      </c>
      <c r="H985" s="0" t="e">
        <f aca="false">NA()</f>
        <v>#N/A</v>
      </c>
      <c r="I985" s="0" t="e">
        <f aca="false">NA()</f>
        <v>#N/A</v>
      </c>
      <c r="J985" s="0" t="e">
        <f aca="false">NA()</f>
        <v>#N/A</v>
      </c>
      <c r="K985" s="0" t="n">
        <v>28.15</v>
      </c>
      <c r="L985" s="0" t="n">
        <v>59.8</v>
      </c>
      <c r="M985" s="96" t="n">
        <v>36894</v>
      </c>
      <c r="N985" s="0" t="n">
        <v>63.89</v>
      </c>
    </row>
    <row r="986" customFormat="false" ht="12.75" hidden="false" customHeight="false" outlineLevel="0" collapsed="false">
      <c r="A986" s="96" t="n">
        <v>36727</v>
      </c>
      <c r="B986" s="0" t="e">
        <f aca="false">NA()</f>
        <v>#N/A</v>
      </c>
      <c r="C986" s="0" t="e">
        <f aca="false">NA()</f>
        <v>#N/A</v>
      </c>
      <c r="D986" s="0" t="n">
        <v>30.33</v>
      </c>
      <c r="E986" s="0" t="n">
        <v>37.92</v>
      </c>
      <c r="F986" s="0" t="e">
        <f aca="false">NA()</f>
        <v>#N/A</v>
      </c>
      <c r="G986" s="0" t="e">
        <f aca="false">NA()</f>
        <v>#N/A</v>
      </c>
      <c r="H986" s="0" t="e">
        <f aca="false">NA()</f>
        <v>#N/A</v>
      </c>
      <c r="I986" s="0" t="e">
        <f aca="false">NA()</f>
        <v>#N/A</v>
      </c>
      <c r="J986" s="0" t="n">
        <v>55</v>
      </c>
      <c r="K986" s="0" t="n">
        <v>25.83</v>
      </c>
      <c r="L986" s="0" t="n">
        <v>45</v>
      </c>
      <c r="M986" s="96" t="n">
        <v>36895</v>
      </c>
      <c r="N986" s="0" t="n">
        <v>61.91</v>
      </c>
    </row>
    <row r="987" customFormat="false" ht="12.75" hidden="false" customHeight="false" outlineLevel="0" collapsed="false">
      <c r="A987" s="96" t="n">
        <v>36728</v>
      </c>
      <c r="B987" s="0" t="e">
        <f aca="false">NA()</f>
        <v>#N/A</v>
      </c>
      <c r="C987" s="0" t="e">
        <f aca="false">NA()</f>
        <v>#N/A</v>
      </c>
      <c r="D987" s="0" t="n">
        <v>29.64</v>
      </c>
      <c r="E987" s="0" t="n">
        <v>29.15</v>
      </c>
      <c r="F987" s="0" t="e">
        <f aca="false">NA()</f>
        <v>#N/A</v>
      </c>
      <c r="G987" s="0" t="e">
        <f aca="false">NA()</f>
        <v>#N/A</v>
      </c>
      <c r="H987" s="0" t="e">
        <f aca="false">NA()</f>
        <v>#N/A</v>
      </c>
      <c r="I987" s="0" t="e">
        <f aca="false">NA()</f>
        <v>#N/A</v>
      </c>
      <c r="J987" s="0" t="n">
        <v>48.33</v>
      </c>
      <c r="K987" s="0" t="n">
        <v>21.01</v>
      </c>
      <c r="L987" s="0" t="n">
        <v>41.43</v>
      </c>
      <c r="M987" s="96" t="n">
        <v>36896</v>
      </c>
      <c r="N987" s="0" t="n">
        <v>58.85</v>
      </c>
    </row>
    <row r="988" customFormat="false" ht="12.75" hidden="false" customHeight="false" outlineLevel="0" collapsed="false">
      <c r="A988" s="96" t="n">
        <v>36729</v>
      </c>
      <c r="B988" s="0" t="e">
        <f aca="false">NA()</f>
        <v>#N/A</v>
      </c>
      <c r="C988" s="0" t="n">
        <v>48</v>
      </c>
      <c r="D988" s="0" t="n">
        <v>20</v>
      </c>
      <c r="E988" s="0" t="e">
        <f aca="false">NA()</f>
        <v>#N/A</v>
      </c>
      <c r="F988" s="0" t="e">
        <f aca="false">NA()</f>
        <v>#N/A</v>
      </c>
      <c r="G988" s="0" t="e">
        <f aca="false">NA()</f>
        <v>#N/A</v>
      </c>
      <c r="H988" s="0" t="e">
        <f aca="false">NA()</f>
        <v>#N/A</v>
      </c>
      <c r="I988" s="0" t="e">
        <f aca="false">NA()</f>
        <v>#N/A</v>
      </c>
      <c r="J988" s="0" t="n">
        <v>36.2</v>
      </c>
      <c r="K988" s="0" t="n">
        <v>20</v>
      </c>
      <c r="L988" s="0" t="n">
        <v>29.5</v>
      </c>
      <c r="M988" s="96" t="n">
        <v>36897</v>
      </c>
      <c r="N988" s="0" t="n">
        <v>38.67</v>
      </c>
    </row>
    <row r="989" customFormat="false" ht="12.75" hidden="false" customHeight="false" outlineLevel="0" collapsed="false">
      <c r="A989" s="96" t="n">
        <v>36730</v>
      </c>
      <c r="B989" s="0" t="e">
        <f aca="false">NA()</f>
        <v>#N/A</v>
      </c>
      <c r="C989" s="0" t="n">
        <v>48</v>
      </c>
      <c r="D989" s="0" t="n">
        <v>20</v>
      </c>
      <c r="E989" s="0" t="e">
        <f aca="false">NA()</f>
        <v>#N/A</v>
      </c>
      <c r="F989" s="0" t="e">
        <f aca="false">NA()</f>
        <v>#N/A</v>
      </c>
      <c r="G989" s="0" t="e">
        <f aca="false">NA()</f>
        <v>#N/A</v>
      </c>
      <c r="H989" s="0" t="e">
        <f aca="false">NA()</f>
        <v>#N/A</v>
      </c>
      <c r="I989" s="0" t="e">
        <f aca="false">NA()</f>
        <v>#N/A</v>
      </c>
      <c r="J989" s="0" t="n">
        <v>36.5</v>
      </c>
      <c r="K989" s="0" t="n">
        <v>20</v>
      </c>
      <c r="L989" s="0" t="n">
        <v>29.5</v>
      </c>
      <c r="M989" s="96" t="n">
        <v>36898</v>
      </c>
      <c r="N989" s="0" t="n">
        <v>37.75</v>
      </c>
    </row>
    <row r="990" customFormat="false" ht="12.75" hidden="false" customHeight="false" outlineLevel="0" collapsed="false">
      <c r="A990" s="96" t="n">
        <v>36731</v>
      </c>
      <c r="B990" s="0" t="e">
        <f aca="false">NA()</f>
        <v>#N/A</v>
      </c>
      <c r="C990" s="0" t="e">
        <f aca="false">NA()</f>
        <v>#N/A</v>
      </c>
      <c r="D990" s="0" t="n">
        <v>29.39</v>
      </c>
      <c r="E990" s="0" t="n">
        <v>28.73</v>
      </c>
      <c r="F990" s="0" t="e">
        <f aca="false">NA()</f>
        <v>#N/A</v>
      </c>
      <c r="G990" s="0" t="e">
        <f aca="false">NA()</f>
        <v>#N/A</v>
      </c>
      <c r="H990" s="0" t="e">
        <f aca="false">NA()</f>
        <v>#N/A</v>
      </c>
      <c r="I990" s="0" t="e">
        <f aca="false">NA()</f>
        <v>#N/A</v>
      </c>
      <c r="J990" s="0" t="n">
        <v>90</v>
      </c>
      <c r="K990" s="0" t="n">
        <v>21.88</v>
      </c>
      <c r="L990" s="0" t="n">
        <v>29.5</v>
      </c>
      <c r="M990" s="96" t="n">
        <v>36899</v>
      </c>
      <c r="N990" s="0" t="n">
        <v>63.21</v>
      </c>
    </row>
    <row r="991" customFormat="false" ht="12.75" hidden="false" customHeight="false" outlineLevel="0" collapsed="false">
      <c r="A991" s="96" t="n">
        <v>36732</v>
      </c>
      <c r="B991" s="0" t="e">
        <f aca="false">NA()</f>
        <v>#N/A</v>
      </c>
      <c r="C991" s="0" t="e">
        <f aca="false">NA()</f>
        <v>#N/A</v>
      </c>
      <c r="D991" s="0" t="n">
        <v>29.71</v>
      </c>
      <c r="E991" s="0" t="n">
        <v>24.4</v>
      </c>
      <c r="F991" s="0" t="e">
        <f aca="false">NA()</f>
        <v>#N/A</v>
      </c>
      <c r="G991" s="0" t="e">
        <f aca="false">NA()</f>
        <v>#N/A</v>
      </c>
      <c r="H991" s="0" t="e">
        <f aca="false">NA()</f>
        <v>#N/A</v>
      </c>
      <c r="I991" s="0" t="e">
        <f aca="false">NA()</f>
        <v>#N/A</v>
      </c>
      <c r="J991" s="0" t="n">
        <v>41.5</v>
      </c>
      <c r="K991" s="0" t="n">
        <v>21.25</v>
      </c>
      <c r="L991" s="0" t="n">
        <v>28.7</v>
      </c>
      <c r="M991" s="96" t="n">
        <v>36900</v>
      </c>
      <c r="N991" s="0" t="n">
        <v>57.32</v>
      </c>
    </row>
    <row r="992" customFormat="false" ht="12.75" hidden="false" customHeight="false" outlineLevel="0" collapsed="false">
      <c r="A992" s="96" t="n">
        <v>36733</v>
      </c>
      <c r="B992" s="0" t="e">
        <f aca="false">NA()</f>
        <v>#N/A</v>
      </c>
      <c r="C992" s="0" t="e">
        <f aca="false">NA()</f>
        <v>#N/A</v>
      </c>
      <c r="D992" s="0" t="n">
        <v>30.52</v>
      </c>
      <c r="E992" s="0" t="n">
        <v>24.22</v>
      </c>
      <c r="F992" s="0" t="e">
        <f aca="false">NA()</f>
        <v>#N/A</v>
      </c>
      <c r="G992" s="0" t="e">
        <f aca="false">NA()</f>
        <v>#N/A</v>
      </c>
      <c r="H992" s="0" t="e">
        <f aca="false">NA()</f>
        <v>#N/A</v>
      </c>
      <c r="I992" s="0" t="e">
        <f aca="false">NA()</f>
        <v>#N/A</v>
      </c>
      <c r="J992" s="0" t="n">
        <v>31.08</v>
      </c>
      <c r="K992" s="0" t="n">
        <v>21.46</v>
      </c>
      <c r="L992" s="0" t="n">
        <v>26.1</v>
      </c>
      <c r="M992" s="96" t="n">
        <v>36901</v>
      </c>
      <c r="N992" s="0" t="n">
        <v>56.68</v>
      </c>
    </row>
    <row r="993" customFormat="false" ht="12.75" hidden="false" customHeight="false" outlineLevel="0" collapsed="false">
      <c r="A993" s="96" t="n">
        <v>36734</v>
      </c>
      <c r="B993" s="0" t="e">
        <f aca="false">NA()</f>
        <v>#N/A</v>
      </c>
      <c r="C993" s="0" t="e">
        <f aca="false">NA()</f>
        <v>#N/A</v>
      </c>
      <c r="D993" s="0" t="n">
        <v>31.89</v>
      </c>
      <c r="E993" s="0" t="n">
        <v>31.34</v>
      </c>
      <c r="F993" s="0" t="e">
        <f aca="false">NA()</f>
        <v>#N/A</v>
      </c>
      <c r="G993" s="0" t="e">
        <f aca="false">NA()</f>
        <v>#N/A</v>
      </c>
      <c r="H993" s="0" t="e">
        <f aca="false">NA()</f>
        <v>#N/A</v>
      </c>
      <c r="I993" s="0" t="e">
        <f aca="false">NA()</f>
        <v>#N/A</v>
      </c>
      <c r="J993" s="0" t="n">
        <v>29.5</v>
      </c>
      <c r="K993" s="0" t="n">
        <v>28.14</v>
      </c>
      <c r="L993" s="0" t="n">
        <v>32</v>
      </c>
      <c r="M993" s="96" t="n">
        <v>36902</v>
      </c>
      <c r="N993" s="0" t="n">
        <v>49.82</v>
      </c>
    </row>
    <row r="994" customFormat="false" ht="12.75" hidden="false" customHeight="false" outlineLevel="0" collapsed="false">
      <c r="A994" s="96" t="n">
        <v>36735</v>
      </c>
      <c r="B994" s="0" t="e">
        <f aca="false">NA()</f>
        <v>#N/A</v>
      </c>
      <c r="C994" s="0" t="e">
        <f aca="false">NA()</f>
        <v>#N/A</v>
      </c>
      <c r="D994" s="0" t="n">
        <v>31.95</v>
      </c>
      <c r="E994" s="0" t="n">
        <v>44.11</v>
      </c>
      <c r="F994" s="0" t="e">
        <f aca="false">NA()</f>
        <v>#N/A</v>
      </c>
      <c r="G994" s="0" t="e">
        <f aca="false">NA()</f>
        <v>#N/A</v>
      </c>
      <c r="H994" s="0" t="e">
        <f aca="false">NA()</f>
        <v>#N/A</v>
      </c>
      <c r="I994" s="0" t="e">
        <f aca="false">NA()</f>
        <v>#N/A</v>
      </c>
      <c r="J994" s="0" t="n">
        <v>30.5</v>
      </c>
      <c r="K994" s="0" t="n">
        <v>35.09</v>
      </c>
      <c r="L994" s="0" t="n">
        <v>39.89</v>
      </c>
      <c r="M994" s="96" t="n">
        <v>36903</v>
      </c>
      <c r="N994" s="0" t="n">
        <v>46.37</v>
      </c>
    </row>
    <row r="995" customFormat="false" ht="12.75" hidden="false" customHeight="false" outlineLevel="0" collapsed="false">
      <c r="A995" s="96" t="n">
        <v>36736</v>
      </c>
      <c r="B995" s="0" t="e">
        <f aca="false">NA()</f>
        <v>#N/A</v>
      </c>
      <c r="C995" s="0" t="e">
        <f aca="false">NA()</f>
        <v>#N/A</v>
      </c>
      <c r="D995" s="0" t="e">
        <f aca="false">NA()</f>
        <v>#N/A</v>
      </c>
      <c r="E995" s="0" t="n">
        <v>28</v>
      </c>
      <c r="F995" s="0" t="e">
        <f aca="false">NA()</f>
        <v>#N/A</v>
      </c>
      <c r="G995" s="0" t="e">
        <f aca="false">NA()</f>
        <v>#N/A</v>
      </c>
      <c r="H995" s="0" t="n">
        <v>26</v>
      </c>
      <c r="I995" s="0" t="e">
        <f aca="false">NA()</f>
        <v>#N/A</v>
      </c>
      <c r="J995" s="0" t="n">
        <v>31.53</v>
      </c>
      <c r="K995" s="0" t="n">
        <v>22.97</v>
      </c>
      <c r="L995" s="0" t="n">
        <v>26.88</v>
      </c>
      <c r="M995" s="96" t="n">
        <v>36904</v>
      </c>
      <c r="N995" s="0" t="n">
        <v>34.1</v>
      </c>
    </row>
    <row r="996" customFormat="false" ht="12.75" hidden="false" customHeight="false" outlineLevel="0" collapsed="false">
      <c r="A996" s="96" t="n">
        <v>36737</v>
      </c>
      <c r="B996" s="0" t="e">
        <f aca="false">NA()</f>
        <v>#N/A</v>
      </c>
      <c r="C996" s="0" t="e">
        <f aca="false">NA()</f>
        <v>#N/A</v>
      </c>
      <c r="D996" s="0" t="n">
        <v>26</v>
      </c>
      <c r="E996" s="0" t="n">
        <v>28</v>
      </c>
      <c r="F996" s="0" t="e">
        <f aca="false">NA()</f>
        <v>#N/A</v>
      </c>
      <c r="G996" s="0" t="e">
        <f aca="false">NA()</f>
        <v>#N/A</v>
      </c>
      <c r="H996" s="0" t="e">
        <f aca="false">NA()</f>
        <v>#N/A</v>
      </c>
      <c r="I996" s="0" t="e">
        <f aca="false">NA()</f>
        <v>#N/A</v>
      </c>
      <c r="J996" s="0" t="n">
        <v>31.53</v>
      </c>
      <c r="K996" s="0" t="n">
        <v>22.97</v>
      </c>
      <c r="L996" s="0" t="n">
        <v>26.88</v>
      </c>
      <c r="M996" s="96" t="n">
        <v>36905</v>
      </c>
      <c r="N996" s="0" t="n">
        <v>34.1</v>
      </c>
    </row>
    <row r="997" customFormat="false" ht="12.75" hidden="false" customHeight="false" outlineLevel="0" collapsed="false">
      <c r="A997" s="96" t="n">
        <v>36738</v>
      </c>
      <c r="B997" s="0" t="e">
        <f aca="false">NA()</f>
        <v>#N/A</v>
      </c>
      <c r="C997" s="0" t="e">
        <f aca="false">NA()</f>
        <v>#N/A</v>
      </c>
      <c r="D997" s="0" t="n">
        <v>45.23</v>
      </c>
      <c r="E997" s="0" t="n">
        <v>50.83</v>
      </c>
      <c r="F997" s="0" t="e">
        <f aca="false">NA()</f>
        <v>#N/A</v>
      </c>
      <c r="G997" s="0" t="e">
        <f aca="false">NA()</f>
        <v>#N/A</v>
      </c>
      <c r="H997" s="0" t="e">
        <f aca="false">NA()</f>
        <v>#N/A</v>
      </c>
      <c r="I997" s="0" t="e">
        <f aca="false">NA()</f>
        <v>#N/A</v>
      </c>
      <c r="J997" s="0" t="n">
        <v>65</v>
      </c>
      <c r="K997" s="0" t="n">
        <v>42.24</v>
      </c>
      <c r="L997" s="0" t="n">
        <v>45</v>
      </c>
      <c r="M997" s="96" t="n">
        <v>36906</v>
      </c>
      <c r="N997" s="0" t="n">
        <v>44.84</v>
      </c>
    </row>
    <row r="998" customFormat="false" ht="12.75" hidden="false" customHeight="false" outlineLevel="0" collapsed="false">
      <c r="A998" s="96" t="n">
        <v>36739</v>
      </c>
      <c r="B998" s="0" t="e">
        <f aca="false">NA()</f>
        <v>#N/A</v>
      </c>
      <c r="C998" s="0" t="e">
        <f aca="false">NA()</f>
        <v>#N/A</v>
      </c>
      <c r="D998" s="0" t="n">
        <v>45.84</v>
      </c>
      <c r="E998" s="0" t="n">
        <v>47.27</v>
      </c>
      <c r="F998" s="0" t="e">
        <f aca="false">NA()</f>
        <v>#N/A</v>
      </c>
      <c r="G998" s="0" t="e">
        <f aca="false">NA()</f>
        <v>#N/A</v>
      </c>
      <c r="H998" s="0" t="e">
        <f aca="false">NA()</f>
        <v>#N/A</v>
      </c>
      <c r="I998" s="0" t="e">
        <f aca="false">NA()</f>
        <v>#N/A</v>
      </c>
      <c r="J998" s="0" t="n">
        <v>48.5</v>
      </c>
      <c r="K998" s="0" t="n">
        <v>42.55</v>
      </c>
      <c r="L998" s="0" t="n">
        <v>47.9</v>
      </c>
      <c r="M998" s="96" t="n">
        <v>36907</v>
      </c>
      <c r="N998" s="0" t="n">
        <v>42.26</v>
      </c>
    </row>
    <row r="999" customFormat="false" ht="12.75" hidden="false" customHeight="false" outlineLevel="0" collapsed="false">
      <c r="A999" s="96" t="n">
        <v>36740</v>
      </c>
      <c r="B999" s="0" t="e">
        <f aca="false">NA()</f>
        <v>#N/A</v>
      </c>
      <c r="C999" s="0" t="e">
        <f aca="false">NA()</f>
        <v>#N/A</v>
      </c>
      <c r="D999" s="0" t="n">
        <v>61.47</v>
      </c>
      <c r="E999" s="0" t="n">
        <v>47.75</v>
      </c>
      <c r="F999" s="0" t="e">
        <f aca="false">NA()</f>
        <v>#N/A</v>
      </c>
      <c r="G999" s="0" t="e">
        <f aca="false">NA()</f>
        <v>#N/A</v>
      </c>
      <c r="H999" s="0" t="e">
        <f aca="false">NA()</f>
        <v>#N/A</v>
      </c>
      <c r="I999" s="0" t="e">
        <f aca="false">NA()</f>
        <v>#N/A</v>
      </c>
      <c r="J999" s="0" t="e">
        <f aca="false">NA()</f>
        <v>#N/A</v>
      </c>
      <c r="K999" s="0" t="n">
        <v>42.96</v>
      </c>
      <c r="L999" s="0" t="n">
        <v>47.25</v>
      </c>
      <c r="M999" s="96" t="n">
        <v>36908</v>
      </c>
      <c r="N999" s="0" t="n">
        <v>42.78</v>
      </c>
    </row>
    <row r="1000" customFormat="false" ht="12.75" hidden="false" customHeight="false" outlineLevel="0" collapsed="false">
      <c r="A1000" s="96" t="n">
        <v>36741</v>
      </c>
      <c r="B1000" s="0" t="e">
        <f aca="false">NA()</f>
        <v>#N/A</v>
      </c>
      <c r="C1000" s="0" t="e">
        <f aca="false">NA()</f>
        <v>#N/A</v>
      </c>
      <c r="D1000" s="0" t="n">
        <v>51</v>
      </c>
      <c r="E1000" s="0" t="n">
        <v>50.99</v>
      </c>
      <c r="F1000" s="0" t="e">
        <f aca="false">NA()</f>
        <v>#N/A</v>
      </c>
      <c r="G1000" s="0" t="e">
        <f aca="false">NA()</f>
        <v>#N/A</v>
      </c>
      <c r="H1000" s="0" t="e">
        <f aca="false">NA()</f>
        <v>#N/A</v>
      </c>
      <c r="I1000" s="0" t="e">
        <f aca="false">NA()</f>
        <v>#N/A</v>
      </c>
      <c r="J1000" s="0" t="n">
        <v>76.2</v>
      </c>
      <c r="K1000" s="0" t="n">
        <v>41.84</v>
      </c>
      <c r="L1000" s="0" t="n">
        <v>48.5</v>
      </c>
      <c r="M1000" s="96" t="n">
        <v>36909</v>
      </c>
      <c r="N1000" s="0" t="n">
        <v>39.89</v>
      </c>
    </row>
    <row r="1001" customFormat="false" ht="12.75" hidden="false" customHeight="false" outlineLevel="0" collapsed="false">
      <c r="A1001" s="96" t="n">
        <v>36742</v>
      </c>
      <c r="B1001" s="0" t="e">
        <f aca="false">NA()</f>
        <v>#N/A</v>
      </c>
      <c r="C1001" s="0" t="e">
        <f aca="false">NA()</f>
        <v>#N/A</v>
      </c>
      <c r="D1001" s="0" t="n">
        <v>39.77</v>
      </c>
      <c r="E1001" s="0" t="n">
        <v>46.33</v>
      </c>
      <c r="F1001" s="0" t="e">
        <f aca="false">NA()</f>
        <v>#N/A</v>
      </c>
      <c r="G1001" s="0" t="e">
        <f aca="false">NA()</f>
        <v>#N/A</v>
      </c>
      <c r="H1001" s="0" t="e">
        <f aca="false">NA()</f>
        <v>#N/A</v>
      </c>
      <c r="I1001" s="0" t="e">
        <f aca="false">NA()</f>
        <v>#N/A</v>
      </c>
      <c r="J1001" s="0" t="n">
        <v>46.5</v>
      </c>
      <c r="K1001" s="0" t="n">
        <v>36.61</v>
      </c>
      <c r="L1001" s="0" t="n">
        <v>43</v>
      </c>
      <c r="M1001" s="96" t="n">
        <v>36910</v>
      </c>
      <c r="N1001" s="0" t="n">
        <v>38.98</v>
      </c>
    </row>
    <row r="1002" customFormat="false" ht="12.75" hidden="false" customHeight="false" outlineLevel="0" collapsed="false">
      <c r="A1002" s="96" t="n">
        <v>36743</v>
      </c>
      <c r="B1002" s="0" t="e">
        <f aca="false">NA()</f>
        <v>#N/A</v>
      </c>
      <c r="C1002" s="0" t="e">
        <f aca="false">NA()</f>
        <v>#N/A</v>
      </c>
      <c r="D1002" s="0" t="n">
        <v>25</v>
      </c>
      <c r="E1002" s="0" t="e">
        <f aca="false">NA()</f>
        <v>#N/A</v>
      </c>
      <c r="F1002" s="0" t="e">
        <f aca="false">NA()</f>
        <v>#N/A</v>
      </c>
      <c r="G1002" s="0" t="e">
        <f aca="false">NA()</f>
        <v>#N/A</v>
      </c>
      <c r="H1002" s="0" t="e">
        <f aca="false">NA()</f>
        <v>#N/A</v>
      </c>
      <c r="I1002" s="0" t="e">
        <f aca="false">NA()</f>
        <v>#N/A</v>
      </c>
      <c r="J1002" s="0" t="n">
        <v>36</v>
      </c>
      <c r="K1002" s="0" t="n">
        <v>24</v>
      </c>
      <c r="L1002" s="0" t="n">
        <v>36.5</v>
      </c>
      <c r="M1002" s="96" t="n">
        <v>36911</v>
      </c>
      <c r="N1002" s="0" t="n">
        <v>36.44</v>
      </c>
    </row>
    <row r="1003" customFormat="false" ht="12.75" hidden="false" customHeight="false" outlineLevel="0" collapsed="false">
      <c r="A1003" s="96" t="n">
        <v>36744</v>
      </c>
      <c r="B1003" s="0" t="e">
        <f aca="false">NA()</f>
        <v>#N/A</v>
      </c>
      <c r="C1003" s="0" t="e">
        <f aca="false">NA()</f>
        <v>#N/A</v>
      </c>
      <c r="D1003" s="0" t="n">
        <v>25</v>
      </c>
      <c r="E1003" s="0" t="e">
        <f aca="false">NA()</f>
        <v>#N/A</v>
      </c>
      <c r="F1003" s="0" t="e">
        <f aca="false">NA()</f>
        <v>#N/A</v>
      </c>
      <c r="G1003" s="0" t="e">
        <f aca="false">NA()</f>
        <v>#N/A</v>
      </c>
      <c r="H1003" s="0" t="e">
        <f aca="false">NA()</f>
        <v>#N/A</v>
      </c>
      <c r="I1003" s="0" t="e">
        <f aca="false">NA()</f>
        <v>#N/A</v>
      </c>
      <c r="J1003" s="0" t="n">
        <v>36</v>
      </c>
      <c r="K1003" s="0" t="n">
        <v>24</v>
      </c>
      <c r="L1003" s="0" t="n">
        <v>36.5</v>
      </c>
      <c r="M1003" s="96" t="n">
        <v>36912</v>
      </c>
      <c r="N1003" s="0" t="n">
        <v>36.44</v>
      </c>
    </row>
    <row r="1004" customFormat="false" ht="12.75" hidden="false" customHeight="false" outlineLevel="0" collapsed="false">
      <c r="A1004" s="96" t="n">
        <v>36745</v>
      </c>
      <c r="B1004" s="0" t="e">
        <f aca="false">NA()</f>
        <v>#N/A</v>
      </c>
      <c r="C1004" s="0" t="e">
        <f aca="false">NA()</f>
        <v>#N/A</v>
      </c>
      <c r="D1004" s="0" t="n">
        <v>47.65</v>
      </c>
      <c r="E1004" s="0" t="n">
        <v>66.92</v>
      </c>
      <c r="F1004" s="0" t="e">
        <f aca="false">NA()</f>
        <v>#N/A</v>
      </c>
      <c r="G1004" s="0" t="e">
        <f aca="false">NA()</f>
        <v>#N/A</v>
      </c>
      <c r="H1004" s="0" t="e">
        <f aca="false">NA()</f>
        <v>#N/A</v>
      </c>
      <c r="I1004" s="0" t="e">
        <f aca="false">NA()</f>
        <v>#N/A</v>
      </c>
      <c r="J1004" s="0" t="n">
        <v>70</v>
      </c>
      <c r="K1004" s="0" t="n">
        <v>54.8</v>
      </c>
      <c r="L1004" s="0" t="n">
        <v>62.5</v>
      </c>
      <c r="M1004" s="96" t="n">
        <v>36913</v>
      </c>
      <c r="N1004" s="0" t="n">
        <v>50.34</v>
      </c>
    </row>
    <row r="1005" customFormat="false" ht="12.75" hidden="false" customHeight="false" outlineLevel="0" collapsed="false">
      <c r="A1005" s="96" t="n">
        <v>36746</v>
      </c>
      <c r="B1005" s="0" t="e">
        <f aca="false">NA()</f>
        <v>#N/A</v>
      </c>
      <c r="C1005" s="0" t="e">
        <f aca="false">NA()</f>
        <v>#N/A</v>
      </c>
      <c r="D1005" s="0" t="n">
        <v>55.34</v>
      </c>
      <c r="E1005" s="0" t="n">
        <v>99.3</v>
      </c>
      <c r="F1005" s="0" t="e">
        <f aca="false">NA()</f>
        <v>#N/A</v>
      </c>
      <c r="G1005" s="0" t="e">
        <f aca="false">NA()</f>
        <v>#N/A</v>
      </c>
      <c r="H1005" s="0" t="e">
        <f aca="false">NA()</f>
        <v>#N/A</v>
      </c>
      <c r="I1005" s="0" t="e">
        <f aca="false">NA()</f>
        <v>#N/A</v>
      </c>
      <c r="J1005" s="0" t="n">
        <v>95</v>
      </c>
      <c r="K1005" s="0" t="n">
        <v>83.44</v>
      </c>
      <c r="L1005" s="0" t="n">
        <v>90</v>
      </c>
      <c r="M1005" s="96" t="n">
        <v>36914</v>
      </c>
      <c r="N1005" s="0" t="n">
        <v>51.4</v>
      </c>
    </row>
    <row r="1006" customFormat="false" ht="12.75" hidden="false" customHeight="false" outlineLevel="0" collapsed="false">
      <c r="A1006" s="96" t="n">
        <v>36747</v>
      </c>
      <c r="B1006" s="0" t="e">
        <f aca="false">NA()</f>
        <v>#N/A</v>
      </c>
      <c r="C1006" s="0" t="e">
        <f aca="false">NA()</f>
        <v>#N/A</v>
      </c>
      <c r="D1006" s="0" t="n">
        <v>71.75</v>
      </c>
      <c r="E1006" s="0" t="n">
        <v>118.18</v>
      </c>
      <c r="F1006" s="0" t="e">
        <f aca="false">NA()</f>
        <v>#N/A</v>
      </c>
      <c r="G1006" s="0" t="e">
        <f aca="false">NA()</f>
        <v>#N/A</v>
      </c>
      <c r="H1006" s="0" t="e">
        <f aca="false">NA()</f>
        <v>#N/A</v>
      </c>
      <c r="I1006" s="0" t="e">
        <f aca="false">NA()</f>
        <v>#N/A</v>
      </c>
      <c r="J1006" s="0" t="e">
        <f aca="false">NA()</f>
        <v>#N/A</v>
      </c>
      <c r="K1006" s="0" t="n">
        <v>102</v>
      </c>
      <c r="L1006" s="0" t="n">
        <v>121.75</v>
      </c>
      <c r="M1006" s="96" t="n">
        <v>36915</v>
      </c>
      <c r="N1006" s="0" t="n">
        <v>48.35</v>
      </c>
    </row>
    <row r="1007" customFormat="false" ht="12.75" hidden="false" customHeight="false" outlineLevel="0" collapsed="false">
      <c r="A1007" s="96" t="n">
        <v>36748</v>
      </c>
      <c r="B1007" s="0" t="e">
        <f aca="false">NA()</f>
        <v>#N/A</v>
      </c>
      <c r="C1007" s="0" t="e">
        <f aca="false">NA()</f>
        <v>#N/A</v>
      </c>
      <c r="D1007" s="0" t="n">
        <v>51.17</v>
      </c>
      <c r="E1007" s="0" t="n">
        <v>70.75</v>
      </c>
      <c r="F1007" s="0" t="e">
        <f aca="false">NA()</f>
        <v>#N/A</v>
      </c>
      <c r="G1007" s="0" t="e">
        <f aca="false">NA()</f>
        <v>#N/A</v>
      </c>
      <c r="H1007" s="0" t="e">
        <f aca="false">NA()</f>
        <v>#N/A</v>
      </c>
      <c r="I1007" s="0" t="e">
        <f aca="false">NA()</f>
        <v>#N/A</v>
      </c>
      <c r="J1007" s="0" t="n">
        <v>65</v>
      </c>
      <c r="K1007" s="0" t="n">
        <v>49.23</v>
      </c>
      <c r="L1007" s="0" t="n">
        <v>77.52</v>
      </c>
      <c r="M1007" s="96" t="n">
        <v>36916</v>
      </c>
      <c r="N1007" s="0" t="n">
        <v>51.72</v>
      </c>
    </row>
    <row r="1008" customFormat="false" ht="12.75" hidden="false" customHeight="false" outlineLevel="0" collapsed="false">
      <c r="A1008" s="96" t="n">
        <v>36749</v>
      </c>
      <c r="B1008" s="0" t="e">
        <f aca="false">NA()</f>
        <v>#N/A</v>
      </c>
      <c r="C1008" s="0" t="e">
        <f aca="false">NA()</f>
        <v>#N/A</v>
      </c>
      <c r="D1008" s="0" t="n">
        <v>38.67</v>
      </c>
      <c r="E1008" s="0" t="n">
        <v>48.3</v>
      </c>
      <c r="F1008" s="0" t="e">
        <f aca="false">NA()</f>
        <v>#N/A</v>
      </c>
      <c r="G1008" s="0" t="e">
        <f aca="false">NA()</f>
        <v>#N/A</v>
      </c>
      <c r="H1008" s="0" t="e">
        <f aca="false">NA()</f>
        <v>#N/A</v>
      </c>
      <c r="I1008" s="0" t="e">
        <f aca="false">NA()</f>
        <v>#N/A</v>
      </c>
      <c r="J1008" s="0" t="e">
        <f aca="false">NA()</f>
        <v>#N/A</v>
      </c>
      <c r="K1008" s="0" t="n">
        <v>35.59</v>
      </c>
      <c r="L1008" s="0" t="n">
        <v>54.69</v>
      </c>
      <c r="M1008" s="96" t="n">
        <v>36917</v>
      </c>
      <c r="N1008" s="0" t="n">
        <v>47.45</v>
      </c>
    </row>
    <row r="1009" customFormat="false" ht="12.75" hidden="false" customHeight="false" outlineLevel="0" collapsed="false">
      <c r="A1009" s="96" t="n">
        <v>36750</v>
      </c>
      <c r="B1009" s="0" t="e">
        <f aca="false">NA()</f>
        <v>#N/A</v>
      </c>
      <c r="C1009" s="0" t="e">
        <f aca="false">NA()</f>
        <v>#N/A</v>
      </c>
      <c r="D1009" s="0" t="e">
        <f aca="false">NA()</f>
        <v>#N/A</v>
      </c>
      <c r="E1009" s="0" t="n">
        <v>26</v>
      </c>
      <c r="F1009" s="0" t="e">
        <f aca="false">NA()</f>
        <v>#N/A</v>
      </c>
      <c r="G1009" s="0" t="e">
        <f aca="false">NA()</f>
        <v>#N/A</v>
      </c>
      <c r="H1009" s="0" t="e">
        <f aca="false">NA()</f>
        <v>#N/A</v>
      </c>
      <c r="I1009" s="0" t="e">
        <f aca="false">NA()</f>
        <v>#N/A</v>
      </c>
      <c r="J1009" s="0" t="n">
        <v>33.7</v>
      </c>
      <c r="K1009" s="0" t="n">
        <v>27.25</v>
      </c>
      <c r="L1009" s="0" t="n">
        <v>43.36</v>
      </c>
      <c r="M1009" s="96" t="n">
        <v>36918</v>
      </c>
      <c r="N1009" s="0" t="n">
        <v>35.46</v>
      </c>
    </row>
    <row r="1010" customFormat="false" ht="12.75" hidden="false" customHeight="false" outlineLevel="0" collapsed="false">
      <c r="A1010" s="96" t="n">
        <v>36751</v>
      </c>
      <c r="B1010" s="0" t="e">
        <f aca="false">NA()</f>
        <v>#N/A</v>
      </c>
      <c r="C1010" s="0" t="e">
        <f aca="false">NA()</f>
        <v>#N/A</v>
      </c>
      <c r="D1010" s="0" t="e">
        <f aca="false">NA()</f>
        <v>#N/A</v>
      </c>
      <c r="E1010" s="0" t="n">
        <v>26</v>
      </c>
      <c r="F1010" s="0" t="e">
        <f aca="false">NA()</f>
        <v>#N/A</v>
      </c>
      <c r="G1010" s="0" t="e">
        <f aca="false">NA()</f>
        <v>#N/A</v>
      </c>
      <c r="H1010" s="0" t="e">
        <f aca="false">NA()</f>
        <v>#N/A</v>
      </c>
      <c r="I1010" s="0" t="e">
        <f aca="false">NA()</f>
        <v>#N/A</v>
      </c>
      <c r="J1010" s="0" t="n">
        <v>33.7</v>
      </c>
      <c r="K1010" s="0" t="n">
        <v>27.25</v>
      </c>
      <c r="L1010" s="0" t="n">
        <v>43.36</v>
      </c>
      <c r="M1010" s="96" t="n">
        <v>36919</v>
      </c>
      <c r="N1010" s="0" t="n">
        <v>35.46</v>
      </c>
    </row>
    <row r="1011" customFormat="false" ht="12.75" hidden="false" customHeight="false" outlineLevel="0" collapsed="false">
      <c r="A1011" s="96" t="n">
        <v>36752</v>
      </c>
      <c r="B1011" s="0" t="e">
        <f aca="false">NA()</f>
        <v>#N/A</v>
      </c>
      <c r="C1011" s="0" t="e">
        <f aca="false">NA()</f>
        <v>#N/A</v>
      </c>
      <c r="D1011" s="0" t="n">
        <v>44.36</v>
      </c>
      <c r="E1011" s="0" t="n">
        <v>63.11</v>
      </c>
      <c r="F1011" s="0" t="e">
        <f aca="false">NA()</f>
        <v>#N/A</v>
      </c>
      <c r="G1011" s="0" t="e">
        <f aca="false">NA()</f>
        <v>#N/A</v>
      </c>
      <c r="H1011" s="0" t="e">
        <f aca="false">NA()</f>
        <v>#N/A</v>
      </c>
      <c r="I1011" s="0" t="e">
        <f aca="false">NA()</f>
        <v>#N/A</v>
      </c>
      <c r="J1011" s="0" t="e">
        <f aca="false">NA()</f>
        <v>#N/A</v>
      </c>
      <c r="K1011" s="0" t="n">
        <v>59.04</v>
      </c>
      <c r="L1011" s="0" t="n">
        <v>80</v>
      </c>
      <c r="M1011" s="96" t="n">
        <v>36920</v>
      </c>
      <c r="N1011" s="0" t="n">
        <v>43.88</v>
      </c>
    </row>
    <row r="1012" customFormat="false" ht="12.75" hidden="false" customHeight="false" outlineLevel="0" collapsed="false">
      <c r="A1012" s="96" t="n">
        <v>36753</v>
      </c>
      <c r="B1012" s="0" t="e">
        <f aca="false">NA()</f>
        <v>#N/A</v>
      </c>
      <c r="C1012" s="0" t="e">
        <f aca="false">NA()</f>
        <v>#N/A</v>
      </c>
      <c r="D1012" s="0" t="n">
        <v>47.26</v>
      </c>
      <c r="E1012" s="0" t="n">
        <v>59.65</v>
      </c>
      <c r="F1012" s="0" t="e">
        <f aca="false">NA()</f>
        <v>#N/A</v>
      </c>
      <c r="G1012" s="0" t="e">
        <f aca="false">NA()</f>
        <v>#N/A</v>
      </c>
      <c r="H1012" s="0" t="e">
        <f aca="false">NA()</f>
        <v>#N/A</v>
      </c>
      <c r="I1012" s="0" t="e">
        <f aca="false">NA()</f>
        <v>#N/A</v>
      </c>
      <c r="J1012" s="0" t="e">
        <f aca="false">NA()</f>
        <v>#N/A</v>
      </c>
      <c r="K1012" s="0" t="n">
        <v>56.02</v>
      </c>
      <c r="L1012" s="0" t="n">
        <v>70.58</v>
      </c>
      <c r="M1012" s="96" t="n">
        <v>36921</v>
      </c>
      <c r="N1012" s="0" t="n">
        <v>35.61</v>
      </c>
    </row>
    <row r="1013" customFormat="false" ht="12.75" hidden="false" customHeight="false" outlineLevel="0" collapsed="false">
      <c r="A1013" s="96" t="n">
        <v>36754</v>
      </c>
      <c r="B1013" s="0" t="e">
        <f aca="false">NA()</f>
        <v>#N/A</v>
      </c>
      <c r="C1013" s="0" t="e">
        <f aca="false">NA()</f>
        <v>#N/A</v>
      </c>
      <c r="D1013" s="0" t="n">
        <v>48.52</v>
      </c>
      <c r="E1013" s="0" t="n">
        <v>48.27</v>
      </c>
      <c r="F1013" s="0" t="e">
        <f aca="false">NA()</f>
        <v>#N/A</v>
      </c>
      <c r="G1013" s="0" t="e">
        <f aca="false">NA()</f>
        <v>#N/A</v>
      </c>
      <c r="H1013" s="0" t="e">
        <f aca="false">NA()</f>
        <v>#N/A</v>
      </c>
      <c r="I1013" s="0" t="e">
        <f aca="false">NA()</f>
        <v>#N/A</v>
      </c>
      <c r="J1013" s="0" t="e">
        <f aca="false">NA()</f>
        <v>#N/A</v>
      </c>
      <c r="K1013" s="0" t="n">
        <v>32.88</v>
      </c>
      <c r="L1013" s="0" t="n">
        <v>50.12</v>
      </c>
      <c r="M1013" s="96" t="n">
        <v>36922</v>
      </c>
      <c r="N1013" s="0" t="n">
        <v>34.09</v>
      </c>
    </row>
    <row r="1014" customFormat="false" ht="12.75" hidden="false" customHeight="false" outlineLevel="0" collapsed="false">
      <c r="A1014" s="96" t="n">
        <v>36755</v>
      </c>
      <c r="B1014" s="0" t="e">
        <f aca="false">NA()</f>
        <v>#N/A</v>
      </c>
      <c r="C1014" s="0" t="e">
        <f aca="false">NA()</f>
        <v>#N/A</v>
      </c>
      <c r="D1014" s="0" t="n">
        <v>37.27</v>
      </c>
      <c r="E1014" s="0" t="n">
        <v>52.01</v>
      </c>
      <c r="F1014" s="0" t="e">
        <f aca="false">NA()</f>
        <v>#N/A</v>
      </c>
      <c r="G1014" s="0" t="e">
        <f aca="false">NA()</f>
        <v>#N/A</v>
      </c>
      <c r="H1014" s="0" t="e">
        <f aca="false">NA()</f>
        <v>#N/A</v>
      </c>
      <c r="I1014" s="0" t="e">
        <f aca="false">NA()</f>
        <v>#N/A</v>
      </c>
      <c r="J1014" s="0" t="n">
        <v>58</v>
      </c>
      <c r="K1014" s="0" t="n">
        <v>26.55</v>
      </c>
      <c r="L1014" s="0" t="n">
        <v>49.71</v>
      </c>
      <c r="M1014" s="96" t="n">
        <v>36923</v>
      </c>
      <c r="N1014" s="0" t="n">
        <v>35.27</v>
      </c>
    </row>
    <row r="1015" customFormat="false" ht="12.75" hidden="false" customHeight="false" outlineLevel="0" collapsed="false">
      <c r="A1015" s="96" t="n">
        <v>36756</v>
      </c>
      <c r="B1015" s="0" t="e">
        <f aca="false">NA()</f>
        <v>#N/A</v>
      </c>
      <c r="C1015" s="0" t="e">
        <f aca="false">NA()</f>
        <v>#N/A</v>
      </c>
      <c r="D1015" s="0" t="n">
        <v>32.3</v>
      </c>
      <c r="E1015" s="0" t="n">
        <v>49.96</v>
      </c>
      <c r="F1015" s="0" t="e">
        <f aca="false">NA()</f>
        <v>#N/A</v>
      </c>
      <c r="G1015" s="0" t="e">
        <f aca="false">NA()</f>
        <v>#N/A</v>
      </c>
      <c r="H1015" s="0" t="e">
        <f aca="false">NA()</f>
        <v>#N/A</v>
      </c>
      <c r="I1015" s="0" t="e">
        <f aca="false">NA()</f>
        <v>#N/A</v>
      </c>
      <c r="J1015" s="0" t="n">
        <v>54</v>
      </c>
      <c r="K1015" s="0" t="n">
        <v>26.5</v>
      </c>
      <c r="L1015" s="0" t="n">
        <v>52.5</v>
      </c>
      <c r="M1015" s="96" t="n">
        <v>36924</v>
      </c>
      <c r="N1015" s="0" t="n">
        <v>39.28</v>
      </c>
    </row>
    <row r="1016" customFormat="false" ht="12.75" hidden="false" customHeight="false" outlineLevel="0" collapsed="false">
      <c r="A1016" s="96" t="n">
        <v>36757</v>
      </c>
      <c r="B1016" s="0" t="e">
        <f aca="false">NA()</f>
        <v>#N/A</v>
      </c>
      <c r="C1016" s="0" t="e">
        <f aca="false">NA()</f>
        <v>#N/A</v>
      </c>
      <c r="D1016" s="0" t="n">
        <v>24</v>
      </c>
      <c r="E1016" s="0" t="n">
        <v>27.5</v>
      </c>
      <c r="F1016" s="0" t="e">
        <f aca="false">NA()</f>
        <v>#N/A</v>
      </c>
      <c r="G1016" s="0" t="e">
        <f aca="false">NA()</f>
        <v>#N/A</v>
      </c>
      <c r="H1016" s="0" t="e">
        <f aca="false">NA()</f>
        <v>#N/A</v>
      </c>
      <c r="I1016" s="0" t="e">
        <f aca="false">NA()</f>
        <v>#N/A</v>
      </c>
      <c r="J1016" s="0" t="n">
        <v>29.13</v>
      </c>
      <c r="K1016" s="0" t="n">
        <v>19.56</v>
      </c>
      <c r="L1016" s="0" t="e">
        <f aca="false">NA()</f>
        <v>#N/A</v>
      </c>
      <c r="M1016" s="96" t="n">
        <v>36925</v>
      </c>
      <c r="N1016" s="0" t="n">
        <v>32.75</v>
      </c>
    </row>
    <row r="1017" customFormat="false" ht="12.75" hidden="false" customHeight="false" outlineLevel="0" collapsed="false">
      <c r="A1017" s="96" t="n">
        <v>36758</v>
      </c>
      <c r="B1017" s="0" t="e">
        <f aca="false">NA()</f>
        <v>#N/A</v>
      </c>
      <c r="C1017" s="0" t="e">
        <f aca="false">NA()</f>
        <v>#N/A</v>
      </c>
      <c r="D1017" s="0" t="n">
        <v>24</v>
      </c>
      <c r="E1017" s="0" t="n">
        <v>27.5</v>
      </c>
      <c r="F1017" s="0" t="e">
        <f aca="false">NA()</f>
        <v>#N/A</v>
      </c>
      <c r="G1017" s="0" t="e">
        <f aca="false">NA()</f>
        <v>#N/A</v>
      </c>
      <c r="H1017" s="0" t="e">
        <f aca="false">NA()</f>
        <v>#N/A</v>
      </c>
      <c r="I1017" s="0" t="e">
        <f aca="false">NA()</f>
        <v>#N/A</v>
      </c>
      <c r="J1017" s="0" t="n">
        <v>29.13</v>
      </c>
      <c r="K1017" s="0" t="e">
        <f aca="false">NA()</f>
        <v>#N/A</v>
      </c>
      <c r="L1017" s="0" t="e">
        <f aca="false">NA()</f>
        <v>#N/A</v>
      </c>
      <c r="M1017" s="96" t="n">
        <v>36926</v>
      </c>
      <c r="N1017" s="0" t="n">
        <v>32.63</v>
      </c>
    </row>
    <row r="1018" customFormat="false" ht="12.75" hidden="false" customHeight="false" outlineLevel="0" collapsed="false">
      <c r="A1018" s="96" t="n">
        <v>36759</v>
      </c>
      <c r="B1018" s="0" t="e">
        <f aca="false">NA()</f>
        <v>#N/A</v>
      </c>
      <c r="C1018" s="0" t="e">
        <f aca="false">NA()</f>
        <v>#N/A</v>
      </c>
      <c r="D1018" s="0" t="n">
        <v>30.36</v>
      </c>
      <c r="E1018" s="0" t="n">
        <v>37.05</v>
      </c>
      <c r="F1018" s="0" t="e">
        <f aca="false">NA()</f>
        <v>#N/A</v>
      </c>
      <c r="G1018" s="0" t="e">
        <f aca="false">NA()</f>
        <v>#N/A</v>
      </c>
      <c r="H1018" s="0" t="e">
        <f aca="false">NA()</f>
        <v>#N/A</v>
      </c>
      <c r="I1018" s="0" t="e">
        <f aca="false">NA()</f>
        <v>#N/A</v>
      </c>
      <c r="J1018" s="0" t="n">
        <v>38.5</v>
      </c>
      <c r="K1018" s="0" t="n">
        <v>24.87</v>
      </c>
      <c r="L1018" s="0" t="n">
        <v>42.5</v>
      </c>
      <c r="M1018" s="96" t="n">
        <v>36927</v>
      </c>
      <c r="N1018" s="0" t="n">
        <v>43.69</v>
      </c>
    </row>
    <row r="1019" customFormat="false" ht="12.75" hidden="false" customHeight="false" outlineLevel="0" collapsed="false">
      <c r="A1019" s="96" t="n">
        <v>36760</v>
      </c>
      <c r="B1019" s="0" t="e">
        <f aca="false">NA()</f>
        <v>#N/A</v>
      </c>
      <c r="C1019" s="0" t="e">
        <f aca="false">NA()</f>
        <v>#N/A</v>
      </c>
      <c r="D1019" s="0" t="n">
        <v>28.02</v>
      </c>
      <c r="E1019" s="0" t="n">
        <v>31.43</v>
      </c>
      <c r="F1019" s="0" t="e">
        <f aca="false">NA()</f>
        <v>#N/A</v>
      </c>
      <c r="G1019" s="0" t="e">
        <f aca="false">NA()</f>
        <v>#N/A</v>
      </c>
      <c r="H1019" s="0" t="e">
        <f aca="false">NA()</f>
        <v>#N/A</v>
      </c>
      <c r="I1019" s="0" t="e">
        <f aca="false">NA()</f>
        <v>#N/A</v>
      </c>
      <c r="J1019" s="0" t="n">
        <v>35.5</v>
      </c>
      <c r="K1019" s="0" t="n">
        <v>24.56</v>
      </c>
      <c r="L1019" s="0" t="n">
        <v>49.82</v>
      </c>
      <c r="M1019" s="96" t="n">
        <v>36928</v>
      </c>
      <c r="N1019" s="0" t="n">
        <v>36.77</v>
      </c>
    </row>
    <row r="1020" customFormat="false" ht="12.75" hidden="false" customHeight="false" outlineLevel="0" collapsed="false">
      <c r="A1020" s="96" t="n">
        <v>36761</v>
      </c>
      <c r="B1020" s="0" t="e">
        <f aca="false">NA()</f>
        <v>#N/A</v>
      </c>
      <c r="C1020" s="0" t="n">
        <v>55</v>
      </c>
      <c r="D1020" s="0" t="n">
        <v>29.45</v>
      </c>
      <c r="E1020" s="0" t="n">
        <v>30.16</v>
      </c>
      <c r="F1020" s="0" t="e">
        <f aca="false">NA()</f>
        <v>#N/A</v>
      </c>
      <c r="G1020" s="0" t="e">
        <f aca="false">NA()</f>
        <v>#N/A</v>
      </c>
      <c r="H1020" s="0" t="e">
        <f aca="false">NA()</f>
        <v>#N/A</v>
      </c>
      <c r="I1020" s="0" t="e">
        <f aca="false">NA()</f>
        <v>#N/A</v>
      </c>
      <c r="J1020" s="0" t="n">
        <v>33.17</v>
      </c>
      <c r="K1020" s="0" t="n">
        <v>26.12</v>
      </c>
      <c r="L1020" s="0" t="n">
        <v>50</v>
      </c>
      <c r="M1020" s="96" t="n">
        <v>36929</v>
      </c>
      <c r="N1020" s="0" t="n">
        <v>34.1</v>
      </c>
    </row>
    <row r="1021" customFormat="false" ht="12.75" hidden="false" customHeight="false" outlineLevel="0" collapsed="false">
      <c r="A1021" s="96" t="n">
        <v>36762</v>
      </c>
      <c r="B1021" s="0" t="e">
        <f aca="false">NA()</f>
        <v>#N/A</v>
      </c>
      <c r="C1021" s="0" t="e">
        <f aca="false">NA()</f>
        <v>#N/A</v>
      </c>
      <c r="D1021" s="0" t="n">
        <v>28.11</v>
      </c>
      <c r="E1021" s="0" t="n">
        <v>36.57</v>
      </c>
      <c r="F1021" s="0" t="e">
        <f aca="false">NA()</f>
        <v>#N/A</v>
      </c>
      <c r="G1021" s="0" t="e">
        <f aca="false">NA()</f>
        <v>#N/A</v>
      </c>
      <c r="H1021" s="0" t="e">
        <f aca="false">NA()</f>
        <v>#N/A</v>
      </c>
      <c r="I1021" s="0" t="e">
        <f aca="false">NA()</f>
        <v>#N/A</v>
      </c>
      <c r="J1021" s="0" t="e">
        <f aca="false">NA()</f>
        <v>#N/A</v>
      </c>
      <c r="K1021" s="0" t="n">
        <v>31.36</v>
      </c>
      <c r="L1021" s="0" t="n">
        <v>68.82</v>
      </c>
      <c r="M1021" s="96" t="n">
        <v>36930</v>
      </c>
      <c r="N1021" s="0" t="n">
        <v>32.22</v>
      </c>
    </row>
    <row r="1022" customFormat="false" ht="12.75" hidden="false" customHeight="false" outlineLevel="0" collapsed="false">
      <c r="A1022" s="96" t="n">
        <v>36763</v>
      </c>
      <c r="B1022" s="0" t="e">
        <f aca="false">NA()</f>
        <v>#N/A</v>
      </c>
      <c r="C1022" s="0" t="e">
        <f aca="false">NA()</f>
        <v>#N/A</v>
      </c>
      <c r="D1022" s="0" t="n">
        <v>28.21</v>
      </c>
      <c r="E1022" s="0" t="n">
        <v>48.73</v>
      </c>
      <c r="F1022" s="0" t="e">
        <f aca="false">NA()</f>
        <v>#N/A</v>
      </c>
      <c r="G1022" s="0" t="e">
        <f aca="false">NA()</f>
        <v>#N/A</v>
      </c>
      <c r="H1022" s="0" t="e">
        <f aca="false">NA()</f>
        <v>#N/A</v>
      </c>
      <c r="I1022" s="0" t="e">
        <f aca="false">NA()</f>
        <v>#N/A</v>
      </c>
      <c r="J1022" s="0" t="n">
        <v>53.25</v>
      </c>
      <c r="K1022" s="0" t="n">
        <v>37.7</v>
      </c>
      <c r="L1022" s="0" t="n">
        <v>62.69</v>
      </c>
      <c r="M1022" s="96" t="n">
        <v>36931</v>
      </c>
      <c r="N1022" s="0" t="n">
        <v>30.53</v>
      </c>
    </row>
    <row r="1023" customFormat="false" ht="12.75" hidden="false" customHeight="false" outlineLevel="0" collapsed="false">
      <c r="A1023" s="96" t="n">
        <v>36764</v>
      </c>
      <c r="B1023" s="0" t="e">
        <f aca="false">NA()</f>
        <v>#N/A</v>
      </c>
      <c r="C1023" s="0" t="e">
        <f aca="false">NA()</f>
        <v>#N/A</v>
      </c>
      <c r="D1023" s="0" t="e">
        <f aca="false">NA()</f>
        <v>#N/A</v>
      </c>
      <c r="E1023" s="0" t="e">
        <f aca="false">NA()</f>
        <v>#N/A</v>
      </c>
      <c r="F1023" s="0" t="e">
        <f aca="false">NA()</f>
        <v>#N/A</v>
      </c>
      <c r="G1023" s="0" t="e">
        <f aca="false">NA()</f>
        <v>#N/A</v>
      </c>
      <c r="H1023" s="0" t="e">
        <f aca="false">NA()</f>
        <v>#N/A</v>
      </c>
      <c r="I1023" s="0" t="e">
        <f aca="false">NA()</f>
        <v>#N/A</v>
      </c>
      <c r="J1023" s="0" t="n">
        <v>38</v>
      </c>
      <c r="K1023" s="0" t="e">
        <f aca="false">NA()</f>
        <v>#N/A</v>
      </c>
      <c r="L1023" s="0" t="n">
        <v>42.5</v>
      </c>
      <c r="M1023" s="96" t="n">
        <v>36932</v>
      </c>
      <c r="N1023" s="0" t="n">
        <v>32</v>
      </c>
    </row>
    <row r="1024" customFormat="false" ht="12.75" hidden="false" customHeight="false" outlineLevel="0" collapsed="false">
      <c r="A1024" s="96" t="n">
        <v>36765</v>
      </c>
      <c r="B1024" s="0" t="e">
        <f aca="false">NA()</f>
        <v>#N/A</v>
      </c>
      <c r="C1024" s="0" t="e">
        <f aca="false">NA()</f>
        <v>#N/A</v>
      </c>
      <c r="D1024" s="0" t="e">
        <f aca="false">NA()</f>
        <v>#N/A</v>
      </c>
      <c r="E1024" s="0" t="e">
        <f aca="false">NA()</f>
        <v>#N/A</v>
      </c>
      <c r="F1024" s="0" t="e">
        <f aca="false">NA()</f>
        <v>#N/A</v>
      </c>
      <c r="G1024" s="0" t="e">
        <f aca="false">NA()</f>
        <v>#N/A</v>
      </c>
      <c r="H1024" s="0" t="e">
        <f aca="false">NA()</f>
        <v>#N/A</v>
      </c>
      <c r="I1024" s="0" t="e">
        <f aca="false">NA()</f>
        <v>#N/A</v>
      </c>
      <c r="J1024" s="0" t="n">
        <v>37.22</v>
      </c>
      <c r="K1024" s="0" t="e">
        <f aca="false">NA()</f>
        <v>#N/A</v>
      </c>
      <c r="L1024" s="0" t="n">
        <v>42.5</v>
      </c>
      <c r="M1024" s="96" t="n">
        <v>36933</v>
      </c>
      <c r="N1024" s="0" t="n">
        <v>32</v>
      </c>
    </row>
    <row r="1025" customFormat="false" ht="12.75" hidden="false" customHeight="false" outlineLevel="0" collapsed="false">
      <c r="A1025" s="96" t="n">
        <v>36766</v>
      </c>
      <c r="B1025" s="0" t="e">
        <f aca="false">NA()</f>
        <v>#N/A</v>
      </c>
      <c r="C1025" s="0" t="e">
        <f aca="false">NA()</f>
        <v>#N/A</v>
      </c>
      <c r="D1025" s="0" t="n">
        <v>37.05</v>
      </c>
      <c r="E1025" s="0" t="n">
        <v>61.73</v>
      </c>
      <c r="F1025" s="0" t="e">
        <f aca="false">NA()</f>
        <v>#N/A</v>
      </c>
      <c r="G1025" s="0" t="e">
        <f aca="false">NA()</f>
        <v>#N/A</v>
      </c>
      <c r="H1025" s="0" t="e">
        <f aca="false">NA()</f>
        <v>#N/A</v>
      </c>
      <c r="I1025" s="0" t="e">
        <f aca="false">NA()</f>
        <v>#N/A</v>
      </c>
      <c r="J1025" s="0" t="n">
        <v>63.6</v>
      </c>
      <c r="K1025" s="0" t="n">
        <v>47.65</v>
      </c>
      <c r="L1025" s="0" t="n">
        <v>70</v>
      </c>
      <c r="M1025" s="96" t="n">
        <v>36934</v>
      </c>
      <c r="N1025" s="0" t="n">
        <v>37.53</v>
      </c>
    </row>
    <row r="1026" customFormat="false" ht="12.75" hidden="false" customHeight="false" outlineLevel="0" collapsed="false">
      <c r="A1026" s="96" t="n">
        <v>36767</v>
      </c>
      <c r="B1026" s="0" t="e">
        <f aca="false">NA()</f>
        <v>#N/A</v>
      </c>
      <c r="C1026" s="0" t="e">
        <f aca="false">NA()</f>
        <v>#N/A</v>
      </c>
      <c r="D1026" s="0" t="n">
        <v>53.72</v>
      </c>
      <c r="E1026" s="0" t="n">
        <v>70.43</v>
      </c>
      <c r="F1026" s="0" t="e">
        <f aca="false">NA()</f>
        <v>#N/A</v>
      </c>
      <c r="G1026" s="0" t="e">
        <f aca="false">NA()</f>
        <v>#N/A</v>
      </c>
      <c r="H1026" s="0" t="e">
        <f aca="false">NA()</f>
        <v>#N/A</v>
      </c>
      <c r="I1026" s="0" t="e">
        <f aca="false">NA()</f>
        <v>#N/A</v>
      </c>
      <c r="J1026" s="0" t="n">
        <v>79.11</v>
      </c>
      <c r="K1026" s="0" t="n">
        <v>63.97</v>
      </c>
      <c r="L1026" s="0" t="n">
        <v>70.5</v>
      </c>
      <c r="M1026" s="96" t="n">
        <v>36935</v>
      </c>
      <c r="N1026" s="0" t="n">
        <v>35.63</v>
      </c>
    </row>
    <row r="1027" customFormat="false" ht="12.75" hidden="false" customHeight="false" outlineLevel="0" collapsed="false">
      <c r="A1027" s="96" t="n">
        <v>36768</v>
      </c>
      <c r="B1027" s="0" t="e">
        <f aca="false">NA()</f>
        <v>#N/A</v>
      </c>
      <c r="C1027" s="0" t="e">
        <f aca="false">NA()</f>
        <v>#N/A</v>
      </c>
      <c r="D1027" s="0" t="n">
        <v>51.59</v>
      </c>
      <c r="E1027" s="0" t="n">
        <v>59.35</v>
      </c>
      <c r="F1027" s="0" t="e">
        <f aca="false">NA()</f>
        <v>#N/A</v>
      </c>
      <c r="G1027" s="0" t="e">
        <f aca="false">NA()</f>
        <v>#N/A</v>
      </c>
      <c r="H1027" s="0" t="e">
        <f aca="false">NA()</f>
        <v>#N/A</v>
      </c>
      <c r="I1027" s="0" t="e">
        <f aca="false">NA()</f>
        <v>#N/A</v>
      </c>
      <c r="J1027" s="0" t="n">
        <v>53.67</v>
      </c>
      <c r="K1027" s="0" t="n">
        <v>47.37</v>
      </c>
      <c r="L1027" s="0" t="n">
        <v>54</v>
      </c>
      <c r="M1027" s="96" t="n">
        <v>36936</v>
      </c>
      <c r="N1027" s="0" t="n">
        <v>30.87</v>
      </c>
    </row>
    <row r="1028" customFormat="false" ht="12.75" hidden="false" customHeight="false" outlineLevel="0" collapsed="false">
      <c r="A1028" s="96" t="n">
        <v>36769</v>
      </c>
      <c r="B1028" s="0" t="e">
        <f aca="false">NA()</f>
        <v>#N/A</v>
      </c>
      <c r="C1028" s="0" t="e">
        <f aca="false">NA()</f>
        <v>#N/A</v>
      </c>
      <c r="D1028" s="0" t="n">
        <v>56.86</v>
      </c>
      <c r="E1028" s="0" t="n">
        <v>66.95</v>
      </c>
      <c r="F1028" s="0" t="e">
        <f aca="false">NA()</f>
        <v>#N/A</v>
      </c>
      <c r="G1028" s="0" t="e">
        <f aca="false">NA()</f>
        <v>#N/A</v>
      </c>
      <c r="H1028" s="0" t="e">
        <f aca="false">NA()</f>
        <v>#N/A</v>
      </c>
      <c r="I1028" s="0" t="e">
        <f aca="false">NA()</f>
        <v>#N/A</v>
      </c>
      <c r="J1028" s="0" t="n">
        <v>65</v>
      </c>
      <c r="K1028" s="0" t="n">
        <v>58.16</v>
      </c>
      <c r="L1028" s="0" t="n">
        <v>66.07</v>
      </c>
      <c r="M1028" s="96" t="n">
        <v>36937</v>
      </c>
      <c r="N1028" s="0" t="n">
        <v>29</v>
      </c>
    </row>
    <row r="1029" customFormat="false" ht="12.75" hidden="false" customHeight="false" outlineLevel="0" collapsed="false">
      <c r="A1029" s="96" t="n">
        <v>36770</v>
      </c>
      <c r="B1029" s="0" t="e">
        <f aca="false">NA()</f>
        <v>#N/A</v>
      </c>
      <c r="C1029" s="0" t="e">
        <f aca="false">NA()</f>
        <v>#N/A</v>
      </c>
      <c r="D1029" s="0" t="n">
        <v>57.92</v>
      </c>
      <c r="E1029" s="0" t="n">
        <v>66.68</v>
      </c>
      <c r="F1029" s="0" t="e">
        <f aca="false">NA()</f>
        <v>#N/A</v>
      </c>
      <c r="G1029" s="0" t="e">
        <f aca="false">NA()</f>
        <v>#N/A</v>
      </c>
      <c r="H1029" s="0" t="e">
        <f aca="false">NA()</f>
        <v>#N/A</v>
      </c>
      <c r="I1029" s="0" t="e">
        <f aca="false">NA()</f>
        <v>#N/A</v>
      </c>
      <c r="J1029" s="0" t="n">
        <v>67.5</v>
      </c>
      <c r="K1029" s="0" t="n">
        <v>57.01</v>
      </c>
      <c r="L1029" s="0" t="n">
        <v>102.5</v>
      </c>
      <c r="M1029" s="96" t="n">
        <v>36938</v>
      </c>
      <c r="N1029" s="0" t="n">
        <v>28.82</v>
      </c>
    </row>
    <row r="1030" customFormat="false" ht="12.75" hidden="false" customHeight="false" outlineLevel="0" collapsed="false">
      <c r="A1030" s="96" t="n">
        <v>36771</v>
      </c>
      <c r="B1030" s="0" t="e">
        <f aca="false">NA()</f>
        <v>#N/A</v>
      </c>
      <c r="C1030" s="0" t="e">
        <f aca="false">NA()</f>
        <v>#N/A</v>
      </c>
      <c r="D1030" s="0" t="n">
        <v>33</v>
      </c>
      <c r="E1030" s="0" t="n">
        <v>34.56</v>
      </c>
      <c r="F1030" s="0" t="e">
        <f aca="false">NA()</f>
        <v>#N/A</v>
      </c>
      <c r="G1030" s="0" t="e">
        <f aca="false">NA()</f>
        <v>#N/A</v>
      </c>
      <c r="H1030" s="0" t="e">
        <f aca="false">NA()</f>
        <v>#N/A</v>
      </c>
      <c r="I1030" s="0" t="e">
        <f aca="false">NA()</f>
        <v>#N/A</v>
      </c>
      <c r="J1030" s="0" t="n">
        <v>34.88</v>
      </c>
      <c r="K1030" s="0" t="n">
        <v>20</v>
      </c>
      <c r="L1030" s="0" t="n">
        <v>52.5</v>
      </c>
      <c r="M1030" s="96" t="n">
        <v>36939</v>
      </c>
      <c r="N1030" s="0" t="n">
        <v>31.07</v>
      </c>
    </row>
    <row r="1031" customFormat="false" ht="12.75" hidden="false" customHeight="false" outlineLevel="0" collapsed="false">
      <c r="A1031" s="96" t="n">
        <v>36772</v>
      </c>
      <c r="B1031" s="0" t="e">
        <f aca="false">NA()</f>
        <v>#N/A</v>
      </c>
      <c r="C1031" s="0" t="e">
        <f aca="false">NA()</f>
        <v>#N/A</v>
      </c>
      <c r="D1031" s="0" t="n">
        <v>33</v>
      </c>
      <c r="E1031" s="0" t="n">
        <v>34.56</v>
      </c>
      <c r="F1031" s="0" t="e">
        <f aca="false">NA()</f>
        <v>#N/A</v>
      </c>
      <c r="G1031" s="0" t="e">
        <f aca="false">NA()</f>
        <v>#N/A</v>
      </c>
      <c r="H1031" s="0" t="e">
        <f aca="false">NA()</f>
        <v>#N/A</v>
      </c>
      <c r="I1031" s="0" t="e">
        <f aca="false">NA()</f>
        <v>#N/A</v>
      </c>
      <c r="J1031" s="0" t="n">
        <v>31.5</v>
      </c>
      <c r="K1031" s="0" t="n">
        <v>20</v>
      </c>
      <c r="L1031" s="0" t="n">
        <v>52.5</v>
      </c>
      <c r="M1031" s="96" t="n">
        <v>36940</v>
      </c>
      <c r="N1031" s="0" t="n">
        <v>31.07</v>
      </c>
    </row>
    <row r="1032" customFormat="false" ht="12.75" hidden="false" customHeight="false" outlineLevel="0" collapsed="false">
      <c r="A1032" s="96" t="n">
        <v>36773</v>
      </c>
      <c r="B1032" s="0" t="e">
        <f aca="false">NA()</f>
        <v>#N/A</v>
      </c>
      <c r="C1032" s="0" t="e">
        <f aca="false">NA()</f>
        <v>#N/A</v>
      </c>
      <c r="D1032" s="0" t="n">
        <v>33</v>
      </c>
      <c r="E1032" s="0" t="n">
        <v>34.56</v>
      </c>
      <c r="F1032" s="0" t="e">
        <f aca="false">NA()</f>
        <v>#N/A</v>
      </c>
      <c r="G1032" s="0" t="e">
        <f aca="false">NA()</f>
        <v>#N/A</v>
      </c>
      <c r="H1032" s="0" t="e">
        <f aca="false">NA()</f>
        <v>#N/A</v>
      </c>
      <c r="I1032" s="0" t="e">
        <f aca="false">NA()</f>
        <v>#N/A</v>
      </c>
      <c r="J1032" s="0" t="n">
        <v>31.5</v>
      </c>
      <c r="K1032" s="0" t="e">
        <f aca="false">NA()</f>
        <v>#N/A</v>
      </c>
      <c r="L1032" s="0" t="n">
        <v>52.5</v>
      </c>
      <c r="M1032" s="96" t="n">
        <v>36942</v>
      </c>
      <c r="N1032" s="0" t="n">
        <v>37.1</v>
      </c>
    </row>
    <row r="1033" customFormat="false" ht="12.75" hidden="false" customHeight="false" outlineLevel="0" collapsed="false">
      <c r="A1033" s="96" t="n">
        <v>36774</v>
      </c>
      <c r="B1033" s="0" t="e">
        <f aca="false">NA()</f>
        <v>#N/A</v>
      </c>
      <c r="C1033" s="0" t="e">
        <f aca="false">NA()</f>
        <v>#N/A</v>
      </c>
      <c r="D1033" s="0" t="n">
        <v>40.42</v>
      </c>
      <c r="E1033" s="0" t="n">
        <v>35.99</v>
      </c>
      <c r="F1033" s="0" t="e">
        <f aca="false">NA()</f>
        <v>#N/A</v>
      </c>
      <c r="G1033" s="0" t="e">
        <f aca="false">NA()</f>
        <v>#N/A</v>
      </c>
      <c r="H1033" s="0" t="e">
        <f aca="false">NA()</f>
        <v>#N/A</v>
      </c>
      <c r="I1033" s="0" t="e">
        <f aca="false">NA()</f>
        <v>#N/A</v>
      </c>
      <c r="J1033" s="0" t="n">
        <v>45</v>
      </c>
      <c r="K1033" s="0" t="n">
        <v>29.28</v>
      </c>
      <c r="L1033" s="0" t="n">
        <v>57.5</v>
      </c>
      <c r="M1033" s="96" t="n">
        <v>36943</v>
      </c>
      <c r="N1033" s="0" t="n">
        <v>39.3</v>
      </c>
    </row>
    <row r="1034" customFormat="false" ht="12.75" hidden="false" customHeight="false" outlineLevel="0" collapsed="false">
      <c r="A1034" s="96" t="n">
        <v>36775</v>
      </c>
      <c r="B1034" s="0" t="e">
        <f aca="false">NA()</f>
        <v>#N/A</v>
      </c>
      <c r="C1034" s="0" t="n">
        <v>51</v>
      </c>
      <c r="D1034" s="0" t="n">
        <v>30.61</v>
      </c>
      <c r="E1034" s="0" t="n">
        <v>20.41</v>
      </c>
      <c r="F1034" s="0" t="e">
        <f aca="false">NA()</f>
        <v>#N/A</v>
      </c>
      <c r="G1034" s="0" t="e">
        <f aca="false">NA()</f>
        <v>#N/A</v>
      </c>
      <c r="H1034" s="0" t="e">
        <f aca="false">NA()</f>
        <v>#N/A</v>
      </c>
      <c r="I1034" s="0" t="e">
        <f aca="false">NA()</f>
        <v>#N/A</v>
      </c>
      <c r="J1034" s="0" t="n">
        <v>25.89</v>
      </c>
      <c r="K1034" s="0" t="n">
        <v>16.7</v>
      </c>
      <c r="L1034" s="0" t="n">
        <v>19.92</v>
      </c>
      <c r="M1034" s="96" t="n">
        <v>36944</v>
      </c>
      <c r="N1034" s="0" t="n">
        <v>44.59</v>
      </c>
    </row>
    <row r="1035" customFormat="false" ht="12.75" hidden="false" customHeight="false" outlineLevel="0" collapsed="false">
      <c r="A1035" s="96" t="n">
        <v>36776</v>
      </c>
      <c r="B1035" s="0" t="e">
        <f aca="false">NA()</f>
        <v>#N/A</v>
      </c>
      <c r="C1035" s="0" t="n">
        <v>54.75</v>
      </c>
      <c r="D1035" s="0" t="n">
        <v>29.08</v>
      </c>
      <c r="E1035" s="0" t="n">
        <v>18.28</v>
      </c>
      <c r="F1035" s="0" t="e">
        <f aca="false">NA()</f>
        <v>#N/A</v>
      </c>
      <c r="G1035" s="0" t="e">
        <f aca="false">NA()</f>
        <v>#N/A</v>
      </c>
      <c r="H1035" s="0" t="e">
        <f aca="false">NA()</f>
        <v>#N/A</v>
      </c>
      <c r="I1035" s="0" t="e">
        <f aca="false">NA()</f>
        <v>#N/A</v>
      </c>
      <c r="J1035" s="0" t="n">
        <v>23</v>
      </c>
      <c r="K1035" s="0" t="n">
        <v>13.56</v>
      </c>
      <c r="L1035" s="0" t="n">
        <v>26</v>
      </c>
      <c r="M1035" s="96" t="n">
        <v>36945</v>
      </c>
      <c r="N1035" s="0" t="n">
        <v>38</v>
      </c>
    </row>
    <row r="1036" customFormat="false" ht="12.75" hidden="false" customHeight="false" outlineLevel="0" collapsed="false">
      <c r="A1036" s="96" t="n">
        <v>36777</v>
      </c>
      <c r="B1036" s="0" t="e">
        <f aca="false">NA()</f>
        <v>#N/A</v>
      </c>
      <c r="C1036" s="0" t="e">
        <f aca="false">NA()</f>
        <v>#N/A</v>
      </c>
      <c r="D1036" s="0" t="n">
        <v>29.11</v>
      </c>
      <c r="E1036" s="0" t="n">
        <v>18.61</v>
      </c>
      <c r="F1036" s="0" t="e">
        <f aca="false">NA()</f>
        <v>#N/A</v>
      </c>
      <c r="G1036" s="0" t="e">
        <f aca="false">NA()</f>
        <v>#N/A</v>
      </c>
      <c r="H1036" s="0" t="e">
        <f aca="false">NA()</f>
        <v>#N/A</v>
      </c>
      <c r="I1036" s="0" t="e">
        <f aca="false">NA()</f>
        <v>#N/A</v>
      </c>
      <c r="J1036" s="0" t="n">
        <v>22.14</v>
      </c>
      <c r="K1036" s="0" t="n">
        <v>15.32</v>
      </c>
      <c r="L1036" s="0" t="n">
        <v>31.21</v>
      </c>
      <c r="M1036" s="96" t="n">
        <v>36946</v>
      </c>
      <c r="N1036" s="0" t="n">
        <v>30.93</v>
      </c>
    </row>
    <row r="1037" customFormat="false" ht="12.75" hidden="false" customHeight="false" outlineLevel="0" collapsed="false">
      <c r="A1037" s="96" t="n">
        <v>36778</v>
      </c>
      <c r="B1037" s="0" t="e">
        <f aca="false">NA()</f>
        <v>#N/A</v>
      </c>
      <c r="C1037" s="0" t="e">
        <f aca="false">NA()</f>
        <v>#N/A</v>
      </c>
      <c r="D1037" s="0" t="e">
        <f aca="false">NA()</f>
        <v>#N/A</v>
      </c>
      <c r="E1037" s="0" t="n">
        <v>25</v>
      </c>
      <c r="F1037" s="0" t="e">
        <f aca="false">NA()</f>
        <v>#N/A</v>
      </c>
      <c r="G1037" s="0" t="e">
        <f aca="false">NA()</f>
        <v>#N/A</v>
      </c>
      <c r="H1037" s="0" t="e">
        <f aca="false">NA()</f>
        <v>#N/A</v>
      </c>
      <c r="I1037" s="0" t="e">
        <f aca="false">NA()</f>
        <v>#N/A</v>
      </c>
      <c r="J1037" s="0" t="n">
        <v>20</v>
      </c>
      <c r="K1037" s="0" t="n">
        <v>30.5</v>
      </c>
      <c r="L1037" s="0" t="n">
        <v>30</v>
      </c>
      <c r="M1037" s="96" t="n">
        <v>36947</v>
      </c>
      <c r="N1037" s="0" t="n">
        <v>30.93</v>
      </c>
    </row>
    <row r="1038" customFormat="false" ht="12.75" hidden="false" customHeight="false" outlineLevel="0" collapsed="false">
      <c r="A1038" s="96" t="n">
        <v>36779</v>
      </c>
      <c r="B1038" s="0" t="e">
        <f aca="false">NA()</f>
        <v>#N/A</v>
      </c>
      <c r="C1038" s="0" t="e">
        <f aca="false">NA()</f>
        <v>#N/A</v>
      </c>
      <c r="D1038" s="0" t="e">
        <f aca="false">NA()</f>
        <v>#N/A</v>
      </c>
      <c r="E1038" s="0" t="n">
        <v>25</v>
      </c>
      <c r="F1038" s="0" t="e">
        <f aca="false">NA()</f>
        <v>#N/A</v>
      </c>
      <c r="G1038" s="0" t="e">
        <f aca="false">NA()</f>
        <v>#N/A</v>
      </c>
      <c r="H1038" s="0" t="e">
        <f aca="false">NA()</f>
        <v>#N/A</v>
      </c>
      <c r="I1038" s="0" t="e">
        <f aca="false">NA()</f>
        <v>#N/A</v>
      </c>
      <c r="J1038" s="0" t="n">
        <v>20</v>
      </c>
      <c r="K1038" s="0" t="n">
        <v>30.5</v>
      </c>
      <c r="L1038" s="0" t="n">
        <v>30</v>
      </c>
      <c r="M1038" s="96" t="n">
        <v>36948</v>
      </c>
      <c r="N1038" s="0" t="n">
        <v>38.18</v>
      </c>
    </row>
    <row r="1039" customFormat="false" ht="12.75" hidden="false" customHeight="false" outlineLevel="0" collapsed="false">
      <c r="A1039" s="96" t="n">
        <v>36780</v>
      </c>
      <c r="B1039" s="0" t="e">
        <f aca="false">NA()</f>
        <v>#N/A</v>
      </c>
      <c r="C1039" s="0" t="e">
        <f aca="false">NA()</f>
        <v>#N/A</v>
      </c>
      <c r="D1039" s="0" t="n">
        <v>36.19</v>
      </c>
      <c r="E1039" s="0" t="n">
        <v>32.27</v>
      </c>
      <c r="F1039" s="0" t="e">
        <f aca="false">NA()</f>
        <v>#N/A</v>
      </c>
      <c r="G1039" s="0" t="e">
        <f aca="false">NA()</f>
        <v>#N/A</v>
      </c>
      <c r="H1039" s="0" t="e">
        <f aca="false">NA()</f>
        <v>#N/A</v>
      </c>
      <c r="I1039" s="0" t="e">
        <f aca="false">NA()</f>
        <v>#N/A</v>
      </c>
      <c r="J1039" s="0" t="n">
        <v>30</v>
      </c>
      <c r="K1039" s="0" t="n">
        <v>27.87</v>
      </c>
      <c r="L1039" s="0" t="n">
        <v>35.5</v>
      </c>
      <c r="M1039" s="96" t="n">
        <v>36949</v>
      </c>
      <c r="N1039" s="0" t="n">
        <v>42.07</v>
      </c>
    </row>
    <row r="1040" customFormat="false" ht="12.75" hidden="false" customHeight="false" outlineLevel="0" collapsed="false">
      <c r="A1040" s="96" t="n">
        <v>36781</v>
      </c>
      <c r="B1040" s="0" t="e">
        <f aca="false">NA()</f>
        <v>#N/A</v>
      </c>
      <c r="C1040" s="0" t="e">
        <f aca="false">NA()</f>
        <v>#N/A</v>
      </c>
      <c r="D1040" s="0" t="n">
        <v>54.14</v>
      </c>
      <c r="E1040" s="0" t="n">
        <v>31.37</v>
      </c>
      <c r="F1040" s="0" t="e">
        <f aca="false">NA()</f>
        <v>#N/A</v>
      </c>
      <c r="G1040" s="0" t="e">
        <f aca="false">NA()</f>
        <v>#N/A</v>
      </c>
      <c r="H1040" s="0" t="e">
        <f aca="false">NA()</f>
        <v>#N/A</v>
      </c>
      <c r="I1040" s="0" t="e">
        <f aca="false">NA()</f>
        <v>#N/A</v>
      </c>
      <c r="J1040" s="0" t="n">
        <v>45</v>
      </c>
      <c r="K1040" s="0" t="n">
        <v>28.34</v>
      </c>
      <c r="L1040" s="0" t="n">
        <v>34</v>
      </c>
      <c r="M1040" s="96" t="n">
        <v>36950</v>
      </c>
      <c r="N1040" s="0" t="n">
        <v>49.06</v>
      </c>
    </row>
    <row r="1041" customFormat="false" ht="12.75" hidden="false" customHeight="false" outlineLevel="0" collapsed="false">
      <c r="A1041" s="96" t="n">
        <v>36782</v>
      </c>
      <c r="B1041" s="0" t="e">
        <f aca="false">NA()</f>
        <v>#N/A</v>
      </c>
      <c r="C1041" s="0" t="e">
        <f aca="false">NA()</f>
        <v>#N/A</v>
      </c>
      <c r="D1041" s="0" t="n">
        <v>44.58</v>
      </c>
      <c r="E1041" s="0" t="n">
        <v>26.54</v>
      </c>
      <c r="F1041" s="0" t="e">
        <f aca="false">NA()</f>
        <v>#N/A</v>
      </c>
      <c r="G1041" s="0" t="e">
        <f aca="false">NA()</f>
        <v>#N/A</v>
      </c>
      <c r="H1041" s="0" t="e">
        <f aca="false">NA()</f>
        <v>#N/A</v>
      </c>
      <c r="I1041" s="0" t="e">
        <f aca="false">NA()</f>
        <v>#N/A</v>
      </c>
      <c r="J1041" s="0" t="n">
        <v>38.5</v>
      </c>
      <c r="K1041" s="0" t="n">
        <v>22.94</v>
      </c>
      <c r="L1041" s="0" t="n">
        <v>28.5</v>
      </c>
      <c r="M1041" s="96" t="n">
        <v>36951</v>
      </c>
      <c r="N1041" s="0" t="n">
        <v>46.52</v>
      </c>
    </row>
    <row r="1042" customFormat="false" ht="12.75" hidden="false" customHeight="false" outlineLevel="0" collapsed="false">
      <c r="A1042" s="96" t="n">
        <v>36783</v>
      </c>
      <c r="B1042" s="0" t="e">
        <f aca="false">NA()</f>
        <v>#N/A</v>
      </c>
      <c r="C1042" s="0" t="e">
        <f aca="false">NA()</f>
        <v>#N/A</v>
      </c>
      <c r="D1042" s="0" t="n">
        <v>42.45</v>
      </c>
      <c r="E1042" s="0" t="n">
        <v>25.99</v>
      </c>
      <c r="F1042" s="0" t="e">
        <f aca="false">NA()</f>
        <v>#N/A</v>
      </c>
      <c r="G1042" s="0" t="e">
        <f aca="false">NA()</f>
        <v>#N/A</v>
      </c>
      <c r="H1042" s="0" t="e">
        <f aca="false">NA()</f>
        <v>#N/A</v>
      </c>
      <c r="I1042" s="0" t="e">
        <f aca="false">NA()</f>
        <v>#N/A</v>
      </c>
      <c r="J1042" s="0" t="n">
        <v>36.5</v>
      </c>
      <c r="K1042" s="0" t="n">
        <v>20.55</v>
      </c>
      <c r="L1042" s="0" t="n">
        <v>29.5</v>
      </c>
      <c r="M1042" s="96" t="n">
        <v>36952</v>
      </c>
      <c r="N1042" s="0" t="n">
        <v>38.85</v>
      </c>
    </row>
    <row r="1043" customFormat="false" ht="12.75" hidden="false" customHeight="false" outlineLevel="0" collapsed="false">
      <c r="A1043" s="96" t="n">
        <v>36784</v>
      </c>
      <c r="B1043" s="0" t="e">
        <f aca="false">NA()</f>
        <v>#N/A</v>
      </c>
      <c r="C1043" s="0" t="e">
        <f aca="false">NA()</f>
        <v>#N/A</v>
      </c>
      <c r="D1043" s="0" t="n">
        <v>43.48</v>
      </c>
      <c r="E1043" s="0" t="n">
        <v>21.56</v>
      </c>
      <c r="F1043" s="0" t="e">
        <f aca="false">NA()</f>
        <v>#N/A</v>
      </c>
      <c r="G1043" s="0" t="e">
        <f aca="false">NA()</f>
        <v>#N/A</v>
      </c>
      <c r="H1043" s="0" t="e">
        <f aca="false">NA()</f>
        <v>#N/A</v>
      </c>
      <c r="I1043" s="0" t="e">
        <f aca="false">NA()</f>
        <v>#N/A</v>
      </c>
      <c r="J1043" s="0" t="n">
        <v>31.02</v>
      </c>
      <c r="K1043" s="0" t="n">
        <v>17.54</v>
      </c>
      <c r="L1043" s="0" t="n">
        <v>21.17</v>
      </c>
      <c r="M1043" s="96" t="n">
        <v>36953</v>
      </c>
      <c r="N1043" s="0" t="n">
        <v>31.75</v>
      </c>
    </row>
    <row r="1044" customFormat="false" ht="12.75" hidden="false" customHeight="false" outlineLevel="0" collapsed="false">
      <c r="A1044" s="96" t="n">
        <v>36785</v>
      </c>
      <c r="B1044" s="0" t="e">
        <f aca="false">NA()</f>
        <v>#N/A</v>
      </c>
      <c r="C1044" s="0" t="e">
        <f aca="false">NA()</f>
        <v>#N/A</v>
      </c>
      <c r="D1044" s="0" t="e">
        <f aca="false">NA()</f>
        <v>#N/A</v>
      </c>
      <c r="E1044" s="0" t="e">
        <f aca="false">NA()</f>
        <v>#N/A</v>
      </c>
      <c r="F1044" s="0" t="e">
        <f aca="false">NA()</f>
        <v>#N/A</v>
      </c>
      <c r="G1044" s="0" t="e">
        <f aca="false">NA()</f>
        <v>#N/A</v>
      </c>
      <c r="H1044" s="0" t="e">
        <f aca="false">NA()</f>
        <v>#N/A</v>
      </c>
      <c r="I1044" s="0" t="e">
        <f aca="false">NA()</f>
        <v>#N/A</v>
      </c>
      <c r="J1044" s="0" t="n">
        <v>27</v>
      </c>
      <c r="K1044" s="0" t="e">
        <f aca="false">NA()</f>
        <v>#N/A</v>
      </c>
      <c r="L1044" s="0" t="n">
        <v>20</v>
      </c>
      <c r="M1044" s="96" t="n">
        <v>36954</v>
      </c>
      <c r="N1044" s="0" t="n">
        <v>31.75</v>
      </c>
    </row>
    <row r="1045" customFormat="false" ht="12.75" hidden="false" customHeight="false" outlineLevel="0" collapsed="false">
      <c r="A1045" s="96" t="n">
        <v>36786</v>
      </c>
      <c r="B1045" s="0" t="e">
        <f aca="false">NA()</f>
        <v>#N/A</v>
      </c>
      <c r="C1045" s="0" t="e">
        <f aca="false">NA()</f>
        <v>#N/A</v>
      </c>
      <c r="D1045" s="0" t="e">
        <f aca="false">NA()</f>
        <v>#N/A</v>
      </c>
      <c r="E1045" s="0" t="e">
        <f aca="false">NA()</f>
        <v>#N/A</v>
      </c>
      <c r="F1045" s="0" t="e">
        <f aca="false">NA()</f>
        <v>#N/A</v>
      </c>
      <c r="G1045" s="0" t="e">
        <f aca="false">NA()</f>
        <v>#N/A</v>
      </c>
      <c r="H1045" s="0" t="e">
        <f aca="false">NA()</f>
        <v>#N/A</v>
      </c>
      <c r="I1045" s="0" t="e">
        <f aca="false">NA()</f>
        <v>#N/A</v>
      </c>
      <c r="J1045" s="0" t="n">
        <v>27</v>
      </c>
      <c r="K1045" s="0" t="e">
        <f aca="false">NA()</f>
        <v>#N/A</v>
      </c>
      <c r="L1045" s="0" t="e">
        <f aca="false">NA()</f>
        <v>#N/A</v>
      </c>
      <c r="M1045" s="96" t="n">
        <v>36955</v>
      </c>
      <c r="N1045" s="0" t="n">
        <v>44.15</v>
      </c>
    </row>
    <row r="1046" customFormat="false" ht="12.75" hidden="false" customHeight="false" outlineLevel="0" collapsed="false">
      <c r="A1046" s="96" t="n">
        <v>36787</v>
      </c>
      <c r="B1046" s="0" t="e">
        <f aca="false">NA()</f>
        <v>#N/A</v>
      </c>
      <c r="C1046" s="0" t="e">
        <f aca="false">NA()</f>
        <v>#N/A</v>
      </c>
      <c r="D1046" s="0" t="n">
        <v>42.75</v>
      </c>
      <c r="E1046" s="0" t="n">
        <v>19.77</v>
      </c>
      <c r="F1046" s="0" t="e">
        <f aca="false">NA()</f>
        <v>#N/A</v>
      </c>
      <c r="G1046" s="0" t="e">
        <f aca="false">NA()</f>
        <v>#N/A</v>
      </c>
      <c r="H1046" s="0" t="e">
        <f aca="false">NA()</f>
        <v>#N/A</v>
      </c>
      <c r="I1046" s="0" t="e">
        <f aca="false">NA()</f>
        <v>#N/A</v>
      </c>
      <c r="J1046" s="0" t="n">
        <v>29</v>
      </c>
      <c r="K1046" s="0" t="n">
        <v>15.54</v>
      </c>
      <c r="L1046" s="0" t="n">
        <v>21</v>
      </c>
      <c r="M1046" s="96" t="n">
        <v>36956</v>
      </c>
      <c r="N1046" s="0" t="n">
        <v>50.31</v>
      </c>
    </row>
    <row r="1047" customFormat="false" ht="12.75" hidden="false" customHeight="false" outlineLevel="0" collapsed="false">
      <c r="A1047" s="96" t="n">
        <v>36788</v>
      </c>
      <c r="B1047" s="0" t="e">
        <f aca="false">NA()</f>
        <v>#N/A</v>
      </c>
      <c r="C1047" s="0" t="e">
        <f aca="false">NA()</f>
        <v>#N/A</v>
      </c>
      <c r="D1047" s="0" t="n">
        <v>57.25</v>
      </c>
      <c r="E1047" s="0" t="n">
        <v>25.43</v>
      </c>
      <c r="F1047" s="0" t="e">
        <f aca="false">NA()</f>
        <v>#N/A</v>
      </c>
      <c r="G1047" s="0" t="e">
        <f aca="false">NA()</f>
        <v>#N/A</v>
      </c>
      <c r="H1047" s="0" t="e">
        <f aca="false">NA()</f>
        <v>#N/A</v>
      </c>
      <c r="I1047" s="0" t="e">
        <f aca="false">NA()</f>
        <v>#N/A</v>
      </c>
      <c r="J1047" s="0" t="n">
        <v>30.73</v>
      </c>
      <c r="K1047" s="0" t="n">
        <v>24.15</v>
      </c>
      <c r="L1047" s="0" t="n">
        <v>27.15</v>
      </c>
      <c r="M1047" s="96" t="n">
        <v>36957</v>
      </c>
      <c r="N1047" s="0" t="n">
        <v>53.92</v>
      </c>
    </row>
    <row r="1048" customFormat="false" ht="12.75" hidden="false" customHeight="false" outlineLevel="0" collapsed="false">
      <c r="A1048" s="96" t="n">
        <v>36789</v>
      </c>
      <c r="B1048" s="0" t="e">
        <f aca="false">NA()</f>
        <v>#N/A</v>
      </c>
      <c r="C1048" s="0" t="e">
        <f aca="false">NA()</f>
        <v>#N/A</v>
      </c>
      <c r="D1048" s="0" t="n">
        <v>57.13</v>
      </c>
      <c r="E1048" s="0" t="n">
        <v>28.31</v>
      </c>
      <c r="F1048" s="0" t="e">
        <f aca="false">NA()</f>
        <v>#N/A</v>
      </c>
      <c r="G1048" s="0" t="e">
        <f aca="false">NA()</f>
        <v>#N/A</v>
      </c>
      <c r="H1048" s="0" t="e">
        <f aca="false">NA()</f>
        <v>#N/A</v>
      </c>
      <c r="I1048" s="0" t="e">
        <f aca="false">NA()</f>
        <v>#N/A</v>
      </c>
      <c r="J1048" s="0" t="n">
        <v>39.25</v>
      </c>
      <c r="K1048" s="0" t="n">
        <v>25.92</v>
      </c>
      <c r="L1048" s="0" t="n">
        <v>30</v>
      </c>
      <c r="M1048" s="96" t="n">
        <v>36958</v>
      </c>
      <c r="N1048" s="0" t="n">
        <v>45.13</v>
      </c>
    </row>
    <row r="1049" customFormat="false" ht="12.75" hidden="false" customHeight="false" outlineLevel="0" collapsed="false">
      <c r="A1049" s="96" t="n">
        <v>36790</v>
      </c>
      <c r="B1049" s="0" t="e">
        <f aca="false">NA()</f>
        <v>#N/A</v>
      </c>
      <c r="C1049" s="0" t="e">
        <f aca="false">NA()</f>
        <v>#N/A</v>
      </c>
      <c r="D1049" s="0" t="n">
        <v>53.09</v>
      </c>
      <c r="E1049" s="0" t="n">
        <v>18.73</v>
      </c>
      <c r="F1049" s="0" t="e">
        <f aca="false">NA()</f>
        <v>#N/A</v>
      </c>
      <c r="G1049" s="0" t="e">
        <f aca="false">NA()</f>
        <v>#N/A</v>
      </c>
      <c r="H1049" s="0" t="e">
        <f aca="false">NA()</f>
        <v>#N/A</v>
      </c>
      <c r="I1049" s="0" t="e">
        <f aca="false">NA()</f>
        <v>#N/A</v>
      </c>
      <c r="J1049" s="0" t="n">
        <v>30</v>
      </c>
      <c r="K1049" s="0" t="n">
        <v>14.29</v>
      </c>
      <c r="L1049" s="0" t="n">
        <v>19.71</v>
      </c>
      <c r="M1049" s="96" t="n">
        <v>36959</v>
      </c>
      <c r="N1049" s="0" t="n">
        <v>42.41</v>
      </c>
    </row>
    <row r="1050" customFormat="false" ht="12.75" hidden="false" customHeight="false" outlineLevel="0" collapsed="false">
      <c r="A1050" s="96" t="n">
        <v>36791</v>
      </c>
      <c r="B1050" s="0" t="e">
        <f aca="false">NA()</f>
        <v>#N/A</v>
      </c>
      <c r="C1050" s="0" t="e">
        <f aca="false">NA()</f>
        <v>#N/A</v>
      </c>
      <c r="D1050" s="0" t="n">
        <v>48.83</v>
      </c>
      <c r="E1050" s="0" t="n">
        <v>19.29</v>
      </c>
      <c r="F1050" s="0" t="e">
        <f aca="false">NA()</f>
        <v>#N/A</v>
      </c>
      <c r="G1050" s="0" t="e">
        <f aca="false">NA()</f>
        <v>#N/A</v>
      </c>
      <c r="H1050" s="0" t="e">
        <f aca="false">NA()</f>
        <v>#N/A</v>
      </c>
      <c r="I1050" s="0" t="e">
        <f aca="false">NA()</f>
        <v>#N/A</v>
      </c>
      <c r="J1050" s="0" t="n">
        <v>32.17</v>
      </c>
      <c r="K1050" s="0" t="n">
        <v>15.33</v>
      </c>
      <c r="L1050" s="0" t="n">
        <v>19.67</v>
      </c>
      <c r="M1050" s="96" t="n">
        <v>36960</v>
      </c>
      <c r="N1050" s="0" t="n">
        <v>30.82</v>
      </c>
    </row>
    <row r="1051" customFormat="false" ht="12.75" hidden="false" customHeight="false" outlineLevel="0" collapsed="false">
      <c r="A1051" s="96" t="n">
        <v>36792</v>
      </c>
      <c r="B1051" s="0" t="e">
        <f aca="false">NA()</f>
        <v>#N/A</v>
      </c>
      <c r="C1051" s="0" t="e">
        <f aca="false">NA()</f>
        <v>#N/A</v>
      </c>
      <c r="D1051" s="0" t="e">
        <f aca="false">NA()</f>
        <v>#N/A</v>
      </c>
      <c r="E1051" s="0" t="e">
        <f aca="false">NA()</f>
        <v>#N/A</v>
      </c>
      <c r="F1051" s="0" t="e">
        <f aca="false">NA()</f>
        <v>#N/A</v>
      </c>
      <c r="G1051" s="0" t="e">
        <f aca="false">NA()</f>
        <v>#N/A</v>
      </c>
      <c r="H1051" s="0" t="e">
        <f aca="false">NA()</f>
        <v>#N/A</v>
      </c>
      <c r="I1051" s="0" t="e">
        <f aca="false">NA()</f>
        <v>#N/A</v>
      </c>
      <c r="J1051" s="0" t="n">
        <v>24.5</v>
      </c>
      <c r="K1051" s="0" t="n">
        <v>18</v>
      </c>
      <c r="L1051" s="0" t="n">
        <v>19.72</v>
      </c>
      <c r="M1051" s="96" t="n">
        <v>36961</v>
      </c>
      <c r="N1051" s="0" t="n">
        <v>30.82</v>
      </c>
    </row>
    <row r="1052" customFormat="false" ht="12.75" hidden="false" customHeight="false" outlineLevel="0" collapsed="false">
      <c r="A1052" s="96" t="n">
        <v>36793</v>
      </c>
      <c r="B1052" s="0" t="e">
        <f aca="false">NA()</f>
        <v>#N/A</v>
      </c>
      <c r="C1052" s="0" t="e">
        <f aca="false">NA()</f>
        <v>#N/A</v>
      </c>
      <c r="D1052" s="0" t="e">
        <f aca="false">NA()</f>
        <v>#N/A</v>
      </c>
      <c r="E1052" s="0" t="e">
        <f aca="false">NA()</f>
        <v>#N/A</v>
      </c>
      <c r="F1052" s="0" t="e">
        <f aca="false">NA()</f>
        <v>#N/A</v>
      </c>
      <c r="G1052" s="0" t="e">
        <f aca="false">NA()</f>
        <v>#N/A</v>
      </c>
      <c r="H1052" s="0" t="e">
        <f aca="false">NA()</f>
        <v>#N/A</v>
      </c>
      <c r="I1052" s="0" t="e">
        <f aca="false">NA()</f>
        <v>#N/A</v>
      </c>
      <c r="J1052" s="0" t="n">
        <v>24.5</v>
      </c>
      <c r="K1052" s="0" t="n">
        <v>18</v>
      </c>
      <c r="L1052" s="0" t="n">
        <v>19.72</v>
      </c>
      <c r="M1052" s="96" t="n">
        <v>36962</v>
      </c>
      <c r="N1052" s="0" t="n">
        <v>42.29</v>
      </c>
    </row>
    <row r="1053" customFormat="false" ht="12.75" hidden="false" customHeight="false" outlineLevel="0" collapsed="false">
      <c r="A1053" s="96" t="n">
        <v>36794</v>
      </c>
      <c r="B1053" s="0" t="e">
        <f aca="false">NA()</f>
        <v>#N/A</v>
      </c>
      <c r="C1053" s="0" t="e">
        <f aca="false">NA()</f>
        <v>#N/A</v>
      </c>
      <c r="D1053" s="0" t="n">
        <v>35.86</v>
      </c>
      <c r="E1053" s="0" t="n">
        <v>20.19</v>
      </c>
      <c r="F1053" s="0" t="e">
        <f aca="false">NA()</f>
        <v>#N/A</v>
      </c>
      <c r="G1053" s="0" t="e">
        <f aca="false">NA()</f>
        <v>#N/A</v>
      </c>
      <c r="H1053" s="0" t="e">
        <f aca="false">NA()</f>
        <v>#N/A</v>
      </c>
      <c r="I1053" s="0" t="e">
        <f aca="false">NA()</f>
        <v>#N/A</v>
      </c>
      <c r="J1053" s="0" t="n">
        <v>28</v>
      </c>
      <c r="K1053" s="0" t="n">
        <v>15.45</v>
      </c>
      <c r="L1053" s="0" t="n">
        <v>24</v>
      </c>
      <c r="M1053" s="96" t="n">
        <v>36963</v>
      </c>
      <c r="N1053" s="0" t="n">
        <v>41.72</v>
      </c>
    </row>
    <row r="1054" customFormat="false" ht="12.75" hidden="false" customHeight="false" outlineLevel="0" collapsed="false">
      <c r="A1054" s="96" t="n">
        <v>36795</v>
      </c>
      <c r="B1054" s="0" t="e">
        <f aca="false">NA()</f>
        <v>#N/A</v>
      </c>
      <c r="C1054" s="0" t="e">
        <f aca="false">NA()</f>
        <v>#N/A</v>
      </c>
      <c r="D1054" s="0" t="n">
        <v>48.56</v>
      </c>
      <c r="E1054" s="0" t="n">
        <v>17.45</v>
      </c>
      <c r="F1054" s="0" t="e">
        <f aca="false">NA()</f>
        <v>#N/A</v>
      </c>
      <c r="G1054" s="0" t="e">
        <f aca="false">NA()</f>
        <v>#N/A</v>
      </c>
      <c r="H1054" s="0" t="e">
        <f aca="false">NA()</f>
        <v>#N/A</v>
      </c>
      <c r="I1054" s="0" t="e">
        <f aca="false">NA()</f>
        <v>#N/A</v>
      </c>
      <c r="J1054" s="0" t="n">
        <v>24.29</v>
      </c>
      <c r="K1054" s="0" t="n">
        <v>15.15</v>
      </c>
      <c r="L1054" s="0" t="n">
        <v>19</v>
      </c>
      <c r="M1054" s="96" t="n">
        <v>36964</v>
      </c>
      <c r="N1054" s="0" t="n">
        <v>38.29</v>
      </c>
    </row>
    <row r="1055" customFormat="false" ht="12.75" hidden="false" customHeight="false" outlineLevel="0" collapsed="false">
      <c r="A1055" s="96" t="n">
        <v>36796</v>
      </c>
      <c r="B1055" s="0" t="e">
        <f aca="false">NA()</f>
        <v>#N/A</v>
      </c>
      <c r="C1055" s="0" t="n">
        <v>44.38</v>
      </c>
      <c r="D1055" s="0" t="n">
        <v>44.25</v>
      </c>
      <c r="E1055" s="0" t="n">
        <v>15.52</v>
      </c>
      <c r="F1055" s="0" t="e">
        <f aca="false">NA()</f>
        <v>#N/A</v>
      </c>
      <c r="G1055" s="0" t="e">
        <f aca="false">NA()</f>
        <v>#N/A</v>
      </c>
      <c r="H1055" s="0" t="e">
        <f aca="false">NA()</f>
        <v>#N/A</v>
      </c>
      <c r="I1055" s="0" t="e">
        <f aca="false">NA()</f>
        <v>#N/A</v>
      </c>
      <c r="J1055" s="0" t="n">
        <v>22.38</v>
      </c>
      <c r="K1055" s="0" t="n">
        <v>15.54</v>
      </c>
      <c r="L1055" s="0" t="n">
        <v>17.25</v>
      </c>
      <c r="M1055" s="96" t="n">
        <v>36965</v>
      </c>
      <c r="N1055" s="0" t="n">
        <v>37.06</v>
      </c>
    </row>
    <row r="1056" customFormat="false" ht="12.75" hidden="false" customHeight="false" outlineLevel="0" collapsed="false">
      <c r="A1056" s="96" t="n">
        <v>36797</v>
      </c>
      <c r="B1056" s="0" t="e">
        <f aca="false">NA()</f>
        <v>#N/A</v>
      </c>
      <c r="C1056" s="0" t="e">
        <f aca="false">NA()</f>
        <v>#N/A</v>
      </c>
      <c r="D1056" s="0" t="n">
        <v>47.5</v>
      </c>
      <c r="E1056" s="0" t="n">
        <v>17.53</v>
      </c>
      <c r="F1056" s="0" t="e">
        <f aca="false">NA()</f>
        <v>#N/A</v>
      </c>
      <c r="G1056" s="0" t="e">
        <f aca="false">NA()</f>
        <v>#N/A</v>
      </c>
      <c r="H1056" s="0" t="e">
        <f aca="false">NA()</f>
        <v>#N/A</v>
      </c>
      <c r="I1056" s="0" t="e">
        <f aca="false">NA()</f>
        <v>#N/A</v>
      </c>
      <c r="J1056" s="0" t="n">
        <v>24.6</v>
      </c>
      <c r="K1056" s="0" t="n">
        <v>15.27</v>
      </c>
      <c r="L1056" s="0" t="n">
        <v>17.5</v>
      </c>
      <c r="M1056" s="96" t="n">
        <v>36966</v>
      </c>
      <c r="N1056" s="0" t="n">
        <v>34.54</v>
      </c>
    </row>
    <row r="1057" customFormat="false" ht="12.75" hidden="false" customHeight="false" outlineLevel="0" collapsed="false">
      <c r="A1057" s="96" t="n">
        <v>36798</v>
      </c>
      <c r="B1057" s="0" t="e">
        <f aca="false">NA()</f>
        <v>#N/A</v>
      </c>
      <c r="C1057" s="0" t="e">
        <f aca="false">NA()</f>
        <v>#N/A</v>
      </c>
      <c r="D1057" s="0" t="n">
        <v>49.47</v>
      </c>
      <c r="E1057" s="0" t="n">
        <v>20.52</v>
      </c>
      <c r="F1057" s="0" t="e">
        <f aca="false">NA()</f>
        <v>#N/A</v>
      </c>
      <c r="G1057" s="0" t="e">
        <f aca="false">NA()</f>
        <v>#N/A</v>
      </c>
      <c r="H1057" s="0" t="e">
        <f aca="false">NA()</f>
        <v>#N/A</v>
      </c>
      <c r="I1057" s="0" t="e">
        <f aca="false">NA()</f>
        <v>#N/A</v>
      </c>
      <c r="J1057" s="0" t="n">
        <v>23.77</v>
      </c>
      <c r="K1057" s="0" t="n">
        <v>16.22</v>
      </c>
      <c r="L1057" s="0" t="n">
        <v>23.5</v>
      </c>
      <c r="M1057" s="96" t="n">
        <v>36969</v>
      </c>
      <c r="N1057" s="0" t="n">
        <v>42.02</v>
      </c>
    </row>
    <row r="1058" customFormat="false" ht="12.75" hidden="false" customHeight="false" outlineLevel="0" collapsed="false">
      <c r="A1058" s="96" t="n">
        <v>36799</v>
      </c>
      <c r="B1058" s="0" t="e">
        <f aca="false">NA()</f>
        <v>#N/A</v>
      </c>
      <c r="C1058" s="0" t="e">
        <f aca="false">NA()</f>
        <v>#N/A</v>
      </c>
      <c r="D1058" s="0" t="e">
        <f aca="false">NA()</f>
        <v>#N/A</v>
      </c>
      <c r="E1058" s="0" t="e">
        <f aca="false">NA()</f>
        <v>#N/A</v>
      </c>
      <c r="F1058" s="0" t="e">
        <f aca="false">NA()</f>
        <v>#N/A</v>
      </c>
      <c r="G1058" s="0" t="e">
        <f aca="false">NA()</f>
        <v>#N/A</v>
      </c>
      <c r="H1058" s="0" t="e">
        <f aca="false">NA()</f>
        <v>#N/A</v>
      </c>
      <c r="I1058" s="0" t="e">
        <f aca="false">NA()</f>
        <v>#N/A</v>
      </c>
      <c r="J1058" s="0" t="n">
        <v>20.83</v>
      </c>
      <c r="K1058" s="0" t="e">
        <f aca="false">NA()</f>
        <v>#N/A</v>
      </c>
      <c r="L1058" s="0" t="n">
        <v>23.4</v>
      </c>
      <c r="M1058" s="96" t="n">
        <v>36970</v>
      </c>
      <c r="N1058" s="0" t="n">
        <v>48.07</v>
      </c>
    </row>
    <row r="1059" customFormat="false" ht="12.75" hidden="false" customHeight="false" outlineLevel="0" collapsed="false">
      <c r="A1059" s="96" t="n">
        <v>36800</v>
      </c>
      <c r="B1059" s="0" t="e">
        <f aca="false">NA()</f>
        <v>#N/A</v>
      </c>
      <c r="C1059" s="0" t="e">
        <f aca="false">NA()</f>
        <v>#N/A</v>
      </c>
      <c r="D1059" s="0" t="e">
        <f aca="false">NA()</f>
        <v>#N/A</v>
      </c>
      <c r="E1059" s="0" t="e">
        <f aca="false">NA()</f>
        <v>#N/A</v>
      </c>
      <c r="F1059" s="0" t="e">
        <f aca="false">NA()</f>
        <v>#N/A</v>
      </c>
      <c r="G1059" s="0" t="e">
        <f aca="false">NA()</f>
        <v>#N/A</v>
      </c>
      <c r="H1059" s="0" t="e">
        <f aca="false">NA()</f>
        <v>#N/A</v>
      </c>
      <c r="I1059" s="0" t="e">
        <f aca="false">NA()</f>
        <v>#N/A</v>
      </c>
      <c r="J1059" s="0" t="n">
        <v>20.83</v>
      </c>
      <c r="K1059" s="0" t="e">
        <f aca="false">NA()</f>
        <v>#N/A</v>
      </c>
      <c r="L1059" s="0" t="n">
        <v>23.5</v>
      </c>
      <c r="M1059" s="96" t="n">
        <v>36971</v>
      </c>
      <c r="N1059" s="0" t="n">
        <v>47.54</v>
      </c>
    </row>
    <row r="1060" customFormat="false" ht="12.75" hidden="false" customHeight="false" outlineLevel="0" collapsed="false">
      <c r="A1060" s="96" t="n">
        <v>36801</v>
      </c>
      <c r="B1060" s="0" t="e">
        <f aca="false">NA()</f>
        <v>#N/A</v>
      </c>
      <c r="C1060" s="0" t="e">
        <f aca="false">NA()</f>
        <v>#N/A</v>
      </c>
      <c r="D1060" s="0" t="n">
        <v>49.94</v>
      </c>
      <c r="E1060" s="0" t="n">
        <v>26.48</v>
      </c>
      <c r="F1060" s="0" t="e">
        <f aca="false">NA()</f>
        <v>#N/A</v>
      </c>
      <c r="G1060" s="0" t="e">
        <f aca="false">NA()</f>
        <v>#N/A</v>
      </c>
      <c r="H1060" s="0" t="e">
        <f aca="false">NA()</f>
        <v>#N/A</v>
      </c>
      <c r="I1060" s="0" t="e">
        <f aca="false">NA()</f>
        <v>#N/A</v>
      </c>
      <c r="J1060" s="0" t="n">
        <v>26.48</v>
      </c>
      <c r="K1060" s="0" t="n">
        <v>27.98</v>
      </c>
      <c r="L1060" s="0" t="n">
        <v>29.13</v>
      </c>
      <c r="M1060" s="96" t="n">
        <v>36972</v>
      </c>
      <c r="N1060" s="0" t="n">
        <v>41.21</v>
      </c>
    </row>
    <row r="1061" customFormat="false" ht="12.75" hidden="false" customHeight="false" outlineLevel="0" collapsed="false">
      <c r="A1061" s="96" t="n">
        <v>36802</v>
      </c>
      <c r="B1061" s="0" t="e">
        <f aca="false">NA()</f>
        <v>#N/A</v>
      </c>
      <c r="C1061" s="0" t="e">
        <f aca="false">NA()</f>
        <v>#N/A</v>
      </c>
      <c r="D1061" s="0" t="n">
        <v>52.19</v>
      </c>
      <c r="E1061" s="0" t="n">
        <v>41.39</v>
      </c>
      <c r="F1061" s="0" t="e">
        <f aca="false">NA()</f>
        <v>#N/A</v>
      </c>
      <c r="G1061" s="0" t="e">
        <f aca="false">NA()</f>
        <v>#N/A</v>
      </c>
      <c r="H1061" s="0" t="e">
        <f aca="false">NA()</f>
        <v>#N/A</v>
      </c>
      <c r="I1061" s="0" t="e">
        <f aca="false">NA()</f>
        <v>#N/A</v>
      </c>
      <c r="J1061" s="0" t="n">
        <v>43.2</v>
      </c>
      <c r="K1061" s="0" t="n">
        <v>39.21</v>
      </c>
      <c r="L1061" s="0" t="n">
        <v>49.33</v>
      </c>
      <c r="M1061" s="96" t="n">
        <v>36973</v>
      </c>
      <c r="N1061" s="0" t="n">
        <v>44.07</v>
      </c>
    </row>
    <row r="1062" customFormat="false" ht="12.75" hidden="false" customHeight="false" outlineLevel="0" collapsed="false">
      <c r="A1062" s="96" t="n">
        <v>36803</v>
      </c>
      <c r="B1062" s="0" t="e">
        <f aca="false">NA()</f>
        <v>#N/A</v>
      </c>
      <c r="C1062" s="0" t="e">
        <f aca="false">NA()</f>
        <v>#N/A</v>
      </c>
      <c r="D1062" s="0" t="n">
        <v>53.11</v>
      </c>
      <c r="E1062" s="0" t="n">
        <v>37.47</v>
      </c>
      <c r="F1062" s="0" t="e">
        <f aca="false">NA()</f>
        <v>#N/A</v>
      </c>
      <c r="G1062" s="0" t="e">
        <f aca="false">NA()</f>
        <v>#N/A</v>
      </c>
      <c r="H1062" s="0" t="e">
        <f aca="false">NA()</f>
        <v>#N/A</v>
      </c>
      <c r="I1062" s="0" t="e">
        <f aca="false">NA()</f>
        <v>#N/A</v>
      </c>
      <c r="J1062" s="0" t="n">
        <v>42.2</v>
      </c>
      <c r="K1062" s="0" t="n">
        <v>31.55</v>
      </c>
      <c r="L1062" s="0" t="n">
        <v>35</v>
      </c>
      <c r="M1062" s="96" t="n">
        <v>36974</v>
      </c>
      <c r="N1062" s="0" t="n">
        <v>35.48</v>
      </c>
    </row>
    <row r="1063" customFormat="false" ht="12.75" hidden="false" customHeight="false" outlineLevel="0" collapsed="false">
      <c r="A1063" s="96" t="n">
        <v>36804</v>
      </c>
      <c r="B1063" s="0" t="e">
        <f aca="false">NA()</f>
        <v>#N/A</v>
      </c>
      <c r="C1063" s="0" t="e">
        <f aca="false">NA()</f>
        <v>#N/A</v>
      </c>
      <c r="D1063" s="0" t="n">
        <v>54.32</v>
      </c>
      <c r="E1063" s="0" t="n">
        <v>28.95</v>
      </c>
      <c r="F1063" s="0" t="e">
        <f aca="false">NA()</f>
        <v>#N/A</v>
      </c>
      <c r="G1063" s="0" t="e">
        <f aca="false">NA()</f>
        <v>#N/A</v>
      </c>
      <c r="H1063" s="0" t="e">
        <f aca="false">NA()</f>
        <v>#N/A</v>
      </c>
      <c r="I1063" s="0" t="e">
        <f aca="false">NA()</f>
        <v>#N/A</v>
      </c>
      <c r="J1063" s="0" t="n">
        <v>31.33</v>
      </c>
      <c r="K1063" s="0" t="n">
        <v>29.29</v>
      </c>
      <c r="L1063" s="0" t="n">
        <v>35.29</v>
      </c>
      <c r="M1063" s="96" t="n">
        <v>36975</v>
      </c>
      <c r="N1063" s="0" t="n">
        <v>35.48</v>
      </c>
    </row>
    <row r="1064" customFormat="false" ht="12.75" hidden="false" customHeight="false" outlineLevel="0" collapsed="false">
      <c r="A1064" s="96" t="n">
        <v>36805</v>
      </c>
      <c r="B1064" s="0" t="e">
        <f aca="false">NA()</f>
        <v>#N/A</v>
      </c>
      <c r="C1064" s="0" t="e">
        <f aca="false">NA()</f>
        <v>#N/A</v>
      </c>
      <c r="D1064" s="0" t="n">
        <v>48.34</v>
      </c>
      <c r="E1064" s="0" t="n">
        <v>33.13</v>
      </c>
      <c r="F1064" s="0" t="e">
        <f aca="false">NA()</f>
        <v>#N/A</v>
      </c>
      <c r="G1064" s="0" t="e">
        <f aca="false">NA()</f>
        <v>#N/A</v>
      </c>
      <c r="H1064" s="0" t="e">
        <f aca="false">NA()</f>
        <v>#N/A</v>
      </c>
      <c r="I1064" s="0" t="e">
        <f aca="false">NA()</f>
        <v>#N/A</v>
      </c>
      <c r="J1064" s="0" t="n">
        <v>44</v>
      </c>
      <c r="K1064" s="0" t="n">
        <v>32.13</v>
      </c>
      <c r="L1064" s="0" t="n">
        <v>40</v>
      </c>
      <c r="M1064" s="96" t="n">
        <v>36976</v>
      </c>
      <c r="N1064" s="0" t="n">
        <v>52.15</v>
      </c>
    </row>
    <row r="1065" customFormat="false" ht="12.75" hidden="false" customHeight="false" outlineLevel="0" collapsed="false">
      <c r="A1065" s="96" t="n">
        <v>36806</v>
      </c>
      <c r="B1065" s="0" t="e">
        <f aca="false">NA()</f>
        <v>#N/A</v>
      </c>
      <c r="C1065" s="0" t="e">
        <f aca="false">NA()</f>
        <v>#N/A</v>
      </c>
      <c r="D1065" s="0" t="e">
        <f aca="false">NA()</f>
        <v>#N/A</v>
      </c>
      <c r="E1065" s="0" t="e">
        <f aca="false">NA()</f>
        <v>#N/A</v>
      </c>
      <c r="F1065" s="0" t="e">
        <f aca="false">NA()</f>
        <v>#N/A</v>
      </c>
      <c r="G1065" s="0" t="e">
        <f aca="false">NA()</f>
        <v>#N/A</v>
      </c>
      <c r="H1065" s="0" t="e">
        <f aca="false">NA()</f>
        <v>#N/A</v>
      </c>
      <c r="I1065" s="0" t="e">
        <f aca="false">NA()</f>
        <v>#N/A</v>
      </c>
      <c r="J1065" s="0" t="n">
        <v>35</v>
      </c>
      <c r="K1065" s="0" t="n">
        <v>23.57</v>
      </c>
      <c r="L1065" s="0" t="n">
        <v>29.78</v>
      </c>
      <c r="M1065" s="96" t="n">
        <v>36977</v>
      </c>
      <c r="N1065" s="0" t="n">
        <v>53.43</v>
      </c>
    </row>
    <row r="1066" customFormat="false" ht="12.75" hidden="false" customHeight="false" outlineLevel="0" collapsed="false">
      <c r="A1066" s="96" t="n">
        <v>36807</v>
      </c>
      <c r="B1066" s="0" t="e">
        <f aca="false">NA()</f>
        <v>#N/A</v>
      </c>
      <c r="C1066" s="0" t="e">
        <f aca="false">NA()</f>
        <v>#N/A</v>
      </c>
      <c r="D1066" s="0" t="n">
        <v>56</v>
      </c>
      <c r="E1066" s="0" t="e">
        <f aca="false">NA()</f>
        <v>#N/A</v>
      </c>
      <c r="F1066" s="0" t="e">
        <f aca="false">NA()</f>
        <v>#N/A</v>
      </c>
      <c r="G1066" s="0" t="e">
        <f aca="false">NA()</f>
        <v>#N/A</v>
      </c>
      <c r="H1066" s="0" t="e">
        <f aca="false">NA()</f>
        <v>#N/A</v>
      </c>
      <c r="I1066" s="0" t="e">
        <f aca="false">NA()</f>
        <v>#N/A</v>
      </c>
      <c r="J1066" s="0" t="n">
        <v>35</v>
      </c>
      <c r="K1066" s="0" t="n">
        <v>23.57</v>
      </c>
      <c r="L1066" s="0" t="n">
        <v>29.78</v>
      </c>
      <c r="M1066" s="96" t="n">
        <v>36978</v>
      </c>
      <c r="N1066" s="0" t="n">
        <v>48.17</v>
      </c>
    </row>
    <row r="1067" customFormat="false" ht="12.75" hidden="false" customHeight="false" outlineLevel="0" collapsed="false">
      <c r="A1067" s="96" t="n">
        <v>36808</v>
      </c>
      <c r="B1067" s="0" t="e">
        <f aca="false">NA()</f>
        <v>#N/A</v>
      </c>
      <c r="C1067" s="0" t="e">
        <f aca="false">NA()</f>
        <v>#N/A</v>
      </c>
      <c r="D1067" s="0" t="n">
        <v>55.43</v>
      </c>
      <c r="E1067" s="0" t="n">
        <v>33.25</v>
      </c>
      <c r="F1067" s="0" t="e">
        <f aca="false">NA()</f>
        <v>#N/A</v>
      </c>
      <c r="G1067" s="0" t="e">
        <f aca="false">NA()</f>
        <v>#N/A</v>
      </c>
      <c r="H1067" s="0" t="e">
        <f aca="false">NA()</f>
        <v>#N/A</v>
      </c>
      <c r="I1067" s="0" t="e">
        <f aca="false">NA()</f>
        <v>#N/A</v>
      </c>
      <c r="J1067" s="0" t="n">
        <v>40</v>
      </c>
      <c r="K1067" s="0" t="n">
        <v>38.26</v>
      </c>
      <c r="L1067" s="0" t="n">
        <v>41.75</v>
      </c>
      <c r="M1067" s="96" t="n">
        <v>36979</v>
      </c>
      <c r="N1067" s="0" t="n">
        <v>43.76</v>
      </c>
    </row>
    <row r="1068" customFormat="false" ht="12.75" hidden="false" customHeight="false" outlineLevel="0" collapsed="false">
      <c r="A1068" s="96" t="n">
        <v>36809</v>
      </c>
      <c r="B1068" s="0" t="e">
        <f aca="false">NA()</f>
        <v>#N/A</v>
      </c>
      <c r="C1068" s="0" t="e">
        <f aca="false">NA()</f>
        <v>#N/A</v>
      </c>
      <c r="D1068" s="0" t="n">
        <v>54.73</v>
      </c>
      <c r="E1068" s="0" t="n">
        <v>25.68</v>
      </c>
      <c r="F1068" s="0" t="e">
        <f aca="false">NA()</f>
        <v>#N/A</v>
      </c>
      <c r="G1068" s="0" t="e">
        <f aca="false">NA()</f>
        <v>#N/A</v>
      </c>
      <c r="H1068" s="0" t="e">
        <f aca="false">NA()</f>
        <v>#N/A</v>
      </c>
      <c r="I1068" s="0" t="e">
        <f aca="false">NA()</f>
        <v>#N/A</v>
      </c>
      <c r="J1068" s="0" t="n">
        <v>38.17</v>
      </c>
      <c r="K1068" s="0" t="n">
        <v>27.13</v>
      </c>
      <c r="L1068" s="0" t="n">
        <v>36.17</v>
      </c>
      <c r="M1068" s="96" t="n">
        <v>36980</v>
      </c>
      <c r="N1068" s="0" t="n">
        <v>41.44</v>
      </c>
    </row>
    <row r="1069" customFormat="false" ht="12.75" hidden="false" customHeight="false" outlineLevel="0" collapsed="false">
      <c r="A1069" s="96" t="n">
        <v>36810</v>
      </c>
      <c r="B1069" s="0" t="e">
        <f aca="false">NA()</f>
        <v>#N/A</v>
      </c>
      <c r="C1069" s="0" t="n">
        <v>61.96</v>
      </c>
      <c r="D1069" s="0" t="n">
        <v>52.03</v>
      </c>
      <c r="E1069" s="0" t="n">
        <v>23.83</v>
      </c>
      <c r="F1069" s="0" t="e">
        <f aca="false">NA()</f>
        <v>#N/A</v>
      </c>
      <c r="G1069" s="0" t="e">
        <f aca="false">NA()</f>
        <v>#N/A</v>
      </c>
      <c r="H1069" s="0" t="e">
        <f aca="false">NA()</f>
        <v>#N/A</v>
      </c>
      <c r="I1069" s="0" t="e">
        <f aca="false">NA()</f>
        <v>#N/A</v>
      </c>
      <c r="J1069" s="0" t="n">
        <v>35.87</v>
      </c>
      <c r="K1069" s="0" t="n">
        <v>25.19</v>
      </c>
      <c r="L1069" s="0" t="n">
        <v>29.25</v>
      </c>
      <c r="M1069" s="96" t="n">
        <v>36983</v>
      </c>
      <c r="N1069" s="0" t="n">
        <v>47.2</v>
      </c>
    </row>
    <row r="1070" customFormat="false" ht="12.75" hidden="false" customHeight="false" outlineLevel="0" collapsed="false">
      <c r="A1070" s="96" t="n">
        <v>36811</v>
      </c>
      <c r="B1070" s="0" t="e">
        <f aca="false">NA()</f>
        <v>#N/A</v>
      </c>
      <c r="C1070" s="0" t="n">
        <v>60.75</v>
      </c>
      <c r="D1070" s="0" t="n">
        <v>51.5</v>
      </c>
      <c r="E1070" s="0" t="n">
        <v>22.87</v>
      </c>
      <c r="F1070" s="0" t="e">
        <f aca="false">NA()</f>
        <v>#N/A</v>
      </c>
      <c r="G1070" s="0" t="e">
        <f aca="false">NA()</f>
        <v>#N/A</v>
      </c>
      <c r="H1070" s="0" t="e">
        <f aca="false">NA()</f>
        <v>#N/A</v>
      </c>
      <c r="I1070" s="0" t="e">
        <f aca="false">NA()</f>
        <v>#N/A</v>
      </c>
      <c r="J1070" s="0" t="n">
        <v>31</v>
      </c>
      <c r="K1070" s="0" t="n">
        <v>22.55</v>
      </c>
      <c r="L1070" s="0" t="n">
        <v>27.5</v>
      </c>
      <c r="M1070" s="96" t="n">
        <v>36984</v>
      </c>
      <c r="N1070" s="0" t="n">
        <v>46.74</v>
      </c>
    </row>
    <row r="1071" customFormat="false" ht="12.75" hidden="false" customHeight="false" outlineLevel="0" collapsed="false">
      <c r="A1071" s="96" t="n">
        <v>36812</v>
      </c>
      <c r="B1071" s="0" t="e">
        <f aca="false">NA()</f>
        <v>#N/A</v>
      </c>
      <c r="C1071" s="0" t="n">
        <v>62.5</v>
      </c>
      <c r="D1071" s="0" t="n">
        <v>51.69</v>
      </c>
      <c r="E1071" s="0" t="n">
        <v>25.38</v>
      </c>
      <c r="F1071" s="0" t="e">
        <f aca="false">NA()</f>
        <v>#N/A</v>
      </c>
      <c r="G1071" s="0" t="e">
        <f aca="false">NA()</f>
        <v>#N/A</v>
      </c>
      <c r="H1071" s="0" t="e">
        <f aca="false">NA()</f>
        <v>#N/A</v>
      </c>
      <c r="I1071" s="0" t="e">
        <f aca="false">NA()</f>
        <v>#N/A</v>
      </c>
      <c r="J1071" s="0" t="n">
        <v>32</v>
      </c>
      <c r="K1071" s="0" t="n">
        <v>23.95</v>
      </c>
      <c r="L1071" s="0" t="n">
        <v>28.17</v>
      </c>
      <c r="M1071" s="96" t="n">
        <v>36985</v>
      </c>
      <c r="N1071" s="0" t="n">
        <v>47.72</v>
      </c>
    </row>
    <row r="1072" customFormat="false" ht="12.75" hidden="false" customHeight="false" outlineLevel="0" collapsed="false">
      <c r="A1072" s="96" t="n">
        <v>36813</v>
      </c>
      <c r="B1072" s="0" t="e">
        <f aca="false">NA()</f>
        <v>#N/A</v>
      </c>
      <c r="C1072" s="0" t="e">
        <f aca="false">NA()</f>
        <v>#N/A</v>
      </c>
      <c r="D1072" s="0" t="n">
        <v>44.75</v>
      </c>
      <c r="E1072" s="0" t="e">
        <f aca="false">NA()</f>
        <v>#N/A</v>
      </c>
      <c r="F1072" s="0" t="e">
        <f aca="false">NA()</f>
        <v>#N/A</v>
      </c>
      <c r="G1072" s="0" t="e">
        <f aca="false">NA()</f>
        <v>#N/A</v>
      </c>
      <c r="H1072" s="0" t="e">
        <f aca="false">NA()</f>
        <v>#N/A</v>
      </c>
      <c r="I1072" s="0" t="e">
        <f aca="false">NA()</f>
        <v>#N/A</v>
      </c>
      <c r="J1072" s="0" t="n">
        <v>34</v>
      </c>
      <c r="K1072" s="0" t="n">
        <v>20</v>
      </c>
      <c r="L1072" s="0" t="n">
        <v>26.75</v>
      </c>
      <c r="M1072" s="96" t="n">
        <v>36986</v>
      </c>
      <c r="N1072" s="0" t="n">
        <v>48.91</v>
      </c>
    </row>
    <row r="1073" customFormat="false" ht="12.75" hidden="false" customHeight="false" outlineLevel="0" collapsed="false">
      <c r="A1073" s="96" t="n">
        <v>36814</v>
      </c>
      <c r="B1073" s="0" t="e">
        <f aca="false">NA()</f>
        <v>#N/A</v>
      </c>
      <c r="C1073" s="0" t="e">
        <f aca="false">NA()</f>
        <v>#N/A</v>
      </c>
      <c r="D1073" s="0" t="n">
        <v>44.75</v>
      </c>
      <c r="E1073" s="0" t="e">
        <f aca="false">NA()</f>
        <v>#N/A</v>
      </c>
      <c r="F1073" s="0" t="e">
        <f aca="false">NA()</f>
        <v>#N/A</v>
      </c>
      <c r="G1073" s="0" t="e">
        <f aca="false">NA()</f>
        <v>#N/A</v>
      </c>
      <c r="H1073" s="0" t="e">
        <f aca="false">NA()</f>
        <v>#N/A</v>
      </c>
      <c r="I1073" s="0" t="e">
        <f aca="false">NA()</f>
        <v>#N/A</v>
      </c>
      <c r="J1073" s="0" t="n">
        <v>34</v>
      </c>
      <c r="K1073" s="0" t="n">
        <v>20</v>
      </c>
      <c r="L1073" s="0" t="n">
        <v>26.83</v>
      </c>
      <c r="M1073" s="96" t="n">
        <v>36987</v>
      </c>
      <c r="N1073" s="0" t="n">
        <v>48.53</v>
      </c>
    </row>
    <row r="1074" customFormat="false" ht="12.75" hidden="false" customHeight="false" outlineLevel="0" collapsed="false">
      <c r="A1074" s="96" t="n">
        <v>36815</v>
      </c>
      <c r="B1074" s="0" t="e">
        <f aca="false">NA()</f>
        <v>#N/A</v>
      </c>
      <c r="C1074" s="0" t="e">
        <f aca="false">NA()</f>
        <v>#N/A</v>
      </c>
      <c r="D1074" s="0" t="n">
        <v>53.4</v>
      </c>
      <c r="E1074" s="0" t="n">
        <v>25.27</v>
      </c>
      <c r="F1074" s="0" t="e">
        <f aca="false">NA()</f>
        <v>#N/A</v>
      </c>
      <c r="G1074" s="0" t="e">
        <f aca="false">NA()</f>
        <v>#N/A</v>
      </c>
      <c r="H1074" s="0" t="e">
        <f aca="false">NA()</f>
        <v>#N/A</v>
      </c>
      <c r="I1074" s="0" t="e">
        <f aca="false">NA()</f>
        <v>#N/A</v>
      </c>
      <c r="J1074" s="0" t="n">
        <v>35.75</v>
      </c>
      <c r="K1074" s="0" t="n">
        <v>25.83</v>
      </c>
      <c r="L1074" s="0" t="n">
        <v>29</v>
      </c>
      <c r="M1074" s="96" t="n">
        <v>36988</v>
      </c>
      <c r="N1074" s="0" t="n">
        <v>37.02</v>
      </c>
    </row>
    <row r="1075" customFormat="false" ht="12.75" hidden="false" customHeight="false" outlineLevel="0" collapsed="false">
      <c r="A1075" s="96" t="n">
        <v>36816</v>
      </c>
      <c r="B1075" s="0" t="e">
        <f aca="false">NA()</f>
        <v>#N/A</v>
      </c>
      <c r="C1075" s="0" t="e">
        <f aca="false">NA()</f>
        <v>#N/A</v>
      </c>
      <c r="D1075" s="0" t="n">
        <v>54.61</v>
      </c>
      <c r="E1075" s="0" t="n">
        <v>35.97</v>
      </c>
      <c r="F1075" s="0" t="e">
        <f aca="false">NA()</f>
        <v>#N/A</v>
      </c>
      <c r="G1075" s="0" t="e">
        <f aca="false">NA()</f>
        <v>#N/A</v>
      </c>
      <c r="H1075" s="0" t="e">
        <f aca="false">NA()</f>
        <v>#N/A</v>
      </c>
      <c r="I1075" s="0" t="e">
        <f aca="false">NA()</f>
        <v>#N/A</v>
      </c>
      <c r="J1075" s="0" t="n">
        <v>42</v>
      </c>
      <c r="K1075" s="0" t="n">
        <v>33.86</v>
      </c>
      <c r="L1075" s="0" t="n">
        <v>45</v>
      </c>
      <c r="M1075" s="96" t="n">
        <v>36989</v>
      </c>
      <c r="N1075" s="0" t="n">
        <v>37.13</v>
      </c>
    </row>
    <row r="1076" customFormat="false" ht="12.75" hidden="false" customHeight="false" outlineLevel="0" collapsed="false">
      <c r="A1076" s="96" t="n">
        <v>36817</v>
      </c>
      <c r="B1076" s="0" t="e">
        <f aca="false">NA()</f>
        <v>#N/A</v>
      </c>
      <c r="C1076" s="0" t="e">
        <f aca="false">NA()</f>
        <v>#N/A</v>
      </c>
      <c r="D1076" s="0" t="n">
        <v>54.61</v>
      </c>
      <c r="E1076" s="0" t="n">
        <v>36.96</v>
      </c>
      <c r="F1076" s="0" t="e">
        <f aca="false">NA()</f>
        <v>#N/A</v>
      </c>
      <c r="G1076" s="0" t="e">
        <f aca="false">NA()</f>
        <v>#N/A</v>
      </c>
      <c r="H1076" s="0" t="e">
        <f aca="false">NA()</f>
        <v>#N/A</v>
      </c>
      <c r="I1076" s="0" t="e">
        <f aca="false">NA()</f>
        <v>#N/A</v>
      </c>
      <c r="J1076" s="0" t="n">
        <v>42.54</v>
      </c>
      <c r="K1076" s="0" t="n">
        <v>37.86</v>
      </c>
      <c r="L1076" s="0" t="n">
        <v>41.5</v>
      </c>
      <c r="M1076" s="96" t="n">
        <v>36990</v>
      </c>
      <c r="N1076" s="0" t="n">
        <v>55.24</v>
      </c>
    </row>
    <row r="1077" customFormat="false" ht="12.75" hidden="false" customHeight="false" outlineLevel="0" collapsed="false">
      <c r="A1077" s="96" t="n">
        <v>36818</v>
      </c>
      <c r="B1077" s="0" t="e">
        <f aca="false">NA()</f>
        <v>#N/A</v>
      </c>
      <c r="C1077" s="0" t="e">
        <f aca="false">NA()</f>
        <v>#N/A</v>
      </c>
      <c r="D1077" s="0" t="n">
        <v>56.87</v>
      </c>
      <c r="E1077" s="0" t="n">
        <v>35.11</v>
      </c>
      <c r="F1077" s="0" t="e">
        <f aca="false">NA()</f>
        <v>#N/A</v>
      </c>
      <c r="G1077" s="0" t="e">
        <f aca="false">NA()</f>
        <v>#N/A</v>
      </c>
      <c r="H1077" s="0" t="e">
        <f aca="false">NA()</f>
        <v>#N/A</v>
      </c>
      <c r="I1077" s="0" t="e">
        <f aca="false">NA()</f>
        <v>#N/A</v>
      </c>
      <c r="J1077" s="0" t="n">
        <v>40.63</v>
      </c>
      <c r="K1077" s="0" t="n">
        <v>38.03</v>
      </c>
      <c r="L1077" s="0" t="n">
        <v>40.92</v>
      </c>
      <c r="M1077" s="96" t="n">
        <v>36991</v>
      </c>
      <c r="N1077" s="0" t="n">
        <v>56.54</v>
      </c>
    </row>
    <row r="1078" customFormat="false" ht="12.75" hidden="false" customHeight="false" outlineLevel="0" collapsed="false">
      <c r="A1078" s="96" t="n">
        <v>36819</v>
      </c>
      <c r="B1078" s="0" t="e">
        <f aca="false">NA()</f>
        <v>#N/A</v>
      </c>
      <c r="C1078" s="0" t="e">
        <f aca="false">NA()</f>
        <v>#N/A</v>
      </c>
      <c r="D1078" s="0" t="n">
        <v>51.41</v>
      </c>
      <c r="E1078" s="0" t="n">
        <v>33.01</v>
      </c>
      <c r="F1078" s="0" t="e">
        <f aca="false">NA()</f>
        <v>#N/A</v>
      </c>
      <c r="G1078" s="0" t="e">
        <f aca="false">NA()</f>
        <v>#N/A</v>
      </c>
      <c r="H1078" s="0" t="e">
        <f aca="false">NA()</f>
        <v>#N/A</v>
      </c>
      <c r="I1078" s="0" t="e">
        <f aca="false">NA()</f>
        <v>#N/A</v>
      </c>
      <c r="J1078" s="0" t="n">
        <v>40</v>
      </c>
      <c r="K1078" s="0" t="n">
        <v>33.45</v>
      </c>
      <c r="L1078" s="0" t="n">
        <v>39.2</v>
      </c>
      <c r="M1078" s="96" t="n">
        <v>36992</v>
      </c>
      <c r="N1078" s="0" t="n">
        <v>54.75</v>
      </c>
    </row>
    <row r="1079" customFormat="false" ht="12.75" hidden="false" customHeight="false" outlineLevel="0" collapsed="false">
      <c r="A1079" s="96" t="n">
        <v>36820</v>
      </c>
      <c r="B1079" s="0" t="e">
        <f aca="false">NA()</f>
        <v>#N/A</v>
      </c>
      <c r="C1079" s="0" t="e">
        <f aca="false">NA()</f>
        <v>#N/A</v>
      </c>
      <c r="D1079" s="0" t="e">
        <f aca="false">NA()</f>
        <v>#N/A</v>
      </c>
      <c r="E1079" s="0" t="e">
        <f aca="false">NA()</f>
        <v>#N/A</v>
      </c>
      <c r="F1079" s="0" t="e">
        <f aca="false">NA()</f>
        <v>#N/A</v>
      </c>
      <c r="G1079" s="0" t="e">
        <f aca="false">NA()</f>
        <v>#N/A</v>
      </c>
      <c r="H1079" s="0" t="e">
        <f aca="false">NA()</f>
        <v>#N/A</v>
      </c>
      <c r="I1079" s="0" t="e">
        <f aca="false">NA()</f>
        <v>#N/A</v>
      </c>
      <c r="J1079" s="0" t="n">
        <v>31.42</v>
      </c>
      <c r="K1079" s="0" t="n">
        <v>24</v>
      </c>
      <c r="L1079" s="0" t="n">
        <v>27.25</v>
      </c>
      <c r="M1079" s="96" t="n">
        <v>36993</v>
      </c>
      <c r="N1079" s="0" t="n">
        <v>48.74</v>
      </c>
    </row>
    <row r="1080" customFormat="false" ht="12.75" hidden="false" customHeight="false" outlineLevel="0" collapsed="false">
      <c r="A1080" s="96" t="n">
        <v>36821</v>
      </c>
      <c r="B1080" s="0" t="e">
        <f aca="false">NA()</f>
        <v>#N/A</v>
      </c>
      <c r="C1080" s="0" t="e">
        <f aca="false">NA()</f>
        <v>#N/A</v>
      </c>
      <c r="D1080" s="0" t="e">
        <f aca="false">NA()</f>
        <v>#N/A</v>
      </c>
      <c r="E1080" s="0" t="e">
        <f aca="false">NA()</f>
        <v>#N/A</v>
      </c>
      <c r="F1080" s="0" t="e">
        <f aca="false">NA()</f>
        <v>#N/A</v>
      </c>
      <c r="G1080" s="0" t="e">
        <f aca="false">NA()</f>
        <v>#N/A</v>
      </c>
      <c r="H1080" s="0" t="e">
        <f aca="false">NA()</f>
        <v>#N/A</v>
      </c>
      <c r="I1080" s="0" t="e">
        <f aca="false">NA()</f>
        <v>#N/A</v>
      </c>
      <c r="J1080" s="0" t="n">
        <v>31.42</v>
      </c>
      <c r="K1080" s="0" t="n">
        <v>24</v>
      </c>
      <c r="L1080" s="0" t="n">
        <v>27.25</v>
      </c>
      <c r="M1080" s="96" t="n">
        <v>36994</v>
      </c>
      <c r="N1080" s="0" t="n">
        <v>43.82</v>
      </c>
    </row>
    <row r="1081" customFormat="false" ht="12.75" hidden="false" customHeight="false" outlineLevel="0" collapsed="false">
      <c r="A1081" s="96" t="n">
        <v>36822</v>
      </c>
      <c r="B1081" s="0" t="e">
        <f aca="false">NA()</f>
        <v>#N/A</v>
      </c>
      <c r="C1081" s="0" t="e">
        <f aca="false">NA()</f>
        <v>#N/A</v>
      </c>
      <c r="D1081" s="0" t="e">
        <f aca="false">NA()</f>
        <v>#N/A</v>
      </c>
      <c r="E1081" s="0" t="n">
        <v>34.49</v>
      </c>
      <c r="F1081" s="0" t="e">
        <f aca="false">NA()</f>
        <v>#N/A</v>
      </c>
      <c r="G1081" s="0" t="e">
        <f aca="false">NA()</f>
        <v>#N/A</v>
      </c>
      <c r="H1081" s="0" t="e">
        <f aca="false">NA()</f>
        <v>#N/A</v>
      </c>
      <c r="I1081" s="0" t="e">
        <f aca="false">NA()</f>
        <v>#N/A</v>
      </c>
      <c r="J1081" s="0" t="n">
        <v>39</v>
      </c>
      <c r="K1081" s="0" t="n">
        <v>37.04</v>
      </c>
      <c r="L1081" s="0" t="n">
        <v>40</v>
      </c>
      <c r="M1081" s="96" t="n">
        <v>36995</v>
      </c>
      <c r="N1081" s="0" t="n">
        <v>34.5</v>
      </c>
    </row>
    <row r="1082" customFormat="false" ht="12.75" hidden="false" customHeight="false" outlineLevel="0" collapsed="false">
      <c r="A1082" s="96" t="n">
        <v>36823</v>
      </c>
      <c r="B1082" s="0" t="e">
        <f aca="false">NA()</f>
        <v>#N/A</v>
      </c>
      <c r="C1082" s="0" t="e">
        <f aca="false">NA()</f>
        <v>#N/A</v>
      </c>
      <c r="D1082" s="0" t="n">
        <v>49.63</v>
      </c>
      <c r="E1082" s="0" t="n">
        <v>40.45</v>
      </c>
      <c r="F1082" s="0" t="e">
        <f aca="false">NA()</f>
        <v>#N/A</v>
      </c>
      <c r="G1082" s="0" t="e">
        <f aca="false">NA()</f>
        <v>#N/A</v>
      </c>
      <c r="H1082" s="0" t="e">
        <f aca="false">NA()</f>
        <v>#N/A</v>
      </c>
      <c r="I1082" s="0" t="e">
        <f aca="false">NA()</f>
        <v>#N/A</v>
      </c>
      <c r="J1082" s="0" t="n">
        <v>43</v>
      </c>
      <c r="K1082" s="0" t="n">
        <v>38.95</v>
      </c>
      <c r="L1082" s="0" t="n">
        <v>45.8</v>
      </c>
      <c r="M1082" s="96" t="n">
        <v>36996</v>
      </c>
      <c r="N1082" s="0" t="n">
        <v>34.5</v>
      </c>
    </row>
    <row r="1083" customFormat="false" ht="12.75" hidden="false" customHeight="false" outlineLevel="0" collapsed="false">
      <c r="A1083" s="96" t="n">
        <v>36824</v>
      </c>
      <c r="B1083" s="0" t="e">
        <f aca="false">NA()</f>
        <v>#N/A</v>
      </c>
      <c r="C1083" s="0" t="n">
        <v>59.25</v>
      </c>
      <c r="D1083" s="0" t="n">
        <v>48.88</v>
      </c>
      <c r="E1083" s="0" t="n">
        <v>47.29</v>
      </c>
      <c r="F1083" s="0" t="e">
        <f aca="false">NA()</f>
        <v>#N/A</v>
      </c>
      <c r="G1083" s="0" t="e">
        <f aca="false">NA()</f>
        <v>#N/A</v>
      </c>
      <c r="H1083" s="0" t="e">
        <f aca="false">NA()</f>
        <v>#N/A</v>
      </c>
      <c r="I1083" s="0" t="e">
        <f aca="false">NA()</f>
        <v>#N/A</v>
      </c>
      <c r="J1083" s="0" t="n">
        <v>48.5</v>
      </c>
      <c r="K1083" s="0" t="n">
        <v>46.98</v>
      </c>
      <c r="L1083" s="0" t="n">
        <v>46.29</v>
      </c>
      <c r="M1083" s="96" t="n">
        <v>36997</v>
      </c>
      <c r="N1083" s="0" t="n">
        <v>50.83</v>
      </c>
    </row>
    <row r="1084" customFormat="false" ht="12.75" hidden="false" customHeight="false" outlineLevel="0" collapsed="false">
      <c r="A1084" s="96" t="n">
        <v>36825</v>
      </c>
      <c r="B1084" s="0" t="e">
        <f aca="false">NA()</f>
        <v>#N/A</v>
      </c>
      <c r="C1084" s="0" t="n">
        <v>60.94</v>
      </c>
      <c r="D1084" s="0" t="n">
        <v>46.76</v>
      </c>
      <c r="E1084" s="0" t="n">
        <v>46.25</v>
      </c>
      <c r="F1084" s="0" t="e">
        <f aca="false">NA()</f>
        <v>#N/A</v>
      </c>
      <c r="G1084" s="0" t="e">
        <f aca="false">NA()</f>
        <v>#N/A</v>
      </c>
      <c r="H1084" s="0" t="e">
        <f aca="false">NA()</f>
        <v>#N/A</v>
      </c>
      <c r="I1084" s="0" t="e">
        <f aca="false">NA()</f>
        <v>#N/A</v>
      </c>
      <c r="J1084" s="0" t="n">
        <v>46.53</v>
      </c>
      <c r="K1084" s="0" t="n">
        <v>48.24</v>
      </c>
      <c r="L1084" s="0" t="n">
        <v>45</v>
      </c>
      <c r="M1084" s="96" t="n">
        <v>36998</v>
      </c>
      <c r="N1084" s="0" t="n">
        <v>53.71</v>
      </c>
    </row>
    <row r="1085" customFormat="false" ht="12.75" hidden="false" customHeight="false" outlineLevel="0" collapsed="false">
      <c r="A1085" s="96" t="n">
        <v>36826</v>
      </c>
      <c r="B1085" s="0" t="e">
        <f aca="false">NA()</f>
        <v>#N/A</v>
      </c>
      <c r="C1085" s="0" t="n">
        <v>64.45</v>
      </c>
      <c r="D1085" s="0" t="n">
        <v>52.39</v>
      </c>
      <c r="E1085" s="0" t="n">
        <v>34.3</v>
      </c>
      <c r="F1085" s="0" t="e">
        <f aca="false">NA()</f>
        <v>#N/A</v>
      </c>
      <c r="G1085" s="0" t="e">
        <f aca="false">NA()</f>
        <v>#N/A</v>
      </c>
      <c r="H1085" s="0" t="e">
        <f aca="false">NA()</f>
        <v>#N/A</v>
      </c>
      <c r="I1085" s="0" t="e">
        <f aca="false">NA()</f>
        <v>#N/A</v>
      </c>
      <c r="J1085" s="0" t="n">
        <v>41.33</v>
      </c>
      <c r="K1085" s="0" t="n">
        <v>34.21</v>
      </c>
      <c r="L1085" s="0" t="n">
        <v>37.71</v>
      </c>
      <c r="M1085" s="96" t="n">
        <v>36999</v>
      </c>
      <c r="N1085" s="0" t="n">
        <v>53.63</v>
      </c>
    </row>
    <row r="1086" customFormat="false" ht="12.75" hidden="false" customHeight="false" outlineLevel="0" collapsed="false">
      <c r="A1086" s="96" t="n">
        <v>36827</v>
      </c>
      <c r="B1086" s="0" t="e">
        <f aca="false">NA()</f>
        <v>#N/A</v>
      </c>
      <c r="C1086" s="0" t="e">
        <f aca="false">NA()</f>
        <v>#N/A</v>
      </c>
      <c r="D1086" s="0" t="n">
        <v>40.2</v>
      </c>
      <c r="E1086" s="0" t="e">
        <f aca="false">NA()</f>
        <v>#N/A</v>
      </c>
      <c r="F1086" s="0" t="e">
        <f aca="false">NA()</f>
        <v>#N/A</v>
      </c>
      <c r="G1086" s="0" t="e">
        <f aca="false">NA()</f>
        <v>#N/A</v>
      </c>
      <c r="H1086" s="0" t="e">
        <f aca="false">NA()</f>
        <v>#N/A</v>
      </c>
      <c r="I1086" s="0" t="e">
        <f aca="false">NA()</f>
        <v>#N/A</v>
      </c>
      <c r="J1086" s="0" t="n">
        <v>32</v>
      </c>
      <c r="K1086" s="0" t="n">
        <v>22</v>
      </c>
      <c r="L1086" s="0" t="n">
        <v>26.5</v>
      </c>
      <c r="M1086" s="96" t="n">
        <v>37000</v>
      </c>
      <c r="N1086" s="0" t="n">
        <v>48.61</v>
      </c>
    </row>
    <row r="1087" customFormat="false" ht="12.75" hidden="false" customHeight="false" outlineLevel="0" collapsed="false">
      <c r="A1087" s="96" t="n">
        <v>36828</v>
      </c>
      <c r="B1087" s="0" t="e">
        <f aca="false">NA()</f>
        <v>#N/A</v>
      </c>
      <c r="C1087" s="0" t="e">
        <f aca="false">NA()</f>
        <v>#N/A</v>
      </c>
      <c r="D1087" s="0" t="n">
        <v>40.2</v>
      </c>
      <c r="E1087" s="0" t="e">
        <f aca="false">NA()</f>
        <v>#N/A</v>
      </c>
      <c r="F1087" s="0" t="e">
        <f aca="false">NA()</f>
        <v>#N/A</v>
      </c>
      <c r="G1087" s="0" t="e">
        <f aca="false">NA()</f>
        <v>#N/A</v>
      </c>
      <c r="H1087" s="0" t="e">
        <f aca="false">NA()</f>
        <v>#N/A</v>
      </c>
      <c r="I1087" s="0" t="e">
        <f aca="false">NA()</f>
        <v>#N/A</v>
      </c>
      <c r="J1087" s="0" t="n">
        <v>32</v>
      </c>
      <c r="K1087" s="0" t="n">
        <v>22</v>
      </c>
      <c r="L1087" s="0" t="n">
        <v>26.5</v>
      </c>
      <c r="M1087" s="96" t="n">
        <v>37001</v>
      </c>
      <c r="N1087" s="0" t="n">
        <v>42.46</v>
      </c>
    </row>
    <row r="1088" customFormat="false" ht="12.75" hidden="false" customHeight="false" outlineLevel="0" collapsed="false">
      <c r="A1088" s="96" t="n">
        <v>36829</v>
      </c>
      <c r="B1088" s="0" t="e">
        <f aca="false">NA()</f>
        <v>#N/A</v>
      </c>
      <c r="C1088" s="0" t="e">
        <f aca="false">NA()</f>
        <v>#N/A</v>
      </c>
      <c r="D1088" s="0" t="n">
        <v>48.77</v>
      </c>
      <c r="E1088" s="0" t="n">
        <v>35.01</v>
      </c>
      <c r="F1088" s="0" t="e">
        <f aca="false">NA()</f>
        <v>#N/A</v>
      </c>
      <c r="G1088" s="0" t="e">
        <f aca="false">NA()</f>
        <v>#N/A</v>
      </c>
      <c r="H1088" s="0" t="e">
        <f aca="false">NA()</f>
        <v>#N/A</v>
      </c>
      <c r="I1088" s="0" t="e">
        <f aca="false">NA()</f>
        <v>#N/A</v>
      </c>
      <c r="J1088" s="0" t="n">
        <v>40.5</v>
      </c>
      <c r="K1088" s="0" t="n">
        <v>33.61</v>
      </c>
      <c r="L1088" s="0" t="n">
        <v>35</v>
      </c>
      <c r="M1088" s="96" t="n">
        <v>37002</v>
      </c>
      <c r="N1088" s="0" t="n">
        <v>36.41</v>
      </c>
    </row>
    <row r="1089" customFormat="false" ht="12.75" hidden="false" customHeight="false" outlineLevel="0" collapsed="false">
      <c r="A1089" s="96" t="n">
        <v>36830</v>
      </c>
      <c r="B1089" s="0" t="e">
        <f aca="false">NA()</f>
        <v>#N/A</v>
      </c>
      <c r="C1089" s="0" t="e">
        <f aca="false">NA()</f>
        <v>#N/A</v>
      </c>
      <c r="D1089" s="0" t="n">
        <v>52.38</v>
      </c>
      <c r="E1089" s="0" t="n">
        <v>37.41</v>
      </c>
      <c r="F1089" s="0" t="e">
        <f aca="false">NA()</f>
        <v>#N/A</v>
      </c>
      <c r="G1089" s="0" t="e">
        <f aca="false">NA()</f>
        <v>#N/A</v>
      </c>
      <c r="H1089" s="0" t="e">
        <f aca="false">NA()</f>
        <v>#N/A</v>
      </c>
      <c r="I1089" s="0" t="e">
        <f aca="false">NA()</f>
        <v>#N/A</v>
      </c>
      <c r="J1089" s="0" t="n">
        <v>39.92</v>
      </c>
      <c r="K1089" s="0" t="n">
        <v>35.75</v>
      </c>
      <c r="L1089" s="0" t="n">
        <v>39</v>
      </c>
      <c r="M1089" s="96" t="n">
        <v>37003</v>
      </c>
      <c r="N1089" s="0" t="n">
        <v>36.41</v>
      </c>
    </row>
    <row r="1090" customFormat="false" ht="12.75" hidden="false" customHeight="false" outlineLevel="0" collapsed="false">
      <c r="A1090" s="96" t="n">
        <v>36831</v>
      </c>
      <c r="B1090" s="0" t="e">
        <f aca="false">NA()</f>
        <v>#N/A</v>
      </c>
      <c r="C1090" s="0" t="e">
        <f aca="false">NA()</f>
        <v>#N/A</v>
      </c>
      <c r="D1090" s="0" t="n">
        <v>52.33</v>
      </c>
      <c r="E1090" s="0" t="n">
        <v>37.62</v>
      </c>
      <c r="F1090" s="0" t="e">
        <f aca="false">NA()</f>
        <v>#N/A</v>
      </c>
      <c r="G1090" s="0" t="e">
        <f aca="false">NA()</f>
        <v>#N/A</v>
      </c>
      <c r="H1090" s="0" t="e">
        <f aca="false">NA()</f>
        <v>#N/A</v>
      </c>
      <c r="I1090" s="0" t="e">
        <f aca="false">NA()</f>
        <v>#N/A</v>
      </c>
      <c r="J1090" s="0" t="n">
        <v>45.67</v>
      </c>
      <c r="K1090" s="0" t="n">
        <v>37.76</v>
      </c>
      <c r="L1090" s="0" t="n">
        <v>39.75</v>
      </c>
      <c r="M1090" s="96" t="n">
        <v>37004</v>
      </c>
      <c r="N1090" s="0" t="n">
        <v>54.54</v>
      </c>
    </row>
    <row r="1091" customFormat="false" ht="12.75" hidden="false" customHeight="false" outlineLevel="0" collapsed="false">
      <c r="A1091" s="96" t="n">
        <v>36832</v>
      </c>
      <c r="B1091" s="0" t="e">
        <f aca="false">NA()</f>
        <v>#N/A</v>
      </c>
      <c r="C1091" s="0" t="n">
        <v>60.25</v>
      </c>
      <c r="D1091" s="0" t="n">
        <v>50.7</v>
      </c>
      <c r="E1091" s="0" t="n">
        <v>42.61</v>
      </c>
      <c r="F1091" s="0" t="e">
        <f aca="false">NA()</f>
        <v>#N/A</v>
      </c>
      <c r="G1091" s="0" t="e">
        <f aca="false">NA()</f>
        <v>#N/A</v>
      </c>
      <c r="H1091" s="0" t="e">
        <f aca="false">NA()</f>
        <v>#N/A</v>
      </c>
      <c r="I1091" s="0" t="e">
        <f aca="false">NA()</f>
        <v>#N/A</v>
      </c>
      <c r="J1091" s="0" t="n">
        <v>45.6</v>
      </c>
      <c r="K1091" s="0" t="n">
        <v>40.84</v>
      </c>
      <c r="L1091" s="0" t="n">
        <v>40.5</v>
      </c>
      <c r="M1091" s="96" t="n">
        <v>37005</v>
      </c>
      <c r="N1091" s="0" t="n">
        <v>53.31</v>
      </c>
    </row>
    <row r="1092" customFormat="false" ht="12.75" hidden="false" customHeight="false" outlineLevel="0" collapsed="false">
      <c r="A1092" s="96" t="n">
        <v>36833</v>
      </c>
      <c r="B1092" s="0" t="e">
        <f aca="false">NA()</f>
        <v>#N/A</v>
      </c>
      <c r="C1092" s="0" t="e">
        <f aca="false">NA()</f>
        <v>#N/A</v>
      </c>
      <c r="D1092" s="0" t="n">
        <v>50.16</v>
      </c>
      <c r="E1092" s="0" t="n">
        <v>39.05</v>
      </c>
      <c r="F1092" s="0" t="e">
        <f aca="false">NA()</f>
        <v>#N/A</v>
      </c>
      <c r="G1092" s="0" t="e">
        <f aca="false">NA()</f>
        <v>#N/A</v>
      </c>
      <c r="H1092" s="0" t="e">
        <f aca="false">NA()</f>
        <v>#N/A</v>
      </c>
      <c r="I1092" s="0" t="e">
        <f aca="false">NA()</f>
        <v>#N/A</v>
      </c>
      <c r="J1092" s="0" t="n">
        <v>43.8</v>
      </c>
      <c r="K1092" s="0" t="n">
        <v>36.34</v>
      </c>
      <c r="L1092" s="0" t="n">
        <v>38.5</v>
      </c>
      <c r="M1092" s="96" t="n">
        <v>37006</v>
      </c>
      <c r="N1092" s="0" t="n">
        <v>42.99</v>
      </c>
    </row>
    <row r="1093" customFormat="false" ht="12.75" hidden="false" customHeight="false" outlineLevel="0" collapsed="false">
      <c r="A1093" s="96" t="n">
        <v>36834</v>
      </c>
      <c r="B1093" s="0" t="e">
        <f aca="false">NA()</f>
        <v>#N/A</v>
      </c>
      <c r="C1093" s="0" t="e">
        <f aca="false">NA()</f>
        <v>#N/A</v>
      </c>
      <c r="D1093" s="0" t="e">
        <f aca="false">NA()</f>
        <v>#N/A</v>
      </c>
      <c r="E1093" s="0" t="n">
        <v>24</v>
      </c>
      <c r="F1093" s="0" t="e">
        <f aca="false">NA()</f>
        <v>#N/A</v>
      </c>
      <c r="G1093" s="0" t="e">
        <f aca="false">NA()</f>
        <v>#N/A</v>
      </c>
      <c r="H1093" s="0" t="e">
        <f aca="false">NA()</f>
        <v>#N/A</v>
      </c>
      <c r="I1093" s="0" t="e">
        <f aca="false">NA()</f>
        <v>#N/A</v>
      </c>
      <c r="J1093" s="0" t="n">
        <v>28.5</v>
      </c>
      <c r="K1093" s="0" t="n">
        <v>24.29</v>
      </c>
      <c r="L1093" s="0" t="n">
        <v>28.13</v>
      </c>
      <c r="M1093" s="96" t="n">
        <v>37007</v>
      </c>
      <c r="N1093" s="0" t="n">
        <v>39.63</v>
      </c>
    </row>
    <row r="1094" customFormat="false" ht="12.75" hidden="false" customHeight="false" outlineLevel="0" collapsed="false">
      <c r="A1094" s="96" t="n">
        <v>36835</v>
      </c>
      <c r="B1094" s="0" t="e">
        <f aca="false">NA()</f>
        <v>#N/A</v>
      </c>
      <c r="C1094" s="0" t="e">
        <f aca="false">NA()</f>
        <v>#N/A</v>
      </c>
      <c r="D1094" s="0" t="e">
        <f aca="false">NA()</f>
        <v>#N/A</v>
      </c>
      <c r="E1094" s="0" t="n">
        <v>24</v>
      </c>
      <c r="F1094" s="0" t="e">
        <f aca="false">NA()</f>
        <v>#N/A</v>
      </c>
      <c r="G1094" s="0" t="e">
        <f aca="false">NA()</f>
        <v>#N/A</v>
      </c>
      <c r="H1094" s="0" t="e">
        <f aca="false">NA()</f>
        <v>#N/A</v>
      </c>
      <c r="I1094" s="0" t="e">
        <f aca="false">NA()</f>
        <v>#N/A</v>
      </c>
      <c r="J1094" s="0" t="n">
        <v>28.5</v>
      </c>
      <c r="K1094" s="0" t="n">
        <v>24.19</v>
      </c>
      <c r="L1094" s="0" t="n">
        <v>28.13</v>
      </c>
      <c r="M1094" s="96" t="n">
        <v>37008</v>
      </c>
      <c r="N1094" s="0" t="n">
        <v>39.63</v>
      </c>
    </row>
    <row r="1095" customFormat="false" ht="12.75" hidden="false" customHeight="false" outlineLevel="0" collapsed="false">
      <c r="A1095" s="96" t="n">
        <v>36836</v>
      </c>
      <c r="B1095" s="0" t="e">
        <f aca="false">NA()</f>
        <v>#N/A</v>
      </c>
      <c r="C1095" s="0" t="e">
        <f aca="false">NA()</f>
        <v>#N/A</v>
      </c>
      <c r="D1095" s="0" t="n">
        <v>48.86</v>
      </c>
      <c r="E1095" s="0" t="n">
        <v>38.64</v>
      </c>
      <c r="F1095" s="0" t="e">
        <f aca="false">NA()</f>
        <v>#N/A</v>
      </c>
      <c r="G1095" s="0" t="e">
        <f aca="false">NA()</f>
        <v>#N/A</v>
      </c>
      <c r="H1095" s="0" t="e">
        <f aca="false">NA()</f>
        <v>#N/A</v>
      </c>
      <c r="I1095" s="0" t="e">
        <f aca="false">NA()</f>
        <v>#N/A</v>
      </c>
      <c r="J1095" s="0" t="n">
        <v>42.5</v>
      </c>
      <c r="K1095" s="0" t="n">
        <v>35.68</v>
      </c>
      <c r="L1095" s="0" t="n">
        <v>38</v>
      </c>
      <c r="M1095" s="96" t="n">
        <v>37011</v>
      </c>
      <c r="N1095" s="0" t="n">
        <v>61.16</v>
      </c>
    </row>
    <row r="1096" customFormat="false" ht="12.75" hidden="false" customHeight="false" outlineLevel="0" collapsed="false">
      <c r="A1096" s="96" t="n">
        <v>36837</v>
      </c>
      <c r="B1096" s="0" t="e">
        <f aca="false">NA()</f>
        <v>#N/A</v>
      </c>
      <c r="C1096" s="0" t="e">
        <f aca="false">NA()</f>
        <v>#N/A</v>
      </c>
      <c r="D1096" s="0" t="n">
        <v>44.26</v>
      </c>
      <c r="E1096" s="0" t="n">
        <v>31.96</v>
      </c>
      <c r="F1096" s="0" t="e">
        <f aca="false">NA()</f>
        <v>#N/A</v>
      </c>
      <c r="G1096" s="0" t="e">
        <f aca="false">NA()</f>
        <v>#N/A</v>
      </c>
      <c r="H1096" s="0" t="e">
        <f aca="false">NA()</f>
        <v>#N/A</v>
      </c>
      <c r="I1096" s="0" t="e">
        <f aca="false">NA()</f>
        <v>#N/A</v>
      </c>
      <c r="J1096" s="0" t="n">
        <v>35.86</v>
      </c>
      <c r="K1096" s="0" t="n">
        <v>28.68</v>
      </c>
      <c r="L1096" s="0" t="n">
        <v>33.88</v>
      </c>
      <c r="M1096" s="96" t="n">
        <v>37012</v>
      </c>
      <c r="N1096" s="0" t="n">
        <v>54.76</v>
      </c>
    </row>
    <row r="1097" customFormat="false" ht="12.75" hidden="false" customHeight="false" outlineLevel="0" collapsed="false">
      <c r="A1097" s="96" t="n">
        <v>36838</v>
      </c>
      <c r="B1097" s="0" t="e">
        <f aca="false">NA()</f>
        <v>#N/A</v>
      </c>
      <c r="C1097" s="0" t="e">
        <f aca="false">NA()</f>
        <v>#N/A</v>
      </c>
      <c r="D1097" s="0" t="n">
        <v>41.14</v>
      </c>
      <c r="E1097" s="0" t="n">
        <v>36.41</v>
      </c>
      <c r="F1097" s="0" t="e">
        <f aca="false">NA()</f>
        <v>#N/A</v>
      </c>
      <c r="G1097" s="0" t="e">
        <f aca="false">NA()</f>
        <v>#N/A</v>
      </c>
      <c r="H1097" s="0" t="e">
        <f aca="false">NA()</f>
        <v>#N/A</v>
      </c>
      <c r="I1097" s="0" t="e">
        <f aca="false">NA()</f>
        <v>#N/A</v>
      </c>
      <c r="J1097" s="0" t="n">
        <v>37.38</v>
      </c>
      <c r="K1097" s="0" t="n">
        <v>34.12</v>
      </c>
      <c r="L1097" s="0" t="n">
        <v>40.13</v>
      </c>
      <c r="M1097" s="96" t="n">
        <v>37013</v>
      </c>
      <c r="N1097" s="0" t="n">
        <v>60.47</v>
      </c>
    </row>
    <row r="1098" customFormat="false" ht="12.75" hidden="false" customHeight="false" outlineLevel="0" collapsed="false">
      <c r="A1098" s="96" t="n">
        <v>36839</v>
      </c>
      <c r="B1098" s="0" t="e">
        <f aca="false">NA()</f>
        <v>#N/A</v>
      </c>
      <c r="C1098" s="0" t="e">
        <f aca="false">NA()</f>
        <v>#N/A</v>
      </c>
      <c r="D1098" s="0" t="n">
        <v>39.88</v>
      </c>
      <c r="E1098" s="0" t="n">
        <v>40.11</v>
      </c>
      <c r="F1098" s="0" t="e">
        <f aca="false">NA()</f>
        <v>#N/A</v>
      </c>
      <c r="G1098" s="0" t="e">
        <f aca="false">NA()</f>
        <v>#N/A</v>
      </c>
      <c r="H1098" s="0" t="e">
        <f aca="false">NA()</f>
        <v>#N/A</v>
      </c>
      <c r="I1098" s="0" t="e">
        <f aca="false">NA()</f>
        <v>#N/A</v>
      </c>
      <c r="J1098" s="0" t="n">
        <v>40.39</v>
      </c>
      <c r="K1098" s="0" t="n">
        <v>37.28</v>
      </c>
      <c r="L1098" s="0" t="n">
        <v>42.25</v>
      </c>
      <c r="M1098" s="96" t="n">
        <v>37014</v>
      </c>
      <c r="N1098" s="0" t="n">
        <v>67.3</v>
      </c>
    </row>
    <row r="1099" customFormat="false" ht="12.75" hidden="false" customHeight="false" outlineLevel="0" collapsed="false">
      <c r="A1099" s="96" t="n">
        <v>36840</v>
      </c>
      <c r="B1099" s="0" t="e">
        <f aca="false">NA()</f>
        <v>#N/A</v>
      </c>
      <c r="C1099" s="0" t="e">
        <f aca="false">NA()</f>
        <v>#N/A</v>
      </c>
      <c r="D1099" s="0" t="n">
        <v>36</v>
      </c>
      <c r="E1099" s="0" t="n">
        <v>40.24</v>
      </c>
      <c r="F1099" s="0" t="e">
        <f aca="false">NA()</f>
        <v>#N/A</v>
      </c>
      <c r="G1099" s="0" t="e">
        <f aca="false">NA()</f>
        <v>#N/A</v>
      </c>
      <c r="H1099" s="0" t="e">
        <f aca="false">NA()</f>
        <v>#N/A</v>
      </c>
      <c r="I1099" s="0" t="e">
        <f aca="false">NA()</f>
        <v>#N/A</v>
      </c>
      <c r="J1099" s="0" t="n">
        <v>40.97</v>
      </c>
      <c r="K1099" s="0" t="n">
        <v>37.05</v>
      </c>
      <c r="L1099" s="0" t="n">
        <v>40.88</v>
      </c>
      <c r="M1099" s="96" t="n">
        <v>37015</v>
      </c>
      <c r="N1099" s="0" t="n">
        <v>60.25</v>
      </c>
    </row>
    <row r="1100" customFormat="false" ht="12.75" hidden="false" customHeight="false" outlineLevel="0" collapsed="false">
      <c r="A1100" s="96" t="n">
        <v>36841</v>
      </c>
      <c r="B1100" s="0" t="e">
        <f aca="false">NA()</f>
        <v>#N/A</v>
      </c>
      <c r="C1100" s="0" t="e">
        <f aca="false">NA()</f>
        <v>#N/A</v>
      </c>
      <c r="D1100" s="0" t="e">
        <f aca="false">NA()</f>
        <v>#N/A</v>
      </c>
      <c r="E1100" s="0" t="n">
        <v>27</v>
      </c>
      <c r="F1100" s="0" t="e">
        <f aca="false">NA()</f>
        <v>#N/A</v>
      </c>
      <c r="G1100" s="0" t="e">
        <f aca="false">NA()</f>
        <v>#N/A</v>
      </c>
      <c r="H1100" s="0" t="e">
        <f aca="false">NA()</f>
        <v>#N/A</v>
      </c>
      <c r="I1100" s="0" t="e">
        <f aca="false">NA()</f>
        <v>#N/A</v>
      </c>
      <c r="J1100" s="0" t="n">
        <v>32</v>
      </c>
      <c r="K1100" s="0" t="n">
        <v>25.05</v>
      </c>
      <c r="L1100" s="0" t="n">
        <v>28</v>
      </c>
      <c r="M1100" s="96" t="n">
        <v>37016</v>
      </c>
      <c r="N1100" s="0" t="n">
        <v>26.63</v>
      </c>
    </row>
    <row r="1101" customFormat="false" ht="12.75" hidden="false" customHeight="false" outlineLevel="0" collapsed="false">
      <c r="A1101" s="96" t="n">
        <v>36842</v>
      </c>
      <c r="B1101" s="0" t="e">
        <f aca="false">NA()</f>
        <v>#N/A</v>
      </c>
      <c r="C1101" s="0" t="e">
        <f aca="false">NA()</f>
        <v>#N/A</v>
      </c>
      <c r="D1101" s="0" t="n">
        <v>26.77</v>
      </c>
      <c r="E1101" s="0" t="e">
        <f aca="false">NA()</f>
        <v>#N/A</v>
      </c>
      <c r="F1101" s="0" t="e">
        <f aca="false">NA()</f>
        <v>#N/A</v>
      </c>
      <c r="G1101" s="0" t="e">
        <f aca="false">NA()</f>
        <v>#N/A</v>
      </c>
      <c r="H1101" s="0" t="e">
        <f aca="false">NA()</f>
        <v>#N/A</v>
      </c>
      <c r="I1101" s="0" t="e">
        <f aca="false">NA()</f>
        <v>#N/A</v>
      </c>
      <c r="J1101" s="0" t="n">
        <v>32</v>
      </c>
      <c r="K1101" s="0" t="n">
        <v>25.05</v>
      </c>
      <c r="L1101" s="0" t="n">
        <v>28</v>
      </c>
      <c r="M1101" s="96" t="n">
        <v>37017</v>
      </c>
      <c r="N1101" s="0" t="n">
        <v>26.63</v>
      </c>
    </row>
    <row r="1102" customFormat="false" ht="12.75" hidden="false" customHeight="false" outlineLevel="0" collapsed="false">
      <c r="A1102" s="96" t="n">
        <v>36843</v>
      </c>
      <c r="B1102" s="0" t="e">
        <f aca="false">NA()</f>
        <v>#N/A</v>
      </c>
      <c r="C1102" s="0" t="n">
        <v>64</v>
      </c>
      <c r="D1102" s="0" t="n">
        <v>48.48</v>
      </c>
      <c r="E1102" s="0" t="n">
        <v>46.12</v>
      </c>
      <c r="F1102" s="0" t="e">
        <f aca="false">NA()</f>
        <v>#N/A</v>
      </c>
      <c r="G1102" s="0" t="e">
        <f aca="false">NA()</f>
        <v>#N/A</v>
      </c>
      <c r="H1102" s="0" t="e">
        <f aca="false">NA()</f>
        <v>#N/A</v>
      </c>
      <c r="I1102" s="0" t="e">
        <f aca="false">NA()</f>
        <v>#N/A</v>
      </c>
      <c r="J1102" s="0" t="n">
        <v>46.33</v>
      </c>
      <c r="K1102" s="0" t="n">
        <v>42.28</v>
      </c>
      <c r="L1102" s="0" t="n">
        <v>48</v>
      </c>
      <c r="M1102" s="96" t="n">
        <v>37018</v>
      </c>
      <c r="N1102" s="0" t="n">
        <v>41.7</v>
      </c>
    </row>
    <row r="1103" customFormat="false" ht="12.75" hidden="false" customHeight="false" outlineLevel="0" collapsed="false">
      <c r="A1103" s="96" t="n">
        <v>36844</v>
      </c>
      <c r="B1103" s="0" t="e">
        <f aca="false">NA()</f>
        <v>#N/A</v>
      </c>
      <c r="C1103" s="0" t="e">
        <f aca="false">NA()</f>
        <v>#N/A</v>
      </c>
      <c r="D1103" s="0" t="n">
        <v>52.89</v>
      </c>
      <c r="E1103" s="0" t="n">
        <v>46</v>
      </c>
      <c r="F1103" s="0" t="e">
        <f aca="false">NA()</f>
        <v>#N/A</v>
      </c>
      <c r="G1103" s="0" t="e">
        <f aca="false">NA()</f>
        <v>#N/A</v>
      </c>
      <c r="H1103" s="0" t="e">
        <f aca="false">NA()</f>
        <v>#N/A</v>
      </c>
      <c r="I1103" s="0" t="e">
        <f aca="false">NA()</f>
        <v>#N/A</v>
      </c>
      <c r="J1103" s="0" t="n">
        <v>46.3</v>
      </c>
      <c r="K1103" s="0" t="n">
        <v>42.3</v>
      </c>
      <c r="L1103" s="0" t="n">
        <v>44.13</v>
      </c>
      <c r="M1103" s="96" t="n">
        <v>37019</v>
      </c>
      <c r="N1103" s="0" t="n">
        <v>34.33</v>
      </c>
    </row>
    <row r="1104" customFormat="false" ht="12.75" hidden="false" customHeight="false" outlineLevel="0" collapsed="false">
      <c r="A1104" s="96" t="n">
        <v>36845</v>
      </c>
      <c r="B1104" s="0" t="e">
        <f aca="false">NA()</f>
        <v>#N/A</v>
      </c>
      <c r="C1104" s="0" t="n">
        <v>61.5</v>
      </c>
      <c r="D1104" s="0" t="n">
        <v>48.92</v>
      </c>
      <c r="E1104" s="0" t="n">
        <v>37.93</v>
      </c>
      <c r="F1104" s="0" t="e">
        <f aca="false">NA()</f>
        <v>#N/A</v>
      </c>
      <c r="G1104" s="0" t="e">
        <f aca="false">NA()</f>
        <v>#N/A</v>
      </c>
      <c r="H1104" s="0" t="e">
        <f aca="false">NA()</f>
        <v>#N/A</v>
      </c>
      <c r="I1104" s="0" t="e">
        <f aca="false">NA()</f>
        <v>#N/A</v>
      </c>
      <c r="J1104" s="0" t="n">
        <v>42</v>
      </c>
      <c r="K1104" s="0" t="n">
        <v>34.8</v>
      </c>
      <c r="L1104" s="0" t="n">
        <v>42.17</v>
      </c>
      <c r="M1104" s="96" t="n">
        <v>37020</v>
      </c>
      <c r="N1104" s="0" t="n">
        <v>38.93</v>
      </c>
    </row>
    <row r="1105" customFormat="false" ht="12.75" hidden="false" customHeight="false" outlineLevel="0" collapsed="false">
      <c r="A1105" s="96" t="n">
        <v>36846</v>
      </c>
      <c r="B1105" s="0" t="e">
        <f aca="false">NA()</f>
        <v>#N/A</v>
      </c>
      <c r="C1105" s="0" t="e">
        <f aca="false">NA()</f>
        <v>#N/A</v>
      </c>
      <c r="D1105" s="0" t="n">
        <v>42.73</v>
      </c>
      <c r="E1105" s="0" t="n">
        <v>49.66</v>
      </c>
      <c r="F1105" s="0" t="e">
        <f aca="false">NA()</f>
        <v>#N/A</v>
      </c>
      <c r="G1105" s="0" t="e">
        <f aca="false">NA()</f>
        <v>#N/A</v>
      </c>
      <c r="H1105" s="0" t="e">
        <f aca="false">NA()</f>
        <v>#N/A</v>
      </c>
      <c r="I1105" s="0" t="e">
        <f aca="false">NA()</f>
        <v>#N/A</v>
      </c>
      <c r="J1105" s="0" t="n">
        <v>48.94</v>
      </c>
      <c r="K1105" s="0" t="n">
        <v>47.75</v>
      </c>
      <c r="L1105" s="0" t="n">
        <v>47</v>
      </c>
      <c r="M1105" s="96" t="n">
        <v>37021</v>
      </c>
      <c r="N1105" s="0" t="n">
        <v>47.14</v>
      </c>
    </row>
    <row r="1106" customFormat="false" ht="12.75" hidden="false" customHeight="false" outlineLevel="0" collapsed="false">
      <c r="A1106" s="96" t="n">
        <v>36847</v>
      </c>
      <c r="B1106" s="0" t="e">
        <f aca="false">NA()</f>
        <v>#N/A</v>
      </c>
      <c r="C1106" s="0" t="n">
        <v>64.67</v>
      </c>
      <c r="D1106" s="0" t="n">
        <v>47.4</v>
      </c>
      <c r="E1106" s="0" t="n">
        <v>45.56</v>
      </c>
      <c r="F1106" s="0" t="e">
        <f aca="false">NA()</f>
        <v>#N/A</v>
      </c>
      <c r="G1106" s="0" t="e">
        <f aca="false">NA()</f>
        <v>#N/A</v>
      </c>
      <c r="H1106" s="0" t="e">
        <f aca="false">NA()</f>
        <v>#N/A</v>
      </c>
      <c r="I1106" s="0" t="e">
        <f aca="false">NA()</f>
        <v>#N/A</v>
      </c>
      <c r="J1106" s="0" t="n">
        <v>45.98</v>
      </c>
      <c r="K1106" s="0" t="n">
        <v>42.83</v>
      </c>
      <c r="L1106" s="0" t="n">
        <v>44.67</v>
      </c>
      <c r="M1106" s="96" t="n">
        <v>37022</v>
      </c>
      <c r="N1106" s="0" t="n">
        <v>55.53</v>
      </c>
    </row>
    <row r="1107" customFormat="false" ht="12.75" hidden="false" customHeight="false" outlineLevel="0" collapsed="false">
      <c r="A1107" s="96" t="n">
        <v>36848</v>
      </c>
      <c r="B1107" s="0" t="e">
        <f aca="false">NA()</f>
        <v>#N/A</v>
      </c>
      <c r="C1107" s="0" t="e">
        <f aca="false">NA()</f>
        <v>#N/A</v>
      </c>
      <c r="D1107" s="0" t="n">
        <v>45</v>
      </c>
      <c r="E1107" s="0" t="n">
        <v>33.07</v>
      </c>
      <c r="F1107" s="0" t="e">
        <f aca="false">NA()</f>
        <v>#N/A</v>
      </c>
      <c r="G1107" s="0" t="e">
        <f aca="false">NA()</f>
        <v>#N/A</v>
      </c>
      <c r="H1107" s="0" t="e">
        <f aca="false">NA()</f>
        <v>#N/A</v>
      </c>
      <c r="I1107" s="0" t="e">
        <f aca="false">NA()</f>
        <v>#N/A</v>
      </c>
      <c r="J1107" s="0" t="n">
        <v>35.74</v>
      </c>
      <c r="K1107" s="0" t="n">
        <v>32.5</v>
      </c>
      <c r="L1107" s="0" t="n">
        <v>32</v>
      </c>
      <c r="M1107" s="96" t="n">
        <v>37023</v>
      </c>
      <c r="N1107" s="0" t="n">
        <v>29.17</v>
      </c>
    </row>
    <row r="1108" customFormat="false" ht="12.75" hidden="false" customHeight="false" outlineLevel="0" collapsed="false">
      <c r="A1108" s="96" t="n">
        <v>36849</v>
      </c>
      <c r="B1108" s="0" t="e">
        <f aca="false">NA()</f>
        <v>#N/A</v>
      </c>
      <c r="C1108" s="0" t="e">
        <f aca="false">NA()</f>
        <v>#N/A</v>
      </c>
      <c r="D1108" s="0" t="e">
        <f aca="false">NA()</f>
        <v>#N/A</v>
      </c>
      <c r="E1108" s="0" t="n">
        <v>33.07</v>
      </c>
      <c r="F1108" s="0" t="e">
        <f aca="false">NA()</f>
        <v>#N/A</v>
      </c>
      <c r="G1108" s="0" t="e">
        <f aca="false">NA()</f>
        <v>#N/A</v>
      </c>
      <c r="H1108" s="0" t="e">
        <f aca="false">NA()</f>
        <v>#N/A</v>
      </c>
      <c r="I1108" s="0" t="e">
        <f aca="false">NA()</f>
        <v>#N/A</v>
      </c>
      <c r="J1108" s="0" t="e">
        <f aca="false">NA()</f>
        <v>#N/A</v>
      </c>
      <c r="K1108" s="0" t="e">
        <f aca="false">NA()</f>
        <v>#N/A</v>
      </c>
      <c r="L1108" s="0" t="e">
        <f aca="false">NA()</f>
        <v>#N/A</v>
      </c>
      <c r="M1108" s="96" t="n">
        <v>37024</v>
      </c>
      <c r="N1108" s="0" t="n">
        <v>29.17</v>
      </c>
    </row>
    <row r="1109" customFormat="false" ht="12.75" hidden="false" customHeight="false" outlineLevel="0" collapsed="false">
      <c r="A1109" s="96" t="n">
        <v>36850</v>
      </c>
      <c r="B1109" s="0" t="e">
        <f aca="false">NA()</f>
        <v>#N/A</v>
      </c>
      <c r="C1109" s="0" t="e">
        <f aca="false">NA()</f>
        <v>#N/A</v>
      </c>
      <c r="D1109" s="0" t="n">
        <v>51.16</v>
      </c>
      <c r="E1109" s="0" t="n">
        <v>47.49</v>
      </c>
      <c r="F1109" s="0" t="e">
        <f aca="false">NA()</f>
        <v>#N/A</v>
      </c>
      <c r="G1109" s="0" t="e">
        <f aca="false">NA()</f>
        <v>#N/A</v>
      </c>
      <c r="H1109" s="0" t="e">
        <f aca="false">NA()</f>
        <v>#N/A</v>
      </c>
      <c r="I1109" s="0" t="e">
        <f aca="false">NA()</f>
        <v>#N/A</v>
      </c>
      <c r="J1109" s="0" t="n">
        <v>49.57</v>
      </c>
      <c r="K1109" s="0" t="n">
        <v>45.17</v>
      </c>
      <c r="L1109" s="0" t="n">
        <v>51.92</v>
      </c>
      <c r="M1109" s="96" t="n">
        <v>37025</v>
      </c>
      <c r="N1109" s="0" t="n">
        <v>40.58</v>
      </c>
    </row>
    <row r="1110" customFormat="false" ht="12.75" hidden="false" customHeight="false" outlineLevel="0" collapsed="false">
      <c r="A1110" s="96" t="n">
        <v>36851</v>
      </c>
      <c r="B1110" s="0" t="e">
        <f aca="false">NA()</f>
        <v>#N/A</v>
      </c>
      <c r="C1110" s="0" t="e">
        <f aca="false">NA()</f>
        <v>#N/A</v>
      </c>
      <c r="D1110" s="0" t="n">
        <v>57.33</v>
      </c>
      <c r="E1110" s="0" t="n">
        <v>63.23</v>
      </c>
      <c r="F1110" s="0" t="e">
        <f aca="false">NA()</f>
        <v>#N/A</v>
      </c>
      <c r="G1110" s="0" t="e">
        <f aca="false">NA()</f>
        <v>#N/A</v>
      </c>
      <c r="H1110" s="0" t="e">
        <f aca="false">NA()</f>
        <v>#N/A</v>
      </c>
      <c r="I1110" s="0" t="e">
        <f aca="false">NA()</f>
        <v>#N/A</v>
      </c>
      <c r="J1110" s="0" t="n">
        <v>70</v>
      </c>
      <c r="K1110" s="0" t="n">
        <v>61.14</v>
      </c>
      <c r="L1110" s="0" t="n">
        <v>66.33</v>
      </c>
      <c r="M1110" s="96" t="n">
        <v>37026</v>
      </c>
      <c r="N1110" s="0" t="n">
        <v>36.14</v>
      </c>
    </row>
    <row r="1111" customFormat="false" ht="12.75" hidden="false" customHeight="false" outlineLevel="0" collapsed="false">
      <c r="A1111" s="96" t="n">
        <v>36852</v>
      </c>
      <c r="B1111" s="0" t="e">
        <f aca="false">NA()</f>
        <v>#N/A</v>
      </c>
      <c r="C1111" s="0" t="n">
        <v>63.5</v>
      </c>
      <c r="D1111" s="0" t="n">
        <v>52.73</v>
      </c>
      <c r="E1111" s="0" t="n">
        <v>64.23</v>
      </c>
      <c r="F1111" s="0" t="e">
        <f aca="false">NA()</f>
        <v>#N/A</v>
      </c>
      <c r="G1111" s="0" t="e">
        <f aca="false">NA()</f>
        <v>#N/A</v>
      </c>
      <c r="H1111" s="0" t="e">
        <f aca="false">NA()</f>
        <v>#N/A</v>
      </c>
      <c r="I1111" s="0" t="e">
        <f aca="false">NA()</f>
        <v>#N/A</v>
      </c>
      <c r="J1111" s="0" t="n">
        <v>65</v>
      </c>
      <c r="K1111" s="0" t="n">
        <v>60.69</v>
      </c>
      <c r="L1111" s="0" t="n">
        <v>67</v>
      </c>
      <c r="M1111" s="96" t="n">
        <v>37027</v>
      </c>
      <c r="N1111" s="0" t="n">
        <v>37.89</v>
      </c>
    </row>
    <row r="1112" customFormat="false" ht="12.75" hidden="false" customHeight="false" outlineLevel="0" collapsed="false">
      <c r="A1112" s="96" t="n">
        <v>36853</v>
      </c>
      <c r="B1112" s="0" t="e">
        <f aca="false">NA()</f>
        <v>#N/A</v>
      </c>
      <c r="C1112" s="0" t="e">
        <f aca="false">NA()</f>
        <v>#N/A</v>
      </c>
      <c r="D1112" s="0" t="e">
        <f aca="false">NA()</f>
        <v>#N/A</v>
      </c>
      <c r="E1112" s="0" t="n">
        <v>23</v>
      </c>
      <c r="F1112" s="0" t="e">
        <f aca="false">NA()</f>
        <v>#N/A</v>
      </c>
      <c r="G1112" s="0" t="e">
        <f aca="false">NA()</f>
        <v>#N/A</v>
      </c>
      <c r="H1112" s="0" t="e">
        <f aca="false">NA()</f>
        <v>#N/A</v>
      </c>
      <c r="I1112" s="0" t="e">
        <f aca="false">NA()</f>
        <v>#N/A</v>
      </c>
      <c r="J1112" s="0" t="n">
        <v>30.5</v>
      </c>
      <c r="K1112" s="0" t="n">
        <v>25</v>
      </c>
      <c r="L1112" s="0" t="n">
        <v>29.83</v>
      </c>
      <c r="M1112" s="96" t="n">
        <v>37028</v>
      </c>
      <c r="N1112" s="0" t="n">
        <v>39.13</v>
      </c>
    </row>
    <row r="1113" customFormat="false" ht="12.75" hidden="false" customHeight="false" outlineLevel="0" collapsed="false">
      <c r="A1113" s="96" t="n">
        <v>36854</v>
      </c>
      <c r="B1113" s="0" t="e">
        <f aca="false">NA()</f>
        <v>#N/A</v>
      </c>
      <c r="C1113" s="0" t="e">
        <f aca="false">NA()</f>
        <v>#N/A</v>
      </c>
      <c r="D1113" s="0" t="n">
        <v>43.44</v>
      </c>
      <c r="E1113" s="0" t="n">
        <v>25.38</v>
      </c>
      <c r="F1113" s="0" t="e">
        <f aca="false">NA()</f>
        <v>#N/A</v>
      </c>
      <c r="G1113" s="0" t="e">
        <f aca="false">NA()</f>
        <v>#N/A</v>
      </c>
      <c r="H1113" s="0" t="e">
        <f aca="false">NA()</f>
        <v>#N/A</v>
      </c>
      <c r="I1113" s="0" t="e">
        <f aca="false">NA()</f>
        <v>#N/A</v>
      </c>
      <c r="J1113" s="0" t="n">
        <v>30.56</v>
      </c>
      <c r="K1113" s="0" t="n">
        <v>23</v>
      </c>
      <c r="L1113" s="0" t="n">
        <v>22.75</v>
      </c>
      <c r="M1113" s="96" t="n">
        <v>37029</v>
      </c>
      <c r="N1113" s="0" t="n">
        <v>39.02</v>
      </c>
    </row>
    <row r="1114" customFormat="false" ht="12.75" hidden="false" customHeight="false" outlineLevel="0" collapsed="false">
      <c r="A1114" s="96" t="n">
        <v>36855</v>
      </c>
      <c r="B1114" s="0" t="e">
        <f aca="false">NA()</f>
        <v>#N/A</v>
      </c>
      <c r="C1114" s="0" t="e">
        <f aca="false">NA()</f>
        <v>#N/A</v>
      </c>
      <c r="D1114" s="0" t="e">
        <f aca="false">NA()</f>
        <v>#N/A</v>
      </c>
      <c r="E1114" s="0" t="e">
        <f aca="false">NA()</f>
        <v>#N/A</v>
      </c>
      <c r="F1114" s="0" t="e">
        <f aca="false">NA()</f>
        <v>#N/A</v>
      </c>
      <c r="G1114" s="0" t="e">
        <f aca="false">NA()</f>
        <v>#N/A</v>
      </c>
      <c r="H1114" s="0" t="e">
        <f aca="false">NA()</f>
        <v>#N/A</v>
      </c>
      <c r="I1114" s="0" t="e">
        <f aca="false">NA()</f>
        <v>#N/A</v>
      </c>
      <c r="J1114" s="0" t="n">
        <v>29.67</v>
      </c>
      <c r="K1114" s="0" t="n">
        <v>23.19</v>
      </c>
      <c r="L1114" s="0" t="e">
        <f aca="false">NA()</f>
        <v>#N/A</v>
      </c>
      <c r="M1114" s="96" t="n">
        <v>37030</v>
      </c>
      <c r="N1114" s="0" t="n">
        <v>29</v>
      </c>
    </row>
    <row r="1115" customFormat="false" ht="12.75" hidden="false" customHeight="false" outlineLevel="0" collapsed="false">
      <c r="A1115" s="96" t="n">
        <v>36856</v>
      </c>
      <c r="B1115" s="0" t="e">
        <f aca="false">NA()</f>
        <v>#N/A</v>
      </c>
      <c r="C1115" s="0" t="e">
        <f aca="false">NA()</f>
        <v>#N/A</v>
      </c>
      <c r="D1115" s="0" t="e">
        <f aca="false">NA()</f>
        <v>#N/A</v>
      </c>
      <c r="E1115" s="0" t="e">
        <f aca="false">NA()</f>
        <v>#N/A</v>
      </c>
      <c r="F1115" s="0" t="e">
        <f aca="false">NA()</f>
        <v>#N/A</v>
      </c>
      <c r="G1115" s="0" t="e">
        <f aca="false">NA()</f>
        <v>#N/A</v>
      </c>
      <c r="H1115" s="0" t="e">
        <f aca="false">NA()</f>
        <v>#N/A</v>
      </c>
      <c r="I1115" s="0" t="e">
        <f aca="false">NA()</f>
        <v>#N/A</v>
      </c>
      <c r="J1115" s="0" t="n">
        <v>29.67</v>
      </c>
      <c r="K1115" s="0" t="n">
        <v>23.19</v>
      </c>
      <c r="L1115" s="0" t="e">
        <f aca="false">NA()</f>
        <v>#N/A</v>
      </c>
      <c r="M1115" s="96" t="n">
        <v>37031</v>
      </c>
      <c r="N1115" s="0" t="n">
        <v>29</v>
      </c>
    </row>
    <row r="1116" customFormat="false" ht="12.75" hidden="false" customHeight="false" outlineLevel="0" collapsed="false">
      <c r="A1116" s="96" t="n">
        <v>36857</v>
      </c>
      <c r="B1116" s="0" t="n">
        <v>68.75</v>
      </c>
      <c r="C1116" s="0" t="e">
        <f aca="false">NA()</f>
        <v>#N/A</v>
      </c>
      <c r="D1116" s="0" t="n">
        <v>48.75</v>
      </c>
      <c r="E1116" s="0" t="n">
        <v>36.38</v>
      </c>
      <c r="F1116" s="0" t="e">
        <f aca="false">NA()</f>
        <v>#N/A</v>
      </c>
      <c r="G1116" s="0" t="e">
        <f aca="false">NA()</f>
        <v>#N/A</v>
      </c>
      <c r="H1116" s="0" t="e">
        <f aca="false">NA()</f>
        <v>#N/A</v>
      </c>
      <c r="I1116" s="0" t="e">
        <f aca="false">NA()</f>
        <v>#N/A</v>
      </c>
      <c r="J1116" s="0" t="n">
        <v>35.83</v>
      </c>
      <c r="K1116" s="0" t="n">
        <v>34.63</v>
      </c>
      <c r="L1116" s="0" t="n">
        <v>39.33</v>
      </c>
      <c r="M1116" s="96" t="n">
        <v>37032</v>
      </c>
      <c r="N1116" s="0" t="n">
        <v>37.04</v>
      </c>
    </row>
    <row r="1117" customFormat="false" ht="12.75" hidden="false" customHeight="false" outlineLevel="0" collapsed="false">
      <c r="A1117" s="96" t="n">
        <v>36858</v>
      </c>
      <c r="B1117" s="0" t="n">
        <v>59.92</v>
      </c>
      <c r="C1117" s="0" t="n">
        <v>57.25</v>
      </c>
      <c r="D1117" s="0" t="n">
        <v>43.07</v>
      </c>
      <c r="E1117" s="0" t="n">
        <v>34.78</v>
      </c>
      <c r="F1117" s="0" t="e">
        <f aca="false">NA()</f>
        <v>#N/A</v>
      </c>
      <c r="G1117" s="0" t="e">
        <f aca="false">NA()</f>
        <v>#N/A</v>
      </c>
      <c r="H1117" s="0" t="e">
        <f aca="false">NA()</f>
        <v>#N/A</v>
      </c>
      <c r="I1117" s="0" t="e">
        <f aca="false">NA()</f>
        <v>#N/A</v>
      </c>
      <c r="J1117" s="0" t="n">
        <v>37.83</v>
      </c>
      <c r="K1117" s="0" t="n">
        <v>32.73</v>
      </c>
      <c r="L1117" s="0" t="n">
        <v>39.5</v>
      </c>
      <c r="M1117" s="96" t="n">
        <v>37033</v>
      </c>
      <c r="N1117" s="0" t="n">
        <v>33.57</v>
      </c>
    </row>
    <row r="1118" customFormat="false" ht="12.75" hidden="false" customHeight="false" outlineLevel="0" collapsed="false">
      <c r="A1118" s="96" t="n">
        <v>36859</v>
      </c>
      <c r="B1118" s="0" t="n">
        <v>58</v>
      </c>
      <c r="C1118" s="0" t="n">
        <v>56.96</v>
      </c>
      <c r="D1118" s="0" t="n">
        <v>43.86</v>
      </c>
      <c r="E1118" s="0" t="n">
        <v>53.35</v>
      </c>
      <c r="F1118" s="0" t="e">
        <f aca="false">NA()</f>
        <v>#N/A</v>
      </c>
      <c r="G1118" s="0" t="e">
        <f aca="false">NA()</f>
        <v>#N/A</v>
      </c>
      <c r="H1118" s="0" t="e">
        <f aca="false">NA()</f>
        <v>#N/A</v>
      </c>
      <c r="I1118" s="0" t="e">
        <f aca="false">NA()</f>
        <v>#N/A</v>
      </c>
      <c r="J1118" s="0" t="n">
        <v>52</v>
      </c>
      <c r="K1118" s="0" t="n">
        <v>46.15</v>
      </c>
      <c r="L1118" s="0" t="n">
        <v>47</v>
      </c>
      <c r="M1118" s="96" t="n">
        <v>37034</v>
      </c>
      <c r="N1118" s="0" t="n">
        <v>32.99</v>
      </c>
    </row>
    <row r="1119" customFormat="false" ht="12.75" hidden="false" customHeight="false" outlineLevel="0" collapsed="false">
      <c r="A1119" s="96" t="n">
        <v>36860</v>
      </c>
      <c r="B1119" s="0" t="e">
        <f aca="false">NA()</f>
        <v>#N/A</v>
      </c>
      <c r="C1119" s="0" t="n">
        <v>59.3</v>
      </c>
      <c r="D1119" s="0" t="n">
        <v>46.38</v>
      </c>
      <c r="E1119" s="0" t="n">
        <v>53.05</v>
      </c>
      <c r="F1119" s="0" t="e">
        <f aca="false">NA()</f>
        <v>#N/A</v>
      </c>
      <c r="G1119" s="0" t="e">
        <f aca="false">NA()</f>
        <v>#N/A</v>
      </c>
      <c r="H1119" s="0" t="e">
        <f aca="false">NA()</f>
        <v>#N/A</v>
      </c>
      <c r="I1119" s="0" t="e">
        <f aca="false">NA()</f>
        <v>#N/A</v>
      </c>
      <c r="J1119" s="0" t="n">
        <v>50.29</v>
      </c>
      <c r="K1119" s="0" t="n">
        <v>44.72</v>
      </c>
      <c r="L1119" s="0" t="n">
        <v>49.33</v>
      </c>
      <c r="M1119" s="96" t="n">
        <v>37035</v>
      </c>
      <c r="N1119" s="0" t="n">
        <v>31.51</v>
      </c>
    </row>
    <row r="1120" customFormat="false" ht="12.75" hidden="false" customHeight="false" outlineLevel="0" collapsed="false">
      <c r="A1120" s="96" t="n">
        <v>36861</v>
      </c>
      <c r="B1120" s="0" t="n">
        <v>67.52</v>
      </c>
      <c r="C1120" s="0" t="n">
        <v>62.03</v>
      </c>
      <c r="D1120" s="0" t="n">
        <v>48.48</v>
      </c>
      <c r="E1120" s="0" t="n">
        <v>47.56</v>
      </c>
      <c r="F1120" s="0" t="e">
        <f aca="false">NA()</f>
        <v>#N/A</v>
      </c>
      <c r="G1120" s="0" t="e">
        <f aca="false">NA()</f>
        <v>#N/A</v>
      </c>
      <c r="H1120" s="0" t="e">
        <f aca="false">NA()</f>
        <v>#N/A</v>
      </c>
      <c r="I1120" s="0" t="e">
        <f aca="false">NA()</f>
        <v>#N/A</v>
      </c>
      <c r="J1120" s="0" t="n">
        <v>48.13</v>
      </c>
      <c r="K1120" s="0" t="n">
        <v>44.84</v>
      </c>
      <c r="L1120" s="0" t="n">
        <v>45</v>
      </c>
      <c r="M1120" s="96" t="n">
        <v>37036</v>
      </c>
      <c r="N1120" s="0" t="n">
        <v>31.61</v>
      </c>
    </row>
    <row r="1121" customFormat="false" ht="12.75" hidden="false" customHeight="false" outlineLevel="0" collapsed="false">
      <c r="A1121" s="96" t="n">
        <v>36862</v>
      </c>
      <c r="B1121" s="0" t="e">
        <f aca="false">NA()</f>
        <v>#N/A</v>
      </c>
      <c r="C1121" s="0" t="e">
        <f aca="false">NA()</f>
        <v>#N/A</v>
      </c>
      <c r="D1121" s="0" t="n">
        <v>45</v>
      </c>
      <c r="E1121" s="0" t="n">
        <v>33.5</v>
      </c>
      <c r="F1121" s="0" t="e">
        <f aca="false">NA()</f>
        <v>#N/A</v>
      </c>
      <c r="G1121" s="0" t="e">
        <f aca="false">NA()</f>
        <v>#N/A</v>
      </c>
      <c r="H1121" s="0" t="e">
        <f aca="false">NA()</f>
        <v>#N/A</v>
      </c>
      <c r="I1121" s="0" t="e">
        <f aca="false">NA()</f>
        <v>#N/A</v>
      </c>
      <c r="J1121" s="0" t="n">
        <v>39</v>
      </c>
      <c r="K1121" s="0" t="n">
        <v>28.71</v>
      </c>
      <c r="L1121" s="0" t="n">
        <v>31.35</v>
      </c>
      <c r="M1121" s="96" t="n">
        <v>37037</v>
      </c>
      <c r="N1121" s="0" t="n">
        <v>23.25</v>
      </c>
    </row>
    <row r="1122" customFormat="false" ht="12.75" hidden="false" customHeight="false" outlineLevel="0" collapsed="false">
      <c r="A1122" s="96" t="n">
        <v>36863</v>
      </c>
      <c r="B1122" s="0" t="e">
        <f aca="false">NA()</f>
        <v>#N/A</v>
      </c>
      <c r="C1122" s="0" t="e">
        <f aca="false">NA()</f>
        <v>#N/A</v>
      </c>
      <c r="D1122" s="0" t="n">
        <v>45</v>
      </c>
      <c r="E1122" s="0" t="n">
        <v>33.5</v>
      </c>
      <c r="F1122" s="0" t="e">
        <f aca="false">NA()</f>
        <v>#N/A</v>
      </c>
      <c r="G1122" s="0" t="e">
        <f aca="false">NA()</f>
        <v>#N/A</v>
      </c>
      <c r="H1122" s="0" t="e">
        <f aca="false">NA()</f>
        <v>#N/A</v>
      </c>
      <c r="I1122" s="0" t="e">
        <f aca="false">NA()</f>
        <v>#N/A</v>
      </c>
      <c r="J1122" s="0" t="n">
        <v>39</v>
      </c>
      <c r="K1122" s="0" t="n">
        <v>28.71</v>
      </c>
      <c r="L1122" s="0" t="n">
        <v>31.38</v>
      </c>
      <c r="M1122" s="96" t="n">
        <v>37038</v>
      </c>
      <c r="N1122" s="0" t="n">
        <v>23.25</v>
      </c>
    </row>
    <row r="1123" customFormat="false" ht="12.75" hidden="false" customHeight="false" outlineLevel="0" collapsed="false">
      <c r="A1123" s="96" t="n">
        <v>36864</v>
      </c>
      <c r="B1123" s="0" t="n">
        <v>62.75</v>
      </c>
      <c r="C1123" s="0" t="n">
        <v>63.5</v>
      </c>
      <c r="D1123" s="0" t="n">
        <v>51.17</v>
      </c>
      <c r="E1123" s="0" t="n">
        <v>50.45</v>
      </c>
      <c r="F1123" s="0" t="e">
        <f aca="false">NA()</f>
        <v>#N/A</v>
      </c>
      <c r="G1123" s="0" t="e">
        <f aca="false">NA()</f>
        <v>#N/A</v>
      </c>
      <c r="H1123" s="0" t="e">
        <f aca="false">NA()</f>
        <v>#N/A</v>
      </c>
      <c r="I1123" s="0" t="e">
        <f aca="false">NA()</f>
        <v>#N/A</v>
      </c>
      <c r="J1123" s="0" t="n">
        <v>51</v>
      </c>
      <c r="K1123" s="0" t="n">
        <v>49.5</v>
      </c>
      <c r="L1123" s="0" t="n">
        <v>49.67</v>
      </c>
      <c r="M1123" s="96" t="n">
        <v>37039</v>
      </c>
      <c r="N1123" s="0" t="n">
        <v>23.25</v>
      </c>
    </row>
    <row r="1124" customFormat="false" ht="12.75" hidden="false" customHeight="false" outlineLevel="0" collapsed="false">
      <c r="A1124" s="96" t="n">
        <v>36865</v>
      </c>
      <c r="B1124" s="0" t="e">
        <f aca="false">NA()</f>
        <v>#N/A</v>
      </c>
      <c r="C1124" s="0" t="n">
        <v>70.25</v>
      </c>
      <c r="D1124" s="0" t="n">
        <v>57.24</v>
      </c>
      <c r="E1124" s="0" t="n">
        <v>71.92</v>
      </c>
      <c r="F1124" s="0" t="e">
        <f aca="false">NA()</f>
        <v>#N/A</v>
      </c>
      <c r="G1124" s="0" t="e">
        <f aca="false">NA()</f>
        <v>#N/A</v>
      </c>
      <c r="H1124" s="0" t="e">
        <f aca="false">NA()</f>
        <v>#N/A</v>
      </c>
      <c r="I1124" s="0" t="e">
        <f aca="false">NA()</f>
        <v>#N/A</v>
      </c>
      <c r="J1124" s="0" t="n">
        <v>77.43</v>
      </c>
      <c r="K1124" s="0" t="n">
        <v>68.49</v>
      </c>
      <c r="L1124" s="0" t="n">
        <v>87.5</v>
      </c>
      <c r="M1124" s="96" t="n">
        <v>37040</v>
      </c>
      <c r="N1124" s="0" t="n">
        <v>31.49</v>
      </c>
    </row>
    <row r="1125" customFormat="false" ht="12.75" hidden="false" customHeight="false" outlineLevel="0" collapsed="false">
      <c r="A1125" s="96" t="n">
        <v>36866</v>
      </c>
      <c r="B1125" s="0" t="n">
        <v>76.33</v>
      </c>
      <c r="C1125" s="0" t="n">
        <v>70.83</v>
      </c>
      <c r="D1125" s="0" t="n">
        <v>59.91</v>
      </c>
      <c r="E1125" s="0" t="n">
        <v>76.16</v>
      </c>
      <c r="F1125" s="0" t="e">
        <f aca="false">NA()</f>
        <v>#N/A</v>
      </c>
      <c r="G1125" s="0" t="e">
        <f aca="false">NA()</f>
        <v>#N/A</v>
      </c>
      <c r="H1125" s="0" t="e">
        <f aca="false">NA()</f>
        <v>#N/A</v>
      </c>
      <c r="I1125" s="0" t="e">
        <f aca="false">NA()</f>
        <v>#N/A</v>
      </c>
      <c r="J1125" s="0" t="n">
        <v>93.17</v>
      </c>
      <c r="K1125" s="0" t="n">
        <v>74.56</v>
      </c>
      <c r="L1125" s="0" t="n">
        <v>87.33</v>
      </c>
      <c r="M1125" s="96" t="n">
        <v>37041</v>
      </c>
      <c r="N1125" s="0" t="n">
        <v>27.96</v>
      </c>
    </row>
    <row r="1126" customFormat="false" ht="12.75" hidden="false" customHeight="false" outlineLevel="0" collapsed="false">
      <c r="A1126" s="96" t="n">
        <v>36867</v>
      </c>
      <c r="B1126" s="0" t="n">
        <v>110</v>
      </c>
      <c r="C1126" s="0" t="n">
        <v>90</v>
      </c>
      <c r="D1126" s="0" t="n">
        <v>66.59</v>
      </c>
      <c r="E1126" s="0" t="n">
        <v>76.89</v>
      </c>
      <c r="F1126" s="0" t="e">
        <f aca="false">NA()</f>
        <v>#N/A</v>
      </c>
      <c r="G1126" s="0" t="e">
        <f aca="false">NA()</f>
        <v>#N/A</v>
      </c>
      <c r="H1126" s="0" t="e">
        <f aca="false">NA()</f>
        <v>#N/A</v>
      </c>
      <c r="I1126" s="0" t="e">
        <f aca="false">NA()</f>
        <v>#N/A</v>
      </c>
      <c r="J1126" s="0" t="n">
        <v>84.33</v>
      </c>
      <c r="K1126" s="0" t="n">
        <v>72.96</v>
      </c>
      <c r="L1126" s="0" t="n">
        <v>80</v>
      </c>
      <c r="M1126" s="96" t="n">
        <v>37042</v>
      </c>
      <c r="N1126" s="0" t="n">
        <v>24.25</v>
      </c>
    </row>
    <row r="1127" customFormat="false" ht="12.75" hidden="false" customHeight="false" outlineLevel="0" collapsed="false">
      <c r="A1127" s="96" t="n">
        <v>36868</v>
      </c>
      <c r="B1127" s="0" t="n">
        <v>85.67</v>
      </c>
      <c r="C1127" s="0" t="n">
        <v>77.08</v>
      </c>
      <c r="D1127" s="0" t="n">
        <v>64.77</v>
      </c>
      <c r="E1127" s="0" t="n">
        <v>65.9</v>
      </c>
      <c r="F1127" s="0" t="e">
        <f aca="false">NA()</f>
        <v>#N/A</v>
      </c>
      <c r="G1127" s="0" t="e">
        <f aca="false">NA()</f>
        <v>#N/A</v>
      </c>
      <c r="H1127" s="0" t="e">
        <f aca="false">NA()</f>
        <v>#N/A</v>
      </c>
      <c r="I1127" s="0" t="e">
        <f aca="false">NA()</f>
        <v>#N/A</v>
      </c>
      <c r="J1127" s="0" t="n">
        <v>69.25</v>
      </c>
      <c r="K1127" s="0" t="n">
        <v>61.73</v>
      </c>
      <c r="L1127" s="0" t="n">
        <v>73.75</v>
      </c>
      <c r="M1127" s="96" t="n">
        <v>37043</v>
      </c>
      <c r="N1127" s="0" t="n">
        <v>23.84</v>
      </c>
    </row>
    <row r="1128" customFormat="false" ht="12.75" hidden="false" customHeight="false" outlineLevel="0" collapsed="false">
      <c r="A1128" s="96" t="n">
        <v>36869</v>
      </c>
      <c r="B1128" s="0" t="e">
        <f aca="false">NA()</f>
        <v>#N/A</v>
      </c>
      <c r="C1128" s="0" t="e">
        <f aca="false">NA()</f>
        <v>#N/A</v>
      </c>
      <c r="D1128" s="0" t="e">
        <f aca="false">NA()</f>
        <v>#N/A</v>
      </c>
      <c r="E1128" s="0" t="e">
        <f aca="false">NA()</f>
        <v>#N/A</v>
      </c>
      <c r="F1128" s="0" t="e">
        <f aca="false">NA()</f>
        <v>#N/A</v>
      </c>
      <c r="G1128" s="0" t="e">
        <f aca="false">NA()</f>
        <v>#N/A</v>
      </c>
      <c r="H1128" s="0" t="e">
        <f aca="false">NA()</f>
        <v>#N/A</v>
      </c>
      <c r="I1128" s="0" t="e">
        <f aca="false">NA()</f>
        <v>#N/A</v>
      </c>
      <c r="J1128" s="0" t="n">
        <v>32</v>
      </c>
      <c r="K1128" s="0" t="n">
        <v>31.54</v>
      </c>
      <c r="L1128" s="0" t="e">
        <f aca="false">NA()</f>
        <v>#N/A</v>
      </c>
      <c r="M1128" s="96" t="n">
        <v>37044</v>
      </c>
      <c r="N1128" s="0" t="n">
        <v>19.07</v>
      </c>
    </row>
    <row r="1129" customFormat="false" ht="12.75" hidden="false" customHeight="false" outlineLevel="0" collapsed="false">
      <c r="A1129" s="96" t="n">
        <v>36870</v>
      </c>
      <c r="B1129" s="0" t="e">
        <f aca="false">NA()</f>
        <v>#N/A</v>
      </c>
      <c r="C1129" s="0" t="e">
        <f aca="false">NA()</f>
        <v>#N/A</v>
      </c>
      <c r="D1129" s="0" t="e">
        <f aca="false">NA()</f>
        <v>#N/A</v>
      </c>
      <c r="E1129" s="0" t="e">
        <f aca="false">NA()</f>
        <v>#N/A</v>
      </c>
      <c r="F1129" s="0" t="e">
        <f aca="false">NA()</f>
        <v>#N/A</v>
      </c>
      <c r="G1129" s="0" t="e">
        <f aca="false">NA()</f>
        <v>#N/A</v>
      </c>
      <c r="H1129" s="0" t="e">
        <f aca="false">NA()</f>
        <v>#N/A</v>
      </c>
      <c r="I1129" s="0" t="e">
        <f aca="false">NA()</f>
        <v>#N/A</v>
      </c>
      <c r="J1129" s="0" t="n">
        <v>32</v>
      </c>
      <c r="K1129" s="0" t="n">
        <v>31.54</v>
      </c>
      <c r="L1129" s="0" t="e">
        <f aca="false">NA()</f>
        <v>#N/A</v>
      </c>
      <c r="M1129" s="96" t="n">
        <v>37045</v>
      </c>
      <c r="N1129" s="0" t="n">
        <v>19.07</v>
      </c>
    </row>
    <row r="1130" customFormat="false" ht="12.75" hidden="false" customHeight="false" outlineLevel="0" collapsed="false">
      <c r="A1130" s="96" t="n">
        <v>36871</v>
      </c>
      <c r="B1130" s="0" t="n">
        <v>81</v>
      </c>
      <c r="C1130" s="0" t="n">
        <v>67.5</v>
      </c>
      <c r="D1130" s="0" t="n">
        <v>57.85</v>
      </c>
      <c r="E1130" s="0" t="n">
        <v>43.92</v>
      </c>
      <c r="F1130" s="0" t="e">
        <f aca="false">NA()</f>
        <v>#N/A</v>
      </c>
      <c r="G1130" s="0" t="e">
        <f aca="false">NA()</f>
        <v>#N/A</v>
      </c>
      <c r="H1130" s="0" t="e">
        <f aca="false">NA()</f>
        <v>#N/A</v>
      </c>
      <c r="I1130" s="0" t="e">
        <f aca="false">NA()</f>
        <v>#N/A</v>
      </c>
      <c r="J1130" s="0" t="n">
        <v>45</v>
      </c>
      <c r="K1130" s="0" t="n">
        <v>44.39</v>
      </c>
      <c r="L1130" s="0" t="e">
        <f aca="false">NA()</f>
        <v>#N/A</v>
      </c>
      <c r="M1130" s="96" t="n">
        <v>37046</v>
      </c>
      <c r="N1130" s="0" t="n">
        <v>25.65</v>
      </c>
    </row>
    <row r="1131" customFormat="false" ht="12.75" hidden="false" customHeight="false" outlineLevel="0" collapsed="false">
      <c r="A1131" s="96" t="n">
        <v>36872</v>
      </c>
      <c r="B1131" s="0" t="e">
        <f aca="false">NA()</f>
        <v>#N/A</v>
      </c>
      <c r="C1131" s="0" t="e">
        <f aca="false">NA()</f>
        <v>#N/A</v>
      </c>
      <c r="D1131" s="0" t="n">
        <v>66.25</v>
      </c>
      <c r="E1131" s="0" t="n">
        <v>79.36</v>
      </c>
      <c r="F1131" s="0" t="e">
        <f aca="false">NA()</f>
        <v>#N/A</v>
      </c>
      <c r="G1131" s="0" t="e">
        <f aca="false">NA()</f>
        <v>#N/A</v>
      </c>
      <c r="H1131" s="0" t="e">
        <f aca="false">NA()</f>
        <v>#N/A</v>
      </c>
      <c r="I1131" s="0" t="e">
        <f aca="false">NA()</f>
        <v>#N/A</v>
      </c>
      <c r="J1131" s="0" t="n">
        <v>80.9</v>
      </c>
      <c r="K1131" s="0" t="n">
        <v>82.39</v>
      </c>
      <c r="L1131" s="0" t="n">
        <v>93.33</v>
      </c>
      <c r="M1131" s="96" t="n">
        <v>37047</v>
      </c>
      <c r="N1131" s="0" t="n">
        <v>26.42</v>
      </c>
    </row>
    <row r="1132" customFormat="false" ht="12.75" hidden="false" customHeight="false" outlineLevel="0" collapsed="false">
      <c r="A1132" s="96" t="n">
        <v>36873</v>
      </c>
      <c r="B1132" s="0" t="e">
        <f aca="false">NA()</f>
        <v>#N/A</v>
      </c>
      <c r="C1132" s="0" t="n">
        <v>76</v>
      </c>
      <c r="D1132" s="0" t="n">
        <v>63.71</v>
      </c>
      <c r="E1132" s="0" t="n">
        <v>89.4</v>
      </c>
      <c r="F1132" s="0" t="e">
        <f aca="false">NA()</f>
        <v>#N/A</v>
      </c>
      <c r="G1132" s="0" t="e">
        <f aca="false">NA()</f>
        <v>#N/A</v>
      </c>
      <c r="H1132" s="0" t="e">
        <f aca="false">NA()</f>
        <v>#N/A</v>
      </c>
      <c r="I1132" s="0" t="e">
        <f aca="false">NA()</f>
        <v>#N/A</v>
      </c>
      <c r="J1132" s="0" t="n">
        <v>89</v>
      </c>
      <c r="K1132" s="0" t="n">
        <v>91.15</v>
      </c>
      <c r="L1132" s="0" t="n">
        <v>119.75</v>
      </c>
      <c r="M1132" s="96" t="n">
        <v>37048</v>
      </c>
      <c r="N1132" s="0" t="n">
        <v>27.54</v>
      </c>
    </row>
    <row r="1133" customFormat="false" ht="12.75" hidden="false" customHeight="false" outlineLevel="0" collapsed="false">
      <c r="A1133" s="96" t="n">
        <v>36874</v>
      </c>
      <c r="B1133" s="0" t="n">
        <v>94.5</v>
      </c>
      <c r="C1133" s="0" t="e">
        <f aca="false">NA()</f>
        <v>#N/A</v>
      </c>
      <c r="D1133" s="0" t="n">
        <v>70.17</v>
      </c>
      <c r="E1133" s="0" t="n">
        <v>64.07</v>
      </c>
      <c r="F1133" s="0" t="e">
        <f aca="false">NA()</f>
        <v>#N/A</v>
      </c>
      <c r="G1133" s="0" t="e">
        <f aca="false">NA()</f>
        <v>#N/A</v>
      </c>
      <c r="H1133" s="0" t="e">
        <f aca="false">NA()</f>
        <v>#N/A</v>
      </c>
      <c r="I1133" s="0" t="e">
        <f aca="false">NA()</f>
        <v>#N/A</v>
      </c>
      <c r="J1133" s="0" t="n">
        <v>55</v>
      </c>
      <c r="K1133" s="0" t="n">
        <v>71.44</v>
      </c>
      <c r="L1133" s="0" t="n">
        <v>90.63</v>
      </c>
      <c r="M1133" s="96" t="n">
        <v>37049</v>
      </c>
      <c r="N1133" s="0" t="n">
        <v>28.84</v>
      </c>
    </row>
    <row r="1134" customFormat="false" ht="12.75" hidden="false" customHeight="false" outlineLevel="0" collapsed="false">
      <c r="A1134" s="96" t="n">
        <v>36875</v>
      </c>
      <c r="B1134" s="0" t="n">
        <v>95</v>
      </c>
      <c r="C1134" s="0" t="n">
        <v>74.5</v>
      </c>
      <c r="D1134" s="0" t="n">
        <v>62.67</v>
      </c>
      <c r="E1134" s="0" t="n">
        <v>40.8</v>
      </c>
      <c r="F1134" s="0" t="e">
        <f aca="false">NA()</f>
        <v>#N/A</v>
      </c>
      <c r="G1134" s="0" t="e">
        <f aca="false">NA()</f>
        <v>#N/A</v>
      </c>
      <c r="H1134" s="0" t="e">
        <f aca="false">NA()</f>
        <v>#N/A</v>
      </c>
      <c r="I1134" s="0" t="e">
        <f aca="false">NA()</f>
        <v>#N/A</v>
      </c>
      <c r="J1134" s="0" t="n">
        <v>41.17</v>
      </c>
      <c r="K1134" s="0" t="n">
        <v>39.89</v>
      </c>
      <c r="L1134" s="0" t="n">
        <v>46</v>
      </c>
      <c r="M1134" s="96" t="n">
        <v>37050</v>
      </c>
      <c r="N1134" s="0" t="n">
        <v>30.08</v>
      </c>
    </row>
    <row r="1135" customFormat="false" ht="12.75" hidden="false" customHeight="false" outlineLevel="0" collapsed="false">
      <c r="A1135" s="96" t="n">
        <v>36876</v>
      </c>
      <c r="B1135" s="0" t="e">
        <f aca="false">NA()</f>
        <v>#N/A</v>
      </c>
      <c r="C1135" s="0" t="e">
        <f aca="false">NA()</f>
        <v>#N/A</v>
      </c>
      <c r="D1135" s="0" t="e">
        <f aca="false">NA()</f>
        <v>#N/A</v>
      </c>
      <c r="E1135" s="0" t="e">
        <f aca="false">NA()</f>
        <v>#N/A</v>
      </c>
      <c r="F1135" s="0" t="e">
        <f aca="false">NA()</f>
        <v>#N/A</v>
      </c>
      <c r="G1135" s="0" t="e">
        <f aca="false">NA()</f>
        <v>#N/A</v>
      </c>
      <c r="H1135" s="0" t="e">
        <f aca="false">NA()</f>
        <v>#N/A</v>
      </c>
      <c r="I1135" s="0" t="e">
        <f aca="false">NA()</f>
        <v>#N/A</v>
      </c>
      <c r="J1135" s="0" t="n">
        <v>31</v>
      </c>
      <c r="K1135" s="0" t="n">
        <v>30.33</v>
      </c>
      <c r="L1135" s="0" t="n">
        <v>35</v>
      </c>
      <c r="M1135" s="96" t="n">
        <v>37051</v>
      </c>
      <c r="N1135" s="0" t="n">
        <v>26.55</v>
      </c>
    </row>
    <row r="1136" customFormat="false" ht="12.75" hidden="false" customHeight="false" outlineLevel="0" collapsed="false">
      <c r="A1136" s="96" t="n">
        <v>36877</v>
      </c>
      <c r="B1136" s="0" t="e">
        <f aca="false">NA()</f>
        <v>#N/A</v>
      </c>
      <c r="C1136" s="0" t="e">
        <f aca="false">NA()</f>
        <v>#N/A</v>
      </c>
      <c r="D1136" s="0" t="e">
        <f aca="false">NA()</f>
        <v>#N/A</v>
      </c>
      <c r="E1136" s="0" t="e">
        <f aca="false">NA()</f>
        <v>#N/A</v>
      </c>
      <c r="F1136" s="0" t="e">
        <f aca="false">NA()</f>
        <v>#N/A</v>
      </c>
      <c r="G1136" s="0" t="e">
        <f aca="false">NA()</f>
        <v>#N/A</v>
      </c>
      <c r="H1136" s="0" t="e">
        <f aca="false">NA()</f>
        <v>#N/A</v>
      </c>
      <c r="I1136" s="0" t="e">
        <f aca="false">NA()</f>
        <v>#N/A</v>
      </c>
      <c r="J1136" s="0" t="n">
        <v>31</v>
      </c>
      <c r="K1136" s="0" t="n">
        <v>30.33</v>
      </c>
      <c r="L1136" s="0" t="n">
        <v>35</v>
      </c>
      <c r="M1136" s="96" t="n">
        <v>37052</v>
      </c>
      <c r="N1136" s="0" t="n">
        <v>26.55</v>
      </c>
    </row>
    <row r="1137" customFormat="false" ht="12.75" hidden="false" customHeight="false" outlineLevel="0" collapsed="false">
      <c r="A1137" s="96" t="n">
        <v>36878</v>
      </c>
      <c r="B1137" s="0" t="e">
        <f aca="false">NA()</f>
        <v>#N/A</v>
      </c>
      <c r="C1137" s="0" t="n">
        <v>73.75</v>
      </c>
      <c r="D1137" s="0" t="n">
        <v>61.28</v>
      </c>
      <c r="E1137" s="0" t="n">
        <v>47.66</v>
      </c>
      <c r="F1137" s="0" t="e">
        <f aca="false">NA()</f>
        <v>#N/A</v>
      </c>
      <c r="G1137" s="0" t="e">
        <f aca="false">NA()</f>
        <v>#N/A</v>
      </c>
      <c r="H1137" s="0" t="e">
        <f aca="false">NA()</f>
        <v>#N/A</v>
      </c>
      <c r="I1137" s="0" t="e">
        <f aca="false">NA()</f>
        <v>#N/A</v>
      </c>
      <c r="J1137" s="0" t="n">
        <v>50</v>
      </c>
      <c r="K1137" s="0" t="n">
        <v>49.29</v>
      </c>
      <c r="L1137" s="0" t="n">
        <v>49.44</v>
      </c>
      <c r="M1137" s="96" t="n">
        <v>37053</v>
      </c>
      <c r="N1137" s="0" t="n">
        <v>39.97</v>
      </c>
    </row>
    <row r="1138" customFormat="false" ht="12.75" hidden="false" customHeight="false" outlineLevel="0" collapsed="false">
      <c r="A1138" s="96" t="n">
        <v>36879</v>
      </c>
      <c r="B1138" s="0" t="n">
        <v>84.33</v>
      </c>
      <c r="C1138" s="0" t="n">
        <v>70.5</v>
      </c>
      <c r="D1138" s="0" t="n">
        <v>59.24</v>
      </c>
      <c r="E1138" s="0" t="n">
        <v>106.69</v>
      </c>
      <c r="F1138" s="0" t="e">
        <f aca="false">NA()</f>
        <v>#N/A</v>
      </c>
      <c r="G1138" s="0" t="e">
        <f aca="false">NA()</f>
        <v>#N/A</v>
      </c>
      <c r="H1138" s="0" t="e">
        <f aca="false">NA()</f>
        <v>#N/A</v>
      </c>
      <c r="I1138" s="0" t="e">
        <f aca="false">NA()</f>
        <v>#N/A</v>
      </c>
      <c r="J1138" s="0" t="n">
        <v>101.02</v>
      </c>
      <c r="K1138" s="0" t="n">
        <v>99.86</v>
      </c>
      <c r="L1138" s="0" t="n">
        <v>98.33</v>
      </c>
      <c r="M1138" s="96" t="n">
        <v>37054</v>
      </c>
      <c r="N1138" s="0" t="n">
        <v>50.29</v>
      </c>
    </row>
    <row r="1139" customFormat="false" ht="12.75" hidden="false" customHeight="false" outlineLevel="0" collapsed="false">
      <c r="A1139" s="96" t="n">
        <v>36880</v>
      </c>
      <c r="B1139" s="0" t="n">
        <v>89.25</v>
      </c>
      <c r="C1139" s="0" t="n">
        <v>77.25</v>
      </c>
      <c r="D1139" s="0" t="n">
        <v>62.3</v>
      </c>
      <c r="E1139" s="0" t="n">
        <v>94.79</v>
      </c>
      <c r="F1139" s="0" t="e">
        <f aca="false">NA()</f>
        <v>#N/A</v>
      </c>
      <c r="G1139" s="0" t="e">
        <f aca="false">NA()</f>
        <v>#N/A</v>
      </c>
      <c r="H1139" s="0" t="e">
        <f aca="false">NA()</f>
        <v>#N/A</v>
      </c>
      <c r="I1139" s="0" t="e">
        <f aca="false">NA()</f>
        <v>#N/A</v>
      </c>
      <c r="J1139" s="0" t="n">
        <v>98.32</v>
      </c>
      <c r="K1139" s="0" t="n">
        <v>92.63</v>
      </c>
      <c r="L1139" s="0" t="n">
        <v>98.75</v>
      </c>
      <c r="M1139" s="96" t="n">
        <v>37055</v>
      </c>
      <c r="N1139" s="0" t="n">
        <v>61.05</v>
      </c>
    </row>
    <row r="1140" customFormat="false" ht="12.75" hidden="false" customHeight="false" outlineLevel="0" collapsed="false">
      <c r="A1140" s="96" t="n">
        <v>36881</v>
      </c>
      <c r="B1140" s="0" t="n">
        <v>95</v>
      </c>
      <c r="C1140" s="0" t="n">
        <v>85.73</v>
      </c>
      <c r="D1140" s="0" t="n">
        <v>67.51</v>
      </c>
      <c r="E1140" s="0" t="n">
        <v>106.8</v>
      </c>
      <c r="F1140" s="0" t="e">
        <f aca="false">NA()</f>
        <v>#N/A</v>
      </c>
      <c r="G1140" s="0" t="e">
        <f aca="false">NA()</f>
        <v>#N/A</v>
      </c>
      <c r="H1140" s="0" t="e">
        <f aca="false">NA()</f>
        <v>#N/A</v>
      </c>
      <c r="I1140" s="0" t="e">
        <f aca="false">NA()</f>
        <v>#N/A</v>
      </c>
      <c r="J1140" s="0" t="n">
        <v>108.44</v>
      </c>
      <c r="K1140" s="0" t="n">
        <v>99.96</v>
      </c>
      <c r="L1140" s="0" t="n">
        <v>126.25</v>
      </c>
      <c r="M1140" s="96" t="n">
        <v>37056</v>
      </c>
      <c r="N1140" s="0" t="n">
        <v>55.26</v>
      </c>
    </row>
    <row r="1141" customFormat="false" ht="12.75" hidden="false" customHeight="false" outlineLevel="0" collapsed="false">
      <c r="A1141" s="96" t="n">
        <v>36882</v>
      </c>
      <c r="B1141" s="0" t="n">
        <v>96.36</v>
      </c>
      <c r="C1141" s="0" t="n">
        <v>90</v>
      </c>
      <c r="D1141" s="0" t="n">
        <v>78.57</v>
      </c>
      <c r="E1141" s="0" t="n">
        <v>106.16</v>
      </c>
      <c r="F1141" s="0" t="e">
        <f aca="false">NA()</f>
        <v>#N/A</v>
      </c>
      <c r="G1141" s="0" t="e">
        <f aca="false">NA()</f>
        <v>#N/A</v>
      </c>
      <c r="H1141" s="0" t="e">
        <f aca="false">NA()</f>
        <v>#N/A</v>
      </c>
      <c r="I1141" s="0" t="e">
        <f aca="false">NA()</f>
        <v>#N/A</v>
      </c>
      <c r="J1141" s="0" t="n">
        <v>131</v>
      </c>
      <c r="K1141" s="0" t="n">
        <v>106.27</v>
      </c>
      <c r="L1141" s="0" t="n">
        <v>102</v>
      </c>
      <c r="M1141" s="96" t="n">
        <v>37057</v>
      </c>
      <c r="N1141" s="0" t="n">
        <v>44.97</v>
      </c>
    </row>
    <row r="1142" customFormat="false" ht="12.75" hidden="false" customHeight="false" outlineLevel="0" collapsed="false">
      <c r="A1142" s="96" t="n">
        <v>36883</v>
      </c>
      <c r="B1142" s="0" t="e">
        <f aca="false">NA()</f>
        <v>#N/A</v>
      </c>
      <c r="C1142" s="0" t="e">
        <f aca="false">NA()</f>
        <v>#N/A</v>
      </c>
      <c r="D1142" s="0" t="e">
        <f aca="false">NA()</f>
        <v>#N/A</v>
      </c>
      <c r="E1142" s="0" t="e">
        <f aca="false">NA()</f>
        <v>#N/A</v>
      </c>
      <c r="F1142" s="0" t="e">
        <f aca="false">NA()</f>
        <v>#N/A</v>
      </c>
      <c r="G1142" s="0" t="e">
        <f aca="false">NA()</f>
        <v>#N/A</v>
      </c>
      <c r="H1142" s="0" t="e">
        <f aca="false">NA()</f>
        <v>#N/A</v>
      </c>
      <c r="I1142" s="0" t="e">
        <f aca="false">NA()</f>
        <v>#N/A</v>
      </c>
      <c r="J1142" s="0" t="n">
        <v>81.67</v>
      </c>
      <c r="K1142" s="0" t="e">
        <f aca="false">NA()</f>
        <v>#N/A</v>
      </c>
      <c r="L1142" s="0" t="n">
        <v>68.5</v>
      </c>
      <c r="M1142" s="96" t="n">
        <v>37058</v>
      </c>
      <c r="N1142" s="0" t="n">
        <v>29.5</v>
      </c>
    </row>
    <row r="1143" customFormat="false" ht="12.75" hidden="false" customHeight="false" outlineLevel="0" collapsed="false">
      <c r="A1143" s="96" t="n">
        <v>36884</v>
      </c>
      <c r="B1143" s="0" t="e">
        <f aca="false">NA()</f>
        <v>#N/A</v>
      </c>
      <c r="C1143" s="0" t="e">
        <f aca="false">NA()</f>
        <v>#N/A</v>
      </c>
      <c r="D1143" s="0" t="e">
        <f aca="false">NA()</f>
        <v>#N/A</v>
      </c>
      <c r="E1143" s="0" t="e">
        <f aca="false">NA()</f>
        <v>#N/A</v>
      </c>
      <c r="F1143" s="0" t="e">
        <f aca="false">NA()</f>
        <v>#N/A</v>
      </c>
      <c r="G1143" s="0" t="e">
        <f aca="false">NA()</f>
        <v>#N/A</v>
      </c>
      <c r="H1143" s="0" t="e">
        <f aca="false">NA()</f>
        <v>#N/A</v>
      </c>
      <c r="I1143" s="0" t="e">
        <f aca="false">NA()</f>
        <v>#N/A</v>
      </c>
      <c r="J1143" s="0" t="n">
        <v>81.67</v>
      </c>
      <c r="K1143" s="0" t="e">
        <f aca="false">NA()</f>
        <v>#N/A</v>
      </c>
      <c r="L1143" s="0" t="n">
        <v>68.5</v>
      </c>
      <c r="M1143" s="96" t="n">
        <v>37059</v>
      </c>
      <c r="N1143" s="0" t="n">
        <v>29.5</v>
      </c>
    </row>
    <row r="1144" customFormat="false" ht="12.75" hidden="false" customHeight="false" outlineLevel="0" collapsed="false">
      <c r="A1144" s="96" t="n">
        <v>36885</v>
      </c>
      <c r="B1144" s="0" t="e">
        <f aca="false">NA()</f>
        <v>#N/A</v>
      </c>
      <c r="C1144" s="0" t="e">
        <f aca="false">NA()</f>
        <v>#N/A</v>
      </c>
      <c r="D1144" s="0" t="e">
        <f aca="false">NA()</f>
        <v>#N/A</v>
      </c>
      <c r="E1144" s="0" t="e">
        <f aca="false">NA()</f>
        <v>#N/A</v>
      </c>
      <c r="F1144" s="0" t="e">
        <f aca="false">NA()</f>
        <v>#N/A</v>
      </c>
      <c r="G1144" s="0" t="e">
        <f aca="false">NA()</f>
        <v>#N/A</v>
      </c>
      <c r="H1144" s="0" t="e">
        <f aca="false">NA()</f>
        <v>#N/A</v>
      </c>
      <c r="I1144" s="0" t="e">
        <f aca="false">NA()</f>
        <v>#N/A</v>
      </c>
      <c r="J1144" s="0" t="n">
        <v>83.57</v>
      </c>
      <c r="K1144" s="0" t="e">
        <f aca="false">NA()</f>
        <v>#N/A</v>
      </c>
      <c r="L1144" s="0" t="n">
        <v>68.5</v>
      </c>
      <c r="M1144" s="96" t="n">
        <v>37060</v>
      </c>
      <c r="N1144" s="0" t="n">
        <v>44.12</v>
      </c>
    </row>
    <row r="1145" customFormat="false" ht="12.75" hidden="false" customHeight="false" outlineLevel="0" collapsed="false">
      <c r="A1145" s="96" t="n">
        <v>36886</v>
      </c>
      <c r="B1145" s="0" t="e">
        <f aca="false">NA()</f>
        <v>#N/A</v>
      </c>
      <c r="C1145" s="0" t="e">
        <f aca="false">NA()</f>
        <v>#N/A</v>
      </c>
      <c r="D1145" s="0" t="e">
        <f aca="false">NA()</f>
        <v>#N/A</v>
      </c>
      <c r="E1145" s="0" t="n">
        <v>107.33</v>
      </c>
      <c r="F1145" s="0" t="e">
        <f aca="false">NA()</f>
        <v>#N/A</v>
      </c>
      <c r="G1145" s="0" t="e">
        <f aca="false">NA()</f>
        <v>#N/A</v>
      </c>
      <c r="H1145" s="0" t="e">
        <f aca="false">NA()</f>
        <v>#N/A</v>
      </c>
      <c r="I1145" s="0" t="e">
        <f aca="false">NA()</f>
        <v>#N/A</v>
      </c>
      <c r="J1145" s="0" t="n">
        <v>114.17</v>
      </c>
      <c r="K1145" s="0" t="n">
        <v>100.33</v>
      </c>
      <c r="L1145" s="0" t="n">
        <v>112.13</v>
      </c>
      <c r="M1145" s="96" t="n">
        <v>37061</v>
      </c>
      <c r="N1145" s="0" t="n">
        <v>51.09</v>
      </c>
    </row>
    <row r="1146" customFormat="false" ht="12.75" hidden="false" customHeight="false" outlineLevel="0" collapsed="false">
      <c r="A1146" s="96" t="n">
        <v>36887</v>
      </c>
      <c r="B1146" s="0" t="e">
        <f aca="false">NA()</f>
        <v>#N/A</v>
      </c>
      <c r="C1146" s="0" t="e">
        <f aca="false">NA()</f>
        <v>#N/A</v>
      </c>
      <c r="D1146" s="0" t="e">
        <f aca="false">NA()</f>
        <v>#N/A</v>
      </c>
      <c r="E1146" s="0" t="n">
        <v>63</v>
      </c>
      <c r="F1146" s="0" t="e">
        <f aca="false">NA()</f>
        <v>#N/A</v>
      </c>
      <c r="G1146" s="0" t="e">
        <f aca="false">NA()</f>
        <v>#N/A</v>
      </c>
      <c r="H1146" s="0" t="e">
        <f aca="false">NA()</f>
        <v>#N/A</v>
      </c>
      <c r="I1146" s="0" t="e">
        <f aca="false">NA()</f>
        <v>#N/A</v>
      </c>
      <c r="J1146" s="0" t="n">
        <v>75.25</v>
      </c>
      <c r="K1146" s="0" t="n">
        <v>66.69</v>
      </c>
      <c r="L1146" s="0" t="n">
        <v>70</v>
      </c>
      <c r="M1146" s="96" t="n">
        <v>37062</v>
      </c>
      <c r="N1146" s="0" t="n">
        <v>49.52</v>
      </c>
    </row>
    <row r="1147" customFormat="false" ht="12.75" hidden="false" customHeight="false" outlineLevel="0" collapsed="false">
      <c r="A1147" s="96" t="n">
        <v>36888</v>
      </c>
      <c r="B1147" s="0" t="e">
        <f aca="false">NA()</f>
        <v>#N/A</v>
      </c>
      <c r="C1147" s="0" t="e">
        <f aca="false">NA()</f>
        <v>#N/A</v>
      </c>
      <c r="D1147" s="0" t="n">
        <v>62</v>
      </c>
      <c r="E1147" s="0" t="n">
        <v>48.18</v>
      </c>
      <c r="F1147" s="0" t="e">
        <f aca="false">NA()</f>
        <v>#N/A</v>
      </c>
      <c r="G1147" s="0" t="e">
        <f aca="false">NA()</f>
        <v>#N/A</v>
      </c>
      <c r="H1147" s="0" t="e">
        <f aca="false">NA()</f>
        <v>#N/A</v>
      </c>
      <c r="I1147" s="0" t="e">
        <f aca="false">NA()</f>
        <v>#N/A</v>
      </c>
      <c r="J1147" s="0" t="n">
        <v>48.75</v>
      </c>
      <c r="K1147" s="0" t="n">
        <v>53.06</v>
      </c>
      <c r="L1147" s="0" t="n">
        <v>65.75</v>
      </c>
      <c r="M1147" s="96" t="n">
        <v>37063</v>
      </c>
      <c r="N1147" s="0" t="n">
        <v>36.98</v>
      </c>
    </row>
    <row r="1148" customFormat="false" ht="12.75" hidden="false" customHeight="false" outlineLevel="0" collapsed="false">
      <c r="A1148" s="96" t="n">
        <v>36889</v>
      </c>
      <c r="B1148" s="0" t="e">
        <f aca="false">NA()</f>
        <v>#N/A</v>
      </c>
      <c r="C1148" s="0" t="e">
        <f aca="false">NA()</f>
        <v>#N/A</v>
      </c>
      <c r="D1148" s="0" t="n">
        <v>59.05</v>
      </c>
      <c r="E1148" s="0" t="n">
        <v>44.32</v>
      </c>
      <c r="F1148" s="0" t="e">
        <f aca="false">NA()</f>
        <v>#N/A</v>
      </c>
      <c r="G1148" s="0" t="e">
        <f aca="false">NA()</f>
        <v>#N/A</v>
      </c>
      <c r="H1148" s="0" t="e">
        <f aca="false">NA()</f>
        <v>#N/A</v>
      </c>
      <c r="I1148" s="0" t="e">
        <f aca="false">NA()</f>
        <v>#N/A</v>
      </c>
      <c r="J1148" s="0" t="n">
        <v>47.65</v>
      </c>
      <c r="K1148" s="0" t="n">
        <v>52.81</v>
      </c>
      <c r="L1148" s="0" t="n">
        <v>55.5</v>
      </c>
      <c r="M1148" s="96" t="n">
        <v>37064</v>
      </c>
      <c r="N1148" s="0" t="n">
        <v>31.89</v>
      </c>
    </row>
    <row r="1149" customFormat="false" ht="12.75" hidden="false" customHeight="false" outlineLevel="0" collapsed="false">
      <c r="A1149" s="96" t="n">
        <v>36890</v>
      </c>
      <c r="B1149" s="0" t="e">
        <f aca="false">NA()</f>
        <v>#N/A</v>
      </c>
      <c r="C1149" s="0" t="e">
        <f aca="false">NA()</f>
        <v>#N/A</v>
      </c>
      <c r="D1149" s="0" t="n">
        <v>45</v>
      </c>
      <c r="E1149" s="0" t="e">
        <f aca="false">NA()</f>
        <v>#N/A</v>
      </c>
      <c r="F1149" s="0" t="e">
        <f aca="false">NA()</f>
        <v>#N/A</v>
      </c>
      <c r="G1149" s="0" t="e">
        <f aca="false">NA()</f>
        <v>#N/A</v>
      </c>
      <c r="H1149" s="0" t="e">
        <f aca="false">NA()</f>
        <v>#N/A</v>
      </c>
      <c r="I1149" s="0" t="e">
        <f aca="false">NA()</f>
        <v>#N/A</v>
      </c>
      <c r="J1149" s="0" t="n">
        <v>51.21</v>
      </c>
      <c r="K1149" s="0" t="n">
        <v>46.15</v>
      </c>
      <c r="L1149" s="0" t="e">
        <f aca="false">NA()</f>
        <v>#N/A</v>
      </c>
      <c r="M1149" s="96" t="n">
        <v>37065</v>
      </c>
      <c r="N1149" s="0" t="n">
        <v>25.31</v>
      </c>
    </row>
    <row r="1150" customFormat="false" ht="12.75" hidden="false" customHeight="false" outlineLevel="0" collapsed="false">
      <c r="A1150" s="96" t="n">
        <v>36891</v>
      </c>
      <c r="B1150" s="0" t="e">
        <f aca="false">NA()</f>
        <v>#N/A</v>
      </c>
      <c r="C1150" s="0" t="e">
        <f aca="false">NA()</f>
        <v>#N/A</v>
      </c>
      <c r="D1150" s="0" t="n">
        <v>45</v>
      </c>
      <c r="E1150" s="0" t="e">
        <f aca="false">NA()</f>
        <v>#N/A</v>
      </c>
      <c r="F1150" s="0" t="e">
        <f aca="false">NA()</f>
        <v>#N/A</v>
      </c>
      <c r="G1150" s="0" t="e">
        <f aca="false">NA()</f>
        <v>#N/A</v>
      </c>
      <c r="H1150" s="0" t="e">
        <f aca="false">NA()</f>
        <v>#N/A</v>
      </c>
      <c r="I1150" s="0" t="e">
        <f aca="false">NA()</f>
        <v>#N/A</v>
      </c>
      <c r="J1150" s="0" t="n">
        <v>51.93</v>
      </c>
      <c r="K1150" s="0" t="n">
        <v>46.15</v>
      </c>
      <c r="L1150" s="0" t="e">
        <f aca="false">NA()</f>
        <v>#N/A</v>
      </c>
      <c r="M1150" s="96" t="n">
        <v>37066</v>
      </c>
      <c r="N1150" s="0" t="n">
        <v>25.31</v>
      </c>
    </row>
    <row r="1151" customFormat="false" ht="12.75" hidden="false" customHeight="false" outlineLevel="0" collapsed="false">
      <c r="A1151" s="96" t="n">
        <v>36892</v>
      </c>
      <c r="B1151" s="0" t="e">
        <f aca="false">NA()</f>
        <v>#N/A</v>
      </c>
      <c r="C1151" s="0" t="e">
        <f aca="false">NA()</f>
        <v>#N/A</v>
      </c>
      <c r="D1151" s="0" t="e">
        <f aca="false">NA()</f>
        <v>#N/A</v>
      </c>
      <c r="E1151" s="0" t="e">
        <f aca="false">NA()</f>
        <v>#N/A</v>
      </c>
      <c r="F1151" s="0" t="e">
        <f aca="false">NA()</f>
        <v>#N/A</v>
      </c>
      <c r="G1151" s="0" t="e">
        <f aca="false">NA()</f>
        <v>#N/A</v>
      </c>
      <c r="H1151" s="0" t="e">
        <f aca="false">NA()</f>
        <v>#N/A</v>
      </c>
      <c r="I1151" s="0" t="e">
        <f aca="false">NA()</f>
        <v>#N/A</v>
      </c>
      <c r="J1151" s="0" t="n">
        <v>51.21</v>
      </c>
      <c r="K1151" s="0" t="n">
        <v>46.15</v>
      </c>
      <c r="L1151" s="0" t="e">
        <f aca="false">NA()</f>
        <v>#N/A</v>
      </c>
      <c r="M1151" s="96" t="n">
        <v>37067</v>
      </c>
      <c r="N1151" s="0" t="n">
        <v>38.35</v>
      </c>
    </row>
    <row r="1152" customFormat="false" ht="12.75" hidden="false" customHeight="false" outlineLevel="0" collapsed="false">
      <c r="A1152" s="96" t="n">
        <v>36893</v>
      </c>
      <c r="B1152" s="0" t="e">
        <f aca="false">NA()</f>
        <v>#N/A</v>
      </c>
      <c r="C1152" s="0" t="e">
        <f aca="false">NA()</f>
        <v>#N/A</v>
      </c>
      <c r="D1152" s="0" t="n">
        <v>65.08</v>
      </c>
      <c r="E1152" s="0" t="n">
        <v>97.11</v>
      </c>
      <c r="F1152" s="0" t="e">
        <f aca="false">NA()</f>
        <v>#N/A</v>
      </c>
      <c r="G1152" s="0" t="e">
        <f aca="false">NA()</f>
        <v>#N/A</v>
      </c>
      <c r="H1152" s="0" t="e">
        <f aca="false">NA()</f>
        <v>#N/A</v>
      </c>
      <c r="I1152" s="0" t="e">
        <f aca="false">NA()</f>
        <v>#N/A</v>
      </c>
      <c r="J1152" s="0" t="n">
        <v>102.2</v>
      </c>
      <c r="K1152" s="0" t="n">
        <v>90</v>
      </c>
      <c r="L1152" s="0" t="n">
        <v>92.89</v>
      </c>
      <c r="M1152" s="96" t="n">
        <v>37068</v>
      </c>
      <c r="N1152" s="0" t="n">
        <v>42.59</v>
      </c>
    </row>
    <row r="1153" customFormat="false" ht="12.75" hidden="false" customHeight="false" outlineLevel="0" collapsed="false">
      <c r="A1153" s="96" t="n">
        <v>36894</v>
      </c>
      <c r="B1153" s="0" t="n">
        <v>74.13</v>
      </c>
      <c r="C1153" s="0" t="n">
        <v>71.53</v>
      </c>
      <c r="D1153" s="0" t="n">
        <v>60.44</v>
      </c>
      <c r="E1153" s="0" t="n">
        <v>77.65</v>
      </c>
      <c r="F1153" s="0" t="e">
        <f aca="false">NA()</f>
        <v>#N/A</v>
      </c>
      <c r="G1153" s="0" t="e">
        <f aca="false">NA()</f>
        <v>#N/A</v>
      </c>
      <c r="H1153" s="0" t="e">
        <f aca="false">NA()</f>
        <v>#N/A</v>
      </c>
      <c r="I1153" s="0" t="e">
        <f aca="false">NA()</f>
        <v>#N/A</v>
      </c>
      <c r="J1153" s="0" t="n">
        <v>83.69</v>
      </c>
      <c r="K1153" s="0" t="n">
        <v>59.9</v>
      </c>
      <c r="L1153" s="0" t="n">
        <v>80.5</v>
      </c>
      <c r="M1153" s="96" t="n">
        <v>37069</v>
      </c>
      <c r="N1153" s="0" t="n">
        <v>54.21</v>
      </c>
    </row>
    <row r="1154" customFormat="false" ht="12.75" hidden="false" customHeight="false" outlineLevel="0" collapsed="false">
      <c r="A1154" s="96" t="n">
        <v>36895</v>
      </c>
      <c r="B1154" s="0" t="n">
        <v>76.21</v>
      </c>
      <c r="C1154" s="0" t="n">
        <v>72.63</v>
      </c>
      <c r="D1154" s="0" t="n">
        <v>56.63</v>
      </c>
      <c r="E1154" s="0" t="n">
        <v>76.26</v>
      </c>
      <c r="F1154" s="0" t="e">
        <f aca="false">NA()</f>
        <v>#N/A</v>
      </c>
      <c r="G1154" s="0" t="e">
        <f aca="false">NA()</f>
        <v>#N/A</v>
      </c>
      <c r="H1154" s="0" t="e">
        <f aca="false">NA()</f>
        <v>#N/A</v>
      </c>
      <c r="I1154" s="0" t="e">
        <f aca="false">NA()</f>
        <v>#N/A</v>
      </c>
      <c r="J1154" s="0" t="n">
        <v>90</v>
      </c>
      <c r="K1154" s="0" t="n">
        <v>60.97</v>
      </c>
      <c r="L1154" s="0" t="n">
        <v>88.33</v>
      </c>
      <c r="M1154" s="96" t="n">
        <v>37070</v>
      </c>
      <c r="N1154" s="0" t="n">
        <v>65.92</v>
      </c>
    </row>
    <row r="1155" customFormat="false" ht="12.75" hidden="false" customHeight="false" outlineLevel="0" collapsed="false">
      <c r="A1155" s="96" t="n">
        <v>36896</v>
      </c>
      <c r="B1155" s="0" t="n">
        <v>70.6</v>
      </c>
      <c r="C1155" s="0" t="n">
        <v>68</v>
      </c>
      <c r="D1155" s="0" t="n">
        <v>50.66</v>
      </c>
      <c r="E1155" s="0" t="n">
        <v>62.77</v>
      </c>
      <c r="F1155" s="0" t="e">
        <f aca="false">NA()</f>
        <v>#N/A</v>
      </c>
      <c r="G1155" s="0" t="e">
        <f aca="false">NA()</f>
        <v>#N/A</v>
      </c>
      <c r="H1155" s="0" t="e">
        <f aca="false">NA()</f>
        <v>#N/A</v>
      </c>
      <c r="I1155" s="0" t="e">
        <f aca="false">NA()</f>
        <v>#N/A</v>
      </c>
      <c r="J1155" s="0" t="n">
        <v>73.5</v>
      </c>
      <c r="K1155" s="0" t="n">
        <v>54.93</v>
      </c>
      <c r="L1155" s="0" t="n">
        <v>70.63</v>
      </c>
      <c r="M1155" s="96" t="n">
        <v>37071</v>
      </c>
      <c r="N1155" s="0" t="n">
        <v>64.23</v>
      </c>
    </row>
    <row r="1156" customFormat="false" ht="12.75" hidden="false" customHeight="false" outlineLevel="0" collapsed="false">
      <c r="A1156" s="96" t="n">
        <v>36899</v>
      </c>
      <c r="B1156" s="0" t="n">
        <v>72.5</v>
      </c>
      <c r="C1156" s="0" t="n">
        <v>70</v>
      </c>
      <c r="D1156" s="0" t="n">
        <v>58.57</v>
      </c>
      <c r="E1156" s="0" t="n">
        <v>70.46</v>
      </c>
      <c r="F1156" s="0" t="e">
        <f aca="false">NA()</f>
        <v>#N/A</v>
      </c>
      <c r="G1156" s="0" t="e">
        <f aca="false">NA()</f>
        <v>#N/A</v>
      </c>
      <c r="H1156" s="0" t="e">
        <f aca="false">NA()</f>
        <v>#N/A</v>
      </c>
      <c r="I1156" s="0" t="e">
        <f aca="false">NA()</f>
        <v>#N/A</v>
      </c>
      <c r="J1156" s="0" t="n">
        <v>74</v>
      </c>
      <c r="K1156" s="0" t="n">
        <v>66</v>
      </c>
      <c r="L1156" s="0" t="n">
        <v>67.5</v>
      </c>
      <c r="M1156" s="96" t="n">
        <v>37072</v>
      </c>
      <c r="N1156" s="0" t="n">
        <v>41.75</v>
      </c>
    </row>
    <row r="1157" customFormat="false" ht="12.75" hidden="false" customHeight="false" outlineLevel="0" collapsed="false">
      <c r="A1157" s="96" t="n">
        <v>36900</v>
      </c>
      <c r="B1157" s="0" t="e">
        <f aca="false">NA()</f>
        <v>#N/A</v>
      </c>
      <c r="C1157" s="0" t="n">
        <v>80.5</v>
      </c>
      <c r="D1157" s="0" t="n">
        <v>62.84</v>
      </c>
      <c r="E1157" s="0" t="n">
        <v>60.03</v>
      </c>
      <c r="F1157" s="0" t="e">
        <f aca="false">NA()</f>
        <v>#N/A</v>
      </c>
      <c r="G1157" s="0" t="e">
        <f aca="false">NA()</f>
        <v>#N/A</v>
      </c>
      <c r="H1157" s="0" t="e">
        <f aca="false">NA()</f>
        <v>#N/A</v>
      </c>
      <c r="I1157" s="0" t="e">
        <f aca="false">NA()</f>
        <v>#N/A</v>
      </c>
      <c r="J1157" s="0" t="n">
        <v>62</v>
      </c>
      <c r="K1157" s="0" t="n">
        <v>49.83</v>
      </c>
      <c r="L1157" s="0" t="n">
        <v>51.76</v>
      </c>
      <c r="M1157" s="96" t="n">
        <v>37073</v>
      </c>
      <c r="N1157" s="0" t="n">
        <v>41.75</v>
      </c>
    </row>
    <row r="1158" customFormat="false" ht="12.75" hidden="false" customHeight="false" outlineLevel="0" collapsed="false">
      <c r="A1158" s="96" t="n">
        <v>36901</v>
      </c>
      <c r="B1158" s="0" t="n">
        <v>80.15</v>
      </c>
      <c r="C1158" s="0" t="n">
        <v>78</v>
      </c>
      <c r="D1158" s="0" t="n">
        <v>62.32</v>
      </c>
      <c r="E1158" s="0" t="n">
        <v>55</v>
      </c>
      <c r="F1158" s="0" t="e">
        <f aca="false">NA()</f>
        <v>#N/A</v>
      </c>
      <c r="G1158" s="0" t="e">
        <f aca="false">NA()</f>
        <v>#N/A</v>
      </c>
      <c r="H1158" s="0" t="e">
        <f aca="false">NA()</f>
        <v>#N/A</v>
      </c>
      <c r="I1158" s="0" t="e">
        <f aca="false">NA()</f>
        <v>#N/A</v>
      </c>
      <c r="J1158" s="0" t="n">
        <v>61.33</v>
      </c>
      <c r="K1158" s="0" t="n">
        <v>48.03</v>
      </c>
      <c r="L1158" s="0" t="n">
        <v>56.23</v>
      </c>
      <c r="M1158" s="96" t="n">
        <v>37074</v>
      </c>
      <c r="N1158" s="0" t="n">
        <v>39.15</v>
      </c>
    </row>
    <row r="1159" customFormat="false" ht="12.75" hidden="false" customHeight="false" outlineLevel="0" collapsed="false">
      <c r="A1159" s="96" t="n">
        <v>36902</v>
      </c>
      <c r="B1159" s="0" t="n">
        <v>81</v>
      </c>
      <c r="C1159" s="0" t="n">
        <v>77.34</v>
      </c>
      <c r="D1159" s="0" t="n">
        <v>58.44</v>
      </c>
      <c r="E1159" s="0" t="n">
        <v>54.31</v>
      </c>
      <c r="F1159" s="0" t="e">
        <f aca="false">NA()</f>
        <v>#N/A</v>
      </c>
      <c r="G1159" s="0" t="e">
        <f aca="false">NA()</f>
        <v>#N/A</v>
      </c>
      <c r="H1159" s="0" t="e">
        <f aca="false">NA()</f>
        <v>#N/A</v>
      </c>
      <c r="I1159" s="0" t="e">
        <f aca="false">NA()</f>
        <v>#N/A</v>
      </c>
      <c r="J1159" s="0" t="n">
        <v>65.33</v>
      </c>
      <c r="K1159" s="0" t="n">
        <v>46.59</v>
      </c>
      <c r="L1159" s="0" t="n">
        <v>58.4</v>
      </c>
      <c r="M1159" s="96" t="n">
        <v>37075</v>
      </c>
      <c r="N1159" s="0" t="n">
        <v>28.57</v>
      </c>
    </row>
    <row r="1160" customFormat="false" ht="12.75" hidden="false" customHeight="false" outlineLevel="0" collapsed="false">
      <c r="A1160" s="96" t="n">
        <v>36903</v>
      </c>
      <c r="B1160" s="0" t="e">
        <f aca="false">NA()</f>
        <v>#N/A</v>
      </c>
      <c r="C1160" s="0" t="n">
        <v>67.81</v>
      </c>
      <c r="D1160" s="0" t="n">
        <v>52.9</v>
      </c>
      <c r="E1160" s="0" t="n">
        <v>50.59</v>
      </c>
      <c r="F1160" s="0" t="e">
        <f aca="false">NA()</f>
        <v>#N/A</v>
      </c>
      <c r="G1160" s="0" t="e">
        <f aca="false">NA()</f>
        <v>#N/A</v>
      </c>
      <c r="H1160" s="0" t="e">
        <f aca="false">NA()</f>
        <v>#N/A</v>
      </c>
      <c r="I1160" s="0" t="e">
        <f aca="false">NA()</f>
        <v>#N/A</v>
      </c>
      <c r="J1160" s="0" t="n">
        <v>54.2</v>
      </c>
      <c r="K1160" s="0" t="n">
        <v>42.57</v>
      </c>
      <c r="L1160" s="0" t="n">
        <v>45.67</v>
      </c>
      <c r="M1160" s="96" t="n">
        <v>37076</v>
      </c>
      <c r="N1160" s="0" t="n">
        <v>17.87</v>
      </c>
    </row>
    <row r="1161" customFormat="false" ht="12.75" hidden="false" customHeight="false" outlineLevel="0" collapsed="false">
      <c r="A1161" s="96" t="n">
        <v>36904</v>
      </c>
      <c r="B1161" s="0" t="e">
        <f aca="false">NA()</f>
        <v>#N/A</v>
      </c>
      <c r="C1161" s="0" t="e">
        <f aca="false">NA()</f>
        <v>#N/A</v>
      </c>
      <c r="D1161" s="0" t="n">
        <v>41</v>
      </c>
      <c r="E1161" s="0" t="e">
        <f aca="false">NA()</f>
        <v>#N/A</v>
      </c>
      <c r="F1161" s="0" t="e">
        <f aca="false">NA()</f>
        <v>#N/A</v>
      </c>
      <c r="G1161" s="0" t="e">
        <f aca="false">NA()</f>
        <v>#N/A</v>
      </c>
      <c r="H1161" s="0" t="e">
        <f aca="false">NA()</f>
        <v>#N/A</v>
      </c>
      <c r="I1161" s="0" t="e">
        <f aca="false">NA()</f>
        <v>#N/A</v>
      </c>
      <c r="J1161" s="0" t="n">
        <v>33.17</v>
      </c>
      <c r="K1161" s="0" t="n">
        <v>25</v>
      </c>
      <c r="L1161" s="0" t="n">
        <v>26.1</v>
      </c>
      <c r="M1161" s="96" t="n">
        <v>37077</v>
      </c>
      <c r="N1161" s="0" t="n">
        <v>24.67</v>
      </c>
    </row>
    <row r="1162" customFormat="false" ht="12.75" hidden="false" customHeight="false" outlineLevel="0" collapsed="false">
      <c r="A1162" s="96" t="n">
        <v>36905</v>
      </c>
      <c r="B1162" s="0" t="e">
        <f aca="false">NA()</f>
        <v>#N/A</v>
      </c>
      <c r="C1162" s="0" t="e">
        <f aca="false">NA()</f>
        <v>#N/A</v>
      </c>
      <c r="D1162" s="0" t="n">
        <v>41</v>
      </c>
      <c r="E1162" s="0" t="e">
        <f aca="false">NA()</f>
        <v>#N/A</v>
      </c>
      <c r="F1162" s="0" t="e">
        <f aca="false">NA()</f>
        <v>#N/A</v>
      </c>
      <c r="G1162" s="0" t="e">
        <f aca="false">NA()</f>
        <v>#N/A</v>
      </c>
      <c r="H1162" s="0" t="e">
        <f aca="false">NA()</f>
        <v>#N/A</v>
      </c>
      <c r="I1162" s="0" t="e">
        <f aca="false">NA()</f>
        <v>#N/A</v>
      </c>
      <c r="J1162" s="0" t="n">
        <v>33.17</v>
      </c>
      <c r="K1162" s="0" t="n">
        <v>25</v>
      </c>
      <c r="L1162" s="0" t="n">
        <v>26.35</v>
      </c>
      <c r="M1162" s="96" t="n">
        <v>37078</v>
      </c>
      <c r="N1162" s="0" t="n">
        <v>25.76</v>
      </c>
    </row>
    <row r="1163" customFormat="false" ht="12.75" hidden="false" customHeight="false" outlineLevel="0" collapsed="false">
      <c r="A1163" s="96" t="n">
        <v>36906</v>
      </c>
      <c r="B1163" s="0" t="n">
        <v>65</v>
      </c>
      <c r="C1163" s="0" t="n">
        <v>64.5</v>
      </c>
      <c r="D1163" s="0" t="n">
        <v>49.55</v>
      </c>
      <c r="E1163" s="0" t="n">
        <v>41.18</v>
      </c>
      <c r="F1163" s="0" t="e">
        <f aca="false">NA()</f>
        <v>#N/A</v>
      </c>
      <c r="G1163" s="0" t="e">
        <f aca="false">NA()</f>
        <v>#N/A</v>
      </c>
      <c r="H1163" s="0" t="e">
        <f aca="false">NA()</f>
        <v>#N/A</v>
      </c>
      <c r="I1163" s="0" t="e">
        <f aca="false">NA()</f>
        <v>#N/A</v>
      </c>
      <c r="J1163" s="0" t="n">
        <v>39.75</v>
      </c>
      <c r="K1163" s="0" t="n">
        <v>34.84</v>
      </c>
      <c r="L1163" s="0" t="n">
        <v>42.33</v>
      </c>
      <c r="M1163" s="96" t="n">
        <v>37079</v>
      </c>
      <c r="N1163" s="0" t="n">
        <v>24.14</v>
      </c>
    </row>
    <row r="1164" customFormat="false" ht="12.75" hidden="false" customHeight="false" outlineLevel="0" collapsed="false">
      <c r="A1164" s="96" t="n">
        <v>36907</v>
      </c>
      <c r="B1164" s="0" t="n">
        <v>70.5</v>
      </c>
      <c r="C1164" s="0" t="n">
        <v>68.04</v>
      </c>
      <c r="D1164" s="0" t="n">
        <v>52.35</v>
      </c>
      <c r="E1164" s="0" t="n">
        <v>33.22</v>
      </c>
      <c r="F1164" s="0" t="e">
        <f aca="false">NA()</f>
        <v>#N/A</v>
      </c>
      <c r="G1164" s="0" t="e">
        <f aca="false">NA()</f>
        <v>#N/A</v>
      </c>
      <c r="H1164" s="0" t="e">
        <f aca="false">NA()</f>
        <v>#N/A</v>
      </c>
      <c r="I1164" s="0" t="e">
        <f aca="false">NA()</f>
        <v>#N/A</v>
      </c>
      <c r="J1164" s="0" t="n">
        <v>38</v>
      </c>
      <c r="K1164" s="0" t="n">
        <v>32.55</v>
      </c>
      <c r="L1164" s="0" t="n">
        <v>38.17</v>
      </c>
      <c r="M1164" s="96" t="n">
        <v>37080</v>
      </c>
      <c r="N1164" s="0" t="n">
        <v>24.14</v>
      </c>
    </row>
    <row r="1165" customFormat="false" ht="12.75" hidden="false" customHeight="false" outlineLevel="0" collapsed="false">
      <c r="A1165" s="96" t="n">
        <v>36908</v>
      </c>
      <c r="B1165" s="0" t="n">
        <v>70.5</v>
      </c>
      <c r="C1165" s="0" t="n">
        <v>67.08</v>
      </c>
      <c r="D1165" s="0" t="n">
        <v>51.16</v>
      </c>
      <c r="E1165" s="0" t="n">
        <v>37.71</v>
      </c>
      <c r="F1165" s="0" t="e">
        <f aca="false">NA()</f>
        <v>#N/A</v>
      </c>
      <c r="G1165" s="0" t="e">
        <f aca="false">NA()</f>
        <v>#N/A</v>
      </c>
      <c r="H1165" s="0" t="e">
        <f aca="false">NA()</f>
        <v>#N/A</v>
      </c>
      <c r="I1165" s="0" t="e">
        <f aca="false">NA()</f>
        <v>#N/A</v>
      </c>
      <c r="J1165" s="0" t="n">
        <v>39</v>
      </c>
      <c r="K1165" s="0" t="n">
        <v>36.12</v>
      </c>
      <c r="L1165" s="0" t="n">
        <v>41</v>
      </c>
      <c r="M1165" s="96" t="n">
        <v>37081</v>
      </c>
      <c r="N1165" s="0" t="n">
        <v>37.16</v>
      </c>
    </row>
    <row r="1166" customFormat="false" ht="12.75" hidden="false" customHeight="false" outlineLevel="0" collapsed="false">
      <c r="A1166" s="96" t="n">
        <v>36909</v>
      </c>
      <c r="B1166" s="0" t="n">
        <v>66.11</v>
      </c>
      <c r="C1166" s="0" t="n">
        <v>66</v>
      </c>
      <c r="D1166" s="0" t="n">
        <v>49.76</v>
      </c>
      <c r="E1166" s="0" t="n">
        <v>39.48</v>
      </c>
      <c r="F1166" s="0" t="e">
        <f aca="false">NA()</f>
        <v>#N/A</v>
      </c>
      <c r="G1166" s="0" t="e">
        <f aca="false">NA()</f>
        <v>#N/A</v>
      </c>
      <c r="H1166" s="0" t="e">
        <f aca="false">NA()</f>
        <v>#N/A</v>
      </c>
      <c r="I1166" s="0" t="e">
        <f aca="false">NA()</f>
        <v>#N/A</v>
      </c>
      <c r="J1166" s="0" t="n">
        <v>38</v>
      </c>
      <c r="K1166" s="0" t="n">
        <v>39.17</v>
      </c>
      <c r="L1166" s="0" t="n">
        <v>42</v>
      </c>
      <c r="M1166" s="96" t="n">
        <v>37082</v>
      </c>
      <c r="N1166" s="0" t="n">
        <v>45.12</v>
      </c>
    </row>
    <row r="1167" customFormat="false" ht="12.75" hidden="false" customHeight="false" outlineLevel="0" collapsed="false">
      <c r="A1167" s="96" t="n">
        <v>36910</v>
      </c>
      <c r="B1167" s="0" t="n">
        <v>63.5</v>
      </c>
      <c r="C1167" s="0" t="e">
        <f aca="false">NA()</f>
        <v>#N/A</v>
      </c>
      <c r="D1167" s="0" t="n">
        <v>47.19</v>
      </c>
      <c r="E1167" s="0" t="n">
        <v>41.93</v>
      </c>
      <c r="F1167" s="0" t="e">
        <f aca="false">NA()</f>
        <v>#N/A</v>
      </c>
      <c r="G1167" s="0" t="e">
        <f aca="false">NA()</f>
        <v>#N/A</v>
      </c>
      <c r="H1167" s="0" t="e">
        <f aca="false">NA()</f>
        <v>#N/A</v>
      </c>
      <c r="I1167" s="0" t="e">
        <f aca="false">NA()</f>
        <v>#N/A</v>
      </c>
      <c r="J1167" s="0" t="n">
        <v>42.25</v>
      </c>
      <c r="K1167" s="0" t="n">
        <v>42.44</v>
      </c>
      <c r="L1167" s="0" t="n">
        <v>48.25</v>
      </c>
      <c r="M1167" s="96" t="n">
        <v>37083</v>
      </c>
      <c r="N1167" s="0" t="n">
        <v>39.82</v>
      </c>
    </row>
    <row r="1168" customFormat="false" ht="12.75" hidden="false" customHeight="false" outlineLevel="0" collapsed="false">
      <c r="A1168" s="96" t="n">
        <v>36911</v>
      </c>
      <c r="B1168" s="0" t="e">
        <f aca="false">NA()</f>
        <v>#N/A</v>
      </c>
      <c r="C1168" s="0" t="e">
        <f aca="false">NA()</f>
        <v>#N/A</v>
      </c>
      <c r="D1168" s="0" t="n">
        <v>41.5</v>
      </c>
      <c r="E1168" s="0" t="e">
        <f aca="false">NA()</f>
        <v>#N/A</v>
      </c>
      <c r="F1168" s="0" t="e">
        <f aca="false">NA()</f>
        <v>#N/A</v>
      </c>
      <c r="G1168" s="0" t="e">
        <f aca="false">NA()</f>
        <v>#N/A</v>
      </c>
      <c r="H1168" s="0" t="e">
        <f aca="false">NA()</f>
        <v>#N/A</v>
      </c>
      <c r="I1168" s="0" t="e">
        <f aca="false">NA()</f>
        <v>#N/A</v>
      </c>
      <c r="J1168" s="0" t="n">
        <v>40</v>
      </c>
      <c r="K1168" s="0" t="n">
        <v>32.75</v>
      </c>
      <c r="L1168" s="0" t="n">
        <v>33.13</v>
      </c>
      <c r="M1168" s="96" t="n">
        <v>37084</v>
      </c>
      <c r="N1168" s="0" t="n">
        <v>33.31</v>
      </c>
    </row>
    <row r="1169" customFormat="false" ht="12.75" hidden="false" customHeight="false" outlineLevel="0" collapsed="false">
      <c r="A1169" s="96" t="n">
        <v>36912</v>
      </c>
      <c r="B1169" s="0" t="e">
        <f aca="false">NA()</f>
        <v>#N/A</v>
      </c>
      <c r="C1169" s="0" t="e">
        <f aca="false">NA()</f>
        <v>#N/A</v>
      </c>
      <c r="D1169" s="0" t="n">
        <v>41.5</v>
      </c>
      <c r="E1169" s="0" t="e">
        <f aca="false">NA()</f>
        <v>#N/A</v>
      </c>
      <c r="F1169" s="0" t="e">
        <f aca="false">NA()</f>
        <v>#N/A</v>
      </c>
      <c r="G1169" s="0" t="e">
        <f aca="false">NA()</f>
        <v>#N/A</v>
      </c>
      <c r="H1169" s="0" t="e">
        <f aca="false">NA()</f>
        <v>#N/A</v>
      </c>
      <c r="I1169" s="0" t="e">
        <f aca="false">NA()</f>
        <v>#N/A</v>
      </c>
      <c r="J1169" s="0" t="n">
        <v>40</v>
      </c>
      <c r="K1169" s="0" t="e">
        <f aca="false">NA()</f>
        <v>#N/A</v>
      </c>
      <c r="L1169" s="0" t="n">
        <v>33.13</v>
      </c>
      <c r="M1169" s="96" t="n">
        <v>37085</v>
      </c>
      <c r="N1169" s="0" t="n">
        <v>31.1</v>
      </c>
    </row>
    <row r="1170" customFormat="false" ht="12.75" hidden="false" customHeight="false" outlineLevel="0" collapsed="false">
      <c r="A1170" s="96" t="n">
        <v>36913</v>
      </c>
      <c r="B1170" s="0" t="e">
        <f aca="false">NA()</f>
        <v>#N/A</v>
      </c>
      <c r="C1170" s="0" t="e">
        <f aca="false">NA()</f>
        <v>#N/A</v>
      </c>
      <c r="D1170" s="0" t="n">
        <v>52.23</v>
      </c>
      <c r="E1170" s="0" t="n">
        <v>51.55</v>
      </c>
      <c r="F1170" s="0" t="e">
        <f aca="false">NA()</f>
        <v>#N/A</v>
      </c>
      <c r="G1170" s="0" t="e">
        <f aca="false">NA()</f>
        <v>#N/A</v>
      </c>
      <c r="H1170" s="0" t="e">
        <f aca="false">NA()</f>
        <v>#N/A</v>
      </c>
      <c r="I1170" s="0" t="e">
        <f aca="false">NA()</f>
        <v>#N/A</v>
      </c>
      <c r="J1170" s="0" t="n">
        <v>62</v>
      </c>
      <c r="K1170" s="0" t="n">
        <v>48.09</v>
      </c>
      <c r="L1170" s="0" t="n">
        <v>55.13</v>
      </c>
      <c r="M1170" s="96" t="n">
        <v>37086</v>
      </c>
      <c r="N1170" s="0" t="n">
        <v>24.5</v>
      </c>
    </row>
    <row r="1171" customFormat="false" ht="12.75" hidden="false" customHeight="false" outlineLevel="0" collapsed="false">
      <c r="A1171" s="96" t="n">
        <v>36914</v>
      </c>
      <c r="B1171" s="0" t="n">
        <v>70</v>
      </c>
      <c r="C1171" s="0" t="n">
        <v>66.5</v>
      </c>
      <c r="D1171" s="0" t="n">
        <v>51.97</v>
      </c>
      <c r="E1171" s="0" t="n">
        <v>49.32</v>
      </c>
      <c r="F1171" s="0" t="e">
        <f aca="false">NA()</f>
        <v>#N/A</v>
      </c>
      <c r="G1171" s="0" t="e">
        <f aca="false">NA()</f>
        <v>#N/A</v>
      </c>
      <c r="H1171" s="0" t="e">
        <f aca="false">NA()</f>
        <v>#N/A</v>
      </c>
      <c r="I1171" s="0" t="e">
        <f aca="false">NA()</f>
        <v>#N/A</v>
      </c>
      <c r="J1171" s="0" t="n">
        <v>59.83</v>
      </c>
      <c r="K1171" s="0" t="n">
        <v>47.28</v>
      </c>
      <c r="L1171" s="0" t="n">
        <v>52.25</v>
      </c>
      <c r="M1171" s="96" t="n">
        <v>37087</v>
      </c>
      <c r="N1171" s="0" t="n">
        <v>24.5</v>
      </c>
    </row>
    <row r="1172" customFormat="false" ht="12.75" hidden="false" customHeight="false" outlineLevel="0" collapsed="false">
      <c r="A1172" s="96" t="n">
        <v>36915</v>
      </c>
      <c r="B1172" s="0" t="n">
        <v>64.11</v>
      </c>
      <c r="C1172" s="0" t="n">
        <v>61</v>
      </c>
      <c r="D1172" s="0" t="n">
        <v>49.59</v>
      </c>
      <c r="E1172" s="0" t="n">
        <v>46.54</v>
      </c>
      <c r="F1172" s="0" t="e">
        <f aca="false">NA()</f>
        <v>#N/A</v>
      </c>
      <c r="G1172" s="0" t="e">
        <f aca="false">NA()</f>
        <v>#N/A</v>
      </c>
      <c r="H1172" s="0" t="e">
        <f aca="false">NA()</f>
        <v>#N/A</v>
      </c>
      <c r="I1172" s="0" t="e">
        <f aca="false">NA()</f>
        <v>#N/A</v>
      </c>
      <c r="J1172" s="0" t="n">
        <v>56.3</v>
      </c>
      <c r="K1172" s="0" t="n">
        <v>45.92</v>
      </c>
      <c r="L1172" s="0" t="n">
        <v>48.13</v>
      </c>
      <c r="M1172" s="96" t="n">
        <v>37088</v>
      </c>
      <c r="N1172" s="0" t="n">
        <v>41.59</v>
      </c>
    </row>
    <row r="1173" customFormat="false" ht="12.75" hidden="false" customHeight="false" outlineLevel="0" collapsed="false">
      <c r="A1173" s="96" t="n">
        <v>36916</v>
      </c>
      <c r="B1173" s="0" t="n">
        <v>63.93</v>
      </c>
      <c r="C1173" s="0" t="n">
        <v>60.65</v>
      </c>
      <c r="D1173" s="0" t="n">
        <v>50.3</v>
      </c>
      <c r="E1173" s="0" t="n">
        <v>51.21</v>
      </c>
      <c r="F1173" s="0" t="e">
        <f aca="false">NA()</f>
        <v>#N/A</v>
      </c>
      <c r="G1173" s="0" t="e">
        <f aca="false">NA()</f>
        <v>#N/A</v>
      </c>
      <c r="H1173" s="0" t="e">
        <f aca="false">NA()</f>
        <v>#N/A</v>
      </c>
      <c r="I1173" s="0" t="e">
        <f aca="false">NA()</f>
        <v>#N/A</v>
      </c>
      <c r="J1173" s="0" t="n">
        <v>61</v>
      </c>
      <c r="K1173" s="0" t="n">
        <v>49.91</v>
      </c>
      <c r="L1173" s="0" t="n">
        <v>54</v>
      </c>
      <c r="M1173" s="96" t="n">
        <v>37089</v>
      </c>
      <c r="N1173" s="0" t="n">
        <v>40.37</v>
      </c>
    </row>
    <row r="1174" customFormat="false" ht="12.75" hidden="false" customHeight="false" outlineLevel="0" collapsed="false">
      <c r="A1174" s="96" t="n">
        <v>36917</v>
      </c>
      <c r="B1174" s="0" t="n">
        <v>61.14</v>
      </c>
      <c r="C1174" s="0" t="e">
        <f aca="false">NA()</f>
        <v>#N/A</v>
      </c>
      <c r="D1174" s="0" t="n">
        <v>47.69</v>
      </c>
      <c r="E1174" s="0" t="n">
        <v>50.95</v>
      </c>
      <c r="F1174" s="0" t="e">
        <f aca="false">NA()</f>
        <v>#N/A</v>
      </c>
      <c r="G1174" s="0" t="e">
        <f aca="false">NA()</f>
        <v>#N/A</v>
      </c>
      <c r="H1174" s="0" t="e">
        <f aca="false">NA()</f>
        <v>#N/A</v>
      </c>
      <c r="I1174" s="0" t="e">
        <f aca="false">NA()</f>
        <v>#N/A</v>
      </c>
      <c r="J1174" s="0" t="n">
        <v>63.2</v>
      </c>
      <c r="K1174" s="0" t="n">
        <v>49.04</v>
      </c>
      <c r="L1174" s="0" t="n">
        <v>53</v>
      </c>
      <c r="M1174" s="96" t="n">
        <v>37090</v>
      </c>
      <c r="N1174" s="0" t="n">
        <v>40.77</v>
      </c>
    </row>
    <row r="1175" customFormat="false" ht="12.75" hidden="false" customHeight="false" outlineLevel="0" collapsed="false">
      <c r="A1175" s="96" t="n">
        <v>36918</v>
      </c>
      <c r="B1175" s="0" t="e">
        <f aca="false">NA()</f>
        <v>#N/A</v>
      </c>
      <c r="C1175" s="0" t="e">
        <f aca="false">NA()</f>
        <v>#N/A</v>
      </c>
      <c r="D1175" s="0" t="e">
        <f aca="false">NA()</f>
        <v>#N/A</v>
      </c>
      <c r="E1175" s="0" t="e">
        <f aca="false">NA()</f>
        <v>#N/A</v>
      </c>
      <c r="F1175" s="0" t="e">
        <f aca="false">NA()</f>
        <v>#N/A</v>
      </c>
      <c r="G1175" s="0" t="e">
        <f aca="false">NA()</f>
        <v>#N/A</v>
      </c>
      <c r="H1175" s="0" t="e">
        <f aca="false">NA()</f>
        <v>#N/A</v>
      </c>
      <c r="I1175" s="0" t="e">
        <f aca="false">NA()</f>
        <v>#N/A</v>
      </c>
      <c r="J1175" s="0" t="n">
        <v>32.5</v>
      </c>
      <c r="K1175" s="0" t="n">
        <v>27</v>
      </c>
      <c r="L1175" s="0" t="n">
        <v>32</v>
      </c>
      <c r="M1175" s="96" t="n">
        <v>37091</v>
      </c>
      <c r="N1175" s="0" t="n">
        <v>39.54</v>
      </c>
    </row>
    <row r="1176" customFormat="false" ht="12.75" hidden="false" customHeight="false" outlineLevel="0" collapsed="false">
      <c r="A1176" s="96" t="n">
        <v>36919</v>
      </c>
      <c r="B1176" s="0" t="e">
        <f aca="false">NA()</f>
        <v>#N/A</v>
      </c>
      <c r="C1176" s="0" t="e">
        <f aca="false">NA()</f>
        <v>#N/A</v>
      </c>
      <c r="D1176" s="0" t="e">
        <f aca="false">NA()</f>
        <v>#N/A</v>
      </c>
      <c r="E1176" s="0" t="e">
        <f aca="false">NA()</f>
        <v>#N/A</v>
      </c>
      <c r="F1176" s="0" t="e">
        <f aca="false">NA()</f>
        <v>#N/A</v>
      </c>
      <c r="G1176" s="0" t="e">
        <f aca="false">NA()</f>
        <v>#N/A</v>
      </c>
      <c r="H1176" s="0" t="e">
        <f aca="false">NA()</f>
        <v>#N/A</v>
      </c>
      <c r="I1176" s="0" t="e">
        <f aca="false">NA()</f>
        <v>#N/A</v>
      </c>
      <c r="J1176" s="0" t="n">
        <v>32.5</v>
      </c>
      <c r="K1176" s="0" t="n">
        <v>27</v>
      </c>
      <c r="L1176" s="0" t="n">
        <v>30</v>
      </c>
      <c r="M1176" s="96" t="n">
        <v>37092</v>
      </c>
      <c r="N1176" s="0" t="n">
        <v>37.6</v>
      </c>
    </row>
    <row r="1177" customFormat="false" ht="12.75" hidden="false" customHeight="false" outlineLevel="0" collapsed="false">
      <c r="A1177" s="96" t="n">
        <v>36920</v>
      </c>
      <c r="B1177" s="0" t="e">
        <f aca="false">NA()</f>
        <v>#N/A</v>
      </c>
      <c r="C1177" s="0" t="e">
        <f aca="false">NA()</f>
        <v>#N/A</v>
      </c>
      <c r="D1177" s="0" t="n">
        <v>47.23</v>
      </c>
      <c r="E1177" s="0" t="n">
        <v>38.07</v>
      </c>
      <c r="F1177" s="0" t="e">
        <f aca="false">NA()</f>
        <v>#N/A</v>
      </c>
      <c r="G1177" s="0" t="e">
        <f aca="false">NA()</f>
        <v>#N/A</v>
      </c>
      <c r="H1177" s="0" t="e">
        <f aca="false">NA()</f>
        <v>#N/A</v>
      </c>
      <c r="I1177" s="0" t="e">
        <f aca="false">NA()</f>
        <v>#N/A</v>
      </c>
      <c r="J1177" s="0" t="n">
        <v>42</v>
      </c>
      <c r="K1177" s="0" t="n">
        <v>36.42</v>
      </c>
      <c r="L1177" s="0" t="n">
        <v>35.92</v>
      </c>
      <c r="M1177" s="96" t="n">
        <v>37093</v>
      </c>
      <c r="N1177" s="0" t="n">
        <v>35.25</v>
      </c>
    </row>
    <row r="1178" customFormat="false" ht="12.75" hidden="false" customHeight="false" outlineLevel="0" collapsed="false">
      <c r="A1178" s="96" t="n">
        <v>36921</v>
      </c>
      <c r="B1178" s="0" t="e">
        <f aca="false">NA()</f>
        <v>#N/A</v>
      </c>
      <c r="C1178" s="0" t="n">
        <v>57.5</v>
      </c>
      <c r="D1178" s="0" t="n">
        <v>46.39</v>
      </c>
      <c r="E1178" s="0" t="n">
        <v>27.69</v>
      </c>
      <c r="F1178" s="0" t="e">
        <f aca="false">NA()</f>
        <v>#N/A</v>
      </c>
      <c r="G1178" s="0" t="e">
        <f aca="false">NA()</f>
        <v>#N/A</v>
      </c>
      <c r="H1178" s="0" t="e">
        <f aca="false">NA()</f>
        <v>#N/A</v>
      </c>
      <c r="I1178" s="0" t="e">
        <f aca="false">NA()</f>
        <v>#N/A</v>
      </c>
      <c r="J1178" s="0" t="n">
        <v>27</v>
      </c>
      <c r="K1178" s="0" t="n">
        <v>26.35</v>
      </c>
      <c r="L1178" s="0" t="n">
        <v>30.84</v>
      </c>
      <c r="M1178" s="96" t="n">
        <v>37094</v>
      </c>
      <c r="N1178" s="0" t="n">
        <v>35.25</v>
      </c>
    </row>
    <row r="1179" customFormat="false" ht="12.75" hidden="false" customHeight="false" outlineLevel="0" collapsed="false">
      <c r="A1179" s="96" t="n">
        <v>36922</v>
      </c>
      <c r="B1179" s="0" t="e">
        <f aca="false">NA()</f>
        <v>#N/A</v>
      </c>
      <c r="C1179" s="0" t="e">
        <f aca="false">NA()</f>
        <v>#N/A</v>
      </c>
      <c r="D1179" s="0" t="n">
        <v>41.73</v>
      </c>
      <c r="E1179" s="0" t="n">
        <v>25.82</v>
      </c>
      <c r="F1179" s="0" t="e">
        <f aca="false">NA()</f>
        <v>#N/A</v>
      </c>
      <c r="G1179" s="0" t="e">
        <f aca="false">NA()</f>
        <v>#N/A</v>
      </c>
      <c r="H1179" s="0" t="e">
        <f aca="false">NA()</f>
        <v>#N/A</v>
      </c>
      <c r="I1179" s="0" t="e">
        <f aca="false">NA()</f>
        <v>#N/A</v>
      </c>
      <c r="J1179" s="0" t="n">
        <v>28.25</v>
      </c>
      <c r="K1179" s="0" t="n">
        <v>26.42</v>
      </c>
      <c r="L1179" s="0" t="n">
        <v>29.14</v>
      </c>
      <c r="M1179" s="96" t="n">
        <v>37095</v>
      </c>
      <c r="N1179" s="0" t="n">
        <v>54.39</v>
      </c>
    </row>
    <row r="1180" customFormat="false" ht="12.75" hidden="false" customHeight="false" outlineLevel="0" collapsed="false">
      <c r="A1180" s="96" t="n">
        <v>36923</v>
      </c>
      <c r="B1180" s="0" t="n">
        <v>54.5</v>
      </c>
      <c r="C1180" s="0" t="n">
        <v>51.21</v>
      </c>
      <c r="D1180" s="0" t="n">
        <v>39.6</v>
      </c>
      <c r="E1180" s="0" t="n">
        <v>31.5</v>
      </c>
      <c r="F1180" s="0" t="e">
        <f aca="false">NA()</f>
        <v>#N/A</v>
      </c>
      <c r="G1180" s="0" t="e">
        <f aca="false">NA()</f>
        <v>#N/A</v>
      </c>
      <c r="H1180" s="0" t="e">
        <f aca="false">NA()</f>
        <v>#N/A</v>
      </c>
      <c r="I1180" s="0" t="e">
        <f aca="false">NA()</f>
        <v>#N/A</v>
      </c>
      <c r="J1180" s="0" t="n">
        <v>31</v>
      </c>
      <c r="K1180" s="0" t="n">
        <v>30.17</v>
      </c>
      <c r="L1180" s="0" t="n">
        <v>33.33</v>
      </c>
      <c r="M1180" s="96" t="n">
        <v>37096</v>
      </c>
      <c r="N1180" s="0" t="n">
        <v>66.05</v>
      </c>
    </row>
    <row r="1181" customFormat="false" ht="12.75" hidden="false" customHeight="false" outlineLevel="0" collapsed="false">
      <c r="A1181" s="96" t="n">
        <v>36924</v>
      </c>
      <c r="B1181" s="0" t="n">
        <v>54.4</v>
      </c>
      <c r="C1181" s="0" t="n">
        <v>51.02</v>
      </c>
      <c r="D1181" s="0" t="n">
        <v>39.46</v>
      </c>
      <c r="E1181" s="0" t="n">
        <v>46.93</v>
      </c>
      <c r="F1181" s="0" t="e">
        <f aca="false">NA()</f>
        <v>#N/A</v>
      </c>
      <c r="G1181" s="0" t="e">
        <f aca="false">NA()</f>
        <v>#N/A</v>
      </c>
      <c r="H1181" s="0" t="e">
        <f aca="false">NA()</f>
        <v>#N/A</v>
      </c>
      <c r="I1181" s="0" t="e">
        <f aca="false">NA()</f>
        <v>#N/A</v>
      </c>
      <c r="J1181" s="0" t="n">
        <v>49</v>
      </c>
      <c r="K1181" s="0" t="n">
        <v>43.68</v>
      </c>
      <c r="L1181" s="0" t="n">
        <v>49.83</v>
      </c>
      <c r="M1181" s="96" t="n">
        <v>37097</v>
      </c>
      <c r="N1181" s="0" t="n">
        <v>69.94</v>
      </c>
    </row>
    <row r="1182" customFormat="false" ht="12.75" hidden="false" customHeight="false" outlineLevel="0" collapsed="false">
      <c r="A1182" s="96" t="n">
        <v>36925</v>
      </c>
      <c r="B1182" s="0" t="e">
        <f aca="false">NA()</f>
        <v>#N/A</v>
      </c>
      <c r="C1182" s="0" t="n">
        <v>47</v>
      </c>
      <c r="D1182" s="0" t="n">
        <v>36.08</v>
      </c>
      <c r="E1182" s="0" t="e">
        <f aca="false">NA()</f>
        <v>#N/A</v>
      </c>
      <c r="F1182" s="0" t="e">
        <f aca="false">NA()</f>
        <v>#N/A</v>
      </c>
      <c r="G1182" s="0" t="e">
        <f aca="false">NA()</f>
        <v>#N/A</v>
      </c>
      <c r="H1182" s="0" t="e">
        <f aca="false">NA()</f>
        <v>#N/A</v>
      </c>
      <c r="I1182" s="0" t="e">
        <f aca="false">NA()</f>
        <v>#N/A</v>
      </c>
      <c r="J1182" s="0" t="n">
        <v>33</v>
      </c>
      <c r="K1182" s="0" t="n">
        <v>32</v>
      </c>
      <c r="L1182" s="0" t="n">
        <v>32.57</v>
      </c>
      <c r="M1182" s="96" t="n">
        <v>37098</v>
      </c>
      <c r="N1182" s="0" t="n">
        <v>45.99</v>
      </c>
    </row>
    <row r="1183" customFormat="false" ht="12.75" hidden="false" customHeight="false" outlineLevel="0" collapsed="false">
      <c r="A1183" s="96" t="n">
        <v>36926</v>
      </c>
      <c r="B1183" s="0" t="e">
        <f aca="false">NA()</f>
        <v>#N/A</v>
      </c>
      <c r="C1183" s="0" t="n">
        <v>47</v>
      </c>
      <c r="D1183" s="0" t="n">
        <v>36.08</v>
      </c>
      <c r="E1183" s="0" t="e">
        <f aca="false">NA()</f>
        <v>#N/A</v>
      </c>
      <c r="F1183" s="0" t="e">
        <f aca="false">NA()</f>
        <v>#N/A</v>
      </c>
      <c r="G1183" s="0" t="e">
        <f aca="false">NA()</f>
        <v>#N/A</v>
      </c>
      <c r="H1183" s="0" t="e">
        <f aca="false">NA()</f>
        <v>#N/A</v>
      </c>
      <c r="I1183" s="0" t="e">
        <f aca="false">NA()</f>
        <v>#N/A</v>
      </c>
      <c r="J1183" s="0" t="n">
        <v>33</v>
      </c>
      <c r="K1183" s="0" t="n">
        <v>32</v>
      </c>
      <c r="L1183" s="0" t="n">
        <v>32.83</v>
      </c>
      <c r="M1183" s="96" t="n">
        <v>37099</v>
      </c>
      <c r="N1183" s="0" t="n">
        <v>36.52</v>
      </c>
    </row>
    <row r="1184" customFormat="false" ht="12.75" hidden="false" customHeight="false" outlineLevel="0" collapsed="false">
      <c r="A1184" s="96" t="n">
        <v>36927</v>
      </c>
      <c r="B1184" s="0" t="e">
        <f aca="false">NA()</f>
        <v>#N/A</v>
      </c>
      <c r="C1184" s="0" t="n">
        <v>54</v>
      </c>
      <c r="D1184" s="0" t="n">
        <v>41.63</v>
      </c>
      <c r="E1184" s="0" t="n">
        <v>50.4</v>
      </c>
      <c r="F1184" s="0" t="e">
        <f aca="false">NA()</f>
        <v>#N/A</v>
      </c>
      <c r="G1184" s="0" t="e">
        <f aca="false">NA()</f>
        <v>#N/A</v>
      </c>
      <c r="H1184" s="0" t="e">
        <f aca="false">NA()</f>
        <v>#N/A</v>
      </c>
      <c r="I1184" s="0" t="e">
        <f aca="false">NA()</f>
        <v>#N/A</v>
      </c>
      <c r="J1184" s="0" t="n">
        <v>53</v>
      </c>
      <c r="K1184" s="0" t="n">
        <v>46.79</v>
      </c>
      <c r="L1184" s="0" t="n">
        <v>49.5</v>
      </c>
      <c r="M1184" s="96" t="n">
        <v>37100</v>
      </c>
      <c r="N1184" s="0" t="n">
        <v>24.5</v>
      </c>
    </row>
    <row r="1185" customFormat="false" ht="12.75" hidden="false" customHeight="false" outlineLevel="0" collapsed="false">
      <c r="A1185" s="96" t="n">
        <v>36928</v>
      </c>
      <c r="B1185" s="0" t="n">
        <v>55.03</v>
      </c>
      <c r="C1185" s="0" t="n">
        <v>53</v>
      </c>
      <c r="D1185" s="0" t="n">
        <v>39.51</v>
      </c>
      <c r="E1185" s="0" t="n">
        <v>35.82</v>
      </c>
      <c r="F1185" s="0" t="e">
        <f aca="false">NA()</f>
        <v>#N/A</v>
      </c>
      <c r="G1185" s="0" t="e">
        <f aca="false">NA()</f>
        <v>#N/A</v>
      </c>
      <c r="H1185" s="0" t="e">
        <f aca="false">NA()</f>
        <v>#N/A</v>
      </c>
      <c r="I1185" s="0" t="e">
        <f aca="false">NA()</f>
        <v>#N/A</v>
      </c>
      <c r="J1185" s="0" t="n">
        <v>36</v>
      </c>
      <c r="K1185" s="0" t="n">
        <v>33.76</v>
      </c>
      <c r="L1185" s="0" t="n">
        <v>36</v>
      </c>
      <c r="M1185" s="96" t="n">
        <v>37101</v>
      </c>
      <c r="N1185" s="0" t="n">
        <v>24.5</v>
      </c>
    </row>
    <row r="1186" customFormat="false" ht="12.75" hidden="false" customHeight="false" outlineLevel="0" collapsed="false">
      <c r="A1186" s="96" t="n">
        <v>36929</v>
      </c>
      <c r="B1186" s="0" t="n">
        <v>56.1</v>
      </c>
      <c r="C1186" s="0" t="n">
        <v>53.17</v>
      </c>
      <c r="D1186" s="0" t="n">
        <v>38.4</v>
      </c>
      <c r="E1186" s="0" t="n">
        <v>32.78</v>
      </c>
      <c r="F1186" s="0" t="e">
        <f aca="false">NA()</f>
        <v>#N/A</v>
      </c>
      <c r="G1186" s="0" t="e">
        <f aca="false">NA()</f>
        <v>#N/A</v>
      </c>
      <c r="H1186" s="0" t="e">
        <f aca="false">NA()</f>
        <v>#N/A</v>
      </c>
      <c r="I1186" s="0" t="e">
        <f aca="false">NA()</f>
        <v>#N/A</v>
      </c>
      <c r="J1186" s="0" t="n">
        <v>34.83</v>
      </c>
      <c r="K1186" s="0" t="n">
        <v>30.16</v>
      </c>
      <c r="L1186" s="0" t="n">
        <v>34.25</v>
      </c>
      <c r="M1186" s="96" t="n">
        <v>37102</v>
      </c>
      <c r="N1186" s="0" t="n">
        <v>40.86</v>
      </c>
    </row>
    <row r="1187" customFormat="false" ht="12.75" hidden="false" customHeight="false" outlineLevel="0" collapsed="false">
      <c r="A1187" s="96" t="n">
        <v>36930</v>
      </c>
      <c r="B1187" s="0" t="n">
        <v>54.96</v>
      </c>
      <c r="C1187" s="0" t="n">
        <v>50.5</v>
      </c>
      <c r="D1187" s="0" t="n">
        <v>37.88</v>
      </c>
      <c r="E1187" s="0" t="n">
        <v>30.41</v>
      </c>
      <c r="F1187" s="0" t="e">
        <f aca="false">NA()</f>
        <v>#N/A</v>
      </c>
      <c r="G1187" s="0" t="e">
        <f aca="false">NA()</f>
        <v>#N/A</v>
      </c>
      <c r="H1187" s="0" t="e">
        <f aca="false">NA()</f>
        <v>#N/A</v>
      </c>
      <c r="I1187" s="0" t="e">
        <f aca="false">NA()</f>
        <v>#N/A</v>
      </c>
      <c r="J1187" s="0" t="n">
        <v>38.25</v>
      </c>
      <c r="K1187" s="0" t="n">
        <v>30.39</v>
      </c>
      <c r="L1187" s="0" t="n">
        <v>35.14</v>
      </c>
      <c r="M1187" s="96" t="n">
        <v>37103</v>
      </c>
      <c r="N1187" s="0" t="n">
        <v>49.17</v>
      </c>
    </row>
    <row r="1188" customFormat="false" ht="12.75" hidden="false" customHeight="false" outlineLevel="0" collapsed="false">
      <c r="A1188" s="96" t="n">
        <v>36931</v>
      </c>
      <c r="B1188" s="0" t="n">
        <v>51</v>
      </c>
      <c r="C1188" s="0" t="n">
        <v>44.48</v>
      </c>
      <c r="D1188" s="0" t="n">
        <v>34.68</v>
      </c>
      <c r="E1188" s="0" t="n">
        <v>27.94</v>
      </c>
      <c r="F1188" s="0" t="e">
        <f aca="false">NA()</f>
        <v>#N/A</v>
      </c>
      <c r="G1188" s="0" t="e">
        <f aca="false">NA()</f>
        <v>#N/A</v>
      </c>
      <c r="H1188" s="0" t="e">
        <f aca="false">NA()</f>
        <v>#N/A</v>
      </c>
      <c r="I1188" s="0" t="e">
        <f aca="false">NA()</f>
        <v>#N/A</v>
      </c>
      <c r="J1188" s="0" t="n">
        <v>31.67</v>
      </c>
      <c r="K1188" s="0" t="n">
        <v>28.14</v>
      </c>
      <c r="L1188" s="0" t="n">
        <v>30.13</v>
      </c>
      <c r="M1188" s="96" t="n">
        <v>37104</v>
      </c>
      <c r="N1188" s="0" t="n">
        <v>58.27</v>
      </c>
    </row>
    <row r="1189" customFormat="false" ht="12.75" hidden="false" customHeight="false" outlineLevel="0" collapsed="false">
      <c r="A1189" s="96" t="n">
        <v>36932</v>
      </c>
      <c r="B1189" s="0" t="n">
        <v>44</v>
      </c>
      <c r="C1189" s="0" t="e">
        <f aca="false">NA()</f>
        <v>#N/A</v>
      </c>
      <c r="D1189" s="0" t="n">
        <v>33.58</v>
      </c>
      <c r="E1189" s="0" t="e">
        <f aca="false">NA()</f>
        <v>#N/A</v>
      </c>
      <c r="F1189" s="0" t="e">
        <f aca="false">NA()</f>
        <v>#N/A</v>
      </c>
      <c r="G1189" s="0" t="e">
        <f aca="false">NA()</f>
        <v>#N/A</v>
      </c>
      <c r="H1189" s="0" t="e">
        <f aca="false">NA()</f>
        <v>#N/A</v>
      </c>
      <c r="I1189" s="0" t="e">
        <f aca="false">NA()</f>
        <v>#N/A</v>
      </c>
      <c r="J1189" s="0" t="e">
        <f aca="false">NA()</f>
        <v>#N/A</v>
      </c>
      <c r="K1189" s="0" t="n">
        <v>33</v>
      </c>
      <c r="L1189" s="0" t="n">
        <v>33</v>
      </c>
      <c r="M1189" s="96" t="n">
        <v>37105</v>
      </c>
      <c r="N1189" s="0" t="n">
        <v>68.23</v>
      </c>
    </row>
    <row r="1190" customFormat="false" ht="12.75" hidden="false" customHeight="false" outlineLevel="0" collapsed="false">
      <c r="A1190" s="96" t="n">
        <v>36933</v>
      </c>
      <c r="B1190" s="0" t="n">
        <v>44</v>
      </c>
      <c r="C1190" s="0" t="e">
        <f aca="false">NA()</f>
        <v>#N/A</v>
      </c>
      <c r="D1190" s="0" t="n">
        <v>33.58</v>
      </c>
      <c r="E1190" s="0" t="e">
        <f aca="false">NA()</f>
        <v>#N/A</v>
      </c>
      <c r="F1190" s="0" t="e">
        <f aca="false">NA()</f>
        <v>#N/A</v>
      </c>
      <c r="G1190" s="0" t="e">
        <f aca="false">NA()</f>
        <v>#N/A</v>
      </c>
      <c r="H1190" s="0" t="e">
        <f aca="false">NA()</f>
        <v>#N/A</v>
      </c>
      <c r="I1190" s="0" t="e">
        <f aca="false">NA()</f>
        <v>#N/A</v>
      </c>
      <c r="J1190" s="0" t="e">
        <f aca="false">NA()</f>
        <v>#N/A</v>
      </c>
      <c r="K1190" s="0" t="n">
        <v>33</v>
      </c>
      <c r="L1190" s="0" t="n">
        <v>33</v>
      </c>
      <c r="M1190" s="96" t="n">
        <v>37106</v>
      </c>
      <c r="N1190" s="0" t="n">
        <v>64.31</v>
      </c>
    </row>
    <row r="1191" customFormat="false" ht="12.75" hidden="false" customHeight="false" outlineLevel="0" collapsed="false">
      <c r="A1191" s="96" t="n">
        <v>36934</v>
      </c>
      <c r="B1191" s="0" t="n">
        <v>51.32</v>
      </c>
      <c r="C1191" s="0" t="n">
        <v>49.5</v>
      </c>
      <c r="D1191" s="0" t="n">
        <v>41.39</v>
      </c>
      <c r="E1191" s="0" t="n">
        <v>33.08</v>
      </c>
      <c r="F1191" s="0" t="e">
        <f aca="false">NA()</f>
        <v>#N/A</v>
      </c>
      <c r="G1191" s="0" t="e">
        <f aca="false">NA()</f>
        <v>#N/A</v>
      </c>
      <c r="H1191" s="0" t="e">
        <f aca="false">NA()</f>
        <v>#N/A</v>
      </c>
      <c r="I1191" s="0" t="e">
        <f aca="false">NA()</f>
        <v>#N/A</v>
      </c>
      <c r="J1191" s="0" t="n">
        <v>42</v>
      </c>
      <c r="K1191" s="0" t="n">
        <v>34.9</v>
      </c>
      <c r="L1191" s="0" t="n">
        <v>35.93</v>
      </c>
      <c r="M1191" s="96" t="n">
        <v>37107</v>
      </c>
      <c r="N1191" s="0" t="n">
        <v>34.09</v>
      </c>
    </row>
    <row r="1192" customFormat="false" ht="12.75" hidden="false" customHeight="false" outlineLevel="0" collapsed="false">
      <c r="A1192" s="96" t="n">
        <v>36935</v>
      </c>
      <c r="B1192" s="0" t="e">
        <f aca="false">NA()</f>
        <v>#N/A</v>
      </c>
      <c r="C1192" s="0" t="e">
        <f aca="false">NA()</f>
        <v>#N/A</v>
      </c>
      <c r="D1192" s="0" t="n">
        <v>39.35</v>
      </c>
      <c r="E1192" s="0" t="n">
        <v>32.59</v>
      </c>
      <c r="F1192" s="0" t="e">
        <f aca="false">NA()</f>
        <v>#N/A</v>
      </c>
      <c r="G1192" s="0" t="e">
        <f aca="false">NA()</f>
        <v>#N/A</v>
      </c>
      <c r="H1192" s="0" t="e">
        <f aca="false">NA()</f>
        <v>#N/A</v>
      </c>
      <c r="I1192" s="0" t="e">
        <f aca="false">NA()</f>
        <v>#N/A</v>
      </c>
      <c r="J1192" s="0" t="n">
        <v>38.61</v>
      </c>
      <c r="K1192" s="0" t="n">
        <v>31.37</v>
      </c>
      <c r="L1192" s="0" t="n">
        <v>34.11</v>
      </c>
      <c r="M1192" s="96" t="n">
        <v>37108</v>
      </c>
      <c r="N1192" s="0" t="n">
        <v>34.09</v>
      </c>
    </row>
    <row r="1193" customFormat="false" ht="12.75" hidden="false" customHeight="false" outlineLevel="0" collapsed="false">
      <c r="A1193" s="96" t="n">
        <v>36936</v>
      </c>
      <c r="B1193" s="0" t="n">
        <v>52.47</v>
      </c>
      <c r="C1193" s="0" t="n">
        <v>48.91</v>
      </c>
      <c r="D1193" s="0" t="n">
        <v>37.55</v>
      </c>
      <c r="E1193" s="0" t="n">
        <v>24.09</v>
      </c>
      <c r="F1193" s="0" t="e">
        <f aca="false">NA()</f>
        <v>#N/A</v>
      </c>
      <c r="G1193" s="0" t="e">
        <f aca="false">NA()</f>
        <v>#N/A</v>
      </c>
      <c r="H1193" s="0" t="e">
        <f aca="false">NA()</f>
        <v>#N/A</v>
      </c>
      <c r="I1193" s="0" t="e">
        <f aca="false">NA()</f>
        <v>#N/A</v>
      </c>
      <c r="J1193" s="0" t="n">
        <v>29</v>
      </c>
      <c r="K1193" s="0" t="n">
        <v>25.11</v>
      </c>
      <c r="L1193" s="0" t="n">
        <v>27</v>
      </c>
      <c r="M1193" s="96" t="n">
        <v>37109</v>
      </c>
      <c r="N1193" s="0" t="n">
        <v>55.82</v>
      </c>
    </row>
    <row r="1194" customFormat="false" ht="12.75" hidden="false" customHeight="false" outlineLevel="0" collapsed="false">
      <c r="A1194" s="96" t="n">
        <v>36937</v>
      </c>
      <c r="B1194" s="0" t="n">
        <v>52.75</v>
      </c>
      <c r="C1194" s="0" t="n">
        <v>46</v>
      </c>
      <c r="D1194" s="0" t="n">
        <v>36.3</v>
      </c>
      <c r="E1194" s="0" t="n">
        <v>23.85</v>
      </c>
      <c r="F1194" s="0" t="e">
        <f aca="false">NA()</f>
        <v>#N/A</v>
      </c>
      <c r="G1194" s="0" t="e">
        <f aca="false">NA()</f>
        <v>#N/A</v>
      </c>
      <c r="H1194" s="0" t="e">
        <f aca="false">NA()</f>
        <v>#N/A</v>
      </c>
      <c r="I1194" s="0" t="e">
        <f aca="false">NA()</f>
        <v>#N/A</v>
      </c>
      <c r="J1194" s="0" t="n">
        <v>27</v>
      </c>
      <c r="K1194" s="0" t="n">
        <v>26.69</v>
      </c>
      <c r="L1194" s="0" t="n">
        <v>30</v>
      </c>
      <c r="M1194" s="96" t="n">
        <v>37110</v>
      </c>
      <c r="N1194" s="0" t="n">
        <v>151.68</v>
      </c>
    </row>
    <row r="1195" customFormat="false" ht="12.75" hidden="false" customHeight="false" outlineLevel="0" collapsed="false">
      <c r="A1195" s="96" t="n">
        <v>36938</v>
      </c>
      <c r="B1195" s="0" t="n">
        <v>53.63</v>
      </c>
      <c r="C1195" s="0" t="n">
        <v>44.79</v>
      </c>
      <c r="D1195" s="0" t="n">
        <v>35.03</v>
      </c>
      <c r="E1195" s="0" t="n">
        <v>25.21</v>
      </c>
      <c r="F1195" s="0" t="e">
        <f aca="false">NA()</f>
        <v>#N/A</v>
      </c>
      <c r="G1195" s="0" t="e">
        <f aca="false">NA()</f>
        <v>#N/A</v>
      </c>
      <c r="H1195" s="0" t="e">
        <f aca="false">NA()</f>
        <v>#N/A</v>
      </c>
      <c r="I1195" s="0" t="e">
        <f aca="false">NA()</f>
        <v>#N/A</v>
      </c>
      <c r="J1195" s="0" t="n">
        <v>28</v>
      </c>
      <c r="K1195" s="0" t="n">
        <v>28.59</v>
      </c>
      <c r="L1195" s="0" t="n">
        <v>31.9</v>
      </c>
      <c r="M1195" s="96" t="n">
        <v>37111</v>
      </c>
      <c r="N1195" s="0" t="n">
        <v>256.93</v>
      </c>
    </row>
    <row r="1196" customFormat="false" ht="12.75" hidden="false" customHeight="false" outlineLevel="0" collapsed="false">
      <c r="A1196" s="96" t="n">
        <v>36939</v>
      </c>
      <c r="B1196" s="0" t="n">
        <v>49</v>
      </c>
      <c r="C1196" s="0" t="n">
        <v>43.33</v>
      </c>
      <c r="D1196" s="0" t="n">
        <v>34.25</v>
      </c>
      <c r="E1196" s="0" t="e">
        <f aca="false">NA()</f>
        <v>#N/A</v>
      </c>
      <c r="F1196" s="0" t="e">
        <f aca="false">NA()</f>
        <v>#N/A</v>
      </c>
      <c r="G1196" s="0" t="e">
        <f aca="false">NA()</f>
        <v>#N/A</v>
      </c>
      <c r="H1196" s="0" t="e">
        <f aca="false">NA()</f>
        <v>#N/A</v>
      </c>
      <c r="I1196" s="0" t="e">
        <f aca="false">NA()</f>
        <v>#N/A</v>
      </c>
      <c r="J1196" s="0" t="n">
        <v>35</v>
      </c>
      <c r="K1196" s="0" t="n">
        <v>37.77</v>
      </c>
      <c r="L1196" s="0" t="n">
        <v>34.94</v>
      </c>
      <c r="M1196" s="96" t="n">
        <v>37112</v>
      </c>
      <c r="N1196" s="0" t="n">
        <v>299.6</v>
      </c>
    </row>
    <row r="1197" customFormat="false" ht="12.75" hidden="false" customHeight="false" outlineLevel="0" collapsed="false">
      <c r="A1197" s="96" t="n">
        <v>36940</v>
      </c>
      <c r="B1197" s="0" t="n">
        <v>49</v>
      </c>
      <c r="C1197" s="0" t="n">
        <v>43.33</v>
      </c>
      <c r="D1197" s="0" t="n">
        <v>34.25</v>
      </c>
      <c r="E1197" s="0" t="e">
        <f aca="false">NA()</f>
        <v>#N/A</v>
      </c>
      <c r="F1197" s="0" t="e">
        <f aca="false">NA()</f>
        <v>#N/A</v>
      </c>
      <c r="G1197" s="0" t="e">
        <f aca="false">NA()</f>
        <v>#N/A</v>
      </c>
      <c r="H1197" s="0" t="e">
        <f aca="false">NA()</f>
        <v>#N/A</v>
      </c>
      <c r="I1197" s="0" t="e">
        <f aca="false">NA()</f>
        <v>#N/A</v>
      </c>
      <c r="J1197" s="0" t="n">
        <v>35</v>
      </c>
      <c r="K1197" s="0" t="n">
        <v>37.77</v>
      </c>
      <c r="L1197" s="0" t="n">
        <v>34.94</v>
      </c>
      <c r="M1197" s="96" t="n">
        <v>37113</v>
      </c>
      <c r="N1197" s="0" t="n">
        <v>183.22</v>
      </c>
    </row>
    <row r="1198" customFormat="false" ht="12.75" hidden="false" customHeight="false" outlineLevel="0" collapsed="false">
      <c r="A1198" s="96" t="n">
        <v>36942</v>
      </c>
      <c r="B1198" s="0" t="n">
        <v>51.5</v>
      </c>
      <c r="C1198" s="0" t="n">
        <v>45</v>
      </c>
      <c r="D1198" s="0" t="n">
        <v>37.1</v>
      </c>
      <c r="E1198" s="0" t="e">
        <f aca="false">NA()</f>
        <v>#N/A</v>
      </c>
      <c r="F1198" s="0" t="e">
        <f aca="false">NA()</f>
        <v>#N/A</v>
      </c>
      <c r="G1198" s="0" t="e">
        <f aca="false">NA()</f>
        <v>#N/A</v>
      </c>
      <c r="H1198" s="0" t="e">
        <f aca="false">NA()</f>
        <v>#N/A</v>
      </c>
      <c r="I1198" s="0" t="e">
        <f aca="false">NA()</f>
        <v>#N/A</v>
      </c>
      <c r="J1198" s="0" t="n">
        <v>47</v>
      </c>
      <c r="K1198" s="0" t="n">
        <v>38.03</v>
      </c>
      <c r="L1198" s="0" t="n">
        <v>41.05</v>
      </c>
      <c r="M1198" s="96" t="n">
        <v>37114</v>
      </c>
      <c r="N1198" s="0" t="n">
        <v>38.6</v>
      </c>
    </row>
    <row r="1199" customFormat="false" ht="12.75" hidden="false" customHeight="false" outlineLevel="0" collapsed="false">
      <c r="A1199" s="96" t="n">
        <v>36943</v>
      </c>
      <c r="B1199" s="0" t="n">
        <v>57.93</v>
      </c>
      <c r="C1199" s="0" t="n">
        <v>46.34</v>
      </c>
      <c r="D1199" s="0" t="n">
        <v>38.52</v>
      </c>
      <c r="E1199" s="0" t="n">
        <v>41.58</v>
      </c>
      <c r="F1199" s="0" t="e">
        <f aca="false">NA()</f>
        <v>#N/A</v>
      </c>
      <c r="G1199" s="0" t="e">
        <f aca="false">NA()</f>
        <v>#N/A</v>
      </c>
      <c r="H1199" s="0" t="e">
        <f aca="false">NA()</f>
        <v>#N/A</v>
      </c>
      <c r="I1199" s="0" t="e">
        <f aca="false">NA()</f>
        <v>#N/A</v>
      </c>
      <c r="J1199" s="0" t="n">
        <v>38.5</v>
      </c>
      <c r="K1199" s="0" t="n">
        <v>45.2</v>
      </c>
      <c r="L1199" s="0" t="n">
        <v>45.86</v>
      </c>
      <c r="M1199" s="96" t="n">
        <v>37115</v>
      </c>
      <c r="N1199" s="0" t="n">
        <v>39</v>
      </c>
    </row>
    <row r="1200" customFormat="false" ht="12.75" hidden="false" customHeight="false" outlineLevel="0" collapsed="false">
      <c r="A1200" s="96" t="n">
        <v>36944</v>
      </c>
      <c r="B1200" s="0" t="n">
        <v>59.39</v>
      </c>
      <c r="C1200" s="0" t="n">
        <v>51.2</v>
      </c>
      <c r="D1200" s="0" t="n">
        <v>40.91</v>
      </c>
      <c r="E1200" s="0" t="n">
        <v>39.99</v>
      </c>
      <c r="F1200" s="0" t="e">
        <f aca="false">NA()</f>
        <v>#N/A</v>
      </c>
      <c r="G1200" s="0" t="e">
        <f aca="false">NA()</f>
        <v>#N/A</v>
      </c>
      <c r="H1200" s="0" t="e">
        <f aca="false">NA()</f>
        <v>#N/A</v>
      </c>
      <c r="I1200" s="0" t="e">
        <f aca="false">NA()</f>
        <v>#N/A</v>
      </c>
      <c r="J1200" s="0" t="e">
        <f aca="false">NA()</f>
        <v>#N/A</v>
      </c>
      <c r="K1200" s="0" t="n">
        <v>41.43</v>
      </c>
      <c r="L1200" s="0" t="n">
        <v>44.92</v>
      </c>
      <c r="M1200" s="96" t="n">
        <v>37116</v>
      </c>
      <c r="N1200" s="0" t="n">
        <v>46.41</v>
      </c>
    </row>
    <row r="1201" customFormat="false" ht="12.75" hidden="false" customHeight="false" outlineLevel="0" collapsed="false">
      <c r="A1201" s="96" t="n">
        <v>36945</v>
      </c>
      <c r="B1201" s="0" t="n">
        <v>54.42</v>
      </c>
      <c r="C1201" s="0" t="n">
        <v>46.55</v>
      </c>
      <c r="D1201" s="0" t="n">
        <v>38.78</v>
      </c>
      <c r="E1201" s="0" t="n">
        <v>35.46</v>
      </c>
      <c r="F1201" s="0" t="e">
        <f aca="false">NA()</f>
        <v>#N/A</v>
      </c>
      <c r="G1201" s="0" t="e">
        <f aca="false">NA()</f>
        <v>#N/A</v>
      </c>
      <c r="H1201" s="0" t="e">
        <f aca="false">NA()</f>
        <v>#N/A</v>
      </c>
      <c r="I1201" s="0" t="e">
        <f aca="false">NA()</f>
        <v>#N/A</v>
      </c>
      <c r="J1201" s="0" t="n">
        <v>40</v>
      </c>
      <c r="K1201" s="0" t="n">
        <v>37.99</v>
      </c>
      <c r="L1201" s="0" t="n">
        <v>43.63</v>
      </c>
      <c r="M1201" s="96" t="n">
        <v>37117</v>
      </c>
      <c r="N1201" s="0" t="n">
        <v>39.16</v>
      </c>
    </row>
    <row r="1202" customFormat="false" ht="12.75" hidden="false" customHeight="false" outlineLevel="0" collapsed="false">
      <c r="A1202" s="96" t="n">
        <v>36946</v>
      </c>
      <c r="B1202" s="0" t="e">
        <f aca="false">NA()</f>
        <v>#N/A</v>
      </c>
      <c r="C1202" s="0" t="e">
        <f aca="false">NA()</f>
        <v>#N/A</v>
      </c>
      <c r="D1202" s="0" t="e">
        <f aca="false">NA()</f>
        <v>#N/A</v>
      </c>
      <c r="E1202" s="0" t="e">
        <f aca="false">NA()</f>
        <v>#N/A</v>
      </c>
      <c r="F1202" s="0" t="e">
        <f aca="false">NA()</f>
        <v>#N/A</v>
      </c>
      <c r="G1202" s="0" t="e">
        <f aca="false">NA()</f>
        <v>#N/A</v>
      </c>
      <c r="H1202" s="0" t="e">
        <f aca="false">NA()</f>
        <v>#N/A</v>
      </c>
      <c r="I1202" s="0" t="e">
        <f aca="false">NA()</f>
        <v>#N/A</v>
      </c>
      <c r="J1202" s="0" t="n">
        <v>31.25</v>
      </c>
      <c r="K1202" s="0" t="n">
        <v>33.05</v>
      </c>
      <c r="L1202" s="0" t="n">
        <v>35</v>
      </c>
      <c r="M1202" s="96" t="n">
        <v>37118</v>
      </c>
      <c r="N1202" s="0" t="n">
        <v>38.82</v>
      </c>
    </row>
    <row r="1203" customFormat="false" ht="12.75" hidden="false" customHeight="false" outlineLevel="0" collapsed="false">
      <c r="A1203" s="96" t="n">
        <v>36947</v>
      </c>
      <c r="B1203" s="0" t="e">
        <f aca="false">NA()</f>
        <v>#N/A</v>
      </c>
      <c r="C1203" s="0" t="e">
        <f aca="false">NA()</f>
        <v>#N/A</v>
      </c>
      <c r="D1203" s="0" t="e">
        <f aca="false">NA()</f>
        <v>#N/A</v>
      </c>
      <c r="E1203" s="0" t="e">
        <f aca="false">NA()</f>
        <v>#N/A</v>
      </c>
      <c r="F1203" s="0" t="e">
        <f aca="false">NA()</f>
        <v>#N/A</v>
      </c>
      <c r="G1203" s="0" t="e">
        <f aca="false">NA()</f>
        <v>#N/A</v>
      </c>
      <c r="H1203" s="0" t="e">
        <f aca="false">NA()</f>
        <v>#N/A</v>
      </c>
      <c r="I1203" s="0" t="e">
        <f aca="false">NA()</f>
        <v>#N/A</v>
      </c>
      <c r="J1203" s="0" t="n">
        <v>27</v>
      </c>
      <c r="K1203" s="0" t="n">
        <v>33.05</v>
      </c>
      <c r="L1203" s="0" t="n">
        <v>35</v>
      </c>
      <c r="M1203" s="96" t="n">
        <v>37119</v>
      </c>
      <c r="N1203" s="0" t="n">
        <v>39.84</v>
      </c>
    </row>
    <row r="1204" customFormat="false" ht="12.75" hidden="false" customHeight="false" outlineLevel="0" collapsed="false">
      <c r="A1204" s="96" t="n">
        <v>36948</v>
      </c>
      <c r="B1204" s="0" t="n">
        <v>54.67</v>
      </c>
      <c r="C1204" s="0" t="n">
        <v>46.5</v>
      </c>
      <c r="D1204" s="0" t="n">
        <v>38.12</v>
      </c>
      <c r="E1204" s="0" t="n">
        <v>38.13</v>
      </c>
      <c r="F1204" s="0" t="e">
        <f aca="false">NA()</f>
        <v>#N/A</v>
      </c>
      <c r="G1204" s="0" t="e">
        <f aca="false">NA()</f>
        <v>#N/A</v>
      </c>
      <c r="H1204" s="0" t="e">
        <f aca="false">NA()</f>
        <v>#N/A</v>
      </c>
      <c r="I1204" s="0" t="e">
        <f aca="false">NA()</f>
        <v>#N/A</v>
      </c>
      <c r="J1204" s="0" t="n">
        <v>37.75</v>
      </c>
      <c r="K1204" s="0" t="n">
        <v>41.91</v>
      </c>
      <c r="L1204" s="0" t="n">
        <v>45.1</v>
      </c>
      <c r="M1204" s="96" t="n">
        <v>37120</v>
      </c>
      <c r="N1204" s="0" t="n">
        <v>37.03</v>
      </c>
    </row>
    <row r="1205" customFormat="false" ht="12.75" hidden="false" customHeight="false" outlineLevel="0" collapsed="false">
      <c r="A1205" s="96" t="n">
        <v>36949</v>
      </c>
      <c r="B1205" s="0" t="e">
        <f aca="false">NA()</f>
        <v>#N/A</v>
      </c>
      <c r="C1205" s="0" t="n">
        <v>54</v>
      </c>
      <c r="D1205" s="0" t="n">
        <v>42.87</v>
      </c>
      <c r="E1205" s="0" t="n">
        <v>39.19</v>
      </c>
      <c r="F1205" s="0" t="e">
        <f aca="false">NA()</f>
        <v>#N/A</v>
      </c>
      <c r="G1205" s="0" t="e">
        <f aca="false">NA()</f>
        <v>#N/A</v>
      </c>
      <c r="H1205" s="0" t="e">
        <f aca="false">NA()</f>
        <v>#N/A</v>
      </c>
      <c r="I1205" s="0" t="e">
        <f aca="false">NA()</f>
        <v>#N/A</v>
      </c>
      <c r="J1205" s="0" t="n">
        <v>39.25</v>
      </c>
      <c r="K1205" s="0" t="n">
        <v>42.45</v>
      </c>
      <c r="L1205" s="0" t="n">
        <v>46</v>
      </c>
      <c r="M1205" s="96" t="n">
        <v>37121</v>
      </c>
      <c r="N1205" s="0" t="n">
        <v>29.33</v>
      </c>
    </row>
    <row r="1206" customFormat="false" ht="12.75" hidden="false" customHeight="false" outlineLevel="0" collapsed="false">
      <c r="A1206" s="96" t="n">
        <v>36950</v>
      </c>
      <c r="B1206" s="0" t="n">
        <v>58.39</v>
      </c>
      <c r="C1206" s="0" t="n">
        <v>56.34</v>
      </c>
      <c r="D1206" s="0" t="n">
        <v>45.63</v>
      </c>
      <c r="E1206" s="0" t="n">
        <v>45.17</v>
      </c>
      <c r="F1206" s="0" t="e">
        <f aca="false">NA()</f>
        <v>#N/A</v>
      </c>
      <c r="G1206" s="0" t="e">
        <f aca="false">NA()</f>
        <v>#N/A</v>
      </c>
      <c r="H1206" s="0" t="e">
        <f aca="false">NA()</f>
        <v>#N/A</v>
      </c>
      <c r="I1206" s="0" t="e">
        <f aca="false">NA()</f>
        <v>#N/A</v>
      </c>
      <c r="J1206" s="0" t="n">
        <v>44.25</v>
      </c>
      <c r="K1206" s="0" t="n">
        <v>45.89</v>
      </c>
      <c r="L1206" s="0" t="n">
        <v>50</v>
      </c>
      <c r="M1206" s="96" t="n">
        <v>37122</v>
      </c>
      <c r="N1206" s="0" t="n">
        <v>29.42</v>
      </c>
    </row>
    <row r="1207" customFormat="false" ht="12.75" hidden="false" customHeight="false" outlineLevel="0" collapsed="false">
      <c r="A1207" s="96" t="n">
        <v>36951</v>
      </c>
      <c r="B1207" s="0" t="n">
        <v>61.5</v>
      </c>
      <c r="C1207" s="0" t="n">
        <v>59.56</v>
      </c>
      <c r="D1207" s="0" t="n">
        <v>48.54</v>
      </c>
      <c r="E1207" s="0" t="n">
        <v>42.15</v>
      </c>
      <c r="F1207" s="0" t="e">
        <f aca="false">NA()</f>
        <v>#N/A</v>
      </c>
      <c r="G1207" s="0" t="e">
        <f aca="false">NA()</f>
        <v>#N/A</v>
      </c>
      <c r="H1207" s="0" t="e">
        <f aca="false">NA()</f>
        <v>#N/A</v>
      </c>
      <c r="I1207" s="0" t="e">
        <f aca="false">NA()</f>
        <v>#N/A</v>
      </c>
      <c r="J1207" s="0" t="n">
        <v>43.67</v>
      </c>
      <c r="K1207" s="0" t="n">
        <v>41.48</v>
      </c>
      <c r="L1207" s="0" t="n">
        <v>46.5</v>
      </c>
      <c r="M1207" s="96" t="n">
        <v>37123</v>
      </c>
      <c r="N1207" s="0" t="n">
        <v>39.75</v>
      </c>
    </row>
    <row r="1208" customFormat="false" ht="12.75" hidden="false" customHeight="false" outlineLevel="0" collapsed="false">
      <c r="A1208" s="96" t="n">
        <v>36952</v>
      </c>
      <c r="B1208" s="0" t="n">
        <v>56.53</v>
      </c>
      <c r="C1208" s="0" t="n">
        <v>54.28</v>
      </c>
      <c r="D1208" s="0" t="n">
        <v>42.1</v>
      </c>
      <c r="E1208" s="0" t="n">
        <v>36.9</v>
      </c>
      <c r="F1208" s="0" t="e">
        <f aca="false">NA()</f>
        <v>#N/A</v>
      </c>
      <c r="G1208" s="0" t="e">
        <f aca="false">NA()</f>
        <v>#N/A</v>
      </c>
      <c r="H1208" s="0" t="e">
        <f aca="false">NA()</f>
        <v>#N/A</v>
      </c>
      <c r="I1208" s="0" t="e">
        <f aca="false">NA()</f>
        <v>#N/A</v>
      </c>
      <c r="J1208" s="0" t="n">
        <v>38.75</v>
      </c>
      <c r="K1208" s="0" t="n">
        <v>37.35</v>
      </c>
      <c r="L1208" s="0" t="n">
        <v>38.25</v>
      </c>
      <c r="M1208" s="96" t="n">
        <v>37124</v>
      </c>
      <c r="N1208" s="0" t="n">
        <v>38.81</v>
      </c>
    </row>
    <row r="1209" customFormat="false" ht="12.75" hidden="false" customHeight="false" outlineLevel="0" collapsed="false">
      <c r="A1209" s="96" t="n">
        <v>36953</v>
      </c>
      <c r="B1209" s="0" t="e">
        <f aca="false">NA()</f>
        <v>#N/A</v>
      </c>
      <c r="C1209" s="0" t="e">
        <f aca="false">NA()</f>
        <v>#N/A</v>
      </c>
      <c r="D1209" s="0" t="n">
        <v>35.5</v>
      </c>
      <c r="E1209" s="0" t="e">
        <f aca="false">NA()</f>
        <v>#N/A</v>
      </c>
      <c r="F1209" s="0" t="e">
        <f aca="false">NA()</f>
        <v>#N/A</v>
      </c>
      <c r="G1209" s="0" t="e">
        <f aca="false">NA()</f>
        <v>#N/A</v>
      </c>
      <c r="H1209" s="0" t="e">
        <f aca="false">NA()</f>
        <v>#N/A</v>
      </c>
      <c r="I1209" s="0" t="e">
        <f aca="false">NA()</f>
        <v>#N/A</v>
      </c>
      <c r="J1209" s="0" t="n">
        <v>34</v>
      </c>
      <c r="K1209" s="0" t="n">
        <v>27.91</v>
      </c>
      <c r="L1209" s="0" t="n">
        <v>32.83</v>
      </c>
      <c r="M1209" s="96" t="n">
        <v>37125</v>
      </c>
      <c r="N1209" s="0" t="n">
        <v>39.07</v>
      </c>
    </row>
    <row r="1210" customFormat="false" ht="12.75" hidden="false" customHeight="false" outlineLevel="0" collapsed="false">
      <c r="A1210" s="96" t="n">
        <v>36954</v>
      </c>
      <c r="B1210" s="0" t="e">
        <f aca="false">NA()</f>
        <v>#N/A</v>
      </c>
      <c r="C1210" s="0" t="e">
        <f aca="false">NA()</f>
        <v>#N/A</v>
      </c>
      <c r="D1210" s="0" t="n">
        <v>35.5</v>
      </c>
      <c r="E1210" s="0" t="e">
        <f aca="false">NA()</f>
        <v>#N/A</v>
      </c>
      <c r="F1210" s="0" t="e">
        <f aca="false">NA()</f>
        <v>#N/A</v>
      </c>
      <c r="G1210" s="0" t="e">
        <f aca="false">NA()</f>
        <v>#N/A</v>
      </c>
      <c r="H1210" s="0" t="e">
        <f aca="false">NA()</f>
        <v>#N/A</v>
      </c>
      <c r="I1210" s="0" t="e">
        <f aca="false">NA()</f>
        <v>#N/A</v>
      </c>
      <c r="J1210" s="0" t="n">
        <v>34</v>
      </c>
      <c r="K1210" s="0" t="n">
        <v>27.91</v>
      </c>
      <c r="L1210" s="0" t="n">
        <v>32.83</v>
      </c>
      <c r="M1210" s="96" t="n">
        <v>37126</v>
      </c>
      <c r="N1210" s="0" t="n">
        <v>37.22</v>
      </c>
    </row>
    <row r="1211" customFormat="false" ht="12.75" hidden="false" customHeight="false" outlineLevel="0" collapsed="false">
      <c r="A1211" s="96" t="n">
        <v>36955</v>
      </c>
      <c r="B1211" s="0" t="e">
        <f aca="false">NA()</f>
        <v>#N/A</v>
      </c>
      <c r="C1211" s="0" t="n">
        <v>55.04</v>
      </c>
      <c r="D1211" s="0" t="n">
        <v>45.16</v>
      </c>
      <c r="E1211" s="0" t="n">
        <v>39.27</v>
      </c>
      <c r="F1211" s="0" t="e">
        <f aca="false">NA()</f>
        <v>#N/A</v>
      </c>
      <c r="G1211" s="0" t="e">
        <f aca="false">NA()</f>
        <v>#N/A</v>
      </c>
      <c r="H1211" s="0" t="e">
        <f aca="false">NA()</f>
        <v>#N/A</v>
      </c>
      <c r="I1211" s="0" t="e">
        <f aca="false">NA()</f>
        <v>#N/A</v>
      </c>
      <c r="J1211" s="0" t="n">
        <v>54</v>
      </c>
      <c r="K1211" s="0" t="n">
        <v>37.92</v>
      </c>
      <c r="L1211" s="0" t="n">
        <v>45.13</v>
      </c>
      <c r="M1211" s="96" t="n">
        <v>37127</v>
      </c>
      <c r="N1211" s="0" t="n">
        <v>35.41</v>
      </c>
    </row>
    <row r="1212" customFormat="false" ht="12.75" hidden="false" customHeight="false" outlineLevel="0" collapsed="false">
      <c r="A1212" s="96" t="n">
        <v>36956</v>
      </c>
      <c r="B1212" s="0" t="n">
        <v>60.25</v>
      </c>
      <c r="C1212" s="0" t="n">
        <v>57.5</v>
      </c>
      <c r="D1212" s="0" t="n">
        <v>46.47</v>
      </c>
      <c r="E1212" s="0" t="n">
        <v>50.92</v>
      </c>
      <c r="F1212" s="0" t="e">
        <f aca="false">NA()</f>
        <v>#N/A</v>
      </c>
      <c r="G1212" s="0" t="e">
        <f aca="false">NA()</f>
        <v>#N/A</v>
      </c>
      <c r="H1212" s="0" t="e">
        <f aca="false">NA()</f>
        <v>#N/A</v>
      </c>
      <c r="I1212" s="0" t="e">
        <f aca="false">NA()</f>
        <v>#N/A</v>
      </c>
      <c r="J1212" s="0" t="n">
        <v>55</v>
      </c>
      <c r="K1212" s="0" t="n">
        <v>50.04</v>
      </c>
      <c r="L1212" s="0" t="n">
        <v>49.39</v>
      </c>
      <c r="M1212" s="96" t="n">
        <v>37128</v>
      </c>
      <c r="N1212" s="0" t="n">
        <v>26.22</v>
      </c>
    </row>
    <row r="1213" customFormat="false" ht="12.75" hidden="false" customHeight="false" outlineLevel="0" collapsed="false">
      <c r="A1213" s="96" t="n">
        <v>36957</v>
      </c>
      <c r="B1213" s="0" t="n">
        <v>58.07</v>
      </c>
      <c r="C1213" s="0" t="n">
        <v>56.63</v>
      </c>
      <c r="D1213" s="0" t="n">
        <v>45.18</v>
      </c>
      <c r="E1213" s="0" t="n">
        <v>54.77</v>
      </c>
      <c r="F1213" s="0" t="e">
        <f aca="false">NA()</f>
        <v>#N/A</v>
      </c>
      <c r="G1213" s="0" t="e">
        <f aca="false">NA()</f>
        <v>#N/A</v>
      </c>
      <c r="H1213" s="0" t="e">
        <f aca="false">NA()</f>
        <v>#N/A</v>
      </c>
      <c r="I1213" s="0" t="e">
        <f aca="false">NA()</f>
        <v>#N/A</v>
      </c>
      <c r="J1213" s="0" t="n">
        <v>63</v>
      </c>
      <c r="K1213" s="0" t="n">
        <v>54.83</v>
      </c>
      <c r="L1213" s="0" t="n">
        <v>54.92</v>
      </c>
      <c r="M1213" s="96" t="n">
        <v>37129</v>
      </c>
      <c r="N1213" s="0" t="n">
        <v>26.22</v>
      </c>
    </row>
    <row r="1214" customFormat="false" ht="12.75" hidden="false" customHeight="false" outlineLevel="0" collapsed="false">
      <c r="A1214" s="96" t="n">
        <v>36958</v>
      </c>
      <c r="B1214" s="0" t="e">
        <f aca="false">NA()</f>
        <v>#N/A</v>
      </c>
      <c r="C1214" s="0" t="e">
        <f aca="false">NA()</f>
        <v>#N/A</v>
      </c>
      <c r="D1214" s="0" t="n">
        <v>41.07</v>
      </c>
      <c r="E1214" s="0" t="n">
        <v>43.15</v>
      </c>
      <c r="F1214" s="0" t="e">
        <f aca="false">NA()</f>
        <v>#N/A</v>
      </c>
      <c r="G1214" s="0" t="e">
        <f aca="false">NA()</f>
        <v>#N/A</v>
      </c>
      <c r="H1214" s="0" t="e">
        <f aca="false">NA()</f>
        <v>#N/A</v>
      </c>
      <c r="I1214" s="0" t="e">
        <f aca="false">NA()</f>
        <v>#N/A</v>
      </c>
      <c r="J1214" s="0" t="n">
        <v>48</v>
      </c>
      <c r="K1214" s="0" t="n">
        <v>43.47</v>
      </c>
      <c r="L1214" s="0" t="n">
        <v>49.9</v>
      </c>
      <c r="M1214" s="96" t="n">
        <v>37130</v>
      </c>
      <c r="N1214" s="0" t="n">
        <v>38.62</v>
      </c>
    </row>
    <row r="1215" customFormat="false" ht="12.75" hidden="false" customHeight="false" outlineLevel="0" collapsed="false">
      <c r="A1215" s="96" t="n">
        <v>36959</v>
      </c>
      <c r="B1215" s="0" t="e">
        <f aca="false">NA()</f>
        <v>#N/A</v>
      </c>
      <c r="C1215" s="0" t="n">
        <v>51.26</v>
      </c>
      <c r="D1215" s="0" t="n">
        <v>42.06</v>
      </c>
      <c r="E1215" s="0" t="n">
        <v>40.65</v>
      </c>
      <c r="F1215" s="0" t="e">
        <f aca="false">NA()</f>
        <v>#N/A</v>
      </c>
      <c r="G1215" s="0" t="e">
        <f aca="false">NA()</f>
        <v>#N/A</v>
      </c>
      <c r="H1215" s="0" t="e">
        <f aca="false">NA()</f>
        <v>#N/A</v>
      </c>
      <c r="I1215" s="0" t="e">
        <f aca="false">NA()</f>
        <v>#N/A</v>
      </c>
      <c r="J1215" s="0" t="n">
        <v>42.25</v>
      </c>
      <c r="K1215" s="0" t="n">
        <v>42.35</v>
      </c>
      <c r="L1215" s="0" t="n">
        <v>45.7</v>
      </c>
      <c r="M1215" s="96" t="n">
        <v>37131</v>
      </c>
      <c r="N1215" s="0" t="n">
        <v>38.2</v>
      </c>
    </row>
    <row r="1216" customFormat="false" ht="12.75" hidden="false" customHeight="false" outlineLevel="0" collapsed="false">
      <c r="A1216" s="96" t="n">
        <v>36960</v>
      </c>
      <c r="B1216" s="0" t="e">
        <f aca="false">NA()</f>
        <v>#N/A</v>
      </c>
      <c r="C1216" s="0" t="e">
        <f aca="false">NA()</f>
        <v>#N/A</v>
      </c>
      <c r="D1216" s="0" t="n">
        <v>33.33</v>
      </c>
      <c r="E1216" s="0" t="n">
        <v>31.5</v>
      </c>
      <c r="F1216" s="0" t="e">
        <f aca="false">NA()</f>
        <v>#N/A</v>
      </c>
      <c r="G1216" s="0" t="e">
        <f aca="false">NA()</f>
        <v>#N/A</v>
      </c>
      <c r="H1216" s="0" t="e">
        <f aca="false">NA()</f>
        <v>#N/A</v>
      </c>
      <c r="I1216" s="0" t="e">
        <f aca="false">NA()</f>
        <v>#N/A</v>
      </c>
      <c r="J1216" s="0" t="n">
        <v>39</v>
      </c>
      <c r="K1216" s="0" t="n">
        <v>28.07</v>
      </c>
      <c r="L1216" s="0" t="n">
        <v>31.88</v>
      </c>
      <c r="M1216" s="96" t="n">
        <v>37132</v>
      </c>
      <c r="N1216" s="0" t="n">
        <v>38.73</v>
      </c>
    </row>
    <row r="1217" customFormat="false" ht="12.75" hidden="false" customHeight="false" outlineLevel="0" collapsed="false">
      <c r="A1217" s="96" t="n">
        <v>36961</v>
      </c>
      <c r="B1217" s="0" t="e">
        <f aca="false">NA()</f>
        <v>#N/A</v>
      </c>
      <c r="C1217" s="0" t="e">
        <f aca="false">NA()</f>
        <v>#N/A</v>
      </c>
      <c r="D1217" s="0" t="n">
        <v>32.85</v>
      </c>
      <c r="E1217" s="0" t="n">
        <v>31.5</v>
      </c>
      <c r="F1217" s="0" t="e">
        <f aca="false">NA()</f>
        <v>#N/A</v>
      </c>
      <c r="G1217" s="0" t="e">
        <f aca="false">NA()</f>
        <v>#N/A</v>
      </c>
      <c r="H1217" s="0" t="e">
        <f aca="false">NA()</f>
        <v>#N/A</v>
      </c>
      <c r="I1217" s="0" t="e">
        <f aca="false">NA()</f>
        <v>#N/A</v>
      </c>
      <c r="J1217" s="0" t="e">
        <f aca="false">NA()</f>
        <v>#N/A</v>
      </c>
      <c r="K1217" s="0" t="n">
        <v>28.07</v>
      </c>
      <c r="L1217" s="0" t="n">
        <v>31.88</v>
      </c>
      <c r="M1217" s="96" t="n">
        <v>37133</v>
      </c>
      <c r="N1217" s="0" t="n">
        <v>38.37</v>
      </c>
    </row>
    <row r="1218" customFormat="false" ht="12.75" hidden="false" customHeight="false" outlineLevel="0" collapsed="false">
      <c r="A1218" s="96" t="n">
        <v>36962</v>
      </c>
      <c r="B1218" s="0" t="e">
        <f aca="false">NA()</f>
        <v>#N/A</v>
      </c>
      <c r="C1218" s="0" t="n">
        <v>53.94</v>
      </c>
      <c r="D1218" s="0" t="n">
        <v>41.29</v>
      </c>
      <c r="E1218" s="0" t="n">
        <v>34.25</v>
      </c>
      <c r="F1218" s="0" t="e">
        <f aca="false">NA()</f>
        <v>#N/A</v>
      </c>
      <c r="G1218" s="0" t="e">
        <f aca="false">NA()</f>
        <v>#N/A</v>
      </c>
      <c r="H1218" s="0" t="e">
        <f aca="false">NA()</f>
        <v>#N/A</v>
      </c>
      <c r="I1218" s="0" t="e">
        <f aca="false">NA()</f>
        <v>#N/A</v>
      </c>
      <c r="J1218" s="0" t="n">
        <v>35.75</v>
      </c>
      <c r="K1218" s="0" t="n">
        <v>28.07</v>
      </c>
      <c r="L1218" s="0" t="n">
        <v>37.75</v>
      </c>
      <c r="M1218" s="96" t="n">
        <v>37134</v>
      </c>
      <c r="N1218" s="0" t="n">
        <v>38.75</v>
      </c>
    </row>
    <row r="1219" customFormat="false" ht="12.75" hidden="false" customHeight="false" outlineLevel="0" collapsed="false">
      <c r="A1219" s="96" t="n">
        <v>36963</v>
      </c>
      <c r="B1219" s="0" t="e">
        <f aca="false">NA()</f>
        <v>#N/A</v>
      </c>
      <c r="C1219" s="0" t="n">
        <v>58.23</v>
      </c>
      <c r="D1219" s="0" t="n">
        <v>42.2</v>
      </c>
      <c r="E1219" s="0" t="n">
        <v>30.35</v>
      </c>
      <c r="F1219" s="0" t="e">
        <f aca="false">NA()</f>
        <v>#N/A</v>
      </c>
      <c r="G1219" s="0" t="e">
        <f aca="false">NA()</f>
        <v>#N/A</v>
      </c>
      <c r="H1219" s="0" t="e">
        <f aca="false">NA()</f>
        <v>#N/A</v>
      </c>
      <c r="I1219" s="0" t="e">
        <f aca="false">NA()</f>
        <v>#N/A</v>
      </c>
      <c r="J1219" s="0" t="n">
        <v>32.67</v>
      </c>
      <c r="K1219" s="0" t="n">
        <v>30.89</v>
      </c>
      <c r="L1219" s="0" t="n">
        <v>36</v>
      </c>
      <c r="M1219" s="96" t="n">
        <v>37135</v>
      </c>
      <c r="N1219" s="0" t="n">
        <v>24</v>
      </c>
    </row>
    <row r="1220" customFormat="false" ht="12.75" hidden="false" customHeight="false" outlineLevel="0" collapsed="false">
      <c r="A1220" s="96" t="n">
        <v>36964</v>
      </c>
      <c r="B1220" s="0" t="n">
        <v>63.5</v>
      </c>
      <c r="C1220" s="0" t="n">
        <v>58.63</v>
      </c>
      <c r="D1220" s="0" t="n">
        <v>42.17</v>
      </c>
      <c r="E1220" s="0" t="n">
        <v>29.85</v>
      </c>
      <c r="F1220" s="0" t="e">
        <f aca="false">NA()</f>
        <v>#N/A</v>
      </c>
      <c r="G1220" s="0" t="e">
        <f aca="false">NA()</f>
        <v>#N/A</v>
      </c>
      <c r="H1220" s="0" t="e">
        <f aca="false">NA()</f>
        <v>#N/A</v>
      </c>
      <c r="I1220" s="0" t="e">
        <f aca="false">NA()</f>
        <v>#N/A</v>
      </c>
      <c r="J1220" s="0" t="n">
        <v>31.83</v>
      </c>
      <c r="K1220" s="0" t="n">
        <v>31.84</v>
      </c>
      <c r="L1220" s="0" t="n">
        <v>35.83</v>
      </c>
      <c r="M1220" s="96" t="n">
        <v>37136</v>
      </c>
      <c r="N1220" s="0" t="n">
        <v>24</v>
      </c>
    </row>
    <row r="1221" customFormat="false" ht="12.75" hidden="false" customHeight="false" outlineLevel="0" collapsed="false">
      <c r="A1221" s="96" t="n">
        <v>36965</v>
      </c>
      <c r="B1221" s="0" t="n">
        <v>62.75</v>
      </c>
      <c r="C1221" s="0" t="n">
        <v>58.58</v>
      </c>
      <c r="D1221" s="0" t="n">
        <v>39.71</v>
      </c>
      <c r="E1221" s="0" t="n">
        <v>27.83</v>
      </c>
      <c r="F1221" s="0" t="e">
        <f aca="false">NA()</f>
        <v>#N/A</v>
      </c>
      <c r="G1221" s="0" t="e">
        <f aca="false">NA()</f>
        <v>#N/A</v>
      </c>
      <c r="H1221" s="0" t="e">
        <f aca="false">NA()</f>
        <v>#N/A</v>
      </c>
      <c r="I1221" s="0" t="e">
        <f aca="false">NA()</f>
        <v>#N/A</v>
      </c>
      <c r="J1221" s="0" t="e">
        <f aca="false">NA()</f>
        <v>#N/A</v>
      </c>
      <c r="K1221" s="0" t="n">
        <v>29.92</v>
      </c>
      <c r="L1221" s="0" t="n">
        <v>34</v>
      </c>
      <c r="M1221" s="96" t="n">
        <v>37137</v>
      </c>
      <c r="N1221" s="0" t="n">
        <v>24</v>
      </c>
    </row>
    <row r="1222" customFormat="false" ht="12.75" hidden="false" customHeight="false" outlineLevel="0" collapsed="false">
      <c r="A1222" s="96" t="n">
        <v>36966</v>
      </c>
      <c r="B1222" s="0" t="n">
        <v>59.83</v>
      </c>
      <c r="C1222" s="0" t="n">
        <v>54.62</v>
      </c>
      <c r="D1222" s="0" t="n">
        <v>37.97</v>
      </c>
      <c r="E1222" s="0" t="n">
        <v>27.24</v>
      </c>
      <c r="F1222" s="0" t="e">
        <f aca="false">NA()</f>
        <v>#N/A</v>
      </c>
      <c r="G1222" s="0" t="e">
        <f aca="false">NA()</f>
        <v>#N/A</v>
      </c>
      <c r="H1222" s="0" t="e">
        <f aca="false">NA()</f>
        <v>#N/A</v>
      </c>
      <c r="I1222" s="0" t="e">
        <f aca="false">NA()</f>
        <v>#N/A</v>
      </c>
      <c r="J1222" s="0" t="n">
        <v>29.33</v>
      </c>
      <c r="K1222" s="0" t="n">
        <v>29.79</v>
      </c>
      <c r="L1222" s="0" t="n">
        <v>31.05</v>
      </c>
      <c r="M1222" s="96" t="n">
        <v>37138</v>
      </c>
      <c r="N1222" s="0" t="n">
        <v>37.03</v>
      </c>
    </row>
    <row r="1223" customFormat="false" ht="12.75" hidden="false" customHeight="false" outlineLevel="0" collapsed="false">
      <c r="A1223" s="96" t="n">
        <v>36967</v>
      </c>
      <c r="B1223" s="0" t="e">
        <f aca="false">NA()</f>
        <v>#N/A</v>
      </c>
      <c r="C1223" s="0" t="e">
        <f aca="false">NA()</f>
        <v>#N/A</v>
      </c>
      <c r="D1223" s="0" t="e">
        <f aca="false">NA()</f>
        <v>#N/A</v>
      </c>
      <c r="E1223" s="0" t="e">
        <f aca="false">NA()</f>
        <v>#N/A</v>
      </c>
      <c r="F1223" s="0" t="e">
        <f aca="false">NA()</f>
        <v>#N/A</v>
      </c>
      <c r="G1223" s="0" t="e">
        <f aca="false">NA()</f>
        <v>#N/A</v>
      </c>
      <c r="H1223" s="0" t="e">
        <f aca="false">NA()</f>
        <v>#N/A</v>
      </c>
      <c r="I1223" s="0" t="e">
        <f aca="false">NA()</f>
        <v>#N/A</v>
      </c>
      <c r="J1223" s="0" t="n">
        <v>29.2</v>
      </c>
      <c r="K1223" s="0" t="n">
        <v>28.1</v>
      </c>
      <c r="L1223" s="0" t="n">
        <v>33</v>
      </c>
      <c r="M1223" s="96" t="n">
        <v>37139</v>
      </c>
      <c r="N1223" s="0" t="n">
        <v>31.55</v>
      </c>
    </row>
    <row r="1224" customFormat="false" ht="12.75" hidden="false" customHeight="false" outlineLevel="0" collapsed="false">
      <c r="A1224" s="96" t="n">
        <v>36968</v>
      </c>
      <c r="B1224" s="0" t="e">
        <f aca="false">NA()</f>
        <v>#N/A</v>
      </c>
      <c r="C1224" s="0" t="e">
        <f aca="false">NA()</f>
        <v>#N/A</v>
      </c>
      <c r="D1224" s="0" t="e">
        <f aca="false">NA()</f>
        <v>#N/A</v>
      </c>
      <c r="E1224" s="0" t="e">
        <f aca="false">NA()</f>
        <v>#N/A</v>
      </c>
      <c r="F1224" s="0" t="e">
        <f aca="false">NA()</f>
        <v>#N/A</v>
      </c>
      <c r="G1224" s="0" t="e">
        <f aca="false">NA()</f>
        <v>#N/A</v>
      </c>
      <c r="H1224" s="0" t="e">
        <f aca="false">NA()</f>
        <v>#N/A</v>
      </c>
      <c r="I1224" s="0" t="e">
        <f aca="false">NA()</f>
        <v>#N/A</v>
      </c>
      <c r="J1224" s="0" t="n">
        <v>29.2</v>
      </c>
      <c r="K1224" s="0" t="n">
        <v>28.1</v>
      </c>
      <c r="L1224" s="0" t="n">
        <v>33</v>
      </c>
      <c r="M1224" s="96" t="n">
        <v>37140</v>
      </c>
      <c r="N1224" s="0" t="n">
        <v>32.68</v>
      </c>
    </row>
    <row r="1225" customFormat="false" ht="12.75" hidden="false" customHeight="false" outlineLevel="0" collapsed="false">
      <c r="A1225" s="96" t="n">
        <v>36969</v>
      </c>
      <c r="B1225" s="0" t="n">
        <v>57.75</v>
      </c>
      <c r="C1225" s="0" t="n">
        <v>54.97</v>
      </c>
      <c r="D1225" s="0" t="n">
        <v>42.18</v>
      </c>
      <c r="E1225" s="0" t="n">
        <v>33.78</v>
      </c>
      <c r="F1225" s="0" t="e">
        <f aca="false">NA()</f>
        <v>#N/A</v>
      </c>
      <c r="G1225" s="0" t="e">
        <f aca="false">NA()</f>
        <v>#N/A</v>
      </c>
      <c r="H1225" s="0" t="e">
        <f aca="false">NA()</f>
        <v>#N/A</v>
      </c>
      <c r="I1225" s="0" t="e">
        <f aca="false">NA()</f>
        <v>#N/A</v>
      </c>
      <c r="J1225" s="0" t="e">
        <f aca="false">NA()</f>
        <v>#N/A</v>
      </c>
      <c r="K1225" s="0" t="n">
        <v>35.38</v>
      </c>
      <c r="L1225" s="0" t="n">
        <v>38</v>
      </c>
      <c r="M1225" s="96" t="n">
        <v>37141</v>
      </c>
      <c r="N1225" s="0" t="n">
        <v>33.15</v>
      </c>
    </row>
    <row r="1226" customFormat="false" ht="12.75" hidden="false" customHeight="false" outlineLevel="0" collapsed="false">
      <c r="A1226" s="96" t="n">
        <v>36970</v>
      </c>
      <c r="B1226" s="0" t="n">
        <v>62</v>
      </c>
      <c r="C1226" s="0" t="n">
        <v>59</v>
      </c>
      <c r="D1226" s="0" t="n">
        <v>48.05</v>
      </c>
      <c r="E1226" s="0" t="n">
        <v>41.95</v>
      </c>
      <c r="F1226" s="0" t="e">
        <f aca="false">NA()</f>
        <v>#N/A</v>
      </c>
      <c r="G1226" s="0" t="e">
        <f aca="false">NA()</f>
        <v>#N/A</v>
      </c>
      <c r="H1226" s="0" t="e">
        <f aca="false">NA()</f>
        <v>#N/A</v>
      </c>
      <c r="I1226" s="0" t="e">
        <f aca="false">NA()</f>
        <v>#N/A</v>
      </c>
      <c r="J1226" s="0" t="n">
        <v>43.67</v>
      </c>
      <c r="K1226" s="0" t="n">
        <v>40.1</v>
      </c>
      <c r="L1226" s="0" t="n">
        <v>42.42</v>
      </c>
      <c r="M1226" s="96" t="n">
        <v>37144</v>
      </c>
      <c r="N1226" s="0" t="n">
        <v>34.34</v>
      </c>
    </row>
    <row r="1227" customFormat="false" ht="12.75" hidden="false" customHeight="false" outlineLevel="0" collapsed="false">
      <c r="A1227" s="96" t="n">
        <v>36971</v>
      </c>
      <c r="B1227" s="0" t="n">
        <v>61.65</v>
      </c>
      <c r="C1227" s="0" t="n">
        <v>58.73</v>
      </c>
      <c r="D1227" s="0" t="n">
        <v>47.13</v>
      </c>
      <c r="E1227" s="0" t="n">
        <v>38.91</v>
      </c>
      <c r="F1227" s="0" t="e">
        <f aca="false">NA()</f>
        <v>#N/A</v>
      </c>
      <c r="G1227" s="0" t="e">
        <f aca="false">NA()</f>
        <v>#N/A</v>
      </c>
      <c r="H1227" s="0" t="e">
        <f aca="false">NA()</f>
        <v>#N/A</v>
      </c>
      <c r="I1227" s="0" t="e">
        <f aca="false">NA()</f>
        <v>#N/A</v>
      </c>
      <c r="J1227" s="0" t="n">
        <v>45.43</v>
      </c>
      <c r="K1227" s="0" t="n">
        <v>39.4</v>
      </c>
      <c r="L1227" s="0" t="n">
        <v>41.42</v>
      </c>
      <c r="M1227" s="96" t="n">
        <v>37145</v>
      </c>
      <c r="N1227" s="0" t="n">
        <v>33.31</v>
      </c>
    </row>
    <row r="1228" customFormat="false" ht="12.75" hidden="false" customHeight="false" outlineLevel="0" collapsed="false">
      <c r="A1228" s="96" t="n">
        <v>36972</v>
      </c>
      <c r="B1228" s="0" t="n">
        <v>62.84</v>
      </c>
      <c r="C1228" s="0" t="n">
        <v>61.02</v>
      </c>
      <c r="D1228" s="0" t="n">
        <v>45.1</v>
      </c>
      <c r="E1228" s="0" t="n">
        <v>39.25</v>
      </c>
      <c r="F1228" s="0" t="e">
        <f aca="false">NA()</f>
        <v>#N/A</v>
      </c>
      <c r="G1228" s="0" t="e">
        <f aca="false">NA()</f>
        <v>#N/A</v>
      </c>
      <c r="H1228" s="0" t="e">
        <f aca="false">NA()</f>
        <v>#N/A</v>
      </c>
      <c r="I1228" s="0" t="e">
        <f aca="false">NA()</f>
        <v>#N/A</v>
      </c>
      <c r="J1228" s="0" t="n">
        <v>40.25</v>
      </c>
      <c r="K1228" s="0" t="n">
        <v>38.95</v>
      </c>
      <c r="L1228" s="0" t="n">
        <v>41</v>
      </c>
      <c r="M1228" s="96" t="n">
        <v>37146</v>
      </c>
      <c r="N1228" s="0" t="n">
        <v>28.34</v>
      </c>
    </row>
    <row r="1229" customFormat="false" ht="12.75" hidden="false" customHeight="false" outlineLevel="0" collapsed="false">
      <c r="A1229" s="96" t="n">
        <v>36973</v>
      </c>
      <c r="B1229" s="0" t="e">
        <f aca="false">NA()</f>
        <v>#N/A</v>
      </c>
      <c r="C1229" s="0" t="n">
        <v>53.83</v>
      </c>
      <c r="D1229" s="0" t="n">
        <v>40.5</v>
      </c>
      <c r="E1229" s="0" t="n">
        <v>41.84</v>
      </c>
      <c r="F1229" s="0" t="e">
        <f aca="false">NA()</f>
        <v>#N/A</v>
      </c>
      <c r="G1229" s="0" t="e">
        <f aca="false">NA()</f>
        <v>#N/A</v>
      </c>
      <c r="H1229" s="0" t="e">
        <f aca="false">NA()</f>
        <v>#N/A</v>
      </c>
      <c r="I1229" s="0" t="e">
        <f aca="false">NA()</f>
        <v>#N/A</v>
      </c>
      <c r="J1229" s="0" t="n">
        <v>41.75</v>
      </c>
      <c r="K1229" s="0" t="n">
        <v>42.07</v>
      </c>
      <c r="L1229" s="0" t="n">
        <v>43.75</v>
      </c>
      <c r="M1229" s="96" t="n">
        <v>37147</v>
      </c>
      <c r="N1229" s="0" t="n">
        <v>28.63</v>
      </c>
    </row>
    <row r="1230" customFormat="false" ht="12.75" hidden="false" customHeight="false" outlineLevel="0" collapsed="false">
      <c r="A1230" s="96" t="n">
        <v>36974</v>
      </c>
      <c r="B1230" s="0" t="e">
        <f aca="false">NA()</f>
        <v>#N/A</v>
      </c>
      <c r="C1230" s="0" t="e">
        <f aca="false">NA()</f>
        <v>#N/A</v>
      </c>
      <c r="D1230" s="0" t="e">
        <f aca="false">NA()</f>
        <v>#N/A</v>
      </c>
      <c r="E1230" s="0" t="e">
        <f aca="false">NA()</f>
        <v>#N/A</v>
      </c>
      <c r="F1230" s="0" t="e">
        <f aca="false">NA()</f>
        <v>#N/A</v>
      </c>
      <c r="G1230" s="0" t="e">
        <f aca="false">NA()</f>
        <v>#N/A</v>
      </c>
      <c r="H1230" s="0" t="e">
        <f aca="false">NA()</f>
        <v>#N/A</v>
      </c>
      <c r="I1230" s="0" t="e">
        <f aca="false">NA()</f>
        <v>#N/A</v>
      </c>
      <c r="J1230" s="0" t="e">
        <f aca="false">NA()</f>
        <v>#N/A</v>
      </c>
      <c r="K1230" s="0" t="n">
        <v>34</v>
      </c>
      <c r="L1230" s="0" t="n">
        <v>37.5</v>
      </c>
      <c r="M1230" s="96" t="n">
        <v>37148</v>
      </c>
      <c r="N1230" s="0" t="n">
        <v>26.02</v>
      </c>
    </row>
    <row r="1231" customFormat="false" ht="12.75" hidden="false" customHeight="false" outlineLevel="0" collapsed="false">
      <c r="A1231" s="96" t="n">
        <v>36975</v>
      </c>
      <c r="B1231" s="0" t="e">
        <f aca="false">NA()</f>
        <v>#N/A</v>
      </c>
      <c r="C1231" s="0" t="e">
        <f aca="false">NA()</f>
        <v>#N/A</v>
      </c>
      <c r="D1231" s="0" t="e">
        <f aca="false">NA()</f>
        <v>#N/A</v>
      </c>
      <c r="E1231" s="0" t="e">
        <f aca="false">NA()</f>
        <v>#N/A</v>
      </c>
      <c r="F1231" s="0" t="e">
        <f aca="false">NA()</f>
        <v>#N/A</v>
      </c>
      <c r="G1231" s="0" t="e">
        <f aca="false">NA()</f>
        <v>#N/A</v>
      </c>
      <c r="H1231" s="0" t="e">
        <f aca="false">NA()</f>
        <v>#N/A</v>
      </c>
      <c r="I1231" s="0" t="e">
        <f aca="false">NA()</f>
        <v>#N/A</v>
      </c>
      <c r="J1231" s="0" t="e">
        <f aca="false">NA()</f>
        <v>#N/A</v>
      </c>
      <c r="K1231" s="0" t="n">
        <v>34</v>
      </c>
      <c r="L1231" s="0" t="n">
        <v>37.5</v>
      </c>
      <c r="M1231" s="96" t="n">
        <v>37149</v>
      </c>
      <c r="N1231" s="0" t="n">
        <v>22.04</v>
      </c>
    </row>
    <row r="1232" customFormat="false" ht="12.75" hidden="false" customHeight="false" outlineLevel="0" collapsed="false">
      <c r="A1232" s="96" t="n">
        <v>36976</v>
      </c>
      <c r="B1232" s="0" t="n">
        <v>64.81</v>
      </c>
      <c r="C1232" s="0" t="e">
        <f aca="false">NA()</f>
        <v>#N/A</v>
      </c>
      <c r="D1232" s="0" t="n">
        <v>51</v>
      </c>
      <c r="E1232" s="0" t="n">
        <v>50.3</v>
      </c>
      <c r="F1232" s="0" t="e">
        <f aca="false">NA()</f>
        <v>#N/A</v>
      </c>
      <c r="G1232" s="0" t="e">
        <f aca="false">NA()</f>
        <v>#N/A</v>
      </c>
      <c r="H1232" s="0" t="e">
        <f aca="false">NA()</f>
        <v>#N/A</v>
      </c>
      <c r="I1232" s="0" t="e">
        <f aca="false">NA()</f>
        <v>#N/A</v>
      </c>
      <c r="J1232" s="0" t="n">
        <v>50</v>
      </c>
      <c r="K1232" s="0" t="n">
        <v>48.45</v>
      </c>
      <c r="L1232" s="0" t="n">
        <v>52</v>
      </c>
      <c r="M1232" s="96" t="n">
        <v>37150</v>
      </c>
      <c r="N1232" s="0" t="n">
        <v>22.04</v>
      </c>
    </row>
    <row r="1233" customFormat="false" ht="12.75" hidden="false" customHeight="false" outlineLevel="0" collapsed="false">
      <c r="A1233" s="96" t="n">
        <v>36977</v>
      </c>
      <c r="B1233" s="0" t="n">
        <v>71.03</v>
      </c>
      <c r="C1233" s="0" t="n">
        <v>69.75</v>
      </c>
      <c r="D1233" s="0" t="n">
        <v>56.56</v>
      </c>
      <c r="E1233" s="0" t="n">
        <v>51.29</v>
      </c>
      <c r="F1233" s="0" t="e">
        <f aca="false">NA()</f>
        <v>#N/A</v>
      </c>
      <c r="G1233" s="0" t="e">
        <f aca="false">NA()</f>
        <v>#N/A</v>
      </c>
      <c r="H1233" s="0" t="e">
        <f aca="false">NA()</f>
        <v>#N/A</v>
      </c>
      <c r="I1233" s="0" t="e">
        <f aca="false">NA()</f>
        <v>#N/A</v>
      </c>
      <c r="J1233" s="0" t="n">
        <v>51.83</v>
      </c>
      <c r="K1233" s="0" t="n">
        <v>51.14</v>
      </c>
      <c r="L1233" s="0" t="e">
        <f aca="false">NA()</f>
        <v>#N/A</v>
      </c>
      <c r="M1233" s="96" t="n">
        <v>37151</v>
      </c>
      <c r="N1233" s="0" t="n">
        <v>28.26</v>
      </c>
    </row>
    <row r="1234" customFormat="false" ht="12.75" hidden="false" customHeight="false" outlineLevel="0" collapsed="false">
      <c r="A1234" s="96" t="n">
        <v>36978</v>
      </c>
      <c r="B1234" s="0" t="n">
        <v>68.46</v>
      </c>
      <c r="C1234" s="0" t="n">
        <v>65.63</v>
      </c>
      <c r="D1234" s="0" t="n">
        <v>50.61</v>
      </c>
      <c r="E1234" s="0" t="n">
        <v>46.22</v>
      </c>
      <c r="F1234" s="0" t="e">
        <f aca="false">NA()</f>
        <v>#N/A</v>
      </c>
      <c r="G1234" s="0" t="e">
        <f aca="false">NA()</f>
        <v>#N/A</v>
      </c>
      <c r="H1234" s="0" t="e">
        <f aca="false">NA()</f>
        <v>#N/A</v>
      </c>
      <c r="I1234" s="0" t="e">
        <f aca="false">NA()</f>
        <v>#N/A</v>
      </c>
      <c r="J1234" s="0" t="n">
        <v>45.79</v>
      </c>
      <c r="K1234" s="0" t="n">
        <v>44.78</v>
      </c>
      <c r="L1234" s="0" t="n">
        <v>43.67</v>
      </c>
      <c r="M1234" s="96" t="n">
        <v>37152</v>
      </c>
      <c r="N1234" s="0" t="n">
        <v>27.08</v>
      </c>
    </row>
    <row r="1235" customFormat="false" ht="12.75" hidden="false" customHeight="false" outlineLevel="0" collapsed="false">
      <c r="A1235" s="96" t="n">
        <v>36979</v>
      </c>
      <c r="B1235" s="0" t="n">
        <v>58.81</v>
      </c>
      <c r="C1235" s="0" t="n">
        <v>57.04</v>
      </c>
      <c r="D1235" s="0" t="n">
        <v>44.88</v>
      </c>
      <c r="E1235" s="0" t="n">
        <v>38.89</v>
      </c>
      <c r="F1235" s="0" t="e">
        <f aca="false">NA()</f>
        <v>#N/A</v>
      </c>
      <c r="G1235" s="0" t="e">
        <f aca="false">NA()</f>
        <v>#N/A</v>
      </c>
      <c r="H1235" s="0" t="e">
        <f aca="false">NA()</f>
        <v>#N/A</v>
      </c>
      <c r="I1235" s="0" t="e">
        <f aca="false">NA()</f>
        <v>#N/A</v>
      </c>
      <c r="J1235" s="0" t="n">
        <v>38.17</v>
      </c>
      <c r="K1235" s="0" t="n">
        <v>38.58</v>
      </c>
      <c r="L1235" s="0" t="n">
        <v>45</v>
      </c>
      <c r="M1235" s="96" t="n">
        <v>37153</v>
      </c>
      <c r="N1235" s="0" t="n">
        <v>26.54</v>
      </c>
    </row>
    <row r="1236" customFormat="false" ht="12.75" hidden="false" customHeight="false" outlineLevel="0" collapsed="false">
      <c r="A1236" s="96" t="n">
        <v>36980</v>
      </c>
      <c r="B1236" s="0" t="n">
        <v>57</v>
      </c>
      <c r="C1236" s="0" t="n">
        <v>54.19</v>
      </c>
      <c r="D1236" s="0" t="n">
        <v>43.24</v>
      </c>
      <c r="E1236" s="0" t="n">
        <v>33.92</v>
      </c>
      <c r="F1236" s="0" t="e">
        <f aca="false">NA()</f>
        <v>#N/A</v>
      </c>
      <c r="G1236" s="0" t="e">
        <f aca="false">NA()</f>
        <v>#N/A</v>
      </c>
      <c r="H1236" s="0" t="e">
        <f aca="false">NA()</f>
        <v>#N/A</v>
      </c>
      <c r="I1236" s="0" t="e">
        <f aca="false">NA()</f>
        <v>#N/A</v>
      </c>
      <c r="J1236" s="0" t="n">
        <v>35.11</v>
      </c>
      <c r="K1236" s="0" t="n">
        <v>33.07</v>
      </c>
      <c r="L1236" s="0" t="n">
        <v>41.75</v>
      </c>
      <c r="M1236" s="96" t="n">
        <v>37154</v>
      </c>
      <c r="N1236" s="0" t="n">
        <v>26.08</v>
      </c>
    </row>
    <row r="1237" customFormat="false" ht="12.75" hidden="false" customHeight="false" outlineLevel="0" collapsed="false">
      <c r="A1237" s="96" t="n">
        <v>36981</v>
      </c>
      <c r="B1237" s="0" t="e">
        <f aca="false">NA()</f>
        <v>#N/A</v>
      </c>
      <c r="C1237" s="0" t="e">
        <f aca="false">NA()</f>
        <v>#N/A</v>
      </c>
      <c r="D1237" s="0" t="n">
        <v>36.5</v>
      </c>
      <c r="E1237" s="0" t="e">
        <f aca="false">NA()</f>
        <v>#N/A</v>
      </c>
      <c r="F1237" s="0" t="e">
        <f aca="false">NA()</f>
        <v>#N/A</v>
      </c>
      <c r="G1237" s="0" t="e">
        <f aca="false">NA()</f>
        <v>#N/A</v>
      </c>
      <c r="H1237" s="0" t="e">
        <f aca="false">NA()</f>
        <v>#N/A</v>
      </c>
      <c r="I1237" s="0" t="e">
        <f aca="false">NA()</f>
        <v>#N/A</v>
      </c>
      <c r="J1237" s="0" t="n">
        <v>32</v>
      </c>
      <c r="K1237" s="0" t="n">
        <v>29</v>
      </c>
      <c r="L1237" s="0" t="n">
        <v>34.67</v>
      </c>
      <c r="M1237" s="96" t="n">
        <v>37155</v>
      </c>
      <c r="N1237" s="0" t="n">
        <v>25.68</v>
      </c>
    </row>
    <row r="1238" customFormat="false" ht="12.75" hidden="false" customHeight="false" outlineLevel="0" collapsed="false">
      <c r="A1238" s="96" t="n">
        <v>36982</v>
      </c>
      <c r="B1238" s="0" t="e">
        <f aca="false">NA()</f>
        <v>#N/A</v>
      </c>
      <c r="C1238" s="0" t="e">
        <f aca="false">NA()</f>
        <v>#N/A</v>
      </c>
      <c r="D1238" s="0" t="n">
        <v>36.5</v>
      </c>
      <c r="E1238" s="0" t="e">
        <f aca="false">NA()</f>
        <v>#N/A</v>
      </c>
      <c r="F1238" s="0" t="e">
        <f aca="false">NA()</f>
        <v>#N/A</v>
      </c>
      <c r="G1238" s="0" t="e">
        <f aca="false">NA()</f>
        <v>#N/A</v>
      </c>
      <c r="H1238" s="0" t="e">
        <f aca="false">NA()</f>
        <v>#N/A</v>
      </c>
      <c r="I1238" s="0" t="e">
        <f aca="false">NA()</f>
        <v>#N/A</v>
      </c>
      <c r="J1238" s="0" t="n">
        <v>32.25</v>
      </c>
      <c r="K1238" s="0" t="n">
        <v>29</v>
      </c>
      <c r="L1238" s="0" t="n">
        <v>34.67</v>
      </c>
      <c r="M1238" s="96" t="n">
        <v>37156</v>
      </c>
      <c r="N1238" s="0" t="n">
        <v>23.79</v>
      </c>
    </row>
    <row r="1239" customFormat="false" ht="12.75" hidden="false" customHeight="false" outlineLevel="0" collapsed="false">
      <c r="A1239" s="96" t="n">
        <v>36983</v>
      </c>
      <c r="B1239" s="0" t="n">
        <v>64.69</v>
      </c>
      <c r="C1239" s="0" t="n">
        <v>58.69</v>
      </c>
      <c r="D1239" s="0" t="n">
        <v>46.53</v>
      </c>
      <c r="E1239" s="0" t="n">
        <v>41.32</v>
      </c>
      <c r="F1239" s="0" t="e">
        <f aca="false">NA()</f>
        <v>#N/A</v>
      </c>
      <c r="G1239" s="0" t="e">
        <f aca="false">NA()</f>
        <v>#N/A</v>
      </c>
      <c r="H1239" s="0" t="e">
        <f aca="false">NA()</f>
        <v>#N/A</v>
      </c>
      <c r="I1239" s="0" t="e">
        <f aca="false">NA()</f>
        <v>#N/A</v>
      </c>
      <c r="J1239" s="0" t="n">
        <v>44</v>
      </c>
      <c r="K1239" s="0" t="n">
        <v>41.45</v>
      </c>
      <c r="L1239" s="0" t="n">
        <v>46.5</v>
      </c>
      <c r="M1239" s="96" t="n">
        <v>37157</v>
      </c>
      <c r="N1239" s="0" t="n">
        <v>23.79</v>
      </c>
    </row>
    <row r="1240" customFormat="false" ht="12.75" hidden="false" customHeight="false" outlineLevel="0" collapsed="false">
      <c r="A1240" s="96" t="n">
        <v>36984</v>
      </c>
      <c r="B1240" s="0" t="n">
        <v>67</v>
      </c>
      <c r="C1240" s="0" t="n">
        <v>66.21</v>
      </c>
      <c r="D1240" s="0" t="n">
        <v>51.98</v>
      </c>
      <c r="E1240" s="0" t="n">
        <v>38.21</v>
      </c>
      <c r="F1240" s="0" t="e">
        <f aca="false">NA()</f>
        <v>#N/A</v>
      </c>
      <c r="G1240" s="0" t="e">
        <f aca="false">NA()</f>
        <v>#N/A</v>
      </c>
      <c r="H1240" s="0" t="e">
        <f aca="false">NA()</f>
        <v>#N/A</v>
      </c>
      <c r="I1240" s="0" t="e">
        <f aca="false">NA()</f>
        <v>#N/A</v>
      </c>
      <c r="J1240" s="0" t="n">
        <v>41.33</v>
      </c>
      <c r="K1240" s="0" t="n">
        <v>37.13</v>
      </c>
      <c r="L1240" s="0" t="n">
        <v>42.81</v>
      </c>
      <c r="M1240" s="96" t="n">
        <v>37158</v>
      </c>
      <c r="N1240" s="0" t="n">
        <v>26.98</v>
      </c>
    </row>
    <row r="1241" customFormat="false" ht="12.75" hidden="false" customHeight="false" outlineLevel="0" collapsed="false">
      <c r="A1241" s="96" t="n">
        <v>36985</v>
      </c>
      <c r="B1241" s="0" t="n">
        <v>68.43</v>
      </c>
      <c r="C1241" s="0" t="n">
        <v>65.8</v>
      </c>
      <c r="D1241" s="0" t="n">
        <v>49.02</v>
      </c>
      <c r="E1241" s="0" t="n">
        <v>42.74</v>
      </c>
      <c r="F1241" s="0" t="e">
        <f aca="false">NA()</f>
        <v>#N/A</v>
      </c>
      <c r="G1241" s="0" t="e">
        <f aca="false">NA()</f>
        <v>#N/A</v>
      </c>
      <c r="H1241" s="0" t="e">
        <f aca="false">NA()</f>
        <v>#N/A</v>
      </c>
      <c r="I1241" s="0" t="e">
        <f aca="false">NA()</f>
        <v>#N/A</v>
      </c>
      <c r="J1241" s="0" t="n">
        <v>41.83</v>
      </c>
      <c r="K1241" s="0" t="n">
        <v>41</v>
      </c>
      <c r="L1241" s="0" t="n">
        <v>45.67</v>
      </c>
      <c r="M1241" s="96" t="n">
        <v>37159</v>
      </c>
      <c r="N1241" s="0" t="n">
        <v>25.88</v>
      </c>
    </row>
    <row r="1242" customFormat="false" ht="12.75" hidden="false" customHeight="false" outlineLevel="0" collapsed="false">
      <c r="A1242" s="96" t="n">
        <v>36986</v>
      </c>
      <c r="B1242" s="0" t="n">
        <v>59.5</v>
      </c>
      <c r="C1242" s="0" t="n">
        <v>55.48</v>
      </c>
      <c r="D1242" s="0" t="n">
        <v>43.95</v>
      </c>
      <c r="E1242" s="0" t="n">
        <v>48.94</v>
      </c>
      <c r="F1242" s="0" t="e">
        <f aca="false">NA()</f>
        <v>#N/A</v>
      </c>
      <c r="G1242" s="0" t="e">
        <f aca="false">NA()</f>
        <v>#N/A</v>
      </c>
      <c r="H1242" s="0" t="e">
        <f aca="false">NA()</f>
        <v>#N/A</v>
      </c>
      <c r="I1242" s="0" t="e">
        <f aca="false">NA()</f>
        <v>#N/A</v>
      </c>
      <c r="J1242" s="0" t="n">
        <v>48</v>
      </c>
      <c r="K1242" s="0" t="n">
        <v>46.95</v>
      </c>
      <c r="L1242" s="0" t="n">
        <v>50.83</v>
      </c>
      <c r="M1242" s="96" t="n">
        <v>37160</v>
      </c>
      <c r="N1242" s="0" t="n">
        <v>25.14</v>
      </c>
    </row>
    <row r="1243" customFormat="false" ht="12.75" hidden="false" customHeight="false" outlineLevel="0" collapsed="false">
      <c r="A1243" s="96" t="n">
        <v>36987</v>
      </c>
      <c r="B1243" s="0" t="e">
        <f aca="false">NA()</f>
        <v>#N/A</v>
      </c>
      <c r="C1243" s="0" t="n">
        <v>55.16</v>
      </c>
      <c r="D1243" s="0" t="n">
        <v>45.48</v>
      </c>
      <c r="E1243" s="0" t="n">
        <v>48.38</v>
      </c>
      <c r="F1243" s="0" t="e">
        <f aca="false">NA()</f>
        <v>#N/A</v>
      </c>
      <c r="G1243" s="0" t="e">
        <f aca="false">NA()</f>
        <v>#N/A</v>
      </c>
      <c r="H1243" s="0" t="e">
        <f aca="false">NA()</f>
        <v>#N/A</v>
      </c>
      <c r="I1243" s="0" t="e">
        <f aca="false">NA()</f>
        <v>#N/A</v>
      </c>
      <c r="J1243" s="0" t="n">
        <v>47.8</v>
      </c>
      <c r="K1243" s="0" t="n">
        <v>47.52</v>
      </c>
      <c r="L1243" s="0" t="n">
        <v>50.92</v>
      </c>
      <c r="M1243" s="96" t="n">
        <v>37161</v>
      </c>
      <c r="N1243" s="0" t="n">
        <v>24.57</v>
      </c>
    </row>
    <row r="1244" customFormat="false" ht="12.75" hidden="false" customHeight="false" outlineLevel="0" collapsed="false">
      <c r="A1244" s="96" t="n">
        <v>36988</v>
      </c>
      <c r="B1244" s="0" t="e">
        <f aca="false">NA()</f>
        <v>#N/A</v>
      </c>
      <c r="C1244" s="0" t="e">
        <f aca="false">NA()</f>
        <v>#N/A</v>
      </c>
      <c r="D1244" s="0" t="e">
        <f aca="false">NA()</f>
        <v>#N/A</v>
      </c>
      <c r="E1244" s="0" t="e">
        <f aca="false">NA()</f>
        <v>#N/A</v>
      </c>
      <c r="F1244" s="0" t="e">
        <f aca="false">NA()</f>
        <v>#N/A</v>
      </c>
      <c r="G1244" s="0" t="e">
        <f aca="false">NA()</f>
        <v>#N/A</v>
      </c>
      <c r="H1244" s="0" t="e">
        <f aca="false">NA()</f>
        <v>#N/A</v>
      </c>
      <c r="I1244" s="0" t="e">
        <f aca="false">NA()</f>
        <v>#N/A</v>
      </c>
      <c r="J1244" s="0" t="e">
        <f aca="false">NA()</f>
        <v>#N/A</v>
      </c>
      <c r="K1244" s="0" t="n">
        <v>35</v>
      </c>
      <c r="L1244" s="0" t="n">
        <v>39</v>
      </c>
      <c r="M1244" s="0" t="s">
        <v>92</v>
      </c>
      <c r="N1244" s="118" t="n">
        <v>43573.16</v>
      </c>
    </row>
    <row r="1245" customFormat="false" ht="12.75" hidden="false" customHeight="false" outlineLevel="0" collapsed="false">
      <c r="A1245" s="96" t="n">
        <v>36989</v>
      </c>
      <c r="B1245" s="0" t="e">
        <f aca="false">NA()</f>
        <v>#N/A</v>
      </c>
      <c r="C1245" s="0" t="e">
        <f aca="false">NA()</f>
        <v>#N/A</v>
      </c>
      <c r="D1245" s="0" t="e">
        <f aca="false">NA()</f>
        <v>#N/A</v>
      </c>
      <c r="E1245" s="0" t="e">
        <f aca="false">NA()</f>
        <v>#N/A</v>
      </c>
      <c r="F1245" s="0" t="e">
        <f aca="false">NA()</f>
        <v>#N/A</v>
      </c>
      <c r="G1245" s="0" t="e">
        <f aca="false">NA()</f>
        <v>#N/A</v>
      </c>
      <c r="H1245" s="0" t="e">
        <f aca="false">NA()</f>
        <v>#N/A</v>
      </c>
      <c r="I1245" s="0" t="e">
        <f aca="false">NA()</f>
        <v>#N/A</v>
      </c>
      <c r="J1245" s="0" t="e">
        <f aca="false">NA()</f>
        <v>#N/A</v>
      </c>
      <c r="K1245" s="0" t="n">
        <v>35</v>
      </c>
      <c r="L1245" s="0" t="n">
        <v>39</v>
      </c>
      <c r="M1245" s="0" t="s">
        <v>93</v>
      </c>
      <c r="N1245" s="0" t="n">
        <v>35.1113</v>
      </c>
    </row>
    <row r="1246" customFormat="false" ht="12.75" hidden="false" customHeight="false" outlineLevel="0" collapsed="false">
      <c r="A1246" s="96" t="n">
        <v>36990</v>
      </c>
      <c r="B1246" s="0" t="n">
        <v>64.75</v>
      </c>
      <c r="C1246" s="0" t="n">
        <v>59.55</v>
      </c>
      <c r="D1246" s="0" t="n">
        <v>48.6</v>
      </c>
      <c r="E1246" s="0" t="n">
        <v>54.63</v>
      </c>
      <c r="F1246" s="0" t="e">
        <f aca="false">NA()</f>
        <v>#N/A</v>
      </c>
      <c r="G1246" s="0" t="e">
        <f aca="false">NA()</f>
        <v>#N/A</v>
      </c>
      <c r="H1246" s="0" t="e">
        <f aca="false">NA()</f>
        <v>#N/A</v>
      </c>
      <c r="I1246" s="0" t="e">
        <f aca="false">NA()</f>
        <v>#N/A</v>
      </c>
      <c r="J1246" s="0" t="n">
        <v>57</v>
      </c>
      <c r="K1246" s="0" t="n">
        <v>51.85</v>
      </c>
      <c r="L1246" s="0" t="n">
        <v>56.9</v>
      </c>
      <c r="M1246" s="0" t="s">
        <v>94</v>
      </c>
      <c r="N1246" s="0" t="n">
        <v>35.1113</v>
      </c>
    </row>
    <row r="1247" customFormat="false" ht="12.75" hidden="false" customHeight="false" outlineLevel="0" collapsed="false">
      <c r="A1247" s="96" t="n">
        <v>36991</v>
      </c>
      <c r="B1247" s="0" t="n">
        <v>62.45</v>
      </c>
      <c r="C1247" s="0" t="n">
        <v>58.28</v>
      </c>
      <c r="D1247" s="0" t="n">
        <v>49.67</v>
      </c>
      <c r="E1247" s="0" t="n">
        <v>62.81</v>
      </c>
      <c r="F1247" s="0" t="e">
        <f aca="false">NA()</f>
        <v>#N/A</v>
      </c>
      <c r="G1247" s="0" t="e">
        <f aca="false">NA()</f>
        <v>#N/A</v>
      </c>
      <c r="H1247" s="0" t="e">
        <f aca="false">NA()</f>
        <v>#N/A</v>
      </c>
      <c r="I1247" s="0" t="e">
        <f aca="false">NA()</f>
        <v>#N/A</v>
      </c>
      <c r="J1247" s="0" t="n">
        <v>64.2</v>
      </c>
      <c r="K1247" s="0" t="n">
        <v>61.54</v>
      </c>
      <c r="L1247" s="0" t="n">
        <v>64</v>
      </c>
      <c r="M1247" s="0" t="s">
        <v>95</v>
      </c>
      <c r="N1247" s="0" t="e">
        <f aca="false">NA()</f>
        <v>#N/A</v>
      </c>
    </row>
    <row r="1248" customFormat="false" ht="12.75" hidden="false" customHeight="false" outlineLevel="0" collapsed="false">
      <c r="A1248" s="96" t="n">
        <v>36992</v>
      </c>
      <c r="B1248" s="0" t="n">
        <v>63</v>
      </c>
      <c r="C1248" s="0" t="n">
        <v>57.85</v>
      </c>
      <c r="D1248" s="0" t="n">
        <v>48.68</v>
      </c>
      <c r="E1248" s="0" t="n">
        <v>62.66</v>
      </c>
      <c r="F1248" s="0" t="e">
        <f aca="false">NA()</f>
        <v>#N/A</v>
      </c>
      <c r="G1248" s="0" t="e">
        <f aca="false">NA()</f>
        <v>#N/A</v>
      </c>
      <c r="H1248" s="0" t="e">
        <f aca="false">NA()</f>
        <v>#N/A</v>
      </c>
      <c r="I1248" s="0" t="e">
        <f aca="false">NA()</f>
        <v>#N/A</v>
      </c>
      <c r="J1248" s="0" t="n">
        <v>68</v>
      </c>
      <c r="K1248" s="0" t="n">
        <v>60.32</v>
      </c>
      <c r="L1248" s="0" t="n">
        <v>65</v>
      </c>
      <c r="M1248" s="0" t="s">
        <v>96</v>
      </c>
      <c r="N1248" s="0" t="n">
        <v>100</v>
      </c>
    </row>
    <row r="1249" customFormat="false" ht="12.75" hidden="false" customHeight="false" outlineLevel="0" collapsed="false">
      <c r="A1249" s="96" t="n">
        <v>36993</v>
      </c>
      <c r="B1249" s="0" t="n">
        <v>55.5</v>
      </c>
      <c r="C1249" s="0" t="n">
        <v>52.68</v>
      </c>
      <c r="D1249" s="0" t="n">
        <v>43.99</v>
      </c>
      <c r="E1249" s="0" t="n">
        <v>55.48</v>
      </c>
      <c r="F1249" s="0" t="e">
        <f aca="false">NA()</f>
        <v>#N/A</v>
      </c>
      <c r="G1249" s="0" t="e">
        <f aca="false">NA()</f>
        <v>#N/A</v>
      </c>
      <c r="H1249" s="0" t="e">
        <f aca="false">NA()</f>
        <v>#N/A</v>
      </c>
      <c r="I1249" s="0" t="e">
        <f aca="false">NA()</f>
        <v>#N/A</v>
      </c>
      <c r="J1249" s="0" t="n">
        <v>65.75</v>
      </c>
      <c r="K1249" s="0" t="n">
        <v>54.71</v>
      </c>
      <c r="L1249" s="0" t="n">
        <v>57.5</v>
      </c>
      <c r="M1249" s="0" t="s">
        <v>97</v>
      </c>
      <c r="N1249" s="0" t="n">
        <v>0</v>
      </c>
    </row>
    <row r="1250" customFormat="false" ht="12.75" hidden="false" customHeight="false" outlineLevel="0" collapsed="false">
      <c r="A1250" s="96" t="n">
        <v>36994</v>
      </c>
      <c r="B1250" s="0" t="n">
        <v>53.5</v>
      </c>
      <c r="C1250" s="0" t="n">
        <v>46.75</v>
      </c>
      <c r="D1250" s="0" t="n">
        <v>41.25</v>
      </c>
      <c r="E1250" s="0" t="n">
        <v>43.22</v>
      </c>
      <c r="F1250" s="0" t="e">
        <f aca="false">NA()</f>
        <v>#N/A</v>
      </c>
      <c r="G1250" s="0" t="e">
        <f aca="false">NA()</f>
        <v>#N/A</v>
      </c>
      <c r="H1250" s="0" t="e">
        <f aca="false">NA()</f>
        <v>#N/A</v>
      </c>
      <c r="I1250" s="0" t="e">
        <f aca="false">NA()</f>
        <v>#N/A</v>
      </c>
      <c r="J1250" s="0" t="n">
        <v>46</v>
      </c>
      <c r="K1250" s="0" t="n">
        <v>40.7</v>
      </c>
      <c r="L1250" s="0" t="n">
        <v>41.94</v>
      </c>
      <c r="M1250" s="0" t="s">
        <v>98</v>
      </c>
      <c r="N1250" s="0" t="n">
        <v>442.86</v>
      </c>
    </row>
    <row r="1251" customFormat="false" ht="12.75" hidden="false" customHeight="false" outlineLevel="0" collapsed="false">
      <c r="A1251" s="96" t="n">
        <v>36995</v>
      </c>
      <c r="B1251" s="0" t="e">
        <f aca="false">NA()</f>
        <v>#N/A</v>
      </c>
      <c r="C1251" s="0" t="e">
        <f aca="false">NA()</f>
        <v>#N/A</v>
      </c>
      <c r="D1251" s="0" t="n">
        <v>34.5</v>
      </c>
      <c r="E1251" s="0" t="e">
        <f aca="false">NA()</f>
        <v>#N/A</v>
      </c>
      <c r="F1251" s="0" t="e">
        <f aca="false">NA()</f>
        <v>#N/A</v>
      </c>
      <c r="G1251" s="0" t="e">
        <f aca="false">NA()</f>
        <v>#N/A</v>
      </c>
      <c r="H1251" s="0" t="e">
        <f aca="false">NA()</f>
        <v>#N/A</v>
      </c>
      <c r="I1251" s="0" t="e">
        <f aca="false">NA()</f>
        <v>#N/A</v>
      </c>
      <c r="J1251" s="0" t="e">
        <f aca="false">NA()</f>
        <v>#N/A</v>
      </c>
      <c r="K1251" s="0" t="n">
        <v>32.63</v>
      </c>
      <c r="L1251" s="0" t="n">
        <v>28.17</v>
      </c>
      <c r="M1251" s="0" t="s">
        <v>99</v>
      </c>
      <c r="N1251" s="0" t="n">
        <v>14.04</v>
      </c>
    </row>
    <row r="1252" customFormat="false" ht="12.75" hidden="false" customHeight="false" outlineLevel="0" collapsed="false">
      <c r="A1252" s="96" t="n">
        <v>36996</v>
      </c>
      <c r="B1252" s="0" t="e">
        <f aca="false">NA()</f>
        <v>#N/A</v>
      </c>
      <c r="C1252" s="0" t="e">
        <f aca="false">NA()</f>
        <v>#N/A</v>
      </c>
      <c r="D1252" s="0" t="n">
        <v>34.5</v>
      </c>
      <c r="E1252" s="0" t="e">
        <f aca="false">NA()</f>
        <v>#N/A</v>
      </c>
      <c r="F1252" s="0" t="e">
        <f aca="false">NA()</f>
        <v>#N/A</v>
      </c>
      <c r="G1252" s="0" t="e">
        <f aca="false">NA()</f>
        <v>#N/A</v>
      </c>
      <c r="H1252" s="0" t="e">
        <f aca="false">NA()</f>
        <v>#N/A</v>
      </c>
      <c r="I1252" s="0" t="e">
        <f aca="false">NA()</f>
        <v>#N/A</v>
      </c>
      <c r="J1252" s="0" t="e">
        <f aca="false">NA()</f>
        <v>#N/A</v>
      </c>
      <c r="K1252" s="0" t="n">
        <v>32.63</v>
      </c>
      <c r="L1252" s="0" t="n">
        <v>28.17</v>
      </c>
      <c r="M1252" s="0" t="s">
        <v>100</v>
      </c>
      <c r="N1252" s="0" t="n">
        <v>30.4997</v>
      </c>
    </row>
    <row r="1253" customFormat="false" ht="12.75" hidden="false" customHeight="false" outlineLevel="0" collapsed="false">
      <c r="A1253" s="96" t="n">
        <v>36997</v>
      </c>
      <c r="B1253" s="0" t="e">
        <f aca="false">NA()</f>
        <v>#N/A</v>
      </c>
      <c r="C1253" s="0" t="e">
        <f aca="false">NA()</f>
        <v>#N/A</v>
      </c>
      <c r="D1253" s="0" t="n">
        <v>49.48</v>
      </c>
      <c r="E1253" s="0" t="n">
        <v>48.75</v>
      </c>
      <c r="F1253" s="0" t="e">
        <f aca="false">NA()</f>
        <v>#N/A</v>
      </c>
      <c r="G1253" s="0" t="e">
        <f aca="false">NA()</f>
        <v>#N/A</v>
      </c>
      <c r="H1253" s="0" t="e">
        <f aca="false">NA()</f>
        <v>#N/A</v>
      </c>
      <c r="I1253" s="0" t="e">
        <f aca="false">NA()</f>
        <v>#N/A</v>
      </c>
      <c r="J1253" s="0" t="n">
        <v>47.5</v>
      </c>
      <c r="K1253" s="0" t="n">
        <v>47.25</v>
      </c>
      <c r="L1253" s="0" t="e">
        <f aca="false">NA()</f>
        <v>#N/A</v>
      </c>
      <c r="M1253" s="0" t="s">
        <v>101</v>
      </c>
      <c r="N1253" s="0" t="n">
        <v>1.1512</v>
      </c>
    </row>
    <row r="1254" customFormat="false" ht="12.75" hidden="false" customHeight="false" outlineLevel="0" collapsed="false">
      <c r="A1254" s="96" t="n">
        <v>36998</v>
      </c>
      <c r="B1254" s="0" t="n">
        <v>62.25</v>
      </c>
      <c r="C1254" s="0" t="n">
        <v>56.73</v>
      </c>
      <c r="D1254" s="0" t="n">
        <v>47.48</v>
      </c>
      <c r="E1254" s="0" t="n">
        <v>45.73</v>
      </c>
      <c r="F1254" s="0" t="e">
        <f aca="false">NA()</f>
        <v>#N/A</v>
      </c>
      <c r="G1254" s="0" t="e">
        <f aca="false">NA()</f>
        <v>#N/A</v>
      </c>
      <c r="H1254" s="0" t="e">
        <f aca="false">NA()</f>
        <v>#N/A</v>
      </c>
      <c r="I1254" s="0" t="e">
        <f aca="false">NA()</f>
        <v>#N/A</v>
      </c>
      <c r="J1254" s="0" t="n">
        <v>52.3</v>
      </c>
      <c r="K1254" s="0" t="n">
        <v>47.19</v>
      </c>
      <c r="L1254" s="0" t="n">
        <v>50.17</v>
      </c>
      <c r="M1254" s="0" t="s">
        <v>102</v>
      </c>
      <c r="N1254" s="0" t="n">
        <v>930.2347</v>
      </c>
    </row>
    <row r="1255" customFormat="false" ht="12.75" hidden="false" customHeight="false" outlineLevel="0" collapsed="false">
      <c r="A1255" s="96" t="n">
        <v>36999</v>
      </c>
      <c r="B1255" s="0" t="n">
        <v>60</v>
      </c>
      <c r="C1255" s="0" t="n">
        <v>57.73</v>
      </c>
      <c r="D1255" s="0" t="n">
        <v>48.19</v>
      </c>
      <c r="E1255" s="0" t="n">
        <v>52.44</v>
      </c>
      <c r="F1255" s="0" t="e">
        <f aca="false">NA()</f>
        <v>#N/A</v>
      </c>
      <c r="G1255" s="0" t="e">
        <f aca="false">NA()</f>
        <v>#N/A</v>
      </c>
      <c r="H1255" s="0" t="e">
        <f aca="false">NA()</f>
        <v>#N/A</v>
      </c>
      <c r="I1255" s="0" t="e">
        <f aca="false">NA()</f>
        <v>#N/A</v>
      </c>
      <c r="J1255" s="0" t="n">
        <v>55</v>
      </c>
      <c r="K1255" s="0" t="n">
        <v>53.07</v>
      </c>
      <c r="L1255" s="0" t="n">
        <v>57.06</v>
      </c>
      <c r="M1255" s="0" t="s">
        <v>103</v>
      </c>
      <c r="N1255" s="0" t="n">
        <v>24.57</v>
      </c>
    </row>
    <row r="1256" customFormat="false" ht="12.75" hidden="false" customHeight="false" outlineLevel="0" collapsed="false">
      <c r="A1256" s="96" t="n">
        <v>37000</v>
      </c>
      <c r="B1256" s="0" t="n">
        <v>57.25</v>
      </c>
      <c r="C1256" s="0" t="n">
        <v>54.38</v>
      </c>
      <c r="D1256" s="0" t="n">
        <v>44.54</v>
      </c>
      <c r="E1256" s="0" t="n">
        <v>46.04</v>
      </c>
      <c r="F1256" s="0" t="e">
        <f aca="false">NA()</f>
        <v>#N/A</v>
      </c>
      <c r="G1256" s="0" t="e">
        <f aca="false">NA()</f>
        <v>#N/A</v>
      </c>
      <c r="H1256" s="0" t="e">
        <f aca="false">NA()</f>
        <v>#N/A</v>
      </c>
      <c r="I1256" s="0" t="e">
        <f aca="false">NA()</f>
        <v>#N/A</v>
      </c>
      <c r="J1256" s="0" t="n">
        <v>47.75</v>
      </c>
      <c r="K1256" s="0" t="n">
        <v>46.64</v>
      </c>
      <c r="L1256" s="0" t="n">
        <v>47.06</v>
      </c>
    </row>
    <row r="1257" customFormat="false" ht="12.75" hidden="false" customHeight="false" outlineLevel="0" collapsed="false">
      <c r="A1257" s="96" t="n">
        <v>37001</v>
      </c>
      <c r="B1257" s="0" t="n">
        <v>54.52</v>
      </c>
      <c r="C1257" s="0" t="n">
        <v>50.4</v>
      </c>
      <c r="D1257" s="0" t="n">
        <v>41.56</v>
      </c>
      <c r="E1257" s="0" t="n">
        <v>39.32</v>
      </c>
      <c r="F1257" s="0" t="e">
        <f aca="false">NA()</f>
        <v>#N/A</v>
      </c>
      <c r="G1257" s="0" t="e">
        <f aca="false">NA()</f>
        <v>#N/A</v>
      </c>
      <c r="H1257" s="0" t="e">
        <f aca="false">NA()</f>
        <v>#N/A</v>
      </c>
      <c r="I1257" s="0" t="e">
        <f aca="false">NA()</f>
        <v>#N/A</v>
      </c>
      <c r="J1257" s="0" t="n">
        <v>42</v>
      </c>
      <c r="K1257" s="0" t="n">
        <v>42.05</v>
      </c>
      <c r="L1257" s="0" t="n">
        <v>41.94</v>
      </c>
    </row>
    <row r="1258" customFormat="false" ht="12.75" hidden="false" customHeight="false" outlineLevel="0" collapsed="false">
      <c r="A1258" s="96" t="n">
        <v>37002</v>
      </c>
      <c r="B1258" s="0" t="e">
        <f aca="false">NA()</f>
        <v>#N/A</v>
      </c>
      <c r="C1258" s="0" t="e">
        <f aca="false">NA()</f>
        <v>#N/A</v>
      </c>
      <c r="D1258" s="0" t="e">
        <f aca="false">NA()</f>
        <v>#N/A</v>
      </c>
      <c r="E1258" s="0" t="e">
        <f aca="false">NA()</f>
        <v>#N/A</v>
      </c>
      <c r="F1258" s="0" t="e">
        <f aca="false">NA()</f>
        <v>#N/A</v>
      </c>
      <c r="G1258" s="0" t="e">
        <f aca="false">NA()</f>
        <v>#N/A</v>
      </c>
      <c r="H1258" s="0" t="e">
        <f aca="false">NA()</f>
        <v>#N/A</v>
      </c>
      <c r="I1258" s="0" t="e">
        <f aca="false">NA()</f>
        <v>#N/A</v>
      </c>
      <c r="J1258" s="0" t="n">
        <v>42</v>
      </c>
      <c r="K1258" s="0" t="n">
        <v>37.5</v>
      </c>
      <c r="L1258" s="0" t="n">
        <v>40</v>
      </c>
    </row>
    <row r="1259" customFormat="false" ht="12.75" hidden="false" customHeight="false" outlineLevel="0" collapsed="false">
      <c r="A1259" s="96" t="n">
        <v>37003</v>
      </c>
      <c r="B1259" s="0" t="e">
        <f aca="false">NA()</f>
        <v>#N/A</v>
      </c>
      <c r="C1259" s="0" t="e">
        <f aca="false">NA()</f>
        <v>#N/A</v>
      </c>
      <c r="D1259" s="0" t="e">
        <f aca="false">NA()</f>
        <v>#N/A</v>
      </c>
      <c r="E1259" s="0" t="e">
        <f aca="false">NA()</f>
        <v>#N/A</v>
      </c>
      <c r="F1259" s="0" t="e">
        <f aca="false">NA()</f>
        <v>#N/A</v>
      </c>
      <c r="G1259" s="0" t="e">
        <f aca="false">NA()</f>
        <v>#N/A</v>
      </c>
      <c r="H1259" s="0" t="e">
        <f aca="false">NA()</f>
        <v>#N/A</v>
      </c>
      <c r="I1259" s="0" t="e">
        <f aca="false">NA()</f>
        <v>#N/A</v>
      </c>
      <c r="J1259" s="0" t="n">
        <v>42</v>
      </c>
      <c r="K1259" s="0" t="n">
        <v>37.5</v>
      </c>
      <c r="L1259" s="0" t="n">
        <v>40</v>
      </c>
    </row>
    <row r="1260" customFormat="false" ht="12.75" hidden="false" customHeight="false" outlineLevel="0" collapsed="false">
      <c r="A1260" s="96" t="n">
        <v>37004</v>
      </c>
      <c r="B1260" s="0" t="n">
        <v>68.5</v>
      </c>
      <c r="C1260" s="0" t="n">
        <v>56.08</v>
      </c>
      <c r="D1260" s="0" t="n">
        <v>47.73</v>
      </c>
      <c r="E1260" s="0" t="n">
        <v>59.65</v>
      </c>
      <c r="F1260" s="0" t="e">
        <f aca="false">NA()</f>
        <v>#N/A</v>
      </c>
      <c r="G1260" s="0" t="e">
        <f aca="false">NA()</f>
        <v>#N/A</v>
      </c>
      <c r="H1260" s="0" t="e">
        <f aca="false">NA()</f>
        <v>#N/A</v>
      </c>
      <c r="I1260" s="0" t="e">
        <f aca="false">NA()</f>
        <v>#N/A</v>
      </c>
      <c r="J1260" s="0" t="n">
        <v>63</v>
      </c>
      <c r="K1260" s="0" t="n">
        <v>55.94</v>
      </c>
      <c r="L1260" s="0" t="n">
        <v>61.63</v>
      </c>
    </row>
    <row r="1261" customFormat="false" ht="12.75" hidden="false" customHeight="false" outlineLevel="0" collapsed="false">
      <c r="A1261" s="96" t="n">
        <v>37005</v>
      </c>
      <c r="B1261" s="0" t="n">
        <v>80.25</v>
      </c>
      <c r="C1261" s="0" t="n">
        <v>51.3</v>
      </c>
      <c r="D1261" s="0" t="n">
        <v>44.6</v>
      </c>
      <c r="E1261" s="0" t="n">
        <v>42.8</v>
      </c>
      <c r="F1261" s="0" t="e">
        <f aca="false">NA()</f>
        <v>#N/A</v>
      </c>
      <c r="G1261" s="0" t="e">
        <f aca="false">NA()</f>
        <v>#N/A</v>
      </c>
      <c r="H1261" s="0" t="e">
        <f aca="false">NA()</f>
        <v>#N/A</v>
      </c>
      <c r="I1261" s="0" t="e">
        <f aca="false">NA()</f>
        <v>#N/A</v>
      </c>
      <c r="J1261" s="0" t="n">
        <v>49.2</v>
      </c>
      <c r="K1261" s="0" t="n">
        <v>41.45</v>
      </c>
      <c r="L1261" s="0" t="n">
        <v>45.13</v>
      </c>
    </row>
    <row r="1262" customFormat="false" ht="12.75" hidden="false" customHeight="false" outlineLevel="0" collapsed="false">
      <c r="A1262" s="96" t="n">
        <v>37006</v>
      </c>
      <c r="B1262" s="0" t="n">
        <v>69.39</v>
      </c>
      <c r="C1262" s="0" t="n">
        <v>51.97</v>
      </c>
      <c r="D1262" s="0" t="n">
        <v>43.6</v>
      </c>
      <c r="E1262" s="0" t="n">
        <v>34.69</v>
      </c>
      <c r="F1262" s="0" t="e">
        <f aca="false">NA()</f>
        <v>#N/A</v>
      </c>
      <c r="G1262" s="0" t="e">
        <f aca="false">NA()</f>
        <v>#N/A</v>
      </c>
      <c r="H1262" s="0" t="e">
        <f aca="false">NA()</f>
        <v>#N/A</v>
      </c>
      <c r="I1262" s="0" t="e">
        <f aca="false">NA()</f>
        <v>#N/A</v>
      </c>
      <c r="J1262" s="0" t="n">
        <v>40.2</v>
      </c>
      <c r="K1262" s="0" t="n">
        <v>34.43</v>
      </c>
      <c r="L1262" s="0" t="n">
        <v>39</v>
      </c>
    </row>
    <row r="1263" customFormat="false" ht="12.75" hidden="false" customHeight="false" outlineLevel="0" collapsed="false">
      <c r="A1263" s="96" t="n">
        <v>37007</v>
      </c>
      <c r="B1263" s="0" t="n">
        <v>75</v>
      </c>
      <c r="C1263" s="0" t="n">
        <v>50.82</v>
      </c>
      <c r="D1263" s="0" t="n">
        <v>42.05</v>
      </c>
      <c r="E1263" s="0" t="n">
        <v>34.86</v>
      </c>
      <c r="F1263" s="0" t="e">
        <f aca="false">NA()</f>
        <v>#N/A</v>
      </c>
      <c r="G1263" s="0" t="e">
        <f aca="false">NA()</f>
        <v>#N/A</v>
      </c>
      <c r="H1263" s="0" t="e">
        <f aca="false">NA()</f>
        <v>#N/A</v>
      </c>
      <c r="I1263" s="0" t="e">
        <f aca="false">NA()</f>
        <v>#N/A</v>
      </c>
      <c r="J1263" s="0" t="e">
        <f aca="false">NA()</f>
        <v>#N/A</v>
      </c>
      <c r="K1263" s="0" t="n">
        <v>33.51</v>
      </c>
      <c r="L1263" s="0" t="n">
        <v>36</v>
      </c>
    </row>
    <row r="1264" customFormat="false" ht="12.75" hidden="false" customHeight="false" outlineLevel="0" collapsed="false">
      <c r="A1264" s="96" t="n">
        <v>37008</v>
      </c>
      <c r="B1264" s="0" t="n">
        <v>62.75</v>
      </c>
      <c r="C1264" s="0" t="n">
        <v>47.5</v>
      </c>
      <c r="D1264" s="0" t="n">
        <v>40.33</v>
      </c>
      <c r="E1264" s="0" t="n">
        <v>42.45</v>
      </c>
      <c r="F1264" s="0" t="e">
        <f aca="false">NA()</f>
        <v>#N/A</v>
      </c>
      <c r="G1264" s="0" t="e">
        <f aca="false">NA()</f>
        <v>#N/A</v>
      </c>
      <c r="H1264" s="0" t="e">
        <f aca="false">NA()</f>
        <v>#N/A</v>
      </c>
      <c r="I1264" s="0" t="e">
        <f aca="false">NA()</f>
        <v>#N/A</v>
      </c>
      <c r="J1264" s="0" t="n">
        <v>45.05</v>
      </c>
      <c r="K1264" s="0" t="n">
        <v>43.64</v>
      </c>
      <c r="L1264" s="0" t="n">
        <v>47.83</v>
      </c>
    </row>
    <row r="1265" customFormat="false" ht="12.75" hidden="false" customHeight="false" outlineLevel="0" collapsed="false">
      <c r="A1265" s="96" t="n">
        <v>37009</v>
      </c>
      <c r="B1265" s="0" t="e">
        <f aca="false">NA()</f>
        <v>#N/A</v>
      </c>
      <c r="C1265" s="0" t="e">
        <f aca="false">NA()</f>
        <v>#N/A</v>
      </c>
      <c r="D1265" s="0" t="e">
        <f aca="false">NA()</f>
        <v>#N/A</v>
      </c>
      <c r="E1265" s="0" t="n">
        <v>37.5</v>
      </c>
      <c r="F1265" s="0" t="e">
        <f aca="false">NA()</f>
        <v>#N/A</v>
      </c>
      <c r="G1265" s="0" t="e">
        <f aca="false">NA()</f>
        <v>#N/A</v>
      </c>
      <c r="H1265" s="0" t="e">
        <f aca="false">NA()</f>
        <v>#N/A</v>
      </c>
      <c r="I1265" s="0" t="e">
        <f aca="false">NA()</f>
        <v>#N/A</v>
      </c>
      <c r="J1265" s="0" t="n">
        <v>45</v>
      </c>
      <c r="K1265" s="0" t="n">
        <v>35.89</v>
      </c>
      <c r="L1265" s="0" t="n">
        <v>39.75</v>
      </c>
    </row>
    <row r="1266" customFormat="false" ht="12.75" hidden="false" customHeight="false" outlineLevel="0" collapsed="false">
      <c r="A1266" s="96" t="n">
        <v>37010</v>
      </c>
      <c r="B1266" s="0" t="e">
        <f aca="false">NA()</f>
        <v>#N/A</v>
      </c>
      <c r="C1266" s="0" t="e">
        <f aca="false">NA()</f>
        <v>#N/A</v>
      </c>
      <c r="D1266" s="0" t="e">
        <f aca="false">NA()</f>
        <v>#N/A</v>
      </c>
      <c r="E1266" s="0" t="n">
        <v>37.5</v>
      </c>
      <c r="F1266" s="0" t="e">
        <f aca="false">NA()</f>
        <v>#N/A</v>
      </c>
      <c r="G1266" s="0" t="e">
        <f aca="false">NA()</f>
        <v>#N/A</v>
      </c>
      <c r="H1266" s="0" t="e">
        <f aca="false">NA()</f>
        <v>#N/A</v>
      </c>
      <c r="I1266" s="0" t="e">
        <f aca="false">NA()</f>
        <v>#N/A</v>
      </c>
      <c r="J1266" s="0" t="n">
        <v>45</v>
      </c>
      <c r="K1266" s="0" t="n">
        <v>35.89</v>
      </c>
      <c r="L1266" s="0" t="n">
        <v>39.75</v>
      </c>
    </row>
    <row r="1267" customFormat="false" ht="12.75" hidden="false" customHeight="false" outlineLevel="0" collapsed="false">
      <c r="A1267" s="96" t="n">
        <v>37011</v>
      </c>
      <c r="B1267" s="0" t="e">
        <f aca="false">NA()</f>
        <v>#N/A</v>
      </c>
      <c r="C1267" s="0" t="n">
        <v>64.43</v>
      </c>
      <c r="D1267" s="0" t="n">
        <v>52.48</v>
      </c>
      <c r="E1267" s="0" t="n">
        <v>62.63</v>
      </c>
      <c r="F1267" s="0" t="e">
        <f aca="false">NA()</f>
        <v>#N/A</v>
      </c>
      <c r="G1267" s="0" t="e">
        <f aca="false">NA()</f>
        <v>#N/A</v>
      </c>
      <c r="H1267" s="0" t="e">
        <f aca="false">NA()</f>
        <v>#N/A</v>
      </c>
      <c r="I1267" s="0" t="e">
        <f aca="false">NA()</f>
        <v>#N/A</v>
      </c>
      <c r="J1267" s="0" t="e">
        <f aca="false">NA()</f>
        <v>#N/A</v>
      </c>
      <c r="K1267" s="0" t="n">
        <v>60.38</v>
      </c>
      <c r="L1267" s="0" t="n">
        <v>67.25</v>
      </c>
    </row>
    <row r="1268" customFormat="false" ht="12.75" hidden="false" customHeight="false" outlineLevel="0" collapsed="false">
      <c r="A1268" s="96" t="n">
        <v>37012</v>
      </c>
      <c r="B1268" s="0" t="n">
        <v>84.89</v>
      </c>
      <c r="C1268" s="0" t="n">
        <v>63.95</v>
      </c>
      <c r="D1268" s="0" t="n">
        <v>53.91</v>
      </c>
      <c r="E1268" s="0" t="n">
        <v>60.81</v>
      </c>
      <c r="F1268" s="0" t="e">
        <f aca="false">NA()</f>
        <v>#N/A</v>
      </c>
      <c r="G1268" s="0" t="e">
        <f aca="false">NA()</f>
        <v>#N/A</v>
      </c>
      <c r="H1268" s="0" t="e">
        <f aca="false">NA()</f>
        <v>#N/A</v>
      </c>
      <c r="I1268" s="0" t="e">
        <f aca="false">NA()</f>
        <v>#N/A</v>
      </c>
      <c r="J1268" s="0" t="n">
        <v>66.11</v>
      </c>
      <c r="K1268" s="0" t="n">
        <v>51.61</v>
      </c>
      <c r="L1268" s="0" t="n">
        <v>56.25</v>
      </c>
    </row>
    <row r="1269" customFormat="false" ht="12.75" hidden="false" customHeight="false" outlineLevel="0" collapsed="false">
      <c r="A1269" s="96" t="n">
        <v>37013</v>
      </c>
      <c r="B1269" s="0" t="n">
        <v>86.9</v>
      </c>
      <c r="C1269" s="0" t="n">
        <v>75.09</v>
      </c>
      <c r="D1269" s="0" t="n">
        <v>60</v>
      </c>
      <c r="E1269" s="0" t="n">
        <v>51.31</v>
      </c>
      <c r="F1269" s="0" t="e">
        <f aca="false">NA()</f>
        <v>#N/A</v>
      </c>
      <c r="G1269" s="0" t="e">
        <f aca="false">NA()</f>
        <v>#N/A</v>
      </c>
      <c r="H1269" s="0" t="e">
        <f aca="false">NA()</f>
        <v>#N/A</v>
      </c>
      <c r="I1269" s="0" t="e">
        <f aca="false">NA()</f>
        <v>#N/A</v>
      </c>
      <c r="J1269" s="0" t="n">
        <v>65.08</v>
      </c>
      <c r="K1269" s="0" t="n">
        <v>48.83</v>
      </c>
      <c r="L1269" s="0" t="n">
        <v>52.67</v>
      </c>
    </row>
    <row r="1270" customFormat="false" ht="12.75" hidden="false" customHeight="false" outlineLevel="0" collapsed="false">
      <c r="A1270" s="96" t="n">
        <v>37014</v>
      </c>
      <c r="B1270" s="0" t="n">
        <v>99.21</v>
      </c>
      <c r="C1270" s="0" t="n">
        <v>89.71</v>
      </c>
      <c r="D1270" s="0" t="n">
        <v>57.59</v>
      </c>
      <c r="E1270" s="0" t="n">
        <v>49.66</v>
      </c>
      <c r="F1270" s="0" t="e">
        <f aca="false">NA()</f>
        <v>#N/A</v>
      </c>
      <c r="G1270" s="0" t="e">
        <f aca="false">NA()</f>
        <v>#N/A</v>
      </c>
      <c r="H1270" s="0" t="e">
        <f aca="false">NA()</f>
        <v>#N/A</v>
      </c>
      <c r="I1270" s="0" t="e">
        <f aca="false">NA()</f>
        <v>#N/A</v>
      </c>
      <c r="J1270" s="0" t="n">
        <v>53.33</v>
      </c>
      <c r="K1270" s="0" t="n">
        <v>47.02</v>
      </c>
      <c r="L1270" s="0" t="n">
        <v>52.5</v>
      </c>
    </row>
    <row r="1271" customFormat="false" ht="12.75" hidden="false" customHeight="false" outlineLevel="0" collapsed="false">
      <c r="A1271" s="96" t="n">
        <v>37015</v>
      </c>
      <c r="B1271" s="0" t="n">
        <v>93.68</v>
      </c>
      <c r="C1271" s="0" t="n">
        <v>78.71</v>
      </c>
      <c r="D1271" s="0" t="n">
        <v>55.55</v>
      </c>
      <c r="E1271" s="0" t="n">
        <v>44.68</v>
      </c>
      <c r="F1271" s="0" t="e">
        <f aca="false">NA()</f>
        <v>#N/A</v>
      </c>
      <c r="G1271" s="0" t="e">
        <f aca="false">NA()</f>
        <v>#N/A</v>
      </c>
      <c r="H1271" s="0" t="e">
        <f aca="false">NA()</f>
        <v>#N/A</v>
      </c>
      <c r="I1271" s="0" t="e">
        <f aca="false">NA()</f>
        <v>#N/A</v>
      </c>
      <c r="J1271" s="0" t="n">
        <v>47</v>
      </c>
      <c r="K1271" s="0" t="n">
        <v>42.27</v>
      </c>
      <c r="L1271" s="0" t="n">
        <v>47.75</v>
      </c>
    </row>
    <row r="1272" customFormat="false" ht="12.75" hidden="false" customHeight="false" outlineLevel="0" collapsed="false">
      <c r="A1272" s="96" t="n">
        <v>37016</v>
      </c>
      <c r="B1272" s="0" t="e">
        <f aca="false">NA()</f>
        <v>#N/A</v>
      </c>
      <c r="C1272" s="0" t="e">
        <f aca="false">NA()</f>
        <v>#N/A</v>
      </c>
      <c r="D1272" s="0" t="n">
        <v>34.5</v>
      </c>
      <c r="E1272" s="0" t="e">
        <f aca="false">NA()</f>
        <v>#N/A</v>
      </c>
      <c r="F1272" s="0" t="e">
        <f aca="false">NA()</f>
        <v>#N/A</v>
      </c>
      <c r="G1272" s="0" t="e">
        <f aca="false">NA()</f>
        <v>#N/A</v>
      </c>
      <c r="H1272" s="0" t="e">
        <f aca="false">NA()</f>
        <v>#N/A</v>
      </c>
      <c r="I1272" s="0" t="e">
        <f aca="false">NA()</f>
        <v>#N/A</v>
      </c>
      <c r="J1272" s="0" t="n">
        <v>38.91</v>
      </c>
      <c r="K1272" s="0" t="n">
        <v>33.93</v>
      </c>
      <c r="L1272" s="0" t="n">
        <v>30</v>
      </c>
    </row>
    <row r="1273" customFormat="false" ht="12.75" hidden="false" customHeight="false" outlineLevel="0" collapsed="false">
      <c r="A1273" s="96" t="n">
        <v>37017</v>
      </c>
      <c r="B1273" s="0" t="e">
        <f aca="false">NA()</f>
        <v>#N/A</v>
      </c>
      <c r="C1273" s="0" t="e">
        <f aca="false">NA()</f>
        <v>#N/A</v>
      </c>
      <c r="D1273" s="0" t="n">
        <v>34.5</v>
      </c>
      <c r="E1273" s="0" t="e">
        <f aca="false">NA()</f>
        <v>#N/A</v>
      </c>
      <c r="F1273" s="0" t="e">
        <f aca="false">NA()</f>
        <v>#N/A</v>
      </c>
      <c r="G1273" s="0" t="e">
        <f aca="false">NA()</f>
        <v>#N/A</v>
      </c>
      <c r="H1273" s="0" t="e">
        <f aca="false">NA()</f>
        <v>#N/A</v>
      </c>
      <c r="I1273" s="0" t="e">
        <f aca="false">NA()</f>
        <v>#N/A</v>
      </c>
      <c r="J1273" s="0" t="n">
        <v>38.91</v>
      </c>
      <c r="K1273" s="0" t="n">
        <v>33.93</v>
      </c>
      <c r="L1273" s="0" t="n">
        <v>30</v>
      </c>
    </row>
    <row r="1274" customFormat="false" ht="12.75" hidden="false" customHeight="false" outlineLevel="0" collapsed="false">
      <c r="A1274" s="96" t="n">
        <v>37018</v>
      </c>
      <c r="B1274" s="0" t="n">
        <v>68.67</v>
      </c>
      <c r="C1274" s="0" t="n">
        <v>58.22</v>
      </c>
      <c r="D1274" s="0" t="n">
        <v>46.58</v>
      </c>
      <c r="E1274" s="0" t="n">
        <v>36.97</v>
      </c>
      <c r="F1274" s="0" t="e">
        <f aca="false">NA()</f>
        <v>#N/A</v>
      </c>
      <c r="G1274" s="0" t="e">
        <f aca="false">NA()</f>
        <v>#N/A</v>
      </c>
      <c r="H1274" s="0" t="e">
        <f aca="false">NA()</f>
        <v>#N/A</v>
      </c>
      <c r="I1274" s="0" t="e">
        <f aca="false">NA()</f>
        <v>#N/A</v>
      </c>
      <c r="J1274" s="0" t="n">
        <v>45</v>
      </c>
      <c r="K1274" s="0" t="n">
        <v>33.77</v>
      </c>
      <c r="L1274" s="0" t="n">
        <v>38.88</v>
      </c>
    </row>
    <row r="1275" customFormat="false" ht="12.75" hidden="false" customHeight="false" outlineLevel="0" collapsed="false">
      <c r="A1275" s="96" t="n">
        <v>37019</v>
      </c>
      <c r="B1275" s="0" t="n">
        <v>63.9</v>
      </c>
      <c r="C1275" s="0" t="n">
        <v>55.55</v>
      </c>
      <c r="D1275" s="0" t="n">
        <v>43.15</v>
      </c>
      <c r="E1275" s="0" t="n">
        <v>27.25</v>
      </c>
      <c r="F1275" s="0" t="e">
        <f aca="false">NA()</f>
        <v>#N/A</v>
      </c>
      <c r="G1275" s="0" t="e">
        <f aca="false">NA()</f>
        <v>#N/A</v>
      </c>
      <c r="H1275" s="0" t="e">
        <f aca="false">NA()</f>
        <v>#N/A</v>
      </c>
      <c r="I1275" s="0" t="e">
        <f aca="false">NA()</f>
        <v>#N/A</v>
      </c>
      <c r="J1275" s="0" t="n">
        <v>33</v>
      </c>
      <c r="K1275" s="0" t="n">
        <v>27.98</v>
      </c>
      <c r="L1275" s="0" t="n">
        <v>32.75</v>
      </c>
    </row>
    <row r="1276" customFormat="false" ht="12.75" hidden="false" customHeight="false" outlineLevel="0" collapsed="false">
      <c r="A1276" s="96" t="n">
        <v>37020</v>
      </c>
      <c r="B1276" s="0" t="n">
        <v>78</v>
      </c>
      <c r="C1276" s="0" t="n">
        <v>67.27</v>
      </c>
      <c r="D1276" s="0" t="n">
        <v>51.34</v>
      </c>
      <c r="E1276" s="0" t="n">
        <v>31.3</v>
      </c>
      <c r="F1276" s="0" t="e">
        <f aca="false">NA()</f>
        <v>#N/A</v>
      </c>
      <c r="G1276" s="0" t="e">
        <f aca="false">NA()</f>
        <v>#N/A</v>
      </c>
      <c r="H1276" s="0" t="e">
        <f aca="false">NA()</f>
        <v>#N/A</v>
      </c>
      <c r="I1276" s="0" t="e">
        <f aca="false">NA()</f>
        <v>#N/A</v>
      </c>
      <c r="J1276" s="0" t="n">
        <v>34.96</v>
      </c>
      <c r="K1276" s="0" t="n">
        <v>31.92</v>
      </c>
      <c r="L1276" s="0" t="n">
        <v>34.31</v>
      </c>
    </row>
    <row r="1277" customFormat="false" ht="12.75" hidden="false" customHeight="false" outlineLevel="0" collapsed="false">
      <c r="A1277" s="96" t="n">
        <v>37021</v>
      </c>
      <c r="B1277" s="0" t="e">
        <f aca="false">NA()</f>
        <v>#N/A</v>
      </c>
      <c r="C1277" s="0" t="n">
        <v>64.97</v>
      </c>
      <c r="D1277" s="0" t="n">
        <v>50.85</v>
      </c>
      <c r="E1277" s="0" t="n">
        <v>39.29</v>
      </c>
      <c r="F1277" s="0" t="e">
        <f aca="false">NA()</f>
        <v>#N/A</v>
      </c>
      <c r="G1277" s="0" t="e">
        <f aca="false">NA()</f>
        <v>#N/A</v>
      </c>
      <c r="H1277" s="0" t="e">
        <f aca="false">NA()</f>
        <v>#N/A</v>
      </c>
      <c r="I1277" s="0" t="e">
        <f aca="false">NA()</f>
        <v>#N/A</v>
      </c>
      <c r="J1277" s="0" t="n">
        <v>41.06</v>
      </c>
      <c r="K1277" s="0" t="n">
        <v>40.26</v>
      </c>
      <c r="L1277" s="0" t="n">
        <v>38.5</v>
      </c>
    </row>
    <row r="1278" customFormat="false" ht="12.75" hidden="false" customHeight="false" outlineLevel="0" collapsed="false">
      <c r="A1278" s="96" t="n">
        <v>37022</v>
      </c>
      <c r="B1278" s="0" t="n">
        <v>83.06</v>
      </c>
      <c r="C1278" s="0" t="n">
        <v>68.46</v>
      </c>
      <c r="D1278" s="0" t="n">
        <v>52.13</v>
      </c>
      <c r="E1278" s="0" t="n">
        <v>41.33</v>
      </c>
      <c r="F1278" s="0" t="e">
        <f aca="false">NA()</f>
        <v>#N/A</v>
      </c>
      <c r="G1278" s="0" t="e">
        <f aca="false">NA()</f>
        <v>#N/A</v>
      </c>
      <c r="H1278" s="0" t="e">
        <f aca="false">NA()</f>
        <v>#N/A</v>
      </c>
      <c r="I1278" s="0" t="e">
        <f aca="false">NA()</f>
        <v>#N/A</v>
      </c>
      <c r="J1278" s="0" t="n">
        <v>42.57</v>
      </c>
      <c r="K1278" s="0" t="n">
        <v>37.42</v>
      </c>
      <c r="L1278" s="0" t="n">
        <v>45.25</v>
      </c>
    </row>
    <row r="1279" customFormat="false" ht="12.75" hidden="false" customHeight="false" outlineLevel="0" collapsed="false">
      <c r="A1279" s="96" t="n">
        <v>37023</v>
      </c>
      <c r="B1279" s="0" t="e">
        <f aca="false">NA()</f>
        <v>#N/A</v>
      </c>
      <c r="C1279" s="0" t="e">
        <f aca="false">NA()</f>
        <v>#N/A</v>
      </c>
      <c r="D1279" s="0" t="e">
        <f aca="false">NA()</f>
        <v>#N/A</v>
      </c>
      <c r="E1279" s="0" t="e">
        <f aca="false">NA()</f>
        <v>#N/A</v>
      </c>
      <c r="F1279" s="0" t="e">
        <f aca="false">NA()</f>
        <v>#N/A</v>
      </c>
      <c r="G1279" s="0" t="e">
        <f aca="false">NA()</f>
        <v>#N/A</v>
      </c>
      <c r="H1279" s="0" t="e">
        <f aca="false">NA()</f>
        <v>#N/A</v>
      </c>
      <c r="I1279" s="0" t="e">
        <f aca="false">NA()</f>
        <v>#N/A</v>
      </c>
      <c r="J1279" s="0" t="n">
        <v>31.33</v>
      </c>
      <c r="K1279" s="0" t="e">
        <f aca="false">NA()</f>
        <v>#N/A</v>
      </c>
      <c r="L1279" s="0" t="n">
        <v>25.75</v>
      </c>
    </row>
    <row r="1280" customFormat="false" ht="12.75" hidden="false" customHeight="false" outlineLevel="0" collapsed="false">
      <c r="A1280" s="96" t="n">
        <v>37024</v>
      </c>
      <c r="B1280" s="0" t="e">
        <f aca="false">NA()</f>
        <v>#N/A</v>
      </c>
      <c r="C1280" s="0" t="e">
        <f aca="false">NA()</f>
        <v>#N/A</v>
      </c>
      <c r="D1280" s="0" t="e">
        <f aca="false">NA()</f>
        <v>#N/A</v>
      </c>
      <c r="E1280" s="0" t="e">
        <f aca="false">NA()</f>
        <v>#N/A</v>
      </c>
      <c r="F1280" s="0" t="e">
        <f aca="false">NA()</f>
        <v>#N/A</v>
      </c>
      <c r="G1280" s="0" t="e">
        <f aca="false">NA()</f>
        <v>#N/A</v>
      </c>
      <c r="H1280" s="0" t="e">
        <f aca="false">NA()</f>
        <v>#N/A</v>
      </c>
      <c r="I1280" s="0" t="e">
        <f aca="false">NA()</f>
        <v>#N/A</v>
      </c>
      <c r="J1280" s="0" t="n">
        <v>31.33</v>
      </c>
      <c r="K1280" s="0" t="e">
        <f aca="false">NA()</f>
        <v>#N/A</v>
      </c>
      <c r="L1280" s="0" t="n">
        <v>25.75</v>
      </c>
    </row>
    <row r="1281" customFormat="false" ht="12.75" hidden="false" customHeight="false" outlineLevel="0" collapsed="false">
      <c r="A1281" s="96" t="n">
        <v>37025</v>
      </c>
      <c r="B1281" s="0" t="e">
        <f aca="false">NA()</f>
        <v>#N/A</v>
      </c>
      <c r="C1281" s="0" t="n">
        <v>55.13</v>
      </c>
      <c r="D1281" s="0" t="n">
        <v>44.54</v>
      </c>
      <c r="E1281" s="0" t="n">
        <v>32.4</v>
      </c>
      <c r="F1281" s="0" t="e">
        <f aca="false">NA()</f>
        <v>#N/A</v>
      </c>
      <c r="G1281" s="0" t="e">
        <f aca="false">NA()</f>
        <v>#N/A</v>
      </c>
      <c r="H1281" s="0" t="e">
        <f aca="false">NA()</f>
        <v>#N/A</v>
      </c>
      <c r="I1281" s="0" t="e">
        <f aca="false">NA()</f>
        <v>#N/A</v>
      </c>
      <c r="J1281" s="0" t="n">
        <v>35.17</v>
      </c>
      <c r="K1281" s="0" t="n">
        <v>28.66</v>
      </c>
      <c r="L1281" s="0" t="n">
        <v>34</v>
      </c>
    </row>
    <row r="1282" customFormat="false" ht="12.75" hidden="false" customHeight="false" outlineLevel="0" collapsed="false">
      <c r="A1282" s="96" t="n">
        <v>37026</v>
      </c>
      <c r="B1282" s="0" t="n">
        <v>55</v>
      </c>
      <c r="C1282" s="0" t="n">
        <v>50.5</v>
      </c>
      <c r="D1282" s="0" t="n">
        <v>40.07</v>
      </c>
      <c r="E1282" s="0" t="n">
        <v>34.66</v>
      </c>
      <c r="F1282" s="0" t="e">
        <f aca="false">NA()</f>
        <v>#N/A</v>
      </c>
      <c r="G1282" s="0" t="e">
        <f aca="false">NA()</f>
        <v>#N/A</v>
      </c>
      <c r="H1282" s="0" t="e">
        <f aca="false">NA()</f>
        <v>#N/A</v>
      </c>
      <c r="I1282" s="0" t="e">
        <f aca="false">NA()</f>
        <v>#N/A</v>
      </c>
      <c r="J1282" s="0" t="n">
        <v>38</v>
      </c>
      <c r="K1282" s="0" t="n">
        <v>31.97</v>
      </c>
      <c r="L1282" s="0" t="n">
        <v>39.92</v>
      </c>
    </row>
    <row r="1283" customFormat="false" ht="12.75" hidden="false" customHeight="false" outlineLevel="0" collapsed="false">
      <c r="A1283" s="96" t="n">
        <v>37027</v>
      </c>
      <c r="B1283" s="0" t="n">
        <v>56.3</v>
      </c>
      <c r="C1283" s="0" t="n">
        <v>51.37</v>
      </c>
      <c r="D1283" s="0" t="n">
        <v>39.9</v>
      </c>
      <c r="E1283" s="0" t="n">
        <v>44.48</v>
      </c>
      <c r="F1283" s="0" t="e">
        <f aca="false">NA()</f>
        <v>#N/A</v>
      </c>
      <c r="G1283" s="0" t="e">
        <f aca="false">NA()</f>
        <v>#N/A</v>
      </c>
      <c r="H1283" s="0" t="e">
        <f aca="false">NA()</f>
        <v>#N/A</v>
      </c>
      <c r="I1283" s="0" t="e">
        <f aca="false">NA()</f>
        <v>#N/A</v>
      </c>
      <c r="J1283" s="0" t="n">
        <v>48.67</v>
      </c>
      <c r="K1283" s="0" t="n">
        <v>40.47</v>
      </c>
      <c r="L1283" s="0" t="n">
        <v>52.75</v>
      </c>
    </row>
    <row r="1284" customFormat="false" ht="12.75" hidden="false" customHeight="false" outlineLevel="0" collapsed="false">
      <c r="A1284" s="96" t="n">
        <v>37028</v>
      </c>
      <c r="B1284" s="0" t="e">
        <f aca="false">NA()</f>
        <v>#N/A</v>
      </c>
      <c r="C1284" s="0" t="n">
        <v>51.38</v>
      </c>
      <c r="D1284" s="0" t="n">
        <v>39.25</v>
      </c>
      <c r="E1284" s="0" t="n">
        <v>45.75</v>
      </c>
      <c r="F1284" s="0" t="e">
        <f aca="false">NA()</f>
        <v>#N/A</v>
      </c>
      <c r="G1284" s="0" t="e">
        <f aca="false">NA()</f>
        <v>#N/A</v>
      </c>
      <c r="H1284" s="0" t="e">
        <f aca="false">NA()</f>
        <v>#N/A</v>
      </c>
      <c r="I1284" s="0" t="e">
        <f aca="false">NA()</f>
        <v>#N/A</v>
      </c>
      <c r="J1284" s="0" t="n">
        <v>49</v>
      </c>
      <c r="K1284" s="0" t="n">
        <v>42.43</v>
      </c>
      <c r="L1284" s="0" t="n">
        <v>50.5</v>
      </c>
    </row>
    <row r="1285" customFormat="false" ht="12.75" hidden="false" customHeight="false" outlineLevel="0" collapsed="false">
      <c r="A1285" s="96" t="n">
        <v>37029</v>
      </c>
      <c r="B1285" s="0" t="n">
        <v>58.29</v>
      </c>
      <c r="C1285" s="0" t="n">
        <v>54.03</v>
      </c>
      <c r="D1285" s="0" t="n">
        <v>42.28</v>
      </c>
      <c r="E1285" s="0" t="n">
        <v>41.27</v>
      </c>
      <c r="F1285" s="0" t="e">
        <f aca="false">NA()</f>
        <v>#N/A</v>
      </c>
      <c r="G1285" s="0" t="e">
        <f aca="false">NA()</f>
        <v>#N/A</v>
      </c>
      <c r="H1285" s="0" t="e">
        <f aca="false">NA()</f>
        <v>#N/A</v>
      </c>
      <c r="I1285" s="0" t="e">
        <f aca="false">NA()</f>
        <v>#N/A</v>
      </c>
      <c r="J1285" s="0" t="n">
        <v>48</v>
      </c>
      <c r="K1285" s="0" t="n">
        <v>38.33</v>
      </c>
      <c r="L1285" s="0" t="n">
        <v>46</v>
      </c>
    </row>
    <row r="1286" customFormat="false" ht="12.75" hidden="false" customHeight="false" outlineLevel="0" collapsed="false">
      <c r="A1286" s="96" t="n">
        <v>37030</v>
      </c>
      <c r="B1286" s="0" t="e">
        <f aca="false">NA()</f>
        <v>#N/A</v>
      </c>
      <c r="C1286" s="0" t="e">
        <f aca="false">NA()</f>
        <v>#N/A</v>
      </c>
      <c r="D1286" s="0" t="e">
        <f aca="false">NA()</f>
        <v>#N/A</v>
      </c>
      <c r="E1286" s="0" t="e">
        <f aca="false">NA()</f>
        <v>#N/A</v>
      </c>
      <c r="F1286" s="0" t="e">
        <f aca="false">NA()</f>
        <v>#N/A</v>
      </c>
      <c r="G1286" s="0" t="e">
        <f aca="false">NA()</f>
        <v>#N/A</v>
      </c>
      <c r="H1286" s="0" t="e">
        <f aca="false">NA()</f>
        <v>#N/A</v>
      </c>
      <c r="I1286" s="0" t="e">
        <f aca="false">NA()</f>
        <v>#N/A</v>
      </c>
      <c r="J1286" s="0" t="n">
        <v>32.6</v>
      </c>
      <c r="K1286" s="0" t="n">
        <v>25</v>
      </c>
      <c r="L1286" s="0" t="n">
        <v>24.13</v>
      </c>
    </row>
    <row r="1287" customFormat="false" ht="12.75" hidden="false" customHeight="false" outlineLevel="0" collapsed="false">
      <c r="A1287" s="96" t="n">
        <v>37031</v>
      </c>
      <c r="B1287" s="0" t="e">
        <f aca="false">NA()</f>
        <v>#N/A</v>
      </c>
      <c r="C1287" s="0" t="e">
        <f aca="false">NA()</f>
        <v>#N/A</v>
      </c>
      <c r="D1287" s="0" t="e">
        <f aca="false">NA()</f>
        <v>#N/A</v>
      </c>
      <c r="E1287" s="0" t="e">
        <f aca="false">NA()</f>
        <v>#N/A</v>
      </c>
      <c r="F1287" s="0" t="e">
        <f aca="false">NA()</f>
        <v>#N/A</v>
      </c>
      <c r="G1287" s="0" t="e">
        <f aca="false">NA()</f>
        <v>#N/A</v>
      </c>
      <c r="H1287" s="0" t="e">
        <f aca="false">NA()</f>
        <v>#N/A</v>
      </c>
      <c r="I1287" s="0" t="e">
        <f aca="false">NA()</f>
        <v>#N/A</v>
      </c>
      <c r="J1287" s="0" t="n">
        <v>32.23</v>
      </c>
      <c r="K1287" s="0" t="n">
        <v>25</v>
      </c>
      <c r="L1287" s="0" t="n">
        <v>24.13</v>
      </c>
    </row>
    <row r="1288" customFormat="false" ht="12.75" hidden="false" customHeight="false" outlineLevel="0" collapsed="false">
      <c r="A1288" s="96" t="n">
        <v>37032</v>
      </c>
      <c r="B1288" s="0" t="n">
        <v>66.25</v>
      </c>
      <c r="C1288" s="0" t="n">
        <v>53.42</v>
      </c>
      <c r="D1288" s="0" t="n">
        <v>41.84</v>
      </c>
      <c r="E1288" s="0" t="n">
        <v>28.33</v>
      </c>
      <c r="F1288" s="0" t="e">
        <f aca="false">NA()</f>
        <v>#N/A</v>
      </c>
      <c r="G1288" s="0" t="e">
        <f aca="false">NA()</f>
        <v>#N/A</v>
      </c>
      <c r="H1288" s="0" t="e">
        <f aca="false">NA()</f>
        <v>#N/A</v>
      </c>
      <c r="I1288" s="0" t="e">
        <f aca="false">NA()</f>
        <v>#N/A</v>
      </c>
      <c r="J1288" s="0" t="n">
        <v>36.2</v>
      </c>
      <c r="K1288" s="0" t="n">
        <v>27.44</v>
      </c>
      <c r="L1288" s="0" t="n">
        <v>30</v>
      </c>
    </row>
    <row r="1289" customFormat="false" ht="12.75" hidden="false" customHeight="false" outlineLevel="0" collapsed="false">
      <c r="A1289" s="96" t="n">
        <v>37033</v>
      </c>
      <c r="B1289" s="0" t="n">
        <v>58</v>
      </c>
      <c r="C1289" s="0" t="n">
        <v>50.98</v>
      </c>
      <c r="D1289" s="0" t="n">
        <v>40.11</v>
      </c>
      <c r="E1289" s="0" t="n">
        <v>23.77</v>
      </c>
      <c r="F1289" s="0" t="e">
        <f aca="false">NA()</f>
        <v>#N/A</v>
      </c>
      <c r="G1289" s="0" t="e">
        <f aca="false">NA()</f>
        <v>#N/A</v>
      </c>
      <c r="H1289" s="0" t="e">
        <f aca="false">NA()</f>
        <v>#N/A</v>
      </c>
      <c r="I1289" s="0" t="e">
        <f aca="false">NA()</f>
        <v>#N/A</v>
      </c>
      <c r="J1289" s="0" t="n">
        <v>29.88</v>
      </c>
      <c r="K1289" s="0" t="n">
        <v>24.06</v>
      </c>
      <c r="L1289" s="0" t="n">
        <v>28.25</v>
      </c>
    </row>
    <row r="1290" customFormat="false" ht="12.75" hidden="false" customHeight="false" outlineLevel="0" collapsed="false">
      <c r="A1290" s="96" t="n">
        <v>37034</v>
      </c>
      <c r="B1290" s="0" t="n">
        <v>57.94</v>
      </c>
      <c r="C1290" s="0" t="n">
        <v>52.24</v>
      </c>
      <c r="D1290" s="0" t="n">
        <v>39.92</v>
      </c>
      <c r="E1290" s="0" t="n">
        <v>21.83</v>
      </c>
      <c r="F1290" s="0" t="e">
        <f aca="false">NA()</f>
        <v>#N/A</v>
      </c>
      <c r="G1290" s="0" t="e">
        <f aca="false">NA()</f>
        <v>#N/A</v>
      </c>
      <c r="H1290" s="0" t="e">
        <f aca="false">NA()</f>
        <v>#N/A</v>
      </c>
      <c r="I1290" s="0" t="e">
        <f aca="false">NA()</f>
        <v>#N/A</v>
      </c>
      <c r="J1290" s="0" t="n">
        <v>29.67</v>
      </c>
      <c r="K1290" s="0" t="n">
        <v>22.35</v>
      </c>
      <c r="L1290" s="0" t="n">
        <v>26.83</v>
      </c>
    </row>
    <row r="1291" customFormat="false" ht="12.75" hidden="false" customHeight="false" outlineLevel="0" collapsed="false">
      <c r="A1291" s="96" t="n">
        <v>37035</v>
      </c>
      <c r="B1291" s="0" t="n">
        <v>54.95</v>
      </c>
      <c r="C1291" s="0" t="n">
        <v>50.84</v>
      </c>
      <c r="D1291" s="0" t="n">
        <v>38.28</v>
      </c>
      <c r="E1291" s="0" t="n">
        <v>20.77</v>
      </c>
      <c r="F1291" s="0" t="e">
        <f aca="false">NA()</f>
        <v>#N/A</v>
      </c>
      <c r="G1291" s="0" t="e">
        <f aca="false">NA()</f>
        <v>#N/A</v>
      </c>
      <c r="H1291" s="0" t="e">
        <f aca="false">NA()</f>
        <v>#N/A</v>
      </c>
      <c r="I1291" s="0" t="e">
        <f aca="false">NA()</f>
        <v>#N/A</v>
      </c>
      <c r="J1291" s="0" t="n">
        <v>25.86</v>
      </c>
      <c r="K1291" s="0" t="n">
        <v>22.41</v>
      </c>
      <c r="L1291" s="0" t="n">
        <v>24</v>
      </c>
    </row>
    <row r="1292" customFormat="false" ht="12.75" hidden="false" customHeight="false" outlineLevel="0" collapsed="false">
      <c r="A1292" s="96" t="n">
        <v>37036</v>
      </c>
      <c r="B1292" s="0" t="e">
        <f aca="false">NA()</f>
        <v>#N/A</v>
      </c>
      <c r="C1292" s="0" t="n">
        <v>47.16</v>
      </c>
      <c r="D1292" s="0" t="n">
        <v>37.73</v>
      </c>
      <c r="E1292" s="0" t="n">
        <v>19.84</v>
      </c>
      <c r="F1292" s="0" t="e">
        <f aca="false">NA()</f>
        <v>#N/A</v>
      </c>
      <c r="G1292" s="0" t="e">
        <f aca="false">NA()</f>
        <v>#N/A</v>
      </c>
      <c r="H1292" s="0" t="e">
        <f aca="false">NA()</f>
        <v>#N/A</v>
      </c>
      <c r="I1292" s="0" t="e">
        <f aca="false">NA()</f>
        <v>#N/A</v>
      </c>
      <c r="J1292" s="0" t="n">
        <v>26</v>
      </c>
      <c r="K1292" s="0" t="n">
        <v>20.75</v>
      </c>
      <c r="L1292" s="0" t="n">
        <v>21.25</v>
      </c>
    </row>
    <row r="1293" customFormat="false" ht="12.75" hidden="false" customHeight="false" outlineLevel="0" collapsed="false">
      <c r="A1293" s="96" t="n">
        <v>37037</v>
      </c>
      <c r="B1293" s="0" t="e">
        <f aca="false">NA()</f>
        <v>#N/A</v>
      </c>
      <c r="C1293" s="0" t="e">
        <f aca="false">NA()</f>
        <v>#N/A</v>
      </c>
      <c r="D1293" s="0" t="e">
        <f aca="false">NA()</f>
        <v>#N/A</v>
      </c>
      <c r="E1293" s="0" t="e">
        <f aca="false">NA()</f>
        <v>#N/A</v>
      </c>
      <c r="F1293" s="0" t="e">
        <f aca="false">NA()</f>
        <v>#N/A</v>
      </c>
      <c r="G1293" s="0" t="e">
        <f aca="false">NA()</f>
        <v>#N/A</v>
      </c>
      <c r="H1293" s="0" t="e">
        <f aca="false">NA()</f>
        <v>#N/A</v>
      </c>
      <c r="I1293" s="0" t="e">
        <f aca="false">NA()</f>
        <v>#N/A</v>
      </c>
      <c r="J1293" s="0" t="n">
        <v>23</v>
      </c>
      <c r="K1293" s="0" t="n">
        <v>19.1</v>
      </c>
      <c r="L1293" s="0" t="e">
        <f aca="false">NA()</f>
        <v>#N/A</v>
      </c>
    </row>
    <row r="1294" customFormat="false" ht="12.75" hidden="false" customHeight="false" outlineLevel="0" collapsed="false">
      <c r="A1294" s="96" t="n">
        <v>37038</v>
      </c>
      <c r="B1294" s="0" t="e">
        <f aca="false">NA()</f>
        <v>#N/A</v>
      </c>
      <c r="C1294" s="0" t="e">
        <f aca="false">NA()</f>
        <v>#N/A</v>
      </c>
      <c r="D1294" s="0" t="e">
        <f aca="false">NA()</f>
        <v>#N/A</v>
      </c>
      <c r="E1294" s="0" t="e">
        <f aca="false">NA()</f>
        <v>#N/A</v>
      </c>
      <c r="F1294" s="0" t="e">
        <f aca="false">NA()</f>
        <v>#N/A</v>
      </c>
      <c r="G1294" s="0" t="e">
        <f aca="false">NA()</f>
        <v>#N/A</v>
      </c>
      <c r="H1294" s="0" t="e">
        <f aca="false">NA()</f>
        <v>#N/A</v>
      </c>
      <c r="I1294" s="0" t="e">
        <f aca="false">NA()</f>
        <v>#N/A</v>
      </c>
      <c r="J1294" s="0" t="n">
        <v>23</v>
      </c>
      <c r="K1294" s="0" t="n">
        <v>19.1</v>
      </c>
      <c r="L1294" s="0" t="n">
        <v>18.67</v>
      </c>
    </row>
    <row r="1295" customFormat="false" ht="12.75" hidden="false" customHeight="false" outlineLevel="0" collapsed="false">
      <c r="A1295" s="96" t="n">
        <v>37039</v>
      </c>
      <c r="B1295" s="0" t="e">
        <f aca="false">NA()</f>
        <v>#N/A</v>
      </c>
      <c r="C1295" s="0" t="e">
        <f aca="false">NA()</f>
        <v>#N/A</v>
      </c>
      <c r="D1295" s="0" t="e">
        <f aca="false">NA()</f>
        <v>#N/A</v>
      </c>
      <c r="E1295" s="0" t="e">
        <f aca="false">NA()</f>
        <v>#N/A</v>
      </c>
      <c r="F1295" s="0" t="e">
        <f aca="false">NA()</f>
        <v>#N/A</v>
      </c>
      <c r="G1295" s="0" t="e">
        <f aca="false">NA()</f>
        <v>#N/A</v>
      </c>
      <c r="H1295" s="0" t="e">
        <f aca="false">NA()</f>
        <v>#N/A</v>
      </c>
      <c r="I1295" s="0" t="e">
        <f aca="false">NA()</f>
        <v>#N/A</v>
      </c>
      <c r="J1295" s="0" t="n">
        <v>23</v>
      </c>
      <c r="K1295" s="0" t="n">
        <v>23</v>
      </c>
      <c r="L1295" s="0" t="e">
        <f aca="false">NA()</f>
        <v>#N/A</v>
      </c>
    </row>
    <row r="1296" customFormat="false" ht="12.75" hidden="false" customHeight="false" outlineLevel="0" collapsed="false">
      <c r="A1296" s="96" t="n">
        <v>37040</v>
      </c>
      <c r="B1296" s="0" t="e">
        <f aca="false">NA()</f>
        <v>#N/A</v>
      </c>
      <c r="C1296" s="0" t="n">
        <v>51.28</v>
      </c>
      <c r="D1296" s="0" t="n">
        <v>39.79</v>
      </c>
      <c r="E1296" s="0" t="n">
        <v>22.61</v>
      </c>
      <c r="F1296" s="0" t="e">
        <f aca="false">NA()</f>
        <v>#N/A</v>
      </c>
      <c r="G1296" s="0" t="e">
        <f aca="false">NA()</f>
        <v>#N/A</v>
      </c>
      <c r="H1296" s="0" t="e">
        <f aca="false">NA()</f>
        <v>#N/A</v>
      </c>
      <c r="I1296" s="0" t="e">
        <f aca="false">NA()</f>
        <v>#N/A</v>
      </c>
      <c r="J1296" s="0" t="n">
        <v>31.7</v>
      </c>
      <c r="K1296" s="0" t="n">
        <v>22.75</v>
      </c>
      <c r="L1296" s="0" t="n">
        <v>27.5</v>
      </c>
    </row>
    <row r="1297" customFormat="false" ht="12.75" hidden="false" customHeight="false" outlineLevel="0" collapsed="false">
      <c r="A1297" s="96" t="n">
        <v>37041</v>
      </c>
      <c r="B1297" s="0" t="n">
        <v>51.29</v>
      </c>
      <c r="C1297" s="0" t="n">
        <v>48.57</v>
      </c>
      <c r="D1297" s="0" t="n">
        <v>37.8</v>
      </c>
      <c r="E1297" s="0" t="n">
        <v>19.68</v>
      </c>
      <c r="F1297" s="0" t="e">
        <f aca="false">NA()</f>
        <v>#N/A</v>
      </c>
      <c r="G1297" s="0" t="e">
        <f aca="false">NA()</f>
        <v>#N/A</v>
      </c>
      <c r="H1297" s="0" t="e">
        <f aca="false">NA()</f>
        <v>#N/A</v>
      </c>
      <c r="I1297" s="0" t="e">
        <f aca="false">NA()</f>
        <v>#N/A</v>
      </c>
      <c r="J1297" s="0" t="n">
        <v>27.22</v>
      </c>
      <c r="K1297" s="0" t="n">
        <v>19.2</v>
      </c>
      <c r="L1297" s="0" t="n">
        <v>25</v>
      </c>
    </row>
    <row r="1298" customFormat="false" ht="12.75" hidden="false" customHeight="false" outlineLevel="0" collapsed="false">
      <c r="A1298" s="96" t="n">
        <v>37042</v>
      </c>
      <c r="B1298" s="0" t="n">
        <v>48.33</v>
      </c>
      <c r="C1298" s="0" t="n">
        <v>46.51</v>
      </c>
      <c r="D1298" s="0" t="n">
        <v>36.08</v>
      </c>
      <c r="E1298" s="0" t="n">
        <v>17.74</v>
      </c>
      <c r="F1298" s="0" t="e">
        <f aca="false">NA()</f>
        <v>#N/A</v>
      </c>
      <c r="G1298" s="0" t="e">
        <f aca="false">NA()</f>
        <v>#N/A</v>
      </c>
      <c r="H1298" s="0" t="e">
        <f aca="false">NA()</f>
        <v>#N/A</v>
      </c>
      <c r="I1298" s="0" t="e">
        <f aca="false">NA()</f>
        <v>#N/A</v>
      </c>
      <c r="J1298" s="0" t="n">
        <v>28.87</v>
      </c>
      <c r="K1298" s="0" t="n">
        <v>16.57</v>
      </c>
      <c r="L1298" s="0" t="n">
        <v>23.13</v>
      </c>
    </row>
    <row r="1299" customFormat="false" ht="12.75" hidden="false" customHeight="false" outlineLevel="0" collapsed="false">
      <c r="A1299" s="96" t="n">
        <v>37043</v>
      </c>
      <c r="B1299" s="0" t="n">
        <v>47.58</v>
      </c>
      <c r="C1299" s="0" t="n">
        <v>44.06</v>
      </c>
      <c r="D1299" s="0" t="n">
        <v>32</v>
      </c>
      <c r="E1299" s="0" t="n">
        <v>20.75</v>
      </c>
      <c r="F1299" s="0" t="e">
        <f aca="false">NA()</f>
        <v>#N/A</v>
      </c>
      <c r="G1299" s="0" t="e">
        <f aca="false">NA()</f>
        <v>#N/A</v>
      </c>
      <c r="H1299" s="0" t="e">
        <f aca="false">NA()</f>
        <v>#N/A</v>
      </c>
      <c r="I1299" s="0" t="e">
        <f aca="false">NA()</f>
        <v>#N/A</v>
      </c>
      <c r="J1299" s="0" t="n">
        <v>29.67</v>
      </c>
      <c r="K1299" s="0" t="n">
        <v>19.46</v>
      </c>
      <c r="L1299" s="0" t="n">
        <v>21.89</v>
      </c>
    </row>
    <row r="1300" customFormat="false" ht="12.75" hidden="false" customHeight="false" outlineLevel="0" collapsed="false">
      <c r="A1300" s="96" t="n">
        <v>37044</v>
      </c>
      <c r="B1300" s="0" t="e">
        <f aca="false">NA()</f>
        <v>#N/A</v>
      </c>
      <c r="C1300" s="0" t="e">
        <f aca="false">NA()</f>
        <v>#N/A</v>
      </c>
      <c r="D1300" s="0" t="e">
        <f aca="false">NA()</f>
        <v>#N/A</v>
      </c>
      <c r="E1300" s="0" t="e">
        <f aca="false">NA()</f>
        <v>#N/A</v>
      </c>
      <c r="F1300" s="0" t="e">
        <f aca="false">NA()</f>
        <v>#N/A</v>
      </c>
      <c r="G1300" s="0" t="e">
        <f aca="false">NA()</f>
        <v>#N/A</v>
      </c>
      <c r="H1300" s="0" t="e">
        <f aca="false">NA()</f>
        <v>#N/A</v>
      </c>
      <c r="I1300" s="0" t="e">
        <f aca="false">NA()</f>
        <v>#N/A</v>
      </c>
      <c r="J1300" s="0" t="n">
        <v>26.5</v>
      </c>
      <c r="K1300" s="0" t="n">
        <v>15.5</v>
      </c>
      <c r="L1300" s="0" t="n">
        <v>18</v>
      </c>
    </row>
    <row r="1301" customFormat="false" ht="12.75" hidden="false" customHeight="false" outlineLevel="0" collapsed="false">
      <c r="A1301" s="96" t="n">
        <v>37045</v>
      </c>
      <c r="B1301" s="0" t="e">
        <f aca="false">NA()</f>
        <v>#N/A</v>
      </c>
      <c r="C1301" s="0" t="e">
        <f aca="false">NA()</f>
        <v>#N/A</v>
      </c>
      <c r="D1301" s="0" t="e">
        <f aca="false">NA()</f>
        <v>#N/A</v>
      </c>
      <c r="E1301" s="0" t="e">
        <f aca="false">NA()</f>
        <v>#N/A</v>
      </c>
      <c r="F1301" s="0" t="e">
        <f aca="false">NA()</f>
        <v>#N/A</v>
      </c>
      <c r="G1301" s="0" t="e">
        <f aca="false">NA()</f>
        <v>#N/A</v>
      </c>
      <c r="H1301" s="0" t="e">
        <f aca="false">NA()</f>
        <v>#N/A</v>
      </c>
      <c r="I1301" s="0" t="e">
        <f aca="false">NA()</f>
        <v>#N/A</v>
      </c>
      <c r="J1301" s="0" t="n">
        <v>26.5</v>
      </c>
      <c r="K1301" s="0" t="n">
        <v>15.5</v>
      </c>
      <c r="L1301" s="0" t="n">
        <v>18</v>
      </c>
    </row>
    <row r="1302" customFormat="false" ht="12.75" hidden="false" customHeight="false" outlineLevel="0" collapsed="false">
      <c r="A1302" s="96" t="n">
        <v>37046</v>
      </c>
      <c r="B1302" s="0" t="n">
        <v>52</v>
      </c>
      <c r="C1302" s="0" t="n">
        <v>47.04</v>
      </c>
      <c r="D1302" s="0" t="n">
        <v>35</v>
      </c>
      <c r="E1302" s="0" t="n">
        <v>21.9</v>
      </c>
      <c r="F1302" s="0" t="e">
        <f aca="false">NA()</f>
        <v>#N/A</v>
      </c>
      <c r="G1302" s="0" t="e">
        <f aca="false">NA()</f>
        <v>#N/A</v>
      </c>
      <c r="H1302" s="0" t="e">
        <f aca="false">NA()</f>
        <v>#N/A</v>
      </c>
      <c r="I1302" s="0" t="e">
        <f aca="false">NA()</f>
        <v>#N/A</v>
      </c>
      <c r="J1302" s="0" t="n">
        <v>30.94</v>
      </c>
      <c r="K1302" s="0" t="n">
        <v>19.69</v>
      </c>
      <c r="L1302" s="0" t="n">
        <v>23.25</v>
      </c>
    </row>
    <row r="1303" customFormat="false" ht="12.75" hidden="false" customHeight="false" outlineLevel="0" collapsed="false">
      <c r="A1303" s="96" t="n">
        <v>37047</v>
      </c>
      <c r="B1303" s="0" t="n">
        <v>45</v>
      </c>
      <c r="C1303" s="0" t="n">
        <v>40.61</v>
      </c>
      <c r="D1303" s="0" t="n">
        <v>29.16</v>
      </c>
      <c r="E1303" s="0" t="n">
        <v>24.31</v>
      </c>
      <c r="F1303" s="0" t="e">
        <f aca="false">NA()</f>
        <v>#N/A</v>
      </c>
      <c r="G1303" s="0" t="e">
        <f aca="false">NA()</f>
        <v>#N/A</v>
      </c>
      <c r="H1303" s="0" t="e">
        <f aca="false">NA()</f>
        <v>#N/A</v>
      </c>
      <c r="I1303" s="0" t="e">
        <f aca="false">NA()</f>
        <v>#N/A</v>
      </c>
      <c r="J1303" s="0" t="n">
        <v>41</v>
      </c>
      <c r="K1303" s="0" t="n">
        <v>22.04</v>
      </c>
      <c r="L1303" s="0" t="n">
        <v>27.5</v>
      </c>
    </row>
    <row r="1304" customFormat="false" ht="12.75" hidden="false" customHeight="false" outlineLevel="0" collapsed="false">
      <c r="A1304" s="96" t="n">
        <v>37048</v>
      </c>
      <c r="B1304" s="0" t="n">
        <v>50</v>
      </c>
      <c r="C1304" s="0" t="n">
        <v>41.25</v>
      </c>
      <c r="D1304" s="0" t="n">
        <v>29.65</v>
      </c>
      <c r="E1304" s="0" t="n">
        <v>24.59</v>
      </c>
      <c r="F1304" s="0" t="e">
        <f aca="false">NA()</f>
        <v>#N/A</v>
      </c>
      <c r="G1304" s="0" t="e">
        <f aca="false">NA()</f>
        <v>#N/A</v>
      </c>
      <c r="H1304" s="0" t="e">
        <f aca="false">NA()</f>
        <v>#N/A</v>
      </c>
      <c r="I1304" s="0" t="e">
        <f aca="false">NA()</f>
        <v>#N/A</v>
      </c>
      <c r="J1304" s="0" t="n">
        <v>45.15</v>
      </c>
      <c r="K1304" s="0" t="n">
        <v>23.19</v>
      </c>
      <c r="L1304" s="0" t="n">
        <v>25</v>
      </c>
    </row>
    <row r="1305" customFormat="false" ht="12.75" hidden="false" customHeight="false" outlineLevel="0" collapsed="false">
      <c r="A1305" s="96" t="n">
        <v>37049</v>
      </c>
      <c r="B1305" s="0" t="n">
        <v>48.63</v>
      </c>
      <c r="C1305" s="0" t="n">
        <v>41.62</v>
      </c>
      <c r="D1305" s="0" t="n">
        <v>30.18</v>
      </c>
      <c r="E1305" s="0" t="n">
        <v>27.86</v>
      </c>
      <c r="F1305" s="0" t="e">
        <f aca="false">NA()</f>
        <v>#N/A</v>
      </c>
      <c r="G1305" s="0" t="e">
        <f aca="false">NA()</f>
        <v>#N/A</v>
      </c>
      <c r="H1305" s="0" t="e">
        <f aca="false">NA()</f>
        <v>#N/A</v>
      </c>
      <c r="I1305" s="0" t="e">
        <f aca="false">NA()</f>
        <v>#N/A</v>
      </c>
      <c r="J1305" s="0" t="n">
        <v>41.19</v>
      </c>
      <c r="K1305" s="0" t="n">
        <v>27.27</v>
      </c>
      <c r="L1305" s="0" t="n">
        <v>27.13</v>
      </c>
    </row>
    <row r="1306" customFormat="false" ht="12.75" hidden="false" customHeight="false" outlineLevel="0" collapsed="false">
      <c r="A1306" s="96" t="n">
        <v>37050</v>
      </c>
      <c r="B1306" s="0" t="n">
        <v>49.13</v>
      </c>
      <c r="C1306" s="0" t="n">
        <v>39.64</v>
      </c>
      <c r="D1306" s="0" t="n">
        <v>28.9</v>
      </c>
      <c r="E1306" s="0" t="n">
        <v>32.09</v>
      </c>
      <c r="F1306" s="0" t="e">
        <f aca="false">NA()</f>
        <v>#N/A</v>
      </c>
      <c r="G1306" s="0" t="e">
        <f aca="false">NA()</f>
        <v>#N/A</v>
      </c>
      <c r="H1306" s="0" t="e">
        <f aca="false">NA()</f>
        <v>#N/A</v>
      </c>
      <c r="I1306" s="0" t="e">
        <f aca="false">NA()</f>
        <v>#N/A</v>
      </c>
      <c r="J1306" s="0" t="n">
        <v>39.4</v>
      </c>
      <c r="K1306" s="0" t="n">
        <v>30.74</v>
      </c>
      <c r="L1306" s="0" t="n">
        <v>30.13</v>
      </c>
    </row>
    <row r="1307" customFormat="false" ht="12.75" hidden="false" customHeight="false" outlineLevel="0" collapsed="false">
      <c r="A1307" s="96" t="n">
        <v>37051</v>
      </c>
      <c r="B1307" s="0" t="e">
        <f aca="false">NA()</f>
        <v>#N/A</v>
      </c>
      <c r="C1307" s="0" t="e">
        <f aca="false">NA()</f>
        <v>#N/A</v>
      </c>
      <c r="D1307" s="0" t="n">
        <v>26.5</v>
      </c>
      <c r="E1307" s="0" t="e">
        <f aca="false">NA()</f>
        <v>#N/A</v>
      </c>
      <c r="F1307" s="0" t="e">
        <f aca="false">NA()</f>
        <v>#N/A</v>
      </c>
      <c r="G1307" s="0" t="e">
        <f aca="false">NA()</f>
        <v>#N/A</v>
      </c>
      <c r="H1307" s="0" t="e">
        <f aca="false">NA()</f>
        <v>#N/A</v>
      </c>
      <c r="I1307" s="0" t="e">
        <f aca="false">NA()</f>
        <v>#N/A</v>
      </c>
      <c r="J1307" s="0" t="e">
        <f aca="false">NA()</f>
        <v>#N/A</v>
      </c>
      <c r="K1307" s="0" t="n">
        <v>21.5</v>
      </c>
      <c r="L1307" s="0" t="n">
        <v>26</v>
      </c>
    </row>
    <row r="1308" customFormat="false" ht="12.75" hidden="false" customHeight="false" outlineLevel="0" collapsed="false">
      <c r="A1308" s="96" t="n">
        <v>37052</v>
      </c>
      <c r="B1308" s="0" t="e">
        <f aca="false">NA()</f>
        <v>#N/A</v>
      </c>
      <c r="C1308" s="0" t="e">
        <f aca="false">NA()</f>
        <v>#N/A</v>
      </c>
      <c r="D1308" s="0" t="n">
        <v>26.5</v>
      </c>
      <c r="E1308" s="0" t="e">
        <f aca="false">NA()</f>
        <v>#N/A</v>
      </c>
      <c r="F1308" s="0" t="e">
        <f aca="false">NA()</f>
        <v>#N/A</v>
      </c>
      <c r="G1308" s="0" t="e">
        <f aca="false">NA()</f>
        <v>#N/A</v>
      </c>
      <c r="H1308" s="0" t="e">
        <f aca="false">NA()</f>
        <v>#N/A</v>
      </c>
      <c r="I1308" s="0" t="e">
        <f aca="false">NA()</f>
        <v>#N/A</v>
      </c>
      <c r="J1308" s="0" t="e">
        <f aca="false">NA()</f>
        <v>#N/A</v>
      </c>
      <c r="K1308" s="0" t="n">
        <v>21.5</v>
      </c>
      <c r="L1308" s="0" t="n">
        <v>26</v>
      </c>
    </row>
    <row r="1309" customFormat="false" ht="12.75" hidden="false" customHeight="false" outlineLevel="0" collapsed="false">
      <c r="A1309" s="96" t="n">
        <v>37053</v>
      </c>
      <c r="B1309" s="0" t="e">
        <f aca="false">NA()</f>
        <v>#N/A</v>
      </c>
      <c r="C1309" s="0" t="n">
        <v>48.66</v>
      </c>
      <c r="D1309" s="0" t="n">
        <v>35.39</v>
      </c>
      <c r="E1309" s="0" t="n">
        <v>42.31</v>
      </c>
      <c r="F1309" s="0" t="e">
        <f aca="false">NA()</f>
        <v>#N/A</v>
      </c>
      <c r="G1309" s="0" t="e">
        <f aca="false">NA()</f>
        <v>#N/A</v>
      </c>
      <c r="H1309" s="0" t="e">
        <f aca="false">NA()</f>
        <v>#N/A</v>
      </c>
      <c r="I1309" s="0" t="e">
        <f aca="false">NA()</f>
        <v>#N/A</v>
      </c>
      <c r="J1309" s="0" t="n">
        <v>45.28</v>
      </c>
      <c r="K1309" s="0" t="n">
        <v>39.9</v>
      </c>
      <c r="L1309" s="0" t="n">
        <v>41.75</v>
      </c>
    </row>
    <row r="1310" customFormat="false" ht="12.75" hidden="false" customHeight="false" outlineLevel="0" collapsed="false">
      <c r="A1310" s="96" t="n">
        <v>37054</v>
      </c>
      <c r="B1310" s="0" t="n">
        <v>78.07</v>
      </c>
      <c r="C1310" s="0" t="n">
        <v>72</v>
      </c>
      <c r="D1310" s="0" t="n">
        <v>45.25</v>
      </c>
      <c r="E1310" s="0" t="n">
        <v>49.72</v>
      </c>
      <c r="F1310" s="0" t="e">
        <f aca="false">NA()</f>
        <v>#N/A</v>
      </c>
      <c r="G1310" s="0" t="e">
        <f aca="false">NA()</f>
        <v>#N/A</v>
      </c>
      <c r="H1310" s="0" t="e">
        <f aca="false">NA()</f>
        <v>#N/A</v>
      </c>
      <c r="I1310" s="0" t="e">
        <f aca="false">NA()</f>
        <v>#N/A</v>
      </c>
      <c r="J1310" s="0" t="n">
        <v>48.33</v>
      </c>
      <c r="K1310" s="0" t="n">
        <v>47.81</v>
      </c>
      <c r="L1310" s="0" t="n">
        <v>50</v>
      </c>
    </row>
    <row r="1311" customFormat="false" ht="12.75" hidden="false" customHeight="false" outlineLevel="0" collapsed="false">
      <c r="A1311" s="96" t="n">
        <v>37055</v>
      </c>
      <c r="B1311" s="0" t="n">
        <v>92.58</v>
      </c>
      <c r="C1311" s="0" t="n">
        <v>82.63</v>
      </c>
      <c r="D1311" s="0" t="n">
        <v>48.55</v>
      </c>
      <c r="E1311" s="0" t="n">
        <v>58.68</v>
      </c>
      <c r="F1311" s="0" t="e">
        <f aca="false">NA()</f>
        <v>#N/A</v>
      </c>
      <c r="G1311" s="0" t="e">
        <f aca="false">NA()</f>
        <v>#N/A</v>
      </c>
      <c r="H1311" s="0" t="e">
        <f aca="false">NA()</f>
        <v>#N/A</v>
      </c>
      <c r="I1311" s="0" t="e">
        <f aca="false">NA()</f>
        <v>#N/A</v>
      </c>
      <c r="J1311" s="0" t="n">
        <v>56.67</v>
      </c>
      <c r="K1311" s="0" t="n">
        <v>58.02</v>
      </c>
      <c r="L1311" s="0" t="n">
        <v>62.25</v>
      </c>
    </row>
    <row r="1312" customFormat="false" ht="12.75" hidden="false" customHeight="false" outlineLevel="0" collapsed="false">
      <c r="A1312" s="96" t="n">
        <v>37056</v>
      </c>
      <c r="B1312" s="0" t="n">
        <v>78.64</v>
      </c>
      <c r="C1312" s="0" t="n">
        <v>73.82</v>
      </c>
      <c r="D1312" s="0" t="n">
        <v>49.64</v>
      </c>
      <c r="E1312" s="0" t="n">
        <v>52.28</v>
      </c>
      <c r="F1312" s="0" t="e">
        <f aca="false">NA()</f>
        <v>#N/A</v>
      </c>
      <c r="G1312" s="0" t="e">
        <f aca="false">NA()</f>
        <v>#N/A</v>
      </c>
      <c r="H1312" s="0" t="e">
        <f aca="false">NA()</f>
        <v>#N/A</v>
      </c>
      <c r="I1312" s="0" t="e">
        <f aca="false">NA()</f>
        <v>#N/A</v>
      </c>
      <c r="J1312" s="0" t="n">
        <v>53.67</v>
      </c>
      <c r="K1312" s="0" t="n">
        <v>49.1</v>
      </c>
      <c r="L1312" s="0" t="n">
        <v>53</v>
      </c>
    </row>
    <row r="1313" customFormat="false" ht="12.75" hidden="false" customHeight="false" outlineLevel="0" collapsed="false">
      <c r="A1313" s="96" t="n">
        <v>37057</v>
      </c>
      <c r="B1313" s="0" t="n">
        <v>67.93</v>
      </c>
      <c r="C1313" s="0" t="n">
        <v>63.62</v>
      </c>
      <c r="D1313" s="0" t="n">
        <v>46.88</v>
      </c>
      <c r="E1313" s="0" t="n">
        <v>45.31</v>
      </c>
      <c r="F1313" s="0" t="e">
        <f aca="false">NA()</f>
        <v>#N/A</v>
      </c>
      <c r="G1313" s="0" t="e">
        <f aca="false">NA()</f>
        <v>#N/A</v>
      </c>
      <c r="H1313" s="0" t="e">
        <f aca="false">NA()</f>
        <v>#N/A</v>
      </c>
      <c r="I1313" s="0" t="e">
        <f aca="false">NA()</f>
        <v>#N/A</v>
      </c>
      <c r="J1313" s="0" t="n">
        <v>48.92</v>
      </c>
      <c r="K1313" s="0" t="n">
        <v>41.26</v>
      </c>
      <c r="L1313" s="0" t="n">
        <v>43</v>
      </c>
    </row>
    <row r="1314" customFormat="false" ht="12.75" hidden="false" customHeight="false" outlineLevel="0" collapsed="false">
      <c r="A1314" s="96" t="n">
        <v>37058</v>
      </c>
      <c r="B1314" s="0" t="e">
        <f aca="false">NA()</f>
        <v>#N/A</v>
      </c>
      <c r="C1314" s="0" t="e">
        <f aca="false">NA()</f>
        <v>#N/A</v>
      </c>
      <c r="D1314" s="0" t="n">
        <v>33</v>
      </c>
      <c r="E1314" s="0" t="e">
        <f aca="false">NA()</f>
        <v>#N/A</v>
      </c>
      <c r="F1314" s="0" t="e">
        <f aca="false">NA()</f>
        <v>#N/A</v>
      </c>
      <c r="G1314" s="0" t="e">
        <f aca="false">NA()</f>
        <v>#N/A</v>
      </c>
      <c r="H1314" s="0" t="e">
        <f aca="false">NA()</f>
        <v>#N/A</v>
      </c>
      <c r="I1314" s="0" t="e">
        <f aca="false">NA()</f>
        <v>#N/A</v>
      </c>
      <c r="J1314" s="0" t="n">
        <v>34.9</v>
      </c>
      <c r="K1314" s="0" t="n">
        <v>24</v>
      </c>
      <c r="L1314" s="0" t="n">
        <v>28.13</v>
      </c>
    </row>
    <row r="1315" customFormat="false" ht="12.75" hidden="false" customHeight="false" outlineLevel="0" collapsed="false">
      <c r="A1315" s="96" t="n">
        <v>37059</v>
      </c>
      <c r="B1315" s="0" t="e">
        <f aca="false">NA()</f>
        <v>#N/A</v>
      </c>
      <c r="C1315" s="0" t="e">
        <f aca="false">NA()</f>
        <v>#N/A</v>
      </c>
      <c r="D1315" s="0" t="n">
        <v>33</v>
      </c>
      <c r="E1315" s="0" t="e">
        <f aca="false">NA()</f>
        <v>#N/A</v>
      </c>
      <c r="F1315" s="0" t="e">
        <f aca="false">NA()</f>
        <v>#N/A</v>
      </c>
      <c r="G1315" s="0" t="e">
        <f aca="false">NA()</f>
        <v>#N/A</v>
      </c>
      <c r="H1315" s="0" t="e">
        <f aca="false">NA()</f>
        <v>#N/A</v>
      </c>
      <c r="I1315" s="0" t="e">
        <f aca="false">NA()</f>
        <v>#N/A</v>
      </c>
      <c r="J1315" s="0" t="n">
        <v>34.9</v>
      </c>
      <c r="K1315" s="0" t="n">
        <v>24</v>
      </c>
      <c r="L1315" s="0" t="n">
        <v>28.13</v>
      </c>
    </row>
    <row r="1316" customFormat="false" ht="12.75" hidden="false" customHeight="false" outlineLevel="0" collapsed="false">
      <c r="A1316" s="96" t="n">
        <v>37060</v>
      </c>
      <c r="B1316" s="0" t="n">
        <v>60.5</v>
      </c>
      <c r="C1316" s="0" t="n">
        <v>53.31</v>
      </c>
      <c r="D1316" s="0" t="n">
        <v>40.25</v>
      </c>
      <c r="E1316" s="0" t="n">
        <v>45.27</v>
      </c>
      <c r="F1316" s="0" t="e">
        <f aca="false">NA()</f>
        <v>#N/A</v>
      </c>
      <c r="G1316" s="0" t="e">
        <f aca="false">NA()</f>
        <v>#N/A</v>
      </c>
      <c r="H1316" s="0" t="e">
        <f aca="false">NA()</f>
        <v>#N/A</v>
      </c>
      <c r="I1316" s="0" t="e">
        <f aca="false">NA()</f>
        <v>#N/A</v>
      </c>
      <c r="J1316" s="0" t="n">
        <v>50</v>
      </c>
      <c r="K1316" s="0" t="n">
        <v>41.97</v>
      </c>
      <c r="L1316" s="0" t="n">
        <v>45.07</v>
      </c>
    </row>
    <row r="1317" customFormat="false" ht="12.75" hidden="false" customHeight="false" outlineLevel="0" collapsed="false">
      <c r="A1317" s="96" t="n">
        <v>37061</v>
      </c>
      <c r="B1317" s="0" t="n">
        <v>72.93</v>
      </c>
      <c r="C1317" s="0" t="n">
        <v>64.17</v>
      </c>
      <c r="D1317" s="0" t="n">
        <v>50.14</v>
      </c>
      <c r="E1317" s="0" t="n">
        <v>51.08</v>
      </c>
      <c r="F1317" s="0" t="e">
        <f aca="false">NA()</f>
        <v>#N/A</v>
      </c>
      <c r="G1317" s="0" t="e">
        <f aca="false">NA()</f>
        <v>#N/A</v>
      </c>
      <c r="H1317" s="0" t="e">
        <f aca="false">NA()</f>
        <v>#N/A</v>
      </c>
      <c r="I1317" s="0" t="e">
        <f aca="false">NA()</f>
        <v>#N/A</v>
      </c>
      <c r="J1317" s="0" t="n">
        <v>51.42</v>
      </c>
      <c r="K1317" s="0" t="n">
        <v>48.09</v>
      </c>
      <c r="L1317" s="0" t="n">
        <v>49</v>
      </c>
    </row>
    <row r="1318" customFormat="false" ht="12.75" hidden="false" customHeight="false" outlineLevel="0" collapsed="false">
      <c r="A1318" s="96" t="n">
        <v>37062</v>
      </c>
      <c r="B1318" s="0" t="n">
        <v>71.13</v>
      </c>
      <c r="C1318" s="0" t="n">
        <v>62.56</v>
      </c>
      <c r="D1318" s="0" t="n">
        <v>47.67</v>
      </c>
      <c r="E1318" s="0" t="n">
        <v>39.02</v>
      </c>
      <c r="F1318" s="0" t="e">
        <f aca="false">NA()</f>
        <v>#N/A</v>
      </c>
      <c r="G1318" s="0" t="e">
        <f aca="false">NA()</f>
        <v>#N/A</v>
      </c>
      <c r="H1318" s="0" t="e">
        <f aca="false">NA()</f>
        <v>#N/A</v>
      </c>
      <c r="I1318" s="0" t="e">
        <f aca="false">NA()</f>
        <v>#N/A</v>
      </c>
      <c r="J1318" s="0" t="n">
        <v>44.31</v>
      </c>
      <c r="K1318" s="0" t="n">
        <v>36.86</v>
      </c>
      <c r="L1318" s="0" t="n">
        <v>39</v>
      </c>
    </row>
    <row r="1319" customFormat="false" ht="12.75" hidden="false" customHeight="false" outlineLevel="0" collapsed="false">
      <c r="A1319" s="96" t="n">
        <v>37063</v>
      </c>
      <c r="B1319" s="0" t="n">
        <v>59</v>
      </c>
      <c r="C1319" s="0" t="n">
        <v>51.82</v>
      </c>
      <c r="D1319" s="0" t="n">
        <v>39.17</v>
      </c>
      <c r="E1319" s="0" t="n">
        <v>26.06</v>
      </c>
      <c r="F1319" s="0" t="e">
        <f aca="false">NA()</f>
        <v>#N/A</v>
      </c>
      <c r="G1319" s="0" t="e">
        <f aca="false">NA()</f>
        <v>#N/A</v>
      </c>
      <c r="H1319" s="0" t="e">
        <f aca="false">NA()</f>
        <v>#N/A</v>
      </c>
      <c r="I1319" s="0" t="e">
        <f aca="false">NA()</f>
        <v>#N/A</v>
      </c>
      <c r="J1319" s="0" t="n">
        <v>37.72</v>
      </c>
      <c r="K1319" s="0" t="n">
        <v>25.75</v>
      </c>
      <c r="L1319" s="0" t="n">
        <v>26.05</v>
      </c>
    </row>
    <row r="1320" customFormat="false" ht="12.75" hidden="false" customHeight="false" outlineLevel="0" collapsed="false">
      <c r="A1320" s="96" t="n">
        <v>37064</v>
      </c>
      <c r="B1320" s="0" t="n">
        <v>62.67</v>
      </c>
      <c r="C1320" s="0" t="n">
        <v>48.83</v>
      </c>
      <c r="D1320" s="0" t="n">
        <v>34.46</v>
      </c>
      <c r="E1320" s="0" t="n">
        <v>21.18</v>
      </c>
      <c r="F1320" s="0" t="e">
        <f aca="false">NA()</f>
        <v>#N/A</v>
      </c>
      <c r="G1320" s="0" t="e">
        <f aca="false">NA()</f>
        <v>#N/A</v>
      </c>
      <c r="H1320" s="0" t="e">
        <f aca="false">NA()</f>
        <v>#N/A</v>
      </c>
      <c r="I1320" s="0" t="e">
        <f aca="false">NA()</f>
        <v>#N/A</v>
      </c>
      <c r="J1320" s="0" t="n">
        <v>34.59</v>
      </c>
      <c r="K1320" s="0" t="n">
        <v>21</v>
      </c>
      <c r="L1320" s="0" t="n">
        <v>21.5</v>
      </c>
    </row>
    <row r="1321" customFormat="false" ht="12.75" hidden="false" customHeight="false" outlineLevel="0" collapsed="false">
      <c r="A1321" s="96" t="n">
        <v>37065</v>
      </c>
      <c r="B1321" s="0" t="e">
        <f aca="false">NA()</f>
        <v>#N/A</v>
      </c>
      <c r="C1321" s="0" t="e">
        <f aca="false">NA()</f>
        <v>#N/A</v>
      </c>
      <c r="D1321" s="0" t="e">
        <f aca="false">NA()</f>
        <v>#N/A</v>
      </c>
      <c r="E1321" s="0" t="e">
        <f aca="false">NA()</f>
        <v>#N/A</v>
      </c>
      <c r="F1321" s="0" t="e">
        <f aca="false">NA()</f>
        <v>#N/A</v>
      </c>
      <c r="G1321" s="0" t="e">
        <f aca="false">NA()</f>
        <v>#N/A</v>
      </c>
      <c r="H1321" s="0" t="e">
        <f aca="false">NA()</f>
        <v>#N/A</v>
      </c>
      <c r="I1321" s="0" t="e">
        <f aca="false">NA()</f>
        <v>#N/A</v>
      </c>
      <c r="J1321" s="0" t="n">
        <v>31.57</v>
      </c>
      <c r="K1321" s="0" t="n">
        <v>18.43</v>
      </c>
      <c r="L1321" s="0" t="n">
        <v>18</v>
      </c>
    </row>
    <row r="1322" customFormat="false" ht="12.75" hidden="false" customHeight="false" outlineLevel="0" collapsed="false">
      <c r="A1322" s="96" t="n">
        <v>37066</v>
      </c>
      <c r="B1322" s="0" t="e">
        <f aca="false">NA()</f>
        <v>#N/A</v>
      </c>
      <c r="C1322" s="0" t="e">
        <f aca="false">NA()</f>
        <v>#N/A</v>
      </c>
      <c r="D1322" s="0" t="e">
        <f aca="false">NA()</f>
        <v>#N/A</v>
      </c>
      <c r="E1322" s="0" t="e">
        <f aca="false">NA()</f>
        <v>#N/A</v>
      </c>
      <c r="F1322" s="0" t="e">
        <f aca="false">NA()</f>
        <v>#N/A</v>
      </c>
      <c r="G1322" s="0" t="e">
        <f aca="false">NA()</f>
        <v>#N/A</v>
      </c>
      <c r="H1322" s="0" t="e">
        <f aca="false">NA()</f>
        <v>#N/A</v>
      </c>
      <c r="I1322" s="0" t="e">
        <f aca="false">NA()</f>
        <v>#N/A</v>
      </c>
      <c r="J1322" s="0" t="e">
        <f aca="false">NA()</f>
        <v>#N/A</v>
      </c>
      <c r="K1322" s="0" t="n">
        <v>18.5</v>
      </c>
      <c r="L1322" s="0" t="n">
        <v>18</v>
      </c>
    </row>
    <row r="1323" customFormat="false" ht="12.75" hidden="false" customHeight="false" outlineLevel="0" collapsed="false">
      <c r="A1323" s="96" t="n">
        <v>37067</v>
      </c>
      <c r="B1323" s="0" t="e">
        <f aca="false">NA()</f>
        <v>#N/A</v>
      </c>
      <c r="C1323" s="0" t="n">
        <v>52.93</v>
      </c>
      <c r="D1323" s="0" t="n">
        <v>39.65</v>
      </c>
      <c r="E1323" s="0" t="n">
        <v>35.65</v>
      </c>
      <c r="F1323" s="0" t="e">
        <f aca="false">NA()</f>
        <v>#N/A</v>
      </c>
      <c r="G1323" s="0" t="e">
        <f aca="false">NA()</f>
        <v>#N/A</v>
      </c>
      <c r="H1323" s="0" t="e">
        <f aca="false">NA()</f>
        <v>#N/A</v>
      </c>
      <c r="I1323" s="0" t="e">
        <f aca="false">NA()</f>
        <v>#N/A</v>
      </c>
      <c r="J1323" s="0" t="n">
        <v>44.33</v>
      </c>
      <c r="K1323" s="0" t="n">
        <v>33.9</v>
      </c>
      <c r="L1323" s="0" t="n">
        <v>38.38</v>
      </c>
    </row>
    <row r="1324" customFormat="false" ht="12.75" hidden="false" customHeight="false" outlineLevel="0" collapsed="false">
      <c r="A1324" s="96" t="n">
        <v>37068</v>
      </c>
      <c r="B1324" s="0" t="n">
        <v>75.38</v>
      </c>
      <c r="C1324" s="0" t="n">
        <v>68.11</v>
      </c>
      <c r="D1324" s="0" t="n">
        <v>46.7</v>
      </c>
      <c r="E1324" s="0" t="n">
        <v>35.81</v>
      </c>
      <c r="F1324" s="0" t="e">
        <f aca="false">NA()</f>
        <v>#N/A</v>
      </c>
      <c r="G1324" s="0" t="e">
        <f aca="false">NA()</f>
        <v>#N/A</v>
      </c>
      <c r="H1324" s="0" t="e">
        <f aca="false">NA()</f>
        <v>#N/A</v>
      </c>
      <c r="I1324" s="0" t="e">
        <f aca="false">NA()</f>
        <v>#N/A</v>
      </c>
      <c r="J1324" s="0" t="n">
        <v>37.8</v>
      </c>
      <c r="K1324" s="0" t="n">
        <v>36.47</v>
      </c>
      <c r="L1324" s="0" t="n">
        <v>42.5</v>
      </c>
    </row>
    <row r="1325" customFormat="false" ht="12.75" hidden="false" customHeight="false" outlineLevel="0" collapsed="false">
      <c r="A1325" s="96" t="n">
        <v>37069</v>
      </c>
      <c r="B1325" s="0" t="n">
        <v>96.25</v>
      </c>
      <c r="C1325" s="0" t="n">
        <v>90.27</v>
      </c>
      <c r="D1325" s="0" t="n">
        <v>58.25</v>
      </c>
      <c r="E1325" s="0" t="n">
        <v>37.07</v>
      </c>
      <c r="F1325" s="0" t="e">
        <f aca="false">NA()</f>
        <v>#N/A</v>
      </c>
      <c r="G1325" s="0" t="e">
        <f aca="false">NA()</f>
        <v>#N/A</v>
      </c>
      <c r="H1325" s="0" t="e">
        <f aca="false">NA()</f>
        <v>#N/A</v>
      </c>
      <c r="I1325" s="0" t="e">
        <f aca="false">NA()</f>
        <v>#N/A</v>
      </c>
      <c r="J1325" s="0" t="n">
        <v>40.87</v>
      </c>
      <c r="K1325" s="0" t="n">
        <v>41.54</v>
      </c>
      <c r="L1325" s="0" t="n">
        <v>40.05</v>
      </c>
    </row>
    <row r="1326" customFormat="false" ht="12.75" hidden="false" customHeight="false" outlineLevel="0" collapsed="false">
      <c r="A1326" s="96" t="n">
        <v>37070</v>
      </c>
      <c r="B1326" s="0" t="n">
        <v>89.36</v>
      </c>
      <c r="C1326" s="0" t="n">
        <v>78.39</v>
      </c>
      <c r="D1326" s="0" t="n">
        <v>56.23</v>
      </c>
      <c r="E1326" s="0" t="n">
        <v>44.47</v>
      </c>
      <c r="F1326" s="0" t="e">
        <f aca="false">NA()</f>
        <v>#N/A</v>
      </c>
      <c r="G1326" s="0" t="e">
        <f aca="false">NA()</f>
        <v>#N/A</v>
      </c>
      <c r="H1326" s="0" t="e">
        <f aca="false">NA()</f>
        <v>#N/A</v>
      </c>
      <c r="I1326" s="0" t="e">
        <f aca="false">NA()</f>
        <v>#N/A</v>
      </c>
      <c r="J1326" s="0" t="n">
        <v>45.36</v>
      </c>
      <c r="K1326" s="0" t="n">
        <v>46.44</v>
      </c>
      <c r="L1326" s="0" t="n">
        <v>44.5</v>
      </c>
    </row>
    <row r="1327" customFormat="false" ht="12.75" hidden="false" customHeight="false" outlineLevel="0" collapsed="false">
      <c r="A1327" s="96" t="n">
        <v>37071</v>
      </c>
      <c r="B1327" s="0" t="n">
        <v>89.61</v>
      </c>
      <c r="C1327" s="0" t="n">
        <v>74.48</v>
      </c>
      <c r="D1327" s="0" t="n">
        <v>53.93</v>
      </c>
      <c r="E1327" s="0" t="n">
        <v>38.58</v>
      </c>
      <c r="F1327" s="0" t="e">
        <f aca="false">NA()</f>
        <v>#N/A</v>
      </c>
      <c r="G1327" s="0" t="e">
        <f aca="false">NA()</f>
        <v>#N/A</v>
      </c>
      <c r="H1327" s="0" t="e">
        <f aca="false">NA()</f>
        <v>#N/A</v>
      </c>
      <c r="I1327" s="0" t="e">
        <f aca="false">NA()</f>
        <v>#N/A</v>
      </c>
      <c r="J1327" s="0" t="n">
        <v>39.33</v>
      </c>
      <c r="K1327" s="0" t="n">
        <v>39.42</v>
      </c>
      <c r="L1327" s="0" t="n">
        <v>39</v>
      </c>
    </row>
    <row r="1328" customFormat="false" ht="12.75" hidden="false" customHeight="false" outlineLevel="0" collapsed="false">
      <c r="A1328" s="96" t="n">
        <v>37072</v>
      </c>
      <c r="B1328" s="0" t="e">
        <f aca="false">NA()</f>
        <v>#N/A</v>
      </c>
      <c r="C1328" s="0" t="e">
        <f aca="false">NA()</f>
        <v>#N/A</v>
      </c>
      <c r="D1328" s="0" t="n">
        <v>41.08</v>
      </c>
      <c r="E1328" s="0" t="n">
        <v>30</v>
      </c>
      <c r="F1328" s="0" t="e">
        <f aca="false">NA()</f>
        <v>#N/A</v>
      </c>
      <c r="G1328" s="0" t="e">
        <f aca="false">NA()</f>
        <v>#N/A</v>
      </c>
      <c r="H1328" s="0" t="e">
        <f aca="false">NA()</f>
        <v>#N/A</v>
      </c>
      <c r="I1328" s="0" t="e">
        <f aca="false">NA()</f>
        <v>#N/A</v>
      </c>
      <c r="J1328" s="0" t="n">
        <v>33.5</v>
      </c>
      <c r="K1328" s="0" t="e">
        <f aca="false">NA()</f>
        <v>#N/A</v>
      </c>
      <c r="L1328" s="0" t="n">
        <v>25.17</v>
      </c>
    </row>
    <row r="1329" customFormat="false" ht="12.75" hidden="false" customHeight="false" outlineLevel="0" collapsed="false">
      <c r="A1329" s="96" t="n">
        <v>37073</v>
      </c>
      <c r="B1329" s="0" t="e">
        <f aca="false">NA()</f>
        <v>#N/A</v>
      </c>
      <c r="C1329" s="0" t="e">
        <f aca="false">NA()</f>
        <v>#N/A</v>
      </c>
      <c r="D1329" s="0" t="n">
        <v>40.92</v>
      </c>
      <c r="E1329" s="0" t="n">
        <v>30</v>
      </c>
      <c r="F1329" s="0" t="e">
        <f aca="false">NA()</f>
        <v>#N/A</v>
      </c>
      <c r="G1329" s="0" t="e">
        <f aca="false">NA()</f>
        <v>#N/A</v>
      </c>
      <c r="H1329" s="0" t="e">
        <f aca="false">NA()</f>
        <v>#N/A</v>
      </c>
      <c r="I1329" s="0" t="e">
        <f aca="false">NA()</f>
        <v>#N/A</v>
      </c>
      <c r="J1329" s="0" t="n">
        <v>33.5</v>
      </c>
      <c r="K1329" s="0" t="e">
        <f aca="false">NA()</f>
        <v>#N/A</v>
      </c>
      <c r="L1329" s="0" t="n">
        <v>25.17</v>
      </c>
    </row>
    <row r="1330" customFormat="false" ht="12.75" hidden="false" customHeight="false" outlineLevel="0" collapsed="false">
      <c r="A1330" s="96" t="n">
        <v>37074</v>
      </c>
      <c r="B1330" s="0" t="n">
        <v>60.83</v>
      </c>
      <c r="C1330" s="0" t="n">
        <v>55</v>
      </c>
      <c r="D1330" s="0" t="n">
        <v>36.69</v>
      </c>
      <c r="E1330" s="0" t="n">
        <v>29.38</v>
      </c>
      <c r="F1330" s="0" t="e">
        <f aca="false">NA()</f>
        <v>#N/A</v>
      </c>
      <c r="G1330" s="0" t="e">
        <f aca="false">NA()</f>
        <v>#N/A</v>
      </c>
      <c r="H1330" s="0" t="e">
        <f aca="false">NA()</f>
        <v>#N/A</v>
      </c>
      <c r="I1330" s="0" t="e">
        <f aca="false">NA()</f>
        <v>#N/A</v>
      </c>
      <c r="J1330" s="0" t="n">
        <v>40</v>
      </c>
      <c r="K1330" s="0" t="n">
        <v>32.41</v>
      </c>
      <c r="L1330" s="0" t="n">
        <v>30.38</v>
      </c>
    </row>
    <row r="1331" customFormat="false" ht="12.75" hidden="false" customHeight="false" outlineLevel="0" collapsed="false">
      <c r="A1331" s="96" t="n">
        <v>37075</v>
      </c>
      <c r="B1331" s="0" t="n">
        <v>64.75</v>
      </c>
      <c r="C1331" s="0" t="n">
        <v>61.13</v>
      </c>
      <c r="D1331" s="0" t="n">
        <v>32.4</v>
      </c>
      <c r="E1331" s="0" t="n">
        <v>24.13</v>
      </c>
      <c r="F1331" s="0" t="e">
        <f aca="false">NA()</f>
        <v>#N/A</v>
      </c>
      <c r="G1331" s="0" t="e">
        <f aca="false">NA()</f>
        <v>#N/A</v>
      </c>
      <c r="H1331" s="0" t="e">
        <f aca="false">NA()</f>
        <v>#N/A</v>
      </c>
      <c r="I1331" s="0" t="e">
        <f aca="false">NA()</f>
        <v>#N/A</v>
      </c>
      <c r="J1331" s="0" t="n">
        <v>33.7</v>
      </c>
      <c r="K1331" s="0" t="n">
        <v>24.21</v>
      </c>
      <c r="L1331" s="0" t="n">
        <v>25.13</v>
      </c>
    </row>
    <row r="1332" customFormat="false" ht="12.75" hidden="false" customHeight="false" outlineLevel="0" collapsed="false">
      <c r="A1332" s="96" t="n">
        <v>37076</v>
      </c>
      <c r="B1332" s="0" t="e">
        <f aca="false">NA()</f>
        <v>#N/A</v>
      </c>
      <c r="C1332" s="0" t="e">
        <f aca="false">NA()</f>
        <v>#N/A</v>
      </c>
      <c r="D1332" s="0" t="e">
        <f aca="false">NA()</f>
        <v>#N/A</v>
      </c>
      <c r="E1332" s="0" t="e">
        <f aca="false">NA()</f>
        <v>#N/A</v>
      </c>
      <c r="F1332" s="0" t="e">
        <f aca="false">NA()</f>
        <v>#N/A</v>
      </c>
      <c r="G1332" s="0" t="e">
        <f aca="false">NA()</f>
        <v>#N/A</v>
      </c>
      <c r="H1332" s="0" t="e">
        <f aca="false">NA()</f>
        <v>#N/A</v>
      </c>
      <c r="I1332" s="0" t="e">
        <f aca="false">NA()</f>
        <v>#N/A</v>
      </c>
      <c r="J1332" s="0" t="n">
        <v>28.38</v>
      </c>
      <c r="K1332" s="0" t="e">
        <f aca="false">NA()</f>
        <v>#N/A</v>
      </c>
      <c r="L1332" s="0" t="e">
        <f aca="false">NA()</f>
        <v>#N/A</v>
      </c>
    </row>
    <row r="1333" customFormat="false" ht="12.75" hidden="false" customHeight="false" outlineLevel="0" collapsed="false">
      <c r="A1333" s="96" t="n">
        <v>37077</v>
      </c>
      <c r="B1333" s="0" t="e">
        <f aca="false">NA()</f>
        <v>#N/A</v>
      </c>
      <c r="C1333" s="0" t="n">
        <v>45</v>
      </c>
      <c r="D1333" s="0" t="n">
        <v>29.07</v>
      </c>
      <c r="E1333" s="0" t="n">
        <v>24.9</v>
      </c>
      <c r="F1333" s="0" t="e">
        <f aca="false">NA()</f>
        <v>#N/A</v>
      </c>
      <c r="G1333" s="0" t="e">
        <f aca="false">NA()</f>
        <v>#N/A</v>
      </c>
      <c r="H1333" s="0" t="e">
        <f aca="false">NA()</f>
        <v>#N/A</v>
      </c>
      <c r="I1333" s="0" t="e">
        <f aca="false">NA()</f>
        <v>#N/A</v>
      </c>
      <c r="J1333" s="0" t="n">
        <v>34.25</v>
      </c>
      <c r="K1333" s="0" t="n">
        <v>24.55</v>
      </c>
      <c r="L1333" s="0" t="e">
        <f aca="false">NA()</f>
        <v>#N/A</v>
      </c>
    </row>
    <row r="1334" customFormat="false" ht="12.75" hidden="false" customHeight="false" outlineLevel="0" collapsed="false">
      <c r="A1334" s="96" t="n">
        <v>37078</v>
      </c>
      <c r="B1334" s="0" t="e">
        <f aca="false">NA()</f>
        <v>#N/A</v>
      </c>
      <c r="C1334" s="0" t="n">
        <v>38.85</v>
      </c>
      <c r="D1334" s="0" t="n">
        <v>26.48</v>
      </c>
      <c r="E1334" s="0" t="n">
        <v>27.36</v>
      </c>
      <c r="F1334" s="0" t="e">
        <f aca="false">NA()</f>
        <v>#N/A</v>
      </c>
      <c r="G1334" s="0" t="e">
        <f aca="false">NA()</f>
        <v>#N/A</v>
      </c>
      <c r="H1334" s="0" t="e">
        <f aca="false">NA()</f>
        <v>#N/A</v>
      </c>
      <c r="I1334" s="0" t="e">
        <f aca="false">NA()</f>
        <v>#N/A</v>
      </c>
      <c r="J1334" s="0" t="n">
        <v>35.9</v>
      </c>
      <c r="K1334" s="0" t="n">
        <v>25.1</v>
      </c>
      <c r="L1334" s="0" t="n">
        <v>30</v>
      </c>
    </row>
    <row r="1335" customFormat="false" ht="12.75" hidden="false" customHeight="false" outlineLevel="0" collapsed="false">
      <c r="A1335" s="96" t="n">
        <v>37079</v>
      </c>
      <c r="B1335" s="0" t="e">
        <f aca="false">NA()</f>
        <v>#N/A</v>
      </c>
      <c r="C1335" s="0" t="e">
        <f aca="false">NA()</f>
        <v>#N/A</v>
      </c>
      <c r="D1335" s="0" t="e">
        <f aca="false">NA()</f>
        <v>#N/A</v>
      </c>
      <c r="E1335" s="0" t="n">
        <v>39.64</v>
      </c>
      <c r="F1335" s="0" t="e">
        <f aca="false">NA()</f>
        <v>#N/A</v>
      </c>
      <c r="G1335" s="0" t="e">
        <f aca="false">NA()</f>
        <v>#N/A</v>
      </c>
      <c r="H1335" s="0" t="e">
        <f aca="false">NA()</f>
        <v>#N/A</v>
      </c>
      <c r="I1335" s="0" t="e">
        <f aca="false">NA()</f>
        <v>#N/A</v>
      </c>
      <c r="J1335" s="0" t="n">
        <v>47.13</v>
      </c>
      <c r="K1335" s="0" t="n">
        <v>25</v>
      </c>
      <c r="L1335" s="0" t="n">
        <v>30.13</v>
      </c>
    </row>
    <row r="1336" customFormat="false" ht="12.75" hidden="false" customHeight="false" outlineLevel="0" collapsed="false">
      <c r="A1336" s="96" t="n">
        <v>37080</v>
      </c>
      <c r="B1336" s="0" t="e">
        <f aca="false">NA()</f>
        <v>#N/A</v>
      </c>
      <c r="C1336" s="0" t="e">
        <f aca="false">NA()</f>
        <v>#N/A</v>
      </c>
      <c r="D1336" s="0" t="e">
        <f aca="false">NA()</f>
        <v>#N/A</v>
      </c>
      <c r="E1336" s="0" t="e">
        <f aca="false">NA()</f>
        <v>#N/A</v>
      </c>
      <c r="F1336" s="0" t="e">
        <f aca="false">NA()</f>
        <v>#N/A</v>
      </c>
      <c r="G1336" s="0" t="e">
        <f aca="false">NA()</f>
        <v>#N/A</v>
      </c>
      <c r="H1336" s="0" t="e">
        <f aca="false">NA()</f>
        <v>#N/A</v>
      </c>
      <c r="I1336" s="0" t="e">
        <f aca="false">NA()</f>
        <v>#N/A</v>
      </c>
      <c r="J1336" s="0" t="n">
        <v>35.75</v>
      </c>
      <c r="K1336" s="0" t="n">
        <v>25</v>
      </c>
      <c r="L1336" s="0" t="n">
        <v>30.13</v>
      </c>
    </row>
    <row r="1337" customFormat="false" ht="12.75" hidden="false" customHeight="false" outlineLevel="0" collapsed="false">
      <c r="A1337" s="96" t="n">
        <v>37081</v>
      </c>
      <c r="B1337" s="0" t="n">
        <v>62.55</v>
      </c>
      <c r="C1337" s="0" t="n">
        <v>51.29</v>
      </c>
      <c r="D1337" s="0" t="n">
        <v>35.95</v>
      </c>
      <c r="E1337" s="0" t="n">
        <v>39.64</v>
      </c>
      <c r="F1337" s="0" t="e">
        <f aca="false">NA()</f>
        <v>#N/A</v>
      </c>
      <c r="G1337" s="0" t="e">
        <f aca="false">NA()</f>
        <v>#N/A</v>
      </c>
      <c r="H1337" s="0" t="e">
        <f aca="false">NA()</f>
        <v>#N/A</v>
      </c>
      <c r="I1337" s="0" t="e">
        <f aca="false">NA()</f>
        <v>#N/A</v>
      </c>
      <c r="J1337" s="0" t="n">
        <v>49.5</v>
      </c>
      <c r="K1337" s="0" t="n">
        <v>37.61</v>
      </c>
      <c r="L1337" s="0" t="n">
        <v>39.88</v>
      </c>
    </row>
    <row r="1338" customFormat="false" ht="12.75" hidden="false" customHeight="false" outlineLevel="0" collapsed="false">
      <c r="A1338" s="96" t="n">
        <v>37082</v>
      </c>
      <c r="B1338" s="0" t="n">
        <v>64.59</v>
      </c>
      <c r="C1338" s="0" t="n">
        <v>57.53</v>
      </c>
      <c r="D1338" s="0" t="n">
        <v>39.19</v>
      </c>
      <c r="E1338" s="0" t="n">
        <v>46.65</v>
      </c>
      <c r="F1338" s="0" t="e">
        <f aca="false">NA()</f>
        <v>#N/A</v>
      </c>
      <c r="G1338" s="0" t="e">
        <f aca="false">NA()</f>
        <v>#N/A</v>
      </c>
      <c r="H1338" s="0" t="e">
        <f aca="false">NA()</f>
        <v>#N/A</v>
      </c>
      <c r="I1338" s="0" t="e">
        <f aca="false">NA()</f>
        <v>#N/A</v>
      </c>
      <c r="J1338" s="0" t="n">
        <v>50.32</v>
      </c>
      <c r="K1338" s="0" t="n">
        <v>42.2</v>
      </c>
      <c r="L1338" s="0" t="n">
        <v>45.07</v>
      </c>
    </row>
    <row r="1339" customFormat="false" ht="12.75" hidden="false" customHeight="false" outlineLevel="0" collapsed="false">
      <c r="A1339" s="96" t="n">
        <v>37083</v>
      </c>
      <c r="B1339" s="0" t="n">
        <v>56.11</v>
      </c>
      <c r="C1339" s="0" t="n">
        <v>46.4</v>
      </c>
      <c r="D1339" s="0" t="n">
        <v>35.76</v>
      </c>
      <c r="E1339" s="0" t="n">
        <v>42.14</v>
      </c>
      <c r="F1339" s="0" t="e">
        <f aca="false">NA()</f>
        <v>#N/A</v>
      </c>
      <c r="G1339" s="0" t="e">
        <f aca="false">NA()</f>
        <v>#N/A</v>
      </c>
      <c r="H1339" s="0" t="e">
        <f aca="false">NA()</f>
        <v>#N/A</v>
      </c>
      <c r="I1339" s="0" t="e">
        <f aca="false">NA()</f>
        <v>#N/A</v>
      </c>
      <c r="J1339" s="0" t="n">
        <v>45.05</v>
      </c>
      <c r="K1339" s="0" t="n">
        <v>36.39</v>
      </c>
      <c r="L1339" s="0" t="n">
        <v>37.25</v>
      </c>
    </row>
    <row r="1340" customFormat="false" ht="12.75" hidden="false" customHeight="false" outlineLevel="0" collapsed="false">
      <c r="A1340" s="96" t="n">
        <v>37084</v>
      </c>
      <c r="B1340" s="0" t="n">
        <v>54.5</v>
      </c>
      <c r="C1340" s="0" t="n">
        <v>43.41</v>
      </c>
      <c r="D1340" s="0" t="n">
        <v>31.53</v>
      </c>
      <c r="E1340" s="0" t="n">
        <v>33.08</v>
      </c>
      <c r="F1340" s="0" t="e">
        <f aca="false">NA()</f>
        <v>#N/A</v>
      </c>
      <c r="G1340" s="0" t="e">
        <f aca="false">NA()</f>
        <v>#N/A</v>
      </c>
      <c r="H1340" s="0" t="e">
        <f aca="false">NA()</f>
        <v>#N/A</v>
      </c>
      <c r="I1340" s="0" t="e">
        <f aca="false">NA()</f>
        <v>#N/A</v>
      </c>
      <c r="J1340" s="0" t="n">
        <v>42.34</v>
      </c>
      <c r="K1340" s="0" t="n">
        <v>30.75</v>
      </c>
      <c r="L1340" s="0" t="n">
        <v>39</v>
      </c>
    </row>
    <row r="1341" customFormat="false" ht="12.75" hidden="false" customHeight="false" outlineLevel="0" collapsed="false">
      <c r="A1341" s="96" t="n">
        <v>37085</v>
      </c>
      <c r="B1341" s="0" t="n">
        <v>48.43</v>
      </c>
      <c r="C1341" s="0" t="n">
        <v>39.56</v>
      </c>
      <c r="D1341" s="0" t="n">
        <v>29.52</v>
      </c>
      <c r="E1341" s="0" t="n">
        <v>28.38</v>
      </c>
      <c r="F1341" s="0" t="e">
        <f aca="false">NA()</f>
        <v>#N/A</v>
      </c>
      <c r="G1341" s="0" t="e">
        <f aca="false">NA()</f>
        <v>#N/A</v>
      </c>
      <c r="H1341" s="0" t="e">
        <f aca="false">NA()</f>
        <v>#N/A</v>
      </c>
      <c r="I1341" s="0" t="e">
        <f aca="false">NA()</f>
        <v>#N/A</v>
      </c>
      <c r="J1341" s="0" t="n">
        <v>38.95</v>
      </c>
      <c r="K1341" s="0" t="n">
        <v>25.6</v>
      </c>
      <c r="L1341" s="0" t="n">
        <v>34.88</v>
      </c>
    </row>
    <row r="1342" customFormat="false" ht="12.75" hidden="false" customHeight="false" outlineLevel="0" collapsed="false">
      <c r="A1342" s="96" t="n">
        <v>37086</v>
      </c>
      <c r="B1342" s="0" t="e">
        <f aca="false">NA()</f>
        <v>#N/A</v>
      </c>
      <c r="C1342" s="0" t="e">
        <f aca="false">NA()</f>
        <v>#N/A</v>
      </c>
      <c r="D1342" s="0" t="e">
        <f aca="false">NA()</f>
        <v>#N/A</v>
      </c>
      <c r="E1342" s="0" t="e">
        <f aca="false">NA()</f>
        <v>#N/A</v>
      </c>
      <c r="F1342" s="0" t="e">
        <f aca="false">NA()</f>
        <v>#N/A</v>
      </c>
      <c r="G1342" s="0" t="e">
        <f aca="false">NA()</f>
        <v>#N/A</v>
      </c>
      <c r="H1342" s="0" t="e">
        <f aca="false">NA()</f>
        <v>#N/A</v>
      </c>
      <c r="I1342" s="0" t="e">
        <f aca="false">NA()</f>
        <v>#N/A</v>
      </c>
      <c r="J1342" s="0" t="n">
        <v>32.86</v>
      </c>
      <c r="K1342" s="0" t="n">
        <v>27</v>
      </c>
      <c r="L1342" s="0" t="n">
        <v>25.4</v>
      </c>
    </row>
    <row r="1343" customFormat="false" ht="12.75" hidden="false" customHeight="false" outlineLevel="0" collapsed="false">
      <c r="A1343" s="96" t="n">
        <v>37087</v>
      </c>
      <c r="B1343" s="0" t="e">
        <f aca="false">NA()</f>
        <v>#N/A</v>
      </c>
      <c r="C1343" s="0" t="e">
        <f aca="false">NA()</f>
        <v>#N/A</v>
      </c>
      <c r="D1343" s="0" t="e">
        <f aca="false">NA()</f>
        <v>#N/A</v>
      </c>
      <c r="E1343" s="0" t="e">
        <f aca="false">NA()</f>
        <v>#N/A</v>
      </c>
      <c r="F1343" s="0" t="e">
        <f aca="false">NA()</f>
        <v>#N/A</v>
      </c>
      <c r="G1343" s="0" t="e">
        <f aca="false">NA()</f>
        <v>#N/A</v>
      </c>
      <c r="H1343" s="0" t="e">
        <f aca="false">NA()</f>
        <v>#N/A</v>
      </c>
      <c r="I1343" s="0" t="e">
        <f aca="false">NA()</f>
        <v>#N/A</v>
      </c>
      <c r="J1343" s="0" t="n">
        <v>32.86</v>
      </c>
      <c r="K1343" s="0" t="n">
        <v>27</v>
      </c>
      <c r="L1343" s="0" t="n">
        <v>25.4</v>
      </c>
    </row>
    <row r="1344" customFormat="false" ht="12.75" hidden="false" customHeight="false" outlineLevel="0" collapsed="false">
      <c r="A1344" s="96" t="n">
        <v>37088</v>
      </c>
      <c r="B1344" s="0" t="n">
        <v>58.15</v>
      </c>
      <c r="C1344" s="0" t="n">
        <v>47.9</v>
      </c>
      <c r="D1344" s="0" t="n">
        <v>35.73</v>
      </c>
      <c r="E1344" s="0" t="n">
        <v>42.14</v>
      </c>
      <c r="F1344" s="0" t="e">
        <f aca="false">NA()</f>
        <v>#N/A</v>
      </c>
      <c r="G1344" s="0" t="e">
        <f aca="false">NA()</f>
        <v>#N/A</v>
      </c>
      <c r="H1344" s="0" t="e">
        <f aca="false">NA()</f>
        <v>#N/A</v>
      </c>
      <c r="I1344" s="0" t="e">
        <f aca="false">NA()</f>
        <v>#N/A</v>
      </c>
      <c r="J1344" s="0" t="n">
        <v>45.66</v>
      </c>
      <c r="K1344" s="0" t="n">
        <v>41.81</v>
      </c>
      <c r="L1344" s="0" t="n">
        <v>42</v>
      </c>
    </row>
    <row r="1345" customFormat="false" ht="12.75" hidden="false" customHeight="false" outlineLevel="0" collapsed="false">
      <c r="A1345" s="96" t="n">
        <v>37089</v>
      </c>
      <c r="B1345" s="0" t="n">
        <v>56.7</v>
      </c>
      <c r="C1345" s="0" t="n">
        <v>51.12</v>
      </c>
      <c r="D1345" s="0" t="n">
        <v>40.4</v>
      </c>
      <c r="E1345" s="0" t="n">
        <v>42.22</v>
      </c>
      <c r="F1345" s="0" t="e">
        <f aca="false">NA()</f>
        <v>#N/A</v>
      </c>
      <c r="G1345" s="0" t="e">
        <f aca="false">NA()</f>
        <v>#N/A</v>
      </c>
      <c r="H1345" s="0" t="e">
        <f aca="false">NA()</f>
        <v>#N/A</v>
      </c>
      <c r="I1345" s="0" t="e">
        <f aca="false">NA()</f>
        <v>#N/A</v>
      </c>
      <c r="J1345" s="0" t="n">
        <v>44.59</v>
      </c>
      <c r="K1345" s="0" t="n">
        <v>41.82</v>
      </c>
      <c r="L1345" s="0" t="n">
        <v>46</v>
      </c>
    </row>
    <row r="1346" customFormat="false" ht="12.75" hidden="false" customHeight="false" outlineLevel="0" collapsed="false">
      <c r="A1346" s="96" t="n">
        <v>37090</v>
      </c>
      <c r="B1346" s="0" t="n">
        <v>53.44</v>
      </c>
      <c r="C1346" s="0" t="n">
        <v>47.13</v>
      </c>
      <c r="D1346" s="0" t="n">
        <v>36.6</v>
      </c>
      <c r="E1346" s="0" t="n">
        <v>44.61</v>
      </c>
      <c r="F1346" s="0" t="e">
        <f aca="false">NA()</f>
        <v>#N/A</v>
      </c>
      <c r="G1346" s="0" t="e">
        <f aca="false">NA()</f>
        <v>#N/A</v>
      </c>
      <c r="H1346" s="0" t="e">
        <f aca="false">NA()</f>
        <v>#N/A</v>
      </c>
      <c r="I1346" s="0" t="e">
        <f aca="false">NA()</f>
        <v>#N/A</v>
      </c>
      <c r="J1346" s="0" t="n">
        <v>45.67</v>
      </c>
      <c r="K1346" s="0" t="n">
        <v>44.72</v>
      </c>
      <c r="L1346" s="0" t="n">
        <v>50</v>
      </c>
    </row>
    <row r="1347" customFormat="false" ht="12.75" hidden="false" customHeight="false" outlineLevel="0" collapsed="false">
      <c r="A1347" s="96" t="n">
        <v>37091</v>
      </c>
      <c r="B1347" s="0" t="n">
        <v>48.88</v>
      </c>
      <c r="C1347" s="0" t="n">
        <v>43.77</v>
      </c>
      <c r="D1347" s="0" t="n">
        <v>34.88</v>
      </c>
      <c r="E1347" s="0" t="n">
        <v>47.43</v>
      </c>
      <c r="F1347" s="0" t="e">
        <f aca="false">NA()</f>
        <v>#N/A</v>
      </c>
      <c r="G1347" s="0" t="e">
        <f aca="false">NA()</f>
        <v>#N/A</v>
      </c>
      <c r="H1347" s="0" t="e">
        <f aca="false">NA()</f>
        <v>#N/A</v>
      </c>
      <c r="I1347" s="0" t="e">
        <f aca="false">NA()</f>
        <v>#N/A</v>
      </c>
      <c r="J1347" s="0" t="n">
        <v>46.57</v>
      </c>
      <c r="K1347" s="0" t="n">
        <v>47.42</v>
      </c>
      <c r="L1347" s="0" t="n">
        <v>47.13</v>
      </c>
    </row>
    <row r="1348" customFormat="false" ht="12.75" hidden="false" customHeight="false" outlineLevel="0" collapsed="false">
      <c r="A1348" s="96" t="n">
        <v>37092</v>
      </c>
      <c r="B1348" s="0" t="n">
        <v>48.23</v>
      </c>
      <c r="C1348" s="0" t="n">
        <v>43.55</v>
      </c>
      <c r="D1348" s="0" t="n">
        <v>35.49</v>
      </c>
      <c r="E1348" s="0" t="n">
        <v>45.34</v>
      </c>
      <c r="F1348" s="0" t="e">
        <f aca="false">NA()</f>
        <v>#N/A</v>
      </c>
      <c r="G1348" s="0" t="e">
        <f aca="false">NA()</f>
        <v>#N/A</v>
      </c>
      <c r="H1348" s="0" t="e">
        <f aca="false">NA()</f>
        <v>#N/A</v>
      </c>
      <c r="I1348" s="0" t="e">
        <f aca="false">NA()</f>
        <v>#N/A</v>
      </c>
      <c r="J1348" s="0" t="n">
        <v>45.29</v>
      </c>
      <c r="K1348" s="0" t="n">
        <v>44.47</v>
      </c>
      <c r="L1348" s="0" t="n">
        <v>48.17</v>
      </c>
    </row>
    <row r="1349" customFormat="false" ht="12.75" hidden="false" customHeight="false" outlineLevel="0" collapsed="false">
      <c r="A1349" s="96" t="n">
        <v>37093</v>
      </c>
      <c r="B1349" s="0" t="e">
        <f aca="false">NA()</f>
        <v>#N/A</v>
      </c>
      <c r="C1349" s="0" t="n">
        <v>48.17</v>
      </c>
      <c r="D1349" s="0" t="n">
        <v>41.9</v>
      </c>
      <c r="E1349" s="0" t="e">
        <f aca="false">NA()</f>
        <v>#N/A</v>
      </c>
      <c r="F1349" s="0" t="e">
        <f aca="false">NA()</f>
        <v>#N/A</v>
      </c>
      <c r="G1349" s="0" t="e">
        <f aca="false">NA()</f>
        <v>#N/A</v>
      </c>
      <c r="H1349" s="0" t="e">
        <f aca="false">NA()</f>
        <v>#N/A</v>
      </c>
      <c r="I1349" s="0" t="e">
        <f aca="false">NA()</f>
        <v>#N/A</v>
      </c>
      <c r="J1349" s="0" t="n">
        <v>38.5</v>
      </c>
      <c r="K1349" s="0" t="n">
        <v>41.5</v>
      </c>
      <c r="L1349" s="0" t="n">
        <v>38.06</v>
      </c>
    </row>
    <row r="1350" customFormat="false" ht="12.75" hidden="false" customHeight="false" outlineLevel="0" collapsed="false">
      <c r="A1350" s="96" t="n">
        <v>37094</v>
      </c>
      <c r="B1350" s="0" t="e">
        <f aca="false">NA()</f>
        <v>#N/A</v>
      </c>
      <c r="C1350" s="0" t="n">
        <v>48.17</v>
      </c>
      <c r="D1350" s="0" t="n">
        <v>41.9</v>
      </c>
      <c r="E1350" s="0" t="e">
        <f aca="false">NA()</f>
        <v>#N/A</v>
      </c>
      <c r="F1350" s="0" t="e">
        <f aca="false">NA()</f>
        <v>#N/A</v>
      </c>
      <c r="G1350" s="0" t="e">
        <f aca="false">NA()</f>
        <v>#N/A</v>
      </c>
      <c r="H1350" s="0" t="e">
        <f aca="false">NA()</f>
        <v>#N/A</v>
      </c>
      <c r="I1350" s="0" t="e">
        <f aca="false">NA()</f>
        <v>#N/A</v>
      </c>
      <c r="J1350" s="0" t="n">
        <v>38.5</v>
      </c>
      <c r="K1350" s="0" t="n">
        <v>41.5</v>
      </c>
      <c r="L1350" s="0" t="n">
        <v>38.06</v>
      </c>
    </row>
    <row r="1351" customFormat="false" ht="12.75" hidden="false" customHeight="false" outlineLevel="0" collapsed="false">
      <c r="A1351" s="96" t="n">
        <v>37095</v>
      </c>
      <c r="B1351" s="0" t="n">
        <v>95</v>
      </c>
      <c r="C1351" s="0" t="n">
        <v>69.63</v>
      </c>
      <c r="D1351" s="0" t="n">
        <v>61.61</v>
      </c>
      <c r="E1351" s="0" t="n">
        <v>51</v>
      </c>
      <c r="F1351" s="0" t="e">
        <f aca="false">NA()</f>
        <v>#N/A</v>
      </c>
      <c r="G1351" s="0" t="e">
        <f aca="false">NA()</f>
        <v>#N/A</v>
      </c>
      <c r="H1351" s="0" t="e">
        <f aca="false">NA()</f>
        <v>#N/A</v>
      </c>
      <c r="I1351" s="0" t="e">
        <f aca="false">NA()</f>
        <v>#N/A</v>
      </c>
      <c r="J1351" s="0" t="n">
        <v>47.06</v>
      </c>
      <c r="K1351" s="0" t="n">
        <v>53.68</v>
      </c>
      <c r="L1351" s="0" t="n">
        <v>54</v>
      </c>
    </row>
    <row r="1352" customFormat="false" ht="12.75" hidden="false" customHeight="false" outlineLevel="0" collapsed="false">
      <c r="A1352" s="96" t="n">
        <v>37096</v>
      </c>
      <c r="B1352" s="0" t="n">
        <v>101.29</v>
      </c>
      <c r="C1352" s="0" t="n">
        <v>88.59</v>
      </c>
      <c r="D1352" s="0" t="n">
        <v>67.23</v>
      </c>
      <c r="E1352" s="0" t="n">
        <v>56.62</v>
      </c>
      <c r="F1352" s="0" t="e">
        <f aca="false">NA()</f>
        <v>#N/A</v>
      </c>
      <c r="G1352" s="0" t="e">
        <f aca="false">NA()</f>
        <v>#N/A</v>
      </c>
      <c r="H1352" s="0" t="e">
        <f aca="false">NA()</f>
        <v>#N/A</v>
      </c>
      <c r="I1352" s="0" t="e">
        <f aca="false">NA()</f>
        <v>#N/A</v>
      </c>
      <c r="J1352" s="0" t="n">
        <v>50.92</v>
      </c>
      <c r="K1352" s="0" t="n">
        <v>59.85</v>
      </c>
      <c r="L1352" s="0" t="n">
        <v>62.65</v>
      </c>
    </row>
    <row r="1353" customFormat="false" ht="12.75" hidden="false" customHeight="false" outlineLevel="0" collapsed="false">
      <c r="A1353" s="96" t="n">
        <v>37097</v>
      </c>
      <c r="B1353" s="0" t="n">
        <v>84.78</v>
      </c>
      <c r="C1353" s="0" t="n">
        <v>75.86</v>
      </c>
      <c r="D1353" s="0" t="n">
        <v>58.7</v>
      </c>
      <c r="E1353" s="0" t="n">
        <v>48.28</v>
      </c>
      <c r="F1353" s="0" t="e">
        <f aca="false">NA()</f>
        <v>#N/A</v>
      </c>
      <c r="G1353" s="0" t="e">
        <f aca="false">NA()</f>
        <v>#N/A</v>
      </c>
      <c r="H1353" s="0" t="e">
        <f aca="false">NA()</f>
        <v>#N/A</v>
      </c>
      <c r="I1353" s="0" t="e">
        <f aca="false">NA()</f>
        <v>#N/A</v>
      </c>
      <c r="J1353" s="0" t="n">
        <v>44.89</v>
      </c>
      <c r="K1353" s="0" t="n">
        <v>45.07</v>
      </c>
      <c r="L1353" s="0" t="n">
        <v>48.07</v>
      </c>
    </row>
    <row r="1354" customFormat="false" ht="12.75" hidden="false" customHeight="false" outlineLevel="0" collapsed="false">
      <c r="A1354" s="96" t="n">
        <v>37098</v>
      </c>
      <c r="B1354" s="0" t="n">
        <v>67.89</v>
      </c>
      <c r="C1354" s="0" t="n">
        <v>58.6</v>
      </c>
      <c r="D1354" s="0" t="n">
        <v>47.37</v>
      </c>
      <c r="E1354" s="0" t="n">
        <v>36.92</v>
      </c>
      <c r="F1354" s="0" t="e">
        <f aca="false">NA()</f>
        <v>#N/A</v>
      </c>
      <c r="G1354" s="0" t="e">
        <f aca="false">NA()</f>
        <v>#N/A</v>
      </c>
      <c r="H1354" s="0" t="e">
        <f aca="false">NA()</f>
        <v>#N/A</v>
      </c>
      <c r="I1354" s="0" t="e">
        <f aca="false">NA()</f>
        <v>#N/A</v>
      </c>
      <c r="J1354" s="0" t="n">
        <v>37.69</v>
      </c>
      <c r="K1354" s="0" t="n">
        <v>34.07</v>
      </c>
      <c r="L1354" s="0" t="n">
        <v>37.1</v>
      </c>
    </row>
    <row r="1355" customFormat="false" ht="12.75" hidden="false" customHeight="false" outlineLevel="0" collapsed="false">
      <c r="A1355" s="96" t="n">
        <v>37099</v>
      </c>
      <c r="B1355" s="0" t="n">
        <v>55</v>
      </c>
      <c r="C1355" s="0" t="n">
        <v>48.03</v>
      </c>
      <c r="D1355" s="0" t="n">
        <v>37.4</v>
      </c>
      <c r="E1355" s="0" t="n">
        <v>33.58</v>
      </c>
      <c r="F1355" s="0" t="e">
        <f aca="false">NA()</f>
        <v>#N/A</v>
      </c>
      <c r="G1355" s="0" t="e">
        <f aca="false">NA()</f>
        <v>#N/A</v>
      </c>
      <c r="H1355" s="0" t="e">
        <f aca="false">NA()</f>
        <v>#N/A</v>
      </c>
      <c r="I1355" s="0" t="e">
        <f aca="false">NA()</f>
        <v>#N/A</v>
      </c>
      <c r="J1355" s="0" t="n">
        <v>37.2</v>
      </c>
      <c r="K1355" s="0" t="n">
        <v>30.86</v>
      </c>
      <c r="L1355" s="0" t="n">
        <v>35.5</v>
      </c>
    </row>
    <row r="1356" customFormat="false" ht="12.75" hidden="false" customHeight="false" outlineLevel="0" collapsed="false">
      <c r="A1356" s="96" t="n">
        <v>37100</v>
      </c>
      <c r="B1356" s="0" t="e">
        <f aca="false">NA()</f>
        <v>#N/A</v>
      </c>
      <c r="C1356" s="0" t="e">
        <f aca="false">NA()</f>
        <v>#N/A</v>
      </c>
      <c r="D1356" s="0" t="n">
        <v>33.67</v>
      </c>
      <c r="E1356" s="0" t="e">
        <f aca="false">NA()</f>
        <v>#N/A</v>
      </c>
      <c r="F1356" s="0" t="e">
        <f aca="false">NA()</f>
        <v>#N/A</v>
      </c>
      <c r="G1356" s="0" t="e">
        <f aca="false">NA()</f>
        <v>#N/A</v>
      </c>
      <c r="H1356" s="0" t="e">
        <f aca="false">NA()</f>
        <v>#N/A</v>
      </c>
      <c r="I1356" s="0" t="e">
        <f aca="false">NA()</f>
        <v>#N/A</v>
      </c>
      <c r="J1356" s="0" t="n">
        <v>35</v>
      </c>
      <c r="K1356" s="0" t="e">
        <f aca="false">NA()</f>
        <v>#N/A</v>
      </c>
      <c r="L1356" s="0" t="n">
        <v>32.8</v>
      </c>
    </row>
    <row r="1357" customFormat="false" ht="12.75" hidden="false" customHeight="false" outlineLevel="0" collapsed="false">
      <c r="A1357" s="96" t="n">
        <v>37101</v>
      </c>
      <c r="B1357" s="0" t="e">
        <f aca="false">NA()</f>
        <v>#N/A</v>
      </c>
      <c r="C1357" s="0" t="e">
        <f aca="false">NA()</f>
        <v>#N/A</v>
      </c>
      <c r="D1357" s="0" t="n">
        <v>33.67</v>
      </c>
      <c r="E1357" s="0" t="e">
        <f aca="false">NA()</f>
        <v>#N/A</v>
      </c>
      <c r="F1357" s="0" t="e">
        <f aca="false">NA()</f>
        <v>#N/A</v>
      </c>
      <c r="G1357" s="0" t="e">
        <f aca="false">NA()</f>
        <v>#N/A</v>
      </c>
      <c r="H1357" s="0" t="e">
        <f aca="false">NA()</f>
        <v>#N/A</v>
      </c>
      <c r="I1357" s="0" t="e">
        <f aca="false">NA()</f>
        <v>#N/A</v>
      </c>
      <c r="J1357" s="0" t="n">
        <v>35</v>
      </c>
      <c r="K1357" s="0" t="e">
        <f aca="false">NA()</f>
        <v>#N/A</v>
      </c>
      <c r="L1357" s="0" t="n">
        <v>32.8</v>
      </c>
    </row>
    <row r="1358" customFormat="false" ht="12.75" hidden="false" customHeight="false" outlineLevel="0" collapsed="false">
      <c r="A1358" s="96" t="n">
        <v>37102</v>
      </c>
      <c r="B1358" s="0" t="n">
        <v>52.09</v>
      </c>
      <c r="C1358" s="0" t="n">
        <v>47.33</v>
      </c>
      <c r="D1358" s="0" t="n">
        <v>38.96</v>
      </c>
      <c r="E1358" s="0" t="n">
        <v>44.92</v>
      </c>
      <c r="F1358" s="0" t="e">
        <f aca="false">NA()</f>
        <v>#N/A</v>
      </c>
      <c r="G1358" s="0" t="e">
        <f aca="false">NA()</f>
        <v>#N/A</v>
      </c>
      <c r="H1358" s="0" t="e">
        <f aca="false">NA()</f>
        <v>#N/A</v>
      </c>
      <c r="I1358" s="0" t="e">
        <f aca="false">NA()</f>
        <v>#N/A</v>
      </c>
      <c r="J1358" s="0" t="n">
        <v>44.45</v>
      </c>
      <c r="K1358" s="0" t="n">
        <v>47.63</v>
      </c>
      <c r="L1358" s="0" t="n">
        <v>47.05</v>
      </c>
    </row>
    <row r="1359" customFormat="false" ht="12.75" hidden="false" customHeight="false" outlineLevel="0" collapsed="false">
      <c r="A1359" s="96" t="n">
        <v>37103</v>
      </c>
      <c r="B1359" s="0" t="n">
        <v>55.14</v>
      </c>
      <c r="C1359" s="0" t="n">
        <v>53.61</v>
      </c>
      <c r="D1359" s="0" t="n">
        <v>46.21</v>
      </c>
      <c r="E1359" s="0" t="n">
        <v>55.21</v>
      </c>
      <c r="F1359" s="0" t="e">
        <f aca="false">NA()</f>
        <v>#N/A</v>
      </c>
      <c r="G1359" s="0" t="e">
        <f aca="false">NA()</f>
        <v>#N/A</v>
      </c>
      <c r="H1359" s="0" t="e">
        <f aca="false">NA()</f>
        <v>#N/A</v>
      </c>
      <c r="I1359" s="0" t="e">
        <f aca="false">NA()</f>
        <v>#N/A</v>
      </c>
      <c r="J1359" s="0" t="n">
        <v>52.44</v>
      </c>
      <c r="K1359" s="0" t="n">
        <v>68.23</v>
      </c>
      <c r="L1359" s="0" t="n">
        <v>59.4</v>
      </c>
    </row>
    <row r="1360" customFormat="false" ht="12.75" hidden="false" customHeight="false" outlineLevel="0" collapsed="false">
      <c r="A1360" s="96" t="n">
        <v>37104</v>
      </c>
      <c r="B1360" s="0" t="n">
        <v>65.13</v>
      </c>
      <c r="C1360" s="0" t="n">
        <v>63.39</v>
      </c>
      <c r="D1360" s="0" t="n">
        <v>55.4</v>
      </c>
      <c r="E1360" s="0" t="n">
        <v>57.04</v>
      </c>
      <c r="F1360" s="0" t="e">
        <f aca="false">NA()</f>
        <v>#N/A</v>
      </c>
      <c r="G1360" s="0" t="e">
        <f aca="false">NA()</f>
        <v>#N/A</v>
      </c>
      <c r="H1360" s="0" t="e">
        <f aca="false">NA()</f>
        <v>#N/A</v>
      </c>
      <c r="I1360" s="0" t="e">
        <f aca="false">NA()</f>
        <v>#N/A</v>
      </c>
      <c r="J1360" s="0" t="n">
        <v>53.23</v>
      </c>
      <c r="K1360" s="0" t="n">
        <v>75.67</v>
      </c>
      <c r="L1360" s="0" t="n">
        <v>65.8</v>
      </c>
    </row>
    <row r="1361" customFormat="false" ht="12.75" hidden="false" customHeight="false" outlineLevel="0" collapsed="false">
      <c r="A1361" s="96" t="n">
        <v>37105</v>
      </c>
      <c r="B1361" s="0" t="n">
        <v>84</v>
      </c>
      <c r="C1361" s="0" t="n">
        <v>81.31</v>
      </c>
      <c r="D1361" s="0" t="n">
        <v>58.05</v>
      </c>
      <c r="E1361" s="0" t="n">
        <v>52.7</v>
      </c>
      <c r="F1361" s="0" t="e">
        <f aca="false">NA()</f>
        <v>#N/A</v>
      </c>
      <c r="G1361" s="0" t="e">
        <f aca="false">NA()</f>
        <v>#N/A</v>
      </c>
      <c r="H1361" s="0" t="e">
        <f aca="false">NA()</f>
        <v>#N/A</v>
      </c>
      <c r="I1361" s="0" t="e">
        <f aca="false">NA()</f>
        <v>#N/A</v>
      </c>
      <c r="J1361" s="0" t="n">
        <v>47.19</v>
      </c>
      <c r="K1361" s="0" t="n">
        <v>70.68</v>
      </c>
      <c r="L1361" s="0" t="n">
        <v>63</v>
      </c>
    </row>
    <row r="1362" customFormat="false" ht="12.75" hidden="false" customHeight="false" outlineLevel="0" collapsed="false">
      <c r="A1362" s="96" t="n">
        <v>37106</v>
      </c>
      <c r="B1362" s="0" t="n">
        <v>117.14</v>
      </c>
      <c r="C1362" s="0" t="n">
        <v>101.39</v>
      </c>
      <c r="D1362" s="0" t="n">
        <v>73.59</v>
      </c>
      <c r="E1362" s="0" t="n">
        <v>43.3</v>
      </c>
      <c r="F1362" s="0" t="e">
        <f aca="false">NA()</f>
        <v>#N/A</v>
      </c>
      <c r="G1362" s="0" t="e">
        <f aca="false">NA()</f>
        <v>#N/A</v>
      </c>
      <c r="H1362" s="0" t="e">
        <f aca="false">NA()</f>
        <v>#N/A</v>
      </c>
      <c r="I1362" s="0" t="e">
        <f aca="false">NA()</f>
        <v>#N/A</v>
      </c>
      <c r="J1362" s="0" t="n">
        <v>41.62</v>
      </c>
      <c r="K1362" s="0" t="n">
        <v>44.74</v>
      </c>
      <c r="L1362" s="0" t="n">
        <v>47.58</v>
      </c>
    </row>
    <row r="1363" customFormat="false" ht="12.75" hidden="false" customHeight="false" outlineLevel="0" collapsed="false">
      <c r="A1363" s="96" t="n">
        <v>37107</v>
      </c>
      <c r="B1363" s="0" t="e">
        <f aca="false">NA()</f>
        <v>#N/A</v>
      </c>
      <c r="C1363" s="0" t="e">
        <f aca="false">NA()</f>
        <v>#N/A</v>
      </c>
      <c r="D1363" s="0" t="e">
        <f aca="false">NA()</f>
        <v>#N/A</v>
      </c>
      <c r="E1363" s="0" t="e">
        <f aca="false">NA()</f>
        <v>#N/A</v>
      </c>
      <c r="F1363" s="0" t="e">
        <f aca="false">NA()</f>
        <v>#N/A</v>
      </c>
      <c r="G1363" s="0" t="e">
        <f aca="false">NA()</f>
        <v>#N/A</v>
      </c>
      <c r="H1363" s="0" t="e">
        <f aca="false">NA()</f>
        <v>#N/A</v>
      </c>
      <c r="I1363" s="0" t="e">
        <f aca="false">NA()</f>
        <v>#N/A</v>
      </c>
      <c r="J1363" s="0" t="n">
        <v>33</v>
      </c>
      <c r="K1363" s="0" t="e">
        <f aca="false">NA()</f>
        <v>#N/A</v>
      </c>
      <c r="L1363" s="0" t="n">
        <v>37</v>
      </c>
    </row>
    <row r="1364" customFormat="false" ht="12.75" hidden="false" customHeight="false" outlineLevel="0" collapsed="false">
      <c r="A1364" s="96" t="n">
        <v>37108</v>
      </c>
      <c r="B1364" s="0" t="e">
        <f aca="false">NA()</f>
        <v>#N/A</v>
      </c>
      <c r="C1364" s="0" t="e">
        <f aca="false">NA()</f>
        <v>#N/A</v>
      </c>
      <c r="D1364" s="0" t="e">
        <f aca="false">NA()</f>
        <v>#N/A</v>
      </c>
      <c r="E1364" s="0" t="e">
        <f aca="false">NA()</f>
        <v>#N/A</v>
      </c>
      <c r="F1364" s="0" t="e">
        <f aca="false">NA()</f>
        <v>#N/A</v>
      </c>
      <c r="G1364" s="0" t="e">
        <f aca="false">NA()</f>
        <v>#N/A</v>
      </c>
      <c r="H1364" s="0" t="e">
        <f aca="false">NA()</f>
        <v>#N/A</v>
      </c>
      <c r="I1364" s="0" t="e">
        <f aca="false">NA()</f>
        <v>#N/A</v>
      </c>
      <c r="J1364" s="0" t="n">
        <v>33</v>
      </c>
      <c r="K1364" s="0" t="e">
        <f aca="false">NA()</f>
        <v>#N/A</v>
      </c>
      <c r="L1364" s="0" t="n">
        <v>37</v>
      </c>
    </row>
    <row r="1365" customFormat="false" ht="12.75" hidden="false" customHeight="false" outlineLevel="0" collapsed="false">
      <c r="A1365" s="96" t="n">
        <v>37109</v>
      </c>
      <c r="B1365" s="0" t="n">
        <v>83</v>
      </c>
      <c r="C1365" s="0" t="n">
        <v>81.2</v>
      </c>
      <c r="D1365" s="0" t="n">
        <v>59.85</v>
      </c>
      <c r="E1365" s="0" t="n">
        <v>45.13</v>
      </c>
      <c r="F1365" s="0" t="e">
        <f aca="false">NA()</f>
        <v>#N/A</v>
      </c>
      <c r="G1365" s="0" t="e">
        <f aca="false">NA()</f>
        <v>#N/A</v>
      </c>
      <c r="H1365" s="0" t="e">
        <f aca="false">NA()</f>
        <v>#N/A</v>
      </c>
      <c r="I1365" s="0" t="e">
        <f aca="false">NA()</f>
        <v>#N/A</v>
      </c>
      <c r="J1365" s="0" t="n">
        <v>41.29</v>
      </c>
      <c r="K1365" s="0" t="n">
        <v>54.6</v>
      </c>
      <c r="L1365" s="0" t="n">
        <v>52.9</v>
      </c>
    </row>
    <row r="1366" customFormat="false" ht="12.75" hidden="false" customHeight="false" outlineLevel="0" collapsed="false">
      <c r="A1366" s="96" t="n">
        <v>37110</v>
      </c>
      <c r="B1366" s="0" t="n">
        <v>158</v>
      </c>
      <c r="C1366" s="0" t="n">
        <v>150</v>
      </c>
      <c r="D1366" s="0" t="n">
        <v>101.08</v>
      </c>
      <c r="E1366" s="0" t="n">
        <v>66.92</v>
      </c>
      <c r="F1366" s="0" t="e">
        <f aca="false">NA()</f>
        <v>#N/A</v>
      </c>
      <c r="G1366" s="0" t="e">
        <f aca="false">NA()</f>
        <v>#N/A</v>
      </c>
      <c r="H1366" s="0" t="e">
        <f aca="false">NA()</f>
        <v>#N/A</v>
      </c>
      <c r="I1366" s="0" t="e">
        <f aca="false">NA()</f>
        <v>#N/A</v>
      </c>
      <c r="J1366" s="0" t="n">
        <v>53.28</v>
      </c>
      <c r="K1366" s="0" t="n">
        <v>87.79</v>
      </c>
      <c r="L1366" s="0" t="n">
        <v>84.5</v>
      </c>
    </row>
    <row r="1367" customFormat="false" ht="12.75" hidden="false" customHeight="false" outlineLevel="0" collapsed="false">
      <c r="A1367" s="96" t="n">
        <v>37111</v>
      </c>
      <c r="B1367" s="0" t="n">
        <v>198.08</v>
      </c>
      <c r="C1367" s="0" t="n">
        <v>169</v>
      </c>
      <c r="D1367" s="0" t="n">
        <v>145.39</v>
      </c>
      <c r="E1367" s="0" t="n">
        <v>123.18</v>
      </c>
      <c r="F1367" s="0" t="e">
        <f aca="false">NA()</f>
        <v>#N/A</v>
      </c>
      <c r="G1367" s="0" t="e">
        <f aca="false">NA()</f>
        <v>#N/A</v>
      </c>
      <c r="H1367" s="0" t="e">
        <f aca="false">NA()</f>
        <v>#N/A</v>
      </c>
      <c r="I1367" s="0" t="e">
        <f aca="false">NA()</f>
        <v>#N/A</v>
      </c>
      <c r="J1367" s="0" t="n">
        <v>106.93</v>
      </c>
      <c r="K1367" s="0" t="n">
        <v>162.73</v>
      </c>
      <c r="L1367" s="0" t="n">
        <v>143.5</v>
      </c>
    </row>
    <row r="1368" customFormat="false" ht="12.75" hidden="false" customHeight="false" outlineLevel="0" collapsed="false">
      <c r="A1368" s="96" t="n">
        <v>37112</v>
      </c>
      <c r="B1368" s="0" t="n">
        <v>263.4</v>
      </c>
      <c r="C1368" s="0" t="n">
        <v>209</v>
      </c>
      <c r="D1368" s="0" t="n">
        <v>179.63</v>
      </c>
      <c r="E1368" s="0" t="n">
        <v>74.85</v>
      </c>
      <c r="F1368" s="0" t="e">
        <f aca="false">NA()</f>
        <v>#N/A</v>
      </c>
      <c r="G1368" s="0" t="e">
        <f aca="false">NA()</f>
        <v>#N/A</v>
      </c>
      <c r="H1368" s="0" t="e">
        <f aca="false">NA()</f>
        <v>#N/A</v>
      </c>
      <c r="I1368" s="0" t="e">
        <f aca="false">NA()</f>
        <v>#N/A</v>
      </c>
      <c r="J1368" s="0" t="n">
        <v>89.66</v>
      </c>
      <c r="K1368" s="0" t="n">
        <v>119.6</v>
      </c>
      <c r="L1368" s="0" t="n">
        <v>90</v>
      </c>
    </row>
    <row r="1369" customFormat="false" ht="12.75" hidden="false" customHeight="false" outlineLevel="0" collapsed="false">
      <c r="A1369" s="96" t="n">
        <v>37113</v>
      </c>
      <c r="B1369" s="0" t="n">
        <v>241.5</v>
      </c>
      <c r="C1369" s="0" t="n">
        <v>201.5</v>
      </c>
      <c r="D1369" s="0" t="n">
        <v>153.16</v>
      </c>
      <c r="E1369" s="0" t="n">
        <v>45.23</v>
      </c>
      <c r="F1369" s="0" t="e">
        <f aca="false">NA()</f>
        <v>#N/A</v>
      </c>
      <c r="G1369" s="0" t="e">
        <f aca="false">NA()</f>
        <v>#N/A</v>
      </c>
      <c r="H1369" s="0" t="e">
        <f aca="false">NA()</f>
        <v>#N/A</v>
      </c>
      <c r="I1369" s="0" t="e">
        <f aca="false">NA()</f>
        <v>#N/A</v>
      </c>
      <c r="J1369" s="0" t="n">
        <v>51.22</v>
      </c>
      <c r="K1369" s="0" t="n">
        <v>45.82</v>
      </c>
      <c r="L1369" s="0" t="n">
        <v>46.13</v>
      </c>
    </row>
    <row r="1370" customFormat="false" ht="12.75" hidden="false" customHeight="false" outlineLevel="0" collapsed="false">
      <c r="A1370" s="96" t="n">
        <v>37114</v>
      </c>
      <c r="B1370" s="0" t="e">
        <f aca="false">NA()</f>
        <v>#N/A</v>
      </c>
      <c r="C1370" s="0" t="e">
        <f aca="false">NA()</f>
        <v>#N/A</v>
      </c>
      <c r="D1370" s="0" t="n">
        <v>40.5</v>
      </c>
      <c r="E1370" s="0" t="e">
        <f aca="false">NA()</f>
        <v>#N/A</v>
      </c>
      <c r="F1370" s="0" t="e">
        <f aca="false">NA()</f>
        <v>#N/A</v>
      </c>
      <c r="G1370" s="0" t="e">
        <f aca="false">NA()</f>
        <v>#N/A</v>
      </c>
      <c r="H1370" s="0" t="e">
        <f aca="false">NA()</f>
        <v>#N/A</v>
      </c>
      <c r="I1370" s="0" t="e">
        <f aca="false">NA()</f>
        <v>#N/A</v>
      </c>
      <c r="J1370" s="0" t="n">
        <v>36.47</v>
      </c>
      <c r="K1370" s="0" t="e">
        <f aca="false">NA()</f>
        <v>#N/A</v>
      </c>
      <c r="L1370" s="0" t="n">
        <v>36</v>
      </c>
    </row>
    <row r="1371" customFormat="false" ht="12.75" hidden="false" customHeight="false" outlineLevel="0" collapsed="false">
      <c r="A1371" s="96" t="n">
        <v>37115</v>
      </c>
      <c r="B1371" s="0" t="e">
        <f aca="false">NA()</f>
        <v>#N/A</v>
      </c>
      <c r="C1371" s="0" t="e">
        <f aca="false">NA()</f>
        <v>#N/A</v>
      </c>
      <c r="D1371" s="0" t="n">
        <v>40.5</v>
      </c>
      <c r="E1371" s="0" t="e">
        <f aca="false">NA()</f>
        <v>#N/A</v>
      </c>
      <c r="F1371" s="0" t="e">
        <f aca="false">NA()</f>
        <v>#N/A</v>
      </c>
      <c r="G1371" s="0" t="e">
        <f aca="false">NA()</f>
        <v>#N/A</v>
      </c>
      <c r="H1371" s="0" t="e">
        <f aca="false">NA()</f>
        <v>#N/A</v>
      </c>
      <c r="I1371" s="0" t="e">
        <f aca="false">NA()</f>
        <v>#N/A</v>
      </c>
      <c r="J1371" s="0" t="n">
        <v>36.47</v>
      </c>
      <c r="K1371" s="0" t="e">
        <f aca="false">NA()</f>
        <v>#N/A</v>
      </c>
      <c r="L1371" s="0" t="n">
        <v>36</v>
      </c>
    </row>
    <row r="1372" customFormat="false" ht="12.75" hidden="false" customHeight="false" outlineLevel="0" collapsed="false">
      <c r="A1372" s="96" t="n">
        <v>37116</v>
      </c>
      <c r="B1372" s="0" t="e">
        <f aca="false">NA()</f>
        <v>#N/A</v>
      </c>
      <c r="C1372" s="0" t="n">
        <v>57.42</v>
      </c>
      <c r="D1372" s="0" t="n">
        <v>46.93</v>
      </c>
      <c r="E1372" s="0" t="n">
        <v>40.11</v>
      </c>
      <c r="F1372" s="0" t="e">
        <f aca="false">NA()</f>
        <v>#N/A</v>
      </c>
      <c r="G1372" s="0" t="e">
        <f aca="false">NA()</f>
        <v>#N/A</v>
      </c>
      <c r="H1372" s="0" t="e">
        <f aca="false">NA()</f>
        <v>#N/A</v>
      </c>
      <c r="I1372" s="0" t="e">
        <f aca="false">NA()</f>
        <v>#N/A</v>
      </c>
      <c r="J1372" s="0" t="n">
        <v>44.1</v>
      </c>
      <c r="K1372" s="0" t="n">
        <v>36.12</v>
      </c>
      <c r="L1372" s="0" t="n">
        <v>41.38</v>
      </c>
    </row>
    <row r="1373" customFormat="false" ht="12.75" hidden="false" customHeight="false" outlineLevel="0" collapsed="false">
      <c r="A1373" s="96" t="n">
        <v>37117</v>
      </c>
      <c r="B1373" s="0" t="n">
        <v>53.05</v>
      </c>
      <c r="C1373" s="0" t="n">
        <v>49.5</v>
      </c>
      <c r="D1373" s="0" t="n">
        <v>41.65</v>
      </c>
      <c r="E1373" s="0" t="n">
        <v>29.62</v>
      </c>
      <c r="F1373" s="0" t="e">
        <f aca="false">NA()</f>
        <v>#N/A</v>
      </c>
      <c r="G1373" s="0" t="e">
        <f aca="false">NA()</f>
        <v>#N/A</v>
      </c>
      <c r="H1373" s="0" t="e">
        <f aca="false">NA()</f>
        <v>#N/A</v>
      </c>
      <c r="I1373" s="0" t="e">
        <f aca="false">NA()</f>
        <v>#N/A</v>
      </c>
      <c r="J1373" s="0" t="n">
        <v>37.48</v>
      </c>
      <c r="K1373" s="0" t="n">
        <v>29.8</v>
      </c>
      <c r="L1373" s="0" t="n">
        <v>35.13</v>
      </c>
    </row>
    <row r="1374" customFormat="false" ht="12.75" hidden="false" customHeight="false" outlineLevel="0" collapsed="false">
      <c r="A1374" s="96" t="n">
        <v>37118</v>
      </c>
      <c r="B1374" s="0" t="n">
        <v>51.52</v>
      </c>
      <c r="C1374" s="0" t="n">
        <v>51.13</v>
      </c>
      <c r="D1374" s="0" t="n">
        <v>41.34</v>
      </c>
      <c r="E1374" s="0" t="n">
        <v>30.92</v>
      </c>
      <c r="F1374" s="0" t="e">
        <f aca="false">NA()</f>
        <v>#N/A</v>
      </c>
      <c r="G1374" s="0" t="e">
        <f aca="false">NA()</f>
        <v>#N/A</v>
      </c>
      <c r="H1374" s="0" t="e">
        <f aca="false">NA()</f>
        <v>#N/A</v>
      </c>
      <c r="I1374" s="0" t="e">
        <f aca="false">NA()</f>
        <v>#N/A</v>
      </c>
      <c r="J1374" s="0" t="n">
        <v>36.43</v>
      </c>
      <c r="K1374" s="0" t="n">
        <v>32.1</v>
      </c>
      <c r="L1374" s="0" t="n">
        <v>33</v>
      </c>
    </row>
    <row r="1375" customFormat="false" ht="12.75" hidden="false" customHeight="false" outlineLevel="0" collapsed="false">
      <c r="A1375" s="96" t="n">
        <v>37119</v>
      </c>
      <c r="B1375" s="0" t="n">
        <v>57</v>
      </c>
      <c r="C1375" s="0" t="n">
        <v>54.58</v>
      </c>
      <c r="D1375" s="0" t="n">
        <v>45.56</v>
      </c>
      <c r="E1375" s="0" t="n">
        <v>30.11</v>
      </c>
      <c r="F1375" s="0" t="e">
        <f aca="false">NA()</f>
        <v>#N/A</v>
      </c>
      <c r="G1375" s="0" t="e">
        <f aca="false">NA()</f>
        <v>#N/A</v>
      </c>
      <c r="H1375" s="0" t="e">
        <f aca="false">NA()</f>
        <v>#N/A</v>
      </c>
      <c r="I1375" s="0" t="e">
        <f aca="false">NA()</f>
        <v>#N/A</v>
      </c>
      <c r="J1375" s="0" t="n">
        <v>37.06</v>
      </c>
      <c r="K1375" s="0" t="n">
        <v>30.82</v>
      </c>
      <c r="L1375" s="0" t="n">
        <v>31.75</v>
      </c>
    </row>
    <row r="1376" customFormat="false" ht="12.75" hidden="false" customHeight="false" outlineLevel="0" collapsed="false">
      <c r="A1376" s="96" t="n">
        <v>37120</v>
      </c>
      <c r="B1376" s="0" t="n">
        <v>55.5</v>
      </c>
      <c r="C1376" s="0" t="n">
        <v>52.81</v>
      </c>
      <c r="D1376" s="0" t="n">
        <v>43.52</v>
      </c>
      <c r="E1376" s="0" t="n">
        <v>25.68</v>
      </c>
      <c r="F1376" s="0" t="e">
        <f aca="false">NA()</f>
        <v>#N/A</v>
      </c>
      <c r="G1376" s="0" t="e">
        <f aca="false">NA()</f>
        <v>#N/A</v>
      </c>
      <c r="H1376" s="0" t="e">
        <f aca="false">NA()</f>
        <v>#N/A</v>
      </c>
      <c r="I1376" s="0" t="e">
        <f aca="false">NA()</f>
        <v>#N/A</v>
      </c>
      <c r="J1376" s="0" t="n">
        <v>39.4</v>
      </c>
      <c r="K1376" s="0" t="n">
        <v>28.32</v>
      </c>
      <c r="L1376" s="0" t="n">
        <v>29</v>
      </c>
    </row>
    <row r="1377" customFormat="false" ht="12.75" hidden="false" customHeight="false" outlineLevel="0" collapsed="false">
      <c r="A1377" s="96" t="n">
        <v>37121</v>
      </c>
      <c r="B1377" s="0" t="e">
        <f aca="false">NA()</f>
        <v>#N/A</v>
      </c>
      <c r="C1377" s="0" t="e">
        <f aca="false">NA()</f>
        <v>#N/A</v>
      </c>
      <c r="D1377" s="0" t="n">
        <v>35</v>
      </c>
      <c r="E1377" s="0" t="e">
        <f aca="false">NA()</f>
        <v>#N/A</v>
      </c>
      <c r="F1377" s="0" t="e">
        <f aca="false">NA()</f>
        <v>#N/A</v>
      </c>
      <c r="G1377" s="0" t="e">
        <f aca="false">NA()</f>
        <v>#N/A</v>
      </c>
      <c r="H1377" s="0" t="e">
        <f aca="false">NA()</f>
        <v>#N/A</v>
      </c>
      <c r="I1377" s="0" t="e">
        <f aca="false">NA()</f>
        <v>#N/A</v>
      </c>
      <c r="J1377" s="0" t="n">
        <v>30</v>
      </c>
      <c r="K1377" s="0" t="n">
        <v>19</v>
      </c>
      <c r="L1377" s="0" t="n">
        <v>23</v>
      </c>
    </row>
    <row r="1378" customFormat="false" ht="12.75" hidden="false" customHeight="false" outlineLevel="0" collapsed="false">
      <c r="A1378" s="96" t="n">
        <v>37122</v>
      </c>
      <c r="B1378" s="0" t="e">
        <f aca="false">NA()</f>
        <v>#N/A</v>
      </c>
      <c r="C1378" s="0" t="e">
        <f aca="false">NA()</f>
        <v>#N/A</v>
      </c>
      <c r="D1378" s="0" t="n">
        <v>35</v>
      </c>
      <c r="E1378" s="0" t="e">
        <f aca="false">NA()</f>
        <v>#N/A</v>
      </c>
      <c r="F1378" s="0" t="e">
        <f aca="false">NA()</f>
        <v>#N/A</v>
      </c>
      <c r="G1378" s="0" t="e">
        <f aca="false">NA()</f>
        <v>#N/A</v>
      </c>
      <c r="H1378" s="0" t="e">
        <f aca="false">NA()</f>
        <v>#N/A</v>
      </c>
      <c r="I1378" s="0" t="e">
        <f aca="false">NA()</f>
        <v>#N/A</v>
      </c>
      <c r="J1378" s="0" t="n">
        <v>30</v>
      </c>
      <c r="K1378" s="0" t="n">
        <v>19</v>
      </c>
      <c r="L1378" s="0" t="n">
        <v>23</v>
      </c>
    </row>
    <row r="1379" customFormat="false" ht="12.75" hidden="false" customHeight="false" outlineLevel="0" collapsed="false">
      <c r="A1379" s="96" t="n">
        <v>37123</v>
      </c>
      <c r="B1379" s="0" t="n">
        <v>54</v>
      </c>
      <c r="C1379" s="0" t="n">
        <v>53.14</v>
      </c>
      <c r="D1379" s="0" t="n">
        <v>42.27</v>
      </c>
      <c r="E1379" s="0" t="n">
        <v>30.54</v>
      </c>
      <c r="F1379" s="0" t="e">
        <f aca="false">NA()</f>
        <v>#N/A</v>
      </c>
      <c r="G1379" s="0" t="e">
        <f aca="false">NA()</f>
        <v>#N/A</v>
      </c>
      <c r="H1379" s="0" t="e">
        <f aca="false">NA()</f>
        <v>#N/A</v>
      </c>
      <c r="I1379" s="0" t="e">
        <f aca="false">NA()</f>
        <v>#N/A</v>
      </c>
      <c r="J1379" s="0" t="n">
        <v>42.52</v>
      </c>
      <c r="K1379" s="0" t="n">
        <v>31.87</v>
      </c>
      <c r="L1379" s="0" t="n">
        <v>32.75</v>
      </c>
    </row>
    <row r="1380" customFormat="false" ht="12.75" hidden="false" customHeight="false" outlineLevel="0" collapsed="false">
      <c r="A1380" s="96" t="n">
        <v>37124</v>
      </c>
      <c r="B1380" s="0" t="n">
        <v>54</v>
      </c>
      <c r="C1380" s="0" t="n">
        <v>52.69</v>
      </c>
      <c r="D1380" s="0" t="n">
        <v>44.58</v>
      </c>
      <c r="E1380" s="0" t="n">
        <v>29.61</v>
      </c>
      <c r="F1380" s="0" t="e">
        <f aca="false">NA()</f>
        <v>#N/A</v>
      </c>
      <c r="G1380" s="0" t="e">
        <f aca="false">NA()</f>
        <v>#N/A</v>
      </c>
      <c r="H1380" s="0" t="e">
        <f aca="false">NA()</f>
        <v>#N/A</v>
      </c>
      <c r="I1380" s="0" t="e">
        <f aca="false">NA()</f>
        <v>#N/A</v>
      </c>
      <c r="J1380" s="0" t="n">
        <v>41.41</v>
      </c>
      <c r="K1380" s="0" t="n">
        <v>30.27</v>
      </c>
      <c r="L1380" s="0" t="n">
        <v>33.3</v>
      </c>
    </row>
    <row r="1381" customFormat="false" ht="12.75" hidden="false" customHeight="false" outlineLevel="0" collapsed="false">
      <c r="A1381" s="96" t="n">
        <v>37125</v>
      </c>
      <c r="B1381" s="0" t="n">
        <v>52.39</v>
      </c>
      <c r="C1381" s="0" t="n">
        <v>51.06</v>
      </c>
      <c r="D1381" s="0" t="n">
        <v>42.17</v>
      </c>
      <c r="E1381" s="0" t="n">
        <v>35.18</v>
      </c>
      <c r="F1381" s="0" t="e">
        <f aca="false">NA()</f>
        <v>#N/A</v>
      </c>
      <c r="G1381" s="0" t="e">
        <f aca="false">NA()</f>
        <v>#N/A</v>
      </c>
      <c r="H1381" s="0" t="e">
        <f aca="false">NA()</f>
        <v>#N/A</v>
      </c>
      <c r="I1381" s="0" t="e">
        <f aca="false">NA()</f>
        <v>#N/A</v>
      </c>
      <c r="J1381" s="0" t="n">
        <v>44.21</v>
      </c>
      <c r="K1381" s="0" t="n">
        <v>34.94</v>
      </c>
      <c r="L1381" s="0" t="n">
        <v>38</v>
      </c>
    </row>
    <row r="1382" customFormat="false" ht="12.75" hidden="false" customHeight="false" outlineLevel="0" collapsed="false">
      <c r="A1382" s="96" t="n">
        <v>37126</v>
      </c>
      <c r="B1382" s="0" t="n">
        <v>51.26</v>
      </c>
      <c r="C1382" s="0" t="n">
        <v>47.45</v>
      </c>
      <c r="D1382" s="0" t="n">
        <v>38.97</v>
      </c>
      <c r="E1382" s="0" t="n">
        <v>38.03</v>
      </c>
      <c r="F1382" s="0" t="e">
        <f aca="false">NA()</f>
        <v>#N/A</v>
      </c>
      <c r="G1382" s="0" t="e">
        <f aca="false">NA()</f>
        <v>#N/A</v>
      </c>
      <c r="H1382" s="0" t="e">
        <f aca="false">NA()</f>
        <v>#N/A</v>
      </c>
      <c r="I1382" s="0" t="e">
        <f aca="false">NA()</f>
        <v>#N/A</v>
      </c>
      <c r="J1382" s="0" t="n">
        <v>44.35</v>
      </c>
      <c r="K1382" s="0" t="n">
        <v>36.51</v>
      </c>
      <c r="L1382" s="0" t="n">
        <v>38.25</v>
      </c>
    </row>
    <row r="1383" customFormat="false" ht="12.75" hidden="false" customHeight="false" outlineLevel="0" collapsed="false">
      <c r="A1383" s="96" t="n">
        <v>37127</v>
      </c>
      <c r="B1383" s="0" t="n">
        <v>51.75</v>
      </c>
      <c r="C1383" s="0" t="n">
        <v>46.81</v>
      </c>
      <c r="D1383" s="0" t="n">
        <v>41.02</v>
      </c>
      <c r="E1383" s="0" t="n">
        <v>35.32</v>
      </c>
      <c r="F1383" s="0" t="e">
        <f aca="false">NA()</f>
        <v>#N/A</v>
      </c>
      <c r="G1383" s="0" t="e">
        <f aca="false">NA()</f>
        <v>#N/A</v>
      </c>
      <c r="H1383" s="0" t="e">
        <f aca="false">NA()</f>
        <v>#N/A</v>
      </c>
      <c r="I1383" s="0" t="e">
        <f aca="false">NA()</f>
        <v>#N/A</v>
      </c>
      <c r="J1383" s="0" t="n">
        <v>42.34</v>
      </c>
      <c r="K1383" s="0" t="n">
        <v>34.12</v>
      </c>
      <c r="L1383" s="0" t="n">
        <v>34.5</v>
      </c>
    </row>
    <row r="1384" customFormat="false" ht="12.75" hidden="false" customHeight="false" outlineLevel="0" collapsed="false">
      <c r="A1384" s="96" t="n">
        <v>37128</v>
      </c>
      <c r="B1384" s="0" t="e">
        <f aca="false">NA()</f>
        <v>#N/A</v>
      </c>
      <c r="C1384" s="0" t="e">
        <f aca="false">NA()</f>
        <v>#N/A</v>
      </c>
      <c r="D1384" s="0" t="n">
        <v>35</v>
      </c>
      <c r="E1384" s="0" t="n">
        <v>25</v>
      </c>
      <c r="F1384" s="0" t="e">
        <f aca="false">NA()</f>
        <v>#N/A</v>
      </c>
      <c r="G1384" s="0" t="e">
        <f aca="false">NA()</f>
        <v>#N/A</v>
      </c>
      <c r="H1384" s="0" t="e">
        <f aca="false">NA()</f>
        <v>#N/A</v>
      </c>
      <c r="I1384" s="0" t="e">
        <f aca="false">NA()</f>
        <v>#N/A</v>
      </c>
      <c r="J1384" s="0" t="e">
        <f aca="false">NA()</f>
        <v>#N/A</v>
      </c>
      <c r="K1384" s="0" t="n">
        <v>26.19</v>
      </c>
      <c r="L1384" s="0" t="n">
        <v>26</v>
      </c>
    </row>
    <row r="1385" customFormat="false" ht="12.75" hidden="false" customHeight="false" outlineLevel="0" collapsed="false">
      <c r="A1385" s="96" t="n">
        <v>37129</v>
      </c>
      <c r="B1385" s="0" t="e">
        <f aca="false">NA()</f>
        <v>#N/A</v>
      </c>
      <c r="C1385" s="0" t="e">
        <f aca="false">NA()</f>
        <v>#N/A</v>
      </c>
      <c r="D1385" s="0" t="n">
        <v>35</v>
      </c>
      <c r="E1385" s="0" t="n">
        <v>25</v>
      </c>
      <c r="F1385" s="0" t="e">
        <f aca="false">NA()</f>
        <v>#N/A</v>
      </c>
      <c r="G1385" s="0" t="e">
        <f aca="false">NA()</f>
        <v>#N/A</v>
      </c>
      <c r="H1385" s="0" t="e">
        <f aca="false">NA()</f>
        <v>#N/A</v>
      </c>
      <c r="I1385" s="0" t="e">
        <f aca="false">NA()</f>
        <v>#N/A</v>
      </c>
      <c r="J1385" s="0" t="e">
        <f aca="false">NA()</f>
        <v>#N/A</v>
      </c>
      <c r="K1385" s="0" t="n">
        <v>25.81</v>
      </c>
      <c r="L1385" s="0" t="n">
        <v>26</v>
      </c>
    </row>
    <row r="1386" customFormat="false" ht="12.75" hidden="false" customHeight="false" outlineLevel="0" collapsed="false">
      <c r="A1386" s="96" t="n">
        <v>37130</v>
      </c>
      <c r="B1386" s="0" t="n">
        <v>53</v>
      </c>
      <c r="C1386" s="0" t="n">
        <v>47.88</v>
      </c>
      <c r="D1386" s="0" t="n">
        <v>41.37</v>
      </c>
      <c r="E1386" s="0" t="n">
        <v>30.23</v>
      </c>
      <c r="F1386" s="0" t="e">
        <f aca="false">NA()</f>
        <v>#N/A</v>
      </c>
      <c r="G1386" s="0" t="e">
        <f aca="false">NA()</f>
        <v>#N/A</v>
      </c>
      <c r="H1386" s="0" t="e">
        <f aca="false">NA()</f>
        <v>#N/A</v>
      </c>
      <c r="I1386" s="0" t="e">
        <f aca="false">NA()</f>
        <v>#N/A</v>
      </c>
      <c r="J1386" s="0" t="n">
        <v>39.99</v>
      </c>
      <c r="K1386" s="0" t="n">
        <v>30.52</v>
      </c>
      <c r="L1386" s="0" t="n">
        <v>34.17</v>
      </c>
    </row>
    <row r="1387" customFormat="false" ht="12.75" hidden="false" customHeight="false" outlineLevel="0" collapsed="false">
      <c r="A1387" s="96" t="n">
        <v>37131</v>
      </c>
      <c r="B1387" s="0" t="n">
        <v>55.75</v>
      </c>
      <c r="C1387" s="0" t="n">
        <v>50.58</v>
      </c>
      <c r="D1387" s="0" t="n">
        <v>44.13</v>
      </c>
      <c r="E1387" s="0" t="n">
        <v>30.03</v>
      </c>
      <c r="F1387" s="0" t="e">
        <f aca="false">NA()</f>
        <v>#N/A</v>
      </c>
      <c r="G1387" s="0" t="e">
        <f aca="false">NA()</f>
        <v>#N/A</v>
      </c>
      <c r="H1387" s="0" t="e">
        <f aca="false">NA()</f>
        <v>#N/A</v>
      </c>
      <c r="I1387" s="0" t="e">
        <f aca="false">NA()</f>
        <v>#N/A</v>
      </c>
      <c r="J1387" s="0" t="n">
        <v>38.11</v>
      </c>
      <c r="K1387" s="0" t="n">
        <v>30.17</v>
      </c>
      <c r="L1387" s="0" t="n">
        <v>34</v>
      </c>
    </row>
    <row r="1388" customFormat="false" ht="12.75" hidden="false" customHeight="false" outlineLevel="0" collapsed="false">
      <c r="A1388" s="96" t="n">
        <v>37132</v>
      </c>
      <c r="B1388" s="0" t="n">
        <v>50.16</v>
      </c>
      <c r="C1388" s="0" t="n">
        <v>46.05</v>
      </c>
      <c r="D1388" s="0" t="n">
        <v>39.19</v>
      </c>
      <c r="E1388" s="0" t="n">
        <v>33.89</v>
      </c>
      <c r="F1388" s="0" t="e">
        <f aca="false">NA()</f>
        <v>#N/A</v>
      </c>
      <c r="G1388" s="0" t="e">
        <f aca="false">NA()</f>
        <v>#N/A</v>
      </c>
      <c r="H1388" s="0" t="e">
        <f aca="false">NA()</f>
        <v>#N/A</v>
      </c>
      <c r="I1388" s="0" t="e">
        <f aca="false">NA()</f>
        <v>#N/A</v>
      </c>
      <c r="J1388" s="0" t="n">
        <v>39.35</v>
      </c>
      <c r="K1388" s="0" t="n">
        <v>32.55</v>
      </c>
      <c r="L1388" s="0" t="n">
        <v>35</v>
      </c>
    </row>
    <row r="1389" customFormat="false" ht="12.75" hidden="false" customHeight="false" outlineLevel="0" collapsed="false">
      <c r="A1389" s="96" t="n">
        <v>37133</v>
      </c>
      <c r="B1389" s="0" t="n">
        <v>48.09</v>
      </c>
      <c r="C1389" s="0" t="n">
        <v>42.31</v>
      </c>
      <c r="D1389" s="0" t="n">
        <v>36.09</v>
      </c>
      <c r="E1389" s="0" t="n">
        <v>35.2</v>
      </c>
      <c r="F1389" s="0" t="e">
        <f aca="false">NA()</f>
        <v>#N/A</v>
      </c>
      <c r="G1389" s="0" t="e">
        <f aca="false">NA()</f>
        <v>#N/A</v>
      </c>
      <c r="H1389" s="0" t="e">
        <f aca="false">NA()</f>
        <v>#N/A</v>
      </c>
      <c r="I1389" s="0" t="e">
        <f aca="false">NA()</f>
        <v>#N/A</v>
      </c>
      <c r="J1389" s="0" t="n">
        <v>37.77</v>
      </c>
      <c r="K1389" s="0" t="n">
        <v>35.27</v>
      </c>
      <c r="L1389" s="0" t="n">
        <v>35.5</v>
      </c>
    </row>
    <row r="1390" customFormat="false" ht="12.75" hidden="false" customHeight="false" outlineLevel="0" collapsed="false">
      <c r="A1390" s="96" t="n">
        <v>37134</v>
      </c>
      <c r="B1390" s="0" t="n">
        <v>47</v>
      </c>
      <c r="C1390" s="0" t="n">
        <v>44.17</v>
      </c>
      <c r="D1390" s="0" t="n">
        <v>37.09</v>
      </c>
      <c r="E1390" s="0" t="n">
        <v>29.72</v>
      </c>
      <c r="F1390" s="0" t="e">
        <f aca="false">NA()</f>
        <v>#N/A</v>
      </c>
      <c r="G1390" s="0" t="e">
        <f aca="false">NA()</f>
        <v>#N/A</v>
      </c>
      <c r="H1390" s="0" t="e">
        <f aca="false">NA()</f>
        <v>#N/A</v>
      </c>
      <c r="I1390" s="0" t="e">
        <f aca="false">NA()</f>
        <v>#N/A</v>
      </c>
      <c r="J1390" s="0" t="n">
        <v>34.88</v>
      </c>
      <c r="K1390" s="0" t="n">
        <v>29.13</v>
      </c>
      <c r="L1390" s="0" t="n">
        <v>28.5</v>
      </c>
    </row>
    <row r="1391" customFormat="false" ht="12.75" hidden="false" customHeight="false" outlineLevel="0" collapsed="false">
      <c r="A1391" s="96" t="n">
        <v>37135</v>
      </c>
      <c r="B1391" s="0" t="e">
        <f aca="false">NA()</f>
        <v>#N/A</v>
      </c>
      <c r="C1391" s="0" t="e">
        <f aca="false">NA()</f>
        <v>#N/A</v>
      </c>
      <c r="D1391" s="0" t="n">
        <v>31</v>
      </c>
      <c r="E1391" s="0" t="e">
        <f aca="false">NA()</f>
        <v>#N/A</v>
      </c>
      <c r="F1391" s="0" t="e">
        <f aca="false">NA()</f>
        <v>#N/A</v>
      </c>
      <c r="G1391" s="0" t="e">
        <f aca="false">NA()</f>
        <v>#N/A</v>
      </c>
      <c r="H1391" s="0" t="e">
        <f aca="false">NA()</f>
        <v>#N/A</v>
      </c>
      <c r="I1391" s="0" t="e">
        <f aca="false">NA()</f>
        <v>#N/A</v>
      </c>
      <c r="J1391" s="0" t="n">
        <v>32</v>
      </c>
      <c r="K1391" s="0" t="n">
        <v>16</v>
      </c>
      <c r="L1391" s="0" t="n">
        <v>19</v>
      </c>
    </row>
    <row r="1392" customFormat="false" ht="12.75" hidden="false" customHeight="false" outlineLevel="0" collapsed="false">
      <c r="A1392" s="96" t="n">
        <v>37136</v>
      </c>
      <c r="B1392" s="0" t="e">
        <f aca="false">NA()</f>
        <v>#N/A</v>
      </c>
      <c r="C1392" s="0" t="e">
        <f aca="false">NA()</f>
        <v>#N/A</v>
      </c>
      <c r="D1392" s="0" t="n">
        <v>31</v>
      </c>
      <c r="E1392" s="0" t="e">
        <f aca="false">NA()</f>
        <v>#N/A</v>
      </c>
      <c r="F1392" s="0" t="e">
        <f aca="false">NA()</f>
        <v>#N/A</v>
      </c>
      <c r="G1392" s="0" t="e">
        <f aca="false">NA()</f>
        <v>#N/A</v>
      </c>
      <c r="H1392" s="0" t="e">
        <f aca="false">NA()</f>
        <v>#N/A</v>
      </c>
      <c r="I1392" s="0" t="e">
        <f aca="false">NA()</f>
        <v>#N/A</v>
      </c>
      <c r="J1392" s="0" t="n">
        <v>32</v>
      </c>
      <c r="K1392" s="0" t="n">
        <v>16</v>
      </c>
      <c r="L1392" s="0" t="n">
        <v>19</v>
      </c>
    </row>
    <row r="1393" customFormat="false" ht="12.75" hidden="false" customHeight="false" outlineLevel="0" collapsed="false">
      <c r="A1393" s="96" t="n">
        <v>37137</v>
      </c>
      <c r="B1393" s="0" t="e">
        <f aca="false">NA()</f>
        <v>#N/A</v>
      </c>
      <c r="C1393" s="0" t="e">
        <f aca="false">NA()</f>
        <v>#N/A</v>
      </c>
      <c r="D1393" s="0" t="n">
        <v>31</v>
      </c>
      <c r="E1393" s="0" t="e">
        <f aca="false">NA()</f>
        <v>#N/A</v>
      </c>
      <c r="F1393" s="0" t="e">
        <f aca="false">NA()</f>
        <v>#N/A</v>
      </c>
      <c r="G1393" s="0" t="e">
        <f aca="false">NA()</f>
        <v>#N/A</v>
      </c>
      <c r="H1393" s="0" t="e">
        <f aca="false">NA()</f>
        <v>#N/A</v>
      </c>
      <c r="I1393" s="0" t="e">
        <f aca="false">NA()</f>
        <v>#N/A</v>
      </c>
      <c r="J1393" s="0" t="e">
        <f aca="false">NA()</f>
        <v>#N/A</v>
      </c>
      <c r="K1393" s="0" t="n">
        <v>16</v>
      </c>
      <c r="L1393" s="0" t="n">
        <v>19</v>
      </c>
    </row>
    <row r="1394" customFormat="false" ht="12.75" hidden="false" customHeight="false" outlineLevel="0" collapsed="false">
      <c r="A1394" s="96" t="n">
        <v>37138</v>
      </c>
      <c r="B1394" s="0" t="n">
        <v>47.94</v>
      </c>
      <c r="C1394" s="0" t="n">
        <v>43.75</v>
      </c>
      <c r="D1394" s="0" t="n">
        <v>36.97</v>
      </c>
      <c r="E1394" s="0" t="n">
        <v>27.51</v>
      </c>
      <c r="F1394" s="0" t="e">
        <f aca="false">NA()</f>
        <v>#N/A</v>
      </c>
      <c r="G1394" s="0" t="e">
        <f aca="false">NA()</f>
        <v>#N/A</v>
      </c>
      <c r="H1394" s="0" t="e">
        <f aca="false">NA()</f>
        <v>#N/A</v>
      </c>
      <c r="I1394" s="0" t="e">
        <f aca="false">NA()</f>
        <v>#N/A</v>
      </c>
      <c r="J1394" s="0" t="n">
        <v>30.66</v>
      </c>
      <c r="K1394" s="0" t="n">
        <v>25.64</v>
      </c>
      <c r="L1394" s="0" t="n">
        <v>31.83</v>
      </c>
    </row>
    <row r="1395" customFormat="false" ht="12.75" hidden="false" customHeight="false" outlineLevel="0" collapsed="false">
      <c r="A1395" s="96" t="n">
        <v>37139</v>
      </c>
      <c r="B1395" s="0" t="n">
        <v>43.9</v>
      </c>
      <c r="C1395" s="0" t="n">
        <v>42.22</v>
      </c>
      <c r="D1395" s="0" t="n">
        <v>36.97</v>
      </c>
      <c r="E1395" s="0" t="n">
        <v>24.58</v>
      </c>
      <c r="F1395" s="0" t="e">
        <f aca="false">NA()</f>
        <v>#N/A</v>
      </c>
      <c r="G1395" s="0" t="e">
        <f aca="false">NA()</f>
        <v>#N/A</v>
      </c>
      <c r="H1395" s="0" t="e">
        <f aca="false">NA()</f>
        <v>#N/A</v>
      </c>
      <c r="I1395" s="0" t="e">
        <f aca="false">NA()</f>
        <v>#N/A</v>
      </c>
      <c r="J1395" s="0" t="n">
        <v>25.2</v>
      </c>
      <c r="K1395" s="0" t="n">
        <v>26.14</v>
      </c>
      <c r="L1395" s="0" t="n">
        <v>28.5</v>
      </c>
    </row>
    <row r="1396" customFormat="false" ht="12.75" hidden="false" customHeight="false" outlineLevel="0" collapsed="false">
      <c r="A1396" s="96" t="n">
        <v>37140</v>
      </c>
      <c r="B1396" s="0" t="n">
        <v>41.77</v>
      </c>
      <c r="C1396" s="0" t="n">
        <v>39.91</v>
      </c>
      <c r="D1396" s="0" t="n">
        <v>35.99</v>
      </c>
      <c r="E1396" s="0" t="n">
        <v>25.79</v>
      </c>
      <c r="F1396" s="0" t="e">
        <f aca="false">NA()</f>
        <v>#N/A</v>
      </c>
      <c r="G1396" s="0" t="e">
        <f aca="false">NA()</f>
        <v>#N/A</v>
      </c>
      <c r="H1396" s="0" t="e">
        <f aca="false">NA()</f>
        <v>#N/A</v>
      </c>
      <c r="I1396" s="0" t="e">
        <f aca="false">NA()</f>
        <v>#N/A</v>
      </c>
      <c r="J1396" s="0" t="n">
        <v>27.16</v>
      </c>
      <c r="K1396" s="0" t="n">
        <v>25.84</v>
      </c>
      <c r="L1396" s="0" t="n">
        <v>27.63</v>
      </c>
    </row>
    <row r="1397" customFormat="false" ht="12.75" hidden="false" customHeight="false" outlineLevel="0" collapsed="false">
      <c r="A1397" s="96" t="n">
        <v>37141</v>
      </c>
      <c r="B1397" s="0" t="n">
        <v>46.39</v>
      </c>
      <c r="C1397" s="0" t="n">
        <v>41.03</v>
      </c>
      <c r="D1397" s="0" t="n">
        <v>36.5</v>
      </c>
      <c r="E1397" s="0" t="n">
        <v>26.45</v>
      </c>
      <c r="F1397" s="0" t="e">
        <f aca="false">NA()</f>
        <v>#N/A</v>
      </c>
      <c r="G1397" s="0" t="e">
        <f aca="false">NA()</f>
        <v>#N/A</v>
      </c>
      <c r="H1397" s="0" t="e">
        <f aca="false">NA()</f>
        <v>#N/A</v>
      </c>
      <c r="I1397" s="0" t="e">
        <f aca="false">NA()</f>
        <v>#N/A</v>
      </c>
      <c r="J1397" s="0" t="n">
        <v>29.71</v>
      </c>
      <c r="K1397" s="0" t="n">
        <v>25.53</v>
      </c>
      <c r="L1397" s="0" t="n">
        <v>27.17</v>
      </c>
    </row>
    <row r="1398" customFormat="false" ht="12.75" hidden="false" customHeight="false" outlineLevel="0" collapsed="false">
      <c r="A1398" s="96" t="n">
        <v>37142</v>
      </c>
      <c r="B1398" s="0" t="e">
        <f aca="false">NA()</f>
        <v>#N/A</v>
      </c>
      <c r="C1398" s="0" t="e">
        <f aca="false">NA()</f>
        <v>#N/A</v>
      </c>
      <c r="D1398" s="0" t="e">
        <f aca="false">NA()</f>
        <v>#N/A</v>
      </c>
      <c r="E1398" s="0" t="e">
        <f aca="false">NA()</f>
        <v>#N/A</v>
      </c>
      <c r="F1398" s="0" t="e">
        <f aca="false">NA()</f>
        <v>#N/A</v>
      </c>
      <c r="G1398" s="0" t="e">
        <f aca="false">NA()</f>
        <v>#N/A</v>
      </c>
      <c r="H1398" s="0" t="e">
        <f aca="false">NA()</f>
        <v>#N/A</v>
      </c>
      <c r="I1398" s="0" t="e">
        <f aca="false">NA()</f>
        <v>#N/A</v>
      </c>
      <c r="J1398" s="0" t="e">
        <f aca="false">NA()</f>
        <v>#N/A</v>
      </c>
      <c r="K1398" s="0" t="n">
        <v>20</v>
      </c>
      <c r="L1398" s="0" t="e">
        <f aca="false">NA()</f>
        <v>#N/A</v>
      </c>
    </row>
    <row r="1399" customFormat="false" ht="12.75" hidden="false" customHeight="false" outlineLevel="0" collapsed="false">
      <c r="A1399" s="96" t="n">
        <v>37143</v>
      </c>
      <c r="B1399" s="0" t="e">
        <f aca="false">NA()</f>
        <v>#N/A</v>
      </c>
      <c r="C1399" s="0" t="e">
        <f aca="false">NA()</f>
        <v>#N/A</v>
      </c>
      <c r="D1399" s="0" t="e">
        <f aca="false">NA()</f>
        <v>#N/A</v>
      </c>
      <c r="E1399" s="0" t="e">
        <f aca="false">NA()</f>
        <v>#N/A</v>
      </c>
      <c r="F1399" s="0" t="e">
        <f aca="false">NA()</f>
        <v>#N/A</v>
      </c>
      <c r="G1399" s="0" t="e">
        <f aca="false">NA()</f>
        <v>#N/A</v>
      </c>
      <c r="H1399" s="0" t="e">
        <f aca="false">NA()</f>
        <v>#N/A</v>
      </c>
      <c r="I1399" s="0" t="e">
        <f aca="false">NA()</f>
        <v>#N/A</v>
      </c>
      <c r="J1399" s="0" t="e">
        <f aca="false">NA()</f>
        <v>#N/A</v>
      </c>
      <c r="K1399" s="0" t="n">
        <v>20</v>
      </c>
      <c r="L1399" s="0" t="e">
        <f aca="false">NA()</f>
        <v>#N/A</v>
      </c>
    </row>
    <row r="1400" customFormat="false" ht="12.75" hidden="false" customHeight="false" outlineLevel="0" collapsed="false">
      <c r="A1400" s="96" t="n">
        <v>37144</v>
      </c>
      <c r="B1400" s="0" t="n">
        <v>47.75</v>
      </c>
      <c r="C1400" s="0" t="n">
        <v>42.98</v>
      </c>
      <c r="D1400" s="0" t="n">
        <v>38.27</v>
      </c>
      <c r="E1400" s="0" t="n">
        <v>23.42</v>
      </c>
      <c r="F1400" s="0" t="e">
        <f aca="false">NA()</f>
        <v>#N/A</v>
      </c>
      <c r="G1400" s="0" t="e">
        <f aca="false">NA()</f>
        <v>#N/A</v>
      </c>
      <c r="H1400" s="0" t="e">
        <f aca="false">NA()</f>
        <v>#N/A</v>
      </c>
      <c r="I1400" s="0" t="e">
        <f aca="false">NA()</f>
        <v>#N/A</v>
      </c>
      <c r="J1400" s="0" t="n">
        <v>27.75</v>
      </c>
      <c r="K1400" s="0" t="n">
        <v>23.85</v>
      </c>
      <c r="L1400" s="0" t="n">
        <v>24.48</v>
      </c>
    </row>
    <row r="1401" customFormat="false" ht="12.75" hidden="false" customHeight="false" outlineLevel="0" collapsed="false">
      <c r="A1401" s="96" t="n">
        <v>37145</v>
      </c>
      <c r="B1401" s="0" t="n">
        <v>45.25</v>
      </c>
      <c r="C1401" s="0" t="n">
        <v>43.04</v>
      </c>
      <c r="D1401" s="0" t="n">
        <v>38.83</v>
      </c>
      <c r="E1401" s="0" t="n">
        <v>22.02</v>
      </c>
      <c r="F1401" s="0" t="e">
        <f aca="false">NA()</f>
        <v>#N/A</v>
      </c>
      <c r="G1401" s="0" t="e">
        <f aca="false">NA()</f>
        <v>#N/A</v>
      </c>
      <c r="H1401" s="0" t="e">
        <f aca="false">NA()</f>
        <v>#N/A</v>
      </c>
      <c r="I1401" s="0" t="e">
        <f aca="false">NA()</f>
        <v>#N/A</v>
      </c>
      <c r="J1401" s="0" t="n">
        <v>27.75</v>
      </c>
      <c r="K1401" s="0" t="n">
        <v>23.75</v>
      </c>
      <c r="L1401" s="0" t="n">
        <v>23.38</v>
      </c>
    </row>
    <row r="1402" customFormat="false" ht="12.75" hidden="false" customHeight="false" outlineLevel="0" collapsed="false">
      <c r="A1402" s="96" t="n">
        <v>37146</v>
      </c>
      <c r="B1402" s="0" t="e">
        <f aca="false">NA()</f>
        <v>#N/A</v>
      </c>
      <c r="C1402" s="0" t="e">
        <f aca="false">NA()</f>
        <v>#N/A</v>
      </c>
      <c r="D1402" s="0" t="e">
        <f aca="false">NA()</f>
        <v>#N/A</v>
      </c>
      <c r="E1402" s="0" t="n">
        <v>21.78</v>
      </c>
      <c r="F1402" s="0" t="e">
        <f aca="false">NA()</f>
        <v>#N/A</v>
      </c>
      <c r="G1402" s="0" t="e">
        <f aca="false">NA()</f>
        <v>#N/A</v>
      </c>
      <c r="H1402" s="0" t="e">
        <f aca="false">NA()</f>
        <v>#N/A</v>
      </c>
      <c r="I1402" s="0" t="e">
        <f aca="false">NA()</f>
        <v>#N/A</v>
      </c>
      <c r="J1402" s="0" t="n">
        <v>28.71</v>
      </c>
      <c r="K1402" s="0" t="n">
        <v>23.25</v>
      </c>
      <c r="L1402" s="0" t="n">
        <v>22.38</v>
      </c>
    </row>
    <row r="1403" customFormat="false" ht="12.75" hidden="false" customHeight="false" outlineLevel="0" collapsed="false">
      <c r="A1403" s="96" t="n">
        <v>37147</v>
      </c>
      <c r="B1403" s="0" t="n">
        <v>41.38</v>
      </c>
      <c r="C1403" s="0" t="n">
        <v>39.5</v>
      </c>
      <c r="D1403" s="0" t="n">
        <v>35.63</v>
      </c>
      <c r="E1403" s="0" t="n">
        <v>21.87</v>
      </c>
      <c r="F1403" s="0" t="e">
        <f aca="false">NA()</f>
        <v>#N/A</v>
      </c>
      <c r="G1403" s="0" t="e">
        <f aca="false">NA()</f>
        <v>#N/A</v>
      </c>
      <c r="H1403" s="0" t="e">
        <f aca="false">NA()</f>
        <v>#N/A</v>
      </c>
      <c r="I1403" s="0" t="e">
        <f aca="false">NA()</f>
        <v>#N/A</v>
      </c>
      <c r="J1403" s="0" t="n">
        <v>29.35</v>
      </c>
      <c r="K1403" s="0" t="n">
        <v>23.53</v>
      </c>
      <c r="L1403" s="0" t="e">
        <f aca="false">NA()</f>
        <v>#N/A</v>
      </c>
    </row>
    <row r="1404" customFormat="false" ht="12.75" hidden="false" customHeight="false" outlineLevel="0" collapsed="false">
      <c r="A1404" s="96" t="n">
        <v>37148</v>
      </c>
      <c r="B1404" s="0" t="e">
        <f aca="false">NA()</f>
        <v>#N/A</v>
      </c>
      <c r="C1404" s="0" t="n">
        <v>38.29</v>
      </c>
      <c r="D1404" s="0" t="n">
        <v>33.71</v>
      </c>
      <c r="E1404" s="0" t="n">
        <v>20.55</v>
      </c>
      <c r="F1404" s="0" t="e">
        <f aca="false">NA()</f>
        <v>#N/A</v>
      </c>
      <c r="G1404" s="0" t="e">
        <f aca="false">NA()</f>
        <v>#N/A</v>
      </c>
      <c r="H1404" s="0" t="e">
        <f aca="false">NA()</f>
        <v>#N/A</v>
      </c>
      <c r="I1404" s="0" t="e">
        <f aca="false">NA()</f>
        <v>#N/A</v>
      </c>
      <c r="J1404" s="0" t="n">
        <v>28.43</v>
      </c>
      <c r="K1404" s="0" t="n">
        <v>19.81</v>
      </c>
      <c r="L1404" s="0" t="n">
        <v>21.5</v>
      </c>
    </row>
    <row r="1405" customFormat="false" ht="12.75" hidden="false" customHeight="false" outlineLevel="0" collapsed="false">
      <c r="A1405" s="96" t="n">
        <v>37149</v>
      </c>
      <c r="B1405" s="0" t="e">
        <f aca="false">NA()</f>
        <v>#N/A</v>
      </c>
      <c r="C1405" s="0" t="e">
        <f aca="false">NA()</f>
        <v>#N/A</v>
      </c>
      <c r="D1405" s="0" t="e">
        <f aca="false">NA()</f>
        <v>#N/A</v>
      </c>
      <c r="E1405" s="0" t="e">
        <f aca="false">NA()</f>
        <v>#N/A</v>
      </c>
      <c r="F1405" s="0" t="e">
        <f aca="false">NA()</f>
        <v>#N/A</v>
      </c>
      <c r="G1405" s="0" t="e">
        <f aca="false">NA()</f>
        <v>#N/A</v>
      </c>
      <c r="H1405" s="0" t="e">
        <f aca="false">NA()</f>
        <v>#N/A</v>
      </c>
      <c r="I1405" s="0" t="e">
        <f aca="false">NA()</f>
        <v>#N/A</v>
      </c>
      <c r="J1405" s="0" t="e">
        <f aca="false">NA()</f>
        <v>#N/A</v>
      </c>
      <c r="K1405" s="0" t="n">
        <v>17.98</v>
      </c>
      <c r="L1405" s="0" t="n">
        <v>20</v>
      </c>
    </row>
    <row r="1406" customFormat="false" ht="12.75" hidden="false" customHeight="false" outlineLevel="0" collapsed="false">
      <c r="A1406" s="96" t="n">
        <v>37150</v>
      </c>
      <c r="B1406" s="0" t="e">
        <f aca="false">NA()</f>
        <v>#N/A</v>
      </c>
      <c r="C1406" s="0" t="e">
        <f aca="false">NA()</f>
        <v>#N/A</v>
      </c>
      <c r="D1406" s="0" t="e">
        <f aca="false">NA()</f>
        <v>#N/A</v>
      </c>
      <c r="E1406" s="0" t="e">
        <f aca="false">NA()</f>
        <v>#N/A</v>
      </c>
      <c r="F1406" s="0" t="e">
        <f aca="false">NA()</f>
        <v>#N/A</v>
      </c>
      <c r="G1406" s="0" t="e">
        <f aca="false">NA()</f>
        <v>#N/A</v>
      </c>
      <c r="H1406" s="0" t="e">
        <f aca="false">NA()</f>
        <v>#N/A</v>
      </c>
      <c r="I1406" s="0" t="e">
        <f aca="false">NA()</f>
        <v>#N/A</v>
      </c>
      <c r="J1406" s="0" t="e">
        <f aca="false">NA()</f>
        <v>#N/A</v>
      </c>
      <c r="K1406" s="0" t="n">
        <v>17.98</v>
      </c>
      <c r="L1406" s="0" t="n">
        <v>20</v>
      </c>
    </row>
    <row r="1407" customFormat="false" ht="12.75" hidden="false" customHeight="false" outlineLevel="0" collapsed="false">
      <c r="A1407" s="96" t="n">
        <v>37151</v>
      </c>
      <c r="B1407" s="0" t="n">
        <v>39.38</v>
      </c>
      <c r="C1407" s="0" t="n">
        <v>38.89</v>
      </c>
      <c r="D1407" s="0" t="n">
        <v>34</v>
      </c>
      <c r="E1407" s="0" t="n">
        <v>20.78</v>
      </c>
      <c r="F1407" s="0" t="e">
        <f aca="false">NA()</f>
        <v>#N/A</v>
      </c>
      <c r="G1407" s="0" t="e">
        <f aca="false">NA()</f>
        <v>#N/A</v>
      </c>
      <c r="H1407" s="0" t="e">
        <f aca="false">NA()</f>
        <v>#N/A</v>
      </c>
      <c r="I1407" s="0" t="e">
        <f aca="false">NA()</f>
        <v>#N/A</v>
      </c>
      <c r="J1407" s="0" t="n">
        <v>28.35</v>
      </c>
      <c r="K1407" s="0" t="n">
        <v>21.78</v>
      </c>
      <c r="L1407" s="0" t="n">
        <v>21.5</v>
      </c>
    </row>
    <row r="1408" customFormat="false" ht="12.75" hidden="false" customHeight="false" outlineLevel="0" collapsed="false">
      <c r="A1408" s="96" t="n">
        <v>37152</v>
      </c>
      <c r="B1408" s="0" t="n">
        <v>37.75</v>
      </c>
      <c r="C1408" s="0" t="n">
        <v>37.34</v>
      </c>
      <c r="D1408" s="0" t="n">
        <v>33</v>
      </c>
      <c r="E1408" s="0" t="n">
        <v>20.16</v>
      </c>
      <c r="F1408" s="0" t="e">
        <f aca="false">NA()</f>
        <v>#N/A</v>
      </c>
      <c r="G1408" s="0" t="e">
        <f aca="false">NA()</f>
        <v>#N/A</v>
      </c>
      <c r="H1408" s="0" t="e">
        <f aca="false">NA()</f>
        <v>#N/A</v>
      </c>
      <c r="I1408" s="0" t="e">
        <f aca="false">NA()</f>
        <v>#N/A</v>
      </c>
      <c r="J1408" s="0" t="n">
        <v>25.06</v>
      </c>
      <c r="K1408" s="0" t="n">
        <v>20.06</v>
      </c>
      <c r="L1408" s="0" t="n">
        <v>20</v>
      </c>
    </row>
    <row r="1409" customFormat="false" ht="12.75" hidden="false" customHeight="false" outlineLevel="0" collapsed="false">
      <c r="A1409" s="96" t="n">
        <v>37153</v>
      </c>
      <c r="B1409" s="0" t="n">
        <v>37.5</v>
      </c>
      <c r="C1409" s="0" t="n">
        <v>35.65</v>
      </c>
      <c r="D1409" s="0" t="n">
        <v>30.87</v>
      </c>
      <c r="E1409" s="0" t="n">
        <v>19.1</v>
      </c>
      <c r="F1409" s="0" t="e">
        <f aca="false">NA()</f>
        <v>#N/A</v>
      </c>
      <c r="G1409" s="0" t="e">
        <f aca="false">NA()</f>
        <v>#N/A</v>
      </c>
      <c r="H1409" s="0" t="e">
        <f aca="false">NA()</f>
        <v>#N/A</v>
      </c>
      <c r="I1409" s="0" t="e">
        <f aca="false">NA()</f>
        <v>#N/A</v>
      </c>
      <c r="J1409" s="0" t="n">
        <v>23.53</v>
      </c>
      <c r="K1409" s="0" t="n">
        <v>19.64</v>
      </c>
      <c r="L1409" s="0" t="e">
        <f aca="false">NA()</f>
        <v>#N/A</v>
      </c>
    </row>
    <row r="1410" customFormat="false" ht="12.75" hidden="false" customHeight="false" outlineLevel="0" collapsed="false">
      <c r="A1410" s="96" t="n">
        <v>37154</v>
      </c>
      <c r="B1410" s="0" t="n">
        <v>36.75</v>
      </c>
      <c r="C1410" s="0" t="n">
        <v>33.32</v>
      </c>
      <c r="D1410" s="0" t="n">
        <v>29.44</v>
      </c>
      <c r="E1410" s="0" t="n">
        <v>19.22</v>
      </c>
      <c r="F1410" s="0" t="e">
        <f aca="false">NA()</f>
        <v>#N/A</v>
      </c>
      <c r="G1410" s="0" t="e">
        <f aca="false">NA()</f>
        <v>#N/A</v>
      </c>
      <c r="H1410" s="0" t="e">
        <f aca="false">NA()</f>
        <v>#N/A</v>
      </c>
      <c r="I1410" s="0" t="e">
        <f aca="false">NA()</f>
        <v>#N/A</v>
      </c>
      <c r="J1410" s="0" t="n">
        <v>24.65</v>
      </c>
      <c r="K1410" s="0" t="n">
        <v>19.53</v>
      </c>
      <c r="L1410" s="0" t="n">
        <v>21.5</v>
      </c>
    </row>
    <row r="1411" customFormat="false" ht="12.75" hidden="false" customHeight="false" outlineLevel="0" collapsed="false">
      <c r="A1411" s="96" t="n">
        <v>37155</v>
      </c>
      <c r="B1411" s="0" t="n">
        <v>37.77</v>
      </c>
      <c r="C1411" s="0" t="n">
        <v>34.61</v>
      </c>
      <c r="D1411" s="0" t="n">
        <v>30.67</v>
      </c>
      <c r="E1411" s="0" t="n">
        <v>19.54</v>
      </c>
      <c r="F1411" s="0" t="e">
        <f aca="false">NA()</f>
        <v>#N/A</v>
      </c>
      <c r="G1411" s="0" t="e">
        <f aca="false">NA()</f>
        <v>#N/A</v>
      </c>
      <c r="H1411" s="0" t="e">
        <f aca="false">NA()</f>
        <v>#N/A</v>
      </c>
      <c r="I1411" s="0" t="e">
        <f aca="false">NA()</f>
        <v>#N/A</v>
      </c>
      <c r="J1411" s="0" t="n">
        <v>25.03</v>
      </c>
      <c r="K1411" s="0" t="n">
        <v>18.9</v>
      </c>
      <c r="L1411" s="0" t="n">
        <v>21</v>
      </c>
    </row>
    <row r="1412" customFormat="false" ht="12.75" hidden="false" customHeight="false" outlineLevel="0" collapsed="false">
      <c r="A1412" s="96" t="n">
        <v>37156</v>
      </c>
      <c r="B1412" s="0" t="e">
        <f aca="false">NA()</f>
        <v>#N/A</v>
      </c>
      <c r="C1412" s="0" t="e">
        <f aca="false">NA()</f>
        <v>#N/A</v>
      </c>
      <c r="D1412" s="0" t="e">
        <f aca="false">NA()</f>
        <v>#N/A</v>
      </c>
      <c r="E1412" s="0" t="e">
        <f aca="false">NA()</f>
        <v>#N/A</v>
      </c>
      <c r="F1412" s="0" t="e">
        <f aca="false">NA()</f>
        <v>#N/A</v>
      </c>
      <c r="G1412" s="0" t="e">
        <f aca="false">NA()</f>
        <v>#N/A</v>
      </c>
      <c r="H1412" s="0" t="e">
        <f aca="false">NA()</f>
        <v>#N/A</v>
      </c>
      <c r="I1412" s="0" t="e">
        <f aca="false">NA()</f>
        <v>#N/A</v>
      </c>
      <c r="J1412" s="0" t="e">
        <f aca="false">NA()</f>
        <v>#N/A</v>
      </c>
      <c r="K1412" s="0" t="n">
        <v>16.5</v>
      </c>
      <c r="L1412" s="0" t="e">
        <f aca="false">NA()</f>
        <v>#N/A</v>
      </c>
    </row>
    <row r="1413" customFormat="false" ht="12.75" hidden="false" customHeight="false" outlineLevel="0" collapsed="false">
      <c r="A1413" s="96" t="n">
        <v>37157</v>
      </c>
      <c r="B1413" s="0" t="e">
        <f aca="false">NA()</f>
        <v>#N/A</v>
      </c>
      <c r="C1413" s="0" t="e">
        <f aca="false">NA()</f>
        <v>#N/A</v>
      </c>
      <c r="D1413" s="0" t="e">
        <f aca="false">NA()</f>
        <v>#N/A</v>
      </c>
      <c r="E1413" s="0" t="e">
        <f aca="false">NA()</f>
        <v>#N/A</v>
      </c>
      <c r="F1413" s="0" t="e">
        <f aca="false">NA()</f>
        <v>#N/A</v>
      </c>
      <c r="G1413" s="0" t="e">
        <f aca="false">NA()</f>
        <v>#N/A</v>
      </c>
      <c r="H1413" s="0" t="e">
        <f aca="false">NA()</f>
        <v>#N/A</v>
      </c>
      <c r="I1413" s="0" t="e">
        <f aca="false">NA()</f>
        <v>#N/A</v>
      </c>
      <c r="J1413" s="0" t="e">
        <f aca="false">NA()</f>
        <v>#N/A</v>
      </c>
      <c r="K1413" s="0" t="n">
        <v>16.5</v>
      </c>
      <c r="L1413" s="0" t="e">
        <f aca="false">NA()</f>
        <v>#N/A</v>
      </c>
    </row>
    <row r="1414" customFormat="false" ht="12.75" hidden="false" customHeight="false" outlineLevel="0" collapsed="false">
      <c r="A1414" s="96" t="n">
        <v>37158</v>
      </c>
      <c r="B1414" s="0" t="n">
        <v>38.33</v>
      </c>
      <c r="C1414" s="0" t="n">
        <v>34.69</v>
      </c>
      <c r="D1414" s="0" t="n">
        <v>30.95</v>
      </c>
      <c r="E1414" s="0" t="n">
        <v>19.19</v>
      </c>
      <c r="F1414" s="0" t="e">
        <f aca="false">NA()</f>
        <v>#N/A</v>
      </c>
      <c r="G1414" s="0" t="e">
        <f aca="false">NA()</f>
        <v>#N/A</v>
      </c>
      <c r="H1414" s="0" t="e">
        <f aca="false">NA()</f>
        <v>#N/A</v>
      </c>
      <c r="I1414" s="0" t="e">
        <f aca="false">NA()</f>
        <v>#N/A</v>
      </c>
      <c r="J1414" s="0" t="n">
        <v>25.41</v>
      </c>
      <c r="K1414" s="0" t="n">
        <v>19.18</v>
      </c>
      <c r="L1414" s="0" t="n">
        <v>21.92</v>
      </c>
    </row>
    <row r="1415" customFormat="false" ht="12.75" hidden="false" customHeight="false" outlineLevel="0" collapsed="false">
      <c r="A1415" s="96" t="n">
        <v>37159</v>
      </c>
      <c r="B1415" s="0" t="n">
        <v>38.2</v>
      </c>
      <c r="C1415" s="0" t="n">
        <v>36.79</v>
      </c>
      <c r="D1415" s="0" t="n">
        <v>32.15</v>
      </c>
      <c r="E1415" s="0" t="n">
        <v>17.95</v>
      </c>
      <c r="F1415" s="0" t="e">
        <f aca="false">NA()</f>
        <v>#N/A</v>
      </c>
      <c r="G1415" s="0" t="e">
        <f aca="false">NA()</f>
        <v>#N/A</v>
      </c>
      <c r="H1415" s="0" t="e">
        <f aca="false">NA()</f>
        <v>#N/A</v>
      </c>
      <c r="I1415" s="0" t="e">
        <f aca="false">NA()</f>
        <v>#N/A</v>
      </c>
      <c r="J1415" s="0" t="n">
        <v>23.17</v>
      </c>
      <c r="K1415" s="0" t="n">
        <v>18.55</v>
      </c>
      <c r="L1415" s="0" t="n">
        <v>18.78</v>
      </c>
    </row>
    <row r="1416" customFormat="false" ht="12.75" hidden="false" customHeight="false" outlineLevel="0" collapsed="false">
      <c r="A1416" s="96" t="n">
        <v>37160</v>
      </c>
      <c r="B1416" s="0" t="n">
        <v>35.09</v>
      </c>
      <c r="C1416" s="0" t="n">
        <v>32.77</v>
      </c>
      <c r="D1416" s="0" t="n">
        <v>29.24</v>
      </c>
      <c r="E1416" s="0" t="n">
        <v>17.31</v>
      </c>
      <c r="F1416" s="0" t="e">
        <f aca="false">NA()</f>
        <v>#N/A</v>
      </c>
      <c r="G1416" s="0" t="e">
        <f aca="false">NA()</f>
        <v>#N/A</v>
      </c>
      <c r="H1416" s="0" t="e">
        <f aca="false">NA()</f>
        <v>#N/A</v>
      </c>
      <c r="I1416" s="0" t="e">
        <f aca="false">NA()</f>
        <v>#N/A</v>
      </c>
      <c r="J1416" s="0" t="n">
        <v>23.17</v>
      </c>
      <c r="K1416" s="0" t="n">
        <v>17.98</v>
      </c>
      <c r="L1416" s="0" t="n">
        <v>18.04</v>
      </c>
    </row>
    <row r="1417" customFormat="false" ht="12.75" hidden="false" customHeight="false" outlineLevel="0" collapsed="false">
      <c r="A1417" s="96" t="n">
        <v>37161</v>
      </c>
      <c r="B1417" s="0" t="n">
        <v>35.02</v>
      </c>
      <c r="C1417" s="0" t="n">
        <v>33.56</v>
      </c>
      <c r="D1417" s="0" t="n">
        <v>29.5</v>
      </c>
      <c r="E1417" s="0" t="n">
        <v>17.22</v>
      </c>
      <c r="F1417" s="0" t="e">
        <f aca="false">NA()</f>
        <v>#N/A</v>
      </c>
      <c r="G1417" s="0" t="e">
        <f aca="false">NA()</f>
        <v>#N/A</v>
      </c>
      <c r="H1417" s="0" t="e">
        <f aca="false">NA()</f>
        <v>#N/A</v>
      </c>
      <c r="I1417" s="0" t="e">
        <f aca="false">NA()</f>
        <v>#N/A</v>
      </c>
      <c r="J1417" s="0" t="n">
        <v>21.82</v>
      </c>
      <c r="K1417" s="0" t="n">
        <v>17.76</v>
      </c>
      <c r="L1417" s="0" t="n">
        <v>17.94</v>
      </c>
    </row>
    <row r="1418" customFormat="false" ht="12.75" hidden="false" customHeight="false" outlineLevel="0" collapsed="false">
      <c r="A1418" s="0" t="s">
        <v>92</v>
      </c>
      <c r="B1418" s="118" t="n">
        <v>11702.02</v>
      </c>
      <c r="C1418" s="118" t="n">
        <v>14207.62</v>
      </c>
      <c r="D1418" s="118" t="n">
        <v>19342.99</v>
      </c>
      <c r="E1418" s="118" t="n">
        <v>48917.7702</v>
      </c>
      <c r="F1418" s="0" t="n">
        <v>19.75</v>
      </c>
      <c r="G1418" s="118" t="n">
        <v>20904.59</v>
      </c>
      <c r="H1418" s="118" t="n">
        <v>18796.06</v>
      </c>
      <c r="I1418" s="0" t="n">
        <v>0</v>
      </c>
      <c r="J1418" s="118" t="n">
        <v>46262.31</v>
      </c>
      <c r="K1418" s="118" t="n">
        <v>46281.58</v>
      </c>
      <c r="L1418" s="118" t="n">
        <v>38272.84</v>
      </c>
    </row>
    <row r="1419" customFormat="false" ht="12.75" hidden="false" customHeight="false" outlineLevel="0" collapsed="false">
      <c r="A1419" s="0" t="s">
        <v>93</v>
      </c>
      <c r="B1419" s="0" t="n">
        <v>66.1131</v>
      </c>
      <c r="C1419" s="0" t="n">
        <v>59.6959</v>
      </c>
      <c r="D1419" s="0" t="n">
        <v>43.3699</v>
      </c>
      <c r="E1419" s="0" t="n">
        <v>42.7603</v>
      </c>
      <c r="F1419" s="0" t="n">
        <v>19.75</v>
      </c>
      <c r="G1419" s="0" t="n">
        <v>30.3846</v>
      </c>
      <c r="H1419" s="0" t="n">
        <v>27.5602</v>
      </c>
      <c r="I1419" s="0" t="e">
        <f aca="false">NA()</f>
        <v>#N/A</v>
      </c>
      <c r="J1419" s="0" t="n">
        <v>42.326</v>
      </c>
      <c r="K1419" s="0" t="n">
        <v>39.0562</v>
      </c>
      <c r="L1419" s="0" t="n">
        <v>40.9773</v>
      </c>
    </row>
    <row r="1420" customFormat="false" ht="12.75" hidden="false" customHeight="false" outlineLevel="0" collapsed="false">
      <c r="A1420" s="0" t="s">
        <v>94</v>
      </c>
      <c r="B1420" s="0" t="n">
        <v>66.1131</v>
      </c>
      <c r="C1420" s="0" t="n">
        <v>59.6959</v>
      </c>
      <c r="D1420" s="0" t="n">
        <v>43.3699</v>
      </c>
      <c r="E1420" s="0" t="n">
        <v>42.7603</v>
      </c>
      <c r="F1420" s="0" t="n">
        <v>19.75</v>
      </c>
      <c r="G1420" s="0" t="n">
        <v>30.3846</v>
      </c>
      <c r="H1420" s="0" t="n">
        <v>27.5602</v>
      </c>
      <c r="I1420" s="0" t="e">
        <f aca="false">NA()</f>
        <v>#N/A</v>
      </c>
      <c r="J1420" s="0" t="n">
        <v>42.326</v>
      </c>
      <c r="K1420" s="0" t="n">
        <v>39.0562</v>
      </c>
      <c r="L1420" s="0" t="n">
        <v>40.9773</v>
      </c>
    </row>
    <row r="1421" customFormat="false" ht="12.75" hidden="false" customHeight="false" outlineLevel="0" collapsed="false">
      <c r="A1421" s="0" t="s">
        <v>95</v>
      </c>
      <c r="B1421" s="0" t="e">
        <f aca="false">NA()</f>
        <v>#N/A</v>
      </c>
      <c r="C1421" s="0" t="e">
        <f aca="false">NA()</f>
        <v>#N/A</v>
      </c>
      <c r="D1421" s="0" t="e">
        <f aca="false">NA()</f>
        <v>#N/A</v>
      </c>
      <c r="E1421" s="0" t="e">
        <f aca="false">NA()</f>
        <v>#N/A</v>
      </c>
      <c r="F1421" s="0" t="e">
        <f aca="false">NA()</f>
        <v>#N/A</v>
      </c>
      <c r="G1421" s="0" t="e">
        <f aca="false">NA()</f>
        <v>#N/A</v>
      </c>
      <c r="H1421" s="0" t="e">
        <f aca="false">NA()</f>
        <v>#N/A</v>
      </c>
      <c r="I1421" s="0" t="e">
        <f aca="false">NA()</f>
        <v>#N/A</v>
      </c>
      <c r="J1421" s="0" t="e">
        <f aca="false">NA()</f>
        <v>#N/A</v>
      </c>
      <c r="K1421" s="0" t="e">
        <f aca="false">NA()</f>
        <v>#N/A</v>
      </c>
      <c r="L1421" s="0" t="e">
        <f aca="false">NA()</f>
        <v>#N/A</v>
      </c>
    </row>
    <row r="1422" customFormat="false" ht="12.75" hidden="false" customHeight="false" outlineLevel="0" collapsed="false">
      <c r="A1422" s="0" t="s">
        <v>96</v>
      </c>
      <c r="B1422" s="0" t="n">
        <v>100</v>
      </c>
      <c r="C1422" s="0" t="n">
        <v>100</v>
      </c>
      <c r="D1422" s="0" t="n">
        <v>100</v>
      </c>
      <c r="E1422" s="0" t="n">
        <v>100</v>
      </c>
      <c r="F1422" s="0" t="n">
        <v>100</v>
      </c>
      <c r="G1422" s="0" t="n">
        <v>100</v>
      </c>
      <c r="H1422" s="0" t="n">
        <v>100</v>
      </c>
      <c r="I1422" s="0" t="e">
        <f aca="false">NA()</f>
        <v>#N/A</v>
      </c>
      <c r="J1422" s="0" t="n">
        <v>100</v>
      </c>
      <c r="K1422" s="0" t="n">
        <v>100</v>
      </c>
      <c r="L1422" s="0" t="n">
        <v>100</v>
      </c>
    </row>
    <row r="1423" customFormat="false" ht="12.75" hidden="false" customHeight="false" outlineLevel="0" collapsed="false">
      <c r="A1423" s="0" t="s">
        <v>97</v>
      </c>
      <c r="B1423" s="0" t="n">
        <v>0</v>
      </c>
      <c r="C1423" s="0" t="n">
        <v>0</v>
      </c>
      <c r="D1423" s="0" t="n">
        <v>0</v>
      </c>
      <c r="E1423" s="0" t="n">
        <v>0</v>
      </c>
      <c r="F1423" s="0" t="n">
        <v>0</v>
      </c>
      <c r="G1423" s="0" t="n">
        <v>0</v>
      </c>
      <c r="H1423" s="0" t="n">
        <v>0</v>
      </c>
      <c r="I1423" s="0" t="e">
        <f aca="false">NA()</f>
        <v>#N/A</v>
      </c>
      <c r="J1423" s="0" t="n">
        <v>0</v>
      </c>
      <c r="K1423" s="0" t="n">
        <v>0</v>
      </c>
      <c r="L1423" s="0" t="n">
        <v>0</v>
      </c>
    </row>
    <row r="1424" customFormat="false" ht="12.75" hidden="false" customHeight="false" outlineLevel="0" collapsed="false">
      <c r="A1424" s="0" t="s">
        <v>98</v>
      </c>
      <c r="B1424" s="0" t="n">
        <v>263.4</v>
      </c>
      <c r="C1424" s="0" t="n">
        <v>250</v>
      </c>
      <c r="D1424" s="0" t="n">
        <v>179.63</v>
      </c>
      <c r="E1424" s="118" t="n">
        <v>1816.67</v>
      </c>
      <c r="F1424" s="0" t="n">
        <v>19.75</v>
      </c>
      <c r="G1424" s="0" t="n">
        <v>300</v>
      </c>
      <c r="H1424" s="0" t="n">
        <v>215</v>
      </c>
      <c r="I1424" s="0" t="e">
        <f aca="false">NA()</f>
        <v>#N/A</v>
      </c>
      <c r="J1424" s="118" t="n">
        <v>1500</v>
      </c>
      <c r="K1424" s="118" t="n">
        <v>2700</v>
      </c>
      <c r="L1424" s="118" t="n">
        <v>1850</v>
      </c>
    </row>
    <row r="1425" customFormat="false" ht="12.75" hidden="false" customHeight="false" outlineLevel="0" collapsed="false">
      <c r="A1425" s="0" t="s">
        <v>99</v>
      </c>
      <c r="B1425" s="0" t="n">
        <v>35.02</v>
      </c>
      <c r="C1425" s="0" t="n">
        <v>32.77</v>
      </c>
      <c r="D1425" s="0" t="n">
        <v>20</v>
      </c>
      <c r="E1425" s="0" t="n">
        <v>13.58</v>
      </c>
      <c r="F1425" s="0" t="n">
        <v>19.75</v>
      </c>
      <c r="G1425" s="0" t="n">
        <v>14.63</v>
      </c>
      <c r="H1425" s="0" t="n">
        <v>16</v>
      </c>
      <c r="I1425" s="0" t="e">
        <f aca="false">NA()</f>
        <v>#N/A</v>
      </c>
      <c r="J1425" s="0" t="n">
        <v>14</v>
      </c>
      <c r="K1425" s="0" t="n">
        <v>13.5</v>
      </c>
      <c r="L1425" s="0" t="n">
        <v>15</v>
      </c>
    </row>
    <row r="1426" customFormat="false" ht="12.75" hidden="false" customHeight="false" outlineLevel="0" collapsed="false">
      <c r="A1426" s="0" t="s">
        <v>100</v>
      </c>
      <c r="B1426" s="0" t="n">
        <v>28.0837</v>
      </c>
      <c r="C1426" s="0" t="n">
        <v>24.2035</v>
      </c>
      <c r="D1426" s="0" t="n">
        <v>14.516</v>
      </c>
      <c r="E1426" s="0" t="n">
        <v>113.8691</v>
      </c>
      <c r="F1426" s="0" t="e">
        <f aca="false">NA()</f>
        <v>#N/A</v>
      </c>
      <c r="G1426" s="0" t="n">
        <v>22.2345</v>
      </c>
      <c r="H1426" s="0" t="n">
        <v>18.8692</v>
      </c>
      <c r="I1426" s="0" t="e">
        <f aca="false">NA()</f>
        <v>#N/A</v>
      </c>
      <c r="J1426" s="0" t="n">
        <v>73.0466</v>
      </c>
      <c r="K1426" s="0" t="n">
        <v>116.7612</v>
      </c>
      <c r="L1426" s="0" t="n">
        <v>85.6038</v>
      </c>
    </row>
    <row r="1427" customFormat="false" ht="12.75" hidden="false" customHeight="false" outlineLevel="0" collapsed="false">
      <c r="A1427" s="0" t="s">
        <v>101</v>
      </c>
      <c r="B1427" s="0" t="n">
        <v>2.3541</v>
      </c>
      <c r="C1427" s="0" t="n">
        <v>2.4664</v>
      </c>
      <c r="D1427" s="0" t="n">
        <v>2.9877</v>
      </c>
      <c r="E1427" s="0" t="n">
        <v>0.3755</v>
      </c>
      <c r="F1427" s="0" t="e">
        <f aca="false">NA()</f>
        <v>#N/A</v>
      </c>
      <c r="G1427" s="0" t="n">
        <v>1.3666</v>
      </c>
      <c r="H1427" s="0" t="n">
        <v>1.4606</v>
      </c>
      <c r="I1427" s="0" t="e">
        <f aca="false">NA()</f>
        <v>#N/A</v>
      </c>
      <c r="J1427" s="0" t="n">
        <v>0.5794</v>
      </c>
      <c r="K1427" s="0" t="n">
        <v>0.3345</v>
      </c>
      <c r="L1427" s="0" t="n">
        <v>0.4787</v>
      </c>
    </row>
    <row r="1428" customFormat="false" ht="12.75" hidden="false" customHeight="false" outlineLevel="0" collapsed="false">
      <c r="A1428" s="0" t="s">
        <v>102</v>
      </c>
      <c r="B1428" s="0" t="n">
        <v>788.6949</v>
      </c>
      <c r="C1428" s="0" t="n">
        <v>585.8109</v>
      </c>
      <c r="D1428" s="0" t="n">
        <v>210.7137</v>
      </c>
      <c r="E1428" s="118" t="n">
        <v>12966.1692</v>
      </c>
      <c r="F1428" s="0" t="e">
        <f aca="false">NA()</f>
        <v>#N/A</v>
      </c>
      <c r="G1428" s="0" t="n">
        <v>494.373</v>
      </c>
      <c r="H1428" s="0" t="n">
        <v>356.0457</v>
      </c>
      <c r="I1428" s="0" t="e">
        <f aca="false">NA()</f>
        <v>#N/A</v>
      </c>
      <c r="J1428" s="118" t="n">
        <v>5335.803</v>
      </c>
      <c r="K1428" s="118" t="n">
        <v>13633.1773</v>
      </c>
      <c r="L1428" s="118" t="n">
        <v>7328.0071</v>
      </c>
    </row>
    <row r="1429" customFormat="false" ht="12.75" hidden="false" customHeight="false" outlineLevel="0" collapsed="false">
      <c r="A1429" s="0" t="s">
        <v>103</v>
      </c>
      <c r="B1429" s="0" t="n">
        <v>35.02</v>
      </c>
      <c r="C1429" s="0" t="n">
        <v>33.56</v>
      </c>
      <c r="D1429" s="0" t="n">
        <v>29.5</v>
      </c>
      <c r="E1429" s="0" t="n">
        <v>17.22</v>
      </c>
      <c r="F1429" s="0" t="n">
        <v>0</v>
      </c>
      <c r="G1429" s="0" t="n">
        <v>0</v>
      </c>
      <c r="H1429" s="0" t="n">
        <v>0</v>
      </c>
      <c r="I1429" s="0" t="n">
        <v>0</v>
      </c>
      <c r="J1429" s="0" t="n">
        <v>21.82</v>
      </c>
      <c r="K1429" s="0" t="n">
        <v>17.76</v>
      </c>
      <c r="L1429" s="0" t="n">
        <v>17.94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Q2035"/>
  <sheetViews>
    <sheetView showFormulas="false" showGridLines="true" showRowColHeaders="true" showZeros="true" rightToLeft="false" tabSelected="false" showOutlineSymbols="true" defaultGridColor="true" view="normal" topLeftCell="B1" colorId="64" zoomScale="100" zoomScaleNormal="100" zoomScalePageLayoutView="100" workbookViewId="0">
      <pane xSplit="7" ySplit="2" topLeftCell="J103" activePane="bottomRight" state="frozen"/>
      <selection pane="topLeft" activeCell="B1" activeCellId="0" sqref="B1"/>
      <selection pane="topRight" activeCell="J1" activeCellId="0" sqref="J1"/>
      <selection pane="bottomLeft" activeCell="B103" activeCellId="0" sqref="B103"/>
      <selection pane="bottomRight" activeCell="H22" activeCellId="0" sqref="H22:H12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85"/>
    <col collapsed="false" customWidth="true" hidden="false" outlineLevel="0" max="5" min="5" style="0" width="10.13"/>
    <col collapsed="false" customWidth="true" hidden="false" outlineLevel="0" max="8" min="8" style="0" width="10.13"/>
    <col collapsed="false" customWidth="true" hidden="false" outlineLevel="0" max="11" min="9" style="0" width="10.56"/>
    <col collapsed="false" customWidth="true" hidden="false" outlineLevel="0" max="17" min="17" style="119" width="10.13"/>
  </cols>
  <sheetData>
    <row r="1" customFormat="false" ht="12.75" hidden="false" customHeight="false" outlineLevel="0" collapsed="false">
      <c r="A1" s="0" t="s">
        <v>25</v>
      </c>
      <c r="B1" s="0" t="s">
        <v>104</v>
      </c>
      <c r="E1" s="0" t="s">
        <v>105</v>
      </c>
      <c r="H1" s="0" t="s">
        <v>106</v>
      </c>
      <c r="I1" s="0" t="s">
        <v>106</v>
      </c>
      <c r="Q1" s="119" t="s">
        <v>107</v>
      </c>
    </row>
    <row r="2" customFormat="false" ht="12.75" hidden="false" customHeight="false" outlineLevel="0" collapsed="false">
      <c r="B2" s="0" t="s">
        <v>108</v>
      </c>
      <c r="E2" s="0" t="s">
        <v>109</v>
      </c>
      <c r="I2" s="0" t="s">
        <v>22</v>
      </c>
      <c r="J2" s="0" t="s">
        <v>23</v>
      </c>
      <c r="K2" s="0" t="s">
        <v>110</v>
      </c>
      <c r="L2" s="0" t="s">
        <v>111</v>
      </c>
      <c r="M2" s="0" t="s">
        <v>24</v>
      </c>
      <c r="N2" s="0" t="s">
        <v>112</v>
      </c>
      <c r="O2" s="0" t="s">
        <v>113</v>
      </c>
      <c r="P2" s="0" t="s">
        <v>114</v>
      </c>
      <c r="Q2" s="119" t="s">
        <v>115</v>
      </c>
    </row>
    <row r="3" customFormat="false" ht="12.75" hidden="false" customHeight="false" outlineLevel="0" collapsed="false">
      <c r="A3" s="96" t="n">
        <v>35737</v>
      </c>
      <c r="B3" s="0" t="n">
        <v>34</v>
      </c>
      <c r="E3" s="96" t="n">
        <v>35737</v>
      </c>
      <c r="F3" s="0" t="n">
        <f aca="false">VLOOKUP(E3,$A$3:$B$1257,2,FALSE())</f>
        <v>34</v>
      </c>
      <c r="G3" s="96"/>
      <c r="H3" s="96" t="n">
        <f aca="false">E3</f>
        <v>35737</v>
      </c>
      <c r="I3" s="0" t="n">
        <f aca="false">VLOOKUP(H3,$A$3:$B$1257,2,FALSE())</f>
        <v>34</v>
      </c>
      <c r="J3" s="0" t="n">
        <f aca="false">VLOOKUP(H3,'Raw data'!$A$3:$L$1417,5,FALSE())</f>
        <v>25.47</v>
      </c>
      <c r="K3" s="0" t="n">
        <f aca="false">VLOOKUP($H3,'Raw data'!$A$3:$L$1417,10,FALSE())</f>
        <v>26</v>
      </c>
      <c r="L3" s="0" t="n">
        <f aca="false">VLOOKUP($H3,'Raw data'!$A$3:$L$1417,7,FALSE())</f>
        <v>33</v>
      </c>
      <c r="M3" s="0" t="e">
        <f aca="false">VLOOKUP($H3,'Raw data'!$A$3:$L$1417,8,FALSE())</f>
        <v>#N/A</v>
      </c>
      <c r="N3" s="0" t="e">
        <f aca="false">VLOOKUP($H3,'Raw data'!$A$3:$L$1417,2,FALSE())</f>
        <v>#N/A</v>
      </c>
      <c r="O3" s="0" t="n">
        <f aca="false">VLOOKUP($H3,'Raw data'!$A$3:$L$1417,10,FALSE())</f>
        <v>26</v>
      </c>
      <c r="P3" s="0" t="n">
        <f aca="false">VLOOKUP($H3,'Raw data'!$M$3:$N$1243,2,FALSE())</f>
        <v>29.29</v>
      </c>
      <c r="Q3" s="120" t="n">
        <v>35431</v>
      </c>
    </row>
    <row r="4" customFormat="false" ht="12.75" hidden="false" customHeight="false" outlineLevel="0" collapsed="false">
      <c r="A4" s="96" t="n">
        <v>35738</v>
      </c>
      <c r="B4" s="0" t="n">
        <v>32.88</v>
      </c>
      <c r="E4" s="96" t="n">
        <f aca="false">CHOOSE(IF(WEEKDAY(E3+1,2)=6,1,IF(WEEKDAY(E3+1,2)=7,2,3)),IF(ISNUMBER(MATCH(E3+3,$Q$3:$Q$56,0)),E3+4,E3+3),IF(ISNUMBER(MATCH(E3+2,$Q$3:$Q$56,0)),E3+3,E3+2),IF(ISNUMBER(MATCH(E3+1,$Q$3:$Q$56,0)),E3+2,E3+1))</f>
        <v>35738</v>
      </c>
      <c r="F4" s="0" t="n">
        <f aca="false">VLOOKUP(E4,$A$3:$B$1257,2,FALSE())</f>
        <v>32.88</v>
      </c>
      <c r="H4" s="96" t="n">
        <f aca="true">OFFSET($E$3,IF(ISNUMBER(VLOOKUP(OFFSET($E$3,MATCH(H3,$E$3:$E$1028,0),0),$E$3:$F$1067,2,FALSE())),MATCH(H3,$E$3:$E$1028,0),MATCH(H3,$E$3:$E$1028,0)+1),0)</f>
        <v>35738</v>
      </c>
      <c r="I4" s="0" t="n">
        <f aca="false">VLOOKUP(H4,$A$3:$B$1257,2,FALSE())</f>
        <v>32.88</v>
      </c>
      <c r="J4" s="0" t="n">
        <f aca="false">VLOOKUP(H4,'Raw data'!$A$3:$L$1417,5,FALSE())</f>
        <v>28.66</v>
      </c>
      <c r="K4" s="0" t="n">
        <f aca="false">VLOOKUP($H4,'Raw data'!$A$3:$L$1417,10,FALSE())</f>
        <v>28.5</v>
      </c>
      <c r="L4" s="0" t="n">
        <f aca="false">VLOOKUP($H4,'Raw data'!$A$3:$L$1417,7,FALSE())</f>
        <v>34</v>
      </c>
      <c r="M4" s="0" t="n">
        <f aca="false">VLOOKUP($H4,'Raw data'!$A$3:$L$1417,8,FALSE())</f>
        <v>28.75</v>
      </c>
      <c r="N4" s="0" t="e">
        <f aca="false">VLOOKUP($H4,'Raw data'!$A$3:$L$1417,2,FALSE())</f>
        <v>#N/A</v>
      </c>
      <c r="O4" s="0" t="n">
        <f aca="false">VLOOKUP($H4,'Raw data'!$A$3:$L$1417,10,FALSE())</f>
        <v>28.5</v>
      </c>
      <c r="P4" s="0" t="n">
        <f aca="false">VLOOKUP($H4,'Raw data'!$M$3:$N$1243,2,FALSE())</f>
        <v>28.33</v>
      </c>
      <c r="Q4" s="120" t="n">
        <v>35576</v>
      </c>
    </row>
    <row r="5" customFormat="false" ht="12.75" hidden="false" customHeight="false" outlineLevel="0" collapsed="false">
      <c r="A5" s="96" t="n">
        <v>35739</v>
      </c>
      <c r="B5" s="0" t="n">
        <v>34</v>
      </c>
      <c r="E5" s="96" t="n">
        <f aca="false">CHOOSE(IF(WEEKDAY(E4+1,2)=6,1,IF(WEEKDAY(E4+1,2)=7,2,3)),IF(ISNUMBER(MATCH(E4+3,$Q$3:$Q$56,0)),E4+4,E4+3),IF(ISNUMBER(MATCH(E4+2,$Q$3:$Q$56,0)),E4+3,E4+2),IF(ISNUMBER(MATCH(E4+1,$Q$3:$Q$56,0)),E4+2,E4+1))</f>
        <v>35739</v>
      </c>
      <c r="F5" s="0" t="n">
        <f aca="false">VLOOKUP(E5,$A$3:$B$1257,2,FALSE())</f>
        <v>34</v>
      </c>
      <c r="H5" s="96" t="n">
        <f aca="true">OFFSET($E$3,IF(ISNUMBER(VLOOKUP(OFFSET($E$3,MATCH(H4,$E$3:$E$1028,0),0),$E$3:$F$1067,2,FALSE())),MATCH(H4,$E$3:$E$1028,0),MATCH(H4,$E$3:$E$1028,0)+1),0)</f>
        <v>35739</v>
      </c>
      <c r="I5" s="0" t="n">
        <f aca="false">VLOOKUP(H5,$A$3:$B$1257,2,FALSE())</f>
        <v>34</v>
      </c>
      <c r="J5" s="0" t="n">
        <f aca="false">VLOOKUP(H5,'Raw data'!$A$3:$L$1417,5,FALSE())</f>
        <v>27.38</v>
      </c>
      <c r="K5" s="0" t="n">
        <f aca="false">VLOOKUP($H5,'Raw data'!$A$3:$L$1417,10,FALSE())</f>
        <v>27.25</v>
      </c>
      <c r="L5" s="0" t="n">
        <f aca="false">VLOOKUP($H5,'Raw data'!$A$3:$L$1417,7,FALSE())</f>
        <v>34.5</v>
      </c>
      <c r="M5" s="0" t="n">
        <f aca="false">VLOOKUP($H5,'Raw data'!$A$3:$L$1417,8,FALSE())</f>
        <v>30.5</v>
      </c>
      <c r="N5" s="0" t="e">
        <f aca="false">VLOOKUP($H5,'Raw data'!$A$3:$L$1417,2,FALSE())</f>
        <v>#N/A</v>
      </c>
      <c r="O5" s="0" t="n">
        <f aca="false">VLOOKUP($H5,'Raw data'!$A$3:$L$1417,10,FALSE())</f>
        <v>27.25</v>
      </c>
      <c r="P5" s="0" t="n">
        <f aca="false">VLOOKUP($H5,'Raw data'!$M$3:$N$1243,2,FALSE())</f>
        <v>28.49</v>
      </c>
      <c r="Q5" s="120" t="n">
        <v>35616</v>
      </c>
    </row>
    <row r="6" customFormat="false" ht="12.75" hidden="false" customHeight="false" outlineLevel="0" collapsed="false">
      <c r="A6" s="96" t="n">
        <v>35740</v>
      </c>
      <c r="B6" s="0" t="n">
        <v>33.38</v>
      </c>
      <c r="E6" s="96" t="n">
        <f aca="false">CHOOSE(IF(WEEKDAY(E5+1,2)=6,1,IF(WEEKDAY(E5+1,2)=7,2,3)),IF(ISNUMBER(MATCH(E5+3,$Q$3:$Q$56,0)),E5+4,E5+3),IF(ISNUMBER(MATCH(E5+2,$Q$3:$Q$56,0)),E5+3,E5+2),IF(ISNUMBER(MATCH(E5+1,$Q$3:$Q$56,0)),E5+2,E5+1))</f>
        <v>35740</v>
      </c>
      <c r="F6" s="0" t="n">
        <f aca="false">VLOOKUP(E6,$A$3:$B$1257,2,FALSE())</f>
        <v>33.38</v>
      </c>
      <c r="H6" s="96" t="n">
        <f aca="true">OFFSET($E$3,IF(ISNUMBER(VLOOKUP(OFFSET($E$3,MATCH(H5,$E$3:$E$1028,0),0),$E$3:$F$1067,2,FALSE())),MATCH(H5,$E$3:$E$1028,0),MATCH(H5,$E$3:$E$1028,0)+1),0)</f>
        <v>35740</v>
      </c>
      <c r="I6" s="0" t="n">
        <f aca="false">VLOOKUP(H6,$A$3:$B$1257,2,FALSE())</f>
        <v>33.38</v>
      </c>
      <c r="J6" s="0" t="n">
        <f aca="false">VLOOKUP(H6,'Raw data'!$A$3:$L$1417,5,FALSE())</f>
        <v>22.94</v>
      </c>
      <c r="K6" s="0" t="n">
        <f aca="false">VLOOKUP($H6,'Raw data'!$A$3:$L$1417,10,FALSE())</f>
        <v>25</v>
      </c>
      <c r="L6" s="0" t="n">
        <f aca="false">VLOOKUP($H6,'Raw data'!$A$3:$L$1417,7,FALSE())</f>
        <v>38</v>
      </c>
      <c r="M6" s="0" t="n">
        <f aca="false">VLOOKUP($H6,'Raw data'!$A$3:$L$1417,8,FALSE())</f>
        <v>30.63</v>
      </c>
      <c r="N6" s="0" t="e">
        <f aca="false">VLOOKUP($H6,'Raw data'!$A$3:$L$1417,2,FALSE())</f>
        <v>#N/A</v>
      </c>
      <c r="O6" s="0" t="n">
        <f aca="false">VLOOKUP($H6,'Raw data'!$A$3:$L$1417,10,FALSE())</f>
        <v>25</v>
      </c>
      <c r="P6" s="0" t="n">
        <f aca="false">VLOOKUP($H6,'Raw data'!$M$3:$N$1243,2,FALSE())</f>
        <v>28.88</v>
      </c>
      <c r="Q6" s="120" t="n">
        <v>35674</v>
      </c>
    </row>
    <row r="7" customFormat="false" ht="12.75" hidden="false" customHeight="false" outlineLevel="0" collapsed="false">
      <c r="A7" s="96" t="n">
        <v>35741</v>
      </c>
      <c r="B7" s="0" t="n">
        <v>33.25</v>
      </c>
      <c r="E7" s="96" t="n">
        <f aca="false">CHOOSE(IF(WEEKDAY(E6+1,2)=6,1,IF(WEEKDAY(E6+1,2)=7,2,3)),IF(ISNUMBER(MATCH(E6+3,$Q$3:$Q$56,0)),E6+4,E6+3),IF(ISNUMBER(MATCH(E6+2,$Q$3:$Q$56,0)),E6+3,E6+2),IF(ISNUMBER(MATCH(E6+1,$Q$3:$Q$56,0)),E6+2,E6+1))</f>
        <v>35741</v>
      </c>
      <c r="F7" s="0" t="n">
        <f aca="false">VLOOKUP(E7,$A$3:$B$1257,2,FALSE())</f>
        <v>33.25</v>
      </c>
      <c r="H7" s="96" t="n">
        <f aca="true">OFFSET($E$3,IF(ISNUMBER(VLOOKUP(OFFSET($E$3,MATCH(H6,$E$3:$E$1028,0),0),$E$3:$F$1067,2,FALSE())),MATCH(H6,$E$3:$E$1028,0),MATCH(H6,$E$3:$E$1028,0)+1),0)</f>
        <v>35741</v>
      </c>
      <c r="I7" s="0" t="n">
        <f aca="false">VLOOKUP(H7,$A$3:$B$1257,2,FALSE())</f>
        <v>33.25</v>
      </c>
      <c r="J7" s="0" t="n">
        <f aca="false">VLOOKUP(H7,'Raw data'!$A$3:$L$1417,5,FALSE())</f>
        <v>20.94</v>
      </c>
      <c r="K7" s="0" t="n">
        <f aca="false">VLOOKUP($H7,'Raw data'!$A$3:$L$1417,10,FALSE())</f>
        <v>21.25</v>
      </c>
      <c r="L7" s="0" t="n">
        <f aca="false">VLOOKUP($H7,'Raw data'!$A$3:$L$1417,7,FALSE())</f>
        <v>34.5</v>
      </c>
      <c r="M7" s="0" t="n">
        <f aca="false">VLOOKUP($H7,'Raw data'!$A$3:$L$1417,8,FALSE())</f>
        <v>30.63</v>
      </c>
      <c r="N7" s="0" t="e">
        <f aca="false">VLOOKUP($H7,'Raw data'!$A$3:$L$1417,2,FALSE())</f>
        <v>#N/A</v>
      </c>
      <c r="O7" s="0" t="n">
        <f aca="false">VLOOKUP($H7,'Raw data'!$A$3:$L$1417,10,FALSE())</f>
        <v>21.25</v>
      </c>
      <c r="P7" s="0" t="n">
        <f aca="false">VLOOKUP($H7,'Raw data'!$M$3:$N$1243,2,FALSE())</f>
        <v>27.96</v>
      </c>
      <c r="Q7" s="120" t="n">
        <v>35761</v>
      </c>
    </row>
    <row r="8" customFormat="false" ht="12.75" hidden="false" customHeight="false" outlineLevel="0" collapsed="false">
      <c r="A8" s="96" t="n">
        <v>35742</v>
      </c>
      <c r="B8" s="0" t="n">
        <v>31.17</v>
      </c>
      <c r="E8" s="96" t="n">
        <f aca="false">CHOOSE(IF(WEEKDAY(E7+1,2)=6,1,IF(WEEKDAY(E7+1,2)=7,2,3)),IF(ISNUMBER(MATCH(E7+3,$Q$3:$Q$56,0)),E7+4,E7+3),IF(ISNUMBER(MATCH(E7+2,$Q$3:$Q$56,0)),E7+3,E7+2),IF(ISNUMBER(MATCH(E7+1,$Q$3:$Q$56,0)),E7+2,E7+1))</f>
        <v>35744</v>
      </c>
      <c r="F8" s="0" t="n">
        <f aca="false">VLOOKUP(E8,$A$3:$B$1257,2,FALSE())</f>
        <v>34.33</v>
      </c>
      <c r="H8" s="96" t="n">
        <f aca="true">OFFSET($E$3,IF(ISNUMBER(VLOOKUP(OFFSET($E$3,MATCH(H7,$E$3:$E$1028,0),0),$E$3:$F$1067,2,FALSE())),MATCH(H7,$E$3:$E$1028,0),MATCH(H7,$E$3:$E$1028,0)+1),0)</f>
        <v>35744</v>
      </c>
      <c r="I8" s="0" t="n">
        <f aca="false">VLOOKUP(H8,$A$3:$B$1257,2,FALSE())</f>
        <v>34.33</v>
      </c>
      <c r="J8" s="0" t="n">
        <f aca="false">VLOOKUP(H8,'Raw data'!$A$3:$L$1417,5,FALSE())</f>
        <v>26.51</v>
      </c>
      <c r="K8" s="0" t="n">
        <f aca="false">VLOOKUP($H8,'Raw data'!$A$3:$L$1417,10,FALSE())</f>
        <v>25</v>
      </c>
      <c r="L8" s="0" t="n">
        <f aca="false">VLOOKUP($H8,'Raw data'!$A$3:$L$1417,7,FALSE())</f>
        <v>31.16</v>
      </c>
      <c r="M8" s="0" t="n">
        <f aca="false">VLOOKUP($H8,'Raw data'!$A$3:$L$1417,8,FALSE())</f>
        <v>30.25</v>
      </c>
      <c r="N8" s="0" t="e">
        <f aca="false">VLOOKUP($H8,'Raw data'!$A$3:$L$1417,2,FALSE())</f>
        <v>#N/A</v>
      </c>
      <c r="O8" s="0" t="n">
        <f aca="false">VLOOKUP($H8,'Raw data'!$A$3:$L$1417,10,FALSE())</f>
        <v>25</v>
      </c>
      <c r="P8" s="0" t="n">
        <f aca="false">VLOOKUP($H8,'Raw data'!$M$3:$N$1243,2,FALSE())</f>
        <v>29.55</v>
      </c>
      <c r="Q8" s="120" t="n">
        <v>35789</v>
      </c>
    </row>
    <row r="9" customFormat="false" ht="12.75" hidden="false" customHeight="false" outlineLevel="0" collapsed="false">
      <c r="A9" s="96" t="n">
        <v>35743</v>
      </c>
      <c r="B9" s="0" t="n">
        <v>31.17</v>
      </c>
      <c r="E9" s="96" t="n">
        <f aca="false">CHOOSE(IF(WEEKDAY(E8+1,2)=6,1,IF(WEEKDAY(E8+1,2)=7,2,3)),IF(ISNUMBER(MATCH(E8+3,$Q$3:$Q$56,0)),E8+4,E8+3),IF(ISNUMBER(MATCH(E8+2,$Q$3:$Q$56,0)),E8+3,E8+2),IF(ISNUMBER(MATCH(E8+1,$Q$3:$Q$56,0)),E8+2,E8+1))</f>
        <v>35745</v>
      </c>
      <c r="F9" s="0" t="n">
        <f aca="false">VLOOKUP(E9,$A$3:$B$1257,2,FALSE())</f>
        <v>32.9</v>
      </c>
      <c r="H9" s="96" t="n">
        <f aca="true">OFFSET($E$3,IF(ISNUMBER(VLOOKUP(OFFSET($E$3,MATCH(H8,$E$3:$E$1028,0),0),$E$3:$F$1067,2,FALSE())),MATCH(H8,$E$3:$E$1028,0),MATCH(H8,$E$3:$E$1028,0)+1),0)</f>
        <v>35745</v>
      </c>
      <c r="I9" s="0" t="n">
        <f aca="false">VLOOKUP(H9,$A$3:$B$1257,2,FALSE())</f>
        <v>32.9</v>
      </c>
      <c r="J9" s="0" t="n">
        <f aca="false">VLOOKUP(H9,'Raw data'!$A$3:$L$1417,5,FALSE())</f>
        <v>29.36</v>
      </c>
      <c r="K9" s="0" t="n">
        <f aca="false">VLOOKUP($H9,'Raw data'!$A$3:$L$1417,10,FALSE())</f>
        <v>27.82</v>
      </c>
      <c r="L9" s="0" t="n">
        <f aca="false">VLOOKUP($H9,'Raw data'!$A$3:$L$1417,7,FALSE())</f>
        <v>31.16</v>
      </c>
      <c r="M9" s="0" t="n">
        <f aca="false">VLOOKUP($H9,'Raw data'!$A$3:$L$1417,8,FALSE())</f>
        <v>30.25</v>
      </c>
      <c r="N9" s="0" t="e">
        <f aca="false">VLOOKUP($H9,'Raw data'!$A$3:$L$1417,2,FALSE())</f>
        <v>#N/A</v>
      </c>
      <c r="O9" s="0" t="n">
        <f aca="false">VLOOKUP($H9,'Raw data'!$A$3:$L$1417,10,FALSE())</f>
        <v>27.82</v>
      </c>
      <c r="P9" s="0" t="n">
        <f aca="false">VLOOKUP($H9,'Raw data'!$M$3:$N$1243,2,FALSE())</f>
        <v>33.72</v>
      </c>
      <c r="Q9" s="120" t="n">
        <v>35796</v>
      </c>
    </row>
    <row r="10" customFormat="false" ht="12.75" hidden="false" customHeight="false" outlineLevel="0" collapsed="false">
      <c r="A10" s="96" t="n">
        <v>35744</v>
      </c>
      <c r="B10" s="0" t="n">
        <v>34.33</v>
      </c>
      <c r="E10" s="96" t="n">
        <f aca="false">CHOOSE(IF(WEEKDAY(E9+1,2)=6,1,IF(WEEKDAY(E9+1,2)=7,2,3)),IF(ISNUMBER(MATCH(E9+3,$Q$3:$Q$56,0)),E9+4,E9+3),IF(ISNUMBER(MATCH(E9+2,$Q$3:$Q$56,0)),E9+3,E9+2),IF(ISNUMBER(MATCH(E9+1,$Q$3:$Q$56,0)),E9+2,E9+1))</f>
        <v>35746</v>
      </c>
      <c r="F10" s="0" t="n">
        <f aca="false">VLOOKUP(E10,$A$3:$B$1257,2,FALSE())</f>
        <v>32.9</v>
      </c>
      <c r="H10" s="96" t="n">
        <f aca="true">OFFSET($E$3,IF(ISNUMBER(VLOOKUP(OFFSET($E$3,MATCH(H9,$E$3:$E$1028,0),0),$E$3:$F$1067,2,FALSE())),MATCH(H9,$E$3:$E$1028,0),MATCH(H9,$E$3:$E$1028,0)+1),0)</f>
        <v>35746</v>
      </c>
      <c r="I10" s="0" t="n">
        <f aca="false">VLOOKUP(H10,$A$3:$B$1257,2,FALSE())</f>
        <v>32.9</v>
      </c>
      <c r="J10" s="0" t="n">
        <f aca="false">VLOOKUP(H10,'Raw data'!$A$3:$L$1417,5,FALSE())</f>
        <v>29.99</v>
      </c>
      <c r="K10" s="0" t="n">
        <f aca="false">VLOOKUP($H10,'Raw data'!$A$3:$L$1417,10,FALSE())</f>
        <v>26</v>
      </c>
      <c r="L10" s="0" t="n">
        <f aca="false">VLOOKUP($H10,'Raw data'!$A$3:$L$1417,7,FALSE())</f>
        <v>31.16</v>
      </c>
      <c r="M10" s="0" t="n">
        <f aca="false">VLOOKUP($H10,'Raw data'!$A$3:$L$1417,8,FALSE())</f>
        <v>30.25</v>
      </c>
      <c r="N10" s="0" t="e">
        <f aca="false">VLOOKUP($H10,'Raw data'!$A$3:$L$1417,2,FALSE())</f>
        <v>#N/A</v>
      </c>
      <c r="O10" s="0" t="n">
        <f aca="false">VLOOKUP($H10,'Raw data'!$A$3:$L$1417,10,FALSE())</f>
        <v>26</v>
      </c>
      <c r="P10" s="0" t="n">
        <f aca="false">VLOOKUP($H10,'Raw data'!$M$3:$N$1243,2,FALSE())</f>
        <v>33.63</v>
      </c>
      <c r="Q10" s="120" t="n">
        <v>35940</v>
      </c>
    </row>
    <row r="11" customFormat="false" ht="12.75" hidden="false" customHeight="false" outlineLevel="0" collapsed="false">
      <c r="A11" s="96" t="n">
        <v>35745</v>
      </c>
      <c r="B11" s="0" t="n">
        <v>32.9</v>
      </c>
      <c r="E11" s="96" t="n">
        <f aca="false">CHOOSE(IF(WEEKDAY(E10+1,2)=6,1,IF(WEEKDAY(E10+1,2)=7,2,3)),IF(ISNUMBER(MATCH(E10+3,$Q$3:$Q$56,0)),E10+4,E10+3),IF(ISNUMBER(MATCH(E10+2,$Q$3:$Q$56,0)),E10+3,E10+2),IF(ISNUMBER(MATCH(E10+1,$Q$3:$Q$56,0)),E10+2,E10+1))</f>
        <v>35747</v>
      </c>
      <c r="F11" s="0" t="n">
        <f aca="false">VLOOKUP(E11,$A$3:$B$1257,2,FALSE())</f>
        <v>32.88</v>
      </c>
      <c r="H11" s="96" t="n">
        <f aca="true">OFFSET($E$3,IF(ISNUMBER(VLOOKUP(OFFSET($E$3,MATCH(H10,$E$3:$E$1028,0),0),$E$3:$F$1067,2,FALSE())),MATCH(H10,$E$3:$E$1028,0),MATCH(H10,$E$3:$E$1028,0)+1),0)</f>
        <v>35747</v>
      </c>
      <c r="I11" s="0" t="n">
        <f aca="false">VLOOKUP(H11,$A$3:$B$1257,2,FALSE())</f>
        <v>32.88</v>
      </c>
      <c r="J11" s="0" t="n">
        <f aca="false">VLOOKUP(H11,'Raw data'!$A$3:$L$1417,5,FALSE())</f>
        <v>27.22</v>
      </c>
      <c r="K11" s="0" t="n">
        <f aca="false">VLOOKUP($H11,'Raw data'!$A$3:$L$1417,10,FALSE())</f>
        <v>28</v>
      </c>
      <c r="L11" s="0" t="n">
        <f aca="false">VLOOKUP($H11,'Raw data'!$A$3:$L$1417,7,FALSE())</f>
        <v>31.16</v>
      </c>
      <c r="M11" s="0" t="n">
        <f aca="false">VLOOKUP($H11,'Raw data'!$A$3:$L$1417,8,FALSE())</f>
        <v>31.5</v>
      </c>
      <c r="N11" s="0" t="e">
        <f aca="false">VLOOKUP($H11,'Raw data'!$A$3:$L$1417,2,FALSE())</f>
        <v>#N/A</v>
      </c>
      <c r="O11" s="0" t="n">
        <f aca="false">VLOOKUP($H11,'Raw data'!$A$3:$L$1417,10,FALSE())</f>
        <v>28</v>
      </c>
      <c r="P11" s="0" t="n">
        <f aca="false">VLOOKUP($H11,'Raw data'!$M$3:$N$1243,2,FALSE())</f>
        <v>31.88</v>
      </c>
      <c r="Q11" s="120" t="n">
        <v>35981</v>
      </c>
    </row>
    <row r="12" customFormat="false" ht="12.75" hidden="false" customHeight="false" outlineLevel="0" collapsed="false">
      <c r="A12" s="96" t="n">
        <v>35746</v>
      </c>
      <c r="B12" s="0" t="n">
        <v>32.9</v>
      </c>
      <c r="E12" s="96" t="n">
        <f aca="false">CHOOSE(IF(WEEKDAY(E11+1,2)=6,1,IF(WEEKDAY(E11+1,2)=7,2,3)),IF(ISNUMBER(MATCH(E11+3,$Q$3:$Q$56,0)),E11+4,E11+3),IF(ISNUMBER(MATCH(E11+2,$Q$3:$Q$56,0)),E11+3,E11+2),IF(ISNUMBER(MATCH(E11+1,$Q$3:$Q$56,0)),E11+2,E11+1))</f>
        <v>35748</v>
      </c>
      <c r="F12" s="0" t="n">
        <f aca="false">VLOOKUP(E12,$A$3:$B$1257,2,FALSE())</f>
        <v>32.88</v>
      </c>
      <c r="H12" s="96" t="n">
        <f aca="true">OFFSET($E$3,IF(ISNUMBER(VLOOKUP(OFFSET($E$3,MATCH(H11,$E$3:$E$1028,0),0),$E$3:$F$1067,2,FALSE())),MATCH(H11,$E$3:$E$1028,0),MATCH(H11,$E$3:$E$1028,0)+1),0)</f>
        <v>35748</v>
      </c>
      <c r="I12" s="0" t="n">
        <f aca="false">VLOOKUP(H12,$A$3:$B$1257,2,FALSE())</f>
        <v>32.88</v>
      </c>
      <c r="J12" s="0" t="n">
        <f aca="false">VLOOKUP(H12,'Raw data'!$A$3:$L$1417,5,FALSE())</f>
        <v>27.9</v>
      </c>
      <c r="K12" s="0" t="n">
        <f aca="false">VLOOKUP($H12,'Raw data'!$A$3:$L$1417,10,FALSE())</f>
        <v>28</v>
      </c>
      <c r="L12" s="0" t="n">
        <f aca="false">VLOOKUP($H12,'Raw data'!$A$3:$L$1417,7,FALSE())</f>
        <v>31.16</v>
      </c>
      <c r="M12" s="0" t="n">
        <f aca="false">VLOOKUP($H12,'Raw data'!$A$3:$L$1417,8,FALSE())</f>
        <v>31.5</v>
      </c>
      <c r="N12" s="0" t="e">
        <f aca="false">VLOOKUP($H12,'Raw data'!$A$3:$L$1417,2,FALSE())</f>
        <v>#N/A</v>
      </c>
      <c r="O12" s="0" t="n">
        <f aca="false">VLOOKUP($H12,'Raw data'!$A$3:$L$1417,10,FALSE())</f>
        <v>28</v>
      </c>
      <c r="P12" s="0" t="n">
        <f aca="false">VLOOKUP($H12,'Raw data'!$M$3:$N$1243,2,FALSE())</f>
        <v>31.73</v>
      </c>
      <c r="Q12" s="120" t="n">
        <v>36045</v>
      </c>
    </row>
    <row r="13" customFormat="false" ht="12.75" hidden="false" customHeight="false" outlineLevel="0" collapsed="false">
      <c r="A13" s="96" t="n">
        <v>35747</v>
      </c>
      <c r="B13" s="0" t="n">
        <v>32.88</v>
      </c>
      <c r="E13" s="96" t="n">
        <f aca="false">CHOOSE(IF(WEEKDAY(E12+1,2)=6,1,IF(WEEKDAY(E12+1,2)=7,2,3)),IF(ISNUMBER(MATCH(E12+3,$Q$3:$Q$56,0)),E12+4,E12+3),IF(ISNUMBER(MATCH(E12+2,$Q$3:$Q$56,0)),E12+3,E12+2),IF(ISNUMBER(MATCH(E12+1,$Q$3:$Q$56,0)),E12+2,E12+1))</f>
        <v>35751</v>
      </c>
      <c r="F13" s="0" t="n">
        <f aca="false">VLOOKUP(E13,$A$3:$B$1257,2,FALSE())</f>
        <v>34.5</v>
      </c>
      <c r="H13" s="96" t="n">
        <f aca="true">OFFSET($E$3,IF(ISNUMBER(VLOOKUP(OFFSET($E$3,MATCH(H12,$E$3:$E$1028,0),0),$E$3:$F$1067,2,FALSE())),MATCH(H12,$E$3:$E$1028,0),MATCH(H12,$E$3:$E$1028,0)+1),0)</f>
        <v>35751</v>
      </c>
      <c r="I13" s="0" t="n">
        <f aca="false">VLOOKUP(H13,$A$3:$B$1257,2,FALSE())</f>
        <v>34.5</v>
      </c>
      <c r="J13" s="0" t="n">
        <f aca="false">VLOOKUP(H13,'Raw data'!$A$3:$L$1417,5,FALSE())</f>
        <v>36.34</v>
      </c>
      <c r="K13" s="0" t="n">
        <f aca="false">VLOOKUP($H13,'Raw data'!$A$3:$L$1417,10,FALSE())</f>
        <v>39</v>
      </c>
      <c r="L13" s="0" t="e">
        <f aca="false">VLOOKUP($H13,'Raw data'!$A$3:$L$1417,7,FALSE())</f>
        <v>#N/A</v>
      </c>
      <c r="M13" s="0" t="e">
        <f aca="false">VLOOKUP($H13,'Raw data'!$A$3:$L$1417,8,FALSE())</f>
        <v>#N/A</v>
      </c>
      <c r="N13" s="0" t="e">
        <f aca="false">VLOOKUP($H13,'Raw data'!$A$3:$L$1417,2,FALSE())</f>
        <v>#N/A</v>
      </c>
      <c r="O13" s="0" t="n">
        <f aca="false">VLOOKUP($H13,'Raw data'!$A$3:$L$1417,10,FALSE())</f>
        <v>39</v>
      </c>
      <c r="P13" s="0" t="n">
        <f aca="false">VLOOKUP($H13,'Raw data'!$M$3:$N$1243,2,FALSE())</f>
        <v>32.08</v>
      </c>
      <c r="Q13" s="120" t="n">
        <v>36125</v>
      </c>
    </row>
    <row r="14" customFormat="false" ht="12.75" hidden="false" customHeight="false" outlineLevel="0" collapsed="false">
      <c r="A14" s="96" t="n">
        <v>35748</v>
      </c>
      <c r="B14" s="0" t="n">
        <v>32.88</v>
      </c>
      <c r="E14" s="96" t="n">
        <f aca="false">CHOOSE(IF(WEEKDAY(E13+1,2)=6,1,IF(WEEKDAY(E13+1,2)=7,2,3)),IF(ISNUMBER(MATCH(E13+3,$Q$3:$Q$56,0)),E13+4,E13+3),IF(ISNUMBER(MATCH(E13+2,$Q$3:$Q$56,0)),E13+3,E13+2),IF(ISNUMBER(MATCH(E13+1,$Q$3:$Q$56,0)),E13+2,E13+1))</f>
        <v>35752</v>
      </c>
      <c r="F14" s="0" t="n">
        <f aca="false">VLOOKUP(E14,$A$3:$B$1257,2,FALSE())</f>
        <v>33.5</v>
      </c>
      <c r="H14" s="96" t="n">
        <f aca="true">OFFSET($E$3,IF(ISNUMBER(VLOOKUP(OFFSET($E$3,MATCH(H13,$E$3:$E$1028,0),0),$E$3:$F$1067,2,FALSE())),MATCH(H13,$E$3:$E$1028,0),MATCH(H13,$E$3:$E$1028,0)+1),0)</f>
        <v>35752</v>
      </c>
      <c r="I14" s="0" t="n">
        <f aca="false">VLOOKUP(H14,$A$3:$B$1257,2,FALSE())</f>
        <v>33.5</v>
      </c>
      <c r="J14" s="0" t="n">
        <f aca="false">VLOOKUP(H14,'Raw data'!$A$3:$L$1417,5,FALSE())</f>
        <v>34.63</v>
      </c>
      <c r="K14" s="0" t="e">
        <f aca="false">VLOOKUP($H14,'Raw data'!$A$3:$L$1417,10,FALSE())</f>
        <v>#N/A</v>
      </c>
      <c r="L14" s="0" t="e">
        <f aca="false">VLOOKUP($H14,'Raw data'!$A$3:$L$1417,7,FALSE())</f>
        <v>#N/A</v>
      </c>
      <c r="M14" s="0" t="e">
        <f aca="false">VLOOKUP($H14,'Raw data'!$A$3:$L$1417,8,FALSE())</f>
        <v>#N/A</v>
      </c>
      <c r="N14" s="0" t="e">
        <f aca="false">VLOOKUP($H14,'Raw data'!$A$3:$L$1417,2,FALSE())</f>
        <v>#N/A</v>
      </c>
      <c r="O14" s="0" t="e">
        <f aca="false">VLOOKUP($H14,'Raw data'!$A$3:$L$1417,10,FALSE())</f>
        <v>#N/A</v>
      </c>
      <c r="P14" s="0" t="n">
        <f aca="false">VLOOKUP($H14,'Raw data'!$M$3:$N$1243,2,FALSE())</f>
        <v>32.06</v>
      </c>
      <c r="Q14" s="120" t="n">
        <v>36154</v>
      </c>
    </row>
    <row r="15" customFormat="false" ht="12.75" hidden="false" customHeight="false" outlineLevel="0" collapsed="false">
      <c r="A15" s="96" t="n">
        <v>35751</v>
      </c>
      <c r="B15" s="0" t="n">
        <v>34.5</v>
      </c>
      <c r="E15" s="96" t="n">
        <f aca="false">CHOOSE(IF(WEEKDAY(E14+1,2)=6,1,IF(WEEKDAY(E14+1,2)=7,2,3)),IF(ISNUMBER(MATCH(E14+3,$Q$3:$Q$56,0)),E14+4,E14+3),IF(ISNUMBER(MATCH(E14+2,$Q$3:$Q$56,0)),E14+3,E14+2),IF(ISNUMBER(MATCH(E14+1,$Q$3:$Q$56,0)),E14+2,E14+1))</f>
        <v>35753</v>
      </c>
      <c r="F15" s="0" t="n">
        <f aca="false">VLOOKUP(E15,$A$3:$B$1257,2,FALSE())</f>
        <v>33.38</v>
      </c>
      <c r="H15" s="96" t="n">
        <f aca="true">OFFSET($E$3,IF(ISNUMBER(VLOOKUP(OFFSET($E$3,MATCH(H14,$E$3:$E$1028,0),0),$E$3:$F$1067,2,FALSE())),MATCH(H14,$E$3:$E$1028,0),MATCH(H14,$E$3:$E$1028,0)+1),0)</f>
        <v>35753</v>
      </c>
      <c r="I15" s="0" t="n">
        <f aca="false">VLOOKUP(H15,$A$3:$B$1257,2,FALSE())</f>
        <v>33.38</v>
      </c>
      <c r="J15" s="0" t="n">
        <f aca="false">VLOOKUP(H15,'Raw data'!$A$3:$L$1417,5,FALSE())</f>
        <v>27.55</v>
      </c>
      <c r="K15" s="0" t="n">
        <f aca="false">VLOOKUP($H15,'Raw data'!$A$3:$L$1417,10,FALSE())</f>
        <v>27.38</v>
      </c>
      <c r="L15" s="0" t="e">
        <f aca="false">VLOOKUP($H15,'Raw data'!$A$3:$L$1417,7,FALSE())</f>
        <v>#N/A</v>
      </c>
      <c r="M15" s="0" t="e">
        <f aca="false">VLOOKUP($H15,'Raw data'!$A$3:$L$1417,8,FALSE())</f>
        <v>#N/A</v>
      </c>
      <c r="N15" s="0" t="e">
        <f aca="false">VLOOKUP($H15,'Raw data'!$A$3:$L$1417,2,FALSE())</f>
        <v>#N/A</v>
      </c>
      <c r="O15" s="0" t="n">
        <f aca="false">VLOOKUP($H15,'Raw data'!$A$3:$L$1417,10,FALSE())</f>
        <v>27.38</v>
      </c>
      <c r="P15" s="0" t="n">
        <f aca="false">VLOOKUP($H15,'Raw data'!$M$3:$N$1243,2,FALSE())</f>
        <v>30.24</v>
      </c>
      <c r="Q15" s="120" t="n">
        <v>36161</v>
      </c>
    </row>
    <row r="16" customFormat="false" ht="12.75" hidden="false" customHeight="false" outlineLevel="0" collapsed="false">
      <c r="A16" s="96" t="n">
        <v>35752</v>
      </c>
      <c r="B16" s="0" t="n">
        <v>33.5</v>
      </c>
      <c r="E16" s="96" t="n">
        <f aca="false">CHOOSE(IF(WEEKDAY(E15+1,2)=6,1,IF(WEEKDAY(E15+1,2)=7,2,3)),IF(ISNUMBER(MATCH(E15+3,$Q$3:$Q$56,0)),E15+4,E15+3),IF(ISNUMBER(MATCH(E15+2,$Q$3:$Q$56,0)),E15+3,E15+2),IF(ISNUMBER(MATCH(E15+1,$Q$3:$Q$56,0)),E15+2,E15+1))</f>
        <v>35754</v>
      </c>
      <c r="F16" s="0" t="n">
        <f aca="false">VLOOKUP(E16,$A$3:$B$1257,2,FALSE())</f>
        <v>34.33</v>
      </c>
      <c r="H16" s="96" t="n">
        <f aca="true">OFFSET($E$3,IF(ISNUMBER(VLOOKUP(OFFSET($E$3,MATCH(H15,$E$3:$E$1028,0),0),$E$3:$F$1067,2,FALSE())),MATCH(H15,$E$3:$E$1028,0),MATCH(H15,$E$3:$E$1028,0)+1),0)</f>
        <v>35754</v>
      </c>
      <c r="I16" s="0" t="n">
        <f aca="false">VLOOKUP(H16,$A$3:$B$1257,2,FALSE())</f>
        <v>34.33</v>
      </c>
      <c r="J16" s="0" t="n">
        <f aca="false">VLOOKUP(H16,'Raw data'!$A$3:$L$1417,5,FALSE())</f>
        <v>22.98</v>
      </c>
      <c r="K16" s="0" t="n">
        <f aca="false">VLOOKUP($H16,'Raw data'!$A$3:$L$1417,10,FALSE())</f>
        <v>24.08</v>
      </c>
      <c r="L16" s="0" t="n">
        <f aca="false">VLOOKUP($H16,'Raw data'!$A$3:$L$1417,7,FALSE())</f>
        <v>28.73</v>
      </c>
      <c r="M16" s="0" t="n">
        <f aca="false">VLOOKUP($H16,'Raw data'!$A$3:$L$1417,8,FALSE())</f>
        <v>30</v>
      </c>
      <c r="N16" s="0" t="e">
        <f aca="false">VLOOKUP($H16,'Raw data'!$A$3:$L$1417,2,FALSE())</f>
        <v>#N/A</v>
      </c>
      <c r="O16" s="0" t="n">
        <f aca="false">VLOOKUP($H16,'Raw data'!$A$3:$L$1417,10,FALSE())</f>
        <v>24.08</v>
      </c>
      <c r="P16" s="0" t="n">
        <f aca="false">VLOOKUP($H16,'Raw data'!$M$3:$N$1243,2,FALSE())</f>
        <v>27.4</v>
      </c>
      <c r="Q16" s="120" t="n">
        <v>36311</v>
      </c>
    </row>
    <row r="17" customFormat="false" ht="12.75" hidden="false" customHeight="false" outlineLevel="0" collapsed="false">
      <c r="A17" s="96" t="n">
        <v>35753</v>
      </c>
      <c r="B17" s="0" t="n">
        <v>33.38</v>
      </c>
      <c r="E17" s="96" t="n">
        <f aca="false">CHOOSE(IF(WEEKDAY(E16+1,2)=6,1,IF(WEEKDAY(E16+1,2)=7,2,3)),IF(ISNUMBER(MATCH(E16+3,$Q$3:$Q$56,0)),E16+4,E16+3),IF(ISNUMBER(MATCH(E16+2,$Q$3:$Q$56,0)),E16+3,E16+2),IF(ISNUMBER(MATCH(E16+1,$Q$3:$Q$56,0)),E16+2,E16+1))</f>
        <v>35755</v>
      </c>
      <c r="F17" s="0" t="n">
        <f aca="false">VLOOKUP(E17,$A$3:$B$1257,2,FALSE())</f>
        <v>33.5</v>
      </c>
      <c r="H17" s="96" t="n">
        <f aca="true">OFFSET($E$3,IF(ISNUMBER(VLOOKUP(OFFSET($E$3,MATCH(H16,$E$3:$E$1028,0),0),$E$3:$F$1067,2,FALSE())),MATCH(H16,$E$3:$E$1028,0),MATCH(H16,$E$3:$E$1028,0)+1),0)</f>
        <v>35755</v>
      </c>
      <c r="I17" s="0" t="n">
        <f aca="false">VLOOKUP(H17,$A$3:$B$1257,2,FALSE())</f>
        <v>33.5</v>
      </c>
      <c r="J17" s="0" t="n">
        <f aca="false">VLOOKUP(H17,'Raw data'!$A$3:$L$1417,5,FALSE())</f>
        <v>20.71</v>
      </c>
      <c r="K17" s="0" t="n">
        <f aca="false">VLOOKUP($H17,'Raw data'!$A$3:$L$1417,10,FALSE())</f>
        <v>23.5</v>
      </c>
      <c r="L17" s="0" t="n">
        <f aca="false">VLOOKUP($H17,'Raw data'!$A$3:$L$1417,7,FALSE())</f>
        <v>34.5</v>
      </c>
      <c r="M17" s="0" t="n">
        <f aca="false">VLOOKUP($H17,'Raw data'!$A$3:$L$1417,8,FALSE())</f>
        <v>30</v>
      </c>
      <c r="N17" s="0" t="e">
        <f aca="false">VLOOKUP($H17,'Raw data'!$A$3:$L$1417,2,FALSE())</f>
        <v>#N/A</v>
      </c>
      <c r="O17" s="0" t="n">
        <f aca="false">VLOOKUP($H17,'Raw data'!$A$3:$L$1417,10,FALSE())</f>
        <v>23.5</v>
      </c>
      <c r="P17" s="0" t="n">
        <f aca="false">VLOOKUP($H17,'Raw data'!$M$3:$N$1243,2,FALSE())</f>
        <v>26.68</v>
      </c>
      <c r="Q17" s="120" t="n">
        <v>36346</v>
      </c>
    </row>
    <row r="18" customFormat="false" ht="12.75" hidden="false" customHeight="false" outlineLevel="0" collapsed="false">
      <c r="A18" s="96" t="n">
        <v>35754</v>
      </c>
      <c r="B18" s="0" t="n">
        <v>34.33</v>
      </c>
      <c r="E18" s="96" t="n">
        <f aca="false">CHOOSE(IF(WEEKDAY(E17+1,2)=6,1,IF(WEEKDAY(E17+1,2)=7,2,3)),IF(ISNUMBER(MATCH(E17+3,$Q$3:$Q$56,0)),E17+4,E17+3),IF(ISNUMBER(MATCH(E17+2,$Q$3:$Q$56,0)),E17+3,E17+2),IF(ISNUMBER(MATCH(E17+1,$Q$3:$Q$56,0)),E17+2,E17+1))</f>
        <v>35758</v>
      </c>
      <c r="F18" s="0" t="n">
        <f aca="false">VLOOKUP(E18,$A$3:$B$1257,2,FALSE())</f>
        <v>33</v>
      </c>
      <c r="H18" s="96" t="n">
        <f aca="true">OFFSET($E$3,IF(ISNUMBER(VLOOKUP(OFFSET($E$3,MATCH(H17,$E$3:$E$1028,0),0),$E$3:$F$1067,2,FALSE())),MATCH(H17,$E$3:$E$1028,0),MATCH(H17,$E$3:$E$1028,0)+1),0)</f>
        <v>35758</v>
      </c>
      <c r="I18" s="0" t="n">
        <f aca="false">VLOOKUP(H18,$A$3:$B$1257,2,FALSE())</f>
        <v>33</v>
      </c>
      <c r="J18" s="0" t="n">
        <f aca="false">VLOOKUP(H18,'Raw data'!$A$3:$L$1417,5,FALSE())</f>
        <v>22.82</v>
      </c>
      <c r="K18" s="0" t="n">
        <f aca="false">VLOOKUP($H18,'Raw data'!$A$3:$L$1417,10,FALSE())</f>
        <v>25.5</v>
      </c>
      <c r="L18" s="0" t="n">
        <f aca="false">VLOOKUP($H18,'Raw data'!$A$3:$L$1417,7,FALSE())</f>
        <v>31</v>
      </c>
      <c r="M18" s="0" t="e">
        <f aca="false">VLOOKUP($H18,'Raw data'!$A$3:$L$1417,8,FALSE())</f>
        <v>#N/A</v>
      </c>
      <c r="N18" s="0" t="e">
        <f aca="false">VLOOKUP($H18,'Raw data'!$A$3:$L$1417,2,FALSE())</f>
        <v>#N/A</v>
      </c>
      <c r="O18" s="0" t="n">
        <f aca="false">VLOOKUP($H18,'Raw data'!$A$3:$L$1417,10,FALSE())</f>
        <v>25.5</v>
      </c>
      <c r="P18" s="0" t="n">
        <f aca="false">VLOOKUP($H18,'Raw data'!$M$3:$N$1243,2,FALSE())</f>
        <v>27.72</v>
      </c>
      <c r="Q18" s="120" t="n">
        <v>36409</v>
      </c>
    </row>
    <row r="19" customFormat="false" ht="12.75" hidden="false" customHeight="false" outlineLevel="0" collapsed="false">
      <c r="A19" s="96" t="n">
        <v>35755</v>
      </c>
      <c r="B19" s="0" t="n">
        <v>33.5</v>
      </c>
      <c r="E19" s="96" t="n">
        <f aca="false">CHOOSE(IF(WEEKDAY(E18+1,2)=6,1,IF(WEEKDAY(E18+1,2)=7,2,3)),IF(ISNUMBER(MATCH(E18+3,$Q$3:$Q$56,0)),E18+4,E18+3),IF(ISNUMBER(MATCH(E18+2,$Q$3:$Q$56,0)),E18+3,E18+2),IF(ISNUMBER(MATCH(E18+1,$Q$3:$Q$56,0)),E18+2,E18+1))</f>
        <v>35759</v>
      </c>
      <c r="F19" s="0" t="n">
        <f aca="false">VLOOKUP(E19,$A$3:$B$1257,2,FALSE())</f>
        <v>33.25</v>
      </c>
      <c r="H19" s="96" t="n">
        <f aca="true">OFFSET($E$3,IF(ISNUMBER(VLOOKUP(OFFSET($E$3,MATCH(H18,$E$3:$E$1028,0),0),$E$3:$F$1067,2,FALSE())),MATCH(H18,$E$3:$E$1028,0),MATCH(H18,$E$3:$E$1028,0)+1),0)</f>
        <v>35759</v>
      </c>
      <c r="I19" s="0" t="n">
        <f aca="false">VLOOKUP(H19,$A$3:$B$1257,2,FALSE())</f>
        <v>33.25</v>
      </c>
      <c r="J19" s="0" t="n">
        <f aca="false">VLOOKUP(H19,'Raw data'!$A$3:$L$1417,5,FALSE())</f>
        <v>21.1</v>
      </c>
      <c r="K19" s="0" t="e">
        <f aca="false">VLOOKUP($H19,'Raw data'!$A$3:$L$1417,10,FALSE())</f>
        <v>#N/A</v>
      </c>
      <c r="L19" s="0" t="n">
        <f aca="false">VLOOKUP($H19,'Raw data'!$A$3:$L$1417,7,FALSE())</f>
        <v>27.69</v>
      </c>
      <c r="M19" s="0" t="e">
        <f aca="false">VLOOKUP($H19,'Raw data'!$A$3:$L$1417,8,FALSE())</f>
        <v>#N/A</v>
      </c>
      <c r="N19" s="0" t="e">
        <f aca="false">VLOOKUP($H19,'Raw data'!$A$3:$L$1417,2,FALSE())</f>
        <v>#N/A</v>
      </c>
      <c r="O19" s="0" t="e">
        <f aca="false">VLOOKUP($H19,'Raw data'!$A$3:$L$1417,10,FALSE())</f>
        <v>#N/A</v>
      </c>
      <c r="P19" s="0" t="n">
        <f aca="false">VLOOKUP($H19,'Raw data'!$M$3:$N$1243,2,FALSE())</f>
        <v>25.72</v>
      </c>
      <c r="Q19" s="120" t="n">
        <v>36489</v>
      </c>
    </row>
    <row r="20" customFormat="false" ht="12.75" hidden="false" customHeight="false" outlineLevel="0" collapsed="false">
      <c r="A20" s="96" t="n">
        <v>35758</v>
      </c>
      <c r="B20" s="0" t="n">
        <v>33</v>
      </c>
      <c r="E20" s="96" t="n">
        <f aca="false">CHOOSE(IF(WEEKDAY(E19+1,2)=6,1,IF(WEEKDAY(E19+1,2)=7,2,3)),IF(ISNUMBER(MATCH(E19+3,$Q$3:$Q$56,0)),E19+4,E19+3),IF(ISNUMBER(MATCH(E19+2,$Q$3:$Q$56,0)),E19+3,E19+2),IF(ISNUMBER(MATCH(E19+1,$Q$3:$Q$56,0)),E19+2,E19+1))</f>
        <v>35760</v>
      </c>
      <c r="F20" s="0" t="n">
        <f aca="false">VLOOKUP(E20,$A$3:$B$1257,2,FALSE())</f>
        <v>34.67</v>
      </c>
      <c r="H20" s="96" t="n">
        <f aca="true">OFFSET($E$3,IF(ISNUMBER(VLOOKUP(OFFSET($E$3,MATCH(H19,$E$3:$E$1028,0),0),$E$3:$F$1067,2,FALSE())),MATCH(H19,$E$3:$E$1028,0),MATCH(H19,$E$3:$E$1028,0)+1),0)</f>
        <v>35760</v>
      </c>
      <c r="I20" s="0" t="n">
        <f aca="false">VLOOKUP(H20,$A$3:$B$1257,2,FALSE())</f>
        <v>34.67</v>
      </c>
      <c r="J20" s="0" t="n">
        <f aca="false">VLOOKUP(H20,'Raw data'!$A$3:$L$1417,5,FALSE())</f>
        <v>17.85</v>
      </c>
      <c r="K20" s="0" t="n">
        <f aca="false">VLOOKUP($H20,'Raw data'!$A$3:$L$1417,10,FALSE())</f>
        <v>21.75</v>
      </c>
      <c r="L20" s="0" t="n">
        <f aca="false">VLOOKUP($H20,'Raw data'!$A$3:$L$1417,7,FALSE())</f>
        <v>30.64</v>
      </c>
      <c r="M20" s="0" t="n">
        <f aca="false">VLOOKUP($H20,'Raw data'!$A$3:$L$1417,8,FALSE())</f>
        <v>26.5</v>
      </c>
      <c r="N20" s="0" t="e">
        <f aca="false">VLOOKUP($H20,'Raw data'!$A$3:$L$1417,2,FALSE())</f>
        <v>#N/A</v>
      </c>
      <c r="O20" s="0" t="n">
        <f aca="false">VLOOKUP($H20,'Raw data'!$A$3:$L$1417,10,FALSE())</f>
        <v>21.75</v>
      </c>
      <c r="P20" s="0" t="n">
        <f aca="false">VLOOKUP($H20,'Raw data'!$M$3:$N$1243,2,FALSE())</f>
        <v>23.32</v>
      </c>
      <c r="Q20" s="120" t="n">
        <v>36519</v>
      </c>
    </row>
    <row r="21" customFormat="false" ht="12.75" hidden="false" customHeight="false" outlineLevel="0" collapsed="false">
      <c r="A21" s="96" t="n">
        <v>35759</v>
      </c>
      <c r="B21" s="0" t="n">
        <v>33.25</v>
      </c>
      <c r="E21" s="96" t="n">
        <f aca="false">CHOOSE(IF(WEEKDAY(E20+1,2)=6,1,IF(WEEKDAY(E20+1,2)=7,2,3)),IF(ISNUMBER(MATCH(E20+3,$Q$3:$Q$56,0)),E20+4,E20+3),IF(ISNUMBER(MATCH(E20+2,$Q$3:$Q$56,0)),E20+3,E20+2),IF(ISNUMBER(MATCH(E20+1,$Q$3:$Q$56,0)),E20+2,E20+1))</f>
        <v>35762</v>
      </c>
      <c r="F21" s="0" t="n">
        <f aca="false">VLOOKUP(E21,$A$3:$B$1257,2,FALSE())</f>
        <v>32.5</v>
      </c>
      <c r="H21" s="96" t="n">
        <f aca="true">OFFSET($E$3,IF(ISNUMBER(VLOOKUP(OFFSET($E$3,MATCH(H20,$E$3:$E$1028,0),0),$E$3:$F$1067,2,FALSE())),MATCH(H20,$E$3:$E$1028,0),MATCH(H20,$E$3:$E$1028,0)+1),0)</f>
        <v>35762</v>
      </c>
      <c r="I21" s="0" t="n">
        <f aca="false">VLOOKUP(H21,$A$3:$B$1257,2,FALSE())</f>
        <v>32.5</v>
      </c>
      <c r="J21" s="0" t="n">
        <f aca="false">VLOOKUP(H21,'Raw data'!$A$3:$L$1417,5,FALSE())</f>
        <v>18.42</v>
      </c>
      <c r="K21" s="0" t="e">
        <f aca="false">VLOOKUP($H21,'Raw data'!$A$3:$L$1417,10,FALSE())</f>
        <v>#N/A</v>
      </c>
      <c r="L21" s="0" t="n">
        <f aca="false">VLOOKUP($H21,'Raw data'!$A$3:$L$1417,7,FALSE())</f>
        <v>28</v>
      </c>
      <c r="M21" s="0" t="n">
        <f aca="false">VLOOKUP($H21,'Raw data'!$A$3:$L$1417,8,FALSE())</f>
        <v>25.25</v>
      </c>
      <c r="N21" s="0" t="e">
        <f aca="false">VLOOKUP($H21,'Raw data'!$A$3:$L$1417,2,FALSE())</f>
        <v>#N/A</v>
      </c>
      <c r="O21" s="0" t="e">
        <f aca="false">VLOOKUP($H21,'Raw data'!$A$3:$L$1417,10,FALSE())</f>
        <v>#N/A</v>
      </c>
      <c r="P21" s="0" t="n">
        <f aca="false">VLOOKUP($H21,'Raw data'!$M$3:$N$1243,2,FALSE())</f>
        <v>18.59</v>
      </c>
      <c r="Q21" s="120" t="n">
        <v>36526</v>
      </c>
    </row>
    <row r="22" customFormat="false" ht="12.75" hidden="false" customHeight="false" outlineLevel="0" collapsed="false">
      <c r="A22" s="96" t="n">
        <v>35760</v>
      </c>
      <c r="B22" s="0" t="n">
        <v>34.67</v>
      </c>
      <c r="E22" s="96" t="n">
        <f aca="false">CHOOSE(IF(WEEKDAY(E21+1,2)=6,1,IF(WEEKDAY(E21+1,2)=7,2,3)),IF(ISNUMBER(MATCH(E21+3,$Q$3:$Q$56,0)),E21+4,E21+3),IF(ISNUMBER(MATCH(E21+2,$Q$3:$Q$56,0)),E21+3,E21+2),IF(ISNUMBER(MATCH(E21+1,$Q$3:$Q$56,0)),E21+2,E21+1))</f>
        <v>35765</v>
      </c>
      <c r="F22" s="0" t="n">
        <f aca="false">VLOOKUP(E22,$A$3:$B$1257,2,FALSE())</f>
        <v>34</v>
      </c>
      <c r="H22" s="96" t="n">
        <f aca="true">OFFSET($E$3,IF(ISNUMBER(VLOOKUP(OFFSET($E$3,MATCH(H21,$E$3:$E$1028,0),0),$E$3:$F$1067,2,FALSE())),MATCH(H21,$E$3:$E$1028,0),MATCH(H21,$E$3:$E$1028,0)+1),0)</f>
        <v>35765</v>
      </c>
      <c r="I22" s="0" t="n">
        <f aca="false">VLOOKUP(H22,$A$3:$B$1257,2,FALSE())</f>
        <v>34</v>
      </c>
      <c r="J22" s="0" t="n">
        <f aca="false">VLOOKUP(H22,'Raw data'!$A$3:$L$1417,5,FALSE())</f>
        <v>19.25</v>
      </c>
      <c r="K22" s="0" t="e">
        <f aca="false">VLOOKUP($H22,'Raw data'!$A$3:$L$1417,10,FALSE())</f>
        <v>#N/A</v>
      </c>
      <c r="L22" s="0" t="n">
        <f aca="false">VLOOKUP($H22,'Raw data'!$A$3:$L$1417,7,FALSE())</f>
        <v>31.13</v>
      </c>
      <c r="M22" s="0" t="n">
        <f aca="false">VLOOKUP($H22,'Raw data'!$A$3:$L$1417,8,FALSE())</f>
        <v>26.5</v>
      </c>
      <c r="N22" s="0" t="e">
        <f aca="false">VLOOKUP($H22,'Raw data'!$A$3:$L$1417,2,FALSE())</f>
        <v>#N/A</v>
      </c>
      <c r="O22" s="0" t="e">
        <f aca="false">VLOOKUP($H22,'Raw data'!$A$3:$L$1417,10,FALSE())</f>
        <v>#N/A</v>
      </c>
      <c r="P22" s="0" t="n">
        <f aca="false">VLOOKUP($H22,'Raw data'!$M$3:$N$1243,2,FALSE())</f>
        <v>24.16</v>
      </c>
      <c r="Q22" s="120" t="n">
        <v>36675</v>
      </c>
    </row>
    <row r="23" customFormat="false" ht="12.75" hidden="false" customHeight="false" outlineLevel="0" collapsed="false">
      <c r="A23" s="96" t="n">
        <v>35762</v>
      </c>
      <c r="B23" s="0" t="n">
        <v>32.5</v>
      </c>
      <c r="E23" s="96" t="n">
        <f aca="false">CHOOSE(IF(WEEKDAY(E22+1,2)=6,1,IF(WEEKDAY(E22+1,2)=7,2,3)),IF(ISNUMBER(MATCH(E22+3,$Q$3:$Q$56,0)),E22+4,E22+3),IF(ISNUMBER(MATCH(E22+2,$Q$3:$Q$56,0)),E22+3,E22+2),IF(ISNUMBER(MATCH(E22+1,$Q$3:$Q$56,0)),E22+2,E22+1))</f>
        <v>35766</v>
      </c>
      <c r="F23" s="0" t="n">
        <f aca="false">VLOOKUP(E23,$A$3:$B$1257,2,FALSE())</f>
        <v>33</v>
      </c>
      <c r="H23" s="96" t="n">
        <f aca="true">OFFSET($E$3,IF(ISNUMBER(VLOOKUP(OFFSET($E$3,MATCH(H22,$E$3:$E$1028,0),0),$E$3:$F$1067,2,FALSE())),MATCH(H22,$E$3:$E$1028,0),MATCH(H22,$E$3:$E$1028,0)+1),0)</f>
        <v>35766</v>
      </c>
      <c r="I23" s="0" t="n">
        <f aca="false">VLOOKUP(H23,$A$3:$B$1257,2,FALSE())</f>
        <v>33</v>
      </c>
      <c r="J23" s="0" t="n">
        <f aca="false">VLOOKUP(H23,'Raw data'!$A$3:$L$1417,5,FALSE())</f>
        <v>22.42</v>
      </c>
      <c r="K23" s="0" t="n">
        <f aca="false">VLOOKUP($H23,'Raw data'!$A$3:$L$1417,10,FALSE())</f>
        <v>24</v>
      </c>
      <c r="L23" s="0" t="n">
        <f aca="false">VLOOKUP($H23,'Raw data'!$A$3:$L$1417,7,FALSE())</f>
        <v>29.1</v>
      </c>
      <c r="M23" s="0" t="n">
        <f aca="false">VLOOKUP($H23,'Raw data'!$A$3:$L$1417,8,FALSE())</f>
        <v>26.5</v>
      </c>
      <c r="N23" s="0" t="e">
        <f aca="false">VLOOKUP($H23,'Raw data'!$A$3:$L$1417,2,FALSE())</f>
        <v>#N/A</v>
      </c>
      <c r="O23" s="0" t="n">
        <f aca="false">VLOOKUP($H23,'Raw data'!$A$3:$L$1417,10,FALSE())</f>
        <v>24</v>
      </c>
      <c r="P23" s="0" t="n">
        <f aca="false">VLOOKUP($H23,'Raw data'!$M$3:$N$1243,2,FALSE())</f>
        <v>24</v>
      </c>
      <c r="Q23" s="120" t="n">
        <v>36711</v>
      </c>
    </row>
    <row r="24" customFormat="false" ht="12.75" hidden="false" customHeight="false" outlineLevel="0" collapsed="false">
      <c r="A24" s="96" t="n">
        <v>35763</v>
      </c>
      <c r="B24" s="0" t="n">
        <v>34.67</v>
      </c>
      <c r="E24" s="96" t="n">
        <f aca="false">CHOOSE(IF(WEEKDAY(E23+1,2)=6,1,IF(WEEKDAY(E23+1,2)=7,2,3)),IF(ISNUMBER(MATCH(E23+3,$Q$3:$Q$56,0)),E23+4,E23+3),IF(ISNUMBER(MATCH(E23+2,$Q$3:$Q$56,0)),E23+3,E23+2),IF(ISNUMBER(MATCH(E23+1,$Q$3:$Q$56,0)),E23+2,E23+1))</f>
        <v>35767</v>
      </c>
      <c r="F24" s="0" t="n">
        <f aca="false">VLOOKUP(E24,$A$3:$B$1257,2,FALSE())</f>
        <v>33.57</v>
      </c>
      <c r="H24" s="96" t="n">
        <f aca="true">OFFSET($E$3,IF(ISNUMBER(VLOOKUP(OFFSET($E$3,MATCH(H23,$E$3:$E$1028,0),0),$E$3:$F$1067,2,FALSE())),MATCH(H23,$E$3:$E$1028,0),MATCH(H23,$E$3:$E$1028,0)+1),0)</f>
        <v>35767</v>
      </c>
      <c r="I24" s="0" t="n">
        <f aca="false">VLOOKUP(H24,$A$3:$B$1257,2,FALSE())</f>
        <v>33.57</v>
      </c>
      <c r="J24" s="0" t="n">
        <f aca="false">VLOOKUP(H24,'Raw data'!$A$3:$L$1417,5,FALSE())</f>
        <v>22.15</v>
      </c>
      <c r="K24" s="0" t="n">
        <f aca="false">VLOOKUP($H24,'Raw data'!$A$3:$L$1417,10,FALSE())</f>
        <v>24</v>
      </c>
      <c r="L24" s="0" t="n">
        <f aca="false">VLOOKUP($H24,'Raw data'!$A$3:$L$1417,7,FALSE())</f>
        <v>29.5</v>
      </c>
      <c r="M24" s="0" t="n">
        <f aca="false">VLOOKUP($H24,'Raw data'!$A$3:$L$1417,8,FALSE())</f>
        <v>26.5</v>
      </c>
      <c r="N24" s="0" t="e">
        <f aca="false">VLOOKUP($H24,'Raw data'!$A$3:$L$1417,2,FALSE())</f>
        <v>#N/A</v>
      </c>
      <c r="O24" s="0" t="n">
        <f aca="false">VLOOKUP($H24,'Raw data'!$A$3:$L$1417,10,FALSE())</f>
        <v>24</v>
      </c>
      <c r="P24" s="0" t="n">
        <f aca="false">VLOOKUP($H24,'Raw data'!$M$3:$N$1243,2,FALSE())</f>
        <v>23.6</v>
      </c>
      <c r="Q24" s="120" t="n">
        <v>36773</v>
      </c>
    </row>
    <row r="25" customFormat="false" ht="12.75" hidden="false" customHeight="false" outlineLevel="0" collapsed="false">
      <c r="A25" s="96" t="n">
        <v>35764</v>
      </c>
      <c r="B25" s="0" t="n">
        <v>34.67</v>
      </c>
      <c r="E25" s="96" t="n">
        <f aca="false">CHOOSE(IF(WEEKDAY(E24+1,2)=6,1,IF(WEEKDAY(E24+1,2)=7,2,3)),IF(ISNUMBER(MATCH(E24+3,$Q$3:$Q$56,0)),E24+4,E24+3),IF(ISNUMBER(MATCH(E24+2,$Q$3:$Q$56,0)),E24+3,E24+2),IF(ISNUMBER(MATCH(E24+1,$Q$3:$Q$56,0)),E24+2,E24+1))</f>
        <v>35768</v>
      </c>
      <c r="F25" s="0" t="n">
        <f aca="false">VLOOKUP(E25,$A$3:$B$1257,2,FALSE())</f>
        <v>32.67</v>
      </c>
      <c r="H25" s="96" t="n">
        <f aca="true">OFFSET($E$3,IF(ISNUMBER(VLOOKUP(OFFSET($E$3,MATCH(H24,$E$3:$E$1028,0),0),$E$3:$F$1067,2,FALSE())),MATCH(H24,$E$3:$E$1028,0),MATCH(H24,$E$3:$E$1028,0)+1),0)</f>
        <v>35768</v>
      </c>
      <c r="I25" s="0" t="n">
        <f aca="false">VLOOKUP(H25,$A$3:$B$1257,2,FALSE())</f>
        <v>32.67</v>
      </c>
      <c r="J25" s="0" t="n">
        <f aca="false">VLOOKUP(H25,'Raw data'!$A$3:$L$1417,5,FALSE())</f>
        <v>22.87</v>
      </c>
      <c r="K25" s="0" t="n">
        <f aca="false">VLOOKUP($H25,'Raw data'!$A$3:$L$1417,10,FALSE())</f>
        <v>23.78</v>
      </c>
      <c r="L25" s="0" t="n">
        <f aca="false">VLOOKUP($H25,'Raw data'!$A$3:$L$1417,7,FALSE())</f>
        <v>29.5</v>
      </c>
      <c r="M25" s="0" t="n">
        <f aca="false">VLOOKUP($H25,'Raw data'!$A$3:$L$1417,8,FALSE())</f>
        <v>23.8</v>
      </c>
      <c r="N25" s="0" t="e">
        <f aca="false">VLOOKUP($H25,'Raw data'!$A$3:$L$1417,2,FALSE())</f>
        <v>#N/A</v>
      </c>
      <c r="O25" s="0" t="n">
        <f aca="false">VLOOKUP($H25,'Raw data'!$A$3:$L$1417,10,FALSE())</f>
        <v>23.78</v>
      </c>
      <c r="P25" s="0" t="n">
        <f aca="false">VLOOKUP($H25,'Raw data'!$M$3:$N$1243,2,FALSE())</f>
        <v>22.34</v>
      </c>
      <c r="Q25" s="120" t="n">
        <v>36853</v>
      </c>
    </row>
    <row r="26" customFormat="false" ht="12.75" hidden="false" customHeight="false" outlineLevel="0" collapsed="false">
      <c r="A26" s="96" t="n">
        <v>35765</v>
      </c>
      <c r="B26" s="0" t="n">
        <v>34</v>
      </c>
      <c r="E26" s="96" t="n">
        <f aca="false">CHOOSE(IF(WEEKDAY(E25+1,2)=6,1,IF(WEEKDAY(E25+1,2)=7,2,3)),IF(ISNUMBER(MATCH(E25+3,$Q$3:$Q$56,0)),E25+4,E25+3),IF(ISNUMBER(MATCH(E25+2,$Q$3:$Q$56,0)),E25+3,E25+2),IF(ISNUMBER(MATCH(E25+1,$Q$3:$Q$56,0)),E25+2,E25+1))</f>
        <v>35769</v>
      </c>
      <c r="F26" s="0" t="n">
        <f aca="false">VLOOKUP(E26,$A$3:$B$1257,2,FALSE())</f>
        <v>33.71</v>
      </c>
      <c r="H26" s="96" t="n">
        <f aca="true">OFFSET($E$3,IF(ISNUMBER(VLOOKUP(OFFSET($E$3,MATCH(H25,$E$3:$E$1028,0),0),$E$3:$F$1067,2,FALSE())),MATCH(H25,$E$3:$E$1028,0),MATCH(H25,$E$3:$E$1028,0)+1),0)</f>
        <v>35769</v>
      </c>
      <c r="I26" s="0" t="n">
        <f aca="false">VLOOKUP(H26,$A$3:$B$1257,2,FALSE())</f>
        <v>33.71</v>
      </c>
      <c r="J26" s="0" t="n">
        <f aca="false">VLOOKUP(H26,'Raw data'!$A$3:$L$1417,5,FALSE())</f>
        <v>25.1</v>
      </c>
      <c r="K26" s="0" t="n">
        <f aca="false">VLOOKUP($H26,'Raw data'!$A$3:$L$1417,10,FALSE())</f>
        <v>25.45</v>
      </c>
      <c r="L26" s="0" t="n">
        <f aca="false">VLOOKUP($H26,'Raw data'!$A$3:$L$1417,7,FALSE())</f>
        <v>28.35</v>
      </c>
      <c r="M26" s="0" t="e">
        <f aca="false">VLOOKUP($H26,'Raw data'!$A$3:$L$1417,8,FALSE())</f>
        <v>#N/A</v>
      </c>
      <c r="N26" s="0" t="e">
        <f aca="false">VLOOKUP($H26,'Raw data'!$A$3:$L$1417,2,FALSE())</f>
        <v>#N/A</v>
      </c>
      <c r="O26" s="0" t="n">
        <f aca="false">VLOOKUP($H26,'Raw data'!$A$3:$L$1417,10,FALSE())</f>
        <v>25.45</v>
      </c>
      <c r="P26" s="0" t="n">
        <f aca="false">VLOOKUP($H26,'Raw data'!$M$3:$N$1243,2,FALSE())</f>
        <v>22.38</v>
      </c>
      <c r="Q26" s="120" t="n">
        <v>36885</v>
      </c>
    </row>
    <row r="27" customFormat="false" ht="12.75" hidden="false" customHeight="false" outlineLevel="0" collapsed="false">
      <c r="A27" s="96" t="n">
        <v>35766</v>
      </c>
      <c r="B27" s="0" t="n">
        <v>33</v>
      </c>
      <c r="E27" s="96" t="n">
        <f aca="false">CHOOSE(IF(WEEKDAY(E26+1,2)=6,1,IF(WEEKDAY(E26+1,2)=7,2,3)),IF(ISNUMBER(MATCH(E26+3,$Q$3:$Q$56,0)),E26+4,E26+3),IF(ISNUMBER(MATCH(E26+2,$Q$3:$Q$56,0)),E26+3,E26+2),IF(ISNUMBER(MATCH(E26+1,$Q$3:$Q$56,0)),E26+2,E26+1))</f>
        <v>35772</v>
      </c>
      <c r="F27" s="0" t="n">
        <f aca="false">VLOOKUP(E27,$A$3:$B$1257,2,FALSE())</f>
        <v>33.38</v>
      </c>
      <c r="H27" s="96" t="n">
        <f aca="true">OFFSET($E$3,IF(ISNUMBER(VLOOKUP(OFFSET($E$3,MATCH(H26,$E$3:$E$1028,0),0),$E$3:$F$1067,2,FALSE())),MATCH(H26,$E$3:$E$1028,0),MATCH(H26,$E$3:$E$1028,0)+1),0)</f>
        <v>35772</v>
      </c>
      <c r="I27" s="0" t="n">
        <f aca="false">VLOOKUP(H27,$A$3:$B$1257,2,FALSE())</f>
        <v>33.38</v>
      </c>
      <c r="J27" s="0" t="n">
        <f aca="false">VLOOKUP(H27,'Raw data'!$A$3:$L$1417,5,FALSE())</f>
        <v>25.89</v>
      </c>
      <c r="K27" s="0" t="n">
        <f aca="false">VLOOKUP($H27,'Raw data'!$A$3:$L$1417,10,FALSE())</f>
        <v>28.5</v>
      </c>
      <c r="L27" s="0" t="n">
        <f aca="false">VLOOKUP($H27,'Raw data'!$A$3:$L$1417,7,FALSE())</f>
        <v>32.5</v>
      </c>
      <c r="M27" s="0" t="e">
        <f aca="false">VLOOKUP($H27,'Raw data'!$A$3:$L$1417,8,FALSE())</f>
        <v>#N/A</v>
      </c>
      <c r="N27" s="0" t="e">
        <f aca="false">VLOOKUP($H27,'Raw data'!$A$3:$L$1417,2,FALSE())</f>
        <v>#N/A</v>
      </c>
      <c r="O27" s="0" t="n">
        <f aca="false">VLOOKUP($H27,'Raw data'!$A$3:$L$1417,10,FALSE())</f>
        <v>28.5</v>
      </c>
      <c r="P27" s="0" t="n">
        <f aca="false">VLOOKUP($H27,'Raw data'!$M$3:$N$1243,2,FALSE())</f>
        <v>23.39</v>
      </c>
      <c r="Q27" s="120" t="n">
        <v>36892</v>
      </c>
    </row>
    <row r="28" customFormat="false" ht="12.75" hidden="false" customHeight="false" outlineLevel="0" collapsed="false">
      <c r="A28" s="96" t="n">
        <v>35767</v>
      </c>
      <c r="B28" s="0" t="n">
        <v>33.57</v>
      </c>
      <c r="E28" s="96" t="n">
        <f aca="false">CHOOSE(IF(WEEKDAY(E27+1,2)=6,1,IF(WEEKDAY(E27+1,2)=7,2,3)),IF(ISNUMBER(MATCH(E27+3,$Q$3:$Q$56,0)),E27+4,E27+3),IF(ISNUMBER(MATCH(E27+2,$Q$3:$Q$56,0)),E27+3,E27+2),IF(ISNUMBER(MATCH(E27+1,$Q$3:$Q$56,0)),E27+2,E27+1))</f>
        <v>35773</v>
      </c>
      <c r="F28" s="0" t="n">
        <f aca="false">VLOOKUP(E28,$A$3:$B$1257,2,FALSE())</f>
        <v>33.71</v>
      </c>
      <c r="H28" s="96" t="n">
        <f aca="true">OFFSET($E$3,IF(ISNUMBER(VLOOKUP(OFFSET($E$3,MATCH(H27,$E$3:$E$1028,0),0),$E$3:$F$1067,2,FALSE())),MATCH(H27,$E$3:$E$1028,0),MATCH(H27,$E$3:$E$1028,0)+1),0)</f>
        <v>35773</v>
      </c>
      <c r="I28" s="0" t="n">
        <f aca="false">VLOOKUP(H28,$A$3:$B$1257,2,FALSE())</f>
        <v>33.71</v>
      </c>
      <c r="J28" s="0" t="n">
        <f aca="false">VLOOKUP(H28,'Raw data'!$A$3:$L$1417,5,FALSE())</f>
        <v>23.18</v>
      </c>
      <c r="K28" s="0" t="n">
        <f aca="false">VLOOKUP($H28,'Raw data'!$A$3:$L$1417,10,FALSE())</f>
        <v>23.63</v>
      </c>
      <c r="L28" s="0" t="n">
        <f aca="false">VLOOKUP($H28,'Raw data'!$A$3:$L$1417,7,FALSE())</f>
        <v>32.05</v>
      </c>
      <c r="M28" s="0" t="n">
        <f aca="false">VLOOKUP($H28,'Raw data'!$A$3:$L$1417,8,FALSE())</f>
        <v>25</v>
      </c>
      <c r="N28" s="0" t="e">
        <f aca="false">VLOOKUP($H28,'Raw data'!$A$3:$L$1417,2,FALSE())</f>
        <v>#N/A</v>
      </c>
      <c r="O28" s="0" t="n">
        <f aca="false">VLOOKUP($H28,'Raw data'!$A$3:$L$1417,10,FALSE())</f>
        <v>23.63</v>
      </c>
      <c r="P28" s="0" t="n">
        <f aca="false">VLOOKUP($H28,'Raw data'!$M$3:$N$1243,2,FALSE())</f>
        <v>24.2</v>
      </c>
      <c r="Q28" s="120" t="n">
        <v>37039</v>
      </c>
    </row>
    <row r="29" customFormat="false" ht="12.75" hidden="false" customHeight="false" outlineLevel="0" collapsed="false">
      <c r="A29" s="96" t="n">
        <v>35768</v>
      </c>
      <c r="B29" s="0" t="n">
        <v>32.67</v>
      </c>
      <c r="E29" s="96" t="n">
        <f aca="false">CHOOSE(IF(WEEKDAY(E28+1,2)=6,1,IF(WEEKDAY(E28+1,2)=7,2,3)),IF(ISNUMBER(MATCH(E28+3,$Q$3:$Q$56,0)),E28+4,E28+3),IF(ISNUMBER(MATCH(E28+2,$Q$3:$Q$56,0)),E28+3,E28+2),IF(ISNUMBER(MATCH(E28+1,$Q$3:$Q$56,0)),E28+2,E28+1))</f>
        <v>35774</v>
      </c>
      <c r="F29" s="0" t="n">
        <f aca="false">VLOOKUP(E29,$A$3:$B$1257,2,FALSE())</f>
        <v>33.3</v>
      </c>
      <c r="H29" s="96" t="n">
        <f aca="true">OFFSET($E$3,IF(ISNUMBER(VLOOKUP(OFFSET($E$3,MATCH(H28,$E$3:$E$1028,0),0),$E$3:$F$1067,2,FALSE())),MATCH(H28,$E$3:$E$1028,0),MATCH(H28,$E$3:$E$1028,0)+1),0)</f>
        <v>35774</v>
      </c>
      <c r="I29" s="0" t="n">
        <f aca="false">VLOOKUP(H29,$A$3:$B$1257,2,FALSE())</f>
        <v>33.3</v>
      </c>
      <c r="J29" s="0" t="n">
        <f aca="false">VLOOKUP(H29,'Raw data'!$A$3:$L$1417,5,FALSE())</f>
        <v>20.06</v>
      </c>
      <c r="K29" s="0" t="n">
        <f aca="false">VLOOKUP($H29,'Raw data'!$A$3:$L$1417,10,FALSE())</f>
        <v>20.13</v>
      </c>
      <c r="L29" s="0" t="n">
        <f aca="false">VLOOKUP($H29,'Raw data'!$A$3:$L$1417,7,FALSE())</f>
        <v>32.75</v>
      </c>
      <c r="M29" s="0" t="n">
        <f aca="false">VLOOKUP($H29,'Raw data'!$A$3:$L$1417,8,FALSE())</f>
        <v>25.57</v>
      </c>
      <c r="N29" s="0" t="e">
        <f aca="false">VLOOKUP($H29,'Raw data'!$A$3:$L$1417,2,FALSE())</f>
        <v>#N/A</v>
      </c>
      <c r="O29" s="0" t="n">
        <f aca="false">VLOOKUP($H29,'Raw data'!$A$3:$L$1417,10,FALSE())</f>
        <v>20.13</v>
      </c>
      <c r="P29" s="0" t="n">
        <f aca="false">VLOOKUP($H29,'Raw data'!$M$3:$N$1243,2,FALSE())</f>
        <v>25.52</v>
      </c>
      <c r="Q29" s="120" t="n">
        <v>37076</v>
      </c>
    </row>
    <row r="30" customFormat="false" ht="12.75" hidden="false" customHeight="false" outlineLevel="0" collapsed="false">
      <c r="A30" s="96" t="n">
        <v>35769</v>
      </c>
      <c r="B30" s="0" t="n">
        <v>33.71</v>
      </c>
      <c r="E30" s="96" t="n">
        <f aca="false">CHOOSE(IF(WEEKDAY(E29+1,2)=6,1,IF(WEEKDAY(E29+1,2)=7,2,3)),IF(ISNUMBER(MATCH(E29+3,$Q$3:$Q$56,0)),E29+4,E29+3),IF(ISNUMBER(MATCH(E29+2,$Q$3:$Q$56,0)),E29+3,E29+2),IF(ISNUMBER(MATCH(E29+1,$Q$3:$Q$56,0)),E29+2,E29+1))</f>
        <v>35775</v>
      </c>
      <c r="F30" s="0" t="n">
        <f aca="false">VLOOKUP(E30,$A$3:$B$1257,2,FALSE())</f>
        <v>32.88</v>
      </c>
      <c r="H30" s="96" t="n">
        <f aca="true">OFFSET($E$3,IF(ISNUMBER(VLOOKUP(OFFSET($E$3,MATCH(H29,$E$3:$E$1028,0),0),$E$3:$F$1067,2,FALSE())),MATCH(H29,$E$3:$E$1028,0),MATCH(H29,$E$3:$E$1028,0)+1),0)</f>
        <v>35775</v>
      </c>
      <c r="I30" s="0" t="n">
        <f aca="false">VLOOKUP(H30,$A$3:$B$1257,2,FALSE())</f>
        <v>32.88</v>
      </c>
      <c r="J30" s="0" t="n">
        <f aca="false">VLOOKUP(H30,'Raw data'!$A$3:$L$1417,5,FALSE())</f>
        <v>19.88</v>
      </c>
      <c r="K30" s="0" t="n">
        <f aca="false">VLOOKUP($H30,'Raw data'!$A$3:$L$1417,10,FALSE())</f>
        <v>20.75</v>
      </c>
      <c r="L30" s="0" t="n">
        <f aca="false">VLOOKUP($H30,'Raw data'!$A$3:$L$1417,7,FALSE())</f>
        <v>28.83</v>
      </c>
      <c r="M30" s="0" t="n">
        <f aca="false">VLOOKUP($H30,'Raw data'!$A$3:$L$1417,8,FALSE())</f>
        <v>25.85</v>
      </c>
      <c r="N30" s="0" t="e">
        <f aca="false">VLOOKUP($H30,'Raw data'!$A$3:$L$1417,2,FALSE())</f>
        <v>#N/A</v>
      </c>
      <c r="O30" s="0" t="n">
        <f aca="false">VLOOKUP($H30,'Raw data'!$A$3:$L$1417,10,FALSE())</f>
        <v>20.75</v>
      </c>
      <c r="P30" s="0" t="n">
        <f aca="false">VLOOKUP($H30,'Raw data'!$M$3:$N$1243,2,FALSE())</f>
        <v>23.75</v>
      </c>
      <c r="Q30" s="120" t="n">
        <v>37137</v>
      </c>
    </row>
    <row r="31" customFormat="false" ht="12.75" hidden="false" customHeight="false" outlineLevel="0" collapsed="false">
      <c r="A31" s="96" t="n">
        <v>35770</v>
      </c>
      <c r="B31" s="0" t="n">
        <v>31.5</v>
      </c>
      <c r="E31" s="96" t="n">
        <f aca="false">CHOOSE(IF(WEEKDAY(E30+1,2)=6,1,IF(WEEKDAY(E30+1,2)=7,2,3)),IF(ISNUMBER(MATCH(E30+3,$Q$3:$Q$56,0)),E30+4,E30+3),IF(ISNUMBER(MATCH(E30+2,$Q$3:$Q$56,0)),E30+3,E30+2),IF(ISNUMBER(MATCH(E30+1,$Q$3:$Q$56,0)),E30+2,E30+1))</f>
        <v>35776</v>
      </c>
      <c r="F31" s="0" t="n">
        <f aca="false">VLOOKUP(E31,$A$3:$B$1257,2,FALSE())</f>
        <v>33.5</v>
      </c>
      <c r="H31" s="96" t="n">
        <f aca="true">OFFSET($E$3,IF(ISNUMBER(VLOOKUP(OFFSET($E$3,MATCH(H30,$E$3:$E$1028,0),0),$E$3:$F$1067,2,FALSE())),MATCH(H30,$E$3:$E$1028,0),MATCH(H30,$E$3:$E$1028,0)+1),0)</f>
        <v>35776</v>
      </c>
      <c r="I31" s="0" t="n">
        <f aca="false">VLOOKUP(H31,$A$3:$B$1257,2,FALSE())</f>
        <v>33.5</v>
      </c>
      <c r="J31" s="0" t="n">
        <f aca="false">VLOOKUP(H31,'Raw data'!$A$3:$L$1417,5,FALSE())</f>
        <v>21.99</v>
      </c>
      <c r="K31" s="0" t="n">
        <f aca="false">VLOOKUP($H31,'Raw data'!$A$3:$L$1417,10,FALSE())</f>
        <v>23.88</v>
      </c>
      <c r="L31" s="0" t="n">
        <f aca="false">VLOOKUP($H31,'Raw data'!$A$3:$L$1417,7,FALSE())</f>
        <v>29</v>
      </c>
      <c r="M31" s="0" t="n">
        <f aca="false">VLOOKUP($H31,'Raw data'!$A$3:$L$1417,8,FALSE())</f>
        <v>25.85</v>
      </c>
      <c r="N31" s="0" t="e">
        <f aca="false">VLOOKUP($H31,'Raw data'!$A$3:$L$1417,2,FALSE())</f>
        <v>#N/A</v>
      </c>
      <c r="O31" s="0" t="n">
        <f aca="false">VLOOKUP($H31,'Raw data'!$A$3:$L$1417,10,FALSE())</f>
        <v>23.88</v>
      </c>
      <c r="P31" s="0" t="n">
        <f aca="false">VLOOKUP($H31,'Raw data'!$M$3:$N$1243,2,FALSE())</f>
        <v>26.03</v>
      </c>
      <c r="Q31" s="120" t="n">
        <v>37217</v>
      </c>
    </row>
    <row r="32" customFormat="false" ht="12.75" hidden="false" customHeight="false" outlineLevel="0" collapsed="false">
      <c r="A32" s="96" t="n">
        <v>35771</v>
      </c>
      <c r="B32" s="0" t="n">
        <v>31.5</v>
      </c>
      <c r="E32" s="96" t="n">
        <f aca="false">CHOOSE(IF(WEEKDAY(E31+1,2)=6,1,IF(WEEKDAY(E31+1,2)=7,2,3)),IF(ISNUMBER(MATCH(E31+3,$Q$3:$Q$56,0)),E31+4,E31+3),IF(ISNUMBER(MATCH(E31+2,$Q$3:$Q$56,0)),E31+3,E31+2),IF(ISNUMBER(MATCH(E31+1,$Q$3:$Q$56,0)),E31+2,E31+1))</f>
        <v>35779</v>
      </c>
      <c r="F32" s="0" t="n">
        <f aca="false">VLOOKUP(E32,$A$3:$B$1257,2,FALSE())</f>
        <v>32.75</v>
      </c>
      <c r="H32" s="96" t="n">
        <f aca="true">OFFSET($E$3,IF(ISNUMBER(VLOOKUP(OFFSET($E$3,MATCH(H31,$E$3:$E$1028,0),0),$E$3:$F$1067,2,FALSE())),MATCH(H31,$E$3:$E$1028,0),MATCH(H31,$E$3:$E$1028,0)+1),0)</f>
        <v>35779</v>
      </c>
      <c r="I32" s="0" t="n">
        <f aca="false">VLOOKUP(H32,$A$3:$B$1257,2,FALSE())</f>
        <v>32.75</v>
      </c>
      <c r="J32" s="0" t="n">
        <f aca="false">VLOOKUP(H32,'Raw data'!$A$3:$L$1417,5,FALSE())</f>
        <v>19.1</v>
      </c>
      <c r="K32" s="0" t="e">
        <f aca="false">VLOOKUP($H32,'Raw data'!$A$3:$L$1417,10,FALSE())</f>
        <v>#N/A</v>
      </c>
      <c r="L32" s="0" t="n">
        <f aca="false">VLOOKUP($H32,'Raw data'!$A$3:$L$1417,7,FALSE())</f>
        <v>29.67</v>
      </c>
      <c r="M32" s="0" t="n">
        <f aca="false">VLOOKUP($H32,'Raw data'!$A$3:$L$1417,8,FALSE())</f>
        <v>24.68</v>
      </c>
      <c r="N32" s="0" t="e">
        <f aca="false">VLOOKUP($H32,'Raw data'!$A$3:$L$1417,2,FALSE())</f>
        <v>#N/A</v>
      </c>
      <c r="O32" s="0" t="e">
        <f aca="false">VLOOKUP($H32,'Raw data'!$A$3:$L$1417,10,FALSE())</f>
        <v>#N/A</v>
      </c>
      <c r="P32" s="0" t="n">
        <f aca="false">VLOOKUP($H32,'Raw data'!$M$3:$N$1243,2,FALSE())</f>
        <v>23.13</v>
      </c>
      <c r="Q32" s="120" t="n">
        <v>37250</v>
      </c>
    </row>
    <row r="33" customFormat="false" ht="12.75" hidden="false" customHeight="false" outlineLevel="0" collapsed="false">
      <c r="A33" s="96" t="n">
        <v>35772</v>
      </c>
      <c r="B33" s="0" t="n">
        <v>33.38</v>
      </c>
      <c r="E33" s="96" t="n">
        <f aca="false">CHOOSE(IF(WEEKDAY(E32+1,2)=6,1,IF(WEEKDAY(E32+1,2)=7,2,3)),IF(ISNUMBER(MATCH(E32+3,$Q$3:$Q$56,0)),E32+4,E32+3),IF(ISNUMBER(MATCH(E32+2,$Q$3:$Q$56,0)),E32+3,E32+2),IF(ISNUMBER(MATCH(E32+1,$Q$3:$Q$56,0)),E32+2,E32+1))</f>
        <v>35780</v>
      </c>
      <c r="F33" s="0" t="n">
        <f aca="false">VLOOKUP(E33,$A$3:$B$1257,2,FALSE())</f>
        <v>32.33</v>
      </c>
      <c r="H33" s="96" t="n">
        <f aca="true">OFFSET($E$3,IF(ISNUMBER(VLOOKUP(OFFSET($E$3,MATCH(H32,$E$3:$E$1028,0),0),$E$3:$F$1067,2,FALSE())),MATCH(H32,$E$3:$E$1028,0),MATCH(H32,$E$3:$E$1028,0)+1),0)</f>
        <v>35780</v>
      </c>
      <c r="I33" s="0" t="n">
        <f aca="false">VLOOKUP(H33,$A$3:$B$1257,2,FALSE())</f>
        <v>32.33</v>
      </c>
      <c r="J33" s="0" t="n">
        <f aca="false">VLOOKUP(H33,'Raw data'!$A$3:$L$1417,5,FALSE())</f>
        <v>19.77</v>
      </c>
      <c r="K33" s="0" t="e">
        <f aca="false">VLOOKUP($H33,'Raw data'!$A$3:$L$1417,10,FALSE())</f>
        <v>#N/A</v>
      </c>
      <c r="L33" s="0" t="n">
        <f aca="false">VLOOKUP($H33,'Raw data'!$A$3:$L$1417,7,FALSE())</f>
        <v>27.17</v>
      </c>
      <c r="M33" s="0" t="n">
        <f aca="false">VLOOKUP($H33,'Raw data'!$A$3:$L$1417,8,FALSE())</f>
        <v>25.85</v>
      </c>
      <c r="N33" s="0" t="e">
        <f aca="false">VLOOKUP($H33,'Raw data'!$A$3:$L$1417,2,FALSE())</f>
        <v>#N/A</v>
      </c>
      <c r="O33" s="0" t="e">
        <f aca="false">VLOOKUP($H33,'Raw data'!$A$3:$L$1417,10,FALSE())</f>
        <v>#N/A</v>
      </c>
      <c r="P33" s="0" t="n">
        <f aca="false">VLOOKUP($H33,'Raw data'!$M$3:$N$1243,2,FALSE())</f>
        <v>22.28</v>
      </c>
      <c r="Q33" s="120" t="n">
        <v>37257</v>
      </c>
    </row>
    <row r="34" customFormat="false" ht="12.75" hidden="false" customHeight="false" outlineLevel="0" collapsed="false">
      <c r="A34" s="96" t="n">
        <v>35773</v>
      </c>
      <c r="B34" s="0" t="n">
        <v>33.71</v>
      </c>
      <c r="E34" s="96" t="n">
        <f aca="false">CHOOSE(IF(WEEKDAY(E33+1,2)=6,1,IF(WEEKDAY(E33+1,2)=7,2,3)),IF(ISNUMBER(MATCH(E33+3,$Q$3:$Q$56,0)),E33+4,E33+3),IF(ISNUMBER(MATCH(E33+2,$Q$3:$Q$56,0)),E33+3,E33+2),IF(ISNUMBER(MATCH(E33+1,$Q$3:$Q$56,0)),E33+2,E33+1))</f>
        <v>35781</v>
      </c>
      <c r="F34" s="0" t="n">
        <f aca="false">VLOOKUP(E34,$A$3:$B$1257,2,FALSE())</f>
        <v>33.67</v>
      </c>
      <c r="H34" s="96" t="n">
        <f aca="true">OFFSET($E$3,IF(ISNUMBER(VLOOKUP(OFFSET($E$3,MATCH(H33,$E$3:$E$1028,0),0),$E$3:$F$1067,2,FALSE())),MATCH(H33,$E$3:$E$1028,0),MATCH(H33,$E$3:$E$1028,0)+1),0)</f>
        <v>35781</v>
      </c>
      <c r="I34" s="0" t="n">
        <f aca="false">VLOOKUP(H34,$A$3:$B$1257,2,FALSE())</f>
        <v>33.67</v>
      </c>
      <c r="J34" s="0" t="n">
        <f aca="false">VLOOKUP(H34,'Raw data'!$A$3:$L$1417,5,FALSE())</f>
        <v>19.31</v>
      </c>
      <c r="K34" s="0" t="n">
        <f aca="false">VLOOKUP($H34,'Raw data'!$A$3:$L$1417,10,FALSE())</f>
        <v>20.5</v>
      </c>
      <c r="L34" s="0" t="n">
        <f aca="false">VLOOKUP($H34,'Raw data'!$A$3:$L$1417,7,FALSE())</f>
        <v>29.67</v>
      </c>
      <c r="M34" s="0" t="n">
        <f aca="false">VLOOKUP($H34,'Raw data'!$A$3:$L$1417,8,FALSE())</f>
        <v>21</v>
      </c>
      <c r="N34" s="0" t="e">
        <f aca="false">VLOOKUP($H34,'Raw data'!$A$3:$L$1417,2,FALSE())</f>
        <v>#N/A</v>
      </c>
      <c r="O34" s="0" t="n">
        <f aca="false">VLOOKUP($H34,'Raw data'!$A$3:$L$1417,10,FALSE())</f>
        <v>20.5</v>
      </c>
      <c r="P34" s="0" t="n">
        <f aca="false">VLOOKUP($H34,'Raw data'!$M$3:$N$1243,2,FALSE())</f>
        <v>20.93</v>
      </c>
      <c r="Q34" s="120" t="n">
        <v>37403</v>
      </c>
    </row>
    <row r="35" customFormat="false" ht="12.75" hidden="false" customHeight="false" outlineLevel="0" collapsed="false">
      <c r="A35" s="96" t="n">
        <v>35774</v>
      </c>
      <c r="B35" s="0" t="n">
        <v>33.3</v>
      </c>
      <c r="E35" s="96" t="n">
        <f aca="false">CHOOSE(IF(WEEKDAY(E34+1,2)=6,1,IF(WEEKDAY(E34+1,2)=7,2,3)),IF(ISNUMBER(MATCH(E34+3,$Q$3:$Q$56,0)),E34+4,E34+3),IF(ISNUMBER(MATCH(E34+2,$Q$3:$Q$56,0)),E34+3,E34+2),IF(ISNUMBER(MATCH(E34+1,$Q$3:$Q$56,0)),E34+2,E34+1))</f>
        <v>35782</v>
      </c>
      <c r="F35" s="0" t="n">
        <f aca="false">VLOOKUP(E35,$A$3:$B$1257,2,FALSE())</f>
        <v>33.17</v>
      </c>
      <c r="H35" s="96" t="n">
        <f aca="true">OFFSET($E$3,IF(ISNUMBER(VLOOKUP(OFFSET($E$3,MATCH(H34,$E$3:$E$1028,0),0),$E$3:$F$1067,2,FALSE())),MATCH(H34,$E$3:$E$1028,0),MATCH(H34,$E$3:$E$1028,0)+1),0)</f>
        <v>35782</v>
      </c>
      <c r="I35" s="0" t="n">
        <f aca="false">VLOOKUP(H35,$A$3:$B$1257,2,FALSE())</f>
        <v>33.17</v>
      </c>
      <c r="J35" s="0" t="n">
        <f aca="false">VLOOKUP(H35,'Raw data'!$A$3:$L$1417,5,FALSE())</f>
        <v>18.48</v>
      </c>
      <c r="K35" s="0" t="n">
        <f aca="false">VLOOKUP($H35,'Raw data'!$A$3:$L$1417,10,FALSE())</f>
        <v>22</v>
      </c>
      <c r="L35" s="0" t="n">
        <f aca="false">VLOOKUP($H35,'Raw data'!$A$3:$L$1417,7,FALSE())</f>
        <v>28.1</v>
      </c>
      <c r="M35" s="0" t="n">
        <f aca="false">VLOOKUP($H35,'Raw data'!$A$3:$L$1417,8,FALSE())</f>
        <v>21.75</v>
      </c>
      <c r="N35" s="0" t="e">
        <f aca="false">VLOOKUP($H35,'Raw data'!$A$3:$L$1417,2,FALSE())</f>
        <v>#N/A</v>
      </c>
      <c r="O35" s="0" t="n">
        <f aca="false">VLOOKUP($H35,'Raw data'!$A$3:$L$1417,10,FALSE())</f>
        <v>22</v>
      </c>
      <c r="P35" s="0" t="n">
        <f aca="false">VLOOKUP($H35,'Raw data'!$M$3:$N$1243,2,FALSE())</f>
        <v>19.63</v>
      </c>
      <c r="Q35" s="120" t="n">
        <v>37441</v>
      </c>
    </row>
    <row r="36" customFormat="false" ht="12.75" hidden="false" customHeight="false" outlineLevel="0" collapsed="false">
      <c r="A36" s="96" t="n">
        <v>35775</v>
      </c>
      <c r="B36" s="0" t="n">
        <v>32.88</v>
      </c>
      <c r="E36" s="96" t="n">
        <f aca="false">CHOOSE(IF(WEEKDAY(E35+1,2)=6,1,IF(WEEKDAY(E35+1,2)=7,2,3)),IF(ISNUMBER(MATCH(E35+3,$Q$3:$Q$56,0)),E35+4,E35+3),IF(ISNUMBER(MATCH(E35+2,$Q$3:$Q$56,0)),E35+3,E35+2),IF(ISNUMBER(MATCH(E35+1,$Q$3:$Q$56,0)),E35+2,E35+1))</f>
        <v>35783</v>
      </c>
      <c r="F36" s="0" t="n">
        <f aca="false">VLOOKUP(E36,$A$3:$B$1257,2,FALSE())</f>
        <v>32.63</v>
      </c>
      <c r="H36" s="96" t="n">
        <f aca="true">OFFSET($E$3,IF(ISNUMBER(VLOOKUP(OFFSET($E$3,MATCH(H35,$E$3:$E$1028,0),0),$E$3:$F$1067,2,FALSE())),MATCH(H35,$E$3:$E$1028,0),MATCH(H35,$E$3:$E$1028,0)+1),0)</f>
        <v>35783</v>
      </c>
      <c r="I36" s="0" t="n">
        <f aca="false">VLOOKUP(H36,$A$3:$B$1257,2,FALSE())</f>
        <v>32.63</v>
      </c>
      <c r="J36" s="0" t="n">
        <f aca="false">VLOOKUP(H36,'Raw data'!$A$3:$L$1417,5,FALSE())</f>
        <v>17.74</v>
      </c>
      <c r="K36" s="0" t="n">
        <f aca="false">VLOOKUP($H36,'Raw data'!$A$3:$L$1417,10,FALSE())</f>
        <v>18.5</v>
      </c>
      <c r="L36" s="0" t="n">
        <f aca="false">VLOOKUP($H36,'Raw data'!$A$3:$L$1417,7,FALSE())</f>
        <v>30</v>
      </c>
      <c r="M36" s="0" t="n">
        <f aca="false">VLOOKUP($H36,'Raw data'!$A$3:$L$1417,8,FALSE())</f>
        <v>21.75</v>
      </c>
      <c r="N36" s="0" t="e">
        <f aca="false">VLOOKUP($H36,'Raw data'!$A$3:$L$1417,2,FALSE())</f>
        <v>#N/A</v>
      </c>
      <c r="O36" s="0" t="n">
        <f aca="false">VLOOKUP($H36,'Raw data'!$A$3:$L$1417,10,FALSE())</f>
        <v>18.5</v>
      </c>
      <c r="P36" s="0" t="n">
        <f aca="false">VLOOKUP($H36,'Raw data'!$M$3:$N$1243,2,FALSE())</f>
        <v>18.74</v>
      </c>
      <c r="Q36" s="120" t="n">
        <v>37501</v>
      </c>
    </row>
    <row r="37" customFormat="false" ht="12.75" hidden="false" customHeight="false" outlineLevel="0" collapsed="false">
      <c r="A37" s="96" t="n">
        <v>35776</v>
      </c>
      <c r="B37" s="0" t="n">
        <v>33.5</v>
      </c>
      <c r="E37" s="96" t="n">
        <f aca="false">CHOOSE(IF(WEEKDAY(E36+1,2)=6,1,IF(WEEKDAY(E36+1,2)=7,2,3)),IF(ISNUMBER(MATCH(E36+3,$Q$3:$Q$56,0)),E36+4,E36+3),IF(ISNUMBER(MATCH(E36+2,$Q$3:$Q$56,0)),E36+3,E36+2),IF(ISNUMBER(MATCH(E36+1,$Q$3:$Q$56,0)),E36+2,E36+1))</f>
        <v>35786</v>
      </c>
      <c r="F37" s="0" t="n">
        <f aca="false">VLOOKUP(E37,$A$3:$B$1257,2,FALSE())</f>
        <v>33.58</v>
      </c>
      <c r="H37" s="96" t="n">
        <f aca="true">OFFSET($E$3,IF(ISNUMBER(VLOOKUP(OFFSET($E$3,MATCH(H36,$E$3:$E$1028,0),0),$E$3:$F$1067,2,FALSE())),MATCH(H36,$E$3:$E$1028,0),MATCH(H36,$E$3:$E$1028,0)+1),0)</f>
        <v>35786</v>
      </c>
      <c r="I37" s="0" t="n">
        <f aca="false">VLOOKUP(H37,$A$3:$B$1257,2,FALSE())</f>
        <v>33.58</v>
      </c>
      <c r="J37" s="0" t="n">
        <f aca="false">VLOOKUP(H37,'Raw data'!$A$3:$L$1417,5,FALSE())</f>
        <v>17.4</v>
      </c>
      <c r="K37" s="0" t="e">
        <f aca="false">VLOOKUP($H37,'Raw data'!$A$3:$L$1417,10,FALSE())</f>
        <v>#N/A</v>
      </c>
      <c r="L37" s="0" t="n">
        <f aca="false">VLOOKUP($H37,'Raw data'!$A$3:$L$1417,7,FALSE())</f>
        <v>24.5</v>
      </c>
      <c r="M37" s="0" t="e">
        <f aca="false">VLOOKUP($H37,'Raw data'!$A$3:$L$1417,8,FALSE())</f>
        <v>#N/A</v>
      </c>
      <c r="N37" s="0" t="e">
        <f aca="false">VLOOKUP($H37,'Raw data'!$A$3:$L$1417,2,FALSE())</f>
        <v>#N/A</v>
      </c>
      <c r="O37" s="0" t="e">
        <f aca="false">VLOOKUP($H37,'Raw data'!$A$3:$L$1417,10,FALSE())</f>
        <v>#N/A</v>
      </c>
      <c r="P37" s="0" t="n">
        <f aca="false">VLOOKUP($H37,'Raw data'!$M$3:$N$1243,2,FALSE())</f>
        <v>21.5</v>
      </c>
      <c r="Q37" s="120" t="n">
        <v>37588</v>
      </c>
    </row>
    <row r="38" customFormat="false" ht="12.75" hidden="false" customHeight="false" outlineLevel="0" collapsed="false">
      <c r="A38" s="96" t="n">
        <v>35779</v>
      </c>
      <c r="B38" s="0" t="n">
        <v>32.75</v>
      </c>
      <c r="E38" s="96" t="n">
        <f aca="false">CHOOSE(IF(WEEKDAY(E37+1,2)=6,1,IF(WEEKDAY(E37+1,2)=7,2,3)),IF(ISNUMBER(MATCH(E37+3,$Q$3:$Q$56,0)),E37+4,E37+3),IF(ISNUMBER(MATCH(E37+2,$Q$3:$Q$56,0)),E37+3,E37+2),IF(ISNUMBER(MATCH(E37+1,$Q$3:$Q$56,0)),E37+2,E37+1))</f>
        <v>35787</v>
      </c>
      <c r="F38" s="0" t="n">
        <f aca="false">VLOOKUP(E38,$A$3:$B$1257,2,FALSE())</f>
        <v>33</v>
      </c>
      <c r="H38" s="96" t="n">
        <f aca="true">OFFSET($E$3,IF(ISNUMBER(VLOOKUP(OFFSET($E$3,MATCH(H37,$E$3:$E$1028,0),0),$E$3:$F$1067,2,FALSE())),MATCH(H37,$E$3:$E$1028,0),MATCH(H37,$E$3:$E$1028,0)+1),0)</f>
        <v>35787</v>
      </c>
      <c r="I38" s="0" t="n">
        <f aca="false">VLOOKUP(H38,$A$3:$B$1257,2,FALSE())</f>
        <v>33</v>
      </c>
      <c r="J38" s="0" t="n">
        <f aca="false">VLOOKUP(H38,'Raw data'!$A$3:$L$1417,5,FALSE())</f>
        <v>16.41</v>
      </c>
      <c r="K38" s="0" t="e">
        <f aca="false">VLOOKUP($H38,'Raw data'!$A$3:$L$1417,10,FALSE())</f>
        <v>#N/A</v>
      </c>
      <c r="L38" s="0" t="n">
        <f aca="false">VLOOKUP($H38,'Raw data'!$A$3:$L$1417,7,FALSE())</f>
        <v>24.5</v>
      </c>
      <c r="M38" s="0" t="e">
        <f aca="false">VLOOKUP($H38,'Raw data'!$A$3:$L$1417,8,FALSE())</f>
        <v>#N/A</v>
      </c>
      <c r="N38" s="0" t="e">
        <f aca="false">VLOOKUP($H38,'Raw data'!$A$3:$L$1417,2,FALSE())</f>
        <v>#N/A</v>
      </c>
      <c r="O38" s="0" t="e">
        <f aca="false">VLOOKUP($H38,'Raw data'!$A$3:$L$1417,10,FALSE())</f>
        <v>#N/A</v>
      </c>
      <c r="P38" s="0" t="n">
        <f aca="false">VLOOKUP($H38,'Raw data'!$M$3:$N$1243,2,FALSE())</f>
        <v>22.85</v>
      </c>
      <c r="Q38" s="120" t="n">
        <v>37615</v>
      </c>
    </row>
    <row r="39" customFormat="false" ht="12.75" hidden="false" customHeight="false" outlineLevel="0" collapsed="false">
      <c r="A39" s="96" t="n">
        <v>35780</v>
      </c>
      <c r="B39" s="0" t="n">
        <v>32.33</v>
      </c>
      <c r="E39" s="96" t="n">
        <f aca="false">CHOOSE(IF(WEEKDAY(E38+1,2)=6,1,IF(WEEKDAY(E38+1,2)=7,2,3)),IF(ISNUMBER(MATCH(E38+3,$Q$3:$Q$56,0)),E38+4,E38+3),IF(ISNUMBER(MATCH(E38+2,$Q$3:$Q$56,0)),E38+3,E38+2),IF(ISNUMBER(MATCH(E38+1,$Q$3:$Q$56,0)),E38+2,E38+1))</f>
        <v>35788</v>
      </c>
      <c r="F39" s="0" t="n">
        <f aca="false">VLOOKUP(E39,$A$3:$B$1257,2,FALSE())</f>
        <v>32.25</v>
      </c>
      <c r="H39" s="96" t="n">
        <f aca="true">OFFSET($E$3,IF(ISNUMBER(VLOOKUP(OFFSET($E$3,MATCH(H38,$E$3:$E$1028,0),0),$E$3:$F$1067,2,FALSE())),MATCH(H38,$E$3:$E$1028,0),MATCH(H38,$E$3:$E$1028,0)+1),0)</f>
        <v>35788</v>
      </c>
      <c r="I39" s="0" t="n">
        <f aca="false">VLOOKUP(H39,$A$3:$B$1257,2,FALSE())</f>
        <v>32.25</v>
      </c>
      <c r="J39" s="0" t="n">
        <f aca="false">VLOOKUP(H39,'Raw data'!$A$3:$L$1417,5,FALSE())</f>
        <v>15.5</v>
      </c>
      <c r="K39" s="0" t="e">
        <f aca="false">VLOOKUP($H39,'Raw data'!$A$3:$L$1417,10,FALSE())</f>
        <v>#N/A</v>
      </c>
      <c r="L39" s="0" t="n">
        <f aca="false">VLOOKUP($H39,'Raw data'!$A$3:$L$1417,7,FALSE())</f>
        <v>24.5</v>
      </c>
      <c r="M39" s="0" t="e">
        <f aca="false">VLOOKUP($H39,'Raw data'!$A$3:$L$1417,8,FALSE())</f>
        <v>#N/A</v>
      </c>
      <c r="N39" s="0" t="e">
        <f aca="false">VLOOKUP($H39,'Raw data'!$A$3:$L$1417,2,FALSE())</f>
        <v>#N/A</v>
      </c>
      <c r="O39" s="0" t="e">
        <f aca="false">VLOOKUP($H39,'Raw data'!$A$3:$L$1417,10,FALSE())</f>
        <v>#N/A</v>
      </c>
      <c r="P39" s="0" t="n">
        <f aca="false">VLOOKUP($H39,'Raw data'!$M$3:$N$1243,2,FALSE())</f>
        <v>17.75</v>
      </c>
      <c r="Q39" s="120" t="n">
        <v>37622</v>
      </c>
    </row>
    <row r="40" customFormat="false" ht="12.75" hidden="false" customHeight="false" outlineLevel="0" collapsed="false">
      <c r="A40" s="96" t="n">
        <v>35781</v>
      </c>
      <c r="B40" s="0" t="n">
        <v>33.67</v>
      </c>
      <c r="E40" s="96" t="n">
        <f aca="false">CHOOSE(IF(WEEKDAY(E39+1,2)=6,1,IF(WEEKDAY(E39+1,2)=7,2,3)),IF(ISNUMBER(MATCH(E39+3,$Q$3:$Q$56,0)),E39+4,E39+3),IF(ISNUMBER(MATCH(E39+2,$Q$3:$Q$56,0)),E39+3,E39+2),IF(ISNUMBER(MATCH(E39+1,$Q$3:$Q$56,0)),E39+2,E39+1))</f>
        <v>35790</v>
      </c>
      <c r="F40" s="0" t="n">
        <f aca="false">VLOOKUP(E40,$A$3:$B$1257,2,FALSE())</f>
        <v>31.5</v>
      </c>
      <c r="H40" s="96" t="n">
        <f aca="true">OFFSET($E$3,IF(ISNUMBER(VLOOKUP(OFFSET($E$3,MATCH(H39,$E$3:$E$1028,0),0),$E$3:$F$1067,2,FALSE())),MATCH(H39,$E$3:$E$1028,0),MATCH(H39,$E$3:$E$1028,0)+1),0)</f>
        <v>35790</v>
      </c>
      <c r="I40" s="0" t="n">
        <f aca="false">VLOOKUP(H40,$A$3:$B$1257,2,FALSE())</f>
        <v>31.5</v>
      </c>
      <c r="J40" s="0" t="n">
        <f aca="false">VLOOKUP(H40,'Raw data'!$A$3:$L$1417,5,FALSE())</f>
        <v>15.5</v>
      </c>
      <c r="K40" s="0" t="n">
        <f aca="false">VLOOKUP($H40,'Raw data'!$A$3:$L$1417,10,FALSE())</f>
        <v>18</v>
      </c>
      <c r="L40" s="0" t="n">
        <f aca="false">VLOOKUP($H40,'Raw data'!$A$3:$L$1417,7,FALSE())</f>
        <v>24.5</v>
      </c>
      <c r="M40" s="0" t="e">
        <f aca="false">VLOOKUP($H40,'Raw data'!$A$3:$L$1417,8,FALSE())</f>
        <v>#N/A</v>
      </c>
      <c r="N40" s="0" t="e">
        <f aca="false">VLOOKUP($H40,'Raw data'!$A$3:$L$1417,2,FALSE())</f>
        <v>#N/A</v>
      </c>
      <c r="O40" s="0" t="n">
        <f aca="false">VLOOKUP($H40,'Raw data'!$A$3:$L$1417,10,FALSE())</f>
        <v>18</v>
      </c>
      <c r="P40" s="0" t="n">
        <f aca="false">VLOOKUP($H40,'Raw data'!$M$3:$N$1243,2,FALSE())</f>
        <v>19.08</v>
      </c>
      <c r="Q40" s="120" t="n">
        <v>37767</v>
      </c>
    </row>
    <row r="41" customFormat="false" ht="12.75" hidden="false" customHeight="false" outlineLevel="0" collapsed="false">
      <c r="A41" s="96" t="n">
        <v>35782</v>
      </c>
      <c r="B41" s="0" t="n">
        <v>33.17</v>
      </c>
      <c r="E41" s="96" t="n">
        <f aca="false">CHOOSE(IF(WEEKDAY(E40+1,2)=6,1,IF(WEEKDAY(E40+1,2)=7,2,3)),IF(ISNUMBER(MATCH(E40+3,$Q$3:$Q$56,0)),E40+4,E40+3),IF(ISNUMBER(MATCH(E40+2,$Q$3:$Q$56,0)),E40+3,E40+2),IF(ISNUMBER(MATCH(E40+1,$Q$3:$Q$56,0)),E40+2,E40+1))</f>
        <v>35793</v>
      </c>
      <c r="F41" s="0" t="n">
        <f aca="false">VLOOKUP(E41,$A$3:$B$1257,2,FALSE())</f>
        <v>31.5</v>
      </c>
      <c r="H41" s="96" t="n">
        <f aca="true">OFFSET($E$3,IF(ISNUMBER(VLOOKUP(OFFSET($E$3,MATCH(H40,$E$3:$E$1028,0),0),$E$3:$F$1067,2,FALSE())),MATCH(H40,$E$3:$E$1028,0),MATCH(H40,$E$3:$E$1028,0)+1),0)</f>
        <v>35793</v>
      </c>
      <c r="I41" s="0" t="n">
        <f aca="false">VLOOKUP(H41,$A$3:$B$1257,2,FALSE())</f>
        <v>31.5</v>
      </c>
      <c r="J41" s="0" t="n">
        <f aca="false">VLOOKUP(H41,'Raw data'!$A$3:$L$1417,5,FALSE())</f>
        <v>15.5</v>
      </c>
      <c r="K41" s="0" t="n">
        <f aca="false">VLOOKUP($H41,'Raw data'!$A$3:$L$1417,10,FALSE())</f>
        <v>18</v>
      </c>
      <c r="L41" s="0" t="n">
        <f aca="false">VLOOKUP($H41,'Raw data'!$A$3:$L$1417,7,FALSE())</f>
        <v>24.5</v>
      </c>
      <c r="M41" s="0" t="e">
        <f aca="false">VLOOKUP($H41,'Raw data'!$A$3:$L$1417,8,FALSE())</f>
        <v>#N/A</v>
      </c>
      <c r="N41" s="0" t="e">
        <f aca="false">VLOOKUP($H41,'Raw data'!$A$3:$L$1417,2,FALSE())</f>
        <v>#N/A</v>
      </c>
      <c r="O41" s="0" t="n">
        <f aca="false">VLOOKUP($H41,'Raw data'!$A$3:$L$1417,10,FALSE())</f>
        <v>18</v>
      </c>
      <c r="P41" s="0" t="n">
        <f aca="false">VLOOKUP($H41,'Raw data'!$M$3:$N$1243,2,FALSE())</f>
        <v>19.08</v>
      </c>
      <c r="Q41" s="120" t="n">
        <v>37806</v>
      </c>
    </row>
    <row r="42" customFormat="false" ht="12.75" hidden="false" customHeight="false" outlineLevel="0" collapsed="false">
      <c r="A42" s="96" t="n">
        <v>35783</v>
      </c>
      <c r="B42" s="0" t="n">
        <v>32.63</v>
      </c>
      <c r="E42" s="96" t="n">
        <f aca="false">CHOOSE(IF(WEEKDAY(E41+1,2)=6,1,IF(WEEKDAY(E41+1,2)=7,2,3)),IF(ISNUMBER(MATCH(E41+3,$Q$3:$Q$56,0)),E41+4,E41+3),IF(ISNUMBER(MATCH(E41+2,$Q$3:$Q$56,0)),E41+3,E41+2),IF(ISNUMBER(MATCH(E41+1,$Q$3:$Q$56,0)),E41+2,E41+1))</f>
        <v>35794</v>
      </c>
      <c r="F42" s="0" t="n">
        <f aca="false">VLOOKUP(E42,$A$3:$B$1257,2,FALSE())</f>
        <v>32.33</v>
      </c>
      <c r="H42" s="96" t="n">
        <f aca="true">OFFSET($E$3,IF(ISNUMBER(VLOOKUP(OFFSET($E$3,MATCH(H41,$E$3:$E$1028,0),0),$E$3:$F$1067,2,FALSE())),MATCH(H41,$E$3:$E$1028,0),MATCH(H41,$E$3:$E$1028,0)+1),0)</f>
        <v>35794</v>
      </c>
      <c r="I42" s="0" t="n">
        <f aca="false">VLOOKUP(H42,$A$3:$B$1257,2,FALSE())</f>
        <v>32.33</v>
      </c>
      <c r="J42" s="0" t="n">
        <f aca="false">VLOOKUP(H42,'Raw data'!$A$3:$L$1417,5,FALSE())</f>
        <v>19.11</v>
      </c>
      <c r="K42" s="0" t="n">
        <f aca="false">VLOOKUP($H42,'Raw data'!$A$3:$L$1417,10,FALSE())</f>
        <v>18</v>
      </c>
      <c r="L42" s="0" t="n">
        <f aca="false">VLOOKUP($H42,'Raw data'!$A$3:$L$1417,7,FALSE())</f>
        <v>29</v>
      </c>
      <c r="M42" s="0" t="n">
        <f aca="false">VLOOKUP($H42,'Raw data'!$A$3:$L$1417,8,FALSE())</f>
        <v>22.5</v>
      </c>
      <c r="N42" s="0" t="e">
        <f aca="false">VLOOKUP($H42,'Raw data'!$A$3:$L$1417,2,FALSE())</f>
        <v>#N/A</v>
      </c>
      <c r="O42" s="0" t="n">
        <f aca="false">VLOOKUP($H42,'Raw data'!$A$3:$L$1417,10,FALSE())</f>
        <v>18</v>
      </c>
      <c r="P42" s="0" t="n">
        <f aca="false">VLOOKUP($H42,'Raw data'!$M$3:$N$1243,2,FALSE())</f>
        <v>20.12</v>
      </c>
      <c r="Q42" s="120" t="n">
        <v>37865</v>
      </c>
    </row>
    <row r="43" customFormat="false" ht="12.75" hidden="false" customHeight="false" outlineLevel="0" collapsed="false">
      <c r="A43" s="96" t="n">
        <v>35784</v>
      </c>
      <c r="B43" s="0" t="n">
        <v>29.75</v>
      </c>
      <c r="E43" s="96" t="n">
        <f aca="false">CHOOSE(IF(WEEKDAY(E42+1,2)=6,1,IF(WEEKDAY(E42+1,2)=7,2,3)),IF(ISNUMBER(MATCH(E42+3,$Q$3:$Q$56,0)),E42+4,E42+3),IF(ISNUMBER(MATCH(E42+2,$Q$3:$Q$56,0)),E42+3,E42+2),IF(ISNUMBER(MATCH(E42+1,$Q$3:$Q$56,0)),E42+2,E42+1))</f>
        <v>35795</v>
      </c>
      <c r="F43" s="0" t="n">
        <f aca="false">VLOOKUP(E43,$A$3:$B$1257,2,FALSE())</f>
        <v>32</v>
      </c>
      <c r="H43" s="96" t="n">
        <f aca="true">OFFSET($E$3,IF(ISNUMBER(VLOOKUP(OFFSET($E$3,MATCH(H42,$E$3:$E$1028,0),0),$E$3:$F$1067,2,FALSE())),MATCH(H42,$E$3:$E$1028,0),MATCH(H42,$E$3:$E$1028,0)+1),0)</f>
        <v>35795</v>
      </c>
      <c r="I43" s="0" t="n">
        <f aca="false">VLOOKUP(H43,$A$3:$B$1257,2,FALSE())</f>
        <v>32</v>
      </c>
      <c r="J43" s="0" t="n">
        <f aca="false">VLOOKUP(H43,'Raw data'!$A$3:$L$1417,5,FALSE())</f>
        <v>18.71</v>
      </c>
      <c r="K43" s="0" t="n">
        <f aca="false">VLOOKUP($H43,'Raw data'!$A$3:$L$1417,10,FALSE())</f>
        <v>21</v>
      </c>
      <c r="L43" s="0" t="n">
        <f aca="false">VLOOKUP($H43,'Raw data'!$A$3:$L$1417,7,FALSE())</f>
        <v>25</v>
      </c>
      <c r="M43" s="0" t="n">
        <f aca="false">VLOOKUP($H43,'Raw data'!$A$3:$L$1417,8,FALSE())</f>
        <v>22.5</v>
      </c>
      <c r="N43" s="0" t="e">
        <f aca="false">VLOOKUP($H43,'Raw data'!$A$3:$L$1417,2,FALSE())</f>
        <v>#N/A</v>
      </c>
      <c r="O43" s="0" t="n">
        <f aca="false">VLOOKUP($H43,'Raw data'!$A$3:$L$1417,10,FALSE())</f>
        <v>21</v>
      </c>
      <c r="P43" s="0" t="n">
        <f aca="false">VLOOKUP($H43,'Raw data'!$M$3:$N$1243,2,FALSE())</f>
        <v>20.18</v>
      </c>
      <c r="Q43" s="120" t="n">
        <v>37952</v>
      </c>
    </row>
    <row r="44" customFormat="false" ht="12.75" hidden="false" customHeight="false" outlineLevel="0" collapsed="false">
      <c r="A44" s="96" t="n">
        <v>35785</v>
      </c>
      <c r="B44" s="0" t="n">
        <v>29.25</v>
      </c>
      <c r="E44" s="96" t="n">
        <f aca="false">CHOOSE(IF(WEEKDAY(E43+1,2)=6,1,IF(WEEKDAY(E43+1,2)=7,2,3)),IF(ISNUMBER(MATCH(E43+3,$Q$3:$Q$56,0)),E43+4,E43+3),IF(ISNUMBER(MATCH(E43+2,$Q$3:$Q$56,0)),E43+3,E43+2),IF(ISNUMBER(MATCH(E43+1,$Q$3:$Q$56,0)),E43+2,E43+1))</f>
        <v>35797</v>
      </c>
      <c r="F44" s="0" t="n">
        <f aca="false">VLOOKUP(E44,$A$3:$B$1257,2,FALSE())</f>
        <v>33</v>
      </c>
      <c r="H44" s="96" t="n">
        <f aca="true">OFFSET($E$3,IF(ISNUMBER(VLOOKUP(OFFSET($E$3,MATCH(H43,$E$3:$E$1028,0),0),$E$3:$F$1067,2,FALSE())),MATCH(H43,$E$3:$E$1028,0),MATCH(H43,$E$3:$E$1028,0)+1),0)</f>
        <v>35797</v>
      </c>
      <c r="I44" s="0" t="n">
        <f aca="false">VLOOKUP(H44,$A$3:$B$1257,2,FALSE())</f>
        <v>33</v>
      </c>
      <c r="J44" s="0" t="n">
        <f aca="false">VLOOKUP(H44,'Raw data'!$A$3:$L$1417,5,FALSE())</f>
        <v>18.89</v>
      </c>
      <c r="K44" s="0" t="n">
        <f aca="false">VLOOKUP($H44,'Raw data'!$A$3:$L$1417,10,FALSE())</f>
        <v>18.67</v>
      </c>
      <c r="L44" s="0" t="n">
        <f aca="false">VLOOKUP($H44,'Raw data'!$A$3:$L$1417,7,FALSE())</f>
        <v>25</v>
      </c>
      <c r="M44" s="0" t="n">
        <f aca="false">VLOOKUP($H44,'Raw data'!$A$3:$L$1417,8,FALSE())</f>
        <v>22.5</v>
      </c>
      <c r="N44" s="0" t="e">
        <f aca="false">VLOOKUP($H44,'Raw data'!$A$3:$L$1417,2,FALSE())</f>
        <v>#N/A</v>
      </c>
      <c r="O44" s="0" t="n">
        <f aca="false">VLOOKUP($H44,'Raw data'!$A$3:$L$1417,10,FALSE())</f>
        <v>18.67</v>
      </c>
      <c r="P44" s="0" t="n">
        <f aca="false">VLOOKUP($H44,'Raw data'!$M$3:$N$1243,2,FALSE())</f>
        <v>18.81</v>
      </c>
      <c r="Q44" s="120" t="n">
        <v>37980</v>
      </c>
    </row>
    <row r="45" customFormat="false" ht="12.75" hidden="false" customHeight="false" outlineLevel="0" collapsed="false">
      <c r="A45" s="96" t="n">
        <v>35786</v>
      </c>
      <c r="B45" s="0" t="n">
        <v>33.58</v>
      </c>
      <c r="E45" s="96" t="n">
        <f aca="false">CHOOSE(IF(WEEKDAY(E44+1,2)=6,1,IF(WEEKDAY(E44+1,2)=7,2,3)),IF(ISNUMBER(MATCH(E44+3,$Q$3:$Q$56,0)),E44+4,E44+3),IF(ISNUMBER(MATCH(E44+2,$Q$3:$Q$56,0)),E44+3,E44+2),IF(ISNUMBER(MATCH(E44+1,$Q$3:$Q$56,0)),E44+2,E44+1))</f>
        <v>35800</v>
      </c>
      <c r="F45" s="0" t="n">
        <f aca="false">VLOOKUP(E45,$A$3:$B$1257,2,FALSE())</f>
        <v>32.75</v>
      </c>
      <c r="H45" s="96" t="n">
        <f aca="true">OFFSET($E$3,IF(ISNUMBER(VLOOKUP(OFFSET($E$3,MATCH(H44,$E$3:$E$1028,0),0),$E$3:$F$1067,2,FALSE())),MATCH(H44,$E$3:$E$1028,0),MATCH(H44,$E$3:$E$1028,0)+1),0)</f>
        <v>35800</v>
      </c>
      <c r="I45" s="0" t="n">
        <f aca="false">VLOOKUP(H45,$A$3:$B$1257,2,FALSE())</f>
        <v>32.75</v>
      </c>
      <c r="J45" s="0" t="n">
        <f aca="false">VLOOKUP(H45,'Raw data'!$A$3:$L$1417,5,FALSE())</f>
        <v>19</v>
      </c>
      <c r="K45" s="0" t="n">
        <f aca="false">VLOOKUP($H45,'Raw data'!$A$3:$L$1417,10,FALSE())</f>
        <v>21</v>
      </c>
      <c r="L45" s="0" t="n">
        <f aca="false">VLOOKUP($H45,'Raw data'!$A$3:$L$1417,7,FALSE())</f>
        <v>27.5</v>
      </c>
      <c r="M45" s="0" t="e">
        <f aca="false">VLOOKUP($H45,'Raw data'!$A$3:$L$1417,8,FALSE())</f>
        <v>#N/A</v>
      </c>
      <c r="N45" s="0" t="e">
        <f aca="false">VLOOKUP($H45,'Raw data'!$A$3:$L$1417,2,FALSE())</f>
        <v>#N/A</v>
      </c>
      <c r="O45" s="0" t="n">
        <f aca="false">VLOOKUP($H45,'Raw data'!$A$3:$L$1417,10,FALSE())</f>
        <v>21</v>
      </c>
      <c r="P45" s="0" t="n">
        <f aca="false">VLOOKUP($H45,'Raw data'!$M$3:$N$1243,2,FALSE())</f>
        <v>19.63</v>
      </c>
      <c r="Q45" s="120" t="n">
        <v>37987</v>
      </c>
    </row>
    <row r="46" customFormat="false" ht="12.75" hidden="false" customHeight="false" outlineLevel="0" collapsed="false">
      <c r="A46" s="96" t="n">
        <v>35787</v>
      </c>
      <c r="B46" s="0" t="n">
        <v>33</v>
      </c>
      <c r="E46" s="96" t="n">
        <f aca="false">CHOOSE(IF(WEEKDAY(E45+1,2)=6,1,IF(WEEKDAY(E45+1,2)=7,2,3)),IF(ISNUMBER(MATCH(E45+3,$Q$3:$Q$56,0)),E45+4,E45+3),IF(ISNUMBER(MATCH(E45+2,$Q$3:$Q$56,0)),E45+3,E45+2),IF(ISNUMBER(MATCH(E45+1,$Q$3:$Q$56,0)),E45+2,E45+1))</f>
        <v>35801</v>
      </c>
      <c r="F46" s="0" t="n">
        <f aca="false">VLOOKUP(E46,$A$3:$B$1257,2,FALSE())</f>
        <v>31.67</v>
      </c>
      <c r="H46" s="96" t="n">
        <f aca="true">OFFSET($E$3,IF(ISNUMBER(VLOOKUP(OFFSET($E$3,MATCH(H45,$E$3:$E$1028,0),0),$E$3:$F$1067,2,FALSE())),MATCH(H45,$E$3:$E$1028,0),MATCH(H45,$E$3:$E$1028,0)+1),0)</f>
        <v>35801</v>
      </c>
      <c r="I46" s="0" t="n">
        <f aca="false">VLOOKUP(H46,$A$3:$B$1257,2,FALSE())</f>
        <v>31.67</v>
      </c>
      <c r="J46" s="0" t="n">
        <f aca="false">VLOOKUP(H46,'Raw data'!$A$3:$L$1417,5,FALSE())</f>
        <v>16.64</v>
      </c>
      <c r="K46" s="0" t="e">
        <f aca="false">VLOOKUP($H46,'Raw data'!$A$3:$L$1417,10,FALSE())</f>
        <v>#N/A</v>
      </c>
      <c r="L46" s="0" t="n">
        <f aca="false">VLOOKUP($H46,'Raw data'!$A$3:$L$1417,7,FALSE())</f>
        <v>28.14</v>
      </c>
      <c r="M46" s="0" t="n">
        <f aca="false">VLOOKUP($H46,'Raw data'!$A$3:$L$1417,8,FALSE())</f>
        <v>19.5</v>
      </c>
      <c r="N46" s="0" t="e">
        <f aca="false">VLOOKUP($H46,'Raw data'!$A$3:$L$1417,2,FALSE())</f>
        <v>#N/A</v>
      </c>
      <c r="O46" s="0" t="e">
        <f aca="false">VLOOKUP($H46,'Raw data'!$A$3:$L$1417,10,FALSE())</f>
        <v>#N/A</v>
      </c>
      <c r="P46" s="0" t="n">
        <f aca="false">VLOOKUP($H46,'Raw data'!$M$3:$N$1243,2,FALSE())</f>
        <v>17.66</v>
      </c>
      <c r="Q46" s="120" t="n">
        <v>38138</v>
      </c>
    </row>
    <row r="47" customFormat="false" ht="12.75" hidden="false" customHeight="false" outlineLevel="0" collapsed="false">
      <c r="A47" s="96" t="n">
        <v>35788</v>
      </c>
      <c r="B47" s="0" t="n">
        <v>32.25</v>
      </c>
      <c r="E47" s="96" t="n">
        <f aca="false">CHOOSE(IF(WEEKDAY(E46+1,2)=6,1,IF(WEEKDAY(E46+1,2)=7,2,3)),IF(ISNUMBER(MATCH(E46+3,$Q$3:$Q$56,0)),E46+4,E46+3),IF(ISNUMBER(MATCH(E46+2,$Q$3:$Q$56,0)),E46+3,E46+2),IF(ISNUMBER(MATCH(E46+1,$Q$3:$Q$56,0)),E46+2,E46+1))</f>
        <v>35802</v>
      </c>
      <c r="F47" s="0" t="n">
        <f aca="false">VLOOKUP(E47,$A$3:$B$1257,2,FALSE())</f>
        <v>29</v>
      </c>
      <c r="H47" s="96" t="n">
        <f aca="true">OFFSET($E$3,IF(ISNUMBER(VLOOKUP(OFFSET($E$3,MATCH(H46,$E$3:$E$1028,0),0),$E$3:$F$1067,2,FALSE())),MATCH(H46,$E$3:$E$1028,0),MATCH(H46,$E$3:$E$1028,0)+1),0)</f>
        <v>35802</v>
      </c>
      <c r="I47" s="0" t="n">
        <f aca="false">VLOOKUP(H47,$A$3:$B$1257,2,FALSE())</f>
        <v>29</v>
      </c>
      <c r="J47" s="0" t="n">
        <f aca="false">VLOOKUP(H47,'Raw data'!$A$3:$L$1417,5,FALSE())</f>
        <v>16.31</v>
      </c>
      <c r="K47" s="0" t="e">
        <f aca="false">VLOOKUP($H47,'Raw data'!$A$3:$L$1417,10,FALSE())</f>
        <v>#N/A</v>
      </c>
      <c r="L47" s="0" t="n">
        <f aca="false">VLOOKUP($H47,'Raw data'!$A$3:$L$1417,7,FALSE())</f>
        <v>27.36</v>
      </c>
      <c r="M47" s="0" t="n">
        <f aca="false">VLOOKUP($H47,'Raw data'!$A$3:$L$1417,8,FALSE())</f>
        <v>19.5</v>
      </c>
      <c r="N47" s="0" t="e">
        <f aca="false">VLOOKUP($H47,'Raw data'!$A$3:$L$1417,2,FALSE())</f>
        <v>#N/A</v>
      </c>
      <c r="O47" s="0" t="e">
        <f aca="false">VLOOKUP($H47,'Raw data'!$A$3:$L$1417,10,FALSE())</f>
        <v>#N/A</v>
      </c>
      <c r="P47" s="0" t="n">
        <f aca="false">VLOOKUP($H47,'Raw data'!$M$3:$N$1243,2,FALSE())</f>
        <v>17.6</v>
      </c>
      <c r="Q47" s="120" t="n">
        <v>38173</v>
      </c>
    </row>
    <row r="48" customFormat="false" ht="12.75" hidden="false" customHeight="false" outlineLevel="0" collapsed="false">
      <c r="A48" s="96" t="n">
        <v>35790</v>
      </c>
      <c r="B48" s="0" t="n">
        <v>31.5</v>
      </c>
      <c r="E48" s="96" t="n">
        <f aca="false">CHOOSE(IF(WEEKDAY(E47+1,2)=6,1,IF(WEEKDAY(E47+1,2)=7,2,3)),IF(ISNUMBER(MATCH(E47+3,$Q$3:$Q$56,0)),E47+4,E47+3),IF(ISNUMBER(MATCH(E47+2,$Q$3:$Q$56,0)),E47+3,E47+2),IF(ISNUMBER(MATCH(E47+1,$Q$3:$Q$56,0)),E47+2,E47+1))</f>
        <v>35803</v>
      </c>
      <c r="F48" s="0" t="n">
        <f aca="false">VLOOKUP(E48,$A$3:$B$1257,2,FALSE())</f>
        <v>30.59</v>
      </c>
      <c r="H48" s="96" t="n">
        <f aca="true">OFFSET($E$3,IF(ISNUMBER(VLOOKUP(OFFSET($E$3,MATCH(H47,$E$3:$E$1028,0),0),$E$3:$F$1067,2,FALSE())),MATCH(H47,$E$3:$E$1028,0),MATCH(H47,$E$3:$E$1028,0)+1),0)</f>
        <v>35803</v>
      </c>
      <c r="I48" s="0" t="n">
        <f aca="false">VLOOKUP(H48,$A$3:$B$1257,2,FALSE())</f>
        <v>30.59</v>
      </c>
      <c r="J48" s="0" t="n">
        <f aca="false">VLOOKUP(H48,'Raw data'!$A$3:$L$1417,5,FALSE())</f>
        <v>15.14</v>
      </c>
      <c r="K48" s="0" t="e">
        <f aca="false">VLOOKUP($H48,'Raw data'!$A$3:$L$1417,10,FALSE())</f>
        <v>#N/A</v>
      </c>
      <c r="L48" s="0" t="n">
        <f aca="false">VLOOKUP($H48,'Raw data'!$A$3:$L$1417,7,FALSE())</f>
        <v>25.75</v>
      </c>
      <c r="M48" s="0" t="n">
        <f aca="false">VLOOKUP($H48,'Raw data'!$A$3:$L$1417,8,FALSE())</f>
        <v>18</v>
      </c>
      <c r="N48" s="0" t="e">
        <f aca="false">VLOOKUP($H48,'Raw data'!$A$3:$L$1417,2,FALSE())</f>
        <v>#N/A</v>
      </c>
      <c r="O48" s="0" t="e">
        <f aca="false">VLOOKUP($H48,'Raw data'!$A$3:$L$1417,10,FALSE())</f>
        <v>#N/A</v>
      </c>
      <c r="P48" s="0" t="n">
        <f aca="false">VLOOKUP($H48,'Raw data'!$M$3:$N$1243,2,FALSE())</f>
        <v>16.8</v>
      </c>
      <c r="Q48" s="120" t="n">
        <v>38236</v>
      </c>
    </row>
    <row r="49" customFormat="false" ht="12.75" hidden="false" customHeight="false" outlineLevel="0" collapsed="false">
      <c r="A49" s="96" t="n">
        <v>35793</v>
      </c>
      <c r="B49" s="0" t="n">
        <v>31.5</v>
      </c>
      <c r="E49" s="96" t="n">
        <f aca="false">CHOOSE(IF(WEEKDAY(E48+1,2)=6,1,IF(WEEKDAY(E48+1,2)=7,2,3)),IF(ISNUMBER(MATCH(E48+3,$Q$3:$Q$56,0)),E48+4,E48+3),IF(ISNUMBER(MATCH(E48+2,$Q$3:$Q$56,0)),E48+3,E48+2),IF(ISNUMBER(MATCH(E48+1,$Q$3:$Q$56,0)),E48+2,E48+1))</f>
        <v>35804</v>
      </c>
      <c r="F49" s="0" t="n">
        <f aca="false">VLOOKUP(E49,$A$3:$B$1257,2,FALSE())</f>
        <v>30</v>
      </c>
      <c r="H49" s="96" t="n">
        <f aca="true">OFFSET($E$3,IF(ISNUMBER(VLOOKUP(OFFSET($E$3,MATCH(H48,$E$3:$E$1028,0),0),$E$3:$F$1067,2,FALSE())),MATCH(H48,$E$3:$E$1028,0),MATCH(H48,$E$3:$E$1028,0)+1),0)</f>
        <v>35804</v>
      </c>
      <c r="I49" s="0" t="n">
        <f aca="false">VLOOKUP(H49,$A$3:$B$1257,2,FALSE())</f>
        <v>30</v>
      </c>
      <c r="J49" s="0" t="n">
        <f aca="false">VLOOKUP(H49,'Raw data'!$A$3:$L$1417,5,FALSE())</f>
        <v>15.74</v>
      </c>
      <c r="K49" s="0" t="n">
        <f aca="false">VLOOKUP($H49,'Raw data'!$A$3:$L$1417,10,FALSE())</f>
        <v>18.5</v>
      </c>
      <c r="L49" s="0" t="n">
        <f aca="false">VLOOKUP($H49,'Raw data'!$A$3:$L$1417,7,FALSE())</f>
        <v>26.83</v>
      </c>
      <c r="M49" s="0" t="n">
        <f aca="false">VLOOKUP($H49,'Raw data'!$A$3:$L$1417,8,FALSE())</f>
        <v>18.5</v>
      </c>
      <c r="N49" s="0" t="e">
        <f aca="false">VLOOKUP($H49,'Raw data'!$A$3:$L$1417,2,FALSE())</f>
        <v>#N/A</v>
      </c>
      <c r="O49" s="0" t="n">
        <f aca="false">VLOOKUP($H49,'Raw data'!$A$3:$L$1417,10,FALSE())</f>
        <v>18.5</v>
      </c>
      <c r="P49" s="0" t="n">
        <f aca="false">VLOOKUP($H49,'Raw data'!$M$3:$N$1243,2,FALSE())</f>
        <v>18.12</v>
      </c>
      <c r="Q49" s="120" t="n">
        <v>38316</v>
      </c>
    </row>
    <row r="50" customFormat="false" ht="12.75" hidden="false" customHeight="false" outlineLevel="0" collapsed="false">
      <c r="A50" s="96" t="n">
        <v>35794</v>
      </c>
      <c r="B50" s="0" t="n">
        <v>32.33</v>
      </c>
      <c r="E50" s="96" t="n">
        <f aca="false">CHOOSE(IF(WEEKDAY(E49+1,2)=6,1,IF(WEEKDAY(E49+1,2)=7,2,3)),IF(ISNUMBER(MATCH(E49+3,$Q$3:$Q$56,0)),E49+4,E49+3),IF(ISNUMBER(MATCH(E49+2,$Q$3:$Q$56,0)),E49+3,E49+2),IF(ISNUMBER(MATCH(E49+1,$Q$3:$Q$56,0)),E49+2,E49+1))</f>
        <v>35807</v>
      </c>
      <c r="F50" s="0" t="n">
        <f aca="false">VLOOKUP(E50,$A$3:$B$1257,2,FALSE())</f>
        <v>31.67</v>
      </c>
      <c r="H50" s="96" t="n">
        <f aca="true">OFFSET($E$3,IF(ISNUMBER(VLOOKUP(OFFSET($E$3,MATCH(H49,$E$3:$E$1028,0),0),$E$3:$F$1067,2,FALSE())),MATCH(H49,$E$3:$E$1028,0),MATCH(H49,$E$3:$E$1028,0)+1),0)</f>
        <v>35807</v>
      </c>
      <c r="I50" s="0" t="n">
        <f aca="false">VLOOKUP(H50,$A$3:$B$1257,2,FALSE())</f>
        <v>31.67</v>
      </c>
      <c r="J50" s="0" t="n">
        <f aca="false">VLOOKUP(H50,'Raw data'!$A$3:$L$1417,5,FALSE())</f>
        <v>19.25</v>
      </c>
      <c r="K50" s="0" t="e">
        <f aca="false">VLOOKUP($H50,'Raw data'!$A$3:$L$1417,10,FALSE())</f>
        <v>#N/A</v>
      </c>
      <c r="L50" s="0" t="n">
        <f aca="false">VLOOKUP($H50,'Raw data'!$A$3:$L$1417,7,FALSE())</f>
        <v>27.8</v>
      </c>
      <c r="M50" s="0" t="n">
        <f aca="false">VLOOKUP($H50,'Raw data'!$A$3:$L$1417,8,FALSE())</f>
        <v>25.25</v>
      </c>
      <c r="N50" s="0" t="e">
        <f aca="false">VLOOKUP($H50,'Raw data'!$A$3:$L$1417,2,FALSE())</f>
        <v>#N/A</v>
      </c>
      <c r="O50" s="0" t="e">
        <f aca="false">VLOOKUP($H50,'Raw data'!$A$3:$L$1417,10,FALSE())</f>
        <v>#N/A</v>
      </c>
      <c r="P50" s="0" t="n">
        <f aca="false">VLOOKUP($H50,'Raw data'!$M$3:$N$1243,2,FALSE())</f>
        <v>23.01</v>
      </c>
      <c r="Q50" s="120" t="n">
        <v>38346</v>
      </c>
    </row>
    <row r="51" customFormat="false" ht="12.75" hidden="false" customHeight="false" outlineLevel="0" collapsed="false">
      <c r="A51" s="96" t="n">
        <v>35795</v>
      </c>
      <c r="B51" s="0" t="n">
        <v>32</v>
      </c>
      <c r="E51" s="96" t="n">
        <f aca="false">CHOOSE(IF(WEEKDAY(E50+1,2)=6,1,IF(WEEKDAY(E50+1,2)=7,2,3)),IF(ISNUMBER(MATCH(E50+3,$Q$3:$Q$56,0)),E50+4,E50+3),IF(ISNUMBER(MATCH(E50+2,$Q$3:$Q$56,0)),E50+3,E50+2),IF(ISNUMBER(MATCH(E50+1,$Q$3:$Q$56,0)),E50+2,E50+1))</f>
        <v>35808</v>
      </c>
      <c r="F51" s="0" t="n">
        <f aca="false">VLOOKUP(E51,$A$3:$B$1257,2,FALSE())</f>
        <v>31.13</v>
      </c>
      <c r="H51" s="96" t="n">
        <f aca="true">OFFSET($E$3,IF(ISNUMBER(VLOOKUP(OFFSET($E$3,MATCH(H50,$E$3:$E$1028,0),0),$E$3:$F$1067,2,FALSE())),MATCH(H50,$E$3:$E$1028,0),MATCH(H50,$E$3:$E$1028,0)+1),0)</f>
        <v>35808</v>
      </c>
      <c r="I51" s="0" t="n">
        <f aca="false">VLOOKUP(H51,$A$3:$B$1257,2,FALSE())</f>
        <v>31.13</v>
      </c>
      <c r="J51" s="0" t="n">
        <f aca="false">VLOOKUP(H51,'Raw data'!$A$3:$L$1417,5,FALSE())</f>
        <v>18.11</v>
      </c>
      <c r="K51" s="0" t="n">
        <f aca="false">VLOOKUP($H51,'Raw data'!$A$3:$L$1417,10,FALSE())</f>
        <v>18.25</v>
      </c>
      <c r="L51" s="0" t="n">
        <f aca="false">VLOOKUP($H51,'Raw data'!$A$3:$L$1417,7,FALSE())</f>
        <v>29.82</v>
      </c>
      <c r="M51" s="0" t="n">
        <f aca="false">VLOOKUP($H51,'Raw data'!$A$3:$L$1417,8,FALSE())</f>
        <v>23.5</v>
      </c>
      <c r="N51" s="0" t="e">
        <f aca="false">VLOOKUP($H51,'Raw data'!$A$3:$L$1417,2,FALSE())</f>
        <v>#N/A</v>
      </c>
      <c r="O51" s="0" t="n">
        <f aca="false">VLOOKUP($H51,'Raw data'!$A$3:$L$1417,10,FALSE())</f>
        <v>18.25</v>
      </c>
      <c r="P51" s="0" t="n">
        <f aca="false">VLOOKUP($H51,'Raw data'!$M$3:$N$1243,2,FALSE())</f>
        <v>21.45</v>
      </c>
      <c r="Q51" s="120" t="n">
        <v>38353</v>
      </c>
    </row>
    <row r="52" customFormat="false" ht="12.75" hidden="false" customHeight="false" outlineLevel="0" collapsed="false">
      <c r="A52" s="96" t="n">
        <v>35797</v>
      </c>
      <c r="B52" s="0" t="n">
        <v>33</v>
      </c>
      <c r="E52" s="96" t="n">
        <f aca="false">CHOOSE(IF(WEEKDAY(E51+1,2)=6,1,IF(WEEKDAY(E51+1,2)=7,2,3)),IF(ISNUMBER(MATCH(E51+3,$Q$3:$Q$56,0)),E51+4,E51+3),IF(ISNUMBER(MATCH(E51+2,$Q$3:$Q$56,0)),E51+3,E51+2),IF(ISNUMBER(MATCH(E51+1,$Q$3:$Q$56,0)),E51+2,E51+1))</f>
        <v>35809</v>
      </c>
      <c r="F52" s="0" t="n">
        <f aca="false">VLOOKUP(E52,$A$3:$B$1257,2,FALSE())</f>
        <v>32.81</v>
      </c>
      <c r="H52" s="96" t="n">
        <f aca="true">OFFSET($E$3,IF(ISNUMBER(VLOOKUP(OFFSET($E$3,MATCH(H51,$E$3:$E$1028,0),0),$E$3:$F$1067,2,FALSE())),MATCH(H51,$E$3:$E$1028,0),MATCH(H51,$E$3:$E$1028,0)+1),0)</f>
        <v>35809</v>
      </c>
      <c r="I52" s="0" t="n">
        <f aca="false">VLOOKUP(H52,$A$3:$B$1257,2,FALSE())</f>
        <v>32.81</v>
      </c>
      <c r="J52" s="0" t="n">
        <f aca="false">VLOOKUP(H52,'Raw data'!$A$3:$L$1417,5,FALSE())</f>
        <v>18.15</v>
      </c>
      <c r="K52" s="0" t="n">
        <f aca="false">VLOOKUP($H52,'Raw data'!$A$3:$L$1417,10,FALSE())</f>
        <v>18.25</v>
      </c>
      <c r="L52" s="0" t="n">
        <f aca="false">VLOOKUP($H52,'Raw data'!$A$3:$L$1417,7,FALSE())</f>
        <v>29.6</v>
      </c>
      <c r="M52" s="0" t="n">
        <f aca="false">VLOOKUP($H52,'Raw data'!$A$3:$L$1417,8,FALSE())</f>
        <v>23</v>
      </c>
      <c r="N52" s="0" t="e">
        <f aca="false">VLOOKUP($H52,'Raw data'!$A$3:$L$1417,2,FALSE())</f>
        <v>#N/A</v>
      </c>
      <c r="O52" s="0" t="n">
        <f aca="false">VLOOKUP($H52,'Raw data'!$A$3:$L$1417,10,FALSE())</f>
        <v>18.25</v>
      </c>
      <c r="P52" s="0" t="n">
        <f aca="false">VLOOKUP($H52,'Raw data'!$M$3:$N$1243,2,FALSE())</f>
        <v>20.83</v>
      </c>
      <c r="Q52" s="120" t="n">
        <v>38502</v>
      </c>
    </row>
    <row r="53" customFormat="false" ht="12.75" hidden="false" customHeight="false" outlineLevel="0" collapsed="false">
      <c r="A53" s="96" t="n">
        <v>35798</v>
      </c>
      <c r="B53" s="0" t="n">
        <v>31.5</v>
      </c>
      <c r="E53" s="96" t="n">
        <f aca="false">CHOOSE(IF(WEEKDAY(E52+1,2)=6,1,IF(WEEKDAY(E52+1,2)=7,2,3)),IF(ISNUMBER(MATCH(E52+3,$Q$3:$Q$56,0)),E52+4,E52+3),IF(ISNUMBER(MATCH(E52+2,$Q$3:$Q$56,0)),E52+3,E52+2),IF(ISNUMBER(MATCH(E52+1,$Q$3:$Q$56,0)),E52+2,E52+1))</f>
        <v>35810</v>
      </c>
      <c r="F53" s="0" t="n">
        <f aca="false">VLOOKUP(E53,$A$3:$B$1257,2,FALSE())</f>
        <v>33</v>
      </c>
      <c r="H53" s="96" t="n">
        <f aca="true">OFFSET($E$3,IF(ISNUMBER(VLOOKUP(OFFSET($E$3,MATCH(H52,$E$3:$E$1028,0),0),$E$3:$F$1067,2,FALSE())),MATCH(H52,$E$3:$E$1028,0),MATCH(H52,$E$3:$E$1028,0)+1),0)</f>
        <v>35810</v>
      </c>
      <c r="I53" s="0" t="n">
        <f aca="false">VLOOKUP(H53,$A$3:$B$1257,2,FALSE())</f>
        <v>33</v>
      </c>
      <c r="J53" s="0" t="n">
        <f aca="false">VLOOKUP(H53,'Raw data'!$A$3:$L$1417,5,FALSE())</f>
        <v>19.14</v>
      </c>
      <c r="K53" s="0" t="n">
        <f aca="false">VLOOKUP($H53,'Raw data'!$A$3:$L$1417,10,FALSE())</f>
        <v>18.25</v>
      </c>
      <c r="L53" s="0" t="n">
        <f aca="false">VLOOKUP($H53,'Raw data'!$A$3:$L$1417,7,FALSE())</f>
        <v>28.5</v>
      </c>
      <c r="M53" s="0" t="n">
        <f aca="false">VLOOKUP($H53,'Raw data'!$A$3:$L$1417,8,FALSE())</f>
        <v>22</v>
      </c>
      <c r="N53" s="0" t="e">
        <f aca="false">VLOOKUP($H53,'Raw data'!$A$3:$L$1417,2,FALSE())</f>
        <v>#N/A</v>
      </c>
      <c r="O53" s="0" t="n">
        <f aca="false">VLOOKUP($H53,'Raw data'!$A$3:$L$1417,10,FALSE())</f>
        <v>18.25</v>
      </c>
      <c r="P53" s="0" t="n">
        <f aca="false">VLOOKUP($H53,'Raw data'!$M$3:$N$1243,2,FALSE())</f>
        <v>22.43</v>
      </c>
      <c r="Q53" s="120" t="n">
        <v>38537</v>
      </c>
    </row>
    <row r="54" customFormat="false" ht="12.75" hidden="false" customHeight="false" outlineLevel="0" collapsed="false">
      <c r="A54" s="96" t="n">
        <v>35799</v>
      </c>
      <c r="B54" s="0" t="n">
        <v>31.5</v>
      </c>
      <c r="E54" s="96" t="n">
        <f aca="false">CHOOSE(IF(WEEKDAY(E53+1,2)=6,1,IF(WEEKDAY(E53+1,2)=7,2,3)),IF(ISNUMBER(MATCH(E53+3,$Q$3:$Q$56,0)),E53+4,E53+3),IF(ISNUMBER(MATCH(E53+2,$Q$3:$Q$56,0)),E53+3,E53+2),IF(ISNUMBER(MATCH(E53+1,$Q$3:$Q$56,0)),E53+2,E53+1))</f>
        <v>35811</v>
      </c>
      <c r="F54" s="0" t="n">
        <f aca="false">VLOOKUP(E54,$A$3:$B$1257,2,FALSE())</f>
        <v>32.5</v>
      </c>
      <c r="H54" s="96" t="n">
        <f aca="true">OFFSET($E$3,IF(ISNUMBER(VLOOKUP(OFFSET($E$3,MATCH(H53,$E$3:$E$1028,0),0),$E$3:$F$1067,2,FALSE())),MATCH(H53,$E$3:$E$1028,0),MATCH(H53,$E$3:$E$1028,0)+1),0)</f>
        <v>35811</v>
      </c>
      <c r="I54" s="0" t="n">
        <f aca="false">VLOOKUP(H54,$A$3:$B$1257,2,FALSE())</f>
        <v>32.5</v>
      </c>
      <c r="J54" s="0" t="n">
        <f aca="false">VLOOKUP(H54,'Raw data'!$A$3:$L$1417,5,FALSE())</f>
        <v>17.61</v>
      </c>
      <c r="K54" s="0" t="n">
        <f aca="false">VLOOKUP($H54,'Raw data'!$A$3:$L$1417,10,FALSE())</f>
        <v>18.25</v>
      </c>
      <c r="L54" s="0" t="n">
        <f aca="false">VLOOKUP($H54,'Raw data'!$A$3:$L$1417,7,FALSE())</f>
        <v>29.13</v>
      </c>
      <c r="M54" s="0" t="n">
        <f aca="false">VLOOKUP($H54,'Raw data'!$A$3:$L$1417,8,FALSE())</f>
        <v>22</v>
      </c>
      <c r="N54" s="0" t="e">
        <f aca="false">VLOOKUP($H54,'Raw data'!$A$3:$L$1417,2,FALSE())</f>
        <v>#N/A</v>
      </c>
      <c r="O54" s="0" t="n">
        <f aca="false">VLOOKUP($H54,'Raw data'!$A$3:$L$1417,10,FALSE())</f>
        <v>18.25</v>
      </c>
      <c r="P54" s="0" t="n">
        <f aca="false">VLOOKUP($H54,'Raw data'!$M$3:$N$1243,2,FALSE())</f>
        <v>22.35</v>
      </c>
      <c r="Q54" s="120" t="n">
        <v>38600</v>
      </c>
    </row>
    <row r="55" customFormat="false" ht="12.75" hidden="false" customHeight="false" outlineLevel="0" collapsed="false">
      <c r="A55" s="96" t="n">
        <v>35800</v>
      </c>
      <c r="B55" s="0" t="n">
        <v>32.75</v>
      </c>
      <c r="E55" s="96" t="n">
        <f aca="false">CHOOSE(IF(WEEKDAY(E54+1,2)=6,1,IF(WEEKDAY(E54+1,2)=7,2,3)),IF(ISNUMBER(MATCH(E54+3,$Q$3:$Q$56,0)),E54+4,E54+3),IF(ISNUMBER(MATCH(E54+2,$Q$3:$Q$56,0)),E54+3,E54+2),IF(ISNUMBER(MATCH(E54+1,$Q$3:$Q$56,0)),E54+2,E54+1))</f>
        <v>35814</v>
      </c>
      <c r="F55" s="0" t="n">
        <f aca="false">VLOOKUP(E55,$A$3:$B$1257,2,FALSE())</f>
        <v>31.52</v>
      </c>
      <c r="H55" s="96" t="n">
        <f aca="true">OFFSET($E$3,IF(ISNUMBER(VLOOKUP(OFFSET($E$3,MATCH(H54,$E$3:$E$1028,0),0),$E$3:$F$1067,2,FALSE())),MATCH(H54,$E$3:$E$1028,0),MATCH(H54,$E$3:$E$1028,0)+1),0)</f>
        <v>35814</v>
      </c>
      <c r="I55" s="0" t="n">
        <f aca="false">VLOOKUP(H55,$A$3:$B$1257,2,FALSE())</f>
        <v>31.52</v>
      </c>
      <c r="J55" s="0" t="n">
        <f aca="false">VLOOKUP(H55,'Raw data'!$A$3:$L$1417,5,FALSE())</f>
        <v>16.99</v>
      </c>
      <c r="K55" s="0" t="e">
        <f aca="false">VLOOKUP($H55,'Raw data'!$A$3:$L$1417,10,FALSE())</f>
        <v>#N/A</v>
      </c>
      <c r="L55" s="0" t="n">
        <f aca="false">VLOOKUP($H55,'Raw data'!$A$3:$L$1417,7,FALSE())</f>
        <v>27.83</v>
      </c>
      <c r="M55" s="0" t="n">
        <f aca="false">VLOOKUP($H55,'Raw data'!$A$3:$L$1417,8,FALSE())</f>
        <v>22.25</v>
      </c>
      <c r="N55" s="0" t="e">
        <f aca="false">VLOOKUP($H55,'Raw data'!$A$3:$L$1417,2,FALSE())</f>
        <v>#N/A</v>
      </c>
      <c r="O55" s="0" t="e">
        <f aca="false">VLOOKUP($H55,'Raw data'!$A$3:$L$1417,10,FALSE())</f>
        <v>#N/A</v>
      </c>
      <c r="P55" s="0" t="n">
        <f aca="false">VLOOKUP($H55,'Raw data'!$M$3:$N$1243,2,FALSE())</f>
        <v>20.7</v>
      </c>
      <c r="Q55" s="120" t="n">
        <v>38680</v>
      </c>
    </row>
    <row r="56" customFormat="false" ht="12.75" hidden="false" customHeight="false" outlineLevel="0" collapsed="false">
      <c r="A56" s="96" t="n">
        <v>35801</v>
      </c>
      <c r="B56" s="0" t="n">
        <v>31.67</v>
      </c>
      <c r="E56" s="96" t="n">
        <f aca="false">CHOOSE(IF(WEEKDAY(E55+1,2)=6,1,IF(WEEKDAY(E55+1,2)=7,2,3)),IF(ISNUMBER(MATCH(E55+3,$Q$3:$Q$56,0)),E55+4,E55+3),IF(ISNUMBER(MATCH(E55+2,$Q$3:$Q$56,0)),E55+3,E55+2),IF(ISNUMBER(MATCH(E55+1,$Q$3:$Q$56,0)),E55+2,E55+1))</f>
        <v>35815</v>
      </c>
      <c r="F56" s="0" t="n">
        <f aca="false">VLOOKUP(E56,$A$3:$B$1257,2,FALSE())</f>
        <v>29.5</v>
      </c>
      <c r="H56" s="96" t="n">
        <f aca="true">OFFSET($E$3,IF(ISNUMBER(VLOOKUP(OFFSET($E$3,MATCH(H55,$E$3:$E$1028,0),0),$E$3:$F$1067,2,FALSE())),MATCH(H55,$E$3:$E$1028,0),MATCH(H55,$E$3:$E$1028,0)+1),0)</f>
        <v>35815</v>
      </c>
      <c r="I56" s="0" t="n">
        <f aca="false">VLOOKUP(H56,$A$3:$B$1257,2,FALSE())</f>
        <v>29.5</v>
      </c>
      <c r="J56" s="0" t="n">
        <f aca="false">VLOOKUP(H56,'Raw data'!$A$3:$L$1417,5,FALSE())</f>
        <v>17.28</v>
      </c>
      <c r="K56" s="0" t="e">
        <f aca="false">VLOOKUP($H56,'Raw data'!$A$3:$L$1417,10,FALSE())</f>
        <v>#N/A</v>
      </c>
      <c r="L56" s="0" t="n">
        <f aca="false">VLOOKUP($H56,'Raw data'!$A$3:$L$1417,7,FALSE())</f>
        <v>27.83</v>
      </c>
      <c r="M56" s="0" t="n">
        <f aca="false">VLOOKUP($H56,'Raw data'!$A$3:$L$1417,8,FALSE())</f>
        <v>22.25</v>
      </c>
      <c r="N56" s="0" t="e">
        <f aca="false">VLOOKUP($H56,'Raw data'!$A$3:$L$1417,2,FALSE())</f>
        <v>#N/A</v>
      </c>
      <c r="O56" s="0" t="e">
        <f aca="false">VLOOKUP($H56,'Raw data'!$A$3:$L$1417,10,FALSE())</f>
        <v>#N/A</v>
      </c>
      <c r="P56" s="0" t="n">
        <f aca="false">VLOOKUP($H56,'Raw data'!$M$3:$N$1243,2,FALSE())</f>
        <v>20.92</v>
      </c>
      <c r="Q56" s="120" t="n">
        <v>38711</v>
      </c>
    </row>
    <row r="57" customFormat="false" ht="12.75" hidden="false" customHeight="false" outlineLevel="0" collapsed="false">
      <c r="A57" s="96" t="n">
        <v>35802</v>
      </c>
      <c r="B57" s="0" t="n">
        <v>29</v>
      </c>
      <c r="E57" s="96" t="n">
        <f aca="false">CHOOSE(IF(WEEKDAY(E56+1,2)=6,1,IF(WEEKDAY(E56+1,2)=7,2,3)),IF(ISNUMBER(MATCH(E56+3,$Q$3:$Q$56,0)),E56+4,E56+3),IF(ISNUMBER(MATCH(E56+2,$Q$3:$Q$56,0)),E56+3,E56+2),IF(ISNUMBER(MATCH(E56+1,$Q$3:$Q$56,0)),E56+2,E56+1))</f>
        <v>35816</v>
      </c>
      <c r="F57" s="0" t="n">
        <f aca="false">VLOOKUP(E57,$A$3:$B$1257,2,FALSE())</f>
        <v>29.5</v>
      </c>
      <c r="H57" s="96" t="n">
        <f aca="true">OFFSET($E$3,IF(ISNUMBER(VLOOKUP(OFFSET($E$3,MATCH(H56,$E$3:$E$1028,0),0),$E$3:$F$1067,2,FALSE())),MATCH(H56,$E$3:$E$1028,0),MATCH(H56,$E$3:$E$1028,0)+1),0)</f>
        <v>35816</v>
      </c>
      <c r="I57" s="0" t="n">
        <f aca="false">VLOOKUP(H57,$A$3:$B$1257,2,FALSE())</f>
        <v>29.5</v>
      </c>
      <c r="J57" s="0" t="n">
        <f aca="false">VLOOKUP(H57,'Raw data'!$A$3:$L$1417,5,FALSE())</f>
        <v>19.03</v>
      </c>
      <c r="K57" s="0" t="n">
        <f aca="false">VLOOKUP($H57,'Raw data'!$A$3:$L$1417,10,FALSE())</f>
        <v>21.58</v>
      </c>
      <c r="L57" s="0" t="n">
        <f aca="false">VLOOKUP($H57,'Raw data'!$A$3:$L$1417,7,FALSE())</f>
        <v>26.75</v>
      </c>
      <c r="M57" s="0" t="e">
        <f aca="false">VLOOKUP($H57,'Raw data'!$A$3:$L$1417,8,FALSE())</f>
        <v>#N/A</v>
      </c>
      <c r="N57" s="0" t="e">
        <f aca="false">VLOOKUP($H57,'Raw data'!$A$3:$L$1417,2,FALSE())</f>
        <v>#N/A</v>
      </c>
      <c r="O57" s="0" t="n">
        <f aca="false">VLOOKUP($H57,'Raw data'!$A$3:$L$1417,10,FALSE())</f>
        <v>21.58</v>
      </c>
      <c r="P57" s="0" t="n">
        <f aca="false">VLOOKUP($H57,'Raw data'!$M$3:$N$1243,2,FALSE())</f>
        <v>20.72</v>
      </c>
    </row>
    <row r="58" customFormat="false" ht="12.75" hidden="false" customHeight="false" outlineLevel="0" collapsed="false">
      <c r="A58" s="96" t="n">
        <v>35803</v>
      </c>
      <c r="B58" s="0" t="n">
        <v>30.59</v>
      </c>
      <c r="E58" s="96" t="n">
        <f aca="false">CHOOSE(IF(WEEKDAY(E57+1,2)=6,1,IF(WEEKDAY(E57+1,2)=7,2,3)),IF(ISNUMBER(MATCH(E57+3,$Q$3:$Q$56,0)),E57+4,E57+3),IF(ISNUMBER(MATCH(E57+2,$Q$3:$Q$56,0)),E57+3,E57+2),IF(ISNUMBER(MATCH(E57+1,$Q$3:$Q$56,0)),E57+2,E57+1))</f>
        <v>35817</v>
      </c>
      <c r="F58" s="0" t="n">
        <f aca="false">VLOOKUP(E58,$A$3:$B$1257,2,FALSE())</f>
        <v>31.17</v>
      </c>
      <c r="H58" s="96" t="n">
        <f aca="true">OFFSET($E$3,IF(ISNUMBER(VLOOKUP(OFFSET($E$3,MATCH(H57,$E$3:$E$1028,0),0),$E$3:$F$1067,2,FALSE())),MATCH(H57,$E$3:$E$1028,0),MATCH(H57,$E$3:$E$1028,0)+1),0)</f>
        <v>35817</v>
      </c>
      <c r="I58" s="0" t="n">
        <f aca="false">VLOOKUP(H58,$A$3:$B$1257,2,FALSE())</f>
        <v>31.17</v>
      </c>
      <c r="J58" s="0" t="n">
        <f aca="false">VLOOKUP(H58,'Raw data'!$A$3:$L$1417,5,FALSE())</f>
        <v>17.71</v>
      </c>
      <c r="K58" s="0" t="n">
        <f aca="false">VLOOKUP($H58,'Raw data'!$A$3:$L$1417,10,FALSE())</f>
        <v>21.58</v>
      </c>
      <c r="L58" s="0" t="n">
        <f aca="false">VLOOKUP($H58,'Raw data'!$A$3:$L$1417,7,FALSE())</f>
        <v>26.5</v>
      </c>
      <c r="M58" s="0" t="e">
        <f aca="false">VLOOKUP($H58,'Raw data'!$A$3:$L$1417,8,FALSE())</f>
        <v>#N/A</v>
      </c>
      <c r="N58" s="0" t="e">
        <f aca="false">VLOOKUP($H58,'Raw data'!$A$3:$L$1417,2,FALSE())</f>
        <v>#N/A</v>
      </c>
      <c r="O58" s="0" t="n">
        <f aca="false">VLOOKUP($H58,'Raw data'!$A$3:$L$1417,10,FALSE())</f>
        <v>21.58</v>
      </c>
      <c r="P58" s="0" t="n">
        <f aca="false">VLOOKUP($H58,'Raw data'!$M$3:$N$1243,2,FALSE())</f>
        <v>21.86</v>
      </c>
    </row>
    <row r="59" customFormat="false" ht="12.75" hidden="false" customHeight="false" outlineLevel="0" collapsed="false">
      <c r="A59" s="96" t="n">
        <v>35804</v>
      </c>
      <c r="B59" s="0" t="n">
        <v>30</v>
      </c>
      <c r="E59" s="96" t="n">
        <f aca="false">CHOOSE(IF(WEEKDAY(E58+1,2)=6,1,IF(WEEKDAY(E58+1,2)=7,2,3)),IF(ISNUMBER(MATCH(E58+3,$Q$3:$Q$56,0)),E58+4,E58+3),IF(ISNUMBER(MATCH(E58+2,$Q$3:$Q$56,0)),E58+3,E58+2),IF(ISNUMBER(MATCH(E58+1,$Q$3:$Q$56,0)),E58+2,E58+1))</f>
        <v>35818</v>
      </c>
      <c r="F59" s="0" t="n">
        <f aca="false">VLOOKUP(E59,$A$3:$B$1257,2,FALSE())</f>
        <v>30</v>
      </c>
      <c r="H59" s="96" t="n">
        <f aca="true">OFFSET($E$3,IF(ISNUMBER(VLOOKUP(OFFSET($E$3,MATCH(H58,$E$3:$E$1028,0),0),$E$3:$F$1067,2,FALSE())),MATCH(H58,$E$3:$E$1028,0),MATCH(H58,$E$3:$E$1028,0)+1),0)</f>
        <v>35818</v>
      </c>
      <c r="I59" s="0" t="n">
        <f aca="false">VLOOKUP(H59,$A$3:$B$1257,2,FALSE())</f>
        <v>30</v>
      </c>
      <c r="J59" s="0" t="n">
        <f aca="false">VLOOKUP(H59,'Raw data'!$A$3:$L$1417,5,FALSE())</f>
        <v>17.35</v>
      </c>
      <c r="K59" s="0" t="n">
        <f aca="false">VLOOKUP($H59,'Raw data'!$A$3:$L$1417,10,FALSE())</f>
        <v>21.58</v>
      </c>
      <c r="L59" s="0" t="n">
        <f aca="false">VLOOKUP($H59,'Raw data'!$A$3:$L$1417,7,FALSE())</f>
        <v>30</v>
      </c>
      <c r="M59" s="0" t="e">
        <f aca="false">VLOOKUP($H59,'Raw data'!$A$3:$L$1417,8,FALSE())</f>
        <v>#N/A</v>
      </c>
      <c r="N59" s="0" t="e">
        <f aca="false">VLOOKUP($H59,'Raw data'!$A$3:$L$1417,2,FALSE())</f>
        <v>#N/A</v>
      </c>
      <c r="O59" s="0" t="n">
        <f aca="false">VLOOKUP($H59,'Raw data'!$A$3:$L$1417,10,FALSE())</f>
        <v>21.58</v>
      </c>
      <c r="P59" s="0" t="n">
        <f aca="false">VLOOKUP($H59,'Raw data'!$M$3:$N$1243,2,FALSE())</f>
        <v>20.41</v>
      </c>
    </row>
    <row r="60" customFormat="false" ht="12.75" hidden="false" customHeight="false" outlineLevel="0" collapsed="false">
      <c r="A60" s="96" t="n">
        <v>35805</v>
      </c>
      <c r="B60" s="0" t="n">
        <v>29.67</v>
      </c>
      <c r="E60" s="96" t="n">
        <f aca="false">CHOOSE(IF(WEEKDAY(E59+1,2)=6,1,IF(WEEKDAY(E59+1,2)=7,2,3)),IF(ISNUMBER(MATCH(E59+3,$Q$3:$Q$56,0)),E59+4,E59+3),IF(ISNUMBER(MATCH(E59+2,$Q$3:$Q$56,0)),E59+3,E59+2),IF(ISNUMBER(MATCH(E59+1,$Q$3:$Q$56,0)),E59+2,E59+1))</f>
        <v>35821</v>
      </c>
      <c r="F60" s="0" t="n">
        <f aca="false">VLOOKUP(E60,$A$3:$B$1257,2,FALSE())</f>
        <v>30.83</v>
      </c>
      <c r="H60" s="96" t="n">
        <f aca="true">OFFSET($E$3,IF(ISNUMBER(VLOOKUP(OFFSET($E$3,MATCH(H59,$E$3:$E$1028,0),0),$E$3:$F$1067,2,FALSE())),MATCH(H59,$E$3:$E$1028,0),MATCH(H59,$E$3:$E$1028,0)+1),0)</f>
        <v>35821</v>
      </c>
      <c r="I60" s="0" t="n">
        <f aca="false">VLOOKUP(H60,$A$3:$B$1257,2,FALSE())</f>
        <v>30.83</v>
      </c>
      <c r="J60" s="0" t="n">
        <f aca="false">VLOOKUP(H60,'Raw data'!$A$3:$L$1417,5,FALSE())</f>
        <v>16.94</v>
      </c>
      <c r="K60" s="0" t="e">
        <f aca="false">VLOOKUP($H60,'Raw data'!$A$3:$L$1417,10,FALSE())</f>
        <v>#N/A</v>
      </c>
      <c r="L60" s="0" t="n">
        <f aca="false">VLOOKUP($H60,'Raw data'!$A$3:$L$1417,7,FALSE())</f>
        <v>29</v>
      </c>
      <c r="M60" s="0" t="e">
        <f aca="false">VLOOKUP($H60,'Raw data'!$A$3:$L$1417,8,FALSE())</f>
        <v>#N/A</v>
      </c>
      <c r="N60" s="0" t="e">
        <f aca="false">VLOOKUP($H60,'Raw data'!$A$3:$L$1417,2,FALSE())</f>
        <v>#N/A</v>
      </c>
      <c r="O60" s="0" t="e">
        <f aca="false">VLOOKUP($H60,'Raw data'!$A$3:$L$1417,10,FALSE())</f>
        <v>#N/A</v>
      </c>
      <c r="P60" s="0" t="n">
        <f aca="false">VLOOKUP($H60,'Raw data'!$M$3:$N$1243,2,FALSE())</f>
        <v>20.77</v>
      </c>
    </row>
    <row r="61" customFormat="false" ht="12.75" hidden="false" customHeight="false" outlineLevel="0" collapsed="false">
      <c r="A61" s="96" t="n">
        <v>35806</v>
      </c>
      <c r="B61" s="0" t="n">
        <v>29.67</v>
      </c>
      <c r="E61" s="96" t="n">
        <f aca="false">CHOOSE(IF(WEEKDAY(E60+1,2)=6,1,IF(WEEKDAY(E60+1,2)=7,2,3)),IF(ISNUMBER(MATCH(E60+3,$Q$3:$Q$56,0)),E60+4,E60+3),IF(ISNUMBER(MATCH(E60+2,$Q$3:$Q$56,0)),E60+3,E60+2),IF(ISNUMBER(MATCH(E60+1,$Q$3:$Q$56,0)),E60+2,E60+1))</f>
        <v>35822</v>
      </c>
      <c r="F61" s="0" t="n">
        <f aca="false">VLOOKUP(E61,$A$3:$B$1257,2,FALSE())</f>
        <v>31</v>
      </c>
      <c r="H61" s="96" t="n">
        <f aca="true">OFFSET($E$3,IF(ISNUMBER(VLOOKUP(OFFSET($E$3,MATCH(H60,$E$3:$E$1028,0),0),$E$3:$F$1067,2,FALSE())),MATCH(H60,$E$3:$E$1028,0),MATCH(H60,$E$3:$E$1028,0)+1),0)</f>
        <v>35822</v>
      </c>
      <c r="I61" s="0" t="n">
        <f aca="false">VLOOKUP(H61,$A$3:$B$1257,2,FALSE())</f>
        <v>31</v>
      </c>
      <c r="J61" s="0" t="n">
        <f aca="false">VLOOKUP(H61,'Raw data'!$A$3:$L$1417,5,FALSE())</f>
        <v>16.31</v>
      </c>
      <c r="K61" s="0" t="e">
        <f aca="false">VLOOKUP($H61,'Raw data'!$A$3:$L$1417,10,FALSE())</f>
        <v>#N/A</v>
      </c>
      <c r="L61" s="0" t="n">
        <f aca="false">VLOOKUP($H61,'Raw data'!$A$3:$L$1417,7,FALSE())</f>
        <v>28.6</v>
      </c>
      <c r="M61" s="0" t="e">
        <f aca="false">VLOOKUP($H61,'Raw data'!$A$3:$L$1417,8,FALSE())</f>
        <v>#N/A</v>
      </c>
      <c r="N61" s="0" t="e">
        <f aca="false">VLOOKUP($H61,'Raw data'!$A$3:$L$1417,2,FALSE())</f>
        <v>#N/A</v>
      </c>
      <c r="O61" s="0" t="e">
        <f aca="false">VLOOKUP($H61,'Raw data'!$A$3:$L$1417,10,FALSE())</f>
        <v>#N/A</v>
      </c>
      <c r="P61" s="0" t="n">
        <f aca="false">VLOOKUP($H61,'Raw data'!$M$3:$N$1243,2,FALSE())</f>
        <v>21.82</v>
      </c>
    </row>
    <row r="62" customFormat="false" ht="12.75" hidden="false" customHeight="false" outlineLevel="0" collapsed="false">
      <c r="A62" s="96" t="n">
        <v>35807</v>
      </c>
      <c r="B62" s="0" t="n">
        <v>31.67</v>
      </c>
      <c r="E62" s="96" t="n">
        <f aca="false">CHOOSE(IF(WEEKDAY(E61+1,2)=6,1,IF(WEEKDAY(E61+1,2)=7,2,3)),IF(ISNUMBER(MATCH(E61+3,$Q$3:$Q$56,0)),E61+4,E61+3),IF(ISNUMBER(MATCH(E61+2,$Q$3:$Q$56,0)),E61+3,E61+2),IF(ISNUMBER(MATCH(E61+1,$Q$3:$Q$56,0)),E61+2,E61+1))</f>
        <v>35823</v>
      </c>
      <c r="F62" s="0" t="n">
        <f aca="false">VLOOKUP(E62,$A$3:$B$1257,2,FALSE())</f>
        <v>31.5</v>
      </c>
      <c r="H62" s="96" t="n">
        <f aca="true">OFFSET($E$3,IF(ISNUMBER(VLOOKUP(OFFSET($E$3,MATCH(H61,$E$3:$E$1028,0),0),$E$3:$F$1067,2,FALSE())),MATCH(H61,$E$3:$E$1028,0),MATCH(H61,$E$3:$E$1028,0)+1),0)</f>
        <v>35823</v>
      </c>
      <c r="I62" s="0" t="n">
        <f aca="false">VLOOKUP(H62,$A$3:$B$1257,2,FALSE())</f>
        <v>31.5</v>
      </c>
      <c r="J62" s="0" t="n">
        <f aca="false">VLOOKUP(H62,'Raw data'!$A$3:$L$1417,5,FALSE())</f>
        <v>16</v>
      </c>
      <c r="K62" s="0" t="e">
        <f aca="false">VLOOKUP($H62,'Raw data'!$A$3:$L$1417,10,FALSE())</f>
        <v>#N/A</v>
      </c>
      <c r="L62" s="0" t="n">
        <f aca="false">VLOOKUP($H62,'Raw data'!$A$3:$L$1417,7,FALSE())</f>
        <v>28.6</v>
      </c>
      <c r="M62" s="0" t="e">
        <f aca="false">VLOOKUP($H62,'Raw data'!$A$3:$L$1417,8,FALSE())</f>
        <v>#N/A</v>
      </c>
      <c r="N62" s="0" t="e">
        <f aca="false">VLOOKUP($H62,'Raw data'!$A$3:$L$1417,2,FALSE())</f>
        <v>#N/A</v>
      </c>
      <c r="O62" s="0" t="e">
        <f aca="false">VLOOKUP($H62,'Raw data'!$A$3:$L$1417,10,FALSE())</f>
        <v>#N/A</v>
      </c>
      <c r="P62" s="0" t="n">
        <f aca="false">VLOOKUP($H62,'Raw data'!$M$3:$N$1243,2,FALSE())</f>
        <v>21.38</v>
      </c>
    </row>
    <row r="63" customFormat="false" ht="12.75" hidden="false" customHeight="false" outlineLevel="0" collapsed="false">
      <c r="A63" s="96" t="n">
        <v>35808</v>
      </c>
      <c r="B63" s="0" t="n">
        <v>31.13</v>
      </c>
      <c r="E63" s="96" t="n">
        <f aca="false">CHOOSE(IF(WEEKDAY(E62+1,2)=6,1,IF(WEEKDAY(E62+1,2)=7,2,3)),IF(ISNUMBER(MATCH(E62+3,$Q$3:$Q$56,0)),E62+4,E62+3),IF(ISNUMBER(MATCH(E62+2,$Q$3:$Q$56,0)),E62+3,E62+2),IF(ISNUMBER(MATCH(E62+1,$Q$3:$Q$56,0)),E62+2,E62+1))</f>
        <v>35824</v>
      </c>
      <c r="F63" s="0" t="n">
        <f aca="false">VLOOKUP(E63,$A$3:$B$1257,2,FALSE())</f>
        <v>30</v>
      </c>
      <c r="H63" s="96" t="n">
        <f aca="true">OFFSET($E$3,IF(ISNUMBER(VLOOKUP(OFFSET($E$3,MATCH(H62,$E$3:$E$1028,0),0),$E$3:$F$1067,2,FALSE())),MATCH(H62,$E$3:$E$1028,0),MATCH(H62,$E$3:$E$1028,0)+1),0)</f>
        <v>35824</v>
      </c>
      <c r="I63" s="0" t="n">
        <f aca="false">VLOOKUP(H63,$A$3:$B$1257,2,FALSE())</f>
        <v>30</v>
      </c>
      <c r="J63" s="0" t="n">
        <f aca="false">VLOOKUP(H63,'Raw data'!$A$3:$L$1417,5,FALSE())</f>
        <v>15.86</v>
      </c>
      <c r="K63" s="0" t="e">
        <f aca="false">VLOOKUP($H63,'Raw data'!$A$3:$L$1417,10,FALSE())</f>
        <v>#N/A</v>
      </c>
      <c r="L63" s="0" t="n">
        <f aca="false">VLOOKUP($H63,'Raw data'!$A$3:$L$1417,7,FALSE())</f>
        <v>25.67</v>
      </c>
      <c r="M63" s="0" t="e">
        <f aca="false">VLOOKUP($H63,'Raw data'!$A$3:$L$1417,8,FALSE())</f>
        <v>#N/A</v>
      </c>
      <c r="N63" s="0" t="e">
        <f aca="false">VLOOKUP($H63,'Raw data'!$A$3:$L$1417,2,FALSE())</f>
        <v>#N/A</v>
      </c>
      <c r="O63" s="0" t="e">
        <f aca="false">VLOOKUP($H63,'Raw data'!$A$3:$L$1417,10,FALSE())</f>
        <v>#N/A</v>
      </c>
      <c r="P63" s="0" t="n">
        <f aca="false">VLOOKUP($H63,'Raw data'!$M$3:$N$1243,2,FALSE())</f>
        <v>20.41</v>
      </c>
    </row>
    <row r="64" customFormat="false" ht="12.75" hidden="false" customHeight="false" outlineLevel="0" collapsed="false">
      <c r="A64" s="96" t="n">
        <v>35809</v>
      </c>
      <c r="B64" s="0" t="n">
        <v>32.81</v>
      </c>
      <c r="E64" s="96" t="n">
        <f aca="false">CHOOSE(IF(WEEKDAY(E63+1,2)=6,1,IF(WEEKDAY(E63+1,2)=7,2,3)),IF(ISNUMBER(MATCH(E63+3,$Q$3:$Q$56,0)),E63+4,E63+3),IF(ISNUMBER(MATCH(E63+2,$Q$3:$Q$56,0)),E63+3,E63+2),IF(ISNUMBER(MATCH(E63+1,$Q$3:$Q$56,0)),E63+2,E63+1))</f>
        <v>35825</v>
      </c>
      <c r="F64" s="0" t="n">
        <f aca="false">VLOOKUP(E64,$A$3:$B$1257,2,FALSE())</f>
        <v>30</v>
      </c>
      <c r="H64" s="96" t="n">
        <f aca="true">OFFSET($E$3,IF(ISNUMBER(VLOOKUP(OFFSET($E$3,MATCH(H63,$E$3:$E$1028,0),0),$E$3:$F$1067,2,FALSE())),MATCH(H63,$E$3:$E$1028,0),MATCH(H63,$E$3:$E$1028,0)+1),0)</f>
        <v>35825</v>
      </c>
      <c r="I64" s="0" t="n">
        <f aca="false">VLOOKUP(H64,$A$3:$B$1257,2,FALSE())</f>
        <v>30</v>
      </c>
      <c r="J64" s="0" t="n">
        <f aca="false">VLOOKUP(H64,'Raw data'!$A$3:$L$1417,5,FALSE())</f>
        <v>15.25</v>
      </c>
      <c r="K64" s="0" t="e">
        <f aca="false">VLOOKUP($H64,'Raw data'!$A$3:$L$1417,10,FALSE())</f>
        <v>#N/A</v>
      </c>
      <c r="L64" s="0" t="n">
        <f aca="false">VLOOKUP($H64,'Raw data'!$A$3:$L$1417,7,FALSE())</f>
        <v>25.5</v>
      </c>
      <c r="M64" s="0" t="n">
        <f aca="false">VLOOKUP($H64,'Raw data'!$A$3:$L$1417,8,FALSE())</f>
        <v>21.5</v>
      </c>
      <c r="N64" s="0" t="e">
        <f aca="false">VLOOKUP($H64,'Raw data'!$A$3:$L$1417,2,FALSE())</f>
        <v>#N/A</v>
      </c>
      <c r="O64" s="0" t="e">
        <f aca="false">VLOOKUP($H64,'Raw data'!$A$3:$L$1417,10,FALSE())</f>
        <v>#N/A</v>
      </c>
      <c r="P64" s="0" t="n">
        <f aca="false">VLOOKUP($H64,'Raw data'!$M$3:$N$1243,2,FALSE())</f>
        <v>19.52</v>
      </c>
    </row>
    <row r="65" customFormat="false" ht="12.75" hidden="false" customHeight="false" outlineLevel="0" collapsed="false">
      <c r="A65" s="96" t="n">
        <v>35810</v>
      </c>
      <c r="B65" s="0" t="n">
        <v>33</v>
      </c>
      <c r="E65" s="96" t="n">
        <f aca="false">CHOOSE(IF(WEEKDAY(E64+1,2)=6,1,IF(WEEKDAY(E64+1,2)=7,2,3)),IF(ISNUMBER(MATCH(E64+3,$Q$3:$Q$56,0)),E64+4,E64+3),IF(ISNUMBER(MATCH(E64+2,$Q$3:$Q$56,0)),E64+3,E64+2),IF(ISNUMBER(MATCH(E64+1,$Q$3:$Q$56,0)),E64+2,E64+1))</f>
        <v>35828</v>
      </c>
      <c r="F65" s="0" t="n">
        <f aca="false">VLOOKUP(E65,$A$3:$B$1257,2,FALSE())</f>
        <v>30</v>
      </c>
      <c r="H65" s="96" t="n">
        <f aca="true">OFFSET($E$3,IF(ISNUMBER(VLOOKUP(OFFSET($E$3,MATCH(H64,$E$3:$E$1028,0),0),$E$3:$F$1067,2,FALSE())),MATCH(H64,$E$3:$E$1028,0),MATCH(H64,$E$3:$E$1028,0)+1),0)</f>
        <v>35828</v>
      </c>
      <c r="I65" s="0" t="n">
        <f aca="false">VLOOKUP(H65,$A$3:$B$1257,2,FALSE())</f>
        <v>30</v>
      </c>
      <c r="J65" s="0" t="n">
        <f aca="false">VLOOKUP(H65,'Raw data'!$A$3:$L$1417,5,FALSE())</f>
        <v>15.79</v>
      </c>
      <c r="K65" s="0" t="e">
        <f aca="false">VLOOKUP($H65,'Raw data'!$A$3:$L$1417,10,FALSE())</f>
        <v>#N/A</v>
      </c>
      <c r="L65" s="0" t="n">
        <f aca="false">VLOOKUP($H65,'Raw data'!$A$3:$L$1417,7,FALSE())</f>
        <v>23.75</v>
      </c>
      <c r="M65" s="0" t="n">
        <f aca="false">VLOOKUP($H65,'Raw data'!$A$3:$L$1417,8,FALSE())</f>
        <v>20.5</v>
      </c>
      <c r="N65" s="0" t="e">
        <f aca="false">VLOOKUP($H65,'Raw data'!$A$3:$L$1417,2,FALSE())</f>
        <v>#N/A</v>
      </c>
      <c r="O65" s="0" t="e">
        <f aca="false">VLOOKUP($H65,'Raw data'!$A$3:$L$1417,10,FALSE())</f>
        <v>#N/A</v>
      </c>
      <c r="P65" s="0" t="n">
        <f aca="false">VLOOKUP($H65,'Raw data'!$M$3:$N$1243,2,FALSE())</f>
        <v>18.94</v>
      </c>
    </row>
    <row r="66" customFormat="false" ht="12.75" hidden="false" customHeight="false" outlineLevel="0" collapsed="false">
      <c r="A66" s="96" t="n">
        <v>35811</v>
      </c>
      <c r="B66" s="0" t="n">
        <v>32.5</v>
      </c>
      <c r="E66" s="96" t="n">
        <f aca="false">CHOOSE(IF(WEEKDAY(E65+1,2)=6,1,IF(WEEKDAY(E65+1,2)=7,2,3)),IF(ISNUMBER(MATCH(E65+3,$Q$3:$Q$56,0)),E65+4,E65+3),IF(ISNUMBER(MATCH(E65+2,$Q$3:$Q$56,0)),E65+3,E65+2),IF(ISNUMBER(MATCH(E65+1,$Q$3:$Q$56,0)),E65+2,E65+1))</f>
        <v>35829</v>
      </c>
      <c r="F66" s="0" t="n">
        <f aca="false">VLOOKUP(E66,$A$3:$B$1257,2,FALSE())</f>
        <v>28.5</v>
      </c>
      <c r="H66" s="96" t="n">
        <f aca="true">OFFSET($E$3,IF(ISNUMBER(VLOOKUP(OFFSET($E$3,MATCH(H65,$E$3:$E$1028,0),0),$E$3:$F$1067,2,FALSE())),MATCH(H65,$E$3:$E$1028,0),MATCH(H65,$E$3:$E$1028,0)+1),0)</f>
        <v>35829</v>
      </c>
      <c r="I66" s="0" t="n">
        <f aca="false">VLOOKUP(H66,$A$3:$B$1257,2,FALSE())</f>
        <v>28.5</v>
      </c>
      <c r="J66" s="0" t="n">
        <f aca="false">VLOOKUP(H66,'Raw data'!$A$3:$L$1417,5,FALSE())</f>
        <v>16.45</v>
      </c>
      <c r="K66" s="0" t="n">
        <f aca="false">VLOOKUP($H66,'Raw data'!$A$3:$L$1417,10,FALSE())</f>
        <v>18</v>
      </c>
      <c r="L66" s="0" t="n">
        <f aca="false">VLOOKUP($H66,'Raw data'!$A$3:$L$1417,7,FALSE())</f>
        <v>24.63</v>
      </c>
      <c r="M66" s="0" t="n">
        <f aca="false">VLOOKUP($H66,'Raw data'!$A$3:$L$1417,8,FALSE())</f>
        <v>20.75</v>
      </c>
      <c r="N66" s="0" t="e">
        <f aca="false">VLOOKUP($H66,'Raw data'!$A$3:$L$1417,2,FALSE())</f>
        <v>#N/A</v>
      </c>
      <c r="O66" s="0" t="n">
        <f aca="false">VLOOKUP($H66,'Raw data'!$A$3:$L$1417,10,FALSE())</f>
        <v>18</v>
      </c>
      <c r="P66" s="0" t="n">
        <f aca="false">VLOOKUP($H66,'Raw data'!$M$3:$N$1243,2,FALSE())</f>
        <v>20.31</v>
      </c>
    </row>
    <row r="67" customFormat="false" ht="12.75" hidden="false" customHeight="false" outlineLevel="0" collapsed="false">
      <c r="A67" s="96" t="n">
        <v>35812</v>
      </c>
      <c r="B67" s="0" t="n">
        <v>30.96</v>
      </c>
      <c r="E67" s="96" t="n">
        <f aca="false">CHOOSE(IF(WEEKDAY(E66+1,2)=6,1,IF(WEEKDAY(E66+1,2)=7,2,3)),IF(ISNUMBER(MATCH(E66+3,$Q$3:$Q$56,0)),E66+4,E66+3),IF(ISNUMBER(MATCH(E66+2,$Q$3:$Q$56,0)),E66+3,E66+2),IF(ISNUMBER(MATCH(E66+1,$Q$3:$Q$56,0)),E66+2,E66+1))</f>
        <v>35830</v>
      </c>
      <c r="F67" s="0" t="n">
        <f aca="false">VLOOKUP(E67,$A$3:$B$1257,2,FALSE())</f>
        <v>27.65</v>
      </c>
      <c r="H67" s="96" t="n">
        <f aca="true">OFFSET($E$3,IF(ISNUMBER(VLOOKUP(OFFSET($E$3,MATCH(H66,$E$3:$E$1028,0),0),$E$3:$F$1067,2,FALSE())),MATCH(H66,$E$3:$E$1028,0),MATCH(H66,$E$3:$E$1028,0)+1),0)</f>
        <v>35830</v>
      </c>
      <c r="I67" s="0" t="n">
        <f aca="false">VLOOKUP(H67,$A$3:$B$1257,2,FALSE())</f>
        <v>27.65</v>
      </c>
      <c r="J67" s="0" t="n">
        <f aca="false">VLOOKUP(H67,'Raw data'!$A$3:$L$1417,5,FALSE())</f>
        <v>17.06</v>
      </c>
      <c r="K67" s="0" t="n">
        <f aca="false">VLOOKUP($H67,'Raw data'!$A$3:$L$1417,10,FALSE())</f>
        <v>18</v>
      </c>
      <c r="L67" s="0" t="n">
        <f aca="false">VLOOKUP($H67,'Raw data'!$A$3:$L$1417,7,FALSE())</f>
        <v>23</v>
      </c>
      <c r="M67" s="0" t="n">
        <f aca="false">VLOOKUP($H67,'Raw data'!$A$3:$L$1417,8,FALSE())</f>
        <v>23.25</v>
      </c>
      <c r="N67" s="0" t="e">
        <f aca="false">VLOOKUP($H67,'Raw data'!$A$3:$L$1417,2,FALSE())</f>
        <v>#N/A</v>
      </c>
      <c r="O67" s="0" t="n">
        <f aca="false">VLOOKUP($H67,'Raw data'!$A$3:$L$1417,10,FALSE())</f>
        <v>18</v>
      </c>
      <c r="P67" s="0" t="n">
        <f aca="false">VLOOKUP($H67,'Raw data'!$M$3:$N$1243,2,FALSE())</f>
        <v>20.47</v>
      </c>
    </row>
    <row r="68" customFormat="false" ht="12.75" hidden="false" customHeight="false" outlineLevel="0" collapsed="false">
      <c r="A68" s="96" t="n">
        <v>35813</v>
      </c>
      <c r="B68" s="0" t="n">
        <v>30.96</v>
      </c>
      <c r="E68" s="96" t="n">
        <f aca="false">CHOOSE(IF(WEEKDAY(E67+1,2)=6,1,IF(WEEKDAY(E67+1,2)=7,2,3)),IF(ISNUMBER(MATCH(E67+3,$Q$3:$Q$56,0)),E67+4,E67+3),IF(ISNUMBER(MATCH(E67+2,$Q$3:$Q$56,0)),E67+3,E67+2),IF(ISNUMBER(MATCH(E67+1,$Q$3:$Q$56,0)),E67+2,E67+1))</f>
        <v>35831</v>
      </c>
      <c r="F68" s="0" t="n">
        <f aca="false">VLOOKUP(E68,$A$3:$B$1257,2,FALSE())</f>
        <v>27.75</v>
      </c>
      <c r="H68" s="96" t="n">
        <f aca="true">OFFSET($E$3,IF(ISNUMBER(VLOOKUP(OFFSET($E$3,MATCH(H67,$E$3:$E$1028,0),0),$E$3:$F$1067,2,FALSE())),MATCH(H67,$E$3:$E$1028,0),MATCH(H67,$E$3:$E$1028,0)+1),0)</f>
        <v>35831</v>
      </c>
      <c r="I68" s="0" t="n">
        <f aca="false">VLOOKUP(H68,$A$3:$B$1257,2,FALSE())</f>
        <v>27.75</v>
      </c>
      <c r="J68" s="0" t="n">
        <f aca="false">VLOOKUP(H68,'Raw data'!$A$3:$L$1417,5,FALSE())</f>
        <v>19.79</v>
      </c>
      <c r="K68" s="0" t="n">
        <f aca="false">VLOOKUP($H68,'Raw data'!$A$3:$L$1417,10,FALSE())</f>
        <v>21.71</v>
      </c>
      <c r="L68" s="0" t="n">
        <f aca="false">VLOOKUP($H68,'Raw data'!$A$3:$L$1417,7,FALSE())</f>
        <v>25</v>
      </c>
      <c r="M68" s="0" t="n">
        <f aca="false">VLOOKUP($H68,'Raw data'!$A$3:$L$1417,8,FALSE())</f>
        <v>23.25</v>
      </c>
      <c r="N68" s="0" t="e">
        <f aca="false">VLOOKUP($H68,'Raw data'!$A$3:$L$1417,2,FALSE())</f>
        <v>#N/A</v>
      </c>
      <c r="O68" s="0" t="n">
        <f aca="false">VLOOKUP($H68,'Raw data'!$A$3:$L$1417,10,FALSE())</f>
        <v>21.71</v>
      </c>
      <c r="P68" s="0" t="n">
        <f aca="false">VLOOKUP($H68,'Raw data'!$M$3:$N$1243,2,FALSE())</f>
        <v>21.67</v>
      </c>
    </row>
    <row r="69" customFormat="false" ht="12.75" hidden="false" customHeight="false" outlineLevel="0" collapsed="false">
      <c r="A69" s="96" t="n">
        <v>35814</v>
      </c>
      <c r="B69" s="0" t="n">
        <v>31.52</v>
      </c>
      <c r="E69" s="96" t="n">
        <f aca="false">CHOOSE(IF(WEEKDAY(E68+1,2)=6,1,IF(WEEKDAY(E68+1,2)=7,2,3)),IF(ISNUMBER(MATCH(E68+3,$Q$3:$Q$56,0)),E68+4,E68+3),IF(ISNUMBER(MATCH(E68+2,$Q$3:$Q$56,0)),E68+3,E68+2),IF(ISNUMBER(MATCH(E68+1,$Q$3:$Q$56,0)),E68+2,E68+1))</f>
        <v>35832</v>
      </c>
      <c r="F69" s="0" t="n">
        <f aca="false">VLOOKUP(E69,$A$3:$B$1257,2,FALSE())</f>
        <v>27.67</v>
      </c>
      <c r="H69" s="96" t="n">
        <f aca="true">OFFSET($E$3,IF(ISNUMBER(VLOOKUP(OFFSET($E$3,MATCH(H68,$E$3:$E$1028,0),0),$E$3:$F$1067,2,FALSE())),MATCH(H68,$E$3:$E$1028,0),MATCH(H68,$E$3:$E$1028,0)+1),0)</f>
        <v>35832</v>
      </c>
      <c r="I69" s="0" t="n">
        <f aca="false">VLOOKUP(H69,$A$3:$B$1257,2,FALSE())</f>
        <v>27.67</v>
      </c>
      <c r="J69" s="0" t="n">
        <f aca="false">VLOOKUP(H69,'Raw data'!$A$3:$L$1417,5,FALSE())</f>
        <v>21.05</v>
      </c>
      <c r="K69" s="0" t="n">
        <f aca="false">VLOOKUP($H69,'Raw data'!$A$3:$L$1417,10,FALSE())</f>
        <v>23</v>
      </c>
      <c r="L69" s="0" t="n">
        <f aca="false">VLOOKUP($H69,'Raw data'!$A$3:$L$1417,7,FALSE())</f>
        <v>25.8</v>
      </c>
      <c r="M69" s="0" t="n">
        <f aca="false">VLOOKUP($H69,'Raw data'!$A$3:$L$1417,8,FALSE())</f>
        <v>22.5</v>
      </c>
      <c r="N69" s="0" t="e">
        <f aca="false">VLOOKUP($H69,'Raw data'!$A$3:$L$1417,2,FALSE())</f>
        <v>#N/A</v>
      </c>
      <c r="O69" s="0" t="n">
        <f aca="false">VLOOKUP($H69,'Raw data'!$A$3:$L$1417,10,FALSE())</f>
        <v>23</v>
      </c>
      <c r="P69" s="0" t="n">
        <f aca="false">VLOOKUP($H69,'Raw data'!$M$3:$N$1243,2,FALSE())</f>
        <v>23.56</v>
      </c>
    </row>
    <row r="70" customFormat="false" ht="12.75" hidden="false" customHeight="false" outlineLevel="0" collapsed="false">
      <c r="A70" s="96" t="n">
        <v>35815</v>
      </c>
      <c r="B70" s="0" t="n">
        <v>29.5</v>
      </c>
      <c r="E70" s="96" t="n">
        <f aca="false">CHOOSE(IF(WEEKDAY(E69+1,2)=6,1,IF(WEEKDAY(E69+1,2)=7,2,3)),IF(ISNUMBER(MATCH(E69+3,$Q$3:$Q$56,0)),E69+4,E69+3),IF(ISNUMBER(MATCH(E69+2,$Q$3:$Q$56,0)),E69+3,E69+2),IF(ISNUMBER(MATCH(E69+1,$Q$3:$Q$56,0)),E69+2,E69+1))</f>
        <v>35835</v>
      </c>
      <c r="F70" s="0" t="n">
        <f aca="false">VLOOKUP(E70,$A$3:$B$1257,2,FALSE())</f>
        <v>29.74</v>
      </c>
      <c r="H70" s="96" t="n">
        <f aca="true">OFFSET($E$3,IF(ISNUMBER(VLOOKUP(OFFSET($E$3,MATCH(H69,$E$3:$E$1028,0),0),$E$3:$F$1067,2,FALSE())),MATCH(H69,$E$3:$E$1028,0),MATCH(H69,$E$3:$E$1028,0)+1),0)</f>
        <v>35835</v>
      </c>
      <c r="I70" s="0" t="n">
        <f aca="false">VLOOKUP(H70,$A$3:$B$1257,2,FALSE())</f>
        <v>29.74</v>
      </c>
      <c r="J70" s="0" t="n">
        <f aca="false">VLOOKUP(H70,'Raw data'!$A$3:$L$1417,5,FALSE())</f>
        <v>18.13</v>
      </c>
      <c r="K70" s="0" t="n">
        <f aca="false">VLOOKUP($H70,'Raw data'!$A$3:$L$1417,10,FALSE())</f>
        <v>21.5</v>
      </c>
      <c r="L70" s="0" t="n">
        <f aca="false">VLOOKUP($H70,'Raw data'!$A$3:$L$1417,7,FALSE())</f>
        <v>25.75</v>
      </c>
      <c r="M70" s="0" t="n">
        <f aca="false">VLOOKUP($H70,'Raw data'!$A$3:$L$1417,8,FALSE())</f>
        <v>21.9</v>
      </c>
      <c r="N70" s="0" t="e">
        <f aca="false">VLOOKUP($H70,'Raw data'!$A$3:$L$1417,2,FALSE())</f>
        <v>#N/A</v>
      </c>
      <c r="O70" s="0" t="n">
        <f aca="false">VLOOKUP($H70,'Raw data'!$A$3:$L$1417,10,FALSE())</f>
        <v>21.5</v>
      </c>
      <c r="P70" s="0" t="n">
        <f aca="false">VLOOKUP($H70,'Raw data'!$M$3:$N$1243,2,FALSE())</f>
        <v>22.35</v>
      </c>
    </row>
    <row r="71" customFormat="false" ht="12.75" hidden="false" customHeight="false" outlineLevel="0" collapsed="false">
      <c r="A71" s="96" t="n">
        <v>35816</v>
      </c>
      <c r="B71" s="0" t="n">
        <v>29.5</v>
      </c>
      <c r="E71" s="96" t="n">
        <f aca="false">CHOOSE(IF(WEEKDAY(E70+1,2)=6,1,IF(WEEKDAY(E70+1,2)=7,2,3)),IF(ISNUMBER(MATCH(E70+3,$Q$3:$Q$56,0)),E70+4,E70+3),IF(ISNUMBER(MATCH(E70+2,$Q$3:$Q$56,0)),E70+3,E70+2),IF(ISNUMBER(MATCH(E70+1,$Q$3:$Q$56,0)),E70+2,E70+1))</f>
        <v>35836</v>
      </c>
      <c r="F71" s="0" t="n">
        <f aca="false">VLOOKUP(E71,$A$3:$B$1257,2,FALSE())</f>
        <v>29.93</v>
      </c>
      <c r="H71" s="96" t="n">
        <f aca="true">OFFSET($E$3,IF(ISNUMBER(VLOOKUP(OFFSET($E$3,MATCH(H70,$E$3:$E$1028,0),0),$E$3:$F$1067,2,FALSE())),MATCH(H70,$E$3:$E$1028,0),MATCH(H70,$E$3:$E$1028,0)+1),0)</f>
        <v>35836</v>
      </c>
      <c r="I71" s="0" t="n">
        <f aca="false">VLOOKUP(H71,$A$3:$B$1257,2,FALSE())</f>
        <v>29.93</v>
      </c>
      <c r="J71" s="0" t="n">
        <f aca="false">VLOOKUP(H71,'Raw data'!$A$3:$L$1417,5,FALSE())</f>
        <v>17.27</v>
      </c>
      <c r="K71" s="0" t="n">
        <f aca="false">VLOOKUP($H71,'Raw data'!$A$3:$L$1417,10,FALSE())</f>
        <v>19.88</v>
      </c>
      <c r="L71" s="0" t="n">
        <f aca="false">VLOOKUP($H71,'Raw data'!$A$3:$L$1417,7,FALSE())</f>
        <v>26.38</v>
      </c>
      <c r="M71" s="0" t="n">
        <f aca="false">VLOOKUP($H71,'Raw data'!$A$3:$L$1417,8,FALSE())</f>
        <v>21.38</v>
      </c>
      <c r="N71" s="0" t="e">
        <f aca="false">VLOOKUP($H71,'Raw data'!$A$3:$L$1417,2,FALSE())</f>
        <v>#N/A</v>
      </c>
      <c r="O71" s="0" t="n">
        <f aca="false">VLOOKUP($H71,'Raw data'!$A$3:$L$1417,10,FALSE())</f>
        <v>19.88</v>
      </c>
      <c r="P71" s="0" t="n">
        <f aca="false">VLOOKUP($H71,'Raw data'!$M$3:$N$1243,2,FALSE())</f>
        <v>21.79</v>
      </c>
    </row>
    <row r="72" customFormat="false" ht="12.75" hidden="false" customHeight="false" outlineLevel="0" collapsed="false">
      <c r="A72" s="96" t="n">
        <v>35817</v>
      </c>
      <c r="B72" s="0" t="n">
        <v>31.17</v>
      </c>
      <c r="E72" s="96" t="n">
        <f aca="false">CHOOSE(IF(WEEKDAY(E71+1,2)=6,1,IF(WEEKDAY(E71+1,2)=7,2,3)),IF(ISNUMBER(MATCH(E71+3,$Q$3:$Q$56,0)),E71+4,E71+3),IF(ISNUMBER(MATCH(E71+2,$Q$3:$Q$56,0)),E71+3,E71+2),IF(ISNUMBER(MATCH(E71+1,$Q$3:$Q$56,0)),E71+2,E71+1))</f>
        <v>35837</v>
      </c>
      <c r="F72" s="0" t="n">
        <f aca="false">VLOOKUP(E72,$A$3:$B$1257,2,FALSE())</f>
        <v>28.87</v>
      </c>
      <c r="H72" s="96" t="n">
        <f aca="true">OFFSET($E$3,IF(ISNUMBER(VLOOKUP(OFFSET($E$3,MATCH(H71,$E$3:$E$1028,0),0),$E$3:$F$1067,2,FALSE())),MATCH(H71,$E$3:$E$1028,0),MATCH(H71,$E$3:$E$1028,0)+1),0)</f>
        <v>35837</v>
      </c>
      <c r="I72" s="0" t="n">
        <f aca="false">VLOOKUP(H72,$A$3:$B$1257,2,FALSE())</f>
        <v>28.87</v>
      </c>
      <c r="J72" s="0" t="n">
        <f aca="false">VLOOKUP(H72,'Raw data'!$A$3:$L$1417,5,FALSE())</f>
        <v>16.61</v>
      </c>
      <c r="K72" s="0" t="n">
        <f aca="false">VLOOKUP($H72,'Raw data'!$A$3:$L$1417,10,FALSE())</f>
        <v>19.88</v>
      </c>
      <c r="L72" s="0" t="n">
        <f aca="false">VLOOKUP($H72,'Raw data'!$A$3:$L$1417,7,FALSE())</f>
        <v>26.42</v>
      </c>
      <c r="M72" s="0" t="n">
        <f aca="false">VLOOKUP($H72,'Raw data'!$A$3:$L$1417,8,FALSE())</f>
        <v>21.65</v>
      </c>
      <c r="N72" s="0" t="e">
        <f aca="false">VLOOKUP($H72,'Raw data'!$A$3:$L$1417,2,FALSE())</f>
        <v>#N/A</v>
      </c>
      <c r="O72" s="0" t="n">
        <f aca="false">VLOOKUP($H72,'Raw data'!$A$3:$L$1417,10,FALSE())</f>
        <v>19.88</v>
      </c>
      <c r="P72" s="0" t="n">
        <f aca="false">VLOOKUP($H72,'Raw data'!$M$3:$N$1243,2,FALSE())</f>
        <v>19.52</v>
      </c>
    </row>
    <row r="73" customFormat="false" ht="12.75" hidden="false" customHeight="false" outlineLevel="0" collapsed="false">
      <c r="A73" s="96" t="n">
        <v>35818</v>
      </c>
      <c r="B73" s="0" t="n">
        <v>30</v>
      </c>
      <c r="E73" s="96" t="n">
        <f aca="false">CHOOSE(IF(WEEKDAY(E72+1,2)=6,1,IF(WEEKDAY(E72+1,2)=7,2,3)),IF(ISNUMBER(MATCH(E72+3,$Q$3:$Q$56,0)),E72+4,E72+3),IF(ISNUMBER(MATCH(E72+2,$Q$3:$Q$56,0)),E72+3,E72+2),IF(ISNUMBER(MATCH(E72+1,$Q$3:$Q$56,0)),E72+2,E72+1))</f>
        <v>35838</v>
      </c>
      <c r="F73" s="0" t="n">
        <f aca="false">VLOOKUP(E73,$A$3:$B$1257,2,FALSE())</f>
        <v>27.87</v>
      </c>
      <c r="H73" s="96" t="n">
        <f aca="true">OFFSET($E$3,IF(ISNUMBER(VLOOKUP(OFFSET($E$3,MATCH(H72,$E$3:$E$1028,0),0),$E$3:$F$1067,2,FALSE())),MATCH(H72,$E$3:$E$1028,0),MATCH(H72,$E$3:$E$1028,0)+1),0)</f>
        <v>35838</v>
      </c>
      <c r="I73" s="0" t="n">
        <f aca="false">VLOOKUP(H73,$A$3:$B$1257,2,FALSE())</f>
        <v>27.87</v>
      </c>
      <c r="J73" s="0" t="n">
        <f aca="false">VLOOKUP(H73,'Raw data'!$A$3:$L$1417,5,FALSE())</f>
        <v>16.39</v>
      </c>
      <c r="K73" s="0" t="n">
        <f aca="false">VLOOKUP($H73,'Raw data'!$A$3:$L$1417,10,FALSE())</f>
        <v>16.5</v>
      </c>
      <c r="L73" s="0" t="n">
        <f aca="false">VLOOKUP($H73,'Raw data'!$A$3:$L$1417,7,FALSE())</f>
        <v>24.79</v>
      </c>
      <c r="M73" s="0" t="n">
        <f aca="false">VLOOKUP($H73,'Raw data'!$A$3:$L$1417,8,FALSE())</f>
        <v>20.6</v>
      </c>
      <c r="N73" s="0" t="e">
        <f aca="false">VLOOKUP($H73,'Raw data'!$A$3:$L$1417,2,FALSE())</f>
        <v>#N/A</v>
      </c>
      <c r="O73" s="0" t="n">
        <f aca="false">VLOOKUP($H73,'Raw data'!$A$3:$L$1417,10,FALSE())</f>
        <v>16.5</v>
      </c>
      <c r="P73" s="0" t="n">
        <f aca="false">VLOOKUP($H73,'Raw data'!$M$3:$N$1243,2,FALSE())</f>
        <v>19.05</v>
      </c>
    </row>
    <row r="74" customFormat="false" ht="12.75" hidden="false" customHeight="false" outlineLevel="0" collapsed="false">
      <c r="A74" s="96" t="n">
        <v>35819</v>
      </c>
      <c r="B74" s="0" t="n">
        <v>28</v>
      </c>
      <c r="E74" s="96" t="n">
        <f aca="false">CHOOSE(IF(WEEKDAY(E73+1,2)=6,1,IF(WEEKDAY(E73+1,2)=7,2,3)),IF(ISNUMBER(MATCH(E73+3,$Q$3:$Q$56,0)),E73+4,E73+3),IF(ISNUMBER(MATCH(E73+2,$Q$3:$Q$56,0)),E73+3,E73+2),IF(ISNUMBER(MATCH(E73+1,$Q$3:$Q$56,0)),E73+2,E73+1))</f>
        <v>35839</v>
      </c>
      <c r="F74" s="0" t="n">
        <f aca="false">VLOOKUP(E74,$A$3:$B$1257,2,FALSE())</f>
        <v>26.18</v>
      </c>
      <c r="H74" s="96" t="n">
        <f aca="true">OFFSET($E$3,IF(ISNUMBER(VLOOKUP(OFFSET($E$3,MATCH(H73,$E$3:$E$1028,0),0),$E$3:$F$1067,2,FALSE())),MATCH(H73,$E$3:$E$1028,0),MATCH(H73,$E$3:$E$1028,0)+1),0)</f>
        <v>35839</v>
      </c>
      <c r="I74" s="0" t="n">
        <f aca="false">VLOOKUP(H74,$A$3:$B$1257,2,FALSE())</f>
        <v>26.18</v>
      </c>
      <c r="J74" s="0" t="n">
        <f aca="false">VLOOKUP(H74,'Raw data'!$A$3:$L$1417,5,FALSE())</f>
        <v>15.75</v>
      </c>
      <c r="K74" s="0" t="n">
        <f aca="false">VLOOKUP($H74,'Raw data'!$A$3:$L$1417,10,FALSE())</f>
        <v>16.25</v>
      </c>
      <c r="L74" s="0" t="n">
        <f aca="false">VLOOKUP($H74,'Raw data'!$A$3:$L$1417,7,FALSE())</f>
        <v>26.4</v>
      </c>
      <c r="M74" s="0" t="n">
        <f aca="false">VLOOKUP($H74,'Raw data'!$A$3:$L$1417,8,FALSE())</f>
        <v>20.14</v>
      </c>
      <c r="N74" s="0" t="e">
        <f aca="false">VLOOKUP($H74,'Raw data'!$A$3:$L$1417,2,FALSE())</f>
        <v>#N/A</v>
      </c>
      <c r="O74" s="0" t="n">
        <f aca="false">VLOOKUP($H74,'Raw data'!$A$3:$L$1417,10,FALSE())</f>
        <v>16.25</v>
      </c>
      <c r="P74" s="0" t="n">
        <f aca="false">VLOOKUP($H74,'Raw data'!$M$3:$N$1243,2,FALSE())</f>
        <v>19.41</v>
      </c>
    </row>
    <row r="75" customFormat="false" ht="12.75" hidden="false" customHeight="false" outlineLevel="0" collapsed="false">
      <c r="A75" s="96" t="n">
        <v>35820</v>
      </c>
      <c r="B75" s="0" t="n">
        <v>28</v>
      </c>
      <c r="E75" s="96" t="n">
        <f aca="false">CHOOSE(IF(WEEKDAY(E74+1,2)=6,1,IF(WEEKDAY(E74+1,2)=7,2,3)),IF(ISNUMBER(MATCH(E74+3,$Q$3:$Q$56,0)),E74+4,E74+3),IF(ISNUMBER(MATCH(E74+2,$Q$3:$Q$56,0)),E74+3,E74+2),IF(ISNUMBER(MATCH(E74+1,$Q$3:$Q$56,0)),E74+2,E74+1))</f>
        <v>35842</v>
      </c>
      <c r="F75" s="0" t="n">
        <f aca="false">VLOOKUP(E75,$A$3:$B$1257,2,FALSE())</f>
        <v>26.78</v>
      </c>
      <c r="H75" s="96" t="n">
        <f aca="true">OFFSET($E$3,IF(ISNUMBER(VLOOKUP(OFFSET($E$3,MATCH(H74,$E$3:$E$1028,0),0),$E$3:$F$1067,2,FALSE())),MATCH(H74,$E$3:$E$1028,0),MATCH(H74,$E$3:$E$1028,0)+1),0)</f>
        <v>35842</v>
      </c>
      <c r="I75" s="0" t="n">
        <f aca="false">VLOOKUP(H75,$A$3:$B$1257,2,FALSE())</f>
        <v>26.78</v>
      </c>
      <c r="J75" s="0" t="n">
        <f aca="false">VLOOKUP(H75,'Raw data'!$A$3:$L$1417,5,FALSE())</f>
        <v>15.88</v>
      </c>
      <c r="K75" s="0" t="n">
        <f aca="false">VLOOKUP($H75,'Raw data'!$A$3:$L$1417,10,FALSE())</f>
        <v>18</v>
      </c>
      <c r="L75" s="0" t="n">
        <f aca="false">VLOOKUP($H75,'Raw data'!$A$3:$L$1417,7,FALSE())</f>
        <v>24.32</v>
      </c>
      <c r="M75" s="0" t="n">
        <f aca="false">VLOOKUP($H75,'Raw data'!$A$3:$L$1417,8,FALSE())</f>
        <v>19.62</v>
      </c>
      <c r="N75" s="0" t="e">
        <f aca="false">VLOOKUP($H75,'Raw data'!$A$3:$L$1417,2,FALSE())</f>
        <v>#N/A</v>
      </c>
      <c r="O75" s="0" t="n">
        <f aca="false">VLOOKUP($H75,'Raw data'!$A$3:$L$1417,10,FALSE())</f>
        <v>18</v>
      </c>
      <c r="P75" s="0" t="n">
        <f aca="false">VLOOKUP($H75,'Raw data'!$M$3:$N$1243,2,FALSE())</f>
        <v>19.23</v>
      </c>
    </row>
    <row r="76" customFormat="false" ht="12.75" hidden="false" customHeight="false" outlineLevel="0" collapsed="false">
      <c r="A76" s="96" t="n">
        <v>35821</v>
      </c>
      <c r="B76" s="0" t="n">
        <v>30.83</v>
      </c>
      <c r="E76" s="96" t="n">
        <f aca="false">CHOOSE(IF(WEEKDAY(E75+1,2)=6,1,IF(WEEKDAY(E75+1,2)=7,2,3)),IF(ISNUMBER(MATCH(E75+3,$Q$3:$Q$56,0)),E75+4,E75+3),IF(ISNUMBER(MATCH(E75+2,$Q$3:$Q$56,0)),E75+3,E75+2),IF(ISNUMBER(MATCH(E75+1,$Q$3:$Q$56,0)),E75+2,E75+1))</f>
        <v>35843</v>
      </c>
      <c r="F76" s="0" t="e">
        <f aca="false">VLOOKUP(E76,$A$3:$B$1257,2,FALSE())</f>
        <v>#N/A</v>
      </c>
      <c r="H76" s="96" t="n">
        <f aca="true">OFFSET($E$3,IF(ISNUMBER(VLOOKUP(OFFSET($E$3,MATCH(H75,$E$3:$E$1028,0),0),$E$3:$F$1067,2,FALSE())),MATCH(H75,$E$3:$E$1028,0),MATCH(H75,$E$3:$E$1028,0)+1),0)</f>
        <v>35844</v>
      </c>
      <c r="I76" s="0" t="n">
        <f aca="false">VLOOKUP(H76,$A$3:$B$1257,2,FALSE())</f>
        <v>26.42</v>
      </c>
      <c r="J76" s="0" t="n">
        <f aca="false">VLOOKUP(H76,'Raw data'!$A$3:$L$1417,5,FALSE())</f>
        <v>16.14</v>
      </c>
      <c r="K76" s="0" t="n">
        <f aca="false">VLOOKUP($H76,'Raw data'!$A$3:$L$1417,10,FALSE())</f>
        <v>17</v>
      </c>
      <c r="L76" s="0" t="n">
        <f aca="false">VLOOKUP($H76,'Raw data'!$A$3:$L$1417,7,FALSE())</f>
        <v>26</v>
      </c>
      <c r="M76" s="0" t="n">
        <f aca="false">VLOOKUP($H76,'Raw data'!$A$3:$L$1417,8,FALSE())</f>
        <v>19.16</v>
      </c>
      <c r="N76" s="0" t="e">
        <f aca="false">VLOOKUP($H76,'Raw data'!$A$3:$L$1417,2,FALSE())</f>
        <v>#N/A</v>
      </c>
      <c r="O76" s="0" t="n">
        <f aca="false">VLOOKUP($H76,'Raw data'!$A$3:$L$1417,10,FALSE())</f>
        <v>17</v>
      </c>
      <c r="P76" s="0" t="n">
        <f aca="false">VLOOKUP($H76,'Raw data'!$M$3:$N$1243,2,FALSE())</f>
        <v>19.25</v>
      </c>
    </row>
    <row r="77" customFormat="false" ht="12.75" hidden="false" customHeight="false" outlineLevel="0" collapsed="false">
      <c r="A77" s="96" t="n">
        <v>35822</v>
      </c>
      <c r="B77" s="0" t="n">
        <v>31</v>
      </c>
      <c r="E77" s="96" t="n">
        <f aca="false">CHOOSE(IF(WEEKDAY(E76+1,2)=6,1,IF(WEEKDAY(E76+1,2)=7,2,3)),IF(ISNUMBER(MATCH(E76+3,$Q$3:$Q$56,0)),E76+4,E76+3),IF(ISNUMBER(MATCH(E76+2,$Q$3:$Q$56,0)),E76+3,E76+2),IF(ISNUMBER(MATCH(E76+1,$Q$3:$Q$56,0)),E76+2,E76+1))</f>
        <v>35844</v>
      </c>
      <c r="F77" s="0" t="n">
        <f aca="false">VLOOKUP(E77,$A$3:$B$1257,2,FALSE())</f>
        <v>26.42</v>
      </c>
      <c r="H77" s="96" t="n">
        <f aca="true">OFFSET($E$3,IF(ISNUMBER(VLOOKUP(OFFSET($E$3,MATCH(H76,$E$3:$E$1028,0),0),$E$3:$F$1067,2,FALSE())),MATCH(H76,$E$3:$E$1028,0),MATCH(H76,$E$3:$E$1028,0)+1),0)</f>
        <v>35845</v>
      </c>
      <c r="I77" s="0" t="n">
        <f aca="false">VLOOKUP(H77,$A$3:$B$1257,2,FALSE())</f>
        <v>26.43</v>
      </c>
      <c r="J77" s="0" t="n">
        <f aca="false">VLOOKUP(H77,'Raw data'!$A$3:$L$1417,5,FALSE())</f>
        <v>16.26</v>
      </c>
      <c r="K77" s="0" t="n">
        <f aca="false">VLOOKUP($H77,'Raw data'!$A$3:$L$1417,10,FALSE())</f>
        <v>17</v>
      </c>
      <c r="L77" s="0" t="n">
        <f aca="false">VLOOKUP($H77,'Raw data'!$A$3:$L$1417,7,FALSE())</f>
        <v>24.32</v>
      </c>
      <c r="M77" s="0" t="n">
        <f aca="false">VLOOKUP($H77,'Raw data'!$A$3:$L$1417,8,FALSE())</f>
        <v>19.59</v>
      </c>
      <c r="N77" s="0" t="e">
        <f aca="false">VLOOKUP($H77,'Raw data'!$A$3:$L$1417,2,FALSE())</f>
        <v>#N/A</v>
      </c>
      <c r="O77" s="0" t="n">
        <f aca="false">VLOOKUP($H77,'Raw data'!$A$3:$L$1417,10,FALSE())</f>
        <v>17</v>
      </c>
      <c r="P77" s="0" t="n">
        <f aca="false">VLOOKUP($H77,'Raw data'!$M$3:$N$1243,2,FALSE())</f>
        <v>19.07</v>
      </c>
    </row>
    <row r="78" customFormat="false" ht="12.75" hidden="false" customHeight="false" outlineLevel="0" collapsed="false">
      <c r="A78" s="96" t="n">
        <v>35823</v>
      </c>
      <c r="B78" s="0" t="n">
        <v>31.5</v>
      </c>
      <c r="E78" s="96" t="n">
        <f aca="false">CHOOSE(IF(WEEKDAY(E77+1,2)=6,1,IF(WEEKDAY(E77+1,2)=7,2,3)),IF(ISNUMBER(MATCH(E77+3,$Q$3:$Q$56,0)),E77+4,E77+3),IF(ISNUMBER(MATCH(E77+2,$Q$3:$Q$56,0)),E77+3,E77+2),IF(ISNUMBER(MATCH(E77+1,$Q$3:$Q$56,0)),E77+2,E77+1))</f>
        <v>35845</v>
      </c>
      <c r="F78" s="0" t="n">
        <f aca="false">VLOOKUP(E78,$A$3:$B$1257,2,FALSE())</f>
        <v>26.43</v>
      </c>
      <c r="H78" s="96" t="n">
        <f aca="true">OFFSET($E$3,IF(ISNUMBER(VLOOKUP(OFFSET($E$3,MATCH(H77,$E$3:$E$1028,0),0),$E$3:$F$1067,2,FALSE())),MATCH(H77,$E$3:$E$1028,0),MATCH(H77,$E$3:$E$1028,0)+1),0)</f>
        <v>35846</v>
      </c>
      <c r="I78" s="0" t="n">
        <f aca="false">VLOOKUP(H78,$A$3:$B$1257,2,FALSE())</f>
        <v>26.75</v>
      </c>
      <c r="J78" s="0" t="n">
        <f aca="false">VLOOKUP(H78,'Raw data'!$A$3:$L$1417,5,FALSE())</f>
        <v>16.72</v>
      </c>
      <c r="K78" s="0" t="n">
        <f aca="false">VLOOKUP($H78,'Raw data'!$A$3:$L$1417,10,FALSE())</f>
        <v>17</v>
      </c>
      <c r="L78" s="0" t="n">
        <f aca="false">VLOOKUP($H78,'Raw data'!$A$3:$L$1417,7,FALSE())</f>
        <v>25.75</v>
      </c>
      <c r="M78" s="0" t="n">
        <f aca="false">VLOOKUP($H78,'Raw data'!$A$3:$L$1417,8,FALSE())</f>
        <v>19.59</v>
      </c>
      <c r="N78" s="0" t="e">
        <f aca="false">VLOOKUP($H78,'Raw data'!$A$3:$L$1417,2,FALSE())</f>
        <v>#N/A</v>
      </c>
      <c r="O78" s="0" t="n">
        <f aca="false">VLOOKUP($H78,'Raw data'!$A$3:$L$1417,10,FALSE())</f>
        <v>17</v>
      </c>
      <c r="P78" s="0" t="n">
        <f aca="false">VLOOKUP($H78,'Raw data'!$M$3:$N$1243,2,FALSE())</f>
        <v>18.15</v>
      </c>
    </row>
    <row r="79" customFormat="false" ht="12.75" hidden="false" customHeight="false" outlineLevel="0" collapsed="false">
      <c r="A79" s="96" t="n">
        <v>35824</v>
      </c>
      <c r="B79" s="0" t="n">
        <v>30</v>
      </c>
      <c r="E79" s="96" t="n">
        <f aca="false">CHOOSE(IF(WEEKDAY(E78+1,2)=6,1,IF(WEEKDAY(E78+1,2)=7,2,3)),IF(ISNUMBER(MATCH(E78+3,$Q$3:$Q$56,0)),E78+4,E78+3),IF(ISNUMBER(MATCH(E78+2,$Q$3:$Q$56,0)),E78+3,E78+2),IF(ISNUMBER(MATCH(E78+1,$Q$3:$Q$56,0)),E78+2,E78+1))</f>
        <v>35846</v>
      </c>
      <c r="F79" s="0" t="n">
        <f aca="false">VLOOKUP(E79,$A$3:$B$1257,2,FALSE())</f>
        <v>26.75</v>
      </c>
      <c r="H79" s="96" t="n">
        <f aca="true">OFFSET($E$3,IF(ISNUMBER(VLOOKUP(OFFSET($E$3,MATCH(H78,$E$3:$E$1028,0),0),$E$3:$F$1067,2,FALSE())),MATCH(H78,$E$3:$E$1028,0),MATCH(H78,$E$3:$E$1028,0)+1),0)</f>
        <v>35849</v>
      </c>
      <c r="I79" s="0" t="n">
        <f aca="false">VLOOKUP(H79,$A$3:$B$1257,2,FALSE())</f>
        <v>23.5</v>
      </c>
      <c r="J79" s="0" t="n">
        <f aca="false">VLOOKUP(H79,'Raw data'!$A$3:$L$1417,5,FALSE())</f>
        <v>16.75</v>
      </c>
      <c r="K79" s="0" t="e">
        <f aca="false">VLOOKUP($H79,'Raw data'!$A$3:$L$1417,10,FALSE())</f>
        <v>#N/A</v>
      </c>
      <c r="L79" s="0" t="n">
        <f aca="false">VLOOKUP($H79,'Raw data'!$A$3:$L$1417,7,FALSE())</f>
        <v>25.5</v>
      </c>
      <c r="M79" s="0" t="n">
        <f aca="false">VLOOKUP($H79,'Raw data'!$A$3:$L$1417,8,FALSE())</f>
        <v>21</v>
      </c>
      <c r="N79" s="0" t="e">
        <f aca="false">VLOOKUP($H79,'Raw data'!$A$3:$L$1417,2,FALSE())</f>
        <v>#N/A</v>
      </c>
      <c r="O79" s="0" t="e">
        <f aca="false">VLOOKUP($H79,'Raw data'!$A$3:$L$1417,10,FALSE())</f>
        <v>#N/A</v>
      </c>
      <c r="P79" s="0" t="n">
        <f aca="false">VLOOKUP($H79,'Raw data'!$M$3:$N$1243,2,FALSE())</f>
        <v>18.38</v>
      </c>
    </row>
    <row r="80" customFormat="false" ht="12.75" hidden="false" customHeight="false" outlineLevel="0" collapsed="false">
      <c r="A80" s="96" t="n">
        <v>35825</v>
      </c>
      <c r="B80" s="0" t="n">
        <v>30</v>
      </c>
      <c r="E80" s="96" t="n">
        <f aca="false">CHOOSE(IF(WEEKDAY(E79+1,2)=6,1,IF(WEEKDAY(E79+1,2)=7,2,3)),IF(ISNUMBER(MATCH(E79+3,$Q$3:$Q$56,0)),E79+4,E79+3),IF(ISNUMBER(MATCH(E79+2,$Q$3:$Q$56,0)),E79+3,E79+2),IF(ISNUMBER(MATCH(E79+1,$Q$3:$Q$56,0)),E79+2,E79+1))</f>
        <v>35849</v>
      </c>
      <c r="F80" s="0" t="n">
        <f aca="false">VLOOKUP(E80,$A$3:$B$1257,2,FALSE())</f>
        <v>23.5</v>
      </c>
      <c r="H80" s="96" t="n">
        <f aca="true">OFFSET($E$3,IF(ISNUMBER(VLOOKUP(OFFSET($E$3,MATCH(H79,$E$3:$E$1028,0),0),$E$3:$F$1067,2,FALSE())),MATCH(H79,$E$3:$E$1028,0),MATCH(H79,$E$3:$E$1028,0)+1),0)</f>
        <v>35850</v>
      </c>
      <c r="I80" s="0" t="n">
        <f aca="false">VLOOKUP(H80,$A$3:$B$1257,2,FALSE())</f>
        <v>25.16</v>
      </c>
      <c r="J80" s="0" t="n">
        <f aca="false">VLOOKUP(H80,'Raw data'!$A$3:$L$1417,5,FALSE())</f>
        <v>16.5</v>
      </c>
      <c r="K80" s="0" t="n">
        <f aca="false">VLOOKUP($H80,'Raw data'!$A$3:$L$1417,10,FALSE())</f>
        <v>18.75</v>
      </c>
      <c r="L80" s="0" t="n">
        <f aca="false">VLOOKUP($H80,'Raw data'!$A$3:$L$1417,7,FALSE())</f>
        <v>25.03</v>
      </c>
      <c r="M80" s="0" t="n">
        <f aca="false">VLOOKUP($H80,'Raw data'!$A$3:$L$1417,8,FALSE())</f>
        <v>19.5</v>
      </c>
      <c r="N80" s="0" t="e">
        <f aca="false">VLOOKUP($H80,'Raw data'!$A$3:$L$1417,2,FALSE())</f>
        <v>#N/A</v>
      </c>
      <c r="O80" s="0" t="n">
        <f aca="false">VLOOKUP($H80,'Raw data'!$A$3:$L$1417,10,FALSE())</f>
        <v>18.75</v>
      </c>
      <c r="P80" s="0" t="n">
        <f aca="false">VLOOKUP($H80,'Raw data'!$M$3:$N$1243,2,FALSE())</f>
        <v>18.41</v>
      </c>
    </row>
    <row r="81" customFormat="false" ht="12.75" hidden="false" customHeight="false" outlineLevel="0" collapsed="false">
      <c r="A81" s="96" t="n">
        <v>35826</v>
      </c>
      <c r="B81" s="0" t="n">
        <v>26.5</v>
      </c>
      <c r="E81" s="96" t="n">
        <f aca="false">CHOOSE(IF(WEEKDAY(E80+1,2)=6,1,IF(WEEKDAY(E80+1,2)=7,2,3)),IF(ISNUMBER(MATCH(E80+3,$Q$3:$Q$56,0)),E80+4,E80+3),IF(ISNUMBER(MATCH(E80+2,$Q$3:$Q$56,0)),E80+3,E80+2),IF(ISNUMBER(MATCH(E80+1,$Q$3:$Q$56,0)),E80+2,E80+1))</f>
        <v>35850</v>
      </c>
      <c r="F81" s="0" t="n">
        <f aca="false">VLOOKUP(E81,$A$3:$B$1257,2,FALSE())</f>
        <v>25.16</v>
      </c>
      <c r="H81" s="96" t="n">
        <f aca="true">OFFSET($E$3,IF(ISNUMBER(VLOOKUP(OFFSET($E$3,MATCH(H80,$E$3:$E$1028,0),0),$E$3:$F$1067,2,FALSE())),MATCH(H80,$E$3:$E$1028,0),MATCH(H80,$E$3:$E$1028,0)+1),0)</f>
        <v>35851</v>
      </c>
      <c r="I81" s="0" t="n">
        <f aca="false">VLOOKUP(H81,$A$3:$B$1257,2,FALSE())</f>
        <v>24.5</v>
      </c>
      <c r="J81" s="0" t="n">
        <f aca="false">VLOOKUP(H81,'Raw data'!$A$3:$L$1417,5,FALSE())</f>
        <v>15.55</v>
      </c>
      <c r="K81" s="0" t="n">
        <f aca="false">VLOOKUP($H81,'Raw data'!$A$3:$L$1417,10,FALSE())</f>
        <v>18.75</v>
      </c>
      <c r="L81" s="0" t="n">
        <f aca="false">VLOOKUP($H81,'Raw data'!$A$3:$L$1417,7,FALSE())</f>
        <v>23.75</v>
      </c>
      <c r="M81" s="0" t="n">
        <f aca="false">VLOOKUP($H81,'Raw data'!$A$3:$L$1417,8,FALSE())</f>
        <v>19</v>
      </c>
      <c r="N81" s="0" t="e">
        <f aca="false">VLOOKUP($H81,'Raw data'!$A$3:$L$1417,2,FALSE())</f>
        <v>#N/A</v>
      </c>
      <c r="O81" s="0" t="n">
        <f aca="false">VLOOKUP($H81,'Raw data'!$A$3:$L$1417,10,FALSE())</f>
        <v>18.75</v>
      </c>
      <c r="P81" s="0" t="n">
        <f aca="false">VLOOKUP($H81,'Raw data'!$M$3:$N$1243,2,FALSE())</f>
        <v>18.28</v>
      </c>
    </row>
    <row r="82" customFormat="false" ht="12.75" hidden="false" customHeight="false" outlineLevel="0" collapsed="false">
      <c r="A82" s="96" t="n">
        <v>35827</v>
      </c>
      <c r="B82" s="0" t="n">
        <v>26.5</v>
      </c>
      <c r="E82" s="96" t="n">
        <f aca="false">CHOOSE(IF(WEEKDAY(E81+1,2)=6,1,IF(WEEKDAY(E81+1,2)=7,2,3)),IF(ISNUMBER(MATCH(E81+3,$Q$3:$Q$56,0)),E81+4,E81+3),IF(ISNUMBER(MATCH(E81+2,$Q$3:$Q$56,0)),E81+3,E81+2),IF(ISNUMBER(MATCH(E81+1,$Q$3:$Q$56,0)),E81+2,E81+1))</f>
        <v>35851</v>
      </c>
      <c r="F82" s="0" t="n">
        <f aca="false">VLOOKUP(E82,$A$3:$B$1257,2,FALSE())</f>
        <v>24.5</v>
      </c>
      <c r="H82" s="96" t="n">
        <f aca="true">OFFSET($E$3,IF(ISNUMBER(VLOOKUP(OFFSET($E$3,MATCH(H81,$E$3:$E$1028,0),0),$E$3:$F$1067,2,FALSE())),MATCH(H81,$E$3:$E$1028,0),MATCH(H81,$E$3:$E$1028,0)+1),0)</f>
        <v>35852</v>
      </c>
      <c r="I82" s="0" t="n">
        <f aca="false">VLOOKUP(H82,$A$3:$B$1257,2,FALSE())</f>
        <v>25.2</v>
      </c>
      <c r="J82" s="0" t="n">
        <f aca="false">VLOOKUP(H82,'Raw data'!$A$3:$L$1417,5,FALSE())</f>
        <v>14.69</v>
      </c>
      <c r="K82" s="0" t="n">
        <f aca="false">VLOOKUP($H82,'Raw data'!$A$3:$L$1417,10,FALSE())</f>
        <v>17.4</v>
      </c>
      <c r="L82" s="0" t="n">
        <f aca="false">VLOOKUP($H82,'Raw data'!$A$3:$L$1417,7,FALSE())</f>
        <v>23.67</v>
      </c>
      <c r="M82" s="0" t="n">
        <f aca="false">VLOOKUP($H82,'Raw data'!$A$3:$L$1417,8,FALSE())</f>
        <v>18.94</v>
      </c>
      <c r="N82" s="0" t="e">
        <f aca="false">VLOOKUP($H82,'Raw data'!$A$3:$L$1417,2,FALSE())</f>
        <v>#N/A</v>
      </c>
      <c r="O82" s="0" t="n">
        <f aca="false">VLOOKUP($H82,'Raw data'!$A$3:$L$1417,10,FALSE())</f>
        <v>17.4</v>
      </c>
      <c r="P82" s="0" t="n">
        <f aca="false">VLOOKUP($H82,'Raw data'!$M$3:$N$1243,2,FALSE())</f>
        <v>17.85</v>
      </c>
    </row>
    <row r="83" customFormat="false" ht="12.75" hidden="false" customHeight="false" outlineLevel="0" collapsed="false">
      <c r="A83" s="96" t="n">
        <v>35828</v>
      </c>
      <c r="B83" s="0" t="n">
        <v>30</v>
      </c>
      <c r="E83" s="96" t="n">
        <f aca="false">CHOOSE(IF(WEEKDAY(E82+1,2)=6,1,IF(WEEKDAY(E82+1,2)=7,2,3)),IF(ISNUMBER(MATCH(E82+3,$Q$3:$Q$56,0)),E82+4,E82+3),IF(ISNUMBER(MATCH(E82+2,$Q$3:$Q$56,0)),E82+3,E82+2),IF(ISNUMBER(MATCH(E82+1,$Q$3:$Q$56,0)),E82+2,E82+1))</f>
        <v>35852</v>
      </c>
      <c r="F83" s="0" t="n">
        <f aca="false">VLOOKUP(E83,$A$3:$B$1257,2,FALSE())</f>
        <v>25.2</v>
      </c>
      <c r="H83" s="96" t="n">
        <f aca="true">OFFSET($E$3,IF(ISNUMBER(VLOOKUP(OFFSET($E$3,MATCH(H82,$E$3:$E$1028,0),0),$E$3:$F$1067,2,FALSE())),MATCH(H82,$E$3:$E$1028,0),MATCH(H82,$E$3:$E$1028,0)+1),0)</f>
        <v>35853</v>
      </c>
      <c r="I83" s="0" t="n">
        <f aca="false">VLOOKUP(H83,$A$3:$B$1257,2,FALSE())</f>
        <v>24.25</v>
      </c>
      <c r="J83" s="0" t="n">
        <f aca="false">VLOOKUP(H83,'Raw data'!$A$3:$L$1417,5,FALSE())</f>
        <v>14.53</v>
      </c>
      <c r="K83" s="0" t="n">
        <f aca="false">VLOOKUP($H83,'Raw data'!$A$3:$L$1417,10,FALSE())</f>
        <v>18.25</v>
      </c>
      <c r="L83" s="0" t="n">
        <f aca="false">VLOOKUP($H83,'Raw data'!$A$3:$L$1417,7,FALSE())</f>
        <v>21.63</v>
      </c>
      <c r="M83" s="0" t="n">
        <f aca="false">VLOOKUP($H83,'Raw data'!$A$3:$L$1417,8,FALSE())</f>
        <v>19</v>
      </c>
      <c r="N83" s="0" t="e">
        <f aca="false">VLOOKUP($H83,'Raw data'!$A$3:$L$1417,2,FALSE())</f>
        <v>#N/A</v>
      </c>
      <c r="O83" s="0" t="n">
        <f aca="false">VLOOKUP($H83,'Raw data'!$A$3:$L$1417,10,FALSE())</f>
        <v>18.25</v>
      </c>
      <c r="P83" s="0" t="n">
        <f aca="false">VLOOKUP($H83,'Raw data'!$M$3:$N$1243,2,FALSE())</f>
        <v>17.18</v>
      </c>
    </row>
    <row r="84" customFormat="false" ht="12.75" hidden="false" customHeight="false" outlineLevel="0" collapsed="false">
      <c r="A84" s="96" t="n">
        <v>35829</v>
      </c>
      <c r="B84" s="0" t="n">
        <v>28.5</v>
      </c>
      <c r="E84" s="96" t="n">
        <f aca="false">CHOOSE(IF(WEEKDAY(E83+1,2)=6,1,IF(WEEKDAY(E83+1,2)=7,2,3)),IF(ISNUMBER(MATCH(E83+3,$Q$3:$Q$56,0)),E83+4,E83+3),IF(ISNUMBER(MATCH(E83+2,$Q$3:$Q$56,0)),E83+3,E83+2),IF(ISNUMBER(MATCH(E83+1,$Q$3:$Q$56,0)),E83+2,E83+1))</f>
        <v>35853</v>
      </c>
      <c r="F84" s="0" t="n">
        <f aca="false">VLOOKUP(E84,$A$3:$B$1257,2,FALSE())</f>
        <v>24.25</v>
      </c>
      <c r="H84" s="96" t="n">
        <f aca="true">OFFSET($E$3,IF(ISNUMBER(VLOOKUP(OFFSET($E$3,MATCH(H83,$E$3:$E$1028,0),0),$E$3:$F$1067,2,FALSE())),MATCH(H83,$E$3:$E$1028,0),MATCH(H83,$E$3:$E$1028,0)+1),0)</f>
        <v>35856</v>
      </c>
      <c r="I84" s="0" t="n">
        <f aca="false">VLOOKUP(H84,$A$3:$B$1257,2,FALSE())</f>
        <v>25.78</v>
      </c>
      <c r="J84" s="0" t="n">
        <f aca="false">VLOOKUP(H84,'Raw data'!$A$3:$L$1417,5,FALSE())</f>
        <v>19.24</v>
      </c>
      <c r="K84" s="0" t="n">
        <f aca="false">VLOOKUP($H84,'Raw data'!$A$3:$L$1417,10,FALSE())</f>
        <v>20</v>
      </c>
      <c r="L84" s="0" t="n">
        <f aca="false">VLOOKUP($H84,'Raw data'!$A$3:$L$1417,7,FALSE())</f>
        <v>25.69</v>
      </c>
      <c r="M84" s="0" t="n">
        <f aca="false">VLOOKUP($H84,'Raw data'!$A$3:$L$1417,8,FALSE())</f>
        <v>19.39</v>
      </c>
      <c r="N84" s="0" t="e">
        <f aca="false">VLOOKUP($H84,'Raw data'!$A$3:$L$1417,2,FALSE())</f>
        <v>#N/A</v>
      </c>
      <c r="O84" s="0" t="n">
        <f aca="false">VLOOKUP($H84,'Raw data'!$A$3:$L$1417,10,FALSE())</f>
        <v>20</v>
      </c>
      <c r="P84" s="0" t="n">
        <f aca="false">VLOOKUP($H84,'Raw data'!$M$3:$N$1243,2,FALSE())</f>
        <v>21.61</v>
      </c>
    </row>
    <row r="85" customFormat="false" ht="12.75" hidden="false" customHeight="false" outlineLevel="0" collapsed="false">
      <c r="A85" s="96" t="n">
        <v>35830</v>
      </c>
      <c r="B85" s="0" t="n">
        <v>27.65</v>
      </c>
      <c r="E85" s="96" t="n">
        <f aca="false">CHOOSE(IF(WEEKDAY(E84+1,2)=6,1,IF(WEEKDAY(E84+1,2)=7,2,3)),IF(ISNUMBER(MATCH(E84+3,$Q$3:$Q$56,0)),E84+4,E84+3),IF(ISNUMBER(MATCH(E84+2,$Q$3:$Q$56,0)),E84+3,E84+2),IF(ISNUMBER(MATCH(E84+1,$Q$3:$Q$56,0)),E84+2,E84+1))</f>
        <v>35856</v>
      </c>
      <c r="F85" s="0" t="n">
        <f aca="false">VLOOKUP(E85,$A$3:$B$1257,2,FALSE())</f>
        <v>25.78</v>
      </c>
      <c r="H85" s="96" t="n">
        <f aca="true">OFFSET($E$3,IF(ISNUMBER(VLOOKUP(OFFSET($E$3,MATCH(H84,$E$3:$E$1028,0),0),$E$3:$F$1067,2,FALSE())),MATCH(H84,$E$3:$E$1028,0),MATCH(H84,$E$3:$E$1028,0)+1),0)</f>
        <v>35857</v>
      </c>
      <c r="I85" s="0" t="n">
        <f aca="false">VLOOKUP(H85,$A$3:$B$1257,2,FALSE())</f>
        <v>23.81</v>
      </c>
      <c r="J85" s="0" t="n">
        <f aca="false">VLOOKUP(H85,'Raw data'!$A$3:$L$1417,5,FALSE())</f>
        <v>18.69</v>
      </c>
      <c r="K85" s="0" t="n">
        <f aca="false">VLOOKUP($H85,'Raw data'!$A$3:$L$1417,10,FALSE())</f>
        <v>21</v>
      </c>
      <c r="L85" s="0" t="n">
        <f aca="false">VLOOKUP($H85,'Raw data'!$A$3:$L$1417,7,FALSE())</f>
        <v>23.17</v>
      </c>
      <c r="M85" s="0" t="n">
        <f aca="false">VLOOKUP($H85,'Raw data'!$A$3:$L$1417,8,FALSE())</f>
        <v>19.39</v>
      </c>
      <c r="N85" s="0" t="e">
        <f aca="false">VLOOKUP($H85,'Raw data'!$A$3:$L$1417,2,FALSE())</f>
        <v>#N/A</v>
      </c>
      <c r="O85" s="0" t="n">
        <f aca="false">VLOOKUP($H85,'Raw data'!$A$3:$L$1417,10,FALSE())</f>
        <v>21</v>
      </c>
      <c r="P85" s="0" t="n">
        <f aca="false">VLOOKUP($H85,'Raw data'!$M$3:$N$1243,2,FALSE())</f>
        <v>21.01</v>
      </c>
    </row>
    <row r="86" customFormat="false" ht="12.75" hidden="false" customHeight="false" outlineLevel="0" collapsed="false">
      <c r="A86" s="96" t="n">
        <v>35831</v>
      </c>
      <c r="B86" s="0" t="n">
        <v>27.75</v>
      </c>
      <c r="E86" s="96" t="n">
        <f aca="false">CHOOSE(IF(WEEKDAY(E85+1,2)=6,1,IF(WEEKDAY(E85+1,2)=7,2,3)),IF(ISNUMBER(MATCH(E85+3,$Q$3:$Q$56,0)),E85+4,E85+3),IF(ISNUMBER(MATCH(E85+2,$Q$3:$Q$56,0)),E85+3,E85+2),IF(ISNUMBER(MATCH(E85+1,$Q$3:$Q$56,0)),E85+2,E85+1))</f>
        <v>35857</v>
      </c>
      <c r="F86" s="0" t="n">
        <f aca="false">VLOOKUP(E86,$A$3:$B$1257,2,FALSE())</f>
        <v>23.81</v>
      </c>
      <c r="H86" s="96" t="n">
        <f aca="true">OFFSET($E$3,IF(ISNUMBER(VLOOKUP(OFFSET($E$3,MATCH(H85,$E$3:$E$1028,0),0),$E$3:$F$1067,2,FALSE())),MATCH(H85,$E$3:$E$1028,0),MATCH(H85,$E$3:$E$1028,0)+1),0)</f>
        <v>35858</v>
      </c>
      <c r="I86" s="0" t="n">
        <f aca="false">VLOOKUP(H86,$A$3:$B$1257,2,FALSE())</f>
        <v>24.65</v>
      </c>
      <c r="J86" s="0" t="n">
        <f aca="false">VLOOKUP(H86,'Raw data'!$A$3:$L$1417,5,FALSE())</f>
        <v>18.21</v>
      </c>
      <c r="K86" s="0" t="n">
        <f aca="false">VLOOKUP($H86,'Raw data'!$A$3:$L$1417,10,FALSE())</f>
        <v>21</v>
      </c>
      <c r="L86" s="0" t="n">
        <f aca="false">VLOOKUP($H86,'Raw data'!$A$3:$L$1417,7,FALSE())</f>
        <v>24.78</v>
      </c>
      <c r="M86" s="0" t="n">
        <f aca="false">VLOOKUP($H86,'Raw data'!$A$3:$L$1417,8,FALSE())</f>
        <v>20.08</v>
      </c>
      <c r="N86" s="0" t="e">
        <f aca="false">VLOOKUP($H86,'Raw data'!$A$3:$L$1417,2,FALSE())</f>
        <v>#N/A</v>
      </c>
      <c r="O86" s="0" t="n">
        <f aca="false">VLOOKUP($H86,'Raw data'!$A$3:$L$1417,10,FALSE())</f>
        <v>21</v>
      </c>
      <c r="P86" s="0" t="n">
        <f aca="false">VLOOKUP($H86,'Raw data'!$M$3:$N$1243,2,FALSE())</f>
        <v>20.63</v>
      </c>
    </row>
    <row r="87" customFormat="false" ht="12.75" hidden="false" customHeight="false" outlineLevel="0" collapsed="false">
      <c r="A87" s="96" t="n">
        <v>35832</v>
      </c>
      <c r="B87" s="0" t="n">
        <v>27.67</v>
      </c>
      <c r="E87" s="96" t="n">
        <f aca="false">CHOOSE(IF(WEEKDAY(E86+1,2)=6,1,IF(WEEKDAY(E86+1,2)=7,2,3)),IF(ISNUMBER(MATCH(E86+3,$Q$3:$Q$56,0)),E86+4,E86+3),IF(ISNUMBER(MATCH(E86+2,$Q$3:$Q$56,0)),E86+3,E86+2),IF(ISNUMBER(MATCH(E86+1,$Q$3:$Q$56,0)),E86+2,E86+1))</f>
        <v>35858</v>
      </c>
      <c r="F87" s="0" t="n">
        <f aca="false">VLOOKUP(E87,$A$3:$B$1257,2,FALSE())</f>
        <v>24.65</v>
      </c>
      <c r="H87" s="96" t="n">
        <f aca="true">OFFSET($E$3,IF(ISNUMBER(VLOOKUP(OFFSET($E$3,MATCH(H86,$E$3:$E$1028,0),0),$E$3:$F$1067,2,FALSE())),MATCH(H86,$E$3:$E$1028,0),MATCH(H86,$E$3:$E$1028,0)+1),0)</f>
        <v>35859</v>
      </c>
      <c r="I87" s="0" t="n">
        <f aca="false">VLOOKUP(H87,$A$3:$B$1257,2,FALSE())</f>
        <v>25.87</v>
      </c>
      <c r="J87" s="0" t="n">
        <f aca="false">VLOOKUP(H87,'Raw data'!$A$3:$L$1417,5,FALSE())</f>
        <v>18.48</v>
      </c>
      <c r="K87" s="0" t="n">
        <f aca="false">VLOOKUP($H87,'Raw data'!$A$3:$L$1417,10,FALSE())</f>
        <v>21</v>
      </c>
      <c r="L87" s="0" t="n">
        <f aca="false">VLOOKUP($H87,'Raw data'!$A$3:$L$1417,7,FALSE())</f>
        <v>24.38</v>
      </c>
      <c r="M87" s="0" t="n">
        <f aca="false">VLOOKUP($H87,'Raw data'!$A$3:$L$1417,8,FALSE())</f>
        <v>19.98</v>
      </c>
      <c r="N87" s="0" t="e">
        <f aca="false">VLOOKUP($H87,'Raw data'!$A$3:$L$1417,2,FALSE())</f>
        <v>#N/A</v>
      </c>
      <c r="O87" s="0" t="n">
        <f aca="false">VLOOKUP($H87,'Raw data'!$A$3:$L$1417,10,FALSE())</f>
        <v>21</v>
      </c>
      <c r="P87" s="0" t="n">
        <f aca="false">VLOOKUP($H87,'Raw data'!$M$3:$N$1243,2,FALSE())</f>
        <v>21.26</v>
      </c>
    </row>
    <row r="88" customFormat="false" ht="12.75" hidden="false" customHeight="false" outlineLevel="0" collapsed="false">
      <c r="A88" s="96" t="n">
        <v>35833</v>
      </c>
      <c r="B88" s="0" t="n">
        <v>26.33</v>
      </c>
      <c r="E88" s="96" t="n">
        <f aca="false">CHOOSE(IF(WEEKDAY(E87+1,2)=6,1,IF(WEEKDAY(E87+1,2)=7,2,3)),IF(ISNUMBER(MATCH(E87+3,$Q$3:$Q$56,0)),E87+4,E87+3),IF(ISNUMBER(MATCH(E87+2,$Q$3:$Q$56,0)),E87+3,E87+2),IF(ISNUMBER(MATCH(E87+1,$Q$3:$Q$56,0)),E87+2,E87+1))</f>
        <v>35859</v>
      </c>
      <c r="F88" s="0" t="n">
        <f aca="false">VLOOKUP(E88,$A$3:$B$1257,2,FALSE())</f>
        <v>25.87</v>
      </c>
      <c r="H88" s="96" t="n">
        <f aca="true">OFFSET($E$3,IF(ISNUMBER(VLOOKUP(OFFSET($E$3,MATCH(H87,$E$3:$E$1028,0),0),$E$3:$F$1067,2,FALSE())),MATCH(H87,$E$3:$E$1028,0),MATCH(H87,$E$3:$E$1028,0)+1),0)</f>
        <v>35860</v>
      </c>
      <c r="I88" s="0" t="n">
        <f aca="false">VLOOKUP(H88,$A$3:$B$1257,2,FALSE())</f>
        <v>25.63</v>
      </c>
      <c r="J88" s="0" t="n">
        <f aca="false">VLOOKUP(H88,'Raw data'!$A$3:$L$1417,5,FALSE())</f>
        <v>17.86</v>
      </c>
      <c r="K88" s="0" t="n">
        <f aca="false">VLOOKUP($H88,'Raw data'!$A$3:$L$1417,10,FALSE())</f>
        <v>20.23</v>
      </c>
      <c r="L88" s="0" t="n">
        <f aca="false">VLOOKUP($H88,'Raw data'!$A$3:$L$1417,7,FALSE())</f>
        <v>24.21</v>
      </c>
      <c r="M88" s="0" t="n">
        <f aca="false">VLOOKUP($H88,'Raw data'!$A$3:$L$1417,8,FALSE())</f>
        <v>18.91</v>
      </c>
      <c r="N88" s="0" t="e">
        <f aca="false">VLOOKUP($H88,'Raw data'!$A$3:$L$1417,2,FALSE())</f>
        <v>#N/A</v>
      </c>
      <c r="O88" s="0" t="n">
        <f aca="false">VLOOKUP($H88,'Raw data'!$A$3:$L$1417,10,FALSE())</f>
        <v>20.23</v>
      </c>
      <c r="P88" s="0" t="n">
        <f aca="false">VLOOKUP($H88,'Raw data'!$M$3:$N$1243,2,FALSE())</f>
        <v>20.58</v>
      </c>
    </row>
    <row r="89" customFormat="false" ht="12.75" hidden="false" customHeight="false" outlineLevel="0" collapsed="false">
      <c r="A89" s="96" t="n">
        <v>35834</v>
      </c>
      <c r="B89" s="0" t="n">
        <v>26.33</v>
      </c>
      <c r="E89" s="96" t="n">
        <f aca="false">CHOOSE(IF(WEEKDAY(E88+1,2)=6,1,IF(WEEKDAY(E88+1,2)=7,2,3)),IF(ISNUMBER(MATCH(E88+3,$Q$3:$Q$56,0)),E88+4,E88+3),IF(ISNUMBER(MATCH(E88+2,$Q$3:$Q$56,0)),E88+3,E88+2),IF(ISNUMBER(MATCH(E88+1,$Q$3:$Q$56,0)),E88+2,E88+1))</f>
        <v>35860</v>
      </c>
      <c r="F89" s="0" t="n">
        <f aca="false">VLOOKUP(E89,$A$3:$B$1257,2,FALSE())</f>
        <v>25.63</v>
      </c>
      <c r="H89" s="96" t="n">
        <f aca="true">OFFSET($E$3,IF(ISNUMBER(VLOOKUP(OFFSET($E$3,MATCH(H88,$E$3:$E$1028,0),0),$E$3:$F$1067,2,FALSE())),MATCH(H88,$E$3:$E$1028,0),MATCH(H88,$E$3:$E$1028,0)+1),0)</f>
        <v>35863</v>
      </c>
      <c r="I89" s="0" t="n">
        <f aca="false">VLOOKUP(H89,$A$3:$B$1257,2,FALSE())</f>
        <v>23.46</v>
      </c>
      <c r="J89" s="0" t="n">
        <f aca="false">VLOOKUP(H89,'Raw data'!$A$3:$L$1417,5,FALSE())</f>
        <v>18.99</v>
      </c>
      <c r="K89" s="0" t="n">
        <f aca="false">VLOOKUP($H89,'Raw data'!$A$3:$L$1417,10,FALSE())</f>
        <v>18.75</v>
      </c>
      <c r="L89" s="0" t="n">
        <f aca="false">VLOOKUP($H89,'Raw data'!$A$3:$L$1417,7,FALSE())</f>
        <v>24</v>
      </c>
      <c r="M89" s="0" t="n">
        <f aca="false">VLOOKUP($H89,'Raw data'!$A$3:$L$1417,8,FALSE())</f>
        <v>18.85</v>
      </c>
      <c r="N89" s="0" t="e">
        <f aca="false">VLOOKUP($H89,'Raw data'!$A$3:$L$1417,2,FALSE())</f>
        <v>#N/A</v>
      </c>
      <c r="O89" s="0" t="n">
        <f aca="false">VLOOKUP($H89,'Raw data'!$A$3:$L$1417,10,FALSE())</f>
        <v>18.75</v>
      </c>
      <c r="P89" s="0" t="n">
        <f aca="false">VLOOKUP($H89,'Raw data'!$M$3:$N$1243,2,FALSE())</f>
        <v>20.42</v>
      </c>
    </row>
    <row r="90" customFormat="false" ht="12.75" hidden="false" customHeight="false" outlineLevel="0" collapsed="false">
      <c r="A90" s="96" t="n">
        <v>35835</v>
      </c>
      <c r="B90" s="0" t="n">
        <v>29.74</v>
      </c>
      <c r="E90" s="96" t="n">
        <f aca="false">CHOOSE(IF(WEEKDAY(E89+1,2)=6,1,IF(WEEKDAY(E89+1,2)=7,2,3)),IF(ISNUMBER(MATCH(E89+3,$Q$3:$Q$56,0)),E89+4,E89+3),IF(ISNUMBER(MATCH(E89+2,$Q$3:$Q$56,0)),E89+3,E89+2),IF(ISNUMBER(MATCH(E89+1,$Q$3:$Q$56,0)),E89+2,E89+1))</f>
        <v>35863</v>
      </c>
      <c r="F90" s="0" t="n">
        <f aca="false">VLOOKUP(E90,$A$3:$B$1257,2,FALSE())</f>
        <v>23.46</v>
      </c>
      <c r="H90" s="96" t="n">
        <f aca="true">OFFSET($E$3,IF(ISNUMBER(VLOOKUP(OFFSET($E$3,MATCH(H89,$E$3:$E$1028,0),0),$E$3:$F$1067,2,FALSE())),MATCH(H89,$E$3:$E$1028,0),MATCH(H89,$E$3:$E$1028,0)+1),0)</f>
        <v>35864</v>
      </c>
      <c r="I90" s="0" t="n">
        <f aca="false">VLOOKUP(H90,$A$3:$B$1257,2,FALSE())</f>
        <v>24.58</v>
      </c>
      <c r="J90" s="0" t="n">
        <f aca="false">VLOOKUP(H90,'Raw data'!$A$3:$L$1417,5,FALSE())</f>
        <v>28.99</v>
      </c>
      <c r="K90" s="0" t="n">
        <f aca="false">VLOOKUP($H90,'Raw data'!$A$3:$L$1417,10,FALSE())</f>
        <v>29.5</v>
      </c>
      <c r="L90" s="0" t="n">
        <f aca="false">VLOOKUP($H90,'Raw data'!$A$3:$L$1417,7,FALSE())</f>
        <v>25.44</v>
      </c>
      <c r="M90" s="0" t="n">
        <f aca="false">VLOOKUP($H90,'Raw data'!$A$3:$L$1417,8,FALSE())</f>
        <v>21.25</v>
      </c>
      <c r="N90" s="0" t="e">
        <f aca="false">VLOOKUP($H90,'Raw data'!$A$3:$L$1417,2,FALSE())</f>
        <v>#N/A</v>
      </c>
      <c r="O90" s="0" t="n">
        <f aca="false">VLOOKUP($H90,'Raw data'!$A$3:$L$1417,10,FALSE())</f>
        <v>29.5</v>
      </c>
      <c r="P90" s="0" t="n">
        <f aca="false">VLOOKUP($H90,'Raw data'!$M$3:$N$1243,2,FALSE())</f>
        <v>25.95</v>
      </c>
    </row>
    <row r="91" customFormat="false" ht="12.75" hidden="false" customHeight="false" outlineLevel="0" collapsed="false">
      <c r="A91" s="96" t="n">
        <v>35836</v>
      </c>
      <c r="B91" s="0" t="n">
        <v>29.93</v>
      </c>
      <c r="E91" s="96" t="n">
        <f aca="false">CHOOSE(IF(WEEKDAY(E90+1,2)=6,1,IF(WEEKDAY(E90+1,2)=7,2,3)),IF(ISNUMBER(MATCH(E90+3,$Q$3:$Q$56,0)),E90+4,E90+3),IF(ISNUMBER(MATCH(E90+2,$Q$3:$Q$56,0)),E90+3,E90+2),IF(ISNUMBER(MATCH(E90+1,$Q$3:$Q$56,0)),E90+2,E90+1))</f>
        <v>35864</v>
      </c>
      <c r="F91" s="0" t="n">
        <f aca="false">VLOOKUP(E91,$A$3:$B$1257,2,FALSE())</f>
        <v>24.58</v>
      </c>
      <c r="H91" s="96" t="n">
        <f aca="true">OFFSET($E$3,IF(ISNUMBER(VLOOKUP(OFFSET($E$3,MATCH(H90,$E$3:$E$1028,0),0),$E$3:$F$1067,2,FALSE())),MATCH(H90,$E$3:$E$1028,0),MATCH(H90,$E$3:$E$1028,0)+1),0)</f>
        <v>35865</v>
      </c>
      <c r="I91" s="0" t="n">
        <f aca="false">VLOOKUP(H91,$A$3:$B$1257,2,FALSE())</f>
        <v>25.38</v>
      </c>
      <c r="J91" s="0" t="n">
        <f aca="false">VLOOKUP(H91,'Raw data'!$A$3:$L$1417,5,FALSE())</f>
        <v>43.53</v>
      </c>
      <c r="K91" s="0" t="n">
        <f aca="false">VLOOKUP($H91,'Raw data'!$A$3:$L$1417,10,FALSE())</f>
        <v>28.99</v>
      </c>
      <c r="L91" s="0" t="n">
        <f aca="false">VLOOKUP($H91,'Raw data'!$A$3:$L$1417,7,FALSE())</f>
        <v>26.48</v>
      </c>
      <c r="M91" s="0" t="n">
        <f aca="false">VLOOKUP($H91,'Raw data'!$A$3:$L$1417,8,FALSE())</f>
        <v>21.88</v>
      </c>
      <c r="N91" s="0" t="e">
        <f aca="false">VLOOKUP($H91,'Raw data'!$A$3:$L$1417,2,FALSE())</f>
        <v>#N/A</v>
      </c>
      <c r="O91" s="0" t="n">
        <f aca="false">VLOOKUP($H91,'Raw data'!$A$3:$L$1417,10,FALSE())</f>
        <v>28.99</v>
      </c>
      <c r="P91" s="0" t="n">
        <f aca="false">VLOOKUP($H91,'Raw data'!$M$3:$N$1243,2,FALSE())</f>
        <v>35.21</v>
      </c>
    </row>
    <row r="92" customFormat="false" ht="12.75" hidden="false" customHeight="false" outlineLevel="0" collapsed="false">
      <c r="A92" s="96" t="n">
        <v>35837</v>
      </c>
      <c r="B92" s="0" t="n">
        <v>28.87</v>
      </c>
      <c r="E92" s="96" t="n">
        <f aca="false">CHOOSE(IF(WEEKDAY(E91+1,2)=6,1,IF(WEEKDAY(E91+1,2)=7,2,3)),IF(ISNUMBER(MATCH(E91+3,$Q$3:$Q$56,0)),E91+4,E91+3),IF(ISNUMBER(MATCH(E91+2,$Q$3:$Q$56,0)),E91+3,E91+2),IF(ISNUMBER(MATCH(E91+1,$Q$3:$Q$56,0)),E91+2,E91+1))</f>
        <v>35865</v>
      </c>
      <c r="F92" s="0" t="n">
        <f aca="false">VLOOKUP(E92,$A$3:$B$1257,2,FALSE())</f>
        <v>25.38</v>
      </c>
      <c r="H92" s="96" t="n">
        <f aca="true">OFFSET($E$3,IF(ISNUMBER(VLOOKUP(OFFSET($E$3,MATCH(H91,$E$3:$E$1028,0),0),$E$3:$F$1067,2,FALSE())),MATCH(H91,$E$3:$E$1028,0),MATCH(H91,$E$3:$E$1028,0)+1),0)</f>
        <v>35866</v>
      </c>
      <c r="I92" s="0" t="n">
        <f aca="false">VLOOKUP(H92,$A$3:$B$1257,2,FALSE())</f>
        <v>25.61</v>
      </c>
      <c r="J92" s="0" t="n">
        <f aca="false">VLOOKUP(H92,'Raw data'!$A$3:$L$1417,5,FALSE())</f>
        <v>46.42</v>
      </c>
      <c r="K92" s="0" t="n">
        <f aca="false">VLOOKUP($H92,'Raw data'!$A$3:$L$1417,10,FALSE())</f>
        <v>50.5</v>
      </c>
      <c r="L92" s="0" t="n">
        <f aca="false">VLOOKUP($H92,'Raw data'!$A$3:$L$1417,7,FALSE())</f>
        <v>30.5</v>
      </c>
      <c r="M92" s="0" t="n">
        <f aca="false">VLOOKUP($H92,'Raw data'!$A$3:$L$1417,8,FALSE())</f>
        <v>21.33</v>
      </c>
      <c r="N92" s="0" t="e">
        <f aca="false">VLOOKUP($H92,'Raw data'!$A$3:$L$1417,2,FALSE())</f>
        <v>#N/A</v>
      </c>
      <c r="O92" s="0" t="n">
        <f aca="false">VLOOKUP($H92,'Raw data'!$A$3:$L$1417,10,FALSE())</f>
        <v>50.5</v>
      </c>
      <c r="P92" s="0" t="n">
        <f aca="false">VLOOKUP($H92,'Raw data'!$M$3:$N$1243,2,FALSE())</f>
        <v>37.33</v>
      </c>
    </row>
    <row r="93" customFormat="false" ht="12.75" hidden="false" customHeight="false" outlineLevel="0" collapsed="false">
      <c r="A93" s="96" t="n">
        <v>35838</v>
      </c>
      <c r="B93" s="0" t="n">
        <v>27.87</v>
      </c>
      <c r="E93" s="96" t="n">
        <f aca="false">CHOOSE(IF(WEEKDAY(E92+1,2)=6,1,IF(WEEKDAY(E92+1,2)=7,2,3)),IF(ISNUMBER(MATCH(E92+3,$Q$3:$Q$56,0)),E92+4,E92+3),IF(ISNUMBER(MATCH(E92+2,$Q$3:$Q$56,0)),E92+3,E92+2),IF(ISNUMBER(MATCH(E92+1,$Q$3:$Q$56,0)),E92+2,E92+1))</f>
        <v>35866</v>
      </c>
      <c r="F93" s="0" t="n">
        <f aca="false">VLOOKUP(E93,$A$3:$B$1257,2,FALSE())</f>
        <v>25.61</v>
      </c>
      <c r="H93" s="96" t="n">
        <f aca="true">OFFSET($E$3,IF(ISNUMBER(VLOOKUP(OFFSET($E$3,MATCH(H92,$E$3:$E$1028,0),0),$E$3:$F$1067,2,FALSE())),MATCH(H92,$E$3:$E$1028,0),MATCH(H92,$E$3:$E$1028,0)+1),0)</f>
        <v>35867</v>
      </c>
      <c r="I93" s="0" t="n">
        <f aca="false">VLOOKUP(H93,$A$3:$B$1257,2,FALSE())</f>
        <v>26.6</v>
      </c>
      <c r="J93" s="0" t="n">
        <f aca="false">VLOOKUP(H93,'Raw data'!$A$3:$L$1417,5,FALSE())</f>
        <v>34.3</v>
      </c>
      <c r="K93" s="0" t="n">
        <f aca="false">VLOOKUP($H93,'Raw data'!$A$3:$L$1417,10,FALSE())</f>
        <v>28</v>
      </c>
      <c r="L93" s="0" t="n">
        <f aca="false">VLOOKUP($H93,'Raw data'!$A$3:$L$1417,7,FALSE())</f>
        <v>27.23</v>
      </c>
      <c r="M93" s="0" t="n">
        <f aca="false">VLOOKUP($H93,'Raw data'!$A$3:$L$1417,8,FALSE())</f>
        <v>21</v>
      </c>
      <c r="N93" s="0" t="e">
        <f aca="false">VLOOKUP($H93,'Raw data'!$A$3:$L$1417,2,FALSE())</f>
        <v>#N/A</v>
      </c>
      <c r="O93" s="0" t="n">
        <f aca="false">VLOOKUP($H93,'Raw data'!$A$3:$L$1417,10,FALSE())</f>
        <v>28</v>
      </c>
      <c r="P93" s="0" t="n">
        <f aca="false">VLOOKUP($H93,'Raw data'!$M$3:$N$1243,2,FALSE())</f>
        <v>29.79</v>
      </c>
    </row>
    <row r="94" customFormat="false" ht="12.75" hidden="false" customHeight="false" outlineLevel="0" collapsed="false">
      <c r="A94" s="96" t="n">
        <v>35839</v>
      </c>
      <c r="B94" s="0" t="n">
        <v>26.18</v>
      </c>
      <c r="E94" s="96" t="n">
        <f aca="false">CHOOSE(IF(WEEKDAY(E93+1,2)=6,1,IF(WEEKDAY(E93+1,2)=7,2,3)),IF(ISNUMBER(MATCH(E93+3,$Q$3:$Q$56,0)),E93+4,E93+3),IF(ISNUMBER(MATCH(E93+2,$Q$3:$Q$56,0)),E93+3,E93+2),IF(ISNUMBER(MATCH(E93+1,$Q$3:$Q$56,0)),E93+2,E93+1))</f>
        <v>35867</v>
      </c>
      <c r="F94" s="0" t="n">
        <f aca="false">VLOOKUP(E94,$A$3:$B$1257,2,FALSE())</f>
        <v>26.6</v>
      </c>
      <c r="H94" s="96" t="n">
        <f aca="true">OFFSET($E$3,IF(ISNUMBER(VLOOKUP(OFFSET($E$3,MATCH(H93,$E$3:$E$1028,0),0),$E$3:$F$1067,2,FALSE())),MATCH(H93,$E$3:$E$1028,0),MATCH(H93,$E$3:$E$1028,0)+1),0)</f>
        <v>35870</v>
      </c>
      <c r="I94" s="0" t="n">
        <f aca="false">VLOOKUP(H94,$A$3:$B$1257,2,FALSE())</f>
        <v>25.85</v>
      </c>
      <c r="J94" s="0" t="n">
        <f aca="false">VLOOKUP(H94,'Raw data'!$A$3:$L$1417,5,FALSE())</f>
        <v>20</v>
      </c>
      <c r="K94" s="0" t="e">
        <f aca="false">VLOOKUP($H94,'Raw data'!$A$3:$L$1417,10,FALSE())</f>
        <v>#N/A</v>
      </c>
      <c r="L94" s="0" t="n">
        <f aca="false">VLOOKUP($H94,'Raw data'!$A$3:$L$1417,7,FALSE())</f>
        <v>28.3</v>
      </c>
      <c r="M94" s="0" t="n">
        <f aca="false">VLOOKUP($H94,'Raw data'!$A$3:$L$1417,8,FALSE())</f>
        <v>20.31</v>
      </c>
      <c r="N94" s="0" t="e">
        <f aca="false">VLOOKUP($H94,'Raw data'!$A$3:$L$1417,2,FALSE())</f>
        <v>#N/A</v>
      </c>
      <c r="O94" s="0" t="e">
        <f aca="false">VLOOKUP($H94,'Raw data'!$A$3:$L$1417,10,FALSE())</f>
        <v>#N/A</v>
      </c>
      <c r="P94" s="0" t="n">
        <f aca="false">VLOOKUP($H94,'Raw data'!$M$3:$N$1243,2,FALSE())</f>
        <v>23.83</v>
      </c>
    </row>
    <row r="95" customFormat="false" ht="12.75" hidden="false" customHeight="false" outlineLevel="0" collapsed="false">
      <c r="A95" s="96" t="n">
        <v>35840</v>
      </c>
      <c r="B95" s="0" t="n">
        <v>25</v>
      </c>
      <c r="E95" s="96" t="n">
        <f aca="false">CHOOSE(IF(WEEKDAY(E94+1,2)=6,1,IF(WEEKDAY(E94+1,2)=7,2,3)),IF(ISNUMBER(MATCH(E94+3,$Q$3:$Q$56,0)),E94+4,E94+3),IF(ISNUMBER(MATCH(E94+2,$Q$3:$Q$56,0)),E94+3,E94+2),IF(ISNUMBER(MATCH(E94+1,$Q$3:$Q$56,0)),E94+2,E94+1))</f>
        <v>35870</v>
      </c>
      <c r="F95" s="0" t="n">
        <f aca="false">VLOOKUP(E95,$A$3:$B$1257,2,FALSE())</f>
        <v>25.85</v>
      </c>
      <c r="H95" s="96" t="n">
        <f aca="true">OFFSET($E$3,IF(ISNUMBER(VLOOKUP(OFFSET($E$3,MATCH(H94,$E$3:$E$1028,0),0),$E$3:$F$1067,2,FALSE())),MATCH(H94,$E$3:$E$1028,0),MATCH(H94,$E$3:$E$1028,0)+1),0)</f>
        <v>35871</v>
      </c>
      <c r="I95" s="0" t="n">
        <f aca="false">VLOOKUP(H95,$A$3:$B$1257,2,FALSE())</f>
        <v>25.75</v>
      </c>
      <c r="J95" s="0" t="n">
        <f aca="false">VLOOKUP(H95,'Raw data'!$A$3:$L$1417,5,FALSE())</f>
        <v>17.83</v>
      </c>
      <c r="K95" s="0" t="e">
        <f aca="false">VLOOKUP($H95,'Raw data'!$A$3:$L$1417,10,FALSE())</f>
        <v>#N/A</v>
      </c>
      <c r="L95" s="0" t="n">
        <f aca="false">VLOOKUP($H95,'Raw data'!$A$3:$L$1417,7,FALSE())</f>
        <v>24.83</v>
      </c>
      <c r="M95" s="0" t="n">
        <f aca="false">VLOOKUP($H95,'Raw data'!$A$3:$L$1417,8,FALSE())</f>
        <v>19.38</v>
      </c>
      <c r="N95" s="0" t="e">
        <f aca="false">VLOOKUP($H95,'Raw data'!$A$3:$L$1417,2,FALSE())</f>
        <v>#N/A</v>
      </c>
      <c r="O95" s="0" t="e">
        <f aca="false">VLOOKUP($H95,'Raw data'!$A$3:$L$1417,10,FALSE())</f>
        <v>#N/A</v>
      </c>
      <c r="P95" s="0" t="n">
        <f aca="false">VLOOKUP($H95,'Raw data'!$M$3:$N$1243,2,FALSE())</f>
        <v>21.37</v>
      </c>
    </row>
    <row r="96" customFormat="false" ht="12.75" hidden="false" customHeight="false" outlineLevel="0" collapsed="false">
      <c r="A96" s="96" t="n">
        <v>35841</v>
      </c>
      <c r="B96" s="0" t="n">
        <v>25</v>
      </c>
      <c r="E96" s="96" t="n">
        <f aca="false">CHOOSE(IF(WEEKDAY(E95+1,2)=6,1,IF(WEEKDAY(E95+1,2)=7,2,3)),IF(ISNUMBER(MATCH(E95+3,$Q$3:$Q$56,0)),E95+4,E95+3),IF(ISNUMBER(MATCH(E95+2,$Q$3:$Q$56,0)),E95+3,E95+2),IF(ISNUMBER(MATCH(E95+1,$Q$3:$Q$56,0)),E95+2,E95+1))</f>
        <v>35871</v>
      </c>
      <c r="F96" s="0" t="n">
        <f aca="false">VLOOKUP(E96,$A$3:$B$1257,2,FALSE())</f>
        <v>25.75</v>
      </c>
      <c r="H96" s="96" t="n">
        <f aca="true">OFFSET($E$3,IF(ISNUMBER(VLOOKUP(OFFSET($E$3,MATCH(H95,$E$3:$E$1028,0),0),$E$3:$F$1067,2,FALSE())),MATCH(H95,$E$3:$E$1028,0),MATCH(H95,$E$3:$E$1028,0)+1),0)</f>
        <v>35872</v>
      </c>
      <c r="I96" s="0" t="n">
        <f aca="false">VLOOKUP(H96,$A$3:$B$1257,2,FALSE())</f>
        <v>26.5</v>
      </c>
      <c r="J96" s="0" t="n">
        <f aca="false">VLOOKUP(H96,'Raw data'!$A$3:$L$1417,5,FALSE())</f>
        <v>16.54</v>
      </c>
      <c r="K96" s="0" t="n">
        <f aca="false">VLOOKUP($H96,'Raw data'!$A$3:$L$1417,10,FALSE())</f>
        <v>15.5</v>
      </c>
      <c r="L96" s="0" t="n">
        <f aca="false">VLOOKUP($H96,'Raw data'!$A$3:$L$1417,7,FALSE())</f>
        <v>24.67</v>
      </c>
      <c r="M96" s="0" t="n">
        <f aca="false">VLOOKUP($H96,'Raw data'!$A$3:$L$1417,8,FALSE())</f>
        <v>18.41</v>
      </c>
      <c r="N96" s="0" t="e">
        <f aca="false">VLOOKUP($H96,'Raw data'!$A$3:$L$1417,2,FALSE())</f>
        <v>#N/A</v>
      </c>
      <c r="O96" s="0" t="n">
        <f aca="false">VLOOKUP($H96,'Raw data'!$A$3:$L$1417,10,FALSE())</f>
        <v>15.5</v>
      </c>
      <c r="P96" s="0" t="n">
        <f aca="false">VLOOKUP($H96,'Raw data'!$M$3:$N$1243,2,FALSE())</f>
        <v>20.83</v>
      </c>
    </row>
    <row r="97" customFormat="false" ht="12.75" hidden="false" customHeight="false" outlineLevel="0" collapsed="false">
      <c r="A97" s="96" t="n">
        <v>35842</v>
      </c>
      <c r="B97" s="0" t="n">
        <v>26.78</v>
      </c>
      <c r="E97" s="96" t="n">
        <f aca="false">CHOOSE(IF(WEEKDAY(E96+1,2)=6,1,IF(WEEKDAY(E96+1,2)=7,2,3)),IF(ISNUMBER(MATCH(E96+3,$Q$3:$Q$56,0)),E96+4,E96+3),IF(ISNUMBER(MATCH(E96+2,$Q$3:$Q$56,0)),E96+3,E96+2),IF(ISNUMBER(MATCH(E96+1,$Q$3:$Q$56,0)),E96+2,E96+1))</f>
        <v>35872</v>
      </c>
      <c r="F97" s="0" t="n">
        <f aca="false">VLOOKUP(E97,$A$3:$B$1257,2,FALSE())</f>
        <v>26.5</v>
      </c>
      <c r="H97" s="96" t="n">
        <f aca="true">OFFSET($E$3,IF(ISNUMBER(VLOOKUP(OFFSET($E$3,MATCH(H96,$E$3:$E$1028,0),0),$E$3:$F$1067,2,FALSE())),MATCH(H96,$E$3:$E$1028,0),MATCH(H96,$E$3:$E$1028,0)+1),0)</f>
        <v>35873</v>
      </c>
      <c r="I97" s="0" t="n">
        <f aca="false">VLOOKUP(H97,$A$3:$B$1257,2,FALSE())</f>
        <v>24</v>
      </c>
      <c r="J97" s="0" t="n">
        <f aca="false">VLOOKUP(H97,'Raw data'!$A$3:$L$1417,5,FALSE())</f>
        <v>16.13</v>
      </c>
      <c r="K97" s="0" t="n">
        <f aca="false">VLOOKUP($H97,'Raw data'!$A$3:$L$1417,10,FALSE())</f>
        <v>15.5</v>
      </c>
      <c r="L97" s="0" t="n">
        <f aca="false">VLOOKUP($H97,'Raw data'!$A$3:$L$1417,7,FALSE())</f>
        <v>23.71</v>
      </c>
      <c r="M97" s="0" t="n">
        <f aca="false">VLOOKUP($H97,'Raw data'!$A$3:$L$1417,8,FALSE())</f>
        <v>18.41</v>
      </c>
      <c r="N97" s="0" t="e">
        <f aca="false">VLOOKUP($H97,'Raw data'!$A$3:$L$1417,2,FALSE())</f>
        <v>#N/A</v>
      </c>
      <c r="O97" s="0" t="n">
        <f aca="false">VLOOKUP($H97,'Raw data'!$A$3:$L$1417,10,FALSE())</f>
        <v>15.5</v>
      </c>
      <c r="P97" s="0" t="n">
        <f aca="false">VLOOKUP($H97,'Raw data'!$M$3:$N$1243,2,FALSE())</f>
        <v>19.7</v>
      </c>
    </row>
    <row r="98" customFormat="false" ht="12.75" hidden="false" customHeight="false" outlineLevel="0" collapsed="false">
      <c r="A98" s="96" t="n">
        <v>35844</v>
      </c>
      <c r="B98" s="0" t="n">
        <v>26.42</v>
      </c>
      <c r="E98" s="96" t="n">
        <f aca="false">CHOOSE(IF(WEEKDAY(E97+1,2)=6,1,IF(WEEKDAY(E97+1,2)=7,2,3)),IF(ISNUMBER(MATCH(E97+3,$Q$3:$Q$56,0)),E97+4,E97+3),IF(ISNUMBER(MATCH(E97+2,$Q$3:$Q$56,0)),E97+3,E97+2),IF(ISNUMBER(MATCH(E97+1,$Q$3:$Q$56,0)),E97+2,E97+1))</f>
        <v>35873</v>
      </c>
      <c r="F98" s="0" t="n">
        <f aca="false">VLOOKUP(E98,$A$3:$B$1257,2,FALSE())</f>
        <v>24</v>
      </c>
      <c r="H98" s="96" t="n">
        <f aca="true">OFFSET($E$3,IF(ISNUMBER(VLOOKUP(OFFSET($E$3,MATCH(H97,$E$3:$E$1028,0),0),$E$3:$F$1067,2,FALSE())),MATCH(H97,$E$3:$E$1028,0),MATCH(H97,$E$3:$E$1028,0)+1),0)</f>
        <v>35874</v>
      </c>
      <c r="I98" s="0" t="n">
        <f aca="false">VLOOKUP(H98,$A$3:$B$1257,2,FALSE())</f>
        <v>24.55</v>
      </c>
      <c r="J98" s="0" t="n">
        <f aca="false">VLOOKUP(H98,'Raw data'!$A$3:$L$1417,5,FALSE())</f>
        <v>16.02</v>
      </c>
      <c r="K98" s="0" t="n">
        <f aca="false">VLOOKUP($H98,'Raw data'!$A$3:$L$1417,10,FALSE())</f>
        <v>15.5</v>
      </c>
      <c r="L98" s="0" t="n">
        <f aca="false">VLOOKUP($H98,'Raw data'!$A$3:$L$1417,7,FALSE())</f>
        <v>24.1</v>
      </c>
      <c r="M98" s="0" t="n">
        <f aca="false">VLOOKUP($H98,'Raw data'!$A$3:$L$1417,8,FALSE())</f>
        <v>18.33</v>
      </c>
      <c r="N98" s="0" t="e">
        <f aca="false">VLOOKUP($H98,'Raw data'!$A$3:$L$1417,2,FALSE())</f>
        <v>#N/A</v>
      </c>
      <c r="O98" s="0" t="n">
        <f aca="false">VLOOKUP($H98,'Raw data'!$A$3:$L$1417,10,FALSE())</f>
        <v>15.5</v>
      </c>
      <c r="P98" s="0" t="n">
        <f aca="false">VLOOKUP($H98,'Raw data'!$M$3:$N$1243,2,FALSE())</f>
        <v>19.89</v>
      </c>
    </row>
    <row r="99" customFormat="false" ht="12.75" hidden="false" customHeight="false" outlineLevel="0" collapsed="false">
      <c r="A99" s="96" t="n">
        <v>35845</v>
      </c>
      <c r="B99" s="0" t="n">
        <v>26.43</v>
      </c>
      <c r="E99" s="96" t="n">
        <f aca="false">CHOOSE(IF(WEEKDAY(E98+1,2)=6,1,IF(WEEKDAY(E98+1,2)=7,2,3)),IF(ISNUMBER(MATCH(E98+3,$Q$3:$Q$56,0)),E98+4,E98+3),IF(ISNUMBER(MATCH(E98+2,$Q$3:$Q$56,0)),E98+3,E98+2),IF(ISNUMBER(MATCH(E98+1,$Q$3:$Q$56,0)),E98+2,E98+1))</f>
        <v>35874</v>
      </c>
      <c r="F99" s="0" t="n">
        <f aca="false">VLOOKUP(E99,$A$3:$B$1257,2,FALSE())</f>
        <v>24.55</v>
      </c>
      <c r="H99" s="96" t="n">
        <f aca="true">OFFSET($E$3,IF(ISNUMBER(VLOOKUP(OFFSET($E$3,MATCH(H98,$E$3:$E$1028,0),0),$E$3:$F$1067,2,FALSE())),MATCH(H98,$E$3:$E$1028,0),MATCH(H98,$E$3:$E$1028,0)+1),0)</f>
        <v>35877</v>
      </c>
      <c r="I99" s="0" t="n">
        <f aca="false">VLOOKUP(H99,$A$3:$B$1257,2,FALSE())</f>
        <v>24.25</v>
      </c>
      <c r="J99" s="0" t="n">
        <f aca="false">VLOOKUP(H99,'Raw data'!$A$3:$L$1417,5,FALSE())</f>
        <v>21.25</v>
      </c>
      <c r="K99" s="0" t="e">
        <f aca="false">VLOOKUP($H99,'Raw data'!$A$3:$L$1417,10,FALSE())</f>
        <v>#N/A</v>
      </c>
      <c r="L99" s="0" t="n">
        <f aca="false">VLOOKUP($H99,'Raw data'!$A$3:$L$1417,7,FALSE())</f>
        <v>25</v>
      </c>
      <c r="M99" s="0" t="e">
        <f aca="false">VLOOKUP($H99,'Raw data'!$A$3:$L$1417,8,FALSE())</f>
        <v>#N/A</v>
      </c>
      <c r="N99" s="0" t="e">
        <f aca="false">VLOOKUP($H99,'Raw data'!$A$3:$L$1417,2,FALSE())</f>
        <v>#N/A</v>
      </c>
      <c r="O99" s="0" t="e">
        <f aca="false">VLOOKUP($H99,'Raw data'!$A$3:$L$1417,10,FALSE())</f>
        <v>#N/A</v>
      </c>
      <c r="P99" s="0" t="n">
        <f aca="false">VLOOKUP($H99,'Raw data'!$M$3:$N$1243,2,FALSE())</f>
        <v>24.03</v>
      </c>
    </row>
    <row r="100" customFormat="false" ht="12.75" hidden="false" customHeight="false" outlineLevel="0" collapsed="false">
      <c r="A100" s="96" t="n">
        <v>35846</v>
      </c>
      <c r="B100" s="0" t="n">
        <v>26.75</v>
      </c>
      <c r="E100" s="96" t="n">
        <f aca="false">CHOOSE(IF(WEEKDAY(E99+1,2)=6,1,IF(WEEKDAY(E99+1,2)=7,2,3)),IF(ISNUMBER(MATCH(E99+3,$Q$3:$Q$56,0)),E99+4,E99+3),IF(ISNUMBER(MATCH(E99+2,$Q$3:$Q$56,0)),E99+3,E99+2),IF(ISNUMBER(MATCH(E99+1,$Q$3:$Q$56,0)),E99+2,E99+1))</f>
        <v>35877</v>
      </c>
      <c r="F100" s="0" t="n">
        <f aca="false">VLOOKUP(E100,$A$3:$B$1257,2,FALSE())</f>
        <v>24.25</v>
      </c>
      <c r="H100" s="96" t="n">
        <f aca="true">OFFSET($E$3,IF(ISNUMBER(VLOOKUP(OFFSET($E$3,MATCH(H99,$E$3:$E$1028,0),0),$E$3:$F$1067,2,FALSE())),MATCH(H99,$E$3:$E$1028,0),MATCH(H99,$E$3:$E$1028,0)+1),0)</f>
        <v>35878</v>
      </c>
      <c r="I100" s="0" t="n">
        <f aca="false">VLOOKUP(H100,$A$3:$B$1257,2,FALSE())</f>
        <v>26.44</v>
      </c>
      <c r="J100" s="0" t="n">
        <f aca="false">VLOOKUP(H100,'Raw data'!$A$3:$L$1417,5,FALSE())</f>
        <v>18.83</v>
      </c>
      <c r="K100" s="0" t="e">
        <f aca="false">VLOOKUP($H100,'Raw data'!$A$3:$L$1417,10,FALSE())</f>
        <v>#N/A</v>
      </c>
      <c r="L100" s="0" t="n">
        <f aca="false">VLOOKUP($H100,'Raw data'!$A$3:$L$1417,7,FALSE())</f>
        <v>24.83</v>
      </c>
      <c r="M100" s="0" t="n">
        <f aca="false">VLOOKUP($H100,'Raw data'!$A$3:$L$1417,8,FALSE())</f>
        <v>20.38</v>
      </c>
      <c r="N100" s="0" t="e">
        <f aca="false">VLOOKUP($H100,'Raw data'!$A$3:$L$1417,2,FALSE())</f>
        <v>#N/A</v>
      </c>
      <c r="O100" s="0" t="e">
        <f aca="false">VLOOKUP($H100,'Raw data'!$A$3:$L$1417,10,FALSE())</f>
        <v>#N/A</v>
      </c>
      <c r="P100" s="0" t="n">
        <f aca="false">VLOOKUP($H100,'Raw data'!$M$3:$N$1243,2,FALSE())</f>
        <v>23.02</v>
      </c>
    </row>
    <row r="101" customFormat="false" ht="12.75" hidden="false" customHeight="false" outlineLevel="0" collapsed="false">
      <c r="A101" s="96" t="n">
        <v>35847</v>
      </c>
      <c r="B101" s="0" t="n">
        <v>21</v>
      </c>
      <c r="E101" s="96" t="n">
        <f aca="false">CHOOSE(IF(WEEKDAY(E100+1,2)=6,1,IF(WEEKDAY(E100+1,2)=7,2,3)),IF(ISNUMBER(MATCH(E100+3,$Q$3:$Q$56,0)),E100+4,E100+3),IF(ISNUMBER(MATCH(E100+2,$Q$3:$Q$56,0)),E100+3,E100+2),IF(ISNUMBER(MATCH(E100+1,$Q$3:$Q$56,0)),E100+2,E100+1))</f>
        <v>35878</v>
      </c>
      <c r="F101" s="0" t="n">
        <f aca="false">VLOOKUP(E101,$A$3:$B$1257,2,FALSE())</f>
        <v>26.44</v>
      </c>
      <c r="H101" s="96" t="n">
        <f aca="true">OFFSET($E$3,IF(ISNUMBER(VLOOKUP(OFFSET($E$3,MATCH(H100,$E$3:$E$1028,0),0),$E$3:$F$1067,2,FALSE())),MATCH(H100,$E$3:$E$1028,0),MATCH(H100,$E$3:$E$1028,0)+1),0)</f>
        <v>35879</v>
      </c>
      <c r="I101" s="0" t="n">
        <f aca="false">VLOOKUP(H101,$A$3:$B$1257,2,FALSE())</f>
        <v>24.56</v>
      </c>
      <c r="J101" s="0" t="n">
        <f aca="false">VLOOKUP(H101,'Raw data'!$A$3:$L$1417,5,FALSE())</f>
        <v>17.05</v>
      </c>
      <c r="K101" s="0" t="n">
        <f aca="false">VLOOKUP($H101,'Raw data'!$A$3:$L$1417,10,FALSE())</f>
        <v>15</v>
      </c>
      <c r="L101" s="0" t="n">
        <f aca="false">VLOOKUP($H101,'Raw data'!$A$3:$L$1417,7,FALSE())</f>
        <v>26</v>
      </c>
      <c r="M101" s="0" t="n">
        <f aca="false">VLOOKUP($H101,'Raw data'!$A$3:$L$1417,8,FALSE())</f>
        <v>19.5</v>
      </c>
      <c r="N101" s="0" t="e">
        <f aca="false">VLOOKUP($H101,'Raw data'!$A$3:$L$1417,2,FALSE())</f>
        <v>#N/A</v>
      </c>
      <c r="O101" s="0" t="n">
        <f aca="false">VLOOKUP($H101,'Raw data'!$A$3:$L$1417,10,FALSE())</f>
        <v>15</v>
      </c>
      <c r="P101" s="0" t="n">
        <f aca="false">VLOOKUP($H101,'Raw data'!$M$3:$N$1243,2,FALSE())</f>
        <v>20.1</v>
      </c>
    </row>
    <row r="102" customFormat="false" ht="12.75" hidden="false" customHeight="false" outlineLevel="0" collapsed="false">
      <c r="A102" s="96" t="n">
        <v>35848</v>
      </c>
      <c r="B102" s="0" t="n">
        <v>21</v>
      </c>
      <c r="E102" s="96" t="n">
        <f aca="false">CHOOSE(IF(WEEKDAY(E101+1,2)=6,1,IF(WEEKDAY(E101+1,2)=7,2,3)),IF(ISNUMBER(MATCH(E101+3,$Q$3:$Q$56,0)),E101+4,E101+3),IF(ISNUMBER(MATCH(E101+2,$Q$3:$Q$56,0)),E101+3,E101+2),IF(ISNUMBER(MATCH(E101+1,$Q$3:$Q$56,0)),E101+2,E101+1))</f>
        <v>35879</v>
      </c>
      <c r="F102" s="0" t="n">
        <f aca="false">VLOOKUP(E102,$A$3:$B$1257,2,FALSE())</f>
        <v>24.56</v>
      </c>
      <c r="H102" s="96" t="n">
        <f aca="true">OFFSET($E$3,IF(ISNUMBER(VLOOKUP(OFFSET($E$3,MATCH(H101,$E$3:$E$1028,0),0),$E$3:$F$1067,2,FALSE())),MATCH(H101,$E$3:$E$1028,0),MATCH(H101,$E$3:$E$1028,0)+1),0)</f>
        <v>35880</v>
      </c>
      <c r="I102" s="0" t="n">
        <f aca="false">VLOOKUP(H102,$A$3:$B$1257,2,FALSE())</f>
        <v>27</v>
      </c>
      <c r="J102" s="0" t="n">
        <f aca="false">VLOOKUP(H102,'Raw data'!$A$3:$L$1417,5,FALSE())</f>
        <v>18.56</v>
      </c>
      <c r="K102" s="0" t="n">
        <f aca="false">VLOOKUP($H102,'Raw data'!$A$3:$L$1417,10,FALSE())</f>
        <v>17.5</v>
      </c>
      <c r="L102" s="0" t="n">
        <f aca="false">VLOOKUP($H102,'Raw data'!$A$3:$L$1417,7,FALSE())</f>
        <v>22.5</v>
      </c>
      <c r="M102" s="0" t="n">
        <f aca="false">VLOOKUP($H102,'Raw data'!$A$3:$L$1417,8,FALSE())</f>
        <v>19.5</v>
      </c>
      <c r="N102" s="0" t="e">
        <f aca="false">VLOOKUP($H102,'Raw data'!$A$3:$L$1417,2,FALSE())</f>
        <v>#N/A</v>
      </c>
      <c r="O102" s="0" t="n">
        <f aca="false">VLOOKUP($H102,'Raw data'!$A$3:$L$1417,10,FALSE())</f>
        <v>17.5</v>
      </c>
      <c r="P102" s="0" t="n">
        <f aca="false">VLOOKUP($H102,'Raw data'!$M$3:$N$1243,2,FALSE())</f>
        <v>20.69</v>
      </c>
    </row>
    <row r="103" customFormat="false" ht="12.75" hidden="false" customHeight="false" outlineLevel="0" collapsed="false">
      <c r="A103" s="96" t="n">
        <v>35849</v>
      </c>
      <c r="B103" s="0" t="n">
        <v>23.5</v>
      </c>
      <c r="E103" s="96" t="n">
        <f aca="false">CHOOSE(IF(WEEKDAY(E102+1,2)=6,1,IF(WEEKDAY(E102+1,2)=7,2,3)),IF(ISNUMBER(MATCH(E102+3,$Q$3:$Q$56,0)),E102+4,E102+3),IF(ISNUMBER(MATCH(E102+2,$Q$3:$Q$56,0)),E102+3,E102+2),IF(ISNUMBER(MATCH(E102+1,$Q$3:$Q$56,0)),E102+2,E102+1))</f>
        <v>35880</v>
      </c>
      <c r="F103" s="0" t="n">
        <f aca="false">VLOOKUP(E103,$A$3:$B$1257,2,FALSE())</f>
        <v>27</v>
      </c>
      <c r="H103" s="96" t="n">
        <f aca="true">OFFSET($E$3,IF(ISNUMBER(VLOOKUP(OFFSET($E$3,MATCH(H102,$E$3:$E$1028,0),0),$E$3:$F$1067,2,FALSE())),MATCH(H102,$E$3:$E$1028,0),MATCH(H102,$E$3:$E$1028,0)+1),0)</f>
        <v>35881</v>
      </c>
      <c r="I103" s="0" t="n">
        <f aca="false">VLOOKUP(H103,$A$3:$B$1257,2,FALSE())</f>
        <v>25.5</v>
      </c>
      <c r="J103" s="0" t="n">
        <f aca="false">VLOOKUP(H103,'Raw data'!$A$3:$L$1417,5,FALSE())</f>
        <v>18.05</v>
      </c>
      <c r="K103" s="0" t="n">
        <f aca="false">VLOOKUP($H103,'Raw data'!$A$3:$L$1417,10,FALSE())</f>
        <v>17.5</v>
      </c>
      <c r="L103" s="0" t="n">
        <f aca="false">VLOOKUP($H103,'Raw data'!$A$3:$L$1417,7,FALSE())</f>
        <v>22.5</v>
      </c>
      <c r="M103" s="0" t="n">
        <f aca="false">VLOOKUP($H103,'Raw data'!$A$3:$L$1417,8,FALSE())</f>
        <v>19.75</v>
      </c>
      <c r="N103" s="0" t="e">
        <f aca="false">VLOOKUP($H103,'Raw data'!$A$3:$L$1417,2,FALSE())</f>
        <v>#N/A</v>
      </c>
      <c r="O103" s="0" t="n">
        <f aca="false">VLOOKUP($H103,'Raw data'!$A$3:$L$1417,10,FALSE())</f>
        <v>17.5</v>
      </c>
      <c r="P103" s="0" t="n">
        <f aca="false">VLOOKUP($H103,'Raw data'!$M$3:$N$1243,2,FALSE())</f>
        <v>19.25</v>
      </c>
    </row>
    <row r="104" customFormat="false" ht="12.75" hidden="false" customHeight="false" outlineLevel="0" collapsed="false">
      <c r="A104" s="96" t="n">
        <v>35850</v>
      </c>
      <c r="B104" s="0" t="n">
        <v>25.16</v>
      </c>
      <c r="E104" s="96" t="n">
        <f aca="false">CHOOSE(IF(WEEKDAY(E103+1,2)=6,1,IF(WEEKDAY(E103+1,2)=7,2,3)),IF(ISNUMBER(MATCH(E103+3,$Q$3:$Q$56,0)),E103+4,E103+3),IF(ISNUMBER(MATCH(E103+2,$Q$3:$Q$56,0)),E103+3,E103+2),IF(ISNUMBER(MATCH(E103+1,$Q$3:$Q$56,0)),E103+2,E103+1))</f>
        <v>35881</v>
      </c>
      <c r="F104" s="0" t="n">
        <f aca="false">VLOOKUP(E104,$A$3:$B$1257,2,FALSE())</f>
        <v>25.5</v>
      </c>
      <c r="H104" s="96" t="n">
        <f aca="true">OFFSET($E$3,IF(ISNUMBER(VLOOKUP(OFFSET($E$3,MATCH(H103,$E$3:$E$1028,0),0),$E$3:$F$1067,2,FALSE())),MATCH(H103,$E$3:$E$1028,0),MATCH(H103,$E$3:$E$1028,0)+1),0)</f>
        <v>35884</v>
      </c>
      <c r="I104" s="0" t="n">
        <f aca="false">VLOOKUP(H104,$A$3:$B$1257,2,FALSE())</f>
        <v>25.17</v>
      </c>
      <c r="J104" s="0" t="n">
        <f aca="false">VLOOKUP(H104,'Raw data'!$A$3:$L$1417,5,FALSE())</f>
        <v>16.97</v>
      </c>
      <c r="K104" s="0" t="e">
        <f aca="false">VLOOKUP($H104,'Raw data'!$A$3:$L$1417,10,FALSE())</f>
        <v>#N/A</v>
      </c>
      <c r="L104" s="0" t="n">
        <f aca="false">VLOOKUP($H104,'Raw data'!$A$3:$L$1417,7,FALSE())</f>
        <v>23.5</v>
      </c>
      <c r="M104" s="0" t="n">
        <f aca="false">VLOOKUP($H104,'Raw data'!$A$3:$L$1417,8,FALSE())</f>
        <v>18.16</v>
      </c>
      <c r="N104" s="0" t="e">
        <f aca="false">VLOOKUP($H104,'Raw data'!$A$3:$L$1417,2,FALSE())</f>
        <v>#N/A</v>
      </c>
      <c r="O104" s="0" t="e">
        <f aca="false">VLOOKUP($H104,'Raw data'!$A$3:$L$1417,10,FALSE())</f>
        <v>#N/A</v>
      </c>
      <c r="P104" s="0" t="n">
        <f aca="false">VLOOKUP($H104,'Raw data'!$M$3:$N$1243,2,FALSE())</f>
        <v>19.57</v>
      </c>
    </row>
    <row r="105" customFormat="false" ht="12.75" hidden="false" customHeight="false" outlineLevel="0" collapsed="false">
      <c r="A105" s="96" t="n">
        <v>35851</v>
      </c>
      <c r="B105" s="0" t="n">
        <v>24.5</v>
      </c>
      <c r="E105" s="96" t="n">
        <f aca="false">CHOOSE(IF(WEEKDAY(E104+1,2)=6,1,IF(WEEKDAY(E104+1,2)=7,2,3)),IF(ISNUMBER(MATCH(E104+3,$Q$3:$Q$56,0)),E104+4,E104+3),IF(ISNUMBER(MATCH(E104+2,$Q$3:$Q$56,0)),E104+3,E104+2),IF(ISNUMBER(MATCH(E104+1,$Q$3:$Q$56,0)),E104+2,E104+1))</f>
        <v>35884</v>
      </c>
      <c r="F105" s="0" t="n">
        <f aca="false">VLOOKUP(E105,$A$3:$B$1257,2,FALSE())</f>
        <v>25.17</v>
      </c>
      <c r="H105" s="96" t="n">
        <f aca="true">OFFSET($E$3,IF(ISNUMBER(VLOOKUP(OFFSET($E$3,MATCH(H104,$E$3:$E$1028,0),0),$E$3:$F$1067,2,FALSE())),MATCH(H104,$E$3:$E$1028,0),MATCH(H104,$E$3:$E$1028,0)+1),0)</f>
        <v>35885</v>
      </c>
      <c r="I105" s="0" t="n">
        <f aca="false">VLOOKUP(H105,$A$3:$B$1257,2,FALSE())</f>
        <v>24.07</v>
      </c>
      <c r="J105" s="0" t="n">
        <f aca="false">VLOOKUP(H105,'Raw data'!$A$3:$L$1417,5,FALSE())</f>
        <v>17.82</v>
      </c>
      <c r="K105" s="0" t="e">
        <f aca="false">VLOOKUP($H105,'Raw data'!$A$3:$L$1417,10,FALSE())</f>
        <v>#N/A</v>
      </c>
      <c r="L105" s="0" t="n">
        <f aca="false">VLOOKUP($H105,'Raw data'!$A$3:$L$1417,7,FALSE())</f>
        <v>23.67</v>
      </c>
      <c r="M105" s="0" t="n">
        <f aca="false">VLOOKUP($H105,'Raw data'!$A$3:$L$1417,8,FALSE())</f>
        <v>18.38</v>
      </c>
      <c r="N105" s="0" t="e">
        <f aca="false">VLOOKUP($H105,'Raw data'!$A$3:$L$1417,2,FALSE())</f>
        <v>#N/A</v>
      </c>
      <c r="O105" s="0" t="e">
        <f aca="false">VLOOKUP($H105,'Raw data'!$A$3:$L$1417,10,FALSE())</f>
        <v>#N/A</v>
      </c>
      <c r="P105" s="0" t="n">
        <f aca="false">VLOOKUP($H105,'Raw data'!$M$3:$N$1243,2,FALSE())</f>
        <v>20.1</v>
      </c>
    </row>
    <row r="106" customFormat="false" ht="12.75" hidden="false" customHeight="false" outlineLevel="0" collapsed="false">
      <c r="A106" s="96" t="n">
        <v>35852</v>
      </c>
      <c r="B106" s="0" t="n">
        <v>25.2</v>
      </c>
      <c r="E106" s="96" t="n">
        <f aca="false">CHOOSE(IF(WEEKDAY(E105+1,2)=6,1,IF(WEEKDAY(E105+1,2)=7,2,3)),IF(ISNUMBER(MATCH(E105+3,$Q$3:$Q$56,0)),E105+4,E105+3),IF(ISNUMBER(MATCH(E105+2,$Q$3:$Q$56,0)),E105+3,E105+2),IF(ISNUMBER(MATCH(E105+1,$Q$3:$Q$56,0)),E105+2,E105+1))</f>
        <v>35885</v>
      </c>
      <c r="F106" s="0" t="n">
        <f aca="false">VLOOKUP(E106,$A$3:$B$1257,2,FALSE())</f>
        <v>24.07</v>
      </c>
      <c r="H106" s="96" t="n">
        <f aca="true">OFFSET($E$3,IF(ISNUMBER(VLOOKUP(OFFSET($E$3,MATCH(H105,$E$3:$E$1028,0),0),$E$3:$F$1067,2,FALSE())),MATCH(H105,$E$3:$E$1028,0),MATCH(H105,$E$3:$E$1028,0)+1),0)</f>
        <v>35886</v>
      </c>
      <c r="I106" s="0" t="n">
        <f aca="false">VLOOKUP(H106,$A$3:$B$1257,2,FALSE())</f>
        <v>25.2</v>
      </c>
      <c r="J106" s="0" t="n">
        <f aca="false">VLOOKUP(H106,'Raw data'!$A$3:$L$1417,5,FALSE())</f>
        <v>18.78</v>
      </c>
      <c r="K106" s="0" t="e">
        <f aca="false">VLOOKUP($H106,'Raw data'!$A$3:$L$1417,10,FALSE())</f>
        <v>#N/A</v>
      </c>
      <c r="L106" s="0" t="n">
        <f aca="false">VLOOKUP($H106,'Raw data'!$A$3:$L$1417,7,FALSE())</f>
        <v>27.5</v>
      </c>
      <c r="M106" s="0" t="n">
        <f aca="false">VLOOKUP($H106,'Raw data'!$A$3:$L$1417,8,FALSE())</f>
        <v>18.25</v>
      </c>
      <c r="N106" s="0" t="e">
        <f aca="false">VLOOKUP($H106,'Raw data'!$A$3:$L$1417,2,FALSE())</f>
        <v>#N/A</v>
      </c>
      <c r="O106" s="0" t="e">
        <f aca="false">VLOOKUP($H106,'Raw data'!$A$3:$L$1417,10,FALSE())</f>
        <v>#N/A</v>
      </c>
      <c r="P106" s="0" t="n">
        <f aca="false">VLOOKUP($H106,'Raw data'!$M$3:$N$1243,2,FALSE())</f>
        <v>20.38</v>
      </c>
    </row>
    <row r="107" customFormat="false" ht="12.75" hidden="false" customHeight="false" outlineLevel="0" collapsed="false">
      <c r="A107" s="96" t="n">
        <v>35853</v>
      </c>
      <c r="B107" s="0" t="n">
        <v>24.25</v>
      </c>
      <c r="E107" s="96" t="n">
        <f aca="false">CHOOSE(IF(WEEKDAY(E106+1,2)=6,1,IF(WEEKDAY(E106+1,2)=7,2,3)),IF(ISNUMBER(MATCH(E106+3,$Q$3:$Q$56,0)),E106+4,E106+3),IF(ISNUMBER(MATCH(E106+2,$Q$3:$Q$56,0)),E106+3,E106+2),IF(ISNUMBER(MATCH(E106+1,$Q$3:$Q$56,0)),E106+2,E106+1))</f>
        <v>35886</v>
      </c>
      <c r="F107" s="0" t="n">
        <f aca="false">VLOOKUP(E107,$A$3:$B$1257,2,FALSE())</f>
        <v>25.2</v>
      </c>
      <c r="H107" s="96" t="n">
        <f aca="true">OFFSET($E$3,IF(ISNUMBER(VLOOKUP(OFFSET($E$3,MATCH(H106,$E$3:$E$1028,0),0),$E$3:$F$1067,2,FALSE())),MATCH(H106,$E$3:$E$1028,0),MATCH(H106,$E$3:$E$1028,0)+1),0)</f>
        <v>35887</v>
      </c>
      <c r="I107" s="0" t="n">
        <f aca="false">VLOOKUP(H107,$A$3:$B$1257,2,FALSE())</f>
        <v>24.04</v>
      </c>
      <c r="J107" s="0" t="n">
        <f aca="false">VLOOKUP(H107,'Raw data'!$A$3:$L$1417,5,FALSE())</f>
        <v>17.92</v>
      </c>
      <c r="K107" s="0" t="e">
        <f aca="false">VLOOKUP($H107,'Raw data'!$A$3:$L$1417,10,FALSE())</f>
        <v>#N/A</v>
      </c>
      <c r="L107" s="0" t="n">
        <f aca="false">VLOOKUP($H107,'Raw data'!$A$3:$L$1417,7,FALSE())</f>
        <v>25.8</v>
      </c>
      <c r="M107" s="0" t="n">
        <f aca="false">VLOOKUP($H107,'Raw data'!$A$3:$L$1417,8,FALSE())</f>
        <v>16.5</v>
      </c>
      <c r="N107" s="0" t="e">
        <f aca="false">VLOOKUP($H107,'Raw data'!$A$3:$L$1417,2,FALSE())</f>
        <v>#N/A</v>
      </c>
      <c r="O107" s="0" t="e">
        <f aca="false">VLOOKUP($H107,'Raw data'!$A$3:$L$1417,10,FALSE())</f>
        <v>#N/A</v>
      </c>
      <c r="P107" s="0" t="n">
        <f aca="false">VLOOKUP($H107,'Raw data'!$M$3:$N$1243,2,FALSE())</f>
        <v>14.67</v>
      </c>
    </row>
    <row r="108" customFormat="false" ht="12.75" hidden="false" customHeight="false" outlineLevel="0" collapsed="false">
      <c r="A108" s="96" t="n">
        <v>35854</v>
      </c>
      <c r="B108" s="0" t="n">
        <v>23.75</v>
      </c>
      <c r="E108" s="96" t="n">
        <f aca="false">CHOOSE(IF(WEEKDAY(E107+1,2)=6,1,IF(WEEKDAY(E107+1,2)=7,2,3)),IF(ISNUMBER(MATCH(E107+3,$Q$3:$Q$56,0)),E107+4,E107+3),IF(ISNUMBER(MATCH(E107+2,$Q$3:$Q$56,0)),E107+3,E107+2),IF(ISNUMBER(MATCH(E107+1,$Q$3:$Q$56,0)),E107+2,E107+1))</f>
        <v>35887</v>
      </c>
      <c r="F108" s="0" t="n">
        <f aca="false">VLOOKUP(E108,$A$3:$B$1257,2,FALSE())</f>
        <v>24.04</v>
      </c>
      <c r="H108" s="96" t="n">
        <f aca="true">OFFSET($E$3,IF(ISNUMBER(VLOOKUP(OFFSET($E$3,MATCH(H107,$E$3:$E$1028,0),0),$E$3:$F$1067,2,FALSE())),MATCH(H107,$E$3:$E$1028,0),MATCH(H107,$E$3:$E$1028,0)+1),0)</f>
        <v>35888</v>
      </c>
      <c r="I108" s="0" t="n">
        <f aca="false">VLOOKUP(H108,$A$3:$B$1257,2,FALSE())</f>
        <v>26</v>
      </c>
      <c r="J108" s="0" t="n">
        <f aca="false">VLOOKUP(H108,'Raw data'!$A$3:$L$1417,5,FALSE())</f>
        <v>18.13</v>
      </c>
      <c r="K108" s="0" t="e">
        <f aca="false">VLOOKUP($H108,'Raw data'!$A$3:$L$1417,10,FALSE())</f>
        <v>#N/A</v>
      </c>
      <c r="L108" s="0" t="n">
        <f aca="false">VLOOKUP($H108,'Raw data'!$A$3:$L$1417,7,FALSE())</f>
        <v>26.09</v>
      </c>
      <c r="M108" s="0" t="n">
        <f aca="false">VLOOKUP($H108,'Raw data'!$A$3:$L$1417,8,FALSE())</f>
        <v>17.83</v>
      </c>
      <c r="N108" s="0" t="e">
        <f aca="false">VLOOKUP($H108,'Raw data'!$A$3:$L$1417,2,FALSE())</f>
        <v>#N/A</v>
      </c>
      <c r="O108" s="0" t="e">
        <f aca="false">VLOOKUP($H108,'Raw data'!$A$3:$L$1417,10,FALSE())</f>
        <v>#N/A</v>
      </c>
      <c r="P108" s="0" t="n">
        <f aca="false">VLOOKUP($H108,'Raw data'!$M$3:$N$1243,2,FALSE())</f>
        <v>15.5</v>
      </c>
    </row>
    <row r="109" customFormat="false" ht="12.75" hidden="false" customHeight="false" outlineLevel="0" collapsed="false">
      <c r="A109" s="96" t="n">
        <v>35855</v>
      </c>
      <c r="B109" s="0" t="n">
        <v>23.75</v>
      </c>
      <c r="E109" s="96" t="n">
        <f aca="false">CHOOSE(IF(WEEKDAY(E108+1,2)=6,1,IF(WEEKDAY(E108+1,2)=7,2,3)),IF(ISNUMBER(MATCH(E108+3,$Q$3:$Q$56,0)),E108+4,E108+3),IF(ISNUMBER(MATCH(E108+2,$Q$3:$Q$56,0)),E108+3,E108+2),IF(ISNUMBER(MATCH(E108+1,$Q$3:$Q$56,0)),E108+2,E108+1))</f>
        <v>35888</v>
      </c>
      <c r="F109" s="0" t="n">
        <f aca="false">VLOOKUP(E109,$A$3:$B$1257,2,FALSE())</f>
        <v>26</v>
      </c>
      <c r="H109" s="96" t="n">
        <f aca="true">OFFSET($E$3,IF(ISNUMBER(VLOOKUP(OFFSET($E$3,MATCH(H108,$E$3:$E$1028,0),0),$E$3:$F$1067,2,FALSE())),MATCH(H108,$E$3:$E$1028,0),MATCH(H108,$E$3:$E$1028,0)+1),0)</f>
        <v>35891</v>
      </c>
      <c r="I109" s="0" t="n">
        <f aca="false">VLOOKUP(H109,$A$3:$B$1257,2,FALSE())</f>
        <v>25.26</v>
      </c>
      <c r="J109" s="0" t="n">
        <f aca="false">VLOOKUP(H109,'Raw data'!$A$3:$L$1417,5,FALSE())</f>
        <v>20.65</v>
      </c>
      <c r="K109" s="0" t="n">
        <f aca="false">VLOOKUP($H109,'Raw data'!$A$3:$L$1417,10,FALSE())</f>
        <v>23</v>
      </c>
      <c r="L109" s="0" t="n">
        <f aca="false">VLOOKUP($H109,'Raw data'!$A$3:$L$1417,7,FALSE())</f>
        <v>26.75</v>
      </c>
      <c r="M109" s="0" t="n">
        <f aca="false">VLOOKUP($H109,'Raw data'!$A$3:$L$1417,8,FALSE())</f>
        <v>17.58</v>
      </c>
      <c r="N109" s="0" t="e">
        <f aca="false">VLOOKUP($H109,'Raw data'!$A$3:$L$1417,2,FALSE())</f>
        <v>#N/A</v>
      </c>
      <c r="O109" s="0" t="n">
        <f aca="false">VLOOKUP($H109,'Raw data'!$A$3:$L$1417,10,FALSE())</f>
        <v>23</v>
      </c>
      <c r="P109" s="0" t="n">
        <f aca="false">VLOOKUP($H109,'Raw data'!$M$3:$N$1243,2,FALSE())</f>
        <v>20.88</v>
      </c>
    </row>
    <row r="110" customFormat="false" ht="12.75" hidden="false" customHeight="false" outlineLevel="0" collapsed="false">
      <c r="A110" s="96" t="n">
        <v>35856</v>
      </c>
      <c r="B110" s="0" t="n">
        <v>25.78</v>
      </c>
      <c r="E110" s="96" t="n">
        <f aca="false">CHOOSE(IF(WEEKDAY(E109+1,2)=6,1,IF(WEEKDAY(E109+1,2)=7,2,3)),IF(ISNUMBER(MATCH(E109+3,$Q$3:$Q$56,0)),E109+4,E109+3),IF(ISNUMBER(MATCH(E109+2,$Q$3:$Q$56,0)),E109+3,E109+2),IF(ISNUMBER(MATCH(E109+1,$Q$3:$Q$56,0)),E109+2,E109+1))</f>
        <v>35891</v>
      </c>
      <c r="F110" s="0" t="n">
        <f aca="false">VLOOKUP(E110,$A$3:$B$1257,2,FALSE())</f>
        <v>25.26</v>
      </c>
      <c r="H110" s="96" t="n">
        <f aca="true">OFFSET($E$3,IF(ISNUMBER(VLOOKUP(OFFSET($E$3,MATCH(H109,$E$3:$E$1028,0),0),$E$3:$F$1067,2,FALSE())),MATCH(H109,$E$3:$E$1028,0),MATCH(H109,$E$3:$E$1028,0)+1),0)</f>
        <v>35892</v>
      </c>
      <c r="I110" s="0" t="n">
        <f aca="false">VLOOKUP(H110,$A$3:$B$1257,2,FALSE())</f>
        <v>25.13</v>
      </c>
      <c r="J110" s="0" t="n">
        <f aca="false">VLOOKUP(H110,'Raw data'!$A$3:$L$1417,5,FALSE())</f>
        <v>22.74</v>
      </c>
      <c r="K110" s="0" t="n">
        <f aca="false">VLOOKUP($H110,'Raw data'!$A$3:$L$1417,10,FALSE())</f>
        <v>23</v>
      </c>
      <c r="L110" s="0" t="n">
        <f aca="false">VLOOKUP($H110,'Raw data'!$A$3:$L$1417,7,FALSE())</f>
        <v>24.71</v>
      </c>
      <c r="M110" s="0" t="n">
        <f aca="false">VLOOKUP($H110,'Raw data'!$A$3:$L$1417,8,FALSE())</f>
        <v>20.13</v>
      </c>
      <c r="N110" s="0" t="e">
        <f aca="false">VLOOKUP($H110,'Raw data'!$A$3:$L$1417,2,FALSE())</f>
        <v>#N/A</v>
      </c>
      <c r="O110" s="0" t="n">
        <f aca="false">VLOOKUP($H110,'Raw data'!$A$3:$L$1417,10,FALSE())</f>
        <v>23</v>
      </c>
      <c r="P110" s="0" t="n">
        <f aca="false">VLOOKUP($H110,'Raw data'!$M$3:$N$1243,2,FALSE())</f>
        <v>21.92</v>
      </c>
    </row>
    <row r="111" customFormat="false" ht="12.75" hidden="false" customHeight="false" outlineLevel="0" collapsed="false">
      <c r="A111" s="96" t="n">
        <v>35857</v>
      </c>
      <c r="B111" s="0" t="n">
        <v>23.81</v>
      </c>
      <c r="E111" s="96" t="n">
        <f aca="false">CHOOSE(IF(WEEKDAY(E110+1,2)=6,1,IF(WEEKDAY(E110+1,2)=7,2,3)),IF(ISNUMBER(MATCH(E110+3,$Q$3:$Q$56,0)),E110+4,E110+3),IF(ISNUMBER(MATCH(E110+2,$Q$3:$Q$56,0)),E110+3,E110+2),IF(ISNUMBER(MATCH(E110+1,$Q$3:$Q$56,0)),E110+2,E110+1))</f>
        <v>35892</v>
      </c>
      <c r="F111" s="0" t="n">
        <f aca="false">VLOOKUP(E111,$A$3:$B$1257,2,FALSE())</f>
        <v>25.13</v>
      </c>
      <c r="H111" s="96" t="n">
        <f aca="true">OFFSET($E$3,IF(ISNUMBER(VLOOKUP(OFFSET($E$3,MATCH(H110,$E$3:$E$1028,0),0),$E$3:$F$1067,2,FALSE())),MATCH(H110,$E$3:$E$1028,0),MATCH(H110,$E$3:$E$1028,0)+1),0)</f>
        <v>35893</v>
      </c>
      <c r="I111" s="0" t="n">
        <f aca="false">VLOOKUP(H111,$A$3:$B$1257,2,FALSE())</f>
        <v>25.1</v>
      </c>
      <c r="J111" s="0" t="n">
        <f aca="false">VLOOKUP(H111,'Raw data'!$A$3:$L$1417,5,FALSE())</f>
        <v>20.46</v>
      </c>
      <c r="K111" s="0" t="n">
        <f aca="false">VLOOKUP($H111,'Raw data'!$A$3:$L$1417,10,FALSE())</f>
        <v>23</v>
      </c>
      <c r="L111" s="0" t="n">
        <f aca="false">VLOOKUP($H111,'Raw data'!$A$3:$L$1417,7,FALSE())</f>
        <v>23.67</v>
      </c>
      <c r="M111" s="0" t="n">
        <f aca="false">VLOOKUP($H111,'Raw data'!$A$3:$L$1417,8,FALSE())</f>
        <v>18.5</v>
      </c>
      <c r="N111" s="0" t="e">
        <f aca="false">VLOOKUP($H111,'Raw data'!$A$3:$L$1417,2,FALSE())</f>
        <v>#N/A</v>
      </c>
      <c r="O111" s="0" t="n">
        <f aca="false">VLOOKUP($H111,'Raw data'!$A$3:$L$1417,10,FALSE())</f>
        <v>23</v>
      </c>
      <c r="P111" s="0" t="n">
        <f aca="false">VLOOKUP($H111,'Raw data'!$M$3:$N$1243,2,FALSE())</f>
        <v>20</v>
      </c>
    </row>
    <row r="112" customFormat="false" ht="12.75" hidden="false" customHeight="false" outlineLevel="0" collapsed="false">
      <c r="A112" s="96" t="n">
        <v>35858</v>
      </c>
      <c r="B112" s="0" t="n">
        <v>24.65</v>
      </c>
      <c r="E112" s="96" t="n">
        <f aca="false">CHOOSE(IF(WEEKDAY(E111+1,2)=6,1,IF(WEEKDAY(E111+1,2)=7,2,3)),IF(ISNUMBER(MATCH(E111+3,$Q$3:$Q$56,0)),E111+4,E111+3),IF(ISNUMBER(MATCH(E111+2,$Q$3:$Q$56,0)),E111+3,E111+2),IF(ISNUMBER(MATCH(E111+1,$Q$3:$Q$56,0)),E111+2,E111+1))</f>
        <v>35893</v>
      </c>
      <c r="F112" s="0" t="n">
        <f aca="false">VLOOKUP(E112,$A$3:$B$1257,2,FALSE())</f>
        <v>25.1</v>
      </c>
      <c r="H112" s="96" t="n">
        <f aca="true">OFFSET($E$3,IF(ISNUMBER(VLOOKUP(OFFSET($E$3,MATCH(H111,$E$3:$E$1028,0),0),$E$3:$F$1067,2,FALSE())),MATCH(H111,$E$3:$E$1028,0),MATCH(H111,$E$3:$E$1028,0)+1),0)</f>
        <v>35894</v>
      </c>
      <c r="I112" s="0" t="n">
        <f aca="false">VLOOKUP(H112,$A$3:$B$1257,2,FALSE())</f>
        <v>24.68</v>
      </c>
      <c r="J112" s="0" t="n">
        <f aca="false">VLOOKUP(H112,'Raw data'!$A$3:$L$1417,5,FALSE())</f>
        <v>22.72</v>
      </c>
      <c r="K112" s="0" t="n">
        <f aca="false">VLOOKUP($H112,'Raw data'!$A$3:$L$1417,10,FALSE())</f>
        <v>23</v>
      </c>
      <c r="L112" s="0" t="n">
        <f aca="false">VLOOKUP($H112,'Raw data'!$A$3:$L$1417,7,FALSE())</f>
        <v>23.19</v>
      </c>
      <c r="M112" s="0" t="n">
        <f aca="false">VLOOKUP($H112,'Raw data'!$A$3:$L$1417,8,FALSE())</f>
        <v>18.17</v>
      </c>
      <c r="N112" s="0" t="e">
        <f aca="false">VLOOKUP($H112,'Raw data'!$A$3:$L$1417,2,FALSE())</f>
        <v>#N/A</v>
      </c>
      <c r="O112" s="0" t="n">
        <f aca="false">VLOOKUP($H112,'Raw data'!$A$3:$L$1417,10,FALSE())</f>
        <v>23</v>
      </c>
      <c r="P112" s="0" t="n">
        <f aca="false">VLOOKUP($H112,'Raw data'!$M$3:$N$1243,2,FALSE())</f>
        <v>19.3</v>
      </c>
    </row>
    <row r="113" customFormat="false" ht="12.75" hidden="false" customHeight="false" outlineLevel="0" collapsed="false">
      <c r="A113" s="96" t="n">
        <v>35859</v>
      </c>
      <c r="B113" s="0" t="n">
        <v>25.87</v>
      </c>
      <c r="E113" s="96" t="n">
        <f aca="false">CHOOSE(IF(WEEKDAY(E112+1,2)=6,1,IF(WEEKDAY(E112+1,2)=7,2,3)),IF(ISNUMBER(MATCH(E112+3,$Q$3:$Q$56,0)),E112+4,E112+3),IF(ISNUMBER(MATCH(E112+2,$Q$3:$Q$56,0)),E112+3,E112+2),IF(ISNUMBER(MATCH(E112+1,$Q$3:$Q$56,0)),E112+2,E112+1))</f>
        <v>35894</v>
      </c>
      <c r="F113" s="0" t="n">
        <f aca="false">VLOOKUP(E113,$A$3:$B$1257,2,FALSE())</f>
        <v>24.68</v>
      </c>
      <c r="H113" s="96" t="n">
        <f aca="true">OFFSET($E$3,IF(ISNUMBER(VLOOKUP(OFFSET($E$3,MATCH(H112,$E$3:$E$1028,0),0),$E$3:$F$1067,2,FALSE())),MATCH(H112,$E$3:$E$1028,0),MATCH(H112,$E$3:$E$1028,0)+1),0)</f>
        <v>35898</v>
      </c>
      <c r="I113" s="0" t="n">
        <f aca="false">VLOOKUP(H113,$A$3:$B$1257,2,FALSE())</f>
        <v>25</v>
      </c>
      <c r="J113" s="0" t="n">
        <f aca="false">VLOOKUP(H113,'Raw data'!$A$3:$L$1417,5,FALSE())</f>
        <v>29.84</v>
      </c>
      <c r="K113" s="0" t="e">
        <f aca="false">VLOOKUP($H113,'Raw data'!$A$3:$L$1417,10,FALSE())</f>
        <v>#N/A</v>
      </c>
      <c r="L113" s="0" t="n">
        <f aca="false">VLOOKUP($H113,'Raw data'!$A$3:$L$1417,7,FALSE())</f>
        <v>23.75</v>
      </c>
      <c r="M113" s="0" t="n">
        <f aca="false">VLOOKUP($H113,'Raw data'!$A$3:$L$1417,8,FALSE())</f>
        <v>18</v>
      </c>
      <c r="N113" s="0" t="e">
        <f aca="false">VLOOKUP($H113,'Raw data'!$A$3:$L$1417,2,FALSE())</f>
        <v>#N/A</v>
      </c>
      <c r="O113" s="0" t="e">
        <f aca="false">VLOOKUP($H113,'Raw data'!$A$3:$L$1417,10,FALSE())</f>
        <v>#N/A</v>
      </c>
      <c r="P113" s="0" t="n">
        <f aca="false">VLOOKUP($H113,'Raw data'!$M$3:$N$1243,2,FALSE())</f>
        <v>25.7</v>
      </c>
    </row>
    <row r="114" customFormat="false" ht="12.75" hidden="false" customHeight="false" outlineLevel="0" collapsed="false">
      <c r="A114" s="96" t="n">
        <v>35860</v>
      </c>
      <c r="B114" s="0" t="n">
        <v>25.63</v>
      </c>
      <c r="E114" s="96" t="n">
        <f aca="false">CHOOSE(IF(WEEKDAY(E113+1,2)=6,1,IF(WEEKDAY(E113+1,2)=7,2,3)),IF(ISNUMBER(MATCH(E113+3,$Q$3:$Q$56,0)),E113+4,E113+3),IF(ISNUMBER(MATCH(E113+2,$Q$3:$Q$56,0)),E113+3,E113+2),IF(ISNUMBER(MATCH(E113+1,$Q$3:$Q$56,0)),E113+2,E113+1))</f>
        <v>35895</v>
      </c>
      <c r="F114" s="0" t="e">
        <f aca="false">VLOOKUP(E114,$A$3:$B$1257,2,FALSE())</f>
        <v>#N/A</v>
      </c>
      <c r="H114" s="96" t="n">
        <f aca="true">OFFSET($E$3,IF(ISNUMBER(VLOOKUP(OFFSET($E$3,MATCH(H113,$E$3:$E$1028,0),0),$E$3:$F$1067,2,FALSE())),MATCH(H113,$E$3:$E$1028,0),MATCH(H113,$E$3:$E$1028,0)+1),0)</f>
        <v>35899</v>
      </c>
      <c r="I114" s="0" t="n">
        <f aca="false">VLOOKUP(H114,$A$3:$B$1257,2,FALSE())</f>
        <v>25.33</v>
      </c>
      <c r="J114" s="0" t="n">
        <f aca="false">VLOOKUP(H114,'Raw data'!$A$3:$L$1417,5,FALSE())</f>
        <v>21.61</v>
      </c>
      <c r="K114" s="0" t="e">
        <f aca="false">VLOOKUP($H114,'Raw data'!$A$3:$L$1417,10,FALSE())</f>
        <v>#N/A</v>
      </c>
      <c r="L114" s="0" t="n">
        <f aca="false">VLOOKUP($H114,'Raw data'!$A$3:$L$1417,7,FALSE())</f>
        <v>24.83</v>
      </c>
      <c r="M114" s="0" t="n">
        <f aca="false">VLOOKUP($H114,'Raw data'!$A$3:$L$1417,8,FALSE())</f>
        <v>18.08</v>
      </c>
      <c r="N114" s="0" t="e">
        <f aca="false">VLOOKUP($H114,'Raw data'!$A$3:$L$1417,2,FALSE())</f>
        <v>#N/A</v>
      </c>
      <c r="O114" s="0" t="e">
        <f aca="false">VLOOKUP($H114,'Raw data'!$A$3:$L$1417,10,FALSE())</f>
        <v>#N/A</v>
      </c>
      <c r="P114" s="0" t="n">
        <f aca="false">VLOOKUP($H114,'Raw data'!$M$3:$N$1243,2,FALSE())</f>
        <v>20.5</v>
      </c>
    </row>
    <row r="115" customFormat="false" ht="12.75" hidden="false" customHeight="false" outlineLevel="0" collapsed="false">
      <c r="A115" s="96" t="n">
        <v>35861</v>
      </c>
      <c r="B115" s="0" t="n">
        <v>22</v>
      </c>
      <c r="E115" s="96" t="n">
        <f aca="false">CHOOSE(IF(WEEKDAY(E114+1,2)=6,1,IF(WEEKDAY(E114+1,2)=7,2,3)),IF(ISNUMBER(MATCH(E114+3,$Q$3:$Q$56,0)),E114+4,E114+3),IF(ISNUMBER(MATCH(E114+2,$Q$3:$Q$56,0)),E114+3,E114+2),IF(ISNUMBER(MATCH(E114+1,$Q$3:$Q$56,0)),E114+2,E114+1))</f>
        <v>35898</v>
      </c>
      <c r="F115" s="0" t="n">
        <f aca="false">VLOOKUP(E115,$A$3:$B$1257,2,FALSE())</f>
        <v>25</v>
      </c>
      <c r="H115" s="96" t="n">
        <f aca="true">OFFSET($E$3,IF(ISNUMBER(VLOOKUP(OFFSET($E$3,MATCH(H114,$E$3:$E$1028,0),0),$E$3:$F$1067,2,FALSE())),MATCH(H114,$E$3:$E$1028,0),MATCH(H114,$E$3:$E$1028,0)+1),0)</f>
        <v>35900</v>
      </c>
      <c r="I115" s="0" t="n">
        <f aca="false">VLOOKUP(H115,$A$3:$B$1257,2,FALSE())</f>
        <v>24.5</v>
      </c>
      <c r="J115" s="0" t="n">
        <f aca="false">VLOOKUP(H115,'Raw data'!$A$3:$L$1417,5,FALSE())</f>
        <v>21.97</v>
      </c>
      <c r="K115" s="0" t="e">
        <f aca="false">VLOOKUP($H115,'Raw data'!$A$3:$L$1417,10,FALSE())</f>
        <v>#N/A</v>
      </c>
      <c r="L115" s="0" t="n">
        <f aca="false">VLOOKUP($H115,'Raw data'!$A$3:$L$1417,7,FALSE())</f>
        <v>24.22</v>
      </c>
      <c r="M115" s="0" t="n">
        <f aca="false">VLOOKUP($H115,'Raw data'!$A$3:$L$1417,8,FALSE())</f>
        <v>18.54</v>
      </c>
      <c r="N115" s="0" t="e">
        <f aca="false">VLOOKUP($H115,'Raw data'!$A$3:$L$1417,2,FALSE())</f>
        <v>#N/A</v>
      </c>
      <c r="O115" s="0" t="e">
        <f aca="false">VLOOKUP($H115,'Raw data'!$A$3:$L$1417,10,FALSE())</f>
        <v>#N/A</v>
      </c>
      <c r="P115" s="0" t="n">
        <f aca="false">VLOOKUP($H115,'Raw data'!$M$3:$N$1243,2,FALSE())</f>
        <v>21.11</v>
      </c>
    </row>
    <row r="116" customFormat="false" ht="12.75" hidden="false" customHeight="false" outlineLevel="0" collapsed="false">
      <c r="A116" s="96" t="n">
        <v>35862</v>
      </c>
      <c r="B116" s="0" t="n">
        <v>22</v>
      </c>
      <c r="E116" s="96" t="n">
        <f aca="false">CHOOSE(IF(WEEKDAY(E115+1,2)=6,1,IF(WEEKDAY(E115+1,2)=7,2,3)),IF(ISNUMBER(MATCH(E115+3,$Q$3:$Q$56,0)),E115+4,E115+3),IF(ISNUMBER(MATCH(E115+2,$Q$3:$Q$56,0)),E115+3,E115+2),IF(ISNUMBER(MATCH(E115+1,$Q$3:$Q$56,0)),E115+2,E115+1))</f>
        <v>35899</v>
      </c>
      <c r="F116" s="0" t="n">
        <f aca="false">VLOOKUP(E116,$A$3:$B$1257,2,FALSE())</f>
        <v>25.33</v>
      </c>
      <c r="H116" s="96" t="n">
        <f aca="true">OFFSET($E$3,IF(ISNUMBER(VLOOKUP(OFFSET($E$3,MATCH(H115,$E$3:$E$1028,0),0),$E$3:$F$1067,2,FALSE())),MATCH(H115,$E$3:$E$1028,0),MATCH(H115,$E$3:$E$1028,0)+1),0)</f>
        <v>35901</v>
      </c>
      <c r="I116" s="0" t="n">
        <f aca="false">VLOOKUP(H116,$A$3:$B$1257,2,FALSE())</f>
        <v>24.5</v>
      </c>
      <c r="J116" s="0" t="n">
        <f aca="false">VLOOKUP(H116,'Raw data'!$A$3:$L$1417,5,FALSE())</f>
        <v>24.04</v>
      </c>
      <c r="K116" s="0" t="n">
        <f aca="false">VLOOKUP($H116,'Raw data'!$A$3:$L$1417,10,FALSE())</f>
        <v>24.75</v>
      </c>
      <c r="L116" s="0" t="n">
        <f aca="false">VLOOKUP($H116,'Raw data'!$A$3:$L$1417,7,FALSE())</f>
        <v>23.66</v>
      </c>
      <c r="M116" s="0" t="n">
        <f aca="false">VLOOKUP($H116,'Raw data'!$A$3:$L$1417,8,FALSE())</f>
        <v>20.75</v>
      </c>
      <c r="N116" s="0" t="e">
        <f aca="false">VLOOKUP($H116,'Raw data'!$A$3:$L$1417,2,FALSE())</f>
        <v>#N/A</v>
      </c>
      <c r="O116" s="0" t="n">
        <f aca="false">VLOOKUP($H116,'Raw data'!$A$3:$L$1417,10,FALSE())</f>
        <v>24.75</v>
      </c>
      <c r="P116" s="0" t="n">
        <f aca="false">VLOOKUP($H116,'Raw data'!$M$3:$N$1243,2,FALSE())</f>
        <v>21.87</v>
      </c>
    </row>
    <row r="117" customFormat="false" ht="12.75" hidden="false" customHeight="false" outlineLevel="0" collapsed="false">
      <c r="A117" s="96" t="n">
        <v>35863</v>
      </c>
      <c r="B117" s="0" t="n">
        <v>23.46</v>
      </c>
      <c r="E117" s="96" t="n">
        <f aca="false">CHOOSE(IF(WEEKDAY(E116+1,2)=6,1,IF(WEEKDAY(E116+1,2)=7,2,3)),IF(ISNUMBER(MATCH(E116+3,$Q$3:$Q$56,0)),E116+4,E116+3),IF(ISNUMBER(MATCH(E116+2,$Q$3:$Q$56,0)),E116+3,E116+2),IF(ISNUMBER(MATCH(E116+1,$Q$3:$Q$56,0)),E116+2,E116+1))</f>
        <v>35900</v>
      </c>
      <c r="F117" s="0" t="n">
        <f aca="false">VLOOKUP(E117,$A$3:$B$1257,2,FALSE())</f>
        <v>24.5</v>
      </c>
      <c r="H117" s="96" t="n">
        <f aca="true">OFFSET($E$3,IF(ISNUMBER(VLOOKUP(OFFSET($E$3,MATCH(H116,$E$3:$E$1028,0),0),$E$3:$F$1067,2,FALSE())),MATCH(H116,$E$3:$E$1028,0),MATCH(H116,$E$3:$E$1028,0)+1),0)</f>
        <v>35902</v>
      </c>
      <c r="I117" s="0" t="n">
        <f aca="false">VLOOKUP(H117,$A$3:$B$1257,2,FALSE())</f>
        <v>25</v>
      </c>
      <c r="J117" s="0" t="n">
        <f aca="false">VLOOKUP(H117,'Raw data'!$A$3:$L$1417,5,FALSE())</f>
        <v>24.31</v>
      </c>
      <c r="K117" s="0" t="n">
        <f aca="false">VLOOKUP($H117,'Raw data'!$A$3:$L$1417,10,FALSE())</f>
        <v>25</v>
      </c>
      <c r="L117" s="0" t="n">
        <f aca="false">VLOOKUP($H117,'Raw data'!$A$3:$L$1417,7,FALSE())</f>
        <v>23.5</v>
      </c>
      <c r="M117" s="0" t="n">
        <f aca="false">VLOOKUP($H117,'Raw data'!$A$3:$L$1417,8,FALSE())</f>
        <v>21.25</v>
      </c>
      <c r="N117" s="0" t="e">
        <f aca="false">VLOOKUP($H117,'Raw data'!$A$3:$L$1417,2,FALSE())</f>
        <v>#N/A</v>
      </c>
      <c r="O117" s="0" t="n">
        <f aca="false">VLOOKUP($H117,'Raw data'!$A$3:$L$1417,10,FALSE())</f>
        <v>25</v>
      </c>
      <c r="P117" s="0" t="n">
        <f aca="false">VLOOKUP($H117,'Raw data'!$M$3:$N$1243,2,FALSE())</f>
        <v>22.43</v>
      </c>
    </row>
    <row r="118" customFormat="false" ht="12.75" hidden="false" customHeight="false" outlineLevel="0" collapsed="false">
      <c r="A118" s="96" t="n">
        <v>35864</v>
      </c>
      <c r="B118" s="0" t="n">
        <v>24.58</v>
      </c>
      <c r="E118" s="96" t="n">
        <f aca="false">CHOOSE(IF(WEEKDAY(E117+1,2)=6,1,IF(WEEKDAY(E117+1,2)=7,2,3)),IF(ISNUMBER(MATCH(E117+3,$Q$3:$Q$56,0)),E117+4,E117+3),IF(ISNUMBER(MATCH(E117+2,$Q$3:$Q$56,0)),E117+3,E117+2),IF(ISNUMBER(MATCH(E117+1,$Q$3:$Q$56,0)),E117+2,E117+1))</f>
        <v>35901</v>
      </c>
      <c r="F118" s="0" t="n">
        <f aca="false">VLOOKUP(E118,$A$3:$B$1257,2,FALSE())</f>
        <v>24.5</v>
      </c>
      <c r="H118" s="96" t="n">
        <f aca="true">OFFSET($E$3,IF(ISNUMBER(VLOOKUP(OFFSET($E$3,MATCH(H117,$E$3:$E$1028,0),0),$E$3:$F$1067,2,FALSE())),MATCH(H117,$E$3:$E$1028,0),MATCH(H117,$E$3:$E$1028,0)+1),0)</f>
        <v>35905</v>
      </c>
      <c r="I118" s="0" t="n">
        <f aca="false">VLOOKUP(H118,$A$3:$B$1257,2,FALSE())</f>
        <v>24.15</v>
      </c>
      <c r="J118" s="0" t="n">
        <f aca="false">VLOOKUP(H118,'Raw data'!$A$3:$L$1417,5,FALSE())</f>
        <v>25</v>
      </c>
      <c r="K118" s="0" t="n">
        <f aca="false">VLOOKUP($H118,'Raw data'!$A$3:$L$1417,10,FALSE())</f>
        <v>22</v>
      </c>
      <c r="L118" s="0" t="n">
        <f aca="false">VLOOKUP($H118,'Raw data'!$A$3:$L$1417,7,FALSE())</f>
        <v>23.3</v>
      </c>
      <c r="M118" s="0" t="e">
        <f aca="false">VLOOKUP($H118,'Raw data'!$A$3:$L$1417,8,FALSE())</f>
        <v>#N/A</v>
      </c>
      <c r="N118" s="0" t="e">
        <f aca="false">VLOOKUP($H118,'Raw data'!$A$3:$L$1417,2,FALSE())</f>
        <v>#N/A</v>
      </c>
      <c r="O118" s="0" t="n">
        <f aca="false">VLOOKUP($H118,'Raw data'!$A$3:$L$1417,10,FALSE())</f>
        <v>22</v>
      </c>
      <c r="P118" s="0" t="n">
        <f aca="false">VLOOKUP($H118,'Raw data'!$M$3:$N$1243,2,FALSE())</f>
        <v>22.94</v>
      </c>
    </row>
    <row r="119" customFormat="false" ht="12.75" hidden="false" customHeight="false" outlineLevel="0" collapsed="false">
      <c r="A119" s="96" t="n">
        <v>35865</v>
      </c>
      <c r="B119" s="0" t="n">
        <v>25.38</v>
      </c>
      <c r="E119" s="96" t="n">
        <f aca="false">CHOOSE(IF(WEEKDAY(E118+1,2)=6,1,IF(WEEKDAY(E118+1,2)=7,2,3)),IF(ISNUMBER(MATCH(E118+3,$Q$3:$Q$56,0)),E118+4,E118+3),IF(ISNUMBER(MATCH(E118+2,$Q$3:$Q$56,0)),E118+3,E118+2),IF(ISNUMBER(MATCH(E118+1,$Q$3:$Q$56,0)),E118+2,E118+1))</f>
        <v>35902</v>
      </c>
      <c r="F119" s="0" t="n">
        <f aca="false">VLOOKUP(E119,$A$3:$B$1257,2,FALSE())</f>
        <v>25</v>
      </c>
      <c r="H119" s="96" t="n">
        <f aca="true">OFFSET($E$3,IF(ISNUMBER(VLOOKUP(OFFSET($E$3,MATCH(H118,$E$3:$E$1028,0),0),$E$3:$F$1067,2,FALSE())),MATCH(H118,$E$3:$E$1028,0),MATCH(H118,$E$3:$E$1028,0)+1),0)</f>
        <v>35906</v>
      </c>
      <c r="I119" s="0" t="n">
        <f aca="false">VLOOKUP(H119,$A$3:$B$1257,2,FALSE())</f>
        <v>24.67</v>
      </c>
      <c r="J119" s="0" t="n">
        <f aca="false">VLOOKUP(H119,'Raw data'!$A$3:$L$1417,5,FALSE())</f>
        <v>21.23</v>
      </c>
      <c r="K119" s="0" t="n">
        <f aca="false">VLOOKUP($H119,'Raw data'!$A$3:$L$1417,10,FALSE())</f>
        <v>19.25</v>
      </c>
      <c r="L119" s="0" t="n">
        <f aca="false">VLOOKUP($H119,'Raw data'!$A$3:$L$1417,7,FALSE())</f>
        <v>24.5</v>
      </c>
      <c r="M119" s="0" t="e">
        <f aca="false">VLOOKUP($H119,'Raw data'!$A$3:$L$1417,8,FALSE())</f>
        <v>#N/A</v>
      </c>
      <c r="N119" s="0" t="e">
        <f aca="false">VLOOKUP($H119,'Raw data'!$A$3:$L$1417,2,FALSE())</f>
        <v>#N/A</v>
      </c>
      <c r="O119" s="0" t="n">
        <f aca="false">VLOOKUP($H119,'Raw data'!$A$3:$L$1417,10,FALSE())</f>
        <v>19.25</v>
      </c>
      <c r="P119" s="0" t="n">
        <f aca="false">VLOOKUP($H119,'Raw data'!$M$3:$N$1243,2,FALSE())</f>
        <v>23.11</v>
      </c>
    </row>
    <row r="120" customFormat="false" ht="12.75" hidden="false" customHeight="false" outlineLevel="0" collapsed="false">
      <c r="A120" s="96" t="n">
        <v>35866</v>
      </c>
      <c r="B120" s="0" t="n">
        <v>25.61</v>
      </c>
      <c r="E120" s="96" t="n">
        <f aca="false">CHOOSE(IF(WEEKDAY(E119+1,2)=6,1,IF(WEEKDAY(E119+1,2)=7,2,3)),IF(ISNUMBER(MATCH(E119+3,$Q$3:$Q$56,0)),E119+4,E119+3),IF(ISNUMBER(MATCH(E119+2,$Q$3:$Q$56,0)),E119+3,E119+2),IF(ISNUMBER(MATCH(E119+1,$Q$3:$Q$56,0)),E119+2,E119+1))</f>
        <v>35905</v>
      </c>
      <c r="F120" s="0" t="n">
        <f aca="false">VLOOKUP(E120,$A$3:$B$1257,2,FALSE())</f>
        <v>24.15</v>
      </c>
      <c r="H120" s="96" t="n">
        <f aca="true">OFFSET($E$3,IF(ISNUMBER(VLOOKUP(OFFSET($E$3,MATCH(H119,$E$3:$E$1028,0),0),$E$3:$F$1067,2,FALSE())),MATCH(H119,$E$3:$E$1028,0),MATCH(H119,$E$3:$E$1028,0)+1),0)</f>
        <v>35907</v>
      </c>
      <c r="I120" s="0" t="n">
        <f aca="false">VLOOKUP(H120,$A$3:$B$1257,2,FALSE())</f>
        <v>25</v>
      </c>
      <c r="J120" s="0" t="n">
        <f aca="false">VLOOKUP(H120,'Raw data'!$A$3:$L$1417,5,FALSE())</f>
        <v>20.76</v>
      </c>
      <c r="K120" s="0" t="n">
        <f aca="false">VLOOKUP($H120,'Raw data'!$A$3:$L$1417,10,FALSE())</f>
        <v>19.25</v>
      </c>
      <c r="L120" s="0" t="n">
        <f aca="false">VLOOKUP($H120,'Raw data'!$A$3:$L$1417,7,FALSE())</f>
        <v>24.75</v>
      </c>
      <c r="M120" s="0" t="n">
        <f aca="false">VLOOKUP($H120,'Raw data'!$A$3:$L$1417,8,FALSE())</f>
        <v>17.88</v>
      </c>
      <c r="N120" s="0" t="e">
        <f aca="false">VLOOKUP($H120,'Raw data'!$A$3:$L$1417,2,FALSE())</f>
        <v>#N/A</v>
      </c>
      <c r="O120" s="0" t="n">
        <f aca="false">VLOOKUP($H120,'Raw data'!$A$3:$L$1417,10,FALSE())</f>
        <v>19.25</v>
      </c>
      <c r="P120" s="0" t="n">
        <f aca="false">VLOOKUP($H120,'Raw data'!$M$3:$N$1243,2,FALSE())</f>
        <v>23.25</v>
      </c>
    </row>
    <row r="121" customFormat="false" ht="12.75" hidden="false" customHeight="false" outlineLevel="0" collapsed="false">
      <c r="A121" s="96" t="n">
        <v>35867</v>
      </c>
      <c r="B121" s="0" t="n">
        <v>26.6</v>
      </c>
      <c r="E121" s="96" t="n">
        <f aca="false">CHOOSE(IF(WEEKDAY(E120+1,2)=6,1,IF(WEEKDAY(E120+1,2)=7,2,3)),IF(ISNUMBER(MATCH(E120+3,$Q$3:$Q$56,0)),E120+4,E120+3),IF(ISNUMBER(MATCH(E120+2,$Q$3:$Q$56,0)),E120+3,E120+2),IF(ISNUMBER(MATCH(E120+1,$Q$3:$Q$56,0)),E120+2,E120+1))</f>
        <v>35906</v>
      </c>
      <c r="F121" s="0" t="n">
        <f aca="false">VLOOKUP(E121,$A$3:$B$1257,2,FALSE())</f>
        <v>24.67</v>
      </c>
      <c r="H121" s="96" t="n">
        <f aca="true">OFFSET($E$3,IF(ISNUMBER(VLOOKUP(OFFSET($E$3,MATCH(H120,$E$3:$E$1028,0),0),$E$3:$F$1067,2,FALSE())),MATCH(H120,$E$3:$E$1028,0),MATCH(H120,$E$3:$E$1028,0)+1),0)</f>
        <v>35908</v>
      </c>
      <c r="I121" s="0" t="n">
        <f aca="false">VLOOKUP(H121,$A$3:$B$1257,2,FALSE())</f>
        <v>24.63</v>
      </c>
      <c r="J121" s="0" t="n">
        <f aca="false">VLOOKUP(H121,'Raw data'!$A$3:$L$1417,5,FALSE())</f>
        <v>18.95</v>
      </c>
      <c r="K121" s="0" t="n">
        <f aca="false">VLOOKUP($H121,'Raw data'!$A$3:$L$1417,10,FALSE())</f>
        <v>19.25</v>
      </c>
      <c r="L121" s="0" t="n">
        <f aca="false">VLOOKUP($H121,'Raw data'!$A$3:$L$1417,7,FALSE())</f>
        <v>26.53</v>
      </c>
      <c r="M121" s="0" t="n">
        <f aca="false">VLOOKUP($H121,'Raw data'!$A$3:$L$1417,8,FALSE())</f>
        <v>17.88</v>
      </c>
      <c r="N121" s="0" t="e">
        <f aca="false">VLOOKUP($H121,'Raw data'!$A$3:$L$1417,2,FALSE())</f>
        <v>#N/A</v>
      </c>
      <c r="O121" s="0" t="n">
        <f aca="false">VLOOKUP($H121,'Raw data'!$A$3:$L$1417,10,FALSE())</f>
        <v>19.25</v>
      </c>
      <c r="P121" s="0" t="n">
        <f aca="false">VLOOKUP($H121,'Raw data'!$M$3:$N$1243,2,FALSE())</f>
        <v>20.33</v>
      </c>
    </row>
    <row r="122" customFormat="false" ht="12.75" hidden="false" customHeight="false" outlineLevel="0" collapsed="false">
      <c r="A122" s="96" t="n">
        <v>35868</v>
      </c>
      <c r="B122" s="0" t="n">
        <v>23.79</v>
      </c>
      <c r="E122" s="96" t="n">
        <f aca="false">CHOOSE(IF(WEEKDAY(E121+1,2)=6,1,IF(WEEKDAY(E121+1,2)=7,2,3)),IF(ISNUMBER(MATCH(E121+3,$Q$3:$Q$56,0)),E121+4,E121+3),IF(ISNUMBER(MATCH(E121+2,$Q$3:$Q$56,0)),E121+3,E121+2),IF(ISNUMBER(MATCH(E121+1,$Q$3:$Q$56,0)),E121+2,E121+1))</f>
        <v>35907</v>
      </c>
      <c r="F122" s="0" t="n">
        <f aca="false">VLOOKUP(E122,$A$3:$B$1257,2,FALSE())</f>
        <v>25</v>
      </c>
      <c r="H122" s="96" t="n">
        <f aca="true">OFFSET($E$3,IF(ISNUMBER(VLOOKUP(OFFSET($E$3,MATCH(H121,$E$3:$E$1028,0),0),$E$3:$F$1067,2,FALSE())),MATCH(H121,$E$3:$E$1028,0),MATCH(H121,$E$3:$E$1028,0)+1),0)</f>
        <v>35909</v>
      </c>
      <c r="I122" s="0" t="n">
        <f aca="false">VLOOKUP(H122,$A$3:$B$1257,2,FALSE())</f>
        <v>26.25</v>
      </c>
      <c r="J122" s="0" t="n">
        <f aca="false">VLOOKUP(H122,'Raw data'!$A$3:$L$1417,5,FALSE())</f>
        <v>17.91</v>
      </c>
      <c r="K122" s="0" t="n">
        <f aca="false">VLOOKUP($H122,'Raw data'!$A$3:$L$1417,10,FALSE())</f>
        <v>19.25</v>
      </c>
      <c r="L122" s="0" t="n">
        <f aca="false">VLOOKUP($H122,'Raw data'!$A$3:$L$1417,7,FALSE())</f>
        <v>24.83</v>
      </c>
      <c r="M122" s="0" t="n">
        <f aca="false">VLOOKUP($H122,'Raw data'!$A$3:$L$1417,8,FALSE())</f>
        <v>18.88</v>
      </c>
      <c r="N122" s="0" t="e">
        <f aca="false">VLOOKUP($H122,'Raw data'!$A$3:$L$1417,2,FALSE())</f>
        <v>#N/A</v>
      </c>
      <c r="O122" s="0" t="n">
        <f aca="false">VLOOKUP($H122,'Raw data'!$A$3:$L$1417,10,FALSE())</f>
        <v>19.25</v>
      </c>
      <c r="P122" s="0" t="n">
        <f aca="false">VLOOKUP($H122,'Raw data'!$M$3:$N$1243,2,FALSE())</f>
        <v>19.42</v>
      </c>
    </row>
    <row r="123" customFormat="false" ht="12.75" hidden="false" customHeight="false" outlineLevel="0" collapsed="false">
      <c r="A123" s="96" t="n">
        <v>35869</v>
      </c>
      <c r="B123" s="0" t="n">
        <v>23.47</v>
      </c>
      <c r="E123" s="96" t="n">
        <f aca="false">CHOOSE(IF(WEEKDAY(E122+1,2)=6,1,IF(WEEKDAY(E122+1,2)=7,2,3)),IF(ISNUMBER(MATCH(E122+3,$Q$3:$Q$56,0)),E122+4,E122+3),IF(ISNUMBER(MATCH(E122+2,$Q$3:$Q$56,0)),E122+3,E122+2),IF(ISNUMBER(MATCH(E122+1,$Q$3:$Q$56,0)),E122+2,E122+1))</f>
        <v>35908</v>
      </c>
      <c r="F123" s="0" t="n">
        <f aca="false">VLOOKUP(E123,$A$3:$B$1257,2,FALSE())</f>
        <v>24.63</v>
      </c>
      <c r="H123" s="96" t="n">
        <f aca="true">OFFSET($E$3,IF(ISNUMBER(VLOOKUP(OFFSET($E$3,MATCH(H122,$E$3:$E$1028,0),0),$E$3:$F$1067,2,FALSE())),MATCH(H122,$E$3:$E$1028,0),MATCH(H122,$E$3:$E$1028,0)+1),0)</f>
        <v>35912</v>
      </c>
      <c r="I123" s="0" t="n">
        <f aca="false">VLOOKUP(H123,$A$3:$B$1257,2,FALSE())</f>
        <v>25.1</v>
      </c>
      <c r="J123" s="0" t="n">
        <f aca="false">VLOOKUP(H123,'Raw data'!$A$3:$L$1417,5,FALSE())</f>
        <v>20.69</v>
      </c>
      <c r="K123" s="0" t="e">
        <f aca="false">VLOOKUP($H123,'Raw data'!$A$3:$L$1417,10,FALSE())</f>
        <v>#N/A</v>
      </c>
      <c r="L123" s="0" t="n">
        <f aca="false">VLOOKUP($H123,'Raw data'!$A$3:$L$1417,7,FALSE())</f>
        <v>25.5</v>
      </c>
      <c r="M123" s="0" t="n">
        <f aca="false">VLOOKUP($H123,'Raw data'!$A$3:$L$1417,8,FALSE())</f>
        <v>20.5</v>
      </c>
      <c r="N123" s="0" t="e">
        <f aca="false">VLOOKUP($H123,'Raw data'!$A$3:$L$1417,2,FALSE())</f>
        <v>#N/A</v>
      </c>
      <c r="O123" s="0" t="e">
        <f aca="false">VLOOKUP($H123,'Raw data'!$A$3:$L$1417,10,FALSE())</f>
        <v>#N/A</v>
      </c>
      <c r="P123" s="0" t="n">
        <f aca="false">VLOOKUP($H123,'Raw data'!$M$3:$N$1243,2,FALSE())</f>
        <v>20.05</v>
      </c>
    </row>
    <row r="124" customFormat="false" ht="12.75" hidden="false" customHeight="false" outlineLevel="0" collapsed="false">
      <c r="A124" s="96" t="n">
        <v>35870</v>
      </c>
      <c r="B124" s="0" t="n">
        <v>25.85</v>
      </c>
      <c r="E124" s="96" t="n">
        <f aca="false">CHOOSE(IF(WEEKDAY(E123+1,2)=6,1,IF(WEEKDAY(E123+1,2)=7,2,3)),IF(ISNUMBER(MATCH(E123+3,$Q$3:$Q$56,0)),E123+4,E123+3),IF(ISNUMBER(MATCH(E123+2,$Q$3:$Q$56,0)),E123+3,E123+2),IF(ISNUMBER(MATCH(E123+1,$Q$3:$Q$56,0)),E123+2,E123+1))</f>
        <v>35909</v>
      </c>
      <c r="F124" s="0" t="n">
        <f aca="false">VLOOKUP(E124,$A$3:$B$1257,2,FALSE())</f>
        <v>26.25</v>
      </c>
      <c r="H124" s="96" t="n">
        <f aca="true">OFFSET($E$3,IF(ISNUMBER(VLOOKUP(OFFSET($E$3,MATCH(H123,$E$3:$E$1028,0),0),$E$3:$F$1067,2,FALSE())),MATCH(H123,$E$3:$E$1028,0),MATCH(H123,$E$3:$E$1028,0)+1),0)</f>
        <v>35913</v>
      </c>
      <c r="I124" s="0" t="n">
        <f aca="false">VLOOKUP(H124,$A$3:$B$1257,2,FALSE())</f>
        <v>27.2</v>
      </c>
      <c r="J124" s="0" t="n">
        <f aca="false">VLOOKUP(H124,'Raw data'!$A$3:$L$1417,5,FALSE())</f>
        <v>19.95</v>
      </c>
      <c r="K124" s="0" t="e">
        <f aca="false">VLOOKUP($H124,'Raw data'!$A$3:$L$1417,10,FALSE())</f>
        <v>#N/A</v>
      </c>
      <c r="L124" s="0" t="n">
        <f aca="false">VLOOKUP($H124,'Raw data'!$A$3:$L$1417,7,FALSE())</f>
        <v>26.88</v>
      </c>
      <c r="M124" s="0" t="n">
        <f aca="false">VLOOKUP($H124,'Raw data'!$A$3:$L$1417,8,FALSE())</f>
        <v>20.75</v>
      </c>
      <c r="N124" s="0" t="e">
        <f aca="false">VLOOKUP($H124,'Raw data'!$A$3:$L$1417,2,FALSE())</f>
        <v>#N/A</v>
      </c>
      <c r="O124" s="0" t="e">
        <f aca="false">VLOOKUP($H124,'Raw data'!$A$3:$L$1417,10,FALSE())</f>
        <v>#N/A</v>
      </c>
      <c r="P124" s="0" t="n">
        <f aca="false">VLOOKUP($H124,'Raw data'!$M$3:$N$1243,2,FALSE())</f>
        <v>21.39</v>
      </c>
    </row>
    <row r="125" customFormat="false" ht="12.75" hidden="false" customHeight="false" outlineLevel="0" collapsed="false">
      <c r="A125" s="96" t="n">
        <v>35871</v>
      </c>
      <c r="B125" s="0" t="n">
        <v>25.75</v>
      </c>
      <c r="E125" s="96" t="n">
        <f aca="false">CHOOSE(IF(WEEKDAY(E124+1,2)=6,1,IF(WEEKDAY(E124+1,2)=7,2,3)),IF(ISNUMBER(MATCH(E124+3,$Q$3:$Q$56,0)),E124+4,E124+3),IF(ISNUMBER(MATCH(E124+2,$Q$3:$Q$56,0)),E124+3,E124+2),IF(ISNUMBER(MATCH(E124+1,$Q$3:$Q$56,0)),E124+2,E124+1))</f>
        <v>35912</v>
      </c>
      <c r="F125" s="0" t="n">
        <f aca="false">VLOOKUP(E125,$A$3:$B$1257,2,FALSE())</f>
        <v>25.1</v>
      </c>
      <c r="H125" s="96" t="n">
        <f aca="true">OFFSET($E$3,IF(ISNUMBER(VLOOKUP(OFFSET($E$3,MATCH(H124,$E$3:$E$1028,0),0),$E$3:$F$1067,2,FALSE())),MATCH(H124,$E$3:$E$1028,0),MATCH(H124,$E$3:$E$1028,0)+1),0)</f>
        <v>35914</v>
      </c>
      <c r="I125" s="0" t="n">
        <f aca="false">VLOOKUP(H125,$A$3:$B$1257,2,FALSE())</f>
        <v>25.33</v>
      </c>
      <c r="J125" s="0" t="n">
        <f aca="false">VLOOKUP(H125,'Raw data'!$A$3:$L$1417,5,FALSE())</f>
        <v>21.28</v>
      </c>
      <c r="K125" s="0" t="n">
        <f aca="false">VLOOKUP($H125,'Raw data'!$A$3:$L$1417,10,FALSE())</f>
        <v>21</v>
      </c>
      <c r="L125" s="0" t="n">
        <f aca="false">VLOOKUP($H125,'Raw data'!$A$3:$L$1417,7,FALSE())</f>
        <v>24.25</v>
      </c>
      <c r="M125" s="0" t="n">
        <f aca="false">VLOOKUP($H125,'Raw data'!$A$3:$L$1417,8,FALSE())</f>
        <v>20.75</v>
      </c>
      <c r="N125" s="0" t="e">
        <f aca="false">VLOOKUP($H125,'Raw data'!$A$3:$L$1417,2,FALSE())</f>
        <v>#N/A</v>
      </c>
      <c r="O125" s="0" t="n">
        <f aca="false">VLOOKUP($H125,'Raw data'!$A$3:$L$1417,10,FALSE())</f>
        <v>21</v>
      </c>
      <c r="P125" s="0" t="n">
        <f aca="false">VLOOKUP($H125,'Raw data'!$M$3:$N$1243,2,FALSE())</f>
        <v>21.34</v>
      </c>
    </row>
    <row r="126" customFormat="false" ht="12.75" hidden="false" customHeight="false" outlineLevel="0" collapsed="false">
      <c r="A126" s="96" t="n">
        <v>35872</v>
      </c>
      <c r="B126" s="0" t="n">
        <v>26.5</v>
      </c>
      <c r="E126" s="96" t="n">
        <f aca="false">CHOOSE(IF(WEEKDAY(E125+1,2)=6,1,IF(WEEKDAY(E125+1,2)=7,2,3)),IF(ISNUMBER(MATCH(E125+3,$Q$3:$Q$56,0)),E125+4,E125+3),IF(ISNUMBER(MATCH(E125+2,$Q$3:$Q$56,0)),E125+3,E125+2),IF(ISNUMBER(MATCH(E125+1,$Q$3:$Q$56,0)),E125+2,E125+1))</f>
        <v>35913</v>
      </c>
      <c r="F126" s="0" t="n">
        <f aca="false">VLOOKUP(E126,$A$3:$B$1257,2,FALSE())</f>
        <v>27.2</v>
      </c>
      <c r="H126" s="96" t="n">
        <f aca="true">OFFSET($E$3,IF(ISNUMBER(VLOOKUP(OFFSET($E$3,MATCH(H125,$E$3:$E$1028,0),0),$E$3:$F$1067,2,FALSE())),MATCH(H125,$E$3:$E$1028,0),MATCH(H125,$E$3:$E$1028,0)+1),0)</f>
        <v>35915</v>
      </c>
      <c r="I126" s="0" t="n">
        <f aca="false">VLOOKUP(H126,$A$3:$B$1257,2,FALSE())</f>
        <v>28.38</v>
      </c>
      <c r="J126" s="0" t="n">
        <f aca="false">VLOOKUP(H126,'Raw data'!$A$3:$L$1417,5,FALSE())</f>
        <v>21.98</v>
      </c>
      <c r="K126" s="0" t="n">
        <f aca="false">VLOOKUP($H126,'Raw data'!$A$3:$L$1417,10,FALSE())</f>
        <v>21</v>
      </c>
      <c r="L126" s="0" t="n">
        <f aca="false">VLOOKUP($H126,'Raw data'!$A$3:$L$1417,7,FALSE())</f>
        <v>25.42</v>
      </c>
      <c r="M126" s="0" t="n">
        <f aca="false">VLOOKUP($H126,'Raw data'!$A$3:$L$1417,8,FALSE())</f>
        <v>20.38</v>
      </c>
      <c r="N126" s="0" t="e">
        <f aca="false">VLOOKUP($H126,'Raw data'!$A$3:$L$1417,2,FALSE())</f>
        <v>#N/A</v>
      </c>
      <c r="O126" s="0" t="n">
        <f aca="false">VLOOKUP($H126,'Raw data'!$A$3:$L$1417,10,FALSE())</f>
        <v>21</v>
      </c>
      <c r="P126" s="0" t="n">
        <f aca="false">VLOOKUP($H126,'Raw data'!$M$3:$N$1243,2,FALSE())</f>
        <v>20.71</v>
      </c>
    </row>
    <row r="127" customFormat="false" ht="12.75" hidden="false" customHeight="false" outlineLevel="0" collapsed="false">
      <c r="A127" s="96" t="n">
        <v>35873</v>
      </c>
      <c r="B127" s="0" t="n">
        <v>24</v>
      </c>
      <c r="E127" s="96" t="n">
        <f aca="false">CHOOSE(IF(WEEKDAY(E126+1,2)=6,1,IF(WEEKDAY(E126+1,2)=7,2,3)),IF(ISNUMBER(MATCH(E126+3,$Q$3:$Q$56,0)),E126+4,E126+3),IF(ISNUMBER(MATCH(E126+2,$Q$3:$Q$56,0)),E126+3,E126+2),IF(ISNUMBER(MATCH(E126+1,$Q$3:$Q$56,0)),E126+2,E126+1))</f>
        <v>35914</v>
      </c>
      <c r="F127" s="0" t="n">
        <f aca="false">VLOOKUP(E127,$A$3:$B$1257,2,FALSE())</f>
        <v>25.33</v>
      </c>
      <c r="H127" s="96" t="n">
        <f aca="true">OFFSET($E$3,IF(ISNUMBER(VLOOKUP(OFFSET($E$3,MATCH(H126,$E$3:$E$1028,0),0),$E$3:$F$1067,2,FALSE())),MATCH(H126,$E$3:$E$1028,0),MATCH(H126,$E$3:$E$1028,0)+1),0)</f>
        <v>35916</v>
      </c>
      <c r="I127" s="0" t="n">
        <f aca="false">VLOOKUP(H127,$A$3:$B$1257,2,FALSE())</f>
        <v>27.63</v>
      </c>
      <c r="J127" s="0" t="n">
        <f aca="false">VLOOKUP(H127,'Raw data'!$A$3:$L$1417,5,FALSE())</f>
        <v>20.9</v>
      </c>
      <c r="K127" s="0" t="n">
        <f aca="false">VLOOKUP($H127,'Raw data'!$A$3:$L$1417,10,FALSE())</f>
        <v>21.63</v>
      </c>
      <c r="L127" s="0" t="n">
        <f aca="false">VLOOKUP($H127,'Raw data'!$A$3:$L$1417,7,FALSE())</f>
        <v>25.68</v>
      </c>
      <c r="M127" s="0" t="n">
        <f aca="false">VLOOKUP($H127,'Raw data'!$A$3:$L$1417,8,FALSE())</f>
        <v>20.75</v>
      </c>
      <c r="N127" s="0" t="e">
        <f aca="false">VLOOKUP($H127,'Raw data'!$A$3:$L$1417,2,FALSE())</f>
        <v>#N/A</v>
      </c>
      <c r="O127" s="0" t="n">
        <f aca="false">VLOOKUP($H127,'Raw data'!$A$3:$L$1417,10,FALSE())</f>
        <v>21.63</v>
      </c>
      <c r="P127" s="0" t="n">
        <f aca="false">VLOOKUP($H127,'Raw data'!$M$3:$N$1243,2,FALSE())</f>
        <v>20.78</v>
      </c>
    </row>
    <row r="128" customFormat="false" ht="12.75" hidden="false" customHeight="false" outlineLevel="0" collapsed="false">
      <c r="A128" s="96" t="n">
        <v>35874</v>
      </c>
      <c r="B128" s="0" t="n">
        <v>24.55</v>
      </c>
      <c r="E128" s="96" t="n">
        <f aca="false">CHOOSE(IF(WEEKDAY(E127+1,2)=6,1,IF(WEEKDAY(E127+1,2)=7,2,3)),IF(ISNUMBER(MATCH(E127+3,$Q$3:$Q$56,0)),E127+4,E127+3),IF(ISNUMBER(MATCH(E127+2,$Q$3:$Q$56,0)),E127+3,E127+2),IF(ISNUMBER(MATCH(E127+1,$Q$3:$Q$56,0)),E127+2,E127+1))</f>
        <v>35915</v>
      </c>
      <c r="F128" s="0" t="n">
        <f aca="false">VLOOKUP(E128,$A$3:$B$1257,2,FALSE())</f>
        <v>28.38</v>
      </c>
      <c r="H128" s="96" t="n">
        <f aca="true">OFFSET($E$3,IF(ISNUMBER(VLOOKUP(OFFSET($E$3,MATCH(H127,$E$3:$E$1028,0),0),$E$3:$F$1067,2,FALSE())),MATCH(H127,$E$3:$E$1028,0),MATCH(H127,$E$3:$E$1028,0)+1),0)</f>
        <v>35919</v>
      </c>
      <c r="I128" s="0" t="n">
        <f aca="false">VLOOKUP(H128,$A$3:$B$1257,2,FALSE())</f>
        <v>25.5</v>
      </c>
      <c r="J128" s="0" t="n">
        <f aca="false">VLOOKUP(H128,'Raw data'!$A$3:$L$1417,5,FALSE())</f>
        <v>19.93</v>
      </c>
      <c r="K128" s="0" t="e">
        <f aca="false">VLOOKUP($H128,'Raw data'!$A$3:$L$1417,10,FALSE())</f>
        <v>#N/A</v>
      </c>
      <c r="L128" s="0" t="n">
        <f aca="false">VLOOKUP($H128,'Raw data'!$A$3:$L$1417,7,FALSE())</f>
        <v>27</v>
      </c>
      <c r="M128" s="0" t="e">
        <f aca="false">VLOOKUP($H128,'Raw data'!$A$3:$L$1417,8,FALSE())</f>
        <v>#N/A</v>
      </c>
      <c r="N128" s="0" t="e">
        <f aca="false">VLOOKUP($H128,'Raw data'!$A$3:$L$1417,2,FALSE())</f>
        <v>#N/A</v>
      </c>
      <c r="O128" s="0" t="e">
        <f aca="false">VLOOKUP($H128,'Raw data'!$A$3:$L$1417,10,FALSE())</f>
        <v>#N/A</v>
      </c>
      <c r="P128" s="0" t="n">
        <f aca="false">VLOOKUP($H128,'Raw data'!$M$3:$N$1243,2,FALSE())</f>
        <v>22.75</v>
      </c>
    </row>
    <row r="129" customFormat="false" ht="12.75" hidden="false" customHeight="false" outlineLevel="0" collapsed="false">
      <c r="A129" s="96" t="n">
        <v>35875</v>
      </c>
      <c r="B129" s="0" t="n">
        <v>24.13</v>
      </c>
      <c r="E129" s="96" t="n">
        <f aca="false">CHOOSE(IF(WEEKDAY(E128+1,2)=6,1,IF(WEEKDAY(E128+1,2)=7,2,3)),IF(ISNUMBER(MATCH(E128+3,$Q$3:$Q$56,0)),E128+4,E128+3),IF(ISNUMBER(MATCH(E128+2,$Q$3:$Q$56,0)),E128+3,E128+2),IF(ISNUMBER(MATCH(E128+1,$Q$3:$Q$56,0)),E128+2,E128+1))</f>
        <v>35916</v>
      </c>
      <c r="F129" s="0" t="n">
        <f aca="false">VLOOKUP(E129,$A$3:$B$1257,2,FALSE())</f>
        <v>27.63</v>
      </c>
      <c r="H129" s="96" t="n">
        <f aca="true">OFFSET($E$3,IF(ISNUMBER(VLOOKUP(OFFSET($E$3,MATCH(H128,$E$3:$E$1028,0),0),$E$3:$F$1067,2,FALSE())),MATCH(H128,$E$3:$E$1028,0),MATCH(H128,$E$3:$E$1028,0)+1),0)</f>
        <v>35920</v>
      </c>
      <c r="I129" s="0" t="n">
        <f aca="false">VLOOKUP(H129,$A$3:$B$1257,2,FALSE())</f>
        <v>26.17</v>
      </c>
      <c r="J129" s="0" t="n">
        <f aca="false">VLOOKUP(H129,'Raw data'!$A$3:$L$1417,5,FALSE())</f>
        <v>18.32</v>
      </c>
      <c r="K129" s="0" t="n">
        <f aca="false">VLOOKUP($H129,'Raw data'!$A$3:$L$1417,10,FALSE())</f>
        <v>22</v>
      </c>
      <c r="L129" s="0" t="n">
        <f aca="false">VLOOKUP($H129,'Raw data'!$A$3:$L$1417,7,FALSE())</f>
        <v>27.5</v>
      </c>
      <c r="M129" s="0" t="e">
        <f aca="false">VLOOKUP($H129,'Raw data'!$A$3:$L$1417,8,FALSE())</f>
        <v>#N/A</v>
      </c>
      <c r="N129" s="0" t="e">
        <f aca="false">VLOOKUP($H129,'Raw data'!$A$3:$L$1417,2,FALSE())</f>
        <v>#N/A</v>
      </c>
      <c r="O129" s="0" t="n">
        <f aca="false">VLOOKUP($H129,'Raw data'!$A$3:$L$1417,10,FALSE())</f>
        <v>22</v>
      </c>
      <c r="P129" s="0" t="n">
        <f aca="false">VLOOKUP($H129,'Raw data'!$M$3:$N$1243,2,FALSE())</f>
        <v>22.86</v>
      </c>
    </row>
    <row r="130" customFormat="false" ht="12.75" hidden="false" customHeight="false" outlineLevel="0" collapsed="false">
      <c r="A130" s="96" t="n">
        <v>35876</v>
      </c>
      <c r="B130" s="0" t="n">
        <v>22</v>
      </c>
      <c r="E130" s="96" t="n">
        <f aca="false">CHOOSE(IF(WEEKDAY(E129+1,2)=6,1,IF(WEEKDAY(E129+1,2)=7,2,3)),IF(ISNUMBER(MATCH(E129+3,$Q$3:$Q$56,0)),E129+4,E129+3),IF(ISNUMBER(MATCH(E129+2,$Q$3:$Q$56,0)),E129+3,E129+2),IF(ISNUMBER(MATCH(E129+1,$Q$3:$Q$56,0)),E129+2,E129+1))</f>
        <v>35919</v>
      </c>
      <c r="F130" s="0" t="n">
        <f aca="false">VLOOKUP(E130,$A$3:$B$1257,2,FALSE())</f>
        <v>25.5</v>
      </c>
      <c r="H130" s="96" t="n">
        <f aca="true">OFFSET($E$3,IF(ISNUMBER(VLOOKUP(OFFSET($E$3,MATCH(H129,$E$3:$E$1028,0),0),$E$3:$F$1067,2,FALSE())),MATCH(H129,$E$3:$E$1028,0),MATCH(H129,$E$3:$E$1028,0)+1),0)</f>
        <v>35921</v>
      </c>
      <c r="I130" s="0" t="n">
        <f aca="false">VLOOKUP(H130,$A$3:$B$1257,2,FALSE())</f>
        <v>28.38</v>
      </c>
      <c r="J130" s="0" t="n">
        <f aca="false">VLOOKUP(H130,'Raw data'!$A$3:$L$1417,5,FALSE())</f>
        <v>19.73</v>
      </c>
      <c r="K130" s="0" t="n">
        <f aca="false">VLOOKUP($H130,'Raw data'!$A$3:$L$1417,10,FALSE())</f>
        <v>21.5</v>
      </c>
      <c r="L130" s="0" t="n">
        <f aca="false">VLOOKUP($H130,'Raw data'!$A$3:$L$1417,7,FALSE())</f>
        <v>26.6</v>
      </c>
      <c r="M130" s="0" t="n">
        <f aca="false">VLOOKUP($H130,'Raw data'!$A$3:$L$1417,8,FALSE())</f>
        <v>20.25</v>
      </c>
      <c r="N130" s="0" t="e">
        <f aca="false">VLOOKUP($H130,'Raw data'!$A$3:$L$1417,2,FALSE())</f>
        <v>#N/A</v>
      </c>
      <c r="O130" s="0" t="n">
        <f aca="false">VLOOKUP($H130,'Raw data'!$A$3:$L$1417,10,FALSE())</f>
        <v>21.5</v>
      </c>
      <c r="P130" s="0" t="n">
        <f aca="false">VLOOKUP($H130,'Raw data'!$M$3:$N$1243,2,FALSE())</f>
        <v>22.6</v>
      </c>
    </row>
    <row r="131" customFormat="false" ht="12.75" hidden="false" customHeight="false" outlineLevel="0" collapsed="false">
      <c r="A131" s="96" t="n">
        <v>35877</v>
      </c>
      <c r="B131" s="0" t="n">
        <v>24.25</v>
      </c>
      <c r="E131" s="96" t="n">
        <f aca="false">CHOOSE(IF(WEEKDAY(E130+1,2)=6,1,IF(WEEKDAY(E130+1,2)=7,2,3)),IF(ISNUMBER(MATCH(E130+3,$Q$3:$Q$56,0)),E130+4,E130+3),IF(ISNUMBER(MATCH(E130+2,$Q$3:$Q$56,0)),E130+3,E130+2),IF(ISNUMBER(MATCH(E130+1,$Q$3:$Q$56,0)),E130+2,E130+1))</f>
        <v>35920</v>
      </c>
      <c r="F131" s="0" t="n">
        <f aca="false">VLOOKUP(E131,$A$3:$B$1257,2,FALSE())</f>
        <v>26.17</v>
      </c>
      <c r="H131" s="96" t="n">
        <f aca="true">OFFSET($E$3,IF(ISNUMBER(VLOOKUP(OFFSET($E$3,MATCH(H130,$E$3:$E$1028,0),0),$E$3:$F$1067,2,FALSE())),MATCH(H130,$E$3:$E$1028,0),MATCH(H130,$E$3:$E$1028,0)+1),0)</f>
        <v>35922</v>
      </c>
      <c r="I131" s="0" t="n">
        <f aca="false">VLOOKUP(H131,$A$3:$B$1257,2,FALSE())</f>
        <v>28.33</v>
      </c>
      <c r="J131" s="0" t="n">
        <f aca="false">VLOOKUP(H131,'Raw data'!$A$3:$L$1417,5,FALSE())</f>
        <v>20.67</v>
      </c>
      <c r="K131" s="0" t="n">
        <f aca="false">VLOOKUP($H131,'Raw data'!$A$3:$L$1417,10,FALSE())</f>
        <v>24.4</v>
      </c>
      <c r="L131" s="0" t="n">
        <f aca="false">VLOOKUP($H131,'Raw data'!$A$3:$L$1417,7,FALSE())</f>
        <v>26.33</v>
      </c>
      <c r="M131" s="0" t="n">
        <f aca="false">VLOOKUP($H131,'Raw data'!$A$3:$L$1417,8,FALSE())</f>
        <v>22.75</v>
      </c>
      <c r="N131" s="0" t="e">
        <f aca="false">VLOOKUP($H131,'Raw data'!$A$3:$L$1417,2,FALSE())</f>
        <v>#N/A</v>
      </c>
      <c r="O131" s="0" t="n">
        <f aca="false">VLOOKUP($H131,'Raw data'!$A$3:$L$1417,10,FALSE())</f>
        <v>24.4</v>
      </c>
      <c r="P131" s="0" t="n">
        <f aca="false">VLOOKUP($H131,'Raw data'!$M$3:$N$1243,2,FALSE())</f>
        <v>22.61</v>
      </c>
    </row>
    <row r="132" customFormat="false" ht="12.75" hidden="false" customHeight="false" outlineLevel="0" collapsed="false">
      <c r="A132" s="96" t="n">
        <v>35878</v>
      </c>
      <c r="B132" s="0" t="n">
        <v>26.44</v>
      </c>
      <c r="E132" s="96" t="n">
        <f aca="false">CHOOSE(IF(WEEKDAY(E131+1,2)=6,1,IF(WEEKDAY(E131+1,2)=7,2,3)),IF(ISNUMBER(MATCH(E131+3,$Q$3:$Q$56,0)),E131+4,E131+3),IF(ISNUMBER(MATCH(E131+2,$Q$3:$Q$56,0)),E131+3,E131+2),IF(ISNUMBER(MATCH(E131+1,$Q$3:$Q$56,0)),E131+2,E131+1))</f>
        <v>35921</v>
      </c>
      <c r="F132" s="0" t="n">
        <f aca="false">VLOOKUP(E132,$A$3:$B$1257,2,FALSE())</f>
        <v>28.38</v>
      </c>
      <c r="H132" s="96" t="n">
        <f aca="true">OFFSET($E$3,IF(ISNUMBER(VLOOKUP(OFFSET($E$3,MATCH(H131,$E$3:$E$1028,0),0),$E$3:$F$1067,2,FALSE())),MATCH(H131,$E$3:$E$1028,0),MATCH(H131,$E$3:$E$1028,0)+1),0)</f>
        <v>35923</v>
      </c>
      <c r="I132" s="0" t="n">
        <f aca="false">VLOOKUP(H132,$A$3:$B$1257,2,FALSE())</f>
        <v>27.63</v>
      </c>
      <c r="J132" s="0" t="n">
        <f aca="false">VLOOKUP(H132,'Raw data'!$A$3:$L$1417,5,FALSE())</f>
        <v>20.06</v>
      </c>
      <c r="K132" s="0" t="n">
        <f aca="false">VLOOKUP($H132,'Raw data'!$A$3:$L$1417,10,FALSE())</f>
        <v>21</v>
      </c>
      <c r="L132" s="0" t="n">
        <f aca="false">VLOOKUP($H132,'Raw data'!$A$3:$L$1417,7,FALSE())</f>
        <v>22.75</v>
      </c>
      <c r="M132" s="0" t="n">
        <f aca="false">VLOOKUP($H132,'Raw data'!$A$3:$L$1417,8,FALSE())</f>
        <v>22.75</v>
      </c>
      <c r="N132" s="0" t="e">
        <f aca="false">VLOOKUP($H132,'Raw data'!$A$3:$L$1417,2,FALSE())</f>
        <v>#N/A</v>
      </c>
      <c r="O132" s="0" t="n">
        <f aca="false">VLOOKUP($H132,'Raw data'!$A$3:$L$1417,10,FALSE())</f>
        <v>21</v>
      </c>
      <c r="P132" s="0" t="n">
        <f aca="false">VLOOKUP($H132,'Raw data'!$M$3:$N$1243,2,FALSE())</f>
        <v>20.5</v>
      </c>
    </row>
    <row r="133" customFormat="false" ht="12.75" hidden="false" customHeight="false" outlineLevel="0" collapsed="false">
      <c r="A133" s="96" t="n">
        <v>35879</v>
      </c>
      <c r="B133" s="0" t="n">
        <v>24.56</v>
      </c>
      <c r="E133" s="96" t="n">
        <f aca="false">CHOOSE(IF(WEEKDAY(E132+1,2)=6,1,IF(WEEKDAY(E132+1,2)=7,2,3)),IF(ISNUMBER(MATCH(E132+3,$Q$3:$Q$56,0)),E132+4,E132+3),IF(ISNUMBER(MATCH(E132+2,$Q$3:$Q$56,0)),E132+3,E132+2),IF(ISNUMBER(MATCH(E132+1,$Q$3:$Q$56,0)),E132+2,E132+1))</f>
        <v>35922</v>
      </c>
      <c r="F133" s="0" t="n">
        <f aca="false">VLOOKUP(E133,$A$3:$B$1257,2,FALSE())</f>
        <v>28.33</v>
      </c>
      <c r="H133" s="96" t="n">
        <f aca="true">OFFSET($E$3,IF(ISNUMBER(VLOOKUP(OFFSET($E$3,MATCH(H132,$E$3:$E$1028,0),0),$E$3:$F$1067,2,FALSE())),MATCH(H132,$E$3:$E$1028,0),MATCH(H132,$E$3:$E$1028,0)+1),0)</f>
        <v>35926</v>
      </c>
      <c r="I133" s="0" t="n">
        <f aca="false">VLOOKUP(H133,$A$3:$B$1257,2,FALSE())</f>
        <v>27.92</v>
      </c>
      <c r="J133" s="0" t="n">
        <f aca="false">VLOOKUP(H133,'Raw data'!$A$3:$L$1417,5,FALSE())</f>
        <v>19.54</v>
      </c>
      <c r="K133" s="0" t="n">
        <f aca="false">VLOOKUP($H133,'Raw data'!$A$3:$L$1417,10,FALSE())</f>
        <v>21.83</v>
      </c>
      <c r="L133" s="0" t="n">
        <f aca="false">VLOOKUP($H133,'Raw data'!$A$3:$L$1417,7,FALSE())</f>
        <v>25.5</v>
      </c>
      <c r="M133" s="0" t="n">
        <f aca="false">VLOOKUP($H133,'Raw data'!$A$3:$L$1417,8,FALSE())</f>
        <v>20.5</v>
      </c>
      <c r="N133" s="0" t="e">
        <f aca="false">VLOOKUP($H133,'Raw data'!$A$3:$L$1417,2,FALSE())</f>
        <v>#N/A</v>
      </c>
      <c r="O133" s="0" t="n">
        <f aca="false">VLOOKUP($H133,'Raw data'!$A$3:$L$1417,10,FALSE())</f>
        <v>21.83</v>
      </c>
      <c r="P133" s="0" t="n">
        <f aca="false">VLOOKUP($H133,'Raw data'!$M$3:$N$1243,2,FALSE())</f>
        <v>22.16</v>
      </c>
    </row>
    <row r="134" customFormat="false" ht="12.75" hidden="false" customHeight="false" outlineLevel="0" collapsed="false">
      <c r="A134" s="96" t="n">
        <v>35880</v>
      </c>
      <c r="B134" s="0" t="n">
        <v>27</v>
      </c>
      <c r="E134" s="96" t="n">
        <f aca="false">CHOOSE(IF(WEEKDAY(E133+1,2)=6,1,IF(WEEKDAY(E133+1,2)=7,2,3)),IF(ISNUMBER(MATCH(E133+3,$Q$3:$Q$56,0)),E133+4,E133+3),IF(ISNUMBER(MATCH(E133+2,$Q$3:$Q$56,0)),E133+3,E133+2),IF(ISNUMBER(MATCH(E133+1,$Q$3:$Q$56,0)),E133+2,E133+1))</f>
        <v>35923</v>
      </c>
      <c r="F134" s="0" t="n">
        <f aca="false">VLOOKUP(E134,$A$3:$B$1257,2,FALSE())</f>
        <v>27.63</v>
      </c>
      <c r="H134" s="96" t="n">
        <f aca="true">OFFSET($E$3,IF(ISNUMBER(VLOOKUP(OFFSET($E$3,MATCH(H133,$E$3:$E$1028,0),0),$E$3:$F$1067,2,FALSE())),MATCH(H133,$E$3:$E$1028,0),MATCH(H133,$E$3:$E$1028,0)+1),0)</f>
        <v>35927</v>
      </c>
      <c r="I134" s="0" t="n">
        <f aca="false">VLOOKUP(H134,$A$3:$B$1257,2,FALSE())</f>
        <v>27.56</v>
      </c>
      <c r="J134" s="0" t="n">
        <f aca="false">VLOOKUP(H134,'Raw data'!$A$3:$L$1417,5,FALSE())</f>
        <v>23.27</v>
      </c>
      <c r="K134" s="0" t="n">
        <f aca="false">VLOOKUP($H134,'Raw data'!$A$3:$L$1417,10,FALSE())</f>
        <v>21.83</v>
      </c>
      <c r="L134" s="0" t="n">
        <f aca="false">VLOOKUP($H134,'Raw data'!$A$3:$L$1417,7,FALSE())</f>
        <v>26.25</v>
      </c>
      <c r="M134" s="0" t="n">
        <f aca="false">VLOOKUP($H134,'Raw data'!$A$3:$L$1417,8,FALSE())</f>
        <v>20.5</v>
      </c>
      <c r="N134" s="0" t="e">
        <f aca="false">VLOOKUP($H134,'Raw data'!$A$3:$L$1417,2,FALSE())</f>
        <v>#N/A</v>
      </c>
      <c r="O134" s="0" t="n">
        <f aca="false">VLOOKUP($H134,'Raw data'!$A$3:$L$1417,10,FALSE())</f>
        <v>21.83</v>
      </c>
      <c r="P134" s="0" t="n">
        <f aca="false">VLOOKUP($H134,'Raw data'!$M$3:$N$1243,2,FALSE())</f>
        <v>23.21</v>
      </c>
    </row>
    <row r="135" customFormat="false" ht="12.75" hidden="false" customHeight="false" outlineLevel="0" collapsed="false">
      <c r="A135" s="96" t="n">
        <v>35881</v>
      </c>
      <c r="B135" s="0" t="n">
        <v>25.5</v>
      </c>
      <c r="E135" s="96" t="n">
        <f aca="false">CHOOSE(IF(WEEKDAY(E134+1,2)=6,1,IF(WEEKDAY(E134+1,2)=7,2,3)),IF(ISNUMBER(MATCH(E134+3,$Q$3:$Q$56,0)),E134+4,E134+3),IF(ISNUMBER(MATCH(E134+2,$Q$3:$Q$56,0)),E134+3,E134+2),IF(ISNUMBER(MATCH(E134+1,$Q$3:$Q$56,0)),E134+2,E134+1))</f>
        <v>35926</v>
      </c>
      <c r="F135" s="0" t="n">
        <f aca="false">VLOOKUP(E135,$A$3:$B$1257,2,FALSE())</f>
        <v>27.92</v>
      </c>
      <c r="H135" s="96" t="n">
        <f aca="true">OFFSET($E$3,IF(ISNUMBER(VLOOKUP(OFFSET($E$3,MATCH(H134,$E$3:$E$1028,0),0),$E$3:$F$1067,2,FALSE())),MATCH(H134,$E$3:$E$1028,0),MATCH(H134,$E$3:$E$1028,0)+1),0)</f>
        <v>35928</v>
      </c>
      <c r="I135" s="0" t="n">
        <f aca="false">VLOOKUP(H135,$A$3:$B$1257,2,FALSE())</f>
        <v>26.38</v>
      </c>
      <c r="J135" s="0" t="n">
        <f aca="false">VLOOKUP(H135,'Raw data'!$A$3:$L$1417,5,FALSE())</f>
        <v>30.79</v>
      </c>
      <c r="K135" s="0" t="n">
        <f aca="false">VLOOKUP($H135,'Raw data'!$A$3:$L$1417,10,FALSE())</f>
        <v>21.83</v>
      </c>
      <c r="L135" s="0" t="n">
        <f aca="false">VLOOKUP($H135,'Raw data'!$A$3:$L$1417,7,FALSE())</f>
        <v>26.5</v>
      </c>
      <c r="M135" s="0" t="n">
        <f aca="false">VLOOKUP($H135,'Raw data'!$A$3:$L$1417,8,FALSE())</f>
        <v>23.32</v>
      </c>
      <c r="N135" s="0" t="e">
        <f aca="false">VLOOKUP($H135,'Raw data'!$A$3:$L$1417,2,FALSE())</f>
        <v>#N/A</v>
      </c>
      <c r="O135" s="0" t="n">
        <f aca="false">VLOOKUP($H135,'Raw data'!$A$3:$L$1417,10,FALSE())</f>
        <v>21.83</v>
      </c>
      <c r="P135" s="0" t="n">
        <f aca="false">VLOOKUP($H135,'Raw data'!$M$3:$N$1243,2,FALSE())</f>
        <v>27.17</v>
      </c>
    </row>
    <row r="136" customFormat="false" ht="12.75" hidden="false" customHeight="false" outlineLevel="0" collapsed="false">
      <c r="A136" s="96" t="n">
        <v>35884</v>
      </c>
      <c r="B136" s="0" t="n">
        <v>25.17</v>
      </c>
      <c r="E136" s="96" t="n">
        <f aca="false">CHOOSE(IF(WEEKDAY(E135+1,2)=6,1,IF(WEEKDAY(E135+1,2)=7,2,3)),IF(ISNUMBER(MATCH(E135+3,$Q$3:$Q$56,0)),E135+4,E135+3),IF(ISNUMBER(MATCH(E135+2,$Q$3:$Q$56,0)),E135+3,E135+2),IF(ISNUMBER(MATCH(E135+1,$Q$3:$Q$56,0)),E135+2,E135+1))</f>
        <v>35927</v>
      </c>
      <c r="F136" s="0" t="n">
        <f aca="false">VLOOKUP(E136,$A$3:$B$1257,2,FALSE())</f>
        <v>27.56</v>
      </c>
      <c r="H136" s="96" t="n">
        <f aca="true">OFFSET($E$3,IF(ISNUMBER(VLOOKUP(OFFSET($E$3,MATCH(H135,$E$3:$E$1028,0),0),$E$3:$F$1067,2,FALSE())),MATCH(H135,$E$3:$E$1028,0),MATCH(H135,$E$3:$E$1028,0)+1),0)</f>
        <v>35929</v>
      </c>
      <c r="I136" s="0" t="n">
        <f aca="false">VLOOKUP(H136,$A$3:$B$1257,2,FALSE())</f>
        <v>26.5</v>
      </c>
      <c r="J136" s="0" t="n">
        <f aca="false">VLOOKUP(H136,'Raw data'!$A$3:$L$1417,5,FALSE())</f>
        <v>33.54</v>
      </c>
      <c r="K136" s="0" t="n">
        <f aca="false">VLOOKUP($H136,'Raw data'!$A$3:$L$1417,10,FALSE())</f>
        <v>36.29</v>
      </c>
      <c r="L136" s="0" t="n">
        <f aca="false">VLOOKUP($H136,'Raw data'!$A$3:$L$1417,7,FALSE())</f>
        <v>26</v>
      </c>
      <c r="M136" s="0" t="n">
        <f aca="false">VLOOKUP($H136,'Raw data'!$A$3:$L$1417,8,FALSE())</f>
        <v>23.5</v>
      </c>
      <c r="N136" s="0" t="e">
        <f aca="false">VLOOKUP($H136,'Raw data'!$A$3:$L$1417,2,FALSE())</f>
        <v>#N/A</v>
      </c>
      <c r="O136" s="0" t="n">
        <f aca="false">VLOOKUP($H136,'Raw data'!$A$3:$L$1417,10,FALSE())</f>
        <v>36.29</v>
      </c>
      <c r="P136" s="0" t="n">
        <f aca="false">VLOOKUP($H136,'Raw data'!$M$3:$N$1243,2,FALSE())</f>
        <v>26.61</v>
      </c>
    </row>
    <row r="137" customFormat="false" ht="12.75" hidden="false" customHeight="false" outlineLevel="0" collapsed="false">
      <c r="A137" s="96" t="n">
        <v>35885</v>
      </c>
      <c r="B137" s="0" t="n">
        <v>24.07</v>
      </c>
      <c r="E137" s="96" t="n">
        <f aca="false">CHOOSE(IF(WEEKDAY(E136+1,2)=6,1,IF(WEEKDAY(E136+1,2)=7,2,3)),IF(ISNUMBER(MATCH(E136+3,$Q$3:$Q$56,0)),E136+4,E136+3),IF(ISNUMBER(MATCH(E136+2,$Q$3:$Q$56,0)),E136+3,E136+2),IF(ISNUMBER(MATCH(E136+1,$Q$3:$Q$56,0)),E136+2,E136+1))</f>
        <v>35928</v>
      </c>
      <c r="F137" s="0" t="n">
        <f aca="false">VLOOKUP(E137,$A$3:$B$1257,2,FALSE())</f>
        <v>26.38</v>
      </c>
      <c r="H137" s="96" t="n">
        <f aca="true">OFFSET($E$3,IF(ISNUMBER(VLOOKUP(OFFSET($E$3,MATCH(H136,$E$3:$E$1028,0),0),$E$3:$F$1067,2,FALSE())),MATCH(H136,$E$3:$E$1028,0),MATCH(H136,$E$3:$E$1028,0)+1),0)</f>
        <v>35930</v>
      </c>
      <c r="I137" s="0" t="n">
        <f aca="false">VLOOKUP(H137,$A$3:$B$1257,2,FALSE())</f>
        <v>29</v>
      </c>
      <c r="J137" s="0" t="n">
        <f aca="false">VLOOKUP(H137,'Raw data'!$A$3:$L$1417,5,FALSE())</f>
        <v>43.06</v>
      </c>
      <c r="K137" s="0" t="n">
        <f aca="false">VLOOKUP($H137,'Raw data'!$A$3:$L$1417,10,FALSE())</f>
        <v>42</v>
      </c>
      <c r="L137" s="0" t="n">
        <f aca="false">VLOOKUP($H137,'Raw data'!$A$3:$L$1417,7,FALSE())</f>
        <v>33.2</v>
      </c>
      <c r="M137" s="0" t="n">
        <f aca="false">VLOOKUP($H137,'Raw data'!$A$3:$L$1417,8,FALSE())</f>
        <v>30.5</v>
      </c>
      <c r="N137" s="0" t="e">
        <f aca="false">VLOOKUP($H137,'Raw data'!$A$3:$L$1417,2,FALSE())</f>
        <v>#N/A</v>
      </c>
      <c r="O137" s="0" t="n">
        <f aca="false">VLOOKUP($H137,'Raw data'!$A$3:$L$1417,10,FALSE())</f>
        <v>42</v>
      </c>
      <c r="P137" s="0" t="n">
        <f aca="false">VLOOKUP($H137,'Raw data'!$M$3:$N$1243,2,FALSE())</f>
        <v>35.32</v>
      </c>
    </row>
    <row r="138" customFormat="false" ht="12.75" hidden="false" customHeight="false" outlineLevel="0" collapsed="false">
      <c r="A138" s="96" t="n">
        <v>35886</v>
      </c>
      <c r="B138" s="0" t="n">
        <v>25.2</v>
      </c>
      <c r="E138" s="96" t="n">
        <f aca="false">CHOOSE(IF(WEEKDAY(E137+1,2)=6,1,IF(WEEKDAY(E137+1,2)=7,2,3)),IF(ISNUMBER(MATCH(E137+3,$Q$3:$Q$56,0)),E137+4,E137+3),IF(ISNUMBER(MATCH(E137+2,$Q$3:$Q$56,0)),E137+3,E137+2),IF(ISNUMBER(MATCH(E137+1,$Q$3:$Q$56,0)),E137+2,E137+1))</f>
        <v>35929</v>
      </c>
      <c r="F138" s="0" t="n">
        <f aca="false">VLOOKUP(E138,$A$3:$B$1257,2,FALSE())</f>
        <v>26.5</v>
      </c>
      <c r="H138" s="96" t="n">
        <f aca="true">OFFSET($E$3,IF(ISNUMBER(VLOOKUP(OFFSET($E$3,MATCH(H137,$E$3:$E$1028,0),0),$E$3:$F$1067,2,FALSE())),MATCH(H137,$E$3:$E$1028,0),MATCH(H137,$E$3:$E$1028,0)+1),0)</f>
        <v>35933</v>
      </c>
      <c r="I138" s="0" t="n">
        <f aca="false">VLOOKUP(H138,$A$3:$B$1257,2,FALSE())</f>
        <v>26.25</v>
      </c>
      <c r="J138" s="0" t="n">
        <f aca="false">VLOOKUP(H138,'Raw data'!$A$3:$L$1417,5,FALSE())</f>
        <v>41.28</v>
      </c>
      <c r="K138" s="0" t="e">
        <f aca="false">VLOOKUP($H138,'Raw data'!$A$3:$L$1417,10,FALSE())</f>
        <v>#N/A</v>
      </c>
      <c r="L138" s="0" t="n">
        <f aca="false">VLOOKUP($H138,'Raw data'!$A$3:$L$1417,7,FALSE())</f>
        <v>29.44</v>
      </c>
      <c r="M138" s="0" t="n">
        <f aca="false">VLOOKUP($H138,'Raw data'!$A$3:$L$1417,8,FALSE())</f>
        <v>31.73</v>
      </c>
      <c r="N138" s="0" t="e">
        <f aca="false">VLOOKUP($H138,'Raw data'!$A$3:$L$1417,2,FALSE())</f>
        <v>#N/A</v>
      </c>
      <c r="O138" s="0" t="e">
        <f aca="false">VLOOKUP($H138,'Raw data'!$A$3:$L$1417,10,FALSE())</f>
        <v>#N/A</v>
      </c>
      <c r="P138" s="0" t="n">
        <f aca="false">VLOOKUP($H138,'Raw data'!$M$3:$N$1243,2,FALSE())</f>
        <v>37.06</v>
      </c>
    </row>
    <row r="139" customFormat="false" ht="12.75" hidden="false" customHeight="false" outlineLevel="0" collapsed="false">
      <c r="A139" s="96" t="n">
        <v>35887</v>
      </c>
      <c r="B139" s="0" t="n">
        <v>24.04</v>
      </c>
      <c r="E139" s="96" t="n">
        <f aca="false">CHOOSE(IF(WEEKDAY(E138+1,2)=6,1,IF(WEEKDAY(E138+1,2)=7,2,3)),IF(ISNUMBER(MATCH(E138+3,$Q$3:$Q$56,0)),E138+4,E138+3),IF(ISNUMBER(MATCH(E138+2,$Q$3:$Q$56,0)),E138+3,E138+2),IF(ISNUMBER(MATCH(E138+1,$Q$3:$Q$56,0)),E138+2,E138+1))</f>
        <v>35930</v>
      </c>
      <c r="F139" s="0" t="n">
        <f aca="false">VLOOKUP(E139,$A$3:$B$1257,2,FALSE())</f>
        <v>29</v>
      </c>
      <c r="H139" s="96" t="n">
        <f aca="true">OFFSET($E$3,IF(ISNUMBER(VLOOKUP(OFFSET($E$3,MATCH(H138,$E$3:$E$1028,0),0),$E$3:$F$1067,2,FALSE())),MATCH(H138,$E$3:$E$1028,0),MATCH(H138,$E$3:$E$1028,0)+1),0)</f>
        <v>35934</v>
      </c>
      <c r="I139" s="0" t="n">
        <f aca="false">VLOOKUP(H139,$A$3:$B$1257,2,FALSE())</f>
        <v>29.25</v>
      </c>
      <c r="J139" s="0" t="n">
        <f aca="false">VLOOKUP(H139,'Raw data'!$A$3:$L$1417,5,FALSE())</f>
        <v>121.6</v>
      </c>
      <c r="K139" s="0" t="n">
        <f aca="false">VLOOKUP($H139,'Raw data'!$A$3:$L$1417,10,FALSE())</f>
        <v>132.5</v>
      </c>
      <c r="L139" s="0" t="n">
        <f aca="false">VLOOKUP($H139,'Raw data'!$A$3:$L$1417,7,FALSE())</f>
        <v>34</v>
      </c>
      <c r="M139" s="0" t="n">
        <f aca="false">VLOOKUP($H139,'Raw data'!$A$3:$L$1417,8,FALSE())</f>
        <v>26.5</v>
      </c>
      <c r="N139" s="0" t="e">
        <f aca="false">VLOOKUP($H139,'Raw data'!$A$3:$L$1417,2,FALSE())</f>
        <v>#N/A</v>
      </c>
      <c r="O139" s="0" t="n">
        <f aca="false">VLOOKUP($H139,'Raw data'!$A$3:$L$1417,10,FALSE())</f>
        <v>132.5</v>
      </c>
      <c r="P139" s="0" t="n">
        <f aca="false">VLOOKUP($H139,'Raw data'!$M$3:$N$1243,2,FALSE())</f>
        <v>55.72</v>
      </c>
    </row>
    <row r="140" customFormat="false" ht="12.75" hidden="false" customHeight="false" outlineLevel="0" collapsed="false">
      <c r="A140" s="96" t="n">
        <v>35888</v>
      </c>
      <c r="B140" s="0" t="n">
        <v>26</v>
      </c>
      <c r="E140" s="96" t="n">
        <f aca="false">CHOOSE(IF(WEEKDAY(E139+1,2)=6,1,IF(WEEKDAY(E139+1,2)=7,2,3)),IF(ISNUMBER(MATCH(E139+3,$Q$3:$Q$56,0)),E139+4,E139+3),IF(ISNUMBER(MATCH(E139+2,$Q$3:$Q$56,0)),E139+3,E139+2),IF(ISNUMBER(MATCH(E139+1,$Q$3:$Q$56,0)),E139+2,E139+1))</f>
        <v>35933</v>
      </c>
      <c r="F140" s="0" t="n">
        <f aca="false">VLOOKUP(E140,$A$3:$B$1257,2,FALSE())</f>
        <v>26.25</v>
      </c>
      <c r="H140" s="96" t="n">
        <f aca="true">OFFSET($E$3,IF(ISNUMBER(VLOOKUP(OFFSET($E$3,MATCH(H139,$E$3:$E$1028,0),0),$E$3:$F$1067,2,FALSE())),MATCH(H139,$E$3:$E$1028,0),MATCH(H139,$E$3:$E$1028,0)+1),0)</f>
        <v>35935</v>
      </c>
      <c r="I140" s="0" t="n">
        <f aca="false">VLOOKUP(H140,$A$3:$B$1257,2,FALSE())</f>
        <v>30</v>
      </c>
      <c r="J140" s="0" t="n">
        <f aca="false">VLOOKUP(H140,'Raw data'!$A$3:$L$1417,5,FALSE())</f>
        <v>118.71</v>
      </c>
      <c r="K140" s="0" t="n">
        <f aca="false">VLOOKUP($H140,'Raw data'!$A$3:$L$1417,10,FALSE())</f>
        <v>132.5</v>
      </c>
      <c r="L140" s="0" t="n">
        <f aca="false">VLOOKUP($H140,'Raw data'!$A$3:$L$1417,7,FALSE())</f>
        <v>34.5</v>
      </c>
      <c r="M140" s="0" t="n">
        <f aca="false">VLOOKUP($H140,'Raw data'!$A$3:$L$1417,8,FALSE())</f>
        <v>28</v>
      </c>
      <c r="N140" s="0" t="e">
        <f aca="false">VLOOKUP($H140,'Raw data'!$A$3:$L$1417,2,FALSE())</f>
        <v>#N/A</v>
      </c>
      <c r="O140" s="0" t="n">
        <f aca="false">VLOOKUP($H140,'Raw data'!$A$3:$L$1417,10,FALSE())</f>
        <v>132.5</v>
      </c>
      <c r="P140" s="0" t="n">
        <f aca="false">VLOOKUP($H140,'Raw data'!$M$3:$N$1243,2,FALSE())</f>
        <v>54.34</v>
      </c>
    </row>
    <row r="141" customFormat="false" ht="12.75" hidden="false" customHeight="false" outlineLevel="0" collapsed="false">
      <c r="A141" s="96" t="n">
        <v>35890</v>
      </c>
      <c r="B141" s="0" t="n">
        <v>22.5</v>
      </c>
      <c r="E141" s="96" t="n">
        <f aca="false">CHOOSE(IF(WEEKDAY(E140+1,2)=6,1,IF(WEEKDAY(E140+1,2)=7,2,3)),IF(ISNUMBER(MATCH(E140+3,$Q$3:$Q$56,0)),E140+4,E140+3),IF(ISNUMBER(MATCH(E140+2,$Q$3:$Q$56,0)),E140+3,E140+2),IF(ISNUMBER(MATCH(E140+1,$Q$3:$Q$56,0)),E140+2,E140+1))</f>
        <v>35934</v>
      </c>
      <c r="F141" s="0" t="n">
        <f aca="false">VLOOKUP(E141,$A$3:$B$1257,2,FALSE())</f>
        <v>29.25</v>
      </c>
      <c r="H141" s="96" t="n">
        <f aca="true">OFFSET($E$3,IF(ISNUMBER(VLOOKUP(OFFSET($E$3,MATCH(H140,$E$3:$E$1028,0),0),$E$3:$F$1067,2,FALSE())),MATCH(H140,$E$3:$E$1028,0),MATCH(H140,$E$3:$E$1028,0)+1),0)</f>
        <v>35936</v>
      </c>
      <c r="I141" s="0" t="n">
        <f aca="false">VLOOKUP(H141,$A$3:$B$1257,2,FALSE())</f>
        <v>28.63</v>
      </c>
      <c r="J141" s="0" t="n">
        <f aca="false">VLOOKUP(H141,'Raw data'!$A$3:$L$1417,5,FALSE())</f>
        <v>66.56</v>
      </c>
      <c r="K141" s="0" t="n">
        <f aca="false">VLOOKUP($H141,'Raw data'!$A$3:$L$1417,10,FALSE())</f>
        <v>75</v>
      </c>
      <c r="L141" s="0" t="n">
        <f aca="false">VLOOKUP($H141,'Raw data'!$A$3:$L$1417,7,FALSE())</f>
        <v>29.75</v>
      </c>
      <c r="M141" s="0" t="n">
        <f aca="false">VLOOKUP($H141,'Raw data'!$A$3:$L$1417,8,FALSE())</f>
        <v>27.38</v>
      </c>
      <c r="N141" s="0" t="e">
        <f aca="false">VLOOKUP($H141,'Raw data'!$A$3:$L$1417,2,FALSE())</f>
        <v>#N/A</v>
      </c>
      <c r="O141" s="0" t="n">
        <f aca="false">VLOOKUP($H141,'Raw data'!$A$3:$L$1417,10,FALSE())</f>
        <v>75</v>
      </c>
      <c r="P141" s="0" t="n">
        <f aca="false">VLOOKUP($H141,'Raw data'!$M$3:$N$1243,2,FALSE())</f>
        <v>32.03</v>
      </c>
    </row>
    <row r="142" customFormat="false" ht="12.75" hidden="false" customHeight="false" outlineLevel="0" collapsed="false">
      <c r="A142" s="96" t="n">
        <v>35891</v>
      </c>
      <c r="B142" s="0" t="n">
        <v>25.26</v>
      </c>
      <c r="E142" s="96" t="n">
        <f aca="false">CHOOSE(IF(WEEKDAY(E141+1,2)=6,1,IF(WEEKDAY(E141+1,2)=7,2,3)),IF(ISNUMBER(MATCH(E141+3,$Q$3:$Q$56,0)),E141+4,E141+3),IF(ISNUMBER(MATCH(E141+2,$Q$3:$Q$56,0)),E141+3,E141+2),IF(ISNUMBER(MATCH(E141+1,$Q$3:$Q$56,0)),E141+2,E141+1))</f>
        <v>35935</v>
      </c>
      <c r="F142" s="0" t="n">
        <f aca="false">VLOOKUP(E142,$A$3:$B$1257,2,FALSE())</f>
        <v>30</v>
      </c>
      <c r="H142" s="96" t="n">
        <f aca="true">OFFSET($E$3,IF(ISNUMBER(VLOOKUP(OFFSET($E$3,MATCH(H141,$E$3:$E$1028,0),0),$E$3:$F$1067,2,FALSE())),MATCH(H141,$E$3:$E$1028,0),MATCH(H141,$E$3:$E$1028,0)+1),0)</f>
        <v>35937</v>
      </c>
      <c r="I142" s="0" t="n">
        <f aca="false">VLOOKUP(H142,$A$3:$B$1257,2,FALSE())</f>
        <v>28.25</v>
      </c>
      <c r="J142" s="0" t="n">
        <f aca="false">VLOOKUP(H142,'Raw data'!$A$3:$L$1417,5,FALSE())</f>
        <v>39.65</v>
      </c>
      <c r="K142" s="0" t="n">
        <f aca="false">VLOOKUP($H142,'Raw data'!$A$3:$L$1417,10,FALSE())</f>
        <v>40</v>
      </c>
      <c r="L142" s="0" t="n">
        <f aca="false">VLOOKUP($H142,'Raw data'!$A$3:$L$1417,7,FALSE())</f>
        <v>29.75</v>
      </c>
      <c r="M142" s="0" t="n">
        <f aca="false">VLOOKUP($H142,'Raw data'!$A$3:$L$1417,8,FALSE())</f>
        <v>28.75</v>
      </c>
      <c r="N142" s="0" t="e">
        <f aca="false">VLOOKUP($H142,'Raw data'!$A$3:$L$1417,2,FALSE())</f>
        <v>#N/A</v>
      </c>
      <c r="O142" s="0" t="n">
        <f aca="false">VLOOKUP($H142,'Raw data'!$A$3:$L$1417,10,FALSE())</f>
        <v>40</v>
      </c>
      <c r="P142" s="0" t="n">
        <f aca="false">VLOOKUP($H142,'Raw data'!$M$3:$N$1243,2,FALSE())</f>
        <v>32.37</v>
      </c>
    </row>
    <row r="143" customFormat="false" ht="12.75" hidden="false" customHeight="false" outlineLevel="0" collapsed="false">
      <c r="A143" s="96" t="n">
        <v>35892</v>
      </c>
      <c r="B143" s="0" t="n">
        <v>25.13</v>
      </c>
      <c r="E143" s="96" t="n">
        <f aca="false">CHOOSE(IF(WEEKDAY(E142+1,2)=6,1,IF(WEEKDAY(E142+1,2)=7,2,3)),IF(ISNUMBER(MATCH(E142+3,$Q$3:$Q$56,0)),E142+4,E142+3),IF(ISNUMBER(MATCH(E142+2,$Q$3:$Q$56,0)),E142+3,E142+2),IF(ISNUMBER(MATCH(E142+1,$Q$3:$Q$56,0)),E142+2,E142+1))</f>
        <v>35936</v>
      </c>
      <c r="F143" s="0" t="n">
        <f aca="false">VLOOKUP(E143,$A$3:$B$1257,2,FALSE())</f>
        <v>28.63</v>
      </c>
      <c r="H143" s="96" t="n">
        <f aca="true">OFFSET($E$3,IF(ISNUMBER(VLOOKUP(OFFSET($E$3,MATCH(H142,$E$3:$E$1028,0),0),$E$3:$F$1067,2,FALSE())),MATCH(H142,$E$3:$E$1028,0),MATCH(H142,$E$3:$E$1028,0)+1),0)</f>
        <v>35941</v>
      </c>
      <c r="I143" s="0" t="n">
        <f aca="false">VLOOKUP(H143,$A$3:$B$1257,2,FALSE())</f>
        <v>27</v>
      </c>
      <c r="J143" s="0" t="n">
        <f aca="false">VLOOKUP(H143,'Raw data'!$A$3:$L$1417,5,FALSE())</f>
        <v>34.13</v>
      </c>
      <c r="K143" s="0" t="e">
        <f aca="false">VLOOKUP($H143,'Raw data'!$A$3:$L$1417,10,FALSE())</f>
        <v>#N/A</v>
      </c>
      <c r="L143" s="0" t="n">
        <f aca="false">VLOOKUP($H143,'Raw data'!$A$3:$L$1417,7,FALSE())</f>
        <v>28.84</v>
      </c>
      <c r="M143" s="0" t="n">
        <f aca="false">VLOOKUP($H143,'Raw data'!$A$3:$L$1417,8,FALSE())</f>
        <v>25</v>
      </c>
      <c r="N143" s="0" t="e">
        <f aca="false">VLOOKUP($H143,'Raw data'!$A$3:$L$1417,2,FALSE())</f>
        <v>#N/A</v>
      </c>
      <c r="O143" s="0" t="e">
        <f aca="false">VLOOKUP($H143,'Raw data'!$A$3:$L$1417,10,FALSE())</f>
        <v>#N/A</v>
      </c>
      <c r="P143" s="0" t="n">
        <f aca="false">VLOOKUP($H143,'Raw data'!$M$3:$N$1243,2,FALSE())</f>
        <v>25.13</v>
      </c>
    </row>
    <row r="144" customFormat="false" ht="12.75" hidden="false" customHeight="false" outlineLevel="0" collapsed="false">
      <c r="A144" s="96" t="n">
        <v>35893</v>
      </c>
      <c r="B144" s="0" t="n">
        <v>25.1</v>
      </c>
      <c r="E144" s="96" t="n">
        <f aca="false">CHOOSE(IF(WEEKDAY(E143+1,2)=6,1,IF(WEEKDAY(E143+1,2)=7,2,3)),IF(ISNUMBER(MATCH(E143+3,$Q$3:$Q$56,0)),E143+4,E143+3),IF(ISNUMBER(MATCH(E143+2,$Q$3:$Q$56,0)),E143+3,E143+2),IF(ISNUMBER(MATCH(E143+1,$Q$3:$Q$56,0)),E143+2,E143+1))</f>
        <v>35937</v>
      </c>
      <c r="F144" s="0" t="n">
        <f aca="false">VLOOKUP(E144,$A$3:$B$1257,2,FALSE())</f>
        <v>28.25</v>
      </c>
      <c r="H144" s="96" t="n">
        <f aca="true">OFFSET($E$3,IF(ISNUMBER(VLOOKUP(OFFSET($E$3,MATCH(H143,$E$3:$E$1028,0),0),$E$3:$F$1067,2,FALSE())),MATCH(H143,$E$3:$E$1028,0),MATCH(H143,$E$3:$E$1028,0)+1),0)</f>
        <v>35942</v>
      </c>
      <c r="I144" s="0" t="n">
        <f aca="false">VLOOKUP(H144,$A$3:$B$1257,2,FALSE())</f>
        <v>27</v>
      </c>
      <c r="J144" s="0" t="n">
        <f aca="false">VLOOKUP(H144,'Raw data'!$A$3:$L$1417,5,FALSE())</f>
        <v>31.31</v>
      </c>
      <c r="K144" s="0" t="n">
        <f aca="false">VLOOKUP($H144,'Raw data'!$A$3:$L$1417,10,FALSE())</f>
        <v>35.84</v>
      </c>
      <c r="L144" s="0" t="n">
        <f aca="false">VLOOKUP($H144,'Raw data'!$A$3:$L$1417,7,FALSE())</f>
        <v>27.25</v>
      </c>
      <c r="M144" s="0" t="n">
        <f aca="false">VLOOKUP($H144,'Raw data'!$A$3:$L$1417,8,FALSE())</f>
        <v>22.17</v>
      </c>
      <c r="N144" s="0" t="e">
        <f aca="false">VLOOKUP($H144,'Raw data'!$A$3:$L$1417,2,FALSE())</f>
        <v>#N/A</v>
      </c>
      <c r="O144" s="0" t="n">
        <f aca="false">VLOOKUP($H144,'Raw data'!$A$3:$L$1417,10,FALSE())</f>
        <v>35.84</v>
      </c>
      <c r="P144" s="0" t="n">
        <f aca="false">VLOOKUP($H144,'Raw data'!$M$3:$N$1243,2,FALSE())</f>
        <v>31.21</v>
      </c>
    </row>
    <row r="145" customFormat="false" ht="12.75" hidden="false" customHeight="false" outlineLevel="0" collapsed="false">
      <c r="A145" s="96" t="n">
        <v>35894</v>
      </c>
      <c r="B145" s="0" t="n">
        <v>24.68</v>
      </c>
      <c r="E145" s="96" t="n">
        <f aca="false">CHOOSE(IF(WEEKDAY(E144+1,2)=6,1,IF(WEEKDAY(E144+1,2)=7,2,3)),IF(ISNUMBER(MATCH(E144+3,$Q$3:$Q$56,0)),E144+4,E144+3),IF(ISNUMBER(MATCH(E144+2,$Q$3:$Q$56,0)),E144+3,E144+2),IF(ISNUMBER(MATCH(E144+1,$Q$3:$Q$56,0)),E144+2,E144+1))</f>
        <v>35941</v>
      </c>
      <c r="F145" s="0" t="n">
        <f aca="false">VLOOKUP(E145,$A$3:$B$1257,2,FALSE())</f>
        <v>27</v>
      </c>
      <c r="H145" s="96" t="n">
        <f aca="true">OFFSET($E$3,IF(ISNUMBER(VLOOKUP(OFFSET($E$3,MATCH(H144,$E$3:$E$1028,0),0),$E$3:$F$1067,2,FALSE())),MATCH(H144,$E$3:$E$1028,0),MATCH(H144,$E$3:$E$1028,0)+1),0)</f>
        <v>35943</v>
      </c>
      <c r="I145" s="0" t="n">
        <f aca="false">VLOOKUP(H145,$A$3:$B$1257,2,FALSE())</f>
        <v>28</v>
      </c>
      <c r="J145" s="0" t="n">
        <f aca="false">VLOOKUP(H145,'Raw data'!$A$3:$L$1417,5,FALSE())</f>
        <v>49.6</v>
      </c>
      <c r="K145" s="0" t="n">
        <f aca="false">VLOOKUP($H145,'Raw data'!$A$3:$L$1417,10,FALSE())</f>
        <v>45</v>
      </c>
      <c r="L145" s="0" t="n">
        <f aca="false">VLOOKUP($H145,'Raw data'!$A$3:$L$1417,7,FALSE())</f>
        <v>35</v>
      </c>
      <c r="M145" s="0" t="n">
        <f aca="false">VLOOKUP($H145,'Raw data'!$A$3:$L$1417,8,FALSE())</f>
        <v>24.5</v>
      </c>
      <c r="N145" s="0" t="e">
        <f aca="false">VLOOKUP($H145,'Raw data'!$A$3:$L$1417,2,FALSE())</f>
        <v>#N/A</v>
      </c>
      <c r="O145" s="0" t="n">
        <f aca="false">VLOOKUP($H145,'Raw data'!$A$3:$L$1417,10,FALSE())</f>
        <v>45</v>
      </c>
      <c r="P145" s="0" t="n">
        <f aca="false">VLOOKUP($H145,'Raw data'!$M$3:$N$1243,2,FALSE())</f>
        <v>34.16</v>
      </c>
    </row>
    <row r="146" customFormat="false" ht="12.75" hidden="false" customHeight="false" outlineLevel="0" collapsed="false">
      <c r="A146" s="96" t="n">
        <v>35896</v>
      </c>
      <c r="B146" s="0" t="n">
        <v>23</v>
      </c>
      <c r="E146" s="96" t="n">
        <f aca="false">CHOOSE(IF(WEEKDAY(E145+1,2)=6,1,IF(WEEKDAY(E145+1,2)=7,2,3)),IF(ISNUMBER(MATCH(E145+3,$Q$3:$Q$56,0)),E145+4,E145+3),IF(ISNUMBER(MATCH(E145+2,$Q$3:$Q$56,0)),E145+3,E145+2),IF(ISNUMBER(MATCH(E145+1,$Q$3:$Q$56,0)),E145+2,E145+1))</f>
        <v>35942</v>
      </c>
      <c r="F146" s="0" t="n">
        <f aca="false">VLOOKUP(E146,$A$3:$B$1257,2,FALSE())</f>
        <v>27</v>
      </c>
      <c r="H146" s="96" t="n">
        <f aca="true">OFFSET($E$3,IF(ISNUMBER(VLOOKUP(OFFSET($E$3,MATCH(H145,$E$3:$E$1028,0),0),$E$3:$F$1067,2,FALSE())),MATCH(H145,$E$3:$E$1028,0),MATCH(H145,$E$3:$E$1028,0)+1),0)</f>
        <v>35944</v>
      </c>
      <c r="I146" s="0" t="n">
        <f aca="false">VLOOKUP(H146,$A$3:$B$1257,2,FALSE())</f>
        <v>26.75</v>
      </c>
      <c r="J146" s="0" t="n">
        <f aca="false">VLOOKUP(H146,'Raw data'!$A$3:$L$1417,5,FALSE())</f>
        <v>70.5</v>
      </c>
      <c r="K146" s="0" t="n">
        <f aca="false">VLOOKUP($H146,'Raw data'!$A$3:$L$1417,10,FALSE())</f>
        <v>70</v>
      </c>
      <c r="L146" s="0" t="n">
        <f aca="false">VLOOKUP($H146,'Raw data'!$A$3:$L$1417,7,FALSE())</f>
        <v>36</v>
      </c>
      <c r="M146" s="0" t="n">
        <f aca="false">VLOOKUP($H146,'Raw data'!$A$3:$L$1417,8,FALSE())</f>
        <v>34.25</v>
      </c>
      <c r="N146" s="0" t="e">
        <f aca="false">VLOOKUP($H146,'Raw data'!$A$3:$L$1417,2,FALSE())</f>
        <v>#N/A</v>
      </c>
      <c r="O146" s="0" t="n">
        <f aca="false">VLOOKUP($H146,'Raw data'!$A$3:$L$1417,10,FALSE())</f>
        <v>70</v>
      </c>
      <c r="P146" s="0" t="n">
        <f aca="false">VLOOKUP($H146,'Raw data'!$M$3:$N$1243,2,FALSE())</f>
        <v>39.45</v>
      </c>
    </row>
    <row r="147" customFormat="false" ht="12.75" hidden="false" customHeight="false" outlineLevel="0" collapsed="false">
      <c r="A147" s="96" t="n">
        <v>35897</v>
      </c>
      <c r="B147" s="0" t="n">
        <v>23</v>
      </c>
      <c r="E147" s="96" t="n">
        <f aca="false">CHOOSE(IF(WEEKDAY(E146+1,2)=6,1,IF(WEEKDAY(E146+1,2)=7,2,3)),IF(ISNUMBER(MATCH(E146+3,$Q$3:$Q$56,0)),E146+4,E146+3),IF(ISNUMBER(MATCH(E146+2,$Q$3:$Q$56,0)),E146+3,E146+2),IF(ISNUMBER(MATCH(E146+1,$Q$3:$Q$56,0)),E146+2,E146+1))</f>
        <v>35943</v>
      </c>
      <c r="F147" s="0" t="n">
        <f aca="false">VLOOKUP(E147,$A$3:$B$1257,2,FALSE())</f>
        <v>28</v>
      </c>
      <c r="H147" s="96" t="n">
        <f aca="true">OFFSET($E$3,IF(ISNUMBER(VLOOKUP(OFFSET($E$3,MATCH(H146,$E$3:$E$1028,0),0),$E$3:$F$1067,2,FALSE())),MATCH(H146,$E$3:$E$1028,0),MATCH(H146,$E$3:$E$1028,0)+1),0)</f>
        <v>35947</v>
      </c>
      <c r="I147" s="0" t="n">
        <f aca="false">VLOOKUP(H147,$A$3:$B$1257,2,FALSE())</f>
        <v>27.13</v>
      </c>
      <c r="J147" s="0" t="n">
        <f aca="false">VLOOKUP(H147,'Raw data'!$A$3:$L$1417,5,FALSE())</f>
        <v>37.71</v>
      </c>
      <c r="K147" s="0" t="n">
        <f aca="false">VLOOKUP($H147,'Raw data'!$A$3:$L$1417,10,FALSE())</f>
        <v>43</v>
      </c>
      <c r="L147" s="0" t="n">
        <f aca="false">VLOOKUP($H147,'Raw data'!$A$3:$L$1417,7,FALSE())</f>
        <v>30</v>
      </c>
      <c r="M147" s="0" t="n">
        <f aca="false">VLOOKUP($H147,'Raw data'!$A$3:$L$1417,8,FALSE())</f>
        <v>24.5</v>
      </c>
      <c r="N147" s="0" t="e">
        <f aca="false">VLOOKUP($H147,'Raw data'!$A$3:$L$1417,2,FALSE())</f>
        <v>#N/A</v>
      </c>
      <c r="O147" s="0" t="n">
        <f aca="false">VLOOKUP($H147,'Raw data'!$A$3:$L$1417,10,FALSE())</f>
        <v>43</v>
      </c>
      <c r="P147" s="0" t="n">
        <f aca="false">VLOOKUP($H147,'Raw data'!$M$3:$N$1243,2,FALSE())</f>
        <v>27.08</v>
      </c>
    </row>
    <row r="148" customFormat="false" ht="12.75" hidden="false" customHeight="false" outlineLevel="0" collapsed="false">
      <c r="A148" s="96" t="n">
        <v>35898</v>
      </c>
      <c r="B148" s="0" t="n">
        <v>25</v>
      </c>
      <c r="E148" s="96" t="n">
        <f aca="false">CHOOSE(IF(WEEKDAY(E147+1,2)=6,1,IF(WEEKDAY(E147+1,2)=7,2,3)),IF(ISNUMBER(MATCH(E147+3,$Q$3:$Q$56,0)),E147+4,E147+3),IF(ISNUMBER(MATCH(E147+2,$Q$3:$Q$56,0)),E147+3,E147+2),IF(ISNUMBER(MATCH(E147+1,$Q$3:$Q$56,0)),E147+2,E147+1))</f>
        <v>35944</v>
      </c>
      <c r="F148" s="0" t="n">
        <f aca="false">VLOOKUP(E148,$A$3:$B$1257,2,FALSE())</f>
        <v>26.75</v>
      </c>
      <c r="H148" s="96" t="n">
        <f aca="true">OFFSET($E$3,IF(ISNUMBER(VLOOKUP(OFFSET($E$3,MATCH(H147,$E$3:$E$1028,0),0),$E$3:$F$1067,2,FALSE())),MATCH(H147,$E$3:$E$1028,0),MATCH(H147,$E$3:$E$1028,0)+1),0)</f>
        <v>35948</v>
      </c>
      <c r="I148" s="0" t="n">
        <f aca="false">VLOOKUP(H148,$A$3:$B$1257,2,FALSE())</f>
        <v>28.2</v>
      </c>
      <c r="J148" s="0" t="n">
        <f aca="false">VLOOKUP(H148,'Raw data'!$A$3:$L$1417,5,FALSE())</f>
        <v>29.57</v>
      </c>
      <c r="K148" s="0" t="n">
        <f aca="false">VLOOKUP($H148,'Raw data'!$A$3:$L$1417,10,FALSE())</f>
        <v>36.38</v>
      </c>
      <c r="L148" s="0" t="n">
        <f aca="false">VLOOKUP($H148,'Raw data'!$A$3:$L$1417,7,FALSE())</f>
        <v>27.2</v>
      </c>
      <c r="M148" s="0" t="n">
        <f aca="false">VLOOKUP($H148,'Raw data'!$A$3:$L$1417,8,FALSE())</f>
        <v>20.75</v>
      </c>
      <c r="N148" s="0" t="e">
        <f aca="false">VLOOKUP($H148,'Raw data'!$A$3:$L$1417,2,FALSE())</f>
        <v>#N/A</v>
      </c>
      <c r="O148" s="0" t="n">
        <f aca="false">VLOOKUP($H148,'Raw data'!$A$3:$L$1417,10,FALSE())</f>
        <v>36.38</v>
      </c>
      <c r="P148" s="0" t="n">
        <f aca="false">VLOOKUP($H148,'Raw data'!$M$3:$N$1243,2,FALSE())</f>
        <v>25.16</v>
      </c>
    </row>
    <row r="149" customFormat="false" ht="12.75" hidden="false" customHeight="false" outlineLevel="0" collapsed="false">
      <c r="A149" s="96" t="n">
        <v>35899</v>
      </c>
      <c r="B149" s="0" t="n">
        <v>25.33</v>
      </c>
      <c r="E149" s="96" t="n">
        <f aca="false">CHOOSE(IF(WEEKDAY(E148+1,2)=6,1,IF(WEEKDAY(E148+1,2)=7,2,3)),IF(ISNUMBER(MATCH(E148+3,$Q$3:$Q$56,0)),E148+4,E148+3),IF(ISNUMBER(MATCH(E148+2,$Q$3:$Q$56,0)),E148+3,E148+2),IF(ISNUMBER(MATCH(E148+1,$Q$3:$Q$56,0)),E148+2,E148+1))</f>
        <v>35947</v>
      </c>
      <c r="F149" s="0" t="n">
        <f aca="false">VLOOKUP(E149,$A$3:$B$1257,2,FALSE())</f>
        <v>27.13</v>
      </c>
      <c r="H149" s="96" t="n">
        <f aca="true">OFFSET($E$3,IF(ISNUMBER(VLOOKUP(OFFSET($E$3,MATCH(H148,$E$3:$E$1028,0),0),$E$3:$F$1067,2,FALSE())),MATCH(H148,$E$3:$E$1028,0),MATCH(H148,$E$3:$E$1028,0)+1),0)</f>
        <v>35949</v>
      </c>
      <c r="I149" s="0" t="n">
        <f aca="false">VLOOKUP(H149,$A$3:$B$1257,2,FALSE())</f>
        <v>27.5</v>
      </c>
      <c r="J149" s="0" t="n">
        <f aca="false">VLOOKUP(H149,'Raw data'!$A$3:$L$1417,5,FALSE())</f>
        <v>31.18</v>
      </c>
      <c r="K149" s="0" t="n">
        <f aca="false">VLOOKUP($H149,'Raw data'!$A$3:$L$1417,10,FALSE())</f>
        <v>43.24</v>
      </c>
      <c r="L149" s="0" t="n">
        <f aca="false">VLOOKUP($H149,'Raw data'!$A$3:$L$1417,7,FALSE())</f>
        <v>23.63</v>
      </c>
      <c r="M149" s="0" t="n">
        <f aca="false">VLOOKUP($H149,'Raw data'!$A$3:$L$1417,8,FALSE())</f>
        <v>19</v>
      </c>
      <c r="N149" s="0" t="e">
        <f aca="false">VLOOKUP($H149,'Raw data'!$A$3:$L$1417,2,FALSE())</f>
        <v>#N/A</v>
      </c>
      <c r="O149" s="0" t="n">
        <f aca="false">VLOOKUP($H149,'Raw data'!$A$3:$L$1417,10,FALSE())</f>
        <v>43.24</v>
      </c>
      <c r="P149" s="0" t="n">
        <f aca="false">VLOOKUP($H149,'Raw data'!$M$3:$N$1243,2,FALSE())</f>
        <v>20.1</v>
      </c>
    </row>
    <row r="150" customFormat="false" ht="12.75" hidden="false" customHeight="false" outlineLevel="0" collapsed="false">
      <c r="A150" s="96" t="n">
        <v>35900</v>
      </c>
      <c r="B150" s="0" t="n">
        <v>24.5</v>
      </c>
      <c r="E150" s="96" t="n">
        <f aca="false">CHOOSE(IF(WEEKDAY(E149+1,2)=6,1,IF(WEEKDAY(E149+1,2)=7,2,3)),IF(ISNUMBER(MATCH(E149+3,$Q$3:$Q$56,0)),E149+4,E149+3),IF(ISNUMBER(MATCH(E149+2,$Q$3:$Q$56,0)),E149+3,E149+2),IF(ISNUMBER(MATCH(E149+1,$Q$3:$Q$56,0)),E149+2,E149+1))</f>
        <v>35948</v>
      </c>
      <c r="F150" s="0" t="n">
        <f aca="false">VLOOKUP(E150,$A$3:$B$1257,2,FALSE())</f>
        <v>28.2</v>
      </c>
      <c r="H150" s="96" t="n">
        <f aca="true">OFFSET($E$3,IF(ISNUMBER(VLOOKUP(OFFSET($E$3,MATCH(H149,$E$3:$E$1028,0),0),$E$3:$F$1067,2,FALSE())),MATCH(H149,$E$3:$E$1028,0),MATCH(H149,$E$3:$E$1028,0)+1),0)</f>
        <v>35950</v>
      </c>
      <c r="I150" s="0" t="n">
        <f aca="false">VLOOKUP(H150,$A$3:$B$1257,2,FALSE())</f>
        <v>26.67</v>
      </c>
      <c r="J150" s="0" t="n">
        <f aca="false">VLOOKUP(H150,'Raw data'!$A$3:$L$1417,5,FALSE())</f>
        <v>30.26</v>
      </c>
      <c r="K150" s="0" t="n">
        <f aca="false">VLOOKUP($H150,'Raw data'!$A$3:$L$1417,10,FALSE())</f>
        <v>42.6</v>
      </c>
      <c r="L150" s="0" t="n">
        <f aca="false">VLOOKUP($H150,'Raw data'!$A$3:$L$1417,7,FALSE())</f>
        <v>25.17</v>
      </c>
      <c r="M150" s="0" t="n">
        <f aca="false">VLOOKUP($H150,'Raw data'!$A$3:$L$1417,8,FALSE())</f>
        <v>22.06</v>
      </c>
      <c r="N150" s="0" t="e">
        <f aca="false">VLOOKUP($H150,'Raw data'!$A$3:$L$1417,2,FALSE())</f>
        <v>#N/A</v>
      </c>
      <c r="O150" s="0" t="n">
        <f aca="false">VLOOKUP($H150,'Raw data'!$A$3:$L$1417,10,FALSE())</f>
        <v>42.6</v>
      </c>
      <c r="P150" s="0" t="n">
        <f aca="false">VLOOKUP($H150,'Raw data'!$M$3:$N$1243,2,FALSE())</f>
        <v>23.15</v>
      </c>
    </row>
    <row r="151" customFormat="false" ht="12.75" hidden="false" customHeight="false" outlineLevel="0" collapsed="false">
      <c r="A151" s="96" t="n">
        <v>35901</v>
      </c>
      <c r="B151" s="0" t="n">
        <v>24.5</v>
      </c>
      <c r="E151" s="96" t="n">
        <f aca="false">CHOOSE(IF(WEEKDAY(E150+1,2)=6,1,IF(WEEKDAY(E150+1,2)=7,2,3)),IF(ISNUMBER(MATCH(E150+3,$Q$3:$Q$56,0)),E150+4,E150+3),IF(ISNUMBER(MATCH(E150+2,$Q$3:$Q$56,0)),E150+3,E150+2),IF(ISNUMBER(MATCH(E150+1,$Q$3:$Q$56,0)),E150+2,E150+1))</f>
        <v>35949</v>
      </c>
      <c r="F151" s="0" t="n">
        <f aca="false">VLOOKUP(E151,$A$3:$B$1257,2,FALSE())</f>
        <v>27.5</v>
      </c>
      <c r="H151" s="96" t="n">
        <f aca="true">OFFSET($E$3,IF(ISNUMBER(VLOOKUP(OFFSET($E$3,MATCH(H150,$E$3:$E$1028,0),0),$E$3:$F$1067,2,FALSE())),MATCH(H150,$E$3:$E$1028,0),MATCH(H150,$E$3:$E$1028,0)+1),0)</f>
        <v>35951</v>
      </c>
      <c r="I151" s="0" t="n">
        <f aca="false">VLOOKUP(H151,$A$3:$B$1257,2,FALSE())</f>
        <v>26.38</v>
      </c>
      <c r="J151" s="0" t="n">
        <f aca="false">VLOOKUP(H151,'Raw data'!$A$3:$L$1417,5,FALSE())</f>
        <v>26.39</v>
      </c>
      <c r="K151" s="0" t="n">
        <f aca="false">VLOOKUP($H151,'Raw data'!$A$3:$L$1417,10,FALSE())</f>
        <v>31.5</v>
      </c>
      <c r="L151" s="0" t="n">
        <f aca="false">VLOOKUP($H151,'Raw data'!$A$3:$L$1417,7,FALSE())</f>
        <v>24.33</v>
      </c>
      <c r="M151" s="0" t="n">
        <f aca="false">VLOOKUP($H151,'Raw data'!$A$3:$L$1417,8,FALSE())</f>
        <v>19.24</v>
      </c>
      <c r="N151" s="0" t="e">
        <f aca="false">VLOOKUP($H151,'Raw data'!$A$3:$L$1417,2,FALSE())</f>
        <v>#N/A</v>
      </c>
      <c r="O151" s="0" t="n">
        <f aca="false">VLOOKUP($H151,'Raw data'!$A$3:$L$1417,10,FALSE())</f>
        <v>31.5</v>
      </c>
      <c r="P151" s="0" t="n">
        <f aca="false">VLOOKUP($H151,'Raw data'!$M$3:$N$1243,2,FALSE())</f>
        <v>21.2</v>
      </c>
    </row>
    <row r="152" customFormat="false" ht="12.75" hidden="false" customHeight="false" outlineLevel="0" collapsed="false">
      <c r="A152" s="96" t="n">
        <v>35902</v>
      </c>
      <c r="B152" s="0" t="n">
        <v>25</v>
      </c>
      <c r="E152" s="96" t="n">
        <f aca="false">CHOOSE(IF(WEEKDAY(E151+1,2)=6,1,IF(WEEKDAY(E151+1,2)=7,2,3)),IF(ISNUMBER(MATCH(E151+3,$Q$3:$Q$56,0)),E151+4,E151+3),IF(ISNUMBER(MATCH(E151+2,$Q$3:$Q$56,0)),E151+3,E151+2),IF(ISNUMBER(MATCH(E151+1,$Q$3:$Q$56,0)),E151+2,E151+1))</f>
        <v>35950</v>
      </c>
      <c r="F152" s="0" t="n">
        <f aca="false">VLOOKUP(E152,$A$3:$B$1257,2,FALSE())</f>
        <v>26.67</v>
      </c>
      <c r="H152" s="96" t="n">
        <f aca="true">OFFSET($E$3,IF(ISNUMBER(VLOOKUP(OFFSET($E$3,MATCH(H151,$E$3:$E$1028,0),0),$E$3:$F$1067,2,FALSE())),MATCH(H151,$E$3:$E$1028,0),MATCH(H151,$E$3:$E$1028,0)+1),0)</f>
        <v>35954</v>
      </c>
      <c r="I152" s="0" t="n">
        <f aca="false">VLOOKUP(H152,$A$3:$B$1257,2,FALSE())</f>
        <v>26</v>
      </c>
      <c r="J152" s="0" t="n">
        <f aca="false">VLOOKUP(H152,'Raw data'!$A$3:$L$1417,5,FALSE())</f>
        <v>19.62</v>
      </c>
      <c r="K152" s="0" t="n">
        <f aca="false">VLOOKUP($H152,'Raw data'!$A$3:$L$1417,10,FALSE())</f>
        <v>28</v>
      </c>
      <c r="L152" s="0" t="n">
        <f aca="false">VLOOKUP($H152,'Raw data'!$A$3:$L$1417,7,FALSE())</f>
        <v>24.5</v>
      </c>
      <c r="M152" s="0" t="e">
        <f aca="false">VLOOKUP($H152,'Raw data'!$A$3:$L$1417,8,FALSE())</f>
        <v>#N/A</v>
      </c>
      <c r="N152" s="0" t="e">
        <f aca="false">VLOOKUP($H152,'Raw data'!$A$3:$L$1417,2,FALSE())</f>
        <v>#N/A</v>
      </c>
      <c r="O152" s="0" t="n">
        <f aca="false">VLOOKUP($H152,'Raw data'!$A$3:$L$1417,10,FALSE())</f>
        <v>28</v>
      </c>
      <c r="P152" s="0" t="n">
        <f aca="false">VLOOKUP($H152,'Raw data'!$M$3:$N$1243,2,FALSE())</f>
        <v>20.85</v>
      </c>
    </row>
    <row r="153" customFormat="false" ht="12.75" hidden="false" customHeight="false" outlineLevel="0" collapsed="false">
      <c r="A153" s="96" t="n">
        <v>35903</v>
      </c>
      <c r="B153" s="0" t="n">
        <v>23</v>
      </c>
      <c r="E153" s="96" t="n">
        <f aca="false">CHOOSE(IF(WEEKDAY(E152+1,2)=6,1,IF(WEEKDAY(E152+1,2)=7,2,3)),IF(ISNUMBER(MATCH(E152+3,$Q$3:$Q$56,0)),E152+4,E152+3),IF(ISNUMBER(MATCH(E152+2,$Q$3:$Q$56,0)),E152+3,E152+2),IF(ISNUMBER(MATCH(E152+1,$Q$3:$Q$56,0)),E152+2,E152+1))</f>
        <v>35951</v>
      </c>
      <c r="F153" s="0" t="n">
        <f aca="false">VLOOKUP(E153,$A$3:$B$1257,2,FALSE())</f>
        <v>26.38</v>
      </c>
      <c r="H153" s="96" t="n">
        <f aca="true">OFFSET($E$3,IF(ISNUMBER(VLOOKUP(OFFSET($E$3,MATCH(H152,$E$3:$E$1028,0),0),$E$3:$F$1067,2,FALSE())),MATCH(H152,$E$3:$E$1028,0),MATCH(H152,$E$3:$E$1028,0)+1),0)</f>
        <v>35955</v>
      </c>
      <c r="I153" s="0" t="n">
        <f aca="false">VLOOKUP(H153,$A$3:$B$1257,2,FALSE())</f>
        <v>26.2</v>
      </c>
      <c r="J153" s="0" t="n">
        <f aca="false">VLOOKUP(H153,'Raw data'!$A$3:$L$1417,5,FALSE())</f>
        <v>17.25</v>
      </c>
      <c r="K153" s="0" t="n">
        <f aca="false">VLOOKUP($H153,'Raw data'!$A$3:$L$1417,10,FALSE())</f>
        <v>20.6</v>
      </c>
      <c r="L153" s="0" t="n">
        <f aca="false">VLOOKUP($H153,'Raw data'!$A$3:$L$1417,7,FALSE())</f>
        <v>24.67</v>
      </c>
      <c r="M153" s="0" t="n">
        <f aca="false">VLOOKUP($H153,'Raw data'!$A$3:$L$1417,8,FALSE())</f>
        <v>19</v>
      </c>
      <c r="N153" s="0" t="e">
        <f aca="false">VLOOKUP($H153,'Raw data'!$A$3:$L$1417,2,FALSE())</f>
        <v>#N/A</v>
      </c>
      <c r="O153" s="0" t="n">
        <f aca="false">VLOOKUP($H153,'Raw data'!$A$3:$L$1417,10,FALSE())</f>
        <v>20.6</v>
      </c>
      <c r="P153" s="0" t="n">
        <f aca="false">VLOOKUP($H153,'Raw data'!$M$3:$N$1243,2,FALSE())</f>
        <v>20.02</v>
      </c>
    </row>
    <row r="154" customFormat="false" ht="12.75" hidden="false" customHeight="false" outlineLevel="0" collapsed="false">
      <c r="A154" s="96" t="n">
        <v>35904</v>
      </c>
      <c r="B154" s="0" t="n">
        <v>23</v>
      </c>
      <c r="E154" s="96" t="n">
        <f aca="false">CHOOSE(IF(WEEKDAY(E153+1,2)=6,1,IF(WEEKDAY(E153+1,2)=7,2,3)),IF(ISNUMBER(MATCH(E153+3,$Q$3:$Q$56,0)),E153+4,E153+3),IF(ISNUMBER(MATCH(E153+2,$Q$3:$Q$56,0)),E153+3,E153+2),IF(ISNUMBER(MATCH(E153+1,$Q$3:$Q$56,0)),E153+2,E153+1))</f>
        <v>35954</v>
      </c>
      <c r="F154" s="0" t="n">
        <f aca="false">VLOOKUP(E154,$A$3:$B$1257,2,FALSE())</f>
        <v>26</v>
      </c>
      <c r="H154" s="96" t="n">
        <f aca="true">OFFSET($E$3,IF(ISNUMBER(VLOOKUP(OFFSET($E$3,MATCH(H153,$E$3:$E$1028,0),0),$E$3:$F$1067,2,FALSE())),MATCH(H153,$E$3:$E$1028,0),MATCH(H153,$E$3:$E$1028,0)+1),0)</f>
        <v>35956</v>
      </c>
      <c r="I154" s="0" t="n">
        <f aca="false">VLOOKUP(H154,$A$3:$B$1257,2,FALSE())</f>
        <v>27</v>
      </c>
      <c r="J154" s="0" t="n">
        <f aca="false">VLOOKUP(H154,'Raw data'!$A$3:$L$1417,5,FALSE())</f>
        <v>19.44</v>
      </c>
      <c r="K154" s="0" t="n">
        <f aca="false">VLOOKUP($H154,'Raw data'!$A$3:$L$1417,10,FALSE())</f>
        <v>25.45</v>
      </c>
      <c r="L154" s="0" t="n">
        <f aca="false">VLOOKUP($H154,'Raw data'!$A$3:$L$1417,7,FALSE())</f>
        <v>23.5</v>
      </c>
      <c r="M154" s="0" t="n">
        <f aca="false">VLOOKUP($H154,'Raw data'!$A$3:$L$1417,8,FALSE())</f>
        <v>19</v>
      </c>
      <c r="N154" s="0" t="e">
        <f aca="false">VLOOKUP($H154,'Raw data'!$A$3:$L$1417,2,FALSE())</f>
        <v>#N/A</v>
      </c>
      <c r="O154" s="0" t="n">
        <f aca="false">VLOOKUP($H154,'Raw data'!$A$3:$L$1417,10,FALSE())</f>
        <v>25.45</v>
      </c>
      <c r="P154" s="0" t="n">
        <f aca="false">VLOOKUP($H154,'Raw data'!$M$3:$N$1243,2,FALSE())</f>
        <v>19.75</v>
      </c>
    </row>
    <row r="155" customFormat="false" ht="12.75" hidden="false" customHeight="false" outlineLevel="0" collapsed="false">
      <c r="A155" s="96" t="n">
        <v>35905</v>
      </c>
      <c r="B155" s="0" t="n">
        <v>24.15</v>
      </c>
      <c r="E155" s="96" t="n">
        <f aca="false">CHOOSE(IF(WEEKDAY(E154+1,2)=6,1,IF(WEEKDAY(E154+1,2)=7,2,3)),IF(ISNUMBER(MATCH(E154+3,$Q$3:$Q$56,0)),E154+4,E154+3),IF(ISNUMBER(MATCH(E154+2,$Q$3:$Q$56,0)),E154+3,E154+2),IF(ISNUMBER(MATCH(E154+1,$Q$3:$Q$56,0)),E154+2,E154+1))</f>
        <v>35955</v>
      </c>
      <c r="F155" s="0" t="n">
        <f aca="false">VLOOKUP(E155,$A$3:$B$1257,2,FALSE())</f>
        <v>26.2</v>
      </c>
      <c r="H155" s="96" t="n">
        <f aca="true">OFFSET($E$3,IF(ISNUMBER(VLOOKUP(OFFSET($E$3,MATCH(H154,$E$3:$E$1028,0),0),$E$3:$F$1067,2,FALSE())),MATCH(H154,$E$3:$E$1028,0),MATCH(H154,$E$3:$E$1028,0)+1),0)</f>
        <v>35957</v>
      </c>
      <c r="I155" s="0" t="n">
        <f aca="false">VLOOKUP(H155,$A$3:$B$1257,2,FALSE())</f>
        <v>27</v>
      </c>
      <c r="J155" s="0" t="n">
        <f aca="false">VLOOKUP(H155,'Raw data'!$A$3:$L$1417,5,FALSE())</f>
        <v>30.5</v>
      </c>
      <c r="K155" s="0" t="n">
        <f aca="false">VLOOKUP($H155,'Raw data'!$A$3:$L$1417,10,FALSE())</f>
        <v>39.67</v>
      </c>
      <c r="L155" s="0" t="n">
        <f aca="false">VLOOKUP($H155,'Raw data'!$A$3:$L$1417,7,FALSE())</f>
        <v>24.5</v>
      </c>
      <c r="M155" s="0" t="n">
        <f aca="false">VLOOKUP($H155,'Raw data'!$A$3:$L$1417,8,FALSE())</f>
        <v>19</v>
      </c>
      <c r="N155" s="0" t="e">
        <f aca="false">VLOOKUP($H155,'Raw data'!$A$3:$L$1417,2,FALSE())</f>
        <v>#N/A</v>
      </c>
      <c r="O155" s="0" t="n">
        <f aca="false">VLOOKUP($H155,'Raw data'!$A$3:$L$1417,10,FALSE())</f>
        <v>39.67</v>
      </c>
      <c r="P155" s="0" t="n">
        <f aca="false">VLOOKUP($H155,'Raw data'!$M$3:$N$1243,2,FALSE())</f>
        <v>21.02</v>
      </c>
    </row>
    <row r="156" customFormat="false" ht="12.75" hidden="false" customHeight="false" outlineLevel="0" collapsed="false">
      <c r="A156" s="96" t="n">
        <v>35906</v>
      </c>
      <c r="B156" s="0" t="n">
        <v>24.67</v>
      </c>
      <c r="E156" s="96" t="n">
        <f aca="false">CHOOSE(IF(WEEKDAY(E155+1,2)=6,1,IF(WEEKDAY(E155+1,2)=7,2,3)),IF(ISNUMBER(MATCH(E155+3,$Q$3:$Q$56,0)),E155+4,E155+3),IF(ISNUMBER(MATCH(E155+2,$Q$3:$Q$56,0)),E155+3,E155+2),IF(ISNUMBER(MATCH(E155+1,$Q$3:$Q$56,0)),E155+2,E155+1))</f>
        <v>35956</v>
      </c>
      <c r="F156" s="0" t="n">
        <f aca="false">VLOOKUP(E156,$A$3:$B$1257,2,FALSE())</f>
        <v>27</v>
      </c>
      <c r="H156" s="96" t="n">
        <f aca="true">OFFSET($E$3,IF(ISNUMBER(VLOOKUP(OFFSET($E$3,MATCH(H155,$E$3:$E$1028,0),0),$E$3:$F$1067,2,FALSE())),MATCH(H155,$E$3:$E$1028,0),MATCH(H155,$E$3:$E$1028,0)+1),0)</f>
        <v>35958</v>
      </c>
      <c r="I156" s="0" t="n">
        <f aca="false">VLOOKUP(H156,$A$3:$B$1257,2,FALSE())</f>
        <v>29.75</v>
      </c>
      <c r="J156" s="0" t="n">
        <f aca="false">VLOOKUP(H156,'Raw data'!$A$3:$L$1417,5,FALSE())</f>
        <v>39.98</v>
      </c>
      <c r="K156" s="0" t="n">
        <f aca="false">VLOOKUP($H156,'Raw data'!$A$3:$L$1417,10,FALSE())</f>
        <v>56.67</v>
      </c>
      <c r="L156" s="0" t="n">
        <f aca="false">VLOOKUP($H156,'Raw data'!$A$3:$L$1417,7,FALSE())</f>
        <v>26.5</v>
      </c>
      <c r="M156" s="0" t="n">
        <f aca="false">VLOOKUP($H156,'Raw data'!$A$3:$L$1417,8,FALSE())</f>
        <v>20</v>
      </c>
      <c r="N156" s="0" t="e">
        <f aca="false">VLOOKUP($H156,'Raw data'!$A$3:$L$1417,2,FALSE())</f>
        <v>#N/A</v>
      </c>
      <c r="O156" s="0" t="n">
        <f aca="false">VLOOKUP($H156,'Raw data'!$A$3:$L$1417,10,FALSE())</f>
        <v>56.67</v>
      </c>
      <c r="P156" s="0" t="n">
        <f aca="false">VLOOKUP($H156,'Raw data'!$M$3:$N$1243,2,FALSE())</f>
        <v>26.45</v>
      </c>
    </row>
    <row r="157" customFormat="false" ht="12.75" hidden="false" customHeight="false" outlineLevel="0" collapsed="false">
      <c r="A157" s="96" t="n">
        <v>35907</v>
      </c>
      <c r="B157" s="0" t="n">
        <v>25</v>
      </c>
      <c r="E157" s="96" t="n">
        <f aca="false">CHOOSE(IF(WEEKDAY(E156+1,2)=6,1,IF(WEEKDAY(E156+1,2)=7,2,3)),IF(ISNUMBER(MATCH(E156+3,$Q$3:$Q$56,0)),E156+4,E156+3),IF(ISNUMBER(MATCH(E156+2,$Q$3:$Q$56,0)),E156+3,E156+2),IF(ISNUMBER(MATCH(E156+1,$Q$3:$Q$56,0)),E156+2,E156+1))</f>
        <v>35957</v>
      </c>
      <c r="F157" s="0" t="n">
        <f aca="false">VLOOKUP(E157,$A$3:$B$1257,2,FALSE())</f>
        <v>27</v>
      </c>
      <c r="H157" s="96" t="n">
        <f aca="true">OFFSET($E$3,IF(ISNUMBER(VLOOKUP(OFFSET($E$3,MATCH(H156,$E$3:$E$1028,0),0),$E$3:$F$1067,2,FALSE())),MATCH(H156,$E$3:$E$1028,0),MATCH(H156,$E$3:$E$1028,0)+1),0)</f>
        <v>35961</v>
      </c>
      <c r="I157" s="0" t="n">
        <f aca="false">VLOOKUP(H157,$A$3:$B$1257,2,FALSE())</f>
        <v>26.5</v>
      </c>
      <c r="J157" s="0" t="n">
        <f aca="false">VLOOKUP(H157,'Raw data'!$A$3:$L$1417,5,FALSE())</f>
        <v>34.79</v>
      </c>
      <c r="K157" s="0" t="e">
        <f aca="false">VLOOKUP($H157,'Raw data'!$A$3:$L$1417,10,FALSE())</f>
        <v>#N/A</v>
      </c>
      <c r="L157" s="0" t="n">
        <f aca="false">VLOOKUP($H157,'Raw data'!$A$3:$L$1417,7,FALSE())</f>
        <v>27</v>
      </c>
      <c r="M157" s="0" t="e">
        <f aca="false">VLOOKUP($H157,'Raw data'!$A$3:$L$1417,8,FALSE())</f>
        <v>#N/A</v>
      </c>
      <c r="N157" s="0" t="e">
        <f aca="false">VLOOKUP($H157,'Raw data'!$A$3:$L$1417,2,FALSE())</f>
        <v>#N/A</v>
      </c>
      <c r="O157" s="0" t="e">
        <f aca="false">VLOOKUP($H157,'Raw data'!$A$3:$L$1417,10,FALSE())</f>
        <v>#N/A</v>
      </c>
      <c r="P157" s="0" t="n">
        <f aca="false">VLOOKUP($H157,'Raw data'!$M$3:$N$1243,2,FALSE())</f>
        <v>27.55</v>
      </c>
    </row>
    <row r="158" customFormat="false" ht="12.75" hidden="false" customHeight="false" outlineLevel="0" collapsed="false">
      <c r="A158" s="96" t="n">
        <v>35908</v>
      </c>
      <c r="B158" s="0" t="n">
        <v>24.63</v>
      </c>
      <c r="E158" s="96" t="n">
        <f aca="false">CHOOSE(IF(WEEKDAY(E157+1,2)=6,1,IF(WEEKDAY(E157+1,2)=7,2,3)),IF(ISNUMBER(MATCH(E157+3,$Q$3:$Q$56,0)),E157+4,E157+3),IF(ISNUMBER(MATCH(E157+2,$Q$3:$Q$56,0)),E157+3,E157+2),IF(ISNUMBER(MATCH(E157+1,$Q$3:$Q$56,0)),E157+2,E157+1))</f>
        <v>35958</v>
      </c>
      <c r="F158" s="0" t="n">
        <f aca="false">VLOOKUP(E158,$A$3:$B$1257,2,FALSE())</f>
        <v>29.75</v>
      </c>
      <c r="H158" s="96" t="n">
        <f aca="true">OFFSET($E$3,IF(ISNUMBER(VLOOKUP(OFFSET($E$3,MATCH(H157,$E$3:$E$1028,0),0),$E$3:$F$1067,2,FALSE())),MATCH(H157,$E$3:$E$1028,0),MATCH(H157,$E$3:$E$1028,0)+1),0)</f>
        <v>35962</v>
      </c>
      <c r="I158" s="0" t="n">
        <f aca="false">VLOOKUP(H158,$A$3:$B$1257,2,FALSE())</f>
        <v>27</v>
      </c>
      <c r="J158" s="0" t="n">
        <f aca="false">VLOOKUP(H158,'Raw data'!$A$3:$L$1417,5,FALSE())</f>
        <v>28.09</v>
      </c>
      <c r="K158" s="0" t="n">
        <f aca="false">VLOOKUP($H158,'Raw data'!$A$3:$L$1417,10,FALSE())</f>
        <v>45</v>
      </c>
      <c r="L158" s="0" t="n">
        <f aca="false">VLOOKUP($H158,'Raw data'!$A$3:$L$1417,7,FALSE())</f>
        <v>27</v>
      </c>
      <c r="M158" s="0" t="n">
        <f aca="false">VLOOKUP($H158,'Raw data'!$A$3:$L$1417,8,FALSE())</f>
        <v>22.08</v>
      </c>
      <c r="N158" s="0" t="e">
        <f aca="false">VLOOKUP($H158,'Raw data'!$A$3:$L$1417,2,FALSE())</f>
        <v>#N/A</v>
      </c>
      <c r="O158" s="0" t="n">
        <f aca="false">VLOOKUP($H158,'Raw data'!$A$3:$L$1417,10,FALSE())</f>
        <v>45</v>
      </c>
      <c r="P158" s="0" t="n">
        <f aca="false">VLOOKUP($H158,'Raw data'!$M$3:$N$1243,2,FALSE())</f>
        <v>26.93</v>
      </c>
    </row>
    <row r="159" customFormat="false" ht="12.75" hidden="false" customHeight="false" outlineLevel="0" collapsed="false">
      <c r="A159" s="96" t="n">
        <v>35909</v>
      </c>
      <c r="B159" s="0" t="n">
        <v>26.25</v>
      </c>
      <c r="E159" s="96" t="n">
        <f aca="false">CHOOSE(IF(WEEKDAY(E158+1,2)=6,1,IF(WEEKDAY(E158+1,2)=7,2,3)),IF(ISNUMBER(MATCH(E158+3,$Q$3:$Q$56,0)),E158+4,E158+3),IF(ISNUMBER(MATCH(E158+2,$Q$3:$Q$56,0)),E158+3,E158+2),IF(ISNUMBER(MATCH(E158+1,$Q$3:$Q$56,0)),E158+2,E158+1))</f>
        <v>35961</v>
      </c>
      <c r="F159" s="0" t="n">
        <f aca="false">VLOOKUP(E159,$A$3:$B$1257,2,FALSE())</f>
        <v>26.5</v>
      </c>
      <c r="H159" s="96" t="n">
        <f aca="true">OFFSET($E$3,IF(ISNUMBER(VLOOKUP(OFFSET($E$3,MATCH(H158,$E$3:$E$1028,0),0),$E$3:$F$1067,2,FALSE())),MATCH(H158,$E$3:$E$1028,0),MATCH(H158,$E$3:$E$1028,0)+1),0)</f>
        <v>35963</v>
      </c>
      <c r="I159" s="0" t="n">
        <f aca="false">VLOOKUP(H159,$A$3:$B$1257,2,FALSE())</f>
        <v>26.91</v>
      </c>
      <c r="J159" s="0" t="n">
        <f aca="false">VLOOKUP(H159,'Raw data'!$A$3:$L$1417,5,FALSE())</f>
        <v>44.17</v>
      </c>
      <c r="K159" s="0" t="n">
        <f aca="false">VLOOKUP($H159,'Raw data'!$A$3:$L$1417,10,FALSE())</f>
        <v>45</v>
      </c>
      <c r="L159" s="0" t="n">
        <f aca="false">VLOOKUP($H159,'Raw data'!$A$3:$L$1417,7,FALSE())</f>
        <v>29.58</v>
      </c>
      <c r="M159" s="0" t="n">
        <f aca="false">VLOOKUP($H159,'Raw data'!$A$3:$L$1417,8,FALSE())</f>
        <v>23.81</v>
      </c>
      <c r="N159" s="0" t="e">
        <f aca="false">VLOOKUP($H159,'Raw data'!$A$3:$L$1417,2,FALSE())</f>
        <v>#N/A</v>
      </c>
      <c r="O159" s="0" t="n">
        <f aca="false">VLOOKUP($H159,'Raw data'!$A$3:$L$1417,10,FALSE())</f>
        <v>45</v>
      </c>
      <c r="P159" s="0" t="n">
        <f aca="false">VLOOKUP($H159,'Raw data'!$M$3:$N$1243,2,FALSE())</f>
        <v>28.25</v>
      </c>
    </row>
    <row r="160" customFormat="false" ht="12.75" hidden="false" customHeight="false" outlineLevel="0" collapsed="false">
      <c r="A160" s="96" t="n">
        <v>35910</v>
      </c>
      <c r="B160" s="0" t="n">
        <v>24.75</v>
      </c>
      <c r="E160" s="96" t="n">
        <f aca="false">CHOOSE(IF(WEEKDAY(E159+1,2)=6,1,IF(WEEKDAY(E159+1,2)=7,2,3)),IF(ISNUMBER(MATCH(E159+3,$Q$3:$Q$56,0)),E159+4,E159+3),IF(ISNUMBER(MATCH(E159+2,$Q$3:$Q$56,0)),E159+3,E159+2),IF(ISNUMBER(MATCH(E159+1,$Q$3:$Q$56,0)),E159+2,E159+1))</f>
        <v>35962</v>
      </c>
      <c r="F160" s="0" t="n">
        <f aca="false">VLOOKUP(E160,$A$3:$B$1257,2,FALSE())</f>
        <v>27</v>
      </c>
      <c r="H160" s="96" t="n">
        <f aca="true">OFFSET($E$3,IF(ISNUMBER(VLOOKUP(OFFSET($E$3,MATCH(H159,$E$3:$E$1028,0),0),$E$3:$F$1067,2,FALSE())),MATCH(H159,$E$3:$E$1028,0),MATCH(H159,$E$3:$E$1028,0)+1),0)</f>
        <v>35964</v>
      </c>
      <c r="I160" s="0" t="n">
        <f aca="false">VLOOKUP(H160,$A$3:$B$1257,2,FALSE())</f>
        <v>27</v>
      </c>
      <c r="J160" s="0" t="n">
        <f aca="false">VLOOKUP(H160,'Raw data'!$A$3:$L$1417,5,FALSE())</f>
        <v>95.12</v>
      </c>
      <c r="K160" s="0" t="n">
        <f aca="false">VLOOKUP($H160,'Raw data'!$A$3:$L$1417,10,FALSE())</f>
        <v>73</v>
      </c>
      <c r="L160" s="0" t="n">
        <f aca="false">VLOOKUP($H160,'Raw data'!$A$3:$L$1417,7,FALSE())</f>
        <v>37.25</v>
      </c>
      <c r="M160" s="0" t="n">
        <f aca="false">VLOOKUP($H160,'Raw data'!$A$3:$L$1417,8,FALSE())</f>
        <v>25.09</v>
      </c>
      <c r="N160" s="0" t="e">
        <f aca="false">VLOOKUP($H160,'Raw data'!$A$3:$L$1417,2,FALSE())</f>
        <v>#N/A</v>
      </c>
      <c r="O160" s="0" t="n">
        <f aca="false">VLOOKUP($H160,'Raw data'!$A$3:$L$1417,10,FALSE())</f>
        <v>73</v>
      </c>
      <c r="P160" s="0" t="n">
        <f aca="false">VLOOKUP($H160,'Raw data'!$M$3:$N$1243,2,FALSE())</f>
        <v>39.12</v>
      </c>
    </row>
    <row r="161" customFormat="false" ht="12.75" hidden="false" customHeight="false" outlineLevel="0" collapsed="false">
      <c r="A161" s="96" t="n">
        <v>35911</v>
      </c>
      <c r="B161" s="0" t="n">
        <v>24.75</v>
      </c>
      <c r="E161" s="96" t="n">
        <f aca="false">CHOOSE(IF(WEEKDAY(E160+1,2)=6,1,IF(WEEKDAY(E160+1,2)=7,2,3)),IF(ISNUMBER(MATCH(E160+3,$Q$3:$Q$56,0)),E160+4,E160+3),IF(ISNUMBER(MATCH(E160+2,$Q$3:$Q$56,0)),E160+3,E160+2),IF(ISNUMBER(MATCH(E160+1,$Q$3:$Q$56,0)),E160+2,E160+1))</f>
        <v>35963</v>
      </c>
      <c r="F161" s="0" t="n">
        <f aca="false">VLOOKUP(E161,$A$3:$B$1257,2,FALSE())</f>
        <v>26.91</v>
      </c>
      <c r="H161" s="96" t="n">
        <f aca="true">OFFSET($E$3,IF(ISNUMBER(VLOOKUP(OFFSET($E$3,MATCH(H160,$E$3:$E$1028,0),0),$E$3:$F$1067,2,FALSE())),MATCH(H160,$E$3:$E$1028,0),MATCH(H160,$E$3:$E$1028,0)+1),0)</f>
        <v>35965</v>
      </c>
      <c r="I161" s="0" t="n">
        <f aca="false">VLOOKUP(H161,$A$3:$B$1257,2,FALSE())</f>
        <v>27</v>
      </c>
      <c r="J161" s="0" t="n">
        <f aca="false">VLOOKUP(H161,'Raw data'!$A$3:$L$1417,5,FALSE())</f>
        <v>53.67</v>
      </c>
      <c r="K161" s="0" t="n">
        <f aca="false">VLOOKUP($H161,'Raw data'!$A$3:$L$1417,10,FALSE())</f>
        <v>61.67</v>
      </c>
      <c r="L161" s="0" t="n">
        <f aca="false">VLOOKUP($H161,'Raw data'!$A$3:$L$1417,7,FALSE())</f>
        <v>38</v>
      </c>
      <c r="M161" s="0" t="n">
        <f aca="false">VLOOKUP($H161,'Raw data'!$A$3:$L$1417,8,FALSE())</f>
        <v>25.09</v>
      </c>
      <c r="N161" s="0" t="e">
        <f aca="false">VLOOKUP($H161,'Raw data'!$A$3:$L$1417,2,FALSE())</f>
        <v>#N/A</v>
      </c>
      <c r="O161" s="0" t="n">
        <f aca="false">VLOOKUP($H161,'Raw data'!$A$3:$L$1417,10,FALSE())</f>
        <v>61.67</v>
      </c>
      <c r="P161" s="0" t="n">
        <f aca="false">VLOOKUP($H161,'Raw data'!$M$3:$N$1243,2,FALSE())</f>
        <v>36</v>
      </c>
    </row>
    <row r="162" customFormat="false" ht="12.75" hidden="false" customHeight="false" outlineLevel="0" collapsed="false">
      <c r="A162" s="96" t="n">
        <v>35912</v>
      </c>
      <c r="B162" s="0" t="n">
        <v>25.1</v>
      </c>
      <c r="E162" s="96" t="n">
        <f aca="false">CHOOSE(IF(WEEKDAY(E161+1,2)=6,1,IF(WEEKDAY(E161+1,2)=7,2,3)),IF(ISNUMBER(MATCH(E161+3,$Q$3:$Q$56,0)),E161+4,E161+3),IF(ISNUMBER(MATCH(E161+2,$Q$3:$Q$56,0)),E161+3,E161+2),IF(ISNUMBER(MATCH(E161+1,$Q$3:$Q$56,0)),E161+2,E161+1))</f>
        <v>35964</v>
      </c>
      <c r="F162" s="0" t="n">
        <f aca="false">VLOOKUP(E162,$A$3:$B$1257,2,FALSE())</f>
        <v>27</v>
      </c>
      <c r="H162" s="96" t="n">
        <f aca="true">OFFSET($E$3,IF(ISNUMBER(VLOOKUP(OFFSET($E$3,MATCH(H161,$E$3:$E$1028,0),0),$E$3:$F$1067,2,FALSE())),MATCH(H161,$E$3:$E$1028,0),MATCH(H161,$E$3:$E$1028,0)+1),0)</f>
        <v>35968</v>
      </c>
      <c r="I162" s="0" t="n">
        <f aca="false">VLOOKUP(H162,$A$3:$B$1257,2,FALSE())</f>
        <v>26.5</v>
      </c>
      <c r="J162" s="0" t="n">
        <f aca="false">VLOOKUP(H162,'Raw data'!$A$3:$L$1417,5,FALSE())</f>
        <v>97.63</v>
      </c>
      <c r="K162" s="0" t="n">
        <f aca="false">VLOOKUP($H162,'Raw data'!$A$3:$L$1417,10,FALSE())</f>
        <v>121.67</v>
      </c>
      <c r="L162" s="0" t="n">
        <f aca="false">VLOOKUP($H162,'Raw data'!$A$3:$L$1417,7,FALSE())</f>
        <v>36.25</v>
      </c>
      <c r="M162" s="0" t="n">
        <f aca="false">VLOOKUP($H162,'Raw data'!$A$3:$L$1417,8,FALSE())</f>
        <v>24.25</v>
      </c>
      <c r="N162" s="0" t="e">
        <f aca="false">VLOOKUP($H162,'Raw data'!$A$3:$L$1417,2,FALSE())</f>
        <v>#N/A</v>
      </c>
      <c r="O162" s="0" t="n">
        <f aca="false">VLOOKUP($H162,'Raw data'!$A$3:$L$1417,10,FALSE())</f>
        <v>121.67</v>
      </c>
      <c r="P162" s="0" t="n">
        <f aca="false">VLOOKUP($H162,'Raw data'!$M$3:$N$1243,2,FALSE())</f>
        <v>41.83</v>
      </c>
    </row>
    <row r="163" customFormat="false" ht="12.75" hidden="false" customHeight="false" outlineLevel="0" collapsed="false">
      <c r="A163" s="96" t="n">
        <v>35913</v>
      </c>
      <c r="B163" s="0" t="n">
        <v>27.2</v>
      </c>
      <c r="E163" s="96" t="n">
        <f aca="false">CHOOSE(IF(WEEKDAY(E162+1,2)=6,1,IF(WEEKDAY(E162+1,2)=7,2,3)),IF(ISNUMBER(MATCH(E162+3,$Q$3:$Q$56,0)),E162+4,E162+3),IF(ISNUMBER(MATCH(E162+2,$Q$3:$Q$56,0)),E162+3,E162+2),IF(ISNUMBER(MATCH(E162+1,$Q$3:$Q$56,0)),E162+2,E162+1))</f>
        <v>35965</v>
      </c>
      <c r="F163" s="0" t="n">
        <f aca="false">VLOOKUP(E163,$A$3:$B$1257,2,FALSE())</f>
        <v>27</v>
      </c>
      <c r="H163" s="96" t="n">
        <f aca="true">OFFSET($E$3,IF(ISNUMBER(VLOOKUP(OFFSET($E$3,MATCH(H162,$E$3:$E$1028,0),0),$E$3:$F$1067,2,FALSE())),MATCH(H162,$E$3:$E$1028,0),MATCH(H162,$E$3:$E$1028,0)+1),0)</f>
        <v>35969</v>
      </c>
      <c r="I163" s="0" t="n">
        <f aca="false">VLOOKUP(H163,$A$3:$B$1257,2,FALSE())</f>
        <v>27</v>
      </c>
      <c r="J163" s="0" t="n">
        <f aca="false">VLOOKUP(H163,'Raw data'!$A$3:$L$1417,5,FALSE())</f>
        <v>164.81</v>
      </c>
      <c r="K163" s="0" t="n">
        <f aca="false">VLOOKUP($H163,'Raw data'!$A$3:$L$1417,10,FALSE())</f>
        <v>167.37</v>
      </c>
      <c r="L163" s="0" t="n">
        <f aca="false">VLOOKUP($H163,'Raw data'!$A$3:$L$1417,7,FALSE())</f>
        <v>40.5</v>
      </c>
      <c r="M163" s="0" t="n">
        <f aca="false">VLOOKUP($H163,'Raw data'!$A$3:$L$1417,8,FALSE())</f>
        <v>24.25</v>
      </c>
      <c r="N163" s="0" t="e">
        <f aca="false">VLOOKUP($H163,'Raw data'!$A$3:$L$1417,2,FALSE())</f>
        <v>#N/A</v>
      </c>
      <c r="O163" s="0" t="n">
        <f aca="false">VLOOKUP($H163,'Raw data'!$A$3:$L$1417,10,FALSE())</f>
        <v>167.37</v>
      </c>
      <c r="P163" s="0" t="n">
        <f aca="false">VLOOKUP($H163,'Raw data'!$M$3:$N$1243,2,FALSE())</f>
        <v>53.29</v>
      </c>
    </row>
    <row r="164" customFormat="false" ht="12.75" hidden="false" customHeight="false" outlineLevel="0" collapsed="false">
      <c r="A164" s="96" t="n">
        <v>35914</v>
      </c>
      <c r="B164" s="0" t="n">
        <v>25.33</v>
      </c>
      <c r="E164" s="96" t="n">
        <f aca="false">CHOOSE(IF(WEEKDAY(E163+1,2)=6,1,IF(WEEKDAY(E163+1,2)=7,2,3)),IF(ISNUMBER(MATCH(E163+3,$Q$3:$Q$56,0)),E163+4,E163+3),IF(ISNUMBER(MATCH(E163+2,$Q$3:$Q$56,0)),E163+3,E163+2),IF(ISNUMBER(MATCH(E163+1,$Q$3:$Q$56,0)),E163+2,E163+1))</f>
        <v>35968</v>
      </c>
      <c r="F164" s="0" t="n">
        <f aca="false">VLOOKUP(E164,$A$3:$B$1257,2,FALSE())</f>
        <v>26.5</v>
      </c>
      <c r="H164" s="96" t="n">
        <f aca="true">OFFSET($E$3,IF(ISNUMBER(VLOOKUP(OFFSET($E$3,MATCH(H163,$E$3:$E$1028,0),0),$E$3:$F$1067,2,FALSE())),MATCH(H163,$E$3:$E$1028,0),MATCH(H163,$E$3:$E$1028,0)+1),0)</f>
        <v>35970</v>
      </c>
      <c r="I164" s="0" t="n">
        <f aca="false">VLOOKUP(H164,$A$3:$B$1257,2,FALSE())</f>
        <v>29.33</v>
      </c>
      <c r="J164" s="0" t="n">
        <f aca="false">VLOOKUP(H164,'Raw data'!$A$3:$L$1417,5,FALSE())</f>
        <v>298.75</v>
      </c>
      <c r="K164" s="0" t="n">
        <f aca="false">VLOOKUP($H164,'Raw data'!$A$3:$L$1417,10,FALSE())</f>
        <v>288</v>
      </c>
      <c r="L164" s="0" t="n">
        <f aca="false">VLOOKUP($H164,'Raw data'!$A$3:$L$1417,7,FALSE())</f>
        <v>47.3</v>
      </c>
      <c r="M164" s="0" t="n">
        <f aca="false">VLOOKUP($H164,'Raw data'!$A$3:$L$1417,8,FALSE())</f>
        <v>47.5</v>
      </c>
      <c r="N164" s="0" t="e">
        <f aca="false">VLOOKUP($H164,'Raw data'!$A$3:$L$1417,2,FALSE())</f>
        <v>#N/A</v>
      </c>
      <c r="O164" s="0" t="n">
        <f aca="false">VLOOKUP($H164,'Raw data'!$A$3:$L$1417,10,FALSE())</f>
        <v>288</v>
      </c>
      <c r="P164" s="0" t="n">
        <f aca="false">VLOOKUP($H164,'Raw data'!$M$3:$N$1243,2,FALSE())</f>
        <v>59.84</v>
      </c>
    </row>
    <row r="165" customFormat="false" ht="12.75" hidden="false" customHeight="false" outlineLevel="0" collapsed="false">
      <c r="A165" s="96" t="n">
        <v>35915</v>
      </c>
      <c r="B165" s="0" t="n">
        <v>28.38</v>
      </c>
      <c r="E165" s="96" t="n">
        <f aca="false">CHOOSE(IF(WEEKDAY(E164+1,2)=6,1,IF(WEEKDAY(E164+1,2)=7,2,3)),IF(ISNUMBER(MATCH(E164+3,$Q$3:$Q$56,0)),E164+4,E164+3),IF(ISNUMBER(MATCH(E164+2,$Q$3:$Q$56,0)),E164+3,E164+2),IF(ISNUMBER(MATCH(E164+1,$Q$3:$Q$56,0)),E164+2,E164+1))</f>
        <v>35969</v>
      </c>
      <c r="F165" s="0" t="n">
        <f aca="false">VLOOKUP(E165,$A$3:$B$1257,2,FALSE())</f>
        <v>27</v>
      </c>
      <c r="H165" s="96" t="n">
        <f aca="true">OFFSET($E$3,IF(ISNUMBER(VLOOKUP(OFFSET($E$3,MATCH(H164,$E$3:$E$1028,0),0),$E$3:$F$1067,2,FALSE())),MATCH(H164,$E$3:$E$1028,0),MATCH(H164,$E$3:$E$1028,0)+1),0)</f>
        <v>35971</v>
      </c>
      <c r="I165" s="0" t="n">
        <f aca="false">VLOOKUP(H165,$A$3:$B$1257,2,FALSE())</f>
        <v>28.5</v>
      </c>
      <c r="J165" s="0" t="n">
        <f aca="false">VLOOKUP(H165,'Raw data'!$A$3:$L$1417,5,FALSE())</f>
        <v>400</v>
      </c>
      <c r="K165" s="0" t="n">
        <f aca="false">VLOOKUP($H165,'Raw data'!$A$3:$L$1417,10,FALSE())</f>
        <v>345</v>
      </c>
      <c r="L165" s="0" t="n">
        <f aca="false">VLOOKUP($H165,'Raw data'!$A$3:$L$1417,7,FALSE())</f>
        <v>54</v>
      </c>
      <c r="M165" s="0" t="n">
        <f aca="false">VLOOKUP($H165,'Raw data'!$A$3:$L$1417,8,FALSE())</f>
        <v>47.5</v>
      </c>
      <c r="N165" s="0" t="e">
        <f aca="false">VLOOKUP($H165,'Raw data'!$A$3:$L$1417,2,FALSE())</f>
        <v>#N/A</v>
      </c>
      <c r="O165" s="0" t="n">
        <f aca="false">VLOOKUP($H165,'Raw data'!$A$3:$L$1417,10,FALSE())</f>
        <v>345</v>
      </c>
      <c r="P165" s="0" t="n">
        <f aca="false">VLOOKUP($H165,'Raw data'!$M$3:$N$1243,2,FALSE())</f>
        <v>75.34</v>
      </c>
    </row>
    <row r="166" customFormat="false" ht="12.75" hidden="false" customHeight="false" outlineLevel="0" collapsed="false">
      <c r="A166" s="96" t="n">
        <v>35916</v>
      </c>
      <c r="B166" s="0" t="n">
        <v>27.63</v>
      </c>
      <c r="E166" s="96" t="n">
        <f aca="false">CHOOSE(IF(WEEKDAY(E165+1,2)=6,1,IF(WEEKDAY(E165+1,2)=7,2,3)),IF(ISNUMBER(MATCH(E165+3,$Q$3:$Q$56,0)),E165+4,E165+3),IF(ISNUMBER(MATCH(E165+2,$Q$3:$Q$56,0)),E165+3,E165+2),IF(ISNUMBER(MATCH(E165+1,$Q$3:$Q$56,0)),E165+2,E165+1))</f>
        <v>35970</v>
      </c>
      <c r="F166" s="0" t="n">
        <f aca="false">VLOOKUP(E166,$A$3:$B$1257,2,FALSE())</f>
        <v>29.33</v>
      </c>
      <c r="H166" s="96" t="n">
        <f aca="true">OFFSET($E$3,IF(ISNUMBER(VLOOKUP(OFFSET($E$3,MATCH(H165,$E$3:$E$1028,0),0),$E$3:$F$1067,2,FALSE())),MATCH(H165,$E$3:$E$1028,0),MATCH(H165,$E$3:$E$1028,0)+1),0)</f>
        <v>35972</v>
      </c>
      <c r="I166" s="0" t="n">
        <f aca="false">VLOOKUP(H166,$A$3:$B$1257,2,FALSE())</f>
        <v>39.2</v>
      </c>
      <c r="J166" s="0" t="n">
        <f aca="false">VLOOKUP(H166,'Raw data'!$A$3:$L$1417,5,FALSE())</f>
        <v>1816.67</v>
      </c>
      <c r="K166" s="0" t="n">
        <f aca="false">VLOOKUP($H166,'Raw data'!$A$3:$L$1417,10,FALSE())</f>
        <v>1125</v>
      </c>
      <c r="L166" s="0" t="n">
        <f aca="false">VLOOKUP($H166,'Raw data'!$A$3:$L$1417,7,FALSE())</f>
        <v>71.09</v>
      </c>
      <c r="M166" s="0" t="n">
        <f aca="false">VLOOKUP($H166,'Raw data'!$A$3:$L$1417,8,FALSE())</f>
        <v>65</v>
      </c>
      <c r="N166" s="0" t="e">
        <f aca="false">VLOOKUP($H166,'Raw data'!$A$3:$L$1417,2,FALSE())</f>
        <v>#N/A</v>
      </c>
      <c r="O166" s="0" t="n">
        <f aca="false">VLOOKUP($H166,'Raw data'!$A$3:$L$1417,10,FALSE())</f>
        <v>1125</v>
      </c>
      <c r="P166" s="0" t="n">
        <f aca="false">VLOOKUP($H166,'Raw data'!$M$3:$N$1243,2,FALSE())</f>
        <v>87.5</v>
      </c>
    </row>
    <row r="167" customFormat="false" ht="12.75" hidden="false" customHeight="false" outlineLevel="0" collapsed="false">
      <c r="A167" s="96" t="n">
        <v>35917</v>
      </c>
      <c r="B167" s="0" t="n">
        <v>24</v>
      </c>
      <c r="E167" s="96" t="n">
        <f aca="false">CHOOSE(IF(WEEKDAY(E166+1,2)=6,1,IF(WEEKDAY(E166+1,2)=7,2,3)),IF(ISNUMBER(MATCH(E166+3,$Q$3:$Q$56,0)),E166+4,E166+3),IF(ISNUMBER(MATCH(E166+2,$Q$3:$Q$56,0)),E166+3,E166+2),IF(ISNUMBER(MATCH(E166+1,$Q$3:$Q$56,0)),E166+2,E166+1))</f>
        <v>35971</v>
      </c>
      <c r="F167" s="0" t="n">
        <f aca="false">VLOOKUP(E167,$A$3:$B$1257,2,FALSE())</f>
        <v>28.5</v>
      </c>
      <c r="H167" s="96" t="n">
        <f aca="true">OFFSET($E$3,IF(ISNUMBER(VLOOKUP(OFFSET($E$3,MATCH(H166,$E$3:$E$1028,0),0),$E$3:$F$1067,2,FALSE())),MATCH(H166,$E$3:$E$1028,0),MATCH(H166,$E$3:$E$1028,0)+1),0)</f>
        <v>35975</v>
      </c>
      <c r="I167" s="0" t="n">
        <f aca="false">VLOOKUP(H167,$A$3:$B$1257,2,FALSE())</f>
        <v>43</v>
      </c>
      <c r="J167" s="0" t="n">
        <f aca="false">VLOOKUP(H167,'Raw data'!$A$3:$L$1417,5,FALSE())</f>
        <v>1621.4301</v>
      </c>
      <c r="K167" s="0" t="n">
        <f aca="false">VLOOKUP($H167,'Raw data'!$A$3:$L$1417,10,FALSE())</f>
        <v>587.5</v>
      </c>
      <c r="L167" s="0" t="n">
        <f aca="false">VLOOKUP($H167,'Raw data'!$A$3:$L$1417,7,FALSE())</f>
        <v>63.33</v>
      </c>
      <c r="M167" s="0" t="n">
        <f aca="false">VLOOKUP($H167,'Raw data'!$A$3:$L$1417,8,FALSE())</f>
        <v>67.5</v>
      </c>
      <c r="N167" s="0" t="e">
        <f aca="false">VLOOKUP($H167,'Raw data'!$A$3:$L$1417,2,FALSE())</f>
        <v>#N/A</v>
      </c>
      <c r="O167" s="0" t="n">
        <f aca="false">VLOOKUP($H167,'Raw data'!$A$3:$L$1417,10,FALSE())</f>
        <v>587.5</v>
      </c>
      <c r="P167" s="0" t="n">
        <f aca="false">VLOOKUP($H167,'Raw data'!$M$3:$N$1243,2,FALSE())</f>
        <v>87.5</v>
      </c>
    </row>
    <row r="168" customFormat="false" ht="12.75" hidden="false" customHeight="false" outlineLevel="0" collapsed="false">
      <c r="A168" s="96" t="n">
        <v>35918</v>
      </c>
      <c r="B168" s="0" t="n">
        <v>24</v>
      </c>
      <c r="E168" s="96" t="n">
        <f aca="false">CHOOSE(IF(WEEKDAY(E167+1,2)=6,1,IF(WEEKDAY(E167+1,2)=7,2,3)),IF(ISNUMBER(MATCH(E167+3,$Q$3:$Q$56,0)),E167+4,E167+3),IF(ISNUMBER(MATCH(E167+2,$Q$3:$Q$56,0)),E167+3,E167+2),IF(ISNUMBER(MATCH(E167+1,$Q$3:$Q$56,0)),E167+2,E167+1))</f>
        <v>35972</v>
      </c>
      <c r="F168" s="0" t="n">
        <f aca="false">VLOOKUP(E168,$A$3:$B$1257,2,FALSE())</f>
        <v>39.2</v>
      </c>
      <c r="H168" s="96" t="n">
        <f aca="true">OFFSET($E$3,IF(ISNUMBER(VLOOKUP(OFFSET($E$3,MATCH(H167,$E$3:$E$1028,0),0),$E$3:$F$1067,2,FALSE())),MATCH(H167,$E$3:$E$1028,0),MATCH(H167,$E$3:$E$1028,0)+1),0)</f>
        <v>35976</v>
      </c>
      <c r="I168" s="0" t="n">
        <f aca="false">VLOOKUP(H168,$A$3:$B$1257,2,FALSE())</f>
        <v>29</v>
      </c>
      <c r="J168" s="0" t="n">
        <f aca="false">VLOOKUP(H168,'Raw data'!$A$3:$L$1417,5,FALSE())</f>
        <v>73.24</v>
      </c>
      <c r="K168" s="0" t="n">
        <f aca="false">VLOOKUP($H168,'Raw data'!$A$3:$L$1417,10,FALSE())</f>
        <v>75</v>
      </c>
      <c r="L168" s="0" t="n">
        <f aca="false">VLOOKUP($H168,'Raw data'!$A$3:$L$1417,7,FALSE())</f>
        <v>43.8</v>
      </c>
      <c r="M168" s="0" t="n">
        <f aca="false">VLOOKUP($H168,'Raw data'!$A$3:$L$1417,8,FALSE())</f>
        <v>67.5</v>
      </c>
      <c r="N168" s="0" t="e">
        <f aca="false">VLOOKUP($H168,'Raw data'!$A$3:$L$1417,2,FALSE())</f>
        <v>#N/A</v>
      </c>
      <c r="O168" s="0" t="n">
        <f aca="false">VLOOKUP($H168,'Raw data'!$A$3:$L$1417,10,FALSE())</f>
        <v>75</v>
      </c>
      <c r="P168" s="0" t="n">
        <f aca="false">VLOOKUP($H168,'Raw data'!$M$3:$N$1243,2,FALSE())</f>
        <v>54.31</v>
      </c>
    </row>
    <row r="169" customFormat="false" ht="12.75" hidden="false" customHeight="false" outlineLevel="0" collapsed="false">
      <c r="A169" s="96" t="n">
        <v>35919</v>
      </c>
      <c r="B169" s="0" t="n">
        <v>25.5</v>
      </c>
      <c r="E169" s="96" t="n">
        <f aca="false">CHOOSE(IF(WEEKDAY(E168+1,2)=6,1,IF(WEEKDAY(E168+1,2)=7,2,3)),IF(ISNUMBER(MATCH(E168+3,$Q$3:$Q$56,0)),E168+4,E168+3),IF(ISNUMBER(MATCH(E168+2,$Q$3:$Q$56,0)),E168+3,E168+2),IF(ISNUMBER(MATCH(E168+1,$Q$3:$Q$56,0)),E168+2,E168+1))</f>
        <v>35975</v>
      </c>
      <c r="F169" s="0" t="n">
        <f aca="false">VLOOKUP(E169,$A$3:$B$1257,2,FALSE())</f>
        <v>43</v>
      </c>
      <c r="H169" s="96" t="n">
        <f aca="true">OFFSET($E$3,IF(ISNUMBER(VLOOKUP(OFFSET($E$3,MATCH(H168,$E$3:$E$1028,0),0),$E$3:$F$1067,2,FALSE())),MATCH(H168,$E$3:$E$1028,0),MATCH(H168,$E$3:$E$1028,0)+1),0)</f>
        <v>35977</v>
      </c>
      <c r="I169" s="0" t="n">
        <f aca="false">VLOOKUP(H169,$A$3:$B$1257,2,FALSE())</f>
        <v>30.5</v>
      </c>
      <c r="J169" s="0" t="n">
        <f aca="false">VLOOKUP(H169,'Raw data'!$A$3:$L$1417,5,FALSE())</f>
        <v>51.28</v>
      </c>
      <c r="K169" s="0" t="n">
        <f aca="false">VLOOKUP($H169,'Raw data'!$A$3:$L$1417,10,FALSE())</f>
        <v>49.14</v>
      </c>
      <c r="L169" s="0" t="n">
        <f aca="false">VLOOKUP($H169,'Raw data'!$A$3:$L$1417,7,FALSE())</f>
        <v>43.8</v>
      </c>
      <c r="M169" s="0" t="n">
        <f aca="false">VLOOKUP($H169,'Raw data'!$A$3:$L$1417,8,FALSE())</f>
        <v>34.75</v>
      </c>
      <c r="N169" s="0" t="e">
        <f aca="false">VLOOKUP($H169,'Raw data'!$A$3:$L$1417,2,FALSE())</f>
        <v>#N/A</v>
      </c>
      <c r="O169" s="0" t="n">
        <f aca="false">VLOOKUP($H169,'Raw data'!$A$3:$L$1417,10,FALSE())</f>
        <v>49.14</v>
      </c>
      <c r="P169" s="0" t="n">
        <f aca="false">VLOOKUP($H169,'Raw data'!$M$3:$N$1243,2,FALSE())</f>
        <v>35.59</v>
      </c>
    </row>
    <row r="170" customFormat="false" ht="12.75" hidden="false" customHeight="false" outlineLevel="0" collapsed="false">
      <c r="A170" s="96" t="n">
        <v>35920</v>
      </c>
      <c r="B170" s="0" t="n">
        <v>26.17</v>
      </c>
      <c r="E170" s="96" t="n">
        <f aca="false">CHOOSE(IF(WEEKDAY(E169+1,2)=6,1,IF(WEEKDAY(E169+1,2)=7,2,3)),IF(ISNUMBER(MATCH(E169+3,$Q$3:$Q$56,0)),E169+4,E169+3),IF(ISNUMBER(MATCH(E169+2,$Q$3:$Q$56,0)),E169+3,E169+2),IF(ISNUMBER(MATCH(E169+1,$Q$3:$Q$56,0)),E169+2,E169+1))</f>
        <v>35976</v>
      </c>
      <c r="F170" s="0" t="n">
        <f aca="false">VLOOKUP(E170,$A$3:$B$1257,2,FALSE())</f>
        <v>29</v>
      </c>
      <c r="H170" s="96" t="n">
        <f aca="true">OFFSET($E$3,IF(ISNUMBER(VLOOKUP(OFFSET($E$3,MATCH(H169,$E$3:$E$1028,0),0),$E$3:$F$1067,2,FALSE())),MATCH(H169,$E$3:$E$1028,0),MATCH(H169,$E$3:$E$1028,0)+1),0)</f>
        <v>35978</v>
      </c>
      <c r="I170" s="0" t="n">
        <f aca="false">VLOOKUP(H170,$A$3:$B$1257,2,FALSE())</f>
        <v>30.5</v>
      </c>
      <c r="J170" s="0" t="n">
        <f aca="false">VLOOKUP(H170,'Raw data'!$A$3:$L$1417,5,FALSE())</f>
        <v>29.71</v>
      </c>
      <c r="K170" s="0" t="n">
        <f aca="false">VLOOKUP($H170,'Raw data'!$A$3:$L$1417,10,FALSE())</f>
        <v>43</v>
      </c>
      <c r="L170" s="0" t="n">
        <f aca="false">VLOOKUP($H170,'Raw data'!$A$3:$L$1417,7,FALSE())</f>
        <v>24.92</v>
      </c>
      <c r="M170" s="0" t="n">
        <f aca="false">VLOOKUP($H170,'Raw data'!$A$3:$L$1417,8,FALSE())</f>
        <v>26</v>
      </c>
      <c r="N170" s="0" t="e">
        <f aca="false">VLOOKUP($H170,'Raw data'!$A$3:$L$1417,2,FALSE())</f>
        <v>#N/A</v>
      </c>
      <c r="O170" s="0" t="n">
        <f aca="false">VLOOKUP($H170,'Raw data'!$A$3:$L$1417,10,FALSE())</f>
        <v>43</v>
      </c>
      <c r="P170" s="0" t="n">
        <f aca="false">VLOOKUP($H170,'Raw data'!$M$3:$N$1243,2,FALSE())</f>
        <v>25.04</v>
      </c>
    </row>
    <row r="171" customFormat="false" ht="12.75" hidden="false" customHeight="false" outlineLevel="0" collapsed="false">
      <c r="A171" s="96" t="n">
        <v>35921</v>
      </c>
      <c r="B171" s="0" t="n">
        <v>28.38</v>
      </c>
      <c r="E171" s="96" t="n">
        <f aca="false">CHOOSE(IF(WEEKDAY(E170+1,2)=6,1,IF(WEEKDAY(E170+1,2)=7,2,3)),IF(ISNUMBER(MATCH(E170+3,$Q$3:$Q$56,0)),E170+4,E170+3),IF(ISNUMBER(MATCH(E170+2,$Q$3:$Q$56,0)),E170+3,E170+2),IF(ISNUMBER(MATCH(E170+1,$Q$3:$Q$56,0)),E170+2,E170+1))</f>
        <v>35977</v>
      </c>
      <c r="F171" s="0" t="n">
        <f aca="false">VLOOKUP(E171,$A$3:$B$1257,2,FALSE())</f>
        <v>30.5</v>
      </c>
      <c r="H171" s="96" t="n">
        <f aca="true">OFFSET($E$3,IF(ISNUMBER(VLOOKUP(OFFSET($E$3,MATCH(H170,$E$3:$E$1028,0),0),$E$3:$F$1067,2,FALSE())),MATCH(H170,$E$3:$E$1028,0),MATCH(H170,$E$3:$E$1028,0)+1),0)</f>
        <v>35982</v>
      </c>
      <c r="I171" s="0" t="n">
        <f aca="false">VLOOKUP(H171,$A$3:$B$1257,2,FALSE())</f>
        <v>27.5</v>
      </c>
      <c r="J171" s="0" t="n">
        <f aca="false">VLOOKUP(H171,'Raw data'!$A$3:$L$1417,5,FALSE())</f>
        <v>70.63</v>
      </c>
      <c r="K171" s="0" t="n">
        <f aca="false">VLOOKUP($H171,'Raw data'!$A$3:$L$1417,10,FALSE())</f>
        <v>50</v>
      </c>
      <c r="L171" s="0" t="n">
        <f aca="false">VLOOKUP($H171,'Raw data'!$A$3:$L$1417,7,FALSE())</f>
        <v>40</v>
      </c>
      <c r="M171" s="0" t="e">
        <f aca="false">VLOOKUP($H171,'Raw data'!$A$3:$L$1417,8,FALSE())</f>
        <v>#N/A</v>
      </c>
      <c r="N171" s="0" t="e">
        <f aca="false">VLOOKUP($H171,'Raw data'!$A$3:$L$1417,2,FALSE())</f>
        <v>#N/A</v>
      </c>
      <c r="O171" s="0" t="n">
        <f aca="false">VLOOKUP($H171,'Raw data'!$A$3:$L$1417,10,FALSE())</f>
        <v>50</v>
      </c>
      <c r="P171" s="0" t="n">
        <f aca="false">VLOOKUP($H171,'Raw data'!$M$3:$N$1243,2,FALSE())</f>
        <v>42.27</v>
      </c>
    </row>
    <row r="172" customFormat="false" ht="12.75" hidden="false" customHeight="false" outlineLevel="0" collapsed="false">
      <c r="A172" s="96" t="n">
        <v>35922</v>
      </c>
      <c r="B172" s="0" t="n">
        <v>28.33</v>
      </c>
      <c r="E172" s="96" t="n">
        <f aca="false">CHOOSE(IF(WEEKDAY(E171+1,2)=6,1,IF(WEEKDAY(E171+1,2)=7,2,3)),IF(ISNUMBER(MATCH(E171+3,$Q$3:$Q$56,0)),E171+4,E171+3),IF(ISNUMBER(MATCH(E171+2,$Q$3:$Q$56,0)),E171+3,E171+2),IF(ISNUMBER(MATCH(E171+1,$Q$3:$Q$56,0)),E171+2,E171+1))</f>
        <v>35978</v>
      </c>
      <c r="F172" s="0" t="n">
        <f aca="false">VLOOKUP(E172,$A$3:$B$1257,2,FALSE())</f>
        <v>30.5</v>
      </c>
      <c r="H172" s="96" t="n">
        <f aca="true">OFFSET($E$3,IF(ISNUMBER(VLOOKUP(OFFSET($E$3,MATCH(H171,$E$3:$E$1028,0),0),$E$3:$F$1067,2,FALSE())),MATCH(H171,$E$3:$E$1028,0),MATCH(H171,$E$3:$E$1028,0)+1),0)</f>
        <v>35983</v>
      </c>
      <c r="I172" s="0" t="n">
        <f aca="false">VLOOKUP(H172,$A$3:$B$1257,2,FALSE())</f>
        <v>29.03</v>
      </c>
      <c r="J172" s="0" t="n">
        <f aca="false">VLOOKUP(H172,'Raw data'!$A$3:$L$1417,5,FALSE())</f>
        <v>63.93</v>
      </c>
      <c r="K172" s="0" t="n">
        <f aca="false">VLOOKUP($H172,'Raw data'!$A$3:$L$1417,10,FALSE())</f>
        <v>53</v>
      </c>
      <c r="L172" s="0" t="n">
        <f aca="false">VLOOKUP($H172,'Raw data'!$A$3:$L$1417,7,FALSE())</f>
        <v>25</v>
      </c>
      <c r="M172" s="0" t="n">
        <f aca="false">VLOOKUP($H172,'Raw data'!$A$3:$L$1417,8,FALSE())</f>
        <v>25.2</v>
      </c>
      <c r="N172" s="0" t="e">
        <f aca="false">VLOOKUP($H172,'Raw data'!$A$3:$L$1417,2,FALSE())</f>
        <v>#N/A</v>
      </c>
      <c r="O172" s="0" t="n">
        <f aca="false">VLOOKUP($H172,'Raw data'!$A$3:$L$1417,10,FALSE())</f>
        <v>53</v>
      </c>
      <c r="P172" s="0" t="n">
        <f aca="false">VLOOKUP($H172,'Raw data'!$M$3:$N$1243,2,FALSE())</f>
        <v>33.32</v>
      </c>
    </row>
    <row r="173" customFormat="false" ht="12.75" hidden="false" customHeight="false" outlineLevel="0" collapsed="false">
      <c r="A173" s="96" t="n">
        <v>35923</v>
      </c>
      <c r="B173" s="0" t="n">
        <v>27.63</v>
      </c>
      <c r="E173" s="96" t="n">
        <f aca="false">CHOOSE(IF(WEEKDAY(E172+1,2)=6,1,IF(WEEKDAY(E172+1,2)=7,2,3)),IF(ISNUMBER(MATCH(E172+3,$Q$3:$Q$56,0)),E172+4,E172+3),IF(ISNUMBER(MATCH(E172+2,$Q$3:$Q$56,0)),E172+3,E172+2),IF(ISNUMBER(MATCH(E172+1,$Q$3:$Q$56,0)),E172+2,E172+1))</f>
        <v>35979</v>
      </c>
      <c r="F173" s="0" t="e">
        <f aca="false">VLOOKUP(E173,$A$3:$B$1257,2,FALSE())</f>
        <v>#N/A</v>
      </c>
      <c r="H173" s="96" t="n">
        <f aca="true">OFFSET($E$3,IF(ISNUMBER(VLOOKUP(OFFSET($E$3,MATCH(H172,$E$3:$E$1028,0),0),$E$3:$F$1067,2,FALSE())),MATCH(H172,$E$3:$E$1028,0),MATCH(H172,$E$3:$E$1028,0)+1),0)</f>
        <v>35984</v>
      </c>
      <c r="I173" s="0" t="n">
        <f aca="false">VLOOKUP(H173,$A$3:$B$1257,2,FALSE())</f>
        <v>29.11</v>
      </c>
      <c r="J173" s="0" t="n">
        <f aca="false">VLOOKUP(H173,'Raw data'!$A$3:$L$1417,5,FALSE())</f>
        <v>57.64</v>
      </c>
      <c r="K173" s="0" t="n">
        <f aca="false">VLOOKUP($H173,'Raw data'!$A$3:$L$1417,10,FALSE())</f>
        <v>80</v>
      </c>
      <c r="L173" s="0" t="n">
        <f aca="false">VLOOKUP($H173,'Raw data'!$A$3:$L$1417,7,FALSE())</f>
        <v>28.1</v>
      </c>
      <c r="M173" s="0" t="n">
        <f aca="false">VLOOKUP($H173,'Raw data'!$A$3:$L$1417,8,FALSE())</f>
        <v>26.26</v>
      </c>
      <c r="N173" s="0" t="e">
        <f aca="false">VLOOKUP($H173,'Raw data'!$A$3:$L$1417,2,FALSE())</f>
        <v>#N/A</v>
      </c>
      <c r="O173" s="0" t="n">
        <f aca="false">VLOOKUP($H173,'Raw data'!$A$3:$L$1417,10,FALSE())</f>
        <v>80</v>
      </c>
      <c r="P173" s="0" t="n">
        <f aca="false">VLOOKUP($H173,'Raw data'!$M$3:$N$1243,2,FALSE())</f>
        <v>32.8</v>
      </c>
    </row>
    <row r="174" customFormat="false" ht="12.75" hidden="false" customHeight="false" outlineLevel="0" collapsed="false">
      <c r="A174" s="96" t="n">
        <v>35924</v>
      </c>
      <c r="B174" s="0" t="n">
        <v>25</v>
      </c>
      <c r="E174" s="96" t="n">
        <f aca="false">CHOOSE(IF(WEEKDAY(E173+1,2)=6,1,IF(WEEKDAY(E173+1,2)=7,2,3)),IF(ISNUMBER(MATCH(E173+3,$Q$3:$Q$56,0)),E173+4,E173+3),IF(ISNUMBER(MATCH(E173+2,$Q$3:$Q$56,0)),E173+3,E173+2),IF(ISNUMBER(MATCH(E173+1,$Q$3:$Q$56,0)),E173+2,E173+1))</f>
        <v>35982</v>
      </c>
      <c r="F174" s="0" t="n">
        <f aca="false">VLOOKUP(E174,$A$3:$B$1257,2,FALSE())</f>
        <v>27.5</v>
      </c>
      <c r="H174" s="96" t="n">
        <f aca="true">OFFSET($E$3,IF(ISNUMBER(VLOOKUP(OFFSET($E$3,MATCH(H173,$E$3:$E$1028,0),0),$E$3:$F$1067,2,FALSE())),MATCH(H173,$E$3:$E$1028,0),MATCH(H173,$E$3:$E$1028,0)+1),0)</f>
        <v>35985</v>
      </c>
      <c r="I174" s="0" t="n">
        <f aca="false">VLOOKUP(H174,$A$3:$B$1257,2,FALSE())</f>
        <v>28.78</v>
      </c>
      <c r="J174" s="0" t="n">
        <f aca="false">VLOOKUP(H174,'Raw data'!$A$3:$L$1417,5,FALSE())</f>
        <v>52.32</v>
      </c>
      <c r="K174" s="0" t="n">
        <f aca="false">VLOOKUP($H174,'Raw data'!$A$3:$L$1417,10,FALSE())</f>
        <v>80</v>
      </c>
      <c r="L174" s="0" t="n">
        <f aca="false">VLOOKUP($H174,'Raw data'!$A$3:$L$1417,7,FALSE())</f>
        <v>29.13</v>
      </c>
      <c r="M174" s="0" t="n">
        <f aca="false">VLOOKUP($H174,'Raw data'!$A$3:$L$1417,8,FALSE())</f>
        <v>24.44</v>
      </c>
      <c r="N174" s="0" t="e">
        <f aca="false">VLOOKUP($H174,'Raw data'!$A$3:$L$1417,2,FALSE())</f>
        <v>#N/A</v>
      </c>
      <c r="O174" s="0" t="n">
        <f aca="false">VLOOKUP($H174,'Raw data'!$A$3:$L$1417,10,FALSE())</f>
        <v>80</v>
      </c>
      <c r="P174" s="0" t="n">
        <f aca="false">VLOOKUP($H174,'Raw data'!$M$3:$N$1243,2,FALSE())</f>
        <v>33.67</v>
      </c>
    </row>
    <row r="175" customFormat="false" ht="12.75" hidden="false" customHeight="false" outlineLevel="0" collapsed="false">
      <c r="A175" s="96" t="n">
        <v>35925</v>
      </c>
      <c r="B175" s="0" t="n">
        <v>25</v>
      </c>
      <c r="E175" s="96" t="n">
        <f aca="false">CHOOSE(IF(WEEKDAY(E174+1,2)=6,1,IF(WEEKDAY(E174+1,2)=7,2,3)),IF(ISNUMBER(MATCH(E174+3,$Q$3:$Q$56,0)),E174+4,E174+3),IF(ISNUMBER(MATCH(E174+2,$Q$3:$Q$56,0)),E174+3,E174+2),IF(ISNUMBER(MATCH(E174+1,$Q$3:$Q$56,0)),E174+2,E174+1))</f>
        <v>35983</v>
      </c>
      <c r="F175" s="0" t="n">
        <f aca="false">VLOOKUP(E175,$A$3:$B$1257,2,FALSE())</f>
        <v>29.03</v>
      </c>
      <c r="H175" s="96" t="n">
        <f aca="true">OFFSET($E$3,IF(ISNUMBER(VLOOKUP(OFFSET($E$3,MATCH(H174,$E$3:$E$1028,0),0),$E$3:$F$1067,2,FALSE())),MATCH(H174,$E$3:$E$1028,0),MATCH(H174,$E$3:$E$1028,0)+1),0)</f>
        <v>35986</v>
      </c>
      <c r="I175" s="0" t="n">
        <f aca="false">VLOOKUP(H175,$A$3:$B$1257,2,FALSE())</f>
        <v>29.18</v>
      </c>
      <c r="J175" s="0" t="n">
        <f aca="false">VLOOKUP(H175,'Raw data'!$A$3:$L$1417,5,FALSE())</f>
        <v>41.81</v>
      </c>
      <c r="K175" s="0" t="n">
        <f aca="false">VLOOKUP($H175,'Raw data'!$A$3:$L$1417,10,FALSE())</f>
        <v>72.33</v>
      </c>
      <c r="L175" s="0" t="n">
        <f aca="false">VLOOKUP($H175,'Raw data'!$A$3:$L$1417,7,FALSE())</f>
        <v>27.14</v>
      </c>
      <c r="M175" s="0" t="n">
        <f aca="false">VLOOKUP($H175,'Raw data'!$A$3:$L$1417,8,FALSE())</f>
        <v>23</v>
      </c>
      <c r="N175" s="0" t="e">
        <f aca="false">VLOOKUP($H175,'Raw data'!$A$3:$L$1417,2,FALSE())</f>
        <v>#N/A</v>
      </c>
      <c r="O175" s="0" t="n">
        <f aca="false">VLOOKUP($H175,'Raw data'!$A$3:$L$1417,10,FALSE())</f>
        <v>72.33</v>
      </c>
      <c r="P175" s="0" t="n">
        <f aca="false">VLOOKUP($H175,'Raw data'!$M$3:$N$1243,2,FALSE())</f>
        <v>25.96</v>
      </c>
    </row>
    <row r="176" customFormat="false" ht="12.75" hidden="false" customHeight="false" outlineLevel="0" collapsed="false">
      <c r="A176" s="96" t="n">
        <v>35926</v>
      </c>
      <c r="B176" s="0" t="n">
        <v>27.92</v>
      </c>
      <c r="E176" s="96" t="n">
        <f aca="false">CHOOSE(IF(WEEKDAY(E175+1,2)=6,1,IF(WEEKDAY(E175+1,2)=7,2,3)),IF(ISNUMBER(MATCH(E175+3,$Q$3:$Q$56,0)),E175+4,E175+3),IF(ISNUMBER(MATCH(E175+2,$Q$3:$Q$56,0)),E175+3,E175+2),IF(ISNUMBER(MATCH(E175+1,$Q$3:$Q$56,0)),E175+2,E175+1))</f>
        <v>35984</v>
      </c>
      <c r="F176" s="0" t="n">
        <f aca="false">VLOOKUP(E176,$A$3:$B$1257,2,FALSE())</f>
        <v>29.11</v>
      </c>
      <c r="H176" s="96" t="n">
        <f aca="true">OFFSET($E$3,IF(ISNUMBER(VLOOKUP(OFFSET($E$3,MATCH(H175,$E$3:$E$1028,0),0),$E$3:$F$1067,2,FALSE())),MATCH(H175,$E$3:$E$1028,0),MATCH(H175,$E$3:$E$1028,0)+1),0)</f>
        <v>35989</v>
      </c>
      <c r="I176" s="0" t="n">
        <f aca="false">VLOOKUP(H176,$A$3:$B$1257,2,FALSE())</f>
        <v>30</v>
      </c>
      <c r="J176" s="0" t="n">
        <f aca="false">VLOOKUP(H176,'Raw data'!$A$3:$L$1417,5,FALSE())</f>
        <v>116.58</v>
      </c>
      <c r="K176" s="0" t="e">
        <f aca="false">VLOOKUP($H176,'Raw data'!$A$3:$L$1417,10,FALSE())</f>
        <v>#N/A</v>
      </c>
      <c r="L176" s="0" t="n">
        <f aca="false">VLOOKUP($H176,'Raw data'!$A$3:$L$1417,7,FALSE())</f>
        <v>37.18</v>
      </c>
      <c r="M176" s="0" t="n">
        <f aca="false">VLOOKUP($H176,'Raw data'!$A$3:$L$1417,8,FALSE())</f>
        <v>30.43</v>
      </c>
      <c r="N176" s="0" t="e">
        <f aca="false">VLOOKUP($H176,'Raw data'!$A$3:$L$1417,2,FALSE())</f>
        <v>#N/A</v>
      </c>
      <c r="O176" s="0" t="e">
        <f aca="false">VLOOKUP($H176,'Raw data'!$A$3:$L$1417,10,FALSE())</f>
        <v>#N/A</v>
      </c>
      <c r="P176" s="0" t="n">
        <f aca="false">VLOOKUP($H176,'Raw data'!$M$3:$N$1243,2,FALSE())</f>
        <v>39.46</v>
      </c>
    </row>
    <row r="177" customFormat="false" ht="12.75" hidden="false" customHeight="false" outlineLevel="0" collapsed="false">
      <c r="A177" s="96" t="n">
        <v>35927</v>
      </c>
      <c r="B177" s="0" t="n">
        <v>27.56</v>
      </c>
      <c r="E177" s="96" t="n">
        <f aca="false">CHOOSE(IF(WEEKDAY(E176+1,2)=6,1,IF(WEEKDAY(E176+1,2)=7,2,3)),IF(ISNUMBER(MATCH(E176+3,$Q$3:$Q$56,0)),E176+4,E176+3),IF(ISNUMBER(MATCH(E176+2,$Q$3:$Q$56,0)),E176+3,E176+2),IF(ISNUMBER(MATCH(E176+1,$Q$3:$Q$56,0)),E176+2,E176+1))</f>
        <v>35985</v>
      </c>
      <c r="F177" s="0" t="n">
        <f aca="false">VLOOKUP(E177,$A$3:$B$1257,2,FALSE())</f>
        <v>28.78</v>
      </c>
      <c r="H177" s="96" t="n">
        <f aca="true">OFFSET($E$3,IF(ISNUMBER(VLOOKUP(OFFSET($E$3,MATCH(H176,$E$3:$E$1028,0),0),$E$3:$F$1067,2,FALSE())),MATCH(H176,$E$3:$E$1028,0),MATCH(H176,$E$3:$E$1028,0)+1),0)</f>
        <v>35990</v>
      </c>
      <c r="I177" s="0" t="n">
        <f aca="false">VLOOKUP(H177,$A$3:$B$1257,2,FALSE())</f>
        <v>29.22</v>
      </c>
      <c r="J177" s="0" t="n">
        <f aca="false">VLOOKUP(H177,'Raw data'!$A$3:$L$1417,5,FALSE())</f>
        <v>88.97</v>
      </c>
      <c r="K177" s="0" t="n">
        <f aca="false">VLOOKUP($H177,'Raw data'!$A$3:$L$1417,10,FALSE())</f>
        <v>90</v>
      </c>
      <c r="L177" s="0" t="n">
        <f aca="false">VLOOKUP($H177,'Raw data'!$A$3:$L$1417,7,FALSE())</f>
        <v>40.63</v>
      </c>
      <c r="M177" s="0" t="n">
        <f aca="false">VLOOKUP($H177,'Raw data'!$A$3:$L$1417,8,FALSE())</f>
        <v>32.5</v>
      </c>
      <c r="N177" s="0" t="e">
        <f aca="false">VLOOKUP($H177,'Raw data'!$A$3:$L$1417,2,FALSE())</f>
        <v>#N/A</v>
      </c>
      <c r="O177" s="0" t="n">
        <f aca="false">VLOOKUP($H177,'Raw data'!$A$3:$L$1417,10,FALSE())</f>
        <v>90</v>
      </c>
      <c r="P177" s="0" t="n">
        <f aca="false">VLOOKUP($H177,'Raw data'!$M$3:$N$1243,2,FALSE())</f>
        <v>51</v>
      </c>
    </row>
    <row r="178" customFormat="false" ht="12.75" hidden="false" customHeight="false" outlineLevel="0" collapsed="false">
      <c r="A178" s="96" t="n">
        <v>35928</v>
      </c>
      <c r="B178" s="0" t="n">
        <v>26.38</v>
      </c>
      <c r="E178" s="96" t="n">
        <f aca="false">CHOOSE(IF(WEEKDAY(E177+1,2)=6,1,IF(WEEKDAY(E177+1,2)=7,2,3)),IF(ISNUMBER(MATCH(E177+3,$Q$3:$Q$56,0)),E177+4,E177+3),IF(ISNUMBER(MATCH(E177+2,$Q$3:$Q$56,0)),E177+3,E177+2),IF(ISNUMBER(MATCH(E177+1,$Q$3:$Q$56,0)),E177+2,E177+1))</f>
        <v>35986</v>
      </c>
      <c r="F178" s="0" t="n">
        <f aca="false">VLOOKUP(E178,$A$3:$B$1257,2,FALSE())</f>
        <v>29.18</v>
      </c>
      <c r="H178" s="96" t="n">
        <f aca="true">OFFSET($E$3,IF(ISNUMBER(VLOOKUP(OFFSET($E$3,MATCH(H177,$E$3:$E$1028,0),0),$E$3:$F$1067,2,FALSE())),MATCH(H177,$E$3:$E$1028,0),MATCH(H177,$E$3:$E$1028,0)+1),0)</f>
        <v>35991</v>
      </c>
      <c r="I178" s="0" t="n">
        <f aca="false">VLOOKUP(H178,$A$3:$B$1257,2,FALSE())</f>
        <v>32</v>
      </c>
      <c r="J178" s="0" t="n">
        <f aca="false">VLOOKUP(H178,'Raw data'!$A$3:$L$1417,5,FALSE())</f>
        <v>70.24</v>
      </c>
      <c r="K178" s="0" t="e">
        <f aca="false">VLOOKUP($H178,'Raw data'!$A$3:$L$1417,10,FALSE())</f>
        <v>#N/A</v>
      </c>
      <c r="L178" s="0" t="n">
        <f aca="false">VLOOKUP($H178,'Raw data'!$A$3:$L$1417,7,FALSE())</f>
        <v>64</v>
      </c>
      <c r="M178" s="0" t="n">
        <f aca="false">VLOOKUP($H178,'Raw data'!$A$3:$L$1417,8,FALSE())</f>
        <v>38.19</v>
      </c>
      <c r="N178" s="0" t="e">
        <f aca="false">VLOOKUP($H178,'Raw data'!$A$3:$L$1417,2,FALSE())</f>
        <v>#N/A</v>
      </c>
      <c r="O178" s="0" t="e">
        <f aca="false">VLOOKUP($H178,'Raw data'!$A$3:$L$1417,10,FALSE())</f>
        <v>#N/A</v>
      </c>
      <c r="P178" s="0" t="n">
        <f aca="false">VLOOKUP($H178,'Raw data'!$M$3:$N$1243,2,FALSE())</f>
        <v>67.68</v>
      </c>
    </row>
    <row r="179" customFormat="false" ht="12.75" hidden="false" customHeight="false" outlineLevel="0" collapsed="false">
      <c r="A179" s="96" t="n">
        <v>35929</v>
      </c>
      <c r="B179" s="0" t="n">
        <v>26.5</v>
      </c>
      <c r="E179" s="96" t="n">
        <f aca="false">CHOOSE(IF(WEEKDAY(E178+1,2)=6,1,IF(WEEKDAY(E178+1,2)=7,2,3)),IF(ISNUMBER(MATCH(E178+3,$Q$3:$Q$56,0)),E178+4,E178+3),IF(ISNUMBER(MATCH(E178+2,$Q$3:$Q$56,0)),E178+3,E178+2),IF(ISNUMBER(MATCH(E178+1,$Q$3:$Q$56,0)),E178+2,E178+1))</f>
        <v>35989</v>
      </c>
      <c r="F179" s="0" t="n">
        <f aca="false">VLOOKUP(E179,$A$3:$B$1257,2,FALSE())</f>
        <v>30</v>
      </c>
      <c r="H179" s="96" t="n">
        <f aca="true">OFFSET($E$3,IF(ISNUMBER(VLOOKUP(OFFSET($E$3,MATCH(H178,$E$3:$E$1028,0),0),$E$3:$F$1067,2,FALSE())),MATCH(H178,$E$3:$E$1028,0),MATCH(H178,$E$3:$E$1028,0)+1),0)</f>
        <v>35992</v>
      </c>
      <c r="I179" s="0" t="n">
        <f aca="false">VLOOKUP(H179,$A$3:$B$1257,2,FALSE())</f>
        <v>35.16</v>
      </c>
      <c r="J179" s="0" t="n">
        <f aca="false">VLOOKUP(H179,'Raw data'!$A$3:$L$1417,5,FALSE())</f>
        <v>48.62</v>
      </c>
      <c r="K179" s="0" t="n">
        <f aca="false">VLOOKUP($H179,'Raw data'!$A$3:$L$1417,10,FALSE())</f>
        <v>48.13</v>
      </c>
      <c r="L179" s="0" t="n">
        <f aca="false">VLOOKUP($H179,'Raw data'!$A$3:$L$1417,7,FALSE())</f>
        <v>42.33</v>
      </c>
      <c r="M179" s="0" t="n">
        <f aca="false">VLOOKUP($H179,'Raw data'!$A$3:$L$1417,8,FALSE())</f>
        <v>30</v>
      </c>
      <c r="N179" s="0" t="e">
        <f aca="false">VLOOKUP($H179,'Raw data'!$A$3:$L$1417,2,FALSE())</f>
        <v>#N/A</v>
      </c>
      <c r="O179" s="0" t="n">
        <f aca="false">VLOOKUP($H179,'Raw data'!$A$3:$L$1417,10,FALSE())</f>
        <v>48.13</v>
      </c>
      <c r="P179" s="0" t="n">
        <f aca="false">VLOOKUP($H179,'Raw data'!$M$3:$N$1243,2,FALSE())</f>
        <v>46.69</v>
      </c>
    </row>
    <row r="180" customFormat="false" ht="12.75" hidden="false" customHeight="false" outlineLevel="0" collapsed="false">
      <c r="A180" s="96" t="n">
        <v>35930</v>
      </c>
      <c r="B180" s="0" t="n">
        <v>29</v>
      </c>
      <c r="E180" s="96" t="n">
        <f aca="false">CHOOSE(IF(WEEKDAY(E179+1,2)=6,1,IF(WEEKDAY(E179+1,2)=7,2,3)),IF(ISNUMBER(MATCH(E179+3,$Q$3:$Q$56,0)),E179+4,E179+3),IF(ISNUMBER(MATCH(E179+2,$Q$3:$Q$56,0)),E179+3,E179+2),IF(ISNUMBER(MATCH(E179+1,$Q$3:$Q$56,0)),E179+2,E179+1))</f>
        <v>35990</v>
      </c>
      <c r="F180" s="0" t="n">
        <f aca="false">VLOOKUP(E180,$A$3:$B$1257,2,FALSE())</f>
        <v>29.22</v>
      </c>
      <c r="H180" s="96" t="n">
        <f aca="true">OFFSET($E$3,IF(ISNUMBER(VLOOKUP(OFFSET($E$3,MATCH(H179,$E$3:$E$1028,0),0),$E$3:$F$1067,2,FALSE())),MATCH(H179,$E$3:$E$1028,0),MATCH(H179,$E$3:$E$1028,0)+1),0)</f>
        <v>35993</v>
      </c>
      <c r="I180" s="0" t="n">
        <f aca="false">VLOOKUP(H180,$A$3:$B$1257,2,FALSE())</f>
        <v>31.14</v>
      </c>
      <c r="J180" s="0" t="n">
        <f aca="false">VLOOKUP(H180,'Raw data'!$A$3:$L$1417,5,FALSE())</f>
        <v>36.09</v>
      </c>
      <c r="K180" s="0" t="n">
        <f aca="false">VLOOKUP($H180,'Raw data'!$A$3:$L$1417,10,FALSE())</f>
        <v>39.63</v>
      </c>
      <c r="L180" s="0" t="n">
        <f aca="false">VLOOKUP($H180,'Raw data'!$A$3:$L$1417,7,FALSE())</f>
        <v>35</v>
      </c>
      <c r="M180" s="0" t="n">
        <f aca="false">VLOOKUP($H180,'Raw data'!$A$3:$L$1417,8,FALSE())</f>
        <v>35.38</v>
      </c>
      <c r="N180" s="0" t="e">
        <f aca="false">VLOOKUP($H180,'Raw data'!$A$3:$L$1417,2,FALSE())</f>
        <v>#N/A</v>
      </c>
      <c r="O180" s="0" t="n">
        <f aca="false">VLOOKUP($H180,'Raw data'!$A$3:$L$1417,10,FALSE())</f>
        <v>39.63</v>
      </c>
      <c r="P180" s="0" t="n">
        <f aca="false">VLOOKUP($H180,'Raw data'!$M$3:$N$1243,2,FALSE())</f>
        <v>31.74</v>
      </c>
    </row>
    <row r="181" customFormat="false" ht="12.75" hidden="false" customHeight="false" outlineLevel="0" collapsed="false">
      <c r="A181" s="96" t="n">
        <v>35933</v>
      </c>
      <c r="B181" s="0" t="n">
        <v>26.25</v>
      </c>
      <c r="E181" s="96" t="n">
        <f aca="false">CHOOSE(IF(WEEKDAY(E180+1,2)=6,1,IF(WEEKDAY(E180+1,2)=7,2,3)),IF(ISNUMBER(MATCH(E180+3,$Q$3:$Q$56,0)),E180+4,E180+3),IF(ISNUMBER(MATCH(E180+2,$Q$3:$Q$56,0)),E180+3,E180+2),IF(ISNUMBER(MATCH(E180+1,$Q$3:$Q$56,0)),E180+2,E180+1))</f>
        <v>35991</v>
      </c>
      <c r="F181" s="0" t="n">
        <f aca="false">VLOOKUP(E181,$A$3:$B$1257,2,FALSE())</f>
        <v>32</v>
      </c>
      <c r="H181" s="96" t="n">
        <f aca="true">OFFSET($E$3,IF(ISNUMBER(VLOOKUP(OFFSET($E$3,MATCH(H180,$E$3:$E$1028,0),0),$E$3:$F$1067,2,FALSE())),MATCH(H180,$E$3:$E$1028,0),MATCH(H180,$E$3:$E$1028,0)+1),0)</f>
        <v>35996</v>
      </c>
      <c r="I181" s="0" t="n">
        <f aca="false">VLOOKUP(H181,$A$3:$B$1257,2,FALSE())</f>
        <v>34.07</v>
      </c>
      <c r="J181" s="0" t="n">
        <f aca="false">VLOOKUP(H181,'Raw data'!$A$3:$L$1417,5,FALSE())</f>
        <v>343.06</v>
      </c>
      <c r="K181" s="0" t="e">
        <f aca="false">VLOOKUP($H181,'Raw data'!$A$3:$L$1417,10,FALSE())</f>
        <v>#N/A</v>
      </c>
      <c r="L181" s="0" t="n">
        <f aca="false">VLOOKUP($H181,'Raw data'!$A$3:$L$1417,7,FALSE())</f>
        <v>47.51</v>
      </c>
      <c r="M181" s="0" t="n">
        <f aca="false">VLOOKUP($H181,'Raw data'!$A$3:$L$1417,8,FALSE())</f>
        <v>43.14</v>
      </c>
      <c r="N181" s="0" t="e">
        <f aca="false">VLOOKUP($H181,'Raw data'!$A$3:$L$1417,2,FALSE())</f>
        <v>#N/A</v>
      </c>
      <c r="O181" s="0" t="e">
        <f aca="false">VLOOKUP($H181,'Raw data'!$A$3:$L$1417,10,FALSE())</f>
        <v>#N/A</v>
      </c>
      <c r="P181" s="0" t="n">
        <f aca="false">VLOOKUP($H181,'Raw data'!$M$3:$N$1243,2,FALSE())</f>
        <v>96.77</v>
      </c>
    </row>
    <row r="182" customFormat="false" ht="12.75" hidden="false" customHeight="false" outlineLevel="0" collapsed="false">
      <c r="A182" s="96" t="n">
        <v>35934</v>
      </c>
      <c r="B182" s="0" t="n">
        <v>29.25</v>
      </c>
      <c r="E182" s="96" t="n">
        <f aca="false">CHOOSE(IF(WEEKDAY(E181+1,2)=6,1,IF(WEEKDAY(E181+1,2)=7,2,3)),IF(ISNUMBER(MATCH(E181+3,$Q$3:$Q$56,0)),E181+4,E181+3),IF(ISNUMBER(MATCH(E181+2,$Q$3:$Q$56,0)),E181+3,E181+2),IF(ISNUMBER(MATCH(E181+1,$Q$3:$Q$56,0)),E181+2,E181+1))</f>
        <v>35992</v>
      </c>
      <c r="F182" s="0" t="n">
        <f aca="false">VLOOKUP(E182,$A$3:$B$1257,2,FALSE())</f>
        <v>35.16</v>
      </c>
      <c r="H182" s="96" t="n">
        <f aca="true">OFFSET($E$3,IF(ISNUMBER(VLOOKUP(OFFSET($E$3,MATCH(H181,$E$3:$E$1028,0),0),$E$3:$F$1067,2,FALSE())),MATCH(H181,$E$3:$E$1028,0),MATCH(H181,$E$3:$E$1028,0)+1),0)</f>
        <v>35997</v>
      </c>
      <c r="I182" s="0" t="n">
        <f aca="false">VLOOKUP(H182,$A$3:$B$1257,2,FALSE())</f>
        <v>33.88</v>
      </c>
      <c r="J182" s="0" t="n">
        <f aca="false">VLOOKUP(H182,'Raw data'!$A$3:$L$1417,5,FALSE())</f>
        <v>1343</v>
      </c>
      <c r="K182" s="0" t="n">
        <f aca="false">VLOOKUP($H182,'Raw data'!$A$3:$L$1417,10,FALSE())</f>
        <v>500</v>
      </c>
      <c r="L182" s="0" t="n">
        <f aca="false">VLOOKUP($H182,'Raw data'!$A$3:$L$1417,7,FALSE())</f>
        <v>84.89</v>
      </c>
      <c r="M182" s="0" t="n">
        <f aca="false">VLOOKUP($H182,'Raw data'!$A$3:$L$1417,8,FALSE())</f>
        <v>64.48</v>
      </c>
      <c r="N182" s="0" t="e">
        <f aca="false">VLOOKUP($H182,'Raw data'!$A$3:$L$1417,2,FALSE())</f>
        <v>#N/A</v>
      </c>
      <c r="O182" s="0" t="n">
        <f aca="false">VLOOKUP($H182,'Raw data'!$A$3:$L$1417,10,FALSE())</f>
        <v>500</v>
      </c>
      <c r="P182" s="0" t="n">
        <f aca="false">VLOOKUP($H182,'Raw data'!$M$3:$N$1243,2,FALSE())</f>
        <v>193.06</v>
      </c>
    </row>
    <row r="183" customFormat="false" ht="12.75" hidden="false" customHeight="false" outlineLevel="0" collapsed="false">
      <c r="A183" s="96" t="n">
        <v>35935</v>
      </c>
      <c r="B183" s="0" t="n">
        <v>30</v>
      </c>
      <c r="E183" s="96" t="n">
        <f aca="false">CHOOSE(IF(WEEKDAY(E182+1,2)=6,1,IF(WEEKDAY(E182+1,2)=7,2,3)),IF(ISNUMBER(MATCH(E182+3,$Q$3:$Q$56,0)),E182+4,E182+3),IF(ISNUMBER(MATCH(E182+2,$Q$3:$Q$56,0)),E182+3,E182+2),IF(ISNUMBER(MATCH(E182+1,$Q$3:$Q$56,0)),E182+2,E182+1))</f>
        <v>35993</v>
      </c>
      <c r="F183" s="0" t="n">
        <f aca="false">VLOOKUP(E183,$A$3:$B$1257,2,FALSE())</f>
        <v>31.14</v>
      </c>
      <c r="H183" s="96" t="n">
        <f aca="true">OFFSET($E$3,IF(ISNUMBER(VLOOKUP(OFFSET($E$3,MATCH(H182,$E$3:$E$1028,0),0),$E$3:$F$1067,2,FALSE())),MATCH(H182,$E$3:$E$1028,0),MATCH(H182,$E$3:$E$1028,0)+1),0)</f>
        <v>35998</v>
      </c>
      <c r="I183" s="0" t="n">
        <f aca="false">VLOOKUP(H183,$A$3:$B$1257,2,FALSE())</f>
        <v>36.57</v>
      </c>
      <c r="J183" s="0" t="n">
        <f aca="false">VLOOKUP(H183,'Raw data'!$A$3:$L$1417,5,FALSE())</f>
        <v>420</v>
      </c>
      <c r="K183" s="0" t="n">
        <f aca="false">VLOOKUP($H183,'Raw data'!$A$3:$L$1417,10,FALSE())</f>
        <v>336.67</v>
      </c>
      <c r="L183" s="0" t="n">
        <f aca="false">VLOOKUP($H183,'Raw data'!$A$3:$L$1417,7,FALSE())</f>
        <v>180</v>
      </c>
      <c r="M183" s="0" t="n">
        <f aca="false">VLOOKUP($H183,'Raw data'!$A$3:$L$1417,8,FALSE())</f>
        <v>130.63</v>
      </c>
      <c r="N183" s="0" t="e">
        <f aca="false">VLOOKUP($H183,'Raw data'!$A$3:$L$1417,2,FALSE())</f>
        <v>#N/A</v>
      </c>
      <c r="O183" s="0" t="n">
        <f aca="false">VLOOKUP($H183,'Raw data'!$A$3:$L$1417,10,FALSE())</f>
        <v>336.67</v>
      </c>
      <c r="P183" s="0" t="n">
        <f aca="false">VLOOKUP($H183,'Raw data'!$M$3:$N$1243,2,FALSE())</f>
        <v>195</v>
      </c>
    </row>
    <row r="184" customFormat="false" ht="12.75" hidden="false" customHeight="false" outlineLevel="0" collapsed="false">
      <c r="A184" s="96" t="n">
        <v>35936</v>
      </c>
      <c r="B184" s="0" t="n">
        <v>28.63</v>
      </c>
      <c r="E184" s="96" t="n">
        <f aca="false">CHOOSE(IF(WEEKDAY(E183+1,2)=6,1,IF(WEEKDAY(E183+1,2)=7,2,3)),IF(ISNUMBER(MATCH(E183+3,$Q$3:$Q$56,0)),E183+4,E183+3),IF(ISNUMBER(MATCH(E183+2,$Q$3:$Q$56,0)),E183+3,E183+2),IF(ISNUMBER(MATCH(E183+1,$Q$3:$Q$56,0)),E183+2,E183+1))</f>
        <v>35996</v>
      </c>
      <c r="F184" s="0" t="n">
        <f aca="false">VLOOKUP(E184,$A$3:$B$1257,2,FALSE())</f>
        <v>34.07</v>
      </c>
      <c r="H184" s="96" t="n">
        <f aca="true">OFFSET($E$3,IF(ISNUMBER(VLOOKUP(OFFSET($E$3,MATCH(H183,$E$3:$E$1028,0),0),$E$3:$F$1067,2,FALSE())),MATCH(H183,$E$3:$E$1028,0),MATCH(H183,$E$3:$E$1028,0)+1),0)</f>
        <v>35999</v>
      </c>
      <c r="I184" s="0" t="n">
        <f aca="false">VLOOKUP(H184,$A$3:$B$1257,2,FALSE())</f>
        <v>39.23</v>
      </c>
      <c r="J184" s="0" t="n">
        <f aca="false">VLOOKUP(H184,'Raw data'!$A$3:$L$1417,5,FALSE())</f>
        <v>72.77</v>
      </c>
      <c r="K184" s="0" t="n">
        <f aca="false">VLOOKUP($H184,'Raw data'!$A$3:$L$1417,10,FALSE())</f>
        <v>75</v>
      </c>
      <c r="L184" s="0" t="n">
        <f aca="false">VLOOKUP($H184,'Raw data'!$A$3:$L$1417,7,FALSE())</f>
        <v>70.63</v>
      </c>
      <c r="M184" s="0" t="n">
        <f aca="false">VLOOKUP($H184,'Raw data'!$A$3:$L$1417,8,FALSE())</f>
        <v>53.12</v>
      </c>
      <c r="N184" s="0" t="e">
        <f aca="false">VLOOKUP($H184,'Raw data'!$A$3:$L$1417,2,FALSE())</f>
        <v>#N/A</v>
      </c>
      <c r="O184" s="0" t="n">
        <f aca="false">VLOOKUP($H184,'Raw data'!$A$3:$L$1417,10,FALSE())</f>
        <v>75</v>
      </c>
      <c r="P184" s="0" t="n">
        <f aca="false">VLOOKUP($H184,'Raw data'!$M$3:$N$1243,2,FALSE())</f>
        <v>88.21</v>
      </c>
    </row>
    <row r="185" customFormat="false" ht="12.75" hidden="false" customHeight="false" outlineLevel="0" collapsed="false">
      <c r="A185" s="96" t="n">
        <v>35937</v>
      </c>
      <c r="B185" s="0" t="n">
        <v>28.25</v>
      </c>
      <c r="E185" s="96" t="n">
        <f aca="false">CHOOSE(IF(WEEKDAY(E184+1,2)=6,1,IF(WEEKDAY(E184+1,2)=7,2,3)),IF(ISNUMBER(MATCH(E184+3,$Q$3:$Q$56,0)),E184+4,E184+3),IF(ISNUMBER(MATCH(E184+2,$Q$3:$Q$56,0)),E184+3,E184+2),IF(ISNUMBER(MATCH(E184+1,$Q$3:$Q$56,0)),E184+2,E184+1))</f>
        <v>35997</v>
      </c>
      <c r="F185" s="0" t="n">
        <f aca="false">VLOOKUP(E185,$A$3:$B$1257,2,FALSE())</f>
        <v>33.88</v>
      </c>
      <c r="H185" s="96" t="n">
        <f aca="true">OFFSET($E$3,IF(ISNUMBER(VLOOKUP(OFFSET($E$3,MATCH(H184,$E$3:$E$1028,0),0),$E$3:$F$1067,2,FALSE())),MATCH(H184,$E$3:$E$1028,0),MATCH(H184,$E$3:$E$1028,0)+1),0)</f>
        <v>36000</v>
      </c>
      <c r="I185" s="0" t="n">
        <f aca="false">VLOOKUP(H185,$A$3:$B$1257,2,FALSE())</f>
        <v>31.44</v>
      </c>
      <c r="J185" s="0" t="n">
        <f aca="false">VLOOKUP(H185,'Raw data'!$A$3:$L$1417,5,FALSE())</f>
        <v>31.78</v>
      </c>
      <c r="K185" s="0" t="n">
        <f aca="false">VLOOKUP($H185,'Raw data'!$A$3:$L$1417,10,FALSE())</f>
        <v>35.82</v>
      </c>
      <c r="L185" s="0" t="n">
        <f aca="false">VLOOKUP($H185,'Raw data'!$A$3:$L$1417,7,FALSE())</f>
        <v>29.45</v>
      </c>
      <c r="M185" s="0" t="n">
        <f aca="false">VLOOKUP($H185,'Raw data'!$A$3:$L$1417,8,FALSE())</f>
        <v>26.1</v>
      </c>
      <c r="N185" s="0" t="e">
        <f aca="false">VLOOKUP($H185,'Raw data'!$A$3:$L$1417,2,FALSE())</f>
        <v>#N/A</v>
      </c>
      <c r="O185" s="0" t="n">
        <f aca="false">VLOOKUP($H185,'Raw data'!$A$3:$L$1417,10,FALSE())</f>
        <v>35.82</v>
      </c>
      <c r="P185" s="0" t="n">
        <f aca="false">VLOOKUP($H185,'Raw data'!$M$3:$N$1243,2,FALSE())</f>
        <v>28.66</v>
      </c>
    </row>
    <row r="186" customFormat="false" ht="12.75" hidden="false" customHeight="false" outlineLevel="0" collapsed="false">
      <c r="A186" s="96" t="n">
        <v>35938</v>
      </c>
      <c r="B186" s="0" t="n">
        <v>24.75</v>
      </c>
      <c r="E186" s="96" t="n">
        <f aca="false">CHOOSE(IF(WEEKDAY(E185+1,2)=6,1,IF(WEEKDAY(E185+1,2)=7,2,3)),IF(ISNUMBER(MATCH(E185+3,$Q$3:$Q$56,0)),E185+4,E185+3),IF(ISNUMBER(MATCH(E185+2,$Q$3:$Q$56,0)),E185+3,E185+2),IF(ISNUMBER(MATCH(E185+1,$Q$3:$Q$56,0)),E185+2,E185+1))</f>
        <v>35998</v>
      </c>
      <c r="F186" s="0" t="n">
        <f aca="false">VLOOKUP(E186,$A$3:$B$1257,2,FALSE())</f>
        <v>36.57</v>
      </c>
      <c r="H186" s="96" t="n">
        <f aca="true">OFFSET($E$3,IF(ISNUMBER(VLOOKUP(OFFSET($E$3,MATCH(H185,$E$3:$E$1028,0),0),$E$3:$F$1067,2,FALSE())),MATCH(H185,$E$3:$E$1028,0),MATCH(H185,$E$3:$E$1028,0)+1),0)</f>
        <v>36003</v>
      </c>
      <c r="I186" s="0" t="n">
        <f aca="false">VLOOKUP(H186,$A$3:$B$1257,2,FALSE())</f>
        <v>29.63</v>
      </c>
      <c r="J186" s="0" t="n">
        <f aca="false">VLOOKUP(H186,'Raw data'!$A$3:$L$1417,5,FALSE())</f>
        <v>47.29</v>
      </c>
      <c r="K186" s="0" t="n">
        <f aca="false">VLOOKUP($H186,'Raw data'!$A$3:$L$1417,10,FALSE())</f>
        <v>44</v>
      </c>
      <c r="L186" s="0" t="n">
        <f aca="false">VLOOKUP($H186,'Raw data'!$A$3:$L$1417,7,FALSE())</f>
        <v>30.35</v>
      </c>
      <c r="M186" s="0" t="n">
        <f aca="false">VLOOKUP($H186,'Raw data'!$A$3:$L$1417,8,FALSE())</f>
        <v>25</v>
      </c>
      <c r="N186" s="0" t="e">
        <f aca="false">VLOOKUP($H186,'Raw data'!$A$3:$L$1417,2,FALSE())</f>
        <v>#N/A</v>
      </c>
      <c r="O186" s="0" t="n">
        <f aca="false">VLOOKUP($H186,'Raw data'!$A$3:$L$1417,10,FALSE())</f>
        <v>44</v>
      </c>
      <c r="P186" s="0" t="n">
        <f aca="false">VLOOKUP($H186,'Raw data'!$M$3:$N$1243,2,FALSE())</f>
        <v>36.2</v>
      </c>
    </row>
    <row r="187" customFormat="false" ht="12.75" hidden="false" customHeight="false" outlineLevel="0" collapsed="false">
      <c r="A187" s="96" t="n">
        <v>35939</v>
      </c>
      <c r="B187" s="0" t="n">
        <v>24.75</v>
      </c>
      <c r="E187" s="96" t="n">
        <f aca="false">CHOOSE(IF(WEEKDAY(E186+1,2)=6,1,IF(WEEKDAY(E186+1,2)=7,2,3)),IF(ISNUMBER(MATCH(E186+3,$Q$3:$Q$56,0)),E186+4,E186+3),IF(ISNUMBER(MATCH(E186+2,$Q$3:$Q$56,0)),E186+3,E186+2),IF(ISNUMBER(MATCH(E186+1,$Q$3:$Q$56,0)),E186+2,E186+1))</f>
        <v>35999</v>
      </c>
      <c r="F187" s="0" t="n">
        <f aca="false">VLOOKUP(E187,$A$3:$B$1257,2,FALSE())</f>
        <v>39.23</v>
      </c>
      <c r="H187" s="96" t="n">
        <f aca="true">OFFSET($E$3,IF(ISNUMBER(VLOOKUP(OFFSET($E$3,MATCH(H186,$E$3:$E$1028,0),0),$E$3:$F$1067,2,FALSE())),MATCH(H186,$E$3:$E$1028,0),MATCH(H186,$E$3:$E$1028,0)+1),0)</f>
        <v>36004</v>
      </c>
      <c r="I187" s="0" t="n">
        <f aca="false">VLOOKUP(H187,$A$3:$B$1257,2,FALSE())</f>
        <v>29.47</v>
      </c>
      <c r="J187" s="0" t="n">
        <f aca="false">VLOOKUP(H187,'Raw data'!$A$3:$L$1417,5,FALSE())</f>
        <v>37.52</v>
      </c>
      <c r="K187" s="0" t="n">
        <f aca="false">VLOOKUP($H187,'Raw data'!$A$3:$L$1417,10,FALSE())</f>
        <v>40</v>
      </c>
      <c r="L187" s="0" t="n">
        <f aca="false">VLOOKUP($H187,'Raw data'!$A$3:$L$1417,7,FALSE())</f>
        <v>33.56</v>
      </c>
      <c r="M187" s="0" t="n">
        <f aca="false">VLOOKUP($H187,'Raw data'!$A$3:$L$1417,8,FALSE())</f>
        <v>24</v>
      </c>
      <c r="N187" s="0" t="e">
        <f aca="false">VLOOKUP($H187,'Raw data'!$A$3:$L$1417,2,FALSE())</f>
        <v>#N/A</v>
      </c>
      <c r="O187" s="0" t="n">
        <f aca="false">VLOOKUP($H187,'Raw data'!$A$3:$L$1417,10,FALSE())</f>
        <v>40</v>
      </c>
      <c r="P187" s="0" t="n">
        <f aca="false">VLOOKUP($H187,'Raw data'!$M$3:$N$1243,2,FALSE())</f>
        <v>36.24</v>
      </c>
    </row>
    <row r="188" customFormat="false" ht="12.75" hidden="false" customHeight="false" outlineLevel="0" collapsed="false">
      <c r="A188" s="96" t="n">
        <v>35941</v>
      </c>
      <c r="B188" s="0" t="n">
        <v>27</v>
      </c>
      <c r="E188" s="96" t="n">
        <f aca="false">CHOOSE(IF(WEEKDAY(E187+1,2)=6,1,IF(WEEKDAY(E187+1,2)=7,2,3)),IF(ISNUMBER(MATCH(E187+3,$Q$3:$Q$56,0)),E187+4,E187+3),IF(ISNUMBER(MATCH(E187+2,$Q$3:$Q$56,0)),E187+3,E187+2),IF(ISNUMBER(MATCH(E187+1,$Q$3:$Q$56,0)),E187+2,E187+1))</f>
        <v>36000</v>
      </c>
      <c r="F188" s="0" t="n">
        <f aca="false">VLOOKUP(E188,$A$3:$B$1257,2,FALSE())</f>
        <v>31.44</v>
      </c>
      <c r="H188" s="96" t="n">
        <f aca="true">OFFSET($E$3,IF(ISNUMBER(VLOOKUP(OFFSET($E$3,MATCH(H187,$E$3:$E$1028,0),0),$E$3:$F$1067,2,FALSE())),MATCH(H187,$E$3:$E$1028,0),MATCH(H187,$E$3:$E$1028,0)+1),0)</f>
        <v>36005</v>
      </c>
      <c r="I188" s="0" t="n">
        <f aca="false">VLOOKUP(H188,$A$3:$B$1257,2,FALSE())</f>
        <v>30.17</v>
      </c>
      <c r="J188" s="0" t="n">
        <f aca="false">VLOOKUP(H188,'Raw data'!$A$3:$L$1417,5,FALSE())</f>
        <v>44.52</v>
      </c>
      <c r="K188" s="0" t="n">
        <f aca="false">VLOOKUP($H188,'Raw data'!$A$3:$L$1417,10,FALSE())</f>
        <v>40</v>
      </c>
      <c r="L188" s="0" t="n">
        <f aca="false">VLOOKUP($H188,'Raw data'!$A$3:$L$1417,7,FALSE())</f>
        <v>38.86</v>
      </c>
      <c r="M188" s="0" t="n">
        <f aca="false">VLOOKUP($H188,'Raw data'!$A$3:$L$1417,8,FALSE())</f>
        <v>33.5</v>
      </c>
      <c r="N188" s="0" t="e">
        <f aca="false">VLOOKUP($H188,'Raw data'!$A$3:$L$1417,2,FALSE())</f>
        <v>#N/A</v>
      </c>
      <c r="O188" s="0" t="n">
        <f aca="false">VLOOKUP($H188,'Raw data'!$A$3:$L$1417,10,FALSE())</f>
        <v>40</v>
      </c>
      <c r="P188" s="0" t="n">
        <f aca="false">VLOOKUP($H188,'Raw data'!$M$3:$N$1243,2,FALSE())</f>
        <v>44.83</v>
      </c>
    </row>
    <row r="189" customFormat="false" ht="12.75" hidden="false" customHeight="false" outlineLevel="0" collapsed="false">
      <c r="A189" s="96" t="n">
        <v>35942</v>
      </c>
      <c r="B189" s="0" t="n">
        <v>27</v>
      </c>
      <c r="E189" s="96" t="n">
        <f aca="false">CHOOSE(IF(WEEKDAY(E188+1,2)=6,1,IF(WEEKDAY(E188+1,2)=7,2,3)),IF(ISNUMBER(MATCH(E188+3,$Q$3:$Q$56,0)),E188+4,E188+3),IF(ISNUMBER(MATCH(E188+2,$Q$3:$Q$56,0)),E188+3,E188+2),IF(ISNUMBER(MATCH(E188+1,$Q$3:$Q$56,0)),E188+2,E188+1))</f>
        <v>36003</v>
      </c>
      <c r="F189" s="0" t="n">
        <f aca="false">VLOOKUP(E189,$A$3:$B$1257,2,FALSE())</f>
        <v>29.63</v>
      </c>
      <c r="H189" s="96" t="n">
        <f aca="true">OFFSET($E$3,IF(ISNUMBER(VLOOKUP(OFFSET($E$3,MATCH(H188,$E$3:$E$1028,0),0),$E$3:$F$1067,2,FALSE())),MATCH(H188,$E$3:$E$1028,0),MATCH(H188,$E$3:$E$1028,0)+1),0)</f>
        <v>36006</v>
      </c>
      <c r="I189" s="0" t="n">
        <f aca="false">VLOOKUP(H189,$A$3:$B$1257,2,FALSE())</f>
        <v>31.42</v>
      </c>
      <c r="J189" s="0" t="n">
        <f aca="false">VLOOKUP(H189,'Raw data'!$A$3:$L$1417,5,FALSE())</f>
        <v>40.22</v>
      </c>
      <c r="K189" s="0" t="n">
        <f aca="false">VLOOKUP($H189,'Raw data'!$A$3:$L$1417,10,FALSE())</f>
        <v>45</v>
      </c>
      <c r="L189" s="0" t="n">
        <f aca="false">VLOOKUP($H189,'Raw data'!$A$3:$L$1417,7,FALSE())</f>
        <v>33</v>
      </c>
      <c r="M189" s="0" t="n">
        <f aca="false">VLOOKUP($H189,'Raw data'!$A$3:$L$1417,8,FALSE())</f>
        <v>34.5</v>
      </c>
      <c r="N189" s="0" t="e">
        <f aca="false">VLOOKUP($H189,'Raw data'!$A$3:$L$1417,2,FALSE())</f>
        <v>#N/A</v>
      </c>
      <c r="O189" s="0" t="n">
        <f aca="false">VLOOKUP($H189,'Raw data'!$A$3:$L$1417,10,FALSE())</f>
        <v>45</v>
      </c>
      <c r="P189" s="0" t="n">
        <f aca="false">VLOOKUP($H189,'Raw data'!$M$3:$N$1243,2,FALSE())</f>
        <v>38.28</v>
      </c>
    </row>
    <row r="190" customFormat="false" ht="12.75" hidden="false" customHeight="false" outlineLevel="0" collapsed="false">
      <c r="A190" s="96" t="n">
        <v>35943</v>
      </c>
      <c r="B190" s="0" t="n">
        <v>28</v>
      </c>
      <c r="E190" s="96" t="n">
        <f aca="false">CHOOSE(IF(WEEKDAY(E189+1,2)=6,1,IF(WEEKDAY(E189+1,2)=7,2,3)),IF(ISNUMBER(MATCH(E189+3,$Q$3:$Q$56,0)),E189+4,E189+3),IF(ISNUMBER(MATCH(E189+2,$Q$3:$Q$56,0)),E189+3,E189+2),IF(ISNUMBER(MATCH(E189+1,$Q$3:$Q$56,0)),E189+2,E189+1))</f>
        <v>36004</v>
      </c>
      <c r="F190" s="0" t="n">
        <f aca="false">VLOOKUP(E190,$A$3:$B$1257,2,FALSE())</f>
        <v>29.47</v>
      </c>
      <c r="H190" s="96" t="n">
        <f aca="true">OFFSET($E$3,IF(ISNUMBER(VLOOKUP(OFFSET($E$3,MATCH(H189,$E$3:$E$1028,0),0),$E$3:$F$1067,2,FALSE())),MATCH(H189,$E$3:$E$1028,0),MATCH(H189,$E$3:$E$1028,0)+1),0)</f>
        <v>36007</v>
      </c>
      <c r="I190" s="0" t="n">
        <f aca="false">VLOOKUP(H190,$A$3:$B$1257,2,FALSE())</f>
        <v>31.34</v>
      </c>
      <c r="J190" s="0" t="n">
        <f aca="false">VLOOKUP(H190,'Raw data'!$A$3:$L$1417,5,FALSE())</f>
        <v>33.15</v>
      </c>
      <c r="K190" s="0" t="n">
        <f aca="false">VLOOKUP($H190,'Raw data'!$A$3:$L$1417,10,FALSE())</f>
        <v>37</v>
      </c>
      <c r="L190" s="0" t="n">
        <f aca="false">VLOOKUP($H190,'Raw data'!$A$3:$L$1417,7,FALSE())</f>
        <v>30.94</v>
      </c>
      <c r="M190" s="0" t="n">
        <f aca="false">VLOOKUP($H190,'Raw data'!$A$3:$L$1417,8,FALSE())</f>
        <v>26.55</v>
      </c>
      <c r="N190" s="0" t="e">
        <f aca="false">VLOOKUP($H190,'Raw data'!$A$3:$L$1417,2,FALSE())</f>
        <v>#N/A</v>
      </c>
      <c r="O190" s="0" t="n">
        <f aca="false">VLOOKUP($H190,'Raw data'!$A$3:$L$1417,10,FALSE())</f>
        <v>37</v>
      </c>
      <c r="P190" s="0" t="n">
        <f aca="false">VLOOKUP($H190,'Raw data'!$M$3:$N$1243,2,FALSE())</f>
        <v>30.12</v>
      </c>
    </row>
    <row r="191" customFormat="false" ht="12.75" hidden="false" customHeight="false" outlineLevel="0" collapsed="false">
      <c r="A191" s="96" t="n">
        <v>35944</v>
      </c>
      <c r="B191" s="0" t="n">
        <v>26.75</v>
      </c>
      <c r="E191" s="96" t="n">
        <f aca="false">CHOOSE(IF(WEEKDAY(E190+1,2)=6,1,IF(WEEKDAY(E190+1,2)=7,2,3)),IF(ISNUMBER(MATCH(E190+3,$Q$3:$Q$56,0)),E190+4,E190+3),IF(ISNUMBER(MATCH(E190+2,$Q$3:$Q$56,0)),E190+3,E190+2),IF(ISNUMBER(MATCH(E190+1,$Q$3:$Q$56,0)),E190+2,E190+1))</f>
        <v>36005</v>
      </c>
      <c r="F191" s="0" t="n">
        <f aca="false">VLOOKUP(E191,$A$3:$B$1257,2,FALSE())</f>
        <v>30.17</v>
      </c>
      <c r="H191" s="96" t="n">
        <f aca="true">OFFSET($E$3,IF(ISNUMBER(VLOOKUP(OFFSET($E$3,MATCH(H190,$E$3:$E$1028,0),0),$E$3:$F$1067,2,FALSE())),MATCH(H190,$E$3:$E$1028,0),MATCH(H190,$E$3:$E$1028,0)+1),0)</f>
        <v>36010</v>
      </c>
      <c r="I191" s="0" t="n">
        <f aca="false">VLOOKUP(H191,$A$3:$B$1257,2,FALSE())</f>
        <v>27.89</v>
      </c>
      <c r="J191" s="0" t="n">
        <f aca="false">VLOOKUP(H191,'Raw data'!$A$3:$L$1417,5,FALSE())</f>
        <v>39.68</v>
      </c>
      <c r="K191" s="0" t="e">
        <f aca="false">VLOOKUP($H191,'Raw data'!$A$3:$L$1417,10,FALSE())</f>
        <v>#N/A</v>
      </c>
      <c r="L191" s="0" t="n">
        <f aca="false">VLOOKUP($H191,'Raw data'!$A$3:$L$1417,7,FALSE())</f>
        <v>32</v>
      </c>
      <c r="M191" s="0" t="n">
        <f aca="false">VLOOKUP($H191,'Raw data'!$A$3:$L$1417,8,FALSE())</f>
        <v>27.05</v>
      </c>
      <c r="N191" s="0" t="e">
        <f aca="false">VLOOKUP($H191,'Raw data'!$A$3:$L$1417,2,FALSE())</f>
        <v>#N/A</v>
      </c>
      <c r="O191" s="0" t="e">
        <f aca="false">VLOOKUP($H191,'Raw data'!$A$3:$L$1417,10,FALSE())</f>
        <v>#N/A</v>
      </c>
      <c r="P191" s="0" t="n">
        <f aca="false">VLOOKUP($H191,'Raw data'!$M$3:$N$1243,2,FALSE())</f>
        <v>35.34</v>
      </c>
    </row>
    <row r="192" customFormat="false" ht="12.75" hidden="false" customHeight="false" outlineLevel="0" collapsed="false">
      <c r="A192" s="96" t="n">
        <v>35947</v>
      </c>
      <c r="B192" s="0" t="n">
        <v>27.13</v>
      </c>
      <c r="E192" s="96" t="n">
        <f aca="false">CHOOSE(IF(WEEKDAY(E191+1,2)=6,1,IF(WEEKDAY(E191+1,2)=7,2,3)),IF(ISNUMBER(MATCH(E191+3,$Q$3:$Q$56,0)),E191+4,E191+3),IF(ISNUMBER(MATCH(E191+2,$Q$3:$Q$56,0)),E191+3,E191+2),IF(ISNUMBER(MATCH(E191+1,$Q$3:$Q$56,0)),E191+2,E191+1))</f>
        <v>36006</v>
      </c>
      <c r="F192" s="0" t="n">
        <f aca="false">VLOOKUP(E192,$A$3:$B$1257,2,FALSE())</f>
        <v>31.42</v>
      </c>
      <c r="H192" s="96" t="n">
        <f aca="true">OFFSET($E$3,IF(ISNUMBER(VLOOKUP(OFFSET($E$3,MATCH(H191,$E$3:$E$1028,0),0),$E$3:$F$1067,2,FALSE())),MATCH(H191,$E$3:$E$1028,0),MATCH(H191,$E$3:$E$1028,0)+1),0)</f>
        <v>36011</v>
      </c>
      <c r="I192" s="0" t="n">
        <f aca="false">VLOOKUP(H192,$A$3:$B$1257,2,FALSE())</f>
        <v>27.53</v>
      </c>
      <c r="J192" s="0" t="n">
        <f aca="false">VLOOKUP(H192,'Raw data'!$A$3:$L$1417,5,FALSE())</f>
        <v>28.32</v>
      </c>
      <c r="K192" s="0" t="n">
        <f aca="false">VLOOKUP($H192,'Raw data'!$A$3:$L$1417,10,FALSE())</f>
        <v>29.5</v>
      </c>
      <c r="L192" s="0" t="n">
        <f aca="false">VLOOKUP($H192,'Raw data'!$A$3:$L$1417,7,FALSE())</f>
        <v>28.38</v>
      </c>
      <c r="M192" s="0" t="n">
        <f aca="false">VLOOKUP($H192,'Raw data'!$A$3:$L$1417,8,FALSE())</f>
        <v>27</v>
      </c>
      <c r="N192" s="0" t="e">
        <f aca="false">VLOOKUP($H192,'Raw data'!$A$3:$L$1417,2,FALSE())</f>
        <v>#N/A</v>
      </c>
      <c r="O192" s="0" t="n">
        <f aca="false">VLOOKUP($H192,'Raw data'!$A$3:$L$1417,10,FALSE())</f>
        <v>29.5</v>
      </c>
      <c r="P192" s="0" t="n">
        <f aca="false">VLOOKUP($H192,'Raw data'!$M$3:$N$1243,2,FALSE())</f>
        <v>25.68</v>
      </c>
    </row>
    <row r="193" customFormat="false" ht="12.75" hidden="false" customHeight="false" outlineLevel="0" collapsed="false">
      <c r="A193" s="96" t="n">
        <v>35948</v>
      </c>
      <c r="B193" s="0" t="n">
        <v>28.2</v>
      </c>
      <c r="E193" s="96" t="n">
        <f aca="false">CHOOSE(IF(WEEKDAY(E192+1,2)=6,1,IF(WEEKDAY(E192+1,2)=7,2,3)),IF(ISNUMBER(MATCH(E192+3,$Q$3:$Q$56,0)),E192+4,E192+3),IF(ISNUMBER(MATCH(E192+2,$Q$3:$Q$56,0)),E192+3,E192+2),IF(ISNUMBER(MATCH(E192+1,$Q$3:$Q$56,0)),E192+2,E192+1))</f>
        <v>36007</v>
      </c>
      <c r="F193" s="0" t="n">
        <f aca="false">VLOOKUP(E193,$A$3:$B$1257,2,FALSE())</f>
        <v>31.34</v>
      </c>
      <c r="H193" s="96" t="n">
        <f aca="true">OFFSET($E$3,IF(ISNUMBER(VLOOKUP(OFFSET($E$3,MATCH(H192,$E$3:$E$1028,0),0),$E$3:$F$1067,2,FALSE())),MATCH(H192,$E$3:$E$1028,0),MATCH(H192,$E$3:$E$1028,0)+1),0)</f>
        <v>36012</v>
      </c>
      <c r="I193" s="0" t="n">
        <f aca="false">VLOOKUP(H193,$A$3:$B$1257,2,FALSE())</f>
        <v>28.92</v>
      </c>
      <c r="J193" s="0" t="n">
        <f aca="false">VLOOKUP(H193,'Raw data'!$A$3:$L$1417,5,FALSE())</f>
        <v>27.11</v>
      </c>
      <c r="K193" s="0" t="n">
        <f aca="false">VLOOKUP($H193,'Raw data'!$A$3:$L$1417,10,FALSE())</f>
        <v>30</v>
      </c>
      <c r="L193" s="0" t="n">
        <f aca="false">VLOOKUP($H193,'Raw data'!$A$3:$L$1417,7,FALSE())</f>
        <v>25.5</v>
      </c>
      <c r="M193" s="0" t="n">
        <f aca="false">VLOOKUP($H193,'Raw data'!$A$3:$L$1417,8,FALSE())</f>
        <v>23.78</v>
      </c>
      <c r="N193" s="0" t="e">
        <f aca="false">VLOOKUP($H193,'Raw data'!$A$3:$L$1417,2,FALSE())</f>
        <v>#N/A</v>
      </c>
      <c r="O193" s="0" t="n">
        <f aca="false">VLOOKUP($H193,'Raw data'!$A$3:$L$1417,10,FALSE())</f>
        <v>30</v>
      </c>
      <c r="P193" s="0" t="n">
        <f aca="false">VLOOKUP($H193,'Raw data'!$M$3:$N$1243,2,FALSE())</f>
        <v>26.52</v>
      </c>
    </row>
    <row r="194" customFormat="false" ht="12.75" hidden="false" customHeight="false" outlineLevel="0" collapsed="false">
      <c r="A194" s="96" t="n">
        <v>35949</v>
      </c>
      <c r="B194" s="0" t="n">
        <v>27.5</v>
      </c>
      <c r="E194" s="96" t="n">
        <f aca="false">CHOOSE(IF(WEEKDAY(E193+1,2)=6,1,IF(WEEKDAY(E193+1,2)=7,2,3)),IF(ISNUMBER(MATCH(E193+3,$Q$3:$Q$56,0)),E193+4,E193+3),IF(ISNUMBER(MATCH(E193+2,$Q$3:$Q$56,0)),E193+3,E193+2),IF(ISNUMBER(MATCH(E193+1,$Q$3:$Q$56,0)),E193+2,E193+1))</f>
        <v>36010</v>
      </c>
      <c r="F194" s="0" t="n">
        <f aca="false">VLOOKUP(E194,$A$3:$B$1257,2,FALSE())</f>
        <v>27.89</v>
      </c>
      <c r="H194" s="96" t="n">
        <f aca="true">OFFSET($E$3,IF(ISNUMBER(VLOOKUP(OFFSET($E$3,MATCH(H193,$E$3:$E$1028,0),0),$E$3:$F$1067,2,FALSE())),MATCH(H193,$E$3:$E$1028,0),MATCH(H193,$E$3:$E$1028,0)+1),0)</f>
        <v>36013</v>
      </c>
      <c r="I194" s="0" t="n">
        <f aca="false">VLOOKUP(H194,$A$3:$B$1257,2,FALSE())</f>
        <v>28.07</v>
      </c>
      <c r="J194" s="0" t="n">
        <f aca="false">VLOOKUP(H194,'Raw data'!$A$3:$L$1417,5,FALSE())</f>
        <v>27.78</v>
      </c>
      <c r="K194" s="0" t="n">
        <f aca="false">VLOOKUP($H194,'Raw data'!$A$3:$L$1417,10,FALSE())</f>
        <v>31.8</v>
      </c>
      <c r="L194" s="0" t="n">
        <f aca="false">VLOOKUP($H194,'Raw data'!$A$3:$L$1417,7,FALSE())</f>
        <v>28.88</v>
      </c>
      <c r="M194" s="0" t="n">
        <f aca="false">VLOOKUP($H194,'Raw data'!$A$3:$L$1417,8,FALSE())</f>
        <v>25.96</v>
      </c>
      <c r="N194" s="0" t="e">
        <f aca="false">VLOOKUP($H194,'Raw data'!$A$3:$L$1417,2,FALSE())</f>
        <v>#N/A</v>
      </c>
      <c r="O194" s="0" t="n">
        <f aca="false">VLOOKUP($H194,'Raw data'!$A$3:$L$1417,10,FALSE())</f>
        <v>31.8</v>
      </c>
      <c r="P194" s="0" t="n">
        <f aca="false">VLOOKUP($H194,'Raw data'!$M$3:$N$1243,2,FALSE())</f>
        <v>28.58</v>
      </c>
    </row>
    <row r="195" customFormat="false" ht="12.75" hidden="false" customHeight="false" outlineLevel="0" collapsed="false">
      <c r="A195" s="96" t="n">
        <v>35950</v>
      </c>
      <c r="B195" s="0" t="n">
        <v>26.67</v>
      </c>
      <c r="E195" s="96" t="n">
        <f aca="false">CHOOSE(IF(WEEKDAY(E194+1,2)=6,1,IF(WEEKDAY(E194+1,2)=7,2,3)),IF(ISNUMBER(MATCH(E194+3,$Q$3:$Q$56,0)),E194+4,E194+3),IF(ISNUMBER(MATCH(E194+2,$Q$3:$Q$56,0)),E194+3,E194+2),IF(ISNUMBER(MATCH(E194+1,$Q$3:$Q$56,0)),E194+2,E194+1))</f>
        <v>36011</v>
      </c>
      <c r="F195" s="0" t="n">
        <f aca="false">VLOOKUP(E195,$A$3:$B$1257,2,FALSE())</f>
        <v>27.53</v>
      </c>
      <c r="H195" s="96" t="n">
        <f aca="true">OFFSET($E$3,IF(ISNUMBER(VLOOKUP(OFFSET($E$3,MATCH(H194,$E$3:$E$1028,0),0),$E$3:$F$1067,2,FALSE())),MATCH(H194,$E$3:$E$1028,0),MATCH(H194,$E$3:$E$1028,0)+1),0)</f>
        <v>36014</v>
      </c>
      <c r="I195" s="0" t="n">
        <f aca="false">VLOOKUP(H195,$A$3:$B$1257,2,FALSE())</f>
        <v>28.5</v>
      </c>
      <c r="J195" s="0" t="n">
        <f aca="false">VLOOKUP(H195,'Raw data'!$A$3:$L$1417,5,FALSE())</f>
        <v>26.68</v>
      </c>
      <c r="K195" s="0" t="n">
        <f aca="false">VLOOKUP($H195,'Raw data'!$A$3:$L$1417,10,FALSE())</f>
        <v>32.63</v>
      </c>
      <c r="L195" s="0" t="n">
        <f aca="false">VLOOKUP($H195,'Raw data'!$A$3:$L$1417,7,FALSE())</f>
        <v>29.31</v>
      </c>
      <c r="M195" s="0" t="n">
        <f aca="false">VLOOKUP($H195,'Raw data'!$A$3:$L$1417,8,FALSE())</f>
        <v>28.79</v>
      </c>
      <c r="N195" s="0" t="e">
        <f aca="false">VLOOKUP($H195,'Raw data'!$A$3:$L$1417,2,FALSE())</f>
        <v>#N/A</v>
      </c>
      <c r="O195" s="0" t="n">
        <f aca="false">VLOOKUP($H195,'Raw data'!$A$3:$L$1417,10,FALSE())</f>
        <v>32.63</v>
      </c>
      <c r="P195" s="0" t="n">
        <f aca="false">VLOOKUP($H195,'Raw data'!$M$3:$N$1243,2,FALSE())</f>
        <v>28.45</v>
      </c>
    </row>
    <row r="196" customFormat="false" ht="12.75" hidden="false" customHeight="false" outlineLevel="0" collapsed="false">
      <c r="A196" s="96" t="n">
        <v>35951</v>
      </c>
      <c r="B196" s="0" t="n">
        <v>26.38</v>
      </c>
      <c r="E196" s="96" t="n">
        <f aca="false">CHOOSE(IF(WEEKDAY(E195+1,2)=6,1,IF(WEEKDAY(E195+1,2)=7,2,3)),IF(ISNUMBER(MATCH(E195+3,$Q$3:$Q$56,0)),E195+4,E195+3),IF(ISNUMBER(MATCH(E195+2,$Q$3:$Q$56,0)),E195+3,E195+2),IF(ISNUMBER(MATCH(E195+1,$Q$3:$Q$56,0)),E195+2,E195+1))</f>
        <v>36012</v>
      </c>
      <c r="F196" s="0" t="n">
        <f aca="false">VLOOKUP(E196,$A$3:$B$1257,2,FALSE())</f>
        <v>28.92</v>
      </c>
      <c r="H196" s="96" t="n">
        <f aca="true">OFFSET($E$3,IF(ISNUMBER(VLOOKUP(OFFSET($E$3,MATCH(H195,$E$3:$E$1028,0),0),$E$3:$F$1067,2,FALSE())),MATCH(H195,$E$3:$E$1028,0),MATCH(H195,$E$3:$E$1028,0)+1),0)</f>
        <v>36017</v>
      </c>
      <c r="I196" s="0" t="n">
        <f aca="false">VLOOKUP(H196,$A$3:$B$1257,2,FALSE())</f>
        <v>27.5</v>
      </c>
      <c r="J196" s="0" t="n">
        <f aca="false">VLOOKUP(H196,'Raw data'!$A$3:$L$1417,5,FALSE())</f>
        <v>48.92</v>
      </c>
      <c r="K196" s="0" t="n">
        <f aca="false">VLOOKUP($H196,'Raw data'!$A$3:$L$1417,10,FALSE())</f>
        <v>50</v>
      </c>
      <c r="L196" s="0" t="n">
        <f aca="false">VLOOKUP($H196,'Raw data'!$A$3:$L$1417,7,FALSE())</f>
        <v>38.76</v>
      </c>
      <c r="M196" s="0" t="n">
        <f aca="false">VLOOKUP($H196,'Raw data'!$A$3:$L$1417,8,FALSE())</f>
        <v>35</v>
      </c>
      <c r="N196" s="0" t="e">
        <f aca="false">VLOOKUP($H196,'Raw data'!$A$3:$L$1417,2,FALSE())</f>
        <v>#N/A</v>
      </c>
      <c r="O196" s="0" t="n">
        <f aca="false">VLOOKUP($H196,'Raw data'!$A$3:$L$1417,10,FALSE())</f>
        <v>50</v>
      </c>
      <c r="P196" s="0" t="n">
        <f aca="false">VLOOKUP($H196,'Raw data'!$M$3:$N$1243,2,FALSE())</f>
        <v>40.45</v>
      </c>
    </row>
    <row r="197" customFormat="false" ht="12.75" hidden="false" customHeight="false" outlineLevel="0" collapsed="false">
      <c r="A197" s="96" t="n">
        <v>35954</v>
      </c>
      <c r="B197" s="0" t="n">
        <v>26</v>
      </c>
      <c r="E197" s="96" t="n">
        <f aca="false">CHOOSE(IF(WEEKDAY(E196+1,2)=6,1,IF(WEEKDAY(E196+1,2)=7,2,3)),IF(ISNUMBER(MATCH(E196+3,$Q$3:$Q$56,0)),E196+4,E196+3),IF(ISNUMBER(MATCH(E196+2,$Q$3:$Q$56,0)),E196+3,E196+2),IF(ISNUMBER(MATCH(E196+1,$Q$3:$Q$56,0)),E196+2,E196+1))</f>
        <v>36013</v>
      </c>
      <c r="F197" s="0" t="n">
        <f aca="false">VLOOKUP(E197,$A$3:$B$1257,2,FALSE())</f>
        <v>28.07</v>
      </c>
      <c r="H197" s="96" t="n">
        <f aca="true">OFFSET($E$3,IF(ISNUMBER(VLOOKUP(OFFSET($E$3,MATCH(H196,$E$3:$E$1028,0),0),$E$3:$F$1067,2,FALSE())),MATCH(H196,$E$3:$E$1028,0),MATCH(H196,$E$3:$E$1028,0)+1),0)</f>
        <v>36018</v>
      </c>
      <c r="I197" s="0" t="n">
        <f aca="false">VLOOKUP(H197,$A$3:$B$1257,2,FALSE())</f>
        <v>28.41</v>
      </c>
      <c r="J197" s="0" t="n">
        <f aca="false">VLOOKUP(H197,'Raw data'!$A$3:$L$1417,5,FALSE())</f>
        <v>31.97</v>
      </c>
      <c r="K197" s="0" t="n">
        <f aca="false">VLOOKUP($H197,'Raw data'!$A$3:$L$1417,10,FALSE())</f>
        <v>40.92</v>
      </c>
      <c r="L197" s="0" t="n">
        <f aca="false">VLOOKUP($H197,'Raw data'!$A$3:$L$1417,7,FALSE())</f>
        <v>29</v>
      </c>
      <c r="M197" s="0" t="n">
        <f aca="false">VLOOKUP($H197,'Raw data'!$A$3:$L$1417,8,FALSE())</f>
        <v>32.15</v>
      </c>
      <c r="N197" s="0" t="e">
        <f aca="false">VLOOKUP($H197,'Raw data'!$A$3:$L$1417,2,FALSE())</f>
        <v>#N/A</v>
      </c>
      <c r="O197" s="0" t="n">
        <f aca="false">VLOOKUP($H197,'Raw data'!$A$3:$L$1417,10,FALSE())</f>
        <v>40.92</v>
      </c>
      <c r="P197" s="0" t="n">
        <f aca="false">VLOOKUP($H197,'Raw data'!$M$3:$N$1243,2,FALSE())</f>
        <v>32.5</v>
      </c>
    </row>
    <row r="198" customFormat="false" ht="12.75" hidden="false" customHeight="false" outlineLevel="0" collapsed="false">
      <c r="A198" s="96" t="n">
        <v>35955</v>
      </c>
      <c r="B198" s="0" t="n">
        <v>26.2</v>
      </c>
      <c r="E198" s="96" t="n">
        <f aca="false">CHOOSE(IF(WEEKDAY(E197+1,2)=6,1,IF(WEEKDAY(E197+1,2)=7,2,3)),IF(ISNUMBER(MATCH(E197+3,$Q$3:$Q$56,0)),E197+4,E197+3),IF(ISNUMBER(MATCH(E197+2,$Q$3:$Q$56,0)),E197+3,E197+2),IF(ISNUMBER(MATCH(E197+1,$Q$3:$Q$56,0)),E197+2,E197+1))</f>
        <v>36014</v>
      </c>
      <c r="F198" s="0" t="n">
        <f aca="false">VLOOKUP(E198,$A$3:$B$1257,2,FALSE())</f>
        <v>28.5</v>
      </c>
      <c r="H198" s="96" t="n">
        <f aca="true">OFFSET($E$3,IF(ISNUMBER(VLOOKUP(OFFSET($E$3,MATCH(H197,$E$3:$E$1028,0),0),$E$3:$F$1067,2,FALSE())),MATCH(H197,$E$3:$E$1028,0),MATCH(H197,$E$3:$E$1028,0)+1),0)</f>
        <v>36019</v>
      </c>
      <c r="I198" s="0" t="n">
        <f aca="false">VLOOKUP(H198,$A$3:$B$1257,2,FALSE())</f>
        <v>27.3</v>
      </c>
      <c r="J198" s="0" t="n">
        <f aca="false">VLOOKUP(H198,'Raw data'!$A$3:$L$1417,5,FALSE())</f>
        <v>31.21</v>
      </c>
      <c r="K198" s="0" t="n">
        <f aca="false">VLOOKUP($H198,'Raw data'!$A$3:$L$1417,10,FALSE())</f>
        <v>37</v>
      </c>
      <c r="L198" s="0" t="n">
        <f aca="false">VLOOKUP($H198,'Raw data'!$A$3:$L$1417,7,FALSE())</f>
        <v>28.2</v>
      </c>
      <c r="M198" s="0" t="n">
        <f aca="false">VLOOKUP($H198,'Raw data'!$A$3:$L$1417,8,FALSE())</f>
        <v>29.5</v>
      </c>
      <c r="N198" s="0" t="e">
        <f aca="false">VLOOKUP($H198,'Raw data'!$A$3:$L$1417,2,FALSE())</f>
        <v>#N/A</v>
      </c>
      <c r="O198" s="0" t="n">
        <f aca="false">VLOOKUP($H198,'Raw data'!$A$3:$L$1417,10,FALSE())</f>
        <v>37</v>
      </c>
      <c r="P198" s="0" t="n">
        <f aca="false">VLOOKUP($H198,'Raw data'!$M$3:$N$1243,2,FALSE())</f>
        <v>29.8</v>
      </c>
    </row>
    <row r="199" customFormat="false" ht="12.75" hidden="false" customHeight="false" outlineLevel="0" collapsed="false">
      <c r="A199" s="96" t="n">
        <v>35956</v>
      </c>
      <c r="B199" s="0" t="n">
        <v>27</v>
      </c>
      <c r="E199" s="96" t="n">
        <f aca="false">CHOOSE(IF(WEEKDAY(E198+1,2)=6,1,IF(WEEKDAY(E198+1,2)=7,2,3)),IF(ISNUMBER(MATCH(E198+3,$Q$3:$Q$56,0)),E198+4,E198+3),IF(ISNUMBER(MATCH(E198+2,$Q$3:$Q$56,0)),E198+3,E198+2),IF(ISNUMBER(MATCH(E198+1,$Q$3:$Q$56,0)),E198+2,E198+1))</f>
        <v>36017</v>
      </c>
      <c r="F199" s="0" t="n">
        <f aca="false">VLOOKUP(E199,$A$3:$B$1257,2,FALSE())</f>
        <v>27.5</v>
      </c>
      <c r="H199" s="96" t="n">
        <f aca="true">OFFSET($E$3,IF(ISNUMBER(VLOOKUP(OFFSET($E$3,MATCH(H198,$E$3:$E$1028,0),0),$E$3:$F$1067,2,FALSE())),MATCH(H198,$E$3:$E$1028,0),MATCH(H198,$E$3:$E$1028,0)+1),0)</f>
        <v>36020</v>
      </c>
      <c r="I199" s="0" t="n">
        <f aca="false">VLOOKUP(H199,$A$3:$B$1257,2,FALSE())</f>
        <v>28.21</v>
      </c>
      <c r="J199" s="0" t="n">
        <f aca="false">VLOOKUP(H199,'Raw data'!$A$3:$L$1417,5,FALSE())</f>
        <v>28.41</v>
      </c>
      <c r="K199" s="0" t="n">
        <f aca="false">VLOOKUP($H199,'Raw data'!$A$3:$L$1417,10,FALSE())</f>
        <v>31</v>
      </c>
      <c r="L199" s="0" t="n">
        <f aca="false">VLOOKUP($H199,'Raw data'!$A$3:$L$1417,7,FALSE())</f>
        <v>28.46</v>
      </c>
      <c r="M199" s="0" t="n">
        <f aca="false">VLOOKUP($H199,'Raw data'!$A$3:$L$1417,8,FALSE())</f>
        <v>26.42</v>
      </c>
      <c r="N199" s="0" t="e">
        <f aca="false">VLOOKUP($H199,'Raw data'!$A$3:$L$1417,2,FALSE())</f>
        <v>#N/A</v>
      </c>
      <c r="O199" s="0" t="n">
        <f aca="false">VLOOKUP($H199,'Raw data'!$A$3:$L$1417,10,FALSE())</f>
        <v>31</v>
      </c>
      <c r="P199" s="0" t="n">
        <f aca="false">VLOOKUP($H199,'Raw data'!$M$3:$N$1243,2,FALSE())</f>
        <v>27.74</v>
      </c>
    </row>
    <row r="200" customFormat="false" ht="12.75" hidden="false" customHeight="false" outlineLevel="0" collapsed="false">
      <c r="A200" s="96" t="n">
        <v>35957</v>
      </c>
      <c r="B200" s="0" t="n">
        <v>27</v>
      </c>
      <c r="E200" s="96" t="n">
        <f aca="false">CHOOSE(IF(WEEKDAY(E199+1,2)=6,1,IF(WEEKDAY(E199+1,2)=7,2,3)),IF(ISNUMBER(MATCH(E199+3,$Q$3:$Q$56,0)),E199+4,E199+3),IF(ISNUMBER(MATCH(E199+2,$Q$3:$Q$56,0)),E199+3,E199+2),IF(ISNUMBER(MATCH(E199+1,$Q$3:$Q$56,0)),E199+2,E199+1))</f>
        <v>36018</v>
      </c>
      <c r="F200" s="0" t="n">
        <f aca="false">VLOOKUP(E200,$A$3:$B$1257,2,FALSE())</f>
        <v>28.41</v>
      </c>
      <c r="H200" s="96" t="n">
        <f aca="true">OFFSET($E$3,IF(ISNUMBER(VLOOKUP(OFFSET($E$3,MATCH(H199,$E$3:$E$1028,0),0),$E$3:$F$1067,2,FALSE())),MATCH(H199,$E$3:$E$1028,0),MATCH(H199,$E$3:$E$1028,0)+1),0)</f>
        <v>36021</v>
      </c>
      <c r="I200" s="0" t="n">
        <f aca="false">VLOOKUP(H200,$A$3:$B$1257,2,FALSE())</f>
        <v>28.82</v>
      </c>
      <c r="J200" s="0" t="n">
        <f aca="false">VLOOKUP(H200,'Raw data'!$A$3:$L$1417,5,FALSE())</f>
        <v>25.44</v>
      </c>
      <c r="K200" s="0" t="n">
        <f aca="false">VLOOKUP($H200,'Raw data'!$A$3:$L$1417,10,FALSE())</f>
        <v>28</v>
      </c>
      <c r="L200" s="0" t="n">
        <f aca="false">VLOOKUP($H200,'Raw data'!$A$3:$L$1417,7,FALSE())</f>
        <v>26.5</v>
      </c>
      <c r="M200" s="0" t="n">
        <f aca="false">VLOOKUP($H200,'Raw data'!$A$3:$L$1417,8,FALSE())</f>
        <v>23.5</v>
      </c>
      <c r="N200" s="0" t="e">
        <f aca="false">VLOOKUP($H200,'Raw data'!$A$3:$L$1417,2,FALSE())</f>
        <v>#N/A</v>
      </c>
      <c r="O200" s="0" t="n">
        <f aca="false">VLOOKUP($H200,'Raw data'!$A$3:$L$1417,10,FALSE())</f>
        <v>28</v>
      </c>
      <c r="P200" s="0" t="n">
        <f aca="false">VLOOKUP($H200,'Raw data'!$M$3:$N$1243,2,FALSE())</f>
        <v>24.53</v>
      </c>
    </row>
    <row r="201" customFormat="false" ht="12.75" hidden="false" customHeight="false" outlineLevel="0" collapsed="false">
      <c r="A201" s="96" t="n">
        <v>35958</v>
      </c>
      <c r="B201" s="0" t="n">
        <v>29.75</v>
      </c>
      <c r="E201" s="96" t="n">
        <f aca="false">CHOOSE(IF(WEEKDAY(E200+1,2)=6,1,IF(WEEKDAY(E200+1,2)=7,2,3)),IF(ISNUMBER(MATCH(E200+3,$Q$3:$Q$56,0)),E200+4,E200+3),IF(ISNUMBER(MATCH(E200+2,$Q$3:$Q$56,0)),E200+3,E200+2),IF(ISNUMBER(MATCH(E200+1,$Q$3:$Q$56,0)),E200+2,E200+1))</f>
        <v>36019</v>
      </c>
      <c r="F201" s="0" t="n">
        <f aca="false">VLOOKUP(E201,$A$3:$B$1257,2,FALSE())</f>
        <v>27.3</v>
      </c>
      <c r="H201" s="96" t="n">
        <f aca="true">OFFSET($E$3,IF(ISNUMBER(VLOOKUP(OFFSET($E$3,MATCH(H200,$E$3:$E$1028,0),0),$E$3:$F$1067,2,FALSE())),MATCH(H200,$E$3:$E$1028,0),MATCH(H200,$E$3:$E$1028,0)+1),0)</f>
        <v>36024</v>
      </c>
      <c r="I201" s="0" t="n">
        <f aca="false">VLOOKUP(H201,$A$3:$B$1257,2,FALSE())</f>
        <v>31.08</v>
      </c>
      <c r="J201" s="0" t="n">
        <f aca="false">VLOOKUP(H201,'Raw data'!$A$3:$L$1417,5,FALSE())</f>
        <v>44.55</v>
      </c>
      <c r="K201" s="0" t="e">
        <f aca="false">VLOOKUP($H201,'Raw data'!$A$3:$L$1417,10,FALSE())</f>
        <v>#N/A</v>
      </c>
      <c r="L201" s="0" t="n">
        <f aca="false">VLOOKUP($H201,'Raw data'!$A$3:$L$1417,7,FALSE())</f>
        <v>25.83</v>
      </c>
      <c r="M201" s="0" t="n">
        <f aca="false">VLOOKUP($H201,'Raw data'!$A$3:$L$1417,8,FALSE())</f>
        <v>26</v>
      </c>
      <c r="N201" s="0" t="e">
        <f aca="false">VLOOKUP($H201,'Raw data'!$A$3:$L$1417,2,FALSE())</f>
        <v>#N/A</v>
      </c>
      <c r="O201" s="0" t="e">
        <f aca="false">VLOOKUP($H201,'Raw data'!$A$3:$L$1417,10,FALSE())</f>
        <v>#N/A</v>
      </c>
      <c r="P201" s="0" t="n">
        <f aca="false">VLOOKUP($H201,'Raw data'!$M$3:$N$1243,2,FALSE())</f>
        <v>41.95</v>
      </c>
    </row>
    <row r="202" customFormat="false" ht="12.75" hidden="false" customHeight="false" outlineLevel="0" collapsed="false">
      <c r="A202" s="96" t="n">
        <v>35961</v>
      </c>
      <c r="B202" s="0" t="n">
        <v>26.5</v>
      </c>
      <c r="E202" s="96" t="n">
        <f aca="false">CHOOSE(IF(WEEKDAY(E201+1,2)=6,1,IF(WEEKDAY(E201+1,2)=7,2,3)),IF(ISNUMBER(MATCH(E201+3,$Q$3:$Q$56,0)),E201+4,E201+3),IF(ISNUMBER(MATCH(E201+2,$Q$3:$Q$56,0)),E201+3,E201+2),IF(ISNUMBER(MATCH(E201+1,$Q$3:$Q$56,0)),E201+2,E201+1))</f>
        <v>36020</v>
      </c>
      <c r="F202" s="0" t="n">
        <f aca="false">VLOOKUP(E202,$A$3:$B$1257,2,FALSE())</f>
        <v>28.21</v>
      </c>
      <c r="H202" s="96" t="n">
        <f aca="true">OFFSET($E$3,IF(ISNUMBER(VLOOKUP(OFFSET($E$3,MATCH(H201,$E$3:$E$1028,0),0),$E$3:$F$1067,2,FALSE())),MATCH(H201,$E$3:$E$1028,0),MATCH(H201,$E$3:$E$1028,0)+1),0)</f>
        <v>36025</v>
      </c>
      <c r="I202" s="0" t="n">
        <f aca="false">VLOOKUP(H202,$A$3:$B$1257,2,FALSE())</f>
        <v>29.11</v>
      </c>
      <c r="J202" s="0" t="n">
        <f aca="false">VLOOKUP(H202,'Raw data'!$A$3:$L$1417,5,FALSE())</f>
        <v>68.21</v>
      </c>
      <c r="K202" s="0" t="e">
        <f aca="false">VLOOKUP($H202,'Raw data'!$A$3:$L$1417,10,FALSE())</f>
        <v>#N/A</v>
      </c>
      <c r="L202" s="0" t="n">
        <f aca="false">VLOOKUP($H202,'Raw data'!$A$3:$L$1417,7,FALSE())</f>
        <v>35.75</v>
      </c>
      <c r="M202" s="0" t="n">
        <f aca="false">VLOOKUP($H202,'Raw data'!$A$3:$L$1417,8,FALSE())</f>
        <v>30</v>
      </c>
      <c r="N202" s="0" t="e">
        <f aca="false">VLOOKUP($H202,'Raw data'!$A$3:$L$1417,2,FALSE())</f>
        <v>#N/A</v>
      </c>
      <c r="O202" s="0" t="e">
        <f aca="false">VLOOKUP($H202,'Raw data'!$A$3:$L$1417,10,FALSE())</f>
        <v>#N/A</v>
      </c>
      <c r="P202" s="0" t="n">
        <f aca="false">VLOOKUP($H202,'Raw data'!$M$3:$N$1243,2,FALSE())</f>
        <v>54.23</v>
      </c>
    </row>
    <row r="203" customFormat="false" ht="12.75" hidden="false" customHeight="false" outlineLevel="0" collapsed="false">
      <c r="A203" s="96" t="n">
        <v>35962</v>
      </c>
      <c r="B203" s="0" t="n">
        <v>27</v>
      </c>
      <c r="E203" s="96" t="n">
        <f aca="false">CHOOSE(IF(WEEKDAY(E202+1,2)=6,1,IF(WEEKDAY(E202+1,2)=7,2,3)),IF(ISNUMBER(MATCH(E202+3,$Q$3:$Q$56,0)),E202+4,E202+3),IF(ISNUMBER(MATCH(E202+2,$Q$3:$Q$56,0)),E202+3,E202+2),IF(ISNUMBER(MATCH(E202+1,$Q$3:$Q$56,0)),E202+2,E202+1))</f>
        <v>36021</v>
      </c>
      <c r="F203" s="0" t="n">
        <f aca="false">VLOOKUP(E203,$A$3:$B$1257,2,FALSE())</f>
        <v>28.82</v>
      </c>
      <c r="H203" s="96" t="n">
        <f aca="true">OFFSET($E$3,IF(ISNUMBER(VLOOKUP(OFFSET($E$3,MATCH(H202,$E$3:$E$1028,0),0),$E$3:$F$1067,2,FALSE())),MATCH(H202,$E$3:$E$1028,0),MATCH(H202,$E$3:$E$1028,0)+1),0)</f>
        <v>36026</v>
      </c>
      <c r="I203" s="0" t="n">
        <f aca="false">VLOOKUP(H203,$A$3:$B$1257,2,FALSE())</f>
        <v>27.7</v>
      </c>
      <c r="J203" s="0" t="n">
        <f aca="false">VLOOKUP(H203,'Raw data'!$A$3:$L$1417,5,FALSE())</f>
        <v>34.81</v>
      </c>
      <c r="K203" s="0" t="n">
        <f aca="false">VLOOKUP($H203,'Raw data'!$A$3:$L$1417,10,FALSE())</f>
        <v>44</v>
      </c>
      <c r="L203" s="0" t="n">
        <f aca="false">VLOOKUP($H203,'Raw data'!$A$3:$L$1417,7,FALSE())</f>
        <v>25.67</v>
      </c>
      <c r="M203" s="0" t="n">
        <f aca="false">VLOOKUP($H203,'Raw data'!$A$3:$L$1417,8,FALSE())</f>
        <v>25.58</v>
      </c>
      <c r="N203" s="0" t="e">
        <f aca="false">VLOOKUP($H203,'Raw data'!$A$3:$L$1417,2,FALSE())</f>
        <v>#N/A</v>
      </c>
      <c r="O203" s="0" t="n">
        <f aca="false">VLOOKUP($H203,'Raw data'!$A$3:$L$1417,10,FALSE())</f>
        <v>44</v>
      </c>
      <c r="P203" s="0" t="n">
        <f aca="false">VLOOKUP($H203,'Raw data'!$M$3:$N$1243,2,FALSE())</f>
        <v>27</v>
      </c>
    </row>
    <row r="204" customFormat="false" ht="12.75" hidden="false" customHeight="false" outlineLevel="0" collapsed="false">
      <c r="A204" s="96" t="n">
        <v>35963</v>
      </c>
      <c r="B204" s="0" t="n">
        <v>26.91</v>
      </c>
      <c r="E204" s="96" t="n">
        <f aca="false">CHOOSE(IF(WEEKDAY(E203+1,2)=6,1,IF(WEEKDAY(E203+1,2)=7,2,3)),IF(ISNUMBER(MATCH(E203+3,$Q$3:$Q$56,0)),E203+4,E203+3),IF(ISNUMBER(MATCH(E203+2,$Q$3:$Q$56,0)),E203+3,E203+2),IF(ISNUMBER(MATCH(E203+1,$Q$3:$Q$56,0)),E203+2,E203+1))</f>
        <v>36024</v>
      </c>
      <c r="F204" s="0" t="n">
        <f aca="false">VLOOKUP(E204,$A$3:$B$1257,2,FALSE())</f>
        <v>31.08</v>
      </c>
      <c r="H204" s="96" t="n">
        <f aca="true">OFFSET($E$3,IF(ISNUMBER(VLOOKUP(OFFSET($E$3,MATCH(H203,$E$3:$E$1028,0),0),$E$3:$F$1067,2,FALSE())),MATCH(H203,$E$3:$E$1028,0),MATCH(H203,$E$3:$E$1028,0)+1),0)</f>
        <v>36027</v>
      </c>
      <c r="I204" s="0" t="n">
        <f aca="false">VLOOKUP(H204,$A$3:$B$1257,2,FALSE())</f>
        <v>26.95</v>
      </c>
      <c r="J204" s="0" t="n">
        <f aca="false">VLOOKUP(H204,'Raw data'!$A$3:$L$1417,5,FALSE())</f>
        <v>29.47</v>
      </c>
      <c r="K204" s="0" t="n">
        <f aca="false">VLOOKUP($H204,'Raw data'!$A$3:$L$1417,10,FALSE())</f>
        <v>32</v>
      </c>
      <c r="L204" s="0" t="n">
        <f aca="false">VLOOKUP($H204,'Raw data'!$A$3:$L$1417,7,FALSE())</f>
        <v>24.13</v>
      </c>
      <c r="M204" s="0" t="n">
        <f aca="false">VLOOKUP($H204,'Raw data'!$A$3:$L$1417,8,FALSE())</f>
        <v>25.79</v>
      </c>
      <c r="N204" s="0" t="e">
        <f aca="false">VLOOKUP($H204,'Raw data'!$A$3:$L$1417,2,FALSE())</f>
        <v>#N/A</v>
      </c>
      <c r="O204" s="0" t="n">
        <f aca="false">VLOOKUP($H204,'Raw data'!$A$3:$L$1417,10,FALSE())</f>
        <v>32</v>
      </c>
      <c r="P204" s="0" t="n">
        <f aca="false">VLOOKUP($H204,'Raw data'!$M$3:$N$1243,2,FALSE())</f>
        <v>24.88</v>
      </c>
    </row>
    <row r="205" customFormat="false" ht="12.75" hidden="false" customHeight="false" outlineLevel="0" collapsed="false">
      <c r="A205" s="96" t="n">
        <v>35964</v>
      </c>
      <c r="B205" s="0" t="n">
        <v>27</v>
      </c>
      <c r="E205" s="96" t="n">
        <f aca="false">CHOOSE(IF(WEEKDAY(E204+1,2)=6,1,IF(WEEKDAY(E204+1,2)=7,2,3)),IF(ISNUMBER(MATCH(E204+3,$Q$3:$Q$56,0)),E204+4,E204+3),IF(ISNUMBER(MATCH(E204+2,$Q$3:$Q$56,0)),E204+3,E204+2),IF(ISNUMBER(MATCH(E204+1,$Q$3:$Q$56,0)),E204+2,E204+1))</f>
        <v>36025</v>
      </c>
      <c r="F205" s="0" t="n">
        <f aca="false">VLOOKUP(E205,$A$3:$B$1257,2,FALSE())</f>
        <v>29.11</v>
      </c>
      <c r="H205" s="96" t="n">
        <f aca="true">OFFSET($E$3,IF(ISNUMBER(VLOOKUP(OFFSET($E$3,MATCH(H204,$E$3:$E$1028,0),0),$E$3:$F$1067,2,FALSE())),MATCH(H204,$E$3:$E$1028,0),MATCH(H204,$E$3:$E$1028,0)+1),0)</f>
        <v>36028</v>
      </c>
      <c r="I205" s="0" t="n">
        <f aca="false">VLOOKUP(H205,$A$3:$B$1257,2,FALSE())</f>
        <v>25.6</v>
      </c>
      <c r="J205" s="0" t="n">
        <f aca="false">VLOOKUP(H205,'Raw data'!$A$3:$L$1417,5,FALSE())</f>
        <v>26.67</v>
      </c>
      <c r="K205" s="0" t="n">
        <f aca="false">VLOOKUP($H205,'Raw data'!$A$3:$L$1417,10,FALSE())</f>
        <v>29</v>
      </c>
      <c r="L205" s="0" t="n">
        <f aca="false">VLOOKUP($H205,'Raw data'!$A$3:$L$1417,7,FALSE())</f>
        <v>23.64</v>
      </c>
      <c r="M205" s="0" t="n">
        <f aca="false">VLOOKUP($H205,'Raw data'!$A$3:$L$1417,8,FALSE())</f>
        <v>20.5</v>
      </c>
      <c r="N205" s="0" t="e">
        <f aca="false">VLOOKUP($H205,'Raw data'!$A$3:$L$1417,2,FALSE())</f>
        <v>#N/A</v>
      </c>
      <c r="O205" s="0" t="n">
        <f aca="false">VLOOKUP($H205,'Raw data'!$A$3:$L$1417,10,FALSE())</f>
        <v>29</v>
      </c>
      <c r="P205" s="0" t="n">
        <f aca="false">VLOOKUP($H205,'Raw data'!$M$3:$N$1243,2,FALSE())</f>
        <v>23.99</v>
      </c>
    </row>
    <row r="206" customFormat="false" ht="12.75" hidden="false" customHeight="false" outlineLevel="0" collapsed="false">
      <c r="A206" s="96" t="n">
        <v>35965</v>
      </c>
      <c r="B206" s="0" t="n">
        <v>27</v>
      </c>
      <c r="E206" s="96" t="n">
        <f aca="false">CHOOSE(IF(WEEKDAY(E205+1,2)=6,1,IF(WEEKDAY(E205+1,2)=7,2,3)),IF(ISNUMBER(MATCH(E205+3,$Q$3:$Q$56,0)),E205+4,E205+3),IF(ISNUMBER(MATCH(E205+2,$Q$3:$Q$56,0)),E205+3,E205+2),IF(ISNUMBER(MATCH(E205+1,$Q$3:$Q$56,0)),E205+2,E205+1))</f>
        <v>36026</v>
      </c>
      <c r="F206" s="0" t="n">
        <f aca="false">VLOOKUP(E206,$A$3:$B$1257,2,FALSE())</f>
        <v>27.7</v>
      </c>
      <c r="H206" s="96" t="n">
        <f aca="true">OFFSET($E$3,IF(ISNUMBER(VLOOKUP(OFFSET($E$3,MATCH(H205,$E$3:$E$1028,0),0),$E$3:$F$1067,2,FALSE())),MATCH(H205,$E$3:$E$1028,0),MATCH(H205,$E$3:$E$1028,0)+1),0)</f>
        <v>36031</v>
      </c>
      <c r="I206" s="0" t="n">
        <f aca="false">VLOOKUP(H206,$A$3:$B$1257,2,FALSE())</f>
        <v>27.13</v>
      </c>
      <c r="J206" s="0" t="n">
        <f aca="false">VLOOKUP(H206,'Raw data'!$A$3:$L$1417,5,FALSE())</f>
        <v>26.36</v>
      </c>
      <c r="K206" s="0" t="n">
        <f aca="false">VLOOKUP($H206,'Raw data'!$A$3:$L$1417,10,FALSE())</f>
        <v>28.9</v>
      </c>
      <c r="L206" s="0" t="n">
        <f aca="false">VLOOKUP($H206,'Raw data'!$A$3:$L$1417,7,FALSE())</f>
        <v>23.63</v>
      </c>
      <c r="M206" s="0" t="n">
        <f aca="false">VLOOKUP($H206,'Raw data'!$A$3:$L$1417,8,FALSE())</f>
        <v>20.5</v>
      </c>
      <c r="N206" s="0" t="e">
        <f aca="false">VLOOKUP($H206,'Raw data'!$A$3:$L$1417,2,FALSE())</f>
        <v>#N/A</v>
      </c>
      <c r="O206" s="0" t="n">
        <f aca="false">VLOOKUP($H206,'Raw data'!$A$3:$L$1417,10,FALSE())</f>
        <v>28.9</v>
      </c>
      <c r="P206" s="0" t="n">
        <f aca="false">VLOOKUP($H206,'Raw data'!$M$3:$N$1243,2,FALSE())</f>
        <v>25.32</v>
      </c>
    </row>
    <row r="207" customFormat="false" ht="12.75" hidden="false" customHeight="false" outlineLevel="0" collapsed="false">
      <c r="A207" s="96" t="n">
        <v>35968</v>
      </c>
      <c r="B207" s="0" t="n">
        <v>26.5</v>
      </c>
      <c r="E207" s="96" t="n">
        <f aca="false">CHOOSE(IF(WEEKDAY(E206+1,2)=6,1,IF(WEEKDAY(E206+1,2)=7,2,3)),IF(ISNUMBER(MATCH(E206+3,$Q$3:$Q$56,0)),E206+4,E206+3),IF(ISNUMBER(MATCH(E206+2,$Q$3:$Q$56,0)),E206+3,E206+2),IF(ISNUMBER(MATCH(E206+1,$Q$3:$Q$56,0)),E206+2,E206+1))</f>
        <v>36027</v>
      </c>
      <c r="F207" s="0" t="n">
        <f aca="false">VLOOKUP(E207,$A$3:$B$1257,2,FALSE())</f>
        <v>26.95</v>
      </c>
      <c r="H207" s="96" t="n">
        <f aca="true">OFFSET($E$3,IF(ISNUMBER(VLOOKUP(OFFSET($E$3,MATCH(H206,$E$3:$E$1028,0),0),$E$3:$F$1067,2,FALSE())),MATCH(H206,$E$3:$E$1028,0),MATCH(H206,$E$3:$E$1028,0)+1),0)</f>
        <v>36032</v>
      </c>
      <c r="I207" s="0" t="n">
        <f aca="false">VLOOKUP(H207,$A$3:$B$1257,2,FALSE())</f>
        <v>29.9</v>
      </c>
      <c r="J207" s="0" t="n">
        <f aca="false">VLOOKUP(H207,'Raw data'!$A$3:$L$1417,5,FALSE())</f>
        <v>55.66</v>
      </c>
      <c r="K207" s="0" t="n">
        <f aca="false">VLOOKUP($H207,'Raw data'!$A$3:$L$1417,10,FALSE())</f>
        <v>70</v>
      </c>
      <c r="L207" s="0" t="n">
        <f aca="false">VLOOKUP($H207,'Raw data'!$A$3:$L$1417,7,FALSE())</f>
        <v>46.45</v>
      </c>
      <c r="M207" s="0" t="n">
        <f aca="false">VLOOKUP($H207,'Raw data'!$A$3:$L$1417,8,FALSE())</f>
        <v>38</v>
      </c>
      <c r="N207" s="0" t="e">
        <f aca="false">VLOOKUP($H207,'Raw data'!$A$3:$L$1417,2,FALSE())</f>
        <v>#N/A</v>
      </c>
      <c r="O207" s="0" t="n">
        <f aca="false">VLOOKUP($H207,'Raw data'!$A$3:$L$1417,10,FALSE())</f>
        <v>70</v>
      </c>
      <c r="P207" s="0" t="n">
        <f aca="false">VLOOKUP($H207,'Raw data'!$M$3:$N$1243,2,FALSE())</f>
        <v>56.95</v>
      </c>
    </row>
    <row r="208" customFormat="false" ht="12.75" hidden="false" customHeight="false" outlineLevel="0" collapsed="false">
      <c r="A208" s="96" t="n">
        <v>35969</v>
      </c>
      <c r="B208" s="0" t="n">
        <v>27</v>
      </c>
      <c r="E208" s="96" t="n">
        <f aca="false">CHOOSE(IF(WEEKDAY(E207+1,2)=6,1,IF(WEEKDAY(E207+1,2)=7,2,3)),IF(ISNUMBER(MATCH(E207+3,$Q$3:$Q$56,0)),E207+4,E207+3),IF(ISNUMBER(MATCH(E207+2,$Q$3:$Q$56,0)),E207+3,E207+2),IF(ISNUMBER(MATCH(E207+1,$Q$3:$Q$56,0)),E207+2,E207+1))</f>
        <v>36028</v>
      </c>
      <c r="F208" s="0" t="n">
        <f aca="false">VLOOKUP(E208,$A$3:$B$1257,2,FALSE())</f>
        <v>25.6</v>
      </c>
      <c r="H208" s="96" t="n">
        <f aca="true">OFFSET($E$3,IF(ISNUMBER(VLOOKUP(OFFSET($E$3,MATCH(H207,$E$3:$E$1028,0),0),$E$3:$F$1067,2,FALSE())),MATCH(H207,$E$3:$E$1028,0),MATCH(H207,$E$3:$E$1028,0)+1),0)</f>
        <v>36033</v>
      </c>
      <c r="I208" s="0" t="n">
        <f aca="false">VLOOKUP(H208,$A$3:$B$1257,2,FALSE())</f>
        <v>32.9</v>
      </c>
      <c r="J208" s="0" t="n">
        <f aca="false">VLOOKUP(H208,'Raw data'!$A$3:$L$1417,5,FALSE())</f>
        <v>96.55</v>
      </c>
      <c r="K208" s="0" t="n">
        <f aca="false">VLOOKUP($H208,'Raw data'!$A$3:$L$1417,10,FALSE())</f>
        <v>90</v>
      </c>
      <c r="L208" s="0" t="n">
        <f aca="false">VLOOKUP($H208,'Raw data'!$A$3:$L$1417,7,FALSE())</f>
        <v>47.4</v>
      </c>
      <c r="M208" s="0" t="n">
        <f aca="false">VLOOKUP($H208,'Raw data'!$A$3:$L$1417,8,FALSE())</f>
        <v>32.5</v>
      </c>
      <c r="N208" s="0" t="e">
        <f aca="false">VLOOKUP($H208,'Raw data'!$A$3:$L$1417,2,FALSE())</f>
        <v>#N/A</v>
      </c>
      <c r="O208" s="0" t="n">
        <f aca="false">VLOOKUP($H208,'Raw data'!$A$3:$L$1417,10,FALSE())</f>
        <v>90</v>
      </c>
      <c r="P208" s="0" t="n">
        <f aca="false">VLOOKUP($H208,'Raw data'!$M$3:$N$1243,2,FALSE())</f>
        <v>73.96</v>
      </c>
    </row>
    <row r="209" customFormat="false" ht="12.75" hidden="false" customHeight="false" outlineLevel="0" collapsed="false">
      <c r="A209" s="96" t="n">
        <v>35970</v>
      </c>
      <c r="B209" s="0" t="n">
        <v>29.33</v>
      </c>
      <c r="E209" s="96" t="n">
        <f aca="false">CHOOSE(IF(WEEKDAY(E208+1,2)=6,1,IF(WEEKDAY(E208+1,2)=7,2,3)),IF(ISNUMBER(MATCH(E208+3,$Q$3:$Q$56,0)),E208+4,E208+3),IF(ISNUMBER(MATCH(E208+2,$Q$3:$Q$56,0)),E208+3,E208+2),IF(ISNUMBER(MATCH(E208+1,$Q$3:$Q$56,0)),E208+2,E208+1))</f>
        <v>36031</v>
      </c>
      <c r="F209" s="0" t="n">
        <f aca="false">VLOOKUP(E209,$A$3:$B$1257,2,FALSE())</f>
        <v>27.13</v>
      </c>
      <c r="H209" s="96" t="n">
        <f aca="true">OFFSET($E$3,IF(ISNUMBER(VLOOKUP(OFFSET($E$3,MATCH(H208,$E$3:$E$1028,0),0),$E$3:$F$1067,2,FALSE())),MATCH(H208,$E$3:$E$1028,0),MATCH(H208,$E$3:$E$1028,0)+1),0)</f>
        <v>36034</v>
      </c>
      <c r="I209" s="0" t="n">
        <f aca="false">VLOOKUP(H209,$A$3:$B$1257,2,FALSE())</f>
        <v>30</v>
      </c>
      <c r="J209" s="0" t="n">
        <f aca="false">VLOOKUP(H209,'Raw data'!$A$3:$L$1417,5,FALSE())</f>
        <v>49.13</v>
      </c>
      <c r="K209" s="0" t="n">
        <f aca="false">VLOOKUP($H209,'Raw data'!$A$3:$L$1417,10,FALSE())</f>
        <v>55</v>
      </c>
      <c r="L209" s="0" t="n">
        <f aca="false">VLOOKUP($H209,'Raw data'!$A$3:$L$1417,7,FALSE())</f>
        <v>30.43</v>
      </c>
      <c r="M209" s="0" t="n">
        <f aca="false">VLOOKUP($H209,'Raw data'!$A$3:$L$1417,8,FALSE())</f>
        <v>25</v>
      </c>
      <c r="N209" s="0" t="e">
        <f aca="false">VLOOKUP($H209,'Raw data'!$A$3:$L$1417,2,FALSE())</f>
        <v>#N/A</v>
      </c>
      <c r="O209" s="0" t="n">
        <f aca="false">VLOOKUP($H209,'Raw data'!$A$3:$L$1417,10,FALSE())</f>
        <v>55</v>
      </c>
      <c r="P209" s="0" t="n">
        <f aca="false">VLOOKUP($H209,'Raw data'!$M$3:$N$1243,2,FALSE())</f>
        <v>37.65</v>
      </c>
    </row>
    <row r="210" customFormat="false" ht="12.75" hidden="false" customHeight="false" outlineLevel="0" collapsed="false">
      <c r="A210" s="96" t="n">
        <v>35971</v>
      </c>
      <c r="B210" s="0" t="n">
        <v>28.5</v>
      </c>
      <c r="E210" s="96" t="n">
        <f aca="false">CHOOSE(IF(WEEKDAY(E209+1,2)=6,1,IF(WEEKDAY(E209+1,2)=7,2,3)),IF(ISNUMBER(MATCH(E209+3,$Q$3:$Q$56,0)),E209+4,E209+3),IF(ISNUMBER(MATCH(E209+2,$Q$3:$Q$56,0)),E209+3,E209+2),IF(ISNUMBER(MATCH(E209+1,$Q$3:$Q$56,0)),E209+2,E209+1))</f>
        <v>36032</v>
      </c>
      <c r="F210" s="0" t="n">
        <f aca="false">VLOOKUP(E210,$A$3:$B$1257,2,FALSE())</f>
        <v>29.9</v>
      </c>
      <c r="H210" s="96" t="n">
        <f aca="true">OFFSET($E$3,IF(ISNUMBER(VLOOKUP(OFFSET($E$3,MATCH(H209,$E$3:$E$1028,0),0),$E$3:$F$1067,2,FALSE())),MATCH(H209,$E$3:$E$1028,0),MATCH(H209,$E$3:$E$1028,0)+1),0)</f>
        <v>36035</v>
      </c>
      <c r="I210" s="0" t="n">
        <f aca="false">VLOOKUP(H210,$A$3:$B$1257,2,FALSE())</f>
        <v>27.32</v>
      </c>
      <c r="J210" s="0" t="n">
        <f aca="false">VLOOKUP(H210,'Raw data'!$A$3:$L$1417,5,FALSE())</f>
        <v>41.64</v>
      </c>
      <c r="K210" s="0" t="n">
        <f aca="false">VLOOKUP($H210,'Raw data'!$A$3:$L$1417,10,FALSE())</f>
        <v>55</v>
      </c>
      <c r="L210" s="0" t="n">
        <f aca="false">VLOOKUP($H210,'Raw data'!$A$3:$L$1417,7,FALSE())</f>
        <v>27.8</v>
      </c>
      <c r="M210" s="0" t="n">
        <f aca="false">VLOOKUP($H210,'Raw data'!$A$3:$L$1417,8,FALSE())</f>
        <v>27.8</v>
      </c>
      <c r="N210" s="0" t="e">
        <f aca="false">VLOOKUP($H210,'Raw data'!$A$3:$L$1417,2,FALSE())</f>
        <v>#N/A</v>
      </c>
      <c r="O210" s="0" t="n">
        <f aca="false">VLOOKUP($H210,'Raw data'!$A$3:$L$1417,10,FALSE())</f>
        <v>55</v>
      </c>
      <c r="P210" s="0" t="n">
        <f aca="false">VLOOKUP($H210,'Raw data'!$M$3:$N$1243,2,FALSE())</f>
        <v>36</v>
      </c>
    </row>
    <row r="211" customFormat="false" ht="12.75" hidden="false" customHeight="false" outlineLevel="0" collapsed="false">
      <c r="A211" s="96" t="n">
        <v>35972</v>
      </c>
      <c r="B211" s="0" t="n">
        <v>39.2</v>
      </c>
      <c r="E211" s="96" t="n">
        <f aca="false">CHOOSE(IF(WEEKDAY(E210+1,2)=6,1,IF(WEEKDAY(E210+1,2)=7,2,3)),IF(ISNUMBER(MATCH(E210+3,$Q$3:$Q$56,0)),E210+4,E210+3),IF(ISNUMBER(MATCH(E210+2,$Q$3:$Q$56,0)),E210+3,E210+2),IF(ISNUMBER(MATCH(E210+1,$Q$3:$Q$56,0)),E210+2,E210+1))</f>
        <v>36033</v>
      </c>
      <c r="F211" s="0" t="n">
        <f aca="false">VLOOKUP(E211,$A$3:$B$1257,2,FALSE())</f>
        <v>32.9</v>
      </c>
      <c r="H211" s="96" t="n">
        <f aca="true">OFFSET($E$3,IF(ISNUMBER(VLOOKUP(OFFSET($E$3,MATCH(H210,$E$3:$E$1028,0),0),$E$3:$F$1067,2,FALSE())),MATCH(H210,$E$3:$E$1028,0),MATCH(H210,$E$3:$E$1028,0)+1),0)</f>
        <v>36038</v>
      </c>
      <c r="I211" s="0" t="n">
        <f aca="false">VLOOKUP(H211,$A$3:$B$1257,2,FALSE())</f>
        <v>27</v>
      </c>
      <c r="J211" s="0" t="n">
        <f aca="false">VLOOKUP(H211,'Raw data'!$A$3:$L$1417,5,FALSE())</f>
        <v>40.31</v>
      </c>
      <c r="K211" s="0" t="e">
        <f aca="false">VLOOKUP($H211,'Raw data'!$A$3:$L$1417,10,FALSE())</f>
        <v>#N/A</v>
      </c>
      <c r="L211" s="0" t="n">
        <f aca="false">VLOOKUP($H211,'Raw data'!$A$3:$L$1417,7,FALSE())</f>
        <v>30</v>
      </c>
      <c r="M211" s="0" t="n">
        <f aca="false">VLOOKUP($H211,'Raw data'!$A$3:$L$1417,8,FALSE())</f>
        <v>29.25</v>
      </c>
      <c r="N211" s="0" t="e">
        <f aca="false">VLOOKUP($H211,'Raw data'!$A$3:$L$1417,2,FALSE())</f>
        <v>#N/A</v>
      </c>
      <c r="O211" s="0" t="e">
        <f aca="false">VLOOKUP($H211,'Raw data'!$A$3:$L$1417,10,FALSE())</f>
        <v>#N/A</v>
      </c>
      <c r="P211" s="0" t="n">
        <f aca="false">VLOOKUP($H211,'Raw data'!$M$3:$N$1243,2,FALSE())</f>
        <v>35.19</v>
      </c>
    </row>
    <row r="212" customFormat="false" ht="12.75" hidden="false" customHeight="false" outlineLevel="0" collapsed="false">
      <c r="A212" s="96" t="n">
        <v>35975</v>
      </c>
      <c r="B212" s="0" t="n">
        <v>43</v>
      </c>
      <c r="E212" s="96" t="n">
        <f aca="false">CHOOSE(IF(WEEKDAY(E211+1,2)=6,1,IF(WEEKDAY(E211+1,2)=7,2,3)),IF(ISNUMBER(MATCH(E211+3,$Q$3:$Q$56,0)),E211+4,E211+3),IF(ISNUMBER(MATCH(E211+2,$Q$3:$Q$56,0)),E211+3,E211+2),IF(ISNUMBER(MATCH(E211+1,$Q$3:$Q$56,0)),E211+2,E211+1))</f>
        <v>36034</v>
      </c>
      <c r="F212" s="0" t="n">
        <f aca="false">VLOOKUP(E212,$A$3:$B$1257,2,FALSE())</f>
        <v>30</v>
      </c>
      <c r="H212" s="96" t="n">
        <f aca="true">OFFSET($E$3,IF(ISNUMBER(VLOOKUP(OFFSET($E$3,MATCH(H211,$E$3:$E$1028,0),0),$E$3:$F$1067,2,FALSE())),MATCH(H211,$E$3:$E$1028,0),MATCH(H211,$E$3:$E$1028,0)+1),0)</f>
        <v>36039</v>
      </c>
      <c r="I212" s="0" t="n">
        <f aca="false">VLOOKUP(H212,$A$3:$B$1257,2,FALSE())</f>
        <v>24.51</v>
      </c>
      <c r="J212" s="0" t="n">
        <f aca="false">VLOOKUP(H212,'Raw data'!$A$3:$L$1417,5,FALSE())</f>
        <v>34.23</v>
      </c>
      <c r="K212" s="0" t="n">
        <f aca="false">VLOOKUP($H212,'Raw data'!$A$3:$L$1417,10,FALSE())</f>
        <v>37.71</v>
      </c>
      <c r="L212" s="0" t="n">
        <f aca="false">VLOOKUP($H212,'Raw data'!$A$3:$L$1417,7,FALSE())</f>
        <v>25.77</v>
      </c>
      <c r="M212" s="0" t="n">
        <f aca="false">VLOOKUP($H212,'Raw data'!$A$3:$L$1417,8,FALSE())</f>
        <v>24</v>
      </c>
      <c r="N212" s="0" t="e">
        <f aca="false">VLOOKUP($H212,'Raw data'!$A$3:$L$1417,2,FALSE())</f>
        <v>#N/A</v>
      </c>
      <c r="O212" s="0" t="n">
        <f aca="false">VLOOKUP($H212,'Raw data'!$A$3:$L$1417,10,FALSE())</f>
        <v>37.71</v>
      </c>
      <c r="P212" s="0" t="n">
        <f aca="false">VLOOKUP($H212,'Raw data'!$M$3:$N$1243,2,FALSE())</f>
        <v>29.22</v>
      </c>
    </row>
    <row r="213" customFormat="false" ht="12.75" hidden="false" customHeight="false" outlineLevel="0" collapsed="false">
      <c r="A213" s="96" t="n">
        <v>35976</v>
      </c>
      <c r="B213" s="0" t="n">
        <v>29</v>
      </c>
      <c r="E213" s="96" t="n">
        <f aca="false">CHOOSE(IF(WEEKDAY(E212+1,2)=6,1,IF(WEEKDAY(E212+1,2)=7,2,3)),IF(ISNUMBER(MATCH(E212+3,$Q$3:$Q$56,0)),E212+4,E212+3),IF(ISNUMBER(MATCH(E212+2,$Q$3:$Q$56,0)),E212+3,E212+2),IF(ISNUMBER(MATCH(E212+1,$Q$3:$Q$56,0)),E212+2,E212+1))</f>
        <v>36035</v>
      </c>
      <c r="F213" s="0" t="n">
        <f aca="false">VLOOKUP(E213,$A$3:$B$1257,2,FALSE())</f>
        <v>27.32</v>
      </c>
      <c r="H213" s="96" t="n">
        <f aca="true">OFFSET($E$3,IF(ISNUMBER(VLOOKUP(OFFSET($E$3,MATCH(H212,$E$3:$E$1028,0),0),$E$3:$F$1067,2,FALSE())),MATCH(H212,$E$3:$E$1028,0),MATCH(H212,$E$3:$E$1028,0)+1),0)</f>
        <v>36040</v>
      </c>
      <c r="I213" s="0" t="n">
        <f aca="false">VLOOKUP(H213,$A$3:$B$1257,2,FALSE())</f>
        <v>24.44</v>
      </c>
      <c r="J213" s="0" t="n">
        <f aca="false">VLOOKUP(H213,'Raw data'!$A$3:$L$1417,5,FALSE())</f>
        <v>32.21</v>
      </c>
      <c r="K213" s="0" t="n">
        <f aca="false">VLOOKUP($H213,'Raw data'!$A$3:$L$1417,10,FALSE())</f>
        <v>32</v>
      </c>
      <c r="L213" s="0" t="n">
        <f aca="false">VLOOKUP($H213,'Raw data'!$A$3:$L$1417,7,FALSE())</f>
        <v>25</v>
      </c>
      <c r="M213" s="0" t="n">
        <f aca="false">VLOOKUP($H213,'Raw data'!$A$3:$L$1417,8,FALSE())</f>
        <v>23.83</v>
      </c>
      <c r="N213" s="0" t="e">
        <f aca="false">VLOOKUP($H213,'Raw data'!$A$3:$L$1417,2,FALSE())</f>
        <v>#N/A</v>
      </c>
      <c r="O213" s="0" t="n">
        <f aca="false">VLOOKUP($H213,'Raw data'!$A$3:$L$1417,10,FALSE())</f>
        <v>32</v>
      </c>
      <c r="P213" s="0" t="n">
        <f aca="false">VLOOKUP($H213,'Raw data'!$M$3:$N$1243,2,FALSE())</f>
        <v>26.22</v>
      </c>
    </row>
    <row r="214" customFormat="false" ht="12.75" hidden="false" customHeight="false" outlineLevel="0" collapsed="false">
      <c r="A214" s="96" t="n">
        <v>35977</v>
      </c>
      <c r="B214" s="0" t="n">
        <v>30.5</v>
      </c>
      <c r="E214" s="96" t="n">
        <f aca="false">CHOOSE(IF(WEEKDAY(E213+1,2)=6,1,IF(WEEKDAY(E213+1,2)=7,2,3)),IF(ISNUMBER(MATCH(E213+3,$Q$3:$Q$56,0)),E213+4,E213+3),IF(ISNUMBER(MATCH(E213+2,$Q$3:$Q$56,0)),E213+3,E213+2),IF(ISNUMBER(MATCH(E213+1,$Q$3:$Q$56,0)),E213+2,E213+1))</f>
        <v>36038</v>
      </c>
      <c r="F214" s="0" t="n">
        <f aca="false">VLOOKUP(E214,$A$3:$B$1257,2,FALSE())</f>
        <v>27</v>
      </c>
      <c r="H214" s="96" t="n">
        <f aca="true">OFFSET($E$3,IF(ISNUMBER(VLOOKUP(OFFSET($E$3,MATCH(H213,$E$3:$E$1028,0),0),$E$3:$F$1067,2,FALSE())),MATCH(H213,$E$3:$E$1028,0),MATCH(H213,$E$3:$E$1028,0)+1),0)</f>
        <v>36041</v>
      </c>
      <c r="I214" s="0" t="n">
        <f aca="false">VLOOKUP(H214,$A$3:$B$1257,2,FALSE())</f>
        <v>23.93</v>
      </c>
      <c r="J214" s="0" t="n">
        <f aca="false">VLOOKUP(H214,'Raw data'!$A$3:$L$1417,5,FALSE())</f>
        <v>24.72</v>
      </c>
      <c r="K214" s="0" t="n">
        <f aca="false">VLOOKUP($H214,'Raw data'!$A$3:$L$1417,10,FALSE())</f>
        <v>24.44</v>
      </c>
      <c r="L214" s="0" t="n">
        <f aca="false">VLOOKUP($H214,'Raw data'!$A$3:$L$1417,7,FALSE())</f>
        <v>24.81</v>
      </c>
      <c r="M214" s="0" t="n">
        <f aca="false">VLOOKUP($H214,'Raw data'!$A$3:$L$1417,8,FALSE())</f>
        <v>20.25</v>
      </c>
      <c r="N214" s="0" t="e">
        <f aca="false">VLOOKUP($H214,'Raw data'!$A$3:$L$1417,2,FALSE())</f>
        <v>#N/A</v>
      </c>
      <c r="O214" s="0" t="n">
        <f aca="false">VLOOKUP($H214,'Raw data'!$A$3:$L$1417,10,FALSE())</f>
        <v>24.44</v>
      </c>
      <c r="P214" s="0" t="n">
        <f aca="false">VLOOKUP($H214,'Raw data'!$M$3:$N$1243,2,FALSE())</f>
        <v>24.12</v>
      </c>
    </row>
    <row r="215" customFormat="false" ht="12.75" hidden="false" customHeight="false" outlineLevel="0" collapsed="false">
      <c r="A215" s="96" t="n">
        <v>35978</v>
      </c>
      <c r="B215" s="0" t="n">
        <v>30.5</v>
      </c>
      <c r="E215" s="96" t="n">
        <f aca="false">CHOOSE(IF(WEEKDAY(E214+1,2)=6,1,IF(WEEKDAY(E214+1,2)=7,2,3)),IF(ISNUMBER(MATCH(E214+3,$Q$3:$Q$56,0)),E214+4,E214+3),IF(ISNUMBER(MATCH(E214+2,$Q$3:$Q$56,0)),E214+3,E214+2),IF(ISNUMBER(MATCH(E214+1,$Q$3:$Q$56,0)),E214+2,E214+1))</f>
        <v>36039</v>
      </c>
      <c r="F215" s="0" t="n">
        <f aca="false">VLOOKUP(E215,$A$3:$B$1257,2,FALSE())</f>
        <v>24.51</v>
      </c>
      <c r="H215" s="96" t="n">
        <f aca="true">OFFSET($E$3,IF(ISNUMBER(VLOOKUP(OFFSET($E$3,MATCH(H214,$E$3:$E$1028,0),0),$E$3:$F$1067,2,FALSE())),MATCH(H214,$E$3:$E$1028,0),MATCH(H214,$E$3:$E$1028,0)+1),0)</f>
        <v>36042</v>
      </c>
      <c r="I215" s="0" t="n">
        <f aca="false">VLOOKUP(H215,$A$3:$B$1257,2,FALSE())</f>
        <v>23.25</v>
      </c>
      <c r="J215" s="0" t="n">
        <f aca="false">VLOOKUP(H215,'Raw data'!$A$3:$L$1417,5,FALSE())</f>
        <v>24.8</v>
      </c>
      <c r="K215" s="0" t="n">
        <f aca="false">VLOOKUP($H215,'Raw data'!$A$3:$L$1417,10,FALSE())</f>
        <v>24.67</v>
      </c>
      <c r="L215" s="0" t="n">
        <f aca="false">VLOOKUP($H215,'Raw data'!$A$3:$L$1417,7,FALSE())</f>
        <v>24.4</v>
      </c>
      <c r="M215" s="0" t="n">
        <f aca="false">VLOOKUP($H215,'Raw data'!$A$3:$L$1417,8,FALSE())</f>
        <v>19.5</v>
      </c>
      <c r="N215" s="0" t="e">
        <f aca="false">VLOOKUP($H215,'Raw data'!$A$3:$L$1417,2,FALSE())</f>
        <v>#N/A</v>
      </c>
      <c r="O215" s="0" t="n">
        <f aca="false">VLOOKUP($H215,'Raw data'!$A$3:$L$1417,10,FALSE())</f>
        <v>24.67</v>
      </c>
      <c r="P215" s="0" t="n">
        <f aca="false">VLOOKUP($H215,'Raw data'!$M$3:$N$1243,2,FALSE())</f>
        <v>22.41</v>
      </c>
    </row>
    <row r="216" customFormat="false" ht="12.75" hidden="false" customHeight="false" outlineLevel="0" collapsed="false">
      <c r="A216" s="96" t="n">
        <v>35980</v>
      </c>
      <c r="B216" s="0" t="n">
        <v>25.5</v>
      </c>
      <c r="E216" s="96" t="n">
        <f aca="false">CHOOSE(IF(WEEKDAY(E215+1,2)=6,1,IF(WEEKDAY(E215+1,2)=7,2,3)),IF(ISNUMBER(MATCH(E215+3,$Q$3:$Q$56,0)),E215+4,E215+3),IF(ISNUMBER(MATCH(E215+2,$Q$3:$Q$56,0)),E215+3,E215+2),IF(ISNUMBER(MATCH(E215+1,$Q$3:$Q$56,0)),E215+2,E215+1))</f>
        <v>36040</v>
      </c>
      <c r="F216" s="0" t="n">
        <f aca="false">VLOOKUP(E216,$A$3:$B$1257,2,FALSE())</f>
        <v>24.44</v>
      </c>
      <c r="H216" s="96" t="n">
        <f aca="true">OFFSET($E$3,IF(ISNUMBER(VLOOKUP(OFFSET($E$3,MATCH(H215,$E$3:$E$1028,0),0),$E$3:$F$1067,2,FALSE())),MATCH(H215,$E$3:$E$1028,0),MATCH(H215,$E$3:$E$1028,0)+1),0)</f>
        <v>36046</v>
      </c>
      <c r="I216" s="0" t="n">
        <f aca="false">VLOOKUP(H216,$A$3:$B$1257,2,FALSE())</f>
        <v>22.52</v>
      </c>
      <c r="J216" s="0" t="n">
        <f aca="false">VLOOKUP(H216,'Raw data'!$A$3:$L$1417,5,FALSE())</f>
        <v>40.71</v>
      </c>
      <c r="K216" s="0" t="n">
        <f aca="false">VLOOKUP($H216,'Raw data'!$A$3:$L$1417,10,FALSE())</f>
        <v>35.86</v>
      </c>
      <c r="L216" s="0" t="n">
        <f aca="false">VLOOKUP($H216,'Raw data'!$A$3:$L$1417,7,FALSE())</f>
        <v>24.73</v>
      </c>
      <c r="M216" s="0" t="n">
        <f aca="false">VLOOKUP($H216,'Raw data'!$A$3:$L$1417,8,FALSE())</f>
        <v>25.5</v>
      </c>
      <c r="N216" s="0" t="e">
        <f aca="false">VLOOKUP($H216,'Raw data'!$A$3:$L$1417,2,FALSE())</f>
        <v>#N/A</v>
      </c>
      <c r="O216" s="0" t="n">
        <f aca="false">VLOOKUP($H216,'Raw data'!$A$3:$L$1417,10,FALSE())</f>
        <v>35.86</v>
      </c>
      <c r="P216" s="0" t="n">
        <f aca="false">VLOOKUP($H216,'Raw data'!$M$3:$N$1243,2,FALSE())</f>
        <v>33.21</v>
      </c>
    </row>
    <row r="217" customFormat="false" ht="12.75" hidden="false" customHeight="false" outlineLevel="0" collapsed="false">
      <c r="A217" s="96" t="n">
        <v>35981</v>
      </c>
      <c r="B217" s="0" t="n">
        <v>25.5</v>
      </c>
      <c r="E217" s="96" t="n">
        <f aca="false">CHOOSE(IF(WEEKDAY(E216+1,2)=6,1,IF(WEEKDAY(E216+1,2)=7,2,3)),IF(ISNUMBER(MATCH(E216+3,$Q$3:$Q$56,0)),E216+4,E216+3),IF(ISNUMBER(MATCH(E216+2,$Q$3:$Q$56,0)),E216+3,E216+2),IF(ISNUMBER(MATCH(E216+1,$Q$3:$Q$56,0)),E216+2,E216+1))</f>
        <v>36041</v>
      </c>
      <c r="F217" s="0" t="n">
        <f aca="false">VLOOKUP(E217,$A$3:$B$1257,2,FALSE())</f>
        <v>23.93</v>
      </c>
      <c r="H217" s="96" t="n">
        <f aca="true">OFFSET($E$3,IF(ISNUMBER(VLOOKUP(OFFSET($E$3,MATCH(H216,$E$3:$E$1028,0),0),$E$3:$F$1067,2,FALSE())),MATCH(H216,$E$3:$E$1028,0),MATCH(H216,$E$3:$E$1028,0)+1),0)</f>
        <v>36047</v>
      </c>
      <c r="I217" s="0" t="n">
        <f aca="false">VLOOKUP(H217,$A$3:$B$1257,2,FALSE())</f>
        <v>22.02</v>
      </c>
      <c r="J217" s="0" t="n">
        <f aca="false">VLOOKUP(H217,'Raw data'!$A$3:$L$1417,5,FALSE())</f>
        <v>18.35</v>
      </c>
      <c r="K217" s="0" t="n">
        <f aca="false">VLOOKUP($H217,'Raw data'!$A$3:$L$1417,10,FALSE())</f>
        <v>20.03</v>
      </c>
      <c r="L217" s="0" t="n">
        <f aca="false">VLOOKUP($H217,'Raw data'!$A$3:$L$1417,7,FALSE())</f>
        <v>21.35</v>
      </c>
      <c r="M217" s="0" t="n">
        <f aca="false">VLOOKUP($H217,'Raw data'!$A$3:$L$1417,8,FALSE())</f>
        <v>18.88</v>
      </c>
      <c r="N217" s="0" t="e">
        <f aca="false">VLOOKUP($H217,'Raw data'!$A$3:$L$1417,2,FALSE())</f>
        <v>#N/A</v>
      </c>
      <c r="O217" s="0" t="n">
        <f aca="false">VLOOKUP($H217,'Raw data'!$A$3:$L$1417,10,FALSE())</f>
        <v>20.03</v>
      </c>
      <c r="P217" s="0" t="n">
        <f aca="false">VLOOKUP($H217,'Raw data'!$M$3:$N$1243,2,FALSE())</f>
        <v>19.26</v>
      </c>
    </row>
    <row r="218" customFormat="false" ht="12.75" hidden="false" customHeight="false" outlineLevel="0" collapsed="false">
      <c r="A218" s="96" t="n">
        <v>35982</v>
      </c>
      <c r="B218" s="0" t="n">
        <v>27.5</v>
      </c>
      <c r="E218" s="96" t="n">
        <f aca="false">CHOOSE(IF(WEEKDAY(E217+1,2)=6,1,IF(WEEKDAY(E217+1,2)=7,2,3)),IF(ISNUMBER(MATCH(E217+3,$Q$3:$Q$56,0)),E217+4,E217+3),IF(ISNUMBER(MATCH(E217+2,$Q$3:$Q$56,0)),E217+3,E217+2),IF(ISNUMBER(MATCH(E217+1,$Q$3:$Q$56,0)),E217+2,E217+1))</f>
        <v>36042</v>
      </c>
      <c r="F218" s="0" t="n">
        <f aca="false">VLOOKUP(E218,$A$3:$B$1257,2,FALSE())</f>
        <v>23.25</v>
      </c>
      <c r="H218" s="96" t="n">
        <f aca="true">OFFSET($E$3,IF(ISNUMBER(VLOOKUP(OFFSET($E$3,MATCH(H217,$E$3:$E$1028,0),0),$E$3:$F$1067,2,FALSE())),MATCH(H217,$E$3:$E$1028,0),MATCH(H217,$E$3:$E$1028,0)+1),0)</f>
        <v>36048</v>
      </c>
      <c r="I218" s="0" t="n">
        <f aca="false">VLOOKUP(H218,$A$3:$B$1257,2,FALSE())</f>
        <v>22.36</v>
      </c>
      <c r="J218" s="0" t="n">
        <f aca="false">VLOOKUP(H218,'Raw data'!$A$3:$L$1417,5,FALSE())</f>
        <v>16.95</v>
      </c>
      <c r="K218" s="0" t="n">
        <f aca="false">VLOOKUP($H218,'Raw data'!$A$3:$L$1417,10,FALSE())</f>
        <v>19.5</v>
      </c>
      <c r="L218" s="0" t="n">
        <f aca="false">VLOOKUP($H218,'Raw data'!$A$3:$L$1417,7,FALSE())</f>
        <v>21.38</v>
      </c>
      <c r="M218" s="0" t="n">
        <f aca="false">VLOOKUP($H218,'Raw data'!$A$3:$L$1417,8,FALSE())</f>
        <v>19.05</v>
      </c>
      <c r="N218" s="0" t="e">
        <f aca="false">VLOOKUP($H218,'Raw data'!$A$3:$L$1417,2,FALSE())</f>
        <v>#N/A</v>
      </c>
      <c r="O218" s="0" t="n">
        <f aca="false">VLOOKUP($H218,'Raw data'!$A$3:$L$1417,10,FALSE())</f>
        <v>19.5</v>
      </c>
      <c r="P218" s="0" t="n">
        <f aca="false">VLOOKUP($H218,'Raw data'!$M$3:$N$1243,2,FALSE())</f>
        <v>17.97</v>
      </c>
    </row>
    <row r="219" customFormat="false" ht="12.75" hidden="false" customHeight="false" outlineLevel="0" collapsed="false">
      <c r="A219" s="96" t="n">
        <v>35983</v>
      </c>
      <c r="B219" s="0" t="n">
        <v>29.03</v>
      </c>
      <c r="E219" s="96" t="n">
        <f aca="false">CHOOSE(IF(WEEKDAY(E218+1,2)=6,1,IF(WEEKDAY(E218+1,2)=7,2,3)),IF(ISNUMBER(MATCH(E218+3,$Q$3:$Q$56,0)),E218+4,E218+3),IF(ISNUMBER(MATCH(E218+2,$Q$3:$Q$56,0)),E218+3,E218+2),IF(ISNUMBER(MATCH(E218+1,$Q$3:$Q$56,0)),E218+2,E218+1))</f>
        <v>36046</v>
      </c>
      <c r="F219" s="0" t="n">
        <f aca="false">VLOOKUP(E219,$A$3:$B$1257,2,FALSE())</f>
        <v>22.52</v>
      </c>
      <c r="H219" s="96" t="n">
        <f aca="true">OFFSET($E$3,IF(ISNUMBER(VLOOKUP(OFFSET($E$3,MATCH(H218,$E$3:$E$1028,0),0),$E$3:$F$1067,2,FALSE())),MATCH(H218,$E$3:$E$1028,0),MATCH(H218,$E$3:$E$1028,0)+1),0)</f>
        <v>36049</v>
      </c>
      <c r="I219" s="0" t="n">
        <f aca="false">VLOOKUP(H219,$A$3:$B$1257,2,FALSE())</f>
        <v>21.54</v>
      </c>
      <c r="J219" s="0" t="n">
        <f aca="false">VLOOKUP(H219,'Raw data'!$A$3:$L$1417,5,FALSE())</f>
        <v>22.98</v>
      </c>
      <c r="K219" s="0" t="n">
        <f aca="false">VLOOKUP($H219,'Raw data'!$A$3:$L$1417,10,FALSE())</f>
        <v>22.5</v>
      </c>
      <c r="L219" s="0" t="n">
        <f aca="false">VLOOKUP($H219,'Raw data'!$A$3:$L$1417,7,FALSE())</f>
        <v>22.5</v>
      </c>
      <c r="M219" s="0" t="n">
        <f aca="false">VLOOKUP($H219,'Raw data'!$A$3:$L$1417,8,FALSE())</f>
        <v>18.92</v>
      </c>
      <c r="N219" s="0" t="e">
        <f aca="false">VLOOKUP($H219,'Raw data'!$A$3:$L$1417,2,FALSE())</f>
        <v>#N/A</v>
      </c>
      <c r="O219" s="0" t="n">
        <f aca="false">VLOOKUP($H219,'Raw data'!$A$3:$L$1417,10,FALSE())</f>
        <v>22.5</v>
      </c>
      <c r="P219" s="0" t="n">
        <f aca="false">VLOOKUP($H219,'Raw data'!$M$3:$N$1243,2,FALSE())</f>
        <v>19.48</v>
      </c>
    </row>
    <row r="220" customFormat="false" ht="12.75" hidden="false" customHeight="false" outlineLevel="0" collapsed="false">
      <c r="A220" s="96" t="n">
        <v>35984</v>
      </c>
      <c r="B220" s="0" t="n">
        <v>29.11</v>
      </c>
      <c r="E220" s="96" t="n">
        <f aca="false">CHOOSE(IF(WEEKDAY(E219+1,2)=6,1,IF(WEEKDAY(E219+1,2)=7,2,3)),IF(ISNUMBER(MATCH(E219+3,$Q$3:$Q$56,0)),E219+4,E219+3),IF(ISNUMBER(MATCH(E219+2,$Q$3:$Q$56,0)),E219+3,E219+2),IF(ISNUMBER(MATCH(E219+1,$Q$3:$Q$56,0)),E219+2,E219+1))</f>
        <v>36047</v>
      </c>
      <c r="F220" s="0" t="n">
        <f aca="false">VLOOKUP(E220,$A$3:$B$1257,2,FALSE())</f>
        <v>22.02</v>
      </c>
      <c r="H220" s="96" t="n">
        <f aca="true">OFFSET($E$3,IF(ISNUMBER(VLOOKUP(OFFSET($E$3,MATCH(H219,$E$3:$E$1028,0),0),$E$3:$F$1067,2,FALSE())),MATCH(H219,$E$3:$E$1028,0),MATCH(H219,$E$3:$E$1028,0)+1),0)</f>
        <v>36052</v>
      </c>
      <c r="I220" s="0" t="n">
        <f aca="false">VLOOKUP(H220,$A$3:$B$1257,2,FALSE())</f>
        <v>22.05</v>
      </c>
      <c r="J220" s="0" t="n">
        <f aca="false">VLOOKUP(H220,'Raw data'!$A$3:$L$1417,5,FALSE())</f>
        <v>29.2</v>
      </c>
      <c r="K220" s="0" t="n">
        <f aca="false">VLOOKUP($H220,'Raw data'!$A$3:$L$1417,10,FALSE())</f>
        <v>29.67</v>
      </c>
      <c r="L220" s="0" t="n">
        <f aca="false">VLOOKUP($H220,'Raw data'!$A$3:$L$1417,7,FALSE())</f>
        <v>23.38</v>
      </c>
      <c r="M220" s="0" t="n">
        <f aca="false">VLOOKUP($H220,'Raw data'!$A$3:$L$1417,8,FALSE())</f>
        <v>23.75</v>
      </c>
      <c r="N220" s="0" t="e">
        <f aca="false">VLOOKUP($H220,'Raw data'!$A$3:$L$1417,2,FALSE())</f>
        <v>#N/A</v>
      </c>
      <c r="O220" s="0" t="n">
        <f aca="false">VLOOKUP($H220,'Raw data'!$A$3:$L$1417,10,FALSE())</f>
        <v>29.67</v>
      </c>
      <c r="P220" s="0" t="n">
        <f aca="false">VLOOKUP($H220,'Raw data'!$M$3:$N$1243,2,FALSE())</f>
        <v>27.53</v>
      </c>
    </row>
    <row r="221" customFormat="false" ht="12.75" hidden="false" customHeight="false" outlineLevel="0" collapsed="false">
      <c r="A221" s="96" t="n">
        <v>35985</v>
      </c>
      <c r="B221" s="0" t="n">
        <v>28.78</v>
      </c>
      <c r="E221" s="96" t="n">
        <f aca="false">CHOOSE(IF(WEEKDAY(E220+1,2)=6,1,IF(WEEKDAY(E220+1,2)=7,2,3)),IF(ISNUMBER(MATCH(E220+3,$Q$3:$Q$56,0)),E220+4,E220+3),IF(ISNUMBER(MATCH(E220+2,$Q$3:$Q$56,0)),E220+3,E220+2),IF(ISNUMBER(MATCH(E220+1,$Q$3:$Q$56,0)),E220+2,E220+1))</f>
        <v>36048</v>
      </c>
      <c r="F221" s="0" t="n">
        <f aca="false">VLOOKUP(E221,$A$3:$B$1257,2,FALSE())</f>
        <v>22.36</v>
      </c>
      <c r="H221" s="96" t="n">
        <f aca="true">OFFSET($E$3,IF(ISNUMBER(VLOOKUP(OFFSET($E$3,MATCH(H220,$E$3:$E$1028,0),0),$E$3:$F$1067,2,FALSE())),MATCH(H220,$E$3:$E$1028,0),MATCH(H220,$E$3:$E$1028,0)+1),0)</f>
        <v>36053</v>
      </c>
      <c r="I221" s="0" t="n">
        <f aca="false">VLOOKUP(H221,$A$3:$B$1257,2,FALSE())</f>
        <v>23.26</v>
      </c>
      <c r="J221" s="0" t="n">
        <f aca="false">VLOOKUP(H221,'Raw data'!$A$3:$L$1417,5,FALSE())</f>
        <v>40.68</v>
      </c>
      <c r="K221" s="0" t="n">
        <f aca="false">VLOOKUP($H221,'Raw data'!$A$3:$L$1417,10,FALSE())</f>
        <v>38.83</v>
      </c>
      <c r="L221" s="0" t="n">
        <f aca="false">VLOOKUP($H221,'Raw data'!$A$3:$L$1417,7,FALSE())</f>
        <v>38.17</v>
      </c>
      <c r="M221" s="0" t="n">
        <f aca="false">VLOOKUP($H221,'Raw data'!$A$3:$L$1417,8,FALSE())</f>
        <v>23.75</v>
      </c>
      <c r="N221" s="0" t="e">
        <f aca="false">VLOOKUP($H221,'Raw data'!$A$3:$L$1417,2,FALSE())</f>
        <v>#N/A</v>
      </c>
      <c r="O221" s="0" t="n">
        <f aca="false">VLOOKUP($H221,'Raw data'!$A$3:$L$1417,10,FALSE())</f>
        <v>38.83</v>
      </c>
      <c r="P221" s="0" t="n">
        <f aca="false">VLOOKUP($H221,'Raw data'!$M$3:$N$1243,2,FALSE())</f>
        <v>44.93</v>
      </c>
    </row>
    <row r="222" customFormat="false" ht="12.75" hidden="false" customHeight="false" outlineLevel="0" collapsed="false">
      <c r="A222" s="96" t="n">
        <v>35986</v>
      </c>
      <c r="B222" s="0" t="n">
        <v>29.18</v>
      </c>
      <c r="E222" s="96" t="n">
        <f aca="false">CHOOSE(IF(WEEKDAY(E221+1,2)=6,1,IF(WEEKDAY(E221+1,2)=7,2,3)),IF(ISNUMBER(MATCH(E221+3,$Q$3:$Q$56,0)),E221+4,E221+3),IF(ISNUMBER(MATCH(E221+2,$Q$3:$Q$56,0)),E221+3,E221+2),IF(ISNUMBER(MATCH(E221+1,$Q$3:$Q$56,0)),E221+2,E221+1))</f>
        <v>36049</v>
      </c>
      <c r="F222" s="0" t="n">
        <f aca="false">VLOOKUP(E222,$A$3:$B$1257,2,FALSE())</f>
        <v>21.54</v>
      </c>
      <c r="H222" s="96" t="n">
        <f aca="true">OFFSET($E$3,IF(ISNUMBER(VLOOKUP(OFFSET($E$3,MATCH(H221,$E$3:$E$1028,0),0),$E$3:$F$1067,2,FALSE())),MATCH(H221,$E$3:$E$1028,0),MATCH(H221,$E$3:$E$1028,0)+1),0)</f>
        <v>36054</v>
      </c>
      <c r="I222" s="0" t="n">
        <f aca="false">VLOOKUP(H222,$A$3:$B$1257,2,FALSE())</f>
        <v>23.33</v>
      </c>
      <c r="J222" s="0" t="n">
        <f aca="false">VLOOKUP(H222,'Raw data'!$A$3:$L$1417,5,FALSE())</f>
        <v>40.34</v>
      </c>
      <c r="K222" s="0" t="n">
        <f aca="false">VLOOKUP($H222,'Raw data'!$A$3:$L$1417,10,FALSE())</f>
        <v>42.6</v>
      </c>
      <c r="L222" s="0" t="n">
        <f aca="false">VLOOKUP($H222,'Raw data'!$A$3:$L$1417,7,FALSE())</f>
        <v>32.67</v>
      </c>
      <c r="M222" s="0" t="n">
        <f aca="false">VLOOKUP($H222,'Raw data'!$A$3:$L$1417,8,FALSE())</f>
        <v>30</v>
      </c>
      <c r="N222" s="0" t="e">
        <f aca="false">VLOOKUP($H222,'Raw data'!$A$3:$L$1417,2,FALSE())</f>
        <v>#N/A</v>
      </c>
      <c r="O222" s="0" t="n">
        <f aca="false">VLOOKUP($H222,'Raw data'!$A$3:$L$1417,10,FALSE())</f>
        <v>42.6</v>
      </c>
      <c r="P222" s="0" t="n">
        <f aca="false">VLOOKUP($H222,'Raw data'!$M$3:$N$1243,2,FALSE())</f>
        <v>34.86</v>
      </c>
    </row>
    <row r="223" customFormat="false" ht="12.75" hidden="false" customHeight="false" outlineLevel="0" collapsed="false">
      <c r="A223" s="96" t="n">
        <v>35987</v>
      </c>
      <c r="B223" s="0" t="n">
        <v>24.5</v>
      </c>
      <c r="E223" s="96" t="n">
        <f aca="false">CHOOSE(IF(WEEKDAY(E222+1,2)=6,1,IF(WEEKDAY(E222+1,2)=7,2,3)),IF(ISNUMBER(MATCH(E222+3,$Q$3:$Q$56,0)),E222+4,E222+3),IF(ISNUMBER(MATCH(E222+2,$Q$3:$Q$56,0)),E222+3,E222+2),IF(ISNUMBER(MATCH(E222+1,$Q$3:$Q$56,0)),E222+2,E222+1))</f>
        <v>36052</v>
      </c>
      <c r="F223" s="0" t="n">
        <f aca="false">VLOOKUP(E223,$A$3:$B$1257,2,FALSE())</f>
        <v>22.05</v>
      </c>
      <c r="H223" s="96" t="n">
        <f aca="true">OFFSET($E$3,IF(ISNUMBER(VLOOKUP(OFFSET($E$3,MATCH(H222,$E$3:$E$1028,0),0),$E$3:$F$1067,2,FALSE())),MATCH(H222,$E$3:$E$1028,0),MATCH(H222,$E$3:$E$1028,0)+1),0)</f>
        <v>36055</v>
      </c>
      <c r="I223" s="0" t="n">
        <f aca="false">VLOOKUP(H223,$A$3:$B$1257,2,FALSE())</f>
        <v>23.23</v>
      </c>
      <c r="J223" s="0" t="n">
        <f aca="false">VLOOKUP(H223,'Raw data'!$A$3:$L$1417,5,FALSE())</f>
        <v>42.1</v>
      </c>
      <c r="K223" s="0" t="n">
        <f aca="false">VLOOKUP($H223,'Raw data'!$A$3:$L$1417,10,FALSE())</f>
        <v>41.25</v>
      </c>
      <c r="L223" s="0" t="n">
        <f aca="false">VLOOKUP($H223,'Raw data'!$A$3:$L$1417,7,FALSE())</f>
        <v>33.83</v>
      </c>
      <c r="M223" s="0" t="n">
        <f aca="false">VLOOKUP($H223,'Raw data'!$A$3:$L$1417,8,FALSE())</f>
        <v>27</v>
      </c>
      <c r="N223" s="0" t="e">
        <f aca="false">VLOOKUP($H223,'Raw data'!$A$3:$L$1417,2,FALSE())</f>
        <v>#N/A</v>
      </c>
      <c r="O223" s="0" t="n">
        <f aca="false">VLOOKUP($H223,'Raw data'!$A$3:$L$1417,10,FALSE())</f>
        <v>41.25</v>
      </c>
      <c r="P223" s="0" t="n">
        <f aca="false">VLOOKUP($H223,'Raw data'!$M$3:$N$1243,2,FALSE())</f>
        <v>34.98</v>
      </c>
    </row>
    <row r="224" customFormat="false" ht="12.75" hidden="false" customHeight="false" outlineLevel="0" collapsed="false">
      <c r="A224" s="96" t="n">
        <v>35988</v>
      </c>
      <c r="B224" s="0" t="n">
        <v>24.5</v>
      </c>
      <c r="E224" s="96" t="n">
        <f aca="false">CHOOSE(IF(WEEKDAY(E223+1,2)=6,1,IF(WEEKDAY(E223+1,2)=7,2,3)),IF(ISNUMBER(MATCH(E223+3,$Q$3:$Q$56,0)),E223+4,E223+3),IF(ISNUMBER(MATCH(E223+2,$Q$3:$Q$56,0)),E223+3,E223+2),IF(ISNUMBER(MATCH(E223+1,$Q$3:$Q$56,0)),E223+2,E223+1))</f>
        <v>36053</v>
      </c>
      <c r="F224" s="0" t="n">
        <f aca="false">VLOOKUP(E224,$A$3:$B$1257,2,FALSE())</f>
        <v>23.26</v>
      </c>
      <c r="H224" s="96" t="n">
        <f aca="true">OFFSET($E$3,IF(ISNUMBER(VLOOKUP(OFFSET($E$3,MATCH(H223,$E$3:$E$1028,0),0),$E$3:$F$1067,2,FALSE())),MATCH(H223,$E$3:$E$1028,0),MATCH(H223,$E$3:$E$1028,0)+1),0)</f>
        <v>36056</v>
      </c>
      <c r="I224" s="0" t="n">
        <f aca="false">VLOOKUP(H224,$A$3:$B$1257,2,FALSE())</f>
        <v>23.59</v>
      </c>
      <c r="J224" s="0" t="n">
        <f aca="false">VLOOKUP(H224,'Raw data'!$A$3:$L$1417,5,FALSE())</f>
        <v>42.32</v>
      </c>
      <c r="K224" s="0" t="n">
        <f aca="false">VLOOKUP($H224,'Raw data'!$A$3:$L$1417,10,FALSE())</f>
        <v>38</v>
      </c>
      <c r="L224" s="0" t="n">
        <f aca="false">VLOOKUP($H224,'Raw data'!$A$3:$L$1417,7,FALSE())</f>
        <v>28.25</v>
      </c>
      <c r="M224" s="0" t="n">
        <f aca="false">VLOOKUP($H224,'Raw data'!$A$3:$L$1417,8,FALSE())</f>
        <v>28.43</v>
      </c>
      <c r="N224" s="0" t="e">
        <f aca="false">VLOOKUP($H224,'Raw data'!$A$3:$L$1417,2,FALSE())</f>
        <v>#N/A</v>
      </c>
      <c r="O224" s="0" t="n">
        <f aca="false">VLOOKUP($H224,'Raw data'!$A$3:$L$1417,10,FALSE())</f>
        <v>38</v>
      </c>
      <c r="P224" s="0" t="n">
        <f aca="false">VLOOKUP($H224,'Raw data'!$M$3:$N$1243,2,FALSE())</f>
        <v>35.35</v>
      </c>
    </row>
    <row r="225" customFormat="false" ht="12.75" hidden="false" customHeight="false" outlineLevel="0" collapsed="false">
      <c r="A225" s="96" t="n">
        <v>35989</v>
      </c>
      <c r="B225" s="0" t="n">
        <v>30</v>
      </c>
      <c r="E225" s="96" t="n">
        <f aca="false">CHOOSE(IF(WEEKDAY(E224+1,2)=6,1,IF(WEEKDAY(E224+1,2)=7,2,3)),IF(ISNUMBER(MATCH(E224+3,$Q$3:$Q$56,0)),E224+4,E224+3),IF(ISNUMBER(MATCH(E224+2,$Q$3:$Q$56,0)),E224+3,E224+2),IF(ISNUMBER(MATCH(E224+1,$Q$3:$Q$56,0)),E224+2,E224+1))</f>
        <v>36054</v>
      </c>
      <c r="F225" s="0" t="n">
        <f aca="false">VLOOKUP(E225,$A$3:$B$1257,2,FALSE())</f>
        <v>23.33</v>
      </c>
      <c r="H225" s="96" t="n">
        <f aca="true">OFFSET($E$3,IF(ISNUMBER(VLOOKUP(OFFSET($E$3,MATCH(H224,$E$3:$E$1028,0),0),$E$3:$F$1067,2,FALSE())),MATCH(H224,$E$3:$E$1028,0),MATCH(H224,$E$3:$E$1028,0)+1),0)</f>
        <v>36059</v>
      </c>
      <c r="I225" s="0" t="n">
        <f aca="false">VLOOKUP(H225,$A$3:$B$1257,2,FALSE())</f>
        <v>22.92</v>
      </c>
      <c r="J225" s="0" t="n">
        <f aca="false">VLOOKUP(H225,'Raw data'!$A$3:$L$1417,5,FALSE())</f>
        <v>36.1</v>
      </c>
      <c r="K225" s="0" t="e">
        <f aca="false">VLOOKUP($H225,'Raw data'!$A$3:$L$1417,10,FALSE())</f>
        <v>#N/A</v>
      </c>
      <c r="L225" s="0" t="n">
        <f aca="false">VLOOKUP($H225,'Raw data'!$A$3:$L$1417,7,FALSE())</f>
        <v>26.63</v>
      </c>
      <c r="M225" s="0" t="n">
        <f aca="false">VLOOKUP($H225,'Raw data'!$A$3:$L$1417,8,FALSE())</f>
        <v>24.67</v>
      </c>
      <c r="N225" s="0" t="e">
        <f aca="false">VLOOKUP($H225,'Raw data'!$A$3:$L$1417,2,FALSE())</f>
        <v>#N/A</v>
      </c>
      <c r="O225" s="0" t="e">
        <f aca="false">VLOOKUP($H225,'Raw data'!$A$3:$L$1417,10,FALSE())</f>
        <v>#N/A</v>
      </c>
      <c r="P225" s="0" t="n">
        <f aca="false">VLOOKUP($H225,'Raw data'!$M$3:$N$1243,2,FALSE())</f>
        <v>30.09</v>
      </c>
    </row>
    <row r="226" customFormat="false" ht="12.75" hidden="false" customHeight="false" outlineLevel="0" collapsed="false">
      <c r="A226" s="96" t="n">
        <v>35990</v>
      </c>
      <c r="B226" s="0" t="n">
        <v>29.22</v>
      </c>
      <c r="E226" s="96" t="n">
        <f aca="false">CHOOSE(IF(WEEKDAY(E225+1,2)=6,1,IF(WEEKDAY(E225+1,2)=7,2,3)),IF(ISNUMBER(MATCH(E225+3,$Q$3:$Q$56,0)),E225+4,E225+3),IF(ISNUMBER(MATCH(E225+2,$Q$3:$Q$56,0)),E225+3,E225+2),IF(ISNUMBER(MATCH(E225+1,$Q$3:$Q$56,0)),E225+2,E225+1))</f>
        <v>36055</v>
      </c>
      <c r="F226" s="0" t="n">
        <f aca="false">VLOOKUP(E226,$A$3:$B$1257,2,FALSE())</f>
        <v>23.23</v>
      </c>
      <c r="H226" s="96" t="n">
        <f aca="true">OFFSET($E$3,IF(ISNUMBER(VLOOKUP(OFFSET($E$3,MATCH(H225,$E$3:$E$1028,0),0),$E$3:$F$1067,2,FALSE())),MATCH(H225,$E$3:$E$1028,0),MATCH(H225,$E$3:$E$1028,0)+1),0)</f>
        <v>36060</v>
      </c>
      <c r="I226" s="0" t="n">
        <f aca="false">VLOOKUP(H226,$A$3:$B$1257,2,FALSE())</f>
        <v>24.37</v>
      </c>
      <c r="J226" s="0" t="n">
        <f aca="false">VLOOKUP(H226,'Raw data'!$A$3:$L$1417,5,FALSE())</f>
        <v>32.13</v>
      </c>
      <c r="K226" s="0" t="n">
        <f aca="false">VLOOKUP($H226,'Raw data'!$A$3:$L$1417,10,FALSE())</f>
        <v>30</v>
      </c>
      <c r="L226" s="0" t="n">
        <f aca="false">VLOOKUP($H226,'Raw data'!$A$3:$L$1417,7,FALSE())</f>
        <v>26</v>
      </c>
      <c r="M226" s="0" t="n">
        <f aca="false">VLOOKUP($H226,'Raw data'!$A$3:$L$1417,8,FALSE())</f>
        <v>22.75</v>
      </c>
      <c r="N226" s="0" t="e">
        <f aca="false">VLOOKUP($H226,'Raw data'!$A$3:$L$1417,2,FALSE())</f>
        <v>#N/A</v>
      </c>
      <c r="O226" s="0" t="n">
        <f aca="false">VLOOKUP($H226,'Raw data'!$A$3:$L$1417,10,FALSE())</f>
        <v>30</v>
      </c>
      <c r="P226" s="0" t="n">
        <f aca="false">VLOOKUP($H226,'Raw data'!$M$3:$N$1243,2,FALSE())</f>
        <v>25.42</v>
      </c>
    </row>
    <row r="227" customFormat="false" ht="12.75" hidden="false" customHeight="false" outlineLevel="0" collapsed="false">
      <c r="A227" s="96" t="n">
        <v>35991</v>
      </c>
      <c r="B227" s="0" t="n">
        <v>32</v>
      </c>
      <c r="E227" s="96" t="n">
        <f aca="false">CHOOSE(IF(WEEKDAY(E226+1,2)=6,1,IF(WEEKDAY(E226+1,2)=7,2,3)),IF(ISNUMBER(MATCH(E226+3,$Q$3:$Q$56,0)),E226+4,E226+3),IF(ISNUMBER(MATCH(E226+2,$Q$3:$Q$56,0)),E226+3,E226+2),IF(ISNUMBER(MATCH(E226+1,$Q$3:$Q$56,0)),E226+2,E226+1))</f>
        <v>36056</v>
      </c>
      <c r="F227" s="0" t="n">
        <f aca="false">VLOOKUP(E227,$A$3:$B$1257,2,FALSE())</f>
        <v>23.59</v>
      </c>
      <c r="H227" s="96" t="n">
        <f aca="true">OFFSET($E$3,IF(ISNUMBER(VLOOKUP(OFFSET($E$3,MATCH(H226,$E$3:$E$1028,0),0),$E$3:$F$1067,2,FALSE())),MATCH(H226,$E$3:$E$1028,0),MATCH(H226,$E$3:$E$1028,0)+1),0)</f>
        <v>36061</v>
      </c>
      <c r="I227" s="0" t="n">
        <f aca="false">VLOOKUP(H227,$A$3:$B$1257,2,FALSE())</f>
        <v>23.33</v>
      </c>
      <c r="J227" s="0" t="n">
        <f aca="false">VLOOKUP(H227,'Raw data'!$A$3:$L$1417,5,FALSE())</f>
        <v>24.13</v>
      </c>
      <c r="K227" s="0" t="n">
        <f aca="false">VLOOKUP($H227,'Raw data'!$A$3:$L$1417,10,FALSE())</f>
        <v>25</v>
      </c>
      <c r="L227" s="0" t="n">
        <f aca="false">VLOOKUP($H227,'Raw data'!$A$3:$L$1417,7,FALSE())</f>
        <v>24.25</v>
      </c>
      <c r="M227" s="0" t="n">
        <f aca="false">VLOOKUP($H227,'Raw data'!$A$3:$L$1417,8,FALSE())</f>
        <v>20.75</v>
      </c>
      <c r="N227" s="0" t="e">
        <f aca="false">VLOOKUP($H227,'Raw data'!$A$3:$L$1417,2,FALSE())</f>
        <v>#N/A</v>
      </c>
      <c r="O227" s="0" t="n">
        <f aca="false">VLOOKUP($H227,'Raw data'!$A$3:$L$1417,10,FALSE())</f>
        <v>25</v>
      </c>
      <c r="P227" s="0" t="n">
        <f aca="false">VLOOKUP($H227,'Raw data'!$M$3:$N$1243,2,FALSE())</f>
        <v>21.78</v>
      </c>
    </row>
    <row r="228" customFormat="false" ht="12.75" hidden="false" customHeight="false" outlineLevel="0" collapsed="false">
      <c r="A228" s="96" t="n">
        <v>35992</v>
      </c>
      <c r="B228" s="0" t="n">
        <v>35.16</v>
      </c>
      <c r="E228" s="96" t="n">
        <f aca="false">CHOOSE(IF(WEEKDAY(E227+1,2)=6,1,IF(WEEKDAY(E227+1,2)=7,2,3)),IF(ISNUMBER(MATCH(E227+3,$Q$3:$Q$56,0)),E227+4,E227+3),IF(ISNUMBER(MATCH(E227+2,$Q$3:$Q$56,0)),E227+3,E227+2),IF(ISNUMBER(MATCH(E227+1,$Q$3:$Q$56,0)),E227+2,E227+1))</f>
        <v>36059</v>
      </c>
      <c r="F228" s="0" t="n">
        <f aca="false">VLOOKUP(E228,$A$3:$B$1257,2,FALSE())</f>
        <v>22.92</v>
      </c>
      <c r="H228" s="96" t="n">
        <f aca="true">OFFSET($E$3,IF(ISNUMBER(VLOOKUP(OFFSET($E$3,MATCH(H227,$E$3:$E$1028,0),0),$E$3:$F$1067,2,FALSE())),MATCH(H227,$E$3:$E$1028,0),MATCH(H227,$E$3:$E$1028,0)+1),0)</f>
        <v>36062</v>
      </c>
      <c r="I228" s="0" t="n">
        <f aca="false">VLOOKUP(H228,$A$3:$B$1257,2,FALSE())</f>
        <v>22.42</v>
      </c>
      <c r="J228" s="0" t="n">
        <f aca="false">VLOOKUP(H228,'Raw data'!$A$3:$L$1417,5,FALSE())</f>
        <v>23.25</v>
      </c>
      <c r="K228" s="0" t="n">
        <f aca="false">VLOOKUP($H228,'Raw data'!$A$3:$L$1417,10,FALSE())</f>
        <v>22.92</v>
      </c>
      <c r="L228" s="0" t="n">
        <f aca="false">VLOOKUP($H228,'Raw data'!$A$3:$L$1417,7,FALSE())</f>
        <v>23.8</v>
      </c>
      <c r="M228" s="0" t="n">
        <f aca="false">VLOOKUP($H228,'Raw data'!$A$3:$L$1417,8,FALSE())</f>
        <v>18.67</v>
      </c>
      <c r="N228" s="0" t="e">
        <f aca="false">VLOOKUP($H228,'Raw data'!$A$3:$L$1417,2,FALSE())</f>
        <v>#N/A</v>
      </c>
      <c r="O228" s="0" t="n">
        <f aca="false">VLOOKUP($H228,'Raw data'!$A$3:$L$1417,10,FALSE())</f>
        <v>22.92</v>
      </c>
      <c r="P228" s="0" t="n">
        <f aca="false">VLOOKUP($H228,'Raw data'!$M$3:$N$1243,2,FALSE())</f>
        <v>20.82</v>
      </c>
    </row>
    <row r="229" customFormat="false" ht="12.75" hidden="false" customHeight="false" outlineLevel="0" collapsed="false">
      <c r="A229" s="96" t="n">
        <v>35993</v>
      </c>
      <c r="B229" s="0" t="n">
        <v>31.14</v>
      </c>
      <c r="E229" s="96" t="n">
        <f aca="false">CHOOSE(IF(WEEKDAY(E228+1,2)=6,1,IF(WEEKDAY(E228+1,2)=7,2,3)),IF(ISNUMBER(MATCH(E228+3,$Q$3:$Q$56,0)),E228+4,E228+3),IF(ISNUMBER(MATCH(E228+2,$Q$3:$Q$56,0)),E228+3,E228+2),IF(ISNUMBER(MATCH(E228+1,$Q$3:$Q$56,0)),E228+2,E228+1))</f>
        <v>36060</v>
      </c>
      <c r="F229" s="0" t="n">
        <f aca="false">VLOOKUP(E229,$A$3:$B$1257,2,FALSE())</f>
        <v>24.37</v>
      </c>
      <c r="H229" s="96" t="n">
        <f aca="true">OFFSET($E$3,IF(ISNUMBER(VLOOKUP(OFFSET($E$3,MATCH(H228,$E$3:$E$1028,0),0),$E$3:$F$1067,2,FALSE())),MATCH(H228,$E$3:$E$1028,0),MATCH(H228,$E$3:$E$1028,0)+1),0)</f>
        <v>36063</v>
      </c>
      <c r="I229" s="0" t="n">
        <f aca="false">VLOOKUP(H229,$A$3:$B$1257,2,FALSE())</f>
        <v>22.76</v>
      </c>
      <c r="J229" s="0" t="n">
        <f aca="false">VLOOKUP(H229,'Raw data'!$A$3:$L$1417,5,FALSE())</f>
        <v>25.23</v>
      </c>
      <c r="K229" s="0" t="n">
        <f aca="false">VLOOKUP($H229,'Raw data'!$A$3:$L$1417,10,FALSE())</f>
        <v>24.4</v>
      </c>
      <c r="L229" s="0" t="n">
        <f aca="false">VLOOKUP($H229,'Raw data'!$A$3:$L$1417,7,FALSE())</f>
        <v>22</v>
      </c>
      <c r="M229" s="0" t="n">
        <f aca="false">VLOOKUP($H229,'Raw data'!$A$3:$L$1417,8,FALSE())</f>
        <v>19.55</v>
      </c>
      <c r="N229" s="0" t="e">
        <f aca="false">VLOOKUP($H229,'Raw data'!$A$3:$L$1417,2,FALSE())</f>
        <v>#N/A</v>
      </c>
      <c r="O229" s="0" t="n">
        <f aca="false">VLOOKUP($H229,'Raw data'!$A$3:$L$1417,10,FALSE())</f>
        <v>24.4</v>
      </c>
      <c r="P229" s="0" t="n">
        <f aca="false">VLOOKUP($H229,'Raw data'!$M$3:$N$1243,2,FALSE())</f>
        <v>21.33</v>
      </c>
    </row>
    <row r="230" customFormat="false" ht="12.75" hidden="false" customHeight="false" outlineLevel="0" collapsed="false">
      <c r="A230" s="96" t="n">
        <v>35996</v>
      </c>
      <c r="B230" s="0" t="n">
        <v>34.07</v>
      </c>
      <c r="E230" s="96" t="n">
        <f aca="false">CHOOSE(IF(WEEKDAY(E229+1,2)=6,1,IF(WEEKDAY(E229+1,2)=7,2,3)),IF(ISNUMBER(MATCH(E229+3,$Q$3:$Q$56,0)),E229+4,E229+3),IF(ISNUMBER(MATCH(E229+2,$Q$3:$Q$56,0)),E229+3,E229+2),IF(ISNUMBER(MATCH(E229+1,$Q$3:$Q$56,0)),E229+2,E229+1))</f>
        <v>36061</v>
      </c>
      <c r="F230" s="0" t="n">
        <f aca="false">VLOOKUP(E230,$A$3:$B$1257,2,FALSE())</f>
        <v>23.33</v>
      </c>
      <c r="H230" s="96" t="n">
        <f aca="true">OFFSET($E$3,IF(ISNUMBER(VLOOKUP(OFFSET($E$3,MATCH(H229,$E$3:$E$1028,0),0),$E$3:$F$1067,2,FALSE())),MATCH(H229,$E$3:$E$1028,0),MATCH(H229,$E$3:$E$1028,0)+1),0)</f>
        <v>36066</v>
      </c>
      <c r="I230" s="0" t="n">
        <f aca="false">VLOOKUP(H230,$A$3:$B$1257,2,FALSE())</f>
        <v>24.19</v>
      </c>
      <c r="J230" s="0" t="n">
        <f aca="false">VLOOKUP(H230,'Raw data'!$A$3:$L$1417,5,FALSE())</f>
        <v>38.71</v>
      </c>
      <c r="K230" s="0" t="n">
        <f aca="false">VLOOKUP($H230,'Raw data'!$A$3:$L$1417,10,FALSE())</f>
        <v>36.5</v>
      </c>
      <c r="L230" s="0" t="n">
        <f aca="false">VLOOKUP($H230,'Raw data'!$A$3:$L$1417,7,FALSE())</f>
        <v>27.16</v>
      </c>
      <c r="M230" s="0" t="n">
        <f aca="false">VLOOKUP($H230,'Raw data'!$A$3:$L$1417,8,FALSE())</f>
        <v>23</v>
      </c>
      <c r="N230" s="0" t="e">
        <f aca="false">VLOOKUP($H230,'Raw data'!$A$3:$L$1417,2,FALSE())</f>
        <v>#N/A</v>
      </c>
      <c r="O230" s="0" t="n">
        <f aca="false">VLOOKUP($H230,'Raw data'!$A$3:$L$1417,10,FALSE())</f>
        <v>36.5</v>
      </c>
      <c r="P230" s="0" t="n">
        <f aca="false">VLOOKUP($H230,'Raw data'!$M$3:$N$1243,2,FALSE())</f>
        <v>35.53</v>
      </c>
    </row>
    <row r="231" customFormat="false" ht="12.75" hidden="false" customHeight="false" outlineLevel="0" collapsed="false">
      <c r="A231" s="96" t="n">
        <v>35997</v>
      </c>
      <c r="B231" s="0" t="n">
        <v>33.88</v>
      </c>
      <c r="E231" s="96" t="n">
        <f aca="false">CHOOSE(IF(WEEKDAY(E230+1,2)=6,1,IF(WEEKDAY(E230+1,2)=7,2,3)),IF(ISNUMBER(MATCH(E230+3,$Q$3:$Q$56,0)),E230+4,E230+3),IF(ISNUMBER(MATCH(E230+2,$Q$3:$Q$56,0)),E230+3,E230+2),IF(ISNUMBER(MATCH(E230+1,$Q$3:$Q$56,0)),E230+2,E230+1))</f>
        <v>36062</v>
      </c>
      <c r="F231" s="0" t="n">
        <f aca="false">VLOOKUP(E231,$A$3:$B$1257,2,FALSE())</f>
        <v>22.42</v>
      </c>
      <c r="H231" s="96" t="n">
        <f aca="true">OFFSET($E$3,IF(ISNUMBER(VLOOKUP(OFFSET($E$3,MATCH(H230,$E$3:$E$1028,0),0),$E$3:$F$1067,2,FALSE())),MATCH(H230,$E$3:$E$1028,0),MATCH(H230,$E$3:$E$1028,0)+1),0)</f>
        <v>36067</v>
      </c>
      <c r="I231" s="0" t="n">
        <f aca="false">VLOOKUP(H231,$A$3:$B$1257,2,FALSE())</f>
        <v>24.63</v>
      </c>
      <c r="J231" s="0" t="n">
        <f aca="false">VLOOKUP(H231,'Raw data'!$A$3:$L$1417,5,FALSE())</f>
        <v>48.6</v>
      </c>
      <c r="K231" s="0" t="n">
        <f aca="false">VLOOKUP($H231,'Raw data'!$A$3:$L$1417,10,FALSE())</f>
        <v>47.5</v>
      </c>
      <c r="L231" s="0" t="n">
        <f aca="false">VLOOKUP($H231,'Raw data'!$A$3:$L$1417,7,FALSE())</f>
        <v>26.74</v>
      </c>
      <c r="M231" s="0" t="n">
        <f aca="false">VLOOKUP($H231,'Raw data'!$A$3:$L$1417,8,FALSE())</f>
        <v>27.13</v>
      </c>
      <c r="N231" s="0" t="e">
        <f aca="false">VLOOKUP($H231,'Raw data'!$A$3:$L$1417,2,FALSE())</f>
        <v>#N/A</v>
      </c>
      <c r="O231" s="0" t="n">
        <f aca="false">VLOOKUP($H231,'Raw data'!$A$3:$L$1417,10,FALSE())</f>
        <v>47.5</v>
      </c>
      <c r="P231" s="0" t="n">
        <f aca="false">VLOOKUP($H231,'Raw data'!$M$3:$N$1243,2,FALSE())</f>
        <v>35.75</v>
      </c>
    </row>
    <row r="232" customFormat="false" ht="12.75" hidden="false" customHeight="false" outlineLevel="0" collapsed="false">
      <c r="A232" s="96" t="n">
        <v>35998</v>
      </c>
      <c r="B232" s="0" t="n">
        <v>36.57</v>
      </c>
      <c r="E232" s="96" t="n">
        <f aca="false">CHOOSE(IF(WEEKDAY(E231+1,2)=6,1,IF(WEEKDAY(E231+1,2)=7,2,3)),IF(ISNUMBER(MATCH(E231+3,$Q$3:$Q$56,0)),E231+4,E231+3),IF(ISNUMBER(MATCH(E231+2,$Q$3:$Q$56,0)),E231+3,E231+2),IF(ISNUMBER(MATCH(E231+1,$Q$3:$Q$56,0)),E231+2,E231+1))</f>
        <v>36063</v>
      </c>
      <c r="F232" s="0" t="n">
        <f aca="false">VLOOKUP(E232,$A$3:$B$1257,2,FALSE())</f>
        <v>22.76</v>
      </c>
      <c r="H232" s="96" t="n">
        <f aca="true">OFFSET($E$3,IF(ISNUMBER(VLOOKUP(OFFSET($E$3,MATCH(H231,$E$3:$E$1028,0),0),$E$3:$F$1067,2,FALSE())),MATCH(H231,$E$3:$E$1028,0),MATCH(H231,$E$3:$E$1028,0)+1),0)</f>
        <v>36068</v>
      </c>
      <c r="I232" s="0" t="n">
        <f aca="false">VLOOKUP(H232,$A$3:$B$1257,2,FALSE())</f>
        <v>24.58</v>
      </c>
      <c r="J232" s="0" t="n">
        <f aca="false">VLOOKUP(H232,'Raw data'!$A$3:$L$1417,5,FALSE())</f>
        <v>54</v>
      </c>
      <c r="K232" s="0" t="n">
        <f aca="false">VLOOKUP($H232,'Raw data'!$A$3:$L$1417,10,FALSE())</f>
        <v>42</v>
      </c>
      <c r="L232" s="0" t="n">
        <f aca="false">VLOOKUP($H232,'Raw data'!$A$3:$L$1417,7,FALSE())</f>
        <v>26.32</v>
      </c>
      <c r="M232" s="0" t="n">
        <f aca="false">VLOOKUP($H232,'Raw data'!$A$3:$L$1417,8,FALSE())</f>
        <v>24.33</v>
      </c>
      <c r="N232" s="0" t="e">
        <f aca="false">VLOOKUP($H232,'Raw data'!$A$3:$L$1417,2,FALSE())</f>
        <v>#N/A</v>
      </c>
      <c r="O232" s="0" t="n">
        <f aca="false">VLOOKUP($H232,'Raw data'!$A$3:$L$1417,10,FALSE())</f>
        <v>42</v>
      </c>
      <c r="P232" s="0" t="n">
        <f aca="false">VLOOKUP($H232,'Raw data'!$M$3:$N$1243,2,FALSE())</f>
        <v>34.5</v>
      </c>
    </row>
    <row r="233" customFormat="false" ht="12.75" hidden="false" customHeight="false" outlineLevel="0" collapsed="false">
      <c r="A233" s="96" t="n">
        <v>35999</v>
      </c>
      <c r="B233" s="0" t="n">
        <v>39.23</v>
      </c>
      <c r="E233" s="96" t="n">
        <f aca="false">CHOOSE(IF(WEEKDAY(E232+1,2)=6,1,IF(WEEKDAY(E232+1,2)=7,2,3)),IF(ISNUMBER(MATCH(E232+3,$Q$3:$Q$56,0)),E232+4,E232+3),IF(ISNUMBER(MATCH(E232+2,$Q$3:$Q$56,0)),E232+3,E232+2),IF(ISNUMBER(MATCH(E232+1,$Q$3:$Q$56,0)),E232+2,E232+1))</f>
        <v>36066</v>
      </c>
      <c r="F233" s="0" t="n">
        <f aca="false">VLOOKUP(E233,$A$3:$B$1257,2,FALSE())</f>
        <v>24.19</v>
      </c>
      <c r="H233" s="96" t="n">
        <f aca="true">OFFSET($E$3,IF(ISNUMBER(VLOOKUP(OFFSET($E$3,MATCH(H232,$E$3:$E$1028,0),0),$E$3:$F$1067,2,FALSE())),MATCH(H232,$E$3:$E$1028,0),MATCH(H232,$E$3:$E$1028,0)+1),0)</f>
        <v>36069</v>
      </c>
      <c r="I233" s="0" t="n">
        <f aca="false">VLOOKUP(H233,$A$3:$B$1257,2,FALSE())</f>
        <v>23.3</v>
      </c>
      <c r="J233" s="0" t="n">
        <f aca="false">VLOOKUP(H233,'Raw data'!$A$3:$L$1417,5,FALSE())</f>
        <v>27.49</v>
      </c>
      <c r="K233" s="0" t="n">
        <f aca="false">VLOOKUP($H233,'Raw data'!$A$3:$L$1417,10,FALSE())</f>
        <v>30.25</v>
      </c>
      <c r="L233" s="0" t="n">
        <f aca="false">VLOOKUP($H233,'Raw data'!$A$3:$L$1417,7,FALSE())</f>
        <v>26</v>
      </c>
      <c r="M233" s="0" t="n">
        <f aca="false">VLOOKUP($H233,'Raw data'!$A$3:$L$1417,8,FALSE())</f>
        <v>24</v>
      </c>
      <c r="N233" s="0" t="e">
        <f aca="false">VLOOKUP($H233,'Raw data'!$A$3:$L$1417,2,FALSE())</f>
        <v>#N/A</v>
      </c>
      <c r="O233" s="0" t="n">
        <f aca="false">VLOOKUP($H233,'Raw data'!$A$3:$L$1417,10,FALSE())</f>
        <v>30.25</v>
      </c>
      <c r="P233" s="0" t="n">
        <f aca="false">VLOOKUP($H233,'Raw data'!$M$3:$N$1243,2,FALSE())</f>
        <v>24.09</v>
      </c>
    </row>
    <row r="234" customFormat="false" ht="12.75" hidden="false" customHeight="false" outlineLevel="0" collapsed="false">
      <c r="A234" s="96" t="n">
        <v>36000</v>
      </c>
      <c r="B234" s="0" t="n">
        <v>31.44</v>
      </c>
      <c r="E234" s="96" t="n">
        <f aca="false">CHOOSE(IF(WEEKDAY(E233+1,2)=6,1,IF(WEEKDAY(E233+1,2)=7,2,3)),IF(ISNUMBER(MATCH(E233+3,$Q$3:$Q$56,0)),E233+4,E233+3),IF(ISNUMBER(MATCH(E233+2,$Q$3:$Q$56,0)),E233+3,E233+2),IF(ISNUMBER(MATCH(E233+1,$Q$3:$Q$56,0)),E233+2,E233+1))</f>
        <v>36067</v>
      </c>
      <c r="F234" s="0" t="n">
        <f aca="false">VLOOKUP(E234,$A$3:$B$1257,2,FALSE())</f>
        <v>24.63</v>
      </c>
      <c r="H234" s="96" t="n">
        <f aca="true">OFFSET($E$3,IF(ISNUMBER(VLOOKUP(OFFSET($E$3,MATCH(H233,$E$3:$E$1028,0),0),$E$3:$F$1067,2,FALSE())),MATCH(H233,$E$3:$E$1028,0),MATCH(H233,$E$3:$E$1028,0)+1),0)</f>
        <v>36070</v>
      </c>
      <c r="I234" s="0" t="n">
        <f aca="false">VLOOKUP(H234,$A$3:$B$1257,2,FALSE())</f>
        <v>22.8</v>
      </c>
      <c r="J234" s="0" t="n">
        <f aca="false">VLOOKUP(H234,'Raw data'!$A$3:$L$1417,5,FALSE())</f>
        <v>24.07</v>
      </c>
      <c r="K234" s="0" t="n">
        <f aca="false">VLOOKUP($H234,'Raw data'!$A$3:$L$1417,10,FALSE())</f>
        <v>21</v>
      </c>
      <c r="L234" s="0" t="n">
        <f aca="false">VLOOKUP($H234,'Raw data'!$A$3:$L$1417,7,FALSE())</f>
        <v>26</v>
      </c>
      <c r="M234" s="0" t="n">
        <f aca="false">VLOOKUP($H234,'Raw data'!$A$3:$L$1417,8,FALSE())</f>
        <v>23</v>
      </c>
      <c r="N234" s="0" t="e">
        <f aca="false">VLOOKUP($H234,'Raw data'!$A$3:$L$1417,2,FALSE())</f>
        <v>#N/A</v>
      </c>
      <c r="O234" s="0" t="n">
        <f aca="false">VLOOKUP($H234,'Raw data'!$A$3:$L$1417,10,FALSE())</f>
        <v>21</v>
      </c>
      <c r="P234" s="0" t="n">
        <f aca="false">VLOOKUP($H234,'Raw data'!$M$3:$N$1243,2,FALSE())</f>
        <v>25.23</v>
      </c>
    </row>
    <row r="235" customFormat="false" ht="12.75" hidden="false" customHeight="false" outlineLevel="0" collapsed="false">
      <c r="A235" s="96" t="n">
        <v>36001</v>
      </c>
      <c r="B235" s="0" t="n">
        <v>25</v>
      </c>
      <c r="E235" s="96" t="n">
        <f aca="false">CHOOSE(IF(WEEKDAY(E234+1,2)=6,1,IF(WEEKDAY(E234+1,2)=7,2,3)),IF(ISNUMBER(MATCH(E234+3,$Q$3:$Q$56,0)),E234+4,E234+3),IF(ISNUMBER(MATCH(E234+2,$Q$3:$Q$56,0)),E234+3,E234+2),IF(ISNUMBER(MATCH(E234+1,$Q$3:$Q$56,0)),E234+2,E234+1))</f>
        <v>36068</v>
      </c>
      <c r="F235" s="0" t="n">
        <f aca="false">VLOOKUP(E235,$A$3:$B$1257,2,FALSE())</f>
        <v>24.58</v>
      </c>
      <c r="H235" s="96" t="n">
        <f aca="true">OFFSET($E$3,IF(ISNUMBER(VLOOKUP(OFFSET($E$3,MATCH(H234,$E$3:$E$1028,0),0),$E$3:$F$1067,2,FALSE())),MATCH(H234,$E$3:$E$1028,0),MATCH(H234,$E$3:$E$1028,0)+1),0)</f>
        <v>36073</v>
      </c>
      <c r="I235" s="0" t="n">
        <f aca="false">VLOOKUP(H235,$A$3:$B$1257,2,FALSE())</f>
        <v>22.44</v>
      </c>
      <c r="J235" s="0" t="n">
        <f aca="false">VLOOKUP(H235,'Raw data'!$A$3:$L$1417,5,FALSE())</f>
        <v>28.09</v>
      </c>
      <c r="K235" s="0" t="e">
        <f aca="false">VLOOKUP($H235,'Raw data'!$A$3:$L$1417,10,FALSE())</f>
        <v>#N/A</v>
      </c>
      <c r="L235" s="0" t="n">
        <f aca="false">VLOOKUP($H235,'Raw data'!$A$3:$L$1417,7,FALSE())</f>
        <v>24.75</v>
      </c>
      <c r="M235" s="0" t="n">
        <f aca="false">VLOOKUP($H235,'Raw data'!$A$3:$L$1417,8,FALSE())</f>
        <v>22.13</v>
      </c>
      <c r="N235" s="0" t="e">
        <f aca="false">VLOOKUP($H235,'Raw data'!$A$3:$L$1417,2,FALSE())</f>
        <v>#N/A</v>
      </c>
      <c r="O235" s="0" t="e">
        <f aca="false">VLOOKUP($H235,'Raw data'!$A$3:$L$1417,10,FALSE())</f>
        <v>#N/A</v>
      </c>
      <c r="P235" s="0" t="n">
        <f aca="false">VLOOKUP($H235,'Raw data'!$M$3:$N$1243,2,FALSE())</f>
        <v>27.86</v>
      </c>
    </row>
    <row r="236" customFormat="false" ht="12.75" hidden="false" customHeight="false" outlineLevel="0" collapsed="false">
      <c r="A236" s="96" t="n">
        <v>36002</v>
      </c>
      <c r="B236" s="0" t="n">
        <v>25</v>
      </c>
      <c r="E236" s="96" t="n">
        <f aca="false">CHOOSE(IF(WEEKDAY(E235+1,2)=6,1,IF(WEEKDAY(E235+1,2)=7,2,3)),IF(ISNUMBER(MATCH(E235+3,$Q$3:$Q$56,0)),E235+4,E235+3),IF(ISNUMBER(MATCH(E235+2,$Q$3:$Q$56,0)),E235+3,E235+2),IF(ISNUMBER(MATCH(E235+1,$Q$3:$Q$56,0)),E235+2,E235+1))</f>
        <v>36069</v>
      </c>
      <c r="F236" s="0" t="n">
        <f aca="false">VLOOKUP(E236,$A$3:$B$1257,2,FALSE())</f>
        <v>23.3</v>
      </c>
      <c r="H236" s="96" t="n">
        <f aca="true">OFFSET($E$3,IF(ISNUMBER(VLOOKUP(OFFSET($E$3,MATCH(H235,$E$3:$E$1028,0),0),$E$3:$F$1067,2,FALSE())),MATCH(H235,$E$3:$E$1028,0),MATCH(H235,$E$3:$E$1028,0)+1),0)</f>
        <v>36074</v>
      </c>
      <c r="I236" s="0" t="n">
        <f aca="false">VLOOKUP(H236,$A$3:$B$1257,2,FALSE())</f>
        <v>22.13</v>
      </c>
      <c r="J236" s="0" t="n">
        <f aca="false">VLOOKUP(H236,'Raw data'!$A$3:$L$1417,5,FALSE())</f>
        <v>21.65</v>
      </c>
      <c r="K236" s="0" t="e">
        <f aca="false">VLOOKUP($H236,'Raw data'!$A$3:$L$1417,10,FALSE())</f>
        <v>#N/A</v>
      </c>
      <c r="L236" s="0" t="n">
        <f aca="false">VLOOKUP($H236,'Raw data'!$A$3:$L$1417,7,FALSE())</f>
        <v>25.58</v>
      </c>
      <c r="M236" s="0" t="n">
        <f aca="false">VLOOKUP($H236,'Raw data'!$A$3:$L$1417,8,FALSE())</f>
        <v>21.25</v>
      </c>
      <c r="N236" s="0" t="e">
        <f aca="false">VLOOKUP($H236,'Raw data'!$A$3:$L$1417,2,FALSE())</f>
        <v>#N/A</v>
      </c>
      <c r="O236" s="0" t="e">
        <f aca="false">VLOOKUP($H236,'Raw data'!$A$3:$L$1417,10,FALSE())</f>
        <v>#N/A</v>
      </c>
      <c r="P236" s="0" t="n">
        <f aca="false">VLOOKUP($H236,'Raw data'!$M$3:$N$1243,2,FALSE())</f>
        <v>23.62</v>
      </c>
    </row>
    <row r="237" customFormat="false" ht="12.75" hidden="false" customHeight="false" outlineLevel="0" collapsed="false">
      <c r="A237" s="96" t="n">
        <v>36003</v>
      </c>
      <c r="B237" s="0" t="n">
        <v>29.63</v>
      </c>
      <c r="E237" s="96" t="n">
        <f aca="false">CHOOSE(IF(WEEKDAY(E236+1,2)=6,1,IF(WEEKDAY(E236+1,2)=7,2,3)),IF(ISNUMBER(MATCH(E236+3,$Q$3:$Q$56,0)),E236+4,E236+3),IF(ISNUMBER(MATCH(E236+2,$Q$3:$Q$56,0)),E236+3,E236+2),IF(ISNUMBER(MATCH(E236+1,$Q$3:$Q$56,0)),E236+2,E236+1))</f>
        <v>36070</v>
      </c>
      <c r="F237" s="0" t="n">
        <f aca="false">VLOOKUP(E237,$A$3:$B$1257,2,FALSE())</f>
        <v>22.8</v>
      </c>
      <c r="H237" s="96" t="n">
        <f aca="true">OFFSET($E$3,IF(ISNUMBER(VLOOKUP(OFFSET($E$3,MATCH(H236,$E$3:$E$1028,0),0),$E$3:$F$1067,2,FALSE())),MATCH(H236,$E$3:$E$1028,0),MATCH(H236,$E$3:$E$1028,0)+1),0)</f>
        <v>36075</v>
      </c>
      <c r="I237" s="0" t="n">
        <f aca="false">VLOOKUP(H237,$A$3:$B$1257,2,FALSE())</f>
        <v>22.92</v>
      </c>
      <c r="J237" s="0" t="n">
        <f aca="false">VLOOKUP(H237,'Raw data'!$A$3:$L$1417,5,FALSE())</f>
        <v>24.77</v>
      </c>
      <c r="K237" s="0" t="n">
        <f aca="false">VLOOKUP($H237,'Raw data'!$A$3:$L$1417,10,FALSE())</f>
        <v>25</v>
      </c>
      <c r="L237" s="0" t="n">
        <f aca="false">VLOOKUP($H237,'Raw data'!$A$3:$L$1417,7,FALSE())</f>
        <v>24</v>
      </c>
      <c r="M237" s="0" t="n">
        <f aca="false">VLOOKUP($H237,'Raw data'!$A$3:$L$1417,8,FALSE())</f>
        <v>24.92</v>
      </c>
      <c r="N237" s="0" t="e">
        <f aca="false">VLOOKUP($H237,'Raw data'!$A$3:$L$1417,2,FALSE())</f>
        <v>#N/A</v>
      </c>
      <c r="O237" s="0" t="n">
        <f aca="false">VLOOKUP($H237,'Raw data'!$A$3:$L$1417,10,FALSE())</f>
        <v>25</v>
      </c>
      <c r="P237" s="0" t="n">
        <f aca="false">VLOOKUP($H237,'Raw data'!$M$3:$N$1243,2,FALSE())</f>
        <v>26.35</v>
      </c>
    </row>
    <row r="238" customFormat="false" ht="12.75" hidden="false" customHeight="false" outlineLevel="0" collapsed="false">
      <c r="A238" s="96" t="n">
        <v>36004</v>
      </c>
      <c r="B238" s="0" t="n">
        <v>29.47</v>
      </c>
      <c r="E238" s="96" t="n">
        <f aca="false">CHOOSE(IF(WEEKDAY(E237+1,2)=6,1,IF(WEEKDAY(E237+1,2)=7,2,3)),IF(ISNUMBER(MATCH(E237+3,$Q$3:$Q$56,0)),E237+4,E237+3),IF(ISNUMBER(MATCH(E237+2,$Q$3:$Q$56,0)),E237+3,E237+2),IF(ISNUMBER(MATCH(E237+1,$Q$3:$Q$56,0)),E237+2,E237+1))</f>
        <v>36073</v>
      </c>
      <c r="F238" s="0" t="n">
        <f aca="false">VLOOKUP(E238,$A$3:$B$1257,2,FALSE())</f>
        <v>22.44</v>
      </c>
      <c r="H238" s="96" t="n">
        <f aca="true">OFFSET($E$3,IF(ISNUMBER(VLOOKUP(OFFSET($E$3,MATCH(H237,$E$3:$E$1028,0),0),$E$3:$F$1067,2,FALSE())),MATCH(H237,$E$3:$E$1028,0),MATCH(H237,$E$3:$E$1028,0)+1),0)</f>
        <v>36076</v>
      </c>
      <c r="I238" s="0" t="n">
        <f aca="false">VLOOKUP(H238,$A$3:$B$1257,2,FALSE())</f>
        <v>22.61</v>
      </c>
      <c r="J238" s="0" t="n">
        <f aca="false">VLOOKUP(H238,'Raw data'!$A$3:$L$1417,5,FALSE())</f>
        <v>23.93</v>
      </c>
      <c r="K238" s="0" t="n">
        <f aca="false">VLOOKUP($H238,'Raw data'!$A$3:$L$1417,10,FALSE())</f>
        <v>25</v>
      </c>
      <c r="L238" s="0" t="n">
        <f aca="false">VLOOKUP($H238,'Raw data'!$A$3:$L$1417,7,FALSE())</f>
        <v>25.33</v>
      </c>
      <c r="M238" s="0" t="n">
        <f aca="false">VLOOKUP($H238,'Raw data'!$A$3:$L$1417,8,FALSE())</f>
        <v>23</v>
      </c>
      <c r="N238" s="0" t="e">
        <f aca="false">VLOOKUP($H238,'Raw data'!$A$3:$L$1417,2,FALSE())</f>
        <v>#N/A</v>
      </c>
      <c r="O238" s="0" t="n">
        <f aca="false">VLOOKUP($H238,'Raw data'!$A$3:$L$1417,10,FALSE())</f>
        <v>25</v>
      </c>
      <c r="P238" s="0" t="n">
        <f aca="false">VLOOKUP($H238,'Raw data'!$M$3:$N$1243,2,FALSE())</f>
        <v>24.19</v>
      </c>
    </row>
    <row r="239" customFormat="false" ht="12.75" hidden="false" customHeight="false" outlineLevel="0" collapsed="false">
      <c r="A239" s="96" t="n">
        <v>36005</v>
      </c>
      <c r="B239" s="0" t="n">
        <v>30.17</v>
      </c>
      <c r="E239" s="96" t="n">
        <f aca="false">CHOOSE(IF(WEEKDAY(E238+1,2)=6,1,IF(WEEKDAY(E238+1,2)=7,2,3)),IF(ISNUMBER(MATCH(E238+3,$Q$3:$Q$56,0)),E238+4,E238+3),IF(ISNUMBER(MATCH(E238+2,$Q$3:$Q$56,0)),E238+3,E238+2),IF(ISNUMBER(MATCH(E238+1,$Q$3:$Q$56,0)),E238+2,E238+1))</f>
        <v>36074</v>
      </c>
      <c r="F239" s="0" t="n">
        <f aca="false">VLOOKUP(E239,$A$3:$B$1257,2,FALSE())</f>
        <v>22.13</v>
      </c>
      <c r="H239" s="96" t="n">
        <f aca="true">OFFSET($E$3,IF(ISNUMBER(VLOOKUP(OFFSET($E$3,MATCH(H238,$E$3:$E$1028,0),0),$E$3:$F$1067,2,FALSE())),MATCH(H238,$E$3:$E$1028,0),MATCH(H238,$E$3:$E$1028,0)+1),0)</f>
        <v>36077</v>
      </c>
      <c r="I239" s="0" t="n">
        <f aca="false">VLOOKUP(H239,$A$3:$B$1257,2,FALSE())</f>
        <v>22.12</v>
      </c>
      <c r="J239" s="0" t="n">
        <f aca="false">VLOOKUP(H239,'Raw data'!$A$3:$L$1417,5,FALSE())</f>
        <v>19.95</v>
      </c>
      <c r="K239" s="0" t="n">
        <f aca="false">VLOOKUP($H239,'Raw data'!$A$3:$L$1417,10,FALSE())</f>
        <v>22</v>
      </c>
      <c r="L239" s="0" t="n">
        <f aca="false">VLOOKUP($H239,'Raw data'!$A$3:$L$1417,7,FALSE())</f>
        <v>24.88</v>
      </c>
      <c r="M239" s="0" t="n">
        <f aca="false">VLOOKUP($H239,'Raw data'!$A$3:$L$1417,8,FALSE())</f>
        <v>23</v>
      </c>
      <c r="N239" s="0" t="e">
        <f aca="false">VLOOKUP($H239,'Raw data'!$A$3:$L$1417,2,FALSE())</f>
        <v>#N/A</v>
      </c>
      <c r="O239" s="0" t="n">
        <f aca="false">VLOOKUP($H239,'Raw data'!$A$3:$L$1417,10,FALSE())</f>
        <v>22</v>
      </c>
      <c r="P239" s="0" t="n">
        <f aca="false">VLOOKUP($H239,'Raw data'!$M$3:$N$1243,2,FALSE())</f>
        <v>23.57</v>
      </c>
    </row>
    <row r="240" customFormat="false" ht="12.75" hidden="false" customHeight="false" outlineLevel="0" collapsed="false">
      <c r="A240" s="96" t="n">
        <v>36006</v>
      </c>
      <c r="B240" s="0" t="n">
        <v>31.42</v>
      </c>
      <c r="E240" s="96" t="n">
        <f aca="false">CHOOSE(IF(WEEKDAY(E239+1,2)=6,1,IF(WEEKDAY(E239+1,2)=7,2,3)),IF(ISNUMBER(MATCH(E239+3,$Q$3:$Q$56,0)),E239+4,E239+3),IF(ISNUMBER(MATCH(E239+2,$Q$3:$Q$56,0)),E239+3,E239+2),IF(ISNUMBER(MATCH(E239+1,$Q$3:$Q$56,0)),E239+2,E239+1))</f>
        <v>36075</v>
      </c>
      <c r="F240" s="0" t="n">
        <f aca="false">VLOOKUP(E240,$A$3:$B$1257,2,FALSE())</f>
        <v>22.92</v>
      </c>
      <c r="H240" s="96" t="n">
        <f aca="true">OFFSET($E$3,IF(ISNUMBER(VLOOKUP(OFFSET($E$3,MATCH(H239,$E$3:$E$1028,0),0),$E$3:$F$1067,2,FALSE())),MATCH(H239,$E$3:$E$1028,0),MATCH(H239,$E$3:$E$1028,0)+1),0)</f>
        <v>36080</v>
      </c>
      <c r="I240" s="0" t="n">
        <f aca="false">VLOOKUP(H240,$A$3:$B$1257,2,FALSE())</f>
        <v>20.97</v>
      </c>
      <c r="J240" s="0" t="n">
        <f aca="false">VLOOKUP(H240,'Raw data'!$A$3:$L$1417,5,FALSE())</f>
        <v>19.91</v>
      </c>
      <c r="K240" s="0" t="n">
        <f aca="false">VLOOKUP($H240,'Raw data'!$A$3:$L$1417,10,FALSE())</f>
        <v>24</v>
      </c>
      <c r="L240" s="0" t="n">
        <f aca="false">VLOOKUP($H240,'Raw data'!$A$3:$L$1417,7,FALSE())</f>
        <v>20</v>
      </c>
      <c r="M240" s="0" t="n">
        <f aca="false">VLOOKUP($H240,'Raw data'!$A$3:$L$1417,8,FALSE())</f>
        <v>20.5</v>
      </c>
      <c r="N240" s="0" t="e">
        <f aca="false">VLOOKUP($H240,'Raw data'!$A$3:$L$1417,2,FALSE())</f>
        <v>#N/A</v>
      </c>
      <c r="O240" s="0" t="n">
        <f aca="false">VLOOKUP($H240,'Raw data'!$A$3:$L$1417,10,FALSE())</f>
        <v>24</v>
      </c>
      <c r="P240" s="0" t="n">
        <f aca="false">VLOOKUP($H240,'Raw data'!$M$3:$N$1243,2,FALSE())</f>
        <v>25.26</v>
      </c>
    </row>
    <row r="241" customFormat="false" ht="12.75" hidden="false" customHeight="false" outlineLevel="0" collapsed="false">
      <c r="A241" s="96" t="n">
        <v>36007</v>
      </c>
      <c r="B241" s="0" t="n">
        <v>31.34</v>
      </c>
      <c r="E241" s="96" t="n">
        <f aca="false">CHOOSE(IF(WEEKDAY(E240+1,2)=6,1,IF(WEEKDAY(E240+1,2)=7,2,3)),IF(ISNUMBER(MATCH(E240+3,$Q$3:$Q$56,0)),E240+4,E240+3),IF(ISNUMBER(MATCH(E240+2,$Q$3:$Q$56,0)),E240+3,E240+2),IF(ISNUMBER(MATCH(E240+1,$Q$3:$Q$56,0)),E240+2,E240+1))</f>
        <v>36076</v>
      </c>
      <c r="F241" s="0" t="n">
        <f aca="false">VLOOKUP(E241,$A$3:$B$1257,2,FALSE())</f>
        <v>22.61</v>
      </c>
      <c r="H241" s="96" t="n">
        <f aca="true">OFFSET($E$3,IF(ISNUMBER(VLOOKUP(OFFSET($E$3,MATCH(H240,$E$3:$E$1028,0),0),$E$3:$F$1067,2,FALSE())),MATCH(H240,$E$3:$E$1028,0),MATCH(H240,$E$3:$E$1028,0)+1),0)</f>
        <v>36081</v>
      </c>
      <c r="I241" s="0" t="n">
        <f aca="false">VLOOKUP(H241,$A$3:$B$1257,2,FALSE())</f>
        <v>21.39</v>
      </c>
      <c r="J241" s="0" t="n">
        <f aca="false">VLOOKUP(H241,'Raw data'!$A$3:$L$1417,5,FALSE())</f>
        <v>17.5</v>
      </c>
      <c r="K241" s="0" t="n">
        <f aca="false">VLOOKUP($H241,'Raw data'!$A$3:$L$1417,10,FALSE())</f>
        <v>19.9</v>
      </c>
      <c r="L241" s="0" t="n">
        <f aca="false">VLOOKUP($H241,'Raw data'!$A$3:$L$1417,7,FALSE())</f>
        <v>24</v>
      </c>
      <c r="M241" s="0" t="n">
        <f aca="false">VLOOKUP($H241,'Raw data'!$A$3:$L$1417,8,FALSE())</f>
        <v>22</v>
      </c>
      <c r="N241" s="0" t="e">
        <f aca="false">VLOOKUP($H241,'Raw data'!$A$3:$L$1417,2,FALSE())</f>
        <v>#N/A</v>
      </c>
      <c r="O241" s="0" t="n">
        <f aca="false">VLOOKUP($H241,'Raw data'!$A$3:$L$1417,10,FALSE())</f>
        <v>19.9</v>
      </c>
      <c r="P241" s="0" t="n">
        <f aca="false">VLOOKUP($H241,'Raw data'!$M$3:$N$1243,2,FALSE())</f>
        <v>21.71</v>
      </c>
    </row>
    <row r="242" customFormat="false" ht="12.75" hidden="false" customHeight="false" outlineLevel="0" collapsed="false">
      <c r="A242" s="96" t="n">
        <v>36008</v>
      </c>
      <c r="B242" s="0" t="n">
        <v>24</v>
      </c>
      <c r="E242" s="96" t="n">
        <f aca="false">CHOOSE(IF(WEEKDAY(E241+1,2)=6,1,IF(WEEKDAY(E241+1,2)=7,2,3)),IF(ISNUMBER(MATCH(E241+3,$Q$3:$Q$56,0)),E241+4,E241+3),IF(ISNUMBER(MATCH(E241+2,$Q$3:$Q$56,0)),E241+3,E241+2),IF(ISNUMBER(MATCH(E241+1,$Q$3:$Q$56,0)),E241+2,E241+1))</f>
        <v>36077</v>
      </c>
      <c r="F242" s="0" t="n">
        <f aca="false">VLOOKUP(E242,$A$3:$B$1257,2,FALSE())</f>
        <v>22.12</v>
      </c>
      <c r="H242" s="96" t="n">
        <f aca="true">OFFSET($E$3,IF(ISNUMBER(VLOOKUP(OFFSET($E$3,MATCH(H241,$E$3:$E$1028,0),0),$E$3:$F$1067,2,FALSE())),MATCH(H241,$E$3:$E$1028,0),MATCH(H241,$E$3:$E$1028,0)+1),0)</f>
        <v>36082</v>
      </c>
      <c r="I242" s="0" t="n">
        <f aca="false">VLOOKUP(H242,$A$3:$B$1257,2,FALSE())</f>
        <v>22.5</v>
      </c>
      <c r="J242" s="0" t="n">
        <f aca="false">VLOOKUP(H242,'Raw data'!$A$3:$L$1417,5,FALSE())</f>
        <v>17.31</v>
      </c>
      <c r="K242" s="0" t="e">
        <f aca="false">VLOOKUP($H242,'Raw data'!$A$3:$L$1417,10,FALSE())</f>
        <v>#N/A</v>
      </c>
      <c r="L242" s="0" t="n">
        <f aca="false">VLOOKUP($H242,'Raw data'!$A$3:$L$1417,7,FALSE())</f>
        <v>24.13</v>
      </c>
      <c r="M242" s="0" t="n">
        <f aca="false">VLOOKUP($H242,'Raw data'!$A$3:$L$1417,8,FALSE())</f>
        <v>22.5</v>
      </c>
      <c r="N242" s="0" t="e">
        <f aca="false">VLOOKUP($H242,'Raw data'!$A$3:$L$1417,2,FALSE())</f>
        <v>#N/A</v>
      </c>
      <c r="O242" s="0" t="e">
        <f aca="false">VLOOKUP($H242,'Raw data'!$A$3:$L$1417,10,FALSE())</f>
        <v>#N/A</v>
      </c>
      <c r="P242" s="0" t="n">
        <f aca="false">VLOOKUP($H242,'Raw data'!$M$3:$N$1243,2,FALSE())</f>
        <v>23.67</v>
      </c>
    </row>
    <row r="243" customFormat="false" ht="12.75" hidden="false" customHeight="false" outlineLevel="0" collapsed="false">
      <c r="A243" s="96" t="n">
        <v>36009</v>
      </c>
      <c r="B243" s="0" t="n">
        <v>24</v>
      </c>
      <c r="E243" s="96" t="n">
        <f aca="false">CHOOSE(IF(WEEKDAY(E242+1,2)=6,1,IF(WEEKDAY(E242+1,2)=7,2,3)),IF(ISNUMBER(MATCH(E242+3,$Q$3:$Q$56,0)),E242+4,E242+3),IF(ISNUMBER(MATCH(E242+2,$Q$3:$Q$56,0)),E242+3,E242+2),IF(ISNUMBER(MATCH(E242+1,$Q$3:$Q$56,0)),E242+2,E242+1))</f>
        <v>36080</v>
      </c>
      <c r="F243" s="0" t="n">
        <f aca="false">VLOOKUP(E243,$A$3:$B$1257,2,FALSE())</f>
        <v>20.97</v>
      </c>
      <c r="H243" s="96" t="n">
        <f aca="true">OFFSET($E$3,IF(ISNUMBER(VLOOKUP(OFFSET($E$3,MATCH(H242,$E$3:$E$1028,0),0),$E$3:$F$1067,2,FALSE())),MATCH(H242,$E$3:$E$1028,0),MATCH(H242,$E$3:$E$1028,0)+1),0)</f>
        <v>36083</v>
      </c>
      <c r="I243" s="0" t="n">
        <f aca="false">VLOOKUP(H243,$A$3:$B$1257,2,FALSE())</f>
        <v>23.13</v>
      </c>
      <c r="J243" s="0" t="n">
        <f aca="false">VLOOKUP(H243,'Raw data'!$A$3:$L$1417,5,FALSE())</f>
        <v>18.53</v>
      </c>
      <c r="K243" s="0" t="n">
        <f aca="false">VLOOKUP($H243,'Raw data'!$A$3:$L$1417,10,FALSE())</f>
        <v>19.42</v>
      </c>
      <c r="L243" s="0" t="n">
        <f aca="false">VLOOKUP($H243,'Raw data'!$A$3:$L$1417,7,FALSE())</f>
        <v>26</v>
      </c>
      <c r="M243" s="0" t="n">
        <f aca="false">VLOOKUP($H243,'Raw data'!$A$3:$L$1417,8,FALSE())</f>
        <v>22.85</v>
      </c>
      <c r="N243" s="0" t="e">
        <f aca="false">VLOOKUP($H243,'Raw data'!$A$3:$L$1417,2,FALSE())</f>
        <v>#N/A</v>
      </c>
      <c r="O243" s="0" t="n">
        <f aca="false">VLOOKUP($H243,'Raw data'!$A$3:$L$1417,10,FALSE())</f>
        <v>19.42</v>
      </c>
      <c r="P243" s="0" t="n">
        <f aca="false">VLOOKUP($H243,'Raw data'!$M$3:$N$1243,2,FALSE())</f>
        <v>23</v>
      </c>
    </row>
    <row r="244" customFormat="false" ht="12.75" hidden="false" customHeight="false" outlineLevel="0" collapsed="false">
      <c r="A244" s="96" t="n">
        <v>36010</v>
      </c>
      <c r="B244" s="0" t="n">
        <v>27.89</v>
      </c>
      <c r="E244" s="96" t="n">
        <f aca="false">CHOOSE(IF(WEEKDAY(E243+1,2)=6,1,IF(WEEKDAY(E243+1,2)=7,2,3)),IF(ISNUMBER(MATCH(E243+3,$Q$3:$Q$56,0)),E243+4,E243+3),IF(ISNUMBER(MATCH(E243+2,$Q$3:$Q$56,0)),E243+3,E243+2),IF(ISNUMBER(MATCH(E243+1,$Q$3:$Q$56,0)),E243+2,E243+1))</f>
        <v>36081</v>
      </c>
      <c r="F244" s="0" t="n">
        <f aca="false">VLOOKUP(E244,$A$3:$B$1257,2,FALSE())</f>
        <v>21.39</v>
      </c>
      <c r="H244" s="96" t="n">
        <f aca="true">OFFSET($E$3,IF(ISNUMBER(VLOOKUP(OFFSET($E$3,MATCH(H243,$E$3:$E$1028,0),0),$E$3:$F$1067,2,FALSE())),MATCH(H243,$E$3:$E$1028,0),MATCH(H243,$E$3:$E$1028,0)+1),0)</f>
        <v>36084</v>
      </c>
      <c r="I244" s="0" t="n">
        <f aca="false">VLOOKUP(H244,$A$3:$B$1257,2,FALSE())</f>
        <v>22.52</v>
      </c>
      <c r="J244" s="0" t="n">
        <f aca="false">VLOOKUP(H244,'Raw data'!$A$3:$L$1417,5,FALSE())</f>
        <v>23.2</v>
      </c>
      <c r="K244" s="0" t="n">
        <f aca="false">VLOOKUP($H244,'Raw data'!$A$3:$L$1417,10,FALSE())</f>
        <v>23.92</v>
      </c>
      <c r="L244" s="0" t="n">
        <f aca="false">VLOOKUP($H244,'Raw data'!$A$3:$L$1417,7,FALSE())</f>
        <v>24</v>
      </c>
      <c r="M244" s="0" t="n">
        <f aca="false">VLOOKUP($H244,'Raw data'!$A$3:$L$1417,8,FALSE())</f>
        <v>22</v>
      </c>
      <c r="N244" s="0" t="e">
        <f aca="false">VLOOKUP($H244,'Raw data'!$A$3:$L$1417,2,FALSE())</f>
        <v>#N/A</v>
      </c>
      <c r="O244" s="0" t="n">
        <f aca="false">VLOOKUP($H244,'Raw data'!$A$3:$L$1417,10,FALSE())</f>
        <v>23.92</v>
      </c>
      <c r="P244" s="0" t="n">
        <f aca="false">VLOOKUP($H244,'Raw data'!$M$3:$N$1243,2,FALSE())</f>
        <v>22.48</v>
      </c>
    </row>
    <row r="245" customFormat="false" ht="12.75" hidden="false" customHeight="false" outlineLevel="0" collapsed="false">
      <c r="A245" s="96" t="n">
        <v>36011</v>
      </c>
      <c r="B245" s="0" t="n">
        <v>27.53</v>
      </c>
      <c r="E245" s="96" t="n">
        <f aca="false">CHOOSE(IF(WEEKDAY(E244+1,2)=6,1,IF(WEEKDAY(E244+1,2)=7,2,3)),IF(ISNUMBER(MATCH(E244+3,$Q$3:$Q$56,0)),E244+4,E244+3),IF(ISNUMBER(MATCH(E244+2,$Q$3:$Q$56,0)),E244+3,E244+2),IF(ISNUMBER(MATCH(E244+1,$Q$3:$Q$56,0)),E244+2,E244+1))</f>
        <v>36082</v>
      </c>
      <c r="F245" s="0" t="n">
        <f aca="false">VLOOKUP(E245,$A$3:$B$1257,2,FALSE())</f>
        <v>22.5</v>
      </c>
      <c r="H245" s="96" t="n">
        <f aca="true">OFFSET($E$3,IF(ISNUMBER(VLOOKUP(OFFSET($E$3,MATCH(H244,$E$3:$E$1028,0),0),$E$3:$F$1067,2,FALSE())),MATCH(H244,$E$3:$E$1028,0),MATCH(H244,$E$3:$E$1028,0)+1),0)</f>
        <v>36087</v>
      </c>
      <c r="I245" s="0" t="n">
        <f aca="false">VLOOKUP(H245,$A$3:$B$1257,2,FALSE())</f>
        <v>24.13</v>
      </c>
      <c r="J245" s="0" t="n">
        <f aca="false">VLOOKUP(H245,'Raw data'!$A$3:$L$1417,5,FALSE())</f>
        <v>20.31</v>
      </c>
      <c r="K245" s="0" t="n">
        <f aca="false">VLOOKUP($H245,'Raw data'!$A$3:$L$1417,10,FALSE())</f>
        <v>22.67</v>
      </c>
      <c r="L245" s="0" t="n">
        <f aca="false">VLOOKUP($H245,'Raw data'!$A$3:$L$1417,7,FALSE())</f>
        <v>23.73</v>
      </c>
      <c r="M245" s="0" t="n">
        <f aca="false">VLOOKUP($H245,'Raw data'!$A$3:$L$1417,8,FALSE())</f>
        <v>22.5</v>
      </c>
      <c r="N245" s="0" t="e">
        <f aca="false">VLOOKUP($H245,'Raw data'!$A$3:$L$1417,2,FALSE())</f>
        <v>#N/A</v>
      </c>
      <c r="O245" s="0" t="n">
        <f aca="false">VLOOKUP($H245,'Raw data'!$A$3:$L$1417,10,FALSE())</f>
        <v>22.67</v>
      </c>
      <c r="P245" s="0" t="n">
        <f aca="false">VLOOKUP($H245,'Raw data'!$M$3:$N$1243,2,FALSE())</f>
        <v>22.61</v>
      </c>
    </row>
    <row r="246" customFormat="false" ht="12.75" hidden="false" customHeight="false" outlineLevel="0" collapsed="false">
      <c r="A246" s="96" t="n">
        <v>36012</v>
      </c>
      <c r="B246" s="0" t="n">
        <v>28.92</v>
      </c>
      <c r="E246" s="96" t="n">
        <f aca="false">CHOOSE(IF(WEEKDAY(E245+1,2)=6,1,IF(WEEKDAY(E245+1,2)=7,2,3)),IF(ISNUMBER(MATCH(E245+3,$Q$3:$Q$56,0)),E245+4,E245+3),IF(ISNUMBER(MATCH(E245+2,$Q$3:$Q$56,0)),E245+3,E245+2),IF(ISNUMBER(MATCH(E245+1,$Q$3:$Q$56,0)),E245+2,E245+1))</f>
        <v>36083</v>
      </c>
      <c r="F246" s="0" t="n">
        <f aca="false">VLOOKUP(E246,$A$3:$B$1257,2,FALSE())</f>
        <v>23.13</v>
      </c>
      <c r="H246" s="96" t="n">
        <f aca="true">OFFSET($E$3,IF(ISNUMBER(VLOOKUP(OFFSET($E$3,MATCH(H245,$E$3:$E$1028,0),0),$E$3:$F$1067,2,FALSE())),MATCH(H245,$E$3:$E$1028,0),MATCH(H245,$E$3:$E$1028,0)+1),0)</f>
        <v>36088</v>
      </c>
      <c r="I246" s="0" t="n">
        <f aca="false">VLOOKUP(H246,$A$3:$B$1257,2,FALSE())</f>
        <v>23.77</v>
      </c>
      <c r="J246" s="0" t="n">
        <f aca="false">VLOOKUP(H246,'Raw data'!$A$3:$L$1417,5,FALSE())</f>
        <v>19.1</v>
      </c>
      <c r="K246" s="0" t="n">
        <f aca="false">VLOOKUP($H246,'Raw data'!$A$3:$L$1417,10,FALSE())</f>
        <v>21.69</v>
      </c>
      <c r="L246" s="0" t="n">
        <f aca="false">VLOOKUP($H246,'Raw data'!$A$3:$L$1417,7,FALSE())</f>
        <v>24.67</v>
      </c>
      <c r="M246" s="0" t="n">
        <f aca="false">VLOOKUP($H246,'Raw data'!$A$3:$L$1417,8,FALSE())</f>
        <v>22.5</v>
      </c>
      <c r="N246" s="0" t="e">
        <f aca="false">VLOOKUP($H246,'Raw data'!$A$3:$L$1417,2,FALSE())</f>
        <v>#N/A</v>
      </c>
      <c r="O246" s="0" t="n">
        <f aca="false">VLOOKUP($H246,'Raw data'!$A$3:$L$1417,10,FALSE())</f>
        <v>21.69</v>
      </c>
      <c r="P246" s="0" t="n">
        <f aca="false">VLOOKUP($H246,'Raw data'!$M$3:$N$1243,2,FALSE())</f>
        <v>22.52</v>
      </c>
    </row>
    <row r="247" customFormat="false" ht="12.75" hidden="false" customHeight="false" outlineLevel="0" collapsed="false">
      <c r="A247" s="96" t="n">
        <v>36013</v>
      </c>
      <c r="B247" s="0" t="n">
        <v>28.07</v>
      </c>
      <c r="E247" s="96" t="n">
        <f aca="false">CHOOSE(IF(WEEKDAY(E246+1,2)=6,1,IF(WEEKDAY(E246+1,2)=7,2,3)),IF(ISNUMBER(MATCH(E246+3,$Q$3:$Q$56,0)),E246+4,E246+3),IF(ISNUMBER(MATCH(E246+2,$Q$3:$Q$56,0)),E246+3,E246+2),IF(ISNUMBER(MATCH(E246+1,$Q$3:$Q$56,0)),E246+2,E246+1))</f>
        <v>36084</v>
      </c>
      <c r="F247" s="0" t="n">
        <f aca="false">VLOOKUP(E247,$A$3:$B$1257,2,FALSE())</f>
        <v>22.52</v>
      </c>
      <c r="H247" s="96" t="n">
        <f aca="true">OFFSET($E$3,IF(ISNUMBER(VLOOKUP(OFFSET($E$3,MATCH(H246,$E$3:$E$1028,0),0),$E$3:$F$1067,2,FALSE())),MATCH(H246,$E$3:$E$1028,0),MATCH(H246,$E$3:$E$1028,0)+1),0)</f>
        <v>36089</v>
      </c>
      <c r="I247" s="0" t="n">
        <f aca="false">VLOOKUP(H247,$A$3:$B$1257,2,FALSE())</f>
        <v>23.28</v>
      </c>
      <c r="J247" s="0" t="n">
        <f aca="false">VLOOKUP(H247,'Raw data'!$A$3:$L$1417,5,FALSE())</f>
        <v>19.74</v>
      </c>
      <c r="K247" s="0" t="n">
        <f aca="false">VLOOKUP($H247,'Raw data'!$A$3:$L$1417,10,FALSE())</f>
        <v>23.5</v>
      </c>
      <c r="L247" s="0" t="n">
        <f aca="false">VLOOKUP($H247,'Raw data'!$A$3:$L$1417,7,FALSE())</f>
        <v>24.67</v>
      </c>
      <c r="M247" s="0" t="n">
        <f aca="false">VLOOKUP($H247,'Raw data'!$A$3:$L$1417,8,FALSE())</f>
        <v>23</v>
      </c>
      <c r="N247" s="0" t="e">
        <f aca="false">VLOOKUP($H247,'Raw data'!$A$3:$L$1417,2,FALSE())</f>
        <v>#N/A</v>
      </c>
      <c r="O247" s="0" t="n">
        <f aca="false">VLOOKUP($H247,'Raw data'!$A$3:$L$1417,10,FALSE())</f>
        <v>23.5</v>
      </c>
      <c r="P247" s="0" t="n">
        <f aca="false">VLOOKUP($H247,'Raw data'!$M$3:$N$1243,2,FALSE())</f>
        <v>22.74</v>
      </c>
    </row>
    <row r="248" customFormat="false" ht="12.75" hidden="false" customHeight="false" outlineLevel="0" collapsed="false">
      <c r="A248" s="96" t="n">
        <v>36014</v>
      </c>
      <c r="B248" s="0" t="n">
        <v>28.5</v>
      </c>
      <c r="E248" s="96" t="n">
        <f aca="false">CHOOSE(IF(WEEKDAY(E247+1,2)=6,1,IF(WEEKDAY(E247+1,2)=7,2,3)),IF(ISNUMBER(MATCH(E247+3,$Q$3:$Q$56,0)),E247+4,E247+3),IF(ISNUMBER(MATCH(E247+2,$Q$3:$Q$56,0)),E247+3,E247+2),IF(ISNUMBER(MATCH(E247+1,$Q$3:$Q$56,0)),E247+2,E247+1))</f>
        <v>36087</v>
      </c>
      <c r="F248" s="0" t="n">
        <f aca="false">VLOOKUP(E248,$A$3:$B$1257,2,FALSE())</f>
        <v>24.13</v>
      </c>
      <c r="H248" s="96" t="n">
        <f aca="true">OFFSET($E$3,IF(ISNUMBER(VLOOKUP(OFFSET($E$3,MATCH(H247,$E$3:$E$1028,0),0),$E$3:$F$1067,2,FALSE())),MATCH(H247,$E$3:$E$1028,0),MATCH(H247,$E$3:$E$1028,0)+1),0)</f>
        <v>36090</v>
      </c>
      <c r="I248" s="0" t="n">
        <f aca="false">VLOOKUP(H248,$A$3:$B$1257,2,FALSE())</f>
        <v>23.45</v>
      </c>
      <c r="J248" s="0" t="n">
        <f aca="false">VLOOKUP(H248,'Raw data'!$A$3:$L$1417,5,FALSE())</f>
        <v>19.19</v>
      </c>
      <c r="K248" s="0" t="n">
        <f aca="false">VLOOKUP($H248,'Raw data'!$A$3:$L$1417,10,FALSE())</f>
        <v>21.6</v>
      </c>
      <c r="L248" s="0" t="e">
        <f aca="false">VLOOKUP($H248,'Raw data'!$A$3:$L$1417,7,FALSE())</f>
        <v>#N/A</v>
      </c>
      <c r="M248" s="0" t="n">
        <f aca="false">VLOOKUP($H248,'Raw data'!$A$3:$L$1417,8,FALSE())</f>
        <v>23.3</v>
      </c>
      <c r="N248" s="0" t="e">
        <f aca="false">VLOOKUP($H248,'Raw data'!$A$3:$L$1417,2,FALSE())</f>
        <v>#N/A</v>
      </c>
      <c r="O248" s="0" t="n">
        <f aca="false">VLOOKUP($H248,'Raw data'!$A$3:$L$1417,10,FALSE())</f>
        <v>21.6</v>
      </c>
      <c r="P248" s="0" t="n">
        <f aca="false">VLOOKUP($H248,'Raw data'!$M$3:$N$1243,2,FALSE())</f>
        <v>23.11</v>
      </c>
    </row>
    <row r="249" customFormat="false" ht="12.75" hidden="false" customHeight="false" outlineLevel="0" collapsed="false">
      <c r="A249" s="96" t="n">
        <v>36015</v>
      </c>
      <c r="B249" s="0" t="n">
        <v>24</v>
      </c>
      <c r="E249" s="96" t="n">
        <f aca="false">CHOOSE(IF(WEEKDAY(E248+1,2)=6,1,IF(WEEKDAY(E248+1,2)=7,2,3)),IF(ISNUMBER(MATCH(E248+3,$Q$3:$Q$56,0)),E248+4,E248+3),IF(ISNUMBER(MATCH(E248+2,$Q$3:$Q$56,0)),E248+3,E248+2),IF(ISNUMBER(MATCH(E248+1,$Q$3:$Q$56,0)),E248+2,E248+1))</f>
        <v>36088</v>
      </c>
      <c r="F249" s="0" t="n">
        <f aca="false">VLOOKUP(E249,$A$3:$B$1257,2,FALSE())</f>
        <v>23.77</v>
      </c>
      <c r="H249" s="96" t="n">
        <f aca="true">OFFSET($E$3,IF(ISNUMBER(VLOOKUP(OFFSET($E$3,MATCH(H248,$E$3:$E$1028,0),0),$E$3:$F$1067,2,FALSE())),MATCH(H248,$E$3:$E$1028,0),MATCH(H248,$E$3:$E$1028,0)+1),0)</f>
        <v>36091</v>
      </c>
      <c r="I249" s="0" t="n">
        <f aca="false">VLOOKUP(H249,$A$3:$B$1257,2,FALSE())</f>
        <v>22.89</v>
      </c>
      <c r="J249" s="0" t="n">
        <f aca="false">VLOOKUP(H249,'Raw data'!$A$3:$L$1417,5,FALSE())</f>
        <v>17.87</v>
      </c>
      <c r="K249" s="0" t="n">
        <f aca="false">VLOOKUP($H249,'Raw data'!$A$3:$L$1417,10,FALSE())</f>
        <v>20.75</v>
      </c>
      <c r="L249" s="0" t="n">
        <f aca="false">VLOOKUP($H249,'Raw data'!$A$3:$L$1417,7,FALSE())</f>
        <v>22.5</v>
      </c>
      <c r="M249" s="0" t="n">
        <f aca="false">VLOOKUP($H249,'Raw data'!$A$3:$L$1417,8,FALSE())</f>
        <v>22.13</v>
      </c>
      <c r="N249" s="0" t="e">
        <f aca="false">VLOOKUP($H249,'Raw data'!$A$3:$L$1417,2,FALSE())</f>
        <v>#N/A</v>
      </c>
      <c r="O249" s="0" t="n">
        <f aca="false">VLOOKUP($H249,'Raw data'!$A$3:$L$1417,10,FALSE())</f>
        <v>20.75</v>
      </c>
      <c r="P249" s="0" t="n">
        <f aca="false">VLOOKUP($H249,'Raw data'!$M$3:$N$1243,2,FALSE())</f>
        <v>20.62</v>
      </c>
    </row>
    <row r="250" customFormat="false" ht="12.75" hidden="false" customHeight="false" outlineLevel="0" collapsed="false">
      <c r="A250" s="96" t="n">
        <v>36017</v>
      </c>
      <c r="B250" s="0" t="n">
        <v>27.5</v>
      </c>
      <c r="E250" s="96" t="n">
        <f aca="false">CHOOSE(IF(WEEKDAY(E249+1,2)=6,1,IF(WEEKDAY(E249+1,2)=7,2,3)),IF(ISNUMBER(MATCH(E249+3,$Q$3:$Q$56,0)),E249+4,E249+3),IF(ISNUMBER(MATCH(E249+2,$Q$3:$Q$56,0)),E249+3,E249+2),IF(ISNUMBER(MATCH(E249+1,$Q$3:$Q$56,0)),E249+2,E249+1))</f>
        <v>36089</v>
      </c>
      <c r="F250" s="0" t="n">
        <f aca="false">VLOOKUP(E250,$A$3:$B$1257,2,FALSE())</f>
        <v>23.28</v>
      </c>
      <c r="H250" s="96" t="n">
        <f aca="true">OFFSET($E$3,IF(ISNUMBER(VLOOKUP(OFFSET($E$3,MATCH(H249,$E$3:$E$1028,0),0),$E$3:$F$1067,2,FALSE())),MATCH(H249,$E$3:$E$1028,0),MATCH(H249,$E$3:$E$1028,0)+1),0)</f>
        <v>36094</v>
      </c>
      <c r="I250" s="0" t="n">
        <f aca="false">VLOOKUP(H250,$A$3:$B$1257,2,FALSE())</f>
        <v>22.43</v>
      </c>
      <c r="J250" s="0" t="n">
        <f aca="false">VLOOKUP(H250,'Raw data'!$A$3:$L$1417,5,FALSE())</f>
        <v>17.98</v>
      </c>
      <c r="K250" s="0" t="n">
        <f aca="false">VLOOKUP($H250,'Raw data'!$A$3:$L$1417,10,FALSE())</f>
        <v>20.55</v>
      </c>
      <c r="L250" s="0" t="n">
        <f aca="false">VLOOKUP($H250,'Raw data'!$A$3:$L$1417,7,FALSE())</f>
        <v>25</v>
      </c>
      <c r="M250" s="0" t="e">
        <f aca="false">VLOOKUP($H250,'Raw data'!$A$3:$L$1417,8,FALSE())</f>
        <v>#N/A</v>
      </c>
      <c r="N250" s="0" t="e">
        <f aca="false">VLOOKUP($H250,'Raw data'!$A$3:$L$1417,2,FALSE())</f>
        <v>#N/A</v>
      </c>
      <c r="O250" s="0" t="n">
        <f aca="false">VLOOKUP($H250,'Raw data'!$A$3:$L$1417,10,FALSE())</f>
        <v>20.55</v>
      </c>
      <c r="P250" s="0" t="n">
        <f aca="false">VLOOKUP($H250,'Raw data'!$M$3:$N$1243,2,FALSE())</f>
        <v>20.98</v>
      </c>
    </row>
    <row r="251" customFormat="false" ht="12.75" hidden="false" customHeight="false" outlineLevel="0" collapsed="false">
      <c r="A251" s="96" t="n">
        <v>36018</v>
      </c>
      <c r="B251" s="0" t="n">
        <v>28.41</v>
      </c>
      <c r="E251" s="96" t="n">
        <f aca="false">CHOOSE(IF(WEEKDAY(E250+1,2)=6,1,IF(WEEKDAY(E250+1,2)=7,2,3)),IF(ISNUMBER(MATCH(E250+3,$Q$3:$Q$56,0)),E250+4,E250+3),IF(ISNUMBER(MATCH(E250+2,$Q$3:$Q$56,0)),E250+3,E250+2),IF(ISNUMBER(MATCH(E250+1,$Q$3:$Q$56,0)),E250+2,E250+1))</f>
        <v>36090</v>
      </c>
      <c r="F251" s="0" t="n">
        <f aca="false">VLOOKUP(E251,$A$3:$B$1257,2,FALSE())</f>
        <v>23.45</v>
      </c>
      <c r="H251" s="96" t="n">
        <f aca="true">OFFSET($E$3,IF(ISNUMBER(VLOOKUP(OFFSET($E$3,MATCH(H250,$E$3:$E$1028,0),0),$E$3:$F$1067,2,FALSE())),MATCH(H250,$E$3:$E$1028,0),MATCH(H250,$E$3:$E$1028,0)+1),0)</f>
        <v>36095</v>
      </c>
      <c r="I251" s="0" t="n">
        <f aca="false">VLOOKUP(H251,$A$3:$B$1257,2,FALSE())</f>
        <v>23.23</v>
      </c>
      <c r="J251" s="0" t="n">
        <f aca="false">VLOOKUP(H251,'Raw data'!$A$3:$L$1417,5,FALSE())</f>
        <v>17.23</v>
      </c>
      <c r="K251" s="0" t="n">
        <f aca="false">VLOOKUP($H251,'Raw data'!$A$3:$L$1417,10,FALSE())</f>
        <v>19.5</v>
      </c>
      <c r="L251" s="0" t="n">
        <f aca="false">VLOOKUP($H251,'Raw data'!$A$3:$L$1417,7,FALSE())</f>
        <v>25</v>
      </c>
      <c r="M251" s="0" t="n">
        <f aca="false">VLOOKUP($H251,'Raw data'!$A$3:$L$1417,8,FALSE())</f>
        <v>21.33</v>
      </c>
      <c r="N251" s="0" t="e">
        <f aca="false">VLOOKUP($H251,'Raw data'!$A$3:$L$1417,2,FALSE())</f>
        <v>#N/A</v>
      </c>
      <c r="O251" s="0" t="n">
        <f aca="false">VLOOKUP($H251,'Raw data'!$A$3:$L$1417,10,FALSE())</f>
        <v>19.5</v>
      </c>
      <c r="P251" s="0" t="n">
        <f aca="false">VLOOKUP($H251,'Raw data'!$M$3:$N$1243,2,FALSE())</f>
        <v>20.04</v>
      </c>
    </row>
    <row r="252" customFormat="false" ht="12.75" hidden="false" customHeight="false" outlineLevel="0" collapsed="false">
      <c r="A252" s="96" t="n">
        <v>36019</v>
      </c>
      <c r="B252" s="0" t="n">
        <v>27.3</v>
      </c>
      <c r="E252" s="96" t="n">
        <f aca="false">CHOOSE(IF(WEEKDAY(E251+1,2)=6,1,IF(WEEKDAY(E251+1,2)=7,2,3)),IF(ISNUMBER(MATCH(E251+3,$Q$3:$Q$56,0)),E251+4,E251+3),IF(ISNUMBER(MATCH(E251+2,$Q$3:$Q$56,0)),E251+3,E251+2),IF(ISNUMBER(MATCH(E251+1,$Q$3:$Q$56,0)),E251+2,E251+1))</f>
        <v>36091</v>
      </c>
      <c r="F252" s="0" t="n">
        <f aca="false">VLOOKUP(E252,$A$3:$B$1257,2,FALSE())</f>
        <v>22.89</v>
      </c>
      <c r="H252" s="96" t="n">
        <f aca="true">OFFSET($E$3,IF(ISNUMBER(VLOOKUP(OFFSET($E$3,MATCH(H251,$E$3:$E$1028,0),0),$E$3:$F$1067,2,FALSE())),MATCH(H251,$E$3:$E$1028,0),MATCH(H251,$E$3:$E$1028,0)+1),0)</f>
        <v>36096</v>
      </c>
      <c r="I252" s="0" t="n">
        <f aca="false">VLOOKUP(H252,$A$3:$B$1257,2,FALSE())</f>
        <v>22.57</v>
      </c>
      <c r="J252" s="0" t="n">
        <f aca="false">VLOOKUP(H252,'Raw data'!$A$3:$L$1417,5,FALSE())</f>
        <v>18.38</v>
      </c>
      <c r="K252" s="0" t="n">
        <f aca="false">VLOOKUP($H252,'Raw data'!$A$3:$L$1417,10,FALSE())</f>
        <v>20.08</v>
      </c>
      <c r="L252" s="0" t="n">
        <f aca="false">VLOOKUP($H252,'Raw data'!$A$3:$L$1417,7,FALSE())</f>
        <v>22</v>
      </c>
      <c r="M252" s="0" t="n">
        <f aca="false">VLOOKUP($H252,'Raw data'!$A$3:$L$1417,8,FALSE())</f>
        <v>21.92</v>
      </c>
      <c r="N252" s="0" t="e">
        <f aca="false">VLOOKUP($H252,'Raw data'!$A$3:$L$1417,2,FALSE())</f>
        <v>#N/A</v>
      </c>
      <c r="O252" s="0" t="n">
        <f aca="false">VLOOKUP($H252,'Raw data'!$A$3:$L$1417,10,FALSE())</f>
        <v>20.08</v>
      </c>
      <c r="P252" s="0" t="n">
        <f aca="false">VLOOKUP($H252,'Raw data'!$M$3:$N$1243,2,FALSE())</f>
        <v>21.27</v>
      </c>
    </row>
    <row r="253" customFormat="false" ht="12.75" hidden="false" customHeight="false" outlineLevel="0" collapsed="false">
      <c r="A253" s="96" t="n">
        <v>36020</v>
      </c>
      <c r="B253" s="0" t="n">
        <v>28.21</v>
      </c>
      <c r="E253" s="96" t="n">
        <f aca="false">CHOOSE(IF(WEEKDAY(E252+1,2)=6,1,IF(WEEKDAY(E252+1,2)=7,2,3)),IF(ISNUMBER(MATCH(E252+3,$Q$3:$Q$56,0)),E252+4,E252+3),IF(ISNUMBER(MATCH(E252+2,$Q$3:$Q$56,0)),E252+3,E252+2),IF(ISNUMBER(MATCH(E252+1,$Q$3:$Q$56,0)),E252+2,E252+1))</f>
        <v>36094</v>
      </c>
      <c r="F253" s="0" t="n">
        <f aca="false">VLOOKUP(E253,$A$3:$B$1257,2,FALSE())</f>
        <v>22.43</v>
      </c>
      <c r="H253" s="96" t="n">
        <f aca="true">OFFSET($E$3,IF(ISNUMBER(VLOOKUP(OFFSET($E$3,MATCH(H252,$E$3:$E$1028,0),0),$E$3:$F$1067,2,FALSE())),MATCH(H252,$E$3:$E$1028,0),MATCH(H252,$E$3:$E$1028,0)+1),0)</f>
        <v>36097</v>
      </c>
      <c r="I253" s="0" t="n">
        <f aca="false">VLOOKUP(H253,$A$3:$B$1257,2,FALSE())</f>
        <v>24.27</v>
      </c>
      <c r="J253" s="0" t="n">
        <f aca="false">VLOOKUP(H253,'Raw data'!$A$3:$L$1417,5,FALSE())</f>
        <v>19.69</v>
      </c>
      <c r="K253" s="0" t="n">
        <f aca="false">VLOOKUP($H253,'Raw data'!$A$3:$L$1417,10,FALSE())</f>
        <v>20.88</v>
      </c>
      <c r="L253" s="0" t="n">
        <f aca="false">VLOOKUP($H253,'Raw data'!$A$3:$L$1417,7,FALSE())</f>
        <v>24.5</v>
      </c>
      <c r="M253" s="0" t="n">
        <f aca="false">VLOOKUP($H253,'Raw data'!$A$3:$L$1417,8,FALSE())</f>
        <v>24.75</v>
      </c>
      <c r="N253" s="0" t="e">
        <f aca="false">VLOOKUP($H253,'Raw data'!$A$3:$L$1417,2,FALSE())</f>
        <v>#N/A</v>
      </c>
      <c r="O253" s="0" t="n">
        <f aca="false">VLOOKUP($H253,'Raw data'!$A$3:$L$1417,10,FALSE())</f>
        <v>20.88</v>
      </c>
      <c r="P253" s="0" t="n">
        <f aca="false">VLOOKUP($H253,'Raw data'!$M$3:$N$1243,2,FALSE())</f>
        <v>24.01</v>
      </c>
    </row>
    <row r="254" customFormat="false" ht="12.75" hidden="false" customHeight="false" outlineLevel="0" collapsed="false">
      <c r="A254" s="96" t="n">
        <v>36021</v>
      </c>
      <c r="B254" s="0" t="n">
        <v>28.82</v>
      </c>
      <c r="E254" s="96" t="n">
        <f aca="false">CHOOSE(IF(WEEKDAY(E253+1,2)=6,1,IF(WEEKDAY(E253+1,2)=7,2,3)),IF(ISNUMBER(MATCH(E253+3,$Q$3:$Q$56,0)),E253+4,E253+3),IF(ISNUMBER(MATCH(E253+2,$Q$3:$Q$56,0)),E253+3,E253+2),IF(ISNUMBER(MATCH(E253+1,$Q$3:$Q$56,0)),E253+2,E253+1))</f>
        <v>36095</v>
      </c>
      <c r="F254" s="0" t="n">
        <f aca="false">VLOOKUP(E254,$A$3:$B$1257,2,FALSE())</f>
        <v>23.23</v>
      </c>
      <c r="H254" s="96" t="n">
        <f aca="true">OFFSET($E$3,IF(ISNUMBER(VLOOKUP(OFFSET($E$3,MATCH(H253,$E$3:$E$1028,0),0),$E$3:$F$1067,2,FALSE())),MATCH(H253,$E$3:$E$1028,0),MATCH(H253,$E$3:$E$1028,0)+1),0)</f>
        <v>36098</v>
      </c>
      <c r="I254" s="0" t="n">
        <f aca="false">VLOOKUP(H254,$A$3:$B$1257,2,FALSE())</f>
        <v>24.74</v>
      </c>
      <c r="J254" s="0" t="n">
        <f aca="false">VLOOKUP(H254,'Raw data'!$A$3:$L$1417,5,FALSE())</f>
        <v>20.39</v>
      </c>
      <c r="K254" s="0" t="n">
        <f aca="false">VLOOKUP($H254,'Raw data'!$A$3:$L$1417,10,FALSE())</f>
        <v>20.88</v>
      </c>
      <c r="L254" s="0" t="n">
        <f aca="false">VLOOKUP($H254,'Raw data'!$A$3:$L$1417,7,FALSE())</f>
        <v>25.25</v>
      </c>
      <c r="M254" s="0" t="n">
        <f aca="false">VLOOKUP($H254,'Raw data'!$A$3:$L$1417,8,FALSE())</f>
        <v>23</v>
      </c>
      <c r="N254" s="0" t="e">
        <f aca="false">VLOOKUP($H254,'Raw data'!$A$3:$L$1417,2,FALSE())</f>
        <v>#N/A</v>
      </c>
      <c r="O254" s="0" t="n">
        <f aca="false">VLOOKUP($H254,'Raw data'!$A$3:$L$1417,10,FALSE())</f>
        <v>20.88</v>
      </c>
      <c r="P254" s="0" t="n">
        <f aca="false">VLOOKUP($H254,'Raw data'!$M$3:$N$1243,2,FALSE())</f>
        <v>23.21</v>
      </c>
    </row>
    <row r="255" customFormat="false" ht="12.75" hidden="false" customHeight="false" outlineLevel="0" collapsed="false">
      <c r="A255" s="96" t="n">
        <v>36022</v>
      </c>
      <c r="B255" s="0" t="n">
        <v>23.83</v>
      </c>
      <c r="E255" s="96" t="n">
        <f aca="false">CHOOSE(IF(WEEKDAY(E254+1,2)=6,1,IF(WEEKDAY(E254+1,2)=7,2,3)),IF(ISNUMBER(MATCH(E254+3,$Q$3:$Q$56,0)),E254+4,E254+3),IF(ISNUMBER(MATCH(E254+2,$Q$3:$Q$56,0)),E254+3,E254+2),IF(ISNUMBER(MATCH(E254+1,$Q$3:$Q$56,0)),E254+2,E254+1))</f>
        <v>36096</v>
      </c>
      <c r="F255" s="0" t="n">
        <f aca="false">VLOOKUP(E255,$A$3:$B$1257,2,FALSE())</f>
        <v>22.57</v>
      </c>
      <c r="H255" s="96" t="n">
        <f aca="true">OFFSET($E$3,IF(ISNUMBER(VLOOKUP(OFFSET($E$3,MATCH(H254,$E$3:$E$1028,0),0),$E$3:$F$1067,2,FALSE())),MATCH(H254,$E$3:$E$1028,0),MATCH(H254,$E$3:$E$1028,0)+1),0)</f>
        <v>36101</v>
      </c>
      <c r="I255" s="0" t="n">
        <f aca="false">VLOOKUP(H255,$A$3:$B$1257,2,FALSE())</f>
        <v>23.68</v>
      </c>
      <c r="J255" s="0" t="n">
        <f aca="false">VLOOKUP(H255,'Raw data'!$A$3:$L$1417,5,FALSE())</f>
        <v>21.63</v>
      </c>
      <c r="K255" s="0" t="n">
        <f aca="false">VLOOKUP($H255,'Raw data'!$A$3:$L$1417,10,FALSE())</f>
        <v>21.5</v>
      </c>
      <c r="L255" s="0" t="n">
        <f aca="false">VLOOKUP($H255,'Raw data'!$A$3:$L$1417,7,FALSE())</f>
        <v>25.88</v>
      </c>
      <c r="M255" s="0" t="n">
        <f aca="false">VLOOKUP($H255,'Raw data'!$A$3:$L$1417,8,FALSE())</f>
        <v>22</v>
      </c>
      <c r="N255" s="0" t="e">
        <f aca="false">VLOOKUP($H255,'Raw data'!$A$3:$L$1417,2,FALSE())</f>
        <v>#N/A</v>
      </c>
      <c r="O255" s="0" t="n">
        <f aca="false">VLOOKUP($H255,'Raw data'!$A$3:$L$1417,10,FALSE())</f>
        <v>21.5</v>
      </c>
      <c r="P255" s="0" t="n">
        <f aca="false">VLOOKUP($H255,'Raw data'!$M$3:$N$1243,2,FALSE())</f>
        <v>25.3</v>
      </c>
    </row>
    <row r="256" customFormat="false" ht="12.75" hidden="false" customHeight="false" outlineLevel="0" collapsed="false">
      <c r="A256" s="96" t="n">
        <v>36024</v>
      </c>
      <c r="B256" s="0" t="n">
        <v>31.08</v>
      </c>
      <c r="E256" s="96" t="n">
        <f aca="false">CHOOSE(IF(WEEKDAY(E255+1,2)=6,1,IF(WEEKDAY(E255+1,2)=7,2,3)),IF(ISNUMBER(MATCH(E255+3,$Q$3:$Q$56,0)),E255+4,E255+3),IF(ISNUMBER(MATCH(E255+2,$Q$3:$Q$56,0)),E255+3,E255+2),IF(ISNUMBER(MATCH(E255+1,$Q$3:$Q$56,0)),E255+2,E255+1))</f>
        <v>36097</v>
      </c>
      <c r="F256" s="0" t="n">
        <f aca="false">VLOOKUP(E256,$A$3:$B$1257,2,FALSE())</f>
        <v>24.27</v>
      </c>
      <c r="H256" s="96" t="n">
        <f aca="true">OFFSET($E$3,IF(ISNUMBER(VLOOKUP(OFFSET($E$3,MATCH(H255,$E$3:$E$1028,0),0),$E$3:$F$1067,2,FALSE())),MATCH(H255,$E$3:$E$1028,0),MATCH(H255,$E$3:$E$1028,0)+1),0)</f>
        <v>36102</v>
      </c>
      <c r="I256" s="0" t="n">
        <f aca="false">VLOOKUP(H256,$A$3:$B$1257,2,FALSE())</f>
        <v>22.73</v>
      </c>
      <c r="J256" s="0" t="n">
        <f aca="false">VLOOKUP(H256,'Raw data'!$A$3:$L$1417,5,FALSE())</f>
        <v>21.32</v>
      </c>
      <c r="K256" s="0" t="n">
        <f aca="false">VLOOKUP($H256,'Raw data'!$A$3:$L$1417,10,FALSE())</f>
        <v>21.67</v>
      </c>
      <c r="L256" s="0" t="n">
        <f aca="false">VLOOKUP($H256,'Raw data'!$A$3:$L$1417,7,FALSE())</f>
        <v>25.75</v>
      </c>
      <c r="M256" s="0" t="n">
        <f aca="false">VLOOKUP($H256,'Raw data'!$A$3:$L$1417,8,FALSE())</f>
        <v>23.69</v>
      </c>
      <c r="N256" s="0" t="e">
        <f aca="false">VLOOKUP($H256,'Raw data'!$A$3:$L$1417,2,FALSE())</f>
        <v>#N/A</v>
      </c>
      <c r="O256" s="0" t="n">
        <f aca="false">VLOOKUP($H256,'Raw data'!$A$3:$L$1417,10,FALSE())</f>
        <v>21.67</v>
      </c>
      <c r="P256" s="0" t="n">
        <f aca="false">VLOOKUP($H256,'Raw data'!$M$3:$N$1243,2,FALSE())</f>
        <v>24.1</v>
      </c>
    </row>
    <row r="257" customFormat="false" ht="12.75" hidden="false" customHeight="false" outlineLevel="0" collapsed="false">
      <c r="A257" s="96" t="n">
        <v>36025</v>
      </c>
      <c r="B257" s="0" t="n">
        <v>29.11</v>
      </c>
      <c r="E257" s="96" t="n">
        <f aca="false">CHOOSE(IF(WEEKDAY(E256+1,2)=6,1,IF(WEEKDAY(E256+1,2)=7,2,3)),IF(ISNUMBER(MATCH(E256+3,$Q$3:$Q$56,0)),E256+4,E256+3),IF(ISNUMBER(MATCH(E256+2,$Q$3:$Q$56,0)),E256+3,E256+2),IF(ISNUMBER(MATCH(E256+1,$Q$3:$Q$56,0)),E256+2,E256+1))</f>
        <v>36098</v>
      </c>
      <c r="F257" s="0" t="n">
        <f aca="false">VLOOKUP(E257,$A$3:$B$1257,2,FALSE())</f>
        <v>24.74</v>
      </c>
      <c r="H257" s="96" t="n">
        <f aca="true">OFFSET($E$3,IF(ISNUMBER(VLOOKUP(OFFSET($E$3,MATCH(H256,$E$3:$E$1028,0),0),$E$3:$F$1067,2,FALSE())),MATCH(H256,$E$3:$E$1028,0),MATCH(H256,$E$3:$E$1028,0)+1),0)</f>
        <v>36103</v>
      </c>
      <c r="I257" s="0" t="n">
        <f aca="false">VLOOKUP(H257,$A$3:$B$1257,2,FALSE())</f>
        <v>23.17</v>
      </c>
      <c r="J257" s="0" t="n">
        <f aca="false">VLOOKUP(H257,'Raw data'!$A$3:$L$1417,5,FALSE())</f>
        <v>22.18</v>
      </c>
      <c r="K257" s="0" t="n">
        <f aca="false">VLOOKUP($H257,'Raw data'!$A$3:$L$1417,10,FALSE())</f>
        <v>21.94</v>
      </c>
      <c r="L257" s="0" t="n">
        <f aca="false">VLOOKUP($H257,'Raw data'!$A$3:$L$1417,7,FALSE())</f>
        <v>27.38</v>
      </c>
      <c r="M257" s="0" t="n">
        <f aca="false">VLOOKUP($H257,'Raw data'!$A$3:$L$1417,8,FALSE())</f>
        <v>27.44</v>
      </c>
      <c r="N257" s="0" t="e">
        <f aca="false">VLOOKUP($H257,'Raw data'!$A$3:$L$1417,2,FALSE())</f>
        <v>#N/A</v>
      </c>
      <c r="O257" s="0" t="n">
        <f aca="false">VLOOKUP($H257,'Raw data'!$A$3:$L$1417,10,FALSE())</f>
        <v>21.94</v>
      </c>
      <c r="P257" s="0" t="n">
        <f aca="false">VLOOKUP($H257,'Raw data'!$M$3:$N$1243,2,FALSE())</f>
        <v>25.75</v>
      </c>
    </row>
    <row r="258" customFormat="false" ht="12.75" hidden="false" customHeight="false" outlineLevel="0" collapsed="false">
      <c r="A258" s="96" t="n">
        <v>36026</v>
      </c>
      <c r="B258" s="0" t="n">
        <v>27.7</v>
      </c>
      <c r="E258" s="96" t="n">
        <f aca="false">CHOOSE(IF(WEEKDAY(E257+1,2)=6,1,IF(WEEKDAY(E257+1,2)=7,2,3)),IF(ISNUMBER(MATCH(E257+3,$Q$3:$Q$56,0)),E257+4,E257+3),IF(ISNUMBER(MATCH(E257+2,$Q$3:$Q$56,0)),E257+3,E257+2),IF(ISNUMBER(MATCH(E257+1,$Q$3:$Q$56,0)),E257+2,E257+1))</f>
        <v>36101</v>
      </c>
      <c r="F258" s="0" t="n">
        <f aca="false">VLOOKUP(E258,$A$3:$B$1257,2,FALSE())</f>
        <v>23.68</v>
      </c>
      <c r="H258" s="96" t="n">
        <f aca="true">OFFSET($E$3,IF(ISNUMBER(VLOOKUP(OFFSET($E$3,MATCH(H257,$E$3:$E$1028,0),0),$E$3:$F$1067,2,FALSE())),MATCH(H257,$E$3:$E$1028,0),MATCH(H257,$E$3:$E$1028,0)+1),0)</f>
        <v>36104</v>
      </c>
      <c r="I258" s="0" t="n">
        <f aca="false">VLOOKUP(H258,$A$3:$B$1257,2,FALSE())</f>
        <v>23.83</v>
      </c>
      <c r="J258" s="0" t="n">
        <f aca="false">VLOOKUP(H258,'Raw data'!$A$3:$L$1417,5,FALSE())</f>
        <v>23.5</v>
      </c>
      <c r="K258" s="0" t="n">
        <f aca="false">VLOOKUP($H258,'Raw data'!$A$3:$L$1417,10,FALSE())</f>
        <v>22.75</v>
      </c>
      <c r="L258" s="0" t="n">
        <f aca="false">VLOOKUP($H258,'Raw data'!$A$3:$L$1417,7,FALSE())</f>
        <v>27.86</v>
      </c>
      <c r="M258" s="0" t="n">
        <f aca="false">VLOOKUP($H258,'Raw data'!$A$3:$L$1417,8,FALSE())</f>
        <v>27.44</v>
      </c>
      <c r="N258" s="0" t="e">
        <f aca="false">VLOOKUP($H258,'Raw data'!$A$3:$L$1417,2,FALSE())</f>
        <v>#N/A</v>
      </c>
      <c r="O258" s="0" t="n">
        <f aca="false">VLOOKUP($H258,'Raw data'!$A$3:$L$1417,10,FALSE())</f>
        <v>22.75</v>
      </c>
      <c r="P258" s="0" t="n">
        <f aca="false">VLOOKUP($H258,'Raw data'!$M$3:$N$1243,2,FALSE())</f>
        <v>27.29</v>
      </c>
    </row>
    <row r="259" customFormat="false" ht="12.75" hidden="false" customHeight="false" outlineLevel="0" collapsed="false">
      <c r="A259" s="96" t="n">
        <v>36027</v>
      </c>
      <c r="B259" s="0" t="n">
        <v>26.95</v>
      </c>
      <c r="E259" s="96" t="n">
        <f aca="false">CHOOSE(IF(WEEKDAY(E258+1,2)=6,1,IF(WEEKDAY(E258+1,2)=7,2,3)),IF(ISNUMBER(MATCH(E258+3,$Q$3:$Q$56,0)),E258+4,E258+3),IF(ISNUMBER(MATCH(E258+2,$Q$3:$Q$56,0)),E258+3,E258+2),IF(ISNUMBER(MATCH(E258+1,$Q$3:$Q$56,0)),E258+2,E258+1))</f>
        <v>36102</v>
      </c>
      <c r="F259" s="0" t="n">
        <f aca="false">VLOOKUP(E259,$A$3:$B$1257,2,FALSE())</f>
        <v>22.73</v>
      </c>
      <c r="H259" s="96" t="n">
        <f aca="true">OFFSET($E$3,IF(ISNUMBER(VLOOKUP(OFFSET($E$3,MATCH(H258,$E$3:$E$1028,0),0),$E$3:$F$1067,2,FALSE())),MATCH(H258,$E$3:$E$1028,0),MATCH(H258,$E$3:$E$1028,0)+1),0)</f>
        <v>36105</v>
      </c>
      <c r="I259" s="0" t="n">
        <f aca="false">VLOOKUP(H259,$A$3:$B$1257,2,FALSE())</f>
        <v>23.91</v>
      </c>
      <c r="J259" s="0" t="n">
        <f aca="false">VLOOKUP(H259,'Raw data'!$A$3:$L$1417,5,FALSE())</f>
        <v>22.08</v>
      </c>
      <c r="K259" s="0" t="n">
        <f aca="false">VLOOKUP($H259,'Raw data'!$A$3:$L$1417,10,FALSE())</f>
        <v>22.92</v>
      </c>
      <c r="L259" s="0" t="n">
        <f aca="false">VLOOKUP($H259,'Raw data'!$A$3:$L$1417,7,FALSE())</f>
        <v>26.5</v>
      </c>
      <c r="M259" s="0" t="n">
        <f aca="false">VLOOKUP($H259,'Raw data'!$A$3:$L$1417,8,FALSE())</f>
        <v>27</v>
      </c>
      <c r="N259" s="0" t="e">
        <f aca="false">VLOOKUP($H259,'Raw data'!$A$3:$L$1417,2,FALSE())</f>
        <v>#N/A</v>
      </c>
      <c r="O259" s="0" t="n">
        <f aca="false">VLOOKUP($H259,'Raw data'!$A$3:$L$1417,10,FALSE())</f>
        <v>22.92</v>
      </c>
      <c r="P259" s="0" t="n">
        <f aca="false">VLOOKUP($H259,'Raw data'!$M$3:$N$1243,2,FALSE())</f>
        <v>24.93</v>
      </c>
    </row>
    <row r="260" customFormat="false" ht="12.75" hidden="false" customHeight="false" outlineLevel="0" collapsed="false">
      <c r="A260" s="96" t="n">
        <v>36028</v>
      </c>
      <c r="B260" s="0" t="n">
        <v>25.6</v>
      </c>
      <c r="E260" s="96" t="n">
        <f aca="false">CHOOSE(IF(WEEKDAY(E259+1,2)=6,1,IF(WEEKDAY(E259+1,2)=7,2,3)),IF(ISNUMBER(MATCH(E259+3,$Q$3:$Q$56,0)),E259+4,E259+3),IF(ISNUMBER(MATCH(E259+2,$Q$3:$Q$56,0)),E259+3,E259+2),IF(ISNUMBER(MATCH(E259+1,$Q$3:$Q$56,0)),E259+2,E259+1))</f>
        <v>36103</v>
      </c>
      <c r="F260" s="0" t="n">
        <f aca="false">VLOOKUP(E260,$A$3:$B$1257,2,FALSE())</f>
        <v>23.17</v>
      </c>
      <c r="H260" s="96" t="n">
        <f aca="true">OFFSET($E$3,IF(ISNUMBER(VLOOKUP(OFFSET($E$3,MATCH(H259,$E$3:$E$1028,0),0),$E$3:$F$1067,2,FALSE())),MATCH(H259,$E$3:$E$1028,0),MATCH(H259,$E$3:$E$1028,0)+1),0)</f>
        <v>36108</v>
      </c>
      <c r="I260" s="0" t="n">
        <f aca="false">VLOOKUP(H260,$A$3:$B$1257,2,FALSE())</f>
        <v>24.02</v>
      </c>
      <c r="J260" s="0" t="n">
        <f aca="false">VLOOKUP(H260,'Raw data'!$A$3:$L$1417,5,FALSE())</f>
        <v>22.27</v>
      </c>
      <c r="K260" s="0" t="n">
        <f aca="false">VLOOKUP($H260,'Raw data'!$A$3:$L$1417,10,FALSE())</f>
        <v>23.33</v>
      </c>
      <c r="L260" s="0" t="n">
        <f aca="false">VLOOKUP($H260,'Raw data'!$A$3:$L$1417,7,FALSE())</f>
        <v>26.97</v>
      </c>
      <c r="M260" s="0" t="n">
        <f aca="false">VLOOKUP($H260,'Raw data'!$A$3:$L$1417,8,FALSE())</f>
        <v>23.75</v>
      </c>
      <c r="N260" s="0" t="e">
        <f aca="false">VLOOKUP($H260,'Raw data'!$A$3:$L$1417,2,FALSE())</f>
        <v>#N/A</v>
      </c>
      <c r="O260" s="0" t="n">
        <f aca="false">VLOOKUP($H260,'Raw data'!$A$3:$L$1417,10,FALSE())</f>
        <v>23.33</v>
      </c>
      <c r="P260" s="0" t="n">
        <f aca="false">VLOOKUP($H260,'Raw data'!$M$3:$N$1243,2,FALSE())</f>
        <v>24.36</v>
      </c>
    </row>
    <row r="261" customFormat="false" ht="12.75" hidden="false" customHeight="false" outlineLevel="0" collapsed="false">
      <c r="A261" s="96" t="n">
        <v>36029</v>
      </c>
      <c r="B261" s="0" t="n">
        <v>23.33</v>
      </c>
      <c r="E261" s="96" t="n">
        <f aca="false">CHOOSE(IF(WEEKDAY(E260+1,2)=6,1,IF(WEEKDAY(E260+1,2)=7,2,3)),IF(ISNUMBER(MATCH(E260+3,$Q$3:$Q$56,0)),E260+4,E260+3),IF(ISNUMBER(MATCH(E260+2,$Q$3:$Q$56,0)),E260+3,E260+2),IF(ISNUMBER(MATCH(E260+1,$Q$3:$Q$56,0)),E260+2,E260+1))</f>
        <v>36104</v>
      </c>
      <c r="F261" s="0" t="n">
        <f aca="false">VLOOKUP(E261,$A$3:$B$1257,2,FALSE())</f>
        <v>23.83</v>
      </c>
      <c r="H261" s="96" t="n">
        <f aca="true">OFFSET($E$3,IF(ISNUMBER(VLOOKUP(OFFSET($E$3,MATCH(H260,$E$3:$E$1028,0),0),$E$3:$F$1067,2,FALSE())),MATCH(H260,$E$3:$E$1028,0),MATCH(H260,$E$3:$E$1028,0)+1),0)</f>
        <v>36109</v>
      </c>
      <c r="I261" s="0" t="n">
        <f aca="false">VLOOKUP(H261,$A$3:$B$1257,2,FALSE())</f>
        <v>23.4</v>
      </c>
      <c r="J261" s="0" t="n">
        <f aca="false">VLOOKUP(H261,'Raw data'!$A$3:$L$1417,5,FALSE())</f>
        <v>19.08</v>
      </c>
      <c r="K261" s="0" t="e">
        <f aca="false">VLOOKUP($H261,'Raw data'!$A$3:$L$1417,10,FALSE())</f>
        <v>#N/A</v>
      </c>
      <c r="L261" s="0" t="n">
        <f aca="false">VLOOKUP($H261,'Raw data'!$A$3:$L$1417,7,FALSE())</f>
        <v>27.08</v>
      </c>
      <c r="M261" s="0" t="n">
        <f aca="false">VLOOKUP($H261,'Raw data'!$A$3:$L$1417,8,FALSE())</f>
        <v>22.75</v>
      </c>
      <c r="N261" s="0" t="e">
        <f aca="false">VLOOKUP($H261,'Raw data'!$A$3:$L$1417,2,FALSE())</f>
        <v>#N/A</v>
      </c>
      <c r="O261" s="0" t="e">
        <f aca="false">VLOOKUP($H261,'Raw data'!$A$3:$L$1417,10,FALSE())</f>
        <v>#N/A</v>
      </c>
      <c r="P261" s="0" t="n">
        <f aca="false">VLOOKUP($H261,'Raw data'!$M$3:$N$1243,2,FALSE())</f>
        <v>22.73</v>
      </c>
    </row>
    <row r="262" customFormat="false" ht="12.75" hidden="false" customHeight="false" outlineLevel="0" collapsed="false">
      <c r="A262" s="96" t="n">
        <v>36030</v>
      </c>
      <c r="B262" s="0" t="n">
        <v>23.5</v>
      </c>
      <c r="E262" s="96" t="n">
        <f aca="false">CHOOSE(IF(WEEKDAY(E261+1,2)=6,1,IF(WEEKDAY(E261+1,2)=7,2,3)),IF(ISNUMBER(MATCH(E261+3,$Q$3:$Q$56,0)),E261+4,E261+3),IF(ISNUMBER(MATCH(E261+2,$Q$3:$Q$56,0)),E261+3,E261+2),IF(ISNUMBER(MATCH(E261+1,$Q$3:$Q$56,0)),E261+2,E261+1))</f>
        <v>36105</v>
      </c>
      <c r="F262" s="0" t="n">
        <f aca="false">VLOOKUP(E262,$A$3:$B$1257,2,FALSE())</f>
        <v>23.91</v>
      </c>
      <c r="H262" s="96" t="n">
        <f aca="true">OFFSET($E$3,IF(ISNUMBER(VLOOKUP(OFFSET($E$3,MATCH(H261,$E$3:$E$1028,0),0),$E$3:$F$1067,2,FALSE())),MATCH(H261,$E$3:$E$1028,0),MATCH(H261,$E$3:$E$1028,0)+1),0)</f>
        <v>36110</v>
      </c>
      <c r="I262" s="0" t="n">
        <f aca="false">VLOOKUP(H262,$A$3:$B$1257,2,FALSE())</f>
        <v>23.36</v>
      </c>
      <c r="J262" s="0" t="n">
        <f aca="false">VLOOKUP(H262,'Raw data'!$A$3:$L$1417,5,FALSE())</f>
        <v>21.57</v>
      </c>
      <c r="K262" s="0" t="e">
        <f aca="false">VLOOKUP($H262,'Raw data'!$A$3:$L$1417,10,FALSE())</f>
        <v>#N/A</v>
      </c>
      <c r="L262" s="0" t="n">
        <f aca="false">VLOOKUP($H262,'Raw data'!$A$3:$L$1417,7,FALSE())</f>
        <v>26.81</v>
      </c>
      <c r="M262" s="0" t="n">
        <f aca="false">VLOOKUP($H262,'Raw data'!$A$3:$L$1417,8,FALSE())</f>
        <v>22.5</v>
      </c>
      <c r="N262" s="0" t="e">
        <f aca="false">VLOOKUP($H262,'Raw data'!$A$3:$L$1417,2,FALSE())</f>
        <v>#N/A</v>
      </c>
      <c r="O262" s="0" t="e">
        <f aca="false">VLOOKUP($H262,'Raw data'!$A$3:$L$1417,10,FALSE())</f>
        <v>#N/A</v>
      </c>
      <c r="P262" s="0" t="n">
        <f aca="false">VLOOKUP($H262,'Raw data'!$M$3:$N$1243,2,FALSE())</f>
        <v>22.71</v>
      </c>
    </row>
    <row r="263" customFormat="false" ht="12.75" hidden="false" customHeight="false" outlineLevel="0" collapsed="false">
      <c r="A263" s="96" t="n">
        <v>36031</v>
      </c>
      <c r="B263" s="0" t="n">
        <v>27.13</v>
      </c>
      <c r="E263" s="96" t="n">
        <f aca="false">CHOOSE(IF(WEEKDAY(E262+1,2)=6,1,IF(WEEKDAY(E262+1,2)=7,2,3)),IF(ISNUMBER(MATCH(E262+3,$Q$3:$Q$56,0)),E262+4,E262+3),IF(ISNUMBER(MATCH(E262+2,$Q$3:$Q$56,0)),E262+3,E262+2),IF(ISNUMBER(MATCH(E262+1,$Q$3:$Q$56,0)),E262+2,E262+1))</f>
        <v>36108</v>
      </c>
      <c r="F263" s="0" t="n">
        <f aca="false">VLOOKUP(E263,$A$3:$B$1257,2,FALSE())</f>
        <v>24.02</v>
      </c>
      <c r="H263" s="96" t="n">
        <f aca="true">OFFSET($E$3,IF(ISNUMBER(VLOOKUP(OFFSET($E$3,MATCH(H262,$E$3:$E$1028,0),0),$E$3:$F$1067,2,FALSE())),MATCH(H262,$E$3:$E$1028,0),MATCH(H262,$E$3:$E$1028,0)+1),0)</f>
        <v>36111</v>
      </c>
      <c r="I263" s="0" t="n">
        <f aca="false">VLOOKUP(H263,$A$3:$B$1257,2,FALSE())</f>
        <v>23.39</v>
      </c>
      <c r="J263" s="0" t="n">
        <f aca="false">VLOOKUP(H263,'Raw data'!$A$3:$L$1417,5,FALSE())</f>
        <v>23.79</v>
      </c>
      <c r="K263" s="0" t="n">
        <f aca="false">VLOOKUP($H263,'Raw data'!$A$3:$L$1417,10,FALSE())</f>
        <v>23.5</v>
      </c>
      <c r="L263" s="0" t="n">
        <f aca="false">VLOOKUP($H263,'Raw data'!$A$3:$L$1417,7,FALSE())</f>
        <v>26.89</v>
      </c>
      <c r="M263" s="0" t="n">
        <f aca="false">VLOOKUP($H263,'Raw data'!$A$3:$L$1417,8,FALSE())</f>
        <v>22.68</v>
      </c>
      <c r="N263" s="0" t="e">
        <f aca="false">VLOOKUP($H263,'Raw data'!$A$3:$L$1417,2,FALSE())</f>
        <v>#N/A</v>
      </c>
      <c r="O263" s="0" t="n">
        <f aca="false">VLOOKUP($H263,'Raw data'!$A$3:$L$1417,10,FALSE())</f>
        <v>23.5</v>
      </c>
      <c r="P263" s="0" t="n">
        <f aca="false">VLOOKUP($H263,'Raw data'!$M$3:$N$1243,2,FALSE())</f>
        <v>24.78</v>
      </c>
    </row>
    <row r="264" customFormat="false" ht="12.75" hidden="false" customHeight="false" outlineLevel="0" collapsed="false">
      <c r="A264" s="96" t="n">
        <v>36032</v>
      </c>
      <c r="B264" s="0" t="n">
        <v>29.9</v>
      </c>
      <c r="E264" s="96" t="n">
        <f aca="false">CHOOSE(IF(WEEKDAY(E263+1,2)=6,1,IF(WEEKDAY(E263+1,2)=7,2,3)),IF(ISNUMBER(MATCH(E263+3,$Q$3:$Q$56,0)),E263+4,E263+3),IF(ISNUMBER(MATCH(E263+2,$Q$3:$Q$56,0)),E263+3,E263+2),IF(ISNUMBER(MATCH(E263+1,$Q$3:$Q$56,0)),E263+2,E263+1))</f>
        <v>36109</v>
      </c>
      <c r="F264" s="0" t="n">
        <f aca="false">VLOOKUP(E264,$A$3:$B$1257,2,FALSE())</f>
        <v>23.4</v>
      </c>
      <c r="H264" s="96" t="n">
        <f aca="true">OFFSET($E$3,IF(ISNUMBER(VLOOKUP(OFFSET($E$3,MATCH(H263,$E$3:$E$1028,0),0),$E$3:$F$1067,2,FALSE())),MATCH(H263,$E$3:$E$1028,0),MATCH(H263,$E$3:$E$1028,0)+1),0)</f>
        <v>36112</v>
      </c>
      <c r="I264" s="0" t="n">
        <f aca="false">VLOOKUP(H264,$A$3:$B$1257,2,FALSE())</f>
        <v>26.41</v>
      </c>
      <c r="J264" s="0" t="n">
        <f aca="false">VLOOKUP(H264,'Raw data'!$A$3:$L$1417,5,FALSE())</f>
        <v>22.82</v>
      </c>
      <c r="K264" s="0" t="n">
        <f aca="false">VLOOKUP($H264,'Raw data'!$A$3:$L$1417,10,FALSE())</f>
        <v>25</v>
      </c>
      <c r="L264" s="0" t="n">
        <f aca="false">VLOOKUP($H264,'Raw data'!$A$3:$L$1417,7,FALSE())</f>
        <v>25</v>
      </c>
      <c r="M264" s="0" t="n">
        <f aca="false">VLOOKUP($H264,'Raw data'!$A$3:$L$1417,8,FALSE())</f>
        <v>23.5</v>
      </c>
      <c r="N264" s="0" t="e">
        <f aca="false">VLOOKUP($H264,'Raw data'!$A$3:$L$1417,2,FALSE())</f>
        <v>#N/A</v>
      </c>
      <c r="O264" s="0" t="n">
        <f aca="false">VLOOKUP($H264,'Raw data'!$A$3:$L$1417,10,FALSE())</f>
        <v>25</v>
      </c>
      <c r="P264" s="0" t="n">
        <f aca="false">VLOOKUP($H264,'Raw data'!$M$3:$N$1243,2,FALSE())</f>
        <v>23.71</v>
      </c>
    </row>
    <row r="265" customFormat="false" ht="12.75" hidden="false" customHeight="false" outlineLevel="0" collapsed="false">
      <c r="A265" s="96" t="n">
        <v>36033</v>
      </c>
      <c r="B265" s="0" t="n">
        <v>32.9</v>
      </c>
      <c r="E265" s="96" t="n">
        <f aca="false">CHOOSE(IF(WEEKDAY(E264+1,2)=6,1,IF(WEEKDAY(E264+1,2)=7,2,3)),IF(ISNUMBER(MATCH(E264+3,$Q$3:$Q$56,0)),E264+4,E264+3),IF(ISNUMBER(MATCH(E264+2,$Q$3:$Q$56,0)),E264+3,E264+2),IF(ISNUMBER(MATCH(E264+1,$Q$3:$Q$56,0)),E264+2,E264+1))</f>
        <v>36110</v>
      </c>
      <c r="F265" s="0" t="n">
        <f aca="false">VLOOKUP(E265,$A$3:$B$1257,2,FALSE())</f>
        <v>23.36</v>
      </c>
      <c r="H265" s="96" t="n">
        <f aca="true">OFFSET($E$3,IF(ISNUMBER(VLOOKUP(OFFSET($E$3,MATCH(H264,$E$3:$E$1028,0),0),$E$3:$F$1067,2,FALSE())),MATCH(H264,$E$3:$E$1028,0),MATCH(H264,$E$3:$E$1028,0)+1),0)</f>
        <v>36115</v>
      </c>
      <c r="I265" s="0" t="n">
        <f aca="false">VLOOKUP(H265,$A$3:$B$1257,2,FALSE())</f>
        <v>26.16</v>
      </c>
      <c r="J265" s="0" t="n">
        <f aca="false">VLOOKUP(H265,'Raw data'!$A$3:$L$1417,5,FALSE())</f>
        <v>23.03</v>
      </c>
      <c r="K265" s="0" t="n">
        <f aca="false">VLOOKUP($H265,'Raw data'!$A$3:$L$1417,10,FALSE())</f>
        <v>24</v>
      </c>
      <c r="L265" s="0" t="n">
        <f aca="false">VLOOKUP($H265,'Raw data'!$A$3:$L$1417,7,FALSE())</f>
        <v>21</v>
      </c>
      <c r="M265" s="0" t="e">
        <f aca="false">VLOOKUP($H265,'Raw data'!$A$3:$L$1417,8,FALSE())</f>
        <v>#N/A</v>
      </c>
      <c r="N265" s="0" t="e">
        <f aca="false">VLOOKUP($H265,'Raw data'!$A$3:$L$1417,2,FALSE())</f>
        <v>#N/A</v>
      </c>
      <c r="O265" s="0" t="n">
        <f aca="false">VLOOKUP($H265,'Raw data'!$A$3:$L$1417,10,FALSE())</f>
        <v>24</v>
      </c>
      <c r="P265" s="0" t="n">
        <f aca="false">VLOOKUP($H265,'Raw data'!$M$3:$N$1243,2,FALSE())</f>
        <v>22.88</v>
      </c>
    </row>
    <row r="266" customFormat="false" ht="12.75" hidden="false" customHeight="false" outlineLevel="0" collapsed="false">
      <c r="A266" s="96" t="n">
        <v>36034</v>
      </c>
      <c r="B266" s="0" t="n">
        <v>30</v>
      </c>
      <c r="E266" s="96" t="n">
        <f aca="false">CHOOSE(IF(WEEKDAY(E265+1,2)=6,1,IF(WEEKDAY(E265+1,2)=7,2,3)),IF(ISNUMBER(MATCH(E265+3,$Q$3:$Q$56,0)),E265+4,E265+3),IF(ISNUMBER(MATCH(E265+2,$Q$3:$Q$56,0)),E265+3,E265+2),IF(ISNUMBER(MATCH(E265+1,$Q$3:$Q$56,0)),E265+2,E265+1))</f>
        <v>36111</v>
      </c>
      <c r="F266" s="0" t="n">
        <f aca="false">VLOOKUP(E266,$A$3:$B$1257,2,FALSE())</f>
        <v>23.39</v>
      </c>
      <c r="H266" s="96" t="n">
        <f aca="true">OFFSET($E$3,IF(ISNUMBER(VLOOKUP(OFFSET($E$3,MATCH(H265,$E$3:$E$1028,0),0),$E$3:$F$1067,2,FALSE())),MATCH(H265,$E$3:$E$1028,0),MATCH(H265,$E$3:$E$1028,0)+1),0)</f>
        <v>36116</v>
      </c>
      <c r="I266" s="0" t="n">
        <f aca="false">VLOOKUP(H266,$A$3:$B$1257,2,FALSE())</f>
        <v>25.21</v>
      </c>
      <c r="J266" s="0" t="n">
        <f aca="false">VLOOKUP(H266,'Raw data'!$A$3:$L$1417,5,FALSE())</f>
        <v>19.17</v>
      </c>
      <c r="K266" s="0" t="n">
        <f aca="false">VLOOKUP($H266,'Raw data'!$A$3:$L$1417,10,FALSE())</f>
        <v>24</v>
      </c>
      <c r="L266" s="0" t="n">
        <f aca="false">VLOOKUP($H266,'Raw data'!$A$3:$L$1417,7,FALSE())</f>
        <v>24.42</v>
      </c>
      <c r="M266" s="0" t="n">
        <f aca="false">VLOOKUP($H266,'Raw data'!$A$3:$L$1417,8,FALSE())</f>
        <v>23.25</v>
      </c>
      <c r="N266" s="0" t="e">
        <f aca="false">VLOOKUP($H266,'Raw data'!$A$3:$L$1417,2,FALSE())</f>
        <v>#N/A</v>
      </c>
      <c r="O266" s="0" t="n">
        <f aca="false">VLOOKUP($H266,'Raw data'!$A$3:$L$1417,10,FALSE())</f>
        <v>24</v>
      </c>
      <c r="P266" s="0" t="n">
        <f aca="false">VLOOKUP($H266,'Raw data'!$M$3:$N$1243,2,FALSE())</f>
        <v>21.6</v>
      </c>
    </row>
    <row r="267" customFormat="false" ht="12.75" hidden="false" customHeight="false" outlineLevel="0" collapsed="false">
      <c r="A267" s="96" t="n">
        <v>36035</v>
      </c>
      <c r="B267" s="0" t="n">
        <v>27.32</v>
      </c>
      <c r="E267" s="96" t="n">
        <f aca="false">CHOOSE(IF(WEEKDAY(E266+1,2)=6,1,IF(WEEKDAY(E266+1,2)=7,2,3)),IF(ISNUMBER(MATCH(E266+3,$Q$3:$Q$56,0)),E266+4,E266+3),IF(ISNUMBER(MATCH(E266+2,$Q$3:$Q$56,0)),E266+3,E266+2),IF(ISNUMBER(MATCH(E266+1,$Q$3:$Q$56,0)),E266+2,E266+1))</f>
        <v>36112</v>
      </c>
      <c r="F267" s="0" t="n">
        <f aca="false">VLOOKUP(E267,$A$3:$B$1257,2,FALSE())</f>
        <v>26.41</v>
      </c>
      <c r="H267" s="96" t="n">
        <f aca="true">OFFSET($E$3,IF(ISNUMBER(VLOOKUP(OFFSET($E$3,MATCH(H266,$E$3:$E$1028,0),0),$E$3:$F$1067,2,FALSE())),MATCH(H266,$E$3:$E$1028,0),MATCH(H266,$E$3:$E$1028,0)+1),0)</f>
        <v>36117</v>
      </c>
      <c r="I267" s="0" t="n">
        <f aca="false">VLOOKUP(H267,$A$3:$B$1257,2,FALSE())</f>
        <v>25.27</v>
      </c>
      <c r="J267" s="0" t="n">
        <f aca="false">VLOOKUP(H267,'Raw data'!$A$3:$L$1417,5,FALSE())</f>
        <v>18.92</v>
      </c>
      <c r="K267" s="0" t="n">
        <f aca="false">VLOOKUP($H267,'Raw data'!$A$3:$L$1417,10,FALSE())</f>
        <v>21.88</v>
      </c>
      <c r="L267" s="0" t="n">
        <f aca="false">VLOOKUP($H267,'Raw data'!$A$3:$L$1417,7,FALSE())</f>
        <v>25.25</v>
      </c>
      <c r="M267" s="0" t="n">
        <f aca="false">VLOOKUP($H267,'Raw data'!$A$3:$L$1417,8,FALSE())</f>
        <v>22.33</v>
      </c>
      <c r="N267" s="0" t="e">
        <f aca="false">VLOOKUP($H267,'Raw data'!$A$3:$L$1417,2,FALSE())</f>
        <v>#N/A</v>
      </c>
      <c r="O267" s="0" t="n">
        <f aca="false">VLOOKUP($H267,'Raw data'!$A$3:$L$1417,10,FALSE())</f>
        <v>21.88</v>
      </c>
      <c r="P267" s="0" t="n">
        <f aca="false">VLOOKUP($H267,'Raw data'!$M$3:$N$1243,2,FALSE())</f>
        <v>20.98</v>
      </c>
    </row>
    <row r="268" customFormat="false" ht="12.75" hidden="false" customHeight="false" outlineLevel="0" collapsed="false">
      <c r="A268" s="96" t="n">
        <v>36038</v>
      </c>
      <c r="B268" s="0" t="n">
        <v>27</v>
      </c>
      <c r="E268" s="96" t="n">
        <f aca="false">CHOOSE(IF(WEEKDAY(E267+1,2)=6,1,IF(WEEKDAY(E267+1,2)=7,2,3)),IF(ISNUMBER(MATCH(E267+3,$Q$3:$Q$56,0)),E267+4,E267+3),IF(ISNUMBER(MATCH(E267+2,$Q$3:$Q$56,0)),E267+3,E267+2),IF(ISNUMBER(MATCH(E267+1,$Q$3:$Q$56,0)),E267+2,E267+1))</f>
        <v>36115</v>
      </c>
      <c r="F268" s="0" t="n">
        <f aca="false">VLOOKUP(E268,$A$3:$B$1257,2,FALSE())</f>
        <v>26.16</v>
      </c>
      <c r="H268" s="96" t="n">
        <f aca="true">OFFSET($E$3,IF(ISNUMBER(VLOOKUP(OFFSET($E$3,MATCH(H267,$E$3:$E$1028,0),0),$E$3:$F$1067,2,FALSE())),MATCH(H267,$E$3:$E$1028,0),MATCH(H267,$E$3:$E$1028,0)+1),0)</f>
        <v>36118</v>
      </c>
      <c r="I268" s="0" t="n">
        <f aca="false">VLOOKUP(H268,$A$3:$B$1257,2,FALSE())</f>
        <v>25.55</v>
      </c>
      <c r="J268" s="0" t="n">
        <f aca="false">VLOOKUP(H268,'Raw data'!$A$3:$L$1417,5,FALSE())</f>
        <v>19.29</v>
      </c>
      <c r="K268" s="0" t="n">
        <f aca="false">VLOOKUP($H268,'Raw data'!$A$3:$L$1417,10,FALSE())</f>
        <v>21</v>
      </c>
      <c r="L268" s="0" t="n">
        <f aca="false">VLOOKUP($H268,'Raw data'!$A$3:$L$1417,7,FALSE())</f>
        <v>25.55</v>
      </c>
      <c r="M268" s="0" t="n">
        <f aca="false">VLOOKUP($H268,'Raw data'!$A$3:$L$1417,8,FALSE())</f>
        <v>21.25</v>
      </c>
      <c r="N268" s="0" t="e">
        <f aca="false">VLOOKUP($H268,'Raw data'!$A$3:$L$1417,2,FALSE())</f>
        <v>#N/A</v>
      </c>
      <c r="O268" s="0" t="n">
        <f aca="false">VLOOKUP($H268,'Raw data'!$A$3:$L$1417,10,FALSE())</f>
        <v>21</v>
      </c>
      <c r="P268" s="0" t="n">
        <f aca="false">VLOOKUP($H268,'Raw data'!$M$3:$N$1243,2,FALSE())</f>
        <v>21.46</v>
      </c>
    </row>
    <row r="269" customFormat="false" ht="12.75" hidden="false" customHeight="false" outlineLevel="0" collapsed="false">
      <c r="A269" s="96" t="n">
        <v>36039</v>
      </c>
      <c r="B269" s="0" t="n">
        <v>24.51</v>
      </c>
      <c r="E269" s="96" t="n">
        <f aca="false">CHOOSE(IF(WEEKDAY(E268+1,2)=6,1,IF(WEEKDAY(E268+1,2)=7,2,3)),IF(ISNUMBER(MATCH(E268+3,$Q$3:$Q$56,0)),E268+4,E268+3),IF(ISNUMBER(MATCH(E268+2,$Q$3:$Q$56,0)),E268+3,E268+2),IF(ISNUMBER(MATCH(E268+1,$Q$3:$Q$56,0)),E268+2,E268+1))</f>
        <v>36116</v>
      </c>
      <c r="F269" s="0" t="n">
        <f aca="false">VLOOKUP(E269,$A$3:$B$1257,2,FALSE())</f>
        <v>25.21</v>
      </c>
      <c r="H269" s="96" t="n">
        <f aca="true">OFFSET($E$3,IF(ISNUMBER(VLOOKUP(OFFSET($E$3,MATCH(H268,$E$3:$E$1028,0),0),$E$3:$F$1067,2,FALSE())),MATCH(H268,$E$3:$E$1028,0),MATCH(H268,$E$3:$E$1028,0)+1),0)</f>
        <v>36119</v>
      </c>
      <c r="I269" s="0" t="n">
        <f aca="false">VLOOKUP(H269,$A$3:$B$1257,2,FALSE())</f>
        <v>24.57</v>
      </c>
      <c r="J269" s="0" t="n">
        <f aca="false">VLOOKUP(H269,'Raw data'!$A$3:$L$1417,5,FALSE())</f>
        <v>20.75</v>
      </c>
      <c r="K269" s="0" t="n">
        <f aca="false">VLOOKUP($H269,'Raw data'!$A$3:$L$1417,10,FALSE())</f>
        <v>20.75</v>
      </c>
      <c r="L269" s="0" t="n">
        <f aca="false">VLOOKUP($H269,'Raw data'!$A$3:$L$1417,7,FALSE())</f>
        <v>24.92</v>
      </c>
      <c r="M269" s="0" t="n">
        <f aca="false">VLOOKUP($H269,'Raw data'!$A$3:$L$1417,8,FALSE())</f>
        <v>22</v>
      </c>
      <c r="N269" s="0" t="e">
        <f aca="false">VLOOKUP($H269,'Raw data'!$A$3:$L$1417,2,FALSE())</f>
        <v>#N/A</v>
      </c>
      <c r="O269" s="0" t="n">
        <f aca="false">VLOOKUP($H269,'Raw data'!$A$3:$L$1417,10,FALSE())</f>
        <v>20.75</v>
      </c>
      <c r="P269" s="0" t="n">
        <f aca="false">VLOOKUP($H269,'Raw data'!$M$3:$N$1243,2,FALSE())</f>
        <v>22.31</v>
      </c>
    </row>
    <row r="270" customFormat="false" ht="12.75" hidden="false" customHeight="false" outlineLevel="0" collapsed="false">
      <c r="A270" s="96" t="n">
        <v>36040</v>
      </c>
      <c r="B270" s="0" t="n">
        <v>24.44</v>
      </c>
      <c r="E270" s="96" t="n">
        <f aca="false">CHOOSE(IF(WEEKDAY(E269+1,2)=6,1,IF(WEEKDAY(E269+1,2)=7,2,3)),IF(ISNUMBER(MATCH(E269+3,$Q$3:$Q$56,0)),E269+4,E269+3),IF(ISNUMBER(MATCH(E269+2,$Q$3:$Q$56,0)),E269+3,E269+2),IF(ISNUMBER(MATCH(E269+1,$Q$3:$Q$56,0)),E269+2,E269+1))</f>
        <v>36117</v>
      </c>
      <c r="F270" s="0" t="n">
        <f aca="false">VLOOKUP(E270,$A$3:$B$1257,2,FALSE())</f>
        <v>25.27</v>
      </c>
      <c r="H270" s="96" t="n">
        <f aca="true">OFFSET($E$3,IF(ISNUMBER(VLOOKUP(OFFSET($E$3,MATCH(H269,$E$3:$E$1028,0),0),$E$3:$F$1067,2,FALSE())),MATCH(H269,$E$3:$E$1028,0),MATCH(H269,$E$3:$E$1028,0)+1),0)</f>
        <v>36122</v>
      </c>
      <c r="I270" s="0" t="n">
        <f aca="false">VLOOKUP(H270,$A$3:$B$1257,2,FALSE())</f>
        <v>23.77</v>
      </c>
      <c r="J270" s="0" t="n">
        <f aca="false">VLOOKUP(H270,'Raw data'!$A$3:$L$1417,5,FALSE())</f>
        <v>19.39</v>
      </c>
      <c r="K270" s="0" t="e">
        <f aca="false">VLOOKUP($H270,'Raw data'!$A$3:$L$1417,10,FALSE())</f>
        <v>#N/A</v>
      </c>
      <c r="L270" s="0" t="n">
        <f aca="false">VLOOKUP($H270,'Raw data'!$A$3:$L$1417,7,FALSE())</f>
        <v>25</v>
      </c>
      <c r="M270" s="0" t="n">
        <f aca="false">VLOOKUP($H270,'Raw data'!$A$3:$L$1417,8,FALSE())</f>
        <v>23.59</v>
      </c>
      <c r="N270" s="0" t="e">
        <f aca="false">VLOOKUP($H270,'Raw data'!$A$3:$L$1417,2,FALSE())</f>
        <v>#N/A</v>
      </c>
      <c r="O270" s="0" t="e">
        <f aca="false">VLOOKUP($H270,'Raw data'!$A$3:$L$1417,10,FALSE())</f>
        <v>#N/A</v>
      </c>
      <c r="P270" s="0" t="n">
        <f aca="false">VLOOKUP($H270,'Raw data'!$M$3:$N$1243,2,FALSE())</f>
        <v>22.61</v>
      </c>
    </row>
    <row r="271" customFormat="false" ht="12.75" hidden="false" customHeight="false" outlineLevel="0" collapsed="false">
      <c r="A271" s="96" t="n">
        <v>36041</v>
      </c>
      <c r="B271" s="0" t="n">
        <v>23.93</v>
      </c>
      <c r="E271" s="96" t="n">
        <f aca="false">CHOOSE(IF(WEEKDAY(E270+1,2)=6,1,IF(WEEKDAY(E270+1,2)=7,2,3)),IF(ISNUMBER(MATCH(E270+3,$Q$3:$Q$56,0)),E270+4,E270+3),IF(ISNUMBER(MATCH(E270+2,$Q$3:$Q$56,0)),E270+3,E270+2),IF(ISNUMBER(MATCH(E270+1,$Q$3:$Q$56,0)),E270+2,E270+1))</f>
        <v>36118</v>
      </c>
      <c r="F271" s="0" t="n">
        <f aca="false">VLOOKUP(E271,$A$3:$B$1257,2,FALSE())</f>
        <v>25.55</v>
      </c>
      <c r="H271" s="96" t="n">
        <f aca="true">OFFSET($E$3,IF(ISNUMBER(VLOOKUP(OFFSET($E$3,MATCH(H270,$E$3:$E$1028,0),0),$E$3:$F$1067,2,FALSE())),MATCH(H270,$E$3:$E$1028,0),MATCH(H270,$E$3:$E$1028,0)+1),0)</f>
        <v>36123</v>
      </c>
      <c r="I271" s="0" t="n">
        <f aca="false">VLOOKUP(H271,$A$3:$B$1257,2,FALSE())</f>
        <v>23.2</v>
      </c>
      <c r="J271" s="0" t="n">
        <f aca="false">VLOOKUP(H271,'Raw data'!$A$3:$L$1417,5,FALSE())</f>
        <v>16.14</v>
      </c>
      <c r="K271" s="0" t="e">
        <f aca="false">VLOOKUP($H271,'Raw data'!$A$3:$L$1417,10,FALSE())</f>
        <v>#N/A</v>
      </c>
      <c r="L271" s="0" t="n">
        <f aca="false">VLOOKUP($H271,'Raw data'!$A$3:$L$1417,7,FALSE())</f>
        <v>23.67</v>
      </c>
      <c r="M271" s="0" t="n">
        <f aca="false">VLOOKUP($H271,'Raw data'!$A$3:$L$1417,8,FALSE())</f>
        <v>21.5</v>
      </c>
      <c r="N271" s="0" t="e">
        <f aca="false">VLOOKUP($H271,'Raw data'!$A$3:$L$1417,2,FALSE())</f>
        <v>#N/A</v>
      </c>
      <c r="O271" s="0" t="e">
        <f aca="false">VLOOKUP($H271,'Raw data'!$A$3:$L$1417,10,FALSE())</f>
        <v>#N/A</v>
      </c>
      <c r="P271" s="0" t="n">
        <f aca="false">VLOOKUP($H271,'Raw data'!$M$3:$N$1243,2,FALSE())</f>
        <v>20.39</v>
      </c>
    </row>
    <row r="272" customFormat="false" ht="12.75" hidden="false" customHeight="false" outlineLevel="0" collapsed="false">
      <c r="A272" s="96" t="n">
        <v>36042</v>
      </c>
      <c r="B272" s="0" t="n">
        <v>23.25</v>
      </c>
      <c r="E272" s="96" t="n">
        <f aca="false">CHOOSE(IF(WEEKDAY(E271+1,2)=6,1,IF(WEEKDAY(E271+1,2)=7,2,3)),IF(ISNUMBER(MATCH(E271+3,$Q$3:$Q$56,0)),E271+4,E271+3),IF(ISNUMBER(MATCH(E271+2,$Q$3:$Q$56,0)),E271+3,E271+2),IF(ISNUMBER(MATCH(E271+1,$Q$3:$Q$56,0)),E271+2,E271+1))</f>
        <v>36119</v>
      </c>
      <c r="F272" s="0" t="n">
        <f aca="false">VLOOKUP(E272,$A$3:$B$1257,2,FALSE())</f>
        <v>24.57</v>
      </c>
      <c r="H272" s="96" t="n">
        <f aca="true">OFFSET($E$3,IF(ISNUMBER(VLOOKUP(OFFSET($E$3,MATCH(H271,$E$3:$E$1028,0),0),$E$3:$F$1067,2,FALSE())),MATCH(H271,$E$3:$E$1028,0),MATCH(H271,$E$3:$E$1028,0)+1),0)</f>
        <v>36124</v>
      </c>
      <c r="I272" s="0" t="n">
        <f aca="false">VLOOKUP(H272,$A$3:$B$1257,2,FALSE())</f>
        <v>22.07</v>
      </c>
      <c r="J272" s="0" t="n">
        <f aca="false">VLOOKUP(H272,'Raw data'!$A$3:$L$1417,5,FALSE())</f>
        <v>15.91</v>
      </c>
      <c r="K272" s="0" t="n">
        <f aca="false">VLOOKUP($H272,'Raw data'!$A$3:$L$1417,10,FALSE())</f>
        <v>17.5</v>
      </c>
      <c r="L272" s="0" t="n">
        <f aca="false">VLOOKUP($H272,'Raw data'!$A$3:$L$1417,7,FALSE())</f>
        <v>22.38</v>
      </c>
      <c r="M272" s="0" t="n">
        <f aca="false">VLOOKUP($H272,'Raw data'!$A$3:$L$1417,8,FALSE())</f>
        <v>20</v>
      </c>
      <c r="N272" s="0" t="e">
        <f aca="false">VLOOKUP($H272,'Raw data'!$A$3:$L$1417,2,FALSE())</f>
        <v>#N/A</v>
      </c>
      <c r="O272" s="0" t="n">
        <f aca="false">VLOOKUP($H272,'Raw data'!$A$3:$L$1417,10,FALSE())</f>
        <v>17.5</v>
      </c>
      <c r="P272" s="0" t="n">
        <f aca="false">VLOOKUP($H272,'Raw data'!$M$3:$N$1243,2,FALSE())</f>
        <v>17.79</v>
      </c>
    </row>
    <row r="273" customFormat="false" ht="12.75" hidden="false" customHeight="false" outlineLevel="0" collapsed="false">
      <c r="A273" s="96" t="n">
        <v>36046</v>
      </c>
      <c r="B273" s="0" t="n">
        <v>22.52</v>
      </c>
      <c r="E273" s="96" t="n">
        <f aca="false">CHOOSE(IF(WEEKDAY(E272+1,2)=6,1,IF(WEEKDAY(E272+1,2)=7,2,3)),IF(ISNUMBER(MATCH(E272+3,$Q$3:$Q$56,0)),E272+4,E272+3),IF(ISNUMBER(MATCH(E272+2,$Q$3:$Q$56,0)),E272+3,E272+2),IF(ISNUMBER(MATCH(E272+1,$Q$3:$Q$56,0)),E272+2,E272+1))</f>
        <v>36122</v>
      </c>
      <c r="F273" s="0" t="n">
        <f aca="false">VLOOKUP(E273,$A$3:$B$1257,2,FALSE())</f>
        <v>23.77</v>
      </c>
      <c r="H273" s="96" t="n">
        <f aca="true">OFFSET($E$3,IF(ISNUMBER(VLOOKUP(OFFSET($E$3,MATCH(H272,$E$3:$E$1028,0),0),$E$3:$F$1067,2,FALSE())),MATCH(H272,$E$3:$E$1028,0),MATCH(H272,$E$3:$E$1028,0)+1),0)</f>
        <v>36129</v>
      </c>
      <c r="I273" s="0" t="n">
        <f aca="false">VLOOKUP(H273,$A$3:$B$1257,2,FALSE())</f>
        <v>20.62</v>
      </c>
      <c r="J273" s="0" t="n">
        <f aca="false">VLOOKUP(H273,'Raw data'!$A$3:$L$1417,5,FALSE())</f>
        <v>18.33</v>
      </c>
      <c r="K273" s="0" t="e">
        <f aca="false">VLOOKUP($H273,'Raw data'!$A$3:$L$1417,10,FALSE())</f>
        <v>#N/A</v>
      </c>
      <c r="L273" s="0" t="n">
        <f aca="false">VLOOKUP($H273,'Raw data'!$A$3:$L$1417,7,FALSE())</f>
        <v>22.5</v>
      </c>
      <c r="M273" s="0" t="n">
        <f aca="false">VLOOKUP($H273,'Raw data'!$A$3:$L$1417,8,FALSE())</f>
        <v>22.84</v>
      </c>
      <c r="N273" s="0" t="e">
        <f aca="false">VLOOKUP($H273,'Raw data'!$A$3:$L$1417,2,FALSE())</f>
        <v>#N/A</v>
      </c>
      <c r="O273" s="0" t="e">
        <f aca="false">VLOOKUP($H273,'Raw data'!$A$3:$L$1417,10,FALSE())</f>
        <v>#N/A</v>
      </c>
      <c r="P273" s="0" t="n">
        <f aca="false">VLOOKUP($H273,'Raw data'!$M$3:$N$1243,2,FALSE())</f>
        <v>20.79</v>
      </c>
    </row>
    <row r="274" customFormat="false" ht="12.75" hidden="false" customHeight="false" outlineLevel="0" collapsed="false">
      <c r="A274" s="96" t="n">
        <v>36047</v>
      </c>
      <c r="B274" s="0" t="n">
        <v>22.02</v>
      </c>
      <c r="E274" s="96" t="n">
        <f aca="false">CHOOSE(IF(WEEKDAY(E273+1,2)=6,1,IF(WEEKDAY(E273+1,2)=7,2,3)),IF(ISNUMBER(MATCH(E273+3,$Q$3:$Q$56,0)),E273+4,E273+3),IF(ISNUMBER(MATCH(E273+2,$Q$3:$Q$56,0)),E273+3,E273+2),IF(ISNUMBER(MATCH(E273+1,$Q$3:$Q$56,0)),E273+2,E273+1))</f>
        <v>36123</v>
      </c>
      <c r="F274" s="0" t="n">
        <f aca="false">VLOOKUP(E274,$A$3:$B$1257,2,FALSE())</f>
        <v>23.2</v>
      </c>
      <c r="H274" s="96" t="n">
        <f aca="true">OFFSET($E$3,IF(ISNUMBER(VLOOKUP(OFFSET($E$3,MATCH(H273,$E$3:$E$1028,0),0),$E$3:$F$1067,2,FALSE())),MATCH(H273,$E$3:$E$1028,0),MATCH(H273,$E$3:$E$1028,0)+1),0)</f>
        <v>36130</v>
      </c>
      <c r="I274" s="0" t="n">
        <f aca="false">VLOOKUP(H274,$A$3:$B$1257,2,FALSE())</f>
        <v>17.75</v>
      </c>
      <c r="J274" s="0" t="n">
        <f aca="false">VLOOKUP(H274,'Raw data'!$A$3:$L$1417,5,FALSE())</f>
        <v>16.77</v>
      </c>
      <c r="K274" s="0" t="e">
        <f aca="false">VLOOKUP($H274,'Raw data'!$A$3:$L$1417,10,FALSE())</f>
        <v>#N/A</v>
      </c>
      <c r="L274" s="0" t="n">
        <f aca="false">VLOOKUP($H274,'Raw data'!$A$3:$L$1417,7,FALSE())</f>
        <v>22.5</v>
      </c>
      <c r="M274" s="0" t="n">
        <f aca="false">VLOOKUP($H274,'Raw data'!$A$3:$L$1417,8,FALSE())</f>
        <v>22.84</v>
      </c>
      <c r="N274" s="0" t="e">
        <f aca="false">VLOOKUP($H274,'Raw data'!$A$3:$L$1417,2,FALSE())</f>
        <v>#N/A</v>
      </c>
      <c r="O274" s="0" t="e">
        <f aca="false">VLOOKUP($H274,'Raw data'!$A$3:$L$1417,10,FALSE())</f>
        <v>#N/A</v>
      </c>
      <c r="P274" s="0" t="n">
        <f aca="false">VLOOKUP($H274,'Raw data'!$M$3:$N$1243,2,FALSE())</f>
        <v>19.69</v>
      </c>
    </row>
    <row r="275" customFormat="false" ht="12.75" hidden="false" customHeight="false" outlineLevel="0" collapsed="false">
      <c r="A275" s="96" t="n">
        <v>36048</v>
      </c>
      <c r="B275" s="0" t="n">
        <v>22.36</v>
      </c>
      <c r="E275" s="96" t="n">
        <f aca="false">CHOOSE(IF(WEEKDAY(E274+1,2)=6,1,IF(WEEKDAY(E274+1,2)=7,2,3)),IF(ISNUMBER(MATCH(E274+3,$Q$3:$Q$56,0)),E274+4,E274+3),IF(ISNUMBER(MATCH(E274+2,$Q$3:$Q$56,0)),E274+3,E274+2),IF(ISNUMBER(MATCH(E274+1,$Q$3:$Q$56,0)),E274+2,E274+1))</f>
        <v>36124</v>
      </c>
      <c r="F275" s="0" t="n">
        <f aca="false">VLOOKUP(E275,$A$3:$B$1257,2,FALSE())</f>
        <v>22.07</v>
      </c>
      <c r="H275" s="96" t="n">
        <f aca="true">OFFSET($E$3,IF(ISNUMBER(VLOOKUP(OFFSET($E$3,MATCH(H274,$E$3:$E$1028,0),0),$E$3:$F$1067,2,FALSE())),MATCH(H274,$E$3:$E$1028,0),MATCH(H274,$E$3:$E$1028,0)+1),0)</f>
        <v>36131</v>
      </c>
      <c r="I275" s="0" t="n">
        <f aca="false">VLOOKUP(H275,$A$3:$B$1257,2,FALSE())</f>
        <v>17.79</v>
      </c>
      <c r="J275" s="0" t="n">
        <f aca="false">VLOOKUP(H275,'Raw data'!$A$3:$L$1417,5,FALSE())</f>
        <v>17.13</v>
      </c>
      <c r="K275" s="0" t="n">
        <f aca="false">VLOOKUP($H275,'Raw data'!$A$3:$L$1417,10,FALSE())</f>
        <v>18.75</v>
      </c>
      <c r="L275" s="0" t="n">
        <f aca="false">VLOOKUP($H275,'Raw data'!$A$3:$L$1417,7,FALSE())</f>
        <v>24.58</v>
      </c>
      <c r="M275" s="0" t="n">
        <f aca="false">VLOOKUP($H275,'Raw data'!$A$3:$L$1417,8,FALSE())</f>
        <v>22.14</v>
      </c>
      <c r="N275" s="0" t="e">
        <f aca="false">VLOOKUP($H275,'Raw data'!$A$3:$L$1417,2,FALSE())</f>
        <v>#N/A</v>
      </c>
      <c r="O275" s="0" t="n">
        <f aca="false">VLOOKUP($H275,'Raw data'!$A$3:$L$1417,10,FALSE())</f>
        <v>18.75</v>
      </c>
      <c r="P275" s="0" t="n">
        <f aca="false">VLOOKUP($H275,'Raw data'!$M$3:$N$1243,2,FALSE())</f>
        <v>18.74</v>
      </c>
    </row>
    <row r="276" customFormat="false" ht="12.75" hidden="false" customHeight="false" outlineLevel="0" collapsed="false">
      <c r="A276" s="96" t="n">
        <v>36049</v>
      </c>
      <c r="B276" s="0" t="n">
        <v>21.54</v>
      </c>
      <c r="E276" s="96" t="n">
        <f aca="false">CHOOSE(IF(WEEKDAY(E275+1,2)=6,1,IF(WEEKDAY(E275+1,2)=7,2,3)),IF(ISNUMBER(MATCH(E275+3,$Q$3:$Q$56,0)),E275+4,E275+3),IF(ISNUMBER(MATCH(E275+2,$Q$3:$Q$56,0)),E275+3,E275+2),IF(ISNUMBER(MATCH(E275+1,$Q$3:$Q$56,0)),E275+2,E275+1))</f>
        <v>36126</v>
      </c>
      <c r="F276" s="0" t="e">
        <f aca="false">VLOOKUP(E276,$A$3:$B$1257,2,FALSE())</f>
        <v>#N/A</v>
      </c>
      <c r="H276" s="96" t="n">
        <f aca="true">OFFSET($E$3,IF(ISNUMBER(VLOOKUP(OFFSET($E$3,MATCH(H275,$E$3:$E$1028,0),0),$E$3:$F$1067,2,FALSE())),MATCH(H275,$E$3:$E$1028,0),MATCH(H275,$E$3:$E$1028,0)+1),0)</f>
        <v>36132</v>
      </c>
      <c r="I276" s="0" t="n">
        <f aca="false">VLOOKUP(H276,$A$3:$B$1257,2,FALSE())</f>
        <v>17.61</v>
      </c>
      <c r="J276" s="0" t="n">
        <f aca="false">VLOOKUP(H276,'Raw data'!$A$3:$L$1417,5,FALSE())</f>
        <v>17.61</v>
      </c>
      <c r="K276" s="0" t="n">
        <f aca="false">VLOOKUP($H276,'Raw data'!$A$3:$L$1417,10,FALSE())</f>
        <v>18.75</v>
      </c>
      <c r="L276" s="0" t="n">
        <f aca="false">VLOOKUP($H276,'Raw data'!$A$3:$L$1417,7,FALSE())</f>
        <v>23.83</v>
      </c>
      <c r="M276" s="0" t="n">
        <f aca="false">VLOOKUP($H276,'Raw data'!$A$3:$L$1417,8,FALSE())</f>
        <v>22.85</v>
      </c>
      <c r="N276" s="0" t="e">
        <f aca="false">VLOOKUP($H276,'Raw data'!$A$3:$L$1417,2,FALSE())</f>
        <v>#N/A</v>
      </c>
      <c r="O276" s="0" t="n">
        <f aca="false">VLOOKUP($H276,'Raw data'!$A$3:$L$1417,10,FALSE())</f>
        <v>18.75</v>
      </c>
      <c r="P276" s="0" t="n">
        <f aca="false">VLOOKUP($H276,'Raw data'!$M$3:$N$1243,2,FALSE())</f>
        <v>19.61</v>
      </c>
    </row>
    <row r="277" customFormat="false" ht="12.75" hidden="false" customHeight="false" outlineLevel="0" collapsed="false">
      <c r="A277" s="96" t="n">
        <v>36050</v>
      </c>
      <c r="B277" s="0" t="n">
        <v>19.63</v>
      </c>
      <c r="E277" s="96" t="n">
        <f aca="false">CHOOSE(IF(WEEKDAY(E276+1,2)=6,1,IF(WEEKDAY(E276+1,2)=7,2,3)),IF(ISNUMBER(MATCH(E276+3,$Q$3:$Q$56,0)),E276+4,E276+3),IF(ISNUMBER(MATCH(E276+2,$Q$3:$Q$56,0)),E276+3,E276+2),IF(ISNUMBER(MATCH(E276+1,$Q$3:$Q$56,0)),E276+2,E276+1))</f>
        <v>36129</v>
      </c>
      <c r="F277" s="0" t="n">
        <f aca="false">VLOOKUP(E277,$A$3:$B$1257,2,FALSE())</f>
        <v>20.62</v>
      </c>
      <c r="H277" s="96" t="n">
        <f aca="true">OFFSET($E$3,IF(ISNUMBER(VLOOKUP(OFFSET($E$3,MATCH(H276,$E$3:$E$1028,0),0),$E$3:$F$1067,2,FALSE())),MATCH(H276,$E$3:$E$1028,0),MATCH(H276,$E$3:$E$1028,0)+1),0)</f>
        <v>36133</v>
      </c>
      <c r="I277" s="0" t="n">
        <f aca="false">VLOOKUP(H277,$A$3:$B$1257,2,FALSE())</f>
        <v>17.51</v>
      </c>
      <c r="J277" s="0" t="n">
        <f aca="false">VLOOKUP(H277,'Raw data'!$A$3:$L$1417,5,FALSE())</f>
        <v>17.44</v>
      </c>
      <c r="K277" s="0" t="n">
        <f aca="false">VLOOKUP($H277,'Raw data'!$A$3:$L$1417,10,FALSE())</f>
        <v>18.75</v>
      </c>
      <c r="L277" s="0" t="n">
        <f aca="false">VLOOKUP($H277,'Raw data'!$A$3:$L$1417,7,FALSE())</f>
        <v>24.01</v>
      </c>
      <c r="M277" s="0" t="n">
        <f aca="false">VLOOKUP($H277,'Raw data'!$A$3:$L$1417,8,FALSE())</f>
        <v>21.83</v>
      </c>
      <c r="N277" s="0" t="e">
        <f aca="false">VLOOKUP($H277,'Raw data'!$A$3:$L$1417,2,FALSE())</f>
        <v>#N/A</v>
      </c>
      <c r="O277" s="0" t="n">
        <f aca="false">VLOOKUP($H277,'Raw data'!$A$3:$L$1417,10,FALSE())</f>
        <v>18.75</v>
      </c>
      <c r="P277" s="0" t="n">
        <f aca="false">VLOOKUP($H277,'Raw data'!$M$3:$N$1243,2,FALSE())</f>
        <v>20.55</v>
      </c>
    </row>
    <row r="278" customFormat="false" ht="12.75" hidden="false" customHeight="false" outlineLevel="0" collapsed="false">
      <c r="A278" s="96" t="n">
        <v>36051</v>
      </c>
      <c r="B278" s="0" t="n">
        <v>19.5</v>
      </c>
      <c r="E278" s="96" t="n">
        <f aca="false">CHOOSE(IF(WEEKDAY(E277+1,2)=6,1,IF(WEEKDAY(E277+1,2)=7,2,3)),IF(ISNUMBER(MATCH(E277+3,$Q$3:$Q$56,0)),E277+4,E277+3),IF(ISNUMBER(MATCH(E277+2,$Q$3:$Q$56,0)),E277+3,E277+2),IF(ISNUMBER(MATCH(E277+1,$Q$3:$Q$56,0)),E277+2,E277+1))</f>
        <v>36130</v>
      </c>
      <c r="F278" s="0" t="n">
        <f aca="false">VLOOKUP(E278,$A$3:$B$1257,2,FALSE())</f>
        <v>17.75</v>
      </c>
      <c r="H278" s="96" t="n">
        <f aca="true">OFFSET($E$3,IF(ISNUMBER(VLOOKUP(OFFSET($E$3,MATCH(H277,$E$3:$E$1028,0),0),$E$3:$F$1067,2,FALSE())),MATCH(H277,$E$3:$E$1028,0),MATCH(H277,$E$3:$E$1028,0)+1),0)</f>
        <v>36136</v>
      </c>
      <c r="I278" s="0" t="n">
        <f aca="false">VLOOKUP(H278,$A$3:$B$1257,2,FALSE())</f>
        <v>17.14</v>
      </c>
      <c r="J278" s="0" t="n">
        <f aca="false">VLOOKUP(H278,'Raw data'!$A$3:$L$1417,5,FALSE())</f>
        <v>18.61</v>
      </c>
      <c r="K278" s="0" t="e">
        <f aca="false">VLOOKUP($H278,'Raw data'!$A$3:$L$1417,10,FALSE())</f>
        <v>#N/A</v>
      </c>
      <c r="L278" s="0" t="n">
        <f aca="false">VLOOKUP($H278,'Raw data'!$A$3:$L$1417,7,FALSE())</f>
        <v>25.2</v>
      </c>
      <c r="M278" s="0" t="n">
        <f aca="false">VLOOKUP($H278,'Raw data'!$A$3:$L$1417,8,FALSE())</f>
        <v>22.25</v>
      </c>
      <c r="N278" s="0" t="e">
        <f aca="false">VLOOKUP($H278,'Raw data'!$A$3:$L$1417,2,FALSE())</f>
        <v>#N/A</v>
      </c>
      <c r="O278" s="0" t="e">
        <f aca="false">VLOOKUP($H278,'Raw data'!$A$3:$L$1417,10,FALSE())</f>
        <v>#N/A</v>
      </c>
      <c r="P278" s="0" t="n">
        <f aca="false">VLOOKUP($H278,'Raw data'!$M$3:$N$1243,2,FALSE())</f>
        <v>22.73</v>
      </c>
    </row>
    <row r="279" customFormat="false" ht="12.75" hidden="false" customHeight="false" outlineLevel="0" collapsed="false">
      <c r="A279" s="96" t="n">
        <v>36052</v>
      </c>
      <c r="B279" s="0" t="n">
        <v>22.05</v>
      </c>
      <c r="E279" s="96" t="n">
        <f aca="false">CHOOSE(IF(WEEKDAY(E278+1,2)=6,1,IF(WEEKDAY(E278+1,2)=7,2,3)),IF(ISNUMBER(MATCH(E278+3,$Q$3:$Q$56,0)),E278+4,E278+3),IF(ISNUMBER(MATCH(E278+2,$Q$3:$Q$56,0)),E278+3,E278+2),IF(ISNUMBER(MATCH(E278+1,$Q$3:$Q$56,0)),E278+2,E278+1))</f>
        <v>36131</v>
      </c>
      <c r="F279" s="0" t="n">
        <f aca="false">VLOOKUP(E279,$A$3:$B$1257,2,FALSE())</f>
        <v>17.79</v>
      </c>
      <c r="H279" s="96" t="n">
        <f aca="true">OFFSET($E$3,IF(ISNUMBER(VLOOKUP(OFFSET($E$3,MATCH(H278,$E$3:$E$1028,0),0),$E$3:$F$1067,2,FALSE())),MATCH(H278,$E$3:$E$1028,0),MATCH(H278,$E$3:$E$1028,0)+1),0)</f>
        <v>36137</v>
      </c>
      <c r="I279" s="0" t="n">
        <f aca="false">VLOOKUP(H279,$A$3:$B$1257,2,FALSE())</f>
        <v>19.97</v>
      </c>
      <c r="J279" s="0" t="n">
        <f aca="false">VLOOKUP(H279,'Raw data'!$A$3:$L$1417,5,FALSE())</f>
        <v>17.34</v>
      </c>
      <c r="K279" s="0" t="e">
        <f aca="false">VLOOKUP($H279,'Raw data'!$A$3:$L$1417,10,FALSE())</f>
        <v>#N/A</v>
      </c>
      <c r="L279" s="0" t="n">
        <f aca="false">VLOOKUP($H279,'Raw data'!$A$3:$L$1417,7,FALSE())</f>
        <v>24.95</v>
      </c>
      <c r="M279" s="0" t="n">
        <f aca="false">VLOOKUP($H279,'Raw data'!$A$3:$L$1417,8,FALSE())</f>
        <v>22.5</v>
      </c>
      <c r="N279" s="0" t="e">
        <f aca="false">VLOOKUP($H279,'Raw data'!$A$3:$L$1417,2,FALSE())</f>
        <v>#N/A</v>
      </c>
      <c r="O279" s="0" t="e">
        <f aca="false">VLOOKUP($H279,'Raw data'!$A$3:$L$1417,10,FALSE())</f>
        <v>#N/A</v>
      </c>
      <c r="P279" s="0" t="n">
        <f aca="false">VLOOKUP($H279,'Raw data'!$M$3:$N$1243,2,FALSE())</f>
        <v>20.79</v>
      </c>
    </row>
    <row r="280" customFormat="false" ht="12.75" hidden="false" customHeight="false" outlineLevel="0" collapsed="false">
      <c r="A280" s="96" t="n">
        <v>36053</v>
      </c>
      <c r="B280" s="0" t="n">
        <v>23.26</v>
      </c>
      <c r="E280" s="96" t="n">
        <f aca="false">CHOOSE(IF(WEEKDAY(E279+1,2)=6,1,IF(WEEKDAY(E279+1,2)=7,2,3)),IF(ISNUMBER(MATCH(E279+3,$Q$3:$Q$56,0)),E279+4,E279+3),IF(ISNUMBER(MATCH(E279+2,$Q$3:$Q$56,0)),E279+3,E279+2),IF(ISNUMBER(MATCH(E279+1,$Q$3:$Q$56,0)),E279+2,E279+1))</f>
        <v>36132</v>
      </c>
      <c r="F280" s="0" t="n">
        <f aca="false">VLOOKUP(E280,$A$3:$B$1257,2,FALSE())</f>
        <v>17.61</v>
      </c>
      <c r="H280" s="96" t="n">
        <f aca="true">OFFSET($E$3,IF(ISNUMBER(VLOOKUP(OFFSET($E$3,MATCH(H279,$E$3:$E$1028,0),0),$E$3:$F$1067,2,FALSE())),MATCH(H279,$E$3:$E$1028,0),MATCH(H279,$E$3:$E$1028,0)+1),0)</f>
        <v>36138</v>
      </c>
      <c r="I280" s="0" t="n">
        <f aca="false">VLOOKUP(H280,$A$3:$B$1257,2,FALSE())</f>
        <v>21.13</v>
      </c>
      <c r="J280" s="0" t="n">
        <f aca="false">VLOOKUP(H280,'Raw data'!$A$3:$L$1417,5,FALSE())</f>
        <v>18.45</v>
      </c>
      <c r="K280" s="0" t="n">
        <f aca="false">VLOOKUP($H280,'Raw data'!$A$3:$L$1417,10,FALSE())</f>
        <v>19</v>
      </c>
      <c r="L280" s="0" t="n">
        <f aca="false">VLOOKUP($H280,'Raw data'!$A$3:$L$1417,7,FALSE())</f>
        <v>24.96</v>
      </c>
      <c r="M280" s="0" t="n">
        <f aca="false">VLOOKUP($H280,'Raw data'!$A$3:$L$1417,8,FALSE())</f>
        <v>22.5</v>
      </c>
      <c r="N280" s="0" t="e">
        <f aca="false">VLOOKUP($H280,'Raw data'!$A$3:$L$1417,2,FALSE())</f>
        <v>#N/A</v>
      </c>
      <c r="O280" s="0" t="n">
        <f aca="false">VLOOKUP($H280,'Raw data'!$A$3:$L$1417,10,FALSE())</f>
        <v>19</v>
      </c>
      <c r="P280" s="0" t="n">
        <f aca="false">VLOOKUP($H280,'Raw data'!$M$3:$N$1243,2,FALSE())</f>
        <v>21.63</v>
      </c>
    </row>
    <row r="281" customFormat="false" ht="12.75" hidden="false" customHeight="false" outlineLevel="0" collapsed="false">
      <c r="A281" s="96" t="n">
        <v>36054</v>
      </c>
      <c r="B281" s="0" t="n">
        <v>23.33</v>
      </c>
      <c r="E281" s="96" t="n">
        <f aca="false">CHOOSE(IF(WEEKDAY(E280+1,2)=6,1,IF(WEEKDAY(E280+1,2)=7,2,3)),IF(ISNUMBER(MATCH(E280+3,$Q$3:$Q$56,0)),E280+4,E280+3),IF(ISNUMBER(MATCH(E280+2,$Q$3:$Q$56,0)),E280+3,E280+2),IF(ISNUMBER(MATCH(E280+1,$Q$3:$Q$56,0)),E280+2,E280+1))</f>
        <v>36133</v>
      </c>
      <c r="F281" s="0" t="n">
        <f aca="false">VLOOKUP(E281,$A$3:$B$1257,2,FALSE())</f>
        <v>17.51</v>
      </c>
      <c r="H281" s="96" t="n">
        <f aca="true">OFFSET($E$3,IF(ISNUMBER(VLOOKUP(OFFSET($E$3,MATCH(H280,$E$3:$E$1028,0),0),$E$3:$F$1067,2,FALSE())),MATCH(H280,$E$3:$E$1028,0),MATCH(H280,$E$3:$E$1028,0)+1),0)</f>
        <v>36139</v>
      </c>
      <c r="I281" s="0" t="n">
        <f aca="false">VLOOKUP(H281,$A$3:$B$1257,2,FALSE())</f>
        <v>19.91</v>
      </c>
      <c r="J281" s="0" t="n">
        <f aca="false">VLOOKUP(H281,'Raw data'!$A$3:$L$1417,5,FALSE())</f>
        <v>17.13</v>
      </c>
      <c r="K281" s="0" t="n">
        <f aca="false">VLOOKUP($H281,'Raw data'!$A$3:$L$1417,10,FALSE())</f>
        <v>18.88</v>
      </c>
      <c r="L281" s="0" t="n">
        <f aca="false">VLOOKUP($H281,'Raw data'!$A$3:$L$1417,7,FALSE())</f>
        <v>23.4</v>
      </c>
      <c r="M281" s="0" t="n">
        <f aca="false">VLOOKUP($H281,'Raw data'!$A$3:$L$1417,8,FALSE())</f>
        <v>22.75</v>
      </c>
      <c r="N281" s="0" t="e">
        <f aca="false">VLOOKUP($H281,'Raw data'!$A$3:$L$1417,2,FALSE())</f>
        <v>#N/A</v>
      </c>
      <c r="O281" s="0" t="n">
        <f aca="false">VLOOKUP($H281,'Raw data'!$A$3:$L$1417,10,FALSE())</f>
        <v>18.88</v>
      </c>
      <c r="P281" s="0" t="n">
        <f aca="false">VLOOKUP($H281,'Raw data'!$M$3:$N$1243,2,FALSE())</f>
        <v>20.21</v>
      </c>
    </row>
    <row r="282" customFormat="false" ht="12.75" hidden="false" customHeight="false" outlineLevel="0" collapsed="false">
      <c r="A282" s="96" t="n">
        <v>36055</v>
      </c>
      <c r="B282" s="0" t="n">
        <v>23.23</v>
      </c>
      <c r="E282" s="96" t="n">
        <f aca="false">CHOOSE(IF(WEEKDAY(E281+1,2)=6,1,IF(WEEKDAY(E281+1,2)=7,2,3)),IF(ISNUMBER(MATCH(E281+3,$Q$3:$Q$56,0)),E281+4,E281+3),IF(ISNUMBER(MATCH(E281+2,$Q$3:$Q$56,0)),E281+3,E281+2),IF(ISNUMBER(MATCH(E281+1,$Q$3:$Q$56,0)),E281+2,E281+1))</f>
        <v>36136</v>
      </c>
      <c r="F282" s="0" t="n">
        <f aca="false">VLOOKUP(E282,$A$3:$B$1257,2,FALSE())</f>
        <v>17.14</v>
      </c>
      <c r="H282" s="96" t="n">
        <f aca="true">OFFSET($E$3,IF(ISNUMBER(VLOOKUP(OFFSET($E$3,MATCH(H281,$E$3:$E$1028,0),0),$E$3:$F$1067,2,FALSE())),MATCH(H281,$E$3:$E$1028,0),MATCH(H281,$E$3:$E$1028,0)+1),0)</f>
        <v>36140</v>
      </c>
      <c r="I282" s="0" t="n">
        <f aca="false">VLOOKUP(H282,$A$3:$B$1257,2,FALSE())</f>
        <v>20.82</v>
      </c>
      <c r="J282" s="0" t="n">
        <f aca="false">VLOOKUP(H282,'Raw data'!$A$3:$L$1417,5,FALSE())</f>
        <v>16.72</v>
      </c>
      <c r="K282" s="0" t="n">
        <f aca="false">VLOOKUP($H282,'Raw data'!$A$3:$L$1417,10,FALSE())</f>
        <v>19</v>
      </c>
      <c r="L282" s="0" t="n">
        <f aca="false">VLOOKUP($H282,'Raw data'!$A$3:$L$1417,7,FALSE())</f>
        <v>24.08</v>
      </c>
      <c r="M282" s="0" t="n">
        <f aca="false">VLOOKUP($H282,'Raw data'!$A$3:$L$1417,8,FALSE())</f>
        <v>22.14</v>
      </c>
      <c r="N282" s="0" t="e">
        <f aca="false">VLOOKUP($H282,'Raw data'!$A$3:$L$1417,2,FALSE())</f>
        <v>#N/A</v>
      </c>
      <c r="O282" s="0" t="n">
        <f aca="false">VLOOKUP($H282,'Raw data'!$A$3:$L$1417,10,FALSE())</f>
        <v>19</v>
      </c>
      <c r="P282" s="0" t="n">
        <f aca="false">VLOOKUP($H282,'Raw data'!$M$3:$N$1243,2,FALSE())</f>
        <v>21.03</v>
      </c>
    </row>
    <row r="283" customFormat="false" ht="12.75" hidden="false" customHeight="false" outlineLevel="0" collapsed="false">
      <c r="A283" s="96" t="n">
        <v>36056</v>
      </c>
      <c r="B283" s="0" t="n">
        <v>23.59</v>
      </c>
      <c r="E283" s="96" t="n">
        <f aca="false">CHOOSE(IF(WEEKDAY(E282+1,2)=6,1,IF(WEEKDAY(E282+1,2)=7,2,3)),IF(ISNUMBER(MATCH(E282+3,$Q$3:$Q$56,0)),E282+4,E282+3),IF(ISNUMBER(MATCH(E282+2,$Q$3:$Q$56,0)),E282+3,E282+2),IF(ISNUMBER(MATCH(E282+1,$Q$3:$Q$56,0)),E282+2,E282+1))</f>
        <v>36137</v>
      </c>
      <c r="F283" s="0" t="n">
        <f aca="false">VLOOKUP(E283,$A$3:$B$1257,2,FALSE())</f>
        <v>19.97</v>
      </c>
      <c r="H283" s="96" t="n">
        <f aca="true">OFFSET($E$3,IF(ISNUMBER(VLOOKUP(OFFSET($E$3,MATCH(H282,$E$3:$E$1028,0),0),$E$3:$F$1067,2,FALSE())),MATCH(H282,$E$3:$E$1028,0),MATCH(H282,$E$3:$E$1028,0)+1),0)</f>
        <v>36143</v>
      </c>
      <c r="I283" s="0" t="n">
        <f aca="false">VLOOKUP(H283,$A$3:$B$1257,2,FALSE())</f>
        <v>21.09</v>
      </c>
      <c r="J283" s="0" t="n">
        <f aca="false">VLOOKUP(H283,'Raw data'!$A$3:$L$1417,5,FALSE())</f>
        <v>17.51</v>
      </c>
      <c r="K283" s="0" t="n">
        <f aca="false">VLOOKUP($H283,'Raw data'!$A$3:$L$1417,10,FALSE())</f>
        <v>19.08</v>
      </c>
      <c r="L283" s="0" t="n">
        <f aca="false">VLOOKUP($H283,'Raw data'!$A$3:$L$1417,7,FALSE())</f>
        <v>25</v>
      </c>
      <c r="M283" s="0" t="n">
        <f aca="false">VLOOKUP($H283,'Raw data'!$A$3:$L$1417,8,FALSE())</f>
        <v>21.21</v>
      </c>
      <c r="N283" s="0" t="e">
        <f aca="false">VLOOKUP($H283,'Raw data'!$A$3:$L$1417,2,FALSE())</f>
        <v>#N/A</v>
      </c>
      <c r="O283" s="0" t="n">
        <f aca="false">VLOOKUP($H283,'Raw data'!$A$3:$L$1417,10,FALSE())</f>
        <v>19.08</v>
      </c>
      <c r="P283" s="0" t="n">
        <f aca="false">VLOOKUP($H283,'Raw data'!$M$3:$N$1243,2,FALSE())</f>
        <v>20.2</v>
      </c>
    </row>
    <row r="284" customFormat="false" ht="12.75" hidden="false" customHeight="false" outlineLevel="0" collapsed="false">
      <c r="A284" s="96" t="n">
        <v>36059</v>
      </c>
      <c r="B284" s="0" t="n">
        <v>22.92</v>
      </c>
      <c r="E284" s="96" t="n">
        <f aca="false">CHOOSE(IF(WEEKDAY(E283+1,2)=6,1,IF(WEEKDAY(E283+1,2)=7,2,3)),IF(ISNUMBER(MATCH(E283+3,$Q$3:$Q$56,0)),E283+4,E283+3),IF(ISNUMBER(MATCH(E283+2,$Q$3:$Q$56,0)),E283+3,E283+2),IF(ISNUMBER(MATCH(E283+1,$Q$3:$Q$56,0)),E283+2,E283+1))</f>
        <v>36138</v>
      </c>
      <c r="F284" s="0" t="n">
        <f aca="false">VLOOKUP(E284,$A$3:$B$1257,2,FALSE())</f>
        <v>21.13</v>
      </c>
      <c r="H284" s="96" t="n">
        <f aca="true">OFFSET($E$3,IF(ISNUMBER(VLOOKUP(OFFSET($E$3,MATCH(H283,$E$3:$E$1028,0),0),$E$3:$F$1067,2,FALSE())),MATCH(H283,$E$3:$E$1028,0),MATCH(H283,$E$3:$E$1028,0)+1),0)</f>
        <v>36144</v>
      </c>
      <c r="I284" s="0" t="n">
        <f aca="false">VLOOKUP(H284,$A$3:$B$1257,2,FALSE())</f>
        <v>24.58</v>
      </c>
      <c r="J284" s="0" t="n">
        <f aca="false">VLOOKUP(H284,'Raw data'!$A$3:$L$1417,5,FALSE())</f>
        <v>17.8</v>
      </c>
      <c r="K284" s="0" t="n">
        <f aca="false">VLOOKUP($H284,'Raw data'!$A$3:$L$1417,10,FALSE())</f>
        <v>19.25</v>
      </c>
      <c r="L284" s="0" t="n">
        <f aca="false">VLOOKUP($H284,'Raw data'!$A$3:$L$1417,7,FALSE())</f>
        <v>24.09</v>
      </c>
      <c r="M284" s="0" t="n">
        <f aca="false">VLOOKUP($H284,'Raw data'!$A$3:$L$1417,8,FALSE())</f>
        <v>22.05</v>
      </c>
      <c r="N284" s="0" t="e">
        <f aca="false">VLOOKUP($H284,'Raw data'!$A$3:$L$1417,2,FALSE())</f>
        <v>#N/A</v>
      </c>
      <c r="O284" s="0" t="n">
        <f aca="false">VLOOKUP($H284,'Raw data'!$A$3:$L$1417,10,FALSE())</f>
        <v>19.25</v>
      </c>
      <c r="P284" s="0" t="n">
        <f aca="false">VLOOKUP($H284,'Raw data'!$M$3:$N$1243,2,FALSE())</f>
        <v>19.73</v>
      </c>
    </row>
    <row r="285" customFormat="false" ht="12.75" hidden="false" customHeight="false" outlineLevel="0" collapsed="false">
      <c r="A285" s="96" t="n">
        <v>36060</v>
      </c>
      <c r="B285" s="0" t="n">
        <v>24.37</v>
      </c>
      <c r="E285" s="96" t="n">
        <f aca="false">CHOOSE(IF(WEEKDAY(E284+1,2)=6,1,IF(WEEKDAY(E284+1,2)=7,2,3)),IF(ISNUMBER(MATCH(E284+3,$Q$3:$Q$56,0)),E284+4,E284+3),IF(ISNUMBER(MATCH(E284+2,$Q$3:$Q$56,0)),E284+3,E284+2),IF(ISNUMBER(MATCH(E284+1,$Q$3:$Q$56,0)),E284+2,E284+1))</f>
        <v>36139</v>
      </c>
      <c r="F285" s="0" t="n">
        <f aca="false">VLOOKUP(E285,$A$3:$B$1257,2,FALSE())</f>
        <v>19.91</v>
      </c>
      <c r="H285" s="96" t="n">
        <f aca="true">OFFSET($E$3,IF(ISNUMBER(VLOOKUP(OFFSET($E$3,MATCH(H284,$E$3:$E$1028,0),0),$E$3:$F$1067,2,FALSE())),MATCH(H284,$E$3:$E$1028,0),MATCH(H284,$E$3:$E$1028,0)+1),0)</f>
        <v>36145</v>
      </c>
      <c r="I285" s="0" t="n">
        <f aca="false">VLOOKUP(H285,$A$3:$B$1257,2,FALSE())</f>
        <v>23.28</v>
      </c>
      <c r="J285" s="0" t="n">
        <f aca="false">VLOOKUP(H285,'Raw data'!$A$3:$L$1417,5,FALSE())</f>
        <v>20.22</v>
      </c>
      <c r="K285" s="0" t="n">
        <f aca="false">VLOOKUP($H285,'Raw data'!$A$3:$L$1417,10,FALSE())</f>
        <v>20.33</v>
      </c>
      <c r="L285" s="0" t="n">
        <f aca="false">VLOOKUP($H285,'Raw data'!$A$3:$L$1417,7,FALSE())</f>
        <v>24.83</v>
      </c>
      <c r="M285" s="0" t="n">
        <f aca="false">VLOOKUP($H285,'Raw data'!$A$3:$L$1417,8,FALSE())</f>
        <v>21.25</v>
      </c>
      <c r="N285" s="0" t="e">
        <f aca="false">VLOOKUP($H285,'Raw data'!$A$3:$L$1417,2,FALSE())</f>
        <v>#N/A</v>
      </c>
      <c r="O285" s="0" t="n">
        <f aca="false">VLOOKUP($H285,'Raw data'!$A$3:$L$1417,10,FALSE())</f>
        <v>20.33</v>
      </c>
      <c r="P285" s="0" t="n">
        <f aca="false">VLOOKUP($H285,'Raw data'!$M$3:$N$1243,2,FALSE())</f>
        <v>22.85</v>
      </c>
    </row>
    <row r="286" customFormat="false" ht="12.75" hidden="false" customHeight="false" outlineLevel="0" collapsed="false">
      <c r="A286" s="96" t="n">
        <v>36061</v>
      </c>
      <c r="B286" s="0" t="n">
        <v>23.33</v>
      </c>
      <c r="E286" s="96" t="n">
        <f aca="false">CHOOSE(IF(WEEKDAY(E285+1,2)=6,1,IF(WEEKDAY(E285+1,2)=7,2,3)),IF(ISNUMBER(MATCH(E285+3,$Q$3:$Q$56,0)),E285+4,E285+3),IF(ISNUMBER(MATCH(E285+2,$Q$3:$Q$56,0)),E285+3,E285+2),IF(ISNUMBER(MATCH(E285+1,$Q$3:$Q$56,0)),E285+2,E285+1))</f>
        <v>36140</v>
      </c>
      <c r="F286" s="0" t="n">
        <f aca="false">VLOOKUP(E286,$A$3:$B$1257,2,FALSE())</f>
        <v>20.82</v>
      </c>
      <c r="H286" s="96" t="n">
        <f aca="true">OFFSET($E$3,IF(ISNUMBER(VLOOKUP(OFFSET($E$3,MATCH(H285,$E$3:$E$1028,0),0),$E$3:$F$1067,2,FALSE())),MATCH(H285,$E$3:$E$1028,0),MATCH(H285,$E$3:$E$1028,0)+1),0)</f>
        <v>36146</v>
      </c>
      <c r="I286" s="0" t="n">
        <f aca="false">VLOOKUP(H286,$A$3:$B$1257,2,FALSE())</f>
        <v>23.64</v>
      </c>
      <c r="J286" s="0" t="n">
        <f aca="false">VLOOKUP(H286,'Raw data'!$A$3:$L$1417,5,FALSE())</f>
        <v>20.57</v>
      </c>
      <c r="K286" s="0" t="n">
        <f aca="false">VLOOKUP($H286,'Raw data'!$A$3:$L$1417,10,FALSE())</f>
        <v>20.88</v>
      </c>
      <c r="L286" s="0" t="n">
        <f aca="false">VLOOKUP($H286,'Raw data'!$A$3:$L$1417,7,FALSE())</f>
        <v>24.52</v>
      </c>
      <c r="M286" s="0" t="n">
        <f aca="false">VLOOKUP($H286,'Raw data'!$A$3:$L$1417,8,FALSE())</f>
        <v>22.67</v>
      </c>
      <c r="N286" s="0" t="e">
        <f aca="false">VLOOKUP($H286,'Raw data'!$A$3:$L$1417,2,FALSE())</f>
        <v>#N/A</v>
      </c>
      <c r="O286" s="0" t="n">
        <f aca="false">VLOOKUP($H286,'Raw data'!$A$3:$L$1417,10,FALSE())</f>
        <v>20.88</v>
      </c>
      <c r="P286" s="0" t="n">
        <f aca="false">VLOOKUP($H286,'Raw data'!$M$3:$N$1243,2,FALSE())</f>
        <v>20.97</v>
      </c>
    </row>
    <row r="287" customFormat="false" ht="12.75" hidden="false" customHeight="false" outlineLevel="0" collapsed="false">
      <c r="A287" s="96" t="n">
        <v>36062</v>
      </c>
      <c r="B287" s="0" t="n">
        <v>22.42</v>
      </c>
      <c r="E287" s="96" t="n">
        <f aca="false">CHOOSE(IF(WEEKDAY(E286+1,2)=6,1,IF(WEEKDAY(E286+1,2)=7,2,3)),IF(ISNUMBER(MATCH(E286+3,$Q$3:$Q$56,0)),E286+4,E286+3),IF(ISNUMBER(MATCH(E286+2,$Q$3:$Q$56,0)),E286+3,E286+2),IF(ISNUMBER(MATCH(E286+1,$Q$3:$Q$56,0)),E286+2,E286+1))</f>
        <v>36143</v>
      </c>
      <c r="F287" s="0" t="n">
        <f aca="false">VLOOKUP(E287,$A$3:$B$1257,2,FALSE())</f>
        <v>21.09</v>
      </c>
      <c r="H287" s="96" t="n">
        <f aca="true">OFFSET($E$3,IF(ISNUMBER(VLOOKUP(OFFSET($E$3,MATCH(H286,$E$3:$E$1028,0),0),$E$3:$F$1067,2,FALSE())),MATCH(H286,$E$3:$E$1028,0),MATCH(H286,$E$3:$E$1028,0)+1),0)</f>
        <v>36147</v>
      </c>
      <c r="I287" s="0" t="n">
        <f aca="false">VLOOKUP(H287,$A$3:$B$1257,2,FALSE())</f>
        <v>23.61</v>
      </c>
      <c r="J287" s="0" t="n">
        <f aca="false">VLOOKUP(H287,'Raw data'!$A$3:$L$1417,5,FALSE())</f>
        <v>19.59</v>
      </c>
      <c r="K287" s="0" t="n">
        <f aca="false">VLOOKUP($H287,'Raw data'!$A$3:$L$1417,10,FALSE())</f>
        <v>19.63</v>
      </c>
      <c r="L287" s="0" t="n">
        <f aca="false">VLOOKUP($H287,'Raw data'!$A$3:$L$1417,7,FALSE())</f>
        <v>24.22</v>
      </c>
      <c r="M287" s="0" t="n">
        <f aca="false">VLOOKUP($H287,'Raw data'!$A$3:$L$1417,8,FALSE())</f>
        <v>21.83</v>
      </c>
      <c r="N287" s="0" t="e">
        <f aca="false">VLOOKUP($H287,'Raw data'!$A$3:$L$1417,2,FALSE())</f>
        <v>#N/A</v>
      </c>
      <c r="O287" s="0" t="n">
        <f aca="false">VLOOKUP($H287,'Raw data'!$A$3:$L$1417,10,FALSE())</f>
        <v>19.63</v>
      </c>
      <c r="P287" s="0" t="n">
        <f aca="false">VLOOKUP($H287,'Raw data'!$M$3:$N$1243,2,FALSE())</f>
        <v>21.76</v>
      </c>
    </row>
    <row r="288" customFormat="false" ht="12.75" hidden="false" customHeight="false" outlineLevel="0" collapsed="false">
      <c r="A288" s="96" t="n">
        <v>36063</v>
      </c>
      <c r="B288" s="0" t="n">
        <v>22.76</v>
      </c>
      <c r="E288" s="96" t="n">
        <f aca="false">CHOOSE(IF(WEEKDAY(E287+1,2)=6,1,IF(WEEKDAY(E287+1,2)=7,2,3)),IF(ISNUMBER(MATCH(E287+3,$Q$3:$Q$56,0)),E287+4,E287+3),IF(ISNUMBER(MATCH(E287+2,$Q$3:$Q$56,0)),E287+3,E287+2),IF(ISNUMBER(MATCH(E287+1,$Q$3:$Q$56,0)),E287+2,E287+1))</f>
        <v>36144</v>
      </c>
      <c r="F288" s="0" t="n">
        <f aca="false">VLOOKUP(E288,$A$3:$B$1257,2,FALSE())</f>
        <v>24.58</v>
      </c>
      <c r="H288" s="96" t="n">
        <f aca="true">OFFSET($E$3,IF(ISNUMBER(VLOOKUP(OFFSET($E$3,MATCH(H287,$E$3:$E$1028,0),0),$E$3:$F$1067,2,FALSE())),MATCH(H287,$E$3:$E$1028,0),MATCH(H287,$E$3:$E$1028,0)+1),0)</f>
        <v>36150</v>
      </c>
      <c r="I288" s="0" t="n">
        <f aca="false">VLOOKUP(H288,$A$3:$B$1257,2,FALSE())</f>
        <v>23.41</v>
      </c>
      <c r="J288" s="0" t="n">
        <f aca="false">VLOOKUP(H288,'Raw data'!$A$3:$L$1417,5,FALSE())</f>
        <v>19.96</v>
      </c>
      <c r="K288" s="0" t="n">
        <f aca="false">VLOOKUP($H288,'Raw data'!$A$3:$L$1417,10,FALSE())</f>
        <v>20.63</v>
      </c>
      <c r="L288" s="0" t="n">
        <f aca="false">VLOOKUP($H288,'Raw data'!$A$3:$L$1417,7,FALSE())</f>
        <v>24.25</v>
      </c>
      <c r="M288" s="0" t="n">
        <f aca="false">VLOOKUP($H288,'Raw data'!$A$3:$L$1417,8,FALSE())</f>
        <v>21</v>
      </c>
      <c r="N288" s="0" t="e">
        <f aca="false">VLOOKUP($H288,'Raw data'!$A$3:$L$1417,2,FALSE())</f>
        <v>#N/A</v>
      </c>
      <c r="O288" s="0" t="n">
        <f aca="false">VLOOKUP($H288,'Raw data'!$A$3:$L$1417,10,FALSE())</f>
        <v>20.63</v>
      </c>
      <c r="P288" s="0" t="n">
        <f aca="false">VLOOKUP($H288,'Raw data'!$M$3:$N$1243,2,FALSE())</f>
        <v>21.61</v>
      </c>
    </row>
    <row r="289" customFormat="false" ht="12.75" hidden="false" customHeight="false" outlineLevel="0" collapsed="false">
      <c r="A289" s="96" t="n">
        <v>36064</v>
      </c>
      <c r="B289" s="0" t="n">
        <v>22.67</v>
      </c>
      <c r="E289" s="96" t="n">
        <f aca="false">CHOOSE(IF(WEEKDAY(E288+1,2)=6,1,IF(WEEKDAY(E288+1,2)=7,2,3)),IF(ISNUMBER(MATCH(E288+3,$Q$3:$Q$56,0)),E288+4,E288+3),IF(ISNUMBER(MATCH(E288+2,$Q$3:$Q$56,0)),E288+3,E288+2),IF(ISNUMBER(MATCH(E288+1,$Q$3:$Q$56,0)),E288+2,E288+1))</f>
        <v>36145</v>
      </c>
      <c r="F289" s="0" t="n">
        <f aca="false">VLOOKUP(E289,$A$3:$B$1257,2,FALSE())</f>
        <v>23.28</v>
      </c>
      <c r="H289" s="96" t="n">
        <f aca="true">OFFSET($E$3,IF(ISNUMBER(VLOOKUP(OFFSET($E$3,MATCH(H288,$E$3:$E$1028,0),0),$E$3:$F$1067,2,FALSE())),MATCH(H288,$E$3:$E$1028,0),MATCH(H288,$E$3:$E$1028,0)+1),0)</f>
        <v>36151</v>
      </c>
      <c r="I289" s="0" t="n">
        <f aca="false">VLOOKUP(H289,$A$3:$B$1257,2,FALSE())</f>
        <v>23.45</v>
      </c>
      <c r="J289" s="0" t="n">
        <f aca="false">VLOOKUP(H289,'Raw data'!$A$3:$L$1417,5,FALSE())</f>
        <v>24.52</v>
      </c>
      <c r="K289" s="0" t="n">
        <f aca="false">VLOOKUP($H289,'Raw data'!$A$3:$L$1417,10,FALSE())</f>
        <v>20.63</v>
      </c>
      <c r="L289" s="0" t="n">
        <f aca="false">VLOOKUP($H289,'Raw data'!$A$3:$L$1417,7,FALSE())</f>
        <v>24.04</v>
      </c>
      <c r="M289" s="0" t="n">
        <f aca="false">VLOOKUP($H289,'Raw data'!$A$3:$L$1417,8,FALSE())</f>
        <v>20.75</v>
      </c>
      <c r="N289" s="0" t="e">
        <f aca="false">VLOOKUP($H289,'Raw data'!$A$3:$L$1417,2,FALSE())</f>
        <v>#N/A</v>
      </c>
      <c r="O289" s="0" t="n">
        <f aca="false">VLOOKUP($H289,'Raw data'!$A$3:$L$1417,10,FALSE())</f>
        <v>20.63</v>
      </c>
      <c r="P289" s="0" t="n">
        <f aca="false">VLOOKUP($H289,'Raw data'!$M$3:$N$1243,2,FALSE())</f>
        <v>22.28</v>
      </c>
    </row>
    <row r="290" customFormat="false" ht="12.75" hidden="false" customHeight="false" outlineLevel="0" collapsed="false">
      <c r="A290" s="96" t="n">
        <v>36065</v>
      </c>
      <c r="B290" s="0" t="n">
        <v>22.67</v>
      </c>
      <c r="E290" s="96" t="n">
        <f aca="false">CHOOSE(IF(WEEKDAY(E289+1,2)=6,1,IF(WEEKDAY(E289+1,2)=7,2,3)),IF(ISNUMBER(MATCH(E289+3,$Q$3:$Q$56,0)),E289+4,E289+3),IF(ISNUMBER(MATCH(E289+2,$Q$3:$Q$56,0)),E289+3,E289+2),IF(ISNUMBER(MATCH(E289+1,$Q$3:$Q$56,0)),E289+2,E289+1))</f>
        <v>36146</v>
      </c>
      <c r="F290" s="0" t="n">
        <f aca="false">VLOOKUP(E290,$A$3:$B$1257,2,FALSE())</f>
        <v>23.64</v>
      </c>
      <c r="H290" s="96" t="n">
        <f aca="true">OFFSET($E$3,IF(ISNUMBER(VLOOKUP(OFFSET($E$3,MATCH(H289,$E$3:$E$1028,0),0),$E$3:$F$1067,2,FALSE())),MATCH(H289,$E$3:$E$1028,0),MATCH(H289,$E$3:$E$1028,0)+1),0)</f>
        <v>36152</v>
      </c>
      <c r="I290" s="0" t="n">
        <f aca="false">VLOOKUP(H290,$A$3:$B$1257,2,FALSE())</f>
        <v>25.86</v>
      </c>
      <c r="J290" s="0" t="n">
        <f aca="false">VLOOKUP(H290,'Raw data'!$A$3:$L$1417,5,FALSE())</f>
        <v>25.87</v>
      </c>
      <c r="K290" s="0" t="n">
        <f aca="false">VLOOKUP($H290,'Raw data'!$A$3:$L$1417,10,FALSE())</f>
        <v>22.4</v>
      </c>
      <c r="L290" s="0" t="n">
        <f aca="false">VLOOKUP($H290,'Raw data'!$A$3:$L$1417,7,FALSE())</f>
        <v>25.2</v>
      </c>
      <c r="M290" s="0" t="n">
        <f aca="false">VLOOKUP($H290,'Raw data'!$A$3:$L$1417,8,FALSE())</f>
        <v>20.75</v>
      </c>
      <c r="N290" s="0" t="e">
        <f aca="false">VLOOKUP($H290,'Raw data'!$A$3:$L$1417,2,FALSE())</f>
        <v>#N/A</v>
      </c>
      <c r="O290" s="0" t="n">
        <f aca="false">VLOOKUP($H290,'Raw data'!$A$3:$L$1417,10,FALSE())</f>
        <v>22.4</v>
      </c>
      <c r="P290" s="0" t="n">
        <f aca="false">VLOOKUP($H290,'Raw data'!$M$3:$N$1243,2,FALSE())</f>
        <v>25.41</v>
      </c>
    </row>
    <row r="291" customFormat="false" ht="12.75" hidden="false" customHeight="false" outlineLevel="0" collapsed="false">
      <c r="A291" s="96" t="n">
        <v>36066</v>
      </c>
      <c r="B291" s="0" t="n">
        <v>24.19</v>
      </c>
      <c r="E291" s="96" t="n">
        <f aca="false">CHOOSE(IF(WEEKDAY(E290+1,2)=6,1,IF(WEEKDAY(E290+1,2)=7,2,3)),IF(ISNUMBER(MATCH(E290+3,$Q$3:$Q$56,0)),E290+4,E290+3),IF(ISNUMBER(MATCH(E290+2,$Q$3:$Q$56,0)),E290+3,E290+2),IF(ISNUMBER(MATCH(E290+1,$Q$3:$Q$56,0)),E290+2,E290+1))</f>
        <v>36147</v>
      </c>
      <c r="F291" s="0" t="n">
        <f aca="false">VLOOKUP(E291,$A$3:$B$1257,2,FALSE())</f>
        <v>23.61</v>
      </c>
      <c r="H291" s="96" t="n">
        <f aca="true">OFFSET($E$3,IF(ISNUMBER(VLOOKUP(OFFSET($E$3,MATCH(H290,$E$3:$E$1028,0),0),$E$3:$F$1067,2,FALSE())),MATCH(H290,$E$3:$E$1028,0),MATCH(H290,$E$3:$E$1028,0)+1),0)</f>
        <v>36155</v>
      </c>
      <c r="I291" s="0" t="n">
        <f aca="false">VLOOKUP(H291,$A$3:$B$1257,2,FALSE())</f>
        <v>25</v>
      </c>
      <c r="J291" s="0" t="e">
        <f aca="false">VLOOKUP(H291,'Raw data'!$A$3:$L$1417,5,FALSE())</f>
        <v>#N/A</v>
      </c>
      <c r="K291" s="0" t="n">
        <f aca="false">VLOOKUP($H291,'Raw data'!$A$3:$L$1417,10,FALSE())</f>
        <v>20.5</v>
      </c>
      <c r="L291" s="0" t="n">
        <f aca="false">VLOOKUP($H291,'Raw data'!$A$3:$L$1417,7,FALSE())</f>
        <v>23.83</v>
      </c>
      <c r="M291" s="0" t="n">
        <f aca="false">VLOOKUP($H291,'Raw data'!$A$3:$L$1417,8,FALSE())</f>
        <v>18</v>
      </c>
      <c r="N291" s="0" t="e">
        <f aca="false">VLOOKUP($H291,'Raw data'!$A$3:$L$1417,2,FALSE())</f>
        <v>#N/A</v>
      </c>
      <c r="O291" s="0" t="n">
        <f aca="false">VLOOKUP($H291,'Raw data'!$A$3:$L$1417,10,FALSE())</f>
        <v>20.5</v>
      </c>
      <c r="P291" s="0" t="e">
        <f aca="false">VLOOKUP($H291,'Raw data'!$M$3:$N$1243,2,FALSE())</f>
        <v>#N/A</v>
      </c>
    </row>
    <row r="292" customFormat="false" ht="12.75" hidden="false" customHeight="false" outlineLevel="0" collapsed="false">
      <c r="A292" s="96" t="n">
        <v>36067</v>
      </c>
      <c r="B292" s="0" t="n">
        <v>24.63</v>
      </c>
      <c r="E292" s="96" t="n">
        <f aca="false">CHOOSE(IF(WEEKDAY(E291+1,2)=6,1,IF(WEEKDAY(E291+1,2)=7,2,3)),IF(ISNUMBER(MATCH(E291+3,$Q$3:$Q$56,0)),E291+4,E291+3),IF(ISNUMBER(MATCH(E291+2,$Q$3:$Q$56,0)),E291+3,E291+2),IF(ISNUMBER(MATCH(E291+1,$Q$3:$Q$56,0)),E291+2,E291+1))</f>
        <v>36150</v>
      </c>
      <c r="F292" s="0" t="n">
        <f aca="false">VLOOKUP(E292,$A$3:$B$1257,2,FALSE())</f>
        <v>23.41</v>
      </c>
      <c r="H292" s="96" t="n">
        <f aca="true">OFFSET($E$3,IF(ISNUMBER(VLOOKUP(OFFSET($E$3,MATCH(H291,$E$3:$E$1028,0),0),$E$3:$F$1067,2,FALSE())),MATCH(H291,$E$3:$E$1028,0),MATCH(H291,$E$3:$E$1028,0)+1),0)</f>
        <v>36157</v>
      </c>
      <c r="I292" s="0" t="n">
        <f aca="false">VLOOKUP(H292,$A$3:$B$1257,2,FALSE())</f>
        <v>25.19</v>
      </c>
      <c r="J292" s="0" t="n">
        <f aca="false">VLOOKUP(H292,'Raw data'!$A$3:$L$1417,5,FALSE())</f>
        <v>19.5</v>
      </c>
      <c r="K292" s="0" t="n">
        <f aca="false">VLOOKUP($H292,'Raw data'!$A$3:$L$1417,10,FALSE())</f>
        <v>20.5</v>
      </c>
      <c r="L292" s="0" t="n">
        <f aca="false">VLOOKUP($H292,'Raw data'!$A$3:$L$1417,7,FALSE())</f>
        <v>24.5</v>
      </c>
      <c r="M292" s="0" t="e">
        <f aca="false">VLOOKUP($H292,'Raw data'!$A$3:$L$1417,8,FALSE())</f>
        <v>#N/A</v>
      </c>
      <c r="N292" s="0" t="e">
        <f aca="false">VLOOKUP($H292,'Raw data'!$A$3:$L$1417,2,FALSE())</f>
        <v>#N/A</v>
      </c>
      <c r="O292" s="0" t="n">
        <f aca="false">VLOOKUP($H292,'Raw data'!$A$3:$L$1417,10,FALSE())</f>
        <v>20.5</v>
      </c>
      <c r="P292" s="0" t="e">
        <f aca="false">VLOOKUP($H292,'Raw data'!$M$3:$N$1243,2,FALSE())</f>
        <v>#N/A</v>
      </c>
    </row>
    <row r="293" customFormat="false" ht="12.75" hidden="false" customHeight="false" outlineLevel="0" collapsed="false">
      <c r="A293" s="96" t="n">
        <v>36068</v>
      </c>
      <c r="B293" s="0" t="n">
        <v>24.58</v>
      </c>
      <c r="E293" s="96" t="n">
        <f aca="false">CHOOSE(IF(WEEKDAY(E292+1,2)=6,1,IF(WEEKDAY(E292+1,2)=7,2,3)),IF(ISNUMBER(MATCH(E292+3,$Q$3:$Q$56,0)),E292+4,E292+3),IF(ISNUMBER(MATCH(E292+2,$Q$3:$Q$56,0)),E292+3,E292+2),IF(ISNUMBER(MATCH(E292+1,$Q$3:$Q$56,0)),E292+2,E292+1))</f>
        <v>36151</v>
      </c>
      <c r="F293" s="0" t="n">
        <f aca="false">VLOOKUP(E293,$A$3:$B$1257,2,FALSE())</f>
        <v>23.45</v>
      </c>
      <c r="H293" s="96" t="n">
        <f aca="true">OFFSET($E$3,IF(ISNUMBER(VLOOKUP(OFFSET($E$3,MATCH(H292,$E$3:$E$1028,0),0),$E$3:$F$1067,2,FALSE())),MATCH(H292,$E$3:$E$1028,0),MATCH(H292,$E$3:$E$1028,0)+1),0)</f>
        <v>36158</v>
      </c>
      <c r="I293" s="0" t="n">
        <f aca="false">VLOOKUP(H293,$A$3:$B$1257,2,FALSE())</f>
        <v>24.25</v>
      </c>
      <c r="J293" s="0" t="n">
        <f aca="false">VLOOKUP(H293,'Raw data'!$A$3:$L$1417,5,FALSE())</f>
        <v>16.83</v>
      </c>
      <c r="K293" s="0" t="n">
        <f aca="false">VLOOKUP($H293,'Raw data'!$A$3:$L$1417,10,FALSE())</f>
        <v>18.81</v>
      </c>
      <c r="L293" s="0" t="n">
        <f aca="false">VLOOKUP($H293,'Raw data'!$A$3:$L$1417,7,FALSE())</f>
        <v>21.38</v>
      </c>
      <c r="M293" s="0" t="e">
        <f aca="false">VLOOKUP($H293,'Raw data'!$A$3:$L$1417,8,FALSE())</f>
        <v>#N/A</v>
      </c>
      <c r="N293" s="0" t="e">
        <f aca="false">VLOOKUP($H293,'Raw data'!$A$3:$L$1417,2,FALSE())</f>
        <v>#N/A</v>
      </c>
      <c r="O293" s="0" t="n">
        <f aca="false">VLOOKUP($H293,'Raw data'!$A$3:$L$1417,10,FALSE())</f>
        <v>18.81</v>
      </c>
      <c r="P293" s="0" t="n">
        <f aca="false">VLOOKUP($H293,'Raw data'!$M$3:$N$1243,2,FALSE())</f>
        <v>18.27</v>
      </c>
    </row>
    <row r="294" customFormat="false" ht="12.75" hidden="false" customHeight="false" outlineLevel="0" collapsed="false">
      <c r="A294" s="96" t="n">
        <v>36069</v>
      </c>
      <c r="B294" s="0" t="n">
        <v>23.3</v>
      </c>
      <c r="E294" s="96" t="n">
        <f aca="false">CHOOSE(IF(WEEKDAY(E293+1,2)=6,1,IF(WEEKDAY(E293+1,2)=7,2,3)),IF(ISNUMBER(MATCH(E293+3,$Q$3:$Q$56,0)),E293+4,E293+3),IF(ISNUMBER(MATCH(E293+2,$Q$3:$Q$56,0)),E293+3,E293+2),IF(ISNUMBER(MATCH(E293+1,$Q$3:$Q$56,0)),E293+2,E293+1))</f>
        <v>36152</v>
      </c>
      <c r="F294" s="0" t="n">
        <f aca="false">VLOOKUP(E294,$A$3:$B$1257,2,FALSE())</f>
        <v>25.86</v>
      </c>
      <c r="H294" s="96" t="n">
        <f aca="true">OFFSET($E$3,IF(ISNUMBER(VLOOKUP(OFFSET($E$3,MATCH(H293,$E$3:$E$1028,0),0),$E$3:$F$1067,2,FALSE())),MATCH(H293,$E$3:$E$1028,0),MATCH(H293,$E$3:$E$1028,0)+1),0)</f>
        <v>36159</v>
      </c>
      <c r="I294" s="0" t="n">
        <f aca="false">VLOOKUP(H294,$A$3:$B$1257,2,FALSE())</f>
        <v>24.13</v>
      </c>
      <c r="J294" s="0" t="n">
        <f aca="false">VLOOKUP(H294,'Raw data'!$A$3:$L$1417,5,FALSE())</f>
        <v>17.04</v>
      </c>
      <c r="K294" s="0" t="n">
        <f aca="false">VLOOKUP($H294,'Raw data'!$A$3:$L$1417,10,FALSE())</f>
        <v>18.25</v>
      </c>
      <c r="L294" s="0" t="n">
        <f aca="false">VLOOKUP($H294,'Raw data'!$A$3:$L$1417,7,FALSE())</f>
        <v>22.71</v>
      </c>
      <c r="M294" s="0" t="n">
        <f aca="false">VLOOKUP($H294,'Raw data'!$A$3:$L$1417,8,FALSE())</f>
        <v>21</v>
      </c>
      <c r="N294" s="0" t="e">
        <f aca="false">VLOOKUP($H294,'Raw data'!$A$3:$L$1417,2,FALSE())</f>
        <v>#N/A</v>
      </c>
      <c r="O294" s="0" t="n">
        <f aca="false">VLOOKUP($H294,'Raw data'!$A$3:$L$1417,10,FALSE())</f>
        <v>18.25</v>
      </c>
      <c r="P294" s="0" t="n">
        <f aca="false">VLOOKUP($H294,'Raw data'!$M$3:$N$1243,2,FALSE())</f>
        <v>18.56</v>
      </c>
    </row>
    <row r="295" customFormat="false" ht="12.75" hidden="false" customHeight="false" outlineLevel="0" collapsed="false">
      <c r="A295" s="96" t="n">
        <v>36070</v>
      </c>
      <c r="B295" s="0" t="n">
        <v>22.8</v>
      </c>
      <c r="E295" s="96" t="n">
        <f aca="false">CHOOSE(IF(WEEKDAY(E294+1,2)=6,1,IF(WEEKDAY(E294+1,2)=7,2,3)),IF(ISNUMBER(MATCH(E294+3,$Q$3:$Q$56,0)),E294+4,E294+3),IF(ISNUMBER(MATCH(E294+2,$Q$3:$Q$56,0)),E294+3,E294+2),IF(ISNUMBER(MATCH(E294+1,$Q$3:$Q$56,0)),E294+2,E294+1))</f>
        <v>36153</v>
      </c>
      <c r="F295" s="0" t="e">
        <f aca="false">VLOOKUP(E295,$A$3:$B$1257,2,FALSE())</f>
        <v>#N/A</v>
      </c>
      <c r="H295" s="96" t="n">
        <f aca="true">OFFSET($E$3,IF(ISNUMBER(VLOOKUP(OFFSET($E$3,MATCH(H294,$E$3:$E$1028,0),0),$E$3:$F$1067,2,FALSE())),MATCH(H294,$E$3:$E$1028,0),MATCH(H294,$E$3:$E$1028,0)+1),0)</f>
        <v>36160</v>
      </c>
      <c r="I295" s="0" t="n">
        <f aca="false">VLOOKUP(H295,$A$3:$B$1257,2,FALSE())</f>
        <v>23.63</v>
      </c>
      <c r="J295" s="0" t="n">
        <f aca="false">VLOOKUP(H295,'Raw data'!$A$3:$L$1417,5,FALSE())</f>
        <v>18.47</v>
      </c>
      <c r="K295" s="0" t="n">
        <f aca="false">VLOOKUP($H295,'Raw data'!$A$3:$L$1417,10,FALSE())</f>
        <v>18.93</v>
      </c>
      <c r="L295" s="0" t="n">
        <f aca="false">VLOOKUP($H295,'Raw data'!$A$3:$L$1417,7,FALSE())</f>
        <v>23.67</v>
      </c>
      <c r="M295" s="0" t="n">
        <f aca="false">VLOOKUP($H295,'Raw data'!$A$3:$L$1417,8,FALSE())</f>
        <v>23</v>
      </c>
      <c r="N295" s="0" t="e">
        <f aca="false">VLOOKUP($H295,'Raw data'!$A$3:$L$1417,2,FALSE())</f>
        <v>#N/A</v>
      </c>
      <c r="O295" s="0" t="n">
        <f aca="false">VLOOKUP($H295,'Raw data'!$A$3:$L$1417,10,FALSE())</f>
        <v>18.93</v>
      </c>
      <c r="P295" s="0" t="n">
        <f aca="false">VLOOKUP($H295,'Raw data'!$M$3:$N$1243,2,FALSE())</f>
        <v>18.86</v>
      </c>
    </row>
    <row r="296" customFormat="false" ht="12.75" hidden="false" customHeight="false" outlineLevel="0" collapsed="false">
      <c r="A296" s="96" t="n">
        <v>36071</v>
      </c>
      <c r="B296" s="0" t="n">
        <v>20.75</v>
      </c>
      <c r="E296" s="96" t="n">
        <f aca="false">CHOOSE(IF(WEEKDAY(E295+1,2)=6,1,IF(WEEKDAY(E295+1,2)=7,2,3)),IF(ISNUMBER(MATCH(E295+3,$Q$3:$Q$56,0)),E295+4,E295+3),IF(ISNUMBER(MATCH(E295+2,$Q$3:$Q$56,0)),E295+3,E295+2),IF(ISNUMBER(MATCH(E295+1,$Q$3:$Q$56,0)),E295+2,E295+1))</f>
        <v>36155</v>
      </c>
      <c r="F296" s="0" t="n">
        <f aca="false">VLOOKUP(E296,$A$3:$B$1257,2,FALSE())</f>
        <v>25</v>
      </c>
      <c r="H296" s="96" t="n">
        <f aca="true">OFFSET($E$3,IF(ISNUMBER(VLOOKUP(OFFSET($E$3,MATCH(H295,$E$3:$E$1028,0),0),$E$3:$F$1067,2,FALSE())),MATCH(H295,$E$3:$E$1028,0),MATCH(H295,$E$3:$E$1028,0)+1),0)</f>
        <v>36162</v>
      </c>
      <c r="I296" s="0" t="n">
        <f aca="false">VLOOKUP(H296,$A$3:$B$1257,2,FALSE())</f>
        <v>23</v>
      </c>
      <c r="J296" s="0" t="e">
        <f aca="false">VLOOKUP(H296,'Raw data'!$A$3:$L$1417,5,FALSE())</f>
        <v>#N/A</v>
      </c>
      <c r="K296" s="0" t="n">
        <f aca="false">VLOOKUP($H296,'Raw data'!$A$3:$L$1417,10,FALSE())</f>
        <v>20.25</v>
      </c>
      <c r="L296" s="0" t="e">
        <f aca="false">VLOOKUP($H296,'Raw data'!$A$3:$L$1417,7,FALSE())</f>
        <v>#N/A</v>
      </c>
      <c r="M296" s="0" t="n">
        <f aca="false">VLOOKUP($H296,'Raw data'!$A$3:$L$1417,8,FALSE())</f>
        <v>21</v>
      </c>
      <c r="N296" s="0" t="e">
        <f aca="false">VLOOKUP($H296,'Raw data'!$A$3:$L$1417,2,FALSE())</f>
        <v>#N/A</v>
      </c>
      <c r="O296" s="0" t="n">
        <f aca="false">VLOOKUP($H296,'Raw data'!$A$3:$L$1417,10,FALSE())</f>
        <v>20.25</v>
      </c>
      <c r="P296" s="0" t="e">
        <f aca="false">VLOOKUP($H296,'Raw data'!$M$3:$N$1243,2,FALSE())</f>
        <v>#N/A</v>
      </c>
    </row>
    <row r="297" customFormat="false" ht="12.75" hidden="false" customHeight="false" outlineLevel="0" collapsed="false">
      <c r="A297" s="96" t="n">
        <v>36072</v>
      </c>
      <c r="B297" s="0" t="n">
        <v>20.75</v>
      </c>
      <c r="E297" s="96" t="n">
        <f aca="false">CHOOSE(IF(WEEKDAY(E296+1,2)=6,1,IF(WEEKDAY(E296+1,2)=7,2,3)),IF(ISNUMBER(MATCH(E296+3,$Q$3:$Q$56,0)),E296+4,E296+3),IF(ISNUMBER(MATCH(E296+2,$Q$3:$Q$56,0)),E296+3,E296+2),IF(ISNUMBER(MATCH(E296+1,$Q$3:$Q$56,0)),E296+2,E296+1))</f>
        <v>36157</v>
      </c>
      <c r="F297" s="0" t="n">
        <f aca="false">VLOOKUP(E297,$A$3:$B$1257,2,FALSE())</f>
        <v>25.19</v>
      </c>
      <c r="H297" s="96" t="n">
        <f aca="true">OFFSET($E$3,IF(ISNUMBER(VLOOKUP(OFFSET($E$3,MATCH(H296,$E$3:$E$1028,0),0),$E$3:$F$1067,2,FALSE())),MATCH(H296,$E$3:$E$1028,0),MATCH(H296,$E$3:$E$1028,0)+1),0)</f>
        <v>36164</v>
      </c>
      <c r="I297" s="0" t="n">
        <f aca="false">VLOOKUP(H297,$A$3:$B$1257,2,FALSE())</f>
        <v>25.04</v>
      </c>
      <c r="J297" s="0" t="n">
        <f aca="false">VLOOKUP(H297,'Raw data'!$A$3:$L$1417,5,FALSE())</f>
        <v>26.43</v>
      </c>
      <c r="K297" s="0" t="n">
        <f aca="false">VLOOKUP($H297,'Raw data'!$A$3:$L$1417,10,FALSE())</f>
        <v>25.5</v>
      </c>
      <c r="L297" s="0" t="n">
        <f aca="false">VLOOKUP($H297,'Raw data'!$A$3:$L$1417,7,FALSE())</f>
        <v>26</v>
      </c>
      <c r="M297" s="0" t="n">
        <f aca="false">VLOOKUP($H297,'Raw data'!$A$3:$L$1417,8,FALSE())</f>
        <v>22.92</v>
      </c>
      <c r="N297" s="0" t="e">
        <f aca="false">VLOOKUP($H297,'Raw data'!$A$3:$L$1417,2,FALSE())</f>
        <v>#N/A</v>
      </c>
      <c r="O297" s="0" t="n">
        <f aca="false">VLOOKUP($H297,'Raw data'!$A$3:$L$1417,10,FALSE())</f>
        <v>25.5</v>
      </c>
      <c r="P297" s="0" t="n">
        <f aca="false">VLOOKUP($H297,'Raw data'!$M$3:$N$1243,2,FALSE())</f>
        <v>26.83</v>
      </c>
    </row>
    <row r="298" customFormat="false" ht="12.75" hidden="false" customHeight="false" outlineLevel="0" collapsed="false">
      <c r="A298" s="96" t="n">
        <v>36073</v>
      </c>
      <c r="B298" s="0" t="n">
        <v>22.44</v>
      </c>
      <c r="E298" s="96" t="n">
        <f aca="false">CHOOSE(IF(WEEKDAY(E297+1,2)=6,1,IF(WEEKDAY(E297+1,2)=7,2,3)),IF(ISNUMBER(MATCH(E297+3,$Q$3:$Q$56,0)),E297+4,E297+3),IF(ISNUMBER(MATCH(E297+2,$Q$3:$Q$56,0)),E297+3,E297+2),IF(ISNUMBER(MATCH(E297+1,$Q$3:$Q$56,0)),E297+2,E297+1))</f>
        <v>36158</v>
      </c>
      <c r="F298" s="0" t="n">
        <f aca="false">VLOOKUP(E298,$A$3:$B$1257,2,FALSE())</f>
        <v>24.25</v>
      </c>
      <c r="H298" s="96" t="n">
        <f aca="true">OFFSET($E$3,IF(ISNUMBER(VLOOKUP(OFFSET($E$3,MATCH(H297,$E$3:$E$1028,0),0),$E$3:$F$1067,2,FALSE())),MATCH(H297,$E$3:$E$1028,0),MATCH(H297,$E$3:$E$1028,0)+1),0)</f>
        <v>36165</v>
      </c>
      <c r="I298" s="0" t="n">
        <f aca="false">VLOOKUP(H298,$A$3:$B$1257,2,FALSE())</f>
        <v>27.38</v>
      </c>
      <c r="J298" s="0" t="n">
        <f aca="false">VLOOKUP(H298,'Raw data'!$A$3:$L$1417,5,FALSE())</f>
        <v>43.9</v>
      </c>
      <c r="K298" s="0" t="n">
        <f aca="false">VLOOKUP($H298,'Raw data'!$A$3:$L$1417,10,FALSE())</f>
        <v>42.5</v>
      </c>
      <c r="L298" s="0" t="n">
        <f aca="false">VLOOKUP($H298,'Raw data'!$A$3:$L$1417,7,FALSE())</f>
        <v>29.1</v>
      </c>
      <c r="M298" s="0" t="n">
        <f aca="false">VLOOKUP($H298,'Raw data'!$A$3:$L$1417,8,FALSE())</f>
        <v>26</v>
      </c>
      <c r="N298" s="0" t="e">
        <f aca="false">VLOOKUP($H298,'Raw data'!$A$3:$L$1417,2,FALSE())</f>
        <v>#N/A</v>
      </c>
      <c r="O298" s="0" t="n">
        <f aca="false">VLOOKUP($H298,'Raw data'!$A$3:$L$1417,10,FALSE())</f>
        <v>42.5</v>
      </c>
      <c r="P298" s="0" t="n">
        <f aca="false">VLOOKUP($H298,'Raw data'!$M$3:$N$1243,2,FALSE())</f>
        <v>34.75</v>
      </c>
    </row>
    <row r="299" customFormat="false" ht="12.75" hidden="false" customHeight="false" outlineLevel="0" collapsed="false">
      <c r="A299" s="96" t="n">
        <v>36074</v>
      </c>
      <c r="B299" s="0" t="n">
        <v>22.13</v>
      </c>
      <c r="E299" s="96" t="n">
        <f aca="false">CHOOSE(IF(WEEKDAY(E298+1,2)=6,1,IF(WEEKDAY(E298+1,2)=7,2,3)),IF(ISNUMBER(MATCH(E298+3,$Q$3:$Q$56,0)),E298+4,E298+3),IF(ISNUMBER(MATCH(E298+2,$Q$3:$Q$56,0)),E298+3,E298+2),IF(ISNUMBER(MATCH(E298+1,$Q$3:$Q$56,0)),E298+2,E298+1))</f>
        <v>36159</v>
      </c>
      <c r="F299" s="0" t="n">
        <f aca="false">VLOOKUP(E299,$A$3:$B$1257,2,FALSE())</f>
        <v>24.13</v>
      </c>
      <c r="H299" s="96" t="n">
        <f aca="true">OFFSET($E$3,IF(ISNUMBER(VLOOKUP(OFFSET($E$3,MATCH(H298,$E$3:$E$1028,0),0),$E$3:$F$1067,2,FALSE())),MATCH(H298,$E$3:$E$1028,0),MATCH(H298,$E$3:$E$1028,0)+1),0)</f>
        <v>36166</v>
      </c>
      <c r="I299" s="0" t="n">
        <f aca="false">VLOOKUP(H299,$A$3:$B$1257,2,FALSE())</f>
        <v>27.43</v>
      </c>
      <c r="J299" s="0" t="n">
        <f aca="false">VLOOKUP(H299,'Raw data'!$A$3:$L$1417,5,FALSE())</f>
        <v>36.11</v>
      </c>
      <c r="K299" s="0" t="n">
        <f aca="false">VLOOKUP($H299,'Raw data'!$A$3:$L$1417,10,FALSE())</f>
        <v>34.88</v>
      </c>
      <c r="L299" s="0" t="n">
        <f aca="false">VLOOKUP($H299,'Raw data'!$A$3:$L$1417,7,FALSE())</f>
        <v>30.56</v>
      </c>
      <c r="M299" s="0" t="n">
        <f aca="false">VLOOKUP($H299,'Raw data'!$A$3:$L$1417,8,FALSE())</f>
        <v>29.2</v>
      </c>
      <c r="N299" s="0" t="e">
        <f aca="false">VLOOKUP($H299,'Raw data'!$A$3:$L$1417,2,FALSE())</f>
        <v>#N/A</v>
      </c>
      <c r="O299" s="0" t="n">
        <f aca="false">VLOOKUP($H299,'Raw data'!$A$3:$L$1417,10,FALSE())</f>
        <v>34.88</v>
      </c>
      <c r="P299" s="0" t="n">
        <f aca="false">VLOOKUP($H299,'Raw data'!$M$3:$N$1243,2,FALSE())</f>
        <v>34</v>
      </c>
    </row>
    <row r="300" customFormat="false" ht="12.75" hidden="false" customHeight="false" outlineLevel="0" collapsed="false">
      <c r="A300" s="96" t="n">
        <v>36075</v>
      </c>
      <c r="B300" s="0" t="n">
        <v>22.92</v>
      </c>
      <c r="E300" s="96" t="n">
        <f aca="false">CHOOSE(IF(WEEKDAY(E299+1,2)=6,1,IF(WEEKDAY(E299+1,2)=7,2,3)),IF(ISNUMBER(MATCH(E299+3,$Q$3:$Q$56,0)),E299+4,E299+3),IF(ISNUMBER(MATCH(E299+2,$Q$3:$Q$56,0)),E299+3,E299+2),IF(ISNUMBER(MATCH(E299+1,$Q$3:$Q$56,0)),E299+2,E299+1))</f>
        <v>36160</v>
      </c>
      <c r="F300" s="0" t="n">
        <f aca="false">VLOOKUP(E300,$A$3:$B$1257,2,FALSE())</f>
        <v>23.63</v>
      </c>
      <c r="H300" s="96" t="n">
        <f aca="true">OFFSET($E$3,IF(ISNUMBER(VLOOKUP(OFFSET($E$3,MATCH(H299,$E$3:$E$1028,0),0),$E$3:$F$1067,2,FALSE())),MATCH(H299,$E$3:$E$1028,0),MATCH(H299,$E$3:$E$1028,0)+1),0)</f>
        <v>36167</v>
      </c>
      <c r="I300" s="0" t="n">
        <f aca="false">VLOOKUP(H300,$A$3:$B$1257,2,FALSE())</f>
        <v>28.27</v>
      </c>
      <c r="J300" s="0" t="n">
        <f aca="false">VLOOKUP(H300,'Raw data'!$A$3:$L$1417,5,FALSE())</f>
        <v>27.62</v>
      </c>
      <c r="K300" s="0" t="n">
        <f aca="false">VLOOKUP($H300,'Raw data'!$A$3:$L$1417,10,FALSE())</f>
        <v>25</v>
      </c>
      <c r="L300" s="0" t="n">
        <f aca="false">VLOOKUP($H300,'Raw data'!$A$3:$L$1417,7,FALSE())</f>
        <v>30.33</v>
      </c>
      <c r="M300" s="0" t="n">
        <f aca="false">VLOOKUP($H300,'Raw data'!$A$3:$L$1417,8,FALSE())</f>
        <v>27.32</v>
      </c>
      <c r="N300" s="0" t="e">
        <f aca="false">VLOOKUP($H300,'Raw data'!$A$3:$L$1417,2,FALSE())</f>
        <v>#N/A</v>
      </c>
      <c r="O300" s="0" t="n">
        <f aca="false">VLOOKUP($H300,'Raw data'!$A$3:$L$1417,10,FALSE())</f>
        <v>25</v>
      </c>
      <c r="P300" s="0" t="n">
        <f aca="false">VLOOKUP($H300,'Raw data'!$M$3:$N$1243,2,FALSE())</f>
        <v>30.63</v>
      </c>
    </row>
    <row r="301" customFormat="false" ht="12.75" hidden="false" customHeight="false" outlineLevel="0" collapsed="false">
      <c r="A301" s="96" t="n">
        <v>36076</v>
      </c>
      <c r="B301" s="0" t="n">
        <v>22.61</v>
      </c>
      <c r="E301" s="96" t="n">
        <f aca="false">CHOOSE(IF(WEEKDAY(E300+1,2)=6,1,IF(WEEKDAY(E300+1,2)=7,2,3)),IF(ISNUMBER(MATCH(E300+3,$Q$3:$Q$56,0)),E300+4,E300+3),IF(ISNUMBER(MATCH(E300+2,$Q$3:$Q$56,0)),E300+3,E300+2),IF(ISNUMBER(MATCH(E300+1,$Q$3:$Q$56,0)),E300+2,E300+1))</f>
        <v>36162</v>
      </c>
      <c r="F301" s="0" t="n">
        <f aca="false">VLOOKUP(E301,$A$3:$B$1257,2,FALSE())</f>
        <v>23</v>
      </c>
      <c r="H301" s="96" t="n">
        <f aca="true">OFFSET($E$3,IF(ISNUMBER(VLOOKUP(OFFSET($E$3,MATCH(H300,$E$3:$E$1028,0),0),$E$3:$F$1067,2,FALSE())),MATCH(H300,$E$3:$E$1028,0),MATCH(H300,$E$3:$E$1028,0)+1),0)</f>
        <v>36168</v>
      </c>
      <c r="I301" s="0" t="n">
        <f aca="false">VLOOKUP(H301,$A$3:$B$1257,2,FALSE())</f>
        <v>27.2</v>
      </c>
      <c r="J301" s="0" t="n">
        <f aca="false">VLOOKUP(H301,'Raw data'!$A$3:$L$1417,5,FALSE())</f>
        <v>20.9</v>
      </c>
      <c r="K301" s="0" t="n">
        <f aca="false">VLOOKUP($H301,'Raw data'!$A$3:$L$1417,10,FALSE())</f>
        <v>20</v>
      </c>
      <c r="L301" s="0" t="n">
        <f aca="false">VLOOKUP($H301,'Raw data'!$A$3:$L$1417,7,FALSE())</f>
        <v>27</v>
      </c>
      <c r="M301" s="0" t="n">
        <f aca="false">VLOOKUP($H301,'Raw data'!$A$3:$L$1417,8,FALSE())</f>
        <v>24.89</v>
      </c>
      <c r="N301" s="0" t="e">
        <f aca="false">VLOOKUP($H301,'Raw data'!$A$3:$L$1417,2,FALSE())</f>
        <v>#N/A</v>
      </c>
      <c r="O301" s="0" t="n">
        <f aca="false">VLOOKUP($H301,'Raw data'!$A$3:$L$1417,10,FALSE())</f>
        <v>20</v>
      </c>
      <c r="P301" s="0" t="n">
        <f aca="false">VLOOKUP($H301,'Raw data'!$M$3:$N$1243,2,FALSE())</f>
        <v>24.97</v>
      </c>
    </row>
    <row r="302" customFormat="false" ht="12.75" hidden="false" customHeight="false" outlineLevel="0" collapsed="false">
      <c r="A302" s="96" t="n">
        <v>36077</v>
      </c>
      <c r="B302" s="0" t="n">
        <v>22.12</v>
      </c>
      <c r="E302" s="96" t="n">
        <f aca="false">CHOOSE(IF(WEEKDAY(E301+1,2)=6,1,IF(WEEKDAY(E301+1,2)=7,2,3)),IF(ISNUMBER(MATCH(E301+3,$Q$3:$Q$56,0)),E301+4,E301+3),IF(ISNUMBER(MATCH(E301+2,$Q$3:$Q$56,0)),E301+3,E301+2),IF(ISNUMBER(MATCH(E301+1,$Q$3:$Q$56,0)),E301+2,E301+1))</f>
        <v>36164</v>
      </c>
      <c r="F302" s="0" t="n">
        <f aca="false">VLOOKUP(E302,$A$3:$B$1257,2,FALSE())</f>
        <v>25.04</v>
      </c>
      <c r="H302" s="96" t="n">
        <f aca="true">OFFSET($E$3,IF(ISNUMBER(VLOOKUP(OFFSET($E$3,MATCH(H301,$E$3:$E$1028,0),0),$E$3:$F$1067,2,FALSE())),MATCH(H301,$E$3:$E$1028,0),MATCH(H301,$E$3:$E$1028,0)+1),0)</f>
        <v>36171</v>
      </c>
      <c r="I302" s="0" t="n">
        <f aca="false">VLOOKUP(H302,$A$3:$B$1257,2,FALSE())</f>
        <v>26.58</v>
      </c>
      <c r="J302" s="0" t="n">
        <f aca="false">VLOOKUP(H302,'Raw data'!$A$3:$L$1417,5,FALSE())</f>
        <v>28.37</v>
      </c>
      <c r="K302" s="0" t="n">
        <f aca="false">VLOOKUP($H302,'Raw data'!$A$3:$L$1417,10,FALSE())</f>
        <v>28.5</v>
      </c>
      <c r="L302" s="0" t="n">
        <f aca="false">VLOOKUP($H302,'Raw data'!$A$3:$L$1417,7,FALSE())</f>
        <v>30.97</v>
      </c>
      <c r="M302" s="0" t="n">
        <f aca="false">VLOOKUP($H302,'Raw data'!$A$3:$L$1417,8,FALSE())</f>
        <v>26.38</v>
      </c>
      <c r="N302" s="0" t="e">
        <f aca="false">VLOOKUP($H302,'Raw data'!$A$3:$L$1417,2,FALSE())</f>
        <v>#N/A</v>
      </c>
      <c r="O302" s="0" t="n">
        <f aca="false">VLOOKUP($H302,'Raw data'!$A$3:$L$1417,10,FALSE())</f>
        <v>28.5</v>
      </c>
      <c r="P302" s="0" t="n">
        <f aca="false">VLOOKUP($H302,'Raw data'!$M$3:$N$1243,2,FALSE())</f>
        <v>32.17</v>
      </c>
    </row>
    <row r="303" customFormat="false" ht="12.75" hidden="false" customHeight="false" outlineLevel="0" collapsed="false">
      <c r="A303" s="96" t="n">
        <v>36078</v>
      </c>
      <c r="B303" s="0" t="n">
        <v>20.5</v>
      </c>
      <c r="E303" s="96" t="n">
        <f aca="false">CHOOSE(IF(WEEKDAY(E302+1,2)=6,1,IF(WEEKDAY(E302+1,2)=7,2,3)),IF(ISNUMBER(MATCH(E302+3,$Q$3:$Q$56,0)),E302+4,E302+3),IF(ISNUMBER(MATCH(E302+2,$Q$3:$Q$56,0)),E302+3,E302+2),IF(ISNUMBER(MATCH(E302+1,$Q$3:$Q$56,0)),E302+2,E302+1))</f>
        <v>36165</v>
      </c>
      <c r="F303" s="0" t="n">
        <f aca="false">VLOOKUP(E303,$A$3:$B$1257,2,FALSE())</f>
        <v>27.38</v>
      </c>
      <c r="H303" s="96" t="n">
        <f aca="true">OFFSET($E$3,IF(ISNUMBER(VLOOKUP(OFFSET($E$3,MATCH(H302,$E$3:$E$1028,0),0),$E$3:$F$1067,2,FALSE())),MATCH(H302,$E$3:$E$1028,0),MATCH(H302,$E$3:$E$1028,0)+1),0)</f>
        <v>36172</v>
      </c>
      <c r="I303" s="0" t="n">
        <f aca="false">VLOOKUP(H303,$A$3:$B$1257,2,FALSE())</f>
        <v>26.74</v>
      </c>
      <c r="J303" s="0" t="n">
        <f aca="false">VLOOKUP(H303,'Raw data'!$A$3:$L$1417,5,FALSE())</f>
        <v>20.97</v>
      </c>
      <c r="K303" s="0" t="n">
        <f aca="false">VLOOKUP($H303,'Raw data'!$A$3:$L$1417,10,FALSE())</f>
        <v>20</v>
      </c>
      <c r="L303" s="0" t="n">
        <f aca="false">VLOOKUP($H303,'Raw data'!$A$3:$L$1417,7,FALSE())</f>
        <v>26.5</v>
      </c>
      <c r="M303" s="0" t="n">
        <f aca="false">VLOOKUP($H303,'Raw data'!$A$3:$L$1417,8,FALSE())</f>
        <v>25.5</v>
      </c>
      <c r="N303" s="0" t="e">
        <f aca="false">VLOOKUP($H303,'Raw data'!$A$3:$L$1417,2,FALSE())</f>
        <v>#N/A</v>
      </c>
      <c r="O303" s="0" t="n">
        <f aca="false">VLOOKUP($H303,'Raw data'!$A$3:$L$1417,10,FALSE())</f>
        <v>20</v>
      </c>
      <c r="P303" s="0" t="n">
        <f aca="false">VLOOKUP($H303,'Raw data'!$M$3:$N$1243,2,FALSE())</f>
        <v>25.53</v>
      </c>
    </row>
    <row r="304" customFormat="false" ht="12.75" hidden="false" customHeight="false" outlineLevel="0" collapsed="false">
      <c r="A304" s="96" t="n">
        <v>36079</v>
      </c>
      <c r="B304" s="0" t="n">
        <v>20.5</v>
      </c>
      <c r="E304" s="96" t="n">
        <f aca="false">CHOOSE(IF(WEEKDAY(E303+1,2)=6,1,IF(WEEKDAY(E303+1,2)=7,2,3)),IF(ISNUMBER(MATCH(E303+3,$Q$3:$Q$56,0)),E303+4,E303+3),IF(ISNUMBER(MATCH(E303+2,$Q$3:$Q$56,0)),E303+3,E303+2),IF(ISNUMBER(MATCH(E303+1,$Q$3:$Q$56,0)),E303+2,E303+1))</f>
        <v>36166</v>
      </c>
      <c r="F304" s="0" t="n">
        <f aca="false">VLOOKUP(E304,$A$3:$B$1257,2,FALSE())</f>
        <v>27.43</v>
      </c>
      <c r="H304" s="96" t="n">
        <f aca="true">OFFSET($E$3,IF(ISNUMBER(VLOOKUP(OFFSET($E$3,MATCH(H303,$E$3:$E$1028,0),0),$E$3:$F$1067,2,FALSE())),MATCH(H303,$E$3:$E$1028,0),MATCH(H303,$E$3:$E$1028,0)+1),0)</f>
        <v>36173</v>
      </c>
      <c r="I304" s="0" t="n">
        <f aca="false">VLOOKUP(H304,$A$3:$B$1257,2,FALSE())</f>
        <v>26.54</v>
      </c>
      <c r="J304" s="0" t="n">
        <f aca="false">VLOOKUP(H304,'Raw data'!$A$3:$L$1417,5,FALSE())</f>
        <v>17.93</v>
      </c>
      <c r="K304" s="0" t="e">
        <f aca="false">VLOOKUP($H304,'Raw data'!$A$3:$L$1417,10,FALSE())</f>
        <v>#N/A</v>
      </c>
      <c r="L304" s="0" t="n">
        <f aca="false">VLOOKUP($H304,'Raw data'!$A$3:$L$1417,7,FALSE())</f>
        <v>27</v>
      </c>
      <c r="M304" s="0" t="n">
        <f aca="false">VLOOKUP($H304,'Raw data'!$A$3:$L$1417,8,FALSE())</f>
        <v>24.5</v>
      </c>
      <c r="N304" s="0" t="e">
        <f aca="false">VLOOKUP($H304,'Raw data'!$A$3:$L$1417,2,FALSE())</f>
        <v>#N/A</v>
      </c>
      <c r="O304" s="0" t="e">
        <f aca="false">VLOOKUP($H304,'Raw data'!$A$3:$L$1417,10,FALSE())</f>
        <v>#N/A</v>
      </c>
      <c r="P304" s="0" t="n">
        <f aca="false">VLOOKUP($H304,'Raw data'!$M$3:$N$1243,2,FALSE())</f>
        <v>24.38</v>
      </c>
    </row>
    <row r="305" customFormat="false" ht="12.75" hidden="false" customHeight="false" outlineLevel="0" collapsed="false">
      <c r="A305" s="96" t="n">
        <v>36080</v>
      </c>
      <c r="B305" s="0" t="n">
        <v>20.97</v>
      </c>
      <c r="E305" s="96" t="n">
        <f aca="false">CHOOSE(IF(WEEKDAY(E304+1,2)=6,1,IF(WEEKDAY(E304+1,2)=7,2,3)),IF(ISNUMBER(MATCH(E304+3,$Q$3:$Q$56,0)),E304+4,E304+3),IF(ISNUMBER(MATCH(E304+2,$Q$3:$Q$56,0)),E304+3,E304+2),IF(ISNUMBER(MATCH(E304+1,$Q$3:$Q$56,0)),E304+2,E304+1))</f>
        <v>36167</v>
      </c>
      <c r="F305" s="0" t="n">
        <f aca="false">VLOOKUP(E305,$A$3:$B$1257,2,FALSE())</f>
        <v>28.27</v>
      </c>
      <c r="H305" s="96" t="n">
        <f aca="true">OFFSET($E$3,IF(ISNUMBER(VLOOKUP(OFFSET($E$3,MATCH(H304,$E$3:$E$1028,0),0),$E$3:$F$1067,2,FALSE())),MATCH(H304,$E$3:$E$1028,0),MATCH(H304,$E$3:$E$1028,0)+1),0)</f>
        <v>36174</v>
      </c>
      <c r="I305" s="0" t="n">
        <f aca="false">VLOOKUP(H305,$A$3:$B$1257,2,FALSE())</f>
        <v>27.43</v>
      </c>
      <c r="J305" s="0" t="n">
        <f aca="false">VLOOKUP(H305,'Raw data'!$A$3:$L$1417,5,FALSE())</f>
        <v>16.99</v>
      </c>
      <c r="K305" s="0" t="e">
        <f aca="false">VLOOKUP($H305,'Raw data'!$A$3:$L$1417,10,FALSE())</f>
        <v>#N/A</v>
      </c>
      <c r="L305" s="0" t="n">
        <f aca="false">VLOOKUP($H305,'Raw data'!$A$3:$L$1417,7,FALSE())</f>
        <v>24.71</v>
      </c>
      <c r="M305" s="0" t="n">
        <f aca="false">VLOOKUP($H305,'Raw data'!$A$3:$L$1417,8,FALSE())</f>
        <v>24.88</v>
      </c>
      <c r="N305" s="0" t="e">
        <f aca="false">VLOOKUP($H305,'Raw data'!$A$3:$L$1417,2,FALSE())</f>
        <v>#N/A</v>
      </c>
      <c r="O305" s="0" t="e">
        <f aca="false">VLOOKUP($H305,'Raw data'!$A$3:$L$1417,10,FALSE())</f>
        <v>#N/A</v>
      </c>
      <c r="P305" s="0" t="n">
        <f aca="false">VLOOKUP($H305,'Raw data'!$M$3:$N$1243,2,FALSE())</f>
        <v>23.07</v>
      </c>
    </row>
    <row r="306" customFormat="false" ht="12.75" hidden="false" customHeight="false" outlineLevel="0" collapsed="false">
      <c r="A306" s="96" t="n">
        <v>36081</v>
      </c>
      <c r="B306" s="0" t="n">
        <v>21.39</v>
      </c>
      <c r="E306" s="96" t="n">
        <f aca="false">CHOOSE(IF(WEEKDAY(E305+1,2)=6,1,IF(WEEKDAY(E305+1,2)=7,2,3)),IF(ISNUMBER(MATCH(E305+3,$Q$3:$Q$56,0)),E305+4,E305+3),IF(ISNUMBER(MATCH(E305+2,$Q$3:$Q$56,0)),E305+3,E305+2),IF(ISNUMBER(MATCH(E305+1,$Q$3:$Q$56,0)),E305+2,E305+1))</f>
        <v>36168</v>
      </c>
      <c r="F306" s="0" t="n">
        <f aca="false">VLOOKUP(E306,$A$3:$B$1257,2,FALSE())</f>
        <v>27.2</v>
      </c>
      <c r="H306" s="96" t="n">
        <f aca="true">OFFSET($E$3,IF(ISNUMBER(VLOOKUP(OFFSET($E$3,MATCH(H305,$E$3:$E$1028,0),0),$E$3:$F$1067,2,FALSE())),MATCH(H305,$E$3:$E$1028,0),MATCH(H305,$E$3:$E$1028,0)+1),0)</f>
        <v>36175</v>
      </c>
      <c r="I306" s="0" t="n">
        <f aca="false">VLOOKUP(H306,$A$3:$B$1257,2,FALSE())</f>
        <v>26.48</v>
      </c>
      <c r="J306" s="0" t="n">
        <f aca="false">VLOOKUP(H306,'Raw data'!$A$3:$L$1417,5,FALSE())</f>
        <v>19.11</v>
      </c>
      <c r="K306" s="0" t="e">
        <f aca="false">VLOOKUP($H306,'Raw data'!$A$3:$L$1417,10,FALSE())</f>
        <v>#N/A</v>
      </c>
      <c r="L306" s="0" t="n">
        <f aca="false">VLOOKUP($H306,'Raw data'!$A$3:$L$1417,7,FALSE())</f>
        <v>25.61</v>
      </c>
      <c r="M306" s="0" t="n">
        <f aca="false">VLOOKUP($H306,'Raw data'!$A$3:$L$1417,8,FALSE())</f>
        <v>23.74</v>
      </c>
      <c r="N306" s="0" t="e">
        <f aca="false">VLOOKUP($H306,'Raw data'!$A$3:$L$1417,2,FALSE())</f>
        <v>#N/A</v>
      </c>
      <c r="O306" s="0" t="e">
        <f aca="false">VLOOKUP($H306,'Raw data'!$A$3:$L$1417,10,FALSE())</f>
        <v>#N/A</v>
      </c>
      <c r="P306" s="0" t="n">
        <f aca="false">VLOOKUP($H306,'Raw data'!$M$3:$N$1243,2,FALSE())</f>
        <v>23.31</v>
      </c>
    </row>
    <row r="307" customFormat="false" ht="12.75" hidden="false" customHeight="false" outlineLevel="0" collapsed="false">
      <c r="A307" s="96" t="n">
        <v>36082</v>
      </c>
      <c r="B307" s="0" t="n">
        <v>22.5</v>
      </c>
      <c r="E307" s="96" t="n">
        <f aca="false">CHOOSE(IF(WEEKDAY(E306+1,2)=6,1,IF(WEEKDAY(E306+1,2)=7,2,3)),IF(ISNUMBER(MATCH(E306+3,$Q$3:$Q$56,0)),E306+4,E306+3),IF(ISNUMBER(MATCH(E306+2,$Q$3:$Q$56,0)),E306+3,E306+2),IF(ISNUMBER(MATCH(E306+1,$Q$3:$Q$56,0)),E306+2,E306+1))</f>
        <v>36171</v>
      </c>
      <c r="F307" s="0" t="n">
        <f aca="false">VLOOKUP(E307,$A$3:$B$1257,2,FALSE())</f>
        <v>26.58</v>
      </c>
      <c r="H307" s="96" t="n">
        <f aca="true">OFFSET($E$3,IF(ISNUMBER(VLOOKUP(OFFSET($E$3,MATCH(H306,$E$3:$E$1028,0),0),$E$3:$F$1067,2,FALSE())),MATCH(H306,$E$3:$E$1028,0),MATCH(H306,$E$3:$E$1028,0)+1),0)</f>
        <v>36179</v>
      </c>
      <c r="I307" s="0" t="n">
        <f aca="false">VLOOKUP(H307,$A$3:$B$1257,2,FALSE())</f>
        <v>25.33</v>
      </c>
      <c r="J307" s="0" t="e">
        <f aca="false">VLOOKUP(H307,'Raw data'!$A$3:$L$1417,5,FALSE())</f>
        <v>#N/A</v>
      </c>
      <c r="K307" s="0" t="e">
        <f aca="false">VLOOKUP($H307,'Raw data'!$A$3:$L$1417,10,FALSE())</f>
        <v>#N/A</v>
      </c>
      <c r="L307" s="0" t="n">
        <f aca="false">VLOOKUP($H307,'Raw data'!$A$3:$L$1417,7,FALSE())</f>
        <v>23.75</v>
      </c>
      <c r="M307" s="0" t="e">
        <f aca="false">VLOOKUP($H307,'Raw data'!$A$3:$L$1417,8,FALSE())</f>
        <v>#N/A</v>
      </c>
      <c r="N307" s="0" t="e">
        <f aca="false">VLOOKUP($H307,'Raw data'!$A$3:$L$1417,2,FALSE())</f>
        <v>#N/A</v>
      </c>
      <c r="O307" s="0" t="e">
        <f aca="false">VLOOKUP($H307,'Raw data'!$A$3:$L$1417,10,FALSE())</f>
        <v>#N/A</v>
      </c>
      <c r="P307" s="0" t="e">
        <f aca="false">VLOOKUP($H307,'Raw data'!$M$3:$N$1243,2,FALSE())</f>
        <v>#N/A</v>
      </c>
    </row>
    <row r="308" customFormat="false" ht="12.75" hidden="false" customHeight="false" outlineLevel="0" collapsed="false">
      <c r="A308" s="96" t="n">
        <v>36083</v>
      </c>
      <c r="B308" s="0" t="n">
        <v>23.13</v>
      </c>
      <c r="E308" s="96" t="n">
        <f aca="false">CHOOSE(IF(WEEKDAY(E307+1,2)=6,1,IF(WEEKDAY(E307+1,2)=7,2,3)),IF(ISNUMBER(MATCH(E307+3,$Q$3:$Q$56,0)),E307+4,E307+3),IF(ISNUMBER(MATCH(E307+2,$Q$3:$Q$56,0)),E307+3,E307+2),IF(ISNUMBER(MATCH(E307+1,$Q$3:$Q$56,0)),E307+2,E307+1))</f>
        <v>36172</v>
      </c>
      <c r="F308" s="0" t="n">
        <f aca="false">VLOOKUP(E308,$A$3:$B$1257,2,FALSE())</f>
        <v>26.74</v>
      </c>
      <c r="H308" s="96" t="n">
        <f aca="true">OFFSET($E$3,IF(ISNUMBER(VLOOKUP(OFFSET($E$3,MATCH(H307,$E$3:$E$1028,0),0),$E$3:$F$1067,2,FALSE())),MATCH(H307,$E$3:$E$1028,0),MATCH(H307,$E$3:$E$1028,0)+1),0)</f>
        <v>36180</v>
      </c>
      <c r="I308" s="0" t="n">
        <f aca="false">VLOOKUP(H308,$A$3:$B$1257,2,FALSE())</f>
        <v>22.99</v>
      </c>
      <c r="J308" s="0" t="n">
        <f aca="false">VLOOKUP(H308,'Raw data'!$A$3:$L$1417,5,FALSE())</f>
        <v>15.93</v>
      </c>
      <c r="K308" s="0" t="e">
        <f aca="false">VLOOKUP($H308,'Raw data'!$A$3:$L$1417,10,FALSE())</f>
        <v>#N/A</v>
      </c>
      <c r="L308" s="0" t="n">
        <f aca="false">VLOOKUP($H308,'Raw data'!$A$3:$L$1417,7,FALSE())</f>
        <v>23.63</v>
      </c>
      <c r="M308" s="0" t="n">
        <f aca="false">VLOOKUP($H308,'Raw data'!$A$3:$L$1417,8,FALSE())</f>
        <v>21.25</v>
      </c>
      <c r="N308" s="0" t="e">
        <f aca="false">VLOOKUP($H308,'Raw data'!$A$3:$L$1417,2,FALSE())</f>
        <v>#N/A</v>
      </c>
      <c r="O308" s="0" t="e">
        <f aca="false">VLOOKUP($H308,'Raw data'!$A$3:$L$1417,10,FALSE())</f>
        <v>#N/A</v>
      </c>
      <c r="P308" s="0" t="n">
        <f aca="false">VLOOKUP($H308,'Raw data'!$M$3:$N$1243,2,FALSE())</f>
        <v>21.63</v>
      </c>
    </row>
    <row r="309" customFormat="false" ht="12.75" hidden="false" customHeight="false" outlineLevel="0" collapsed="false">
      <c r="A309" s="96" t="n">
        <v>36084</v>
      </c>
      <c r="B309" s="0" t="n">
        <v>22.52</v>
      </c>
      <c r="E309" s="96" t="n">
        <f aca="false">CHOOSE(IF(WEEKDAY(E308+1,2)=6,1,IF(WEEKDAY(E308+1,2)=7,2,3)),IF(ISNUMBER(MATCH(E308+3,$Q$3:$Q$56,0)),E308+4,E308+3),IF(ISNUMBER(MATCH(E308+2,$Q$3:$Q$56,0)),E308+3,E308+2),IF(ISNUMBER(MATCH(E308+1,$Q$3:$Q$56,0)),E308+2,E308+1))</f>
        <v>36173</v>
      </c>
      <c r="F309" s="0" t="n">
        <f aca="false">VLOOKUP(E309,$A$3:$B$1257,2,FALSE())</f>
        <v>26.54</v>
      </c>
      <c r="H309" s="96" t="n">
        <f aca="true">OFFSET($E$3,IF(ISNUMBER(VLOOKUP(OFFSET($E$3,MATCH(H308,$E$3:$E$1028,0),0),$E$3:$F$1067,2,FALSE())),MATCH(H308,$E$3:$E$1028,0),MATCH(H308,$E$3:$E$1028,0)+1),0)</f>
        <v>36181</v>
      </c>
      <c r="I309" s="0" t="n">
        <f aca="false">VLOOKUP(H309,$A$3:$B$1257,2,FALSE())</f>
        <v>21.8</v>
      </c>
      <c r="J309" s="0" t="n">
        <f aca="false">VLOOKUP(H309,'Raw data'!$A$3:$L$1417,5,FALSE())</f>
        <v>17.22</v>
      </c>
      <c r="K309" s="0" t="e">
        <f aca="false">VLOOKUP($H309,'Raw data'!$A$3:$L$1417,10,FALSE())</f>
        <v>#N/A</v>
      </c>
      <c r="L309" s="0" t="n">
        <f aca="false">VLOOKUP($H309,'Raw data'!$A$3:$L$1417,7,FALSE())</f>
        <v>22.75</v>
      </c>
      <c r="M309" s="0" t="n">
        <f aca="false">VLOOKUP($H309,'Raw data'!$A$3:$L$1417,8,FALSE())</f>
        <v>20.75</v>
      </c>
      <c r="N309" s="0" t="e">
        <f aca="false">VLOOKUP($H309,'Raw data'!$A$3:$L$1417,2,FALSE())</f>
        <v>#N/A</v>
      </c>
      <c r="O309" s="0" t="e">
        <f aca="false">VLOOKUP($H309,'Raw data'!$A$3:$L$1417,10,FALSE())</f>
        <v>#N/A</v>
      </c>
      <c r="P309" s="0" t="n">
        <f aca="false">VLOOKUP($H309,'Raw data'!$M$3:$N$1243,2,FALSE())</f>
        <v>20.88</v>
      </c>
    </row>
    <row r="310" customFormat="false" ht="12.75" hidden="false" customHeight="false" outlineLevel="0" collapsed="false">
      <c r="A310" s="96" t="n">
        <v>36085</v>
      </c>
      <c r="B310" s="0" t="n">
        <v>23</v>
      </c>
      <c r="E310" s="96" t="n">
        <f aca="false">CHOOSE(IF(WEEKDAY(E309+1,2)=6,1,IF(WEEKDAY(E309+1,2)=7,2,3)),IF(ISNUMBER(MATCH(E309+3,$Q$3:$Q$56,0)),E309+4,E309+3),IF(ISNUMBER(MATCH(E309+2,$Q$3:$Q$56,0)),E309+3,E309+2),IF(ISNUMBER(MATCH(E309+1,$Q$3:$Q$56,0)),E309+2,E309+1))</f>
        <v>36174</v>
      </c>
      <c r="F310" s="0" t="n">
        <f aca="false">VLOOKUP(E310,$A$3:$B$1257,2,FALSE())</f>
        <v>27.43</v>
      </c>
      <c r="H310" s="96" t="n">
        <f aca="true">OFFSET($E$3,IF(ISNUMBER(VLOOKUP(OFFSET($E$3,MATCH(H309,$E$3:$E$1028,0),0),$E$3:$F$1067,2,FALSE())),MATCH(H309,$E$3:$E$1028,0),MATCH(H309,$E$3:$E$1028,0)+1),0)</f>
        <v>36182</v>
      </c>
      <c r="I310" s="0" t="n">
        <f aca="false">VLOOKUP(H310,$A$3:$B$1257,2,FALSE())</f>
        <v>20.63</v>
      </c>
      <c r="J310" s="0" t="n">
        <f aca="false">VLOOKUP(H310,'Raw data'!$A$3:$L$1417,5,FALSE())</f>
        <v>16.57</v>
      </c>
      <c r="K310" s="0" t="n">
        <f aca="false">VLOOKUP($H310,'Raw data'!$A$3:$L$1417,10,FALSE())</f>
        <v>17.5</v>
      </c>
      <c r="L310" s="0" t="n">
        <f aca="false">VLOOKUP($H310,'Raw data'!$A$3:$L$1417,7,FALSE())</f>
        <v>22.33</v>
      </c>
      <c r="M310" s="0" t="n">
        <f aca="false">VLOOKUP($H310,'Raw data'!$A$3:$L$1417,8,FALSE())</f>
        <v>20.25</v>
      </c>
      <c r="N310" s="0" t="e">
        <f aca="false">VLOOKUP($H310,'Raw data'!$A$3:$L$1417,2,FALSE())</f>
        <v>#N/A</v>
      </c>
      <c r="O310" s="0" t="n">
        <f aca="false">VLOOKUP($H310,'Raw data'!$A$3:$L$1417,10,FALSE())</f>
        <v>17.5</v>
      </c>
      <c r="P310" s="0" t="n">
        <f aca="false">VLOOKUP($H310,'Raw data'!$M$3:$N$1243,2,FALSE())</f>
        <v>20.34</v>
      </c>
    </row>
    <row r="311" customFormat="false" ht="12.75" hidden="false" customHeight="false" outlineLevel="0" collapsed="false">
      <c r="A311" s="96" t="n">
        <v>36086</v>
      </c>
      <c r="B311" s="0" t="n">
        <v>23</v>
      </c>
      <c r="E311" s="96" t="n">
        <f aca="false">CHOOSE(IF(WEEKDAY(E310+1,2)=6,1,IF(WEEKDAY(E310+1,2)=7,2,3)),IF(ISNUMBER(MATCH(E310+3,$Q$3:$Q$56,0)),E310+4,E310+3),IF(ISNUMBER(MATCH(E310+2,$Q$3:$Q$56,0)),E310+3,E310+2),IF(ISNUMBER(MATCH(E310+1,$Q$3:$Q$56,0)),E310+2,E310+1))</f>
        <v>36175</v>
      </c>
      <c r="F311" s="0" t="n">
        <f aca="false">VLOOKUP(E311,$A$3:$B$1257,2,FALSE())</f>
        <v>26.48</v>
      </c>
      <c r="H311" s="96" t="n">
        <f aca="true">OFFSET($E$3,IF(ISNUMBER(VLOOKUP(OFFSET($E$3,MATCH(H310,$E$3:$E$1028,0),0),$E$3:$F$1067,2,FALSE())),MATCH(H310,$E$3:$E$1028,0),MATCH(H310,$E$3:$E$1028,0)+1),0)</f>
        <v>36185</v>
      </c>
      <c r="I311" s="0" t="n">
        <f aca="false">VLOOKUP(H311,$A$3:$B$1257,2,FALSE())</f>
        <v>20.52</v>
      </c>
      <c r="J311" s="0" t="n">
        <f aca="false">VLOOKUP(H311,'Raw data'!$A$3:$L$1417,5,FALSE())</f>
        <v>18.49</v>
      </c>
      <c r="K311" s="0" t="e">
        <f aca="false">VLOOKUP($H311,'Raw data'!$A$3:$L$1417,10,FALSE())</f>
        <v>#N/A</v>
      </c>
      <c r="L311" s="0" t="n">
        <f aca="false">VLOOKUP($H311,'Raw data'!$A$3:$L$1417,7,FALSE())</f>
        <v>22.64</v>
      </c>
      <c r="M311" s="0" t="n">
        <f aca="false">VLOOKUP($H311,'Raw data'!$A$3:$L$1417,8,FALSE())</f>
        <v>21.5</v>
      </c>
      <c r="N311" s="0" t="e">
        <f aca="false">VLOOKUP($H311,'Raw data'!$A$3:$L$1417,2,FALSE())</f>
        <v>#N/A</v>
      </c>
      <c r="O311" s="0" t="e">
        <f aca="false">VLOOKUP($H311,'Raw data'!$A$3:$L$1417,10,FALSE())</f>
        <v>#N/A</v>
      </c>
      <c r="P311" s="0" t="n">
        <f aca="false">VLOOKUP($H311,'Raw data'!$M$3:$N$1243,2,FALSE())</f>
        <v>22.65</v>
      </c>
    </row>
    <row r="312" customFormat="false" ht="12.75" hidden="false" customHeight="false" outlineLevel="0" collapsed="false">
      <c r="A312" s="96" t="n">
        <v>36087</v>
      </c>
      <c r="B312" s="0" t="n">
        <v>24.13</v>
      </c>
      <c r="E312" s="96" t="n">
        <f aca="false">CHOOSE(IF(WEEKDAY(E311+1,2)=6,1,IF(WEEKDAY(E311+1,2)=7,2,3)),IF(ISNUMBER(MATCH(E311+3,$Q$3:$Q$56,0)),E311+4,E311+3),IF(ISNUMBER(MATCH(E311+2,$Q$3:$Q$56,0)),E311+3,E311+2),IF(ISNUMBER(MATCH(E311+1,$Q$3:$Q$56,0)),E311+2,E311+1))</f>
        <v>36178</v>
      </c>
      <c r="F312" s="0" t="e">
        <f aca="false">VLOOKUP(E312,$A$3:$B$1257,2,FALSE())</f>
        <v>#N/A</v>
      </c>
      <c r="H312" s="96" t="n">
        <f aca="true">OFFSET($E$3,IF(ISNUMBER(VLOOKUP(OFFSET($E$3,MATCH(H311,$E$3:$E$1028,0),0),$E$3:$F$1067,2,FALSE())),MATCH(H311,$E$3:$E$1028,0),MATCH(H311,$E$3:$E$1028,0)+1),0)</f>
        <v>36186</v>
      </c>
      <c r="I312" s="0" t="n">
        <f aca="false">VLOOKUP(H312,$A$3:$B$1257,2,FALSE())</f>
        <v>21.27</v>
      </c>
      <c r="J312" s="0" t="n">
        <f aca="false">VLOOKUP(H312,'Raw data'!$A$3:$L$1417,5,FALSE())</f>
        <v>16.68</v>
      </c>
      <c r="K312" s="0" t="e">
        <f aca="false">VLOOKUP($H312,'Raw data'!$A$3:$L$1417,10,FALSE())</f>
        <v>#N/A</v>
      </c>
      <c r="L312" s="0" t="n">
        <f aca="false">VLOOKUP($H312,'Raw data'!$A$3:$L$1417,7,FALSE())</f>
        <v>22.88</v>
      </c>
      <c r="M312" s="0" t="n">
        <f aca="false">VLOOKUP($H312,'Raw data'!$A$3:$L$1417,8,FALSE())</f>
        <v>21.92</v>
      </c>
      <c r="N312" s="0" t="e">
        <f aca="false">VLOOKUP($H312,'Raw data'!$A$3:$L$1417,2,FALSE())</f>
        <v>#N/A</v>
      </c>
      <c r="O312" s="0" t="e">
        <f aca="false">VLOOKUP($H312,'Raw data'!$A$3:$L$1417,10,FALSE())</f>
        <v>#N/A</v>
      </c>
      <c r="P312" s="0" t="n">
        <f aca="false">VLOOKUP($H312,'Raw data'!$M$3:$N$1243,2,FALSE())</f>
        <v>20.65</v>
      </c>
    </row>
    <row r="313" customFormat="false" ht="12.75" hidden="false" customHeight="false" outlineLevel="0" collapsed="false">
      <c r="A313" s="96" t="n">
        <v>36088</v>
      </c>
      <c r="B313" s="0" t="n">
        <v>23.77</v>
      </c>
      <c r="E313" s="96" t="n">
        <f aca="false">CHOOSE(IF(WEEKDAY(E312+1,2)=6,1,IF(WEEKDAY(E312+1,2)=7,2,3)),IF(ISNUMBER(MATCH(E312+3,$Q$3:$Q$56,0)),E312+4,E312+3),IF(ISNUMBER(MATCH(E312+2,$Q$3:$Q$56,0)),E312+3,E312+2),IF(ISNUMBER(MATCH(E312+1,$Q$3:$Q$56,0)),E312+2,E312+1))</f>
        <v>36179</v>
      </c>
      <c r="F313" s="0" t="n">
        <f aca="false">VLOOKUP(E313,$A$3:$B$1257,2,FALSE())</f>
        <v>25.33</v>
      </c>
      <c r="H313" s="96" t="n">
        <f aca="true">OFFSET($E$3,IF(ISNUMBER(VLOOKUP(OFFSET($E$3,MATCH(H312,$E$3:$E$1028,0),0),$E$3:$F$1067,2,FALSE())),MATCH(H312,$E$3:$E$1028,0),MATCH(H312,$E$3:$E$1028,0)+1),0)</f>
        <v>36187</v>
      </c>
      <c r="I313" s="0" t="n">
        <f aca="false">VLOOKUP(H313,$A$3:$B$1257,2,FALSE())</f>
        <v>20.62</v>
      </c>
      <c r="J313" s="0" t="n">
        <f aca="false">VLOOKUP(H313,'Raw data'!$A$3:$L$1417,5,FALSE())</f>
        <v>15.86</v>
      </c>
      <c r="K313" s="0" t="n">
        <f aca="false">VLOOKUP($H313,'Raw data'!$A$3:$L$1417,10,FALSE())</f>
        <v>17.25</v>
      </c>
      <c r="L313" s="0" t="n">
        <f aca="false">VLOOKUP($H313,'Raw data'!$A$3:$L$1417,7,FALSE())</f>
        <v>21.49</v>
      </c>
      <c r="M313" s="0" t="n">
        <f aca="false">VLOOKUP($H313,'Raw data'!$A$3:$L$1417,8,FALSE())</f>
        <v>20.45</v>
      </c>
      <c r="N313" s="0" t="e">
        <f aca="false">VLOOKUP($H313,'Raw data'!$A$3:$L$1417,2,FALSE())</f>
        <v>#N/A</v>
      </c>
      <c r="O313" s="0" t="n">
        <f aca="false">VLOOKUP($H313,'Raw data'!$A$3:$L$1417,10,FALSE())</f>
        <v>17.25</v>
      </c>
      <c r="P313" s="0" t="n">
        <f aca="false">VLOOKUP($H313,'Raw data'!$M$3:$N$1243,2,FALSE())</f>
        <v>20.04</v>
      </c>
    </row>
    <row r="314" customFormat="false" ht="12.75" hidden="false" customHeight="false" outlineLevel="0" collapsed="false">
      <c r="A314" s="96" t="n">
        <v>36089</v>
      </c>
      <c r="B314" s="0" t="n">
        <v>23.28</v>
      </c>
      <c r="E314" s="96" t="n">
        <f aca="false">CHOOSE(IF(WEEKDAY(E313+1,2)=6,1,IF(WEEKDAY(E313+1,2)=7,2,3)),IF(ISNUMBER(MATCH(E313+3,$Q$3:$Q$56,0)),E313+4,E313+3),IF(ISNUMBER(MATCH(E313+2,$Q$3:$Q$56,0)),E313+3,E313+2),IF(ISNUMBER(MATCH(E313+1,$Q$3:$Q$56,0)),E313+2,E313+1))</f>
        <v>36180</v>
      </c>
      <c r="F314" s="0" t="n">
        <f aca="false">VLOOKUP(E314,$A$3:$B$1257,2,FALSE())</f>
        <v>22.99</v>
      </c>
      <c r="H314" s="96" t="n">
        <f aca="true">OFFSET($E$3,IF(ISNUMBER(VLOOKUP(OFFSET($E$3,MATCH(H313,$E$3:$E$1028,0),0),$E$3:$F$1067,2,FALSE())),MATCH(H313,$E$3:$E$1028,0),MATCH(H313,$E$3:$E$1028,0)+1),0)</f>
        <v>36188</v>
      </c>
      <c r="I314" s="0" t="n">
        <f aca="false">VLOOKUP(H314,$A$3:$B$1257,2,FALSE())</f>
        <v>21.47</v>
      </c>
      <c r="J314" s="0" t="n">
        <f aca="false">VLOOKUP(H314,'Raw data'!$A$3:$L$1417,5,FALSE())</f>
        <v>15.41</v>
      </c>
      <c r="K314" s="0" t="n">
        <f aca="false">VLOOKUP($H314,'Raw data'!$A$3:$L$1417,10,FALSE())</f>
        <v>16.85</v>
      </c>
      <c r="L314" s="0" t="n">
        <f aca="false">VLOOKUP($H314,'Raw data'!$A$3:$L$1417,7,FALSE())</f>
        <v>21.95</v>
      </c>
      <c r="M314" s="0" t="n">
        <f aca="false">VLOOKUP($H314,'Raw data'!$A$3:$L$1417,8,FALSE())</f>
        <v>20.35</v>
      </c>
      <c r="N314" s="0" t="e">
        <f aca="false">VLOOKUP($H314,'Raw data'!$A$3:$L$1417,2,FALSE())</f>
        <v>#N/A</v>
      </c>
      <c r="O314" s="0" t="n">
        <f aca="false">VLOOKUP($H314,'Raw data'!$A$3:$L$1417,10,FALSE())</f>
        <v>16.85</v>
      </c>
      <c r="P314" s="0" t="n">
        <f aca="false">VLOOKUP($H314,'Raw data'!$M$3:$N$1243,2,FALSE())</f>
        <v>19.05</v>
      </c>
    </row>
    <row r="315" customFormat="false" ht="12.75" hidden="false" customHeight="false" outlineLevel="0" collapsed="false">
      <c r="A315" s="96" t="n">
        <v>36090</v>
      </c>
      <c r="B315" s="0" t="n">
        <v>23.45</v>
      </c>
      <c r="E315" s="96" t="n">
        <f aca="false">CHOOSE(IF(WEEKDAY(E314+1,2)=6,1,IF(WEEKDAY(E314+1,2)=7,2,3)),IF(ISNUMBER(MATCH(E314+3,$Q$3:$Q$56,0)),E314+4,E314+3),IF(ISNUMBER(MATCH(E314+2,$Q$3:$Q$56,0)),E314+3,E314+2),IF(ISNUMBER(MATCH(E314+1,$Q$3:$Q$56,0)),E314+2,E314+1))</f>
        <v>36181</v>
      </c>
      <c r="F315" s="0" t="n">
        <f aca="false">VLOOKUP(E315,$A$3:$B$1257,2,FALSE())</f>
        <v>21.8</v>
      </c>
      <c r="H315" s="96" t="n">
        <f aca="true">OFFSET($E$3,IF(ISNUMBER(VLOOKUP(OFFSET($E$3,MATCH(H314,$E$3:$E$1028,0),0),$E$3:$F$1067,2,FALSE())),MATCH(H314,$E$3:$E$1028,0),MATCH(H314,$E$3:$E$1028,0)+1),0)</f>
        <v>36189</v>
      </c>
      <c r="I315" s="0" t="n">
        <f aca="false">VLOOKUP(H315,$A$3:$B$1257,2,FALSE())</f>
        <v>21.75</v>
      </c>
      <c r="J315" s="0" t="n">
        <f aca="false">VLOOKUP(H315,'Raw data'!$A$3:$L$1417,5,FALSE())</f>
        <v>14.95</v>
      </c>
      <c r="K315" s="0" t="n">
        <f aca="false">VLOOKUP($H315,'Raw data'!$A$3:$L$1417,10,FALSE())</f>
        <v>17</v>
      </c>
      <c r="L315" s="0" t="n">
        <f aca="false">VLOOKUP($H315,'Raw data'!$A$3:$L$1417,7,FALSE())</f>
        <v>21</v>
      </c>
      <c r="M315" s="0" t="n">
        <f aca="false">VLOOKUP($H315,'Raw data'!$A$3:$L$1417,8,FALSE())</f>
        <v>20.44</v>
      </c>
      <c r="N315" s="0" t="e">
        <f aca="false">VLOOKUP($H315,'Raw data'!$A$3:$L$1417,2,FALSE())</f>
        <v>#N/A</v>
      </c>
      <c r="O315" s="0" t="n">
        <f aca="false">VLOOKUP($H315,'Raw data'!$A$3:$L$1417,10,FALSE())</f>
        <v>17</v>
      </c>
      <c r="P315" s="0" t="n">
        <f aca="false">VLOOKUP($H315,'Raw data'!$M$3:$N$1243,2,FALSE())</f>
        <v>18.98</v>
      </c>
    </row>
    <row r="316" customFormat="false" ht="12.75" hidden="false" customHeight="false" outlineLevel="0" collapsed="false">
      <c r="A316" s="96" t="n">
        <v>36091</v>
      </c>
      <c r="B316" s="0" t="n">
        <v>22.89</v>
      </c>
      <c r="E316" s="96" t="n">
        <f aca="false">CHOOSE(IF(WEEKDAY(E315+1,2)=6,1,IF(WEEKDAY(E315+1,2)=7,2,3)),IF(ISNUMBER(MATCH(E315+3,$Q$3:$Q$56,0)),E315+4,E315+3),IF(ISNUMBER(MATCH(E315+2,$Q$3:$Q$56,0)),E315+3,E315+2),IF(ISNUMBER(MATCH(E315+1,$Q$3:$Q$56,0)),E315+2,E315+1))</f>
        <v>36182</v>
      </c>
      <c r="F316" s="0" t="n">
        <f aca="false">VLOOKUP(E316,$A$3:$B$1257,2,FALSE())</f>
        <v>20.63</v>
      </c>
      <c r="H316" s="96" t="n">
        <f aca="true">OFFSET($E$3,IF(ISNUMBER(VLOOKUP(OFFSET($E$3,MATCH(H315,$E$3:$E$1028,0),0),$E$3:$F$1067,2,FALSE())),MATCH(H315,$E$3:$E$1028,0),MATCH(H315,$E$3:$E$1028,0)+1),0)</f>
        <v>36192</v>
      </c>
      <c r="I316" s="0" t="n">
        <f aca="false">VLOOKUP(H316,$A$3:$B$1257,2,FALSE())</f>
        <v>22.29</v>
      </c>
      <c r="J316" s="0" t="n">
        <f aca="false">VLOOKUP(H316,'Raw data'!$A$3:$L$1417,5,FALSE())</f>
        <v>16.34</v>
      </c>
      <c r="K316" s="0" t="n">
        <f aca="false">VLOOKUP($H316,'Raw data'!$A$3:$L$1417,10,FALSE())</f>
        <v>16.75</v>
      </c>
      <c r="L316" s="0" t="n">
        <f aca="false">VLOOKUP($H316,'Raw data'!$A$3:$L$1417,7,FALSE())</f>
        <v>21.88</v>
      </c>
      <c r="M316" s="0" t="n">
        <f aca="false">VLOOKUP($H316,'Raw data'!$A$3:$L$1417,8,FALSE())</f>
        <v>21.35</v>
      </c>
      <c r="N316" s="0" t="e">
        <f aca="false">VLOOKUP($H316,'Raw data'!$A$3:$L$1417,2,FALSE())</f>
        <v>#N/A</v>
      </c>
      <c r="O316" s="0" t="n">
        <f aca="false">VLOOKUP($H316,'Raw data'!$A$3:$L$1417,10,FALSE())</f>
        <v>16.75</v>
      </c>
      <c r="P316" s="0" t="n">
        <f aca="false">VLOOKUP($H316,'Raw data'!$M$3:$N$1243,2,FALSE())</f>
        <v>19.96</v>
      </c>
    </row>
    <row r="317" customFormat="false" ht="12.75" hidden="false" customHeight="false" outlineLevel="0" collapsed="false">
      <c r="A317" s="96" t="n">
        <v>36092</v>
      </c>
      <c r="B317" s="0" t="n">
        <v>19.63</v>
      </c>
      <c r="E317" s="96" t="n">
        <f aca="false">CHOOSE(IF(WEEKDAY(E316+1,2)=6,1,IF(WEEKDAY(E316+1,2)=7,2,3)),IF(ISNUMBER(MATCH(E316+3,$Q$3:$Q$56,0)),E316+4,E316+3),IF(ISNUMBER(MATCH(E316+2,$Q$3:$Q$56,0)),E316+3,E316+2),IF(ISNUMBER(MATCH(E316+1,$Q$3:$Q$56,0)),E316+2,E316+1))</f>
        <v>36185</v>
      </c>
      <c r="F317" s="0" t="n">
        <f aca="false">VLOOKUP(E317,$A$3:$B$1257,2,FALSE())</f>
        <v>20.52</v>
      </c>
      <c r="H317" s="96" t="n">
        <f aca="true">OFFSET($E$3,IF(ISNUMBER(VLOOKUP(OFFSET($E$3,MATCH(H316,$E$3:$E$1028,0),0),$E$3:$F$1067,2,FALSE())),MATCH(H316,$E$3:$E$1028,0),MATCH(H316,$E$3:$E$1028,0)+1),0)</f>
        <v>36193</v>
      </c>
      <c r="I317" s="0" t="n">
        <f aca="false">VLOOKUP(H317,$A$3:$B$1257,2,FALSE())</f>
        <v>21.73</v>
      </c>
      <c r="J317" s="0" t="n">
        <f aca="false">VLOOKUP(H317,'Raw data'!$A$3:$L$1417,5,FALSE())</f>
        <v>16.53</v>
      </c>
      <c r="K317" s="0" t="n">
        <f aca="false">VLOOKUP($H317,'Raw data'!$A$3:$L$1417,10,FALSE())</f>
        <v>16.88</v>
      </c>
      <c r="L317" s="0" t="n">
        <f aca="false">VLOOKUP($H317,'Raw data'!$A$3:$L$1417,7,FALSE())</f>
        <v>22.41</v>
      </c>
      <c r="M317" s="0" t="n">
        <f aca="false">VLOOKUP($H317,'Raw data'!$A$3:$L$1417,8,FALSE())</f>
        <v>20.87</v>
      </c>
      <c r="N317" s="0" t="e">
        <f aca="false">VLOOKUP($H317,'Raw data'!$A$3:$L$1417,2,FALSE())</f>
        <v>#N/A</v>
      </c>
      <c r="O317" s="0" t="n">
        <f aca="false">VLOOKUP($H317,'Raw data'!$A$3:$L$1417,10,FALSE())</f>
        <v>16.88</v>
      </c>
      <c r="P317" s="0" t="n">
        <f aca="false">VLOOKUP($H317,'Raw data'!$M$3:$N$1243,2,FALSE())</f>
        <v>19.61</v>
      </c>
    </row>
    <row r="318" customFormat="false" ht="12.75" hidden="false" customHeight="false" outlineLevel="0" collapsed="false">
      <c r="A318" s="96" t="n">
        <v>36093</v>
      </c>
      <c r="B318" s="0" t="n">
        <v>23.42</v>
      </c>
      <c r="E318" s="96" t="n">
        <f aca="false">CHOOSE(IF(WEEKDAY(E317+1,2)=6,1,IF(WEEKDAY(E317+1,2)=7,2,3)),IF(ISNUMBER(MATCH(E317+3,$Q$3:$Q$56,0)),E317+4,E317+3),IF(ISNUMBER(MATCH(E317+2,$Q$3:$Q$56,0)),E317+3,E317+2),IF(ISNUMBER(MATCH(E317+1,$Q$3:$Q$56,0)),E317+2,E317+1))</f>
        <v>36186</v>
      </c>
      <c r="F318" s="0" t="n">
        <f aca="false">VLOOKUP(E318,$A$3:$B$1257,2,FALSE())</f>
        <v>21.27</v>
      </c>
      <c r="H318" s="96" t="n">
        <f aca="true">OFFSET($E$3,IF(ISNUMBER(VLOOKUP(OFFSET($E$3,MATCH(H317,$E$3:$E$1028,0),0),$E$3:$F$1067,2,FALSE())),MATCH(H317,$E$3:$E$1028,0),MATCH(H317,$E$3:$E$1028,0)+1),0)</f>
        <v>36194</v>
      </c>
      <c r="I318" s="0" t="n">
        <f aca="false">VLOOKUP(H318,$A$3:$B$1257,2,FALSE())</f>
        <v>20.76</v>
      </c>
      <c r="J318" s="0" t="n">
        <f aca="false">VLOOKUP(H318,'Raw data'!$A$3:$L$1417,5,FALSE())</f>
        <v>16.75</v>
      </c>
      <c r="K318" s="0" t="n">
        <f aca="false">VLOOKUP($H318,'Raw data'!$A$3:$L$1417,10,FALSE())</f>
        <v>16.75</v>
      </c>
      <c r="L318" s="0" t="n">
        <f aca="false">VLOOKUP($H318,'Raw data'!$A$3:$L$1417,7,FALSE())</f>
        <v>20.83</v>
      </c>
      <c r="M318" s="0" t="n">
        <f aca="false">VLOOKUP($H318,'Raw data'!$A$3:$L$1417,8,FALSE())</f>
        <v>20.07</v>
      </c>
      <c r="N318" s="0" t="e">
        <f aca="false">VLOOKUP($H318,'Raw data'!$A$3:$L$1417,2,FALSE())</f>
        <v>#N/A</v>
      </c>
      <c r="O318" s="0" t="n">
        <f aca="false">VLOOKUP($H318,'Raw data'!$A$3:$L$1417,10,FALSE())</f>
        <v>16.75</v>
      </c>
      <c r="P318" s="0" t="n">
        <f aca="false">VLOOKUP($H318,'Raw data'!$M$3:$N$1243,2,FALSE())</f>
        <v>18.24</v>
      </c>
    </row>
    <row r="319" customFormat="false" ht="12.75" hidden="false" customHeight="false" outlineLevel="0" collapsed="false">
      <c r="A319" s="96" t="n">
        <v>36094</v>
      </c>
      <c r="B319" s="0" t="n">
        <v>22.43</v>
      </c>
      <c r="E319" s="96" t="n">
        <f aca="false">CHOOSE(IF(WEEKDAY(E318+1,2)=6,1,IF(WEEKDAY(E318+1,2)=7,2,3)),IF(ISNUMBER(MATCH(E318+3,$Q$3:$Q$56,0)),E318+4,E318+3),IF(ISNUMBER(MATCH(E318+2,$Q$3:$Q$56,0)),E318+3,E318+2),IF(ISNUMBER(MATCH(E318+1,$Q$3:$Q$56,0)),E318+2,E318+1))</f>
        <v>36187</v>
      </c>
      <c r="F319" s="0" t="n">
        <f aca="false">VLOOKUP(E319,$A$3:$B$1257,2,FALSE())</f>
        <v>20.62</v>
      </c>
      <c r="H319" s="96" t="n">
        <f aca="true">OFFSET($E$3,IF(ISNUMBER(VLOOKUP(OFFSET($E$3,MATCH(H318,$E$3:$E$1028,0),0),$E$3:$F$1067,2,FALSE())),MATCH(H318,$E$3:$E$1028,0),MATCH(H318,$E$3:$E$1028,0)+1),0)</f>
        <v>36195</v>
      </c>
      <c r="I319" s="0" t="n">
        <f aca="false">VLOOKUP(H319,$A$3:$B$1257,2,FALSE())</f>
        <v>20.78</v>
      </c>
      <c r="J319" s="0" t="n">
        <f aca="false">VLOOKUP(H319,'Raw data'!$A$3:$L$1417,5,FALSE())</f>
        <v>17.3</v>
      </c>
      <c r="K319" s="0" t="e">
        <f aca="false">VLOOKUP($H319,'Raw data'!$A$3:$L$1417,10,FALSE())</f>
        <v>#N/A</v>
      </c>
      <c r="L319" s="0" t="n">
        <f aca="false">VLOOKUP($H319,'Raw data'!$A$3:$L$1417,7,FALSE())</f>
        <v>19.25</v>
      </c>
      <c r="M319" s="0" t="n">
        <f aca="false">VLOOKUP($H319,'Raw data'!$A$3:$L$1417,8,FALSE())</f>
        <v>18.8</v>
      </c>
      <c r="N319" s="0" t="e">
        <f aca="false">VLOOKUP($H319,'Raw data'!$A$3:$L$1417,2,FALSE())</f>
        <v>#N/A</v>
      </c>
      <c r="O319" s="0" t="e">
        <f aca="false">VLOOKUP($H319,'Raw data'!$A$3:$L$1417,10,FALSE())</f>
        <v>#N/A</v>
      </c>
      <c r="P319" s="0" t="n">
        <f aca="false">VLOOKUP($H319,'Raw data'!$M$3:$N$1243,2,FALSE())</f>
        <v>17.74</v>
      </c>
    </row>
    <row r="320" customFormat="false" ht="12.75" hidden="false" customHeight="false" outlineLevel="0" collapsed="false">
      <c r="A320" s="96" t="n">
        <v>36095</v>
      </c>
      <c r="B320" s="0" t="n">
        <v>23.23</v>
      </c>
      <c r="E320" s="96" t="n">
        <f aca="false">CHOOSE(IF(WEEKDAY(E319+1,2)=6,1,IF(WEEKDAY(E319+1,2)=7,2,3)),IF(ISNUMBER(MATCH(E319+3,$Q$3:$Q$56,0)),E319+4,E319+3),IF(ISNUMBER(MATCH(E319+2,$Q$3:$Q$56,0)),E319+3,E319+2),IF(ISNUMBER(MATCH(E319+1,$Q$3:$Q$56,0)),E319+2,E319+1))</f>
        <v>36188</v>
      </c>
      <c r="F320" s="0" t="n">
        <f aca="false">VLOOKUP(E320,$A$3:$B$1257,2,FALSE())</f>
        <v>21.47</v>
      </c>
      <c r="H320" s="96" t="n">
        <f aca="true">OFFSET($E$3,IF(ISNUMBER(VLOOKUP(OFFSET($E$3,MATCH(H319,$E$3:$E$1028,0),0),$E$3:$F$1067,2,FALSE())),MATCH(H319,$E$3:$E$1028,0),MATCH(H319,$E$3:$E$1028,0)+1),0)</f>
        <v>36196</v>
      </c>
      <c r="I320" s="0" t="n">
        <f aca="false">VLOOKUP(H320,$A$3:$B$1257,2,FALSE())</f>
        <v>19.25</v>
      </c>
      <c r="J320" s="0" t="n">
        <f aca="false">VLOOKUP(H320,'Raw data'!$A$3:$L$1417,5,FALSE())</f>
        <v>17.03</v>
      </c>
      <c r="K320" s="0" t="e">
        <f aca="false">VLOOKUP($H320,'Raw data'!$A$3:$L$1417,10,FALSE())</f>
        <v>#N/A</v>
      </c>
      <c r="L320" s="0" t="n">
        <f aca="false">VLOOKUP($H320,'Raw data'!$A$3:$L$1417,7,FALSE())</f>
        <v>20.33</v>
      </c>
      <c r="M320" s="0" t="n">
        <f aca="false">VLOOKUP($H320,'Raw data'!$A$3:$L$1417,8,FALSE())</f>
        <v>20.4</v>
      </c>
      <c r="N320" s="0" t="e">
        <f aca="false">VLOOKUP($H320,'Raw data'!$A$3:$L$1417,2,FALSE())</f>
        <v>#N/A</v>
      </c>
      <c r="O320" s="0" t="e">
        <f aca="false">VLOOKUP($H320,'Raw data'!$A$3:$L$1417,10,FALSE())</f>
        <v>#N/A</v>
      </c>
      <c r="P320" s="0" t="n">
        <f aca="false">VLOOKUP($H320,'Raw data'!$M$3:$N$1243,2,FALSE())</f>
        <v>18.9</v>
      </c>
    </row>
    <row r="321" customFormat="false" ht="12.75" hidden="false" customHeight="false" outlineLevel="0" collapsed="false">
      <c r="A321" s="96" t="n">
        <v>36096</v>
      </c>
      <c r="B321" s="0" t="n">
        <v>22.57</v>
      </c>
      <c r="E321" s="96" t="n">
        <f aca="false">CHOOSE(IF(WEEKDAY(E320+1,2)=6,1,IF(WEEKDAY(E320+1,2)=7,2,3)),IF(ISNUMBER(MATCH(E320+3,$Q$3:$Q$56,0)),E320+4,E320+3),IF(ISNUMBER(MATCH(E320+2,$Q$3:$Q$56,0)),E320+3,E320+2),IF(ISNUMBER(MATCH(E320+1,$Q$3:$Q$56,0)),E320+2,E320+1))</f>
        <v>36189</v>
      </c>
      <c r="F321" s="0" t="n">
        <f aca="false">VLOOKUP(E321,$A$3:$B$1257,2,FALSE())</f>
        <v>21.75</v>
      </c>
      <c r="H321" s="96" t="n">
        <f aca="true">OFFSET($E$3,IF(ISNUMBER(VLOOKUP(OFFSET($E$3,MATCH(H320,$E$3:$E$1028,0),0),$E$3:$F$1067,2,FALSE())),MATCH(H320,$E$3:$E$1028,0),MATCH(H320,$E$3:$E$1028,0)+1),0)</f>
        <v>36199</v>
      </c>
      <c r="I321" s="0" t="n">
        <f aca="false">VLOOKUP(H321,$A$3:$B$1257,2,FALSE())</f>
        <v>20.5</v>
      </c>
      <c r="J321" s="0" t="n">
        <f aca="false">VLOOKUP(H321,'Raw data'!$A$3:$L$1417,5,FALSE())</f>
        <v>16.2</v>
      </c>
      <c r="K321" s="0" t="n">
        <f aca="false">VLOOKUP($H321,'Raw data'!$A$3:$L$1417,10,FALSE())</f>
        <v>16</v>
      </c>
      <c r="L321" s="0" t="n">
        <f aca="false">VLOOKUP($H321,'Raw data'!$A$3:$L$1417,7,FALSE())</f>
        <v>21.1</v>
      </c>
      <c r="M321" s="0" t="n">
        <f aca="false">VLOOKUP($H321,'Raw data'!$A$3:$L$1417,8,FALSE())</f>
        <v>19.79</v>
      </c>
      <c r="N321" s="0" t="e">
        <f aca="false">VLOOKUP($H321,'Raw data'!$A$3:$L$1417,2,FALSE())</f>
        <v>#N/A</v>
      </c>
      <c r="O321" s="0" t="n">
        <f aca="false">VLOOKUP($H321,'Raw data'!$A$3:$L$1417,10,FALSE())</f>
        <v>16</v>
      </c>
      <c r="P321" s="0" t="n">
        <f aca="false">VLOOKUP($H321,'Raw data'!$M$3:$N$1243,2,FALSE())</f>
        <v>19.22</v>
      </c>
    </row>
    <row r="322" customFormat="false" ht="12.75" hidden="false" customHeight="false" outlineLevel="0" collapsed="false">
      <c r="A322" s="96" t="n">
        <v>36097</v>
      </c>
      <c r="B322" s="0" t="n">
        <v>24.27</v>
      </c>
      <c r="E322" s="96" t="n">
        <f aca="false">CHOOSE(IF(WEEKDAY(E321+1,2)=6,1,IF(WEEKDAY(E321+1,2)=7,2,3)),IF(ISNUMBER(MATCH(E321+3,$Q$3:$Q$56,0)),E321+4,E321+3),IF(ISNUMBER(MATCH(E321+2,$Q$3:$Q$56,0)),E321+3,E321+2),IF(ISNUMBER(MATCH(E321+1,$Q$3:$Q$56,0)),E321+2,E321+1))</f>
        <v>36192</v>
      </c>
      <c r="F322" s="0" t="n">
        <f aca="false">VLOOKUP(E322,$A$3:$B$1257,2,FALSE())</f>
        <v>22.29</v>
      </c>
      <c r="H322" s="96" t="n">
        <f aca="true">OFFSET($E$3,IF(ISNUMBER(VLOOKUP(OFFSET($E$3,MATCH(H321,$E$3:$E$1028,0),0),$E$3:$F$1067,2,FALSE())),MATCH(H321,$E$3:$E$1028,0),MATCH(H321,$E$3:$E$1028,0)+1),0)</f>
        <v>36200</v>
      </c>
      <c r="I322" s="0" t="n">
        <f aca="false">VLOOKUP(H322,$A$3:$B$1257,2,FALSE())</f>
        <v>19.38</v>
      </c>
      <c r="J322" s="0" t="n">
        <f aca="false">VLOOKUP(H322,'Raw data'!$A$3:$L$1417,5,FALSE())</f>
        <v>14.85</v>
      </c>
      <c r="K322" s="0" t="e">
        <f aca="false">VLOOKUP($H322,'Raw data'!$A$3:$L$1417,10,FALSE())</f>
        <v>#N/A</v>
      </c>
      <c r="L322" s="0" t="n">
        <f aca="false">VLOOKUP($H322,'Raw data'!$A$3:$L$1417,7,FALSE())</f>
        <v>18.92</v>
      </c>
      <c r="M322" s="0" t="n">
        <f aca="false">VLOOKUP($H322,'Raw data'!$A$3:$L$1417,8,FALSE())</f>
        <v>18.57</v>
      </c>
      <c r="N322" s="0" t="e">
        <f aca="false">VLOOKUP($H322,'Raw data'!$A$3:$L$1417,2,FALSE())</f>
        <v>#N/A</v>
      </c>
      <c r="O322" s="0" t="e">
        <f aca="false">VLOOKUP($H322,'Raw data'!$A$3:$L$1417,10,FALSE())</f>
        <v>#N/A</v>
      </c>
      <c r="P322" s="0" t="n">
        <f aca="false">VLOOKUP($H322,'Raw data'!$M$3:$N$1243,2,FALSE())</f>
        <v>17.69</v>
      </c>
    </row>
    <row r="323" customFormat="false" ht="12.75" hidden="false" customHeight="false" outlineLevel="0" collapsed="false">
      <c r="A323" s="96" t="n">
        <v>36098</v>
      </c>
      <c r="B323" s="0" t="n">
        <v>24.74</v>
      </c>
      <c r="E323" s="96" t="n">
        <f aca="false">CHOOSE(IF(WEEKDAY(E322+1,2)=6,1,IF(WEEKDAY(E322+1,2)=7,2,3)),IF(ISNUMBER(MATCH(E322+3,$Q$3:$Q$56,0)),E322+4,E322+3),IF(ISNUMBER(MATCH(E322+2,$Q$3:$Q$56,0)),E322+3,E322+2),IF(ISNUMBER(MATCH(E322+1,$Q$3:$Q$56,0)),E322+2,E322+1))</f>
        <v>36193</v>
      </c>
      <c r="F323" s="0" t="n">
        <f aca="false">VLOOKUP(E323,$A$3:$B$1257,2,FALSE())</f>
        <v>21.73</v>
      </c>
      <c r="H323" s="96" t="n">
        <f aca="true">OFFSET($E$3,IF(ISNUMBER(VLOOKUP(OFFSET($E$3,MATCH(H322,$E$3:$E$1028,0),0),$E$3:$F$1067,2,FALSE())),MATCH(H322,$E$3:$E$1028,0),MATCH(H322,$E$3:$E$1028,0)+1),0)</f>
        <v>36201</v>
      </c>
      <c r="I323" s="0" t="n">
        <f aca="false">VLOOKUP(H323,$A$3:$B$1257,2,FALSE())</f>
        <v>19.22</v>
      </c>
      <c r="J323" s="0" t="n">
        <f aca="false">VLOOKUP(H323,'Raw data'!$A$3:$L$1417,5,FALSE())</f>
        <v>13.58</v>
      </c>
      <c r="K323" s="0" t="e">
        <f aca="false">VLOOKUP($H323,'Raw data'!$A$3:$L$1417,10,FALSE())</f>
        <v>#N/A</v>
      </c>
      <c r="L323" s="0" t="n">
        <f aca="false">VLOOKUP($H323,'Raw data'!$A$3:$L$1417,7,FALSE())</f>
        <v>19</v>
      </c>
      <c r="M323" s="0" t="n">
        <f aca="false">VLOOKUP($H323,'Raw data'!$A$3:$L$1417,8,FALSE())</f>
        <v>18.46</v>
      </c>
      <c r="N323" s="0" t="e">
        <f aca="false">VLOOKUP($H323,'Raw data'!$A$3:$L$1417,2,FALSE())</f>
        <v>#N/A</v>
      </c>
      <c r="O323" s="0" t="e">
        <f aca="false">VLOOKUP($H323,'Raw data'!$A$3:$L$1417,10,FALSE())</f>
        <v>#N/A</v>
      </c>
      <c r="P323" s="0" t="n">
        <f aca="false">VLOOKUP($H323,'Raw data'!$M$3:$N$1243,2,FALSE())</f>
        <v>17.61</v>
      </c>
    </row>
    <row r="324" customFormat="false" ht="12.75" hidden="false" customHeight="false" outlineLevel="0" collapsed="false">
      <c r="A324" s="96" t="n">
        <v>36099</v>
      </c>
      <c r="B324" s="0" t="n">
        <v>22</v>
      </c>
      <c r="E324" s="96" t="n">
        <f aca="false">CHOOSE(IF(WEEKDAY(E323+1,2)=6,1,IF(WEEKDAY(E323+1,2)=7,2,3)),IF(ISNUMBER(MATCH(E323+3,$Q$3:$Q$56,0)),E323+4,E323+3),IF(ISNUMBER(MATCH(E323+2,$Q$3:$Q$56,0)),E323+3,E323+2),IF(ISNUMBER(MATCH(E323+1,$Q$3:$Q$56,0)),E323+2,E323+1))</f>
        <v>36194</v>
      </c>
      <c r="F324" s="0" t="n">
        <f aca="false">VLOOKUP(E324,$A$3:$B$1257,2,FALSE())</f>
        <v>20.76</v>
      </c>
      <c r="H324" s="96" t="n">
        <f aca="true">OFFSET($E$3,IF(ISNUMBER(VLOOKUP(OFFSET($E$3,MATCH(H323,$E$3:$E$1028,0),0),$E$3:$F$1067,2,FALSE())),MATCH(H323,$E$3:$E$1028,0),MATCH(H323,$E$3:$E$1028,0)+1),0)</f>
        <v>36202</v>
      </c>
      <c r="I324" s="0" t="n">
        <f aca="false">VLOOKUP(H324,$A$3:$B$1257,2,FALSE())</f>
        <v>19.37</v>
      </c>
      <c r="J324" s="0" t="n">
        <f aca="false">VLOOKUP(H324,'Raw data'!$A$3:$L$1417,5,FALSE())</f>
        <v>13.89</v>
      </c>
      <c r="K324" s="0" t="n">
        <f aca="false">VLOOKUP($H324,'Raw data'!$A$3:$L$1417,10,FALSE())</f>
        <v>15.5</v>
      </c>
      <c r="L324" s="0" t="n">
        <f aca="false">VLOOKUP($H324,'Raw data'!$A$3:$L$1417,7,FALSE())</f>
        <v>18.75</v>
      </c>
      <c r="M324" s="0" t="n">
        <f aca="false">VLOOKUP($H324,'Raw data'!$A$3:$L$1417,8,FALSE())</f>
        <v>18.23</v>
      </c>
      <c r="N324" s="0" t="e">
        <f aca="false">VLOOKUP($H324,'Raw data'!$A$3:$L$1417,2,FALSE())</f>
        <v>#N/A</v>
      </c>
      <c r="O324" s="0" t="n">
        <f aca="false">VLOOKUP($H324,'Raw data'!$A$3:$L$1417,10,FALSE())</f>
        <v>15.5</v>
      </c>
      <c r="P324" s="0" t="n">
        <f aca="false">VLOOKUP($H324,'Raw data'!$M$3:$N$1243,2,FALSE())</f>
        <v>17.3</v>
      </c>
    </row>
    <row r="325" customFormat="false" ht="12.75" hidden="false" customHeight="false" outlineLevel="0" collapsed="false">
      <c r="A325" s="96" t="n">
        <v>36101</v>
      </c>
      <c r="B325" s="0" t="n">
        <v>23.68</v>
      </c>
      <c r="E325" s="96" t="n">
        <f aca="false">CHOOSE(IF(WEEKDAY(E324+1,2)=6,1,IF(WEEKDAY(E324+1,2)=7,2,3)),IF(ISNUMBER(MATCH(E324+3,$Q$3:$Q$56,0)),E324+4,E324+3),IF(ISNUMBER(MATCH(E324+2,$Q$3:$Q$56,0)),E324+3,E324+2),IF(ISNUMBER(MATCH(E324+1,$Q$3:$Q$56,0)),E324+2,E324+1))</f>
        <v>36195</v>
      </c>
      <c r="F325" s="0" t="n">
        <f aca="false">VLOOKUP(E325,$A$3:$B$1257,2,FALSE())</f>
        <v>20.78</v>
      </c>
      <c r="H325" s="96" t="n">
        <f aca="true">OFFSET($E$3,IF(ISNUMBER(VLOOKUP(OFFSET($E$3,MATCH(H324,$E$3:$E$1028,0),0),$E$3:$F$1067,2,FALSE())),MATCH(H324,$E$3:$E$1028,0),MATCH(H324,$E$3:$E$1028,0)+1),0)</f>
        <v>36203</v>
      </c>
      <c r="I325" s="0" t="n">
        <f aca="false">VLOOKUP(H325,$A$3:$B$1257,2,FALSE())</f>
        <v>18.75</v>
      </c>
      <c r="J325" s="0" t="n">
        <f aca="false">VLOOKUP(H325,'Raw data'!$A$3:$L$1417,5,FALSE())</f>
        <v>15.88</v>
      </c>
      <c r="K325" s="0" t="e">
        <f aca="false">VLOOKUP($H325,'Raw data'!$A$3:$L$1417,10,FALSE())</f>
        <v>#N/A</v>
      </c>
      <c r="L325" s="0" t="n">
        <f aca="false">VLOOKUP($H325,'Raw data'!$A$3:$L$1417,7,FALSE())</f>
        <v>18.38</v>
      </c>
      <c r="M325" s="0" t="n">
        <f aca="false">VLOOKUP($H325,'Raw data'!$A$3:$L$1417,8,FALSE())</f>
        <v>18.65</v>
      </c>
      <c r="N325" s="0" t="e">
        <f aca="false">VLOOKUP($H325,'Raw data'!$A$3:$L$1417,2,FALSE())</f>
        <v>#N/A</v>
      </c>
      <c r="O325" s="0" t="e">
        <f aca="false">VLOOKUP($H325,'Raw data'!$A$3:$L$1417,10,FALSE())</f>
        <v>#N/A</v>
      </c>
      <c r="P325" s="0" t="n">
        <f aca="false">VLOOKUP($H325,'Raw data'!$M$3:$N$1243,2,FALSE())</f>
        <v>17.13</v>
      </c>
    </row>
    <row r="326" customFormat="false" ht="12.75" hidden="false" customHeight="false" outlineLevel="0" collapsed="false">
      <c r="A326" s="96" t="n">
        <v>36102</v>
      </c>
      <c r="B326" s="0" t="n">
        <v>22.73</v>
      </c>
      <c r="E326" s="96" t="n">
        <f aca="false">CHOOSE(IF(WEEKDAY(E325+1,2)=6,1,IF(WEEKDAY(E325+1,2)=7,2,3)),IF(ISNUMBER(MATCH(E325+3,$Q$3:$Q$56,0)),E325+4,E325+3),IF(ISNUMBER(MATCH(E325+2,$Q$3:$Q$56,0)),E325+3,E325+2),IF(ISNUMBER(MATCH(E325+1,$Q$3:$Q$56,0)),E325+2,E325+1))</f>
        <v>36196</v>
      </c>
      <c r="F326" s="0" t="n">
        <f aca="false">VLOOKUP(E326,$A$3:$B$1257,2,FALSE())</f>
        <v>19.25</v>
      </c>
      <c r="H326" s="96" t="n">
        <f aca="true">OFFSET($E$3,IF(ISNUMBER(VLOOKUP(OFFSET($E$3,MATCH(H325,$E$3:$E$1028,0),0),$E$3:$F$1067,2,FALSE())),MATCH(H325,$E$3:$E$1028,0),MATCH(H325,$E$3:$E$1028,0)+1),0)</f>
        <v>36207</v>
      </c>
      <c r="I326" s="0" t="n">
        <f aca="false">VLOOKUP(H326,$A$3:$B$1257,2,FALSE())</f>
        <v>18.91</v>
      </c>
      <c r="J326" s="0" t="n">
        <f aca="false">VLOOKUP(H326,'Raw data'!$A$3:$L$1417,5,FALSE())</f>
        <v>17.37</v>
      </c>
      <c r="K326" s="0" t="n">
        <f aca="false">VLOOKUP($H326,'Raw data'!$A$3:$L$1417,10,FALSE())</f>
        <v>18.5</v>
      </c>
      <c r="L326" s="0" t="n">
        <f aca="false">VLOOKUP($H326,'Raw data'!$A$3:$L$1417,7,FALSE())</f>
        <v>19.5</v>
      </c>
      <c r="M326" s="0" t="n">
        <f aca="false">VLOOKUP($H326,'Raw data'!$A$3:$L$1417,8,FALSE())</f>
        <v>18.13</v>
      </c>
      <c r="N326" s="0" t="e">
        <f aca="false">VLOOKUP($H326,'Raw data'!$A$3:$L$1417,2,FALSE())</f>
        <v>#N/A</v>
      </c>
      <c r="O326" s="0" t="n">
        <f aca="false">VLOOKUP($H326,'Raw data'!$A$3:$L$1417,10,FALSE())</f>
        <v>18.5</v>
      </c>
      <c r="P326" s="0" t="n">
        <f aca="false">VLOOKUP($H326,'Raw data'!$M$3:$N$1243,2,FALSE())</f>
        <v>18.41</v>
      </c>
    </row>
    <row r="327" customFormat="false" ht="12.75" hidden="false" customHeight="false" outlineLevel="0" collapsed="false">
      <c r="A327" s="96" t="n">
        <v>36103</v>
      </c>
      <c r="B327" s="0" t="n">
        <v>23.17</v>
      </c>
      <c r="E327" s="96" t="n">
        <f aca="false">CHOOSE(IF(WEEKDAY(E326+1,2)=6,1,IF(WEEKDAY(E326+1,2)=7,2,3)),IF(ISNUMBER(MATCH(E326+3,$Q$3:$Q$56,0)),E326+4,E326+3),IF(ISNUMBER(MATCH(E326+2,$Q$3:$Q$56,0)),E326+3,E326+2),IF(ISNUMBER(MATCH(E326+1,$Q$3:$Q$56,0)),E326+2,E326+1))</f>
        <v>36199</v>
      </c>
      <c r="F327" s="0" t="n">
        <f aca="false">VLOOKUP(E327,$A$3:$B$1257,2,FALSE())</f>
        <v>20.5</v>
      </c>
      <c r="H327" s="96" t="n">
        <f aca="true">OFFSET($E$3,IF(ISNUMBER(VLOOKUP(OFFSET($E$3,MATCH(H326,$E$3:$E$1028,0),0),$E$3:$F$1067,2,FALSE())),MATCH(H326,$E$3:$E$1028,0),MATCH(H326,$E$3:$E$1028,0)+1),0)</f>
        <v>36208</v>
      </c>
      <c r="I327" s="0" t="n">
        <f aca="false">VLOOKUP(H327,$A$3:$B$1257,2,FALSE())</f>
        <v>19.35</v>
      </c>
      <c r="J327" s="0" t="n">
        <f aca="false">VLOOKUP(H327,'Raw data'!$A$3:$L$1417,5,FALSE())</f>
        <v>18.45</v>
      </c>
      <c r="K327" s="0" t="e">
        <f aca="false">VLOOKUP($H327,'Raw data'!$A$3:$L$1417,10,FALSE())</f>
        <v>#N/A</v>
      </c>
      <c r="L327" s="0" t="n">
        <f aca="false">VLOOKUP($H327,'Raw data'!$A$3:$L$1417,7,FALSE())</f>
        <v>18.5</v>
      </c>
      <c r="M327" s="0" t="n">
        <f aca="false">VLOOKUP($H327,'Raw data'!$A$3:$L$1417,8,FALSE())</f>
        <v>19</v>
      </c>
      <c r="N327" s="0" t="e">
        <f aca="false">VLOOKUP($H327,'Raw data'!$A$3:$L$1417,2,FALSE())</f>
        <v>#N/A</v>
      </c>
      <c r="O327" s="0" t="e">
        <f aca="false">VLOOKUP($H327,'Raw data'!$A$3:$L$1417,10,FALSE())</f>
        <v>#N/A</v>
      </c>
      <c r="P327" s="0" t="n">
        <f aca="false">VLOOKUP($H327,'Raw data'!$M$3:$N$1243,2,FALSE())</f>
        <v>17.69</v>
      </c>
    </row>
    <row r="328" customFormat="false" ht="12.75" hidden="false" customHeight="false" outlineLevel="0" collapsed="false">
      <c r="A328" s="96" t="n">
        <v>36104</v>
      </c>
      <c r="B328" s="0" t="n">
        <v>23.83</v>
      </c>
      <c r="E328" s="96" t="n">
        <f aca="false">CHOOSE(IF(WEEKDAY(E327+1,2)=6,1,IF(WEEKDAY(E327+1,2)=7,2,3)),IF(ISNUMBER(MATCH(E327+3,$Q$3:$Q$56,0)),E327+4,E327+3),IF(ISNUMBER(MATCH(E327+2,$Q$3:$Q$56,0)),E327+3,E327+2),IF(ISNUMBER(MATCH(E327+1,$Q$3:$Q$56,0)),E327+2,E327+1))</f>
        <v>36200</v>
      </c>
      <c r="F328" s="0" t="n">
        <f aca="false">VLOOKUP(E328,$A$3:$B$1257,2,FALSE())</f>
        <v>19.38</v>
      </c>
      <c r="H328" s="96" t="n">
        <f aca="true">OFFSET($E$3,IF(ISNUMBER(VLOOKUP(OFFSET($E$3,MATCH(H327,$E$3:$E$1028,0),0),$E$3:$F$1067,2,FALSE())),MATCH(H327,$E$3:$E$1028,0),MATCH(H327,$E$3:$E$1028,0)+1),0)</f>
        <v>36209</v>
      </c>
      <c r="I328" s="0" t="n">
        <f aca="false">VLOOKUP(H328,$A$3:$B$1257,2,FALSE())</f>
        <v>18.89</v>
      </c>
      <c r="J328" s="0" t="n">
        <f aca="false">VLOOKUP(H328,'Raw data'!$A$3:$L$1417,5,FALSE())</f>
        <v>19.85</v>
      </c>
      <c r="K328" s="0" t="e">
        <f aca="false">VLOOKUP($H328,'Raw data'!$A$3:$L$1417,10,FALSE())</f>
        <v>#N/A</v>
      </c>
      <c r="L328" s="0" t="n">
        <f aca="false">VLOOKUP($H328,'Raw data'!$A$3:$L$1417,7,FALSE())</f>
        <v>19</v>
      </c>
      <c r="M328" s="0" t="n">
        <f aca="false">VLOOKUP($H328,'Raw data'!$A$3:$L$1417,8,FALSE())</f>
        <v>18.5</v>
      </c>
      <c r="N328" s="0" t="e">
        <f aca="false">VLOOKUP($H328,'Raw data'!$A$3:$L$1417,2,FALSE())</f>
        <v>#N/A</v>
      </c>
      <c r="O328" s="0" t="e">
        <f aca="false">VLOOKUP($H328,'Raw data'!$A$3:$L$1417,10,FALSE())</f>
        <v>#N/A</v>
      </c>
      <c r="P328" s="0" t="n">
        <f aca="false">VLOOKUP($H328,'Raw data'!$M$3:$N$1243,2,FALSE())</f>
        <v>18.25</v>
      </c>
    </row>
    <row r="329" customFormat="false" ht="12.75" hidden="false" customHeight="false" outlineLevel="0" collapsed="false">
      <c r="A329" s="96" t="n">
        <v>36105</v>
      </c>
      <c r="B329" s="0" t="n">
        <v>23.91</v>
      </c>
      <c r="E329" s="96" t="n">
        <f aca="false">CHOOSE(IF(WEEKDAY(E328+1,2)=6,1,IF(WEEKDAY(E328+1,2)=7,2,3)),IF(ISNUMBER(MATCH(E328+3,$Q$3:$Q$56,0)),E328+4,E328+3),IF(ISNUMBER(MATCH(E328+2,$Q$3:$Q$56,0)),E328+3,E328+2),IF(ISNUMBER(MATCH(E328+1,$Q$3:$Q$56,0)),E328+2,E328+1))</f>
        <v>36201</v>
      </c>
      <c r="F329" s="0" t="n">
        <f aca="false">VLOOKUP(E329,$A$3:$B$1257,2,FALSE())</f>
        <v>19.22</v>
      </c>
      <c r="H329" s="96" t="n">
        <f aca="true">OFFSET($E$3,IF(ISNUMBER(VLOOKUP(OFFSET($E$3,MATCH(H328,$E$3:$E$1028,0),0),$E$3:$F$1067,2,FALSE())),MATCH(H328,$E$3:$E$1028,0),MATCH(H328,$E$3:$E$1028,0)+1),0)</f>
        <v>36210</v>
      </c>
      <c r="I329" s="0" t="n">
        <f aca="false">VLOOKUP(H329,$A$3:$B$1257,2,FALSE())</f>
        <v>18.84</v>
      </c>
      <c r="J329" s="0" t="n">
        <f aca="false">VLOOKUP(H329,'Raw data'!$A$3:$L$1417,5,FALSE())</f>
        <v>19.16</v>
      </c>
      <c r="K329" s="0" t="e">
        <f aca="false">VLOOKUP($H329,'Raw data'!$A$3:$L$1417,10,FALSE())</f>
        <v>#N/A</v>
      </c>
      <c r="L329" s="0" t="n">
        <f aca="false">VLOOKUP($H329,'Raw data'!$A$3:$L$1417,7,FALSE())</f>
        <v>19.75</v>
      </c>
      <c r="M329" s="0" t="e">
        <f aca="false">VLOOKUP($H329,'Raw data'!$A$3:$L$1417,8,FALSE())</f>
        <v>#N/A</v>
      </c>
      <c r="N329" s="0" t="e">
        <f aca="false">VLOOKUP($H329,'Raw data'!$A$3:$L$1417,2,FALSE())</f>
        <v>#N/A</v>
      </c>
      <c r="O329" s="0" t="e">
        <f aca="false">VLOOKUP($H329,'Raw data'!$A$3:$L$1417,10,FALSE())</f>
        <v>#N/A</v>
      </c>
      <c r="P329" s="0" t="n">
        <f aca="false">VLOOKUP($H329,'Raw data'!$M$3:$N$1243,2,FALSE())</f>
        <v>18.59</v>
      </c>
    </row>
    <row r="330" customFormat="false" ht="12.75" hidden="false" customHeight="false" outlineLevel="0" collapsed="false">
      <c r="A330" s="96" t="n">
        <v>36106</v>
      </c>
      <c r="B330" s="0" t="n">
        <v>24</v>
      </c>
      <c r="E330" s="96" t="n">
        <f aca="false">CHOOSE(IF(WEEKDAY(E329+1,2)=6,1,IF(WEEKDAY(E329+1,2)=7,2,3)),IF(ISNUMBER(MATCH(E329+3,$Q$3:$Q$56,0)),E329+4,E329+3),IF(ISNUMBER(MATCH(E329+2,$Q$3:$Q$56,0)),E329+3,E329+2),IF(ISNUMBER(MATCH(E329+1,$Q$3:$Q$56,0)),E329+2,E329+1))</f>
        <v>36202</v>
      </c>
      <c r="F330" s="0" t="n">
        <f aca="false">VLOOKUP(E330,$A$3:$B$1257,2,FALSE())</f>
        <v>19.37</v>
      </c>
      <c r="H330" s="96" t="n">
        <f aca="true">OFFSET($E$3,IF(ISNUMBER(VLOOKUP(OFFSET($E$3,MATCH(H329,$E$3:$E$1028,0),0),$E$3:$F$1067,2,FALSE())),MATCH(H329,$E$3:$E$1028,0),MATCH(H329,$E$3:$E$1028,0)+1),0)</f>
        <v>36213</v>
      </c>
      <c r="I330" s="0" t="n">
        <f aca="false">VLOOKUP(H330,$A$3:$B$1257,2,FALSE())</f>
        <v>20.31</v>
      </c>
      <c r="J330" s="0" t="n">
        <f aca="false">VLOOKUP(H330,'Raw data'!$A$3:$L$1417,5,FALSE())</f>
        <v>22.69</v>
      </c>
      <c r="K330" s="0" t="n">
        <f aca="false">VLOOKUP($H330,'Raw data'!$A$3:$L$1417,10,FALSE())</f>
        <v>21</v>
      </c>
      <c r="L330" s="0" t="n">
        <f aca="false">VLOOKUP($H330,'Raw data'!$A$3:$L$1417,7,FALSE())</f>
        <v>21.7</v>
      </c>
      <c r="M330" s="0" t="n">
        <f aca="false">VLOOKUP($H330,'Raw data'!$A$3:$L$1417,8,FALSE())</f>
        <v>22.5</v>
      </c>
      <c r="N330" s="0" t="e">
        <f aca="false">VLOOKUP($H330,'Raw data'!$A$3:$L$1417,2,FALSE())</f>
        <v>#N/A</v>
      </c>
      <c r="O330" s="0" t="n">
        <f aca="false">VLOOKUP($H330,'Raw data'!$A$3:$L$1417,10,FALSE())</f>
        <v>21</v>
      </c>
      <c r="P330" s="0" t="n">
        <f aca="false">VLOOKUP($H330,'Raw data'!$M$3:$N$1243,2,FALSE())</f>
        <v>24.08</v>
      </c>
    </row>
    <row r="331" customFormat="false" ht="12.75" hidden="false" customHeight="false" outlineLevel="0" collapsed="false">
      <c r="A331" s="96" t="n">
        <v>36107</v>
      </c>
      <c r="B331" s="0" t="n">
        <v>24</v>
      </c>
      <c r="E331" s="96" t="n">
        <f aca="false">CHOOSE(IF(WEEKDAY(E330+1,2)=6,1,IF(WEEKDAY(E330+1,2)=7,2,3)),IF(ISNUMBER(MATCH(E330+3,$Q$3:$Q$56,0)),E330+4,E330+3),IF(ISNUMBER(MATCH(E330+2,$Q$3:$Q$56,0)),E330+3,E330+2),IF(ISNUMBER(MATCH(E330+1,$Q$3:$Q$56,0)),E330+2,E330+1))</f>
        <v>36203</v>
      </c>
      <c r="F331" s="0" t="n">
        <f aca="false">VLOOKUP(E331,$A$3:$B$1257,2,FALSE())</f>
        <v>18.75</v>
      </c>
      <c r="H331" s="96" t="n">
        <f aca="true">OFFSET($E$3,IF(ISNUMBER(VLOOKUP(OFFSET($E$3,MATCH(H330,$E$3:$E$1028,0),0),$E$3:$F$1067,2,FALSE())),MATCH(H330,$E$3:$E$1028,0),MATCH(H330,$E$3:$E$1028,0)+1),0)</f>
        <v>36214</v>
      </c>
      <c r="I331" s="0" t="n">
        <f aca="false">VLOOKUP(H331,$A$3:$B$1257,2,FALSE())</f>
        <v>21.63</v>
      </c>
      <c r="J331" s="0" t="n">
        <f aca="false">VLOOKUP(H331,'Raw data'!$A$3:$L$1417,5,FALSE())</f>
        <v>25.08</v>
      </c>
      <c r="K331" s="0" t="n">
        <f aca="false">VLOOKUP($H331,'Raw data'!$A$3:$L$1417,10,FALSE())</f>
        <v>22.5</v>
      </c>
      <c r="L331" s="0" t="n">
        <f aca="false">VLOOKUP($H331,'Raw data'!$A$3:$L$1417,7,FALSE())</f>
        <v>24.13</v>
      </c>
      <c r="M331" s="0" t="e">
        <f aca="false">VLOOKUP($H331,'Raw data'!$A$3:$L$1417,8,FALSE())</f>
        <v>#N/A</v>
      </c>
      <c r="N331" s="0" t="e">
        <f aca="false">VLOOKUP($H331,'Raw data'!$A$3:$L$1417,2,FALSE())</f>
        <v>#N/A</v>
      </c>
      <c r="O331" s="0" t="n">
        <f aca="false">VLOOKUP($H331,'Raw data'!$A$3:$L$1417,10,FALSE())</f>
        <v>22.5</v>
      </c>
      <c r="P331" s="0" t="n">
        <f aca="false">VLOOKUP($H331,'Raw data'!$M$3:$N$1243,2,FALSE())</f>
        <v>25.71</v>
      </c>
    </row>
    <row r="332" customFormat="false" ht="12.75" hidden="false" customHeight="false" outlineLevel="0" collapsed="false">
      <c r="A332" s="96" t="n">
        <v>36108</v>
      </c>
      <c r="B332" s="0" t="n">
        <v>24.02</v>
      </c>
      <c r="E332" s="96" t="n">
        <f aca="false">CHOOSE(IF(WEEKDAY(E331+1,2)=6,1,IF(WEEKDAY(E331+1,2)=7,2,3)),IF(ISNUMBER(MATCH(E331+3,$Q$3:$Q$56,0)),E331+4,E331+3),IF(ISNUMBER(MATCH(E331+2,$Q$3:$Q$56,0)),E331+3,E331+2),IF(ISNUMBER(MATCH(E331+1,$Q$3:$Q$56,0)),E331+2,E331+1))</f>
        <v>36206</v>
      </c>
      <c r="F332" s="0" t="e">
        <f aca="false">VLOOKUP(E332,$A$3:$B$1257,2,FALSE())</f>
        <v>#N/A</v>
      </c>
      <c r="H332" s="96" t="n">
        <f aca="true">OFFSET($E$3,IF(ISNUMBER(VLOOKUP(OFFSET($E$3,MATCH(H331,$E$3:$E$1028,0),0),$E$3:$F$1067,2,FALSE())),MATCH(H331,$E$3:$E$1028,0),MATCH(H331,$E$3:$E$1028,0)+1),0)</f>
        <v>36215</v>
      </c>
      <c r="I332" s="0" t="n">
        <f aca="false">VLOOKUP(H332,$A$3:$B$1257,2,FALSE())</f>
        <v>20.01</v>
      </c>
      <c r="J332" s="0" t="n">
        <f aca="false">VLOOKUP(H332,'Raw data'!$A$3:$L$1417,5,FALSE())</f>
        <v>19.83</v>
      </c>
      <c r="K332" s="0" t="n">
        <f aca="false">VLOOKUP($H332,'Raw data'!$A$3:$L$1417,10,FALSE())</f>
        <v>18.25</v>
      </c>
      <c r="L332" s="0" t="n">
        <f aca="false">VLOOKUP($H332,'Raw data'!$A$3:$L$1417,7,FALSE())</f>
        <v>22.69</v>
      </c>
      <c r="M332" s="0" t="n">
        <f aca="false">VLOOKUP($H332,'Raw data'!$A$3:$L$1417,8,FALSE())</f>
        <v>21</v>
      </c>
      <c r="N332" s="0" t="e">
        <f aca="false">VLOOKUP($H332,'Raw data'!$A$3:$L$1417,2,FALSE())</f>
        <v>#N/A</v>
      </c>
      <c r="O332" s="0" t="n">
        <f aca="false">VLOOKUP($H332,'Raw data'!$A$3:$L$1417,10,FALSE())</f>
        <v>18.25</v>
      </c>
      <c r="P332" s="0" t="n">
        <f aca="false">VLOOKUP($H332,'Raw data'!$M$3:$N$1243,2,FALSE())</f>
        <v>21.78</v>
      </c>
    </row>
    <row r="333" customFormat="false" ht="12.75" hidden="false" customHeight="false" outlineLevel="0" collapsed="false">
      <c r="A333" s="96" t="n">
        <v>36109</v>
      </c>
      <c r="B333" s="0" t="n">
        <v>23.4</v>
      </c>
      <c r="E333" s="96" t="n">
        <f aca="false">CHOOSE(IF(WEEKDAY(E332+1,2)=6,1,IF(WEEKDAY(E332+1,2)=7,2,3)),IF(ISNUMBER(MATCH(E332+3,$Q$3:$Q$56,0)),E332+4,E332+3),IF(ISNUMBER(MATCH(E332+2,$Q$3:$Q$56,0)),E332+3,E332+2),IF(ISNUMBER(MATCH(E332+1,$Q$3:$Q$56,0)),E332+2,E332+1))</f>
        <v>36207</v>
      </c>
      <c r="F333" s="0" t="n">
        <f aca="false">VLOOKUP(E333,$A$3:$B$1257,2,FALSE())</f>
        <v>18.91</v>
      </c>
      <c r="H333" s="96" t="n">
        <f aca="true">OFFSET($E$3,IF(ISNUMBER(VLOOKUP(OFFSET($E$3,MATCH(H332,$E$3:$E$1028,0),0),$E$3:$F$1067,2,FALSE())),MATCH(H332,$E$3:$E$1028,0),MATCH(H332,$E$3:$E$1028,0)+1),0)</f>
        <v>36216</v>
      </c>
      <c r="I333" s="0" t="n">
        <f aca="false">VLOOKUP(H333,$A$3:$B$1257,2,FALSE())</f>
        <v>19.7</v>
      </c>
      <c r="J333" s="0" t="n">
        <f aca="false">VLOOKUP(H333,'Raw data'!$A$3:$L$1417,5,FALSE())</f>
        <v>16.65</v>
      </c>
      <c r="K333" s="0" t="n">
        <f aca="false">VLOOKUP($H333,'Raw data'!$A$3:$L$1417,10,FALSE())</f>
        <v>17.25</v>
      </c>
      <c r="L333" s="0" t="n">
        <f aca="false">VLOOKUP($H333,'Raw data'!$A$3:$L$1417,7,FALSE())</f>
        <v>21.25</v>
      </c>
      <c r="M333" s="0" t="n">
        <f aca="false">VLOOKUP($H333,'Raw data'!$A$3:$L$1417,8,FALSE())</f>
        <v>20</v>
      </c>
      <c r="N333" s="0" t="e">
        <f aca="false">VLOOKUP($H333,'Raw data'!$A$3:$L$1417,2,FALSE())</f>
        <v>#N/A</v>
      </c>
      <c r="O333" s="0" t="n">
        <f aca="false">VLOOKUP($H333,'Raw data'!$A$3:$L$1417,10,FALSE())</f>
        <v>17.25</v>
      </c>
      <c r="P333" s="0" t="n">
        <f aca="false">VLOOKUP($H333,'Raw data'!$M$3:$N$1243,2,FALSE())</f>
        <v>19.65</v>
      </c>
    </row>
    <row r="334" customFormat="false" ht="12.75" hidden="false" customHeight="false" outlineLevel="0" collapsed="false">
      <c r="A334" s="96" t="n">
        <v>36110</v>
      </c>
      <c r="B334" s="0" t="n">
        <v>23.36</v>
      </c>
      <c r="E334" s="96" t="n">
        <f aca="false">CHOOSE(IF(WEEKDAY(E333+1,2)=6,1,IF(WEEKDAY(E333+1,2)=7,2,3)),IF(ISNUMBER(MATCH(E333+3,$Q$3:$Q$56,0)),E333+4,E333+3),IF(ISNUMBER(MATCH(E333+2,$Q$3:$Q$56,0)),E333+3,E333+2),IF(ISNUMBER(MATCH(E333+1,$Q$3:$Q$56,0)),E333+2,E333+1))</f>
        <v>36208</v>
      </c>
      <c r="F334" s="0" t="n">
        <f aca="false">VLOOKUP(E334,$A$3:$B$1257,2,FALSE())</f>
        <v>19.35</v>
      </c>
      <c r="H334" s="96" t="n">
        <f aca="true">OFFSET($E$3,IF(ISNUMBER(VLOOKUP(OFFSET($E$3,MATCH(H333,$E$3:$E$1028,0),0),$E$3:$F$1067,2,FALSE())),MATCH(H333,$E$3:$E$1028,0),MATCH(H333,$E$3:$E$1028,0)+1),0)</f>
        <v>36217</v>
      </c>
      <c r="I334" s="0" t="n">
        <f aca="false">VLOOKUP(H334,$A$3:$B$1257,2,FALSE())</f>
        <v>19.17</v>
      </c>
      <c r="J334" s="0" t="n">
        <f aca="false">VLOOKUP(H334,'Raw data'!$A$3:$L$1417,5,FALSE())</f>
        <v>16.62</v>
      </c>
      <c r="K334" s="0" t="e">
        <f aca="false">VLOOKUP($H334,'Raw data'!$A$3:$L$1417,10,FALSE())</f>
        <v>#N/A</v>
      </c>
      <c r="L334" s="0" t="n">
        <f aca="false">VLOOKUP($H334,'Raw data'!$A$3:$L$1417,7,FALSE())</f>
        <v>20.67</v>
      </c>
      <c r="M334" s="0" t="n">
        <f aca="false">VLOOKUP($H334,'Raw data'!$A$3:$L$1417,8,FALSE())</f>
        <v>18.5</v>
      </c>
      <c r="N334" s="0" t="e">
        <f aca="false">VLOOKUP($H334,'Raw data'!$A$3:$L$1417,2,FALSE())</f>
        <v>#N/A</v>
      </c>
      <c r="O334" s="0" t="e">
        <f aca="false">VLOOKUP($H334,'Raw data'!$A$3:$L$1417,10,FALSE())</f>
        <v>#N/A</v>
      </c>
      <c r="P334" s="0" t="n">
        <f aca="false">VLOOKUP($H334,'Raw data'!$M$3:$N$1243,2,FALSE())</f>
        <v>18.72</v>
      </c>
    </row>
    <row r="335" customFormat="false" ht="12.75" hidden="false" customHeight="false" outlineLevel="0" collapsed="false">
      <c r="A335" s="96" t="n">
        <v>36111</v>
      </c>
      <c r="B335" s="0" t="n">
        <v>23.39</v>
      </c>
      <c r="E335" s="96" t="n">
        <f aca="false">CHOOSE(IF(WEEKDAY(E334+1,2)=6,1,IF(WEEKDAY(E334+1,2)=7,2,3)),IF(ISNUMBER(MATCH(E334+3,$Q$3:$Q$56,0)),E334+4,E334+3),IF(ISNUMBER(MATCH(E334+2,$Q$3:$Q$56,0)),E334+3,E334+2),IF(ISNUMBER(MATCH(E334+1,$Q$3:$Q$56,0)),E334+2,E334+1))</f>
        <v>36209</v>
      </c>
      <c r="F335" s="0" t="n">
        <f aca="false">VLOOKUP(E335,$A$3:$B$1257,2,FALSE())</f>
        <v>18.89</v>
      </c>
      <c r="H335" s="96" t="n">
        <f aca="true">OFFSET($E$3,IF(ISNUMBER(VLOOKUP(OFFSET($E$3,MATCH(H334,$E$3:$E$1028,0),0),$E$3:$F$1067,2,FALSE())),MATCH(H334,$E$3:$E$1028,0),MATCH(H334,$E$3:$E$1028,0)+1),0)</f>
        <v>36220</v>
      </c>
      <c r="I335" s="0" t="n">
        <f aca="false">VLOOKUP(H335,$A$3:$B$1257,2,FALSE())</f>
        <v>19.85</v>
      </c>
      <c r="J335" s="0" t="n">
        <f aca="false">VLOOKUP(H335,'Raw data'!$A$3:$L$1417,5,FALSE())</f>
        <v>19.19</v>
      </c>
      <c r="K335" s="0" t="e">
        <f aca="false">VLOOKUP($H335,'Raw data'!$A$3:$L$1417,10,FALSE())</f>
        <v>#N/A</v>
      </c>
      <c r="L335" s="0" t="n">
        <f aca="false">VLOOKUP($H335,'Raw data'!$A$3:$L$1417,7,FALSE())</f>
        <v>20.42</v>
      </c>
      <c r="M335" s="0" t="n">
        <f aca="false">VLOOKUP($H335,'Raw data'!$A$3:$L$1417,8,FALSE())</f>
        <v>18.75</v>
      </c>
      <c r="N335" s="0" t="e">
        <f aca="false">VLOOKUP($H335,'Raw data'!$A$3:$L$1417,2,FALSE())</f>
        <v>#N/A</v>
      </c>
      <c r="O335" s="0" t="e">
        <f aca="false">VLOOKUP($H335,'Raw data'!$A$3:$L$1417,10,FALSE())</f>
        <v>#N/A</v>
      </c>
      <c r="P335" s="0" t="n">
        <f aca="false">VLOOKUP($H335,'Raw data'!$M$3:$N$1243,2,FALSE())</f>
        <v>18.71</v>
      </c>
    </row>
    <row r="336" customFormat="false" ht="12.75" hidden="false" customHeight="false" outlineLevel="0" collapsed="false">
      <c r="A336" s="96" t="n">
        <v>36112</v>
      </c>
      <c r="B336" s="0" t="n">
        <v>26.41</v>
      </c>
      <c r="E336" s="96" t="n">
        <f aca="false">CHOOSE(IF(WEEKDAY(E335+1,2)=6,1,IF(WEEKDAY(E335+1,2)=7,2,3)),IF(ISNUMBER(MATCH(E335+3,$Q$3:$Q$56,0)),E335+4,E335+3),IF(ISNUMBER(MATCH(E335+2,$Q$3:$Q$56,0)),E335+3,E335+2),IF(ISNUMBER(MATCH(E335+1,$Q$3:$Q$56,0)),E335+2,E335+1))</f>
        <v>36210</v>
      </c>
      <c r="F336" s="0" t="n">
        <f aca="false">VLOOKUP(E336,$A$3:$B$1257,2,FALSE())</f>
        <v>18.84</v>
      </c>
      <c r="H336" s="96" t="n">
        <f aca="true">OFFSET($E$3,IF(ISNUMBER(VLOOKUP(OFFSET($E$3,MATCH(H335,$E$3:$E$1028,0),0),$E$3:$F$1067,2,FALSE())),MATCH(H335,$E$3:$E$1028,0),MATCH(H335,$E$3:$E$1028,0)+1),0)</f>
        <v>36221</v>
      </c>
      <c r="I336" s="0" t="n">
        <f aca="false">VLOOKUP(H336,$A$3:$B$1257,2,FALSE())</f>
        <v>19.38</v>
      </c>
      <c r="J336" s="0" t="n">
        <f aca="false">VLOOKUP(H336,'Raw data'!$A$3:$L$1417,5,FALSE())</f>
        <v>17.79</v>
      </c>
      <c r="K336" s="0" t="n">
        <f aca="false">VLOOKUP($H336,'Raw data'!$A$3:$L$1417,10,FALSE())</f>
        <v>18.5</v>
      </c>
      <c r="L336" s="0" t="n">
        <f aca="false">VLOOKUP($H336,'Raw data'!$A$3:$L$1417,7,FALSE())</f>
        <v>20.25</v>
      </c>
      <c r="M336" s="0" t="n">
        <f aca="false">VLOOKUP($H336,'Raw data'!$A$3:$L$1417,8,FALSE())</f>
        <v>18.86</v>
      </c>
      <c r="N336" s="0" t="e">
        <f aca="false">VLOOKUP($H336,'Raw data'!$A$3:$L$1417,2,FALSE())</f>
        <v>#N/A</v>
      </c>
      <c r="O336" s="0" t="n">
        <f aca="false">VLOOKUP($H336,'Raw data'!$A$3:$L$1417,10,FALSE())</f>
        <v>18.5</v>
      </c>
      <c r="P336" s="0" t="n">
        <f aca="false">VLOOKUP($H336,'Raw data'!$M$3:$N$1243,2,FALSE())</f>
        <v>18.41</v>
      </c>
    </row>
    <row r="337" customFormat="false" ht="12.75" hidden="false" customHeight="false" outlineLevel="0" collapsed="false">
      <c r="A337" s="96" t="n">
        <v>36113</v>
      </c>
      <c r="B337" s="0" t="n">
        <v>24.15</v>
      </c>
      <c r="E337" s="96" t="n">
        <f aca="false">CHOOSE(IF(WEEKDAY(E336+1,2)=6,1,IF(WEEKDAY(E336+1,2)=7,2,3)),IF(ISNUMBER(MATCH(E336+3,$Q$3:$Q$56,0)),E336+4,E336+3),IF(ISNUMBER(MATCH(E336+2,$Q$3:$Q$56,0)),E336+3,E336+2),IF(ISNUMBER(MATCH(E336+1,$Q$3:$Q$56,0)),E336+2,E336+1))</f>
        <v>36213</v>
      </c>
      <c r="F337" s="0" t="n">
        <f aca="false">VLOOKUP(E337,$A$3:$B$1257,2,FALSE())</f>
        <v>20.31</v>
      </c>
      <c r="H337" s="96" t="n">
        <f aca="true">OFFSET($E$3,IF(ISNUMBER(VLOOKUP(OFFSET($E$3,MATCH(H336,$E$3:$E$1028,0),0),$E$3:$F$1067,2,FALSE())),MATCH(H336,$E$3:$E$1028,0),MATCH(H336,$E$3:$E$1028,0)+1),0)</f>
        <v>36222</v>
      </c>
      <c r="I337" s="0" t="n">
        <f aca="false">VLOOKUP(H337,$A$3:$B$1257,2,FALSE())</f>
        <v>19.86</v>
      </c>
      <c r="J337" s="0" t="n">
        <f aca="false">VLOOKUP(H337,'Raw data'!$A$3:$L$1417,5,FALSE())</f>
        <v>18.06</v>
      </c>
      <c r="K337" s="0" t="n">
        <f aca="false">VLOOKUP($H337,'Raw data'!$A$3:$L$1417,10,FALSE())</f>
        <v>18.57</v>
      </c>
      <c r="L337" s="0" t="n">
        <f aca="false">VLOOKUP($H337,'Raw data'!$A$3:$L$1417,7,FALSE())</f>
        <v>20.13</v>
      </c>
      <c r="M337" s="0" t="n">
        <f aca="false">VLOOKUP($H337,'Raw data'!$A$3:$L$1417,8,FALSE())</f>
        <v>18.78</v>
      </c>
      <c r="N337" s="0" t="e">
        <f aca="false">VLOOKUP($H337,'Raw data'!$A$3:$L$1417,2,FALSE())</f>
        <v>#N/A</v>
      </c>
      <c r="O337" s="0" t="n">
        <f aca="false">VLOOKUP($H337,'Raw data'!$A$3:$L$1417,10,FALSE())</f>
        <v>18.57</v>
      </c>
      <c r="P337" s="0" t="n">
        <f aca="false">VLOOKUP($H337,'Raw data'!$M$3:$N$1243,2,FALSE())</f>
        <v>18.63</v>
      </c>
    </row>
    <row r="338" customFormat="false" ht="12.75" hidden="false" customHeight="false" outlineLevel="0" collapsed="false">
      <c r="A338" s="96" t="n">
        <v>36114</v>
      </c>
      <c r="B338" s="0" t="n">
        <v>23.7</v>
      </c>
      <c r="E338" s="96" t="n">
        <f aca="false">CHOOSE(IF(WEEKDAY(E337+1,2)=6,1,IF(WEEKDAY(E337+1,2)=7,2,3)),IF(ISNUMBER(MATCH(E337+3,$Q$3:$Q$56,0)),E337+4,E337+3),IF(ISNUMBER(MATCH(E337+2,$Q$3:$Q$56,0)),E337+3,E337+2),IF(ISNUMBER(MATCH(E337+1,$Q$3:$Q$56,0)),E337+2,E337+1))</f>
        <v>36214</v>
      </c>
      <c r="F338" s="0" t="n">
        <f aca="false">VLOOKUP(E338,$A$3:$B$1257,2,FALSE())</f>
        <v>21.63</v>
      </c>
      <c r="H338" s="96" t="n">
        <f aca="true">OFFSET($E$3,IF(ISNUMBER(VLOOKUP(OFFSET($E$3,MATCH(H337,$E$3:$E$1028,0),0),$E$3:$F$1067,2,FALSE())),MATCH(H337,$E$3:$E$1028,0),MATCH(H337,$E$3:$E$1028,0)+1),0)</f>
        <v>36223</v>
      </c>
      <c r="I338" s="0" t="n">
        <f aca="false">VLOOKUP(H338,$A$3:$B$1257,2,FALSE())</f>
        <v>18.97</v>
      </c>
      <c r="J338" s="0" t="n">
        <f aca="false">VLOOKUP(H338,'Raw data'!$A$3:$L$1417,5,FALSE())</f>
        <v>19.77</v>
      </c>
      <c r="K338" s="0" t="e">
        <f aca="false">VLOOKUP($H338,'Raw data'!$A$3:$L$1417,10,FALSE())</f>
        <v>#N/A</v>
      </c>
      <c r="L338" s="0" t="n">
        <f aca="false">VLOOKUP($H338,'Raw data'!$A$3:$L$1417,7,FALSE())</f>
        <v>19.88</v>
      </c>
      <c r="M338" s="0" t="n">
        <f aca="false">VLOOKUP($H338,'Raw data'!$A$3:$L$1417,8,FALSE())</f>
        <v>18.83</v>
      </c>
      <c r="N338" s="0" t="e">
        <f aca="false">VLOOKUP($H338,'Raw data'!$A$3:$L$1417,2,FALSE())</f>
        <v>#N/A</v>
      </c>
      <c r="O338" s="0" t="e">
        <f aca="false">VLOOKUP($H338,'Raw data'!$A$3:$L$1417,10,FALSE())</f>
        <v>#N/A</v>
      </c>
      <c r="P338" s="0" t="n">
        <f aca="false">VLOOKUP($H338,'Raw data'!$M$3:$N$1243,2,FALSE())</f>
        <v>18.86</v>
      </c>
    </row>
    <row r="339" customFormat="false" ht="12.75" hidden="false" customHeight="false" outlineLevel="0" collapsed="false">
      <c r="A339" s="96" t="n">
        <v>36115</v>
      </c>
      <c r="B339" s="0" t="n">
        <v>26.16</v>
      </c>
      <c r="E339" s="96" t="n">
        <f aca="false">CHOOSE(IF(WEEKDAY(E338+1,2)=6,1,IF(WEEKDAY(E338+1,2)=7,2,3)),IF(ISNUMBER(MATCH(E338+3,$Q$3:$Q$56,0)),E338+4,E338+3),IF(ISNUMBER(MATCH(E338+2,$Q$3:$Q$56,0)),E338+3,E338+2),IF(ISNUMBER(MATCH(E338+1,$Q$3:$Q$56,0)),E338+2,E338+1))</f>
        <v>36215</v>
      </c>
      <c r="F339" s="0" t="n">
        <f aca="false">VLOOKUP(E339,$A$3:$B$1257,2,FALSE())</f>
        <v>20.01</v>
      </c>
      <c r="H339" s="96" t="n">
        <f aca="true">OFFSET($E$3,IF(ISNUMBER(VLOOKUP(OFFSET($E$3,MATCH(H338,$E$3:$E$1028,0),0),$E$3:$F$1067,2,FALSE())),MATCH(H338,$E$3:$E$1028,0),MATCH(H338,$E$3:$E$1028,0)+1),0)</f>
        <v>36224</v>
      </c>
      <c r="I339" s="0" t="n">
        <f aca="false">VLOOKUP(H339,$A$3:$B$1257,2,FALSE())</f>
        <v>19.7</v>
      </c>
      <c r="J339" s="0" t="n">
        <f aca="false">VLOOKUP(H339,'Raw data'!$A$3:$L$1417,5,FALSE())</f>
        <v>20.44</v>
      </c>
      <c r="K339" s="0" t="e">
        <f aca="false">VLOOKUP($H339,'Raw data'!$A$3:$L$1417,10,FALSE())</f>
        <v>#N/A</v>
      </c>
      <c r="L339" s="0" t="n">
        <f aca="false">VLOOKUP($H339,'Raw data'!$A$3:$L$1417,7,FALSE())</f>
        <v>22.25</v>
      </c>
      <c r="M339" s="0" t="n">
        <f aca="false">VLOOKUP($H339,'Raw data'!$A$3:$L$1417,8,FALSE())</f>
        <v>21</v>
      </c>
      <c r="N339" s="0" t="e">
        <f aca="false">VLOOKUP($H339,'Raw data'!$A$3:$L$1417,2,FALSE())</f>
        <v>#N/A</v>
      </c>
      <c r="O339" s="0" t="e">
        <f aca="false">VLOOKUP($H339,'Raw data'!$A$3:$L$1417,10,FALSE())</f>
        <v>#N/A</v>
      </c>
      <c r="P339" s="0" t="n">
        <f aca="false">VLOOKUP($H339,'Raw data'!$M$3:$N$1243,2,FALSE())</f>
        <v>21.66</v>
      </c>
    </row>
    <row r="340" customFormat="false" ht="12.75" hidden="false" customHeight="false" outlineLevel="0" collapsed="false">
      <c r="A340" s="96" t="n">
        <v>36116</v>
      </c>
      <c r="B340" s="0" t="n">
        <v>25.21</v>
      </c>
      <c r="E340" s="96" t="n">
        <f aca="false">CHOOSE(IF(WEEKDAY(E339+1,2)=6,1,IF(WEEKDAY(E339+1,2)=7,2,3)),IF(ISNUMBER(MATCH(E339+3,$Q$3:$Q$56,0)),E339+4,E339+3),IF(ISNUMBER(MATCH(E339+2,$Q$3:$Q$56,0)),E339+3,E339+2),IF(ISNUMBER(MATCH(E339+1,$Q$3:$Q$56,0)),E339+2,E339+1))</f>
        <v>36216</v>
      </c>
      <c r="F340" s="0" t="n">
        <f aca="false">VLOOKUP(E340,$A$3:$B$1257,2,FALSE())</f>
        <v>19.7</v>
      </c>
      <c r="H340" s="96" t="n">
        <f aca="true">OFFSET($E$3,IF(ISNUMBER(VLOOKUP(OFFSET($E$3,MATCH(H339,$E$3:$E$1028,0),0),$E$3:$F$1067,2,FALSE())),MATCH(H339,$E$3:$E$1028,0),MATCH(H339,$E$3:$E$1028,0)+1),0)</f>
        <v>36227</v>
      </c>
      <c r="I340" s="0" t="n">
        <f aca="false">VLOOKUP(H340,$A$3:$B$1257,2,FALSE())</f>
        <v>20.06</v>
      </c>
      <c r="J340" s="0" t="n">
        <f aca="false">VLOOKUP(H340,'Raw data'!$A$3:$L$1417,5,FALSE())</f>
        <v>22.56</v>
      </c>
      <c r="K340" s="0" t="e">
        <f aca="false">VLOOKUP($H340,'Raw data'!$A$3:$L$1417,10,FALSE())</f>
        <v>#N/A</v>
      </c>
      <c r="L340" s="0" t="n">
        <f aca="false">VLOOKUP($H340,'Raw data'!$A$3:$L$1417,7,FALSE())</f>
        <v>24.8</v>
      </c>
      <c r="M340" s="0" t="n">
        <f aca="false">VLOOKUP($H340,'Raw data'!$A$3:$L$1417,8,FALSE())</f>
        <v>22</v>
      </c>
      <c r="N340" s="0" t="e">
        <f aca="false">VLOOKUP($H340,'Raw data'!$A$3:$L$1417,2,FALSE())</f>
        <v>#N/A</v>
      </c>
      <c r="O340" s="0" t="e">
        <f aca="false">VLOOKUP($H340,'Raw data'!$A$3:$L$1417,10,FALSE())</f>
        <v>#N/A</v>
      </c>
      <c r="P340" s="0" t="n">
        <f aca="false">VLOOKUP($H340,'Raw data'!$M$3:$N$1243,2,FALSE())</f>
        <v>24.64</v>
      </c>
    </row>
    <row r="341" customFormat="false" ht="12.75" hidden="false" customHeight="false" outlineLevel="0" collapsed="false">
      <c r="A341" s="96" t="n">
        <v>36117</v>
      </c>
      <c r="B341" s="0" t="n">
        <v>25.27</v>
      </c>
      <c r="E341" s="96" t="n">
        <f aca="false">CHOOSE(IF(WEEKDAY(E340+1,2)=6,1,IF(WEEKDAY(E340+1,2)=7,2,3)),IF(ISNUMBER(MATCH(E340+3,$Q$3:$Q$56,0)),E340+4,E340+3),IF(ISNUMBER(MATCH(E340+2,$Q$3:$Q$56,0)),E340+3,E340+2),IF(ISNUMBER(MATCH(E340+1,$Q$3:$Q$56,0)),E340+2,E340+1))</f>
        <v>36217</v>
      </c>
      <c r="F341" s="0" t="n">
        <f aca="false">VLOOKUP(E341,$A$3:$B$1257,2,FALSE())</f>
        <v>19.17</v>
      </c>
      <c r="H341" s="96" t="n">
        <f aca="true">OFFSET($E$3,IF(ISNUMBER(VLOOKUP(OFFSET($E$3,MATCH(H340,$E$3:$E$1028,0),0),$E$3:$F$1067,2,FALSE())),MATCH(H340,$E$3:$E$1028,0),MATCH(H340,$E$3:$E$1028,0)+1),0)</f>
        <v>36228</v>
      </c>
      <c r="I341" s="0" t="n">
        <f aca="false">VLOOKUP(H341,$A$3:$B$1257,2,FALSE())</f>
        <v>20.15</v>
      </c>
      <c r="J341" s="0" t="n">
        <f aca="false">VLOOKUP(H341,'Raw data'!$A$3:$L$1417,5,FALSE())</f>
        <v>20.13</v>
      </c>
      <c r="K341" s="0" t="e">
        <f aca="false">VLOOKUP($H341,'Raw data'!$A$3:$L$1417,10,FALSE())</f>
        <v>#N/A</v>
      </c>
      <c r="L341" s="0" t="n">
        <f aca="false">VLOOKUP($H341,'Raw data'!$A$3:$L$1417,7,FALSE())</f>
        <v>22.51</v>
      </c>
      <c r="M341" s="0" t="n">
        <f aca="false">VLOOKUP($H341,'Raw data'!$A$3:$L$1417,8,FALSE())</f>
        <v>19.98</v>
      </c>
      <c r="N341" s="0" t="e">
        <f aca="false">VLOOKUP($H341,'Raw data'!$A$3:$L$1417,2,FALSE())</f>
        <v>#N/A</v>
      </c>
      <c r="O341" s="0" t="e">
        <f aca="false">VLOOKUP($H341,'Raw data'!$A$3:$L$1417,10,FALSE())</f>
        <v>#N/A</v>
      </c>
      <c r="P341" s="0" t="n">
        <f aca="false">VLOOKUP($H341,'Raw data'!$M$3:$N$1243,2,FALSE())</f>
        <v>21.95</v>
      </c>
    </row>
    <row r="342" customFormat="false" ht="12.75" hidden="false" customHeight="false" outlineLevel="0" collapsed="false">
      <c r="A342" s="96" t="n">
        <v>36118</v>
      </c>
      <c r="B342" s="0" t="n">
        <v>25.55</v>
      </c>
      <c r="E342" s="96" t="n">
        <f aca="false">CHOOSE(IF(WEEKDAY(E341+1,2)=6,1,IF(WEEKDAY(E341+1,2)=7,2,3)),IF(ISNUMBER(MATCH(E341+3,$Q$3:$Q$56,0)),E341+4,E341+3),IF(ISNUMBER(MATCH(E341+2,$Q$3:$Q$56,0)),E341+3,E341+2),IF(ISNUMBER(MATCH(E341+1,$Q$3:$Q$56,0)),E341+2,E341+1))</f>
        <v>36220</v>
      </c>
      <c r="F342" s="0" t="n">
        <f aca="false">VLOOKUP(E342,$A$3:$B$1257,2,FALSE())</f>
        <v>19.85</v>
      </c>
      <c r="H342" s="96" t="n">
        <f aca="true">OFFSET($E$3,IF(ISNUMBER(VLOOKUP(OFFSET($E$3,MATCH(H341,$E$3:$E$1028,0),0),$E$3:$F$1067,2,FALSE())),MATCH(H341,$E$3:$E$1028,0),MATCH(H341,$E$3:$E$1028,0)+1),0)</f>
        <v>36229</v>
      </c>
      <c r="I342" s="0" t="n">
        <f aca="false">VLOOKUP(H342,$A$3:$B$1257,2,FALSE())</f>
        <v>20</v>
      </c>
      <c r="J342" s="0" t="n">
        <f aca="false">VLOOKUP(H342,'Raw data'!$A$3:$L$1417,5,FALSE())</f>
        <v>20.07</v>
      </c>
      <c r="K342" s="0" t="n">
        <f aca="false">VLOOKUP($H342,'Raw data'!$A$3:$L$1417,10,FALSE())</f>
        <v>19</v>
      </c>
      <c r="L342" s="0" t="n">
        <f aca="false">VLOOKUP($H342,'Raw data'!$A$3:$L$1417,7,FALSE())</f>
        <v>23.88</v>
      </c>
      <c r="M342" s="0" t="n">
        <f aca="false">VLOOKUP($H342,'Raw data'!$A$3:$L$1417,8,FALSE())</f>
        <v>21.5</v>
      </c>
      <c r="N342" s="0" t="e">
        <f aca="false">VLOOKUP($H342,'Raw data'!$A$3:$L$1417,2,FALSE())</f>
        <v>#N/A</v>
      </c>
      <c r="O342" s="0" t="n">
        <f aca="false">VLOOKUP($H342,'Raw data'!$A$3:$L$1417,10,FALSE())</f>
        <v>19</v>
      </c>
      <c r="P342" s="0" t="n">
        <f aca="false">VLOOKUP($H342,'Raw data'!$M$3:$N$1243,2,FALSE())</f>
        <v>22.87</v>
      </c>
    </row>
    <row r="343" customFormat="false" ht="12.75" hidden="false" customHeight="false" outlineLevel="0" collapsed="false">
      <c r="A343" s="96" t="n">
        <v>36119</v>
      </c>
      <c r="B343" s="0" t="n">
        <v>24.57</v>
      </c>
      <c r="E343" s="96" t="n">
        <f aca="false">CHOOSE(IF(WEEKDAY(E342+1,2)=6,1,IF(WEEKDAY(E342+1,2)=7,2,3)),IF(ISNUMBER(MATCH(E342+3,$Q$3:$Q$56,0)),E342+4,E342+3),IF(ISNUMBER(MATCH(E342+2,$Q$3:$Q$56,0)),E342+3,E342+2),IF(ISNUMBER(MATCH(E342+1,$Q$3:$Q$56,0)),E342+2,E342+1))</f>
        <v>36221</v>
      </c>
      <c r="F343" s="0" t="n">
        <f aca="false">VLOOKUP(E343,$A$3:$B$1257,2,FALSE())</f>
        <v>19.38</v>
      </c>
      <c r="H343" s="96" t="n">
        <f aca="true">OFFSET($E$3,IF(ISNUMBER(VLOOKUP(OFFSET($E$3,MATCH(H342,$E$3:$E$1028,0),0),$E$3:$F$1067,2,FALSE())),MATCH(H342,$E$3:$E$1028,0),MATCH(H342,$E$3:$E$1028,0)+1),0)</f>
        <v>36230</v>
      </c>
      <c r="I343" s="0" t="n">
        <f aca="false">VLOOKUP(H343,$A$3:$B$1257,2,FALSE())</f>
        <v>20.08</v>
      </c>
      <c r="J343" s="0" t="n">
        <f aca="false">VLOOKUP(H343,'Raw data'!$A$3:$L$1417,5,FALSE())</f>
        <v>25.08</v>
      </c>
      <c r="K343" s="0" t="e">
        <f aca="false">VLOOKUP($H343,'Raw data'!$A$3:$L$1417,10,FALSE())</f>
        <v>#N/A</v>
      </c>
      <c r="L343" s="0" t="n">
        <f aca="false">VLOOKUP($H343,'Raw data'!$A$3:$L$1417,7,FALSE())</f>
        <v>24.67</v>
      </c>
      <c r="M343" s="0" t="n">
        <f aca="false">VLOOKUP($H343,'Raw data'!$A$3:$L$1417,8,FALSE())</f>
        <v>24</v>
      </c>
      <c r="N343" s="0" t="e">
        <f aca="false">VLOOKUP($H343,'Raw data'!$A$3:$L$1417,2,FALSE())</f>
        <v>#N/A</v>
      </c>
      <c r="O343" s="0" t="e">
        <f aca="false">VLOOKUP($H343,'Raw data'!$A$3:$L$1417,10,FALSE())</f>
        <v>#N/A</v>
      </c>
      <c r="P343" s="0" t="n">
        <f aca="false">VLOOKUP($H343,'Raw data'!$M$3:$N$1243,2,FALSE())</f>
        <v>24.24</v>
      </c>
    </row>
    <row r="344" customFormat="false" ht="12.75" hidden="false" customHeight="false" outlineLevel="0" collapsed="false">
      <c r="A344" s="96" t="n">
        <v>36120</v>
      </c>
      <c r="B344" s="0" t="n">
        <v>22</v>
      </c>
      <c r="E344" s="96" t="n">
        <f aca="false">CHOOSE(IF(WEEKDAY(E343+1,2)=6,1,IF(WEEKDAY(E343+1,2)=7,2,3)),IF(ISNUMBER(MATCH(E343+3,$Q$3:$Q$56,0)),E343+4,E343+3),IF(ISNUMBER(MATCH(E343+2,$Q$3:$Q$56,0)),E343+3,E343+2),IF(ISNUMBER(MATCH(E343+1,$Q$3:$Q$56,0)),E343+2,E343+1))</f>
        <v>36222</v>
      </c>
      <c r="F344" s="0" t="n">
        <f aca="false">VLOOKUP(E344,$A$3:$B$1257,2,FALSE())</f>
        <v>19.86</v>
      </c>
      <c r="H344" s="96" t="n">
        <f aca="true">OFFSET($E$3,IF(ISNUMBER(VLOOKUP(OFFSET($E$3,MATCH(H343,$E$3:$E$1028,0),0),$E$3:$F$1067,2,FALSE())),MATCH(H343,$E$3:$E$1028,0),MATCH(H343,$E$3:$E$1028,0)+1),0)</f>
        <v>36231</v>
      </c>
      <c r="I344" s="0" t="n">
        <f aca="false">VLOOKUP(H344,$A$3:$B$1257,2,FALSE())</f>
        <v>19.9</v>
      </c>
      <c r="J344" s="0" t="n">
        <f aca="false">VLOOKUP(H344,'Raw data'!$A$3:$L$1417,5,FALSE())</f>
        <v>25.38</v>
      </c>
      <c r="K344" s="0" t="e">
        <f aca="false">VLOOKUP($H344,'Raw data'!$A$3:$L$1417,10,FALSE())</f>
        <v>#N/A</v>
      </c>
      <c r="L344" s="0" t="n">
        <f aca="false">VLOOKUP($H344,'Raw data'!$A$3:$L$1417,7,FALSE())</f>
        <v>27.3</v>
      </c>
      <c r="M344" s="0" t="n">
        <f aca="false">VLOOKUP($H344,'Raw data'!$A$3:$L$1417,8,FALSE())</f>
        <v>23.69</v>
      </c>
      <c r="N344" s="0" t="e">
        <f aca="false">VLOOKUP($H344,'Raw data'!$A$3:$L$1417,2,FALSE())</f>
        <v>#N/A</v>
      </c>
      <c r="O344" s="0" t="e">
        <f aca="false">VLOOKUP($H344,'Raw data'!$A$3:$L$1417,10,FALSE())</f>
        <v>#N/A</v>
      </c>
      <c r="P344" s="0" t="n">
        <f aca="false">VLOOKUP($H344,'Raw data'!$M$3:$N$1243,2,FALSE())</f>
        <v>25.47</v>
      </c>
    </row>
    <row r="345" customFormat="false" ht="12.75" hidden="false" customHeight="false" outlineLevel="0" collapsed="false">
      <c r="A345" s="96" t="n">
        <v>36121</v>
      </c>
      <c r="B345" s="0" t="n">
        <v>23.42</v>
      </c>
      <c r="E345" s="96" t="n">
        <f aca="false">CHOOSE(IF(WEEKDAY(E344+1,2)=6,1,IF(WEEKDAY(E344+1,2)=7,2,3)),IF(ISNUMBER(MATCH(E344+3,$Q$3:$Q$56,0)),E344+4,E344+3),IF(ISNUMBER(MATCH(E344+2,$Q$3:$Q$56,0)),E344+3,E344+2),IF(ISNUMBER(MATCH(E344+1,$Q$3:$Q$56,0)),E344+2,E344+1))</f>
        <v>36223</v>
      </c>
      <c r="F345" s="0" t="n">
        <f aca="false">VLOOKUP(E345,$A$3:$B$1257,2,FALSE())</f>
        <v>18.97</v>
      </c>
      <c r="H345" s="96" t="n">
        <f aca="true">OFFSET($E$3,IF(ISNUMBER(VLOOKUP(OFFSET($E$3,MATCH(H344,$E$3:$E$1028,0),0),$E$3:$F$1067,2,FALSE())),MATCH(H344,$E$3:$E$1028,0),MATCH(H344,$E$3:$E$1028,0)+1),0)</f>
        <v>36234</v>
      </c>
      <c r="I345" s="0" t="n">
        <f aca="false">VLOOKUP(H345,$A$3:$B$1257,2,FALSE())</f>
        <v>19.75</v>
      </c>
      <c r="J345" s="0" t="n">
        <f aca="false">VLOOKUP(H345,'Raw data'!$A$3:$L$1417,5,FALSE())</f>
        <v>23.88</v>
      </c>
      <c r="K345" s="0" t="e">
        <f aca="false">VLOOKUP($H345,'Raw data'!$A$3:$L$1417,10,FALSE())</f>
        <v>#N/A</v>
      </c>
      <c r="L345" s="0" t="n">
        <f aca="false">VLOOKUP($H345,'Raw data'!$A$3:$L$1417,7,FALSE())</f>
        <v>22.5</v>
      </c>
      <c r="M345" s="0" t="n">
        <f aca="false">VLOOKUP($H345,'Raw data'!$A$3:$L$1417,8,FALSE())</f>
        <v>19.43</v>
      </c>
      <c r="N345" s="0" t="e">
        <f aca="false">VLOOKUP($H345,'Raw data'!$A$3:$L$1417,2,FALSE())</f>
        <v>#N/A</v>
      </c>
      <c r="O345" s="0" t="e">
        <f aca="false">VLOOKUP($H345,'Raw data'!$A$3:$L$1417,10,FALSE())</f>
        <v>#N/A</v>
      </c>
      <c r="P345" s="0" t="n">
        <f aca="false">VLOOKUP($H345,'Raw data'!$M$3:$N$1243,2,FALSE())</f>
        <v>24.57</v>
      </c>
    </row>
    <row r="346" customFormat="false" ht="12.75" hidden="false" customHeight="false" outlineLevel="0" collapsed="false">
      <c r="A346" s="96" t="n">
        <v>36122</v>
      </c>
      <c r="B346" s="0" t="n">
        <v>23.77</v>
      </c>
      <c r="E346" s="96" t="n">
        <f aca="false">CHOOSE(IF(WEEKDAY(E345+1,2)=6,1,IF(WEEKDAY(E345+1,2)=7,2,3)),IF(ISNUMBER(MATCH(E345+3,$Q$3:$Q$56,0)),E345+4,E345+3),IF(ISNUMBER(MATCH(E345+2,$Q$3:$Q$56,0)),E345+3,E345+2),IF(ISNUMBER(MATCH(E345+1,$Q$3:$Q$56,0)),E345+2,E345+1))</f>
        <v>36224</v>
      </c>
      <c r="F346" s="0" t="n">
        <f aca="false">VLOOKUP(E346,$A$3:$B$1257,2,FALSE())</f>
        <v>19.7</v>
      </c>
      <c r="H346" s="96" t="n">
        <f aca="true">OFFSET($E$3,IF(ISNUMBER(VLOOKUP(OFFSET($E$3,MATCH(H345,$E$3:$E$1028,0),0),$E$3:$F$1067,2,FALSE())),MATCH(H345,$E$3:$E$1028,0),MATCH(H345,$E$3:$E$1028,0)+1),0)</f>
        <v>36235</v>
      </c>
      <c r="I346" s="0" t="n">
        <f aca="false">VLOOKUP(H346,$A$3:$B$1257,2,FALSE())</f>
        <v>18.91</v>
      </c>
      <c r="J346" s="0" t="n">
        <f aca="false">VLOOKUP(H346,'Raw data'!$A$3:$L$1417,5,FALSE())</f>
        <v>19.83</v>
      </c>
      <c r="K346" s="0" t="n">
        <f aca="false">VLOOKUP($H346,'Raw data'!$A$3:$L$1417,10,FALSE())</f>
        <v>22</v>
      </c>
      <c r="L346" s="0" t="n">
        <f aca="false">VLOOKUP($H346,'Raw data'!$A$3:$L$1417,7,FALSE())</f>
        <v>22.88</v>
      </c>
      <c r="M346" s="0" t="n">
        <f aca="false">VLOOKUP($H346,'Raw data'!$A$3:$L$1417,8,FALSE())</f>
        <v>20.38</v>
      </c>
      <c r="N346" s="0" t="e">
        <f aca="false">VLOOKUP($H346,'Raw data'!$A$3:$L$1417,2,FALSE())</f>
        <v>#N/A</v>
      </c>
      <c r="O346" s="0" t="n">
        <f aca="false">VLOOKUP($H346,'Raw data'!$A$3:$L$1417,10,FALSE())</f>
        <v>22</v>
      </c>
      <c r="P346" s="0" t="n">
        <f aca="false">VLOOKUP($H346,'Raw data'!$M$3:$N$1243,2,FALSE())</f>
        <v>22.68</v>
      </c>
    </row>
    <row r="347" customFormat="false" ht="12.75" hidden="false" customHeight="false" outlineLevel="0" collapsed="false">
      <c r="A347" s="96" t="n">
        <v>36123</v>
      </c>
      <c r="B347" s="0" t="n">
        <v>23.2</v>
      </c>
      <c r="E347" s="96" t="n">
        <f aca="false">CHOOSE(IF(WEEKDAY(E346+1,2)=6,1,IF(WEEKDAY(E346+1,2)=7,2,3)),IF(ISNUMBER(MATCH(E346+3,$Q$3:$Q$56,0)),E346+4,E346+3),IF(ISNUMBER(MATCH(E346+2,$Q$3:$Q$56,0)),E346+3,E346+2),IF(ISNUMBER(MATCH(E346+1,$Q$3:$Q$56,0)),E346+2,E346+1))</f>
        <v>36227</v>
      </c>
      <c r="F347" s="0" t="n">
        <f aca="false">VLOOKUP(E347,$A$3:$B$1257,2,FALSE())</f>
        <v>20.06</v>
      </c>
      <c r="H347" s="96" t="n">
        <f aca="true">OFFSET($E$3,IF(ISNUMBER(VLOOKUP(OFFSET($E$3,MATCH(H346,$E$3:$E$1028,0),0),$E$3:$F$1067,2,FALSE())),MATCH(H346,$E$3:$E$1028,0),MATCH(H346,$E$3:$E$1028,0)+1),0)</f>
        <v>36236</v>
      </c>
      <c r="I347" s="0" t="n">
        <f aca="false">VLOOKUP(H347,$A$3:$B$1257,2,FALSE())</f>
        <v>18.9</v>
      </c>
      <c r="J347" s="0" t="n">
        <f aca="false">VLOOKUP(H347,'Raw data'!$A$3:$L$1417,5,FALSE())</f>
        <v>17.55</v>
      </c>
      <c r="K347" s="0" t="n">
        <f aca="false">VLOOKUP($H347,'Raw data'!$A$3:$L$1417,10,FALSE())</f>
        <v>19.17</v>
      </c>
      <c r="L347" s="0" t="n">
        <f aca="false">VLOOKUP($H347,'Raw data'!$A$3:$L$1417,7,FALSE())</f>
        <v>21.6</v>
      </c>
      <c r="M347" s="0" t="n">
        <f aca="false">VLOOKUP($H347,'Raw data'!$A$3:$L$1417,8,FALSE())</f>
        <v>20.56</v>
      </c>
      <c r="N347" s="0" t="e">
        <f aca="false">VLOOKUP($H347,'Raw data'!$A$3:$L$1417,2,FALSE())</f>
        <v>#N/A</v>
      </c>
      <c r="O347" s="0" t="n">
        <f aca="false">VLOOKUP($H347,'Raw data'!$A$3:$L$1417,10,FALSE())</f>
        <v>19.17</v>
      </c>
      <c r="P347" s="0" t="n">
        <f aca="false">VLOOKUP($H347,'Raw data'!$M$3:$N$1243,2,FALSE())</f>
        <v>20.38</v>
      </c>
    </row>
    <row r="348" customFormat="false" ht="12.75" hidden="false" customHeight="false" outlineLevel="0" collapsed="false">
      <c r="A348" s="96" t="n">
        <v>36124</v>
      </c>
      <c r="B348" s="0" t="n">
        <v>22.07</v>
      </c>
      <c r="E348" s="96" t="n">
        <f aca="false">CHOOSE(IF(WEEKDAY(E347+1,2)=6,1,IF(WEEKDAY(E347+1,2)=7,2,3)),IF(ISNUMBER(MATCH(E347+3,$Q$3:$Q$56,0)),E347+4,E347+3),IF(ISNUMBER(MATCH(E347+2,$Q$3:$Q$56,0)),E347+3,E347+2),IF(ISNUMBER(MATCH(E347+1,$Q$3:$Q$56,0)),E347+2,E347+1))</f>
        <v>36228</v>
      </c>
      <c r="F348" s="0" t="n">
        <f aca="false">VLOOKUP(E348,$A$3:$B$1257,2,FALSE())</f>
        <v>20.15</v>
      </c>
      <c r="H348" s="96" t="n">
        <f aca="true">OFFSET($E$3,IF(ISNUMBER(VLOOKUP(OFFSET($E$3,MATCH(H347,$E$3:$E$1028,0),0),$E$3:$F$1067,2,FALSE())),MATCH(H347,$E$3:$E$1028,0),MATCH(H347,$E$3:$E$1028,0)+1),0)</f>
        <v>36237</v>
      </c>
      <c r="I348" s="0" t="n">
        <f aca="false">VLOOKUP(H348,$A$3:$B$1257,2,FALSE())</f>
        <v>19</v>
      </c>
      <c r="J348" s="0" t="n">
        <f aca="false">VLOOKUP(H348,'Raw data'!$A$3:$L$1417,5,FALSE())</f>
        <v>17.53</v>
      </c>
      <c r="K348" s="0" t="e">
        <f aca="false">VLOOKUP($H348,'Raw data'!$A$3:$L$1417,10,FALSE())</f>
        <v>#N/A</v>
      </c>
      <c r="L348" s="0" t="n">
        <f aca="false">VLOOKUP($H348,'Raw data'!$A$3:$L$1417,7,FALSE())</f>
        <v>20.39</v>
      </c>
      <c r="M348" s="0" t="n">
        <f aca="false">VLOOKUP($H348,'Raw data'!$A$3:$L$1417,8,FALSE())</f>
        <v>19.88</v>
      </c>
      <c r="N348" s="0" t="e">
        <f aca="false">VLOOKUP($H348,'Raw data'!$A$3:$L$1417,2,FALSE())</f>
        <v>#N/A</v>
      </c>
      <c r="O348" s="0" t="e">
        <f aca="false">VLOOKUP($H348,'Raw data'!$A$3:$L$1417,10,FALSE())</f>
        <v>#N/A</v>
      </c>
      <c r="P348" s="0" t="n">
        <f aca="false">VLOOKUP($H348,'Raw data'!$M$3:$N$1243,2,FALSE())</f>
        <v>19.03</v>
      </c>
    </row>
    <row r="349" customFormat="false" ht="12.75" hidden="false" customHeight="false" outlineLevel="0" collapsed="false">
      <c r="A349" s="96" t="n">
        <v>36129</v>
      </c>
      <c r="B349" s="0" t="n">
        <v>20.62</v>
      </c>
      <c r="E349" s="96" t="n">
        <f aca="false">CHOOSE(IF(WEEKDAY(E348+1,2)=6,1,IF(WEEKDAY(E348+1,2)=7,2,3)),IF(ISNUMBER(MATCH(E348+3,$Q$3:$Q$56,0)),E348+4,E348+3),IF(ISNUMBER(MATCH(E348+2,$Q$3:$Q$56,0)),E348+3,E348+2),IF(ISNUMBER(MATCH(E348+1,$Q$3:$Q$56,0)),E348+2,E348+1))</f>
        <v>36229</v>
      </c>
      <c r="F349" s="0" t="n">
        <f aca="false">VLOOKUP(E349,$A$3:$B$1257,2,FALSE())</f>
        <v>20</v>
      </c>
      <c r="H349" s="96" t="n">
        <f aca="true">OFFSET($E$3,IF(ISNUMBER(VLOOKUP(OFFSET($E$3,MATCH(H348,$E$3:$E$1028,0),0),$E$3:$F$1067,2,FALSE())),MATCH(H348,$E$3:$E$1028,0),MATCH(H348,$E$3:$E$1028,0)+1),0)</f>
        <v>36238</v>
      </c>
      <c r="I349" s="0" t="n">
        <f aca="false">VLOOKUP(H349,$A$3:$B$1257,2,FALSE())</f>
        <v>19.03</v>
      </c>
      <c r="J349" s="0" t="n">
        <f aca="false">VLOOKUP(H349,'Raw data'!$A$3:$L$1417,5,FALSE())</f>
        <v>17.66</v>
      </c>
      <c r="K349" s="0" t="n">
        <f aca="false">VLOOKUP($H349,'Raw data'!$A$3:$L$1417,10,FALSE())</f>
        <v>18.5</v>
      </c>
      <c r="L349" s="0" t="n">
        <f aca="false">VLOOKUP($H349,'Raw data'!$A$3:$L$1417,7,FALSE())</f>
        <v>20.58</v>
      </c>
      <c r="M349" s="0" t="n">
        <f aca="false">VLOOKUP($H349,'Raw data'!$A$3:$L$1417,8,FALSE())</f>
        <v>19.38</v>
      </c>
      <c r="N349" s="0" t="e">
        <f aca="false">VLOOKUP($H349,'Raw data'!$A$3:$L$1417,2,FALSE())</f>
        <v>#N/A</v>
      </c>
      <c r="O349" s="0" t="n">
        <f aca="false">VLOOKUP($H349,'Raw data'!$A$3:$L$1417,10,FALSE())</f>
        <v>18.5</v>
      </c>
      <c r="P349" s="0" t="n">
        <f aca="false">VLOOKUP($H349,'Raw data'!$M$3:$N$1243,2,FALSE())</f>
        <v>19.12</v>
      </c>
    </row>
    <row r="350" customFormat="false" ht="12.75" hidden="false" customHeight="false" outlineLevel="0" collapsed="false">
      <c r="A350" s="96" t="n">
        <v>36130</v>
      </c>
      <c r="B350" s="0" t="n">
        <v>17.75</v>
      </c>
      <c r="E350" s="96" t="n">
        <f aca="false">CHOOSE(IF(WEEKDAY(E349+1,2)=6,1,IF(WEEKDAY(E349+1,2)=7,2,3)),IF(ISNUMBER(MATCH(E349+3,$Q$3:$Q$56,0)),E349+4,E349+3),IF(ISNUMBER(MATCH(E349+2,$Q$3:$Q$56,0)),E349+3,E349+2),IF(ISNUMBER(MATCH(E349+1,$Q$3:$Q$56,0)),E349+2,E349+1))</f>
        <v>36230</v>
      </c>
      <c r="F350" s="0" t="n">
        <f aca="false">VLOOKUP(E350,$A$3:$B$1257,2,FALSE())</f>
        <v>20.08</v>
      </c>
      <c r="H350" s="96" t="n">
        <f aca="true">OFFSET($E$3,IF(ISNUMBER(VLOOKUP(OFFSET($E$3,MATCH(H349,$E$3:$E$1028,0),0),$E$3:$F$1067,2,FALSE())),MATCH(H349,$E$3:$E$1028,0),MATCH(H349,$E$3:$E$1028,0)+1),0)</f>
        <v>36241</v>
      </c>
      <c r="I350" s="0" t="n">
        <f aca="false">VLOOKUP(H350,$A$3:$B$1257,2,FALSE())</f>
        <v>19.31</v>
      </c>
      <c r="J350" s="0" t="n">
        <f aca="false">VLOOKUP(H350,'Raw data'!$A$3:$L$1417,5,FALSE())</f>
        <v>18.63</v>
      </c>
      <c r="K350" s="0" t="e">
        <f aca="false">VLOOKUP($H350,'Raw data'!$A$3:$L$1417,10,FALSE())</f>
        <v>#N/A</v>
      </c>
      <c r="L350" s="0" t="n">
        <f aca="false">VLOOKUP($H350,'Raw data'!$A$3:$L$1417,7,FALSE())</f>
        <v>21.15</v>
      </c>
      <c r="M350" s="0" t="n">
        <f aca="false">VLOOKUP($H350,'Raw data'!$A$3:$L$1417,8,FALSE())</f>
        <v>19.5</v>
      </c>
      <c r="N350" s="0" t="e">
        <f aca="false">VLOOKUP($H350,'Raw data'!$A$3:$L$1417,2,FALSE())</f>
        <v>#N/A</v>
      </c>
      <c r="O350" s="0" t="e">
        <f aca="false">VLOOKUP($H350,'Raw data'!$A$3:$L$1417,10,FALSE())</f>
        <v>#N/A</v>
      </c>
      <c r="P350" s="0" t="n">
        <f aca="false">VLOOKUP($H350,'Raw data'!$M$3:$N$1243,2,FALSE())</f>
        <v>22.78</v>
      </c>
    </row>
    <row r="351" customFormat="false" ht="12.75" hidden="false" customHeight="false" outlineLevel="0" collapsed="false">
      <c r="A351" s="96" t="n">
        <v>36131</v>
      </c>
      <c r="B351" s="0" t="n">
        <v>17.79</v>
      </c>
      <c r="E351" s="96" t="n">
        <f aca="false">CHOOSE(IF(WEEKDAY(E350+1,2)=6,1,IF(WEEKDAY(E350+1,2)=7,2,3)),IF(ISNUMBER(MATCH(E350+3,$Q$3:$Q$56,0)),E350+4,E350+3),IF(ISNUMBER(MATCH(E350+2,$Q$3:$Q$56,0)),E350+3,E350+2),IF(ISNUMBER(MATCH(E350+1,$Q$3:$Q$56,0)),E350+2,E350+1))</f>
        <v>36231</v>
      </c>
      <c r="F351" s="0" t="n">
        <f aca="false">VLOOKUP(E351,$A$3:$B$1257,2,FALSE())</f>
        <v>19.9</v>
      </c>
      <c r="H351" s="96" t="n">
        <f aca="true">OFFSET($E$3,IF(ISNUMBER(VLOOKUP(OFFSET($E$3,MATCH(H350,$E$3:$E$1028,0),0),$E$3:$F$1067,2,FALSE())),MATCH(H350,$E$3:$E$1028,0),MATCH(H350,$E$3:$E$1028,0)+1),0)</f>
        <v>36242</v>
      </c>
      <c r="I351" s="0" t="n">
        <f aca="false">VLOOKUP(H351,$A$3:$B$1257,2,FALSE())</f>
        <v>19.21</v>
      </c>
      <c r="J351" s="0" t="n">
        <f aca="false">VLOOKUP(H351,'Raw data'!$A$3:$L$1417,5,FALSE())</f>
        <v>19.6</v>
      </c>
      <c r="K351" s="0" t="e">
        <f aca="false">VLOOKUP($H351,'Raw data'!$A$3:$L$1417,10,FALSE())</f>
        <v>#N/A</v>
      </c>
      <c r="L351" s="0" t="n">
        <f aca="false">VLOOKUP($H351,'Raw data'!$A$3:$L$1417,7,FALSE())</f>
        <v>22.17</v>
      </c>
      <c r="M351" s="0" t="n">
        <f aca="false">VLOOKUP($H351,'Raw data'!$A$3:$L$1417,8,FALSE())</f>
        <v>20.75</v>
      </c>
      <c r="N351" s="0" t="e">
        <f aca="false">VLOOKUP($H351,'Raw data'!$A$3:$L$1417,2,FALSE())</f>
        <v>#N/A</v>
      </c>
      <c r="O351" s="0" t="e">
        <f aca="false">VLOOKUP($H351,'Raw data'!$A$3:$L$1417,10,FALSE())</f>
        <v>#N/A</v>
      </c>
      <c r="P351" s="0" t="n">
        <f aca="false">VLOOKUP($H351,'Raw data'!$M$3:$N$1243,2,FALSE())</f>
        <v>21.63</v>
      </c>
    </row>
    <row r="352" customFormat="false" ht="12.75" hidden="false" customHeight="false" outlineLevel="0" collapsed="false">
      <c r="A352" s="96" t="n">
        <v>36132</v>
      </c>
      <c r="B352" s="0" t="n">
        <v>17.61</v>
      </c>
      <c r="E352" s="96" t="n">
        <f aca="false">CHOOSE(IF(WEEKDAY(E351+1,2)=6,1,IF(WEEKDAY(E351+1,2)=7,2,3)),IF(ISNUMBER(MATCH(E351+3,$Q$3:$Q$56,0)),E351+4,E351+3),IF(ISNUMBER(MATCH(E351+2,$Q$3:$Q$56,0)),E351+3,E351+2),IF(ISNUMBER(MATCH(E351+1,$Q$3:$Q$56,0)),E351+2,E351+1))</f>
        <v>36234</v>
      </c>
      <c r="F352" s="0" t="n">
        <f aca="false">VLOOKUP(E352,$A$3:$B$1257,2,FALSE())</f>
        <v>19.75</v>
      </c>
      <c r="H352" s="96" t="n">
        <f aca="true">OFFSET($E$3,IF(ISNUMBER(VLOOKUP(OFFSET($E$3,MATCH(H351,$E$3:$E$1028,0),0),$E$3:$F$1067,2,FALSE())),MATCH(H351,$E$3:$E$1028,0),MATCH(H351,$E$3:$E$1028,0)+1),0)</f>
        <v>36243</v>
      </c>
      <c r="I352" s="0" t="n">
        <f aca="false">VLOOKUP(H352,$A$3:$B$1257,2,FALSE())</f>
        <v>19.4</v>
      </c>
      <c r="J352" s="0" t="n">
        <f aca="false">VLOOKUP(H352,'Raw data'!$A$3:$L$1417,5,FALSE())</f>
        <v>19.88</v>
      </c>
      <c r="K352" s="0" t="n">
        <f aca="false">VLOOKUP($H352,'Raw data'!$A$3:$L$1417,10,FALSE())</f>
        <v>21.5</v>
      </c>
      <c r="L352" s="0" t="n">
        <f aca="false">VLOOKUP($H352,'Raw data'!$A$3:$L$1417,7,FALSE())</f>
        <v>22.95</v>
      </c>
      <c r="M352" s="0" t="n">
        <f aca="false">VLOOKUP($H352,'Raw data'!$A$3:$L$1417,8,FALSE())</f>
        <v>22</v>
      </c>
      <c r="N352" s="0" t="e">
        <f aca="false">VLOOKUP($H352,'Raw data'!$A$3:$L$1417,2,FALSE())</f>
        <v>#N/A</v>
      </c>
      <c r="O352" s="0" t="n">
        <f aca="false">VLOOKUP($H352,'Raw data'!$A$3:$L$1417,10,FALSE())</f>
        <v>21.5</v>
      </c>
      <c r="P352" s="0" t="n">
        <f aca="false">VLOOKUP($H352,'Raw data'!$M$3:$N$1243,2,FALSE())</f>
        <v>21.36</v>
      </c>
    </row>
    <row r="353" customFormat="false" ht="12.75" hidden="false" customHeight="false" outlineLevel="0" collapsed="false">
      <c r="A353" s="96" t="n">
        <v>36133</v>
      </c>
      <c r="B353" s="0" t="n">
        <v>17.51</v>
      </c>
      <c r="E353" s="96" t="n">
        <f aca="false">CHOOSE(IF(WEEKDAY(E352+1,2)=6,1,IF(WEEKDAY(E352+1,2)=7,2,3)),IF(ISNUMBER(MATCH(E352+3,$Q$3:$Q$56,0)),E352+4,E352+3),IF(ISNUMBER(MATCH(E352+2,$Q$3:$Q$56,0)),E352+3,E352+2),IF(ISNUMBER(MATCH(E352+1,$Q$3:$Q$56,0)),E352+2,E352+1))</f>
        <v>36235</v>
      </c>
      <c r="F353" s="0" t="n">
        <f aca="false">VLOOKUP(E353,$A$3:$B$1257,2,FALSE())</f>
        <v>18.91</v>
      </c>
      <c r="H353" s="96" t="n">
        <f aca="true">OFFSET($E$3,IF(ISNUMBER(VLOOKUP(OFFSET($E$3,MATCH(H352,$E$3:$E$1028,0),0),$E$3:$F$1067,2,FALSE())),MATCH(H352,$E$3:$E$1028,0),MATCH(H352,$E$3:$E$1028,0)+1),0)</f>
        <v>36244</v>
      </c>
      <c r="I353" s="0" t="n">
        <f aca="false">VLOOKUP(H353,$A$3:$B$1257,2,FALSE())</f>
        <v>19.06</v>
      </c>
      <c r="J353" s="0" t="n">
        <f aca="false">VLOOKUP(H353,'Raw data'!$A$3:$L$1417,5,FALSE())</f>
        <v>19.43</v>
      </c>
      <c r="K353" s="0" t="n">
        <f aca="false">VLOOKUP($H353,'Raw data'!$A$3:$L$1417,10,FALSE())</f>
        <v>20.38</v>
      </c>
      <c r="L353" s="0" t="n">
        <f aca="false">VLOOKUP($H353,'Raw data'!$A$3:$L$1417,7,FALSE())</f>
        <v>21.92</v>
      </c>
      <c r="M353" s="0" t="n">
        <f aca="false">VLOOKUP($H353,'Raw data'!$A$3:$L$1417,8,FALSE())</f>
        <v>20.5</v>
      </c>
      <c r="N353" s="0" t="e">
        <f aca="false">VLOOKUP($H353,'Raw data'!$A$3:$L$1417,2,FALSE())</f>
        <v>#N/A</v>
      </c>
      <c r="O353" s="0" t="n">
        <f aca="false">VLOOKUP($H353,'Raw data'!$A$3:$L$1417,10,FALSE())</f>
        <v>20.38</v>
      </c>
      <c r="P353" s="0" t="n">
        <f aca="false">VLOOKUP($H353,'Raw data'!$M$3:$N$1243,2,FALSE())</f>
        <v>21.21</v>
      </c>
    </row>
    <row r="354" customFormat="false" ht="12.75" hidden="false" customHeight="false" outlineLevel="0" collapsed="false">
      <c r="A354" s="96" t="n">
        <v>36134</v>
      </c>
      <c r="B354" s="0" t="n">
        <v>16.5</v>
      </c>
      <c r="E354" s="96" t="n">
        <f aca="false">CHOOSE(IF(WEEKDAY(E353+1,2)=6,1,IF(WEEKDAY(E353+1,2)=7,2,3)),IF(ISNUMBER(MATCH(E353+3,$Q$3:$Q$56,0)),E353+4,E353+3),IF(ISNUMBER(MATCH(E353+2,$Q$3:$Q$56,0)),E353+3,E353+2),IF(ISNUMBER(MATCH(E353+1,$Q$3:$Q$56,0)),E353+2,E353+1))</f>
        <v>36236</v>
      </c>
      <c r="F354" s="0" t="n">
        <f aca="false">VLOOKUP(E354,$A$3:$B$1257,2,FALSE())</f>
        <v>18.9</v>
      </c>
      <c r="H354" s="96" t="n">
        <f aca="true">OFFSET($E$3,IF(ISNUMBER(VLOOKUP(OFFSET($E$3,MATCH(H353,$E$3:$E$1028,0),0),$E$3:$F$1067,2,FALSE())),MATCH(H353,$E$3:$E$1028,0),MATCH(H353,$E$3:$E$1028,0)+1),0)</f>
        <v>36245</v>
      </c>
      <c r="I354" s="0" t="n">
        <f aca="false">VLOOKUP(H354,$A$3:$B$1257,2,FALSE())</f>
        <v>19.33</v>
      </c>
      <c r="J354" s="0" t="n">
        <f aca="false">VLOOKUP(H354,'Raw data'!$A$3:$L$1417,5,FALSE())</f>
        <v>18.43</v>
      </c>
      <c r="K354" s="0" t="n">
        <f aca="false">VLOOKUP($H354,'Raw data'!$A$3:$L$1417,10,FALSE())</f>
        <v>21.33</v>
      </c>
      <c r="L354" s="0" t="n">
        <f aca="false">VLOOKUP($H354,'Raw data'!$A$3:$L$1417,7,FALSE())</f>
        <v>21.91</v>
      </c>
      <c r="M354" s="0" t="n">
        <f aca="false">VLOOKUP($H354,'Raw data'!$A$3:$L$1417,8,FALSE())</f>
        <v>20.25</v>
      </c>
      <c r="N354" s="0" t="e">
        <f aca="false">VLOOKUP($H354,'Raw data'!$A$3:$L$1417,2,FALSE())</f>
        <v>#N/A</v>
      </c>
      <c r="O354" s="0" t="n">
        <f aca="false">VLOOKUP($H354,'Raw data'!$A$3:$L$1417,10,FALSE())</f>
        <v>21.33</v>
      </c>
      <c r="P354" s="0" t="n">
        <f aca="false">VLOOKUP($H354,'Raw data'!$M$3:$N$1243,2,FALSE())</f>
        <v>20.39</v>
      </c>
    </row>
    <row r="355" customFormat="false" ht="12.75" hidden="false" customHeight="false" outlineLevel="0" collapsed="false">
      <c r="A355" s="96" t="n">
        <v>36135</v>
      </c>
      <c r="B355" s="0" t="n">
        <v>16.5</v>
      </c>
      <c r="E355" s="96" t="n">
        <f aca="false">CHOOSE(IF(WEEKDAY(E354+1,2)=6,1,IF(WEEKDAY(E354+1,2)=7,2,3)),IF(ISNUMBER(MATCH(E354+3,$Q$3:$Q$56,0)),E354+4,E354+3),IF(ISNUMBER(MATCH(E354+2,$Q$3:$Q$56,0)),E354+3,E354+2),IF(ISNUMBER(MATCH(E354+1,$Q$3:$Q$56,0)),E354+2,E354+1))</f>
        <v>36237</v>
      </c>
      <c r="F355" s="0" t="n">
        <f aca="false">VLOOKUP(E355,$A$3:$B$1257,2,FALSE())</f>
        <v>19</v>
      </c>
      <c r="H355" s="96" t="n">
        <f aca="true">OFFSET($E$3,IF(ISNUMBER(VLOOKUP(OFFSET($E$3,MATCH(H354,$E$3:$E$1028,0),0),$E$3:$F$1067,2,FALSE())),MATCH(H354,$E$3:$E$1028,0),MATCH(H354,$E$3:$E$1028,0)+1),0)</f>
        <v>36248</v>
      </c>
      <c r="I355" s="0" t="n">
        <f aca="false">VLOOKUP(H355,$A$3:$B$1257,2,FALSE())</f>
        <v>20.76</v>
      </c>
      <c r="J355" s="0" t="n">
        <f aca="false">VLOOKUP(H355,'Raw data'!$A$3:$L$1417,5,FALSE())</f>
        <v>20.5</v>
      </c>
      <c r="K355" s="0" t="n">
        <f aca="false">VLOOKUP($H355,'Raw data'!$A$3:$L$1417,10,FALSE())</f>
        <v>20.5</v>
      </c>
      <c r="L355" s="0" t="n">
        <f aca="false">VLOOKUP($H355,'Raw data'!$A$3:$L$1417,7,FALSE())</f>
        <v>21.81</v>
      </c>
      <c r="M355" s="0" t="n">
        <f aca="false">VLOOKUP($H355,'Raw data'!$A$3:$L$1417,8,FALSE())</f>
        <v>20.25</v>
      </c>
      <c r="N355" s="0" t="e">
        <f aca="false">VLOOKUP($H355,'Raw data'!$A$3:$L$1417,2,FALSE())</f>
        <v>#N/A</v>
      </c>
      <c r="O355" s="0" t="n">
        <f aca="false">VLOOKUP($H355,'Raw data'!$A$3:$L$1417,10,FALSE())</f>
        <v>20.5</v>
      </c>
      <c r="P355" s="0" t="n">
        <f aca="false">VLOOKUP($H355,'Raw data'!$M$3:$N$1243,2,FALSE())</f>
        <v>20.54</v>
      </c>
    </row>
    <row r="356" customFormat="false" ht="12.75" hidden="false" customHeight="false" outlineLevel="0" collapsed="false">
      <c r="A356" s="96" t="n">
        <v>36136</v>
      </c>
      <c r="B356" s="0" t="n">
        <v>17.14</v>
      </c>
      <c r="E356" s="96" t="n">
        <f aca="false">CHOOSE(IF(WEEKDAY(E355+1,2)=6,1,IF(WEEKDAY(E355+1,2)=7,2,3)),IF(ISNUMBER(MATCH(E355+3,$Q$3:$Q$56,0)),E355+4,E355+3),IF(ISNUMBER(MATCH(E355+2,$Q$3:$Q$56,0)),E355+3,E355+2),IF(ISNUMBER(MATCH(E355+1,$Q$3:$Q$56,0)),E355+2,E355+1))</f>
        <v>36238</v>
      </c>
      <c r="F356" s="0" t="n">
        <f aca="false">VLOOKUP(E356,$A$3:$B$1257,2,FALSE())</f>
        <v>19.03</v>
      </c>
      <c r="H356" s="96" t="n">
        <f aca="true">OFFSET($E$3,IF(ISNUMBER(VLOOKUP(OFFSET($E$3,MATCH(H355,$E$3:$E$1028,0),0),$E$3:$F$1067,2,FALSE())),MATCH(H355,$E$3:$E$1028,0),MATCH(H355,$E$3:$E$1028,0)+1),0)</f>
        <v>36249</v>
      </c>
      <c r="I356" s="0" t="n">
        <f aca="false">VLOOKUP(H356,$A$3:$B$1257,2,FALSE())</f>
        <v>20.37</v>
      </c>
      <c r="J356" s="0" t="n">
        <f aca="false">VLOOKUP(H356,'Raw data'!$A$3:$L$1417,5,FALSE())</f>
        <v>19.54</v>
      </c>
      <c r="K356" s="0" t="e">
        <f aca="false">VLOOKUP($H356,'Raw data'!$A$3:$L$1417,10,FALSE())</f>
        <v>#N/A</v>
      </c>
      <c r="L356" s="0" t="n">
        <f aca="false">VLOOKUP($H356,'Raw data'!$A$3:$L$1417,7,FALSE())</f>
        <v>21</v>
      </c>
      <c r="M356" s="0" t="n">
        <f aca="false">VLOOKUP($H356,'Raw data'!$A$3:$L$1417,8,FALSE())</f>
        <v>20.13</v>
      </c>
      <c r="N356" s="0" t="e">
        <f aca="false">VLOOKUP($H356,'Raw data'!$A$3:$L$1417,2,FALSE())</f>
        <v>#N/A</v>
      </c>
      <c r="O356" s="0" t="e">
        <f aca="false">VLOOKUP($H356,'Raw data'!$A$3:$L$1417,10,FALSE())</f>
        <v>#N/A</v>
      </c>
      <c r="P356" s="0" t="n">
        <f aca="false">VLOOKUP($H356,'Raw data'!$M$3:$N$1243,2,FALSE())</f>
        <v>20.33</v>
      </c>
    </row>
    <row r="357" customFormat="false" ht="12.75" hidden="false" customHeight="false" outlineLevel="0" collapsed="false">
      <c r="A357" s="96" t="n">
        <v>36137</v>
      </c>
      <c r="B357" s="0" t="n">
        <v>19.97</v>
      </c>
      <c r="E357" s="96" t="n">
        <f aca="false">CHOOSE(IF(WEEKDAY(E356+1,2)=6,1,IF(WEEKDAY(E356+1,2)=7,2,3)),IF(ISNUMBER(MATCH(E356+3,$Q$3:$Q$56,0)),E356+4,E356+3),IF(ISNUMBER(MATCH(E356+2,$Q$3:$Q$56,0)),E356+3,E356+2),IF(ISNUMBER(MATCH(E356+1,$Q$3:$Q$56,0)),E356+2,E356+1))</f>
        <v>36241</v>
      </c>
      <c r="F357" s="0" t="n">
        <f aca="false">VLOOKUP(E357,$A$3:$B$1257,2,FALSE())</f>
        <v>19.31</v>
      </c>
      <c r="H357" s="96" t="n">
        <f aca="true">OFFSET($E$3,IF(ISNUMBER(VLOOKUP(OFFSET($E$3,MATCH(H356,$E$3:$E$1028,0),0),$E$3:$F$1067,2,FALSE())),MATCH(H356,$E$3:$E$1028,0),MATCH(H356,$E$3:$E$1028,0)+1),0)</f>
        <v>36250</v>
      </c>
      <c r="I357" s="0" t="n">
        <f aca="false">VLOOKUP(H357,$A$3:$B$1257,2,FALSE())</f>
        <v>21.74</v>
      </c>
      <c r="J357" s="0" t="n">
        <f aca="false">VLOOKUP(H357,'Raw data'!$A$3:$L$1417,5,FALSE())</f>
        <v>19.46</v>
      </c>
      <c r="K357" s="0" t="n">
        <f aca="false">VLOOKUP($H357,'Raw data'!$A$3:$L$1417,10,FALSE())</f>
        <v>19.5</v>
      </c>
      <c r="L357" s="0" t="n">
        <f aca="false">VLOOKUP($H357,'Raw data'!$A$3:$L$1417,7,FALSE())</f>
        <v>20.83</v>
      </c>
      <c r="M357" s="0" t="n">
        <f aca="false">VLOOKUP($H357,'Raw data'!$A$3:$L$1417,8,FALSE())</f>
        <v>20.23</v>
      </c>
      <c r="N357" s="0" t="e">
        <f aca="false">VLOOKUP($H357,'Raw data'!$A$3:$L$1417,2,FALSE())</f>
        <v>#N/A</v>
      </c>
      <c r="O357" s="0" t="n">
        <f aca="false">VLOOKUP($H357,'Raw data'!$A$3:$L$1417,10,FALSE())</f>
        <v>19.5</v>
      </c>
      <c r="P357" s="0" t="n">
        <f aca="false">VLOOKUP($H357,'Raw data'!$M$3:$N$1243,2,FALSE())</f>
        <v>21.06</v>
      </c>
    </row>
    <row r="358" customFormat="false" ht="12.75" hidden="false" customHeight="false" outlineLevel="0" collapsed="false">
      <c r="A358" s="96" t="n">
        <v>36138</v>
      </c>
      <c r="B358" s="0" t="n">
        <v>21.13</v>
      </c>
      <c r="E358" s="96" t="n">
        <f aca="false">CHOOSE(IF(WEEKDAY(E357+1,2)=6,1,IF(WEEKDAY(E357+1,2)=7,2,3)),IF(ISNUMBER(MATCH(E357+3,$Q$3:$Q$56,0)),E357+4,E357+3),IF(ISNUMBER(MATCH(E357+2,$Q$3:$Q$56,0)),E357+3,E357+2),IF(ISNUMBER(MATCH(E357+1,$Q$3:$Q$56,0)),E357+2,E357+1))</f>
        <v>36242</v>
      </c>
      <c r="F358" s="0" t="n">
        <f aca="false">VLOOKUP(E358,$A$3:$B$1257,2,FALSE())</f>
        <v>19.21</v>
      </c>
      <c r="H358" s="96" t="n">
        <f aca="true">OFFSET($E$3,IF(ISNUMBER(VLOOKUP(OFFSET($E$3,MATCH(H357,$E$3:$E$1028,0),0),$E$3:$F$1067,2,FALSE())),MATCH(H357,$E$3:$E$1028,0),MATCH(H357,$E$3:$E$1028,0)+1),0)</f>
        <v>36251</v>
      </c>
      <c r="I358" s="0" t="n">
        <f aca="false">VLOOKUP(H358,$A$3:$B$1257,2,FALSE())</f>
        <v>23.21</v>
      </c>
      <c r="J358" s="0" t="n">
        <f aca="false">VLOOKUP(H358,'Raw data'!$A$3:$L$1417,5,FALSE())</f>
        <v>17.86</v>
      </c>
      <c r="K358" s="0" t="n">
        <f aca="false">VLOOKUP($H358,'Raw data'!$A$3:$L$1417,10,FALSE())</f>
        <v>19.75</v>
      </c>
      <c r="L358" s="0" t="n">
        <f aca="false">VLOOKUP($H358,'Raw data'!$A$3:$L$1417,7,FALSE())</f>
        <v>21.42</v>
      </c>
      <c r="M358" s="0" t="n">
        <f aca="false">VLOOKUP($H358,'Raw data'!$A$3:$L$1417,8,FALSE())</f>
        <v>19.64</v>
      </c>
      <c r="N358" s="0" t="e">
        <f aca="false">VLOOKUP($H358,'Raw data'!$A$3:$L$1417,2,FALSE())</f>
        <v>#N/A</v>
      </c>
      <c r="O358" s="0" t="n">
        <f aca="false">VLOOKUP($H358,'Raw data'!$A$3:$L$1417,10,FALSE())</f>
        <v>19.75</v>
      </c>
      <c r="P358" s="0" t="n">
        <f aca="false">VLOOKUP($H358,'Raw data'!$M$3:$N$1243,2,FALSE())</f>
        <v>19.93</v>
      </c>
    </row>
    <row r="359" customFormat="false" ht="12.75" hidden="false" customHeight="false" outlineLevel="0" collapsed="false">
      <c r="A359" s="96" t="n">
        <v>36139</v>
      </c>
      <c r="B359" s="0" t="n">
        <v>19.91</v>
      </c>
      <c r="E359" s="96" t="n">
        <f aca="false">CHOOSE(IF(WEEKDAY(E358+1,2)=6,1,IF(WEEKDAY(E358+1,2)=7,2,3)),IF(ISNUMBER(MATCH(E358+3,$Q$3:$Q$56,0)),E358+4,E358+3),IF(ISNUMBER(MATCH(E358+2,$Q$3:$Q$56,0)),E358+3,E358+2),IF(ISNUMBER(MATCH(E358+1,$Q$3:$Q$56,0)),E358+2,E358+1))</f>
        <v>36243</v>
      </c>
      <c r="F359" s="0" t="n">
        <f aca="false">VLOOKUP(E359,$A$3:$B$1257,2,FALSE())</f>
        <v>19.4</v>
      </c>
      <c r="H359" s="96" t="n">
        <f aca="true">OFFSET($E$3,IF(ISNUMBER(VLOOKUP(OFFSET($E$3,MATCH(H358,$E$3:$E$1028,0),0),$E$3:$F$1067,2,FALSE())),MATCH(H358,$E$3:$E$1028,0),MATCH(H358,$E$3:$E$1028,0)+1),0)</f>
        <v>36255</v>
      </c>
      <c r="I359" s="0" t="n">
        <f aca="false">VLOOKUP(H359,$A$3:$B$1257,2,FALSE())</f>
        <v>23.31</v>
      </c>
      <c r="J359" s="0" t="n">
        <f aca="false">VLOOKUP(H359,'Raw data'!$A$3:$L$1417,5,FALSE())</f>
        <v>21.19</v>
      </c>
      <c r="K359" s="0" t="n">
        <f aca="false">VLOOKUP($H359,'Raw data'!$A$3:$L$1417,10,FALSE())</f>
        <v>21.92</v>
      </c>
      <c r="L359" s="0" t="n">
        <f aca="false">VLOOKUP($H359,'Raw data'!$A$3:$L$1417,7,FALSE())</f>
        <v>25</v>
      </c>
      <c r="M359" s="0" t="n">
        <f aca="false">VLOOKUP($H359,'Raw data'!$A$3:$L$1417,8,FALSE())</f>
        <v>20.75</v>
      </c>
      <c r="N359" s="0" t="e">
        <f aca="false">VLOOKUP($H359,'Raw data'!$A$3:$L$1417,2,FALSE())</f>
        <v>#N/A</v>
      </c>
      <c r="O359" s="0" t="n">
        <f aca="false">VLOOKUP($H359,'Raw data'!$A$3:$L$1417,10,FALSE())</f>
        <v>21.92</v>
      </c>
      <c r="P359" s="0" t="n">
        <f aca="false">VLOOKUP($H359,'Raw data'!$M$3:$N$1243,2,FALSE())</f>
        <v>21.99</v>
      </c>
    </row>
    <row r="360" customFormat="false" ht="12.75" hidden="false" customHeight="false" outlineLevel="0" collapsed="false">
      <c r="A360" s="96" t="n">
        <v>36140</v>
      </c>
      <c r="B360" s="0" t="n">
        <v>20.82</v>
      </c>
      <c r="E360" s="96" t="n">
        <f aca="false">CHOOSE(IF(WEEKDAY(E359+1,2)=6,1,IF(WEEKDAY(E359+1,2)=7,2,3)),IF(ISNUMBER(MATCH(E359+3,$Q$3:$Q$56,0)),E359+4,E359+3),IF(ISNUMBER(MATCH(E359+2,$Q$3:$Q$56,0)),E359+3,E359+2),IF(ISNUMBER(MATCH(E359+1,$Q$3:$Q$56,0)),E359+2,E359+1))</f>
        <v>36244</v>
      </c>
      <c r="F360" s="0" t="n">
        <f aca="false">VLOOKUP(E360,$A$3:$B$1257,2,FALSE())</f>
        <v>19.06</v>
      </c>
      <c r="H360" s="96" t="n">
        <f aca="true">OFFSET($E$3,IF(ISNUMBER(VLOOKUP(OFFSET($E$3,MATCH(H359,$E$3:$E$1028,0),0),$E$3:$F$1067,2,FALSE())),MATCH(H359,$E$3:$E$1028,0),MATCH(H359,$E$3:$E$1028,0)+1),0)</f>
        <v>36256</v>
      </c>
      <c r="I360" s="0" t="n">
        <f aca="false">VLOOKUP(H360,$A$3:$B$1257,2,FALSE())</f>
        <v>22.99</v>
      </c>
      <c r="J360" s="0" t="n">
        <f aca="false">VLOOKUP(H360,'Raw data'!$A$3:$L$1417,5,FALSE())</f>
        <v>21.25</v>
      </c>
      <c r="K360" s="0" t="n">
        <f aca="false">VLOOKUP($H360,'Raw data'!$A$3:$L$1417,10,FALSE())</f>
        <v>20.34</v>
      </c>
      <c r="L360" s="0" t="n">
        <f aca="false">VLOOKUP($H360,'Raw data'!$A$3:$L$1417,7,FALSE())</f>
        <v>22.33</v>
      </c>
      <c r="M360" s="0" t="n">
        <f aca="false">VLOOKUP($H360,'Raw data'!$A$3:$L$1417,8,FALSE())</f>
        <v>20.5</v>
      </c>
      <c r="N360" s="0" t="e">
        <f aca="false">VLOOKUP($H360,'Raw data'!$A$3:$L$1417,2,FALSE())</f>
        <v>#N/A</v>
      </c>
      <c r="O360" s="0" t="n">
        <f aca="false">VLOOKUP($H360,'Raw data'!$A$3:$L$1417,10,FALSE())</f>
        <v>20.34</v>
      </c>
      <c r="P360" s="0" t="n">
        <f aca="false">VLOOKUP($H360,'Raw data'!$M$3:$N$1243,2,FALSE())</f>
        <v>20.2</v>
      </c>
    </row>
    <row r="361" customFormat="false" ht="12.75" hidden="false" customHeight="false" outlineLevel="0" collapsed="false">
      <c r="A361" s="96" t="n">
        <v>36141</v>
      </c>
      <c r="B361" s="0" t="n">
        <v>22.33</v>
      </c>
      <c r="E361" s="96" t="n">
        <f aca="false">CHOOSE(IF(WEEKDAY(E360+1,2)=6,1,IF(WEEKDAY(E360+1,2)=7,2,3)),IF(ISNUMBER(MATCH(E360+3,$Q$3:$Q$56,0)),E360+4,E360+3),IF(ISNUMBER(MATCH(E360+2,$Q$3:$Q$56,0)),E360+3,E360+2),IF(ISNUMBER(MATCH(E360+1,$Q$3:$Q$56,0)),E360+2,E360+1))</f>
        <v>36245</v>
      </c>
      <c r="F361" s="0" t="n">
        <f aca="false">VLOOKUP(E361,$A$3:$B$1257,2,FALSE())</f>
        <v>19.33</v>
      </c>
      <c r="H361" s="96" t="n">
        <f aca="true">OFFSET($E$3,IF(ISNUMBER(VLOOKUP(OFFSET($E$3,MATCH(H360,$E$3:$E$1028,0),0),$E$3:$F$1067,2,FALSE())),MATCH(H360,$E$3:$E$1028,0),MATCH(H360,$E$3:$E$1028,0)+1),0)</f>
        <v>36257</v>
      </c>
      <c r="I361" s="0" t="n">
        <f aca="false">VLOOKUP(H361,$A$3:$B$1257,2,FALSE())</f>
        <v>22.14</v>
      </c>
      <c r="J361" s="0" t="n">
        <f aca="false">VLOOKUP(H361,'Raw data'!$A$3:$L$1417,5,FALSE())</f>
        <v>26.39</v>
      </c>
      <c r="K361" s="0" t="e">
        <f aca="false">VLOOKUP($H361,'Raw data'!$A$3:$L$1417,10,FALSE())</f>
        <v>#N/A</v>
      </c>
      <c r="L361" s="0" t="n">
        <f aca="false">VLOOKUP($H361,'Raw data'!$A$3:$L$1417,7,FALSE())</f>
        <v>22.17</v>
      </c>
      <c r="M361" s="0" t="n">
        <f aca="false">VLOOKUP($H361,'Raw data'!$A$3:$L$1417,8,FALSE())</f>
        <v>20.5</v>
      </c>
      <c r="N361" s="0" t="e">
        <f aca="false">VLOOKUP($H361,'Raw data'!$A$3:$L$1417,2,FALSE())</f>
        <v>#N/A</v>
      </c>
      <c r="O361" s="0" t="e">
        <f aca="false">VLOOKUP($H361,'Raw data'!$A$3:$L$1417,10,FALSE())</f>
        <v>#N/A</v>
      </c>
      <c r="P361" s="0" t="n">
        <f aca="false">VLOOKUP($H361,'Raw data'!$M$3:$N$1243,2,FALSE())</f>
        <v>22.45</v>
      </c>
    </row>
    <row r="362" customFormat="false" ht="12.75" hidden="false" customHeight="false" outlineLevel="0" collapsed="false">
      <c r="A362" s="96" t="n">
        <v>36142</v>
      </c>
      <c r="B362" s="0" t="n">
        <v>22.33</v>
      </c>
      <c r="E362" s="96" t="n">
        <f aca="false">CHOOSE(IF(WEEKDAY(E361+1,2)=6,1,IF(WEEKDAY(E361+1,2)=7,2,3)),IF(ISNUMBER(MATCH(E361+3,$Q$3:$Q$56,0)),E361+4,E361+3),IF(ISNUMBER(MATCH(E361+2,$Q$3:$Q$56,0)),E361+3,E361+2),IF(ISNUMBER(MATCH(E361+1,$Q$3:$Q$56,0)),E361+2,E361+1))</f>
        <v>36248</v>
      </c>
      <c r="F362" s="0" t="n">
        <f aca="false">VLOOKUP(E362,$A$3:$B$1257,2,FALSE())</f>
        <v>20.76</v>
      </c>
      <c r="H362" s="96" t="n">
        <f aca="true">OFFSET($E$3,IF(ISNUMBER(VLOOKUP(OFFSET($E$3,MATCH(H361,$E$3:$E$1028,0),0),$E$3:$F$1067,2,FALSE())),MATCH(H361,$E$3:$E$1028,0),MATCH(H361,$E$3:$E$1028,0)+1),0)</f>
        <v>36258</v>
      </c>
      <c r="I362" s="0" t="n">
        <f aca="false">VLOOKUP(H362,$A$3:$B$1257,2,FALSE())</f>
        <v>23.53</v>
      </c>
      <c r="J362" s="0" t="n">
        <f aca="false">VLOOKUP(H362,'Raw data'!$A$3:$L$1417,5,FALSE())</f>
        <v>26.63</v>
      </c>
      <c r="K362" s="0" t="n">
        <f aca="false">VLOOKUP($H362,'Raw data'!$A$3:$L$1417,10,FALSE())</f>
        <v>32.39</v>
      </c>
      <c r="L362" s="0" t="n">
        <f aca="false">VLOOKUP($H362,'Raw data'!$A$3:$L$1417,7,FALSE())</f>
        <v>22.25</v>
      </c>
      <c r="M362" s="0" t="n">
        <f aca="false">VLOOKUP($H362,'Raw data'!$A$3:$L$1417,8,FALSE())</f>
        <v>21</v>
      </c>
      <c r="N362" s="0" t="e">
        <f aca="false">VLOOKUP($H362,'Raw data'!$A$3:$L$1417,2,FALSE())</f>
        <v>#N/A</v>
      </c>
      <c r="O362" s="0" t="n">
        <f aca="false">VLOOKUP($H362,'Raw data'!$A$3:$L$1417,10,FALSE())</f>
        <v>32.39</v>
      </c>
      <c r="P362" s="0" t="n">
        <f aca="false">VLOOKUP($H362,'Raw data'!$M$3:$N$1243,2,FALSE())</f>
        <v>21.73</v>
      </c>
    </row>
    <row r="363" customFormat="false" ht="12.75" hidden="false" customHeight="false" outlineLevel="0" collapsed="false">
      <c r="A363" s="96" t="n">
        <v>36143</v>
      </c>
      <c r="B363" s="0" t="n">
        <v>21.09</v>
      </c>
      <c r="E363" s="96" t="n">
        <f aca="false">CHOOSE(IF(WEEKDAY(E362+1,2)=6,1,IF(WEEKDAY(E362+1,2)=7,2,3)),IF(ISNUMBER(MATCH(E362+3,$Q$3:$Q$56,0)),E362+4,E362+3),IF(ISNUMBER(MATCH(E362+2,$Q$3:$Q$56,0)),E362+3,E362+2),IF(ISNUMBER(MATCH(E362+1,$Q$3:$Q$56,0)),E362+2,E362+1))</f>
        <v>36249</v>
      </c>
      <c r="F363" s="0" t="n">
        <f aca="false">VLOOKUP(E363,$A$3:$B$1257,2,FALSE())</f>
        <v>20.37</v>
      </c>
      <c r="H363" s="96" t="n">
        <f aca="true">OFFSET($E$3,IF(ISNUMBER(VLOOKUP(OFFSET($E$3,MATCH(H362,$E$3:$E$1028,0),0),$E$3:$F$1067,2,FALSE())),MATCH(H362,$E$3:$E$1028,0),MATCH(H362,$E$3:$E$1028,0)+1),0)</f>
        <v>36259</v>
      </c>
      <c r="I363" s="0" t="n">
        <f aca="false">VLOOKUP(H363,$A$3:$B$1257,2,FALSE())</f>
        <v>22.88</v>
      </c>
      <c r="J363" s="0" t="n">
        <f aca="false">VLOOKUP(H363,'Raw data'!$A$3:$L$1417,5,FALSE())</f>
        <v>29.65</v>
      </c>
      <c r="K363" s="0" t="n">
        <f aca="false">VLOOKUP($H363,'Raw data'!$A$3:$L$1417,10,FALSE())</f>
        <v>34.83</v>
      </c>
      <c r="L363" s="0" t="n">
        <f aca="false">VLOOKUP($H363,'Raw data'!$A$3:$L$1417,7,FALSE())</f>
        <v>22.29</v>
      </c>
      <c r="M363" s="0" t="n">
        <f aca="false">VLOOKUP($H363,'Raw data'!$A$3:$L$1417,8,FALSE())</f>
        <v>20.64</v>
      </c>
      <c r="N363" s="0" t="e">
        <f aca="false">VLOOKUP($H363,'Raw data'!$A$3:$L$1417,2,FALSE())</f>
        <v>#N/A</v>
      </c>
      <c r="O363" s="0" t="n">
        <f aca="false">VLOOKUP($H363,'Raw data'!$A$3:$L$1417,10,FALSE())</f>
        <v>34.83</v>
      </c>
      <c r="P363" s="0" t="n">
        <f aca="false">VLOOKUP($H363,'Raw data'!$M$3:$N$1243,2,FALSE())</f>
        <v>23.06</v>
      </c>
    </row>
    <row r="364" customFormat="false" ht="12.75" hidden="false" customHeight="false" outlineLevel="0" collapsed="false">
      <c r="A364" s="96" t="n">
        <v>36144</v>
      </c>
      <c r="B364" s="0" t="n">
        <v>24.58</v>
      </c>
      <c r="E364" s="96" t="n">
        <f aca="false">CHOOSE(IF(WEEKDAY(E363+1,2)=6,1,IF(WEEKDAY(E363+1,2)=7,2,3)),IF(ISNUMBER(MATCH(E363+3,$Q$3:$Q$56,0)),E363+4,E363+3),IF(ISNUMBER(MATCH(E363+2,$Q$3:$Q$56,0)),E363+3,E363+2),IF(ISNUMBER(MATCH(E363+1,$Q$3:$Q$56,0)),E363+2,E363+1))</f>
        <v>36250</v>
      </c>
      <c r="F364" s="0" t="n">
        <f aca="false">VLOOKUP(E364,$A$3:$B$1257,2,FALSE())</f>
        <v>21.74</v>
      </c>
      <c r="H364" s="96" t="n">
        <f aca="true">OFFSET($E$3,IF(ISNUMBER(VLOOKUP(OFFSET($E$3,MATCH(H363,$E$3:$E$1028,0),0),$E$3:$F$1067,2,FALSE())),MATCH(H363,$E$3:$E$1028,0),MATCH(H363,$E$3:$E$1028,0)+1),0)</f>
        <v>36262</v>
      </c>
      <c r="I364" s="0" t="n">
        <f aca="false">VLOOKUP(H364,$A$3:$B$1257,2,FALSE())</f>
        <v>22.46</v>
      </c>
      <c r="J364" s="0" t="n">
        <f aca="false">VLOOKUP(H364,'Raw data'!$A$3:$L$1417,5,FALSE())</f>
        <v>31.7</v>
      </c>
      <c r="K364" s="0" t="n">
        <f aca="false">VLOOKUP($H364,'Raw data'!$A$3:$L$1417,10,FALSE())</f>
        <v>36</v>
      </c>
      <c r="L364" s="0" t="n">
        <f aca="false">VLOOKUP($H364,'Raw data'!$A$3:$L$1417,7,FALSE())</f>
        <v>23</v>
      </c>
      <c r="M364" s="0" t="n">
        <f aca="false">VLOOKUP($H364,'Raw data'!$A$3:$L$1417,8,FALSE())</f>
        <v>21.92</v>
      </c>
      <c r="N364" s="0" t="e">
        <f aca="false">VLOOKUP($H364,'Raw data'!$A$3:$L$1417,2,FALSE())</f>
        <v>#N/A</v>
      </c>
      <c r="O364" s="0" t="n">
        <f aca="false">VLOOKUP($H364,'Raw data'!$A$3:$L$1417,10,FALSE())</f>
        <v>36</v>
      </c>
      <c r="P364" s="0" t="n">
        <f aca="false">VLOOKUP($H364,'Raw data'!$M$3:$N$1243,2,FALSE())</f>
        <v>24.07</v>
      </c>
    </row>
    <row r="365" customFormat="false" ht="12.75" hidden="false" customHeight="false" outlineLevel="0" collapsed="false">
      <c r="A365" s="96" t="n">
        <v>36145</v>
      </c>
      <c r="B365" s="0" t="n">
        <v>23.28</v>
      </c>
      <c r="E365" s="96" t="n">
        <f aca="false">CHOOSE(IF(WEEKDAY(E364+1,2)=6,1,IF(WEEKDAY(E364+1,2)=7,2,3)),IF(ISNUMBER(MATCH(E364+3,$Q$3:$Q$56,0)),E364+4,E364+3),IF(ISNUMBER(MATCH(E364+2,$Q$3:$Q$56,0)),E364+3,E364+2),IF(ISNUMBER(MATCH(E364+1,$Q$3:$Q$56,0)),E364+2,E364+1))</f>
        <v>36251</v>
      </c>
      <c r="F365" s="0" t="n">
        <f aca="false">VLOOKUP(E365,$A$3:$B$1257,2,FALSE())</f>
        <v>23.21</v>
      </c>
      <c r="H365" s="96" t="n">
        <f aca="true">OFFSET($E$3,IF(ISNUMBER(VLOOKUP(OFFSET($E$3,MATCH(H364,$E$3:$E$1028,0),0),$E$3:$F$1067,2,FALSE())),MATCH(H364,$E$3:$E$1028,0),MATCH(H364,$E$3:$E$1028,0)+1),0)</f>
        <v>36263</v>
      </c>
      <c r="I365" s="0" t="n">
        <f aca="false">VLOOKUP(H365,$A$3:$B$1257,2,FALSE())</f>
        <v>23.32</v>
      </c>
      <c r="J365" s="0" t="n">
        <f aca="false">VLOOKUP(H365,'Raw data'!$A$3:$L$1417,5,FALSE())</f>
        <v>25.06</v>
      </c>
      <c r="K365" s="0" t="n">
        <f aca="false">VLOOKUP($H365,'Raw data'!$A$3:$L$1417,10,FALSE())</f>
        <v>24.9</v>
      </c>
      <c r="L365" s="0" t="e">
        <f aca="false">VLOOKUP($H365,'Raw data'!$A$3:$L$1417,7,FALSE())</f>
        <v>#N/A</v>
      </c>
      <c r="M365" s="0" t="n">
        <f aca="false">VLOOKUP($H365,'Raw data'!$A$3:$L$1417,8,FALSE())</f>
        <v>22.83</v>
      </c>
      <c r="N365" s="0" t="e">
        <f aca="false">VLOOKUP($H365,'Raw data'!$A$3:$L$1417,2,FALSE())</f>
        <v>#N/A</v>
      </c>
      <c r="O365" s="0" t="n">
        <f aca="false">VLOOKUP($H365,'Raw data'!$A$3:$L$1417,10,FALSE())</f>
        <v>24.9</v>
      </c>
      <c r="P365" s="0" t="n">
        <f aca="false">VLOOKUP($H365,'Raw data'!$M$3:$N$1243,2,FALSE())</f>
        <v>24.48</v>
      </c>
    </row>
    <row r="366" customFormat="false" ht="12.75" hidden="false" customHeight="false" outlineLevel="0" collapsed="false">
      <c r="A366" s="96" t="n">
        <v>36146</v>
      </c>
      <c r="B366" s="0" t="n">
        <v>23.64</v>
      </c>
      <c r="E366" s="96" t="n">
        <f aca="false">CHOOSE(IF(WEEKDAY(E365+1,2)=6,1,IF(WEEKDAY(E365+1,2)=7,2,3)),IF(ISNUMBER(MATCH(E365+3,$Q$3:$Q$56,0)),E365+4,E365+3),IF(ISNUMBER(MATCH(E365+2,$Q$3:$Q$56,0)),E365+3,E365+2),IF(ISNUMBER(MATCH(E365+1,$Q$3:$Q$56,0)),E365+2,E365+1))</f>
        <v>36252</v>
      </c>
      <c r="F366" s="0" t="e">
        <f aca="false">VLOOKUP(E366,$A$3:$B$1257,2,FALSE())</f>
        <v>#N/A</v>
      </c>
      <c r="H366" s="96" t="n">
        <f aca="true">OFFSET($E$3,IF(ISNUMBER(VLOOKUP(OFFSET($E$3,MATCH(H365,$E$3:$E$1028,0),0),$E$3:$F$1067,2,FALSE())),MATCH(H365,$E$3:$E$1028,0),MATCH(H365,$E$3:$E$1028,0)+1),0)</f>
        <v>36264</v>
      </c>
      <c r="I366" s="0" t="n">
        <f aca="false">VLOOKUP(H366,$A$3:$B$1257,2,FALSE())</f>
        <v>23.5</v>
      </c>
      <c r="J366" s="0" t="n">
        <f aca="false">VLOOKUP(H366,'Raw data'!$A$3:$L$1417,5,FALSE())</f>
        <v>27.37</v>
      </c>
      <c r="K366" s="0" t="n">
        <f aca="false">VLOOKUP($H366,'Raw data'!$A$3:$L$1417,10,FALSE())</f>
        <v>25.42</v>
      </c>
      <c r="L366" s="0" t="n">
        <f aca="false">VLOOKUP($H366,'Raw data'!$A$3:$L$1417,7,FALSE())</f>
        <v>26</v>
      </c>
      <c r="M366" s="0" t="e">
        <f aca="false">VLOOKUP($H366,'Raw data'!$A$3:$L$1417,8,FALSE())</f>
        <v>#N/A</v>
      </c>
      <c r="N366" s="0" t="e">
        <f aca="false">VLOOKUP($H366,'Raw data'!$A$3:$L$1417,2,FALSE())</f>
        <v>#N/A</v>
      </c>
      <c r="O366" s="0" t="n">
        <f aca="false">VLOOKUP($H366,'Raw data'!$A$3:$L$1417,10,FALSE())</f>
        <v>25.42</v>
      </c>
      <c r="P366" s="0" t="n">
        <f aca="false">VLOOKUP($H366,'Raw data'!$M$3:$N$1243,2,FALSE())</f>
        <v>24</v>
      </c>
    </row>
    <row r="367" customFormat="false" ht="12.75" hidden="false" customHeight="false" outlineLevel="0" collapsed="false">
      <c r="A367" s="96" t="n">
        <v>36147</v>
      </c>
      <c r="B367" s="0" t="n">
        <v>23.61</v>
      </c>
      <c r="E367" s="96" t="n">
        <f aca="false">CHOOSE(IF(WEEKDAY(E366+1,2)=6,1,IF(WEEKDAY(E366+1,2)=7,2,3)),IF(ISNUMBER(MATCH(E366+3,$Q$3:$Q$56,0)),E366+4,E366+3),IF(ISNUMBER(MATCH(E366+2,$Q$3:$Q$56,0)),E366+3,E366+2),IF(ISNUMBER(MATCH(E366+1,$Q$3:$Q$56,0)),E366+2,E366+1))</f>
        <v>36255</v>
      </c>
      <c r="F367" s="0" t="n">
        <f aca="false">VLOOKUP(E367,$A$3:$B$1257,2,FALSE())</f>
        <v>23.31</v>
      </c>
      <c r="H367" s="96" t="n">
        <f aca="true">OFFSET($E$3,IF(ISNUMBER(VLOOKUP(OFFSET($E$3,MATCH(H366,$E$3:$E$1028,0),0),$E$3:$F$1067,2,FALSE())),MATCH(H366,$E$3:$E$1028,0),MATCH(H366,$E$3:$E$1028,0)+1),0)</f>
        <v>36265</v>
      </c>
      <c r="I367" s="0" t="n">
        <f aca="false">VLOOKUP(H367,$A$3:$B$1257,2,FALSE())</f>
        <v>23.85</v>
      </c>
      <c r="J367" s="0" t="n">
        <f aca="false">VLOOKUP(H367,'Raw data'!$A$3:$L$1417,5,FALSE())</f>
        <v>25.11</v>
      </c>
      <c r="K367" s="0" t="n">
        <f aca="false">VLOOKUP($H367,'Raw data'!$A$3:$L$1417,10,FALSE())</f>
        <v>27.86</v>
      </c>
      <c r="L367" s="0" t="n">
        <f aca="false">VLOOKUP($H367,'Raw data'!$A$3:$L$1417,7,FALSE())</f>
        <v>24</v>
      </c>
      <c r="M367" s="0" t="n">
        <f aca="false">VLOOKUP($H367,'Raw data'!$A$3:$L$1417,8,FALSE())</f>
        <v>24.5</v>
      </c>
      <c r="N367" s="0" t="e">
        <f aca="false">VLOOKUP($H367,'Raw data'!$A$3:$L$1417,2,FALSE())</f>
        <v>#N/A</v>
      </c>
      <c r="O367" s="0" t="n">
        <f aca="false">VLOOKUP($H367,'Raw data'!$A$3:$L$1417,10,FALSE())</f>
        <v>27.86</v>
      </c>
      <c r="P367" s="0" t="n">
        <f aca="false">VLOOKUP($H367,'Raw data'!$M$3:$N$1243,2,FALSE())</f>
        <v>24.19</v>
      </c>
    </row>
    <row r="368" customFormat="false" ht="12.75" hidden="false" customHeight="false" outlineLevel="0" collapsed="false">
      <c r="A368" s="96" t="n">
        <v>36148</v>
      </c>
      <c r="B368" s="0" t="n">
        <v>23</v>
      </c>
      <c r="E368" s="96" t="n">
        <f aca="false">CHOOSE(IF(WEEKDAY(E367+1,2)=6,1,IF(WEEKDAY(E367+1,2)=7,2,3)),IF(ISNUMBER(MATCH(E367+3,$Q$3:$Q$56,0)),E367+4,E367+3),IF(ISNUMBER(MATCH(E367+2,$Q$3:$Q$56,0)),E367+3,E367+2),IF(ISNUMBER(MATCH(E367+1,$Q$3:$Q$56,0)),E367+2,E367+1))</f>
        <v>36256</v>
      </c>
      <c r="F368" s="0" t="n">
        <f aca="false">VLOOKUP(E368,$A$3:$B$1257,2,FALSE())</f>
        <v>22.99</v>
      </c>
      <c r="H368" s="96" t="n">
        <f aca="true">OFFSET($E$3,IF(ISNUMBER(VLOOKUP(OFFSET($E$3,MATCH(H367,$E$3:$E$1028,0),0),$E$3:$F$1067,2,FALSE())),MATCH(H367,$E$3:$E$1028,0),MATCH(H367,$E$3:$E$1028,0)+1),0)</f>
        <v>36266</v>
      </c>
      <c r="I368" s="0" t="n">
        <f aca="false">VLOOKUP(H368,$A$3:$B$1257,2,FALSE())</f>
        <v>23.87</v>
      </c>
      <c r="J368" s="0" t="n">
        <f aca="false">VLOOKUP(H368,'Raw data'!$A$3:$L$1417,5,FALSE())</f>
        <v>29.39</v>
      </c>
      <c r="K368" s="0" t="n">
        <f aca="false">VLOOKUP($H368,'Raw data'!$A$3:$L$1417,10,FALSE())</f>
        <v>31.17</v>
      </c>
      <c r="L368" s="0" t="e">
        <f aca="false">VLOOKUP($H368,'Raw data'!$A$3:$L$1417,7,FALSE())</f>
        <v>#N/A</v>
      </c>
      <c r="M368" s="0" t="n">
        <f aca="false">VLOOKUP($H368,'Raw data'!$A$3:$L$1417,8,FALSE())</f>
        <v>23.5</v>
      </c>
      <c r="N368" s="0" t="e">
        <f aca="false">VLOOKUP($H368,'Raw data'!$A$3:$L$1417,2,FALSE())</f>
        <v>#N/A</v>
      </c>
      <c r="O368" s="0" t="n">
        <f aca="false">VLOOKUP($H368,'Raw data'!$A$3:$L$1417,10,FALSE())</f>
        <v>31.17</v>
      </c>
      <c r="P368" s="0" t="n">
        <f aca="false">VLOOKUP($H368,'Raw data'!$M$3:$N$1243,2,FALSE())</f>
        <v>26.02</v>
      </c>
    </row>
    <row r="369" customFormat="false" ht="12.75" hidden="false" customHeight="false" outlineLevel="0" collapsed="false">
      <c r="A369" s="96" t="n">
        <v>36149</v>
      </c>
      <c r="B369" s="0" t="n">
        <v>22.77</v>
      </c>
      <c r="E369" s="96" t="n">
        <f aca="false">CHOOSE(IF(WEEKDAY(E368+1,2)=6,1,IF(WEEKDAY(E368+1,2)=7,2,3)),IF(ISNUMBER(MATCH(E368+3,$Q$3:$Q$56,0)),E368+4,E368+3),IF(ISNUMBER(MATCH(E368+2,$Q$3:$Q$56,0)),E368+3,E368+2),IF(ISNUMBER(MATCH(E368+1,$Q$3:$Q$56,0)),E368+2,E368+1))</f>
        <v>36257</v>
      </c>
      <c r="F369" s="0" t="n">
        <f aca="false">VLOOKUP(E369,$A$3:$B$1257,2,FALSE())</f>
        <v>22.14</v>
      </c>
      <c r="H369" s="96" t="n">
        <f aca="true">OFFSET($E$3,IF(ISNUMBER(VLOOKUP(OFFSET($E$3,MATCH(H368,$E$3:$E$1028,0),0),$E$3:$F$1067,2,FALSE())),MATCH(H368,$E$3:$E$1028,0),MATCH(H368,$E$3:$E$1028,0)+1),0)</f>
        <v>36269</v>
      </c>
      <c r="I369" s="0" t="n">
        <f aca="false">VLOOKUP(H369,$A$3:$B$1257,2,FALSE())</f>
        <v>23.13</v>
      </c>
      <c r="J369" s="0" t="n">
        <f aca="false">VLOOKUP(H369,'Raw data'!$A$3:$L$1417,5,FALSE())</f>
        <v>31.42</v>
      </c>
      <c r="K369" s="0" t="n">
        <f aca="false">VLOOKUP($H369,'Raw data'!$A$3:$L$1417,10,FALSE())</f>
        <v>32.72</v>
      </c>
      <c r="L369" s="0" t="n">
        <f aca="false">VLOOKUP($H369,'Raw data'!$A$3:$L$1417,7,FALSE())</f>
        <v>26.75</v>
      </c>
      <c r="M369" s="0" t="n">
        <f aca="false">VLOOKUP($H369,'Raw data'!$A$3:$L$1417,8,FALSE())</f>
        <v>24</v>
      </c>
      <c r="N369" s="0" t="e">
        <f aca="false">VLOOKUP($H369,'Raw data'!$A$3:$L$1417,2,FALSE())</f>
        <v>#N/A</v>
      </c>
      <c r="O369" s="0" t="n">
        <f aca="false">VLOOKUP($H369,'Raw data'!$A$3:$L$1417,10,FALSE())</f>
        <v>32.72</v>
      </c>
      <c r="P369" s="0" t="n">
        <f aca="false">VLOOKUP($H369,'Raw data'!$M$3:$N$1243,2,FALSE())</f>
        <v>29.76</v>
      </c>
    </row>
    <row r="370" customFormat="false" ht="12.75" hidden="false" customHeight="false" outlineLevel="0" collapsed="false">
      <c r="A370" s="96" t="n">
        <v>36150</v>
      </c>
      <c r="B370" s="0" t="n">
        <v>23.41</v>
      </c>
      <c r="E370" s="96" t="n">
        <f aca="false">CHOOSE(IF(WEEKDAY(E369+1,2)=6,1,IF(WEEKDAY(E369+1,2)=7,2,3)),IF(ISNUMBER(MATCH(E369+3,$Q$3:$Q$56,0)),E369+4,E369+3),IF(ISNUMBER(MATCH(E369+2,$Q$3:$Q$56,0)),E369+3,E369+2),IF(ISNUMBER(MATCH(E369+1,$Q$3:$Q$56,0)),E369+2,E369+1))</f>
        <v>36258</v>
      </c>
      <c r="F370" s="0" t="n">
        <f aca="false">VLOOKUP(E370,$A$3:$B$1257,2,FALSE())</f>
        <v>23.53</v>
      </c>
      <c r="H370" s="96" t="n">
        <f aca="true">OFFSET($E$3,IF(ISNUMBER(VLOOKUP(OFFSET($E$3,MATCH(H369,$E$3:$E$1028,0),0),$E$3:$F$1067,2,FALSE())),MATCH(H369,$E$3:$E$1028,0),MATCH(H369,$E$3:$E$1028,0)+1),0)</f>
        <v>36270</v>
      </c>
      <c r="I370" s="0" t="n">
        <f aca="false">VLOOKUP(H370,$A$3:$B$1257,2,FALSE())</f>
        <v>24.78</v>
      </c>
      <c r="J370" s="0" t="n">
        <f aca="false">VLOOKUP(H370,'Raw data'!$A$3:$L$1417,5,FALSE())</f>
        <v>26.09</v>
      </c>
      <c r="K370" s="0" t="n">
        <f aca="false">VLOOKUP($H370,'Raw data'!$A$3:$L$1417,10,FALSE())</f>
        <v>30</v>
      </c>
      <c r="L370" s="0" t="n">
        <f aca="false">VLOOKUP($H370,'Raw data'!$A$3:$L$1417,7,FALSE())</f>
        <v>26</v>
      </c>
      <c r="M370" s="0" t="n">
        <f aca="false">VLOOKUP($H370,'Raw data'!$A$3:$L$1417,8,FALSE())</f>
        <v>24.19</v>
      </c>
      <c r="N370" s="0" t="e">
        <f aca="false">VLOOKUP($H370,'Raw data'!$A$3:$L$1417,2,FALSE())</f>
        <v>#N/A</v>
      </c>
      <c r="O370" s="0" t="n">
        <f aca="false">VLOOKUP($H370,'Raw data'!$A$3:$L$1417,10,FALSE())</f>
        <v>30</v>
      </c>
      <c r="P370" s="0" t="n">
        <f aca="false">VLOOKUP($H370,'Raw data'!$M$3:$N$1243,2,FALSE())</f>
        <v>27.76</v>
      </c>
    </row>
    <row r="371" customFormat="false" ht="12.75" hidden="false" customHeight="false" outlineLevel="0" collapsed="false">
      <c r="A371" s="96" t="n">
        <v>36151</v>
      </c>
      <c r="B371" s="0" t="n">
        <v>23.45</v>
      </c>
      <c r="E371" s="96" t="n">
        <f aca="false">CHOOSE(IF(WEEKDAY(E370+1,2)=6,1,IF(WEEKDAY(E370+1,2)=7,2,3)),IF(ISNUMBER(MATCH(E370+3,$Q$3:$Q$56,0)),E370+4,E370+3),IF(ISNUMBER(MATCH(E370+2,$Q$3:$Q$56,0)),E370+3,E370+2),IF(ISNUMBER(MATCH(E370+1,$Q$3:$Q$56,0)),E370+2,E370+1))</f>
        <v>36259</v>
      </c>
      <c r="F371" s="0" t="n">
        <f aca="false">VLOOKUP(E371,$A$3:$B$1257,2,FALSE())</f>
        <v>22.88</v>
      </c>
      <c r="H371" s="96" t="n">
        <f aca="true">OFFSET($E$3,IF(ISNUMBER(VLOOKUP(OFFSET($E$3,MATCH(H370,$E$3:$E$1028,0),0),$E$3:$F$1067,2,FALSE())),MATCH(H370,$E$3:$E$1028,0),MATCH(H370,$E$3:$E$1028,0)+1),0)</f>
        <v>36271</v>
      </c>
      <c r="I371" s="0" t="n">
        <f aca="false">VLOOKUP(H371,$A$3:$B$1257,2,FALSE())</f>
        <v>23.79</v>
      </c>
      <c r="J371" s="0" t="n">
        <f aca="false">VLOOKUP(H371,'Raw data'!$A$3:$L$1417,5,FALSE())</f>
        <v>30.76</v>
      </c>
      <c r="K371" s="0" t="n">
        <f aca="false">VLOOKUP($H371,'Raw data'!$A$3:$L$1417,10,FALSE())</f>
        <v>36</v>
      </c>
      <c r="L371" s="0" t="n">
        <f aca="false">VLOOKUP($H371,'Raw data'!$A$3:$L$1417,7,FALSE())</f>
        <v>27</v>
      </c>
      <c r="M371" s="0" t="n">
        <f aca="false">VLOOKUP($H371,'Raw data'!$A$3:$L$1417,8,FALSE())</f>
        <v>24.44</v>
      </c>
      <c r="N371" s="0" t="e">
        <f aca="false">VLOOKUP($H371,'Raw data'!$A$3:$L$1417,2,FALSE())</f>
        <v>#N/A</v>
      </c>
      <c r="O371" s="0" t="n">
        <f aca="false">VLOOKUP($H371,'Raw data'!$A$3:$L$1417,10,FALSE())</f>
        <v>36</v>
      </c>
      <c r="P371" s="0" t="n">
        <f aca="false">VLOOKUP($H371,'Raw data'!$M$3:$N$1243,2,FALSE())</f>
        <v>27.92</v>
      </c>
    </row>
    <row r="372" customFormat="false" ht="12.75" hidden="false" customHeight="false" outlineLevel="0" collapsed="false">
      <c r="A372" s="96" t="n">
        <v>36152</v>
      </c>
      <c r="B372" s="0" t="n">
        <v>25.86</v>
      </c>
      <c r="E372" s="96" t="n">
        <f aca="false">CHOOSE(IF(WEEKDAY(E371+1,2)=6,1,IF(WEEKDAY(E371+1,2)=7,2,3)),IF(ISNUMBER(MATCH(E371+3,$Q$3:$Q$56,0)),E371+4,E371+3),IF(ISNUMBER(MATCH(E371+2,$Q$3:$Q$56,0)),E371+3,E371+2),IF(ISNUMBER(MATCH(E371+1,$Q$3:$Q$56,0)),E371+2,E371+1))</f>
        <v>36262</v>
      </c>
      <c r="F372" s="0" t="n">
        <f aca="false">VLOOKUP(E372,$A$3:$B$1257,2,FALSE())</f>
        <v>22.46</v>
      </c>
      <c r="H372" s="96" t="n">
        <f aca="true">OFFSET($E$3,IF(ISNUMBER(VLOOKUP(OFFSET($E$3,MATCH(H371,$E$3:$E$1028,0),0),$E$3:$F$1067,2,FALSE())),MATCH(H371,$E$3:$E$1028,0),MATCH(H371,$E$3:$E$1028,0)+1),0)</f>
        <v>36272</v>
      </c>
      <c r="I372" s="0" t="n">
        <f aca="false">VLOOKUP(H372,$A$3:$B$1257,2,FALSE())</f>
        <v>23.89</v>
      </c>
      <c r="J372" s="0" t="n">
        <f aca="false">VLOOKUP(H372,'Raw data'!$A$3:$L$1417,5,FALSE())</f>
        <v>31.57</v>
      </c>
      <c r="K372" s="0" t="n">
        <f aca="false">VLOOKUP($H372,'Raw data'!$A$3:$L$1417,10,FALSE())</f>
        <v>39</v>
      </c>
      <c r="L372" s="0" t="n">
        <f aca="false">VLOOKUP($H372,'Raw data'!$A$3:$L$1417,7,FALSE())</f>
        <v>27.67</v>
      </c>
      <c r="M372" s="0" t="n">
        <f aca="false">VLOOKUP($H372,'Raw data'!$A$3:$L$1417,8,FALSE())</f>
        <v>26</v>
      </c>
      <c r="N372" s="0" t="e">
        <f aca="false">VLOOKUP($H372,'Raw data'!$A$3:$L$1417,2,FALSE())</f>
        <v>#N/A</v>
      </c>
      <c r="O372" s="0" t="n">
        <f aca="false">VLOOKUP($H372,'Raw data'!$A$3:$L$1417,10,FALSE())</f>
        <v>39</v>
      </c>
      <c r="P372" s="0" t="n">
        <f aca="false">VLOOKUP($H372,'Raw data'!$M$3:$N$1243,2,FALSE())</f>
        <v>31.34</v>
      </c>
    </row>
    <row r="373" customFormat="false" ht="12.75" hidden="false" customHeight="false" outlineLevel="0" collapsed="false">
      <c r="A373" s="96" t="n">
        <v>36155</v>
      </c>
      <c r="B373" s="0" t="n">
        <v>25</v>
      </c>
      <c r="E373" s="96" t="n">
        <f aca="false">CHOOSE(IF(WEEKDAY(E372+1,2)=6,1,IF(WEEKDAY(E372+1,2)=7,2,3)),IF(ISNUMBER(MATCH(E372+3,$Q$3:$Q$56,0)),E372+4,E372+3),IF(ISNUMBER(MATCH(E372+2,$Q$3:$Q$56,0)),E372+3,E372+2),IF(ISNUMBER(MATCH(E372+1,$Q$3:$Q$56,0)),E372+2,E372+1))</f>
        <v>36263</v>
      </c>
      <c r="F373" s="0" t="n">
        <f aca="false">VLOOKUP(E373,$A$3:$B$1257,2,FALSE())</f>
        <v>23.32</v>
      </c>
      <c r="H373" s="96" t="n">
        <f aca="true">OFFSET($E$3,IF(ISNUMBER(VLOOKUP(OFFSET($E$3,MATCH(H372,$E$3:$E$1028,0),0),$E$3:$F$1067,2,FALSE())),MATCH(H372,$E$3:$E$1028,0),MATCH(H372,$E$3:$E$1028,0)+1),0)</f>
        <v>36273</v>
      </c>
      <c r="I373" s="0" t="n">
        <f aca="false">VLOOKUP(H373,$A$3:$B$1257,2,FALSE())</f>
        <v>24.04</v>
      </c>
      <c r="J373" s="0" t="n">
        <f aca="false">VLOOKUP(H373,'Raw data'!$A$3:$L$1417,5,FALSE())</f>
        <v>34.33</v>
      </c>
      <c r="K373" s="0" t="e">
        <f aca="false">VLOOKUP($H373,'Raw data'!$A$3:$L$1417,10,FALSE())</f>
        <v>#N/A</v>
      </c>
      <c r="L373" s="0" t="n">
        <f aca="false">VLOOKUP($H373,'Raw data'!$A$3:$L$1417,7,FALSE())</f>
        <v>27.17</v>
      </c>
      <c r="M373" s="0" t="n">
        <f aca="false">VLOOKUP($H373,'Raw data'!$A$3:$L$1417,8,FALSE())</f>
        <v>24.91</v>
      </c>
      <c r="N373" s="0" t="e">
        <f aca="false">VLOOKUP($H373,'Raw data'!$A$3:$L$1417,2,FALSE())</f>
        <v>#N/A</v>
      </c>
      <c r="O373" s="0" t="e">
        <f aca="false">VLOOKUP($H373,'Raw data'!$A$3:$L$1417,10,FALSE())</f>
        <v>#N/A</v>
      </c>
      <c r="P373" s="0" t="n">
        <f aca="false">VLOOKUP($H373,'Raw data'!$M$3:$N$1243,2,FALSE())</f>
        <v>30.26</v>
      </c>
    </row>
    <row r="374" customFormat="false" ht="12.75" hidden="false" customHeight="false" outlineLevel="0" collapsed="false">
      <c r="A374" s="96" t="n">
        <v>36156</v>
      </c>
      <c r="B374" s="0" t="n">
        <v>25</v>
      </c>
      <c r="E374" s="96" t="n">
        <f aca="false">CHOOSE(IF(WEEKDAY(E373+1,2)=6,1,IF(WEEKDAY(E373+1,2)=7,2,3)),IF(ISNUMBER(MATCH(E373+3,$Q$3:$Q$56,0)),E373+4,E373+3),IF(ISNUMBER(MATCH(E373+2,$Q$3:$Q$56,0)),E373+3,E373+2),IF(ISNUMBER(MATCH(E373+1,$Q$3:$Q$56,0)),E373+2,E373+1))</f>
        <v>36264</v>
      </c>
      <c r="F374" s="0" t="n">
        <f aca="false">VLOOKUP(E374,$A$3:$B$1257,2,FALSE())</f>
        <v>23.5</v>
      </c>
      <c r="H374" s="96" t="n">
        <f aca="true">OFFSET($E$3,IF(ISNUMBER(VLOOKUP(OFFSET($E$3,MATCH(H373,$E$3:$E$1028,0),0),$E$3:$F$1067,2,FALSE())),MATCH(H373,$E$3:$E$1028,0),MATCH(H373,$E$3:$E$1028,0)+1),0)</f>
        <v>36276</v>
      </c>
      <c r="I374" s="0" t="n">
        <f aca="false">VLOOKUP(H374,$A$3:$B$1257,2,FALSE())</f>
        <v>24.2</v>
      </c>
      <c r="J374" s="0" t="n">
        <f aca="false">VLOOKUP(H374,'Raw data'!$A$3:$L$1417,5,FALSE())</f>
        <v>34.04</v>
      </c>
      <c r="K374" s="0" t="n">
        <f aca="false">VLOOKUP($H374,'Raw data'!$A$3:$L$1417,10,FALSE())</f>
        <v>36</v>
      </c>
      <c r="L374" s="0" t="n">
        <f aca="false">VLOOKUP($H374,'Raw data'!$A$3:$L$1417,7,FALSE())</f>
        <v>27</v>
      </c>
      <c r="M374" s="0" t="n">
        <f aca="false">VLOOKUP($H374,'Raw data'!$A$3:$L$1417,8,FALSE())</f>
        <v>25.13</v>
      </c>
      <c r="N374" s="0" t="e">
        <f aca="false">VLOOKUP($H374,'Raw data'!$A$3:$L$1417,2,FALSE())</f>
        <v>#N/A</v>
      </c>
      <c r="O374" s="0" t="n">
        <f aca="false">VLOOKUP($H374,'Raw data'!$A$3:$L$1417,10,FALSE())</f>
        <v>36</v>
      </c>
      <c r="P374" s="0" t="n">
        <f aca="false">VLOOKUP($H374,'Raw data'!$M$3:$N$1243,2,FALSE())</f>
        <v>28.83</v>
      </c>
    </row>
    <row r="375" customFormat="false" ht="12.75" hidden="false" customHeight="false" outlineLevel="0" collapsed="false">
      <c r="A375" s="96" t="n">
        <v>36157</v>
      </c>
      <c r="B375" s="0" t="n">
        <v>25.19</v>
      </c>
      <c r="E375" s="96" t="n">
        <f aca="false">CHOOSE(IF(WEEKDAY(E374+1,2)=6,1,IF(WEEKDAY(E374+1,2)=7,2,3)),IF(ISNUMBER(MATCH(E374+3,$Q$3:$Q$56,0)),E374+4,E374+3),IF(ISNUMBER(MATCH(E374+2,$Q$3:$Q$56,0)),E374+3,E374+2),IF(ISNUMBER(MATCH(E374+1,$Q$3:$Q$56,0)),E374+2,E374+1))</f>
        <v>36265</v>
      </c>
      <c r="F375" s="0" t="n">
        <f aca="false">VLOOKUP(E375,$A$3:$B$1257,2,FALSE())</f>
        <v>23.85</v>
      </c>
      <c r="H375" s="96" t="n">
        <f aca="true">OFFSET($E$3,IF(ISNUMBER(VLOOKUP(OFFSET($E$3,MATCH(H374,$E$3:$E$1028,0),0),$E$3:$F$1067,2,FALSE())),MATCH(H374,$E$3:$E$1028,0),MATCH(H374,$E$3:$E$1028,0)+1),0)</f>
        <v>36277</v>
      </c>
      <c r="I375" s="0" t="n">
        <f aca="false">VLOOKUP(H375,$A$3:$B$1257,2,FALSE())</f>
        <v>25.4</v>
      </c>
      <c r="J375" s="0" t="n">
        <f aca="false">VLOOKUP(H375,'Raw data'!$A$3:$L$1417,5,FALSE())</f>
        <v>29.02</v>
      </c>
      <c r="K375" s="0" t="n">
        <f aca="false">VLOOKUP($H375,'Raw data'!$A$3:$L$1417,10,FALSE())</f>
        <v>29.08</v>
      </c>
      <c r="L375" s="0" t="n">
        <f aca="false">VLOOKUP($H375,'Raw data'!$A$3:$L$1417,7,FALSE())</f>
        <v>26.33</v>
      </c>
      <c r="M375" s="0" t="n">
        <f aca="false">VLOOKUP($H375,'Raw data'!$A$3:$L$1417,8,FALSE())</f>
        <v>25.39</v>
      </c>
      <c r="N375" s="0" t="e">
        <f aca="false">VLOOKUP($H375,'Raw data'!$A$3:$L$1417,2,FALSE())</f>
        <v>#N/A</v>
      </c>
      <c r="O375" s="0" t="n">
        <f aca="false">VLOOKUP($H375,'Raw data'!$A$3:$L$1417,10,FALSE())</f>
        <v>29.08</v>
      </c>
      <c r="P375" s="0" t="n">
        <f aca="false">VLOOKUP($H375,'Raw data'!$M$3:$N$1243,2,FALSE())</f>
        <v>26.55</v>
      </c>
    </row>
    <row r="376" customFormat="false" ht="12.75" hidden="false" customHeight="false" outlineLevel="0" collapsed="false">
      <c r="A376" s="96" t="n">
        <v>36158</v>
      </c>
      <c r="B376" s="0" t="n">
        <v>24.25</v>
      </c>
      <c r="E376" s="96" t="n">
        <f aca="false">CHOOSE(IF(WEEKDAY(E375+1,2)=6,1,IF(WEEKDAY(E375+1,2)=7,2,3)),IF(ISNUMBER(MATCH(E375+3,$Q$3:$Q$56,0)),E375+4,E375+3),IF(ISNUMBER(MATCH(E375+2,$Q$3:$Q$56,0)),E375+3,E375+2),IF(ISNUMBER(MATCH(E375+1,$Q$3:$Q$56,0)),E375+2,E375+1))</f>
        <v>36266</v>
      </c>
      <c r="F376" s="0" t="n">
        <f aca="false">VLOOKUP(E376,$A$3:$B$1257,2,FALSE())</f>
        <v>23.87</v>
      </c>
      <c r="H376" s="96" t="n">
        <f aca="true">OFFSET($E$3,IF(ISNUMBER(VLOOKUP(OFFSET($E$3,MATCH(H375,$E$3:$E$1028,0),0),$E$3:$F$1067,2,FALSE())),MATCH(H375,$E$3:$E$1028,0),MATCH(H375,$E$3:$E$1028,0)+1),0)</f>
        <v>36278</v>
      </c>
      <c r="I376" s="0" t="n">
        <f aca="false">VLOOKUP(H376,$A$3:$B$1257,2,FALSE())</f>
        <v>25.58</v>
      </c>
      <c r="J376" s="0" t="n">
        <f aca="false">VLOOKUP(H376,'Raw data'!$A$3:$L$1417,5,FALSE())</f>
        <v>27.79</v>
      </c>
      <c r="K376" s="0" t="n">
        <f aca="false">VLOOKUP($H376,'Raw data'!$A$3:$L$1417,10,FALSE())</f>
        <v>30.29</v>
      </c>
      <c r="L376" s="0" t="n">
        <f aca="false">VLOOKUP($H376,'Raw data'!$A$3:$L$1417,7,FALSE())</f>
        <v>26.25</v>
      </c>
      <c r="M376" s="0" t="n">
        <f aca="false">VLOOKUP($H376,'Raw data'!$A$3:$L$1417,8,FALSE())</f>
        <v>23.93</v>
      </c>
      <c r="N376" s="0" t="e">
        <f aca="false">VLOOKUP($H376,'Raw data'!$A$3:$L$1417,2,FALSE())</f>
        <v>#N/A</v>
      </c>
      <c r="O376" s="0" t="n">
        <f aca="false">VLOOKUP($H376,'Raw data'!$A$3:$L$1417,10,FALSE())</f>
        <v>30.29</v>
      </c>
      <c r="P376" s="0" t="n">
        <f aca="false">VLOOKUP($H376,'Raw data'!$M$3:$N$1243,2,FALSE())</f>
        <v>24.8</v>
      </c>
    </row>
    <row r="377" customFormat="false" ht="12.75" hidden="false" customHeight="false" outlineLevel="0" collapsed="false">
      <c r="A377" s="96" t="n">
        <v>36159</v>
      </c>
      <c r="B377" s="0" t="n">
        <v>24.13</v>
      </c>
      <c r="E377" s="96" t="n">
        <f aca="false">CHOOSE(IF(WEEKDAY(E376+1,2)=6,1,IF(WEEKDAY(E376+1,2)=7,2,3)),IF(ISNUMBER(MATCH(E376+3,$Q$3:$Q$56,0)),E376+4,E376+3),IF(ISNUMBER(MATCH(E376+2,$Q$3:$Q$56,0)),E376+3,E376+2),IF(ISNUMBER(MATCH(E376+1,$Q$3:$Q$56,0)),E376+2,E376+1))</f>
        <v>36269</v>
      </c>
      <c r="F377" s="0" t="n">
        <f aca="false">VLOOKUP(E377,$A$3:$B$1257,2,FALSE())</f>
        <v>23.13</v>
      </c>
      <c r="H377" s="96" t="n">
        <f aca="true">OFFSET($E$3,IF(ISNUMBER(VLOOKUP(OFFSET($E$3,MATCH(H376,$E$3:$E$1028,0),0),$E$3:$F$1067,2,FALSE())),MATCH(H376,$E$3:$E$1028,0),MATCH(H376,$E$3:$E$1028,0)+1),0)</f>
        <v>36279</v>
      </c>
      <c r="I377" s="0" t="n">
        <f aca="false">VLOOKUP(H377,$A$3:$B$1257,2,FALSE())</f>
        <v>26.13</v>
      </c>
      <c r="J377" s="0" t="n">
        <f aca="false">VLOOKUP(H377,'Raw data'!$A$3:$L$1417,5,FALSE())</f>
        <v>30.01</v>
      </c>
      <c r="K377" s="0" t="n">
        <f aca="false">VLOOKUP($H377,'Raw data'!$A$3:$L$1417,10,FALSE())</f>
        <v>30.4</v>
      </c>
      <c r="L377" s="0" t="n">
        <f aca="false">VLOOKUP($H377,'Raw data'!$A$3:$L$1417,7,FALSE())</f>
        <v>28</v>
      </c>
      <c r="M377" s="0" t="n">
        <f aca="false">VLOOKUP($H377,'Raw data'!$A$3:$L$1417,8,FALSE())</f>
        <v>25</v>
      </c>
      <c r="N377" s="0" t="e">
        <f aca="false">VLOOKUP($H377,'Raw data'!$A$3:$L$1417,2,FALSE())</f>
        <v>#N/A</v>
      </c>
      <c r="O377" s="0" t="n">
        <f aca="false">VLOOKUP($H377,'Raw data'!$A$3:$L$1417,10,FALSE())</f>
        <v>30.4</v>
      </c>
      <c r="P377" s="0" t="n">
        <f aca="false">VLOOKUP($H377,'Raw data'!$M$3:$N$1243,2,FALSE())</f>
        <v>28.33</v>
      </c>
    </row>
    <row r="378" customFormat="false" ht="12.75" hidden="false" customHeight="false" outlineLevel="0" collapsed="false">
      <c r="A378" s="96" t="n">
        <v>36160</v>
      </c>
      <c r="B378" s="0" t="n">
        <v>23.63</v>
      </c>
      <c r="E378" s="96" t="n">
        <f aca="false">CHOOSE(IF(WEEKDAY(E377+1,2)=6,1,IF(WEEKDAY(E377+1,2)=7,2,3)),IF(ISNUMBER(MATCH(E377+3,$Q$3:$Q$56,0)),E377+4,E377+3),IF(ISNUMBER(MATCH(E377+2,$Q$3:$Q$56,0)),E377+3,E377+2),IF(ISNUMBER(MATCH(E377+1,$Q$3:$Q$56,0)),E377+2,E377+1))</f>
        <v>36270</v>
      </c>
      <c r="F378" s="0" t="n">
        <f aca="false">VLOOKUP(E378,$A$3:$B$1257,2,FALSE())</f>
        <v>24.78</v>
      </c>
      <c r="H378" s="96" t="n">
        <f aca="true">OFFSET($E$3,IF(ISNUMBER(VLOOKUP(OFFSET($E$3,MATCH(H377,$E$3:$E$1028,0),0),$E$3:$F$1067,2,FALSE())),MATCH(H377,$E$3:$E$1028,0),MATCH(H377,$E$3:$E$1028,0)+1),0)</f>
        <v>36280</v>
      </c>
      <c r="I378" s="0" t="n">
        <f aca="false">VLOOKUP(H378,$A$3:$B$1257,2,FALSE())</f>
        <v>26.55</v>
      </c>
      <c r="J378" s="0" t="n">
        <f aca="false">VLOOKUP(H378,'Raw data'!$A$3:$L$1417,5,FALSE())</f>
        <v>26.32</v>
      </c>
      <c r="K378" s="0" t="n">
        <f aca="false">VLOOKUP($H378,'Raw data'!$A$3:$L$1417,10,FALSE())</f>
        <v>26</v>
      </c>
      <c r="L378" s="0" t="n">
        <f aca="false">VLOOKUP($H378,'Raw data'!$A$3:$L$1417,7,FALSE())</f>
        <v>28</v>
      </c>
      <c r="M378" s="0" t="n">
        <f aca="false">VLOOKUP($H378,'Raw data'!$A$3:$L$1417,8,FALSE())</f>
        <v>24.45</v>
      </c>
      <c r="N378" s="0" t="e">
        <f aca="false">VLOOKUP($H378,'Raw data'!$A$3:$L$1417,2,FALSE())</f>
        <v>#N/A</v>
      </c>
      <c r="O378" s="0" t="n">
        <f aca="false">VLOOKUP($H378,'Raw data'!$A$3:$L$1417,10,FALSE())</f>
        <v>26</v>
      </c>
      <c r="P378" s="0" t="n">
        <f aca="false">VLOOKUP($H378,'Raw data'!$M$3:$N$1243,2,FALSE())</f>
        <v>24.91</v>
      </c>
    </row>
    <row r="379" customFormat="false" ht="12.75" hidden="false" customHeight="false" outlineLevel="0" collapsed="false">
      <c r="A379" s="96" t="n">
        <v>36162</v>
      </c>
      <c r="B379" s="0" t="n">
        <v>23</v>
      </c>
      <c r="E379" s="96" t="n">
        <f aca="false">CHOOSE(IF(WEEKDAY(E378+1,2)=6,1,IF(WEEKDAY(E378+1,2)=7,2,3)),IF(ISNUMBER(MATCH(E378+3,$Q$3:$Q$56,0)),E378+4,E378+3),IF(ISNUMBER(MATCH(E378+2,$Q$3:$Q$56,0)),E378+3,E378+2),IF(ISNUMBER(MATCH(E378+1,$Q$3:$Q$56,0)),E378+2,E378+1))</f>
        <v>36271</v>
      </c>
      <c r="F379" s="0" t="n">
        <f aca="false">VLOOKUP(E379,$A$3:$B$1257,2,FALSE())</f>
        <v>23.79</v>
      </c>
      <c r="H379" s="96" t="n">
        <f aca="true">OFFSET($E$3,IF(ISNUMBER(VLOOKUP(OFFSET($E$3,MATCH(H378,$E$3:$E$1028,0),0),$E$3:$F$1067,2,FALSE())),MATCH(H378,$E$3:$E$1028,0),MATCH(H378,$E$3:$E$1028,0)+1),0)</f>
        <v>36283</v>
      </c>
      <c r="I379" s="0" t="n">
        <f aca="false">VLOOKUP(H379,$A$3:$B$1257,2,FALSE())</f>
        <v>30.67</v>
      </c>
      <c r="J379" s="0" t="n">
        <f aca="false">VLOOKUP(H379,'Raw data'!$A$3:$L$1417,5,FALSE())</f>
        <v>27.04</v>
      </c>
      <c r="K379" s="0" t="n">
        <f aca="false">VLOOKUP($H379,'Raw data'!$A$3:$L$1417,10,FALSE())</f>
        <v>28</v>
      </c>
      <c r="L379" s="0" t="n">
        <f aca="false">VLOOKUP($H379,'Raw data'!$A$3:$L$1417,7,FALSE())</f>
        <v>27.75</v>
      </c>
      <c r="M379" s="0" t="e">
        <f aca="false">VLOOKUP($H379,'Raw data'!$A$3:$L$1417,8,FALSE())</f>
        <v>#N/A</v>
      </c>
      <c r="N379" s="0" t="e">
        <f aca="false">VLOOKUP($H379,'Raw data'!$A$3:$L$1417,2,FALSE())</f>
        <v>#N/A</v>
      </c>
      <c r="O379" s="0" t="n">
        <f aca="false">VLOOKUP($H379,'Raw data'!$A$3:$L$1417,10,FALSE())</f>
        <v>28</v>
      </c>
      <c r="P379" s="0" t="n">
        <f aca="false">VLOOKUP($H379,'Raw data'!$M$3:$N$1243,2,FALSE())</f>
        <v>29.47</v>
      </c>
    </row>
    <row r="380" customFormat="false" ht="12.75" hidden="false" customHeight="false" outlineLevel="0" collapsed="false">
      <c r="A380" s="96" t="n">
        <v>36163</v>
      </c>
      <c r="B380" s="0" t="n">
        <v>23</v>
      </c>
      <c r="E380" s="96" t="n">
        <f aca="false">CHOOSE(IF(WEEKDAY(E379+1,2)=6,1,IF(WEEKDAY(E379+1,2)=7,2,3)),IF(ISNUMBER(MATCH(E379+3,$Q$3:$Q$56,0)),E379+4,E379+3),IF(ISNUMBER(MATCH(E379+2,$Q$3:$Q$56,0)),E379+3,E379+2),IF(ISNUMBER(MATCH(E379+1,$Q$3:$Q$56,0)),E379+2,E379+1))</f>
        <v>36272</v>
      </c>
      <c r="F380" s="0" t="n">
        <f aca="false">VLOOKUP(E380,$A$3:$B$1257,2,FALSE())</f>
        <v>23.89</v>
      </c>
      <c r="H380" s="96" t="n">
        <f aca="true">OFFSET($E$3,IF(ISNUMBER(VLOOKUP(OFFSET($E$3,MATCH(H379,$E$3:$E$1028,0),0),$E$3:$F$1067,2,FALSE())),MATCH(H379,$E$3:$E$1028,0),MATCH(H379,$E$3:$E$1028,0)+1),0)</f>
        <v>36284</v>
      </c>
      <c r="I380" s="0" t="n">
        <f aca="false">VLOOKUP(H380,$A$3:$B$1257,2,FALSE())</f>
        <v>29.74</v>
      </c>
      <c r="J380" s="0" t="n">
        <f aca="false">VLOOKUP(H380,'Raw data'!$A$3:$L$1417,5,FALSE())</f>
        <v>26.33</v>
      </c>
      <c r="K380" s="0" t="e">
        <f aca="false">VLOOKUP($H380,'Raw data'!$A$3:$L$1417,10,FALSE())</f>
        <v>#N/A</v>
      </c>
      <c r="L380" s="0" t="n">
        <f aca="false">VLOOKUP($H380,'Raw data'!$A$3:$L$1417,7,FALSE())</f>
        <v>28</v>
      </c>
      <c r="M380" s="0" t="n">
        <f aca="false">VLOOKUP($H380,'Raw data'!$A$3:$L$1417,8,FALSE())</f>
        <v>26.88</v>
      </c>
      <c r="N380" s="0" t="e">
        <f aca="false">VLOOKUP($H380,'Raw data'!$A$3:$L$1417,2,FALSE())</f>
        <v>#N/A</v>
      </c>
      <c r="O380" s="0" t="e">
        <f aca="false">VLOOKUP($H380,'Raw data'!$A$3:$L$1417,10,FALSE())</f>
        <v>#N/A</v>
      </c>
      <c r="P380" s="0" t="n">
        <f aca="false">VLOOKUP($H380,'Raw data'!$M$3:$N$1243,2,FALSE())</f>
        <v>29.04</v>
      </c>
    </row>
    <row r="381" customFormat="false" ht="12.75" hidden="false" customHeight="false" outlineLevel="0" collapsed="false">
      <c r="A381" s="96" t="n">
        <v>36164</v>
      </c>
      <c r="B381" s="0" t="n">
        <v>25.04</v>
      </c>
      <c r="E381" s="96" t="n">
        <f aca="false">CHOOSE(IF(WEEKDAY(E380+1,2)=6,1,IF(WEEKDAY(E380+1,2)=7,2,3)),IF(ISNUMBER(MATCH(E380+3,$Q$3:$Q$56,0)),E380+4,E380+3),IF(ISNUMBER(MATCH(E380+2,$Q$3:$Q$56,0)),E380+3,E380+2),IF(ISNUMBER(MATCH(E380+1,$Q$3:$Q$56,0)),E380+2,E380+1))</f>
        <v>36273</v>
      </c>
      <c r="F381" s="0" t="n">
        <f aca="false">VLOOKUP(E381,$A$3:$B$1257,2,FALSE())</f>
        <v>24.04</v>
      </c>
      <c r="H381" s="96" t="n">
        <f aca="true">OFFSET($E$3,IF(ISNUMBER(VLOOKUP(OFFSET($E$3,MATCH(H380,$E$3:$E$1028,0),0),$E$3:$F$1067,2,FALSE())),MATCH(H380,$E$3:$E$1028,0),MATCH(H380,$E$3:$E$1028,0)+1),0)</f>
        <v>36285</v>
      </c>
      <c r="I381" s="0" t="n">
        <f aca="false">VLOOKUP(H381,$A$3:$B$1257,2,FALSE())</f>
        <v>33.5</v>
      </c>
      <c r="J381" s="0" t="n">
        <f aca="false">VLOOKUP(H381,'Raw data'!$A$3:$L$1417,5,FALSE())</f>
        <v>26</v>
      </c>
      <c r="K381" s="0" t="e">
        <f aca="false">VLOOKUP($H381,'Raw data'!$A$3:$L$1417,10,FALSE())</f>
        <v>#N/A</v>
      </c>
      <c r="L381" s="0" t="n">
        <f aca="false">VLOOKUP($H381,'Raw data'!$A$3:$L$1417,7,FALSE())</f>
        <v>28.5</v>
      </c>
      <c r="M381" s="0" t="n">
        <f aca="false">VLOOKUP($H381,'Raw data'!$A$3:$L$1417,8,FALSE())</f>
        <v>31.23</v>
      </c>
      <c r="N381" s="0" t="e">
        <f aca="false">VLOOKUP($H381,'Raw data'!$A$3:$L$1417,2,FALSE())</f>
        <v>#N/A</v>
      </c>
      <c r="O381" s="0" t="e">
        <f aca="false">VLOOKUP($H381,'Raw data'!$A$3:$L$1417,10,FALSE())</f>
        <v>#N/A</v>
      </c>
      <c r="P381" s="0" t="n">
        <f aca="false">VLOOKUP($H381,'Raw data'!$M$3:$N$1243,2,FALSE())</f>
        <v>28.4</v>
      </c>
    </row>
    <row r="382" customFormat="false" ht="12.75" hidden="false" customHeight="false" outlineLevel="0" collapsed="false">
      <c r="A382" s="96" t="n">
        <v>36165</v>
      </c>
      <c r="B382" s="0" t="n">
        <v>27.38</v>
      </c>
      <c r="E382" s="96" t="n">
        <f aca="false">CHOOSE(IF(WEEKDAY(E381+1,2)=6,1,IF(WEEKDAY(E381+1,2)=7,2,3)),IF(ISNUMBER(MATCH(E381+3,$Q$3:$Q$56,0)),E381+4,E381+3),IF(ISNUMBER(MATCH(E381+2,$Q$3:$Q$56,0)),E381+3,E381+2),IF(ISNUMBER(MATCH(E381+1,$Q$3:$Q$56,0)),E381+2,E381+1))</f>
        <v>36276</v>
      </c>
      <c r="F382" s="0" t="n">
        <f aca="false">VLOOKUP(E382,$A$3:$B$1257,2,FALSE())</f>
        <v>24.2</v>
      </c>
      <c r="H382" s="96" t="n">
        <f aca="true">OFFSET($E$3,IF(ISNUMBER(VLOOKUP(OFFSET($E$3,MATCH(H381,$E$3:$E$1028,0),0),$E$3:$F$1067,2,FALSE())),MATCH(H381,$E$3:$E$1028,0),MATCH(H381,$E$3:$E$1028,0)+1),0)</f>
        <v>36286</v>
      </c>
      <c r="I382" s="0" t="n">
        <f aca="false">VLOOKUP(H382,$A$3:$B$1257,2,FALSE())</f>
        <v>33.37</v>
      </c>
      <c r="J382" s="0" t="n">
        <f aca="false">VLOOKUP(H382,'Raw data'!$A$3:$L$1417,5,FALSE())</f>
        <v>26.7</v>
      </c>
      <c r="K382" s="0" t="n">
        <f aca="false">VLOOKUP($H382,'Raw data'!$A$3:$L$1417,10,FALSE())</f>
        <v>33</v>
      </c>
      <c r="L382" s="0" t="n">
        <f aca="false">VLOOKUP($H382,'Raw data'!$A$3:$L$1417,7,FALSE())</f>
        <v>30.26</v>
      </c>
      <c r="M382" s="0" t="n">
        <f aca="false">VLOOKUP($H382,'Raw data'!$A$3:$L$1417,8,FALSE())</f>
        <v>29.08</v>
      </c>
      <c r="N382" s="0" t="e">
        <f aca="false">VLOOKUP($H382,'Raw data'!$A$3:$L$1417,2,FALSE())</f>
        <v>#N/A</v>
      </c>
      <c r="O382" s="0" t="n">
        <f aca="false">VLOOKUP($H382,'Raw data'!$A$3:$L$1417,10,FALSE())</f>
        <v>33</v>
      </c>
      <c r="P382" s="0" t="n">
        <f aca="false">VLOOKUP($H382,'Raw data'!$M$3:$N$1243,2,FALSE())</f>
        <v>28.61</v>
      </c>
    </row>
    <row r="383" customFormat="false" ht="12.75" hidden="false" customHeight="false" outlineLevel="0" collapsed="false">
      <c r="A383" s="96" t="n">
        <v>36166</v>
      </c>
      <c r="B383" s="0" t="n">
        <v>27.43</v>
      </c>
      <c r="E383" s="96" t="n">
        <f aca="false">CHOOSE(IF(WEEKDAY(E382+1,2)=6,1,IF(WEEKDAY(E382+1,2)=7,2,3)),IF(ISNUMBER(MATCH(E382+3,$Q$3:$Q$56,0)),E382+4,E382+3),IF(ISNUMBER(MATCH(E382+2,$Q$3:$Q$56,0)),E382+3,E382+2),IF(ISNUMBER(MATCH(E382+1,$Q$3:$Q$56,0)),E382+2,E382+1))</f>
        <v>36277</v>
      </c>
      <c r="F383" s="0" t="n">
        <f aca="false">VLOOKUP(E383,$A$3:$B$1257,2,FALSE())</f>
        <v>25.4</v>
      </c>
      <c r="H383" s="96" t="n">
        <f aca="true">OFFSET($E$3,IF(ISNUMBER(VLOOKUP(OFFSET($E$3,MATCH(H382,$E$3:$E$1028,0),0),$E$3:$F$1067,2,FALSE())),MATCH(H382,$E$3:$E$1028,0),MATCH(H382,$E$3:$E$1028,0)+1),0)</f>
        <v>36287</v>
      </c>
      <c r="I383" s="0" t="n">
        <f aca="false">VLOOKUP(H383,$A$3:$B$1257,2,FALSE())</f>
        <v>32.52</v>
      </c>
      <c r="J383" s="0" t="n">
        <f aca="false">VLOOKUP(H383,'Raw data'!$A$3:$L$1417,5,FALSE())</f>
        <v>28.07</v>
      </c>
      <c r="K383" s="0" t="n">
        <f aca="false">VLOOKUP($H383,'Raw data'!$A$3:$L$1417,10,FALSE())</f>
        <v>33.43</v>
      </c>
      <c r="L383" s="0" t="n">
        <f aca="false">VLOOKUP($H383,'Raw data'!$A$3:$L$1417,7,FALSE())</f>
        <v>30.81</v>
      </c>
      <c r="M383" s="0" t="n">
        <f aca="false">VLOOKUP($H383,'Raw data'!$A$3:$L$1417,8,FALSE())</f>
        <v>28.7</v>
      </c>
      <c r="N383" s="0" t="e">
        <f aca="false">VLOOKUP($H383,'Raw data'!$A$3:$L$1417,2,FALSE())</f>
        <v>#N/A</v>
      </c>
      <c r="O383" s="0" t="n">
        <f aca="false">VLOOKUP($H383,'Raw data'!$A$3:$L$1417,10,FALSE())</f>
        <v>33.43</v>
      </c>
      <c r="P383" s="0" t="n">
        <f aca="false">VLOOKUP($H383,'Raw data'!$M$3:$N$1243,2,FALSE())</f>
        <v>32.73</v>
      </c>
    </row>
    <row r="384" customFormat="false" ht="12.75" hidden="false" customHeight="false" outlineLevel="0" collapsed="false">
      <c r="A384" s="96" t="n">
        <v>36167</v>
      </c>
      <c r="B384" s="0" t="n">
        <v>28.27</v>
      </c>
      <c r="E384" s="96" t="n">
        <f aca="false">CHOOSE(IF(WEEKDAY(E383+1,2)=6,1,IF(WEEKDAY(E383+1,2)=7,2,3)),IF(ISNUMBER(MATCH(E383+3,$Q$3:$Q$56,0)),E383+4,E383+3),IF(ISNUMBER(MATCH(E383+2,$Q$3:$Q$56,0)),E383+3,E383+2),IF(ISNUMBER(MATCH(E383+1,$Q$3:$Q$56,0)),E383+2,E383+1))</f>
        <v>36278</v>
      </c>
      <c r="F384" s="0" t="n">
        <f aca="false">VLOOKUP(E384,$A$3:$B$1257,2,FALSE())</f>
        <v>25.58</v>
      </c>
      <c r="H384" s="96" t="n">
        <f aca="true">OFFSET($E$3,IF(ISNUMBER(VLOOKUP(OFFSET($E$3,MATCH(H383,$E$3:$E$1028,0),0),$E$3:$F$1067,2,FALSE())),MATCH(H383,$E$3:$E$1028,0),MATCH(H383,$E$3:$E$1028,0)+1),0)</f>
        <v>36290</v>
      </c>
      <c r="I384" s="0" t="n">
        <f aca="false">VLOOKUP(H384,$A$3:$B$1257,2,FALSE())</f>
        <v>32.54</v>
      </c>
      <c r="J384" s="0" t="n">
        <f aca="false">VLOOKUP(H384,'Raw data'!$A$3:$L$1417,5,FALSE())</f>
        <v>28.77</v>
      </c>
      <c r="K384" s="0" t="n">
        <f aca="false">VLOOKUP($H384,'Raw data'!$A$3:$L$1417,10,FALSE())</f>
        <v>35</v>
      </c>
      <c r="L384" s="0" t="n">
        <f aca="false">VLOOKUP($H384,'Raw data'!$A$3:$L$1417,7,FALSE())</f>
        <v>31.75</v>
      </c>
      <c r="M384" s="0" t="n">
        <f aca="false">VLOOKUP($H384,'Raw data'!$A$3:$L$1417,8,FALSE())</f>
        <v>32</v>
      </c>
      <c r="N384" s="0" t="e">
        <f aca="false">VLOOKUP($H384,'Raw data'!$A$3:$L$1417,2,FALSE())</f>
        <v>#N/A</v>
      </c>
      <c r="O384" s="0" t="n">
        <f aca="false">VLOOKUP($H384,'Raw data'!$A$3:$L$1417,10,FALSE())</f>
        <v>35</v>
      </c>
      <c r="P384" s="0" t="n">
        <f aca="false">VLOOKUP($H384,'Raw data'!$M$3:$N$1243,2,FALSE())</f>
        <v>32.52</v>
      </c>
    </row>
    <row r="385" customFormat="false" ht="12.75" hidden="false" customHeight="false" outlineLevel="0" collapsed="false">
      <c r="A385" s="96" t="n">
        <v>36168</v>
      </c>
      <c r="B385" s="0" t="n">
        <v>27.2</v>
      </c>
      <c r="E385" s="96" t="n">
        <f aca="false">CHOOSE(IF(WEEKDAY(E384+1,2)=6,1,IF(WEEKDAY(E384+1,2)=7,2,3)),IF(ISNUMBER(MATCH(E384+3,$Q$3:$Q$56,0)),E384+4,E384+3),IF(ISNUMBER(MATCH(E384+2,$Q$3:$Q$56,0)),E384+3,E384+2),IF(ISNUMBER(MATCH(E384+1,$Q$3:$Q$56,0)),E384+2,E384+1))</f>
        <v>36279</v>
      </c>
      <c r="F385" s="0" t="n">
        <f aca="false">VLOOKUP(E385,$A$3:$B$1257,2,FALSE())</f>
        <v>26.13</v>
      </c>
      <c r="H385" s="96" t="n">
        <f aca="true">OFFSET($E$3,IF(ISNUMBER(VLOOKUP(OFFSET($E$3,MATCH(H384,$E$3:$E$1028,0),0),$E$3:$F$1067,2,FALSE())),MATCH(H384,$E$3:$E$1028,0),MATCH(H384,$E$3:$E$1028,0)+1),0)</f>
        <v>36291</v>
      </c>
      <c r="I385" s="0" t="n">
        <f aca="false">VLOOKUP(H385,$A$3:$B$1257,2,FALSE())</f>
        <v>32.74</v>
      </c>
      <c r="J385" s="0" t="n">
        <f aca="false">VLOOKUP(H385,'Raw data'!$A$3:$L$1417,5,FALSE())</f>
        <v>31.09</v>
      </c>
      <c r="K385" s="0" t="n">
        <f aca="false">VLOOKUP($H385,'Raw data'!$A$3:$L$1417,10,FALSE())</f>
        <v>34.63</v>
      </c>
      <c r="L385" s="0" t="n">
        <f aca="false">VLOOKUP($H385,'Raw data'!$A$3:$L$1417,7,FALSE())</f>
        <v>29.67</v>
      </c>
      <c r="M385" s="0" t="n">
        <f aca="false">VLOOKUP($H385,'Raw data'!$A$3:$L$1417,8,FALSE())</f>
        <v>31</v>
      </c>
      <c r="N385" s="0" t="e">
        <f aca="false">VLOOKUP($H385,'Raw data'!$A$3:$L$1417,2,FALSE())</f>
        <v>#N/A</v>
      </c>
      <c r="O385" s="0" t="n">
        <f aca="false">VLOOKUP($H385,'Raw data'!$A$3:$L$1417,10,FALSE())</f>
        <v>34.63</v>
      </c>
      <c r="P385" s="0" t="n">
        <f aca="false">VLOOKUP($H385,'Raw data'!$M$3:$N$1243,2,FALSE())</f>
        <v>32.29</v>
      </c>
    </row>
    <row r="386" customFormat="false" ht="12.75" hidden="false" customHeight="false" outlineLevel="0" collapsed="false">
      <c r="A386" s="96" t="n">
        <v>36169</v>
      </c>
      <c r="B386" s="0" t="n">
        <v>25.28</v>
      </c>
      <c r="E386" s="96" t="n">
        <f aca="false">CHOOSE(IF(WEEKDAY(E385+1,2)=6,1,IF(WEEKDAY(E385+1,2)=7,2,3)),IF(ISNUMBER(MATCH(E385+3,$Q$3:$Q$56,0)),E385+4,E385+3),IF(ISNUMBER(MATCH(E385+2,$Q$3:$Q$56,0)),E385+3,E385+2),IF(ISNUMBER(MATCH(E385+1,$Q$3:$Q$56,0)),E385+2,E385+1))</f>
        <v>36280</v>
      </c>
      <c r="F386" s="0" t="n">
        <f aca="false">VLOOKUP(E386,$A$3:$B$1257,2,FALSE())</f>
        <v>26.55</v>
      </c>
      <c r="H386" s="96" t="n">
        <f aca="true">OFFSET($E$3,IF(ISNUMBER(VLOOKUP(OFFSET($E$3,MATCH(H385,$E$3:$E$1028,0),0),$E$3:$F$1067,2,FALSE())),MATCH(H385,$E$3:$E$1028,0),MATCH(H385,$E$3:$E$1028,0)+1),0)</f>
        <v>36292</v>
      </c>
      <c r="I386" s="0" t="n">
        <f aca="false">VLOOKUP(H386,$A$3:$B$1257,2,FALSE())</f>
        <v>31.61</v>
      </c>
      <c r="J386" s="0" t="n">
        <f aca="false">VLOOKUP(H386,'Raw data'!$A$3:$L$1417,5,FALSE())</f>
        <v>27.32</v>
      </c>
      <c r="K386" s="0" t="e">
        <f aca="false">VLOOKUP($H386,'Raw data'!$A$3:$L$1417,10,FALSE())</f>
        <v>#N/A</v>
      </c>
      <c r="L386" s="0" t="n">
        <f aca="false">VLOOKUP($H386,'Raw data'!$A$3:$L$1417,7,FALSE())</f>
        <v>30</v>
      </c>
      <c r="M386" s="0" t="n">
        <f aca="false">VLOOKUP($H386,'Raw data'!$A$3:$L$1417,8,FALSE())</f>
        <v>29.4</v>
      </c>
      <c r="N386" s="0" t="e">
        <f aca="false">VLOOKUP($H386,'Raw data'!$A$3:$L$1417,2,FALSE())</f>
        <v>#N/A</v>
      </c>
      <c r="O386" s="0" t="e">
        <f aca="false">VLOOKUP($H386,'Raw data'!$A$3:$L$1417,10,FALSE())</f>
        <v>#N/A</v>
      </c>
      <c r="P386" s="0" t="n">
        <f aca="false">VLOOKUP($H386,'Raw data'!$M$3:$N$1243,2,FALSE())</f>
        <v>28.22</v>
      </c>
    </row>
    <row r="387" customFormat="false" ht="12.75" hidden="false" customHeight="false" outlineLevel="0" collapsed="false">
      <c r="A387" s="96" t="n">
        <v>36170</v>
      </c>
      <c r="B387" s="0" t="n">
        <v>25.66</v>
      </c>
      <c r="E387" s="96" t="n">
        <f aca="false">CHOOSE(IF(WEEKDAY(E386+1,2)=6,1,IF(WEEKDAY(E386+1,2)=7,2,3)),IF(ISNUMBER(MATCH(E386+3,$Q$3:$Q$56,0)),E386+4,E386+3),IF(ISNUMBER(MATCH(E386+2,$Q$3:$Q$56,0)),E386+3,E386+2),IF(ISNUMBER(MATCH(E386+1,$Q$3:$Q$56,0)),E386+2,E386+1))</f>
        <v>36283</v>
      </c>
      <c r="F387" s="0" t="n">
        <f aca="false">VLOOKUP(E387,$A$3:$B$1257,2,FALSE())</f>
        <v>30.67</v>
      </c>
      <c r="H387" s="96" t="n">
        <f aca="true">OFFSET($E$3,IF(ISNUMBER(VLOOKUP(OFFSET($E$3,MATCH(H386,$E$3:$E$1028,0),0),$E$3:$F$1067,2,FALSE())),MATCH(H386,$E$3:$E$1028,0),MATCH(H386,$E$3:$E$1028,0)+1),0)</f>
        <v>36293</v>
      </c>
      <c r="I387" s="0" t="n">
        <f aca="false">VLOOKUP(H387,$A$3:$B$1257,2,FALSE())</f>
        <v>32.07</v>
      </c>
      <c r="J387" s="0" t="n">
        <f aca="false">VLOOKUP(H387,'Raw data'!$A$3:$L$1417,5,FALSE())</f>
        <v>24.44</v>
      </c>
      <c r="K387" s="0" t="e">
        <f aca="false">VLOOKUP($H387,'Raw data'!$A$3:$L$1417,10,FALSE())</f>
        <v>#N/A</v>
      </c>
      <c r="L387" s="0" t="n">
        <f aca="false">VLOOKUP($H387,'Raw data'!$A$3:$L$1417,7,FALSE())</f>
        <v>29.25</v>
      </c>
      <c r="M387" s="0" t="n">
        <f aca="false">VLOOKUP($H387,'Raw data'!$A$3:$L$1417,8,FALSE())</f>
        <v>28</v>
      </c>
      <c r="N387" s="0" t="e">
        <f aca="false">VLOOKUP($H387,'Raw data'!$A$3:$L$1417,2,FALSE())</f>
        <v>#N/A</v>
      </c>
      <c r="O387" s="0" t="e">
        <f aca="false">VLOOKUP($H387,'Raw data'!$A$3:$L$1417,10,FALSE())</f>
        <v>#N/A</v>
      </c>
      <c r="P387" s="0" t="n">
        <f aca="false">VLOOKUP($H387,'Raw data'!$M$3:$N$1243,2,FALSE())</f>
        <v>28.59</v>
      </c>
    </row>
    <row r="388" customFormat="false" ht="12.75" hidden="false" customHeight="false" outlineLevel="0" collapsed="false">
      <c r="A388" s="96" t="n">
        <v>36171</v>
      </c>
      <c r="B388" s="0" t="n">
        <v>26.58</v>
      </c>
      <c r="E388" s="96" t="n">
        <f aca="false">CHOOSE(IF(WEEKDAY(E387+1,2)=6,1,IF(WEEKDAY(E387+1,2)=7,2,3)),IF(ISNUMBER(MATCH(E387+3,$Q$3:$Q$56,0)),E387+4,E387+3),IF(ISNUMBER(MATCH(E387+2,$Q$3:$Q$56,0)),E387+3,E387+2),IF(ISNUMBER(MATCH(E387+1,$Q$3:$Q$56,0)),E387+2,E387+1))</f>
        <v>36284</v>
      </c>
      <c r="F388" s="0" t="n">
        <f aca="false">VLOOKUP(E388,$A$3:$B$1257,2,FALSE())</f>
        <v>29.74</v>
      </c>
      <c r="H388" s="96" t="n">
        <f aca="true">OFFSET($E$3,IF(ISNUMBER(VLOOKUP(OFFSET($E$3,MATCH(H387,$E$3:$E$1028,0),0),$E$3:$F$1067,2,FALSE())),MATCH(H387,$E$3:$E$1028,0),MATCH(H387,$E$3:$E$1028,0)+1),0)</f>
        <v>36294</v>
      </c>
      <c r="I388" s="0" t="n">
        <f aca="false">VLOOKUP(H388,$A$3:$B$1257,2,FALSE())</f>
        <v>33.49</v>
      </c>
      <c r="J388" s="0" t="n">
        <f aca="false">VLOOKUP(H388,'Raw data'!$A$3:$L$1417,5,FALSE())</f>
        <v>23.4</v>
      </c>
      <c r="K388" s="0" t="e">
        <f aca="false">VLOOKUP($H388,'Raw data'!$A$3:$L$1417,10,FALSE())</f>
        <v>#N/A</v>
      </c>
      <c r="L388" s="0" t="n">
        <f aca="false">VLOOKUP($H388,'Raw data'!$A$3:$L$1417,7,FALSE())</f>
        <v>33.4</v>
      </c>
      <c r="M388" s="0" t="n">
        <f aca="false">VLOOKUP($H388,'Raw data'!$A$3:$L$1417,8,FALSE())</f>
        <v>29.5</v>
      </c>
      <c r="N388" s="0" t="e">
        <f aca="false">VLOOKUP($H388,'Raw data'!$A$3:$L$1417,2,FALSE())</f>
        <v>#N/A</v>
      </c>
      <c r="O388" s="0" t="e">
        <f aca="false">VLOOKUP($H388,'Raw data'!$A$3:$L$1417,10,FALSE())</f>
        <v>#N/A</v>
      </c>
      <c r="P388" s="0" t="n">
        <f aca="false">VLOOKUP($H388,'Raw data'!$M$3:$N$1243,2,FALSE())</f>
        <v>29.06</v>
      </c>
    </row>
    <row r="389" customFormat="false" ht="12.75" hidden="false" customHeight="false" outlineLevel="0" collapsed="false">
      <c r="A389" s="96" t="n">
        <v>36172</v>
      </c>
      <c r="B389" s="0" t="n">
        <v>26.74</v>
      </c>
      <c r="E389" s="96" t="n">
        <f aca="false">CHOOSE(IF(WEEKDAY(E388+1,2)=6,1,IF(WEEKDAY(E388+1,2)=7,2,3)),IF(ISNUMBER(MATCH(E388+3,$Q$3:$Q$56,0)),E388+4,E388+3),IF(ISNUMBER(MATCH(E388+2,$Q$3:$Q$56,0)),E388+3,E388+2),IF(ISNUMBER(MATCH(E388+1,$Q$3:$Q$56,0)),E388+2,E388+1))</f>
        <v>36285</v>
      </c>
      <c r="F389" s="0" t="n">
        <f aca="false">VLOOKUP(E389,$A$3:$B$1257,2,FALSE())</f>
        <v>33.5</v>
      </c>
      <c r="H389" s="96" t="n">
        <f aca="true">OFFSET($E$3,IF(ISNUMBER(VLOOKUP(OFFSET($E$3,MATCH(H388,$E$3:$E$1028,0),0),$E$3:$F$1067,2,FALSE())),MATCH(H388,$E$3:$E$1028,0),MATCH(H388,$E$3:$E$1028,0)+1),0)</f>
        <v>36297</v>
      </c>
      <c r="I389" s="0" t="n">
        <f aca="false">VLOOKUP(H389,$A$3:$B$1257,2,FALSE())</f>
        <v>32.5</v>
      </c>
      <c r="J389" s="0" t="n">
        <f aca="false">VLOOKUP(H389,'Raw data'!$A$3:$L$1417,5,FALSE())</f>
        <v>26.27</v>
      </c>
      <c r="K389" s="0" t="n">
        <f aca="false">VLOOKUP($H389,'Raw data'!$A$3:$L$1417,10,FALSE())</f>
        <v>27</v>
      </c>
      <c r="L389" s="0" t="n">
        <f aca="false">VLOOKUP($H389,'Raw data'!$A$3:$L$1417,7,FALSE())</f>
        <v>35</v>
      </c>
      <c r="M389" s="0" t="n">
        <f aca="false">VLOOKUP($H389,'Raw data'!$A$3:$L$1417,8,FALSE())</f>
        <v>32.5</v>
      </c>
      <c r="N389" s="0" t="e">
        <f aca="false">VLOOKUP($H389,'Raw data'!$A$3:$L$1417,2,FALSE())</f>
        <v>#N/A</v>
      </c>
      <c r="O389" s="0" t="n">
        <f aca="false">VLOOKUP($H389,'Raw data'!$A$3:$L$1417,10,FALSE())</f>
        <v>27</v>
      </c>
      <c r="P389" s="0" t="n">
        <f aca="false">VLOOKUP($H389,'Raw data'!$M$3:$N$1243,2,FALSE())</f>
        <v>33.39</v>
      </c>
    </row>
    <row r="390" customFormat="false" ht="12.75" hidden="false" customHeight="false" outlineLevel="0" collapsed="false">
      <c r="A390" s="96" t="n">
        <v>36173</v>
      </c>
      <c r="B390" s="0" t="n">
        <v>26.54</v>
      </c>
      <c r="E390" s="96" t="n">
        <f aca="false">CHOOSE(IF(WEEKDAY(E389+1,2)=6,1,IF(WEEKDAY(E389+1,2)=7,2,3)),IF(ISNUMBER(MATCH(E389+3,$Q$3:$Q$56,0)),E389+4,E389+3),IF(ISNUMBER(MATCH(E389+2,$Q$3:$Q$56,0)),E389+3,E389+2),IF(ISNUMBER(MATCH(E389+1,$Q$3:$Q$56,0)),E389+2,E389+1))</f>
        <v>36286</v>
      </c>
      <c r="F390" s="0" t="n">
        <f aca="false">VLOOKUP(E390,$A$3:$B$1257,2,FALSE())</f>
        <v>33.37</v>
      </c>
      <c r="H390" s="96" t="n">
        <f aca="true">OFFSET($E$3,IF(ISNUMBER(VLOOKUP(OFFSET($E$3,MATCH(H389,$E$3:$E$1028,0),0),$E$3:$F$1067,2,FALSE())),MATCH(H389,$E$3:$E$1028,0),MATCH(H389,$E$3:$E$1028,0)+1),0)</f>
        <v>36298</v>
      </c>
      <c r="I390" s="0" t="n">
        <f aca="false">VLOOKUP(H390,$A$3:$B$1257,2,FALSE())</f>
        <v>29.83</v>
      </c>
      <c r="J390" s="0" t="n">
        <f aca="false">VLOOKUP(H390,'Raw data'!$A$3:$L$1417,5,FALSE())</f>
        <v>24.66</v>
      </c>
      <c r="K390" s="0" t="n">
        <f aca="false">VLOOKUP($H390,'Raw data'!$A$3:$L$1417,10,FALSE())</f>
        <v>25.5</v>
      </c>
      <c r="L390" s="0" t="n">
        <f aca="false">VLOOKUP($H390,'Raw data'!$A$3:$L$1417,7,FALSE())</f>
        <v>26.5</v>
      </c>
      <c r="M390" s="0" t="n">
        <f aca="false">VLOOKUP($H390,'Raw data'!$A$3:$L$1417,8,FALSE())</f>
        <v>29.42</v>
      </c>
      <c r="N390" s="0" t="e">
        <f aca="false">VLOOKUP($H390,'Raw data'!$A$3:$L$1417,2,FALSE())</f>
        <v>#N/A</v>
      </c>
      <c r="O390" s="0" t="n">
        <f aca="false">VLOOKUP($H390,'Raw data'!$A$3:$L$1417,10,FALSE())</f>
        <v>25.5</v>
      </c>
      <c r="P390" s="0" t="n">
        <f aca="false">VLOOKUP($H390,'Raw data'!$M$3:$N$1243,2,FALSE())</f>
        <v>28.78</v>
      </c>
    </row>
    <row r="391" customFormat="false" ht="12.75" hidden="false" customHeight="false" outlineLevel="0" collapsed="false">
      <c r="A391" s="96" t="n">
        <v>36174</v>
      </c>
      <c r="B391" s="0" t="n">
        <v>27.43</v>
      </c>
      <c r="E391" s="96" t="n">
        <f aca="false">CHOOSE(IF(WEEKDAY(E390+1,2)=6,1,IF(WEEKDAY(E390+1,2)=7,2,3)),IF(ISNUMBER(MATCH(E390+3,$Q$3:$Q$56,0)),E390+4,E390+3),IF(ISNUMBER(MATCH(E390+2,$Q$3:$Q$56,0)),E390+3,E390+2),IF(ISNUMBER(MATCH(E390+1,$Q$3:$Q$56,0)),E390+2,E390+1))</f>
        <v>36287</v>
      </c>
      <c r="F391" s="0" t="n">
        <f aca="false">VLOOKUP(E391,$A$3:$B$1257,2,FALSE())</f>
        <v>32.52</v>
      </c>
      <c r="H391" s="96" t="n">
        <f aca="true">OFFSET($E$3,IF(ISNUMBER(VLOOKUP(OFFSET($E$3,MATCH(H390,$E$3:$E$1028,0),0),$E$3:$F$1067,2,FALSE())),MATCH(H390,$E$3:$E$1028,0),MATCH(H390,$E$3:$E$1028,0)+1),0)</f>
        <v>36299</v>
      </c>
      <c r="I391" s="0" t="n">
        <f aca="false">VLOOKUP(H391,$A$3:$B$1257,2,FALSE())</f>
        <v>31.01</v>
      </c>
      <c r="J391" s="0" t="n">
        <f aca="false">VLOOKUP(H391,'Raw data'!$A$3:$L$1417,5,FALSE())</f>
        <v>26.49</v>
      </c>
      <c r="K391" s="0" t="e">
        <f aca="false">VLOOKUP($H391,'Raw data'!$A$3:$L$1417,10,FALSE())</f>
        <v>#N/A</v>
      </c>
      <c r="L391" s="0" t="e">
        <f aca="false">VLOOKUP($H391,'Raw data'!$A$3:$L$1417,7,FALSE())</f>
        <v>#N/A</v>
      </c>
      <c r="M391" s="0" t="n">
        <f aca="false">VLOOKUP($H391,'Raw data'!$A$3:$L$1417,8,FALSE())</f>
        <v>29.44</v>
      </c>
      <c r="N391" s="0" t="e">
        <f aca="false">VLOOKUP($H391,'Raw data'!$A$3:$L$1417,2,FALSE())</f>
        <v>#N/A</v>
      </c>
      <c r="O391" s="0" t="e">
        <f aca="false">VLOOKUP($H391,'Raw data'!$A$3:$L$1417,10,FALSE())</f>
        <v>#N/A</v>
      </c>
      <c r="P391" s="0" t="n">
        <f aca="false">VLOOKUP($H391,'Raw data'!$M$3:$N$1243,2,FALSE())</f>
        <v>28.34</v>
      </c>
    </row>
    <row r="392" customFormat="false" ht="12.75" hidden="false" customHeight="false" outlineLevel="0" collapsed="false">
      <c r="A392" s="96" t="n">
        <v>36175</v>
      </c>
      <c r="B392" s="0" t="n">
        <v>26.48</v>
      </c>
      <c r="E392" s="96" t="n">
        <f aca="false">CHOOSE(IF(WEEKDAY(E391+1,2)=6,1,IF(WEEKDAY(E391+1,2)=7,2,3)),IF(ISNUMBER(MATCH(E391+3,$Q$3:$Q$56,0)),E391+4,E391+3),IF(ISNUMBER(MATCH(E391+2,$Q$3:$Q$56,0)),E391+3,E391+2),IF(ISNUMBER(MATCH(E391+1,$Q$3:$Q$56,0)),E391+2,E391+1))</f>
        <v>36290</v>
      </c>
      <c r="F392" s="0" t="n">
        <f aca="false">VLOOKUP(E392,$A$3:$B$1257,2,FALSE())</f>
        <v>32.54</v>
      </c>
      <c r="H392" s="96" t="n">
        <f aca="true">OFFSET($E$3,IF(ISNUMBER(VLOOKUP(OFFSET($E$3,MATCH(H391,$E$3:$E$1028,0),0),$E$3:$F$1067,2,FALSE())),MATCH(H391,$E$3:$E$1028,0),MATCH(H391,$E$3:$E$1028,0)+1),0)</f>
        <v>36300</v>
      </c>
      <c r="I392" s="0" t="n">
        <f aca="false">VLOOKUP(H392,$A$3:$B$1257,2,FALSE())</f>
        <v>32.56</v>
      </c>
      <c r="J392" s="0" t="n">
        <f aca="false">VLOOKUP(H392,'Raw data'!$A$3:$L$1417,5,FALSE())</f>
        <v>24.85</v>
      </c>
      <c r="K392" s="0" t="n">
        <f aca="false">VLOOKUP($H392,'Raw data'!$A$3:$L$1417,10,FALSE())</f>
        <v>25.42</v>
      </c>
      <c r="L392" s="0" t="n">
        <f aca="false">VLOOKUP($H392,'Raw data'!$A$3:$L$1417,7,FALSE())</f>
        <v>29.19</v>
      </c>
      <c r="M392" s="0" t="n">
        <f aca="false">VLOOKUP($H392,'Raw data'!$A$3:$L$1417,8,FALSE())</f>
        <v>28.64</v>
      </c>
      <c r="N392" s="0" t="e">
        <f aca="false">VLOOKUP($H392,'Raw data'!$A$3:$L$1417,2,FALSE())</f>
        <v>#N/A</v>
      </c>
      <c r="O392" s="0" t="n">
        <f aca="false">VLOOKUP($H392,'Raw data'!$A$3:$L$1417,10,FALSE())</f>
        <v>25.42</v>
      </c>
      <c r="P392" s="0" t="n">
        <f aca="false">VLOOKUP($H392,'Raw data'!$M$3:$N$1243,2,FALSE())</f>
        <v>29.02</v>
      </c>
    </row>
    <row r="393" customFormat="false" ht="12.75" hidden="false" customHeight="false" outlineLevel="0" collapsed="false">
      <c r="A393" s="96" t="n">
        <v>36176</v>
      </c>
      <c r="B393" s="0" t="n">
        <v>22.76</v>
      </c>
      <c r="E393" s="96" t="n">
        <f aca="false">CHOOSE(IF(WEEKDAY(E392+1,2)=6,1,IF(WEEKDAY(E392+1,2)=7,2,3)),IF(ISNUMBER(MATCH(E392+3,$Q$3:$Q$56,0)),E392+4,E392+3),IF(ISNUMBER(MATCH(E392+2,$Q$3:$Q$56,0)),E392+3,E392+2),IF(ISNUMBER(MATCH(E392+1,$Q$3:$Q$56,0)),E392+2,E392+1))</f>
        <v>36291</v>
      </c>
      <c r="F393" s="0" t="n">
        <f aca="false">VLOOKUP(E393,$A$3:$B$1257,2,FALSE())</f>
        <v>32.74</v>
      </c>
      <c r="H393" s="96" t="n">
        <f aca="true">OFFSET($E$3,IF(ISNUMBER(VLOOKUP(OFFSET($E$3,MATCH(H392,$E$3:$E$1028,0),0),$E$3:$F$1067,2,FALSE())),MATCH(H392,$E$3:$E$1028,0),MATCH(H392,$E$3:$E$1028,0)+1),0)</f>
        <v>36301</v>
      </c>
      <c r="I393" s="0" t="n">
        <f aca="false">VLOOKUP(H393,$A$3:$B$1257,2,FALSE())</f>
        <v>33.6</v>
      </c>
      <c r="J393" s="0" t="n">
        <f aca="false">VLOOKUP(H393,'Raw data'!$A$3:$L$1417,5,FALSE())</f>
        <v>23.76</v>
      </c>
      <c r="K393" s="0" t="e">
        <f aca="false">VLOOKUP($H393,'Raw data'!$A$3:$L$1417,10,FALSE())</f>
        <v>#N/A</v>
      </c>
      <c r="L393" s="0" t="n">
        <f aca="false">VLOOKUP($H393,'Raw data'!$A$3:$L$1417,7,FALSE())</f>
        <v>30</v>
      </c>
      <c r="M393" s="0" t="n">
        <f aca="false">VLOOKUP($H393,'Raw data'!$A$3:$L$1417,8,FALSE())</f>
        <v>26</v>
      </c>
      <c r="N393" s="0" t="e">
        <f aca="false">VLOOKUP($H393,'Raw data'!$A$3:$L$1417,2,FALSE())</f>
        <v>#N/A</v>
      </c>
      <c r="O393" s="0" t="e">
        <f aca="false">VLOOKUP($H393,'Raw data'!$A$3:$L$1417,10,FALSE())</f>
        <v>#N/A</v>
      </c>
      <c r="P393" s="0" t="n">
        <f aca="false">VLOOKUP($H393,'Raw data'!$M$3:$N$1243,2,FALSE())</f>
        <v>27.77</v>
      </c>
    </row>
    <row r="394" customFormat="false" ht="12.75" hidden="false" customHeight="false" outlineLevel="0" collapsed="false">
      <c r="A394" s="96" t="n">
        <v>36177</v>
      </c>
      <c r="B394" s="0" t="n">
        <v>22.76</v>
      </c>
      <c r="E394" s="96" t="n">
        <f aca="false">CHOOSE(IF(WEEKDAY(E393+1,2)=6,1,IF(WEEKDAY(E393+1,2)=7,2,3)),IF(ISNUMBER(MATCH(E393+3,$Q$3:$Q$56,0)),E393+4,E393+3),IF(ISNUMBER(MATCH(E393+2,$Q$3:$Q$56,0)),E393+3,E393+2),IF(ISNUMBER(MATCH(E393+1,$Q$3:$Q$56,0)),E393+2,E393+1))</f>
        <v>36292</v>
      </c>
      <c r="F394" s="0" t="n">
        <f aca="false">VLOOKUP(E394,$A$3:$B$1257,2,FALSE())</f>
        <v>31.61</v>
      </c>
      <c r="H394" s="96" t="n">
        <f aca="true">OFFSET($E$3,IF(ISNUMBER(VLOOKUP(OFFSET($E$3,MATCH(H393,$E$3:$E$1028,0),0),$E$3:$F$1067,2,FALSE())),MATCH(H393,$E$3:$E$1028,0),MATCH(H393,$E$3:$E$1028,0)+1),0)</f>
        <v>36304</v>
      </c>
      <c r="I394" s="0" t="n">
        <f aca="false">VLOOKUP(H394,$A$3:$B$1257,2,FALSE())</f>
        <v>30.85</v>
      </c>
      <c r="J394" s="0" t="n">
        <f aca="false">VLOOKUP(H394,'Raw data'!$A$3:$L$1417,5,FALSE())</f>
        <v>20.15</v>
      </c>
      <c r="K394" s="0" t="n">
        <f aca="false">VLOOKUP($H394,'Raw data'!$A$3:$L$1417,10,FALSE())</f>
        <v>23.33</v>
      </c>
      <c r="L394" s="0" t="n">
        <f aca="false">VLOOKUP($H394,'Raw data'!$A$3:$L$1417,7,FALSE())</f>
        <v>29.58</v>
      </c>
      <c r="M394" s="0" t="n">
        <f aca="false">VLOOKUP($H394,'Raw data'!$A$3:$L$1417,8,FALSE())</f>
        <v>26</v>
      </c>
      <c r="N394" s="0" t="e">
        <f aca="false">VLOOKUP($H394,'Raw data'!$A$3:$L$1417,2,FALSE())</f>
        <v>#N/A</v>
      </c>
      <c r="O394" s="0" t="n">
        <f aca="false">VLOOKUP($H394,'Raw data'!$A$3:$L$1417,10,FALSE())</f>
        <v>23.33</v>
      </c>
      <c r="P394" s="0" t="n">
        <f aca="false">VLOOKUP($H394,'Raw data'!$M$3:$N$1243,2,FALSE())</f>
        <v>23.4</v>
      </c>
    </row>
    <row r="395" customFormat="false" ht="12.75" hidden="false" customHeight="false" outlineLevel="0" collapsed="false">
      <c r="A395" s="96" t="n">
        <v>36179</v>
      </c>
      <c r="B395" s="0" t="n">
        <v>25.33</v>
      </c>
      <c r="E395" s="96" t="n">
        <f aca="false">CHOOSE(IF(WEEKDAY(E394+1,2)=6,1,IF(WEEKDAY(E394+1,2)=7,2,3)),IF(ISNUMBER(MATCH(E394+3,$Q$3:$Q$56,0)),E394+4,E394+3),IF(ISNUMBER(MATCH(E394+2,$Q$3:$Q$56,0)),E394+3,E394+2),IF(ISNUMBER(MATCH(E394+1,$Q$3:$Q$56,0)),E394+2,E394+1))</f>
        <v>36293</v>
      </c>
      <c r="F395" s="0" t="n">
        <f aca="false">VLOOKUP(E395,$A$3:$B$1257,2,FALSE())</f>
        <v>32.07</v>
      </c>
      <c r="H395" s="96" t="n">
        <f aca="true">OFFSET($E$3,IF(ISNUMBER(VLOOKUP(OFFSET($E$3,MATCH(H394,$E$3:$E$1028,0),0),$E$3:$F$1067,2,FALSE())),MATCH(H394,$E$3:$E$1028,0),MATCH(H394,$E$3:$E$1028,0)+1),0)</f>
        <v>36305</v>
      </c>
      <c r="I395" s="0" t="n">
        <f aca="false">VLOOKUP(H395,$A$3:$B$1257,2,FALSE())</f>
        <v>29.5</v>
      </c>
      <c r="J395" s="0" t="n">
        <f aca="false">VLOOKUP(H395,'Raw data'!$A$3:$L$1417,5,FALSE())</f>
        <v>19.21</v>
      </c>
      <c r="K395" s="0" t="n">
        <f aca="false">VLOOKUP($H395,'Raw data'!$A$3:$L$1417,10,FALSE())</f>
        <v>23</v>
      </c>
      <c r="L395" s="0" t="n">
        <f aca="false">VLOOKUP($H395,'Raw data'!$A$3:$L$1417,7,FALSE())</f>
        <v>26.67</v>
      </c>
      <c r="M395" s="0" t="n">
        <f aca="false">VLOOKUP($H395,'Raw data'!$A$3:$L$1417,8,FALSE())</f>
        <v>25.5</v>
      </c>
      <c r="N395" s="0" t="e">
        <f aca="false">VLOOKUP($H395,'Raw data'!$A$3:$L$1417,2,FALSE())</f>
        <v>#N/A</v>
      </c>
      <c r="O395" s="0" t="n">
        <f aca="false">VLOOKUP($H395,'Raw data'!$A$3:$L$1417,10,FALSE())</f>
        <v>23</v>
      </c>
      <c r="P395" s="0" t="n">
        <f aca="false">VLOOKUP($H395,'Raw data'!$M$3:$N$1243,2,FALSE())</f>
        <v>27</v>
      </c>
    </row>
    <row r="396" customFormat="false" ht="12.75" hidden="false" customHeight="false" outlineLevel="0" collapsed="false">
      <c r="A396" s="96" t="n">
        <v>36180</v>
      </c>
      <c r="B396" s="0" t="n">
        <v>22.99</v>
      </c>
      <c r="E396" s="96" t="n">
        <f aca="false">CHOOSE(IF(WEEKDAY(E395+1,2)=6,1,IF(WEEKDAY(E395+1,2)=7,2,3)),IF(ISNUMBER(MATCH(E395+3,$Q$3:$Q$56,0)),E395+4,E395+3),IF(ISNUMBER(MATCH(E395+2,$Q$3:$Q$56,0)),E395+3,E395+2),IF(ISNUMBER(MATCH(E395+1,$Q$3:$Q$56,0)),E395+2,E395+1))</f>
        <v>36294</v>
      </c>
      <c r="F396" s="0" t="n">
        <f aca="false">VLOOKUP(E396,$A$3:$B$1257,2,FALSE())</f>
        <v>33.49</v>
      </c>
      <c r="H396" s="96" t="n">
        <f aca="true">OFFSET($E$3,IF(ISNUMBER(VLOOKUP(OFFSET($E$3,MATCH(H395,$E$3:$E$1028,0),0),$E$3:$F$1067,2,FALSE())),MATCH(H395,$E$3:$E$1028,0),MATCH(H395,$E$3:$E$1028,0)+1),0)</f>
        <v>36306</v>
      </c>
      <c r="I396" s="0" t="n">
        <f aca="false">VLOOKUP(H396,$A$3:$B$1257,2,FALSE())</f>
        <v>30.22</v>
      </c>
      <c r="J396" s="0" t="n">
        <f aca="false">VLOOKUP(H396,'Raw data'!$A$3:$L$1417,5,FALSE())</f>
        <v>21.76</v>
      </c>
      <c r="K396" s="0" t="n">
        <f aca="false">VLOOKUP($H396,'Raw data'!$A$3:$L$1417,10,FALSE())</f>
        <v>23.75</v>
      </c>
      <c r="L396" s="0" t="n">
        <f aca="false">VLOOKUP($H396,'Raw data'!$A$3:$L$1417,7,FALSE())</f>
        <v>27.67</v>
      </c>
      <c r="M396" s="0" t="n">
        <f aca="false">VLOOKUP($H396,'Raw data'!$A$3:$L$1417,8,FALSE())</f>
        <v>29</v>
      </c>
      <c r="N396" s="0" t="e">
        <f aca="false">VLOOKUP($H396,'Raw data'!$A$3:$L$1417,2,FALSE())</f>
        <v>#N/A</v>
      </c>
      <c r="O396" s="0" t="n">
        <f aca="false">VLOOKUP($H396,'Raw data'!$A$3:$L$1417,10,FALSE())</f>
        <v>23.75</v>
      </c>
      <c r="P396" s="0" t="n">
        <f aca="false">VLOOKUP($H396,'Raw data'!$M$3:$N$1243,2,FALSE())</f>
        <v>26.62</v>
      </c>
    </row>
    <row r="397" customFormat="false" ht="12.75" hidden="false" customHeight="false" outlineLevel="0" collapsed="false">
      <c r="A397" s="96" t="n">
        <v>36181</v>
      </c>
      <c r="B397" s="0" t="n">
        <v>21.8</v>
      </c>
      <c r="E397" s="96" t="n">
        <f aca="false">CHOOSE(IF(WEEKDAY(E396+1,2)=6,1,IF(WEEKDAY(E396+1,2)=7,2,3)),IF(ISNUMBER(MATCH(E396+3,$Q$3:$Q$56,0)),E396+4,E396+3),IF(ISNUMBER(MATCH(E396+2,$Q$3:$Q$56,0)),E396+3,E396+2),IF(ISNUMBER(MATCH(E396+1,$Q$3:$Q$56,0)),E396+2,E396+1))</f>
        <v>36297</v>
      </c>
      <c r="F397" s="0" t="n">
        <f aca="false">VLOOKUP(E397,$A$3:$B$1257,2,FALSE())</f>
        <v>32.5</v>
      </c>
      <c r="H397" s="96" t="n">
        <f aca="true">OFFSET($E$3,IF(ISNUMBER(VLOOKUP(OFFSET($E$3,MATCH(H396,$E$3:$E$1028,0),0),$E$3:$F$1067,2,FALSE())),MATCH(H396,$E$3:$E$1028,0),MATCH(H396,$E$3:$E$1028,0)+1),0)</f>
        <v>36307</v>
      </c>
      <c r="I397" s="0" t="n">
        <f aca="false">VLOOKUP(H397,$A$3:$B$1257,2,FALSE())</f>
        <v>30.52</v>
      </c>
      <c r="J397" s="0" t="n">
        <f aca="false">VLOOKUP(H397,'Raw data'!$A$3:$L$1417,5,FALSE())</f>
        <v>20.47</v>
      </c>
      <c r="K397" s="0" t="n">
        <f aca="false">VLOOKUP($H397,'Raw data'!$A$3:$L$1417,10,FALSE())</f>
        <v>22.85</v>
      </c>
      <c r="L397" s="0" t="n">
        <f aca="false">VLOOKUP($H397,'Raw data'!$A$3:$L$1417,7,FALSE())</f>
        <v>27.67</v>
      </c>
      <c r="M397" s="0" t="n">
        <f aca="false">VLOOKUP($H397,'Raw data'!$A$3:$L$1417,8,FALSE())</f>
        <v>26.67</v>
      </c>
      <c r="N397" s="0" t="e">
        <f aca="false">VLOOKUP($H397,'Raw data'!$A$3:$L$1417,2,FALSE())</f>
        <v>#N/A</v>
      </c>
      <c r="O397" s="0" t="n">
        <f aca="false">VLOOKUP($H397,'Raw data'!$A$3:$L$1417,10,FALSE())</f>
        <v>22.85</v>
      </c>
      <c r="P397" s="0" t="n">
        <f aca="false">VLOOKUP($H397,'Raw data'!$M$3:$N$1243,2,FALSE())</f>
        <v>25.61</v>
      </c>
    </row>
    <row r="398" customFormat="false" ht="12.75" hidden="false" customHeight="false" outlineLevel="0" collapsed="false">
      <c r="A398" s="96" t="n">
        <v>36182</v>
      </c>
      <c r="B398" s="0" t="n">
        <v>20.63</v>
      </c>
      <c r="E398" s="96" t="n">
        <f aca="false">CHOOSE(IF(WEEKDAY(E397+1,2)=6,1,IF(WEEKDAY(E397+1,2)=7,2,3)),IF(ISNUMBER(MATCH(E397+3,$Q$3:$Q$56,0)),E397+4,E397+3),IF(ISNUMBER(MATCH(E397+2,$Q$3:$Q$56,0)),E397+3,E397+2),IF(ISNUMBER(MATCH(E397+1,$Q$3:$Q$56,0)),E397+2,E397+1))</f>
        <v>36298</v>
      </c>
      <c r="F398" s="0" t="n">
        <f aca="false">VLOOKUP(E398,$A$3:$B$1257,2,FALSE())</f>
        <v>29.83</v>
      </c>
      <c r="H398" s="96" t="n">
        <f aca="true">OFFSET($E$3,IF(ISNUMBER(VLOOKUP(OFFSET($E$3,MATCH(H397,$E$3:$E$1028,0),0),$E$3:$F$1067,2,FALSE())),MATCH(H397,$E$3:$E$1028,0),MATCH(H397,$E$3:$E$1028,0)+1),0)</f>
        <v>36308</v>
      </c>
      <c r="I398" s="0" t="n">
        <f aca="false">VLOOKUP(H398,$A$3:$B$1257,2,FALSE())</f>
        <v>29.07</v>
      </c>
      <c r="J398" s="0" t="n">
        <f aca="false">VLOOKUP(H398,'Raw data'!$A$3:$L$1417,5,FALSE())</f>
        <v>20.63</v>
      </c>
      <c r="K398" s="0" t="n">
        <f aca="false">VLOOKUP($H398,'Raw data'!$A$3:$L$1417,10,FALSE())</f>
        <v>22.17</v>
      </c>
      <c r="L398" s="0" t="n">
        <f aca="false">VLOOKUP($H398,'Raw data'!$A$3:$L$1417,7,FALSE())</f>
        <v>25.25</v>
      </c>
      <c r="M398" s="0" t="n">
        <f aca="false">VLOOKUP($H398,'Raw data'!$A$3:$L$1417,8,FALSE())</f>
        <v>25.5</v>
      </c>
      <c r="N398" s="0" t="e">
        <f aca="false">VLOOKUP($H398,'Raw data'!$A$3:$L$1417,2,FALSE())</f>
        <v>#N/A</v>
      </c>
      <c r="O398" s="0" t="n">
        <f aca="false">VLOOKUP($H398,'Raw data'!$A$3:$L$1417,10,FALSE())</f>
        <v>22.17</v>
      </c>
      <c r="P398" s="0" t="n">
        <f aca="false">VLOOKUP($H398,'Raw data'!$M$3:$N$1243,2,FALSE())</f>
        <v>24.66</v>
      </c>
    </row>
    <row r="399" customFormat="false" ht="12.75" hidden="false" customHeight="false" outlineLevel="0" collapsed="false">
      <c r="A399" s="96" t="n">
        <v>36183</v>
      </c>
      <c r="B399" s="0" t="n">
        <v>18</v>
      </c>
      <c r="E399" s="96" t="n">
        <f aca="false">CHOOSE(IF(WEEKDAY(E398+1,2)=6,1,IF(WEEKDAY(E398+1,2)=7,2,3)),IF(ISNUMBER(MATCH(E398+3,$Q$3:$Q$56,0)),E398+4,E398+3),IF(ISNUMBER(MATCH(E398+2,$Q$3:$Q$56,0)),E398+3,E398+2),IF(ISNUMBER(MATCH(E398+1,$Q$3:$Q$56,0)),E398+2,E398+1))</f>
        <v>36299</v>
      </c>
      <c r="F399" s="0" t="n">
        <f aca="false">VLOOKUP(E399,$A$3:$B$1257,2,FALSE())</f>
        <v>31.01</v>
      </c>
      <c r="H399" s="96" t="n">
        <f aca="true">OFFSET($E$3,IF(ISNUMBER(VLOOKUP(OFFSET($E$3,MATCH(H398,$E$3:$E$1028,0),0),$E$3:$F$1067,2,FALSE())),MATCH(H398,$E$3:$E$1028,0),MATCH(H398,$E$3:$E$1028,0)+1),0)</f>
        <v>36312</v>
      </c>
      <c r="I399" s="0" t="n">
        <f aca="false">VLOOKUP(H399,$A$3:$B$1257,2,FALSE())</f>
        <v>33.43</v>
      </c>
      <c r="J399" s="0" t="n">
        <f aca="false">VLOOKUP(H399,'Raw data'!$A$3:$L$1417,5,FALSE())</f>
        <v>27.13</v>
      </c>
      <c r="K399" s="0" t="n">
        <f aca="false">VLOOKUP($H399,'Raw data'!$A$3:$L$1417,10,FALSE())</f>
        <v>30</v>
      </c>
      <c r="L399" s="0" t="n">
        <f aca="false">VLOOKUP($H399,'Raw data'!$A$3:$L$1417,7,FALSE())</f>
        <v>31.72</v>
      </c>
      <c r="M399" s="0" t="n">
        <f aca="false">VLOOKUP($H399,'Raw data'!$A$3:$L$1417,8,FALSE())</f>
        <v>33</v>
      </c>
      <c r="N399" s="0" t="e">
        <f aca="false">VLOOKUP($H399,'Raw data'!$A$3:$L$1417,2,FALSE())</f>
        <v>#N/A</v>
      </c>
      <c r="O399" s="0" t="n">
        <f aca="false">VLOOKUP($H399,'Raw data'!$A$3:$L$1417,10,FALSE())</f>
        <v>30</v>
      </c>
      <c r="P399" s="0" t="n">
        <f aca="false">VLOOKUP($H399,'Raw data'!$M$3:$N$1243,2,FALSE())</f>
        <v>33.77</v>
      </c>
    </row>
    <row r="400" customFormat="false" ht="12.75" hidden="false" customHeight="false" outlineLevel="0" collapsed="false">
      <c r="A400" s="96" t="n">
        <v>36184</v>
      </c>
      <c r="B400" s="0" t="n">
        <v>19</v>
      </c>
      <c r="E400" s="96" t="n">
        <f aca="false">CHOOSE(IF(WEEKDAY(E399+1,2)=6,1,IF(WEEKDAY(E399+1,2)=7,2,3)),IF(ISNUMBER(MATCH(E399+3,$Q$3:$Q$56,0)),E399+4,E399+3),IF(ISNUMBER(MATCH(E399+2,$Q$3:$Q$56,0)),E399+3,E399+2),IF(ISNUMBER(MATCH(E399+1,$Q$3:$Q$56,0)),E399+2,E399+1))</f>
        <v>36300</v>
      </c>
      <c r="F400" s="0" t="n">
        <f aca="false">VLOOKUP(E400,$A$3:$B$1257,2,FALSE())</f>
        <v>32.56</v>
      </c>
      <c r="H400" s="96" t="n">
        <f aca="true">OFFSET($E$3,IF(ISNUMBER(VLOOKUP(OFFSET($E$3,MATCH(H399,$E$3:$E$1028,0),0),$E$3:$F$1067,2,FALSE())),MATCH(H399,$E$3:$E$1028,0),MATCH(H399,$E$3:$E$1028,0)+1),0)</f>
        <v>36313</v>
      </c>
      <c r="I400" s="0" t="n">
        <f aca="false">VLOOKUP(H400,$A$3:$B$1257,2,FALSE())</f>
        <v>34.64</v>
      </c>
      <c r="J400" s="0" t="n">
        <f aca="false">VLOOKUP(H400,'Raw data'!$A$3:$L$1417,5,FALSE())</f>
        <v>24.78</v>
      </c>
      <c r="K400" s="0" t="n">
        <f aca="false">VLOOKUP($H400,'Raw data'!$A$3:$L$1417,10,FALSE())</f>
        <v>26.5</v>
      </c>
      <c r="L400" s="0" t="n">
        <f aca="false">VLOOKUP($H400,'Raw data'!$A$3:$L$1417,7,FALSE())</f>
        <v>35.11</v>
      </c>
      <c r="M400" s="0" t="n">
        <f aca="false">VLOOKUP($H400,'Raw data'!$A$3:$L$1417,8,FALSE())</f>
        <v>32</v>
      </c>
      <c r="N400" s="0" t="e">
        <f aca="false">VLOOKUP($H400,'Raw data'!$A$3:$L$1417,2,FALSE())</f>
        <v>#N/A</v>
      </c>
      <c r="O400" s="0" t="n">
        <f aca="false">VLOOKUP($H400,'Raw data'!$A$3:$L$1417,10,FALSE())</f>
        <v>26.5</v>
      </c>
      <c r="P400" s="0" t="n">
        <f aca="false">VLOOKUP($H400,'Raw data'!$M$3:$N$1243,2,FALSE())</f>
        <v>32.56</v>
      </c>
    </row>
    <row r="401" customFormat="false" ht="12.75" hidden="false" customHeight="false" outlineLevel="0" collapsed="false">
      <c r="A401" s="96" t="n">
        <v>36185</v>
      </c>
      <c r="B401" s="0" t="n">
        <v>20.52</v>
      </c>
      <c r="E401" s="96" t="n">
        <f aca="false">CHOOSE(IF(WEEKDAY(E400+1,2)=6,1,IF(WEEKDAY(E400+1,2)=7,2,3)),IF(ISNUMBER(MATCH(E400+3,$Q$3:$Q$56,0)),E400+4,E400+3),IF(ISNUMBER(MATCH(E400+2,$Q$3:$Q$56,0)),E400+3,E400+2),IF(ISNUMBER(MATCH(E400+1,$Q$3:$Q$56,0)),E400+2,E400+1))</f>
        <v>36301</v>
      </c>
      <c r="F401" s="0" t="n">
        <f aca="false">VLOOKUP(E401,$A$3:$B$1257,2,FALSE())</f>
        <v>33.6</v>
      </c>
      <c r="H401" s="96" t="n">
        <f aca="true">OFFSET($E$3,IF(ISNUMBER(VLOOKUP(OFFSET($E$3,MATCH(H400,$E$3:$E$1028,0),0),$E$3:$F$1067,2,FALSE())),MATCH(H400,$E$3:$E$1028,0),MATCH(H400,$E$3:$E$1028,0)+1),0)</f>
        <v>36314</v>
      </c>
      <c r="I401" s="0" t="n">
        <f aca="false">VLOOKUP(H401,$A$3:$B$1257,2,FALSE())</f>
        <v>40.61</v>
      </c>
      <c r="J401" s="0" t="n">
        <f aca="false">VLOOKUP(H401,'Raw data'!$A$3:$L$1417,5,FALSE())</f>
        <v>25.41</v>
      </c>
      <c r="K401" s="0" t="e">
        <f aca="false">VLOOKUP($H401,'Raw data'!$A$3:$L$1417,10,FALSE())</f>
        <v>#N/A</v>
      </c>
      <c r="L401" s="0" t="n">
        <f aca="false">VLOOKUP($H401,'Raw data'!$A$3:$L$1417,7,FALSE())</f>
        <v>34.3</v>
      </c>
      <c r="M401" s="0" t="n">
        <f aca="false">VLOOKUP($H401,'Raw data'!$A$3:$L$1417,8,FALSE())</f>
        <v>35.5</v>
      </c>
      <c r="N401" s="0" t="e">
        <f aca="false">VLOOKUP($H401,'Raw data'!$A$3:$L$1417,2,FALSE())</f>
        <v>#N/A</v>
      </c>
      <c r="O401" s="0" t="e">
        <f aca="false">VLOOKUP($H401,'Raw data'!$A$3:$L$1417,10,FALSE())</f>
        <v>#N/A</v>
      </c>
      <c r="P401" s="0" t="n">
        <f aca="false">VLOOKUP($H401,'Raw data'!$M$3:$N$1243,2,FALSE())</f>
        <v>33.2</v>
      </c>
    </row>
    <row r="402" customFormat="false" ht="12.75" hidden="false" customHeight="false" outlineLevel="0" collapsed="false">
      <c r="A402" s="96" t="n">
        <v>36186</v>
      </c>
      <c r="B402" s="0" t="n">
        <v>21.27</v>
      </c>
      <c r="E402" s="96" t="n">
        <f aca="false">CHOOSE(IF(WEEKDAY(E401+1,2)=6,1,IF(WEEKDAY(E401+1,2)=7,2,3)),IF(ISNUMBER(MATCH(E401+3,$Q$3:$Q$56,0)),E401+4,E401+3),IF(ISNUMBER(MATCH(E401+2,$Q$3:$Q$56,0)),E401+3,E401+2),IF(ISNUMBER(MATCH(E401+1,$Q$3:$Q$56,0)),E401+2,E401+1))</f>
        <v>36304</v>
      </c>
      <c r="F402" s="0" t="n">
        <f aca="false">VLOOKUP(E402,$A$3:$B$1257,2,FALSE())</f>
        <v>30.85</v>
      </c>
      <c r="H402" s="96" t="n">
        <f aca="true">OFFSET($E$3,IF(ISNUMBER(VLOOKUP(OFFSET($E$3,MATCH(H401,$E$3:$E$1028,0),0),$E$3:$F$1067,2,FALSE())),MATCH(H401,$E$3:$E$1028,0),MATCH(H401,$E$3:$E$1028,0)+1),0)</f>
        <v>36315</v>
      </c>
      <c r="I402" s="0" t="n">
        <f aca="false">VLOOKUP(H402,$A$3:$B$1257,2,FALSE())</f>
        <v>43.44</v>
      </c>
      <c r="J402" s="0" t="n">
        <f aca="false">VLOOKUP(H402,'Raw data'!$A$3:$L$1417,5,FALSE())</f>
        <v>25.25</v>
      </c>
      <c r="K402" s="0" t="e">
        <f aca="false">VLOOKUP($H402,'Raw data'!$A$3:$L$1417,10,FALSE())</f>
        <v>#N/A</v>
      </c>
      <c r="L402" s="0" t="n">
        <f aca="false">VLOOKUP($H402,'Raw data'!$A$3:$L$1417,7,FALSE())</f>
        <v>34.67</v>
      </c>
      <c r="M402" s="0" t="n">
        <f aca="false">VLOOKUP($H402,'Raw data'!$A$3:$L$1417,8,FALSE())</f>
        <v>31.8</v>
      </c>
      <c r="N402" s="0" t="e">
        <f aca="false">VLOOKUP($H402,'Raw data'!$A$3:$L$1417,2,FALSE())</f>
        <v>#N/A</v>
      </c>
      <c r="O402" s="0" t="e">
        <f aca="false">VLOOKUP($H402,'Raw data'!$A$3:$L$1417,10,FALSE())</f>
        <v>#N/A</v>
      </c>
      <c r="P402" s="0" t="n">
        <f aca="false">VLOOKUP($H402,'Raw data'!$M$3:$N$1243,2,FALSE())</f>
        <v>33.19</v>
      </c>
    </row>
    <row r="403" customFormat="false" ht="12.75" hidden="false" customHeight="false" outlineLevel="0" collapsed="false">
      <c r="A403" s="96" t="n">
        <v>36187</v>
      </c>
      <c r="B403" s="0" t="n">
        <v>20.62</v>
      </c>
      <c r="E403" s="96" t="n">
        <f aca="false">CHOOSE(IF(WEEKDAY(E402+1,2)=6,1,IF(WEEKDAY(E402+1,2)=7,2,3)),IF(ISNUMBER(MATCH(E402+3,$Q$3:$Q$56,0)),E402+4,E402+3),IF(ISNUMBER(MATCH(E402+2,$Q$3:$Q$56,0)),E402+3,E402+2),IF(ISNUMBER(MATCH(E402+1,$Q$3:$Q$56,0)),E402+2,E402+1))</f>
        <v>36305</v>
      </c>
      <c r="F403" s="0" t="n">
        <f aca="false">VLOOKUP(E403,$A$3:$B$1257,2,FALSE())</f>
        <v>29.5</v>
      </c>
      <c r="H403" s="96" t="n">
        <f aca="true">OFFSET($E$3,IF(ISNUMBER(VLOOKUP(OFFSET($E$3,MATCH(H402,$E$3:$E$1028,0),0),$E$3:$F$1067,2,FALSE())),MATCH(H402,$E$3:$E$1028,0),MATCH(H402,$E$3:$E$1028,0)+1),0)</f>
        <v>36318</v>
      </c>
      <c r="I403" s="0" t="n">
        <f aca="false">VLOOKUP(H403,$A$3:$B$1257,2,FALSE())</f>
        <v>67.35</v>
      </c>
      <c r="J403" s="0" t="n">
        <f aca="false">VLOOKUP(H403,'Raw data'!$A$3:$L$1417,5,FALSE())</f>
        <v>66.56</v>
      </c>
      <c r="K403" s="0" t="e">
        <f aca="false">VLOOKUP($H403,'Raw data'!$A$3:$L$1417,10,FALSE())</f>
        <v>#N/A</v>
      </c>
      <c r="L403" s="0" t="n">
        <f aca="false">VLOOKUP($H403,'Raw data'!$A$3:$L$1417,7,FALSE())</f>
        <v>47.21</v>
      </c>
      <c r="M403" s="0" t="e">
        <f aca="false">VLOOKUP($H403,'Raw data'!$A$3:$L$1417,8,FALSE())</f>
        <v>#N/A</v>
      </c>
      <c r="N403" s="0" t="e">
        <f aca="false">VLOOKUP($H403,'Raw data'!$A$3:$L$1417,2,FALSE())</f>
        <v>#N/A</v>
      </c>
      <c r="O403" s="0" t="e">
        <f aca="false">VLOOKUP($H403,'Raw data'!$A$3:$L$1417,10,FALSE())</f>
        <v>#N/A</v>
      </c>
      <c r="P403" s="0" t="n">
        <f aca="false">VLOOKUP($H403,'Raw data'!$M$3:$N$1243,2,FALSE())</f>
        <v>74.35</v>
      </c>
    </row>
    <row r="404" customFormat="false" ht="12.75" hidden="false" customHeight="false" outlineLevel="0" collapsed="false">
      <c r="A404" s="96" t="n">
        <v>36188</v>
      </c>
      <c r="B404" s="0" t="n">
        <v>21.47</v>
      </c>
      <c r="E404" s="96" t="n">
        <f aca="false">CHOOSE(IF(WEEKDAY(E403+1,2)=6,1,IF(WEEKDAY(E403+1,2)=7,2,3)),IF(ISNUMBER(MATCH(E403+3,$Q$3:$Q$56,0)),E403+4,E403+3),IF(ISNUMBER(MATCH(E403+2,$Q$3:$Q$56,0)),E403+3,E403+2),IF(ISNUMBER(MATCH(E403+1,$Q$3:$Q$56,0)),E403+2,E403+1))</f>
        <v>36306</v>
      </c>
      <c r="F404" s="0" t="n">
        <f aca="false">VLOOKUP(E404,$A$3:$B$1257,2,FALSE())</f>
        <v>30.22</v>
      </c>
      <c r="H404" s="96" t="n">
        <f aca="true">OFFSET($E$3,IF(ISNUMBER(VLOOKUP(OFFSET($E$3,MATCH(H403,$E$3:$E$1028,0),0),$E$3:$F$1067,2,FALSE())),MATCH(H403,$E$3:$E$1028,0),MATCH(H403,$E$3:$E$1028,0)+1),0)</f>
        <v>36319</v>
      </c>
      <c r="I404" s="0" t="n">
        <f aca="false">VLOOKUP(H404,$A$3:$B$1257,2,FALSE())</f>
        <v>145.53</v>
      </c>
      <c r="J404" s="0" t="n">
        <f aca="false">VLOOKUP(H404,'Raw data'!$A$3:$L$1417,5,FALSE())</f>
        <v>235</v>
      </c>
      <c r="K404" s="0" t="n">
        <f aca="false">VLOOKUP($H404,'Raw data'!$A$3:$L$1417,10,FALSE())</f>
        <v>167.5</v>
      </c>
      <c r="L404" s="0" t="n">
        <f aca="false">VLOOKUP($H404,'Raw data'!$A$3:$L$1417,7,FALSE())</f>
        <v>136.67</v>
      </c>
      <c r="M404" s="0" t="n">
        <f aca="false">VLOOKUP($H404,'Raw data'!$A$3:$L$1417,8,FALSE())</f>
        <v>90</v>
      </c>
      <c r="N404" s="0" t="e">
        <f aca="false">VLOOKUP($H404,'Raw data'!$A$3:$L$1417,2,FALSE())</f>
        <v>#N/A</v>
      </c>
      <c r="O404" s="0" t="n">
        <f aca="false">VLOOKUP($H404,'Raw data'!$A$3:$L$1417,10,FALSE())</f>
        <v>167.5</v>
      </c>
      <c r="P404" s="0" t="n">
        <f aca="false">VLOOKUP($H404,'Raw data'!$M$3:$N$1243,2,FALSE())</f>
        <v>218.08</v>
      </c>
    </row>
    <row r="405" customFormat="false" ht="12.75" hidden="false" customHeight="false" outlineLevel="0" collapsed="false">
      <c r="A405" s="96" t="n">
        <v>36189</v>
      </c>
      <c r="B405" s="0" t="n">
        <v>21.75</v>
      </c>
      <c r="E405" s="96" t="n">
        <f aca="false">CHOOSE(IF(WEEKDAY(E404+1,2)=6,1,IF(WEEKDAY(E404+1,2)=7,2,3)),IF(ISNUMBER(MATCH(E404+3,$Q$3:$Q$56,0)),E404+4,E404+3),IF(ISNUMBER(MATCH(E404+2,$Q$3:$Q$56,0)),E404+3,E404+2),IF(ISNUMBER(MATCH(E404+1,$Q$3:$Q$56,0)),E404+2,E404+1))</f>
        <v>36307</v>
      </c>
      <c r="F405" s="0" t="n">
        <f aca="false">VLOOKUP(E405,$A$3:$B$1257,2,FALSE())</f>
        <v>30.52</v>
      </c>
      <c r="H405" s="96" t="n">
        <f aca="true">OFFSET($E$3,IF(ISNUMBER(VLOOKUP(OFFSET($E$3,MATCH(H404,$E$3:$E$1028,0),0),$E$3:$F$1067,2,FALSE())),MATCH(H404,$E$3:$E$1028,0),MATCH(H404,$E$3:$E$1028,0)+1),0)</f>
        <v>36320</v>
      </c>
      <c r="I405" s="0" t="n">
        <f aca="false">VLOOKUP(H405,$A$3:$B$1257,2,FALSE())</f>
        <v>63.75</v>
      </c>
      <c r="J405" s="0" t="n">
        <f aca="false">VLOOKUP(H405,'Raw data'!$A$3:$L$1417,5,FALSE())</f>
        <v>129.32</v>
      </c>
      <c r="K405" s="0" t="n">
        <f aca="false">VLOOKUP($H405,'Raw data'!$A$3:$L$1417,10,FALSE())</f>
        <v>187.5</v>
      </c>
      <c r="L405" s="0" t="n">
        <f aca="false">VLOOKUP($H405,'Raw data'!$A$3:$L$1417,7,FALSE())</f>
        <v>98.33</v>
      </c>
      <c r="M405" s="0" t="n">
        <f aca="false">VLOOKUP($H405,'Raw data'!$A$3:$L$1417,8,FALSE())</f>
        <v>123</v>
      </c>
      <c r="N405" s="0" t="e">
        <f aca="false">VLOOKUP($H405,'Raw data'!$A$3:$L$1417,2,FALSE())</f>
        <v>#N/A</v>
      </c>
      <c r="O405" s="0" t="n">
        <f aca="false">VLOOKUP($H405,'Raw data'!$A$3:$L$1417,10,FALSE())</f>
        <v>187.5</v>
      </c>
      <c r="P405" s="0" t="n">
        <f aca="false">VLOOKUP($H405,'Raw data'!$M$3:$N$1243,2,FALSE())</f>
        <v>140.49</v>
      </c>
    </row>
    <row r="406" customFormat="false" ht="12.75" hidden="false" customHeight="false" outlineLevel="0" collapsed="false">
      <c r="A406" s="96" t="n">
        <v>36190</v>
      </c>
      <c r="B406" s="0" t="n">
        <v>21.28</v>
      </c>
      <c r="E406" s="96" t="n">
        <f aca="false">CHOOSE(IF(WEEKDAY(E405+1,2)=6,1,IF(WEEKDAY(E405+1,2)=7,2,3)),IF(ISNUMBER(MATCH(E405+3,$Q$3:$Q$56,0)),E405+4,E405+3),IF(ISNUMBER(MATCH(E405+2,$Q$3:$Q$56,0)),E405+3,E405+2),IF(ISNUMBER(MATCH(E405+1,$Q$3:$Q$56,0)),E405+2,E405+1))</f>
        <v>36308</v>
      </c>
      <c r="F406" s="0" t="n">
        <f aca="false">VLOOKUP(E406,$A$3:$B$1257,2,FALSE())</f>
        <v>29.07</v>
      </c>
      <c r="H406" s="96" t="n">
        <f aca="true">OFFSET($E$3,IF(ISNUMBER(VLOOKUP(OFFSET($E$3,MATCH(H405,$E$3:$E$1028,0),0),$E$3:$F$1067,2,FALSE())),MATCH(H405,$E$3:$E$1028,0),MATCH(H405,$E$3:$E$1028,0)+1),0)</f>
        <v>36321</v>
      </c>
      <c r="I406" s="0" t="n">
        <f aca="false">VLOOKUP(H406,$A$3:$B$1257,2,FALSE())</f>
        <v>46.84</v>
      </c>
      <c r="J406" s="0" t="n">
        <f aca="false">VLOOKUP(H406,'Raw data'!$A$3:$L$1417,5,FALSE())</f>
        <v>82.01</v>
      </c>
      <c r="K406" s="0" t="e">
        <f aca="false">VLOOKUP($H406,'Raw data'!$A$3:$L$1417,10,FALSE())</f>
        <v>#N/A</v>
      </c>
      <c r="L406" s="0" t="n">
        <f aca="false">VLOOKUP($H406,'Raw data'!$A$3:$L$1417,7,FALSE())</f>
        <v>53.67</v>
      </c>
      <c r="M406" s="0" t="n">
        <f aca="false">VLOOKUP($H406,'Raw data'!$A$3:$L$1417,8,FALSE())</f>
        <v>61.25</v>
      </c>
      <c r="N406" s="0" t="e">
        <f aca="false">VLOOKUP($H406,'Raw data'!$A$3:$L$1417,2,FALSE())</f>
        <v>#N/A</v>
      </c>
      <c r="O406" s="0" t="e">
        <f aca="false">VLOOKUP($H406,'Raw data'!$A$3:$L$1417,10,FALSE())</f>
        <v>#N/A</v>
      </c>
      <c r="P406" s="0" t="n">
        <f aca="false">VLOOKUP($H406,'Raw data'!$M$3:$N$1243,2,FALSE())</f>
        <v>58.08</v>
      </c>
    </row>
    <row r="407" customFormat="false" ht="12.75" hidden="false" customHeight="false" outlineLevel="0" collapsed="false">
      <c r="A407" s="96" t="n">
        <v>36191</v>
      </c>
      <c r="B407" s="0" t="n">
        <v>21.39</v>
      </c>
      <c r="E407" s="96" t="n">
        <f aca="false">CHOOSE(IF(WEEKDAY(E406+1,2)=6,1,IF(WEEKDAY(E406+1,2)=7,2,3)),IF(ISNUMBER(MATCH(E406+3,$Q$3:$Q$56,0)),E406+4,E406+3),IF(ISNUMBER(MATCH(E406+2,$Q$3:$Q$56,0)),E406+3,E406+2),IF(ISNUMBER(MATCH(E406+1,$Q$3:$Q$56,0)),E406+2,E406+1))</f>
        <v>36312</v>
      </c>
      <c r="F407" s="0" t="n">
        <f aca="false">VLOOKUP(E407,$A$3:$B$1257,2,FALSE())</f>
        <v>33.43</v>
      </c>
      <c r="H407" s="96" t="n">
        <f aca="true">OFFSET($E$3,IF(ISNUMBER(VLOOKUP(OFFSET($E$3,MATCH(H406,$E$3:$E$1028,0),0),$E$3:$F$1067,2,FALSE())),MATCH(H406,$E$3:$E$1028,0),MATCH(H406,$E$3:$E$1028,0)+1),0)</f>
        <v>36322</v>
      </c>
      <c r="I407" s="0" t="n">
        <f aca="false">VLOOKUP(H407,$A$3:$B$1257,2,FALSE())</f>
        <v>32.07</v>
      </c>
      <c r="J407" s="0" t="n">
        <f aca="false">VLOOKUP(H407,'Raw data'!$A$3:$L$1417,5,FALSE())</f>
        <v>39.46</v>
      </c>
      <c r="K407" s="0" t="n">
        <f aca="false">VLOOKUP($H407,'Raw data'!$A$3:$L$1417,10,FALSE())</f>
        <v>39.27</v>
      </c>
      <c r="L407" s="0" t="e">
        <f aca="false">VLOOKUP($H407,'Raw data'!$A$3:$L$1417,7,FALSE())</f>
        <v>#N/A</v>
      </c>
      <c r="M407" s="0" t="n">
        <f aca="false">VLOOKUP($H407,'Raw data'!$A$3:$L$1417,8,FALSE())</f>
        <v>39</v>
      </c>
      <c r="N407" s="0" t="e">
        <f aca="false">VLOOKUP($H407,'Raw data'!$A$3:$L$1417,2,FALSE())</f>
        <v>#N/A</v>
      </c>
      <c r="O407" s="0" t="n">
        <f aca="false">VLOOKUP($H407,'Raw data'!$A$3:$L$1417,10,FALSE())</f>
        <v>39.27</v>
      </c>
      <c r="P407" s="0" t="n">
        <f aca="false">VLOOKUP($H407,'Raw data'!$M$3:$N$1243,2,FALSE())</f>
        <v>29.59</v>
      </c>
    </row>
    <row r="408" customFormat="false" ht="12.75" hidden="false" customHeight="false" outlineLevel="0" collapsed="false">
      <c r="A408" s="96" t="n">
        <v>36192</v>
      </c>
      <c r="B408" s="0" t="n">
        <v>22.29</v>
      </c>
      <c r="E408" s="96" t="n">
        <f aca="false">CHOOSE(IF(WEEKDAY(E407+1,2)=6,1,IF(WEEKDAY(E407+1,2)=7,2,3)),IF(ISNUMBER(MATCH(E407+3,$Q$3:$Q$56,0)),E407+4,E407+3),IF(ISNUMBER(MATCH(E407+2,$Q$3:$Q$56,0)),E407+3,E407+2),IF(ISNUMBER(MATCH(E407+1,$Q$3:$Q$56,0)),E407+2,E407+1))</f>
        <v>36313</v>
      </c>
      <c r="F408" s="0" t="n">
        <f aca="false">VLOOKUP(E408,$A$3:$B$1257,2,FALSE())</f>
        <v>34.64</v>
      </c>
      <c r="H408" s="96" t="n">
        <f aca="true">OFFSET($E$3,IF(ISNUMBER(VLOOKUP(OFFSET($E$3,MATCH(H407,$E$3:$E$1028,0),0),$E$3:$F$1067,2,FALSE())),MATCH(H407,$E$3:$E$1028,0),MATCH(H407,$E$3:$E$1028,0)+1),0)</f>
        <v>36325</v>
      </c>
      <c r="I408" s="0" t="n">
        <f aca="false">VLOOKUP(H408,$A$3:$B$1257,2,FALSE())</f>
        <v>37.14</v>
      </c>
      <c r="J408" s="0" t="n">
        <f aca="false">VLOOKUP(H408,'Raw data'!$A$3:$L$1417,5,FALSE())</f>
        <v>29.77</v>
      </c>
      <c r="K408" s="0" t="n">
        <f aca="false">VLOOKUP($H408,'Raw data'!$A$3:$L$1417,10,FALSE())</f>
        <v>32.25</v>
      </c>
      <c r="L408" s="0" t="n">
        <f aca="false">VLOOKUP($H408,'Raw data'!$A$3:$L$1417,7,FALSE())</f>
        <v>30</v>
      </c>
      <c r="M408" s="0" t="e">
        <f aca="false">VLOOKUP($H408,'Raw data'!$A$3:$L$1417,8,FALSE())</f>
        <v>#N/A</v>
      </c>
      <c r="N408" s="0" t="e">
        <f aca="false">VLOOKUP($H408,'Raw data'!$A$3:$L$1417,2,FALSE())</f>
        <v>#N/A</v>
      </c>
      <c r="O408" s="0" t="n">
        <f aca="false">VLOOKUP($H408,'Raw data'!$A$3:$L$1417,10,FALSE())</f>
        <v>32.25</v>
      </c>
      <c r="P408" s="0" t="n">
        <f aca="false">VLOOKUP($H408,'Raw data'!$M$3:$N$1243,2,FALSE())</f>
        <v>28.29</v>
      </c>
    </row>
    <row r="409" customFormat="false" ht="12.75" hidden="false" customHeight="false" outlineLevel="0" collapsed="false">
      <c r="A409" s="96" t="n">
        <v>36193</v>
      </c>
      <c r="B409" s="0" t="n">
        <v>21.73</v>
      </c>
      <c r="E409" s="96" t="n">
        <f aca="false">CHOOSE(IF(WEEKDAY(E408+1,2)=6,1,IF(WEEKDAY(E408+1,2)=7,2,3)),IF(ISNUMBER(MATCH(E408+3,$Q$3:$Q$56,0)),E408+4,E408+3),IF(ISNUMBER(MATCH(E408+2,$Q$3:$Q$56,0)),E408+3,E408+2),IF(ISNUMBER(MATCH(E408+1,$Q$3:$Q$56,0)),E408+2,E408+1))</f>
        <v>36314</v>
      </c>
      <c r="F409" s="0" t="n">
        <f aca="false">VLOOKUP(E409,$A$3:$B$1257,2,FALSE())</f>
        <v>40.61</v>
      </c>
      <c r="H409" s="96" t="n">
        <f aca="true">OFFSET($E$3,IF(ISNUMBER(VLOOKUP(OFFSET($E$3,MATCH(H408,$E$3:$E$1028,0),0),$E$3:$F$1067,2,FALSE())),MATCH(H408,$E$3:$E$1028,0),MATCH(H408,$E$3:$E$1028,0)+1),0)</f>
        <v>36326</v>
      </c>
      <c r="I409" s="0" t="n">
        <f aca="false">VLOOKUP(H409,$A$3:$B$1257,2,FALSE())</f>
        <v>35.59</v>
      </c>
      <c r="J409" s="0" t="n">
        <f aca="false">VLOOKUP(H409,'Raw data'!$A$3:$L$1417,5,FALSE())</f>
        <v>21.06</v>
      </c>
      <c r="K409" s="0" t="n">
        <f aca="false">VLOOKUP($H409,'Raw data'!$A$3:$L$1417,10,FALSE())</f>
        <v>22</v>
      </c>
      <c r="L409" s="0" t="n">
        <f aca="false">VLOOKUP($H409,'Raw data'!$A$3:$L$1417,7,FALSE())</f>
        <v>27.45</v>
      </c>
      <c r="M409" s="0" t="n">
        <f aca="false">VLOOKUP($H409,'Raw data'!$A$3:$L$1417,8,FALSE())</f>
        <v>27.25</v>
      </c>
      <c r="N409" s="0" t="e">
        <f aca="false">VLOOKUP($H409,'Raw data'!$A$3:$L$1417,2,FALSE())</f>
        <v>#N/A</v>
      </c>
      <c r="O409" s="0" t="n">
        <f aca="false">VLOOKUP($H409,'Raw data'!$A$3:$L$1417,10,FALSE())</f>
        <v>22</v>
      </c>
      <c r="P409" s="0" t="n">
        <f aca="false">VLOOKUP($H409,'Raw data'!$M$3:$N$1243,2,FALSE())</f>
        <v>25.17</v>
      </c>
    </row>
    <row r="410" customFormat="false" ht="12.75" hidden="false" customHeight="false" outlineLevel="0" collapsed="false">
      <c r="A410" s="96" t="n">
        <v>36194</v>
      </c>
      <c r="B410" s="0" t="n">
        <v>20.76</v>
      </c>
      <c r="E410" s="96" t="n">
        <f aca="false">CHOOSE(IF(WEEKDAY(E409+1,2)=6,1,IF(WEEKDAY(E409+1,2)=7,2,3)),IF(ISNUMBER(MATCH(E409+3,$Q$3:$Q$56,0)),E409+4,E409+3),IF(ISNUMBER(MATCH(E409+2,$Q$3:$Q$56,0)),E409+3,E409+2),IF(ISNUMBER(MATCH(E409+1,$Q$3:$Q$56,0)),E409+2,E409+1))</f>
        <v>36315</v>
      </c>
      <c r="F410" s="0" t="n">
        <f aca="false">VLOOKUP(E410,$A$3:$B$1257,2,FALSE())</f>
        <v>43.44</v>
      </c>
      <c r="H410" s="96" t="n">
        <f aca="true">OFFSET($E$3,IF(ISNUMBER(VLOOKUP(OFFSET($E$3,MATCH(H409,$E$3:$E$1028,0),0),$E$3:$F$1067,2,FALSE())),MATCH(H409,$E$3:$E$1028,0),MATCH(H409,$E$3:$E$1028,0)+1),0)</f>
        <v>36327</v>
      </c>
      <c r="I410" s="0" t="n">
        <f aca="false">VLOOKUP(H410,$A$3:$B$1257,2,FALSE())</f>
        <v>31.62</v>
      </c>
      <c r="J410" s="0" t="n">
        <f aca="false">VLOOKUP(H410,'Raw data'!$A$3:$L$1417,5,FALSE())</f>
        <v>17.58</v>
      </c>
      <c r="K410" s="0" t="n">
        <f aca="false">VLOOKUP($H410,'Raw data'!$A$3:$L$1417,10,FALSE())</f>
        <v>21.39</v>
      </c>
      <c r="L410" s="0" t="n">
        <f aca="false">VLOOKUP($H410,'Raw data'!$A$3:$L$1417,7,FALSE())</f>
        <v>27.21</v>
      </c>
      <c r="M410" s="0" t="n">
        <f aca="false">VLOOKUP($H410,'Raw data'!$A$3:$L$1417,8,FALSE())</f>
        <v>25.25</v>
      </c>
      <c r="N410" s="0" t="e">
        <f aca="false">VLOOKUP($H410,'Raw data'!$A$3:$L$1417,2,FALSE())</f>
        <v>#N/A</v>
      </c>
      <c r="O410" s="0" t="n">
        <f aca="false">VLOOKUP($H410,'Raw data'!$A$3:$L$1417,10,FALSE())</f>
        <v>21.39</v>
      </c>
      <c r="P410" s="0" t="n">
        <f aca="false">VLOOKUP($H410,'Raw data'!$M$3:$N$1243,2,FALSE())</f>
        <v>22.84</v>
      </c>
    </row>
    <row r="411" customFormat="false" ht="12.75" hidden="false" customHeight="false" outlineLevel="0" collapsed="false">
      <c r="A411" s="96" t="n">
        <v>36195</v>
      </c>
      <c r="B411" s="0" t="n">
        <v>20.78</v>
      </c>
      <c r="E411" s="96" t="n">
        <f aca="false">CHOOSE(IF(WEEKDAY(E410+1,2)=6,1,IF(WEEKDAY(E410+1,2)=7,2,3)),IF(ISNUMBER(MATCH(E410+3,$Q$3:$Q$56,0)),E410+4,E410+3),IF(ISNUMBER(MATCH(E410+2,$Q$3:$Q$56,0)),E410+3,E410+2),IF(ISNUMBER(MATCH(E410+1,$Q$3:$Q$56,0)),E410+2,E410+1))</f>
        <v>36318</v>
      </c>
      <c r="F411" s="0" t="n">
        <f aca="false">VLOOKUP(E411,$A$3:$B$1257,2,FALSE())</f>
        <v>67.35</v>
      </c>
      <c r="H411" s="96" t="n">
        <f aca="true">OFFSET($E$3,IF(ISNUMBER(VLOOKUP(OFFSET($E$3,MATCH(H410,$E$3:$E$1028,0),0),$E$3:$F$1067,2,FALSE())),MATCH(H410,$E$3:$E$1028,0),MATCH(H410,$E$3:$E$1028,0)+1),0)</f>
        <v>36328</v>
      </c>
      <c r="I411" s="0" t="n">
        <f aca="false">VLOOKUP(H411,$A$3:$B$1257,2,FALSE())</f>
        <v>28.51</v>
      </c>
      <c r="J411" s="0" t="n">
        <f aca="false">VLOOKUP(H411,'Raw data'!$A$3:$L$1417,5,FALSE())</f>
        <v>18.03</v>
      </c>
      <c r="K411" s="0" t="n">
        <f aca="false">VLOOKUP($H411,'Raw data'!$A$3:$L$1417,10,FALSE())</f>
        <v>20.67</v>
      </c>
      <c r="L411" s="0" t="n">
        <f aca="false">VLOOKUP($H411,'Raw data'!$A$3:$L$1417,7,FALSE())</f>
        <v>26.66</v>
      </c>
      <c r="M411" s="0" t="n">
        <f aca="false">VLOOKUP($H411,'Raw data'!$A$3:$L$1417,8,FALSE())</f>
        <v>24</v>
      </c>
      <c r="N411" s="0" t="e">
        <f aca="false">VLOOKUP($H411,'Raw data'!$A$3:$L$1417,2,FALSE())</f>
        <v>#N/A</v>
      </c>
      <c r="O411" s="0" t="n">
        <f aca="false">VLOOKUP($H411,'Raw data'!$A$3:$L$1417,10,FALSE())</f>
        <v>20.67</v>
      </c>
      <c r="P411" s="0" t="n">
        <f aca="false">VLOOKUP($H411,'Raw data'!$M$3:$N$1243,2,FALSE())</f>
        <v>21.4</v>
      </c>
    </row>
    <row r="412" customFormat="false" ht="12.75" hidden="false" customHeight="false" outlineLevel="0" collapsed="false">
      <c r="A412" s="96" t="n">
        <v>36196</v>
      </c>
      <c r="B412" s="0" t="n">
        <v>19.25</v>
      </c>
      <c r="E412" s="96" t="n">
        <f aca="false">CHOOSE(IF(WEEKDAY(E411+1,2)=6,1,IF(WEEKDAY(E411+1,2)=7,2,3)),IF(ISNUMBER(MATCH(E411+3,$Q$3:$Q$56,0)),E411+4,E411+3),IF(ISNUMBER(MATCH(E411+2,$Q$3:$Q$56,0)),E411+3,E411+2),IF(ISNUMBER(MATCH(E411+1,$Q$3:$Q$56,0)),E411+2,E411+1))</f>
        <v>36319</v>
      </c>
      <c r="F412" s="0" t="n">
        <f aca="false">VLOOKUP(E412,$A$3:$B$1257,2,FALSE())</f>
        <v>145.53</v>
      </c>
      <c r="H412" s="96" t="n">
        <f aca="true">OFFSET($E$3,IF(ISNUMBER(VLOOKUP(OFFSET($E$3,MATCH(H411,$E$3:$E$1028,0),0),$E$3:$F$1067,2,FALSE())),MATCH(H411,$E$3:$E$1028,0),MATCH(H411,$E$3:$E$1028,0)+1),0)</f>
        <v>36329</v>
      </c>
      <c r="I412" s="0" t="n">
        <f aca="false">VLOOKUP(H412,$A$3:$B$1257,2,FALSE())</f>
        <v>27.72</v>
      </c>
      <c r="J412" s="0" t="n">
        <f aca="false">VLOOKUP(H412,'Raw data'!$A$3:$L$1417,5,FALSE())</f>
        <v>17.3</v>
      </c>
      <c r="K412" s="0" t="e">
        <f aca="false">VLOOKUP($H412,'Raw data'!$A$3:$L$1417,10,FALSE())</f>
        <v>#N/A</v>
      </c>
      <c r="L412" s="0" t="n">
        <f aca="false">VLOOKUP($H412,'Raw data'!$A$3:$L$1417,7,FALSE())</f>
        <v>25.7</v>
      </c>
      <c r="M412" s="0" t="e">
        <f aca="false">VLOOKUP($H412,'Raw data'!$A$3:$L$1417,8,FALSE())</f>
        <v>#N/A</v>
      </c>
      <c r="N412" s="0" t="e">
        <f aca="false">VLOOKUP($H412,'Raw data'!$A$3:$L$1417,2,FALSE())</f>
        <v>#N/A</v>
      </c>
      <c r="O412" s="0" t="e">
        <f aca="false">VLOOKUP($H412,'Raw data'!$A$3:$L$1417,10,FALSE())</f>
        <v>#N/A</v>
      </c>
      <c r="P412" s="0" t="n">
        <f aca="false">VLOOKUP($H412,'Raw data'!$M$3:$N$1243,2,FALSE())</f>
        <v>19.71</v>
      </c>
    </row>
    <row r="413" customFormat="false" ht="12.75" hidden="false" customHeight="false" outlineLevel="0" collapsed="false">
      <c r="A413" s="96" t="n">
        <v>36197</v>
      </c>
      <c r="B413" s="0" t="n">
        <v>18.63</v>
      </c>
      <c r="E413" s="96" t="n">
        <f aca="false">CHOOSE(IF(WEEKDAY(E412+1,2)=6,1,IF(WEEKDAY(E412+1,2)=7,2,3)),IF(ISNUMBER(MATCH(E412+3,$Q$3:$Q$56,0)),E412+4,E412+3),IF(ISNUMBER(MATCH(E412+2,$Q$3:$Q$56,0)),E412+3,E412+2),IF(ISNUMBER(MATCH(E412+1,$Q$3:$Q$56,0)),E412+2,E412+1))</f>
        <v>36320</v>
      </c>
      <c r="F413" s="0" t="n">
        <f aca="false">VLOOKUP(E413,$A$3:$B$1257,2,FALSE())</f>
        <v>63.75</v>
      </c>
      <c r="H413" s="96" t="n">
        <f aca="true">OFFSET($E$3,IF(ISNUMBER(VLOOKUP(OFFSET($E$3,MATCH(H412,$E$3:$E$1028,0),0),$E$3:$F$1067,2,FALSE())),MATCH(H412,$E$3:$E$1028,0),MATCH(H412,$E$3:$E$1028,0)+1),0)</f>
        <v>36332</v>
      </c>
      <c r="I413" s="0" t="n">
        <f aca="false">VLOOKUP(H413,$A$3:$B$1257,2,FALSE())</f>
        <v>34.5</v>
      </c>
      <c r="J413" s="0" t="n">
        <f aca="false">VLOOKUP(H413,'Raw data'!$A$3:$L$1417,5,FALSE())</f>
        <v>21.28</v>
      </c>
      <c r="K413" s="0" t="n">
        <f aca="false">VLOOKUP($H413,'Raw data'!$A$3:$L$1417,10,FALSE())</f>
        <v>22.33</v>
      </c>
      <c r="L413" s="0" t="n">
        <f aca="false">VLOOKUP($H413,'Raw data'!$A$3:$L$1417,7,FALSE())</f>
        <v>25.75</v>
      </c>
      <c r="M413" s="0" t="e">
        <f aca="false">VLOOKUP($H413,'Raw data'!$A$3:$L$1417,8,FALSE())</f>
        <v>#N/A</v>
      </c>
      <c r="N413" s="0" t="e">
        <f aca="false">VLOOKUP($H413,'Raw data'!$A$3:$L$1417,2,FALSE())</f>
        <v>#N/A</v>
      </c>
      <c r="O413" s="0" t="n">
        <f aca="false">VLOOKUP($H413,'Raw data'!$A$3:$L$1417,10,FALSE())</f>
        <v>22.33</v>
      </c>
      <c r="P413" s="0" t="n">
        <f aca="false">VLOOKUP($H413,'Raw data'!$M$3:$N$1243,2,FALSE())</f>
        <v>24.64</v>
      </c>
    </row>
    <row r="414" customFormat="false" ht="12.75" hidden="false" customHeight="false" outlineLevel="0" collapsed="false">
      <c r="A414" s="96" t="n">
        <v>36198</v>
      </c>
      <c r="B414" s="0" t="n">
        <v>18.93</v>
      </c>
      <c r="E414" s="96" t="n">
        <f aca="false">CHOOSE(IF(WEEKDAY(E413+1,2)=6,1,IF(WEEKDAY(E413+1,2)=7,2,3)),IF(ISNUMBER(MATCH(E413+3,$Q$3:$Q$56,0)),E413+4,E413+3),IF(ISNUMBER(MATCH(E413+2,$Q$3:$Q$56,0)),E413+3,E413+2),IF(ISNUMBER(MATCH(E413+1,$Q$3:$Q$56,0)),E413+2,E413+1))</f>
        <v>36321</v>
      </c>
      <c r="F414" s="0" t="n">
        <f aca="false">VLOOKUP(E414,$A$3:$B$1257,2,FALSE())</f>
        <v>46.84</v>
      </c>
      <c r="H414" s="96" t="n">
        <f aca="true">OFFSET($E$3,IF(ISNUMBER(VLOOKUP(OFFSET($E$3,MATCH(H413,$E$3:$E$1028,0),0),$E$3:$F$1067,2,FALSE())),MATCH(H413,$E$3:$E$1028,0),MATCH(H413,$E$3:$E$1028,0)+1),0)</f>
        <v>36333</v>
      </c>
      <c r="I414" s="0" t="n">
        <f aca="false">VLOOKUP(H414,$A$3:$B$1257,2,FALSE())</f>
        <v>34.32</v>
      </c>
      <c r="J414" s="0" t="n">
        <f aca="false">VLOOKUP(H414,'Raw data'!$A$3:$L$1417,5,FALSE())</f>
        <v>25.73</v>
      </c>
      <c r="K414" s="0" t="n">
        <f aca="false">VLOOKUP($H414,'Raw data'!$A$3:$L$1417,10,FALSE())</f>
        <v>26.17</v>
      </c>
      <c r="L414" s="0" t="n">
        <f aca="false">VLOOKUP($H414,'Raw data'!$A$3:$L$1417,7,FALSE())</f>
        <v>24.67</v>
      </c>
      <c r="M414" s="0" t="n">
        <f aca="false">VLOOKUP($H414,'Raw data'!$A$3:$L$1417,8,FALSE())</f>
        <v>27</v>
      </c>
      <c r="N414" s="0" t="e">
        <f aca="false">VLOOKUP($H414,'Raw data'!$A$3:$L$1417,2,FALSE())</f>
        <v>#N/A</v>
      </c>
      <c r="O414" s="0" t="n">
        <f aca="false">VLOOKUP($H414,'Raw data'!$A$3:$L$1417,10,FALSE())</f>
        <v>26.17</v>
      </c>
      <c r="P414" s="0" t="n">
        <f aca="false">VLOOKUP($H414,'Raw data'!$M$3:$N$1243,2,FALSE())</f>
        <v>23.64</v>
      </c>
    </row>
    <row r="415" customFormat="false" ht="12.75" hidden="false" customHeight="false" outlineLevel="0" collapsed="false">
      <c r="A415" s="96" t="n">
        <v>36199</v>
      </c>
      <c r="B415" s="0" t="n">
        <v>20.5</v>
      </c>
      <c r="E415" s="96" t="n">
        <f aca="false">CHOOSE(IF(WEEKDAY(E414+1,2)=6,1,IF(WEEKDAY(E414+1,2)=7,2,3)),IF(ISNUMBER(MATCH(E414+3,$Q$3:$Q$56,0)),E414+4,E414+3),IF(ISNUMBER(MATCH(E414+2,$Q$3:$Q$56,0)),E414+3,E414+2),IF(ISNUMBER(MATCH(E414+1,$Q$3:$Q$56,0)),E414+2,E414+1))</f>
        <v>36322</v>
      </c>
      <c r="F415" s="0" t="n">
        <f aca="false">VLOOKUP(E415,$A$3:$B$1257,2,FALSE())</f>
        <v>32.07</v>
      </c>
      <c r="H415" s="96" t="n">
        <f aca="true">OFFSET($E$3,IF(ISNUMBER(VLOOKUP(OFFSET($E$3,MATCH(H414,$E$3:$E$1028,0),0),$E$3:$F$1067,2,FALSE())),MATCH(H414,$E$3:$E$1028,0),MATCH(H414,$E$3:$E$1028,0)+1),0)</f>
        <v>36334</v>
      </c>
      <c r="I415" s="0" t="n">
        <f aca="false">VLOOKUP(H415,$A$3:$B$1257,2,FALSE())</f>
        <v>33.98</v>
      </c>
      <c r="J415" s="0" t="n">
        <f aca="false">VLOOKUP(H415,'Raw data'!$A$3:$L$1417,5,FALSE())</f>
        <v>27.83</v>
      </c>
      <c r="K415" s="0" t="n">
        <f aca="false">VLOOKUP($H415,'Raw data'!$A$3:$L$1417,10,FALSE())</f>
        <v>26.5</v>
      </c>
      <c r="L415" s="0" t="n">
        <f aca="false">VLOOKUP($H415,'Raw data'!$A$3:$L$1417,7,FALSE())</f>
        <v>28.75</v>
      </c>
      <c r="M415" s="0" t="n">
        <f aca="false">VLOOKUP($H415,'Raw data'!$A$3:$L$1417,8,FALSE())</f>
        <v>27.67</v>
      </c>
      <c r="N415" s="0" t="e">
        <f aca="false">VLOOKUP($H415,'Raw data'!$A$3:$L$1417,2,FALSE())</f>
        <v>#N/A</v>
      </c>
      <c r="O415" s="0" t="n">
        <f aca="false">VLOOKUP($H415,'Raw data'!$A$3:$L$1417,10,FALSE())</f>
        <v>26.5</v>
      </c>
      <c r="P415" s="0" t="n">
        <f aca="false">VLOOKUP($H415,'Raw data'!$M$3:$N$1243,2,FALSE())</f>
        <v>27.05</v>
      </c>
    </row>
    <row r="416" customFormat="false" ht="12.75" hidden="false" customHeight="false" outlineLevel="0" collapsed="false">
      <c r="A416" s="96" t="n">
        <v>36200</v>
      </c>
      <c r="B416" s="0" t="n">
        <v>19.38</v>
      </c>
      <c r="E416" s="96" t="n">
        <f aca="false">CHOOSE(IF(WEEKDAY(E415+1,2)=6,1,IF(WEEKDAY(E415+1,2)=7,2,3)),IF(ISNUMBER(MATCH(E415+3,$Q$3:$Q$56,0)),E415+4,E415+3),IF(ISNUMBER(MATCH(E415+2,$Q$3:$Q$56,0)),E415+3,E415+2),IF(ISNUMBER(MATCH(E415+1,$Q$3:$Q$56,0)),E415+2,E415+1))</f>
        <v>36325</v>
      </c>
      <c r="F416" s="0" t="n">
        <f aca="false">VLOOKUP(E416,$A$3:$B$1257,2,FALSE())</f>
        <v>37.14</v>
      </c>
      <c r="H416" s="96" t="n">
        <f aca="true">OFFSET($E$3,IF(ISNUMBER(VLOOKUP(OFFSET($E$3,MATCH(H415,$E$3:$E$1028,0),0),$E$3:$F$1067,2,FALSE())),MATCH(H415,$E$3:$E$1028,0),MATCH(H415,$E$3:$E$1028,0)+1),0)</f>
        <v>36335</v>
      </c>
      <c r="I416" s="0" t="n">
        <f aca="false">VLOOKUP(H416,$A$3:$B$1257,2,FALSE())</f>
        <v>41.05</v>
      </c>
      <c r="J416" s="0" t="n">
        <f aca="false">VLOOKUP(H416,'Raw data'!$A$3:$L$1417,5,FALSE())</f>
        <v>28.32</v>
      </c>
      <c r="K416" s="0" t="n">
        <f aca="false">VLOOKUP($H416,'Raw data'!$A$3:$L$1417,10,FALSE())</f>
        <v>28.33</v>
      </c>
      <c r="L416" s="0" t="n">
        <f aca="false">VLOOKUP($H416,'Raw data'!$A$3:$L$1417,7,FALSE())</f>
        <v>31</v>
      </c>
      <c r="M416" s="0" t="n">
        <f aca="false">VLOOKUP($H416,'Raw data'!$A$3:$L$1417,8,FALSE())</f>
        <v>32</v>
      </c>
      <c r="N416" s="0" t="e">
        <f aca="false">VLOOKUP($H416,'Raw data'!$A$3:$L$1417,2,FALSE())</f>
        <v>#N/A</v>
      </c>
      <c r="O416" s="0" t="n">
        <f aca="false">VLOOKUP($H416,'Raw data'!$A$3:$L$1417,10,FALSE())</f>
        <v>28.33</v>
      </c>
      <c r="P416" s="0" t="n">
        <f aca="false">VLOOKUP($H416,'Raw data'!$M$3:$N$1243,2,FALSE())</f>
        <v>29.54</v>
      </c>
    </row>
    <row r="417" customFormat="false" ht="12.75" hidden="false" customHeight="false" outlineLevel="0" collapsed="false">
      <c r="A417" s="96" t="n">
        <v>36201</v>
      </c>
      <c r="B417" s="0" t="n">
        <v>19.22</v>
      </c>
      <c r="E417" s="96" t="n">
        <f aca="false">CHOOSE(IF(WEEKDAY(E416+1,2)=6,1,IF(WEEKDAY(E416+1,2)=7,2,3)),IF(ISNUMBER(MATCH(E416+3,$Q$3:$Q$56,0)),E416+4,E416+3),IF(ISNUMBER(MATCH(E416+2,$Q$3:$Q$56,0)),E416+3,E416+2),IF(ISNUMBER(MATCH(E416+1,$Q$3:$Q$56,0)),E416+2,E416+1))</f>
        <v>36326</v>
      </c>
      <c r="F417" s="0" t="n">
        <f aca="false">VLOOKUP(E417,$A$3:$B$1257,2,FALSE())</f>
        <v>35.59</v>
      </c>
      <c r="H417" s="96" t="n">
        <f aca="true">OFFSET($E$3,IF(ISNUMBER(VLOOKUP(OFFSET($E$3,MATCH(H416,$E$3:$E$1028,0),0),$E$3:$F$1067,2,FALSE())),MATCH(H416,$E$3:$E$1028,0),MATCH(H416,$E$3:$E$1028,0)+1),0)</f>
        <v>36336</v>
      </c>
      <c r="I417" s="0" t="n">
        <f aca="false">VLOOKUP(H417,$A$3:$B$1257,2,FALSE())</f>
        <v>74.14</v>
      </c>
      <c r="J417" s="0" t="n">
        <f aca="false">VLOOKUP(H417,'Raw data'!$A$3:$L$1417,5,FALSE())</f>
        <v>27.43</v>
      </c>
      <c r="K417" s="0" t="n">
        <f aca="false">VLOOKUP($H417,'Raw data'!$A$3:$L$1417,10,FALSE())</f>
        <v>27.5</v>
      </c>
      <c r="L417" s="0" t="n">
        <f aca="false">VLOOKUP($H417,'Raw data'!$A$3:$L$1417,7,FALSE())</f>
        <v>33.91</v>
      </c>
      <c r="M417" s="0" t="n">
        <f aca="false">VLOOKUP($H417,'Raw data'!$A$3:$L$1417,8,FALSE())</f>
        <v>37</v>
      </c>
      <c r="N417" s="0" t="e">
        <f aca="false">VLOOKUP($H417,'Raw data'!$A$3:$L$1417,2,FALSE())</f>
        <v>#N/A</v>
      </c>
      <c r="O417" s="0" t="n">
        <f aca="false">VLOOKUP($H417,'Raw data'!$A$3:$L$1417,10,FALSE())</f>
        <v>27.5</v>
      </c>
      <c r="P417" s="0" t="n">
        <f aca="false">VLOOKUP($H417,'Raw data'!$M$3:$N$1243,2,FALSE())</f>
        <v>29.58</v>
      </c>
    </row>
    <row r="418" customFormat="false" ht="12.75" hidden="false" customHeight="false" outlineLevel="0" collapsed="false">
      <c r="A418" s="96" t="n">
        <v>36202</v>
      </c>
      <c r="B418" s="0" t="n">
        <v>19.37</v>
      </c>
      <c r="E418" s="96" t="n">
        <f aca="false">CHOOSE(IF(WEEKDAY(E417+1,2)=6,1,IF(WEEKDAY(E417+1,2)=7,2,3)),IF(ISNUMBER(MATCH(E417+3,$Q$3:$Q$56,0)),E417+4,E417+3),IF(ISNUMBER(MATCH(E417+2,$Q$3:$Q$56,0)),E417+3,E417+2),IF(ISNUMBER(MATCH(E417+1,$Q$3:$Q$56,0)),E417+2,E417+1))</f>
        <v>36327</v>
      </c>
      <c r="F418" s="0" t="n">
        <f aca="false">VLOOKUP(E418,$A$3:$B$1257,2,FALSE())</f>
        <v>31.62</v>
      </c>
      <c r="H418" s="96" t="n">
        <f aca="true">OFFSET($E$3,IF(ISNUMBER(VLOOKUP(OFFSET($E$3,MATCH(H417,$E$3:$E$1028,0),0),$E$3:$F$1067,2,FALSE())),MATCH(H417,$E$3:$E$1028,0),MATCH(H417,$E$3:$E$1028,0)+1),0)</f>
        <v>36339</v>
      </c>
      <c r="I418" s="0" t="n">
        <f aca="false">VLOOKUP(H418,$A$3:$B$1257,2,FALSE())</f>
        <v>100.91</v>
      </c>
      <c r="J418" s="0" t="n">
        <f aca="false">VLOOKUP(H418,'Raw data'!$A$3:$L$1417,5,FALSE())</f>
        <v>66.59</v>
      </c>
      <c r="K418" s="0" t="e">
        <f aca="false">VLOOKUP($H418,'Raw data'!$A$3:$L$1417,10,FALSE())</f>
        <v>#N/A</v>
      </c>
      <c r="L418" s="0" t="n">
        <f aca="false">VLOOKUP($H418,'Raw data'!$A$3:$L$1417,7,FALSE())</f>
        <v>76.56</v>
      </c>
      <c r="M418" s="0" t="n">
        <f aca="false">VLOOKUP($H418,'Raw data'!$A$3:$L$1417,8,FALSE())</f>
        <v>73.4</v>
      </c>
      <c r="N418" s="0" t="e">
        <f aca="false">VLOOKUP($H418,'Raw data'!$A$3:$L$1417,2,FALSE())</f>
        <v>#N/A</v>
      </c>
      <c r="O418" s="0" t="e">
        <f aca="false">VLOOKUP($H418,'Raw data'!$A$3:$L$1417,10,FALSE())</f>
        <v>#N/A</v>
      </c>
      <c r="P418" s="0" t="n">
        <f aca="false">VLOOKUP($H418,'Raw data'!$M$3:$N$1243,2,FALSE())</f>
        <v>90.05</v>
      </c>
    </row>
    <row r="419" customFormat="false" ht="12.75" hidden="false" customHeight="false" outlineLevel="0" collapsed="false">
      <c r="A419" s="96" t="n">
        <v>36203</v>
      </c>
      <c r="B419" s="0" t="n">
        <v>18.75</v>
      </c>
      <c r="E419" s="96" t="n">
        <f aca="false">CHOOSE(IF(WEEKDAY(E418+1,2)=6,1,IF(WEEKDAY(E418+1,2)=7,2,3)),IF(ISNUMBER(MATCH(E418+3,$Q$3:$Q$56,0)),E418+4,E418+3),IF(ISNUMBER(MATCH(E418+2,$Q$3:$Q$56,0)),E418+3,E418+2),IF(ISNUMBER(MATCH(E418+1,$Q$3:$Q$56,0)),E418+2,E418+1))</f>
        <v>36328</v>
      </c>
      <c r="F419" s="0" t="n">
        <f aca="false">VLOOKUP(E419,$A$3:$B$1257,2,FALSE())</f>
        <v>28.51</v>
      </c>
      <c r="H419" s="96" t="n">
        <f aca="true">OFFSET($E$3,IF(ISNUMBER(VLOOKUP(OFFSET($E$3,MATCH(H418,$E$3:$E$1028,0),0),$E$3:$F$1067,2,FALSE())),MATCH(H418,$E$3:$E$1028,0),MATCH(H418,$E$3:$E$1028,0)+1),0)</f>
        <v>36340</v>
      </c>
      <c r="I419" s="0" t="n">
        <f aca="false">VLOOKUP(H419,$A$3:$B$1257,2,FALSE())</f>
        <v>92.9</v>
      </c>
      <c r="J419" s="0" t="n">
        <f aca="false">VLOOKUP(H419,'Raw data'!$A$3:$L$1417,5,FALSE())</f>
        <v>31</v>
      </c>
      <c r="K419" s="0" t="e">
        <f aca="false">VLOOKUP($H419,'Raw data'!$A$3:$L$1417,10,FALSE())</f>
        <v>#N/A</v>
      </c>
      <c r="L419" s="0" t="n">
        <f aca="false">VLOOKUP($H419,'Raw data'!$A$3:$L$1417,7,FALSE())</f>
        <v>50</v>
      </c>
      <c r="M419" s="0" t="n">
        <f aca="false">VLOOKUP($H419,'Raw data'!$A$3:$L$1417,8,FALSE())</f>
        <v>42</v>
      </c>
      <c r="N419" s="0" t="e">
        <f aca="false">VLOOKUP($H419,'Raw data'!$A$3:$L$1417,2,FALSE())</f>
        <v>#N/A</v>
      </c>
      <c r="O419" s="0" t="e">
        <f aca="false">VLOOKUP($H419,'Raw data'!$A$3:$L$1417,10,FALSE())</f>
        <v>#N/A</v>
      </c>
      <c r="P419" s="0" t="n">
        <f aca="false">VLOOKUP($H419,'Raw data'!$M$3:$N$1243,2,FALSE())</f>
        <v>45.63</v>
      </c>
    </row>
    <row r="420" customFormat="false" ht="12.75" hidden="false" customHeight="false" outlineLevel="0" collapsed="false">
      <c r="A420" s="96" t="n">
        <v>36204</v>
      </c>
      <c r="B420" s="0" t="n">
        <v>18.67</v>
      </c>
      <c r="E420" s="96" t="n">
        <f aca="false">CHOOSE(IF(WEEKDAY(E419+1,2)=6,1,IF(WEEKDAY(E419+1,2)=7,2,3)),IF(ISNUMBER(MATCH(E419+3,$Q$3:$Q$56,0)),E419+4,E419+3),IF(ISNUMBER(MATCH(E419+2,$Q$3:$Q$56,0)),E419+3,E419+2),IF(ISNUMBER(MATCH(E419+1,$Q$3:$Q$56,0)),E419+2,E419+1))</f>
        <v>36329</v>
      </c>
      <c r="F420" s="0" t="n">
        <f aca="false">VLOOKUP(E420,$A$3:$B$1257,2,FALSE())</f>
        <v>27.72</v>
      </c>
      <c r="H420" s="96" t="n">
        <f aca="true">OFFSET($E$3,IF(ISNUMBER(VLOOKUP(OFFSET($E$3,MATCH(H419,$E$3:$E$1028,0),0),$E$3:$F$1067,2,FALSE())),MATCH(H419,$E$3:$E$1028,0),MATCH(H419,$E$3:$E$1028,0)+1),0)</f>
        <v>36341</v>
      </c>
      <c r="I420" s="0" t="n">
        <f aca="false">VLOOKUP(H420,$A$3:$B$1257,2,FALSE())</f>
        <v>112.85</v>
      </c>
      <c r="J420" s="0" t="n">
        <f aca="false">VLOOKUP(H420,'Raw data'!$A$3:$L$1417,5,FALSE())</f>
        <v>27.66</v>
      </c>
      <c r="K420" s="0" t="n">
        <f aca="false">VLOOKUP($H420,'Raw data'!$A$3:$L$1417,10,FALSE())</f>
        <v>30</v>
      </c>
      <c r="L420" s="0" t="n">
        <f aca="false">VLOOKUP($H420,'Raw data'!$A$3:$L$1417,7,FALSE())</f>
        <v>58.67</v>
      </c>
      <c r="M420" s="0" t="n">
        <f aca="false">VLOOKUP($H420,'Raw data'!$A$3:$L$1417,8,FALSE())</f>
        <v>40.5</v>
      </c>
      <c r="N420" s="0" t="e">
        <f aca="false">VLOOKUP($H420,'Raw data'!$A$3:$L$1417,2,FALSE())</f>
        <v>#N/A</v>
      </c>
      <c r="O420" s="0" t="n">
        <f aca="false">VLOOKUP($H420,'Raw data'!$A$3:$L$1417,10,FALSE())</f>
        <v>30</v>
      </c>
      <c r="P420" s="0" t="n">
        <f aca="false">VLOOKUP($H420,'Raw data'!$M$3:$N$1243,2,FALSE())</f>
        <v>34.61</v>
      </c>
    </row>
    <row r="421" customFormat="false" ht="12.75" hidden="false" customHeight="false" outlineLevel="0" collapsed="false">
      <c r="A421" s="96" t="n">
        <v>36205</v>
      </c>
      <c r="B421" s="0" t="n">
        <v>18.58</v>
      </c>
      <c r="E421" s="96" t="n">
        <f aca="false">CHOOSE(IF(WEEKDAY(E420+1,2)=6,1,IF(WEEKDAY(E420+1,2)=7,2,3)),IF(ISNUMBER(MATCH(E420+3,$Q$3:$Q$56,0)),E420+4,E420+3),IF(ISNUMBER(MATCH(E420+2,$Q$3:$Q$56,0)),E420+3,E420+2),IF(ISNUMBER(MATCH(E420+1,$Q$3:$Q$56,0)),E420+2,E420+1))</f>
        <v>36332</v>
      </c>
      <c r="F421" s="0" t="n">
        <f aca="false">VLOOKUP(E421,$A$3:$B$1257,2,FALSE())</f>
        <v>34.5</v>
      </c>
      <c r="H421" s="96" t="n">
        <f aca="true">OFFSET($E$3,IF(ISNUMBER(VLOOKUP(OFFSET($E$3,MATCH(H420,$E$3:$E$1028,0),0),$E$3:$F$1067,2,FALSE())),MATCH(H420,$E$3:$E$1028,0),MATCH(H420,$E$3:$E$1028,0)+1),0)</f>
        <v>36342</v>
      </c>
      <c r="I421" s="0" t="n">
        <f aca="false">VLOOKUP(H421,$A$3:$B$1257,2,FALSE())</f>
        <v>47.54</v>
      </c>
      <c r="J421" s="0" t="n">
        <f aca="false">VLOOKUP(H421,'Raw data'!$A$3:$L$1417,5,FALSE())</f>
        <v>31.4</v>
      </c>
      <c r="K421" s="0" t="n">
        <f aca="false">VLOOKUP($H421,'Raw data'!$A$3:$L$1417,10,FALSE())</f>
        <v>34.63</v>
      </c>
      <c r="L421" s="0" t="n">
        <f aca="false">VLOOKUP($H421,'Raw data'!$A$3:$L$1417,7,FALSE())</f>
        <v>38</v>
      </c>
      <c r="M421" s="0" t="n">
        <f aca="false">VLOOKUP($H421,'Raw data'!$A$3:$L$1417,8,FALSE())</f>
        <v>35.5</v>
      </c>
      <c r="N421" s="0" t="e">
        <f aca="false">VLOOKUP($H421,'Raw data'!$A$3:$L$1417,2,FALSE())</f>
        <v>#N/A</v>
      </c>
      <c r="O421" s="0" t="n">
        <f aca="false">VLOOKUP($H421,'Raw data'!$A$3:$L$1417,10,FALSE())</f>
        <v>34.63</v>
      </c>
      <c r="P421" s="0" t="n">
        <f aca="false">VLOOKUP($H421,'Raw data'!$M$3:$N$1243,2,FALSE())</f>
        <v>34.39</v>
      </c>
    </row>
    <row r="422" customFormat="false" ht="12.75" hidden="false" customHeight="false" outlineLevel="0" collapsed="false">
      <c r="A422" s="96" t="n">
        <v>36207</v>
      </c>
      <c r="B422" s="0" t="n">
        <v>18.91</v>
      </c>
      <c r="E422" s="96" t="n">
        <f aca="false">CHOOSE(IF(WEEKDAY(E421+1,2)=6,1,IF(WEEKDAY(E421+1,2)=7,2,3)),IF(ISNUMBER(MATCH(E421+3,$Q$3:$Q$56,0)),E421+4,E421+3),IF(ISNUMBER(MATCH(E421+2,$Q$3:$Q$56,0)),E421+3,E421+2),IF(ISNUMBER(MATCH(E421+1,$Q$3:$Q$56,0)),E421+2,E421+1))</f>
        <v>36333</v>
      </c>
      <c r="F422" s="0" t="n">
        <f aca="false">VLOOKUP(E422,$A$3:$B$1257,2,FALSE())</f>
        <v>34.32</v>
      </c>
      <c r="H422" s="96" t="n">
        <f aca="true">OFFSET($E$3,IF(ISNUMBER(VLOOKUP(OFFSET($E$3,MATCH(H421,$E$3:$E$1028,0),0),$E$3:$F$1067,2,FALSE())),MATCH(H421,$E$3:$E$1028,0),MATCH(H421,$E$3:$E$1028,0)+1),0)</f>
        <v>36343</v>
      </c>
      <c r="I422" s="0" t="n">
        <f aca="false">VLOOKUP(H422,$A$3:$B$1257,2,FALSE())</f>
        <v>51.2</v>
      </c>
      <c r="J422" s="0" t="n">
        <f aca="false">VLOOKUP(H422,'Raw data'!$A$3:$L$1417,5,FALSE())</f>
        <v>32.12</v>
      </c>
      <c r="K422" s="0" t="n">
        <f aca="false">VLOOKUP($H422,'Raw data'!$A$3:$L$1417,10,FALSE())</f>
        <v>35.5</v>
      </c>
      <c r="L422" s="0" t="n">
        <f aca="false">VLOOKUP($H422,'Raw data'!$A$3:$L$1417,7,FALSE())</f>
        <v>42</v>
      </c>
      <c r="M422" s="0" t="n">
        <f aca="false">VLOOKUP($H422,'Raw data'!$A$3:$L$1417,8,FALSE())</f>
        <v>36.75</v>
      </c>
      <c r="N422" s="0" t="e">
        <f aca="false">VLOOKUP($H422,'Raw data'!$A$3:$L$1417,2,FALSE())</f>
        <v>#N/A</v>
      </c>
      <c r="O422" s="0" t="n">
        <f aca="false">VLOOKUP($H422,'Raw data'!$A$3:$L$1417,10,FALSE())</f>
        <v>35.5</v>
      </c>
      <c r="P422" s="0" t="n">
        <f aca="false">VLOOKUP($H422,'Raw data'!$M$3:$N$1243,2,FALSE())</f>
        <v>37.15</v>
      </c>
    </row>
    <row r="423" customFormat="false" ht="12.75" hidden="false" customHeight="false" outlineLevel="0" collapsed="false">
      <c r="A423" s="96" t="n">
        <v>36208</v>
      </c>
      <c r="B423" s="0" t="n">
        <v>19.35</v>
      </c>
      <c r="E423" s="96" t="n">
        <f aca="false">CHOOSE(IF(WEEKDAY(E422+1,2)=6,1,IF(WEEKDAY(E422+1,2)=7,2,3)),IF(ISNUMBER(MATCH(E422+3,$Q$3:$Q$56,0)),E422+4,E422+3),IF(ISNUMBER(MATCH(E422+2,$Q$3:$Q$56,0)),E422+3,E422+2),IF(ISNUMBER(MATCH(E422+1,$Q$3:$Q$56,0)),E422+2,E422+1))</f>
        <v>36334</v>
      </c>
      <c r="F423" s="0" t="n">
        <f aca="false">VLOOKUP(E423,$A$3:$B$1257,2,FALSE())</f>
        <v>33.98</v>
      </c>
      <c r="H423" s="96" t="n">
        <f aca="true">OFFSET($E$3,IF(ISNUMBER(VLOOKUP(OFFSET($E$3,MATCH(H422,$E$3:$E$1028,0),0),$E$3:$F$1067,2,FALSE())),MATCH(H422,$E$3:$E$1028,0),MATCH(H422,$E$3:$E$1028,0)+1),0)</f>
        <v>36347</v>
      </c>
      <c r="I423" s="0" t="n">
        <f aca="false">VLOOKUP(H423,$A$3:$B$1257,2,FALSE())</f>
        <v>165</v>
      </c>
      <c r="J423" s="0" t="n">
        <f aca="false">VLOOKUP(H423,'Raw data'!$A$3:$L$1417,5,FALSE())</f>
        <v>166.13</v>
      </c>
      <c r="K423" s="0" t="e">
        <f aca="false">VLOOKUP($H423,'Raw data'!$A$3:$L$1417,10,FALSE())</f>
        <v>#N/A</v>
      </c>
      <c r="L423" s="0" t="n">
        <f aca="false">VLOOKUP($H423,'Raw data'!$A$3:$L$1417,7,FALSE())</f>
        <v>156.67</v>
      </c>
      <c r="M423" s="0" t="e">
        <f aca="false">VLOOKUP($H423,'Raw data'!$A$3:$L$1417,8,FALSE())</f>
        <v>#N/A</v>
      </c>
      <c r="N423" s="0" t="e">
        <f aca="false">VLOOKUP($H423,'Raw data'!$A$3:$L$1417,2,FALSE())</f>
        <v>#N/A</v>
      </c>
      <c r="O423" s="0" t="e">
        <f aca="false">VLOOKUP($H423,'Raw data'!$A$3:$L$1417,10,FALSE())</f>
        <v>#N/A</v>
      </c>
      <c r="P423" s="0" t="n">
        <f aca="false">VLOOKUP($H423,'Raw data'!$M$3:$N$1243,2,FALSE())</f>
        <v>230</v>
      </c>
    </row>
    <row r="424" customFormat="false" ht="12.75" hidden="false" customHeight="false" outlineLevel="0" collapsed="false">
      <c r="A424" s="96" t="n">
        <v>36209</v>
      </c>
      <c r="B424" s="0" t="n">
        <v>18.89</v>
      </c>
      <c r="E424" s="96" t="n">
        <f aca="false">CHOOSE(IF(WEEKDAY(E423+1,2)=6,1,IF(WEEKDAY(E423+1,2)=7,2,3)),IF(ISNUMBER(MATCH(E423+3,$Q$3:$Q$56,0)),E423+4,E423+3),IF(ISNUMBER(MATCH(E423+2,$Q$3:$Q$56,0)),E423+3,E423+2),IF(ISNUMBER(MATCH(E423+1,$Q$3:$Q$56,0)),E423+2,E423+1))</f>
        <v>36335</v>
      </c>
      <c r="F424" s="0" t="n">
        <f aca="false">VLOOKUP(E424,$A$3:$B$1257,2,FALSE())</f>
        <v>41.05</v>
      </c>
      <c r="H424" s="96" t="n">
        <f aca="true">OFFSET($E$3,IF(ISNUMBER(VLOOKUP(OFFSET($E$3,MATCH(H423,$E$3:$E$1028,0),0),$E$3:$F$1067,2,FALSE())),MATCH(H423,$E$3:$E$1028,0),MATCH(H423,$E$3:$E$1028,0)+1),0)</f>
        <v>36348</v>
      </c>
      <c r="I424" s="0" t="n">
        <f aca="false">VLOOKUP(H424,$A$3:$B$1257,2,FALSE())</f>
        <v>151.82</v>
      </c>
      <c r="J424" s="0" t="n">
        <f aca="false">VLOOKUP(H424,'Raw data'!$A$3:$L$1417,5,FALSE())</f>
        <v>92.21</v>
      </c>
      <c r="K424" s="0" t="e">
        <f aca="false">VLOOKUP($H424,'Raw data'!$A$3:$L$1417,10,FALSE())</f>
        <v>#N/A</v>
      </c>
      <c r="L424" s="0" t="n">
        <f aca="false">VLOOKUP($H424,'Raw data'!$A$3:$L$1417,7,FALSE())</f>
        <v>127.5</v>
      </c>
      <c r="M424" s="0" t="n">
        <f aca="false">VLOOKUP($H424,'Raw data'!$A$3:$L$1417,8,FALSE())</f>
        <v>124.25</v>
      </c>
      <c r="N424" s="0" t="e">
        <f aca="false">VLOOKUP($H424,'Raw data'!$A$3:$L$1417,2,FALSE())</f>
        <v>#N/A</v>
      </c>
      <c r="O424" s="0" t="e">
        <f aca="false">VLOOKUP($H424,'Raw data'!$A$3:$L$1417,10,FALSE())</f>
        <v>#N/A</v>
      </c>
      <c r="P424" s="0" t="n">
        <f aca="false">VLOOKUP($H424,'Raw data'!$M$3:$N$1243,2,FALSE())</f>
        <v>126.24</v>
      </c>
    </row>
    <row r="425" customFormat="false" ht="12.75" hidden="false" customHeight="false" outlineLevel="0" collapsed="false">
      <c r="A425" s="96" t="n">
        <v>36210</v>
      </c>
      <c r="B425" s="0" t="n">
        <v>18.84</v>
      </c>
      <c r="E425" s="96" t="n">
        <f aca="false">CHOOSE(IF(WEEKDAY(E424+1,2)=6,1,IF(WEEKDAY(E424+1,2)=7,2,3)),IF(ISNUMBER(MATCH(E424+3,$Q$3:$Q$56,0)),E424+4,E424+3),IF(ISNUMBER(MATCH(E424+2,$Q$3:$Q$56,0)),E424+3,E424+2),IF(ISNUMBER(MATCH(E424+1,$Q$3:$Q$56,0)),E424+2,E424+1))</f>
        <v>36336</v>
      </c>
      <c r="F425" s="0" t="n">
        <f aca="false">VLOOKUP(E425,$A$3:$B$1257,2,FALSE())</f>
        <v>74.14</v>
      </c>
      <c r="H425" s="96" t="n">
        <f aca="true">OFFSET($E$3,IF(ISNUMBER(VLOOKUP(OFFSET($E$3,MATCH(H424,$E$3:$E$1028,0),0),$E$3:$F$1067,2,FALSE())),MATCH(H424,$E$3:$E$1028,0),MATCH(H424,$E$3:$E$1028,0)+1),0)</f>
        <v>36349</v>
      </c>
      <c r="I425" s="0" t="n">
        <f aca="false">VLOOKUP(H425,$A$3:$B$1257,2,FALSE())</f>
        <v>40.68</v>
      </c>
      <c r="J425" s="0" t="n">
        <f aca="false">VLOOKUP(H425,'Raw data'!$A$3:$L$1417,5,FALSE())</f>
        <v>42.84</v>
      </c>
      <c r="K425" s="0" t="n">
        <f aca="false">VLOOKUP($H425,'Raw data'!$A$3:$L$1417,10,FALSE())</f>
        <v>43.5</v>
      </c>
      <c r="L425" s="0" t="e">
        <f aca="false">VLOOKUP($H425,'Raw data'!$A$3:$L$1417,7,FALSE())</f>
        <v>#N/A</v>
      </c>
      <c r="M425" s="0" t="n">
        <f aca="false">VLOOKUP($H425,'Raw data'!$A$3:$L$1417,8,FALSE())</f>
        <v>35.89</v>
      </c>
      <c r="N425" s="0" t="e">
        <f aca="false">VLOOKUP($H425,'Raw data'!$A$3:$L$1417,2,FALSE())</f>
        <v>#N/A</v>
      </c>
      <c r="O425" s="0" t="n">
        <f aca="false">VLOOKUP($H425,'Raw data'!$A$3:$L$1417,10,FALSE())</f>
        <v>43.5</v>
      </c>
      <c r="P425" s="0" t="n">
        <f aca="false">VLOOKUP($H425,'Raw data'!$M$3:$N$1243,2,FALSE())</f>
        <v>42.7</v>
      </c>
    </row>
    <row r="426" customFormat="false" ht="12.75" hidden="false" customHeight="false" outlineLevel="0" collapsed="false">
      <c r="A426" s="96" t="n">
        <v>36211</v>
      </c>
      <c r="B426" s="0" t="n">
        <v>18.69</v>
      </c>
      <c r="E426" s="96" t="n">
        <f aca="false">CHOOSE(IF(WEEKDAY(E425+1,2)=6,1,IF(WEEKDAY(E425+1,2)=7,2,3)),IF(ISNUMBER(MATCH(E425+3,$Q$3:$Q$56,0)),E425+4,E425+3),IF(ISNUMBER(MATCH(E425+2,$Q$3:$Q$56,0)),E425+3,E425+2),IF(ISNUMBER(MATCH(E425+1,$Q$3:$Q$56,0)),E425+2,E425+1))</f>
        <v>36339</v>
      </c>
      <c r="F426" s="0" t="n">
        <f aca="false">VLOOKUP(E426,$A$3:$B$1257,2,FALSE())</f>
        <v>100.91</v>
      </c>
      <c r="H426" s="96" t="n">
        <f aca="true">OFFSET($E$3,IF(ISNUMBER(VLOOKUP(OFFSET($E$3,MATCH(H425,$E$3:$E$1028,0),0),$E$3:$F$1067,2,FALSE())),MATCH(H425,$E$3:$E$1028,0),MATCH(H425,$E$3:$E$1028,0)+1),0)</f>
        <v>36350</v>
      </c>
      <c r="I426" s="0" t="n">
        <f aca="false">VLOOKUP(H426,$A$3:$B$1257,2,FALSE())</f>
        <v>29.82</v>
      </c>
      <c r="J426" s="0" t="n">
        <f aca="false">VLOOKUP(H426,'Raw data'!$A$3:$L$1417,5,FALSE())</f>
        <v>31.95</v>
      </c>
      <c r="K426" s="0" t="e">
        <f aca="false">VLOOKUP($H426,'Raw data'!$A$3:$L$1417,10,FALSE())</f>
        <v>#N/A</v>
      </c>
      <c r="L426" s="0" t="n">
        <f aca="false">VLOOKUP($H426,'Raw data'!$A$3:$L$1417,7,FALSE())</f>
        <v>32.67</v>
      </c>
      <c r="M426" s="0" t="n">
        <f aca="false">VLOOKUP($H426,'Raw data'!$A$3:$L$1417,8,FALSE())</f>
        <v>31.31</v>
      </c>
      <c r="N426" s="0" t="e">
        <f aca="false">VLOOKUP($H426,'Raw data'!$A$3:$L$1417,2,FALSE())</f>
        <v>#N/A</v>
      </c>
      <c r="O426" s="0" t="e">
        <f aca="false">VLOOKUP($H426,'Raw data'!$A$3:$L$1417,10,FALSE())</f>
        <v>#N/A</v>
      </c>
      <c r="P426" s="0" t="n">
        <f aca="false">VLOOKUP($H426,'Raw data'!$M$3:$N$1243,2,FALSE())</f>
        <v>33.28</v>
      </c>
    </row>
    <row r="427" customFormat="false" ht="12.75" hidden="false" customHeight="false" outlineLevel="0" collapsed="false">
      <c r="A427" s="96" t="n">
        <v>36212</v>
      </c>
      <c r="B427" s="0" t="n">
        <v>18.69</v>
      </c>
      <c r="E427" s="96" t="n">
        <f aca="false">CHOOSE(IF(WEEKDAY(E426+1,2)=6,1,IF(WEEKDAY(E426+1,2)=7,2,3)),IF(ISNUMBER(MATCH(E426+3,$Q$3:$Q$56,0)),E426+4,E426+3),IF(ISNUMBER(MATCH(E426+2,$Q$3:$Q$56,0)),E426+3,E426+2),IF(ISNUMBER(MATCH(E426+1,$Q$3:$Q$56,0)),E426+2,E426+1))</f>
        <v>36340</v>
      </c>
      <c r="F427" s="0" t="n">
        <f aca="false">VLOOKUP(E427,$A$3:$B$1257,2,FALSE())</f>
        <v>92.9</v>
      </c>
      <c r="H427" s="96" t="n">
        <f aca="true">OFFSET($E$3,IF(ISNUMBER(VLOOKUP(OFFSET($E$3,MATCH(H426,$E$3:$E$1028,0),0),$E$3:$F$1067,2,FALSE())),MATCH(H426,$E$3:$E$1028,0),MATCH(H426,$E$3:$E$1028,0)+1),0)</f>
        <v>36353</v>
      </c>
      <c r="I427" s="0" t="n">
        <f aca="false">VLOOKUP(H427,$A$3:$B$1257,2,FALSE())</f>
        <v>29.38</v>
      </c>
      <c r="J427" s="0" t="n">
        <f aca="false">VLOOKUP(H427,'Raw data'!$A$3:$L$1417,5,FALSE())</f>
        <v>23.86</v>
      </c>
      <c r="K427" s="0" t="n">
        <f aca="false">VLOOKUP($H427,'Raw data'!$A$3:$L$1417,10,FALSE())</f>
        <v>28.5</v>
      </c>
      <c r="L427" s="0" t="n">
        <f aca="false">VLOOKUP($H427,'Raw data'!$A$3:$L$1417,7,FALSE())</f>
        <v>29.35</v>
      </c>
      <c r="M427" s="0" t="n">
        <f aca="false">VLOOKUP($H427,'Raw data'!$A$3:$L$1417,8,FALSE())</f>
        <v>26</v>
      </c>
      <c r="N427" s="0" t="e">
        <f aca="false">VLOOKUP($H427,'Raw data'!$A$3:$L$1417,2,FALSE())</f>
        <v>#N/A</v>
      </c>
      <c r="O427" s="0" t="n">
        <f aca="false">VLOOKUP($H427,'Raw data'!$A$3:$L$1417,10,FALSE())</f>
        <v>28.5</v>
      </c>
      <c r="P427" s="0" t="n">
        <f aca="false">VLOOKUP($H427,'Raw data'!$M$3:$N$1243,2,FALSE())</f>
        <v>29.3</v>
      </c>
    </row>
    <row r="428" customFormat="false" ht="12.75" hidden="false" customHeight="false" outlineLevel="0" collapsed="false">
      <c r="A428" s="96" t="n">
        <v>36213</v>
      </c>
      <c r="B428" s="0" t="n">
        <v>20.31</v>
      </c>
      <c r="E428" s="96" t="n">
        <f aca="false">CHOOSE(IF(WEEKDAY(E427+1,2)=6,1,IF(WEEKDAY(E427+1,2)=7,2,3)),IF(ISNUMBER(MATCH(E427+3,$Q$3:$Q$56,0)),E427+4,E427+3),IF(ISNUMBER(MATCH(E427+2,$Q$3:$Q$56,0)),E427+3,E427+2),IF(ISNUMBER(MATCH(E427+1,$Q$3:$Q$56,0)),E427+2,E427+1))</f>
        <v>36341</v>
      </c>
      <c r="F428" s="0" t="n">
        <f aca="false">VLOOKUP(E428,$A$3:$B$1257,2,FALSE())</f>
        <v>112.85</v>
      </c>
      <c r="H428" s="96" t="n">
        <f aca="true">OFFSET($E$3,IF(ISNUMBER(VLOOKUP(OFFSET($E$3,MATCH(H427,$E$3:$E$1028,0),0),$E$3:$F$1067,2,FALSE())),MATCH(H427,$E$3:$E$1028,0),MATCH(H427,$E$3:$E$1028,0)+1),0)</f>
        <v>36354</v>
      </c>
      <c r="I428" s="0" t="n">
        <f aca="false">VLOOKUP(H428,$A$3:$B$1257,2,FALSE())</f>
        <v>29.15</v>
      </c>
      <c r="J428" s="0" t="n">
        <f aca="false">VLOOKUP(H428,'Raw data'!$A$3:$L$1417,5,FALSE())</f>
        <v>20.21</v>
      </c>
      <c r="K428" s="0" t="n">
        <f aca="false">VLOOKUP($H428,'Raw data'!$A$3:$L$1417,10,FALSE())</f>
        <v>22.5</v>
      </c>
      <c r="L428" s="0" t="n">
        <f aca="false">VLOOKUP($H428,'Raw data'!$A$3:$L$1417,7,FALSE())</f>
        <v>24.58</v>
      </c>
      <c r="M428" s="0" t="n">
        <f aca="false">VLOOKUP($H428,'Raw data'!$A$3:$L$1417,8,FALSE())</f>
        <v>23.9</v>
      </c>
      <c r="N428" s="0" t="e">
        <f aca="false">VLOOKUP($H428,'Raw data'!$A$3:$L$1417,2,FALSE())</f>
        <v>#N/A</v>
      </c>
      <c r="O428" s="0" t="n">
        <f aca="false">VLOOKUP($H428,'Raw data'!$A$3:$L$1417,10,FALSE())</f>
        <v>22.5</v>
      </c>
      <c r="P428" s="0" t="n">
        <f aca="false">VLOOKUP($H428,'Raw data'!$M$3:$N$1243,2,FALSE())</f>
        <v>24.05</v>
      </c>
    </row>
    <row r="429" customFormat="false" ht="12.75" hidden="false" customHeight="false" outlineLevel="0" collapsed="false">
      <c r="A429" s="96" t="n">
        <v>36214</v>
      </c>
      <c r="B429" s="0" t="n">
        <v>21.63</v>
      </c>
      <c r="E429" s="96" t="n">
        <f aca="false">CHOOSE(IF(WEEKDAY(E428+1,2)=6,1,IF(WEEKDAY(E428+1,2)=7,2,3)),IF(ISNUMBER(MATCH(E428+3,$Q$3:$Q$56,0)),E428+4,E428+3),IF(ISNUMBER(MATCH(E428+2,$Q$3:$Q$56,0)),E428+3,E428+2),IF(ISNUMBER(MATCH(E428+1,$Q$3:$Q$56,0)),E428+2,E428+1))</f>
        <v>36342</v>
      </c>
      <c r="F429" s="0" t="n">
        <f aca="false">VLOOKUP(E429,$A$3:$B$1257,2,FALSE())</f>
        <v>47.54</v>
      </c>
      <c r="H429" s="96" t="n">
        <f aca="true">OFFSET($E$3,IF(ISNUMBER(VLOOKUP(OFFSET($E$3,MATCH(H428,$E$3:$E$1028,0),0),$E$3:$F$1067,2,FALSE())),MATCH(H428,$E$3:$E$1028,0),MATCH(H428,$E$3:$E$1028,0)+1),0)</f>
        <v>36355</v>
      </c>
      <c r="I429" s="0" t="n">
        <f aca="false">VLOOKUP(H429,$A$3:$B$1257,2,FALSE())</f>
        <v>28.53</v>
      </c>
      <c r="J429" s="0" t="n">
        <f aca="false">VLOOKUP(H429,'Raw data'!$A$3:$L$1417,5,FALSE())</f>
        <v>21.16</v>
      </c>
      <c r="K429" s="0" t="n">
        <f aca="false">VLOOKUP($H429,'Raw data'!$A$3:$L$1417,10,FALSE())</f>
        <v>22</v>
      </c>
      <c r="L429" s="0" t="n">
        <f aca="false">VLOOKUP($H429,'Raw data'!$A$3:$L$1417,7,FALSE())</f>
        <v>24.75</v>
      </c>
      <c r="M429" s="0" t="n">
        <f aca="false">VLOOKUP($H429,'Raw data'!$A$3:$L$1417,8,FALSE())</f>
        <v>23.6</v>
      </c>
      <c r="N429" s="0" t="e">
        <f aca="false">VLOOKUP($H429,'Raw data'!$A$3:$L$1417,2,FALSE())</f>
        <v>#N/A</v>
      </c>
      <c r="O429" s="0" t="n">
        <f aca="false">VLOOKUP($H429,'Raw data'!$A$3:$L$1417,10,FALSE())</f>
        <v>22</v>
      </c>
      <c r="P429" s="0" t="n">
        <f aca="false">VLOOKUP($H429,'Raw data'!$M$3:$N$1243,2,FALSE())</f>
        <v>23.21</v>
      </c>
    </row>
    <row r="430" customFormat="false" ht="12.75" hidden="false" customHeight="false" outlineLevel="0" collapsed="false">
      <c r="A430" s="96" t="n">
        <v>36215</v>
      </c>
      <c r="B430" s="0" t="n">
        <v>20.01</v>
      </c>
      <c r="E430" s="96" t="n">
        <f aca="false">CHOOSE(IF(WEEKDAY(E429+1,2)=6,1,IF(WEEKDAY(E429+1,2)=7,2,3)),IF(ISNUMBER(MATCH(E429+3,$Q$3:$Q$56,0)),E429+4,E429+3),IF(ISNUMBER(MATCH(E429+2,$Q$3:$Q$56,0)),E429+3,E429+2),IF(ISNUMBER(MATCH(E429+1,$Q$3:$Q$56,0)),E429+2,E429+1))</f>
        <v>36343</v>
      </c>
      <c r="F430" s="0" t="n">
        <f aca="false">VLOOKUP(E430,$A$3:$B$1257,2,FALSE())</f>
        <v>51.2</v>
      </c>
      <c r="H430" s="96" t="n">
        <f aca="true">OFFSET($E$3,IF(ISNUMBER(VLOOKUP(OFFSET($E$3,MATCH(H429,$E$3:$E$1028,0),0),$E$3:$F$1067,2,FALSE())),MATCH(H429,$E$3:$E$1028,0),MATCH(H429,$E$3:$E$1028,0)+1),0)</f>
        <v>36356</v>
      </c>
      <c r="I430" s="0" t="n">
        <f aca="false">VLOOKUP(H430,$A$3:$B$1257,2,FALSE())</f>
        <v>31.47</v>
      </c>
      <c r="J430" s="0" t="n">
        <f aca="false">VLOOKUP(H430,'Raw data'!$A$3:$L$1417,5,FALSE())</f>
        <v>29.15</v>
      </c>
      <c r="K430" s="0" t="e">
        <f aca="false">VLOOKUP($H430,'Raw data'!$A$3:$L$1417,10,FALSE())</f>
        <v>#N/A</v>
      </c>
      <c r="L430" s="0" t="n">
        <f aca="false">VLOOKUP($H430,'Raw data'!$A$3:$L$1417,7,FALSE())</f>
        <v>34</v>
      </c>
      <c r="M430" s="0" t="n">
        <f aca="false">VLOOKUP($H430,'Raw data'!$A$3:$L$1417,8,FALSE())</f>
        <v>31.41</v>
      </c>
      <c r="N430" s="0" t="e">
        <f aca="false">VLOOKUP($H430,'Raw data'!$A$3:$L$1417,2,FALSE())</f>
        <v>#N/A</v>
      </c>
      <c r="O430" s="0" t="e">
        <f aca="false">VLOOKUP($H430,'Raw data'!$A$3:$L$1417,10,FALSE())</f>
        <v>#N/A</v>
      </c>
      <c r="P430" s="0" t="n">
        <f aca="false">VLOOKUP($H430,'Raw data'!$M$3:$N$1243,2,FALSE())</f>
        <v>30.14</v>
      </c>
    </row>
    <row r="431" customFormat="false" ht="12.75" hidden="false" customHeight="false" outlineLevel="0" collapsed="false">
      <c r="A431" s="96" t="n">
        <v>36216</v>
      </c>
      <c r="B431" s="0" t="n">
        <v>19.7</v>
      </c>
      <c r="E431" s="96" t="n">
        <f aca="false">CHOOSE(IF(WEEKDAY(E430+1,2)=6,1,IF(WEEKDAY(E430+1,2)=7,2,3)),IF(ISNUMBER(MATCH(E430+3,$Q$3:$Q$56,0)),E430+4,E430+3),IF(ISNUMBER(MATCH(E430+2,$Q$3:$Q$56,0)),E430+3,E430+2),IF(ISNUMBER(MATCH(E430+1,$Q$3:$Q$56,0)),E430+2,E430+1))</f>
        <v>36347</v>
      </c>
      <c r="F431" s="0" t="n">
        <f aca="false">VLOOKUP(E431,$A$3:$B$1257,2,FALSE())</f>
        <v>165</v>
      </c>
      <c r="H431" s="96" t="n">
        <f aca="true">OFFSET($E$3,IF(ISNUMBER(VLOOKUP(OFFSET($E$3,MATCH(H430,$E$3:$E$1028,0),0),$E$3:$F$1067,2,FALSE())),MATCH(H430,$E$3:$E$1028,0),MATCH(H430,$E$3:$E$1028,0)+1),0)</f>
        <v>36357</v>
      </c>
      <c r="I431" s="0" t="n">
        <f aca="false">VLOOKUP(H431,$A$3:$B$1257,2,FALSE())</f>
        <v>55.71</v>
      </c>
      <c r="J431" s="0" t="n">
        <f aca="false">VLOOKUP(H431,'Raw data'!$A$3:$L$1417,5,FALSE())</f>
        <v>46.26</v>
      </c>
      <c r="K431" s="0" t="e">
        <f aca="false">VLOOKUP($H431,'Raw data'!$A$3:$L$1417,10,FALSE())</f>
        <v>#N/A</v>
      </c>
      <c r="L431" s="0" t="n">
        <f aca="false">VLOOKUP($H431,'Raw data'!$A$3:$L$1417,7,FALSE())</f>
        <v>50.3</v>
      </c>
      <c r="M431" s="0" t="n">
        <f aca="false">VLOOKUP($H431,'Raw data'!$A$3:$L$1417,8,FALSE())</f>
        <v>40.63</v>
      </c>
      <c r="N431" s="0" t="e">
        <f aca="false">VLOOKUP($H431,'Raw data'!$A$3:$L$1417,2,FALSE())</f>
        <v>#N/A</v>
      </c>
      <c r="O431" s="0" t="e">
        <f aca="false">VLOOKUP($H431,'Raw data'!$A$3:$L$1417,10,FALSE())</f>
        <v>#N/A</v>
      </c>
      <c r="P431" s="0" t="n">
        <f aca="false">VLOOKUP($H431,'Raw data'!$M$3:$N$1243,2,FALSE())</f>
        <v>56.69</v>
      </c>
    </row>
    <row r="432" customFormat="false" ht="12.75" hidden="false" customHeight="false" outlineLevel="0" collapsed="false">
      <c r="A432" s="96" t="n">
        <v>36217</v>
      </c>
      <c r="B432" s="0" t="n">
        <v>19.17</v>
      </c>
      <c r="E432" s="96" t="n">
        <f aca="false">CHOOSE(IF(WEEKDAY(E431+1,2)=6,1,IF(WEEKDAY(E431+1,2)=7,2,3)),IF(ISNUMBER(MATCH(E431+3,$Q$3:$Q$56,0)),E431+4,E431+3),IF(ISNUMBER(MATCH(E431+2,$Q$3:$Q$56,0)),E431+3,E431+2),IF(ISNUMBER(MATCH(E431+1,$Q$3:$Q$56,0)),E431+2,E431+1))</f>
        <v>36348</v>
      </c>
      <c r="F432" s="0" t="n">
        <f aca="false">VLOOKUP(E432,$A$3:$B$1257,2,FALSE())</f>
        <v>151.82</v>
      </c>
      <c r="H432" s="96" t="n">
        <f aca="true">OFFSET($E$3,IF(ISNUMBER(VLOOKUP(OFFSET($E$3,MATCH(H431,$E$3:$E$1028,0),0),$E$3:$F$1067,2,FALSE())),MATCH(H431,$E$3:$E$1028,0),MATCH(H431,$E$3:$E$1028,0)+1),0)</f>
        <v>36360</v>
      </c>
      <c r="I432" s="0" t="n">
        <f aca="false">VLOOKUP(H432,$A$3:$B$1257,2,FALSE())</f>
        <v>90</v>
      </c>
      <c r="J432" s="0" t="n">
        <f aca="false">VLOOKUP(H432,'Raw data'!$A$3:$L$1417,5,FALSE())</f>
        <v>99.55</v>
      </c>
      <c r="K432" s="0" t="n">
        <f aca="false">VLOOKUP($H432,'Raw data'!$A$3:$L$1417,10,FALSE())</f>
        <v>113.75</v>
      </c>
      <c r="L432" s="0" t="n">
        <f aca="false">VLOOKUP($H432,'Raw data'!$A$3:$L$1417,7,FALSE())</f>
        <v>130</v>
      </c>
      <c r="M432" s="0" t="n">
        <f aca="false">VLOOKUP($H432,'Raw data'!$A$3:$L$1417,8,FALSE())</f>
        <v>135</v>
      </c>
      <c r="N432" s="0" t="e">
        <f aca="false">VLOOKUP($H432,'Raw data'!$A$3:$L$1417,2,FALSE())</f>
        <v>#N/A</v>
      </c>
      <c r="O432" s="0" t="n">
        <f aca="false">VLOOKUP($H432,'Raw data'!$A$3:$L$1417,10,FALSE())</f>
        <v>113.75</v>
      </c>
      <c r="P432" s="0" t="n">
        <f aca="false">VLOOKUP($H432,'Raw data'!$M$3:$N$1243,2,FALSE())</f>
        <v>126.85</v>
      </c>
    </row>
    <row r="433" customFormat="false" ht="12.75" hidden="false" customHeight="false" outlineLevel="0" collapsed="false">
      <c r="A433" s="96" t="n">
        <v>36218</v>
      </c>
      <c r="B433" s="0" t="n">
        <v>19.17</v>
      </c>
      <c r="E433" s="96" t="n">
        <f aca="false">CHOOSE(IF(WEEKDAY(E432+1,2)=6,1,IF(WEEKDAY(E432+1,2)=7,2,3)),IF(ISNUMBER(MATCH(E432+3,$Q$3:$Q$56,0)),E432+4,E432+3),IF(ISNUMBER(MATCH(E432+2,$Q$3:$Q$56,0)),E432+3,E432+2),IF(ISNUMBER(MATCH(E432+1,$Q$3:$Q$56,0)),E432+2,E432+1))</f>
        <v>36349</v>
      </c>
      <c r="F433" s="0" t="n">
        <f aca="false">VLOOKUP(E433,$A$3:$B$1257,2,FALSE())</f>
        <v>40.68</v>
      </c>
      <c r="H433" s="96" t="n">
        <f aca="true">OFFSET($E$3,IF(ISNUMBER(VLOOKUP(OFFSET($E$3,MATCH(H432,$E$3:$E$1028,0),0),$E$3:$F$1067,2,FALSE())),MATCH(H432,$E$3:$E$1028,0),MATCH(H432,$E$3:$E$1028,0)+1),0)</f>
        <v>36361</v>
      </c>
      <c r="I433" s="0" t="n">
        <f aca="false">VLOOKUP(H433,$A$3:$B$1257,2,FALSE())</f>
        <v>37.73</v>
      </c>
      <c r="J433" s="0" t="n">
        <f aca="false">VLOOKUP(H433,'Raw data'!$A$3:$L$1417,5,FALSE())</f>
        <v>73.22</v>
      </c>
      <c r="K433" s="0" t="n">
        <f aca="false">VLOOKUP($H433,'Raw data'!$A$3:$L$1417,10,FALSE())</f>
        <v>70</v>
      </c>
      <c r="L433" s="0" t="n">
        <f aca="false">VLOOKUP($H433,'Raw data'!$A$3:$L$1417,7,FALSE())</f>
        <v>56.5</v>
      </c>
      <c r="M433" s="0" t="n">
        <f aca="false">VLOOKUP($H433,'Raw data'!$A$3:$L$1417,8,FALSE())</f>
        <v>55</v>
      </c>
      <c r="N433" s="0" t="e">
        <f aca="false">VLOOKUP($H433,'Raw data'!$A$3:$L$1417,2,FALSE())</f>
        <v>#N/A</v>
      </c>
      <c r="O433" s="0" t="n">
        <f aca="false">VLOOKUP($H433,'Raw data'!$A$3:$L$1417,10,FALSE())</f>
        <v>70</v>
      </c>
      <c r="P433" s="0" t="n">
        <f aca="false">VLOOKUP($H433,'Raw data'!$M$3:$N$1243,2,FALSE())</f>
        <v>61.3</v>
      </c>
    </row>
    <row r="434" customFormat="false" ht="12.75" hidden="false" customHeight="false" outlineLevel="0" collapsed="false">
      <c r="A434" s="96" t="n">
        <v>36219</v>
      </c>
      <c r="B434" s="0" t="n">
        <v>19.17</v>
      </c>
      <c r="E434" s="96" t="n">
        <f aca="false">CHOOSE(IF(WEEKDAY(E433+1,2)=6,1,IF(WEEKDAY(E433+1,2)=7,2,3)),IF(ISNUMBER(MATCH(E433+3,$Q$3:$Q$56,0)),E433+4,E433+3),IF(ISNUMBER(MATCH(E433+2,$Q$3:$Q$56,0)),E433+3,E433+2),IF(ISNUMBER(MATCH(E433+1,$Q$3:$Q$56,0)),E433+2,E433+1))</f>
        <v>36350</v>
      </c>
      <c r="F434" s="0" t="n">
        <f aca="false">VLOOKUP(E434,$A$3:$B$1257,2,FALSE())</f>
        <v>29.82</v>
      </c>
      <c r="H434" s="96" t="n">
        <f aca="true">OFFSET($E$3,IF(ISNUMBER(VLOOKUP(OFFSET($E$3,MATCH(H433,$E$3:$E$1028,0),0),$E$3:$F$1067,2,FALSE())),MATCH(H433,$E$3:$E$1028,0),MATCH(H433,$E$3:$E$1028,0)+1),0)</f>
        <v>36362</v>
      </c>
      <c r="I434" s="0" t="n">
        <f aca="false">VLOOKUP(H434,$A$3:$B$1257,2,FALSE())</f>
        <v>35.83</v>
      </c>
      <c r="J434" s="0" t="n">
        <f aca="false">VLOOKUP(H434,'Raw data'!$A$3:$L$1417,5,FALSE())</f>
        <v>67.89</v>
      </c>
      <c r="K434" s="0" t="n">
        <f aca="false">VLOOKUP($H434,'Raw data'!$A$3:$L$1417,10,FALSE())</f>
        <v>73.4</v>
      </c>
      <c r="L434" s="0" t="n">
        <f aca="false">VLOOKUP($H434,'Raw data'!$A$3:$L$1417,7,FALSE())</f>
        <v>45</v>
      </c>
      <c r="M434" s="0" t="n">
        <f aca="false">VLOOKUP($H434,'Raw data'!$A$3:$L$1417,8,FALSE())</f>
        <v>40.21</v>
      </c>
      <c r="N434" s="0" t="e">
        <f aca="false">VLOOKUP($H434,'Raw data'!$A$3:$L$1417,2,FALSE())</f>
        <v>#N/A</v>
      </c>
      <c r="O434" s="0" t="n">
        <f aca="false">VLOOKUP($H434,'Raw data'!$A$3:$L$1417,10,FALSE())</f>
        <v>73.4</v>
      </c>
      <c r="P434" s="0" t="n">
        <f aca="false">VLOOKUP($H434,'Raw data'!$M$3:$N$1243,2,FALSE())</f>
        <v>51.65</v>
      </c>
    </row>
    <row r="435" customFormat="false" ht="12.75" hidden="false" customHeight="false" outlineLevel="0" collapsed="false">
      <c r="A435" s="96" t="n">
        <v>36220</v>
      </c>
      <c r="B435" s="0" t="n">
        <v>19.85</v>
      </c>
      <c r="E435" s="96" t="n">
        <f aca="false">CHOOSE(IF(WEEKDAY(E434+1,2)=6,1,IF(WEEKDAY(E434+1,2)=7,2,3)),IF(ISNUMBER(MATCH(E434+3,$Q$3:$Q$56,0)),E434+4,E434+3),IF(ISNUMBER(MATCH(E434+2,$Q$3:$Q$56,0)),E434+3,E434+2),IF(ISNUMBER(MATCH(E434+1,$Q$3:$Q$56,0)),E434+2,E434+1))</f>
        <v>36353</v>
      </c>
      <c r="F435" s="0" t="n">
        <f aca="false">VLOOKUP(E435,$A$3:$B$1257,2,FALSE())</f>
        <v>29.38</v>
      </c>
      <c r="H435" s="96" t="n">
        <f aca="true">OFFSET($E$3,IF(ISNUMBER(VLOOKUP(OFFSET($E$3,MATCH(H434,$E$3:$E$1028,0),0),$E$3:$F$1067,2,FALSE())),MATCH(H434,$E$3:$E$1028,0),MATCH(H434,$E$3:$E$1028,0)+1),0)</f>
        <v>36363</v>
      </c>
      <c r="I435" s="0" t="n">
        <f aca="false">VLOOKUP(H435,$A$3:$B$1257,2,FALSE())</f>
        <v>42.08</v>
      </c>
      <c r="J435" s="0" t="n">
        <f aca="false">VLOOKUP(H435,'Raw data'!$A$3:$L$1417,5,FALSE())</f>
        <v>158.01</v>
      </c>
      <c r="K435" s="0" t="n">
        <f aca="false">VLOOKUP($H435,'Raw data'!$A$3:$L$1417,10,FALSE())</f>
        <v>161</v>
      </c>
      <c r="L435" s="0" t="n">
        <f aca="false">VLOOKUP($H435,'Raw data'!$A$3:$L$1417,7,FALSE())</f>
        <v>75</v>
      </c>
      <c r="M435" s="0" t="n">
        <f aca="false">VLOOKUP($H435,'Raw data'!$A$3:$L$1417,8,FALSE())</f>
        <v>90</v>
      </c>
      <c r="N435" s="0" t="e">
        <f aca="false">VLOOKUP($H435,'Raw data'!$A$3:$L$1417,2,FALSE())</f>
        <v>#N/A</v>
      </c>
      <c r="O435" s="0" t="n">
        <f aca="false">VLOOKUP($H435,'Raw data'!$A$3:$L$1417,10,FALSE())</f>
        <v>161</v>
      </c>
      <c r="P435" s="0" t="n">
        <f aca="false">VLOOKUP($H435,'Raw data'!$M$3:$N$1243,2,FALSE())</f>
        <v>121.67</v>
      </c>
    </row>
    <row r="436" customFormat="false" ht="12.75" hidden="false" customHeight="false" outlineLevel="0" collapsed="false">
      <c r="A436" s="96" t="n">
        <v>36221</v>
      </c>
      <c r="B436" s="0" t="n">
        <v>19.38</v>
      </c>
      <c r="E436" s="96" t="n">
        <f aca="false">CHOOSE(IF(WEEKDAY(E435+1,2)=6,1,IF(WEEKDAY(E435+1,2)=7,2,3)),IF(ISNUMBER(MATCH(E435+3,$Q$3:$Q$56,0)),E435+4,E435+3),IF(ISNUMBER(MATCH(E435+2,$Q$3:$Q$56,0)),E435+3,E435+2),IF(ISNUMBER(MATCH(E435+1,$Q$3:$Q$56,0)),E435+2,E435+1))</f>
        <v>36354</v>
      </c>
      <c r="F436" s="0" t="n">
        <f aca="false">VLOOKUP(E436,$A$3:$B$1257,2,FALSE())</f>
        <v>29.15</v>
      </c>
      <c r="H436" s="96" t="n">
        <f aca="true">OFFSET($E$3,IF(ISNUMBER(VLOOKUP(OFFSET($E$3,MATCH(H435,$E$3:$E$1028,0),0),$E$3:$F$1067,2,FALSE())),MATCH(H435,$E$3:$E$1028,0),MATCH(H435,$E$3:$E$1028,0)+1),0)</f>
        <v>36364</v>
      </c>
      <c r="I436" s="0" t="n">
        <f aca="false">VLOOKUP(H436,$A$3:$B$1257,2,FALSE())</f>
        <v>99.38</v>
      </c>
      <c r="J436" s="0" t="n">
        <f aca="false">VLOOKUP(H436,'Raw data'!$A$3:$L$1417,5,FALSE())</f>
        <v>407.11</v>
      </c>
      <c r="K436" s="0" t="n">
        <f aca="false">VLOOKUP($H436,'Raw data'!$A$3:$L$1417,10,FALSE())</f>
        <v>440</v>
      </c>
      <c r="L436" s="0" t="n">
        <f aca="false">VLOOKUP($H436,'Raw data'!$A$3:$L$1417,7,FALSE())</f>
        <v>163.33</v>
      </c>
      <c r="M436" s="0" t="n">
        <f aca="false">VLOOKUP($H436,'Raw data'!$A$3:$L$1417,8,FALSE())</f>
        <v>195.56</v>
      </c>
      <c r="N436" s="0" t="e">
        <f aca="false">VLOOKUP($H436,'Raw data'!$A$3:$L$1417,2,FALSE())</f>
        <v>#N/A</v>
      </c>
      <c r="O436" s="0" t="n">
        <f aca="false">VLOOKUP($H436,'Raw data'!$A$3:$L$1417,10,FALSE())</f>
        <v>440</v>
      </c>
      <c r="P436" s="0" t="n">
        <f aca="false">VLOOKUP($H436,'Raw data'!$M$3:$N$1243,2,FALSE())</f>
        <v>350.14</v>
      </c>
    </row>
    <row r="437" customFormat="false" ht="12.75" hidden="false" customHeight="false" outlineLevel="0" collapsed="false">
      <c r="A437" s="96" t="n">
        <v>36222</v>
      </c>
      <c r="B437" s="0" t="n">
        <v>19.86</v>
      </c>
      <c r="E437" s="96" t="n">
        <f aca="false">CHOOSE(IF(WEEKDAY(E436+1,2)=6,1,IF(WEEKDAY(E436+1,2)=7,2,3)),IF(ISNUMBER(MATCH(E436+3,$Q$3:$Q$56,0)),E436+4,E436+3),IF(ISNUMBER(MATCH(E436+2,$Q$3:$Q$56,0)),E436+3,E436+2),IF(ISNUMBER(MATCH(E436+1,$Q$3:$Q$56,0)),E436+2,E436+1))</f>
        <v>36355</v>
      </c>
      <c r="F437" s="0" t="n">
        <f aca="false">VLOOKUP(E437,$A$3:$B$1257,2,FALSE())</f>
        <v>28.53</v>
      </c>
      <c r="H437" s="96" t="n">
        <f aca="true">OFFSET($E$3,IF(ISNUMBER(VLOOKUP(OFFSET($E$3,MATCH(H436,$E$3:$E$1028,0),0),$E$3:$F$1067,2,FALSE())),MATCH(H436,$E$3:$E$1028,0),MATCH(H436,$E$3:$E$1028,0)+1),0)</f>
        <v>36367</v>
      </c>
      <c r="I437" s="0" t="n">
        <f aca="false">VLOOKUP(H437,$A$3:$B$1257,2,FALSE())</f>
        <v>102.86</v>
      </c>
      <c r="J437" s="0" t="n">
        <f aca="false">VLOOKUP(H437,'Raw data'!$A$3:$L$1417,5,FALSE())</f>
        <v>497.13</v>
      </c>
      <c r="K437" s="0" t="n">
        <f aca="false">VLOOKUP($H437,'Raw data'!$A$3:$L$1417,10,FALSE())</f>
        <v>500</v>
      </c>
      <c r="L437" s="0" t="n">
        <f aca="false">VLOOKUP($H437,'Raw data'!$A$3:$L$1417,7,FALSE())</f>
        <v>300</v>
      </c>
      <c r="M437" s="0" t="n">
        <f aca="false">VLOOKUP($H437,'Raw data'!$A$3:$L$1417,8,FALSE())</f>
        <v>169.23</v>
      </c>
      <c r="N437" s="0" t="e">
        <f aca="false">VLOOKUP($H437,'Raw data'!$A$3:$L$1417,2,FALSE())</f>
        <v>#N/A</v>
      </c>
      <c r="O437" s="0" t="n">
        <f aca="false">VLOOKUP($H437,'Raw data'!$A$3:$L$1417,10,FALSE())</f>
        <v>500</v>
      </c>
      <c r="P437" s="0" t="n">
        <f aca="false">VLOOKUP($H437,'Raw data'!$M$3:$N$1243,2,FALSE())</f>
        <v>271.4</v>
      </c>
    </row>
    <row r="438" customFormat="false" ht="12.75" hidden="false" customHeight="false" outlineLevel="0" collapsed="false">
      <c r="A438" s="96" t="n">
        <v>36223</v>
      </c>
      <c r="B438" s="0" t="n">
        <v>18.97</v>
      </c>
      <c r="E438" s="96" t="n">
        <f aca="false">CHOOSE(IF(WEEKDAY(E437+1,2)=6,1,IF(WEEKDAY(E437+1,2)=7,2,3)),IF(ISNUMBER(MATCH(E437+3,$Q$3:$Q$56,0)),E437+4,E437+3),IF(ISNUMBER(MATCH(E437+2,$Q$3:$Q$56,0)),E437+3,E437+2),IF(ISNUMBER(MATCH(E437+1,$Q$3:$Q$56,0)),E437+2,E437+1))</f>
        <v>36356</v>
      </c>
      <c r="F438" s="0" t="n">
        <f aca="false">VLOOKUP(E438,$A$3:$B$1257,2,FALSE())</f>
        <v>31.47</v>
      </c>
      <c r="H438" s="96" t="n">
        <f aca="true">OFFSET($E$3,IF(ISNUMBER(VLOOKUP(OFFSET($E$3,MATCH(H437,$E$3:$E$1028,0),0),$E$3:$F$1067,2,FALSE())),MATCH(H437,$E$3:$E$1028,0),MATCH(H437,$E$3:$E$1028,0)+1),0)</f>
        <v>36368</v>
      </c>
      <c r="I438" s="0" t="n">
        <f aca="false">VLOOKUP(H438,$A$3:$B$1257,2,FALSE())</f>
        <v>102.58</v>
      </c>
      <c r="J438" s="0" t="n">
        <f aca="false">VLOOKUP(H438,'Raw data'!$A$3:$L$1417,5,FALSE())</f>
        <v>568</v>
      </c>
      <c r="K438" s="0" t="n">
        <f aca="false">VLOOKUP($H438,'Raw data'!$A$3:$L$1417,10,FALSE())</f>
        <v>450</v>
      </c>
      <c r="L438" s="0" t="n">
        <f aca="false">VLOOKUP($H438,'Raw data'!$A$3:$L$1417,7,FALSE())</f>
        <v>225</v>
      </c>
      <c r="M438" s="0" t="n">
        <f aca="false">VLOOKUP($H438,'Raw data'!$A$3:$L$1417,8,FALSE())</f>
        <v>175</v>
      </c>
      <c r="N438" s="0" t="e">
        <f aca="false">VLOOKUP($H438,'Raw data'!$A$3:$L$1417,2,FALSE())</f>
        <v>#N/A</v>
      </c>
      <c r="O438" s="0" t="n">
        <f aca="false">VLOOKUP($H438,'Raw data'!$A$3:$L$1417,10,FALSE())</f>
        <v>450</v>
      </c>
      <c r="P438" s="0" t="n">
        <f aca="false">VLOOKUP($H438,'Raw data'!$M$3:$N$1243,2,FALSE())</f>
        <v>260</v>
      </c>
    </row>
    <row r="439" customFormat="false" ht="12.75" hidden="false" customHeight="false" outlineLevel="0" collapsed="false">
      <c r="A439" s="96" t="n">
        <v>36224</v>
      </c>
      <c r="B439" s="0" t="n">
        <v>19.7</v>
      </c>
      <c r="E439" s="96" t="n">
        <f aca="false">CHOOSE(IF(WEEKDAY(E438+1,2)=6,1,IF(WEEKDAY(E438+1,2)=7,2,3)),IF(ISNUMBER(MATCH(E438+3,$Q$3:$Q$56,0)),E438+4,E438+3),IF(ISNUMBER(MATCH(E438+2,$Q$3:$Q$56,0)),E438+3,E438+2),IF(ISNUMBER(MATCH(E438+1,$Q$3:$Q$56,0)),E438+2,E438+1))</f>
        <v>36357</v>
      </c>
      <c r="F439" s="0" t="n">
        <f aca="false">VLOOKUP(E439,$A$3:$B$1257,2,FALSE())</f>
        <v>55.71</v>
      </c>
      <c r="H439" s="96" t="n">
        <f aca="true">OFFSET($E$3,IF(ISNUMBER(VLOOKUP(OFFSET($E$3,MATCH(H438,$E$3:$E$1028,0),0),$E$3:$F$1067,2,FALSE())),MATCH(H438,$E$3:$E$1028,0),MATCH(H438,$E$3:$E$1028,0)+1),0)</f>
        <v>36369</v>
      </c>
      <c r="I439" s="0" t="n">
        <f aca="false">VLOOKUP(H439,$A$3:$B$1257,2,FALSE())</f>
        <v>54.94</v>
      </c>
      <c r="J439" s="0" t="n">
        <f aca="false">VLOOKUP(H439,'Raw data'!$A$3:$L$1417,5,FALSE())</f>
        <v>170.5</v>
      </c>
      <c r="K439" s="0" t="n">
        <f aca="false">VLOOKUP($H439,'Raw data'!$A$3:$L$1417,10,FALSE())</f>
        <v>200.61</v>
      </c>
      <c r="L439" s="0" t="n">
        <f aca="false">VLOOKUP($H439,'Raw data'!$A$3:$L$1417,7,FALSE())</f>
        <v>120</v>
      </c>
      <c r="M439" s="0" t="n">
        <f aca="false">VLOOKUP($H439,'Raw data'!$A$3:$L$1417,8,FALSE())</f>
        <v>105</v>
      </c>
      <c r="N439" s="0" t="e">
        <f aca="false">VLOOKUP($H439,'Raw data'!$A$3:$L$1417,2,FALSE())</f>
        <v>#N/A</v>
      </c>
      <c r="O439" s="0" t="n">
        <f aca="false">VLOOKUP($H439,'Raw data'!$A$3:$L$1417,10,FALSE())</f>
        <v>200.61</v>
      </c>
      <c r="P439" s="0" t="n">
        <f aca="false">VLOOKUP($H439,'Raw data'!$M$3:$N$1243,2,FALSE())</f>
        <v>119</v>
      </c>
    </row>
    <row r="440" customFormat="false" ht="12.75" hidden="false" customHeight="false" outlineLevel="0" collapsed="false">
      <c r="A440" s="96" t="n">
        <v>36225</v>
      </c>
      <c r="B440" s="0" t="n">
        <v>18.54</v>
      </c>
      <c r="E440" s="96" t="n">
        <f aca="false">CHOOSE(IF(WEEKDAY(E439+1,2)=6,1,IF(WEEKDAY(E439+1,2)=7,2,3)),IF(ISNUMBER(MATCH(E439+3,$Q$3:$Q$56,0)),E439+4,E439+3),IF(ISNUMBER(MATCH(E439+2,$Q$3:$Q$56,0)),E439+3,E439+2),IF(ISNUMBER(MATCH(E439+1,$Q$3:$Q$56,0)),E439+2,E439+1))</f>
        <v>36360</v>
      </c>
      <c r="F440" s="0" t="n">
        <f aca="false">VLOOKUP(E440,$A$3:$B$1257,2,FALSE())</f>
        <v>90</v>
      </c>
      <c r="H440" s="96" t="n">
        <f aca="true">OFFSET($E$3,IF(ISNUMBER(VLOOKUP(OFFSET($E$3,MATCH(H439,$E$3:$E$1028,0),0),$E$3:$F$1067,2,FALSE())),MATCH(H439,$E$3:$E$1028,0),MATCH(H439,$E$3:$E$1028,0)+1),0)</f>
        <v>36370</v>
      </c>
      <c r="I440" s="0" t="n">
        <f aca="false">VLOOKUP(H440,$A$3:$B$1257,2,FALSE())</f>
        <v>149.33</v>
      </c>
      <c r="J440" s="0" t="n">
        <f aca="false">VLOOKUP(H440,'Raw data'!$A$3:$L$1417,5,FALSE())</f>
        <v>1689.78</v>
      </c>
      <c r="K440" s="0" t="e">
        <f aca="false">VLOOKUP($H440,'Raw data'!$A$3:$L$1417,10,FALSE())</f>
        <v>#N/A</v>
      </c>
      <c r="L440" s="0" t="n">
        <f aca="false">VLOOKUP($H440,'Raw data'!$A$3:$L$1417,7,FALSE())</f>
        <v>225</v>
      </c>
      <c r="M440" s="0" t="n">
        <f aca="false">VLOOKUP($H440,'Raw data'!$A$3:$L$1417,8,FALSE())</f>
        <v>200</v>
      </c>
      <c r="N440" s="0" t="e">
        <f aca="false">VLOOKUP($H440,'Raw data'!$A$3:$L$1417,2,FALSE())</f>
        <v>#N/A</v>
      </c>
      <c r="O440" s="0" t="e">
        <f aca="false">VLOOKUP($H440,'Raw data'!$A$3:$L$1417,10,FALSE())</f>
        <v>#N/A</v>
      </c>
      <c r="P440" s="0" t="n">
        <f aca="false">VLOOKUP($H440,'Raw data'!$M$3:$N$1243,2,FALSE())</f>
        <v>442.86</v>
      </c>
    </row>
    <row r="441" customFormat="false" ht="12.75" hidden="false" customHeight="false" outlineLevel="0" collapsed="false">
      <c r="A441" s="96" t="n">
        <v>36226</v>
      </c>
      <c r="B441" s="0" t="n">
        <v>18.38</v>
      </c>
      <c r="E441" s="96" t="n">
        <f aca="false">CHOOSE(IF(WEEKDAY(E440+1,2)=6,1,IF(WEEKDAY(E440+1,2)=7,2,3)),IF(ISNUMBER(MATCH(E440+3,$Q$3:$Q$56,0)),E440+4,E440+3),IF(ISNUMBER(MATCH(E440+2,$Q$3:$Q$56,0)),E440+3,E440+2),IF(ISNUMBER(MATCH(E440+1,$Q$3:$Q$56,0)),E440+2,E440+1))</f>
        <v>36361</v>
      </c>
      <c r="F441" s="0" t="n">
        <f aca="false">VLOOKUP(E441,$A$3:$B$1257,2,FALSE())</f>
        <v>37.73</v>
      </c>
      <c r="H441" s="96" t="n">
        <f aca="true">OFFSET($E$3,IF(ISNUMBER(VLOOKUP(OFFSET($E$3,MATCH(H440,$E$3:$E$1028,0),0),$E$3:$F$1067,2,FALSE())),MATCH(H440,$E$3:$E$1028,0),MATCH(H440,$E$3:$E$1028,0)+1),0)</f>
        <v>36371</v>
      </c>
      <c r="I441" s="0" t="n">
        <f aca="false">VLOOKUP(H441,$A$3:$B$1257,2,FALSE())</f>
        <v>201.5</v>
      </c>
      <c r="J441" s="0" t="n">
        <f aca="false">VLOOKUP(H441,'Raw data'!$A$3:$L$1417,5,FALSE())</f>
        <v>1765.38</v>
      </c>
      <c r="K441" s="0" t="n">
        <f aca="false">VLOOKUP($H441,'Raw data'!$A$3:$L$1417,10,FALSE())</f>
        <v>1500</v>
      </c>
      <c r="L441" s="0" t="n">
        <f aca="false">VLOOKUP($H441,'Raw data'!$A$3:$L$1417,7,FALSE())</f>
        <v>225</v>
      </c>
      <c r="M441" s="0" t="n">
        <f aca="false">VLOOKUP($H441,'Raw data'!$A$3:$L$1417,8,FALSE())</f>
        <v>215</v>
      </c>
      <c r="N441" s="0" t="e">
        <f aca="false">VLOOKUP($H441,'Raw data'!$A$3:$L$1417,2,FALSE())</f>
        <v>#N/A</v>
      </c>
      <c r="O441" s="0" t="n">
        <f aca="false">VLOOKUP($H441,'Raw data'!$A$3:$L$1417,10,FALSE())</f>
        <v>1500</v>
      </c>
      <c r="P441" s="0" t="n">
        <f aca="false">VLOOKUP($H441,'Raw data'!$M$3:$N$1243,2,FALSE())</f>
        <v>400</v>
      </c>
    </row>
    <row r="442" customFormat="false" ht="12.75" hidden="false" customHeight="false" outlineLevel="0" collapsed="false">
      <c r="A442" s="96" t="n">
        <v>36227</v>
      </c>
      <c r="B442" s="0" t="n">
        <v>20.06</v>
      </c>
      <c r="E442" s="96" t="n">
        <f aca="false">CHOOSE(IF(WEEKDAY(E441+1,2)=6,1,IF(WEEKDAY(E441+1,2)=7,2,3)),IF(ISNUMBER(MATCH(E441+3,$Q$3:$Q$56,0)),E441+4,E441+3),IF(ISNUMBER(MATCH(E441+2,$Q$3:$Q$56,0)),E441+3,E441+2),IF(ISNUMBER(MATCH(E441+1,$Q$3:$Q$56,0)),E441+2,E441+1))</f>
        <v>36362</v>
      </c>
      <c r="F442" s="0" t="n">
        <f aca="false">VLOOKUP(E442,$A$3:$B$1257,2,FALSE())</f>
        <v>35.83</v>
      </c>
      <c r="H442" s="96" t="n">
        <f aca="true">OFFSET($E$3,IF(ISNUMBER(VLOOKUP(OFFSET($E$3,MATCH(H441,$E$3:$E$1028,0),0),$E$3:$F$1067,2,FALSE())),MATCH(H441,$E$3:$E$1028,0),MATCH(H441,$E$3:$E$1028,0)+1),0)</f>
        <v>36374</v>
      </c>
      <c r="I442" s="0" t="n">
        <f aca="false">VLOOKUP(H442,$A$3:$B$1257,2,FALSE())</f>
        <v>62.11</v>
      </c>
      <c r="J442" s="0" t="n">
        <f aca="false">VLOOKUP(H442,'Raw data'!$A$3:$L$1417,5,FALSE())</f>
        <v>277.44</v>
      </c>
      <c r="K442" s="0" t="e">
        <f aca="false">VLOOKUP($H442,'Raw data'!$A$3:$L$1417,10,FALSE())</f>
        <v>#N/A</v>
      </c>
      <c r="L442" s="0" t="e">
        <f aca="false">VLOOKUP($H442,'Raw data'!$A$3:$L$1417,7,FALSE())</f>
        <v>#N/A</v>
      </c>
      <c r="M442" s="0" t="n">
        <f aca="false">VLOOKUP($H442,'Raw data'!$A$3:$L$1417,8,FALSE())</f>
        <v>95</v>
      </c>
      <c r="N442" s="0" t="e">
        <f aca="false">VLOOKUP($H442,'Raw data'!$A$3:$L$1417,2,FALSE())</f>
        <v>#N/A</v>
      </c>
      <c r="O442" s="0" t="e">
        <f aca="false">VLOOKUP($H442,'Raw data'!$A$3:$L$1417,10,FALSE())</f>
        <v>#N/A</v>
      </c>
      <c r="P442" s="0" t="n">
        <f aca="false">VLOOKUP($H442,'Raw data'!$M$3:$N$1243,2,FALSE())</f>
        <v>184.17</v>
      </c>
    </row>
    <row r="443" customFormat="false" ht="12.75" hidden="false" customHeight="false" outlineLevel="0" collapsed="false">
      <c r="A443" s="96" t="n">
        <v>36228</v>
      </c>
      <c r="B443" s="0" t="n">
        <v>20.15</v>
      </c>
      <c r="E443" s="96" t="n">
        <f aca="false">CHOOSE(IF(WEEKDAY(E442+1,2)=6,1,IF(WEEKDAY(E442+1,2)=7,2,3)),IF(ISNUMBER(MATCH(E442+3,$Q$3:$Q$56,0)),E442+4,E442+3),IF(ISNUMBER(MATCH(E442+2,$Q$3:$Q$56,0)),E442+3,E442+2),IF(ISNUMBER(MATCH(E442+1,$Q$3:$Q$56,0)),E442+2,E442+1))</f>
        <v>36363</v>
      </c>
      <c r="F443" s="0" t="n">
        <f aca="false">VLOOKUP(E443,$A$3:$B$1257,2,FALSE())</f>
        <v>42.08</v>
      </c>
      <c r="H443" s="96" t="n">
        <f aca="true">OFFSET($E$3,IF(ISNUMBER(VLOOKUP(OFFSET($E$3,MATCH(H442,$E$3:$E$1028,0),0),$E$3:$F$1067,2,FALSE())),MATCH(H442,$E$3:$E$1028,0),MATCH(H442,$E$3:$E$1028,0)+1),0)</f>
        <v>36375</v>
      </c>
      <c r="I443" s="0" t="n">
        <f aca="false">VLOOKUP(H443,$A$3:$B$1257,2,FALSE())</f>
        <v>31.75</v>
      </c>
      <c r="J443" s="0" t="n">
        <f aca="false">VLOOKUP(H443,'Raw data'!$A$3:$L$1417,5,FALSE())</f>
        <v>41.09</v>
      </c>
      <c r="K443" s="0" t="n">
        <f aca="false">VLOOKUP($H443,'Raw data'!$A$3:$L$1417,10,FALSE())</f>
        <v>44.46</v>
      </c>
      <c r="L443" s="0" t="n">
        <f aca="false">VLOOKUP($H443,'Raw data'!$A$3:$L$1417,7,FALSE())</f>
        <v>35.64</v>
      </c>
      <c r="M443" s="0" t="n">
        <f aca="false">VLOOKUP($H443,'Raw data'!$A$3:$L$1417,8,FALSE())</f>
        <v>32.5</v>
      </c>
      <c r="N443" s="0" t="e">
        <f aca="false">VLOOKUP($H443,'Raw data'!$A$3:$L$1417,2,FALSE())</f>
        <v>#N/A</v>
      </c>
      <c r="O443" s="0" t="n">
        <f aca="false">VLOOKUP($H443,'Raw data'!$A$3:$L$1417,10,FALSE())</f>
        <v>44.46</v>
      </c>
      <c r="P443" s="0" t="n">
        <f aca="false">VLOOKUP($H443,'Raw data'!$M$3:$N$1243,2,FALSE())</f>
        <v>38.61</v>
      </c>
    </row>
    <row r="444" customFormat="false" ht="12.75" hidden="false" customHeight="false" outlineLevel="0" collapsed="false">
      <c r="A444" s="96" t="n">
        <v>36229</v>
      </c>
      <c r="B444" s="0" t="n">
        <v>20</v>
      </c>
      <c r="E444" s="96" t="n">
        <f aca="false">CHOOSE(IF(WEEKDAY(E443+1,2)=6,1,IF(WEEKDAY(E443+1,2)=7,2,3)),IF(ISNUMBER(MATCH(E443+3,$Q$3:$Q$56,0)),E443+4,E443+3),IF(ISNUMBER(MATCH(E443+2,$Q$3:$Q$56,0)),E443+3,E443+2),IF(ISNUMBER(MATCH(E443+1,$Q$3:$Q$56,0)),E443+2,E443+1))</f>
        <v>36364</v>
      </c>
      <c r="F444" s="0" t="n">
        <f aca="false">VLOOKUP(E444,$A$3:$B$1257,2,FALSE())</f>
        <v>99.38</v>
      </c>
      <c r="H444" s="96" t="n">
        <f aca="true">OFFSET($E$3,IF(ISNUMBER(VLOOKUP(OFFSET($E$3,MATCH(H443,$E$3:$E$1028,0),0),$E$3:$F$1067,2,FALSE())),MATCH(H443,$E$3:$E$1028,0),MATCH(H443,$E$3:$E$1028,0)+1),0)</f>
        <v>36376</v>
      </c>
      <c r="I444" s="0" t="n">
        <f aca="false">VLOOKUP(H444,$A$3:$B$1257,2,FALSE())</f>
        <v>31.36</v>
      </c>
      <c r="J444" s="0" t="n">
        <f aca="false">VLOOKUP(H444,'Raw data'!$A$3:$L$1417,5,FALSE())</f>
        <v>40.93</v>
      </c>
      <c r="K444" s="0" t="n">
        <f aca="false">VLOOKUP($H444,'Raw data'!$A$3:$L$1417,10,FALSE())</f>
        <v>43.94</v>
      </c>
      <c r="L444" s="0" t="n">
        <f aca="false">VLOOKUP($H444,'Raw data'!$A$3:$L$1417,7,FALSE())</f>
        <v>35.33</v>
      </c>
      <c r="M444" s="0" t="n">
        <f aca="false">VLOOKUP($H444,'Raw data'!$A$3:$L$1417,8,FALSE())</f>
        <v>31.5</v>
      </c>
      <c r="N444" s="0" t="e">
        <f aca="false">VLOOKUP($H444,'Raw data'!$A$3:$L$1417,2,FALSE())</f>
        <v>#N/A</v>
      </c>
      <c r="O444" s="0" t="n">
        <f aca="false">VLOOKUP($H444,'Raw data'!$A$3:$L$1417,10,FALSE())</f>
        <v>43.94</v>
      </c>
      <c r="P444" s="0" t="n">
        <f aca="false">VLOOKUP($H444,'Raw data'!$M$3:$N$1243,2,FALSE())</f>
        <v>37.7</v>
      </c>
    </row>
    <row r="445" customFormat="false" ht="12.75" hidden="false" customHeight="false" outlineLevel="0" collapsed="false">
      <c r="A445" s="96" t="n">
        <v>36230</v>
      </c>
      <c r="B445" s="0" t="n">
        <v>20.08</v>
      </c>
      <c r="E445" s="96" t="n">
        <f aca="false">CHOOSE(IF(WEEKDAY(E444+1,2)=6,1,IF(WEEKDAY(E444+1,2)=7,2,3)),IF(ISNUMBER(MATCH(E444+3,$Q$3:$Q$56,0)),E444+4,E444+3),IF(ISNUMBER(MATCH(E444+2,$Q$3:$Q$56,0)),E444+3,E444+2),IF(ISNUMBER(MATCH(E444+1,$Q$3:$Q$56,0)),E444+2,E444+1))</f>
        <v>36367</v>
      </c>
      <c r="F445" s="0" t="n">
        <f aca="false">VLOOKUP(E445,$A$3:$B$1257,2,FALSE())</f>
        <v>102.86</v>
      </c>
      <c r="H445" s="96" t="n">
        <f aca="true">OFFSET($E$3,IF(ISNUMBER(VLOOKUP(OFFSET($E$3,MATCH(H444,$E$3:$E$1028,0),0),$E$3:$F$1067,2,FALSE())),MATCH(H444,$E$3:$E$1028,0),MATCH(H444,$E$3:$E$1028,0)+1),0)</f>
        <v>36377</v>
      </c>
      <c r="I445" s="0" t="n">
        <f aca="false">VLOOKUP(H445,$A$3:$B$1257,2,FALSE())</f>
        <v>31.81</v>
      </c>
      <c r="J445" s="0" t="n">
        <f aca="false">VLOOKUP(H445,'Raw data'!$A$3:$L$1417,5,FALSE())</f>
        <v>37.65</v>
      </c>
      <c r="K445" s="0" t="n">
        <f aca="false">VLOOKUP($H445,'Raw data'!$A$3:$L$1417,10,FALSE())</f>
        <v>42.94</v>
      </c>
      <c r="L445" s="0" t="n">
        <f aca="false">VLOOKUP($H445,'Raw data'!$A$3:$L$1417,7,FALSE())</f>
        <v>35.67</v>
      </c>
      <c r="M445" s="0" t="n">
        <f aca="false">VLOOKUP($H445,'Raw data'!$A$3:$L$1417,8,FALSE())</f>
        <v>30.17</v>
      </c>
      <c r="N445" s="0" t="e">
        <f aca="false">VLOOKUP($H445,'Raw data'!$A$3:$L$1417,2,FALSE())</f>
        <v>#N/A</v>
      </c>
      <c r="O445" s="0" t="n">
        <f aca="false">VLOOKUP($H445,'Raw data'!$A$3:$L$1417,10,FALSE())</f>
        <v>42.94</v>
      </c>
      <c r="P445" s="0" t="n">
        <f aca="false">VLOOKUP($H445,'Raw data'!$M$3:$N$1243,2,FALSE())</f>
        <v>34.35</v>
      </c>
    </row>
    <row r="446" customFormat="false" ht="12.75" hidden="false" customHeight="false" outlineLevel="0" collapsed="false">
      <c r="A446" s="96" t="n">
        <v>36231</v>
      </c>
      <c r="B446" s="0" t="n">
        <v>19.9</v>
      </c>
      <c r="E446" s="96" t="n">
        <f aca="false">CHOOSE(IF(WEEKDAY(E445+1,2)=6,1,IF(WEEKDAY(E445+1,2)=7,2,3)),IF(ISNUMBER(MATCH(E445+3,$Q$3:$Q$56,0)),E445+4,E445+3),IF(ISNUMBER(MATCH(E445+2,$Q$3:$Q$56,0)),E445+3,E445+2),IF(ISNUMBER(MATCH(E445+1,$Q$3:$Q$56,0)),E445+2,E445+1))</f>
        <v>36368</v>
      </c>
      <c r="F446" s="0" t="n">
        <f aca="false">VLOOKUP(E446,$A$3:$B$1257,2,FALSE())</f>
        <v>102.58</v>
      </c>
      <c r="H446" s="96" t="n">
        <f aca="true">OFFSET($E$3,IF(ISNUMBER(VLOOKUP(OFFSET($E$3,MATCH(H445,$E$3:$E$1028,0),0),$E$3:$F$1067,2,FALSE())),MATCH(H445,$E$3:$E$1028,0),MATCH(H445,$E$3:$E$1028,0)+1),0)</f>
        <v>36378</v>
      </c>
      <c r="I446" s="0" t="n">
        <f aca="false">VLOOKUP(H446,$A$3:$B$1257,2,FALSE())</f>
        <v>34.7</v>
      </c>
      <c r="J446" s="0" t="n">
        <f aca="false">VLOOKUP(H446,'Raw data'!$A$3:$L$1417,5,FALSE())</f>
        <v>43.34</v>
      </c>
      <c r="K446" s="0" t="n">
        <f aca="false">VLOOKUP($H446,'Raw data'!$A$3:$L$1417,10,FALSE())</f>
        <v>49</v>
      </c>
      <c r="L446" s="0" t="n">
        <f aca="false">VLOOKUP($H446,'Raw data'!$A$3:$L$1417,7,FALSE())</f>
        <v>39</v>
      </c>
      <c r="M446" s="0" t="n">
        <f aca="false">VLOOKUP($H446,'Raw data'!$A$3:$L$1417,8,FALSE())</f>
        <v>36</v>
      </c>
      <c r="N446" s="0" t="e">
        <f aca="false">VLOOKUP($H446,'Raw data'!$A$3:$L$1417,2,FALSE())</f>
        <v>#N/A</v>
      </c>
      <c r="O446" s="0" t="n">
        <f aca="false">VLOOKUP($H446,'Raw data'!$A$3:$L$1417,10,FALSE())</f>
        <v>49</v>
      </c>
      <c r="P446" s="0" t="n">
        <f aca="false">VLOOKUP($H446,'Raw data'!$M$3:$N$1243,2,FALSE())</f>
        <v>41.31</v>
      </c>
    </row>
    <row r="447" customFormat="false" ht="12.75" hidden="false" customHeight="false" outlineLevel="0" collapsed="false">
      <c r="A447" s="96" t="n">
        <v>36232</v>
      </c>
      <c r="B447" s="0" t="n">
        <v>19.17</v>
      </c>
      <c r="E447" s="96" t="n">
        <f aca="false">CHOOSE(IF(WEEKDAY(E446+1,2)=6,1,IF(WEEKDAY(E446+1,2)=7,2,3)),IF(ISNUMBER(MATCH(E446+3,$Q$3:$Q$56,0)),E446+4,E446+3),IF(ISNUMBER(MATCH(E446+2,$Q$3:$Q$56,0)),E446+3,E446+2),IF(ISNUMBER(MATCH(E446+1,$Q$3:$Q$56,0)),E446+2,E446+1))</f>
        <v>36369</v>
      </c>
      <c r="F447" s="0" t="n">
        <f aca="false">VLOOKUP(E447,$A$3:$B$1257,2,FALSE())</f>
        <v>54.94</v>
      </c>
      <c r="H447" s="96" t="n">
        <f aca="true">OFFSET($E$3,IF(ISNUMBER(VLOOKUP(OFFSET($E$3,MATCH(H446,$E$3:$E$1028,0),0),$E$3:$F$1067,2,FALSE())),MATCH(H446,$E$3:$E$1028,0),MATCH(H446,$E$3:$E$1028,0)+1),0)</f>
        <v>36381</v>
      </c>
      <c r="I447" s="0" t="n">
        <f aca="false">VLOOKUP(H447,$A$3:$B$1257,2,FALSE())</f>
        <v>34.46</v>
      </c>
      <c r="J447" s="0" t="n">
        <f aca="false">VLOOKUP(H447,'Raw data'!$A$3:$L$1417,5,FALSE())</f>
        <v>46.31</v>
      </c>
      <c r="K447" s="0" t="n">
        <f aca="false">VLOOKUP($H447,'Raw data'!$A$3:$L$1417,10,FALSE())</f>
        <v>51.6</v>
      </c>
      <c r="L447" s="0" t="n">
        <f aca="false">VLOOKUP($H447,'Raw data'!$A$3:$L$1417,7,FALSE())</f>
        <v>39</v>
      </c>
      <c r="M447" s="0" t="e">
        <f aca="false">VLOOKUP($H447,'Raw data'!$A$3:$L$1417,8,FALSE())</f>
        <v>#N/A</v>
      </c>
      <c r="N447" s="0" t="e">
        <f aca="false">VLOOKUP($H447,'Raw data'!$A$3:$L$1417,2,FALSE())</f>
        <v>#N/A</v>
      </c>
      <c r="O447" s="0" t="n">
        <f aca="false">VLOOKUP($H447,'Raw data'!$A$3:$L$1417,10,FALSE())</f>
        <v>51.6</v>
      </c>
      <c r="P447" s="0" t="n">
        <f aca="false">VLOOKUP($H447,'Raw data'!$M$3:$N$1243,2,FALSE())</f>
        <v>40.93</v>
      </c>
    </row>
    <row r="448" customFormat="false" ht="12.75" hidden="false" customHeight="false" outlineLevel="0" collapsed="false">
      <c r="A448" s="96" t="n">
        <v>36233</v>
      </c>
      <c r="B448" s="0" t="n">
        <v>19.17</v>
      </c>
      <c r="E448" s="96" t="n">
        <f aca="false">CHOOSE(IF(WEEKDAY(E447+1,2)=6,1,IF(WEEKDAY(E447+1,2)=7,2,3)),IF(ISNUMBER(MATCH(E447+3,$Q$3:$Q$56,0)),E447+4,E447+3),IF(ISNUMBER(MATCH(E447+2,$Q$3:$Q$56,0)),E447+3,E447+2),IF(ISNUMBER(MATCH(E447+1,$Q$3:$Q$56,0)),E447+2,E447+1))</f>
        <v>36370</v>
      </c>
      <c r="F448" s="0" t="n">
        <f aca="false">VLOOKUP(E448,$A$3:$B$1257,2,FALSE())</f>
        <v>149.33</v>
      </c>
      <c r="H448" s="96" t="n">
        <f aca="true">OFFSET($E$3,IF(ISNUMBER(VLOOKUP(OFFSET($E$3,MATCH(H447,$E$3:$E$1028,0),0),$E$3:$F$1067,2,FALSE())),MATCH(H447,$E$3:$E$1028,0),MATCH(H447,$E$3:$E$1028,0)+1),0)</f>
        <v>36382</v>
      </c>
      <c r="I448" s="0" t="n">
        <f aca="false">VLOOKUP(H448,$A$3:$B$1257,2,FALSE())</f>
        <v>33.05</v>
      </c>
      <c r="J448" s="0" t="n">
        <f aca="false">VLOOKUP(H448,'Raw data'!$A$3:$L$1417,5,FALSE())</f>
        <v>42.68</v>
      </c>
      <c r="K448" s="0" t="n">
        <f aca="false">VLOOKUP($H448,'Raw data'!$A$3:$L$1417,10,FALSE())</f>
        <v>46.56</v>
      </c>
      <c r="L448" s="0" t="e">
        <f aca="false">VLOOKUP($H448,'Raw data'!$A$3:$L$1417,7,FALSE())</f>
        <v>#N/A</v>
      </c>
      <c r="M448" s="0" t="e">
        <f aca="false">VLOOKUP($H448,'Raw data'!$A$3:$L$1417,8,FALSE())</f>
        <v>#N/A</v>
      </c>
      <c r="N448" s="0" t="e">
        <f aca="false">VLOOKUP($H448,'Raw data'!$A$3:$L$1417,2,FALSE())</f>
        <v>#N/A</v>
      </c>
      <c r="O448" s="0" t="n">
        <f aca="false">VLOOKUP($H448,'Raw data'!$A$3:$L$1417,10,FALSE())</f>
        <v>46.56</v>
      </c>
      <c r="P448" s="0" t="n">
        <f aca="false">VLOOKUP($H448,'Raw data'!$M$3:$N$1243,2,FALSE())</f>
        <v>32.58</v>
      </c>
    </row>
    <row r="449" customFormat="false" ht="12.75" hidden="false" customHeight="false" outlineLevel="0" collapsed="false">
      <c r="A449" s="96" t="n">
        <v>36234</v>
      </c>
      <c r="B449" s="0" t="n">
        <v>19.75</v>
      </c>
      <c r="E449" s="96" t="n">
        <f aca="false">CHOOSE(IF(WEEKDAY(E448+1,2)=6,1,IF(WEEKDAY(E448+1,2)=7,2,3)),IF(ISNUMBER(MATCH(E448+3,$Q$3:$Q$56,0)),E448+4,E448+3),IF(ISNUMBER(MATCH(E448+2,$Q$3:$Q$56,0)),E448+3,E448+2),IF(ISNUMBER(MATCH(E448+1,$Q$3:$Q$56,0)),E448+2,E448+1))</f>
        <v>36371</v>
      </c>
      <c r="F449" s="0" t="n">
        <f aca="false">VLOOKUP(E449,$A$3:$B$1257,2,FALSE())</f>
        <v>201.5</v>
      </c>
      <c r="H449" s="96" t="n">
        <f aca="true">OFFSET($E$3,IF(ISNUMBER(VLOOKUP(OFFSET($E$3,MATCH(H448,$E$3:$E$1028,0),0),$E$3:$F$1067,2,FALSE())),MATCH(H448,$E$3:$E$1028,0),MATCH(H448,$E$3:$E$1028,0)+1),0)</f>
        <v>36383</v>
      </c>
      <c r="I449" s="0" t="n">
        <f aca="false">VLOOKUP(H449,$A$3:$B$1257,2,FALSE())</f>
        <v>31.34</v>
      </c>
      <c r="J449" s="0" t="n">
        <f aca="false">VLOOKUP(H449,'Raw data'!$A$3:$L$1417,5,FALSE())</f>
        <v>57.48</v>
      </c>
      <c r="K449" s="0" t="n">
        <f aca="false">VLOOKUP($H449,'Raw data'!$A$3:$L$1417,10,FALSE())</f>
        <v>62.57</v>
      </c>
      <c r="L449" s="0" t="n">
        <f aca="false">VLOOKUP($H449,'Raw data'!$A$3:$L$1417,7,FALSE())</f>
        <v>31</v>
      </c>
      <c r="M449" s="0" t="n">
        <f aca="false">VLOOKUP($H449,'Raw data'!$A$3:$L$1417,8,FALSE())</f>
        <v>31.42</v>
      </c>
      <c r="N449" s="0" t="e">
        <f aca="false">VLOOKUP($H449,'Raw data'!$A$3:$L$1417,2,FALSE())</f>
        <v>#N/A</v>
      </c>
      <c r="O449" s="0" t="n">
        <f aca="false">VLOOKUP($H449,'Raw data'!$A$3:$L$1417,10,FALSE())</f>
        <v>62.57</v>
      </c>
      <c r="P449" s="0" t="n">
        <f aca="false">VLOOKUP($H449,'Raw data'!$M$3:$N$1243,2,FALSE())</f>
        <v>34.18</v>
      </c>
    </row>
    <row r="450" customFormat="false" ht="12.75" hidden="false" customHeight="false" outlineLevel="0" collapsed="false">
      <c r="A450" s="96" t="n">
        <v>36235</v>
      </c>
      <c r="B450" s="0" t="n">
        <v>18.91</v>
      </c>
      <c r="E450" s="96" t="n">
        <f aca="false">CHOOSE(IF(WEEKDAY(E449+1,2)=6,1,IF(WEEKDAY(E449+1,2)=7,2,3)),IF(ISNUMBER(MATCH(E449+3,$Q$3:$Q$56,0)),E449+4,E449+3),IF(ISNUMBER(MATCH(E449+2,$Q$3:$Q$56,0)),E449+3,E449+2),IF(ISNUMBER(MATCH(E449+1,$Q$3:$Q$56,0)),E449+2,E449+1))</f>
        <v>36374</v>
      </c>
      <c r="F450" s="0" t="n">
        <f aca="false">VLOOKUP(E450,$A$3:$B$1257,2,FALSE())</f>
        <v>62.11</v>
      </c>
      <c r="H450" s="96" t="n">
        <f aca="true">OFFSET($E$3,IF(ISNUMBER(VLOOKUP(OFFSET($E$3,MATCH(H449,$E$3:$E$1028,0),0),$E$3:$F$1067,2,FALSE())),MATCH(H449,$E$3:$E$1028,0),MATCH(H449,$E$3:$E$1028,0)+1),0)</f>
        <v>36384</v>
      </c>
      <c r="I450" s="0" t="n">
        <f aca="false">VLOOKUP(H450,$A$3:$B$1257,2,FALSE())</f>
        <v>35.09</v>
      </c>
      <c r="J450" s="0" t="n">
        <f aca="false">VLOOKUP(H450,'Raw data'!$A$3:$L$1417,5,FALSE())</f>
        <v>64.57</v>
      </c>
      <c r="K450" s="0" t="n">
        <f aca="false">VLOOKUP($H450,'Raw data'!$A$3:$L$1417,10,FALSE())</f>
        <v>69.12</v>
      </c>
      <c r="L450" s="0" t="n">
        <f aca="false">VLOOKUP($H450,'Raw data'!$A$3:$L$1417,7,FALSE())</f>
        <v>43.5</v>
      </c>
      <c r="M450" s="0" t="n">
        <f aca="false">VLOOKUP($H450,'Raw data'!$A$3:$L$1417,8,FALSE())</f>
        <v>39</v>
      </c>
      <c r="N450" s="0" t="e">
        <f aca="false">VLOOKUP($H450,'Raw data'!$A$3:$L$1417,2,FALSE())</f>
        <v>#N/A</v>
      </c>
      <c r="O450" s="0" t="n">
        <f aca="false">VLOOKUP($H450,'Raw data'!$A$3:$L$1417,10,FALSE())</f>
        <v>69.12</v>
      </c>
      <c r="P450" s="0" t="n">
        <f aca="false">VLOOKUP($H450,'Raw data'!$M$3:$N$1243,2,FALSE())</f>
        <v>57.56</v>
      </c>
    </row>
    <row r="451" customFormat="false" ht="12.75" hidden="false" customHeight="false" outlineLevel="0" collapsed="false">
      <c r="A451" s="96" t="n">
        <v>36236</v>
      </c>
      <c r="B451" s="0" t="n">
        <v>18.9</v>
      </c>
      <c r="E451" s="96" t="n">
        <f aca="false">CHOOSE(IF(WEEKDAY(E450+1,2)=6,1,IF(WEEKDAY(E450+1,2)=7,2,3)),IF(ISNUMBER(MATCH(E450+3,$Q$3:$Q$56,0)),E450+4,E450+3),IF(ISNUMBER(MATCH(E450+2,$Q$3:$Q$56,0)),E450+3,E450+2),IF(ISNUMBER(MATCH(E450+1,$Q$3:$Q$56,0)),E450+2,E450+1))</f>
        <v>36375</v>
      </c>
      <c r="F451" s="0" t="n">
        <f aca="false">VLOOKUP(E451,$A$3:$B$1257,2,FALSE())</f>
        <v>31.75</v>
      </c>
      <c r="H451" s="96" t="n">
        <f aca="true">OFFSET($E$3,IF(ISNUMBER(VLOOKUP(OFFSET($E$3,MATCH(H450,$E$3:$E$1028,0),0),$E$3:$F$1067,2,FALSE())),MATCH(H450,$E$3:$E$1028,0),MATCH(H450,$E$3:$E$1028,0)+1),0)</f>
        <v>36385</v>
      </c>
      <c r="I451" s="0" t="n">
        <f aca="false">VLOOKUP(H451,$A$3:$B$1257,2,FALSE())</f>
        <v>41.5</v>
      </c>
      <c r="J451" s="0" t="n">
        <f aca="false">VLOOKUP(H451,'Raw data'!$A$3:$L$1417,5,FALSE())</f>
        <v>227.26</v>
      </c>
      <c r="K451" s="0" t="n">
        <f aca="false">VLOOKUP($H451,'Raw data'!$A$3:$L$1417,10,FALSE())</f>
        <v>225</v>
      </c>
      <c r="L451" s="0" t="n">
        <f aca="false">VLOOKUP($H451,'Raw data'!$A$3:$L$1417,7,FALSE())</f>
        <v>95.5</v>
      </c>
      <c r="M451" s="0" t="n">
        <f aca="false">VLOOKUP($H451,'Raw data'!$A$3:$L$1417,8,FALSE())</f>
        <v>92.5</v>
      </c>
      <c r="N451" s="0" t="e">
        <f aca="false">VLOOKUP($H451,'Raw data'!$A$3:$L$1417,2,FALSE())</f>
        <v>#N/A</v>
      </c>
      <c r="O451" s="0" t="n">
        <f aca="false">VLOOKUP($H451,'Raw data'!$A$3:$L$1417,10,FALSE())</f>
        <v>225</v>
      </c>
      <c r="P451" s="0" t="n">
        <f aca="false">VLOOKUP($H451,'Raw data'!$M$3:$N$1243,2,FALSE())</f>
        <v>201</v>
      </c>
    </row>
    <row r="452" customFormat="false" ht="12.75" hidden="false" customHeight="false" outlineLevel="0" collapsed="false">
      <c r="A452" s="96" t="n">
        <v>36237</v>
      </c>
      <c r="B452" s="0" t="n">
        <v>19</v>
      </c>
      <c r="E452" s="96" t="n">
        <f aca="false">CHOOSE(IF(WEEKDAY(E451+1,2)=6,1,IF(WEEKDAY(E451+1,2)=7,2,3)),IF(ISNUMBER(MATCH(E451+3,$Q$3:$Q$56,0)),E451+4,E451+3),IF(ISNUMBER(MATCH(E451+2,$Q$3:$Q$56,0)),E451+3,E451+2),IF(ISNUMBER(MATCH(E451+1,$Q$3:$Q$56,0)),E451+2,E451+1))</f>
        <v>36376</v>
      </c>
      <c r="F452" s="0" t="n">
        <f aca="false">VLOOKUP(E452,$A$3:$B$1257,2,FALSE())</f>
        <v>31.36</v>
      </c>
      <c r="H452" s="96" t="n">
        <f aca="true">OFFSET($E$3,IF(ISNUMBER(VLOOKUP(OFFSET($E$3,MATCH(H451,$E$3:$E$1028,0),0),$E$3:$F$1067,2,FALSE())),MATCH(H451,$E$3:$E$1028,0),MATCH(H451,$E$3:$E$1028,0)+1),0)</f>
        <v>36388</v>
      </c>
      <c r="I452" s="0" t="n">
        <f aca="false">VLOOKUP(H452,$A$3:$B$1257,2,FALSE())</f>
        <v>39.84</v>
      </c>
      <c r="J452" s="0" t="n">
        <f aca="false">VLOOKUP(H452,'Raw data'!$A$3:$L$1417,5,FALSE())</f>
        <v>224.72</v>
      </c>
      <c r="K452" s="0" t="n">
        <f aca="false">VLOOKUP($H452,'Raw data'!$A$3:$L$1417,10,FALSE())</f>
        <v>225</v>
      </c>
      <c r="L452" s="0" t="n">
        <f aca="false">VLOOKUP($H452,'Raw data'!$A$3:$L$1417,7,FALSE())</f>
        <v>92.18</v>
      </c>
      <c r="M452" s="0" t="n">
        <f aca="false">VLOOKUP($H452,'Raw data'!$A$3:$L$1417,8,FALSE())</f>
        <v>83.33</v>
      </c>
      <c r="N452" s="0" t="e">
        <f aca="false">VLOOKUP($H452,'Raw data'!$A$3:$L$1417,2,FALSE())</f>
        <v>#N/A</v>
      </c>
      <c r="O452" s="0" t="n">
        <f aca="false">VLOOKUP($H452,'Raw data'!$A$3:$L$1417,10,FALSE())</f>
        <v>225</v>
      </c>
      <c r="P452" s="0" t="n">
        <f aca="false">VLOOKUP($H452,'Raw data'!$M$3:$N$1243,2,FALSE())</f>
        <v>139</v>
      </c>
    </row>
    <row r="453" customFormat="false" ht="12.75" hidden="false" customHeight="false" outlineLevel="0" collapsed="false">
      <c r="A453" s="96" t="n">
        <v>36238</v>
      </c>
      <c r="B453" s="0" t="n">
        <v>19.03</v>
      </c>
      <c r="E453" s="96" t="n">
        <f aca="false">CHOOSE(IF(WEEKDAY(E452+1,2)=6,1,IF(WEEKDAY(E452+1,2)=7,2,3)),IF(ISNUMBER(MATCH(E452+3,$Q$3:$Q$56,0)),E452+4,E452+3),IF(ISNUMBER(MATCH(E452+2,$Q$3:$Q$56,0)),E452+3,E452+2),IF(ISNUMBER(MATCH(E452+1,$Q$3:$Q$56,0)),E452+2,E452+1))</f>
        <v>36377</v>
      </c>
      <c r="F453" s="0" t="n">
        <f aca="false">VLOOKUP(E453,$A$3:$B$1257,2,FALSE())</f>
        <v>31.81</v>
      </c>
      <c r="H453" s="96" t="n">
        <f aca="true">OFFSET($E$3,IF(ISNUMBER(VLOOKUP(OFFSET($E$3,MATCH(H452,$E$3:$E$1028,0),0),$E$3:$F$1067,2,FALSE())),MATCH(H452,$E$3:$E$1028,0),MATCH(H452,$E$3:$E$1028,0)+1),0)</f>
        <v>36389</v>
      </c>
      <c r="I453" s="0" t="n">
        <f aca="false">VLOOKUP(H453,$A$3:$B$1257,2,FALSE())</f>
        <v>38.2</v>
      </c>
      <c r="J453" s="0" t="n">
        <f aca="false">VLOOKUP(H453,'Raw data'!$A$3:$L$1417,5,FALSE())</f>
        <v>128.08</v>
      </c>
      <c r="K453" s="0" t="n">
        <f aca="false">VLOOKUP($H453,'Raw data'!$A$3:$L$1417,10,FALSE())</f>
        <v>90</v>
      </c>
      <c r="L453" s="0" t="n">
        <f aca="false">VLOOKUP($H453,'Raw data'!$A$3:$L$1417,7,FALSE())</f>
        <v>60.25</v>
      </c>
      <c r="M453" s="0" t="n">
        <f aca="false">VLOOKUP($H453,'Raw data'!$A$3:$L$1417,8,FALSE())</f>
        <v>70.25</v>
      </c>
      <c r="N453" s="0" t="e">
        <f aca="false">VLOOKUP($H453,'Raw data'!$A$3:$L$1417,2,FALSE())</f>
        <v>#N/A</v>
      </c>
      <c r="O453" s="0" t="n">
        <f aca="false">VLOOKUP($H453,'Raw data'!$A$3:$L$1417,10,FALSE())</f>
        <v>90</v>
      </c>
      <c r="P453" s="0" t="n">
        <f aca="false">VLOOKUP($H453,'Raw data'!$M$3:$N$1243,2,FALSE())</f>
        <v>113</v>
      </c>
    </row>
    <row r="454" customFormat="false" ht="12.75" hidden="false" customHeight="false" outlineLevel="0" collapsed="false">
      <c r="A454" s="96" t="n">
        <v>36239</v>
      </c>
      <c r="B454" s="0" t="n">
        <v>18.75</v>
      </c>
      <c r="E454" s="96" t="n">
        <f aca="false">CHOOSE(IF(WEEKDAY(E453+1,2)=6,1,IF(WEEKDAY(E453+1,2)=7,2,3)),IF(ISNUMBER(MATCH(E453+3,$Q$3:$Q$56,0)),E453+4,E453+3),IF(ISNUMBER(MATCH(E453+2,$Q$3:$Q$56,0)),E453+3,E453+2),IF(ISNUMBER(MATCH(E453+1,$Q$3:$Q$56,0)),E453+2,E453+1))</f>
        <v>36378</v>
      </c>
      <c r="F454" s="0" t="n">
        <f aca="false">VLOOKUP(E454,$A$3:$B$1257,2,FALSE())</f>
        <v>34.7</v>
      </c>
      <c r="H454" s="96" t="n">
        <f aca="true">OFFSET($E$3,IF(ISNUMBER(VLOOKUP(OFFSET($E$3,MATCH(H453,$E$3:$E$1028,0),0),$E$3:$F$1067,2,FALSE())),MATCH(H453,$E$3:$E$1028,0),MATCH(H453,$E$3:$E$1028,0)+1),0)</f>
        <v>36390</v>
      </c>
      <c r="I454" s="0" t="n">
        <f aca="false">VLOOKUP(H454,$A$3:$B$1257,2,FALSE())</f>
        <v>33.96</v>
      </c>
      <c r="J454" s="0" t="n">
        <f aca="false">VLOOKUP(H454,'Raw data'!$A$3:$L$1417,5,FALSE())</f>
        <v>60.95</v>
      </c>
      <c r="K454" s="0" t="n">
        <f aca="false">VLOOKUP($H454,'Raw data'!$A$3:$L$1417,10,FALSE())</f>
        <v>60</v>
      </c>
      <c r="L454" s="0" t="n">
        <f aca="false">VLOOKUP($H454,'Raw data'!$A$3:$L$1417,7,FALSE())</f>
        <v>43</v>
      </c>
      <c r="M454" s="0" t="n">
        <f aca="false">VLOOKUP($H454,'Raw data'!$A$3:$L$1417,8,FALSE())</f>
        <v>37.15</v>
      </c>
      <c r="N454" s="0" t="e">
        <f aca="false">VLOOKUP($H454,'Raw data'!$A$3:$L$1417,2,FALSE())</f>
        <v>#N/A</v>
      </c>
      <c r="O454" s="0" t="n">
        <f aca="false">VLOOKUP($H454,'Raw data'!$A$3:$L$1417,10,FALSE())</f>
        <v>60</v>
      </c>
      <c r="P454" s="0" t="n">
        <f aca="false">VLOOKUP($H454,'Raw data'!$M$3:$N$1243,2,FALSE())</f>
        <v>51.34</v>
      </c>
    </row>
    <row r="455" customFormat="false" ht="12.75" hidden="false" customHeight="false" outlineLevel="0" collapsed="false">
      <c r="A455" s="96" t="n">
        <v>36240</v>
      </c>
      <c r="B455" s="0" t="n">
        <v>18.86</v>
      </c>
      <c r="E455" s="96" t="n">
        <f aca="false">CHOOSE(IF(WEEKDAY(E454+1,2)=6,1,IF(WEEKDAY(E454+1,2)=7,2,3)),IF(ISNUMBER(MATCH(E454+3,$Q$3:$Q$56,0)),E454+4,E454+3),IF(ISNUMBER(MATCH(E454+2,$Q$3:$Q$56,0)),E454+3,E454+2),IF(ISNUMBER(MATCH(E454+1,$Q$3:$Q$56,0)),E454+2,E454+1))</f>
        <v>36381</v>
      </c>
      <c r="F455" s="0" t="n">
        <f aca="false">VLOOKUP(E455,$A$3:$B$1257,2,FALSE())</f>
        <v>34.46</v>
      </c>
      <c r="H455" s="96" t="n">
        <f aca="true">OFFSET($E$3,IF(ISNUMBER(VLOOKUP(OFFSET($E$3,MATCH(H454,$E$3:$E$1028,0),0),$E$3:$F$1067,2,FALSE())),MATCH(H454,$E$3:$E$1028,0),MATCH(H454,$E$3:$E$1028,0)+1),0)</f>
        <v>36391</v>
      </c>
      <c r="I455" s="0" t="n">
        <f aca="false">VLOOKUP(H455,$A$3:$B$1257,2,FALSE())</f>
        <v>32.96</v>
      </c>
      <c r="J455" s="0" t="n">
        <f aca="false">VLOOKUP(H455,'Raw data'!$A$3:$L$1417,5,FALSE())</f>
        <v>42.12</v>
      </c>
      <c r="K455" s="0" t="n">
        <f aca="false">VLOOKUP($H455,'Raw data'!$A$3:$L$1417,10,FALSE())</f>
        <v>46.5</v>
      </c>
      <c r="L455" s="0" t="n">
        <f aca="false">VLOOKUP($H455,'Raw data'!$A$3:$L$1417,7,FALSE())</f>
        <v>31.75</v>
      </c>
      <c r="M455" s="0" t="n">
        <f aca="false">VLOOKUP($H455,'Raw data'!$A$3:$L$1417,8,FALSE())</f>
        <v>29.58</v>
      </c>
      <c r="N455" s="0" t="e">
        <f aca="false">VLOOKUP($H455,'Raw data'!$A$3:$L$1417,2,FALSE())</f>
        <v>#N/A</v>
      </c>
      <c r="O455" s="0" t="n">
        <f aca="false">VLOOKUP($H455,'Raw data'!$A$3:$L$1417,10,FALSE())</f>
        <v>46.5</v>
      </c>
      <c r="P455" s="0" t="n">
        <f aca="false">VLOOKUP($H455,'Raw data'!$M$3:$N$1243,2,FALSE())</f>
        <v>34.71</v>
      </c>
    </row>
    <row r="456" customFormat="false" ht="12.75" hidden="false" customHeight="false" outlineLevel="0" collapsed="false">
      <c r="A456" s="96" t="n">
        <v>36241</v>
      </c>
      <c r="B456" s="0" t="n">
        <v>19.31</v>
      </c>
      <c r="E456" s="96" t="n">
        <f aca="false">CHOOSE(IF(WEEKDAY(E455+1,2)=6,1,IF(WEEKDAY(E455+1,2)=7,2,3)),IF(ISNUMBER(MATCH(E455+3,$Q$3:$Q$56,0)),E455+4,E455+3),IF(ISNUMBER(MATCH(E455+2,$Q$3:$Q$56,0)),E455+3,E455+2),IF(ISNUMBER(MATCH(E455+1,$Q$3:$Q$56,0)),E455+2,E455+1))</f>
        <v>36382</v>
      </c>
      <c r="F456" s="0" t="n">
        <f aca="false">VLOOKUP(E456,$A$3:$B$1257,2,FALSE())</f>
        <v>33.05</v>
      </c>
      <c r="H456" s="96" t="n">
        <f aca="true">OFFSET($E$3,IF(ISNUMBER(VLOOKUP(OFFSET($E$3,MATCH(H455,$E$3:$E$1028,0),0),$E$3:$F$1067,2,FALSE())),MATCH(H455,$E$3:$E$1028,0),MATCH(H455,$E$3:$E$1028,0)+1),0)</f>
        <v>36392</v>
      </c>
      <c r="I456" s="0" t="n">
        <f aca="false">VLOOKUP(H456,$A$3:$B$1257,2,FALSE())</f>
        <v>31.53</v>
      </c>
      <c r="J456" s="0" t="n">
        <f aca="false">VLOOKUP(H456,'Raw data'!$A$3:$L$1417,5,FALSE())</f>
        <v>40.34</v>
      </c>
      <c r="K456" s="0" t="n">
        <f aca="false">VLOOKUP($H456,'Raw data'!$A$3:$L$1417,10,FALSE())</f>
        <v>56.4</v>
      </c>
      <c r="L456" s="0" t="n">
        <f aca="false">VLOOKUP($H456,'Raw data'!$A$3:$L$1417,7,FALSE())</f>
        <v>33.5</v>
      </c>
      <c r="M456" s="0" t="n">
        <f aca="false">VLOOKUP($H456,'Raw data'!$A$3:$L$1417,8,FALSE())</f>
        <v>29</v>
      </c>
      <c r="N456" s="0" t="e">
        <f aca="false">VLOOKUP($H456,'Raw data'!$A$3:$L$1417,2,FALSE())</f>
        <v>#N/A</v>
      </c>
      <c r="O456" s="0" t="n">
        <f aca="false">VLOOKUP($H456,'Raw data'!$A$3:$L$1417,10,FALSE())</f>
        <v>56.4</v>
      </c>
      <c r="P456" s="0" t="n">
        <f aca="false">VLOOKUP($H456,'Raw data'!$M$3:$N$1243,2,FALSE())</f>
        <v>32.67</v>
      </c>
    </row>
    <row r="457" customFormat="false" ht="12.75" hidden="false" customHeight="false" outlineLevel="0" collapsed="false">
      <c r="A457" s="96" t="n">
        <v>36242</v>
      </c>
      <c r="B457" s="0" t="n">
        <v>19.21</v>
      </c>
      <c r="E457" s="96" t="n">
        <f aca="false">CHOOSE(IF(WEEKDAY(E456+1,2)=6,1,IF(WEEKDAY(E456+1,2)=7,2,3)),IF(ISNUMBER(MATCH(E456+3,$Q$3:$Q$56,0)),E456+4,E456+3),IF(ISNUMBER(MATCH(E456+2,$Q$3:$Q$56,0)),E456+3,E456+2),IF(ISNUMBER(MATCH(E456+1,$Q$3:$Q$56,0)),E456+2,E456+1))</f>
        <v>36383</v>
      </c>
      <c r="F457" s="0" t="n">
        <f aca="false">VLOOKUP(E457,$A$3:$B$1257,2,FALSE())</f>
        <v>31.34</v>
      </c>
      <c r="H457" s="96" t="n">
        <f aca="true">OFFSET($E$3,IF(ISNUMBER(VLOOKUP(OFFSET($E$3,MATCH(H456,$E$3:$E$1028,0),0),$E$3:$F$1067,2,FALSE())),MATCH(H456,$E$3:$E$1028,0),MATCH(H456,$E$3:$E$1028,0)+1),0)</f>
        <v>36395</v>
      </c>
      <c r="I457" s="0" t="n">
        <f aca="false">VLOOKUP(H457,$A$3:$B$1257,2,FALSE())</f>
        <v>32.61</v>
      </c>
      <c r="J457" s="0" t="n">
        <f aca="false">VLOOKUP(H457,'Raw data'!$A$3:$L$1417,5,FALSE())</f>
        <v>44.99</v>
      </c>
      <c r="K457" s="0" t="n">
        <f aca="false">VLOOKUP($H457,'Raw data'!$A$3:$L$1417,10,FALSE())</f>
        <v>47.75</v>
      </c>
      <c r="L457" s="0" t="n">
        <f aca="false">VLOOKUP($H457,'Raw data'!$A$3:$L$1417,7,FALSE())</f>
        <v>35</v>
      </c>
      <c r="M457" s="0" t="n">
        <f aca="false">VLOOKUP($H457,'Raw data'!$A$3:$L$1417,8,FALSE())</f>
        <v>31</v>
      </c>
      <c r="N457" s="0" t="e">
        <f aca="false">VLOOKUP($H457,'Raw data'!$A$3:$L$1417,2,FALSE())</f>
        <v>#N/A</v>
      </c>
      <c r="O457" s="0" t="n">
        <f aca="false">VLOOKUP($H457,'Raw data'!$A$3:$L$1417,10,FALSE())</f>
        <v>47.75</v>
      </c>
      <c r="P457" s="0" t="n">
        <f aca="false">VLOOKUP($H457,'Raw data'!$M$3:$N$1243,2,FALSE())</f>
        <v>36.86</v>
      </c>
    </row>
    <row r="458" customFormat="false" ht="12.75" hidden="false" customHeight="false" outlineLevel="0" collapsed="false">
      <c r="A458" s="96" t="n">
        <v>36243</v>
      </c>
      <c r="B458" s="0" t="n">
        <v>19.4</v>
      </c>
      <c r="E458" s="96" t="n">
        <f aca="false">CHOOSE(IF(WEEKDAY(E457+1,2)=6,1,IF(WEEKDAY(E457+1,2)=7,2,3)),IF(ISNUMBER(MATCH(E457+3,$Q$3:$Q$56,0)),E457+4,E457+3),IF(ISNUMBER(MATCH(E457+2,$Q$3:$Q$56,0)),E457+3,E457+2),IF(ISNUMBER(MATCH(E457+1,$Q$3:$Q$56,0)),E457+2,E457+1))</f>
        <v>36384</v>
      </c>
      <c r="F458" s="0" t="n">
        <f aca="false">VLOOKUP(E458,$A$3:$B$1257,2,FALSE())</f>
        <v>35.09</v>
      </c>
      <c r="H458" s="96" t="n">
        <f aca="true">OFFSET($E$3,IF(ISNUMBER(VLOOKUP(OFFSET($E$3,MATCH(H457,$E$3:$E$1028,0),0),$E$3:$F$1067,2,FALSE())),MATCH(H457,$E$3:$E$1028,0),MATCH(H457,$E$3:$E$1028,0)+1),0)</f>
        <v>36396</v>
      </c>
      <c r="I458" s="0" t="n">
        <f aca="false">VLOOKUP(H458,$A$3:$B$1257,2,FALSE())</f>
        <v>33.11</v>
      </c>
      <c r="J458" s="0" t="n">
        <f aca="false">VLOOKUP(H458,'Raw data'!$A$3:$L$1417,5,FALSE())</f>
        <v>40</v>
      </c>
      <c r="K458" s="0" t="n">
        <f aca="false">VLOOKUP($H458,'Raw data'!$A$3:$L$1417,10,FALSE())</f>
        <v>40.51</v>
      </c>
      <c r="L458" s="0" t="n">
        <f aca="false">VLOOKUP($H458,'Raw data'!$A$3:$L$1417,7,FALSE())</f>
        <v>30.5</v>
      </c>
      <c r="M458" s="0" t="n">
        <f aca="false">VLOOKUP($H458,'Raw data'!$A$3:$L$1417,8,FALSE())</f>
        <v>29.33</v>
      </c>
      <c r="N458" s="0" t="e">
        <f aca="false">VLOOKUP($H458,'Raw data'!$A$3:$L$1417,2,FALSE())</f>
        <v>#N/A</v>
      </c>
      <c r="O458" s="0" t="n">
        <f aca="false">VLOOKUP($H458,'Raw data'!$A$3:$L$1417,10,FALSE())</f>
        <v>40.51</v>
      </c>
      <c r="P458" s="0" t="n">
        <f aca="false">VLOOKUP($H458,'Raw data'!$M$3:$N$1243,2,FALSE())</f>
        <v>31.84</v>
      </c>
    </row>
    <row r="459" customFormat="false" ht="12.75" hidden="false" customHeight="false" outlineLevel="0" collapsed="false">
      <c r="A459" s="96" t="n">
        <v>36244</v>
      </c>
      <c r="B459" s="0" t="n">
        <v>19.06</v>
      </c>
      <c r="E459" s="96" t="n">
        <f aca="false">CHOOSE(IF(WEEKDAY(E458+1,2)=6,1,IF(WEEKDAY(E458+1,2)=7,2,3)),IF(ISNUMBER(MATCH(E458+3,$Q$3:$Q$56,0)),E458+4,E458+3),IF(ISNUMBER(MATCH(E458+2,$Q$3:$Q$56,0)),E458+3,E458+2),IF(ISNUMBER(MATCH(E458+1,$Q$3:$Q$56,0)),E458+2,E458+1))</f>
        <v>36385</v>
      </c>
      <c r="F459" s="0" t="n">
        <f aca="false">VLOOKUP(E459,$A$3:$B$1257,2,FALSE())</f>
        <v>41.5</v>
      </c>
      <c r="H459" s="96" t="n">
        <f aca="true">OFFSET($E$3,IF(ISNUMBER(VLOOKUP(OFFSET($E$3,MATCH(H458,$E$3:$E$1028,0),0),$E$3:$F$1067,2,FALSE())),MATCH(H458,$E$3:$E$1028,0),MATCH(H458,$E$3:$E$1028,0)+1),0)</f>
        <v>36397</v>
      </c>
      <c r="I459" s="0" t="n">
        <f aca="false">VLOOKUP(H459,$A$3:$B$1257,2,FALSE())</f>
        <v>32.68</v>
      </c>
      <c r="J459" s="0" t="n">
        <f aca="false">VLOOKUP(H459,'Raw data'!$A$3:$L$1417,5,FALSE())</f>
        <v>28</v>
      </c>
      <c r="K459" s="0" t="n">
        <f aca="false">VLOOKUP($H459,'Raw data'!$A$3:$L$1417,10,FALSE())</f>
        <v>32</v>
      </c>
      <c r="L459" s="0" t="n">
        <f aca="false">VLOOKUP($H459,'Raw data'!$A$3:$L$1417,7,FALSE())</f>
        <v>33</v>
      </c>
      <c r="M459" s="0" t="n">
        <f aca="false">VLOOKUP($H459,'Raw data'!$A$3:$L$1417,8,FALSE())</f>
        <v>29.1</v>
      </c>
      <c r="N459" s="0" t="e">
        <f aca="false">VLOOKUP($H459,'Raw data'!$A$3:$L$1417,2,FALSE())</f>
        <v>#N/A</v>
      </c>
      <c r="O459" s="0" t="n">
        <f aca="false">VLOOKUP($H459,'Raw data'!$A$3:$L$1417,10,FALSE())</f>
        <v>32</v>
      </c>
      <c r="P459" s="0" t="n">
        <f aca="false">VLOOKUP($H459,'Raw data'!$M$3:$N$1243,2,FALSE())</f>
        <v>29.33</v>
      </c>
    </row>
    <row r="460" customFormat="false" ht="12.75" hidden="false" customHeight="false" outlineLevel="0" collapsed="false">
      <c r="A460" s="96" t="n">
        <v>36245</v>
      </c>
      <c r="B460" s="0" t="n">
        <v>19.33</v>
      </c>
      <c r="E460" s="96" t="n">
        <f aca="false">CHOOSE(IF(WEEKDAY(E459+1,2)=6,1,IF(WEEKDAY(E459+1,2)=7,2,3)),IF(ISNUMBER(MATCH(E459+3,$Q$3:$Q$56,0)),E459+4,E459+3),IF(ISNUMBER(MATCH(E459+2,$Q$3:$Q$56,0)),E459+3,E459+2),IF(ISNUMBER(MATCH(E459+1,$Q$3:$Q$56,0)),E459+2,E459+1))</f>
        <v>36388</v>
      </c>
      <c r="F460" s="0" t="n">
        <f aca="false">VLOOKUP(E460,$A$3:$B$1257,2,FALSE())</f>
        <v>39.84</v>
      </c>
      <c r="H460" s="96" t="n">
        <f aca="true">OFFSET($E$3,IF(ISNUMBER(VLOOKUP(OFFSET($E$3,MATCH(H459,$E$3:$E$1028,0),0),$E$3:$F$1067,2,FALSE())),MATCH(H459,$E$3:$E$1028,0),MATCH(H459,$E$3:$E$1028,0)+1),0)</f>
        <v>36398</v>
      </c>
      <c r="I460" s="0" t="n">
        <f aca="false">VLOOKUP(H460,$A$3:$B$1257,2,FALSE())</f>
        <v>32.96</v>
      </c>
      <c r="J460" s="0" t="n">
        <f aca="false">VLOOKUP(H460,'Raw data'!$A$3:$L$1417,5,FALSE())</f>
        <v>29.6</v>
      </c>
      <c r="K460" s="0" t="n">
        <f aca="false">VLOOKUP($H460,'Raw data'!$A$3:$L$1417,10,FALSE())</f>
        <v>36.17</v>
      </c>
      <c r="L460" s="0" t="n">
        <f aca="false">VLOOKUP($H460,'Raw data'!$A$3:$L$1417,7,FALSE())</f>
        <v>32.17</v>
      </c>
      <c r="M460" s="0" t="n">
        <f aca="false">VLOOKUP($H460,'Raw data'!$A$3:$L$1417,8,FALSE())</f>
        <v>29.07</v>
      </c>
      <c r="N460" s="0" t="e">
        <f aca="false">VLOOKUP($H460,'Raw data'!$A$3:$L$1417,2,FALSE())</f>
        <v>#N/A</v>
      </c>
      <c r="O460" s="0" t="n">
        <f aca="false">VLOOKUP($H460,'Raw data'!$A$3:$L$1417,10,FALSE())</f>
        <v>36.17</v>
      </c>
      <c r="P460" s="0" t="n">
        <f aca="false">VLOOKUP($H460,'Raw data'!$M$3:$N$1243,2,FALSE())</f>
        <v>29.06</v>
      </c>
    </row>
    <row r="461" customFormat="false" ht="12.75" hidden="false" customHeight="false" outlineLevel="0" collapsed="false">
      <c r="A461" s="96" t="n">
        <v>36246</v>
      </c>
      <c r="B461" s="0" t="n">
        <v>19.5</v>
      </c>
      <c r="E461" s="96" t="n">
        <f aca="false">CHOOSE(IF(WEEKDAY(E460+1,2)=6,1,IF(WEEKDAY(E460+1,2)=7,2,3)),IF(ISNUMBER(MATCH(E460+3,$Q$3:$Q$56,0)),E460+4,E460+3),IF(ISNUMBER(MATCH(E460+2,$Q$3:$Q$56,0)),E460+3,E460+2),IF(ISNUMBER(MATCH(E460+1,$Q$3:$Q$56,0)),E460+2,E460+1))</f>
        <v>36389</v>
      </c>
      <c r="F461" s="0" t="n">
        <f aca="false">VLOOKUP(E461,$A$3:$B$1257,2,FALSE())</f>
        <v>38.2</v>
      </c>
      <c r="H461" s="96" t="n">
        <f aca="true">OFFSET($E$3,IF(ISNUMBER(VLOOKUP(OFFSET($E$3,MATCH(H460,$E$3:$E$1028,0),0),$E$3:$F$1067,2,FALSE())),MATCH(H460,$E$3:$E$1028,0),MATCH(H460,$E$3:$E$1028,0)+1),0)</f>
        <v>36399</v>
      </c>
      <c r="I461" s="0" t="n">
        <f aca="false">VLOOKUP(H461,$A$3:$B$1257,2,FALSE())</f>
        <v>33.14</v>
      </c>
      <c r="J461" s="0" t="n">
        <f aca="false">VLOOKUP(H461,'Raw data'!$A$3:$L$1417,5,FALSE())</f>
        <v>36.22</v>
      </c>
      <c r="K461" s="0" t="n">
        <f aca="false">VLOOKUP($H461,'Raw data'!$A$3:$L$1417,10,FALSE())</f>
        <v>39.5</v>
      </c>
      <c r="L461" s="0" t="n">
        <f aca="false">VLOOKUP($H461,'Raw data'!$A$3:$L$1417,7,FALSE())</f>
        <v>29.81</v>
      </c>
      <c r="M461" s="0" t="n">
        <f aca="false">VLOOKUP($H461,'Raw data'!$A$3:$L$1417,8,FALSE())</f>
        <v>30.07</v>
      </c>
      <c r="N461" s="0" t="e">
        <f aca="false">VLOOKUP($H461,'Raw data'!$A$3:$L$1417,2,FALSE())</f>
        <v>#N/A</v>
      </c>
      <c r="O461" s="0" t="n">
        <f aca="false">VLOOKUP($H461,'Raw data'!$A$3:$L$1417,10,FALSE())</f>
        <v>39.5</v>
      </c>
      <c r="P461" s="0" t="n">
        <f aca="false">VLOOKUP($H461,'Raw data'!$M$3:$N$1243,2,FALSE())</f>
        <v>30.79</v>
      </c>
    </row>
    <row r="462" customFormat="false" ht="12.75" hidden="false" customHeight="false" outlineLevel="0" collapsed="false">
      <c r="A462" s="96" t="n">
        <v>36248</v>
      </c>
      <c r="B462" s="0" t="n">
        <v>20.76</v>
      </c>
      <c r="E462" s="96" t="n">
        <f aca="false">CHOOSE(IF(WEEKDAY(E461+1,2)=6,1,IF(WEEKDAY(E461+1,2)=7,2,3)),IF(ISNUMBER(MATCH(E461+3,$Q$3:$Q$56,0)),E461+4,E461+3),IF(ISNUMBER(MATCH(E461+2,$Q$3:$Q$56,0)),E461+3,E461+2),IF(ISNUMBER(MATCH(E461+1,$Q$3:$Q$56,0)),E461+2,E461+1))</f>
        <v>36390</v>
      </c>
      <c r="F462" s="0" t="n">
        <f aca="false">VLOOKUP(E462,$A$3:$B$1257,2,FALSE())</f>
        <v>33.96</v>
      </c>
      <c r="H462" s="96" t="n">
        <f aca="true">OFFSET($E$3,IF(ISNUMBER(VLOOKUP(OFFSET($E$3,MATCH(H461,$E$3:$E$1028,0),0),$E$3:$F$1067,2,FALSE())),MATCH(H461,$E$3:$E$1028,0),MATCH(H461,$E$3:$E$1028,0)+1),0)</f>
        <v>36402</v>
      </c>
      <c r="I462" s="0" t="n">
        <f aca="false">VLOOKUP(H462,$A$3:$B$1257,2,FALSE())</f>
        <v>33.8</v>
      </c>
      <c r="J462" s="0" t="n">
        <f aca="false">VLOOKUP(H462,'Raw data'!$A$3:$L$1417,5,FALSE())</f>
        <v>37.84</v>
      </c>
      <c r="K462" s="0" t="e">
        <f aca="false">VLOOKUP($H462,'Raw data'!$A$3:$L$1417,10,FALSE())</f>
        <v>#N/A</v>
      </c>
      <c r="L462" s="0" t="n">
        <f aca="false">VLOOKUP($H462,'Raw data'!$A$3:$L$1417,7,FALSE())</f>
        <v>36.33</v>
      </c>
      <c r="M462" s="0" t="n">
        <f aca="false">VLOOKUP($H462,'Raw data'!$A$3:$L$1417,8,FALSE())</f>
        <v>32.22</v>
      </c>
      <c r="N462" s="0" t="e">
        <f aca="false">VLOOKUP($H462,'Raw data'!$A$3:$L$1417,2,FALSE())</f>
        <v>#N/A</v>
      </c>
      <c r="O462" s="0" t="e">
        <f aca="false">VLOOKUP($H462,'Raw data'!$A$3:$L$1417,10,FALSE())</f>
        <v>#N/A</v>
      </c>
      <c r="P462" s="0" t="n">
        <f aca="false">VLOOKUP($H462,'Raw data'!$M$3:$N$1243,2,FALSE())</f>
        <v>34.97</v>
      </c>
    </row>
    <row r="463" customFormat="false" ht="12.75" hidden="false" customHeight="false" outlineLevel="0" collapsed="false">
      <c r="A463" s="96" t="n">
        <v>36249</v>
      </c>
      <c r="B463" s="0" t="n">
        <v>20.37</v>
      </c>
      <c r="E463" s="96" t="n">
        <f aca="false">CHOOSE(IF(WEEKDAY(E462+1,2)=6,1,IF(WEEKDAY(E462+1,2)=7,2,3)),IF(ISNUMBER(MATCH(E462+3,$Q$3:$Q$56,0)),E462+4,E462+3),IF(ISNUMBER(MATCH(E462+2,$Q$3:$Q$56,0)),E462+3,E462+2),IF(ISNUMBER(MATCH(E462+1,$Q$3:$Q$56,0)),E462+2,E462+1))</f>
        <v>36391</v>
      </c>
      <c r="F463" s="0" t="n">
        <f aca="false">VLOOKUP(E463,$A$3:$B$1257,2,FALSE())</f>
        <v>32.96</v>
      </c>
      <c r="H463" s="96" t="n">
        <f aca="true">OFFSET($E$3,IF(ISNUMBER(VLOOKUP(OFFSET($E$3,MATCH(H462,$E$3:$E$1028,0),0),$E$3:$F$1067,2,FALSE())),MATCH(H462,$E$3:$E$1028,0),MATCH(H462,$E$3:$E$1028,0)+1),0)</f>
        <v>36403</v>
      </c>
      <c r="I463" s="0" t="n">
        <f aca="false">VLOOKUP(H463,$A$3:$B$1257,2,FALSE())</f>
        <v>32.29</v>
      </c>
      <c r="J463" s="0" t="n">
        <f aca="false">VLOOKUP(H463,'Raw data'!$A$3:$L$1417,5,FALSE())</f>
        <v>30.78</v>
      </c>
      <c r="K463" s="0" t="n">
        <f aca="false">VLOOKUP($H463,'Raw data'!$A$3:$L$1417,10,FALSE())</f>
        <v>35.38</v>
      </c>
      <c r="L463" s="0" t="n">
        <f aca="false">VLOOKUP($H463,'Raw data'!$A$3:$L$1417,7,FALSE())</f>
        <v>31</v>
      </c>
      <c r="M463" s="0" t="n">
        <f aca="false">VLOOKUP($H463,'Raw data'!$A$3:$L$1417,8,FALSE())</f>
        <v>28.25</v>
      </c>
      <c r="N463" s="0" t="e">
        <f aca="false">VLOOKUP($H463,'Raw data'!$A$3:$L$1417,2,FALSE())</f>
        <v>#N/A</v>
      </c>
      <c r="O463" s="0" t="n">
        <f aca="false">VLOOKUP($H463,'Raw data'!$A$3:$L$1417,10,FALSE())</f>
        <v>35.38</v>
      </c>
      <c r="P463" s="0" t="n">
        <f aca="false">VLOOKUP($H463,'Raw data'!$M$3:$N$1243,2,FALSE())</f>
        <v>26.96</v>
      </c>
    </row>
    <row r="464" customFormat="false" ht="12.75" hidden="false" customHeight="false" outlineLevel="0" collapsed="false">
      <c r="A464" s="96" t="n">
        <v>36250</v>
      </c>
      <c r="B464" s="0" t="n">
        <v>21.74</v>
      </c>
      <c r="E464" s="96" t="n">
        <f aca="false">CHOOSE(IF(WEEKDAY(E463+1,2)=6,1,IF(WEEKDAY(E463+1,2)=7,2,3)),IF(ISNUMBER(MATCH(E463+3,$Q$3:$Q$56,0)),E463+4,E463+3),IF(ISNUMBER(MATCH(E463+2,$Q$3:$Q$56,0)),E463+3,E463+2),IF(ISNUMBER(MATCH(E463+1,$Q$3:$Q$56,0)),E463+2,E463+1))</f>
        <v>36392</v>
      </c>
      <c r="F464" s="0" t="n">
        <f aca="false">VLOOKUP(E464,$A$3:$B$1257,2,FALSE())</f>
        <v>31.53</v>
      </c>
      <c r="H464" s="96" t="n">
        <f aca="true">OFFSET($E$3,IF(ISNUMBER(VLOOKUP(OFFSET($E$3,MATCH(H463,$E$3:$E$1028,0),0),$E$3:$F$1067,2,FALSE())),MATCH(H463,$E$3:$E$1028,0),MATCH(H463,$E$3:$E$1028,0)+1),0)</f>
        <v>36404</v>
      </c>
      <c r="I464" s="0" t="n">
        <f aca="false">VLOOKUP(H464,$A$3:$B$1257,2,FALSE())</f>
        <v>31.9</v>
      </c>
      <c r="J464" s="0" t="n">
        <f aca="false">VLOOKUP(H464,'Raw data'!$A$3:$L$1417,5,FALSE())</f>
        <v>28.36</v>
      </c>
      <c r="K464" s="0" t="n">
        <f aca="false">VLOOKUP($H464,'Raw data'!$A$3:$L$1417,10,FALSE())</f>
        <v>32.83</v>
      </c>
      <c r="L464" s="0" t="n">
        <f aca="false">VLOOKUP($H464,'Raw data'!$A$3:$L$1417,7,FALSE())</f>
        <v>30.5</v>
      </c>
      <c r="M464" s="0" t="n">
        <f aca="false">VLOOKUP($H464,'Raw data'!$A$3:$L$1417,8,FALSE())</f>
        <v>26.7</v>
      </c>
      <c r="N464" s="0" t="e">
        <f aca="false">VLOOKUP($H464,'Raw data'!$A$3:$L$1417,2,FALSE())</f>
        <v>#N/A</v>
      </c>
      <c r="O464" s="0" t="n">
        <f aca="false">VLOOKUP($H464,'Raw data'!$A$3:$L$1417,10,FALSE())</f>
        <v>32.83</v>
      </c>
      <c r="P464" s="0" t="n">
        <f aca="false">VLOOKUP($H464,'Raw data'!$M$3:$N$1243,2,FALSE())</f>
        <v>24.74</v>
      </c>
    </row>
    <row r="465" customFormat="false" ht="12.75" hidden="false" customHeight="false" outlineLevel="0" collapsed="false">
      <c r="A465" s="96" t="n">
        <v>36251</v>
      </c>
      <c r="B465" s="0" t="n">
        <v>23.21</v>
      </c>
      <c r="E465" s="96" t="n">
        <f aca="false">CHOOSE(IF(WEEKDAY(E464+1,2)=6,1,IF(WEEKDAY(E464+1,2)=7,2,3)),IF(ISNUMBER(MATCH(E464+3,$Q$3:$Q$56,0)),E464+4,E464+3),IF(ISNUMBER(MATCH(E464+2,$Q$3:$Q$56,0)),E464+3,E464+2),IF(ISNUMBER(MATCH(E464+1,$Q$3:$Q$56,0)),E464+2,E464+1))</f>
        <v>36395</v>
      </c>
      <c r="F465" s="0" t="n">
        <f aca="false">VLOOKUP(E465,$A$3:$B$1257,2,FALSE())</f>
        <v>32.61</v>
      </c>
      <c r="H465" s="96" t="n">
        <f aca="true">OFFSET($E$3,IF(ISNUMBER(VLOOKUP(OFFSET($E$3,MATCH(H464,$E$3:$E$1028,0),0),$E$3:$F$1067,2,FALSE())),MATCH(H464,$E$3:$E$1028,0),MATCH(H464,$E$3:$E$1028,0)+1),0)</f>
        <v>36405</v>
      </c>
      <c r="I465" s="0" t="n">
        <f aca="false">VLOOKUP(H465,$A$3:$B$1257,2,FALSE())</f>
        <v>31</v>
      </c>
      <c r="J465" s="0" t="n">
        <f aca="false">VLOOKUP(H465,'Raw data'!$A$3:$L$1417,5,FALSE())</f>
        <v>24.82</v>
      </c>
      <c r="K465" s="0" t="n">
        <f aca="false">VLOOKUP($H465,'Raw data'!$A$3:$L$1417,10,FALSE())</f>
        <v>28.75</v>
      </c>
      <c r="L465" s="0" t="n">
        <f aca="false">VLOOKUP($H465,'Raw data'!$A$3:$L$1417,7,FALSE())</f>
        <v>31</v>
      </c>
      <c r="M465" s="0" t="e">
        <f aca="false">VLOOKUP($H465,'Raw data'!$A$3:$L$1417,8,FALSE())</f>
        <v>#N/A</v>
      </c>
      <c r="N465" s="0" t="e">
        <f aca="false">VLOOKUP($H465,'Raw data'!$A$3:$L$1417,2,FALSE())</f>
        <v>#N/A</v>
      </c>
      <c r="O465" s="0" t="n">
        <f aca="false">VLOOKUP($H465,'Raw data'!$A$3:$L$1417,10,FALSE())</f>
        <v>28.75</v>
      </c>
      <c r="P465" s="0" t="n">
        <f aca="false">VLOOKUP($H465,'Raw data'!$M$3:$N$1243,2,FALSE())</f>
        <v>26.33</v>
      </c>
    </row>
    <row r="466" customFormat="false" ht="12.75" hidden="false" customHeight="false" outlineLevel="0" collapsed="false">
      <c r="A466" s="96" t="n">
        <v>36253</v>
      </c>
      <c r="B466" s="0" t="n">
        <v>21.5</v>
      </c>
      <c r="E466" s="96" t="n">
        <f aca="false">CHOOSE(IF(WEEKDAY(E465+1,2)=6,1,IF(WEEKDAY(E465+1,2)=7,2,3)),IF(ISNUMBER(MATCH(E465+3,$Q$3:$Q$56,0)),E465+4,E465+3),IF(ISNUMBER(MATCH(E465+2,$Q$3:$Q$56,0)),E465+3,E465+2),IF(ISNUMBER(MATCH(E465+1,$Q$3:$Q$56,0)),E465+2,E465+1))</f>
        <v>36396</v>
      </c>
      <c r="F466" s="0" t="n">
        <f aca="false">VLOOKUP(E466,$A$3:$B$1257,2,FALSE())</f>
        <v>33.11</v>
      </c>
      <c r="H466" s="96" t="n">
        <f aca="true">OFFSET($E$3,IF(ISNUMBER(VLOOKUP(OFFSET($E$3,MATCH(H465,$E$3:$E$1028,0),0),$E$3:$F$1067,2,FALSE())),MATCH(H465,$E$3:$E$1028,0),MATCH(H465,$E$3:$E$1028,0)+1),0)</f>
        <v>36406</v>
      </c>
      <c r="I466" s="0" t="n">
        <f aca="false">VLOOKUP(H466,$A$3:$B$1257,2,FALSE())</f>
        <v>31.49</v>
      </c>
      <c r="J466" s="0" t="n">
        <f aca="false">VLOOKUP(H466,'Raw data'!$A$3:$L$1417,5,FALSE())</f>
        <v>29.88</v>
      </c>
      <c r="K466" s="0" t="n">
        <f aca="false">VLOOKUP($H466,'Raw data'!$A$3:$L$1417,10,FALSE())</f>
        <v>31.67</v>
      </c>
      <c r="L466" s="0" t="e">
        <f aca="false">VLOOKUP($H466,'Raw data'!$A$3:$L$1417,7,FALSE())</f>
        <v>#N/A</v>
      </c>
      <c r="M466" s="0" t="n">
        <f aca="false">VLOOKUP($H466,'Raw data'!$A$3:$L$1417,8,FALSE())</f>
        <v>29</v>
      </c>
      <c r="N466" s="0" t="e">
        <f aca="false">VLOOKUP($H466,'Raw data'!$A$3:$L$1417,2,FALSE())</f>
        <v>#N/A</v>
      </c>
      <c r="O466" s="0" t="n">
        <f aca="false">VLOOKUP($H466,'Raw data'!$A$3:$L$1417,10,FALSE())</f>
        <v>31.67</v>
      </c>
      <c r="P466" s="0" t="n">
        <f aca="false">VLOOKUP($H466,'Raw data'!$M$3:$N$1243,2,FALSE())</f>
        <v>29.23</v>
      </c>
    </row>
    <row r="467" customFormat="false" ht="12.75" hidden="false" customHeight="false" outlineLevel="0" collapsed="false">
      <c r="A467" s="96" t="n">
        <v>36254</v>
      </c>
      <c r="B467" s="0" t="n">
        <v>21.58</v>
      </c>
      <c r="E467" s="96" t="n">
        <f aca="false">CHOOSE(IF(WEEKDAY(E466+1,2)=6,1,IF(WEEKDAY(E466+1,2)=7,2,3)),IF(ISNUMBER(MATCH(E466+3,$Q$3:$Q$56,0)),E466+4,E466+3),IF(ISNUMBER(MATCH(E466+2,$Q$3:$Q$56,0)),E466+3,E466+2),IF(ISNUMBER(MATCH(E466+1,$Q$3:$Q$56,0)),E466+2,E466+1))</f>
        <v>36397</v>
      </c>
      <c r="F467" s="0" t="n">
        <f aca="false">VLOOKUP(E467,$A$3:$B$1257,2,FALSE())</f>
        <v>32.68</v>
      </c>
      <c r="H467" s="96" t="n">
        <f aca="true">OFFSET($E$3,IF(ISNUMBER(VLOOKUP(OFFSET($E$3,MATCH(H466,$E$3:$E$1028,0),0),$E$3:$F$1067,2,FALSE())),MATCH(H466,$E$3:$E$1028,0),MATCH(H466,$E$3:$E$1028,0)+1),0)</f>
        <v>36410</v>
      </c>
      <c r="I467" s="0" t="n">
        <f aca="false">VLOOKUP(H467,$A$3:$B$1257,2,FALSE())</f>
        <v>32.04</v>
      </c>
      <c r="J467" s="0" t="n">
        <f aca="false">VLOOKUP(H467,'Raw data'!$A$3:$L$1417,5,FALSE())</f>
        <v>24.78</v>
      </c>
      <c r="K467" s="0" t="e">
        <f aca="false">VLOOKUP($H467,'Raw data'!$A$3:$L$1417,10,FALSE())</f>
        <v>#N/A</v>
      </c>
      <c r="L467" s="0" t="e">
        <f aca="false">VLOOKUP($H467,'Raw data'!$A$3:$L$1417,7,FALSE())</f>
        <v>#N/A</v>
      </c>
      <c r="M467" s="0" t="n">
        <f aca="false">VLOOKUP($H467,'Raw data'!$A$3:$L$1417,8,FALSE())</f>
        <v>27</v>
      </c>
      <c r="N467" s="0" t="e">
        <f aca="false">VLOOKUP($H467,'Raw data'!$A$3:$L$1417,2,FALSE())</f>
        <v>#N/A</v>
      </c>
      <c r="O467" s="0" t="e">
        <f aca="false">VLOOKUP($H467,'Raw data'!$A$3:$L$1417,10,FALSE())</f>
        <v>#N/A</v>
      </c>
      <c r="P467" s="0" t="n">
        <f aca="false">VLOOKUP($H467,'Raw data'!$M$3:$N$1243,2,FALSE())</f>
        <v>29.16</v>
      </c>
    </row>
    <row r="468" customFormat="false" ht="12.75" hidden="false" customHeight="false" outlineLevel="0" collapsed="false">
      <c r="A468" s="96" t="n">
        <v>36255</v>
      </c>
      <c r="B468" s="0" t="n">
        <v>23.31</v>
      </c>
      <c r="E468" s="96" t="n">
        <f aca="false">CHOOSE(IF(WEEKDAY(E467+1,2)=6,1,IF(WEEKDAY(E467+1,2)=7,2,3)),IF(ISNUMBER(MATCH(E467+3,$Q$3:$Q$56,0)),E467+4,E467+3),IF(ISNUMBER(MATCH(E467+2,$Q$3:$Q$56,0)),E467+3,E467+2),IF(ISNUMBER(MATCH(E467+1,$Q$3:$Q$56,0)),E467+2,E467+1))</f>
        <v>36398</v>
      </c>
      <c r="F468" s="0" t="n">
        <f aca="false">VLOOKUP(E468,$A$3:$B$1257,2,FALSE())</f>
        <v>32.96</v>
      </c>
      <c r="H468" s="96" t="n">
        <f aca="true">OFFSET($E$3,IF(ISNUMBER(VLOOKUP(OFFSET($E$3,MATCH(H467,$E$3:$E$1028,0),0),$E$3:$F$1067,2,FALSE())),MATCH(H467,$E$3:$E$1028,0),MATCH(H467,$E$3:$E$1028,0)+1),0)</f>
        <v>36411</v>
      </c>
      <c r="I468" s="0" t="n">
        <f aca="false">VLOOKUP(H468,$A$3:$B$1257,2,FALSE())</f>
        <v>35.41</v>
      </c>
      <c r="J468" s="0" t="n">
        <f aca="false">VLOOKUP(H468,'Raw data'!$A$3:$L$1417,5,FALSE())</f>
        <v>26.9</v>
      </c>
      <c r="K468" s="0" t="n">
        <f aca="false">VLOOKUP($H468,'Raw data'!$A$3:$L$1417,10,FALSE())</f>
        <v>32.75</v>
      </c>
      <c r="L468" s="0" t="n">
        <f aca="false">VLOOKUP($H468,'Raw data'!$A$3:$L$1417,7,FALSE())</f>
        <v>35.5</v>
      </c>
      <c r="M468" s="0" t="n">
        <f aca="false">VLOOKUP($H468,'Raw data'!$A$3:$L$1417,8,FALSE())</f>
        <v>30.5</v>
      </c>
      <c r="N468" s="0" t="e">
        <f aca="false">VLOOKUP($H468,'Raw data'!$A$3:$L$1417,2,FALSE())</f>
        <v>#N/A</v>
      </c>
      <c r="O468" s="0" t="n">
        <f aca="false">VLOOKUP($H468,'Raw data'!$A$3:$L$1417,10,FALSE())</f>
        <v>32.75</v>
      </c>
      <c r="P468" s="0" t="n">
        <f aca="false">VLOOKUP($H468,'Raw data'!$M$3:$N$1243,2,FALSE())</f>
        <v>33.56</v>
      </c>
    </row>
    <row r="469" customFormat="false" ht="12.75" hidden="false" customHeight="false" outlineLevel="0" collapsed="false">
      <c r="A469" s="96" t="n">
        <v>36256</v>
      </c>
      <c r="B469" s="0" t="n">
        <v>22.99</v>
      </c>
      <c r="E469" s="96" t="n">
        <f aca="false">CHOOSE(IF(WEEKDAY(E468+1,2)=6,1,IF(WEEKDAY(E468+1,2)=7,2,3)),IF(ISNUMBER(MATCH(E468+3,$Q$3:$Q$56,0)),E468+4,E468+3),IF(ISNUMBER(MATCH(E468+2,$Q$3:$Q$56,0)),E468+3,E468+2),IF(ISNUMBER(MATCH(E468+1,$Q$3:$Q$56,0)),E468+2,E468+1))</f>
        <v>36399</v>
      </c>
      <c r="F469" s="0" t="n">
        <f aca="false">VLOOKUP(E469,$A$3:$B$1257,2,FALSE())</f>
        <v>33.14</v>
      </c>
      <c r="H469" s="96" t="n">
        <f aca="true">OFFSET($E$3,IF(ISNUMBER(VLOOKUP(OFFSET($E$3,MATCH(H468,$E$3:$E$1028,0),0),$E$3:$F$1067,2,FALSE())),MATCH(H468,$E$3:$E$1028,0),MATCH(H468,$E$3:$E$1028,0)+1),0)</f>
        <v>36412</v>
      </c>
      <c r="I469" s="0" t="n">
        <f aca="false">VLOOKUP(H469,$A$3:$B$1257,2,FALSE())</f>
        <v>41.54</v>
      </c>
      <c r="J469" s="0" t="n">
        <f aca="false">VLOOKUP(H469,'Raw data'!$A$3:$L$1417,5,FALSE())</f>
        <v>29.62</v>
      </c>
      <c r="K469" s="0" t="n">
        <f aca="false">VLOOKUP($H469,'Raw data'!$A$3:$L$1417,10,FALSE())</f>
        <v>35.9</v>
      </c>
      <c r="L469" s="0" t="n">
        <f aca="false">VLOOKUP($H469,'Raw data'!$A$3:$L$1417,7,FALSE())</f>
        <v>42.92</v>
      </c>
      <c r="M469" s="0" t="n">
        <f aca="false">VLOOKUP($H469,'Raw data'!$A$3:$L$1417,8,FALSE())</f>
        <v>37.55</v>
      </c>
      <c r="N469" s="0" t="e">
        <f aca="false">VLOOKUP($H469,'Raw data'!$A$3:$L$1417,2,FALSE())</f>
        <v>#N/A</v>
      </c>
      <c r="O469" s="0" t="n">
        <f aca="false">VLOOKUP($H469,'Raw data'!$A$3:$L$1417,10,FALSE())</f>
        <v>35.9</v>
      </c>
      <c r="P469" s="0" t="n">
        <f aca="false">VLOOKUP($H469,'Raw data'!$M$3:$N$1243,2,FALSE())</f>
        <v>43.19</v>
      </c>
    </row>
    <row r="470" customFormat="false" ht="12.75" hidden="false" customHeight="false" outlineLevel="0" collapsed="false">
      <c r="A470" s="96" t="n">
        <v>36257</v>
      </c>
      <c r="B470" s="0" t="n">
        <v>22.14</v>
      </c>
      <c r="E470" s="96" t="n">
        <f aca="false">CHOOSE(IF(WEEKDAY(E469+1,2)=6,1,IF(WEEKDAY(E469+1,2)=7,2,3)),IF(ISNUMBER(MATCH(E469+3,$Q$3:$Q$56,0)),E469+4,E469+3),IF(ISNUMBER(MATCH(E469+2,$Q$3:$Q$56,0)),E469+3,E469+2),IF(ISNUMBER(MATCH(E469+1,$Q$3:$Q$56,0)),E469+2,E469+1))</f>
        <v>36402</v>
      </c>
      <c r="F470" s="0" t="n">
        <f aca="false">VLOOKUP(E470,$A$3:$B$1257,2,FALSE())</f>
        <v>33.8</v>
      </c>
      <c r="H470" s="96" t="n">
        <f aca="true">OFFSET($E$3,IF(ISNUMBER(VLOOKUP(OFFSET($E$3,MATCH(H469,$E$3:$E$1028,0),0),$E$3:$F$1067,2,FALSE())),MATCH(H469,$E$3:$E$1028,0),MATCH(H469,$E$3:$E$1028,0)+1),0)</f>
        <v>36413</v>
      </c>
      <c r="I470" s="0" t="n">
        <f aca="false">VLOOKUP(H470,$A$3:$B$1257,2,FALSE())</f>
        <v>33.63</v>
      </c>
      <c r="J470" s="0" t="n">
        <f aca="false">VLOOKUP(H470,'Raw data'!$A$3:$L$1417,5,FALSE())</f>
        <v>22.05</v>
      </c>
      <c r="K470" s="0" t="n">
        <f aca="false">VLOOKUP($H470,'Raw data'!$A$3:$L$1417,10,FALSE())</f>
        <v>23.93</v>
      </c>
      <c r="L470" s="0" t="n">
        <f aca="false">VLOOKUP($H470,'Raw data'!$A$3:$L$1417,7,FALSE())</f>
        <v>33.63</v>
      </c>
      <c r="M470" s="0" t="n">
        <f aca="false">VLOOKUP($H470,'Raw data'!$A$3:$L$1417,8,FALSE())</f>
        <v>28.25</v>
      </c>
      <c r="N470" s="0" t="e">
        <f aca="false">VLOOKUP($H470,'Raw data'!$A$3:$L$1417,2,FALSE())</f>
        <v>#N/A</v>
      </c>
      <c r="O470" s="0" t="n">
        <f aca="false">VLOOKUP($H470,'Raw data'!$A$3:$L$1417,10,FALSE())</f>
        <v>23.93</v>
      </c>
      <c r="P470" s="0" t="n">
        <f aca="false">VLOOKUP($H470,'Raw data'!$M$3:$N$1243,2,FALSE())</f>
        <v>28.63</v>
      </c>
    </row>
    <row r="471" customFormat="false" ht="12.75" hidden="false" customHeight="false" outlineLevel="0" collapsed="false">
      <c r="A471" s="96" t="n">
        <v>36258</v>
      </c>
      <c r="B471" s="0" t="n">
        <v>23.53</v>
      </c>
      <c r="E471" s="96" t="n">
        <f aca="false">CHOOSE(IF(WEEKDAY(E470+1,2)=6,1,IF(WEEKDAY(E470+1,2)=7,2,3)),IF(ISNUMBER(MATCH(E470+3,$Q$3:$Q$56,0)),E470+4,E470+3),IF(ISNUMBER(MATCH(E470+2,$Q$3:$Q$56,0)),E470+3,E470+2),IF(ISNUMBER(MATCH(E470+1,$Q$3:$Q$56,0)),E470+2,E470+1))</f>
        <v>36403</v>
      </c>
      <c r="F471" s="0" t="n">
        <f aca="false">VLOOKUP(E471,$A$3:$B$1257,2,FALSE())</f>
        <v>32.29</v>
      </c>
      <c r="H471" s="96" t="n">
        <f aca="true">OFFSET($E$3,IF(ISNUMBER(VLOOKUP(OFFSET($E$3,MATCH(H470,$E$3:$E$1028,0),0),$E$3:$F$1067,2,FALSE())),MATCH(H470,$E$3:$E$1028,0),MATCH(H470,$E$3:$E$1028,0)+1),0)</f>
        <v>36416</v>
      </c>
      <c r="I471" s="0" t="n">
        <f aca="false">VLOOKUP(H471,$A$3:$B$1257,2,FALSE())</f>
        <v>33.57</v>
      </c>
      <c r="J471" s="0" t="n">
        <f aca="false">VLOOKUP(H471,'Raw data'!$A$3:$L$1417,5,FALSE())</f>
        <v>18.28</v>
      </c>
      <c r="K471" s="0" t="n">
        <f aca="false">VLOOKUP($H471,'Raw data'!$A$3:$L$1417,10,FALSE())</f>
        <v>21.64</v>
      </c>
      <c r="L471" s="0" t="n">
        <f aca="false">VLOOKUP($H471,'Raw data'!$A$3:$L$1417,7,FALSE())</f>
        <v>32.75</v>
      </c>
      <c r="M471" s="0" t="n">
        <f aca="false">VLOOKUP($H471,'Raw data'!$A$3:$L$1417,8,FALSE())</f>
        <v>27.79</v>
      </c>
      <c r="N471" s="0" t="e">
        <f aca="false">VLOOKUP($H471,'Raw data'!$A$3:$L$1417,2,FALSE())</f>
        <v>#N/A</v>
      </c>
      <c r="O471" s="0" t="n">
        <f aca="false">VLOOKUP($H471,'Raw data'!$A$3:$L$1417,10,FALSE())</f>
        <v>21.64</v>
      </c>
      <c r="P471" s="0" t="n">
        <f aca="false">VLOOKUP($H471,'Raw data'!$M$3:$N$1243,2,FALSE())</f>
        <v>27.14</v>
      </c>
    </row>
    <row r="472" customFormat="false" ht="12.75" hidden="false" customHeight="false" outlineLevel="0" collapsed="false">
      <c r="A472" s="96" t="n">
        <v>36259</v>
      </c>
      <c r="B472" s="0" t="n">
        <v>22.88</v>
      </c>
      <c r="E472" s="96" t="n">
        <f aca="false">CHOOSE(IF(WEEKDAY(E471+1,2)=6,1,IF(WEEKDAY(E471+1,2)=7,2,3)),IF(ISNUMBER(MATCH(E471+3,$Q$3:$Q$56,0)),E471+4,E471+3),IF(ISNUMBER(MATCH(E471+2,$Q$3:$Q$56,0)),E471+3,E471+2),IF(ISNUMBER(MATCH(E471+1,$Q$3:$Q$56,0)),E471+2,E471+1))</f>
        <v>36404</v>
      </c>
      <c r="F472" s="0" t="n">
        <f aca="false">VLOOKUP(E472,$A$3:$B$1257,2,FALSE())</f>
        <v>31.9</v>
      </c>
      <c r="H472" s="96" t="n">
        <f aca="true">OFFSET($E$3,IF(ISNUMBER(VLOOKUP(OFFSET($E$3,MATCH(H471,$E$3:$E$1028,0),0),$E$3:$F$1067,2,FALSE())),MATCH(H471,$E$3:$E$1028,0),MATCH(H471,$E$3:$E$1028,0)+1),0)</f>
        <v>36417</v>
      </c>
      <c r="I472" s="0" t="n">
        <f aca="false">VLOOKUP(H472,$A$3:$B$1257,2,FALSE())</f>
        <v>33.05</v>
      </c>
      <c r="J472" s="0" t="n">
        <f aca="false">VLOOKUP(H472,'Raw data'!$A$3:$L$1417,5,FALSE())</f>
        <v>16.74</v>
      </c>
      <c r="K472" s="0" t="n">
        <f aca="false">VLOOKUP($H472,'Raw data'!$A$3:$L$1417,10,FALSE())</f>
        <v>20</v>
      </c>
      <c r="L472" s="0" t="n">
        <f aca="false">VLOOKUP($H472,'Raw data'!$A$3:$L$1417,7,FALSE())</f>
        <v>31.75</v>
      </c>
      <c r="M472" s="0" t="n">
        <f aca="false">VLOOKUP($H472,'Raw data'!$A$3:$L$1417,8,FALSE())</f>
        <v>27</v>
      </c>
      <c r="N472" s="0" t="e">
        <f aca="false">VLOOKUP($H472,'Raw data'!$A$3:$L$1417,2,FALSE())</f>
        <v>#N/A</v>
      </c>
      <c r="O472" s="0" t="n">
        <f aca="false">VLOOKUP($H472,'Raw data'!$A$3:$L$1417,10,FALSE())</f>
        <v>20</v>
      </c>
      <c r="P472" s="0" t="n">
        <f aca="false">VLOOKUP($H472,'Raw data'!$M$3:$N$1243,2,FALSE())</f>
        <v>26.67</v>
      </c>
    </row>
    <row r="473" customFormat="false" ht="12.75" hidden="false" customHeight="false" outlineLevel="0" collapsed="false">
      <c r="A473" s="96" t="n">
        <v>36260</v>
      </c>
      <c r="B473" s="0" t="n">
        <v>20.5</v>
      </c>
      <c r="E473" s="96" t="n">
        <f aca="false">CHOOSE(IF(WEEKDAY(E472+1,2)=6,1,IF(WEEKDAY(E472+1,2)=7,2,3)),IF(ISNUMBER(MATCH(E472+3,$Q$3:$Q$56,0)),E472+4,E472+3),IF(ISNUMBER(MATCH(E472+2,$Q$3:$Q$56,0)),E472+3,E472+2),IF(ISNUMBER(MATCH(E472+1,$Q$3:$Q$56,0)),E472+2,E472+1))</f>
        <v>36405</v>
      </c>
      <c r="F473" s="0" t="n">
        <f aca="false">VLOOKUP(E473,$A$3:$B$1257,2,FALSE())</f>
        <v>31</v>
      </c>
      <c r="H473" s="96" t="n">
        <f aca="true">OFFSET($E$3,IF(ISNUMBER(VLOOKUP(OFFSET($E$3,MATCH(H472,$E$3:$E$1028,0),0),$E$3:$F$1067,2,FALSE())),MATCH(H472,$E$3:$E$1028,0),MATCH(H472,$E$3:$E$1028,0)+1),0)</f>
        <v>36418</v>
      </c>
      <c r="I473" s="0" t="n">
        <f aca="false">VLOOKUP(H473,$A$3:$B$1257,2,FALSE())</f>
        <v>34.61</v>
      </c>
      <c r="J473" s="0" t="n">
        <f aca="false">VLOOKUP(H473,'Raw data'!$A$3:$L$1417,5,FALSE())</f>
        <v>16</v>
      </c>
      <c r="K473" s="0" t="n">
        <f aca="false">VLOOKUP($H473,'Raw data'!$A$3:$L$1417,10,FALSE())</f>
        <v>20.5</v>
      </c>
      <c r="L473" s="0" t="n">
        <f aca="false">VLOOKUP($H473,'Raw data'!$A$3:$L$1417,7,FALSE())</f>
        <v>32.2</v>
      </c>
      <c r="M473" s="0" t="n">
        <f aca="false">VLOOKUP($H473,'Raw data'!$A$3:$L$1417,8,FALSE())</f>
        <v>25.83</v>
      </c>
      <c r="N473" s="0" t="e">
        <f aca="false">VLOOKUP($H473,'Raw data'!$A$3:$L$1417,2,FALSE())</f>
        <v>#N/A</v>
      </c>
      <c r="O473" s="0" t="n">
        <f aca="false">VLOOKUP($H473,'Raw data'!$A$3:$L$1417,10,FALSE())</f>
        <v>20.5</v>
      </c>
      <c r="P473" s="0" t="n">
        <f aca="false">VLOOKUP($H473,'Raw data'!$M$3:$N$1243,2,FALSE())</f>
        <v>25.91</v>
      </c>
    </row>
    <row r="474" customFormat="false" ht="12.75" hidden="false" customHeight="false" outlineLevel="0" collapsed="false">
      <c r="A474" s="96" t="n">
        <v>36262</v>
      </c>
      <c r="B474" s="0" t="n">
        <v>22.46</v>
      </c>
      <c r="E474" s="96" t="n">
        <f aca="false">CHOOSE(IF(WEEKDAY(E473+1,2)=6,1,IF(WEEKDAY(E473+1,2)=7,2,3)),IF(ISNUMBER(MATCH(E473+3,$Q$3:$Q$56,0)),E473+4,E473+3),IF(ISNUMBER(MATCH(E473+2,$Q$3:$Q$56,0)),E473+3,E473+2),IF(ISNUMBER(MATCH(E473+1,$Q$3:$Q$56,0)),E473+2,E473+1))</f>
        <v>36406</v>
      </c>
      <c r="F474" s="0" t="n">
        <f aca="false">VLOOKUP(E474,$A$3:$B$1257,2,FALSE())</f>
        <v>31.49</v>
      </c>
      <c r="H474" s="96" t="n">
        <f aca="true">OFFSET($E$3,IF(ISNUMBER(VLOOKUP(OFFSET($E$3,MATCH(H473,$E$3:$E$1028,0),0),$E$3:$F$1067,2,FALSE())),MATCH(H473,$E$3:$E$1028,0),MATCH(H473,$E$3:$E$1028,0)+1),0)</f>
        <v>36419</v>
      </c>
      <c r="I474" s="0" t="n">
        <f aca="false">VLOOKUP(H474,$A$3:$B$1257,2,FALSE())</f>
        <v>33.94</v>
      </c>
      <c r="J474" s="0" t="n">
        <f aca="false">VLOOKUP(H474,'Raw data'!$A$3:$L$1417,5,FALSE())</f>
        <v>17.03</v>
      </c>
      <c r="K474" s="0" t="e">
        <f aca="false">VLOOKUP($H474,'Raw data'!$A$3:$L$1417,10,FALSE())</f>
        <v>#N/A</v>
      </c>
      <c r="L474" s="0" t="n">
        <f aca="false">VLOOKUP($H474,'Raw data'!$A$3:$L$1417,7,FALSE())</f>
        <v>32.75</v>
      </c>
      <c r="M474" s="0" t="n">
        <f aca="false">VLOOKUP($H474,'Raw data'!$A$3:$L$1417,8,FALSE())</f>
        <v>26.6</v>
      </c>
      <c r="N474" s="0" t="e">
        <f aca="false">VLOOKUP($H474,'Raw data'!$A$3:$L$1417,2,FALSE())</f>
        <v>#N/A</v>
      </c>
      <c r="O474" s="0" t="e">
        <f aca="false">VLOOKUP($H474,'Raw data'!$A$3:$L$1417,10,FALSE())</f>
        <v>#N/A</v>
      </c>
      <c r="P474" s="0" t="n">
        <f aca="false">VLOOKUP($H474,'Raw data'!$M$3:$N$1243,2,FALSE())</f>
        <v>28.17</v>
      </c>
    </row>
    <row r="475" customFormat="false" ht="12.75" hidden="false" customHeight="false" outlineLevel="0" collapsed="false">
      <c r="A475" s="96" t="n">
        <v>36263</v>
      </c>
      <c r="B475" s="0" t="n">
        <v>23.32</v>
      </c>
      <c r="E475" s="96" t="n">
        <f aca="false">CHOOSE(IF(WEEKDAY(E474+1,2)=6,1,IF(WEEKDAY(E474+1,2)=7,2,3)),IF(ISNUMBER(MATCH(E474+3,$Q$3:$Q$56,0)),E474+4,E474+3),IF(ISNUMBER(MATCH(E474+2,$Q$3:$Q$56,0)),E474+3,E474+2),IF(ISNUMBER(MATCH(E474+1,$Q$3:$Q$56,0)),E474+2,E474+1))</f>
        <v>36410</v>
      </c>
      <c r="F475" s="0" t="n">
        <f aca="false">VLOOKUP(E475,$A$3:$B$1257,2,FALSE())</f>
        <v>32.04</v>
      </c>
      <c r="H475" s="96" t="n">
        <f aca="true">OFFSET($E$3,IF(ISNUMBER(VLOOKUP(OFFSET($E$3,MATCH(H474,$E$3:$E$1028,0),0),$E$3:$F$1067,2,FALSE())),MATCH(H474,$E$3:$E$1028,0),MATCH(H474,$E$3:$E$1028,0)+1),0)</f>
        <v>36420</v>
      </c>
      <c r="I475" s="0" t="n">
        <f aca="false">VLOOKUP(H475,$A$3:$B$1257,2,FALSE())</f>
        <v>34.55</v>
      </c>
      <c r="J475" s="0" t="n">
        <f aca="false">VLOOKUP(H475,'Raw data'!$A$3:$L$1417,5,FALSE())</f>
        <v>18.85</v>
      </c>
      <c r="K475" s="0" t="n">
        <f aca="false">VLOOKUP($H475,'Raw data'!$A$3:$L$1417,10,FALSE())</f>
        <v>22.2</v>
      </c>
      <c r="L475" s="0" t="n">
        <f aca="false">VLOOKUP($H475,'Raw data'!$A$3:$L$1417,7,FALSE())</f>
        <v>31.75</v>
      </c>
      <c r="M475" s="0" t="n">
        <f aca="false">VLOOKUP($H475,'Raw data'!$A$3:$L$1417,8,FALSE())</f>
        <v>27.57</v>
      </c>
      <c r="N475" s="0" t="e">
        <f aca="false">VLOOKUP($H475,'Raw data'!$A$3:$L$1417,2,FALSE())</f>
        <v>#N/A</v>
      </c>
      <c r="O475" s="0" t="n">
        <f aca="false">VLOOKUP($H475,'Raw data'!$A$3:$L$1417,10,FALSE())</f>
        <v>22.2</v>
      </c>
      <c r="P475" s="0" t="n">
        <f aca="false">VLOOKUP($H475,'Raw data'!$M$3:$N$1243,2,FALSE())</f>
        <v>27.08</v>
      </c>
    </row>
    <row r="476" customFormat="false" ht="12.75" hidden="false" customHeight="false" outlineLevel="0" collapsed="false">
      <c r="A476" s="96" t="n">
        <v>36264</v>
      </c>
      <c r="B476" s="0" t="n">
        <v>23.5</v>
      </c>
      <c r="E476" s="96" t="n">
        <f aca="false">CHOOSE(IF(WEEKDAY(E475+1,2)=6,1,IF(WEEKDAY(E475+1,2)=7,2,3)),IF(ISNUMBER(MATCH(E475+3,$Q$3:$Q$56,0)),E475+4,E475+3),IF(ISNUMBER(MATCH(E475+2,$Q$3:$Q$56,0)),E475+3,E475+2),IF(ISNUMBER(MATCH(E475+1,$Q$3:$Q$56,0)),E475+2,E475+1))</f>
        <v>36411</v>
      </c>
      <c r="F476" s="0" t="n">
        <f aca="false">VLOOKUP(E476,$A$3:$B$1257,2,FALSE())</f>
        <v>35.41</v>
      </c>
      <c r="H476" s="96" t="n">
        <f aca="true">OFFSET($E$3,IF(ISNUMBER(VLOOKUP(OFFSET($E$3,MATCH(H475,$E$3:$E$1028,0),0),$E$3:$F$1067,2,FALSE())),MATCH(H475,$E$3:$E$1028,0),MATCH(H475,$E$3:$E$1028,0)+1),0)</f>
        <v>36423</v>
      </c>
      <c r="I476" s="0" t="n">
        <f aca="false">VLOOKUP(H476,$A$3:$B$1257,2,FALSE())</f>
        <v>32.39</v>
      </c>
      <c r="J476" s="0" t="n">
        <f aca="false">VLOOKUP(H476,'Raw data'!$A$3:$L$1417,5,FALSE())</f>
        <v>17.69</v>
      </c>
      <c r="K476" s="0" t="n">
        <f aca="false">VLOOKUP($H476,'Raw data'!$A$3:$L$1417,10,FALSE())</f>
        <v>21.5</v>
      </c>
      <c r="L476" s="0" t="e">
        <f aca="false">VLOOKUP($H476,'Raw data'!$A$3:$L$1417,7,FALSE())</f>
        <v>#N/A</v>
      </c>
      <c r="M476" s="0" t="n">
        <f aca="false">VLOOKUP($H476,'Raw data'!$A$3:$L$1417,8,FALSE())</f>
        <v>25.19</v>
      </c>
      <c r="N476" s="0" t="e">
        <f aca="false">VLOOKUP($H476,'Raw data'!$A$3:$L$1417,2,FALSE())</f>
        <v>#N/A</v>
      </c>
      <c r="O476" s="0" t="n">
        <f aca="false">VLOOKUP($H476,'Raw data'!$A$3:$L$1417,10,FALSE())</f>
        <v>21.5</v>
      </c>
      <c r="P476" s="0" t="n">
        <f aca="false">VLOOKUP($H476,'Raw data'!$M$3:$N$1243,2,FALSE())</f>
        <v>26.5</v>
      </c>
    </row>
    <row r="477" customFormat="false" ht="12.75" hidden="false" customHeight="false" outlineLevel="0" collapsed="false">
      <c r="A477" s="96" t="n">
        <v>36265</v>
      </c>
      <c r="B477" s="0" t="n">
        <v>23.85</v>
      </c>
      <c r="E477" s="96" t="n">
        <f aca="false">CHOOSE(IF(WEEKDAY(E476+1,2)=6,1,IF(WEEKDAY(E476+1,2)=7,2,3)),IF(ISNUMBER(MATCH(E476+3,$Q$3:$Q$56,0)),E476+4,E476+3),IF(ISNUMBER(MATCH(E476+2,$Q$3:$Q$56,0)),E476+3,E476+2),IF(ISNUMBER(MATCH(E476+1,$Q$3:$Q$56,0)),E476+2,E476+1))</f>
        <v>36412</v>
      </c>
      <c r="F477" s="0" t="n">
        <f aca="false">VLOOKUP(E477,$A$3:$B$1257,2,FALSE())</f>
        <v>41.54</v>
      </c>
      <c r="H477" s="96" t="n">
        <f aca="true">OFFSET($E$3,IF(ISNUMBER(VLOOKUP(OFFSET($E$3,MATCH(H476,$E$3:$E$1028,0),0),$E$3:$F$1067,2,FALSE())),MATCH(H476,$E$3:$E$1028,0),MATCH(H476,$E$3:$E$1028,0)+1),0)</f>
        <v>36424</v>
      </c>
      <c r="I477" s="0" t="n">
        <f aca="false">VLOOKUP(H477,$A$3:$B$1257,2,FALSE())</f>
        <v>31.38</v>
      </c>
      <c r="J477" s="0" t="n">
        <f aca="false">VLOOKUP(H477,'Raw data'!$A$3:$L$1417,5,FALSE())</f>
        <v>16.75</v>
      </c>
      <c r="K477" s="0" t="e">
        <f aca="false">VLOOKUP($H477,'Raw data'!$A$3:$L$1417,10,FALSE())</f>
        <v>#N/A</v>
      </c>
      <c r="L477" s="0" t="n">
        <f aca="false">VLOOKUP($H477,'Raw data'!$A$3:$L$1417,7,FALSE())</f>
        <v>31.17</v>
      </c>
      <c r="M477" s="0" t="n">
        <f aca="false">VLOOKUP($H477,'Raw data'!$A$3:$L$1417,8,FALSE())</f>
        <v>24.27</v>
      </c>
      <c r="N477" s="0" t="e">
        <f aca="false">VLOOKUP($H477,'Raw data'!$A$3:$L$1417,2,FALSE())</f>
        <v>#N/A</v>
      </c>
      <c r="O477" s="0" t="e">
        <f aca="false">VLOOKUP($H477,'Raw data'!$A$3:$L$1417,10,FALSE())</f>
        <v>#N/A</v>
      </c>
      <c r="P477" s="0" t="n">
        <f aca="false">VLOOKUP($H477,'Raw data'!$M$3:$N$1243,2,FALSE())</f>
        <v>24.48</v>
      </c>
    </row>
    <row r="478" customFormat="false" ht="12.75" hidden="false" customHeight="false" outlineLevel="0" collapsed="false">
      <c r="A478" s="96" t="n">
        <v>36266</v>
      </c>
      <c r="B478" s="0" t="n">
        <v>23.87</v>
      </c>
      <c r="E478" s="96" t="n">
        <f aca="false">CHOOSE(IF(WEEKDAY(E477+1,2)=6,1,IF(WEEKDAY(E477+1,2)=7,2,3)),IF(ISNUMBER(MATCH(E477+3,$Q$3:$Q$56,0)),E477+4,E477+3),IF(ISNUMBER(MATCH(E477+2,$Q$3:$Q$56,0)),E477+3,E477+2),IF(ISNUMBER(MATCH(E477+1,$Q$3:$Q$56,0)),E477+2,E477+1))</f>
        <v>36413</v>
      </c>
      <c r="F478" s="0" t="n">
        <f aca="false">VLOOKUP(E478,$A$3:$B$1257,2,FALSE())</f>
        <v>33.63</v>
      </c>
      <c r="H478" s="96" t="n">
        <f aca="true">OFFSET($E$3,IF(ISNUMBER(VLOOKUP(OFFSET($E$3,MATCH(H477,$E$3:$E$1028,0),0),$E$3:$F$1067,2,FALSE())),MATCH(H477,$E$3:$E$1028,0),MATCH(H477,$E$3:$E$1028,0)+1),0)</f>
        <v>36425</v>
      </c>
      <c r="I478" s="0" t="n">
        <f aca="false">VLOOKUP(H478,$A$3:$B$1257,2,FALSE())</f>
        <v>30.61</v>
      </c>
      <c r="J478" s="0" t="n">
        <f aca="false">VLOOKUP(H478,'Raw data'!$A$3:$L$1417,5,FALSE())</f>
        <v>16.25</v>
      </c>
      <c r="K478" s="0" t="n">
        <f aca="false">VLOOKUP($H478,'Raw data'!$A$3:$L$1417,10,FALSE())</f>
        <v>19.75</v>
      </c>
      <c r="L478" s="0" t="n">
        <f aca="false">VLOOKUP($H478,'Raw data'!$A$3:$L$1417,7,FALSE())</f>
        <v>24</v>
      </c>
      <c r="M478" s="0" t="n">
        <f aca="false">VLOOKUP($H478,'Raw data'!$A$3:$L$1417,8,FALSE())</f>
        <v>24.56</v>
      </c>
      <c r="N478" s="0" t="e">
        <f aca="false">VLOOKUP($H478,'Raw data'!$A$3:$L$1417,2,FALSE())</f>
        <v>#N/A</v>
      </c>
      <c r="O478" s="0" t="n">
        <f aca="false">VLOOKUP($H478,'Raw data'!$A$3:$L$1417,10,FALSE())</f>
        <v>19.75</v>
      </c>
      <c r="P478" s="0" t="n">
        <f aca="false">VLOOKUP($H478,'Raw data'!$M$3:$N$1243,2,FALSE())</f>
        <v>24.86</v>
      </c>
    </row>
    <row r="479" customFormat="false" ht="12.75" hidden="false" customHeight="false" outlineLevel="0" collapsed="false">
      <c r="A479" s="96" t="n">
        <v>36267</v>
      </c>
      <c r="B479" s="0" t="n">
        <v>22.88</v>
      </c>
      <c r="E479" s="96" t="n">
        <f aca="false">CHOOSE(IF(WEEKDAY(E478+1,2)=6,1,IF(WEEKDAY(E478+1,2)=7,2,3)),IF(ISNUMBER(MATCH(E478+3,$Q$3:$Q$56,0)),E478+4,E478+3),IF(ISNUMBER(MATCH(E478+2,$Q$3:$Q$56,0)),E478+3,E478+2),IF(ISNUMBER(MATCH(E478+1,$Q$3:$Q$56,0)),E478+2,E478+1))</f>
        <v>36416</v>
      </c>
      <c r="F479" s="0" t="n">
        <f aca="false">VLOOKUP(E479,$A$3:$B$1257,2,FALSE())</f>
        <v>33.57</v>
      </c>
      <c r="H479" s="96" t="n">
        <f aca="true">OFFSET($E$3,IF(ISNUMBER(VLOOKUP(OFFSET($E$3,MATCH(H478,$E$3:$E$1028,0),0),$E$3:$F$1067,2,FALSE())),MATCH(H478,$E$3:$E$1028,0),MATCH(H478,$E$3:$E$1028,0)+1),0)</f>
        <v>36426</v>
      </c>
      <c r="I479" s="0" t="n">
        <f aca="false">VLOOKUP(H479,$A$3:$B$1257,2,FALSE())</f>
        <v>30.81</v>
      </c>
      <c r="J479" s="0" t="n">
        <f aca="false">VLOOKUP(H479,'Raw data'!$A$3:$L$1417,5,FALSE())</f>
        <v>17.49</v>
      </c>
      <c r="K479" s="0" t="n">
        <f aca="false">VLOOKUP($H479,'Raw data'!$A$3:$L$1417,10,FALSE())</f>
        <v>19</v>
      </c>
      <c r="L479" s="0" t="n">
        <f aca="false">VLOOKUP($H479,'Raw data'!$A$3:$L$1417,7,FALSE())</f>
        <v>28.87</v>
      </c>
      <c r="M479" s="0" t="n">
        <f aca="false">VLOOKUP($H479,'Raw data'!$A$3:$L$1417,8,FALSE())</f>
        <v>24.44</v>
      </c>
      <c r="N479" s="0" t="e">
        <f aca="false">VLOOKUP($H479,'Raw data'!$A$3:$L$1417,2,FALSE())</f>
        <v>#N/A</v>
      </c>
      <c r="O479" s="0" t="n">
        <f aca="false">VLOOKUP($H479,'Raw data'!$A$3:$L$1417,10,FALSE())</f>
        <v>19</v>
      </c>
      <c r="P479" s="0" t="n">
        <f aca="false">VLOOKUP($H479,'Raw data'!$M$3:$N$1243,2,FALSE())</f>
        <v>24.3</v>
      </c>
    </row>
    <row r="480" customFormat="false" ht="12.75" hidden="false" customHeight="false" outlineLevel="0" collapsed="false">
      <c r="A480" s="96" t="n">
        <v>36268</v>
      </c>
      <c r="B480" s="0" t="n">
        <v>22.88</v>
      </c>
      <c r="E480" s="96" t="n">
        <f aca="false">CHOOSE(IF(WEEKDAY(E479+1,2)=6,1,IF(WEEKDAY(E479+1,2)=7,2,3)),IF(ISNUMBER(MATCH(E479+3,$Q$3:$Q$56,0)),E479+4,E479+3),IF(ISNUMBER(MATCH(E479+2,$Q$3:$Q$56,0)),E479+3,E479+2),IF(ISNUMBER(MATCH(E479+1,$Q$3:$Q$56,0)),E479+2,E479+1))</f>
        <v>36417</v>
      </c>
      <c r="F480" s="0" t="n">
        <f aca="false">VLOOKUP(E480,$A$3:$B$1257,2,FALSE())</f>
        <v>33.05</v>
      </c>
      <c r="H480" s="96" t="n">
        <f aca="true">OFFSET($E$3,IF(ISNUMBER(VLOOKUP(OFFSET($E$3,MATCH(H479,$E$3:$E$1028,0),0),$E$3:$F$1067,2,FALSE())),MATCH(H479,$E$3:$E$1028,0),MATCH(H479,$E$3:$E$1028,0)+1),0)</f>
        <v>36427</v>
      </c>
      <c r="I480" s="0" t="n">
        <f aca="false">VLOOKUP(H480,$A$3:$B$1257,2,FALSE())</f>
        <v>30.33</v>
      </c>
      <c r="J480" s="0" t="n">
        <f aca="false">VLOOKUP(H480,'Raw data'!$A$3:$L$1417,5,FALSE())</f>
        <v>16.84</v>
      </c>
      <c r="K480" s="0" t="n">
        <f aca="false">VLOOKUP($H480,'Raw data'!$A$3:$L$1417,10,FALSE())</f>
        <v>19.46</v>
      </c>
      <c r="L480" s="0" t="n">
        <f aca="false">VLOOKUP($H480,'Raw data'!$A$3:$L$1417,7,FALSE())</f>
        <v>28.54</v>
      </c>
      <c r="M480" s="0" t="n">
        <f aca="false">VLOOKUP($H480,'Raw data'!$A$3:$L$1417,8,FALSE())</f>
        <v>22</v>
      </c>
      <c r="N480" s="0" t="e">
        <f aca="false">VLOOKUP($H480,'Raw data'!$A$3:$L$1417,2,FALSE())</f>
        <v>#N/A</v>
      </c>
      <c r="O480" s="0" t="n">
        <f aca="false">VLOOKUP($H480,'Raw data'!$A$3:$L$1417,10,FALSE())</f>
        <v>19.46</v>
      </c>
      <c r="P480" s="0" t="n">
        <f aca="false">VLOOKUP($H480,'Raw data'!$M$3:$N$1243,2,FALSE())</f>
        <v>23.1</v>
      </c>
    </row>
    <row r="481" customFormat="false" ht="12.75" hidden="false" customHeight="false" outlineLevel="0" collapsed="false">
      <c r="A481" s="96" t="n">
        <v>36269</v>
      </c>
      <c r="B481" s="0" t="n">
        <v>23.13</v>
      </c>
      <c r="E481" s="96" t="n">
        <f aca="false">CHOOSE(IF(WEEKDAY(E480+1,2)=6,1,IF(WEEKDAY(E480+1,2)=7,2,3)),IF(ISNUMBER(MATCH(E480+3,$Q$3:$Q$56,0)),E480+4,E480+3),IF(ISNUMBER(MATCH(E480+2,$Q$3:$Q$56,0)),E480+3,E480+2),IF(ISNUMBER(MATCH(E480+1,$Q$3:$Q$56,0)),E480+2,E480+1))</f>
        <v>36418</v>
      </c>
      <c r="F481" s="0" t="n">
        <f aca="false">VLOOKUP(E481,$A$3:$B$1257,2,FALSE())</f>
        <v>34.61</v>
      </c>
      <c r="H481" s="96" t="n">
        <f aca="true">OFFSET($E$3,IF(ISNUMBER(VLOOKUP(OFFSET($E$3,MATCH(H480,$E$3:$E$1028,0),0),$E$3:$F$1067,2,FALSE())),MATCH(H480,$E$3:$E$1028,0),MATCH(H480,$E$3:$E$1028,0)+1),0)</f>
        <v>36430</v>
      </c>
      <c r="I481" s="0" t="n">
        <f aca="false">VLOOKUP(H481,$A$3:$B$1257,2,FALSE())</f>
        <v>31.71</v>
      </c>
      <c r="J481" s="0" t="n">
        <f aca="false">VLOOKUP(H481,'Raw data'!$A$3:$L$1417,5,FALSE())</f>
        <v>20.94</v>
      </c>
      <c r="K481" s="0" t="e">
        <f aca="false">VLOOKUP($H481,'Raw data'!$A$3:$L$1417,10,FALSE())</f>
        <v>#N/A</v>
      </c>
      <c r="L481" s="0" t="n">
        <f aca="false">VLOOKUP($H481,'Raw data'!$A$3:$L$1417,7,FALSE())</f>
        <v>28.25</v>
      </c>
      <c r="M481" s="0" t="n">
        <f aca="false">VLOOKUP($H481,'Raw data'!$A$3:$L$1417,8,FALSE())</f>
        <v>23.75</v>
      </c>
      <c r="N481" s="0" t="e">
        <f aca="false">VLOOKUP($H481,'Raw data'!$A$3:$L$1417,2,FALSE())</f>
        <v>#N/A</v>
      </c>
      <c r="O481" s="0" t="e">
        <f aca="false">VLOOKUP($H481,'Raw data'!$A$3:$L$1417,10,FALSE())</f>
        <v>#N/A</v>
      </c>
      <c r="P481" s="0" t="n">
        <f aca="false">VLOOKUP($H481,'Raw data'!$M$3:$N$1243,2,FALSE())</f>
        <v>29.05</v>
      </c>
    </row>
    <row r="482" customFormat="false" ht="12.75" hidden="false" customHeight="false" outlineLevel="0" collapsed="false">
      <c r="A482" s="96" t="n">
        <v>36270</v>
      </c>
      <c r="B482" s="0" t="n">
        <v>24.78</v>
      </c>
      <c r="E482" s="96" t="n">
        <f aca="false">CHOOSE(IF(WEEKDAY(E481+1,2)=6,1,IF(WEEKDAY(E481+1,2)=7,2,3)),IF(ISNUMBER(MATCH(E481+3,$Q$3:$Q$56,0)),E481+4,E481+3),IF(ISNUMBER(MATCH(E481+2,$Q$3:$Q$56,0)),E481+3,E481+2),IF(ISNUMBER(MATCH(E481+1,$Q$3:$Q$56,0)),E481+2,E481+1))</f>
        <v>36419</v>
      </c>
      <c r="F482" s="0" t="n">
        <f aca="false">VLOOKUP(E482,$A$3:$B$1257,2,FALSE())</f>
        <v>33.94</v>
      </c>
      <c r="H482" s="96" t="n">
        <f aca="true">OFFSET($E$3,IF(ISNUMBER(VLOOKUP(OFFSET($E$3,MATCH(H481,$E$3:$E$1028,0),0),$E$3:$F$1067,2,FALSE())),MATCH(H481,$E$3:$E$1028,0),MATCH(H481,$E$3:$E$1028,0)+1),0)</f>
        <v>36431</v>
      </c>
      <c r="I482" s="0" t="n">
        <f aca="false">VLOOKUP(H482,$A$3:$B$1257,2,FALSE())</f>
        <v>29.98</v>
      </c>
      <c r="J482" s="0" t="n">
        <f aca="false">VLOOKUP(H482,'Raw data'!$A$3:$L$1417,5,FALSE())</f>
        <v>19.4</v>
      </c>
      <c r="K482" s="0" t="n">
        <f aca="false">VLOOKUP($H482,'Raw data'!$A$3:$L$1417,10,FALSE())</f>
        <v>23.5</v>
      </c>
      <c r="L482" s="0" t="n">
        <f aca="false">VLOOKUP($H482,'Raw data'!$A$3:$L$1417,7,FALSE())</f>
        <v>30.75</v>
      </c>
      <c r="M482" s="0" t="n">
        <f aca="false">VLOOKUP($H482,'Raw data'!$A$3:$L$1417,8,FALSE())</f>
        <v>23.88</v>
      </c>
      <c r="N482" s="0" t="e">
        <f aca="false">VLOOKUP($H482,'Raw data'!$A$3:$L$1417,2,FALSE())</f>
        <v>#N/A</v>
      </c>
      <c r="O482" s="0" t="n">
        <f aca="false">VLOOKUP($H482,'Raw data'!$A$3:$L$1417,10,FALSE())</f>
        <v>23.5</v>
      </c>
      <c r="P482" s="0" t="n">
        <f aca="false">VLOOKUP($H482,'Raw data'!$M$3:$N$1243,2,FALSE())</f>
        <v>25.42</v>
      </c>
    </row>
    <row r="483" customFormat="false" ht="12.75" hidden="false" customHeight="false" outlineLevel="0" collapsed="false">
      <c r="A483" s="96" t="n">
        <v>36271</v>
      </c>
      <c r="B483" s="0" t="n">
        <v>23.79</v>
      </c>
      <c r="E483" s="96" t="n">
        <f aca="false">CHOOSE(IF(WEEKDAY(E482+1,2)=6,1,IF(WEEKDAY(E482+1,2)=7,2,3)),IF(ISNUMBER(MATCH(E482+3,$Q$3:$Q$56,0)),E482+4,E482+3),IF(ISNUMBER(MATCH(E482+2,$Q$3:$Q$56,0)),E482+3,E482+2),IF(ISNUMBER(MATCH(E482+1,$Q$3:$Q$56,0)),E482+2,E482+1))</f>
        <v>36420</v>
      </c>
      <c r="F483" s="0" t="n">
        <f aca="false">VLOOKUP(E483,$A$3:$B$1257,2,FALSE())</f>
        <v>34.55</v>
      </c>
      <c r="H483" s="96" t="n">
        <f aca="true">OFFSET($E$3,IF(ISNUMBER(VLOOKUP(OFFSET($E$3,MATCH(H482,$E$3:$E$1028,0),0),$E$3:$F$1067,2,FALSE())),MATCH(H482,$E$3:$E$1028,0),MATCH(H482,$E$3:$E$1028,0)+1),0)</f>
        <v>36432</v>
      </c>
      <c r="I483" s="0" t="n">
        <f aca="false">VLOOKUP(H483,$A$3:$B$1257,2,FALSE())</f>
        <v>29.93</v>
      </c>
      <c r="J483" s="0" t="n">
        <f aca="false">VLOOKUP(H483,'Raw data'!$A$3:$L$1417,5,FALSE())</f>
        <v>21.46</v>
      </c>
      <c r="K483" s="0" t="n">
        <f aca="false">VLOOKUP($H483,'Raw data'!$A$3:$L$1417,10,FALSE())</f>
        <v>26</v>
      </c>
      <c r="L483" s="0" t="n">
        <f aca="false">VLOOKUP($H483,'Raw data'!$A$3:$L$1417,7,FALSE())</f>
        <v>31.08</v>
      </c>
      <c r="M483" s="0" t="n">
        <f aca="false">VLOOKUP($H483,'Raw data'!$A$3:$L$1417,8,FALSE())</f>
        <v>25.35</v>
      </c>
      <c r="N483" s="0" t="e">
        <f aca="false">VLOOKUP($H483,'Raw data'!$A$3:$L$1417,2,FALSE())</f>
        <v>#N/A</v>
      </c>
      <c r="O483" s="0" t="n">
        <f aca="false">VLOOKUP($H483,'Raw data'!$A$3:$L$1417,10,FALSE())</f>
        <v>26</v>
      </c>
      <c r="P483" s="0" t="n">
        <f aca="false">VLOOKUP($H483,'Raw data'!$M$3:$N$1243,2,FALSE())</f>
        <v>30.46</v>
      </c>
    </row>
    <row r="484" customFormat="false" ht="12.75" hidden="false" customHeight="false" outlineLevel="0" collapsed="false">
      <c r="A484" s="96" t="n">
        <v>36272</v>
      </c>
      <c r="B484" s="0" t="n">
        <v>23.89</v>
      </c>
      <c r="E484" s="96" t="n">
        <f aca="false">CHOOSE(IF(WEEKDAY(E483+1,2)=6,1,IF(WEEKDAY(E483+1,2)=7,2,3)),IF(ISNUMBER(MATCH(E483+3,$Q$3:$Q$56,0)),E483+4,E483+3),IF(ISNUMBER(MATCH(E483+2,$Q$3:$Q$56,0)),E483+3,E483+2),IF(ISNUMBER(MATCH(E483+1,$Q$3:$Q$56,0)),E483+2,E483+1))</f>
        <v>36423</v>
      </c>
      <c r="F484" s="0" t="n">
        <f aca="false">VLOOKUP(E484,$A$3:$B$1257,2,FALSE())</f>
        <v>32.39</v>
      </c>
      <c r="H484" s="96" t="n">
        <f aca="true">OFFSET($E$3,IF(ISNUMBER(VLOOKUP(OFFSET($E$3,MATCH(H483,$E$3:$E$1028,0),0),$E$3:$F$1067,2,FALSE())),MATCH(H483,$E$3:$E$1028,0),MATCH(H483,$E$3:$E$1028,0)+1),0)</f>
        <v>36433</v>
      </c>
      <c r="I484" s="0" t="n">
        <f aca="false">VLOOKUP(H484,$A$3:$B$1257,2,FALSE())</f>
        <v>29.35</v>
      </c>
      <c r="J484" s="0" t="n">
        <f aca="false">VLOOKUP(H484,'Raw data'!$A$3:$L$1417,5,FALSE())</f>
        <v>21.71</v>
      </c>
      <c r="K484" s="0" t="e">
        <f aca="false">VLOOKUP($H484,'Raw data'!$A$3:$L$1417,10,FALSE())</f>
        <v>#N/A</v>
      </c>
      <c r="L484" s="0" t="n">
        <f aca="false">VLOOKUP($H484,'Raw data'!$A$3:$L$1417,7,FALSE())</f>
        <v>32.88</v>
      </c>
      <c r="M484" s="0" t="n">
        <f aca="false">VLOOKUP($H484,'Raw data'!$A$3:$L$1417,8,FALSE())</f>
        <v>24.17</v>
      </c>
      <c r="N484" s="0" t="e">
        <f aca="false">VLOOKUP($H484,'Raw data'!$A$3:$L$1417,2,FALSE())</f>
        <v>#N/A</v>
      </c>
      <c r="O484" s="0" t="e">
        <f aca="false">VLOOKUP($H484,'Raw data'!$A$3:$L$1417,10,FALSE())</f>
        <v>#N/A</v>
      </c>
      <c r="P484" s="0" t="n">
        <f aca="false">VLOOKUP($H484,'Raw data'!$M$3:$N$1243,2,FALSE())</f>
        <v>29.57</v>
      </c>
    </row>
    <row r="485" customFormat="false" ht="12.75" hidden="false" customHeight="false" outlineLevel="0" collapsed="false">
      <c r="A485" s="96" t="n">
        <v>36273</v>
      </c>
      <c r="B485" s="0" t="n">
        <v>24.04</v>
      </c>
      <c r="E485" s="96" t="n">
        <f aca="false">CHOOSE(IF(WEEKDAY(E484+1,2)=6,1,IF(WEEKDAY(E484+1,2)=7,2,3)),IF(ISNUMBER(MATCH(E484+3,$Q$3:$Q$56,0)),E484+4,E484+3),IF(ISNUMBER(MATCH(E484+2,$Q$3:$Q$56,0)),E484+3,E484+2),IF(ISNUMBER(MATCH(E484+1,$Q$3:$Q$56,0)),E484+2,E484+1))</f>
        <v>36424</v>
      </c>
      <c r="F485" s="0" t="n">
        <f aca="false">VLOOKUP(E485,$A$3:$B$1257,2,FALSE())</f>
        <v>31.38</v>
      </c>
      <c r="H485" s="96" t="n">
        <f aca="true">OFFSET($E$3,IF(ISNUMBER(VLOOKUP(OFFSET($E$3,MATCH(H484,$E$3:$E$1028,0),0),$E$3:$F$1067,2,FALSE())),MATCH(H484,$E$3:$E$1028,0),MATCH(H484,$E$3:$E$1028,0)+1),0)</f>
        <v>36434</v>
      </c>
      <c r="I485" s="0" t="n">
        <f aca="false">VLOOKUP(H485,$A$3:$B$1257,2,FALSE())</f>
        <v>29.27</v>
      </c>
      <c r="J485" s="0" t="n">
        <f aca="false">VLOOKUP(H485,'Raw data'!$A$3:$L$1417,5,FALSE())</f>
        <v>17.75</v>
      </c>
      <c r="K485" s="0" t="n">
        <f aca="false">VLOOKUP($H485,'Raw data'!$A$3:$L$1417,10,FALSE())</f>
        <v>22.46</v>
      </c>
      <c r="L485" s="0" t="n">
        <f aca="false">VLOOKUP($H485,'Raw data'!$A$3:$L$1417,7,FALSE())</f>
        <v>29.58</v>
      </c>
      <c r="M485" s="0" t="n">
        <f aca="false">VLOOKUP($H485,'Raw data'!$A$3:$L$1417,8,FALSE())</f>
        <v>22.63</v>
      </c>
      <c r="N485" s="0" t="e">
        <f aca="false">VLOOKUP($H485,'Raw data'!$A$3:$L$1417,2,FALSE())</f>
        <v>#N/A</v>
      </c>
      <c r="O485" s="0" t="n">
        <f aca="false">VLOOKUP($H485,'Raw data'!$A$3:$L$1417,10,FALSE())</f>
        <v>22.46</v>
      </c>
      <c r="P485" s="0" t="n">
        <f aca="false">VLOOKUP($H485,'Raw data'!$M$3:$N$1243,2,FALSE())</f>
        <v>25.29</v>
      </c>
    </row>
    <row r="486" customFormat="false" ht="12.75" hidden="false" customHeight="false" outlineLevel="0" collapsed="false">
      <c r="A486" s="96" t="n">
        <v>36276</v>
      </c>
      <c r="B486" s="0" t="n">
        <v>24.2</v>
      </c>
      <c r="E486" s="96" t="n">
        <f aca="false">CHOOSE(IF(WEEKDAY(E485+1,2)=6,1,IF(WEEKDAY(E485+1,2)=7,2,3)),IF(ISNUMBER(MATCH(E485+3,$Q$3:$Q$56,0)),E485+4,E485+3),IF(ISNUMBER(MATCH(E485+2,$Q$3:$Q$56,0)),E485+3,E485+2),IF(ISNUMBER(MATCH(E485+1,$Q$3:$Q$56,0)),E485+2,E485+1))</f>
        <v>36425</v>
      </c>
      <c r="F486" s="0" t="n">
        <f aca="false">VLOOKUP(E486,$A$3:$B$1257,2,FALSE())</f>
        <v>30.61</v>
      </c>
      <c r="H486" s="96" t="n">
        <f aca="true">OFFSET($E$3,IF(ISNUMBER(VLOOKUP(OFFSET($E$3,MATCH(H485,$E$3:$E$1028,0),0),$E$3:$F$1067,2,FALSE())),MATCH(H485,$E$3:$E$1028,0),MATCH(H485,$E$3:$E$1028,0)+1),0)</f>
        <v>36437</v>
      </c>
      <c r="I486" s="0" t="n">
        <f aca="false">VLOOKUP(H486,$A$3:$B$1257,2,FALSE())</f>
        <v>29.61</v>
      </c>
      <c r="J486" s="0" t="n">
        <f aca="false">VLOOKUP(H486,'Raw data'!$A$3:$L$1417,5,FALSE())</f>
        <v>16.49</v>
      </c>
      <c r="K486" s="0" t="e">
        <f aca="false">VLOOKUP($H486,'Raw data'!$A$3:$L$1417,10,FALSE())</f>
        <v>#N/A</v>
      </c>
      <c r="L486" s="0" t="n">
        <f aca="false">VLOOKUP($H486,'Raw data'!$A$3:$L$1417,7,FALSE())</f>
        <v>27.38</v>
      </c>
      <c r="M486" s="0" t="n">
        <f aca="false">VLOOKUP($H486,'Raw data'!$A$3:$L$1417,8,FALSE())</f>
        <v>23.25</v>
      </c>
      <c r="N486" s="0" t="e">
        <f aca="false">VLOOKUP($H486,'Raw data'!$A$3:$L$1417,2,FALSE())</f>
        <v>#N/A</v>
      </c>
      <c r="O486" s="0" t="e">
        <f aca="false">VLOOKUP($H486,'Raw data'!$A$3:$L$1417,10,FALSE())</f>
        <v>#N/A</v>
      </c>
      <c r="P486" s="0" t="n">
        <f aca="false">VLOOKUP($H486,'Raw data'!$M$3:$N$1243,2,FALSE())</f>
        <v>23.49</v>
      </c>
    </row>
    <row r="487" customFormat="false" ht="12.75" hidden="false" customHeight="false" outlineLevel="0" collapsed="false">
      <c r="A487" s="96" t="n">
        <v>36277</v>
      </c>
      <c r="B487" s="0" t="n">
        <v>25.4</v>
      </c>
      <c r="E487" s="96" t="n">
        <f aca="false">CHOOSE(IF(WEEKDAY(E486+1,2)=6,1,IF(WEEKDAY(E486+1,2)=7,2,3)),IF(ISNUMBER(MATCH(E486+3,$Q$3:$Q$56,0)),E486+4,E486+3),IF(ISNUMBER(MATCH(E486+2,$Q$3:$Q$56,0)),E486+3,E486+2),IF(ISNUMBER(MATCH(E486+1,$Q$3:$Q$56,0)),E486+2,E486+1))</f>
        <v>36426</v>
      </c>
      <c r="F487" s="0" t="n">
        <f aca="false">VLOOKUP(E487,$A$3:$B$1257,2,FALSE())</f>
        <v>30.81</v>
      </c>
      <c r="H487" s="96" t="n">
        <f aca="true">OFFSET($E$3,IF(ISNUMBER(VLOOKUP(OFFSET($E$3,MATCH(H486,$E$3:$E$1028,0),0),$E$3:$F$1067,2,FALSE())),MATCH(H486,$E$3:$E$1028,0),MATCH(H486,$E$3:$E$1028,0)+1),0)</f>
        <v>36438</v>
      </c>
      <c r="I487" s="0" t="n">
        <f aca="false">VLOOKUP(H487,$A$3:$B$1257,2,FALSE())</f>
        <v>29.25</v>
      </c>
      <c r="J487" s="0" t="n">
        <f aca="false">VLOOKUP(H487,'Raw data'!$A$3:$L$1417,5,FALSE())</f>
        <v>18.24</v>
      </c>
      <c r="K487" s="0" t="n">
        <f aca="false">VLOOKUP($H487,'Raw data'!$A$3:$L$1417,10,FALSE())</f>
        <v>22</v>
      </c>
      <c r="L487" s="0" t="n">
        <f aca="false">VLOOKUP($H487,'Raw data'!$A$3:$L$1417,7,FALSE())</f>
        <v>28.63</v>
      </c>
      <c r="M487" s="0" t="n">
        <f aca="false">VLOOKUP($H487,'Raw data'!$A$3:$L$1417,8,FALSE())</f>
        <v>24.13</v>
      </c>
      <c r="N487" s="0" t="e">
        <f aca="false">VLOOKUP($H487,'Raw data'!$A$3:$L$1417,2,FALSE())</f>
        <v>#N/A</v>
      </c>
      <c r="O487" s="0" t="n">
        <f aca="false">VLOOKUP($H487,'Raw data'!$A$3:$L$1417,10,FALSE())</f>
        <v>22</v>
      </c>
      <c r="P487" s="0" t="n">
        <f aca="false">VLOOKUP($H487,'Raw data'!$M$3:$N$1243,2,FALSE())</f>
        <v>24.04</v>
      </c>
    </row>
    <row r="488" customFormat="false" ht="12.75" hidden="false" customHeight="false" outlineLevel="0" collapsed="false">
      <c r="A488" s="96" t="n">
        <v>36278</v>
      </c>
      <c r="B488" s="0" t="n">
        <v>25.58</v>
      </c>
      <c r="E488" s="96" t="n">
        <f aca="false">CHOOSE(IF(WEEKDAY(E487+1,2)=6,1,IF(WEEKDAY(E487+1,2)=7,2,3)),IF(ISNUMBER(MATCH(E487+3,$Q$3:$Q$56,0)),E487+4,E487+3),IF(ISNUMBER(MATCH(E487+2,$Q$3:$Q$56,0)),E487+3,E487+2),IF(ISNUMBER(MATCH(E487+1,$Q$3:$Q$56,0)),E487+2,E487+1))</f>
        <v>36427</v>
      </c>
      <c r="F488" s="0" t="n">
        <f aca="false">VLOOKUP(E488,$A$3:$B$1257,2,FALSE())</f>
        <v>30.33</v>
      </c>
      <c r="H488" s="96" t="n">
        <f aca="true">OFFSET($E$3,IF(ISNUMBER(VLOOKUP(OFFSET($E$3,MATCH(H487,$E$3:$E$1028,0),0),$E$3:$F$1067,2,FALSE())),MATCH(H487,$E$3:$E$1028,0),MATCH(H487,$E$3:$E$1028,0)+1),0)</f>
        <v>36439</v>
      </c>
      <c r="I488" s="0" t="n">
        <f aca="false">VLOOKUP(H488,$A$3:$B$1257,2,FALSE())</f>
        <v>29.65</v>
      </c>
      <c r="J488" s="0" t="n">
        <f aca="false">VLOOKUP(H488,'Raw data'!$A$3:$L$1417,5,FALSE())</f>
        <v>19.77</v>
      </c>
      <c r="K488" s="0" t="n">
        <f aca="false">VLOOKUP($H488,'Raw data'!$A$3:$L$1417,10,FALSE())</f>
        <v>23.26</v>
      </c>
      <c r="L488" s="0" t="n">
        <f aca="false">VLOOKUP($H488,'Raw data'!$A$3:$L$1417,7,FALSE())</f>
        <v>27.83</v>
      </c>
      <c r="M488" s="0" t="n">
        <f aca="false">VLOOKUP($H488,'Raw data'!$A$3:$L$1417,8,FALSE())</f>
        <v>24.97</v>
      </c>
      <c r="N488" s="0" t="e">
        <f aca="false">VLOOKUP($H488,'Raw data'!$A$3:$L$1417,2,FALSE())</f>
        <v>#N/A</v>
      </c>
      <c r="O488" s="0" t="n">
        <f aca="false">VLOOKUP($H488,'Raw data'!$A$3:$L$1417,10,FALSE())</f>
        <v>23.26</v>
      </c>
      <c r="P488" s="0" t="n">
        <f aca="false">VLOOKUP($H488,'Raw data'!$M$3:$N$1243,2,FALSE())</f>
        <v>23.95</v>
      </c>
    </row>
    <row r="489" customFormat="false" ht="12.75" hidden="false" customHeight="false" outlineLevel="0" collapsed="false">
      <c r="A489" s="96" t="n">
        <v>36279</v>
      </c>
      <c r="B489" s="0" t="n">
        <v>26.13</v>
      </c>
      <c r="E489" s="96" t="n">
        <f aca="false">CHOOSE(IF(WEEKDAY(E488+1,2)=6,1,IF(WEEKDAY(E488+1,2)=7,2,3)),IF(ISNUMBER(MATCH(E488+3,$Q$3:$Q$56,0)),E488+4,E488+3),IF(ISNUMBER(MATCH(E488+2,$Q$3:$Q$56,0)),E488+3,E488+2),IF(ISNUMBER(MATCH(E488+1,$Q$3:$Q$56,0)),E488+2,E488+1))</f>
        <v>36430</v>
      </c>
      <c r="F489" s="0" t="n">
        <f aca="false">VLOOKUP(E489,$A$3:$B$1257,2,FALSE())</f>
        <v>31.71</v>
      </c>
      <c r="H489" s="96" t="n">
        <f aca="true">OFFSET($E$3,IF(ISNUMBER(VLOOKUP(OFFSET($E$3,MATCH(H488,$E$3:$E$1028,0),0),$E$3:$F$1067,2,FALSE())),MATCH(H488,$E$3:$E$1028,0),MATCH(H488,$E$3:$E$1028,0)+1),0)</f>
        <v>36440</v>
      </c>
      <c r="I489" s="0" t="n">
        <f aca="false">VLOOKUP(H489,$A$3:$B$1257,2,FALSE())</f>
        <v>28.48</v>
      </c>
      <c r="J489" s="0" t="n">
        <f aca="false">VLOOKUP(H489,'Raw data'!$A$3:$L$1417,5,FALSE())</f>
        <v>16.38</v>
      </c>
      <c r="K489" s="0" t="n">
        <f aca="false">VLOOKUP($H489,'Raw data'!$A$3:$L$1417,10,FALSE())</f>
        <v>20.88</v>
      </c>
      <c r="L489" s="0" t="n">
        <f aca="false">VLOOKUP($H489,'Raw data'!$A$3:$L$1417,7,FALSE())</f>
        <v>28.06</v>
      </c>
      <c r="M489" s="0" t="n">
        <f aca="false">VLOOKUP($H489,'Raw data'!$A$3:$L$1417,8,FALSE())</f>
        <v>24.39</v>
      </c>
      <c r="N489" s="0" t="e">
        <f aca="false">VLOOKUP($H489,'Raw data'!$A$3:$L$1417,2,FALSE())</f>
        <v>#N/A</v>
      </c>
      <c r="O489" s="0" t="n">
        <f aca="false">VLOOKUP($H489,'Raw data'!$A$3:$L$1417,10,FALSE())</f>
        <v>20.88</v>
      </c>
      <c r="P489" s="0" t="n">
        <f aca="false">VLOOKUP($H489,'Raw data'!$M$3:$N$1243,2,FALSE())</f>
        <v>23.81</v>
      </c>
    </row>
    <row r="490" customFormat="false" ht="12.75" hidden="false" customHeight="false" outlineLevel="0" collapsed="false">
      <c r="A490" s="96" t="n">
        <v>36280</v>
      </c>
      <c r="B490" s="0" t="n">
        <v>26.55</v>
      </c>
      <c r="E490" s="96" t="n">
        <f aca="false">CHOOSE(IF(WEEKDAY(E489+1,2)=6,1,IF(WEEKDAY(E489+1,2)=7,2,3)),IF(ISNUMBER(MATCH(E489+3,$Q$3:$Q$56,0)),E489+4,E489+3),IF(ISNUMBER(MATCH(E489+2,$Q$3:$Q$56,0)),E489+3,E489+2),IF(ISNUMBER(MATCH(E489+1,$Q$3:$Q$56,0)),E489+2,E489+1))</f>
        <v>36431</v>
      </c>
      <c r="F490" s="0" t="n">
        <f aca="false">VLOOKUP(E490,$A$3:$B$1257,2,FALSE())</f>
        <v>29.98</v>
      </c>
      <c r="H490" s="96" t="n">
        <f aca="true">OFFSET($E$3,IF(ISNUMBER(VLOOKUP(OFFSET($E$3,MATCH(H489,$E$3:$E$1028,0),0),$E$3:$F$1067,2,FALSE())),MATCH(H489,$E$3:$E$1028,0),MATCH(H489,$E$3:$E$1028,0)+1),0)</f>
        <v>36441</v>
      </c>
      <c r="I490" s="0" t="n">
        <f aca="false">VLOOKUP(H490,$A$3:$B$1257,2,FALSE())</f>
        <v>28.66</v>
      </c>
      <c r="J490" s="0" t="n">
        <f aca="false">VLOOKUP(H490,'Raw data'!$A$3:$L$1417,5,FALSE())</f>
        <v>18.44</v>
      </c>
      <c r="K490" s="0" t="n">
        <f aca="false">VLOOKUP($H490,'Raw data'!$A$3:$L$1417,10,FALSE())</f>
        <v>23</v>
      </c>
      <c r="L490" s="0" t="n">
        <f aca="false">VLOOKUP($H490,'Raw data'!$A$3:$L$1417,7,FALSE())</f>
        <v>28.17</v>
      </c>
      <c r="M490" s="0" t="n">
        <f aca="false">VLOOKUP($H490,'Raw data'!$A$3:$L$1417,8,FALSE())</f>
        <v>24.32</v>
      </c>
      <c r="N490" s="0" t="e">
        <f aca="false">VLOOKUP($H490,'Raw data'!$A$3:$L$1417,2,FALSE())</f>
        <v>#N/A</v>
      </c>
      <c r="O490" s="0" t="n">
        <f aca="false">VLOOKUP($H490,'Raw data'!$A$3:$L$1417,10,FALSE())</f>
        <v>23</v>
      </c>
      <c r="P490" s="0" t="n">
        <f aca="false">VLOOKUP($H490,'Raw data'!$M$3:$N$1243,2,FALSE())</f>
        <v>24.29</v>
      </c>
    </row>
    <row r="491" customFormat="false" ht="12.75" hidden="false" customHeight="false" outlineLevel="0" collapsed="false">
      <c r="A491" s="96" t="n">
        <v>36281</v>
      </c>
      <c r="B491" s="0" t="n">
        <v>26.75</v>
      </c>
      <c r="E491" s="96" t="n">
        <f aca="false">CHOOSE(IF(WEEKDAY(E490+1,2)=6,1,IF(WEEKDAY(E490+1,2)=7,2,3)),IF(ISNUMBER(MATCH(E490+3,$Q$3:$Q$56,0)),E490+4,E490+3),IF(ISNUMBER(MATCH(E490+2,$Q$3:$Q$56,0)),E490+3,E490+2),IF(ISNUMBER(MATCH(E490+1,$Q$3:$Q$56,0)),E490+2,E490+1))</f>
        <v>36432</v>
      </c>
      <c r="F491" s="0" t="n">
        <f aca="false">VLOOKUP(E491,$A$3:$B$1257,2,FALSE())</f>
        <v>29.93</v>
      </c>
      <c r="H491" s="96" t="n">
        <f aca="true">OFFSET($E$3,IF(ISNUMBER(VLOOKUP(OFFSET($E$3,MATCH(H490,$E$3:$E$1028,0),0),$E$3:$F$1067,2,FALSE())),MATCH(H490,$E$3:$E$1028,0),MATCH(H490,$E$3:$E$1028,0)+1),0)</f>
        <v>36444</v>
      </c>
      <c r="I491" s="0" t="n">
        <f aca="false">VLOOKUP(H491,$A$3:$B$1257,2,FALSE())</f>
        <v>28.58</v>
      </c>
      <c r="J491" s="0" t="n">
        <f aca="false">VLOOKUP(H491,'Raw data'!$A$3:$L$1417,5,FALSE())</f>
        <v>20.04</v>
      </c>
      <c r="K491" s="0" t="n">
        <f aca="false">VLOOKUP($H491,'Raw data'!$A$3:$L$1417,10,FALSE())</f>
        <v>22.25</v>
      </c>
      <c r="L491" s="0" t="n">
        <f aca="false">VLOOKUP($H491,'Raw data'!$A$3:$L$1417,7,FALSE())</f>
        <v>28.29</v>
      </c>
      <c r="M491" s="0" t="n">
        <f aca="false">VLOOKUP($H491,'Raw data'!$A$3:$L$1417,8,FALSE())</f>
        <v>24.29</v>
      </c>
      <c r="N491" s="0" t="e">
        <f aca="false">VLOOKUP($H491,'Raw data'!$A$3:$L$1417,2,FALSE())</f>
        <v>#N/A</v>
      </c>
      <c r="O491" s="0" t="n">
        <f aca="false">VLOOKUP($H491,'Raw data'!$A$3:$L$1417,10,FALSE())</f>
        <v>22.25</v>
      </c>
      <c r="P491" s="0" t="n">
        <f aca="false">VLOOKUP($H491,'Raw data'!$M$3:$N$1243,2,FALSE())</f>
        <v>26.26</v>
      </c>
    </row>
    <row r="492" customFormat="false" ht="12.75" hidden="false" customHeight="false" outlineLevel="0" collapsed="false">
      <c r="A492" s="96" t="n">
        <v>36282</v>
      </c>
      <c r="B492" s="0" t="n">
        <v>26.75</v>
      </c>
      <c r="E492" s="96" t="n">
        <f aca="false">CHOOSE(IF(WEEKDAY(E491+1,2)=6,1,IF(WEEKDAY(E491+1,2)=7,2,3)),IF(ISNUMBER(MATCH(E491+3,$Q$3:$Q$56,0)),E491+4,E491+3),IF(ISNUMBER(MATCH(E491+2,$Q$3:$Q$56,0)),E491+3,E491+2),IF(ISNUMBER(MATCH(E491+1,$Q$3:$Q$56,0)),E491+2,E491+1))</f>
        <v>36433</v>
      </c>
      <c r="F492" s="0" t="n">
        <f aca="false">VLOOKUP(E492,$A$3:$B$1257,2,FALSE())</f>
        <v>29.35</v>
      </c>
      <c r="H492" s="96" t="n">
        <f aca="true">OFFSET($E$3,IF(ISNUMBER(VLOOKUP(OFFSET($E$3,MATCH(H491,$E$3:$E$1028,0),0),$E$3:$F$1067,2,FALSE())),MATCH(H491,$E$3:$E$1028,0),MATCH(H491,$E$3:$E$1028,0)+1),0)</f>
        <v>36445</v>
      </c>
      <c r="I492" s="0" t="n">
        <f aca="false">VLOOKUP(H492,$A$3:$B$1257,2,FALSE())</f>
        <v>28.31</v>
      </c>
      <c r="J492" s="0" t="n">
        <f aca="false">VLOOKUP(H492,'Raw data'!$A$3:$L$1417,5,FALSE())</f>
        <v>20.14</v>
      </c>
      <c r="K492" s="0" t="e">
        <f aca="false">VLOOKUP($H492,'Raw data'!$A$3:$L$1417,10,FALSE())</f>
        <v>#N/A</v>
      </c>
      <c r="L492" s="0" t="n">
        <f aca="false">VLOOKUP($H492,'Raw data'!$A$3:$L$1417,7,FALSE())</f>
        <v>29.5</v>
      </c>
      <c r="M492" s="0" t="n">
        <f aca="false">VLOOKUP($H492,'Raw data'!$A$3:$L$1417,8,FALSE())</f>
        <v>24.5</v>
      </c>
      <c r="N492" s="0" t="e">
        <f aca="false">VLOOKUP($H492,'Raw data'!$A$3:$L$1417,2,FALSE())</f>
        <v>#N/A</v>
      </c>
      <c r="O492" s="0" t="e">
        <f aca="false">VLOOKUP($H492,'Raw data'!$A$3:$L$1417,10,FALSE())</f>
        <v>#N/A</v>
      </c>
      <c r="P492" s="0" t="n">
        <f aca="false">VLOOKUP($H492,'Raw data'!$M$3:$N$1243,2,FALSE())</f>
        <v>26.49</v>
      </c>
    </row>
    <row r="493" customFormat="false" ht="12.75" hidden="false" customHeight="false" outlineLevel="0" collapsed="false">
      <c r="A493" s="96" t="n">
        <v>36283</v>
      </c>
      <c r="B493" s="0" t="n">
        <v>30.67</v>
      </c>
      <c r="E493" s="96" t="n">
        <f aca="false">CHOOSE(IF(WEEKDAY(E492+1,2)=6,1,IF(WEEKDAY(E492+1,2)=7,2,3)),IF(ISNUMBER(MATCH(E492+3,$Q$3:$Q$56,0)),E492+4,E492+3),IF(ISNUMBER(MATCH(E492+2,$Q$3:$Q$56,0)),E492+3,E492+2),IF(ISNUMBER(MATCH(E492+1,$Q$3:$Q$56,0)),E492+2,E492+1))</f>
        <v>36434</v>
      </c>
      <c r="F493" s="0" t="n">
        <f aca="false">VLOOKUP(E493,$A$3:$B$1257,2,FALSE())</f>
        <v>29.27</v>
      </c>
      <c r="H493" s="96" t="n">
        <f aca="true">OFFSET($E$3,IF(ISNUMBER(VLOOKUP(OFFSET($E$3,MATCH(H492,$E$3:$E$1028,0),0),$E$3:$F$1067,2,FALSE())),MATCH(H492,$E$3:$E$1028,0),MATCH(H492,$E$3:$E$1028,0)+1),0)</f>
        <v>36446</v>
      </c>
      <c r="I493" s="0" t="n">
        <f aca="false">VLOOKUP(H493,$A$3:$B$1257,2,FALSE())</f>
        <v>28.08</v>
      </c>
      <c r="J493" s="0" t="n">
        <f aca="false">VLOOKUP(H493,'Raw data'!$A$3:$L$1417,5,FALSE())</f>
        <v>27.21</v>
      </c>
      <c r="K493" s="0" t="n">
        <f aca="false">VLOOKUP($H493,'Raw data'!$A$3:$L$1417,10,FALSE())</f>
        <v>31.21</v>
      </c>
      <c r="L493" s="0" t="n">
        <f aca="false">VLOOKUP($H493,'Raw data'!$A$3:$L$1417,7,FALSE())</f>
        <v>28.88</v>
      </c>
      <c r="M493" s="0" t="n">
        <f aca="false">VLOOKUP($H493,'Raw data'!$A$3:$L$1417,8,FALSE())</f>
        <v>25.09</v>
      </c>
      <c r="N493" s="0" t="e">
        <f aca="false">VLOOKUP($H493,'Raw data'!$A$3:$L$1417,2,FALSE())</f>
        <v>#N/A</v>
      </c>
      <c r="O493" s="0" t="n">
        <f aca="false">VLOOKUP($H493,'Raw data'!$A$3:$L$1417,10,FALSE())</f>
        <v>31.21</v>
      </c>
      <c r="P493" s="0" t="n">
        <f aca="false">VLOOKUP($H493,'Raw data'!$M$3:$N$1243,2,FALSE())</f>
        <v>26.92</v>
      </c>
    </row>
    <row r="494" customFormat="false" ht="12.75" hidden="false" customHeight="false" outlineLevel="0" collapsed="false">
      <c r="A494" s="96" t="n">
        <v>36284</v>
      </c>
      <c r="B494" s="0" t="n">
        <v>29.74</v>
      </c>
      <c r="E494" s="96" t="n">
        <f aca="false">CHOOSE(IF(WEEKDAY(E493+1,2)=6,1,IF(WEEKDAY(E493+1,2)=7,2,3)),IF(ISNUMBER(MATCH(E493+3,$Q$3:$Q$56,0)),E493+4,E493+3),IF(ISNUMBER(MATCH(E493+2,$Q$3:$Q$56,0)),E493+3,E493+2),IF(ISNUMBER(MATCH(E493+1,$Q$3:$Q$56,0)),E493+2,E493+1))</f>
        <v>36437</v>
      </c>
      <c r="F494" s="0" t="n">
        <f aca="false">VLOOKUP(E494,$A$3:$B$1257,2,FALSE())</f>
        <v>29.61</v>
      </c>
      <c r="H494" s="96" t="n">
        <f aca="true">OFFSET($E$3,IF(ISNUMBER(VLOOKUP(OFFSET($E$3,MATCH(H493,$E$3:$E$1028,0),0),$E$3:$F$1067,2,FALSE())),MATCH(H493,$E$3:$E$1028,0),MATCH(H493,$E$3:$E$1028,0)+1),0)</f>
        <v>36447</v>
      </c>
      <c r="I494" s="0" t="n">
        <f aca="false">VLOOKUP(H494,$A$3:$B$1257,2,FALSE())</f>
        <v>27.93</v>
      </c>
      <c r="J494" s="0" t="n">
        <f aca="false">VLOOKUP(H494,'Raw data'!$A$3:$L$1417,5,FALSE())</f>
        <v>22.86</v>
      </c>
      <c r="K494" s="0" t="n">
        <f aca="false">VLOOKUP($H494,'Raw data'!$A$3:$L$1417,10,FALSE())</f>
        <v>27.01</v>
      </c>
      <c r="L494" s="0" t="n">
        <f aca="false">VLOOKUP($H494,'Raw data'!$A$3:$L$1417,7,FALSE())</f>
        <v>30.25</v>
      </c>
      <c r="M494" s="0" t="n">
        <f aca="false">VLOOKUP($H494,'Raw data'!$A$3:$L$1417,8,FALSE())</f>
        <v>25.01</v>
      </c>
      <c r="N494" s="0" t="e">
        <f aca="false">VLOOKUP($H494,'Raw data'!$A$3:$L$1417,2,FALSE())</f>
        <v>#N/A</v>
      </c>
      <c r="O494" s="0" t="n">
        <f aca="false">VLOOKUP($H494,'Raw data'!$A$3:$L$1417,10,FALSE())</f>
        <v>27.01</v>
      </c>
      <c r="P494" s="0" t="n">
        <f aca="false">VLOOKUP($H494,'Raw data'!$M$3:$N$1243,2,FALSE())</f>
        <v>25.96</v>
      </c>
    </row>
    <row r="495" customFormat="false" ht="12.75" hidden="false" customHeight="false" outlineLevel="0" collapsed="false">
      <c r="A495" s="96" t="n">
        <v>36285</v>
      </c>
      <c r="B495" s="0" t="n">
        <v>33.5</v>
      </c>
      <c r="E495" s="96" t="n">
        <f aca="false">CHOOSE(IF(WEEKDAY(E494+1,2)=6,1,IF(WEEKDAY(E494+1,2)=7,2,3)),IF(ISNUMBER(MATCH(E494+3,$Q$3:$Q$56,0)),E494+4,E494+3),IF(ISNUMBER(MATCH(E494+2,$Q$3:$Q$56,0)),E494+3,E494+2),IF(ISNUMBER(MATCH(E494+1,$Q$3:$Q$56,0)),E494+2,E494+1))</f>
        <v>36438</v>
      </c>
      <c r="F495" s="0" t="n">
        <f aca="false">VLOOKUP(E495,$A$3:$B$1257,2,FALSE())</f>
        <v>29.25</v>
      </c>
      <c r="H495" s="96" t="n">
        <f aca="true">OFFSET($E$3,IF(ISNUMBER(VLOOKUP(OFFSET($E$3,MATCH(H494,$E$3:$E$1028,0),0),$E$3:$F$1067,2,FALSE())),MATCH(H494,$E$3:$E$1028,0),MATCH(H494,$E$3:$E$1028,0)+1),0)</f>
        <v>36448</v>
      </c>
      <c r="I495" s="0" t="n">
        <f aca="false">VLOOKUP(H495,$A$3:$B$1257,2,FALSE())</f>
        <v>28.7</v>
      </c>
      <c r="J495" s="0" t="n">
        <f aca="false">VLOOKUP(H495,'Raw data'!$A$3:$L$1417,5,FALSE())</f>
        <v>23.3</v>
      </c>
      <c r="K495" s="0" t="e">
        <f aca="false">VLOOKUP($H495,'Raw data'!$A$3:$L$1417,10,FALSE())</f>
        <v>#N/A</v>
      </c>
      <c r="L495" s="0" t="n">
        <f aca="false">VLOOKUP($H495,'Raw data'!$A$3:$L$1417,7,FALSE())</f>
        <v>28.88</v>
      </c>
      <c r="M495" s="0" t="n">
        <f aca="false">VLOOKUP($H495,'Raw data'!$A$3:$L$1417,8,FALSE())</f>
        <v>25.1</v>
      </c>
      <c r="N495" s="0" t="e">
        <f aca="false">VLOOKUP($H495,'Raw data'!$A$3:$L$1417,2,FALSE())</f>
        <v>#N/A</v>
      </c>
      <c r="O495" s="0" t="e">
        <f aca="false">VLOOKUP($H495,'Raw data'!$A$3:$L$1417,10,FALSE())</f>
        <v>#N/A</v>
      </c>
      <c r="P495" s="0" t="n">
        <f aca="false">VLOOKUP($H495,'Raw data'!$M$3:$N$1243,2,FALSE())</f>
        <v>26.11</v>
      </c>
    </row>
    <row r="496" customFormat="false" ht="12.75" hidden="false" customHeight="false" outlineLevel="0" collapsed="false">
      <c r="A496" s="96" t="n">
        <v>36286</v>
      </c>
      <c r="B496" s="0" t="n">
        <v>33.37</v>
      </c>
      <c r="E496" s="96" t="n">
        <f aca="false">CHOOSE(IF(WEEKDAY(E495+1,2)=6,1,IF(WEEKDAY(E495+1,2)=7,2,3)),IF(ISNUMBER(MATCH(E495+3,$Q$3:$Q$56,0)),E495+4,E495+3),IF(ISNUMBER(MATCH(E495+2,$Q$3:$Q$56,0)),E495+3,E495+2),IF(ISNUMBER(MATCH(E495+1,$Q$3:$Q$56,0)),E495+2,E495+1))</f>
        <v>36439</v>
      </c>
      <c r="F496" s="0" t="n">
        <f aca="false">VLOOKUP(E496,$A$3:$B$1257,2,FALSE())</f>
        <v>29.65</v>
      </c>
      <c r="H496" s="96" t="n">
        <f aca="true">OFFSET($E$3,IF(ISNUMBER(VLOOKUP(OFFSET($E$3,MATCH(H495,$E$3:$E$1028,0),0),$E$3:$F$1067,2,FALSE())),MATCH(H495,$E$3:$E$1028,0),MATCH(H495,$E$3:$E$1028,0)+1),0)</f>
        <v>36451</v>
      </c>
      <c r="I496" s="0" t="n">
        <f aca="false">VLOOKUP(H496,$A$3:$B$1257,2,FALSE())</f>
        <v>32.44</v>
      </c>
      <c r="J496" s="0" t="n">
        <f aca="false">VLOOKUP(H496,'Raw data'!$A$3:$L$1417,5,FALSE())</f>
        <v>25.79</v>
      </c>
      <c r="K496" s="0" t="e">
        <f aca="false">VLOOKUP($H496,'Raw data'!$A$3:$L$1417,10,FALSE())</f>
        <v>#N/A</v>
      </c>
      <c r="L496" s="0" t="n">
        <f aca="false">VLOOKUP($H496,'Raw data'!$A$3:$L$1417,7,FALSE())</f>
        <v>31.25</v>
      </c>
      <c r="M496" s="0" t="n">
        <f aca="false">VLOOKUP($H496,'Raw data'!$A$3:$L$1417,8,FALSE())</f>
        <v>26.4</v>
      </c>
      <c r="N496" s="0" t="e">
        <f aca="false">VLOOKUP($H496,'Raw data'!$A$3:$L$1417,2,FALSE())</f>
        <v>#N/A</v>
      </c>
      <c r="O496" s="0" t="e">
        <f aca="false">VLOOKUP($H496,'Raw data'!$A$3:$L$1417,10,FALSE())</f>
        <v>#N/A</v>
      </c>
      <c r="P496" s="0" t="n">
        <f aca="false">VLOOKUP($H496,'Raw data'!$M$3:$N$1243,2,FALSE())</f>
        <v>29.19</v>
      </c>
    </row>
    <row r="497" customFormat="false" ht="12.75" hidden="false" customHeight="false" outlineLevel="0" collapsed="false">
      <c r="A497" s="96" t="n">
        <v>36287</v>
      </c>
      <c r="B497" s="0" t="n">
        <v>32.52</v>
      </c>
      <c r="E497" s="96" t="n">
        <f aca="false">CHOOSE(IF(WEEKDAY(E496+1,2)=6,1,IF(WEEKDAY(E496+1,2)=7,2,3)),IF(ISNUMBER(MATCH(E496+3,$Q$3:$Q$56,0)),E496+4,E496+3),IF(ISNUMBER(MATCH(E496+2,$Q$3:$Q$56,0)),E496+3,E496+2),IF(ISNUMBER(MATCH(E496+1,$Q$3:$Q$56,0)),E496+2,E496+1))</f>
        <v>36440</v>
      </c>
      <c r="F497" s="0" t="n">
        <f aca="false">VLOOKUP(E497,$A$3:$B$1257,2,FALSE())</f>
        <v>28.48</v>
      </c>
      <c r="H497" s="96" t="n">
        <f aca="true">OFFSET($E$3,IF(ISNUMBER(VLOOKUP(OFFSET($E$3,MATCH(H496,$E$3:$E$1028,0),0),$E$3:$F$1067,2,FALSE())),MATCH(H496,$E$3:$E$1028,0),MATCH(H496,$E$3:$E$1028,0)+1),0)</f>
        <v>36452</v>
      </c>
      <c r="I497" s="0" t="n">
        <f aca="false">VLOOKUP(H497,$A$3:$B$1257,2,FALSE())</f>
        <v>32.28</v>
      </c>
      <c r="J497" s="0" t="n">
        <f aca="false">VLOOKUP(H497,'Raw data'!$A$3:$L$1417,5,FALSE())</f>
        <v>21.24</v>
      </c>
      <c r="K497" s="0" t="n">
        <f aca="false">VLOOKUP($H497,'Raw data'!$A$3:$L$1417,10,FALSE())</f>
        <v>24</v>
      </c>
      <c r="L497" s="0" t="n">
        <f aca="false">VLOOKUP($H497,'Raw data'!$A$3:$L$1417,7,FALSE())</f>
        <v>30</v>
      </c>
      <c r="M497" s="0" t="n">
        <f aca="false">VLOOKUP($H497,'Raw data'!$A$3:$L$1417,8,FALSE())</f>
        <v>26.89</v>
      </c>
      <c r="N497" s="0" t="e">
        <f aca="false">VLOOKUP($H497,'Raw data'!$A$3:$L$1417,2,FALSE())</f>
        <v>#N/A</v>
      </c>
      <c r="O497" s="0" t="n">
        <f aca="false">VLOOKUP($H497,'Raw data'!$A$3:$L$1417,10,FALSE())</f>
        <v>24</v>
      </c>
      <c r="P497" s="0" t="n">
        <f aca="false">VLOOKUP($H497,'Raw data'!$M$3:$N$1243,2,FALSE())</f>
        <v>27.88</v>
      </c>
    </row>
    <row r="498" customFormat="false" ht="12.75" hidden="false" customHeight="false" outlineLevel="0" collapsed="false">
      <c r="A498" s="96" t="n">
        <v>36288</v>
      </c>
      <c r="B498" s="0" t="n">
        <v>27.02</v>
      </c>
      <c r="E498" s="96" t="n">
        <f aca="false">CHOOSE(IF(WEEKDAY(E497+1,2)=6,1,IF(WEEKDAY(E497+1,2)=7,2,3)),IF(ISNUMBER(MATCH(E497+3,$Q$3:$Q$56,0)),E497+4,E497+3),IF(ISNUMBER(MATCH(E497+2,$Q$3:$Q$56,0)),E497+3,E497+2),IF(ISNUMBER(MATCH(E497+1,$Q$3:$Q$56,0)),E497+2,E497+1))</f>
        <v>36441</v>
      </c>
      <c r="F498" s="0" t="n">
        <f aca="false">VLOOKUP(E498,$A$3:$B$1257,2,FALSE())</f>
        <v>28.66</v>
      </c>
      <c r="H498" s="96" t="n">
        <f aca="true">OFFSET($E$3,IF(ISNUMBER(VLOOKUP(OFFSET($E$3,MATCH(H497,$E$3:$E$1028,0),0),$E$3:$F$1067,2,FALSE())),MATCH(H497,$E$3:$E$1028,0),MATCH(H497,$E$3:$E$1028,0)+1),0)</f>
        <v>36453</v>
      </c>
      <c r="I498" s="0" t="n">
        <f aca="false">VLOOKUP(H498,$A$3:$B$1257,2,FALSE())</f>
        <v>32.46</v>
      </c>
      <c r="J498" s="0" t="n">
        <f aca="false">VLOOKUP(H498,'Raw data'!$A$3:$L$1417,5,FALSE())</f>
        <v>19.56</v>
      </c>
      <c r="K498" s="0" t="n">
        <f aca="false">VLOOKUP($H498,'Raw data'!$A$3:$L$1417,10,FALSE())</f>
        <v>21.75</v>
      </c>
      <c r="L498" s="0" t="n">
        <f aca="false">VLOOKUP($H498,'Raw data'!$A$3:$L$1417,7,FALSE())</f>
        <v>31</v>
      </c>
      <c r="M498" s="0" t="n">
        <f aca="false">VLOOKUP($H498,'Raw data'!$A$3:$L$1417,8,FALSE())</f>
        <v>26.83</v>
      </c>
      <c r="N498" s="0" t="e">
        <f aca="false">VLOOKUP($H498,'Raw data'!$A$3:$L$1417,2,FALSE())</f>
        <v>#N/A</v>
      </c>
      <c r="O498" s="0" t="n">
        <f aca="false">VLOOKUP($H498,'Raw data'!$A$3:$L$1417,10,FALSE())</f>
        <v>21.75</v>
      </c>
      <c r="P498" s="0" t="n">
        <f aca="false">VLOOKUP($H498,'Raw data'!$M$3:$N$1243,2,FALSE())</f>
        <v>27.76</v>
      </c>
    </row>
    <row r="499" customFormat="false" ht="12.75" hidden="false" customHeight="false" outlineLevel="0" collapsed="false">
      <c r="A499" s="96" t="n">
        <v>36289</v>
      </c>
      <c r="B499" s="0" t="n">
        <v>27.25</v>
      </c>
      <c r="E499" s="96" t="n">
        <f aca="false">CHOOSE(IF(WEEKDAY(E498+1,2)=6,1,IF(WEEKDAY(E498+1,2)=7,2,3)),IF(ISNUMBER(MATCH(E498+3,$Q$3:$Q$56,0)),E498+4,E498+3),IF(ISNUMBER(MATCH(E498+2,$Q$3:$Q$56,0)),E498+3,E498+2),IF(ISNUMBER(MATCH(E498+1,$Q$3:$Q$56,0)),E498+2,E498+1))</f>
        <v>36444</v>
      </c>
      <c r="F499" s="0" t="n">
        <f aca="false">VLOOKUP(E499,$A$3:$B$1257,2,FALSE())</f>
        <v>28.58</v>
      </c>
      <c r="H499" s="96" t="n">
        <f aca="true">OFFSET($E$3,IF(ISNUMBER(VLOOKUP(OFFSET($E$3,MATCH(H498,$E$3:$E$1028,0),0),$E$3:$F$1067,2,FALSE())),MATCH(H498,$E$3:$E$1028,0),MATCH(H498,$E$3:$E$1028,0)+1),0)</f>
        <v>36454</v>
      </c>
      <c r="I499" s="0" t="n">
        <f aca="false">VLOOKUP(H499,$A$3:$B$1257,2,FALSE())</f>
        <v>32.88</v>
      </c>
      <c r="J499" s="0" t="n">
        <f aca="false">VLOOKUP(H499,'Raw data'!$A$3:$L$1417,5,FALSE())</f>
        <v>20.29</v>
      </c>
      <c r="K499" s="0" t="e">
        <f aca="false">VLOOKUP($H499,'Raw data'!$A$3:$L$1417,10,FALSE())</f>
        <v>#N/A</v>
      </c>
      <c r="L499" s="0" t="n">
        <f aca="false">VLOOKUP($H499,'Raw data'!$A$3:$L$1417,7,FALSE())</f>
        <v>30.5</v>
      </c>
      <c r="M499" s="0" t="n">
        <f aca="false">VLOOKUP($H499,'Raw data'!$A$3:$L$1417,8,FALSE())</f>
        <v>27.04</v>
      </c>
      <c r="N499" s="0" t="e">
        <f aca="false">VLOOKUP($H499,'Raw data'!$A$3:$L$1417,2,FALSE())</f>
        <v>#N/A</v>
      </c>
      <c r="O499" s="0" t="e">
        <f aca="false">VLOOKUP($H499,'Raw data'!$A$3:$L$1417,10,FALSE())</f>
        <v>#N/A</v>
      </c>
      <c r="P499" s="0" t="n">
        <f aca="false">VLOOKUP($H499,'Raw data'!$M$3:$N$1243,2,FALSE())</f>
        <v>27.1</v>
      </c>
    </row>
    <row r="500" customFormat="false" ht="12.75" hidden="false" customHeight="false" outlineLevel="0" collapsed="false">
      <c r="A500" s="96" t="n">
        <v>36290</v>
      </c>
      <c r="B500" s="0" t="n">
        <v>32.54</v>
      </c>
      <c r="E500" s="96" t="n">
        <f aca="false">CHOOSE(IF(WEEKDAY(E499+1,2)=6,1,IF(WEEKDAY(E499+1,2)=7,2,3)),IF(ISNUMBER(MATCH(E499+3,$Q$3:$Q$56,0)),E499+4,E499+3),IF(ISNUMBER(MATCH(E499+2,$Q$3:$Q$56,0)),E499+3,E499+2),IF(ISNUMBER(MATCH(E499+1,$Q$3:$Q$56,0)),E499+2,E499+1))</f>
        <v>36445</v>
      </c>
      <c r="F500" s="0" t="n">
        <f aca="false">VLOOKUP(E500,$A$3:$B$1257,2,FALSE())</f>
        <v>28.31</v>
      </c>
      <c r="H500" s="96" t="n">
        <f aca="true">OFFSET($E$3,IF(ISNUMBER(VLOOKUP(OFFSET($E$3,MATCH(H499,$E$3:$E$1028,0),0),$E$3:$F$1067,2,FALSE())),MATCH(H499,$E$3:$E$1028,0),MATCH(H499,$E$3:$E$1028,0)+1),0)</f>
        <v>36455</v>
      </c>
      <c r="I500" s="0" t="n">
        <f aca="false">VLOOKUP(H500,$A$3:$B$1257,2,FALSE())</f>
        <v>32.1</v>
      </c>
      <c r="J500" s="0" t="n">
        <f aca="false">VLOOKUP(H500,'Raw data'!$A$3:$L$1417,5,FALSE())</f>
        <v>22.29</v>
      </c>
      <c r="K500" s="0" t="n">
        <f aca="false">VLOOKUP($H500,'Raw data'!$A$3:$L$1417,10,FALSE())</f>
        <v>25.63</v>
      </c>
      <c r="L500" s="0" t="n">
        <f aca="false">VLOOKUP($H500,'Raw data'!$A$3:$L$1417,7,FALSE())</f>
        <v>29.75</v>
      </c>
      <c r="M500" s="0" t="n">
        <f aca="false">VLOOKUP($H500,'Raw data'!$A$3:$L$1417,8,FALSE())</f>
        <v>26.81</v>
      </c>
      <c r="N500" s="0" t="e">
        <f aca="false">VLOOKUP($H500,'Raw data'!$A$3:$L$1417,2,FALSE())</f>
        <v>#N/A</v>
      </c>
      <c r="O500" s="0" t="n">
        <f aca="false">VLOOKUP($H500,'Raw data'!$A$3:$L$1417,10,FALSE())</f>
        <v>25.63</v>
      </c>
      <c r="P500" s="0" t="n">
        <f aca="false">VLOOKUP($H500,'Raw data'!$M$3:$N$1243,2,FALSE())</f>
        <v>26.54</v>
      </c>
    </row>
    <row r="501" customFormat="false" ht="12.75" hidden="false" customHeight="false" outlineLevel="0" collapsed="false">
      <c r="A501" s="96" t="n">
        <v>36291</v>
      </c>
      <c r="B501" s="0" t="n">
        <v>32.74</v>
      </c>
      <c r="E501" s="96" t="n">
        <f aca="false">CHOOSE(IF(WEEKDAY(E500+1,2)=6,1,IF(WEEKDAY(E500+1,2)=7,2,3)),IF(ISNUMBER(MATCH(E500+3,$Q$3:$Q$56,0)),E500+4,E500+3),IF(ISNUMBER(MATCH(E500+2,$Q$3:$Q$56,0)),E500+3,E500+2),IF(ISNUMBER(MATCH(E500+1,$Q$3:$Q$56,0)),E500+2,E500+1))</f>
        <v>36446</v>
      </c>
      <c r="F501" s="0" t="n">
        <f aca="false">VLOOKUP(E501,$A$3:$B$1257,2,FALSE())</f>
        <v>28.08</v>
      </c>
      <c r="H501" s="96" t="n">
        <f aca="true">OFFSET($E$3,IF(ISNUMBER(VLOOKUP(OFFSET($E$3,MATCH(H500,$E$3:$E$1028,0),0),$E$3:$F$1067,2,FALSE())),MATCH(H500,$E$3:$E$1028,0),MATCH(H500,$E$3:$E$1028,0)+1),0)</f>
        <v>36458</v>
      </c>
      <c r="I501" s="0" t="n">
        <f aca="false">VLOOKUP(H501,$A$3:$B$1257,2,FALSE())</f>
        <v>33.73</v>
      </c>
      <c r="J501" s="0" t="n">
        <f aca="false">VLOOKUP(H501,'Raw data'!$A$3:$L$1417,5,FALSE())</f>
        <v>24.52</v>
      </c>
      <c r="K501" s="0" t="n">
        <f aca="false">VLOOKUP($H501,'Raw data'!$A$3:$L$1417,10,FALSE())</f>
        <v>25.11</v>
      </c>
      <c r="L501" s="0" t="n">
        <f aca="false">VLOOKUP($H501,'Raw data'!$A$3:$L$1417,7,FALSE())</f>
        <v>30.5</v>
      </c>
      <c r="M501" s="0" t="n">
        <f aca="false">VLOOKUP($H501,'Raw data'!$A$3:$L$1417,8,FALSE())</f>
        <v>25.82</v>
      </c>
      <c r="N501" s="0" t="e">
        <f aca="false">VLOOKUP($H501,'Raw data'!$A$3:$L$1417,2,FALSE())</f>
        <v>#N/A</v>
      </c>
      <c r="O501" s="0" t="n">
        <f aca="false">VLOOKUP($H501,'Raw data'!$A$3:$L$1417,10,FALSE())</f>
        <v>25.11</v>
      </c>
      <c r="P501" s="0" t="n">
        <f aca="false">VLOOKUP($H501,'Raw data'!$M$3:$N$1243,2,FALSE())</f>
        <v>29.42</v>
      </c>
    </row>
    <row r="502" customFormat="false" ht="12.75" hidden="false" customHeight="false" outlineLevel="0" collapsed="false">
      <c r="A502" s="96" t="n">
        <v>36292</v>
      </c>
      <c r="B502" s="0" t="n">
        <v>31.61</v>
      </c>
      <c r="E502" s="96" t="n">
        <f aca="false">CHOOSE(IF(WEEKDAY(E501+1,2)=6,1,IF(WEEKDAY(E501+1,2)=7,2,3)),IF(ISNUMBER(MATCH(E501+3,$Q$3:$Q$56,0)),E501+4,E501+3),IF(ISNUMBER(MATCH(E501+2,$Q$3:$Q$56,0)),E501+3,E501+2),IF(ISNUMBER(MATCH(E501+1,$Q$3:$Q$56,0)),E501+2,E501+1))</f>
        <v>36447</v>
      </c>
      <c r="F502" s="0" t="n">
        <f aca="false">VLOOKUP(E502,$A$3:$B$1257,2,FALSE())</f>
        <v>27.93</v>
      </c>
      <c r="H502" s="96" t="n">
        <f aca="true">OFFSET($E$3,IF(ISNUMBER(VLOOKUP(OFFSET($E$3,MATCH(H501,$E$3:$E$1028,0),0),$E$3:$F$1067,2,FALSE())),MATCH(H501,$E$3:$E$1028,0),MATCH(H501,$E$3:$E$1028,0)+1),0)</f>
        <v>36459</v>
      </c>
      <c r="I502" s="0" t="n">
        <f aca="false">VLOOKUP(H502,$A$3:$B$1257,2,FALSE())</f>
        <v>31.37</v>
      </c>
      <c r="J502" s="0" t="n">
        <f aca="false">VLOOKUP(H502,'Raw data'!$A$3:$L$1417,5,FALSE())</f>
        <v>26.57</v>
      </c>
      <c r="K502" s="0" t="n">
        <f aca="false">VLOOKUP($H502,'Raw data'!$A$3:$L$1417,10,FALSE())</f>
        <v>28</v>
      </c>
      <c r="L502" s="0" t="n">
        <f aca="false">VLOOKUP($H502,'Raw data'!$A$3:$L$1417,7,FALSE())</f>
        <v>31.5</v>
      </c>
      <c r="M502" s="0" t="n">
        <f aca="false">VLOOKUP($H502,'Raw data'!$A$3:$L$1417,8,FALSE())</f>
        <v>25.13</v>
      </c>
      <c r="N502" s="0" t="e">
        <f aca="false">VLOOKUP($H502,'Raw data'!$A$3:$L$1417,2,FALSE())</f>
        <v>#N/A</v>
      </c>
      <c r="O502" s="0" t="n">
        <f aca="false">VLOOKUP($H502,'Raw data'!$A$3:$L$1417,10,FALSE())</f>
        <v>28</v>
      </c>
      <c r="P502" s="0" t="n">
        <f aca="false">VLOOKUP($H502,'Raw data'!$M$3:$N$1243,2,FALSE())</f>
        <v>27.37</v>
      </c>
    </row>
    <row r="503" customFormat="false" ht="12.75" hidden="false" customHeight="false" outlineLevel="0" collapsed="false">
      <c r="A503" s="96" t="n">
        <v>36293</v>
      </c>
      <c r="B503" s="0" t="n">
        <v>32.07</v>
      </c>
      <c r="E503" s="96" t="n">
        <f aca="false">CHOOSE(IF(WEEKDAY(E502+1,2)=6,1,IF(WEEKDAY(E502+1,2)=7,2,3)),IF(ISNUMBER(MATCH(E502+3,$Q$3:$Q$56,0)),E502+4,E502+3),IF(ISNUMBER(MATCH(E502+2,$Q$3:$Q$56,0)),E502+3,E502+2),IF(ISNUMBER(MATCH(E502+1,$Q$3:$Q$56,0)),E502+2,E502+1))</f>
        <v>36448</v>
      </c>
      <c r="F503" s="0" t="n">
        <f aca="false">VLOOKUP(E503,$A$3:$B$1257,2,FALSE())</f>
        <v>28.7</v>
      </c>
      <c r="H503" s="96" t="n">
        <f aca="true">OFFSET($E$3,IF(ISNUMBER(VLOOKUP(OFFSET($E$3,MATCH(H502,$E$3:$E$1028,0),0),$E$3:$F$1067,2,FALSE())),MATCH(H502,$E$3:$E$1028,0),MATCH(H502,$E$3:$E$1028,0)+1),0)</f>
        <v>36460</v>
      </c>
      <c r="I503" s="0" t="n">
        <f aca="false">VLOOKUP(H503,$A$3:$B$1257,2,FALSE())</f>
        <v>30.37</v>
      </c>
      <c r="J503" s="0" t="n">
        <f aca="false">VLOOKUP(H503,'Raw data'!$A$3:$L$1417,5,FALSE())</f>
        <v>23.62</v>
      </c>
      <c r="K503" s="0" t="e">
        <f aca="false">VLOOKUP($H503,'Raw data'!$A$3:$L$1417,10,FALSE())</f>
        <v>#N/A</v>
      </c>
      <c r="L503" s="0" t="n">
        <f aca="false">VLOOKUP($H503,'Raw data'!$A$3:$L$1417,7,FALSE())</f>
        <v>29.67</v>
      </c>
      <c r="M503" s="0" t="e">
        <f aca="false">VLOOKUP($H503,'Raw data'!$A$3:$L$1417,8,FALSE())</f>
        <v>#N/A</v>
      </c>
      <c r="N503" s="0" t="e">
        <f aca="false">VLOOKUP($H503,'Raw data'!$A$3:$L$1417,2,FALSE())</f>
        <v>#N/A</v>
      </c>
      <c r="O503" s="0" t="e">
        <f aca="false">VLOOKUP($H503,'Raw data'!$A$3:$L$1417,10,FALSE())</f>
        <v>#N/A</v>
      </c>
      <c r="P503" s="0" t="n">
        <f aca="false">VLOOKUP($H503,'Raw data'!$M$3:$N$1243,2,FALSE())</f>
        <v>25.5</v>
      </c>
    </row>
    <row r="504" customFormat="false" ht="12.75" hidden="false" customHeight="false" outlineLevel="0" collapsed="false">
      <c r="A504" s="96" t="n">
        <v>36294</v>
      </c>
      <c r="B504" s="0" t="n">
        <v>33.49</v>
      </c>
      <c r="E504" s="96" t="n">
        <f aca="false">CHOOSE(IF(WEEKDAY(E503+1,2)=6,1,IF(WEEKDAY(E503+1,2)=7,2,3)),IF(ISNUMBER(MATCH(E503+3,$Q$3:$Q$56,0)),E503+4,E503+3),IF(ISNUMBER(MATCH(E503+2,$Q$3:$Q$56,0)),E503+3,E503+2),IF(ISNUMBER(MATCH(E503+1,$Q$3:$Q$56,0)),E503+2,E503+1))</f>
        <v>36451</v>
      </c>
      <c r="F504" s="0" t="n">
        <f aca="false">VLOOKUP(E504,$A$3:$B$1257,2,FALSE())</f>
        <v>32.44</v>
      </c>
      <c r="H504" s="96" t="n">
        <f aca="true">OFFSET($E$3,IF(ISNUMBER(VLOOKUP(OFFSET($E$3,MATCH(H503,$E$3:$E$1028,0),0),$E$3:$F$1067,2,FALSE())),MATCH(H503,$E$3:$E$1028,0),MATCH(H503,$E$3:$E$1028,0)+1),0)</f>
        <v>36461</v>
      </c>
      <c r="I504" s="0" t="n">
        <f aca="false">VLOOKUP(H504,$A$3:$B$1257,2,FALSE())</f>
        <v>30.24</v>
      </c>
      <c r="J504" s="0" t="n">
        <f aca="false">VLOOKUP(H504,'Raw data'!$A$3:$L$1417,5,FALSE())</f>
        <v>22.9</v>
      </c>
      <c r="K504" s="0" t="e">
        <f aca="false">VLOOKUP($H504,'Raw data'!$A$3:$L$1417,10,FALSE())</f>
        <v>#N/A</v>
      </c>
      <c r="L504" s="0" t="n">
        <f aca="false">VLOOKUP($H504,'Raw data'!$A$3:$L$1417,7,FALSE())</f>
        <v>27.42</v>
      </c>
      <c r="M504" s="0" t="n">
        <f aca="false">VLOOKUP($H504,'Raw data'!$A$3:$L$1417,8,FALSE())</f>
        <v>26.13</v>
      </c>
      <c r="N504" s="0" t="e">
        <f aca="false">VLOOKUP($H504,'Raw data'!$A$3:$L$1417,2,FALSE())</f>
        <v>#N/A</v>
      </c>
      <c r="O504" s="0" t="e">
        <f aca="false">VLOOKUP($H504,'Raw data'!$A$3:$L$1417,10,FALSE())</f>
        <v>#N/A</v>
      </c>
      <c r="P504" s="0" t="n">
        <f aca="false">VLOOKUP($H504,'Raw data'!$M$3:$N$1243,2,FALSE())</f>
        <v>24.48</v>
      </c>
    </row>
    <row r="505" customFormat="false" ht="12.75" hidden="false" customHeight="false" outlineLevel="0" collapsed="false">
      <c r="A505" s="96" t="n">
        <v>36295</v>
      </c>
      <c r="B505" s="0" t="n">
        <v>29.96</v>
      </c>
      <c r="E505" s="96" t="n">
        <f aca="false">CHOOSE(IF(WEEKDAY(E504+1,2)=6,1,IF(WEEKDAY(E504+1,2)=7,2,3)),IF(ISNUMBER(MATCH(E504+3,$Q$3:$Q$56,0)),E504+4,E504+3),IF(ISNUMBER(MATCH(E504+2,$Q$3:$Q$56,0)),E504+3,E504+2),IF(ISNUMBER(MATCH(E504+1,$Q$3:$Q$56,0)),E504+2,E504+1))</f>
        <v>36452</v>
      </c>
      <c r="F505" s="0" t="n">
        <f aca="false">VLOOKUP(E505,$A$3:$B$1257,2,FALSE())</f>
        <v>32.28</v>
      </c>
      <c r="H505" s="96" t="n">
        <f aca="true">OFFSET($E$3,IF(ISNUMBER(VLOOKUP(OFFSET($E$3,MATCH(H504,$E$3:$E$1028,0),0),$E$3:$F$1067,2,FALSE())),MATCH(H504,$E$3:$E$1028,0),MATCH(H504,$E$3:$E$1028,0)+1),0)</f>
        <v>36462</v>
      </c>
      <c r="I505" s="0" t="n">
        <f aca="false">VLOOKUP(H505,$A$3:$B$1257,2,FALSE())</f>
        <v>30.35</v>
      </c>
      <c r="J505" s="0" t="n">
        <f aca="false">VLOOKUP(H505,'Raw data'!$A$3:$L$1417,5,FALSE())</f>
        <v>22.58</v>
      </c>
      <c r="K505" s="0" t="n">
        <f aca="false">VLOOKUP($H505,'Raw data'!$A$3:$L$1417,10,FALSE())</f>
        <v>23.25</v>
      </c>
      <c r="L505" s="0" t="n">
        <f aca="false">VLOOKUP($H505,'Raw data'!$A$3:$L$1417,7,FALSE())</f>
        <v>27.57</v>
      </c>
      <c r="M505" s="0" t="n">
        <f aca="false">VLOOKUP($H505,'Raw data'!$A$3:$L$1417,8,FALSE())</f>
        <v>25.4</v>
      </c>
      <c r="N505" s="0" t="e">
        <f aca="false">VLOOKUP($H505,'Raw data'!$A$3:$L$1417,2,FALSE())</f>
        <v>#N/A</v>
      </c>
      <c r="O505" s="0" t="n">
        <f aca="false">VLOOKUP($H505,'Raw data'!$A$3:$L$1417,10,FALSE())</f>
        <v>23.25</v>
      </c>
      <c r="P505" s="0" t="n">
        <f aca="false">VLOOKUP($H505,'Raw data'!$M$3:$N$1243,2,FALSE())</f>
        <v>24.41</v>
      </c>
    </row>
    <row r="506" customFormat="false" ht="12.75" hidden="false" customHeight="false" outlineLevel="0" collapsed="false">
      <c r="A506" s="96" t="n">
        <v>36296</v>
      </c>
      <c r="B506" s="0" t="n">
        <v>30.5</v>
      </c>
      <c r="E506" s="96" t="n">
        <f aca="false">CHOOSE(IF(WEEKDAY(E505+1,2)=6,1,IF(WEEKDAY(E505+1,2)=7,2,3)),IF(ISNUMBER(MATCH(E505+3,$Q$3:$Q$56,0)),E505+4,E505+3),IF(ISNUMBER(MATCH(E505+2,$Q$3:$Q$56,0)),E505+3,E505+2),IF(ISNUMBER(MATCH(E505+1,$Q$3:$Q$56,0)),E505+2,E505+1))</f>
        <v>36453</v>
      </c>
      <c r="F506" s="0" t="n">
        <f aca="false">VLOOKUP(E506,$A$3:$B$1257,2,FALSE())</f>
        <v>32.46</v>
      </c>
      <c r="H506" s="96" t="n">
        <f aca="true">OFFSET($E$3,IF(ISNUMBER(VLOOKUP(OFFSET($E$3,MATCH(H505,$E$3:$E$1028,0),0),$E$3:$F$1067,2,FALSE())),MATCH(H505,$E$3:$E$1028,0),MATCH(H505,$E$3:$E$1028,0)+1),0)</f>
        <v>36465</v>
      </c>
      <c r="I506" s="0" t="n">
        <f aca="false">VLOOKUP(H506,$A$3:$B$1257,2,FALSE())</f>
        <v>30.56</v>
      </c>
      <c r="J506" s="0" t="n">
        <f aca="false">VLOOKUP(H506,'Raw data'!$A$3:$L$1417,5,FALSE())</f>
        <v>24.14</v>
      </c>
      <c r="K506" s="0" t="n">
        <f aca="false">VLOOKUP($H506,'Raw data'!$A$3:$L$1417,10,FALSE())</f>
        <v>25.67</v>
      </c>
      <c r="L506" s="0" t="n">
        <f aca="false">VLOOKUP($H506,'Raw data'!$A$3:$L$1417,7,FALSE())</f>
        <v>28</v>
      </c>
      <c r="M506" s="0" t="n">
        <f aca="false">VLOOKUP($H506,'Raw data'!$A$3:$L$1417,8,FALSE())</f>
        <v>24.83</v>
      </c>
      <c r="N506" s="0" t="e">
        <f aca="false">VLOOKUP($H506,'Raw data'!$A$3:$L$1417,2,FALSE())</f>
        <v>#N/A</v>
      </c>
      <c r="O506" s="0" t="n">
        <f aca="false">VLOOKUP($H506,'Raw data'!$A$3:$L$1417,10,FALSE())</f>
        <v>25.67</v>
      </c>
      <c r="P506" s="0" t="n">
        <f aca="false">VLOOKUP($H506,'Raw data'!$M$3:$N$1243,2,FALSE())</f>
        <v>24.15</v>
      </c>
    </row>
    <row r="507" customFormat="false" ht="12.75" hidden="false" customHeight="false" outlineLevel="0" collapsed="false">
      <c r="A507" s="96" t="n">
        <v>36297</v>
      </c>
      <c r="B507" s="0" t="n">
        <v>32.5</v>
      </c>
      <c r="E507" s="96" t="n">
        <f aca="false">CHOOSE(IF(WEEKDAY(E506+1,2)=6,1,IF(WEEKDAY(E506+1,2)=7,2,3)),IF(ISNUMBER(MATCH(E506+3,$Q$3:$Q$56,0)),E506+4,E506+3),IF(ISNUMBER(MATCH(E506+2,$Q$3:$Q$56,0)),E506+3,E506+2),IF(ISNUMBER(MATCH(E506+1,$Q$3:$Q$56,0)),E506+2,E506+1))</f>
        <v>36454</v>
      </c>
      <c r="F507" s="0" t="n">
        <f aca="false">VLOOKUP(E507,$A$3:$B$1257,2,FALSE())</f>
        <v>32.88</v>
      </c>
      <c r="H507" s="96" t="n">
        <f aca="true">OFFSET($E$3,IF(ISNUMBER(VLOOKUP(OFFSET($E$3,MATCH(H506,$E$3:$E$1028,0),0),$E$3:$F$1067,2,FALSE())),MATCH(H506,$E$3:$E$1028,0),MATCH(H506,$E$3:$E$1028,0)+1),0)</f>
        <v>36466</v>
      </c>
      <c r="I507" s="0" t="n">
        <f aca="false">VLOOKUP(H507,$A$3:$B$1257,2,FALSE())</f>
        <v>30.22</v>
      </c>
      <c r="J507" s="0" t="n">
        <f aca="false">VLOOKUP(H507,'Raw data'!$A$3:$L$1417,5,FALSE())</f>
        <v>23.2</v>
      </c>
      <c r="K507" s="0" t="n">
        <f aca="false">VLOOKUP($H507,'Raw data'!$A$3:$L$1417,10,FALSE())</f>
        <v>24</v>
      </c>
      <c r="L507" s="0" t="n">
        <f aca="false">VLOOKUP($H507,'Raw data'!$A$3:$L$1417,7,FALSE())</f>
        <v>25.38</v>
      </c>
      <c r="M507" s="0" t="n">
        <f aca="false">VLOOKUP($H507,'Raw data'!$A$3:$L$1417,8,FALSE())</f>
        <v>23.94</v>
      </c>
      <c r="N507" s="0" t="e">
        <f aca="false">VLOOKUP($H507,'Raw data'!$A$3:$L$1417,2,FALSE())</f>
        <v>#N/A</v>
      </c>
      <c r="O507" s="0" t="n">
        <f aca="false">VLOOKUP($H507,'Raw data'!$A$3:$L$1417,10,FALSE())</f>
        <v>24</v>
      </c>
      <c r="P507" s="0" t="n">
        <f aca="false">VLOOKUP($H507,'Raw data'!$M$3:$N$1243,2,FALSE())</f>
        <v>22.7</v>
      </c>
    </row>
    <row r="508" customFormat="false" ht="12.75" hidden="false" customHeight="false" outlineLevel="0" collapsed="false">
      <c r="A508" s="96" t="n">
        <v>36298</v>
      </c>
      <c r="B508" s="0" t="n">
        <v>29.83</v>
      </c>
      <c r="E508" s="96" t="n">
        <f aca="false">CHOOSE(IF(WEEKDAY(E507+1,2)=6,1,IF(WEEKDAY(E507+1,2)=7,2,3)),IF(ISNUMBER(MATCH(E507+3,$Q$3:$Q$56,0)),E507+4,E507+3),IF(ISNUMBER(MATCH(E507+2,$Q$3:$Q$56,0)),E507+3,E507+2),IF(ISNUMBER(MATCH(E507+1,$Q$3:$Q$56,0)),E507+2,E507+1))</f>
        <v>36455</v>
      </c>
      <c r="F508" s="0" t="n">
        <f aca="false">VLOOKUP(E508,$A$3:$B$1257,2,FALSE())</f>
        <v>32.1</v>
      </c>
      <c r="H508" s="96" t="n">
        <f aca="true">OFFSET($E$3,IF(ISNUMBER(VLOOKUP(OFFSET($E$3,MATCH(H507,$E$3:$E$1028,0),0),$E$3:$F$1067,2,FALSE())),MATCH(H507,$E$3:$E$1028,0),MATCH(H507,$E$3:$E$1028,0)+1),0)</f>
        <v>36467</v>
      </c>
      <c r="I508" s="0" t="n">
        <f aca="false">VLOOKUP(H508,$A$3:$B$1257,2,FALSE())</f>
        <v>31.48</v>
      </c>
      <c r="J508" s="0" t="n">
        <f aca="false">VLOOKUP(H508,'Raw data'!$A$3:$L$1417,5,FALSE())</f>
        <v>26.8</v>
      </c>
      <c r="K508" s="0" t="n">
        <f aca="false">VLOOKUP($H508,'Raw data'!$A$3:$L$1417,10,FALSE())</f>
        <v>33</v>
      </c>
      <c r="L508" s="0" t="n">
        <f aca="false">VLOOKUP($H508,'Raw data'!$A$3:$L$1417,7,FALSE())</f>
        <v>27.47</v>
      </c>
      <c r="M508" s="0" t="n">
        <f aca="false">VLOOKUP($H508,'Raw data'!$A$3:$L$1417,8,FALSE())</f>
        <v>24.72</v>
      </c>
      <c r="N508" s="0" t="e">
        <f aca="false">VLOOKUP($H508,'Raw data'!$A$3:$L$1417,2,FALSE())</f>
        <v>#N/A</v>
      </c>
      <c r="O508" s="0" t="n">
        <f aca="false">VLOOKUP($H508,'Raw data'!$A$3:$L$1417,10,FALSE())</f>
        <v>33</v>
      </c>
      <c r="P508" s="0" t="n">
        <f aca="false">VLOOKUP($H508,'Raw data'!$M$3:$N$1243,2,FALSE())</f>
        <v>26.65</v>
      </c>
    </row>
    <row r="509" customFormat="false" ht="12.75" hidden="false" customHeight="false" outlineLevel="0" collapsed="false">
      <c r="A509" s="96" t="n">
        <v>36299</v>
      </c>
      <c r="B509" s="0" t="n">
        <v>31.01</v>
      </c>
      <c r="E509" s="96" t="n">
        <f aca="false">CHOOSE(IF(WEEKDAY(E508+1,2)=6,1,IF(WEEKDAY(E508+1,2)=7,2,3)),IF(ISNUMBER(MATCH(E508+3,$Q$3:$Q$56,0)),E508+4,E508+3),IF(ISNUMBER(MATCH(E508+2,$Q$3:$Q$56,0)),E508+3,E508+2),IF(ISNUMBER(MATCH(E508+1,$Q$3:$Q$56,0)),E508+2,E508+1))</f>
        <v>36458</v>
      </c>
      <c r="F509" s="0" t="n">
        <f aca="false">VLOOKUP(E509,$A$3:$B$1257,2,FALSE())</f>
        <v>33.73</v>
      </c>
      <c r="H509" s="96" t="n">
        <f aca="true">OFFSET($E$3,IF(ISNUMBER(VLOOKUP(OFFSET($E$3,MATCH(H508,$E$3:$E$1028,0),0),$E$3:$F$1067,2,FALSE())),MATCH(H508,$E$3:$E$1028,0),MATCH(H508,$E$3:$E$1028,0)+1),0)</f>
        <v>36468</v>
      </c>
      <c r="I509" s="0" t="n">
        <f aca="false">VLOOKUP(H509,$A$3:$B$1257,2,FALSE())</f>
        <v>33.34</v>
      </c>
      <c r="J509" s="0" t="n">
        <f aca="false">VLOOKUP(H509,'Raw data'!$A$3:$L$1417,5,FALSE())</f>
        <v>29.96</v>
      </c>
      <c r="K509" s="0" t="e">
        <f aca="false">VLOOKUP($H509,'Raw data'!$A$3:$L$1417,10,FALSE())</f>
        <v>#N/A</v>
      </c>
      <c r="L509" s="0" t="n">
        <f aca="false">VLOOKUP($H509,'Raw data'!$A$3:$L$1417,7,FALSE())</f>
        <v>32.23</v>
      </c>
      <c r="M509" s="0" t="n">
        <f aca="false">VLOOKUP($H509,'Raw data'!$A$3:$L$1417,8,FALSE())</f>
        <v>28.04</v>
      </c>
      <c r="N509" s="0" t="e">
        <f aca="false">VLOOKUP($H509,'Raw data'!$A$3:$L$1417,2,FALSE())</f>
        <v>#N/A</v>
      </c>
      <c r="O509" s="0" t="e">
        <f aca="false">VLOOKUP($H509,'Raw data'!$A$3:$L$1417,10,FALSE())</f>
        <v>#N/A</v>
      </c>
      <c r="P509" s="0" t="n">
        <f aca="false">VLOOKUP($H509,'Raw data'!$M$3:$N$1243,2,FALSE())</f>
        <v>30.29</v>
      </c>
    </row>
    <row r="510" customFormat="false" ht="12.75" hidden="false" customHeight="false" outlineLevel="0" collapsed="false">
      <c r="A510" s="96" t="n">
        <v>36300</v>
      </c>
      <c r="B510" s="0" t="n">
        <v>32.56</v>
      </c>
      <c r="E510" s="96" t="n">
        <f aca="false">CHOOSE(IF(WEEKDAY(E509+1,2)=6,1,IF(WEEKDAY(E509+1,2)=7,2,3)),IF(ISNUMBER(MATCH(E509+3,$Q$3:$Q$56,0)),E509+4,E509+3),IF(ISNUMBER(MATCH(E509+2,$Q$3:$Q$56,0)),E509+3,E509+2),IF(ISNUMBER(MATCH(E509+1,$Q$3:$Q$56,0)),E509+2,E509+1))</f>
        <v>36459</v>
      </c>
      <c r="F510" s="0" t="n">
        <f aca="false">VLOOKUP(E510,$A$3:$B$1257,2,FALSE())</f>
        <v>31.37</v>
      </c>
      <c r="H510" s="96" t="n">
        <f aca="true">OFFSET($E$3,IF(ISNUMBER(VLOOKUP(OFFSET($E$3,MATCH(H509,$E$3:$E$1028,0),0),$E$3:$F$1067,2,FALSE())),MATCH(H509,$E$3:$E$1028,0),MATCH(H509,$E$3:$E$1028,0)+1),0)</f>
        <v>36469</v>
      </c>
      <c r="I510" s="0" t="n">
        <f aca="false">VLOOKUP(H510,$A$3:$B$1257,2,FALSE())</f>
        <v>30.41</v>
      </c>
      <c r="J510" s="0" t="n">
        <f aca="false">VLOOKUP(H510,'Raw data'!$A$3:$L$1417,5,FALSE())</f>
        <v>23.7</v>
      </c>
      <c r="K510" s="0" t="e">
        <f aca="false">VLOOKUP($H510,'Raw data'!$A$3:$L$1417,10,FALSE())</f>
        <v>#N/A</v>
      </c>
      <c r="L510" s="0" t="n">
        <f aca="false">VLOOKUP($H510,'Raw data'!$A$3:$L$1417,7,FALSE())</f>
        <v>29.04</v>
      </c>
      <c r="M510" s="0" t="n">
        <f aca="false">VLOOKUP($H510,'Raw data'!$A$3:$L$1417,8,FALSE())</f>
        <v>26.13</v>
      </c>
      <c r="N510" s="0" t="e">
        <f aca="false">VLOOKUP($H510,'Raw data'!$A$3:$L$1417,2,FALSE())</f>
        <v>#N/A</v>
      </c>
      <c r="O510" s="0" t="e">
        <f aca="false">VLOOKUP($H510,'Raw data'!$A$3:$L$1417,10,FALSE())</f>
        <v>#N/A</v>
      </c>
      <c r="P510" s="0" t="n">
        <f aca="false">VLOOKUP($H510,'Raw data'!$M$3:$N$1243,2,FALSE())</f>
        <v>26.04</v>
      </c>
    </row>
    <row r="511" customFormat="false" ht="12.75" hidden="false" customHeight="false" outlineLevel="0" collapsed="false">
      <c r="A511" s="96" t="n">
        <v>36301</v>
      </c>
      <c r="B511" s="0" t="n">
        <v>33.6</v>
      </c>
      <c r="E511" s="96" t="n">
        <f aca="false">CHOOSE(IF(WEEKDAY(E510+1,2)=6,1,IF(WEEKDAY(E510+1,2)=7,2,3)),IF(ISNUMBER(MATCH(E510+3,$Q$3:$Q$56,0)),E510+4,E510+3),IF(ISNUMBER(MATCH(E510+2,$Q$3:$Q$56,0)),E510+3,E510+2),IF(ISNUMBER(MATCH(E510+1,$Q$3:$Q$56,0)),E510+2,E510+1))</f>
        <v>36460</v>
      </c>
      <c r="F511" s="0" t="n">
        <f aca="false">VLOOKUP(E511,$A$3:$B$1257,2,FALSE())</f>
        <v>30.37</v>
      </c>
      <c r="H511" s="96" t="n">
        <f aca="true">OFFSET($E$3,IF(ISNUMBER(VLOOKUP(OFFSET($E$3,MATCH(H510,$E$3:$E$1028,0),0),$E$3:$F$1067,2,FALSE())),MATCH(H510,$E$3:$E$1028,0),MATCH(H510,$E$3:$E$1028,0)+1),0)</f>
        <v>36472</v>
      </c>
      <c r="I511" s="0" t="n">
        <f aca="false">VLOOKUP(H511,$A$3:$B$1257,2,FALSE())</f>
        <v>30.94</v>
      </c>
      <c r="J511" s="0" t="n">
        <f aca="false">VLOOKUP(H511,'Raw data'!$A$3:$L$1417,5,FALSE())</f>
        <v>21.92</v>
      </c>
      <c r="K511" s="0" t="n">
        <f aca="false">VLOOKUP($H511,'Raw data'!$A$3:$L$1417,10,FALSE())</f>
        <v>22.83</v>
      </c>
      <c r="L511" s="0" t="n">
        <f aca="false">VLOOKUP($H511,'Raw data'!$A$3:$L$1417,7,FALSE())</f>
        <v>27.39</v>
      </c>
      <c r="M511" s="0" t="n">
        <f aca="false">VLOOKUP($H511,'Raw data'!$A$3:$L$1417,8,FALSE())</f>
        <v>24.75</v>
      </c>
      <c r="N511" s="0" t="e">
        <f aca="false">VLOOKUP($H511,'Raw data'!$A$3:$L$1417,2,FALSE())</f>
        <v>#N/A</v>
      </c>
      <c r="O511" s="0" t="n">
        <f aca="false">VLOOKUP($H511,'Raw data'!$A$3:$L$1417,10,FALSE())</f>
        <v>22.83</v>
      </c>
      <c r="P511" s="0" t="n">
        <f aca="false">VLOOKUP($H511,'Raw data'!$M$3:$N$1243,2,FALSE())</f>
        <v>24.05</v>
      </c>
    </row>
    <row r="512" customFormat="false" ht="12.75" hidden="false" customHeight="false" outlineLevel="0" collapsed="false">
      <c r="A512" s="96" t="n">
        <v>36302</v>
      </c>
      <c r="B512" s="0" t="n">
        <v>27.5</v>
      </c>
      <c r="E512" s="96" t="n">
        <f aca="false">CHOOSE(IF(WEEKDAY(E511+1,2)=6,1,IF(WEEKDAY(E511+1,2)=7,2,3)),IF(ISNUMBER(MATCH(E511+3,$Q$3:$Q$56,0)),E511+4,E511+3),IF(ISNUMBER(MATCH(E511+2,$Q$3:$Q$56,0)),E511+3,E511+2),IF(ISNUMBER(MATCH(E511+1,$Q$3:$Q$56,0)),E511+2,E511+1))</f>
        <v>36461</v>
      </c>
      <c r="F512" s="0" t="n">
        <f aca="false">VLOOKUP(E512,$A$3:$B$1257,2,FALSE())</f>
        <v>30.24</v>
      </c>
      <c r="H512" s="96" t="n">
        <f aca="true">OFFSET($E$3,IF(ISNUMBER(VLOOKUP(OFFSET($E$3,MATCH(H511,$E$3:$E$1028,0),0),$E$3:$F$1067,2,FALSE())),MATCH(H511,$E$3:$E$1028,0),MATCH(H511,$E$3:$E$1028,0)+1),0)</f>
        <v>36473</v>
      </c>
      <c r="I512" s="0" t="n">
        <f aca="false">VLOOKUP(H512,$A$3:$B$1257,2,FALSE())</f>
        <v>29.61</v>
      </c>
      <c r="J512" s="0" t="n">
        <f aca="false">VLOOKUP(H512,'Raw data'!$A$3:$L$1417,5,FALSE())</f>
        <v>18.45</v>
      </c>
      <c r="K512" s="0" t="n">
        <f aca="false">VLOOKUP($H512,'Raw data'!$A$3:$L$1417,10,FALSE())</f>
        <v>23.5</v>
      </c>
      <c r="L512" s="0" t="n">
        <f aca="false">VLOOKUP($H512,'Raw data'!$A$3:$L$1417,7,FALSE())</f>
        <v>28.58</v>
      </c>
      <c r="M512" s="0" t="n">
        <f aca="false">VLOOKUP($H512,'Raw data'!$A$3:$L$1417,8,FALSE())</f>
        <v>22.93</v>
      </c>
      <c r="N512" s="0" t="e">
        <f aca="false">VLOOKUP($H512,'Raw data'!$A$3:$L$1417,2,FALSE())</f>
        <v>#N/A</v>
      </c>
      <c r="O512" s="0" t="n">
        <f aca="false">VLOOKUP($H512,'Raw data'!$A$3:$L$1417,10,FALSE())</f>
        <v>23.5</v>
      </c>
      <c r="P512" s="0" t="n">
        <f aca="false">VLOOKUP($H512,'Raw data'!$M$3:$N$1243,2,FALSE())</f>
        <v>20.32</v>
      </c>
    </row>
    <row r="513" customFormat="false" ht="12.75" hidden="false" customHeight="false" outlineLevel="0" collapsed="false">
      <c r="A513" s="96" t="n">
        <v>36303</v>
      </c>
      <c r="B513" s="0" t="n">
        <v>25.5</v>
      </c>
      <c r="E513" s="96" t="n">
        <f aca="false">CHOOSE(IF(WEEKDAY(E512+1,2)=6,1,IF(WEEKDAY(E512+1,2)=7,2,3)),IF(ISNUMBER(MATCH(E512+3,$Q$3:$Q$56,0)),E512+4,E512+3),IF(ISNUMBER(MATCH(E512+2,$Q$3:$Q$56,0)),E512+3,E512+2),IF(ISNUMBER(MATCH(E512+1,$Q$3:$Q$56,0)),E512+2,E512+1))</f>
        <v>36462</v>
      </c>
      <c r="F513" s="0" t="n">
        <f aca="false">VLOOKUP(E513,$A$3:$B$1257,2,FALSE())</f>
        <v>30.35</v>
      </c>
      <c r="H513" s="96" t="n">
        <f aca="true">OFFSET($E$3,IF(ISNUMBER(VLOOKUP(OFFSET($E$3,MATCH(H512,$E$3:$E$1028,0),0),$E$3:$F$1067,2,FALSE())),MATCH(H512,$E$3:$E$1028,0),MATCH(H512,$E$3:$E$1028,0)+1),0)</f>
        <v>36474</v>
      </c>
      <c r="I513" s="0" t="n">
        <f aca="false">VLOOKUP(H513,$A$3:$B$1257,2,FALSE())</f>
        <v>29.09</v>
      </c>
      <c r="J513" s="0" t="n">
        <f aca="false">VLOOKUP(H513,'Raw data'!$A$3:$L$1417,5,FALSE())</f>
        <v>18.39</v>
      </c>
      <c r="K513" s="0" t="n">
        <f aca="false">VLOOKUP($H513,'Raw data'!$A$3:$L$1417,10,FALSE())</f>
        <v>22.5</v>
      </c>
      <c r="L513" s="0" t="n">
        <f aca="false">VLOOKUP($H513,'Raw data'!$A$3:$L$1417,7,FALSE())</f>
        <v>28.5</v>
      </c>
      <c r="M513" s="0" t="n">
        <f aca="false">VLOOKUP($H513,'Raw data'!$A$3:$L$1417,8,FALSE())</f>
        <v>22.24</v>
      </c>
      <c r="N513" s="0" t="e">
        <f aca="false">VLOOKUP($H513,'Raw data'!$A$3:$L$1417,2,FALSE())</f>
        <v>#N/A</v>
      </c>
      <c r="O513" s="0" t="n">
        <f aca="false">VLOOKUP($H513,'Raw data'!$A$3:$L$1417,10,FALSE())</f>
        <v>22.5</v>
      </c>
      <c r="P513" s="0" t="n">
        <f aca="false">VLOOKUP($H513,'Raw data'!$M$3:$N$1243,2,FALSE())</f>
        <v>19.75</v>
      </c>
    </row>
    <row r="514" customFormat="false" ht="12.75" hidden="false" customHeight="false" outlineLevel="0" collapsed="false">
      <c r="A514" s="96" t="n">
        <v>36304</v>
      </c>
      <c r="B514" s="0" t="n">
        <v>30.85</v>
      </c>
      <c r="E514" s="96" t="n">
        <f aca="false">CHOOSE(IF(WEEKDAY(E513+1,2)=6,1,IF(WEEKDAY(E513+1,2)=7,2,3)),IF(ISNUMBER(MATCH(E513+3,$Q$3:$Q$56,0)),E513+4,E513+3),IF(ISNUMBER(MATCH(E513+2,$Q$3:$Q$56,0)),E513+3,E513+2),IF(ISNUMBER(MATCH(E513+1,$Q$3:$Q$56,0)),E513+2,E513+1))</f>
        <v>36465</v>
      </c>
      <c r="F514" s="0" t="n">
        <f aca="false">VLOOKUP(E514,$A$3:$B$1257,2,FALSE())</f>
        <v>30.56</v>
      </c>
      <c r="H514" s="96" t="n">
        <f aca="true">OFFSET($E$3,IF(ISNUMBER(VLOOKUP(OFFSET($E$3,MATCH(H513,$E$3:$E$1028,0),0),$E$3:$F$1067,2,FALSE())),MATCH(H513,$E$3:$E$1028,0),MATCH(H513,$E$3:$E$1028,0)+1),0)</f>
        <v>36475</v>
      </c>
      <c r="I514" s="0" t="n">
        <f aca="false">VLOOKUP(H514,$A$3:$B$1257,2,FALSE())</f>
        <v>30.08</v>
      </c>
      <c r="J514" s="0" t="n">
        <f aca="false">VLOOKUP(H514,'Raw data'!$A$3:$L$1417,5,FALSE())</f>
        <v>18.24</v>
      </c>
      <c r="K514" s="0" t="e">
        <f aca="false">VLOOKUP($H514,'Raw data'!$A$3:$L$1417,10,FALSE())</f>
        <v>#N/A</v>
      </c>
      <c r="L514" s="0" t="n">
        <f aca="false">VLOOKUP($H514,'Raw data'!$A$3:$L$1417,7,FALSE())</f>
        <v>28.17</v>
      </c>
      <c r="M514" s="0" t="n">
        <f aca="false">VLOOKUP($H514,'Raw data'!$A$3:$L$1417,8,FALSE())</f>
        <v>23</v>
      </c>
      <c r="N514" s="0" t="e">
        <f aca="false">VLOOKUP($H514,'Raw data'!$A$3:$L$1417,2,FALSE())</f>
        <v>#N/A</v>
      </c>
      <c r="O514" s="0" t="e">
        <f aca="false">VLOOKUP($H514,'Raw data'!$A$3:$L$1417,10,FALSE())</f>
        <v>#N/A</v>
      </c>
      <c r="P514" s="0" t="n">
        <f aca="false">VLOOKUP($H514,'Raw data'!$M$3:$N$1243,2,FALSE())</f>
        <v>20.22</v>
      </c>
    </row>
    <row r="515" customFormat="false" ht="12.75" hidden="false" customHeight="false" outlineLevel="0" collapsed="false">
      <c r="A515" s="96" t="n">
        <v>36305</v>
      </c>
      <c r="B515" s="0" t="n">
        <v>29.5</v>
      </c>
      <c r="E515" s="96" t="n">
        <f aca="false">CHOOSE(IF(WEEKDAY(E514+1,2)=6,1,IF(WEEKDAY(E514+1,2)=7,2,3)),IF(ISNUMBER(MATCH(E514+3,$Q$3:$Q$56,0)),E514+4,E514+3),IF(ISNUMBER(MATCH(E514+2,$Q$3:$Q$56,0)),E514+3,E514+2),IF(ISNUMBER(MATCH(E514+1,$Q$3:$Q$56,0)),E514+2,E514+1))</f>
        <v>36466</v>
      </c>
      <c r="F515" s="0" t="n">
        <f aca="false">VLOOKUP(E515,$A$3:$B$1257,2,FALSE())</f>
        <v>30.22</v>
      </c>
      <c r="H515" s="96" t="n">
        <f aca="true">OFFSET($E$3,IF(ISNUMBER(VLOOKUP(OFFSET($E$3,MATCH(H514,$E$3:$E$1028,0),0),$E$3:$F$1067,2,FALSE())),MATCH(H514,$E$3:$E$1028,0),MATCH(H514,$E$3:$E$1028,0)+1),0)</f>
        <v>36476</v>
      </c>
      <c r="I515" s="0" t="n">
        <f aca="false">VLOOKUP(H515,$A$3:$B$1257,2,FALSE())</f>
        <v>31.25</v>
      </c>
      <c r="J515" s="0" t="n">
        <f aca="false">VLOOKUP(H515,'Raw data'!$A$3:$L$1417,5,FALSE())</f>
        <v>17.93</v>
      </c>
      <c r="K515" s="0" t="n">
        <f aca="false">VLOOKUP($H515,'Raw data'!$A$3:$L$1417,10,FALSE())</f>
        <v>21.8</v>
      </c>
      <c r="L515" s="0" t="n">
        <f aca="false">VLOOKUP($H515,'Raw data'!$A$3:$L$1417,7,FALSE())</f>
        <v>29.75</v>
      </c>
      <c r="M515" s="0" t="n">
        <f aca="false">VLOOKUP($H515,'Raw data'!$A$3:$L$1417,8,FALSE())</f>
        <v>23</v>
      </c>
      <c r="N515" s="0" t="e">
        <f aca="false">VLOOKUP($H515,'Raw data'!$A$3:$L$1417,2,FALSE())</f>
        <v>#N/A</v>
      </c>
      <c r="O515" s="0" t="n">
        <f aca="false">VLOOKUP($H515,'Raw data'!$A$3:$L$1417,10,FALSE())</f>
        <v>21.8</v>
      </c>
      <c r="P515" s="0" t="n">
        <f aca="false">VLOOKUP($H515,'Raw data'!$M$3:$N$1243,2,FALSE())</f>
        <v>21.79</v>
      </c>
    </row>
    <row r="516" customFormat="false" ht="12.75" hidden="false" customHeight="false" outlineLevel="0" collapsed="false">
      <c r="A516" s="96" t="n">
        <v>36306</v>
      </c>
      <c r="B516" s="0" t="n">
        <v>30.22</v>
      </c>
      <c r="E516" s="96" t="n">
        <f aca="false">CHOOSE(IF(WEEKDAY(E515+1,2)=6,1,IF(WEEKDAY(E515+1,2)=7,2,3)),IF(ISNUMBER(MATCH(E515+3,$Q$3:$Q$56,0)),E515+4,E515+3),IF(ISNUMBER(MATCH(E515+2,$Q$3:$Q$56,0)),E515+3,E515+2),IF(ISNUMBER(MATCH(E515+1,$Q$3:$Q$56,0)),E515+2,E515+1))</f>
        <v>36467</v>
      </c>
      <c r="F516" s="0" t="n">
        <f aca="false">VLOOKUP(E516,$A$3:$B$1257,2,FALSE())</f>
        <v>31.48</v>
      </c>
      <c r="H516" s="96" t="n">
        <f aca="true">OFFSET($E$3,IF(ISNUMBER(VLOOKUP(OFFSET($E$3,MATCH(H515,$E$3:$E$1028,0),0),$E$3:$F$1067,2,FALSE())),MATCH(H515,$E$3:$E$1028,0),MATCH(H515,$E$3:$E$1028,0)+1),0)</f>
        <v>36479</v>
      </c>
      <c r="I516" s="0" t="n">
        <f aca="false">VLOOKUP(H516,$A$3:$B$1257,2,FALSE())</f>
        <v>31.79</v>
      </c>
      <c r="J516" s="0" t="n">
        <f aca="false">VLOOKUP(H516,'Raw data'!$A$3:$L$1417,5,FALSE())</f>
        <v>19.78</v>
      </c>
      <c r="K516" s="0" t="e">
        <f aca="false">VLOOKUP($H516,'Raw data'!$A$3:$L$1417,10,FALSE())</f>
        <v>#N/A</v>
      </c>
      <c r="L516" s="0" t="n">
        <f aca="false">VLOOKUP($H516,'Raw data'!$A$3:$L$1417,7,FALSE())</f>
        <v>28.63</v>
      </c>
      <c r="M516" s="0" t="n">
        <f aca="false">VLOOKUP($H516,'Raw data'!$A$3:$L$1417,8,FALSE())</f>
        <v>23.75</v>
      </c>
      <c r="N516" s="0" t="e">
        <f aca="false">VLOOKUP($H516,'Raw data'!$A$3:$L$1417,2,FALSE())</f>
        <v>#N/A</v>
      </c>
      <c r="O516" s="0" t="e">
        <f aca="false">VLOOKUP($H516,'Raw data'!$A$3:$L$1417,10,FALSE())</f>
        <v>#N/A</v>
      </c>
      <c r="P516" s="0" t="n">
        <f aca="false">VLOOKUP($H516,'Raw data'!$M$3:$N$1243,2,FALSE())</f>
        <v>23.2</v>
      </c>
    </row>
    <row r="517" customFormat="false" ht="12.75" hidden="false" customHeight="false" outlineLevel="0" collapsed="false">
      <c r="A517" s="96" t="n">
        <v>36307</v>
      </c>
      <c r="B517" s="0" t="n">
        <v>30.52</v>
      </c>
      <c r="E517" s="96" t="n">
        <f aca="false">CHOOSE(IF(WEEKDAY(E516+1,2)=6,1,IF(WEEKDAY(E516+1,2)=7,2,3)),IF(ISNUMBER(MATCH(E516+3,$Q$3:$Q$56,0)),E516+4,E516+3),IF(ISNUMBER(MATCH(E516+2,$Q$3:$Q$56,0)),E516+3,E516+2),IF(ISNUMBER(MATCH(E516+1,$Q$3:$Q$56,0)),E516+2,E516+1))</f>
        <v>36468</v>
      </c>
      <c r="F517" s="0" t="n">
        <f aca="false">VLOOKUP(E517,$A$3:$B$1257,2,FALSE())</f>
        <v>33.34</v>
      </c>
      <c r="H517" s="96" t="n">
        <f aca="true">OFFSET($E$3,IF(ISNUMBER(VLOOKUP(OFFSET($E$3,MATCH(H516,$E$3:$E$1028,0),0),$E$3:$F$1067,2,FALSE())),MATCH(H516,$E$3:$E$1028,0),MATCH(H516,$E$3:$E$1028,0)+1),0)</f>
        <v>36480</v>
      </c>
      <c r="I517" s="0" t="n">
        <f aca="false">VLOOKUP(H517,$A$3:$B$1257,2,FALSE())</f>
        <v>34.02</v>
      </c>
      <c r="J517" s="0" t="n">
        <f aca="false">VLOOKUP(H517,'Raw data'!$A$3:$L$1417,5,FALSE())</f>
        <v>22.29</v>
      </c>
      <c r="K517" s="0" t="e">
        <f aca="false">VLOOKUP($H517,'Raw data'!$A$3:$L$1417,10,FALSE())</f>
        <v>#N/A</v>
      </c>
      <c r="L517" s="0" t="n">
        <f aca="false">VLOOKUP($H517,'Raw data'!$A$3:$L$1417,7,FALSE())</f>
        <v>26.5</v>
      </c>
      <c r="M517" s="0" t="n">
        <f aca="false">VLOOKUP($H517,'Raw data'!$A$3:$L$1417,8,FALSE())</f>
        <v>24.78</v>
      </c>
      <c r="N517" s="0" t="e">
        <f aca="false">VLOOKUP($H517,'Raw data'!$A$3:$L$1417,2,FALSE())</f>
        <v>#N/A</v>
      </c>
      <c r="O517" s="0" t="e">
        <f aca="false">VLOOKUP($H517,'Raw data'!$A$3:$L$1417,10,FALSE())</f>
        <v>#N/A</v>
      </c>
      <c r="P517" s="0" t="n">
        <f aca="false">VLOOKUP($H517,'Raw data'!$M$3:$N$1243,2,FALSE())</f>
        <v>25.64</v>
      </c>
    </row>
    <row r="518" customFormat="false" ht="12.75" hidden="false" customHeight="false" outlineLevel="0" collapsed="false">
      <c r="A518" s="96" t="n">
        <v>36308</v>
      </c>
      <c r="B518" s="0" t="n">
        <v>29.07</v>
      </c>
      <c r="E518" s="96" t="n">
        <f aca="false">CHOOSE(IF(WEEKDAY(E517+1,2)=6,1,IF(WEEKDAY(E517+1,2)=7,2,3)),IF(ISNUMBER(MATCH(E517+3,$Q$3:$Q$56,0)),E517+4,E517+3),IF(ISNUMBER(MATCH(E517+2,$Q$3:$Q$56,0)),E517+3,E517+2),IF(ISNUMBER(MATCH(E517+1,$Q$3:$Q$56,0)),E517+2,E517+1))</f>
        <v>36469</v>
      </c>
      <c r="F518" s="0" t="n">
        <f aca="false">VLOOKUP(E518,$A$3:$B$1257,2,FALSE())</f>
        <v>30.41</v>
      </c>
      <c r="H518" s="96" t="n">
        <f aca="true">OFFSET($E$3,IF(ISNUMBER(VLOOKUP(OFFSET($E$3,MATCH(H517,$E$3:$E$1028,0),0),$E$3:$F$1067,2,FALSE())),MATCH(H517,$E$3:$E$1028,0),MATCH(H517,$E$3:$E$1028,0)+1),0)</f>
        <v>36481</v>
      </c>
      <c r="I518" s="0" t="n">
        <f aca="false">VLOOKUP(H518,$A$3:$B$1257,2,FALSE())</f>
        <v>38.87</v>
      </c>
      <c r="J518" s="0" t="n">
        <f aca="false">VLOOKUP(H518,'Raw data'!$A$3:$L$1417,5,FALSE())</f>
        <v>21.04</v>
      </c>
      <c r="K518" s="0" t="e">
        <f aca="false">VLOOKUP($H518,'Raw data'!$A$3:$L$1417,10,FALSE())</f>
        <v>#N/A</v>
      </c>
      <c r="L518" s="0" t="e">
        <f aca="false">VLOOKUP($H518,'Raw data'!$A$3:$L$1417,7,FALSE())</f>
        <v>#N/A</v>
      </c>
      <c r="M518" s="0" t="n">
        <f aca="false">VLOOKUP($H518,'Raw data'!$A$3:$L$1417,8,FALSE())</f>
        <v>26.57</v>
      </c>
      <c r="N518" s="0" t="e">
        <f aca="false">VLOOKUP($H518,'Raw data'!$A$3:$L$1417,2,FALSE())</f>
        <v>#N/A</v>
      </c>
      <c r="O518" s="0" t="e">
        <f aca="false">VLOOKUP($H518,'Raw data'!$A$3:$L$1417,10,FALSE())</f>
        <v>#N/A</v>
      </c>
      <c r="P518" s="0" t="n">
        <f aca="false">VLOOKUP($H518,'Raw data'!$M$3:$N$1243,2,FALSE())</f>
        <v>24.49</v>
      </c>
    </row>
    <row r="519" customFormat="false" ht="12.75" hidden="false" customHeight="false" outlineLevel="0" collapsed="false">
      <c r="A519" s="96" t="n">
        <v>36309</v>
      </c>
      <c r="B519" s="0" t="n">
        <v>29.17</v>
      </c>
      <c r="E519" s="96" t="n">
        <f aca="false">CHOOSE(IF(WEEKDAY(E518+1,2)=6,1,IF(WEEKDAY(E518+1,2)=7,2,3)),IF(ISNUMBER(MATCH(E518+3,$Q$3:$Q$56,0)),E518+4,E518+3),IF(ISNUMBER(MATCH(E518+2,$Q$3:$Q$56,0)),E518+3,E518+2),IF(ISNUMBER(MATCH(E518+1,$Q$3:$Q$56,0)),E518+2,E518+1))</f>
        <v>36472</v>
      </c>
      <c r="F519" s="0" t="n">
        <f aca="false">VLOOKUP(E519,$A$3:$B$1257,2,FALSE())</f>
        <v>30.94</v>
      </c>
      <c r="H519" s="96" t="n">
        <f aca="true">OFFSET($E$3,IF(ISNUMBER(VLOOKUP(OFFSET($E$3,MATCH(H518,$E$3:$E$1028,0),0),$E$3:$F$1067,2,FALSE())),MATCH(H518,$E$3:$E$1028,0),MATCH(H518,$E$3:$E$1028,0)+1),0)</f>
        <v>36482</v>
      </c>
      <c r="I519" s="0" t="n">
        <f aca="false">VLOOKUP(H519,$A$3:$B$1257,2,FALSE())</f>
        <v>34.98</v>
      </c>
      <c r="J519" s="0" t="n">
        <f aca="false">VLOOKUP(H519,'Raw data'!$A$3:$L$1417,5,FALSE())</f>
        <v>24.07</v>
      </c>
      <c r="K519" s="0" t="e">
        <f aca="false">VLOOKUP($H519,'Raw data'!$A$3:$L$1417,10,FALSE())</f>
        <v>#N/A</v>
      </c>
      <c r="L519" s="0" t="e">
        <f aca="false">VLOOKUP($H519,'Raw data'!$A$3:$L$1417,7,FALSE())</f>
        <v>#N/A</v>
      </c>
      <c r="M519" s="0" t="e">
        <f aca="false">VLOOKUP($H519,'Raw data'!$A$3:$L$1417,8,FALSE())</f>
        <v>#N/A</v>
      </c>
      <c r="N519" s="0" t="e">
        <f aca="false">VLOOKUP($H519,'Raw data'!$A$3:$L$1417,2,FALSE())</f>
        <v>#N/A</v>
      </c>
      <c r="O519" s="0" t="e">
        <f aca="false">VLOOKUP($H519,'Raw data'!$A$3:$L$1417,10,FALSE())</f>
        <v>#N/A</v>
      </c>
      <c r="P519" s="0" t="n">
        <f aca="false">VLOOKUP($H519,'Raw data'!$M$3:$N$1243,2,FALSE())</f>
        <v>23.84</v>
      </c>
    </row>
    <row r="520" customFormat="false" ht="12.75" hidden="false" customHeight="false" outlineLevel="0" collapsed="false">
      <c r="A520" s="96" t="n">
        <v>36310</v>
      </c>
      <c r="B520" s="0" t="n">
        <v>29.17</v>
      </c>
      <c r="E520" s="96" t="n">
        <f aca="false">CHOOSE(IF(WEEKDAY(E519+1,2)=6,1,IF(WEEKDAY(E519+1,2)=7,2,3)),IF(ISNUMBER(MATCH(E519+3,$Q$3:$Q$56,0)),E519+4,E519+3),IF(ISNUMBER(MATCH(E519+2,$Q$3:$Q$56,0)),E519+3,E519+2),IF(ISNUMBER(MATCH(E519+1,$Q$3:$Q$56,0)),E519+2,E519+1))</f>
        <v>36473</v>
      </c>
      <c r="F520" s="0" t="n">
        <f aca="false">VLOOKUP(E520,$A$3:$B$1257,2,FALSE())</f>
        <v>29.61</v>
      </c>
      <c r="H520" s="96" t="n">
        <f aca="true">OFFSET($E$3,IF(ISNUMBER(VLOOKUP(OFFSET($E$3,MATCH(H519,$E$3:$E$1028,0),0),$E$3:$F$1067,2,FALSE())),MATCH(H519,$E$3:$E$1028,0),MATCH(H519,$E$3:$E$1028,0)+1),0)</f>
        <v>36483</v>
      </c>
      <c r="I520" s="0" t="n">
        <f aca="false">VLOOKUP(H520,$A$3:$B$1257,2,FALSE())</f>
        <v>33.78</v>
      </c>
      <c r="J520" s="0" t="n">
        <f aca="false">VLOOKUP(H520,'Raw data'!$A$3:$L$1417,5,FALSE())</f>
        <v>24.11</v>
      </c>
      <c r="K520" s="0" t="n">
        <f aca="false">VLOOKUP($H520,'Raw data'!$A$3:$L$1417,10,FALSE())</f>
        <v>24</v>
      </c>
      <c r="L520" s="0" t="e">
        <f aca="false">VLOOKUP($H520,'Raw data'!$A$3:$L$1417,7,FALSE())</f>
        <v>#N/A</v>
      </c>
      <c r="M520" s="0" t="e">
        <f aca="false">VLOOKUP($H520,'Raw data'!$A$3:$L$1417,8,FALSE())</f>
        <v>#N/A</v>
      </c>
      <c r="N520" s="0" t="e">
        <f aca="false">VLOOKUP($H520,'Raw data'!$A$3:$L$1417,2,FALSE())</f>
        <v>#N/A</v>
      </c>
      <c r="O520" s="0" t="n">
        <f aca="false">VLOOKUP($H520,'Raw data'!$A$3:$L$1417,10,FALSE())</f>
        <v>24</v>
      </c>
      <c r="P520" s="0" t="n">
        <f aca="false">VLOOKUP($H520,'Raw data'!$M$3:$N$1243,2,FALSE())</f>
        <v>21.74</v>
      </c>
    </row>
    <row r="521" customFormat="false" ht="12.75" hidden="false" customHeight="false" outlineLevel="0" collapsed="false">
      <c r="A521" s="96" t="n">
        <v>36312</v>
      </c>
      <c r="B521" s="0" t="n">
        <v>33.43</v>
      </c>
      <c r="E521" s="96" t="n">
        <f aca="false">CHOOSE(IF(WEEKDAY(E520+1,2)=6,1,IF(WEEKDAY(E520+1,2)=7,2,3)),IF(ISNUMBER(MATCH(E520+3,$Q$3:$Q$56,0)),E520+4,E520+3),IF(ISNUMBER(MATCH(E520+2,$Q$3:$Q$56,0)),E520+3,E520+2),IF(ISNUMBER(MATCH(E520+1,$Q$3:$Q$56,0)),E520+2,E520+1))</f>
        <v>36474</v>
      </c>
      <c r="F521" s="0" t="n">
        <f aca="false">VLOOKUP(E521,$A$3:$B$1257,2,FALSE())</f>
        <v>29.09</v>
      </c>
      <c r="H521" s="96" t="n">
        <f aca="true">OFFSET($E$3,IF(ISNUMBER(VLOOKUP(OFFSET($E$3,MATCH(H520,$E$3:$E$1028,0),0),$E$3:$F$1067,2,FALSE())),MATCH(H520,$E$3:$E$1028,0),MATCH(H520,$E$3:$E$1028,0)+1),0)</f>
        <v>36486</v>
      </c>
      <c r="I521" s="0" t="n">
        <f aca="false">VLOOKUP(H521,$A$3:$B$1257,2,FALSE())</f>
        <v>33.29</v>
      </c>
      <c r="J521" s="0" t="n">
        <f aca="false">VLOOKUP(H521,'Raw data'!$A$3:$L$1417,5,FALSE())</f>
        <v>19.77</v>
      </c>
      <c r="K521" s="0" t="n">
        <f aca="false">VLOOKUP($H521,'Raw data'!$A$3:$L$1417,10,FALSE())</f>
        <v>20.88</v>
      </c>
      <c r="L521" s="0" t="e">
        <f aca="false">VLOOKUP($H521,'Raw data'!$A$3:$L$1417,7,FALSE())</f>
        <v>#N/A</v>
      </c>
      <c r="M521" s="0" t="n">
        <f aca="false">VLOOKUP($H521,'Raw data'!$A$3:$L$1417,8,FALSE())</f>
        <v>23.17</v>
      </c>
      <c r="N521" s="0" t="e">
        <f aca="false">VLOOKUP($H521,'Raw data'!$A$3:$L$1417,2,FALSE())</f>
        <v>#N/A</v>
      </c>
      <c r="O521" s="0" t="n">
        <f aca="false">VLOOKUP($H521,'Raw data'!$A$3:$L$1417,10,FALSE())</f>
        <v>20.88</v>
      </c>
      <c r="P521" s="0" t="n">
        <f aca="false">VLOOKUP($H521,'Raw data'!$M$3:$N$1243,2,FALSE())</f>
        <v>20.19</v>
      </c>
    </row>
    <row r="522" customFormat="false" ht="12.75" hidden="false" customHeight="false" outlineLevel="0" collapsed="false">
      <c r="A522" s="96" t="n">
        <v>36313</v>
      </c>
      <c r="B522" s="0" t="n">
        <v>34.64</v>
      </c>
      <c r="E522" s="96" t="n">
        <f aca="false">CHOOSE(IF(WEEKDAY(E521+1,2)=6,1,IF(WEEKDAY(E521+1,2)=7,2,3)),IF(ISNUMBER(MATCH(E521+3,$Q$3:$Q$56,0)),E521+4,E521+3),IF(ISNUMBER(MATCH(E521+2,$Q$3:$Q$56,0)),E521+3,E521+2),IF(ISNUMBER(MATCH(E521+1,$Q$3:$Q$56,0)),E521+2,E521+1))</f>
        <v>36475</v>
      </c>
      <c r="F522" s="0" t="n">
        <f aca="false">VLOOKUP(E522,$A$3:$B$1257,2,FALSE())</f>
        <v>30.08</v>
      </c>
      <c r="H522" s="96" t="n">
        <f aca="true">OFFSET($E$3,IF(ISNUMBER(VLOOKUP(OFFSET($E$3,MATCH(H521,$E$3:$E$1028,0),0),$E$3:$F$1067,2,FALSE())),MATCH(H521,$E$3:$E$1028,0),MATCH(H521,$E$3:$E$1028,0)+1),0)</f>
        <v>36487</v>
      </c>
      <c r="I522" s="0" t="n">
        <f aca="false">VLOOKUP(H522,$A$3:$B$1257,2,FALSE())</f>
        <v>29.97</v>
      </c>
      <c r="J522" s="0" t="n">
        <f aca="false">VLOOKUP(H522,'Raw data'!$A$3:$L$1417,5,FALSE())</f>
        <v>15.89</v>
      </c>
      <c r="K522" s="0" t="n">
        <f aca="false">VLOOKUP($H522,'Raw data'!$A$3:$L$1417,10,FALSE())</f>
        <v>18</v>
      </c>
      <c r="L522" s="0" t="e">
        <f aca="false">VLOOKUP($H522,'Raw data'!$A$3:$L$1417,7,FALSE())</f>
        <v>#N/A</v>
      </c>
      <c r="M522" s="0" t="e">
        <f aca="false">VLOOKUP($H522,'Raw data'!$A$3:$L$1417,8,FALSE())</f>
        <v>#N/A</v>
      </c>
      <c r="N522" s="0" t="e">
        <f aca="false">VLOOKUP($H522,'Raw data'!$A$3:$L$1417,2,FALSE())</f>
        <v>#N/A</v>
      </c>
      <c r="O522" s="0" t="n">
        <f aca="false">VLOOKUP($H522,'Raw data'!$A$3:$L$1417,10,FALSE())</f>
        <v>18</v>
      </c>
      <c r="P522" s="0" t="n">
        <f aca="false">VLOOKUP($H522,'Raw data'!$M$3:$N$1243,2,FALSE())</f>
        <v>17.95</v>
      </c>
    </row>
    <row r="523" customFormat="false" ht="12.75" hidden="false" customHeight="false" outlineLevel="0" collapsed="false">
      <c r="A523" s="96" t="n">
        <v>36314</v>
      </c>
      <c r="B523" s="0" t="n">
        <v>40.61</v>
      </c>
      <c r="E523" s="96" t="n">
        <f aca="false">CHOOSE(IF(WEEKDAY(E522+1,2)=6,1,IF(WEEKDAY(E522+1,2)=7,2,3)),IF(ISNUMBER(MATCH(E522+3,$Q$3:$Q$56,0)),E522+4,E522+3),IF(ISNUMBER(MATCH(E522+2,$Q$3:$Q$56,0)),E522+3,E522+2),IF(ISNUMBER(MATCH(E522+1,$Q$3:$Q$56,0)),E522+2,E522+1))</f>
        <v>36476</v>
      </c>
      <c r="F523" s="0" t="n">
        <f aca="false">VLOOKUP(E523,$A$3:$B$1257,2,FALSE())</f>
        <v>31.25</v>
      </c>
      <c r="H523" s="96" t="n">
        <f aca="true">OFFSET($E$3,IF(ISNUMBER(VLOOKUP(OFFSET($E$3,MATCH(H522,$E$3:$E$1028,0),0),$E$3:$F$1067,2,FALSE())),MATCH(H522,$E$3:$E$1028,0),MATCH(H522,$E$3:$E$1028,0)+1),0)</f>
        <v>36488</v>
      </c>
      <c r="I523" s="0" t="n">
        <f aca="false">VLOOKUP(H523,$A$3:$B$1257,2,FALSE())</f>
        <v>29.84</v>
      </c>
      <c r="J523" s="0" t="n">
        <f aca="false">VLOOKUP(H523,'Raw data'!$A$3:$L$1417,5,FALSE())</f>
        <v>15.08</v>
      </c>
      <c r="K523" s="0" t="n">
        <f aca="false">VLOOKUP($H523,'Raw data'!$A$3:$L$1417,10,FALSE())</f>
        <v>17</v>
      </c>
      <c r="L523" s="0" t="e">
        <f aca="false">VLOOKUP($H523,'Raw data'!$A$3:$L$1417,7,FALSE())</f>
        <v>#N/A</v>
      </c>
      <c r="M523" s="0" t="e">
        <f aca="false">VLOOKUP($H523,'Raw data'!$A$3:$L$1417,8,FALSE())</f>
        <v>#N/A</v>
      </c>
      <c r="N523" s="0" t="e">
        <f aca="false">VLOOKUP($H523,'Raw data'!$A$3:$L$1417,2,FALSE())</f>
        <v>#N/A</v>
      </c>
      <c r="O523" s="0" t="n">
        <f aca="false">VLOOKUP($H523,'Raw data'!$A$3:$L$1417,10,FALSE())</f>
        <v>17</v>
      </c>
      <c r="P523" s="0" t="n">
        <f aca="false">VLOOKUP($H523,'Raw data'!$M$3:$N$1243,2,FALSE())</f>
        <v>16.65</v>
      </c>
    </row>
    <row r="524" customFormat="false" ht="12.75" hidden="false" customHeight="false" outlineLevel="0" collapsed="false">
      <c r="A524" s="96" t="n">
        <v>36315</v>
      </c>
      <c r="B524" s="0" t="n">
        <v>43.44</v>
      </c>
      <c r="E524" s="96" t="n">
        <f aca="false">CHOOSE(IF(WEEKDAY(E523+1,2)=6,1,IF(WEEKDAY(E523+1,2)=7,2,3)),IF(ISNUMBER(MATCH(E523+3,$Q$3:$Q$56,0)),E523+4,E523+3),IF(ISNUMBER(MATCH(E523+2,$Q$3:$Q$56,0)),E523+3,E523+2),IF(ISNUMBER(MATCH(E523+1,$Q$3:$Q$56,0)),E523+2,E523+1))</f>
        <v>36479</v>
      </c>
      <c r="F524" s="0" t="n">
        <f aca="false">VLOOKUP(E524,$A$3:$B$1257,2,FALSE())</f>
        <v>31.79</v>
      </c>
      <c r="H524" s="96" t="n">
        <f aca="true">OFFSET($E$3,IF(ISNUMBER(VLOOKUP(OFFSET($E$3,MATCH(H523,$E$3:$E$1028,0),0),$E$3:$F$1067,2,FALSE())),MATCH(H523,$E$3:$E$1028,0),MATCH(H523,$E$3:$E$1028,0)+1),0)</f>
        <v>36493</v>
      </c>
      <c r="I524" s="0" t="n">
        <f aca="false">VLOOKUP(H524,$A$3:$B$1257,2,FALSE())</f>
        <v>34.88</v>
      </c>
      <c r="J524" s="0" t="n">
        <f aca="false">VLOOKUP(H524,'Raw data'!$A$3:$L$1417,5,FALSE())</f>
        <v>21.15</v>
      </c>
      <c r="K524" s="0" t="e">
        <f aca="false">VLOOKUP($H524,'Raw data'!$A$3:$L$1417,10,FALSE())</f>
        <v>#N/A</v>
      </c>
      <c r="L524" s="0" t="n">
        <f aca="false">VLOOKUP($H524,'Raw data'!$A$3:$L$1417,7,FALSE())</f>
        <v>25</v>
      </c>
      <c r="M524" s="0" t="n">
        <f aca="false">VLOOKUP($H524,'Raw data'!$A$3:$L$1417,8,FALSE())</f>
        <v>22</v>
      </c>
      <c r="N524" s="0" t="e">
        <f aca="false">VLOOKUP($H524,'Raw data'!$A$3:$L$1417,2,FALSE())</f>
        <v>#N/A</v>
      </c>
      <c r="O524" s="0" t="e">
        <f aca="false">VLOOKUP($H524,'Raw data'!$A$3:$L$1417,10,FALSE())</f>
        <v>#N/A</v>
      </c>
      <c r="P524" s="0" t="n">
        <f aca="false">VLOOKUP($H524,'Raw data'!$M$3:$N$1243,2,FALSE())</f>
        <v>24.72</v>
      </c>
    </row>
    <row r="525" customFormat="false" ht="12.75" hidden="false" customHeight="false" outlineLevel="0" collapsed="false">
      <c r="A525" s="96" t="n">
        <v>36316</v>
      </c>
      <c r="B525" s="0" t="n">
        <v>30.5</v>
      </c>
      <c r="E525" s="96" t="n">
        <f aca="false">CHOOSE(IF(WEEKDAY(E524+1,2)=6,1,IF(WEEKDAY(E524+1,2)=7,2,3)),IF(ISNUMBER(MATCH(E524+3,$Q$3:$Q$56,0)),E524+4,E524+3),IF(ISNUMBER(MATCH(E524+2,$Q$3:$Q$56,0)),E524+3,E524+2),IF(ISNUMBER(MATCH(E524+1,$Q$3:$Q$56,0)),E524+2,E524+1))</f>
        <v>36480</v>
      </c>
      <c r="F525" s="0" t="n">
        <f aca="false">VLOOKUP(E525,$A$3:$B$1257,2,FALSE())</f>
        <v>34.02</v>
      </c>
      <c r="H525" s="96" t="n">
        <f aca="true">OFFSET($E$3,IF(ISNUMBER(VLOOKUP(OFFSET($E$3,MATCH(H524,$E$3:$E$1028,0),0),$E$3:$F$1067,2,FALSE())),MATCH(H524,$E$3:$E$1028,0),MATCH(H524,$E$3:$E$1028,0)+1),0)</f>
        <v>36494</v>
      </c>
      <c r="I525" s="0" t="n">
        <f aca="false">VLOOKUP(H525,$A$3:$B$1257,2,FALSE())</f>
        <v>33.37</v>
      </c>
      <c r="J525" s="0" t="n">
        <f aca="false">VLOOKUP(H525,'Raw data'!$A$3:$L$1417,5,FALSE())</f>
        <v>23.31</v>
      </c>
      <c r="K525" s="0" t="e">
        <f aca="false">VLOOKUP($H525,'Raw data'!$A$3:$L$1417,10,FALSE())</f>
        <v>#N/A</v>
      </c>
      <c r="L525" s="0" t="e">
        <f aca="false">VLOOKUP($H525,'Raw data'!$A$3:$L$1417,7,FALSE())</f>
        <v>#N/A</v>
      </c>
      <c r="M525" s="0" t="e">
        <f aca="false">VLOOKUP($H525,'Raw data'!$A$3:$L$1417,8,FALSE())</f>
        <v>#N/A</v>
      </c>
      <c r="N525" s="0" t="e">
        <f aca="false">VLOOKUP($H525,'Raw data'!$A$3:$L$1417,2,FALSE())</f>
        <v>#N/A</v>
      </c>
      <c r="O525" s="0" t="e">
        <f aca="false">VLOOKUP($H525,'Raw data'!$A$3:$L$1417,10,FALSE())</f>
        <v>#N/A</v>
      </c>
      <c r="P525" s="0" t="n">
        <f aca="false">VLOOKUP($H525,'Raw data'!$M$3:$N$1243,2,FALSE())</f>
        <v>26.54</v>
      </c>
    </row>
    <row r="526" customFormat="false" ht="12.75" hidden="false" customHeight="false" outlineLevel="0" collapsed="false">
      <c r="A526" s="96" t="n">
        <v>36317</v>
      </c>
      <c r="B526" s="0" t="n">
        <v>30.5</v>
      </c>
      <c r="E526" s="96" t="n">
        <f aca="false">CHOOSE(IF(WEEKDAY(E525+1,2)=6,1,IF(WEEKDAY(E525+1,2)=7,2,3)),IF(ISNUMBER(MATCH(E525+3,$Q$3:$Q$56,0)),E525+4,E525+3),IF(ISNUMBER(MATCH(E525+2,$Q$3:$Q$56,0)),E525+3,E525+2),IF(ISNUMBER(MATCH(E525+1,$Q$3:$Q$56,0)),E525+2,E525+1))</f>
        <v>36481</v>
      </c>
      <c r="F526" s="0" t="n">
        <f aca="false">VLOOKUP(E526,$A$3:$B$1257,2,FALSE())</f>
        <v>38.87</v>
      </c>
      <c r="H526" s="96" t="n">
        <f aca="true">OFFSET($E$3,IF(ISNUMBER(VLOOKUP(OFFSET($E$3,MATCH(H525,$E$3:$E$1028,0),0),$E$3:$F$1067,2,FALSE())),MATCH(H525,$E$3:$E$1028,0),MATCH(H525,$E$3:$E$1028,0)+1),0)</f>
        <v>36495</v>
      </c>
      <c r="I526" s="0" t="n">
        <f aca="false">VLOOKUP(H526,$A$3:$B$1257,2,FALSE())</f>
        <v>33.32</v>
      </c>
      <c r="J526" s="0" t="n">
        <f aca="false">VLOOKUP(H526,'Raw data'!$A$3:$L$1417,5,FALSE())</f>
        <v>26.28</v>
      </c>
      <c r="K526" s="0" t="n">
        <f aca="false">VLOOKUP($H526,'Raw data'!$A$3:$L$1417,10,FALSE())</f>
        <v>27</v>
      </c>
      <c r="L526" s="0" t="e">
        <f aca="false">VLOOKUP($H526,'Raw data'!$A$3:$L$1417,7,FALSE())</f>
        <v>#N/A</v>
      </c>
      <c r="M526" s="0" t="n">
        <f aca="false">VLOOKUP($H526,'Raw data'!$A$3:$L$1417,8,FALSE())</f>
        <v>24.5</v>
      </c>
      <c r="N526" s="0" t="e">
        <f aca="false">VLOOKUP($H526,'Raw data'!$A$3:$L$1417,2,FALSE())</f>
        <v>#N/A</v>
      </c>
      <c r="O526" s="0" t="n">
        <f aca="false">VLOOKUP($H526,'Raw data'!$A$3:$L$1417,10,FALSE())</f>
        <v>27</v>
      </c>
      <c r="P526" s="0" t="n">
        <f aca="false">VLOOKUP($H526,'Raw data'!$M$3:$N$1243,2,FALSE())</f>
        <v>27.17</v>
      </c>
    </row>
    <row r="527" customFormat="false" ht="12.75" hidden="false" customHeight="false" outlineLevel="0" collapsed="false">
      <c r="A527" s="96" t="n">
        <v>36318</v>
      </c>
      <c r="B527" s="0" t="n">
        <v>67.35</v>
      </c>
      <c r="E527" s="96" t="n">
        <f aca="false">CHOOSE(IF(WEEKDAY(E526+1,2)=6,1,IF(WEEKDAY(E526+1,2)=7,2,3)),IF(ISNUMBER(MATCH(E526+3,$Q$3:$Q$56,0)),E526+4,E526+3),IF(ISNUMBER(MATCH(E526+2,$Q$3:$Q$56,0)),E526+3,E526+2),IF(ISNUMBER(MATCH(E526+1,$Q$3:$Q$56,0)),E526+2,E526+1))</f>
        <v>36482</v>
      </c>
      <c r="F527" s="0" t="n">
        <f aca="false">VLOOKUP(E527,$A$3:$B$1257,2,FALSE())</f>
        <v>34.98</v>
      </c>
      <c r="H527" s="96" t="n">
        <f aca="true">OFFSET($E$3,IF(ISNUMBER(VLOOKUP(OFFSET($E$3,MATCH(H526,$E$3:$E$1028,0),0),$E$3:$F$1067,2,FALSE())),MATCH(H526,$E$3:$E$1028,0),MATCH(H526,$E$3:$E$1028,0)+1),0)</f>
        <v>36496</v>
      </c>
      <c r="I527" s="0" t="n">
        <f aca="false">VLOOKUP(H527,$A$3:$B$1257,2,FALSE())</f>
        <v>31.83</v>
      </c>
      <c r="J527" s="0" t="n">
        <f aca="false">VLOOKUP(H527,'Raw data'!$A$3:$L$1417,5,FALSE())</f>
        <v>23.35</v>
      </c>
      <c r="K527" s="0" t="n">
        <f aca="false">VLOOKUP($H527,'Raw data'!$A$3:$L$1417,10,FALSE())</f>
        <v>23.4</v>
      </c>
      <c r="L527" s="0" t="e">
        <f aca="false">VLOOKUP($H527,'Raw data'!$A$3:$L$1417,7,FALSE())</f>
        <v>#N/A</v>
      </c>
      <c r="M527" s="0" t="e">
        <f aca="false">VLOOKUP($H527,'Raw data'!$A$3:$L$1417,8,FALSE())</f>
        <v>#N/A</v>
      </c>
      <c r="N527" s="0" t="e">
        <f aca="false">VLOOKUP($H527,'Raw data'!$A$3:$L$1417,2,FALSE())</f>
        <v>#N/A</v>
      </c>
      <c r="O527" s="0" t="n">
        <f aca="false">VLOOKUP($H527,'Raw data'!$A$3:$L$1417,10,FALSE())</f>
        <v>23.4</v>
      </c>
      <c r="P527" s="0" t="n">
        <f aca="false">VLOOKUP($H527,'Raw data'!$M$3:$N$1243,2,FALSE())</f>
        <v>25.32</v>
      </c>
    </row>
    <row r="528" customFormat="false" ht="12.75" hidden="false" customHeight="false" outlineLevel="0" collapsed="false">
      <c r="A528" s="96" t="n">
        <v>36319</v>
      </c>
      <c r="B528" s="0" t="n">
        <v>145.53</v>
      </c>
      <c r="E528" s="96" t="n">
        <f aca="false">CHOOSE(IF(WEEKDAY(E527+1,2)=6,1,IF(WEEKDAY(E527+1,2)=7,2,3)),IF(ISNUMBER(MATCH(E527+3,$Q$3:$Q$56,0)),E527+4,E527+3),IF(ISNUMBER(MATCH(E527+2,$Q$3:$Q$56,0)),E527+3,E527+2),IF(ISNUMBER(MATCH(E527+1,$Q$3:$Q$56,0)),E527+2,E527+1))</f>
        <v>36483</v>
      </c>
      <c r="F528" s="0" t="n">
        <f aca="false">VLOOKUP(E528,$A$3:$B$1257,2,FALSE())</f>
        <v>33.78</v>
      </c>
      <c r="H528" s="96" t="n">
        <f aca="true">OFFSET($E$3,IF(ISNUMBER(VLOOKUP(OFFSET($E$3,MATCH(H527,$E$3:$E$1028,0),0),$E$3:$F$1067,2,FALSE())),MATCH(H527,$E$3:$E$1028,0),MATCH(H527,$E$3:$E$1028,0)+1),0)</f>
        <v>36497</v>
      </c>
      <c r="I528" s="0" t="n">
        <f aca="false">VLOOKUP(H528,$A$3:$B$1257,2,FALSE())</f>
        <v>30.62</v>
      </c>
      <c r="J528" s="0" t="n">
        <f aca="false">VLOOKUP(H528,'Raw data'!$A$3:$L$1417,5,FALSE())</f>
        <v>17.53</v>
      </c>
      <c r="K528" s="0" t="n">
        <f aca="false">VLOOKUP($H528,'Raw data'!$A$3:$L$1417,10,FALSE())</f>
        <v>26</v>
      </c>
      <c r="L528" s="0" t="e">
        <f aca="false">VLOOKUP($H528,'Raw data'!$A$3:$L$1417,7,FALSE())</f>
        <v>#N/A</v>
      </c>
      <c r="M528" s="0" t="n">
        <f aca="false">VLOOKUP($H528,'Raw data'!$A$3:$L$1417,8,FALSE())</f>
        <v>20</v>
      </c>
      <c r="N528" s="0" t="e">
        <f aca="false">VLOOKUP($H528,'Raw data'!$A$3:$L$1417,2,FALSE())</f>
        <v>#N/A</v>
      </c>
      <c r="O528" s="0" t="n">
        <f aca="false">VLOOKUP($H528,'Raw data'!$A$3:$L$1417,10,FALSE())</f>
        <v>26</v>
      </c>
      <c r="P528" s="0" t="n">
        <f aca="false">VLOOKUP($H528,'Raw data'!$M$3:$N$1243,2,FALSE())</f>
        <v>20.98</v>
      </c>
    </row>
    <row r="529" customFormat="false" ht="12.75" hidden="false" customHeight="false" outlineLevel="0" collapsed="false">
      <c r="A529" s="96" t="n">
        <v>36320</v>
      </c>
      <c r="B529" s="0" t="n">
        <v>63.75</v>
      </c>
      <c r="E529" s="96" t="n">
        <f aca="false">CHOOSE(IF(WEEKDAY(E528+1,2)=6,1,IF(WEEKDAY(E528+1,2)=7,2,3)),IF(ISNUMBER(MATCH(E528+3,$Q$3:$Q$56,0)),E528+4,E528+3),IF(ISNUMBER(MATCH(E528+2,$Q$3:$Q$56,0)),E528+3,E528+2),IF(ISNUMBER(MATCH(E528+1,$Q$3:$Q$56,0)),E528+2,E528+1))</f>
        <v>36486</v>
      </c>
      <c r="F529" s="0" t="n">
        <f aca="false">VLOOKUP(E529,$A$3:$B$1257,2,FALSE())</f>
        <v>33.29</v>
      </c>
      <c r="H529" s="96" t="n">
        <f aca="true">OFFSET($E$3,IF(ISNUMBER(VLOOKUP(OFFSET($E$3,MATCH(H528,$E$3:$E$1028,0),0),$E$3:$F$1067,2,FALSE())),MATCH(H528,$E$3:$E$1028,0),MATCH(H528,$E$3:$E$1028,0)+1),0)</f>
        <v>36500</v>
      </c>
      <c r="I529" s="0" t="n">
        <f aca="false">VLOOKUP(H529,$A$3:$B$1257,2,FALSE())</f>
        <v>29.53</v>
      </c>
      <c r="J529" s="0" t="n">
        <f aca="false">VLOOKUP(H529,'Raw data'!$A$3:$L$1417,5,FALSE())</f>
        <v>16.77</v>
      </c>
      <c r="K529" s="0" t="n">
        <f aca="false">VLOOKUP($H529,'Raw data'!$A$3:$L$1417,10,FALSE())</f>
        <v>21.5</v>
      </c>
      <c r="L529" s="0" t="e">
        <f aca="false">VLOOKUP($H529,'Raw data'!$A$3:$L$1417,7,FALSE())</f>
        <v>#N/A</v>
      </c>
      <c r="M529" s="0" t="n">
        <f aca="false">VLOOKUP($H529,'Raw data'!$A$3:$L$1417,8,FALSE())</f>
        <v>21</v>
      </c>
      <c r="N529" s="0" t="e">
        <f aca="false">VLOOKUP($H529,'Raw data'!$A$3:$L$1417,2,FALSE())</f>
        <v>#N/A</v>
      </c>
      <c r="O529" s="0" t="n">
        <f aca="false">VLOOKUP($H529,'Raw data'!$A$3:$L$1417,10,FALSE())</f>
        <v>21.5</v>
      </c>
      <c r="P529" s="0" t="n">
        <f aca="false">VLOOKUP($H529,'Raw data'!$M$3:$N$1243,2,FALSE())</f>
        <v>20.81</v>
      </c>
    </row>
    <row r="530" customFormat="false" ht="12.75" hidden="false" customHeight="false" outlineLevel="0" collapsed="false">
      <c r="A530" s="96" t="n">
        <v>36321</v>
      </c>
      <c r="B530" s="0" t="n">
        <v>46.84</v>
      </c>
      <c r="E530" s="96" t="n">
        <f aca="false">CHOOSE(IF(WEEKDAY(E529+1,2)=6,1,IF(WEEKDAY(E529+1,2)=7,2,3)),IF(ISNUMBER(MATCH(E529+3,$Q$3:$Q$56,0)),E529+4,E529+3),IF(ISNUMBER(MATCH(E529+2,$Q$3:$Q$56,0)),E529+3,E529+2),IF(ISNUMBER(MATCH(E529+1,$Q$3:$Q$56,0)),E529+2,E529+1))</f>
        <v>36487</v>
      </c>
      <c r="F530" s="0" t="n">
        <f aca="false">VLOOKUP(E530,$A$3:$B$1257,2,FALSE())</f>
        <v>29.97</v>
      </c>
      <c r="H530" s="96" t="n">
        <f aca="true">OFFSET($E$3,IF(ISNUMBER(VLOOKUP(OFFSET($E$3,MATCH(H529,$E$3:$E$1028,0),0),$E$3:$F$1067,2,FALSE())),MATCH(H529,$E$3:$E$1028,0),MATCH(H529,$E$3:$E$1028,0)+1),0)</f>
        <v>36501</v>
      </c>
      <c r="I530" s="0" t="n">
        <f aca="false">VLOOKUP(H530,$A$3:$B$1257,2,FALSE())</f>
        <v>26.8</v>
      </c>
      <c r="J530" s="0" t="n">
        <f aca="false">VLOOKUP(H530,'Raw data'!$A$3:$L$1417,5,FALSE())</f>
        <v>18.3</v>
      </c>
      <c r="K530" s="0" t="e">
        <f aca="false">VLOOKUP($H530,'Raw data'!$A$3:$L$1417,10,FALSE())</f>
        <v>#N/A</v>
      </c>
      <c r="L530" s="0" t="e">
        <f aca="false">VLOOKUP($H530,'Raw data'!$A$3:$L$1417,7,FALSE())</f>
        <v>#N/A</v>
      </c>
      <c r="M530" s="0" t="n">
        <f aca="false">VLOOKUP($H530,'Raw data'!$A$3:$L$1417,8,FALSE())</f>
        <v>20</v>
      </c>
      <c r="N530" s="0" t="e">
        <f aca="false">VLOOKUP($H530,'Raw data'!$A$3:$L$1417,2,FALSE())</f>
        <v>#N/A</v>
      </c>
      <c r="O530" s="0" t="e">
        <f aca="false">VLOOKUP($H530,'Raw data'!$A$3:$L$1417,10,FALSE())</f>
        <v>#N/A</v>
      </c>
      <c r="P530" s="0" t="n">
        <f aca="false">VLOOKUP($H530,'Raw data'!$M$3:$N$1243,2,FALSE())</f>
        <v>20.5</v>
      </c>
    </row>
    <row r="531" customFormat="false" ht="12.75" hidden="false" customHeight="false" outlineLevel="0" collapsed="false">
      <c r="A531" s="96" t="n">
        <v>36322</v>
      </c>
      <c r="B531" s="0" t="n">
        <v>32.07</v>
      </c>
      <c r="E531" s="96" t="n">
        <f aca="false">CHOOSE(IF(WEEKDAY(E530+1,2)=6,1,IF(WEEKDAY(E530+1,2)=7,2,3)),IF(ISNUMBER(MATCH(E530+3,$Q$3:$Q$56,0)),E530+4,E530+3),IF(ISNUMBER(MATCH(E530+2,$Q$3:$Q$56,0)),E530+3,E530+2),IF(ISNUMBER(MATCH(E530+1,$Q$3:$Q$56,0)),E530+2,E530+1))</f>
        <v>36488</v>
      </c>
      <c r="F531" s="0" t="n">
        <f aca="false">VLOOKUP(E531,$A$3:$B$1257,2,FALSE())</f>
        <v>29.84</v>
      </c>
      <c r="H531" s="96" t="n">
        <f aca="true">OFFSET($E$3,IF(ISNUMBER(VLOOKUP(OFFSET($E$3,MATCH(H530,$E$3:$E$1028,0),0),$E$3:$F$1067,2,FALSE())),MATCH(H530,$E$3:$E$1028,0),MATCH(H530,$E$3:$E$1028,0)+1),0)</f>
        <v>36502</v>
      </c>
      <c r="I531" s="0" t="n">
        <f aca="false">VLOOKUP(H531,$A$3:$B$1257,2,FALSE())</f>
        <v>25.85</v>
      </c>
      <c r="J531" s="0" t="n">
        <f aca="false">VLOOKUP(H531,'Raw data'!$A$3:$L$1417,5,FALSE())</f>
        <v>22.78</v>
      </c>
      <c r="K531" s="0" t="n">
        <f aca="false">VLOOKUP($H531,'Raw data'!$A$3:$L$1417,10,FALSE())</f>
        <v>25</v>
      </c>
      <c r="L531" s="0" t="e">
        <f aca="false">VLOOKUP($H531,'Raw data'!$A$3:$L$1417,7,FALSE())</f>
        <v>#N/A</v>
      </c>
      <c r="M531" s="0" t="n">
        <f aca="false">VLOOKUP($H531,'Raw data'!$A$3:$L$1417,8,FALSE())</f>
        <v>23.5</v>
      </c>
      <c r="N531" s="0" t="e">
        <f aca="false">VLOOKUP($H531,'Raw data'!$A$3:$L$1417,2,FALSE())</f>
        <v>#N/A</v>
      </c>
      <c r="O531" s="0" t="n">
        <f aca="false">VLOOKUP($H531,'Raw data'!$A$3:$L$1417,10,FALSE())</f>
        <v>25</v>
      </c>
      <c r="P531" s="0" t="n">
        <f aca="false">VLOOKUP($H531,'Raw data'!$M$3:$N$1243,2,FALSE())</f>
        <v>24.14</v>
      </c>
    </row>
    <row r="532" customFormat="false" ht="12.75" hidden="false" customHeight="false" outlineLevel="0" collapsed="false">
      <c r="A532" s="96" t="n">
        <v>36323</v>
      </c>
      <c r="B532" s="0" t="n">
        <v>27.5</v>
      </c>
      <c r="E532" s="96" t="n">
        <f aca="false">CHOOSE(IF(WEEKDAY(E531+1,2)=6,1,IF(WEEKDAY(E531+1,2)=7,2,3)),IF(ISNUMBER(MATCH(E531+3,$Q$3:$Q$56,0)),E531+4,E531+3),IF(ISNUMBER(MATCH(E531+2,$Q$3:$Q$56,0)),E531+3,E531+2),IF(ISNUMBER(MATCH(E531+1,$Q$3:$Q$56,0)),E531+2,E531+1))</f>
        <v>36490</v>
      </c>
      <c r="F532" s="0" t="e">
        <f aca="false">VLOOKUP(E532,$A$3:$B$1257,2,FALSE())</f>
        <v>#N/A</v>
      </c>
      <c r="H532" s="96" t="n">
        <f aca="true">OFFSET($E$3,IF(ISNUMBER(VLOOKUP(OFFSET($E$3,MATCH(H531,$E$3:$E$1028,0),0),$E$3:$F$1067,2,FALSE())),MATCH(H531,$E$3:$E$1028,0),MATCH(H531,$E$3:$E$1028,0)+1),0)</f>
        <v>36503</v>
      </c>
      <c r="I532" s="0" t="n">
        <f aca="false">VLOOKUP(H532,$A$3:$B$1257,2,FALSE())</f>
        <v>25.41</v>
      </c>
      <c r="J532" s="0" t="n">
        <f aca="false">VLOOKUP(H532,'Raw data'!$A$3:$L$1417,5,FALSE())</f>
        <v>20.45</v>
      </c>
      <c r="K532" s="0" t="n">
        <f aca="false">VLOOKUP($H532,'Raw data'!$A$3:$L$1417,10,FALSE())</f>
        <v>23.5</v>
      </c>
      <c r="L532" s="0" t="e">
        <f aca="false">VLOOKUP($H532,'Raw data'!$A$3:$L$1417,7,FALSE())</f>
        <v>#N/A</v>
      </c>
      <c r="M532" s="0" t="n">
        <f aca="false">VLOOKUP($H532,'Raw data'!$A$3:$L$1417,8,FALSE())</f>
        <v>22</v>
      </c>
      <c r="N532" s="0" t="e">
        <f aca="false">VLOOKUP($H532,'Raw data'!$A$3:$L$1417,2,FALSE())</f>
        <v>#N/A</v>
      </c>
      <c r="O532" s="0" t="n">
        <f aca="false">VLOOKUP($H532,'Raw data'!$A$3:$L$1417,10,FALSE())</f>
        <v>23.5</v>
      </c>
      <c r="P532" s="0" t="n">
        <f aca="false">VLOOKUP($H532,'Raw data'!$M$3:$N$1243,2,FALSE())</f>
        <v>23.22</v>
      </c>
    </row>
    <row r="533" customFormat="false" ht="12.75" hidden="false" customHeight="false" outlineLevel="0" collapsed="false">
      <c r="A533" s="96" t="n">
        <v>36324</v>
      </c>
      <c r="B533" s="0" t="n">
        <v>27.5</v>
      </c>
      <c r="E533" s="96" t="n">
        <f aca="false">CHOOSE(IF(WEEKDAY(E532+1,2)=6,1,IF(WEEKDAY(E532+1,2)=7,2,3)),IF(ISNUMBER(MATCH(E532+3,$Q$3:$Q$56,0)),E532+4,E532+3),IF(ISNUMBER(MATCH(E532+2,$Q$3:$Q$56,0)),E532+3,E532+2),IF(ISNUMBER(MATCH(E532+1,$Q$3:$Q$56,0)),E532+2,E532+1))</f>
        <v>36493</v>
      </c>
      <c r="F533" s="0" t="n">
        <f aca="false">VLOOKUP(E533,$A$3:$B$1257,2,FALSE())</f>
        <v>34.88</v>
      </c>
      <c r="H533" s="96" t="n">
        <f aca="true">OFFSET($E$3,IF(ISNUMBER(VLOOKUP(OFFSET($E$3,MATCH(H532,$E$3:$E$1028,0),0),$E$3:$F$1067,2,FALSE())),MATCH(H532,$E$3:$E$1028,0),MATCH(H532,$E$3:$E$1028,0)+1),0)</f>
        <v>36504</v>
      </c>
      <c r="I533" s="0" t="n">
        <f aca="false">VLOOKUP(H533,$A$3:$B$1257,2,FALSE())</f>
        <v>26.1</v>
      </c>
      <c r="J533" s="0" t="n">
        <f aca="false">VLOOKUP(H533,'Raw data'!$A$3:$L$1417,5,FALSE())</f>
        <v>18.1</v>
      </c>
      <c r="K533" s="0" t="n">
        <f aca="false">VLOOKUP($H533,'Raw data'!$A$3:$L$1417,10,FALSE())</f>
        <v>21</v>
      </c>
      <c r="L533" s="0" t="e">
        <f aca="false">VLOOKUP($H533,'Raw data'!$A$3:$L$1417,7,FALSE())</f>
        <v>#N/A</v>
      </c>
      <c r="M533" s="0" t="n">
        <f aca="false">VLOOKUP($H533,'Raw data'!$A$3:$L$1417,8,FALSE())</f>
        <v>22.25</v>
      </c>
      <c r="N533" s="0" t="e">
        <f aca="false">VLOOKUP($H533,'Raw data'!$A$3:$L$1417,2,FALSE())</f>
        <v>#N/A</v>
      </c>
      <c r="O533" s="0" t="n">
        <f aca="false">VLOOKUP($H533,'Raw data'!$A$3:$L$1417,10,FALSE())</f>
        <v>21</v>
      </c>
      <c r="P533" s="0" t="n">
        <f aca="false">VLOOKUP($H533,'Raw data'!$M$3:$N$1243,2,FALSE())</f>
        <v>20.92</v>
      </c>
    </row>
    <row r="534" customFormat="false" ht="12.75" hidden="false" customHeight="false" outlineLevel="0" collapsed="false">
      <c r="A534" s="96" t="n">
        <v>36325</v>
      </c>
      <c r="B534" s="0" t="n">
        <v>37.14</v>
      </c>
      <c r="E534" s="96" t="n">
        <f aca="false">CHOOSE(IF(WEEKDAY(E533+1,2)=6,1,IF(WEEKDAY(E533+1,2)=7,2,3)),IF(ISNUMBER(MATCH(E533+3,$Q$3:$Q$56,0)),E533+4,E533+3),IF(ISNUMBER(MATCH(E533+2,$Q$3:$Q$56,0)),E533+3,E533+2),IF(ISNUMBER(MATCH(E533+1,$Q$3:$Q$56,0)),E533+2,E533+1))</f>
        <v>36494</v>
      </c>
      <c r="F534" s="0" t="n">
        <f aca="false">VLOOKUP(E534,$A$3:$B$1257,2,FALSE())</f>
        <v>33.37</v>
      </c>
      <c r="H534" s="96" t="n">
        <f aca="true">OFFSET($E$3,IF(ISNUMBER(VLOOKUP(OFFSET($E$3,MATCH(H533,$E$3:$E$1028,0),0),$E$3:$F$1067,2,FALSE())),MATCH(H533,$E$3:$E$1028,0),MATCH(H533,$E$3:$E$1028,0)+1),0)</f>
        <v>36507</v>
      </c>
      <c r="I534" s="0" t="n">
        <f aca="false">VLOOKUP(H534,$A$3:$B$1257,2,FALSE())</f>
        <v>28.35</v>
      </c>
      <c r="J534" s="0" t="n">
        <f aca="false">VLOOKUP(H534,'Raw data'!$A$3:$L$1417,5,FALSE())</f>
        <v>18.66</v>
      </c>
      <c r="K534" s="0" t="n">
        <f aca="false">VLOOKUP($H534,'Raw data'!$A$3:$L$1417,10,FALSE())</f>
        <v>20</v>
      </c>
      <c r="L534" s="0" t="e">
        <f aca="false">VLOOKUP($H534,'Raw data'!$A$3:$L$1417,7,FALSE())</f>
        <v>#N/A</v>
      </c>
      <c r="M534" s="0" t="n">
        <f aca="false">VLOOKUP($H534,'Raw data'!$A$3:$L$1417,8,FALSE())</f>
        <v>23</v>
      </c>
      <c r="N534" s="0" t="e">
        <f aca="false">VLOOKUP($H534,'Raw data'!$A$3:$L$1417,2,FALSE())</f>
        <v>#N/A</v>
      </c>
      <c r="O534" s="0" t="n">
        <f aca="false">VLOOKUP($H534,'Raw data'!$A$3:$L$1417,10,FALSE())</f>
        <v>20</v>
      </c>
      <c r="P534" s="0" t="n">
        <f aca="false">VLOOKUP($H534,'Raw data'!$M$3:$N$1243,2,FALSE())</f>
        <v>22.98</v>
      </c>
    </row>
    <row r="535" customFormat="false" ht="12.75" hidden="false" customHeight="false" outlineLevel="0" collapsed="false">
      <c r="A535" s="96" t="n">
        <v>36326</v>
      </c>
      <c r="B535" s="0" t="n">
        <v>35.59</v>
      </c>
      <c r="E535" s="96" t="n">
        <f aca="false">CHOOSE(IF(WEEKDAY(E534+1,2)=6,1,IF(WEEKDAY(E534+1,2)=7,2,3)),IF(ISNUMBER(MATCH(E534+3,$Q$3:$Q$56,0)),E534+4,E534+3),IF(ISNUMBER(MATCH(E534+2,$Q$3:$Q$56,0)),E534+3,E534+2),IF(ISNUMBER(MATCH(E534+1,$Q$3:$Q$56,0)),E534+2,E534+1))</f>
        <v>36495</v>
      </c>
      <c r="F535" s="0" t="n">
        <f aca="false">VLOOKUP(E535,$A$3:$B$1257,2,FALSE())</f>
        <v>33.32</v>
      </c>
      <c r="H535" s="96" t="n">
        <f aca="true">OFFSET($E$3,IF(ISNUMBER(VLOOKUP(OFFSET($E$3,MATCH(H534,$E$3:$E$1028,0),0),$E$3:$F$1067,2,FALSE())),MATCH(H534,$E$3:$E$1028,0),MATCH(H534,$E$3:$E$1028,0)+1),0)</f>
        <v>36508</v>
      </c>
      <c r="I535" s="0" t="n">
        <f aca="false">VLOOKUP(H535,$A$3:$B$1257,2,FALSE())</f>
        <v>29.36</v>
      </c>
      <c r="J535" s="0" t="n">
        <f aca="false">VLOOKUP(H535,'Raw data'!$A$3:$L$1417,5,FALSE())</f>
        <v>17.83</v>
      </c>
      <c r="K535" s="0" t="n">
        <f aca="false">VLOOKUP($H535,'Raw data'!$A$3:$L$1417,10,FALSE())</f>
        <v>20.88</v>
      </c>
      <c r="L535" s="0" t="e">
        <f aca="false">VLOOKUP($H535,'Raw data'!$A$3:$L$1417,7,FALSE())</f>
        <v>#N/A</v>
      </c>
      <c r="M535" s="0" t="e">
        <f aca="false">VLOOKUP($H535,'Raw data'!$A$3:$L$1417,8,FALSE())</f>
        <v>#N/A</v>
      </c>
      <c r="N535" s="0" t="e">
        <f aca="false">VLOOKUP($H535,'Raw data'!$A$3:$L$1417,2,FALSE())</f>
        <v>#N/A</v>
      </c>
      <c r="O535" s="0" t="n">
        <f aca="false">VLOOKUP($H535,'Raw data'!$A$3:$L$1417,10,FALSE())</f>
        <v>20.88</v>
      </c>
      <c r="P535" s="0" t="n">
        <f aca="false">VLOOKUP($H535,'Raw data'!$M$3:$N$1243,2,FALSE())</f>
        <v>22.62</v>
      </c>
    </row>
    <row r="536" customFormat="false" ht="12.75" hidden="false" customHeight="false" outlineLevel="0" collapsed="false">
      <c r="A536" s="96" t="n">
        <v>36327</v>
      </c>
      <c r="B536" s="0" t="n">
        <v>31.62</v>
      </c>
      <c r="E536" s="96" t="n">
        <f aca="false">CHOOSE(IF(WEEKDAY(E535+1,2)=6,1,IF(WEEKDAY(E535+1,2)=7,2,3)),IF(ISNUMBER(MATCH(E535+3,$Q$3:$Q$56,0)),E535+4,E535+3),IF(ISNUMBER(MATCH(E535+2,$Q$3:$Q$56,0)),E535+3,E535+2),IF(ISNUMBER(MATCH(E535+1,$Q$3:$Q$56,0)),E535+2,E535+1))</f>
        <v>36496</v>
      </c>
      <c r="F536" s="0" t="n">
        <f aca="false">VLOOKUP(E536,$A$3:$B$1257,2,FALSE())</f>
        <v>31.83</v>
      </c>
      <c r="H536" s="96" t="n">
        <f aca="true">OFFSET($E$3,IF(ISNUMBER(VLOOKUP(OFFSET($E$3,MATCH(H535,$E$3:$E$1028,0),0),$E$3:$F$1067,2,FALSE())),MATCH(H535,$E$3:$E$1028,0),MATCH(H535,$E$3:$E$1028,0)+1),0)</f>
        <v>36509</v>
      </c>
      <c r="I536" s="0" t="n">
        <f aca="false">VLOOKUP(H536,$A$3:$B$1257,2,FALSE())</f>
        <v>27.11</v>
      </c>
      <c r="J536" s="0" t="n">
        <f aca="false">VLOOKUP(H536,'Raw data'!$A$3:$L$1417,5,FALSE())</f>
        <v>18.72</v>
      </c>
      <c r="K536" s="0" t="e">
        <f aca="false">VLOOKUP($H536,'Raw data'!$A$3:$L$1417,10,FALSE())</f>
        <v>#N/A</v>
      </c>
      <c r="L536" s="0" t="e">
        <f aca="false">VLOOKUP($H536,'Raw data'!$A$3:$L$1417,7,FALSE())</f>
        <v>#N/A</v>
      </c>
      <c r="M536" s="0" t="e">
        <f aca="false">VLOOKUP($H536,'Raw data'!$A$3:$L$1417,8,FALSE())</f>
        <v>#N/A</v>
      </c>
      <c r="N536" s="0" t="e">
        <f aca="false">VLOOKUP($H536,'Raw data'!$A$3:$L$1417,2,FALSE())</f>
        <v>#N/A</v>
      </c>
      <c r="O536" s="0" t="e">
        <f aca="false">VLOOKUP($H536,'Raw data'!$A$3:$L$1417,10,FALSE())</f>
        <v>#N/A</v>
      </c>
      <c r="P536" s="0" t="n">
        <f aca="false">VLOOKUP($H536,'Raw data'!$M$3:$N$1243,2,FALSE())</f>
        <v>23.75</v>
      </c>
    </row>
    <row r="537" customFormat="false" ht="12.75" hidden="false" customHeight="false" outlineLevel="0" collapsed="false">
      <c r="A537" s="96" t="n">
        <v>36328</v>
      </c>
      <c r="B537" s="0" t="n">
        <v>28.51</v>
      </c>
      <c r="E537" s="96" t="n">
        <f aca="false">CHOOSE(IF(WEEKDAY(E536+1,2)=6,1,IF(WEEKDAY(E536+1,2)=7,2,3)),IF(ISNUMBER(MATCH(E536+3,$Q$3:$Q$56,0)),E536+4,E536+3),IF(ISNUMBER(MATCH(E536+2,$Q$3:$Q$56,0)),E536+3,E536+2),IF(ISNUMBER(MATCH(E536+1,$Q$3:$Q$56,0)),E536+2,E536+1))</f>
        <v>36497</v>
      </c>
      <c r="F537" s="0" t="n">
        <f aca="false">VLOOKUP(E537,$A$3:$B$1257,2,FALSE())</f>
        <v>30.62</v>
      </c>
      <c r="H537" s="96" t="n">
        <f aca="true">OFFSET($E$3,IF(ISNUMBER(VLOOKUP(OFFSET($E$3,MATCH(H536,$E$3:$E$1028,0),0),$E$3:$F$1067,2,FALSE())),MATCH(H536,$E$3:$E$1028,0),MATCH(H536,$E$3:$E$1028,0)+1),0)</f>
        <v>36510</v>
      </c>
      <c r="I537" s="0" t="n">
        <f aca="false">VLOOKUP(H537,$A$3:$B$1257,2,FALSE())</f>
        <v>27</v>
      </c>
      <c r="J537" s="0" t="n">
        <f aca="false">VLOOKUP(H537,'Raw data'!$A$3:$L$1417,5,FALSE())</f>
        <v>23.95</v>
      </c>
      <c r="K537" s="0" t="n">
        <f aca="false">VLOOKUP($H537,'Raw data'!$A$3:$L$1417,10,FALSE())</f>
        <v>26</v>
      </c>
      <c r="L537" s="0" t="e">
        <f aca="false">VLOOKUP($H537,'Raw data'!$A$3:$L$1417,7,FALSE())</f>
        <v>#N/A</v>
      </c>
      <c r="M537" s="0" t="e">
        <f aca="false">VLOOKUP($H537,'Raw data'!$A$3:$L$1417,8,FALSE())</f>
        <v>#N/A</v>
      </c>
      <c r="N537" s="0" t="e">
        <f aca="false">VLOOKUP($H537,'Raw data'!$A$3:$L$1417,2,FALSE())</f>
        <v>#N/A</v>
      </c>
      <c r="O537" s="0" t="n">
        <f aca="false">VLOOKUP($H537,'Raw data'!$A$3:$L$1417,10,FALSE())</f>
        <v>26</v>
      </c>
      <c r="P537" s="0" t="n">
        <f aca="false">VLOOKUP($H537,'Raw data'!$M$3:$N$1243,2,FALSE())</f>
        <v>26.53</v>
      </c>
    </row>
    <row r="538" customFormat="false" ht="12.75" hidden="false" customHeight="false" outlineLevel="0" collapsed="false">
      <c r="A538" s="96" t="n">
        <v>36329</v>
      </c>
      <c r="B538" s="0" t="n">
        <v>27.72</v>
      </c>
      <c r="E538" s="96" t="n">
        <f aca="false">CHOOSE(IF(WEEKDAY(E537+1,2)=6,1,IF(WEEKDAY(E537+1,2)=7,2,3)),IF(ISNUMBER(MATCH(E537+3,$Q$3:$Q$56,0)),E537+4,E537+3),IF(ISNUMBER(MATCH(E537+2,$Q$3:$Q$56,0)),E537+3,E537+2),IF(ISNUMBER(MATCH(E537+1,$Q$3:$Q$56,0)),E537+2,E537+1))</f>
        <v>36500</v>
      </c>
      <c r="F538" s="0" t="n">
        <f aca="false">VLOOKUP(E538,$A$3:$B$1257,2,FALSE())</f>
        <v>29.53</v>
      </c>
      <c r="H538" s="96" t="n">
        <f aca="true">OFFSET($E$3,IF(ISNUMBER(VLOOKUP(OFFSET($E$3,MATCH(H537,$E$3:$E$1028,0),0),$E$3:$F$1067,2,FALSE())),MATCH(H537,$E$3:$E$1028,0),MATCH(H537,$E$3:$E$1028,0)+1),0)</f>
        <v>36511</v>
      </c>
      <c r="I538" s="0" t="n">
        <f aca="false">VLOOKUP(H538,$A$3:$B$1257,2,FALSE())</f>
        <v>27.48</v>
      </c>
      <c r="J538" s="0" t="n">
        <f aca="false">VLOOKUP(H538,'Raw data'!$A$3:$L$1417,5,FALSE())</f>
        <v>25.64</v>
      </c>
      <c r="K538" s="0" t="e">
        <f aca="false">VLOOKUP($H538,'Raw data'!$A$3:$L$1417,10,FALSE())</f>
        <v>#N/A</v>
      </c>
      <c r="L538" s="0" t="e">
        <f aca="false">VLOOKUP($H538,'Raw data'!$A$3:$L$1417,7,FALSE())</f>
        <v>#N/A</v>
      </c>
      <c r="M538" s="0" t="n">
        <f aca="false">VLOOKUP($H538,'Raw data'!$A$3:$L$1417,8,FALSE())</f>
        <v>25</v>
      </c>
      <c r="N538" s="0" t="e">
        <f aca="false">VLOOKUP($H538,'Raw data'!$A$3:$L$1417,2,FALSE())</f>
        <v>#N/A</v>
      </c>
      <c r="O538" s="0" t="e">
        <f aca="false">VLOOKUP($H538,'Raw data'!$A$3:$L$1417,10,FALSE())</f>
        <v>#N/A</v>
      </c>
      <c r="P538" s="0" t="n">
        <f aca="false">VLOOKUP($H538,'Raw data'!$M$3:$N$1243,2,FALSE())</f>
        <v>26.79</v>
      </c>
    </row>
    <row r="539" customFormat="false" ht="12.75" hidden="false" customHeight="false" outlineLevel="0" collapsed="false">
      <c r="A539" s="96" t="n">
        <v>36330</v>
      </c>
      <c r="B539" s="0" t="n">
        <v>27.5</v>
      </c>
      <c r="E539" s="96" t="n">
        <f aca="false">CHOOSE(IF(WEEKDAY(E538+1,2)=6,1,IF(WEEKDAY(E538+1,2)=7,2,3)),IF(ISNUMBER(MATCH(E538+3,$Q$3:$Q$56,0)),E538+4,E538+3),IF(ISNUMBER(MATCH(E538+2,$Q$3:$Q$56,0)),E538+3,E538+2),IF(ISNUMBER(MATCH(E538+1,$Q$3:$Q$56,0)),E538+2,E538+1))</f>
        <v>36501</v>
      </c>
      <c r="F539" s="0" t="n">
        <f aca="false">VLOOKUP(E539,$A$3:$B$1257,2,FALSE())</f>
        <v>26.8</v>
      </c>
      <c r="H539" s="96" t="n">
        <f aca="true">OFFSET($E$3,IF(ISNUMBER(VLOOKUP(OFFSET($E$3,MATCH(H538,$E$3:$E$1028,0),0),$E$3:$F$1067,2,FALSE())),MATCH(H538,$E$3:$E$1028,0),MATCH(H538,$E$3:$E$1028,0)+1),0)</f>
        <v>36514</v>
      </c>
      <c r="I539" s="0" t="n">
        <f aca="false">VLOOKUP(H539,$A$3:$B$1257,2,FALSE())</f>
        <v>28.77</v>
      </c>
      <c r="J539" s="0" t="n">
        <f aca="false">VLOOKUP(H539,'Raw data'!$A$3:$L$1417,5,FALSE())</f>
        <v>25.79</v>
      </c>
      <c r="K539" s="0" t="e">
        <f aca="false">VLOOKUP($H539,'Raw data'!$A$3:$L$1417,10,FALSE())</f>
        <v>#N/A</v>
      </c>
      <c r="L539" s="0" t="e">
        <f aca="false">VLOOKUP($H539,'Raw data'!$A$3:$L$1417,7,FALSE())</f>
        <v>#N/A</v>
      </c>
      <c r="M539" s="0" t="n">
        <f aca="false">VLOOKUP($H539,'Raw data'!$A$3:$L$1417,8,FALSE())</f>
        <v>27.75</v>
      </c>
      <c r="N539" s="0" t="e">
        <f aca="false">VLOOKUP($H539,'Raw data'!$A$3:$L$1417,2,FALSE())</f>
        <v>#N/A</v>
      </c>
      <c r="O539" s="0" t="e">
        <f aca="false">VLOOKUP($H539,'Raw data'!$A$3:$L$1417,10,FALSE())</f>
        <v>#N/A</v>
      </c>
      <c r="P539" s="0" t="n">
        <f aca="false">VLOOKUP($H539,'Raw data'!$M$3:$N$1243,2,FALSE())</f>
        <v>28.83</v>
      </c>
    </row>
    <row r="540" customFormat="false" ht="12.75" hidden="false" customHeight="false" outlineLevel="0" collapsed="false">
      <c r="A540" s="96" t="n">
        <v>36331</v>
      </c>
      <c r="B540" s="0" t="n">
        <v>26.86</v>
      </c>
      <c r="E540" s="96" t="n">
        <f aca="false">CHOOSE(IF(WEEKDAY(E539+1,2)=6,1,IF(WEEKDAY(E539+1,2)=7,2,3)),IF(ISNUMBER(MATCH(E539+3,$Q$3:$Q$56,0)),E539+4,E539+3),IF(ISNUMBER(MATCH(E539+2,$Q$3:$Q$56,0)),E539+3,E539+2),IF(ISNUMBER(MATCH(E539+1,$Q$3:$Q$56,0)),E539+2,E539+1))</f>
        <v>36502</v>
      </c>
      <c r="F540" s="0" t="n">
        <f aca="false">VLOOKUP(E540,$A$3:$B$1257,2,FALSE())</f>
        <v>25.85</v>
      </c>
      <c r="H540" s="96" t="n">
        <f aca="true">OFFSET($E$3,IF(ISNUMBER(VLOOKUP(OFFSET($E$3,MATCH(H539,$E$3:$E$1028,0),0),$E$3:$F$1067,2,FALSE())),MATCH(H539,$E$3:$E$1028,0),MATCH(H539,$E$3:$E$1028,0)+1),0)</f>
        <v>36515</v>
      </c>
      <c r="I540" s="0" t="n">
        <f aca="false">VLOOKUP(H540,$A$3:$B$1257,2,FALSE())</f>
        <v>28.55</v>
      </c>
      <c r="J540" s="0" t="n">
        <f aca="false">VLOOKUP(H540,'Raw data'!$A$3:$L$1417,5,FALSE())</f>
        <v>29.33</v>
      </c>
      <c r="K540" s="0" t="n">
        <f aca="false">VLOOKUP($H540,'Raw data'!$A$3:$L$1417,10,FALSE())</f>
        <v>29</v>
      </c>
      <c r="L540" s="0" t="e">
        <f aca="false">VLOOKUP($H540,'Raw data'!$A$3:$L$1417,7,FALSE())</f>
        <v>#N/A</v>
      </c>
      <c r="M540" s="0" t="n">
        <f aca="false">VLOOKUP($H540,'Raw data'!$A$3:$L$1417,8,FALSE())</f>
        <v>27.67</v>
      </c>
      <c r="N540" s="0" t="e">
        <f aca="false">VLOOKUP($H540,'Raw data'!$A$3:$L$1417,2,FALSE())</f>
        <v>#N/A</v>
      </c>
      <c r="O540" s="0" t="n">
        <f aca="false">VLOOKUP($H540,'Raw data'!$A$3:$L$1417,10,FALSE())</f>
        <v>29</v>
      </c>
      <c r="P540" s="0" t="n">
        <f aca="false">VLOOKUP($H540,'Raw data'!$M$3:$N$1243,2,FALSE())</f>
        <v>28.93</v>
      </c>
    </row>
    <row r="541" customFormat="false" ht="12.75" hidden="false" customHeight="false" outlineLevel="0" collapsed="false">
      <c r="A541" s="96" t="n">
        <v>36332</v>
      </c>
      <c r="B541" s="0" t="n">
        <v>34.5</v>
      </c>
      <c r="E541" s="96" t="n">
        <f aca="false">CHOOSE(IF(WEEKDAY(E540+1,2)=6,1,IF(WEEKDAY(E540+1,2)=7,2,3)),IF(ISNUMBER(MATCH(E540+3,$Q$3:$Q$56,0)),E540+4,E540+3),IF(ISNUMBER(MATCH(E540+2,$Q$3:$Q$56,0)),E540+3,E540+2),IF(ISNUMBER(MATCH(E540+1,$Q$3:$Q$56,0)),E540+2,E540+1))</f>
        <v>36503</v>
      </c>
      <c r="F541" s="0" t="n">
        <f aca="false">VLOOKUP(E541,$A$3:$B$1257,2,FALSE())</f>
        <v>25.41</v>
      </c>
      <c r="H541" s="96" t="n">
        <f aca="true">OFFSET($E$3,IF(ISNUMBER(VLOOKUP(OFFSET($E$3,MATCH(H540,$E$3:$E$1028,0),0),$E$3:$F$1067,2,FALSE())),MATCH(H540,$E$3:$E$1028,0),MATCH(H540,$E$3:$E$1028,0)+1),0)</f>
        <v>36516</v>
      </c>
      <c r="I541" s="0" t="n">
        <f aca="false">VLOOKUP(H541,$A$3:$B$1257,2,FALSE())</f>
        <v>30.4</v>
      </c>
      <c r="J541" s="0" t="n">
        <f aca="false">VLOOKUP(H541,'Raw data'!$A$3:$L$1417,5,FALSE())</f>
        <v>30.72</v>
      </c>
      <c r="K541" s="0" t="n">
        <f aca="false">VLOOKUP($H541,'Raw data'!$A$3:$L$1417,10,FALSE())</f>
        <v>31</v>
      </c>
      <c r="L541" s="0" t="e">
        <f aca="false">VLOOKUP($H541,'Raw data'!$A$3:$L$1417,7,FALSE())</f>
        <v>#N/A</v>
      </c>
      <c r="M541" s="0" t="n">
        <f aca="false">VLOOKUP($H541,'Raw data'!$A$3:$L$1417,8,FALSE())</f>
        <v>31</v>
      </c>
      <c r="N541" s="0" t="e">
        <f aca="false">VLOOKUP($H541,'Raw data'!$A$3:$L$1417,2,FALSE())</f>
        <v>#N/A</v>
      </c>
      <c r="O541" s="0" t="n">
        <f aca="false">VLOOKUP($H541,'Raw data'!$A$3:$L$1417,10,FALSE())</f>
        <v>31</v>
      </c>
      <c r="P541" s="0" t="n">
        <f aca="false">VLOOKUP($H541,'Raw data'!$M$3:$N$1243,2,FALSE())</f>
        <v>31.27</v>
      </c>
    </row>
    <row r="542" customFormat="false" ht="12.75" hidden="false" customHeight="false" outlineLevel="0" collapsed="false">
      <c r="A542" s="96" t="n">
        <v>36333</v>
      </c>
      <c r="B542" s="0" t="n">
        <v>34.32</v>
      </c>
      <c r="E542" s="96" t="n">
        <f aca="false">CHOOSE(IF(WEEKDAY(E541+1,2)=6,1,IF(WEEKDAY(E541+1,2)=7,2,3)),IF(ISNUMBER(MATCH(E541+3,$Q$3:$Q$56,0)),E541+4,E541+3),IF(ISNUMBER(MATCH(E541+2,$Q$3:$Q$56,0)),E541+3,E541+2),IF(ISNUMBER(MATCH(E541+1,$Q$3:$Q$56,0)),E541+2,E541+1))</f>
        <v>36504</v>
      </c>
      <c r="F542" s="0" t="n">
        <f aca="false">VLOOKUP(E542,$A$3:$B$1257,2,FALSE())</f>
        <v>26.1</v>
      </c>
      <c r="H542" s="96" t="n">
        <f aca="true">OFFSET($E$3,IF(ISNUMBER(VLOOKUP(OFFSET($E$3,MATCH(H541,$E$3:$E$1028,0),0),$E$3:$F$1067,2,FALSE())),MATCH(H541,$E$3:$E$1028,0),MATCH(H541,$E$3:$E$1028,0)+1),0)</f>
        <v>36517</v>
      </c>
      <c r="I542" s="0" t="n">
        <f aca="false">VLOOKUP(H542,$A$3:$B$1257,2,FALSE())</f>
        <v>29.01</v>
      </c>
      <c r="J542" s="0" t="n">
        <f aca="false">VLOOKUP(H542,'Raw data'!$A$3:$L$1417,5,FALSE())</f>
        <v>18.8</v>
      </c>
      <c r="K542" s="0" t="n">
        <f aca="false">VLOOKUP($H542,'Raw data'!$A$3:$L$1417,10,FALSE())</f>
        <v>22.75</v>
      </c>
      <c r="L542" s="0" t="e">
        <f aca="false">VLOOKUP($H542,'Raw data'!$A$3:$L$1417,7,FALSE())</f>
        <v>#N/A</v>
      </c>
      <c r="M542" s="0" t="n">
        <f aca="false">VLOOKUP($H542,'Raw data'!$A$3:$L$1417,8,FALSE())</f>
        <v>29.65</v>
      </c>
      <c r="N542" s="0" t="e">
        <f aca="false">VLOOKUP($H542,'Raw data'!$A$3:$L$1417,2,FALSE())</f>
        <v>#N/A</v>
      </c>
      <c r="O542" s="0" t="n">
        <f aca="false">VLOOKUP($H542,'Raw data'!$A$3:$L$1417,10,FALSE())</f>
        <v>22.75</v>
      </c>
      <c r="P542" s="0" t="n">
        <f aca="false">VLOOKUP($H542,'Raw data'!$M$3:$N$1243,2,FALSE())</f>
        <v>25.45</v>
      </c>
    </row>
    <row r="543" customFormat="false" ht="12.75" hidden="false" customHeight="false" outlineLevel="0" collapsed="false">
      <c r="A543" s="96" t="n">
        <v>36334</v>
      </c>
      <c r="B543" s="0" t="n">
        <v>33.98</v>
      </c>
      <c r="E543" s="96" t="n">
        <f aca="false">CHOOSE(IF(WEEKDAY(E542+1,2)=6,1,IF(WEEKDAY(E542+1,2)=7,2,3)),IF(ISNUMBER(MATCH(E542+3,$Q$3:$Q$56,0)),E542+4,E542+3),IF(ISNUMBER(MATCH(E542+2,$Q$3:$Q$56,0)),E542+3,E542+2),IF(ISNUMBER(MATCH(E542+1,$Q$3:$Q$56,0)),E542+2,E542+1))</f>
        <v>36507</v>
      </c>
      <c r="F543" s="0" t="n">
        <f aca="false">VLOOKUP(E543,$A$3:$B$1257,2,FALSE())</f>
        <v>28.35</v>
      </c>
      <c r="H543" s="96" t="n">
        <f aca="true">OFFSET($E$3,IF(ISNUMBER(VLOOKUP(OFFSET($E$3,MATCH(H542,$E$3:$E$1028,0),0),$E$3:$F$1067,2,FALSE())),MATCH(H542,$E$3:$E$1028,0),MATCH(H542,$E$3:$E$1028,0)+1),0)</f>
        <v>36521</v>
      </c>
      <c r="I543" s="0" t="n">
        <f aca="false">VLOOKUP(H543,$A$3:$B$1257,2,FALSE())</f>
        <v>28.88</v>
      </c>
      <c r="J543" s="0" t="n">
        <f aca="false">VLOOKUP(H543,'Raw data'!$A$3:$L$1417,5,FALSE())</f>
        <v>17.26</v>
      </c>
      <c r="K543" s="0" t="e">
        <f aca="false">VLOOKUP($H543,'Raw data'!$A$3:$L$1417,10,FALSE())</f>
        <v>#N/A</v>
      </c>
      <c r="L543" s="0" t="e">
        <f aca="false">VLOOKUP($H543,'Raw data'!$A$3:$L$1417,7,FALSE())</f>
        <v>#N/A</v>
      </c>
      <c r="M543" s="0" t="n">
        <f aca="false">VLOOKUP($H543,'Raw data'!$A$3:$L$1417,8,FALSE())</f>
        <v>24.1</v>
      </c>
      <c r="N543" s="0" t="e">
        <f aca="false">VLOOKUP($H543,'Raw data'!$A$3:$L$1417,2,FALSE())</f>
        <v>#N/A</v>
      </c>
      <c r="O543" s="0" t="e">
        <f aca="false">VLOOKUP($H543,'Raw data'!$A$3:$L$1417,10,FALSE())</f>
        <v>#N/A</v>
      </c>
      <c r="P543" s="0" t="n">
        <f aca="false">VLOOKUP($H543,'Raw data'!$M$3:$N$1243,2,FALSE())</f>
        <v>23.03</v>
      </c>
    </row>
    <row r="544" customFormat="false" ht="12.75" hidden="false" customHeight="false" outlineLevel="0" collapsed="false">
      <c r="A544" s="96" t="n">
        <v>36335</v>
      </c>
      <c r="B544" s="0" t="n">
        <v>41.05</v>
      </c>
      <c r="E544" s="96" t="n">
        <f aca="false">CHOOSE(IF(WEEKDAY(E543+1,2)=6,1,IF(WEEKDAY(E543+1,2)=7,2,3)),IF(ISNUMBER(MATCH(E543+3,$Q$3:$Q$56,0)),E543+4,E543+3),IF(ISNUMBER(MATCH(E543+2,$Q$3:$Q$56,0)),E543+3,E543+2),IF(ISNUMBER(MATCH(E543+1,$Q$3:$Q$56,0)),E543+2,E543+1))</f>
        <v>36508</v>
      </c>
      <c r="F544" s="0" t="n">
        <f aca="false">VLOOKUP(E544,$A$3:$B$1257,2,FALSE())</f>
        <v>29.36</v>
      </c>
      <c r="H544" s="96" t="n">
        <f aca="true">OFFSET($E$3,IF(ISNUMBER(VLOOKUP(OFFSET($E$3,MATCH(H543,$E$3:$E$1028,0),0),$E$3:$F$1067,2,FALSE())),MATCH(H543,$E$3:$E$1028,0),MATCH(H543,$E$3:$E$1028,0)+1),0)</f>
        <v>36522</v>
      </c>
      <c r="I544" s="0" t="n">
        <f aca="false">VLOOKUP(H544,$A$3:$B$1257,2,FALSE())</f>
        <v>29.56</v>
      </c>
      <c r="J544" s="0" t="n">
        <f aca="false">VLOOKUP(H544,'Raw data'!$A$3:$L$1417,5,FALSE())</f>
        <v>17.35</v>
      </c>
      <c r="K544" s="0" t="n">
        <f aca="false">VLOOKUP($H544,'Raw data'!$A$3:$L$1417,10,FALSE())</f>
        <v>21</v>
      </c>
      <c r="L544" s="0" t="e">
        <f aca="false">VLOOKUP($H544,'Raw data'!$A$3:$L$1417,7,FALSE())</f>
        <v>#N/A</v>
      </c>
      <c r="M544" s="0" t="n">
        <f aca="false">VLOOKUP($H544,'Raw data'!$A$3:$L$1417,8,FALSE())</f>
        <v>25.5</v>
      </c>
      <c r="N544" s="0" t="e">
        <f aca="false">VLOOKUP($H544,'Raw data'!$A$3:$L$1417,2,FALSE())</f>
        <v>#N/A</v>
      </c>
      <c r="O544" s="0" t="n">
        <f aca="false">VLOOKUP($H544,'Raw data'!$A$3:$L$1417,10,FALSE())</f>
        <v>21</v>
      </c>
      <c r="P544" s="0" t="n">
        <f aca="false">VLOOKUP($H544,'Raw data'!$M$3:$N$1243,2,FALSE())</f>
        <v>21.94</v>
      </c>
    </row>
    <row r="545" customFormat="false" ht="12.75" hidden="false" customHeight="false" outlineLevel="0" collapsed="false">
      <c r="A545" s="96" t="n">
        <v>36336</v>
      </c>
      <c r="B545" s="0" t="n">
        <v>74.14</v>
      </c>
      <c r="E545" s="96" t="n">
        <f aca="false">CHOOSE(IF(WEEKDAY(E544+1,2)=6,1,IF(WEEKDAY(E544+1,2)=7,2,3)),IF(ISNUMBER(MATCH(E544+3,$Q$3:$Q$56,0)),E544+4,E544+3),IF(ISNUMBER(MATCH(E544+2,$Q$3:$Q$56,0)),E544+3,E544+2),IF(ISNUMBER(MATCH(E544+1,$Q$3:$Q$56,0)),E544+2,E544+1))</f>
        <v>36509</v>
      </c>
      <c r="F545" s="0" t="n">
        <f aca="false">VLOOKUP(E545,$A$3:$B$1257,2,FALSE())</f>
        <v>27.11</v>
      </c>
      <c r="H545" s="96" t="n">
        <f aca="true">OFFSET($E$3,IF(ISNUMBER(VLOOKUP(OFFSET($E$3,MATCH(H544,$E$3:$E$1028,0),0),$E$3:$F$1067,2,FALSE())),MATCH(H544,$E$3:$E$1028,0),MATCH(H544,$E$3:$E$1028,0)+1),0)</f>
        <v>36523</v>
      </c>
      <c r="I545" s="0" t="n">
        <f aca="false">VLOOKUP(H545,$A$3:$B$1257,2,FALSE())</f>
        <v>28.58</v>
      </c>
      <c r="J545" s="0" t="n">
        <f aca="false">VLOOKUP(H545,'Raw data'!$A$3:$L$1417,5,FALSE())</f>
        <v>17.61</v>
      </c>
      <c r="K545" s="0" t="n">
        <f aca="false">VLOOKUP($H545,'Raw data'!$A$3:$L$1417,10,FALSE())</f>
        <v>20.25</v>
      </c>
      <c r="L545" s="0" t="e">
        <f aca="false">VLOOKUP($H545,'Raw data'!$A$3:$L$1417,7,FALSE())</f>
        <v>#N/A</v>
      </c>
      <c r="M545" s="0" t="n">
        <f aca="false">VLOOKUP($H545,'Raw data'!$A$3:$L$1417,8,FALSE())</f>
        <v>25.5</v>
      </c>
      <c r="N545" s="0" t="e">
        <f aca="false">VLOOKUP($H545,'Raw data'!$A$3:$L$1417,2,FALSE())</f>
        <v>#N/A</v>
      </c>
      <c r="O545" s="0" t="n">
        <f aca="false">VLOOKUP($H545,'Raw data'!$A$3:$L$1417,10,FALSE())</f>
        <v>20.25</v>
      </c>
      <c r="P545" s="0" t="n">
        <f aca="false">VLOOKUP($H545,'Raw data'!$M$3:$N$1243,2,FALSE())</f>
        <v>21.19</v>
      </c>
    </row>
    <row r="546" customFormat="false" ht="12.75" hidden="false" customHeight="false" outlineLevel="0" collapsed="false">
      <c r="A546" s="96" t="n">
        <v>36339</v>
      </c>
      <c r="B546" s="0" t="n">
        <v>100.91</v>
      </c>
      <c r="E546" s="96" t="n">
        <f aca="false">CHOOSE(IF(WEEKDAY(E545+1,2)=6,1,IF(WEEKDAY(E545+1,2)=7,2,3)),IF(ISNUMBER(MATCH(E545+3,$Q$3:$Q$56,0)),E545+4,E545+3),IF(ISNUMBER(MATCH(E545+2,$Q$3:$Q$56,0)),E545+3,E545+2),IF(ISNUMBER(MATCH(E545+1,$Q$3:$Q$56,0)),E545+2,E545+1))</f>
        <v>36510</v>
      </c>
      <c r="F546" s="0" t="n">
        <f aca="false">VLOOKUP(E546,$A$3:$B$1257,2,FALSE())</f>
        <v>27</v>
      </c>
      <c r="H546" s="96" t="n">
        <f aca="true">OFFSET($E$3,IF(ISNUMBER(VLOOKUP(OFFSET($E$3,MATCH(H545,$E$3:$E$1028,0),0),$E$3:$F$1067,2,FALSE())),MATCH(H545,$E$3:$E$1028,0),MATCH(H545,$E$3:$E$1028,0)+1),0)</f>
        <v>36524</v>
      </c>
      <c r="I546" s="0" t="n">
        <f aca="false">VLOOKUP(H546,$A$3:$B$1257,2,FALSE())</f>
        <v>26.45</v>
      </c>
      <c r="J546" s="0" t="n">
        <f aca="false">VLOOKUP(H546,'Raw data'!$A$3:$L$1417,5,FALSE())</f>
        <v>14.69</v>
      </c>
      <c r="K546" s="0" t="n">
        <f aca="false">VLOOKUP($H546,'Raw data'!$A$3:$L$1417,10,FALSE())</f>
        <v>18.5</v>
      </c>
      <c r="L546" s="0" t="e">
        <f aca="false">VLOOKUP($H546,'Raw data'!$A$3:$L$1417,7,FALSE())</f>
        <v>#N/A</v>
      </c>
      <c r="M546" s="0" t="n">
        <f aca="false">VLOOKUP($H546,'Raw data'!$A$3:$L$1417,8,FALSE())</f>
        <v>21</v>
      </c>
      <c r="N546" s="0" t="e">
        <f aca="false">VLOOKUP($H546,'Raw data'!$A$3:$L$1417,2,FALSE())</f>
        <v>#N/A</v>
      </c>
      <c r="O546" s="0" t="n">
        <f aca="false">VLOOKUP($H546,'Raw data'!$A$3:$L$1417,10,FALSE())</f>
        <v>18.5</v>
      </c>
      <c r="P546" s="0" t="n">
        <f aca="false">VLOOKUP($H546,'Raw data'!$M$3:$N$1243,2,FALSE())</f>
        <v>18.97</v>
      </c>
    </row>
    <row r="547" customFormat="false" ht="12.75" hidden="false" customHeight="false" outlineLevel="0" collapsed="false">
      <c r="A547" s="96" t="n">
        <v>36340</v>
      </c>
      <c r="B547" s="0" t="n">
        <v>92.9</v>
      </c>
      <c r="E547" s="96" t="n">
        <f aca="false">CHOOSE(IF(WEEKDAY(E546+1,2)=6,1,IF(WEEKDAY(E546+1,2)=7,2,3)),IF(ISNUMBER(MATCH(E546+3,$Q$3:$Q$56,0)),E546+4,E546+3),IF(ISNUMBER(MATCH(E546+2,$Q$3:$Q$56,0)),E546+3,E546+2),IF(ISNUMBER(MATCH(E546+1,$Q$3:$Q$56,0)),E546+2,E546+1))</f>
        <v>36511</v>
      </c>
      <c r="F547" s="0" t="n">
        <f aca="false">VLOOKUP(E547,$A$3:$B$1257,2,FALSE())</f>
        <v>27.48</v>
      </c>
      <c r="H547" s="96" t="n">
        <f aca="true">OFFSET($E$3,IF(ISNUMBER(VLOOKUP(OFFSET($E$3,MATCH(H546,$E$3:$E$1028,0),0),$E$3:$F$1067,2,FALSE())),MATCH(H546,$E$3:$E$1028,0),MATCH(H546,$E$3:$E$1028,0)+1),0)</f>
        <v>36528</v>
      </c>
      <c r="I547" s="0" t="n">
        <f aca="false">VLOOKUP(H547,$A$3:$B$1257,2,FALSE())</f>
        <v>32.28</v>
      </c>
      <c r="J547" s="0" t="n">
        <f aca="false">VLOOKUP(H547,'Raw data'!$A$3:$L$1417,5,FALSE())</f>
        <v>18.17</v>
      </c>
      <c r="K547" s="0" t="n">
        <f aca="false">VLOOKUP($H547,'Raw data'!$A$3:$L$1417,10,FALSE())</f>
        <v>18</v>
      </c>
      <c r="L547" s="0" t="e">
        <f aca="false">VLOOKUP($H547,'Raw data'!$A$3:$L$1417,7,FALSE())</f>
        <v>#N/A</v>
      </c>
      <c r="M547" s="0" t="n">
        <f aca="false">VLOOKUP($H547,'Raw data'!$A$3:$L$1417,8,FALSE())</f>
        <v>24</v>
      </c>
      <c r="N547" s="0" t="e">
        <f aca="false">VLOOKUP($H547,'Raw data'!$A$3:$L$1417,2,FALSE())</f>
        <v>#N/A</v>
      </c>
      <c r="O547" s="0" t="n">
        <f aca="false">VLOOKUP($H547,'Raw data'!$A$3:$L$1417,10,FALSE())</f>
        <v>18</v>
      </c>
      <c r="P547" s="0" t="n">
        <f aca="false">VLOOKUP($H547,'Raw data'!$M$3:$N$1243,2,FALSE())</f>
        <v>23.77</v>
      </c>
    </row>
    <row r="548" customFormat="false" ht="12.75" hidden="false" customHeight="false" outlineLevel="0" collapsed="false">
      <c r="A548" s="96" t="n">
        <v>36341</v>
      </c>
      <c r="B548" s="0" t="n">
        <v>112.85</v>
      </c>
      <c r="E548" s="96" t="n">
        <f aca="false">CHOOSE(IF(WEEKDAY(E547+1,2)=6,1,IF(WEEKDAY(E547+1,2)=7,2,3)),IF(ISNUMBER(MATCH(E547+3,$Q$3:$Q$56,0)),E547+4,E547+3),IF(ISNUMBER(MATCH(E547+2,$Q$3:$Q$56,0)),E547+3,E547+2),IF(ISNUMBER(MATCH(E547+1,$Q$3:$Q$56,0)),E547+2,E547+1))</f>
        <v>36514</v>
      </c>
      <c r="F548" s="0" t="n">
        <f aca="false">VLOOKUP(E548,$A$3:$B$1257,2,FALSE())</f>
        <v>28.77</v>
      </c>
      <c r="H548" s="96" t="n">
        <f aca="true">OFFSET($E$3,IF(ISNUMBER(VLOOKUP(OFFSET($E$3,MATCH(H547,$E$3:$E$1028,0),0),$E$3:$F$1067,2,FALSE())),MATCH(H547,$E$3:$E$1028,0),MATCH(H547,$E$3:$E$1028,0)+1),0)</f>
        <v>36529</v>
      </c>
      <c r="I548" s="0" t="n">
        <f aca="false">VLOOKUP(H548,$A$3:$B$1257,2,FALSE())</f>
        <v>26.83</v>
      </c>
      <c r="J548" s="0" t="n">
        <f aca="false">VLOOKUP(H548,'Raw data'!$A$3:$L$1417,5,FALSE())</f>
        <v>15.66</v>
      </c>
      <c r="K548" s="0" t="e">
        <f aca="false">VLOOKUP($H548,'Raw data'!$A$3:$L$1417,10,FALSE())</f>
        <v>#N/A</v>
      </c>
      <c r="L548" s="0" t="e">
        <f aca="false">VLOOKUP($H548,'Raw data'!$A$3:$L$1417,7,FALSE())</f>
        <v>#N/A</v>
      </c>
      <c r="M548" s="0" t="e">
        <f aca="false">VLOOKUP($H548,'Raw data'!$A$3:$L$1417,8,FALSE())</f>
        <v>#N/A</v>
      </c>
      <c r="N548" s="0" t="e">
        <f aca="false">VLOOKUP($H548,'Raw data'!$A$3:$L$1417,2,FALSE())</f>
        <v>#N/A</v>
      </c>
      <c r="O548" s="0" t="e">
        <f aca="false">VLOOKUP($H548,'Raw data'!$A$3:$L$1417,10,FALSE())</f>
        <v>#N/A</v>
      </c>
      <c r="P548" s="0" t="n">
        <f aca="false">VLOOKUP($H548,'Raw data'!$M$3:$N$1243,2,FALSE())</f>
        <v>20.36</v>
      </c>
    </row>
    <row r="549" customFormat="false" ht="12.75" hidden="false" customHeight="false" outlineLevel="0" collapsed="false">
      <c r="A549" s="96" t="n">
        <v>36342</v>
      </c>
      <c r="B549" s="0" t="n">
        <v>47.54</v>
      </c>
      <c r="E549" s="96" t="n">
        <f aca="false">CHOOSE(IF(WEEKDAY(E548+1,2)=6,1,IF(WEEKDAY(E548+1,2)=7,2,3)),IF(ISNUMBER(MATCH(E548+3,$Q$3:$Q$56,0)),E548+4,E548+3),IF(ISNUMBER(MATCH(E548+2,$Q$3:$Q$56,0)),E548+3,E548+2),IF(ISNUMBER(MATCH(E548+1,$Q$3:$Q$56,0)),E548+2,E548+1))</f>
        <v>36515</v>
      </c>
      <c r="F549" s="0" t="n">
        <f aca="false">VLOOKUP(E549,$A$3:$B$1257,2,FALSE())</f>
        <v>28.55</v>
      </c>
      <c r="H549" s="96" t="n">
        <f aca="true">OFFSET($E$3,IF(ISNUMBER(VLOOKUP(OFFSET($E$3,MATCH(H548,$E$3:$E$1028,0),0),$E$3:$F$1067,2,FALSE())),MATCH(H548,$E$3:$E$1028,0),MATCH(H548,$E$3:$E$1028,0)+1),0)</f>
        <v>36530</v>
      </c>
      <c r="I549" s="0" t="n">
        <f aca="false">VLOOKUP(H549,$A$3:$B$1257,2,FALSE())</f>
        <v>27.73</v>
      </c>
      <c r="J549" s="0" t="n">
        <f aca="false">VLOOKUP(H549,'Raw data'!$A$3:$L$1417,5,FALSE())</f>
        <v>19.71</v>
      </c>
      <c r="K549" s="0" t="n">
        <f aca="false">VLOOKUP($H549,'Raw data'!$A$3:$L$1417,10,FALSE())</f>
        <v>20.67</v>
      </c>
      <c r="L549" s="0" t="e">
        <f aca="false">VLOOKUP($H549,'Raw data'!$A$3:$L$1417,7,FALSE())</f>
        <v>#N/A</v>
      </c>
      <c r="M549" s="0" t="n">
        <f aca="false">VLOOKUP($H549,'Raw data'!$A$3:$L$1417,8,FALSE())</f>
        <v>26</v>
      </c>
      <c r="N549" s="0" t="e">
        <f aca="false">VLOOKUP($H549,'Raw data'!$A$3:$L$1417,2,FALSE())</f>
        <v>#N/A</v>
      </c>
      <c r="O549" s="0" t="n">
        <f aca="false">VLOOKUP($H549,'Raw data'!$A$3:$L$1417,10,FALSE())</f>
        <v>20.67</v>
      </c>
      <c r="P549" s="0" t="n">
        <f aca="false">VLOOKUP($H549,'Raw data'!$M$3:$N$1243,2,FALSE())</f>
        <v>22.03</v>
      </c>
    </row>
    <row r="550" customFormat="false" ht="12.75" hidden="false" customHeight="false" outlineLevel="0" collapsed="false">
      <c r="A550" s="96" t="n">
        <v>36343</v>
      </c>
      <c r="B550" s="0" t="n">
        <v>51.2</v>
      </c>
      <c r="E550" s="96" t="n">
        <f aca="false">CHOOSE(IF(WEEKDAY(E549+1,2)=6,1,IF(WEEKDAY(E549+1,2)=7,2,3)),IF(ISNUMBER(MATCH(E549+3,$Q$3:$Q$56,0)),E549+4,E549+3),IF(ISNUMBER(MATCH(E549+2,$Q$3:$Q$56,0)),E549+3,E549+2),IF(ISNUMBER(MATCH(E549+1,$Q$3:$Q$56,0)),E549+2,E549+1))</f>
        <v>36516</v>
      </c>
      <c r="F550" s="0" t="n">
        <f aca="false">VLOOKUP(E550,$A$3:$B$1257,2,FALSE())</f>
        <v>30.4</v>
      </c>
      <c r="H550" s="96" t="n">
        <f aca="true">OFFSET($E$3,IF(ISNUMBER(VLOOKUP(OFFSET($E$3,MATCH(H549,$E$3:$E$1028,0),0),$E$3:$F$1067,2,FALSE())),MATCH(H549,$E$3:$E$1028,0),MATCH(H549,$E$3:$E$1028,0)+1),0)</f>
        <v>36531</v>
      </c>
      <c r="I550" s="0" t="n">
        <f aca="false">VLOOKUP(H550,$A$3:$B$1257,2,FALSE())</f>
        <v>34.79</v>
      </c>
      <c r="J550" s="0" t="n">
        <f aca="false">VLOOKUP(H550,'Raw data'!$A$3:$L$1417,5,FALSE())</f>
        <v>21.13</v>
      </c>
      <c r="K550" s="0" t="n">
        <f aca="false">VLOOKUP($H550,'Raw data'!$A$3:$L$1417,10,FALSE())</f>
        <v>24.25</v>
      </c>
      <c r="L550" s="0" t="e">
        <f aca="false">VLOOKUP($H550,'Raw data'!$A$3:$L$1417,7,FALSE())</f>
        <v>#N/A</v>
      </c>
      <c r="M550" s="0" t="n">
        <f aca="false">VLOOKUP($H550,'Raw data'!$A$3:$L$1417,8,FALSE())</f>
        <v>23.23</v>
      </c>
      <c r="N550" s="0" t="e">
        <f aca="false">VLOOKUP($H550,'Raw data'!$A$3:$L$1417,2,FALSE())</f>
        <v>#N/A</v>
      </c>
      <c r="O550" s="0" t="n">
        <f aca="false">VLOOKUP($H550,'Raw data'!$A$3:$L$1417,10,FALSE())</f>
        <v>24.25</v>
      </c>
      <c r="P550" s="0" t="n">
        <f aca="false">VLOOKUP($H550,'Raw data'!$M$3:$N$1243,2,FALSE())</f>
        <v>23.96</v>
      </c>
    </row>
    <row r="551" customFormat="false" ht="12.75" hidden="false" customHeight="false" outlineLevel="0" collapsed="false">
      <c r="A551" s="96" t="n">
        <v>36344</v>
      </c>
      <c r="B551" s="0" t="n">
        <v>44.5</v>
      </c>
      <c r="E551" s="96" t="n">
        <f aca="false">CHOOSE(IF(WEEKDAY(E550+1,2)=6,1,IF(WEEKDAY(E550+1,2)=7,2,3)),IF(ISNUMBER(MATCH(E550+3,$Q$3:$Q$56,0)),E550+4,E550+3),IF(ISNUMBER(MATCH(E550+2,$Q$3:$Q$56,0)),E550+3,E550+2),IF(ISNUMBER(MATCH(E550+1,$Q$3:$Q$56,0)),E550+2,E550+1))</f>
        <v>36517</v>
      </c>
      <c r="F551" s="0" t="n">
        <f aca="false">VLOOKUP(E551,$A$3:$B$1257,2,FALSE())</f>
        <v>29.01</v>
      </c>
      <c r="H551" s="96" t="n">
        <f aca="true">OFFSET($E$3,IF(ISNUMBER(VLOOKUP(OFFSET($E$3,MATCH(H550,$E$3:$E$1028,0),0),$E$3:$F$1067,2,FALSE())),MATCH(H550,$E$3:$E$1028,0),MATCH(H550,$E$3:$E$1028,0)+1),0)</f>
        <v>36532</v>
      </c>
      <c r="I551" s="0" t="n">
        <f aca="false">VLOOKUP(H551,$A$3:$B$1257,2,FALSE())</f>
        <v>31.04</v>
      </c>
      <c r="J551" s="0" t="n">
        <f aca="false">VLOOKUP(H551,'Raw data'!$A$3:$L$1417,5,FALSE())</f>
        <v>19.94</v>
      </c>
      <c r="K551" s="0" t="n">
        <f aca="false">VLOOKUP($H551,'Raw data'!$A$3:$L$1417,10,FALSE())</f>
        <v>20.25</v>
      </c>
      <c r="L551" s="0" t="e">
        <f aca="false">VLOOKUP($H551,'Raw data'!$A$3:$L$1417,7,FALSE())</f>
        <v>#N/A</v>
      </c>
      <c r="M551" s="0" t="n">
        <f aca="false">VLOOKUP($H551,'Raw data'!$A$3:$L$1417,8,FALSE())</f>
        <v>23.87</v>
      </c>
      <c r="N551" s="0" t="e">
        <f aca="false">VLOOKUP($H551,'Raw data'!$A$3:$L$1417,2,FALSE())</f>
        <v>#N/A</v>
      </c>
      <c r="O551" s="0" t="n">
        <f aca="false">VLOOKUP($H551,'Raw data'!$A$3:$L$1417,10,FALSE())</f>
        <v>20.25</v>
      </c>
      <c r="P551" s="0" t="n">
        <f aca="false">VLOOKUP($H551,'Raw data'!$M$3:$N$1243,2,FALSE())</f>
        <v>23.76</v>
      </c>
    </row>
    <row r="552" customFormat="false" ht="12.75" hidden="false" customHeight="false" outlineLevel="0" collapsed="false">
      <c r="A552" s="96" t="n">
        <v>36345</v>
      </c>
      <c r="B552" s="0" t="n">
        <v>44.5</v>
      </c>
      <c r="E552" s="96" t="n">
        <f aca="false">CHOOSE(IF(WEEKDAY(E551+1,2)=6,1,IF(WEEKDAY(E551+1,2)=7,2,3)),IF(ISNUMBER(MATCH(E551+3,$Q$3:$Q$56,0)),E551+4,E551+3),IF(ISNUMBER(MATCH(E551+2,$Q$3:$Q$56,0)),E551+3,E551+2),IF(ISNUMBER(MATCH(E551+1,$Q$3:$Q$56,0)),E551+2,E551+1))</f>
        <v>36518</v>
      </c>
      <c r="F552" s="0" t="e">
        <f aca="false">VLOOKUP(E552,$A$3:$B$1257,2,FALSE())</f>
        <v>#N/A</v>
      </c>
      <c r="H552" s="96" t="n">
        <f aca="true">OFFSET($E$3,IF(ISNUMBER(VLOOKUP(OFFSET($E$3,MATCH(H551,$E$3:$E$1028,0),0),$E$3:$F$1067,2,FALSE())),MATCH(H551,$E$3:$E$1028,0),MATCH(H551,$E$3:$E$1028,0)+1),0)</f>
        <v>36535</v>
      </c>
      <c r="I552" s="0" t="n">
        <f aca="false">VLOOKUP(H552,$A$3:$B$1257,2,FALSE())</f>
        <v>32.29</v>
      </c>
      <c r="J552" s="0" t="n">
        <f aca="false">VLOOKUP(H552,'Raw data'!$A$3:$L$1417,5,FALSE())</f>
        <v>16.21</v>
      </c>
      <c r="K552" s="0" t="e">
        <f aca="false">VLOOKUP($H552,'Raw data'!$A$3:$L$1417,10,FALSE())</f>
        <v>#N/A</v>
      </c>
      <c r="L552" s="0" t="e">
        <f aca="false">VLOOKUP($H552,'Raw data'!$A$3:$L$1417,7,FALSE())</f>
        <v>#N/A</v>
      </c>
      <c r="M552" s="0" t="n">
        <f aca="false">VLOOKUP($H552,'Raw data'!$A$3:$L$1417,8,FALSE())</f>
        <v>22.92</v>
      </c>
      <c r="N552" s="0" t="e">
        <f aca="false">VLOOKUP($H552,'Raw data'!$A$3:$L$1417,2,FALSE())</f>
        <v>#N/A</v>
      </c>
      <c r="O552" s="0" t="e">
        <f aca="false">VLOOKUP($H552,'Raw data'!$A$3:$L$1417,10,FALSE())</f>
        <v>#N/A</v>
      </c>
      <c r="P552" s="0" t="n">
        <f aca="false">VLOOKUP($H552,'Raw data'!$M$3:$N$1243,2,FALSE())</f>
        <v>21.81</v>
      </c>
    </row>
    <row r="553" customFormat="false" ht="12.75" hidden="false" customHeight="false" outlineLevel="0" collapsed="false">
      <c r="A553" s="96" t="n">
        <v>36347</v>
      </c>
      <c r="B553" s="0" t="n">
        <v>165</v>
      </c>
      <c r="E553" s="96" t="n">
        <f aca="false">CHOOSE(IF(WEEKDAY(E552+1,2)=6,1,IF(WEEKDAY(E552+1,2)=7,2,3)),IF(ISNUMBER(MATCH(E552+3,$Q$3:$Q$56,0)),E552+4,E552+3),IF(ISNUMBER(MATCH(E552+2,$Q$3:$Q$56,0)),E552+3,E552+2),IF(ISNUMBER(MATCH(E552+1,$Q$3:$Q$56,0)),E552+2,E552+1))</f>
        <v>36521</v>
      </c>
      <c r="F553" s="0" t="n">
        <f aca="false">VLOOKUP(E553,$A$3:$B$1257,2,FALSE())</f>
        <v>28.88</v>
      </c>
      <c r="H553" s="96" t="n">
        <f aca="true">OFFSET($E$3,IF(ISNUMBER(VLOOKUP(OFFSET($E$3,MATCH(H552,$E$3:$E$1028,0),0),$E$3:$F$1067,2,FALSE())),MATCH(H552,$E$3:$E$1028,0),MATCH(H552,$E$3:$E$1028,0)+1),0)</f>
        <v>36536</v>
      </c>
      <c r="I553" s="0" t="n">
        <f aca="false">VLOOKUP(H553,$A$3:$B$1257,2,FALSE())</f>
        <v>32.91</v>
      </c>
      <c r="J553" s="0" t="n">
        <f aca="false">VLOOKUP(H553,'Raw data'!$A$3:$L$1417,5,FALSE())</f>
        <v>16.11</v>
      </c>
      <c r="K553" s="0" t="e">
        <f aca="false">VLOOKUP($H553,'Raw data'!$A$3:$L$1417,10,FALSE())</f>
        <v>#N/A</v>
      </c>
      <c r="L553" s="0" t="n">
        <f aca="false">VLOOKUP($H553,'Raw data'!$A$3:$L$1417,7,FALSE())</f>
        <v>24</v>
      </c>
      <c r="M553" s="0" t="n">
        <f aca="false">VLOOKUP($H553,'Raw data'!$A$3:$L$1417,8,FALSE())</f>
        <v>23.03</v>
      </c>
      <c r="N553" s="0" t="e">
        <f aca="false">VLOOKUP($H553,'Raw data'!$A$3:$L$1417,2,FALSE())</f>
        <v>#N/A</v>
      </c>
      <c r="O553" s="0" t="e">
        <f aca="false">VLOOKUP($H553,'Raw data'!$A$3:$L$1417,10,FALSE())</f>
        <v>#N/A</v>
      </c>
      <c r="P553" s="0" t="n">
        <f aca="false">VLOOKUP($H553,'Raw data'!$M$3:$N$1243,2,FALSE())</f>
        <v>21.48</v>
      </c>
    </row>
    <row r="554" customFormat="false" ht="12.75" hidden="false" customHeight="false" outlineLevel="0" collapsed="false">
      <c r="A554" s="96" t="n">
        <v>36348</v>
      </c>
      <c r="B554" s="0" t="n">
        <v>151.82</v>
      </c>
      <c r="E554" s="96" t="n">
        <f aca="false">CHOOSE(IF(WEEKDAY(E553+1,2)=6,1,IF(WEEKDAY(E553+1,2)=7,2,3)),IF(ISNUMBER(MATCH(E553+3,$Q$3:$Q$56,0)),E553+4,E553+3),IF(ISNUMBER(MATCH(E553+2,$Q$3:$Q$56,0)),E553+3,E553+2),IF(ISNUMBER(MATCH(E553+1,$Q$3:$Q$56,0)),E553+2,E553+1))</f>
        <v>36522</v>
      </c>
      <c r="F554" s="0" t="n">
        <f aca="false">VLOOKUP(E554,$A$3:$B$1257,2,FALSE())</f>
        <v>29.56</v>
      </c>
      <c r="H554" s="96" t="n">
        <f aca="true">OFFSET($E$3,IF(ISNUMBER(VLOOKUP(OFFSET($E$3,MATCH(H553,$E$3:$E$1028,0),0),$E$3:$F$1067,2,FALSE())),MATCH(H553,$E$3:$E$1028,0),MATCH(H553,$E$3:$E$1028,0)+1),0)</f>
        <v>36537</v>
      </c>
      <c r="I554" s="0" t="n">
        <f aca="false">VLOOKUP(H554,$A$3:$B$1257,2,FALSE())</f>
        <v>33.13</v>
      </c>
      <c r="J554" s="0" t="n">
        <f aca="false">VLOOKUP(H554,'Raw data'!$A$3:$L$1417,5,FALSE())</f>
        <v>15.24</v>
      </c>
      <c r="K554" s="0" t="n">
        <f aca="false">VLOOKUP($H554,'Raw data'!$A$3:$L$1417,10,FALSE())</f>
        <v>17</v>
      </c>
      <c r="L554" s="0" t="e">
        <f aca="false">VLOOKUP($H554,'Raw data'!$A$3:$L$1417,7,FALSE())</f>
        <v>#N/A</v>
      </c>
      <c r="M554" s="0" t="n">
        <f aca="false">VLOOKUP($H554,'Raw data'!$A$3:$L$1417,8,FALSE())</f>
        <v>23.5</v>
      </c>
      <c r="N554" s="0" t="e">
        <f aca="false">VLOOKUP($H554,'Raw data'!$A$3:$L$1417,2,FALSE())</f>
        <v>#N/A</v>
      </c>
      <c r="O554" s="0" t="n">
        <f aca="false">VLOOKUP($H554,'Raw data'!$A$3:$L$1417,10,FALSE())</f>
        <v>17</v>
      </c>
      <c r="P554" s="0" t="n">
        <f aca="false">VLOOKUP($H554,'Raw data'!$M$3:$N$1243,2,FALSE())</f>
        <v>21.28</v>
      </c>
    </row>
    <row r="555" customFormat="false" ht="12.75" hidden="false" customHeight="false" outlineLevel="0" collapsed="false">
      <c r="A555" s="96" t="n">
        <v>36349</v>
      </c>
      <c r="B555" s="0" t="n">
        <v>40.68</v>
      </c>
      <c r="E555" s="96" t="n">
        <f aca="false">CHOOSE(IF(WEEKDAY(E554+1,2)=6,1,IF(WEEKDAY(E554+1,2)=7,2,3)),IF(ISNUMBER(MATCH(E554+3,$Q$3:$Q$56,0)),E554+4,E554+3),IF(ISNUMBER(MATCH(E554+2,$Q$3:$Q$56,0)),E554+3,E554+2),IF(ISNUMBER(MATCH(E554+1,$Q$3:$Q$56,0)),E554+2,E554+1))</f>
        <v>36523</v>
      </c>
      <c r="F555" s="0" t="n">
        <f aca="false">VLOOKUP(E555,$A$3:$B$1257,2,FALSE())</f>
        <v>28.58</v>
      </c>
      <c r="H555" s="96" t="n">
        <f aca="true">OFFSET($E$3,IF(ISNUMBER(VLOOKUP(OFFSET($E$3,MATCH(H554,$E$3:$E$1028,0),0),$E$3:$F$1067,2,FALSE())),MATCH(H554,$E$3:$E$1028,0),MATCH(H554,$E$3:$E$1028,0)+1),0)</f>
        <v>36538</v>
      </c>
      <c r="I555" s="0" t="n">
        <f aca="false">VLOOKUP(H555,$A$3:$B$1257,2,FALSE())</f>
        <v>32.18</v>
      </c>
      <c r="J555" s="0" t="n">
        <f aca="false">VLOOKUP(H555,'Raw data'!$A$3:$L$1417,5,FALSE())</f>
        <v>16.87</v>
      </c>
      <c r="K555" s="0" t="n">
        <f aca="false">VLOOKUP($H555,'Raw data'!$A$3:$L$1417,10,FALSE())</f>
        <v>18.5</v>
      </c>
      <c r="L555" s="0" t="e">
        <f aca="false">VLOOKUP($H555,'Raw data'!$A$3:$L$1417,7,FALSE())</f>
        <v>#N/A</v>
      </c>
      <c r="M555" s="0" t="n">
        <f aca="false">VLOOKUP($H555,'Raw data'!$A$3:$L$1417,8,FALSE())</f>
        <v>24.45</v>
      </c>
      <c r="N555" s="0" t="e">
        <f aca="false">VLOOKUP($H555,'Raw data'!$A$3:$L$1417,2,FALSE())</f>
        <v>#N/A</v>
      </c>
      <c r="O555" s="0" t="n">
        <f aca="false">VLOOKUP($H555,'Raw data'!$A$3:$L$1417,10,FALSE())</f>
        <v>18.5</v>
      </c>
      <c r="P555" s="0" t="n">
        <f aca="false">VLOOKUP($H555,'Raw data'!$M$3:$N$1243,2,FALSE())</f>
        <v>22.72</v>
      </c>
    </row>
    <row r="556" customFormat="false" ht="12.75" hidden="false" customHeight="false" outlineLevel="0" collapsed="false">
      <c r="A556" s="96" t="n">
        <v>36350</v>
      </c>
      <c r="B556" s="0" t="n">
        <v>29.82</v>
      </c>
      <c r="E556" s="96" t="n">
        <f aca="false">CHOOSE(IF(WEEKDAY(E555+1,2)=6,1,IF(WEEKDAY(E555+1,2)=7,2,3)),IF(ISNUMBER(MATCH(E555+3,$Q$3:$Q$56,0)),E555+4,E555+3),IF(ISNUMBER(MATCH(E555+2,$Q$3:$Q$56,0)),E555+3,E555+2),IF(ISNUMBER(MATCH(E555+1,$Q$3:$Q$56,0)),E555+2,E555+1))</f>
        <v>36524</v>
      </c>
      <c r="F556" s="0" t="n">
        <f aca="false">VLOOKUP(E556,$A$3:$B$1257,2,FALSE())</f>
        <v>26.45</v>
      </c>
      <c r="H556" s="96" t="n">
        <f aca="true">OFFSET($E$3,IF(ISNUMBER(VLOOKUP(OFFSET($E$3,MATCH(H555,$E$3:$E$1028,0),0),$E$3:$F$1067,2,FALSE())),MATCH(H555,$E$3:$E$1028,0),MATCH(H555,$E$3:$E$1028,0)+1),0)</f>
        <v>36539</v>
      </c>
      <c r="I556" s="0" t="n">
        <f aca="false">VLOOKUP(H556,$A$3:$B$1257,2,FALSE())</f>
        <v>34.74</v>
      </c>
      <c r="J556" s="0" t="n">
        <f aca="false">VLOOKUP(H556,'Raw data'!$A$3:$L$1417,5,FALSE())</f>
        <v>19.88</v>
      </c>
      <c r="K556" s="0" t="n">
        <f aca="false">VLOOKUP($H556,'Raw data'!$A$3:$L$1417,10,FALSE())</f>
        <v>22</v>
      </c>
      <c r="L556" s="0" t="e">
        <f aca="false">VLOOKUP($H556,'Raw data'!$A$3:$L$1417,7,FALSE())</f>
        <v>#N/A</v>
      </c>
      <c r="M556" s="0" t="n">
        <f aca="false">VLOOKUP($H556,'Raw data'!$A$3:$L$1417,8,FALSE())</f>
        <v>27.63</v>
      </c>
      <c r="N556" s="0" t="e">
        <f aca="false">VLOOKUP($H556,'Raw data'!$A$3:$L$1417,2,FALSE())</f>
        <v>#N/A</v>
      </c>
      <c r="O556" s="0" t="n">
        <f aca="false">VLOOKUP($H556,'Raw data'!$A$3:$L$1417,10,FALSE())</f>
        <v>22</v>
      </c>
      <c r="P556" s="0" t="n">
        <f aca="false">VLOOKUP($H556,'Raw data'!$M$3:$N$1243,2,FALSE())</f>
        <v>28.74</v>
      </c>
    </row>
    <row r="557" customFormat="false" ht="12.75" hidden="false" customHeight="false" outlineLevel="0" collapsed="false">
      <c r="A557" s="96" t="n">
        <v>36351</v>
      </c>
      <c r="B557" s="0" t="n">
        <v>28</v>
      </c>
      <c r="E557" s="96" t="n">
        <f aca="false">CHOOSE(IF(WEEKDAY(E556+1,2)=6,1,IF(WEEKDAY(E556+1,2)=7,2,3)),IF(ISNUMBER(MATCH(E556+3,$Q$3:$Q$56,0)),E556+4,E556+3),IF(ISNUMBER(MATCH(E556+2,$Q$3:$Q$56,0)),E556+3,E556+2),IF(ISNUMBER(MATCH(E556+1,$Q$3:$Q$56,0)),E556+2,E556+1))</f>
        <v>36525</v>
      </c>
      <c r="F557" s="0" t="e">
        <f aca="false">VLOOKUP(E557,$A$3:$B$1257,2,FALSE())</f>
        <v>#N/A</v>
      </c>
      <c r="H557" s="96" t="n">
        <f aca="true">OFFSET($E$3,IF(ISNUMBER(VLOOKUP(OFFSET($E$3,MATCH(H556,$E$3:$E$1028,0),0),$E$3:$F$1067,2,FALSE())),MATCH(H556,$E$3:$E$1028,0),MATCH(H556,$E$3:$E$1028,0)+1),0)</f>
        <v>36542</v>
      </c>
      <c r="I557" s="0" t="n">
        <f aca="false">VLOOKUP(H557,$A$3:$B$1257,2,FALSE())</f>
        <v>48.89</v>
      </c>
      <c r="J557" s="0" t="n">
        <f aca="false">VLOOKUP(H557,'Raw data'!$A$3:$L$1417,5,FALSE())</f>
        <v>17.57</v>
      </c>
      <c r="K557" s="0" t="e">
        <f aca="false">VLOOKUP($H557,'Raw data'!$A$3:$L$1417,10,FALSE())</f>
        <v>#N/A</v>
      </c>
      <c r="L557" s="0" t="e">
        <f aca="false">VLOOKUP($H557,'Raw data'!$A$3:$L$1417,7,FALSE())</f>
        <v>#N/A</v>
      </c>
      <c r="M557" s="0" t="n">
        <f aca="false">VLOOKUP($H557,'Raw data'!$A$3:$L$1417,8,FALSE())</f>
        <v>29</v>
      </c>
      <c r="N557" s="0" t="e">
        <f aca="false">VLOOKUP($H557,'Raw data'!$A$3:$L$1417,2,FALSE())</f>
        <v>#N/A</v>
      </c>
      <c r="O557" s="0" t="e">
        <f aca="false">VLOOKUP($H557,'Raw data'!$A$3:$L$1417,10,FALSE())</f>
        <v>#N/A</v>
      </c>
      <c r="P557" s="0" t="n">
        <f aca="false">VLOOKUP($H557,'Raw data'!$M$3:$N$1243,2,FALSE())</f>
        <v>27.26</v>
      </c>
    </row>
    <row r="558" customFormat="false" ht="12.75" hidden="false" customHeight="false" outlineLevel="0" collapsed="false">
      <c r="A558" s="96" t="n">
        <v>36352</v>
      </c>
      <c r="B558" s="0" t="n">
        <v>28</v>
      </c>
      <c r="E558" s="96" t="n">
        <f aca="false">CHOOSE(IF(WEEKDAY(E557+1,2)=6,1,IF(WEEKDAY(E557+1,2)=7,2,3)),IF(ISNUMBER(MATCH(E557+3,$Q$3:$Q$56,0)),E557+4,E557+3),IF(ISNUMBER(MATCH(E557+2,$Q$3:$Q$56,0)),E557+3,E557+2),IF(ISNUMBER(MATCH(E557+1,$Q$3:$Q$56,0)),E557+2,E557+1))</f>
        <v>36528</v>
      </c>
      <c r="F558" s="0" t="n">
        <f aca="false">VLOOKUP(E558,$A$3:$B$1257,2,FALSE())</f>
        <v>32.28</v>
      </c>
      <c r="H558" s="96" t="n">
        <f aca="true">OFFSET($E$3,IF(ISNUMBER(VLOOKUP(OFFSET($E$3,MATCH(H557,$E$3:$E$1028,0),0),$E$3:$F$1067,2,FALSE())),MATCH(H557,$E$3:$E$1028,0),MATCH(H557,$E$3:$E$1028,0)+1),0)</f>
        <v>36543</v>
      </c>
      <c r="I558" s="0" t="n">
        <f aca="false">VLOOKUP(H558,$A$3:$B$1257,2,FALSE())</f>
        <v>60.15</v>
      </c>
      <c r="J558" s="0" t="n">
        <f aca="false">VLOOKUP(H558,'Raw data'!$A$3:$L$1417,5,FALSE())</f>
        <v>24.89</v>
      </c>
      <c r="K558" s="0" t="e">
        <f aca="false">VLOOKUP($H558,'Raw data'!$A$3:$L$1417,10,FALSE())</f>
        <v>#N/A</v>
      </c>
      <c r="L558" s="0" t="n">
        <f aca="false">VLOOKUP($H558,'Raw data'!$A$3:$L$1417,7,FALSE())</f>
        <v>32.5</v>
      </c>
      <c r="M558" s="0" t="e">
        <f aca="false">VLOOKUP($H558,'Raw data'!$A$3:$L$1417,8,FALSE())</f>
        <v>#N/A</v>
      </c>
      <c r="N558" s="0" t="e">
        <f aca="false">VLOOKUP($H558,'Raw data'!$A$3:$L$1417,2,FALSE())</f>
        <v>#N/A</v>
      </c>
      <c r="O558" s="0" t="e">
        <f aca="false">VLOOKUP($H558,'Raw data'!$A$3:$L$1417,10,FALSE())</f>
        <v>#N/A</v>
      </c>
      <c r="P558" s="0" t="n">
        <f aca="false">VLOOKUP($H558,'Raw data'!$M$3:$N$1243,2,FALSE())</f>
        <v>37.04</v>
      </c>
    </row>
    <row r="559" customFormat="false" ht="12.75" hidden="false" customHeight="false" outlineLevel="0" collapsed="false">
      <c r="A559" s="96" t="n">
        <v>36353</v>
      </c>
      <c r="B559" s="0" t="n">
        <v>29.38</v>
      </c>
      <c r="E559" s="96" t="n">
        <f aca="false">CHOOSE(IF(WEEKDAY(E558+1,2)=6,1,IF(WEEKDAY(E558+1,2)=7,2,3)),IF(ISNUMBER(MATCH(E558+3,$Q$3:$Q$56,0)),E558+4,E558+3),IF(ISNUMBER(MATCH(E558+2,$Q$3:$Q$56,0)),E558+3,E558+2),IF(ISNUMBER(MATCH(E558+1,$Q$3:$Q$56,0)),E558+2,E558+1))</f>
        <v>36529</v>
      </c>
      <c r="F559" s="0" t="n">
        <f aca="false">VLOOKUP(E559,$A$3:$B$1257,2,FALSE())</f>
        <v>26.83</v>
      </c>
      <c r="H559" s="96" t="n">
        <f aca="true">OFFSET($E$3,IF(ISNUMBER(VLOOKUP(OFFSET($E$3,MATCH(H558,$E$3:$E$1028,0),0),$E$3:$F$1067,2,FALSE())),MATCH(H558,$E$3:$E$1028,0),MATCH(H558,$E$3:$E$1028,0)+1),0)</f>
        <v>36544</v>
      </c>
      <c r="I559" s="0" t="n">
        <f aca="false">VLOOKUP(H559,$A$3:$B$1257,2,FALSE())</f>
        <v>100.46</v>
      </c>
      <c r="J559" s="0" t="n">
        <f aca="false">VLOOKUP(H559,'Raw data'!$A$3:$L$1417,5,FALSE())</f>
        <v>26.19</v>
      </c>
      <c r="K559" s="0" t="n">
        <f aca="false">VLOOKUP($H559,'Raw data'!$A$3:$L$1417,10,FALSE())</f>
        <v>26</v>
      </c>
      <c r="L559" s="0" t="e">
        <f aca="false">VLOOKUP($H559,'Raw data'!$A$3:$L$1417,7,FALSE())</f>
        <v>#N/A</v>
      </c>
      <c r="M559" s="0" t="e">
        <f aca="false">VLOOKUP($H559,'Raw data'!$A$3:$L$1417,8,FALSE())</f>
        <v>#N/A</v>
      </c>
      <c r="N559" s="0" t="e">
        <f aca="false">VLOOKUP($H559,'Raw data'!$A$3:$L$1417,2,FALSE())</f>
        <v>#N/A</v>
      </c>
      <c r="O559" s="0" t="n">
        <f aca="false">VLOOKUP($H559,'Raw data'!$A$3:$L$1417,10,FALSE())</f>
        <v>26</v>
      </c>
      <c r="P559" s="0" t="n">
        <f aca="false">VLOOKUP($H559,'Raw data'!$M$3:$N$1243,2,FALSE())</f>
        <v>39.23</v>
      </c>
    </row>
    <row r="560" customFormat="false" ht="12.75" hidden="false" customHeight="false" outlineLevel="0" collapsed="false">
      <c r="A560" s="96" t="n">
        <v>36354</v>
      </c>
      <c r="B560" s="0" t="n">
        <v>29.15</v>
      </c>
      <c r="E560" s="96" t="n">
        <f aca="false">CHOOSE(IF(WEEKDAY(E559+1,2)=6,1,IF(WEEKDAY(E559+1,2)=7,2,3)),IF(ISNUMBER(MATCH(E559+3,$Q$3:$Q$56,0)),E559+4,E559+3),IF(ISNUMBER(MATCH(E559+2,$Q$3:$Q$56,0)),E559+3,E559+2),IF(ISNUMBER(MATCH(E559+1,$Q$3:$Q$56,0)),E559+2,E559+1))</f>
        <v>36530</v>
      </c>
      <c r="F560" s="0" t="n">
        <f aca="false">VLOOKUP(E560,$A$3:$B$1257,2,FALSE())</f>
        <v>27.73</v>
      </c>
      <c r="H560" s="96" t="n">
        <f aca="true">OFFSET($E$3,IF(ISNUMBER(VLOOKUP(OFFSET($E$3,MATCH(H559,$E$3:$E$1028,0),0),$E$3:$F$1067,2,FALSE())),MATCH(H559,$E$3:$E$1028,0),MATCH(H559,$E$3:$E$1028,0)+1),0)</f>
        <v>36545</v>
      </c>
      <c r="I560" s="0" t="n">
        <f aca="false">VLOOKUP(H560,$A$3:$B$1257,2,FALSE())</f>
        <v>71.11</v>
      </c>
      <c r="J560" s="0" t="n">
        <f aca="false">VLOOKUP(H560,'Raw data'!$A$3:$L$1417,5,FALSE())</f>
        <v>29.42</v>
      </c>
      <c r="K560" s="0" t="n">
        <f aca="false">VLOOKUP($H560,'Raw data'!$A$3:$L$1417,10,FALSE())</f>
        <v>29</v>
      </c>
      <c r="L560" s="0" t="e">
        <f aca="false">VLOOKUP($H560,'Raw data'!$A$3:$L$1417,7,FALSE())</f>
        <v>#N/A</v>
      </c>
      <c r="M560" s="0" t="n">
        <f aca="false">VLOOKUP($H560,'Raw data'!$A$3:$L$1417,8,FALSE())</f>
        <v>42.5</v>
      </c>
      <c r="N560" s="0" t="e">
        <f aca="false">VLOOKUP($H560,'Raw data'!$A$3:$L$1417,2,FALSE())</f>
        <v>#N/A</v>
      </c>
      <c r="O560" s="0" t="n">
        <f aca="false">VLOOKUP($H560,'Raw data'!$A$3:$L$1417,10,FALSE())</f>
        <v>29</v>
      </c>
      <c r="P560" s="0" t="n">
        <f aca="false">VLOOKUP($H560,'Raw data'!$M$3:$N$1243,2,FALSE())</f>
        <v>37.34</v>
      </c>
    </row>
    <row r="561" customFormat="false" ht="12.75" hidden="false" customHeight="false" outlineLevel="0" collapsed="false">
      <c r="A561" s="96" t="n">
        <v>36355</v>
      </c>
      <c r="B561" s="0" t="n">
        <v>28.53</v>
      </c>
      <c r="E561" s="96" t="n">
        <f aca="false">CHOOSE(IF(WEEKDAY(E560+1,2)=6,1,IF(WEEKDAY(E560+1,2)=7,2,3)),IF(ISNUMBER(MATCH(E560+3,$Q$3:$Q$56,0)),E560+4,E560+3),IF(ISNUMBER(MATCH(E560+2,$Q$3:$Q$56,0)),E560+3,E560+2),IF(ISNUMBER(MATCH(E560+1,$Q$3:$Q$56,0)),E560+2,E560+1))</f>
        <v>36531</v>
      </c>
      <c r="F561" s="0" t="n">
        <f aca="false">VLOOKUP(E561,$A$3:$B$1257,2,FALSE())</f>
        <v>34.79</v>
      </c>
      <c r="H561" s="96" t="n">
        <f aca="true">OFFSET($E$3,IF(ISNUMBER(VLOOKUP(OFFSET($E$3,MATCH(H560,$E$3:$E$1028,0),0),$E$3:$F$1067,2,FALSE())),MATCH(H560,$E$3:$E$1028,0),MATCH(H560,$E$3:$E$1028,0)+1),0)</f>
        <v>36546</v>
      </c>
      <c r="I561" s="0" t="n">
        <f aca="false">VLOOKUP(H561,$A$3:$B$1257,2,FALSE())</f>
        <v>86.29</v>
      </c>
      <c r="J561" s="0" t="n">
        <f aca="false">VLOOKUP(H561,'Raw data'!$A$3:$L$1417,5,FALSE())</f>
        <v>33.22</v>
      </c>
      <c r="K561" s="0" t="e">
        <f aca="false">VLOOKUP($H561,'Raw data'!$A$3:$L$1417,10,FALSE())</f>
        <v>#N/A</v>
      </c>
      <c r="L561" s="0" t="e">
        <f aca="false">VLOOKUP($H561,'Raw data'!$A$3:$L$1417,7,FALSE())</f>
        <v>#N/A</v>
      </c>
      <c r="M561" s="0" t="n">
        <f aca="false">VLOOKUP($H561,'Raw data'!$A$3:$L$1417,8,FALSE())</f>
        <v>44</v>
      </c>
      <c r="N561" s="0" t="e">
        <f aca="false">VLOOKUP($H561,'Raw data'!$A$3:$L$1417,2,FALSE())</f>
        <v>#N/A</v>
      </c>
      <c r="O561" s="0" t="e">
        <f aca="false">VLOOKUP($H561,'Raw data'!$A$3:$L$1417,10,FALSE())</f>
        <v>#N/A</v>
      </c>
      <c r="P561" s="0" t="n">
        <f aca="false">VLOOKUP($H561,'Raw data'!$M$3:$N$1243,2,FALSE())</f>
        <v>44.94</v>
      </c>
    </row>
    <row r="562" customFormat="false" ht="12.75" hidden="false" customHeight="false" outlineLevel="0" collapsed="false">
      <c r="A562" s="96" t="n">
        <v>36356</v>
      </c>
      <c r="B562" s="0" t="n">
        <v>31.47</v>
      </c>
      <c r="E562" s="96" t="n">
        <f aca="false">CHOOSE(IF(WEEKDAY(E561+1,2)=6,1,IF(WEEKDAY(E561+1,2)=7,2,3)),IF(ISNUMBER(MATCH(E561+3,$Q$3:$Q$56,0)),E561+4,E561+3),IF(ISNUMBER(MATCH(E561+2,$Q$3:$Q$56,0)),E561+3,E561+2),IF(ISNUMBER(MATCH(E561+1,$Q$3:$Q$56,0)),E561+2,E561+1))</f>
        <v>36532</v>
      </c>
      <c r="F562" s="0" t="n">
        <f aca="false">VLOOKUP(E562,$A$3:$B$1257,2,FALSE())</f>
        <v>31.04</v>
      </c>
      <c r="H562" s="96" t="n">
        <f aca="true">OFFSET($E$3,IF(ISNUMBER(VLOOKUP(OFFSET($E$3,MATCH(H561,$E$3:$E$1028,0),0),$E$3:$F$1067,2,FALSE())),MATCH(H561,$E$3:$E$1028,0),MATCH(H561,$E$3:$E$1028,0)+1),0)</f>
        <v>36549</v>
      </c>
      <c r="I562" s="0" t="n">
        <f aca="false">VLOOKUP(H562,$A$3:$B$1257,2,FALSE())</f>
        <v>73.4</v>
      </c>
      <c r="J562" s="0" t="n">
        <f aca="false">VLOOKUP(H562,'Raw data'!$A$3:$L$1417,5,FALSE())</f>
        <v>32.78</v>
      </c>
      <c r="K562" s="0" t="e">
        <f aca="false">VLOOKUP($H562,'Raw data'!$A$3:$L$1417,10,FALSE())</f>
        <v>#N/A</v>
      </c>
      <c r="L562" s="0" t="e">
        <f aca="false">VLOOKUP($H562,'Raw data'!$A$3:$L$1417,7,FALSE())</f>
        <v>#N/A</v>
      </c>
      <c r="M562" s="0" t="n">
        <f aca="false">VLOOKUP($H562,'Raw data'!$A$3:$L$1417,8,FALSE())</f>
        <v>45</v>
      </c>
      <c r="N562" s="0" t="e">
        <f aca="false">VLOOKUP($H562,'Raw data'!$A$3:$L$1417,2,FALSE())</f>
        <v>#N/A</v>
      </c>
      <c r="O562" s="0" t="e">
        <f aca="false">VLOOKUP($H562,'Raw data'!$A$3:$L$1417,10,FALSE())</f>
        <v>#N/A</v>
      </c>
      <c r="P562" s="0" t="n">
        <f aca="false">VLOOKUP($H562,'Raw data'!$M$3:$N$1243,2,FALSE())</f>
        <v>39.31</v>
      </c>
    </row>
    <row r="563" customFormat="false" ht="12.75" hidden="false" customHeight="false" outlineLevel="0" collapsed="false">
      <c r="A563" s="96" t="n">
        <v>36357</v>
      </c>
      <c r="B563" s="0" t="n">
        <v>55.71</v>
      </c>
      <c r="E563" s="96" t="n">
        <f aca="false">CHOOSE(IF(WEEKDAY(E562+1,2)=6,1,IF(WEEKDAY(E562+1,2)=7,2,3)),IF(ISNUMBER(MATCH(E562+3,$Q$3:$Q$56,0)),E562+4,E562+3),IF(ISNUMBER(MATCH(E562+2,$Q$3:$Q$56,0)),E562+3,E562+2),IF(ISNUMBER(MATCH(E562+1,$Q$3:$Q$56,0)),E562+2,E562+1))</f>
        <v>36535</v>
      </c>
      <c r="F563" s="0" t="n">
        <f aca="false">VLOOKUP(E563,$A$3:$B$1257,2,FALSE())</f>
        <v>32.29</v>
      </c>
      <c r="H563" s="96" t="n">
        <f aca="true">OFFSET($E$3,IF(ISNUMBER(VLOOKUP(OFFSET($E$3,MATCH(H562,$E$3:$E$1028,0),0),$E$3:$F$1067,2,FALSE())),MATCH(H562,$E$3:$E$1028,0),MATCH(H562,$E$3:$E$1028,0)+1),0)</f>
        <v>36550</v>
      </c>
      <c r="I563" s="0" t="n">
        <f aca="false">VLOOKUP(H563,$A$3:$B$1257,2,FALSE())</f>
        <v>44.36</v>
      </c>
      <c r="J563" s="0" t="n">
        <f aca="false">VLOOKUP(H563,'Raw data'!$A$3:$L$1417,5,FALSE())</f>
        <v>33.62</v>
      </c>
      <c r="K563" s="0" t="n">
        <f aca="false">VLOOKUP($H563,'Raw data'!$A$3:$L$1417,10,FALSE())</f>
        <v>40</v>
      </c>
      <c r="L563" s="0" t="e">
        <f aca="false">VLOOKUP($H563,'Raw data'!$A$3:$L$1417,7,FALSE())</f>
        <v>#N/A</v>
      </c>
      <c r="M563" s="0" t="n">
        <f aca="false">VLOOKUP($H563,'Raw data'!$A$3:$L$1417,8,FALSE())</f>
        <v>44.68</v>
      </c>
      <c r="N563" s="0" t="e">
        <f aca="false">VLOOKUP($H563,'Raw data'!$A$3:$L$1417,2,FALSE())</f>
        <v>#N/A</v>
      </c>
      <c r="O563" s="0" t="n">
        <f aca="false">VLOOKUP($H563,'Raw data'!$A$3:$L$1417,10,FALSE())</f>
        <v>40</v>
      </c>
      <c r="P563" s="0" t="n">
        <f aca="false">VLOOKUP($H563,'Raw data'!$M$3:$N$1243,2,FALSE())</f>
        <v>35.87</v>
      </c>
    </row>
    <row r="564" customFormat="false" ht="12.75" hidden="false" customHeight="false" outlineLevel="0" collapsed="false">
      <c r="A564" s="96" t="n">
        <v>36358</v>
      </c>
      <c r="B564" s="0" t="n">
        <v>44.8</v>
      </c>
      <c r="E564" s="96" t="n">
        <f aca="false">CHOOSE(IF(WEEKDAY(E563+1,2)=6,1,IF(WEEKDAY(E563+1,2)=7,2,3)),IF(ISNUMBER(MATCH(E563+3,$Q$3:$Q$56,0)),E563+4,E563+3),IF(ISNUMBER(MATCH(E563+2,$Q$3:$Q$56,0)),E563+3,E563+2),IF(ISNUMBER(MATCH(E563+1,$Q$3:$Q$56,0)),E563+2,E563+1))</f>
        <v>36536</v>
      </c>
      <c r="F564" s="0" t="n">
        <f aca="false">VLOOKUP(E564,$A$3:$B$1257,2,FALSE())</f>
        <v>32.91</v>
      </c>
      <c r="H564" s="96" t="n">
        <f aca="true">OFFSET($E$3,IF(ISNUMBER(VLOOKUP(OFFSET($E$3,MATCH(H563,$E$3:$E$1028,0),0),$E$3:$F$1067,2,FALSE())),MATCH(H563,$E$3:$E$1028,0),MATCH(H563,$E$3:$E$1028,0)+1),0)</f>
        <v>36551</v>
      </c>
      <c r="I564" s="0" t="n">
        <f aca="false">VLOOKUP(H564,$A$3:$B$1257,2,FALSE())</f>
        <v>45.37</v>
      </c>
      <c r="J564" s="0" t="n">
        <f aca="false">VLOOKUP(H564,'Raw data'!$A$3:$L$1417,5,FALSE())</f>
        <v>51.28</v>
      </c>
      <c r="K564" s="0" t="n">
        <f aca="false">VLOOKUP($H564,'Raw data'!$A$3:$L$1417,10,FALSE())</f>
        <v>41</v>
      </c>
      <c r="L564" s="0" t="e">
        <f aca="false">VLOOKUP($H564,'Raw data'!$A$3:$L$1417,7,FALSE())</f>
        <v>#N/A</v>
      </c>
      <c r="M564" s="0" t="e">
        <f aca="false">VLOOKUP($H564,'Raw data'!$A$3:$L$1417,8,FALSE())</f>
        <v>#N/A</v>
      </c>
      <c r="N564" s="0" t="e">
        <f aca="false">VLOOKUP($H564,'Raw data'!$A$3:$L$1417,2,FALSE())</f>
        <v>#N/A</v>
      </c>
      <c r="O564" s="0" t="n">
        <f aca="false">VLOOKUP($H564,'Raw data'!$A$3:$L$1417,10,FALSE())</f>
        <v>41</v>
      </c>
      <c r="P564" s="0" t="n">
        <f aca="false">VLOOKUP($H564,'Raw data'!$M$3:$N$1243,2,FALSE())</f>
        <v>46.09</v>
      </c>
    </row>
    <row r="565" customFormat="false" ht="12.75" hidden="false" customHeight="false" outlineLevel="0" collapsed="false">
      <c r="A565" s="96" t="n">
        <v>36359</v>
      </c>
      <c r="B565" s="0" t="n">
        <v>42</v>
      </c>
      <c r="E565" s="96" t="n">
        <f aca="false">CHOOSE(IF(WEEKDAY(E564+1,2)=6,1,IF(WEEKDAY(E564+1,2)=7,2,3)),IF(ISNUMBER(MATCH(E564+3,$Q$3:$Q$56,0)),E564+4,E564+3),IF(ISNUMBER(MATCH(E564+2,$Q$3:$Q$56,0)),E564+3,E564+2),IF(ISNUMBER(MATCH(E564+1,$Q$3:$Q$56,0)),E564+2,E564+1))</f>
        <v>36537</v>
      </c>
      <c r="F565" s="0" t="n">
        <f aca="false">VLOOKUP(E565,$A$3:$B$1257,2,FALSE())</f>
        <v>33.13</v>
      </c>
      <c r="H565" s="96" t="n">
        <f aca="true">OFFSET($E$3,IF(ISNUMBER(VLOOKUP(OFFSET($E$3,MATCH(H564,$E$3:$E$1028,0),0),$E$3:$F$1067,2,FALSE())),MATCH(H564,$E$3:$E$1028,0),MATCH(H564,$E$3:$E$1028,0)+1),0)</f>
        <v>36552</v>
      </c>
      <c r="I565" s="0" t="n">
        <f aca="false">VLOOKUP(H565,$A$3:$B$1257,2,FALSE())</f>
        <v>53.34</v>
      </c>
      <c r="J565" s="0" t="n">
        <f aca="false">VLOOKUP(H565,'Raw data'!$A$3:$L$1417,5,FALSE())</f>
        <v>50.13</v>
      </c>
      <c r="K565" s="0" t="n">
        <f aca="false">VLOOKUP($H565,'Raw data'!$A$3:$L$1417,10,FALSE())</f>
        <v>55</v>
      </c>
      <c r="L565" s="0" t="e">
        <f aca="false">VLOOKUP($H565,'Raw data'!$A$3:$L$1417,7,FALSE())</f>
        <v>#N/A</v>
      </c>
      <c r="M565" s="0" t="n">
        <f aca="false">VLOOKUP($H565,'Raw data'!$A$3:$L$1417,8,FALSE())</f>
        <v>50.5</v>
      </c>
      <c r="N565" s="0" t="e">
        <f aca="false">VLOOKUP($H565,'Raw data'!$A$3:$L$1417,2,FALSE())</f>
        <v>#N/A</v>
      </c>
      <c r="O565" s="0" t="n">
        <f aca="false">VLOOKUP($H565,'Raw data'!$A$3:$L$1417,10,FALSE())</f>
        <v>55</v>
      </c>
      <c r="P565" s="0" t="n">
        <f aca="false">VLOOKUP($H565,'Raw data'!$M$3:$N$1243,2,FALSE())</f>
        <v>45.94</v>
      </c>
    </row>
    <row r="566" customFormat="false" ht="12.75" hidden="false" customHeight="false" outlineLevel="0" collapsed="false">
      <c r="A566" s="96" t="n">
        <v>36360</v>
      </c>
      <c r="B566" s="0" t="n">
        <v>90</v>
      </c>
      <c r="E566" s="96" t="n">
        <f aca="false">CHOOSE(IF(WEEKDAY(E565+1,2)=6,1,IF(WEEKDAY(E565+1,2)=7,2,3)),IF(ISNUMBER(MATCH(E565+3,$Q$3:$Q$56,0)),E565+4,E565+3),IF(ISNUMBER(MATCH(E565+2,$Q$3:$Q$56,0)),E565+3,E565+2),IF(ISNUMBER(MATCH(E565+1,$Q$3:$Q$56,0)),E565+2,E565+1))</f>
        <v>36538</v>
      </c>
      <c r="F566" s="0" t="n">
        <f aca="false">VLOOKUP(E566,$A$3:$B$1257,2,FALSE())</f>
        <v>32.18</v>
      </c>
      <c r="H566" s="96" t="n">
        <f aca="true">OFFSET($E$3,IF(ISNUMBER(VLOOKUP(OFFSET($E$3,MATCH(H565,$E$3:$E$1028,0),0),$E$3:$F$1067,2,FALSE())),MATCH(H565,$E$3:$E$1028,0),MATCH(H565,$E$3:$E$1028,0)+1),0)</f>
        <v>36553</v>
      </c>
      <c r="I566" s="0" t="n">
        <f aca="false">VLOOKUP(H566,$A$3:$B$1257,2,FALSE())</f>
        <v>53.56</v>
      </c>
      <c r="J566" s="0" t="n">
        <f aca="false">VLOOKUP(H566,'Raw data'!$A$3:$L$1417,5,FALSE())</f>
        <v>42.59</v>
      </c>
      <c r="K566" s="0" t="n">
        <f aca="false">VLOOKUP($H566,'Raw data'!$A$3:$L$1417,10,FALSE())</f>
        <v>43.5</v>
      </c>
      <c r="L566" s="0" t="e">
        <f aca="false">VLOOKUP($H566,'Raw data'!$A$3:$L$1417,7,FALSE())</f>
        <v>#N/A</v>
      </c>
      <c r="M566" s="0" t="n">
        <f aca="false">VLOOKUP($H566,'Raw data'!$A$3:$L$1417,8,FALSE())</f>
        <v>46.29</v>
      </c>
      <c r="N566" s="0" t="e">
        <f aca="false">VLOOKUP($H566,'Raw data'!$A$3:$L$1417,2,FALSE())</f>
        <v>#N/A</v>
      </c>
      <c r="O566" s="0" t="n">
        <f aca="false">VLOOKUP($H566,'Raw data'!$A$3:$L$1417,10,FALSE())</f>
        <v>43.5</v>
      </c>
      <c r="P566" s="0" t="n">
        <f aca="false">VLOOKUP($H566,'Raw data'!$M$3:$N$1243,2,FALSE())</f>
        <v>50.74</v>
      </c>
    </row>
    <row r="567" customFormat="false" ht="12.75" hidden="false" customHeight="false" outlineLevel="0" collapsed="false">
      <c r="A567" s="96" t="n">
        <v>36361</v>
      </c>
      <c r="B567" s="0" t="n">
        <v>37.73</v>
      </c>
      <c r="E567" s="96" t="n">
        <f aca="false">CHOOSE(IF(WEEKDAY(E566+1,2)=6,1,IF(WEEKDAY(E566+1,2)=7,2,3)),IF(ISNUMBER(MATCH(E566+3,$Q$3:$Q$56,0)),E566+4,E566+3),IF(ISNUMBER(MATCH(E566+2,$Q$3:$Q$56,0)),E566+3,E566+2),IF(ISNUMBER(MATCH(E566+1,$Q$3:$Q$56,0)),E566+2,E566+1))</f>
        <v>36539</v>
      </c>
      <c r="F567" s="0" t="n">
        <f aca="false">VLOOKUP(E567,$A$3:$B$1257,2,FALSE())</f>
        <v>34.74</v>
      </c>
      <c r="H567" s="96" t="n">
        <f aca="true">OFFSET($E$3,IF(ISNUMBER(VLOOKUP(OFFSET($E$3,MATCH(H566,$E$3:$E$1028,0),0),$E$3:$F$1067,2,FALSE())),MATCH(H566,$E$3:$E$1028,0),MATCH(H566,$E$3:$E$1028,0)+1),0)</f>
        <v>36556</v>
      </c>
      <c r="I567" s="0" t="n">
        <f aca="false">VLOOKUP(H567,$A$3:$B$1257,2,FALSE())</f>
        <v>56.29</v>
      </c>
      <c r="J567" s="0" t="n">
        <f aca="false">VLOOKUP(H567,'Raw data'!$A$3:$L$1417,5,FALSE())</f>
        <v>26</v>
      </c>
      <c r="K567" s="0" t="n">
        <f aca="false">VLOOKUP($H567,'Raw data'!$A$3:$L$1417,10,FALSE())</f>
        <v>34.13</v>
      </c>
      <c r="L567" s="0" t="n">
        <f aca="false">VLOOKUP($H567,'Raw data'!$A$3:$L$1417,7,FALSE())</f>
        <v>47</v>
      </c>
      <c r="M567" s="0" t="n">
        <f aca="false">VLOOKUP($H567,'Raw data'!$A$3:$L$1417,8,FALSE())</f>
        <v>36.25</v>
      </c>
      <c r="N567" s="0" t="e">
        <f aca="false">VLOOKUP($H567,'Raw data'!$A$3:$L$1417,2,FALSE())</f>
        <v>#N/A</v>
      </c>
      <c r="O567" s="0" t="n">
        <f aca="false">VLOOKUP($H567,'Raw data'!$A$3:$L$1417,10,FALSE())</f>
        <v>34.13</v>
      </c>
      <c r="P567" s="0" t="n">
        <f aca="false">VLOOKUP($H567,'Raw data'!$M$3:$N$1243,2,FALSE())</f>
        <v>33.97</v>
      </c>
    </row>
    <row r="568" customFormat="false" ht="12.75" hidden="false" customHeight="false" outlineLevel="0" collapsed="false">
      <c r="A568" s="96" t="n">
        <v>36362</v>
      </c>
      <c r="B568" s="0" t="n">
        <v>35.83</v>
      </c>
      <c r="E568" s="96" t="n">
        <f aca="false">CHOOSE(IF(WEEKDAY(E567+1,2)=6,1,IF(WEEKDAY(E567+1,2)=7,2,3)),IF(ISNUMBER(MATCH(E567+3,$Q$3:$Q$56,0)),E567+4,E567+3),IF(ISNUMBER(MATCH(E567+2,$Q$3:$Q$56,0)),E567+3,E567+2),IF(ISNUMBER(MATCH(E567+1,$Q$3:$Q$56,0)),E567+2,E567+1))</f>
        <v>36542</v>
      </c>
      <c r="F568" s="0" t="n">
        <f aca="false">VLOOKUP(E568,$A$3:$B$1257,2,FALSE())</f>
        <v>48.89</v>
      </c>
      <c r="H568" s="96" t="n">
        <f aca="true">OFFSET($E$3,IF(ISNUMBER(VLOOKUP(OFFSET($E$3,MATCH(H567,$E$3:$E$1028,0),0),$E$3:$F$1067,2,FALSE())),MATCH(H567,$E$3:$E$1028,0),MATCH(H567,$E$3:$E$1028,0)+1),0)</f>
        <v>36557</v>
      </c>
      <c r="I568" s="0" t="n">
        <f aca="false">VLOOKUP(H568,$A$3:$B$1257,2,FALSE())</f>
        <v>38.53</v>
      </c>
      <c r="J568" s="0" t="n">
        <f aca="false">VLOOKUP(H568,'Raw data'!$A$3:$L$1417,5,FALSE())</f>
        <v>27.06</v>
      </c>
      <c r="K568" s="0" t="e">
        <f aca="false">VLOOKUP($H568,'Raw data'!$A$3:$L$1417,10,FALSE())</f>
        <v>#N/A</v>
      </c>
      <c r="L568" s="0" t="n">
        <f aca="false">VLOOKUP($H568,'Raw data'!$A$3:$L$1417,7,FALSE())</f>
        <v>48</v>
      </c>
      <c r="M568" s="0" t="n">
        <f aca="false">VLOOKUP($H568,'Raw data'!$A$3:$L$1417,8,FALSE())</f>
        <v>37.83</v>
      </c>
      <c r="N568" s="0" t="e">
        <f aca="false">VLOOKUP($H568,'Raw data'!$A$3:$L$1417,2,FALSE())</f>
        <v>#N/A</v>
      </c>
      <c r="O568" s="0" t="e">
        <f aca="false">VLOOKUP($H568,'Raw data'!$A$3:$L$1417,10,FALSE())</f>
        <v>#N/A</v>
      </c>
      <c r="P568" s="0" t="n">
        <f aca="false">VLOOKUP($H568,'Raw data'!$M$3:$N$1243,2,FALSE())</f>
        <v>26.55</v>
      </c>
    </row>
    <row r="569" customFormat="false" ht="12.75" hidden="false" customHeight="false" outlineLevel="0" collapsed="false">
      <c r="A569" s="96" t="n">
        <v>36363</v>
      </c>
      <c r="B569" s="0" t="n">
        <v>42.08</v>
      </c>
      <c r="E569" s="96" t="n">
        <f aca="false">CHOOSE(IF(WEEKDAY(E568+1,2)=6,1,IF(WEEKDAY(E568+1,2)=7,2,3)),IF(ISNUMBER(MATCH(E568+3,$Q$3:$Q$56,0)),E568+4,E568+3),IF(ISNUMBER(MATCH(E568+2,$Q$3:$Q$56,0)),E568+3,E568+2),IF(ISNUMBER(MATCH(E568+1,$Q$3:$Q$56,0)),E568+2,E568+1))</f>
        <v>36543</v>
      </c>
      <c r="F569" s="0" t="n">
        <f aca="false">VLOOKUP(E569,$A$3:$B$1257,2,FALSE())</f>
        <v>60.15</v>
      </c>
      <c r="H569" s="96" t="n">
        <f aca="true">OFFSET($E$3,IF(ISNUMBER(VLOOKUP(OFFSET($E$3,MATCH(H568,$E$3:$E$1028,0),0),$E$3:$F$1067,2,FALSE())),MATCH(H568,$E$3:$E$1028,0),MATCH(H568,$E$3:$E$1028,0)+1),0)</f>
        <v>36558</v>
      </c>
      <c r="I569" s="0" t="n">
        <f aca="false">VLOOKUP(H569,$A$3:$B$1257,2,FALSE())</f>
        <v>47.07</v>
      </c>
      <c r="J569" s="0" t="n">
        <f aca="false">VLOOKUP(H569,'Raw data'!$A$3:$L$1417,5,FALSE())</f>
        <v>30.9</v>
      </c>
      <c r="K569" s="0" t="n">
        <f aca="false">VLOOKUP($H569,'Raw data'!$A$3:$L$1417,10,FALSE())</f>
        <v>39.67</v>
      </c>
      <c r="L569" s="0" t="e">
        <f aca="false">VLOOKUP($H569,'Raw data'!$A$3:$L$1417,7,FALSE())</f>
        <v>#N/A</v>
      </c>
      <c r="M569" s="0" t="n">
        <f aca="false">VLOOKUP($H569,'Raw data'!$A$3:$L$1417,8,FALSE())</f>
        <v>39</v>
      </c>
      <c r="N569" s="0" t="e">
        <f aca="false">VLOOKUP($H569,'Raw data'!$A$3:$L$1417,2,FALSE())</f>
        <v>#N/A</v>
      </c>
      <c r="O569" s="0" t="n">
        <f aca="false">VLOOKUP($H569,'Raw data'!$A$3:$L$1417,10,FALSE())</f>
        <v>39.67</v>
      </c>
      <c r="P569" s="0" t="n">
        <f aca="false">VLOOKUP($H569,'Raw data'!$M$3:$N$1243,2,FALSE())</f>
        <v>32.88</v>
      </c>
    </row>
    <row r="570" customFormat="false" ht="12.75" hidden="false" customHeight="false" outlineLevel="0" collapsed="false">
      <c r="A570" s="96" t="n">
        <v>36364</v>
      </c>
      <c r="B570" s="0" t="n">
        <v>99.38</v>
      </c>
      <c r="E570" s="96" t="n">
        <f aca="false">CHOOSE(IF(WEEKDAY(E569+1,2)=6,1,IF(WEEKDAY(E569+1,2)=7,2,3)),IF(ISNUMBER(MATCH(E569+3,$Q$3:$Q$56,0)),E569+4,E569+3),IF(ISNUMBER(MATCH(E569+2,$Q$3:$Q$56,0)),E569+3,E569+2),IF(ISNUMBER(MATCH(E569+1,$Q$3:$Q$56,0)),E569+2,E569+1))</f>
        <v>36544</v>
      </c>
      <c r="F570" s="0" t="n">
        <f aca="false">VLOOKUP(E570,$A$3:$B$1257,2,FALSE())</f>
        <v>100.46</v>
      </c>
      <c r="H570" s="96" t="n">
        <f aca="true">OFFSET($E$3,IF(ISNUMBER(VLOOKUP(OFFSET($E$3,MATCH(H569,$E$3:$E$1028,0),0),$E$3:$F$1067,2,FALSE())),MATCH(H569,$E$3:$E$1028,0),MATCH(H569,$E$3:$E$1028,0)+1),0)</f>
        <v>36559</v>
      </c>
      <c r="I570" s="0" t="n">
        <f aca="false">VLOOKUP(H570,$A$3:$B$1257,2,FALSE())</f>
        <v>46.85</v>
      </c>
      <c r="J570" s="0" t="n">
        <f aca="false">VLOOKUP(H570,'Raw data'!$A$3:$L$1417,5,FALSE())</f>
        <v>32.09</v>
      </c>
      <c r="K570" s="0" t="n">
        <f aca="false">VLOOKUP($H570,'Raw data'!$A$3:$L$1417,10,FALSE())</f>
        <v>37.5</v>
      </c>
      <c r="L570" s="0" t="n">
        <f aca="false">VLOOKUP($H570,'Raw data'!$A$3:$L$1417,7,FALSE())</f>
        <v>56</v>
      </c>
      <c r="M570" s="0" t="n">
        <f aca="false">VLOOKUP($H570,'Raw data'!$A$3:$L$1417,8,FALSE())</f>
        <v>47.33</v>
      </c>
      <c r="N570" s="0" t="e">
        <f aca="false">VLOOKUP($H570,'Raw data'!$A$3:$L$1417,2,FALSE())</f>
        <v>#N/A</v>
      </c>
      <c r="O570" s="0" t="n">
        <f aca="false">VLOOKUP($H570,'Raw data'!$A$3:$L$1417,10,FALSE())</f>
        <v>37.5</v>
      </c>
      <c r="P570" s="0" t="n">
        <f aca="false">VLOOKUP($H570,'Raw data'!$M$3:$N$1243,2,FALSE())</f>
        <v>37.94</v>
      </c>
    </row>
    <row r="571" customFormat="false" ht="12.75" hidden="false" customHeight="false" outlineLevel="0" collapsed="false">
      <c r="A571" s="96" t="n">
        <v>36367</v>
      </c>
      <c r="B571" s="0" t="n">
        <v>102.86</v>
      </c>
      <c r="E571" s="96" t="n">
        <f aca="false">CHOOSE(IF(WEEKDAY(E570+1,2)=6,1,IF(WEEKDAY(E570+1,2)=7,2,3)),IF(ISNUMBER(MATCH(E570+3,$Q$3:$Q$56,0)),E570+4,E570+3),IF(ISNUMBER(MATCH(E570+2,$Q$3:$Q$56,0)),E570+3,E570+2),IF(ISNUMBER(MATCH(E570+1,$Q$3:$Q$56,0)),E570+2,E570+1))</f>
        <v>36545</v>
      </c>
      <c r="F571" s="0" t="n">
        <f aca="false">VLOOKUP(E571,$A$3:$B$1257,2,FALSE())</f>
        <v>71.11</v>
      </c>
      <c r="H571" s="96" t="n">
        <f aca="true">OFFSET($E$3,IF(ISNUMBER(VLOOKUP(OFFSET($E$3,MATCH(H570,$E$3:$E$1028,0),0),$E$3:$F$1067,2,FALSE())),MATCH(H570,$E$3:$E$1028,0),MATCH(H570,$E$3:$E$1028,0)+1),0)</f>
        <v>36560</v>
      </c>
      <c r="I571" s="0" t="n">
        <f aca="false">VLOOKUP(H571,$A$3:$B$1257,2,FALSE())</f>
        <v>47.28</v>
      </c>
      <c r="J571" s="0" t="n">
        <f aca="false">VLOOKUP(H571,'Raw data'!$A$3:$L$1417,5,FALSE())</f>
        <v>28.18</v>
      </c>
      <c r="K571" s="0" t="n">
        <f aca="false">VLOOKUP($H571,'Raw data'!$A$3:$L$1417,10,FALSE())</f>
        <v>35</v>
      </c>
      <c r="L571" s="0" t="e">
        <f aca="false">VLOOKUP($H571,'Raw data'!$A$3:$L$1417,7,FALSE())</f>
        <v>#N/A</v>
      </c>
      <c r="M571" s="0" t="n">
        <f aca="false">VLOOKUP($H571,'Raw data'!$A$3:$L$1417,8,FALSE())</f>
        <v>45.08</v>
      </c>
      <c r="N571" s="0" t="e">
        <f aca="false">VLOOKUP($H571,'Raw data'!$A$3:$L$1417,2,FALSE())</f>
        <v>#N/A</v>
      </c>
      <c r="O571" s="0" t="n">
        <f aca="false">VLOOKUP($H571,'Raw data'!$A$3:$L$1417,10,FALSE())</f>
        <v>35</v>
      </c>
      <c r="P571" s="0" t="n">
        <f aca="false">VLOOKUP($H571,'Raw data'!$M$3:$N$1243,2,FALSE())</f>
        <v>34.05</v>
      </c>
    </row>
    <row r="572" customFormat="false" ht="12.75" hidden="false" customHeight="false" outlineLevel="0" collapsed="false">
      <c r="A572" s="96" t="n">
        <v>36368</v>
      </c>
      <c r="B572" s="0" t="n">
        <v>102.58</v>
      </c>
      <c r="E572" s="96" t="n">
        <f aca="false">CHOOSE(IF(WEEKDAY(E571+1,2)=6,1,IF(WEEKDAY(E571+1,2)=7,2,3)),IF(ISNUMBER(MATCH(E571+3,$Q$3:$Q$56,0)),E571+4,E571+3),IF(ISNUMBER(MATCH(E571+2,$Q$3:$Q$56,0)),E571+3,E571+2),IF(ISNUMBER(MATCH(E571+1,$Q$3:$Q$56,0)),E571+2,E571+1))</f>
        <v>36546</v>
      </c>
      <c r="F572" s="0" t="n">
        <f aca="false">VLOOKUP(E572,$A$3:$B$1257,2,FALSE())</f>
        <v>86.29</v>
      </c>
      <c r="H572" s="96" t="n">
        <f aca="true">OFFSET($E$3,IF(ISNUMBER(VLOOKUP(OFFSET($E$3,MATCH(H571,$E$3:$E$1028,0),0),$E$3:$F$1067,2,FALSE())),MATCH(H571,$E$3:$E$1028,0),MATCH(H571,$E$3:$E$1028,0)+1),0)</f>
        <v>36563</v>
      </c>
      <c r="I572" s="0" t="n">
        <f aca="false">VLOOKUP(H572,$A$3:$B$1257,2,FALSE())</f>
        <v>56.05</v>
      </c>
      <c r="J572" s="0" t="n">
        <f aca="false">VLOOKUP(H572,'Raw data'!$A$3:$L$1417,5,FALSE())</f>
        <v>30.64</v>
      </c>
      <c r="K572" s="0" t="e">
        <f aca="false">VLOOKUP($H572,'Raw data'!$A$3:$L$1417,10,FALSE())</f>
        <v>#N/A</v>
      </c>
      <c r="L572" s="0" t="e">
        <f aca="false">VLOOKUP($H572,'Raw data'!$A$3:$L$1417,7,FALSE())</f>
        <v>#N/A</v>
      </c>
      <c r="M572" s="0" t="n">
        <f aca="false">VLOOKUP($H572,'Raw data'!$A$3:$L$1417,8,FALSE())</f>
        <v>38</v>
      </c>
      <c r="N572" s="0" t="e">
        <f aca="false">VLOOKUP($H572,'Raw data'!$A$3:$L$1417,2,FALSE())</f>
        <v>#N/A</v>
      </c>
      <c r="O572" s="0" t="e">
        <f aca="false">VLOOKUP($H572,'Raw data'!$A$3:$L$1417,10,FALSE())</f>
        <v>#N/A</v>
      </c>
      <c r="P572" s="0" t="n">
        <f aca="false">VLOOKUP($H572,'Raw data'!$M$3:$N$1243,2,FALSE())</f>
        <v>34.65</v>
      </c>
    </row>
    <row r="573" customFormat="false" ht="12.75" hidden="false" customHeight="false" outlineLevel="0" collapsed="false">
      <c r="A573" s="96" t="n">
        <v>36369</v>
      </c>
      <c r="B573" s="0" t="n">
        <v>54.94</v>
      </c>
      <c r="E573" s="96" t="n">
        <f aca="false">CHOOSE(IF(WEEKDAY(E572+1,2)=6,1,IF(WEEKDAY(E572+1,2)=7,2,3)),IF(ISNUMBER(MATCH(E572+3,$Q$3:$Q$56,0)),E572+4,E572+3),IF(ISNUMBER(MATCH(E572+2,$Q$3:$Q$56,0)),E572+3,E572+2),IF(ISNUMBER(MATCH(E572+1,$Q$3:$Q$56,0)),E572+2,E572+1))</f>
        <v>36549</v>
      </c>
      <c r="F573" s="0" t="n">
        <f aca="false">VLOOKUP(E573,$A$3:$B$1257,2,FALSE())</f>
        <v>73.4</v>
      </c>
      <c r="H573" s="96" t="n">
        <f aca="true">OFFSET($E$3,IF(ISNUMBER(VLOOKUP(OFFSET($E$3,MATCH(H572,$E$3:$E$1028,0),0),$E$3:$F$1067,2,FALSE())),MATCH(H572,$E$3:$E$1028,0),MATCH(H572,$E$3:$E$1028,0)+1),0)</f>
        <v>36564</v>
      </c>
      <c r="I573" s="0" t="n">
        <f aca="false">VLOOKUP(H573,$A$3:$B$1257,2,FALSE())</f>
        <v>47.45</v>
      </c>
      <c r="J573" s="0" t="n">
        <f aca="false">VLOOKUP(H573,'Raw data'!$A$3:$L$1417,5,FALSE())</f>
        <v>27.24</v>
      </c>
      <c r="K573" s="0" t="e">
        <f aca="false">VLOOKUP($H573,'Raw data'!$A$3:$L$1417,10,FALSE())</f>
        <v>#N/A</v>
      </c>
      <c r="L573" s="0" t="e">
        <f aca="false">VLOOKUP($H573,'Raw data'!$A$3:$L$1417,7,FALSE())</f>
        <v>#N/A</v>
      </c>
      <c r="M573" s="0" t="n">
        <f aca="false">VLOOKUP($H573,'Raw data'!$A$3:$L$1417,8,FALSE())</f>
        <v>39.06</v>
      </c>
      <c r="N573" s="0" t="e">
        <f aca="false">VLOOKUP($H573,'Raw data'!$A$3:$L$1417,2,FALSE())</f>
        <v>#N/A</v>
      </c>
      <c r="O573" s="0" t="e">
        <f aca="false">VLOOKUP($H573,'Raw data'!$A$3:$L$1417,10,FALSE())</f>
        <v>#N/A</v>
      </c>
      <c r="P573" s="0" t="n">
        <f aca="false">VLOOKUP($H573,'Raw data'!$M$3:$N$1243,2,FALSE())</f>
        <v>30.68</v>
      </c>
    </row>
    <row r="574" customFormat="false" ht="12.75" hidden="false" customHeight="false" outlineLevel="0" collapsed="false">
      <c r="A574" s="96" t="n">
        <v>36370</v>
      </c>
      <c r="B574" s="0" t="n">
        <v>149.33</v>
      </c>
      <c r="E574" s="96" t="n">
        <f aca="false">CHOOSE(IF(WEEKDAY(E573+1,2)=6,1,IF(WEEKDAY(E573+1,2)=7,2,3)),IF(ISNUMBER(MATCH(E573+3,$Q$3:$Q$56,0)),E573+4,E573+3),IF(ISNUMBER(MATCH(E573+2,$Q$3:$Q$56,0)),E573+3,E573+2),IF(ISNUMBER(MATCH(E573+1,$Q$3:$Q$56,0)),E573+2,E573+1))</f>
        <v>36550</v>
      </c>
      <c r="F574" s="0" t="n">
        <f aca="false">VLOOKUP(E574,$A$3:$B$1257,2,FALSE())</f>
        <v>44.36</v>
      </c>
      <c r="H574" s="96" t="n">
        <f aca="true">OFFSET($E$3,IF(ISNUMBER(VLOOKUP(OFFSET($E$3,MATCH(H573,$E$3:$E$1028,0),0),$E$3:$F$1067,2,FALSE())),MATCH(H573,$E$3:$E$1028,0),MATCH(H573,$E$3:$E$1028,0)+1),0)</f>
        <v>36565</v>
      </c>
      <c r="I574" s="0" t="n">
        <f aca="false">VLOOKUP(H574,$A$3:$B$1257,2,FALSE())</f>
        <v>39.33</v>
      </c>
      <c r="J574" s="0" t="n">
        <f aca="false">VLOOKUP(H574,'Raw data'!$A$3:$L$1417,5,FALSE())</f>
        <v>20.3</v>
      </c>
      <c r="K574" s="0" t="n">
        <f aca="false">VLOOKUP($H574,'Raw data'!$A$3:$L$1417,10,FALSE())</f>
        <v>23.5</v>
      </c>
      <c r="L574" s="0" t="e">
        <f aca="false">VLOOKUP($H574,'Raw data'!$A$3:$L$1417,7,FALSE())</f>
        <v>#N/A</v>
      </c>
      <c r="M574" s="0" t="n">
        <f aca="false">VLOOKUP($H574,'Raw data'!$A$3:$L$1417,8,FALSE())</f>
        <v>29.75</v>
      </c>
      <c r="N574" s="0" t="e">
        <f aca="false">VLOOKUP($H574,'Raw data'!$A$3:$L$1417,2,FALSE())</f>
        <v>#N/A</v>
      </c>
      <c r="O574" s="0" t="n">
        <f aca="false">VLOOKUP($H574,'Raw data'!$A$3:$L$1417,10,FALSE())</f>
        <v>23.5</v>
      </c>
      <c r="P574" s="0" t="n">
        <f aca="false">VLOOKUP($H574,'Raw data'!$M$3:$N$1243,2,FALSE())</f>
        <v>24.05</v>
      </c>
    </row>
    <row r="575" customFormat="false" ht="12.75" hidden="false" customHeight="false" outlineLevel="0" collapsed="false">
      <c r="A575" s="96" t="n">
        <v>36371</v>
      </c>
      <c r="B575" s="0" t="n">
        <v>201.5</v>
      </c>
      <c r="E575" s="96" t="n">
        <f aca="false">CHOOSE(IF(WEEKDAY(E574+1,2)=6,1,IF(WEEKDAY(E574+1,2)=7,2,3)),IF(ISNUMBER(MATCH(E574+3,$Q$3:$Q$56,0)),E574+4,E574+3),IF(ISNUMBER(MATCH(E574+2,$Q$3:$Q$56,0)),E574+3,E574+2),IF(ISNUMBER(MATCH(E574+1,$Q$3:$Q$56,0)),E574+2,E574+1))</f>
        <v>36551</v>
      </c>
      <c r="F575" s="0" t="n">
        <f aca="false">VLOOKUP(E575,$A$3:$B$1257,2,FALSE())</f>
        <v>45.37</v>
      </c>
      <c r="H575" s="96" t="n">
        <f aca="true">OFFSET($E$3,IF(ISNUMBER(VLOOKUP(OFFSET($E$3,MATCH(H574,$E$3:$E$1028,0),0),$E$3:$F$1067,2,FALSE())),MATCH(H574,$E$3:$E$1028,0),MATCH(H574,$E$3:$E$1028,0)+1),0)</f>
        <v>36566</v>
      </c>
      <c r="I575" s="0" t="n">
        <f aca="false">VLOOKUP(H575,$A$3:$B$1257,2,FALSE())</f>
        <v>38.09</v>
      </c>
      <c r="J575" s="0" t="n">
        <f aca="false">VLOOKUP(H575,'Raw data'!$A$3:$L$1417,5,FALSE())</f>
        <v>19.28</v>
      </c>
      <c r="K575" s="0" t="e">
        <f aca="false">VLOOKUP($H575,'Raw data'!$A$3:$L$1417,10,FALSE())</f>
        <v>#N/A</v>
      </c>
      <c r="L575" s="0" t="e">
        <f aca="false">VLOOKUP($H575,'Raw data'!$A$3:$L$1417,7,FALSE())</f>
        <v>#N/A</v>
      </c>
      <c r="M575" s="0" t="n">
        <f aca="false">VLOOKUP($H575,'Raw data'!$A$3:$L$1417,8,FALSE())</f>
        <v>27.63</v>
      </c>
      <c r="N575" s="0" t="e">
        <f aca="false">VLOOKUP($H575,'Raw data'!$A$3:$L$1417,2,FALSE())</f>
        <v>#N/A</v>
      </c>
      <c r="O575" s="0" t="e">
        <f aca="false">VLOOKUP($H575,'Raw data'!$A$3:$L$1417,10,FALSE())</f>
        <v>#N/A</v>
      </c>
      <c r="P575" s="0" t="n">
        <f aca="false">VLOOKUP($H575,'Raw data'!$M$3:$N$1243,2,FALSE())</f>
        <v>24.63</v>
      </c>
    </row>
    <row r="576" customFormat="false" ht="12.75" hidden="false" customHeight="false" outlineLevel="0" collapsed="false">
      <c r="A576" s="96" t="n">
        <v>36372</v>
      </c>
      <c r="B576" s="0" t="n">
        <v>45.27</v>
      </c>
      <c r="E576" s="96" t="n">
        <f aca="false">CHOOSE(IF(WEEKDAY(E575+1,2)=6,1,IF(WEEKDAY(E575+1,2)=7,2,3)),IF(ISNUMBER(MATCH(E575+3,$Q$3:$Q$56,0)),E575+4,E575+3),IF(ISNUMBER(MATCH(E575+2,$Q$3:$Q$56,0)),E575+3,E575+2),IF(ISNUMBER(MATCH(E575+1,$Q$3:$Q$56,0)),E575+2,E575+1))</f>
        <v>36552</v>
      </c>
      <c r="F576" s="0" t="n">
        <f aca="false">VLOOKUP(E576,$A$3:$B$1257,2,FALSE())</f>
        <v>53.34</v>
      </c>
      <c r="H576" s="96" t="n">
        <f aca="true">OFFSET($E$3,IF(ISNUMBER(VLOOKUP(OFFSET($E$3,MATCH(H575,$E$3:$E$1028,0),0),$E$3:$F$1067,2,FALSE())),MATCH(H575,$E$3:$E$1028,0),MATCH(H575,$E$3:$E$1028,0)+1),0)</f>
        <v>36567</v>
      </c>
      <c r="I576" s="0" t="n">
        <f aca="false">VLOOKUP(H576,$A$3:$B$1257,2,FALSE())</f>
        <v>36.89</v>
      </c>
      <c r="J576" s="0" t="n">
        <f aca="false">VLOOKUP(H576,'Raw data'!$A$3:$L$1417,5,FALSE())</f>
        <v>20.07</v>
      </c>
      <c r="K576" s="0" t="n">
        <f aca="false">VLOOKUP($H576,'Raw data'!$A$3:$L$1417,10,FALSE())</f>
        <v>23</v>
      </c>
      <c r="L576" s="0" t="e">
        <f aca="false">VLOOKUP($H576,'Raw data'!$A$3:$L$1417,7,FALSE())</f>
        <v>#N/A</v>
      </c>
      <c r="M576" s="0" t="n">
        <f aca="false">VLOOKUP($H576,'Raw data'!$A$3:$L$1417,8,FALSE())</f>
        <v>29</v>
      </c>
      <c r="N576" s="0" t="e">
        <f aca="false">VLOOKUP($H576,'Raw data'!$A$3:$L$1417,2,FALSE())</f>
        <v>#N/A</v>
      </c>
      <c r="O576" s="0" t="n">
        <f aca="false">VLOOKUP($H576,'Raw data'!$A$3:$L$1417,10,FALSE())</f>
        <v>23</v>
      </c>
      <c r="P576" s="0" t="n">
        <f aca="false">VLOOKUP($H576,'Raw data'!$M$3:$N$1243,2,FALSE())</f>
        <v>24.6</v>
      </c>
    </row>
    <row r="577" customFormat="false" ht="12.75" hidden="false" customHeight="false" outlineLevel="0" collapsed="false">
      <c r="A577" s="96" t="n">
        <v>36373</v>
      </c>
      <c r="B577" s="0" t="n">
        <v>45.3</v>
      </c>
      <c r="E577" s="96" t="n">
        <f aca="false">CHOOSE(IF(WEEKDAY(E576+1,2)=6,1,IF(WEEKDAY(E576+1,2)=7,2,3)),IF(ISNUMBER(MATCH(E576+3,$Q$3:$Q$56,0)),E576+4,E576+3),IF(ISNUMBER(MATCH(E576+2,$Q$3:$Q$56,0)),E576+3,E576+2),IF(ISNUMBER(MATCH(E576+1,$Q$3:$Q$56,0)),E576+2,E576+1))</f>
        <v>36553</v>
      </c>
      <c r="F577" s="0" t="n">
        <f aca="false">VLOOKUP(E577,$A$3:$B$1257,2,FALSE())</f>
        <v>53.56</v>
      </c>
      <c r="H577" s="96" t="n">
        <f aca="true">OFFSET($E$3,IF(ISNUMBER(VLOOKUP(OFFSET($E$3,MATCH(H576,$E$3:$E$1028,0),0),$E$3:$F$1067,2,FALSE())),MATCH(H576,$E$3:$E$1028,0),MATCH(H576,$E$3:$E$1028,0)+1),0)</f>
        <v>36570</v>
      </c>
      <c r="I577" s="0" t="n">
        <f aca="false">VLOOKUP(H577,$A$3:$B$1257,2,FALSE())</f>
        <v>40.57</v>
      </c>
      <c r="J577" s="0" t="n">
        <f aca="false">VLOOKUP(H577,'Raw data'!$A$3:$L$1417,5,FALSE())</f>
        <v>23.24</v>
      </c>
      <c r="K577" s="0" t="e">
        <f aca="false">VLOOKUP($H577,'Raw data'!$A$3:$L$1417,10,FALSE())</f>
        <v>#N/A</v>
      </c>
      <c r="L577" s="0" t="e">
        <f aca="false">VLOOKUP($H577,'Raw data'!$A$3:$L$1417,7,FALSE())</f>
        <v>#N/A</v>
      </c>
      <c r="M577" s="0" t="n">
        <f aca="false">VLOOKUP($H577,'Raw data'!$A$3:$L$1417,8,FALSE())</f>
        <v>31</v>
      </c>
      <c r="N577" s="0" t="e">
        <f aca="false">VLOOKUP($H577,'Raw data'!$A$3:$L$1417,2,FALSE())</f>
        <v>#N/A</v>
      </c>
      <c r="O577" s="0" t="e">
        <f aca="false">VLOOKUP($H577,'Raw data'!$A$3:$L$1417,10,FALSE())</f>
        <v>#N/A</v>
      </c>
      <c r="P577" s="0" t="n">
        <f aca="false">VLOOKUP($H577,'Raw data'!$M$3:$N$1243,2,FALSE())</f>
        <v>26.12</v>
      </c>
    </row>
    <row r="578" customFormat="false" ht="12.75" hidden="false" customHeight="false" outlineLevel="0" collapsed="false">
      <c r="A578" s="96" t="n">
        <v>36374</v>
      </c>
      <c r="B578" s="0" t="n">
        <v>62.11</v>
      </c>
      <c r="E578" s="96" t="n">
        <f aca="false">CHOOSE(IF(WEEKDAY(E577+1,2)=6,1,IF(WEEKDAY(E577+1,2)=7,2,3)),IF(ISNUMBER(MATCH(E577+3,$Q$3:$Q$56,0)),E577+4,E577+3),IF(ISNUMBER(MATCH(E577+2,$Q$3:$Q$56,0)),E577+3,E577+2),IF(ISNUMBER(MATCH(E577+1,$Q$3:$Q$56,0)),E577+2,E577+1))</f>
        <v>36556</v>
      </c>
      <c r="F578" s="0" t="n">
        <f aca="false">VLOOKUP(E578,$A$3:$B$1257,2,FALSE())</f>
        <v>56.29</v>
      </c>
      <c r="H578" s="96" t="n">
        <f aca="true">OFFSET($E$3,IF(ISNUMBER(VLOOKUP(OFFSET($E$3,MATCH(H577,$E$3:$E$1028,0),0),$E$3:$F$1067,2,FALSE())),MATCH(H577,$E$3:$E$1028,0),MATCH(H577,$E$3:$E$1028,0)+1),0)</f>
        <v>36571</v>
      </c>
      <c r="I578" s="0" t="n">
        <f aca="false">VLOOKUP(H578,$A$3:$B$1257,2,FALSE())</f>
        <v>43.82</v>
      </c>
      <c r="J578" s="0" t="n">
        <f aca="false">VLOOKUP(H578,'Raw data'!$A$3:$L$1417,5,FALSE())</f>
        <v>23.67</v>
      </c>
      <c r="K578" s="0" t="n">
        <f aca="false">VLOOKUP($H578,'Raw data'!$A$3:$L$1417,10,FALSE())</f>
        <v>23</v>
      </c>
      <c r="L578" s="0" t="e">
        <f aca="false">VLOOKUP($H578,'Raw data'!$A$3:$L$1417,7,FALSE())</f>
        <v>#N/A</v>
      </c>
      <c r="M578" s="0" t="n">
        <f aca="false">VLOOKUP($H578,'Raw data'!$A$3:$L$1417,8,FALSE())</f>
        <v>34.25</v>
      </c>
      <c r="N578" s="0" t="e">
        <f aca="false">VLOOKUP($H578,'Raw data'!$A$3:$L$1417,2,FALSE())</f>
        <v>#N/A</v>
      </c>
      <c r="O578" s="0" t="n">
        <f aca="false">VLOOKUP($H578,'Raw data'!$A$3:$L$1417,10,FALSE())</f>
        <v>23</v>
      </c>
      <c r="P578" s="0" t="n">
        <f aca="false">VLOOKUP($H578,'Raw data'!$M$3:$N$1243,2,FALSE())</f>
        <v>26.32</v>
      </c>
    </row>
    <row r="579" customFormat="false" ht="12.75" hidden="false" customHeight="false" outlineLevel="0" collapsed="false">
      <c r="A579" s="96" t="n">
        <v>36375</v>
      </c>
      <c r="B579" s="0" t="n">
        <v>31.75</v>
      </c>
      <c r="E579" s="96" t="n">
        <f aca="false">CHOOSE(IF(WEEKDAY(E578+1,2)=6,1,IF(WEEKDAY(E578+1,2)=7,2,3)),IF(ISNUMBER(MATCH(E578+3,$Q$3:$Q$56,0)),E578+4,E578+3),IF(ISNUMBER(MATCH(E578+2,$Q$3:$Q$56,0)),E578+3,E578+2),IF(ISNUMBER(MATCH(E578+1,$Q$3:$Q$56,0)),E578+2,E578+1))</f>
        <v>36557</v>
      </c>
      <c r="F579" s="0" t="n">
        <f aca="false">VLOOKUP(E579,$A$3:$B$1257,2,FALSE())</f>
        <v>38.53</v>
      </c>
      <c r="H579" s="96" t="n">
        <f aca="true">OFFSET($E$3,IF(ISNUMBER(VLOOKUP(OFFSET($E$3,MATCH(H578,$E$3:$E$1028,0),0),$E$3:$F$1067,2,FALSE())),MATCH(H578,$E$3:$E$1028,0),MATCH(H578,$E$3:$E$1028,0)+1),0)</f>
        <v>36572</v>
      </c>
      <c r="I579" s="0" t="n">
        <f aca="false">VLOOKUP(H579,$A$3:$B$1257,2,FALSE())</f>
        <v>39.39</v>
      </c>
      <c r="J579" s="0" t="n">
        <f aca="false">VLOOKUP(H579,'Raw data'!$A$3:$L$1417,5,FALSE())</f>
        <v>25.67</v>
      </c>
      <c r="K579" s="0" t="n">
        <f aca="false">VLOOKUP($H579,'Raw data'!$A$3:$L$1417,10,FALSE())</f>
        <v>25.63</v>
      </c>
      <c r="L579" s="0" t="e">
        <f aca="false">VLOOKUP($H579,'Raw data'!$A$3:$L$1417,7,FALSE())</f>
        <v>#N/A</v>
      </c>
      <c r="M579" s="0" t="n">
        <f aca="false">VLOOKUP($H579,'Raw data'!$A$3:$L$1417,8,FALSE())</f>
        <v>32.13</v>
      </c>
      <c r="N579" s="0" t="e">
        <f aca="false">VLOOKUP($H579,'Raw data'!$A$3:$L$1417,2,FALSE())</f>
        <v>#N/A</v>
      </c>
      <c r="O579" s="0" t="n">
        <f aca="false">VLOOKUP($H579,'Raw data'!$A$3:$L$1417,10,FALSE())</f>
        <v>25.63</v>
      </c>
      <c r="P579" s="0" t="n">
        <f aca="false">VLOOKUP($H579,'Raw data'!$M$3:$N$1243,2,FALSE())</f>
        <v>26.99</v>
      </c>
    </row>
    <row r="580" customFormat="false" ht="12.75" hidden="false" customHeight="false" outlineLevel="0" collapsed="false">
      <c r="A580" s="96" t="n">
        <v>36376</v>
      </c>
      <c r="B580" s="0" t="n">
        <v>31.36</v>
      </c>
      <c r="E580" s="96" t="n">
        <f aca="false">CHOOSE(IF(WEEKDAY(E579+1,2)=6,1,IF(WEEKDAY(E579+1,2)=7,2,3)),IF(ISNUMBER(MATCH(E579+3,$Q$3:$Q$56,0)),E579+4,E579+3),IF(ISNUMBER(MATCH(E579+2,$Q$3:$Q$56,0)),E579+3,E579+2),IF(ISNUMBER(MATCH(E579+1,$Q$3:$Q$56,0)),E579+2,E579+1))</f>
        <v>36558</v>
      </c>
      <c r="F580" s="0" t="n">
        <f aca="false">VLOOKUP(E580,$A$3:$B$1257,2,FALSE())</f>
        <v>47.07</v>
      </c>
      <c r="H580" s="96" t="n">
        <f aca="true">OFFSET($E$3,IF(ISNUMBER(VLOOKUP(OFFSET($E$3,MATCH(H579,$E$3:$E$1028,0),0),$E$3:$F$1067,2,FALSE())),MATCH(H579,$E$3:$E$1028,0),MATCH(H579,$E$3:$E$1028,0)+1),0)</f>
        <v>36573</v>
      </c>
      <c r="I580" s="0" t="n">
        <f aca="false">VLOOKUP(H580,$A$3:$B$1257,2,FALSE())</f>
        <v>41.69</v>
      </c>
      <c r="J580" s="0" t="n">
        <f aca="false">VLOOKUP(H580,'Raw data'!$A$3:$L$1417,5,FALSE())</f>
        <v>25.12</v>
      </c>
      <c r="K580" s="0" t="n">
        <f aca="false">VLOOKUP($H580,'Raw data'!$A$3:$L$1417,10,FALSE())</f>
        <v>23</v>
      </c>
      <c r="L580" s="0" t="n">
        <f aca="false">VLOOKUP($H580,'Raw data'!$A$3:$L$1417,7,FALSE())</f>
        <v>41</v>
      </c>
      <c r="M580" s="0" t="n">
        <f aca="false">VLOOKUP($H580,'Raw data'!$A$3:$L$1417,8,FALSE())</f>
        <v>33</v>
      </c>
      <c r="N580" s="0" t="e">
        <f aca="false">VLOOKUP($H580,'Raw data'!$A$3:$L$1417,2,FALSE())</f>
        <v>#N/A</v>
      </c>
      <c r="O580" s="0" t="n">
        <f aca="false">VLOOKUP($H580,'Raw data'!$A$3:$L$1417,10,FALSE())</f>
        <v>23</v>
      </c>
      <c r="P580" s="0" t="n">
        <f aca="false">VLOOKUP($H580,'Raw data'!$M$3:$N$1243,2,FALSE())</f>
        <v>28.8</v>
      </c>
    </row>
    <row r="581" customFormat="false" ht="12.75" hidden="false" customHeight="false" outlineLevel="0" collapsed="false">
      <c r="A581" s="96" t="n">
        <v>36377</v>
      </c>
      <c r="B581" s="0" t="n">
        <v>31.81</v>
      </c>
      <c r="E581" s="96" t="n">
        <f aca="false">CHOOSE(IF(WEEKDAY(E580+1,2)=6,1,IF(WEEKDAY(E580+1,2)=7,2,3)),IF(ISNUMBER(MATCH(E580+3,$Q$3:$Q$56,0)),E580+4,E580+3),IF(ISNUMBER(MATCH(E580+2,$Q$3:$Q$56,0)),E580+3,E580+2),IF(ISNUMBER(MATCH(E580+1,$Q$3:$Q$56,0)),E580+2,E580+1))</f>
        <v>36559</v>
      </c>
      <c r="F581" s="0" t="n">
        <f aca="false">VLOOKUP(E581,$A$3:$B$1257,2,FALSE())</f>
        <v>46.85</v>
      </c>
      <c r="H581" s="96" t="n">
        <f aca="true">OFFSET($E$3,IF(ISNUMBER(VLOOKUP(OFFSET($E$3,MATCH(H580,$E$3:$E$1028,0),0),$E$3:$F$1067,2,FALSE())),MATCH(H580,$E$3:$E$1028,0),MATCH(H580,$E$3:$E$1028,0)+1),0)</f>
        <v>36574</v>
      </c>
      <c r="I581" s="0" t="n">
        <f aca="false">VLOOKUP(H581,$A$3:$B$1257,2,FALSE())</f>
        <v>42.61</v>
      </c>
      <c r="J581" s="0" t="n">
        <f aca="false">VLOOKUP(H581,'Raw data'!$A$3:$L$1417,5,FALSE())</f>
        <v>24.1</v>
      </c>
      <c r="K581" s="0" t="n">
        <f aca="false">VLOOKUP($H581,'Raw data'!$A$3:$L$1417,10,FALSE())</f>
        <v>22.69</v>
      </c>
      <c r="L581" s="0" t="e">
        <f aca="false">VLOOKUP($H581,'Raw data'!$A$3:$L$1417,7,FALSE())</f>
        <v>#N/A</v>
      </c>
      <c r="M581" s="0" t="n">
        <f aca="false">VLOOKUP($H581,'Raw data'!$A$3:$L$1417,8,FALSE())</f>
        <v>29.19</v>
      </c>
      <c r="N581" s="0" t="e">
        <f aca="false">VLOOKUP($H581,'Raw data'!$A$3:$L$1417,2,FALSE())</f>
        <v>#N/A</v>
      </c>
      <c r="O581" s="0" t="n">
        <f aca="false">VLOOKUP($H581,'Raw data'!$A$3:$L$1417,10,FALSE())</f>
        <v>22.69</v>
      </c>
      <c r="P581" s="0" t="n">
        <f aca="false">VLOOKUP($H581,'Raw data'!$M$3:$N$1243,2,FALSE())</f>
        <v>27.82</v>
      </c>
    </row>
    <row r="582" customFormat="false" ht="12.75" hidden="false" customHeight="false" outlineLevel="0" collapsed="false">
      <c r="A582" s="96" t="n">
        <v>36378</v>
      </c>
      <c r="B582" s="0" t="n">
        <v>34.7</v>
      </c>
      <c r="E582" s="96" t="n">
        <f aca="false">CHOOSE(IF(WEEKDAY(E581+1,2)=6,1,IF(WEEKDAY(E581+1,2)=7,2,3)),IF(ISNUMBER(MATCH(E581+3,$Q$3:$Q$56,0)),E581+4,E581+3),IF(ISNUMBER(MATCH(E581+2,$Q$3:$Q$56,0)),E581+3,E581+2),IF(ISNUMBER(MATCH(E581+1,$Q$3:$Q$56,0)),E581+2,E581+1))</f>
        <v>36560</v>
      </c>
      <c r="F582" s="0" t="n">
        <f aca="false">VLOOKUP(E582,$A$3:$B$1257,2,FALSE())</f>
        <v>47.28</v>
      </c>
      <c r="H582" s="96" t="n">
        <f aca="true">OFFSET($E$3,IF(ISNUMBER(VLOOKUP(OFFSET($E$3,MATCH(H581,$E$3:$E$1028,0),0),$E$3:$F$1067,2,FALSE())),MATCH(H581,$E$3:$E$1028,0),MATCH(H581,$E$3:$E$1028,0)+1),0)</f>
        <v>36577</v>
      </c>
      <c r="I582" s="0" t="n">
        <f aca="false">VLOOKUP(H582,$A$3:$B$1257,2,FALSE())</f>
        <v>39.84</v>
      </c>
      <c r="J582" s="0" t="n">
        <f aca="false">VLOOKUP(H582,'Raw data'!$A$3:$L$1417,5,FALSE())</f>
        <v>23.8</v>
      </c>
      <c r="K582" s="0" t="n">
        <f aca="false">VLOOKUP($H582,'Raw data'!$A$3:$L$1417,10,FALSE())</f>
        <v>27.25</v>
      </c>
      <c r="L582" s="0" t="e">
        <f aca="false">VLOOKUP($H582,'Raw data'!$A$3:$L$1417,7,FALSE())</f>
        <v>#N/A</v>
      </c>
      <c r="M582" s="0" t="n">
        <f aca="false">VLOOKUP($H582,'Raw data'!$A$3:$L$1417,8,FALSE())</f>
        <v>28.05</v>
      </c>
      <c r="N582" s="0" t="e">
        <f aca="false">VLOOKUP($H582,'Raw data'!$A$3:$L$1417,2,FALSE())</f>
        <v>#N/A</v>
      </c>
      <c r="O582" s="0" t="n">
        <f aca="false">VLOOKUP($H582,'Raw data'!$A$3:$L$1417,10,FALSE())</f>
        <v>27.25</v>
      </c>
      <c r="P582" s="0" t="n">
        <f aca="false">VLOOKUP($H582,'Raw data'!$M$3:$N$1243,2,FALSE())</f>
        <v>26.44</v>
      </c>
    </row>
    <row r="583" customFormat="false" ht="12.75" hidden="false" customHeight="false" outlineLevel="0" collapsed="false">
      <c r="A583" s="96" t="n">
        <v>36379</v>
      </c>
      <c r="B583" s="0" t="n">
        <v>31.67</v>
      </c>
      <c r="E583" s="96" t="n">
        <f aca="false">CHOOSE(IF(WEEKDAY(E582+1,2)=6,1,IF(WEEKDAY(E582+1,2)=7,2,3)),IF(ISNUMBER(MATCH(E582+3,$Q$3:$Q$56,0)),E582+4,E582+3),IF(ISNUMBER(MATCH(E582+2,$Q$3:$Q$56,0)),E582+3,E582+2),IF(ISNUMBER(MATCH(E582+1,$Q$3:$Q$56,0)),E582+2,E582+1))</f>
        <v>36563</v>
      </c>
      <c r="F583" s="0" t="n">
        <f aca="false">VLOOKUP(E583,$A$3:$B$1257,2,FALSE())</f>
        <v>56.05</v>
      </c>
      <c r="H583" s="96" t="n">
        <f aca="true">OFFSET($E$3,IF(ISNUMBER(VLOOKUP(OFFSET($E$3,MATCH(H582,$E$3:$E$1028,0),0),$E$3:$F$1067,2,FALSE())),MATCH(H582,$E$3:$E$1028,0),MATCH(H582,$E$3:$E$1028,0)+1),0)</f>
        <v>36578</v>
      </c>
      <c r="I583" s="0" t="n">
        <f aca="false">VLOOKUP(H583,$A$3:$B$1257,2,FALSE())</f>
        <v>38.17</v>
      </c>
      <c r="J583" s="0" t="n">
        <f aca="false">VLOOKUP(H583,'Raw data'!$A$3:$L$1417,5,FALSE())</f>
        <v>21.85</v>
      </c>
      <c r="K583" s="0" t="n">
        <f aca="false">VLOOKUP($H583,'Raw data'!$A$3:$L$1417,10,FALSE())</f>
        <v>22.63</v>
      </c>
      <c r="L583" s="0" t="e">
        <f aca="false">VLOOKUP($H583,'Raw data'!$A$3:$L$1417,7,FALSE())</f>
        <v>#N/A</v>
      </c>
      <c r="M583" s="0" t="e">
        <f aca="false">VLOOKUP($H583,'Raw data'!$A$3:$L$1417,8,FALSE())</f>
        <v>#N/A</v>
      </c>
      <c r="N583" s="0" t="e">
        <f aca="false">VLOOKUP($H583,'Raw data'!$A$3:$L$1417,2,FALSE())</f>
        <v>#N/A</v>
      </c>
      <c r="O583" s="0" t="n">
        <f aca="false">VLOOKUP($H583,'Raw data'!$A$3:$L$1417,10,FALSE())</f>
        <v>22.63</v>
      </c>
      <c r="P583" s="0" t="n">
        <f aca="false">VLOOKUP($H583,'Raw data'!$M$3:$N$1243,2,FALSE())</f>
        <v>24.94</v>
      </c>
    </row>
    <row r="584" customFormat="false" ht="12.75" hidden="false" customHeight="false" outlineLevel="0" collapsed="false">
      <c r="A584" s="96" t="n">
        <v>36380</v>
      </c>
      <c r="B584" s="0" t="n">
        <v>31.67</v>
      </c>
      <c r="E584" s="96" t="n">
        <f aca="false">CHOOSE(IF(WEEKDAY(E583+1,2)=6,1,IF(WEEKDAY(E583+1,2)=7,2,3)),IF(ISNUMBER(MATCH(E583+3,$Q$3:$Q$56,0)),E583+4,E583+3),IF(ISNUMBER(MATCH(E583+2,$Q$3:$Q$56,0)),E583+3,E583+2),IF(ISNUMBER(MATCH(E583+1,$Q$3:$Q$56,0)),E583+2,E583+1))</f>
        <v>36564</v>
      </c>
      <c r="F584" s="0" t="n">
        <f aca="false">VLOOKUP(E584,$A$3:$B$1257,2,FALSE())</f>
        <v>47.45</v>
      </c>
      <c r="H584" s="96" t="n">
        <f aca="true">OFFSET($E$3,IF(ISNUMBER(VLOOKUP(OFFSET($E$3,MATCH(H583,$E$3:$E$1028,0),0),$E$3:$F$1067,2,FALSE())),MATCH(H583,$E$3:$E$1028,0),MATCH(H583,$E$3:$E$1028,0)+1),0)</f>
        <v>36579</v>
      </c>
      <c r="I584" s="0" t="n">
        <f aca="false">VLOOKUP(H584,$A$3:$B$1257,2,FALSE())</f>
        <v>36.86</v>
      </c>
      <c r="J584" s="0" t="n">
        <f aca="false">VLOOKUP(H584,'Raw data'!$A$3:$L$1417,5,FALSE())</f>
        <v>19.88</v>
      </c>
      <c r="K584" s="0" t="n">
        <f aca="false">VLOOKUP($H584,'Raw data'!$A$3:$L$1417,10,FALSE())</f>
        <v>22.5</v>
      </c>
      <c r="L584" s="0" t="e">
        <f aca="false">VLOOKUP($H584,'Raw data'!$A$3:$L$1417,7,FALSE())</f>
        <v>#N/A</v>
      </c>
      <c r="M584" s="0" t="n">
        <f aca="false">VLOOKUP($H584,'Raw data'!$A$3:$L$1417,8,FALSE())</f>
        <v>28.38</v>
      </c>
      <c r="N584" s="0" t="e">
        <f aca="false">VLOOKUP($H584,'Raw data'!$A$3:$L$1417,2,FALSE())</f>
        <v>#N/A</v>
      </c>
      <c r="O584" s="0" t="n">
        <f aca="false">VLOOKUP($H584,'Raw data'!$A$3:$L$1417,10,FALSE())</f>
        <v>22.5</v>
      </c>
      <c r="P584" s="0" t="n">
        <f aca="false">VLOOKUP($H584,'Raw data'!$M$3:$N$1243,2,FALSE())</f>
        <v>23.97</v>
      </c>
    </row>
    <row r="585" customFormat="false" ht="12.75" hidden="false" customHeight="false" outlineLevel="0" collapsed="false">
      <c r="A585" s="96" t="n">
        <v>36381</v>
      </c>
      <c r="B585" s="0" t="n">
        <v>34.46</v>
      </c>
      <c r="E585" s="96" t="n">
        <f aca="false">CHOOSE(IF(WEEKDAY(E584+1,2)=6,1,IF(WEEKDAY(E584+1,2)=7,2,3)),IF(ISNUMBER(MATCH(E584+3,$Q$3:$Q$56,0)),E584+4,E584+3),IF(ISNUMBER(MATCH(E584+2,$Q$3:$Q$56,0)),E584+3,E584+2),IF(ISNUMBER(MATCH(E584+1,$Q$3:$Q$56,0)),E584+2,E584+1))</f>
        <v>36565</v>
      </c>
      <c r="F585" s="0" t="n">
        <f aca="false">VLOOKUP(E585,$A$3:$B$1257,2,FALSE())</f>
        <v>39.33</v>
      </c>
      <c r="H585" s="96" t="n">
        <f aca="true">OFFSET($E$3,IF(ISNUMBER(VLOOKUP(OFFSET($E$3,MATCH(H584,$E$3:$E$1028,0),0),$E$3:$F$1067,2,FALSE())),MATCH(H584,$E$3:$E$1028,0),MATCH(H584,$E$3:$E$1028,0)+1),0)</f>
        <v>36580</v>
      </c>
      <c r="I585" s="0" t="n">
        <f aca="false">VLOOKUP(H585,$A$3:$B$1257,2,FALSE())</f>
        <v>36.09</v>
      </c>
      <c r="J585" s="0" t="n">
        <f aca="false">VLOOKUP(H585,'Raw data'!$A$3:$L$1417,5,FALSE())</f>
        <v>17.96</v>
      </c>
      <c r="K585" s="0" t="n">
        <f aca="false">VLOOKUP($H585,'Raw data'!$A$3:$L$1417,10,FALSE())</f>
        <v>19.63</v>
      </c>
      <c r="L585" s="0" t="n">
        <f aca="false">VLOOKUP($H585,'Raw data'!$A$3:$L$1417,7,FALSE())</f>
        <v>35</v>
      </c>
      <c r="M585" s="0" t="n">
        <f aca="false">VLOOKUP($H585,'Raw data'!$A$3:$L$1417,8,FALSE())</f>
        <v>27.5</v>
      </c>
      <c r="N585" s="0" t="e">
        <f aca="false">VLOOKUP($H585,'Raw data'!$A$3:$L$1417,2,FALSE())</f>
        <v>#N/A</v>
      </c>
      <c r="O585" s="0" t="n">
        <f aca="false">VLOOKUP($H585,'Raw data'!$A$3:$L$1417,10,FALSE())</f>
        <v>19.63</v>
      </c>
      <c r="P585" s="0" t="n">
        <f aca="false">VLOOKUP($H585,'Raw data'!$M$3:$N$1243,2,FALSE())</f>
        <v>21.11</v>
      </c>
    </row>
    <row r="586" customFormat="false" ht="12.75" hidden="false" customHeight="false" outlineLevel="0" collapsed="false">
      <c r="A586" s="96" t="n">
        <v>36382</v>
      </c>
      <c r="B586" s="0" t="n">
        <v>33.05</v>
      </c>
      <c r="E586" s="96" t="n">
        <f aca="false">CHOOSE(IF(WEEKDAY(E585+1,2)=6,1,IF(WEEKDAY(E585+1,2)=7,2,3)),IF(ISNUMBER(MATCH(E585+3,$Q$3:$Q$56,0)),E585+4,E585+3),IF(ISNUMBER(MATCH(E585+2,$Q$3:$Q$56,0)),E585+3,E585+2),IF(ISNUMBER(MATCH(E585+1,$Q$3:$Q$56,0)),E585+2,E585+1))</f>
        <v>36566</v>
      </c>
      <c r="F586" s="0" t="n">
        <f aca="false">VLOOKUP(E586,$A$3:$B$1257,2,FALSE())</f>
        <v>38.09</v>
      </c>
      <c r="H586" s="96" t="n">
        <f aca="true">OFFSET($E$3,IF(ISNUMBER(VLOOKUP(OFFSET($E$3,MATCH(H585,$E$3:$E$1028,0),0),$E$3:$F$1067,2,FALSE())),MATCH(H585,$E$3:$E$1028,0),MATCH(H585,$E$3:$E$1028,0)+1),0)</f>
        <v>36581</v>
      </c>
      <c r="I586" s="0" t="n">
        <f aca="false">VLOOKUP(H586,$A$3:$B$1257,2,FALSE())</f>
        <v>34.58</v>
      </c>
      <c r="J586" s="0" t="n">
        <f aca="false">VLOOKUP(H586,'Raw data'!$A$3:$L$1417,5,FALSE())</f>
        <v>17.58</v>
      </c>
      <c r="K586" s="0" t="e">
        <f aca="false">VLOOKUP($H586,'Raw data'!$A$3:$L$1417,10,FALSE())</f>
        <v>#N/A</v>
      </c>
      <c r="L586" s="0" t="e">
        <f aca="false">VLOOKUP($H586,'Raw data'!$A$3:$L$1417,7,FALSE())</f>
        <v>#N/A</v>
      </c>
      <c r="M586" s="0" t="n">
        <f aca="false">VLOOKUP($H586,'Raw data'!$A$3:$L$1417,8,FALSE())</f>
        <v>25</v>
      </c>
      <c r="N586" s="0" t="e">
        <f aca="false">VLOOKUP($H586,'Raw data'!$A$3:$L$1417,2,FALSE())</f>
        <v>#N/A</v>
      </c>
      <c r="O586" s="0" t="e">
        <f aca="false">VLOOKUP($H586,'Raw data'!$A$3:$L$1417,10,FALSE())</f>
        <v>#N/A</v>
      </c>
      <c r="P586" s="0" t="n">
        <f aca="false">VLOOKUP($H586,'Raw data'!$M$3:$N$1243,2,FALSE())</f>
        <v>20.17</v>
      </c>
    </row>
    <row r="587" customFormat="false" ht="12.75" hidden="false" customHeight="false" outlineLevel="0" collapsed="false">
      <c r="A587" s="96" t="n">
        <v>36383</v>
      </c>
      <c r="B587" s="0" t="n">
        <v>31.34</v>
      </c>
      <c r="E587" s="96" t="n">
        <f aca="false">CHOOSE(IF(WEEKDAY(E586+1,2)=6,1,IF(WEEKDAY(E586+1,2)=7,2,3)),IF(ISNUMBER(MATCH(E586+3,$Q$3:$Q$56,0)),E586+4,E586+3),IF(ISNUMBER(MATCH(E586+2,$Q$3:$Q$56,0)),E586+3,E586+2),IF(ISNUMBER(MATCH(E586+1,$Q$3:$Q$56,0)),E586+2,E586+1))</f>
        <v>36567</v>
      </c>
      <c r="F587" s="0" t="n">
        <f aca="false">VLOOKUP(E587,$A$3:$B$1257,2,FALSE())</f>
        <v>36.89</v>
      </c>
      <c r="H587" s="96" t="n">
        <f aca="true">OFFSET($E$3,IF(ISNUMBER(VLOOKUP(OFFSET($E$3,MATCH(H586,$E$3:$E$1028,0),0),$E$3:$F$1067,2,FALSE())),MATCH(H586,$E$3:$E$1028,0),MATCH(H586,$E$3:$E$1028,0)+1),0)</f>
        <v>36584</v>
      </c>
      <c r="I587" s="0" t="n">
        <f aca="false">VLOOKUP(H587,$A$3:$B$1257,2,FALSE())</f>
        <v>33.89</v>
      </c>
      <c r="J587" s="0" t="n">
        <f aca="false">VLOOKUP(H587,'Raw data'!$A$3:$L$1417,5,FALSE())</f>
        <v>20.35</v>
      </c>
      <c r="K587" s="0" t="n">
        <f aca="false">VLOOKUP($H587,'Raw data'!$A$3:$L$1417,10,FALSE())</f>
        <v>19.83</v>
      </c>
      <c r="L587" s="0" t="e">
        <f aca="false">VLOOKUP($H587,'Raw data'!$A$3:$L$1417,7,FALSE())</f>
        <v>#N/A</v>
      </c>
      <c r="M587" s="0" t="n">
        <f aca="false">VLOOKUP($H587,'Raw data'!$A$3:$L$1417,8,FALSE())</f>
        <v>23.65</v>
      </c>
      <c r="N587" s="0" t="e">
        <f aca="false">VLOOKUP($H587,'Raw data'!$A$3:$L$1417,2,FALSE())</f>
        <v>#N/A</v>
      </c>
      <c r="O587" s="0" t="n">
        <f aca="false">VLOOKUP($H587,'Raw data'!$A$3:$L$1417,10,FALSE())</f>
        <v>19.83</v>
      </c>
      <c r="P587" s="0" t="n">
        <f aca="false">VLOOKUP($H587,'Raw data'!$M$3:$N$1243,2,FALSE())</f>
        <v>20.77</v>
      </c>
    </row>
    <row r="588" customFormat="false" ht="12.75" hidden="false" customHeight="false" outlineLevel="0" collapsed="false">
      <c r="A588" s="96" t="n">
        <v>36384</v>
      </c>
      <c r="B588" s="0" t="n">
        <v>35.09</v>
      </c>
      <c r="E588" s="96" t="n">
        <f aca="false">CHOOSE(IF(WEEKDAY(E587+1,2)=6,1,IF(WEEKDAY(E587+1,2)=7,2,3)),IF(ISNUMBER(MATCH(E587+3,$Q$3:$Q$56,0)),E587+4,E587+3),IF(ISNUMBER(MATCH(E587+2,$Q$3:$Q$56,0)),E587+3,E587+2),IF(ISNUMBER(MATCH(E587+1,$Q$3:$Q$56,0)),E587+2,E587+1))</f>
        <v>36570</v>
      </c>
      <c r="F588" s="0" t="n">
        <f aca="false">VLOOKUP(E588,$A$3:$B$1257,2,FALSE())</f>
        <v>40.57</v>
      </c>
      <c r="H588" s="96" t="n">
        <f aca="true">OFFSET($E$3,IF(ISNUMBER(VLOOKUP(OFFSET($E$3,MATCH(H587,$E$3:$E$1028,0),0),$E$3:$F$1067,2,FALSE())),MATCH(H587,$E$3:$E$1028,0),MATCH(H587,$E$3:$E$1028,0)+1),0)</f>
        <v>36585</v>
      </c>
      <c r="I588" s="0" t="n">
        <f aca="false">VLOOKUP(H588,$A$3:$B$1257,2,FALSE())</f>
        <v>32.33</v>
      </c>
      <c r="J588" s="0" t="n">
        <f aca="false">VLOOKUP(H588,'Raw data'!$A$3:$L$1417,5,FALSE())</f>
        <v>21.08</v>
      </c>
      <c r="K588" s="0" t="e">
        <f aca="false">VLOOKUP($H588,'Raw data'!$A$3:$L$1417,10,FALSE())</f>
        <v>#N/A</v>
      </c>
      <c r="L588" s="0" t="e">
        <f aca="false">VLOOKUP($H588,'Raw data'!$A$3:$L$1417,7,FALSE())</f>
        <v>#N/A</v>
      </c>
      <c r="M588" s="0" t="n">
        <f aca="false">VLOOKUP($H588,'Raw data'!$A$3:$L$1417,8,FALSE())</f>
        <v>27.35</v>
      </c>
      <c r="N588" s="0" t="e">
        <f aca="false">VLOOKUP($H588,'Raw data'!$A$3:$L$1417,2,FALSE())</f>
        <v>#N/A</v>
      </c>
      <c r="O588" s="0" t="e">
        <f aca="false">VLOOKUP($H588,'Raw data'!$A$3:$L$1417,10,FALSE())</f>
        <v>#N/A</v>
      </c>
      <c r="P588" s="0" t="n">
        <f aca="false">VLOOKUP($H588,'Raw data'!$M$3:$N$1243,2,FALSE())</f>
        <v>20.98</v>
      </c>
    </row>
    <row r="589" customFormat="false" ht="12.75" hidden="false" customHeight="false" outlineLevel="0" collapsed="false">
      <c r="A589" s="96" t="n">
        <v>36385</v>
      </c>
      <c r="B589" s="0" t="n">
        <v>41.5</v>
      </c>
      <c r="E589" s="96" t="n">
        <f aca="false">CHOOSE(IF(WEEKDAY(E588+1,2)=6,1,IF(WEEKDAY(E588+1,2)=7,2,3)),IF(ISNUMBER(MATCH(E588+3,$Q$3:$Q$56,0)),E588+4,E588+3),IF(ISNUMBER(MATCH(E588+2,$Q$3:$Q$56,0)),E588+3,E588+2),IF(ISNUMBER(MATCH(E588+1,$Q$3:$Q$56,0)),E588+2,E588+1))</f>
        <v>36571</v>
      </c>
      <c r="F589" s="0" t="n">
        <f aca="false">VLOOKUP(E589,$A$3:$B$1257,2,FALSE())</f>
        <v>43.82</v>
      </c>
      <c r="H589" s="96" t="n">
        <f aca="true">OFFSET($E$3,IF(ISNUMBER(VLOOKUP(OFFSET($E$3,MATCH(H588,$E$3:$E$1028,0),0),$E$3:$F$1067,2,FALSE())),MATCH(H588,$E$3:$E$1028,0),MATCH(H588,$E$3:$E$1028,0)+1),0)</f>
        <v>36586</v>
      </c>
      <c r="I589" s="0" t="n">
        <f aca="false">VLOOKUP(H589,$A$3:$B$1257,2,FALSE())</f>
        <v>30.45</v>
      </c>
      <c r="J589" s="0" t="n">
        <f aca="false">VLOOKUP(H589,'Raw data'!$A$3:$L$1417,5,FALSE())</f>
        <v>20.8</v>
      </c>
      <c r="K589" s="0" t="n">
        <f aca="false">VLOOKUP($H589,'Raw data'!$A$3:$L$1417,10,FALSE())</f>
        <v>21.58</v>
      </c>
      <c r="L589" s="0" t="e">
        <f aca="false">VLOOKUP($H589,'Raw data'!$A$3:$L$1417,7,FALSE())</f>
        <v>#N/A</v>
      </c>
      <c r="M589" s="0" t="n">
        <f aca="false">VLOOKUP($H589,'Raw data'!$A$3:$L$1417,8,FALSE())</f>
        <v>27.25</v>
      </c>
      <c r="N589" s="0" t="e">
        <f aca="false">VLOOKUP($H589,'Raw data'!$A$3:$L$1417,2,FALSE())</f>
        <v>#N/A</v>
      </c>
      <c r="O589" s="0" t="n">
        <f aca="false">VLOOKUP($H589,'Raw data'!$A$3:$L$1417,10,FALSE())</f>
        <v>21.58</v>
      </c>
      <c r="P589" s="0" t="n">
        <f aca="false">VLOOKUP($H589,'Raw data'!$M$3:$N$1243,2,FALSE())</f>
        <v>22.54</v>
      </c>
    </row>
    <row r="590" customFormat="false" ht="12.75" hidden="false" customHeight="false" outlineLevel="0" collapsed="false">
      <c r="A590" s="96" t="n">
        <v>36388</v>
      </c>
      <c r="B590" s="0" t="n">
        <v>39.84</v>
      </c>
      <c r="E590" s="96" t="n">
        <f aca="false">CHOOSE(IF(WEEKDAY(E589+1,2)=6,1,IF(WEEKDAY(E589+1,2)=7,2,3)),IF(ISNUMBER(MATCH(E589+3,$Q$3:$Q$56,0)),E589+4,E589+3),IF(ISNUMBER(MATCH(E589+2,$Q$3:$Q$56,0)),E589+3,E589+2),IF(ISNUMBER(MATCH(E589+1,$Q$3:$Q$56,0)),E589+2,E589+1))</f>
        <v>36572</v>
      </c>
      <c r="F590" s="0" t="n">
        <f aca="false">VLOOKUP(E590,$A$3:$B$1257,2,FALSE())</f>
        <v>39.39</v>
      </c>
      <c r="H590" s="96" t="n">
        <f aca="true">OFFSET($E$3,IF(ISNUMBER(VLOOKUP(OFFSET($E$3,MATCH(H589,$E$3:$E$1028,0),0),$E$3:$F$1067,2,FALSE())),MATCH(H589,$E$3:$E$1028,0),MATCH(H589,$E$3:$E$1028,0)+1),0)</f>
        <v>36587</v>
      </c>
      <c r="I590" s="0" t="n">
        <f aca="false">VLOOKUP(H590,$A$3:$B$1257,2,FALSE())</f>
        <v>30.63</v>
      </c>
      <c r="J590" s="0" t="n">
        <f aca="false">VLOOKUP(H590,'Raw data'!$A$3:$L$1417,5,FALSE())</f>
        <v>21.73</v>
      </c>
      <c r="K590" s="0" t="n">
        <f aca="false">VLOOKUP($H590,'Raw data'!$A$3:$L$1417,10,FALSE())</f>
        <v>22.5</v>
      </c>
      <c r="L590" s="0" t="e">
        <f aca="false">VLOOKUP($H590,'Raw data'!$A$3:$L$1417,7,FALSE())</f>
        <v>#N/A</v>
      </c>
      <c r="M590" s="0" t="n">
        <f aca="false">VLOOKUP($H590,'Raw data'!$A$3:$L$1417,8,FALSE())</f>
        <v>27.21</v>
      </c>
      <c r="N590" s="0" t="e">
        <f aca="false">VLOOKUP($H590,'Raw data'!$A$3:$L$1417,2,FALSE())</f>
        <v>#N/A</v>
      </c>
      <c r="O590" s="0" t="n">
        <f aca="false">VLOOKUP($H590,'Raw data'!$A$3:$L$1417,10,FALSE())</f>
        <v>22.5</v>
      </c>
      <c r="P590" s="0" t="n">
        <f aca="false">VLOOKUP($H590,'Raw data'!$M$3:$N$1243,2,FALSE())</f>
        <v>23.22</v>
      </c>
    </row>
    <row r="591" customFormat="false" ht="12.75" hidden="false" customHeight="false" outlineLevel="0" collapsed="false">
      <c r="A591" s="96" t="n">
        <v>36389</v>
      </c>
      <c r="B591" s="0" t="n">
        <v>38.2</v>
      </c>
      <c r="E591" s="96" t="n">
        <f aca="false">CHOOSE(IF(WEEKDAY(E590+1,2)=6,1,IF(WEEKDAY(E590+1,2)=7,2,3)),IF(ISNUMBER(MATCH(E590+3,$Q$3:$Q$56,0)),E590+4,E590+3),IF(ISNUMBER(MATCH(E590+2,$Q$3:$Q$56,0)),E590+3,E590+2),IF(ISNUMBER(MATCH(E590+1,$Q$3:$Q$56,0)),E590+2,E590+1))</f>
        <v>36573</v>
      </c>
      <c r="F591" s="0" t="n">
        <f aca="false">VLOOKUP(E591,$A$3:$B$1257,2,FALSE())</f>
        <v>41.69</v>
      </c>
      <c r="H591" s="96" t="n">
        <f aca="true">OFFSET($E$3,IF(ISNUMBER(VLOOKUP(OFFSET($E$3,MATCH(H590,$E$3:$E$1028,0),0),$E$3:$F$1067,2,FALSE())),MATCH(H590,$E$3:$E$1028,0),MATCH(H590,$E$3:$E$1028,0)+1),0)</f>
        <v>36588</v>
      </c>
      <c r="I591" s="0" t="n">
        <f aca="false">VLOOKUP(H591,$A$3:$B$1257,2,FALSE())</f>
        <v>32.64</v>
      </c>
      <c r="J591" s="0" t="n">
        <f aca="false">VLOOKUP(H591,'Raw data'!$A$3:$L$1417,5,FALSE())</f>
        <v>23.9</v>
      </c>
      <c r="K591" s="0" t="n">
        <f aca="false">VLOOKUP($H591,'Raw data'!$A$3:$L$1417,10,FALSE())</f>
        <v>24.67</v>
      </c>
      <c r="L591" s="0" t="n">
        <f aca="false">VLOOKUP($H591,'Raw data'!$A$3:$L$1417,7,FALSE())</f>
        <v>31</v>
      </c>
      <c r="M591" s="0" t="n">
        <f aca="false">VLOOKUP($H591,'Raw data'!$A$3:$L$1417,8,FALSE())</f>
        <v>27.01</v>
      </c>
      <c r="N591" s="0" t="e">
        <f aca="false">VLOOKUP($H591,'Raw data'!$A$3:$L$1417,2,FALSE())</f>
        <v>#N/A</v>
      </c>
      <c r="O591" s="0" t="n">
        <f aca="false">VLOOKUP($H591,'Raw data'!$A$3:$L$1417,10,FALSE())</f>
        <v>24.67</v>
      </c>
      <c r="P591" s="0" t="n">
        <f aca="false">VLOOKUP($H591,'Raw data'!$M$3:$N$1243,2,FALSE())</f>
        <v>24.29</v>
      </c>
    </row>
    <row r="592" customFormat="false" ht="12.75" hidden="false" customHeight="false" outlineLevel="0" collapsed="false">
      <c r="A592" s="96" t="n">
        <v>36390</v>
      </c>
      <c r="B592" s="0" t="n">
        <v>33.96</v>
      </c>
      <c r="E592" s="96" t="n">
        <f aca="false">CHOOSE(IF(WEEKDAY(E591+1,2)=6,1,IF(WEEKDAY(E591+1,2)=7,2,3)),IF(ISNUMBER(MATCH(E591+3,$Q$3:$Q$56,0)),E591+4,E591+3),IF(ISNUMBER(MATCH(E591+2,$Q$3:$Q$56,0)),E591+3,E591+2),IF(ISNUMBER(MATCH(E591+1,$Q$3:$Q$56,0)),E591+2,E591+1))</f>
        <v>36574</v>
      </c>
      <c r="F592" s="0" t="n">
        <f aca="false">VLOOKUP(E592,$A$3:$B$1257,2,FALSE())</f>
        <v>42.61</v>
      </c>
      <c r="H592" s="96" t="n">
        <f aca="true">OFFSET($E$3,IF(ISNUMBER(VLOOKUP(OFFSET($E$3,MATCH(H591,$E$3:$E$1028,0),0),$E$3:$F$1067,2,FALSE())),MATCH(H591,$E$3:$E$1028,0),MATCH(H591,$E$3:$E$1028,0)+1),0)</f>
        <v>36591</v>
      </c>
      <c r="I592" s="0" t="n">
        <f aca="false">VLOOKUP(H592,$A$3:$B$1257,2,FALSE())</f>
        <v>34.14</v>
      </c>
      <c r="J592" s="0" t="n">
        <f aca="false">VLOOKUP(H592,'Raw data'!$A$3:$L$1417,5,FALSE())</f>
        <v>22.26</v>
      </c>
      <c r="K592" s="0" t="n">
        <f aca="false">VLOOKUP($H592,'Raw data'!$A$3:$L$1417,10,FALSE())</f>
        <v>22.5</v>
      </c>
      <c r="L592" s="0" t="e">
        <f aca="false">VLOOKUP($H592,'Raw data'!$A$3:$L$1417,7,FALSE())</f>
        <v>#N/A</v>
      </c>
      <c r="M592" s="0" t="n">
        <f aca="false">VLOOKUP($H592,'Raw data'!$A$3:$L$1417,8,FALSE())</f>
        <v>26.58</v>
      </c>
      <c r="N592" s="0" t="e">
        <f aca="false">VLOOKUP($H592,'Raw data'!$A$3:$L$1417,2,FALSE())</f>
        <v>#N/A</v>
      </c>
      <c r="O592" s="0" t="n">
        <f aca="false">VLOOKUP($H592,'Raw data'!$A$3:$L$1417,10,FALSE())</f>
        <v>22.5</v>
      </c>
      <c r="P592" s="0" t="n">
        <f aca="false">VLOOKUP($H592,'Raw data'!$M$3:$N$1243,2,FALSE())</f>
        <v>24.35</v>
      </c>
    </row>
    <row r="593" customFormat="false" ht="12.75" hidden="false" customHeight="false" outlineLevel="0" collapsed="false">
      <c r="A593" s="96" t="n">
        <v>36391</v>
      </c>
      <c r="B593" s="0" t="n">
        <v>32.96</v>
      </c>
      <c r="E593" s="96" t="n">
        <f aca="false">CHOOSE(IF(WEEKDAY(E592+1,2)=6,1,IF(WEEKDAY(E592+1,2)=7,2,3)),IF(ISNUMBER(MATCH(E592+3,$Q$3:$Q$56,0)),E592+4,E592+3),IF(ISNUMBER(MATCH(E592+2,$Q$3:$Q$56,0)),E592+3,E592+2),IF(ISNUMBER(MATCH(E592+1,$Q$3:$Q$56,0)),E592+2,E592+1))</f>
        <v>36577</v>
      </c>
      <c r="F593" s="0" t="n">
        <f aca="false">VLOOKUP(E593,$A$3:$B$1257,2,FALSE())</f>
        <v>39.84</v>
      </c>
      <c r="H593" s="96" t="n">
        <f aca="true">OFFSET($E$3,IF(ISNUMBER(VLOOKUP(OFFSET($E$3,MATCH(H592,$E$3:$E$1028,0),0),$E$3:$F$1067,2,FALSE())),MATCH(H592,$E$3:$E$1028,0),MATCH(H592,$E$3:$E$1028,0)+1),0)</f>
        <v>36592</v>
      </c>
      <c r="I593" s="0" t="n">
        <f aca="false">VLOOKUP(H593,$A$3:$B$1257,2,FALSE())</f>
        <v>32.86</v>
      </c>
      <c r="J593" s="0" t="n">
        <f aca="false">VLOOKUP(H593,'Raw data'!$A$3:$L$1417,5,FALSE())</f>
        <v>19.15</v>
      </c>
      <c r="K593" s="0" t="n">
        <f aca="false">VLOOKUP($H593,'Raw data'!$A$3:$L$1417,10,FALSE())</f>
        <v>22</v>
      </c>
      <c r="L593" s="0" t="e">
        <f aca="false">VLOOKUP($H593,'Raw data'!$A$3:$L$1417,7,FALSE())</f>
        <v>#N/A</v>
      </c>
      <c r="M593" s="0" t="n">
        <f aca="false">VLOOKUP($H593,'Raw data'!$A$3:$L$1417,8,FALSE())</f>
        <v>27.22</v>
      </c>
      <c r="N593" s="0" t="e">
        <f aca="false">VLOOKUP($H593,'Raw data'!$A$3:$L$1417,2,FALSE())</f>
        <v>#N/A</v>
      </c>
      <c r="O593" s="0" t="n">
        <f aca="false">VLOOKUP($H593,'Raw data'!$A$3:$L$1417,10,FALSE())</f>
        <v>22</v>
      </c>
      <c r="P593" s="0" t="n">
        <f aca="false">VLOOKUP($H593,'Raw data'!$M$3:$N$1243,2,FALSE())</f>
        <v>22.42</v>
      </c>
    </row>
    <row r="594" customFormat="false" ht="12.75" hidden="false" customHeight="false" outlineLevel="0" collapsed="false">
      <c r="A594" s="96" t="n">
        <v>36392</v>
      </c>
      <c r="B594" s="0" t="n">
        <v>31.53</v>
      </c>
      <c r="E594" s="96" t="n">
        <f aca="false">CHOOSE(IF(WEEKDAY(E593+1,2)=6,1,IF(WEEKDAY(E593+1,2)=7,2,3)),IF(ISNUMBER(MATCH(E593+3,$Q$3:$Q$56,0)),E593+4,E593+3),IF(ISNUMBER(MATCH(E593+2,$Q$3:$Q$56,0)),E593+3,E593+2),IF(ISNUMBER(MATCH(E593+1,$Q$3:$Q$56,0)),E593+2,E593+1))</f>
        <v>36578</v>
      </c>
      <c r="F594" s="0" t="n">
        <f aca="false">VLOOKUP(E594,$A$3:$B$1257,2,FALSE())</f>
        <v>38.17</v>
      </c>
      <c r="H594" s="96" t="n">
        <f aca="true">OFFSET($E$3,IF(ISNUMBER(VLOOKUP(OFFSET($E$3,MATCH(H593,$E$3:$E$1028,0),0),$E$3:$F$1067,2,FALSE())),MATCH(H593,$E$3:$E$1028,0),MATCH(H593,$E$3:$E$1028,0)+1),0)</f>
        <v>36593</v>
      </c>
      <c r="I594" s="0" t="n">
        <f aca="false">VLOOKUP(H594,$A$3:$B$1257,2,FALSE())</f>
        <v>31.75</v>
      </c>
      <c r="J594" s="0" t="n">
        <f aca="false">VLOOKUP(H594,'Raw data'!$A$3:$L$1417,5,FALSE())</f>
        <v>20.94</v>
      </c>
      <c r="K594" s="0" t="n">
        <f aca="false">VLOOKUP($H594,'Raw data'!$A$3:$L$1417,10,FALSE())</f>
        <v>23.5</v>
      </c>
      <c r="L594" s="0" t="n">
        <f aca="false">VLOOKUP($H594,'Raw data'!$A$3:$L$1417,7,FALSE())</f>
        <v>31.25</v>
      </c>
      <c r="M594" s="0" t="n">
        <f aca="false">VLOOKUP($H594,'Raw data'!$A$3:$L$1417,8,FALSE())</f>
        <v>27.2</v>
      </c>
      <c r="N594" s="0" t="e">
        <f aca="false">VLOOKUP($H594,'Raw data'!$A$3:$L$1417,2,FALSE())</f>
        <v>#N/A</v>
      </c>
      <c r="O594" s="0" t="n">
        <f aca="false">VLOOKUP($H594,'Raw data'!$A$3:$L$1417,10,FALSE())</f>
        <v>23.5</v>
      </c>
      <c r="P594" s="0" t="n">
        <f aca="false">VLOOKUP($H594,'Raw data'!$M$3:$N$1243,2,FALSE())</f>
        <v>22.41</v>
      </c>
    </row>
    <row r="595" customFormat="false" ht="12.75" hidden="false" customHeight="false" outlineLevel="0" collapsed="false">
      <c r="A595" s="96" t="n">
        <v>36393</v>
      </c>
      <c r="B595" s="0" t="n">
        <v>27.17</v>
      </c>
      <c r="E595" s="96" t="n">
        <f aca="false">CHOOSE(IF(WEEKDAY(E594+1,2)=6,1,IF(WEEKDAY(E594+1,2)=7,2,3)),IF(ISNUMBER(MATCH(E594+3,$Q$3:$Q$56,0)),E594+4,E594+3),IF(ISNUMBER(MATCH(E594+2,$Q$3:$Q$56,0)),E594+3,E594+2),IF(ISNUMBER(MATCH(E594+1,$Q$3:$Q$56,0)),E594+2,E594+1))</f>
        <v>36579</v>
      </c>
      <c r="F595" s="0" t="n">
        <f aca="false">VLOOKUP(E595,$A$3:$B$1257,2,FALSE())</f>
        <v>36.86</v>
      </c>
      <c r="H595" s="96" t="n">
        <f aca="true">OFFSET($E$3,IF(ISNUMBER(VLOOKUP(OFFSET($E$3,MATCH(H594,$E$3:$E$1028,0),0),$E$3:$F$1067,2,FALSE())),MATCH(H594,$E$3:$E$1028,0),MATCH(H594,$E$3:$E$1028,0)+1),0)</f>
        <v>36594</v>
      </c>
      <c r="I595" s="0" t="n">
        <f aca="false">VLOOKUP(H595,$A$3:$B$1257,2,FALSE())</f>
        <v>29.85</v>
      </c>
      <c r="J595" s="0" t="n">
        <f aca="false">VLOOKUP(H595,'Raw data'!$A$3:$L$1417,5,FALSE())</f>
        <v>21.07</v>
      </c>
      <c r="K595" s="0" t="n">
        <f aca="false">VLOOKUP($H595,'Raw data'!$A$3:$L$1417,10,FALSE())</f>
        <v>24.5</v>
      </c>
      <c r="L595" s="0" t="e">
        <f aca="false">VLOOKUP($H595,'Raw data'!$A$3:$L$1417,7,FALSE())</f>
        <v>#N/A</v>
      </c>
      <c r="M595" s="0" t="n">
        <f aca="false">VLOOKUP($H595,'Raw data'!$A$3:$L$1417,8,FALSE())</f>
        <v>25.88</v>
      </c>
      <c r="N595" s="0" t="e">
        <f aca="false">VLOOKUP($H595,'Raw data'!$A$3:$L$1417,2,FALSE())</f>
        <v>#N/A</v>
      </c>
      <c r="O595" s="0" t="n">
        <f aca="false">VLOOKUP($H595,'Raw data'!$A$3:$L$1417,10,FALSE())</f>
        <v>24.5</v>
      </c>
      <c r="P595" s="0" t="n">
        <f aca="false">VLOOKUP($H595,'Raw data'!$M$3:$N$1243,2,FALSE())</f>
        <v>22</v>
      </c>
    </row>
    <row r="596" customFormat="false" ht="12.75" hidden="false" customHeight="false" outlineLevel="0" collapsed="false">
      <c r="A596" s="96" t="n">
        <v>36394</v>
      </c>
      <c r="B596" s="0" t="n">
        <v>27.17</v>
      </c>
      <c r="E596" s="96" t="n">
        <f aca="false">CHOOSE(IF(WEEKDAY(E595+1,2)=6,1,IF(WEEKDAY(E595+1,2)=7,2,3)),IF(ISNUMBER(MATCH(E595+3,$Q$3:$Q$56,0)),E595+4,E595+3),IF(ISNUMBER(MATCH(E595+2,$Q$3:$Q$56,0)),E595+3,E595+2),IF(ISNUMBER(MATCH(E595+1,$Q$3:$Q$56,0)),E595+2,E595+1))</f>
        <v>36580</v>
      </c>
      <c r="F596" s="0" t="n">
        <f aca="false">VLOOKUP(E596,$A$3:$B$1257,2,FALSE())</f>
        <v>36.09</v>
      </c>
      <c r="H596" s="96" t="n">
        <f aca="true">OFFSET($E$3,IF(ISNUMBER(VLOOKUP(OFFSET($E$3,MATCH(H595,$E$3:$E$1028,0),0),$E$3:$F$1067,2,FALSE())),MATCH(H595,$E$3:$E$1028,0),MATCH(H595,$E$3:$E$1028,0)+1),0)</f>
        <v>36595</v>
      </c>
      <c r="I596" s="0" t="n">
        <f aca="false">VLOOKUP(H596,$A$3:$B$1257,2,FALSE())</f>
        <v>29.41</v>
      </c>
      <c r="J596" s="0" t="n">
        <f aca="false">VLOOKUP(H596,'Raw data'!$A$3:$L$1417,5,FALSE())</f>
        <v>22.61</v>
      </c>
      <c r="K596" s="0" t="n">
        <f aca="false">VLOOKUP($H596,'Raw data'!$A$3:$L$1417,10,FALSE())</f>
        <v>25.75</v>
      </c>
      <c r="L596" s="0" t="n">
        <f aca="false">VLOOKUP($H596,'Raw data'!$A$3:$L$1417,7,FALSE())</f>
        <v>30</v>
      </c>
      <c r="M596" s="0" t="n">
        <f aca="false">VLOOKUP($H596,'Raw data'!$A$3:$L$1417,8,FALSE())</f>
        <v>26.25</v>
      </c>
      <c r="N596" s="0" t="e">
        <f aca="false">VLOOKUP($H596,'Raw data'!$A$3:$L$1417,2,FALSE())</f>
        <v>#N/A</v>
      </c>
      <c r="O596" s="0" t="n">
        <f aca="false">VLOOKUP($H596,'Raw data'!$A$3:$L$1417,10,FALSE())</f>
        <v>25.75</v>
      </c>
      <c r="P596" s="0" t="n">
        <f aca="false">VLOOKUP($H596,'Raw data'!$M$3:$N$1243,2,FALSE())</f>
        <v>25.14</v>
      </c>
    </row>
    <row r="597" customFormat="false" ht="12.75" hidden="false" customHeight="false" outlineLevel="0" collapsed="false">
      <c r="A597" s="96" t="n">
        <v>36395</v>
      </c>
      <c r="B597" s="0" t="n">
        <v>32.61</v>
      </c>
      <c r="E597" s="96" t="n">
        <f aca="false">CHOOSE(IF(WEEKDAY(E596+1,2)=6,1,IF(WEEKDAY(E596+1,2)=7,2,3)),IF(ISNUMBER(MATCH(E596+3,$Q$3:$Q$56,0)),E596+4,E596+3),IF(ISNUMBER(MATCH(E596+2,$Q$3:$Q$56,0)),E596+3,E596+2),IF(ISNUMBER(MATCH(E596+1,$Q$3:$Q$56,0)),E596+2,E596+1))</f>
        <v>36581</v>
      </c>
      <c r="F597" s="0" t="n">
        <f aca="false">VLOOKUP(E597,$A$3:$B$1257,2,FALSE())</f>
        <v>34.58</v>
      </c>
      <c r="H597" s="96" t="n">
        <f aca="true">OFFSET($E$3,IF(ISNUMBER(VLOOKUP(OFFSET($E$3,MATCH(H596,$E$3:$E$1028,0),0),$E$3:$F$1067,2,FALSE())),MATCH(H596,$E$3:$E$1028,0),MATCH(H596,$E$3:$E$1028,0)+1),0)</f>
        <v>36598</v>
      </c>
      <c r="I597" s="0" t="n">
        <f aca="false">VLOOKUP(H597,$A$3:$B$1257,2,FALSE())</f>
        <v>33.2</v>
      </c>
      <c r="J597" s="0" t="n">
        <f aca="false">VLOOKUP(H597,'Raw data'!$A$3:$L$1417,5,FALSE())</f>
        <v>27.62</v>
      </c>
      <c r="K597" s="0" t="n">
        <f aca="false">VLOOKUP($H597,'Raw data'!$A$3:$L$1417,10,FALSE())</f>
        <v>29</v>
      </c>
      <c r="L597" s="0" t="e">
        <f aca="false">VLOOKUP($H597,'Raw data'!$A$3:$L$1417,7,FALSE())</f>
        <v>#N/A</v>
      </c>
      <c r="M597" s="0" t="n">
        <f aca="false">VLOOKUP($H597,'Raw data'!$A$3:$L$1417,8,FALSE())</f>
        <v>30.43</v>
      </c>
      <c r="N597" s="0" t="e">
        <f aca="false">VLOOKUP($H597,'Raw data'!$A$3:$L$1417,2,FALSE())</f>
        <v>#N/A</v>
      </c>
      <c r="O597" s="0" t="n">
        <f aca="false">VLOOKUP($H597,'Raw data'!$A$3:$L$1417,10,FALSE())</f>
        <v>29</v>
      </c>
      <c r="P597" s="0" t="n">
        <f aca="false">VLOOKUP($H597,'Raw data'!$M$3:$N$1243,2,FALSE())</f>
        <v>30</v>
      </c>
    </row>
    <row r="598" customFormat="false" ht="12.75" hidden="false" customHeight="false" outlineLevel="0" collapsed="false">
      <c r="A598" s="96" t="n">
        <v>36396</v>
      </c>
      <c r="B598" s="0" t="n">
        <v>33.11</v>
      </c>
      <c r="E598" s="96" t="n">
        <f aca="false">CHOOSE(IF(WEEKDAY(E597+1,2)=6,1,IF(WEEKDAY(E597+1,2)=7,2,3)),IF(ISNUMBER(MATCH(E597+3,$Q$3:$Q$56,0)),E597+4,E597+3),IF(ISNUMBER(MATCH(E597+2,$Q$3:$Q$56,0)),E597+3,E597+2),IF(ISNUMBER(MATCH(E597+1,$Q$3:$Q$56,0)),E597+2,E597+1))</f>
        <v>36584</v>
      </c>
      <c r="F598" s="0" t="n">
        <f aca="false">VLOOKUP(E598,$A$3:$B$1257,2,FALSE())</f>
        <v>33.89</v>
      </c>
      <c r="H598" s="96" t="n">
        <f aca="true">OFFSET($E$3,IF(ISNUMBER(VLOOKUP(OFFSET($E$3,MATCH(H597,$E$3:$E$1028,0),0),$E$3:$F$1067,2,FALSE())),MATCH(H597,$E$3:$E$1028,0),MATCH(H597,$E$3:$E$1028,0)+1),0)</f>
        <v>36599</v>
      </c>
      <c r="I598" s="0" t="n">
        <f aca="false">VLOOKUP(H598,$A$3:$B$1257,2,FALSE())</f>
        <v>30.48</v>
      </c>
      <c r="J598" s="0" t="n">
        <f aca="false">VLOOKUP(H598,'Raw data'!$A$3:$L$1417,5,FALSE())</f>
        <v>27.67</v>
      </c>
      <c r="K598" s="0" t="n">
        <f aca="false">VLOOKUP($H598,'Raw data'!$A$3:$L$1417,10,FALSE())</f>
        <v>27.75</v>
      </c>
      <c r="L598" s="0" t="n">
        <f aca="false">VLOOKUP($H598,'Raw data'!$A$3:$L$1417,7,FALSE())</f>
        <v>34.5</v>
      </c>
      <c r="M598" s="0" t="n">
        <f aca="false">VLOOKUP($H598,'Raw data'!$A$3:$L$1417,8,FALSE())</f>
        <v>30.86</v>
      </c>
      <c r="N598" s="0" t="e">
        <f aca="false">VLOOKUP($H598,'Raw data'!$A$3:$L$1417,2,FALSE())</f>
        <v>#N/A</v>
      </c>
      <c r="O598" s="0" t="n">
        <f aca="false">VLOOKUP($H598,'Raw data'!$A$3:$L$1417,10,FALSE())</f>
        <v>27.75</v>
      </c>
      <c r="P598" s="0" t="n">
        <f aca="false">VLOOKUP($H598,'Raw data'!$M$3:$N$1243,2,FALSE())</f>
        <v>29.69</v>
      </c>
    </row>
    <row r="599" customFormat="false" ht="12.75" hidden="false" customHeight="false" outlineLevel="0" collapsed="false">
      <c r="A599" s="96" t="n">
        <v>36397</v>
      </c>
      <c r="B599" s="0" t="n">
        <v>32.68</v>
      </c>
      <c r="E599" s="96" t="n">
        <f aca="false">CHOOSE(IF(WEEKDAY(E598+1,2)=6,1,IF(WEEKDAY(E598+1,2)=7,2,3)),IF(ISNUMBER(MATCH(E598+3,$Q$3:$Q$56,0)),E598+4,E598+3),IF(ISNUMBER(MATCH(E598+2,$Q$3:$Q$56,0)),E598+3,E598+2),IF(ISNUMBER(MATCH(E598+1,$Q$3:$Q$56,0)),E598+2,E598+1))</f>
        <v>36585</v>
      </c>
      <c r="F599" s="0" t="n">
        <f aca="false">VLOOKUP(E599,$A$3:$B$1257,2,FALSE())</f>
        <v>32.33</v>
      </c>
      <c r="H599" s="96" t="n">
        <f aca="true">OFFSET($E$3,IF(ISNUMBER(VLOOKUP(OFFSET($E$3,MATCH(H598,$E$3:$E$1028,0),0),$E$3:$F$1067,2,FALSE())),MATCH(H598,$E$3:$E$1028,0),MATCH(H598,$E$3:$E$1028,0)+1),0)</f>
        <v>36600</v>
      </c>
      <c r="I599" s="0" t="n">
        <f aca="false">VLOOKUP(H599,$A$3:$B$1257,2,FALSE())</f>
        <v>32.1</v>
      </c>
      <c r="J599" s="0" t="n">
        <f aca="false">VLOOKUP(H599,'Raw data'!$A$3:$L$1417,5,FALSE())</f>
        <v>24.4</v>
      </c>
      <c r="K599" s="0" t="e">
        <f aca="false">VLOOKUP($H599,'Raw data'!$A$3:$L$1417,10,FALSE())</f>
        <v>#N/A</v>
      </c>
      <c r="L599" s="0" t="e">
        <f aca="false">VLOOKUP($H599,'Raw data'!$A$3:$L$1417,7,FALSE())</f>
        <v>#N/A</v>
      </c>
      <c r="M599" s="0" t="n">
        <f aca="false">VLOOKUP($H599,'Raw data'!$A$3:$L$1417,8,FALSE())</f>
        <v>28.58</v>
      </c>
      <c r="N599" s="0" t="e">
        <f aca="false">VLOOKUP($H599,'Raw data'!$A$3:$L$1417,2,FALSE())</f>
        <v>#N/A</v>
      </c>
      <c r="O599" s="0" t="e">
        <f aca="false">VLOOKUP($H599,'Raw data'!$A$3:$L$1417,10,FALSE())</f>
        <v>#N/A</v>
      </c>
      <c r="P599" s="0" t="n">
        <f aca="false">VLOOKUP($H599,'Raw data'!$M$3:$N$1243,2,FALSE())</f>
        <v>25.72</v>
      </c>
    </row>
    <row r="600" customFormat="false" ht="12.75" hidden="false" customHeight="false" outlineLevel="0" collapsed="false">
      <c r="A600" s="96" t="n">
        <v>36398</v>
      </c>
      <c r="B600" s="0" t="n">
        <v>32.96</v>
      </c>
      <c r="E600" s="96" t="n">
        <f aca="false">CHOOSE(IF(WEEKDAY(E599+1,2)=6,1,IF(WEEKDAY(E599+1,2)=7,2,3)),IF(ISNUMBER(MATCH(E599+3,$Q$3:$Q$56,0)),E599+4,E599+3),IF(ISNUMBER(MATCH(E599+2,$Q$3:$Q$56,0)),E599+3,E599+2),IF(ISNUMBER(MATCH(E599+1,$Q$3:$Q$56,0)),E599+2,E599+1))</f>
        <v>36586</v>
      </c>
      <c r="F600" s="0" t="n">
        <f aca="false">VLOOKUP(E600,$A$3:$B$1257,2,FALSE())</f>
        <v>30.45</v>
      </c>
      <c r="H600" s="96" t="n">
        <f aca="true">OFFSET($E$3,IF(ISNUMBER(VLOOKUP(OFFSET($E$3,MATCH(H599,$E$3:$E$1028,0),0),$E$3:$F$1067,2,FALSE())),MATCH(H599,$E$3:$E$1028,0),MATCH(H599,$E$3:$E$1028,0)+1),0)</f>
        <v>36601</v>
      </c>
      <c r="I600" s="0" t="n">
        <f aca="false">VLOOKUP(H600,$A$3:$B$1257,2,FALSE())</f>
        <v>28.78</v>
      </c>
      <c r="J600" s="0" t="n">
        <f aca="false">VLOOKUP(H600,'Raw data'!$A$3:$L$1417,5,FALSE())</f>
        <v>22.32</v>
      </c>
      <c r="K600" s="0" t="e">
        <f aca="false">VLOOKUP($H600,'Raw data'!$A$3:$L$1417,10,FALSE())</f>
        <v>#N/A</v>
      </c>
      <c r="L600" s="0" t="n">
        <f aca="false">VLOOKUP($H600,'Raw data'!$A$3:$L$1417,7,FALSE())</f>
        <v>30.25</v>
      </c>
      <c r="M600" s="0" t="n">
        <f aca="false">VLOOKUP($H600,'Raw data'!$A$3:$L$1417,8,FALSE())</f>
        <v>26.63</v>
      </c>
      <c r="N600" s="0" t="e">
        <f aca="false">VLOOKUP($H600,'Raw data'!$A$3:$L$1417,2,FALSE())</f>
        <v>#N/A</v>
      </c>
      <c r="O600" s="0" t="e">
        <f aca="false">VLOOKUP($H600,'Raw data'!$A$3:$L$1417,10,FALSE())</f>
        <v>#N/A</v>
      </c>
      <c r="P600" s="0" t="n">
        <f aca="false">VLOOKUP($H600,'Raw data'!$M$3:$N$1243,2,FALSE())</f>
        <v>23.27</v>
      </c>
    </row>
    <row r="601" customFormat="false" ht="12.75" hidden="false" customHeight="false" outlineLevel="0" collapsed="false">
      <c r="A601" s="96" t="n">
        <v>36399</v>
      </c>
      <c r="B601" s="0" t="n">
        <v>33.14</v>
      </c>
      <c r="E601" s="96" t="n">
        <f aca="false">CHOOSE(IF(WEEKDAY(E600+1,2)=6,1,IF(WEEKDAY(E600+1,2)=7,2,3)),IF(ISNUMBER(MATCH(E600+3,$Q$3:$Q$56,0)),E600+4,E600+3),IF(ISNUMBER(MATCH(E600+2,$Q$3:$Q$56,0)),E600+3,E600+2),IF(ISNUMBER(MATCH(E600+1,$Q$3:$Q$56,0)),E600+2,E600+1))</f>
        <v>36587</v>
      </c>
      <c r="F601" s="0" t="n">
        <f aca="false">VLOOKUP(E601,$A$3:$B$1257,2,FALSE())</f>
        <v>30.63</v>
      </c>
      <c r="H601" s="96" t="n">
        <f aca="true">OFFSET($E$3,IF(ISNUMBER(VLOOKUP(OFFSET($E$3,MATCH(H600,$E$3:$E$1028,0),0),$E$3:$F$1067,2,FALSE())),MATCH(H600,$E$3:$E$1028,0),MATCH(H600,$E$3:$E$1028,0)+1),0)</f>
        <v>36602</v>
      </c>
      <c r="I601" s="0" t="n">
        <f aca="false">VLOOKUP(H601,$A$3:$B$1257,2,FALSE())</f>
        <v>31.15</v>
      </c>
      <c r="J601" s="0" t="n">
        <f aca="false">VLOOKUP(H601,'Raw data'!$A$3:$L$1417,5,FALSE())</f>
        <v>25.47</v>
      </c>
      <c r="K601" s="0" t="n">
        <f aca="false">VLOOKUP($H601,'Raw data'!$A$3:$L$1417,10,FALSE())</f>
        <v>26.75</v>
      </c>
      <c r="L601" s="0" t="n">
        <f aca="false">VLOOKUP($H601,'Raw data'!$A$3:$L$1417,7,FALSE())</f>
        <v>33.5</v>
      </c>
      <c r="M601" s="0" t="n">
        <f aca="false">VLOOKUP($H601,'Raw data'!$A$3:$L$1417,8,FALSE())</f>
        <v>29.73</v>
      </c>
      <c r="N601" s="0" t="e">
        <f aca="false">VLOOKUP($H601,'Raw data'!$A$3:$L$1417,2,FALSE())</f>
        <v>#N/A</v>
      </c>
      <c r="O601" s="0" t="n">
        <f aca="false">VLOOKUP($H601,'Raw data'!$A$3:$L$1417,10,FALSE())</f>
        <v>26.75</v>
      </c>
      <c r="P601" s="0" t="n">
        <f aca="false">VLOOKUP($H601,'Raw data'!$M$3:$N$1243,2,FALSE())</f>
        <v>27.26</v>
      </c>
    </row>
    <row r="602" customFormat="false" ht="12.75" hidden="false" customHeight="false" outlineLevel="0" collapsed="false">
      <c r="A602" s="96" t="n">
        <v>36400</v>
      </c>
      <c r="B602" s="0" t="n">
        <v>29</v>
      </c>
      <c r="E602" s="96" t="n">
        <f aca="false">CHOOSE(IF(WEEKDAY(E601+1,2)=6,1,IF(WEEKDAY(E601+1,2)=7,2,3)),IF(ISNUMBER(MATCH(E601+3,$Q$3:$Q$56,0)),E601+4,E601+3),IF(ISNUMBER(MATCH(E601+2,$Q$3:$Q$56,0)),E601+3,E601+2),IF(ISNUMBER(MATCH(E601+1,$Q$3:$Q$56,0)),E601+2,E601+1))</f>
        <v>36588</v>
      </c>
      <c r="F602" s="0" t="n">
        <f aca="false">VLOOKUP(E602,$A$3:$B$1257,2,FALSE())</f>
        <v>32.64</v>
      </c>
      <c r="H602" s="96" t="n">
        <f aca="true">OFFSET($E$3,IF(ISNUMBER(VLOOKUP(OFFSET($E$3,MATCH(H601,$E$3:$E$1028,0),0),$E$3:$F$1067,2,FALSE())),MATCH(H601,$E$3:$E$1028,0),MATCH(H601,$E$3:$E$1028,0)+1),0)</f>
        <v>36605</v>
      </c>
      <c r="I602" s="0" t="n">
        <f aca="false">VLOOKUP(H602,$A$3:$B$1257,2,FALSE())</f>
        <v>30.33</v>
      </c>
      <c r="J602" s="0" t="n">
        <f aca="false">VLOOKUP(H602,'Raw data'!$A$3:$L$1417,5,FALSE())</f>
        <v>23.03</v>
      </c>
      <c r="K602" s="0" t="n">
        <f aca="false">VLOOKUP($H602,'Raw data'!$A$3:$L$1417,10,FALSE())</f>
        <v>25.5</v>
      </c>
      <c r="L602" s="0" t="n">
        <f aca="false">VLOOKUP($H602,'Raw data'!$A$3:$L$1417,7,FALSE())</f>
        <v>32.5</v>
      </c>
      <c r="M602" s="0" t="n">
        <f aca="false">VLOOKUP($H602,'Raw data'!$A$3:$L$1417,8,FALSE())</f>
        <v>28.5</v>
      </c>
      <c r="N602" s="0" t="e">
        <f aca="false">VLOOKUP($H602,'Raw data'!$A$3:$L$1417,2,FALSE())</f>
        <v>#N/A</v>
      </c>
      <c r="O602" s="0" t="n">
        <f aca="false">VLOOKUP($H602,'Raw data'!$A$3:$L$1417,10,FALSE())</f>
        <v>25.5</v>
      </c>
      <c r="P602" s="0" t="n">
        <f aca="false">VLOOKUP($H602,'Raw data'!$M$3:$N$1243,2,FALSE())</f>
        <v>27.96</v>
      </c>
    </row>
    <row r="603" customFormat="false" ht="12.75" hidden="false" customHeight="false" outlineLevel="0" collapsed="false">
      <c r="A603" s="96" t="n">
        <v>36401</v>
      </c>
      <c r="B603" s="0" t="n">
        <v>29</v>
      </c>
      <c r="E603" s="96" t="n">
        <f aca="false">CHOOSE(IF(WEEKDAY(E602+1,2)=6,1,IF(WEEKDAY(E602+1,2)=7,2,3)),IF(ISNUMBER(MATCH(E602+3,$Q$3:$Q$56,0)),E602+4,E602+3),IF(ISNUMBER(MATCH(E602+2,$Q$3:$Q$56,0)),E602+3,E602+2),IF(ISNUMBER(MATCH(E602+1,$Q$3:$Q$56,0)),E602+2,E602+1))</f>
        <v>36591</v>
      </c>
      <c r="F603" s="0" t="n">
        <f aca="false">VLOOKUP(E603,$A$3:$B$1257,2,FALSE())</f>
        <v>34.14</v>
      </c>
      <c r="H603" s="96" t="n">
        <f aca="true">OFFSET($E$3,IF(ISNUMBER(VLOOKUP(OFFSET($E$3,MATCH(H602,$E$3:$E$1028,0),0),$E$3:$F$1067,2,FALSE())),MATCH(H602,$E$3:$E$1028,0),MATCH(H602,$E$3:$E$1028,0)+1),0)</f>
        <v>36606</v>
      </c>
      <c r="I603" s="0" t="n">
        <f aca="false">VLOOKUP(H603,$A$3:$B$1257,2,FALSE())</f>
        <v>32.05</v>
      </c>
      <c r="J603" s="0" t="n">
        <f aca="false">VLOOKUP(H603,'Raw data'!$A$3:$L$1417,5,FALSE())</f>
        <v>23.64</v>
      </c>
      <c r="K603" s="0" t="e">
        <f aca="false">VLOOKUP($H603,'Raw data'!$A$3:$L$1417,10,FALSE())</f>
        <v>#N/A</v>
      </c>
      <c r="L603" s="0" t="e">
        <f aca="false">VLOOKUP($H603,'Raw data'!$A$3:$L$1417,7,FALSE())</f>
        <v>#N/A</v>
      </c>
      <c r="M603" s="0" t="n">
        <f aca="false">VLOOKUP($H603,'Raw data'!$A$3:$L$1417,8,FALSE())</f>
        <v>31.14</v>
      </c>
      <c r="N603" s="0" t="e">
        <f aca="false">VLOOKUP($H603,'Raw data'!$A$3:$L$1417,2,FALSE())</f>
        <v>#N/A</v>
      </c>
      <c r="O603" s="0" t="e">
        <f aca="false">VLOOKUP($H603,'Raw data'!$A$3:$L$1417,10,FALSE())</f>
        <v>#N/A</v>
      </c>
      <c r="P603" s="0" t="n">
        <f aca="false">VLOOKUP($H603,'Raw data'!$M$3:$N$1243,2,FALSE())</f>
        <v>29.19</v>
      </c>
    </row>
    <row r="604" customFormat="false" ht="12.75" hidden="false" customHeight="false" outlineLevel="0" collapsed="false">
      <c r="A604" s="96" t="n">
        <v>36402</v>
      </c>
      <c r="B604" s="0" t="n">
        <v>33.8</v>
      </c>
      <c r="E604" s="96" t="n">
        <f aca="false">CHOOSE(IF(WEEKDAY(E603+1,2)=6,1,IF(WEEKDAY(E603+1,2)=7,2,3)),IF(ISNUMBER(MATCH(E603+3,$Q$3:$Q$56,0)),E603+4,E603+3),IF(ISNUMBER(MATCH(E603+2,$Q$3:$Q$56,0)),E603+3,E603+2),IF(ISNUMBER(MATCH(E603+1,$Q$3:$Q$56,0)),E603+2,E603+1))</f>
        <v>36592</v>
      </c>
      <c r="F604" s="0" t="n">
        <f aca="false">VLOOKUP(E604,$A$3:$B$1257,2,FALSE())</f>
        <v>32.86</v>
      </c>
      <c r="H604" s="96" t="n">
        <f aca="true">OFFSET($E$3,IF(ISNUMBER(VLOOKUP(OFFSET($E$3,MATCH(H603,$E$3:$E$1028,0),0),$E$3:$F$1067,2,FALSE())),MATCH(H603,$E$3:$E$1028,0),MATCH(H603,$E$3:$E$1028,0)+1),0)</f>
        <v>36607</v>
      </c>
      <c r="I604" s="0" t="n">
        <f aca="false">VLOOKUP(H604,$A$3:$B$1257,2,FALSE())</f>
        <v>30.65</v>
      </c>
      <c r="J604" s="0" t="n">
        <f aca="false">VLOOKUP(H604,'Raw data'!$A$3:$L$1417,5,FALSE())</f>
        <v>27.59</v>
      </c>
      <c r="K604" s="0" t="n">
        <f aca="false">VLOOKUP($H604,'Raw data'!$A$3:$L$1417,10,FALSE())</f>
        <v>28.5</v>
      </c>
      <c r="L604" s="0" t="n">
        <f aca="false">VLOOKUP($H604,'Raw data'!$A$3:$L$1417,7,FALSE())</f>
        <v>33.25</v>
      </c>
      <c r="M604" s="0" t="n">
        <f aca="false">VLOOKUP($H604,'Raw data'!$A$3:$L$1417,8,FALSE())</f>
        <v>29.56</v>
      </c>
      <c r="N604" s="0" t="e">
        <f aca="false">VLOOKUP($H604,'Raw data'!$A$3:$L$1417,2,FALSE())</f>
        <v>#N/A</v>
      </c>
      <c r="O604" s="0" t="n">
        <f aca="false">VLOOKUP($H604,'Raw data'!$A$3:$L$1417,10,FALSE())</f>
        <v>28.5</v>
      </c>
      <c r="P604" s="0" t="n">
        <f aca="false">VLOOKUP($H604,'Raw data'!$M$3:$N$1243,2,FALSE())</f>
        <v>31.15</v>
      </c>
    </row>
    <row r="605" customFormat="false" ht="12.75" hidden="false" customHeight="false" outlineLevel="0" collapsed="false">
      <c r="A605" s="96" t="n">
        <v>36403</v>
      </c>
      <c r="B605" s="0" t="n">
        <v>32.29</v>
      </c>
      <c r="E605" s="96" t="n">
        <f aca="false">CHOOSE(IF(WEEKDAY(E604+1,2)=6,1,IF(WEEKDAY(E604+1,2)=7,2,3)),IF(ISNUMBER(MATCH(E604+3,$Q$3:$Q$56,0)),E604+4,E604+3),IF(ISNUMBER(MATCH(E604+2,$Q$3:$Q$56,0)),E604+3,E604+2),IF(ISNUMBER(MATCH(E604+1,$Q$3:$Q$56,0)),E604+2,E604+1))</f>
        <v>36593</v>
      </c>
      <c r="F605" s="0" t="n">
        <f aca="false">VLOOKUP(E605,$A$3:$B$1257,2,FALSE())</f>
        <v>31.75</v>
      </c>
      <c r="H605" s="96" t="n">
        <f aca="true">OFFSET($E$3,IF(ISNUMBER(VLOOKUP(OFFSET($E$3,MATCH(H604,$E$3:$E$1028,0),0),$E$3:$F$1067,2,FALSE())),MATCH(H604,$E$3:$E$1028,0),MATCH(H604,$E$3:$E$1028,0)+1),0)</f>
        <v>36608</v>
      </c>
      <c r="I605" s="0" t="n">
        <f aca="false">VLOOKUP(H605,$A$3:$B$1257,2,FALSE())</f>
        <v>31.92</v>
      </c>
      <c r="J605" s="0" t="n">
        <f aca="false">VLOOKUP(H605,'Raw data'!$A$3:$L$1417,5,FALSE())</f>
        <v>24.63</v>
      </c>
      <c r="K605" s="0" t="n">
        <f aca="false">VLOOKUP($H605,'Raw data'!$A$3:$L$1417,10,FALSE())</f>
        <v>25</v>
      </c>
      <c r="L605" s="0" t="n">
        <f aca="false">VLOOKUP($H605,'Raw data'!$A$3:$L$1417,7,FALSE())</f>
        <v>31.5</v>
      </c>
      <c r="M605" s="0" t="n">
        <f aca="false">VLOOKUP($H605,'Raw data'!$A$3:$L$1417,8,FALSE())</f>
        <v>28.09</v>
      </c>
      <c r="N605" s="0" t="e">
        <f aca="false">VLOOKUP($H605,'Raw data'!$A$3:$L$1417,2,FALSE())</f>
        <v>#N/A</v>
      </c>
      <c r="O605" s="0" t="n">
        <f aca="false">VLOOKUP($H605,'Raw data'!$A$3:$L$1417,10,FALSE())</f>
        <v>25</v>
      </c>
      <c r="P605" s="0" t="n">
        <f aca="false">VLOOKUP($H605,'Raw data'!$M$3:$N$1243,2,FALSE())</f>
        <v>28</v>
      </c>
    </row>
    <row r="606" customFormat="false" ht="12.75" hidden="false" customHeight="false" outlineLevel="0" collapsed="false">
      <c r="A606" s="96" t="n">
        <v>36404</v>
      </c>
      <c r="B606" s="0" t="n">
        <v>31.9</v>
      </c>
      <c r="E606" s="96" t="n">
        <f aca="false">CHOOSE(IF(WEEKDAY(E605+1,2)=6,1,IF(WEEKDAY(E605+1,2)=7,2,3)),IF(ISNUMBER(MATCH(E605+3,$Q$3:$Q$56,0)),E605+4,E605+3),IF(ISNUMBER(MATCH(E605+2,$Q$3:$Q$56,0)),E605+3,E605+2),IF(ISNUMBER(MATCH(E605+1,$Q$3:$Q$56,0)),E605+2,E605+1))</f>
        <v>36594</v>
      </c>
      <c r="F606" s="0" t="n">
        <f aca="false">VLOOKUP(E606,$A$3:$B$1257,2,FALSE())</f>
        <v>29.85</v>
      </c>
      <c r="H606" s="96" t="n">
        <f aca="true">OFFSET($E$3,IF(ISNUMBER(VLOOKUP(OFFSET($E$3,MATCH(H605,$E$3:$E$1028,0),0),$E$3:$F$1067,2,FALSE())),MATCH(H605,$E$3:$E$1028,0),MATCH(H605,$E$3:$E$1028,0)+1),0)</f>
        <v>36609</v>
      </c>
      <c r="I606" s="0" t="n">
        <f aca="false">VLOOKUP(H606,$A$3:$B$1257,2,FALSE())</f>
        <v>32.2</v>
      </c>
      <c r="J606" s="0" t="n">
        <f aca="false">VLOOKUP(H606,'Raw data'!$A$3:$L$1417,5,FALSE())</f>
        <v>26.98</v>
      </c>
      <c r="K606" s="0" t="e">
        <f aca="false">VLOOKUP($H606,'Raw data'!$A$3:$L$1417,10,FALSE())</f>
        <v>#N/A</v>
      </c>
      <c r="L606" s="0" t="n">
        <f aca="false">VLOOKUP($H606,'Raw data'!$A$3:$L$1417,7,FALSE())</f>
        <v>33</v>
      </c>
      <c r="M606" s="0" t="n">
        <f aca="false">VLOOKUP($H606,'Raw data'!$A$3:$L$1417,8,FALSE())</f>
        <v>29.38</v>
      </c>
      <c r="N606" s="0" t="e">
        <f aca="false">VLOOKUP($H606,'Raw data'!$A$3:$L$1417,2,FALSE())</f>
        <v>#N/A</v>
      </c>
      <c r="O606" s="0" t="e">
        <f aca="false">VLOOKUP($H606,'Raw data'!$A$3:$L$1417,10,FALSE())</f>
        <v>#N/A</v>
      </c>
      <c r="P606" s="0" t="n">
        <f aca="false">VLOOKUP($H606,'Raw data'!$M$3:$N$1243,2,FALSE())</f>
        <v>29.28</v>
      </c>
    </row>
    <row r="607" customFormat="false" ht="12.75" hidden="false" customHeight="false" outlineLevel="0" collapsed="false">
      <c r="A607" s="96" t="n">
        <v>36405</v>
      </c>
      <c r="B607" s="0" t="n">
        <v>31</v>
      </c>
      <c r="E607" s="96" t="n">
        <f aca="false">CHOOSE(IF(WEEKDAY(E606+1,2)=6,1,IF(WEEKDAY(E606+1,2)=7,2,3)),IF(ISNUMBER(MATCH(E606+3,$Q$3:$Q$56,0)),E606+4,E606+3),IF(ISNUMBER(MATCH(E606+2,$Q$3:$Q$56,0)),E606+3,E606+2),IF(ISNUMBER(MATCH(E606+1,$Q$3:$Q$56,0)),E606+2,E606+1))</f>
        <v>36595</v>
      </c>
      <c r="F607" s="0" t="n">
        <f aca="false">VLOOKUP(E607,$A$3:$B$1257,2,FALSE())</f>
        <v>29.41</v>
      </c>
      <c r="H607" s="96" t="n">
        <f aca="true">OFFSET($E$3,IF(ISNUMBER(VLOOKUP(OFFSET($E$3,MATCH(H606,$E$3:$E$1028,0),0),$E$3:$F$1067,2,FALSE())),MATCH(H606,$E$3:$E$1028,0),MATCH(H606,$E$3:$E$1028,0)+1),0)</f>
        <v>36612</v>
      </c>
      <c r="I607" s="0" t="n">
        <f aca="false">VLOOKUP(H607,$A$3:$B$1257,2,FALSE())</f>
        <v>32.05</v>
      </c>
      <c r="J607" s="0" t="n">
        <f aca="false">VLOOKUP(H607,'Raw data'!$A$3:$L$1417,5,FALSE())</f>
        <v>26.12</v>
      </c>
      <c r="K607" s="0" t="n">
        <f aca="false">VLOOKUP($H607,'Raw data'!$A$3:$L$1417,10,FALSE())</f>
        <v>26</v>
      </c>
      <c r="L607" s="0" t="e">
        <f aca="false">VLOOKUP($H607,'Raw data'!$A$3:$L$1417,7,FALSE())</f>
        <v>#N/A</v>
      </c>
      <c r="M607" s="0" t="n">
        <f aca="false">VLOOKUP($H607,'Raw data'!$A$3:$L$1417,8,FALSE())</f>
        <v>29.23</v>
      </c>
      <c r="N607" s="0" t="e">
        <f aca="false">VLOOKUP($H607,'Raw data'!$A$3:$L$1417,2,FALSE())</f>
        <v>#N/A</v>
      </c>
      <c r="O607" s="0" t="n">
        <f aca="false">VLOOKUP($H607,'Raw data'!$A$3:$L$1417,10,FALSE())</f>
        <v>26</v>
      </c>
      <c r="P607" s="0" t="n">
        <f aca="false">VLOOKUP($H607,'Raw data'!$M$3:$N$1243,2,FALSE())</f>
        <v>29.49</v>
      </c>
    </row>
    <row r="608" customFormat="false" ht="12.75" hidden="false" customHeight="false" outlineLevel="0" collapsed="false">
      <c r="A608" s="96" t="n">
        <v>36406</v>
      </c>
      <c r="B608" s="0" t="n">
        <v>31.49</v>
      </c>
      <c r="E608" s="96" t="n">
        <f aca="false">CHOOSE(IF(WEEKDAY(E607+1,2)=6,1,IF(WEEKDAY(E607+1,2)=7,2,3)),IF(ISNUMBER(MATCH(E607+3,$Q$3:$Q$56,0)),E607+4,E607+3),IF(ISNUMBER(MATCH(E607+2,$Q$3:$Q$56,0)),E607+3,E607+2),IF(ISNUMBER(MATCH(E607+1,$Q$3:$Q$56,0)),E607+2,E607+1))</f>
        <v>36598</v>
      </c>
      <c r="F608" s="0" t="n">
        <f aca="false">VLOOKUP(E608,$A$3:$B$1257,2,FALSE())</f>
        <v>33.2</v>
      </c>
      <c r="H608" s="96" t="n">
        <f aca="true">OFFSET($E$3,IF(ISNUMBER(VLOOKUP(OFFSET($E$3,MATCH(H607,$E$3:$E$1028,0),0),$E$3:$F$1067,2,FALSE())),MATCH(H607,$E$3:$E$1028,0),MATCH(H607,$E$3:$E$1028,0)+1),0)</f>
        <v>36613</v>
      </c>
      <c r="I608" s="0" t="n">
        <f aca="false">VLOOKUP(H608,$A$3:$B$1257,2,FALSE())</f>
        <v>32.49</v>
      </c>
      <c r="J608" s="0" t="n">
        <f aca="false">VLOOKUP(H608,'Raw data'!$A$3:$L$1417,5,FALSE())</f>
        <v>28.02</v>
      </c>
      <c r="K608" s="0" t="n">
        <f aca="false">VLOOKUP($H608,'Raw data'!$A$3:$L$1417,10,FALSE())</f>
        <v>27</v>
      </c>
      <c r="L608" s="0" t="n">
        <f aca="false">VLOOKUP($H608,'Raw data'!$A$3:$L$1417,7,FALSE())</f>
        <v>32.5</v>
      </c>
      <c r="M608" s="0" t="n">
        <f aca="false">VLOOKUP($H608,'Raw data'!$A$3:$L$1417,8,FALSE())</f>
        <v>29.2</v>
      </c>
      <c r="N608" s="0" t="e">
        <f aca="false">VLOOKUP($H608,'Raw data'!$A$3:$L$1417,2,FALSE())</f>
        <v>#N/A</v>
      </c>
      <c r="O608" s="0" t="n">
        <f aca="false">VLOOKUP($H608,'Raw data'!$A$3:$L$1417,10,FALSE())</f>
        <v>27</v>
      </c>
      <c r="P608" s="0" t="n">
        <f aca="false">VLOOKUP($H608,'Raw data'!$M$3:$N$1243,2,FALSE())</f>
        <v>32.07</v>
      </c>
    </row>
    <row r="609" customFormat="false" ht="12.75" hidden="false" customHeight="false" outlineLevel="0" collapsed="false">
      <c r="A609" s="96" t="n">
        <v>36407</v>
      </c>
      <c r="B609" s="0" t="n">
        <v>27</v>
      </c>
      <c r="E609" s="96" t="n">
        <f aca="false">CHOOSE(IF(WEEKDAY(E608+1,2)=6,1,IF(WEEKDAY(E608+1,2)=7,2,3)),IF(ISNUMBER(MATCH(E608+3,$Q$3:$Q$56,0)),E608+4,E608+3),IF(ISNUMBER(MATCH(E608+2,$Q$3:$Q$56,0)),E608+3,E608+2),IF(ISNUMBER(MATCH(E608+1,$Q$3:$Q$56,0)),E608+2,E608+1))</f>
        <v>36599</v>
      </c>
      <c r="F609" s="0" t="n">
        <f aca="false">VLOOKUP(E609,$A$3:$B$1257,2,FALSE())</f>
        <v>30.48</v>
      </c>
      <c r="H609" s="96" t="n">
        <f aca="true">OFFSET($E$3,IF(ISNUMBER(VLOOKUP(OFFSET($E$3,MATCH(H608,$E$3:$E$1028,0),0),$E$3:$F$1067,2,FALSE())),MATCH(H608,$E$3:$E$1028,0),MATCH(H608,$E$3:$E$1028,0)+1),0)</f>
        <v>36614</v>
      </c>
      <c r="I609" s="0" t="n">
        <f aca="false">VLOOKUP(H609,$A$3:$B$1257,2,FALSE())</f>
        <v>30.12</v>
      </c>
      <c r="J609" s="0" t="n">
        <f aca="false">VLOOKUP(H609,'Raw data'!$A$3:$L$1417,5,FALSE())</f>
        <v>29.33</v>
      </c>
      <c r="K609" s="0" t="n">
        <f aca="false">VLOOKUP($H609,'Raw data'!$A$3:$L$1417,10,FALSE())</f>
        <v>31.67</v>
      </c>
      <c r="L609" s="0" t="n">
        <f aca="false">VLOOKUP($H609,'Raw data'!$A$3:$L$1417,7,FALSE())</f>
        <v>33.75</v>
      </c>
      <c r="M609" s="0" t="n">
        <f aca="false">VLOOKUP($H609,'Raw data'!$A$3:$L$1417,8,FALSE())</f>
        <v>29.9</v>
      </c>
      <c r="N609" s="0" t="e">
        <f aca="false">VLOOKUP($H609,'Raw data'!$A$3:$L$1417,2,FALSE())</f>
        <v>#N/A</v>
      </c>
      <c r="O609" s="0" t="n">
        <f aca="false">VLOOKUP($H609,'Raw data'!$A$3:$L$1417,10,FALSE())</f>
        <v>31.67</v>
      </c>
      <c r="P609" s="0" t="n">
        <f aca="false">VLOOKUP($H609,'Raw data'!$M$3:$N$1243,2,FALSE())</f>
        <v>32.6</v>
      </c>
    </row>
    <row r="610" customFormat="false" ht="12.75" hidden="false" customHeight="false" outlineLevel="0" collapsed="false">
      <c r="A610" s="96" t="n">
        <v>36408</v>
      </c>
      <c r="B610" s="0" t="n">
        <v>27</v>
      </c>
      <c r="E610" s="96" t="n">
        <f aca="false">CHOOSE(IF(WEEKDAY(E609+1,2)=6,1,IF(WEEKDAY(E609+1,2)=7,2,3)),IF(ISNUMBER(MATCH(E609+3,$Q$3:$Q$56,0)),E609+4,E609+3),IF(ISNUMBER(MATCH(E609+2,$Q$3:$Q$56,0)),E609+3,E609+2),IF(ISNUMBER(MATCH(E609+1,$Q$3:$Q$56,0)),E609+2,E609+1))</f>
        <v>36600</v>
      </c>
      <c r="F610" s="0" t="n">
        <f aca="false">VLOOKUP(E610,$A$3:$B$1257,2,FALSE())</f>
        <v>32.1</v>
      </c>
      <c r="H610" s="96" t="n">
        <f aca="true">OFFSET($E$3,IF(ISNUMBER(VLOOKUP(OFFSET($E$3,MATCH(H609,$E$3:$E$1028,0),0),$E$3:$F$1067,2,FALSE())),MATCH(H609,$E$3:$E$1028,0),MATCH(H609,$E$3:$E$1028,0)+1),0)</f>
        <v>36615</v>
      </c>
      <c r="I610" s="0" t="n">
        <f aca="false">VLOOKUP(H610,$A$3:$B$1257,2,FALSE())</f>
        <v>29.26</v>
      </c>
      <c r="J610" s="0" t="n">
        <f aca="false">VLOOKUP(H610,'Raw data'!$A$3:$L$1417,5,FALSE())</f>
        <v>27.75</v>
      </c>
      <c r="K610" s="0" t="n">
        <f aca="false">VLOOKUP($H610,'Raw data'!$A$3:$L$1417,10,FALSE())</f>
        <v>29.17</v>
      </c>
      <c r="L610" s="0" t="e">
        <f aca="false">VLOOKUP($H610,'Raw data'!$A$3:$L$1417,7,FALSE())</f>
        <v>#N/A</v>
      </c>
      <c r="M610" s="0" t="n">
        <f aca="false">VLOOKUP($H610,'Raw data'!$A$3:$L$1417,8,FALSE())</f>
        <v>30.29</v>
      </c>
      <c r="N610" s="0" t="e">
        <f aca="false">VLOOKUP($H610,'Raw data'!$A$3:$L$1417,2,FALSE())</f>
        <v>#N/A</v>
      </c>
      <c r="O610" s="0" t="n">
        <f aca="false">VLOOKUP($H610,'Raw data'!$A$3:$L$1417,10,FALSE())</f>
        <v>29.17</v>
      </c>
      <c r="P610" s="0" t="n">
        <f aca="false">VLOOKUP($H610,'Raw data'!$M$3:$N$1243,2,FALSE())</f>
        <v>28.99</v>
      </c>
    </row>
    <row r="611" customFormat="false" ht="12.75" hidden="false" customHeight="false" outlineLevel="0" collapsed="false">
      <c r="A611" s="96" t="n">
        <v>36409</v>
      </c>
      <c r="B611" s="0" t="n">
        <v>27</v>
      </c>
      <c r="E611" s="96" t="n">
        <f aca="false">CHOOSE(IF(WEEKDAY(E610+1,2)=6,1,IF(WEEKDAY(E610+1,2)=7,2,3)),IF(ISNUMBER(MATCH(E610+3,$Q$3:$Q$56,0)),E610+4,E610+3),IF(ISNUMBER(MATCH(E610+2,$Q$3:$Q$56,0)),E610+3,E610+2),IF(ISNUMBER(MATCH(E610+1,$Q$3:$Q$56,0)),E610+2,E610+1))</f>
        <v>36601</v>
      </c>
      <c r="F611" s="0" t="n">
        <f aca="false">VLOOKUP(E611,$A$3:$B$1257,2,FALSE())</f>
        <v>28.78</v>
      </c>
      <c r="H611" s="96" t="n">
        <f aca="true">OFFSET($E$3,IF(ISNUMBER(VLOOKUP(OFFSET($E$3,MATCH(H610,$E$3:$E$1028,0),0),$E$3:$F$1067,2,FALSE())),MATCH(H610,$E$3:$E$1028,0),MATCH(H610,$E$3:$E$1028,0)+1),0)</f>
        <v>36616</v>
      </c>
      <c r="I611" s="0" t="n">
        <f aca="false">VLOOKUP(H611,$A$3:$B$1257,2,FALSE())</f>
        <v>26.78</v>
      </c>
      <c r="J611" s="0" t="n">
        <f aca="false">VLOOKUP(H611,'Raw data'!$A$3:$L$1417,5,FALSE())</f>
        <v>23.9</v>
      </c>
      <c r="K611" s="0" t="n">
        <f aca="false">VLOOKUP($H611,'Raw data'!$A$3:$L$1417,10,FALSE())</f>
        <v>28</v>
      </c>
      <c r="L611" s="0" t="e">
        <f aca="false">VLOOKUP($H611,'Raw data'!$A$3:$L$1417,7,FALSE())</f>
        <v>#N/A</v>
      </c>
      <c r="M611" s="0" t="n">
        <f aca="false">VLOOKUP($H611,'Raw data'!$A$3:$L$1417,8,FALSE())</f>
        <v>29.45</v>
      </c>
      <c r="N611" s="0" t="e">
        <f aca="false">VLOOKUP($H611,'Raw data'!$A$3:$L$1417,2,FALSE())</f>
        <v>#N/A</v>
      </c>
      <c r="O611" s="0" t="n">
        <f aca="false">VLOOKUP($H611,'Raw data'!$A$3:$L$1417,10,FALSE())</f>
        <v>28</v>
      </c>
      <c r="P611" s="0" t="n">
        <f aca="false">VLOOKUP($H611,'Raw data'!$M$3:$N$1243,2,FALSE())</f>
        <v>26.87</v>
      </c>
    </row>
    <row r="612" customFormat="false" ht="12.75" hidden="false" customHeight="false" outlineLevel="0" collapsed="false">
      <c r="A612" s="96" t="n">
        <v>36410</v>
      </c>
      <c r="B612" s="0" t="n">
        <v>32.04</v>
      </c>
      <c r="E612" s="96" t="n">
        <f aca="false">CHOOSE(IF(WEEKDAY(E611+1,2)=6,1,IF(WEEKDAY(E611+1,2)=7,2,3)),IF(ISNUMBER(MATCH(E611+3,$Q$3:$Q$56,0)),E611+4,E611+3),IF(ISNUMBER(MATCH(E611+2,$Q$3:$Q$56,0)),E611+3,E611+2),IF(ISNUMBER(MATCH(E611+1,$Q$3:$Q$56,0)),E611+2,E611+1))</f>
        <v>36602</v>
      </c>
      <c r="F612" s="0" t="n">
        <f aca="false">VLOOKUP(E612,$A$3:$B$1257,2,FALSE())</f>
        <v>31.15</v>
      </c>
      <c r="H612" s="96" t="n">
        <f aca="true">OFFSET($E$3,IF(ISNUMBER(VLOOKUP(OFFSET($E$3,MATCH(H611,$E$3:$E$1028,0),0),$E$3:$F$1067,2,FALSE())),MATCH(H611,$E$3:$E$1028,0),MATCH(H611,$E$3:$E$1028,0)+1),0)</f>
        <v>36619</v>
      </c>
      <c r="I612" s="0" t="n">
        <f aca="false">VLOOKUP(H612,$A$3:$B$1257,2,FALSE())</f>
        <v>27.58</v>
      </c>
      <c r="J612" s="0" t="n">
        <f aca="false">VLOOKUP(H612,'Raw data'!$A$3:$L$1417,5,FALSE())</f>
        <v>26.14</v>
      </c>
      <c r="K612" s="0" t="n">
        <f aca="false">VLOOKUP($H612,'Raw data'!$A$3:$L$1417,10,FALSE())</f>
        <v>28</v>
      </c>
      <c r="L612" s="0" t="e">
        <f aca="false">VLOOKUP($H612,'Raw data'!$A$3:$L$1417,3,FALSE())</f>
        <v>#N/A</v>
      </c>
      <c r="M612" s="0" t="n">
        <f aca="false">VLOOKUP($H612,'Raw data'!$A$3:$L$1417,4,FALSE())</f>
        <v>29.46</v>
      </c>
      <c r="N612" s="0" t="e">
        <f aca="false">VLOOKUP($H612,'Raw data'!$A$3:$L$1417,2,FALSE())</f>
        <v>#N/A</v>
      </c>
      <c r="O612" s="0" t="n">
        <f aca="false">VLOOKUP($H612,'Raw data'!$A$3:$L$1417,10,FALSE())</f>
        <v>28</v>
      </c>
      <c r="P612" s="0" t="n">
        <f aca="false">VLOOKUP($H612,'Raw data'!$M$3:$N$1243,2,FALSE())</f>
        <v>27.66</v>
      </c>
    </row>
    <row r="613" customFormat="false" ht="12.75" hidden="false" customHeight="false" outlineLevel="0" collapsed="false">
      <c r="A613" s="96" t="n">
        <v>36411</v>
      </c>
      <c r="B613" s="0" t="n">
        <v>35.41</v>
      </c>
      <c r="E613" s="96" t="n">
        <f aca="false">CHOOSE(IF(WEEKDAY(E612+1,2)=6,1,IF(WEEKDAY(E612+1,2)=7,2,3)),IF(ISNUMBER(MATCH(E612+3,$Q$3:$Q$56,0)),E612+4,E612+3),IF(ISNUMBER(MATCH(E612+2,$Q$3:$Q$56,0)),E612+3,E612+2),IF(ISNUMBER(MATCH(E612+1,$Q$3:$Q$56,0)),E612+2,E612+1))</f>
        <v>36605</v>
      </c>
      <c r="F613" s="0" t="n">
        <f aca="false">VLOOKUP(E613,$A$3:$B$1257,2,FALSE())</f>
        <v>30.33</v>
      </c>
      <c r="H613" s="96" t="n">
        <f aca="true">OFFSET($E$3,IF(ISNUMBER(VLOOKUP(OFFSET($E$3,MATCH(H612,$E$3:$E$1028,0),0),$E$3:$F$1067,2,FALSE())),MATCH(H612,$E$3:$E$1028,0),MATCH(H612,$E$3:$E$1028,0)+1),0)</f>
        <v>36620</v>
      </c>
      <c r="I613" s="0" t="n">
        <f aca="false">VLOOKUP(H613,$A$3:$B$1257,2,FALSE())</f>
        <v>27.68</v>
      </c>
      <c r="J613" s="0" t="n">
        <f aca="false">VLOOKUP(H613,'Raw data'!$A$3:$L$1417,5,FALSE())</f>
        <v>25.81</v>
      </c>
      <c r="K613" s="0" t="n">
        <f aca="false">VLOOKUP($H613,'Raw data'!$A$3:$L$1417,10,FALSE())</f>
        <v>29</v>
      </c>
      <c r="L613" s="0" t="n">
        <f aca="false">VLOOKUP($H613,'Raw data'!$A$3:$L$1417,3,FALSE())</f>
        <v>40.28</v>
      </c>
      <c r="M613" s="0" t="n">
        <f aca="false">VLOOKUP($H613,'Raw data'!$A$3:$L$1417,4,FALSE())</f>
        <v>35.61</v>
      </c>
      <c r="N613" s="0" t="e">
        <f aca="false">VLOOKUP($H613,'Raw data'!$A$3:$L$1417,2,FALSE())</f>
        <v>#N/A</v>
      </c>
      <c r="O613" s="0" t="n">
        <f aca="false">VLOOKUP($H613,'Raw data'!$A$3:$L$1417,10,FALSE())</f>
        <v>29</v>
      </c>
      <c r="P613" s="0" t="n">
        <f aca="false">VLOOKUP($H613,'Raw data'!$M$3:$N$1243,2,FALSE())</f>
        <v>29</v>
      </c>
    </row>
    <row r="614" customFormat="false" ht="12.75" hidden="false" customHeight="false" outlineLevel="0" collapsed="false">
      <c r="A614" s="96" t="n">
        <v>36412</v>
      </c>
      <c r="B614" s="0" t="n">
        <v>41.54</v>
      </c>
      <c r="E614" s="96" t="n">
        <f aca="false">CHOOSE(IF(WEEKDAY(E613+1,2)=6,1,IF(WEEKDAY(E613+1,2)=7,2,3)),IF(ISNUMBER(MATCH(E613+3,$Q$3:$Q$56,0)),E613+4,E613+3),IF(ISNUMBER(MATCH(E613+2,$Q$3:$Q$56,0)),E613+3,E613+2),IF(ISNUMBER(MATCH(E613+1,$Q$3:$Q$56,0)),E613+2,E613+1))</f>
        <v>36606</v>
      </c>
      <c r="F614" s="0" t="n">
        <f aca="false">VLOOKUP(E614,$A$3:$B$1257,2,FALSE())</f>
        <v>32.05</v>
      </c>
      <c r="H614" s="96" t="n">
        <f aca="true">OFFSET($E$3,IF(ISNUMBER(VLOOKUP(OFFSET($E$3,MATCH(H613,$E$3:$E$1028,0),0),$E$3:$F$1067,2,FALSE())),MATCH(H613,$E$3:$E$1028,0),MATCH(H613,$E$3:$E$1028,0)+1),0)</f>
        <v>36621</v>
      </c>
      <c r="I614" s="0" t="n">
        <f aca="false">VLOOKUP(H614,$A$3:$B$1257,2,FALSE())</f>
        <v>30.26</v>
      </c>
      <c r="J614" s="0" t="n">
        <f aca="false">VLOOKUP(H614,'Raw data'!$A$3:$L$1417,5,FALSE())</f>
        <v>27.06</v>
      </c>
      <c r="K614" s="0" t="e">
        <f aca="false">VLOOKUP($H614,'Raw data'!$A$3:$L$1417,10,FALSE())</f>
        <v>#N/A</v>
      </c>
      <c r="L614" s="0" t="e">
        <f aca="false">VLOOKUP($H614,'Raw data'!$A$3:$L$1417,3,FALSE())</f>
        <v>#N/A</v>
      </c>
      <c r="M614" s="0" t="n">
        <f aca="false">VLOOKUP($H614,'Raw data'!$A$3:$L$1417,4,FALSE())</f>
        <v>35.35</v>
      </c>
      <c r="N614" s="0" t="e">
        <f aca="false">VLOOKUP($H614,'Raw data'!$A$3:$L$1417,2,FALSE())</f>
        <v>#N/A</v>
      </c>
      <c r="O614" s="0" t="e">
        <f aca="false">VLOOKUP($H614,'Raw data'!$A$3:$L$1417,10,FALSE())</f>
        <v>#N/A</v>
      </c>
      <c r="P614" s="0" t="n">
        <f aca="false">VLOOKUP($H614,'Raw data'!$M$3:$N$1243,2,FALSE())</f>
        <v>31.75</v>
      </c>
    </row>
    <row r="615" customFormat="false" ht="12.75" hidden="false" customHeight="false" outlineLevel="0" collapsed="false">
      <c r="A615" s="96" t="n">
        <v>36413</v>
      </c>
      <c r="B615" s="0" t="n">
        <v>33.63</v>
      </c>
      <c r="E615" s="96" t="n">
        <f aca="false">CHOOSE(IF(WEEKDAY(E614+1,2)=6,1,IF(WEEKDAY(E614+1,2)=7,2,3)),IF(ISNUMBER(MATCH(E614+3,$Q$3:$Q$56,0)),E614+4,E614+3),IF(ISNUMBER(MATCH(E614+2,$Q$3:$Q$56,0)),E614+3,E614+2),IF(ISNUMBER(MATCH(E614+1,$Q$3:$Q$56,0)),E614+2,E614+1))</f>
        <v>36607</v>
      </c>
      <c r="F615" s="0" t="n">
        <f aca="false">VLOOKUP(E615,$A$3:$B$1257,2,FALSE())</f>
        <v>30.65</v>
      </c>
      <c r="H615" s="96" t="n">
        <f aca="true">OFFSET($E$3,IF(ISNUMBER(VLOOKUP(OFFSET($E$3,MATCH(H614,$E$3:$E$1028,0),0),$E$3:$F$1067,2,FALSE())),MATCH(H614,$E$3:$E$1028,0),MATCH(H614,$E$3:$E$1028,0)+1),0)</f>
        <v>36622</v>
      </c>
      <c r="I615" s="0" t="n">
        <f aca="false">VLOOKUP(H615,$A$3:$B$1257,2,FALSE())</f>
        <v>32.61</v>
      </c>
      <c r="J615" s="0" t="n">
        <f aca="false">VLOOKUP(H615,'Raw data'!$A$3:$L$1417,5,FALSE())</f>
        <v>27.73</v>
      </c>
      <c r="K615" s="0" t="n">
        <f aca="false">VLOOKUP($H615,'Raw data'!$A$3:$L$1417,10,FALSE())</f>
        <v>30</v>
      </c>
      <c r="L615" s="0" t="n">
        <f aca="false">VLOOKUP($H615,'Raw data'!$A$3:$L$1417,3,FALSE())</f>
        <v>35.94</v>
      </c>
      <c r="M615" s="0" t="n">
        <f aca="false">VLOOKUP($H615,'Raw data'!$A$3:$L$1417,4,FALSE())</f>
        <v>32.28</v>
      </c>
      <c r="N615" s="0" t="e">
        <f aca="false">VLOOKUP($H615,'Raw data'!$A$3:$L$1417,2,FALSE())</f>
        <v>#N/A</v>
      </c>
      <c r="O615" s="0" t="n">
        <f aca="false">VLOOKUP($H615,'Raw data'!$A$3:$L$1417,10,FALSE())</f>
        <v>30</v>
      </c>
      <c r="P615" s="0" t="n">
        <f aca="false">VLOOKUP($H615,'Raw data'!$M$3:$N$1243,2,FALSE())</f>
        <v>33.59</v>
      </c>
    </row>
    <row r="616" customFormat="false" ht="12.75" hidden="false" customHeight="false" outlineLevel="0" collapsed="false">
      <c r="A616" s="96" t="n">
        <v>36414</v>
      </c>
      <c r="B616" s="0" t="n">
        <v>26.88</v>
      </c>
      <c r="E616" s="96" t="n">
        <f aca="false">CHOOSE(IF(WEEKDAY(E615+1,2)=6,1,IF(WEEKDAY(E615+1,2)=7,2,3)),IF(ISNUMBER(MATCH(E615+3,$Q$3:$Q$56,0)),E615+4,E615+3),IF(ISNUMBER(MATCH(E615+2,$Q$3:$Q$56,0)),E615+3,E615+2),IF(ISNUMBER(MATCH(E615+1,$Q$3:$Q$56,0)),E615+2,E615+1))</f>
        <v>36608</v>
      </c>
      <c r="F616" s="0" t="n">
        <f aca="false">VLOOKUP(E616,$A$3:$B$1257,2,FALSE())</f>
        <v>31.92</v>
      </c>
      <c r="H616" s="96" t="n">
        <f aca="true">OFFSET($E$3,IF(ISNUMBER(VLOOKUP(OFFSET($E$3,MATCH(H615,$E$3:$E$1028,0),0),$E$3:$F$1067,2,FALSE())),MATCH(H615,$E$3:$E$1028,0),MATCH(H615,$E$3:$E$1028,0)+1),0)</f>
        <v>36623</v>
      </c>
      <c r="I616" s="0" t="n">
        <f aca="false">VLOOKUP(H616,$A$3:$B$1257,2,FALSE())</f>
        <v>32.01</v>
      </c>
      <c r="J616" s="0" t="n">
        <f aca="false">VLOOKUP(H616,'Raw data'!$A$3:$L$1417,5,FALSE())</f>
        <v>23.78</v>
      </c>
      <c r="K616" s="0" t="n">
        <f aca="false">VLOOKUP($H616,'Raw data'!$A$3:$L$1417,10,FALSE())</f>
        <v>26</v>
      </c>
      <c r="L616" s="0" t="e">
        <f aca="false">VLOOKUP($H616,'Raw data'!$A$3:$L$1417,3,FALSE())</f>
        <v>#N/A</v>
      </c>
      <c r="M616" s="0" t="n">
        <f aca="false">VLOOKUP($H616,'Raw data'!$A$3:$L$1417,4,FALSE())</f>
        <v>30.25</v>
      </c>
      <c r="N616" s="0" t="e">
        <f aca="false">VLOOKUP($H616,'Raw data'!$A$3:$L$1417,2,FALSE())</f>
        <v>#N/A</v>
      </c>
      <c r="O616" s="0" t="n">
        <f aca="false">VLOOKUP($H616,'Raw data'!$A$3:$L$1417,10,FALSE())</f>
        <v>26</v>
      </c>
      <c r="P616" s="0" t="n">
        <f aca="false">VLOOKUP($H616,'Raw data'!$M$3:$N$1243,2,FALSE())</f>
        <v>29.34</v>
      </c>
    </row>
    <row r="617" customFormat="false" ht="12.75" hidden="false" customHeight="false" outlineLevel="0" collapsed="false">
      <c r="A617" s="96" t="n">
        <v>36415</v>
      </c>
      <c r="B617" s="0" t="n">
        <v>26.88</v>
      </c>
      <c r="E617" s="96" t="n">
        <f aca="false">CHOOSE(IF(WEEKDAY(E616+1,2)=6,1,IF(WEEKDAY(E616+1,2)=7,2,3)),IF(ISNUMBER(MATCH(E616+3,$Q$3:$Q$56,0)),E616+4,E616+3),IF(ISNUMBER(MATCH(E616+2,$Q$3:$Q$56,0)),E616+3,E616+2),IF(ISNUMBER(MATCH(E616+1,$Q$3:$Q$56,0)),E616+2,E616+1))</f>
        <v>36609</v>
      </c>
      <c r="F617" s="0" t="n">
        <f aca="false">VLOOKUP(E617,$A$3:$B$1257,2,FALSE())</f>
        <v>32.2</v>
      </c>
      <c r="H617" s="96" t="n">
        <f aca="true">OFFSET($E$3,IF(ISNUMBER(VLOOKUP(OFFSET($E$3,MATCH(H616,$E$3:$E$1028,0),0),$E$3:$F$1067,2,FALSE())),MATCH(H616,$E$3:$E$1028,0),MATCH(H616,$E$3:$E$1028,0)+1),0)</f>
        <v>36626</v>
      </c>
      <c r="I617" s="0" t="n">
        <f aca="false">VLOOKUP(H617,$A$3:$B$1257,2,FALSE())</f>
        <v>34.01</v>
      </c>
      <c r="J617" s="0" t="n">
        <f aca="false">VLOOKUP(H617,'Raw data'!$A$3:$L$1417,5,FALSE())</f>
        <v>27.24</v>
      </c>
      <c r="K617" s="0" t="n">
        <f aca="false">VLOOKUP($H617,'Raw data'!$A$3:$L$1417,10,FALSE())</f>
        <v>26</v>
      </c>
      <c r="L617" s="0" t="e">
        <f aca="false">VLOOKUP($H617,'Raw data'!$A$3:$L$1417,3,FALSE())</f>
        <v>#N/A</v>
      </c>
      <c r="M617" s="0" t="n">
        <f aca="false">VLOOKUP($H617,'Raw data'!$A$3:$L$1417,4,FALSE())</f>
        <v>32.94</v>
      </c>
      <c r="N617" s="0" t="e">
        <f aca="false">VLOOKUP($H617,'Raw data'!$A$3:$L$1417,2,FALSE())</f>
        <v>#N/A</v>
      </c>
      <c r="O617" s="0" t="n">
        <f aca="false">VLOOKUP($H617,'Raw data'!$A$3:$L$1417,10,FALSE())</f>
        <v>26</v>
      </c>
      <c r="P617" s="0" t="n">
        <f aca="false">VLOOKUP($H617,'Raw data'!$M$3:$N$1243,2,FALSE())</f>
        <v>33.32</v>
      </c>
    </row>
    <row r="618" customFormat="false" ht="12.75" hidden="false" customHeight="false" outlineLevel="0" collapsed="false">
      <c r="A618" s="96" t="n">
        <v>36416</v>
      </c>
      <c r="B618" s="0" t="n">
        <v>33.57</v>
      </c>
      <c r="E618" s="96" t="n">
        <f aca="false">CHOOSE(IF(WEEKDAY(E617+1,2)=6,1,IF(WEEKDAY(E617+1,2)=7,2,3)),IF(ISNUMBER(MATCH(E617+3,$Q$3:$Q$56,0)),E617+4,E617+3),IF(ISNUMBER(MATCH(E617+2,$Q$3:$Q$56,0)),E617+3,E617+2),IF(ISNUMBER(MATCH(E617+1,$Q$3:$Q$56,0)),E617+2,E617+1))</f>
        <v>36612</v>
      </c>
      <c r="F618" s="0" t="n">
        <f aca="false">VLOOKUP(E618,$A$3:$B$1257,2,FALSE())</f>
        <v>32.05</v>
      </c>
      <c r="H618" s="96" t="n">
        <f aca="true">OFFSET($E$3,IF(ISNUMBER(VLOOKUP(OFFSET($E$3,MATCH(H617,$E$3:$E$1028,0),0),$E$3:$F$1067,2,FALSE())),MATCH(H617,$E$3:$E$1028,0),MATCH(H617,$E$3:$E$1028,0)+1),0)</f>
        <v>36627</v>
      </c>
      <c r="I618" s="0" t="n">
        <f aca="false">VLOOKUP(H618,$A$3:$B$1257,2,FALSE())</f>
        <v>34.66</v>
      </c>
      <c r="J618" s="0" t="n">
        <f aca="false">VLOOKUP(H618,'Raw data'!$A$3:$L$1417,5,FALSE())</f>
        <v>28.42</v>
      </c>
      <c r="K618" s="0" t="e">
        <f aca="false">VLOOKUP($H618,'Raw data'!$A$3:$L$1417,10,FALSE())</f>
        <v>#N/A</v>
      </c>
      <c r="L618" s="0" t="n">
        <f aca="false">VLOOKUP($H618,'Raw data'!$A$3:$L$1417,3,FALSE())</f>
        <v>40</v>
      </c>
      <c r="M618" s="0" t="n">
        <f aca="false">VLOOKUP($H618,'Raw data'!$A$3:$L$1417,4,FALSE())</f>
        <v>36.35</v>
      </c>
      <c r="N618" s="0" t="e">
        <f aca="false">VLOOKUP($H618,'Raw data'!$A$3:$L$1417,2,FALSE())</f>
        <v>#N/A</v>
      </c>
      <c r="O618" s="0" t="e">
        <f aca="false">VLOOKUP($H618,'Raw data'!$A$3:$L$1417,10,FALSE())</f>
        <v>#N/A</v>
      </c>
      <c r="P618" s="0" t="n">
        <f aca="false">VLOOKUP($H618,'Raw data'!$M$3:$N$1243,2,FALSE())</f>
        <v>35.33</v>
      </c>
    </row>
    <row r="619" customFormat="false" ht="12.75" hidden="false" customHeight="false" outlineLevel="0" collapsed="false">
      <c r="A619" s="96" t="n">
        <v>36417</v>
      </c>
      <c r="B619" s="0" t="n">
        <v>33.05</v>
      </c>
      <c r="E619" s="96" t="n">
        <f aca="false">CHOOSE(IF(WEEKDAY(E618+1,2)=6,1,IF(WEEKDAY(E618+1,2)=7,2,3)),IF(ISNUMBER(MATCH(E618+3,$Q$3:$Q$56,0)),E618+4,E618+3),IF(ISNUMBER(MATCH(E618+2,$Q$3:$Q$56,0)),E618+3,E618+2),IF(ISNUMBER(MATCH(E618+1,$Q$3:$Q$56,0)),E618+2,E618+1))</f>
        <v>36613</v>
      </c>
      <c r="F619" s="0" t="n">
        <f aca="false">VLOOKUP(E619,$A$3:$B$1257,2,FALSE())</f>
        <v>32.49</v>
      </c>
      <c r="H619" s="96" t="n">
        <f aca="true">OFFSET($E$3,IF(ISNUMBER(VLOOKUP(OFFSET($E$3,MATCH(H618,$E$3:$E$1028,0),0),$E$3:$F$1067,2,FALSE())),MATCH(H618,$E$3:$E$1028,0),MATCH(H618,$E$3:$E$1028,0)+1),0)</f>
        <v>36628</v>
      </c>
      <c r="I619" s="0" t="n">
        <f aca="false">VLOOKUP(H619,$A$3:$B$1257,2,FALSE())</f>
        <v>33.08</v>
      </c>
      <c r="J619" s="0" t="n">
        <f aca="false">VLOOKUP(H619,'Raw data'!$A$3:$L$1417,5,FALSE())</f>
        <v>27.89</v>
      </c>
      <c r="K619" s="0" t="n">
        <f aca="false">VLOOKUP($H619,'Raw data'!$A$3:$L$1417,10,FALSE())</f>
        <v>27.5</v>
      </c>
      <c r="L619" s="0" t="n">
        <f aca="false">VLOOKUP($H619,'Raw data'!$A$3:$L$1417,3,FALSE())</f>
        <v>38.88</v>
      </c>
      <c r="M619" s="0" t="n">
        <f aca="false">VLOOKUP($H619,'Raw data'!$A$3:$L$1417,4,FALSE())</f>
        <v>34.83</v>
      </c>
      <c r="N619" s="0" t="e">
        <f aca="false">VLOOKUP($H619,'Raw data'!$A$3:$L$1417,2,FALSE())</f>
        <v>#N/A</v>
      </c>
      <c r="O619" s="0" t="n">
        <f aca="false">VLOOKUP($H619,'Raw data'!$A$3:$L$1417,10,FALSE())</f>
        <v>27.5</v>
      </c>
      <c r="P619" s="0" t="n">
        <f aca="false">VLOOKUP($H619,'Raw data'!$M$3:$N$1243,2,FALSE())</f>
        <v>34.1</v>
      </c>
    </row>
    <row r="620" customFormat="false" ht="12.75" hidden="false" customHeight="false" outlineLevel="0" collapsed="false">
      <c r="A620" s="96" t="n">
        <v>36418</v>
      </c>
      <c r="B620" s="0" t="n">
        <v>34.61</v>
      </c>
      <c r="E620" s="96" t="n">
        <f aca="false">CHOOSE(IF(WEEKDAY(E619+1,2)=6,1,IF(WEEKDAY(E619+1,2)=7,2,3)),IF(ISNUMBER(MATCH(E619+3,$Q$3:$Q$56,0)),E619+4,E619+3),IF(ISNUMBER(MATCH(E619+2,$Q$3:$Q$56,0)),E619+3,E619+2),IF(ISNUMBER(MATCH(E619+1,$Q$3:$Q$56,0)),E619+2,E619+1))</f>
        <v>36614</v>
      </c>
      <c r="F620" s="0" t="n">
        <f aca="false">VLOOKUP(E620,$A$3:$B$1257,2,FALSE())</f>
        <v>30.12</v>
      </c>
      <c r="H620" s="96" t="n">
        <f aca="true">OFFSET($E$3,IF(ISNUMBER(VLOOKUP(OFFSET($E$3,MATCH(H619,$E$3:$E$1028,0),0),$E$3:$F$1067,2,FALSE())),MATCH(H619,$E$3:$E$1028,0),MATCH(H619,$E$3:$E$1028,0)+1),0)</f>
        <v>36629</v>
      </c>
      <c r="I620" s="0" t="n">
        <f aca="false">VLOOKUP(H620,$A$3:$B$1257,2,FALSE())</f>
        <v>33.64</v>
      </c>
      <c r="J620" s="0" t="n">
        <f aca="false">VLOOKUP(H620,'Raw data'!$A$3:$L$1417,5,FALSE())</f>
        <v>26.26</v>
      </c>
      <c r="K620" s="0" t="n">
        <f aca="false">VLOOKUP($H620,'Raw data'!$A$3:$L$1417,10,FALSE())</f>
        <v>26.92</v>
      </c>
      <c r="L620" s="0" t="n">
        <f aca="false">VLOOKUP($H620,'Raw data'!$A$3:$L$1417,3,FALSE())</f>
        <v>39.25</v>
      </c>
      <c r="M620" s="0" t="n">
        <f aca="false">VLOOKUP($H620,'Raw data'!$A$3:$L$1417,4,FALSE())</f>
        <v>35.28</v>
      </c>
      <c r="N620" s="0" t="e">
        <f aca="false">VLOOKUP($H620,'Raw data'!$A$3:$L$1417,2,FALSE())</f>
        <v>#N/A</v>
      </c>
      <c r="O620" s="0" t="n">
        <f aca="false">VLOOKUP($H620,'Raw data'!$A$3:$L$1417,10,FALSE())</f>
        <v>26.92</v>
      </c>
      <c r="P620" s="0" t="n">
        <f aca="false">VLOOKUP($H620,'Raw data'!$M$3:$N$1243,2,FALSE())</f>
        <v>32.35</v>
      </c>
    </row>
    <row r="621" customFormat="false" ht="12.75" hidden="false" customHeight="false" outlineLevel="0" collapsed="false">
      <c r="A621" s="96" t="n">
        <v>36419</v>
      </c>
      <c r="B621" s="0" t="n">
        <v>33.94</v>
      </c>
      <c r="E621" s="96" t="n">
        <f aca="false">CHOOSE(IF(WEEKDAY(E620+1,2)=6,1,IF(WEEKDAY(E620+1,2)=7,2,3)),IF(ISNUMBER(MATCH(E620+3,$Q$3:$Q$56,0)),E620+4,E620+3),IF(ISNUMBER(MATCH(E620+2,$Q$3:$Q$56,0)),E620+3,E620+2),IF(ISNUMBER(MATCH(E620+1,$Q$3:$Q$56,0)),E620+2,E620+1))</f>
        <v>36615</v>
      </c>
      <c r="F621" s="0" t="n">
        <f aca="false">VLOOKUP(E621,$A$3:$B$1257,2,FALSE())</f>
        <v>29.26</v>
      </c>
      <c r="H621" s="96" t="n">
        <f aca="true">OFFSET($E$3,IF(ISNUMBER(VLOOKUP(OFFSET($E$3,MATCH(H620,$E$3:$E$1028,0),0),$E$3:$F$1067,2,FALSE())),MATCH(H620,$E$3:$E$1028,0),MATCH(H620,$E$3:$E$1028,0)+1),0)</f>
        <v>36630</v>
      </c>
      <c r="I621" s="0" t="n">
        <f aca="false">VLOOKUP(H621,$A$3:$B$1257,2,FALSE())</f>
        <v>31.89</v>
      </c>
      <c r="J621" s="0" t="n">
        <f aca="false">VLOOKUP(H621,'Raw data'!$A$3:$L$1417,5,FALSE())</f>
        <v>27.4</v>
      </c>
      <c r="K621" s="0" t="e">
        <f aca="false">VLOOKUP($H621,'Raw data'!$A$3:$L$1417,10,FALSE())</f>
        <v>#N/A</v>
      </c>
      <c r="L621" s="0" t="e">
        <f aca="false">VLOOKUP($H621,'Raw data'!$A$3:$L$1417,3,FALSE())</f>
        <v>#N/A</v>
      </c>
      <c r="M621" s="0" t="n">
        <f aca="false">VLOOKUP($H621,'Raw data'!$A$3:$L$1417,4,FALSE())</f>
        <v>33.99</v>
      </c>
      <c r="N621" s="0" t="e">
        <f aca="false">VLOOKUP($H621,'Raw data'!$A$3:$L$1417,2,FALSE())</f>
        <v>#N/A</v>
      </c>
      <c r="O621" s="0" t="e">
        <f aca="false">VLOOKUP($H621,'Raw data'!$A$3:$L$1417,10,FALSE())</f>
        <v>#N/A</v>
      </c>
      <c r="P621" s="0" t="n">
        <f aca="false">VLOOKUP($H621,'Raw data'!$M$3:$N$1243,2,FALSE())</f>
        <v>33.15</v>
      </c>
    </row>
    <row r="622" customFormat="false" ht="12.75" hidden="false" customHeight="false" outlineLevel="0" collapsed="false">
      <c r="A622" s="96" t="n">
        <v>36420</v>
      </c>
      <c r="B622" s="0" t="n">
        <v>34.55</v>
      </c>
      <c r="E622" s="96" t="n">
        <f aca="false">CHOOSE(IF(WEEKDAY(E621+1,2)=6,1,IF(WEEKDAY(E621+1,2)=7,2,3)),IF(ISNUMBER(MATCH(E621+3,$Q$3:$Q$56,0)),E621+4,E621+3),IF(ISNUMBER(MATCH(E621+2,$Q$3:$Q$56,0)),E621+3,E621+2),IF(ISNUMBER(MATCH(E621+1,$Q$3:$Q$56,0)),E621+2,E621+1))</f>
        <v>36616</v>
      </c>
      <c r="F622" s="0" t="n">
        <f aca="false">VLOOKUP(E622,$A$3:$B$1257,2,FALSE())</f>
        <v>26.78</v>
      </c>
      <c r="H622" s="96" t="n">
        <f aca="true">OFFSET($E$3,IF(ISNUMBER(VLOOKUP(OFFSET($E$3,MATCH(H621,$E$3:$E$1028,0),0),$E$3:$F$1067,2,FALSE())),MATCH(H621,$E$3:$E$1028,0),MATCH(H621,$E$3:$E$1028,0)+1),0)</f>
        <v>36633</v>
      </c>
      <c r="I622" s="0" t="n">
        <f aca="false">VLOOKUP(H622,$A$3:$B$1257,2,FALSE())</f>
        <v>31.18</v>
      </c>
      <c r="J622" s="0" t="n">
        <f aca="false">VLOOKUP(H622,'Raw data'!$A$3:$L$1417,5,FALSE())</f>
        <v>29.33</v>
      </c>
      <c r="K622" s="0" t="n">
        <f aca="false">VLOOKUP($H622,'Raw data'!$A$3:$L$1417,10,FALSE())</f>
        <v>29</v>
      </c>
      <c r="L622" s="0" t="e">
        <f aca="false">VLOOKUP($H622,'Raw data'!$A$3:$L$1417,3,FALSE())</f>
        <v>#N/A</v>
      </c>
      <c r="M622" s="0" t="n">
        <f aca="false">VLOOKUP($H622,'Raw data'!$A$3:$L$1417,4,FALSE())</f>
        <v>33.88</v>
      </c>
      <c r="N622" s="0" t="e">
        <f aca="false">VLOOKUP($H622,'Raw data'!$A$3:$L$1417,2,FALSE())</f>
        <v>#N/A</v>
      </c>
      <c r="O622" s="0" t="n">
        <f aca="false">VLOOKUP($H622,'Raw data'!$A$3:$L$1417,10,FALSE())</f>
        <v>29</v>
      </c>
      <c r="P622" s="0" t="n">
        <f aca="false">VLOOKUP($H622,'Raw data'!$M$3:$N$1243,2,FALSE())</f>
        <v>31.08</v>
      </c>
    </row>
    <row r="623" customFormat="false" ht="12.75" hidden="false" customHeight="false" outlineLevel="0" collapsed="false">
      <c r="A623" s="96" t="n">
        <v>36421</v>
      </c>
      <c r="B623" s="0" t="n">
        <v>26.9</v>
      </c>
      <c r="E623" s="96" t="n">
        <f aca="false">CHOOSE(IF(WEEKDAY(E622+1,2)=6,1,IF(WEEKDAY(E622+1,2)=7,2,3)),IF(ISNUMBER(MATCH(E622+3,$Q$3:$Q$56,0)),E622+4,E622+3),IF(ISNUMBER(MATCH(E622+2,$Q$3:$Q$56,0)),E622+3,E622+2),IF(ISNUMBER(MATCH(E622+1,$Q$3:$Q$56,0)),E622+2,E622+1))</f>
        <v>36619</v>
      </c>
      <c r="F623" s="0" t="n">
        <f aca="false">VLOOKUP(E623,$A$3:$B$1257,2,FALSE())</f>
        <v>27.58</v>
      </c>
      <c r="H623" s="96" t="n">
        <f aca="true">OFFSET($E$3,IF(ISNUMBER(VLOOKUP(OFFSET($E$3,MATCH(H622,$E$3:$E$1028,0),0),$E$3:$F$1067,2,FALSE())),MATCH(H622,$E$3:$E$1028,0),MATCH(H622,$E$3:$E$1028,0)+1),0)</f>
        <v>36634</v>
      </c>
      <c r="I623" s="0" t="n">
        <f aca="false">VLOOKUP(H623,$A$3:$B$1257,2,FALSE())</f>
        <v>31.32</v>
      </c>
      <c r="J623" s="0" t="n">
        <f aca="false">VLOOKUP(H623,'Raw data'!$A$3:$L$1417,5,FALSE())</f>
        <v>29.47</v>
      </c>
      <c r="K623" s="0" t="e">
        <f aca="false">VLOOKUP($H623,'Raw data'!$A$3:$L$1417,10,FALSE())</f>
        <v>#N/A</v>
      </c>
      <c r="L623" s="0" t="e">
        <f aca="false">VLOOKUP($H623,'Raw data'!$A$3:$L$1417,3,FALSE())</f>
        <v>#N/A</v>
      </c>
      <c r="M623" s="0" t="n">
        <f aca="false">VLOOKUP($H623,'Raw data'!$A$3:$L$1417,4,FALSE())</f>
        <v>31.68</v>
      </c>
      <c r="N623" s="0" t="e">
        <f aca="false">VLOOKUP($H623,'Raw data'!$A$3:$L$1417,2,FALSE())</f>
        <v>#N/A</v>
      </c>
      <c r="O623" s="0" t="e">
        <f aca="false">VLOOKUP($H623,'Raw data'!$A$3:$L$1417,10,FALSE())</f>
        <v>#N/A</v>
      </c>
      <c r="P623" s="0" t="n">
        <f aca="false">VLOOKUP($H623,'Raw data'!$M$3:$N$1243,2,FALSE())</f>
        <v>32.9</v>
      </c>
    </row>
    <row r="624" customFormat="false" ht="12.75" hidden="false" customHeight="false" outlineLevel="0" collapsed="false">
      <c r="A624" s="96" t="n">
        <v>36422</v>
      </c>
      <c r="B624" s="0" t="n">
        <v>26.9</v>
      </c>
      <c r="E624" s="96" t="n">
        <f aca="false">CHOOSE(IF(WEEKDAY(E623+1,2)=6,1,IF(WEEKDAY(E623+1,2)=7,2,3)),IF(ISNUMBER(MATCH(E623+3,$Q$3:$Q$56,0)),E623+4,E623+3),IF(ISNUMBER(MATCH(E623+2,$Q$3:$Q$56,0)),E623+3,E623+2),IF(ISNUMBER(MATCH(E623+1,$Q$3:$Q$56,0)),E623+2,E623+1))</f>
        <v>36620</v>
      </c>
      <c r="F624" s="0" t="n">
        <f aca="false">VLOOKUP(E624,$A$3:$B$1257,2,FALSE())</f>
        <v>27.68</v>
      </c>
      <c r="H624" s="96" t="n">
        <f aca="true">OFFSET($E$3,IF(ISNUMBER(VLOOKUP(OFFSET($E$3,MATCH(H623,$E$3:$E$1028,0),0),$E$3:$F$1067,2,FALSE())),MATCH(H623,$E$3:$E$1028,0),MATCH(H623,$E$3:$E$1028,0)+1),0)</f>
        <v>36635</v>
      </c>
      <c r="I624" s="0" t="n">
        <f aca="false">VLOOKUP(H624,$A$3:$B$1257,2,FALSE())</f>
        <v>31.26</v>
      </c>
      <c r="J624" s="0" t="n">
        <f aca="false">VLOOKUP(H624,'Raw data'!$A$3:$L$1417,5,FALSE())</f>
        <v>38.76</v>
      </c>
      <c r="K624" s="0" t="n">
        <f aca="false">VLOOKUP($H624,'Raw data'!$A$3:$L$1417,10,FALSE())</f>
        <v>41</v>
      </c>
      <c r="L624" s="0" t="e">
        <f aca="false">VLOOKUP($H624,'Raw data'!$A$3:$L$1417,3,FALSE())</f>
        <v>#N/A</v>
      </c>
      <c r="M624" s="0" t="n">
        <f aca="false">VLOOKUP($H624,'Raw data'!$A$3:$L$1417,4,FALSE())</f>
        <v>33.96</v>
      </c>
      <c r="N624" s="0" t="e">
        <f aca="false">VLOOKUP($H624,'Raw data'!$A$3:$L$1417,2,FALSE())</f>
        <v>#N/A</v>
      </c>
      <c r="O624" s="0" t="n">
        <f aca="false">VLOOKUP($H624,'Raw data'!$A$3:$L$1417,10,FALSE())</f>
        <v>41</v>
      </c>
      <c r="P624" s="0" t="n">
        <f aca="false">VLOOKUP($H624,'Raw data'!$M$3:$N$1243,2,FALSE())</f>
        <v>35.94</v>
      </c>
    </row>
    <row r="625" customFormat="false" ht="12.75" hidden="false" customHeight="false" outlineLevel="0" collapsed="false">
      <c r="A625" s="96" t="n">
        <v>36423</v>
      </c>
      <c r="B625" s="0" t="n">
        <v>32.39</v>
      </c>
      <c r="E625" s="96" t="n">
        <f aca="false">CHOOSE(IF(WEEKDAY(E624+1,2)=6,1,IF(WEEKDAY(E624+1,2)=7,2,3)),IF(ISNUMBER(MATCH(E624+3,$Q$3:$Q$56,0)),E624+4,E624+3),IF(ISNUMBER(MATCH(E624+2,$Q$3:$Q$56,0)),E624+3,E624+2),IF(ISNUMBER(MATCH(E624+1,$Q$3:$Q$56,0)),E624+2,E624+1))</f>
        <v>36621</v>
      </c>
      <c r="F625" s="0" t="n">
        <f aca="false">VLOOKUP(E625,$A$3:$B$1257,2,FALSE())</f>
        <v>30.26</v>
      </c>
      <c r="H625" s="96" t="n">
        <f aca="true">OFFSET($E$3,IF(ISNUMBER(VLOOKUP(OFFSET($E$3,MATCH(H624,$E$3:$E$1028,0),0),$E$3:$F$1067,2,FALSE())),MATCH(H624,$E$3:$E$1028,0),MATCH(H624,$E$3:$E$1028,0)+1),0)</f>
        <v>36636</v>
      </c>
      <c r="I625" s="0" t="n">
        <f aca="false">VLOOKUP(H625,$A$3:$B$1257,2,FALSE())</f>
        <v>34.67</v>
      </c>
      <c r="J625" s="0" t="n">
        <f aca="false">VLOOKUP(H625,'Raw data'!$A$3:$L$1417,5,FALSE())</f>
        <v>36.5</v>
      </c>
      <c r="K625" s="0" t="e">
        <f aca="false">VLOOKUP($H625,'Raw data'!$A$3:$L$1417,10,FALSE())</f>
        <v>#N/A</v>
      </c>
      <c r="L625" s="0" t="e">
        <f aca="false">VLOOKUP($H625,'Raw data'!$A$3:$L$1417,3,FALSE())</f>
        <v>#N/A</v>
      </c>
      <c r="M625" s="0" t="n">
        <f aca="false">VLOOKUP($H625,'Raw data'!$A$3:$L$1417,4,FALSE())</f>
        <v>34.61</v>
      </c>
      <c r="N625" s="0" t="e">
        <f aca="false">VLOOKUP($H625,'Raw data'!$A$3:$L$1417,2,FALSE())</f>
        <v>#N/A</v>
      </c>
      <c r="O625" s="0" t="e">
        <f aca="false">VLOOKUP($H625,'Raw data'!$A$3:$L$1417,10,FALSE())</f>
        <v>#N/A</v>
      </c>
      <c r="P625" s="0" t="n">
        <f aca="false">VLOOKUP($H625,'Raw data'!$M$3:$N$1243,2,FALSE())</f>
        <v>35.44</v>
      </c>
    </row>
    <row r="626" customFormat="false" ht="12.75" hidden="false" customHeight="false" outlineLevel="0" collapsed="false">
      <c r="A626" s="96" t="n">
        <v>36424</v>
      </c>
      <c r="B626" s="0" t="n">
        <v>31.38</v>
      </c>
      <c r="E626" s="96" t="n">
        <f aca="false">CHOOSE(IF(WEEKDAY(E625+1,2)=6,1,IF(WEEKDAY(E625+1,2)=7,2,3)),IF(ISNUMBER(MATCH(E625+3,$Q$3:$Q$56,0)),E625+4,E625+3),IF(ISNUMBER(MATCH(E625+2,$Q$3:$Q$56,0)),E625+3,E625+2),IF(ISNUMBER(MATCH(E625+1,$Q$3:$Q$56,0)),E625+2,E625+1))</f>
        <v>36622</v>
      </c>
      <c r="F626" s="0" t="n">
        <f aca="false">VLOOKUP(E626,$A$3:$B$1257,2,FALSE())</f>
        <v>32.61</v>
      </c>
      <c r="H626" s="96" t="n">
        <f aca="true">OFFSET($E$3,IF(ISNUMBER(VLOOKUP(OFFSET($E$3,MATCH(H625,$E$3:$E$1028,0),0),$E$3:$F$1067,2,FALSE())),MATCH(H625,$E$3:$E$1028,0),MATCH(H625,$E$3:$E$1028,0)+1),0)</f>
        <v>36637</v>
      </c>
      <c r="I626" s="0" t="n">
        <f aca="false">VLOOKUP(H626,$A$3:$B$1257,2,FALSE())</f>
        <v>34.1</v>
      </c>
      <c r="J626" s="0" t="e">
        <f aca="false">VLOOKUP(H626,'Raw data'!$A$3:$L$1417,5,FALSE())</f>
        <v>#N/A</v>
      </c>
      <c r="K626" s="0" t="n">
        <f aca="false">VLOOKUP($H626,'Raw data'!$A$3:$L$1417,10,FALSE())</f>
        <v>29.5</v>
      </c>
      <c r="L626" s="0" t="e">
        <f aca="false">VLOOKUP($H626,'Raw data'!$A$3:$L$1417,3,FALSE())</f>
        <v>#N/A</v>
      </c>
      <c r="M626" s="0" t="n">
        <f aca="false">VLOOKUP($H626,'Raw data'!$A$3:$L$1417,4,FALSE())</f>
        <v>30.48</v>
      </c>
      <c r="N626" s="0" t="e">
        <f aca="false">VLOOKUP($H626,'Raw data'!$A$3:$L$1417,2,FALSE())</f>
        <v>#N/A</v>
      </c>
      <c r="O626" s="0" t="n">
        <f aca="false">VLOOKUP($H626,'Raw data'!$A$3:$L$1417,10,FALSE())</f>
        <v>29.5</v>
      </c>
      <c r="P626" s="0" t="n">
        <f aca="false">VLOOKUP($H626,'Raw data'!$M$3:$N$1243,2,FALSE())</f>
        <v>28.09</v>
      </c>
    </row>
    <row r="627" customFormat="false" ht="12.75" hidden="false" customHeight="false" outlineLevel="0" collapsed="false">
      <c r="A627" s="96" t="n">
        <v>36425</v>
      </c>
      <c r="B627" s="0" t="n">
        <v>30.61</v>
      </c>
      <c r="E627" s="96" t="n">
        <f aca="false">CHOOSE(IF(WEEKDAY(E626+1,2)=6,1,IF(WEEKDAY(E626+1,2)=7,2,3)),IF(ISNUMBER(MATCH(E626+3,$Q$3:$Q$56,0)),E626+4,E626+3),IF(ISNUMBER(MATCH(E626+2,$Q$3:$Q$56,0)),E626+3,E626+2),IF(ISNUMBER(MATCH(E626+1,$Q$3:$Q$56,0)),E626+2,E626+1))</f>
        <v>36623</v>
      </c>
      <c r="F627" s="0" t="n">
        <f aca="false">VLOOKUP(E627,$A$3:$B$1257,2,FALSE())</f>
        <v>32.01</v>
      </c>
      <c r="H627" s="96" t="n">
        <f aca="true">OFFSET($E$3,IF(ISNUMBER(VLOOKUP(OFFSET($E$3,MATCH(H626,$E$3:$E$1028,0),0),$E$3:$F$1067,2,FALSE())),MATCH(H626,$E$3:$E$1028,0),MATCH(H626,$E$3:$E$1028,0)+1),0)</f>
        <v>36640</v>
      </c>
      <c r="I627" s="0" t="n">
        <f aca="false">VLOOKUP(H627,$A$3:$B$1257,2,FALSE())</f>
        <v>37.54</v>
      </c>
      <c r="J627" s="0" t="n">
        <f aca="false">VLOOKUP(H627,'Raw data'!$A$3:$L$1417,5,FALSE())</f>
        <v>34.14</v>
      </c>
      <c r="K627" s="0" t="n">
        <f aca="false">VLOOKUP($H627,'Raw data'!$A$3:$L$1417,10,FALSE())</f>
        <v>36.5</v>
      </c>
      <c r="L627" s="0" t="e">
        <f aca="false">VLOOKUP($H627,'Raw data'!$A$3:$L$1417,3,FALSE())</f>
        <v>#N/A</v>
      </c>
      <c r="M627" s="0" t="n">
        <f aca="false">VLOOKUP($H627,'Raw data'!$A$3:$L$1417,4,FALSE())</f>
        <v>34.25</v>
      </c>
      <c r="N627" s="0" t="e">
        <f aca="false">VLOOKUP($H627,'Raw data'!$A$3:$L$1417,2,FALSE())</f>
        <v>#N/A</v>
      </c>
      <c r="O627" s="0" t="n">
        <f aca="false">VLOOKUP($H627,'Raw data'!$A$3:$L$1417,10,FALSE())</f>
        <v>36.5</v>
      </c>
      <c r="P627" s="0" t="n">
        <f aca="false">VLOOKUP($H627,'Raw data'!$M$3:$N$1243,2,FALSE())</f>
        <v>34.94</v>
      </c>
    </row>
    <row r="628" customFormat="false" ht="12.75" hidden="false" customHeight="false" outlineLevel="0" collapsed="false">
      <c r="A628" s="96" t="n">
        <v>36426</v>
      </c>
      <c r="B628" s="0" t="n">
        <v>30.81</v>
      </c>
      <c r="E628" s="96" t="n">
        <f aca="false">CHOOSE(IF(WEEKDAY(E627+1,2)=6,1,IF(WEEKDAY(E627+1,2)=7,2,3)),IF(ISNUMBER(MATCH(E627+3,$Q$3:$Q$56,0)),E627+4,E627+3),IF(ISNUMBER(MATCH(E627+2,$Q$3:$Q$56,0)),E627+3,E627+2),IF(ISNUMBER(MATCH(E627+1,$Q$3:$Q$56,0)),E627+2,E627+1))</f>
        <v>36626</v>
      </c>
      <c r="F628" s="0" t="n">
        <f aca="false">VLOOKUP(E628,$A$3:$B$1257,2,FALSE())</f>
        <v>34.01</v>
      </c>
      <c r="H628" s="96" t="n">
        <f aca="true">OFFSET($E$3,IF(ISNUMBER(VLOOKUP(OFFSET($E$3,MATCH(H627,$E$3:$E$1028,0),0),$E$3:$F$1067,2,FALSE())),MATCH(H627,$E$3:$E$1028,0),MATCH(H627,$E$3:$E$1028,0)+1),0)</f>
        <v>36641</v>
      </c>
      <c r="I628" s="0" t="n">
        <f aca="false">VLOOKUP(H628,$A$3:$B$1257,2,FALSE())</f>
        <v>35.83</v>
      </c>
      <c r="J628" s="0" t="n">
        <f aca="false">VLOOKUP(H628,'Raw data'!$A$3:$L$1417,5,FALSE())</f>
        <v>23.2</v>
      </c>
      <c r="K628" s="0" t="e">
        <f aca="false">VLOOKUP($H628,'Raw data'!$A$3:$L$1417,10,FALSE())</f>
        <v>#N/A</v>
      </c>
      <c r="L628" s="0" t="e">
        <f aca="false">VLOOKUP($H628,'Raw data'!$A$3:$L$1417,3,FALSE())</f>
        <v>#N/A</v>
      </c>
      <c r="M628" s="0" t="n">
        <f aca="false">VLOOKUP($H628,'Raw data'!$A$3:$L$1417,4,FALSE())</f>
        <v>33.93</v>
      </c>
      <c r="N628" s="0" t="e">
        <f aca="false">VLOOKUP($H628,'Raw data'!$A$3:$L$1417,2,FALSE())</f>
        <v>#N/A</v>
      </c>
      <c r="O628" s="0" t="e">
        <f aca="false">VLOOKUP($H628,'Raw data'!$A$3:$L$1417,10,FALSE())</f>
        <v>#N/A</v>
      </c>
      <c r="P628" s="0" t="n">
        <f aca="false">VLOOKUP($H628,'Raw data'!$M$3:$N$1243,2,FALSE())</f>
        <v>29.32</v>
      </c>
    </row>
    <row r="629" customFormat="false" ht="12.75" hidden="false" customHeight="false" outlineLevel="0" collapsed="false">
      <c r="A629" s="96" t="n">
        <v>36427</v>
      </c>
      <c r="B629" s="0" t="n">
        <v>30.33</v>
      </c>
      <c r="E629" s="96" t="n">
        <f aca="false">CHOOSE(IF(WEEKDAY(E628+1,2)=6,1,IF(WEEKDAY(E628+1,2)=7,2,3)),IF(ISNUMBER(MATCH(E628+3,$Q$3:$Q$56,0)),E628+4,E628+3),IF(ISNUMBER(MATCH(E628+2,$Q$3:$Q$56,0)),E628+3,E628+2),IF(ISNUMBER(MATCH(E628+1,$Q$3:$Q$56,0)),E628+2,E628+1))</f>
        <v>36627</v>
      </c>
      <c r="F629" s="0" t="n">
        <f aca="false">VLOOKUP(E629,$A$3:$B$1257,2,FALSE())</f>
        <v>34.66</v>
      </c>
      <c r="H629" s="96" t="n">
        <f aca="true">OFFSET($E$3,IF(ISNUMBER(VLOOKUP(OFFSET($E$3,MATCH(H628,$E$3:$E$1028,0),0),$E$3:$F$1067,2,FALSE())),MATCH(H628,$E$3:$E$1028,0),MATCH(H628,$E$3:$E$1028,0)+1),0)</f>
        <v>36642</v>
      </c>
      <c r="I629" s="0" t="n">
        <f aca="false">VLOOKUP(H629,$A$3:$B$1257,2,FALSE())</f>
        <v>46.43</v>
      </c>
      <c r="J629" s="0" t="n">
        <f aca="false">VLOOKUP(H629,'Raw data'!$A$3:$L$1417,5,FALSE())</f>
        <v>24.16</v>
      </c>
      <c r="K629" s="0" t="n">
        <f aca="false">VLOOKUP($H629,'Raw data'!$A$3:$L$1417,10,FALSE())</f>
        <v>30</v>
      </c>
      <c r="L629" s="0" t="e">
        <f aca="false">VLOOKUP($H629,'Raw data'!$A$3:$L$1417,3,FALSE())</f>
        <v>#N/A</v>
      </c>
      <c r="M629" s="0" t="n">
        <f aca="false">VLOOKUP($H629,'Raw data'!$A$3:$L$1417,4,FALSE())</f>
        <v>33.28</v>
      </c>
      <c r="N629" s="0" t="e">
        <f aca="false">VLOOKUP($H629,'Raw data'!$A$3:$L$1417,2,FALSE())</f>
        <v>#N/A</v>
      </c>
      <c r="O629" s="0" t="n">
        <f aca="false">VLOOKUP($H629,'Raw data'!$A$3:$L$1417,10,FALSE())</f>
        <v>30</v>
      </c>
      <c r="P629" s="0" t="n">
        <f aca="false">VLOOKUP($H629,'Raw data'!$M$3:$N$1243,2,FALSE())</f>
        <v>28.69</v>
      </c>
    </row>
    <row r="630" customFormat="false" ht="12.75" hidden="false" customHeight="false" outlineLevel="0" collapsed="false">
      <c r="A630" s="96" t="n">
        <v>36430</v>
      </c>
      <c r="B630" s="0" t="n">
        <v>31.71</v>
      </c>
      <c r="E630" s="96" t="n">
        <f aca="false">CHOOSE(IF(WEEKDAY(E629+1,2)=6,1,IF(WEEKDAY(E629+1,2)=7,2,3)),IF(ISNUMBER(MATCH(E629+3,$Q$3:$Q$56,0)),E629+4,E629+3),IF(ISNUMBER(MATCH(E629+2,$Q$3:$Q$56,0)),E629+3,E629+2),IF(ISNUMBER(MATCH(E629+1,$Q$3:$Q$56,0)),E629+2,E629+1))</f>
        <v>36628</v>
      </c>
      <c r="F630" s="0" t="n">
        <f aca="false">VLOOKUP(E630,$A$3:$B$1257,2,FALSE())</f>
        <v>33.08</v>
      </c>
      <c r="H630" s="96" t="n">
        <f aca="true">OFFSET($E$3,IF(ISNUMBER(VLOOKUP(OFFSET($E$3,MATCH(H629,$E$3:$E$1028,0),0),$E$3:$F$1067,2,FALSE())),MATCH(H629,$E$3:$E$1028,0),MATCH(H629,$E$3:$E$1028,0)+1),0)</f>
        <v>36643</v>
      </c>
      <c r="I630" s="0" t="n">
        <f aca="false">VLOOKUP(H630,$A$3:$B$1257,2,FALSE())</f>
        <v>45.12</v>
      </c>
      <c r="J630" s="0" t="n">
        <f aca="false">VLOOKUP(H630,'Raw data'!$A$3:$L$1417,5,FALSE())</f>
        <v>24.04</v>
      </c>
      <c r="K630" s="0" t="n">
        <f aca="false">VLOOKUP($H630,'Raw data'!$A$3:$L$1417,10,FALSE())</f>
        <v>26.5</v>
      </c>
      <c r="L630" s="0" t="n">
        <f aca="false">VLOOKUP($H630,'Raw data'!$A$3:$L$1417,3,FALSE())</f>
        <v>36</v>
      </c>
      <c r="M630" s="0" t="n">
        <f aca="false">VLOOKUP($H630,'Raw data'!$A$3:$L$1417,4,FALSE())</f>
        <v>31.92</v>
      </c>
      <c r="N630" s="0" t="e">
        <f aca="false">VLOOKUP($H630,'Raw data'!$A$3:$L$1417,2,FALSE())</f>
        <v>#N/A</v>
      </c>
      <c r="O630" s="0" t="n">
        <f aca="false">VLOOKUP($H630,'Raw data'!$A$3:$L$1417,10,FALSE())</f>
        <v>26.5</v>
      </c>
      <c r="P630" s="0" t="n">
        <f aca="false">VLOOKUP($H630,'Raw data'!$M$3:$N$1243,2,FALSE())</f>
        <v>28.37</v>
      </c>
    </row>
    <row r="631" customFormat="false" ht="12.75" hidden="false" customHeight="false" outlineLevel="0" collapsed="false">
      <c r="A631" s="96" t="n">
        <v>36431</v>
      </c>
      <c r="B631" s="0" t="n">
        <v>29.98</v>
      </c>
      <c r="E631" s="96" t="n">
        <f aca="false">CHOOSE(IF(WEEKDAY(E630+1,2)=6,1,IF(WEEKDAY(E630+1,2)=7,2,3)),IF(ISNUMBER(MATCH(E630+3,$Q$3:$Q$56,0)),E630+4,E630+3),IF(ISNUMBER(MATCH(E630+2,$Q$3:$Q$56,0)),E630+3,E630+2),IF(ISNUMBER(MATCH(E630+1,$Q$3:$Q$56,0)),E630+2,E630+1))</f>
        <v>36629</v>
      </c>
      <c r="F631" s="0" t="n">
        <f aca="false">VLOOKUP(E631,$A$3:$B$1257,2,FALSE())</f>
        <v>33.64</v>
      </c>
      <c r="H631" s="96" t="n">
        <f aca="true">OFFSET($E$3,IF(ISNUMBER(VLOOKUP(OFFSET($E$3,MATCH(H630,$E$3:$E$1028,0),0),$E$3:$F$1067,2,FALSE())),MATCH(H630,$E$3:$E$1028,0),MATCH(H630,$E$3:$E$1028,0)+1),0)</f>
        <v>36644</v>
      </c>
      <c r="I631" s="0" t="n">
        <f aca="false">VLOOKUP(H631,$A$3:$B$1257,2,FALSE())</f>
        <v>39.03</v>
      </c>
      <c r="J631" s="0" t="n">
        <f aca="false">VLOOKUP(H631,'Raw data'!$A$3:$L$1417,5,FALSE())</f>
        <v>24.52</v>
      </c>
      <c r="K631" s="0" t="n">
        <f aca="false">VLOOKUP($H631,'Raw data'!$A$3:$L$1417,10,FALSE())</f>
        <v>27.25</v>
      </c>
      <c r="L631" s="0" t="e">
        <f aca="false">VLOOKUP($H631,'Raw data'!$A$3:$L$1417,3,FALSE())</f>
        <v>#N/A</v>
      </c>
      <c r="M631" s="0" t="n">
        <f aca="false">VLOOKUP($H631,'Raw data'!$A$3:$L$1417,4,FALSE())</f>
        <v>29.83</v>
      </c>
      <c r="N631" s="0" t="e">
        <f aca="false">VLOOKUP($H631,'Raw data'!$A$3:$L$1417,2,FALSE())</f>
        <v>#N/A</v>
      </c>
      <c r="O631" s="0" t="n">
        <f aca="false">VLOOKUP($H631,'Raw data'!$A$3:$L$1417,10,FALSE())</f>
        <v>27.25</v>
      </c>
      <c r="P631" s="0" t="n">
        <f aca="false">VLOOKUP($H631,'Raw data'!$M$3:$N$1243,2,FALSE())</f>
        <v>26.91</v>
      </c>
    </row>
    <row r="632" customFormat="false" ht="12.75" hidden="false" customHeight="false" outlineLevel="0" collapsed="false">
      <c r="A632" s="96" t="n">
        <v>36432</v>
      </c>
      <c r="B632" s="0" t="n">
        <v>29.93</v>
      </c>
      <c r="E632" s="96" t="n">
        <f aca="false">CHOOSE(IF(WEEKDAY(E631+1,2)=6,1,IF(WEEKDAY(E631+1,2)=7,2,3)),IF(ISNUMBER(MATCH(E631+3,$Q$3:$Q$56,0)),E631+4,E631+3),IF(ISNUMBER(MATCH(E631+2,$Q$3:$Q$56,0)),E631+3,E631+2),IF(ISNUMBER(MATCH(E631+1,$Q$3:$Q$56,0)),E631+2,E631+1))</f>
        <v>36630</v>
      </c>
      <c r="F632" s="0" t="n">
        <f aca="false">VLOOKUP(E632,$A$3:$B$1257,2,FALSE())</f>
        <v>31.89</v>
      </c>
      <c r="H632" s="96" t="n">
        <f aca="true">OFFSET($E$3,IF(ISNUMBER(VLOOKUP(OFFSET($E$3,MATCH(H631,$E$3:$E$1028,0),0),$E$3:$F$1067,2,FALSE())),MATCH(H631,$E$3:$E$1028,0),MATCH(H631,$E$3:$E$1028,0)+1),0)</f>
        <v>36647</v>
      </c>
      <c r="I632" s="0" t="n">
        <f aca="false">VLOOKUP(H632,$A$3:$B$1257,2,FALSE())</f>
        <v>35.76</v>
      </c>
      <c r="J632" s="0" t="n">
        <f aca="false">VLOOKUP(H632,'Raw data'!$A$3:$L$1417,5,FALSE())</f>
        <v>25.32</v>
      </c>
      <c r="K632" s="0" t="n">
        <f aca="false">VLOOKUP($H632,'Raw data'!$A$3:$L$1417,10,FALSE())</f>
        <v>27.5</v>
      </c>
      <c r="L632" s="0" t="e">
        <f aca="false">VLOOKUP($H632,'Raw data'!$A$3:$L$1417,3,FALSE())</f>
        <v>#N/A</v>
      </c>
      <c r="M632" s="0" t="n">
        <f aca="false">VLOOKUP($H632,'Raw data'!$A$3:$L$1417,4,FALSE())</f>
        <v>29.63</v>
      </c>
      <c r="N632" s="0" t="e">
        <f aca="false">VLOOKUP($H632,'Raw data'!$A$3:$L$1417,2,FALSE())</f>
        <v>#N/A</v>
      </c>
      <c r="O632" s="0" t="n">
        <f aca="false">VLOOKUP($H632,'Raw data'!$A$3:$L$1417,10,FALSE())</f>
        <v>27.5</v>
      </c>
      <c r="P632" s="0" t="n">
        <f aca="false">VLOOKUP($H632,'Raw data'!$M$3:$N$1243,2,FALSE())</f>
        <v>27.67</v>
      </c>
    </row>
    <row r="633" customFormat="false" ht="12.75" hidden="false" customHeight="false" outlineLevel="0" collapsed="false">
      <c r="A633" s="96" t="n">
        <v>36433</v>
      </c>
      <c r="B633" s="0" t="n">
        <v>29.35</v>
      </c>
      <c r="E633" s="96" t="n">
        <f aca="false">CHOOSE(IF(WEEKDAY(E632+1,2)=6,1,IF(WEEKDAY(E632+1,2)=7,2,3)),IF(ISNUMBER(MATCH(E632+3,$Q$3:$Q$56,0)),E632+4,E632+3),IF(ISNUMBER(MATCH(E632+2,$Q$3:$Q$56,0)),E632+3,E632+2),IF(ISNUMBER(MATCH(E632+1,$Q$3:$Q$56,0)),E632+2,E632+1))</f>
        <v>36633</v>
      </c>
      <c r="F633" s="0" t="n">
        <f aca="false">VLOOKUP(E633,$A$3:$B$1257,2,FALSE())</f>
        <v>31.18</v>
      </c>
      <c r="H633" s="96" t="n">
        <f aca="true">OFFSET($E$3,IF(ISNUMBER(VLOOKUP(OFFSET($E$3,MATCH(H632,$E$3:$E$1028,0),0),$E$3:$F$1067,2,FALSE())),MATCH(H632,$E$3:$E$1028,0),MATCH(H632,$E$3:$E$1028,0)+1),0)</f>
        <v>36648</v>
      </c>
      <c r="I633" s="0" t="n">
        <f aca="false">VLOOKUP(H633,$A$3:$B$1257,2,FALSE())</f>
        <v>35.96</v>
      </c>
      <c r="J633" s="0" t="n">
        <f aca="false">VLOOKUP(H633,'Raw data'!$A$3:$L$1417,5,FALSE())</f>
        <v>24.96</v>
      </c>
      <c r="K633" s="0" t="n">
        <f aca="false">VLOOKUP($H633,'Raw data'!$A$3:$L$1417,10,FALSE())</f>
        <v>28</v>
      </c>
      <c r="L633" s="0" t="e">
        <f aca="false">VLOOKUP($H633,'Raw data'!$A$3:$L$1417,3,FALSE())</f>
        <v>#N/A</v>
      </c>
      <c r="M633" s="0" t="n">
        <f aca="false">VLOOKUP($H633,'Raw data'!$A$3:$L$1417,4,FALSE())</f>
        <v>32.06</v>
      </c>
      <c r="N633" s="0" t="e">
        <f aca="false">VLOOKUP($H633,'Raw data'!$A$3:$L$1417,2,FALSE())</f>
        <v>#N/A</v>
      </c>
      <c r="O633" s="0" t="n">
        <f aca="false">VLOOKUP($H633,'Raw data'!$A$3:$L$1417,10,FALSE())</f>
        <v>28</v>
      </c>
      <c r="P633" s="0" t="n">
        <f aca="false">VLOOKUP($H633,'Raw data'!$M$3:$N$1243,2,FALSE())</f>
        <v>30.68</v>
      </c>
    </row>
    <row r="634" customFormat="false" ht="12.75" hidden="false" customHeight="false" outlineLevel="0" collapsed="false">
      <c r="A634" s="96" t="n">
        <v>36434</v>
      </c>
      <c r="B634" s="0" t="n">
        <v>29.27</v>
      </c>
      <c r="E634" s="96" t="n">
        <f aca="false">CHOOSE(IF(WEEKDAY(E633+1,2)=6,1,IF(WEEKDAY(E633+1,2)=7,2,3)),IF(ISNUMBER(MATCH(E633+3,$Q$3:$Q$56,0)),E633+4,E633+3),IF(ISNUMBER(MATCH(E633+2,$Q$3:$Q$56,0)),E633+3,E633+2),IF(ISNUMBER(MATCH(E633+1,$Q$3:$Q$56,0)),E633+2,E633+1))</f>
        <v>36634</v>
      </c>
      <c r="F634" s="0" t="n">
        <f aca="false">VLOOKUP(E634,$A$3:$B$1257,2,FALSE())</f>
        <v>31.32</v>
      </c>
      <c r="H634" s="96" t="n">
        <f aca="true">OFFSET($E$3,IF(ISNUMBER(VLOOKUP(OFFSET($E$3,MATCH(H633,$E$3:$E$1028,0),0),$E$3:$F$1067,2,FALSE())),MATCH(H633,$E$3:$E$1028,0),MATCH(H633,$E$3:$E$1028,0)+1),0)</f>
        <v>36649</v>
      </c>
      <c r="I634" s="0" t="n">
        <f aca="false">VLOOKUP(H634,$A$3:$B$1257,2,FALSE())</f>
        <v>36.08</v>
      </c>
      <c r="J634" s="0" t="n">
        <f aca="false">VLOOKUP(H634,'Raw data'!$A$3:$L$1417,5,FALSE())</f>
        <v>27.16</v>
      </c>
      <c r="K634" s="0" t="n">
        <f aca="false">VLOOKUP($H634,'Raw data'!$A$3:$L$1417,10,FALSE())</f>
        <v>29</v>
      </c>
      <c r="L634" s="0" t="e">
        <f aca="false">VLOOKUP($H634,'Raw data'!$A$3:$L$1417,3,FALSE())</f>
        <v>#N/A</v>
      </c>
      <c r="M634" s="0" t="n">
        <f aca="false">VLOOKUP($H634,'Raw data'!$A$3:$L$1417,4,FALSE())</f>
        <v>32.63</v>
      </c>
      <c r="N634" s="0" t="e">
        <f aca="false">VLOOKUP($H634,'Raw data'!$A$3:$L$1417,2,FALSE())</f>
        <v>#N/A</v>
      </c>
      <c r="O634" s="0" t="n">
        <f aca="false">VLOOKUP($H634,'Raw data'!$A$3:$L$1417,10,FALSE())</f>
        <v>29</v>
      </c>
      <c r="P634" s="0" t="n">
        <f aca="false">VLOOKUP($H634,'Raw data'!$M$3:$N$1243,2,FALSE())</f>
        <v>32.76</v>
      </c>
    </row>
    <row r="635" customFormat="false" ht="12.75" hidden="false" customHeight="false" outlineLevel="0" collapsed="false">
      <c r="A635" s="96" t="n">
        <v>36435</v>
      </c>
      <c r="B635" s="0" t="n">
        <v>24.5</v>
      </c>
      <c r="E635" s="96" t="n">
        <f aca="false">CHOOSE(IF(WEEKDAY(E634+1,2)=6,1,IF(WEEKDAY(E634+1,2)=7,2,3)),IF(ISNUMBER(MATCH(E634+3,$Q$3:$Q$56,0)),E634+4,E634+3),IF(ISNUMBER(MATCH(E634+2,$Q$3:$Q$56,0)),E634+3,E634+2),IF(ISNUMBER(MATCH(E634+1,$Q$3:$Q$56,0)),E634+2,E634+1))</f>
        <v>36635</v>
      </c>
      <c r="F635" s="0" t="n">
        <f aca="false">VLOOKUP(E635,$A$3:$B$1257,2,FALSE())</f>
        <v>31.26</v>
      </c>
      <c r="H635" s="96" t="n">
        <f aca="true">OFFSET($E$3,IF(ISNUMBER(VLOOKUP(OFFSET($E$3,MATCH(H634,$E$3:$E$1028,0),0),$E$3:$F$1067,2,FALSE())),MATCH(H634,$E$3:$E$1028,0),MATCH(H634,$E$3:$E$1028,0)+1),0)</f>
        <v>36650</v>
      </c>
      <c r="I635" s="0" t="n">
        <f aca="false">VLOOKUP(H635,$A$3:$B$1257,2,FALSE())</f>
        <v>39.99</v>
      </c>
      <c r="J635" s="0" t="n">
        <f aca="false">VLOOKUP(H635,'Raw data'!$A$3:$L$1417,5,FALSE())</f>
        <v>31.83</v>
      </c>
      <c r="K635" s="0" t="n">
        <f aca="false">VLOOKUP($H635,'Raw data'!$A$3:$L$1417,10,FALSE())</f>
        <v>30.35</v>
      </c>
      <c r="L635" s="0" t="e">
        <f aca="false">VLOOKUP($H635,'Raw data'!$A$3:$L$1417,3,FALSE())</f>
        <v>#N/A</v>
      </c>
      <c r="M635" s="0" t="n">
        <f aca="false">VLOOKUP($H635,'Raw data'!$A$3:$L$1417,4,FALSE())</f>
        <v>32.81</v>
      </c>
      <c r="N635" s="0" t="e">
        <f aca="false">VLOOKUP($H635,'Raw data'!$A$3:$L$1417,2,FALSE())</f>
        <v>#N/A</v>
      </c>
      <c r="O635" s="0" t="n">
        <f aca="false">VLOOKUP($H635,'Raw data'!$A$3:$L$1417,10,FALSE())</f>
        <v>30.35</v>
      </c>
      <c r="P635" s="0" t="n">
        <f aca="false">VLOOKUP($H635,'Raw data'!$M$3:$N$1243,2,FALSE())</f>
        <v>33.45</v>
      </c>
    </row>
    <row r="636" customFormat="false" ht="12.75" hidden="false" customHeight="false" outlineLevel="0" collapsed="false">
      <c r="A636" s="96" t="n">
        <v>36436</v>
      </c>
      <c r="B636" s="0" t="n">
        <v>24.5</v>
      </c>
      <c r="E636" s="96" t="n">
        <f aca="false">CHOOSE(IF(WEEKDAY(E635+1,2)=6,1,IF(WEEKDAY(E635+1,2)=7,2,3)),IF(ISNUMBER(MATCH(E635+3,$Q$3:$Q$56,0)),E635+4,E635+3),IF(ISNUMBER(MATCH(E635+2,$Q$3:$Q$56,0)),E635+3,E635+2),IF(ISNUMBER(MATCH(E635+1,$Q$3:$Q$56,0)),E635+2,E635+1))</f>
        <v>36636</v>
      </c>
      <c r="F636" s="0" t="n">
        <f aca="false">VLOOKUP(E636,$A$3:$B$1257,2,FALSE())</f>
        <v>34.67</v>
      </c>
      <c r="H636" s="96" t="n">
        <f aca="true">OFFSET($E$3,IF(ISNUMBER(VLOOKUP(OFFSET($E$3,MATCH(H635,$E$3:$E$1028,0),0),$E$3:$F$1067,2,FALSE())),MATCH(H635,$E$3:$E$1028,0),MATCH(H635,$E$3:$E$1028,0)+1),0)</f>
        <v>36651</v>
      </c>
      <c r="I636" s="0" t="n">
        <f aca="false">VLOOKUP(H636,$A$3:$B$1257,2,FALSE())</f>
        <v>38.6</v>
      </c>
      <c r="J636" s="0" t="n">
        <f aca="false">VLOOKUP(H636,'Raw data'!$A$3:$L$1417,5,FALSE())</f>
        <v>53.24</v>
      </c>
      <c r="K636" s="0" t="n">
        <f aca="false">VLOOKUP($H636,'Raw data'!$A$3:$L$1417,10,FALSE())</f>
        <v>48.5</v>
      </c>
      <c r="L636" s="0" t="e">
        <f aca="false">VLOOKUP($H636,'Raw data'!$A$3:$L$1417,3,FALSE())</f>
        <v>#N/A</v>
      </c>
      <c r="M636" s="0" t="n">
        <f aca="false">VLOOKUP($H636,'Raw data'!$A$3:$L$1417,4,FALSE())</f>
        <v>38.75</v>
      </c>
      <c r="N636" s="0" t="e">
        <f aca="false">VLOOKUP($H636,'Raw data'!$A$3:$L$1417,2,FALSE())</f>
        <v>#N/A</v>
      </c>
      <c r="O636" s="0" t="n">
        <f aca="false">VLOOKUP($H636,'Raw data'!$A$3:$L$1417,10,FALSE())</f>
        <v>48.5</v>
      </c>
      <c r="P636" s="0" t="n">
        <f aca="false">VLOOKUP($H636,'Raw data'!$M$3:$N$1243,2,FALSE())</f>
        <v>44.74</v>
      </c>
    </row>
    <row r="637" customFormat="false" ht="12.75" hidden="false" customHeight="false" outlineLevel="0" collapsed="false">
      <c r="A637" s="96" t="n">
        <v>36437</v>
      </c>
      <c r="B637" s="0" t="n">
        <v>29.61</v>
      </c>
      <c r="E637" s="96" t="n">
        <f aca="false">CHOOSE(IF(WEEKDAY(E636+1,2)=6,1,IF(WEEKDAY(E636+1,2)=7,2,3)),IF(ISNUMBER(MATCH(E636+3,$Q$3:$Q$56,0)),E636+4,E636+3),IF(ISNUMBER(MATCH(E636+2,$Q$3:$Q$56,0)),E636+3,E636+2),IF(ISNUMBER(MATCH(E636+1,$Q$3:$Q$56,0)),E636+2,E636+1))</f>
        <v>36637</v>
      </c>
      <c r="F637" s="0" t="n">
        <f aca="false">VLOOKUP(E637,$A$3:$B$1257,2,FALSE())</f>
        <v>34.1</v>
      </c>
      <c r="H637" s="96" t="n">
        <f aca="true">OFFSET($E$3,IF(ISNUMBER(VLOOKUP(OFFSET($E$3,MATCH(H636,$E$3:$E$1028,0),0),$E$3:$F$1067,2,FALSE())),MATCH(H636,$E$3:$E$1028,0),MATCH(H636,$E$3:$E$1028,0)+1),0)</f>
        <v>36654</v>
      </c>
      <c r="I637" s="0" t="n">
        <f aca="false">VLOOKUP(H637,$A$3:$B$1257,2,FALSE())</f>
        <v>58.27</v>
      </c>
      <c r="J637" s="0" t="n">
        <f aca="false">VLOOKUP(H637,'Raw data'!$A$3:$L$1417,5,FALSE())</f>
        <v>56.05</v>
      </c>
      <c r="K637" s="0" t="n">
        <f aca="false">VLOOKUP($H637,'Raw data'!$A$3:$L$1417,10,FALSE())</f>
        <v>57</v>
      </c>
      <c r="L637" s="0" t="e">
        <f aca="false">VLOOKUP($H637,'Raw data'!$A$3:$L$1417,3,FALSE())</f>
        <v>#N/A</v>
      </c>
      <c r="M637" s="0" t="n">
        <f aca="false">VLOOKUP($H637,'Raw data'!$A$3:$L$1417,4,FALSE())</f>
        <v>53.25</v>
      </c>
      <c r="N637" s="0" t="e">
        <f aca="false">VLOOKUP($H637,'Raw data'!$A$3:$L$1417,2,FALSE())</f>
        <v>#N/A</v>
      </c>
      <c r="O637" s="0" t="n">
        <f aca="false">VLOOKUP($H637,'Raw data'!$A$3:$L$1417,10,FALSE())</f>
        <v>57</v>
      </c>
      <c r="P637" s="0" t="n">
        <f aca="false">VLOOKUP($H637,'Raw data'!$M$3:$N$1243,2,FALSE())</f>
        <v>79.99</v>
      </c>
    </row>
    <row r="638" customFormat="false" ht="12.75" hidden="false" customHeight="false" outlineLevel="0" collapsed="false">
      <c r="A638" s="96" t="n">
        <v>36438</v>
      </c>
      <c r="B638" s="0" t="n">
        <v>29.25</v>
      </c>
      <c r="E638" s="96" t="n">
        <f aca="false">CHOOSE(IF(WEEKDAY(E637+1,2)=6,1,IF(WEEKDAY(E637+1,2)=7,2,3)),IF(ISNUMBER(MATCH(E637+3,$Q$3:$Q$56,0)),E637+4,E637+3),IF(ISNUMBER(MATCH(E637+2,$Q$3:$Q$56,0)),E637+3,E637+2),IF(ISNUMBER(MATCH(E637+1,$Q$3:$Q$56,0)),E637+2,E637+1))</f>
        <v>36640</v>
      </c>
      <c r="F638" s="0" t="n">
        <f aca="false">VLOOKUP(E638,$A$3:$B$1257,2,FALSE())</f>
        <v>37.54</v>
      </c>
      <c r="H638" s="96" t="n">
        <f aca="true">OFFSET($E$3,IF(ISNUMBER(VLOOKUP(OFFSET($E$3,MATCH(H637,$E$3:$E$1028,0),0),$E$3:$F$1067,2,FALSE())),MATCH(H637,$E$3:$E$1028,0),MATCH(H637,$E$3:$E$1028,0)+1),0)</f>
        <v>36655</v>
      </c>
      <c r="I638" s="0" t="n">
        <f aca="false">VLOOKUP(H638,$A$3:$B$1257,2,FALSE())</f>
        <v>132.57</v>
      </c>
      <c r="J638" s="0" t="n">
        <f aca="false">VLOOKUP(H638,'Raw data'!$A$3:$L$1417,5,FALSE())</f>
        <v>104.29</v>
      </c>
      <c r="K638" s="0" t="n">
        <f aca="false">VLOOKUP($H638,'Raw data'!$A$3:$L$1417,10,FALSE())</f>
        <v>115</v>
      </c>
      <c r="L638" s="0" t="e">
        <f aca="false">VLOOKUP($H638,'Raw data'!$A$3:$L$1417,3,FALSE())</f>
        <v>#N/A</v>
      </c>
      <c r="M638" s="0" t="n">
        <f aca="false">VLOOKUP($H638,'Raw data'!$A$3:$L$1417,4,FALSE())</f>
        <v>71.6</v>
      </c>
      <c r="N638" s="0" t="e">
        <f aca="false">VLOOKUP($H638,'Raw data'!$A$3:$L$1417,2,FALSE())</f>
        <v>#N/A</v>
      </c>
      <c r="O638" s="0" t="n">
        <f aca="false">VLOOKUP($H638,'Raw data'!$A$3:$L$1417,10,FALSE())</f>
        <v>115</v>
      </c>
      <c r="P638" s="0" t="n">
        <f aca="false">VLOOKUP($H638,'Raw data'!$M$3:$N$1243,2,FALSE())</f>
        <v>183.1</v>
      </c>
    </row>
    <row r="639" customFormat="false" ht="12.75" hidden="false" customHeight="false" outlineLevel="0" collapsed="false">
      <c r="A639" s="96" t="n">
        <v>36439</v>
      </c>
      <c r="B639" s="0" t="n">
        <v>29.65</v>
      </c>
      <c r="E639" s="96" t="n">
        <f aca="false">CHOOSE(IF(WEEKDAY(E638+1,2)=6,1,IF(WEEKDAY(E638+1,2)=7,2,3)),IF(ISNUMBER(MATCH(E638+3,$Q$3:$Q$56,0)),E638+4,E638+3),IF(ISNUMBER(MATCH(E638+2,$Q$3:$Q$56,0)),E638+3,E638+2),IF(ISNUMBER(MATCH(E638+1,$Q$3:$Q$56,0)),E638+2,E638+1))</f>
        <v>36641</v>
      </c>
      <c r="F639" s="0" t="n">
        <f aca="false">VLOOKUP(E639,$A$3:$B$1257,2,FALSE())</f>
        <v>35.83</v>
      </c>
      <c r="H639" s="96" t="n">
        <f aca="true">OFFSET($E$3,IF(ISNUMBER(VLOOKUP(OFFSET($E$3,MATCH(H638,$E$3:$E$1028,0),0),$E$3:$F$1067,2,FALSE())),MATCH(H638,$E$3:$E$1028,0),MATCH(H638,$E$3:$E$1028,0)+1),0)</f>
        <v>36656</v>
      </c>
      <c r="I639" s="0" t="n">
        <f aca="false">VLOOKUP(H639,$A$3:$B$1257,2,FALSE())</f>
        <v>157.86</v>
      </c>
      <c r="J639" s="0" t="n">
        <f aca="false">VLOOKUP(H639,'Raw data'!$A$3:$L$1417,5,FALSE())</f>
        <v>76.27</v>
      </c>
      <c r="K639" s="0" t="n">
        <f aca="false">VLOOKUP($H639,'Raw data'!$A$3:$L$1417,10,FALSE())</f>
        <v>85</v>
      </c>
      <c r="L639" s="0" t="e">
        <f aca="false">VLOOKUP($H639,'Raw data'!$A$3:$L$1417,3,FALSE())</f>
        <v>#N/A</v>
      </c>
      <c r="M639" s="0" t="n">
        <f aca="false">VLOOKUP($H639,'Raw data'!$A$3:$L$1417,4,FALSE())</f>
        <v>77.2</v>
      </c>
      <c r="N639" s="0" t="e">
        <f aca="false">VLOOKUP($H639,'Raw data'!$A$3:$L$1417,2,FALSE())</f>
        <v>#N/A</v>
      </c>
      <c r="O639" s="0" t="n">
        <f aca="false">VLOOKUP($H639,'Raw data'!$A$3:$L$1417,10,FALSE())</f>
        <v>85</v>
      </c>
      <c r="P639" s="0" t="n">
        <f aca="false">VLOOKUP($H639,'Raw data'!$M$3:$N$1243,2,FALSE())</f>
        <v>110.9</v>
      </c>
    </row>
    <row r="640" customFormat="false" ht="12.75" hidden="false" customHeight="false" outlineLevel="0" collapsed="false">
      <c r="A640" s="96" t="n">
        <v>36440</v>
      </c>
      <c r="B640" s="0" t="n">
        <v>28.48</v>
      </c>
      <c r="E640" s="96" t="n">
        <f aca="false">CHOOSE(IF(WEEKDAY(E639+1,2)=6,1,IF(WEEKDAY(E639+1,2)=7,2,3)),IF(ISNUMBER(MATCH(E639+3,$Q$3:$Q$56,0)),E639+4,E639+3),IF(ISNUMBER(MATCH(E639+2,$Q$3:$Q$56,0)),E639+3,E639+2),IF(ISNUMBER(MATCH(E639+1,$Q$3:$Q$56,0)),E639+2,E639+1))</f>
        <v>36642</v>
      </c>
      <c r="F640" s="0" t="n">
        <f aca="false">VLOOKUP(E640,$A$3:$B$1257,2,FALSE())</f>
        <v>46.43</v>
      </c>
      <c r="H640" s="96" t="n">
        <f aca="true">OFFSET($E$3,IF(ISNUMBER(VLOOKUP(OFFSET($E$3,MATCH(H639,$E$3:$E$1028,0),0),$E$3:$F$1067,2,FALSE())),MATCH(H639,$E$3:$E$1028,0),MATCH(H639,$E$3:$E$1028,0)+1),0)</f>
        <v>36657</v>
      </c>
      <c r="I640" s="0" t="n">
        <f aca="false">VLOOKUP(H640,$A$3:$B$1257,2,FALSE())</f>
        <v>45.7</v>
      </c>
      <c r="J640" s="0" t="n">
        <f aca="false">VLOOKUP(H640,'Raw data'!$A$3:$L$1417,5,FALSE())</f>
        <v>48.82</v>
      </c>
      <c r="K640" s="0" t="n">
        <f aca="false">VLOOKUP($H640,'Raw data'!$A$3:$L$1417,10,FALSE())</f>
        <v>51.33</v>
      </c>
      <c r="L640" s="0" t="e">
        <f aca="false">VLOOKUP($H640,'Raw data'!$A$3:$L$1417,3,FALSE())</f>
        <v>#N/A</v>
      </c>
      <c r="M640" s="0" t="n">
        <f aca="false">VLOOKUP($H640,'Raw data'!$A$3:$L$1417,4,FALSE())</f>
        <v>52.5</v>
      </c>
      <c r="N640" s="0" t="e">
        <f aca="false">VLOOKUP($H640,'Raw data'!$A$3:$L$1417,2,FALSE())</f>
        <v>#N/A</v>
      </c>
      <c r="O640" s="0" t="n">
        <f aca="false">VLOOKUP($H640,'Raw data'!$A$3:$L$1417,10,FALSE())</f>
        <v>51.33</v>
      </c>
      <c r="P640" s="0" t="n">
        <f aca="false">VLOOKUP($H640,'Raw data'!$M$3:$N$1243,2,FALSE())</f>
        <v>46.54</v>
      </c>
    </row>
    <row r="641" customFormat="false" ht="12.75" hidden="false" customHeight="false" outlineLevel="0" collapsed="false">
      <c r="A641" s="96" t="n">
        <v>36441</v>
      </c>
      <c r="B641" s="0" t="n">
        <v>28.66</v>
      </c>
      <c r="E641" s="96" t="n">
        <f aca="false">CHOOSE(IF(WEEKDAY(E640+1,2)=6,1,IF(WEEKDAY(E640+1,2)=7,2,3)),IF(ISNUMBER(MATCH(E640+3,$Q$3:$Q$56,0)),E640+4,E640+3),IF(ISNUMBER(MATCH(E640+2,$Q$3:$Q$56,0)),E640+3,E640+2),IF(ISNUMBER(MATCH(E640+1,$Q$3:$Q$56,0)),E640+2,E640+1))</f>
        <v>36643</v>
      </c>
      <c r="F641" s="0" t="n">
        <f aca="false">VLOOKUP(E641,$A$3:$B$1257,2,FALSE())</f>
        <v>45.12</v>
      </c>
      <c r="H641" s="96" t="n">
        <f aca="true">OFFSET($E$3,IF(ISNUMBER(VLOOKUP(OFFSET($E$3,MATCH(H640,$E$3:$E$1028,0),0),$E$3:$F$1067,2,FALSE())),MATCH(H640,$E$3:$E$1028,0),MATCH(H640,$E$3:$E$1028,0)+1),0)</f>
        <v>36658</v>
      </c>
      <c r="I641" s="0" t="n">
        <f aca="false">VLOOKUP(H641,$A$3:$B$1257,2,FALSE())</f>
        <v>50.69</v>
      </c>
      <c r="J641" s="0" t="n">
        <f aca="false">VLOOKUP(H641,'Raw data'!$A$3:$L$1417,5,FALSE())</f>
        <v>70.92</v>
      </c>
      <c r="K641" s="0" t="n">
        <f aca="false">VLOOKUP($H641,'Raw data'!$A$3:$L$1417,10,FALSE())</f>
        <v>78</v>
      </c>
      <c r="L641" s="0" t="e">
        <f aca="false">VLOOKUP($H641,'Raw data'!$A$3:$L$1417,3,FALSE())</f>
        <v>#N/A</v>
      </c>
      <c r="M641" s="0" t="n">
        <f aca="false">VLOOKUP($H641,'Raw data'!$A$3:$L$1417,4,FALSE())</f>
        <v>43</v>
      </c>
      <c r="N641" s="0" t="e">
        <f aca="false">VLOOKUP($H641,'Raw data'!$A$3:$L$1417,2,FALSE())</f>
        <v>#N/A</v>
      </c>
      <c r="O641" s="0" t="n">
        <f aca="false">VLOOKUP($H641,'Raw data'!$A$3:$L$1417,10,FALSE())</f>
        <v>78</v>
      </c>
      <c r="P641" s="0" t="n">
        <f aca="false">VLOOKUP($H641,'Raw data'!$M$3:$N$1243,2,FALSE())</f>
        <v>58.51</v>
      </c>
    </row>
    <row r="642" customFormat="false" ht="12.75" hidden="false" customHeight="false" outlineLevel="0" collapsed="false">
      <c r="A642" s="96" t="n">
        <v>36442</v>
      </c>
      <c r="B642" s="0" t="n">
        <v>25.63</v>
      </c>
      <c r="E642" s="96" t="n">
        <f aca="false">CHOOSE(IF(WEEKDAY(E641+1,2)=6,1,IF(WEEKDAY(E641+1,2)=7,2,3)),IF(ISNUMBER(MATCH(E641+3,$Q$3:$Q$56,0)),E641+4,E641+3),IF(ISNUMBER(MATCH(E641+2,$Q$3:$Q$56,0)),E641+3,E641+2),IF(ISNUMBER(MATCH(E641+1,$Q$3:$Q$56,0)),E641+2,E641+1))</f>
        <v>36644</v>
      </c>
      <c r="F642" s="0" t="n">
        <f aca="false">VLOOKUP(E642,$A$3:$B$1257,2,FALSE())</f>
        <v>39.03</v>
      </c>
      <c r="H642" s="96" t="n">
        <f aca="true">OFFSET($E$3,IF(ISNUMBER(VLOOKUP(OFFSET($E$3,MATCH(H641,$E$3:$E$1028,0),0),$E$3:$F$1067,2,FALSE())),MATCH(H641,$E$3:$E$1028,0),MATCH(H641,$E$3:$E$1028,0)+1),0)</f>
        <v>36661</v>
      </c>
      <c r="I642" s="0" t="n">
        <f aca="false">VLOOKUP(H642,$A$3:$B$1257,2,FALSE())</f>
        <v>45.33</v>
      </c>
      <c r="J642" s="0" t="n">
        <f aca="false">VLOOKUP(H642,'Raw data'!$A$3:$L$1417,5,FALSE())</f>
        <v>33.31</v>
      </c>
      <c r="K642" s="0" t="e">
        <f aca="false">VLOOKUP($H642,'Raw data'!$A$3:$L$1417,10,FALSE())</f>
        <v>#N/A</v>
      </c>
      <c r="L642" s="0" t="e">
        <f aca="false">VLOOKUP($H642,'Raw data'!$A$3:$L$1417,3,FALSE())</f>
        <v>#N/A</v>
      </c>
      <c r="M642" s="0" t="n">
        <f aca="false">VLOOKUP($H642,'Raw data'!$A$3:$L$1417,4,FALSE())</f>
        <v>35.38</v>
      </c>
      <c r="N642" s="0" t="e">
        <f aca="false">VLOOKUP($H642,'Raw data'!$A$3:$L$1417,2,FALSE())</f>
        <v>#N/A</v>
      </c>
      <c r="O642" s="0" t="e">
        <f aca="false">VLOOKUP($H642,'Raw data'!$A$3:$L$1417,10,FALSE())</f>
        <v>#N/A</v>
      </c>
      <c r="P642" s="0" t="n">
        <f aca="false">VLOOKUP($H642,'Raw data'!$M$3:$N$1243,2,FALSE())</f>
        <v>36.54</v>
      </c>
    </row>
    <row r="643" customFormat="false" ht="12.75" hidden="false" customHeight="false" outlineLevel="0" collapsed="false">
      <c r="A643" s="96" t="n">
        <v>36443</v>
      </c>
      <c r="B643" s="0" t="n">
        <v>25.63</v>
      </c>
      <c r="E643" s="96" t="n">
        <f aca="false">CHOOSE(IF(WEEKDAY(E642+1,2)=6,1,IF(WEEKDAY(E642+1,2)=7,2,3)),IF(ISNUMBER(MATCH(E642+3,$Q$3:$Q$56,0)),E642+4,E642+3),IF(ISNUMBER(MATCH(E642+2,$Q$3:$Q$56,0)),E642+3,E642+2),IF(ISNUMBER(MATCH(E642+1,$Q$3:$Q$56,0)),E642+2,E642+1))</f>
        <v>36647</v>
      </c>
      <c r="F643" s="0" t="n">
        <f aca="false">VLOOKUP(E643,$A$3:$B$1257,2,FALSE())</f>
        <v>35.76</v>
      </c>
      <c r="H643" s="96" t="n">
        <f aca="true">OFFSET($E$3,IF(ISNUMBER(VLOOKUP(OFFSET($E$3,MATCH(H642,$E$3:$E$1028,0),0),$E$3:$F$1067,2,FALSE())),MATCH(H642,$E$3:$E$1028,0),MATCH(H642,$E$3:$E$1028,0)+1),0)</f>
        <v>36662</v>
      </c>
      <c r="I643" s="0" t="n">
        <f aca="false">VLOOKUP(H643,$A$3:$B$1257,2,FALSE())</f>
        <v>44.93</v>
      </c>
      <c r="J643" s="0" t="n">
        <f aca="false">VLOOKUP(H643,'Raw data'!$A$3:$L$1417,5,FALSE())</f>
        <v>24.38</v>
      </c>
      <c r="K643" s="0" t="n">
        <f aca="false">VLOOKUP($H643,'Raw data'!$A$3:$L$1417,10,FALSE())</f>
        <v>27.68</v>
      </c>
      <c r="L643" s="0" t="e">
        <f aca="false">VLOOKUP($H643,'Raw data'!$A$3:$L$1417,3,FALSE())</f>
        <v>#N/A</v>
      </c>
      <c r="M643" s="0" t="n">
        <f aca="false">VLOOKUP($H643,'Raw data'!$A$3:$L$1417,4,FALSE())</f>
        <v>33.8</v>
      </c>
      <c r="N643" s="0" t="e">
        <f aca="false">VLOOKUP($H643,'Raw data'!$A$3:$L$1417,2,FALSE())</f>
        <v>#N/A</v>
      </c>
      <c r="O643" s="0" t="n">
        <f aca="false">VLOOKUP($H643,'Raw data'!$A$3:$L$1417,10,FALSE())</f>
        <v>27.68</v>
      </c>
      <c r="P643" s="0" t="n">
        <f aca="false">VLOOKUP($H643,'Raw data'!$M$3:$N$1243,2,FALSE())</f>
        <v>26.91</v>
      </c>
    </row>
    <row r="644" customFormat="false" ht="12.75" hidden="false" customHeight="false" outlineLevel="0" collapsed="false">
      <c r="A644" s="96" t="n">
        <v>36444</v>
      </c>
      <c r="B644" s="0" t="n">
        <v>28.58</v>
      </c>
      <c r="E644" s="96" t="n">
        <f aca="false">CHOOSE(IF(WEEKDAY(E643+1,2)=6,1,IF(WEEKDAY(E643+1,2)=7,2,3)),IF(ISNUMBER(MATCH(E643+3,$Q$3:$Q$56,0)),E643+4,E643+3),IF(ISNUMBER(MATCH(E643+2,$Q$3:$Q$56,0)),E643+3,E643+2),IF(ISNUMBER(MATCH(E643+1,$Q$3:$Q$56,0)),E643+2,E643+1))</f>
        <v>36648</v>
      </c>
      <c r="F644" s="0" t="n">
        <f aca="false">VLOOKUP(E644,$A$3:$B$1257,2,FALSE())</f>
        <v>35.96</v>
      </c>
      <c r="H644" s="96" t="n">
        <f aca="true">OFFSET($E$3,IF(ISNUMBER(VLOOKUP(OFFSET($E$3,MATCH(H643,$E$3:$E$1028,0),0),$E$3:$F$1067,2,FALSE())),MATCH(H643,$E$3:$E$1028,0),MATCH(H643,$E$3:$E$1028,0)+1),0)</f>
        <v>36663</v>
      </c>
      <c r="I644" s="0" t="n">
        <f aca="false">VLOOKUP(H644,$A$3:$B$1257,2,FALSE())</f>
        <v>47.58</v>
      </c>
      <c r="J644" s="0" t="n">
        <f aca="false">VLOOKUP(H644,'Raw data'!$A$3:$L$1417,5,FALSE())</f>
        <v>26.65</v>
      </c>
      <c r="K644" s="0" t="n">
        <f aca="false">VLOOKUP($H644,'Raw data'!$A$3:$L$1417,10,FALSE())</f>
        <v>30.2</v>
      </c>
      <c r="L644" s="0" t="e">
        <f aca="false">VLOOKUP($H644,'Raw data'!$A$3:$L$1417,3,FALSE())</f>
        <v>#N/A</v>
      </c>
      <c r="M644" s="0" t="n">
        <f aca="false">VLOOKUP($H644,'Raw data'!$A$3:$L$1417,4,FALSE())</f>
        <v>32.58</v>
      </c>
      <c r="N644" s="0" t="e">
        <f aca="false">VLOOKUP($H644,'Raw data'!$A$3:$L$1417,2,FALSE())</f>
        <v>#N/A</v>
      </c>
      <c r="O644" s="0" t="n">
        <f aca="false">VLOOKUP($H644,'Raw data'!$A$3:$L$1417,10,FALSE())</f>
        <v>30.2</v>
      </c>
      <c r="P644" s="0" t="n">
        <f aca="false">VLOOKUP($H644,'Raw data'!$M$3:$N$1243,2,FALSE())</f>
        <v>26.73</v>
      </c>
    </row>
    <row r="645" customFormat="false" ht="12.75" hidden="false" customHeight="false" outlineLevel="0" collapsed="false">
      <c r="A645" s="96" t="n">
        <v>36445</v>
      </c>
      <c r="B645" s="0" t="n">
        <v>28.31</v>
      </c>
      <c r="E645" s="96" t="n">
        <f aca="false">CHOOSE(IF(WEEKDAY(E644+1,2)=6,1,IF(WEEKDAY(E644+1,2)=7,2,3)),IF(ISNUMBER(MATCH(E644+3,$Q$3:$Q$56,0)),E644+4,E644+3),IF(ISNUMBER(MATCH(E644+2,$Q$3:$Q$56,0)),E644+3,E644+2),IF(ISNUMBER(MATCH(E644+1,$Q$3:$Q$56,0)),E644+2,E644+1))</f>
        <v>36649</v>
      </c>
      <c r="F645" s="0" t="n">
        <f aca="false">VLOOKUP(E645,$A$3:$B$1257,2,FALSE())</f>
        <v>36.08</v>
      </c>
      <c r="H645" s="96" t="n">
        <f aca="true">OFFSET($E$3,IF(ISNUMBER(VLOOKUP(OFFSET($E$3,MATCH(H644,$E$3:$E$1028,0),0),$E$3:$F$1067,2,FALSE())),MATCH(H644,$E$3:$E$1028,0),MATCH(H644,$E$3:$E$1028,0)+1),0)</f>
        <v>36664</v>
      </c>
      <c r="I645" s="0" t="n">
        <f aca="false">VLOOKUP(H645,$A$3:$B$1257,2,FALSE())</f>
        <v>47.12</v>
      </c>
      <c r="J645" s="0" t="n">
        <f aca="false">VLOOKUP(H645,'Raw data'!$A$3:$L$1417,5,FALSE())</f>
        <v>48.44</v>
      </c>
      <c r="K645" s="0" t="n">
        <f aca="false">VLOOKUP($H645,'Raw data'!$A$3:$L$1417,10,FALSE())</f>
        <v>53.67</v>
      </c>
      <c r="L645" s="0" t="e">
        <f aca="false">VLOOKUP($H645,'Raw data'!$A$3:$L$1417,3,FALSE())</f>
        <v>#N/A</v>
      </c>
      <c r="M645" s="0" t="n">
        <f aca="false">VLOOKUP($H645,'Raw data'!$A$3:$L$1417,4,FALSE())</f>
        <v>31.75</v>
      </c>
      <c r="N645" s="0" t="e">
        <f aca="false">VLOOKUP($H645,'Raw data'!$A$3:$L$1417,2,FALSE())</f>
        <v>#N/A</v>
      </c>
      <c r="O645" s="0" t="n">
        <f aca="false">VLOOKUP($H645,'Raw data'!$A$3:$L$1417,10,FALSE())</f>
        <v>53.67</v>
      </c>
      <c r="P645" s="0" t="n">
        <f aca="false">VLOOKUP($H645,'Raw data'!$M$3:$N$1243,2,FALSE())</f>
        <v>42.14</v>
      </c>
    </row>
    <row r="646" customFormat="false" ht="12.75" hidden="false" customHeight="false" outlineLevel="0" collapsed="false">
      <c r="A646" s="96" t="n">
        <v>36446</v>
      </c>
      <c r="B646" s="0" t="n">
        <v>28.08</v>
      </c>
      <c r="E646" s="96" t="n">
        <f aca="false">CHOOSE(IF(WEEKDAY(E645+1,2)=6,1,IF(WEEKDAY(E645+1,2)=7,2,3)),IF(ISNUMBER(MATCH(E645+3,$Q$3:$Q$56,0)),E645+4,E645+3),IF(ISNUMBER(MATCH(E645+2,$Q$3:$Q$56,0)),E645+3,E645+2),IF(ISNUMBER(MATCH(E645+1,$Q$3:$Q$56,0)),E645+2,E645+1))</f>
        <v>36650</v>
      </c>
      <c r="F646" s="0" t="n">
        <f aca="false">VLOOKUP(E646,$A$3:$B$1257,2,FALSE())</f>
        <v>39.99</v>
      </c>
      <c r="H646" s="96" t="n">
        <f aca="true">OFFSET($E$3,IF(ISNUMBER(VLOOKUP(OFFSET($E$3,MATCH(H645,$E$3:$E$1028,0),0),$E$3:$F$1067,2,FALSE())),MATCH(H645,$E$3:$E$1028,0),MATCH(H645,$E$3:$E$1028,0)+1),0)</f>
        <v>36665</v>
      </c>
      <c r="I646" s="0" t="n">
        <f aca="false">VLOOKUP(H646,$A$3:$B$1257,2,FALSE())</f>
        <v>48.71</v>
      </c>
      <c r="J646" s="0" t="n">
        <f aca="false">VLOOKUP(H646,'Raw data'!$A$3:$L$1417,5,FALSE())</f>
        <v>40.44</v>
      </c>
      <c r="K646" s="0" t="n">
        <f aca="false">VLOOKUP($H646,'Raw data'!$A$3:$L$1417,10,FALSE())</f>
        <v>44.33</v>
      </c>
      <c r="L646" s="0" t="e">
        <f aca="false">VLOOKUP($H646,'Raw data'!$A$3:$L$1417,3,FALSE())</f>
        <v>#N/A</v>
      </c>
      <c r="M646" s="0" t="n">
        <f aca="false">VLOOKUP($H646,'Raw data'!$A$3:$L$1417,4,FALSE())</f>
        <v>29.33</v>
      </c>
      <c r="N646" s="0" t="e">
        <f aca="false">VLOOKUP($H646,'Raw data'!$A$3:$L$1417,2,FALSE())</f>
        <v>#N/A</v>
      </c>
      <c r="O646" s="0" t="n">
        <f aca="false">VLOOKUP($H646,'Raw data'!$A$3:$L$1417,10,FALSE())</f>
        <v>44.33</v>
      </c>
      <c r="P646" s="0" t="n">
        <f aca="false">VLOOKUP($H646,'Raw data'!$M$3:$N$1243,2,FALSE())</f>
        <v>36.63</v>
      </c>
    </row>
    <row r="647" customFormat="false" ht="12.75" hidden="false" customHeight="false" outlineLevel="0" collapsed="false">
      <c r="A647" s="96" t="n">
        <v>36447</v>
      </c>
      <c r="B647" s="0" t="n">
        <v>27.93</v>
      </c>
      <c r="E647" s="96" t="n">
        <f aca="false">CHOOSE(IF(WEEKDAY(E646+1,2)=6,1,IF(WEEKDAY(E646+1,2)=7,2,3)),IF(ISNUMBER(MATCH(E646+3,$Q$3:$Q$56,0)),E646+4,E646+3),IF(ISNUMBER(MATCH(E646+2,$Q$3:$Q$56,0)),E646+3,E646+2),IF(ISNUMBER(MATCH(E646+1,$Q$3:$Q$56,0)),E646+2,E646+1))</f>
        <v>36651</v>
      </c>
      <c r="F647" s="0" t="n">
        <f aca="false">VLOOKUP(E647,$A$3:$B$1257,2,FALSE())</f>
        <v>38.6</v>
      </c>
      <c r="H647" s="96" t="n">
        <f aca="true">OFFSET($E$3,IF(ISNUMBER(VLOOKUP(OFFSET($E$3,MATCH(H646,$E$3:$E$1028,0),0),$E$3:$F$1067,2,FALSE())),MATCH(H646,$E$3:$E$1028,0),MATCH(H646,$E$3:$E$1028,0)+1),0)</f>
        <v>36668</v>
      </c>
      <c r="I647" s="0" t="n">
        <f aca="false">VLOOKUP(H647,$A$3:$B$1257,2,FALSE())</f>
        <v>70.92</v>
      </c>
      <c r="J647" s="0" t="n">
        <f aca="false">VLOOKUP(H647,'Raw data'!$A$3:$L$1417,5,FALSE())</f>
        <v>44.99</v>
      </c>
      <c r="K647" s="0" t="n">
        <f aca="false">VLOOKUP($H647,'Raw data'!$A$3:$L$1417,10,FALSE())</f>
        <v>48</v>
      </c>
      <c r="L647" s="0" t="e">
        <f aca="false">VLOOKUP($H647,'Raw data'!$A$3:$L$1417,3,FALSE())</f>
        <v>#N/A</v>
      </c>
      <c r="M647" s="0" t="n">
        <f aca="false">VLOOKUP($H647,'Raw data'!$A$3:$L$1417,4,FALSE())</f>
        <v>35.71</v>
      </c>
      <c r="N647" s="0" t="e">
        <f aca="false">VLOOKUP($H647,'Raw data'!$A$3:$L$1417,2,FALSE())</f>
        <v>#N/A</v>
      </c>
      <c r="O647" s="0" t="n">
        <f aca="false">VLOOKUP($H647,'Raw data'!$A$3:$L$1417,10,FALSE())</f>
        <v>48</v>
      </c>
      <c r="P647" s="0" t="n">
        <f aca="false">VLOOKUP($H647,'Raw data'!$M$3:$N$1243,2,FALSE())</f>
        <v>43.2</v>
      </c>
    </row>
    <row r="648" customFormat="false" ht="12.75" hidden="false" customHeight="false" outlineLevel="0" collapsed="false">
      <c r="A648" s="96" t="n">
        <v>36448</v>
      </c>
      <c r="B648" s="0" t="n">
        <v>28.7</v>
      </c>
      <c r="E648" s="96" t="n">
        <f aca="false">CHOOSE(IF(WEEKDAY(E647+1,2)=6,1,IF(WEEKDAY(E647+1,2)=7,2,3)),IF(ISNUMBER(MATCH(E647+3,$Q$3:$Q$56,0)),E647+4,E647+3),IF(ISNUMBER(MATCH(E647+2,$Q$3:$Q$56,0)),E647+3,E647+2),IF(ISNUMBER(MATCH(E647+1,$Q$3:$Q$56,0)),E647+2,E647+1))</f>
        <v>36654</v>
      </c>
      <c r="F648" s="0" t="n">
        <f aca="false">VLOOKUP(E648,$A$3:$B$1257,2,FALSE())</f>
        <v>58.27</v>
      </c>
      <c r="H648" s="96" t="n">
        <f aca="true">OFFSET($E$3,IF(ISNUMBER(VLOOKUP(OFFSET($E$3,MATCH(H647,$E$3:$E$1028,0),0),$E$3:$F$1067,2,FALSE())),MATCH(H647,$E$3:$E$1028,0),MATCH(H647,$E$3:$E$1028,0)+1),0)</f>
        <v>36669</v>
      </c>
      <c r="I648" s="0" t="n">
        <f aca="false">VLOOKUP(H648,$A$3:$B$1257,2,FALSE())</f>
        <v>66.65</v>
      </c>
      <c r="J648" s="0" t="n">
        <f aca="false">VLOOKUP(H648,'Raw data'!$A$3:$L$1417,5,FALSE())</f>
        <v>42.84</v>
      </c>
      <c r="K648" s="0" t="n">
        <f aca="false">VLOOKUP($H648,'Raw data'!$A$3:$L$1417,10,FALSE())</f>
        <v>50.5</v>
      </c>
      <c r="L648" s="0" t="e">
        <f aca="false">VLOOKUP($H648,'Raw data'!$A$3:$L$1417,3,FALSE())</f>
        <v>#N/A</v>
      </c>
      <c r="M648" s="0" t="n">
        <f aca="false">VLOOKUP($H648,'Raw data'!$A$3:$L$1417,4,FALSE())</f>
        <v>34.73</v>
      </c>
      <c r="N648" s="0" t="e">
        <f aca="false">VLOOKUP($H648,'Raw data'!$A$3:$L$1417,2,FALSE())</f>
        <v>#N/A</v>
      </c>
      <c r="O648" s="0" t="n">
        <f aca="false">VLOOKUP($H648,'Raw data'!$A$3:$L$1417,10,FALSE())</f>
        <v>50.5</v>
      </c>
      <c r="P648" s="0" t="n">
        <f aca="false">VLOOKUP($H648,'Raw data'!$M$3:$N$1243,2,FALSE())</f>
        <v>34.48</v>
      </c>
    </row>
    <row r="649" customFormat="false" ht="12.75" hidden="false" customHeight="false" outlineLevel="0" collapsed="false">
      <c r="A649" s="96" t="n">
        <v>36449</v>
      </c>
      <c r="B649" s="0" t="n">
        <v>24.75</v>
      </c>
      <c r="E649" s="96" t="n">
        <f aca="false">CHOOSE(IF(WEEKDAY(E648+1,2)=6,1,IF(WEEKDAY(E648+1,2)=7,2,3)),IF(ISNUMBER(MATCH(E648+3,$Q$3:$Q$56,0)),E648+4,E648+3),IF(ISNUMBER(MATCH(E648+2,$Q$3:$Q$56,0)),E648+3,E648+2),IF(ISNUMBER(MATCH(E648+1,$Q$3:$Q$56,0)),E648+2,E648+1))</f>
        <v>36655</v>
      </c>
      <c r="F649" s="0" t="n">
        <f aca="false">VLOOKUP(E649,$A$3:$B$1257,2,FALSE())</f>
        <v>132.57</v>
      </c>
      <c r="H649" s="96" t="n">
        <f aca="true">OFFSET($E$3,IF(ISNUMBER(VLOOKUP(OFFSET($E$3,MATCH(H648,$E$3:$E$1028,0),0),$E$3:$F$1067,2,FALSE())),MATCH(H648,$E$3:$E$1028,0),MATCH(H648,$E$3:$E$1028,0)+1),0)</f>
        <v>36670</v>
      </c>
      <c r="I649" s="0" t="n">
        <f aca="false">VLOOKUP(H649,$A$3:$B$1257,2,FALSE())</f>
        <v>60.18</v>
      </c>
      <c r="J649" s="0" t="n">
        <f aca="false">VLOOKUP(H649,'Raw data'!$A$3:$L$1417,5,FALSE())</f>
        <v>57.27</v>
      </c>
      <c r="K649" s="0" t="n">
        <f aca="false">VLOOKUP($H649,'Raw data'!$A$3:$L$1417,10,FALSE())</f>
        <v>66.17</v>
      </c>
      <c r="L649" s="0" t="e">
        <f aca="false">VLOOKUP($H649,'Raw data'!$A$3:$L$1417,3,FALSE())</f>
        <v>#N/A</v>
      </c>
      <c r="M649" s="0" t="n">
        <f aca="false">VLOOKUP($H649,'Raw data'!$A$3:$L$1417,4,FALSE())</f>
        <v>42.33</v>
      </c>
      <c r="N649" s="0" t="e">
        <f aca="false">VLOOKUP($H649,'Raw data'!$A$3:$L$1417,2,FALSE())</f>
        <v>#N/A</v>
      </c>
      <c r="O649" s="0" t="n">
        <f aca="false">VLOOKUP($H649,'Raw data'!$A$3:$L$1417,10,FALSE())</f>
        <v>66.17</v>
      </c>
      <c r="P649" s="0" t="n">
        <f aca="false">VLOOKUP($H649,'Raw data'!$M$3:$N$1243,2,FALSE())</f>
        <v>55.08</v>
      </c>
    </row>
    <row r="650" customFormat="false" ht="12.75" hidden="false" customHeight="false" outlineLevel="0" collapsed="false">
      <c r="A650" s="96" t="n">
        <v>36450</v>
      </c>
      <c r="B650" s="0" t="n">
        <v>24.75</v>
      </c>
      <c r="E650" s="96" t="n">
        <f aca="false">CHOOSE(IF(WEEKDAY(E649+1,2)=6,1,IF(WEEKDAY(E649+1,2)=7,2,3)),IF(ISNUMBER(MATCH(E649+3,$Q$3:$Q$56,0)),E649+4,E649+3),IF(ISNUMBER(MATCH(E649+2,$Q$3:$Q$56,0)),E649+3,E649+2),IF(ISNUMBER(MATCH(E649+1,$Q$3:$Q$56,0)),E649+2,E649+1))</f>
        <v>36656</v>
      </c>
      <c r="F650" s="0" t="n">
        <f aca="false">VLOOKUP(E650,$A$3:$B$1257,2,FALSE())</f>
        <v>157.86</v>
      </c>
      <c r="H650" s="96" t="n">
        <f aca="true">OFFSET($E$3,IF(ISNUMBER(VLOOKUP(OFFSET($E$3,MATCH(H649,$E$3:$E$1028,0),0),$E$3:$F$1067,2,FALSE())),MATCH(H649,$E$3:$E$1028,0),MATCH(H649,$E$3:$E$1028,0)+1),0)</f>
        <v>36671</v>
      </c>
      <c r="I650" s="0" t="n">
        <f aca="false">VLOOKUP(H650,$A$3:$B$1257,2,FALSE())</f>
        <v>75.61</v>
      </c>
      <c r="J650" s="0" t="n">
        <f aca="false">VLOOKUP(H650,'Raw data'!$A$3:$L$1417,5,FALSE())</f>
        <v>40.92</v>
      </c>
      <c r="K650" s="0" t="n">
        <f aca="false">VLOOKUP($H650,'Raw data'!$A$3:$L$1417,10,FALSE())</f>
        <v>47</v>
      </c>
      <c r="L650" s="0" t="e">
        <f aca="false">VLOOKUP($H650,'Raw data'!$A$3:$L$1417,3,FALSE())</f>
        <v>#N/A</v>
      </c>
      <c r="M650" s="0" t="n">
        <f aca="false">VLOOKUP($H650,'Raw data'!$A$3:$L$1417,4,FALSE())</f>
        <v>40.23</v>
      </c>
      <c r="N650" s="0" t="e">
        <f aca="false">VLOOKUP($H650,'Raw data'!$A$3:$L$1417,2,FALSE())</f>
        <v>#N/A</v>
      </c>
      <c r="O650" s="0" t="n">
        <f aca="false">VLOOKUP($H650,'Raw data'!$A$3:$L$1417,10,FALSE())</f>
        <v>47</v>
      </c>
      <c r="P650" s="0" t="n">
        <f aca="false">VLOOKUP($H650,'Raw data'!$M$3:$N$1243,2,FALSE())</f>
        <v>46.65</v>
      </c>
    </row>
    <row r="651" customFormat="false" ht="12.75" hidden="false" customHeight="false" outlineLevel="0" collapsed="false">
      <c r="A651" s="96" t="n">
        <v>36451</v>
      </c>
      <c r="B651" s="0" t="n">
        <v>32.44</v>
      </c>
      <c r="E651" s="96" t="n">
        <f aca="false">CHOOSE(IF(WEEKDAY(E650+1,2)=6,1,IF(WEEKDAY(E650+1,2)=7,2,3)),IF(ISNUMBER(MATCH(E650+3,$Q$3:$Q$56,0)),E650+4,E650+3),IF(ISNUMBER(MATCH(E650+2,$Q$3:$Q$56,0)),E650+3,E650+2),IF(ISNUMBER(MATCH(E650+1,$Q$3:$Q$56,0)),E650+2,E650+1))</f>
        <v>36657</v>
      </c>
      <c r="F651" s="0" t="n">
        <f aca="false">VLOOKUP(E651,$A$3:$B$1257,2,FALSE())</f>
        <v>45.7</v>
      </c>
      <c r="H651" s="96" t="n">
        <f aca="true">OFFSET($E$3,IF(ISNUMBER(VLOOKUP(OFFSET($E$3,MATCH(H650,$E$3:$E$1028,0),0),$E$3:$F$1067,2,FALSE())),MATCH(H650,$E$3:$E$1028,0),MATCH(H650,$E$3:$E$1028,0)+1),0)</f>
        <v>36672</v>
      </c>
      <c r="I651" s="0" t="n">
        <f aca="false">VLOOKUP(H651,$A$3:$B$1257,2,FALSE())</f>
        <v>70.57</v>
      </c>
      <c r="J651" s="0" t="n">
        <f aca="false">VLOOKUP(H651,'Raw data'!$A$3:$L$1417,5,FALSE())</f>
        <v>46.21</v>
      </c>
      <c r="K651" s="0" t="n">
        <f aca="false">VLOOKUP($H651,'Raw data'!$A$3:$L$1417,10,FALSE())</f>
        <v>49.05</v>
      </c>
      <c r="L651" s="0" t="n">
        <f aca="false">VLOOKUP($H651,'Raw data'!$A$3:$L$1417,3,FALSE())</f>
        <v>61.31</v>
      </c>
      <c r="M651" s="0" t="n">
        <f aca="false">VLOOKUP($H651,'Raw data'!$A$3:$L$1417,4,FALSE())</f>
        <v>34.43</v>
      </c>
      <c r="N651" s="0" t="e">
        <f aca="false">VLOOKUP($H651,'Raw data'!$A$3:$L$1417,2,FALSE())</f>
        <v>#N/A</v>
      </c>
      <c r="O651" s="0" t="n">
        <f aca="false">VLOOKUP($H651,'Raw data'!$A$3:$L$1417,10,FALSE())</f>
        <v>49.05</v>
      </c>
      <c r="P651" s="0" t="n">
        <f aca="false">VLOOKUP($H651,'Raw data'!$M$3:$N$1243,2,FALSE())</f>
        <v>37.74</v>
      </c>
    </row>
    <row r="652" customFormat="false" ht="12.75" hidden="false" customHeight="false" outlineLevel="0" collapsed="false">
      <c r="A652" s="96" t="n">
        <v>36452</v>
      </c>
      <c r="B652" s="0" t="n">
        <v>32.28</v>
      </c>
      <c r="E652" s="96" t="n">
        <f aca="false">CHOOSE(IF(WEEKDAY(E651+1,2)=6,1,IF(WEEKDAY(E651+1,2)=7,2,3)),IF(ISNUMBER(MATCH(E651+3,$Q$3:$Q$56,0)),E651+4,E651+3),IF(ISNUMBER(MATCH(E651+2,$Q$3:$Q$56,0)),E651+3,E651+2),IF(ISNUMBER(MATCH(E651+1,$Q$3:$Q$56,0)),E651+2,E651+1))</f>
        <v>36658</v>
      </c>
      <c r="F652" s="0" t="n">
        <f aca="false">VLOOKUP(E652,$A$3:$B$1257,2,FALSE())</f>
        <v>50.69</v>
      </c>
      <c r="H652" s="96" t="n">
        <f aca="true">OFFSET($E$3,IF(ISNUMBER(VLOOKUP(OFFSET($E$3,MATCH(H651,$E$3:$E$1028,0),0),$E$3:$F$1067,2,FALSE())),MATCH(H651,$E$3:$E$1028,0),MATCH(H651,$E$3:$E$1028,0)+1),0)</f>
        <v>36676</v>
      </c>
      <c r="I652" s="0" t="n">
        <f aca="false">VLOOKUP(H652,$A$3:$B$1257,2,FALSE())</f>
        <v>62.63</v>
      </c>
      <c r="J652" s="0" t="n">
        <f aca="false">VLOOKUP(H652,'Raw data'!$A$3:$L$1417,5,FALSE())</f>
        <v>37.21</v>
      </c>
      <c r="K652" s="0" t="e">
        <f aca="false">VLOOKUP($H652,'Raw data'!$A$3:$L$1417,10,FALSE())</f>
        <v>#N/A</v>
      </c>
      <c r="L652" s="0" t="e">
        <f aca="false">VLOOKUP($H652,'Raw data'!$A$3:$L$1417,3,FALSE())</f>
        <v>#N/A</v>
      </c>
      <c r="M652" s="0" t="n">
        <f aca="false">VLOOKUP($H652,'Raw data'!$A$3:$L$1417,4,FALSE())</f>
        <v>37.5</v>
      </c>
      <c r="N652" s="0" t="e">
        <f aca="false">VLOOKUP($H652,'Raw data'!$A$3:$L$1417,2,FALSE())</f>
        <v>#N/A</v>
      </c>
      <c r="O652" s="0" t="e">
        <f aca="false">VLOOKUP($H652,'Raw data'!$A$3:$L$1417,10,FALSE())</f>
        <v>#N/A</v>
      </c>
      <c r="P652" s="0" t="n">
        <f aca="false">VLOOKUP($H652,'Raw data'!$M$3:$N$1243,2,FALSE())</f>
        <v>32.18</v>
      </c>
    </row>
    <row r="653" customFormat="false" ht="12.75" hidden="false" customHeight="false" outlineLevel="0" collapsed="false">
      <c r="A653" s="96" t="n">
        <v>36453</v>
      </c>
      <c r="B653" s="0" t="n">
        <v>32.46</v>
      </c>
      <c r="E653" s="96" t="n">
        <f aca="false">CHOOSE(IF(WEEKDAY(E652+1,2)=6,1,IF(WEEKDAY(E652+1,2)=7,2,3)),IF(ISNUMBER(MATCH(E652+3,$Q$3:$Q$56,0)),E652+4,E652+3),IF(ISNUMBER(MATCH(E652+2,$Q$3:$Q$56,0)),E652+3,E652+2),IF(ISNUMBER(MATCH(E652+1,$Q$3:$Q$56,0)),E652+2,E652+1))</f>
        <v>36661</v>
      </c>
      <c r="F653" s="0" t="n">
        <f aca="false">VLOOKUP(E653,$A$3:$B$1257,2,FALSE())</f>
        <v>45.33</v>
      </c>
      <c r="H653" s="96" t="n">
        <f aca="true">OFFSET($E$3,IF(ISNUMBER(VLOOKUP(OFFSET($E$3,MATCH(H652,$E$3:$E$1028,0),0),$E$3:$F$1067,2,FALSE())),MATCH(H652,$E$3:$E$1028,0),MATCH(H652,$E$3:$E$1028,0)+1),0)</f>
        <v>36677</v>
      </c>
      <c r="I653" s="0" t="n">
        <f aca="false">VLOOKUP(H653,$A$3:$B$1257,2,FALSE())</f>
        <v>58.85</v>
      </c>
      <c r="J653" s="0" t="n">
        <f aca="false">VLOOKUP(H653,'Raw data'!$A$3:$L$1417,5,FALSE())</f>
        <v>43.63</v>
      </c>
      <c r="K653" s="0" t="n">
        <f aca="false">VLOOKUP($H653,'Raw data'!$A$3:$L$1417,10,FALSE())</f>
        <v>43</v>
      </c>
      <c r="L653" s="0" t="n">
        <f aca="false">VLOOKUP($H653,'Raw data'!$A$3:$L$1417,3,FALSE())</f>
        <v>68</v>
      </c>
      <c r="M653" s="0" t="n">
        <f aca="false">VLOOKUP($H653,'Raw data'!$A$3:$L$1417,4,FALSE())</f>
        <v>33.72</v>
      </c>
      <c r="N653" s="0" t="e">
        <f aca="false">VLOOKUP($H653,'Raw data'!$A$3:$L$1417,2,FALSE())</f>
        <v>#N/A</v>
      </c>
      <c r="O653" s="0" t="n">
        <f aca="false">VLOOKUP($H653,'Raw data'!$A$3:$L$1417,10,FALSE())</f>
        <v>43</v>
      </c>
      <c r="P653" s="0" t="n">
        <f aca="false">VLOOKUP($H653,'Raw data'!$M$3:$N$1243,2,FALSE())</f>
        <v>31.58</v>
      </c>
    </row>
    <row r="654" customFormat="false" ht="12.75" hidden="false" customHeight="false" outlineLevel="0" collapsed="false">
      <c r="A654" s="96" t="n">
        <v>36454</v>
      </c>
      <c r="B654" s="0" t="n">
        <v>32.88</v>
      </c>
      <c r="E654" s="96" t="n">
        <f aca="false">CHOOSE(IF(WEEKDAY(E653+1,2)=6,1,IF(WEEKDAY(E653+1,2)=7,2,3)),IF(ISNUMBER(MATCH(E653+3,$Q$3:$Q$56,0)),E653+4,E653+3),IF(ISNUMBER(MATCH(E653+2,$Q$3:$Q$56,0)),E653+3,E653+2),IF(ISNUMBER(MATCH(E653+1,$Q$3:$Q$56,0)),E653+2,E653+1))</f>
        <v>36662</v>
      </c>
      <c r="F654" s="0" t="n">
        <f aca="false">VLOOKUP(E654,$A$3:$B$1257,2,FALSE())</f>
        <v>44.93</v>
      </c>
      <c r="H654" s="96" t="n">
        <f aca="true">OFFSET($E$3,IF(ISNUMBER(VLOOKUP(OFFSET($E$3,MATCH(H653,$E$3:$E$1028,0),0),$E$3:$F$1067,2,FALSE())),MATCH(H653,$E$3:$E$1028,0),MATCH(H653,$E$3:$E$1028,0)+1),0)</f>
        <v>36678</v>
      </c>
      <c r="I654" s="0" t="n">
        <f aca="false">VLOOKUP(H654,$A$3:$B$1257,2,FALSE())</f>
        <v>99.17</v>
      </c>
      <c r="J654" s="0" t="n">
        <f aca="false">VLOOKUP(H654,'Raw data'!$A$3:$L$1417,5,FALSE())</f>
        <v>67.81</v>
      </c>
      <c r="K654" s="0" t="e">
        <f aca="false">VLOOKUP($H654,'Raw data'!$A$3:$L$1417,10,FALSE())</f>
        <v>#N/A</v>
      </c>
      <c r="L654" s="0" t="n">
        <f aca="false">VLOOKUP($H654,'Raw data'!$A$3:$L$1417,3,FALSE())</f>
        <v>68</v>
      </c>
      <c r="M654" s="0" t="n">
        <f aca="false">VLOOKUP($H654,'Raw data'!$A$3:$L$1417,4,FALSE())</f>
        <v>44.83</v>
      </c>
      <c r="N654" s="0" t="e">
        <f aca="false">VLOOKUP($H654,'Raw data'!$A$3:$L$1417,2,FALSE())</f>
        <v>#N/A</v>
      </c>
      <c r="O654" s="0" t="e">
        <f aca="false">VLOOKUP($H654,'Raw data'!$A$3:$L$1417,10,FALSE())</f>
        <v>#N/A</v>
      </c>
      <c r="P654" s="0" t="n">
        <f aca="false">VLOOKUP($H654,'Raw data'!$M$3:$N$1243,2,FALSE())</f>
        <v>76.02</v>
      </c>
    </row>
    <row r="655" customFormat="false" ht="12.75" hidden="false" customHeight="false" outlineLevel="0" collapsed="false">
      <c r="A655" s="96" t="n">
        <v>36455</v>
      </c>
      <c r="B655" s="0" t="n">
        <v>32.1</v>
      </c>
      <c r="E655" s="96" t="n">
        <f aca="false">CHOOSE(IF(WEEKDAY(E654+1,2)=6,1,IF(WEEKDAY(E654+1,2)=7,2,3)),IF(ISNUMBER(MATCH(E654+3,$Q$3:$Q$56,0)),E654+4,E654+3),IF(ISNUMBER(MATCH(E654+2,$Q$3:$Q$56,0)),E654+3,E654+2),IF(ISNUMBER(MATCH(E654+1,$Q$3:$Q$56,0)),E654+2,E654+1))</f>
        <v>36663</v>
      </c>
      <c r="F655" s="0" t="n">
        <f aca="false">VLOOKUP(E655,$A$3:$B$1257,2,FALSE())</f>
        <v>47.58</v>
      </c>
      <c r="H655" s="96" t="n">
        <f aca="true">OFFSET($E$3,IF(ISNUMBER(VLOOKUP(OFFSET($E$3,MATCH(H654,$E$3:$E$1028,0),0),$E$3:$F$1067,2,FALSE())),MATCH(H654,$E$3:$E$1028,0),MATCH(H654,$E$3:$E$1028,0)+1),0)</f>
        <v>36679</v>
      </c>
      <c r="I655" s="0" t="n">
        <f aca="false">VLOOKUP(H655,$A$3:$B$1257,2,FALSE())</f>
        <v>84.07</v>
      </c>
      <c r="J655" s="0" t="n">
        <f aca="false">VLOOKUP(H655,'Raw data'!$A$3:$L$1417,5,FALSE())</f>
        <v>62.86</v>
      </c>
      <c r="K655" s="0" t="n">
        <f aca="false">VLOOKUP($H655,'Raw data'!$A$3:$L$1417,10,FALSE())</f>
        <v>66.33</v>
      </c>
      <c r="L655" s="0" t="n">
        <f aca="false">VLOOKUP($H655,'Raw data'!$A$3:$L$1417,3,FALSE())</f>
        <v>92</v>
      </c>
      <c r="M655" s="0" t="n">
        <f aca="false">VLOOKUP($H655,'Raw data'!$A$3:$L$1417,4,FALSE())</f>
        <v>70.37</v>
      </c>
      <c r="N655" s="0" t="e">
        <f aca="false">VLOOKUP($H655,'Raw data'!$A$3:$L$1417,2,FALSE())</f>
        <v>#N/A</v>
      </c>
      <c r="O655" s="0" t="n">
        <f aca="false">VLOOKUP($H655,'Raw data'!$A$3:$L$1417,10,FALSE())</f>
        <v>66.33</v>
      </c>
      <c r="P655" s="0" t="n">
        <f aca="false">VLOOKUP($H655,'Raw data'!$M$3:$N$1243,2,FALSE())</f>
        <v>72.6</v>
      </c>
    </row>
    <row r="656" customFormat="false" ht="12.75" hidden="false" customHeight="false" outlineLevel="0" collapsed="false">
      <c r="A656" s="96" t="n">
        <v>36456</v>
      </c>
      <c r="B656" s="0" t="n">
        <v>25.83</v>
      </c>
      <c r="E656" s="96" t="n">
        <f aca="false">CHOOSE(IF(WEEKDAY(E655+1,2)=6,1,IF(WEEKDAY(E655+1,2)=7,2,3)),IF(ISNUMBER(MATCH(E655+3,$Q$3:$Q$56,0)),E655+4,E655+3),IF(ISNUMBER(MATCH(E655+2,$Q$3:$Q$56,0)),E655+3,E655+2),IF(ISNUMBER(MATCH(E655+1,$Q$3:$Q$56,0)),E655+2,E655+1))</f>
        <v>36664</v>
      </c>
      <c r="F656" s="0" t="n">
        <f aca="false">VLOOKUP(E656,$A$3:$B$1257,2,FALSE())</f>
        <v>47.12</v>
      </c>
      <c r="H656" s="96" t="n">
        <f aca="true">OFFSET($E$3,IF(ISNUMBER(VLOOKUP(OFFSET($E$3,MATCH(H655,$E$3:$E$1028,0),0),$E$3:$F$1067,2,FALSE())),MATCH(H655,$E$3:$E$1028,0),MATCH(H655,$E$3:$E$1028,0)+1),0)</f>
        <v>36682</v>
      </c>
      <c r="I656" s="0" t="n">
        <f aca="false">VLOOKUP(H656,$A$3:$B$1257,2,FALSE())</f>
        <v>51.17</v>
      </c>
      <c r="J656" s="0" t="n">
        <f aca="false">VLOOKUP(H656,'Raw data'!$A$3:$L$1417,5,FALSE())</f>
        <v>29.45</v>
      </c>
      <c r="K656" s="0" t="n">
        <f aca="false">VLOOKUP($H656,'Raw data'!$A$3:$L$1417,10,FALSE())</f>
        <v>40</v>
      </c>
      <c r="L656" s="0" t="e">
        <f aca="false">VLOOKUP($H656,'Raw data'!$A$3:$L$1417,3,FALSE())</f>
        <v>#N/A</v>
      </c>
      <c r="M656" s="0" t="n">
        <f aca="false">VLOOKUP($H656,'Raw data'!$A$3:$L$1417,4,FALSE())</f>
        <v>32.68</v>
      </c>
      <c r="N656" s="0" t="e">
        <f aca="false">VLOOKUP($H656,'Raw data'!$A$3:$L$1417,2,FALSE())</f>
        <v>#N/A</v>
      </c>
      <c r="O656" s="0" t="n">
        <f aca="false">VLOOKUP($H656,'Raw data'!$A$3:$L$1417,10,FALSE())</f>
        <v>40</v>
      </c>
      <c r="P656" s="0" t="n">
        <f aca="false">VLOOKUP($H656,'Raw data'!$M$3:$N$1243,2,FALSE())</f>
        <v>30.49</v>
      </c>
    </row>
    <row r="657" customFormat="false" ht="12.75" hidden="false" customHeight="false" outlineLevel="0" collapsed="false">
      <c r="A657" s="96" t="n">
        <v>36457</v>
      </c>
      <c r="B657" s="0" t="n">
        <v>25.83</v>
      </c>
      <c r="E657" s="96" t="n">
        <f aca="false">CHOOSE(IF(WEEKDAY(E656+1,2)=6,1,IF(WEEKDAY(E656+1,2)=7,2,3)),IF(ISNUMBER(MATCH(E656+3,$Q$3:$Q$56,0)),E656+4,E656+3),IF(ISNUMBER(MATCH(E656+2,$Q$3:$Q$56,0)),E656+3,E656+2),IF(ISNUMBER(MATCH(E656+1,$Q$3:$Q$56,0)),E656+2,E656+1))</f>
        <v>36665</v>
      </c>
      <c r="F657" s="0" t="n">
        <f aca="false">VLOOKUP(E657,$A$3:$B$1257,2,FALSE())</f>
        <v>48.71</v>
      </c>
      <c r="H657" s="96" t="n">
        <f aca="true">OFFSET($E$3,IF(ISNUMBER(VLOOKUP(OFFSET($E$3,MATCH(H656,$E$3:$E$1028,0),0),$E$3:$F$1067,2,FALSE())),MATCH(H656,$E$3:$E$1028,0),MATCH(H656,$E$3:$E$1028,0)+1),0)</f>
        <v>36683</v>
      </c>
      <c r="I657" s="0" t="n">
        <f aca="false">VLOOKUP(H657,$A$3:$B$1257,2,FALSE())</f>
        <v>45.73</v>
      </c>
      <c r="J657" s="0" t="n">
        <f aca="false">VLOOKUP(H657,'Raw data'!$A$3:$L$1417,5,FALSE())</f>
        <v>25.32</v>
      </c>
      <c r="K657" s="0" t="n">
        <f aca="false">VLOOKUP($H657,'Raw data'!$A$3:$L$1417,10,FALSE())</f>
        <v>35</v>
      </c>
      <c r="L657" s="0" t="e">
        <f aca="false">VLOOKUP($H657,'Raw data'!$A$3:$L$1417,3,FALSE())</f>
        <v>#N/A</v>
      </c>
      <c r="M657" s="0" t="n">
        <f aca="false">VLOOKUP($H657,'Raw data'!$A$3:$L$1417,4,FALSE())</f>
        <v>30.47</v>
      </c>
      <c r="N657" s="0" t="e">
        <f aca="false">VLOOKUP($H657,'Raw data'!$A$3:$L$1417,2,FALSE())</f>
        <v>#N/A</v>
      </c>
      <c r="O657" s="0" t="n">
        <f aca="false">VLOOKUP($H657,'Raw data'!$A$3:$L$1417,10,FALSE())</f>
        <v>35</v>
      </c>
      <c r="P657" s="0" t="n">
        <f aca="false">VLOOKUP($H657,'Raw data'!$M$3:$N$1243,2,FALSE())</f>
        <v>23.55</v>
      </c>
    </row>
    <row r="658" customFormat="false" ht="12.75" hidden="false" customHeight="false" outlineLevel="0" collapsed="false">
      <c r="A658" s="96" t="n">
        <v>36458</v>
      </c>
      <c r="B658" s="0" t="n">
        <v>33.73</v>
      </c>
      <c r="E658" s="96" t="n">
        <f aca="false">CHOOSE(IF(WEEKDAY(E657+1,2)=6,1,IF(WEEKDAY(E657+1,2)=7,2,3)),IF(ISNUMBER(MATCH(E657+3,$Q$3:$Q$56,0)),E657+4,E657+3),IF(ISNUMBER(MATCH(E657+2,$Q$3:$Q$56,0)),E657+3,E657+2),IF(ISNUMBER(MATCH(E657+1,$Q$3:$Q$56,0)),E657+2,E657+1))</f>
        <v>36668</v>
      </c>
      <c r="F658" s="0" t="n">
        <f aca="false">VLOOKUP(E658,$A$3:$B$1257,2,FALSE())</f>
        <v>70.92</v>
      </c>
      <c r="H658" s="96" t="n">
        <f aca="true">OFFSET($E$3,IF(ISNUMBER(VLOOKUP(OFFSET($E$3,MATCH(H657,$E$3:$E$1028,0),0),$E$3:$F$1067,2,FALSE())),MATCH(H657,$E$3:$E$1028,0),MATCH(H657,$E$3:$E$1028,0)+1),0)</f>
        <v>36684</v>
      </c>
      <c r="I658" s="0" t="n">
        <f aca="false">VLOOKUP(H658,$A$3:$B$1257,2,FALSE())</f>
        <v>54.21</v>
      </c>
      <c r="J658" s="0" t="n">
        <f aca="false">VLOOKUP(H658,'Raw data'!$A$3:$L$1417,5,FALSE())</f>
        <v>24.4</v>
      </c>
      <c r="K658" s="0" t="n">
        <f aca="false">VLOOKUP($H658,'Raw data'!$A$3:$L$1417,10,FALSE())</f>
        <v>31.5</v>
      </c>
      <c r="L658" s="0" t="e">
        <f aca="false">VLOOKUP($H658,'Raw data'!$A$3:$L$1417,3,FALSE())</f>
        <v>#N/A</v>
      </c>
      <c r="M658" s="0" t="n">
        <f aca="false">VLOOKUP($H658,'Raw data'!$A$3:$L$1417,4,FALSE())</f>
        <v>34.8</v>
      </c>
      <c r="N658" s="0" t="e">
        <f aca="false">VLOOKUP($H658,'Raw data'!$A$3:$L$1417,2,FALSE())</f>
        <v>#N/A</v>
      </c>
      <c r="O658" s="0" t="n">
        <f aca="false">VLOOKUP($H658,'Raw data'!$A$3:$L$1417,10,FALSE())</f>
        <v>31.5</v>
      </c>
      <c r="P658" s="0" t="n">
        <f aca="false">VLOOKUP($H658,'Raw data'!$M$3:$N$1243,2,FALSE())</f>
        <v>23.12</v>
      </c>
    </row>
    <row r="659" customFormat="false" ht="12.75" hidden="false" customHeight="false" outlineLevel="0" collapsed="false">
      <c r="A659" s="96" t="n">
        <v>36459</v>
      </c>
      <c r="B659" s="0" t="n">
        <v>31.37</v>
      </c>
      <c r="E659" s="96" t="n">
        <f aca="false">CHOOSE(IF(WEEKDAY(E658+1,2)=6,1,IF(WEEKDAY(E658+1,2)=7,2,3)),IF(ISNUMBER(MATCH(E658+3,$Q$3:$Q$56,0)),E658+4,E658+3),IF(ISNUMBER(MATCH(E658+2,$Q$3:$Q$56,0)),E658+3,E658+2),IF(ISNUMBER(MATCH(E658+1,$Q$3:$Q$56,0)),E658+2,E658+1))</f>
        <v>36669</v>
      </c>
      <c r="F659" s="0" t="n">
        <f aca="false">VLOOKUP(E659,$A$3:$B$1257,2,FALSE())</f>
        <v>66.65</v>
      </c>
      <c r="H659" s="96" t="n">
        <f aca="true">OFFSET($E$3,IF(ISNUMBER(VLOOKUP(OFFSET($E$3,MATCH(H658,$E$3:$E$1028,0),0),$E$3:$F$1067,2,FALSE())),MATCH(H658,$E$3:$E$1028,0),MATCH(H658,$E$3:$E$1028,0)+1),0)</f>
        <v>36685</v>
      </c>
      <c r="I659" s="0" t="n">
        <f aca="false">VLOOKUP(H659,$A$3:$B$1257,2,FALSE())</f>
        <v>48.55</v>
      </c>
      <c r="J659" s="0" t="n">
        <f aca="false">VLOOKUP(H659,'Raw data'!$A$3:$L$1417,5,FALSE())</f>
        <v>30.3</v>
      </c>
      <c r="K659" s="0" t="n">
        <f aca="false">VLOOKUP($H659,'Raw data'!$A$3:$L$1417,10,FALSE())</f>
        <v>40</v>
      </c>
      <c r="L659" s="0" t="e">
        <f aca="false">VLOOKUP($H659,'Raw data'!$A$3:$L$1417,3,FALSE())</f>
        <v>#N/A</v>
      </c>
      <c r="M659" s="0" t="n">
        <f aca="false">VLOOKUP($H659,'Raw data'!$A$3:$L$1417,4,FALSE())</f>
        <v>33.83</v>
      </c>
      <c r="N659" s="0" t="e">
        <f aca="false">VLOOKUP($H659,'Raw data'!$A$3:$L$1417,2,FALSE())</f>
        <v>#N/A</v>
      </c>
      <c r="O659" s="0" t="n">
        <f aca="false">VLOOKUP($H659,'Raw data'!$A$3:$L$1417,10,FALSE())</f>
        <v>40</v>
      </c>
      <c r="P659" s="0" t="n">
        <f aca="false">VLOOKUP($H659,'Raw data'!$M$3:$N$1243,2,FALSE())</f>
        <v>28.76</v>
      </c>
    </row>
    <row r="660" customFormat="false" ht="12.75" hidden="false" customHeight="false" outlineLevel="0" collapsed="false">
      <c r="A660" s="96" t="n">
        <v>36460</v>
      </c>
      <c r="B660" s="0" t="n">
        <v>30.37</v>
      </c>
      <c r="E660" s="96" t="n">
        <f aca="false">CHOOSE(IF(WEEKDAY(E659+1,2)=6,1,IF(WEEKDAY(E659+1,2)=7,2,3)),IF(ISNUMBER(MATCH(E659+3,$Q$3:$Q$56,0)),E659+4,E659+3),IF(ISNUMBER(MATCH(E659+2,$Q$3:$Q$56,0)),E659+3,E659+2),IF(ISNUMBER(MATCH(E659+1,$Q$3:$Q$56,0)),E659+2,E659+1))</f>
        <v>36670</v>
      </c>
      <c r="F660" s="0" t="n">
        <f aca="false">VLOOKUP(E660,$A$3:$B$1257,2,FALSE())</f>
        <v>60.18</v>
      </c>
      <c r="H660" s="96" t="n">
        <f aca="true">OFFSET($E$3,IF(ISNUMBER(VLOOKUP(OFFSET($E$3,MATCH(H659,$E$3:$E$1028,0),0),$E$3:$F$1067,2,FALSE())),MATCH(H659,$E$3:$E$1028,0),MATCH(H659,$E$3:$E$1028,0)+1),0)</f>
        <v>36686</v>
      </c>
      <c r="I660" s="0" t="n">
        <f aca="false">VLOOKUP(H660,$A$3:$B$1257,2,FALSE())</f>
        <v>71.05</v>
      </c>
      <c r="J660" s="0" t="n">
        <f aca="false">VLOOKUP(H660,'Raw data'!$A$3:$L$1417,5,FALSE())</f>
        <v>56.14</v>
      </c>
      <c r="K660" s="0" t="n">
        <f aca="false">VLOOKUP($H660,'Raw data'!$A$3:$L$1417,10,FALSE())</f>
        <v>52.5</v>
      </c>
      <c r="L660" s="0" t="n">
        <f aca="false">VLOOKUP($H660,'Raw data'!$A$3:$L$1417,3,FALSE())</f>
        <v>68</v>
      </c>
      <c r="M660" s="0" t="n">
        <f aca="false">VLOOKUP($H660,'Raw data'!$A$3:$L$1417,4,FALSE())</f>
        <v>42.67</v>
      </c>
      <c r="N660" s="0" t="e">
        <f aca="false">VLOOKUP($H660,'Raw data'!$A$3:$L$1417,2,FALSE())</f>
        <v>#N/A</v>
      </c>
      <c r="O660" s="0" t="n">
        <f aca="false">VLOOKUP($H660,'Raw data'!$A$3:$L$1417,10,FALSE())</f>
        <v>52.5</v>
      </c>
      <c r="P660" s="0" t="n">
        <f aca="false">VLOOKUP($H660,'Raw data'!$M$3:$N$1243,2,FALSE())</f>
        <v>56.43</v>
      </c>
    </row>
    <row r="661" customFormat="false" ht="12.75" hidden="false" customHeight="false" outlineLevel="0" collapsed="false">
      <c r="A661" s="96" t="n">
        <v>36461</v>
      </c>
      <c r="B661" s="0" t="n">
        <v>30.24</v>
      </c>
      <c r="E661" s="96" t="n">
        <f aca="false">CHOOSE(IF(WEEKDAY(E660+1,2)=6,1,IF(WEEKDAY(E660+1,2)=7,2,3)),IF(ISNUMBER(MATCH(E660+3,$Q$3:$Q$56,0)),E660+4,E660+3),IF(ISNUMBER(MATCH(E660+2,$Q$3:$Q$56,0)),E660+3,E660+2),IF(ISNUMBER(MATCH(E660+1,$Q$3:$Q$56,0)),E660+2,E660+1))</f>
        <v>36671</v>
      </c>
      <c r="F661" s="0" t="n">
        <f aca="false">VLOOKUP(E661,$A$3:$B$1257,2,FALSE())</f>
        <v>75.61</v>
      </c>
      <c r="H661" s="96" t="n">
        <f aca="true">OFFSET($E$3,IF(ISNUMBER(VLOOKUP(OFFSET($E$3,MATCH(H660,$E$3:$E$1028,0),0),$E$3:$F$1067,2,FALSE())),MATCH(H660,$E$3:$E$1028,0),MATCH(H660,$E$3:$E$1028,0)+1),0)</f>
        <v>36689</v>
      </c>
      <c r="I661" s="0" t="n">
        <f aca="false">VLOOKUP(H661,$A$3:$B$1257,2,FALSE())</f>
        <v>72.77</v>
      </c>
      <c r="J661" s="0" t="n">
        <f aca="false">VLOOKUP(H661,'Raw data'!$A$3:$L$1417,5,FALSE())</f>
        <v>67.47</v>
      </c>
      <c r="K661" s="0" t="e">
        <f aca="false">VLOOKUP($H661,'Raw data'!$A$3:$L$1417,10,FALSE())</f>
        <v>#N/A</v>
      </c>
      <c r="L661" s="0" t="e">
        <f aca="false">VLOOKUP($H661,'Raw data'!$A$3:$L$1417,3,FALSE())</f>
        <v>#N/A</v>
      </c>
      <c r="M661" s="0" t="n">
        <f aca="false">VLOOKUP($H661,'Raw data'!$A$3:$L$1417,4,FALSE())</f>
        <v>69.2</v>
      </c>
      <c r="N661" s="0" t="e">
        <f aca="false">VLOOKUP($H661,'Raw data'!$A$3:$L$1417,2,FALSE())</f>
        <v>#N/A</v>
      </c>
      <c r="O661" s="0" t="e">
        <f aca="false">VLOOKUP($H661,'Raw data'!$A$3:$L$1417,10,FALSE())</f>
        <v>#N/A</v>
      </c>
      <c r="P661" s="0" t="n">
        <f aca="false">VLOOKUP($H661,'Raw data'!$M$3:$N$1243,2,FALSE())</f>
        <v>90.19</v>
      </c>
    </row>
    <row r="662" customFormat="false" ht="12.75" hidden="false" customHeight="false" outlineLevel="0" collapsed="false">
      <c r="A662" s="96" t="n">
        <v>36462</v>
      </c>
      <c r="B662" s="0" t="n">
        <v>30.35</v>
      </c>
      <c r="E662" s="96" t="n">
        <f aca="false">CHOOSE(IF(WEEKDAY(E661+1,2)=6,1,IF(WEEKDAY(E661+1,2)=7,2,3)),IF(ISNUMBER(MATCH(E661+3,$Q$3:$Q$56,0)),E661+4,E661+3),IF(ISNUMBER(MATCH(E661+2,$Q$3:$Q$56,0)),E661+3,E661+2),IF(ISNUMBER(MATCH(E661+1,$Q$3:$Q$56,0)),E661+2,E661+1))</f>
        <v>36672</v>
      </c>
      <c r="F662" s="0" t="n">
        <f aca="false">VLOOKUP(E662,$A$3:$B$1257,2,FALSE())</f>
        <v>70.57</v>
      </c>
      <c r="H662" s="96" t="n">
        <f aca="true">OFFSET($E$3,IF(ISNUMBER(VLOOKUP(OFFSET($E$3,MATCH(H661,$E$3:$E$1028,0),0),$E$3:$F$1067,2,FALSE())),MATCH(H661,$E$3:$E$1028,0),MATCH(H661,$E$3:$E$1028,0)+1),0)</f>
        <v>36690</v>
      </c>
      <c r="I662" s="0" t="n">
        <f aca="false">VLOOKUP(H662,$A$3:$B$1257,2,FALSE())</f>
        <v>46.47</v>
      </c>
      <c r="J662" s="0" t="n">
        <f aca="false">VLOOKUP(H662,'Raw data'!$A$3:$L$1417,5,FALSE())</f>
        <v>50.63</v>
      </c>
      <c r="K662" s="0" t="n">
        <f aca="false">VLOOKUP($H662,'Raw data'!$A$3:$L$1417,10,FALSE())</f>
        <v>49</v>
      </c>
      <c r="L662" s="0" t="e">
        <f aca="false">VLOOKUP($H662,'Raw data'!$A$3:$L$1417,3,FALSE())</f>
        <v>#N/A</v>
      </c>
      <c r="M662" s="0" t="n">
        <f aca="false">VLOOKUP($H662,'Raw data'!$A$3:$L$1417,4,FALSE())</f>
        <v>40.36</v>
      </c>
      <c r="N662" s="0" t="e">
        <f aca="false">VLOOKUP($H662,'Raw data'!$A$3:$L$1417,2,FALSE())</f>
        <v>#N/A</v>
      </c>
      <c r="O662" s="0" t="n">
        <f aca="false">VLOOKUP($H662,'Raw data'!$A$3:$L$1417,10,FALSE())</f>
        <v>49</v>
      </c>
      <c r="P662" s="0" t="n">
        <f aca="false">VLOOKUP($H662,'Raw data'!$M$3:$N$1243,2,FALSE())</f>
        <v>35.55</v>
      </c>
    </row>
    <row r="663" customFormat="false" ht="12.75" hidden="false" customHeight="false" outlineLevel="0" collapsed="false">
      <c r="A663" s="96" t="n">
        <v>36463</v>
      </c>
      <c r="B663" s="0" t="n">
        <v>23.21</v>
      </c>
      <c r="E663" s="96" t="n">
        <f aca="false">CHOOSE(IF(WEEKDAY(E662+1,2)=6,1,IF(WEEKDAY(E662+1,2)=7,2,3)),IF(ISNUMBER(MATCH(E662+3,$Q$3:$Q$56,0)),E662+4,E662+3),IF(ISNUMBER(MATCH(E662+2,$Q$3:$Q$56,0)),E662+3,E662+2),IF(ISNUMBER(MATCH(E662+1,$Q$3:$Q$56,0)),E662+2,E662+1))</f>
        <v>36676</v>
      </c>
      <c r="F663" s="0" t="n">
        <f aca="false">VLOOKUP(E663,$A$3:$B$1257,2,FALSE())</f>
        <v>62.63</v>
      </c>
      <c r="H663" s="96" t="n">
        <f aca="true">OFFSET($E$3,IF(ISNUMBER(VLOOKUP(OFFSET($E$3,MATCH(H662,$E$3:$E$1028,0),0),$E$3:$F$1067,2,FALSE())),MATCH(H662,$E$3:$E$1028,0),MATCH(H662,$E$3:$E$1028,0)+1),0)</f>
        <v>36691</v>
      </c>
      <c r="I663" s="0" t="n">
        <f aca="false">VLOOKUP(H663,$A$3:$B$1257,2,FALSE())</f>
        <v>46.19</v>
      </c>
      <c r="J663" s="0" t="n">
        <f aca="false">VLOOKUP(H663,'Raw data'!$A$3:$L$1417,5,FALSE())</f>
        <v>49.01</v>
      </c>
      <c r="K663" s="0" t="n">
        <f aca="false">VLOOKUP($H663,'Raw data'!$A$3:$L$1417,10,FALSE())</f>
        <v>53.17</v>
      </c>
      <c r="L663" s="0" t="e">
        <f aca="false">VLOOKUP($H663,'Raw data'!$A$3:$L$1417,3,FALSE())</f>
        <v>#N/A</v>
      </c>
      <c r="M663" s="0" t="n">
        <f aca="false">VLOOKUP($H663,'Raw data'!$A$3:$L$1417,4,FALSE())</f>
        <v>35.7</v>
      </c>
      <c r="N663" s="0" t="e">
        <f aca="false">VLOOKUP($H663,'Raw data'!$A$3:$L$1417,2,FALSE())</f>
        <v>#N/A</v>
      </c>
      <c r="O663" s="0" t="n">
        <f aca="false">VLOOKUP($H663,'Raw data'!$A$3:$L$1417,10,FALSE())</f>
        <v>53.17</v>
      </c>
      <c r="P663" s="0" t="n">
        <f aca="false">VLOOKUP($H663,'Raw data'!$M$3:$N$1243,2,FALSE())</f>
        <v>39.27</v>
      </c>
    </row>
    <row r="664" customFormat="false" ht="12.75" hidden="false" customHeight="false" outlineLevel="0" collapsed="false">
      <c r="A664" s="96" t="n">
        <v>36464</v>
      </c>
      <c r="B664" s="0" t="n">
        <v>23.21</v>
      </c>
      <c r="E664" s="96" t="n">
        <f aca="false">CHOOSE(IF(WEEKDAY(E663+1,2)=6,1,IF(WEEKDAY(E663+1,2)=7,2,3)),IF(ISNUMBER(MATCH(E663+3,$Q$3:$Q$56,0)),E663+4,E663+3),IF(ISNUMBER(MATCH(E663+2,$Q$3:$Q$56,0)),E663+3,E663+2),IF(ISNUMBER(MATCH(E663+1,$Q$3:$Q$56,0)),E663+2,E663+1))</f>
        <v>36677</v>
      </c>
      <c r="F664" s="0" t="n">
        <f aca="false">VLOOKUP(E664,$A$3:$B$1257,2,FALSE())</f>
        <v>58.85</v>
      </c>
      <c r="H664" s="96" t="n">
        <f aca="true">OFFSET($E$3,IF(ISNUMBER(VLOOKUP(OFFSET($E$3,MATCH(H663,$E$3:$E$1028,0),0),$E$3:$F$1067,2,FALSE())),MATCH(H663,$E$3:$E$1028,0),MATCH(H663,$E$3:$E$1028,0)+1),0)</f>
        <v>36692</v>
      </c>
      <c r="I664" s="0" t="n">
        <f aca="false">VLOOKUP(H664,$A$3:$B$1257,2,FALSE())</f>
        <v>48.98</v>
      </c>
      <c r="J664" s="0" t="n">
        <f aca="false">VLOOKUP(H664,'Raw data'!$A$3:$L$1417,5,FALSE())</f>
        <v>43.55</v>
      </c>
      <c r="K664" s="0" t="n">
        <f aca="false">VLOOKUP($H664,'Raw data'!$A$3:$L$1417,10,FALSE())</f>
        <v>49.5</v>
      </c>
      <c r="L664" s="0" t="n">
        <f aca="false">VLOOKUP($H664,'Raw data'!$A$3:$L$1417,3,FALSE())</f>
        <v>65</v>
      </c>
      <c r="M664" s="0" t="n">
        <f aca="false">VLOOKUP($H664,'Raw data'!$A$3:$L$1417,4,FALSE())</f>
        <v>34.42</v>
      </c>
      <c r="N664" s="0" t="e">
        <f aca="false">VLOOKUP($H664,'Raw data'!$A$3:$L$1417,2,FALSE())</f>
        <v>#N/A</v>
      </c>
      <c r="O664" s="0" t="n">
        <f aca="false">VLOOKUP($H664,'Raw data'!$A$3:$L$1417,10,FALSE())</f>
        <v>49.5</v>
      </c>
      <c r="P664" s="0" t="n">
        <f aca="false">VLOOKUP($H664,'Raw data'!$M$3:$N$1243,2,FALSE())</f>
        <v>42.19</v>
      </c>
    </row>
    <row r="665" customFormat="false" ht="12.75" hidden="false" customHeight="false" outlineLevel="0" collapsed="false">
      <c r="A665" s="96" t="n">
        <v>36465</v>
      </c>
      <c r="B665" s="0" t="n">
        <v>30.56</v>
      </c>
      <c r="E665" s="96" t="n">
        <f aca="false">CHOOSE(IF(WEEKDAY(E664+1,2)=6,1,IF(WEEKDAY(E664+1,2)=7,2,3)),IF(ISNUMBER(MATCH(E664+3,$Q$3:$Q$56,0)),E664+4,E664+3),IF(ISNUMBER(MATCH(E664+2,$Q$3:$Q$56,0)),E664+3,E664+2),IF(ISNUMBER(MATCH(E664+1,$Q$3:$Q$56,0)),E664+2,E664+1))</f>
        <v>36678</v>
      </c>
      <c r="F665" s="0" t="n">
        <f aca="false">VLOOKUP(E665,$A$3:$B$1257,2,FALSE())</f>
        <v>99.17</v>
      </c>
      <c r="H665" s="96" t="n">
        <f aca="true">OFFSET($E$3,IF(ISNUMBER(VLOOKUP(OFFSET($E$3,MATCH(H664,$E$3:$E$1028,0),0),$E$3:$F$1067,2,FALSE())),MATCH(H664,$E$3:$E$1028,0),MATCH(H664,$E$3:$E$1028,0)+1),0)</f>
        <v>36693</v>
      </c>
      <c r="I665" s="0" t="n">
        <f aca="false">VLOOKUP(H665,$A$3:$B$1257,2,FALSE())</f>
        <v>94.88</v>
      </c>
      <c r="J665" s="0" t="n">
        <f aca="false">VLOOKUP(H665,'Raw data'!$A$3:$L$1417,5,FALSE())</f>
        <v>44.98</v>
      </c>
      <c r="K665" s="0" t="n">
        <f aca="false">VLOOKUP($H665,'Raw data'!$A$3:$L$1417,10,FALSE())</f>
        <v>52.5</v>
      </c>
      <c r="L665" s="0" t="e">
        <f aca="false">VLOOKUP($H665,'Raw data'!$A$3:$L$1417,3,FALSE())</f>
        <v>#N/A</v>
      </c>
      <c r="M665" s="0" t="n">
        <f aca="false">VLOOKUP($H665,'Raw data'!$A$3:$L$1417,4,FALSE())</f>
        <v>60.5</v>
      </c>
      <c r="N665" s="0" t="e">
        <f aca="false">VLOOKUP($H665,'Raw data'!$A$3:$L$1417,2,FALSE())</f>
        <v>#N/A</v>
      </c>
      <c r="O665" s="0" t="n">
        <f aca="false">VLOOKUP($H665,'Raw data'!$A$3:$L$1417,10,FALSE())</f>
        <v>52.5</v>
      </c>
      <c r="P665" s="0" t="n">
        <f aca="false">VLOOKUP($H665,'Raw data'!$M$3:$N$1243,2,FALSE())</f>
        <v>53.28</v>
      </c>
    </row>
    <row r="666" customFormat="false" ht="12.75" hidden="false" customHeight="false" outlineLevel="0" collapsed="false">
      <c r="A666" s="96" t="n">
        <v>36466</v>
      </c>
      <c r="B666" s="0" t="n">
        <v>30.22</v>
      </c>
      <c r="E666" s="96" t="n">
        <f aca="false">CHOOSE(IF(WEEKDAY(E665+1,2)=6,1,IF(WEEKDAY(E665+1,2)=7,2,3)),IF(ISNUMBER(MATCH(E665+3,$Q$3:$Q$56,0)),E665+4,E665+3),IF(ISNUMBER(MATCH(E665+2,$Q$3:$Q$56,0)),E665+3,E665+2),IF(ISNUMBER(MATCH(E665+1,$Q$3:$Q$56,0)),E665+2,E665+1))</f>
        <v>36679</v>
      </c>
      <c r="F666" s="0" t="n">
        <f aca="false">VLOOKUP(E666,$A$3:$B$1257,2,FALSE())</f>
        <v>84.07</v>
      </c>
      <c r="H666" s="96" t="n">
        <f aca="true">OFFSET($E$3,IF(ISNUMBER(VLOOKUP(OFFSET($E$3,MATCH(H665,$E$3:$E$1028,0),0),$E$3:$F$1067,2,FALSE())),MATCH(H665,$E$3:$E$1028,0),MATCH(H665,$E$3:$E$1028,0)+1),0)</f>
        <v>36696</v>
      </c>
      <c r="I666" s="0" t="n">
        <f aca="false">VLOOKUP(H666,$A$3:$B$1257,2,FALSE())</f>
        <v>49.14</v>
      </c>
      <c r="J666" s="0" t="n">
        <f aca="false">VLOOKUP(H666,'Raw data'!$A$3:$L$1417,5,FALSE())</f>
        <v>38.64</v>
      </c>
      <c r="K666" s="0" t="n">
        <f aca="false">VLOOKUP($H666,'Raw data'!$A$3:$L$1417,10,FALSE())</f>
        <v>56</v>
      </c>
      <c r="L666" s="0" t="n">
        <f aca="false">VLOOKUP($H666,'Raw data'!$A$3:$L$1417,3,FALSE())</f>
        <v>59.5</v>
      </c>
      <c r="M666" s="0" t="n">
        <f aca="false">VLOOKUP($H666,'Raw data'!$A$3:$L$1417,4,FALSE())</f>
        <v>36.05</v>
      </c>
      <c r="N666" s="0" t="e">
        <f aca="false">VLOOKUP($H666,'Raw data'!$A$3:$L$1417,2,FALSE())</f>
        <v>#N/A</v>
      </c>
      <c r="O666" s="0" t="n">
        <f aca="false">VLOOKUP($H666,'Raw data'!$A$3:$L$1417,10,FALSE())</f>
        <v>56</v>
      </c>
      <c r="P666" s="0" t="n">
        <f aca="false">VLOOKUP($H666,'Raw data'!$M$3:$N$1243,2,FALSE())</f>
        <v>37.76</v>
      </c>
    </row>
    <row r="667" customFormat="false" ht="12.75" hidden="false" customHeight="false" outlineLevel="0" collapsed="false">
      <c r="A667" s="96" t="n">
        <v>36467</v>
      </c>
      <c r="B667" s="0" t="n">
        <v>31.48</v>
      </c>
      <c r="E667" s="96" t="n">
        <f aca="false">CHOOSE(IF(WEEKDAY(E666+1,2)=6,1,IF(WEEKDAY(E666+1,2)=7,2,3)),IF(ISNUMBER(MATCH(E666+3,$Q$3:$Q$56,0)),E666+4,E666+3),IF(ISNUMBER(MATCH(E666+2,$Q$3:$Q$56,0)),E666+3,E666+2),IF(ISNUMBER(MATCH(E666+1,$Q$3:$Q$56,0)),E666+2,E666+1))</f>
        <v>36682</v>
      </c>
      <c r="F667" s="0" t="n">
        <f aca="false">VLOOKUP(E667,$A$3:$B$1257,2,FALSE())</f>
        <v>51.17</v>
      </c>
      <c r="H667" s="96" t="n">
        <f aca="true">OFFSET($E$3,IF(ISNUMBER(VLOOKUP(OFFSET($E$3,MATCH(H666,$E$3:$E$1028,0),0),$E$3:$F$1067,2,FALSE())),MATCH(H666,$E$3:$E$1028,0),MATCH(H666,$E$3:$E$1028,0)+1),0)</f>
        <v>36697</v>
      </c>
      <c r="I667" s="0" t="n">
        <f aca="false">VLOOKUP(H667,$A$3:$B$1257,2,FALSE())</f>
        <v>49.93</v>
      </c>
      <c r="J667" s="0" t="n">
        <f aca="false">VLOOKUP(H667,'Raw data'!$A$3:$L$1417,5,FALSE())</f>
        <v>37.19</v>
      </c>
      <c r="K667" s="0" t="n">
        <f aca="false">VLOOKUP($H667,'Raw data'!$A$3:$L$1417,10,FALSE())</f>
        <v>48</v>
      </c>
      <c r="L667" s="0" t="e">
        <f aca="false">VLOOKUP($H667,'Raw data'!$A$3:$L$1417,3,FALSE())</f>
        <v>#N/A</v>
      </c>
      <c r="M667" s="0" t="n">
        <f aca="false">VLOOKUP($H667,'Raw data'!$A$3:$L$1417,4,FALSE())</f>
        <v>45</v>
      </c>
      <c r="N667" s="0" t="e">
        <f aca="false">VLOOKUP($H667,'Raw data'!$A$3:$L$1417,2,FALSE())</f>
        <v>#N/A</v>
      </c>
      <c r="O667" s="0" t="n">
        <f aca="false">VLOOKUP($H667,'Raw data'!$A$3:$L$1417,10,FALSE())</f>
        <v>48</v>
      </c>
      <c r="P667" s="0" t="n">
        <f aca="false">VLOOKUP($H667,'Raw data'!$M$3:$N$1243,2,FALSE())</f>
        <v>37.35</v>
      </c>
    </row>
    <row r="668" customFormat="false" ht="12.75" hidden="false" customHeight="false" outlineLevel="0" collapsed="false">
      <c r="A668" s="96" t="n">
        <v>36468</v>
      </c>
      <c r="B668" s="0" t="n">
        <v>33.34</v>
      </c>
      <c r="E668" s="96" t="n">
        <f aca="false">CHOOSE(IF(WEEKDAY(E667+1,2)=6,1,IF(WEEKDAY(E667+1,2)=7,2,3)),IF(ISNUMBER(MATCH(E667+3,$Q$3:$Q$56,0)),E667+4,E667+3),IF(ISNUMBER(MATCH(E667+2,$Q$3:$Q$56,0)),E667+3,E667+2),IF(ISNUMBER(MATCH(E667+1,$Q$3:$Q$56,0)),E667+2,E667+1))</f>
        <v>36683</v>
      </c>
      <c r="F668" s="0" t="n">
        <f aca="false">VLOOKUP(E668,$A$3:$B$1257,2,FALSE())</f>
        <v>45.73</v>
      </c>
      <c r="H668" s="96" t="n">
        <f aca="true">OFFSET($E$3,IF(ISNUMBER(VLOOKUP(OFFSET($E$3,MATCH(H667,$E$3:$E$1028,0),0),$E$3:$F$1067,2,FALSE())),MATCH(H667,$E$3:$E$1028,0),MATCH(H667,$E$3:$E$1028,0)+1),0)</f>
        <v>36698</v>
      </c>
      <c r="I668" s="0" t="n">
        <f aca="false">VLOOKUP(H668,$A$3:$B$1257,2,FALSE())</f>
        <v>48.56</v>
      </c>
      <c r="J668" s="0" t="n">
        <f aca="false">VLOOKUP(H668,'Raw data'!$A$3:$L$1417,5,FALSE())</f>
        <v>34.86</v>
      </c>
      <c r="K668" s="0" t="n">
        <f aca="false">VLOOKUP($H668,'Raw data'!$A$3:$L$1417,10,FALSE())</f>
        <v>50</v>
      </c>
      <c r="L668" s="0" t="e">
        <f aca="false">VLOOKUP($H668,'Raw data'!$A$3:$L$1417,3,FALSE())</f>
        <v>#N/A</v>
      </c>
      <c r="M668" s="0" t="n">
        <f aca="false">VLOOKUP($H668,'Raw data'!$A$3:$L$1417,4,FALSE())</f>
        <v>36.07</v>
      </c>
      <c r="N668" s="0" t="e">
        <f aca="false">VLOOKUP($H668,'Raw data'!$A$3:$L$1417,2,FALSE())</f>
        <v>#N/A</v>
      </c>
      <c r="O668" s="0" t="n">
        <f aca="false">VLOOKUP($H668,'Raw data'!$A$3:$L$1417,10,FALSE())</f>
        <v>50</v>
      </c>
      <c r="P668" s="0" t="n">
        <f aca="false">VLOOKUP($H668,'Raw data'!$M$3:$N$1243,2,FALSE())</f>
        <v>29.48</v>
      </c>
    </row>
    <row r="669" customFormat="false" ht="12.75" hidden="false" customHeight="false" outlineLevel="0" collapsed="false">
      <c r="A669" s="96" t="n">
        <v>36469</v>
      </c>
      <c r="B669" s="0" t="n">
        <v>30.41</v>
      </c>
      <c r="E669" s="96" t="n">
        <f aca="false">CHOOSE(IF(WEEKDAY(E668+1,2)=6,1,IF(WEEKDAY(E668+1,2)=7,2,3)),IF(ISNUMBER(MATCH(E668+3,$Q$3:$Q$56,0)),E668+4,E668+3),IF(ISNUMBER(MATCH(E668+2,$Q$3:$Q$56,0)),E668+3,E668+2),IF(ISNUMBER(MATCH(E668+1,$Q$3:$Q$56,0)),E668+2,E668+1))</f>
        <v>36684</v>
      </c>
      <c r="F669" s="0" t="n">
        <f aca="false">VLOOKUP(E669,$A$3:$B$1257,2,FALSE())</f>
        <v>54.21</v>
      </c>
      <c r="H669" s="96" t="n">
        <f aca="true">OFFSET($E$3,IF(ISNUMBER(VLOOKUP(OFFSET($E$3,MATCH(H668,$E$3:$E$1028,0),0),$E$3:$F$1067,2,FALSE())),MATCH(H668,$E$3:$E$1028,0),MATCH(H668,$E$3:$E$1028,0)+1),0)</f>
        <v>36699</v>
      </c>
      <c r="I669" s="0" t="n">
        <f aca="false">VLOOKUP(H669,$A$3:$B$1257,2,FALSE())</f>
        <v>59.58</v>
      </c>
      <c r="J669" s="0" t="n">
        <f aca="false">VLOOKUP(H669,'Raw data'!$A$3:$L$1417,5,FALSE())</f>
        <v>46.7</v>
      </c>
      <c r="K669" s="0" t="n">
        <f aca="false">VLOOKUP($H669,'Raw data'!$A$3:$L$1417,10,FALSE())</f>
        <v>59.17</v>
      </c>
      <c r="L669" s="0" t="e">
        <f aca="false">VLOOKUP($H669,'Raw data'!$A$3:$L$1417,3,FALSE())</f>
        <v>#N/A</v>
      </c>
      <c r="M669" s="0" t="n">
        <f aca="false">VLOOKUP($H669,'Raw data'!$A$3:$L$1417,4,FALSE())</f>
        <v>38.7</v>
      </c>
      <c r="N669" s="0" t="e">
        <f aca="false">VLOOKUP($H669,'Raw data'!$A$3:$L$1417,2,FALSE())</f>
        <v>#N/A</v>
      </c>
      <c r="O669" s="0" t="n">
        <f aca="false">VLOOKUP($H669,'Raw data'!$A$3:$L$1417,10,FALSE())</f>
        <v>59.17</v>
      </c>
      <c r="P669" s="0" t="n">
        <f aca="false">VLOOKUP($H669,'Raw data'!$M$3:$N$1243,2,FALSE())</f>
        <v>42.95</v>
      </c>
    </row>
    <row r="670" customFormat="false" ht="12.75" hidden="false" customHeight="false" outlineLevel="0" collapsed="false">
      <c r="A670" s="96" t="n">
        <v>36470</v>
      </c>
      <c r="B670" s="0" t="n">
        <v>20.5</v>
      </c>
      <c r="E670" s="96" t="n">
        <f aca="false">CHOOSE(IF(WEEKDAY(E669+1,2)=6,1,IF(WEEKDAY(E669+1,2)=7,2,3)),IF(ISNUMBER(MATCH(E669+3,$Q$3:$Q$56,0)),E669+4,E669+3),IF(ISNUMBER(MATCH(E669+2,$Q$3:$Q$56,0)),E669+3,E669+2),IF(ISNUMBER(MATCH(E669+1,$Q$3:$Q$56,0)),E669+2,E669+1))</f>
        <v>36685</v>
      </c>
      <c r="F670" s="0" t="n">
        <f aca="false">VLOOKUP(E670,$A$3:$B$1257,2,FALSE())</f>
        <v>48.55</v>
      </c>
      <c r="H670" s="96" t="n">
        <f aca="true">OFFSET($E$3,IF(ISNUMBER(VLOOKUP(OFFSET($E$3,MATCH(H669,$E$3:$E$1028,0),0),$E$3:$F$1067,2,FALSE())),MATCH(H669,$E$3:$E$1028,0),MATCH(H669,$E$3:$E$1028,0)+1),0)</f>
        <v>36700</v>
      </c>
      <c r="I670" s="0" t="n">
        <f aca="false">VLOOKUP(H670,$A$3:$B$1257,2,FALSE())</f>
        <v>63.71</v>
      </c>
      <c r="J670" s="0" t="n">
        <f aca="false">VLOOKUP(H670,'Raw data'!$A$3:$L$1417,5,FALSE())</f>
        <v>52.85</v>
      </c>
      <c r="K670" s="0" t="n">
        <f aca="false">VLOOKUP($H670,'Raw data'!$A$3:$L$1417,10,FALSE())</f>
        <v>56</v>
      </c>
      <c r="L670" s="0" t="e">
        <f aca="false">VLOOKUP($H670,'Raw data'!$A$3:$L$1417,3,FALSE())</f>
        <v>#N/A</v>
      </c>
      <c r="M670" s="0" t="n">
        <f aca="false">VLOOKUP($H670,'Raw data'!$A$3:$L$1417,4,FALSE())</f>
        <v>35.39</v>
      </c>
      <c r="N670" s="0" t="e">
        <f aca="false">VLOOKUP($H670,'Raw data'!$A$3:$L$1417,2,FALSE())</f>
        <v>#N/A</v>
      </c>
      <c r="O670" s="0" t="n">
        <f aca="false">VLOOKUP($H670,'Raw data'!$A$3:$L$1417,10,FALSE())</f>
        <v>56</v>
      </c>
      <c r="P670" s="0" t="n">
        <f aca="false">VLOOKUP($H670,'Raw data'!$M$3:$N$1243,2,FALSE())</f>
        <v>45.84</v>
      </c>
    </row>
    <row r="671" customFormat="false" ht="12.75" hidden="false" customHeight="false" outlineLevel="0" collapsed="false">
      <c r="A671" s="96" t="n">
        <v>36471</v>
      </c>
      <c r="B671" s="0" t="n">
        <v>20.5</v>
      </c>
      <c r="E671" s="96" t="n">
        <f aca="false">CHOOSE(IF(WEEKDAY(E670+1,2)=6,1,IF(WEEKDAY(E670+1,2)=7,2,3)),IF(ISNUMBER(MATCH(E670+3,$Q$3:$Q$56,0)),E670+4,E670+3),IF(ISNUMBER(MATCH(E670+2,$Q$3:$Q$56,0)),E670+3,E670+2),IF(ISNUMBER(MATCH(E670+1,$Q$3:$Q$56,0)),E670+2,E670+1))</f>
        <v>36686</v>
      </c>
      <c r="F671" s="0" t="n">
        <f aca="false">VLOOKUP(E671,$A$3:$B$1257,2,FALSE())</f>
        <v>71.05</v>
      </c>
      <c r="H671" s="96" t="n">
        <f aca="true">OFFSET($E$3,IF(ISNUMBER(VLOOKUP(OFFSET($E$3,MATCH(H670,$E$3:$E$1028,0),0),$E$3:$F$1067,2,FALSE())),MATCH(H670,$E$3:$E$1028,0),MATCH(H670,$E$3:$E$1028,0)+1),0)</f>
        <v>36703</v>
      </c>
      <c r="I671" s="0" t="n">
        <f aca="false">VLOOKUP(H671,$A$3:$B$1257,2,FALSE())</f>
        <v>88.87</v>
      </c>
      <c r="J671" s="0" t="n">
        <f aca="false">VLOOKUP(H671,'Raw data'!$A$3:$L$1417,5,FALSE())</f>
        <v>52.27</v>
      </c>
      <c r="K671" s="0" t="n">
        <f aca="false">VLOOKUP($H671,'Raw data'!$A$3:$L$1417,10,FALSE())</f>
        <v>51</v>
      </c>
      <c r="L671" s="0" t="n">
        <f aca="false">VLOOKUP($H671,'Raw data'!$A$3:$L$1417,3,FALSE())</f>
        <v>75</v>
      </c>
      <c r="M671" s="0" t="n">
        <f aca="false">VLOOKUP($H671,'Raw data'!$A$3:$L$1417,4,FALSE())</f>
        <v>41.97</v>
      </c>
      <c r="N671" s="0" t="e">
        <f aca="false">VLOOKUP($H671,'Raw data'!$A$3:$L$1417,2,FALSE())</f>
        <v>#N/A</v>
      </c>
      <c r="O671" s="0" t="n">
        <f aca="false">VLOOKUP($H671,'Raw data'!$A$3:$L$1417,10,FALSE())</f>
        <v>51</v>
      </c>
      <c r="P671" s="0" t="n">
        <f aca="false">VLOOKUP($H671,'Raw data'!$M$3:$N$1243,2,FALSE())</f>
        <v>49.61</v>
      </c>
    </row>
    <row r="672" customFormat="false" ht="12.75" hidden="false" customHeight="false" outlineLevel="0" collapsed="false">
      <c r="A672" s="96" t="n">
        <v>36472</v>
      </c>
      <c r="B672" s="0" t="n">
        <v>30.94</v>
      </c>
      <c r="E672" s="96" t="n">
        <f aca="false">CHOOSE(IF(WEEKDAY(E671+1,2)=6,1,IF(WEEKDAY(E671+1,2)=7,2,3)),IF(ISNUMBER(MATCH(E671+3,$Q$3:$Q$56,0)),E671+4,E671+3),IF(ISNUMBER(MATCH(E671+2,$Q$3:$Q$56,0)),E671+3,E671+2),IF(ISNUMBER(MATCH(E671+1,$Q$3:$Q$56,0)),E671+2,E671+1))</f>
        <v>36689</v>
      </c>
      <c r="F672" s="0" t="n">
        <f aca="false">VLOOKUP(E672,$A$3:$B$1257,2,FALSE())</f>
        <v>72.77</v>
      </c>
      <c r="H672" s="96" t="n">
        <f aca="true">OFFSET($E$3,IF(ISNUMBER(VLOOKUP(OFFSET($E$3,MATCH(H671,$E$3:$E$1028,0),0),$E$3:$F$1067,2,FALSE())),MATCH(H671,$E$3:$E$1028,0),MATCH(H671,$E$3:$E$1028,0)+1),0)</f>
        <v>36704</v>
      </c>
      <c r="I672" s="0" t="n">
        <f aca="false">VLOOKUP(H672,$A$3:$B$1257,2,FALSE())</f>
        <v>265.17</v>
      </c>
      <c r="J672" s="0" t="n">
        <f aca="false">VLOOKUP(H672,'Raw data'!$A$3:$L$1417,5,FALSE())</f>
        <v>47.32</v>
      </c>
      <c r="K672" s="0" t="n">
        <f aca="false">VLOOKUP($H672,'Raw data'!$A$3:$L$1417,10,FALSE())</f>
        <v>54.63</v>
      </c>
      <c r="L672" s="0" t="n">
        <f aca="false">VLOOKUP($H672,'Raw data'!$A$3:$L$1417,3,FALSE())</f>
        <v>250</v>
      </c>
      <c r="M672" s="0" t="n">
        <f aca="false">VLOOKUP($H672,'Raw data'!$A$3:$L$1417,4,FALSE())</f>
        <v>80</v>
      </c>
      <c r="N672" s="0" t="e">
        <f aca="false">VLOOKUP($H672,'Raw data'!$A$3:$L$1417,2,FALSE())</f>
        <v>#N/A</v>
      </c>
      <c r="O672" s="0" t="n">
        <f aca="false">VLOOKUP($H672,'Raw data'!$A$3:$L$1417,10,FALSE())</f>
        <v>54.63</v>
      </c>
      <c r="P672" s="0" t="n">
        <f aca="false">VLOOKUP($H672,'Raw data'!$M$3:$N$1243,2,FALSE())</f>
        <v>75.26</v>
      </c>
    </row>
    <row r="673" customFormat="false" ht="12.75" hidden="false" customHeight="false" outlineLevel="0" collapsed="false">
      <c r="A673" s="96" t="n">
        <v>36473</v>
      </c>
      <c r="B673" s="0" t="n">
        <v>29.61</v>
      </c>
      <c r="E673" s="96" t="n">
        <f aca="false">CHOOSE(IF(WEEKDAY(E672+1,2)=6,1,IF(WEEKDAY(E672+1,2)=7,2,3)),IF(ISNUMBER(MATCH(E672+3,$Q$3:$Q$56,0)),E672+4,E672+3),IF(ISNUMBER(MATCH(E672+2,$Q$3:$Q$56,0)),E672+3,E672+2),IF(ISNUMBER(MATCH(E672+1,$Q$3:$Q$56,0)),E672+2,E672+1))</f>
        <v>36690</v>
      </c>
      <c r="F673" s="0" t="n">
        <f aca="false">VLOOKUP(E673,$A$3:$B$1257,2,FALSE())</f>
        <v>46.47</v>
      </c>
      <c r="H673" s="96" t="n">
        <f aca="true">OFFSET($E$3,IF(ISNUMBER(VLOOKUP(OFFSET($E$3,MATCH(H672,$E$3:$E$1028,0),0),$E$3:$F$1067,2,FALSE())),MATCH(H672,$E$3:$E$1028,0),MATCH(H672,$E$3:$E$1028,0)+1),0)</f>
        <v>36705</v>
      </c>
      <c r="I673" s="0" t="n">
        <f aca="false">VLOOKUP(H673,$A$3:$B$1257,2,FALSE())</f>
        <v>100.13</v>
      </c>
      <c r="J673" s="0" t="n">
        <f aca="false">VLOOKUP(H673,'Raw data'!$A$3:$L$1417,5,FALSE())</f>
        <v>33.94</v>
      </c>
      <c r="K673" s="0" t="n">
        <f aca="false">VLOOKUP($H673,'Raw data'!$A$3:$L$1417,10,FALSE())</f>
        <v>42</v>
      </c>
      <c r="L673" s="0" t="n">
        <f aca="false">VLOOKUP($H673,'Raw data'!$A$3:$L$1417,3,FALSE())</f>
        <v>78.33</v>
      </c>
      <c r="M673" s="0" t="n">
        <f aca="false">VLOOKUP($H673,'Raw data'!$A$3:$L$1417,4,FALSE())</f>
        <v>45.5</v>
      </c>
      <c r="N673" s="0" t="e">
        <f aca="false">VLOOKUP($H673,'Raw data'!$A$3:$L$1417,2,FALSE())</f>
        <v>#N/A</v>
      </c>
      <c r="O673" s="0" t="n">
        <f aca="false">VLOOKUP($H673,'Raw data'!$A$3:$L$1417,10,FALSE())</f>
        <v>42</v>
      </c>
      <c r="P673" s="0" t="n">
        <f aca="false">VLOOKUP($H673,'Raw data'!$M$3:$N$1243,2,FALSE())</f>
        <v>42.39</v>
      </c>
    </row>
    <row r="674" customFormat="false" ht="12.75" hidden="false" customHeight="false" outlineLevel="0" collapsed="false">
      <c r="A674" s="96" t="n">
        <v>36474</v>
      </c>
      <c r="B674" s="0" t="n">
        <v>29.09</v>
      </c>
      <c r="E674" s="96" t="n">
        <f aca="false">CHOOSE(IF(WEEKDAY(E673+1,2)=6,1,IF(WEEKDAY(E673+1,2)=7,2,3)),IF(ISNUMBER(MATCH(E673+3,$Q$3:$Q$56,0)),E673+4,E673+3),IF(ISNUMBER(MATCH(E673+2,$Q$3:$Q$56,0)),E673+3,E673+2),IF(ISNUMBER(MATCH(E673+1,$Q$3:$Q$56,0)),E673+2,E673+1))</f>
        <v>36691</v>
      </c>
      <c r="F674" s="0" t="n">
        <f aca="false">VLOOKUP(E674,$A$3:$B$1257,2,FALSE())</f>
        <v>46.19</v>
      </c>
      <c r="H674" s="96" t="n">
        <f aca="true">OFFSET($E$3,IF(ISNUMBER(VLOOKUP(OFFSET($E$3,MATCH(H673,$E$3:$E$1028,0),0),$E$3:$F$1067,2,FALSE())),MATCH(H673,$E$3:$E$1028,0),MATCH(H673,$E$3:$E$1028,0)+1),0)</f>
        <v>36706</v>
      </c>
      <c r="I674" s="0" t="n">
        <f aca="false">VLOOKUP(H674,$A$3:$B$1257,2,FALSE())</f>
        <v>52.98</v>
      </c>
      <c r="J674" s="0" t="n">
        <f aca="false">VLOOKUP(H674,'Raw data'!$A$3:$L$1417,5,FALSE())</f>
        <v>27.39</v>
      </c>
      <c r="K674" s="0" t="n">
        <f aca="false">VLOOKUP($H674,'Raw data'!$A$3:$L$1417,10,FALSE())</f>
        <v>35</v>
      </c>
      <c r="L674" s="0" t="n">
        <f aca="false">VLOOKUP($H674,'Raw data'!$A$3:$L$1417,3,FALSE())</f>
        <v>66.33</v>
      </c>
      <c r="M674" s="0" t="n">
        <f aca="false">VLOOKUP($H674,'Raw data'!$A$3:$L$1417,4,FALSE())</f>
        <v>34.67</v>
      </c>
      <c r="N674" s="0" t="e">
        <f aca="false">VLOOKUP($H674,'Raw data'!$A$3:$L$1417,2,FALSE())</f>
        <v>#N/A</v>
      </c>
      <c r="O674" s="0" t="n">
        <f aca="false">VLOOKUP($H674,'Raw data'!$A$3:$L$1417,10,FALSE())</f>
        <v>35</v>
      </c>
      <c r="P674" s="0" t="n">
        <f aca="false">VLOOKUP($H674,'Raw data'!$M$3:$N$1243,2,FALSE())</f>
        <v>29.56</v>
      </c>
    </row>
    <row r="675" customFormat="false" ht="12.75" hidden="false" customHeight="false" outlineLevel="0" collapsed="false">
      <c r="A675" s="96" t="n">
        <v>36475</v>
      </c>
      <c r="B675" s="0" t="n">
        <v>30.08</v>
      </c>
      <c r="E675" s="96" t="n">
        <f aca="false">CHOOSE(IF(WEEKDAY(E674+1,2)=6,1,IF(WEEKDAY(E674+1,2)=7,2,3)),IF(ISNUMBER(MATCH(E674+3,$Q$3:$Q$56,0)),E674+4,E674+3),IF(ISNUMBER(MATCH(E674+2,$Q$3:$Q$56,0)),E674+3,E674+2),IF(ISNUMBER(MATCH(E674+1,$Q$3:$Q$56,0)),E674+2,E674+1))</f>
        <v>36692</v>
      </c>
      <c r="F675" s="0" t="n">
        <f aca="false">VLOOKUP(E675,$A$3:$B$1257,2,FALSE())</f>
        <v>48.98</v>
      </c>
      <c r="H675" s="96" t="n">
        <f aca="true">OFFSET($E$3,IF(ISNUMBER(VLOOKUP(OFFSET($E$3,MATCH(H674,$E$3:$E$1028,0),0),$E$3:$F$1067,2,FALSE())),MATCH(H674,$E$3:$E$1028,0),MATCH(H674,$E$3:$E$1028,0)+1),0)</f>
        <v>36707</v>
      </c>
      <c r="I675" s="0" t="n">
        <f aca="false">VLOOKUP(H675,$A$3:$B$1257,2,FALSE())</f>
        <v>59.22</v>
      </c>
      <c r="J675" s="0" t="n">
        <f aca="false">VLOOKUP(H675,'Raw data'!$A$3:$L$1417,5,FALSE())</f>
        <v>25.84</v>
      </c>
      <c r="K675" s="0" t="n">
        <f aca="false">VLOOKUP($H675,'Raw data'!$A$3:$L$1417,10,FALSE())</f>
        <v>35</v>
      </c>
      <c r="L675" s="0" t="n">
        <f aca="false">VLOOKUP($H675,'Raw data'!$A$3:$L$1417,3,FALSE())</f>
        <v>72.5</v>
      </c>
      <c r="M675" s="0" t="n">
        <f aca="false">VLOOKUP($H675,'Raw data'!$A$3:$L$1417,4,FALSE())</f>
        <v>27.6</v>
      </c>
      <c r="N675" s="0" t="e">
        <f aca="false">VLOOKUP($H675,'Raw data'!$A$3:$L$1417,2,FALSE())</f>
        <v>#N/A</v>
      </c>
      <c r="O675" s="0" t="n">
        <f aca="false">VLOOKUP($H675,'Raw data'!$A$3:$L$1417,10,FALSE())</f>
        <v>35</v>
      </c>
      <c r="P675" s="0" t="n">
        <f aca="false">VLOOKUP($H675,'Raw data'!$M$3:$N$1243,2,FALSE())</f>
        <v>27.17</v>
      </c>
    </row>
    <row r="676" customFormat="false" ht="12.75" hidden="false" customHeight="false" outlineLevel="0" collapsed="false">
      <c r="A676" s="96" t="n">
        <v>36476</v>
      </c>
      <c r="B676" s="0" t="n">
        <v>31.25</v>
      </c>
      <c r="E676" s="96" t="n">
        <f aca="false">CHOOSE(IF(WEEKDAY(E675+1,2)=6,1,IF(WEEKDAY(E675+1,2)=7,2,3)),IF(ISNUMBER(MATCH(E675+3,$Q$3:$Q$56,0)),E675+4,E675+3),IF(ISNUMBER(MATCH(E675+2,$Q$3:$Q$56,0)),E675+3,E675+2),IF(ISNUMBER(MATCH(E675+1,$Q$3:$Q$56,0)),E675+2,E675+1))</f>
        <v>36693</v>
      </c>
      <c r="F676" s="0" t="n">
        <f aca="false">VLOOKUP(E676,$A$3:$B$1257,2,FALSE())</f>
        <v>94.88</v>
      </c>
      <c r="H676" s="96" t="n">
        <f aca="true">OFFSET($E$3,IF(ISNUMBER(VLOOKUP(OFFSET($E$3,MATCH(H675,$E$3:$E$1028,0),0),$E$3:$F$1067,2,FALSE())),MATCH(H675,$E$3:$E$1028,0),MATCH(H675,$E$3:$E$1028,0)+1),0)</f>
        <v>36710</v>
      </c>
      <c r="I676" s="0" t="n">
        <f aca="false">VLOOKUP(H676,$A$3:$B$1257,2,FALSE())</f>
        <v>76.29</v>
      </c>
      <c r="J676" s="0" t="n">
        <f aca="false">VLOOKUP(H676,'Raw data'!$A$3:$L$1417,5,FALSE())</f>
        <v>64.78</v>
      </c>
      <c r="K676" s="0" t="e">
        <f aca="false">VLOOKUP($H676,'Raw data'!$A$3:$L$1417,10,FALSE())</f>
        <v>#N/A</v>
      </c>
      <c r="L676" s="0" t="e">
        <f aca="false">VLOOKUP($H676,'Raw data'!$A$3:$L$1417,3,FALSE())</f>
        <v>#N/A</v>
      </c>
      <c r="M676" s="0" t="e">
        <f aca="false">VLOOKUP($H676,'Raw data'!$A$3:$L$1417,4,FALSE())</f>
        <v>#N/A</v>
      </c>
      <c r="N676" s="0" t="e">
        <f aca="false">VLOOKUP($H676,'Raw data'!$A$3:$L$1417,2,FALSE())</f>
        <v>#N/A</v>
      </c>
      <c r="O676" s="0" t="e">
        <f aca="false">VLOOKUP($H676,'Raw data'!$A$3:$L$1417,10,FALSE())</f>
        <v>#N/A</v>
      </c>
      <c r="P676" s="0" t="n">
        <f aca="false">VLOOKUP($H676,'Raw data'!$M$3:$N$1243,2,FALSE())</f>
        <v>63.88</v>
      </c>
    </row>
    <row r="677" customFormat="false" ht="12.75" hidden="false" customHeight="false" outlineLevel="0" collapsed="false">
      <c r="A677" s="96" t="n">
        <v>36479</v>
      </c>
      <c r="B677" s="0" t="n">
        <v>31.79</v>
      </c>
      <c r="E677" s="96" t="n">
        <f aca="false">CHOOSE(IF(WEEKDAY(E676+1,2)=6,1,IF(WEEKDAY(E676+1,2)=7,2,3)),IF(ISNUMBER(MATCH(E676+3,$Q$3:$Q$56,0)),E676+4,E676+3),IF(ISNUMBER(MATCH(E676+2,$Q$3:$Q$56,0)),E676+3,E676+2),IF(ISNUMBER(MATCH(E676+1,$Q$3:$Q$56,0)),E676+2,E676+1))</f>
        <v>36696</v>
      </c>
      <c r="F677" s="0" t="n">
        <f aca="false">VLOOKUP(E677,$A$3:$B$1257,2,FALSE())</f>
        <v>49.14</v>
      </c>
      <c r="H677" s="96" t="n">
        <f aca="true">OFFSET($E$3,IF(ISNUMBER(VLOOKUP(OFFSET($E$3,MATCH(H676,$E$3:$E$1028,0),0),$E$3:$F$1067,2,FALSE())),MATCH(H676,$E$3:$E$1028,0),MATCH(H676,$E$3:$E$1028,0)+1),0)</f>
        <v>36713</v>
      </c>
      <c r="I677" s="0" t="n">
        <f aca="false">VLOOKUP(H677,$A$3:$B$1257,2,FALSE())</f>
        <v>51</v>
      </c>
      <c r="J677" s="0" t="n">
        <f aca="false">VLOOKUP(H677,'Raw data'!$A$3:$L$1417,5,FALSE())</f>
        <v>43.19</v>
      </c>
      <c r="K677" s="0" t="n">
        <f aca="false">VLOOKUP($H677,'Raw data'!$A$3:$L$1417,10,FALSE())</f>
        <v>40</v>
      </c>
      <c r="L677" s="0" t="e">
        <f aca="false">VLOOKUP($H677,'Raw data'!$A$3:$L$1417,3,FALSE())</f>
        <v>#N/A</v>
      </c>
      <c r="M677" s="0" t="n">
        <f aca="false">VLOOKUP($H677,'Raw data'!$A$3:$L$1417,4,FALSE())</f>
        <v>34.75</v>
      </c>
      <c r="N677" s="0" t="e">
        <f aca="false">VLOOKUP($H677,'Raw data'!$A$3:$L$1417,2,FALSE())</f>
        <v>#N/A</v>
      </c>
      <c r="O677" s="0" t="n">
        <f aca="false">VLOOKUP($H677,'Raw data'!$A$3:$L$1417,10,FALSE())</f>
        <v>40</v>
      </c>
      <c r="P677" s="0" t="n">
        <f aca="false">VLOOKUP($H677,'Raw data'!$M$3:$N$1243,2,FALSE())</f>
        <v>35.24</v>
      </c>
    </row>
    <row r="678" customFormat="false" ht="12.75" hidden="false" customHeight="false" outlineLevel="0" collapsed="false">
      <c r="A678" s="96" t="n">
        <v>36480</v>
      </c>
      <c r="B678" s="0" t="n">
        <v>34.02</v>
      </c>
      <c r="E678" s="96" t="n">
        <f aca="false">CHOOSE(IF(WEEKDAY(E677+1,2)=6,1,IF(WEEKDAY(E677+1,2)=7,2,3)),IF(ISNUMBER(MATCH(E677+3,$Q$3:$Q$56,0)),E677+4,E677+3),IF(ISNUMBER(MATCH(E677+2,$Q$3:$Q$56,0)),E677+3,E677+2),IF(ISNUMBER(MATCH(E677+1,$Q$3:$Q$56,0)),E677+2,E677+1))</f>
        <v>36697</v>
      </c>
      <c r="F678" s="0" t="n">
        <f aca="false">VLOOKUP(E678,$A$3:$B$1257,2,FALSE())</f>
        <v>49.93</v>
      </c>
      <c r="H678" s="96" t="n">
        <f aca="true">OFFSET($E$3,IF(ISNUMBER(VLOOKUP(OFFSET($E$3,MATCH(H677,$E$3:$E$1028,0),0),$E$3:$F$1067,2,FALSE())),MATCH(H677,$E$3:$E$1028,0),MATCH(H677,$E$3:$E$1028,0)+1),0)</f>
        <v>36714</v>
      </c>
      <c r="I678" s="0" t="n">
        <f aca="false">VLOOKUP(H678,$A$3:$B$1257,2,FALSE())</f>
        <v>47.41</v>
      </c>
      <c r="J678" s="0" t="n">
        <f aca="false">VLOOKUP(H678,'Raw data'!$A$3:$L$1417,5,FALSE())</f>
        <v>45.74</v>
      </c>
      <c r="K678" s="0" t="e">
        <f aca="false">VLOOKUP($H678,'Raw data'!$A$3:$L$1417,10,FALSE())</f>
        <v>#N/A</v>
      </c>
      <c r="L678" s="0" t="e">
        <f aca="false">VLOOKUP($H678,'Raw data'!$A$3:$L$1417,3,FALSE())</f>
        <v>#N/A</v>
      </c>
      <c r="M678" s="0" t="n">
        <f aca="false">VLOOKUP($H678,'Raw data'!$A$3:$L$1417,4,FALSE())</f>
        <v>29.88</v>
      </c>
      <c r="N678" s="0" t="e">
        <f aca="false">VLOOKUP($H678,'Raw data'!$A$3:$L$1417,2,FALSE())</f>
        <v>#N/A</v>
      </c>
      <c r="O678" s="0" t="e">
        <f aca="false">VLOOKUP($H678,'Raw data'!$A$3:$L$1417,10,FALSE())</f>
        <v>#N/A</v>
      </c>
      <c r="P678" s="0" t="n">
        <f aca="false">VLOOKUP($H678,'Raw data'!$M$3:$N$1243,2,FALSE())</f>
        <v>28.75</v>
      </c>
    </row>
    <row r="679" customFormat="false" ht="12.75" hidden="false" customHeight="false" outlineLevel="0" collapsed="false">
      <c r="A679" s="96" t="n">
        <v>36481</v>
      </c>
      <c r="B679" s="0" t="n">
        <v>38.87</v>
      </c>
      <c r="E679" s="96" t="n">
        <f aca="false">CHOOSE(IF(WEEKDAY(E678+1,2)=6,1,IF(WEEKDAY(E678+1,2)=7,2,3)),IF(ISNUMBER(MATCH(E678+3,$Q$3:$Q$56,0)),E678+4,E678+3),IF(ISNUMBER(MATCH(E678+2,$Q$3:$Q$56,0)),E678+3,E678+2),IF(ISNUMBER(MATCH(E678+1,$Q$3:$Q$56,0)),E678+2,E678+1))</f>
        <v>36698</v>
      </c>
      <c r="F679" s="0" t="n">
        <f aca="false">VLOOKUP(E679,$A$3:$B$1257,2,FALSE())</f>
        <v>48.56</v>
      </c>
      <c r="H679" s="96" t="n">
        <f aca="true">OFFSET($E$3,IF(ISNUMBER(VLOOKUP(OFFSET($E$3,MATCH(H678,$E$3:$E$1028,0),0),$E$3:$F$1067,2,FALSE())),MATCH(H678,$E$3:$E$1028,0),MATCH(H678,$E$3:$E$1028,0)+1),0)</f>
        <v>36717</v>
      </c>
      <c r="I679" s="0" t="n">
        <f aca="false">VLOOKUP(H679,$A$3:$B$1257,2,FALSE())</f>
        <v>58.34</v>
      </c>
      <c r="J679" s="0" t="n">
        <f aca="false">VLOOKUP(H679,'Raw data'!$A$3:$L$1417,5,FALSE())</f>
        <v>97.89</v>
      </c>
      <c r="K679" s="0" t="e">
        <f aca="false">VLOOKUP($H679,'Raw data'!$A$3:$L$1417,10,FALSE())</f>
        <v>#N/A</v>
      </c>
      <c r="L679" s="0" t="e">
        <f aca="false">VLOOKUP($H679,'Raw data'!$A$3:$L$1417,3,FALSE())</f>
        <v>#N/A</v>
      </c>
      <c r="M679" s="0" t="n">
        <f aca="false">VLOOKUP($H679,'Raw data'!$A$3:$L$1417,4,FALSE())</f>
        <v>46.75</v>
      </c>
      <c r="N679" s="0" t="e">
        <f aca="false">VLOOKUP($H679,'Raw data'!$A$3:$L$1417,2,FALSE())</f>
        <v>#N/A</v>
      </c>
      <c r="O679" s="0" t="e">
        <f aca="false">VLOOKUP($H679,'Raw data'!$A$3:$L$1417,10,FALSE())</f>
        <v>#N/A</v>
      </c>
      <c r="P679" s="0" t="n">
        <f aca="false">VLOOKUP($H679,'Raw data'!$M$3:$N$1243,2,FALSE())</f>
        <v>70.01</v>
      </c>
    </row>
    <row r="680" customFormat="false" ht="12.75" hidden="false" customHeight="false" outlineLevel="0" collapsed="false">
      <c r="A680" s="96" t="n">
        <v>36482</v>
      </c>
      <c r="B680" s="0" t="n">
        <v>34.98</v>
      </c>
      <c r="E680" s="96" t="n">
        <f aca="false">CHOOSE(IF(WEEKDAY(E679+1,2)=6,1,IF(WEEKDAY(E679+1,2)=7,2,3)),IF(ISNUMBER(MATCH(E679+3,$Q$3:$Q$56,0)),E679+4,E679+3),IF(ISNUMBER(MATCH(E679+2,$Q$3:$Q$56,0)),E679+3,E679+2),IF(ISNUMBER(MATCH(E679+1,$Q$3:$Q$56,0)),E679+2,E679+1))</f>
        <v>36699</v>
      </c>
      <c r="F680" s="0" t="n">
        <f aca="false">VLOOKUP(E680,$A$3:$B$1257,2,FALSE())</f>
        <v>59.58</v>
      </c>
      <c r="H680" s="96" t="n">
        <f aca="true">OFFSET($E$3,IF(ISNUMBER(VLOOKUP(OFFSET($E$3,MATCH(H679,$E$3:$E$1028,0),0),$E$3:$F$1067,2,FALSE())),MATCH(H679,$E$3:$E$1028,0),MATCH(H679,$E$3:$E$1028,0)+1),0)</f>
        <v>36718</v>
      </c>
      <c r="I680" s="0" t="n">
        <f aca="false">VLOOKUP(H680,$A$3:$B$1257,2,FALSE())</f>
        <v>49.81</v>
      </c>
      <c r="J680" s="0" t="n">
        <f aca="false">VLOOKUP(H680,'Raw data'!$A$3:$L$1417,5,FALSE())</f>
        <v>60.9</v>
      </c>
      <c r="K680" s="0" t="n">
        <f aca="false">VLOOKUP($H680,'Raw data'!$A$3:$L$1417,10,FALSE())</f>
        <v>75</v>
      </c>
      <c r="L680" s="0" t="e">
        <f aca="false">VLOOKUP($H680,'Raw data'!$A$3:$L$1417,3,FALSE())</f>
        <v>#N/A</v>
      </c>
      <c r="M680" s="0" t="n">
        <f aca="false">VLOOKUP($H680,'Raw data'!$A$3:$L$1417,4,FALSE())</f>
        <v>35.72</v>
      </c>
      <c r="N680" s="0" t="e">
        <f aca="false">VLOOKUP($H680,'Raw data'!$A$3:$L$1417,2,FALSE())</f>
        <v>#N/A</v>
      </c>
      <c r="O680" s="0" t="n">
        <f aca="false">VLOOKUP($H680,'Raw data'!$A$3:$L$1417,10,FALSE())</f>
        <v>75</v>
      </c>
      <c r="P680" s="0" t="n">
        <f aca="false">VLOOKUP($H680,'Raw data'!$M$3:$N$1243,2,FALSE())</f>
        <v>41.2</v>
      </c>
    </row>
    <row r="681" customFormat="false" ht="12.75" hidden="false" customHeight="false" outlineLevel="0" collapsed="false">
      <c r="A681" s="96" t="n">
        <v>36483</v>
      </c>
      <c r="B681" s="0" t="n">
        <v>33.78</v>
      </c>
      <c r="E681" s="96" t="n">
        <f aca="false">CHOOSE(IF(WEEKDAY(E680+1,2)=6,1,IF(WEEKDAY(E680+1,2)=7,2,3)),IF(ISNUMBER(MATCH(E680+3,$Q$3:$Q$56,0)),E680+4,E680+3),IF(ISNUMBER(MATCH(E680+2,$Q$3:$Q$56,0)),E680+3,E680+2),IF(ISNUMBER(MATCH(E680+1,$Q$3:$Q$56,0)),E680+2,E680+1))</f>
        <v>36700</v>
      </c>
      <c r="F681" s="0" t="n">
        <f aca="false">VLOOKUP(E681,$A$3:$B$1257,2,FALSE())</f>
        <v>63.71</v>
      </c>
      <c r="H681" s="96" t="n">
        <f aca="true">OFFSET($E$3,IF(ISNUMBER(VLOOKUP(OFFSET($E$3,MATCH(H680,$E$3:$E$1028,0),0),$E$3:$F$1067,2,FALSE())),MATCH(H680,$E$3:$E$1028,0),MATCH(H680,$E$3:$E$1028,0)+1),0)</f>
        <v>36719</v>
      </c>
      <c r="I681" s="0" t="n">
        <f aca="false">VLOOKUP(H681,$A$3:$B$1257,2,FALSE())</f>
        <v>47.33</v>
      </c>
      <c r="J681" s="0" t="n">
        <f aca="false">VLOOKUP(H681,'Raw data'!$A$3:$L$1417,5,FALSE())</f>
        <v>57.3</v>
      </c>
      <c r="K681" s="0" t="n">
        <f aca="false">VLOOKUP($H681,'Raw data'!$A$3:$L$1417,10,FALSE())</f>
        <v>82.75</v>
      </c>
      <c r="L681" s="0" t="e">
        <f aca="false">VLOOKUP($H681,'Raw data'!$A$3:$L$1417,3,FALSE())</f>
        <v>#N/A</v>
      </c>
      <c r="M681" s="0" t="n">
        <f aca="false">VLOOKUP($H681,'Raw data'!$A$3:$L$1417,4,FALSE())</f>
        <v>35.13</v>
      </c>
      <c r="N681" s="0" t="e">
        <f aca="false">VLOOKUP($H681,'Raw data'!$A$3:$L$1417,2,FALSE())</f>
        <v>#N/A</v>
      </c>
      <c r="O681" s="0" t="n">
        <f aca="false">VLOOKUP($H681,'Raw data'!$A$3:$L$1417,10,FALSE())</f>
        <v>82.75</v>
      </c>
      <c r="P681" s="0" t="n">
        <f aca="false">VLOOKUP($H681,'Raw data'!$M$3:$N$1243,2,FALSE())</f>
        <v>33.47</v>
      </c>
    </row>
    <row r="682" customFormat="false" ht="12.75" hidden="false" customHeight="false" outlineLevel="0" collapsed="false">
      <c r="A682" s="96" t="n">
        <v>36484</v>
      </c>
      <c r="B682" s="0" t="n">
        <v>24.25</v>
      </c>
      <c r="E682" s="96" t="n">
        <f aca="false">CHOOSE(IF(WEEKDAY(E681+1,2)=6,1,IF(WEEKDAY(E681+1,2)=7,2,3)),IF(ISNUMBER(MATCH(E681+3,$Q$3:$Q$56,0)),E681+4,E681+3),IF(ISNUMBER(MATCH(E681+2,$Q$3:$Q$56,0)),E681+3,E681+2),IF(ISNUMBER(MATCH(E681+1,$Q$3:$Q$56,0)),E681+2,E681+1))</f>
        <v>36703</v>
      </c>
      <c r="F682" s="0" t="n">
        <f aca="false">VLOOKUP(E682,$A$3:$B$1257,2,FALSE())</f>
        <v>88.87</v>
      </c>
      <c r="H682" s="96" t="n">
        <f aca="true">OFFSET($E$3,IF(ISNUMBER(VLOOKUP(OFFSET($E$3,MATCH(H681,$E$3:$E$1028,0),0),$E$3:$F$1067,2,FALSE())),MATCH(H681,$E$3:$E$1028,0),MATCH(H681,$E$3:$E$1028,0)+1),0)</f>
        <v>36720</v>
      </c>
      <c r="I682" s="0" t="n">
        <f aca="false">VLOOKUP(H682,$A$3:$B$1257,2,FALSE())</f>
        <v>55.6</v>
      </c>
      <c r="J682" s="0" t="n">
        <f aca="false">VLOOKUP(H682,'Raw data'!$A$3:$L$1417,5,FALSE())</f>
        <v>54.6</v>
      </c>
      <c r="K682" s="0" t="n">
        <f aca="false">VLOOKUP($H682,'Raw data'!$A$3:$L$1417,10,FALSE())</f>
        <v>69.8</v>
      </c>
      <c r="L682" s="0" t="e">
        <f aca="false">VLOOKUP($H682,'Raw data'!$A$3:$L$1417,3,FALSE())</f>
        <v>#N/A</v>
      </c>
      <c r="M682" s="0" t="n">
        <f aca="false">VLOOKUP($H682,'Raw data'!$A$3:$L$1417,4,FALSE())</f>
        <v>28.71</v>
      </c>
      <c r="N682" s="0" t="e">
        <f aca="false">VLOOKUP($H682,'Raw data'!$A$3:$L$1417,2,FALSE())</f>
        <v>#N/A</v>
      </c>
      <c r="O682" s="0" t="n">
        <f aca="false">VLOOKUP($H682,'Raw data'!$A$3:$L$1417,10,FALSE())</f>
        <v>69.8</v>
      </c>
      <c r="P682" s="0" t="n">
        <f aca="false">VLOOKUP($H682,'Raw data'!$M$3:$N$1243,2,FALSE())</f>
        <v>33.89</v>
      </c>
    </row>
    <row r="683" customFormat="false" ht="12.75" hidden="false" customHeight="false" outlineLevel="0" collapsed="false">
      <c r="A683" s="96" t="n">
        <v>36485</v>
      </c>
      <c r="B683" s="0" t="n">
        <v>24.25</v>
      </c>
      <c r="E683" s="96" t="n">
        <f aca="false">CHOOSE(IF(WEEKDAY(E682+1,2)=6,1,IF(WEEKDAY(E682+1,2)=7,2,3)),IF(ISNUMBER(MATCH(E682+3,$Q$3:$Q$56,0)),E682+4,E682+3),IF(ISNUMBER(MATCH(E682+2,$Q$3:$Q$56,0)),E682+3,E682+2),IF(ISNUMBER(MATCH(E682+1,$Q$3:$Q$56,0)),E682+2,E682+1))</f>
        <v>36704</v>
      </c>
      <c r="F683" s="0" t="n">
        <f aca="false">VLOOKUP(E683,$A$3:$B$1257,2,FALSE())</f>
        <v>265.17</v>
      </c>
      <c r="H683" s="96" t="n">
        <f aca="true">OFFSET($E$3,IF(ISNUMBER(VLOOKUP(OFFSET($E$3,MATCH(H682,$E$3:$E$1028,0),0),$E$3:$F$1067,2,FALSE())),MATCH(H682,$E$3:$E$1028,0),MATCH(H682,$E$3:$E$1028,0)+1),0)</f>
        <v>36721</v>
      </c>
      <c r="I683" s="0" t="n">
        <f aca="false">VLOOKUP(H683,$A$3:$B$1257,2,FALSE())</f>
        <v>52.77</v>
      </c>
      <c r="J683" s="0" t="n">
        <f aca="false">VLOOKUP(H683,'Raw data'!$A$3:$L$1417,5,FALSE())</f>
        <v>51.8</v>
      </c>
      <c r="K683" s="0" t="n">
        <f aca="false">VLOOKUP($H683,'Raw data'!$A$3:$L$1417,10,FALSE())</f>
        <v>59</v>
      </c>
      <c r="L683" s="0" t="e">
        <f aca="false">VLOOKUP($H683,'Raw data'!$A$3:$L$1417,3,FALSE())</f>
        <v>#N/A</v>
      </c>
      <c r="M683" s="0" t="n">
        <f aca="false">VLOOKUP($H683,'Raw data'!$A$3:$L$1417,4,FALSE())</f>
        <v>27.47</v>
      </c>
      <c r="N683" s="0" t="e">
        <f aca="false">VLOOKUP($H683,'Raw data'!$A$3:$L$1417,2,FALSE())</f>
        <v>#N/A</v>
      </c>
      <c r="O683" s="0" t="n">
        <f aca="false">VLOOKUP($H683,'Raw data'!$A$3:$L$1417,10,FALSE())</f>
        <v>59</v>
      </c>
      <c r="P683" s="0" t="n">
        <f aca="false">VLOOKUP($H683,'Raw data'!$M$3:$N$1243,2,FALSE())</f>
        <v>28.83</v>
      </c>
    </row>
    <row r="684" customFormat="false" ht="12.75" hidden="false" customHeight="false" outlineLevel="0" collapsed="false">
      <c r="A684" s="96" t="n">
        <v>36486</v>
      </c>
      <c r="B684" s="0" t="n">
        <v>33.29</v>
      </c>
      <c r="E684" s="96" t="n">
        <f aca="false">CHOOSE(IF(WEEKDAY(E683+1,2)=6,1,IF(WEEKDAY(E683+1,2)=7,2,3)),IF(ISNUMBER(MATCH(E683+3,$Q$3:$Q$56,0)),E683+4,E683+3),IF(ISNUMBER(MATCH(E683+2,$Q$3:$Q$56,0)),E683+3,E683+2),IF(ISNUMBER(MATCH(E683+1,$Q$3:$Q$56,0)),E683+2,E683+1))</f>
        <v>36705</v>
      </c>
      <c r="F684" s="0" t="n">
        <f aca="false">VLOOKUP(E684,$A$3:$B$1257,2,FALSE())</f>
        <v>100.13</v>
      </c>
      <c r="H684" s="96" t="n">
        <f aca="true">OFFSET($E$3,IF(ISNUMBER(VLOOKUP(OFFSET($E$3,MATCH(H683,$E$3:$E$1028,0),0),$E$3:$F$1067,2,FALSE())),MATCH(H683,$E$3:$E$1028,0),MATCH(H683,$E$3:$E$1028,0)+1),0)</f>
        <v>36724</v>
      </c>
      <c r="I684" s="0" t="n">
        <f aca="false">VLOOKUP(H684,$A$3:$B$1257,2,FALSE())</f>
        <v>54.89</v>
      </c>
      <c r="J684" s="0" t="n">
        <f aca="false">VLOOKUP(H684,'Raw data'!$A$3:$L$1417,5,FALSE())</f>
        <v>88.76</v>
      </c>
      <c r="K684" s="0" t="n">
        <f aca="false">VLOOKUP($H684,'Raw data'!$A$3:$L$1417,10,FALSE())</f>
        <v>116</v>
      </c>
      <c r="L684" s="0" t="e">
        <f aca="false">VLOOKUP($H684,'Raw data'!$A$3:$L$1417,3,FALSE())</f>
        <v>#N/A</v>
      </c>
      <c r="M684" s="0" t="n">
        <f aca="false">VLOOKUP($H684,'Raw data'!$A$3:$L$1417,4,FALSE())</f>
        <v>38.5</v>
      </c>
      <c r="N684" s="0" t="e">
        <f aca="false">VLOOKUP($H684,'Raw data'!$A$3:$L$1417,2,FALSE())</f>
        <v>#N/A</v>
      </c>
      <c r="O684" s="0" t="n">
        <f aca="false">VLOOKUP($H684,'Raw data'!$A$3:$L$1417,10,FALSE())</f>
        <v>116</v>
      </c>
      <c r="P684" s="0" t="n">
        <f aca="false">VLOOKUP($H684,'Raw data'!$M$3:$N$1243,2,FALSE())</f>
        <v>45</v>
      </c>
    </row>
    <row r="685" customFormat="false" ht="12.75" hidden="false" customHeight="false" outlineLevel="0" collapsed="false">
      <c r="A685" s="96" t="n">
        <v>36487</v>
      </c>
      <c r="B685" s="0" t="n">
        <v>29.97</v>
      </c>
      <c r="E685" s="96" t="n">
        <f aca="false">CHOOSE(IF(WEEKDAY(E684+1,2)=6,1,IF(WEEKDAY(E684+1,2)=7,2,3)),IF(ISNUMBER(MATCH(E684+3,$Q$3:$Q$56,0)),E684+4,E684+3),IF(ISNUMBER(MATCH(E684+2,$Q$3:$Q$56,0)),E684+3,E684+2),IF(ISNUMBER(MATCH(E684+1,$Q$3:$Q$56,0)),E684+2,E684+1))</f>
        <v>36706</v>
      </c>
      <c r="F685" s="0" t="n">
        <f aca="false">VLOOKUP(E685,$A$3:$B$1257,2,FALSE())</f>
        <v>52.98</v>
      </c>
      <c r="H685" s="96" t="n">
        <f aca="true">OFFSET($E$3,IF(ISNUMBER(VLOOKUP(OFFSET($E$3,MATCH(H684,$E$3:$E$1028,0),0),$E$3:$F$1067,2,FALSE())),MATCH(H684,$E$3:$E$1028,0),MATCH(H684,$E$3:$E$1028,0)+1),0)</f>
        <v>36725</v>
      </c>
      <c r="I685" s="0" t="n">
        <f aca="false">VLOOKUP(H685,$A$3:$B$1257,2,FALSE())</f>
        <v>57.7</v>
      </c>
      <c r="J685" s="0" t="n">
        <f aca="false">VLOOKUP(H685,'Raw data'!$A$3:$L$1417,5,FALSE())</f>
        <v>96.48</v>
      </c>
      <c r="K685" s="0" t="n">
        <f aca="false">VLOOKUP($H685,'Raw data'!$A$3:$L$1417,10,FALSE())</f>
        <v>75</v>
      </c>
      <c r="L685" s="0" t="e">
        <f aca="false">VLOOKUP($H685,'Raw data'!$A$3:$L$1417,3,FALSE())</f>
        <v>#N/A</v>
      </c>
      <c r="M685" s="0" t="n">
        <f aca="false">VLOOKUP($H685,'Raw data'!$A$3:$L$1417,4,FALSE())</f>
        <v>57</v>
      </c>
      <c r="N685" s="0" t="e">
        <f aca="false">VLOOKUP($H685,'Raw data'!$A$3:$L$1417,2,FALSE())</f>
        <v>#N/A</v>
      </c>
      <c r="O685" s="0" t="n">
        <f aca="false">VLOOKUP($H685,'Raw data'!$A$3:$L$1417,10,FALSE())</f>
        <v>75</v>
      </c>
      <c r="P685" s="0" t="n">
        <f aca="false">VLOOKUP($H685,'Raw data'!$M$3:$N$1243,2,FALSE())</f>
        <v>50.69</v>
      </c>
    </row>
    <row r="686" customFormat="false" ht="12.75" hidden="false" customHeight="false" outlineLevel="0" collapsed="false">
      <c r="A686" s="96" t="n">
        <v>36488</v>
      </c>
      <c r="B686" s="0" t="n">
        <v>29.84</v>
      </c>
      <c r="E686" s="96" t="n">
        <f aca="false">CHOOSE(IF(WEEKDAY(E685+1,2)=6,1,IF(WEEKDAY(E685+1,2)=7,2,3)),IF(ISNUMBER(MATCH(E685+3,$Q$3:$Q$56,0)),E685+4,E685+3),IF(ISNUMBER(MATCH(E685+2,$Q$3:$Q$56,0)),E685+3,E685+2),IF(ISNUMBER(MATCH(E685+1,$Q$3:$Q$56,0)),E685+2,E685+1))</f>
        <v>36707</v>
      </c>
      <c r="F686" s="0" t="n">
        <f aca="false">VLOOKUP(E686,$A$3:$B$1257,2,FALSE())</f>
        <v>59.22</v>
      </c>
      <c r="H686" s="96" t="n">
        <f aca="true">OFFSET($E$3,IF(ISNUMBER(VLOOKUP(OFFSET($E$3,MATCH(H685,$E$3:$E$1028,0),0),$E$3:$F$1067,2,FALSE())),MATCH(H685,$E$3:$E$1028,0),MATCH(H685,$E$3:$E$1028,0)+1),0)</f>
        <v>36726</v>
      </c>
      <c r="I686" s="0" t="n">
        <f aca="false">VLOOKUP(H686,$A$3:$B$1257,2,FALSE())</f>
        <v>46.35</v>
      </c>
      <c r="J686" s="0" t="n">
        <f aca="false">VLOOKUP(H686,'Raw data'!$A$3:$L$1417,5,FALSE())</f>
        <v>51.59</v>
      </c>
      <c r="K686" s="0" t="e">
        <f aca="false">VLOOKUP($H686,'Raw data'!$A$3:$L$1417,10,FALSE())</f>
        <v>#N/A</v>
      </c>
      <c r="L686" s="0" t="e">
        <f aca="false">VLOOKUP($H686,'Raw data'!$A$3:$L$1417,3,FALSE())</f>
        <v>#N/A</v>
      </c>
      <c r="M686" s="0" t="n">
        <f aca="false">VLOOKUP($H686,'Raw data'!$A$3:$L$1417,4,FALSE())</f>
        <v>34.4</v>
      </c>
      <c r="N686" s="0" t="e">
        <f aca="false">VLOOKUP($H686,'Raw data'!$A$3:$L$1417,2,FALSE())</f>
        <v>#N/A</v>
      </c>
      <c r="O686" s="0" t="e">
        <f aca="false">VLOOKUP($H686,'Raw data'!$A$3:$L$1417,10,FALSE())</f>
        <v>#N/A</v>
      </c>
      <c r="P686" s="0" t="n">
        <f aca="false">VLOOKUP($H686,'Raw data'!$M$3:$N$1243,2,FALSE())</f>
        <v>35.77</v>
      </c>
    </row>
    <row r="687" customFormat="false" ht="12.75" hidden="false" customHeight="false" outlineLevel="0" collapsed="false">
      <c r="A687" s="96" t="n">
        <v>36491</v>
      </c>
      <c r="B687" s="0" t="n">
        <v>23.5</v>
      </c>
      <c r="E687" s="96" t="n">
        <f aca="false">CHOOSE(IF(WEEKDAY(E686+1,2)=6,1,IF(WEEKDAY(E686+1,2)=7,2,3)),IF(ISNUMBER(MATCH(E686+3,$Q$3:$Q$56,0)),E686+4,E686+3),IF(ISNUMBER(MATCH(E686+2,$Q$3:$Q$56,0)),E686+3,E686+2),IF(ISNUMBER(MATCH(E686+1,$Q$3:$Q$56,0)),E686+2,E686+1))</f>
        <v>36710</v>
      </c>
      <c r="F687" s="0" t="n">
        <f aca="false">VLOOKUP(E687,$A$3:$B$1257,2,FALSE())</f>
        <v>76.29</v>
      </c>
      <c r="H687" s="96" t="n">
        <f aca="true">OFFSET($E$3,IF(ISNUMBER(VLOOKUP(OFFSET($E$3,MATCH(H686,$E$3:$E$1028,0),0),$E$3:$F$1067,2,FALSE())),MATCH(H686,$E$3:$E$1028,0),MATCH(H686,$E$3:$E$1028,0)+1),0)</f>
        <v>36727</v>
      </c>
      <c r="I687" s="0" t="n">
        <f aca="false">VLOOKUP(H687,$A$3:$B$1257,2,FALSE())</f>
        <v>46.28</v>
      </c>
      <c r="J687" s="0" t="n">
        <f aca="false">VLOOKUP(H687,'Raw data'!$A$3:$L$1417,5,FALSE())</f>
        <v>37.92</v>
      </c>
      <c r="K687" s="0" t="n">
        <f aca="false">VLOOKUP($H687,'Raw data'!$A$3:$L$1417,10,FALSE())</f>
        <v>55</v>
      </c>
      <c r="L687" s="0" t="e">
        <f aca="false">VLOOKUP($H687,'Raw data'!$A$3:$L$1417,3,FALSE())</f>
        <v>#N/A</v>
      </c>
      <c r="M687" s="0" t="n">
        <f aca="false">VLOOKUP($H687,'Raw data'!$A$3:$L$1417,4,FALSE())</f>
        <v>30.33</v>
      </c>
      <c r="N687" s="0" t="e">
        <f aca="false">VLOOKUP($H687,'Raw data'!$A$3:$L$1417,2,FALSE())</f>
        <v>#N/A</v>
      </c>
      <c r="O687" s="0" t="n">
        <f aca="false">VLOOKUP($H687,'Raw data'!$A$3:$L$1417,10,FALSE())</f>
        <v>55</v>
      </c>
      <c r="P687" s="0" t="n">
        <f aca="false">VLOOKUP($H687,'Raw data'!$M$3:$N$1243,2,FALSE())</f>
        <v>31.09</v>
      </c>
    </row>
    <row r="688" customFormat="false" ht="12.75" hidden="false" customHeight="false" outlineLevel="0" collapsed="false">
      <c r="A688" s="96" t="n">
        <v>36492</v>
      </c>
      <c r="B688" s="0" t="n">
        <v>23.5</v>
      </c>
      <c r="E688" s="96" t="n">
        <f aca="false">CHOOSE(IF(WEEKDAY(E687+1,2)=6,1,IF(WEEKDAY(E687+1,2)=7,2,3)),IF(ISNUMBER(MATCH(E687+3,$Q$3:$Q$56,0)),E687+4,E687+3),IF(ISNUMBER(MATCH(E687+2,$Q$3:$Q$56,0)),E687+3,E687+2),IF(ISNUMBER(MATCH(E687+1,$Q$3:$Q$56,0)),E687+2,E687+1))</f>
        <v>36712</v>
      </c>
      <c r="F688" s="0" t="e">
        <f aca="false">VLOOKUP(E688,$A$3:$B$1257,2,FALSE())</f>
        <v>#N/A</v>
      </c>
      <c r="H688" s="96" t="n">
        <f aca="true">OFFSET($E$3,IF(ISNUMBER(VLOOKUP(OFFSET($E$3,MATCH(H687,$E$3:$E$1028,0),0),$E$3:$F$1067,2,FALSE())),MATCH(H687,$E$3:$E$1028,0),MATCH(H687,$E$3:$E$1028,0)+1),0)</f>
        <v>36728</v>
      </c>
      <c r="I688" s="0" t="n">
        <f aca="false">VLOOKUP(H688,$A$3:$B$1257,2,FALSE())</f>
        <v>45.9</v>
      </c>
      <c r="J688" s="0" t="n">
        <f aca="false">VLOOKUP(H688,'Raw data'!$A$3:$L$1417,5,FALSE())</f>
        <v>29.15</v>
      </c>
      <c r="K688" s="0" t="n">
        <f aca="false">VLOOKUP($H688,'Raw data'!$A$3:$L$1417,10,FALSE())</f>
        <v>48.33</v>
      </c>
      <c r="L688" s="0" t="e">
        <f aca="false">VLOOKUP($H688,'Raw data'!$A$3:$L$1417,3,FALSE())</f>
        <v>#N/A</v>
      </c>
      <c r="M688" s="0" t="n">
        <f aca="false">VLOOKUP($H688,'Raw data'!$A$3:$L$1417,4,FALSE())</f>
        <v>29.64</v>
      </c>
      <c r="N688" s="0" t="e">
        <f aca="false">VLOOKUP($H688,'Raw data'!$A$3:$L$1417,2,FALSE())</f>
        <v>#N/A</v>
      </c>
      <c r="O688" s="0" t="n">
        <f aca="false">VLOOKUP($H688,'Raw data'!$A$3:$L$1417,10,FALSE())</f>
        <v>48.33</v>
      </c>
      <c r="P688" s="0" t="n">
        <f aca="false">VLOOKUP($H688,'Raw data'!$M$3:$N$1243,2,FALSE())</f>
        <v>26.11</v>
      </c>
    </row>
    <row r="689" customFormat="false" ht="12.75" hidden="false" customHeight="false" outlineLevel="0" collapsed="false">
      <c r="A689" s="96" t="n">
        <v>36493</v>
      </c>
      <c r="B689" s="0" t="n">
        <v>34.88</v>
      </c>
      <c r="E689" s="96" t="n">
        <f aca="false">CHOOSE(IF(WEEKDAY(E688+1,2)=6,1,IF(WEEKDAY(E688+1,2)=7,2,3)),IF(ISNUMBER(MATCH(E688+3,$Q$3:$Q$56,0)),E688+4,E688+3),IF(ISNUMBER(MATCH(E688+2,$Q$3:$Q$56,0)),E688+3,E688+2),IF(ISNUMBER(MATCH(E688+1,$Q$3:$Q$56,0)),E688+2,E688+1))</f>
        <v>36713</v>
      </c>
      <c r="F689" s="0" t="n">
        <f aca="false">VLOOKUP(E689,$A$3:$B$1257,2,FALSE())</f>
        <v>51</v>
      </c>
      <c r="H689" s="96" t="n">
        <f aca="true">OFFSET($E$3,IF(ISNUMBER(VLOOKUP(OFFSET($E$3,MATCH(H688,$E$3:$E$1028,0),0),$E$3:$F$1067,2,FALSE())),MATCH(H688,$E$3:$E$1028,0),MATCH(H688,$E$3:$E$1028,0)+1),0)</f>
        <v>36731</v>
      </c>
      <c r="I689" s="0" t="n">
        <f aca="false">VLOOKUP(H689,$A$3:$B$1257,2,FALSE())</f>
        <v>46.9</v>
      </c>
      <c r="J689" s="0" t="n">
        <f aca="false">VLOOKUP(H689,'Raw data'!$A$3:$L$1417,5,FALSE())</f>
        <v>28.73</v>
      </c>
      <c r="K689" s="0" t="n">
        <f aca="false">VLOOKUP($H689,'Raw data'!$A$3:$L$1417,10,FALSE())</f>
        <v>90</v>
      </c>
      <c r="L689" s="0" t="e">
        <f aca="false">VLOOKUP($H689,'Raw data'!$A$3:$L$1417,3,FALSE())</f>
        <v>#N/A</v>
      </c>
      <c r="M689" s="0" t="n">
        <f aca="false">VLOOKUP($H689,'Raw data'!$A$3:$L$1417,4,FALSE())</f>
        <v>29.39</v>
      </c>
      <c r="N689" s="0" t="e">
        <f aca="false">VLOOKUP($H689,'Raw data'!$A$3:$L$1417,2,FALSE())</f>
        <v>#N/A</v>
      </c>
      <c r="O689" s="0" t="n">
        <f aca="false">VLOOKUP($H689,'Raw data'!$A$3:$L$1417,10,FALSE())</f>
        <v>90</v>
      </c>
      <c r="P689" s="0" t="n">
        <f aca="false">VLOOKUP($H689,'Raw data'!$M$3:$N$1243,2,FALSE())</f>
        <v>28.53</v>
      </c>
    </row>
    <row r="690" customFormat="false" ht="12.75" hidden="false" customHeight="false" outlineLevel="0" collapsed="false">
      <c r="A690" s="96" t="n">
        <v>36494</v>
      </c>
      <c r="B690" s="0" t="n">
        <v>33.37</v>
      </c>
      <c r="E690" s="96" t="n">
        <f aca="false">CHOOSE(IF(WEEKDAY(E689+1,2)=6,1,IF(WEEKDAY(E689+1,2)=7,2,3)),IF(ISNUMBER(MATCH(E689+3,$Q$3:$Q$56,0)),E689+4,E689+3),IF(ISNUMBER(MATCH(E689+2,$Q$3:$Q$56,0)),E689+3,E689+2),IF(ISNUMBER(MATCH(E689+1,$Q$3:$Q$56,0)),E689+2,E689+1))</f>
        <v>36714</v>
      </c>
      <c r="F690" s="0" t="n">
        <f aca="false">VLOOKUP(E690,$A$3:$B$1257,2,FALSE())</f>
        <v>47.41</v>
      </c>
      <c r="H690" s="96" t="n">
        <f aca="true">OFFSET($E$3,IF(ISNUMBER(VLOOKUP(OFFSET($E$3,MATCH(H689,$E$3:$E$1028,0),0),$E$3:$F$1067,2,FALSE())),MATCH(H689,$E$3:$E$1028,0),MATCH(H689,$E$3:$E$1028,0)+1),0)</f>
        <v>36732</v>
      </c>
      <c r="I690" s="0" t="n">
        <f aca="false">VLOOKUP(H690,$A$3:$B$1257,2,FALSE())</f>
        <v>44.2</v>
      </c>
      <c r="J690" s="0" t="n">
        <f aca="false">VLOOKUP(H690,'Raw data'!$A$3:$L$1417,5,FALSE())</f>
        <v>24.4</v>
      </c>
      <c r="K690" s="0" t="n">
        <f aca="false">VLOOKUP($H690,'Raw data'!$A$3:$L$1417,10,FALSE())</f>
        <v>41.5</v>
      </c>
      <c r="L690" s="0" t="e">
        <f aca="false">VLOOKUP($H690,'Raw data'!$A$3:$L$1417,3,FALSE())</f>
        <v>#N/A</v>
      </c>
      <c r="M690" s="0" t="n">
        <f aca="false">VLOOKUP($H690,'Raw data'!$A$3:$L$1417,4,FALSE())</f>
        <v>29.71</v>
      </c>
      <c r="N690" s="0" t="e">
        <f aca="false">VLOOKUP($H690,'Raw data'!$A$3:$L$1417,2,FALSE())</f>
        <v>#N/A</v>
      </c>
      <c r="O690" s="0" t="n">
        <f aca="false">VLOOKUP($H690,'Raw data'!$A$3:$L$1417,10,FALSE())</f>
        <v>41.5</v>
      </c>
      <c r="P690" s="0" t="n">
        <f aca="false">VLOOKUP($H690,'Raw data'!$M$3:$N$1243,2,FALSE())</f>
        <v>27.43</v>
      </c>
    </row>
    <row r="691" customFormat="false" ht="12.75" hidden="false" customHeight="false" outlineLevel="0" collapsed="false">
      <c r="A691" s="96" t="n">
        <v>36495</v>
      </c>
      <c r="B691" s="0" t="n">
        <v>33.32</v>
      </c>
      <c r="E691" s="96" t="n">
        <f aca="false">CHOOSE(IF(WEEKDAY(E690+1,2)=6,1,IF(WEEKDAY(E690+1,2)=7,2,3)),IF(ISNUMBER(MATCH(E690+3,$Q$3:$Q$56,0)),E690+4,E690+3),IF(ISNUMBER(MATCH(E690+2,$Q$3:$Q$56,0)),E690+3,E690+2),IF(ISNUMBER(MATCH(E690+1,$Q$3:$Q$56,0)),E690+2,E690+1))</f>
        <v>36717</v>
      </c>
      <c r="F691" s="0" t="n">
        <f aca="false">VLOOKUP(E691,$A$3:$B$1257,2,FALSE())</f>
        <v>58.34</v>
      </c>
      <c r="H691" s="96" t="n">
        <f aca="true">OFFSET($E$3,IF(ISNUMBER(VLOOKUP(OFFSET($E$3,MATCH(H690,$E$3:$E$1028,0),0),$E$3:$F$1067,2,FALSE())),MATCH(H690,$E$3:$E$1028,0),MATCH(H690,$E$3:$E$1028,0)+1),0)</f>
        <v>36733</v>
      </c>
      <c r="I691" s="0" t="n">
        <f aca="false">VLOOKUP(H691,$A$3:$B$1257,2,FALSE())</f>
        <v>44.47</v>
      </c>
      <c r="J691" s="0" t="n">
        <f aca="false">VLOOKUP(H691,'Raw data'!$A$3:$L$1417,5,FALSE())</f>
        <v>24.22</v>
      </c>
      <c r="K691" s="0" t="n">
        <f aca="false">VLOOKUP($H691,'Raw data'!$A$3:$L$1417,10,FALSE())</f>
        <v>31.08</v>
      </c>
      <c r="L691" s="0" t="e">
        <f aca="false">VLOOKUP($H691,'Raw data'!$A$3:$L$1417,3,FALSE())</f>
        <v>#N/A</v>
      </c>
      <c r="M691" s="0" t="n">
        <f aca="false">VLOOKUP($H691,'Raw data'!$A$3:$L$1417,4,FALSE())</f>
        <v>30.52</v>
      </c>
      <c r="N691" s="0" t="e">
        <f aca="false">VLOOKUP($H691,'Raw data'!$A$3:$L$1417,2,FALSE())</f>
        <v>#N/A</v>
      </c>
      <c r="O691" s="0" t="n">
        <f aca="false">VLOOKUP($H691,'Raw data'!$A$3:$L$1417,10,FALSE())</f>
        <v>31.08</v>
      </c>
      <c r="P691" s="0" t="n">
        <f aca="false">VLOOKUP($H691,'Raw data'!$M$3:$N$1243,2,FALSE())</f>
        <v>24.43</v>
      </c>
    </row>
    <row r="692" customFormat="false" ht="12.75" hidden="false" customHeight="false" outlineLevel="0" collapsed="false">
      <c r="A692" s="96" t="n">
        <v>36496</v>
      </c>
      <c r="B692" s="0" t="n">
        <v>31.83</v>
      </c>
      <c r="E692" s="96" t="n">
        <f aca="false">CHOOSE(IF(WEEKDAY(E691+1,2)=6,1,IF(WEEKDAY(E691+1,2)=7,2,3)),IF(ISNUMBER(MATCH(E691+3,$Q$3:$Q$56,0)),E691+4,E691+3),IF(ISNUMBER(MATCH(E691+2,$Q$3:$Q$56,0)),E691+3,E691+2),IF(ISNUMBER(MATCH(E691+1,$Q$3:$Q$56,0)),E691+2,E691+1))</f>
        <v>36718</v>
      </c>
      <c r="F692" s="0" t="n">
        <f aca="false">VLOOKUP(E692,$A$3:$B$1257,2,FALSE())</f>
        <v>49.81</v>
      </c>
      <c r="H692" s="96" t="n">
        <f aca="true">OFFSET($E$3,IF(ISNUMBER(VLOOKUP(OFFSET($E$3,MATCH(H691,$E$3:$E$1028,0),0),$E$3:$F$1067,2,FALSE())),MATCH(H691,$E$3:$E$1028,0),MATCH(H691,$E$3:$E$1028,0)+1),0)</f>
        <v>36734</v>
      </c>
      <c r="I692" s="0" t="n">
        <f aca="false">VLOOKUP(H692,$A$3:$B$1257,2,FALSE())</f>
        <v>47.24</v>
      </c>
      <c r="J692" s="0" t="n">
        <f aca="false">VLOOKUP(H692,'Raw data'!$A$3:$L$1417,5,FALSE())</f>
        <v>31.34</v>
      </c>
      <c r="K692" s="0" t="n">
        <f aca="false">VLOOKUP($H692,'Raw data'!$A$3:$L$1417,10,FALSE())</f>
        <v>29.5</v>
      </c>
      <c r="L692" s="0" t="e">
        <f aca="false">VLOOKUP($H692,'Raw data'!$A$3:$L$1417,3,FALSE())</f>
        <v>#N/A</v>
      </c>
      <c r="M692" s="0" t="n">
        <f aca="false">VLOOKUP($H692,'Raw data'!$A$3:$L$1417,4,FALSE())</f>
        <v>31.89</v>
      </c>
      <c r="N692" s="0" t="e">
        <f aca="false">VLOOKUP($H692,'Raw data'!$A$3:$L$1417,2,FALSE())</f>
        <v>#N/A</v>
      </c>
      <c r="O692" s="0" t="n">
        <f aca="false">VLOOKUP($H692,'Raw data'!$A$3:$L$1417,10,FALSE())</f>
        <v>29.5</v>
      </c>
      <c r="P692" s="0" t="n">
        <f aca="false">VLOOKUP($H692,'Raw data'!$M$3:$N$1243,2,FALSE())</f>
        <v>27.27</v>
      </c>
    </row>
    <row r="693" customFormat="false" ht="12.75" hidden="false" customHeight="false" outlineLevel="0" collapsed="false">
      <c r="A693" s="96" t="n">
        <v>36497</v>
      </c>
      <c r="B693" s="0" t="n">
        <v>30.62</v>
      </c>
      <c r="E693" s="96" t="n">
        <f aca="false">CHOOSE(IF(WEEKDAY(E692+1,2)=6,1,IF(WEEKDAY(E692+1,2)=7,2,3)),IF(ISNUMBER(MATCH(E692+3,$Q$3:$Q$56,0)),E692+4,E692+3),IF(ISNUMBER(MATCH(E692+2,$Q$3:$Q$56,0)),E692+3,E692+2),IF(ISNUMBER(MATCH(E692+1,$Q$3:$Q$56,0)),E692+2,E692+1))</f>
        <v>36719</v>
      </c>
      <c r="F693" s="0" t="n">
        <f aca="false">VLOOKUP(E693,$A$3:$B$1257,2,FALSE())</f>
        <v>47.33</v>
      </c>
      <c r="H693" s="96" t="n">
        <f aca="true">OFFSET($E$3,IF(ISNUMBER(VLOOKUP(OFFSET($E$3,MATCH(H692,$E$3:$E$1028,0),0),$E$3:$F$1067,2,FALSE())),MATCH(H692,$E$3:$E$1028,0),MATCH(H692,$E$3:$E$1028,0)+1),0)</f>
        <v>36735</v>
      </c>
      <c r="I693" s="0" t="n">
        <f aca="false">VLOOKUP(H693,$A$3:$B$1257,2,FALSE())</f>
        <v>47.23</v>
      </c>
      <c r="J693" s="0" t="n">
        <f aca="false">VLOOKUP(H693,'Raw data'!$A$3:$L$1417,5,FALSE())</f>
        <v>44.11</v>
      </c>
      <c r="K693" s="0" t="n">
        <f aca="false">VLOOKUP($H693,'Raw data'!$A$3:$L$1417,10,FALSE())</f>
        <v>30.5</v>
      </c>
      <c r="L693" s="0" t="e">
        <f aca="false">VLOOKUP($H693,'Raw data'!$A$3:$L$1417,3,FALSE())</f>
        <v>#N/A</v>
      </c>
      <c r="M693" s="0" t="n">
        <f aca="false">VLOOKUP($H693,'Raw data'!$A$3:$L$1417,4,FALSE())</f>
        <v>31.95</v>
      </c>
      <c r="N693" s="0" t="e">
        <f aca="false">VLOOKUP($H693,'Raw data'!$A$3:$L$1417,2,FALSE())</f>
        <v>#N/A</v>
      </c>
      <c r="O693" s="0" t="n">
        <f aca="false">VLOOKUP($H693,'Raw data'!$A$3:$L$1417,10,FALSE())</f>
        <v>30.5</v>
      </c>
      <c r="P693" s="0" t="n">
        <f aca="false">VLOOKUP($H693,'Raw data'!$M$3:$N$1243,2,FALSE())</f>
        <v>35.56</v>
      </c>
    </row>
    <row r="694" customFormat="false" ht="12.75" hidden="false" customHeight="false" outlineLevel="0" collapsed="false">
      <c r="A694" s="96" t="n">
        <v>36500</v>
      </c>
      <c r="B694" s="0" t="n">
        <v>29.53</v>
      </c>
      <c r="E694" s="96" t="n">
        <f aca="false">CHOOSE(IF(WEEKDAY(E693+1,2)=6,1,IF(WEEKDAY(E693+1,2)=7,2,3)),IF(ISNUMBER(MATCH(E693+3,$Q$3:$Q$56,0)),E693+4,E693+3),IF(ISNUMBER(MATCH(E693+2,$Q$3:$Q$56,0)),E693+3,E693+2),IF(ISNUMBER(MATCH(E693+1,$Q$3:$Q$56,0)),E693+2,E693+1))</f>
        <v>36720</v>
      </c>
      <c r="F694" s="0" t="n">
        <f aca="false">VLOOKUP(E694,$A$3:$B$1257,2,FALSE())</f>
        <v>55.6</v>
      </c>
      <c r="H694" s="96" t="n">
        <f aca="true">OFFSET($E$3,IF(ISNUMBER(VLOOKUP(OFFSET($E$3,MATCH(H693,$E$3:$E$1028,0),0),$E$3:$F$1067,2,FALSE())),MATCH(H693,$E$3:$E$1028,0),MATCH(H693,$E$3:$E$1028,0)+1),0)</f>
        <v>36738</v>
      </c>
      <c r="I694" s="0" t="n">
        <f aca="false">VLOOKUP(H694,$A$3:$B$1257,2,FALSE())</f>
        <v>57.26</v>
      </c>
      <c r="J694" s="0" t="n">
        <f aca="false">VLOOKUP(H694,'Raw data'!$A$3:$L$1417,5,FALSE())</f>
        <v>50.83</v>
      </c>
      <c r="K694" s="0" t="n">
        <f aca="false">VLOOKUP($H694,'Raw data'!$A$3:$L$1417,10,FALSE())</f>
        <v>65</v>
      </c>
      <c r="L694" s="0" t="e">
        <f aca="false">VLOOKUP($H694,'Raw data'!$A$3:$L$1417,3,FALSE())</f>
        <v>#N/A</v>
      </c>
      <c r="M694" s="0" t="n">
        <f aca="false">VLOOKUP($H694,'Raw data'!$A$3:$L$1417,4,FALSE())</f>
        <v>45.23</v>
      </c>
      <c r="N694" s="0" t="e">
        <f aca="false">VLOOKUP($H694,'Raw data'!$A$3:$L$1417,2,FALSE())</f>
        <v>#N/A</v>
      </c>
      <c r="O694" s="0" t="n">
        <f aca="false">VLOOKUP($H694,'Raw data'!$A$3:$L$1417,10,FALSE())</f>
        <v>65</v>
      </c>
      <c r="P694" s="0" t="n">
        <f aca="false">VLOOKUP($H694,'Raw data'!$M$3:$N$1243,2,FALSE())</f>
        <v>51.14</v>
      </c>
    </row>
    <row r="695" customFormat="false" ht="12.75" hidden="false" customHeight="false" outlineLevel="0" collapsed="false">
      <c r="A695" s="96" t="n">
        <v>36501</v>
      </c>
      <c r="B695" s="0" t="n">
        <v>26.8</v>
      </c>
      <c r="E695" s="96" t="n">
        <f aca="false">CHOOSE(IF(WEEKDAY(E694+1,2)=6,1,IF(WEEKDAY(E694+1,2)=7,2,3)),IF(ISNUMBER(MATCH(E694+3,$Q$3:$Q$56,0)),E694+4,E694+3),IF(ISNUMBER(MATCH(E694+2,$Q$3:$Q$56,0)),E694+3,E694+2),IF(ISNUMBER(MATCH(E694+1,$Q$3:$Q$56,0)),E694+2,E694+1))</f>
        <v>36721</v>
      </c>
      <c r="F695" s="0" t="n">
        <f aca="false">VLOOKUP(E695,$A$3:$B$1257,2,FALSE())</f>
        <v>52.77</v>
      </c>
      <c r="H695" s="96" t="n">
        <f aca="true">OFFSET($E$3,IF(ISNUMBER(VLOOKUP(OFFSET($E$3,MATCH(H694,$E$3:$E$1028,0),0),$E$3:$F$1067,2,FALSE())),MATCH(H694,$E$3:$E$1028,0),MATCH(H694,$E$3:$E$1028,0)+1),0)</f>
        <v>36739</v>
      </c>
      <c r="I695" s="0" t="n">
        <f aca="false">VLOOKUP(H695,$A$3:$B$1257,2,FALSE())</f>
        <v>49.18</v>
      </c>
      <c r="J695" s="0" t="n">
        <f aca="false">VLOOKUP(H695,'Raw data'!$A$3:$L$1417,5,FALSE())</f>
        <v>47.27</v>
      </c>
      <c r="K695" s="0" t="n">
        <f aca="false">VLOOKUP($H695,'Raw data'!$A$3:$L$1417,10,FALSE())</f>
        <v>48.5</v>
      </c>
      <c r="L695" s="0" t="e">
        <f aca="false">VLOOKUP($H695,'Raw data'!$A$3:$L$1417,3,FALSE())</f>
        <v>#N/A</v>
      </c>
      <c r="M695" s="0" t="n">
        <f aca="false">VLOOKUP($H695,'Raw data'!$A$3:$L$1417,4,FALSE())</f>
        <v>45.84</v>
      </c>
      <c r="N695" s="0" t="e">
        <f aca="false">VLOOKUP($H695,'Raw data'!$A$3:$L$1417,2,FALSE())</f>
        <v>#N/A</v>
      </c>
      <c r="O695" s="0" t="n">
        <f aca="false">VLOOKUP($H695,'Raw data'!$A$3:$L$1417,10,FALSE())</f>
        <v>48.5</v>
      </c>
      <c r="P695" s="0" t="n">
        <f aca="false">VLOOKUP($H695,'Raw data'!$M$3:$N$1243,2,FALSE())</f>
        <v>54.32</v>
      </c>
    </row>
    <row r="696" customFormat="false" ht="12.75" hidden="false" customHeight="false" outlineLevel="0" collapsed="false">
      <c r="A696" s="96" t="n">
        <v>36502</v>
      </c>
      <c r="B696" s="0" t="n">
        <v>25.85</v>
      </c>
      <c r="E696" s="96" t="n">
        <f aca="false">CHOOSE(IF(WEEKDAY(E695+1,2)=6,1,IF(WEEKDAY(E695+1,2)=7,2,3)),IF(ISNUMBER(MATCH(E695+3,$Q$3:$Q$56,0)),E695+4,E695+3),IF(ISNUMBER(MATCH(E695+2,$Q$3:$Q$56,0)),E695+3,E695+2),IF(ISNUMBER(MATCH(E695+1,$Q$3:$Q$56,0)),E695+2,E695+1))</f>
        <v>36724</v>
      </c>
      <c r="F696" s="0" t="n">
        <f aca="false">VLOOKUP(E696,$A$3:$B$1257,2,FALSE())</f>
        <v>54.89</v>
      </c>
      <c r="H696" s="96" t="n">
        <f aca="true">OFFSET($E$3,IF(ISNUMBER(VLOOKUP(OFFSET($E$3,MATCH(H695,$E$3:$E$1028,0),0),$E$3:$F$1067,2,FALSE())),MATCH(H695,$E$3:$E$1028,0),MATCH(H695,$E$3:$E$1028,0)+1),0)</f>
        <v>36740</v>
      </c>
      <c r="I696" s="0" t="n">
        <f aca="false">VLOOKUP(H696,$A$3:$B$1257,2,FALSE())</f>
        <v>51.3</v>
      </c>
      <c r="J696" s="0" t="n">
        <f aca="false">VLOOKUP(H696,'Raw data'!$A$3:$L$1417,5,FALSE())</f>
        <v>47.75</v>
      </c>
      <c r="K696" s="0" t="e">
        <f aca="false">VLOOKUP($H696,'Raw data'!$A$3:$L$1417,10,FALSE())</f>
        <v>#N/A</v>
      </c>
      <c r="L696" s="0" t="e">
        <f aca="false">VLOOKUP($H696,'Raw data'!$A$3:$L$1417,3,FALSE())</f>
        <v>#N/A</v>
      </c>
      <c r="M696" s="0" t="n">
        <f aca="false">VLOOKUP($H696,'Raw data'!$A$3:$L$1417,4,FALSE())</f>
        <v>61.47</v>
      </c>
      <c r="N696" s="0" t="e">
        <f aca="false">VLOOKUP($H696,'Raw data'!$A$3:$L$1417,2,FALSE())</f>
        <v>#N/A</v>
      </c>
      <c r="O696" s="0" t="e">
        <f aca="false">VLOOKUP($H696,'Raw data'!$A$3:$L$1417,10,FALSE())</f>
        <v>#N/A</v>
      </c>
      <c r="P696" s="0" t="n">
        <f aca="false">VLOOKUP($H696,'Raw data'!$M$3:$N$1243,2,FALSE())</f>
        <v>54.19</v>
      </c>
    </row>
    <row r="697" customFormat="false" ht="12.75" hidden="false" customHeight="false" outlineLevel="0" collapsed="false">
      <c r="A697" s="96" t="n">
        <v>36503</v>
      </c>
      <c r="B697" s="0" t="n">
        <v>25.41</v>
      </c>
      <c r="E697" s="96" t="n">
        <f aca="false">CHOOSE(IF(WEEKDAY(E696+1,2)=6,1,IF(WEEKDAY(E696+1,2)=7,2,3)),IF(ISNUMBER(MATCH(E696+3,$Q$3:$Q$56,0)),E696+4,E696+3),IF(ISNUMBER(MATCH(E696+2,$Q$3:$Q$56,0)),E696+3,E696+2),IF(ISNUMBER(MATCH(E696+1,$Q$3:$Q$56,0)),E696+2,E696+1))</f>
        <v>36725</v>
      </c>
      <c r="F697" s="0" t="n">
        <f aca="false">VLOOKUP(E697,$A$3:$B$1257,2,FALSE())</f>
        <v>57.7</v>
      </c>
      <c r="H697" s="96" t="n">
        <f aca="true">OFFSET($E$3,IF(ISNUMBER(VLOOKUP(OFFSET($E$3,MATCH(H696,$E$3:$E$1028,0),0),$E$3:$F$1067,2,FALSE())),MATCH(H696,$E$3:$E$1028,0),MATCH(H696,$E$3:$E$1028,0)+1),0)</f>
        <v>36741</v>
      </c>
      <c r="I697" s="0" t="n">
        <f aca="false">VLOOKUP(H697,$A$3:$B$1257,2,FALSE())</f>
        <v>71.6</v>
      </c>
      <c r="J697" s="0" t="n">
        <f aca="false">VLOOKUP(H697,'Raw data'!$A$3:$L$1417,5,FALSE())</f>
        <v>50.99</v>
      </c>
      <c r="K697" s="0" t="n">
        <f aca="false">VLOOKUP($H697,'Raw data'!$A$3:$L$1417,10,FALSE())</f>
        <v>76.2</v>
      </c>
      <c r="L697" s="0" t="e">
        <f aca="false">VLOOKUP($H697,'Raw data'!$A$3:$L$1417,3,FALSE())</f>
        <v>#N/A</v>
      </c>
      <c r="M697" s="0" t="n">
        <f aca="false">VLOOKUP($H697,'Raw data'!$A$3:$L$1417,4,FALSE())</f>
        <v>51</v>
      </c>
      <c r="N697" s="0" t="e">
        <f aca="false">VLOOKUP($H697,'Raw data'!$A$3:$L$1417,2,FALSE())</f>
        <v>#N/A</v>
      </c>
      <c r="O697" s="0" t="n">
        <f aca="false">VLOOKUP($H697,'Raw data'!$A$3:$L$1417,10,FALSE())</f>
        <v>76.2</v>
      </c>
      <c r="P697" s="0" t="n">
        <f aca="false">VLOOKUP($H697,'Raw data'!$M$3:$N$1243,2,FALSE())</f>
        <v>56.78</v>
      </c>
    </row>
    <row r="698" customFormat="false" ht="12.75" hidden="false" customHeight="false" outlineLevel="0" collapsed="false">
      <c r="A698" s="96" t="n">
        <v>36504</v>
      </c>
      <c r="B698" s="0" t="n">
        <v>26.1</v>
      </c>
      <c r="E698" s="96" t="n">
        <f aca="false">CHOOSE(IF(WEEKDAY(E697+1,2)=6,1,IF(WEEKDAY(E697+1,2)=7,2,3)),IF(ISNUMBER(MATCH(E697+3,$Q$3:$Q$56,0)),E697+4,E697+3),IF(ISNUMBER(MATCH(E697+2,$Q$3:$Q$56,0)),E697+3,E697+2),IF(ISNUMBER(MATCH(E697+1,$Q$3:$Q$56,0)),E697+2,E697+1))</f>
        <v>36726</v>
      </c>
      <c r="F698" s="0" t="n">
        <f aca="false">VLOOKUP(E698,$A$3:$B$1257,2,FALSE())</f>
        <v>46.35</v>
      </c>
      <c r="H698" s="96" t="n">
        <f aca="true">OFFSET($E$3,IF(ISNUMBER(VLOOKUP(OFFSET($E$3,MATCH(H697,$E$3:$E$1028,0),0),$E$3:$F$1067,2,FALSE())),MATCH(H697,$E$3:$E$1028,0),MATCH(H697,$E$3:$E$1028,0)+1),0)</f>
        <v>36742</v>
      </c>
      <c r="I698" s="0" t="n">
        <f aca="false">VLOOKUP(H698,$A$3:$B$1257,2,FALSE())</f>
        <v>49.68</v>
      </c>
      <c r="J698" s="0" t="n">
        <f aca="false">VLOOKUP(H698,'Raw data'!$A$3:$L$1417,5,FALSE())</f>
        <v>46.33</v>
      </c>
      <c r="K698" s="0" t="n">
        <f aca="false">VLOOKUP($H698,'Raw data'!$A$3:$L$1417,10,FALSE())</f>
        <v>46.5</v>
      </c>
      <c r="L698" s="0" t="e">
        <f aca="false">VLOOKUP($H698,'Raw data'!$A$3:$L$1417,3,FALSE())</f>
        <v>#N/A</v>
      </c>
      <c r="M698" s="0" t="n">
        <f aca="false">VLOOKUP($H698,'Raw data'!$A$3:$L$1417,4,FALSE())</f>
        <v>39.77</v>
      </c>
      <c r="N698" s="0" t="e">
        <f aca="false">VLOOKUP($H698,'Raw data'!$A$3:$L$1417,2,FALSE())</f>
        <v>#N/A</v>
      </c>
      <c r="O698" s="0" t="n">
        <f aca="false">VLOOKUP($H698,'Raw data'!$A$3:$L$1417,10,FALSE())</f>
        <v>46.5</v>
      </c>
      <c r="P698" s="0" t="n">
        <f aca="false">VLOOKUP($H698,'Raw data'!$M$3:$N$1243,2,FALSE())</f>
        <v>42.29</v>
      </c>
    </row>
    <row r="699" customFormat="false" ht="12.75" hidden="false" customHeight="false" outlineLevel="0" collapsed="false">
      <c r="A699" s="96" t="n">
        <v>36507</v>
      </c>
      <c r="B699" s="0" t="n">
        <v>28.35</v>
      </c>
      <c r="E699" s="96" t="n">
        <f aca="false">CHOOSE(IF(WEEKDAY(E698+1,2)=6,1,IF(WEEKDAY(E698+1,2)=7,2,3)),IF(ISNUMBER(MATCH(E698+3,$Q$3:$Q$56,0)),E698+4,E698+3),IF(ISNUMBER(MATCH(E698+2,$Q$3:$Q$56,0)),E698+3,E698+2),IF(ISNUMBER(MATCH(E698+1,$Q$3:$Q$56,0)),E698+2,E698+1))</f>
        <v>36727</v>
      </c>
      <c r="F699" s="0" t="n">
        <f aca="false">VLOOKUP(E699,$A$3:$B$1257,2,FALSE())</f>
        <v>46.28</v>
      </c>
      <c r="H699" s="96" t="n">
        <f aca="true">OFFSET($E$3,IF(ISNUMBER(VLOOKUP(OFFSET($E$3,MATCH(H698,$E$3:$E$1028,0),0),$E$3:$F$1067,2,FALSE())),MATCH(H698,$E$3:$E$1028,0),MATCH(H698,$E$3:$E$1028,0)+1),0)</f>
        <v>36745</v>
      </c>
      <c r="I699" s="0" t="n">
        <f aca="false">VLOOKUP(H699,$A$3:$B$1257,2,FALSE())</f>
        <v>54.34</v>
      </c>
      <c r="J699" s="0" t="n">
        <f aca="false">VLOOKUP(H699,'Raw data'!$A$3:$L$1417,5,FALSE())</f>
        <v>66.92</v>
      </c>
      <c r="K699" s="0" t="n">
        <f aca="false">VLOOKUP($H699,'Raw data'!$A$3:$L$1417,10,FALSE())</f>
        <v>70</v>
      </c>
      <c r="L699" s="0" t="e">
        <f aca="false">VLOOKUP($H699,'Raw data'!$A$3:$L$1417,3,FALSE())</f>
        <v>#N/A</v>
      </c>
      <c r="M699" s="0" t="n">
        <f aca="false">VLOOKUP($H699,'Raw data'!$A$3:$L$1417,4,FALSE())</f>
        <v>47.65</v>
      </c>
      <c r="N699" s="0" t="e">
        <f aca="false">VLOOKUP($H699,'Raw data'!$A$3:$L$1417,2,FALSE())</f>
        <v>#N/A</v>
      </c>
      <c r="O699" s="0" t="n">
        <f aca="false">VLOOKUP($H699,'Raw data'!$A$3:$L$1417,10,FALSE())</f>
        <v>70</v>
      </c>
      <c r="P699" s="0" t="n">
        <f aca="false">VLOOKUP($H699,'Raw data'!$M$3:$N$1243,2,FALSE())</f>
        <v>57.8</v>
      </c>
    </row>
    <row r="700" customFormat="false" ht="12.75" hidden="false" customHeight="false" outlineLevel="0" collapsed="false">
      <c r="A700" s="96" t="n">
        <v>36508</v>
      </c>
      <c r="B700" s="0" t="n">
        <v>29.36</v>
      </c>
      <c r="E700" s="96" t="n">
        <f aca="false">CHOOSE(IF(WEEKDAY(E699+1,2)=6,1,IF(WEEKDAY(E699+1,2)=7,2,3)),IF(ISNUMBER(MATCH(E699+3,$Q$3:$Q$56,0)),E699+4,E699+3),IF(ISNUMBER(MATCH(E699+2,$Q$3:$Q$56,0)),E699+3,E699+2),IF(ISNUMBER(MATCH(E699+1,$Q$3:$Q$56,0)),E699+2,E699+1))</f>
        <v>36728</v>
      </c>
      <c r="F700" s="0" t="n">
        <f aca="false">VLOOKUP(E700,$A$3:$B$1257,2,FALSE())</f>
        <v>45.9</v>
      </c>
      <c r="H700" s="96" t="n">
        <f aca="true">OFFSET($E$3,IF(ISNUMBER(VLOOKUP(OFFSET($E$3,MATCH(H699,$E$3:$E$1028,0),0),$E$3:$F$1067,2,FALSE())),MATCH(H699,$E$3:$E$1028,0),MATCH(H699,$E$3:$E$1028,0)+1),0)</f>
        <v>36746</v>
      </c>
      <c r="I700" s="0" t="n">
        <f aca="false">VLOOKUP(H700,$A$3:$B$1257,2,FALSE())</f>
        <v>84.55</v>
      </c>
      <c r="J700" s="0" t="n">
        <f aca="false">VLOOKUP(H700,'Raw data'!$A$3:$L$1417,5,FALSE())</f>
        <v>99.3</v>
      </c>
      <c r="K700" s="0" t="n">
        <f aca="false">VLOOKUP($H700,'Raw data'!$A$3:$L$1417,10,FALSE())</f>
        <v>95</v>
      </c>
      <c r="L700" s="0" t="e">
        <f aca="false">VLOOKUP($H700,'Raw data'!$A$3:$L$1417,3,FALSE())</f>
        <v>#N/A</v>
      </c>
      <c r="M700" s="0" t="n">
        <f aca="false">VLOOKUP($H700,'Raw data'!$A$3:$L$1417,4,FALSE())</f>
        <v>55.34</v>
      </c>
      <c r="N700" s="0" t="e">
        <f aca="false">VLOOKUP($H700,'Raw data'!$A$3:$L$1417,2,FALSE())</f>
        <v>#N/A</v>
      </c>
      <c r="O700" s="0" t="n">
        <f aca="false">VLOOKUP($H700,'Raw data'!$A$3:$L$1417,10,FALSE())</f>
        <v>95</v>
      </c>
      <c r="P700" s="0" t="n">
        <f aca="false">VLOOKUP($H700,'Raw data'!$M$3:$N$1243,2,FALSE())</f>
        <v>93.74</v>
      </c>
    </row>
    <row r="701" customFormat="false" ht="12.75" hidden="false" customHeight="false" outlineLevel="0" collapsed="false">
      <c r="A701" s="96" t="n">
        <v>36509</v>
      </c>
      <c r="B701" s="0" t="n">
        <v>27.11</v>
      </c>
      <c r="E701" s="96" t="n">
        <f aca="false">CHOOSE(IF(WEEKDAY(E700+1,2)=6,1,IF(WEEKDAY(E700+1,2)=7,2,3)),IF(ISNUMBER(MATCH(E700+3,$Q$3:$Q$56,0)),E700+4,E700+3),IF(ISNUMBER(MATCH(E700+2,$Q$3:$Q$56,0)),E700+3,E700+2),IF(ISNUMBER(MATCH(E700+1,$Q$3:$Q$56,0)),E700+2,E700+1))</f>
        <v>36731</v>
      </c>
      <c r="F701" s="0" t="n">
        <f aca="false">VLOOKUP(E701,$A$3:$B$1257,2,FALSE())</f>
        <v>46.9</v>
      </c>
      <c r="H701" s="96" t="n">
        <f aca="true">OFFSET($E$3,IF(ISNUMBER(VLOOKUP(OFFSET($E$3,MATCH(H700,$E$3:$E$1028,0),0),$E$3:$F$1067,2,FALSE())),MATCH(H700,$E$3:$E$1028,0),MATCH(H700,$E$3:$E$1028,0)+1),0)</f>
        <v>36747</v>
      </c>
      <c r="I701" s="0" t="n">
        <f aca="false">VLOOKUP(H701,$A$3:$B$1257,2,FALSE())</f>
        <v>93.14</v>
      </c>
      <c r="J701" s="0" t="n">
        <f aca="false">VLOOKUP(H701,'Raw data'!$A$3:$L$1417,5,FALSE())</f>
        <v>118.18</v>
      </c>
      <c r="K701" s="0" t="e">
        <f aca="false">VLOOKUP($H701,'Raw data'!$A$3:$L$1417,10,FALSE())</f>
        <v>#N/A</v>
      </c>
      <c r="L701" s="0" t="e">
        <f aca="false">VLOOKUP($H701,'Raw data'!$A$3:$L$1417,3,FALSE())</f>
        <v>#N/A</v>
      </c>
      <c r="M701" s="0" t="n">
        <f aca="false">VLOOKUP($H701,'Raw data'!$A$3:$L$1417,4,FALSE())</f>
        <v>71.75</v>
      </c>
      <c r="N701" s="0" t="e">
        <f aca="false">VLOOKUP($H701,'Raw data'!$A$3:$L$1417,2,FALSE())</f>
        <v>#N/A</v>
      </c>
      <c r="O701" s="0" t="e">
        <f aca="false">VLOOKUP($H701,'Raw data'!$A$3:$L$1417,10,FALSE())</f>
        <v>#N/A</v>
      </c>
      <c r="P701" s="0" t="n">
        <f aca="false">VLOOKUP($H701,'Raw data'!$M$3:$N$1243,2,FALSE())</f>
        <v>120.59</v>
      </c>
    </row>
    <row r="702" customFormat="false" ht="12.75" hidden="false" customHeight="false" outlineLevel="0" collapsed="false">
      <c r="A702" s="96" t="n">
        <v>36510</v>
      </c>
      <c r="B702" s="0" t="n">
        <v>27</v>
      </c>
      <c r="E702" s="96" t="n">
        <f aca="false">CHOOSE(IF(WEEKDAY(E701+1,2)=6,1,IF(WEEKDAY(E701+1,2)=7,2,3)),IF(ISNUMBER(MATCH(E701+3,$Q$3:$Q$56,0)),E701+4,E701+3),IF(ISNUMBER(MATCH(E701+2,$Q$3:$Q$56,0)),E701+3,E701+2),IF(ISNUMBER(MATCH(E701+1,$Q$3:$Q$56,0)),E701+2,E701+1))</f>
        <v>36732</v>
      </c>
      <c r="F702" s="0" t="n">
        <f aca="false">VLOOKUP(E702,$A$3:$B$1257,2,FALSE())</f>
        <v>44.2</v>
      </c>
      <c r="H702" s="96" t="n">
        <f aca="true">OFFSET($E$3,IF(ISNUMBER(VLOOKUP(OFFSET($E$3,MATCH(H701,$E$3:$E$1028,0),0),$E$3:$F$1067,2,FALSE())),MATCH(H701,$E$3:$E$1028,0),MATCH(H701,$E$3:$E$1028,0)+1),0)</f>
        <v>36748</v>
      </c>
      <c r="I702" s="0" t="n">
        <f aca="false">VLOOKUP(H702,$A$3:$B$1257,2,FALSE())</f>
        <v>61.36</v>
      </c>
      <c r="J702" s="0" t="n">
        <f aca="false">VLOOKUP(H702,'Raw data'!$A$3:$L$1417,5,FALSE())</f>
        <v>70.75</v>
      </c>
      <c r="K702" s="0" t="n">
        <f aca="false">VLOOKUP($H702,'Raw data'!$A$3:$L$1417,10,FALSE())</f>
        <v>65</v>
      </c>
      <c r="L702" s="0" t="e">
        <f aca="false">VLOOKUP($H702,'Raw data'!$A$3:$L$1417,3,FALSE())</f>
        <v>#N/A</v>
      </c>
      <c r="M702" s="0" t="n">
        <f aca="false">VLOOKUP($H702,'Raw data'!$A$3:$L$1417,4,FALSE())</f>
        <v>51.17</v>
      </c>
      <c r="N702" s="0" t="e">
        <f aca="false">VLOOKUP($H702,'Raw data'!$A$3:$L$1417,2,FALSE())</f>
        <v>#N/A</v>
      </c>
      <c r="O702" s="0" t="n">
        <f aca="false">VLOOKUP($H702,'Raw data'!$A$3:$L$1417,10,FALSE())</f>
        <v>65</v>
      </c>
      <c r="P702" s="0" t="n">
        <f aca="false">VLOOKUP($H702,'Raw data'!$M$3:$N$1243,2,FALSE())</f>
        <v>61.45</v>
      </c>
    </row>
    <row r="703" customFormat="false" ht="12.75" hidden="false" customHeight="false" outlineLevel="0" collapsed="false">
      <c r="A703" s="96" t="n">
        <v>36511</v>
      </c>
      <c r="B703" s="0" t="n">
        <v>27.48</v>
      </c>
      <c r="E703" s="96" t="n">
        <f aca="false">CHOOSE(IF(WEEKDAY(E702+1,2)=6,1,IF(WEEKDAY(E702+1,2)=7,2,3)),IF(ISNUMBER(MATCH(E702+3,$Q$3:$Q$56,0)),E702+4,E702+3),IF(ISNUMBER(MATCH(E702+2,$Q$3:$Q$56,0)),E702+3,E702+2),IF(ISNUMBER(MATCH(E702+1,$Q$3:$Q$56,0)),E702+2,E702+1))</f>
        <v>36733</v>
      </c>
      <c r="F703" s="0" t="n">
        <f aca="false">VLOOKUP(E703,$A$3:$B$1257,2,FALSE())</f>
        <v>44.47</v>
      </c>
      <c r="H703" s="96" t="n">
        <f aca="true">OFFSET($E$3,IF(ISNUMBER(VLOOKUP(OFFSET($E$3,MATCH(H702,$E$3:$E$1028,0),0),$E$3:$F$1067,2,FALSE())),MATCH(H702,$E$3:$E$1028,0),MATCH(H702,$E$3:$E$1028,0)+1),0)</f>
        <v>36749</v>
      </c>
      <c r="I703" s="0" t="n">
        <f aca="false">VLOOKUP(H703,$A$3:$B$1257,2,FALSE())</f>
        <v>49.24</v>
      </c>
      <c r="J703" s="0" t="n">
        <f aca="false">VLOOKUP(H703,'Raw data'!$A$3:$L$1417,5,FALSE())</f>
        <v>48.3</v>
      </c>
      <c r="K703" s="0" t="e">
        <f aca="false">VLOOKUP($H703,'Raw data'!$A$3:$L$1417,10,FALSE())</f>
        <v>#N/A</v>
      </c>
      <c r="L703" s="0" t="e">
        <f aca="false">VLOOKUP($H703,'Raw data'!$A$3:$L$1417,3,FALSE())</f>
        <v>#N/A</v>
      </c>
      <c r="M703" s="0" t="n">
        <f aca="false">VLOOKUP($H703,'Raw data'!$A$3:$L$1417,4,FALSE())</f>
        <v>38.67</v>
      </c>
      <c r="N703" s="0" t="e">
        <f aca="false">VLOOKUP($H703,'Raw data'!$A$3:$L$1417,2,FALSE())</f>
        <v>#N/A</v>
      </c>
      <c r="O703" s="0" t="e">
        <f aca="false">VLOOKUP($H703,'Raw data'!$A$3:$L$1417,10,FALSE())</f>
        <v>#N/A</v>
      </c>
      <c r="P703" s="0" t="n">
        <f aca="false">VLOOKUP($H703,'Raw data'!$M$3:$N$1243,2,FALSE())</f>
        <v>43.08</v>
      </c>
    </row>
    <row r="704" customFormat="false" ht="12.75" hidden="false" customHeight="false" outlineLevel="0" collapsed="false">
      <c r="A704" s="96" t="n">
        <v>36514</v>
      </c>
      <c r="B704" s="0" t="n">
        <v>28.77</v>
      </c>
      <c r="E704" s="96" t="n">
        <f aca="false">CHOOSE(IF(WEEKDAY(E703+1,2)=6,1,IF(WEEKDAY(E703+1,2)=7,2,3)),IF(ISNUMBER(MATCH(E703+3,$Q$3:$Q$56,0)),E703+4,E703+3),IF(ISNUMBER(MATCH(E703+2,$Q$3:$Q$56,0)),E703+3,E703+2),IF(ISNUMBER(MATCH(E703+1,$Q$3:$Q$56,0)),E703+2,E703+1))</f>
        <v>36734</v>
      </c>
      <c r="F704" s="0" t="n">
        <f aca="false">VLOOKUP(E704,$A$3:$B$1257,2,FALSE())</f>
        <v>47.24</v>
      </c>
      <c r="H704" s="96" t="n">
        <f aca="true">OFFSET($E$3,IF(ISNUMBER(VLOOKUP(OFFSET($E$3,MATCH(H703,$E$3:$E$1028,0),0),$E$3:$F$1067,2,FALSE())),MATCH(H703,$E$3:$E$1028,0),MATCH(H703,$E$3:$E$1028,0)+1),0)</f>
        <v>36752</v>
      </c>
      <c r="I704" s="0" t="n">
        <f aca="false">VLOOKUP(H704,$A$3:$B$1257,2,FALSE())</f>
        <v>48.83</v>
      </c>
      <c r="J704" s="0" t="n">
        <f aca="false">VLOOKUP(H704,'Raw data'!$A$3:$L$1417,5,FALSE())</f>
        <v>63.11</v>
      </c>
      <c r="K704" s="0" t="e">
        <f aca="false">VLOOKUP($H704,'Raw data'!$A$3:$L$1417,10,FALSE())</f>
        <v>#N/A</v>
      </c>
      <c r="L704" s="0" t="e">
        <f aca="false">VLOOKUP($H704,'Raw data'!$A$3:$L$1417,3,FALSE())</f>
        <v>#N/A</v>
      </c>
      <c r="M704" s="0" t="n">
        <f aca="false">VLOOKUP($H704,'Raw data'!$A$3:$L$1417,4,FALSE())</f>
        <v>44.36</v>
      </c>
      <c r="N704" s="0" t="e">
        <f aca="false">VLOOKUP($H704,'Raw data'!$A$3:$L$1417,2,FALSE())</f>
        <v>#N/A</v>
      </c>
      <c r="O704" s="0" t="e">
        <f aca="false">VLOOKUP($H704,'Raw data'!$A$3:$L$1417,10,FALSE())</f>
        <v>#N/A</v>
      </c>
      <c r="P704" s="0" t="n">
        <f aca="false">VLOOKUP($H704,'Raw data'!$M$3:$N$1243,2,FALSE())</f>
        <v>50.47</v>
      </c>
    </row>
    <row r="705" customFormat="false" ht="12.75" hidden="false" customHeight="false" outlineLevel="0" collapsed="false">
      <c r="A705" s="96" t="n">
        <v>36515</v>
      </c>
      <c r="B705" s="0" t="n">
        <v>28.55</v>
      </c>
      <c r="E705" s="96" t="n">
        <f aca="false">CHOOSE(IF(WEEKDAY(E704+1,2)=6,1,IF(WEEKDAY(E704+1,2)=7,2,3)),IF(ISNUMBER(MATCH(E704+3,$Q$3:$Q$56,0)),E704+4,E704+3),IF(ISNUMBER(MATCH(E704+2,$Q$3:$Q$56,0)),E704+3,E704+2),IF(ISNUMBER(MATCH(E704+1,$Q$3:$Q$56,0)),E704+2,E704+1))</f>
        <v>36735</v>
      </c>
      <c r="F705" s="0" t="n">
        <f aca="false">VLOOKUP(E705,$A$3:$B$1257,2,FALSE())</f>
        <v>47.23</v>
      </c>
      <c r="H705" s="96" t="n">
        <f aca="true">OFFSET($E$3,IF(ISNUMBER(VLOOKUP(OFFSET($E$3,MATCH(H704,$E$3:$E$1028,0),0),$E$3:$F$1067,2,FALSE())),MATCH(H704,$E$3:$E$1028,0),MATCH(H704,$E$3:$E$1028,0)+1),0)</f>
        <v>36753</v>
      </c>
      <c r="I705" s="0" t="n">
        <f aca="false">VLOOKUP(H705,$A$3:$B$1257,2,FALSE())</f>
        <v>47.12</v>
      </c>
      <c r="J705" s="0" t="n">
        <f aca="false">VLOOKUP(H705,'Raw data'!$A$3:$L$1417,5,FALSE())</f>
        <v>59.65</v>
      </c>
      <c r="K705" s="0" t="e">
        <f aca="false">VLOOKUP($H705,'Raw data'!$A$3:$L$1417,10,FALSE())</f>
        <v>#N/A</v>
      </c>
      <c r="L705" s="0" t="e">
        <f aca="false">VLOOKUP($H705,'Raw data'!$A$3:$L$1417,3,FALSE())</f>
        <v>#N/A</v>
      </c>
      <c r="M705" s="0" t="n">
        <f aca="false">VLOOKUP($H705,'Raw data'!$A$3:$L$1417,4,FALSE())</f>
        <v>47.26</v>
      </c>
      <c r="N705" s="0" t="e">
        <f aca="false">VLOOKUP($H705,'Raw data'!$A$3:$L$1417,2,FALSE())</f>
        <v>#N/A</v>
      </c>
      <c r="O705" s="0" t="e">
        <f aca="false">VLOOKUP($H705,'Raw data'!$A$3:$L$1417,10,FALSE())</f>
        <v>#N/A</v>
      </c>
      <c r="P705" s="0" t="n">
        <f aca="false">VLOOKUP($H705,'Raw data'!$M$3:$N$1243,2,FALSE())</f>
        <v>45.75</v>
      </c>
    </row>
    <row r="706" customFormat="false" ht="12.75" hidden="false" customHeight="false" outlineLevel="0" collapsed="false">
      <c r="A706" s="96" t="n">
        <v>36516</v>
      </c>
      <c r="B706" s="0" t="n">
        <v>30.4</v>
      </c>
      <c r="E706" s="96" t="n">
        <f aca="false">CHOOSE(IF(WEEKDAY(E705+1,2)=6,1,IF(WEEKDAY(E705+1,2)=7,2,3)),IF(ISNUMBER(MATCH(E705+3,$Q$3:$Q$56,0)),E705+4,E705+3),IF(ISNUMBER(MATCH(E705+2,$Q$3:$Q$56,0)),E705+3,E705+2),IF(ISNUMBER(MATCH(E705+1,$Q$3:$Q$56,0)),E705+2,E705+1))</f>
        <v>36738</v>
      </c>
      <c r="F706" s="0" t="n">
        <f aca="false">VLOOKUP(E706,$A$3:$B$1257,2,FALSE())</f>
        <v>57.26</v>
      </c>
      <c r="H706" s="96" t="n">
        <f aca="true">OFFSET($E$3,IF(ISNUMBER(VLOOKUP(OFFSET($E$3,MATCH(H705,$E$3:$E$1028,0),0),$E$3:$F$1067,2,FALSE())),MATCH(H705,$E$3:$E$1028,0),MATCH(H705,$E$3:$E$1028,0)+1),0)</f>
        <v>36754</v>
      </c>
      <c r="I706" s="0" t="n">
        <f aca="false">VLOOKUP(H706,$A$3:$B$1257,2,FALSE())</f>
        <v>51.01</v>
      </c>
      <c r="J706" s="0" t="n">
        <f aca="false">VLOOKUP(H706,'Raw data'!$A$3:$L$1417,5,FALSE())</f>
        <v>48.27</v>
      </c>
      <c r="K706" s="0" t="e">
        <f aca="false">VLOOKUP($H706,'Raw data'!$A$3:$L$1417,10,FALSE())</f>
        <v>#N/A</v>
      </c>
      <c r="L706" s="0" t="e">
        <f aca="false">VLOOKUP($H706,'Raw data'!$A$3:$L$1417,3,FALSE())</f>
        <v>#N/A</v>
      </c>
      <c r="M706" s="0" t="n">
        <f aca="false">VLOOKUP($H706,'Raw data'!$A$3:$L$1417,4,FALSE())</f>
        <v>48.52</v>
      </c>
      <c r="N706" s="0" t="e">
        <f aca="false">VLOOKUP($H706,'Raw data'!$A$3:$L$1417,2,FALSE())</f>
        <v>#N/A</v>
      </c>
      <c r="O706" s="0" t="e">
        <f aca="false">VLOOKUP($H706,'Raw data'!$A$3:$L$1417,10,FALSE())</f>
        <v>#N/A</v>
      </c>
      <c r="P706" s="0" t="n">
        <f aca="false">VLOOKUP($H706,'Raw data'!$M$3:$N$1243,2,FALSE())</f>
        <v>38.23</v>
      </c>
    </row>
    <row r="707" customFormat="false" ht="12.75" hidden="false" customHeight="false" outlineLevel="0" collapsed="false">
      <c r="A707" s="96" t="n">
        <v>36517</v>
      </c>
      <c r="B707" s="0" t="n">
        <v>29.01</v>
      </c>
      <c r="E707" s="96" t="n">
        <f aca="false">CHOOSE(IF(WEEKDAY(E706+1,2)=6,1,IF(WEEKDAY(E706+1,2)=7,2,3)),IF(ISNUMBER(MATCH(E706+3,$Q$3:$Q$56,0)),E706+4,E706+3),IF(ISNUMBER(MATCH(E706+2,$Q$3:$Q$56,0)),E706+3,E706+2),IF(ISNUMBER(MATCH(E706+1,$Q$3:$Q$56,0)),E706+2,E706+1))</f>
        <v>36739</v>
      </c>
      <c r="F707" s="0" t="n">
        <f aca="false">VLOOKUP(E707,$A$3:$B$1257,2,FALSE())</f>
        <v>49.18</v>
      </c>
      <c r="H707" s="96" t="n">
        <f aca="true">OFFSET($E$3,IF(ISNUMBER(VLOOKUP(OFFSET($E$3,MATCH(H706,$E$3:$E$1028,0),0),$E$3:$F$1067,2,FALSE())),MATCH(H706,$E$3:$E$1028,0),MATCH(H706,$E$3:$E$1028,0)+1),0)</f>
        <v>36755</v>
      </c>
      <c r="I707" s="0" t="n">
        <f aca="false">VLOOKUP(H707,$A$3:$B$1257,2,FALSE())</f>
        <v>49.14</v>
      </c>
      <c r="J707" s="0" t="n">
        <f aca="false">VLOOKUP(H707,'Raw data'!$A$3:$L$1417,5,FALSE())</f>
        <v>52.01</v>
      </c>
      <c r="K707" s="0" t="n">
        <f aca="false">VLOOKUP($H707,'Raw data'!$A$3:$L$1417,10,FALSE())</f>
        <v>58</v>
      </c>
      <c r="L707" s="0" t="e">
        <f aca="false">VLOOKUP($H707,'Raw data'!$A$3:$L$1417,3,FALSE())</f>
        <v>#N/A</v>
      </c>
      <c r="M707" s="0" t="n">
        <f aca="false">VLOOKUP($H707,'Raw data'!$A$3:$L$1417,4,FALSE())</f>
        <v>37.27</v>
      </c>
      <c r="N707" s="0" t="e">
        <f aca="false">VLOOKUP($H707,'Raw data'!$A$3:$L$1417,2,FALSE())</f>
        <v>#N/A</v>
      </c>
      <c r="O707" s="0" t="n">
        <f aca="false">VLOOKUP($H707,'Raw data'!$A$3:$L$1417,10,FALSE())</f>
        <v>58</v>
      </c>
      <c r="P707" s="0" t="n">
        <f aca="false">VLOOKUP($H707,'Raw data'!$M$3:$N$1243,2,FALSE())</f>
        <v>32.33</v>
      </c>
    </row>
    <row r="708" customFormat="false" ht="12.75" hidden="false" customHeight="false" outlineLevel="0" collapsed="false">
      <c r="A708" s="96" t="n">
        <v>36521</v>
      </c>
      <c r="B708" s="0" t="n">
        <v>28.88</v>
      </c>
      <c r="E708" s="96" t="n">
        <f aca="false">CHOOSE(IF(WEEKDAY(E707+1,2)=6,1,IF(WEEKDAY(E707+1,2)=7,2,3)),IF(ISNUMBER(MATCH(E707+3,$Q$3:$Q$56,0)),E707+4,E707+3),IF(ISNUMBER(MATCH(E707+2,$Q$3:$Q$56,0)),E707+3,E707+2),IF(ISNUMBER(MATCH(E707+1,$Q$3:$Q$56,0)),E707+2,E707+1))</f>
        <v>36740</v>
      </c>
      <c r="F708" s="0" t="n">
        <f aca="false">VLOOKUP(E708,$A$3:$B$1257,2,FALSE())</f>
        <v>51.3</v>
      </c>
      <c r="H708" s="96" t="n">
        <f aca="true">OFFSET($E$3,IF(ISNUMBER(VLOOKUP(OFFSET($E$3,MATCH(H707,$E$3:$E$1028,0),0),$E$3:$F$1067,2,FALSE())),MATCH(H707,$E$3:$E$1028,0),MATCH(H707,$E$3:$E$1028,0)+1),0)</f>
        <v>36756</v>
      </c>
      <c r="I708" s="0" t="n">
        <f aca="false">VLOOKUP(H708,$A$3:$B$1257,2,FALSE())</f>
        <v>49.52</v>
      </c>
      <c r="J708" s="0" t="n">
        <f aca="false">VLOOKUP(H708,'Raw data'!$A$3:$L$1417,5,FALSE())</f>
        <v>49.96</v>
      </c>
      <c r="K708" s="0" t="n">
        <f aca="false">VLOOKUP($H708,'Raw data'!$A$3:$L$1417,10,FALSE())</f>
        <v>54</v>
      </c>
      <c r="L708" s="0" t="e">
        <f aca="false">VLOOKUP($H708,'Raw data'!$A$3:$L$1417,3,FALSE())</f>
        <v>#N/A</v>
      </c>
      <c r="M708" s="0" t="n">
        <f aca="false">VLOOKUP($H708,'Raw data'!$A$3:$L$1417,4,FALSE())</f>
        <v>32.3</v>
      </c>
      <c r="N708" s="0" t="e">
        <f aca="false">VLOOKUP($H708,'Raw data'!$A$3:$L$1417,2,FALSE())</f>
        <v>#N/A</v>
      </c>
      <c r="O708" s="0" t="n">
        <f aca="false">VLOOKUP($H708,'Raw data'!$A$3:$L$1417,10,FALSE())</f>
        <v>54</v>
      </c>
      <c r="P708" s="0" t="n">
        <f aca="false">VLOOKUP($H708,'Raw data'!$M$3:$N$1243,2,FALSE())</f>
        <v>29.25</v>
      </c>
    </row>
    <row r="709" customFormat="false" ht="12.75" hidden="false" customHeight="false" outlineLevel="0" collapsed="false">
      <c r="A709" s="96" t="n">
        <v>36522</v>
      </c>
      <c r="B709" s="0" t="n">
        <v>29.56</v>
      </c>
      <c r="E709" s="96" t="n">
        <f aca="false">CHOOSE(IF(WEEKDAY(E708+1,2)=6,1,IF(WEEKDAY(E708+1,2)=7,2,3)),IF(ISNUMBER(MATCH(E708+3,$Q$3:$Q$56,0)),E708+4,E708+3),IF(ISNUMBER(MATCH(E708+2,$Q$3:$Q$56,0)),E708+3,E708+2),IF(ISNUMBER(MATCH(E708+1,$Q$3:$Q$56,0)),E708+2,E708+1))</f>
        <v>36741</v>
      </c>
      <c r="F709" s="0" t="n">
        <f aca="false">VLOOKUP(E709,$A$3:$B$1257,2,FALSE())</f>
        <v>71.6</v>
      </c>
      <c r="H709" s="96" t="n">
        <f aca="true">OFFSET($E$3,IF(ISNUMBER(VLOOKUP(OFFSET($E$3,MATCH(H708,$E$3:$E$1028,0),0),$E$3:$F$1067,2,FALSE())),MATCH(H708,$E$3:$E$1028,0),MATCH(H708,$E$3:$E$1028,0)+1),0)</f>
        <v>36759</v>
      </c>
      <c r="I709" s="0" t="n">
        <f aca="false">VLOOKUP(H709,$A$3:$B$1257,2,FALSE())</f>
        <v>45.46</v>
      </c>
      <c r="J709" s="0" t="n">
        <f aca="false">VLOOKUP(H709,'Raw data'!$A$3:$L$1417,5,FALSE())</f>
        <v>37.05</v>
      </c>
      <c r="K709" s="0" t="n">
        <f aca="false">VLOOKUP($H709,'Raw data'!$A$3:$L$1417,10,FALSE())</f>
        <v>38.5</v>
      </c>
      <c r="L709" s="0" t="e">
        <f aca="false">VLOOKUP($H709,'Raw data'!$A$3:$L$1417,3,FALSE())</f>
        <v>#N/A</v>
      </c>
      <c r="M709" s="0" t="n">
        <f aca="false">VLOOKUP($H709,'Raw data'!$A$3:$L$1417,4,FALSE())</f>
        <v>30.36</v>
      </c>
      <c r="N709" s="0" t="e">
        <f aca="false">VLOOKUP($H709,'Raw data'!$A$3:$L$1417,2,FALSE())</f>
        <v>#N/A</v>
      </c>
      <c r="O709" s="0" t="n">
        <f aca="false">VLOOKUP($H709,'Raw data'!$A$3:$L$1417,10,FALSE())</f>
        <v>38.5</v>
      </c>
      <c r="P709" s="0" t="n">
        <f aca="false">VLOOKUP($H709,'Raw data'!$M$3:$N$1243,2,FALSE())</f>
        <v>27.33</v>
      </c>
    </row>
    <row r="710" customFormat="false" ht="12.75" hidden="false" customHeight="false" outlineLevel="0" collapsed="false">
      <c r="A710" s="96" t="n">
        <v>36523</v>
      </c>
      <c r="B710" s="0" t="n">
        <v>28.58</v>
      </c>
      <c r="E710" s="96" t="n">
        <f aca="false">CHOOSE(IF(WEEKDAY(E709+1,2)=6,1,IF(WEEKDAY(E709+1,2)=7,2,3)),IF(ISNUMBER(MATCH(E709+3,$Q$3:$Q$56,0)),E709+4,E709+3),IF(ISNUMBER(MATCH(E709+2,$Q$3:$Q$56,0)),E709+3,E709+2),IF(ISNUMBER(MATCH(E709+1,$Q$3:$Q$56,0)),E709+2,E709+1))</f>
        <v>36742</v>
      </c>
      <c r="F710" s="0" t="n">
        <f aca="false">VLOOKUP(E710,$A$3:$B$1257,2,FALSE())</f>
        <v>49.68</v>
      </c>
      <c r="H710" s="96" t="n">
        <f aca="true">OFFSET($E$3,IF(ISNUMBER(VLOOKUP(OFFSET($E$3,MATCH(H709,$E$3:$E$1028,0),0),$E$3:$F$1067,2,FALSE())),MATCH(H709,$E$3:$E$1028,0),MATCH(H709,$E$3:$E$1028,0)+1),0)</f>
        <v>36760</v>
      </c>
      <c r="I710" s="0" t="n">
        <f aca="false">VLOOKUP(H710,$A$3:$B$1257,2,FALSE())</f>
        <v>42.38</v>
      </c>
      <c r="J710" s="0" t="n">
        <f aca="false">VLOOKUP(H710,'Raw data'!$A$3:$L$1417,5,FALSE())</f>
        <v>31.43</v>
      </c>
      <c r="K710" s="0" t="n">
        <f aca="false">VLOOKUP($H710,'Raw data'!$A$3:$L$1417,10,FALSE())</f>
        <v>35.5</v>
      </c>
      <c r="L710" s="0" t="e">
        <f aca="false">VLOOKUP($H710,'Raw data'!$A$3:$L$1417,3,FALSE())</f>
        <v>#N/A</v>
      </c>
      <c r="M710" s="0" t="n">
        <f aca="false">VLOOKUP($H710,'Raw data'!$A$3:$L$1417,4,FALSE())</f>
        <v>28.02</v>
      </c>
      <c r="N710" s="0" t="e">
        <f aca="false">VLOOKUP($H710,'Raw data'!$A$3:$L$1417,2,FALSE())</f>
        <v>#N/A</v>
      </c>
      <c r="O710" s="0" t="n">
        <f aca="false">VLOOKUP($H710,'Raw data'!$A$3:$L$1417,10,FALSE())</f>
        <v>35.5</v>
      </c>
      <c r="P710" s="0" t="n">
        <f aca="false">VLOOKUP($H710,'Raw data'!$M$3:$N$1243,2,FALSE())</f>
        <v>24.84</v>
      </c>
    </row>
    <row r="711" customFormat="false" ht="12.75" hidden="false" customHeight="false" outlineLevel="0" collapsed="false">
      <c r="A711" s="96" t="n">
        <v>36524</v>
      </c>
      <c r="B711" s="0" t="n">
        <v>26.45</v>
      </c>
      <c r="E711" s="96" t="n">
        <f aca="false">CHOOSE(IF(WEEKDAY(E710+1,2)=6,1,IF(WEEKDAY(E710+1,2)=7,2,3)),IF(ISNUMBER(MATCH(E710+3,$Q$3:$Q$56,0)),E710+4,E710+3),IF(ISNUMBER(MATCH(E710+2,$Q$3:$Q$56,0)),E710+3,E710+2),IF(ISNUMBER(MATCH(E710+1,$Q$3:$Q$56,0)),E710+2,E710+1))</f>
        <v>36745</v>
      </c>
      <c r="F711" s="0" t="n">
        <f aca="false">VLOOKUP(E711,$A$3:$B$1257,2,FALSE())</f>
        <v>54.34</v>
      </c>
      <c r="H711" s="96" t="n">
        <f aca="true">OFFSET($E$3,IF(ISNUMBER(VLOOKUP(OFFSET($E$3,MATCH(H710,$E$3:$E$1028,0),0),$E$3:$F$1067,2,FALSE())),MATCH(H710,$E$3:$E$1028,0),MATCH(H710,$E$3:$E$1028,0)+1),0)</f>
        <v>36761</v>
      </c>
      <c r="I711" s="0" t="n">
        <f aca="false">VLOOKUP(H711,$A$3:$B$1257,2,FALSE())</f>
        <v>47.88</v>
      </c>
      <c r="J711" s="0" t="n">
        <f aca="false">VLOOKUP(H711,'Raw data'!$A$3:$L$1417,5,FALSE())</f>
        <v>30.16</v>
      </c>
      <c r="K711" s="0" t="n">
        <f aca="false">VLOOKUP($H711,'Raw data'!$A$3:$L$1417,10,FALSE())</f>
        <v>33.17</v>
      </c>
      <c r="L711" s="0" t="n">
        <f aca="false">VLOOKUP($H711,'Raw data'!$A$3:$L$1417,3,FALSE())</f>
        <v>55</v>
      </c>
      <c r="M711" s="0" t="n">
        <f aca="false">VLOOKUP($H711,'Raw data'!$A$3:$L$1417,4,FALSE())</f>
        <v>29.45</v>
      </c>
      <c r="N711" s="0" t="e">
        <f aca="false">VLOOKUP($H711,'Raw data'!$A$3:$L$1417,2,FALSE())</f>
        <v>#N/A</v>
      </c>
      <c r="O711" s="0" t="n">
        <f aca="false">VLOOKUP($H711,'Raw data'!$A$3:$L$1417,10,FALSE())</f>
        <v>33.17</v>
      </c>
      <c r="P711" s="0" t="n">
        <f aca="false">VLOOKUP($H711,'Raw data'!$M$3:$N$1243,2,FALSE())</f>
        <v>25.03</v>
      </c>
    </row>
    <row r="712" customFormat="false" ht="12.75" hidden="false" customHeight="false" outlineLevel="0" collapsed="false">
      <c r="A712" s="96" t="n">
        <v>36526</v>
      </c>
      <c r="B712" s="0" t="n">
        <v>22.67</v>
      </c>
      <c r="E712" s="96" t="n">
        <f aca="false">CHOOSE(IF(WEEKDAY(E711+1,2)=6,1,IF(WEEKDAY(E711+1,2)=7,2,3)),IF(ISNUMBER(MATCH(E711+3,$Q$3:$Q$56,0)),E711+4,E711+3),IF(ISNUMBER(MATCH(E711+2,$Q$3:$Q$56,0)),E711+3,E711+2),IF(ISNUMBER(MATCH(E711+1,$Q$3:$Q$56,0)),E711+2,E711+1))</f>
        <v>36746</v>
      </c>
      <c r="F712" s="0" t="n">
        <f aca="false">VLOOKUP(E712,$A$3:$B$1257,2,FALSE())</f>
        <v>84.55</v>
      </c>
      <c r="H712" s="96" t="n">
        <f aca="true">OFFSET($E$3,IF(ISNUMBER(VLOOKUP(OFFSET($E$3,MATCH(H711,$E$3:$E$1028,0),0),$E$3:$F$1067,2,FALSE())),MATCH(H711,$E$3:$E$1028,0),MATCH(H711,$E$3:$E$1028,0)+1),0)</f>
        <v>36762</v>
      </c>
      <c r="I712" s="0" t="n">
        <f aca="false">VLOOKUP(H712,$A$3:$B$1257,2,FALSE())</f>
        <v>47.96</v>
      </c>
      <c r="J712" s="0" t="n">
        <f aca="false">VLOOKUP(H712,'Raw data'!$A$3:$L$1417,5,FALSE())</f>
        <v>36.57</v>
      </c>
      <c r="K712" s="0" t="e">
        <f aca="false">VLOOKUP($H712,'Raw data'!$A$3:$L$1417,10,FALSE())</f>
        <v>#N/A</v>
      </c>
      <c r="L712" s="0" t="e">
        <f aca="false">VLOOKUP($H712,'Raw data'!$A$3:$L$1417,3,FALSE())</f>
        <v>#N/A</v>
      </c>
      <c r="M712" s="0" t="n">
        <f aca="false">VLOOKUP($H712,'Raw data'!$A$3:$L$1417,4,FALSE())</f>
        <v>28.11</v>
      </c>
      <c r="N712" s="0" t="e">
        <f aca="false">VLOOKUP($H712,'Raw data'!$A$3:$L$1417,2,FALSE())</f>
        <v>#N/A</v>
      </c>
      <c r="O712" s="0" t="e">
        <f aca="false">VLOOKUP($H712,'Raw data'!$A$3:$L$1417,10,FALSE())</f>
        <v>#N/A</v>
      </c>
      <c r="P712" s="0" t="n">
        <f aca="false">VLOOKUP($H712,'Raw data'!$M$3:$N$1243,2,FALSE())</f>
        <v>28.51</v>
      </c>
    </row>
    <row r="713" customFormat="false" ht="12.75" hidden="false" customHeight="false" outlineLevel="0" collapsed="false">
      <c r="A713" s="96" t="n">
        <v>36527</v>
      </c>
      <c r="B713" s="0" t="n">
        <v>22.67</v>
      </c>
      <c r="E713" s="96" t="n">
        <f aca="false">CHOOSE(IF(WEEKDAY(E712+1,2)=6,1,IF(WEEKDAY(E712+1,2)=7,2,3)),IF(ISNUMBER(MATCH(E712+3,$Q$3:$Q$56,0)),E712+4,E712+3),IF(ISNUMBER(MATCH(E712+2,$Q$3:$Q$56,0)),E712+3,E712+2),IF(ISNUMBER(MATCH(E712+1,$Q$3:$Q$56,0)),E712+2,E712+1))</f>
        <v>36747</v>
      </c>
      <c r="F713" s="0" t="n">
        <f aca="false">VLOOKUP(E713,$A$3:$B$1257,2,FALSE())</f>
        <v>93.14</v>
      </c>
      <c r="H713" s="96" t="n">
        <f aca="true">OFFSET($E$3,IF(ISNUMBER(VLOOKUP(OFFSET($E$3,MATCH(H712,$E$3:$E$1028,0),0),$E$3:$F$1067,2,FALSE())),MATCH(H712,$E$3:$E$1028,0),MATCH(H712,$E$3:$E$1028,0)+1),0)</f>
        <v>36763</v>
      </c>
      <c r="I713" s="0" t="n">
        <f aca="false">VLOOKUP(H713,$A$3:$B$1257,2,FALSE())</f>
        <v>47.56</v>
      </c>
      <c r="J713" s="0" t="n">
        <f aca="false">VLOOKUP(H713,'Raw data'!$A$3:$L$1417,5,FALSE())</f>
        <v>48.73</v>
      </c>
      <c r="K713" s="0" t="n">
        <f aca="false">VLOOKUP($H713,'Raw data'!$A$3:$L$1417,10,FALSE())</f>
        <v>53.25</v>
      </c>
      <c r="L713" s="0" t="e">
        <f aca="false">VLOOKUP($H713,'Raw data'!$A$3:$L$1417,3,FALSE())</f>
        <v>#N/A</v>
      </c>
      <c r="M713" s="0" t="n">
        <f aca="false">VLOOKUP($H713,'Raw data'!$A$3:$L$1417,4,FALSE())</f>
        <v>28.21</v>
      </c>
      <c r="N713" s="0" t="e">
        <f aca="false">VLOOKUP($H713,'Raw data'!$A$3:$L$1417,2,FALSE())</f>
        <v>#N/A</v>
      </c>
      <c r="O713" s="0" t="n">
        <f aca="false">VLOOKUP($H713,'Raw data'!$A$3:$L$1417,10,FALSE())</f>
        <v>53.25</v>
      </c>
      <c r="P713" s="0" t="n">
        <f aca="false">VLOOKUP($H713,'Raw data'!$M$3:$N$1243,2,FALSE())</f>
        <v>34.31</v>
      </c>
    </row>
    <row r="714" customFormat="false" ht="12.75" hidden="false" customHeight="false" outlineLevel="0" collapsed="false">
      <c r="A714" s="96" t="n">
        <v>36528</v>
      </c>
      <c r="B714" s="0" t="n">
        <v>32.28</v>
      </c>
      <c r="E714" s="96" t="n">
        <f aca="false">CHOOSE(IF(WEEKDAY(E713+1,2)=6,1,IF(WEEKDAY(E713+1,2)=7,2,3)),IF(ISNUMBER(MATCH(E713+3,$Q$3:$Q$56,0)),E713+4,E713+3),IF(ISNUMBER(MATCH(E713+2,$Q$3:$Q$56,0)),E713+3,E713+2),IF(ISNUMBER(MATCH(E713+1,$Q$3:$Q$56,0)),E713+2,E713+1))</f>
        <v>36748</v>
      </c>
      <c r="F714" s="0" t="n">
        <f aca="false">VLOOKUP(E714,$A$3:$B$1257,2,FALSE())</f>
        <v>61.36</v>
      </c>
      <c r="H714" s="96" t="n">
        <f aca="true">OFFSET($E$3,IF(ISNUMBER(VLOOKUP(OFFSET($E$3,MATCH(H713,$E$3:$E$1028,0),0),$E$3:$F$1067,2,FALSE())),MATCH(H713,$E$3:$E$1028,0),MATCH(H713,$E$3:$E$1028,0)+1),0)</f>
        <v>36766</v>
      </c>
      <c r="I714" s="0" t="n">
        <f aca="false">VLOOKUP(H714,$A$3:$B$1257,2,FALSE())</f>
        <v>55.06</v>
      </c>
      <c r="J714" s="0" t="n">
        <f aca="false">VLOOKUP(H714,'Raw data'!$A$3:$L$1417,5,FALSE())</f>
        <v>61.73</v>
      </c>
      <c r="K714" s="0" t="n">
        <f aca="false">VLOOKUP($H714,'Raw data'!$A$3:$L$1417,10,FALSE())</f>
        <v>63.6</v>
      </c>
      <c r="L714" s="0" t="e">
        <f aca="false">VLOOKUP($H714,'Raw data'!$A$3:$L$1417,3,FALSE())</f>
        <v>#N/A</v>
      </c>
      <c r="M714" s="0" t="n">
        <f aca="false">VLOOKUP($H714,'Raw data'!$A$3:$L$1417,4,FALSE())</f>
        <v>37.05</v>
      </c>
      <c r="N714" s="0" t="e">
        <f aca="false">VLOOKUP($H714,'Raw data'!$A$3:$L$1417,2,FALSE())</f>
        <v>#N/A</v>
      </c>
      <c r="O714" s="0" t="n">
        <f aca="false">VLOOKUP($H714,'Raw data'!$A$3:$L$1417,10,FALSE())</f>
        <v>63.6</v>
      </c>
      <c r="P714" s="0" t="n">
        <f aca="false">VLOOKUP($H714,'Raw data'!$M$3:$N$1243,2,FALSE())</f>
        <v>44.72</v>
      </c>
    </row>
    <row r="715" customFormat="false" ht="12.75" hidden="false" customHeight="false" outlineLevel="0" collapsed="false">
      <c r="A715" s="96" t="n">
        <v>36529</v>
      </c>
      <c r="B715" s="0" t="n">
        <v>26.83</v>
      </c>
      <c r="E715" s="96" t="n">
        <f aca="false">CHOOSE(IF(WEEKDAY(E714+1,2)=6,1,IF(WEEKDAY(E714+1,2)=7,2,3)),IF(ISNUMBER(MATCH(E714+3,$Q$3:$Q$56,0)),E714+4,E714+3),IF(ISNUMBER(MATCH(E714+2,$Q$3:$Q$56,0)),E714+3,E714+2),IF(ISNUMBER(MATCH(E714+1,$Q$3:$Q$56,0)),E714+2,E714+1))</f>
        <v>36749</v>
      </c>
      <c r="F715" s="0" t="n">
        <f aca="false">VLOOKUP(E715,$A$3:$B$1257,2,FALSE())</f>
        <v>49.24</v>
      </c>
      <c r="H715" s="96" t="n">
        <f aca="true">OFFSET($E$3,IF(ISNUMBER(VLOOKUP(OFFSET($E$3,MATCH(H714,$E$3:$E$1028,0),0),$E$3:$F$1067,2,FALSE())),MATCH(H714,$E$3:$E$1028,0),MATCH(H714,$E$3:$E$1028,0)+1),0)</f>
        <v>36767</v>
      </c>
      <c r="I715" s="0" t="n">
        <f aca="false">VLOOKUP(H715,$A$3:$B$1257,2,FALSE())</f>
        <v>55</v>
      </c>
      <c r="J715" s="0" t="n">
        <f aca="false">VLOOKUP(H715,'Raw data'!$A$3:$L$1417,5,FALSE())</f>
        <v>70.43</v>
      </c>
      <c r="K715" s="0" t="n">
        <f aca="false">VLOOKUP($H715,'Raw data'!$A$3:$L$1417,10,FALSE())</f>
        <v>79.11</v>
      </c>
      <c r="L715" s="0" t="e">
        <f aca="false">VLOOKUP($H715,'Raw data'!$A$3:$L$1417,3,FALSE())</f>
        <v>#N/A</v>
      </c>
      <c r="M715" s="0" t="n">
        <f aca="false">VLOOKUP($H715,'Raw data'!$A$3:$L$1417,4,FALSE())</f>
        <v>53.72</v>
      </c>
      <c r="N715" s="0" t="e">
        <f aca="false">VLOOKUP($H715,'Raw data'!$A$3:$L$1417,2,FALSE())</f>
        <v>#N/A</v>
      </c>
      <c r="O715" s="0" t="n">
        <f aca="false">VLOOKUP($H715,'Raw data'!$A$3:$L$1417,10,FALSE())</f>
        <v>79.11</v>
      </c>
      <c r="P715" s="0" t="n">
        <f aca="false">VLOOKUP($H715,'Raw data'!$M$3:$N$1243,2,FALSE())</f>
        <v>54.14</v>
      </c>
    </row>
    <row r="716" customFormat="false" ht="12.75" hidden="false" customHeight="false" outlineLevel="0" collapsed="false">
      <c r="A716" s="96" t="n">
        <v>36530</v>
      </c>
      <c r="B716" s="0" t="n">
        <v>27.73</v>
      </c>
      <c r="E716" s="96" t="n">
        <f aca="false">CHOOSE(IF(WEEKDAY(E715+1,2)=6,1,IF(WEEKDAY(E715+1,2)=7,2,3)),IF(ISNUMBER(MATCH(E715+3,$Q$3:$Q$56,0)),E715+4,E715+3),IF(ISNUMBER(MATCH(E715+2,$Q$3:$Q$56,0)),E715+3,E715+2),IF(ISNUMBER(MATCH(E715+1,$Q$3:$Q$56,0)),E715+2,E715+1))</f>
        <v>36752</v>
      </c>
      <c r="F716" s="0" t="n">
        <f aca="false">VLOOKUP(E716,$A$3:$B$1257,2,FALSE())</f>
        <v>48.83</v>
      </c>
      <c r="H716" s="96" t="n">
        <f aca="true">OFFSET($E$3,IF(ISNUMBER(VLOOKUP(OFFSET($E$3,MATCH(H715,$E$3:$E$1028,0),0),$E$3:$F$1067,2,FALSE())),MATCH(H715,$E$3:$E$1028,0),MATCH(H715,$E$3:$E$1028,0)+1),0)</f>
        <v>36768</v>
      </c>
      <c r="I716" s="0" t="n">
        <f aca="false">VLOOKUP(H716,$A$3:$B$1257,2,FALSE())</f>
        <v>50.48</v>
      </c>
      <c r="J716" s="0" t="n">
        <f aca="false">VLOOKUP(H716,'Raw data'!$A$3:$L$1417,5,FALSE())</f>
        <v>59.35</v>
      </c>
      <c r="K716" s="0" t="n">
        <f aca="false">VLOOKUP($H716,'Raw data'!$A$3:$L$1417,10,FALSE())</f>
        <v>53.67</v>
      </c>
      <c r="L716" s="0" t="e">
        <f aca="false">VLOOKUP($H716,'Raw data'!$A$3:$L$1417,3,FALSE())</f>
        <v>#N/A</v>
      </c>
      <c r="M716" s="0" t="n">
        <f aca="false">VLOOKUP($H716,'Raw data'!$A$3:$L$1417,4,FALSE())</f>
        <v>51.59</v>
      </c>
      <c r="N716" s="0" t="e">
        <f aca="false">VLOOKUP($H716,'Raw data'!$A$3:$L$1417,2,FALSE())</f>
        <v>#N/A</v>
      </c>
      <c r="O716" s="0" t="n">
        <f aca="false">VLOOKUP($H716,'Raw data'!$A$3:$L$1417,10,FALSE())</f>
        <v>53.67</v>
      </c>
      <c r="P716" s="0" t="n">
        <f aca="false">VLOOKUP($H716,'Raw data'!$M$3:$N$1243,2,FALSE())</f>
        <v>46.17</v>
      </c>
    </row>
    <row r="717" customFormat="false" ht="12.75" hidden="false" customHeight="false" outlineLevel="0" collapsed="false">
      <c r="A717" s="96" t="n">
        <v>36531</v>
      </c>
      <c r="B717" s="0" t="n">
        <v>34.79</v>
      </c>
      <c r="E717" s="96" t="n">
        <f aca="false">CHOOSE(IF(WEEKDAY(E716+1,2)=6,1,IF(WEEKDAY(E716+1,2)=7,2,3)),IF(ISNUMBER(MATCH(E716+3,$Q$3:$Q$56,0)),E716+4,E716+3),IF(ISNUMBER(MATCH(E716+2,$Q$3:$Q$56,0)),E716+3,E716+2),IF(ISNUMBER(MATCH(E716+1,$Q$3:$Q$56,0)),E716+2,E716+1))</f>
        <v>36753</v>
      </c>
      <c r="F717" s="0" t="n">
        <f aca="false">VLOOKUP(E717,$A$3:$B$1257,2,FALSE())</f>
        <v>47.12</v>
      </c>
      <c r="H717" s="96" t="n">
        <f aca="true">OFFSET($E$3,IF(ISNUMBER(VLOOKUP(OFFSET($E$3,MATCH(H716,$E$3:$E$1028,0),0),$E$3:$F$1067,2,FALSE())),MATCH(H716,$E$3:$E$1028,0),MATCH(H716,$E$3:$E$1028,0)+1),0)</f>
        <v>36769</v>
      </c>
      <c r="I717" s="0" t="n">
        <f aca="false">VLOOKUP(H717,$A$3:$B$1257,2,FALSE())</f>
        <v>52.55</v>
      </c>
      <c r="J717" s="0" t="n">
        <f aca="false">VLOOKUP(H717,'Raw data'!$A$3:$L$1417,5,FALSE())</f>
        <v>66.95</v>
      </c>
      <c r="K717" s="0" t="n">
        <f aca="false">VLOOKUP($H717,'Raw data'!$A$3:$L$1417,10,FALSE())</f>
        <v>65</v>
      </c>
      <c r="L717" s="0" t="e">
        <f aca="false">VLOOKUP($H717,'Raw data'!$A$3:$L$1417,3,FALSE())</f>
        <v>#N/A</v>
      </c>
      <c r="M717" s="0" t="n">
        <f aca="false">VLOOKUP($H717,'Raw data'!$A$3:$L$1417,4,FALSE())</f>
        <v>56.86</v>
      </c>
      <c r="N717" s="0" t="e">
        <f aca="false">VLOOKUP($H717,'Raw data'!$A$3:$L$1417,2,FALSE())</f>
        <v>#N/A</v>
      </c>
      <c r="O717" s="0" t="n">
        <f aca="false">VLOOKUP($H717,'Raw data'!$A$3:$L$1417,10,FALSE())</f>
        <v>65</v>
      </c>
      <c r="P717" s="0" t="n">
        <f aca="false">VLOOKUP($H717,'Raw data'!$M$3:$N$1243,2,FALSE())</f>
        <v>48.38</v>
      </c>
    </row>
    <row r="718" customFormat="false" ht="12.75" hidden="false" customHeight="false" outlineLevel="0" collapsed="false">
      <c r="A718" s="96" t="n">
        <v>36532</v>
      </c>
      <c r="B718" s="0" t="n">
        <v>31.04</v>
      </c>
      <c r="E718" s="96" t="n">
        <f aca="false">CHOOSE(IF(WEEKDAY(E717+1,2)=6,1,IF(WEEKDAY(E717+1,2)=7,2,3)),IF(ISNUMBER(MATCH(E717+3,$Q$3:$Q$56,0)),E717+4,E717+3),IF(ISNUMBER(MATCH(E717+2,$Q$3:$Q$56,0)),E717+3,E717+2),IF(ISNUMBER(MATCH(E717+1,$Q$3:$Q$56,0)),E717+2,E717+1))</f>
        <v>36754</v>
      </c>
      <c r="F718" s="0" t="n">
        <f aca="false">VLOOKUP(E718,$A$3:$B$1257,2,FALSE())</f>
        <v>51.01</v>
      </c>
      <c r="H718" s="96" t="n">
        <f aca="true">OFFSET($E$3,IF(ISNUMBER(VLOOKUP(OFFSET($E$3,MATCH(H717,$E$3:$E$1028,0),0),$E$3:$F$1067,2,FALSE())),MATCH(H717,$E$3:$E$1028,0),MATCH(H717,$E$3:$E$1028,0)+1),0)</f>
        <v>36770</v>
      </c>
      <c r="I718" s="0" t="n">
        <f aca="false">VLOOKUP(H718,$A$3:$B$1257,2,FALSE())</f>
        <v>77.57</v>
      </c>
      <c r="J718" s="0" t="n">
        <f aca="false">VLOOKUP(H718,'Raw data'!$A$3:$L$1417,5,FALSE())</f>
        <v>66.68</v>
      </c>
      <c r="K718" s="0" t="n">
        <f aca="false">VLOOKUP($H718,'Raw data'!$A$3:$L$1417,10,FALSE())</f>
        <v>67.5</v>
      </c>
      <c r="L718" s="0" t="e">
        <f aca="false">VLOOKUP($H718,'Raw data'!$A$3:$L$1417,3,FALSE())</f>
        <v>#N/A</v>
      </c>
      <c r="M718" s="0" t="n">
        <f aca="false">VLOOKUP($H718,'Raw data'!$A$3:$L$1417,4,FALSE())</f>
        <v>57.92</v>
      </c>
      <c r="N718" s="0" t="e">
        <f aca="false">VLOOKUP($H718,'Raw data'!$A$3:$L$1417,2,FALSE())</f>
        <v>#N/A</v>
      </c>
      <c r="O718" s="0" t="n">
        <f aca="false">VLOOKUP($H718,'Raw data'!$A$3:$L$1417,10,FALSE())</f>
        <v>67.5</v>
      </c>
      <c r="P718" s="0" t="n">
        <f aca="false">VLOOKUP($H718,'Raw data'!$M$3:$N$1243,2,FALSE())</f>
        <v>53.9</v>
      </c>
    </row>
    <row r="719" customFormat="false" ht="12.75" hidden="false" customHeight="false" outlineLevel="0" collapsed="false">
      <c r="A719" s="96" t="n">
        <v>36533</v>
      </c>
      <c r="B719" s="0" t="n">
        <v>28.5</v>
      </c>
      <c r="E719" s="96" t="n">
        <f aca="false">CHOOSE(IF(WEEKDAY(E718+1,2)=6,1,IF(WEEKDAY(E718+1,2)=7,2,3)),IF(ISNUMBER(MATCH(E718+3,$Q$3:$Q$56,0)),E718+4,E718+3),IF(ISNUMBER(MATCH(E718+2,$Q$3:$Q$56,0)),E718+3,E718+2),IF(ISNUMBER(MATCH(E718+1,$Q$3:$Q$56,0)),E718+2,E718+1))</f>
        <v>36755</v>
      </c>
      <c r="F719" s="0" t="n">
        <f aca="false">VLOOKUP(E719,$A$3:$B$1257,2,FALSE())</f>
        <v>49.14</v>
      </c>
      <c r="H719" s="96" t="n">
        <f aca="true">OFFSET($E$3,IF(ISNUMBER(VLOOKUP(OFFSET($E$3,MATCH(H718,$E$3:$E$1028,0),0),$E$3:$F$1067,2,FALSE())),MATCH(H718,$E$3:$E$1028,0),MATCH(H718,$E$3:$E$1028,0)+1),0)</f>
        <v>36774</v>
      </c>
      <c r="I719" s="0" t="n">
        <f aca="false">VLOOKUP(H719,$A$3:$B$1257,2,FALSE())</f>
        <v>52.46</v>
      </c>
      <c r="J719" s="0" t="n">
        <f aca="false">VLOOKUP(H719,'Raw data'!$A$3:$L$1417,5,FALSE())</f>
        <v>35.99</v>
      </c>
      <c r="K719" s="0" t="n">
        <f aca="false">VLOOKUP($H719,'Raw data'!$A$3:$L$1417,10,FALSE())</f>
        <v>45</v>
      </c>
      <c r="L719" s="0" t="e">
        <f aca="false">VLOOKUP($H719,'Raw data'!$A$3:$L$1417,3,FALSE())</f>
        <v>#N/A</v>
      </c>
      <c r="M719" s="0" t="n">
        <f aca="false">VLOOKUP($H719,'Raw data'!$A$3:$L$1417,4,FALSE())</f>
        <v>40.42</v>
      </c>
      <c r="N719" s="0" t="e">
        <f aca="false">VLOOKUP($H719,'Raw data'!$A$3:$L$1417,2,FALSE())</f>
        <v>#N/A</v>
      </c>
      <c r="O719" s="0" t="n">
        <f aca="false">VLOOKUP($H719,'Raw data'!$A$3:$L$1417,10,FALSE())</f>
        <v>45</v>
      </c>
      <c r="P719" s="0" t="n">
        <f aca="false">VLOOKUP($H719,'Raw data'!$M$3:$N$1243,2,FALSE())</f>
        <v>36.44</v>
      </c>
    </row>
    <row r="720" customFormat="false" ht="12.75" hidden="false" customHeight="false" outlineLevel="0" collapsed="false">
      <c r="A720" s="96" t="n">
        <v>36534</v>
      </c>
      <c r="B720" s="0" t="n">
        <v>28.5</v>
      </c>
      <c r="E720" s="96" t="n">
        <f aca="false">CHOOSE(IF(WEEKDAY(E719+1,2)=6,1,IF(WEEKDAY(E719+1,2)=7,2,3)),IF(ISNUMBER(MATCH(E719+3,$Q$3:$Q$56,0)),E719+4,E719+3),IF(ISNUMBER(MATCH(E719+2,$Q$3:$Q$56,0)),E719+3,E719+2),IF(ISNUMBER(MATCH(E719+1,$Q$3:$Q$56,0)),E719+2,E719+1))</f>
        <v>36756</v>
      </c>
      <c r="F720" s="0" t="n">
        <f aca="false">VLOOKUP(E720,$A$3:$B$1257,2,FALSE())</f>
        <v>49.52</v>
      </c>
      <c r="H720" s="96" t="n">
        <f aca="true">OFFSET($E$3,IF(ISNUMBER(VLOOKUP(OFFSET($E$3,MATCH(H719,$E$3:$E$1028,0),0),$E$3:$F$1067,2,FALSE())),MATCH(H719,$E$3:$E$1028,0),MATCH(H719,$E$3:$E$1028,0)+1),0)</f>
        <v>36775</v>
      </c>
      <c r="I720" s="0" t="n">
        <f aca="false">VLOOKUP(H720,$A$3:$B$1257,2,FALSE())</f>
        <v>40.7</v>
      </c>
      <c r="J720" s="0" t="n">
        <f aca="false">VLOOKUP(H720,'Raw data'!$A$3:$L$1417,5,FALSE())</f>
        <v>20.41</v>
      </c>
      <c r="K720" s="0" t="n">
        <f aca="false">VLOOKUP($H720,'Raw data'!$A$3:$L$1417,10,FALSE())</f>
        <v>25.89</v>
      </c>
      <c r="L720" s="0" t="n">
        <f aca="false">VLOOKUP($H720,'Raw data'!$A$3:$L$1417,3,FALSE())</f>
        <v>51</v>
      </c>
      <c r="M720" s="0" t="n">
        <f aca="false">VLOOKUP($H720,'Raw data'!$A$3:$L$1417,4,FALSE())</f>
        <v>30.61</v>
      </c>
      <c r="N720" s="0" t="e">
        <f aca="false">VLOOKUP($H720,'Raw data'!$A$3:$L$1417,2,FALSE())</f>
        <v>#N/A</v>
      </c>
      <c r="O720" s="0" t="n">
        <f aca="false">VLOOKUP($H720,'Raw data'!$A$3:$L$1417,10,FALSE())</f>
        <v>25.89</v>
      </c>
      <c r="P720" s="0" t="n">
        <f aca="false">VLOOKUP($H720,'Raw data'!$M$3:$N$1243,2,FALSE())</f>
        <v>22.33</v>
      </c>
    </row>
    <row r="721" customFormat="false" ht="12.75" hidden="false" customHeight="false" outlineLevel="0" collapsed="false">
      <c r="A721" s="96" t="n">
        <v>36535</v>
      </c>
      <c r="B721" s="0" t="n">
        <v>32.29</v>
      </c>
      <c r="E721" s="96" t="n">
        <f aca="false">CHOOSE(IF(WEEKDAY(E720+1,2)=6,1,IF(WEEKDAY(E720+1,2)=7,2,3)),IF(ISNUMBER(MATCH(E720+3,$Q$3:$Q$56,0)),E720+4,E720+3),IF(ISNUMBER(MATCH(E720+2,$Q$3:$Q$56,0)),E720+3,E720+2),IF(ISNUMBER(MATCH(E720+1,$Q$3:$Q$56,0)),E720+2,E720+1))</f>
        <v>36759</v>
      </c>
      <c r="F721" s="0" t="n">
        <f aca="false">VLOOKUP(E721,$A$3:$B$1257,2,FALSE())</f>
        <v>45.46</v>
      </c>
      <c r="H721" s="96" t="n">
        <f aca="true">OFFSET($E$3,IF(ISNUMBER(VLOOKUP(OFFSET($E$3,MATCH(H720,$E$3:$E$1028,0),0),$E$3:$F$1067,2,FALSE())),MATCH(H720,$E$3:$E$1028,0),MATCH(H720,$E$3:$E$1028,0)+1),0)</f>
        <v>36776</v>
      </c>
      <c r="I721" s="0" t="n">
        <f aca="false">VLOOKUP(H721,$A$3:$B$1257,2,FALSE())</f>
        <v>43.45</v>
      </c>
      <c r="J721" s="0" t="n">
        <f aca="false">VLOOKUP(H721,'Raw data'!$A$3:$L$1417,5,FALSE())</f>
        <v>18.28</v>
      </c>
      <c r="K721" s="0" t="n">
        <f aca="false">VLOOKUP($H721,'Raw data'!$A$3:$L$1417,10,FALSE())</f>
        <v>23</v>
      </c>
      <c r="L721" s="0" t="n">
        <f aca="false">VLOOKUP($H721,'Raw data'!$A$3:$L$1417,3,FALSE())</f>
        <v>54.75</v>
      </c>
      <c r="M721" s="0" t="n">
        <f aca="false">VLOOKUP($H721,'Raw data'!$A$3:$L$1417,4,FALSE())</f>
        <v>29.08</v>
      </c>
      <c r="N721" s="0" t="e">
        <f aca="false">VLOOKUP($H721,'Raw data'!$A$3:$L$1417,2,FALSE())</f>
        <v>#N/A</v>
      </c>
      <c r="O721" s="0" t="n">
        <f aca="false">VLOOKUP($H721,'Raw data'!$A$3:$L$1417,10,FALSE())</f>
        <v>23</v>
      </c>
      <c r="P721" s="0" t="n">
        <f aca="false">VLOOKUP($H721,'Raw data'!$M$3:$N$1243,2,FALSE())</f>
        <v>21.72</v>
      </c>
    </row>
    <row r="722" customFormat="false" ht="12.75" hidden="false" customHeight="false" outlineLevel="0" collapsed="false">
      <c r="A722" s="96" t="n">
        <v>36536</v>
      </c>
      <c r="B722" s="0" t="n">
        <v>32.91</v>
      </c>
      <c r="E722" s="96" t="n">
        <f aca="false">CHOOSE(IF(WEEKDAY(E721+1,2)=6,1,IF(WEEKDAY(E721+1,2)=7,2,3)),IF(ISNUMBER(MATCH(E721+3,$Q$3:$Q$56,0)),E721+4,E721+3),IF(ISNUMBER(MATCH(E721+2,$Q$3:$Q$56,0)),E721+3,E721+2),IF(ISNUMBER(MATCH(E721+1,$Q$3:$Q$56,0)),E721+2,E721+1))</f>
        <v>36760</v>
      </c>
      <c r="F722" s="0" t="n">
        <f aca="false">VLOOKUP(E722,$A$3:$B$1257,2,FALSE())</f>
        <v>42.38</v>
      </c>
      <c r="H722" s="96" t="n">
        <f aca="true">OFFSET($E$3,IF(ISNUMBER(VLOOKUP(OFFSET($E$3,MATCH(H721,$E$3:$E$1028,0),0),$E$3:$F$1067,2,FALSE())),MATCH(H721,$E$3:$E$1028,0),MATCH(H721,$E$3:$E$1028,0)+1),0)</f>
        <v>36777</v>
      </c>
      <c r="I722" s="0" t="n">
        <f aca="false">VLOOKUP(H722,$A$3:$B$1257,2,FALSE())</f>
        <v>48.77</v>
      </c>
      <c r="J722" s="0" t="n">
        <f aca="false">VLOOKUP(H722,'Raw data'!$A$3:$L$1417,5,FALSE())</f>
        <v>18.61</v>
      </c>
      <c r="K722" s="0" t="n">
        <f aca="false">VLOOKUP($H722,'Raw data'!$A$3:$L$1417,10,FALSE())</f>
        <v>22.14</v>
      </c>
      <c r="L722" s="0" t="e">
        <f aca="false">VLOOKUP($H722,'Raw data'!$A$3:$L$1417,3,FALSE())</f>
        <v>#N/A</v>
      </c>
      <c r="M722" s="0" t="n">
        <f aca="false">VLOOKUP($H722,'Raw data'!$A$3:$L$1417,4,FALSE())</f>
        <v>29.11</v>
      </c>
      <c r="N722" s="0" t="e">
        <f aca="false">VLOOKUP($H722,'Raw data'!$A$3:$L$1417,2,FALSE())</f>
        <v>#N/A</v>
      </c>
      <c r="O722" s="0" t="n">
        <f aca="false">VLOOKUP($H722,'Raw data'!$A$3:$L$1417,10,FALSE())</f>
        <v>22.14</v>
      </c>
      <c r="P722" s="0" t="n">
        <f aca="false">VLOOKUP($H722,'Raw data'!$M$3:$N$1243,2,FALSE())</f>
        <v>24.2</v>
      </c>
    </row>
    <row r="723" customFormat="false" ht="12.75" hidden="false" customHeight="false" outlineLevel="0" collapsed="false">
      <c r="A723" s="96" t="n">
        <v>36537</v>
      </c>
      <c r="B723" s="0" t="n">
        <v>33.13</v>
      </c>
      <c r="E723" s="96" t="n">
        <f aca="false">CHOOSE(IF(WEEKDAY(E722+1,2)=6,1,IF(WEEKDAY(E722+1,2)=7,2,3)),IF(ISNUMBER(MATCH(E722+3,$Q$3:$Q$56,0)),E722+4,E722+3),IF(ISNUMBER(MATCH(E722+2,$Q$3:$Q$56,0)),E722+3,E722+2),IF(ISNUMBER(MATCH(E722+1,$Q$3:$Q$56,0)),E722+2,E722+1))</f>
        <v>36761</v>
      </c>
      <c r="F723" s="0" t="n">
        <f aca="false">VLOOKUP(E723,$A$3:$B$1257,2,FALSE())</f>
        <v>47.88</v>
      </c>
      <c r="H723" s="96" t="n">
        <f aca="true">OFFSET($E$3,IF(ISNUMBER(VLOOKUP(OFFSET($E$3,MATCH(H722,$E$3:$E$1028,0),0),$E$3:$F$1067,2,FALSE())),MATCH(H722,$E$3:$E$1028,0),MATCH(H722,$E$3:$E$1028,0)+1),0)</f>
        <v>36780</v>
      </c>
      <c r="I723" s="0" t="n">
        <f aca="false">VLOOKUP(H723,$A$3:$B$1257,2,FALSE())</f>
        <v>53.62</v>
      </c>
      <c r="J723" s="0" t="n">
        <f aca="false">VLOOKUP(H723,'Raw data'!$A$3:$L$1417,5,FALSE())</f>
        <v>32.27</v>
      </c>
      <c r="K723" s="0" t="n">
        <f aca="false">VLOOKUP($H723,'Raw data'!$A$3:$L$1417,10,FALSE())</f>
        <v>30</v>
      </c>
      <c r="L723" s="0" t="e">
        <f aca="false">VLOOKUP($H723,'Raw data'!$A$3:$L$1417,3,FALSE())</f>
        <v>#N/A</v>
      </c>
      <c r="M723" s="0" t="n">
        <f aca="false">VLOOKUP($H723,'Raw data'!$A$3:$L$1417,4,FALSE())</f>
        <v>36.19</v>
      </c>
      <c r="N723" s="0" t="e">
        <f aca="false">VLOOKUP($H723,'Raw data'!$A$3:$L$1417,2,FALSE())</f>
        <v>#N/A</v>
      </c>
      <c r="O723" s="0" t="n">
        <f aca="false">VLOOKUP($H723,'Raw data'!$A$3:$L$1417,10,FALSE())</f>
        <v>30</v>
      </c>
      <c r="P723" s="0" t="n">
        <f aca="false">VLOOKUP($H723,'Raw data'!$M$3:$N$1243,2,FALSE())</f>
        <v>34.78</v>
      </c>
    </row>
    <row r="724" customFormat="false" ht="12.75" hidden="false" customHeight="false" outlineLevel="0" collapsed="false">
      <c r="A724" s="96" t="n">
        <v>36538</v>
      </c>
      <c r="B724" s="0" t="n">
        <v>32.18</v>
      </c>
      <c r="E724" s="96" t="n">
        <f aca="false">CHOOSE(IF(WEEKDAY(E723+1,2)=6,1,IF(WEEKDAY(E723+1,2)=7,2,3)),IF(ISNUMBER(MATCH(E723+3,$Q$3:$Q$56,0)),E723+4,E723+3),IF(ISNUMBER(MATCH(E723+2,$Q$3:$Q$56,0)),E723+3,E723+2),IF(ISNUMBER(MATCH(E723+1,$Q$3:$Q$56,0)),E723+2,E723+1))</f>
        <v>36762</v>
      </c>
      <c r="F724" s="0" t="n">
        <f aca="false">VLOOKUP(E724,$A$3:$B$1257,2,FALSE())</f>
        <v>47.96</v>
      </c>
      <c r="H724" s="96" t="n">
        <f aca="true">OFFSET($E$3,IF(ISNUMBER(VLOOKUP(OFFSET($E$3,MATCH(H723,$E$3:$E$1028,0),0),$E$3:$F$1067,2,FALSE())),MATCH(H723,$E$3:$E$1028,0),MATCH(H723,$E$3:$E$1028,0)+1),0)</f>
        <v>36781</v>
      </c>
      <c r="I724" s="0" t="n">
        <f aca="false">VLOOKUP(H724,$A$3:$B$1257,2,FALSE())</f>
        <v>52.71</v>
      </c>
      <c r="J724" s="0" t="n">
        <f aca="false">VLOOKUP(H724,'Raw data'!$A$3:$L$1417,5,FALSE())</f>
        <v>31.37</v>
      </c>
      <c r="K724" s="0" t="n">
        <f aca="false">VLOOKUP($H724,'Raw data'!$A$3:$L$1417,10,FALSE())</f>
        <v>45</v>
      </c>
      <c r="L724" s="0" t="e">
        <f aca="false">VLOOKUP($H724,'Raw data'!$A$3:$L$1417,3,FALSE())</f>
        <v>#N/A</v>
      </c>
      <c r="M724" s="0" t="n">
        <f aca="false">VLOOKUP($H724,'Raw data'!$A$3:$L$1417,4,FALSE())</f>
        <v>54.14</v>
      </c>
      <c r="N724" s="0" t="e">
        <f aca="false">VLOOKUP($H724,'Raw data'!$A$3:$L$1417,2,FALSE())</f>
        <v>#N/A</v>
      </c>
      <c r="O724" s="0" t="n">
        <f aca="false">VLOOKUP($H724,'Raw data'!$A$3:$L$1417,10,FALSE())</f>
        <v>45</v>
      </c>
      <c r="P724" s="0" t="n">
        <f aca="false">VLOOKUP($H724,'Raw data'!$M$3:$N$1243,2,FALSE())</f>
        <v>39.73</v>
      </c>
    </row>
    <row r="725" customFormat="false" ht="12.75" hidden="false" customHeight="false" outlineLevel="0" collapsed="false">
      <c r="A725" s="96" t="n">
        <v>36539</v>
      </c>
      <c r="B725" s="0" t="n">
        <v>34.74</v>
      </c>
      <c r="E725" s="96" t="n">
        <f aca="false">CHOOSE(IF(WEEKDAY(E724+1,2)=6,1,IF(WEEKDAY(E724+1,2)=7,2,3)),IF(ISNUMBER(MATCH(E724+3,$Q$3:$Q$56,0)),E724+4,E724+3),IF(ISNUMBER(MATCH(E724+2,$Q$3:$Q$56,0)),E724+3,E724+2),IF(ISNUMBER(MATCH(E724+1,$Q$3:$Q$56,0)),E724+2,E724+1))</f>
        <v>36763</v>
      </c>
      <c r="F725" s="0" t="n">
        <f aca="false">VLOOKUP(E725,$A$3:$B$1257,2,FALSE())</f>
        <v>47.56</v>
      </c>
      <c r="H725" s="96" t="n">
        <f aca="true">OFFSET($E$3,IF(ISNUMBER(VLOOKUP(OFFSET($E$3,MATCH(H724,$E$3:$E$1028,0),0),$E$3:$F$1067,2,FALSE())),MATCH(H724,$E$3:$E$1028,0),MATCH(H724,$E$3:$E$1028,0)+1),0)</f>
        <v>36782</v>
      </c>
      <c r="I725" s="0" t="n">
        <f aca="false">VLOOKUP(H725,$A$3:$B$1257,2,FALSE())</f>
        <v>51.97</v>
      </c>
      <c r="J725" s="0" t="n">
        <f aca="false">VLOOKUP(H725,'Raw data'!$A$3:$L$1417,5,FALSE())</f>
        <v>26.54</v>
      </c>
      <c r="K725" s="0" t="n">
        <f aca="false">VLOOKUP($H725,'Raw data'!$A$3:$L$1417,10,FALSE())</f>
        <v>38.5</v>
      </c>
      <c r="L725" s="0" t="e">
        <f aca="false">VLOOKUP($H725,'Raw data'!$A$3:$L$1417,3,FALSE())</f>
        <v>#N/A</v>
      </c>
      <c r="M725" s="0" t="n">
        <f aca="false">VLOOKUP($H725,'Raw data'!$A$3:$L$1417,4,FALSE())</f>
        <v>44.58</v>
      </c>
      <c r="N725" s="0" t="e">
        <f aca="false">VLOOKUP($H725,'Raw data'!$A$3:$L$1417,2,FALSE())</f>
        <v>#N/A</v>
      </c>
      <c r="O725" s="0" t="n">
        <f aca="false">VLOOKUP($H725,'Raw data'!$A$3:$L$1417,10,FALSE())</f>
        <v>38.5</v>
      </c>
      <c r="P725" s="0" t="n">
        <f aca="false">VLOOKUP($H725,'Raw data'!$M$3:$N$1243,2,FALSE())</f>
        <v>34.67</v>
      </c>
    </row>
    <row r="726" customFormat="false" ht="12.75" hidden="false" customHeight="false" outlineLevel="0" collapsed="false">
      <c r="A726" s="96" t="n">
        <v>36540</v>
      </c>
      <c r="B726" s="0" t="n">
        <v>32</v>
      </c>
      <c r="E726" s="96" t="n">
        <f aca="false">CHOOSE(IF(WEEKDAY(E725+1,2)=6,1,IF(WEEKDAY(E725+1,2)=7,2,3)),IF(ISNUMBER(MATCH(E725+3,$Q$3:$Q$56,0)),E725+4,E725+3),IF(ISNUMBER(MATCH(E725+2,$Q$3:$Q$56,0)),E725+3,E725+2),IF(ISNUMBER(MATCH(E725+1,$Q$3:$Q$56,0)),E725+2,E725+1))</f>
        <v>36766</v>
      </c>
      <c r="F726" s="0" t="n">
        <f aca="false">VLOOKUP(E726,$A$3:$B$1257,2,FALSE())</f>
        <v>55.06</v>
      </c>
      <c r="H726" s="96" t="n">
        <f aca="true">OFFSET($E$3,IF(ISNUMBER(VLOOKUP(OFFSET($E$3,MATCH(H725,$E$3:$E$1028,0),0),$E$3:$F$1067,2,FALSE())),MATCH(H725,$E$3:$E$1028,0),MATCH(H725,$E$3:$E$1028,0)+1),0)</f>
        <v>36783</v>
      </c>
      <c r="I726" s="0" t="n">
        <f aca="false">VLOOKUP(H726,$A$3:$B$1257,2,FALSE())</f>
        <v>50.73</v>
      </c>
      <c r="J726" s="0" t="n">
        <f aca="false">VLOOKUP(H726,'Raw data'!$A$3:$L$1417,5,FALSE())</f>
        <v>25.99</v>
      </c>
      <c r="K726" s="0" t="n">
        <f aca="false">VLOOKUP($H726,'Raw data'!$A$3:$L$1417,10,FALSE())</f>
        <v>36.5</v>
      </c>
      <c r="L726" s="0" t="e">
        <f aca="false">VLOOKUP($H726,'Raw data'!$A$3:$L$1417,3,FALSE())</f>
        <v>#N/A</v>
      </c>
      <c r="M726" s="0" t="n">
        <f aca="false">VLOOKUP($H726,'Raw data'!$A$3:$L$1417,4,FALSE())</f>
        <v>42.45</v>
      </c>
      <c r="N726" s="0" t="e">
        <f aca="false">VLOOKUP($H726,'Raw data'!$A$3:$L$1417,2,FALSE())</f>
        <v>#N/A</v>
      </c>
      <c r="O726" s="0" t="n">
        <f aca="false">VLOOKUP($H726,'Raw data'!$A$3:$L$1417,10,FALSE())</f>
        <v>36.5</v>
      </c>
      <c r="P726" s="0" t="n">
        <f aca="false">VLOOKUP($H726,'Raw data'!$M$3:$N$1243,2,FALSE())</f>
        <v>34.81</v>
      </c>
    </row>
    <row r="727" customFormat="false" ht="12.75" hidden="false" customHeight="false" outlineLevel="0" collapsed="false">
      <c r="A727" s="96" t="n">
        <v>36541</v>
      </c>
      <c r="B727" s="0" t="n">
        <v>32</v>
      </c>
      <c r="E727" s="96" t="n">
        <f aca="false">CHOOSE(IF(WEEKDAY(E726+1,2)=6,1,IF(WEEKDAY(E726+1,2)=7,2,3)),IF(ISNUMBER(MATCH(E726+3,$Q$3:$Q$56,0)),E726+4,E726+3),IF(ISNUMBER(MATCH(E726+2,$Q$3:$Q$56,0)),E726+3,E726+2),IF(ISNUMBER(MATCH(E726+1,$Q$3:$Q$56,0)),E726+2,E726+1))</f>
        <v>36767</v>
      </c>
      <c r="F727" s="0" t="n">
        <f aca="false">VLOOKUP(E727,$A$3:$B$1257,2,FALSE())</f>
        <v>55</v>
      </c>
      <c r="H727" s="96" t="n">
        <f aca="true">OFFSET($E$3,IF(ISNUMBER(VLOOKUP(OFFSET($E$3,MATCH(H726,$E$3:$E$1028,0),0),$E$3:$F$1067,2,FALSE())),MATCH(H726,$E$3:$E$1028,0),MATCH(H726,$E$3:$E$1028,0)+1),0)</f>
        <v>36784</v>
      </c>
      <c r="I727" s="0" t="n">
        <f aca="false">VLOOKUP(H727,$A$3:$B$1257,2,FALSE())</f>
        <v>49.8</v>
      </c>
      <c r="J727" s="0" t="n">
        <f aca="false">VLOOKUP(H727,'Raw data'!$A$3:$L$1417,5,FALSE())</f>
        <v>21.56</v>
      </c>
      <c r="K727" s="0" t="n">
        <f aca="false">VLOOKUP($H727,'Raw data'!$A$3:$L$1417,10,FALSE())</f>
        <v>31.02</v>
      </c>
      <c r="L727" s="0" t="e">
        <f aca="false">VLOOKUP($H727,'Raw data'!$A$3:$L$1417,3,FALSE())</f>
        <v>#N/A</v>
      </c>
      <c r="M727" s="0" t="n">
        <f aca="false">VLOOKUP($H727,'Raw data'!$A$3:$L$1417,4,FALSE())</f>
        <v>43.48</v>
      </c>
      <c r="N727" s="0" t="e">
        <f aca="false">VLOOKUP($H727,'Raw data'!$A$3:$L$1417,2,FALSE())</f>
        <v>#N/A</v>
      </c>
      <c r="O727" s="0" t="n">
        <f aca="false">VLOOKUP($H727,'Raw data'!$A$3:$L$1417,10,FALSE())</f>
        <v>31.02</v>
      </c>
      <c r="P727" s="0" t="n">
        <f aca="false">VLOOKUP($H727,'Raw data'!$M$3:$N$1243,2,FALSE())</f>
        <v>29.76</v>
      </c>
    </row>
    <row r="728" customFormat="false" ht="12.75" hidden="false" customHeight="false" outlineLevel="0" collapsed="false">
      <c r="A728" s="96" t="n">
        <v>36542</v>
      </c>
      <c r="B728" s="0" t="n">
        <v>48.89</v>
      </c>
      <c r="E728" s="96" t="n">
        <f aca="false">CHOOSE(IF(WEEKDAY(E727+1,2)=6,1,IF(WEEKDAY(E727+1,2)=7,2,3)),IF(ISNUMBER(MATCH(E727+3,$Q$3:$Q$56,0)),E727+4,E727+3),IF(ISNUMBER(MATCH(E727+2,$Q$3:$Q$56,0)),E727+3,E727+2),IF(ISNUMBER(MATCH(E727+1,$Q$3:$Q$56,0)),E727+2,E727+1))</f>
        <v>36768</v>
      </c>
      <c r="F728" s="0" t="n">
        <f aca="false">VLOOKUP(E728,$A$3:$B$1257,2,FALSE())</f>
        <v>50.48</v>
      </c>
      <c r="H728" s="96" t="n">
        <f aca="true">OFFSET($E$3,IF(ISNUMBER(VLOOKUP(OFFSET($E$3,MATCH(H727,$E$3:$E$1028,0),0),$E$3:$F$1067,2,FALSE())),MATCH(H727,$E$3:$E$1028,0),MATCH(H727,$E$3:$E$1028,0)+1),0)</f>
        <v>36787</v>
      </c>
      <c r="I728" s="0" t="n">
        <f aca="false">VLOOKUP(H728,$A$3:$B$1257,2,FALSE())</f>
        <v>58.32</v>
      </c>
      <c r="J728" s="0" t="n">
        <f aca="false">VLOOKUP(H728,'Raw data'!$A$3:$L$1417,5,FALSE())</f>
        <v>19.77</v>
      </c>
      <c r="K728" s="0" t="n">
        <f aca="false">VLOOKUP($H728,'Raw data'!$A$3:$L$1417,10,FALSE())</f>
        <v>29</v>
      </c>
      <c r="L728" s="0" t="e">
        <f aca="false">VLOOKUP($H728,'Raw data'!$A$3:$L$1417,3,FALSE())</f>
        <v>#N/A</v>
      </c>
      <c r="M728" s="0" t="n">
        <f aca="false">VLOOKUP($H728,'Raw data'!$A$3:$L$1417,4,FALSE())</f>
        <v>42.75</v>
      </c>
      <c r="N728" s="0" t="e">
        <f aca="false">VLOOKUP($H728,'Raw data'!$A$3:$L$1417,2,FALSE())</f>
        <v>#N/A</v>
      </c>
      <c r="O728" s="0" t="n">
        <f aca="false">VLOOKUP($H728,'Raw data'!$A$3:$L$1417,10,FALSE())</f>
        <v>29</v>
      </c>
      <c r="P728" s="0" t="n">
        <f aca="false">VLOOKUP($H728,'Raw data'!$M$3:$N$1243,2,FALSE())</f>
        <v>30.01</v>
      </c>
    </row>
    <row r="729" customFormat="false" ht="12.75" hidden="false" customHeight="false" outlineLevel="0" collapsed="false">
      <c r="A729" s="96" t="n">
        <v>36543</v>
      </c>
      <c r="B729" s="0" t="n">
        <v>60.15</v>
      </c>
      <c r="E729" s="96" t="n">
        <f aca="false">CHOOSE(IF(WEEKDAY(E728+1,2)=6,1,IF(WEEKDAY(E728+1,2)=7,2,3)),IF(ISNUMBER(MATCH(E728+3,$Q$3:$Q$56,0)),E728+4,E728+3),IF(ISNUMBER(MATCH(E728+2,$Q$3:$Q$56,0)),E728+3,E728+2),IF(ISNUMBER(MATCH(E728+1,$Q$3:$Q$56,0)),E728+2,E728+1))</f>
        <v>36769</v>
      </c>
      <c r="F729" s="0" t="n">
        <f aca="false">VLOOKUP(E729,$A$3:$B$1257,2,FALSE())</f>
        <v>52.55</v>
      </c>
      <c r="H729" s="96" t="n">
        <f aca="true">OFFSET($E$3,IF(ISNUMBER(VLOOKUP(OFFSET($E$3,MATCH(H728,$E$3:$E$1028,0),0),$E$3:$F$1067,2,FALSE())),MATCH(H728,$E$3:$E$1028,0),MATCH(H728,$E$3:$E$1028,0)+1),0)</f>
        <v>36788</v>
      </c>
      <c r="I729" s="0" t="n">
        <f aca="false">VLOOKUP(H729,$A$3:$B$1257,2,FALSE())</f>
        <v>50.86</v>
      </c>
      <c r="J729" s="0" t="n">
        <f aca="false">VLOOKUP(H729,'Raw data'!$A$3:$L$1417,5,FALSE())</f>
        <v>25.43</v>
      </c>
      <c r="K729" s="0" t="n">
        <f aca="false">VLOOKUP($H729,'Raw data'!$A$3:$L$1417,10,FALSE())</f>
        <v>30.73</v>
      </c>
      <c r="L729" s="0" t="e">
        <f aca="false">VLOOKUP($H729,'Raw data'!$A$3:$L$1417,3,FALSE())</f>
        <v>#N/A</v>
      </c>
      <c r="M729" s="0" t="n">
        <f aca="false">VLOOKUP($H729,'Raw data'!$A$3:$L$1417,4,FALSE())</f>
        <v>57.25</v>
      </c>
      <c r="N729" s="0" t="e">
        <f aca="false">VLOOKUP($H729,'Raw data'!$A$3:$L$1417,2,FALSE())</f>
        <v>#N/A</v>
      </c>
      <c r="O729" s="0" t="n">
        <f aca="false">VLOOKUP($H729,'Raw data'!$A$3:$L$1417,10,FALSE())</f>
        <v>30.73</v>
      </c>
      <c r="P729" s="0" t="n">
        <f aca="false">VLOOKUP($H729,'Raw data'!$M$3:$N$1243,2,FALSE())</f>
        <v>35.68</v>
      </c>
    </row>
    <row r="730" customFormat="false" ht="12.75" hidden="false" customHeight="false" outlineLevel="0" collapsed="false">
      <c r="A730" s="96" t="n">
        <v>36544</v>
      </c>
      <c r="B730" s="0" t="n">
        <v>100.46</v>
      </c>
      <c r="E730" s="96" t="n">
        <f aca="false">CHOOSE(IF(WEEKDAY(E729+1,2)=6,1,IF(WEEKDAY(E729+1,2)=7,2,3)),IF(ISNUMBER(MATCH(E729+3,$Q$3:$Q$56,0)),E729+4,E729+3),IF(ISNUMBER(MATCH(E729+2,$Q$3:$Q$56,0)),E729+3,E729+2),IF(ISNUMBER(MATCH(E729+1,$Q$3:$Q$56,0)),E729+2,E729+1))</f>
        <v>36770</v>
      </c>
      <c r="F730" s="0" t="n">
        <f aca="false">VLOOKUP(E730,$A$3:$B$1257,2,FALSE())</f>
        <v>77.57</v>
      </c>
      <c r="H730" s="96" t="n">
        <f aca="true">OFFSET($E$3,IF(ISNUMBER(VLOOKUP(OFFSET($E$3,MATCH(H729,$E$3:$E$1028,0),0),$E$3:$F$1067,2,FALSE())),MATCH(H729,$E$3:$E$1028,0),MATCH(H729,$E$3:$E$1028,0)+1),0)</f>
        <v>36789</v>
      </c>
      <c r="I730" s="0" t="n">
        <f aca="false">VLOOKUP(H730,$A$3:$B$1257,2,FALSE())</f>
        <v>55.12</v>
      </c>
      <c r="J730" s="0" t="n">
        <f aca="false">VLOOKUP(H730,'Raw data'!$A$3:$L$1417,5,FALSE())</f>
        <v>28.31</v>
      </c>
      <c r="K730" s="0" t="n">
        <f aca="false">VLOOKUP($H730,'Raw data'!$A$3:$L$1417,10,FALSE())</f>
        <v>39.25</v>
      </c>
      <c r="L730" s="0" t="e">
        <f aca="false">VLOOKUP($H730,'Raw data'!$A$3:$L$1417,3,FALSE())</f>
        <v>#N/A</v>
      </c>
      <c r="M730" s="0" t="n">
        <f aca="false">VLOOKUP($H730,'Raw data'!$A$3:$L$1417,4,FALSE())</f>
        <v>57.13</v>
      </c>
      <c r="N730" s="0" t="e">
        <f aca="false">VLOOKUP($H730,'Raw data'!$A$3:$L$1417,2,FALSE())</f>
        <v>#N/A</v>
      </c>
      <c r="O730" s="0" t="n">
        <f aca="false">VLOOKUP($H730,'Raw data'!$A$3:$L$1417,10,FALSE())</f>
        <v>39.25</v>
      </c>
      <c r="P730" s="0" t="n">
        <f aca="false">VLOOKUP($H730,'Raw data'!$M$3:$N$1243,2,FALSE())</f>
        <v>47.73</v>
      </c>
    </row>
    <row r="731" customFormat="false" ht="12.75" hidden="false" customHeight="false" outlineLevel="0" collapsed="false">
      <c r="A731" s="96" t="n">
        <v>36545</v>
      </c>
      <c r="B731" s="0" t="n">
        <v>71.11</v>
      </c>
      <c r="E731" s="96" t="n">
        <f aca="false">CHOOSE(IF(WEEKDAY(E730+1,2)=6,1,IF(WEEKDAY(E730+1,2)=7,2,3)),IF(ISNUMBER(MATCH(E730+3,$Q$3:$Q$56,0)),E730+4,E730+3),IF(ISNUMBER(MATCH(E730+2,$Q$3:$Q$56,0)),E730+3,E730+2),IF(ISNUMBER(MATCH(E730+1,$Q$3:$Q$56,0)),E730+2,E730+1))</f>
        <v>36774</v>
      </c>
      <c r="F731" s="0" t="n">
        <f aca="false">VLOOKUP(E731,$A$3:$B$1257,2,FALSE())</f>
        <v>52.46</v>
      </c>
      <c r="H731" s="96" t="n">
        <f aca="true">OFFSET($E$3,IF(ISNUMBER(VLOOKUP(OFFSET($E$3,MATCH(H730,$E$3:$E$1028,0),0),$E$3:$F$1067,2,FALSE())),MATCH(H730,$E$3:$E$1028,0),MATCH(H730,$E$3:$E$1028,0)+1),0)</f>
        <v>36790</v>
      </c>
      <c r="I731" s="0" t="n">
        <f aca="false">VLOOKUP(H731,$A$3:$B$1257,2,FALSE())</f>
        <v>61.28</v>
      </c>
      <c r="J731" s="0" t="n">
        <f aca="false">VLOOKUP(H731,'Raw data'!$A$3:$L$1417,5,FALSE())</f>
        <v>18.73</v>
      </c>
      <c r="K731" s="0" t="n">
        <f aca="false">VLOOKUP($H731,'Raw data'!$A$3:$L$1417,10,FALSE())</f>
        <v>30</v>
      </c>
      <c r="L731" s="0" t="e">
        <f aca="false">VLOOKUP($H731,'Raw data'!$A$3:$L$1417,3,FALSE())</f>
        <v>#N/A</v>
      </c>
      <c r="M731" s="0" t="n">
        <f aca="false">VLOOKUP($H731,'Raw data'!$A$3:$L$1417,4,FALSE())</f>
        <v>53.09</v>
      </c>
      <c r="N731" s="0" t="e">
        <f aca="false">VLOOKUP($H731,'Raw data'!$A$3:$L$1417,2,FALSE())</f>
        <v>#N/A</v>
      </c>
      <c r="O731" s="0" t="n">
        <f aca="false">VLOOKUP($H731,'Raw data'!$A$3:$L$1417,10,FALSE())</f>
        <v>30</v>
      </c>
      <c r="P731" s="0" t="n">
        <f aca="false">VLOOKUP($H731,'Raw data'!$M$3:$N$1243,2,FALSE())</f>
        <v>38.02</v>
      </c>
    </row>
    <row r="732" customFormat="false" ht="12.75" hidden="false" customHeight="false" outlineLevel="0" collapsed="false">
      <c r="A732" s="96" t="n">
        <v>36546</v>
      </c>
      <c r="B732" s="0" t="n">
        <v>86.29</v>
      </c>
      <c r="E732" s="96" t="n">
        <f aca="false">CHOOSE(IF(WEEKDAY(E731+1,2)=6,1,IF(WEEKDAY(E731+1,2)=7,2,3)),IF(ISNUMBER(MATCH(E731+3,$Q$3:$Q$56,0)),E731+4,E731+3),IF(ISNUMBER(MATCH(E731+2,$Q$3:$Q$56,0)),E731+3,E731+2),IF(ISNUMBER(MATCH(E731+1,$Q$3:$Q$56,0)),E731+2,E731+1))</f>
        <v>36775</v>
      </c>
      <c r="F732" s="0" t="n">
        <f aca="false">VLOOKUP(E732,$A$3:$B$1257,2,FALSE())</f>
        <v>40.7</v>
      </c>
      <c r="H732" s="96" t="n">
        <f aca="true">OFFSET($E$3,IF(ISNUMBER(VLOOKUP(OFFSET($E$3,MATCH(H731,$E$3:$E$1028,0),0),$E$3:$F$1067,2,FALSE())),MATCH(H731,$E$3:$E$1028,0),MATCH(H731,$E$3:$E$1028,0)+1),0)</f>
        <v>36791</v>
      </c>
      <c r="I732" s="0" t="n">
        <f aca="false">VLOOKUP(H732,$A$3:$B$1257,2,FALSE())</f>
        <v>50.01</v>
      </c>
      <c r="J732" s="0" t="n">
        <f aca="false">VLOOKUP(H732,'Raw data'!$A$3:$L$1417,5,FALSE())</f>
        <v>19.29</v>
      </c>
      <c r="K732" s="0" t="n">
        <f aca="false">VLOOKUP($H732,'Raw data'!$A$3:$L$1417,10,FALSE())</f>
        <v>32.17</v>
      </c>
      <c r="L732" s="0" t="e">
        <f aca="false">VLOOKUP($H732,'Raw data'!$A$3:$L$1417,3,FALSE())</f>
        <v>#N/A</v>
      </c>
      <c r="M732" s="0" t="n">
        <f aca="false">VLOOKUP($H732,'Raw data'!$A$3:$L$1417,4,FALSE())</f>
        <v>48.83</v>
      </c>
      <c r="N732" s="0" t="e">
        <f aca="false">VLOOKUP($H732,'Raw data'!$A$3:$L$1417,2,FALSE())</f>
        <v>#N/A</v>
      </c>
      <c r="O732" s="0" t="n">
        <f aca="false">VLOOKUP($H732,'Raw data'!$A$3:$L$1417,10,FALSE())</f>
        <v>32.17</v>
      </c>
      <c r="P732" s="0" t="n">
        <f aca="false">VLOOKUP($H732,'Raw data'!$M$3:$N$1243,2,FALSE())</f>
        <v>28.9</v>
      </c>
    </row>
    <row r="733" customFormat="false" ht="12.75" hidden="false" customHeight="false" outlineLevel="0" collapsed="false">
      <c r="A733" s="96" t="n">
        <v>36549</v>
      </c>
      <c r="B733" s="0" t="n">
        <v>73.4</v>
      </c>
      <c r="E733" s="96" t="n">
        <f aca="false">CHOOSE(IF(WEEKDAY(E732+1,2)=6,1,IF(WEEKDAY(E732+1,2)=7,2,3)),IF(ISNUMBER(MATCH(E732+3,$Q$3:$Q$56,0)),E732+4,E732+3),IF(ISNUMBER(MATCH(E732+2,$Q$3:$Q$56,0)),E732+3,E732+2),IF(ISNUMBER(MATCH(E732+1,$Q$3:$Q$56,0)),E732+2,E732+1))</f>
        <v>36776</v>
      </c>
      <c r="F733" s="0" t="n">
        <f aca="false">VLOOKUP(E733,$A$3:$B$1257,2,FALSE())</f>
        <v>43.45</v>
      </c>
      <c r="H733" s="96" t="n">
        <f aca="true">OFFSET($E$3,IF(ISNUMBER(VLOOKUP(OFFSET($E$3,MATCH(H732,$E$3:$E$1028,0),0),$E$3:$F$1067,2,FALSE())),MATCH(H732,$E$3:$E$1028,0),MATCH(H732,$E$3:$E$1028,0)+1),0)</f>
        <v>36794</v>
      </c>
      <c r="I733" s="0" t="n">
        <f aca="false">VLOOKUP(H733,$A$3:$B$1257,2,FALSE())</f>
        <v>48.6</v>
      </c>
      <c r="J733" s="0" t="n">
        <f aca="false">VLOOKUP(H733,'Raw data'!$A$3:$L$1417,5,FALSE())</f>
        <v>20.19</v>
      </c>
      <c r="K733" s="0" t="n">
        <f aca="false">VLOOKUP($H733,'Raw data'!$A$3:$L$1417,10,FALSE())</f>
        <v>28</v>
      </c>
      <c r="L733" s="0" t="e">
        <f aca="false">VLOOKUP($H733,'Raw data'!$A$3:$L$1417,3,FALSE())</f>
        <v>#N/A</v>
      </c>
      <c r="M733" s="0" t="n">
        <f aca="false">VLOOKUP($H733,'Raw data'!$A$3:$L$1417,4,FALSE())</f>
        <v>35.86</v>
      </c>
      <c r="N733" s="0" t="e">
        <f aca="false">VLOOKUP($H733,'Raw data'!$A$3:$L$1417,2,FALSE())</f>
        <v>#N/A</v>
      </c>
      <c r="O733" s="0" t="n">
        <f aca="false">VLOOKUP($H733,'Raw data'!$A$3:$L$1417,10,FALSE())</f>
        <v>28</v>
      </c>
      <c r="P733" s="0" t="n">
        <f aca="false">VLOOKUP($H733,'Raw data'!$M$3:$N$1243,2,FALSE())</f>
        <v>27.45</v>
      </c>
    </row>
    <row r="734" customFormat="false" ht="12.75" hidden="false" customHeight="false" outlineLevel="0" collapsed="false">
      <c r="A734" s="96" t="n">
        <v>36550</v>
      </c>
      <c r="B734" s="0" t="n">
        <v>44.36</v>
      </c>
      <c r="E734" s="96" t="n">
        <f aca="false">CHOOSE(IF(WEEKDAY(E733+1,2)=6,1,IF(WEEKDAY(E733+1,2)=7,2,3)),IF(ISNUMBER(MATCH(E733+3,$Q$3:$Q$56,0)),E733+4,E733+3),IF(ISNUMBER(MATCH(E733+2,$Q$3:$Q$56,0)),E733+3,E733+2),IF(ISNUMBER(MATCH(E733+1,$Q$3:$Q$56,0)),E733+2,E733+1))</f>
        <v>36777</v>
      </c>
      <c r="F734" s="0" t="n">
        <f aca="false">VLOOKUP(E734,$A$3:$B$1257,2,FALSE())</f>
        <v>48.77</v>
      </c>
      <c r="H734" s="96" t="n">
        <f aca="true">OFFSET($E$3,IF(ISNUMBER(VLOOKUP(OFFSET($E$3,MATCH(H733,$E$3:$E$1028,0),0),$E$3:$F$1067,2,FALSE())),MATCH(H733,$E$3:$E$1028,0),MATCH(H733,$E$3:$E$1028,0)+1),0)</f>
        <v>36795</v>
      </c>
      <c r="I734" s="0" t="n">
        <f aca="false">VLOOKUP(H734,$A$3:$B$1257,2,FALSE())</f>
        <v>49.47</v>
      </c>
      <c r="J734" s="0" t="n">
        <f aca="false">VLOOKUP(H734,'Raw data'!$A$3:$L$1417,5,FALSE())</f>
        <v>17.45</v>
      </c>
      <c r="K734" s="0" t="n">
        <f aca="false">VLOOKUP($H734,'Raw data'!$A$3:$L$1417,10,FALSE())</f>
        <v>24.29</v>
      </c>
      <c r="L734" s="0" t="e">
        <f aca="false">VLOOKUP($H734,'Raw data'!$A$3:$L$1417,3,FALSE())</f>
        <v>#N/A</v>
      </c>
      <c r="M734" s="0" t="n">
        <f aca="false">VLOOKUP($H734,'Raw data'!$A$3:$L$1417,4,FALSE())</f>
        <v>48.56</v>
      </c>
      <c r="N734" s="0" t="e">
        <f aca="false">VLOOKUP($H734,'Raw data'!$A$3:$L$1417,2,FALSE())</f>
        <v>#N/A</v>
      </c>
      <c r="O734" s="0" t="n">
        <f aca="false">VLOOKUP($H734,'Raw data'!$A$3:$L$1417,10,FALSE())</f>
        <v>24.29</v>
      </c>
      <c r="P734" s="0" t="n">
        <f aca="false">VLOOKUP($H734,'Raw data'!$M$3:$N$1243,2,FALSE())</f>
        <v>24.01</v>
      </c>
    </row>
    <row r="735" customFormat="false" ht="12.75" hidden="false" customHeight="false" outlineLevel="0" collapsed="false">
      <c r="A735" s="96" t="n">
        <v>36551</v>
      </c>
      <c r="B735" s="0" t="n">
        <v>45.37</v>
      </c>
      <c r="E735" s="96" t="n">
        <f aca="false">CHOOSE(IF(WEEKDAY(E734+1,2)=6,1,IF(WEEKDAY(E734+1,2)=7,2,3)),IF(ISNUMBER(MATCH(E734+3,$Q$3:$Q$56,0)),E734+4,E734+3),IF(ISNUMBER(MATCH(E734+2,$Q$3:$Q$56,0)),E734+3,E734+2),IF(ISNUMBER(MATCH(E734+1,$Q$3:$Q$56,0)),E734+2,E734+1))</f>
        <v>36780</v>
      </c>
      <c r="F735" s="0" t="n">
        <f aca="false">VLOOKUP(E735,$A$3:$B$1257,2,FALSE())</f>
        <v>53.62</v>
      </c>
      <c r="H735" s="96" t="n">
        <f aca="true">OFFSET($E$3,IF(ISNUMBER(VLOOKUP(OFFSET($E$3,MATCH(H734,$E$3:$E$1028,0),0),$E$3:$F$1067,2,FALSE())),MATCH(H734,$E$3:$E$1028,0),MATCH(H734,$E$3:$E$1028,0)+1),0)</f>
        <v>36796</v>
      </c>
      <c r="I735" s="0" t="n">
        <f aca="false">VLOOKUP(H735,$A$3:$B$1257,2,FALSE())</f>
        <v>54.9</v>
      </c>
      <c r="J735" s="0" t="n">
        <f aca="false">VLOOKUP(H735,'Raw data'!$A$3:$L$1417,5,FALSE())</f>
        <v>15.52</v>
      </c>
      <c r="K735" s="0" t="n">
        <f aca="false">VLOOKUP($H735,'Raw data'!$A$3:$L$1417,10,FALSE())</f>
        <v>22.38</v>
      </c>
      <c r="L735" s="0" t="n">
        <f aca="false">VLOOKUP($H735,'Raw data'!$A$3:$L$1417,3,FALSE())</f>
        <v>44.38</v>
      </c>
      <c r="M735" s="0" t="n">
        <f aca="false">VLOOKUP($H735,'Raw data'!$A$3:$L$1417,4,FALSE())</f>
        <v>44.25</v>
      </c>
      <c r="N735" s="0" t="e">
        <f aca="false">VLOOKUP($H735,'Raw data'!$A$3:$L$1417,2,FALSE())</f>
        <v>#N/A</v>
      </c>
      <c r="O735" s="0" t="n">
        <f aca="false">VLOOKUP($H735,'Raw data'!$A$3:$L$1417,10,FALSE())</f>
        <v>22.38</v>
      </c>
      <c r="P735" s="0" t="n">
        <f aca="false">VLOOKUP($H735,'Raw data'!$M$3:$N$1243,2,FALSE())</f>
        <v>23.48</v>
      </c>
    </row>
    <row r="736" customFormat="false" ht="12.75" hidden="false" customHeight="false" outlineLevel="0" collapsed="false">
      <c r="A736" s="96" t="n">
        <v>36552</v>
      </c>
      <c r="B736" s="0" t="n">
        <v>53.34</v>
      </c>
      <c r="E736" s="96" t="n">
        <f aca="false">CHOOSE(IF(WEEKDAY(E735+1,2)=6,1,IF(WEEKDAY(E735+1,2)=7,2,3)),IF(ISNUMBER(MATCH(E735+3,$Q$3:$Q$56,0)),E735+4,E735+3),IF(ISNUMBER(MATCH(E735+2,$Q$3:$Q$56,0)),E735+3,E735+2),IF(ISNUMBER(MATCH(E735+1,$Q$3:$Q$56,0)),E735+2,E735+1))</f>
        <v>36781</v>
      </c>
      <c r="F736" s="0" t="n">
        <f aca="false">VLOOKUP(E736,$A$3:$B$1257,2,FALSE())</f>
        <v>52.71</v>
      </c>
      <c r="H736" s="96" t="n">
        <f aca="true">OFFSET($E$3,IF(ISNUMBER(VLOOKUP(OFFSET($E$3,MATCH(H735,$E$3:$E$1028,0),0),$E$3:$F$1067,2,FALSE())),MATCH(H735,$E$3:$E$1028,0),MATCH(H735,$E$3:$E$1028,0)+1),0)</f>
        <v>36797</v>
      </c>
      <c r="I736" s="0" t="n">
        <f aca="false">VLOOKUP(H736,$A$3:$B$1257,2,FALSE())</f>
        <v>61.45</v>
      </c>
      <c r="J736" s="0" t="n">
        <f aca="false">VLOOKUP(H736,'Raw data'!$A$3:$L$1417,5,FALSE())</f>
        <v>17.53</v>
      </c>
      <c r="K736" s="0" t="n">
        <f aca="false">VLOOKUP($H736,'Raw data'!$A$3:$L$1417,10,FALSE())</f>
        <v>24.6</v>
      </c>
      <c r="L736" s="0" t="e">
        <f aca="false">VLOOKUP($H736,'Raw data'!$A$3:$L$1417,3,FALSE())</f>
        <v>#N/A</v>
      </c>
      <c r="M736" s="0" t="n">
        <f aca="false">VLOOKUP($H736,'Raw data'!$A$3:$L$1417,4,FALSE())</f>
        <v>47.5</v>
      </c>
      <c r="N736" s="0" t="e">
        <f aca="false">VLOOKUP($H736,'Raw data'!$A$3:$L$1417,2,FALSE())</f>
        <v>#N/A</v>
      </c>
      <c r="O736" s="0" t="n">
        <f aca="false">VLOOKUP($H736,'Raw data'!$A$3:$L$1417,10,FALSE())</f>
        <v>24.6</v>
      </c>
      <c r="P736" s="0" t="n">
        <f aca="false">VLOOKUP($H736,'Raw data'!$M$3:$N$1243,2,FALSE())</f>
        <v>22.89</v>
      </c>
    </row>
    <row r="737" customFormat="false" ht="12.75" hidden="false" customHeight="false" outlineLevel="0" collapsed="false">
      <c r="A737" s="96" t="n">
        <v>36553</v>
      </c>
      <c r="B737" s="0" t="n">
        <v>53.56</v>
      </c>
      <c r="E737" s="96" t="n">
        <f aca="false">CHOOSE(IF(WEEKDAY(E736+1,2)=6,1,IF(WEEKDAY(E736+1,2)=7,2,3)),IF(ISNUMBER(MATCH(E736+3,$Q$3:$Q$56,0)),E736+4,E736+3),IF(ISNUMBER(MATCH(E736+2,$Q$3:$Q$56,0)),E736+3,E736+2),IF(ISNUMBER(MATCH(E736+1,$Q$3:$Q$56,0)),E736+2,E736+1))</f>
        <v>36782</v>
      </c>
      <c r="F737" s="0" t="n">
        <f aca="false">VLOOKUP(E737,$A$3:$B$1257,2,FALSE())</f>
        <v>51.97</v>
      </c>
      <c r="H737" s="96" t="n">
        <f aca="true">OFFSET($E$3,IF(ISNUMBER(VLOOKUP(OFFSET($E$3,MATCH(H736,$E$3:$E$1028,0),0),$E$3:$F$1067,2,FALSE())),MATCH(H736,$E$3:$E$1028,0),MATCH(H736,$E$3:$E$1028,0)+1),0)</f>
        <v>36798</v>
      </c>
      <c r="I737" s="0" t="n">
        <f aca="false">VLOOKUP(H737,$A$3:$B$1257,2,FALSE())</f>
        <v>58.6</v>
      </c>
      <c r="J737" s="0" t="n">
        <f aca="false">VLOOKUP(H737,'Raw data'!$A$3:$L$1417,5,FALSE())</f>
        <v>20.52</v>
      </c>
      <c r="K737" s="0" t="n">
        <f aca="false">VLOOKUP($H737,'Raw data'!$A$3:$L$1417,10,FALSE())</f>
        <v>23.77</v>
      </c>
      <c r="L737" s="0" t="e">
        <f aca="false">VLOOKUP($H737,'Raw data'!$A$3:$L$1417,3,FALSE())</f>
        <v>#N/A</v>
      </c>
      <c r="M737" s="0" t="n">
        <f aca="false">VLOOKUP($H737,'Raw data'!$A$3:$L$1417,4,FALSE())</f>
        <v>49.47</v>
      </c>
      <c r="N737" s="0" t="e">
        <f aca="false">VLOOKUP($H737,'Raw data'!$A$3:$L$1417,2,FALSE())</f>
        <v>#N/A</v>
      </c>
      <c r="O737" s="0" t="n">
        <f aca="false">VLOOKUP($H737,'Raw data'!$A$3:$L$1417,10,FALSE())</f>
        <v>23.77</v>
      </c>
      <c r="P737" s="0" t="n">
        <f aca="false">VLOOKUP($H737,'Raw data'!$M$3:$N$1243,2,FALSE())</f>
        <v>21.85</v>
      </c>
    </row>
    <row r="738" customFormat="false" ht="12.75" hidden="false" customHeight="false" outlineLevel="0" collapsed="false">
      <c r="A738" s="96" t="n">
        <v>36556</v>
      </c>
      <c r="B738" s="0" t="n">
        <v>56.29</v>
      </c>
      <c r="E738" s="96" t="n">
        <f aca="false">CHOOSE(IF(WEEKDAY(E737+1,2)=6,1,IF(WEEKDAY(E737+1,2)=7,2,3)),IF(ISNUMBER(MATCH(E737+3,$Q$3:$Q$56,0)),E737+4,E737+3),IF(ISNUMBER(MATCH(E737+2,$Q$3:$Q$56,0)),E737+3,E737+2),IF(ISNUMBER(MATCH(E737+1,$Q$3:$Q$56,0)),E737+2,E737+1))</f>
        <v>36783</v>
      </c>
      <c r="F738" s="0" t="n">
        <f aca="false">VLOOKUP(E738,$A$3:$B$1257,2,FALSE())</f>
        <v>50.73</v>
      </c>
      <c r="H738" s="96" t="n">
        <f aca="true">OFFSET($E$3,IF(ISNUMBER(VLOOKUP(OFFSET($E$3,MATCH(H737,$E$3:$E$1028,0),0),$E$3:$F$1067,2,FALSE())),MATCH(H737,$E$3:$E$1028,0),MATCH(H737,$E$3:$E$1028,0)+1),0)</f>
        <v>36801</v>
      </c>
      <c r="I738" s="0" t="n">
        <f aca="false">VLOOKUP(H738,$A$3:$B$1257,2,FALSE())</f>
        <v>57.07</v>
      </c>
      <c r="J738" s="0" t="n">
        <f aca="false">VLOOKUP(H738,'Raw data'!$A$3:$L$1417,5,FALSE())</f>
        <v>26.48</v>
      </c>
      <c r="K738" s="0" t="n">
        <f aca="false">VLOOKUP($H738,'Raw data'!$A$3:$L$1417,10,FALSE())</f>
        <v>26.48</v>
      </c>
      <c r="L738" s="0" t="e">
        <f aca="false">VLOOKUP($H738,'Raw data'!$A$3:$L$1417,3,FALSE())</f>
        <v>#N/A</v>
      </c>
      <c r="M738" s="0" t="n">
        <f aca="false">VLOOKUP($H738,'Raw data'!$A$3:$L$1417,4,FALSE())</f>
        <v>49.94</v>
      </c>
      <c r="N738" s="0" t="e">
        <f aca="false">VLOOKUP($H738,'Raw data'!$A$3:$L$1417,2,FALSE())</f>
        <v>#N/A</v>
      </c>
      <c r="O738" s="0" t="n">
        <f aca="false">VLOOKUP($H738,'Raw data'!$A$3:$L$1417,10,FALSE())</f>
        <v>26.48</v>
      </c>
      <c r="P738" s="0" t="n">
        <f aca="false">VLOOKUP($H738,'Raw data'!$M$3:$N$1243,2,FALSE())</f>
        <v>28.2</v>
      </c>
    </row>
    <row r="739" customFormat="false" ht="12.75" hidden="false" customHeight="false" outlineLevel="0" collapsed="false">
      <c r="A739" s="96" t="n">
        <v>36557</v>
      </c>
      <c r="B739" s="0" t="n">
        <v>38.53</v>
      </c>
      <c r="E739" s="96" t="n">
        <f aca="false">CHOOSE(IF(WEEKDAY(E738+1,2)=6,1,IF(WEEKDAY(E738+1,2)=7,2,3)),IF(ISNUMBER(MATCH(E738+3,$Q$3:$Q$56,0)),E738+4,E738+3),IF(ISNUMBER(MATCH(E738+2,$Q$3:$Q$56,0)),E738+3,E738+2),IF(ISNUMBER(MATCH(E738+1,$Q$3:$Q$56,0)),E738+2,E738+1))</f>
        <v>36784</v>
      </c>
      <c r="F739" s="0" t="n">
        <f aca="false">VLOOKUP(E739,$A$3:$B$1257,2,FALSE())</f>
        <v>49.8</v>
      </c>
      <c r="H739" s="96" t="n">
        <f aca="true">OFFSET($E$3,IF(ISNUMBER(VLOOKUP(OFFSET($E$3,MATCH(H738,$E$3:$E$1028,0),0),$E$3:$F$1067,2,FALSE())),MATCH(H738,$E$3:$E$1028,0),MATCH(H738,$E$3:$E$1028,0)+1),0)</f>
        <v>36802</v>
      </c>
      <c r="I739" s="0" t="n">
        <f aca="false">VLOOKUP(H739,$A$3:$B$1257,2,FALSE())</f>
        <v>60.02</v>
      </c>
      <c r="J739" s="0" t="n">
        <f aca="false">VLOOKUP(H739,'Raw data'!$A$3:$L$1417,5,FALSE())</f>
        <v>41.39</v>
      </c>
      <c r="K739" s="0" t="n">
        <f aca="false">VLOOKUP($H739,'Raw data'!$A$3:$L$1417,10,FALSE())</f>
        <v>43.2</v>
      </c>
      <c r="L739" s="0" t="e">
        <f aca="false">VLOOKUP($H739,'Raw data'!$A$3:$L$1417,3,FALSE())</f>
        <v>#N/A</v>
      </c>
      <c r="M739" s="0" t="n">
        <f aca="false">VLOOKUP($H739,'Raw data'!$A$3:$L$1417,4,FALSE())</f>
        <v>52.19</v>
      </c>
      <c r="N739" s="0" t="e">
        <f aca="false">VLOOKUP($H739,'Raw data'!$A$3:$L$1417,2,FALSE())</f>
        <v>#N/A</v>
      </c>
      <c r="O739" s="0" t="n">
        <f aca="false">VLOOKUP($H739,'Raw data'!$A$3:$L$1417,10,FALSE())</f>
        <v>43.2</v>
      </c>
      <c r="P739" s="0" t="n">
        <f aca="false">VLOOKUP($H739,'Raw data'!$M$3:$N$1243,2,FALSE())</f>
        <v>41.66</v>
      </c>
    </row>
    <row r="740" customFormat="false" ht="12.75" hidden="false" customHeight="false" outlineLevel="0" collapsed="false">
      <c r="A740" s="96" t="n">
        <v>36558</v>
      </c>
      <c r="B740" s="0" t="n">
        <v>47.07</v>
      </c>
      <c r="E740" s="96" t="n">
        <f aca="false">CHOOSE(IF(WEEKDAY(E739+1,2)=6,1,IF(WEEKDAY(E739+1,2)=7,2,3)),IF(ISNUMBER(MATCH(E739+3,$Q$3:$Q$56,0)),E739+4,E739+3),IF(ISNUMBER(MATCH(E739+2,$Q$3:$Q$56,0)),E739+3,E739+2),IF(ISNUMBER(MATCH(E739+1,$Q$3:$Q$56,0)),E739+2,E739+1))</f>
        <v>36787</v>
      </c>
      <c r="F740" s="0" t="n">
        <f aca="false">VLOOKUP(E740,$A$3:$B$1257,2,FALSE())</f>
        <v>58.32</v>
      </c>
      <c r="H740" s="96" t="n">
        <f aca="true">OFFSET($E$3,IF(ISNUMBER(VLOOKUP(OFFSET($E$3,MATCH(H739,$E$3:$E$1028,0),0),$E$3:$F$1067,2,FALSE())),MATCH(H739,$E$3:$E$1028,0),MATCH(H739,$E$3:$E$1028,0)+1),0)</f>
        <v>36803</v>
      </c>
      <c r="I740" s="0" t="n">
        <f aca="false">VLOOKUP(H740,$A$3:$B$1257,2,FALSE())</f>
        <v>57.13</v>
      </c>
      <c r="J740" s="0" t="n">
        <f aca="false">VLOOKUP(H740,'Raw data'!$A$3:$L$1417,5,FALSE())</f>
        <v>37.47</v>
      </c>
      <c r="K740" s="0" t="n">
        <f aca="false">VLOOKUP($H740,'Raw data'!$A$3:$L$1417,10,FALSE())</f>
        <v>42.2</v>
      </c>
      <c r="L740" s="0" t="e">
        <f aca="false">VLOOKUP($H740,'Raw data'!$A$3:$L$1417,3,FALSE())</f>
        <v>#N/A</v>
      </c>
      <c r="M740" s="0" t="n">
        <f aca="false">VLOOKUP($H740,'Raw data'!$A$3:$L$1417,4,FALSE())</f>
        <v>53.11</v>
      </c>
      <c r="N740" s="0" t="e">
        <f aca="false">VLOOKUP($H740,'Raw data'!$A$3:$L$1417,2,FALSE())</f>
        <v>#N/A</v>
      </c>
      <c r="O740" s="0" t="n">
        <f aca="false">VLOOKUP($H740,'Raw data'!$A$3:$L$1417,10,FALSE())</f>
        <v>42.2</v>
      </c>
      <c r="P740" s="0" t="n">
        <f aca="false">VLOOKUP($H740,'Raw data'!$M$3:$N$1243,2,FALSE())</f>
        <v>36.13</v>
      </c>
    </row>
    <row r="741" customFormat="false" ht="12.75" hidden="false" customHeight="false" outlineLevel="0" collapsed="false">
      <c r="A741" s="96" t="n">
        <v>36559</v>
      </c>
      <c r="B741" s="0" t="n">
        <v>46.85</v>
      </c>
      <c r="E741" s="96" t="n">
        <f aca="false">CHOOSE(IF(WEEKDAY(E740+1,2)=6,1,IF(WEEKDAY(E740+1,2)=7,2,3)),IF(ISNUMBER(MATCH(E740+3,$Q$3:$Q$56,0)),E740+4,E740+3),IF(ISNUMBER(MATCH(E740+2,$Q$3:$Q$56,0)),E740+3,E740+2),IF(ISNUMBER(MATCH(E740+1,$Q$3:$Q$56,0)),E740+2,E740+1))</f>
        <v>36788</v>
      </c>
      <c r="F741" s="0" t="n">
        <f aca="false">VLOOKUP(E741,$A$3:$B$1257,2,FALSE())</f>
        <v>50.86</v>
      </c>
      <c r="H741" s="96" t="n">
        <f aca="true">OFFSET($E$3,IF(ISNUMBER(VLOOKUP(OFFSET($E$3,MATCH(H740,$E$3:$E$1028,0),0),$E$3:$F$1067,2,FALSE())),MATCH(H740,$E$3:$E$1028,0),MATCH(H740,$E$3:$E$1028,0)+1),0)</f>
        <v>36804</v>
      </c>
      <c r="I741" s="0" t="n">
        <f aca="false">VLOOKUP(H741,$A$3:$B$1257,2,FALSE())</f>
        <v>62.49</v>
      </c>
      <c r="J741" s="0" t="n">
        <f aca="false">VLOOKUP(H741,'Raw data'!$A$3:$L$1417,5,FALSE())</f>
        <v>28.95</v>
      </c>
      <c r="K741" s="0" t="n">
        <f aca="false">VLOOKUP($H741,'Raw data'!$A$3:$L$1417,10,FALSE())</f>
        <v>31.33</v>
      </c>
      <c r="L741" s="0" t="e">
        <f aca="false">VLOOKUP($H741,'Raw data'!$A$3:$L$1417,3,FALSE())</f>
        <v>#N/A</v>
      </c>
      <c r="M741" s="0" t="n">
        <f aca="false">VLOOKUP($H741,'Raw data'!$A$3:$L$1417,4,FALSE())</f>
        <v>54.32</v>
      </c>
      <c r="N741" s="0" t="e">
        <f aca="false">VLOOKUP($H741,'Raw data'!$A$3:$L$1417,2,FALSE())</f>
        <v>#N/A</v>
      </c>
      <c r="O741" s="0" t="n">
        <f aca="false">VLOOKUP($H741,'Raw data'!$A$3:$L$1417,10,FALSE())</f>
        <v>31.33</v>
      </c>
      <c r="P741" s="0" t="n">
        <f aca="false">VLOOKUP($H741,'Raw data'!$M$3:$N$1243,2,FALSE())</f>
        <v>33.91</v>
      </c>
    </row>
    <row r="742" customFormat="false" ht="12.75" hidden="false" customHeight="false" outlineLevel="0" collapsed="false">
      <c r="A742" s="96" t="n">
        <v>36560</v>
      </c>
      <c r="B742" s="0" t="n">
        <v>47.28</v>
      </c>
      <c r="E742" s="96" t="n">
        <f aca="false">CHOOSE(IF(WEEKDAY(E741+1,2)=6,1,IF(WEEKDAY(E741+1,2)=7,2,3)),IF(ISNUMBER(MATCH(E741+3,$Q$3:$Q$56,0)),E741+4,E741+3),IF(ISNUMBER(MATCH(E741+2,$Q$3:$Q$56,0)),E741+3,E741+2),IF(ISNUMBER(MATCH(E741+1,$Q$3:$Q$56,0)),E741+2,E741+1))</f>
        <v>36789</v>
      </c>
      <c r="F742" s="0" t="n">
        <f aca="false">VLOOKUP(E742,$A$3:$B$1257,2,FALSE())</f>
        <v>55.12</v>
      </c>
      <c r="H742" s="96" t="n">
        <f aca="true">OFFSET($E$3,IF(ISNUMBER(VLOOKUP(OFFSET($E$3,MATCH(H741,$E$3:$E$1028,0),0),$E$3:$F$1067,2,FALSE())),MATCH(H741,$E$3:$E$1028,0),MATCH(H741,$E$3:$E$1028,0)+1),0)</f>
        <v>36805</v>
      </c>
      <c r="I742" s="0" t="n">
        <f aca="false">VLOOKUP(H742,$A$3:$B$1257,2,FALSE())</f>
        <v>59.15</v>
      </c>
      <c r="J742" s="0" t="n">
        <f aca="false">VLOOKUP(H742,'Raw data'!$A$3:$L$1417,5,FALSE())</f>
        <v>33.13</v>
      </c>
      <c r="K742" s="0" t="n">
        <f aca="false">VLOOKUP($H742,'Raw data'!$A$3:$L$1417,10,FALSE())</f>
        <v>44</v>
      </c>
      <c r="L742" s="0" t="e">
        <f aca="false">VLOOKUP($H742,'Raw data'!$A$3:$L$1417,3,FALSE())</f>
        <v>#N/A</v>
      </c>
      <c r="M742" s="0" t="n">
        <f aca="false">VLOOKUP($H742,'Raw data'!$A$3:$L$1417,4,FALSE())</f>
        <v>48.34</v>
      </c>
      <c r="N742" s="0" t="e">
        <f aca="false">VLOOKUP($H742,'Raw data'!$A$3:$L$1417,2,FALSE())</f>
        <v>#N/A</v>
      </c>
      <c r="O742" s="0" t="n">
        <f aca="false">VLOOKUP($H742,'Raw data'!$A$3:$L$1417,10,FALSE())</f>
        <v>44</v>
      </c>
      <c r="P742" s="0" t="n">
        <f aca="false">VLOOKUP($H742,'Raw data'!$M$3:$N$1243,2,FALSE())</f>
        <v>35.83</v>
      </c>
    </row>
    <row r="743" customFormat="false" ht="12.75" hidden="false" customHeight="false" outlineLevel="0" collapsed="false">
      <c r="A743" s="96" t="n">
        <v>36563</v>
      </c>
      <c r="B743" s="0" t="n">
        <v>56.05</v>
      </c>
      <c r="E743" s="96" t="n">
        <f aca="false">CHOOSE(IF(WEEKDAY(E742+1,2)=6,1,IF(WEEKDAY(E742+1,2)=7,2,3)),IF(ISNUMBER(MATCH(E742+3,$Q$3:$Q$56,0)),E742+4,E742+3),IF(ISNUMBER(MATCH(E742+2,$Q$3:$Q$56,0)),E742+3,E742+2),IF(ISNUMBER(MATCH(E742+1,$Q$3:$Q$56,0)),E742+2,E742+1))</f>
        <v>36790</v>
      </c>
      <c r="F743" s="0" t="n">
        <f aca="false">VLOOKUP(E743,$A$3:$B$1257,2,FALSE())</f>
        <v>61.28</v>
      </c>
      <c r="H743" s="96" t="n">
        <f aca="true">OFFSET($E$3,IF(ISNUMBER(VLOOKUP(OFFSET($E$3,MATCH(H742,$E$3:$E$1028,0),0),$E$3:$F$1067,2,FALSE())),MATCH(H742,$E$3:$E$1028,0),MATCH(H742,$E$3:$E$1028,0)+1),0)</f>
        <v>36808</v>
      </c>
      <c r="I743" s="0" t="n">
        <f aca="false">VLOOKUP(H743,$A$3:$B$1257,2,FALSE())</f>
        <v>60.6</v>
      </c>
      <c r="J743" s="0" t="n">
        <f aca="false">VLOOKUP(H743,'Raw data'!$A$3:$L$1417,5,FALSE())</f>
        <v>33.25</v>
      </c>
      <c r="K743" s="0" t="n">
        <f aca="false">VLOOKUP($H743,'Raw data'!$A$3:$L$1417,10,FALSE())</f>
        <v>40</v>
      </c>
      <c r="L743" s="0" t="e">
        <f aca="false">VLOOKUP($H743,'Raw data'!$A$3:$L$1417,3,FALSE())</f>
        <v>#N/A</v>
      </c>
      <c r="M743" s="0" t="n">
        <f aca="false">VLOOKUP($H743,'Raw data'!$A$3:$L$1417,4,FALSE())</f>
        <v>55.43</v>
      </c>
      <c r="N743" s="0" t="e">
        <f aca="false">VLOOKUP($H743,'Raw data'!$A$3:$L$1417,2,FALSE())</f>
        <v>#N/A</v>
      </c>
      <c r="O743" s="0" t="n">
        <f aca="false">VLOOKUP($H743,'Raw data'!$A$3:$L$1417,10,FALSE())</f>
        <v>40</v>
      </c>
      <c r="P743" s="0" t="n">
        <f aca="false">VLOOKUP($H743,'Raw data'!$M$3:$N$1243,2,FALSE())</f>
        <v>43.92</v>
      </c>
    </row>
    <row r="744" customFormat="false" ht="12.75" hidden="false" customHeight="false" outlineLevel="0" collapsed="false">
      <c r="A744" s="96" t="n">
        <v>36564</v>
      </c>
      <c r="B744" s="0" t="n">
        <v>47.45</v>
      </c>
      <c r="E744" s="96" t="n">
        <f aca="false">CHOOSE(IF(WEEKDAY(E743+1,2)=6,1,IF(WEEKDAY(E743+1,2)=7,2,3)),IF(ISNUMBER(MATCH(E743+3,$Q$3:$Q$56,0)),E743+4,E743+3),IF(ISNUMBER(MATCH(E743+2,$Q$3:$Q$56,0)),E743+3,E743+2),IF(ISNUMBER(MATCH(E743+1,$Q$3:$Q$56,0)),E743+2,E743+1))</f>
        <v>36791</v>
      </c>
      <c r="F744" s="0" t="n">
        <f aca="false">VLOOKUP(E744,$A$3:$B$1257,2,FALSE())</f>
        <v>50.01</v>
      </c>
      <c r="H744" s="96" t="n">
        <f aca="true">OFFSET($E$3,IF(ISNUMBER(VLOOKUP(OFFSET($E$3,MATCH(H743,$E$3:$E$1028,0),0),$E$3:$F$1067,2,FALSE())),MATCH(H743,$E$3:$E$1028,0),MATCH(H743,$E$3:$E$1028,0)+1),0)</f>
        <v>36809</v>
      </c>
      <c r="I744" s="0" t="n">
        <f aca="false">VLOOKUP(H744,$A$3:$B$1257,2,FALSE())</f>
        <v>58.18</v>
      </c>
      <c r="J744" s="0" t="n">
        <f aca="false">VLOOKUP(H744,'Raw data'!$A$3:$L$1417,5,FALSE())</f>
        <v>25.68</v>
      </c>
      <c r="K744" s="0" t="n">
        <f aca="false">VLOOKUP($H744,'Raw data'!$A$3:$L$1417,10,FALSE())</f>
        <v>38.17</v>
      </c>
      <c r="L744" s="0" t="e">
        <f aca="false">VLOOKUP($H744,'Raw data'!$A$3:$L$1417,3,FALSE())</f>
        <v>#N/A</v>
      </c>
      <c r="M744" s="0" t="n">
        <f aca="false">VLOOKUP($H744,'Raw data'!$A$3:$L$1417,4,FALSE())</f>
        <v>54.73</v>
      </c>
      <c r="N744" s="0" t="e">
        <f aca="false">VLOOKUP($H744,'Raw data'!$A$3:$L$1417,2,FALSE())</f>
        <v>#N/A</v>
      </c>
      <c r="O744" s="0" t="n">
        <f aca="false">VLOOKUP($H744,'Raw data'!$A$3:$L$1417,10,FALSE())</f>
        <v>38.17</v>
      </c>
      <c r="P744" s="0" t="n">
        <f aca="false">VLOOKUP($H744,'Raw data'!$M$3:$N$1243,2,FALSE())</f>
        <v>38.78</v>
      </c>
    </row>
    <row r="745" customFormat="false" ht="12.75" hidden="false" customHeight="false" outlineLevel="0" collapsed="false">
      <c r="A745" s="96" t="n">
        <v>36565</v>
      </c>
      <c r="B745" s="0" t="n">
        <v>39.33</v>
      </c>
      <c r="E745" s="96" t="n">
        <f aca="false">CHOOSE(IF(WEEKDAY(E744+1,2)=6,1,IF(WEEKDAY(E744+1,2)=7,2,3)),IF(ISNUMBER(MATCH(E744+3,$Q$3:$Q$56,0)),E744+4,E744+3),IF(ISNUMBER(MATCH(E744+2,$Q$3:$Q$56,0)),E744+3,E744+2),IF(ISNUMBER(MATCH(E744+1,$Q$3:$Q$56,0)),E744+2,E744+1))</f>
        <v>36794</v>
      </c>
      <c r="F745" s="0" t="n">
        <f aca="false">VLOOKUP(E745,$A$3:$B$1257,2,FALSE())</f>
        <v>48.6</v>
      </c>
      <c r="H745" s="96" t="n">
        <f aca="true">OFFSET($E$3,IF(ISNUMBER(VLOOKUP(OFFSET($E$3,MATCH(H744,$E$3:$E$1028,0),0),$E$3:$F$1067,2,FALSE())),MATCH(H744,$E$3:$E$1028,0),MATCH(H744,$E$3:$E$1028,0)+1),0)</f>
        <v>36810</v>
      </c>
      <c r="I745" s="0" t="n">
        <f aca="false">VLOOKUP(H745,$A$3:$B$1257,2,FALSE())</f>
        <v>60.33</v>
      </c>
      <c r="J745" s="0" t="n">
        <f aca="false">VLOOKUP(H745,'Raw data'!$A$3:$L$1417,5,FALSE())</f>
        <v>23.83</v>
      </c>
      <c r="K745" s="0" t="n">
        <f aca="false">VLOOKUP($H745,'Raw data'!$A$3:$L$1417,10,FALSE())</f>
        <v>35.87</v>
      </c>
      <c r="L745" s="0" t="n">
        <f aca="false">VLOOKUP($H745,'Raw data'!$A$3:$L$1417,3,FALSE())</f>
        <v>61.96</v>
      </c>
      <c r="M745" s="0" t="n">
        <f aca="false">VLOOKUP($H745,'Raw data'!$A$3:$L$1417,4,FALSE())</f>
        <v>52.03</v>
      </c>
      <c r="N745" s="0" t="e">
        <f aca="false">VLOOKUP($H745,'Raw data'!$A$3:$L$1417,2,FALSE())</f>
        <v>#N/A</v>
      </c>
      <c r="O745" s="0" t="n">
        <f aca="false">VLOOKUP($H745,'Raw data'!$A$3:$L$1417,10,FALSE())</f>
        <v>35.87</v>
      </c>
      <c r="P745" s="0" t="n">
        <f aca="false">VLOOKUP($H745,'Raw data'!$M$3:$N$1243,2,FALSE())</f>
        <v>33.97</v>
      </c>
    </row>
    <row r="746" customFormat="false" ht="12.75" hidden="false" customHeight="false" outlineLevel="0" collapsed="false">
      <c r="A746" s="96" t="n">
        <v>36566</v>
      </c>
      <c r="B746" s="0" t="n">
        <v>38.09</v>
      </c>
      <c r="E746" s="96" t="n">
        <f aca="false">CHOOSE(IF(WEEKDAY(E745+1,2)=6,1,IF(WEEKDAY(E745+1,2)=7,2,3)),IF(ISNUMBER(MATCH(E745+3,$Q$3:$Q$56,0)),E745+4,E745+3),IF(ISNUMBER(MATCH(E745+2,$Q$3:$Q$56,0)),E745+3,E745+2),IF(ISNUMBER(MATCH(E745+1,$Q$3:$Q$56,0)),E745+2,E745+1))</f>
        <v>36795</v>
      </c>
      <c r="F746" s="0" t="n">
        <f aca="false">VLOOKUP(E746,$A$3:$B$1257,2,FALSE())</f>
        <v>49.47</v>
      </c>
      <c r="H746" s="96" t="n">
        <f aca="true">OFFSET($E$3,IF(ISNUMBER(VLOOKUP(OFFSET($E$3,MATCH(H745,$E$3:$E$1028,0),0),$E$3:$F$1067,2,FALSE())),MATCH(H745,$E$3:$E$1028,0),MATCH(H745,$E$3:$E$1028,0)+1),0)</f>
        <v>36811</v>
      </c>
      <c r="I746" s="0" t="n">
        <f aca="false">VLOOKUP(H746,$A$3:$B$1257,2,FALSE())</f>
        <v>60.04</v>
      </c>
      <c r="J746" s="0" t="n">
        <f aca="false">VLOOKUP(H746,'Raw data'!$A$3:$L$1417,5,FALSE())</f>
        <v>22.87</v>
      </c>
      <c r="K746" s="0" t="n">
        <f aca="false">VLOOKUP($H746,'Raw data'!$A$3:$L$1417,10,FALSE())</f>
        <v>31</v>
      </c>
      <c r="L746" s="0" t="n">
        <f aca="false">VLOOKUP($H746,'Raw data'!$A$3:$L$1417,3,FALSE())</f>
        <v>60.75</v>
      </c>
      <c r="M746" s="0" t="n">
        <f aca="false">VLOOKUP($H746,'Raw data'!$A$3:$L$1417,4,FALSE())</f>
        <v>51.5</v>
      </c>
      <c r="N746" s="0" t="e">
        <f aca="false">VLOOKUP($H746,'Raw data'!$A$3:$L$1417,2,FALSE())</f>
        <v>#N/A</v>
      </c>
      <c r="O746" s="0" t="n">
        <f aca="false">VLOOKUP($H746,'Raw data'!$A$3:$L$1417,10,FALSE())</f>
        <v>31</v>
      </c>
      <c r="P746" s="0" t="n">
        <f aca="false">VLOOKUP($H746,'Raw data'!$M$3:$N$1243,2,FALSE())</f>
        <v>33.86</v>
      </c>
    </row>
    <row r="747" customFormat="false" ht="12.75" hidden="false" customHeight="false" outlineLevel="0" collapsed="false">
      <c r="A747" s="96" t="n">
        <v>36567</v>
      </c>
      <c r="B747" s="0" t="n">
        <v>36.89</v>
      </c>
      <c r="E747" s="96" t="n">
        <f aca="false">CHOOSE(IF(WEEKDAY(E746+1,2)=6,1,IF(WEEKDAY(E746+1,2)=7,2,3)),IF(ISNUMBER(MATCH(E746+3,$Q$3:$Q$56,0)),E746+4,E746+3),IF(ISNUMBER(MATCH(E746+2,$Q$3:$Q$56,0)),E746+3,E746+2),IF(ISNUMBER(MATCH(E746+1,$Q$3:$Q$56,0)),E746+2,E746+1))</f>
        <v>36796</v>
      </c>
      <c r="F747" s="0" t="n">
        <f aca="false">VLOOKUP(E747,$A$3:$B$1257,2,FALSE())</f>
        <v>54.9</v>
      </c>
      <c r="H747" s="96" t="n">
        <f aca="true">OFFSET($E$3,IF(ISNUMBER(VLOOKUP(OFFSET($E$3,MATCH(H746,$E$3:$E$1028,0),0),$E$3:$F$1067,2,FALSE())),MATCH(H746,$E$3:$E$1028,0),MATCH(H746,$E$3:$E$1028,0)+1),0)</f>
        <v>36812</v>
      </c>
      <c r="I747" s="0" t="n">
        <f aca="false">VLOOKUP(H747,$A$3:$B$1257,2,FALSE())</f>
        <v>59.36</v>
      </c>
      <c r="J747" s="0" t="n">
        <f aca="false">VLOOKUP(H747,'Raw data'!$A$3:$L$1417,5,FALSE())</f>
        <v>25.38</v>
      </c>
      <c r="K747" s="0" t="n">
        <f aca="false">VLOOKUP($H747,'Raw data'!$A$3:$L$1417,10,FALSE())</f>
        <v>32</v>
      </c>
      <c r="L747" s="0" t="n">
        <f aca="false">VLOOKUP($H747,'Raw data'!$A$3:$L$1417,3,FALSE())</f>
        <v>62.5</v>
      </c>
      <c r="M747" s="0" t="n">
        <f aca="false">VLOOKUP($H747,'Raw data'!$A$3:$L$1417,4,FALSE())</f>
        <v>51.69</v>
      </c>
      <c r="N747" s="0" t="e">
        <f aca="false">VLOOKUP($H747,'Raw data'!$A$3:$L$1417,2,FALSE())</f>
        <v>#N/A</v>
      </c>
      <c r="O747" s="0" t="n">
        <f aca="false">VLOOKUP($H747,'Raw data'!$A$3:$L$1417,10,FALSE())</f>
        <v>32</v>
      </c>
      <c r="P747" s="0" t="n">
        <f aca="false">VLOOKUP($H747,'Raw data'!$M$3:$N$1243,2,FALSE())</f>
        <v>35.95</v>
      </c>
    </row>
    <row r="748" customFormat="false" ht="12.75" hidden="false" customHeight="false" outlineLevel="0" collapsed="false">
      <c r="A748" s="96" t="n">
        <v>36570</v>
      </c>
      <c r="B748" s="0" t="n">
        <v>40.57</v>
      </c>
      <c r="E748" s="96" t="n">
        <f aca="false">CHOOSE(IF(WEEKDAY(E747+1,2)=6,1,IF(WEEKDAY(E747+1,2)=7,2,3)),IF(ISNUMBER(MATCH(E747+3,$Q$3:$Q$56,0)),E747+4,E747+3),IF(ISNUMBER(MATCH(E747+2,$Q$3:$Q$56,0)),E747+3,E747+2),IF(ISNUMBER(MATCH(E747+1,$Q$3:$Q$56,0)),E747+2,E747+1))</f>
        <v>36797</v>
      </c>
      <c r="F748" s="0" t="n">
        <f aca="false">VLOOKUP(E748,$A$3:$B$1257,2,FALSE())</f>
        <v>61.45</v>
      </c>
      <c r="H748" s="96" t="n">
        <f aca="true">OFFSET($E$3,IF(ISNUMBER(VLOOKUP(OFFSET($E$3,MATCH(H747,$E$3:$E$1028,0),0),$E$3:$F$1067,2,FALSE())),MATCH(H747,$E$3:$E$1028,0),MATCH(H747,$E$3:$E$1028,0)+1),0)</f>
        <v>36815</v>
      </c>
      <c r="I748" s="0" t="n">
        <f aca="false">VLOOKUP(H748,$A$3:$B$1257,2,FALSE())</f>
        <v>63.01</v>
      </c>
      <c r="J748" s="0" t="n">
        <f aca="false">VLOOKUP(H748,'Raw data'!$A$3:$L$1417,5,FALSE())</f>
        <v>25.27</v>
      </c>
      <c r="K748" s="0" t="n">
        <f aca="false">VLOOKUP($H748,'Raw data'!$A$3:$L$1417,10,FALSE())</f>
        <v>35.75</v>
      </c>
      <c r="L748" s="0" t="e">
        <f aca="false">VLOOKUP($H748,'Raw data'!$A$3:$L$1417,3,FALSE())</f>
        <v>#N/A</v>
      </c>
      <c r="M748" s="0" t="n">
        <f aca="false">VLOOKUP($H748,'Raw data'!$A$3:$L$1417,4,FALSE())</f>
        <v>53.4</v>
      </c>
      <c r="N748" s="0" t="e">
        <f aca="false">VLOOKUP($H748,'Raw data'!$A$3:$L$1417,2,FALSE())</f>
        <v>#N/A</v>
      </c>
      <c r="O748" s="0" t="n">
        <f aca="false">VLOOKUP($H748,'Raw data'!$A$3:$L$1417,10,FALSE())</f>
        <v>35.75</v>
      </c>
      <c r="P748" s="0" t="n">
        <f aca="false">VLOOKUP($H748,'Raw data'!$M$3:$N$1243,2,FALSE())</f>
        <v>36.7</v>
      </c>
    </row>
    <row r="749" customFormat="false" ht="12.75" hidden="false" customHeight="false" outlineLevel="0" collapsed="false">
      <c r="A749" s="96" t="n">
        <v>36571</v>
      </c>
      <c r="B749" s="0" t="n">
        <v>43.82</v>
      </c>
      <c r="E749" s="96" t="n">
        <f aca="false">CHOOSE(IF(WEEKDAY(E748+1,2)=6,1,IF(WEEKDAY(E748+1,2)=7,2,3)),IF(ISNUMBER(MATCH(E748+3,$Q$3:$Q$56,0)),E748+4,E748+3),IF(ISNUMBER(MATCH(E748+2,$Q$3:$Q$56,0)),E748+3,E748+2),IF(ISNUMBER(MATCH(E748+1,$Q$3:$Q$56,0)),E748+2,E748+1))</f>
        <v>36798</v>
      </c>
      <c r="F749" s="0" t="n">
        <f aca="false">VLOOKUP(E749,$A$3:$B$1257,2,FALSE())</f>
        <v>58.6</v>
      </c>
      <c r="H749" s="96" t="n">
        <f aca="true">OFFSET($E$3,IF(ISNUMBER(VLOOKUP(OFFSET($E$3,MATCH(H748,$E$3:$E$1028,0),0),$E$3:$F$1067,2,FALSE())),MATCH(H748,$E$3:$E$1028,0),MATCH(H748,$E$3:$E$1028,0)+1),0)</f>
        <v>36816</v>
      </c>
      <c r="I749" s="0" t="n">
        <f aca="false">VLOOKUP(H749,$A$3:$B$1257,2,FALSE())</f>
        <v>64.34</v>
      </c>
      <c r="J749" s="0" t="n">
        <f aca="false">VLOOKUP(H749,'Raw data'!$A$3:$L$1417,5,FALSE())</f>
        <v>35.97</v>
      </c>
      <c r="K749" s="0" t="n">
        <f aca="false">VLOOKUP($H749,'Raw data'!$A$3:$L$1417,10,FALSE())</f>
        <v>42</v>
      </c>
      <c r="L749" s="0" t="e">
        <f aca="false">VLOOKUP($H749,'Raw data'!$A$3:$L$1417,3,FALSE())</f>
        <v>#N/A</v>
      </c>
      <c r="M749" s="0" t="n">
        <f aca="false">VLOOKUP($H749,'Raw data'!$A$3:$L$1417,4,FALSE())</f>
        <v>54.61</v>
      </c>
      <c r="N749" s="0" t="e">
        <f aca="false">VLOOKUP($H749,'Raw data'!$A$3:$L$1417,2,FALSE())</f>
        <v>#N/A</v>
      </c>
      <c r="O749" s="0" t="n">
        <f aca="false">VLOOKUP($H749,'Raw data'!$A$3:$L$1417,10,FALSE())</f>
        <v>42</v>
      </c>
      <c r="P749" s="0" t="n">
        <f aca="false">VLOOKUP($H749,'Raw data'!$M$3:$N$1243,2,FALSE())</f>
        <v>41.67</v>
      </c>
    </row>
    <row r="750" customFormat="false" ht="12.75" hidden="false" customHeight="false" outlineLevel="0" collapsed="false">
      <c r="A750" s="96" t="n">
        <v>36572</v>
      </c>
      <c r="B750" s="0" t="n">
        <v>39.39</v>
      </c>
      <c r="E750" s="96" t="n">
        <f aca="false">CHOOSE(IF(WEEKDAY(E749+1,2)=6,1,IF(WEEKDAY(E749+1,2)=7,2,3)),IF(ISNUMBER(MATCH(E749+3,$Q$3:$Q$56,0)),E749+4,E749+3),IF(ISNUMBER(MATCH(E749+2,$Q$3:$Q$56,0)),E749+3,E749+2),IF(ISNUMBER(MATCH(E749+1,$Q$3:$Q$56,0)),E749+2,E749+1))</f>
        <v>36801</v>
      </c>
      <c r="F750" s="0" t="n">
        <f aca="false">VLOOKUP(E750,$A$3:$B$1257,2,FALSE())</f>
        <v>57.07</v>
      </c>
      <c r="H750" s="96" t="n">
        <f aca="true">OFFSET($E$3,IF(ISNUMBER(VLOOKUP(OFFSET($E$3,MATCH(H749,$E$3:$E$1028,0),0),$E$3:$F$1067,2,FALSE())),MATCH(H749,$E$3:$E$1028,0),MATCH(H749,$E$3:$E$1028,0)+1),0)</f>
        <v>36817</v>
      </c>
      <c r="I750" s="0" t="n">
        <f aca="false">VLOOKUP(H750,$A$3:$B$1257,2,FALSE())</f>
        <v>63.17</v>
      </c>
      <c r="J750" s="0" t="n">
        <f aca="false">VLOOKUP(H750,'Raw data'!$A$3:$L$1417,5,FALSE())</f>
        <v>36.96</v>
      </c>
      <c r="K750" s="0" t="n">
        <f aca="false">VLOOKUP($H750,'Raw data'!$A$3:$L$1417,10,FALSE())</f>
        <v>42.54</v>
      </c>
      <c r="L750" s="0" t="e">
        <f aca="false">VLOOKUP($H750,'Raw data'!$A$3:$L$1417,3,FALSE())</f>
        <v>#N/A</v>
      </c>
      <c r="M750" s="0" t="n">
        <f aca="false">VLOOKUP($H750,'Raw data'!$A$3:$L$1417,4,FALSE())</f>
        <v>54.61</v>
      </c>
      <c r="N750" s="0" t="e">
        <f aca="false">VLOOKUP($H750,'Raw data'!$A$3:$L$1417,2,FALSE())</f>
        <v>#N/A</v>
      </c>
      <c r="O750" s="0" t="n">
        <f aca="false">VLOOKUP($H750,'Raw data'!$A$3:$L$1417,10,FALSE())</f>
        <v>42.54</v>
      </c>
      <c r="P750" s="0" t="n">
        <f aca="false">VLOOKUP($H750,'Raw data'!$M$3:$N$1243,2,FALSE())</f>
        <v>47.42</v>
      </c>
    </row>
    <row r="751" customFormat="false" ht="12.75" hidden="false" customHeight="false" outlineLevel="0" collapsed="false">
      <c r="A751" s="96" t="n">
        <v>36573</v>
      </c>
      <c r="B751" s="0" t="n">
        <v>41.69</v>
      </c>
      <c r="E751" s="96" t="n">
        <f aca="false">CHOOSE(IF(WEEKDAY(E750+1,2)=6,1,IF(WEEKDAY(E750+1,2)=7,2,3)),IF(ISNUMBER(MATCH(E750+3,$Q$3:$Q$56,0)),E750+4,E750+3),IF(ISNUMBER(MATCH(E750+2,$Q$3:$Q$56,0)),E750+3,E750+2),IF(ISNUMBER(MATCH(E750+1,$Q$3:$Q$56,0)),E750+2,E750+1))</f>
        <v>36802</v>
      </c>
      <c r="F751" s="0" t="n">
        <f aca="false">VLOOKUP(E751,$A$3:$B$1257,2,FALSE())</f>
        <v>60.02</v>
      </c>
      <c r="H751" s="96" t="n">
        <f aca="true">OFFSET($E$3,IF(ISNUMBER(VLOOKUP(OFFSET($E$3,MATCH(H750,$E$3:$E$1028,0),0),$E$3:$F$1067,2,FALSE())),MATCH(H750,$E$3:$E$1028,0),MATCH(H750,$E$3:$E$1028,0)+1),0)</f>
        <v>36818</v>
      </c>
      <c r="I751" s="0" t="n">
        <f aca="false">VLOOKUP(H751,$A$3:$B$1257,2,FALSE())</f>
        <v>64.24</v>
      </c>
      <c r="J751" s="0" t="n">
        <f aca="false">VLOOKUP(H751,'Raw data'!$A$3:$L$1417,5,FALSE())</f>
        <v>35.11</v>
      </c>
      <c r="K751" s="0" t="n">
        <f aca="false">VLOOKUP($H751,'Raw data'!$A$3:$L$1417,10,FALSE())</f>
        <v>40.63</v>
      </c>
      <c r="L751" s="0" t="e">
        <f aca="false">VLOOKUP($H751,'Raw data'!$A$3:$L$1417,3,FALSE())</f>
        <v>#N/A</v>
      </c>
      <c r="M751" s="0" t="n">
        <f aca="false">VLOOKUP($H751,'Raw data'!$A$3:$L$1417,4,FALSE())</f>
        <v>56.87</v>
      </c>
      <c r="N751" s="0" t="e">
        <f aca="false">VLOOKUP($H751,'Raw data'!$A$3:$L$1417,2,FALSE())</f>
        <v>#N/A</v>
      </c>
      <c r="O751" s="0" t="n">
        <f aca="false">VLOOKUP($H751,'Raw data'!$A$3:$L$1417,10,FALSE())</f>
        <v>40.63</v>
      </c>
      <c r="P751" s="0" t="n">
        <f aca="false">VLOOKUP($H751,'Raw data'!$M$3:$N$1243,2,FALSE())</f>
        <v>48.14</v>
      </c>
    </row>
    <row r="752" customFormat="false" ht="12.75" hidden="false" customHeight="false" outlineLevel="0" collapsed="false">
      <c r="A752" s="96" t="n">
        <v>36574</v>
      </c>
      <c r="B752" s="0" t="n">
        <v>42.61</v>
      </c>
      <c r="E752" s="96" t="n">
        <f aca="false">CHOOSE(IF(WEEKDAY(E751+1,2)=6,1,IF(WEEKDAY(E751+1,2)=7,2,3)),IF(ISNUMBER(MATCH(E751+3,$Q$3:$Q$56,0)),E751+4,E751+3),IF(ISNUMBER(MATCH(E751+2,$Q$3:$Q$56,0)),E751+3,E751+2),IF(ISNUMBER(MATCH(E751+1,$Q$3:$Q$56,0)),E751+2,E751+1))</f>
        <v>36803</v>
      </c>
      <c r="F752" s="0" t="n">
        <f aca="false">VLOOKUP(E752,$A$3:$B$1257,2,FALSE())</f>
        <v>57.13</v>
      </c>
      <c r="H752" s="96" t="n">
        <f aca="true">OFFSET($E$3,IF(ISNUMBER(VLOOKUP(OFFSET($E$3,MATCH(H751,$E$3:$E$1028,0),0),$E$3:$F$1067,2,FALSE())),MATCH(H751,$E$3:$E$1028,0),MATCH(H751,$E$3:$E$1028,0)+1),0)</f>
        <v>36819</v>
      </c>
      <c r="I752" s="0" t="n">
        <f aca="false">VLOOKUP(H752,$A$3:$B$1257,2,FALSE())</f>
        <v>58.95</v>
      </c>
      <c r="J752" s="0" t="n">
        <f aca="false">VLOOKUP(H752,'Raw data'!$A$3:$L$1417,5,FALSE())</f>
        <v>33.01</v>
      </c>
      <c r="K752" s="0" t="n">
        <f aca="false">VLOOKUP($H752,'Raw data'!$A$3:$L$1417,10,FALSE())</f>
        <v>40</v>
      </c>
      <c r="L752" s="0" t="e">
        <f aca="false">VLOOKUP($H752,'Raw data'!$A$3:$L$1417,3,FALSE())</f>
        <v>#N/A</v>
      </c>
      <c r="M752" s="0" t="n">
        <f aca="false">VLOOKUP($H752,'Raw data'!$A$3:$L$1417,4,FALSE())</f>
        <v>51.41</v>
      </c>
      <c r="N752" s="0" t="e">
        <f aca="false">VLOOKUP($H752,'Raw data'!$A$3:$L$1417,2,FALSE())</f>
        <v>#N/A</v>
      </c>
      <c r="O752" s="0" t="n">
        <f aca="false">VLOOKUP($H752,'Raw data'!$A$3:$L$1417,10,FALSE())</f>
        <v>40</v>
      </c>
      <c r="P752" s="0" t="n">
        <f aca="false">VLOOKUP($H752,'Raw data'!$M$3:$N$1243,2,FALSE())</f>
        <v>38.23</v>
      </c>
    </row>
    <row r="753" customFormat="false" ht="12.75" hidden="false" customHeight="false" outlineLevel="0" collapsed="false">
      <c r="A753" s="96" t="n">
        <v>36577</v>
      </c>
      <c r="B753" s="0" t="n">
        <v>39.84</v>
      </c>
      <c r="E753" s="96" t="n">
        <f aca="false">CHOOSE(IF(WEEKDAY(E752+1,2)=6,1,IF(WEEKDAY(E752+1,2)=7,2,3)),IF(ISNUMBER(MATCH(E752+3,$Q$3:$Q$56,0)),E752+4,E752+3),IF(ISNUMBER(MATCH(E752+2,$Q$3:$Q$56,0)),E752+3,E752+2),IF(ISNUMBER(MATCH(E752+1,$Q$3:$Q$56,0)),E752+2,E752+1))</f>
        <v>36804</v>
      </c>
      <c r="F753" s="0" t="n">
        <f aca="false">VLOOKUP(E753,$A$3:$B$1257,2,FALSE())</f>
        <v>62.49</v>
      </c>
      <c r="H753" s="96" t="n">
        <f aca="true">OFFSET($E$3,IF(ISNUMBER(VLOOKUP(OFFSET($E$3,MATCH(H752,$E$3:$E$1028,0),0),$E$3:$F$1067,2,FALSE())),MATCH(H752,$E$3:$E$1028,0),MATCH(H752,$E$3:$E$1028,0)+1),0)</f>
        <v>36822</v>
      </c>
      <c r="I753" s="0" t="n">
        <f aca="false">VLOOKUP(H753,$A$3:$B$1257,2,FALSE())</f>
        <v>67.55</v>
      </c>
      <c r="J753" s="0" t="n">
        <f aca="false">VLOOKUP(H753,'Raw data'!$A$3:$L$1417,5,FALSE())</f>
        <v>34.49</v>
      </c>
      <c r="K753" s="0" t="n">
        <f aca="false">VLOOKUP($H753,'Raw data'!$A$3:$L$1417,10,FALSE())</f>
        <v>39</v>
      </c>
      <c r="L753" s="0" t="e">
        <f aca="false">VLOOKUP($H753,'Raw data'!$A$3:$L$1417,3,FALSE())</f>
        <v>#N/A</v>
      </c>
      <c r="M753" s="0" t="e">
        <f aca="false">VLOOKUP($H753,'Raw data'!$A$3:$L$1417,4,FALSE())</f>
        <v>#N/A</v>
      </c>
      <c r="N753" s="0" t="e">
        <f aca="false">VLOOKUP($H753,'Raw data'!$A$3:$L$1417,2,FALSE())</f>
        <v>#N/A</v>
      </c>
      <c r="O753" s="0" t="n">
        <f aca="false">VLOOKUP($H753,'Raw data'!$A$3:$L$1417,10,FALSE())</f>
        <v>39</v>
      </c>
      <c r="P753" s="0" t="n">
        <f aca="false">VLOOKUP($H753,'Raw data'!$M$3:$N$1243,2,FALSE())</f>
        <v>39.72</v>
      </c>
    </row>
    <row r="754" customFormat="false" ht="12.75" hidden="false" customHeight="false" outlineLevel="0" collapsed="false">
      <c r="A754" s="96" t="n">
        <v>36578</v>
      </c>
      <c r="B754" s="0" t="n">
        <v>38.17</v>
      </c>
      <c r="E754" s="96" t="n">
        <f aca="false">CHOOSE(IF(WEEKDAY(E753+1,2)=6,1,IF(WEEKDAY(E753+1,2)=7,2,3)),IF(ISNUMBER(MATCH(E753+3,$Q$3:$Q$56,0)),E753+4,E753+3),IF(ISNUMBER(MATCH(E753+2,$Q$3:$Q$56,0)),E753+3,E753+2),IF(ISNUMBER(MATCH(E753+1,$Q$3:$Q$56,0)),E753+2,E753+1))</f>
        <v>36805</v>
      </c>
      <c r="F754" s="0" t="n">
        <f aca="false">VLOOKUP(E754,$A$3:$B$1257,2,FALSE())</f>
        <v>59.15</v>
      </c>
      <c r="H754" s="96" t="n">
        <f aca="true">OFFSET($E$3,IF(ISNUMBER(VLOOKUP(OFFSET($E$3,MATCH(H753,$E$3:$E$1028,0),0),$E$3:$F$1067,2,FALSE())),MATCH(H753,$E$3:$E$1028,0),MATCH(H753,$E$3:$E$1028,0)+1),0)</f>
        <v>36823</v>
      </c>
      <c r="I754" s="0" t="n">
        <f aca="false">VLOOKUP(H754,$A$3:$B$1257,2,FALSE())</f>
        <v>67.38</v>
      </c>
      <c r="J754" s="0" t="n">
        <f aca="false">VLOOKUP(H754,'Raw data'!$A$3:$L$1417,5,FALSE())</f>
        <v>40.45</v>
      </c>
      <c r="K754" s="0" t="n">
        <f aca="false">VLOOKUP($H754,'Raw data'!$A$3:$L$1417,10,FALSE())</f>
        <v>43</v>
      </c>
      <c r="L754" s="0" t="e">
        <f aca="false">VLOOKUP($H754,'Raw data'!$A$3:$L$1417,3,FALSE())</f>
        <v>#N/A</v>
      </c>
      <c r="M754" s="0" t="n">
        <f aca="false">VLOOKUP($H754,'Raw data'!$A$3:$L$1417,4,FALSE())</f>
        <v>49.63</v>
      </c>
      <c r="N754" s="0" t="e">
        <f aca="false">VLOOKUP($H754,'Raw data'!$A$3:$L$1417,2,FALSE())</f>
        <v>#N/A</v>
      </c>
      <c r="O754" s="0" t="n">
        <f aca="false">VLOOKUP($H754,'Raw data'!$A$3:$L$1417,10,FALSE())</f>
        <v>43</v>
      </c>
      <c r="P754" s="0" t="n">
        <f aca="false">VLOOKUP($H754,'Raw data'!$M$3:$N$1243,2,FALSE())</f>
        <v>40.7</v>
      </c>
    </row>
    <row r="755" customFormat="false" ht="12.75" hidden="false" customHeight="false" outlineLevel="0" collapsed="false">
      <c r="A755" s="96" t="n">
        <v>36579</v>
      </c>
      <c r="B755" s="0" t="n">
        <v>36.86</v>
      </c>
      <c r="E755" s="96" t="n">
        <f aca="false">CHOOSE(IF(WEEKDAY(E754+1,2)=6,1,IF(WEEKDAY(E754+1,2)=7,2,3)),IF(ISNUMBER(MATCH(E754+3,$Q$3:$Q$56,0)),E754+4,E754+3),IF(ISNUMBER(MATCH(E754+2,$Q$3:$Q$56,0)),E754+3,E754+2),IF(ISNUMBER(MATCH(E754+1,$Q$3:$Q$56,0)),E754+2,E754+1))</f>
        <v>36808</v>
      </c>
      <c r="F755" s="0" t="n">
        <f aca="false">VLOOKUP(E755,$A$3:$B$1257,2,FALSE())</f>
        <v>60.6</v>
      </c>
      <c r="H755" s="96" t="n">
        <f aca="true">OFFSET($E$3,IF(ISNUMBER(VLOOKUP(OFFSET($E$3,MATCH(H754,$E$3:$E$1028,0),0),$E$3:$F$1067,2,FALSE())),MATCH(H754,$E$3:$E$1028,0),MATCH(H754,$E$3:$E$1028,0)+1),0)</f>
        <v>36824</v>
      </c>
      <c r="I755" s="0" t="n">
        <f aca="false">VLOOKUP(H755,$A$3:$B$1257,2,FALSE())</f>
        <v>60.4</v>
      </c>
      <c r="J755" s="0" t="n">
        <f aca="false">VLOOKUP(H755,'Raw data'!$A$3:$L$1417,5,FALSE())</f>
        <v>47.29</v>
      </c>
      <c r="K755" s="0" t="n">
        <f aca="false">VLOOKUP($H755,'Raw data'!$A$3:$L$1417,10,FALSE())</f>
        <v>48.5</v>
      </c>
      <c r="L755" s="0" t="n">
        <f aca="false">VLOOKUP($H755,'Raw data'!$A$3:$L$1417,3,FALSE())</f>
        <v>59.25</v>
      </c>
      <c r="M755" s="0" t="n">
        <f aca="false">VLOOKUP($H755,'Raw data'!$A$3:$L$1417,4,FALSE())</f>
        <v>48.88</v>
      </c>
      <c r="N755" s="0" t="e">
        <f aca="false">VLOOKUP($H755,'Raw data'!$A$3:$L$1417,2,FALSE())</f>
        <v>#N/A</v>
      </c>
      <c r="O755" s="0" t="n">
        <f aca="false">VLOOKUP($H755,'Raw data'!$A$3:$L$1417,10,FALSE())</f>
        <v>48.5</v>
      </c>
      <c r="P755" s="0" t="n">
        <f aca="false">VLOOKUP($H755,'Raw data'!$M$3:$N$1243,2,FALSE())</f>
        <v>44.65</v>
      </c>
    </row>
    <row r="756" customFormat="false" ht="12.75" hidden="false" customHeight="false" outlineLevel="0" collapsed="false">
      <c r="A756" s="96" t="n">
        <v>36580</v>
      </c>
      <c r="B756" s="0" t="n">
        <v>36.09</v>
      </c>
      <c r="E756" s="96" t="n">
        <f aca="false">CHOOSE(IF(WEEKDAY(E755+1,2)=6,1,IF(WEEKDAY(E755+1,2)=7,2,3)),IF(ISNUMBER(MATCH(E755+3,$Q$3:$Q$56,0)),E755+4,E755+3),IF(ISNUMBER(MATCH(E755+2,$Q$3:$Q$56,0)),E755+3,E755+2),IF(ISNUMBER(MATCH(E755+1,$Q$3:$Q$56,0)),E755+2,E755+1))</f>
        <v>36809</v>
      </c>
      <c r="F756" s="0" t="n">
        <f aca="false">VLOOKUP(E756,$A$3:$B$1257,2,FALSE())</f>
        <v>58.18</v>
      </c>
      <c r="H756" s="96" t="n">
        <f aca="true">OFFSET($E$3,IF(ISNUMBER(VLOOKUP(OFFSET($E$3,MATCH(H755,$E$3:$E$1028,0),0),$E$3:$F$1067,2,FALSE())),MATCH(H755,$E$3:$E$1028,0),MATCH(H755,$E$3:$E$1028,0)+1),0)</f>
        <v>36825</v>
      </c>
      <c r="I756" s="0" t="n">
        <f aca="false">VLOOKUP(H756,$A$3:$B$1257,2,FALSE())</f>
        <v>57.83</v>
      </c>
      <c r="J756" s="0" t="n">
        <f aca="false">VLOOKUP(H756,'Raw data'!$A$3:$L$1417,5,FALSE())</f>
        <v>46.25</v>
      </c>
      <c r="K756" s="0" t="n">
        <f aca="false">VLOOKUP($H756,'Raw data'!$A$3:$L$1417,10,FALSE())</f>
        <v>46.53</v>
      </c>
      <c r="L756" s="0" t="n">
        <f aca="false">VLOOKUP($H756,'Raw data'!$A$3:$L$1417,3,FALSE())</f>
        <v>60.94</v>
      </c>
      <c r="M756" s="0" t="n">
        <f aca="false">VLOOKUP($H756,'Raw data'!$A$3:$L$1417,4,FALSE())</f>
        <v>46.76</v>
      </c>
      <c r="N756" s="0" t="e">
        <f aca="false">VLOOKUP($H756,'Raw data'!$A$3:$L$1417,2,FALSE())</f>
        <v>#N/A</v>
      </c>
      <c r="O756" s="0" t="n">
        <f aca="false">VLOOKUP($H756,'Raw data'!$A$3:$L$1417,10,FALSE())</f>
        <v>46.53</v>
      </c>
      <c r="P756" s="0" t="n">
        <f aca="false">VLOOKUP($H756,'Raw data'!$M$3:$N$1243,2,FALSE())</f>
        <v>43.49</v>
      </c>
    </row>
    <row r="757" customFormat="false" ht="12.75" hidden="false" customHeight="false" outlineLevel="0" collapsed="false">
      <c r="A757" s="96" t="n">
        <v>36581</v>
      </c>
      <c r="B757" s="0" t="n">
        <v>34.58</v>
      </c>
      <c r="E757" s="96" t="n">
        <f aca="false">CHOOSE(IF(WEEKDAY(E756+1,2)=6,1,IF(WEEKDAY(E756+1,2)=7,2,3)),IF(ISNUMBER(MATCH(E756+3,$Q$3:$Q$56,0)),E756+4,E756+3),IF(ISNUMBER(MATCH(E756+2,$Q$3:$Q$56,0)),E756+3,E756+2),IF(ISNUMBER(MATCH(E756+1,$Q$3:$Q$56,0)),E756+2,E756+1))</f>
        <v>36810</v>
      </c>
      <c r="F757" s="0" t="n">
        <f aca="false">VLOOKUP(E757,$A$3:$B$1257,2,FALSE())</f>
        <v>60.33</v>
      </c>
      <c r="H757" s="96" t="n">
        <f aca="true">OFFSET($E$3,IF(ISNUMBER(VLOOKUP(OFFSET($E$3,MATCH(H756,$E$3:$E$1028,0),0),$E$3:$F$1067,2,FALSE())),MATCH(H756,$E$3:$E$1028,0),MATCH(H756,$E$3:$E$1028,0)+1),0)</f>
        <v>36826</v>
      </c>
      <c r="I757" s="0" t="n">
        <f aca="false">VLOOKUP(H757,$A$3:$B$1257,2,FALSE())</f>
        <v>56.46</v>
      </c>
      <c r="J757" s="0" t="n">
        <f aca="false">VLOOKUP(H757,'Raw data'!$A$3:$L$1417,5,FALSE())</f>
        <v>34.3</v>
      </c>
      <c r="K757" s="0" t="n">
        <f aca="false">VLOOKUP($H757,'Raw data'!$A$3:$L$1417,10,FALSE())</f>
        <v>41.33</v>
      </c>
      <c r="L757" s="0" t="n">
        <f aca="false">VLOOKUP($H757,'Raw data'!$A$3:$L$1417,3,FALSE())</f>
        <v>64.45</v>
      </c>
      <c r="M757" s="0" t="n">
        <f aca="false">VLOOKUP($H757,'Raw data'!$A$3:$L$1417,4,FALSE())</f>
        <v>52.39</v>
      </c>
      <c r="N757" s="0" t="e">
        <f aca="false">VLOOKUP($H757,'Raw data'!$A$3:$L$1417,2,FALSE())</f>
        <v>#N/A</v>
      </c>
      <c r="O757" s="0" t="n">
        <f aca="false">VLOOKUP($H757,'Raw data'!$A$3:$L$1417,10,FALSE())</f>
        <v>41.33</v>
      </c>
      <c r="P757" s="0" t="n">
        <f aca="false">VLOOKUP($H757,'Raw data'!$M$3:$N$1243,2,FALSE())</f>
        <v>37.89</v>
      </c>
    </row>
    <row r="758" customFormat="false" ht="12.75" hidden="false" customHeight="false" outlineLevel="0" collapsed="false">
      <c r="A758" s="96" t="n">
        <v>36582</v>
      </c>
      <c r="B758" s="0" t="n">
        <v>28</v>
      </c>
      <c r="E758" s="96" t="n">
        <f aca="false">CHOOSE(IF(WEEKDAY(E757+1,2)=6,1,IF(WEEKDAY(E757+1,2)=7,2,3)),IF(ISNUMBER(MATCH(E757+3,$Q$3:$Q$56,0)),E757+4,E757+3),IF(ISNUMBER(MATCH(E757+2,$Q$3:$Q$56,0)),E757+3,E757+2),IF(ISNUMBER(MATCH(E757+1,$Q$3:$Q$56,0)),E757+2,E757+1))</f>
        <v>36811</v>
      </c>
      <c r="F758" s="0" t="n">
        <f aca="false">VLOOKUP(E758,$A$3:$B$1257,2,FALSE())</f>
        <v>60.04</v>
      </c>
      <c r="H758" s="96" t="n">
        <f aca="true">OFFSET($E$3,IF(ISNUMBER(VLOOKUP(OFFSET($E$3,MATCH(H757,$E$3:$E$1028,0),0),$E$3:$F$1067,2,FALSE())),MATCH(H757,$E$3:$E$1028,0),MATCH(H757,$E$3:$E$1028,0)+1),0)</f>
        <v>36829</v>
      </c>
      <c r="I758" s="0" t="n">
        <f aca="false">VLOOKUP(H758,$A$3:$B$1257,2,FALSE())</f>
        <v>61.49</v>
      </c>
      <c r="J758" s="0" t="n">
        <f aca="false">VLOOKUP(H758,'Raw data'!$A$3:$L$1417,5,FALSE())</f>
        <v>35.01</v>
      </c>
      <c r="K758" s="0" t="n">
        <f aca="false">VLOOKUP($H758,'Raw data'!$A$3:$L$1417,10,FALSE())</f>
        <v>40.5</v>
      </c>
      <c r="L758" s="0" t="e">
        <f aca="false">VLOOKUP($H758,'Raw data'!$A$3:$L$1417,3,FALSE())</f>
        <v>#N/A</v>
      </c>
      <c r="M758" s="0" t="n">
        <f aca="false">VLOOKUP($H758,'Raw data'!$A$3:$L$1417,4,FALSE())</f>
        <v>48.77</v>
      </c>
      <c r="N758" s="0" t="e">
        <f aca="false">VLOOKUP($H758,'Raw data'!$A$3:$L$1417,2,FALSE())</f>
        <v>#N/A</v>
      </c>
      <c r="O758" s="0" t="n">
        <f aca="false">VLOOKUP($H758,'Raw data'!$A$3:$L$1417,10,FALSE())</f>
        <v>40.5</v>
      </c>
      <c r="P758" s="0" t="n">
        <f aca="false">VLOOKUP($H758,'Raw data'!$M$3:$N$1243,2,FALSE())</f>
        <v>40.96</v>
      </c>
    </row>
    <row r="759" customFormat="false" ht="12.75" hidden="false" customHeight="false" outlineLevel="0" collapsed="false">
      <c r="A759" s="96" t="n">
        <v>36583</v>
      </c>
      <c r="B759" s="0" t="n">
        <v>28</v>
      </c>
      <c r="E759" s="96" t="n">
        <f aca="false">CHOOSE(IF(WEEKDAY(E758+1,2)=6,1,IF(WEEKDAY(E758+1,2)=7,2,3)),IF(ISNUMBER(MATCH(E758+3,$Q$3:$Q$56,0)),E758+4,E758+3),IF(ISNUMBER(MATCH(E758+2,$Q$3:$Q$56,0)),E758+3,E758+2),IF(ISNUMBER(MATCH(E758+1,$Q$3:$Q$56,0)),E758+2,E758+1))</f>
        <v>36812</v>
      </c>
      <c r="F759" s="0" t="n">
        <f aca="false">VLOOKUP(E759,$A$3:$B$1257,2,FALSE())</f>
        <v>59.36</v>
      </c>
      <c r="H759" s="96" t="n">
        <f aca="true">OFFSET($E$3,IF(ISNUMBER(VLOOKUP(OFFSET($E$3,MATCH(H758,$E$3:$E$1028,0),0),$E$3:$F$1067,2,FALSE())),MATCH(H758,$E$3:$E$1028,0),MATCH(H758,$E$3:$E$1028,0)+1),0)</f>
        <v>36830</v>
      </c>
      <c r="I759" s="0" t="n">
        <f aca="false">VLOOKUP(H759,$A$3:$B$1257,2,FALSE())</f>
        <v>66.82</v>
      </c>
      <c r="J759" s="0" t="n">
        <f aca="false">VLOOKUP(H759,'Raw data'!$A$3:$L$1417,5,FALSE())</f>
        <v>37.41</v>
      </c>
      <c r="K759" s="0" t="n">
        <f aca="false">VLOOKUP($H759,'Raw data'!$A$3:$L$1417,10,FALSE())</f>
        <v>39.92</v>
      </c>
      <c r="L759" s="0" t="e">
        <f aca="false">VLOOKUP($H759,'Raw data'!$A$3:$L$1417,3,FALSE())</f>
        <v>#N/A</v>
      </c>
      <c r="M759" s="0" t="n">
        <f aca="false">VLOOKUP($H759,'Raw data'!$A$3:$L$1417,4,FALSE())</f>
        <v>52.38</v>
      </c>
      <c r="N759" s="0" t="e">
        <f aca="false">VLOOKUP($H759,'Raw data'!$A$3:$L$1417,2,FALSE())</f>
        <v>#N/A</v>
      </c>
      <c r="O759" s="0" t="n">
        <f aca="false">VLOOKUP($H759,'Raw data'!$A$3:$L$1417,10,FALSE())</f>
        <v>39.92</v>
      </c>
      <c r="P759" s="0" t="n">
        <f aca="false">VLOOKUP($H759,'Raw data'!$M$3:$N$1243,2,FALSE())</f>
        <v>41.93</v>
      </c>
    </row>
    <row r="760" customFormat="false" ht="12.75" hidden="false" customHeight="false" outlineLevel="0" collapsed="false">
      <c r="A760" s="96" t="n">
        <v>36584</v>
      </c>
      <c r="B760" s="0" t="n">
        <v>33.89</v>
      </c>
      <c r="E760" s="96" t="n">
        <f aca="false">CHOOSE(IF(WEEKDAY(E759+1,2)=6,1,IF(WEEKDAY(E759+1,2)=7,2,3)),IF(ISNUMBER(MATCH(E759+3,$Q$3:$Q$56,0)),E759+4,E759+3),IF(ISNUMBER(MATCH(E759+2,$Q$3:$Q$56,0)),E759+3,E759+2),IF(ISNUMBER(MATCH(E759+1,$Q$3:$Q$56,0)),E759+2,E759+1))</f>
        <v>36815</v>
      </c>
      <c r="F760" s="0" t="n">
        <f aca="false">VLOOKUP(E760,$A$3:$B$1257,2,FALSE())</f>
        <v>63.01</v>
      </c>
      <c r="H760" s="96" t="n">
        <f aca="true">OFFSET($E$3,IF(ISNUMBER(VLOOKUP(OFFSET($E$3,MATCH(H759,$E$3:$E$1028,0),0),$E$3:$F$1067,2,FALSE())),MATCH(H759,$E$3:$E$1028,0),MATCH(H759,$E$3:$E$1028,0)+1),0)</f>
        <v>36831</v>
      </c>
      <c r="I760" s="0" t="n">
        <f aca="false">VLOOKUP(H760,$A$3:$B$1257,2,FALSE())</f>
        <v>67.74</v>
      </c>
      <c r="J760" s="0" t="n">
        <f aca="false">VLOOKUP(H760,'Raw data'!$A$3:$L$1417,5,FALSE())</f>
        <v>37.62</v>
      </c>
      <c r="K760" s="0" t="n">
        <f aca="false">VLOOKUP($H760,'Raw data'!$A$3:$L$1417,10,FALSE())</f>
        <v>45.67</v>
      </c>
      <c r="L760" s="0" t="e">
        <f aca="false">VLOOKUP($H760,'Raw data'!$A$3:$L$1417,3,FALSE())</f>
        <v>#N/A</v>
      </c>
      <c r="M760" s="0" t="n">
        <f aca="false">VLOOKUP($H760,'Raw data'!$A$3:$L$1417,4,FALSE())</f>
        <v>52.33</v>
      </c>
      <c r="N760" s="0" t="e">
        <f aca="false">VLOOKUP($H760,'Raw data'!$A$3:$L$1417,2,FALSE())</f>
        <v>#N/A</v>
      </c>
      <c r="O760" s="0" t="n">
        <f aca="false">VLOOKUP($H760,'Raw data'!$A$3:$L$1417,10,FALSE())</f>
        <v>45.67</v>
      </c>
      <c r="P760" s="0" t="n">
        <f aca="false">VLOOKUP($H760,'Raw data'!$M$3:$N$1243,2,FALSE())</f>
        <v>41.16</v>
      </c>
    </row>
    <row r="761" customFormat="false" ht="12.75" hidden="false" customHeight="false" outlineLevel="0" collapsed="false">
      <c r="A761" s="96" t="n">
        <v>36585</v>
      </c>
      <c r="B761" s="0" t="n">
        <v>32.33</v>
      </c>
      <c r="E761" s="96" t="n">
        <f aca="false">CHOOSE(IF(WEEKDAY(E760+1,2)=6,1,IF(WEEKDAY(E760+1,2)=7,2,3)),IF(ISNUMBER(MATCH(E760+3,$Q$3:$Q$56,0)),E760+4,E760+3),IF(ISNUMBER(MATCH(E760+2,$Q$3:$Q$56,0)),E760+3,E760+2),IF(ISNUMBER(MATCH(E760+1,$Q$3:$Q$56,0)),E760+2,E760+1))</f>
        <v>36816</v>
      </c>
      <c r="F761" s="0" t="n">
        <f aca="false">VLOOKUP(E761,$A$3:$B$1257,2,FALSE())</f>
        <v>64.34</v>
      </c>
      <c r="H761" s="96" t="n">
        <f aca="true">OFFSET($E$3,IF(ISNUMBER(VLOOKUP(OFFSET($E$3,MATCH(H760,$E$3:$E$1028,0),0),$E$3:$F$1067,2,FALSE())),MATCH(H760,$E$3:$E$1028,0),MATCH(H760,$E$3:$E$1028,0)+1),0)</f>
        <v>36832</v>
      </c>
      <c r="I761" s="0" t="n">
        <f aca="false">VLOOKUP(H761,$A$3:$B$1257,2,FALSE())</f>
        <v>57.91</v>
      </c>
      <c r="J761" s="0" t="n">
        <f aca="false">VLOOKUP(H761,'Raw data'!$A$3:$L$1417,5,FALSE())</f>
        <v>42.61</v>
      </c>
      <c r="K761" s="0" t="n">
        <f aca="false">VLOOKUP($H761,'Raw data'!$A$3:$L$1417,10,FALSE())</f>
        <v>45.6</v>
      </c>
      <c r="L761" s="0" t="n">
        <f aca="false">VLOOKUP($H761,'Raw data'!$A$3:$L$1417,3,FALSE())</f>
        <v>60.25</v>
      </c>
      <c r="M761" s="0" t="n">
        <f aca="false">VLOOKUP($H761,'Raw data'!$A$3:$L$1417,4,FALSE())</f>
        <v>50.7</v>
      </c>
      <c r="N761" s="0" t="e">
        <f aca="false">VLOOKUP($H761,'Raw data'!$A$3:$L$1417,2,FALSE())</f>
        <v>#N/A</v>
      </c>
      <c r="O761" s="0" t="n">
        <f aca="false">VLOOKUP($H761,'Raw data'!$A$3:$L$1417,10,FALSE())</f>
        <v>45.6</v>
      </c>
      <c r="P761" s="0" t="n">
        <f aca="false">VLOOKUP($H761,'Raw data'!$M$3:$N$1243,2,FALSE())</f>
        <v>43.88</v>
      </c>
    </row>
    <row r="762" customFormat="false" ht="12.75" hidden="false" customHeight="false" outlineLevel="0" collapsed="false">
      <c r="A762" s="96" t="n">
        <v>36586</v>
      </c>
      <c r="B762" s="0" t="n">
        <v>30.45</v>
      </c>
      <c r="E762" s="96" t="n">
        <f aca="false">CHOOSE(IF(WEEKDAY(E761+1,2)=6,1,IF(WEEKDAY(E761+1,2)=7,2,3)),IF(ISNUMBER(MATCH(E761+3,$Q$3:$Q$56,0)),E761+4,E761+3),IF(ISNUMBER(MATCH(E761+2,$Q$3:$Q$56,0)),E761+3,E761+2),IF(ISNUMBER(MATCH(E761+1,$Q$3:$Q$56,0)),E761+2,E761+1))</f>
        <v>36817</v>
      </c>
      <c r="F762" s="0" t="n">
        <f aca="false">VLOOKUP(E762,$A$3:$B$1257,2,FALSE())</f>
        <v>63.17</v>
      </c>
      <c r="H762" s="96" t="n">
        <f aca="true">OFFSET($E$3,IF(ISNUMBER(VLOOKUP(OFFSET($E$3,MATCH(H761,$E$3:$E$1028,0),0),$E$3:$F$1067,2,FALSE())),MATCH(H761,$E$3:$E$1028,0),MATCH(H761,$E$3:$E$1028,0)+1),0)</f>
        <v>36833</v>
      </c>
      <c r="I762" s="0" t="n">
        <f aca="false">VLOOKUP(H762,$A$3:$B$1257,2,FALSE())</f>
        <v>57.5</v>
      </c>
      <c r="J762" s="0" t="n">
        <f aca="false">VLOOKUP(H762,'Raw data'!$A$3:$L$1417,5,FALSE())</f>
        <v>39.05</v>
      </c>
      <c r="K762" s="0" t="n">
        <f aca="false">VLOOKUP($H762,'Raw data'!$A$3:$L$1417,10,FALSE())</f>
        <v>43.8</v>
      </c>
      <c r="L762" s="0" t="e">
        <f aca="false">VLOOKUP($H762,'Raw data'!$A$3:$L$1417,3,FALSE())</f>
        <v>#N/A</v>
      </c>
      <c r="M762" s="0" t="n">
        <f aca="false">VLOOKUP($H762,'Raw data'!$A$3:$L$1417,4,FALSE())</f>
        <v>50.16</v>
      </c>
      <c r="N762" s="0" t="e">
        <f aca="false">VLOOKUP($H762,'Raw data'!$A$3:$L$1417,2,FALSE())</f>
        <v>#N/A</v>
      </c>
      <c r="O762" s="0" t="n">
        <f aca="false">VLOOKUP($H762,'Raw data'!$A$3:$L$1417,10,FALSE())</f>
        <v>43.8</v>
      </c>
      <c r="P762" s="0" t="n">
        <f aca="false">VLOOKUP($H762,'Raw data'!$M$3:$N$1243,2,FALSE())</f>
        <v>41.82</v>
      </c>
    </row>
    <row r="763" customFormat="false" ht="12.75" hidden="false" customHeight="false" outlineLevel="0" collapsed="false">
      <c r="A763" s="96" t="n">
        <v>36587</v>
      </c>
      <c r="B763" s="0" t="n">
        <v>30.63</v>
      </c>
      <c r="E763" s="96" t="n">
        <f aca="false">CHOOSE(IF(WEEKDAY(E762+1,2)=6,1,IF(WEEKDAY(E762+1,2)=7,2,3)),IF(ISNUMBER(MATCH(E762+3,$Q$3:$Q$56,0)),E762+4,E762+3),IF(ISNUMBER(MATCH(E762+2,$Q$3:$Q$56,0)),E762+3,E762+2),IF(ISNUMBER(MATCH(E762+1,$Q$3:$Q$56,0)),E762+2,E762+1))</f>
        <v>36818</v>
      </c>
      <c r="F763" s="0" t="n">
        <f aca="false">VLOOKUP(E763,$A$3:$B$1257,2,FALSE())</f>
        <v>64.24</v>
      </c>
      <c r="H763" s="96" t="n">
        <f aca="true">OFFSET($E$3,IF(ISNUMBER(VLOOKUP(OFFSET($E$3,MATCH(H762,$E$3:$E$1028,0),0),$E$3:$F$1067,2,FALSE())),MATCH(H762,$E$3:$E$1028,0),MATCH(H762,$E$3:$E$1028,0)+1),0)</f>
        <v>36836</v>
      </c>
      <c r="I763" s="0" t="n">
        <f aca="false">VLOOKUP(H763,$A$3:$B$1257,2,FALSE())</f>
        <v>60.98</v>
      </c>
      <c r="J763" s="0" t="n">
        <f aca="false">VLOOKUP(H763,'Raw data'!$A$3:$L$1417,5,FALSE())</f>
        <v>38.64</v>
      </c>
      <c r="K763" s="0" t="n">
        <f aca="false">VLOOKUP($H763,'Raw data'!$A$3:$L$1417,10,FALSE())</f>
        <v>42.5</v>
      </c>
      <c r="L763" s="0" t="e">
        <f aca="false">VLOOKUP($H763,'Raw data'!$A$3:$L$1417,3,FALSE())</f>
        <v>#N/A</v>
      </c>
      <c r="M763" s="0" t="n">
        <f aca="false">VLOOKUP($H763,'Raw data'!$A$3:$L$1417,4,FALSE())</f>
        <v>48.86</v>
      </c>
      <c r="N763" s="0" t="e">
        <f aca="false">VLOOKUP($H763,'Raw data'!$A$3:$L$1417,2,FALSE())</f>
        <v>#N/A</v>
      </c>
      <c r="O763" s="0" t="n">
        <f aca="false">VLOOKUP($H763,'Raw data'!$A$3:$L$1417,10,FALSE())</f>
        <v>42.5</v>
      </c>
      <c r="P763" s="0" t="n">
        <f aca="false">VLOOKUP($H763,'Raw data'!$M$3:$N$1243,2,FALSE())</f>
        <v>41.47</v>
      </c>
    </row>
    <row r="764" customFormat="false" ht="12.75" hidden="false" customHeight="false" outlineLevel="0" collapsed="false">
      <c r="A764" s="96" t="n">
        <v>36588</v>
      </c>
      <c r="B764" s="0" t="n">
        <v>32.64</v>
      </c>
      <c r="E764" s="96" t="n">
        <f aca="false">CHOOSE(IF(WEEKDAY(E763+1,2)=6,1,IF(WEEKDAY(E763+1,2)=7,2,3)),IF(ISNUMBER(MATCH(E763+3,$Q$3:$Q$56,0)),E763+4,E763+3),IF(ISNUMBER(MATCH(E763+2,$Q$3:$Q$56,0)),E763+3,E763+2),IF(ISNUMBER(MATCH(E763+1,$Q$3:$Q$56,0)),E763+2,E763+1))</f>
        <v>36819</v>
      </c>
      <c r="F764" s="0" t="n">
        <f aca="false">VLOOKUP(E764,$A$3:$B$1257,2,FALSE())</f>
        <v>58.95</v>
      </c>
      <c r="H764" s="96" t="n">
        <f aca="true">OFFSET($E$3,IF(ISNUMBER(VLOOKUP(OFFSET($E$3,MATCH(H763,$E$3:$E$1028,0),0),$E$3:$F$1067,2,FALSE())),MATCH(H763,$E$3:$E$1028,0),MATCH(H763,$E$3:$E$1028,0)+1),0)</f>
        <v>36837</v>
      </c>
      <c r="I764" s="0" t="n">
        <f aca="false">VLOOKUP(H764,$A$3:$B$1257,2,FALSE())</f>
        <v>56.5</v>
      </c>
      <c r="J764" s="0" t="n">
        <f aca="false">VLOOKUP(H764,'Raw data'!$A$3:$L$1417,5,FALSE())</f>
        <v>31.96</v>
      </c>
      <c r="K764" s="0" t="n">
        <f aca="false">VLOOKUP($H764,'Raw data'!$A$3:$L$1417,10,FALSE())</f>
        <v>35.86</v>
      </c>
      <c r="L764" s="0" t="e">
        <f aca="false">VLOOKUP($H764,'Raw data'!$A$3:$L$1417,3,FALSE())</f>
        <v>#N/A</v>
      </c>
      <c r="M764" s="0" t="n">
        <f aca="false">VLOOKUP($H764,'Raw data'!$A$3:$L$1417,4,FALSE())</f>
        <v>44.26</v>
      </c>
      <c r="N764" s="0" t="e">
        <f aca="false">VLOOKUP($H764,'Raw data'!$A$3:$L$1417,2,FALSE())</f>
        <v>#N/A</v>
      </c>
      <c r="O764" s="0" t="n">
        <f aca="false">VLOOKUP($H764,'Raw data'!$A$3:$L$1417,10,FALSE())</f>
        <v>35.86</v>
      </c>
      <c r="P764" s="0" t="n">
        <f aca="false">VLOOKUP($H764,'Raw data'!$M$3:$N$1243,2,FALSE())</f>
        <v>40.32</v>
      </c>
    </row>
    <row r="765" customFormat="false" ht="12.75" hidden="false" customHeight="false" outlineLevel="0" collapsed="false">
      <c r="A765" s="96" t="n">
        <v>36589</v>
      </c>
      <c r="B765" s="0" t="n">
        <v>27.75</v>
      </c>
      <c r="E765" s="96" t="n">
        <f aca="false">CHOOSE(IF(WEEKDAY(E764+1,2)=6,1,IF(WEEKDAY(E764+1,2)=7,2,3)),IF(ISNUMBER(MATCH(E764+3,$Q$3:$Q$56,0)),E764+4,E764+3),IF(ISNUMBER(MATCH(E764+2,$Q$3:$Q$56,0)),E764+3,E764+2),IF(ISNUMBER(MATCH(E764+1,$Q$3:$Q$56,0)),E764+2,E764+1))</f>
        <v>36822</v>
      </c>
      <c r="F765" s="0" t="n">
        <f aca="false">VLOOKUP(E765,$A$3:$B$1257,2,FALSE())</f>
        <v>67.55</v>
      </c>
      <c r="H765" s="96" t="n">
        <f aca="true">OFFSET($E$3,IF(ISNUMBER(VLOOKUP(OFFSET($E$3,MATCH(H764,$E$3:$E$1028,0),0),$E$3:$F$1067,2,FALSE())),MATCH(H764,$E$3:$E$1028,0),MATCH(H764,$E$3:$E$1028,0)+1),0)</f>
        <v>36838</v>
      </c>
      <c r="I765" s="0" t="n">
        <f aca="false">VLOOKUP(H765,$A$3:$B$1257,2,FALSE())</f>
        <v>55</v>
      </c>
      <c r="J765" s="0" t="n">
        <f aca="false">VLOOKUP(H765,'Raw data'!$A$3:$L$1417,5,FALSE())</f>
        <v>36.41</v>
      </c>
      <c r="K765" s="0" t="n">
        <f aca="false">VLOOKUP($H765,'Raw data'!$A$3:$L$1417,10,FALSE())</f>
        <v>37.38</v>
      </c>
      <c r="L765" s="0" t="e">
        <f aca="false">VLOOKUP($H765,'Raw data'!$A$3:$L$1417,3,FALSE())</f>
        <v>#N/A</v>
      </c>
      <c r="M765" s="0" t="n">
        <f aca="false">VLOOKUP($H765,'Raw data'!$A$3:$L$1417,4,FALSE())</f>
        <v>41.14</v>
      </c>
      <c r="N765" s="0" t="e">
        <f aca="false">VLOOKUP($H765,'Raw data'!$A$3:$L$1417,2,FALSE())</f>
        <v>#N/A</v>
      </c>
      <c r="O765" s="0" t="n">
        <f aca="false">VLOOKUP($H765,'Raw data'!$A$3:$L$1417,10,FALSE())</f>
        <v>37.38</v>
      </c>
      <c r="P765" s="0" t="n">
        <f aca="false">VLOOKUP($H765,'Raw data'!$M$3:$N$1243,2,FALSE())</f>
        <v>37.74</v>
      </c>
    </row>
    <row r="766" customFormat="false" ht="12.75" hidden="false" customHeight="false" outlineLevel="0" collapsed="false">
      <c r="A766" s="96" t="n">
        <v>36590</v>
      </c>
      <c r="B766" s="0" t="n">
        <v>27.75</v>
      </c>
      <c r="E766" s="96" t="n">
        <f aca="false">CHOOSE(IF(WEEKDAY(E765+1,2)=6,1,IF(WEEKDAY(E765+1,2)=7,2,3)),IF(ISNUMBER(MATCH(E765+3,$Q$3:$Q$56,0)),E765+4,E765+3),IF(ISNUMBER(MATCH(E765+2,$Q$3:$Q$56,0)),E765+3,E765+2),IF(ISNUMBER(MATCH(E765+1,$Q$3:$Q$56,0)),E765+2,E765+1))</f>
        <v>36823</v>
      </c>
      <c r="F766" s="0" t="n">
        <f aca="false">VLOOKUP(E766,$A$3:$B$1257,2,FALSE())</f>
        <v>67.38</v>
      </c>
      <c r="H766" s="96" t="n">
        <f aca="true">OFFSET($E$3,IF(ISNUMBER(VLOOKUP(OFFSET($E$3,MATCH(H765,$E$3:$E$1028,0),0),$E$3:$F$1067,2,FALSE())),MATCH(H765,$E$3:$E$1028,0),MATCH(H765,$E$3:$E$1028,0)+1),0)</f>
        <v>36839</v>
      </c>
      <c r="I766" s="0" t="n">
        <f aca="false">VLOOKUP(H766,$A$3:$B$1257,2,FALSE())</f>
        <v>55.23</v>
      </c>
      <c r="J766" s="0" t="n">
        <f aca="false">VLOOKUP(H766,'Raw data'!$A$3:$L$1417,5,FALSE())</f>
        <v>40.11</v>
      </c>
      <c r="K766" s="0" t="n">
        <f aca="false">VLOOKUP($H766,'Raw data'!$A$3:$L$1417,10,FALSE())</f>
        <v>40.39</v>
      </c>
      <c r="L766" s="0" t="e">
        <f aca="false">VLOOKUP($H766,'Raw data'!$A$3:$L$1417,3,FALSE())</f>
        <v>#N/A</v>
      </c>
      <c r="M766" s="0" t="n">
        <f aca="false">VLOOKUP($H766,'Raw data'!$A$3:$L$1417,4,FALSE())</f>
        <v>39.88</v>
      </c>
      <c r="N766" s="0" t="e">
        <f aca="false">VLOOKUP($H766,'Raw data'!$A$3:$L$1417,2,FALSE())</f>
        <v>#N/A</v>
      </c>
      <c r="O766" s="0" t="n">
        <f aca="false">VLOOKUP($H766,'Raw data'!$A$3:$L$1417,10,FALSE())</f>
        <v>40.39</v>
      </c>
      <c r="P766" s="0" t="n">
        <f aca="false">VLOOKUP($H766,'Raw data'!$M$3:$N$1243,2,FALSE())</f>
        <v>41.16</v>
      </c>
    </row>
    <row r="767" customFormat="false" ht="12.75" hidden="false" customHeight="false" outlineLevel="0" collapsed="false">
      <c r="A767" s="96" t="n">
        <v>36591</v>
      </c>
      <c r="B767" s="0" t="n">
        <v>34.14</v>
      </c>
      <c r="E767" s="96" t="n">
        <f aca="false">CHOOSE(IF(WEEKDAY(E766+1,2)=6,1,IF(WEEKDAY(E766+1,2)=7,2,3)),IF(ISNUMBER(MATCH(E766+3,$Q$3:$Q$56,0)),E766+4,E766+3),IF(ISNUMBER(MATCH(E766+2,$Q$3:$Q$56,0)),E766+3,E766+2),IF(ISNUMBER(MATCH(E766+1,$Q$3:$Q$56,0)),E766+2,E766+1))</f>
        <v>36824</v>
      </c>
      <c r="F767" s="0" t="n">
        <f aca="false">VLOOKUP(E767,$A$3:$B$1257,2,FALSE())</f>
        <v>60.4</v>
      </c>
      <c r="H767" s="96" t="n">
        <f aca="true">OFFSET($E$3,IF(ISNUMBER(VLOOKUP(OFFSET($E$3,MATCH(H766,$E$3:$E$1028,0),0),$E$3:$F$1067,2,FALSE())),MATCH(H766,$E$3:$E$1028,0),MATCH(H766,$E$3:$E$1028,0)+1),0)</f>
        <v>36840</v>
      </c>
      <c r="I767" s="0" t="n">
        <f aca="false">VLOOKUP(H767,$A$3:$B$1257,2,FALSE())</f>
        <v>54.32</v>
      </c>
      <c r="J767" s="0" t="n">
        <f aca="false">VLOOKUP(H767,'Raw data'!$A$3:$L$1417,5,FALSE())</f>
        <v>40.24</v>
      </c>
      <c r="K767" s="0" t="n">
        <f aca="false">VLOOKUP($H767,'Raw data'!$A$3:$L$1417,10,FALSE())</f>
        <v>40.97</v>
      </c>
      <c r="L767" s="0" t="e">
        <f aca="false">VLOOKUP($H767,'Raw data'!$A$3:$L$1417,3,FALSE())</f>
        <v>#N/A</v>
      </c>
      <c r="M767" s="0" t="n">
        <f aca="false">VLOOKUP($H767,'Raw data'!$A$3:$L$1417,4,FALSE())</f>
        <v>36</v>
      </c>
      <c r="N767" s="0" t="e">
        <f aca="false">VLOOKUP($H767,'Raw data'!$A$3:$L$1417,2,FALSE())</f>
        <v>#N/A</v>
      </c>
      <c r="O767" s="0" t="n">
        <f aca="false">VLOOKUP($H767,'Raw data'!$A$3:$L$1417,10,FALSE())</f>
        <v>40.97</v>
      </c>
      <c r="P767" s="0" t="n">
        <f aca="false">VLOOKUP($H767,'Raw data'!$M$3:$N$1243,2,FALSE())</f>
        <v>42.81</v>
      </c>
    </row>
    <row r="768" customFormat="false" ht="12.75" hidden="false" customHeight="false" outlineLevel="0" collapsed="false">
      <c r="A768" s="96" t="n">
        <v>36592</v>
      </c>
      <c r="B768" s="0" t="n">
        <v>32.86</v>
      </c>
      <c r="E768" s="96" t="n">
        <f aca="false">CHOOSE(IF(WEEKDAY(E767+1,2)=6,1,IF(WEEKDAY(E767+1,2)=7,2,3)),IF(ISNUMBER(MATCH(E767+3,$Q$3:$Q$56,0)),E767+4,E767+3),IF(ISNUMBER(MATCH(E767+2,$Q$3:$Q$56,0)),E767+3,E767+2),IF(ISNUMBER(MATCH(E767+1,$Q$3:$Q$56,0)),E767+2,E767+1))</f>
        <v>36825</v>
      </c>
      <c r="F768" s="0" t="n">
        <f aca="false">VLOOKUP(E768,$A$3:$B$1257,2,FALSE())</f>
        <v>57.83</v>
      </c>
      <c r="H768" s="96" t="n">
        <f aca="true">OFFSET($E$3,IF(ISNUMBER(VLOOKUP(OFFSET($E$3,MATCH(H767,$E$3:$E$1028,0),0),$E$3:$F$1067,2,FALSE())),MATCH(H767,$E$3:$E$1028,0),MATCH(H767,$E$3:$E$1028,0)+1),0)</f>
        <v>36843</v>
      </c>
      <c r="I768" s="0" t="n">
        <f aca="false">VLOOKUP(H768,$A$3:$B$1257,2,FALSE())</f>
        <v>62.58</v>
      </c>
      <c r="J768" s="0" t="n">
        <f aca="false">VLOOKUP(H768,'Raw data'!$A$3:$L$1417,5,FALSE())</f>
        <v>46.12</v>
      </c>
      <c r="K768" s="0" t="n">
        <f aca="false">VLOOKUP($H768,'Raw data'!$A$3:$L$1417,10,FALSE())</f>
        <v>46.33</v>
      </c>
      <c r="L768" s="0" t="n">
        <f aca="false">VLOOKUP($H768,'Raw data'!$A$3:$L$1417,3,FALSE())</f>
        <v>64</v>
      </c>
      <c r="M768" s="0" t="n">
        <f aca="false">VLOOKUP($H768,'Raw data'!$A$3:$L$1417,4,FALSE())</f>
        <v>48.48</v>
      </c>
      <c r="N768" s="0" t="e">
        <f aca="false">VLOOKUP($H768,'Raw data'!$A$3:$L$1417,2,FALSE())</f>
        <v>#N/A</v>
      </c>
      <c r="O768" s="0" t="n">
        <f aca="false">VLOOKUP($H768,'Raw data'!$A$3:$L$1417,10,FALSE())</f>
        <v>46.33</v>
      </c>
      <c r="P768" s="0" t="n">
        <f aca="false">VLOOKUP($H768,'Raw data'!$M$3:$N$1243,2,FALSE())</f>
        <v>46.94</v>
      </c>
    </row>
    <row r="769" customFormat="false" ht="12.75" hidden="false" customHeight="false" outlineLevel="0" collapsed="false">
      <c r="A769" s="96" t="n">
        <v>36593</v>
      </c>
      <c r="B769" s="0" t="n">
        <v>31.75</v>
      </c>
      <c r="E769" s="96" t="n">
        <f aca="false">CHOOSE(IF(WEEKDAY(E768+1,2)=6,1,IF(WEEKDAY(E768+1,2)=7,2,3)),IF(ISNUMBER(MATCH(E768+3,$Q$3:$Q$56,0)),E768+4,E768+3),IF(ISNUMBER(MATCH(E768+2,$Q$3:$Q$56,0)),E768+3,E768+2),IF(ISNUMBER(MATCH(E768+1,$Q$3:$Q$56,0)),E768+2,E768+1))</f>
        <v>36826</v>
      </c>
      <c r="F769" s="0" t="n">
        <f aca="false">VLOOKUP(E769,$A$3:$B$1257,2,FALSE())</f>
        <v>56.46</v>
      </c>
      <c r="H769" s="96" t="n">
        <f aca="true">OFFSET($E$3,IF(ISNUMBER(VLOOKUP(OFFSET($E$3,MATCH(H768,$E$3:$E$1028,0),0),$E$3:$F$1067,2,FALSE())),MATCH(H768,$E$3:$E$1028,0),MATCH(H768,$E$3:$E$1028,0)+1),0)</f>
        <v>36844</v>
      </c>
      <c r="I769" s="0" t="n">
        <f aca="false">VLOOKUP(H769,$A$3:$B$1257,2,FALSE())</f>
        <v>54.51</v>
      </c>
      <c r="J769" s="0" t="n">
        <f aca="false">VLOOKUP(H769,'Raw data'!$A$3:$L$1417,5,FALSE())</f>
        <v>46</v>
      </c>
      <c r="K769" s="0" t="n">
        <f aca="false">VLOOKUP($H769,'Raw data'!$A$3:$L$1417,10,FALSE())</f>
        <v>46.3</v>
      </c>
      <c r="L769" s="0" t="e">
        <f aca="false">VLOOKUP($H769,'Raw data'!$A$3:$L$1417,3,FALSE())</f>
        <v>#N/A</v>
      </c>
      <c r="M769" s="0" t="n">
        <f aca="false">VLOOKUP($H769,'Raw data'!$A$3:$L$1417,4,FALSE())</f>
        <v>52.89</v>
      </c>
      <c r="N769" s="0" t="e">
        <f aca="false">VLOOKUP($H769,'Raw data'!$A$3:$L$1417,2,FALSE())</f>
        <v>#N/A</v>
      </c>
      <c r="O769" s="0" t="n">
        <f aca="false">VLOOKUP($H769,'Raw data'!$A$3:$L$1417,10,FALSE())</f>
        <v>46.3</v>
      </c>
      <c r="P769" s="0" t="n">
        <f aca="false">VLOOKUP($H769,'Raw data'!$M$3:$N$1243,2,FALSE())</f>
        <v>45.52</v>
      </c>
    </row>
    <row r="770" customFormat="false" ht="12.75" hidden="false" customHeight="false" outlineLevel="0" collapsed="false">
      <c r="A770" s="96" t="n">
        <v>36594</v>
      </c>
      <c r="B770" s="0" t="n">
        <v>29.85</v>
      </c>
      <c r="E770" s="96" t="n">
        <f aca="false">CHOOSE(IF(WEEKDAY(E769+1,2)=6,1,IF(WEEKDAY(E769+1,2)=7,2,3)),IF(ISNUMBER(MATCH(E769+3,$Q$3:$Q$56,0)),E769+4,E769+3),IF(ISNUMBER(MATCH(E769+2,$Q$3:$Q$56,0)),E769+3,E769+2),IF(ISNUMBER(MATCH(E769+1,$Q$3:$Q$56,0)),E769+2,E769+1))</f>
        <v>36829</v>
      </c>
      <c r="F770" s="0" t="n">
        <f aca="false">VLOOKUP(E770,$A$3:$B$1257,2,FALSE())</f>
        <v>61.49</v>
      </c>
      <c r="H770" s="96" t="n">
        <f aca="true">OFFSET($E$3,IF(ISNUMBER(VLOOKUP(OFFSET($E$3,MATCH(H769,$E$3:$E$1028,0),0),$E$3:$F$1067,2,FALSE())),MATCH(H769,$E$3:$E$1028,0),MATCH(H769,$E$3:$E$1028,0)+1),0)</f>
        <v>36845</v>
      </c>
      <c r="I770" s="0" t="n">
        <f aca="false">VLOOKUP(H770,$A$3:$B$1257,2,FALSE())</f>
        <v>55.69</v>
      </c>
      <c r="J770" s="0" t="n">
        <f aca="false">VLOOKUP(H770,'Raw data'!$A$3:$L$1417,5,FALSE())</f>
        <v>37.93</v>
      </c>
      <c r="K770" s="0" t="n">
        <f aca="false">VLOOKUP($H770,'Raw data'!$A$3:$L$1417,10,FALSE())</f>
        <v>42</v>
      </c>
      <c r="L770" s="0" t="n">
        <f aca="false">VLOOKUP($H770,'Raw data'!$A$3:$L$1417,3,FALSE())</f>
        <v>61.5</v>
      </c>
      <c r="M770" s="0" t="n">
        <f aca="false">VLOOKUP($H770,'Raw data'!$A$3:$L$1417,4,FALSE())</f>
        <v>48.92</v>
      </c>
      <c r="N770" s="0" t="e">
        <f aca="false">VLOOKUP($H770,'Raw data'!$A$3:$L$1417,2,FALSE())</f>
        <v>#N/A</v>
      </c>
      <c r="O770" s="0" t="n">
        <f aca="false">VLOOKUP($H770,'Raw data'!$A$3:$L$1417,10,FALSE())</f>
        <v>42</v>
      </c>
      <c r="P770" s="0" t="n">
        <f aca="false">VLOOKUP($H770,'Raw data'!$M$3:$N$1243,2,FALSE())</f>
        <v>43.65</v>
      </c>
    </row>
    <row r="771" customFormat="false" ht="12.75" hidden="false" customHeight="false" outlineLevel="0" collapsed="false">
      <c r="A771" s="96" t="n">
        <v>36595</v>
      </c>
      <c r="B771" s="0" t="n">
        <v>29.41</v>
      </c>
      <c r="E771" s="96" t="n">
        <f aca="false">CHOOSE(IF(WEEKDAY(E770+1,2)=6,1,IF(WEEKDAY(E770+1,2)=7,2,3)),IF(ISNUMBER(MATCH(E770+3,$Q$3:$Q$56,0)),E770+4,E770+3),IF(ISNUMBER(MATCH(E770+2,$Q$3:$Q$56,0)),E770+3,E770+2),IF(ISNUMBER(MATCH(E770+1,$Q$3:$Q$56,0)),E770+2,E770+1))</f>
        <v>36830</v>
      </c>
      <c r="F771" s="0" t="n">
        <f aca="false">VLOOKUP(E771,$A$3:$B$1257,2,FALSE())</f>
        <v>66.82</v>
      </c>
      <c r="H771" s="96" t="n">
        <f aca="true">OFFSET($E$3,IF(ISNUMBER(VLOOKUP(OFFSET($E$3,MATCH(H770,$E$3:$E$1028,0),0),$E$3:$F$1067,2,FALSE())),MATCH(H770,$E$3:$E$1028,0),MATCH(H770,$E$3:$E$1028,0)+1),0)</f>
        <v>36846</v>
      </c>
      <c r="I771" s="0" t="n">
        <f aca="false">VLOOKUP(H771,$A$3:$B$1257,2,FALSE())</f>
        <v>55.87</v>
      </c>
      <c r="J771" s="0" t="n">
        <f aca="false">VLOOKUP(H771,'Raw data'!$A$3:$L$1417,5,FALSE())</f>
        <v>49.66</v>
      </c>
      <c r="K771" s="0" t="n">
        <f aca="false">VLOOKUP($H771,'Raw data'!$A$3:$L$1417,10,FALSE())</f>
        <v>48.94</v>
      </c>
      <c r="L771" s="0" t="e">
        <f aca="false">VLOOKUP($H771,'Raw data'!$A$3:$L$1417,3,FALSE())</f>
        <v>#N/A</v>
      </c>
      <c r="M771" s="0" t="n">
        <f aca="false">VLOOKUP($H771,'Raw data'!$A$3:$L$1417,4,FALSE())</f>
        <v>42.73</v>
      </c>
      <c r="N771" s="0" t="e">
        <f aca="false">VLOOKUP($H771,'Raw data'!$A$3:$L$1417,2,FALSE())</f>
        <v>#N/A</v>
      </c>
      <c r="O771" s="0" t="n">
        <f aca="false">VLOOKUP($H771,'Raw data'!$A$3:$L$1417,10,FALSE())</f>
        <v>48.94</v>
      </c>
      <c r="P771" s="0" t="n">
        <f aca="false">VLOOKUP($H771,'Raw data'!$M$3:$N$1243,2,FALSE())</f>
        <v>52.81</v>
      </c>
    </row>
    <row r="772" customFormat="false" ht="12.75" hidden="false" customHeight="false" outlineLevel="0" collapsed="false">
      <c r="A772" s="96" t="n">
        <v>36596</v>
      </c>
      <c r="B772" s="0" t="n">
        <v>25.35</v>
      </c>
      <c r="E772" s="96" t="n">
        <f aca="false">CHOOSE(IF(WEEKDAY(E771+1,2)=6,1,IF(WEEKDAY(E771+1,2)=7,2,3)),IF(ISNUMBER(MATCH(E771+3,$Q$3:$Q$56,0)),E771+4,E771+3),IF(ISNUMBER(MATCH(E771+2,$Q$3:$Q$56,0)),E771+3,E771+2),IF(ISNUMBER(MATCH(E771+1,$Q$3:$Q$56,0)),E771+2,E771+1))</f>
        <v>36831</v>
      </c>
      <c r="F772" s="0" t="n">
        <f aca="false">VLOOKUP(E772,$A$3:$B$1257,2,FALSE())</f>
        <v>67.74</v>
      </c>
      <c r="H772" s="96" t="n">
        <f aca="true">OFFSET($E$3,IF(ISNUMBER(VLOOKUP(OFFSET($E$3,MATCH(H771,$E$3:$E$1028,0),0),$E$3:$F$1067,2,FALSE())),MATCH(H771,$E$3:$E$1028,0),MATCH(H771,$E$3:$E$1028,0)+1),0)</f>
        <v>36847</v>
      </c>
      <c r="I772" s="0" t="n">
        <f aca="false">VLOOKUP(H772,$A$3:$B$1257,2,FALSE())</f>
        <v>54.21</v>
      </c>
      <c r="J772" s="0" t="n">
        <f aca="false">VLOOKUP(H772,'Raw data'!$A$3:$L$1417,5,FALSE())</f>
        <v>45.56</v>
      </c>
      <c r="K772" s="0" t="n">
        <f aca="false">VLOOKUP($H772,'Raw data'!$A$3:$L$1417,10,FALSE())</f>
        <v>45.98</v>
      </c>
      <c r="L772" s="0" t="n">
        <f aca="false">VLOOKUP($H772,'Raw data'!$A$3:$L$1417,3,FALSE())</f>
        <v>64.67</v>
      </c>
      <c r="M772" s="0" t="n">
        <f aca="false">VLOOKUP($H772,'Raw data'!$A$3:$L$1417,4,FALSE())</f>
        <v>47.4</v>
      </c>
      <c r="N772" s="0" t="e">
        <f aca="false">VLOOKUP($H772,'Raw data'!$A$3:$L$1417,2,FALSE())</f>
        <v>#N/A</v>
      </c>
      <c r="O772" s="0" t="n">
        <f aca="false">VLOOKUP($H772,'Raw data'!$A$3:$L$1417,10,FALSE())</f>
        <v>45.98</v>
      </c>
      <c r="P772" s="0" t="n">
        <f aca="false">VLOOKUP($H772,'Raw data'!$M$3:$N$1243,2,FALSE())</f>
        <v>47.41</v>
      </c>
    </row>
    <row r="773" customFormat="false" ht="12.75" hidden="false" customHeight="false" outlineLevel="0" collapsed="false">
      <c r="A773" s="96" t="n">
        <v>36597</v>
      </c>
      <c r="B773" s="0" t="n">
        <v>25.35</v>
      </c>
      <c r="E773" s="96" t="n">
        <f aca="false">CHOOSE(IF(WEEKDAY(E772+1,2)=6,1,IF(WEEKDAY(E772+1,2)=7,2,3)),IF(ISNUMBER(MATCH(E772+3,$Q$3:$Q$56,0)),E772+4,E772+3),IF(ISNUMBER(MATCH(E772+2,$Q$3:$Q$56,0)),E772+3,E772+2),IF(ISNUMBER(MATCH(E772+1,$Q$3:$Q$56,0)),E772+2,E772+1))</f>
        <v>36832</v>
      </c>
      <c r="F773" s="0" t="n">
        <f aca="false">VLOOKUP(E773,$A$3:$B$1257,2,FALSE())</f>
        <v>57.91</v>
      </c>
      <c r="H773" s="96" t="n">
        <f aca="true">OFFSET($E$3,IF(ISNUMBER(VLOOKUP(OFFSET($E$3,MATCH(H772,$E$3:$E$1028,0),0),$E$3:$F$1067,2,FALSE())),MATCH(H772,$E$3:$E$1028,0),MATCH(H772,$E$3:$E$1028,0)+1),0)</f>
        <v>36850</v>
      </c>
      <c r="I773" s="0" t="n">
        <f aca="false">VLOOKUP(H773,$A$3:$B$1257,2,FALSE())</f>
        <v>69.23</v>
      </c>
      <c r="J773" s="0" t="n">
        <f aca="false">VLOOKUP(H773,'Raw data'!$A$3:$L$1417,5,FALSE())</f>
        <v>47.49</v>
      </c>
      <c r="K773" s="0" t="n">
        <f aca="false">VLOOKUP($H773,'Raw data'!$A$3:$L$1417,10,FALSE())</f>
        <v>49.57</v>
      </c>
      <c r="L773" s="0" t="e">
        <f aca="false">VLOOKUP($H773,'Raw data'!$A$3:$L$1417,3,FALSE())</f>
        <v>#N/A</v>
      </c>
      <c r="M773" s="0" t="n">
        <f aca="false">VLOOKUP($H773,'Raw data'!$A$3:$L$1417,4,FALSE())</f>
        <v>51.16</v>
      </c>
      <c r="N773" s="0" t="e">
        <f aca="false">VLOOKUP($H773,'Raw data'!$A$3:$L$1417,2,FALSE())</f>
        <v>#N/A</v>
      </c>
      <c r="O773" s="0" t="n">
        <f aca="false">VLOOKUP($H773,'Raw data'!$A$3:$L$1417,10,FALSE())</f>
        <v>49.57</v>
      </c>
      <c r="P773" s="0" t="n">
        <f aca="false">VLOOKUP($H773,'Raw data'!$M$3:$N$1243,2,FALSE())</f>
        <v>52.53</v>
      </c>
    </row>
    <row r="774" customFormat="false" ht="12.75" hidden="false" customHeight="false" outlineLevel="0" collapsed="false">
      <c r="A774" s="96" t="n">
        <v>36598</v>
      </c>
      <c r="B774" s="0" t="n">
        <v>33.2</v>
      </c>
      <c r="E774" s="96" t="n">
        <f aca="false">CHOOSE(IF(WEEKDAY(E773+1,2)=6,1,IF(WEEKDAY(E773+1,2)=7,2,3)),IF(ISNUMBER(MATCH(E773+3,$Q$3:$Q$56,0)),E773+4,E773+3),IF(ISNUMBER(MATCH(E773+2,$Q$3:$Q$56,0)),E773+3,E773+2),IF(ISNUMBER(MATCH(E773+1,$Q$3:$Q$56,0)),E773+2,E773+1))</f>
        <v>36833</v>
      </c>
      <c r="F774" s="0" t="n">
        <f aca="false">VLOOKUP(E774,$A$3:$B$1257,2,FALSE())</f>
        <v>57.5</v>
      </c>
      <c r="H774" s="96" t="n">
        <f aca="true">OFFSET($E$3,IF(ISNUMBER(VLOOKUP(OFFSET($E$3,MATCH(H773,$E$3:$E$1028,0),0),$E$3:$F$1067,2,FALSE())),MATCH(H773,$E$3:$E$1028,0),MATCH(H773,$E$3:$E$1028,0)+1),0)</f>
        <v>36851</v>
      </c>
      <c r="I774" s="0" t="n">
        <f aca="false">VLOOKUP(H774,$A$3:$B$1257,2,FALSE())</f>
        <v>66.17</v>
      </c>
      <c r="J774" s="0" t="n">
        <f aca="false">VLOOKUP(H774,'Raw data'!$A$3:$L$1417,5,FALSE())</f>
        <v>63.23</v>
      </c>
      <c r="K774" s="0" t="n">
        <f aca="false">VLOOKUP($H774,'Raw data'!$A$3:$L$1417,10,FALSE())</f>
        <v>70</v>
      </c>
      <c r="L774" s="0" t="e">
        <f aca="false">VLOOKUP($H774,'Raw data'!$A$3:$L$1417,3,FALSE())</f>
        <v>#N/A</v>
      </c>
      <c r="M774" s="0" t="n">
        <f aca="false">VLOOKUP($H774,'Raw data'!$A$3:$L$1417,4,FALSE())</f>
        <v>57.33</v>
      </c>
      <c r="N774" s="0" t="e">
        <f aca="false">VLOOKUP($H774,'Raw data'!$A$3:$L$1417,2,FALSE())</f>
        <v>#N/A</v>
      </c>
      <c r="O774" s="0" t="n">
        <f aca="false">VLOOKUP($H774,'Raw data'!$A$3:$L$1417,10,FALSE())</f>
        <v>70</v>
      </c>
      <c r="P774" s="0" t="n">
        <f aca="false">VLOOKUP($H774,'Raw data'!$M$3:$N$1243,2,FALSE())</f>
        <v>62.36</v>
      </c>
    </row>
    <row r="775" customFormat="false" ht="12.75" hidden="false" customHeight="false" outlineLevel="0" collapsed="false">
      <c r="A775" s="96" t="n">
        <v>36599</v>
      </c>
      <c r="B775" s="0" t="n">
        <v>30.48</v>
      </c>
      <c r="E775" s="96" t="n">
        <f aca="false">CHOOSE(IF(WEEKDAY(E774+1,2)=6,1,IF(WEEKDAY(E774+1,2)=7,2,3)),IF(ISNUMBER(MATCH(E774+3,$Q$3:$Q$56,0)),E774+4,E774+3),IF(ISNUMBER(MATCH(E774+2,$Q$3:$Q$56,0)),E774+3,E774+2),IF(ISNUMBER(MATCH(E774+1,$Q$3:$Q$56,0)),E774+2,E774+1))</f>
        <v>36836</v>
      </c>
      <c r="F775" s="0" t="n">
        <f aca="false">VLOOKUP(E775,$A$3:$B$1257,2,FALSE())</f>
        <v>60.98</v>
      </c>
      <c r="H775" s="96" t="n">
        <f aca="true">OFFSET($E$3,IF(ISNUMBER(VLOOKUP(OFFSET($E$3,MATCH(H774,$E$3:$E$1028,0),0),$E$3:$F$1067,2,FALSE())),MATCH(H774,$E$3:$E$1028,0),MATCH(H774,$E$3:$E$1028,0)+1),0)</f>
        <v>36852</v>
      </c>
      <c r="I775" s="0" t="n">
        <f aca="false">VLOOKUP(H775,$A$3:$B$1257,2,FALSE())</f>
        <v>60.14</v>
      </c>
      <c r="J775" s="0" t="n">
        <f aca="false">VLOOKUP(H775,'Raw data'!$A$3:$L$1417,5,FALSE())</f>
        <v>64.23</v>
      </c>
      <c r="K775" s="0" t="n">
        <f aca="false">VLOOKUP($H775,'Raw data'!$A$3:$L$1417,10,FALSE())</f>
        <v>65</v>
      </c>
      <c r="L775" s="0" t="n">
        <f aca="false">VLOOKUP($H775,'Raw data'!$A$3:$L$1417,3,FALSE())</f>
        <v>63.5</v>
      </c>
      <c r="M775" s="0" t="n">
        <f aca="false">VLOOKUP($H775,'Raw data'!$A$3:$L$1417,4,FALSE())</f>
        <v>52.73</v>
      </c>
      <c r="N775" s="0" t="e">
        <f aca="false">VLOOKUP($H775,'Raw data'!$A$3:$L$1417,2,FALSE())</f>
        <v>#N/A</v>
      </c>
      <c r="O775" s="0" t="n">
        <f aca="false">VLOOKUP($H775,'Raw data'!$A$3:$L$1417,10,FALSE())</f>
        <v>65</v>
      </c>
      <c r="P775" s="0" t="n">
        <f aca="false">VLOOKUP($H775,'Raw data'!$M$3:$N$1243,2,FALSE())</f>
        <v>56.03</v>
      </c>
    </row>
    <row r="776" customFormat="false" ht="12.75" hidden="false" customHeight="false" outlineLevel="0" collapsed="false">
      <c r="A776" s="96" t="n">
        <v>36600</v>
      </c>
      <c r="B776" s="0" t="n">
        <v>32.1</v>
      </c>
      <c r="E776" s="96" t="n">
        <f aca="false">CHOOSE(IF(WEEKDAY(E775+1,2)=6,1,IF(WEEKDAY(E775+1,2)=7,2,3)),IF(ISNUMBER(MATCH(E775+3,$Q$3:$Q$56,0)),E775+4,E775+3),IF(ISNUMBER(MATCH(E775+2,$Q$3:$Q$56,0)),E775+3,E775+2),IF(ISNUMBER(MATCH(E775+1,$Q$3:$Q$56,0)),E775+2,E775+1))</f>
        <v>36837</v>
      </c>
      <c r="F776" s="0" t="n">
        <f aca="false">VLOOKUP(E776,$A$3:$B$1257,2,FALSE())</f>
        <v>56.5</v>
      </c>
      <c r="H776" s="96" t="n">
        <f aca="true">OFFSET($E$3,IF(ISNUMBER(VLOOKUP(OFFSET($E$3,MATCH(H775,$E$3:$E$1028,0),0),$E$3:$F$1067,2,FALSE())),MATCH(H775,$E$3:$E$1028,0),MATCH(H775,$E$3:$E$1028,0)+1),0)</f>
        <v>36854</v>
      </c>
      <c r="I776" s="0" t="n">
        <f aca="false">VLOOKUP(H776,$A$3:$B$1257,2,FALSE())</f>
        <v>55</v>
      </c>
      <c r="J776" s="0" t="n">
        <f aca="false">VLOOKUP(H776,'Raw data'!$A$3:$L$1417,5,FALSE())</f>
        <v>25.38</v>
      </c>
      <c r="K776" s="0" t="n">
        <f aca="false">VLOOKUP($H776,'Raw data'!$A$3:$L$1417,10,FALSE())</f>
        <v>30.56</v>
      </c>
      <c r="L776" s="0" t="e">
        <f aca="false">VLOOKUP($H776,'Raw data'!$A$3:$L$1417,3,FALSE())</f>
        <v>#N/A</v>
      </c>
      <c r="M776" s="0" t="n">
        <f aca="false">VLOOKUP($H776,'Raw data'!$A$3:$L$1417,4,FALSE())</f>
        <v>43.44</v>
      </c>
      <c r="N776" s="0" t="e">
        <f aca="false">VLOOKUP($H776,'Raw data'!$A$3:$L$1417,2,FALSE())</f>
        <v>#N/A</v>
      </c>
      <c r="O776" s="0" t="n">
        <f aca="false">VLOOKUP($H776,'Raw data'!$A$3:$L$1417,10,FALSE())</f>
        <v>30.56</v>
      </c>
      <c r="P776" s="0" t="n">
        <f aca="false">VLOOKUP($H776,'Raw data'!$M$3:$N$1243,2,FALSE())</f>
        <v>30.4</v>
      </c>
    </row>
    <row r="777" customFormat="false" ht="12.75" hidden="false" customHeight="false" outlineLevel="0" collapsed="false">
      <c r="A777" s="96" t="n">
        <v>36601</v>
      </c>
      <c r="B777" s="0" t="n">
        <v>28.78</v>
      </c>
      <c r="E777" s="96" t="n">
        <f aca="false">CHOOSE(IF(WEEKDAY(E776+1,2)=6,1,IF(WEEKDAY(E776+1,2)=7,2,3)),IF(ISNUMBER(MATCH(E776+3,$Q$3:$Q$56,0)),E776+4,E776+3),IF(ISNUMBER(MATCH(E776+2,$Q$3:$Q$56,0)),E776+3,E776+2),IF(ISNUMBER(MATCH(E776+1,$Q$3:$Q$56,0)),E776+2,E776+1))</f>
        <v>36838</v>
      </c>
      <c r="F777" s="0" t="n">
        <f aca="false">VLOOKUP(E777,$A$3:$B$1257,2,FALSE())</f>
        <v>55</v>
      </c>
      <c r="H777" s="96" t="n">
        <f aca="true">OFFSET($E$3,IF(ISNUMBER(VLOOKUP(OFFSET($E$3,MATCH(H776,$E$3:$E$1028,0),0),$E$3:$F$1067,2,FALSE())),MATCH(H776,$E$3:$E$1028,0),MATCH(H776,$E$3:$E$1028,0)+1),0)</f>
        <v>36857</v>
      </c>
      <c r="I777" s="0" t="n">
        <f aca="false">VLOOKUP(H777,$A$3:$B$1257,2,FALSE())</f>
        <v>58.75</v>
      </c>
      <c r="J777" s="0" t="n">
        <f aca="false">VLOOKUP(H777,'Raw data'!$A$3:$L$1417,5,FALSE())</f>
        <v>36.38</v>
      </c>
      <c r="K777" s="0" t="n">
        <f aca="false">VLOOKUP($H777,'Raw data'!$A$3:$L$1417,10,FALSE())</f>
        <v>35.83</v>
      </c>
      <c r="L777" s="0" t="e">
        <f aca="false">VLOOKUP($H777,'Raw data'!$A$3:$L$1417,3,FALSE())</f>
        <v>#N/A</v>
      </c>
      <c r="M777" s="0" t="n">
        <f aca="false">VLOOKUP($H777,'Raw data'!$A$3:$L$1417,4,FALSE())</f>
        <v>48.75</v>
      </c>
      <c r="N777" s="0" t="n">
        <f aca="false">VLOOKUP($H777,'Raw data'!$A$3:$L$1417,2,FALSE())</f>
        <v>68.75</v>
      </c>
      <c r="O777" s="0" t="n">
        <f aca="false">VLOOKUP($H777,'Raw data'!$A$3:$L$1417,10,FALSE())</f>
        <v>35.83</v>
      </c>
      <c r="P777" s="0" t="n">
        <f aca="false">VLOOKUP($H777,'Raw data'!$M$3:$N$1243,2,FALSE())</f>
        <v>38.7</v>
      </c>
    </row>
    <row r="778" customFormat="false" ht="12.75" hidden="false" customHeight="false" outlineLevel="0" collapsed="false">
      <c r="A778" s="96" t="n">
        <v>36602</v>
      </c>
      <c r="B778" s="0" t="n">
        <v>31.15</v>
      </c>
      <c r="E778" s="96" t="n">
        <f aca="false">CHOOSE(IF(WEEKDAY(E777+1,2)=6,1,IF(WEEKDAY(E777+1,2)=7,2,3)),IF(ISNUMBER(MATCH(E777+3,$Q$3:$Q$56,0)),E777+4,E777+3),IF(ISNUMBER(MATCH(E777+2,$Q$3:$Q$56,0)),E777+3,E777+2),IF(ISNUMBER(MATCH(E777+1,$Q$3:$Q$56,0)),E777+2,E777+1))</f>
        <v>36839</v>
      </c>
      <c r="F778" s="0" t="n">
        <f aca="false">VLOOKUP(E778,$A$3:$B$1257,2,FALSE())</f>
        <v>55.23</v>
      </c>
      <c r="H778" s="96" t="n">
        <f aca="true">OFFSET($E$3,IF(ISNUMBER(VLOOKUP(OFFSET($E$3,MATCH(H777,$E$3:$E$1028,0),0),$E$3:$F$1067,2,FALSE())),MATCH(H777,$E$3:$E$1028,0),MATCH(H777,$E$3:$E$1028,0)+1),0)</f>
        <v>36858</v>
      </c>
      <c r="I778" s="0" t="n">
        <f aca="false">VLOOKUP(H778,$A$3:$B$1257,2,FALSE())</f>
        <v>56.25</v>
      </c>
      <c r="J778" s="0" t="n">
        <f aca="false">VLOOKUP(H778,'Raw data'!$A$3:$L$1417,5,FALSE())</f>
        <v>34.78</v>
      </c>
      <c r="K778" s="0" t="n">
        <f aca="false">VLOOKUP($H778,'Raw data'!$A$3:$L$1417,10,FALSE())</f>
        <v>37.83</v>
      </c>
      <c r="L778" s="0" t="n">
        <f aca="false">VLOOKUP($H778,'Raw data'!$A$3:$L$1417,3,FALSE())</f>
        <v>57.25</v>
      </c>
      <c r="M778" s="0" t="n">
        <f aca="false">VLOOKUP($H778,'Raw data'!$A$3:$L$1417,4,FALSE())</f>
        <v>43.07</v>
      </c>
      <c r="N778" s="0" t="n">
        <f aca="false">VLOOKUP($H778,'Raw data'!$A$3:$L$1417,2,FALSE())</f>
        <v>59.92</v>
      </c>
      <c r="O778" s="0" t="n">
        <f aca="false">VLOOKUP($H778,'Raw data'!$A$3:$L$1417,10,FALSE())</f>
        <v>37.83</v>
      </c>
      <c r="P778" s="0" t="n">
        <f aca="false">VLOOKUP($H778,'Raw data'!$M$3:$N$1243,2,FALSE())</f>
        <v>35.94</v>
      </c>
    </row>
    <row r="779" customFormat="false" ht="12.75" hidden="false" customHeight="false" outlineLevel="0" collapsed="false">
      <c r="A779" s="96" t="n">
        <v>36605</v>
      </c>
      <c r="B779" s="0" t="n">
        <v>30.33</v>
      </c>
      <c r="E779" s="96" t="n">
        <f aca="false">CHOOSE(IF(WEEKDAY(E778+1,2)=6,1,IF(WEEKDAY(E778+1,2)=7,2,3)),IF(ISNUMBER(MATCH(E778+3,$Q$3:$Q$56,0)),E778+4,E778+3),IF(ISNUMBER(MATCH(E778+2,$Q$3:$Q$56,0)),E778+3,E778+2),IF(ISNUMBER(MATCH(E778+1,$Q$3:$Q$56,0)),E778+2,E778+1))</f>
        <v>36840</v>
      </c>
      <c r="F779" s="0" t="n">
        <f aca="false">VLOOKUP(E779,$A$3:$B$1257,2,FALSE())</f>
        <v>54.32</v>
      </c>
      <c r="H779" s="96" t="n">
        <f aca="true">OFFSET($E$3,IF(ISNUMBER(VLOOKUP(OFFSET($E$3,MATCH(H778,$E$3:$E$1028,0),0),$E$3:$F$1067,2,FALSE())),MATCH(H778,$E$3:$E$1028,0),MATCH(H778,$E$3:$E$1028,0)+1),0)</f>
        <v>36859</v>
      </c>
      <c r="I779" s="0" t="n">
        <f aca="false">VLOOKUP(H779,$A$3:$B$1257,2,FALSE())</f>
        <v>56.13</v>
      </c>
      <c r="J779" s="0" t="n">
        <f aca="false">VLOOKUP(H779,'Raw data'!$A$3:$L$1417,5,FALSE())</f>
        <v>53.35</v>
      </c>
      <c r="K779" s="0" t="n">
        <f aca="false">VLOOKUP($H779,'Raw data'!$A$3:$L$1417,10,FALSE())</f>
        <v>52</v>
      </c>
      <c r="L779" s="0" t="n">
        <f aca="false">VLOOKUP($H779,'Raw data'!$A$3:$L$1417,3,FALSE())</f>
        <v>56.96</v>
      </c>
      <c r="M779" s="0" t="n">
        <f aca="false">VLOOKUP($H779,'Raw data'!$A$3:$L$1417,4,FALSE())</f>
        <v>43.86</v>
      </c>
      <c r="N779" s="0" t="n">
        <f aca="false">VLOOKUP($H779,'Raw data'!$A$3:$L$1417,2,FALSE())</f>
        <v>58</v>
      </c>
      <c r="O779" s="0" t="n">
        <f aca="false">VLOOKUP($H779,'Raw data'!$A$3:$L$1417,10,FALSE())</f>
        <v>52</v>
      </c>
      <c r="P779" s="0" t="n">
        <f aca="false">VLOOKUP($H779,'Raw data'!$M$3:$N$1243,2,FALSE())</f>
        <v>41.19</v>
      </c>
    </row>
    <row r="780" customFormat="false" ht="12.75" hidden="false" customHeight="false" outlineLevel="0" collapsed="false">
      <c r="A780" s="96" t="n">
        <v>36606</v>
      </c>
      <c r="B780" s="0" t="n">
        <v>32.05</v>
      </c>
      <c r="E780" s="96" t="n">
        <f aca="false">CHOOSE(IF(WEEKDAY(E779+1,2)=6,1,IF(WEEKDAY(E779+1,2)=7,2,3)),IF(ISNUMBER(MATCH(E779+3,$Q$3:$Q$56,0)),E779+4,E779+3),IF(ISNUMBER(MATCH(E779+2,$Q$3:$Q$56,0)),E779+3,E779+2),IF(ISNUMBER(MATCH(E779+1,$Q$3:$Q$56,0)),E779+2,E779+1))</f>
        <v>36843</v>
      </c>
      <c r="F780" s="0" t="n">
        <f aca="false">VLOOKUP(E780,$A$3:$B$1257,2,FALSE())</f>
        <v>62.58</v>
      </c>
      <c r="H780" s="96" t="n">
        <f aca="true">OFFSET($E$3,IF(ISNUMBER(VLOOKUP(OFFSET($E$3,MATCH(H779,$E$3:$E$1028,0),0),$E$3:$F$1067,2,FALSE())),MATCH(H779,$E$3:$E$1028,0),MATCH(H779,$E$3:$E$1028,0)+1),0)</f>
        <v>36860</v>
      </c>
      <c r="I780" s="0" t="n">
        <f aca="false">VLOOKUP(H780,$A$3:$B$1257,2,FALSE())</f>
        <v>58.07</v>
      </c>
      <c r="J780" s="0" t="n">
        <f aca="false">VLOOKUP(H780,'Raw data'!$A$3:$L$1417,5,FALSE())</f>
        <v>53.05</v>
      </c>
      <c r="K780" s="0" t="n">
        <f aca="false">VLOOKUP($H780,'Raw data'!$A$3:$L$1417,10,FALSE())</f>
        <v>50.29</v>
      </c>
      <c r="L780" s="0" t="n">
        <f aca="false">VLOOKUP($H780,'Raw data'!$A$3:$L$1417,3,FALSE())</f>
        <v>59.3</v>
      </c>
      <c r="M780" s="0" t="n">
        <f aca="false">VLOOKUP($H780,'Raw data'!$A$3:$L$1417,4,FALSE())</f>
        <v>46.38</v>
      </c>
      <c r="N780" s="0" t="e">
        <f aca="false">VLOOKUP($H780,'Raw data'!$A$3:$L$1417,2,FALSE())</f>
        <v>#N/A</v>
      </c>
      <c r="O780" s="0" t="n">
        <f aca="false">VLOOKUP($H780,'Raw data'!$A$3:$L$1417,10,FALSE())</f>
        <v>50.29</v>
      </c>
      <c r="P780" s="0" t="n">
        <f aca="false">VLOOKUP($H780,'Raw data'!$M$3:$N$1243,2,FALSE())</f>
        <v>45.06</v>
      </c>
    </row>
    <row r="781" customFormat="false" ht="12.75" hidden="false" customHeight="false" outlineLevel="0" collapsed="false">
      <c r="A781" s="96" t="n">
        <v>36607</v>
      </c>
      <c r="B781" s="0" t="n">
        <v>30.65</v>
      </c>
      <c r="E781" s="96" t="n">
        <f aca="false">CHOOSE(IF(WEEKDAY(E780+1,2)=6,1,IF(WEEKDAY(E780+1,2)=7,2,3)),IF(ISNUMBER(MATCH(E780+3,$Q$3:$Q$56,0)),E780+4,E780+3),IF(ISNUMBER(MATCH(E780+2,$Q$3:$Q$56,0)),E780+3,E780+2),IF(ISNUMBER(MATCH(E780+1,$Q$3:$Q$56,0)),E780+2,E780+1))</f>
        <v>36844</v>
      </c>
      <c r="F781" s="0" t="n">
        <f aca="false">VLOOKUP(E781,$A$3:$B$1257,2,FALSE())</f>
        <v>54.51</v>
      </c>
      <c r="H781" s="96" t="n">
        <f aca="true">OFFSET($E$3,IF(ISNUMBER(VLOOKUP(OFFSET($E$3,MATCH(H780,$E$3:$E$1028,0),0),$E$3:$F$1067,2,FALSE())),MATCH(H780,$E$3:$E$1028,0),MATCH(H780,$E$3:$E$1028,0)+1),0)</f>
        <v>36861</v>
      </c>
      <c r="I781" s="0" t="n">
        <f aca="false">VLOOKUP(H781,$A$3:$B$1257,2,FALSE())</f>
        <v>56.93</v>
      </c>
      <c r="J781" s="0" t="n">
        <f aca="false">VLOOKUP(H781,'Raw data'!$A$3:$L$1417,5,FALSE())</f>
        <v>47.56</v>
      </c>
      <c r="K781" s="0" t="n">
        <f aca="false">VLOOKUP($H781,'Raw data'!$A$3:$L$1417,10,FALSE())</f>
        <v>48.13</v>
      </c>
      <c r="L781" s="0" t="n">
        <f aca="false">VLOOKUP($H781,'Raw data'!$A$3:$L$1417,3,FALSE())</f>
        <v>62.03</v>
      </c>
      <c r="M781" s="0" t="n">
        <f aca="false">VLOOKUP($H781,'Raw data'!$A$3:$L$1417,4,FALSE())</f>
        <v>48.48</v>
      </c>
      <c r="N781" s="0" t="n">
        <f aca="false">VLOOKUP($H781,'Raw data'!$A$3:$L$1417,2,FALSE())</f>
        <v>67.52</v>
      </c>
      <c r="O781" s="0" t="n">
        <f aca="false">VLOOKUP($H781,'Raw data'!$A$3:$L$1417,10,FALSE())</f>
        <v>48.13</v>
      </c>
      <c r="P781" s="0" t="n">
        <f aca="false">VLOOKUP($H781,'Raw data'!$M$3:$N$1243,2,FALSE())</f>
        <v>42.91</v>
      </c>
    </row>
    <row r="782" customFormat="false" ht="12.75" hidden="false" customHeight="false" outlineLevel="0" collapsed="false">
      <c r="A782" s="96" t="n">
        <v>36608</v>
      </c>
      <c r="B782" s="0" t="n">
        <v>31.92</v>
      </c>
      <c r="E782" s="96" t="n">
        <f aca="false">CHOOSE(IF(WEEKDAY(E781+1,2)=6,1,IF(WEEKDAY(E781+1,2)=7,2,3)),IF(ISNUMBER(MATCH(E781+3,$Q$3:$Q$56,0)),E781+4,E781+3),IF(ISNUMBER(MATCH(E781+2,$Q$3:$Q$56,0)),E781+3,E781+2),IF(ISNUMBER(MATCH(E781+1,$Q$3:$Q$56,0)),E781+2,E781+1))</f>
        <v>36845</v>
      </c>
      <c r="F782" s="0" t="n">
        <f aca="false">VLOOKUP(E782,$A$3:$B$1257,2,FALSE())</f>
        <v>55.69</v>
      </c>
      <c r="H782" s="96" t="n">
        <f aca="true">OFFSET($E$3,IF(ISNUMBER(VLOOKUP(OFFSET($E$3,MATCH(H781,$E$3:$E$1028,0),0),$E$3:$F$1067,2,FALSE())),MATCH(H781,$E$3:$E$1028,0),MATCH(H781,$E$3:$E$1028,0)+1),0)</f>
        <v>36864</v>
      </c>
      <c r="I782" s="0" t="n">
        <f aca="false">VLOOKUP(H782,$A$3:$B$1257,2,FALSE())</f>
        <v>62.42</v>
      </c>
      <c r="J782" s="0" t="n">
        <f aca="false">VLOOKUP(H782,'Raw data'!$A$3:$L$1417,5,FALSE())</f>
        <v>50.45</v>
      </c>
      <c r="K782" s="0" t="n">
        <f aca="false">VLOOKUP($H782,'Raw data'!$A$3:$L$1417,10,FALSE())</f>
        <v>51</v>
      </c>
      <c r="L782" s="0" t="n">
        <f aca="false">VLOOKUP($H782,'Raw data'!$A$3:$L$1417,3,FALSE())</f>
        <v>63.5</v>
      </c>
      <c r="M782" s="0" t="n">
        <f aca="false">VLOOKUP($H782,'Raw data'!$A$3:$L$1417,4,FALSE())</f>
        <v>51.17</v>
      </c>
      <c r="N782" s="0" t="n">
        <f aca="false">VLOOKUP($H782,'Raw data'!$A$3:$L$1417,2,FALSE())</f>
        <v>62.75</v>
      </c>
      <c r="O782" s="0" t="n">
        <f aca="false">VLOOKUP($H782,'Raw data'!$A$3:$L$1417,10,FALSE())</f>
        <v>51</v>
      </c>
      <c r="P782" s="0" t="n">
        <f aca="false">VLOOKUP($H782,'Raw data'!$M$3:$N$1243,2,FALSE())</f>
        <v>47.53</v>
      </c>
    </row>
    <row r="783" customFormat="false" ht="12.75" hidden="false" customHeight="false" outlineLevel="0" collapsed="false">
      <c r="A783" s="96" t="n">
        <v>36609</v>
      </c>
      <c r="B783" s="0" t="n">
        <v>32.2</v>
      </c>
      <c r="E783" s="96" t="n">
        <f aca="false">CHOOSE(IF(WEEKDAY(E782+1,2)=6,1,IF(WEEKDAY(E782+1,2)=7,2,3)),IF(ISNUMBER(MATCH(E782+3,$Q$3:$Q$56,0)),E782+4,E782+3),IF(ISNUMBER(MATCH(E782+2,$Q$3:$Q$56,0)),E782+3,E782+2),IF(ISNUMBER(MATCH(E782+1,$Q$3:$Q$56,0)),E782+2,E782+1))</f>
        <v>36846</v>
      </c>
      <c r="F783" s="0" t="n">
        <f aca="false">VLOOKUP(E783,$A$3:$B$1257,2,FALSE())</f>
        <v>55.87</v>
      </c>
      <c r="H783" s="96" t="n">
        <f aca="true">OFFSET($E$3,IF(ISNUMBER(VLOOKUP(OFFSET($E$3,MATCH(H782,$E$3:$E$1028,0),0),$E$3:$F$1067,2,FALSE())),MATCH(H782,$E$3:$E$1028,0),MATCH(H782,$E$3:$E$1028,0)+1),0)</f>
        <v>36865</v>
      </c>
      <c r="I783" s="0" t="n">
        <f aca="false">VLOOKUP(H783,$A$3:$B$1257,2,FALSE())</f>
        <v>67.14</v>
      </c>
      <c r="J783" s="0" t="n">
        <f aca="false">VLOOKUP(H783,'Raw data'!$A$3:$L$1417,5,FALSE())</f>
        <v>71.92</v>
      </c>
      <c r="K783" s="0" t="n">
        <f aca="false">VLOOKUP($H783,'Raw data'!$A$3:$L$1417,10,FALSE())</f>
        <v>77.43</v>
      </c>
      <c r="L783" s="0" t="n">
        <f aca="false">VLOOKUP($H783,'Raw data'!$A$3:$L$1417,3,FALSE())</f>
        <v>70.25</v>
      </c>
      <c r="M783" s="0" t="n">
        <f aca="false">VLOOKUP($H783,'Raw data'!$A$3:$L$1417,4,FALSE())</f>
        <v>57.24</v>
      </c>
      <c r="N783" s="0" t="e">
        <f aca="false">VLOOKUP($H783,'Raw data'!$A$3:$L$1417,2,FALSE())</f>
        <v>#N/A</v>
      </c>
      <c r="O783" s="0" t="n">
        <f aca="false">VLOOKUP($H783,'Raw data'!$A$3:$L$1417,10,FALSE())</f>
        <v>77.43</v>
      </c>
      <c r="P783" s="0" t="n">
        <f aca="false">VLOOKUP($H783,'Raw data'!$M$3:$N$1243,2,FALSE())</f>
        <v>63.86</v>
      </c>
    </row>
    <row r="784" customFormat="false" ht="12.75" hidden="false" customHeight="false" outlineLevel="0" collapsed="false">
      <c r="A784" s="96" t="n">
        <v>36612</v>
      </c>
      <c r="B784" s="0" t="n">
        <v>32.05</v>
      </c>
      <c r="E784" s="96" t="n">
        <f aca="false">CHOOSE(IF(WEEKDAY(E783+1,2)=6,1,IF(WEEKDAY(E783+1,2)=7,2,3)),IF(ISNUMBER(MATCH(E783+3,$Q$3:$Q$56,0)),E783+4,E783+3),IF(ISNUMBER(MATCH(E783+2,$Q$3:$Q$56,0)),E783+3,E783+2),IF(ISNUMBER(MATCH(E783+1,$Q$3:$Q$56,0)),E783+2,E783+1))</f>
        <v>36847</v>
      </c>
      <c r="F784" s="0" t="n">
        <f aca="false">VLOOKUP(E784,$A$3:$B$1257,2,FALSE())</f>
        <v>54.21</v>
      </c>
      <c r="H784" s="96" t="n">
        <f aca="true">OFFSET($E$3,IF(ISNUMBER(VLOOKUP(OFFSET($E$3,MATCH(H783,$E$3:$E$1028,0),0),$E$3:$F$1067,2,FALSE())),MATCH(H783,$E$3:$E$1028,0),MATCH(H783,$E$3:$E$1028,0)+1),0)</f>
        <v>36866</v>
      </c>
      <c r="I784" s="0" t="n">
        <f aca="false">VLOOKUP(H784,$A$3:$B$1257,2,FALSE())</f>
        <v>74.24</v>
      </c>
      <c r="J784" s="0" t="n">
        <f aca="false">VLOOKUP(H784,'Raw data'!$A$3:$L$1417,5,FALSE())</f>
        <v>76.16</v>
      </c>
      <c r="K784" s="0" t="n">
        <f aca="false">VLOOKUP($H784,'Raw data'!$A$3:$L$1417,10,FALSE())</f>
        <v>93.17</v>
      </c>
      <c r="L784" s="0" t="n">
        <f aca="false">VLOOKUP($H784,'Raw data'!$A$3:$L$1417,3,FALSE())</f>
        <v>70.83</v>
      </c>
      <c r="M784" s="0" t="n">
        <f aca="false">VLOOKUP($H784,'Raw data'!$A$3:$L$1417,4,FALSE())</f>
        <v>59.91</v>
      </c>
      <c r="N784" s="0" t="n">
        <f aca="false">VLOOKUP($H784,'Raw data'!$A$3:$L$1417,2,FALSE())</f>
        <v>76.33</v>
      </c>
      <c r="O784" s="0" t="n">
        <f aca="false">VLOOKUP($H784,'Raw data'!$A$3:$L$1417,10,FALSE())</f>
        <v>93.17</v>
      </c>
      <c r="P784" s="0" t="n">
        <f aca="false">VLOOKUP($H784,'Raw data'!$M$3:$N$1243,2,FALSE())</f>
        <v>68.08</v>
      </c>
    </row>
    <row r="785" customFormat="false" ht="12.75" hidden="false" customHeight="false" outlineLevel="0" collapsed="false">
      <c r="A785" s="96" t="n">
        <v>36613</v>
      </c>
      <c r="B785" s="0" t="n">
        <v>32.49</v>
      </c>
      <c r="E785" s="96" t="n">
        <f aca="false">CHOOSE(IF(WEEKDAY(E784+1,2)=6,1,IF(WEEKDAY(E784+1,2)=7,2,3)),IF(ISNUMBER(MATCH(E784+3,$Q$3:$Q$56,0)),E784+4,E784+3),IF(ISNUMBER(MATCH(E784+2,$Q$3:$Q$56,0)),E784+3,E784+2),IF(ISNUMBER(MATCH(E784+1,$Q$3:$Q$56,0)),E784+2,E784+1))</f>
        <v>36850</v>
      </c>
      <c r="F785" s="0" t="n">
        <f aca="false">VLOOKUP(E785,$A$3:$B$1257,2,FALSE())</f>
        <v>69.23</v>
      </c>
      <c r="H785" s="96" t="n">
        <f aca="true">OFFSET($E$3,IF(ISNUMBER(VLOOKUP(OFFSET($E$3,MATCH(H784,$E$3:$E$1028,0),0),$E$3:$F$1067,2,FALSE())),MATCH(H784,$E$3:$E$1028,0),MATCH(H784,$E$3:$E$1028,0)+1),0)</f>
        <v>36867</v>
      </c>
      <c r="I785" s="0" t="n">
        <f aca="false">VLOOKUP(H785,$A$3:$B$1257,2,FALSE())</f>
        <v>136.34</v>
      </c>
      <c r="J785" s="0" t="n">
        <f aca="false">VLOOKUP(H785,'Raw data'!$A$3:$L$1417,5,FALSE())</f>
        <v>76.89</v>
      </c>
      <c r="K785" s="0" t="n">
        <f aca="false">VLOOKUP($H785,'Raw data'!$A$3:$L$1417,10,FALSE())</f>
        <v>84.33</v>
      </c>
      <c r="L785" s="0" t="n">
        <f aca="false">VLOOKUP($H785,'Raw data'!$A$3:$L$1417,3,FALSE())</f>
        <v>90</v>
      </c>
      <c r="M785" s="0" t="n">
        <f aca="false">VLOOKUP($H785,'Raw data'!$A$3:$L$1417,4,FALSE())</f>
        <v>66.59</v>
      </c>
      <c r="N785" s="0" t="n">
        <f aca="false">VLOOKUP($H785,'Raw data'!$A$3:$L$1417,2,FALSE())</f>
        <v>110</v>
      </c>
      <c r="O785" s="0" t="n">
        <f aca="false">VLOOKUP($H785,'Raw data'!$A$3:$L$1417,10,FALSE())</f>
        <v>84.33</v>
      </c>
      <c r="P785" s="0" t="n">
        <f aca="false">VLOOKUP($H785,'Raw data'!$M$3:$N$1243,2,FALSE())</f>
        <v>68.21</v>
      </c>
    </row>
    <row r="786" customFormat="false" ht="12.75" hidden="false" customHeight="false" outlineLevel="0" collapsed="false">
      <c r="A786" s="96" t="n">
        <v>36614</v>
      </c>
      <c r="B786" s="0" t="n">
        <v>30.12</v>
      </c>
      <c r="E786" s="96" t="n">
        <f aca="false">CHOOSE(IF(WEEKDAY(E785+1,2)=6,1,IF(WEEKDAY(E785+1,2)=7,2,3)),IF(ISNUMBER(MATCH(E785+3,$Q$3:$Q$56,0)),E785+4,E785+3),IF(ISNUMBER(MATCH(E785+2,$Q$3:$Q$56,0)),E785+3,E785+2),IF(ISNUMBER(MATCH(E785+1,$Q$3:$Q$56,0)),E785+2,E785+1))</f>
        <v>36851</v>
      </c>
      <c r="F786" s="0" t="n">
        <f aca="false">VLOOKUP(E786,$A$3:$B$1257,2,FALSE())</f>
        <v>66.17</v>
      </c>
      <c r="H786" s="96" t="n">
        <f aca="true">OFFSET($E$3,IF(ISNUMBER(VLOOKUP(OFFSET($E$3,MATCH(H785,$E$3:$E$1028,0),0),$E$3:$F$1067,2,FALSE())),MATCH(H785,$E$3:$E$1028,0),MATCH(H785,$E$3:$E$1028,0)+1),0)</f>
        <v>36868</v>
      </c>
      <c r="I786" s="0" t="n">
        <f aca="false">VLOOKUP(H786,$A$3:$B$1257,2,FALSE())</f>
        <v>83.05</v>
      </c>
      <c r="J786" s="0" t="n">
        <f aca="false">VLOOKUP(H786,'Raw data'!$A$3:$L$1417,5,FALSE())</f>
        <v>65.9</v>
      </c>
      <c r="K786" s="0" t="n">
        <f aca="false">VLOOKUP($H786,'Raw data'!$A$3:$L$1417,10,FALSE())</f>
        <v>69.25</v>
      </c>
      <c r="L786" s="0" t="n">
        <f aca="false">VLOOKUP($H786,'Raw data'!$A$3:$L$1417,3,FALSE())</f>
        <v>77.08</v>
      </c>
      <c r="M786" s="0" t="n">
        <f aca="false">VLOOKUP($H786,'Raw data'!$A$3:$L$1417,4,FALSE())</f>
        <v>64.77</v>
      </c>
      <c r="N786" s="0" t="n">
        <f aca="false">VLOOKUP($H786,'Raw data'!$A$3:$L$1417,2,FALSE())</f>
        <v>85.67</v>
      </c>
      <c r="O786" s="0" t="n">
        <f aca="false">VLOOKUP($H786,'Raw data'!$A$3:$L$1417,10,FALSE())</f>
        <v>69.25</v>
      </c>
      <c r="P786" s="0" t="n">
        <f aca="false">VLOOKUP($H786,'Raw data'!$M$3:$N$1243,2,FALSE())</f>
        <v>56.9</v>
      </c>
    </row>
    <row r="787" customFormat="false" ht="12.75" hidden="false" customHeight="false" outlineLevel="0" collapsed="false">
      <c r="A787" s="96" t="n">
        <v>36615</v>
      </c>
      <c r="B787" s="0" t="n">
        <v>29.26</v>
      </c>
      <c r="E787" s="96" t="n">
        <f aca="false">CHOOSE(IF(WEEKDAY(E786+1,2)=6,1,IF(WEEKDAY(E786+1,2)=7,2,3)),IF(ISNUMBER(MATCH(E786+3,$Q$3:$Q$56,0)),E786+4,E786+3),IF(ISNUMBER(MATCH(E786+2,$Q$3:$Q$56,0)),E786+3,E786+2),IF(ISNUMBER(MATCH(E786+1,$Q$3:$Q$56,0)),E786+2,E786+1))</f>
        <v>36852</v>
      </c>
      <c r="F787" s="0" t="n">
        <f aca="false">VLOOKUP(E787,$A$3:$B$1257,2,FALSE())</f>
        <v>60.14</v>
      </c>
      <c r="H787" s="96" t="n">
        <f aca="true">OFFSET($E$3,IF(ISNUMBER(VLOOKUP(OFFSET($E$3,MATCH(H786,$E$3:$E$1028,0),0),$E$3:$F$1067,2,FALSE())),MATCH(H786,$E$3:$E$1028,0),MATCH(H786,$E$3:$E$1028,0)+1),0)</f>
        <v>36871</v>
      </c>
      <c r="I787" s="0" t="n">
        <f aca="false">VLOOKUP(H787,$A$3:$B$1257,2,FALSE())</f>
        <v>74</v>
      </c>
      <c r="J787" s="0" t="n">
        <f aca="false">VLOOKUP(H787,'Raw data'!$A$3:$L$1417,5,FALSE())</f>
        <v>43.92</v>
      </c>
      <c r="K787" s="0" t="n">
        <f aca="false">VLOOKUP($H787,'Raw data'!$A$3:$L$1417,10,FALSE())</f>
        <v>45</v>
      </c>
      <c r="L787" s="0" t="n">
        <f aca="false">VLOOKUP($H787,'Raw data'!$A$3:$L$1417,3,FALSE())</f>
        <v>67.5</v>
      </c>
      <c r="M787" s="0" t="n">
        <f aca="false">VLOOKUP($H787,'Raw data'!$A$3:$L$1417,4,FALSE())</f>
        <v>57.85</v>
      </c>
      <c r="N787" s="0" t="n">
        <f aca="false">VLOOKUP($H787,'Raw data'!$A$3:$L$1417,2,FALSE())</f>
        <v>81</v>
      </c>
      <c r="O787" s="0" t="n">
        <f aca="false">VLOOKUP($H787,'Raw data'!$A$3:$L$1417,10,FALSE())</f>
        <v>45</v>
      </c>
      <c r="P787" s="0" t="n">
        <f aca="false">VLOOKUP($H787,'Raw data'!$M$3:$N$1243,2,FALSE())</f>
        <v>49.01</v>
      </c>
    </row>
    <row r="788" customFormat="false" ht="12.75" hidden="false" customHeight="false" outlineLevel="0" collapsed="false">
      <c r="A788" s="96" t="n">
        <v>36616</v>
      </c>
      <c r="B788" s="0" t="n">
        <v>26.78</v>
      </c>
      <c r="E788" s="96" t="n">
        <f aca="false">CHOOSE(IF(WEEKDAY(E787+1,2)=6,1,IF(WEEKDAY(E787+1,2)=7,2,3)),IF(ISNUMBER(MATCH(E787+3,$Q$3:$Q$56,0)),E787+4,E787+3),IF(ISNUMBER(MATCH(E787+2,$Q$3:$Q$56,0)),E787+3,E787+2),IF(ISNUMBER(MATCH(E787+1,$Q$3:$Q$56,0)),E787+2,E787+1))</f>
        <v>36854</v>
      </c>
      <c r="F788" s="0" t="n">
        <f aca="false">VLOOKUP(E788,$A$3:$B$1257,2,FALSE())</f>
        <v>55</v>
      </c>
      <c r="H788" s="96" t="n">
        <f aca="true">OFFSET($E$3,IF(ISNUMBER(VLOOKUP(OFFSET($E$3,MATCH(H787,$E$3:$E$1028,0),0),$E$3:$F$1067,2,FALSE())),MATCH(H787,$E$3:$E$1028,0),MATCH(H787,$E$3:$E$1028,0)+1),0)</f>
        <v>36872</v>
      </c>
      <c r="I788" s="0" t="n">
        <f aca="false">VLOOKUP(H788,$A$3:$B$1257,2,FALSE())</f>
        <v>94.31</v>
      </c>
      <c r="J788" s="0" t="n">
        <f aca="false">VLOOKUP(H788,'Raw data'!$A$3:$L$1417,5,FALSE())</f>
        <v>79.36</v>
      </c>
      <c r="K788" s="0" t="n">
        <f aca="false">VLOOKUP($H788,'Raw data'!$A$3:$L$1417,10,FALSE())</f>
        <v>80.9</v>
      </c>
      <c r="L788" s="0" t="e">
        <f aca="false">VLOOKUP($H788,'Raw data'!$A$3:$L$1417,3,FALSE())</f>
        <v>#N/A</v>
      </c>
      <c r="M788" s="0" t="n">
        <f aca="false">VLOOKUP($H788,'Raw data'!$A$3:$L$1417,4,FALSE())</f>
        <v>66.25</v>
      </c>
      <c r="N788" s="0" t="e">
        <f aca="false">VLOOKUP($H788,'Raw data'!$A$3:$L$1417,2,FALSE())</f>
        <v>#N/A</v>
      </c>
      <c r="O788" s="0" t="n">
        <f aca="false">VLOOKUP($H788,'Raw data'!$A$3:$L$1417,10,FALSE())</f>
        <v>80.9</v>
      </c>
      <c r="P788" s="0" t="n">
        <f aca="false">VLOOKUP($H788,'Raw data'!$M$3:$N$1243,2,FALSE())</f>
        <v>68.02</v>
      </c>
    </row>
    <row r="789" customFormat="false" ht="12.75" hidden="false" customHeight="false" outlineLevel="0" collapsed="false">
      <c r="A789" s="96" t="n">
        <v>36619</v>
      </c>
      <c r="B789" s="0" t="n">
        <v>27.58</v>
      </c>
      <c r="E789" s="96" t="n">
        <f aca="false">CHOOSE(IF(WEEKDAY(E788+1,2)=6,1,IF(WEEKDAY(E788+1,2)=7,2,3)),IF(ISNUMBER(MATCH(E788+3,$Q$3:$Q$56,0)),E788+4,E788+3),IF(ISNUMBER(MATCH(E788+2,$Q$3:$Q$56,0)),E788+3,E788+2),IF(ISNUMBER(MATCH(E788+1,$Q$3:$Q$56,0)),E788+2,E788+1))</f>
        <v>36857</v>
      </c>
      <c r="F789" s="0" t="n">
        <f aca="false">VLOOKUP(E789,$A$3:$B$1257,2,FALSE())</f>
        <v>58.75</v>
      </c>
      <c r="H789" s="96" t="n">
        <f aca="true">OFFSET($E$3,IF(ISNUMBER(VLOOKUP(OFFSET($E$3,MATCH(H788,$E$3:$E$1028,0),0),$E$3:$F$1067,2,FALSE())),MATCH(H788,$E$3:$E$1028,0),MATCH(H788,$E$3:$E$1028,0)+1),0)</f>
        <v>36873</v>
      </c>
      <c r="I789" s="0" t="n">
        <f aca="false">VLOOKUP(H789,$A$3:$B$1257,2,FALSE())</f>
        <v>92.5</v>
      </c>
      <c r="J789" s="0" t="n">
        <f aca="false">VLOOKUP(H789,'Raw data'!$A$3:$L$1417,5,FALSE())</f>
        <v>89.4</v>
      </c>
      <c r="K789" s="0" t="n">
        <f aca="false">VLOOKUP($H789,'Raw data'!$A$3:$L$1417,10,FALSE())</f>
        <v>89</v>
      </c>
      <c r="L789" s="0" t="n">
        <f aca="false">VLOOKUP($H789,'Raw data'!$A$3:$L$1417,3,FALSE())</f>
        <v>76</v>
      </c>
      <c r="M789" s="0" t="n">
        <f aca="false">VLOOKUP($H789,'Raw data'!$A$3:$L$1417,4,FALSE())</f>
        <v>63.71</v>
      </c>
      <c r="N789" s="0" t="e">
        <f aca="false">VLOOKUP($H789,'Raw data'!$A$3:$L$1417,2,FALSE())</f>
        <v>#N/A</v>
      </c>
      <c r="O789" s="0" t="n">
        <f aca="false">VLOOKUP($H789,'Raw data'!$A$3:$L$1417,10,FALSE())</f>
        <v>89</v>
      </c>
      <c r="P789" s="0" t="n">
        <f aca="false">VLOOKUP($H789,'Raw data'!$M$3:$N$1243,2,FALSE())</f>
        <v>80.43</v>
      </c>
    </row>
    <row r="790" customFormat="false" ht="12.75" hidden="false" customHeight="false" outlineLevel="0" collapsed="false">
      <c r="A790" s="96" t="n">
        <v>36620</v>
      </c>
      <c r="B790" s="0" t="n">
        <v>27.68</v>
      </c>
      <c r="E790" s="96" t="n">
        <f aca="false">CHOOSE(IF(WEEKDAY(E789+1,2)=6,1,IF(WEEKDAY(E789+1,2)=7,2,3)),IF(ISNUMBER(MATCH(E789+3,$Q$3:$Q$56,0)),E789+4,E789+3),IF(ISNUMBER(MATCH(E789+2,$Q$3:$Q$56,0)),E789+3,E789+2),IF(ISNUMBER(MATCH(E789+1,$Q$3:$Q$56,0)),E789+2,E789+1))</f>
        <v>36858</v>
      </c>
      <c r="F790" s="0" t="n">
        <f aca="false">VLOOKUP(E790,$A$3:$B$1257,2,FALSE())</f>
        <v>56.25</v>
      </c>
      <c r="H790" s="96" t="n">
        <f aca="true">OFFSET($E$3,IF(ISNUMBER(VLOOKUP(OFFSET($E$3,MATCH(H789,$E$3:$E$1028,0),0),$E$3:$F$1067,2,FALSE())),MATCH(H789,$E$3:$E$1028,0),MATCH(H789,$E$3:$E$1028,0)+1),0)</f>
        <v>36874</v>
      </c>
      <c r="I790" s="0" t="n">
        <f aca="false">VLOOKUP(H790,$A$3:$B$1257,2,FALSE())</f>
        <v>100.58</v>
      </c>
      <c r="J790" s="0" t="n">
        <f aca="false">VLOOKUP(H790,'Raw data'!$A$3:$L$1417,5,FALSE())</f>
        <v>64.07</v>
      </c>
      <c r="K790" s="0" t="n">
        <f aca="false">VLOOKUP($H790,'Raw data'!$A$3:$L$1417,10,FALSE())</f>
        <v>55</v>
      </c>
      <c r="L790" s="0" t="e">
        <f aca="false">VLOOKUP($H790,'Raw data'!$A$3:$L$1417,3,FALSE())</f>
        <v>#N/A</v>
      </c>
      <c r="M790" s="0" t="n">
        <f aca="false">VLOOKUP($H790,'Raw data'!$A$3:$L$1417,4,FALSE())</f>
        <v>70.17</v>
      </c>
      <c r="N790" s="0" t="n">
        <f aca="false">VLOOKUP($H790,'Raw data'!$A$3:$L$1417,2,FALSE())</f>
        <v>94.5</v>
      </c>
      <c r="O790" s="0" t="n">
        <f aca="false">VLOOKUP($H790,'Raw data'!$A$3:$L$1417,10,FALSE())</f>
        <v>55</v>
      </c>
      <c r="P790" s="0" t="n">
        <f aca="false">VLOOKUP($H790,'Raw data'!$M$3:$N$1243,2,FALSE())</f>
        <v>66.57</v>
      </c>
    </row>
    <row r="791" customFormat="false" ht="12.75" hidden="false" customHeight="false" outlineLevel="0" collapsed="false">
      <c r="A791" s="96" t="n">
        <v>36621</v>
      </c>
      <c r="B791" s="0" t="n">
        <v>30.26</v>
      </c>
      <c r="E791" s="96" t="n">
        <f aca="false">CHOOSE(IF(WEEKDAY(E790+1,2)=6,1,IF(WEEKDAY(E790+1,2)=7,2,3)),IF(ISNUMBER(MATCH(E790+3,$Q$3:$Q$56,0)),E790+4,E790+3),IF(ISNUMBER(MATCH(E790+2,$Q$3:$Q$56,0)),E790+3,E790+2),IF(ISNUMBER(MATCH(E790+1,$Q$3:$Q$56,0)),E790+2,E790+1))</f>
        <v>36859</v>
      </c>
      <c r="F791" s="0" t="n">
        <f aca="false">VLOOKUP(E791,$A$3:$B$1257,2,FALSE())</f>
        <v>56.13</v>
      </c>
      <c r="H791" s="96" t="n">
        <f aca="true">OFFSET($E$3,IF(ISNUMBER(VLOOKUP(OFFSET($E$3,MATCH(H790,$E$3:$E$1028,0),0),$E$3:$F$1067,2,FALSE())),MATCH(H790,$E$3:$E$1028,0),MATCH(H790,$E$3:$E$1028,0)+1),0)</f>
        <v>36875</v>
      </c>
      <c r="I791" s="0" t="n">
        <f aca="false">VLOOKUP(H791,$A$3:$B$1257,2,FALSE())</f>
        <v>77.2</v>
      </c>
      <c r="J791" s="0" t="n">
        <f aca="false">VLOOKUP(H791,'Raw data'!$A$3:$L$1417,5,FALSE())</f>
        <v>40.8</v>
      </c>
      <c r="K791" s="0" t="n">
        <f aca="false">VLOOKUP($H791,'Raw data'!$A$3:$L$1417,10,FALSE())</f>
        <v>41.17</v>
      </c>
      <c r="L791" s="0" t="n">
        <f aca="false">VLOOKUP($H791,'Raw data'!$A$3:$L$1417,3,FALSE())</f>
        <v>74.5</v>
      </c>
      <c r="M791" s="0" t="n">
        <f aca="false">VLOOKUP($H791,'Raw data'!$A$3:$L$1417,4,FALSE())</f>
        <v>62.67</v>
      </c>
      <c r="N791" s="0" t="n">
        <f aca="false">VLOOKUP($H791,'Raw data'!$A$3:$L$1417,2,FALSE())</f>
        <v>95</v>
      </c>
      <c r="O791" s="0" t="n">
        <f aca="false">VLOOKUP($H791,'Raw data'!$A$3:$L$1417,10,FALSE())</f>
        <v>41.17</v>
      </c>
      <c r="P791" s="0" t="n">
        <f aca="false">VLOOKUP($H791,'Raw data'!$M$3:$N$1243,2,FALSE())</f>
        <v>47.88</v>
      </c>
    </row>
    <row r="792" customFormat="false" ht="12.75" hidden="false" customHeight="false" outlineLevel="0" collapsed="false">
      <c r="A792" s="96" t="n">
        <v>36622</v>
      </c>
      <c r="B792" s="0" t="n">
        <v>32.61</v>
      </c>
      <c r="E792" s="96" t="n">
        <f aca="false">CHOOSE(IF(WEEKDAY(E791+1,2)=6,1,IF(WEEKDAY(E791+1,2)=7,2,3)),IF(ISNUMBER(MATCH(E791+3,$Q$3:$Q$56,0)),E791+4,E791+3),IF(ISNUMBER(MATCH(E791+2,$Q$3:$Q$56,0)),E791+3,E791+2),IF(ISNUMBER(MATCH(E791+1,$Q$3:$Q$56,0)),E791+2,E791+1))</f>
        <v>36860</v>
      </c>
      <c r="F792" s="0" t="n">
        <f aca="false">VLOOKUP(E792,$A$3:$B$1257,2,FALSE())</f>
        <v>58.07</v>
      </c>
      <c r="H792" s="96" t="n">
        <f aca="true">OFFSET($E$3,IF(ISNUMBER(VLOOKUP(OFFSET($E$3,MATCH(H791,$E$3:$E$1028,0),0),$E$3:$F$1067,2,FALSE())),MATCH(H791,$E$3:$E$1028,0),MATCH(H791,$E$3:$E$1028,0)+1),0)</f>
        <v>36878</v>
      </c>
      <c r="I792" s="0" t="n">
        <f aca="false">VLOOKUP(H792,$A$3:$B$1257,2,FALSE())</f>
        <v>79.35</v>
      </c>
      <c r="J792" s="0" t="n">
        <f aca="false">VLOOKUP(H792,'Raw data'!$A$3:$L$1417,5,FALSE())</f>
        <v>47.66</v>
      </c>
      <c r="K792" s="0" t="n">
        <f aca="false">VLOOKUP($H792,'Raw data'!$A$3:$L$1417,10,FALSE())</f>
        <v>50</v>
      </c>
      <c r="L792" s="0" t="n">
        <f aca="false">VLOOKUP($H792,'Raw data'!$A$3:$L$1417,3,FALSE())</f>
        <v>73.75</v>
      </c>
      <c r="M792" s="0" t="n">
        <f aca="false">VLOOKUP($H792,'Raw data'!$A$3:$L$1417,4,FALSE())</f>
        <v>61.28</v>
      </c>
      <c r="N792" s="0" t="e">
        <f aca="false">VLOOKUP($H792,'Raw data'!$A$3:$L$1417,2,FALSE())</f>
        <v>#N/A</v>
      </c>
      <c r="O792" s="0" t="n">
        <f aca="false">VLOOKUP($H792,'Raw data'!$A$3:$L$1417,10,FALSE())</f>
        <v>50</v>
      </c>
      <c r="P792" s="0" t="n">
        <f aca="false">VLOOKUP($H792,'Raw data'!$M$3:$N$1243,2,FALSE())</f>
        <v>48.3</v>
      </c>
    </row>
    <row r="793" customFormat="false" ht="12.75" hidden="false" customHeight="false" outlineLevel="0" collapsed="false">
      <c r="A793" s="96" t="n">
        <v>36623</v>
      </c>
      <c r="B793" s="0" t="n">
        <v>32.01</v>
      </c>
      <c r="E793" s="96" t="n">
        <f aca="false">CHOOSE(IF(WEEKDAY(E792+1,2)=6,1,IF(WEEKDAY(E792+1,2)=7,2,3)),IF(ISNUMBER(MATCH(E792+3,$Q$3:$Q$56,0)),E792+4,E792+3),IF(ISNUMBER(MATCH(E792+2,$Q$3:$Q$56,0)),E792+3,E792+2),IF(ISNUMBER(MATCH(E792+1,$Q$3:$Q$56,0)),E792+2,E792+1))</f>
        <v>36861</v>
      </c>
      <c r="F793" s="0" t="n">
        <f aca="false">VLOOKUP(E793,$A$3:$B$1257,2,FALSE())</f>
        <v>56.93</v>
      </c>
      <c r="H793" s="96" t="n">
        <f aca="true">OFFSET($E$3,IF(ISNUMBER(VLOOKUP(OFFSET($E$3,MATCH(H792,$E$3:$E$1028,0),0),$E$3:$F$1067,2,FALSE())),MATCH(H792,$E$3:$E$1028,0),MATCH(H792,$E$3:$E$1028,0)+1),0)</f>
        <v>36879</v>
      </c>
      <c r="I793" s="0" t="n">
        <f aca="false">VLOOKUP(H793,$A$3:$B$1257,2,FALSE())</f>
        <v>81.66</v>
      </c>
      <c r="J793" s="0" t="n">
        <f aca="false">VLOOKUP(H793,'Raw data'!$A$3:$L$1417,5,FALSE())</f>
        <v>106.69</v>
      </c>
      <c r="K793" s="0" t="n">
        <f aca="false">VLOOKUP($H793,'Raw data'!$A$3:$L$1417,10,FALSE())</f>
        <v>101.02</v>
      </c>
      <c r="L793" s="0" t="n">
        <f aca="false">VLOOKUP($H793,'Raw data'!$A$3:$L$1417,3,FALSE())</f>
        <v>70.5</v>
      </c>
      <c r="M793" s="0" t="n">
        <f aca="false">VLOOKUP($H793,'Raw data'!$A$3:$L$1417,4,FALSE())</f>
        <v>59.24</v>
      </c>
      <c r="N793" s="0" t="n">
        <f aca="false">VLOOKUP($H793,'Raw data'!$A$3:$L$1417,2,FALSE())</f>
        <v>84.33</v>
      </c>
      <c r="O793" s="0" t="n">
        <f aca="false">VLOOKUP($H793,'Raw data'!$A$3:$L$1417,10,FALSE())</f>
        <v>101.02</v>
      </c>
      <c r="P793" s="0" t="n">
        <f aca="false">VLOOKUP($H793,'Raw data'!$M$3:$N$1243,2,FALSE())</f>
        <v>84.9</v>
      </c>
    </row>
    <row r="794" customFormat="false" ht="12.75" hidden="false" customHeight="false" outlineLevel="0" collapsed="false">
      <c r="A794" s="96" t="n">
        <v>36626</v>
      </c>
      <c r="B794" s="0" t="n">
        <v>34.01</v>
      </c>
      <c r="E794" s="96" t="n">
        <f aca="false">CHOOSE(IF(WEEKDAY(E793+1,2)=6,1,IF(WEEKDAY(E793+1,2)=7,2,3)),IF(ISNUMBER(MATCH(E793+3,$Q$3:$Q$56,0)),E793+4,E793+3),IF(ISNUMBER(MATCH(E793+2,$Q$3:$Q$56,0)),E793+3,E793+2),IF(ISNUMBER(MATCH(E793+1,$Q$3:$Q$56,0)),E793+2,E793+1))</f>
        <v>36864</v>
      </c>
      <c r="F794" s="0" t="n">
        <f aca="false">VLOOKUP(E794,$A$3:$B$1257,2,FALSE())</f>
        <v>62.42</v>
      </c>
      <c r="H794" s="96" t="n">
        <f aca="true">OFFSET($E$3,IF(ISNUMBER(VLOOKUP(OFFSET($E$3,MATCH(H793,$E$3:$E$1028,0),0),$E$3:$F$1067,2,FALSE())),MATCH(H793,$E$3:$E$1028,0),MATCH(H793,$E$3:$E$1028,0)+1),0)</f>
        <v>36880</v>
      </c>
      <c r="I794" s="0" t="n">
        <f aca="false">VLOOKUP(H794,$A$3:$B$1257,2,FALSE())</f>
        <v>77.85</v>
      </c>
      <c r="J794" s="0" t="n">
        <f aca="false">VLOOKUP(H794,'Raw data'!$A$3:$L$1417,5,FALSE())</f>
        <v>94.79</v>
      </c>
      <c r="K794" s="0" t="n">
        <f aca="false">VLOOKUP($H794,'Raw data'!$A$3:$L$1417,10,FALSE())</f>
        <v>98.32</v>
      </c>
      <c r="L794" s="0" t="n">
        <f aca="false">VLOOKUP($H794,'Raw data'!$A$3:$L$1417,3,FALSE())</f>
        <v>77.25</v>
      </c>
      <c r="M794" s="0" t="n">
        <f aca="false">VLOOKUP($H794,'Raw data'!$A$3:$L$1417,4,FALSE())</f>
        <v>62.3</v>
      </c>
      <c r="N794" s="0" t="n">
        <f aca="false">VLOOKUP($H794,'Raw data'!$A$3:$L$1417,2,FALSE())</f>
        <v>89.25</v>
      </c>
      <c r="O794" s="0" t="n">
        <f aca="false">VLOOKUP($H794,'Raw data'!$A$3:$L$1417,10,FALSE())</f>
        <v>98.32</v>
      </c>
      <c r="P794" s="0" t="n">
        <f aca="false">VLOOKUP($H794,'Raw data'!$M$3:$N$1243,2,FALSE())</f>
        <v>74.4</v>
      </c>
    </row>
    <row r="795" customFormat="false" ht="12.75" hidden="false" customHeight="false" outlineLevel="0" collapsed="false">
      <c r="A795" s="96" t="n">
        <v>36627</v>
      </c>
      <c r="B795" s="0" t="n">
        <v>34.66</v>
      </c>
      <c r="E795" s="96" t="n">
        <f aca="false">CHOOSE(IF(WEEKDAY(E794+1,2)=6,1,IF(WEEKDAY(E794+1,2)=7,2,3)),IF(ISNUMBER(MATCH(E794+3,$Q$3:$Q$56,0)),E794+4,E794+3),IF(ISNUMBER(MATCH(E794+2,$Q$3:$Q$56,0)),E794+3,E794+2),IF(ISNUMBER(MATCH(E794+1,$Q$3:$Q$56,0)),E794+2,E794+1))</f>
        <v>36865</v>
      </c>
      <c r="F795" s="0" t="n">
        <f aca="false">VLOOKUP(E795,$A$3:$B$1257,2,FALSE())</f>
        <v>67.14</v>
      </c>
      <c r="H795" s="96" t="n">
        <f aca="true">OFFSET($E$3,IF(ISNUMBER(VLOOKUP(OFFSET($E$3,MATCH(H794,$E$3:$E$1028,0),0),$E$3:$F$1067,2,FALSE())),MATCH(H794,$E$3:$E$1028,0),MATCH(H794,$E$3:$E$1028,0)+1),0)</f>
        <v>36881</v>
      </c>
      <c r="I795" s="0" t="n">
        <f aca="false">VLOOKUP(H795,$A$3:$B$1257,2,FALSE())</f>
        <v>79.86</v>
      </c>
      <c r="J795" s="0" t="n">
        <f aca="false">VLOOKUP(H795,'Raw data'!$A$3:$L$1417,5,FALSE())</f>
        <v>106.8</v>
      </c>
      <c r="K795" s="0" t="n">
        <f aca="false">VLOOKUP($H795,'Raw data'!$A$3:$L$1417,10,FALSE())</f>
        <v>108.44</v>
      </c>
      <c r="L795" s="0" t="n">
        <f aca="false">VLOOKUP($H795,'Raw data'!$A$3:$L$1417,3,FALSE())</f>
        <v>85.73</v>
      </c>
      <c r="M795" s="0" t="n">
        <f aca="false">VLOOKUP($H795,'Raw data'!$A$3:$L$1417,4,FALSE())</f>
        <v>67.51</v>
      </c>
      <c r="N795" s="0" t="n">
        <f aca="false">VLOOKUP($H795,'Raw data'!$A$3:$L$1417,2,FALSE())</f>
        <v>95</v>
      </c>
      <c r="O795" s="0" t="n">
        <f aca="false">VLOOKUP($H795,'Raw data'!$A$3:$L$1417,10,FALSE())</f>
        <v>108.44</v>
      </c>
      <c r="P795" s="0" t="n">
        <f aca="false">VLOOKUP($H795,'Raw data'!$M$3:$N$1243,2,FALSE())</f>
        <v>93.38</v>
      </c>
    </row>
    <row r="796" customFormat="false" ht="12.75" hidden="false" customHeight="false" outlineLevel="0" collapsed="false">
      <c r="A796" s="96" t="n">
        <v>36628</v>
      </c>
      <c r="B796" s="0" t="n">
        <v>33.08</v>
      </c>
      <c r="E796" s="96" t="n">
        <f aca="false">CHOOSE(IF(WEEKDAY(E795+1,2)=6,1,IF(WEEKDAY(E795+1,2)=7,2,3)),IF(ISNUMBER(MATCH(E795+3,$Q$3:$Q$56,0)),E795+4,E795+3),IF(ISNUMBER(MATCH(E795+2,$Q$3:$Q$56,0)),E795+3,E795+2),IF(ISNUMBER(MATCH(E795+1,$Q$3:$Q$56,0)),E795+2,E795+1))</f>
        <v>36866</v>
      </c>
      <c r="F796" s="0" t="n">
        <f aca="false">VLOOKUP(E796,$A$3:$B$1257,2,FALSE())</f>
        <v>74.24</v>
      </c>
      <c r="H796" s="96" t="n">
        <f aca="true">OFFSET($E$3,IF(ISNUMBER(VLOOKUP(OFFSET($E$3,MATCH(H795,$E$3:$E$1028,0),0),$E$3:$F$1067,2,FALSE())),MATCH(H795,$E$3:$E$1028,0),MATCH(H795,$E$3:$E$1028,0)+1),0)</f>
        <v>36882</v>
      </c>
      <c r="I796" s="0" t="n">
        <f aca="false">VLOOKUP(H796,$A$3:$B$1257,2,FALSE())</f>
        <v>85.97</v>
      </c>
      <c r="J796" s="0" t="n">
        <f aca="false">VLOOKUP(H796,'Raw data'!$A$3:$L$1417,5,FALSE())</f>
        <v>106.16</v>
      </c>
      <c r="K796" s="0" t="n">
        <f aca="false">VLOOKUP($H796,'Raw data'!$A$3:$L$1417,10,FALSE())</f>
        <v>131</v>
      </c>
      <c r="L796" s="0" t="n">
        <f aca="false">VLOOKUP($H796,'Raw data'!$A$3:$L$1417,3,FALSE())</f>
        <v>90</v>
      </c>
      <c r="M796" s="0" t="n">
        <f aca="false">VLOOKUP($H796,'Raw data'!$A$3:$L$1417,4,FALSE())</f>
        <v>78.57</v>
      </c>
      <c r="N796" s="0" t="n">
        <f aca="false">VLOOKUP($H796,'Raw data'!$A$3:$L$1417,2,FALSE())</f>
        <v>96.36</v>
      </c>
      <c r="O796" s="0" t="n">
        <f aca="false">VLOOKUP($H796,'Raw data'!$A$3:$L$1417,10,FALSE())</f>
        <v>131</v>
      </c>
      <c r="P796" s="0" t="n">
        <f aca="false">VLOOKUP($H796,'Raw data'!$M$3:$N$1243,2,FALSE())</f>
        <v>97.05</v>
      </c>
    </row>
    <row r="797" customFormat="false" ht="12.75" hidden="false" customHeight="false" outlineLevel="0" collapsed="false">
      <c r="A797" s="96" t="n">
        <v>36629</v>
      </c>
      <c r="B797" s="0" t="n">
        <v>33.64</v>
      </c>
      <c r="E797" s="96" t="n">
        <f aca="false">CHOOSE(IF(WEEKDAY(E796+1,2)=6,1,IF(WEEKDAY(E796+1,2)=7,2,3)),IF(ISNUMBER(MATCH(E796+3,$Q$3:$Q$56,0)),E796+4,E796+3),IF(ISNUMBER(MATCH(E796+2,$Q$3:$Q$56,0)),E796+3,E796+2),IF(ISNUMBER(MATCH(E796+1,$Q$3:$Q$56,0)),E796+2,E796+1))</f>
        <v>36867</v>
      </c>
      <c r="F797" s="0" t="n">
        <f aca="false">VLOOKUP(E797,$A$3:$B$1257,2,FALSE())</f>
        <v>136.34</v>
      </c>
      <c r="H797" s="96" t="n">
        <f aca="true">OFFSET($E$3,IF(ISNUMBER(VLOOKUP(OFFSET($E$3,MATCH(H796,$E$3:$E$1028,0),0),$E$3:$F$1067,2,FALSE())),MATCH(H796,$E$3:$E$1028,0),MATCH(H796,$E$3:$E$1028,0)+1),0)</f>
        <v>36886</v>
      </c>
      <c r="I797" s="0" t="n">
        <f aca="false">VLOOKUP(H797,$A$3:$B$1257,2,FALSE())</f>
        <v>130</v>
      </c>
      <c r="J797" s="0" t="n">
        <f aca="false">VLOOKUP(H797,'Raw data'!$A$3:$L$1417,5,FALSE())</f>
        <v>107.33</v>
      </c>
      <c r="K797" s="0" t="n">
        <f aca="false">VLOOKUP($H797,'Raw data'!$A$3:$L$1417,10,FALSE())</f>
        <v>114.17</v>
      </c>
      <c r="L797" s="0" t="e">
        <f aca="false">VLOOKUP($H797,'Raw data'!$A$3:$L$1417,3,FALSE())</f>
        <v>#N/A</v>
      </c>
      <c r="M797" s="0" t="e">
        <f aca="false">VLOOKUP($H797,'Raw data'!$A$3:$L$1417,4,FALSE())</f>
        <v>#N/A</v>
      </c>
      <c r="N797" s="0" t="e">
        <f aca="false">VLOOKUP($H797,'Raw data'!$A$3:$L$1417,2,FALSE())</f>
        <v>#N/A</v>
      </c>
      <c r="O797" s="0" t="n">
        <f aca="false">VLOOKUP($H797,'Raw data'!$A$3:$L$1417,10,FALSE())</f>
        <v>114.17</v>
      </c>
      <c r="P797" s="0" t="n">
        <f aca="false">VLOOKUP($H797,'Raw data'!$M$3:$N$1243,2,FALSE())</f>
        <v>92.3</v>
      </c>
    </row>
    <row r="798" customFormat="false" ht="12.75" hidden="false" customHeight="false" outlineLevel="0" collapsed="false">
      <c r="A798" s="96" t="n">
        <v>36630</v>
      </c>
      <c r="B798" s="0" t="n">
        <v>31.89</v>
      </c>
      <c r="E798" s="96" t="n">
        <f aca="false">CHOOSE(IF(WEEKDAY(E797+1,2)=6,1,IF(WEEKDAY(E797+1,2)=7,2,3)),IF(ISNUMBER(MATCH(E797+3,$Q$3:$Q$56,0)),E797+4,E797+3),IF(ISNUMBER(MATCH(E797+2,$Q$3:$Q$56,0)),E797+3,E797+2),IF(ISNUMBER(MATCH(E797+1,$Q$3:$Q$56,0)),E797+2,E797+1))</f>
        <v>36868</v>
      </c>
      <c r="F798" s="0" t="n">
        <f aca="false">VLOOKUP(E798,$A$3:$B$1257,2,FALSE())</f>
        <v>83.05</v>
      </c>
      <c r="H798" s="96" t="n">
        <f aca="true">OFFSET($E$3,IF(ISNUMBER(VLOOKUP(OFFSET($E$3,MATCH(H797,$E$3:$E$1028,0),0),$E$3:$F$1067,2,FALSE())),MATCH(H797,$E$3:$E$1028,0),MATCH(H797,$E$3:$E$1028,0)+1),0)</f>
        <v>36887</v>
      </c>
      <c r="I798" s="0" t="n">
        <f aca="false">VLOOKUP(H798,$A$3:$B$1257,2,FALSE())</f>
        <v>81.67</v>
      </c>
      <c r="J798" s="0" t="n">
        <f aca="false">VLOOKUP(H798,'Raw data'!$A$3:$L$1417,5,FALSE())</f>
        <v>63</v>
      </c>
      <c r="K798" s="0" t="n">
        <f aca="false">VLOOKUP($H798,'Raw data'!$A$3:$L$1417,10,FALSE())</f>
        <v>75.25</v>
      </c>
      <c r="L798" s="0" t="e">
        <f aca="false">VLOOKUP($H798,'Raw data'!$A$3:$L$1417,3,FALSE())</f>
        <v>#N/A</v>
      </c>
      <c r="M798" s="0" t="e">
        <f aca="false">VLOOKUP($H798,'Raw data'!$A$3:$L$1417,4,FALSE())</f>
        <v>#N/A</v>
      </c>
      <c r="N798" s="0" t="e">
        <f aca="false">VLOOKUP($H798,'Raw data'!$A$3:$L$1417,2,FALSE())</f>
        <v>#N/A</v>
      </c>
      <c r="O798" s="0" t="n">
        <f aca="false">VLOOKUP($H798,'Raw data'!$A$3:$L$1417,10,FALSE())</f>
        <v>75.25</v>
      </c>
      <c r="P798" s="0" t="n">
        <f aca="false">VLOOKUP($H798,'Raw data'!$M$3:$N$1243,2,FALSE())</f>
        <v>63.82</v>
      </c>
    </row>
    <row r="799" customFormat="false" ht="12.75" hidden="false" customHeight="false" outlineLevel="0" collapsed="false">
      <c r="A799" s="96" t="n">
        <v>36633</v>
      </c>
      <c r="B799" s="0" t="n">
        <v>31.18</v>
      </c>
      <c r="E799" s="96" t="n">
        <f aca="false">CHOOSE(IF(WEEKDAY(E798+1,2)=6,1,IF(WEEKDAY(E798+1,2)=7,2,3)),IF(ISNUMBER(MATCH(E798+3,$Q$3:$Q$56,0)),E798+4,E798+3),IF(ISNUMBER(MATCH(E798+2,$Q$3:$Q$56,0)),E798+3,E798+2),IF(ISNUMBER(MATCH(E798+1,$Q$3:$Q$56,0)),E798+2,E798+1))</f>
        <v>36871</v>
      </c>
      <c r="F799" s="0" t="n">
        <f aca="false">VLOOKUP(E799,$A$3:$B$1257,2,FALSE())</f>
        <v>74</v>
      </c>
      <c r="H799" s="96" t="n">
        <f aca="true">OFFSET($E$3,IF(ISNUMBER(VLOOKUP(OFFSET($E$3,MATCH(H798,$E$3:$E$1028,0),0),$E$3:$F$1067,2,FALSE())),MATCH(H798,$E$3:$E$1028,0),MATCH(H798,$E$3:$E$1028,0)+1),0)</f>
        <v>36888</v>
      </c>
      <c r="I799" s="0" t="n">
        <f aca="false">VLOOKUP(H799,$A$3:$B$1257,2,FALSE())</f>
        <v>83.58</v>
      </c>
      <c r="J799" s="0" t="n">
        <f aca="false">VLOOKUP(H799,'Raw data'!$A$3:$L$1417,5,FALSE())</f>
        <v>48.18</v>
      </c>
      <c r="K799" s="0" t="n">
        <f aca="false">VLOOKUP($H799,'Raw data'!$A$3:$L$1417,10,FALSE())</f>
        <v>48.75</v>
      </c>
      <c r="L799" s="0" t="e">
        <f aca="false">VLOOKUP($H799,'Raw data'!$A$3:$L$1417,3,FALSE())</f>
        <v>#N/A</v>
      </c>
      <c r="M799" s="0" t="n">
        <f aca="false">VLOOKUP($H799,'Raw data'!$A$3:$L$1417,4,FALSE())</f>
        <v>62</v>
      </c>
      <c r="N799" s="0" t="e">
        <f aca="false">VLOOKUP($H799,'Raw data'!$A$3:$L$1417,2,FALSE())</f>
        <v>#N/A</v>
      </c>
      <c r="O799" s="0" t="n">
        <f aca="false">VLOOKUP($H799,'Raw data'!$A$3:$L$1417,10,FALSE())</f>
        <v>48.75</v>
      </c>
      <c r="P799" s="0" t="n">
        <f aca="false">VLOOKUP($H799,'Raw data'!$M$3:$N$1243,2,FALSE())</f>
        <v>50.58</v>
      </c>
    </row>
    <row r="800" customFormat="false" ht="12.75" hidden="false" customHeight="false" outlineLevel="0" collapsed="false">
      <c r="A800" s="96" t="n">
        <v>36634</v>
      </c>
      <c r="B800" s="0" t="n">
        <v>31.32</v>
      </c>
      <c r="E800" s="96" t="n">
        <f aca="false">CHOOSE(IF(WEEKDAY(E799+1,2)=6,1,IF(WEEKDAY(E799+1,2)=7,2,3)),IF(ISNUMBER(MATCH(E799+3,$Q$3:$Q$56,0)),E799+4,E799+3),IF(ISNUMBER(MATCH(E799+2,$Q$3:$Q$56,0)),E799+3,E799+2),IF(ISNUMBER(MATCH(E799+1,$Q$3:$Q$56,0)),E799+2,E799+1))</f>
        <v>36872</v>
      </c>
      <c r="F800" s="0" t="n">
        <f aca="false">VLOOKUP(E800,$A$3:$B$1257,2,FALSE())</f>
        <v>94.31</v>
      </c>
      <c r="H800" s="96" t="n">
        <f aca="true">OFFSET($E$3,IF(ISNUMBER(VLOOKUP(OFFSET($E$3,MATCH(H799,$E$3:$E$1028,0),0),$E$3:$F$1067,2,FALSE())),MATCH(H799,$E$3:$E$1028,0),MATCH(H799,$E$3:$E$1028,0)+1),0)</f>
        <v>36889</v>
      </c>
      <c r="I800" s="0" t="n">
        <f aca="false">VLOOKUP(H800,$A$3:$B$1257,2,FALSE())</f>
        <v>79.77</v>
      </c>
      <c r="J800" s="0" t="n">
        <f aca="false">VLOOKUP(H800,'Raw data'!$A$3:$L$1417,5,FALSE())</f>
        <v>44.32</v>
      </c>
      <c r="K800" s="0" t="n">
        <f aca="false">VLOOKUP($H800,'Raw data'!$A$3:$L$1417,10,FALSE())</f>
        <v>47.65</v>
      </c>
      <c r="L800" s="0" t="e">
        <f aca="false">VLOOKUP($H800,'Raw data'!$A$3:$L$1417,3,FALSE())</f>
        <v>#N/A</v>
      </c>
      <c r="M800" s="0" t="n">
        <f aca="false">VLOOKUP($H800,'Raw data'!$A$3:$L$1417,4,FALSE())</f>
        <v>59.05</v>
      </c>
      <c r="N800" s="0" t="e">
        <f aca="false">VLOOKUP($H800,'Raw data'!$A$3:$L$1417,2,FALSE())</f>
        <v>#N/A</v>
      </c>
      <c r="O800" s="0" t="n">
        <f aca="false">VLOOKUP($H800,'Raw data'!$A$3:$L$1417,10,FALSE())</f>
        <v>47.65</v>
      </c>
      <c r="P800" s="0" t="n">
        <f aca="false">VLOOKUP($H800,'Raw data'!$M$3:$N$1243,2,FALSE())</f>
        <v>49.79</v>
      </c>
    </row>
    <row r="801" customFormat="false" ht="12.75" hidden="false" customHeight="false" outlineLevel="0" collapsed="false">
      <c r="A801" s="96" t="n">
        <v>36635</v>
      </c>
      <c r="B801" s="0" t="n">
        <v>31.26</v>
      </c>
      <c r="E801" s="96" t="n">
        <f aca="false">CHOOSE(IF(WEEKDAY(E800+1,2)=6,1,IF(WEEKDAY(E800+1,2)=7,2,3)),IF(ISNUMBER(MATCH(E800+3,$Q$3:$Q$56,0)),E800+4,E800+3),IF(ISNUMBER(MATCH(E800+2,$Q$3:$Q$56,0)),E800+3,E800+2),IF(ISNUMBER(MATCH(E800+1,$Q$3:$Q$56,0)),E800+2,E800+1))</f>
        <v>36873</v>
      </c>
      <c r="F801" s="0" t="n">
        <f aca="false">VLOOKUP(E801,$A$3:$B$1257,2,FALSE())</f>
        <v>92.5</v>
      </c>
      <c r="H801" s="96" t="n">
        <f aca="true">OFFSET($E$3,IF(ISNUMBER(VLOOKUP(OFFSET($E$3,MATCH(H800,$E$3:$E$1028,0),0),$E$3:$F$1067,2,FALSE())),MATCH(H800,$E$3:$E$1028,0),MATCH(H800,$E$3:$E$1028,0)+1),0)</f>
        <v>36893</v>
      </c>
      <c r="I801" s="0" t="n">
        <f aca="false">VLOOKUP(H801,$A$3:$B$1257,2,FALSE())</f>
        <v>102.97</v>
      </c>
      <c r="J801" s="0" t="n">
        <f aca="false">VLOOKUP(H801,'Raw data'!$A$3:$L$1417,5,FALSE())</f>
        <v>97.11</v>
      </c>
      <c r="K801" s="0" t="n">
        <f aca="false">VLOOKUP($H801,'Raw data'!$A$3:$L$1417,10,FALSE())</f>
        <v>102.2</v>
      </c>
      <c r="L801" s="0" t="e">
        <f aca="false">VLOOKUP($H801,'Raw data'!$A$3:$L$1417,3,FALSE())</f>
        <v>#N/A</v>
      </c>
      <c r="M801" s="0" t="n">
        <f aca="false">VLOOKUP($H801,'Raw data'!$A$3:$L$1417,4,FALSE())</f>
        <v>65.08</v>
      </c>
      <c r="N801" s="0" t="e">
        <f aca="false">VLOOKUP($H801,'Raw data'!$A$3:$L$1417,2,FALSE())</f>
        <v>#N/A</v>
      </c>
      <c r="O801" s="0" t="n">
        <f aca="false">VLOOKUP($H801,'Raw data'!$A$3:$L$1417,10,FALSE())</f>
        <v>102.2</v>
      </c>
      <c r="P801" s="0" t="n">
        <f aca="false">VLOOKUP($H801,'Raw data'!$M$3:$N$1243,2,FALSE())</f>
        <v>88.93</v>
      </c>
    </row>
    <row r="802" customFormat="false" ht="12.75" hidden="false" customHeight="false" outlineLevel="0" collapsed="false">
      <c r="A802" s="96" t="n">
        <v>36636</v>
      </c>
      <c r="B802" s="0" t="n">
        <v>34.67</v>
      </c>
      <c r="E802" s="96" t="n">
        <f aca="false">CHOOSE(IF(WEEKDAY(E801+1,2)=6,1,IF(WEEKDAY(E801+1,2)=7,2,3)),IF(ISNUMBER(MATCH(E801+3,$Q$3:$Q$56,0)),E801+4,E801+3),IF(ISNUMBER(MATCH(E801+2,$Q$3:$Q$56,0)),E801+3,E801+2),IF(ISNUMBER(MATCH(E801+1,$Q$3:$Q$56,0)),E801+2,E801+1))</f>
        <v>36874</v>
      </c>
      <c r="F802" s="0" t="n">
        <f aca="false">VLOOKUP(E802,$A$3:$B$1257,2,FALSE())</f>
        <v>100.58</v>
      </c>
      <c r="H802" s="96" t="n">
        <f aca="true">OFFSET($E$3,IF(ISNUMBER(VLOOKUP(OFFSET($E$3,MATCH(H801,$E$3:$E$1028,0),0),$E$3:$F$1067,2,FALSE())),MATCH(H801,$E$3:$E$1028,0),MATCH(H801,$E$3:$E$1028,0)+1),0)</f>
        <v>36894</v>
      </c>
      <c r="I802" s="0" t="n">
        <f aca="false">VLOOKUP(H802,$A$3:$B$1257,2,FALSE())</f>
        <v>78.49</v>
      </c>
      <c r="J802" s="0" t="n">
        <f aca="false">VLOOKUP(H802,'Raw data'!$A$3:$L$1417,5,FALSE())</f>
        <v>77.65</v>
      </c>
      <c r="K802" s="0" t="n">
        <f aca="false">VLOOKUP($H802,'Raw data'!$A$3:$L$1417,10,FALSE())</f>
        <v>83.69</v>
      </c>
      <c r="L802" s="0" t="n">
        <f aca="false">VLOOKUP($H802,'Raw data'!$A$3:$L$1417,3,FALSE())</f>
        <v>71.53</v>
      </c>
      <c r="M802" s="0" t="n">
        <f aca="false">VLOOKUP($H802,'Raw data'!$A$3:$L$1417,4,FALSE())</f>
        <v>60.44</v>
      </c>
      <c r="N802" s="0" t="n">
        <f aca="false">VLOOKUP($H802,'Raw data'!$A$3:$L$1417,2,FALSE())</f>
        <v>74.13</v>
      </c>
      <c r="O802" s="0" t="n">
        <f aca="false">VLOOKUP($H802,'Raw data'!$A$3:$L$1417,10,FALSE())</f>
        <v>83.69</v>
      </c>
      <c r="P802" s="0" t="n">
        <f aca="false">VLOOKUP($H802,'Raw data'!$M$3:$N$1243,2,FALSE())</f>
        <v>63.89</v>
      </c>
    </row>
    <row r="803" customFormat="false" ht="12.75" hidden="false" customHeight="false" outlineLevel="0" collapsed="false">
      <c r="A803" s="96" t="n">
        <v>36637</v>
      </c>
      <c r="B803" s="0" t="n">
        <v>34.1</v>
      </c>
      <c r="E803" s="96" t="n">
        <f aca="false">CHOOSE(IF(WEEKDAY(E802+1,2)=6,1,IF(WEEKDAY(E802+1,2)=7,2,3)),IF(ISNUMBER(MATCH(E802+3,$Q$3:$Q$56,0)),E802+4,E802+3),IF(ISNUMBER(MATCH(E802+2,$Q$3:$Q$56,0)),E802+3,E802+2),IF(ISNUMBER(MATCH(E802+1,$Q$3:$Q$56,0)),E802+2,E802+1))</f>
        <v>36875</v>
      </c>
      <c r="F803" s="0" t="n">
        <f aca="false">VLOOKUP(E803,$A$3:$B$1257,2,FALSE())</f>
        <v>77.2</v>
      </c>
      <c r="H803" s="96" t="n">
        <f aca="true">OFFSET($E$3,IF(ISNUMBER(VLOOKUP(OFFSET($E$3,MATCH(H802,$E$3:$E$1028,0),0),$E$3:$F$1067,2,FALSE())),MATCH(H802,$E$3:$E$1028,0),MATCH(H802,$E$3:$E$1028,0)+1),0)</f>
        <v>36895</v>
      </c>
      <c r="I803" s="0" t="n">
        <f aca="false">VLOOKUP(H803,$A$3:$B$1257,2,FALSE())</f>
        <v>74.64</v>
      </c>
      <c r="J803" s="0" t="n">
        <f aca="false">VLOOKUP(H803,'Raw data'!$A$3:$L$1417,5,FALSE())</f>
        <v>76.26</v>
      </c>
      <c r="K803" s="0" t="n">
        <f aca="false">VLOOKUP($H803,'Raw data'!$A$3:$L$1417,10,FALSE())</f>
        <v>90</v>
      </c>
      <c r="L803" s="0" t="n">
        <f aca="false">VLOOKUP($H803,'Raw data'!$A$3:$L$1417,3,FALSE())</f>
        <v>72.63</v>
      </c>
      <c r="M803" s="0" t="n">
        <f aca="false">VLOOKUP($H803,'Raw data'!$A$3:$L$1417,4,FALSE())</f>
        <v>56.63</v>
      </c>
      <c r="N803" s="0" t="n">
        <f aca="false">VLOOKUP($H803,'Raw data'!$A$3:$L$1417,2,FALSE())</f>
        <v>76.21</v>
      </c>
      <c r="O803" s="0" t="n">
        <f aca="false">VLOOKUP($H803,'Raw data'!$A$3:$L$1417,10,FALSE())</f>
        <v>90</v>
      </c>
      <c r="P803" s="0" t="n">
        <f aca="false">VLOOKUP($H803,'Raw data'!$M$3:$N$1243,2,FALSE())</f>
        <v>61.91</v>
      </c>
    </row>
    <row r="804" customFormat="false" ht="12.75" hidden="false" customHeight="false" outlineLevel="0" collapsed="false">
      <c r="A804" s="96" t="n">
        <v>36640</v>
      </c>
      <c r="B804" s="0" t="n">
        <v>37.54</v>
      </c>
      <c r="E804" s="96" t="n">
        <f aca="false">CHOOSE(IF(WEEKDAY(E803+1,2)=6,1,IF(WEEKDAY(E803+1,2)=7,2,3)),IF(ISNUMBER(MATCH(E803+3,$Q$3:$Q$56,0)),E803+4,E803+3),IF(ISNUMBER(MATCH(E803+2,$Q$3:$Q$56,0)),E803+3,E803+2),IF(ISNUMBER(MATCH(E803+1,$Q$3:$Q$56,0)),E803+2,E803+1))</f>
        <v>36878</v>
      </c>
      <c r="F804" s="0" t="n">
        <f aca="false">VLOOKUP(E804,$A$3:$B$1257,2,FALSE())</f>
        <v>79.35</v>
      </c>
      <c r="H804" s="96" t="n">
        <f aca="true">OFFSET($E$3,IF(ISNUMBER(VLOOKUP(OFFSET($E$3,MATCH(H803,$E$3:$E$1028,0),0),$E$3:$F$1067,2,FALSE())),MATCH(H803,$E$3:$E$1028,0),MATCH(H803,$E$3:$E$1028,0)+1),0)</f>
        <v>36896</v>
      </c>
      <c r="I804" s="0" t="n">
        <f aca="false">VLOOKUP(H804,$A$3:$B$1257,2,FALSE())</f>
        <v>77.95</v>
      </c>
      <c r="J804" s="0" t="n">
        <f aca="false">VLOOKUP(H804,'Raw data'!$A$3:$L$1417,5,FALSE())</f>
        <v>62.77</v>
      </c>
      <c r="K804" s="0" t="n">
        <f aca="false">VLOOKUP($H804,'Raw data'!$A$3:$L$1417,10,FALSE())</f>
        <v>73.5</v>
      </c>
      <c r="L804" s="0" t="n">
        <f aca="false">VLOOKUP($H804,'Raw data'!$A$3:$L$1417,3,FALSE())</f>
        <v>68</v>
      </c>
      <c r="M804" s="0" t="n">
        <f aca="false">VLOOKUP($H804,'Raw data'!$A$3:$L$1417,4,FALSE())</f>
        <v>50.66</v>
      </c>
      <c r="N804" s="0" t="n">
        <f aca="false">VLOOKUP($H804,'Raw data'!$A$3:$L$1417,2,FALSE())</f>
        <v>70.6</v>
      </c>
      <c r="O804" s="0" t="n">
        <f aca="false">VLOOKUP($H804,'Raw data'!$A$3:$L$1417,10,FALSE())</f>
        <v>73.5</v>
      </c>
      <c r="P804" s="0" t="n">
        <f aca="false">VLOOKUP($H804,'Raw data'!$M$3:$N$1243,2,FALSE())</f>
        <v>58.85</v>
      </c>
    </row>
    <row r="805" customFormat="false" ht="12.75" hidden="false" customHeight="false" outlineLevel="0" collapsed="false">
      <c r="A805" s="96" t="n">
        <v>36641</v>
      </c>
      <c r="B805" s="0" t="n">
        <v>35.83</v>
      </c>
      <c r="E805" s="96" t="n">
        <f aca="false">CHOOSE(IF(WEEKDAY(E804+1,2)=6,1,IF(WEEKDAY(E804+1,2)=7,2,3)),IF(ISNUMBER(MATCH(E804+3,$Q$3:$Q$56,0)),E804+4,E804+3),IF(ISNUMBER(MATCH(E804+2,$Q$3:$Q$56,0)),E804+3,E804+2),IF(ISNUMBER(MATCH(E804+1,$Q$3:$Q$56,0)),E804+2,E804+1))</f>
        <v>36879</v>
      </c>
      <c r="F805" s="0" t="n">
        <f aca="false">VLOOKUP(E805,$A$3:$B$1257,2,FALSE())</f>
        <v>81.66</v>
      </c>
      <c r="H805" s="96" t="n">
        <f aca="true">OFFSET($E$3,IF(ISNUMBER(VLOOKUP(OFFSET($E$3,MATCH(H804,$E$3:$E$1028,0),0),$E$3:$F$1067,2,FALSE())),MATCH(H804,$E$3:$E$1028,0),MATCH(H804,$E$3:$E$1028,0)+1),0)</f>
        <v>36899</v>
      </c>
      <c r="I805" s="0" t="n">
        <f aca="false">VLOOKUP(H805,$A$3:$B$1257,2,FALSE())</f>
        <v>82.2</v>
      </c>
      <c r="J805" s="0" t="n">
        <f aca="false">VLOOKUP(H805,'Raw data'!$A$3:$L$1417,5,FALSE())</f>
        <v>70.46</v>
      </c>
      <c r="K805" s="0" t="n">
        <f aca="false">VLOOKUP($H805,'Raw data'!$A$3:$L$1417,10,FALSE())</f>
        <v>74</v>
      </c>
      <c r="L805" s="0" t="n">
        <f aca="false">VLOOKUP($H805,'Raw data'!$A$3:$L$1417,3,FALSE())</f>
        <v>70</v>
      </c>
      <c r="M805" s="0" t="n">
        <f aca="false">VLOOKUP($H805,'Raw data'!$A$3:$L$1417,4,FALSE())</f>
        <v>58.57</v>
      </c>
      <c r="N805" s="0" t="n">
        <f aca="false">VLOOKUP($H805,'Raw data'!$A$3:$L$1417,2,FALSE())</f>
        <v>72.5</v>
      </c>
      <c r="O805" s="0" t="n">
        <f aca="false">VLOOKUP($H805,'Raw data'!$A$3:$L$1417,10,FALSE())</f>
        <v>74</v>
      </c>
      <c r="P805" s="0" t="n">
        <f aca="false">VLOOKUP($H805,'Raw data'!$M$3:$N$1243,2,FALSE())</f>
        <v>63.21</v>
      </c>
    </row>
    <row r="806" customFormat="false" ht="12.75" hidden="false" customHeight="false" outlineLevel="0" collapsed="false">
      <c r="A806" s="96" t="n">
        <v>36642</v>
      </c>
      <c r="B806" s="0" t="n">
        <v>46.43</v>
      </c>
      <c r="E806" s="96" t="n">
        <f aca="false">CHOOSE(IF(WEEKDAY(E805+1,2)=6,1,IF(WEEKDAY(E805+1,2)=7,2,3)),IF(ISNUMBER(MATCH(E805+3,$Q$3:$Q$56,0)),E805+4,E805+3),IF(ISNUMBER(MATCH(E805+2,$Q$3:$Q$56,0)),E805+3,E805+2),IF(ISNUMBER(MATCH(E805+1,$Q$3:$Q$56,0)),E805+2,E805+1))</f>
        <v>36880</v>
      </c>
      <c r="F806" s="0" t="n">
        <f aca="false">VLOOKUP(E806,$A$3:$B$1257,2,FALSE())</f>
        <v>77.85</v>
      </c>
      <c r="H806" s="96" t="n">
        <f aca="true">OFFSET($E$3,IF(ISNUMBER(VLOOKUP(OFFSET($E$3,MATCH(H805,$E$3:$E$1028,0),0),$E$3:$F$1067,2,FALSE())),MATCH(H805,$E$3:$E$1028,0),MATCH(H805,$E$3:$E$1028,0)+1),0)</f>
        <v>36900</v>
      </c>
      <c r="I806" s="0" t="n">
        <f aca="false">VLOOKUP(H806,$A$3:$B$1257,2,FALSE())</f>
        <v>82.1</v>
      </c>
      <c r="J806" s="0" t="n">
        <f aca="false">VLOOKUP(H806,'Raw data'!$A$3:$L$1417,5,FALSE())</f>
        <v>60.03</v>
      </c>
      <c r="K806" s="0" t="n">
        <f aca="false">VLOOKUP($H806,'Raw data'!$A$3:$L$1417,10,FALSE())</f>
        <v>62</v>
      </c>
      <c r="L806" s="0" t="n">
        <f aca="false">VLOOKUP($H806,'Raw data'!$A$3:$L$1417,3,FALSE())</f>
        <v>80.5</v>
      </c>
      <c r="M806" s="0" t="n">
        <f aca="false">VLOOKUP($H806,'Raw data'!$A$3:$L$1417,4,FALSE())</f>
        <v>62.84</v>
      </c>
      <c r="N806" s="0" t="e">
        <f aca="false">VLOOKUP($H806,'Raw data'!$A$3:$L$1417,2,FALSE())</f>
        <v>#N/A</v>
      </c>
      <c r="O806" s="0" t="n">
        <f aca="false">VLOOKUP($H806,'Raw data'!$A$3:$L$1417,10,FALSE())</f>
        <v>62</v>
      </c>
      <c r="P806" s="0" t="n">
        <f aca="false">VLOOKUP($H806,'Raw data'!$M$3:$N$1243,2,FALSE())</f>
        <v>57.32</v>
      </c>
    </row>
    <row r="807" customFormat="false" ht="12.75" hidden="false" customHeight="false" outlineLevel="0" collapsed="false">
      <c r="A807" s="96" t="n">
        <v>36643</v>
      </c>
      <c r="B807" s="0" t="n">
        <v>45.12</v>
      </c>
      <c r="E807" s="96" t="n">
        <f aca="false">CHOOSE(IF(WEEKDAY(E806+1,2)=6,1,IF(WEEKDAY(E806+1,2)=7,2,3)),IF(ISNUMBER(MATCH(E806+3,$Q$3:$Q$56,0)),E806+4,E806+3),IF(ISNUMBER(MATCH(E806+2,$Q$3:$Q$56,0)),E806+3,E806+2),IF(ISNUMBER(MATCH(E806+1,$Q$3:$Q$56,0)),E806+2,E806+1))</f>
        <v>36881</v>
      </c>
      <c r="F807" s="0" t="n">
        <f aca="false">VLOOKUP(E807,$A$3:$B$1257,2,FALSE())</f>
        <v>79.86</v>
      </c>
      <c r="H807" s="96" t="n">
        <f aca="true">OFFSET($E$3,IF(ISNUMBER(VLOOKUP(OFFSET($E$3,MATCH(H806,$E$3:$E$1028,0),0),$E$3:$F$1067,2,FALSE())),MATCH(H806,$E$3:$E$1028,0),MATCH(H806,$E$3:$E$1028,0)+1),0)</f>
        <v>36901</v>
      </c>
      <c r="I807" s="0" t="n">
        <f aca="false">VLOOKUP(H807,$A$3:$B$1257,2,FALSE())</f>
        <v>88.72</v>
      </c>
      <c r="J807" s="0" t="n">
        <f aca="false">VLOOKUP(H807,'Raw data'!$A$3:$L$1417,5,FALSE())</f>
        <v>55</v>
      </c>
      <c r="K807" s="0" t="n">
        <f aca="false">VLOOKUP($H807,'Raw data'!$A$3:$L$1417,10,FALSE())</f>
        <v>61.33</v>
      </c>
      <c r="L807" s="0" t="n">
        <f aca="false">VLOOKUP($H807,'Raw data'!$A$3:$L$1417,3,FALSE())</f>
        <v>78</v>
      </c>
      <c r="M807" s="0" t="n">
        <f aca="false">VLOOKUP($H807,'Raw data'!$A$3:$L$1417,4,FALSE())</f>
        <v>62.32</v>
      </c>
      <c r="N807" s="0" t="n">
        <f aca="false">VLOOKUP($H807,'Raw data'!$A$3:$L$1417,2,FALSE())</f>
        <v>80.15</v>
      </c>
      <c r="O807" s="0" t="n">
        <f aca="false">VLOOKUP($H807,'Raw data'!$A$3:$L$1417,10,FALSE())</f>
        <v>61.33</v>
      </c>
      <c r="P807" s="0" t="n">
        <f aca="false">VLOOKUP($H807,'Raw data'!$M$3:$N$1243,2,FALSE())</f>
        <v>56.68</v>
      </c>
    </row>
    <row r="808" customFormat="false" ht="12.75" hidden="false" customHeight="false" outlineLevel="0" collapsed="false">
      <c r="A808" s="96" t="n">
        <v>36644</v>
      </c>
      <c r="B808" s="0" t="n">
        <v>39.03</v>
      </c>
      <c r="E808" s="96" t="n">
        <f aca="false">CHOOSE(IF(WEEKDAY(E807+1,2)=6,1,IF(WEEKDAY(E807+1,2)=7,2,3)),IF(ISNUMBER(MATCH(E807+3,$Q$3:$Q$56,0)),E807+4,E807+3),IF(ISNUMBER(MATCH(E807+2,$Q$3:$Q$56,0)),E807+3,E807+2),IF(ISNUMBER(MATCH(E807+1,$Q$3:$Q$56,0)),E807+2,E807+1))</f>
        <v>36882</v>
      </c>
      <c r="F808" s="0" t="n">
        <f aca="false">VLOOKUP(E808,$A$3:$B$1257,2,FALSE())</f>
        <v>85.97</v>
      </c>
      <c r="H808" s="96" t="n">
        <f aca="true">OFFSET($E$3,IF(ISNUMBER(VLOOKUP(OFFSET($E$3,MATCH(H807,$E$3:$E$1028,0),0),$E$3:$F$1067,2,FALSE())),MATCH(H807,$E$3:$E$1028,0),MATCH(H807,$E$3:$E$1028,0)+1),0)</f>
        <v>36902</v>
      </c>
      <c r="I808" s="0" t="n">
        <f aca="false">VLOOKUP(H808,$A$3:$B$1257,2,FALSE())</f>
        <v>77.87</v>
      </c>
      <c r="J808" s="0" t="n">
        <f aca="false">VLOOKUP(H808,'Raw data'!$A$3:$L$1417,5,FALSE())</f>
        <v>54.31</v>
      </c>
      <c r="K808" s="0" t="n">
        <f aca="false">VLOOKUP($H808,'Raw data'!$A$3:$L$1417,10,FALSE())</f>
        <v>65.33</v>
      </c>
      <c r="L808" s="0" t="n">
        <f aca="false">VLOOKUP($H808,'Raw data'!$A$3:$L$1417,3,FALSE())</f>
        <v>77.34</v>
      </c>
      <c r="M808" s="0" t="n">
        <f aca="false">VLOOKUP($H808,'Raw data'!$A$3:$L$1417,4,FALSE())</f>
        <v>58.44</v>
      </c>
      <c r="N808" s="0" t="n">
        <f aca="false">VLOOKUP($H808,'Raw data'!$A$3:$L$1417,2,FALSE())</f>
        <v>81</v>
      </c>
      <c r="O808" s="0" t="n">
        <f aca="false">VLOOKUP($H808,'Raw data'!$A$3:$L$1417,10,FALSE())</f>
        <v>65.33</v>
      </c>
      <c r="P808" s="0" t="n">
        <f aca="false">VLOOKUP($H808,'Raw data'!$M$3:$N$1243,2,FALSE())</f>
        <v>49.82</v>
      </c>
    </row>
    <row r="809" customFormat="false" ht="12.75" hidden="false" customHeight="false" outlineLevel="0" collapsed="false">
      <c r="A809" s="96" t="n">
        <v>36647</v>
      </c>
      <c r="B809" s="0" t="n">
        <v>35.76</v>
      </c>
      <c r="E809" s="96" t="n">
        <f aca="false">CHOOSE(IF(WEEKDAY(E808+1,2)=6,1,IF(WEEKDAY(E808+1,2)=7,2,3)),IF(ISNUMBER(MATCH(E808+3,$Q$3:$Q$56,0)),E808+4,E808+3),IF(ISNUMBER(MATCH(E808+2,$Q$3:$Q$56,0)),E808+3,E808+2),IF(ISNUMBER(MATCH(E808+1,$Q$3:$Q$56,0)),E808+2,E808+1))</f>
        <v>36886</v>
      </c>
      <c r="F809" s="0" t="n">
        <f aca="false">VLOOKUP(E809,$A$3:$B$1257,2,FALSE())</f>
        <v>130</v>
      </c>
      <c r="H809" s="96" t="n">
        <f aca="true">OFFSET($E$3,IF(ISNUMBER(VLOOKUP(OFFSET($E$3,MATCH(H808,$E$3:$E$1028,0),0),$E$3:$F$1067,2,FALSE())),MATCH(H808,$E$3:$E$1028,0),MATCH(H808,$E$3:$E$1028,0)+1),0)</f>
        <v>36903</v>
      </c>
      <c r="I809" s="0" t="n">
        <f aca="false">VLOOKUP(H809,$A$3:$B$1257,2,FALSE())</f>
        <v>75.67</v>
      </c>
      <c r="J809" s="0" t="n">
        <f aca="false">VLOOKUP(H809,'Raw data'!$A$3:$L$1417,5,FALSE())</f>
        <v>50.59</v>
      </c>
      <c r="K809" s="0" t="n">
        <f aca="false">VLOOKUP($H809,'Raw data'!$A$3:$L$1417,10,FALSE())</f>
        <v>54.2</v>
      </c>
      <c r="L809" s="0" t="n">
        <f aca="false">VLOOKUP($H809,'Raw data'!$A$3:$L$1417,3,FALSE())</f>
        <v>67.81</v>
      </c>
      <c r="M809" s="0" t="n">
        <f aca="false">VLOOKUP($H809,'Raw data'!$A$3:$L$1417,4,FALSE())</f>
        <v>52.9</v>
      </c>
      <c r="N809" s="0" t="e">
        <f aca="false">VLOOKUP($H809,'Raw data'!$A$3:$L$1417,2,FALSE())</f>
        <v>#N/A</v>
      </c>
      <c r="O809" s="0" t="n">
        <f aca="false">VLOOKUP($H809,'Raw data'!$A$3:$L$1417,10,FALSE())</f>
        <v>54.2</v>
      </c>
      <c r="P809" s="0" t="n">
        <f aca="false">VLOOKUP($H809,'Raw data'!$M$3:$N$1243,2,FALSE())</f>
        <v>46.37</v>
      </c>
    </row>
    <row r="810" customFormat="false" ht="12.75" hidden="false" customHeight="false" outlineLevel="0" collapsed="false">
      <c r="A810" s="96" t="n">
        <v>36648</v>
      </c>
      <c r="B810" s="0" t="n">
        <v>35.96</v>
      </c>
      <c r="E810" s="96" t="n">
        <f aca="false">CHOOSE(IF(WEEKDAY(E809+1,2)=6,1,IF(WEEKDAY(E809+1,2)=7,2,3)),IF(ISNUMBER(MATCH(E809+3,$Q$3:$Q$56,0)),E809+4,E809+3),IF(ISNUMBER(MATCH(E809+2,$Q$3:$Q$56,0)),E809+3,E809+2),IF(ISNUMBER(MATCH(E809+1,$Q$3:$Q$56,0)),E809+2,E809+1))</f>
        <v>36887</v>
      </c>
      <c r="F810" s="0" t="n">
        <f aca="false">VLOOKUP(E810,$A$3:$B$1257,2,FALSE())</f>
        <v>81.67</v>
      </c>
      <c r="H810" s="96" t="n">
        <f aca="true">OFFSET($E$3,IF(ISNUMBER(VLOOKUP(OFFSET($E$3,MATCH(H809,$E$3:$E$1028,0),0),$E$3:$F$1067,2,FALSE())),MATCH(H809,$E$3:$E$1028,0),MATCH(H809,$E$3:$E$1028,0)+1),0)</f>
        <v>36906</v>
      </c>
      <c r="I810" s="0" t="n">
        <f aca="false">VLOOKUP(H810,$A$3:$B$1257,2,FALSE())</f>
        <v>75.03</v>
      </c>
      <c r="J810" s="0" t="n">
        <f aca="false">VLOOKUP(H810,'Raw data'!$A$3:$L$1417,5,FALSE())</f>
        <v>41.18</v>
      </c>
      <c r="K810" s="0" t="n">
        <f aca="false">VLOOKUP($H810,'Raw data'!$A$3:$L$1417,10,FALSE())</f>
        <v>39.75</v>
      </c>
      <c r="L810" s="0" t="n">
        <f aca="false">VLOOKUP($H810,'Raw data'!$A$3:$L$1417,3,FALSE())</f>
        <v>64.5</v>
      </c>
      <c r="M810" s="0" t="n">
        <f aca="false">VLOOKUP($H810,'Raw data'!$A$3:$L$1417,4,FALSE())</f>
        <v>49.55</v>
      </c>
      <c r="N810" s="0" t="n">
        <f aca="false">VLOOKUP($H810,'Raw data'!$A$3:$L$1417,2,FALSE())</f>
        <v>65</v>
      </c>
      <c r="O810" s="0" t="n">
        <f aca="false">VLOOKUP($H810,'Raw data'!$A$3:$L$1417,10,FALSE())</f>
        <v>39.75</v>
      </c>
      <c r="P810" s="0" t="n">
        <f aca="false">VLOOKUP($H810,'Raw data'!$M$3:$N$1243,2,FALSE())</f>
        <v>44.84</v>
      </c>
    </row>
    <row r="811" customFormat="false" ht="12.75" hidden="false" customHeight="false" outlineLevel="0" collapsed="false">
      <c r="A811" s="96" t="n">
        <v>36649</v>
      </c>
      <c r="B811" s="0" t="n">
        <v>36.08</v>
      </c>
      <c r="E811" s="96" t="n">
        <f aca="false">CHOOSE(IF(WEEKDAY(E810+1,2)=6,1,IF(WEEKDAY(E810+1,2)=7,2,3)),IF(ISNUMBER(MATCH(E810+3,$Q$3:$Q$56,0)),E810+4,E810+3),IF(ISNUMBER(MATCH(E810+2,$Q$3:$Q$56,0)),E810+3,E810+2),IF(ISNUMBER(MATCH(E810+1,$Q$3:$Q$56,0)),E810+2,E810+1))</f>
        <v>36888</v>
      </c>
      <c r="F811" s="0" t="n">
        <f aca="false">VLOOKUP(E811,$A$3:$B$1257,2,FALSE())</f>
        <v>83.58</v>
      </c>
      <c r="H811" s="96" t="n">
        <f aca="true">OFFSET($E$3,IF(ISNUMBER(VLOOKUP(OFFSET($E$3,MATCH(H810,$E$3:$E$1028,0),0),$E$3:$F$1067,2,FALSE())),MATCH(H810,$E$3:$E$1028,0),MATCH(H810,$E$3:$E$1028,0)+1),0)</f>
        <v>36907</v>
      </c>
      <c r="I811" s="0" t="n">
        <f aca="false">VLOOKUP(H811,$A$3:$B$1257,2,FALSE())</f>
        <v>77.33</v>
      </c>
      <c r="J811" s="0" t="n">
        <f aca="false">VLOOKUP(H811,'Raw data'!$A$3:$L$1417,5,FALSE())</f>
        <v>33.22</v>
      </c>
      <c r="K811" s="0" t="n">
        <f aca="false">VLOOKUP($H811,'Raw data'!$A$3:$L$1417,10,FALSE())</f>
        <v>38</v>
      </c>
      <c r="L811" s="0" t="n">
        <f aca="false">VLOOKUP($H811,'Raw data'!$A$3:$L$1417,3,FALSE())</f>
        <v>68.04</v>
      </c>
      <c r="M811" s="0" t="n">
        <f aca="false">VLOOKUP($H811,'Raw data'!$A$3:$L$1417,4,FALSE())</f>
        <v>52.35</v>
      </c>
      <c r="N811" s="0" t="n">
        <f aca="false">VLOOKUP($H811,'Raw data'!$A$3:$L$1417,2,FALSE())</f>
        <v>70.5</v>
      </c>
      <c r="O811" s="0" t="n">
        <f aca="false">VLOOKUP($H811,'Raw data'!$A$3:$L$1417,10,FALSE())</f>
        <v>38</v>
      </c>
      <c r="P811" s="0" t="n">
        <f aca="false">VLOOKUP($H811,'Raw data'!$M$3:$N$1243,2,FALSE())</f>
        <v>42.26</v>
      </c>
    </row>
    <row r="812" customFormat="false" ht="12.75" hidden="false" customHeight="false" outlineLevel="0" collapsed="false">
      <c r="A812" s="96" t="n">
        <v>36650</v>
      </c>
      <c r="B812" s="0" t="n">
        <v>39.99</v>
      </c>
      <c r="E812" s="96" t="n">
        <f aca="false">CHOOSE(IF(WEEKDAY(E811+1,2)=6,1,IF(WEEKDAY(E811+1,2)=7,2,3)),IF(ISNUMBER(MATCH(E811+3,$Q$3:$Q$56,0)),E811+4,E811+3),IF(ISNUMBER(MATCH(E811+2,$Q$3:$Q$56,0)),E811+3,E811+2),IF(ISNUMBER(MATCH(E811+1,$Q$3:$Q$56,0)),E811+2,E811+1))</f>
        <v>36889</v>
      </c>
      <c r="F812" s="0" t="n">
        <f aca="false">VLOOKUP(E812,$A$3:$B$1257,2,FALSE())</f>
        <v>79.77</v>
      </c>
      <c r="H812" s="96" t="n">
        <f aca="true">OFFSET($E$3,IF(ISNUMBER(VLOOKUP(OFFSET($E$3,MATCH(H811,$E$3:$E$1028,0),0),$E$3:$F$1067,2,FALSE())),MATCH(H811,$E$3:$E$1028,0),MATCH(H811,$E$3:$E$1028,0)+1),0)</f>
        <v>36908</v>
      </c>
      <c r="I812" s="0" t="n">
        <f aca="false">VLOOKUP(H812,$A$3:$B$1257,2,FALSE())</f>
        <v>78.7</v>
      </c>
      <c r="J812" s="0" t="n">
        <f aca="false">VLOOKUP(H812,'Raw data'!$A$3:$L$1417,5,FALSE())</f>
        <v>37.71</v>
      </c>
      <c r="K812" s="0" t="n">
        <f aca="false">VLOOKUP($H812,'Raw data'!$A$3:$L$1417,10,FALSE())</f>
        <v>39</v>
      </c>
      <c r="L812" s="0" t="n">
        <f aca="false">VLOOKUP($H812,'Raw data'!$A$3:$L$1417,3,FALSE())</f>
        <v>67.08</v>
      </c>
      <c r="M812" s="0" t="n">
        <f aca="false">VLOOKUP($H812,'Raw data'!$A$3:$L$1417,4,FALSE())</f>
        <v>51.16</v>
      </c>
      <c r="N812" s="0" t="n">
        <f aca="false">VLOOKUP($H812,'Raw data'!$A$3:$L$1417,2,FALSE())</f>
        <v>70.5</v>
      </c>
      <c r="O812" s="0" t="n">
        <f aca="false">VLOOKUP($H812,'Raw data'!$A$3:$L$1417,10,FALSE())</f>
        <v>39</v>
      </c>
      <c r="P812" s="0" t="n">
        <f aca="false">VLOOKUP($H812,'Raw data'!$M$3:$N$1243,2,FALSE())</f>
        <v>42.78</v>
      </c>
    </row>
    <row r="813" customFormat="false" ht="12.75" hidden="false" customHeight="false" outlineLevel="0" collapsed="false">
      <c r="A813" s="96" t="n">
        <v>36651</v>
      </c>
      <c r="B813" s="0" t="n">
        <v>38.6</v>
      </c>
      <c r="E813" s="96" t="n">
        <f aca="false">CHOOSE(IF(WEEKDAY(E812+1,2)=6,1,IF(WEEKDAY(E812+1,2)=7,2,3)),IF(ISNUMBER(MATCH(E812+3,$Q$3:$Q$56,0)),E812+4,E812+3),IF(ISNUMBER(MATCH(E812+2,$Q$3:$Q$56,0)),E812+3,E812+2),IF(ISNUMBER(MATCH(E812+1,$Q$3:$Q$56,0)),E812+2,E812+1))</f>
        <v>36893</v>
      </c>
      <c r="F813" s="0" t="n">
        <f aca="false">VLOOKUP(E813,$A$3:$B$1257,2,FALSE())</f>
        <v>102.97</v>
      </c>
      <c r="H813" s="96" t="n">
        <f aca="true">OFFSET($E$3,IF(ISNUMBER(VLOOKUP(OFFSET($E$3,MATCH(H812,$E$3:$E$1028,0),0),$E$3:$F$1067,2,FALSE())),MATCH(H812,$E$3:$E$1028,0),MATCH(H812,$E$3:$E$1028,0)+1),0)</f>
        <v>36909</v>
      </c>
      <c r="I813" s="0" t="n">
        <f aca="false">VLOOKUP(H813,$A$3:$B$1257,2,FALSE())</f>
        <v>75.43</v>
      </c>
      <c r="J813" s="0" t="n">
        <f aca="false">VLOOKUP(H813,'Raw data'!$A$3:$L$1417,5,FALSE())</f>
        <v>39.48</v>
      </c>
      <c r="K813" s="0" t="n">
        <f aca="false">VLOOKUP($H813,'Raw data'!$A$3:$L$1417,10,FALSE())</f>
        <v>38</v>
      </c>
      <c r="L813" s="0" t="n">
        <f aca="false">VLOOKUP($H813,'Raw data'!$A$3:$L$1417,3,FALSE())</f>
        <v>66</v>
      </c>
      <c r="M813" s="0" t="n">
        <f aca="false">VLOOKUP($H813,'Raw data'!$A$3:$L$1417,4,FALSE())</f>
        <v>49.76</v>
      </c>
      <c r="N813" s="0" t="n">
        <f aca="false">VLOOKUP($H813,'Raw data'!$A$3:$L$1417,2,FALSE())</f>
        <v>66.11</v>
      </c>
      <c r="O813" s="0" t="n">
        <f aca="false">VLOOKUP($H813,'Raw data'!$A$3:$L$1417,10,FALSE())</f>
        <v>38</v>
      </c>
      <c r="P813" s="0" t="n">
        <f aca="false">VLOOKUP($H813,'Raw data'!$M$3:$N$1243,2,FALSE())</f>
        <v>39.89</v>
      </c>
    </row>
    <row r="814" customFormat="false" ht="12.75" hidden="false" customHeight="false" outlineLevel="0" collapsed="false">
      <c r="A814" s="96" t="n">
        <v>36654</v>
      </c>
      <c r="B814" s="0" t="n">
        <v>58.27</v>
      </c>
      <c r="E814" s="96" t="n">
        <f aca="false">CHOOSE(IF(WEEKDAY(E813+1,2)=6,1,IF(WEEKDAY(E813+1,2)=7,2,3)),IF(ISNUMBER(MATCH(E813+3,$Q$3:$Q$56,0)),E813+4,E813+3),IF(ISNUMBER(MATCH(E813+2,$Q$3:$Q$56,0)),E813+3,E813+2),IF(ISNUMBER(MATCH(E813+1,$Q$3:$Q$56,0)),E813+2,E813+1))</f>
        <v>36894</v>
      </c>
      <c r="F814" s="0" t="n">
        <f aca="false">VLOOKUP(E814,$A$3:$B$1257,2,FALSE())</f>
        <v>78.49</v>
      </c>
      <c r="H814" s="96" t="n">
        <f aca="true">OFFSET($E$3,IF(ISNUMBER(VLOOKUP(OFFSET($E$3,MATCH(H813,$E$3:$E$1028,0),0),$E$3:$F$1067,2,FALSE())),MATCH(H813,$E$3:$E$1028,0),MATCH(H813,$E$3:$E$1028,0)+1),0)</f>
        <v>36910</v>
      </c>
      <c r="I814" s="0" t="n">
        <f aca="false">VLOOKUP(H814,$A$3:$B$1257,2,FALSE())</f>
        <v>71.84</v>
      </c>
      <c r="J814" s="0" t="n">
        <f aca="false">VLOOKUP(H814,'Raw data'!$A$3:$L$1417,5,FALSE())</f>
        <v>41.93</v>
      </c>
      <c r="K814" s="0" t="n">
        <f aca="false">VLOOKUP($H814,'Raw data'!$A$3:$L$1417,10,FALSE())</f>
        <v>42.25</v>
      </c>
      <c r="L814" s="0" t="e">
        <f aca="false">VLOOKUP($H814,'Raw data'!$A$3:$L$1417,3,FALSE())</f>
        <v>#N/A</v>
      </c>
      <c r="M814" s="0" t="n">
        <f aca="false">VLOOKUP($H814,'Raw data'!$A$3:$L$1417,4,FALSE())</f>
        <v>47.19</v>
      </c>
      <c r="N814" s="0" t="n">
        <f aca="false">VLOOKUP($H814,'Raw data'!$A$3:$L$1417,2,FALSE())</f>
        <v>63.5</v>
      </c>
      <c r="O814" s="0" t="n">
        <f aca="false">VLOOKUP($H814,'Raw data'!$A$3:$L$1417,10,FALSE())</f>
        <v>42.25</v>
      </c>
      <c r="P814" s="0" t="n">
        <f aca="false">VLOOKUP($H814,'Raw data'!$M$3:$N$1243,2,FALSE())</f>
        <v>38.98</v>
      </c>
    </row>
    <row r="815" customFormat="false" ht="12.75" hidden="false" customHeight="false" outlineLevel="0" collapsed="false">
      <c r="A815" s="96" t="n">
        <v>36655</v>
      </c>
      <c r="B815" s="0" t="n">
        <v>132.57</v>
      </c>
      <c r="E815" s="96" t="n">
        <f aca="false">CHOOSE(IF(WEEKDAY(E814+1,2)=6,1,IF(WEEKDAY(E814+1,2)=7,2,3)),IF(ISNUMBER(MATCH(E814+3,$Q$3:$Q$56,0)),E814+4,E814+3),IF(ISNUMBER(MATCH(E814+2,$Q$3:$Q$56,0)),E814+3,E814+2),IF(ISNUMBER(MATCH(E814+1,$Q$3:$Q$56,0)),E814+2,E814+1))</f>
        <v>36895</v>
      </c>
      <c r="F815" s="0" t="n">
        <f aca="false">VLOOKUP(E815,$A$3:$B$1257,2,FALSE())</f>
        <v>74.64</v>
      </c>
      <c r="H815" s="96" t="n">
        <f aca="true">OFFSET($E$3,IF(ISNUMBER(VLOOKUP(OFFSET($E$3,MATCH(H814,$E$3:$E$1028,0),0),$E$3:$F$1067,2,FALSE())),MATCH(H814,$E$3:$E$1028,0),MATCH(H814,$E$3:$E$1028,0)+1),0)</f>
        <v>36913</v>
      </c>
      <c r="I815" s="0" t="n">
        <f aca="false">VLOOKUP(H815,$A$3:$B$1257,2,FALSE())</f>
        <v>74.07</v>
      </c>
      <c r="J815" s="0" t="n">
        <f aca="false">VLOOKUP(H815,'Raw data'!$A$3:$L$1417,5,FALSE())</f>
        <v>51.55</v>
      </c>
      <c r="K815" s="0" t="n">
        <f aca="false">VLOOKUP($H815,'Raw data'!$A$3:$L$1417,10,FALSE())</f>
        <v>62</v>
      </c>
      <c r="L815" s="0" t="e">
        <f aca="false">VLOOKUP($H815,'Raw data'!$A$3:$L$1417,3,FALSE())</f>
        <v>#N/A</v>
      </c>
      <c r="M815" s="0" t="n">
        <f aca="false">VLOOKUP($H815,'Raw data'!$A$3:$L$1417,4,FALSE())</f>
        <v>52.23</v>
      </c>
      <c r="N815" s="0" t="e">
        <f aca="false">VLOOKUP($H815,'Raw data'!$A$3:$L$1417,2,FALSE())</f>
        <v>#N/A</v>
      </c>
      <c r="O815" s="0" t="n">
        <f aca="false">VLOOKUP($H815,'Raw data'!$A$3:$L$1417,10,FALSE())</f>
        <v>62</v>
      </c>
      <c r="P815" s="0" t="n">
        <f aca="false">VLOOKUP($H815,'Raw data'!$M$3:$N$1243,2,FALSE())</f>
        <v>50.34</v>
      </c>
    </row>
    <row r="816" customFormat="false" ht="12.75" hidden="false" customHeight="false" outlineLevel="0" collapsed="false">
      <c r="A816" s="96" t="n">
        <v>36656</v>
      </c>
      <c r="B816" s="0" t="n">
        <v>157.86</v>
      </c>
      <c r="E816" s="96" t="n">
        <f aca="false">CHOOSE(IF(WEEKDAY(E815+1,2)=6,1,IF(WEEKDAY(E815+1,2)=7,2,3)),IF(ISNUMBER(MATCH(E815+3,$Q$3:$Q$56,0)),E815+4,E815+3),IF(ISNUMBER(MATCH(E815+2,$Q$3:$Q$56,0)),E815+3,E815+2),IF(ISNUMBER(MATCH(E815+1,$Q$3:$Q$56,0)),E815+2,E815+1))</f>
        <v>36896</v>
      </c>
      <c r="F816" s="0" t="n">
        <f aca="false">VLOOKUP(E816,$A$3:$B$1257,2,FALSE())</f>
        <v>77.95</v>
      </c>
      <c r="H816" s="96" t="n">
        <f aca="true">OFFSET($E$3,IF(ISNUMBER(VLOOKUP(OFFSET($E$3,MATCH(H815,$E$3:$E$1028,0),0),$E$3:$F$1067,2,FALSE())),MATCH(H815,$E$3:$E$1028,0),MATCH(H815,$E$3:$E$1028,0)+1),0)</f>
        <v>36914</v>
      </c>
      <c r="I816" s="0" t="n">
        <f aca="false">VLOOKUP(H816,$A$3:$B$1257,2,FALSE())</f>
        <v>70.68</v>
      </c>
      <c r="J816" s="0" t="n">
        <f aca="false">VLOOKUP(H816,'Raw data'!$A$3:$L$1417,5,FALSE())</f>
        <v>49.32</v>
      </c>
      <c r="K816" s="0" t="n">
        <f aca="false">VLOOKUP($H816,'Raw data'!$A$3:$L$1417,10,FALSE())</f>
        <v>59.83</v>
      </c>
      <c r="L816" s="0" t="n">
        <f aca="false">VLOOKUP($H816,'Raw data'!$A$3:$L$1417,3,FALSE())</f>
        <v>66.5</v>
      </c>
      <c r="M816" s="0" t="n">
        <f aca="false">VLOOKUP($H816,'Raw data'!$A$3:$L$1417,4,FALSE())</f>
        <v>51.97</v>
      </c>
      <c r="N816" s="0" t="n">
        <f aca="false">VLOOKUP($H816,'Raw data'!$A$3:$L$1417,2,FALSE())</f>
        <v>70</v>
      </c>
      <c r="O816" s="0" t="n">
        <f aca="false">VLOOKUP($H816,'Raw data'!$A$3:$L$1417,10,FALSE())</f>
        <v>59.83</v>
      </c>
      <c r="P816" s="0" t="n">
        <f aca="false">VLOOKUP($H816,'Raw data'!$M$3:$N$1243,2,FALSE())</f>
        <v>51.4</v>
      </c>
    </row>
    <row r="817" customFormat="false" ht="12.75" hidden="false" customHeight="false" outlineLevel="0" collapsed="false">
      <c r="A817" s="96" t="n">
        <v>36657</v>
      </c>
      <c r="B817" s="0" t="n">
        <v>45.7</v>
      </c>
      <c r="E817" s="96" t="n">
        <f aca="false">CHOOSE(IF(WEEKDAY(E816+1,2)=6,1,IF(WEEKDAY(E816+1,2)=7,2,3)),IF(ISNUMBER(MATCH(E816+3,$Q$3:$Q$56,0)),E816+4,E816+3),IF(ISNUMBER(MATCH(E816+2,$Q$3:$Q$56,0)),E816+3,E816+2),IF(ISNUMBER(MATCH(E816+1,$Q$3:$Q$56,0)),E816+2,E816+1))</f>
        <v>36899</v>
      </c>
      <c r="F817" s="0" t="n">
        <f aca="false">VLOOKUP(E817,$A$3:$B$1257,2,FALSE())</f>
        <v>82.2</v>
      </c>
      <c r="H817" s="96" t="n">
        <f aca="true">OFFSET($E$3,IF(ISNUMBER(VLOOKUP(OFFSET($E$3,MATCH(H816,$E$3:$E$1028,0),0),$E$3:$F$1067,2,FALSE())),MATCH(H816,$E$3:$E$1028,0),MATCH(H816,$E$3:$E$1028,0)+1),0)</f>
        <v>36915</v>
      </c>
      <c r="I817" s="0" t="n">
        <f aca="false">VLOOKUP(H817,$A$3:$B$1257,2,FALSE())</f>
        <v>67.76</v>
      </c>
      <c r="J817" s="0" t="n">
        <f aca="false">VLOOKUP(H817,'Raw data'!$A$3:$L$1417,5,FALSE())</f>
        <v>46.54</v>
      </c>
      <c r="K817" s="0" t="n">
        <f aca="false">VLOOKUP($H817,'Raw data'!$A$3:$L$1417,10,FALSE())</f>
        <v>56.3</v>
      </c>
      <c r="L817" s="0" t="n">
        <f aca="false">VLOOKUP($H817,'Raw data'!$A$3:$L$1417,3,FALSE())</f>
        <v>61</v>
      </c>
      <c r="M817" s="0" t="n">
        <f aca="false">VLOOKUP($H817,'Raw data'!$A$3:$L$1417,4,FALSE())</f>
        <v>49.59</v>
      </c>
      <c r="N817" s="0" t="n">
        <f aca="false">VLOOKUP($H817,'Raw data'!$A$3:$L$1417,2,FALSE())</f>
        <v>64.11</v>
      </c>
      <c r="O817" s="0" t="n">
        <f aca="false">VLOOKUP($H817,'Raw data'!$A$3:$L$1417,10,FALSE())</f>
        <v>56.3</v>
      </c>
      <c r="P817" s="0" t="n">
        <f aca="false">VLOOKUP($H817,'Raw data'!$M$3:$N$1243,2,FALSE())</f>
        <v>48.35</v>
      </c>
    </row>
    <row r="818" customFormat="false" ht="12.75" hidden="false" customHeight="false" outlineLevel="0" collapsed="false">
      <c r="A818" s="96" t="n">
        <v>36658</v>
      </c>
      <c r="B818" s="0" t="n">
        <v>50.69</v>
      </c>
      <c r="E818" s="96" t="n">
        <f aca="false">CHOOSE(IF(WEEKDAY(E817+1,2)=6,1,IF(WEEKDAY(E817+1,2)=7,2,3)),IF(ISNUMBER(MATCH(E817+3,$Q$3:$Q$56,0)),E817+4,E817+3),IF(ISNUMBER(MATCH(E817+2,$Q$3:$Q$56,0)),E817+3,E817+2),IF(ISNUMBER(MATCH(E817+1,$Q$3:$Q$56,0)),E817+2,E817+1))</f>
        <v>36900</v>
      </c>
      <c r="F818" s="0" t="n">
        <f aca="false">VLOOKUP(E818,$A$3:$B$1257,2,FALSE())</f>
        <v>82.1</v>
      </c>
      <c r="H818" s="96" t="n">
        <f aca="true">OFFSET($E$3,IF(ISNUMBER(VLOOKUP(OFFSET($E$3,MATCH(H817,$E$3:$E$1028,0),0),$E$3:$F$1067,2,FALSE())),MATCH(H817,$E$3:$E$1028,0),MATCH(H817,$E$3:$E$1028,0)+1),0)</f>
        <v>36916</v>
      </c>
      <c r="I818" s="0" t="n">
        <f aca="false">VLOOKUP(H818,$A$3:$B$1257,2,FALSE())</f>
        <v>66.12</v>
      </c>
      <c r="J818" s="0" t="n">
        <f aca="false">VLOOKUP(H818,'Raw data'!$A$3:$L$1417,5,FALSE())</f>
        <v>51.21</v>
      </c>
      <c r="K818" s="0" t="n">
        <f aca="false">VLOOKUP($H818,'Raw data'!$A$3:$L$1417,10,FALSE())</f>
        <v>61</v>
      </c>
      <c r="L818" s="0" t="n">
        <f aca="false">VLOOKUP($H818,'Raw data'!$A$3:$L$1417,3,FALSE())</f>
        <v>60.65</v>
      </c>
      <c r="M818" s="0" t="n">
        <f aca="false">VLOOKUP($H818,'Raw data'!$A$3:$L$1417,4,FALSE())</f>
        <v>50.3</v>
      </c>
      <c r="N818" s="0" t="n">
        <f aca="false">VLOOKUP($H818,'Raw data'!$A$3:$L$1417,2,FALSE())</f>
        <v>63.93</v>
      </c>
      <c r="O818" s="0" t="n">
        <f aca="false">VLOOKUP($H818,'Raw data'!$A$3:$L$1417,10,FALSE())</f>
        <v>61</v>
      </c>
      <c r="P818" s="0" t="n">
        <f aca="false">VLOOKUP($H818,'Raw data'!$M$3:$N$1243,2,FALSE())</f>
        <v>51.72</v>
      </c>
    </row>
    <row r="819" customFormat="false" ht="12.75" hidden="false" customHeight="false" outlineLevel="0" collapsed="false">
      <c r="A819" s="96" t="n">
        <v>36659</v>
      </c>
      <c r="B819" s="0" t="n">
        <v>50.69</v>
      </c>
      <c r="E819" s="96" t="n">
        <f aca="false">CHOOSE(IF(WEEKDAY(E818+1,2)=6,1,IF(WEEKDAY(E818+1,2)=7,2,3)),IF(ISNUMBER(MATCH(E818+3,$Q$3:$Q$56,0)),E818+4,E818+3),IF(ISNUMBER(MATCH(E818+2,$Q$3:$Q$56,0)),E818+3,E818+2),IF(ISNUMBER(MATCH(E818+1,$Q$3:$Q$56,0)),E818+2,E818+1))</f>
        <v>36901</v>
      </c>
      <c r="F819" s="0" t="n">
        <f aca="false">VLOOKUP(E819,$A$3:$B$1257,2,FALSE())</f>
        <v>88.72</v>
      </c>
      <c r="H819" s="96" t="n">
        <f aca="true">OFFSET($E$3,IF(ISNUMBER(VLOOKUP(OFFSET($E$3,MATCH(H818,$E$3:$E$1028,0),0),$E$3:$F$1067,2,FALSE())),MATCH(H818,$E$3:$E$1028,0),MATCH(H818,$E$3:$E$1028,0)+1),0)</f>
        <v>36917</v>
      </c>
      <c r="I819" s="0" t="n">
        <f aca="false">VLOOKUP(H819,$A$3:$B$1257,2,FALSE())</f>
        <v>63.13</v>
      </c>
      <c r="J819" s="0" t="n">
        <f aca="false">VLOOKUP(H819,'Raw data'!$A$3:$L$1417,5,FALSE())</f>
        <v>50.95</v>
      </c>
      <c r="K819" s="0" t="n">
        <f aca="false">VLOOKUP($H819,'Raw data'!$A$3:$L$1417,10,FALSE())</f>
        <v>63.2</v>
      </c>
      <c r="L819" s="0" t="e">
        <f aca="false">VLOOKUP($H819,'Raw data'!$A$3:$L$1417,3,FALSE())</f>
        <v>#N/A</v>
      </c>
      <c r="M819" s="0" t="n">
        <f aca="false">VLOOKUP($H819,'Raw data'!$A$3:$L$1417,4,FALSE())</f>
        <v>47.69</v>
      </c>
      <c r="N819" s="0" t="n">
        <f aca="false">VLOOKUP($H819,'Raw data'!$A$3:$L$1417,2,FALSE())</f>
        <v>61.14</v>
      </c>
      <c r="O819" s="0" t="n">
        <f aca="false">VLOOKUP($H819,'Raw data'!$A$3:$L$1417,10,FALSE())</f>
        <v>63.2</v>
      </c>
      <c r="P819" s="0" t="n">
        <f aca="false">VLOOKUP($H819,'Raw data'!$M$3:$N$1243,2,FALSE())</f>
        <v>47.45</v>
      </c>
    </row>
    <row r="820" customFormat="false" ht="12.75" hidden="false" customHeight="false" outlineLevel="0" collapsed="false">
      <c r="A820" s="96" t="n">
        <v>36661</v>
      </c>
      <c r="B820" s="0" t="n">
        <v>45.33</v>
      </c>
      <c r="E820" s="96" t="n">
        <f aca="false">CHOOSE(IF(WEEKDAY(E819+1,2)=6,1,IF(WEEKDAY(E819+1,2)=7,2,3)),IF(ISNUMBER(MATCH(E819+3,$Q$3:$Q$56,0)),E819+4,E819+3),IF(ISNUMBER(MATCH(E819+2,$Q$3:$Q$56,0)),E819+3,E819+2),IF(ISNUMBER(MATCH(E819+1,$Q$3:$Q$56,0)),E819+2,E819+1))</f>
        <v>36902</v>
      </c>
      <c r="F820" s="0" t="n">
        <f aca="false">VLOOKUP(E820,$A$3:$B$1257,2,FALSE())</f>
        <v>77.87</v>
      </c>
      <c r="H820" s="96" t="n">
        <f aca="true">OFFSET($E$3,IF(ISNUMBER(VLOOKUP(OFFSET($E$3,MATCH(H819,$E$3:$E$1028,0),0),$E$3:$F$1067,2,FALSE())),MATCH(H819,$E$3:$E$1028,0),MATCH(H819,$E$3:$E$1028,0)+1),0)</f>
        <v>36920</v>
      </c>
      <c r="I820" s="0" t="n">
        <f aca="false">VLOOKUP(H820,$A$3:$B$1257,2,FALSE())</f>
        <v>61.63</v>
      </c>
      <c r="J820" s="0" t="n">
        <f aca="false">VLOOKUP(H820,'Raw data'!$A$3:$L$1417,5,FALSE())</f>
        <v>38.07</v>
      </c>
      <c r="K820" s="0" t="n">
        <f aca="false">VLOOKUP($H820,'Raw data'!$A$3:$L$1417,10,FALSE())</f>
        <v>42</v>
      </c>
      <c r="L820" s="0" t="e">
        <f aca="false">VLOOKUP($H820,'Raw data'!$A$3:$L$1417,3,FALSE())</f>
        <v>#N/A</v>
      </c>
      <c r="M820" s="0" t="n">
        <f aca="false">VLOOKUP($H820,'Raw data'!$A$3:$L$1417,4,FALSE())</f>
        <v>47.23</v>
      </c>
      <c r="N820" s="0" t="e">
        <f aca="false">VLOOKUP($H820,'Raw data'!$A$3:$L$1417,2,FALSE())</f>
        <v>#N/A</v>
      </c>
      <c r="O820" s="0" t="n">
        <f aca="false">VLOOKUP($H820,'Raw data'!$A$3:$L$1417,10,FALSE())</f>
        <v>42</v>
      </c>
      <c r="P820" s="0" t="n">
        <f aca="false">VLOOKUP($H820,'Raw data'!$M$3:$N$1243,2,FALSE())</f>
        <v>43.88</v>
      </c>
    </row>
    <row r="821" customFormat="false" ht="12.75" hidden="false" customHeight="false" outlineLevel="0" collapsed="false">
      <c r="A821" s="96" t="n">
        <v>36662</v>
      </c>
      <c r="B821" s="0" t="n">
        <v>44.93</v>
      </c>
      <c r="E821" s="96" t="n">
        <f aca="false">CHOOSE(IF(WEEKDAY(E820+1,2)=6,1,IF(WEEKDAY(E820+1,2)=7,2,3)),IF(ISNUMBER(MATCH(E820+3,$Q$3:$Q$56,0)),E820+4,E820+3),IF(ISNUMBER(MATCH(E820+2,$Q$3:$Q$56,0)),E820+3,E820+2),IF(ISNUMBER(MATCH(E820+1,$Q$3:$Q$56,0)),E820+2,E820+1))</f>
        <v>36903</v>
      </c>
      <c r="F821" s="0" t="n">
        <f aca="false">VLOOKUP(E821,$A$3:$B$1257,2,FALSE())</f>
        <v>75.67</v>
      </c>
      <c r="H821" s="96" t="n">
        <f aca="true">OFFSET($E$3,IF(ISNUMBER(VLOOKUP(OFFSET($E$3,MATCH(H820,$E$3:$E$1028,0),0),$E$3:$F$1067,2,FALSE())),MATCH(H820,$E$3:$E$1028,0),MATCH(H820,$E$3:$E$1028,0)+1),0)</f>
        <v>36921</v>
      </c>
      <c r="I821" s="0" t="n">
        <f aca="false">VLOOKUP(H821,$A$3:$B$1257,2,FALSE())</f>
        <v>58.86</v>
      </c>
      <c r="J821" s="0" t="n">
        <f aca="false">VLOOKUP(H821,'Raw data'!$A$3:$L$1417,5,FALSE())</f>
        <v>27.69</v>
      </c>
      <c r="K821" s="0" t="n">
        <f aca="false">VLOOKUP($H821,'Raw data'!$A$3:$L$1417,10,FALSE())</f>
        <v>27</v>
      </c>
      <c r="L821" s="0" t="n">
        <f aca="false">VLOOKUP($H821,'Raw data'!$A$3:$L$1417,3,FALSE())</f>
        <v>57.5</v>
      </c>
      <c r="M821" s="0" t="n">
        <f aca="false">VLOOKUP($H821,'Raw data'!$A$3:$L$1417,4,FALSE())</f>
        <v>46.39</v>
      </c>
      <c r="N821" s="0" t="e">
        <f aca="false">VLOOKUP($H821,'Raw data'!$A$3:$L$1417,2,FALSE())</f>
        <v>#N/A</v>
      </c>
      <c r="O821" s="0" t="n">
        <f aca="false">VLOOKUP($H821,'Raw data'!$A$3:$L$1417,10,FALSE())</f>
        <v>27</v>
      </c>
      <c r="P821" s="0" t="n">
        <f aca="false">VLOOKUP($H821,'Raw data'!$M$3:$N$1243,2,FALSE())</f>
        <v>35.61</v>
      </c>
    </row>
    <row r="822" customFormat="false" ht="12.75" hidden="false" customHeight="false" outlineLevel="0" collapsed="false">
      <c r="A822" s="96" t="n">
        <v>36663</v>
      </c>
      <c r="B822" s="0" t="n">
        <v>47.58</v>
      </c>
      <c r="E822" s="96" t="n">
        <f aca="false">CHOOSE(IF(WEEKDAY(E821+1,2)=6,1,IF(WEEKDAY(E821+1,2)=7,2,3)),IF(ISNUMBER(MATCH(E821+3,$Q$3:$Q$56,0)),E821+4,E821+3),IF(ISNUMBER(MATCH(E821+2,$Q$3:$Q$56,0)),E821+3,E821+2),IF(ISNUMBER(MATCH(E821+1,$Q$3:$Q$56,0)),E821+2,E821+1))</f>
        <v>36906</v>
      </c>
      <c r="F822" s="0" t="n">
        <f aca="false">VLOOKUP(E822,$A$3:$B$1257,2,FALSE())</f>
        <v>75.03</v>
      </c>
      <c r="H822" s="96" t="n">
        <f aca="true">OFFSET($E$3,IF(ISNUMBER(VLOOKUP(OFFSET($E$3,MATCH(H821,$E$3:$E$1028,0),0),$E$3:$F$1067,2,FALSE())),MATCH(H821,$E$3:$E$1028,0),MATCH(H821,$E$3:$E$1028,0)+1),0)</f>
        <v>36922</v>
      </c>
      <c r="I822" s="0" t="n">
        <f aca="false">VLOOKUP(H822,$A$3:$B$1257,2,FALSE())</f>
        <v>55.79</v>
      </c>
      <c r="J822" s="0" t="n">
        <f aca="false">VLOOKUP(H822,'Raw data'!$A$3:$L$1417,5,FALSE())</f>
        <v>25.82</v>
      </c>
      <c r="K822" s="0" t="n">
        <f aca="false">VLOOKUP($H822,'Raw data'!$A$3:$L$1417,10,FALSE())</f>
        <v>28.25</v>
      </c>
      <c r="L822" s="0" t="e">
        <f aca="false">VLOOKUP($H822,'Raw data'!$A$3:$L$1417,3,FALSE())</f>
        <v>#N/A</v>
      </c>
      <c r="M822" s="0" t="n">
        <f aca="false">VLOOKUP($H822,'Raw data'!$A$3:$L$1417,4,FALSE())</f>
        <v>41.73</v>
      </c>
      <c r="N822" s="0" t="e">
        <f aca="false">VLOOKUP($H822,'Raw data'!$A$3:$L$1417,2,FALSE())</f>
        <v>#N/A</v>
      </c>
      <c r="O822" s="0" t="n">
        <f aca="false">VLOOKUP($H822,'Raw data'!$A$3:$L$1417,10,FALSE())</f>
        <v>28.25</v>
      </c>
      <c r="P822" s="0" t="n">
        <f aca="false">VLOOKUP($H822,'Raw data'!$M$3:$N$1243,2,FALSE())</f>
        <v>34.09</v>
      </c>
    </row>
    <row r="823" customFormat="false" ht="12.75" hidden="false" customHeight="false" outlineLevel="0" collapsed="false">
      <c r="A823" s="96" t="n">
        <v>36664</v>
      </c>
      <c r="B823" s="0" t="n">
        <v>47.12</v>
      </c>
      <c r="E823" s="96" t="n">
        <f aca="false">CHOOSE(IF(WEEKDAY(E822+1,2)=6,1,IF(WEEKDAY(E822+1,2)=7,2,3)),IF(ISNUMBER(MATCH(E822+3,$Q$3:$Q$56,0)),E822+4,E822+3),IF(ISNUMBER(MATCH(E822+2,$Q$3:$Q$56,0)),E822+3,E822+2),IF(ISNUMBER(MATCH(E822+1,$Q$3:$Q$56,0)),E822+2,E822+1))</f>
        <v>36907</v>
      </c>
      <c r="F823" s="0" t="n">
        <f aca="false">VLOOKUP(E823,$A$3:$B$1257,2,FALSE())</f>
        <v>77.33</v>
      </c>
      <c r="H823" s="96" t="n">
        <f aca="true">OFFSET($E$3,IF(ISNUMBER(VLOOKUP(OFFSET($E$3,MATCH(H822,$E$3:$E$1028,0),0),$E$3:$F$1067,2,FALSE())),MATCH(H822,$E$3:$E$1028,0),MATCH(H822,$E$3:$E$1028,0)+1),0)</f>
        <v>36923</v>
      </c>
      <c r="I823" s="0" t="n">
        <f aca="false">VLOOKUP(H823,$A$3:$B$1257,2,FALSE())</f>
        <v>53.37</v>
      </c>
      <c r="J823" s="0" t="n">
        <f aca="false">VLOOKUP(H823,'Raw data'!$A$3:$L$1417,5,FALSE())</f>
        <v>31.5</v>
      </c>
      <c r="K823" s="0" t="n">
        <f aca="false">VLOOKUP($H823,'Raw data'!$A$3:$L$1417,10,FALSE())</f>
        <v>31</v>
      </c>
      <c r="L823" s="0" t="n">
        <f aca="false">VLOOKUP($H823,'Raw data'!$A$3:$L$1417,3,FALSE())</f>
        <v>51.21</v>
      </c>
      <c r="M823" s="0" t="n">
        <f aca="false">VLOOKUP($H823,'Raw data'!$A$3:$L$1417,4,FALSE())</f>
        <v>39.6</v>
      </c>
      <c r="N823" s="0" t="n">
        <f aca="false">VLOOKUP($H823,'Raw data'!$A$3:$L$1417,2,FALSE())</f>
        <v>54.5</v>
      </c>
      <c r="O823" s="0" t="n">
        <f aca="false">VLOOKUP($H823,'Raw data'!$A$3:$L$1417,10,FALSE())</f>
        <v>31</v>
      </c>
      <c r="P823" s="0" t="n">
        <f aca="false">VLOOKUP($H823,'Raw data'!$M$3:$N$1243,2,FALSE())</f>
        <v>35.27</v>
      </c>
    </row>
    <row r="824" customFormat="false" ht="12.75" hidden="false" customHeight="false" outlineLevel="0" collapsed="false">
      <c r="A824" s="96" t="n">
        <v>36665</v>
      </c>
      <c r="B824" s="0" t="n">
        <v>48.71</v>
      </c>
      <c r="E824" s="96" t="n">
        <f aca="false">CHOOSE(IF(WEEKDAY(E823+1,2)=6,1,IF(WEEKDAY(E823+1,2)=7,2,3)),IF(ISNUMBER(MATCH(E823+3,$Q$3:$Q$56,0)),E823+4,E823+3),IF(ISNUMBER(MATCH(E823+2,$Q$3:$Q$56,0)),E823+3,E823+2),IF(ISNUMBER(MATCH(E823+1,$Q$3:$Q$56,0)),E823+2,E823+1))</f>
        <v>36908</v>
      </c>
      <c r="F824" s="0" t="n">
        <f aca="false">VLOOKUP(E824,$A$3:$B$1257,2,FALSE())</f>
        <v>78.7</v>
      </c>
      <c r="H824" s="96" t="n">
        <f aca="true">OFFSET($E$3,IF(ISNUMBER(VLOOKUP(OFFSET($E$3,MATCH(H823,$E$3:$E$1028,0),0),$E$3:$F$1067,2,FALSE())),MATCH(H823,$E$3:$E$1028,0),MATCH(H823,$E$3:$E$1028,0)+1),0)</f>
        <v>36924</v>
      </c>
      <c r="I824" s="0" t="n">
        <f aca="false">VLOOKUP(H824,$A$3:$B$1257,2,FALSE())</f>
        <v>52.73</v>
      </c>
      <c r="J824" s="0" t="n">
        <f aca="false">VLOOKUP(H824,'Raw data'!$A$3:$L$1417,5,FALSE())</f>
        <v>46.93</v>
      </c>
      <c r="K824" s="0" t="n">
        <f aca="false">VLOOKUP($H824,'Raw data'!$A$3:$L$1417,10,FALSE())</f>
        <v>49</v>
      </c>
      <c r="L824" s="0" t="n">
        <f aca="false">VLOOKUP($H824,'Raw data'!$A$3:$L$1417,3,FALSE())</f>
        <v>51.02</v>
      </c>
      <c r="M824" s="0" t="n">
        <f aca="false">VLOOKUP($H824,'Raw data'!$A$3:$L$1417,4,FALSE())</f>
        <v>39.46</v>
      </c>
      <c r="N824" s="0" t="n">
        <f aca="false">VLOOKUP($H824,'Raw data'!$A$3:$L$1417,2,FALSE())</f>
        <v>54.4</v>
      </c>
      <c r="O824" s="0" t="n">
        <f aca="false">VLOOKUP($H824,'Raw data'!$A$3:$L$1417,10,FALSE())</f>
        <v>49</v>
      </c>
      <c r="P824" s="0" t="n">
        <f aca="false">VLOOKUP($H824,'Raw data'!$M$3:$N$1243,2,FALSE())</f>
        <v>39.28</v>
      </c>
    </row>
    <row r="825" customFormat="false" ht="12.75" hidden="false" customHeight="false" outlineLevel="0" collapsed="false">
      <c r="A825" s="96" t="n">
        <v>36666</v>
      </c>
      <c r="B825" s="0" t="n">
        <v>47</v>
      </c>
      <c r="E825" s="96" t="n">
        <f aca="false">CHOOSE(IF(WEEKDAY(E824+1,2)=6,1,IF(WEEKDAY(E824+1,2)=7,2,3)),IF(ISNUMBER(MATCH(E824+3,$Q$3:$Q$56,0)),E824+4,E824+3),IF(ISNUMBER(MATCH(E824+2,$Q$3:$Q$56,0)),E824+3,E824+2),IF(ISNUMBER(MATCH(E824+1,$Q$3:$Q$56,0)),E824+2,E824+1))</f>
        <v>36909</v>
      </c>
      <c r="F825" s="0" t="n">
        <f aca="false">VLOOKUP(E825,$A$3:$B$1257,2,FALSE())</f>
        <v>75.43</v>
      </c>
      <c r="H825" s="96" t="n">
        <f aca="true">OFFSET($E$3,IF(ISNUMBER(VLOOKUP(OFFSET($E$3,MATCH(H824,$E$3:$E$1028,0),0),$E$3:$F$1067,2,FALSE())),MATCH(H824,$E$3:$E$1028,0),MATCH(H824,$E$3:$E$1028,0)+1),0)</f>
        <v>36927</v>
      </c>
      <c r="I825" s="0" t="n">
        <f aca="false">VLOOKUP(H825,$A$3:$B$1257,2,FALSE())</f>
        <v>58.56</v>
      </c>
      <c r="J825" s="0" t="n">
        <f aca="false">VLOOKUP(H825,'Raw data'!$A$3:$L$1417,5,FALSE())</f>
        <v>50.4</v>
      </c>
      <c r="K825" s="0" t="n">
        <f aca="false">VLOOKUP($H825,'Raw data'!$A$3:$L$1417,10,FALSE())</f>
        <v>53</v>
      </c>
      <c r="L825" s="0" t="n">
        <f aca="false">VLOOKUP($H825,'Raw data'!$A$3:$L$1417,3,FALSE())</f>
        <v>54</v>
      </c>
      <c r="M825" s="0" t="n">
        <f aca="false">VLOOKUP($H825,'Raw data'!$A$3:$L$1417,4,FALSE())</f>
        <v>41.63</v>
      </c>
      <c r="N825" s="0" t="e">
        <f aca="false">VLOOKUP($H825,'Raw data'!$A$3:$L$1417,2,FALSE())</f>
        <v>#N/A</v>
      </c>
      <c r="O825" s="0" t="n">
        <f aca="false">VLOOKUP($H825,'Raw data'!$A$3:$L$1417,10,FALSE())</f>
        <v>53</v>
      </c>
      <c r="P825" s="0" t="n">
        <f aca="false">VLOOKUP($H825,'Raw data'!$M$3:$N$1243,2,FALSE())</f>
        <v>43.69</v>
      </c>
    </row>
    <row r="826" customFormat="false" ht="12.75" hidden="false" customHeight="false" outlineLevel="0" collapsed="false">
      <c r="A826" s="96" t="n">
        <v>36667</v>
      </c>
      <c r="B826" s="0" t="n">
        <v>47</v>
      </c>
      <c r="E826" s="96" t="n">
        <f aca="false">CHOOSE(IF(WEEKDAY(E825+1,2)=6,1,IF(WEEKDAY(E825+1,2)=7,2,3)),IF(ISNUMBER(MATCH(E825+3,$Q$3:$Q$56,0)),E825+4,E825+3),IF(ISNUMBER(MATCH(E825+2,$Q$3:$Q$56,0)),E825+3,E825+2),IF(ISNUMBER(MATCH(E825+1,$Q$3:$Q$56,0)),E825+2,E825+1))</f>
        <v>36910</v>
      </c>
      <c r="F826" s="0" t="n">
        <f aca="false">VLOOKUP(E826,$A$3:$B$1257,2,FALSE())</f>
        <v>71.84</v>
      </c>
      <c r="H826" s="96" t="n">
        <f aca="true">OFFSET($E$3,IF(ISNUMBER(VLOOKUP(OFFSET($E$3,MATCH(H825,$E$3:$E$1028,0),0),$E$3:$F$1067,2,FALSE())),MATCH(H825,$E$3:$E$1028,0),MATCH(H825,$E$3:$E$1028,0)+1),0)</f>
        <v>36928</v>
      </c>
      <c r="I826" s="0" t="n">
        <f aca="false">VLOOKUP(H826,$A$3:$B$1257,2,FALSE())</f>
        <v>51.31</v>
      </c>
      <c r="J826" s="0" t="n">
        <f aca="false">VLOOKUP(H826,'Raw data'!$A$3:$L$1417,5,FALSE())</f>
        <v>35.82</v>
      </c>
      <c r="K826" s="0" t="n">
        <f aca="false">VLOOKUP($H826,'Raw data'!$A$3:$L$1417,10,FALSE())</f>
        <v>36</v>
      </c>
      <c r="L826" s="0" t="n">
        <f aca="false">VLOOKUP($H826,'Raw data'!$A$3:$L$1417,3,FALSE())</f>
        <v>53</v>
      </c>
      <c r="M826" s="0" t="n">
        <f aca="false">VLOOKUP($H826,'Raw data'!$A$3:$L$1417,4,FALSE())</f>
        <v>39.51</v>
      </c>
      <c r="N826" s="0" t="n">
        <f aca="false">VLOOKUP($H826,'Raw data'!$A$3:$L$1417,2,FALSE())</f>
        <v>55.03</v>
      </c>
      <c r="O826" s="0" t="n">
        <f aca="false">VLOOKUP($H826,'Raw data'!$A$3:$L$1417,10,FALSE())</f>
        <v>36</v>
      </c>
      <c r="P826" s="0" t="n">
        <f aca="false">VLOOKUP($H826,'Raw data'!$M$3:$N$1243,2,FALSE())</f>
        <v>36.77</v>
      </c>
    </row>
    <row r="827" customFormat="false" ht="12.75" hidden="false" customHeight="false" outlineLevel="0" collapsed="false">
      <c r="A827" s="96" t="n">
        <v>36668</v>
      </c>
      <c r="B827" s="0" t="n">
        <v>70.92</v>
      </c>
      <c r="E827" s="96" t="n">
        <f aca="false">CHOOSE(IF(WEEKDAY(E826+1,2)=6,1,IF(WEEKDAY(E826+1,2)=7,2,3)),IF(ISNUMBER(MATCH(E826+3,$Q$3:$Q$56,0)),E826+4,E826+3),IF(ISNUMBER(MATCH(E826+2,$Q$3:$Q$56,0)),E826+3,E826+2),IF(ISNUMBER(MATCH(E826+1,$Q$3:$Q$56,0)),E826+2,E826+1))</f>
        <v>36913</v>
      </c>
      <c r="F827" s="0" t="n">
        <f aca="false">VLOOKUP(E827,$A$3:$B$1257,2,FALSE())</f>
        <v>74.07</v>
      </c>
      <c r="H827" s="96" t="n">
        <f aca="true">OFFSET($E$3,IF(ISNUMBER(VLOOKUP(OFFSET($E$3,MATCH(H826,$E$3:$E$1028,0),0),$E$3:$F$1067,2,FALSE())),MATCH(H826,$E$3:$E$1028,0),MATCH(H826,$E$3:$E$1028,0)+1),0)</f>
        <v>36929</v>
      </c>
      <c r="I827" s="0" t="n">
        <f aca="false">VLOOKUP(H827,$A$3:$B$1257,2,FALSE())</f>
        <v>51.18</v>
      </c>
      <c r="J827" s="0" t="n">
        <f aca="false">VLOOKUP(H827,'Raw data'!$A$3:$L$1417,5,FALSE())</f>
        <v>32.78</v>
      </c>
      <c r="K827" s="0" t="n">
        <f aca="false">VLOOKUP($H827,'Raw data'!$A$3:$L$1417,10,FALSE())</f>
        <v>34.83</v>
      </c>
      <c r="L827" s="0" t="n">
        <f aca="false">VLOOKUP($H827,'Raw data'!$A$3:$L$1417,3,FALSE())</f>
        <v>53.17</v>
      </c>
      <c r="M827" s="0" t="n">
        <f aca="false">VLOOKUP($H827,'Raw data'!$A$3:$L$1417,4,FALSE())</f>
        <v>38.4</v>
      </c>
      <c r="N827" s="0" t="n">
        <f aca="false">VLOOKUP($H827,'Raw data'!$A$3:$L$1417,2,FALSE())</f>
        <v>56.1</v>
      </c>
      <c r="O827" s="0" t="n">
        <f aca="false">VLOOKUP($H827,'Raw data'!$A$3:$L$1417,10,FALSE())</f>
        <v>34.83</v>
      </c>
      <c r="P827" s="0" t="n">
        <f aca="false">VLOOKUP($H827,'Raw data'!$M$3:$N$1243,2,FALSE())</f>
        <v>34.1</v>
      </c>
    </row>
    <row r="828" customFormat="false" ht="12.75" hidden="false" customHeight="false" outlineLevel="0" collapsed="false">
      <c r="A828" s="96" t="n">
        <v>36669</v>
      </c>
      <c r="B828" s="0" t="n">
        <v>66.65</v>
      </c>
      <c r="E828" s="96" t="n">
        <f aca="false">CHOOSE(IF(WEEKDAY(E827+1,2)=6,1,IF(WEEKDAY(E827+1,2)=7,2,3)),IF(ISNUMBER(MATCH(E827+3,$Q$3:$Q$56,0)),E827+4,E827+3),IF(ISNUMBER(MATCH(E827+2,$Q$3:$Q$56,0)),E827+3,E827+2),IF(ISNUMBER(MATCH(E827+1,$Q$3:$Q$56,0)),E827+2,E827+1))</f>
        <v>36914</v>
      </c>
      <c r="F828" s="0" t="n">
        <f aca="false">VLOOKUP(E828,$A$3:$B$1257,2,FALSE())</f>
        <v>70.68</v>
      </c>
      <c r="H828" s="96" t="n">
        <f aca="true">OFFSET($E$3,IF(ISNUMBER(VLOOKUP(OFFSET($E$3,MATCH(H827,$E$3:$E$1028,0),0),$E$3:$F$1067,2,FALSE())),MATCH(H827,$E$3:$E$1028,0),MATCH(H827,$E$3:$E$1028,0)+1),0)</f>
        <v>36930</v>
      </c>
      <c r="I828" s="0" t="n">
        <f aca="false">VLOOKUP(H828,$A$3:$B$1257,2,FALSE())</f>
        <v>50.79</v>
      </c>
      <c r="J828" s="0" t="n">
        <f aca="false">VLOOKUP(H828,'Raw data'!$A$3:$L$1417,5,FALSE())</f>
        <v>30.41</v>
      </c>
      <c r="K828" s="0" t="n">
        <f aca="false">VLOOKUP($H828,'Raw data'!$A$3:$L$1417,10,FALSE())</f>
        <v>38.25</v>
      </c>
      <c r="L828" s="0" t="n">
        <f aca="false">VLOOKUP($H828,'Raw data'!$A$3:$L$1417,3,FALSE())</f>
        <v>50.5</v>
      </c>
      <c r="M828" s="0" t="n">
        <f aca="false">VLOOKUP($H828,'Raw data'!$A$3:$L$1417,4,FALSE())</f>
        <v>37.88</v>
      </c>
      <c r="N828" s="0" t="n">
        <f aca="false">VLOOKUP($H828,'Raw data'!$A$3:$L$1417,2,FALSE())</f>
        <v>54.96</v>
      </c>
      <c r="O828" s="0" t="n">
        <f aca="false">VLOOKUP($H828,'Raw data'!$A$3:$L$1417,10,FALSE())</f>
        <v>38.25</v>
      </c>
      <c r="P828" s="0" t="n">
        <f aca="false">VLOOKUP($H828,'Raw data'!$M$3:$N$1243,2,FALSE())</f>
        <v>32.22</v>
      </c>
    </row>
    <row r="829" customFormat="false" ht="12.75" hidden="false" customHeight="false" outlineLevel="0" collapsed="false">
      <c r="A829" s="96" t="n">
        <v>36670</v>
      </c>
      <c r="B829" s="0" t="n">
        <v>60.18</v>
      </c>
      <c r="E829" s="96" t="n">
        <f aca="false">CHOOSE(IF(WEEKDAY(E828+1,2)=6,1,IF(WEEKDAY(E828+1,2)=7,2,3)),IF(ISNUMBER(MATCH(E828+3,$Q$3:$Q$56,0)),E828+4,E828+3),IF(ISNUMBER(MATCH(E828+2,$Q$3:$Q$56,0)),E828+3,E828+2),IF(ISNUMBER(MATCH(E828+1,$Q$3:$Q$56,0)),E828+2,E828+1))</f>
        <v>36915</v>
      </c>
      <c r="F829" s="0" t="n">
        <f aca="false">VLOOKUP(E829,$A$3:$B$1257,2,FALSE())</f>
        <v>67.76</v>
      </c>
      <c r="H829" s="96" t="n">
        <f aca="true">OFFSET($E$3,IF(ISNUMBER(VLOOKUP(OFFSET($E$3,MATCH(H828,$E$3:$E$1028,0),0),$E$3:$F$1067,2,FALSE())),MATCH(H828,$E$3:$E$1028,0),MATCH(H828,$E$3:$E$1028,0)+1),0)</f>
        <v>36931</v>
      </c>
      <c r="I829" s="0" t="n">
        <f aca="false">VLOOKUP(H829,$A$3:$B$1257,2,FALSE())</f>
        <v>49.04</v>
      </c>
      <c r="J829" s="0" t="n">
        <f aca="false">VLOOKUP(H829,'Raw data'!$A$3:$L$1417,5,FALSE())</f>
        <v>27.94</v>
      </c>
      <c r="K829" s="0" t="n">
        <f aca="false">VLOOKUP($H829,'Raw data'!$A$3:$L$1417,10,FALSE())</f>
        <v>31.67</v>
      </c>
      <c r="L829" s="0" t="n">
        <f aca="false">VLOOKUP($H829,'Raw data'!$A$3:$L$1417,3,FALSE())</f>
        <v>44.48</v>
      </c>
      <c r="M829" s="0" t="n">
        <f aca="false">VLOOKUP($H829,'Raw data'!$A$3:$L$1417,4,FALSE())</f>
        <v>34.68</v>
      </c>
      <c r="N829" s="0" t="n">
        <f aca="false">VLOOKUP($H829,'Raw data'!$A$3:$L$1417,2,FALSE())</f>
        <v>51</v>
      </c>
      <c r="O829" s="0" t="n">
        <f aca="false">VLOOKUP($H829,'Raw data'!$A$3:$L$1417,10,FALSE())</f>
        <v>31.67</v>
      </c>
      <c r="P829" s="0" t="n">
        <f aca="false">VLOOKUP($H829,'Raw data'!$M$3:$N$1243,2,FALSE())</f>
        <v>30.53</v>
      </c>
    </row>
    <row r="830" customFormat="false" ht="12.75" hidden="false" customHeight="false" outlineLevel="0" collapsed="false">
      <c r="A830" s="96" t="n">
        <v>36671</v>
      </c>
      <c r="B830" s="0" t="n">
        <v>75.61</v>
      </c>
      <c r="E830" s="96" t="n">
        <f aca="false">CHOOSE(IF(WEEKDAY(E829+1,2)=6,1,IF(WEEKDAY(E829+1,2)=7,2,3)),IF(ISNUMBER(MATCH(E829+3,$Q$3:$Q$56,0)),E829+4,E829+3),IF(ISNUMBER(MATCH(E829+2,$Q$3:$Q$56,0)),E829+3,E829+2),IF(ISNUMBER(MATCH(E829+1,$Q$3:$Q$56,0)),E829+2,E829+1))</f>
        <v>36916</v>
      </c>
      <c r="F830" s="0" t="n">
        <f aca="false">VLOOKUP(E830,$A$3:$B$1257,2,FALSE())</f>
        <v>66.12</v>
      </c>
      <c r="H830" s="96" t="n">
        <f aca="true">OFFSET($E$3,IF(ISNUMBER(VLOOKUP(OFFSET($E$3,MATCH(H829,$E$3:$E$1028,0),0),$E$3:$F$1067,2,FALSE())),MATCH(H829,$E$3:$E$1028,0),MATCH(H829,$E$3:$E$1028,0)+1),0)</f>
        <v>36934</v>
      </c>
      <c r="I830" s="0" t="n">
        <f aca="false">VLOOKUP(H830,$A$3:$B$1257,2,FALSE())</f>
        <v>54.66</v>
      </c>
      <c r="J830" s="0" t="n">
        <f aca="false">VLOOKUP(H830,'Raw data'!$A$3:$L$1417,5,FALSE())</f>
        <v>33.08</v>
      </c>
      <c r="K830" s="0" t="n">
        <f aca="false">VLOOKUP($H830,'Raw data'!$A$3:$L$1417,10,FALSE())</f>
        <v>42</v>
      </c>
      <c r="L830" s="0" t="n">
        <f aca="false">VLOOKUP($H830,'Raw data'!$A$3:$L$1417,3,FALSE())</f>
        <v>49.5</v>
      </c>
      <c r="M830" s="0" t="n">
        <f aca="false">VLOOKUP($H830,'Raw data'!$A$3:$L$1417,4,FALSE())</f>
        <v>41.39</v>
      </c>
      <c r="N830" s="0" t="n">
        <f aca="false">VLOOKUP($H830,'Raw data'!$A$3:$L$1417,2,FALSE())</f>
        <v>51.32</v>
      </c>
      <c r="O830" s="0" t="n">
        <f aca="false">VLOOKUP($H830,'Raw data'!$A$3:$L$1417,10,FALSE())</f>
        <v>42</v>
      </c>
      <c r="P830" s="0" t="n">
        <f aca="false">VLOOKUP($H830,'Raw data'!$M$3:$N$1243,2,FALSE())</f>
        <v>37.53</v>
      </c>
    </row>
    <row r="831" customFormat="false" ht="12.75" hidden="false" customHeight="false" outlineLevel="0" collapsed="false">
      <c r="A831" s="96" t="n">
        <v>36672</v>
      </c>
      <c r="B831" s="0" t="n">
        <v>70.57</v>
      </c>
      <c r="E831" s="96" t="n">
        <f aca="false">CHOOSE(IF(WEEKDAY(E830+1,2)=6,1,IF(WEEKDAY(E830+1,2)=7,2,3)),IF(ISNUMBER(MATCH(E830+3,$Q$3:$Q$56,0)),E830+4,E830+3),IF(ISNUMBER(MATCH(E830+2,$Q$3:$Q$56,0)),E830+3,E830+2),IF(ISNUMBER(MATCH(E830+1,$Q$3:$Q$56,0)),E830+2,E830+1))</f>
        <v>36917</v>
      </c>
      <c r="F831" s="0" t="n">
        <f aca="false">VLOOKUP(E831,$A$3:$B$1257,2,FALSE())</f>
        <v>63.13</v>
      </c>
      <c r="H831" s="96" t="n">
        <f aca="true">OFFSET($E$3,IF(ISNUMBER(VLOOKUP(OFFSET($E$3,MATCH(H830,$E$3:$E$1028,0),0),$E$3:$F$1067,2,FALSE())),MATCH(H830,$E$3:$E$1028,0),MATCH(H830,$E$3:$E$1028,0)+1),0)</f>
        <v>36935</v>
      </c>
      <c r="I831" s="0" t="n">
        <f aca="false">VLOOKUP(H831,$A$3:$B$1257,2,FALSE())</f>
        <v>49.65</v>
      </c>
      <c r="J831" s="0" t="n">
        <f aca="false">VLOOKUP(H831,'Raw data'!$A$3:$L$1417,5,FALSE())</f>
        <v>32.59</v>
      </c>
      <c r="K831" s="0" t="n">
        <f aca="false">VLOOKUP($H831,'Raw data'!$A$3:$L$1417,10,FALSE())</f>
        <v>38.61</v>
      </c>
      <c r="L831" s="0" t="e">
        <f aca="false">VLOOKUP($H831,'Raw data'!$A$3:$L$1417,3,FALSE())</f>
        <v>#N/A</v>
      </c>
      <c r="M831" s="0" t="n">
        <f aca="false">VLOOKUP($H831,'Raw data'!$A$3:$L$1417,4,FALSE())</f>
        <v>39.35</v>
      </c>
      <c r="N831" s="0" t="e">
        <f aca="false">VLOOKUP($H831,'Raw data'!$A$3:$L$1417,2,FALSE())</f>
        <v>#N/A</v>
      </c>
      <c r="O831" s="0" t="n">
        <f aca="false">VLOOKUP($H831,'Raw data'!$A$3:$L$1417,10,FALSE())</f>
        <v>38.61</v>
      </c>
      <c r="P831" s="0" t="n">
        <f aca="false">VLOOKUP($H831,'Raw data'!$M$3:$N$1243,2,FALSE())</f>
        <v>35.63</v>
      </c>
    </row>
    <row r="832" customFormat="false" ht="12.75" hidden="false" customHeight="false" outlineLevel="0" collapsed="false">
      <c r="A832" s="96" t="n">
        <v>36676</v>
      </c>
      <c r="B832" s="0" t="n">
        <v>62.63</v>
      </c>
      <c r="E832" s="96" t="n">
        <f aca="false">CHOOSE(IF(WEEKDAY(E831+1,2)=6,1,IF(WEEKDAY(E831+1,2)=7,2,3)),IF(ISNUMBER(MATCH(E831+3,$Q$3:$Q$56,0)),E831+4,E831+3),IF(ISNUMBER(MATCH(E831+2,$Q$3:$Q$56,0)),E831+3,E831+2),IF(ISNUMBER(MATCH(E831+1,$Q$3:$Q$56,0)),E831+2,E831+1))</f>
        <v>36920</v>
      </c>
      <c r="F832" s="0" t="n">
        <f aca="false">VLOOKUP(E832,$A$3:$B$1257,2,FALSE())</f>
        <v>61.63</v>
      </c>
      <c r="H832" s="96" t="n">
        <f aca="true">OFFSET($E$3,IF(ISNUMBER(VLOOKUP(OFFSET($E$3,MATCH(H831,$E$3:$E$1028,0),0),$E$3:$F$1067,2,FALSE())),MATCH(H831,$E$3:$E$1028,0),MATCH(H831,$E$3:$E$1028,0)+1),0)</f>
        <v>36936</v>
      </c>
      <c r="I832" s="0" t="n">
        <f aca="false">VLOOKUP(H832,$A$3:$B$1257,2,FALSE())</f>
        <v>47.17</v>
      </c>
      <c r="J832" s="0" t="n">
        <f aca="false">VLOOKUP(H832,'Raw data'!$A$3:$L$1417,5,FALSE())</f>
        <v>24.09</v>
      </c>
      <c r="K832" s="0" t="n">
        <f aca="false">VLOOKUP($H832,'Raw data'!$A$3:$L$1417,10,FALSE())</f>
        <v>29</v>
      </c>
      <c r="L832" s="0" t="n">
        <f aca="false">VLOOKUP($H832,'Raw data'!$A$3:$L$1417,3,FALSE())</f>
        <v>48.91</v>
      </c>
      <c r="M832" s="0" t="n">
        <f aca="false">VLOOKUP($H832,'Raw data'!$A$3:$L$1417,4,FALSE())</f>
        <v>37.55</v>
      </c>
      <c r="N832" s="0" t="n">
        <f aca="false">VLOOKUP($H832,'Raw data'!$A$3:$L$1417,2,FALSE())</f>
        <v>52.47</v>
      </c>
      <c r="O832" s="0" t="n">
        <f aca="false">VLOOKUP($H832,'Raw data'!$A$3:$L$1417,10,FALSE())</f>
        <v>29</v>
      </c>
      <c r="P832" s="0" t="n">
        <f aca="false">VLOOKUP($H832,'Raw data'!$M$3:$N$1243,2,FALSE())</f>
        <v>30.87</v>
      </c>
    </row>
    <row r="833" customFormat="false" ht="12.75" hidden="false" customHeight="false" outlineLevel="0" collapsed="false">
      <c r="A833" s="96" t="n">
        <v>36677</v>
      </c>
      <c r="B833" s="0" t="n">
        <v>58.85</v>
      </c>
      <c r="E833" s="96" t="n">
        <f aca="false">CHOOSE(IF(WEEKDAY(E832+1,2)=6,1,IF(WEEKDAY(E832+1,2)=7,2,3)),IF(ISNUMBER(MATCH(E832+3,$Q$3:$Q$56,0)),E832+4,E832+3),IF(ISNUMBER(MATCH(E832+2,$Q$3:$Q$56,0)),E832+3,E832+2),IF(ISNUMBER(MATCH(E832+1,$Q$3:$Q$56,0)),E832+2,E832+1))</f>
        <v>36921</v>
      </c>
      <c r="F833" s="0" t="n">
        <f aca="false">VLOOKUP(E833,$A$3:$B$1257,2,FALSE())</f>
        <v>58.86</v>
      </c>
      <c r="H833" s="96" t="n">
        <f aca="true">OFFSET($E$3,IF(ISNUMBER(VLOOKUP(OFFSET($E$3,MATCH(H832,$E$3:$E$1028,0),0),$E$3:$F$1067,2,FALSE())),MATCH(H832,$E$3:$E$1028,0),MATCH(H832,$E$3:$E$1028,0)+1),0)</f>
        <v>36937</v>
      </c>
      <c r="I833" s="0" t="n">
        <f aca="false">VLOOKUP(H833,$A$3:$B$1257,2,FALSE())</f>
        <v>47.55</v>
      </c>
      <c r="J833" s="0" t="n">
        <f aca="false">VLOOKUP(H833,'Raw data'!$A$3:$L$1417,5,FALSE())</f>
        <v>23.85</v>
      </c>
      <c r="K833" s="0" t="n">
        <f aca="false">VLOOKUP($H833,'Raw data'!$A$3:$L$1417,10,FALSE())</f>
        <v>27</v>
      </c>
      <c r="L833" s="0" t="n">
        <f aca="false">VLOOKUP($H833,'Raw data'!$A$3:$L$1417,3,FALSE())</f>
        <v>46</v>
      </c>
      <c r="M833" s="0" t="n">
        <f aca="false">VLOOKUP($H833,'Raw data'!$A$3:$L$1417,4,FALSE())</f>
        <v>36.3</v>
      </c>
      <c r="N833" s="0" t="n">
        <f aca="false">VLOOKUP($H833,'Raw data'!$A$3:$L$1417,2,FALSE())</f>
        <v>52.75</v>
      </c>
      <c r="O833" s="0" t="n">
        <f aca="false">VLOOKUP($H833,'Raw data'!$A$3:$L$1417,10,FALSE())</f>
        <v>27</v>
      </c>
      <c r="P833" s="0" t="n">
        <f aca="false">VLOOKUP($H833,'Raw data'!$M$3:$N$1243,2,FALSE())</f>
        <v>29</v>
      </c>
    </row>
    <row r="834" customFormat="false" ht="12.75" hidden="false" customHeight="false" outlineLevel="0" collapsed="false">
      <c r="A834" s="96" t="n">
        <v>36678</v>
      </c>
      <c r="B834" s="0" t="n">
        <v>99.17</v>
      </c>
      <c r="E834" s="96" t="n">
        <f aca="false">CHOOSE(IF(WEEKDAY(E833+1,2)=6,1,IF(WEEKDAY(E833+1,2)=7,2,3)),IF(ISNUMBER(MATCH(E833+3,$Q$3:$Q$56,0)),E833+4,E833+3),IF(ISNUMBER(MATCH(E833+2,$Q$3:$Q$56,0)),E833+3,E833+2),IF(ISNUMBER(MATCH(E833+1,$Q$3:$Q$56,0)),E833+2,E833+1))</f>
        <v>36922</v>
      </c>
      <c r="F834" s="0" t="n">
        <f aca="false">VLOOKUP(E834,$A$3:$B$1257,2,FALSE())</f>
        <v>55.79</v>
      </c>
      <c r="H834" s="96" t="n">
        <f aca="true">OFFSET($E$3,IF(ISNUMBER(VLOOKUP(OFFSET($E$3,MATCH(H833,$E$3:$E$1028,0),0),$E$3:$F$1067,2,FALSE())),MATCH(H833,$E$3:$E$1028,0),MATCH(H833,$E$3:$E$1028,0)+1),0)</f>
        <v>36938</v>
      </c>
      <c r="I834" s="0" t="n">
        <f aca="false">VLOOKUP(H834,$A$3:$B$1257,2,FALSE())</f>
        <v>48.03</v>
      </c>
      <c r="J834" s="0" t="n">
        <f aca="false">VLOOKUP(H834,'Raw data'!$A$3:$L$1417,5,FALSE())</f>
        <v>25.21</v>
      </c>
      <c r="K834" s="0" t="n">
        <f aca="false">VLOOKUP($H834,'Raw data'!$A$3:$L$1417,10,FALSE())</f>
        <v>28</v>
      </c>
      <c r="L834" s="0" t="n">
        <f aca="false">VLOOKUP($H834,'Raw data'!$A$3:$L$1417,3,FALSE())</f>
        <v>44.79</v>
      </c>
      <c r="M834" s="0" t="n">
        <f aca="false">VLOOKUP($H834,'Raw data'!$A$3:$L$1417,4,FALSE())</f>
        <v>35.03</v>
      </c>
      <c r="N834" s="0" t="n">
        <f aca="false">VLOOKUP($H834,'Raw data'!$A$3:$L$1417,2,FALSE())</f>
        <v>53.63</v>
      </c>
      <c r="O834" s="0" t="n">
        <f aca="false">VLOOKUP($H834,'Raw data'!$A$3:$L$1417,10,FALSE())</f>
        <v>28</v>
      </c>
      <c r="P834" s="0" t="n">
        <f aca="false">VLOOKUP($H834,'Raw data'!$M$3:$N$1243,2,FALSE())</f>
        <v>28.82</v>
      </c>
    </row>
    <row r="835" customFormat="false" ht="12.75" hidden="false" customHeight="false" outlineLevel="0" collapsed="false">
      <c r="A835" s="96" t="n">
        <v>36679</v>
      </c>
      <c r="B835" s="0" t="n">
        <v>84.07</v>
      </c>
      <c r="E835" s="96" t="n">
        <f aca="false">CHOOSE(IF(WEEKDAY(E834+1,2)=6,1,IF(WEEKDAY(E834+1,2)=7,2,3)),IF(ISNUMBER(MATCH(E834+3,$Q$3:$Q$56,0)),E834+4,E834+3),IF(ISNUMBER(MATCH(E834+2,$Q$3:$Q$56,0)),E834+3,E834+2),IF(ISNUMBER(MATCH(E834+1,$Q$3:$Q$56,0)),E834+2,E834+1))</f>
        <v>36923</v>
      </c>
      <c r="F835" s="0" t="n">
        <f aca="false">VLOOKUP(E835,$A$3:$B$1257,2,FALSE())</f>
        <v>53.37</v>
      </c>
      <c r="H835" s="96" t="n">
        <f aca="true">OFFSET($E$3,IF(ISNUMBER(VLOOKUP(OFFSET($E$3,MATCH(H834,$E$3:$E$1028,0),0),$E$3:$F$1067,2,FALSE())),MATCH(H834,$E$3:$E$1028,0),MATCH(H834,$E$3:$E$1028,0)+1),0)</f>
        <v>36942</v>
      </c>
      <c r="I835" s="0" t="n">
        <f aca="false">VLOOKUP(H835,$A$3:$B$1257,2,FALSE())</f>
        <v>51.37</v>
      </c>
      <c r="J835" s="0" t="e">
        <f aca="false">VLOOKUP(H835,'Raw data'!$A$3:$L$1417,5,FALSE())</f>
        <v>#N/A</v>
      </c>
      <c r="K835" s="0" t="n">
        <f aca="false">VLOOKUP($H835,'Raw data'!$A$3:$L$1417,10,FALSE())</f>
        <v>47</v>
      </c>
      <c r="L835" s="0" t="n">
        <f aca="false">VLOOKUP($H835,'Raw data'!$A$3:$L$1417,3,FALSE())</f>
        <v>45</v>
      </c>
      <c r="M835" s="0" t="n">
        <f aca="false">VLOOKUP($H835,'Raw data'!$A$3:$L$1417,4,FALSE())</f>
        <v>37.1</v>
      </c>
      <c r="N835" s="0" t="n">
        <f aca="false">VLOOKUP($H835,'Raw data'!$A$3:$L$1417,2,FALSE())</f>
        <v>51.5</v>
      </c>
      <c r="O835" s="0" t="n">
        <f aca="false">VLOOKUP($H835,'Raw data'!$A$3:$L$1417,10,FALSE())</f>
        <v>47</v>
      </c>
      <c r="P835" s="0" t="n">
        <f aca="false">VLOOKUP($H835,'Raw data'!$M$3:$N$1243,2,FALSE())</f>
        <v>37.1</v>
      </c>
    </row>
    <row r="836" customFormat="false" ht="12.75" hidden="false" customHeight="false" outlineLevel="0" collapsed="false">
      <c r="A836" s="96" t="n">
        <v>36682</v>
      </c>
      <c r="B836" s="0" t="n">
        <v>51.17</v>
      </c>
      <c r="E836" s="96" t="n">
        <f aca="false">CHOOSE(IF(WEEKDAY(E835+1,2)=6,1,IF(WEEKDAY(E835+1,2)=7,2,3)),IF(ISNUMBER(MATCH(E835+3,$Q$3:$Q$56,0)),E835+4,E835+3),IF(ISNUMBER(MATCH(E835+2,$Q$3:$Q$56,0)),E835+3,E835+2),IF(ISNUMBER(MATCH(E835+1,$Q$3:$Q$56,0)),E835+2,E835+1))</f>
        <v>36924</v>
      </c>
      <c r="F836" s="0" t="n">
        <f aca="false">VLOOKUP(E836,$A$3:$B$1257,2,FALSE())</f>
        <v>52.73</v>
      </c>
      <c r="H836" s="96" t="n">
        <f aca="true">OFFSET($E$3,IF(ISNUMBER(VLOOKUP(OFFSET($E$3,MATCH(H835,$E$3:$E$1028,0),0),$E$3:$F$1067,2,FALSE())),MATCH(H835,$E$3:$E$1028,0),MATCH(H835,$E$3:$E$1028,0)+1),0)</f>
        <v>36943</v>
      </c>
      <c r="I836" s="0" t="n">
        <f aca="false">VLOOKUP(H836,$A$3:$B$1257,2,FALSE())</f>
        <v>46.72</v>
      </c>
      <c r="J836" s="0" t="n">
        <f aca="false">VLOOKUP(H836,'Raw data'!$A$3:$L$1417,5,FALSE())</f>
        <v>41.58</v>
      </c>
      <c r="K836" s="0" t="n">
        <f aca="false">VLOOKUP($H836,'Raw data'!$A$3:$L$1417,10,FALSE())</f>
        <v>38.5</v>
      </c>
      <c r="L836" s="0" t="n">
        <f aca="false">VLOOKUP($H836,'Raw data'!$A$3:$L$1417,3,FALSE())</f>
        <v>46.34</v>
      </c>
      <c r="M836" s="0" t="n">
        <f aca="false">VLOOKUP($H836,'Raw data'!$A$3:$L$1417,4,FALSE())</f>
        <v>38.52</v>
      </c>
      <c r="N836" s="0" t="n">
        <f aca="false">VLOOKUP($H836,'Raw data'!$A$3:$L$1417,2,FALSE())</f>
        <v>57.93</v>
      </c>
      <c r="O836" s="0" t="n">
        <f aca="false">VLOOKUP($H836,'Raw data'!$A$3:$L$1417,10,FALSE())</f>
        <v>38.5</v>
      </c>
      <c r="P836" s="0" t="n">
        <f aca="false">VLOOKUP($H836,'Raw data'!$M$3:$N$1243,2,FALSE())</f>
        <v>39.3</v>
      </c>
    </row>
    <row r="837" customFormat="false" ht="12.75" hidden="false" customHeight="false" outlineLevel="0" collapsed="false">
      <c r="A837" s="96" t="n">
        <v>36683</v>
      </c>
      <c r="B837" s="0" t="n">
        <v>45.73</v>
      </c>
      <c r="E837" s="96" t="n">
        <f aca="false">CHOOSE(IF(WEEKDAY(E836+1,2)=6,1,IF(WEEKDAY(E836+1,2)=7,2,3)),IF(ISNUMBER(MATCH(E836+3,$Q$3:$Q$56,0)),E836+4,E836+3),IF(ISNUMBER(MATCH(E836+2,$Q$3:$Q$56,0)),E836+3,E836+2),IF(ISNUMBER(MATCH(E836+1,$Q$3:$Q$56,0)),E836+2,E836+1))</f>
        <v>36927</v>
      </c>
      <c r="F837" s="0" t="n">
        <f aca="false">VLOOKUP(E837,$A$3:$B$1257,2,FALSE())</f>
        <v>58.56</v>
      </c>
      <c r="H837" s="96" t="n">
        <f aca="true">OFFSET($E$3,IF(ISNUMBER(VLOOKUP(OFFSET($E$3,MATCH(H836,$E$3:$E$1028,0),0),$E$3:$F$1067,2,FALSE())),MATCH(H836,$E$3:$E$1028,0),MATCH(H836,$E$3:$E$1028,0)+1),0)</f>
        <v>36944</v>
      </c>
      <c r="I837" s="0" t="n">
        <f aca="false">VLOOKUP(H837,$A$3:$B$1257,2,FALSE())</f>
        <v>52.35</v>
      </c>
      <c r="J837" s="0" t="n">
        <f aca="false">VLOOKUP(H837,'Raw data'!$A$3:$L$1417,5,FALSE())</f>
        <v>39.99</v>
      </c>
      <c r="K837" s="0" t="e">
        <f aca="false">VLOOKUP($H837,'Raw data'!$A$3:$L$1417,10,FALSE())</f>
        <v>#N/A</v>
      </c>
      <c r="L837" s="0" t="n">
        <f aca="false">VLOOKUP($H837,'Raw data'!$A$3:$L$1417,3,FALSE())</f>
        <v>51.2</v>
      </c>
      <c r="M837" s="0" t="n">
        <f aca="false">VLOOKUP($H837,'Raw data'!$A$3:$L$1417,4,FALSE())</f>
        <v>40.91</v>
      </c>
      <c r="N837" s="0" t="n">
        <f aca="false">VLOOKUP($H837,'Raw data'!$A$3:$L$1417,2,FALSE())</f>
        <v>59.39</v>
      </c>
      <c r="O837" s="0" t="e">
        <f aca="false">VLOOKUP($H837,'Raw data'!$A$3:$L$1417,10,FALSE())</f>
        <v>#N/A</v>
      </c>
      <c r="P837" s="0" t="n">
        <f aca="false">VLOOKUP($H837,'Raw data'!$M$3:$N$1243,2,FALSE())</f>
        <v>44.59</v>
      </c>
    </row>
    <row r="838" customFormat="false" ht="12.75" hidden="false" customHeight="false" outlineLevel="0" collapsed="false">
      <c r="A838" s="96" t="n">
        <v>36684</v>
      </c>
      <c r="B838" s="0" t="n">
        <v>54.21</v>
      </c>
      <c r="E838" s="96" t="n">
        <f aca="false">CHOOSE(IF(WEEKDAY(E837+1,2)=6,1,IF(WEEKDAY(E837+1,2)=7,2,3)),IF(ISNUMBER(MATCH(E837+3,$Q$3:$Q$56,0)),E837+4,E837+3),IF(ISNUMBER(MATCH(E837+2,$Q$3:$Q$56,0)),E837+3,E837+2),IF(ISNUMBER(MATCH(E837+1,$Q$3:$Q$56,0)),E837+2,E837+1))</f>
        <v>36928</v>
      </c>
      <c r="F838" s="0" t="n">
        <f aca="false">VLOOKUP(E838,$A$3:$B$1257,2,FALSE())</f>
        <v>51.31</v>
      </c>
      <c r="H838" s="96" t="n">
        <f aca="true">OFFSET($E$3,IF(ISNUMBER(VLOOKUP(OFFSET($E$3,MATCH(H837,$E$3:$E$1028,0),0),$E$3:$F$1067,2,FALSE())),MATCH(H837,$E$3:$E$1028,0),MATCH(H837,$E$3:$E$1028,0)+1),0)</f>
        <v>36945</v>
      </c>
      <c r="I838" s="0" t="n">
        <f aca="false">VLOOKUP(H838,$A$3:$B$1257,2,FALSE())</f>
        <v>46.8</v>
      </c>
      <c r="J838" s="0" t="n">
        <f aca="false">VLOOKUP(H838,'Raw data'!$A$3:$L$1417,5,FALSE())</f>
        <v>35.46</v>
      </c>
      <c r="K838" s="0" t="n">
        <f aca="false">VLOOKUP($H838,'Raw data'!$A$3:$L$1417,10,FALSE())</f>
        <v>40</v>
      </c>
      <c r="L838" s="0" t="n">
        <f aca="false">VLOOKUP($H838,'Raw data'!$A$3:$L$1417,3,FALSE())</f>
        <v>46.55</v>
      </c>
      <c r="M838" s="0" t="n">
        <f aca="false">VLOOKUP($H838,'Raw data'!$A$3:$L$1417,4,FALSE())</f>
        <v>38.78</v>
      </c>
      <c r="N838" s="0" t="n">
        <f aca="false">VLOOKUP($H838,'Raw data'!$A$3:$L$1417,2,FALSE())</f>
        <v>54.42</v>
      </c>
      <c r="O838" s="0" t="n">
        <f aca="false">VLOOKUP($H838,'Raw data'!$A$3:$L$1417,10,FALSE())</f>
        <v>40</v>
      </c>
      <c r="P838" s="0" t="n">
        <f aca="false">VLOOKUP($H838,'Raw data'!$M$3:$N$1243,2,FALSE())</f>
        <v>38</v>
      </c>
    </row>
    <row r="839" customFormat="false" ht="12.75" hidden="false" customHeight="false" outlineLevel="0" collapsed="false">
      <c r="A839" s="96" t="n">
        <v>36685</v>
      </c>
      <c r="B839" s="0" t="n">
        <v>48.55</v>
      </c>
      <c r="E839" s="96" t="n">
        <f aca="false">CHOOSE(IF(WEEKDAY(E838+1,2)=6,1,IF(WEEKDAY(E838+1,2)=7,2,3)),IF(ISNUMBER(MATCH(E838+3,$Q$3:$Q$56,0)),E838+4,E838+3),IF(ISNUMBER(MATCH(E838+2,$Q$3:$Q$56,0)),E838+3,E838+2),IF(ISNUMBER(MATCH(E838+1,$Q$3:$Q$56,0)),E838+2,E838+1))</f>
        <v>36929</v>
      </c>
      <c r="F839" s="0" t="n">
        <f aca="false">VLOOKUP(E839,$A$3:$B$1257,2,FALSE())</f>
        <v>51.18</v>
      </c>
      <c r="H839" s="96" t="n">
        <f aca="true">OFFSET($E$3,IF(ISNUMBER(VLOOKUP(OFFSET($E$3,MATCH(H838,$E$3:$E$1028,0),0),$E$3:$F$1067,2,FALSE())),MATCH(H838,$E$3:$E$1028,0),MATCH(H838,$E$3:$E$1028,0)+1),0)</f>
        <v>36948</v>
      </c>
      <c r="I839" s="0" t="n">
        <f aca="false">VLOOKUP(H839,$A$3:$B$1257,2,FALSE())</f>
        <v>47.03</v>
      </c>
      <c r="J839" s="0" t="n">
        <f aca="false">VLOOKUP(H839,'Raw data'!$A$3:$L$1417,5,FALSE())</f>
        <v>38.13</v>
      </c>
      <c r="K839" s="0" t="n">
        <f aca="false">VLOOKUP($H839,'Raw data'!$A$3:$L$1417,10,FALSE())</f>
        <v>37.75</v>
      </c>
      <c r="L839" s="0" t="n">
        <f aca="false">VLOOKUP($H839,'Raw data'!$A$3:$L$1417,3,FALSE())</f>
        <v>46.5</v>
      </c>
      <c r="M839" s="0" t="n">
        <f aca="false">VLOOKUP($H839,'Raw data'!$A$3:$L$1417,4,FALSE())</f>
        <v>38.12</v>
      </c>
      <c r="N839" s="0" t="n">
        <f aca="false">VLOOKUP($H839,'Raw data'!$A$3:$L$1417,2,FALSE())</f>
        <v>54.67</v>
      </c>
      <c r="O839" s="0" t="n">
        <f aca="false">VLOOKUP($H839,'Raw data'!$A$3:$L$1417,10,FALSE())</f>
        <v>37.75</v>
      </c>
      <c r="P839" s="0" t="n">
        <f aca="false">VLOOKUP($H839,'Raw data'!$M$3:$N$1243,2,FALSE())</f>
        <v>38.18</v>
      </c>
    </row>
    <row r="840" customFormat="false" ht="12.75" hidden="false" customHeight="false" outlineLevel="0" collapsed="false">
      <c r="A840" s="96" t="n">
        <v>36686</v>
      </c>
      <c r="B840" s="0" t="n">
        <v>71.05</v>
      </c>
      <c r="E840" s="96" t="n">
        <f aca="false">CHOOSE(IF(WEEKDAY(E839+1,2)=6,1,IF(WEEKDAY(E839+1,2)=7,2,3)),IF(ISNUMBER(MATCH(E839+3,$Q$3:$Q$56,0)),E839+4,E839+3),IF(ISNUMBER(MATCH(E839+2,$Q$3:$Q$56,0)),E839+3,E839+2),IF(ISNUMBER(MATCH(E839+1,$Q$3:$Q$56,0)),E839+2,E839+1))</f>
        <v>36930</v>
      </c>
      <c r="F840" s="0" t="n">
        <f aca="false">VLOOKUP(E840,$A$3:$B$1257,2,FALSE())</f>
        <v>50.79</v>
      </c>
      <c r="H840" s="96" t="n">
        <f aca="true">OFFSET($E$3,IF(ISNUMBER(VLOOKUP(OFFSET($E$3,MATCH(H839,$E$3:$E$1028,0),0),$E$3:$F$1067,2,FALSE())),MATCH(H839,$E$3:$E$1028,0),MATCH(H839,$E$3:$E$1028,0)+1),0)</f>
        <v>36949</v>
      </c>
      <c r="I840" s="0" t="n">
        <f aca="false">VLOOKUP(H840,$A$3:$B$1257,2,FALSE())</f>
        <v>47.95</v>
      </c>
      <c r="J840" s="0" t="n">
        <f aca="false">VLOOKUP(H840,'Raw data'!$A$3:$L$1417,5,FALSE())</f>
        <v>39.19</v>
      </c>
      <c r="K840" s="0" t="n">
        <f aca="false">VLOOKUP($H840,'Raw data'!$A$3:$L$1417,10,FALSE())</f>
        <v>39.25</v>
      </c>
      <c r="L840" s="0" t="n">
        <f aca="false">VLOOKUP($H840,'Raw data'!$A$3:$L$1417,3,FALSE())</f>
        <v>54</v>
      </c>
      <c r="M840" s="0" t="n">
        <f aca="false">VLOOKUP($H840,'Raw data'!$A$3:$L$1417,4,FALSE())</f>
        <v>42.87</v>
      </c>
      <c r="N840" s="0" t="e">
        <f aca="false">VLOOKUP($H840,'Raw data'!$A$3:$L$1417,2,FALSE())</f>
        <v>#N/A</v>
      </c>
      <c r="O840" s="0" t="n">
        <f aca="false">VLOOKUP($H840,'Raw data'!$A$3:$L$1417,10,FALSE())</f>
        <v>39.25</v>
      </c>
      <c r="P840" s="0" t="n">
        <f aca="false">VLOOKUP($H840,'Raw data'!$M$3:$N$1243,2,FALSE())</f>
        <v>42.07</v>
      </c>
    </row>
    <row r="841" customFormat="false" ht="12.75" hidden="false" customHeight="false" outlineLevel="0" collapsed="false">
      <c r="A841" s="96" t="n">
        <v>36689</v>
      </c>
      <c r="B841" s="0" t="n">
        <v>72.77</v>
      </c>
      <c r="E841" s="96" t="n">
        <f aca="false">CHOOSE(IF(WEEKDAY(E840+1,2)=6,1,IF(WEEKDAY(E840+1,2)=7,2,3)),IF(ISNUMBER(MATCH(E840+3,$Q$3:$Q$56,0)),E840+4,E840+3),IF(ISNUMBER(MATCH(E840+2,$Q$3:$Q$56,0)),E840+3,E840+2),IF(ISNUMBER(MATCH(E840+1,$Q$3:$Q$56,0)),E840+2,E840+1))</f>
        <v>36931</v>
      </c>
      <c r="F841" s="0" t="n">
        <f aca="false">VLOOKUP(E841,$A$3:$B$1257,2,FALSE())</f>
        <v>49.04</v>
      </c>
      <c r="H841" s="96" t="n">
        <f aca="true">OFFSET($E$3,IF(ISNUMBER(VLOOKUP(OFFSET($E$3,MATCH(H840,$E$3:$E$1028,0),0),$E$3:$F$1067,2,FALSE())),MATCH(H840,$E$3:$E$1028,0),MATCH(H840,$E$3:$E$1028,0)+1),0)</f>
        <v>36950</v>
      </c>
      <c r="I841" s="0" t="n">
        <f aca="false">VLOOKUP(H841,$A$3:$B$1257,2,FALSE())</f>
        <v>50.32</v>
      </c>
      <c r="J841" s="0" t="n">
        <f aca="false">VLOOKUP(H841,'Raw data'!$A$3:$L$1417,5,FALSE())</f>
        <v>45.17</v>
      </c>
      <c r="K841" s="0" t="n">
        <f aca="false">VLOOKUP($H841,'Raw data'!$A$3:$L$1417,10,FALSE())</f>
        <v>44.25</v>
      </c>
      <c r="L841" s="0" t="n">
        <f aca="false">VLOOKUP($H841,'Raw data'!$A$3:$L$1417,3,FALSE())</f>
        <v>56.34</v>
      </c>
      <c r="M841" s="0" t="n">
        <f aca="false">VLOOKUP($H841,'Raw data'!$A$3:$L$1417,4,FALSE())</f>
        <v>45.63</v>
      </c>
      <c r="N841" s="0" t="n">
        <f aca="false">VLOOKUP($H841,'Raw data'!$A$3:$L$1417,2,FALSE())</f>
        <v>58.39</v>
      </c>
      <c r="O841" s="0" t="n">
        <f aca="false">VLOOKUP($H841,'Raw data'!$A$3:$L$1417,10,FALSE())</f>
        <v>44.25</v>
      </c>
      <c r="P841" s="0" t="n">
        <f aca="false">VLOOKUP($H841,'Raw data'!$M$3:$N$1243,2,FALSE())</f>
        <v>49.06</v>
      </c>
    </row>
    <row r="842" customFormat="false" ht="12.75" hidden="false" customHeight="false" outlineLevel="0" collapsed="false">
      <c r="A842" s="96" t="n">
        <v>36690</v>
      </c>
      <c r="B842" s="0" t="n">
        <v>46.47</v>
      </c>
      <c r="E842" s="96" t="n">
        <f aca="false">CHOOSE(IF(WEEKDAY(E841+1,2)=6,1,IF(WEEKDAY(E841+1,2)=7,2,3)),IF(ISNUMBER(MATCH(E841+3,$Q$3:$Q$56,0)),E841+4,E841+3),IF(ISNUMBER(MATCH(E841+2,$Q$3:$Q$56,0)),E841+3,E841+2),IF(ISNUMBER(MATCH(E841+1,$Q$3:$Q$56,0)),E841+2,E841+1))</f>
        <v>36934</v>
      </c>
      <c r="F842" s="0" t="n">
        <f aca="false">VLOOKUP(E842,$A$3:$B$1257,2,FALSE())</f>
        <v>54.66</v>
      </c>
      <c r="H842" s="96" t="n">
        <f aca="true">OFFSET($E$3,IF(ISNUMBER(VLOOKUP(OFFSET($E$3,MATCH(H841,$E$3:$E$1028,0),0),$E$3:$F$1067,2,FALSE())),MATCH(H841,$E$3:$E$1028,0),MATCH(H841,$E$3:$E$1028,0)+1),0)</f>
        <v>36951</v>
      </c>
      <c r="I842" s="0" t="n">
        <f aca="false">VLOOKUP(H842,$A$3:$B$1257,2,FALSE())</f>
        <v>51.92</v>
      </c>
      <c r="J842" s="0" t="n">
        <f aca="false">VLOOKUP(H842,'Raw data'!$A$3:$L$1417,5,FALSE())</f>
        <v>42.15</v>
      </c>
      <c r="K842" s="0" t="n">
        <f aca="false">VLOOKUP($H842,'Raw data'!$A$3:$L$1417,10,FALSE())</f>
        <v>43.67</v>
      </c>
      <c r="L842" s="0" t="n">
        <f aca="false">VLOOKUP($H842,'Raw data'!$A$3:$L$1417,3,FALSE())</f>
        <v>59.56</v>
      </c>
      <c r="M842" s="0" t="n">
        <f aca="false">VLOOKUP($H842,'Raw data'!$A$3:$L$1417,4,FALSE())</f>
        <v>48.54</v>
      </c>
      <c r="N842" s="0" t="n">
        <f aca="false">VLOOKUP($H842,'Raw data'!$A$3:$L$1417,2,FALSE())</f>
        <v>61.5</v>
      </c>
      <c r="O842" s="0" t="n">
        <f aca="false">VLOOKUP($H842,'Raw data'!$A$3:$L$1417,10,FALSE())</f>
        <v>43.67</v>
      </c>
      <c r="P842" s="0" t="n">
        <f aca="false">VLOOKUP($H842,'Raw data'!$M$3:$N$1243,2,FALSE())</f>
        <v>46.52</v>
      </c>
    </row>
    <row r="843" customFormat="false" ht="12.75" hidden="false" customHeight="false" outlineLevel="0" collapsed="false">
      <c r="A843" s="96" t="n">
        <v>36691</v>
      </c>
      <c r="B843" s="0" t="n">
        <v>46.19</v>
      </c>
      <c r="E843" s="96" t="n">
        <f aca="false">CHOOSE(IF(WEEKDAY(E842+1,2)=6,1,IF(WEEKDAY(E842+1,2)=7,2,3)),IF(ISNUMBER(MATCH(E842+3,$Q$3:$Q$56,0)),E842+4,E842+3),IF(ISNUMBER(MATCH(E842+2,$Q$3:$Q$56,0)),E842+3,E842+2),IF(ISNUMBER(MATCH(E842+1,$Q$3:$Q$56,0)),E842+2,E842+1))</f>
        <v>36935</v>
      </c>
      <c r="F843" s="0" t="n">
        <f aca="false">VLOOKUP(E843,$A$3:$B$1257,2,FALSE())</f>
        <v>49.65</v>
      </c>
      <c r="H843" s="96" t="n">
        <f aca="true">OFFSET($E$3,IF(ISNUMBER(VLOOKUP(OFFSET($E$3,MATCH(H842,$E$3:$E$1028,0),0),$E$3:$F$1067,2,FALSE())),MATCH(H842,$E$3:$E$1028,0),MATCH(H842,$E$3:$E$1028,0)+1),0)</f>
        <v>36952</v>
      </c>
      <c r="I843" s="0" t="n">
        <f aca="false">VLOOKUP(H843,$A$3:$B$1257,2,FALSE())</f>
        <v>48.88</v>
      </c>
      <c r="J843" s="0" t="n">
        <f aca="false">VLOOKUP(H843,'Raw data'!$A$3:$L$1417,5,FALSE())</f>
        <v>36.9</v>
      </c>
      <c r="K843" s="0" t="n">
        <f aca="false">VLOOKUP($H843,'Raw data'!$A$3:$L$1417,10,FALSE())</f>
        <v>38.75</v>
      </c>
      <c r="L843" s="0" t="n">
        <f aca="false">VLOOKUP($H843,'Raw data'!$A$3:$L$1417,3,FALSE())</f>
        <v>54.28</v>
      </c>
      <c r="M843" s="0" t="n">
        <f aca="false">VLOOKUP($H843,'Raw data'!$A$3:$L$1417,4,FALSE())</f>
        <v>42.1</v>
      </c>
      <c r="N843" s="0" t="n">
        <f aca="false">VLOOKUP($H843,'Raw data'!$A$3:$L$1417,2,FALSE())</f>
        <v>56.53</v>
      </c>
      <c r="O843" s="0" t="n">
        <f aca="false">VLOOKUP($H843,'Raw data'!$A$3:$L$1417,10,FALSE())</f>
        <v>38.75</v>
      </c>
      <c r="P843" s="0" t="n">
        <f aca="false">VLOOKUP($H843,'Raw data'!$M$3:$N$1243,2,FALSE())</f>
        <v>38.85</v>
      </c>
    </row>
    <row r="844" customFormat="false" ht="12.75" hidden="false" customHeight="false" outlineLevel="0" collapsed="false">
      <c r="A844" s="96" t="n">
        <v>36692</v>
      </c>
      <c r="B844" s="0" t="n">
        <v>48.98</v>
      </c>
      <c r="E844" s="96" t="n">
        <f aca="false">CHOOSE(IF(WEEKDAY(E843+1,2)=6,1,IF(WEEKDAY(E843+1,2)=7,2,3)),IF(ISNUMBER(MATCH(E843+3,$Q$3:$Q$56,0)),E843+4,E843+3),IF(ISNUMBER(MATCH(E843+2,$Q$3:$Q$56,0)),E843+3,E843+2),IF(ISNUMBER(MATCH(E843+1,$Q$3:$Q$56,0)),E843+2,E843+1))</f>
        <v>36936</v>
      </c>
      <c r="F844" s="0" t="n">
        <f aca="false">VLOOKUP(E844,$A$3:$B$1257,2,FALSE())</f>
        <v>47.17</v>
      </c>
      <c r="H844" s="96" t="n">
        <f aca="true">OFFSET($E$3,IF(ISNUMBER(VLOOKUP(OFFSET($E$3,MATCH(H843,$E$3:$E$1028,0),0),$E$3:$F$1067,2,FALSE())),MATCH(H843,$E$3:$E$1028,0),MATCH(H843,$E$3:$E$1028,0)+1),0)</f>
        <v>36955</v>
      </c>
      <c r="I844" s="0" t="n">
        <f aca="false">VLOOKUP(H844,$A$3:$B$1257,2,FALSE())</f>
        <v>50.48</v>
      </c>
      <c r="J844" s="0" t="n">
        <f aca="false">VLOOKUP(H844,'Raw data'!$A$3:$L$1417,5,FALSE())</f>
        <v>39.27</v>
      </c>
      <c r="K844" s="0" t="n">
        <f aca="false">VLOOKUP($H844,'Raw data'!$A$3:$L$1417,10,FALSE())</f>
        <v>54</v>
      </c>
      <c r="L844" s="0" t="n">
        <f aca="false">VLOOKUP($H844,'Raw data'!$A$3:$L$1417,3,FALSE())</f>
        <v>55.04</v>
      </c>
      <c r="M844" s="0" t="n">
        <f aca="false">VLOOKUP($H844,'Raw data'!$A$3:$L$1417,4,FALSE())</f>
        <v>45.16</v>
      </c>
      <c r="N844" s="0" t="e">
        <f aca="false">VLOOKUP($H844,'Raw data'!$A$3:$L$1417,2,FALSE())</f>
        <v>#N/A</v>
      </c>
      <c r="O844" s="0" t="n">
        <f aca="false">VLOOKUP($H844,'Raw data'!$A$3:$L$1417,10,FALSE())</f>
        <v>54</v>
      </c>
      <c r="P844" s="0" t="n">
        <f aca="false">VLOOKUP($H844,'Raw data'!$M$3:$N$1243,2,FALSE())</f>
        <v>44.15</v>
      </c>
    </row>
    <row r="845" customFormat="false" ht="12.75" hidden="false" customHeight="false" outlineLevel="0" collapsed="false">
      <c r="A845" s="96" t="n">
        <v>36693</v>
      </c>
      <c r="B845" s="0" t="n">
        <v>94.88</v>
      </c>
      <c r="E845" s="96" t="n">
        <f aca="false">CHOOSE(IF(WEEKDAY(E844+1,2)=6,1,IF(WEEKDAY(E844+1,2)=7,2,3)),IF(ISNUMBER(MATCH(E844+3,$Q$3:$Q$56,0)),E844+4,E844+3),IF(ISNUMBER(MATCH(E844+2,$Q$3:$Q$56,0)),E844+3,E844+2),IF(ISNUMBER(MATCH(E844+1,$Q$3:$Q$56,0)),E844+2,E844+1))</f>
        <v>36937</v>
      </c>
      <c r="F845" s="0" t="n">
        <f aca="false">VLOOKUP(E845,$A$3:$B$1257,2,FALSE())</f>
        <v>47.55</v>
      </c>
      <c r="H845" s="96" t="n">
        <f aca="true">OFFSET($E$3,IF(ISNUMBER(VLOOKUP(OFFSET($E$3,MATCH(H844,$E$3:$E$1028,0),0),$E$3:$F$1067,2,FALSE())),MATCH(H844,$E$3:$E$1028,0),MATCH(H844,$E$3:$E$1028,0)+1),0)</f>
        <v>36956</v>
      </c>
      <c r="I845" s="0" t="n">
        <f aca="false">VLOOKUP(H845,$A$3:$B$1257,2,FALSE())</f>
        <v>53.23</v>
      </c>
      <c r="J845" s="0" t="n">
        <f aca="false">VLOOKUP(H845,'Raw data'!$A$3:$L$1417,5,FALSE())</f>
        <v>50.92</v>
      </c>
      <c r="K845" s="0" t="n">
        <f aca="false">VLOOKUP($H845,'Raw data'!$A$3:$L$1417,10,FALSE())</f>
        <v>55</v>
      </c>
      <c r="L845" s="0" t="n">
        <f aca="false">VLOOKUP($H845,'Raw data'!$A$3:$L$1417,3,FALSE())</f>
        <v>57.5</v>
      </c>
      <c r="M845" s="0" t="n">
        <f aca="false">VLOOKUP($H845,'Raw data'!$A$3:$L$1417,4,FALSE())</f>
        <v>46.47</v>
      </c>
      <c r="N845" s="0" t="n">
        <f aca="false">VLOOKUP($H845,'Raw data'!$A$3:$L$1417,2,FALSE())</f>
        <v>60.25</v>
      </c>
      <c r="O845" s="0" t="n">
        <f aca="false">VLOOKUP($H845,'Raw data'!$A$3:$L$1417,10,FALSE())</f>
        <v>55</v>
      </c>
      <c r="P845" s="0" t="n">
        <f aca="false">VLOOKUP($H845,'Raw data'!$M$3:$N$1243,2,FALSE())</f>
        <v>50.31</v>
      </c>
    </row>
    <row r="846" customFormat="false" ht="12.75" hidden="false" customHeight="false" outlineLevel="0" collapsed="false">
      <c r="A846" s="96" t="n">
        <v>36694</v>
      </c>
      <c r="B846" s="0" t="n">
        <v>55</v>
      </c>
      <c r="E846" s="96" t="n">
        <f aca="false">CHOOSE(IF(WEEKDAY(E845+1,2)=6,1,IF(WEEKDAY(E845+1,2)=7,2,3)),IF(ISNUMBER(MATCH(E845+3,$Q$3:$Q$56,0)),E845+4,E845+3),IF(ISNUMBER(MATCH(E845+2,$Q$3:$Q$56,0)),E845+3,E845+2),IF(ISNUMBER(MATCH(E845+1,$Q$3:$Q$56,0)),E845+2,E845+1))</f>
        <v>36938</v>
      </c>
      <c r="F846" s="0" t="n">
        <f aca="false">VLOOKUP(E846,$A$3:$B$1257,2,FALSE())</f>
        <v>48.03</v>
      </c>
      <c r="H846" s="96" t="n">
        <f aca="true">OFFSET($E$3,IF(ISNUMBER(VLOOKUP(OFFSET($E$3,MATCH(H845,$E$3:$E$1028,0),0),$E$3:$F$1067,2,FALSE())),MATCH(H845,$E$3:$E$1028,0),MATCH(H845,$E$3:$E$1028,0)+1),0)</f>
        <v>36957</v>
      </c>
      <c r="I846" s="0" t="n">
        <f aca="false">VLOOKUP(H846,$A$3:$B$1257,2,FALSE())</f>
        <v>57.3</v>
      </c>
      <c r="J846" s="0" t="n">
        <f aca="false">VLOOKUP(H846,'Raw data'!$A$3:$L$1417,5,FALSE())</f>
        <v>54.77</v>
      </c>
      <c r="K846" s="0" t="n">
        <f aca="false">VLOOKUP($H846,'Raw data'!$A$3:$L$1417,10,FALSE())</f>
        <v>63</v>
      </c>
      <c r="L846" s="0" t="n">
        <f aca="false">VLOOKUP($H846,'Raw data'!$A$3:$L$1417,3,FALSE())</f>
        <v>56.63</v>
      </c>
      <c r="M846" s="0" t="n">
        <f aca="false">VLOOKUP($H846,'Raw data'!$A$3:$L$1417,4,FALSE())</f>
        <v>45.18</v>
      </c>
      <c r="N846" s="0" t="n">
        <f aca="false">VLOOKUP($H846,'Raw data'!$A$3:$L$1417,2,FALSE())</f>
        <v>58.07</v>
      </c>
      <c r="O846" s="0" t="n">
        <f aca="false">VLOOKUP($H846,'Raw data'!$A$3:$L$1417,10,FALSE())</f>
        <v>63</v>
      </c>
      <c r="P846" s="0" t="n">
        <f aca="false">VLOOKUP($H846,'Raw data'!$M$3:$N$1243,2,FALSE())</f>
        <v>53.92</v>
      </c>
    </row>
    <row r="847" customFormat="false" ht="12.75" hidden="false" customHeight="false" outlineLevel="0" collapsed="false">
      <c r="A847" s="96" t="n">
        <v>36696</v>
      </c>
      <c r="B847" s="0" t="n">
        <v>49.14</v>
      </c>
      <c r="E847" s="96" t="n">
        <f aca="false">CHOOSE(IF(WEEKDAY(E846+1,2)=6,1,IF(WEEKDAY(E846+1,2)=7,2,3)),IF(ISNUMBER(MATCH(E846+3,$Q$3:$Q$56,0)),E846+4,E846+3),IF(ISNUMBER(MATCH(E846+2,$Q$3:$Q$56,0)),E846+3,E846+2),IF(ISNUMBER(MATCH(E846+1,$Q$3:$Q$56,0)),E846+2,E846+1))</f>
        <v>36941</v>
      </c>
      <c r="F847" s="0" t="e">
        <f aca="false">VLOOKUP(E847,$A$3:$B$1257,2,FALSE())</f>
        <v>#N/A</v>
      </c>
      <c r="H847" s="96" t="n">
        <f aca="true">OFFSET($E$3,IF(ISNUMBER(VLOOKUP(OFFSET($E$3,MATCH(H846,$E$3:$E$1028,0),0),$E$3:$F$1067,2,FALSE())),MATCH(H846,$E$3:$E$1028,0),MATCH(H846,$E$3:$E$1028,0)+1),0)</f>
        <v>36958</v>
      </c>
      <c r="I847" s="0" t="n">
        <f aca="false">VLOOKUP(H847,$A$3:$B$1257,2,FALSE())</f>
        <v>57.23</v>
      </c>
      <c r="J847" s="0" t="n">
        <f aca="false">VLOOKUP(H847,'Raw data'!$A$3:$L$1417,5,FALSE())</f>
        <v>43.15</v>
      </c>
      <c r="K847" s="0" t="n">
        <f aca="false">VLOOKUP($H847,'Raw data'!$A$3:$L$1417,10,FALSE())</f>
        <v>48</v>
      </c>
      <c r="L847" s="0" t="e">
        <f aca="false">VLOOKUP($H847,'Raw data'!$A$3:$L$1417,3,FALSE())</f>
        <v>#N/A</v>
      </c>
      <c r="M847" s="0" t="n">
        <f aca="false">VLOOKUP($H847,'Raw data'!$A$3:$L$1417,4,FALSE())</f>
        <v>41.07</v>
      </c>
      <c r="N847" s="0" t="e">
        <f aca="false">VLOOKUP($H847,'Raw data'!$A$3:$L$1417,2,FALSE())</f>
        <v>#N/A</v>
      </c>
      <c r="O847" s="0" t="n">
        <f aca="false">VLOOKUP($H847,'Raw data'!$A$3:$L$1417,10,FALSE())</f>
        <v>48</v>
      </c>
      <c r="P847" s="0" t="n">
        <f aca="false">VLOOKUP($H847,'Raw data'!$M$3:$N$1243,2,FALSE())</f>
        <v>45.13</v>
      </c>
    </row>
    <row r="848" customFormat="false" ht="12.75" hidden="false" customHeight="false" outlineLevel="0" collapsed="false">
      <c r="A848" s="96" t="n">
        <v>36697</v>
      </c>
      <c r="B848" s="0" t="n">
        <v>49.93</v>
      </c>
      <c r="E848" s="96" t="n">
        <f aca="false">CHOOSE(IF(WEEKDAY(E847+1,2)=6,1,IF(WEEKDAY(E847+1,2)=7,2,3)),IF(ISNUMBER(MATCH(E847+3,$Q$3:$Q$56,0)),E847+4,E847+3),IF(ISNUMBER(MATCH(E847+2,$Q$3:$Q$56,0)),E847+3,E847+2),IF(ISNUMBER(MATCH(E847+1,$Q$3:$Q$56,0)),E847+2,E847+1))</f>
        <v>36942</v>
      </c>
      <c r="F848" s="0" t="n">
        <f aca="false">VLOOKUP(E848,$A$3:$B$1257,2,FALSE())</f>
        <v>51.37</v>
      </c>
      <c r="H848" s="96" t="n">
        <f aca="true">OFFSET($E$3,IF(ISNUMBER(VLOOKUP(OFFSET($E$3,MATCH(H847,$E$3:$E$1028,0),0),$E$3:$F$1067,2,FALSE())),MATCH(H847,$E$3:$E$1028,0),MATCH(H847,$E$3:$E$1028,0)+1),0)</f>
        <v>36959</v>
      </c>
      <c r="I848" s="0" t="n">
        <f aca="false">VLOOKUP(H848,$A$3:$B$1257,2,FALSE())</f>
        <v>53.01</v>
      </c>
      <c r="J848" s="0" t="n">
        <f aca="false">VLOOKUP(H848,'Raw data'!$A$3:$L$1417,5,FALSE())</f>
        <v>40.65</v>
      </c>
      <c r="K848" s="0" t="n">
        <f aca="false">VLOOKUP($H848,'Raw data'!$A$3:$L$1417,10,FALSE())</f>
        <v>42.25</v>
      </c>
      <c r="L848" s="0" t="n">
        <f aca="false">VLOOKUP($H848,'Raw data'!$A$3:$L$1417,3,FALSE())</f>
        <v>51.26</v>
      </c>
      <c r="M848" s="0" t="n">
        <f aca="false">VLOOKUP($H848,'Raw data'!$A$3:$L$1417,4,FALSE())</f>
        <v>42.06</v>
      </c>
      <c r="N848" s="0" t="e">
        <f aca="false">VLOOKUP($H848,'Raw data'!$A$3:$L$1417,2,FALSE())</f>
        <v>#N/A</v>
      </c>
      <c r="O848" s="0" t="n">
        <f aca="false">VLOOKUP($H848,'Raw data'!$A$3:$L$1417,10,FALSE())</f>
        <v>42.25</v>
      </c>
      <c r="P848" s="0" t="n">
        <f aca="false">VLOOKUP($H848,'Raw data'!$M$3:$N$1243,2,FALSE())</f>
        <v>42.41</v>
      </c>
    </row>
    <row r="849" customFormat="false" ht="12.75" hidden="false" customHeight="false" outlineLevel="0" collapsed="false">
      <c r="A849" s="96" t="n">
        <v>36698</v>
      </c>
      <c r="B849" s="0" t="n">
        <v>48.56</v>
      </c>
      <c r="E849" s="96" t="n">
        <f aca="false">CHOOSE(IF(WEEKDAY(E848+1,2)=6,1,IF(WEEKDAY(E848+1,2)=7,2,3)),IF(ISNUMBER(MATCH(E848+3,$Q$3:$Q$56,0)),E848+4,E848+3),IF(ISNUMBER(MATCH(E848+2,$Q$3:$Q$56,0)),E848+3,E848+2),IF(ISNUMBER(MATCH(E848+1,$Q$3:$Q$56,0)),E848+2,E848+1))</f>
        <v>36943</v>
      </c>
      <c r="F849" s="0" t="n">
        <f aca="false">VLOOKUP(E849,$A$3:$B$1257,2,FALSE())</f>
        <v>46.72</v>
      </c>
      <c r="H849" s="96" t="n">
        <f aca="true">OFFSET($E$3,IF(ISNUMBER(VLOOKUP(OFFSET($E$3,MATCH(H848,$E$3:$E$1028,0),0),$E$3:$F$1067,2,FALSE())),MATCH(H848,$E$3:$E$1028,0),MATCH(H848,$E$3:$E$1028,0)+1),0)</f>
        <v>36962</v>
      </c>
      <c r="I849" s="0" t="n">
        <f aca="false">VLOOKUP(H849,$A$3:$B$1257,2,FALSE())</f>
        <v>53.36</v>
      </c>
      <c r="J849" s="0" t="n">
        <f aca="false">VLOOKUP(H849,'Raw data'!$A$3:$L$1417,5,FALSE())</f>
        <v>34.25</v>
      </c>
      <c r="K849" s="0" t="n">
        <f aca="false">VLOOKUP($H849,'Raw data'!$A$3:$L$1417,10,FALSE())</f>
        <v>35.75</v>
      </c>
      <c r="L849" s="0" t="n">
        <f aca="false">VLOOKUP($H849,'Raw data'!$A$3:$L$1417,3,FALSE())</f>
        <v>53.94</v>
      </c>
      <c r="M849" s="0" t="n">
        <f aca="false">VLOOKUP($H849,'Raw data'!$A$3:$L$1417,4,FALSE())</f>
        <v>41.29</v>
      </c>
      <c r="N849" s="0" t="e">
        <f aca="false">VLOOKUP($H849,'Raw data'!$A$3:$L$1417,2,FALSE())</f>
        <v>#N/A</v>
      </c>
      <c r="O849" s="0" t="n">
        <f aca="false">VLOOKUP($H849,'Raw data'!$A$3:$L$1417,10,FALSE())</f>
        <v>35.75</v>
      </c>
      <c r="P849" s="0" t="n">
        <f aca="false">VLOOKUP($H849,'Raw data'!$M$3:$N$1243,2,FALSE())</f>
        <v>42.29</v>
      </c>
    </row>
    <row r="850" customFormat="false" ht="12.75" hidden="false" customHeight="false" outlineLevel="0" collapsed="false">
      <c r="A850" s="96" t="n">
        <v>36699</v>
      </c>
      <c r="B850" s="0" t="n">
        <v>59.58</v>
      </c>
      <c r="E850" s="96" t="n">
        <f aca="false">CHOOSE(IF(WEEKDAY(E849+1,2)=6,1,IF(WEEKDAY(E849+1,2)=7,2,3)),IF(ISNUMBER(MATCH(E849+3,$Q$3:$Q$56,0)),E849+4,E849+3),IF(ISNUMBER(MATCH(E849+2,$Q$3:$Q$56,0)),E849+3,E849+2),IF(ISNUMBER(MATCH(E849+1,$Q$3:$Q$56,0)),E849+2,E849+1))</f>
        <v>36944</v>
      </c>
      <c r="F850" s="0" t="n">
        <f aca="false">VLOOKUP(E850,$A$3:$B$1257,2,FALSE())</f>
        <v>52.35</v>
      </c>
      <c r="H850" s="96" t="n">
        <f aca="true">OFFSET($E$3,IF(ISNUMBER(VLOOKUP(OFFSET($E$3,MATCH(H849,$E$3:$E$1028,0),0),$E$3:$F$1067,2,FALSE())),MATCH(H849,$E$3:$E$1028,0),MATCH(H849,$E$3:$E$1028,0)+1),0)</f>
        <v>36963</v>
      </c>
      <c r="I850" s="0" t="n">
        <f aca="false">VLOOKUP(H850,$A$3:$B$1257,2,FALSE())</f>
        <v>54.66</v>
      </c>
      <c r="J850" s="0" t="n">
        <f aca="false">VLOOKUP(H850,'Raw data'!$A$3:$L$1417,5,FALSE())</f>
        <v>30.35</v>
      </c>
      <c r="K850" s="0" t="n">
        <f aca="false">VLOOKUP($H850,'Raw data'!$A$3:$L$1417,10,FALSE())</f>
        <v>32.67</v>
      </c>
      <c r="L850" s="0" t="n">
        <f aca="false">VLOOKUP($H850,'Raw data'!$A$3:$L$1417,3,FALSE())</f>
        <v>58.23</v>
      </c>
      <c r="M850" s="0" t="n">
        <f aca="false">VLOOKUP($H850,'Raw data'!$A$3:$L$1417,4,FALSE())</f>
        <v>42.2</v>
      </c>
      <c r="N850" s="0" t="e">
        <f aca="false">VLOOKUP($H850,'Raw data'!$A$3:$L$1417,2,FALSE())</f>
        <v>#N/A</v>
      </c>
      <c r="O850" s="0" t="n">
        <f aca="false">VLOOKUP($H850,'Raw data'!$A$3:$L$1417,10,FALSE())</f>
        <v>32.67</v>
      </c>
      <c r="P850" s="0" t="n">
        <f aca="false">VLOOKUP($H850,'Raw data'!$M$3:$N$1243,2,FALSE())</f>
        <v>41.72</v>
      </c>
    </row>
    <row r="851" customFormat="false" ht="12.75" hidden="false" customHeight="false" outlineLevel="0" collapsed="false">
      <c r="A851" s="96" t="n">
        <v>36700</v>
      </c>
      <c r="B851" s="0" t="n">
        <v>63.71</v>
      </c>
      <c r="E851" s="96" t="n">
        <f aca="false">CHOOSE(IF(WEEKDAY(E850+1,2)=6,1,IF(WEEKDAY(E850+1,2)=7,2,3)),IF(ISNUMBER(MATCH(E850+3,$Q$3:$Q$56,0)),E850+4,E850+3),IF(ISNUMBER(MATCH(E850+2,$Q$3:$Q$56,0)),E850+3,E850+2),IF(ISNUMBER(MATCH(E850+1,$Q$3:$Q$56,0)),E850+2,E850+1))</f>
        <v>36945</v>
      </c>
      <c r="F851" s="0" t="n">
        <f aca="false">VLOOKUP(E851,$A$3:$B$1257,2,FALSE())</f>
        <v>46.8</v>
      </c>
      <c r="H851" s="96" t="n">
        <f aca="true">OFFSET($E$3,IF(ISNUMBER(VLOOKUP(OFFSET($E$3,MATCH(H850,$E$3:$E$1028,0),0),$E$3:$F$1067,2,FALSE())),MATCH(H850,$E$3:$E$1028,0),MATCH(H850,$E$3:$E$1028,0)+1),0)</f>
        <v>36964</v>
      </c>
      <c r="I851" s="0" t="n">
        <f aca="false">VLOOKUP(H851,$A$3:$B$1257,2,FALSE())</f>
        <v>60.39</v>
      </c>
      <c r="J851" s="0" t="n">
        <f aca="false">VLOOKUP(H851,'Raw data'!$A$3:$L$1417,5,FALSE())</f>
        <v>29.85</v>
      </c>
      <c r="K851" s="0" t="n">
        <f aca="false">VLOOKUP($H851,'Raw data'!$A$3:$L$1417,10,FALSE())</f>
        <v>31.83</v>
      </c>
      <c r="L851" s="0" t="n">
        <f aca="false">VLOOKUP($H851,'Raw data'!$A$3:$L$1417,3,FALSE())</f>
        <v>58.63</v>
      </c>
      <c r="M851" s="0" t="n">
        <f aca="false">VLOOKUP($H851,'Raw data'!$A$3:$L$1417,4,FALSE())</f>
        <v>42.17</v>
      </c>
      <c r="N851" s="0" t="n">
        <f aca="false">VLOOKUP($H851,'Raw data'!$A$3:$L$1417,2,FALSE())</f>
        <v>63.5</v>
      </c>
      <c r="O851" s="0" t="n">
        <f aca="false">VLOOKUP($H851,'Raw data'!$A$3:$L$1417,10,FALSE())</f>
        <v>31.83</v>
      </c>
      <c r="P851" s="0" t="n">
        <f aca="false">VLOOKUP($H851,'Raw data'!$M$3:$N$1243,2,FALSE())</f>
        <v>38.29</v>
      </c>
    </row>
    <row r="852" customFormat="false" ht="12.75" hidden="false" customHeight="false" outlineLevel="0" collapsed="false">
      <c r="A852" s="96" t="n">
        <v>36703</v>
      </c>
      <c r="B852" s="0" t="n">
        <v>88.87</v>
      </c>
      <c r="E852" s="96" t="n">
        <f aca="false">CHOOSE(IF(WEEKDAY(E851+1,2)=6,1,IF(WEEKDAY(E851+1,2)=7,2,3)),IF(ISNUMBER(MATCH(E851+3,$Q$3:$Q$56,0)),E851+4,E851+3),IF(ISNUMBER(MATCH(E851+2,$Q$3:$Q$56,0)),E851+3,E851+2),IF(ISNUMBER(MATCH(E851+1,$Q$3:$Q$56,0)),E851+2,E851+1))</f>
        <v>36948</v>
      </c>
      <c r="F852" s="0" t="n">
        <f aca="false">VLOOKUP(E852,$A$3:$B$1257,2,FALSE())</f>
        <v>47.03</v>
      </c>
      <c r="H852" s="96" t="n">
        <f aca="true">OFFSET($E$3,IF(ISNUMBER(VLOOKUP(OFFSET($E$3,MATCH(H851,$E$3:$E$1028,0),0),$E$3:$F$1067,2,FALSE())),MATCH(H851,$E$3:$E$1028,0),MATCH(H851,$E$3:$E$1028,0)+1),0)</f>
        <v>36965</v>
      </c>
      <c r="I852" s="0" t="n">
        <f aca="false">VLOOKUP(H852,$A$3:$B$1257,2,FALSE())</f>
        <v>56.6</v>
      </c>
      <c r="J852" s="0" t="n">
        <f aca="false">VLOOKUP(H852,'Raw data'!$A$3:$L$1417,5,FALSE())</f>
        <v>27.83</v>
      </c>
      <c r="K852" s="0" t="e">
        <f aca="false">VLOOKUP($H852,'Raw data'!$A$3:$L$1417,10,FALSE())</f>
        <v>#N/A</v>
      </c>
      <c r="L852" s="0" t="n">
        <f aca="false">VLOOKUP($H852,'Raw data'!$A$3:$L$1417,3,FALSE())</f>
        <v>58.58</v>
      </c>
      <c r="M852" s="0" t="n">
        <f aca="false">VLOOKUP($H852,'Raw data'!$A$3:$L$1417,4,FALSE())</f>
        <v>39.71</v>
      </c>
      <c r="N852" s="0" t="n">
        <f aca="false">VLOOKUP($H852,'Raw data'!$A$3:$L$1417,2,FALSE())</f>
        <v>62.75</v>
      </c>
      <c r="O852" s="0" t="e">
        <f aca="false">VLOOKUP($H852,'Raw data'!$A$3:$L$1417,10,FALSE())</f>
        <v>#N/A</v>
      </c>
      <c r="P852" s="0" t="n">
        <f aca="false">VLOOKUP($H852,'Raw data'!$M$3:$N$1243,2,FALSE())</f>
        <v>37.06</v>
      </c>
    </row>
    <row r="853" customFormat="false" ht="12.75" hidden="false" customHeight="false" outlineLevel="0" collapsed="false">
      <c r="A853" s="96" t="n">
        <v>36704</v>
      </c>
      <c r="B853" s="0" t="n">
        <v>265.17</v>
      </c>
      <c r="E853" s="96" t="n">
        <f aca="false">CHOOSE(IF(WEEKDAY(E852+1,2)=6,1,IF(WEEKDAY(E852+1,2)=7,2,3)),IF(ISNUMBER(MATCH(E852+3,$Q$3:$Q$56,0)),E852+4,E852+3),IF(ISNUMBER(MATCH(E852+2,$Q$3:$Q$56,0)),E852+3,E852+2),IF(ISNUMBER(MATCH(E852+1,$Q$3:$Q$56,0)),E852+2,E852+1))</f>
        <v>36949</v>
      </c>
      <c r="F853" s="0" t="n">
        <f aca="false">VLOOKUP(E853,$A$3:$B$1257,2,FALSE())</f>
        <v>47.95</v>
      </c>
      <c r="H853" s="96" t="n">
        <f aca="true">OFFSET($E$3,IF(ISNUMBER(VLOOKUP(OFFSET($E$3,MATCH(H852,$E$3:$E$1028,0),0),$E$3:$F$1067,2,FALSE())),MATCH(H852,$E$3:$E$1028,0),MATCH(H852,$E$3:$E$1028,0)+1),0)</f>
        <v>36966</v>
      </c>
      <c r="I853" s="0" t="n">
        <f aca="false">VLOOKUP(H853,$A$3:$B$1257,2,FALSE())</f>
        <v>54.46</v>
      </c>
      <c r="J853" s="0" t="n">
        <f aca="false">VLOOKUP(H853,'Raw data'!$A$3:$L$1417,5,FALSE())</f>
        <v>27.24</v>
      </c>
      <c r="K853" s="0" t="n">
        <f aca="false">VLOOKUP($H853,'Raw data'!$A$3:$L$1417,10,FALSE())</f>
        <v>29.33</v>
      </c>
      <c r="L853" s="0" t="n">
        <f aca="false">VLOOKUP($H853,'Raw data'!$A$3:$L$1417,3,FALSE())</f>
        <v>54.62</v>
      </c>
      <c r="M853" s="0" t="n">
        <f aca="false">VLOOKUP($H853,'Raw data'!$A$3:$L$1417,4,FALSE())</f>
        <v>37.97</v>
      </c>
      <c r="N853" s="0" t="n">
        <f aca="false">VLOOKUP($H853,'Raw data'!$A$3:$L$1417,2,FALSE())</f>
        <v>59.83</v>
      </c>
      <c r="O853" s="0" t="n">
        <f aca="false">VLOOKUP($H853,'Raw data'!$A$3:$L$1417,10,FALSE())</f>
        <v>29.33</v>
      </c>
      <c r="P853" s="0" t="n">
        <f aca="false">VLOOKUP($H853,'Raw data'!$M$3:$N$1243,2,FALSE())</f>
        <v>34.54</v>
      </c>
    </row>
    <row r="854" customFormat="false" ht="12.75" hidden="false" customHeight="false" outlineLevel="0" collapsed="false">
      <c r="A854" s="96" t="n">
        <v>36705</v>
      </c>
      <c r="B854" s="0" t="n">
        <v>100.13</v>
      </c>
      <c r="E854" s="96" t="n">
        <f aca="false">CHOOSE(IF(WEEKDAY(E853+1,2)=6,1,IF(WEEKDAY(E853+1,2)=7,2,3)),IF(ISNUMBER(MATCH(E853+3,$Q$3:$Q$56,0)),E853+4,E853+3),IF(ISNUMBER(MATCH(E853+2,$Q$3:$Q$56,0)),E853+3,E853+2),IF(ISNUMBER(MATCH(E853+1,$Q$3:$Q$56,0)),E853+2,E853+1))</f>
        <v>36950</v>
      </c>
      <c r="F854" s="0" t="n">
        <f aca="false">VLOOKUP(E854,$A$3:$B$1257,2,FALSE())</f>
        <v>50.32</v>
      </c>
      <c r="H854" s="96" t="n">
        <f aca="true">OFFSET($E$3,IF(ISNUMBER(VLOOKUP(OFFSET($E$3,MATCH(H853,$E$3:$E$1028,0),0),$E$3:$F$1067,2,FALSE())),MATCH(H853,$E$3:$E$1028,0),MATCH(H853,$E$3:$E$1028,0)+1),0)</f>
        <v>36969</v>
      </c>
      <c r="I854" s="0" t="n">
        <f aca="false">VLOOKUP(H854,$A$3:$B$1257,2,FALSE())</f>
        <v>50.96</v>
      </c>
      <c r="J854" s="0" t="n">
        <f aca="false">VLOOKUP(H854,'Raw data'!$A$3:$L$1417,5,FALSE())</f>
        <v>33.78</v>
      </c>
      <c r="K854" s="0" t="e">
        <f aca="false">VLOOKUP($H854,'Raw data'!$A$3:$L$1417,10,FALSE())</f>
        <v>#N/A</v>
      </c>
      <c r="L854" s="0" t="n">
        <f aca="false">VLOOKUP($H854,'Raw data'!$A$3:$L$1417,3,FALSE())</f>
        <v>54.97</v>
      </c>
      <c r="M854" s="0" t="n">
        <f aca="false">VLOOKUP($H854,'Raw data'!$A$3:$L$1417,4,FALSE())</f>
        <v>42.18</v>
      </c>
      <c r="N854" s="0" t="n">
        <f aca="false">VLOOKUP($H854,'Raw data'!$A$3:$L$1417,2,FALSE())</f>
        <v>57.75</v>
      </c>
      <c r="O854" s="0" t="e">
        <f aca="false">VLOOKUP($H854,'Raw data'!$A$3:$L$1417,10,FALSE())</f>
        <v>#N/A</v>
      </c>
      <c r="P854" s="0" t="n">
        <f aca="false">VLOOKUP($H854,'Raw data'!$M$3:$N$1243,2,FALSE())</f>
        <v>42.02</v>
      </c>
    </row>
    <row r="855" customFormat="false" ht="12.75" hidden="false" customHeight="false" outlineLevel="0" collapsed="false">
      <c r="A855" s="96" t="n">
        <v>36706</v>
      </c>
      <c r="B855" s="0" t="n">
        <v>52.98</v>
      </c>
      <c r="E855" s="96" t="n">
        <f aca="false">CHOOSE(IF(WEEKDAY(E854+1,2)=6,1,IF(WEEKDAY(E854+1,2)=7,2,3)),IF(ISNUMBER(MATCH(E854+3,$Q$3:$Q$56,0)),E854+4,E854+3),IF(ISNUMBER(MATCH(E854+2,$Q$3:$Q$56,0)),E854+3,E854+2),IF(ISNUMBER(MATCH(E854+1,$Q$3:$Q$56,0)),E854+2,E854+1))</f>
        <v>36951</v>
      </c>
      <c r="F855" s="0" t="n">
        <f aca="false">VLOOKUP(E855,$A$3:$B$1257,2,FALSE())</f>
        <v>51.92</v>
      </c>
      <c r="H855" s="96" t="n">
        <f aca="true">OFFSET($E$3,IF(ISNUMBER(VLOOKUP(OFFSET($E$3,MATCH(H854,$E$3:$E$1028,0),0),$E$3:$F$1067,2,FALSE())),MATCH(H854,$E$3:$E$1028,0),MATCH(H854,$E$3:$E$1028,0)+1),0)</f>
        <v>36970</v>
      </c>
      <c r="I855" s="0" t="n">
        <f aca="false">VLOOKUP(H855,$A$3:$B$1257,2,FALSE())</f>
        <v>48.99</v>
      </c>
      <c r="J855" s="0" t="n">
        <f aca="false">VLOOKUP(H855,'Raw data'!$A$3:$L$1417,5,FALSE())</f>
        <v>41.95</v>
      </c>
      <c r="K855" s="0" t="n">
        <f aca="false">VLOOKUP($H855,'Raw data'!$A$3:$L$1417,10,FALSE())</f>
        <v>43.67</v>
      </c>
      <c r="L855" s="0" t="n">
        <f aca="false">VLOOKUP($H855,'Raw data'!$A$3:$L$1417,3,FALSE())</f>
        <v>59</v>
      </c>
      <c r="M855" s="0" t="n">
        <f aca="false">VLOOKUP($H855,'Raw data'!$A$3:$L$1417,4,FALSE())</f>
        <v>48.05</v>
      </c>
      <c r="N855" s="0" t="n">
        <f aca="false">VLOOKUP($H855,'Raw data'!$A$3:$L$1417,2,FALSE())</f>
        <v>62</v>
      </c>
      <c r="O855" s="0" t="n">
        <f aca="false">VLOOKUP($H855,'Raw data'!$A$3:$L$1417,10,FALSE())</f>
        <v>43.67</v>
      </c>
      <c r="P855" s="0" t="n">
        <f aca="false">VLOOKUP($H855,'Raw data'!$M$3:$N$1243,2,FALSE())</f>
        <v>48.07</v>
      </c>
    </row>
    <row r="856" customFormat="false" ht="12.75" hidden="false" customHeight="false" outlineLevel="0" collapsed="false">
      <c r="A856" s="96" t="n">
        <v>36707</v>
      </c>
      <c r="B856" s="0" t="n">
        <v>59.22</v>
      </c>
      <c r="E856" s="96" t="n">
        <f aca="false">CHOOSE(IF(WEEKDAY(E855+1,2)=6,1,IF(WEEKDAY(E855+1,2)=7,2,3)),IF(ISNUMBER(MATCH(E855+3,$Q$3:$Q$56,0)),E855+4,E855+3),IF(ISNUMBER(MATCH(E855+2,$Q$3:$Q$56,0)),E855+3,E855+2),IF(ISNUMBER(MATCH(E855+1,$Q$3:$Q$56,0)),E855+2,E855+1))</f>
        <v>36952</v>
      </c>
      <c r="F856" s="0" t="n">
        <f aca="false">VLOOKUP(E856,$A$3:$B$1257,2,FALSE())</f>
        <v>48.88</v>
      </c>
      <c r="H856" s="96" t="n">
        <f aca="true">OFFSET($E$3,IF(ISNUMBER(VLOOKUP(OFFSET($E$3,MATCH(H855,$E$3:$E$1028,0),0),$E$3:$F$1067,2,FALSE())),MATCH(H855,$E$3:$E$1028,0),MATCH(H855,$E$3:$E$1028,0)+1),0)</f>
        <v>36971</v>
      </c>
      <c r="I856" s="0" t="n">
        <f aca="false">VLOOKUP(H856,$A$3:$B$1257,2,FALSE())</f>
        <v>55.11</v>
      </c>
      <c r="J856" s="0" t="n">
        <f aca="false">VLOOKUP(H856,'Raw data'!$A$3:$L$1417,5,FALSE())</f>
        <v>38.91</v>
      </c>
      <c r="K856" s="0" t="n">
        <f aca="false">VLOOKUP($H856,'Raw data'!$A$3:$L$1417,10,FALSE())</f>
        <v>45.43</v>
      </c>
      <c r="L856" s="0" t="n">
        <f aca="false">VLOOKUP($H856,'Raw data'!$A$3:$L$1417,3,FALSE())</f>
        <v>58.73</v>
      </c>
      <c r="M856" s="0" t="n">
        <f aca="false">VLOOKUP($H856,'Raw data'!$A$3:$L$1417,4,FALSE())</f>
        <v>47.13</v>
      </c>
      <c r="N856" s="0" t="n">
        <f aca="false">VLOOKUP($H856,'Raw data'!$A$3:$L$1417,2,FALSE())</f>
        <v>61.65</v>
      </c>
      <c r="O856" s="0" t="n">
        <f aca="false">VLOOKUP($H856,'Raw data'!$A$3:$L$1417,10,FALSE())</f>
        <v>45.43</v>
      </c>
      <c r="P856" s="0" t="n">
        <f aca="false">VLOOKUP($H856,'Raw data'!$M$3:$N$1243,2,FALSE())</f>
        <v>47.54</v>
      </c>
    </row>
    <row r="857" customFormat="false" ht="12.75" hidden="false" customHeight="false" outlineLevel="0" collapsed="false">
      <c r="A857" s="96" t="n">
        <v>36708</v>
      </c>
      <c r="B857" s="0" t="n">
        <v>50</v>
      </c>
      <c r="E857" s="96" t="n">
        <f aca="false">CHOOSE(IF(WEEKDAY(E856+1,2)=6,1,IF(WEEKDAY(E856+1,2)=7,2,3)),IF(ISNUMBER(MATCH(E856+3,$Q$3:$Q$56,0)),E856+4,E856+3),IF(ISNUMBER(MATCH(E856+2,$Q$3:$Q$56,0)),E856+3,E856+2),IF(ISNUMBER(MATCH(E856+1,$Q$3:$Q$56,0)),E856+2,E856+1))</f>
        <v>36955</v>
      </c>
      <c r="F857" s="0" t="n">
        <f aca="false">VLOOKUP(E857,$A$3:$B$1257,2,FALSE())</f>
        <v>50.48</v>
      </c>
      <c r="H857" s="96" t="n">
        <f aca="true">OFFSET($E$3,IF(ISNUMBER(VLOOKUP(OFFSET($E$3,MATCH(H856,$E$3:$E$1028,0),0),$E$3:$F$1067,2,FALSE())),MATCH(H856,$E$3:$E$1028,0),MATCH(H856,$E$3:$E$1028,0)+1),0)</f>
        <v>36972</v>
      </c>
      <c r="I857" s="0" t="n">
        <f aca="false">VLOOKUP(H857,$A$3:$B$1257,2,FALSE())</f>
        <v>52.78</v>
      </c>
      <c r="J857" s="0" t="n">
        <f aca="false">VLOOKUP(H857,'Raw data'!$A$3:$L$1417,5,FALSE())</f>
        <v>39.25</v>
      </c>
      <c r="K857" s="0" t="n">
        <f aca="false">VLOOKUP($H857,'Raw data'!$A$3:$L$1417,10,FALSE())</f>
        <v>40.25</v>
      </c>
      <c r="L857" s="0" t="n">
        <f aca="false">VLOOKUP($H857,'Raw data'!$A$3:$L$1417,3,FALSE())</f>
        <v>61.02</v>
      </c>
      <c r="M857" s="0" t="n">
        <f aca="false">VLOOKUP($H857,'Raw data'!$A$3:$L$1417,4,FALSE())</f>
        <v>45.1</v>
      </c>
      <c r="N857" s="0" t="n">
        <f aca="false">VLOOKUP($H857,'Raw data'!$A$3:$L$1417,2,FALSE())</f>
        <v>62.84</v>
      </c>
      <c r="O857" s="0" t="n">
        <f aca="false">VLOOKUP($H857,'Raw data'!$A$3:$L$1417,10,FALSE())</f>
        <v>40.25</v>
      </c>
      <c r="P857" s="0" t="n">
        <f aca="false">VLOOKUP($H857,'Raw data'!$M$3:$N$1243,2,FALSE())</f>
        <v>41.21</v>
      </c>
    </row>
    <row r="858" customFormat="false" ht="12.75" hidden="false" customHeight="false" outlineLevel="0" collapsed="false">
      <c r="A858" s="96" t="n">
        <v>36709</v>
      </c>
      <c r="B858" s="0" t="n">
        <v>50</v>
      </c>
      <c r="E858" s="96" t="n">
        <f aca="false">CHOOSE(IF(WEEKDAY(E857+1,2)=6,1,IF(WEEKDAY(E857+1,2)=7,2,3)),IF(ISNUMBER(MATCH(E857+3,$Q$3:$Q$56,0)),E857+4,E857+3),IF(ISNUMBER(MATCH(E857+2,$Q$3:$Q$56,0)),E857+3,E857+2),IF(ISNUMBER(MATCH(E857+1,$Q$3:$Q$56,0)),E857+2,E857+1))</f>
        <v>36956</v>
      </c>
      <c r="F858" s="0" t="n">
        <f aca="false">VLOOKUP(E858,$A$3:$B$1257,2,FALSE())</f>
        <v>53.23</v>
      </c>
      <c r="H858" s="96" t="n">
        <f aca="true">OFFSET($E$3,IF(ISNUMBER(VLOOKUP(OFFSET($E$3,MATCH(H857,$E$3:$E$1028,0),0),$E$3:$F$1067,2,FALSE())),MATCH(H857,$E$3:$E$1028,0),MATCH(H857,$E$3:$E$1028,0)+1),0)</f>
        <v>36973</v>
      </c>
      <c r="I858" s="0" t="n">
        <f aca="false">VLOOKUP(H858,$A$3:$B$1257,2,FALSE())</f>
        <v>49.71</v>
      </c>
      <c r="J858" s="0" t="n">
        <f aca="false">VLOOKUP(H858,'Raw data'!$A$3:$L$1417,5,FALSE())</f>
        <v>41.84</v>
      </c>
      <c r="K858" s="0" t="n">
        <f aca="false">VLOOKUP($H858,'Raw data'!$A$3:$L$1417,10,FALSE())</f>
        <v>41.75</v>
      </c>
      <c r="L858" s="0" t="n">
        <f aca="false">VLOOKUP($H858,'Raw data'!$A$3:$L$1417,3,FALSE())</f>
        <v>53.83</v>
      </c>
      <c r="M858" s="0" t="n">
        <f aca="false">VLOOKUP($H858,'Raw data'!$A$3:$L$1417,4,FALSE())</f>
        <v>40.5</v>
      </c>
      <c r="N858" s="0" t="e">
        <f aca="false">VLOOKUP($H858,'Raw data'!$A$3:$L$1417,2,FALSE())</f>
        <v>#N/A</v>
      </c>
      <c r="O858" s="0" t="n">
        <f aca="false">VLOOKUP($H858,'Raw data'!$A$3:$L$1417,10,FALSE())</f>
        <v>41.75</v>
      </c>
      <c r="P858" s="0" t="n">
        <f aca="false">VLOOKUP($H858,'Raw data'!$M$3:$N$1243,2,FALSE())</f>
        <v>44.07</v>
      </c>
    </row>
    <row r="859" customFormat="false" ht="12.75" hidden="false" customHeight="false" outlineLevel="0" collapsed="false">
      <c r="A859" s="96" t="n">
        <v>36710</v>
      </c>
      <c r="B859" s="0" t="n">
        <v>76.29</v>
      </c>
      <c r="E859" s="96" t="n">
        <f aca="false">CHOOSE(IF(WEEKDAY(E858+1,2)=6,1,IF(WEEKDAY(E858+1,2)=7,2,3)),IF(ISNUMBER(MATCH(E858+3,$Q$3:$Q$56,0)),E858+4,E858+3),IF(ISNUMBER(MATCH(E858+2,$Q$3:$Q$56,0)),E858+3,E858+2),IF(ISNUMBER(MATCH(E858+1,$Q$3:$Q$56,0)),E858+2,E858+1))</f>
        <v>36957</v>
      </c>
      <c r="F859" s="0" t="n">
        <f aca="false">VLOOKUP(E859,$A$3:$B$1257,2,FALSE())</f>
        <v>57.3</v>
      </c>
      <c r="H859" s="96" t="n">
        <f aca="true">OFFSET($E$3,IF(ISNUMBER(VLOOKUP(OFFSET($E$3,MATCH(H858,$E$3:$E$1028,0),0),$E$3:$F$1067,2,FALSE())),MATCH(H858,$E$3:$E$1028,0),MATCH(H858,$E$3:$E$1028,0)+1),0)</f>
        <v>36976</v>
      </c>
      <c r="I859" s="0" t="n">
        <f aca="false">VLOOKUP(H859,$A$3:$B$1257,2,FALSE())</f>
        <v>52.89</v>
      </c>
      <c r="J859" s="0" t="n">
        <f aca="false">VLOOKUP(H859,'Raw data'!$A$3:$L$1417,5,FALSE())</f>
        <v>50.3</v>
      </c>
      <c r="K859" s="0" t="n">
        <f aca="false">VLOOKUP($H859,'Raw data'!$A$3:$L$1417,10,FALSE())</f>
        <v>50</v>
      </c>
      <c r="L859" s="0" t="e">
        <f aca="false">VLOOKUP($H859,'Raw data'!$A$3:$L$1417,3,FALSE())</f>
        <v>#N/A</v>
      </c>
      <c r="M859" s="0" t="n">
        <f aca="false">VLOOKUP($H859,'Raw data'!$A$3:$L$1417,4,FALSE())</f>
        <v>51</v>
      </c>
      <c r="N859" s="0" t="n">
        <f aca="false">VLOOKUP($H859,'Raw data'!$A$3:$L$1417,2,FALSE())</f>
        <v>64.81</v>
      </c>
      <c r="O859" s="0" t="n">
        <f aca="false">VLOOKUP($H859,'Raw data'!$A$3:$L$1417,10,FALSE())</f>
        <v>50</v>
      </c>
      <c r="P859" s="0" t="n">
        <f aca="false">VLOOKUP($H859,'Raw data'!$M$3:$N$1243,2,FALSE())</f>
        <v>52.15</v>
      </c>
    </row>
    <row r="860" customFormat="false" ht="12.75" hidden="false" customHeight="false" outlineLevel="0" collapsed="false">
      <c r="A860" s="96" t="n">
        <v>36711</v>
      </c>
      <c r="B860" s="0" t="n">
        <v>81.87</v>
      </c>
      <c r="E860" s="96" t="n">
        <f aca="false">CHOOSE(IF(WEEKDAY(E859+1,2)=6,1,IF(WEEKDAY(E859+1,2)=7,2,3)),IF(ISNUMBER(MATCH(E859+3,$Q$3:$Q$56,0)),E859+4,E859+3),IF(ISNUMBER(MATCH(E859+2,$Q$3:$Q$56,0)),E859+3,E859+2),IF(ISNUMBER(MATCH(E859+1,$Q$3:$Q$56,0)),E859+2,E859+1))</f>
        <v>36958</v>
      </c>
      <c r="F860" s="0" t="n">
        <f aca="false">VLOOKUP(E860,$A$3:$B$1257,2,FALSE())</f>
        <v>57.23</v>
      </c>
      <c r="H860" s="96" t="n">
        <f aca="true">OFFSET($E$3,IF(ISNUMBER(VLOOKUP(OFFSET($E$3,MATCH(H859,$E$3:$E$1028,0),0),$E$3:$F$1067,2,FALSE())),MATCH(H859,$E$3:$E$1028,0),MATCH(H859,$E$3:$E$1028,0)+1),0)</f>
        <v>36977</v>
      </c>
      <c r="I860" s="0" t="n">
        <f aca="false">VLOOKUP(H860,$A$3:$B$1257,2,FALSE())</f>
        <v>56.86</v>
      </c>
      <c r="J860" s="0" t="n">
        <f aca="false">VLOOKUP(H860,'Raw data'!$A$3:$L$1417,5,FALSE())</f>
        <v>51.29</v>
      </c>
      <c r="K860" s="0" t="n">
        <f aca="false">VLOOKUP($H860,'Raw data'!$A$3:$L$1417,10,FALSE())</f>
        <v>51.83</v>
      </c>
      <c r="L860" s="0" t="n">
        <f aca="false">VLOOKUP($H860,'Raw data'!$A$3:$L$1417,3,FALSE())</f>
        <v>69.75</v>
      </c>
      <c r="M860" s="0" t="n">
        <f aca="false">VLOOKUP($H860,'Raw data'!$A$3:$L$1417,4,FALSE())</f>
        <v>56.56</v>
      </c>
      <c r="N860" s="0" t="n">
        <f aca="false">VLOOKUP($H860,'Raw data'!$A$3:$L$1417,2,FALSE())</f>
        <v>71.03</v>
      </c>
      <c r="O860" s="0" t="n">
        <f aca="false">VLOOKUP($H860,'Raw data'!$A$3:$L$1417,10,FALSE())</f>
        <v>51.83</v>
      </c>
      <c r="P860" s="0" t="n">
        <f aca="false">VLOOKUP($H860,'Raw data'!$M$3:$N$1243,2,FALSE())</f>
        <v>53.43</v>
      </c>
    </row>
    <row r="861" customFormat="false" ht="12.75" hidden="false" customHeight="false" outlineLevel="0" collapsed="false">
      <c r="A861" s="96" t="n">
        <v>36713</v>
      </c>
      <c r="B861" s="0" t="n">
        <v>51</v>
      </c>
      <c r="E861" s="96" t="n">
        <f aca="false">CHOOSE(IF(WEEKDAY(E860+1,2)=6,1,IF(WEEKDAY(E860+1,2)=7,2,3)),IF(ISNUMBER(MATCH(E860+3,$Q$3:$Q$56,0)),E860+4,E860+3),IF(ISNUMBER(MATCH(E860+2,$Q$3:$Q$56,0)),E860+3,E860+2),IF(ISNUMBER(MATCH(E860+1,$Q$3:$Q$56,0)),E860+2,E860+1))</f>
        <v>36959</v>
      </c>
      <c r="F861" s="0" t="n">
        <f aca="false">VLOOKUP(E861,$A$3:$B$1257,2,FALSE())</f>
        <v>53.01</v>
      </c>
      <c r="H861" s="96" t="n">
        <f aca="true">OFFSET($E$3,IF(ISNUMBER(VLOOKUP(OFFSET($E$3,MATCH(H860,$E$3:$E$1028,0),0),$E$3:$F$1067,2,FALSE())),MATCH(H860,$E$3:$E$1028,0),MATCH(H860,$E$3:$E$1028,0)+1),0)</f>
        <v>36978</v>
      </c>
      <c r="I861" s="0" t="n">
        <f aca="false">VLOOKUP(H861,$A$3:$B$1257,2,FALSE())</f>
        <v>52.7</v>
      </c>
      <c r="J861" s="0" t="n">
        <f aca="false">VLOOKUP(H861,'Raw data'!$A$3:$L$1417,5,FALSE())</f>
        <v>46.22</v>
      </c>
      <c r="K861" s="0" t="n">
        <f aca="false">VLOOKUP($H861,'Raw data'!$A$3:$L$1417,10,FALSE())</f>
        <v>45.79</v>
      </c>
      <c r="L861" s="0" t="n">
        <f aca="false">VLOOKUP($H861,'Raw data'!$A$3:$L$1417,3,FALSE())</f>
        <v>65.63</v>
      </c>
      <c r="M861" s="0" t="n">
        <f aca="false">VLOOKUP($H861,'Raw data'!$A$3:$L$1417,4,FALSE())</f>
        <v>50.61</v>
      </c>
      <c r="N861" s="0" t="n">
        <f aca="false">VLOOKUP($H861,'Raw data'!$A$3:$L$1417,2,FALSE())</f>
        <v>68.46</v>
      </c>
      <c r="O861" s="0" t="n">
        <f aca="false">VLOOKUP($H861,'Raw data'!$A$3:$L$1417,10,FALSE())</f>
        <v>45.79</v>
      </c>
      <c r="P861" s="0" t="n">
        <f aca="false">VLOOKUP($H861,'Raw data'!$M$3:$N$1243,2,FALSE())</f>
        <v>48.17</v>
      </c>
    </row>
    <row r="862" customFormat="false" ht="12.75" hidden="false" customHeight="false" outlineLevel="0" collapsed="false">
      <c r="A862" s="96" t="n">
        <v>36714</v>
      </c>
      <c r="B862" s="0" t="n">
        <v>47.41</v>
      </c>
      <c r="E862" s="96" t="n">
        <f aca="false">CHOOSE(IF(WEEKDAY(E861+1,2)=6,1,IF(WEEKDAY(E861+1,2)=7,2,3)),IF(ISNUMBER(MATCH(E861+3,$Q$3:$Q$56,0)),E861+4,E861+3),IF(ISNUMBER(MATCH(E861+2,$Q$3:$Q$56,0)),E861+3,E861+2),IF(ISNUMBER(MATCH(E861+1,$Q$3:$Q$56,0)),E861+2,E861+1))</f>
        <v>36962</v>
      </c>
      <c r="F862" s="0" t="n">
        <f aca="false">VLOOKUP(E862,$A$3:$B$1257,2,FALSE())</f>
        <v>53.36</v>
      </c>
      <c r="H862" s="96" t="n">
        <f aca="true">OFFSET($E$3,IF(ISNUMBER(VLOOKUP(OFFSET($E$3,MATCH(H861,$E$3:$E$1028,0),0),$E$3:$F$1067,2,FALSE())),MATCH(H861,$E$3:$E$1028,0),MATCH(H861,$E$3:$E$1028,0)+1),0)</f>
        <v>36979</v>
      </c>
      <c r="I862" s="0" t="n">
        <f aca="false">VLOOKUP(H862,$A$3:$B$1257,2,FALSE())</f>
        <v>52.73</v>
      </c>
      <c r="J862" s="0" t="n">
        <f aca="false">VLOOKUP(H862,'Raw data'!$A$3:$L$1417,5,FALSE())</f>
        <v>38.89</v>
      </c>
      <c r="K862" s="0" t="n">
        <f aca="false">VLOOKUP($H862,'Raw data'!$A$3:$L$1417,10,FALSE())</f>
        <v>38.17</v>
      </c>
      <c r="L862" s="0" t="n">
        <f aca="false">VLOOKUP($H862,'Raw data'!$A$3:$L$1417,3,FALSE())</f>
        <v>57.04</v>
      </c>
      <c r="M862" s="0" t="n">
        <f aca="false">VLOOKUP($H862,'Raw data'!$A$3:$L$1417,4,FALSE())</f>
        <v>44.88</v>
      </c>
      <c r="N862" s="0" t="n">
        <f aca="false">VLOOKUP($H862,'Raw data'!$A$3:$L$1417,2,FALSE())</f>
        <v>58.81</v>
      </c>
      <c r="O862" s="0" t="n">
        <f aca="false">VLOOKUP($H862,'Raw data'!$A$3:$L$1417,10,FALSE())</f>
        <v>38.17</v>
      </c>
      <c r="P862" s="0" t="n">
        <f aca="false">VLOOKUP($H862,'Raw data'!$M$3:$N$1243,2,FALSE())</f>
        <v>43.76</v>
      </c>
    </row>
    <row r="863" customFormat="false" ht="12.75" hidden="false" customHeight="false" outlineLevel="0" collapsed="false">
      <c r="A863" s="96" t="n">
        <v>36717</v>
      </c>
      <c r="B863" s="0" t="n">
        <v>58.34</v>
      </c>
      <c r="E863" s="96" t="n">
        <f aca="false">CHOOSE(IF(WEEKDAY(E862+1,2)=6,1,IF(WEEKDAY(E862+1,2)=7,2,3)),IF(ISNUMBER(MATCH(E862+3,$Q$3:$Q$56,0)),E862+4,E862+3),IF(ISNUMBER(MATCH(E862+2,$Q$3:$Q$56,0)),E862+3,E862+2),IF(ISNUMBER(MATCH(E862+1,$Q$3:$Q$56,0)),E862+2,E862+1))</f>
        <v>36963</v>
      </c>
      <c r="F863" s="0" t="n">
        <f aca="false">VLOOKUP(E863,$A$3:$B$1257,2,FALSE())</f>
        <v>54.66</v>
      </c>
      <c r="H863" s="96" t="n">
        <f aca="true">OFFSET($E$3,IF(ISNUMBER(VLOOKUP(OFFSET($E$3,MATCH(H862,$E$3:$E$1028,0),0),$E$3:$F$1067,2,FALSE())),MATCH(H862,$E$3:$E$1028,0),MATCH(H862,$E$3:$E$1028,0)+1),0)</f>
        <v>36980</v>
      </c>
      <c r="I863" s="0" t="n">
        <f aca="false">VLOOKUP(H863,$A$3:$B$1257,2,FALSE())</f>
        <v>57.76</v>
      </c>
      <c r="J863" s="0" t="n">
        <f aca="false">VLOOKUP(H863,'Raw data'!$A$3:$L$1417,5,FALSE())</f>
        <v>33.92</v>
      </c>
      <c r="K863" s="0" t="n">
        <f aca="false">VLOOKUP($H863,'Raw data'!$A$3:$L$1417,10,FALSE())</f>
        <v>35.11</v>
      </c>
      <c r="L863" s="0" t="n">
        <f aca="false">VLOOKUP($H863,'Raw data'!$A$3:$L$1417,3,FALSE())</f>
        <v>54.19</v>
      </c>
      <c r="M863" s="0" t="n">
        <f aca="false">VLOOKUP($H863,'Raw data'!$A$3:$L$1417,4,FALSE())</f>
        <v>43.24</v>
      </c>
      <c r="N863" s="0" t="n">
        <f aca="false">VLOOKUP($H863,'Raw data'!$A$3:$L$1417,2,FALSE())</f>
        <v>57</v>
      </c>
      <c r="O863" s="0" t="n">
        <f aca="false">VLOOKUP($H863,'Raw data'!$A$3:$L$1417,10,FALSE())</f>
        <v>35.11</v>
      </c>
      <c r="P863" s="0" t="n">
        <f aca="false">VLOOKUP($H863,'Raw data'!$M$3:$N$1243,2,FALSE())</f>
        <v>41.44</v>
      </c>
    </row>
    <row r="864" customFormat="false" ht="12.75" hidden="false" customHeight="false" outlineLevel="0" collapsed="false">
      <c r="A864" s="96" t="n">
        <v>36718</v>
      </c>
      <c r="B864" s="0" t="n">
        <v>49.81</v>
      </c>
      <c r="E864" s="96" t="n">
        <f aca="false">CHOOSE(IF(WEEKDAY(E863+1,2)=6,1,IF(WEEKDAY(E863+1,2)=7,2,3)),IF(ISNUMBER(MATCH(E863+3,$Q$3:$Q$56,0)),E863+4,E863+3),IF(ISNUMBER(MATCH(E863+2,$Q$3:$Q$56,0)),E863+3,E863+2),IF(ISNUMBER(MATCH(E863+1,$Q$3:$Q$56,0)),E863+2,E863+1))</f>
        <v>36964</v>
      </c>
      <c r="F864" s="0" t="n">
        <f aca="false">VLOOKUP(E864,$A$3:$B$1257,2,FALSE())</f>
        <v>60.39</v>
      </c>
      <c r="H864" s="96" t="n">
        <f aca="true">OFFSET($E$3,IF(ISNUMBER(VLOOKUP(OFFSET($E$3,MATCH(H863,$E$3:$E$1028,0),0),$E$3:$F$1067,2,FALSE())),MATCH(H863,$E$3:$E$1028,0),MATCH(H863,$E$3:$E$1028,0)+1),0)</f>
        <v>36983</v>
      </c>
      <c r="I864" s="0" t="n">
        <f aca="false">VLOOKUP(H864,$A$3:$B$1257,2,FALSE())</f>
        <v>60.54</v>
      </c>
      <c r="J864" s="0" t="n">
        <f aca="false">VLOOKUP(H864,'Raw data'!$A$3:$L$1417,5,FALSE())</f>
        <v>41.32</v>
      </c>
      <c r="K864" s="0" t="n">
        <f aca="false">VLOOKUP($H864,'Raw data'!$A$3:$L$1417,10,FALSE())</f>
        <v>44</v>
      </c>
      <c r="L864" s="0" t="n">
        <f aca="false">VLOOKUP($H864,'Raw data'!$A$3:$L$1417,3,FALSE())</f>
        <v>58.69</v>
      </c>
      <c r="M864" s="0" t="n">
        <f aca="false">VLOOKUP($H864,'Raw data'!$A$3:$L$1417,4,FALSE())</f>
        <v>46.53</v>
      </c>
      <c r="N864" s="0" t="n">
        <f aca="false">VLOOKUP($H864,'Raw data'!$A$3:$L$1417,2,FALSE())</f>
        <v>64.69</v>
      </c>
      <c r="O864" s="0" t="n">
        <f aca="false">VLOOKUP($H864,'Raw data'!$A$3:$L$1417,10,FALSE())</f>
        <v>44</v>
      </c>
      <c r="P864" s="0" t="n">
        <f aca="false">VLOOKUP($H864,'Raw data'!$M$3:$N$1243,2,FALSE())</f>
        <v>47.2</v>
      </c>
    </row>
    <row r="865" customFormat="false" ht="12.75" hidden="false" customHeight="false" outlineLevel="0" collapsed="false">
      <c r="A865" s="96" t="n">
        <v>36719</v>
      </c>
      <c r="B865" s="0" t="n">
        <v>47.33</v>
      </c>
      <c r="E865" s="96" t="n">
        <f aca="false">CHOOSE(IF(WEEKDAY(E864+1,2)=6,1,IF(WEEKDAY(E864+1,2)=7,2,3)),IF(ISNUMBER(MATCH(E864+3,$Q$3:$Q$56,0)),E864+4,E864+3),IF(ISNUMBER(MATCH(E864+2,$Q$3:$Q$56,0)),E864+3,E864+2),IF(ISNUMBER(MATCH(E864+1,$Q$3:$Q$56,0)),E864+2,E864+1))</f>
        <v>36965</v>
      </c>
      <c r="F865" s="0" t="n">
        <f aca="false">VLOOKUP(E865,$A$3:$B$1257,2,FALSE())</f>
        <v>56.6</v>
      </c>
      <c r="H865" s="96" t="n">
        <f aca="true">OFFSET($E$3,IF(ISNUMBER(VLOOKUP(OFFSET($E$3,MATCH(H864,$E$3:$E$1028,0),0),$E$3:$F$1067,2,FALSE())),MATCH(H864,$E$3:$E$1028,0),MATCH(H864,$E$3:$E$1028,0)+1),0)</f>
        <v>36984</v>
      </c>
      <c r="I865" s="0" t="n">
        <f aca="false">VLOOKUP(H865,$A$3:$B$1257,2,FALSE())</f>
        <v>53.93</v>
      </c>
      <c r="J865" s="0" t="n">
        <f aca="false">VLOOKUP(H865,'Raw data'!$A$3:$L$1417,5,FALSE())</f>
        <v>38.21</v>
      </c>
      <c r="K865" s="0" t="n">
        <f aca="false">VLOOKUP($H865,'Raw data'!$A$3:$L$1417,10,FALSE())</f>
        <v>41.33</v>
      </c>
      <c r="L865" s="0" t="n">
        <f aca="false">VLOOKUP($H865,'Raw data'!$A$3:$L$1417,3,FALSE())</f>
        <v>66.21</v>
      </c>
      <c r="M865" s="0" t="n">
        <f aca="false">VLOOKUP($H865,'Raw data'!$A$3:$L$1417,4,FALSE())</f>
        <v>51.98</v>
      </c>
      <c r="N865" s="0" t="n">
        <f aca="false">VLOOKUP($H865,'Raw data'!$A$3:$L$1417,2,FALSE())</f>
        <v>67</v>
      </c>
      <c r="O865" s="0" t="n">
        <f aca="false">VLOOKUP($H865,'Raw data'!$A$3:$L$1417,10,FALSE())</f>
        <v>41.33</v>
      </c>
      <c r="P865" s="0" t="n">
        <f aca="false">VLOOKUP($H865,'Raw data'!$M$3:$N$1243,2,FALSE())</f>
        <v>46.74</v>
      </c>
    </row>
    <row r="866" customFormat="false" ht="12.75" hidden="false" customHeight="false" outlineLevel="0" collapsed="false">
      <c r="A866" s="96" t="n">
        <v>36720</v>
      </c>
      <c r="B866" s="0" t="n">
        <v>55.6</v>
      </c>
      <c r="E866" s="96" t="n">
        <f aca="false">CHOOSE(IF(WEEKDAY(E865+1,2)=6,1,IF(WEEKDAY(E865+1,2)=7,2,3)),IF(ISNUMBER(MATCH(E865+3,$Q$3:$Q$56,0)),E865+4,E865+3),IF(ISNUMBER(MATCH(E865+2,$Q$3:$Q$56,0)),E865+3,E865+2),IF(ISNUMBER(MATCH(E865+1,$Q$3:$Q$56,0)),E865+2,E865+1))</f>
        <v>36966</v>
      </c>
      <c r="F866" s="0" t="n">
        <f aca="false">VLOOKUP(E866,$A$3:$B$1257,2,FALSE())</f>
        <v>54.46</v>
      </c>
      <c r="H866" s="96" t="n">
        <f aca="true">OFFSET($E$3,IF(ISNUMBER(VLOOKUP(OFFSET($E$3,MATCH(H865,$E$3:$E$1028,0),0),$E$3:$F$1067,2,FALSE())),MATCH(H865,$E$3:$E$1028,0),MATCH(H865,$E$3:$E$1028,0)+1),0)</f>
        <v>36985</v>
      </c>
      <c r="I866" s="0" t="n">
        <f aca="false">VLOOKUP(H866,$A$3:$B$1257,2,FALSE())</f>
        <v>53.38</v>
      </c>
      <c r="J866" s="0" t="n">
        <f aca="false">VLOOKUP(H866,'Raw data'!$A$3:$L$1417,5,FALSE())</f>
        <v>42.74</v>
      </c>
      <c r="K866" s="0" t="n">
        <f aca="false">VLOOKUP($H866,'Raw data'!$A$3:$L$1417,10,FALSE())</f>
        <v>41.83</v>
      </c>
      <c r="L866" s="0" t="n">
        <f aca="false">VLOOKUP($H866,'Raw data'!$A$3:$L$1417,3,FALSE())</f>
        <v>65.8</v>
      </c>
      <c r="M866" s="0" t="n">
        <f aca="false">VLOOKUP($H866,'Raw data'!$A$3:$L$1417,4,FALSE())</f>
        <v>49.02</v>
      </c>
      <c r="N866" s="0" t="n">
        <f aca="false">VLOOKUP($H866,'Raw data'!$A$3:$L$1417,2,FALSE())</f>
        <v>68.43</v>
      </c>
      <c r="O866" s="0" t="n">
        <f aca="false">VLOOKUP($H866,'Raw data'!$A$3:$L$1417,10,FALSE())</f>
        <v>41.83</v>
      </c>
      <c r="P866" s="0" t="n">
        <f aca="false">VLOOKUP($H866,'Raw data'!$M$3:$N$1243,2,FALSE())</f>
        <v>47.72</v>
      </c>
    </row>
    <row r="867" customFormat="false" ht="12.75" hidden="false" customHeight="false" outlineLevel="0" collapsed="false">
      <c r="A867" s="96" t="n">
        <v>36721</v>
      </c>
      <c r="B867" s="0" t="n">
        <v>52.77</v>
      </c>
      <c r="E867" s="96" t="n">
        <f aca="false">CHOOSE(IF(WEEKDAY(E866+1,2)=6,1,IF(WEEKDAY(E866+1,2)=7,2,3)),IF(ISNUMBER(MATCH(E866+3,$Q$3:$Q$56,0)),E866+4,E866+3),IF(ISNUMBER(MATCH(E866+2,$Q$3:$Q$56,0)),E866+3,E866+2),IF(ISNUMBER(MATCH(E866+1,$Q$3:$Q$56,0)),E866+2,E866+1))</f>
        <v>36969</v>
      </c>
      <c r="F867" s="0" t="n">
        <f aca="false">VLOOKUP(E867,$A$3:$B$1257,2,FALSE())</f>
        <v>50.96</v>
      </c>
      <c r="H867" s="96" t="n">
        <f aca="true">OFFSET($E$3,IF(ISNUMBER(VLOOKUP(OFFSET($E$3,MATCH(H866,$E$3:$E$1028,0),0),$E$3:$F$1067,2,FALSE())),MATCH(H866,$E$3:$E$1028,0),MATCH(H866,$E$3:$E$1028,0)+1),0)</f>
        <v>36986</v>
      </c>
      <c r="I867" s="0" t="n">
        <f aca="false">VLOOKUP(H867,$A$3:$B$1257,2,FALSE())</f>
        <v>51.42</v>
      </c>
      <c r="J867" s="0" t="n">
        <f aca="false">VLOOKUP(H867,'Raw data'!$A$3:$L$1417,5,FALSE())</f>
        <v>48.94</v>
      </c>
      <c r="K867" s="0" t="n">
        <f aca="false">VLOOKUP($H867,'Raw data'!$A$3:$L$1417,10,FALSE())</f>
        <v>48</v>
      </c>
      <c r="L867" s="0" t="n">
        <f aca="false">VLOOKUP($H867,'Raw data'!$A$3:$L$1417,3,FALSE())</f>
        <v>55.48</v>
      </c>
      <c r="M867" s="0" t="n">
        <f aca="false">VLOOKUP($H867,'Raw data'!$A$3:$L$1417,4,FALSE())</f>
        <v>43.95</v>
      </c>
      <c r="N867" s="0" t="n">
        <f aca="false">VLOOKUP($H867,'Raw data'!$A$3:$L$1417,2,FALSE())</f>
        <v>59.5</v>
      </c>
      <c r="O867" s="0" t="n">
        <f aca="false">VLOOKUP($H867,'Raw data'!$A$3:$L$1417,10,FALSE())</f>
        <v>48</v>
      </c>
      <c r="P867" s="0" t="n">
        <f aca="false">VLOOKUP($H867,'Raw data'!$M$3:$N$1243,2,FALSE())</f>
        <v>48.91</v>
      </c>
    </row>
    <row r="868" customFormat="false" ht="12.75" hidden="false" customHeight="false" outlineLevel="0" collapsed="false">
      <c r="A868" s="96" t="n">
        <v>36722</v>
      </c>
      <c r="B868" s="0" t="n">
        <v>41.43</v>
      </c>
      <c r="E868" s="96" t="n">
        <f aca="false">CHOOSE(IF(WEEKDAY(E867+1,2)=6,1,IF(WEEKDAY(E867+1,2)=7,2,3)),IF(ISNUMBER(MATCH(E867+3,$Q$3:$Q$56,0)),E867+4,E867+3),IF(ISNUMBER(MATCH(E867+2,$Q$3:$Q$56,0)),E867+3,E867+2),IF(ISNUMBER(MATCH(E867+1,$Q$3:$Q$56,0)),E867+2,E867+1))</f>
        <v>36970</v>
      </c>
      <c r="F868" s="0" t="n">
        <f aca="false">VLOOKUP(E868,$A$3:$B$1257,2,FALSE())</f>
        <v>48.99</v>
      </c>
      <c r="H868" s="96" t="n">
        <f aca="true">OFFSET($E$3,IF(ISNUMBER(VLOOKUP(OFFSET($E$3,MATCH(H867,$E$3:$E$1028,0),0),$E$3:$F$1067,2,FALSE())),MATCH(H867,$E$3:$E$1028,0),MATCH(H867,$E$3:$E$1028,0)+1),0)</f>
        <v>36987</v>
      </c>
      <c r="I868" s="0" t="n">
        <f aca="false">VLOOKUP(H868,$A$3:$B$1257,2,FALSE())</f>
        <v>48.85</v>
      </c>
      <c r="J868" s="0" t="n">
        <f aca="false">VLOOKUP(H868,'Raw data'!$A$3:$L$1417,5,FALSE())</f>
        <v>48.38</v>
      </c>
      <c r="K868" s="0" t="n">
        <f aca="false">VLOOKUP($H868,'Raw data'!$A$3:$L$1417,10,FALSE())</f>
        <v>47.8</v>
      </c>
      <c r="L868" s="0" t="n">
        <f aca="false">VLOOKUP($H868,'Raw data'!$A$3:$L$1417,3,FALSE())</f>
        <v>55.16</v>
      </c>
      <c r="M868" s="0" t="n">
        <f aca="false">VLOOKUP($H868,'Raw data'!$A$3:$L$1417,4,FALSE())</f>
        <v>45.48</v>
      </c>
      <c r="N868" s="0" t="e">
        <f aca="false">VLOOKUP($H868,'Raw data'!$A$3:$L$1417,2,FALSE())</f>
        <v>#N/A</v>
      </c>
      <c r="O868" s="0" t="n">
        <f aca="false">VLOOKUP($H868,'Raw data'!$A$3:$L$1417,10,FALSE())</f>
        <v>47.8</v>
      </c>
      <c r="P868" s="0" t="n">
        <f aca="false">VLOOKUP($H868,'Raw data'!$M$3:$N$1243,2,FALSE())</f>
        <v>48.53</v>
      </c>
    </row>
    <row r="869" customFormat="false" ht="12.75" hidden="false" customHeight="false" outlineLevel="0" collapsed="false">
      <c r="A869" s="96" t="n">
        <v>36723</v>
      </c>
      <c r="B869" s="0" t="n">
        <v>41.43</v>
      </c>
      <c r="E869" s="96" t="n">
        <f aca="false">CHOOSE(IF(WEEKDAY(E868+1,2)=6,1,IF(WEEKDAY(E868+1,2)=7,2,3)),IF(ISNUMBER(MATCH(E868+3,$Q$3:$Q$56,0)),E868+4,E868+3),IF(ISNUMBER(MATCH(E868+2,$Q$3:$Q$56,0)),E868+3,E868+2),IF(ISNUMBER(MATCH(E868+1,$Q$3:$Q$56,0)),E868+2,E868+1))</f>
        <v>36971</v>
      </c>
      <c r="F869" s="0" t="n">
        <f aca="false">VLOOKUP(E869,$A$3:$B$1257,2,FALSE())</f>
        <v>55.11</v>
      </c>
      <c r="H869" s="96" t="n">
        <f aca="true">OFFSET($E$3,IF(ISNUMBER(VLOOKUP(OFFSET($E$3,MATCH(H868,$E$3:$E$1028,0),0),$E$3:$F$1067,2,FALSE())),MATCH(H868,$E$3:$E$1028,0),MATCH(H868,$E$3:$E$1028,0)+1),0)</f>
        <v>36990</v>
      </c>
      <c r="I869" s="0" t="n">
        <f aca="false">VLOOKUP(H869,$A$3:$B$1257,2,FALSE())</f>
        <v>49.72</v>
      </c>
      <c r="J869" s="0" t="n">
        <f aca="false">VLOOKUP(H869,'Raw data'!$A$3:$L$1417,5,FALSE())</f>
        <v>54.63</v>
      </c>
      <c r="K869" s="0" t="n">
        <f aca="false">VLOOKUP($H869,'Raw data'!$A$3:$L$1417,10,FALSE())</f>
        <v>57</v>
      </c>
      <c r="L869" s="0" t="n">
        <f aca="false">VLOOKUP($H869,'Raw data'!$A$3:$L$1417,3,FALSE())</f>
        <v>59.55</v>
      </c>
      <c r="M869" s="0" t="n">
        <f aca="false">VLOOKUP($H869,'Raw data'!$A$3:$L$1417,4,FALSE())</f>
        <v>48.6</v>
      </c>
      <c r="N869" s="0" t="n">
        <f aca="false">VLOOKUP($H869,'Raw data'!$A$3:$L$1417,2,FALSE())</f>
        <v>64.75</v>
      </c>
      <c r="O869" s="0" t="n">
        <f aca="false">VLOOKUP($H869,'Raw data'!$A$3:$L$1417,10,FALSE())</f>
        <v>57</v>
      </c>
      <c r="P869" s="0" t="n">
        <f aca="false">VLOOKUP($H869,'Raw data'!$M$3:$N$1243,2,FALSE())</f>
        <v>55.24</v>
      </c>
    </row>
    <row r="870" customFormat="false" ht="12.75" hidden="false" customHeight="false" outlineLevel="0" collapsed="false">
      <c r="A870" s="96" t="n">
        <v>36724</v>
      </c>
      <c r="B870" s="0" t="n">
        <v>54.89</v>
      </c>
      <c r="E870" s="96" t="n">
        <f aca="false">CHOOSE(IF(WEEKDAY(E869+1,2)=6,1,IF(WEEKDAY(E869+1,2)=7,2,3)),IF(ISNUMBER(MATCH(E869+3,$Q$3:$Q$56,0)),E869+4,E869+3),IF(ISNUMBER(MATCH(E869+2,$Q$3:$Q$56,0)),E869+3,E869+2),IF(ISNUMBER(MATCH(E869+1,$Q$3:$Q$56,0)),E869+2,E869+1))</f>
        <v>36972</v>
      </c>
      <c r="F870" s="0" t="n">
        <f aca="false">VLOOKUP(E870,$A$3:$B$1257,2,FALSE())</f>
        <v>52.78</v>
      </c>
      <c r="H870" s="96" t="n">
        <f aca="true">OFFSET($E$3,IF(ISNUMBER(VLOOKUP(OFFSET($E$3,MATCH(H869,$E$3:$E$1028,0),0),$E$3:$F$1067,2,FALSE())),MATCH(H869,$E$3:$E$1028,0),MATCH(H869,$E$3:$E$1028,0)+1),0)</f>
        <v>36991</v>
      </c>
      <c r="I870" s="0" t="n">
        <f aca="false">VLOOKUP(H870,$A$3:$B$1257,2,FALSE())</f>
        <v>49.96</v>
      </c>
      <c r="J870" s="0" t="n">
        <f aca="false">VLOOKUP(H870,'Raw data'!$A$3:$L$1417,5,FALSE())</f>
        <v>62.81</v>
      </c>
      <c r="K870" s="0" t="n">
        <f aca="false">VLOOKUP($H870,'Raw data'!$A$3:$L$1417,10,FALSE())</f>
        <v>64.2</v>
      </c>
      <c r="L870" s="0" t="n">
        <f aca="false">VLOOKUP($H870,'Raw data'!$A$3:$L$1417,3,FALSE())</f>
        <v>58.28</v>
      </c>
      <c r="M870" s="0" t="n">
        <f aca="false">VLOOKUP($H870,'Raw data'!$A$3:$L$1417,4,FALSE())</f>
        <v>49.67</v>
      </c>
      <c r="N870" s="0" t="n">
        <f aca="false">VLOOKUP($H870,'Raw data'!$A$3:$L$1417,2,FALSE())</f>
        <v>62.45</v>
      </c>
      <c r="O870" s="0" t="n">
        <f aca="false">VLOOKUP($H870,'Raw data'!$A$3:$L$1417,10,FALSE())</f>
        <v>64.2</v>
      </c>
      <c r="P870" s="0" t="n">
        <f aca="false">VLOOKUP($H870,'Raw data'!$M$3:$N$1243,2,FALSE())</f>
        <v>56.54</v>
      </c>
    </row>
    <row r="871" customFormat="false" ht="12.75" hidden="false" customHeight="false" outlineLevel="0" collapsed="false">
      <c r="A871" s="96" t="n">
        <v>36725</v>
      </c>
      <c r="B871" s="0" t="n">
        <v>57.7</v>
      </c>
      <c r="E871" s="96" t="n">
        <f aca="false">CHOOSE(IF(WEEKDAY(E870+1,2)=6,1,IF(WEEKDAY(E870+1,2)=7,2,3)),IF(ISNUMBER(MATCH(E870+3,$Q$3:$Q$56,0)),E870+4,E870+3),IF(ISNUMBER(MATCH(E870+2,$Q$3:$Q$56,0)),E870+3,E870+2),IF(ISNUMBER(MATCH(E870+1,$Q$3:$Q$56,0)),E870+2,E870+1))</f>
        <v>36973</v>
      </c>
      <c r="F871" s="0" t="n">
        <f aca="false">VLOOKUP(E871,$A$3:$B$1257,2,FALSE())</f>
        <v>49.71</v>
      </c>
      <c r="H871" s="96" t="n">
        <f aca="true">OFFSET($E$3,IF(ISNUMBER(VLOOKUP(OFFSET($E$3,MATCH(H870,$E$3:$E$1028,0),0),$E$3:$F$1067,2,FALSE())),MATCH(H870,$E$3:$E$1028,0),MATCH(H870,$E$3:$E$1028,0)+1),0)</f>
        <v>36992</v>
      </c>
      <c r="I871" s="0" t="n">
        <f aca="false">VLOOKUP(H871,$A$3:$B$1257,2,FALSE())</f>
        <v>49.4</v>
      </c>
      <c r="J871" s="0" t="n">
        <f aca="false">VLOOKUP(H871,'Raw data'!$A$3:$L$1417,5,FALSE())</f>
        <v>62.66</v>
      </c>
      <c r="K871" s="0" t="n">
        <f aca="false">VLOOKUP($H871,'Raw data'!$A$3:$L$1417,10,FALSE())</f>
        <v>68</v>
      </c>
      <c r="L871" s="0" t="n">
        <f aca="false">VLOOKUP($H871,'Raw data'!$A$3:$L$1417,3,FALSE())</f>
        <v>57.85</v>
      </c>
      <c r="M871" s="0" t="n">
        <f aca="false">VLOOKUP($H871,'Raw data'!$A$3:$L$1417,4,FALSE())</f>
        <v>48.68</v>
      </c>
      <c r="N871" s="0" t="n">
        <f aca="false">VLOOKUP($H871,'Raw data'!$A$3:$L$1417,2,FALSE())</f>
        <v>63</v>
      </c>
      <c r="O871" s="0" t="n">
        <f aca="false">VLOOKUP($H871,'Raw data'!$A$3:$L$1417,10,FALSE())</f>
        <v>68</v>
      </c>
      <c r="P871" s="0" t="n">
        <f aca="false">VLOOKUP($H871,'Raw data'!$M$3:$N$1243,2,FALSE())</f>
        <v>54.75</v>
      </c>
    </row>
    <row r="872" customFormat="false" ht="12.75" hidden="false" customHeight="false" outlineLevel="0" collapsed="false">
      <c r="A872" s="96" t="n">
        <v>36726</v>
      </c>
      <c r="B872" s="0" t="n">
        <v>46.35</v>
      </c>
      <c r="E872" s="96" t="n">
        <f aca="false">CHOOSE(IF(WEEKDAY(E871+1,2)=6,1,IF(WEEKDAY(E871+1,2)=7,2,3)),IF(ISNUMBER(MATCH(E871+3,$Q$3:$Q$56,0)),E871+4,E871+3),IF(ISNUMBER(MATCH(E871+2,$Q$3:$Q$56,0)),E871+3,E871+2),IF(ISNUMBER(MATCH(E871+1,$Q$3:$Q$56,0)),E871+2,E871+1))</f>
        <v>36976</v>
      </c>
      <c r="F872" s="0" t="n">
        <f aca="false">VLOOKUP(E872,$A$3:$B$1257,2,FALSE())</f>
        <v>52.89</v>
      </c>
      <c r="H872" s="96" t="n">
        <f aca="true">OFFSET($E$3,IF(ISNUMBER(VLOOKUP(OFFSET($E$3,MATCH(H871,$E$3:$E$1028,0),0),$E$3:$F$1067,2,FALSE())),MATCH(H871,$E$3:$E$1028,0),MATCH(H871,$E$3:$E$1028,0)+1),0)</f>
        <v>36993</v>
      </c>
      <c r="I872" s="0" t="n">
        <f aca="false">VLOOKUP(H872,$A$3:$B$1257,2,FALSE())</f>
        <v>49.04</v>
      </c>
      <c r="J872" s="0" t="n">
        <f aca="false">VLOOKUP(H872,'Raw data'!$A$3:$L$1417,5,FALSE())</f>
        <v>55.48</v>
      </c>
      <c r="K872" s="0" t="n">
        <f aca="false">VLOOKUP($H872,'Raw data'!$A$3:$L$1417,10,FALSE())</f>
        <v>65.75</v>
      </c>
      <c r="L872" s="0" t="n">
        <f aca="false">VLOOKUP($H872,'Raw data'!$A$3:$L$1417,3,FALSE())</f>
        <v>52.68</v>
      </c>
      <c r="M872" s="0" t="n">
        <f aca="false">VLOOKUP($H872,'Raw data'!$A$3:$L$1417,4,FALSE())</f>
        <v>43.99</v>
      </c>
      <c r="N872" s="0" t="n">
        <f aca="false">VLOOKUP($H872,'Raw data'!$A$3:$L$1417,2,FALSE())</f>
        <v>55.5</v>
      </c>
      <c r="O872" s="0" t="n">
        <f aca="false">VLOOKUP($H872,'Raw data'!$A$3:$L$1417,10,FALSE())</f>
        <v>65.75</v>
      </c>
      <c r="P872" s="0" t="n">
        <f aca="false">VLOOKUP($H872,'Raw data'!$M$3:$N$1243,2,FALSE())</f>
        <v>48.74</v>
      </c>
    </row>
    <row r="873" customFormat="false" ht="12.75" hidden="false" customHeight="false" outlineLevel="0" collapsed="false">
      <c r="A873" s="96" t="n">
        <v>36727</v>
      </c>
      <c r="B873" s="0" t="n">
        <v>46.28</v>
      </c>
      <c r="E873" s="96" t="n">
        <f aca="false">CHOOSE(IF(WEEKDAY(E872+1,2)=6,1,IF(WEEKDAY(E872+1,2)=7,2,3)),IF(ISNUMBER(MATCH(E872+3,$Q$3:$Q$56,0)),E872+4,E872+3),IF(ISNUMBER(MATCH(E872+2,$Q$3:$Q$56,0)),E872+3,E872+2),IF(ISNUMBER(MATCH(E872+1,$Q$3:$Q$56,0)),E872+2,E872+1))</f>
        <v>36977</v>
      </c>
      <c r="F873" s="0" t="n">
        <f aca="false">VLOOKUP(E873,$A$3:$B$1257,2,FALSE())</f>
        <v>56.86</v>
      </c>
      <c r="H873" s="96" t="n">
        <f aca="true">OFFSET($E$3,IF(ISNUMBER(VLOOKUP(OFFSET($E$3,MATCH(H872,$E$3:$E$1028,0),0),$E$3:$F$1067,2,FALSE())),MATCH(H872,$E$3:$E$1028,0),MATCH(H872,$E$3:$E$1028,0)+1),0)</f>
        <v>36994</v>
      </c>
      <c r="I873" s="0" t="n">
        <f aca="false">VLOOKUP(H873,$A$3:$B$1257,2,FALSE())</f>
        <v>48.3</v>
      </c>
      <c r="J873" s="0" t="n">
        <f aca="false">VLOOKUP(H873,'Raw data'!$A$3:$L$1417,5,FALSE())</f>
        <v>43.22</v>
      </c>
      <c r="K873" s="0" t="n">
        <f aca="false">VLOOKUP($H873,'Raw data'!$A$3:$L$1417,10,FALSE())</f>
        <v>46</v>
      </c>
      <c r="L873" s="0" t="n">
        <f aca="false">VLOOKUP($H873,'Raw data'!$A$3:$L$1417,3,FALSE())</f>
        <v>46.75</v>
      </c>
      <c r="M873" s="0" t="n">
        <f aca="false">VLOOKUP($H873,'Raw data'!$A$3:$L$1417,4,FALSE())</f>
        <v>41.25</v>
      </c>
      <c r="N873" s="0" t="n">
        <f aca="false">VLOOKUP($H873,'Raw data'!$A$3:$L$1417,2,FALSE())</f>
        <v>53.5</v>
      </c>
      <c r="O873" s="0" t="n">
        <f aca="false">VLOOKUP($H873,'Raw data'!$A$3:$L$1417,10,FALSE())</f>
        <v>46</v>
      </c>
      <c r="P873" s="0" t="n">
        <f aca="false">VLOOKUP($H873,'Raw data'!$M$3:$N$1243,2,FALSE())</f>
        <v>43.82</v>
      </c>
    </row>
    <row r="874" customFormat="false" ht="12.75" hidden="false" customHeight="false" outlineLevel="0" collapsed="false">
      <c r="A874" s="96" t="n">
        <v>36728</v>
      </c>
      <c r="B874" s="0" t="n">
        <v>45.9</v>
      </c>
      <c r="E874" s="96" t="n">
        <f aca="false">CHOOSE(IF(WEEKDAY(E873+1,2)=6,1,IF(WEEKDAY(E873+1,2)=7,2,3)),IF(ISNUMBER(MATCH(E873+3,$Q$3:$Q$56,0)),E873+4,E873+3),IF(ISNUMBER(MATCH(E873+2,$Q$3:$Q$56,0)),E873+3,E873+2),IF(ISNUMBER(MATCH(E873+1,$Q$3:$Q$56,0)),E873+2,E873+1))</f>
        <v>36978</v>
      </c>
      <c r="F874" s="0" t="n">
        <f aca="false">VLOOKUP(E874,$A$3:$B$1257,2,FALSE())</f>
        <v>52.7</v>
      </c>
      <c r="H874" s="96" t="n">
        <f aca="true">OFFSET($E$3,IF(ISNUMBER(VLOOKUP(OFFSET($E$3,MATCH(H873,$E$3:$E$1028,0),0),$E$3:$F$1067,2,FALSE())),MATCH(H873,$E$3:$E$1028,0),MATCH(H873,$E$3:$E$1028,0)+1),0)</f>
        <v>36997</v>
      </c>
      <c r="I874" s="0" t="n">
        <f aca="false">VLOOKUP(H874,$A$3:$B$1257,2,FALSE())</f>
        <v>48.1</v>
      </c>
      <c r="J874" s="0" t="n">
        <f aca="false">VLOOKUP(H874,'Raw data'!$A$3:$L$1417,5,FALSE())</f>
        <v>48.75</v>
      </c>
      <c r="K874" s="0" t="n">
        <f aca="false">VLOOKUP($H874,'Raw data'!$A$3:$L$1417,10,FALSE())</f>
        <v>47.5</v>
      </c>
      <c r="L874" s="0" t="e">
        <f aca="false">VLOOKUP($H874,'Raw data'!$A$3:$L$1417,3,FALSE())</f>
        <v>#N/A</v>
      </c>
      <c r="M874" s="0" t="n">
        <f aca="false">VLOOKUP($H874,'Raw data'!$A$3:$L$1417,4,FALSE())</f>
        <v>49.48</v>
      </c>
      <c r="N874" s="0" t="e">
        <f aca="false">VLOOKUP($H874,'Raw data'!$A$3:$L$1417,2,FALSE())</f>
        <v>#N/A</v>
      </c>
      <c r="O874" s="0" t="n">
        <f aca="false">VLOOKUP($H874,'Raw data'!$A$3:$L$1417,10,FALSE())</f>
        <v>47.5</v>
      </c>
      <c r="P874" s="0" t="n">
        <f aca="false">VLOOKUP($H874,'Raw data'!$M$3:$N$1243,2,FALSE())</f>
        <v>50.83</v>
      </c>
    </row>
    <row r="875" customFormat="false" ht="12.75" hidden="false" customHeight="false" outlineLevel="0" collapsed="false">
      <c r="A875" s="96" t="n">
        <v>36731</v>
      </c>
      <c r="B875" s="0" t="n">
        <v>46.9</v>
      </c>
      <c r="E875" s="96" t="n">
        <f aca="false">CHOOSE(IF(WEEKDAY(E874+1,2)=6,1,IF(WEEKDAY(E874+1,2)=7,2,3)),IF(ISNUMBER(MATCH(E874+3,$Q$3:$Q$56,0)),E874+4,E874+3),IF(ISNUMBER(MATCH(E874+2,$Q$3:$Q$56,0)),E874+3,E874+2),IF(ISNUMBER(MATCH(E874+1,$Q$3:$Q$56,0)),E874+2,E874+1))</f>
        <v>36979</v>
      </c>
      <c r="F875" s="0" t="n">
        <f aca="false">VLOOKUP(E875,$A$3:$B$1257,2,FALSE())</f>
        <v>52.73</v>
      </c>
      <c r="H875" s="96" t="n">
        <f aca="true">OFFSET($E$3,IF(ISNUMBER(VLOOKUP(OFFSET($E$3,MATCH(H874,$E$3:$E$1028,0),0),$E$3:$F$1067,2,FALSE())),MATCH(H874,$E$3:$E$1028,0),MATCH(H874,$E$3:$E$1028,0)+1),0)</f>
        <v>36998</v>
      </c>
      <c r="I875" s="0" t="n">
        <f aca="false">VLOOKUP(H875,$A$3:$B$1257,2,FALSE())</f>
        <v>53.76</v>
      </c>
      <c r="J875" s="0" t="n">
        <f aca="false">VLOOKUP(H875,'Raw data'!$A$3:$L$1417,5,FALSE())</f>
        <v>45.73</v>
      </c>
      <c r="K875" s="0" t="n">
        <f aca="false">VLOOKUP($H875,'Raw data'!$A$3:$L$1417,10,FALSE())</f>
        <v>52.3</v>
      </c>
      <c r="L875" s="0" t="n">
        <f aca="false">VLOOKUP($H875,'Raw data'!$A$3:$L$1417,3,FALSE())</f>
        <v>56.73</v>
      </c>
      <c r="M875" s="0" t="n">
        <f aca="false">VLOOKUP($H875,'Raw data'!$A$3:$L$1417,4,FALSE())</f>
        <v>47.48</v>
      </c>
      <c r="N875" s="0" t="n">
        <f aca="false">VLOOKUP($H875,'Raw data'!$A$3:$L$1417,2,FALSE())</f>
        <v>62.25</v>
      </c>
      <c r="O875" s="0" t="n">
        <f aca="false">VLOOKUP($H875,'Raw data'!$A$3:$L$1417,10,FALSE())</f>
        <v>52.3</v>
      </c>
      <c r="P875" s="0" t="n">
        <f aca="false">VLOOKUP($H875,'Raw data'!$M$3:$N$1243,2,FALSE())</f>
        <v>53.71</v>
      </c>
    </row>
    <row r="876" customFormat="false" ht="12.75" hidden="false" customHeight="false" outlineLevel="0" collapsed="false">
      <c r="A876" s="96" t="n">
        <v>36732</v>
      </c>
      <c r="B876" s="0" t="n">
        <v>44.2</v>
      </c>
      <c r="E876" s="96" t="n">
        <f aca="false">CHOOSE(IF(WEEKDAY(E875+1,2)=6,1,IF(WEEKDAY(E875+1,2)=7,2,3)),IF(ISNUMBER(MATCH(E875+3,$Q$3:$Q$56,0)),E875+4,E875+3),IF(ISNUMBER(MATCH(E875+2,$Q$3:$Q$56,0)),E875+3,E875+2),IF(ISNUMBER(MATCH(E875+1,$Q$3:$Q$56,0)),E875+2,E875+1))</f>
        <v>36980</v>
      </c>
      <c r="F876" s="0" t="n">
        <f aca="false">VLOOKUP(E876,$A$3:$B$1257,2,FALSE())</f>
        <v>57.76</v>
      </c>
      <c r="H876" s="96" t="n">
        <f aca="true">OFFSET($E$3,IF(ISNUMBER(VLOOKUP(OFFSET($E$3,MATCH(H875,$E$3:$E$1028,0),0),$E$3:$F$1067,2,FALSE())),MATCH(H875,$E$3:$E$1028,0),MATCH(H875,$E$3:$E$1028,0)+1),0)</f>
        <v>36999</v>
      </c>
      <c r="I876" s="0" t="n">
        <f aca="false">VLOOKUP(H876,$A$3:$B$1257,2,FALSE())</f>
        <v>55.36</v>
      </c>
      <c r="J876" s="0" t="n">
        <f aca="false">VLOOKUP(H876,'Raw data'!$A$3:$L$1417,5,FALSE())</f>
        <v>52.44</v>
      </c>
      <c r="K876" s="0" t="n">
        <f aca="false">VLOOKUP($H876,'Raw data'!$A$3:$L$1417,10,FALSE())</f>
        <v>55</v>
      </c>
      <c r="L876" s="0" t="n">
        <f aca="false">VLOOKUP($H876,'Raw data'!$A$3:$L$1417,3,FALSE())</f>
        <v>57.73</v>
      </c>
      <c r="M876" s="0" t="n">
        <f aca="false">VLOOKUP($H876,'Raw data'!$A$3:$L$1417,4,FALSE())</f>
        <v>48.19</v>
      </c>
      <c r="N876" s="0" t="n">
        <f aca="false">VLOOKUP($H876,'Raw data'!$A$3:$L$1417,2,FALSE())</f>
        <v>60</v>
      </c>
      <c r="O876" s="0" t="n">
        <f aca="false">VLOOKUP($H876,'Raw data'!$A$3:$L$1417,10,FALSE())</f>
        <v>55</v>
      </c>
      <c r="P876" s="0" t="n">
        <f aca="false">VLOOKUP($H876,'Raw data'!$M$3:$N$1243,2,FALSE())</f>
        <v>53.63</v>
      </c>
    </row>
    <row r="877" customFormat="false" ht="12.75" hidden="false" customHeight="false" outlineLevel="0" collapsed="false">
      <c r="A877" s="96" t="n">
        <v>36733</v>
      </c>
      <c r="B877" s="0" t="n">
        <v>44.47</v>
      </c>
      <c r="E877" s="96" t="n">
        <f aca="false">CHOOSE(IF(WEEKDAY(E876+1,2)=6,1,IF(WEEKDAY(E876+1,2)=7,2,3)),IF(ISNUMBER(MATCH(E876+3,$Q$3:$Q$56,0)),E876+4,E876+3),IF(ISNUMBER(MATCH(E876+2,$Q$3:$Q$56,0)),E876+3,E876+2),IF(ISNUMBER(MATCH(E876+1,$Q$3:$Q$56,0)),E876+2,E876+1))</f>
        <v>36983</v>
      </c>
      <c r="F877" s="0" t="n">
        <f aca="false">VLOOKUP(E877,$A$3:$B$1257,2,FALSE())</f>
        <v>60.54</v>
      </c>
      <c r="H877" s="96" t="n">
        <f aca="true">OFFSET($E$3,IF(ISNUMBER(VLOOKUP(OFFSET($E$3,MATCH(H876,$E$3:$E$1028,0),0),$E$3:$F$1067,2,FALSE())),MATCH(H876,$E$3:$E$1028,0),MATCH(H876,$E$3:$E$1028,0)+1),0)</f>
        <v>37000</v>
      </c>
      <c r="I877" s="0" t="n">
        <f aca="false">VLOOKUP(H877,$A$3:$B$1257,2,FALSE())</f>
        <v>53.17</v>
      </c>
      <c r="J877" s="0" t="n">
        <f aca="false">VLOOKUP(H877,'Raw data'!$A$3:$L$1417,5,FALSE())</f>
        <v>46.04</v>
      </c>
      <c r="K877" s="0" t="n">
        <f aca="false">VLOOKUP($H877,'Raw data'!$A$3:$L$1417,10,FALSE())</f>
        <v>47.75</v>
      </c>
      <c r="L877" s="0" t="n">
        <f aca="false">VLOOKUP($H877,'Raw data'!$A$3:$L$1417,3,FALSE())</f>
        <v>54.38</v>
      </c>
      <c r="M877" s="0" t="n">
        <f aca="false">VLOOKUP($H877,'Raw data'!$A$3:$L$1417,4,FALSE())</f>
        <v>44.54</v>
      </c>
      <c r="N877" s="0" t="n">
        <f aca="false">VLOOKUP($H877,'Raw data'!$A$3:$L$1417,2,FALSE())</f>
        <v>57.25</v>
      </c>
      <c r="O877" s="0" t="n">
        <f aca="false">VLOOKUP($H877,'Raw data'!$A$3:$L$1417,10,FALSE())</f>
        <v>47.75</v>
      </c>
      <c r="P877" s="0" t="n">
        <f aca="false">VLOOKUP($H877,'Raw data'!$M$3:$N$1243,2,FALSE())</f>
        <v>48.61</v>
      </c>
    </row>
    <row r="878" customFormat="false" ht="12.75" hidden="false" customHeight="false" outlineLevel="0" collapsed="false">
      <c r="A878" s="96" t="n">
        <v>36734</v>
      </c>
      <c r="B878" s="0" t="n">
        <v>47.24</v>
      </c>
      <c r="E878" s="96" t="n">
        <f aca="false">CHOOSE(IF(WEEKDAY(E877+1,2)=6,1,IF(WEEKDAY(E877+1,2)=7,2,3)),IF(ISNUMBER(MATCH(E877+3,$Q$3:$Q$56,0)),E877+4,E877+3),IF(ISNUMBER(MATCH(E877+2,$Q$3:$Q$56,0)),E877+3,E877+2),IF(ISNUMBER(MATCH(E877+1,$Q$3:$Q$56,0)),E877+2,E877+1))</f>
        <v>36984</v>
      </c>
      <c r="F878" s="0" t="n">
        <f aca="false">VLOOKUP(E878,$A$3:$B$1257,2,FALSE())</f>
        <v>53.93</v>
      </c>
      <c r="H878" s="96" t="n">
        <f aca="true">OFFSET($E$3,IF(ISNUMBER(VLOOKUP(OFFSET($E$3,MATCH(H877,$E$3:$E$1028,0),0),$E$3:$F$1067,2,FALSE())),MATCH(H877,$E$3:$E$1028,0),MATCH(H877,$E$3:$E$1028,0)+1),0)</f>
        <v>37001</v>
      </c>
      <c r="I878" s="0" t="n">
        <f aca="false">VLOOKUP(H878,$A$3:$B$1257,2,FALSE())</f>
        <v>46.27</v>
      </c>
      <c r="J878" s="0" t="n">
        <f aca="false">VLOOKUP(H878,'Raw data'!$A$3:$L$1417,5,FALSE())</f>
        <v>39.32</v>
      </c>
      <c r="K878" s="0" t="n">
        <f aca="false">VLOOKUP($H878,'Raw data'!$A$3:$L$1417,10,FALSE())</f>
        <v>42</v>
      </c>
      <c r="L878" s="0" t="n">
        <f aca="false">VLOOKUP($H878,'Raw data'!$A$3:$L$1417,3,FALSE())</f>
        <v>50.4</v>
      </c>
      <c r="M878" s="0" t="n">
        <f aca="false">VLOOKUP($H878,'Raw data'!$A$3:$L$1417,4,FALSE())</f>
        <v>41.56</v>
      </c>
      <c r="N878" s="0" t="n">
        <f aca="false">VLOOKUP($H878,'Raw data'!$A$3:$L$1417,2,FALSE())</f>
        <v>54.52</v>
      </c>
      <c r="O878" s="0" t="n">
        <f aca="false">VLOOKUP($H878,'Raw data'!$A$3:$L$1417,10,FALSE())</f>
        <v>42</v>
      </c>
      <c r="P878" s="0" t="n">
        <f aca="false">VLOOKUP($H878,'Raw data'!$M$3:$N$1243,2,FALSE())</f>
        <v>42.46</v>
      </c>
    </row>
    <row r="879" customFormat="false" ht="12.75" hidden="false" customHeight="false" outlineLevel="0" collapsed="false">
      <c r="A879" s="96" t="n">
        <v>36735</v>
      </c>
      <c r="B879" s="0" t="n">
        <v>47.23</v>
      </c>
      <c r="E879" s="96" t="n">
        <f aca="false">CHOOSE(IF(WEEKDAY(E878+1,2)=6,1,IF(WEEKDAY(E878+1,2)=7,2,3)),IF(ISNUMBER(MATCH(E878+3,$Q$3:$Q$56,0)),E878+4,E878+3),IF(ISNUMBER(MATCH(E878+2,$Q$3:$Q$56,0)),E878+3,E878+2),IF(ISNUMBER(MATCH(E878+1,$Q$3:$Q$56,0)),E878+2,E878+1))</f>
        <v>36985</v>
      </c>
      <c r="F879" s="0" t="n">
        <f aca="false">VLOOKUP(E879,$A$3:$B$1257,2,FALSE())</f>
        <v>53.38</v>
      </c>
      <c r="H879" s="96" t="n">
        <f aca="true">OFFSET($E$3,IF(ISNUMBER(VLOOKUP(OFFSET($E$3,MATCH(H878,$E$3:$E$1028,0),0),$E$3:$F$1067,2,FALSE())),MATCH(H878,$E$3:$E$1028,0),MATCH(H878,$E$3:$E$1028,0)+1),0)</f>
        <v>37004</v>
      </c>
      <c r="I879" s="0" t="n">
        <f aca="false">VLOOKUP(H879,$A$3:$B$1257,2,FALSE())</f>
        <v>50.06</v>
      </c>
      <c r="J879" s="0" t="n">
        <f aca="false">VLOOKUP(H879,'Raw data'!$A$3:$L$1417,5,FALSE())</f>
        <v>59.65</v>
      </c>
      <c r="K879" s="0" t="n">
        <f aca="false">VLOOKUP($H879,'Raw data'!$A$3:$L$1417,10,FALSE())</f>
        <v>63</v>
      </c>
      <c r="L879" s="0" t="n">
        <f aca="false">VLOOKUP($H879,'Raw data'!$A$3:$L$1417,3,FALSE())</f>
        <v>56.08</v>
      </c>
      <c r="M879" s="0" t="n">
        <f aca="false">VLOOKUP($H879,'Raw data'!$A$3:$L$1417,4,FALSE())</f>
        <v>47.73</v>
      </c>
      <c r="N879" s="0" t="n">
        <f aca="false">VLOOKUP($H879,'Raw data'!$A$3:$L$1417,2,FALSE())</f>
        <v>68.5</v>
      </c>
      <c r="O879" s="0" t="n">
        <f aca="false">VLOOKUP($H879,'Raw data'!$A$3:$L$1417,10,FALSE())</f>
        <v>63</v>
      </c>
      <c r="P879" s="0" t="n">
        <f aca="false">VLOOKUP($H879,'Raw data'!$M$3:$N$1243,2,FALSE())</f>
        <v>54.54</v>
      </c>
    </row>
    <row r="880" customFormat="false" ht="12.75" hidden="false" customHeight="false" outlineLevel="0" collapsed="false">
      <c r="A880" s="96" t="n">
        <v>36738</v>
      </c>
      <c r="B880" s="0" t="n">
        <v>57.26</v>
      </c>
      <c r="E880" s="96" t="n">
        <f aca="false">CHOOSE(IF(WEEKDAY(E879+1,2)=6,1,IF(WEEKDAY(E879+1,2)=7,2,3)),IF(ISNUMBER(MATCH(E879+3,$Q$3:$Q$56,0)),E879+4,E879+3),IF(ISNUMBER(MATCH(E879+2,$Q$3:$Q$56,0)),E879+3,E879+2),IF(ISNUMBER(MATCH(E879+1,$Q$3:$Q$56,0)),E879+2,E879+1))</f>
        <v>36986</v>
      </c>
      <c r="F880" s="0" t="n">
        <f aca="false">VLOOKUP(E880,$A$3:$B$1257,2,FALSE())</f>
        <v>51.42</v>
      </c>
      <c r="H880" s="96" t="n">
        <f aca="true">OFFSET($E$3,IF(ISNUMBER(VLOOKUP(OFFSET($E$3,MATCH(H879,$E$3:$E$1028,0),0),$E$3:$F$1067,2,FALSE())),MATCH(H879,$E$3:$E$1028,0),MATCH(H879,$E$3:$E$1028,0)+1),0)</f>
        <v>37005</v>
      </c>
      <c r="I880" s="0" t="n">
        <f aca="false">VLOOKUP(H880,$A$3:$B$1257,2,FALSE())</f>
        <v>53.4</v>
      </c>
      <c r="J880" s="0" t="n">
        <f aca="false">VLOOKUP(H880,'Raw data'!$A$3:$L$1417,5,FALSE())</f>
        <v>42.8</v>
      </c>
      <c r="K880" s="0" t="n">
        <f aca="false">VLOOKUP($H880,'Raw data'!$A$3:$L$1417,10,FALSE())</f>
        <v>49.2</v>
      </c>
      <c r="L880" s="0" t="n">
        <f aca="false">VLOOKUP($H880,'Raw data'!$A$3:$L$1417,3,FALSE())</f>
        <v>51.3</v>
      </c>
      <c r="M880" s="0" t="n">
        <f aca="false">VLOOKUP($H880,'Raw data'!$A$3:$L$1417,4,FALSE())</f>
        <v>44.6</v>
      </c>
      <c r="N880" s="0" t="n">
        <f aca="false">VLOOKUP($H880,'Raw data'!$A$3:$L$1417,2,FALSE())</f>
        <v>80.25</v>
      </c>
      <c r="O880" s="0" t="n">
        <f aca="false">VLOOKUP($H880,'Raw data'!$A$3:$L$1417,10,FALSE())</f>
        <v>49.2</v>
      </c>
      <c r="P880" s="0" t="n">
        <f aca="false">VLOOKUP($H880,'Raw data'!$M$3:$N$1243,2,FALSE())</f>
        <v>53.31</v>
      </c>
    </row>
    <row r="881" customFormat="false" ht="12.75" hidden="false" customHeight="false" outlineLevel="0" collapsed="false">
      <c r="A881" s="96" t="n">
        <v>36739</v>
      </c>
      <c r="B881" s="0" t="n">
        <v>49.18</v>
      </c>
      <c r="E881" s="96" t="n">
        <f aca="false">CHOOSE(IF(WEEKDAY(E880+1,2)=6,1,IF(WEEKDAY(E880+1,2)=7,2,3)),IF(ISNUMBER(MATCH(E880+3,$Q$3:$Q$56,0)),E880+4,E880+3),IF(ISNUMBER(MATCH(E880+2,$Q$3:$Q$56,0)),E880+3,E880+2),IF(ISNUMBER(MATCH(E880+1,$Q$3:$Q$56,0)),E880+2,E880+1))</f>
        <v>36987</v>
      </c>
      <c r="F881" s="0" t="n">
        <f aca="false">VLOOKUP(E881,$A$3:$B$1257,2,FALSE())</f>
        <v>48.85</v>
      </c>
      <c r="H881" s="96" t="n">
        <f aca="true">OFFSET($E$3,IF(ISNUMBER(VLOOKUP(OFFSET($E$3,MATCH(H880,$E$3:$E$1028,0),0),$E$3:$F$1067,2,FALSE())),MATCH(H880,$E$3:$E$1028,0),MATCH(H880,$E$3:$E$1028,0)+1),0)</f>
        <v>37006</v>
      </c>
      <c r="I881" s="0" t="n">
        <f aca="false">VLOOKUP(H881,$A$3:$B$1257,2,FALSE())</f>
        <v>51.62</v>
      </c>
      <c r="J881" s="0" t="n">
        <f aca="false">VLOOKUP(H881,'Raw data'!$A$3:$L$1417,5,FALSE())</f>
        <v>34.69</v>
      </c>
      <c r="K881" s="0" t="n">
        <f aca="false">VLOOKUP($H881,'Raw data'!$A$3:$L$1417,10,FALSE())</f>
        <v>40.2</v>
      </c>
      <c r="L881" s="0" t="n">
        <f aca="false">VLOOKUP($H881,'Raw data'!$A$3:$L$1417,3,FALSE())</f>
        <v>51.97</v>
      </c>
      <c r="M881" s="0" t="n">
        <f aca="false">VLOOKUP($H881,'Raw data'!$A$3:$L$1417,4,FALSE())</f>
        <v>43.6</v>
      </c>
      <c r="N881" s="0" t="n">
        <f aca="false">VLOOKUP($H881,'Raw data'!$A$3:$L$1417,2,FALSE())</f>
        <v>69.39</v>
      </c>
      <c r="O881" s="0" t="n">
        <f aca="false">VLOOKUP($H881,'Raw data'!$A$3:$L$1417,10,FALSE())</f>
        <v>40.2</v>
      </c>
      <c r="P881" s="0" t="n">
        <f aca="false">VLOOKUP($H881,'Raw data'!$M$3:$N$1243,2,FALSE())</f>
        <v>42.99</v>
      </c>
    </row>
    <row r="882" customFormat="false" ht="12.75" hidden="false" customHeight="false" outlineLevel="0" collapsed="false">
      <c r="A882" s="96" t="n">
        <v>36740</v>
      </c>
      <c r="B882" s="0" t="n">
        <v>51.3</v>
      </c>
      <c r="E882" s="96" t="n">
        <f aca="false">CHOOSE(IF(WEEKDAY(E881+1,2)=6,1,IF(WEEKDAY(E881+1,2)=7,2,3)),IF(ISNUMBER(MATCH(E881+3,$Q$3:$Q$56,0)),E881+4,E881+3),IF(ISNUMBER(MATCH(E881+2,$Q$3:$Q$56,0)),E881+3,E881+2),IF(ISNUMBER(MATCH(E881+1,$Q$3:$Q$56,0)),E881+2,E881+1))</f>
        <v>36990</v>
      </c>
      <c r="F882" s="0" t="n">
        <f aca="false">VLOOKUP(E882,$A$3:$B$1257,2,FALSE())</f>
        <v>49.72</v>
      </c>
      <c r="H882" s="96" t="n">
        <f aca="true">OFFSET($E$3,IF(ISNUMBER(VLOOKUP(OFFSET($E$3,MATCH(H881,$E$3:$E$1028,0),0),$E$3:$F$1067,2,FALSE())),MATCH(H881,$E$3:$E$1028,0),MATCH(H881,$E$3:$E$1028,0)+1),0)</f>
        <v>37007</v>
      </c>
      <c r="I882" s="0" t="n">
        <f aca="false">VLOOKUP(H882,$A$3:$B$1257,2,FALSE())</f>
        <v>47.93</v>
      </c>
      <c r="J882" s="0" t="n">
        <f aca="false">VLOOKUP(H882,'Raw data'!$A$3:$L$1417,5,FALSE())</f>
        <v>34.86</v>
      </c>
      <c r="K882" s="0" t="e">
        <f aca="false">VLOOKUP($H882,'Raw data'!$A$3:$L$1417,10,FALSE())</f>
        <v>#N/A</v>
      </c>
      <c r="L882" s="0" t="n">
        <f aca="false">VLOOKUP($H882,'Raw data'!$A$3:$L$1417,3,FALSE())</f>
        <v>50.82</v>
      </c>
      <c r="M882" s="0" t="n">
        <f aca="false">VLOOKUP($H882,'Raw data'!$A$3:$L$1417,4,FALSE())</f>
        <v>42.05</v>
      </c>
      <c r="N882" s="0" t="n">
        <f aca="false">VLOOKUP($H882,'Raw data'!$A$3:$L$1417,2,FALSE())</f>
        <v>75</v>
      </c>
      <c r="O882" s="0" t="e">
        <f aca="false">VLOOKUP($H882,'Raw data'!$A$3:$L$1417,10,FALSE())</f>
        <v>#N/A</v>
      </c>
      <c r="P882" s="0" t="n">
        <f aca="false">VLOOKUP($H882,'Raw data'!$M$3:$N$1243,2,FALSE())</f>
        <v>39.63</v>
      </c>
    </row>
    <row r="883" customFormat="false" ht="12.75" hidden="false" customHeight="false" outlineLevel="0" collapsed="false">
      <c r="A883" s="96" t="n">
        <v>36741</v>
      </c>
      <c r="B883" s="0" t="n">
        <v>71.6</v>
      </c>
      <c r="E883" s="96" t="n">
        <f aca="false">CHOOSE(IF(WEEKDAY(E882+1,2)=6,1,IF(WEEKDAY(E882+1,2)=7,2,3)),IF(ISNUMBER(MATCH(E882+3,$Q$3:$Q$56,0)),E882+4,E882+3),IF(ISNUMBER(MATCH(E882+2,$Q$3:$Q$56,0)),E882+3,E882+2),IF(ISNUMBER(MATCH(E882+1,$Q$3:$Q$56,0)),E882+2,E882+1))</f>
        <v>36991</v>
      </c>
      <c r="F883" s="0" t="n">
        <f aca="false">VLOOKUP(E883,$A$3:$B$1257,2,FALSE())</f>
        <v>49.96</v>
      </c>
      <c r="H883" s="96" t="n">
        <f aca="true">OFFSET($E$3,IF(ISNUMBER(VLOOKUP(OFFSET($E$3,MATCH(H882,$E$3:$E$1028,0),0),$E$3:$F$1067,2,FALSE())),MATCH(H882,$E$3:$E$1028,0),MATCH(H882,$E$3:$E$1028,0)+1),0)</f>
        <v>37008</v>
      </c>
      <c r="I883" s="0" t="n">
        <f aca="false">VLOOKUP(H883,$A$3:$B$1257,2,FALSE())</f>
        <v>47.77</v>
      </c>
      <c r="J883" s="0" t="n">
        <f aca="false">VLOOKUP(H883,'Raw data'!$A$3:$L$1417,5,FALSE())</f>
        <v>42.45</v>
      </c>
      <c r="K883" s="0" t="n">
        <f aca="false">VLOOKUP($H883,'Raw data'!$A$3:$L$1417,10,FALSE())</f>
        <v>45.05</v>
      </c>
      <c r="L883" s="0" t="n">
        <f aca="false">VLOOKUP($H883,'Raw data'!$A$3:$L$1417,3,FALSE())</f>
        <v>47.5</v>
      </c>
      <c r="M883" s="0" t="n">
        <f aca="false">VLOOKUP($H883,'Raw data'!$A$3:$L$1417,4,FALSE())</f>
        <v>40.33</v>
      </c>
      <c r="N883" s="0" t="n">
        <f aca="false">VLOOKUP($H883,'Raw data'!$A$3:$L$1417,2,FALSE())</f>
        <v>62.75</v>
      </c>
      <c r="O883" s="0" t="n">
        <f aca="false">VLOOKUP($H883,'Raw data'!$A$3:$L$1417,10,FALSE())</f>
        <v>45.05</v>
      </c>
      <c r="P883" s="0" t="n">
        <f aca="false">VLOOKUP($H883,'Raw data'!$M$3:$N$1243,2,FALSE())</f>
        <v>39.63</v>
      </c>
    </row>
    <row r="884" customFormat="false" ht="12.75" hidden="false" customHeight="false" outlineLevel="0" collapsed="false">
      <c r="A884" s="96" t="n">
        <v>36742</v>
      </c>
      <c r="B884" s="0" t="n">
        <v>49.68</v>
      </c>
      <c r="E884" s="96" t="n">
        <f aca="false">CHOOSE(IF(WEEKDAY(E883+1,2)=6,1,IF(WEEKDAY(E883+1,2)=7,2,3)),IF(ISNUMBER(MATCH(E883+3,$Q$3:$Q$56,0)),E883+4,E883+3),IF(ISNUMBER(MATCH(E883+2,$Q$3:$Q$56,0)),E883+3,E883+2),IF(ISNUMBER(MATCH(E883+1,$Q$3:$Q$56,0)),E883+2,E883+1))</f>
        <v>36992</v>
      </c>
      <c r="F884" s="0" t="n">
        <f aca="false">VLOOKUP(E884,$A$3:$B$1257,2,FALSE())</f>
        <v>49.4</v>
      </c>
      <c r="H884" s="96" t="n">
        <f aca="true">OFFSET($E$3,IF(ISNUMBER(VLOOKUP(OFFSET($E$3,MATCH(H883,$E$3:$E$1028,0),0),$E$3:$F$1067,2,FALSE())),MATCH(H883,$E$3:$E$1028,0),MATCH(H883,$E$3:$E$1028,0)+1),0)</f>
        <v>37011</v>
      </c>
      <c r="I884" s="0" t="n">
        <f aca="false">VLOOKUP(H884,$A$3:$B$1257,2,FALSE())</f>
        <v>56.73</v>
      </c>
      <c r="J884" s="0" t="n">
        <f aca="false">VLOOKUP(H884,'Raw data'!$A$3:$L$1417,5,FALSE())</f>
        <v>62.63</v>
      </c>
      <c r="K884" s="0" t="e">
        <f aca="false">VLOOKUP($H884,'Raw data'!$A$3:$L$1417,10,FALSE())</f>
        <v>#N/A</v>
      </c>
      <c r="L884" s="0" t="n">
        <f aca="false">VLOOKUP($H884,'Raw data'!$A$3:$L$1417,3,FALSE())</f>
        <v>64.43</v>
      </c>
      <c r="M884" s="0" t="n">
        <f aca="false">VLOOKUP($H884,'Raw data'!$A$3:$L$1417,4,FALSE())</f>
        <v>52.48</v>
      </c>
      <c r="N884" s="0" t="e">
        <f aca="false">VLOOKUP($H884,'Raw data'!$A$3:$L$1417,2,FALSE())</f>
        <v>#N/A</v>
      </c>
      <c r="O884" s="0" t="e">
        <f aca="false">VLOOKUP($H884,'Raw data'!$A$3:$L$1417,10,FALSE())</f>
        <v>#N/A</v>
      </c>
      <c r="P884" s="0" t="n">
        <f aca="false">VLOOKUP($H884,'Raw data'!$M$3:$N$1243,2,FALSE())</f>
        <v>61.16</v>
      </c>
    </row>
    <row r="885" customFormat="false" ht="12.75" hidden="false" customHeight="false" outlineLevel="0" collapsed="false">
      <c r="A885" s="96" t="n">
        <v>36745</v>
      </c>
      <c r="B885" s="0" t="n">
        <v>54.34</v>
      </c>
      <c r="E885" s="96" t="n">
        <f aca="false">CHOOSE(IF(WEEKDAY(E884+1,2)=6,1,IF(WEEKDAY(E884+1,2)=7,2,3)),IF(ISNUMBER(MATCH(E884+3,$Q$3:$Q$56,0)),E884+4,E884+3),IF(ISNUMBER(MATCH(E884+2,$Q$3:$Q$56,0)),E884+3,E884+2),IF(ISNUMBER(MATCH(E884+1,$Q$3:$Q$56,0)),E884+2,E884+1))</f>
        <v>36993</v>
      </c>
      <c r="F885" s="0" t="n">
        <f aca="false">VLOOKUP(E885,$A$3:$B$1257,2,FALSE())</f>
        <v>49.04</v>
      </c>
      <c r="H885" s="96" t="n">
        <f aca="true">OFFSET($E$3,IF(ISNUMBER(VLOOKUP(OFFSET($E$3,MATCH(H884,$E$3:$E$1028,0),0),$E$3:$F$1067,2,FALSE())),MATCH(H884,$E$3:$E$1028,0),MATCH(H884,$E$3:$E$1028,0)+1),0)</f>
        <v>37012</v>
      </c>
      <c r="I885" s="0" t="n">
        <f aca="false">VLOOKUP(H885,$A$3:$B$1257,2,FALSE())</f>
        <v>69.82</v>
      </c>
      <c r="J885" s="0" t="n">
        <f aca="false">VLOOKUP(H885,'Raw data'!$A$3:$L$1417,5,FALSE())</f>
        <v>60.81</v>
      </c>
      <c r="K885" s="0" t="n">
        <f aca="false">VLOOKUP($H885,'Raw data'!$A$3:$L$1417,10,FALSE())</f>
        <v>66.11</v>
      </c>
      <c r="L885" s="0" t="n">
        <f aca="false">VLOOKUP($H885,'Raw data'!$A$3:$L$1417,3,FALSE())</f>
        <v>63.95</v>
      </c>
      <c r="M885" s="0" t="n">
        <f aca="false">VLOOKUP($H885,'Raw data'!$A$3:$L$1417,4,FALSE())</f>
        <v>53.91</v>
      </c>
      <c r="N885" s="0" t="n">
        <f aca="false">VLOOKUP($H885,'Raw data'!$A$3:$L$1417,2,FALSE())</f>
        <v>84.89</v>
      </c>
      <c r="O885" s="0" t="n">
        <f aca="false">VLOOKUP($H885,'Raw data'!$A$3:$L$1417,10,FALSE())</f>
        <v>66.11</v>
      </c>
      <c r="P885" s="0" t="n">
        <f aca="false">VLOOKUP($H885,'Raw data'!$M$3:$N$1243,2,FALSE())</f>
        <v>54.76</v>
      </c>
    </row>
    <row r="886" customFormat="false" ht="12.75" hidden="false" customHeight="false" outlineLevel="0" collapsed="false">
      <c r="A886" s="96" t="n">
        <v>36746</v>
      </c>
      <c r="B886" s="0" t="n">
        <v>84.55</v>
      </c>
      <c r="E886" s="96" t="n">
        <f aca="false">CHOOSE(IF(WEEKDAY(E885+1,2)=6,1,IF(WEEKDAY(E885+1,2)=7,2,3)),IF(ISNUMBER(MATCH(E885+3,$Q$3:$Q$56,0)),E885+4,E885+3),IF(ISNUMBER(MATCH(E885+2,$Q$3:$Q$56,0)),E885+3,E885+2),IF(ISNUMBER(MATCH(E885+1,$Q$3:$Q$56,0)),E885+2,E885+1))</f>
        <v>36994</v>
      </c>
      <c r="F886" s="0" t="n">
        <f aca="false">VLOOKUP(E886,$A$3:$B$1257,2,FALSE())</f>
        <v>48.3</v>
      </c>
      <c r="H886" s="96" t="n">
        <f aca="true">OFFSET($E$3,IF(ISNUMBER(VLOOKUP(OFFSET($E$3,MATCH(H885,$E$3:$E$1028,0),0),$E$3:$F$1067,2,FALSE())),MATCH(H885,$E$3:$E$1028,0),MATCH(H885,$E$3:$E$1028,0)+1),0)</f>
        <v>37013</v>
      </c>
      <c r="I886" s="0" t="n">
        <f aca="false">VLOOKUP(H886,$A$3:$B$1257,2,FALSE())</f>
        <v>94.63</v>
      </c>
      <c r="J886" s="0" t="n">
        <f aca="false">VLOOKUP(H886,'Raw data'!$A$3:$L$1417,5,FALSE())</f>
        <v>51.31</v>
      </c>
      <c r="K886" s="0" t="n">
        <f aca="false">VLOOKUP($H886,'Raw data'!$A$3:$L$1417,10,FALSE())</f>
        <v>65.08</v>
      </c>
      <c r="L886" s="0" t="n">
        <f aca="false">VLOOKUP($H886,'Raw data'!$A$3:$L$1417,3,FALSE())</f>
        <v>75.09</v>
      </c>
      <c r="M886" s="0" t="n">
        <f aca="false">VLOOKUP($H886,'Raw data'!$A$3:$L$1417,4,FALSE())</f>
        <v>60</v>
      </c>
      <c r="N886" s="0" t="n">
        <f aca="false">VLOOKUP($H886,'Raw data'!$A$3:$L$1417,2,FALSE())</f>
        <v>86.9</v>
      </c>
      <c r="O886" s="0" t="n">
        <f aca="false">VLOOKUP($H886,'Raw data'!$A$3:$L$1417,10,FALSE())</f>
        <v>65.08</v>
      </c>
      <c r="P886" s="0" t="n">
        <f aca="false">VLOOKUP($H886,'Raw data'!$M$3:$N$1243,2,FALSE())</f>
        <v>60.47</v>
      </c>
    </row>
    <row r="887" customFormat="false" ht="12.75" hidden="false" customHeight="false" outlineLevel="0" collapsed="false">
      <c r="A887" s="96" t="n">
        <v>36747</v>
      </c>
      <c r="B887" s="0" t="n">
        <v>93.14</v>
      </c>
      <c r="E887" s="96" t="n">
        <f aca="false">CHOOSE(IF(WEEKDAY(E886+1,2)=6,1,IF(WEEKDAY(E886+1,2)=7,2,3)),IF(ISNUMBER(MATCH(E886+3,$Q$3:$Q$56,0)),E886+4,E886+3),IF(ISNUMBER(MATCH(E886+2,$Q$3:$Q$56,0)),E886+3,E886+2),IF(ISNUMBER(MATCH(E886+1,$Q$3:$Q$56,0)),E886+2,E886+1))</f>
        <v>36997</v>
      </c>
      <c r="F887" s="0" t="n">
        <f aca="false">VLOOKUP(E887,$A$3:$B$1257,2,FALSE())</f>
        <v>48.1</v>
      </c>
      <c r="H887" s="96" t="n">
        <f aca="true">OFFSET($E$3,IF(ISNUMBER(VLOOKUP(OFFSET($E$3,MATCH(H886,$E$3:$E$1028,0),0),$E$3:$F$1067,2,FALSE())),MATCH(H886,$E$3:$E$1028,0),MATCH(H886,$E$3:$E$1028,0)+1),0)</f>
        <v>37014</v>
      </c>
      <c r="I887" s="0" t="n">
        <f aca="false">VLOOKUP(H887,$A$3:$B$1257,2,FALSE())</f>
        <v>125</v>
      </c>
      <c r="J887" s="0" t="n">
        <f aca="false">VLOOKUP(H887,'Raw data'!$A$3:$L$1417,5,FALSE())</f>
        <v>49.66</v>
      </c>
      <c r="K887" s="0" t="n">
        <f aca="false">VLOOKUP($H887,'Raw data'!$A$3:$L$1417,10,FALSE())</f>
        <v>53.33</v>
      </c>
      <c r="L887" s="0" t="n">
        <f aca="false">VLOOKUP($H887,'Raw data'!$A$3:$L$1417,3,FALSE())</f>
        <v>89.71</v>
      </c>
      <c r="M887" s="0" t="n">
        <f aca="false">VLOOKUP($H887,'Raw data'!$A$3:$L$1417,4,FALSE())</f>
        <v>57.59</v>
      </c>
      <c r="N887" s="0" t="n">
        <f aca="false">VLOOKUP($H887,'Raw data'!$A$3:$L$1417,2,FALSE())</f>
        <v>99.21</v>
      </c>
      <c r="O887" s="0" t="n">
        <f aca="false">VLOOKUP($H887,'Raw data'!$A$3:$L$1417,10,FALSE())</f>
        <v>53.33</v>
      </c>
      <c r="P887" s="0" t="n">
        <f aca="false">VLOOKUP($H887,'Raw data'!$M$3:$N$1243,2,FALSE())</f>
        <v>67.3</v>
      </c>
    </row>
    <row r="888" customFormat="false" ht="12.75" hidden="false" customHeight="false" outlineLevel="0" collapsed="false">
      <c r="A888" s="96" t="n">
        <v>36748</v>
      </c>
      <c r="B888" s="0" t="n">
        <v>61.36</v>
      </c>
      <c r="E888" s="96" t="n">
        <f aca="false">CHOOSE(IF(WEEKDAY(E887+1,2)=6,1,IF(WEEKDAY(E887+1,2)=7,2,3)),IF(ISNUMBER(MATCH(E887+3,$Q$3:$Q$56,0)),E887+4,E887+3),IF(ISNUMBER(MATCH(E887+2,$Q$3:$Q$56,0)),E887+3,E887+2),IF(ISNUMBER(MATCH(E887+1,$Q$3:$Q$56,0)),E887+2,E887+1))</f>
        <v>36998</v>
      </c>
      <c r="F888" s="0" t="n">
        <f aca="false">VLOOKUP(E888,$A$3:$B$1257,2,FALSE())</f>
        <v>53.76</v>
      </c>
      <c r="H888" s="96" t="n">
        <f aca="true">OFFSET($E$3,IF(ISNUMBER(VLOOKUP(OFFSET($E$3,MATCH(H887,$E$3:$E$1028,0),0),$E$3:$F$1067,2,FALSE())),MATCH(H887,$E$3:$E$1028,0),MATCH(H887,$E$3:$E$1028,0)+1),0)</f>
        <v>37015</v>
      </c>
      <c r="I888" s="0" t="n">
        <f aca="false">VLOOKUP(H888,$A$3:$B$1257,2,FALSE())</f>
        <v>95.96</v>
      </c>
      <c r="J888" s="0" t="n">
        <f aca="false">VLOOKUP(H888,'Raw data'!$A$3:$L$1417,5,FALSE())</f>
        <v>44.68</v>
      </c>
      <c r="K888" s="0" t="n">
        <f aca="false">VLOOKUP($H888,'Raw data'!$A$3:$L$1417,10,FALSE())</f>
        <v>47</v>
      </c>
      <c r="L888" s="0" t="n">
        <f aca="false">VLOOKUP($H888,'Raw data'!$A$3:$L$1417,3,FALSE())</f>
        <v>78.71</v>
      </c>
      <c r="M888" s="0" t="n">
        <f aca="false">VLOOKUP($H888,'Raw data'!$A$3:$L$1417,4,FALSE())</f>
        <v>55.55</v>
      </c>
      <c r="N888" s="0" t="n">
        <f aca="false">VLOOKUP($H888,'Raw data'!$A$3:$L$1417,2,FALSE())</f>
        <v>93.68</v>
      </c>
      <c r="O888" s="0" t="n">
        <f aca="false">VLOOKUP($H888,'Raw data'!$A$3:$L$1417,10,FALSE())</f>
        <v>47</v>
      </c>
      <c r="P888" s="0" t="n">
        <f aca="false">VLOOKUP($H888,'Raw data'!$M$3:$N$1243,2,FALSE())</f>
        <v>60.25</v>
      </c>
    </row>
    <row r="889" customFormat="false" ht="12.75" hidden="false" customHeight="false" outlineLevel="0" collapsed="false">
      <c r="A889" s="96" t="n">
        <v>36749</v>
      </c>
      <c r="B889" s="0" t="n">
        <v>49.24</v>
      </c>
      <c r="E889" s="96" t="n">
        <f aca="false">CHOOSE(IF(WEEKDAY(E888+1,2)=6,1,IF(WEEKDAY(E888+1,2)=7,2,3)),IF(ISNUMBER(MATCH(E888+3,$Q$3:$Q$56,0)),E888+4,E888+3),IF(ISNUMBER(MATCH(E888+2,$Q$3:$Q$56,0)),E888+3,E888+2),IF(ISNUMBER(MATCH(E888+1,$Q$3:$Q$56,0)),E888+2,E888+1))</f>
        <v>36999</v>
      </c>
      <c r="F889" s="0" t="n">
        <f aca="false">VLOOKUP(E889,$A$3:$B$1257,2,FALSE())</f>
        <v>55.36</v>
      </c>
      <c r="H889" s="96" t="n">
        <f aca="true">OFFSET($E$3,IF(ISNUMBER(VLOOKUP(OFFSET($E$3,MATCH(H888,$E$3:$E$1028,0),0),$E$3:$F$1067,2,FALSE())),MATCH(H888,$E$3:$E$1028,0),MATCH(H888,$E$3:$E$1028,0)+1),0)</f>
        <v>37018</v>
      </c>
      <c r="I889" s="0" t="n">
        <f aca="false">VLOOKUP(H889,$A$3:$B$1257,2,FALSE())</f>
        <v>57.04</v>
      </c>
      <c r="J889" s="0" t="n">
        <f aca="false">VLOOKUP(H889,'Raw data'!$A$3:$L$1417,5,FALSE())</f>
        <v>36.97</v>
      </c>
      <c r="K889" s="0" t="n">
        <f aca="false">VLOOKUP($H889,'Raw data'!$A$3:$L$1417,10,FALSE())</f>
        <v>45</v>
      </c>
      <c r="L889" s="0" t="n">
        <f aca="false">VLOOKUP($H889,'Raw data'!$A$3:$L$1417,3,FALSE())</f>
        <v>58.22</v>
      </c>
      <c r="M889" s="0" t="n">
        <f aca="false">VLOOKUP($H889,'Raw data'!$A$3:$L$1417,4,FALSE())</f>
        <v>46.58</v>
      </c>
      <c r="N889" s="0" t="n">
        <f aca="false">VLOOKUP($H889,'Raw data'!$A$3:$L$1417,2,FALSE())</f>
        <v>68.67</v>
      </c>
      <c r="O889" s="0" t="n">
        <f aca="false">VLOOKUP($H889,'Raw data'!$A$3:$L$1417,10,FALSE())</f>
        <v>45</v>
      </c>
      <c r="P889" s="0" t="n">
        <f aca="false">VLOOKUP($H889,'Raw data'!$M$3:$N$1243,2,FALSE())</f>
        <v>41.7</v>
      </c>
    </row>
    <row r="890" customFormat="false" ht="12.75" hidden="false" customHeight="false" outlineLevel="0" collapsed="false">
      <c r="A890" s="96" t="n">
        <v>36752</v>
      </c>
      <c r="B890" s="0" t="n">
        <v>48.83</v>
      </c>
      <c r="E890" s="96" t="n">
        <f aca="false">CHOOSE(IF(WEEKDAY(E889+1,2)=6,1,IF(WEEKDAY(E889+1,2)=7,2,3)),IF(ISNUMBER(MATCH(E889+3,$Q$3:$Q$56,0)),E889+4,E889+3),IF(ISNUMBER(MATCH(E889+2,$Q$3:$Q$56,0)),E889+3,E889+2),IF(ISNUMBER(MATCH(E889+1,$Q$3:$Q$56,0)),E889+2,E889+1))</f>
        <v>37000</v>
      </c>
      <c r="F890" s="0" t="n">
        <f aca="false">VLOOKUP(E890,$A$3:$B$1257,2,FALSE())</f>
        <v>53.17</v>
      </c>
      <c r="H890" s="96" t="n">
        <f aca="true">OFFSET($E$3,IF(ISNUMBER(VLOOKUP(OFFSET($E$3,MATCH(H889,$E$3:$E$1028,0),0),$E$3:$F$1067,2,FALSE())),MATCH(H889,$E$3:$E$1028,0),MATCH(H889,$E$3:$E$1028,0)+1),0)</f>
        <v>37019</v>
      </c>
      <c r="I890" s="0" t="n">
        <f aca="false">VLOOKUP(H890,$A$3:$B$1257,2,FALSE())</f>
        <v>49.9</v>
      </c>
      <c r="J890" s="0" t="n">
        <f aca="false">VLOOKUP(H890,'Raw data'!$A$3:$L$1417,5,FALSE())</f>
        <v>27.25</v>
      </c>
      <c r="K890" s="0" t="n">
        <f aca="false">VLOOKUP($H890,'Raw data'!$A$3:$L$1417,10,FALSE())</f>
        <v>33</v>
      </c>
      <c r="L890" s="0" t="n">
        <f aca="false">VLOOKUP($H890,'Raw data'!$A$3:$L$1417,3,FALSE())</f>
        <v>55.55</v>
      </c>
      <c r="M890" s="0" t="n">
        <f aca="false">VLOOKUP($H890,'Raw data'!$A$3:$L$1417,4,FALSE())</f>
        <v>43.15</v>
      </c>
      <c r="N890" s="0" t="n">
        <f aca="false">VLOOKUP($H890,'Raw data'!$A$3:$L$1417,2,FALSE())</f>
        <v>63.9</v>
      </c>
      <c r="O890" s="0" t="n">
        <f aca="false">VLOOKUP($H890,'Raw data'!$A$3:$L$1417,10,FALSE())</f>
        <v>33</v>
      </c>
      <c r="P890" s="0" t="n">
        <f aca="false">VLOOKUP($H890,'Raw data'!$M$3:$N$1243,2,FALSE())</f>
        <v>34.33</v>
      </c>
    </row>
    <row r="891" customFormat="false" ht="12.75" hidden="false" customHeight="false" outlineLevel="0" collapsed="false">
      <c r="A891" s="96" t="n">
        <v>36753</v>
      </c>
      <c r="B891" s="0" t="n">
        <v>47.12</v>
      </c>
      <c r="E891" s="96" t="n">
        <f aca="false">CHOOSE(IF(WEEKDAY(E890+1,2)=6,1,IF(WEEKDAY(E890+1,2)=7,2,3)),IF(ISNUMBER(MATCH(E890+3,$Q$3:$Q$56,0)),E890+4,E890+3),IF(ISNUMBER(MATCH(E890+2,$Q$3:$Q$56,0)),E890+3,E890+2),IF(ISNUMBER(MATCH(E890+1,$Q$3:$Q$56,0)),E890+2,E890+1))</f>
        <v>37001</v>
      </c>
      <c r="F891" s="0" t="n">
        <f aca="false">VLOOKUP(E891,$A$3:$B$1257,2,FALSE())</f>
        <v>46.27</v>
      </c>
      <c r="H891" s="96" t="n">
        <f aca="true">OFFSET($E$3,IF(ISNUMBER(VLOOKUP(OFFSET($E$3,MATCH(H890,$E$3:$E$1028,0),0),$E$3:$F$1067,2,FALSE())),MATCH(H890,$E$3:$E$1028,0),MATCH(H890,$E$3:$E$1028,0)+1),0)</f>
        <v>37020</v>
      </c>
      <c r="I891" s="0" t="n">
        <f aca="false">VLOOKUP(H891,$A$3:$B$1257,2,FALSE())</f>
        <v>62.16</v>
      </c>
      <c r="J891" s="0" t="n">
        <f aca="false">VLOOKUP(H891,'Raw data'!$A$3:$L$1417,5,FALSE())</f>
        <v>31.3</v>
      </c>
      <c r="K891" s="0" t="n">
        <f aca="false">VLOOKUP($H891,'Raw data'!$A$3:$L$1417,10,FALSE())</f>
        <v>34.96</v>
      </c>
      <c r="L891" s="0" t="n">
        <f aca="false">VLOOKUP($H891,'Raw data'!$A$3:$L$1417,3,FALSE())</f>
        <v>67.27</v>
      </c>
      <c r="M891" s="0" t="n">
        <f aca="false">VLOOKUP($H891,'Raw data'!$A$3:$L$1417,4,FALSE())</f>
        <v>51.34</v>
      </c>
      <c r="N891" s="0" t="n">
        <f aca="false">VLOOKUP($H891,'Raw data'!$A$3:$L$1417,2,FALSE())</f>
        <v>78</v>
      </c>
      <c r="O891" s="0" t="n">
        <f aca="false">VLOOKUP($H891,'Raw data'!$A$3:$L$1417,10,FALSE())</f>
        <v>34.96</v>
      </c>
      <c r="P891" s="0" t="n">
        <f aca="false">VLOOKUP($H891,'Raw data'!$M$3:$N$1243,2,FALSE())</f>
        <v>38.93</v>
      </c>
    </row>
    <row r="892" customFormat="false" ht="12.75" hidden="false" customHeight="false" outlineLevel="0" collapsed="false">
      <c r="A892" s="96" t="n">
        <v>36754</v>
      </c>
      <c r="B892" s="0" t="n">
        <v>51.01</v>
      </c>
      <c r="E892" s="96" t="n">
        <f aca="false">CHOOSE(IF(WEEKDAY(E891+1,2)=6,1,IF(WEEKDAY(E891+1,2)=7,2,3)),IF(ISNUMBER(MATCH(E891+3,$Q$3:$Q$56,0)),E891+4,E891+3),IF(ISNUMBER(MATCH(E891+2,$Q$3:$Q$56,0)),E891+3,E891+2),IF(ISNUMBER(MATCH(E891+1,$Q$3:$Q$56,0)),E891+2,E891+1))</f>
        <v>37004</v>
      </c>
      <c r="F892" s="0" t="n">
        <f aca="false">VLOOKUP(E892,$A$3:$B$1257,2,FALSE())</f>
        <v>50.06</v>
      </c>
      <c r="H892" s="96" t="n">
        <f aca="true">OFFSET($E$3,IF(ISNUMBER(VLOOKUP(OFFSET($E$3,MATCH(H891,$E$3:$E$1028,0),0),$E$3:$F$1067,2,FALSE())),MATCH(H891,$E$3:$E$1028,0),MATCH(H891,$E$3:$E$1028,0)+1),0)</f>
        <v>37021</v>
      </c>
      <c r="I892" s="0" t="n">
        <f aca="false">VLOOKUP(H892,$A$3:$B$1257,2,FALSE())</f>
        <v>57.73</v>
      </c>
      <c r="J892" s="0" t="n">
        <f aca="false">VLOOKUP(H892,'Raw data'!$A$3:$L$1417,5,FALSE())</f>
        <v>39.29</v>
      </c>
      <c r="K892" s="0" t="n">
        <f aca="false">VLOOKUP($H892,'Raw data'!$A$3:$L$1417,10,FALSE())</f>
        <v>41.06</v>
      </c>
      <c r="L892" s="0" t="n">
        <f aca="false">VLOOKUP($H892,'Raw data'!$A$3:$L$1417,3,FALSE())</f>
        <v>64.97</v>
      </c>
      <c r="M892" s="0" t="n">
        <f aca="false">VLOOKUP($H892,'Raw data'!$A$3:$L$1417,4,FALSE())</f>
        <v>50.85</v>
      </c>
      <c r="N892" s="0" t="e">
        <f aca="false">VLOOKUP($H892,'Raw data'!$A$3:$L$1417,2,FALSE())</f>
        <v>#N/A</v>
      </c>
      <c r="O892" s="0" t="n">
        <f aca="false">VLOOKUP($H892,'Raw data'!$A$3:$L$1417,10,FALSE())</f>
        <v>41.06</v>
      </c>
      <c r="P892" s="0" t="n">
        <f aca="false">VLOOKUP($H892,'Raw data'!$M$3:$N$1243,2,FALSE())</f>
        <v>47.14</v>
      </c>
    </row>
    <row r="893" customFormat="false" ht="12.75" hidden="false" customHeight="false" outlineLevel="0" collapsed="false">
      <c r="A893" s="96" t="n">
        <v>36755</v>
      </c>
      <c r="B893" s="0" t="n">
        <v>49.14</v>
      </c>
      <c r="E893" s="96" t="n">
        <f aca="false">CHOOSE(IF(WEEKDAY(E892+1,2)=6,1,IF(WEEKDAY(E892+1,2)=7,2,3)),IF(ISNUMBER(MATCH(E892+3,$Q$3:$Q$56,0)),E892+4,E892+3),IF(ISNUMBER(MATCH(E892+2,$Q$3:$Q$56,0)),E892+3,E892+2),IF(ISNUMBER(MATCH(E892+1,$Q$3:$Q$56,0)),E892+2,E892+1))</f>
        <v>37005</v>
      </c>
      <c r="F893" s="0" t="n">
        <f aca="false">VLOOKUP(E893,$A$3:$B$1257,2,FALSE())</f>
        <v>53.4</v>
      </c>
      <c r="H893" s="96" t="n">
        <f aca="true">OFFSET($E$3,IF(ISNUMBER(VLOOKUP(OFFSET($E$3,MATCH(H892,$E$3:$E$1028,0),0),$E$3:$F$1067,2,FALSE())),MATCH(H892,$E$3:$E$1028,0),MATCH(H892,$E$3:$E$1028,0)+1),0)</f>
        <v>37022</v>
      </c>
      <c r="I893" s="0" t="n">
        <f aca="false">VLOOKUP(H893,$A$3:$B$1257,2,FALSE())</f>
        <v>66.35</v>
      </c>
      <c r="J893" s="0" t="n">
        <f aca="false">VLOOKUP(H893,'Raw data'!$A$3:$L$1417,5,FALSE())</f>
        <v>41.33</v>
      </c>
      <c r="K893" s="0" t="n">
        <f aca="false">VLOOKUP($H893,'Raw data'!$A$3:$L$1417,10,FALSE())</f>
        <v>42.57</v>
      </c>
      <c r="L893" s="0" t="n">
        <f aca="false">VLOOKUP($H893,'Raw data'!$A$3:$L$1417,3,FALSE())</f>
        <v>68.46</v>
      </c>
      <c r="M893" s="0" t="n">
        <f aca="false">VLOOKUP($H893,'Raw data'!$A$3:$L$1417,4,FALSE())</f>
        <v>52.13</v>
      </c>
      <c r="N893" s="0" t="n">
        <f aca="false">VLOOKUP($H893,'Raw data'!$A$3:$L$1417,2,FALSE())</f>
        <v>83.06</v>
      </c>
      <c r="O893" s="0" t="n">
        <f aca="false">VLOOKUP($H893,'Raw data'!$A$3:$L$1417,10,FALSE())</f>
        <v>42.57</v>
      </c>
      <c r="P893" s="0" t="n">
        <f aca="false">VLOOKUP($H893,'Raw data'!$M$3:$N$1243,2,FALSE())</f>
        <v>55.53</v>
      </c>
    </row>
    <row r="894" customFormat="false" ht="12.75" hidden="false" customHeight="false" outlineLevel="0" collapsed="false">
      <c r="A894" s="96" t="n">
        <v>36756</v>
      </c>
      <c r="B894" s="0" t="n">
        <v>49.52</v>
      </c>
      <c r="E894" s="96" t="n">
        <f aca="false">CHOOSE(IF(WEEKDAY(E893+1,2)=6,1,IF(WEEKDAY(E893+1,2)=7,2,3)),IF(ISNUMBER(MATCH(E893+3,$Q$3:$Q$56,0)),E893+4,E893+3),IF(ISNUMBER(MATCH(E893+2,$Q$3:$Q$56,0)),E893+3,E893+2),IF(ISNUMBER(MATCH(E893+1,$Q$3:$Q$56,0)),E893+2,E893+1))</f>
        <v>37006</v>
      </c>
      <c r="F894" s="0" t="n">
        <f aca="false">VLOOKUP(E894,$A$3:$B$1257,2,FALSE())</f>
        <v>51.62</v>
      </c>
      <c r="H894" s="96" t="n">
        <f aca="true">OFFSET($E$3,IF(ISNUMBER(VLOOKUP(OFFSET($E$3,MATCH(H893,$E$3:$E$1028,0),0),$E$3:$F$1067,2,FALSE())),MATCH(H893,$E$3:$E$1028,0),MATCH(H893,$E$3:$E$1028,0)+1),0)</f>
        <v>37025</v>
      </c>
      <c r="I894" s="0" t="n">
        <f aca="false">VLOOKUP(H894,$A$3:$B$1257,2,FALSE())</f>
        <v>53.86</v>
      </c>
      <c r="J894" s="0" t="n">
        <f aca="false">VLOOKUP(H894,'Raw data'!$A$3:$L$1417,5,FALSE())</f>
        <v>32.4</v>
      </c>
      <c r="K894" s="0" t="n">
        <f aca="false">VLOOKUP($H894,'Raw data'!$A$3:$L$1417,10,FALSE())</f>
        <v>35.17</v>
      </c>
      <c r="L894" s="0" t="n">
        <f aca="false">VLOOKUP($H894,'Raw data'!$A$3:$L$1417,3,FALSE())</f>
        <v>55.13</v>
      </c>
      <c r="M894" s="0" t="n">
        <f aca="false">VLOOKUP($H894,'Raw data'!$A$3:$L$1417,4,FALSE())</f>
        <v>44.54</v>
      </c>
      <c r="N894" s="0" t="e">
        <f aca="false">VLOOKUP($H894,'Raw data'!$A$3:$L$1417,2,FALSE())</f>
        <v>#N/A</v>
      </c>
      <c r="O894" s="0" t="n">
        <f aca="false">VLOOKUP($H894,'Raw data'!$A$3:$L$1417,10,FALSE())</f>
        <v>35.17</v>
      </c>
      <c r="P894" s="0" t="n">
        <f aca="false">VLOOKUP($H894,'Raw data'!$M$3:$N$1243,2,FALSE())</f>
        <v>40.58</v>
      </c>
    </row>
    <row r="895" customFormat="false" ht="12.75" hidden="false" customHeight="false" outlineLevel="0" collapsed="false">
      <c r="A895" s="96" t="n">
        <v>36759</v>
      </c>
      <c r="B895" s="0" t="n">
        <v>45.46</v>
      </c>
      <c r="E895" s="96" t="n">
        <f aca="false">CHOOSE(IF(WEEKDAY(E894+1,2)=6,1,IF(WEEKDAY(E894+1,2)=7,2,3)),IF(ISNUMBER(MATCH(E894+3,$Q$3:$Q$56,0)),E894+4,E894+3),IF(ISNUMBER(MATCH(E894+2,$Q$3:$Q$56,0)),E894+3,E894+2),IF(ISNUMBER(MATCH(E894+1,$Q$3:$Q$56,0)),E894+2,E894+1))</f>
        <v>37007</v>
      </c>
      <c r="F895" s="0" t="n">
        <f aca="false">VLOOKUP(E895,$A$3:$B$1257,2,FALSE())</f>
        <v>47.93</v>
      </c>
      <c r="H895" s="96" t="n">
        <f aca="true">OFFSET($E$3,IF(ISNUMBER(VLOOKUP(OFFSET($E$3,MATCH(H894,$E$3:$E$1028,0),0),$E$3:$F$1067,2,FALSE())),MATCH(H894,$E$3:$E$1028,0),MATCH(H894,$E$3:$E$1028,0)+1),0)</f>
        <v>37026</v>
      </c>
      <c r="I895" s="0" t="n">
        <f aca="false">VLOOKUP(H895,$A$3:$B$1257,2,FALSE())</f>
        <v>47.97</v>
      </c>
      <c r="J895" s="0" t="n">
        <f aca="false">VLOOKUP(H895,'Raw data'!$A$3:$L$1417,5,FALSE())</f>
        <v>34.66</v>
      </c>
      <c r="K895" s="0" t="n">
        <f aca="false">VLOOKUP($H895,'Raw data'!$A$3:$L$1417,10,FALSE())</f>
        <v>38</v>
      </c>
      <c r="L895" s="0" t="n">
        <f aca="false">VLOOKUP($H895,'Raw data'!$A$3:$L$1417,3,FALSE())</f>
        <v>50.5</v>
      </c>
      <c r="M895" s="0" t="n">
        <f aca="false">VLOOKUP($H895,'Raw data'!$A$3:$L$1417,4,FALSE())</f>
        <v>40.07</v>
      </c>
      <c r="N895" s="0" t="n">
        <f aca="false">VLOOKUP($H895,'Raw data'!$A$3:$L$1417,2,FALSE())</f>
        <v>55</v>
      </c>
      <c r="O895" s="0" t="n">
        <f aca="false">VLOOKUP($H895,'Raw data'!$A$3:$L$1417,10,FALSE())</f>
        <v>38</v>
      </c>
      <c r="P895" s="0" t="n">
        <f aca="false">VLOOKUP($H895,'Raw data'!$M$3:$N$1243,2,FALSE())</f>
        <v>36.14</v>
      </c>
    </row>
    <row r="896" customFormat="false" ht="12.75" hidden="false" customHeight="false" outlineLevel="0" collapsed="false">
      <c r="A896" s="96" t="n">
        <v>36760</v>
      </c>
      <c r="B896" s="0" t="n">
        <v>42.38</v>
      </c>
      <c r="E896" s="96" t="n">
        <f aca="false">CHOOSE(IF(WEEKDAY(E895+1,2)=6,1,IF(WEEKDAY(E895+1,2)=7,2,3)),IF(ISNUMBER(MATCH(E895+3,$Q$3:$Q$56,0)),E895+4,E895+3),IF(ISNUMBER(MATCH(E895+2,$Q$3:$Q$56,0)),E895+3,E895+2),IF(ISNUMBER(MATCH(E895+1,$Q$3:$Q$56,0)),E895+2,E895+1))</f>
        <v>37008</v>
      </c>
      <c r="F896" s="0" t="n">
        <f aca="false">VLOOKUP(E896,$A$3:$B$1257,2,FALSE())</f>
        <v>47.77</v>
      </c>
      <c r="H896" s="96" t="n">
        <f aca="true">OFFSET($E$3,IF(ISNUMBER(VLOOKUP(OFFSET($E$3,MATCH(H895,$E$3:$E$1028,0),0),$E$3:$F$1067,2,FALSE())),MATCH(H895,$E$3:$E$1028,0),MATCH(H895,$E$3:$E$1028,0)+1),0)</f>
        <v>37027</v>
      </c>
      <c r="I896" s="0" t="n">
        <f aca="false">VLOOKUP(H896,$A$3:$B$1257,2,FALSE())</f>
        <v>52.86</v>
      </c>
      <c r="J896" s="0" t="n">
        <f aca="false">VLOOKUP(H896,'Raw data'!$A$3:$L$1417,5,FALSE())</f>
        <v>44.48</v>
      </c>
      <c r="K896" s="0" t="n">
        <f aca="false">VLOOKUP($H896,'Raw data'!$A$3:$L$1417,10,FALSE())</f>
        <v>48.67</v>
      </c>
      <c r="L896" s="0" t="n">
        <f aca="false">VLOOKUP($H896,'Raw data'!$A$3:$L$1417,3,FALSE())</f>
        <v>51.37</v>
      </c>
      <c r="M896" s="0" t="n">
        <f aca="false">VLOOKUP($H896,'Raw data'!$A$3:$L$1417,4,FALSE())</f>
        <v>39.9</v>
      </c>
      <c r="N896" s="0" t="n">
        <f aca="false">VLOOKUP($H896,'Raw data'!$A$3:$L$1417,2,FALSE())</f>
        <v>56.3</v>
      </c>
      <c r="O896" s="0" t="n">
        <f aca="false">VLOOKUP($H896,'Raw data'!$A$3:$L$1417,10,FALSE())</f>
        <v>48.67</v>
      </c>
      <c r="P896" s="0" t="n">
        <f aca="false">VLOOKUP($H896,'Raw data'!$M$3:$N$1243,2,FALSE())</f>
        <v>37.89</v>
      </c>
    </row>
    <row r="897" customFormat="false" ht="12.75" hidden="false" customHeight="false" outlineLevel="0" collapsed="false">
      <c r="A897" s="96" t="n">
        <v>36761</v>
      </c>
      <c r="B897" s="0" t="n">
        <v>47.88</v>
      </c>
      <c r="E897" s="96" t="n">
        <f aca="false">CHOOSE(IF(WEEKDAY(E896+1,2)=6,1,IF(WEEKDAY(E896+1,2)=7,2,3)),IF(ISNUMBER(MATCH(E896+3,$Q$3:$Q$56,0)),E896+4,E896+3),IF(ISNUMBER(MATCH(E896+2,$Q$3:$Q$56,0)),E896+3,E896+2),IF(ISNUMBER(MATCH(E896+1,$Q$3:$Q$56,0)),E896+2,E896+1))</f>
        <v>37011</v>
      </c>
      <c r="F897" s="0" t="n">
        <f aca="false">VLOOKUP(E897,$A$3:$B$1257,2,FALSE())</f>
        <v>56.73</v>
      </c>
      <c r="H897" s="96" t="n">
        <f aca="true">OFFSET($E$3,IF(ISNUMBER(VLOOKUP(OFFSET($E$3,MATCH(H896,$E$3:$E$1028,0),0),$E$3:$F$1067,2,FALSE())),MATCH(H896,$E$3:$E$1028,0),MATCH(H896,$E$3:$E$1028,0)+1),0)</f>
        <v>37028</v>
      </c>
      <c r="I897" s="0" t="n">
        <f aca="false">VLOOKUP(H897,$A$3:$B$1257,2,FALSE())</f>
        <v>52.88</v>
      </c>
      <c r="J897" s="0" t="n">
        <f aca="false">VLOOKUP(H897,'Raw data'!$A$3:$L$1417,5,FALSE())</f>
        <v>45.75</v>
      </c>
      <c r="K897" s="0" t="n">
        <f aca="false">VLOOKUP($H897,'Raw data'!$A$3:$L$1417,10,FALSE())</f>
        <v>49</v>
      </c>
      <c r="L897" s="0" t="n">
        <f aca="false">VLOOKUP($H897,'Raw data'!$A$3:$L$1417,3,FALSE())</f>
        <v>51.38</v>
      </c>
      <c r="M897" s="0" t="n">
        <f aca="false">VLOOKUP($H897,'Raw data'!$A$3:$L$1417,4,FALSE())</f>
        <v>39.25</v>
      </c>
      <c r="N897" s="0" t="e">
        <f aca="false">VLOOKUP($H897,'Raw data'!$A$3:$L$1417,2,FALSE())</f>
        <v>#N/A</v>
      </c>
      <c r="O897" s="0" t="n">
        <f aca="false">VLOOKUP($H897,'Raw data'!$A$3:$L$1417,10,FALSE())</f>
        <v>49</v>
      </c>
      <c r="P897" s="0" t="n">
        <f aca="false">VLOOKUP($H897,'Raw data'!$M$3:$N$1243,2,FALSE())</f>
        <v>39.13</v>
      </c>
    </row>
    <row r="898" customFormat="false" ht="12.75" hidden="false" customHeight="false" outlineLevel="0" collapsed="false">
      <c r="A898" s="96" t="n">
        <v>36762</v>
      </c>
      <c r="B898" s="0" t="n">
        <v>47.96</v>
      </c>
      <c r="E898" s="96" t="n">
        <f aca="false">CHOOSE(IF(WEEKDAY(E897+1,2)=6,1,IF(WEEKDAY(E897+1,2)=7,2,3)),IF(ISNUMBER(MATCH(E897+3,$Q$3:$Q$56,0)),E897+4,E897+3),IF(ISNUMBER(MATCH(E897+2,$Q$3:$Q$56,0)),E897+3,E897+2),IF(ISNUMBER(MATCH(E897+1,$Q$3:$Q$56,0)),E897+2,E897+1))</f>
        <v>37012</v>
      </c>
      <c r="F898" s="0" t="n">
        <f aca="false">VLOOKUP(E898,$A$3:$B$1257,2,FALSE())</f>
        <v>69.82</v>
      </c>
      <c r="H898" s="96" t="n">
        <f aca="true">OFFSET($E$3,IF(ISNUMBER(VLOOKUP(OFFSET($E$3,MATCH(H897,$E$3:$E$1028,0),0),$E$3:$F$1067,2,FALSE())),MATCH(H897,$E$3:$E$1028,0),MATCH(H897,$E$3:$E$1028,0)+1),0)</f>
        <v>37029</v>
      </c>
      <c r="I898" s="0" t="n">
        <f aca="false">VLOOKUP(H898,$A$3:$B$1257,2,FALSE())</f>
        <v>51.98</v>
      </c>
      <c r="J898" s="0" t="n">
        <f aca="false">VLOOKUP(H898,'Raw data'!$A$3:$L$1417,5,FALSE())</f>
        <v>41.27</v>
      </c>
      <c r="K898" s="0" t="n">
        <f aca="false">VLOOKUP($H898,'Raw data'!$A$3:$L$1417,10,FALSE())</f>
        <v>48</v>
      </c>
      <c r="L898" s="0" t="n">
        <f aca="false">VLOOKUP($H898,'Raw data'!$A$3:$L$1417,3,FALSE())</f>
        <v>54.03</v>
      </c>
      <c r="M898" s="0" t="n">
        <f aca="false">VLOOKUP($H898,'Raw data'!$A$3:$L$1417,4,FALSE())</f>
        <v>42.28</v>
      </c>
      <c r="N898" s="0" t="n">
        <f aca="false">VLOOKUP($H898,'Raw data'!$A$3:$L$1417,2,FALSE())</f>
        <v>58.29</v>
      </c>
      <c r="O898" s="0" t="n">
        <f aca="false">VLOOKUP($H898,'Raw data'!$A$3:$L$1417,10,FALSE())</f>
        <v>48</v>
      </c>
      <c r="P898" s="0" t="n">
        <f aca="false">VLOOKUP($H898,'Raw data'!$M$3:$N$1243,2,FALSE())</f>
        <v>39.02</v>
      </c>
    </row>
    <row r="899" customFormat="false" ht="12.75" hidden="false" customHeight="false" outlineLevel="0" collapsed="false">
      <c r="A899" s="96" t="n">
        <v>36763</v>
      </c>
      <c r="B899" s="0" t="n">
        <v>47.56</v>
      </c>
      <c r="E899" s="96" t="n">
        <f aca="false">CHOOSE(IF(WEEKDAY(E898+1,2)=6,1,IF(WEEKDAY(E898+1,2)=7,2,3)),IF(ISNUMBER(MATCH(E898+3,$Q$3:$Q$56,0)),E898+4,E898+3),IF(ISNUMBER(MATCH(E898+2,$Q$3:$Q$56,0)),E898+3,E898+2),IF(ISNUMBER(MATCH(E898+1,$Q$3:$Q$56,0)),E898+2,E898+1))</f>
        <v>37013</v>
      </c>
      <c r="F899" s="0" t="n">
        <f aca="false">VLOOKUP(E899,$A$3:$B$1257,2,FALSE())</f>
        <v>94.63</v>
      </c>
      <c r="H899" s="96" t="n">
        <f aca="true">OFFSET($E$3,IF(ISNUMBER(VLOOKUP(OFFSET($E$3,MATCH(H898,$E$3:$E$1028,0),0),$E$3:$F$1067,2,FALSE())),MATCH(H898,$E$3:$E$1028,0),MATCH(H898,$E$3:$E$1028,0)+1),0)</f>
        <v>37032</v>
      </c>
      <c r="I899" s="0" t="n">
        <f aca="false">VLOOKUP(H899,$A$3:$B$1257,2,FALSE())</f>
        <v>52.51</v>
      </c>
      <c r="J899" s="0" t="n">
        <f aca="false">VLOOKUP(H899,'Raw data'!$A$3:$L$1417,5,FALSE())</f>
        <v>28.33</v>
      </c>
      <c r="K899" s="0" t="n">
        <f aca="false">VLOOKUP($H899,'Raw data'!$A$3:$L$1417,10,FALSE())</f>
        <v>36.2</v>
      </c>
      <c r="L899" s="0" t="n">
        <f aca="false">VLOOKUP($H899,'Raw data'!$A$3:$L$1417,3,FALSE())</f>
        <v>53.42</v>
      </c>
      <c r="M899" s="0" t="n">
        <f aca="false">VLOOKUP($H899,'Raw data'!$A$3:$L$1417,4,FALSE())</f>
        <v>41.84</v>
      </c>
      <c r="N899" s="0" t="n">
        <f aca="false">VLOOKUP($H899,'Raw data'!$A$3:$L$1417,2,FALSE())</f>
        <v>66.25</v>
      </c>
      <c r="O899" s="0" t="n">
        <f aca="false">VLOOKUP($H899,'Raw data'!$A$3:$L$1417,10,FALSE())</f>
        <v>36.2</v>
      </c>
      <c r="P899" s="0" t="n">
        <f aca="false">VLOOKUP($H899,'Raw data'!$M$3:$N$1243,2,FALSE())</f>
        <v>37.04</v>
      </c>
    </row>
    <row r="900" customFormat="false" ht="12.75" hidden="false" customHeight="false" outlineLevel="0" collapsed="false">
      <c r="A900" s="96" t="n">
        <v>36764</v>
      </c>
      <c r="B900" s="0" t="n">
        <v>43.02</v>
      </c>
      <c r="E900" s="96" t="n">
        <f aca="false">CHOOSE(IF(WEEKDAY(E899+1,2)=6,1,IF(WEEKDAY(E899+1,2)=7,2,3)),IF(ISNUMBER(MATCH(E899+3,$Q$3:$Q$56,0)),E899+4,E899+3),IF(ISNUMBER(MATCH(E899+2,$Q$3:$Q$56,0)),E899+3,E899+2),IF(ISNUMBER(MATCH(E899+1,$Q$3:$Q$56,0)),E899+2,E899+1))</f>
        <v>37014</v>
      </c>
      <c r="F900" s="0" t="n">
        <f aca="false">VLOOKUP(E900,$A$3:$B$1257,2,FALSE())</f>
        <v>125</v>
      </c>
      <c r="H900" s="96" t="n">
        <f aca="true">OFFSET($E$3,IF(ISNUMBER(VLOOKUP(OFFSET($E$3,MATCH(H899,$E$3:$E$1028,0),0),$E$3:$F$1067,2,FALSE())),MATCH(H899,$E$3:$E$1028,0),MATCH(H899,$E$3:$E$1028,0)+1),0)</f>
        <v>37033</v>
      </c>
      <c r="I900" s="0" t="n">
        <f aca="false">VLOOKUP(H900,$A$3:$B$1257,2,FALSE())</f>
        <v>50.38</v>
      </c>
      <c r="J900" s="0" t="n">
        <f aca="false">VLOOKUP(H900,'Raw data'!$A$3:$L$1417,5,FALSE())</f>
        <v>23.77</v>
      </c>
      <c r="K900" s="0" t="n">
        <f aca="false">VLOOKUP($H900,'Raw data'!$A$3:$L$1417,10,FALSE())</f>
        <v>29.88</v>
      </c>
      <c r="L900" s="0" t="n">
        <f aca="false">VLOOKUP($H900,'Raw data'!$A$3:$L$1417,3,FALSE())</f>
        <v>50.98</v>
      </c>
      <c r="M900" s="0" t="n">
        <f aca="false">VLOOKUP($H900,'Raw data'!$A$3:$L$1417,4,FALSE())</f>
        <v>40.11</v>
      </c>
      <c r="N900" s="0" t="n">
        <f aca="false">VLOOKUP($H900,'Raw data'!$A$3:$L$1417,2,FALSE())</f>
        <v>58</v>
      </c>
      <c r="O900" s="0" t="n">
        <f aca="false">VLOOKUP($H900,'Raw data'!$A$3:$L$1417,10,FALSE())</f>
        <v>29.88</v>
      </c>
      <c r="P900" s="0" t="n">
        <f aca="false">VLOOKUP($H900,'Raw data'!$M$3:$N$1243,2,FALSE())</f>
        <v>33.57</v>
      </c>
    </row>
    <row r="901" customFormat="false" ht="12.75" hidden="false" customHeight="false" outlineLevel="0" collapsed="false">
      <c r="A901" s="96" t="n">
        <v>36765</v>
      </c>
      <c r="B901" s="0" t="n">
        <v>43.02</v>
      </c>
      <c r="E901" s="96" t="n">
        <f aca="false">CHOOSE(IF(WEEKDAY(E900+1,2)=6,1,IF(WEEKDAY(E900+1,2)=7,2,3)),IF(ISNUMBER(MATCH(E900+3,$Q$3:$Q$56,0)),E900+4,E900+3),IF(ISNUMBER(MATCH(E900+2,$Q$3:$Q$56,0)),E900+3,E900+2),IF(ISNUMBER(MATCH(E900+1,$Q$3:$Q$56,0)),E900+2,E900+1))</f>
        <v>37015</v>
      </c>
      <c r="F901" s="0" t="n">
        <f aca="false">VLOOKUP(E901,$A$3:$B$1257,2,FALSE())</f>
        <v>95.96</v>
      </c>
      <c r="H901" s="96" t="n">
        <f aca="true">OFFSET($E$3,IF(ISNUMBER(VLOOKUP(OFFSET($E$3,MATCH(H900,$E$3:$E$1028,0),0),$E$3:$F$1067,2,FALSE())),MATCH(H900,$E$3:$E$1028,0),MATCH(H900,$E$3:$E$1028,0)+1),0)</f>
        <v>37034</v>
      </c>
      <c r="I901" s="0" t="n">
        <f aca="false">VLOOKUP(H901,$A$3:$B$1257,2,FALSE())</f>
        <v>49.09</v>
      </c>
      <c r="J901" s="0" t="n">
        <f aca="false">VLOOKUP(H901,'Raw data'!$A$3:$L$1417,5,FALSE())</f>
        <v>21.83</v>
      </c>
      <c r="K901" s="0" t="n">
        <f aca="false">VLOOKUP($H901,'Raw data'!$A$3:$L$1417,10,FALSE())</f>
        <v>29.67</v>
      </c>
      <c r="L901" s="0" t="n">
        <f aca="false">VLOOKUP($H901,'Raw data'!$A$3:$L$1417,3,FALSE())</f>
        <v>52.24</v>
      </c>
      <c r="M901" s="0" t="n">
        <f aca="false">VLOOKUP($H901,'Raw data'!$A$3:$L$1417,4,FALSE())</f>
        <v>39.92</v>
      </c>
      <c r="N901" s="0" t="n">
        <f aca="false">VLOOKUP($H901,'Raw data'!$A$3:$L$1417,2,FALSE())</f>
        <v>57.94</v>
      </c>
      <c r="O901" s="0" t="n">
        <f aca="false">VLOOKUP($H901,'Raw data'!$A$3:$L$1417,10,FALSE())</f>
        <v>29.67</v>
      </c>
      <c r="P901" s="0" t="n">
        <f aca="false">VLOOKUP($H901,'Raw data'!$M$3:$N$1243,2,FALSE())</f>
        <v>32.99</v>
      </c>
    </row>
    <row r="902" customFormat="false" ht="12.75" hidden="false" customHeight="false" outlineLevel="0" collapsed="false">
      <c r="A902" s="96" t="n">
        <v>36766</v>
      </c>
      <c r="B902" s="0" t="n">
        <v>55.06</v>
      </c>
      <c r="E902" s="96" t="n">
        <f aca="false">CHOOSE(IF(WEEKDAY(E901+1,2)=6,1,IF(WEEKDAY(E901+1,2)=7,2,3)),IF(ISNUMBER(MATCH(E901+3,$Q$3:$Q$56,0)),E901+4,E901+3),IF(ISNUMBER(MATCH(E901+2,$Q$3:$Q$56,0)),E901+3,E901+2),IF(ISNUMBER(MATCH(E901+1,$Q$3:$Q$56,0)),E901+2,E901+1))</f>
        <v>37018</v>
      </c>
      <c r="F902" s="0" t="n">
        <f aca="false">VLOOKUP(E902,$A$3:$B$1257,2,FALSE())</f>
        <v>57.04</v>
      </c>
      <c r="H902" s="96" t="n">
        <f aca="true">OFFSET($E$3,IF(ISNUMBER(VLOOKUP(OFFSET($E$3,MATCH(H901,$E$3:$E$1028,0),0),$E$3:$F$1067,2,FALSE())),MATCH(H901,$E$3:$E$1028,0),MATCH(H901,$E$3:$E$1028,0)+1),0)</f>
        <v>37035</v>
      </c>
      <c r="I902" s="0" t="n">
        <f aca="false">VLOOKUP(H902,$A$3:$B$1257,2,FALSE())</f>
        <v>45.6</v>
      </c>
      <c r="J902" s="0" t="n">
        <f aca="false">VLOOKUP(H902,'Raw data'!$A$3:$L$1417,5,FALSE())</f>
        <v>20.77</v>
      </c>
      <c r="K902" s="0" t="n">
        <f aca="false">VLOOKUP($H902,'Raw data'!$A$3:$L$1417,10,FALSE())</f>
        <v>25.86</v>
      </c>
      <c r="L902" s="0" t="n">
        <f aca="false">VLOOKUP($H902,'Raw data'!$A$3:$L$1417,3,FALSE())</f>
        <v>50.84</v>
      </c>
      <c r="M902" s="0" t="n">
        <f aca="false">VLOOKUP($H902,'Raw data'!$A$3:$L$1417,4,FALSE())</f>
        <v>38.28</v>
      </c>
      <c r="N902" s="0" t="n">
        <f aca="false">VLOOKUP($H902,'Raw data'!$A$3:$L$1417,2,FALSE())</f>
        <v>54.95</v>
      </c>
      <c r="O902" s="0" t="n">
        <f aca="false">VLOOKUP($H902,'Raw data'!$A$3:$L$1417,10,FALSE())</f>
        <v>25.86</v>
      </c>
      <c r="P902" s="0" t="n">
        <f aca="false">VLOOKUP($H902,'Raw data'!$M$3:$N$1243,2,FALSE())</f>
        <v>31.51</v>
      </c>
    </row>
    <row r="903" customFormat="false" ht="12.75" hidden="false" customHeight="false" outlineLevel="0" collapsed="false">
      <c r="A903" s="96" t="n">
        <v>36767</v>
      </c>
      <c r="B903" s="0" t="n">
        <v>55</v>
      </c>
      <c r="E903" s="96" t="n">
        <f aca="false">CHOOSE(IF(WEEKDAY(E902+1,2)=6,1,IF(WEEKDAY(E902+1,2)=7,2,3)),IF(ISNUMBER(MATCH(E902+3,$Q$3:$Q$56,0)),E902+4,E902+3),IF(ISNUMBER(MATCH(E902+2,$Q$3:$Q$56,0)),E902+3,E902+2),IF(ISNUMBER(MATCH(E902+1,$Q$3:$Q$56,0)),E902+2,E902+1))</f>
        <v>37019</v>
      </c>
      <c r="F903" s="0" t="n">
        <f aca="false">VLOOKUP(E903,$A$3:$B$1257,2,FALSE())</f>
        <v>49.9</v>
      </c>
      <c r="H903" s="96" t="n">
        <f aca="true">OFFSET($E$3,IF(ISNUMBER(VLOOKUP(OFFSET($E$3,MATCH(H902,$E$3:$E$1028,0),0),$E$3:$F$1067,2,FALSE())),MATCH(H902,$E$3:$E$1028,0),MATCH(H902,$E$3:$E$1028,0)+1),0)</f>
        <v>37036</v>
      </c>
      <c r="I903" s="0" t="n">
        <f aca="false">VLOOKUP(H903,$A$3:$B$1257,2,FALSE())</f>
        <v>44.85</v>
      </c>
      <c r="J903" s="0" t="n">
        <f aca="false">VLOOKUP(H903,'Raw data'!$A$3:$L$1417,5,FALSE())</f>
        <v>19.84</v>
      </c>
      <c r="K903" s="0" t="n">
        <f aca="false">VLOOKUP($H903,'Raw data'!$A$3:$L$1417,10,FALSE())</f>
        <v>26</v>
      </c>
      <c r="L903" s="0" t="n">
        <f aca="false">VLOOKUP($H903,'Raw data'!$A$3:$L$1417,3,FALSE())</f>
        <v>47.16</v>
      </c>
      <c r="M903" s="0" t="n">
        <f aca="false">VLOOKUP($H903,'Raw data'!$A$3:$L$1417,4,FALSE())</f>
        <v>37.73</v>
      </c>
      <c r="N903" s="0" t="e">
        <f aca="false">VLOOKUP($H903,'Raw data'!$A$3:$L$1417,2,FALSE())</f>
        <v>#N/A</v>
      </c>
      <c r="O903" s="0" t="n">
        <f aca="false">VLOOKUP($H903,'Raw data'!$A$3:$L$1417,10,FALSE())</f>
        <v>26</v>
      </c>
      <c r="P903" s="0" t="n">
        <f aca="false">VLOOKUP($H903,'Raw data'!$M$3:$N$1243,2,FALSE())</f>
        <v>31.61</v>
      </c>
    </row>
    <row r="904" customFormat="false" ht="12.75" hidden="false" customHeight="false" outlineLevel="0" collapsed="false">
      <c r="A904" s="96" t="n">
        <v>36768</v>
      </c>
      <c r="B904" s="0" t="n">
        <v>50.48</v>
      </c>
      <c r="E904" s="96" t="n">
        <f aca="false">CHOOSE(IF(WEEKDAY(E903+1,2)=6,1,IF(WEEKDAY(E903+1,2)=7,2,3)),IF(ISNUMBER(MATCH(E903+3,$Q$3:$Q$56,0)),E903+4,E903+3),IF(ISNUMBER(MATCH(E903+2,$Q$3:$Q$56,0)),E903+3,E903+2),IF(ISNUMBER(MATCH(E903+1,$Q$3:$Q$56,0)),E903+2,E903+1))</f>
        <v>37020</v>
      </c>
      <c r="F904" s="0" t="n">
        <f aca="false">VLOOKUP(E904,$A$3:$B$1257,2,FALSE())</f>
        <v>62.16</v>
      </c>
      <c r="H904" s="96" t="n">
        <f aca="true">OFFSET($E$3,IF(ISNUMBER(VLOOKUP(OFFSET($E$3,MATCH(H903,$E$3:$E$1028,0),0),$E$3:$F$1067,2,FALSE())),MATCH(H903,$E$3:$E$1028,0),MATCH(H903,$E$3:$E$1028,0)+1),0)</f>
        <v>37040</v>
      </c>
      <c r="I904" s="0" t="n">
        <f aca="false">VLOOKUP(H904,$A$3:$B$1257,2,FALSE())</f>
        <v>45.62</v>
      </c>
      <c r="J904" s="0" t="n">
        <f aca="false">VLOOKUP(H904,'Raw data'!$A$3:$L$1417,5,FALSE())</f>
        <v>22.61</v>
      </c>
      <c r="K904" s="0" t="n">
        <f aca="false">VLOOKUP($H904,'Raw data'!$A$3:$L$1417,10,FALSE())</f>
        <v>31.7</v>
      </c>
      <c r="L904" s="0" t="n">
        <f aca="false">VLOOKUP($H904,'Raw data'!$A$3:$L$1417,3,FALSE())</f>
        <v>51.28</v>
      </c>
      <c r="M904" s="0" t="n">
        <f aca="false">VLOOKUP($H904,'Raw data'!$A$3:$L$1417,4,FALSE())</f>
        <v>39.79</v>
      </c>
      <c r="N904" s="0" t="e">
        <f aca="false">VLOOKUP($H904,'Raw data'!$A$3:$L$1417,2,FALSE())</f>
        <v>#N/A</v>
      </c>
      <c r="O904" s="0" t="n">
        <f aca="false">VLOOKUP($H904,'Raw data'!$A$3:$L$1417,10,FALSE())</f>
        <v>31.7</v>
      </c>
      <c r="P904" s="0" t="n">
        <f aca="false">VLOOKUP($H904,'Raw data'!$M$3:$N$1243,2,FALSE())</f>
        <v>31.49</v>
      </c>
    </row>
    <row r="905" customFormat="false" ht="12.75" hidden="false" customHeight="false" outlineLevel="0" collapsed="false">
      <c r="A905" s="96" t="n">
        <v>36769</v>
      </c>
      <c r="B905" s="0" t="n">
        <v>52.55</v>
      </c>
      <c r="E905" s="96" t="n">
        <f aca="false">CHOOSE(IF(WEEKDAY(E904+1,2)=6,1,IF(WEEKDAY(E904+1,2)=7,2,3)),IF(ISNUMBER(MATCH(E904+3,$Q$3:$Q$56,0)),E904+4,E904+3),IF(ISNUMBER(MATCH(E904+2,$Q$3:$Q$56,0)),E904+3,E904+2),IF(ISNUMBER(MATCH(E904+1,$Q$3:$Q$56,0)),E904+2,E904+1))</f>
        <v>37021</v>
      </c>
      <c r="F905" s="0" t="n">
        <f aca="false">VLOOKUP(E905,$A$3:$B$1257,2,FALSE())</f>
        <v>57.73</v>
      </c>
      <c r="H905" s="96" t="n">
        <f aca="true">OFFSET($E$3,IF(ISNUMBER(VLOOKUP(OFFSET($E$3,MATCH(H904,$E$3:$E$1028,0),0),$E$3:$F$1067,2,FALSE())),MATCH(H904,$E$3:$E$1028,0),MATCH(H904,$E$3:$E$1028,0)+1),0)</f>
        <v>37041</v>
      </c>
      <c r="I905" s="0" t="n">
        <f aca="false">VLOOKUP(H905,$A$3:$B$1257,2,FALSE())</f>
        <v>39.88</v>
      </c>
      <c r="J905" s="0" t="n">
        <f aca="false">VLOOKUP(H905,'Raw data'!$A$3:$L$1417,5,FALSE())</f>
        <v>19.68</v>
      </c>
      <c r="K905" s="0" t="n">
        <f aca="false">VLOOKUP($H905,'Raw data'!$A$3:$L$1417,10,FALSE())</f>
        <v>27.22</v>
      </c>
      <c r="L905" s="0" t="n">
        <f aca="false">VLOOKUP($H905,'Raw data'!$A$3:$L$1417,3,FALSE())</f>
        <v>48.57</v>
      </c>
      <c r="M905" s="0" t="n">
        <f aca="false">VLOOKUP($H905,'Raw data'!$A$3:$L$1417,4,FALSE())</f>
        <v>37.8</v>
      </c>
      <c r="N905" s="0" t="n">
        <f aca="false">VLOOKUP($H905,'Raw data'!$A$3:$L$1417,2,FALSE())</f>
        <v>51.29</v>
      </c>
      <c r="O905" s="0" t="n">
        <f aca="false">VLOOKUP($H905,'Raw data'!$A$3:$L$1417,10,FALSE())</f>
        <v>27.22</v>
      </c>
      <c r="P905" s="0" t="n">
        <f aca="false">VLOOKUP($H905,'Raw data'!$M$3:$N$1243,2,FALSE())</f>
        <v>27.96</v>
      </c>
    </row>
    <row r="906" customFormat="false" ht="12.75" hidden="false" customHeight="false" outlineLevel="0" collapsed="false">
      <c r="A906" s="96" t="n">
        <v>36770</v>
      </c>
      <c r="B906" s="0" t="n">
        <v>77.57</v>
      </c>
      <c r="E906" s="96" t="n">
        <f aca="false">CHOOSE(IF(WEEKDAY(E905+1,2)=6,1,IF(WEEKDAY(E905+1,2)=7,2,3)),IF(ISNUMBER(MATCH(E905+3,$Q$3:$Q$56,0)),E905+4,E905+3),IF(ISNUMBER(MATCH(E905+2,$Q$3:$Q$56,0)),E905+3,E905+2),IF(ISNUMBER(MATCH(E905+1,$Q$3:$Q$56,0)),E905+2,E905+1))</f>
        <v>37022</v>
      </c>
      <c r="F906" s="0" t="n">
        <f aca="false">VLOOKUP(E906,$A$3:$B$1257,2,FALSE())</f>
        <v>66.35</v>
      </c>
      <c r="H906" s="96" t="n">
        <f aca="true">OFFSET($E$3,IF(ISNUMBER(VLOOKUP(OFFSET($E$3,MATCH(H905,$E$3:$E$1028,0),0),$E$3:$F$1067,2,FALSE())),MATCH(H905,$E$3:$E$1028,0),MATCH(H905,$E$3:$E$1028,0)+1),0)</f>
        <v>37042</v>
      </c>
      <c r="I906" s="0" t="n">
        <f aca="false">VLOOKUP(H906,$A$3:$B$1257,2,FALSE())</f>
        <v>36.75</v>
      </c>
      <c r="J906" s="0" t="n">
        <f aca="false">VLOOKUP(H906,'Raw data'!$A$3:$L$1417,5,FALSE())</f>
        <v>17.74</v>
      </c>
      <c r="K906" s="0" t="n">
        <f aca="false">VLOOKUP($H906,'Raw data'!$A$3:$L$1417,10,FALSE())</f>
        <v>28.87</v>
      </c>
      <c r="L906" s="0" t="n">
        <f aca="false">VLOOKUP($H906,'Raw data'!$A$3:$L$1417,3,FALSE())</f>
        <v>46.51</v>
      </c>
      <c r="M906" s="0" t="n">
        <f aca="false">VLOOKUP($H906,'Raw data'!$A$3:$L$1417,4,FALSE())</f>
        <v>36.08</v>
      </c>
      <c r="N906" s="0" t="n">
        <f aca="false">VLOOKUP($H906,'Raw data'!$A$3:$L$1417,2,FALSE())</f>
        <v>48.33</v>
      </c>
      <c r="O906" s="0" t="n">
        <f aca="false">VLOOKUP($H906,'Raw data'!$A$3:$L$1417,10,FALSE())</f>
        <v>28.87</v>
      </c>
      <c r="P906" s="0" t="n">
        <f aca="false">VLOOKUP($H906,'Raw data'!$M$3:$N$1243,2,FALSE())</f>
        <v>24.25</v>
      </c>
    </row>
    <row r="907" customFormat="false" ht="12.75" hidden="false" customHeight="false" outlineLevel="0" collapsed="false">
      <c r="A907" s="96" t="n">
        <v>36774</v>
      </c>
      <c r="B907" s="0" t="n">
        <v>52.46</v>
      </c>
      <c r="E907" s="96" t="n">
        <f aca="false">CHOOSE(IF(WEEKDAY(E906+1,2)=6,1,IF(WEEKDAY(E906+1,2)=7,2,3)),IF(ISNUMBER(MATCH(E906+3,$Q$3:$Q$56,0)),E906+4,E906+3),IF(ISNUMBER(MATCH(E906+2,$Q$3:$Q$56,0)),E906+3,E906+2),IF(ISNUMBER(MATCH(E906+1,$Q$3:$Q$56,0)),E906+2,E906+1))</f>
        <v>37025</v>
      </c>
      <c r="F907" s="0" t="n">
        <f aca="false">VLOOKUP(E907,$A$3:$B$1257,2,FALSE())</f>
        <v>53.86</v>
      </c>
      <c r="H907" s="96" t="n">
        <f aca="true">OFFSET($E$3,IF(ISNUMBER(VLOOKUP(OFFSET($E$3,MATCH(H906,$E$3:$E$1028,0),0),$E$3:$F$1067,2,FALSE())),MATCH(H906,$E$3:$E$1028,0),MATCH(H906,$E$3:$E$1028,0)+1),0)</f>
        <v>37043</v>
      </c>
      <c r="I907" s="0" t="n">
        <f aca="false">VLOOKUP(H907,$A$3:$B$1257,2,FALSE())</f>
        <v>37.42</v>
      </c>
      <c r="J907" s="0" t="n">
        <f aca="false">VLOOKUP(H907,'Raw data'!$A$3:$L$1417,5,FALSE())</f>
        <v>20.75</v>
      </c>
      <c r="K907" s="0" t="n">
        <f aca="false">VLOOKUP($H907,'Raw data'!$A$3:$L$1417,10,FALSE())</f>
        <v>29.67</v>
      </c>
      <c r="L907" s="0" t="n">
        <f aca="false">VLOOKUP($H907,'Raw data'!$A$3:$L$1417,3,FALSE())</f>
        <v>44.06</v>
      </c>
      <c r="M907" s="0" t="n">
        <f aca="false">VLOOKUP($H907,'Raw data'!$A$3:$L$1417,4,FALSE())</f>
        <v>32</v>
      </c>
      <c r="N907" s="0" t="n">
        <f aca="false">VLOOKUP($H907,'Raw data'!$A$3:$L$1417,2,FALSE())</f>
        <v>47.58</v>
      </c>
      <c r="O907" s="0" t="n">
        <f aca="false">VLOOKUP($H907,'Raw data'!$A$3:$L$1417,10,FALSE())</f>
        <v>29.67</v>
      </c>
      <c r="P907" s="0" t="n">
        <f aca="false">VLOOKUP($H907,'Raw data'!$M$3:$N$1243,2,FALSE())</f>
        <v>23.84</v>
      </c>
    </row>
    <row r="908" customFormat="false" ht="12.75" hidden="false" customHeight="false" outlineLevel="0" collapsed="false">
      <c r="A908" s="96" t="n">
        <v>36775</v>
      </c>
      <c r="B908" s="0" t="n">
        <v>40.7</v>
      </c>
      <c r="E908" s="96" t="n">
        <f aca="false">CHOOSE(IF(WEEKDAY(E907+1,2)=6,1,IF(WEEKDAY(E907+1,2)=7,2,3)),IF(ISNUMBER(MATCH(E907+3,$Q$3:$Q$56,0)),E907+4,E907+3),IF(ISNUMBER(MATCH(E907+2,$Q$3:$Q$56,0)),E907+3,E907+2),IF(ISNUMBER(MATCH(E907+1,$Q$3:$Q$56,0)),E907+2,E907+1))</f>
        <v>37026</v>
      </c>
      <c r="F908" s="0" t="n">
        <f aca="false">VLOOKUP(E908,$A$3:$B$1257,2,FALSE())</f>
        <v>47.97</v>
      </c>
      <c r="H908" s="96" t="n">
        <f aca="true">OFFSET($E$3,IF(ISNUMBER(VLOOKUP(OFFSET($E$3,MATCH(H907,$E$3:$E$1028,0),0),$E$3:$F$1067,2,FALSE())),MATCH(H907,$E$3:$E$1028,0),MATCH(H907,$E$3:$E$1028,0)+1),0)</f>
        <v>37046</v>
      </c>
      <c r="I908" s="0" t="n">
        <f aca="false">VLOOKUP(H908,$A$3:$B$1257,2,FALSE())</f>
        <v>38.95</v>
      </c>
      <c r="J908" s="0" t="n">
        <f aca="false">VLOOKUP(H908,'Raw data'!$A$3:$L$1417,5,FALSE())</f>
        <v>21.9</v>
      </c>
      <c r="K908" s="0" t="n">
        <f aca="false">VLOOKUP($H908,'Raw data'!$A$3:$L$1417,10,FALSE())</f>
        <v>30.94</v>
      </c>
      <c r="L908" s="0" t="n">
        <f aca="false">VLOOKUP($H908,'Raw data'!$A$3:$L$1417,3,FALSE())</f>
        <v>47.04</v>
      </c>
      <c r="M908" s="0" t="n">
        <f aca="false">VLOOKUP($H908,'Raw data'!$A$3:$L$1417,4,FALSE())</f>
        <v>35</v>
      </c>
      <c r="N908" s="0" t="n">
        <f aca="false">VLOOKUP($H908,'Raw data'!$A$3:$L$1417,2,FALSE())</f>
        <v>52</v>
      </c>
      <c r="O908" s="0" t="n">
        <f aca="false">VLOOKUP($H908,'Raw data'!$A$3:$L$1417,10,FALSE())</f>
        <v>30.94</v>
      </c>
      <c r="P908" s="0" t="n">
        <f aca="false">VLOOKUP($H908,'Raw data'!$M$3:$N$1243,2,FALSE())</f>
        <v>25.65</v>
      </c>
    </row>
    <row r="909" customFormat="false" ht="12.75" hidden="false" customHeight="false" outlineLevel="0" collapsed="false">
      <c r="A909" s="96" t="n">
        <v>36776</v>
      </c>
      <c r="B909" s="0" t="n">
        <v>43.45</v>
      </c>
      <c r="E909" s="96" t="n">
        <f aca="false">CHOOSE(IF(WEEKDAY(E908+1,2)=6,1,IF(WEEKDAY(E908+1,2)=7,2,3)),IF(ISNUMBER(MATCH(E908+3,$Q$3:$Q$56,0)),E908+4,E908+3),IF(ISNUMBER(MATCH(E908+2,$Q$3:$Q$56,0)),E908+3,E908+2),IF(ISNUMBER(MATCH(E908+1,$Q$3:$Q$56,0)),E908+2,E908+1))</f>
        <v>37027</v>
      </c>
      <c r="F909" s="0" t="n">
        <f aca="false">VLOOKUP(E909,$A$3:$B$1257,2,FALSE())</f>
        <v>52.86</v>
      </c>
      <c r="H909" s="96" t="n">
        <f aca="true">OFFSET($E$3,IF(ISNUMBER(VLOOKUP(OFFSET($E$3,MATCH(H908,$E$3:$E$1028,0),0),$E$3:$F$1067,2,FALSE())),MATCH(H908,$E$3:$E$1028,0),MATCH(H908,$E$3:$E$1028,0)+1),0)</f>
        <v>37047</v>
      </c>
      <c r="I909" s="0" t="n">
        <f aca="false">VLOOKUP(H909,$A$3:$B$1257,2,FALSE())</f>
        <v>36.79</v>
      </c>
      <c r="J909" s="0" t="n">
        <f aca="false">VLOOKUP(H909,'Raw data'!$A$3:$L$1417,5,FALSE())</f>
        <v>24.31</v>
      </c>
      <c r="K909" s="0" t="n">
        <f aca="false">VLOOKUP($H909,'Raw data'!$A$3:$L$1417,10,FALSE())</f>
        <v>41</v>
      </c>
      <c r="L909" s="0" t="n">
        <f aca="false">VLOOKUP($H909,'Raw data'!$A$3:$L$1417,3,FALSE())</f>
        <v>40.61</v>
      </c>
      <c r="M909" s="0" t="n">
        <f aca="false">VLOOKUP($H909,'Raw data'!$A$3:$L$1417,4,FALSE())</f>
        <v>29.16</v>
      </c>
      <c r="N909" s="0" t="n">
        <f aca="false">VLOOKUP($H909,'Raw data'!$A$3:$L$1417,2,FALSE())</f>
        <v>45</v>
      </c>
      <c r="O909" s="0" t="n">
        <f aca="false">VLOOKUP($H909,'Raw data'!$A$3:$L$1417,10,FALSE())</f>
        <v>41</v>
      </c>
      <c r="P909" s="0" t="n">
        <f aca="false">VLOOKUP($H909,'Raw data'!$M$3:$N$1243,2,FALSE())</f>
        <v>26.42</v>
      </c>
    </row>
    <row r="910" customFormat="false" ht="12.75" hidden="false" customHeight="false" outlineLevel="0" collapsed="false">
      <c r="A910" s="96" t="n">
        <v>36777</v>
      </c>
      <c r="B910" s="0" t="n">
        <v>48.77</v>
      </c>
      <c r="E910" s="96" t="n">
        <f aca="false">CHOOSE(IF(WEEKDAY(E909+1,2)=6,1,IF(WEEKDAY(E909+1,2)=7,2,3)),IF(ISNUMBER(MATCH(E909+3,$Q$3:$Q$56,0)),E909+4,E909+3),IF(ISNUMBER(MATCH(E909+2,$Q$3:$Q$56,0)),E909+3,E909+2),IF(ISNUMBER(MATCH(E909+1,$Q$3:$Q$56,0)),E909+2,E909+1))</f>
        <v>37028</v>
      </c>
      <c r="F910" s="0" t="n">
        <f aca="false">VLOOKUP(E910,$A$3:$B$1257,2,FALSE())</f>
        <v>52.88</v>
      </c>
      <c r="H910" s="96" t="n">
        <f aca="true">OFFSET($E$3,IF(ISNUMBER(VLOOKUP(OFFSET($E$3,MATCH(H909,$E$3:$E$1028,0),0),$E$3:$F$1067,2,FALSE())),MATCH(H909,$E$3:$E$1028,0),MATCH(H909,$E$3:$E$1028,0)+1),0)</f>
        <v>37048</v>
      </c>
      <c r="I910" s="0" t="n">
        <f aca="false">VLOOKUP(H910,$A$3:$B$1257,2,FALSE())</f>
        <v>35.78</v>
      </c>
      <c r="J910" s="0" t="n">
        <f aca="false">VLOOKUP(H910,'Raw data'!$A$3:$L$1417,5,FALSE())</f>
        <v>24.59</v>
      </c>
      <c r="K910" s="0" t="n">
        <f aca="false">VLOOKUP($H910,'Raw data'!$A$3:$L$1417,10,FALSE())</f>
        <v>45.15</v>
      </c>
      <c r="L910" s="0" t="n">
        <f aca="false">VLOOKUP($H910,'Raw data'!$A$3:$L$1417,3,FALSE())</f>
        <v>41.25</v>
      </c>
      <c r="M910" s="0" t="n">
        <f aca="false">VLOOKUP($H910,'Raw data'!$A$3:$L$1417,4,FALSE())</f>
        <v>29.65</v>
      </c>
      <c r="N910" s="0" t="n">
        <f aca="false">VLOOKUP($H910,'Raw data'!$A$3:$L$1417,2,FALSE())</f>
        <v>50</v>
      </c>
      <c r="O910" s="0" t="n">
        <f aca="false">VLOOKUP($H910,'Raw data'!$A$3:$L$1417,10,FALSE())</f>
        <v>45.15</v>
      </c>
      <c r="P910" s="0" t="n">
        <f aca="false">VLOOKUP($H910,'Raw data'!$M$3:$N$1243,2,FALSE())</f>
        <v>27.54</v>
      </c>
    </row>
    <row r="911" customFormat="false" ht="12.75" hidden="false" customHeight="false" outlineLevel="0" collapsed="false">
      <c r="A911" s="96" t="n">
        <v>36778</v>
      </c>
      <c r="B911" s="0" t="n">
        <v>45</v>
      </c>
      <c r="E911" s="96" t="n">
        <f aca="false">CHOOSE(IF(WEEKDAY(E910+1,2)=6,1,IF(WEEKDAY(E910+1,2)=7,2,3)),IF(ISNUMBER(MATCH(E910+3,$Q$3:$Q$56,0)),E910+4,E910+3),IF(ISNUMBER(MATCH(E910+2,$Q$3:$Q$56,0)),E910+3,E910+2),IF(ISNUMBER(MATCH(E910+1,$Q$3:$Q$56,0)),E910+2,E910+1))</f>
        <v>37029</v>
      </c>
      <c r="F911" s="0" t="n">
        <f aca="false">VLOOKUP(E911,$A$3:$B$1257,2,FALSE())</f>
        <v>51.98</v>
      </c>
      <c r="H911" s="96" t="n">
        <f aca="true">OFFSET($E$3,IF(ISNUMBER(VLOOKUP(OFFSET($E$3,MATCH(H910,$E$3:$E$1028,0),0),$E$3:$F$1067,2,FALSE())),MATCH(H910,$E$3:$E$1028,0),MATCH(H910,$E$3:$E$1028,0)+1),0)</f>
        <v>37049</v>
      </c>
      <c r="I911" s="0" t="n">
        <f aca="false">VLOOKUP(H911,$A$3:$B$1257,2,FALSE())</f>
        <v>35.67</v>
      </c>
      <c r="J911" s="0" t="n">
        <f aca="false">VLOOKUP(H911,'Raw data'!$A$3:$L$1417,5,FALSE())</f>
        <v>27.86</v>
      </c>
      <c r="K911" s="0" t="n">
        <f aca="false">VLOOKUP($H911,'Raw data'!$A$3:$L$1417,10,FALSE())</f>
        <v>41.19</v>
      </c>
      <c r="L911" s="0" t="n">
        <f aca="false">VLOOKUP($H911,'Raw data'!$A$3:$L$1417,3,FALSE())</f>
        <v>41.62</v>
      </c>
      <c r="M911" s="0" t="n">
        <f aca="false">VLOOKUP($H911,'Raw data'!$A$3:$L$1417,4,FALSE())</f>
        <v>30.18</v>
      </c>
      <c r="N911" s="0" t="n">
        <f aca="false">VLOOKUP($H911,'Raw data'!$A$3:$L$1417,2,FALSE())</f>
        <v>48.63</v>
      </c>
      <c r="O911" s="0" t="n">
        <f aca="false">VLOOKUP($H911,'Raw data'!$A$3:$L$1417,10,FALSE())</f>
        <v>41.19</v>
      </c>
      <c r="P911" s="0" t="n">
        <f aca="false">VLOOKUP($H911,'Raw data'!$M$3:$N$1243,2,FALSE())</f>
        <v>28.84</v>
      </c>
    </row>
    <row r="912" customFormat="false" ht="12.75" hidden="false" customHeight="false" outlineLevel="0" collapsed="false">
      <c r="A912" s="96" t="n">
        <v>36779</v>
      </c>
      <c r="B912" s="0" t="n">
        <v>45</v>
      </c>
      <c r="E912" s="96" t="n">
        <f aca="false">CHOOSE(IF(WEEKDAY(E911+1,2)=6,1,IF(WEEKDAY(E911+1,2)=7,2,3)),IF(ISNUMBER(MATCH(E911+3,$Q$3:$Q$56,0)),E911+4,E911+3),IF(ISNUMBER(MATCH(E911+2,$Q$3:$Q$56,0)),E911+3,E911+2),IF(ISNUMBER(MATCH(E911+1,$Q$3:$Q$56,0)),E911+2,E911+1))</f>
        <v>37032</v>
      </c>
      <c r="F912" s="0" t="n">
        <f aca="false">VLOOKUP(E912,$A$3:$B$1257,2,FALSE())</f>
        <v>52.51</v>
      </c>
      <c r="H912" s="96" t="n">
        <f aca="true">OFFSET($E$3,IF(ISNUMBER(VLOOKUP(OFFSET($E$3,MATCH(H911,$E$3:$E$1028,0),0),$E$3:$F$1067,2,FALSE())),MATCH(H911,$E$3:$E$1028,0),MATCH(H911,$E$3:$E$1028,0)+1),0)</f>
        <v>37050</v>
      </c>
      <c r="I912" s="0" t="n">
        <f aca="false">VLOOKUP(H912,$A$3:$B$1257,2,FALSE())</f>
        <v>37.38</v>
      </c>
      <c r="J912" s="0" t="n">
        <f aca="false">VLOOKUP(H912,'Raw data'!$A$3:$L$1417,5,FALSE())</f>
        <v>32.09</v>
      </c>
      <c r="K912" s="0" t="n">
        <f aca="false">VLOOKUP($H912,'Raw data'!$A$3:$L$1417,10,FALSE())</f>
        <v>39.4</v>
      </c>
      <c r="L912" s="0" t="n">
        <f aca="false">VLOOKUP($H912,'Raw data'!$A$3:$L$1417,3,FALSE())</f>
        <v>39.64</v>
      </c>
      <c r="M912" s="0" t="n">
        <f aca="false">VLOOKUP($H912,'Raw data'!$A$3:$L$1417,4,FALSE())</f>
        <v>28.9</v>
      </c>
      <c r="N912" s="0" t="n">
        <f aca="false">VLOOKUP($H912,'Raw data'!$A$3:$L$1417,2,FALSE())</f>
        <v>49.13</v>
      </c>
      <c r="O912" s="0" t="n">
        <f aca="false">VLOOKUP($H912,'Raw data'!$A$3:$L$1417,10,FALSE())</f>
        <v>39.4</v>
      </c>
      <c r="P912" s="0" t="n">
        <f aca="false">VLOOKUP($H912,'Raw data'!$M$3:$N$1243,2,FALSE())</f>
        <v>30.08</v>
      </c>
    </row>
    <row r="913" customFormat="false" ht="12.75" hidden="false" customHeight="false" outlineLevel="0" collapsed="false">
      <c r="A913" s="96" t="n">
        <v>36780</v>
      </c>
      <c r="B913" s="0" t="n">
        <v>53.62</v>
      </c>
      <c r="E913" s="96" t="n">
        <f aca="false">CHOOSE(IF(WEEKDAY(E912+1,2)=6,1,IF(WEEKDAY(E912+1,2)=7,2,3)),IF(ISNUMBER(MATCH(E912+3,$Q$3:$Q$56,0)),E912+4,E912+3),IF(ISNUMBER(MATCH(E912+2,$Q$3:$Q$56,0)),E912+3,E912+2),IF(ISNUMBER(MATCH(E912+1,$Q$3:$Q$56,0)),E912+2,E912+1))</f>
        <v>37033</v>
      </c>
      <c r="F913" s="0" t="n">
        <f aca="false">VLOOKUP(E913,$A$3:$B$1257,2,FALSE())</f>
        <v>50.38</v>
      </c>
      <c r="H913" s="96" t="n">
        <f aca="true">OFFSET($E$3,IF(ISNUMBER(VLOOKUP(OFFSET($E$3,MATCH(H912,$E$3:$E$1028,0),0),$E$3:$F$1067,2,FALSE())),MATCH(H912,$E$3:$E$1028,0),MATCH(H912,$E$3:$E$1028,0)+1),0)</f>
        <v>37053</v>
      </c>
      <c r="I913" s="0" t="n">
        <f aca="false">VLOOKUP(H913,$A$3:$B$1257,2,FALSE())</f>
        <v>41.76</v>
      </c>
      <c r="J913" s="0" t="n">
        <f aca="false">VLOOKUP(H913,'Raw data'!$A$3:$L$1417,5,FALSE())</f>
        <v>42.31</v>
      </c>
      <c r="K913" s="0" t="n">
        <f aca="false">VLOOKUP($H913,'Raw data'!$A$3:$L$1417,10,FALSE())</f>
        <v>45.28</v>
      </c>
      <c r="L913" s="0" t="n">
        <f aca="false">VLOOKUP($H913,'Raw data'!$A$3:$L$1417,3,FALSE())</f>
        <v>48.66</v>
      </c>
      <c r="M913" s="0" t="n">
        <f aca="false">VLOOKUP($H913,'Raw data'!$A$3:$L$1417,4,FALSE())</f>
        <v>35.39</v>
      </c>
      <c r="N913" s="0" t="e">
        <f aca="false">VLOOKUP($H913,'Raw data'!$A$3:$L$1417,2,FALSE())</f>
        <v>#N/A</v>
      </c>
      <c r="O913" s="0" t="n">
        <f aca="false">VLOOKUP($H913,'Raw data'!$A$3:$L$1417,10,FALSE())</f>
        <v>45.28</v>
      </c>
      <c r="P913" s="0" t="n">
        <f aca="false">VLOOKUP($H913,'Raw data'!$M$3:$N$1243,2,FALSE())</f>
        <v>39.97</v>
      </c>
    </row>
    <row r="914" customFormat="false" ht="12.75" hidden="false" customHeight="false" outlineLevel="0" collapsed="false">
      <c r="A914" s="96" t="n">
        <v>36781</v>
      </c>
      <c r="B914" s="0" t="n">
        <v>52.71</v>
      </c>
      <c r="E914" s="96" t="n">
        <f aca="false">CHOOSE(IF(WEEKDAY(E913+1,2)=6,1,IF(WEEKDAY(E913+1,2)=7,2,3)),IF(ISNUMBER(MATCH(E913+3,$Q$3:$Q$56,0)),E913+4,E913+3),IF(ISNUMBER(MATCH(E913+2,$Q$3:$Q$56,0)),E913+3,E913+2),IF(ISNUMBER(MATCH(E913+1,$Q$3:$Q$56,0)),E913+2,E913+1))</f>
        <v>37034</v>
      </c>
      <c r="F914" s="0" t="n">
        <f aca="false">VLOOKUP(E914,$A$3:$B$1257,2,FALSE())</f>
        <v>49.09</v>
      </c>
      <c r="H914" s="96" t="n">
        <f aca="true">OFFSET($E$3,IF(ISNUMBER(VLOOKUP(OFFSET($E$3,MATCH(H913,$E$3:$E$1028,0),0),$E$3:$F$1067,2,FALSE())),MATCH(H913,$E$3:$E$1028,0),MATCH(H913,$E$3:$E$1028,0)+1),0)</f>
        <v>37054</v>
      </c>
      <c r="I914" s="0" t="n">
        <f aca="false">VLOOKUP(H914,$A$3:$B$1257,2,FALSE())</f>
        <v>50.71</v>
      </c>
      <c r="J914" s="0" t="n">
        <f aca="false">VLOOKUP(H914,'Raw data'!$A$3:$L$1417,5,FALSE())</f>
        <v>49.72</v>
      </c>
      <c r="K914" s="0" t="n">
        <f aca="false">VLOOKUP($H914,'Raw data'!$A$3:$L$1417,10,FALSE())</f>
        <v>48.33</v>
      </c>
      <c r="L914" s="0" t="n">
        <f aca="false">VLOOKUP($H914,'Raw data'!$A$3:$L$1417,3,FALSE())</f>
        <v>72</v>
      </c>
      <c r="M914" s="0" t="n">
        <f aca="false">VLOOKUP($H914,'Raw data'!$A$3:$L$1417,4,FALSE())</f>
        <v>45.25</v>
      </c>
      <c r="N914" s="0" t="n">
        <f aca="false">VLOOKUP($H914,'Raw data'!$A$3:$L$1417,2,FALSE())</f>
        <v>78.07</v>
      </c>
      <c r="O914" s="0" t="n">
        <f aca="false">VLOOKUP($H914,'Raw data'!$A$3:$L$1417,10,FALSE())</f>
        <v>48.33</v>
      </c>
      <c r="P914" s="0" t="n">
        <f aca="false">VLOOKUP($H914,'Raw data'!$M$3:$N$1243,2,FALSE())</f>
        <v>50.29</v>
      </c>
    </row>
    <row r="915" customFormat="false" ht="12.75" hidden="false" customHeight="false" outlineLevel="0" collapsed="false">
      <c r="A915" s="96" t="n">
        <v>36782</v>
      </c>
      <c r="B915" s="0" t="n">
        <v>51.97</v>
      </c>
      <c r="E915" s="96" t="n">
        <f aca="false">CHOOSE(IF(WEEKDAY(E914+1,2)=6,1,IF(WEEKDAY(E914+1,2)=7,2,3)),IF(ISNUMBER(MATCH(E914+3,$Q$3:$Q$56,0)),E914+4,E914+3),IF(ISNUMBER(MATCH(E914+2,$Q$3:$Q$56,0)),E914+3,E914+2),IF(ISNUMBER(MATCH(E914+1,$Q$3:$Q$56,0)),E914+2,E914+1))</f>
        <v>37035</v>
      </c>
      <c r="F915" s="0" t="n">
        <f aca="false">VLOOKUP(E915,$A$3:$B$1257,2,FALSE())</f>
        <v>45.6</v>
      </c>
      <c r="H915" s="96" t="n">
        <f aca="true">OFFSET($E$3,IF(ISNUMBER(VLOOKUP(OFFSET($E$3,MATCH(H914,$E$3:$E$1028,0),0),$E$3:$F$1067,2,FALSE())),MATCH(H914,$E$3:$E$1028,0),MATCH(H914,$E$3:$E$1028,0)+1),0)</f>
        <v>37055</v>
      </c>
      <c r="I915" s="0" t="n">
        <f aca="false">VLOOKUP(H915,$A$3:$B$1257,2,FALSE())</f>
        <v>49.44</v>
      </c>
      <c r="J915" s="0" t="n">
        <f aca="false">VLOOKUP(H915,'Raw data'!$A$3:$L$1417,5,FALSE())</f>
        <v>58.68</v>
      </c>
      <c r="K915" s="0" t="n">
        <f aca="false">VLOOKUP($H915,'Raw data'!$A$3:$L$1417,10,FALSE())</f>
        <v>56.67</v>
      </c>
      <c r="L915" s="0" t="n">
        <f aca="false">VLOOKUP($H915,'Raw data'!$A$3:$L$1417,3,FALSE())</f>
        <v>82.63</v>
      </c>
      <c r="M915" s="0" t="n">
        <f aca="false">VLOOKUP($H915,'Raw data'!$A$3:$L$1417,4,FALSE())</f>
        <v>48.55</v>
      </c>
      <c r="N915" s="0" t="n">
        <f aca="false">VLOOKUP($H915,'Raw data'!$A$3:$L$1417,2,FALSE())</f>
        <v>92.58</v>
      </c>
      <c r="O915" s="0" t="n">
        <f aca="false">VLOOKUP($H915,'Raw data'!$A$3:$L$1417,10,FALSE())</f>
        <v>56.67</v>
      </c>
      <c r="P915" s="0" t="n">
        <f aca="false">VLOOKUP($H915,'Raw data'!$M$3:$N$1243,2,FALSE())</f>
        <v>61.05</v>
      </c>
    </row>
    <row r="916" customFormat="false" ht="12.75" hidden="false" customHeight="false" outlineLevel="0" collapsed="false">
      <c r="A916" s="96" t="n">
        <v>36783</v>
      </c>
      <c r="B916" s="0" t="n">
        <v>50.73</v>
      </c>
      <c r="E916" s="96" t="n">
        <f aca="false">CHOOSE(IF(WEEKDAY(E915+1,2)=6,1,IF(WEEKDAY(E915+1,2)=7,2,3)),IF(ISNUMBER(MATCH(E915+3,$Q$3:$Q$56,0)),E915+4,E915+3),IF(ISNUMBER(MATCH(E915+2,$Q$3:$Q$56,0)),E915+3,E915+2),IF(ISNUMBER(MATCH(E915+1,$Q$3:$Q$56,0)),E915+2,E915+1))</f>
        <v>37036</v>
      </c>
      <c r="F916" s="0" t="n">
        <f aca="false">VLOOKUP(E916,$A$3:$B$1257,2,FALSE())</f>
        <v>44.85</v>
      </c>
      <c r="H916" s="96" t="n">
        <f aca="true">OFFSET($E$3,IF(ISNUMBER(VLOOKUP(OFFSET($E$3,MATCH(H915,$E$3:$E$1028,0),0),$E$3:$F$1067,2,FALSE())),MATCH(H915,$E$3:$E$1028,0),MATCH(H915,$E$3:$E$1028,0)+1),0)</f>
        <v>37056</v>
      </c>
      <c r="I916" s="0" t="n">
        <f aca="false">VLOOKUP(H916,$A$3:$B$1257,2,FALSE())</f>
        <v>51.08</v>
      </c>
      <c r="J916" s="0" t="n">
        <f aca="false">VLOOKUP(H916,'Raw data'!$A$3:$L$1417,5,FALSE())</f>
        <v>52.28</v>
      </c>
      <c r="K916" s="0" t="n">
        <f aca="false">VLOOKUP($H916,'Raw data'!$A$3:$L$1417,10,FALSE())</f>
        <v>53.67</v>
      </c>
      <c r="L916" s="0" t="n">
        <f aca="false">VLOOKUP($H916,'Raw data'!$A$3:$L$1417,3,FALSE())</f>
        <v>73.82</v>
      </c>
      <c r="M916" s="0" t="n">
        <f aca="false">VLOOKUP($H916,'Raw data'!$A$3:$L$1417,4,FALSE())</f>
        <v>49.64</v>
      </c>
      <c r="N916" s="0" t="n">
        <f aca="false">VLOOKUP($H916,'Raw data'!$A$3:$L$1417,2,FALSE())</f>
        <v>78.64</v>
      </c>
      <c r="O916" s="0" t="n">
        <f aca="false">VLOOKUP($H916,'Raw data'!$A$3:$L$1417,10,FALSE())</f>
        <v>53.67</v>
      </c>
      <c r="P916" s="0" t="n">
        <f aca="false">VLOOKUP($H916,'Raw data'!$M$3:$N$1243,2,FALSE())</f>
        <v>55.26</v>
      </c>
    </row>
    <row r="917" customFormat="false" ht="12.75" hidden="false" customHeight="false" outlineLevel="0" collapsed="false">
      <c r="A917" s="96" t="n">
        <v>36784</v>
      </c>
      <c r="B917" s="0" t="n">
        <v>49.8</v>
      </c>
      <c r="E917" s="96" t="n">
        <f aca="false">CHOOSE(IF(WEEKDAY(E916+1,2)=6,1,IF(WEEKDAY(E916+1,2)=7,2,3)),IF(ISNUMBER(MATCH(E916+3,$Q$3:$Q$56,0)),E916+4,E916+3),IF(ISNUMBER(MATCH(E916+2,$Q$3:$Q$56,0)),E916+3,E916+2),IF(ISNUMBER(MATCH(E916+1,$Q$3:$Q$56,0)),E916+2,E916+1))</f>
        <v>37040</v>
      </c>
      <c r="F917" s="0" t="n">
        <f aca="false">VLOOKUP(E917,$A$3:$B$1257,2,FALSE())</f>
        <v>45.62</v>
      </c>
      <c r="H917" s="96" t="n">
        <f aca="true">OFFSET($E$3,IF(ISNUMBER(VLOOKUP(OFFSET($E$3,MATCH(H916,$E$3:$E$1028,0),0),$E$3:$F$1067,2,FALSE())),MATCH(H916,$E$3:$E$1028,0),MATCH(H916,$E$3:$E$1028,0)+1),0)</f>
        <v>37057</v>
      </c>
      <c r="I917" s="0" t="n">
        <f aca="false">VLOOKUP(H917,$A$3:$B$1257,2,FALSE())</f>
        <v>57.75</v>
      </c>
      <c r="J917" s="0" t="n">
        <f aca="false">VLOOKUP(H917,'Raw data'!$A$3:$L$1417,5,FALSE())</f>
        <v>45.31</v>
      </c>
      <c r="K917" s="0" t="n">
        <f aca="false">VLOOKUP($H917,'Raw data'!$A$3:$L$1417,10,FALSE())</f>
        <v>48.92</v>
      </c>
      <c r="L917" s="0" t="n">
        <f aca="false">VLOOKUP($H917,'Raw data'!$A$3:$L$1417,3,FALSE())</f>
        <v>63.62</v>
      </c>
      <c r="M917" s="0" t="n">
        <f aca="false">VLOOKUP($H917,'Raw data'!$A$3:$L$1417,4,FALSE())</f>
        <v>46.88</v>
      </c>
      <c r="N917" s="0" t="n">
        <f aca="false">VLOOKUP($H917,'Raw data'!$A$3:$L$1417,2,FALSE())</f>
        <v>67.93</v>
      </c>
      <c r="O917" s="0" t="n">
        <f aca="false">VLOOKUP($H917,'Raw data'!$A$3:$L$1417,10,FALSE())</f>
        <v>48.92</v>
      </c>
      <c r="P917" s="0" t="n">
        <f aca="false">VLOOKUP($H917,'Raw data'!$M$3:$N$1243,2,FALSE())</f>
        <v>44.97</v>
      </c>
    </row>
    <row r="918" customFormat="false" ht="12.75" hidden="false" customHeight="false" outlineLevel="0" collapsed="false">
      <c r="A918" s="96" t="n">
        <v>36785</v>
      </c>
      <c r="B918" s="0" t="n">
        <v>49.5</v>
      </c>
      <c r="E918" s="96" t="n">
        <f aca="false">CHOOSE(IF(WEEKDAY(E917+1,2)=6,1,IF(WEEKDAY(E917+1,2)=7,2,3)),IF(ISNUMBER(MATCH(E917+3,$Q$3:$Q$56,0)),E917+4,E917+3),IF(ISNUMBER(MATCH(E917+2,$Q$3:$Q$56,0)),E917+3,E917+2),IF(ISNUMBER(MATCH(E917+1,$Q$3:$Q$56,0)),E917+2,E917+1))</f>
        <v>37041</v>
      </c>
      <c r="F918" s="0" t="n">
        <f aca="false">VLOOKUP(E918,$A$3:$B$1257,2,FALSE())</f>
        <v>39.88</v>
      </c>
      <c r="H918" s="96" t="n">
        <f aca="true">OFFSET($E$3,IF(ISNUMBER(VLOOKUP(OFFSET($E$3,MATCH(H917,$E$3:$E$1028,0),0),$E$3:$F$1067,2,FALSE())),MATCH(H917,$E$3:$E$1028,0),MATCH(H917,$E$3:$E$1028,0)+1),0)</f>
        <v>37060</v>
      </c>
      <c r="I918" s="0" t="n">
        <f aca="false">VLOOKUP(H918,$A$3:$B$1257,2,FALSE())</f>
        <v>45.8</v>
      </c>
      <c r="J918" s="0" t="n">
        <f aca="false">VLOOKUP(H918,'Raw data'!$A$3:$L$1417,5,FALSE())</f>
        <v>45.27</v>
      </c>
      <c r="K918" s="0" t="n">
        <f aca="false">VLOOKUP($H918,'Raw data'!$A$3:$L$1417,10,FALSE())</f>
        <v>50</v>
      </c>
      <c r="L918" s="0" t="n">
        <f aca="false">VLOOKUP($H918,'Raw data'!$A$3:$L$1417,3,FALSE())</f>
        <v>53.31</v>
      </c>
      <c r="M918" s="0" t="n">
        <f aca="false">VLOOKUP($H918,'Raw data'!$A$3:$L$1417,4,FALSE())</f>
        <v>40.25</v>
      </c>
      <c r="N918" s="0" t="n">
        <f aca="false">VLOOKUP($H918,'Raw data'!$A$3:$L$1417,2,FALSE())</f>
        <v>60.5</v>
      </c>
      <c r="O918" s="0" t="n">
        <f aca="false">VLOOKUP($H918,'Raw data'!$A$3:$L$1417,10,FALSE())</f>
        <v>50</v>
      </c>
      <c r="P918" s="0" t="n">
        <f aca="false">VLOOKUP($H918,'Raw data'!$M$3:$N$1243,2,FALSE())</f>
        <v>44.12</v>
      </c>
    </row>
    <row r="919" customFormat="false" ht="12.75" hidden="false" customHeight="false" outlineLevel="0" collapsed="false">
      <c r="A919" s="96" t="n">
        <v>36786</v>
      </c>
      <c r="B919" s="0" t="n">
        <v>49.5</v>
      </c>
      <c r="E919" s="96" t="n">
        <f aca="false">CHOOSE(IF(WEEKDAY(E918+1,2)=6,1,IF(WEEKDAY(E918+1,2)=7,2,3)),IF(ISNUMBER(MATCH(E918+3,$Q$3:$Q$56,0)),E918+4,E918+3),IF(ISNUMBER(MATCH(E918+2,$Q$3:$Q$56,0)),E918+3,E918+2),IF(ISNUMBER(MATCH(E918+1,$Q$3:$Q$56,0)),E918+2,E918+1))</f>
        <v>37042</v>
      </c>
      <c r="F919" s="0" t="n">
        <f aca="false">VLOOKUP(E919,$A$3:$B$1257,2,FALSE())</f>
        <v>36.75</v>
      </c>
      <c r="H919" s="96" t="n">
        <f aca="true">OFFSET($E$3,IF(ISNUMBER(VLOOKUP(OFFSET($E$3,MATCH(H918,$E$3:$E$1028,0),0),$E$3:$F$1067,2,FALSE())),MATCH(H918,$E$3:$E$1028,0),MATCH(H918,$E$3:$E$1028,0)+1),0)</f>
        <v>37061</v>
      </c>
      <c r="I919" s="0" t="n">
        <f aca="false">VLOOKUP(H919,$A$3:$B$1257,2,FALSE())</f>
        <v>57.92</v>
      </c>
      <c r="J919" s="0" t="n">
        <f aca="false">VLOOKUP(H919,'Raw data'!$A$3:$L$1417,5,FALSE())</f>
        <v>51.08</v>
      </c>
      <c r="K919" s="0" t="n">
        <f aca="false">VLOOKUP($H919,'Raw data'!$A$3:$L$1417,10,FALSE())</f>
        <v>51.42</v>
      </c>
      <c r="L919" s="0" t="n">
        <f aca="false">VLOOKUP($H919,'Raw data'!$A$3:$L$1417,3,FALSE())</f>
        <v>64.17</v>
      </c>
      <c r="M919" s="0" t="n">
        <f aca="false">VLOOKUP($H919,'Raw data'!$A$3:$L$1417,4,FALSE())</f>
        <v>50.14</v>
      </c>
      <c r="N919" s="0" t="n">
        <f aca="false">VLOOKUP($H919,'Raw data'!$A$3:$L$1417,2,FALSE())</f>
        <v>72.93</v>
      </c>
      <c r="O919" s="0" t="n">
        <f aca="false">VLOOKUP($H919,'Raw data'!$A$3:$L$1417,10,FALSE())</f>
        <v>51.42</v>
      </c>
      <c r="P919" s="0" t="n">
        <f aca="false">VLOOKUP($H919,'Raw data'!$M$3:$N$1243,2,FALSE())</f>
        <v>51.09</v>
      </c>
    </row>
    <row r="920" customFormat="false" ht="12.75" hidden="false" customHeight="false" outlineLevel="0" collapsed="false">
      <c r="A920" s="96" t="n">
        <v>36787</v>
      </c>
      <c r="B920" s="0" t="n">
        <v>58.32</v>
      </c>
      <c r="E920" s="96" t="n">
        <f aca="false">CHOOSE(IF(WEEKDAY(E919+1,2)=6,1,IF(WEEKDAY(E919+1,2)=7,2,3)),IF(ISNUMBER(MATCH(E919+3,$Q$3:$Q$56,0)),E919+4,E919+3),IF(ISNUMBER(MATCH(E919+2,$Q$3:$Q$56,0)),E919+3,E919+2),IF(ISNUMBER(MATCH(E919+1,$Q$3:$Q$56,0)),E919+2,E919+1))</f>
        <v>37043</v>
      </c>
      <c r="F920" s="0" t="n">
        <f aca="false">VLOOKUP(E920,$A$3:$B$1257,2,FALSE())</f>
        <v>37.42</v>
      </c>
      <c r="H920" s="96" t="n">
        <f aca="true">OFFSET($E$3,IF(ISNUMBER(VLOOKUP(OFFSET($E$3,MATCH(H919,$E$3:$E$1028,0),0),$E$3:$F$1067,2,FALSE())),MATCH(H919,$E$3:$E$1028,0),MATCH(H919,$E$3:$E$1028,0)+1),0)</f>
        <v>37062</v>
      </c>
      <c r="I920" s="0" t="n">
        <f aca="false">VLOOKUP(H920,$A$3:$B$1257,2,FALSE())</f>
        <v>56.53</v>
      </c>
      <c r="J920" s="0" t="n">
        <f aca="false">VLOOKUP(H920,'Raw data'!$A$3:$L$1417,5,FALSE())</f>
        <v>39.02</v>
      </c>
      <c r="K920" s="0" t="n">
        <f aca="false">VLOOKUP($H920,'Raw data'!$A$3:$L$1417,10,FALSE())</f>
        <v>44.31</v>
      </c>
      <c r="L920" s="0" t="n">
        <f aca="false">VLOOKUP($H920,'Raw data'!$A$3:$L$1417,3,FALSE())</f>
        <v>62.56</v>
      </c>
      <c r="M920" s="0" t="n">
        <f aca="false">VLOOKUP($H920,'Raw data'!$A$3:$L$1417,4,FALSE())</f>
        <v>47.67</v>
      </c>
      <c r="N920" s="0" t="n">
        <f aca="false">VLOOKUP($H920,'Raw data'!$A$3:$L$1417,2,FALSE())</f>
        <v>71.13</v>
      </c>
      <c r="O920" s="0" t="n">
        <f aca="false">VLOOKUP($H920,'Raw data'!$A$3:$L$1417,10,FALSE())</f>
        <v>44.31</v>
      </c>
      <c r="P920" s="0" t="n">
        <f aca="false">VLOOKUP($H920,'Raw data'!$M$3:$N$1243,2,FALSE())</f>
        <v>49.52</v>
      </c>
    </row>
    <row r="921" customFormat="false" ht="12.75" hidden="false" customHeight="false" outlineLevel="0" collapsed="false">
      <c r="A921" s="96" t="n">
        <v>36788</v>
      </c>
      <c r="B921" s="0" t="n">
        <v>50.86</v>
      </c>
      <c r="E921" s="96" t="n">
        <f aca="false">CHOOSE(IF(WEEKDAY(E920+1,2)=6,1,IF(WEEKDAY(E920+1,2)=7,2,3)),IF(ISNUMBER(MATCH(E920+3,$Q$3:$Q$56,0)),E920+4,E920+3),IF(ISNUMBER(MATCH(E920+2,$Q$3:$Q$56,0)),E920+3,E920+2),IF(ISNUMBER(MATCH(E920+1,$Q$3:$Q$56,0)),E920+2,E920+1))</f>
        <v>37046</v>
      </c>
      <c r="F921" s="0" t="n">
        <f aca="false">VLOOKUP(E921,$A$3:$B$1257,2,FALSE())</f>
        <v>38.95</v>
      </c>
      <c r="H921" s="96" t="n">
        <f aca="true">OFFSET($E$3,IF(ISNUMBER(VLOOKUP(OFFSET($E$3,MATCH(H920,$E$3:$E$1028,0),0),$E$3:$F$1067,2,FALSE())),MATCH(H920,$E$3:$E$1028,0),MATCH(H920,$E$3:$E$1028,0)+1),0)</f>
        <v>37063</v>
      </c>
      <c r="I921" s="0" t="n">
        <f aca="false">VLOOKUP(H921,$A$3:$B$1257,2,FALSE())</f>
        <v>43.76</v>
      </c>
      <c r="J921" s="0" t="n">
        <f aca="false">VLOOKUP(H921,'Raw data'!$A$3:$L$1417,5,FALSE())</f>
        <v>26.06</v>
      </c>
      <c r="K921" s="0" t="n">
        <f aca="false">VLOOKUP($H921,'Raw data'!$A$3:$L$1417,10,FALSE())</f>
        <v>37.72</v>
      </c>
      <c r="L921" s="0" t="n">
        <f aca="false">VLOOKUP($H921,'Raw data'!$A$3:$L$1417,3,FALSE())</f>
        <v>51.82</v>
      </c>
      <c r="M921" s="0" t="n">
        <f aca="false">VLOOKUP($H921,'Raw data'!$A$3:$L$1417,4,FALSE())</f>
        <v>39.17</v>
      </c>
      <c r="N921" s="0" t="n">
        <f aca="false">VLOOKUP($H921,'Raw data'!$A$3:$L$1417,2,FALSE())</f>
        <v>59</v>
      </c>
      <c r="O921" s="0" t="n">
        <f aca="false">VLOOKUP($H921,'Raw data'!$A$3:$L$1417,10,FALSE())</f>
        <v>37.72</v>
      </c>
      <c r="P921" s="0" t="n">
        <f aca="false">VLOOKUP($H921,'Raw data'!$M$3:$N$1243,2,FALSE())</f>
        <v>36.98</v>
      </c>
    </row>
    <row r="922" customFormat="false" ht="12.75" hidden="false" customHeight="false" outlineLevel="0" collapsed="false">
      <c r="A922" s="96" t="n">
        <v>36789</v>
      </c>
      <c r="B922" s="0" t="n">
        <v>55.12</v>
      </c>
      <c r="E922" s="96" t="n">
        <f aca="false">CHOOSE(IF(WEEKDAY(E921+1,2)=6,1,IF(WEEKDAY(E921+1,2)=7,2,3)),IF(ISNUMBER(MATCH(E921+3,$Q$3:$Q$56,0)),E921+4,E921+3),IF(ISNUMBER(MATCH(E921+2,$Q$3:$Q$56,0)),E921+3,E921+2),IF(ISNUMBER(MATCH(E921+1,$Q$3:$Q$56,0)),E921+2,E921+1))</f>
        <v>37047</v>
      </c>
      <c r="F922" s="0" t="n">
        <f aca="false">VLOOKUP(E922,$A$3:$B$1257,2,FALSE())</f>
        <v>36.79</v>
      </c>
      <c r="H922" s="96" t="n">
        <f aca="true">OFFSET($E$3,IF(ISNUMBER(VLOOKUP(OFFSET($E$3,MATCH(H921,$E$3:$E$1028,0),0),$E$3:$F$1067,2,FALSE())),MATCH(H921,$E$3:$E$1028,0),MATCH(H921,$E$3:$E$1028,0)+1),0)</f>
        <v>37064</v>
      </c>
      <c r="I922" s="0" t="n">
        <f aca="false">VLOOKUP(H922,$A$3:$B$1257,2,FALSE())</f>
        <v>42.86</v>
      </c>
      <c r="J922" s="0" t="n">
        <f aca="false">VLOOKUP(H922,'Raw data'!$A$3:$L$1417,5,FALSE())</f>
        <v>21.18</v>
      </c>
      <c r="K922" s="0" t="n">
        <f aca="false">VLOOKUP($H922,'Raw data'!$A$3:$L$1417,10,FALSE())</f>
        <v>34.59</v>
      </c>
      <c r="L922" s="0" t="n">
        <f aca="false">VLOOKUP($H922,'Raw data'!$A$3:$L$1417,3,FALSE())</f>
        <v>48.83</v>
      </c>
      <c r="M922" s="0" t="n">
        <f aca="false">VLOOKUP($H922,'Raw data'!$A$3:$L$1417,4,FALSE())</f>
        <v>34.46</v>
      </c>
      <c r="N922" s="0" t="n">
        <f aca="false">VLOOKUP($H922,'Raw data'!$A$3:$L$1417,2,FALSE())</f>
        <v>62.67</v>
      </c>
      <c r="O922" s="0" t="n">
        <f aca="false">VLOOKUP($H922,'Raw data'!$A$3:$L$1417,10,FALSE())</f>
        <v>34.59</v>
      </c>
      <c r="P922" s="0" t="n">
        <f aca="false">VLOOKUP($H922,'Raw data'!$M$3:$N$1243,2,FALSE())</f>
        <v>31.89</v>
      </c>
    </row>
    <row r="923" customFormat="false" ht="12.75" hidden="false" customHeight="false" outlineLevel="0" collapsed="false">
      <c r="A923" s="96" t="n">
        <v>36790</v>
      </c>
      <c r="B923" s="0" t="n">
        <v>61.28</v>
      </c>
      <c r="E923" s="96" t="n">
        <f aca="false">CHOOSE(IF(WEEKDAY(E922+1,2)=6,1,IF(WEEKDAY(E922+1,2)=7,2,3)),IF(ISNUMBER(MATCH(E922+3,$Q$3:$Q$56,0)),E922+4,E922+3),IF(ISNUMBER(MATCH(E922+2,$Q$3:$Q$56,0)),E922+3,E922+2),IF(ISNUMBER(MATCH(E922+1,$Q$3:$Q$56,0)),E922+2,E922+1))</f>
        <v>37048</v>
      </c>
      <c r="F923" s="0" t="n">
        <f aca="false">VLOOKUP(E923,$A$3:$B$1257,2,FALSE())</f>
        <v>35.78</v>
      </c>
      <c r="H923" s="96" t="n">
        <f aca="true">OFFSET($E$3,IF(ISNUMBER(VLOOKUP(OFFSET($E$3,MATCH(H922,$E$3:$E$1028,0),0),$E$3:$F$1067,2,FALSE())),MATCH(H922,$E$3:$E$1028,0),MATCH(H922,$E$3:$E$1028,0)+1),0)</f>
        <v>37067</v>
      </c>
      <c r="I923" s="0" t="n">
        <f aca="false">VLOOKUP(H923,$A$3:$B$1257,2,FALSE())</f>
        <v>46.13</v>
      </c>
      <c r="J923" s="0" t="n">
        <f aca="false">VLOOKUP(H923,'Raw data'!$A$3:$L$1417,5,FALSE())</f>
        <v>35.65</v>
      </c>
      <c r="K923" s="0" t="n">
        <f aca="false">VLOOKUP($H923,'Raw data'!$A$3:$L$1417,10,FALSE())</f>
        <v>44.33</v>
      </c>
      <c r="L923" s="0" t="n">
        <f aca="false">VLOOKUP($H923,'Raw data'!$A$3:$L$1417,3,FALSE())</f>
        <v>52.93</v>
      </c>
      <c r="M923" s="0" t="n">
        <f aca="false">VLOOKUP($H923,'Raw data'!$A$3:$L$1417,4,FALSE())</f>
        <v>39.65</v>
      </c>
      <c r="N923" s="0" t="e">
        <f aca="false">VLOOKUP($H923,'Raw data'!$A$3:$L$1417,2,FALSE())</f>
        <v>#N/A</v>
      </c>
      <c r="O923" s="0" t="n">
        <f aca="false">VLOOKUP($H923,'Raw data'!$A$3:$L$1417,10,FALSE())</f>
        <v>44.33</v>
      </c>
      <c r="P923" s="0" t="n">
        <f aca="false">VLOOKUP($H923,'Raw data'!$M$3:$N$1243,2,FALSE())</f>
        <v>38.35</v>
      </c>
    </row>
    <row r="924" customFormat="false" ht="12.75" hidden="false" customHeight="false" outlineLevel="0" collapsed="false">
      <c r="A924" s="96" t="n">
        <v>36791</v>
      </c>
      <c r="B924" s="0" t="n">
        <v>50.01</v>
      </c>
      <c r="E924" s="96" t="n">
        <f aca="false">CHOOSE(IF(WEEKDAY(E923+1,2)=6,1,IF(WEEKDAY(E923+1,2)=7,2,3)),IF(ISNUMBER(MATCH(E923+3,$Q$3:$Q$56,0)),E923+4,E923+3),IF(ISNUMBER(MATCH(E923+2,$Q$3:$Q$56,0)),E923+3,E923+2),IF(ISNUMBER(MATCH(E923+1,$Q$3:$Q$56,0)),E923+2,E923+1))</f>
        <v>37049</v>
      </c>
      <c r="F924" s="0" t="n">
        <f aca="false">VLOOKUP(E924,$A$3:$B$1257,2,FALSE())</f>
        <v>35.67</v>
      </c>
      <c r="H924" s="96" t="n">
        <f aca="true">OFFSET($E$3,IF(ISNUMBER(VLOOKUP(OFFSET($E$3,MATCH(H923,$E$3:$E$1028,0),0),$E$3:$F$1067,2,FALSE())),MATCH(H923,$E$3:$E$1028,0),MATCH(H923,$E$3:$E$1028,0)+1),0)</f>
        <v>37068</v>
      </c>
      <c r="I924" s="0" t="n">
        <f aca="false">VLOOKUP(H924,$A$3:$B$1257,2,FALSE())</f>
        <v>55.33</v>
      </c>
      <c r="J924" s="0" t="n">
        <f aca="false">VLOOKUP(H924,'Raw data'!$A$3:$L$1417,5,FALSE())</f>
        <v>35.81</v>
      </c>
      <c r="K924" s="0" t="n">
        <f aca="false">VLOOKUP($H924,'Raw data'!$A$3:$L$1417,10,FALSE())</f>
        <v>37.8</v>
      </c>
      <c r="L924" s="0" t="n">
        <f aca="false">VLOOKUP($H924,'Raw data'!$A$3:$L$1417,3,FALSE())</f>
        <v>68.11</v>
      </c>
      <c r="M924" s="0" t="n">
        <f aca="false">VLOOKUP($H924,'Raw data'!$A$3:$L$1417,4,FALSE())</f>
        <v>46.7</v>
      </c>
      <c r="N924" s="0" t="n">
        <f aca="false">VLOOKUP($H924,'Raw data'!$A$3:$L$1417,2,FALSE())</f>
        <v>75.38</v>
      </c>
      <c r="O924" s="0" t="n">
        <f aca="false">VLOOKUP($H924,'Raw data'!$A$3:$L$1417,10,FALSE())</f>
        <v>37.8</v>
      </c>
      <c r="P924" s="0" t="n">
        <f aca="false">VLOOKUP($H924,'Raw data'!$M$3:$N$1243,2,FALSE())</f>
        <v>42.59</v>
      </c>
    </row>
    <row r="925" customFormat="false" ht="12.75" hidden="false" customHeight="false" outlineLevel="0" collapsed="false">
      <c r="A925" s="96" t="n">
        <v>36792</v>
      </c>
      <c r="B925" s="0" t="n">
        <v>46.04</v>
      </c>
      <c r="E925" s="96" t="n">
        <f aca="false">CHOOSE(IF(WEEKDAY(E924+1,2)=6,1,IF(WEEKDAY(E924+1,2)=7,2,3)),IF(ISNUMBER(MATCH(E924+3,$Q$3:$Q$56,0)),E924+4,E924+3),IF(ISNUMBER(MATCH(E924+2,$Q$3:$Q$56,0)),E924+3,E924+2),IF(ISNUMBER(MATCH(E924+1,$Q$3:$Q$56,0)),E924+2,E924+1))</f>
        <v>37050</v>
      </c>
      <c r="F925" s="0" t="n">
        <f aca="false">VLOOKUP(E925,$A$3:$B$1257,2,FALSE())</f>
        <v>37.38</v>
      </c>
      <c r="H925" s="96" t="n">
        <f aca="true">OFFSET($E$3,IF(ISNUMBER(VLOOKUP(OFFSET($E$3,MATCH(H924,$E$3:$E$1028,0),0),$E$3:$F$1067,2,FALSE())),MATCH(H924,$E$3:$E$1028,0),MATCH(H924,$E$3:$E$1028,0)+1),0)</f>
        <v>37069</v>
      </c>
      <c r="I925" s="0" t="n">
        <f aca="false">VLOOKUP(H925,$A$3:$B$1257,2,FALSE())</f>
        <v>96.78</v>
      </c>
      <c r="J925" s="0" t="n">
        <f aca="false">VLOOKUP(H925,'Raw data'!$A$3:$L$1417,5,FALSE())</f>
        <v>37.07</v>
      </c>
      <c r="K925" s="0" t="n">
        <f aca="false">VLOOKUP($H925,'Raw data'!$A$3:$L$1417,10,FALSE())</f>
        <v>40.87</v>
      </c>
      <c r="L925" s="0" t="n">
        <f aca="false">VLOOKUP($H925,'Raw data'!$A$3:$L$1417,3,FALSE())</f>
        <v>90.27</v>
      </c>
      <c r="M925" s="0" t="n">
        <f aca="false">VLOOKUP($H925,'Raw data'!$A$3:$L$1417,4,FALSE())</f>
        <v>58.25</v>
      </c>
      <c r="N925" s="0" t="n">
        <f aca="false">VLOOKUP($H925,'Raw data'!$A$3:$L$1417,2,FALSE())</f>
        <v>96.25</v>
      </c>
      <c r="O925" s="0" t="n">
        <f aca="false">VLOOKUP($H925,'Raw data'!$A$3:$L$1417,10,FALSE())</f>
        <v>40.87</v>
      </c>
      <c r="P925" s="0" t="n">
        <f aca="false">VLOOKUP($H925,'Raw data'!$M$3:$N$1243,2,FALSE())</f>
        <v>54.21</v>
      </c>
    </row>
    <row r="926" customFormat="false" ht="12.75" hidden="false" customHeight="false" outlineLevel="0" collapsed="false">
      <c r="A926" s="96" t="n">
        <v>36793</v>
      </c>
      <c r="B926" s="0" t="n">
        <v>46.04</v>
      </c>
      <c r="E926" s="96" t="n">
        <f aca="false">CHOOSE(IF(WEEKDAY(E925+1,2)=6,1,IF(WEEKDAY(E925+1,2)=7,2,3)),IF(ISNUMBER(MATCH(E925+3,$Q$3:$Q$56,0)),E925+4,E925+3),IF(ISNUMBER(MATCH(E925+2,$Q$3:$Q$56,0)),E925+3,E925+2),IF(ISNUMBER(MATCH(E925+1,$Q$3:$Q$56,0)),E925+2,E925+1))</f>
        <v>37053</v>
      </c>
      <c r="F926" s="0" t="n">
        <f aca="false">VLOOKUP(E926,$A$3:$B$1257,2,FALSE())</f>
        <v>41.76</v>
      </c>
      <c r="H926" s="96" t="n">
        <f aca="true">OFFSET($E$3,IF(ISNUMBER(VLOOKUP(OFFSET($E$3,MATCH(H925,$E$3:$E$1028,0),0),$E$3:$F$1067,2,FALSE())),MATCH(H925,$E$3:$E$1028,0),MATCH(H925,$E$3:$E$1028,0)+1),0)</f>
        <v>37070</v>
      </c>
      <c r="I926" s="0" t="n">
        <f aca="false">VLOOKUP(H926,$A$3:$B$1257,2,FALSE())</f>
        <v>74.21</v>
      </c>
      <c r="J926" s="0" t="n">
        <f aca="false">VLOOKUP(H926,'Raw data'!$A$3:$L$1417,5,FALSE())</f>
        <v>44.47</v>
      </c>
      <c r="K926" s="0" t="n">
        <f aca="false">VLOOKUP($H926,'Raw data'!$A$3:$L$1417,10,FALSE())</f>
        <v>45.36</v>
      </c>
      <c r="L926" s="0" t="n">
        <f aca="false">VLOOKUP($H926,'Raw data'!$A$3:$L$1417,3,FALSE())</f>
        <v>78.39</v>
      </c>
      <c r="M926" s="0" t="n">
        <f aca="false">VLOOKUP($H926,'Raw data'!$A$3:$L$1417,4,FALSE())</f>
        <v>56.23</v>
      </c>
      <c r="N926" s="0" t="n">
        <f aca="false">VLOOKUP($H926,'Raw data'!$A$3:$L$1417,2,FALSE())</f>
        <v>89.36</v>
      </c>
      <c r="O926" s="0" t="n">
        <f aca="false">VLOOKUP($H926,'Raw data'!$A$3:$L$1417,10,FALSE())</f>
        <v>45.36</v>
      </c>
      <c r="P926" s="0" t="n">
        <f aca="false">VLOOKUP($H926,'Raw data'!$M$3:$N$1243,2,FALSE())</f>
        <v>65.92</v>
      </c>
    </row>
    <row r="927" customFormat="false" ht="12.75" hidden="false" customHeight="false" outlineLevel="0" collapsed="false">
      <c r="A927" s="96" t="n">
        <v>36794</v>
      </c>
      <c r="B927" s="0" t="n">
        <v>48.6</v>
      </c>
      <c r="E927" s="96" t="n">
        <f aca="false">CHOOSE(IF(WEEKDAY(E926+1,2)=6,1,IF(WEEKDAY(E926+1,2)=7,2,3)),IF(ISNUMBER(MATCH(E926+3,$Q$3:$Q$56,0)),E926+4,E926+3),IF(ISNUMBER(MATCH(E926+2,$Q$3:$Q$56,0)),E926+3,E926+2),IF(ISNUMBER(MATCH(E926+1,$Q$3:$Q$56,0)),E926+2,E926+1))</f>
        <v>37054</v>
      </c>
      <c r="F927" s="0" t="n">
        <f aca="false">VLOOKUP(E927,$A$3:$B$1257,2,FALSE())</f>
        <v>50.71</v>
      </c>
      <c r="H927" s="96" t="n">
        <f aca="true">OFFSET($E$3,IF(ISNUMBER(VLOOKUP(OFFSET($E$3,MATCH(H926,$E$3:$E$1028,0),0),$E$3:$F$1067,2,FALSE())),MATCH(H926,$E$3:$E$1028,0),MATCH(H926,$E$3:$E$1028,0)+1),0)</f>
        <v>37071</v>
      </c>
      <c r="I927" s="0" t="n">
        <f aca="false">VLOOKUP(H927,$A$3:$B$1257,2,FALSE())</f>
        <v>50.01</v>
      </c>
      <c r="J927" s="0" t="n">
        <f aca="false">VLOOKUP(H927,'Raw data'!$A$3:$L$1417,5,FALSE())</f>
        <v>38.58</v>
      </c>
      <c r="K927" s="0" t="n">
        <f aca="false">VLOOKUP($H927,'Raw data'!$A$3:$L$1417,10,FALSE())</f>
        <v>39.33</v>
      </c>
      <c r="L927" s="0" t="n">
        <f aca="false">VLOOKUP($H927,'Raw data'!$A$3:$L$1417,3,FALSE())</f>
        <v>74.48</v>
      </c>
      <c r="M927" s="0" t="n">
        <f aca="false">VLOOKUP($H927,'Raw data'!$A$3:$L$1417,4,FALSE())</f>
        <v>53.93</v>
      </c>
      <c r="N927" s="0" t="n">
        <f aca="false">VLOOKUP($H927,'Raw data'!$A$3:$L$1417,2,FALSE())</f>
        <v>89.61</v>
      </c>
      <c r="O927" s="0" t="n">
        <f aca="false">VLOOKUP($H927,'Raw data'!$A$3:$L$1417,10,FALSE())</f>
        <v>39.33</v>
      </c>
      <c r="P927" s="0" t="n">
        <f aca="false">VLOOKUP($H927,'Raw data'!$M$3:$N$1243,2,FALSE())</f>
        <v>64.23</v>
      </c>
    </row>
    <row r="928" customFormat="false" ht="12.75" hidden="false" customHeight="false" outlineLevel="0" collapsed="false">
      <c r="A928" s="96" t="n">
        <v>36795</v>
      </c>
      <c r="B928" s="0" t="n">
        <v>49.47</v>
      </c>
      <c r="E928" s="96" t="n">
        <f aca="false">CHOOSE(IF(WEEKDAY(E927+1,2)=6,1,IF(WEEKDAY(E927+1,2)=7,2,3)),IF(ISNUMBER(MATCH(E927+3,$Q$3:$Q$56,0)),E927+4,E927+3),IF(ISNUMBER(MATCH(E927+2,$Q$3:$Q$56,0)),E927+3,E927+2),IF(ISNUMBER(MATCH(E927+1,$Q$3:$Q$56,0)),E927+2,E927+1))</f>
        <v>37055</v>
      </c>
      <c r="F928" s="0" t="n">
        <f aca="false">VLOOKUP(E928,$A$3:$B$1257,2,FALSE())</f>
        <v>49.44</v>
      </c>
      <c r="H928" s="96" t="n">
        <f aca="true">OFFSET($E$3,IF(ISNUMBER(VLOOKUP(OFFSET($E$3,MATCH(H927,$E$3:$E$1028,0),0),$E$3:$F$1067,2,FALSE())),MATCH(H927,$E$3:$E$1028,0),MATCH(H927,$E$3:$E$1028,0)+1),0)</f>
        <v>37074</v>
      </c>
      <c r="I928" s="0" t="n">
        <f aca="false">VLOOKUP(H928,$A$3:$B$1257,2,FALSE())</f>
        <v>42.19</v>
      </c>
      <c r="J928" s="0" t="n">
        <f aca="false">VLOOKUP(H928,'Raw data'!$A$3:$L$1417,5,FALSE())</f>
        <v>29.38</v>
      </c>
      <c r="K928" s="0" t="n">
        <f aca="false">VLOOKUP($H928,'Raw data'!$A$3:$L$1417,10,FALSE())</f>
        <v>40</v>
      </c>
      <c r="L928" s="0" t="n">
        <f aca="false">VLOOKUP($H928,'Raw data'!$A$3:$L$1417,3,FALSE())</f>
        <v>55</v>
      </c>
      <c r="M928" s="0" t="n">
        <f aca="false">VLOOKUP($H928,'Raw data'!$A$3:$L$1417,4,FALSE())</f>
        <v>36.69</v>
      </c>
      <c r="N928" s="0" t="n">
        <f aca="false">VLOOKUP($H928,'Raw data'!$A$3:$L$1417,2,FALSE())</f>
        <v>60.83</v>
      </c>
      <c r="O928" s="0" t="n">
        <f aca="false">VLOOKUP($H928,'Raw data'!$A$3:$L$1417,10,FALSE())</f>
        <v>40</v>
      </c>
      <c r="P928" s="0" t="n">
        <f aca="false">VLOOKUP($H928,'Raw data'!$M$3:$N$1243,2,FALSE())</f>
        <v>39.15</v>
      </c>
    </row>
    <row r="929" customFormat="false" ht="12.75" hidden="false" customHeight="false" outlineLevel="0" collapsed="false">
      <c r="A929" s="96" t="n">
        <v>36796</v>
      </c>
      <c r="B929" s="0" t="n">
        <v>54.9</v>
      </c>
      <c r="E929" s="96" t="n">
        <f aca="false">CHOOSE(IF(WEEKDAY(E928+1,2)=6,1,IF(WEEKDAY(E928+1,2)=7,2,3)),IF(ISNUMBER(MATCH(E928+3,$Q$3:$Q$56,0)),E928+4,E928+3),IF(ISNUMBER(MATCH(E928+2,$Q$3:$Q$56,0)),E928+3,E928+2),IF(ISNUMBER(MATCH(E928+1,$Q$3:$Q$56,0)),E928+2,E928+1))</f>
        <v>37056</v>
      </c>
      <c r="F929" s="0" t="n">
        <f aca="false">VLOOKUP(E929,$A$3:$B$1257,2,FALSE())</f>
        <v>51.08</v>
      </c>
      <c r="H929" s="96" t="n">
        <f aca="true">OFFSET($E$3,IF(ISNUMBER(VLOOKUP(OFFSET($E$3,MATCH(H928,$E$3:$E$1028,0),0),$E$3:$F$1067,2,FALSE())),MATCH(H928,$E$3:$E$1028,0),MATCH(H928,$E$3:$E$1028,0)+1),0)</f>
        <v>37075</v>
      </c>
      <c r="I929" s="0" t="n">
        <f aca="false">VLOOKUP(H929,$A$3:$B$1257,2,FALSE())</f>
        <v>35.68</v>
      </c>
      <c r="J929" s="0" t="n">
        <f aca="false">VLOOKUP(H929,'Raw data'!$A$3:$L$1417,5,FALSE())</f>
        <v>24.13</v>
      </c>
      <c r="K929" s="0" t="n">
        <f aca="false">VLOOKUP($H929,'Raw data'!$A$3:$L$1417,10,FALSE())</f>
        <v>33.7</v>
      </c>
      <c r="L929" s="0" t="n">
        <f aca="false">VLOOKUP($H929,'Raw data'!$A$3:$L$1417,3,FALSE())</f>
        <v>61.13</v>
      </c>
      <c r="M929" s="0" t="n">
        <f aca="false">VLOOKUP($H929,'Raw data'!$A$3:$L$1417,4,FALSE())</f>
        <v>32.4</v>
      </c>
      <c r="N929" s="0" t="n">
        <f aca="false">VLOOKUP($H929,'Raw data'!$A$3:$L$1417,2,FALSE())</f>
        <v>64.75</v>
      </c>
      <c r="O929" s="0" t="n">
        <f aca="false">VLOOKUP($H929,'Raw data'!$A$3:$L$1417,10,FALSE())</f>
        <v>33.7</v>
      </c>
      <c r="P929" s="0" t="n">
        <f aca="false">VLOOKUP($H929,'Raw data'!$M$3:$N$1243,2,FALSE())</f>
        <v>28.57</v>
      </c>
    </row>
    <row r="930" customFormat="false" ht="12.75" hidden="false" customHeight="false" outlineLevel="0" collapsed="false">
      <c r="A930" s="96" t="n">
        <v>36797</v>
      </c>
      <c r="B930" s="0" t="n">
        <v>61.45</v>
      </c>
      <c r="E930" s="96" t="n">
        <f aca="false">CHOOSE(IF(WEEKDAY(E929+1,2)=6,1,IF(WEEKDAY(E929+1,2)=7,2,3)),IF(ISNUMBER(MATCH(E929+3,$Q$3:$Q$56,0)),E929+4,E929+3),IF(ISNUMBER(MATCH(E929+2,$Q$3:$Q$56,0)),E929+3,E929+2),IF(ISNUMBER(MATCH(E929+1,$Q$3:$Q$56,0)),E929+2,E929+1))</f>
        <v>37057</v>
      </c>
      <c r="F930" s="0" t="n">
        <f aca="false">VLOOKUP(E930,$A$3:$B$1257,2,FALSE())</f>
        <v>57.75</v>
      </c>
      <c r="H930" s="96" t="n">
        <f aca="true">OFFSET($E$3,IF(ISNUMBER(VLOOKUP(OFFSET($E$3,MATCH(H929,$E$3:$E$1028,0),0),$E$3:$F$1067,2,FALSE())),MATCH(H929,$E$3:$E$1028,0),MATCH(H929,$E$3:$E$1028,0)+1),0)</f>
        <v>37077</v>
      </c>
      <c r="I930" s="0" t="n">
        <f aca="false">VLOOKUP(H930,$A$3:$B$1257,2,FALSE())</f>
        <v>34.62</v>
      </c>
      <c r="J930" s="0" t="n">
        <f aca="false">VLOOKUP(H930,'Raw data'!$A$3:$L$1417,5,FALSE())</f>
        <v>24.9</v>
      </c>
      <c r="K930" s="0" t="n">
        <f aca="false">VLOOKUP($H930,'Raw data'!$A$3:$L$1417,10,FALSE())</f>
        <v>34.25</v>
      </c>
      <c r="L930" s="0" t="n">
        <f aca="false">VLOOKUP($H930,'Raw data'!$A$3:$L$1417,3,FALSE())</f>
        <v>45</v>
      </c>
      <c r="M930" s="0" t="n">
        <f aca="false">VLOOKUP($H930,'Raw data'!$A$3:$L$1417,4,FALSE())</f>
        <v>29.07</v>
      </c>
      <c r="N930" s="0" t="e">
        <f aca="false">VLOOKUP($H930,'Raw data'!$A$3:$L$1417,2,FALSE())</f>
        <v>#N/A</v>
      </c>
      <c r="O930" s="0" t="n">
        <f aca="false">VLOOKUP($H930,'Raw data'!$A$3:$L$1417,10,FALSE())</f>
        <v>34.25</v>
      </c>
      <c r="P930" s="0" t="n">
        <f aca="false">VLOOKUP($H930,'Raw data'!$M$3:$N$1243,2,FALSE())</f>
        <v>24.67</v>
      </c>
    </row>
    <row r="931" customFormat="false" ht="12.75" hidden="false" customHeight="false" outlineLevel="0" collapsed="false">
      <c r="A931" s="96" t="n">
        <v>36798</v>
      </c>
      <c r="B931" s="0" t="n">
        <v>58.6</v>
      </c>
      <c r="E931" s="96" t="n">
        <f aca="false">CHOOSE(IF(WEEKDAY(E930+1,2)=6,1,IF(WEEKDAY(E930+1,2)=7,2,3)),IF(ISNUMBER(MATCH(E930+3,$Q$3:$Q$56,0)),E930+4,E930+3),IF(ISNUMBER(MATCH(E930+2,$Q$3:$Q$56,0)),E930+3,E930+2),IF(ISNUMBER(MATCH(E930+1,$Q$3:$Q$56,0)),E930+2,E930+1))</f>
        <v>37060</v>
      </c>
      <c r="F931" s="0" t="n">
        <f aca="false">VLOOKUP(E931,$A$3:$B$1257,2,FALSE())</f>
        <v>45.8</v>
      </c>
      <c r="H931" s="96" t="n">
        <f aca="true">OFFSET($E$3,IF(ISNUMBER(VLOOKUP(OFFSET($E$3,MATCH(H930,$E$3:$E$1028,0),0),$E$3:$F$1067,2,FALSE())),MATCH(H930,$E$3:$E$1028,0),MATCH(H930,$E$3:$E$1028,0)+1),0)</f>
        <v>37078</v>
      </c>
      <c r="I931" s="0" t="n">
        <f aca="false">VLOOKUP(H931,$A$3:$B$1257,2,FALSE())</f>
        <v>35.49</v>
      </c>
      <c r="J931" s="0" t="n">
        <f aca="false">VLOOKUP(H931,'Raw data'!$A$3:$L$1417,5,FALSE())</f>
        <v>27.36</v>
      </c>
      <c r="K931" s="0" t="n">
        <f aca="false">VLOOKUP($H931,'Raw data'!$A$3:$L$1417,10,FALSE())</f>
        <v>35.9</v>
      </c>
      <c r="L931" s="0" t="n">
        <f aca="false">VLOOKUP($H931,'Raw data'!$A$3:$L$1417,3,FALSE())</f>
        <v>38.85</v>
      </c>
      <c r="M931" s="0" t="n">
        <f aca="false">VLOOKUP($H931,'Raw data'!$A$3:$L$1417,4,FALSE())</f>
        <v>26.48</v>
      </c>
      <c r="N931" s="0" t="e">
        <f aca="false">VLOOKUP($H931,'Raw data'!$A$3:$L$1417,2,FALSE())</f>
        <v>#N/A</v>
      </c>
      <c r="O931" s="0" t="n">
        <f aca="false">VLOOKUP($H931,'Raw data'!$A$3:$L$1417,10,FALSE())</f>
        <v>35.9</v>
      </c>
      <c r="P931" s="0" t="n">
        <f aca="false">VLOOKUP($H931,'Raw data'!$M$3:$N$1243,2,FALSE())</f>
        <v>25.76</v>
      </c>
    </row>
    <row r="932" customFormat="false" ht="12.75" hidden="false" customHeight="false" outlineLevel="0" collapsed="false">
      <c r="A932" s="96" t="n">
        <v>36799</v>
      </c>
      <c r="B932" s="0" t="n">
        <v>58.33</v>
      </c>
      <c r="E932" s="96" t="n">
        <f aca="false">CHOOSE(IF(WEEKDAY(E931+1,2)=6,1,IF(WEEKDAY(E931+1,2)=7,2,3)),IF(ISNUMBER(MATCH(E931+3,$Q$3:$Q$56,0)),E931+4,E931+3),IF(ISNUMBER(MATCH(E931+2,$Q$3:$Q$56,0)),E931+3,E931+2),IF(ISNUMBER(MATCH(E931+1,$Q$3:$Q$56,0)),E931+2,E931+1))</f>
        <v>37061</v>
      </c>
      <c r="F932" s="0" t="n">
        <f aca="false">VLOOKUP(E932,$A$3:$B$1257,2,FALSE())</f>
        <v>57.92</v>
      </c>
      <c r="H932" s="96" t="n">
        <f aca="true">OFFSET($E$3,IF(ISNUMBER(VLOOKUP(OFFSET($E$3,MATCH(H931,$E$3:$E$1028,0),0),$E$3:$F$1067,2,FALSE())),MATCH(H931,$E$3:$E$1028,0),MATCH(H931,$E$3:$E$1028,0)+1),0)</f>
        <v>37081</v>
      </c>
      <c r="I932" s="0" t="n">
        <f aca="false">VLOOKUP(H932,$A$3:$B$1257,2,FALSE())</f>
        <v>41.92</v>
      </c>
      <c r="J932" s="0" t="n">
        <f aca="false">VLOOKUP(H932,'Raw data'!$A$3:$L$1417,5,FALSE())</f>
        <v>39.64</v>
      </c>
      <c r="K932" s="0" t="n">
        <f aca="false">VLOOKUP($H932,'Raw data'!$A$3:$L$1417,10,FALSE())</f>
        <v>49.5</v>
      </c>
      <c r="L932" s="0" t="n">
        <f aca="false">VLOOKUP($H932,'Raw data'!$A$3:$L$1417,3,FALSE())</f>
        <v>51.29</v>
      </c>
      <c r="M932" s="0" t="n">
        <f aca="false">VLOOKUP($H932,'Raw data'!$A$3:$L$1417,4,FALSE())</f>
        <v>35.95</v>
      </c>
      <c r="N932" s="0" t="n">
        <f aca="false">VLOOKUP($H932,'Raw data'!$A$3:$L$1417,2,FALSE())</f>
        <v>62.55</v>
      </c>
      <c r="O932" s="0" t="n">
        <f aca="false">VLOOKUP($H932,'Raw data'!$A$3:$L$1417,10,FALSE())</f>
        <v>49.5</v>
      </c>
      <c r="P932" s="0" t="n">
        <f aca="false">VLOOKUP($H932,'Raw data'!$M$3:$N$1243,2,FALSE())</f>
        <v>37.16</v>
      </c>
    </row>
    <row r="933" customFormat="false" ht="12.75" hidden="false" customHeight="false" outlineLevel="0" collapsed="false">
      <c r="A933" s="96" t="n">
        <v>36800</v>
      </c>
      <c r="B933" s="0" t="n">
        <v>49.5</v>
      </c>
      <c r="E933" s="96" t="n">
        <f aca="false">CHOOSE(IF(WEEKDAY(E932+1,2)=6,1,IF(WEEKDAY(E932+1,2)=7,2,3)),IF(ISNUMBER(MATCH(E932+3,$Q$3:$Q$56,0)),E932+4,E932+3),IF(ISNUMBER(MATCH(E932+2,$Q$3:$Q$56,0)),E932+3,E932+2),IF(ISNUMBER(MATCH(E932+1,$Q$3:$Q$56,0)),E932+2,E932+1))</f>
        <v>37062</v>
      </c>
      <c r="F933" s="0" t="n">
        <f aca="false">VLOOKUP(E933,$A$3:$B$1257,2,FALSE())</f>
        <v>56.53</v>
      </c>
      <c r="H933" s="96" t="n">
        <f aca="true">OFFSET($E$3,IF(ISNUMBER(VLOOKUP(OFFSET($E$3,MATCH(H932,$E$3:$E$1028,0),0),$E$3:$F$1067,2,FALSE())),MATCH(H932,$E$3:$E$1028,0),MATCH(H932,$E$3:$E$1028,0)+1),0)</f>
        <v>37082</v>
      </c>
      <c r="I933" s="0" t="n">
        <f aca="false">VLOOKUP(H933,$A$3:$B$1257,2,FALSE())</f>
        <v>44.98</v>
      </c>
      <c r="J933" s="0" t="n">
        <f aca="false">VLOOKUP(H933,'Raw data'!$A$3:$L$1417,5,FALSE())</f>
        <v>46.65</v>
      </c>
      <c r="K933" s="0" t="n">
        <f aca="false">VLOOKUP($H933,'Raw data'!$A$3:$L$1417,10,FALSE())</f>
        <v>50.32</v>
      </c>
      <c r="L933" s="0" t="n">
        <f aca="false">VLOOKUP($H933,'Raw data'!$A$3:$L$1417,3,FALSE())</f>
        <v>57.53</v>
      </c>
      <c r="M933" s="0" t="n">
        <f aca="false">VLOOKUP($H933,'Raw data'!$A$3:$L$1417,4,FALSE())</f>
        <v>39.19</v>
      </c>
      <c r="N933" s="0" t="n">
        <f aca="false">VLOOKUP($H933,'Raw data'!$A$3:$L$1417,2,FALSE())</f>
        <v>64.59</v>
      </c>
      <c r="O933" s="0" t="n">
        <f aca="false">VLOOKUP($H933,'Raw data'!$A$3:$L$1417,10,FALSE())</f>
        <v>50.32</v>
      </c>
      <c r="P933" s="0" t="n">
        <f aca="false">VLOOKUP($H933,'Raw data'!$M$3:$N$1243,2,FALSE())</f>
        <v>45.12</v>
      </c>
    </row>
    <row r="934" customFormat="false" ht="12.75" hidden="false" customHeight="false" outlineLevel="0" collapsed="false">
      <c r="A934" s="96" t="n">
        <v>36801</v>
      </c>
      <c r="B934" s="0" t="n">
        <v>57.07</v>
      </c>
      <c r="E934" s="96" t="n">
        <f aca="false">CHOOSE(IF(WEEKDAY(E933+1,2)=6,1,IF(WEEKDAY(E933+1,2)=7,2,3)),IF(ISNUMBER(MATCH(E933+3,$Q$3:$Q$56,0)),E933+4,E933+3),IF(ISNUMBER(MATCH(E933+2,$Q$3:$Q$56,0)),E933+3,E933+2),IF(ISNUMBER(MATCH(E933+1,$Q$3:$Q$56,0)),E933+2,E933+1))</f>
        <v>37063</v>
      </c>
      <c r="F934" s="0" t="n">
        <f aca="false">VLOOKUP(E934,$A$3:$B$1257,2,FALSE())</f>
        <v>43.76</v>
      </c>
      <c r="H934" s="96" t="n">
        <f aca="true">OFFSET($E$3,IF(ISNUMBER(VLOOKUP(OFFSET($E$3,MATCH(H933,$E$3:$E$1028,0),0),$E$3:$F$1067,2,FALSE())),MATCH(H933,$E$3:$E$1028,0),MATCH(H933,$E$3:$E$1028,0)+1),0)</f>
        <v>37083</v>
      </c>
      <c r="I934" s="0" t="n">
        <f aca="false">VLOOKUP(H934,$A$3:$B$1257,2,FALSE())</f>
        <v>42.45</v>
      </c>
      <c r="J934" s="0" t="n">
        <f aca="false">VLOOKUP(H934,'Raw data'!$A$3:$L$1417,5,FALSE())</f>
        <v>42.14</v>
      </c>
      <c r="K934" s="0" t="n">
        <f aca="false">VLOOKUP($H934,'Raw data'!$A$3:$L$1417,10,FALSE())</f>
        <v>45.05</v>
      </c>
      <c r="L934" s="0" t="n">
        <f aca="false">VLOOKUP($H934,'Raw data'!$A$3:$L$1417,3,FALSE())</f>
        <v>46.4</v>
      </c>
      <c r="M934" s="0" t="n">
        <f aca="false">VLOOKUP($H934,'Raw data'!$A$3:$L$1417,4,FALSE())</f>
        <v>35.76</v>
      </c>
      <c r="N934" s="0" t="n">
        <f aca="false">VLOOKUP($H934,'Raw data'!$A$3:$L$1417,2,FALSE())</f>
        <v>56.11</v>
      </c>
      <c r="O934" s="0" t="n">
        <f aca="false">VLOOKUP($H934,'Raw data'!$A$3:$L$1417,10,FALSE())</f>
        <v>45.05</v>
      </c>
      <c r="P934" s="0" t="n">
        <f aca="false">VLOOKUP($H934,'Raw data'!$M$3:$N$1243,2,FALSE())</f>
        <v>39.82</v>
      </c>
    </row>
    <row r="935" customFormat="false" ht="12.75" hidden="false" customHeight="false" outlineLevel="0" collapsed="false">
      <c r="A935" s="96" t="n">
        <v>36802</v>
      </c>
      <c r="B935" s="0" t="n">
        <v>60.02</v>
      </c>
      <c r="E935" s="96" t="n">
        <f aca="false">CHOOSE(IF(WEEKDAY(E934+1,2)=6,1,IF(WEEKDAY(E934+1,2)=7,2,3)),IF(ISNUMBER(MATCH(E934+3,$Q$3:$Q$56,0)),E934+4,E934+3),IF(ISNUMBER(MATCH(E934+2,$Q$3:$Q$56,0)),E934+3,E934+2),IF(ISNUMBER(MATCH(E934+1,$Q$3:$Q$56,0)),E934+2,E934+1))</f>
        <v>37064</v>
      </c>
      <c r="F935" s="0" t="n">
        <f aca="false">VLOOKUP(E935,$A$3:$B$1257,2,FALSE())</f>
        <v>42.86</v>
      </c>
      <c r="H935" s="96" t="n">
        <f aca="true">OFFSET($E$3,IF(ISNUMBER(VLOOKUP(OFFSET($E$3,MATCH(H934,$E$3:$E$1028,0),0),$E$3:$F$1067,2,FALSE())),MATCH(H934,$E$3:$E$1028,0),MATCH(H934,$E$3:$E$1028,0)+1),0)</f>
        <v>37084</v>
      </c>
      <c r="I935" s="0" t="n">
        <f aca="false">VLOOKUP(H935,$A$3:$B$1257,2,FALSE())</f>
        <v>40.59</v>
      </c>
      <c r="J935" s="0" t="n">
        <f aca="false">VLOOKUP(H935,'Raw data'!$A$3:$L$1417,5,FALSE())</f>
        <v>33.08</v>
      </c>
      <c r="K935" s="0" t="n">
        <f aca="false">VLOOKUP($H935,'Raw data'!$A$3:$L$1417,10,FALSE())</f>
        <v>42.34</v>
      </c>
      <c r="L935" s="0" t="n">
        <f aca="false">VLOOKUP($H935,'Raw data'!$A$3:$L$1417,3,FALSE())</f>
        <v>43.41</v>
      </c>
      <c r="M935" s="0" t="n">
        <f aca="false">VLOOKUP($H935,'Raw data'!$A$3:$L$1417,4,FALSE())</f>
        <v>31.53</v>
      </c>
      <c r="N935" s="0" t="n">
        <f aca="false">VLOOKUP($H935,'Raw data'!$A$3:$L$1417,2,FALSE())</f>
        <v>54.5</v>
      </c>
      <c r="O935" s="0" t="n">
        <f aca="false">VLOOKUP($H935,'Raw data'!$A$3:$L$1417,10,FALSE())</f>
        <v>42.34</v>
      </c>
      <c r="P935" s="0" t="n">
        <f aca="false">VLOOKUP($H935,'Raw data'!$M$3:$N$1243,2,FALSE())</f>
        <v>33.31</v>
      </c>
    </row>
    <row r="936" customFormat="false" ht="12.75" hidden="false" customHeight="false" outlineLevel="0" collapsed="false">
      <c r="A936" s="96" t="n">
        <v>36803</v>
      </c>
      <c r="B936" s="0" t="n">
        <v>57.13</v>
      </c>
      <c r="E936" s="96" t="n">
        <f aca="false">CHOOSE(IF(WEEKDAY(E935+1,2)=6,1,IF(WEEKDAY(E935+1,2)=7,2,3)),IF(ISNUMBER(MATCH(E935+3,$Q$3:$Q$56,0)),E935+4,E935+3),IF(ISNUMBER(MATCH(E935+2,$Q$3:$Q$56,0)),E935+3,E935+2),IF(ISNUMBER(MATCH(E935+1,$Q$3:$Q$56,0)),E935+2,E935+1))</f>
        <v>37067</v>
      </c>
      <c r="F936" s="0" t="n">
        <f aca="false">VLOOKUP(E936,$A$3:$B$1257,2,FALSE())</f>
        <v>46.13</v>
      </c>
      <c r="H936" s="96" t="n">
        <f aca="true">OFFSET($E$3,IF(ISNUMBER(VLOOKUP(OFFSET($E$3,MATCH(H935,$E$3:$E$1028,0),0),$E$3:$F$1067,2,FALSE())),MATCH(H935,$E$3:$E$1028,0),MATCH(H935,$E$3:$E$1028,0)+1),0)</f>
        <v>37085</v>
      </c>
      <c r="I936" s="0" t="n">
        <f aca="false">VLOOKUP(H936,$A$3:$B$1257,2,FALSE())</f>
        <v>37.56</v>
      </c>
      <c r="J936" s="0" t="n">
        <f aca="false">VLOOKUP(H936,'Raw data'!$A$3:$L$1417,5,FALSE())</f>
        <v>28.38</v>
      </c>
      <c r="K936" s="0" t="n">
        <f aca="false">VLOOKUP($H936,'Raw data'!$A$3:$L$1417,10,FALSE())</f>
        <v>38.95</v>
      </c>
      <c r="L936" s="0" t="n">
        <f aca="false">VLOOKUP($H936,'Raw data'!$A$3:$L$1417,3,FALSE())</f>
        <v>39.56</v>
      </c>
      <c r="M936" s="0" t="n">
        <f aca="false">VLOOKUP($H936,'Raw data'!$A$3:$L$1417,4,FALSE())</f>
        <v>29.52</v>
      </c>
      <c r="N936" s="0" t="n">
        <f aca="false">VLOOKUP($H936,'Raw data'!$A$3:$L$1417,2,FALSE())</f>
        <v>48.43</v>
      </c>
      <c r="O936" s="0" t="n">
        <f aca="false">VLOOKUP($H936,'Raw data'!$A$3:$L$1417,10,FALSE())</f>
        <v>38.95</v>
      </c>
      <c r="P936" s="0" t="n">
        <f aca="false">VLOOKUP($H936,'Raw data'!$M$3:$N$1243,2,FALSE())</f>
        <v>31.1</v>
      </c>
    </row>
    <row r="937" customFormat="false" ht="12.75" hidden="false" customHeight="false" outlineLevel="0" collapsed="false">
      <c r="A937" s="96" t="n">
        <v>36804</v>
      </c>
      <c r="B937" s="0" t="n">
        <v>62.49</v>
      </c>
      <c r="E937" s="96" t="n">
        <f aca="false">CHOOSE(IF(WEEKDAY(E936+1,2)=6,1,IF(WEEKDAY(E936+1,2)=7,2,3)),IF(ISNUMBER(MATCH(E936+3,$Q$3:$Q$56,0)),E936+4,E936+3),IF(ISNUMBER(MATCH(E936+2,$Q$3:$Q$56,0)),E936+3,E936+2),IF(ISNUMBER(MATCH(E936+1,$Q$3:$Q$56,0)),E936+2,E936+1))</f>
        <v>37068</v>
      </c>
      <c r="F937" s="0" t="n">
        <f aca="false">VLOOKUP(E937,$A$3:$B$1257,2,FALSE())</f>
        <v>55.33</v>
      </c>
      <c r="H937" s="96" t="n">
        <f aca="true">OFFSET($E$3,IF(ISNUMBER(VLOOKUP(OFFSET($E$3,MATCH(H936,$E$3:$E$1028,0),0),$E$3:$F$1067,2,FALSE())),MATCH(H936,$E$3:$E$1028,0),MATCH(H936,$E$3:$E$1028,0)+1),0)</f>
        <v>37088</v>
      </c>
      <c r="I937" s="0" t="n">
        <f aca="false">VLOOKUP(H937,$A$3:$B$1257,2,FALSE())</f>
        <v>42.61</v>
      </c>
      <c r="J937" s="0" t="n">
        <f aca="false">VLOOKUP(H937,'Raw data'!$A$3:$L$1417,5,FALSE())</f>
        <v>42.14</v>
      </c>
      <c r="K937" s="0" t="n">
        <f aca="false">VLOOKUP($H937,'Raw data'!$A$3:$L$1417,10,FALSE())</f>
        <v>45.66</v>
      </c>
      <c r="L937" s="0" t="n">
        <f aca="false">VLOOKUP($H937,'Raw data'!$A$3:$L$1417,3,FALSE())</f>
        <v>47.9</v>
      </c>
      <c r="M937" s="0" t="n">
        <f aca="false">VLOOKUP($H937,'Raw data'!$A$3:$L$1417,4,FALSE())</f>
        <v>35.73</v>
      </c>
      <c r="N937" s="0" t="n">
        <f aca="false">VLOOKUP($H937,'Raw data'!$A$3:$L$1417,2,FALSE())</f>
        <v>58.15</v>
      </c>
      <c r="O937" s="0" t="n">
        <f aca="false">VLOOKUP($H937,'Raw data'!$A$3:$L$1417,10,FALSE())</f>
        <v>45.66</v>
      </c>
      <c r="P937" s="0" t="n">
        <f aca="false">VLOOKUP($H937,'Raw data'!$M$3:$N$1243,2,FALSE())</f>
        <v>41.59</v>
      </c>
    </row>
    <row r="938" customFormat="false" ht="12.75" hidden="false" customHeight="false" outlineLevel="0" collapsed="false">
      <c r="A938" s="96" t="n">
        <v>36805</v>
      </c>
      <c r="B938" s="0" t="n">
        <v>59.15</v>
      </c>
      <c r="E938" s="96" t="n">
        <f aca="false">CHOOSE(IF(WEEKDAY(E937+1,2)=6,1,IF(WEEKDAY(E937+1,2)=7,2,3)),IF(ISNUMBER(MATCH(E937+3,$Q$3:$Q$56,0)),E937+4,E937+3),IF(ISNUMBER(MATCH(E937+2,$Q$3:$Q$56,0)),E937+3,E937+2),IF(ISNUMBER(MATCH(E937+1,$Q$3:$Q$56,0)),E937+2,E937+1))</f>
        <v>37069</v>
      </c>
      <c r="F938" s="0" t="n">
        <f aca="false">VLOOKUP(E938,$A$3:$B$1257,2,FALSE())</f>
        <v>96.78</v>
      </c>
      <c r="H938" s="96" t="n">
        <f aca="true">OFFSET($E$3,IF(ISNUMBER(VLOOKUP(OFFSET($E$3,MATCH(H937,$E$3:$E$1028,0),0),$E$3:$F$1067,2,FALSE())),MATCH(H937,$E$3:$E$1028,0),MATCH(H937,$E$3:$E$1028,0)+1),0)</f>
        <v>37089</v>
      </c>
      <c r="I938" s="0" t="n">
        <f aca="false">VLOOKUP(H938,$A$3:$B$1257,2,FALSE())</f>
        <v>42.03</v>
      </c>
      <c r="J938" s="0" t="n">
        <f aca="false">VLOOKUP(H938,'Raw data'!$A$3:$L$1417,5,FALSE())</f>
        <v>42.22</v>
      </c>
      <c r="K938" s="0" t="n">
        <f aca="false">VLOOKUP($H938,'Raw data'!$A$3:$L$1417,10,FALSE())</f>
        <v>44.59</v>
      </c>
      <c r="L938" s="0" t="n">
        <f aca="false">VLOOKUP($H938,'Raw data'!$A$3:$L$1417,3,FALSE())</f>
        <v>51.12</v>
      </c>
      <c r="M938" s="0" t="n">
        <f aca="false">VLOOKUP($H938,'Raw data'!$A$3:$L$1417,4,FALSE())</f>
        <v>40.4</v>
      </c>
      <c r="N938" s="0" t="n">
        <f aca="false">VLOOKUP($H938,'Raw data'!$A$3:$L$1417,2,FALSE())</f>
        <v>56.7</v>
      </c>
      <c r="O938" s="0" t="n">
        <f aca="false">VLOOKUP($H938,'Raw data'!$A$3:$L$1417,10,FALSE())</f>
        <v>44.59</v>
      </c>
      <c r="P938" s="0" t="n">
        <f aca="false">VLOOKUP($H938,'Raw data'!$M$3:$N$1243,2,FALSE())</f>
        <v>40.37</v>
      </c>
    </row>
    <row r="939" customFormat="false" ht="12.75" hidden="false" customHeight="false" outlineLevel="0" collapsed="false">
      <c r="A939" s="96" t="n">
        <v>36806</v>
      </c>
      <c r="B939" s="0" t="n">
        <v>56</v>
      </c>
      <c r="E939" s="96" t="n">
        <f aca="false">CHOOSE(IF(WEEKDAY(E938+1,2)=6,1,IF(WEEKDAY(E938+1,2)=7,2,3)),IF(ISNUMBER(MATCH(E938+3,$Q$3:$Q$56,0)),E938+4,E938+3),IF(ISNUMBER(MATCH(E938+2,$Q$3:$Q$56,0)),E938+3,E938+2),IF(ISNUMBER(MATCH(E938+1,$Q$3:$Q$56,0)),E938+2,E938+1))</f>
        <v>37070</v>
      </c>
      <c r="F939" s="0" t="n">
        <f aca="false">VLOOKUP(E939,$A$3:$B$1257,2,FALSE())</f>
        <v>74.21</v>
      </c>
      <c r="H939" s="96" t="n">
        <f aca="true">OFFSET($E$3,IF(ISNUMBER(VLOOKUP(OFFSET($E$3,MATCH(H938,$E$3:$E$1028,0),0),$E$3:$F$1067,2,FALSE())),MATCH(H938,$E$3:$E$1028,0),MATCH(H938,$E$3:$E$1028,0)+1),0)</f>
        <v>37090</v>
      </c>
      <c r="I939" s="0" t="n">
        <f aca="false">VLOOKUP(H939,$A$3:$B$1257,2,FALSE())</f>
        <v>40.24</v>
      </c>
      <c r="J939" s="0" t="n">
        <f aca="false">VLOOKUP(H939,'Raw data'!$A$3:$L$1417,5,FALSE())</f>
        <v>44.61</v>
      </c>
      <c r="K939" s="0" t="n">
        <f aca="false">VLOOKUP($H939,'Raw data'!$A$3:$L$1417,10,FALSE())</f>
        <v>45.67</v>
      </c>
      <c r="L939" s="0" t="n">
        <f aca="false">VLOOKUP($H939,'Raw data'!$A$3:$L$1417,3,FALSE())</f>
        <v>47.13</v>
      </c>
      <c r="M939" s="0" t="n">
        <f aca="false">VLOOKUP($H939,'Raw data'!$A$3:$L$1417,4,FALSE())</f>
        <v>36.6</v>
      </c>
      <c r="N939" s="0" t="n">
        <f aca="false">VLOOKUP($H939,'Raw data'!$A$3:$L$1417,2,FALSE())</f>
        <v>53.44</v>
      </c>
      <c r="O939" s="0" t="n">
        <f aca="false">VLOOKUP($H939,'Raw data'!$A$3:$L$1417,10,FALSE())</f>
        <v>45.67</v>
      </c>
      <c r="P939" s="0" t="n">
        <f aca="false">VLOOKUP($H939,'Raw data'!$M$3:$N$1243,2,FALSE())</f>
        <v>40.77</v>
      </c>
    </row>
    <row r="940" customFormat="false" ht="12.75" hidden="false" customHeight="false" outlineLevel="0" collapsed="false">
      <c r="A940" s="96" t="n">
        <v>36808</v>
      </c>
      <c r="B940" s="0" t="n">
        <v>60.6</v>
      </c>
      <c r="E940" s="96" t="n">
        <f aca="false">CHOOSE(IF(WEEKDAY(E939+1,2)=6,1,IF(WEEKDAY(E939+1,2)=7,2,3)),IF(ISNUMBER(MATCH(E939+3,$Q$3:$Q$56,0)),E939+4,E939+3),IF(ISNUMBER(MATCH(E939+2,$Q$3:$Q$56,0)),E939+3,E939+2),IF(ISNUMBER(MATCH(E939+1,$Q$3:$Q$56,0)),E939+2,E939+1))</f>
        <v>37071</v>
      </c>
      <c r="F940" s="0" t="n">
        <f aca="false">VLOOKUP(E940,$A$3:$B$1257,2,FALSE())</f>
        <v>50.01</v>
      </c>
      <c r="H940" s="96" t="n">
        <f aca="true">OFFSET($E$3,IF(ISNUMBER(VLOOKUP(OFFSET($E$3,MATCH(H939,$E$3:$E$1028,0),0),$E$3:$F$1067,2,FALSE())),MATCH(H939,$E$3:$E$1028,0),MATCH(H939,$E$3:$E$1028,0)+1),0)</f>
        <v>37091</v>
      </c>
      <c r="I940" s="0" t="n">
        <f aca="false">VLOOKUP(H940,$A$3:$B$1257,2,FALSE())</f>
        <v>37.78</v>
      </c>
      <c r="J940" s="0" t="n">
        <f aca="false">VLOOKUP(H940,'Raw data'!$A$3:$L$1417,5,FALSE())</f>
        <v>47.43</v>
      </c>
      <c r="K940" s="0" t="n">
        <f aca="false">VLOOKUP($H940,'Raw data'!$A$3:$L$1417,10,FALSE())</f>
        <v>46.57</v>
      </c>
      <c r="L940" s="0" t="n">
        <f aca="false">VLOOKUP($H940,'Raw data'!$A$3:$L$1417,3,FALSE())</f>
        <v>43.77</v>
      </c>
      <c r="M940" s="0" t="n">
        <f aca="false">VLOOKUP($H940,'Raw data'!$A$3:$L$1417,4,FALSE())</f>
        <v>34.88</v>
      </c>
      <c r="N940" s="0" t="n">
        <f aca="false">VLOOKUP($H940,'Raw data'!$A$3:$L$1417,2,FALSE())</f>
        <v>48.88</v>
      </c>
      <c r="O940" s="0" t="n">
        <f aca="false">VLOOKUP($H940,'Raw data'!$A$3:$L$1417,10,FALSE())</f>
        <v>46.57</v>
      </c>
      <c r="P940" s="0" t="n">
        <f aca="false">VLOOKUP($H940,'Raw data'!$M$3:$N$1243,2,FALSE())</f>
        <v>39.54</v>
      </c>
    </row>
    <row r="941" customFormat="false" ht="12.75" hidden="false" customHeight="false" outlineLevel="0" collapsed="false">
      <c r="A941" s="96" t="n">
        <v>36809</v>
      </c>
      <c r="B941" s="0" t="n">
        <v>58.18</v>
      </c>
      <c r="E941" s="96" t="n">
        <f aca="false">CHOOSE(IF(WEEKDAY(E940+1,2)=6,1,IF(WEEKDAY(E940+1,2)=7,2,3)),IF(ISNUMBER(MATCH(E940+3,$Q$3:$Q$56,0)),E940+4,E940+3),IF(ISNUMBER(MATCH(E940+2,$Q$3:$Q$56,0)),E940+3,E940+2),IF(ISNUMBER(MATCH(E940+1,$Q$3:$Q$56,0)),E940+2,E940+1))</f>
        <v>37074</v>
      </c>
      <c r="F941" s="0" t="n">
        <f aca="false">VLOOKUP(E941,$A$3:$B$1257,2,FALSE())</f>
        <v>42.19</v>
      </c>
      <c r="H941" s="96" t="n">
        <f aca="true">OFFSET($E$3,IF(ISNUMBER(VLOOKUP(OFFSET($E$3,MATCH(H940,$E$3:$E$1028,0),0),$E$3:$F$1067,2,FALSE())),MATCH(H940,$E$3:$E$1028,0),MATCH(H940,$E$3:$E$1028,0)+1),0)</f>
        <v>37092</v>
      </c>
      <c r="I941" s="0" t="n">
        <f aca="false">VLOOKUP(H941,$A$3:$B$1257,2,FALSE())</f>
        <v>37.67</v>
      </c>
      <c r="J941" s="0" t="n">
        <f aca="false">VLOOKUP(H941,'Raw data'!$A$3:$L$1417,5,FALSE())</f>
        <v>45.34</v>
      </c>
      <c r="K941" s="0" t="n">
        <f aca="false">VLOOKUP($H941,'Raw data'!$A$3:$L$1417,10,FALSE())</f>
        <v>45.29</v>
      </c>
      <c r="L941" s="0" t="n">
        <f aca="false">VLOOKUP($H941,'Raw data'!$A$3:$L$1417,3,FALSE())</f>
        <v>43.55</v>
      </c>
      <c r="M941" s="0" t="n">
        <f aca="false">VLOOKUP($H941,'Raw data'!$A$3:$L$1417,4,FALSE())</f>
        <v>35.49</v>
      </c>
      <c r="N941" s="0" t="n">
        <f aca="false">VLOOKUP($H941,'Raw data'!$A$3:$L$1417,2,FALSE())</f>
        <v>48.23</v>
      </c>
      <c r="O941" s="0" t="n">
        <f aca="false">VLOOKUP($H941,'Raw data'!$A$3:$L$1417,10,FALSE())</f>
        <v>45.29</v>
      </c>
      <c r="P941" s="0" t="n">
        <f aca="false">VLOOKUP($H941,'Raw data'!$M$3:$N$1243,2,FALSE())</f>
        <v>37.6</v>
      </c>
    </row>
    <row r="942" customFormat="false" ht="12.75" hidden="false" customHeight="false" outlineLevel="0" collapsed="false">
      <c r="A942" s="96" t="n">
        <v>36810</v>
      </c>
      <c r="B942" s="0" t="n">
        <v>60.33</v>
      </c>
      <c r="E942" s="96" t="n">
        <f aca="false">CHOOSE(IF(WEEKDAY(E941+1,2)=6,1,IF(WEEKDAY(E941+1,2)=7,2,3)),IF(ISNUMBER(MATCH(E941+3,$Q$3:$Q$56,0)),E941+4,E941+3),IF(ISNUMBER(MATCH(E941+2,$Q$3:$Q$56,0)),E941+3,E941+2),IF(ISNUMBER(MATCH(E941+1,$Q$3:$Q$56,0)),E941+2,E941+1))</f>
        <v>37075</v>
      </c>
      <c r="F942" s="0" t="n">
        <f aca="false">VLOOKUP(E942,$A$3:$B$1257,2,FALSE())</f>
        <v>35.68</v>
      </c>
      <c r="H942" s="96" t="n">
        <f aca="true">OFFSET($E$3,IF(ISNUMBER(VLOOKUP(OFFSET($E$3,MATCH(H941,$E$3:$E$1028,0),0),$E$3:$F$1067,2,FALSE())),MATCH(H941,$E$3:$E$1028,0),MATCH(H941,$E$3:$E$1028,0)+1),0)</f>
        <v>37095</v>
      </c>
      <c r="I942" s="0" t="n">
        <f aca="false">VLOOKUP(H942,$A$3:$B$1257,2,FALSE())</f>
        <v>62.95</v>
      </c>
      <c r="J942" s="0" t="n">
        <f aca="false">VLOOKUP(H942,'Raw data'!$A$3:$L$1417,5,FALSE())</f>
        <v>51</v>
      </c>
      <c r="K942" s="0" t="n">
        <f aca="false">VLOOKUP($H942,'Raw data'!$A$3:$L$1417,10,FALSE())</f>
        <v>47.06</v>
      </c>
      <c r="L942" s="0" t="n">
        <f aca="false">VLOOKUP($H942,'Raw data'!$A$3:$L$1417,3,FALSE())</f>
        <v>69.63</v>
      </c>
      <c r="M942" s="0" t="n">
        <f aca="false">VLOOKUP($H942,'Raw data'!$A$3:$L$1417,4,FALSE())</f>
        <v>61.61</v>
      </c>
      <c r="N942" s="0" t="n">
        <f aca="false">VLOOKUP($H942,'Raw data'!$A$3:$L$1417,2,FALSE())</f>
        <v>95</v>
      </c>
      <c r="O942" s="0" t="n">
        <f aca="false">VLOOKUP($H942,'Raw data'!$A$3:$L$1417,10,FALSE())</f>
        <v>47.06</v>
      </c>
      <c r="P942" s="0" t="n">
        <f aca="false">VLOOKUP($H942,'Raw data'!$M$3:$N$1243,2,FALSE())</f>
        <v>54.39</v>
      </c>
    </row>
    <row r="943" customFormat="false" ht="12.75" hidden="false" customHeight="false" outlineLevel="0" collapsed="false">
      <c r="A943" s="96" t="n">
        <v>36811</v>
      </c>
      <c r="B943" s="0" t="n">
        <v>60.04</v>
      </c>
      <c r="E943" s="96" t="n">
        <f aca="false">CHOOSE(IF(WEEKDAY(E942+1,2)=6,1,IF(WEEKDAY(E942+1,2)=7,2,3)),IF(ISNUMBER(MATCH(E942+3,$Q$3:$Q$56,0)),E942+4,E942+3),IF(ISNUMBER(MATCH(E942+2,$Q$3:$Q$56,0)),E942+3,E942+2),IF(ISNUMBER(MATCH(E942+1,$Q$3:$Q$56,0)),E942+2,E942+1))</f>
        <v>37077</v>
      </c>
      <c r="F943" s="0" t="n">
        <f aca="false">VLOOKUP(E943,$A$3:$B$1257,2,FALSE())</f>
        <v>34.62</v>
      </c>
      <c r="H943" s="96" t="n">
        <f aca="true">OFFSET($E$3,IF(ISNUMBER(VLOOKUP(OFFSET($E$3,MATCH(H942,$E$3:$E$1028,0),0),$E$3:$F$1067,2,FALSE())),MATCH(H942,$E$3:$E$1028,0),MATCH(H942,$E$3:$E$1028,0)+1),0)</f>
        <v>37096</v>
      </c>
      <c r="I943" s="0" t="n">
        <f aca="false">VLOOKUP(H943,$A$3:$B$1257,2,FALSE())</f>
        <v>76.81</v>
      </c>
      <c r="J943" s="0" t="n">
        <f aca="false">VLOOKUP(H943,'Raw data'!$A$3:$L$1417,5,FALSE())</f>
        <v>56.62</v>
      </c>
      <c r="K943" s="0" t="n">
        <f aca="false">VLOOKUP($H943,'Raw data'!$A$3:$L$1417,10,FALSE())</f>
        <v>50.92</v>
      </c>
      <c r="L943" s="0" t="n">
        <f aca="false">VLOOKUP($H943,'Raw data'!$A$3:$L$1417,3,FALSE())</f>
        <v>88.59</v>
      </c>
      <c r="M943" s="0" t="n">
        <f aca="false">VLOOKUP($H943,'Raw data'!$A$3:$L$1417,4,FALSE())</f>
        <v>67.23</v>
      </c>
      <c r="N943" s="0" t="n">
        <f aca="false">VLOOKUP($H943,'Raw data'!$A$3:$L$1417,2,FALSE())</f>
        <v>101.29</v>
      </c>
      <c r="O943" s="0" t="n">
        <f aca="false">VLOOKUP($H943,'Raw data'!$A$3:$L$1417,10,FALSE())</f>
        <v>50.92</v>
      </c>
      <c r="P943" s="0" t="n">
        <f aca="false">VLOOKUP($H943,'Raw data'!$M$3:$N$1243,2,FALSE())</f>
        <v>66.05</v>
      </c>
    </row>
    <row r="944" customFormat="false" ht="12.75" hidden="false" customHeight="false" outlineLevel="0" collapsed="false">
      <c r="A944" s="96" t="n">
        <v>36812</v>
      </c>
      <c r="B944" s="0" t="n">
        <v>59.36</v>
      </c>
      <c r="E944" s="96" t="n">
        <f aca="false">CHOOSE(IF(WEEKDAY(E943+1,2)=6,1,IF(WEEKDAY(E943+1,2)=7,2,3)),IF(ISNUMBER(MATCH(E943+3,$Q$3:$Q$56,0)),E943+4,E943+3),IF(ISNUMBER(MATCH(E943+2,$Q$3:$Q$56,0)),E943+3,E943+2),IF(ISNUMBER(MATCH(E943+1,$Q$3:$Q$56,0)),E943+2,E943+1))</f>
        <v>37078</v>
      </c>
      <c r="F944" s="0" t="n">
        <f aca="false">VLOOKUP(E944,$A$3:$B$1257,2,FALSE())</f>
        <v>35.49</v>
      </c>
      <c r="H944" s="96" t="n">
        <f aca="true">OFFSET($E$3,IF(ISNUMBER(VLOOKUP(OFFSET($E$3,MATCH(H943,$E$3:$E$1028,0),0),$E$3:$F$1067,2,FALSE())),MATCH(H943,$E$3:$E$1028,0),MATCH(H943,$E$3:$E$1028,0)+1),0)</f>
        <v>37097</v>
      </c>
      <c r="I944" s="0" t="n">
        <f aca="false">VLOOKUP(H944,$A$3:$B$1257,2,FALSE())</f>
        <v>78.01</v>
      </c>
      <c r="J944" s="0" t="n">
        <f aca="false">VLOOKUP(H944,'Raw data'!$A$3:$L$1417,5,FALSE())</f>
        <v>48.28</v>
      </c>
      <c r="K944" s="0" t="n">
        <f aca="false">VLOOKUP($H944,'Raw data'!$A$3:$L$1417,10,FALSE())</f>
        <v>44.89</v>
      </c>
      <c r="L944" s="0" t="n">
        <f aca="false">VLOOKUP($H944,'Raw data'!$A$3:$L$1417,3,FALSE())</f>
        <v>75.86</v>
      </c>
      <c r="M944" s="0" t="n">
        <f aca="false">VLOOKUP($H944,'Raw data'!$A$3:$L$1417,4,FALSE())</f>
        <v>58.7</v>
      </c>
      <c r="N944" s="0" t="n">
        <f aca="false">VLOOKUP($H944,'Raw data'!$A$3:$L$1417,2,FALSE())</f>
        <v>84.78</v>
      </c>
      <c r="O944" s="0" t="n">
        <f aca="false">VLOOKUP($H944,'Raw data'!$A$3:$L$1417,10,FALSE())</f>
        <v>44.89</v>
      </c>
      <c r="P944" s="0" t="n">
        <f aca="false">VLOOKUP($H944,'Raw data'!$M$3:$N$1243,2,FALSE())</f>
        <v>69.94</v>
      </c>
    </row>
    <row r="945" customFormat="false" ht="12.75" hidden="false" customHeight="false" outlineLevel="0" collapsed="false">
      <c r="A945" s="96" t="n">
        <v>36815</v>
      </c>
      <c r="B945" s="0" t="n">
        <v>63.01</v>
      </c>
      <c r="E945" s="96" t="n">
        <f aca="false">CHOOSE(IF(WEEKDAY(E944+1,2)=6,1,IF(WEEKDAY(E944+1,2)=7,2,3)),IF(ISNUMBER(MATCH(E944+3,$Q$3:$Q$56,0)),E944+4,E944+3),IF(ISNUMBER(MATCH(E944+2,$Q$3:$Q$56,0)),E944+3,E944+2),IF(ISNUMBER(MATCH(E944+1,$Q$3:$Q$56,0)),E944+2,E944+1))</f>
        <v>37081</v>
      </c>
      <c r="F945" s="0" t="n">
        <f aca="false">VLOOKUP(E945,$A$3:$B$1257,2,FALSE())</f>
        <v>41.92</v>
      </c>
      <c r="H945" s="96" t="n">
        <f aca="true">OFFSET($E$3,IF(ISNUMBER(VLOOKUP(OFFSET($E$3,MATCH(H944,$E$3:$E$1028,0),0),$E$3:$F$1067,2,FALSE())),MATCH(H944,$E$3:$E$1028,0),MATCH(H944,$E$3:$E$1028,0)+1),0)</f>
        <v>37098</v>
      </c>
      <c r="I945" s="0" t="n">
        <f aca="false">VLOOKUP(H945,$A$3:$B$1257,2,FALSE())</f>
        <v>45.23</v>
      </c>
      <c r="J945" s="0" t="n">
        <f aca="false">VLOOKUP(H945,'Raw data'!$A$3:$L$1417,5,FALSE())</f>
        <v>36.92</v>
      </c>
      <c r="K945" s="0" t="n">
        <f aca="false">VLOOKUP($H945,'Raw data'!$A$3:$L$1417,10,FALSE())</f>
        <v>37.69</v>
      </c>
      <c r="L945" s="0" t="n">
        <f aca="false">VLOOKUP($H945,'Raw data'!$A$3:$L$1417,3,FALSE())</f>
        <v>58.6</v>
      </c>
      <c r="M945" s="0" t="n">
        <f aca="false">VLOOKUP($H945,'Raw data'!$A$3:$L$1417,4,FALSE())</f>
        <v>47.37</v>
      </c>
      <c r="N945" s="0" t="n">
        <f aca="false">VLOOKUP($H945,'Raw data'!$A$3:$L$1417,2,FALSE())</f>
        <v>67.89</v>
      </c>
      <c r="O945" s="0" t="n">
        <f aca="false">VLOOKUP($H945,'Raw data'!$A$3:$L$1417,10,FALSE())</f>
        <v>37.69</v>
      </c>
      <c r="P945" s="0" t="n">
        <f aca="false">VLOOKUP($H945,'Raw data'!$M$3:$N$1243,2,FALSE())</f>
        <v>45.99</v>
      </c>
    </row>
    <row r="946" customFormat="false" ht="12.75" hidden="false" customHeight="false" outlineLevel="0" collapsed="false">
      <c r="A946" s="96" t="n">
        <v>36816</v>
      </c>
      <c r="B946" s="0" t="n">
        <v>64.34</v>
      </c>
      <c r="E946" s="96" t="n">
        <f aca="false">CHOOSE(IF(WEEKDAY(E945+1,2)=6,1,IF(WEEKDAY(E945+1,2)=7,2,3)),IF(ISNUMBER(MATCH(E945+3,$Q$3:$Q$56,0)),E945+4,E945+3),IF(ISNUMBER(MATCH(E945+2,$Q$3:$Q$56,0)),E945+3,E945+2),IF(ISNUMBER(MATCH(E945+1,$Q$3:$Q$56,0)),E945+2,E945+1))</f>
        <v>37082</v>
      </c>
      <c r="F946" s="0" t="n">
        <f aca="false">VLOOKUP(E946,$A$3:$B$1257,2,FALSE())</f>
        <v>44.98</v>
      </c>
      <c r="H946" s="96" t="n">
        <f aca="true">OFFSET($E$3,IF(ISNUMBER(VLOOKUP(OFFSET($E$3,MATCH(H945,$E$3:$E$1028,0),0),$E$3:$F$1067,2,FALSE())),MATCH(H945,$E$3:$E$1028,0),MATCH(H945,$E$3:$E$1028,0)+1),0)</f>
        <v>37099</v>
      </c>
      <c r="I946" s="0" t="n">
        <f aca="false">VLOOKUP(H946,$A$3:$B$1257,2,FALSE())</f>
        <v>45.82</v>
      </c>
      <c r="J946" s="0" t="n">
        <f aca="false">VLOOKUP(H946,'Raw data'!$A$3:$L$1417,5,FALSE())</f>
        <v>33.58</v>
      </c>
      <c r="K946" s="0" t="n">
        <f aca="false">VLOOKUP($H946,'Raw data'!$A$3:$L$1417,10,FALSE())</f>
        <v>37.2</v>
      </c>
      <c r="L946" s="0" t="n">
        <f aca="false">VLOOKUP($H946,'Raw data'!$A$3:$L$1417,3,FALSE())</f>
        <v>48.03</v>
      </c>
      <c r="M946" s="0" t="n">
        <f aca="false">VLOOKUP($H946,'Raw data'!$A$3:$L$1417,4,FALSE())</f>
        <v>37.4</v>
      </c>
      <c r="N946" s="0" t="n">
        <f aca="false">VLOOKUP($H946,'Raw data'!$A$3:$L$1417,2,FALSE())</f>
        <v>55</v>
      </c>
      <c r="O946" s="0" t="n">
        <f aca="false">VLOOKUP($H946,'Raw data'!$A$3:$L$1417,10,FALSE())</f>
        <v>37.2</v>
      </c>
      <c r="P946" s="0" t="n">
        <f aca="false">VLOOKUP($H946,'Raw data'!$M$3:$N$1243,2,FALSE())</f>
        <v>36.52</v>
      </c>
    </row>
    <row r="947" customFormat="false" ht="12.75" hidden="false" customHeight="false" outlineLevel="0" collapsed="false">
      <c r="A947" s="96" t="n">
        <v>36817</v>
      </c>
      <c r="B947" s="0" t="n">
        <v>63.17</v>
      </c>
      <c r="E947" s="96" t="n">
        <f aca="false">CHOOSE(IF(WEEKDAY(E946+1,2)=6,1,IF(WEEKDAY(E946+1,2)=7,2,3)),IF(ISNUMBER(MATCH(E946+3,$Q$3:$Q$56,0)),E946+4,E946+3),IF(ISNUMBER(MATCH(E946+2,$Q$3:$Q$56,0)),E946+3,E946+2),IF(ISNUMBER(MATCH(E946+1,$Q$3:$Q$56,0)),E946+2,E946+1))</f>
        <v>37083</v>
      </c>
      <c r="F947" s="0" t="n">
        <f aca="false">VLOOKUP(E947,$A$3:$B$1257,2,FALSE())</f>
        <v>42.45</v>
      </c>
      <c r="H947" s="96" t="n">
        <f aca="true">OFFSET($E$3,IF(ISNUMBER(VLOOKUP(OFFSET($E$3,MATCH(H946,$E$3:$E$1028,0),0),$E$3:$F$1067,2,FALSE())),MATCH(H946,$E$3:$E$1028,0),MATCH(H946,$E$3:$E$1028,0)+1),0)</f>
        <v>37102</v>
      </c>
      <c r="I947" s="0" t="n">
        <f aca="false">VLOOKUP(H947,$A$3:$B$1257,2,FALSE())</f>
        <v>44.97</v>
      </c>
      <c r="J947" s="0" t="n">
        <f aca="false">VLOOKUP(H947,'Raw data'!$A$3:$L$1417,5,FALSE())</f>
        <v>44.92</v>
      </c>
      <c r="K947" s="0" t="n">
        <f aca="false">VLOOKUP($H947,'Raw data'!$A$3:$L$1417,10,FALSE())</f>
        <v>44.45</v>
      </c>
      <c r="L947" s="0" t="n">
        <f aca="false">VLOOKUP($H947,'Raw data'!$A$3:$L$1417,3,FALSE())</f>
        <v>47.33</v>
      </c>
      <c r="M947" s="0" t="n">
        <f aca="false">VLOOKUP($H947,'Raw data'!$A$3:$L$1417,4,FALSE())</f>
        <v>38.96</v>
      </c>
      <c r="N947" s="0" t="n">
        <f aca="false">VLOOKUP($H947,'Raw data'!$A$3:$L$1417,2,FALSE())</f>
        <v>52.09</v>
      </c>
      <c r="O947" s="0" t="n">
        <f aca="false">VLOOKUP($H947,'Raw data'!$A$3:$L$1417,10,FALSE())</f>
        <v>44.45</v>
      </c>
      <c r="P947" s="0" t="n">
        <f aca="false">VLOOKUP($H947,'Raw data'!$M$3:$N$1243,2,FALSE())</f>
        <v>40.86</v>
      </c>
    </row>
    <row r="948" customFormat="false" ht="12.75" hidden="false" customHeight="false" outlineLevel="0" collapsed="false">
      <c r="A948" s="96" t="n">
        <v>36818</v>
      </c>
      <c r="B948" s="0" t="n">
        <v>64.24</v>
      </c>
      <c r="E948" s="96" t="n">
        <f aca="false">CHOOSE(IF(WEEKDAY(E947+1,2)=6,1,IF(WEEKDAY(E947+1,2)=7,2,3)),IF(ISNUMBER(MATCH(E947+3,$Q$3:$Q$56,0)),E947+4,E947+3),IF(ISNUMBER(MATCH(E947+2,$Q$3:$Q$56,0)),E947+3,E947+2),IF(ISNUMBER(MATCH(E947+1,$Q$3:$Q$56,0)),E947+2,E947+1))</f>
        <v>37084</v>
      </c>
      <c r="F948" s="0" t="n">
        <f aca="false">VLOOKUP(E948,$A$3:$B$1257,2,FALSE())</f>
        <v>40.59</v>
      </c>
      <c r="H948" s="96" t="n">
        <f aca="true">OFFSET($E$3,IF(ISNUMBER(VLOOKUP(OFFSET($E$3,MATCH(H947,$E$3:$E$1028,0),0),$E$3:$F$1067,2,FALSE())),MATCH(H947,$E$3:$E$1028,0),MATCH(H947,$E$3:$E$1028,0)+1),0)</f>
        <v>37103</v>
      </c>
      <c r="I948" s="0" t="n">
        <f aca="false">VLOOKUP(H948,$A$3:$B$1257,2,FALSE())</f>
        <v>41.14</v>
      </c>
      <c r="J948" s="0" t="n">
        <f aca="false">VLOOKUP(H948,'Raw data'!$A$3:$L$1417,5,FALSE())</f>
        <v>55.21</v>
      </c>
      <c r="K948" s="0" t="n">
        <f aca="false">VLOOKUP($H948,'Raw data'!$A$3:$L$1417,10,FALSE())</f>
        <v>52.44</v>
      </c>
      <c r="L948" s="0" t="n">
        <f aca="false">VLOOKUP($H948,'Raw data'!$A$3:$L$1417,3,FALSE())</f>
        <v>53.61</v>
      </c>
      <c r="M948" s="0" t="n">
        <f aca="false">VLOOKUP($H948,'Raw data'!$A$3:$L$1417,4,FALSE())</f>
        <v>46.21</v>
      </c>
      <c r="N948" s="0" t="n">
        <f aca="false">VLOOKUP($H948,'Raw data'!$A$3:$L$1417,2,FALSE())</f>
        <v>55.14</v>
      </c>
      <c r="O948" s="0" t="n">
        <f aca="false">VLOOKUP($H948,'Raw data'!$A$3:$L$1417,10,FALSE())</f>
        <v>52.44</v>
      </c>
      <c r="P948" s="0" t="n">
        <f aca="false">VLOOKUP($H948,'Raw data'!$M$3:$N$1243,2,FALSE())</f>
        <v>49.17</v>
      </c>
    </row>
    <row r="949" customFormat="false" ht="12.75" hidden="false" customHeight="false" outlineLevel="0" collapsed="false">
      <c r="A949" s="96" t="n">
        <v>36819</v>
      </c>
      <c r="B949" s="0" t="n">
        <v>58.95</v>
      </c>
      <c r="E949" s="96" t="n">
        <f aca="false">CHOOSE(IF(WEEKDAY(E948+1,2)=6,1,IF(WEEKDAY(E948+1,2)=7,2,3)),IF(ISNUMBER(MATCH(E948+3,$Q$3:$Q$56,0)),E948+4,E948+3),IF(ISNUMBER(MATCH(E948+2,$Q$3:$Q$56,0)),E948+3,E948+2),IF(ISNUMBER(MATCH(E948+1,$Q$3:$Q$56,0)),E948+2,E948+1))</f>
        <v>37085</v>
      </c>
      <c r="F949" s="0" t="n">
        <f aca="false">VLOOKUP(E949,$A$3:$B$1257,2,FALSE())</f>
        <v>37.56</v>
      </c>
      <c r="H949" s="96" t="n">
        <f aca="true">OFFSET($E$3,IF(ISNUMBER(VLOOKUP(OFFSET($E$3,MATCH(H948,$E$3:$E$1028,0),0),$E$3:$F$1067,2,FALSE())),MATCH(H948,$E$3:$E$1028,0),MATCH(H948,$E$3:$E$1028,0)+1),0)</f>
        <v>37104</v>
      </c>
      <c r="I949" s="0" t="n">
        <f aca="false">VLOOKUP(H949,$A$3:$B$1257,2,FALSE())</f>
        <v>50.81</v>
      </c>
      <c r="J949" s="0" t="n">
        <f aca="false">VLOOKUP(H949,'Raw data'!$A$3:$L$1417,5,FALSE())</f>
        <v>57.04</v>
      </c>
      <c r="K949" s="0" t="n">
        <f aca="false">VLOOKUP($H949,'Raw data'!$A$3:$L$1417,10,FALSE())</f>
        <v>53.23</v>
      </c>
      <c r="L949" s="0" t="n">
        <f aca="false">VLOOKUP($H949,'Raw data'!$A$3:$L$1417,3,FALSE())</f>
        <v>63.39</v>
      </c>
      <c r="M949" s="0" t="n">
        <f aca="false">VLOOKUP($H949,'Raw data'!$A$3:$L$1417,4,FALSE())</f>
        <v>55.4</v>
      </c>
      <c r="N949" s="0" t="n">
        <f aca="false">VLOOKUP($H949,'Raw data'!$A$3:$L$1417,2,FALSE())</f>
        <v>65.13</v>
      </c>
      <c r="O949" s="0" t="n">
        <f aca="false">VLOOKUP($H949,'Raw data'!$A$3:$L$1417,10,FALSE())</f>
        <v>53.23</v>
      </c>
      <c r="P949" s="0" t="n">
        <f aca="false">VLOOKUP($H949,'Raw data'!$M$3:$N$1243,2,FALSE())</f>
        <v>58.27</v>
      </c>
    </row>
    <row r="950" customFormat="false" ht="12.75" hidden="false" customHeight="false" outlineLevel="0" collapsed="false">
      <c r="A950" s="96" t="n">
        <v>36822</v>
      </c>
      <c r="B950" s="0" t="n">
        <v>67.55</v>
      </c>
      <c r="E950" s="96" t="n">
        <f aca="false">CHOOSE(IF(WEEKDAY(E949+1,2)=6,1,IF(WEEKDAY(E949+1,2)=7,2,3)),IF(ISNUMBER(MATCH(E949+3,$Q$3:$Q$56,0)),E949+4,E949+3),IF(ISNUMBER(MATCH(E949+2,$Q$3:$Q$56,0)),E949+3,E949+2),IF(ISNUMBER(MATCH(E949+1,$Q$3:$Q$56,0)),E949+2,E949+1))</f>
        <v>37088</v>
      </c>
      <c r="F950" s="0" t="n">
        <f aca="false">VLOOKUP(E950,$A$3:$B$1257,2,FALSE())</f>
        <v>42.61</v>
      </c>
      <c r="H950" s="96" t="n">
        <f aca="true">OFFSET($E$3,IF(ISNUMBER(VLOOKUP(OFFSET($E$3,MATCH(H949,$E$3:$E$1028,0),0),$E$3:$F$1067,2,FALSE())),MATCH(H949,$E$3:$E$1028,0),MATCH(H949,$E$3:$E$1028,0)+1),0)</f>
        <v>37105</v>
      </c>
      <c r="I950" s="0" t="n">
        <f aca="false">VLOOKUP(H950,$A$3:$B$1257,2,FALSE())</f>
        <v>93.24</v>
      </c>
      <c r="J950" s="0" t="n">
        <f aca="false">VLOOKUP(H950,'Raw data'!$A$3:$L$1417,5,FALSE())</f>
        <v>52.7</v>
      </c>
      <c r="K950" s="0" t="n">
        <f aca="false">VLOOKUP($H950,'Raw data'!$A$3:$L$1417,10,FALSE())</f>
        <v>47.19</v>
      </c>
      <c r="L950" s="0" t="n">
        <f aca="false">VLOOKUP($H950,'Raw data'!$A$3:$L$1417,3,FALSE())</f>
        <v>81.31</v>
      </c>
      <c r="M950" s="0" t="n">
        <f aca="false">VLOOKUP($H950,'Raw data'!$A$3:$L$1417,4,FALSE())</f>
        <v>58.05</v>
      </c>
      <c r="N950" s="0" t="n">
        <f aca="false">VLOOKUP($H950,'Raw data'!$A$3:$L$1417,2,FALSE())</f>
        <v>84</v>
      </c>
      <c r="O950" s="0" t="n">
        <f aca="false">VLOOKUP($H950,'Raw data'!$A$3:$L$1417,10,FALSE())</f>
        <v>47.19</v>
      </c>
      <c r="P950" s="0" t="n">
        <f aca="false">VLOOKUP($H950,'Raw data'!$M$3:$N$1243,2,FALSE())</f>
        <v>68.23</v>
      </c>
    </row>
    <row r="951" customFormat="false" ht="12.75" hidden="false" customHeight="false" outlineLevel="0" collapsed="false">
      <c r="A951" s="96" t="n">
        <v>36823</v>
      </c>
      <c r="B951" s="0" t="n">
        <v>67.38</v>
      </c>
      <c r="E951" s="96" t="n">
        <f aca="false">CHOOSE(IF(WEEKDAY(E950+1,2)=6,1,IF(WEEKDAY(E950+1,2)=7,2,3)),IF(ISNUMBER(MATCH(E950+3,$Q$3:$Q$56,0)),E950+4,E950+3),IF(ISNUMBER(MATCH(E950+2,$Q$3:$Q$56,0)),E950+3,E950+2),IF(ISNUMBER(MATCH(E950+1,$Q$3:$Q$56,0)),E950+2,E950+1))</f>
        <v>37089</v>
      </c>
      <c r="F951" s="0" t="n">
        <f aca="false">VLOOKUP(E951,$A$3:$B$1257,2,FALSE())</f>
        <v>42.03</v>
      </c>
      <c r="H951" s="96" t="n">
        <f aca="true">OFFSET($E$3,IF(ISNUMBER(VLOOKUP(OFFSET($E$3,MATCH(H950,$E$3:$E$1028,0),0),$E$3:$F$1067,2,FALSE())),MATCH(H950,$E$3:$E$1028,0),MATCH(H950,$E$3:$E$1028,0)+1),0)</f>
        <v>37106</v>
      </c>
      <c r="I951" s="0" t="n">
        <f aca="false">VLOOKUP(H951,$A$3:$B$1257,2,FALSE())</f>
        <v>102.57</v>
      </c>
      <c r="J951" s="0" t="n">
        <f aca="false">VLOOKUP(H951,'Raw data'!$A$3:$L$1417,5,FALSE())</f>
        <v>43.3</v>
      </c>
      <c r="K951" s="0" t="n">
        <f aca="false">VLOOKUP($H951,'Raw data'!$A$3:$L$1417,10,FALSE())</f>
        <v>41.62</v>
      </c>
      <c r="L951" s="0" t="n">
        <f aca="false">VLOOKUP($H951,'Raw data'!$A$3:$L$1417,3,FALSE())</f>
        <v>101.39</v>
      </c>
      <c r="M951" s="0" t="n">
        <f aca="false">VLOOKUP($H951,'Raw data'!$A$3:$L$1417,4,FALSE())</f>
        <v>73.59</v>
      </c>
      <c r="N951" s="0" t="n">
        <f aca="false">VLOOKUP($H951,'Raw data'!$A$3:$L$1417,2,FALSE())</f>
        <v>117.14</v>
      </c>
      <c r="O951" s="0" t="n">
        <f aca="false">VLOOKUP($H951,'Raw data'!$A$3:$L$1417,10,FALSE())</f>
        <v>41.62</v>
      </c>
      <c r="P951" s="0" t="n">
        <f aca="false">VLOOKUP($H951,'Raw data'!$M$3:$N$1243,2,FALSE())</f>
        <v>64.31</v>
      </c>
    </row>
    <row r="952" customFormat="false" ht="12.75" hidden="false" customHeight="false" outlineLevel="0" collapsed="false">
      <c r="A952" s="96" t="n">
        <v>36824</v>
      </c>
      <c r="B952" s="0" t="n">
        <v>60.4</v>
      </c>
      <c r="E952" s="96" t="n">
        <f aca="false">CHOOSE(IF(WEEKDAY(E951+1,2)=6,1,IF(WEEKDAY(E951+1,2)=7,2,3)),IF(ISNUMBER(MATCH(E951+3,$Q$3:$Q$56,0)),E951+4,E951+3),IF(ISNUMBER(MATCH(E951+2,$Q$3:$Q$56,0)),E951+3,E951+2),IF(ISNUMBER(MATCH(E951+1,$Q$3:$Q$56,0)),E951+2,E951+1))</f>
        <v>37090</v>
      </c>
      <c r="F952" s="0" t="n">
        <f aca="false">VLOOKUP(E952,$A$3:$B$1257,2,FALSE())</f>
        <v>40.24</v>
      </c>
      <c r="H952" s="96" t="n">
        <f aca="true">OFFSET($E$3,IF(ISNUMBER(VLOOKUP(OFFSET($E$3,MATCH(H951,$E$3:$E$1028,0),0),$E$3:$F$1067,2,FALSE())),MATCH(H951,$E$3:$E$1028,0),MATCH(H951,$E$3:$E$1028,0)+1),0)</f>
        <v>37109</v>
      </c>
      <c r="I952" s="0" t="n">
        <f aca="false">VLOOKUP(H952,$A$3:$B$1257,2,FALSE())</f>
        <v>75.39</v>
      </c>
      <c r="J952" s="0" t="n">
        <f aca="false">VLOOKUP(H952,'Raw data'!$A$3:$L$1417,5,FALSE())</f>
        <v>45.13</v>
      </c>
      <c r="K952" s="0" t="n">
        <f aca="false">VLOOKUP($H952,'Raw data'!$A$3:$L$1417,10,FALSE())</f>
        <v>41.29</v>
      </c>
      <c r="L952" s="0" t="n">
        <f aca="false">VLOOKUP($H952,'Raw data'!$A$3:$L$1417,3,FALSE())</f>
        <v>81.2</v>
      </c>
      <c r="M952" s="0" t="n">
        <f aca="false">VLOOKUP($H952,'Raw data'!$A$3:$L$1417,4,FALSE())</f>
        <v>59.85</v>
      </c>
      <c r="N952" s="0" t="n">
        <f aca="false">VLOOKUP($H952,'Raw data'!$A$3:$L$1417,2,FALSE())</f>
        <v>83</v>
      </c>
      <c r="O952" s="0" t="n">
        <f aca="false">VLOOKUP($H952,'Raw data'!$A$3:$L$1417,10,FALSE())</f>
        <v>41.29</v>
      </c>
      <c r="P952" s="0" t="n">
        <f aca="false">VLOOKUP($H952,'Raw data'!$M$3:$N$1243,2,FALSE())</f>
        <v>55.82</v>
      </c>
    </row>
    <row r="953" customFormat="false" ht="12.75" hidden="false" customHeight="false" outlineLevel="0" collapsed="false">
      <c r="A953" s="96" t="n">
        <v>36825</v>
      </c>
      <c r="B953" s="0" t="n">
        <v>57.83</v>
      </c>
      <c r="E953" s="96" t="n">
        <f aca="false">CHOOSE(IF(WEEKDAY(E952+1,2)=6,1,IF(WEEKDAY(E952+1,2)=7,2,3)),IF(ISNUMBER(MATCH(E952+3,$Q$3:$Q$56,0)),E952+4,E952+3),IF(ISNUMBER(MATCH(E952+2,$Q$3:$Q$56,0)),E952+3,E952+2),IF(ISNUMBER(MATCH(E952+1,$Q$3:$Q$56,0)),E952+2,E952+1))</f>
        <v>37091</v>
      </c>
      <c r="F953" s="0" t="n">
        <f aca="false">VLOOKUP(E953,$A$3:$B$1257,2,FALSE())</f>
        <v>37.78</v>
      </c>
      <c r="H953" s="96" t="n">
        <f aca="true">OFFSET($E$3,IF(ISNUMBER(VLOOKUP(OFFSET($E$3,MATCH(H952,$E$3:$E$1028,0),0),$E$3:$F$1067,2,FALSE())),MATCH(H952,$E$3:$E$1028,0),MATCH(H952,$E$3:$E$1028,0)+1),0)</f>
        <v>37110</v>
      </c>
      <c r="I953" s="0" t="n">
        <f aca="false">VLOOKUP(H953,$A$3:$B$1257,2,FALSE())</f>
        <v>289.89</v>
      </c>
      <c r="J953" s="0" t="n">
        <f aca="false">VLOOKUP(H953,'Raw data'!$A$3:$L$1417,5,FALSE())</f>
        <v>66.92</v>
      </c>
      <c r="K953" s="0" t="n">
        <f aca="false">VLOOKUP($H953,'Raw data'!$A$3:$L$1417,10,FALSE())</f>
        <v>53.28</v>
      </c>
      <c r="L953" s="0" t="n">
        <f aca="false">VLOOKUP($H953,'Raw data'!$A$3:$L$1417,3,FALSE())</f>
        <v>150</v>
      </c>
      <c r="M953" s="0" t="n">
        <f aca="false">VLOOKUP($H953,'Raw data'!$A$3:$L$1417,4,FALSE())</f>
        <v>101.08</v>
      </c>
      <c r="N953" s="0" t="n">
        <f aca="false">VLOOKUP($H953,'Raw data'!$A$3:$L$1417,2,FALSE())</f>
        <v>158</v>
      </c>
      <c r="O953" s="0" t="n">
        <f aca="false">VLOOKUP($H953,'Raw data'!$A$3:$L$1417,10,FALSE())</f>
        <v>53.28</v>
      </c>
      <c r="P953" s="0" t="n">
        <f aca="false">VLOOKUP($H953,'Raw data'!$M$3:$N$1243,2,FALSE())</f>
        <v>151.68</v>
      </c>
    </row>
    <row r="954" customFormat="false" ht="12.75" hidden="false" customHeight="false" outlineLevel="0" collapsed="false">
      <c r="A954" s="96" t="n">
        <v>36826</v>
      </c>
      <c r="B954" s="0" t="n">
        <v>56.46</v>
      </c>
      <c r="E954" s="96" t="n">
        <f aca="false">CHOOSE(IF(WEEKDAY(E953+1,2)=6,1,IF(WEEKDAY(E953+1,2)=7,2,3)),IF(ISNUMBER(MATCH(E953+3,$Q$3:$Q$56,0)),E953+4,E953+3),IF(ISNUMBER(MATCH(E953+2,$Q$3:$Q$56,0)),E953+3,E953+2),IF(ISNUMBER(MATCH(E953+1,$Q$3:$Q$56,0)),E953+2,E953+1))</f>
        <v>37092</v>
      </c>
      <c r="F954" s="0" t="n">
        <f aca="false">VLOOKUP(E954,$A$3:$B$1257,2,FALSE())</f>
        <v>37.67</v>
      </c>
      <c r="H954" s="96" t="n">
        <f aca="true">OFFSET($E$3,IF(ISNUMBER(VLOOKUP(OFFSET($E$3,MATCH(H953,$E$3:$E$1028,0),0),$E$3:$F$1067,2,FALSE())),MATCH(H953,$E$3:$E$1028,0),MATCH(H953,$E$3:$E$1028,0)+1),0)</f>
        <v>37111</v>
      </c>
      <c r="I954" s="0" t="n">
        <f aca="false">VLOOKUP(H954,$A$3:$B$1257,2,FALSE())</f>
        <v>291.62</v>
      </c>
      <c r="J954" s="0" t="n">
        <f aca="false">VLOOKUP(H954,'Raw data'!$A$3:$L$1417,5,FALSE())</f>
        <v>123.18</v>
      </c>
      <c r="K954" s="0" t="n">
        <f aca="false">VLOOKUP($H954,'Raw data'!$A$3:$L$1417,10,FALSE())</f>
        <v>106.93</v>
      </c>
      <c r="L954" s="0" t="n">
        <f aca="false">VLOOKUP($H954,'Raw data'!$A$3:$L$1417,3,FALSE())</f>
        <v>169</v>
      </c>
      <c r="M954" s="0" t="n">
        <f aca="false">VLOOKUP($H954,'Raw data'!$A$3:$L$1417,4,FALSE())</f>
        <v>145.39</v>
      </c>
      <c r="N954" s="0" t="n">
        <f aca="false">VLOOKUP($H954,'Raw data'!$A$3:$L$1417,2,FALSE())</f>
        <v>198.08</v>
      </c>
      <c r="O954" s="0" t="n">
        <f aca="false">VLOOKUP($H954,'Raw data'!$A$3:$L$1417,10,FALSE())</f>
        <v>106.93</v>
      </c>
      <c r="P954" s="0" t="n">
        <f aca="false">VLOOKUP($H954,'Raw data'!$M$3:$N$1243,2,FALSE())</f>
        <v>256.93</v>
      </c>
    </row>
    <row r="955" customFormat="false" ht="12.75" hidden="false" customHeight="false" outlineLevel="0" collapsed="false">
      <c r="A955" s="96" t="n">
        <v>36827</v>
      </c>
      <c r="B955" s="0" t="n">
        <v>58</v>
      </c>
      <c r="E955" s="96" t="n">
        <f aca="false">CHOOSE(IF(WEEKDAY(E954+1,2)=6,1,IF(WEEKDAY(E954+1,2)=7,2,3)),IF(ISNUMBER(MATCH(E954+3,$Q$3:$Q$56,0)),E954+4,E954+3),IF(ISNUMBER(MATCH(E954+2,$Q$3:$Q$56,0)),E954+3,E954+2),IF(ISNUMBER(MATCH(E954+1,$Q$3:$Q$56,0)),E954+2,E954+1))</f>
        <v>37095</v>
      </c>
      <c r="F955" s="0" t="n">
        <f aca="false">VLOOKUP(E955,$A$3:$B$1257,2,FALSE())</f>
        <v>62.95</v>
      </c>
      <c r="H955" s="96" t="n">
        <f aca="true">OFFSET($E$3,IF(ISNUMBER(VLOOKUP(OFFSET($E$3,MATCH(H954,$E$3:$E$1028,0),0),$E$3:$F$1067,2,FALSE())),MATCH(H954,$E$3:$E$1028,0),MATCH(H954,$E$3:$E$1028,0)+1),0)</f>
        <v>37112</v>
      </c>
      <c r="I955" s="0" t="n">
        <f aca="false">VLOOKUP(H955,$A$3:$B$1257,2,FALSE())</f>
        <v>411.6</v>
      </c>
      <c r="J955" s="0" t="n">
        <f aca="false">VLOOKUP(H955,'Raw data'!$A$3:$L$1417,5,FALSE())</f>
        <v>74.85</v>
      </c>
      <c r="K955" s="0" t="n">
        <f aca="false">VLOOKUP($H955,'Raw data'!$A$3:$L$1417,10,FALSE())</f>
        <v>89.66</v>
      </c>
      <c r="L955" s="0" t="n">
        <f aca="false">VLOOKUP($H955,'Raw data'!$A$3:$L$1417,3,FALSE())</f>
        <v>209</v>
      </c>
      <c r="M955" s="0" t="n">
        <f aca="false">VLOOKUP($H955,'Raw data'!$A$3:$L$1417,4,FALSE())</f>
        <v>179.63</v>
      </c>
      <c r="N955" s="0" t="n">
        <f aca="false">VLOOKUP($H955,'Raw data'!$A$3:$L$1417,2,FALSE())</f>
        <v>263.4</v>
      </c>
      <c r="O955" s="0" t="n">
        <f aca="false">VLOOKUP($H955,'Raw data'!$A$3:$L$1417,10,FALSE())</f>
        <v>89.66</v>
      </c>
      <c r="P955" s="0" t="n">
        <f aca="false">VLOOKUP($H955,'Raw data'!$M$3:$N$1243,2,FALSE())</f>
        <v>299.6</v>
      </c>
    </row>
    <row r="956" customFormat="false" ht="12.75" hidden="false" customHeight="false" outlineLevel="0" collapsed="false">
      <c r="A956" s="96" t="n">
        <v>36828</v>
      </c>
      <c r="B956" s="0" t="n">
        <v>58</v>
      </c>
      <c r="E956" s="96" t="n">
        <f aca="false">CHOOSE(IF(WEEKDAY(E955+1,2)=6,1,IF(WEEKDAY(E955+1,2)=7,2,3)),IF(ISNUMBER(MATCH(E955+3,$Q$3:$Q$56,0)),E955+4,E955+3),IF(ISNUMBER(MATCH(E955+2,$Q$3:$Q$56,0)),E955+3,E955+2),IF(ISNUMBER(MATCH(E955+1,$Q$3:$Q$56,0)),E955+2,E955+1))</f>
        <v>37096</v>
      </c>
      <c r="F956" s="0" t="n">
        <f aca="false">VLOOKUP(E956,$A$3:$B$1257,2,FALSE())</f>
        <v>76.81</v>
      </c>
      <c r="H956" s="96" t="n">
        <f aca="true">OFFSET($E$3,IF(ISNUMBER(VLOOKUP(OFFSET($E$3,MATCH(H955,$E$3:$E$1028,0),0),$E$3:$F$1067,2,FALSE())),MATCH(H955,$E$3:$E$1028,0),MATCH(H955,$E$3:$E$1028,0)+1),0)</f>
        <v>37113</v>
      </c>
      <c r="I956" s="0" t="n">
        <f aca="false">VLOOKUP(H956,$A$3:$B$1257,2,FALSE())</f>
        <v>296.74</v>
      </c>
      <c r="J956" s="0" t="n">
        <f aca="false">VLOOKUP(H956,'Raw data'!$A$3:$L$1417,5,FALSE())</f>
        <v>45.23</v>
      </c>
      <c r="K956" s="0" t="n">
        <f aca="false">VLOOKUP($H956,'Raw data'!$A$3:$L$1417,10,FALSE())</f>
        <v>51.22</v>
      </c>
      <c r="L956" s="0" t="n">
        <f aca="false">VLOOKUP($H956,'Raw data'!$A$3:$L$1417,3,FALSE())</f>
        <v>201.5</v>
      </c>
      <c r="M956" s="0" t="n">
        <f aca="false">VLOOKUP($H956,'Raw data'!$A$3:$L$1417,4,FALSE())</f>
        <v>153.16</v>
      </c>
      <c r="N956" s="0" t="n">
        <f aca="false">VLOOKUP($H956,'Raw data'!$A$3:$L$1417,2,FALSE())</f>
        <v>241.5</v>
      </c>
      <c r="O956" s="0" t="n">
        <f aca="false">VLOOKUP($H956,'Raw data'!$A$3:$L$1417,10,FALSE())</f>
        <v>51.22</v>
      </c>
      <c r="P956" s="0" t="n">
        <f aca="false">VLOOKUP($H956,'Raw data'!$M$3:$N$1243,2,FALSE())</f>
        <v>183.22</v>
      </c>
    </row>
    <row r="957" customFormat="false" ht="12.75" hidden="false" customHeight="false" outlineLevel="0" collapsed="false">
      <c r="A957" s="96" t="n">
        <v>36829</v>
      </c>
      <c r="B957" s="0" t="n">
        <v>61.49</v>
      </c>
      <c r="E957" s="96" t="n">
        <f aca="false">CHOOSE(IF(WEEKDAY(E956+1,2)=6,1,IF(WEEKDAY(E956+1,2)=7,2,3)),IF(ISNUMBER(MATCH(E956+3,$Q$3:$Q$56,0)),E956+4,E956+3),IF(ISNUMBER(MATCH(E956+2,$Q$3:$Q$56,0)),E956+3,E956+2),IF(ISNUMBER(MATCH(E956+1,$Q$3:$Q$56,0)),E956+2,E956+1))</f>
        <v>37097</v>
      </c>
      <c r="F957" s="0" t="n">
        <f aca="false">VLOOKUP(E957,$A$3:$B$1257,2,FALSE())</f>
        <v>78.01</v>
      </c>
      <c r="H957" s="96" t="n">
        <f aca="true">OFFSET($E$3,IF(ISNUMBER(VLOOKUP(OFFSET($E$3,MATCH(H956,$E$3:$E$1028,0),0),$E$3:$F$1067,2,FALSE())),MATCH(H956,$E$3:$E$1028,0),MATCH(H956,$E$3:$E$1028,0)+1),0)</f>
        <v>37116</v>
      </c>
      <c r="I957" s="0" t="n">
        <f aca="false">VLOOKUP(H957,$A$3:$B$1257,2,FALSE())</f>
        <v>47.44</v>
      </c>
      <c r="J957" s="0" t="n">
        <f aca="false">VLOOKUP(H957,'Raw data'!$A$3:$L$1417,5,FALSE())</f>
        <v>40.11</v>
      </c>
      <c r="K957" s="0" t="n">
        <f aca="false">VLOOKUP($H957,'Raw data'!$A$3:$L$1417,10,FALSE())</f>
        <v>44.1</v>
      </c>
      <c r="L957" s="0" t="n">
        <f aca="false">VLOOKUP($H957,'Raw data'!$A$3:$L$1417,3,FALSE())</f>
        <v>57.42</v>
      </c>
      <c r="M957" s="0" t="n">
        <f aca="false">VLOOKUP($H957,'Raw data'!$A$3:$L$1417,4,FALSE())</f>
        <v>46.93</v>
      </c>
      <c r="N957" s="0" t="e">
        <f aca="false">VLOOKUP($H957,'Raw data'!$A$3:$L$1417,2,FALSE())</f>
        <v>#N/A</v>
      </c>
      <c r="O957" s="0" t="n">
        <f aca="false">VLOOKUP($H957,'Raw data'!$A$3:$L$1417,10,FALSE())</f>
        <v>44.1</v>
      </c>
      <c r="P957" s="0" t="n">
        <f aca="false">VLOOKUP($H957,'Raw data'!$M$3:$N$1243,2,FALSE())</f>
        <v>46.41</v>
      </c>
    </row>
    <row r="958" customFormat="false" ht="12.75" hidden="false" customHeight="false" outlineLevel="0" collapsed="false">
      <c r="A958" s="96" t="n">
        <v>36830</v>
      </c>
      <c r="B958" s="0" t="n">
        <v>66.82</v>
      </c>
      <c r="E958" s="96" t="n">
        <f aca="false">CHOOSE(IF(WEEKDAY(E957+1,2)=6,1,IF(WEEKDAY(E957+1,2)=7,2,3)),IF(ISNUMBER(MATCH(E957+3,$Q$3:$Q$56,0)),E957+4,E957+3),IF(ISNUMBER(MATCH(E957+2,$Q$3:$Q$56,0)),E957+3,E957+2),IF(ISNUMBER(MATCH(E957+1,$Q$3:$Q$56,0)),E957+2,E957+1))</f>
        <v>37098</v>
      </c>
      <c r="F958" s="0" t="n">
        <f aca="false">VLOOKUP(E958,$A$3:$B$1257,2,FALSE())</f>
        <v>45.23</v>
      </c>
      <c r="H958" s="96" t="n">
        <f aca="true">OFFSET($E$3,IF(ISNUMBER(VLOOKUP(OFFSET($E$3,MATCH(H957,$E$3:$E$1028,0),0),$E$3:$F$1067,2,FALSE())),MATCH(H957,$E$3:$E$1028,0),MATCH(H957,$E$3:$E$1028,0)+1),0)</f>
        <v>37117</v>
      </c>
      <c r="I958" s="0" t="n">
        <f aca="false">VLOOKUP(H958,$A$3:$B$1257,2,FALSE())</f>
        <v>40.96</v>
      </c>
      <c r="J958" s="0" t="n">
        <f aca="false">VLOOKUP(H958,'Raw data'!$A$3:$L$1417,5,FALSE())</f>
        <v>29.62</v>
      </c>
      <c r="K958" s="0" t="n">
        <f aca="false">VLOOKUP($H958,'Raw data'!$A$3:$L$1417,10,FALSE())</f>
        <v>37.48</v>
      </c>
      <c r="L958" s="0" t="n">
        <f aca="false">VLOOKUP($H958,'Raw data'!$A$3:$L$1417,3,FALSE())</f>
        <v>49.5</v>
      </c>
      <c r="M958" s="0" t="n">
        <f aca="false">VLOOKUP($H958,'Raw data'!$A$3:$L$1417,4,FALSE())</f>
        <v>41.65</v>
      </c>
      <c r="N958" s="0" t="n">
        <f aca="false">VLOOKUP($H958,'Raw data'!$A$3:$L$1417,2,FALSE())</f>
        <v>53.05</v>
      </c>
      <c r="O958" s="0" t="n">
        <f aca="false">VLOOKUP($H958,'Raw data'!$A$3:$L$1417,10,FALSE())</f>
        <v>37.48</v>
      </c>
      <c r="P958" s="0" t="n">
        <f aca="false">VLOOKUP($H958,'Raw data'!$M$3:$N$1243,2,FALSE())</f>
        <v>39.16</v>
      </c>
    </row>
    <row r="959" customFormat="false" ht="12.75" hidden="false" customHeight="false" outlineLevel="0" collapsed="false">
      <c r="A959" s="96" t="n">
        <v>36831</v>
      </c>
      <c r="B959" s="0" t="n">
        <v>67.74</v>
      </c>
      <c r="E959" s="96" t="n">
        <f aca="false">CHOOSE(IF(WEEKDAY(E958+1,2)=6,1,IF(WEEKDAY(E958+1,2)=7,2,3)),IF(ISNUMBER(MATCH(E958+3,$Q$3:$Q$56,0)),E958+4,E958+3),IF(ISNUMBER(MATCH(E958+2,$Q$3:$Q$56,0)),E958+3,E958+2),IF(ISNUMBER(MATCH(E958+1,$Q$3:$Q$56,0)),E958+2,E958+1))</f>
        <v>37099</v>
      </c>
      <c r="F959" s="0" t="n">
        <f aca="false">VLOOKUP(E959,$A$3:$B$1257,2,FALSE())</f>
        <v>45.82</v>
      </c>
      <c r="H959" s="96" t="n">
        <f aca="true">OFFSET($E$3,IF(ISNUMBER(VLOOKUP(OFFSET($E$3,MATCH(H958,$E$3:$E$1028,0),0),$E$3:$F$1067,2,FALSE())),MATCH(H958,$E$3:$E$1028,0),MATCH(H958,$E$3:$E$1028,0)+1),0)</f>
        <v>37118</v>
      </c>
      <c r="I959" s="0" t="n">
        <f aca="false">VLOOKUP(H959,$A$3:$B$1257,2,FALSE())</f>
        <v>48.67</v>
      </c>
      <c r="J959" s="0" t="n">
        <f aca="false">VLOOKUP(H959,'Raw data'!$A$3:$L$1417,5,FALSE())</f>
        <v>30.92</v>
      </c>
      <c r="K959" s="0" t="n">
        <f aca="false">VLOOKUP($H959,'Raw data'!$A$3:$L$1417,10,FALSE())</f>
        <v>36.43</v>
      </c>
      <c r="L959" s="0" t="n">
        <f aca="false">VLOOKUP($H959,'Raw data'!$A$3:$L$1417,3,FALSE())</f>
        <v>51.13</v>
      </c>
      <c r="M959" s="0" t="n">
        <f aca="false">VLOOKUP($H959,'Raw data'!$A$3:$L$1417,4,FALSE())</f>
        <v>41.34</v>
      </c>
      <c r="N959" s="0" t="n">
        <f aca="false">VLOOKUP($H959,'Raw data'!$A$3:$L$1417,2,FALSE())</f>
        <v>51.52</v>
      </c>
      <c r="O959" s="0" t="n">
        <f aca="false">VLOOKUP($H959,'Raw data'!$A$3:$L$1417,10,FALSE())</f>
        <v>36.43</v>
      </c>
      <c r="P959" s="0" t="n">
        <f aca="false">VLOOKUP($H959,'Raw data'!$M$3:$N$1243,2,FALSE())</f>
        <v>38.82</v>
      </c>
    </row>
    <row r="960" customFormat="false" ht="12.75" hidden="false" customHeight="false" outlineLevel="0" collapsed="false">
      <c r="A960" s="96" t="n">
        <v>36832</v>
      </c>
      <c r="B960" s="0" t="n">
        <v>57.91</v>
      </c>
      <c r="E960" s="96" t="n">
        <f aca="false">CHOOSE(IF(WEEKDAY(E959+1,2)=6,1,IF(WEEKDAY(E959+1,2)=7,2,3)),IF(ISNUMBER(MATCH(E959+3,$Q$3:$Q$56,0)),E959+4,E959+3),IF(ISNUMBER(MATCH(E959+2,$Q$3:$Q$56,0)),E959+3,E959+2),IF(ISNUMBER(MATCH(E959+1,$Q$3:$Q$56,0)),E959+2,E959+1))</f>
        <v>37102</v>
      </c>
      <c r="F960" s="0" t="n">
        <f aca="false">VLOOKUP(E960,$A$3:$B$1257,2,FALSE())</f>
        <v>44.97</v>
      </c>
      <c r="H960" s="96" t="n">
        <f aca="true">OFFSET($E$3,IF(ISNUMBER(VLOOKUP(OFFSET($E$3,MATCH(H959,$E$3:$E$1028,0),0),$E$3:$F$1067,2,FALSE())),MATCH(H959,$E$3:$E$1028,0),MATCH(H959,$E$3:$E$1028,0)+1),0)</f>
        <v>37119</v>
      </c>
      <c r="I960" s="0" t="n">
        <f aca="false">VLOOKUP(H960,$A$3:$B$1257,2,FALSE())</f>
        <v>45.66</v>
      </c>
      <c r="J960" s="0" t="n">
        <f aca="false">VLOOKUP(H960,'Raw data'!$A$3:$L$1417,5,FALSE())</f>
        <v>30.11</v>
      </c>
      <c r="K960" s="0" t="n">
        <f aca="false">VLOOKUP($H960,'Raw data'!$A$3:$L$1417,10,FALSE())</f>
        <v>37.06</v>
      </c>
      <c r="L960" s="0" t="n">
        <f aca="false">VLOOKUP($H960,'Raw data'!$A$3:$L$1417,3,FALSE())</f>
        <v>54.58</v>
      </c>
      <c r="M960" s="0" t="n">
        <f aca="false">VLOOKUP($H960,'Raw data'!$A$3:$L$1417,4,FALSE())</f>
        <v>45.56</v>
      </c>
      <c r="N960" s="0" t="n">
        <f aca="false">VLOOKUP($H960,'Raw data'!$A$3:$L$1417,2,FALSE())</f>
        <v>57</v>
      </c>
      <c r="O960" s="0" t="n">
        <f aca="false">VLOOKUP($H960,'Raw data'!$A$3:$L$1417,10,FALSE())</f>
        <v>37.06</v>
      </c>
      <c r="P960" s="0" t="n">
        <f aca="false">VLOOKUP($H960,'Raw data'!$M$3:$N$1243,2,FALSE())</f>
        <v>39.84</v>
      </c>
    </row>
    <row r="961" customFormat="false" ht="12.75" hidden="false" customHeight="false" outlineLevel="0" collapsed="false">
      <c r="A961" s="96" t="n">
        <v>36833</v>
      </c>
      <c r="B961" s="0" t="n">
        <v>57.5</v>
      </c>
      <c r="E961" s="96" t="n">
        <f aca="false">CHOOSE(IF(WEEKDAY(E960+1,2)=6,1,IF(WEEKDAY(E960+1,2)=7,2,3)),IF(ISNUMBER(MATCH(E960+3,$Q$3:$Q$56,0)),E960+4,E960+3),IF(ISNUMBER(MATCH(E960+2,$Q$3:$Q$56,0)),E960+3,E960+2),IF(ISNUMBER(MATCH(E960+1,$Q$3:$Q$56,0)),E960+2,E960+1))</f>
        <v>37103</v>
      </c>
      <c r="F961" s="0" t="n">
        <f aca="false">VLOOKUP(E961,$A$3:$B$1257,2,FALSE())</f>
        <v>41.14</v>
      </c>
      <c r="H961" s="96" t="n">
        <f aca="true">OFFSET($E$3,IF(ISNUMBER(VLOOKUP(OFFSET($E$3,MATCH(H960,$E$3:$E$1028,0),0),$E$3:$F$1067,2,FALSE())),MATCH(H960,$E$3:$E$1028,0),MATCH(H960,$E$3:$E$1028,0)+1),0)</f>
        <v>37120</v>
      </c>
      <c r="I961" s="0" t="n">
        <f aca="false">VLOOKUP(H961,$A$3:$B$1257,2,FALSE())</f>
        <v>47.37</v>
      </c>
      <c r="J961" s="0" t="n">
        <f aca="false">VLOOKUP(H961,'Raw data'!$A$3:$L$1417,5,FALSE())</f>
        <v>25.68</v>
      </c>
      <c r="K961" s="0" t="n">
        <f aca="false">VLOOKUP($H961,'Raw data'!$A$3:$L$1417,10,FALSE())</f>
        <v>39.4</v>
      </c>
      <c r="L961" s="0" t="n">
        <f aca="false">VLOOKUP($H961,'Raw data'!$A$3:$L$1417,3,FALSE())</f>
        <v>52.81</v>
      </c>
      <c r="M961" s="0" t="n">
        <f aca="false">VLOOKUP($H961,'Raw data'!$A$3:$L$1417,4,FALSE())</f>
        <v>43.52</v>
      </c>
      <c r="N961" s="0" t="n">
        <f aca="false">VLOOKUP($H961,'Raw data'!$A$3:$L$1417,2,FALSE())</f>
        <v>55.5</v>
      </c>
      <c r="O961" s="0" t="n">
        <f aca="false">VLOOKUP($H961,'Raw data'!$A$3:$L$1417,10,FALSE())</f>
        <v>39.4</v>
      </c>
      <c r="P961" s="0" t="n">
        <f aca="false">VLOOKUP($H961,'Raw data'!$M$3:$N$1243,2,FALSE())</f>
        <v>37.03</v>
      </c>
    </row>
    <row r="962" customFormat="false" ht="12.75" hidden="false" customHeight="false" outlineLevel="0" collapsed="false">
      <c r="A962" s="96" t="n">
        <v>36836</v>
      </c>
      <c r="B962" s="0" t="n">
        <v>60.98</v>
      </c>
      <c r="E962" s="96" t="n">
        <f aca="false">CHOOSE(IF(WEEKDAY(E961+1,2)=6,1,IF(WEEKDAY(E961+1,2)=7,2,3)),IF(ISNUMBER(MATCH(E961+3,$Q$3:$Q$56,0)),E961+4,E961+3),IF(ISNUMBER(MATCH(E961+2,$Q$3:$Q$56,0)),E961+3,E961+2),IF(ISNUMBER(MATCH(E961+1,$Q$3:$Q$56,0)),E961+2,E961+1))</f>
        <v>37104</v>
      </c>
      <c r="F962" s="0" t="n">
        <f aca="false">VLOOKUP(E962,$A$3:$B$1257,2,FALSE())</f>
        <v>50.81</v>
      </c>
      <c r="H962" s="96" t="n">
        <f aca="true">OFFSET($E$3,IF(ISNUMBER(VLOOKUP(OFFSET($E$3,MATCH(H961,$E$3:$E$1028,0),0),$E$3:$F$1067,2,FALSE())),MATCH(H961,$E$3:$E$1028,0),MATCH(H961,$E$3:$E$1028,0)+1),0)</f>
        <v>37123</v>
      </c>
      <c r="I962" s="0" t="n">
        <f aca="false">VLOOKUP(H962,$A$3:$B$1257,2,FALSE())</f>
        <v>47.03</v>
      </c>
      <c r="J962" s="0" t="n">
        <f aca="false">VLOOKUP(H962,'Raw data'!$A$3:$L$1417,5,FALSE())</f>
        <v>30.54</v>
      </c>
      <c r="K962" s="0" t="n">
        <f aca="false">VLOOKUP($H962,'Raw data'!$A$3:$L$1417,10,FALSE())</f>
        <v>42.52</v>
      </c>
      <c r="L962" s="0" t="n">
        <f aca="false">VLOOKUP($H962,'Raw data'!$A$3:$L$1417,3,FALSE())</f>
        <v>53.14</v>
      </c>
      <c r="M962" s="0" t="n">
        <f aca="false">VLOOKUP($H962,'Raw data'!$A$3:$L$1417,4,FALSE())</f>
        <v>42.27</v>
      </c>
      <c r="N962" s="0" t="n">
        <f aca="false">VLOOKUP($H962,'Raw data'!$A$3:$L$1417,2,FALSE())</f>
        <v>54</v>
      </c>
      <c r="O962" s="0" t="n">
        <f aca="false">VLOOKUP($H962,'Raw data'!$A$3:$L$1417,10,FALSE())</f>
        <v>42.52</v>
      </c>
      <c r="P962" s="0" t="n">
        <f aca="false">VLOOKUP($H962,'Raw data'!$M$3:$N$1243,2,FALSE())</f>
        <v>39.75</v>
      </c>
    </row>
    <row r="963" customFormat="false" ht="12.75" hidden="false" customHeight="false" outlineLevel="0" collapsed="false">
      <c r="A963" s="96" t="n">
        <v>36837</v>
      </c>
      <c r="B963" s="0" t="n">
        <v>56.5</v>
      </c>
      <c r="E963" s="96" t="n">
        <f aca="false">CHOOSE(IF(WEEKDAY(E962+1,2)=6,1,IF(WEEKDAY(E962+1,2)=7,2,3)),IF(ISNUMBER(MATCH(E962+3,$Q$3:$Q$56,0)),E962+4,E962+3),IF(ISNUMBER(MATCH(E962+2,$Q$3:$Q$56,0)),E962+3,E962+2),IF(ISNUMBER(MATCH(E962+1,$Q$3:$Q$56,0)),E962+2,E962+1))</f>
        <v>37105</v>
      </c>
      <c r="F963" s="0" t="n">
        <f aca="false">VLOOKUP(E963,$A$3:$B$1257,2,FALSE())</f>
        <v>93.24</v>
      </c>
      <c r="H963" s="96" t="n">
        <f aca="true">OFFSET($E$3,IF(ISNUMBER(VLOOKUP(OFFSET($E$3,MATCH(H962,$E$3:$E$1028,0),0),$E$3:$F$1067,2,FALSE())),MATCH(H962,$E$3:$E$1028,0),MATCH(H962,$E$3:$E$1028,0)+1),0)</f>
        <v>37124</v>
      </c>
      <c r="I963" s="0" t="n">
        <f aca="false">VLOOKUP(H963,$A$3:$B$1257,2,FALSE())</f>
        <v>46.51</v>
      </c>
      <c r="J963" s="0" t="n">
        <f aca="false">VLOOKUP(H963,'Raw data'!$A$3:$L$1417,5,FALSE())</f>
        <v>29.61</v>
      </c>
      <c r="K963" s="0" t="n">
        <f aca="false">VLOOKUP($H963,'Raw data'!$A$3:$L$1417,10,FALSE())</f>
        <v>41.41</v>
      </c>
      <c r="L963" s="0" t="n">
        <f aca="false">VLOOKUP($H963,'Raw data'!$A$3:$L$1417,3,FALSE())</f>
        <v>52.69</v>
      </c>
      <c r="M963" s="0" t="n">
        <f aca="false">VLOOKUP($H963,'Raw data'!$A$3:$L$1417,4,FALSE())</f>
        <v>44.58</v>
      </c>
      <c r="N963" s="0" t="n">
        <f aca="false">VLOOKUP($H963,'Raw data'!$A$3:$L$1417,2,FALSE())</f>
        <v>54</v>
      </c>
      <c r="O963" s="0" t="n">
        <f aca="false">VLOOKUP($H963,'Raw data'!$A$3:$L$1417,10,FALSE())</f>
        <v>41.41</v>
      </c>
      <c r="P963" s="0" t="n">
        <f aca="false">VLOOKUP($H963,'Raw data'!$M$3:$N$1243,2,FALSE())</f>
        <v>38.81</v>
      </c>
    </row>
    <row r="964" customFormat="false" ht="12.75" hidden="false" customHeight="false" outlineLevel="0" collapsed="false">
      <c r="A964" s="96" t="n">
        <v>36838</v>
      </c>
      <c r="B964" s="0" t="n">
        <v>55</v>
      </c>
      <c r="E964" s="96" t="n">
        <f aca="false">CHOOSE(IF(WEEKDAY(E963+1,2)=6,1,IF(WEEKDAY(E963+1,2)=7,2,3)),IF(ISNUMBER(MATCH(E963+3,$Q$3:$Q$56,0)),E963+4,E963+3),IF(ISNUMBER(MATCH(E963+2,$Q$3:$Q$56,0)),E963+3,E963+2),IF(ISNUMBER(MATCH(E963+1,$Q$3:$Q$56,0)),E963+2,E963+1))</f>
        <v>37106</v>
      </c>
      <c r="F964" s="0" t="n">
        <f aca="false">VLOOKUP(E964,$A$3:$B$1257,2,FALSE())</f>
        <v>102.57</v>
      </c>
      <c r="H964" s="96" t="n">
        <f aca="true">OFFSET($E$3,IF(ISNUMBER(VLOOKUP(OFFSET($E$3,MATCH(H963,$E$3:$E$1028,0),0),$E$3:$F$1067,2,FALSE())),MATCH(H963,$E$3:$E$1028,0),MATCH(H963,$E$3:$E$1028,0)+1),0)</f>
        <v>37125</v>
      </c>
      <c r="I964" s="0" t="n">
        <f aca="false">VLOOKUP(H964,$A$3:$B$1257,2,FALSE())</f>
        <v>46.54</v>
      </c>
      <c r="J964" s="0" t="n">
        <f aca="false">VLOOKUP(H964,'Raw data'!$A$3:$L$1417,5,FALSE())</f>
        <v>35.18</v>
      </c>
      <c r="K964" s="0" t="n">
        <f aca="false">VLOOKUP($H964,'Raw data'!$A$3:$L$1417,10,FALSE())</f>
        <v>44.21</v>
      </c>
      <c r="L964" s="0" t="n">
        <f aca="false">VLOOKUP($H964,'Raw data'!$A$3:$L$1417,3,FALSE())</f>
        <v>51.06</v>
      </c>
      <c r="M964" s="0" t="n">
        <f aca="false">VLOOKUP($H964,'Raw data'!$A$3:$L$1417,4,FALSE())</f>
        <v>42.17</v>
      </c>
      <c r="N964" s="0" t="n">
        <f aca="false">VLOOKUP($H964,'Raw data'!$A$3:$L$1417,2,FALSE())</f>
        <v>52.39</v>
      </c>
      <c r="O964" s="0" t="n">
        <f aca="false">VLOOKUP($H964,'Raw data'!$A$3:$L$1417,10,FALSE())</f>
        <v>44.21</v>
      </c>
      <c r="P964" s="0" t="n">
        <f aca="false">VLOOKUP($H964,'Raw data'!$M$3:$N$1243,2,FALSE())</f>
        <v>39.07</v>
      </c>
    </row>
    <row r="965" customFormat="false" ht="12.75" hidden="false" customHeight="false" outlineLevel="0" collapsed="false">
      <c r="A965" s="96" t="n">
        <v>36839</v>
      </c>
      <c r="B965" s="0" t="n">
        <v>55.23</v>
      </c>
      <c r="E965" s="96" t="n">
        <f aca="false">CHOOSE(IF(WEEKDAY(E964+1,2)=6,1,IF(WEEKDAY(E964+1,2)=7,2,3)),IF(ISNUMBER(MATCH(E964+3,$Q$3:$Q$56,0)),E964+4,E964+3),IF(ISNUMBER(MATCH(E964+2,$Q$3:$Q$56,0)),E964+3,E964+2),IF(ISNUMBER(MATCH(E964+1,$Q$3:$Q$56,0)),E964+2,E964+1))</f>
        <v>37109</v>
      </c>
      <c r="F965" s="0" t="n">
        <f aca="false">VLOOKUP(E965,$A$3:$B$1257,2,FALSE())</f>
        <v>75.39</v>
      </c>
      <c r="H965" s="96" t="n">
        <f aca="true">OFFSET($E$3,IF(ISNUMBER(VLOOKUP(OFFSET($E$3,MATCH(H964,$E$3:$E$1028,0),0),$E$3:$F$1067,2,FALSE())),MATCH(H964,$E$3:$E$1028,0),MATCH(H964,$E$3:$E$1028,0)+1),0)</f>
        <v>37126</v>
      </c>
      <c r="I965" s="0" t="n">
        <f aca="false">VLOOKUP(H965,$A$3:$B$1257,2,FALSE())</f>
        <v>46.3</v>
      </c>
      <c r="J965" s="0" t="n">
        <f aca="false">VLOOKUP(H965,'Raw data'!$A$3:$L$1417,5,FALSE())</f>
        <v>38.03</v>
      </c>
      <c r="K965" s="0" t="n">
        <f aca="false">VLOOKUP($H965,'Raw data'!$A$3:$L$1417,10,FALSE())</f>
        <v>44.35</v>
      </c>
      <c r="L965" s="0" t="n">
        <f aca="false">VLOOKUP($H965,'Raw data'!$A$3:$L$1417,3,FALSE())</f>
        <v>47.45</v>
      </c>
      <c r="M965" s="0" t="n">
        <f aca="false">VLOOKUP($H965,'Raw data'!$A$3:$L$1417,4,FALSE())</f>
        <v>38.97</v>
      </c>
      <c r="N965" s="0" t="n">
        <f aca="false">VLOOKUP($H965,'Raw data'!$A$3:$L$1417,2,FALSE())</f>
        <v>51.26</v>
      </c>
      <c r="O965" s="0" t="n">
        <f aca="false">VLOOKUP($H965,'Raw data'!$A$3:$L$1417,10,FALSE())</f>
        <v>44.35</v>
      </c>
      <c r="P965" s="0" t="n">
        <f aca="false">VLOOKUP($H965,'Raw data'!$M$3:$N$1243,2,FALSE())</f>
        <v>37.22</v>
      </c>
    </row>
    <row r="966" customFormat="false" ht="12.75" hidden="false" customHeight="false" outlineLevel="0" collapsed="false">
      <c r="A966" s="96" t="n">
        <v>36840</v>
      </c>
      <c r="B966" s="0" t="n">
        <v>54.32</v>
      </c>
      <c r="E966" s="96" t="n">
        <f aca="false">CHOOSE(IF(WEEKDAY(E965+1,2)=6,1,IF(WEEKDAY(E965+1,2)=7,2,3)),IF(ISNUMBER(MATCH(E965+3,$Q$3:$Q$56,0)),E965+4,E965+3),IF(ISNUMBER(MATCH(E965+2,$Q$3:$Q$56,0)),E965+3,E965+2),IF(ISNUMBER(MATCH(E965+1,$Q$3:$Q$56,0)),E965+2,E965+1))</f>
        <v>37110</v>
      </c>
      <c r="F966" s="0" t="n">
        <f aca="false">VLOOKUP(E966,$A$3:$B$1257,2,FALSE())</f>
        <v>289.89</v>
      </c>
      <c r="H966" s="96" t="n">
        <f aca="true">OFFSET($E$3,IF(ISNUMBER(VLOOKUP(OFFSET($E$3,MATCH(H965,$E$3:$E$1028,0),0),$E$3:$F$1067,2,FALSE())),MATCH(H965,$E$3:$E$1028,0),MATCH(H965,$E$3:$E$1028,0)+1),0)</f>
        <v>37127</v>
      </c>
      <c r="I966" s="0" t="n">
        <f aca="false">VLOOKUP(H966,$A$3:$B$1257,2,FALSE())</f>
        <v>44.54</v>
      </c>
      <c r="J966" s="0" t="n">
        <f aca="false">VLOOKUP(H966,'Raw data'!$A$3:$L$1417,5,FALSE())</f>
        <v>35.32</v>
      </c>
      <c r="K966" s="0" t="n">
        <f aca="false">VLOOKUP($H966,'Raw data'!$A$3:$L$1417,10,FALSE())</f>
        <v>42.34</v>
      </c>
      <c r="L966" s="0" t="n">
        <f aca="false">VLOOKUP($H966,'Raw data'!$A$3:$L$1417,3,FALSE())</f>
        <v>46.81</v>
      </c>
      <c r="M966" s="0" t="n">
        <f aca="false">VLOOKUP($H966,'Raw data'!$A$3:$L$1417,4,FALSE())</f>
        <v>41.02</v>
      </c>
      <c r="N966" s="0" t="n">
        <f aca="false">VLOOKUP($H966,'Raw data'!$A$3:$L$1417,2,FALSE())</f>
        <v>51.75</v>
      </c>
      <c r="O966" s="0" t="n">
        <f aca="false">VLOOKUP($H966,'Raw data'!$A$3:$L$1417,10,FALSE())</f>
        <v>42.34</v>
      </c>
      <c r="P966" s="0" t="n">
        <f aca="false">VLOOKUP($H966,'Raw data'!$M$3:$N$1243,2,FALSE())</f>
        <v>35.41</v>
      </c>
    </row>
    <row r="967" customFormat="false" ht="12.75" hidden="false" customHeight="false" outlineLevel="0" collapsed="false">
      <c r="A967" s="96" t="n">
        <v>36841</v>
      </c>
      <c r="B967" s="0" t="n">
        <v>55.89</v>
      </c>
      <c r="E967" s="96" t="n">
        <f aca="false">CHOOSE(IF(WEEKDAY(E966+1,2)=6,1,IF(WEEKDAY(E966+1,2)=7,2,3)),IF(ISNUMBER(MATCH(E966+3,$Q$3:$Q$56,0)),E966+4,E966+3),IF(ISNUMBER(MATCH(E966+2,$Q$3:$Q$56,0)),E966+3,E966+2),IF(ISNUMBER(MATCH(E966+1,$Q$3:$Q$56,0)),E966+2,E966+1))</f>
        <v>37111</v>
      </c>
      <c r="F967" s="0" t="n">
        <f aca="false">VLOOKUP(E967,$A$3:$B$1257,2,FALSE())</f>
        <v>291.62</v>
      </c>
      <c r="H967" s="96" t="n">
        <f aca="true">OFFSET($E$3,IF(ISNUMBER(VLOOKUP(OFFSET($E$3,MATCH(H966,$E$3:$E$1028,0),0),$E$3:$F$1067,2,FALSE())),MATCH(H966,$E$3:$E$1028,0),MATCH(H966,$E$3:$E$1028,0)+1),0)</f>
        <v>37130</v>
      </c>
      <c r="I967" s="0" t="n">
        <f aca="false">VLOOKUP(H967,$A$3:$B$1257,2,FALSE())</f>
        <v>48.42</v>
      </c>
      <c r="J967" s="0" t="n">
        <f aca="false">VLOOKUP(H967,'Raw data'!$A$3:$L$1417,5,FALSE())</f>
        <v>30.23</v>
      </c>
      <c r="K967" s="0" t="n">
        <f aca="false">VLOOKUP($H967,'Raw data'!$A$3:$L$1417,10,FALSE())</f>
        <v>39.99</v>
      </c>
      <c r="L967" s="0" t="n">
        <f aca="false">VLOOKUP($H967,'Raw data'!$A$3:$L$1417,3,FALSE())</f>
        <v>47.88</v>
      </c>
      <c r="M967" s="0" t="n">
        <f aca="false">VLOOKUP($H967,'Raw data'!$A$3:$L$1417,4,FALSE())</f>
        <v>41.37</v>
      </c>
      <c r="N967" s="0" t="n">
        <f aca="false">VLOOKUP($H967,'Raw data'!$A$3:$L$1417,2,FALSE())</f>
        <v>53</v>
      </c>
      <c r="O967" s="0" t="n">
        <f aca="false">VLOOKUP($H967,'Raw data'!$A$3:$L$1417,10,FALSE())</f>
        <v>39.99</v>
      </c>
      <c r="P967" s="0" t="n">
        <f aca="false">VLOOKUP($H967,'Raw data'!$M$3:$N$1243,2,FALSE())</f>
        <v>38.62</v>
      </c>
    </row>
    <row r="968" customFormat="false" ht="12.75" hidden="false" customHeight="false" outlineLevel="0" collapsed="false">
      <c r="A968" s="96" t="n">
        <v>36842</v>
      </c>
      <c r="B968" s="0" t="n">
        <v>55.89</v>
      </c>
      <c r="E968" s="96" t="n">
        <f aca="false">CHOOSE(IF(WEEKDAY(E967+1,2)=6,1,IF(WEEKDAY(E967+1,2)=7,2,3)),IF(ISNUMBER(MATCH(E967+3,$Q$3:$Q$56,0)),E967+4,E967+3),IF(ISNUMBER(MATCH(E967+2,$Q$3:$Q$56,0)),E967+3,E967+2),IF(ISNUMBER(MATCH(E967+1,$Q$3:$Q$56,0)),E967+2,E967+1))</f>
        <v>37112</v>
      </c>
      <c r="F968" s="0" t="n">
        <f aca="false">VLOOKUP(E968,$A$3:$B$1257,2,FALSE())</f>
        <v>411.6</v>
      </c>
      <c r="H968" s="96" t="n">
        <f aca="true">OFFSET($E$3,IF(ISNUMBER(VLOOKUP(OFFSET($E$3,MATCH(H967,$E$3:$E$1028,0),0),$E$3:$F$1067,2,FALSE())),MATCH(H967,$E$3:$E$1028,0),MATCH(H967,$E$3:$E$1028,0)+1),0)</f>
        <v>37131</v>
      </c>
      <c r="I968" s="0" t="n">
        <f aca="false">VLOOKUP(H968,$A$3:$B$1257,2,FALSE())</f>
        <v>45.78</v>
      </c>
      <c r="J968" s="0" t="n">
        <f aca="false">VLOOKUP(H968,'Raw data'!$A$3:$L$1417,5,FALSE())</f>
        <v>30.03</v>
      </c>
      <c r="K968" s="0" t="n">
        <f aca="false">VLOOKUP($H968,'Raw data'!$A$3:$L$1417,10,FALSE())</f>
        <v>38.11</v>
      </c>
      <c r="L968" s="0" t="n">
        <f aca="false">VLOOKUP($H968,'Raw data'!$A$3:$L$1417,3,FALSE())</f>
        <v>50.58</v>
      </c>
      <c r="M968" s="0" t="n">
        <f aca="false">VLOOKUP($H968,'Raw data'!$A$3:$L$1417,4,FALSE())</f>
        <v>44.13</v>
      </c>
      <c r="N968" s="0" t="n">
        <f aca="false">VLOOKUP($H968,'Raw data'!$A$3:$L$1417,2,FALSE())</f>
        <v>55.75</v>
      </c>
      <c r="O968" s="0" t="n">
        <f aca="false">VLOOKUP($H968,'Raw data'!$A$3:$L$1417,10,FALSE())</f>
        <v>38.11</v>
      </c>
      <c r="P968" s="0" t="n">
        <f aca="false">VLOOKUP($H968,'Raw data'!$M$3:$N$1243,2,FALSE())</f>
        <v>38.2</v>
      </c>
    </row>
    <row r="969" customFormat="false" ht="12.75" hidden="false" customHeight="false" outlineLevel="0" collapsed="false">
      <c r="A969" s="96" t="n">
        <v>36843</v>
      </c>
      <c r="B969" s="0" t="n">
        <v>62.58</v>
      </c>
      <c r="E969" s="96" t="n">
        <f aca="false">CHOOSE(IF(WEEKDAY(E968+1,2)=6,1,IF(WEEKDAY(E968+1,2)=7,2,3)),IF(ISNUMBER(MATCH(E968+3,$Q$3:$Q$56,0)),E968+4,E968+3),IF(ISNUMBER(MATCH(E968+2,$Q$3:$Q$56,0)),E968+3,E968+2),IF(ISNUMBER(MATCH(E968+1,$Q$3:$Q$56,0)),E968+2,E968+1))</f>
        <v>37113</v>
      </c>
      <c r="F969" s="0" t="n">
        <f aca="false">VLOOKUP(E969,$A$3:$B$1257,2,FALSE())</f>
        <v>296.74</v>
      </c>
      <c r="H969" s="96" t="n">
        <f aca="true">OFFSET($E$3,IF(ISNUMBER(VLOOKUP(OFFSET($E$3,MATCH(H968,$E$3:$E$1028,0),0),$E$3:$F$1067,2,FALSE())),MATCH(H968,$E$3:$E$1028,0),MATCH(H968,$E$3:$E$1028,0)+1),0)</f>
        <v>37132</v>
      </c>
      <c r="I969" s="0" t="n">
        <f aca="false">VLOOKUP(H969,$A$3:$B$1257,2,FALSE())</f>
        <v>45.22</v>
      </c>
      <c r="J969" s="0" t="n">
        <f aca="false">VLOOKUP(H969,'Raw data'!$A$3:$L$1417,5,FALSE())</f>
        <v>33.89</v>
      </c>
      <c r="K969" s="0" t="n">
        <f aca="false">VLOOKUP($H969,'Raw data'!$A$3:$L$1417,10,FALSE())</f>
        <v>39.35</v>
      </c>
      <c r="L969" s="0" t="n">
        <f aca="false">VLOOKUP($H969,'Raw data'!$A$3:$L$1417,3,FALSE())</f>
        <v>46.05</v>
      </c>
      <c r="M969" s="0" t="n">
        <f aca="false">VLOOKUP($H969,'Raw data'!$A$3:$L$1417,4,FALSE())</f>
        <v>39.19</v>
      </c>
      <c r="N969" s="0" t="n">
        <f aca="false">VLOOKUP($H969,'Raw data'!$A$3:$L$1417,2,FALSE())</f>
        <v>50.16</v>
      </c>
      <c r="O969" s="0" t="n">
        <f aca="false">VLOOKUP($H969,'Raw data'!$A$3:$L$1417,10,FALSE())</f>
        <v>39.35</v>
      </c>
      <c r="P969" s="0" t="n">
        <f aca="false">VLOOKUP($H969,'Raw data'!$M$3:$N$1243,2,FALSE())</f>
        <v>38.73</v>
      </c>
    </row>
    <row r="970" customFormat="false" ht="12.75" hidden="false" customHeight="false" outlineLevel="0" collapsed="false">
      <c r="A970" s="96" t="n">
        <v>36844</v>
      </c>
      <c r="B970" s="0" t="n">
        <v>54.51</v>
      </c>
      <c r="E970" s="96" t="n">
        <f aca="false">CHOOSE(IF(WEEKDAY(E969+1,2)=6,1,IF(WEEKDAY(E969+1,2)=7,2,3)),IF(ISNUMBER(MATCH(E969+3,$Q$3:$Q$56,0)),E969+4,E969+3),IF(ISNUMBER(MATCH(E969+2,$Q$3:$Q$56,0)),E969+3,E969+2),IF(ISNUMBER(MATCH(E969+1,$Q$3:$Q$56,0)),E969+2,E969+1))</f>
        <v>37116</v>
      </c>
      <c r="F970" s="0" t="n">
        <f aca="false">VLOOKUP(E970,$A$3:$B$1257,2,FALSE())</f>
        <v>47.44</v>
      </c>
      <c r="H970" s="96" t="n">
        <f aca="true">OFFSET($E$3,IF(ISNUMBER(VLOOKUP(OFFSET($E$3,MATCH(H969,$E$3:$E$1028,0),0),$E$3:$F$1067,2,FALSE())),MATCH(H969,$E$3:$E$1028,0),MATCH(H969,$E$3:$E$1028,0)+1),0)</f>
        <v>37133</v>
      </c>
      <c r="I970" s="0" t="n">
        <f aca="false">VLOOKUP(H970,$A$3:$B$1257,2,FALSE())</f>
        <v>42.51</v>
      </c>
      <c r="J970" s="0" t="n">
        <f aca="false">VLOOKUP(H970,'Raw data'!$A$3:$L$1417,5,FALSE())</f>
        <v>35.2</v>
      </c>
      <c r="K970" s="0" t="n">
        <f aca="false">VLOOKUP($H970,'Raw data'!$A$3:$L$1417,10,FALSE())</f>
        <v>37.77</v>
      </c>
      <c r="L970" s="0" t="n">
        <f aca="false">VLOOKUP($H970,'Raw data'!$A$3:$L$1417,3,FALSE())</f>
        <v>42.31</v>
      </c>
      <c r="M970" s="0" t="n">
        <f aca="false">VLOOKUP($H970,'Raw data'!$A$3:$L$1417,4,FALSE())</f>
        <v>36.09</v>
      </c>
      <c r="N970" s="0" t="n">
        <f aca="false">VLOOKUP($H970,'Raw data'!$A$3:$L$1417,2,FALSE())</f>
        <v>48.09</v>
      </c>
      <c r="O970" s="0" t="n">
        <f aca="false">VLOOKUP($H970,'Raw data'!$A$3:$L$1417,10,FALSE())</f>
        <v>37.77</v>
      </c>
      <c r="P970" s="0" t="n">
        <f aca="false">VLOOKUP($H970,'Raw data'!$M$3:$N$1243,2,FALSE())</f>
        <v>38.37</v>
      </c>
    </row>
    <row r="971" customFormat="false" ht="12.75" hidden="false" customHeight="false" outlineLevel="0" collapsed="false">
      <c r="A971" s="96" t="n">
        <v>36845</v>
      </c>
      <c r="B971" s="0" t="n">
        <v>55.69</v>
      </c>
      <c r="E971" s="96" t="n">
        <f aca="false">CHOOSE(IF(WEEKDAY(E970+1,2)=6,1,IF(WEEKDAY(E970+1,2)=7,2,3)),IF(ISNUMBER(MATCH(E970+3,$Q$3:$Q$56,0)),E970+4,E970+3),IF(ISNUMBER(MATCH(E970+2,$Q$3:$Q$56,0)),E970+3,E970+2),IF(ISNUMBER(MATCH(E970+1,$Q$3:$Q$56,0)),E970+2,E970+1))</f>
        <v>37117</v>
      </c>
      <c r="F971" s="0" t="n">
        <f aca="false">VLOOKUP(E971,$A$3:$B$1257,2,FALSE())</f>
        <v>40.96</v>
      </c>
      <c r="H971" s="96" t="n">
        <f aca="true">OFFSET($E$3,IF(ISNUMBER(VLOOKUP(OFFSET($E$3,MATCH(H970,$E$3:$E$1028,0),0),$E$3:$F$1067,2,FALSE())),MATCH(H970,$E$3:$E$1028,0),MATCH(H970,$E$3:$E$1028,0)+1),0)</f>
        <v>37134</v>
      </c>
      <c r="I971" s="0" t="n">
        <f aca="false">VLOOKUP(H971,$A$3:$B$1257,2,FALSE())</f>
        <v>39.51</v>
      </c>
      <c r="J971" s="0" t="n">
        <f aca="false">VLOOKUP(H971,'Raw data'!$A$3:$L$1417,5,FALSE())</f>
        <v>29.72</v>
      </c>
      <c r="K971" s="0" t="n">
        <f aca="false">VLOOKUP($H971,'Raw data'!$A$3:$L$1417,10,FALSE())</f>
        <v>34.88</v>
      </c>
      <c r="L971" s="0" t="n">
        <f aca="false">VLOOKUP($H971,'Raw data'!$A$3:$L$1417,3,FALSE())</f>
        <v>44.17</v>
      </c>
      <c r="M971" s="0" t="n">
        <f aca="false">VLOOKUP($H971,'Raw data'!$A$3:$L$1417,4,FALSE())</f>
        <v>37.09</v>
      </c>
      <c r="N971" s="0" t="n">
        <f aca="false">VLOOKUP($H971,'Raw data'!$A$3:$L$1417,2,FALSE())</f>
        <v>47</v>
      </c>
      <c r="O971" s="0" t="n">
        <f aca="false">VLOOKUP($H971,'Raw data'!$A$3:$L$1417,10,FALSE())</f>
        <v>34.88</v>
      </c>
      <c r="P971" s="0" t="n">
        <f aca="false">VLOOKUP($H971,'Raw data'!$M$3:$N$1243,2,FALSE())</f>
        <v>38.75</v>
      </c>
    </row>
    <row r="972" customFormat="false" ht="12.75" hidden="false" customHeight="false" outlineLevel="0" collapsed="false">
      <c r="A972" s="96" t="n">
        <v>36846</v>
      </c>
      <c r="B972" s="0" t="n">
        <v>55.87</v>
      </c>
      <c r="E972" s="96" t="n">
        <f aca="false">CHOOSE(IF(WEEKDAY(E971+1,2)=6,1,IF(WEEKDAY(E971+1,2)=7,2,3)),IF(ISNUMBER(MATCH(E971+3,$Q$3:$Q$56,0)),E971+4,E971+3),IF(ISNUMBER(MATCH(E971+2,$Q$3:$Q$56,0)),E971+3,E971+2),IF(ISNUMBER(MATCH(E971+1,$Q$3:$Q$56,0)),E971+2,E971+1))</f>
        <v>37118</v>
      </c>
      <c r="F972" s="0" t="n">
        <f aca="false">VLOOKUP(E972,$A$3:$B$1257,2,FALSE())</f>
        <v>48.67</v>
      </c>
      <c r="H972" s="96" t="n">
        <f aca="true">OFFSET($E$3,IF(ISNUMBER(VLOOKUP(OFFSET($E$3,MATCH(H971,$E$3:$E$1028,0),0),$E$3:$F$1067,2,FALSE())),MATCH(H971,$E$3:$E$1028,0),MATCH(H971,$E$3:$E$1028,0)+1),0)</f>
        <v>37138</v>
      </c>
      <c r="I972" s="0" t="n">
        <f aca="false">VLOOKUP(H972,$A$3:$B$1257,2,FALSE())</f>
        <v>43.37</v>
      </c>
      <c r="J972" s="0" t="n">
        <f aca="false">VLOOKUP(H972,'Raw data'!$A$3:$L$1417,5,FALSE())</f>
        <v>27.51</v>
      </c>
      <c r="K972" s="0" t="n">
        <f aca="false">VLOOKUP($H972,'Raw data'!$A$3:$L$1417,10,FALSE())</f>
        <v>30.66</v>
      </c>
      <c r="L972" s="0" t="n">
        <f aca="false">VLOOKUP($H972,'Raw data'!$A$3:$L$1417,3,FALSE())</f>
        <v>43.75</v>
      </c>
      <c r="M972" s="0" t="n">
        <f aca="false">VLOOKUP($H972,'Raw data'!$A$3:$L$1417,4,FALSE())</f>
        <v>36.97</v>
      </c>
      <c r="N972" s="0" t="n">
        <f aca="false">VLOOKUP($H972,'Raw data'!$A$3:$L$1417,2,FALSE())</f>
        <v>47.94</v>
      </c>
      <c r="O972" s="0" t="n">
        <f aca="false">VLOOKUP($H972,'Raw data'!$A$3:$L$1417,10,FALSE())</f>
        <v>30.66</v>
      </c>
      <c r="P972" s="0" t="n">
        <f aca="false">VLOOKUP($H972,'Raw data'!$M$3:$N$1243,2,FALSE())</f>
        <v>37.03</v>
      </c>
    </row>
    <row r="973" customFormat="false" ht="12.75" hidden="false" customHeight="false" outlineLevel="0" collapsed="false">
      <c r="A973" s="96" t="n">
        <v>36847</v>
      </c>
      <c r="B973" s="0" t="n">
        <v>54.21</v>
      </c>
      <c r="E973" s="96" t="n">
        <f aca="false">CHOOSE(IF(WEEKDAY(E972+1,2)=6,1,IF(WEEKDAY(E972+1,2)=7,2,3)),IF(ISNUMBER(MATCH(E972+3,$Q$3:$Q$56,0)),E972+4,E972+3),IF(ISNUMBER(MATCH(E972+2,$Q$3:$Q$56,0)),E972+3,E972+2),IF(ISNUMBER(MATCH(E972+1,$Q$3:$Q$56,0)),E972+2,E972+1))</f>
        <v>37119</v>
      </c>
      <c r="F973" s="0" t="n">
        <f aca="false">VLOOKUP(E973,$A$3:$B$1257,2,FALSE())</f>
        <v>45.66</v>
      </c>
      <c r="H973" s="96" t="n">
        <f aca="true">OFFSET($E$3,IF(ISNUMBER(VLOOKUP(OFFSET($E$3,MATCH(H972,$E$3:$E$1028,0),0),$E$3:$F$1067,2,FALSE())),MATCH(H972,$E$3:$E$1028,0),MATCH(H972,$E$3:$E$1028,0)+1),0)</f>
        <v>37139</v>
      </c>
      <c r="I973" s="0" t="n">
        <f aca="false">VLOOKUP(H973,$A$3:$B$1257,2,FALSE())</f>
        <v>41.59</v>
      </c>
      <c r="J973" s="0" t="n">
        <f aca="false">VLOOKUP(H973,'Raw data'!$A$3:$L$1417,5,FALSE())</f>
        <v>24.58</v>
      </c>
      <c r="K973" s="0" t="n">
        <f aca="false">VLOOKUP($H973,'Raw data'!$A$3:$L$1417,10,FALSE())</f>
        <v>25.2</v>
      </c>
      <c r="L973" s="0" t="n">
        <f aca="false">VLOOKUP($H973,'Raw data'!$A$3:$L$1417,3,FALSE())</f>
        <v>42.22</v>
      </c>
      <c r="M973" s="0" t="n">
        <f aca="false">VLOOKUP($H973,'Raw data'!$A$3:$L$1417,4,FALSE())</f>
        <v>36.97</v>
      </c>
      <c r="N973" s="0" t="n">
        <f aca="false">VLOOKUP($H973,'Raw data'!$A$3:$L$1417,2,FALSE())</f>
        <v>43.9</v>
      </c>
      <c r="O973" s="0" t="n">
        <f aca="false">VLOOKUP($H973,'Raw data'!$A$3:$L$1417,10,FALSE())</f>
        <v>25.2</v>
      </c>
      <c r="P973" s="0" t="n">
        <f aca="false">VLOOKUP($H973,'Raw data'!$M$3:$N$1243,2,FALSE())</f>
        <v>31.55</v>
      </c>
    </row>
    <row r="974" customFormat="false" ht="12.75" hidden="false" customHeight="false" outlineLevel="0" collapsed="false">
      <c r="A974" s="96" t="n">
        <v>36850</v>
      </c>
      <c r="B974" s="0" t="n">
        <v>69.23</v>
      </c>
      <c r="E974" s="96" t="n">
        <f aca="false">CHOOSE(IF(WEEKDAY(E973+1,2)=6,1,IF(WEEKDAY(E973+1,2)=7,2,3)),IF(ISNUMBER(MATCH(E973+3,$Q$3:$Q$56,0)),E973+4,E973+3),IF(ISNUMBER(MATCH(E973+2,$Q$3:$Q$56,0)),E973+3,E973+2),IF(ISNUMBER(MATCH(E973+1,$Q$3:$Q$56,0)),E973+2,E973+1))</f>
        <v>37120</v>
      </c>
      <c r="F974" s="0" t="n">
        <f aca="false">VLOOKUP(E974,$A$3:$B$1257,2,FALSE())</f>
        <v>47.37</v>
      </c>
      <c r="H974" s="96" t="n">
        <f aca="true">OFFSET($E$3,IF(ISNUMBER(VLOOKUP(OFFSET($E$3,MATCH(H973,$E$3:$E$1028,0),0),$E$3:$F$1067,2,FALSE())),MATCH(H973,$E$3:$E$1028,0),MATCH(H973,$E$3:$E$1028,0)+1),0)</f>
        <v>37140</v>
      </c>
      <c r="I974" s="0" t="n">
        <f aca="false">VLOOKUP(H974,$A$3:$B$1257,2,FALSE())</f>
        <v>40.13</v>
      </c>
      <c r="J974" s="0" t="n">
        <f aca="false">VLOOKUP(H974,'Raw data'!$A$3:$L$1417,5,FALSE())</f>
        <v>25.79</v>
      </c>
      <c r="K974" s="0" t="n">
        <f aca="false">VLOOKUP($H974,'Raw data'!$A$3:$L$1417,10,FALSE())</f>
        <v>27.16</v>
      </c>
      <c r="L974" s="0" t="n">
        <f aca="false">VLOOKUP($H974,'Raw data'!$A$3:$L$1417,3,FALSE())</f>
        <v>39.91</v>
      </c>
      <c r="M974" s="0" t="n">
        <f aca="false">VLOOKUP($H974,'Raw data'!$A$3:$L$1417,4,FALSE())</f>
        <v>35.99</v>
      </c>
      <c r="N974" s="0" t="n">
        <f aca="false">VLOOKUP($H974,'Raw data'!$A$3:$L$1417,2,FALSE())</f>
        <v>41.77</v>
      </c>
      <c r="O974" s="0" t="n">
        <f aca="false">VLOOKUP($H974,'Raw data'!$A$3:$L$1417,10,FALSE())</f>
        <v>27.16</v>
      </c>
      <c r="P974" s="0" t="n">
        <f aca="false">VLOOKUP($H974,'Raw data'!$M$3:$N$1243,2,FALSE())</f>
        <v>32.68</v>
      </c>
    </row>
    <row r="975" customFormat="false" ht="12.75" hidden="false" customHeight="false" outlineLevel="0" collapsed="false">
      <c r="A975" s="96" t="n">
        <v>36851</v>
      </c>
      <c r="B975" s="0" t="n">
        <v>66.17</v>
      </c>
      <c r="E975" s="96" t="n">
        <f aca="false">CHOOSE(IF(WEEKDAY(E974+1,2)=6,1,IF(WEEKDAY(E974+1,2)=7,2,3)),IF(ISNUMBER(MATCH(E974+3,$Q$3:$Q$56,0)),E974+4,E974+3),IF(ISNUMBER(MATCH(E974+2,$Q$3:$Q$56,0)),E974+3,E974+2),IF(ISNUMBER(MATCH(E974+1,$Q$3:$Q$56,0)),E974+2,E974+1))</f>
        <v>37123</v>
      </c>
      <c r="F975" s="0" t="n">
        <f aca="false">VLOOKUP(E975,$A$3:$B$1257,2,FALSE())</f>
        <v>47.03</v>
      </c>
      <c r="H975" s="96" t="n">
        <f aca="true">OFFSET($E$3,IF(ISNUMBER(VLOOKUP(OFFSET($E$3,MATCH(H974,$E$3:$E$1028,0),0),$E$3:$F$1067,2,FALSE())),MATCH(H974,$E$3:$E$1028,0),MATCH(H974,$E$3:$E$1028,0)+1),0)</f>
        <v>37141</v>
      </c>
      <c r="I975" s="0" t="n">
        <f aca="false">VLOOKUP(H975,$A$3:$B$1257,2,FALSE())</f>
        <v>43.87</v>
      </c>
      <c r="J975" s="0" t="n">
        <f aca="false">VLOOKUP(H975,'Raw data'!$A$3:$L$1417,5,FALSE())</f>
        <v>26.45</v>
      </c>
      <c r="K975" s="0" t="n">
        <f aca="false">VLOOKUP($H975,'Raw data'!$A$3:$L$1417,10,FALSE())</f>
        <v>29.71</v>
      </c>
      <c r="L975" s="0" t="n">
        <f aca="false">VLOOKUP($H975,'Raw data'!$A$3:$L$1417,3,FALSE())</f>
        <v>41.03</v>
      </c>
      <c r="M975" s="0" t="n">
        <f aca="false">VLOOKUP($H975,'Raw data'!$A$3:$L$1417,4,FALSE())</f>
        <v>36.5</v>
      </c>
      <c r="N975" s="0" t="n">
        <f aca="false">VLOOKUP($H975,'Raw data'!$A$3:$L$1417,2,FALSE())</f>
        <v>46.39</v>
      </c>
      <c r="O975" s="0" t="n">
        <f aca="false">VLOOKUP($H975,'Raw data'!$A$3:$L$1417,10,FALSE())</f>
        <v>29.71</v>
      </c>
      <c r="P975" s="0" t="n">
        <f aca="false">VLOOKUP($H975,'Raw data'!$M$3:$N$1243,2,FALSE())</f>
        <v>33.15</v>
      </c>
    </row>
    <row r="976" customFormat="false" ht="12.75" hidden="false" customHeight="false" outlineLevel="0" collapsed="false">
      <c r="A976" s="96" t="n">
        <v>36852</v>
      </c>
      <c r="B976" s="0" t="n">
        <v>60.14</v>
      </c>
      <c r="E976" s="96" t="n">
        <f aca="false">CHOOSE(IF(WEEKDAY(E975+1,2)=6,1,IF(WEEKDAY(E975+1,2)=7,2,3)),IF(ISNUMBER(MATCH(E975+3,$Q$3:$Q$56,0)),E975+4,E975+3),IF(ISNUMBER(MATCH(E975+2,$Q$3:$Q$56,0)),E975+3,E975+2),IF(ISNUMBER(MATCH(E975+1,$Q$3:$Q$56,0)),E975+2,E975+1))</f>
        <v>37124</v>
      </c>
      <c r="F976" s="0" t="n">
        <f aca="false">VLOOKUP(E976,$A$3:$B$1257,2,FALSE())</f>
        <v>46.51</v>
      </c>
      <c r="H976" s="96" t="n">
        <f aca="true">OFFSET($E$3,IF(ISNUMBER(VLOOKUP(OFFSET($E$3,MATCH(H975,$E$3:$E$1028,0),0),$E$3:$F$1067,2,FALSE())),MATCH(H975,$E$3:$E$1028,0),MATCH(H975,$E$3:$E$1028,0)+1),0)</f>
        <v>37144</v>
      </c>
      <c r="I976" s="0" t="n">
        <f aca="false">VLOOKUP(H976,$A$3:$B$1257,2,FALSE())</f>
        <v>44.82</v>
      </c>
      <c r="J976" s="0" t="n">
        <f aca="false">VLOOKUP(H976,'Raw data'!$A$3:$L$1417,5,FALSE())</f>
        <v>23.42</v>
      </c>
      <c r="K976" s="0" t="n">
        <f aca="false">VLOOKUP($H976,'Raw data'!$A$3:$L$1417,10,FALSE())</f>
        <v>27.75</v>
      </c>
      <c r="L976" s="0" t="n">
        <f aca="false">VLOOKUP($H976,'Raw data'!$A$3:$L$1417,3,FALSE())</f>
        <v>42.98</v>
      </c>
      <c r="M976" s="0" t="n">
        <f aca="false">VLOOKUP($H976,'Raw data'!$A$3:$L$1417,4,FALSE())</f>
        <v>38.27</v>
      </c>
      <c r="N976" s="0" t="n">
        <f aca="false">VLOOKUP($H976,'Raw data'!$A$3:$L$1417,2,FALSE())</f>
        <v>47.75</v>
      </c>
      <c r="O976" s="0" t="n">
        <f aca="false">VLOOKUP($H976,'Raw data'!$A$3:$L$1417,10,FALSE())</f>
        <v>27.75</v>
      </c>
      <c r="P976" s="0" t="n">
        <f aca="false">VLOOKUP($H976,'Raw data'!$M$3:$N$1243,2,FALSE())</f>
        <v>34.34</v>
      </c>
    </row>
    <row r="977" customFormat="false" ht="12.75" hidden="false" customHeight="false" outlineLevel="0" collapsed="false">
      <c r="A977" s="96" t="n">
        <v>36853</v>
      </c>
      <c r="B977" s="0" t="n">
        <v>54.88</v>
      </c>
      <c r="E977" s="96" t="n">
        <f aca="false">CHOOSE(IF(WEEKDAY(E976+1,2)=6,1,IF(WEEKDAY(E976+1,2)=7,2,3)),IF(ISNUMBER(MATCH(E976+3,$Q$3:$Q$56,0)),E976+4,E976+3),IF(ISNUMBER(MATCH(E976+2,$Q$3:$Q$56,0)),E976+3,E976+2),IF(ISNUMBER(MATCH(E976+1,$Q$3:$Q$56,0)),E976+2,E976+1))</f>
        <v>37125</v>
      </c>
      <c r="F977" s="0" t="n">
        <f aca="false">VLOOKUP(E977,$A$3:$B$1257,2,FALSE())</f>
        <v>46.54</v>
      </c>
      <c r="H977" s="96" t="n">
        <f aca="true">OFFSET($E$3,IF(ISNUMBER(VLOOKUP(OFFSET($E$3,MATCH(H976,$E$3:$E$1028,0),0),$E$3:$F$1067,2,FALSE())),MATCH(H976,$E$3:$E$1028,0),MATCH(H976,$E$3:$E$1028,0)+1),0)</f>
        <v>37145</v>
      </c>
      <c r="I977" s="0" t="n">
        <f aca="false">VLOOKUP(H977,$A$3:$B$1257,2,FALSE())</f>
        <v>45.05</v>
      </c>
      <c r="J977" s="0" t="n">
        <f aca="false">VLOOKUP(H977,'Raw data'!$A$3:$L$1417,5,FALSE())</f>
        <v>22.02</v>
      </c>
      <c r="K977" s="0" t="n">
        <f aca="false">VLOOKUP($H977,'Raw data'!$A$3:$L$1417,10,FALSE())</f>
        <v>27.75</v>
      </c>
      <c r="L977" s="0" t="n">
        <f aca="false">VLOOKUP($H977,'Raw data'!$A$3:$L$1417,3,FALSE())</f>
        <v>43.04</v>
      </c>
      <c r="M977" s="0" t="n">
        <f aca="false">VLOOKUP($H977,'Raw data'!$A$3:$L$1417,4,FALSE())</f>
        <v>38.83</v>
      </c>
      <c r="N977" s="0" t="n">
        <f aca="false">VLOOKUP($H977,'Raw data'!$A$3:$L$1417,2,FALSE())</f>
        <v>45.25</v>
      </c>
      <c r="O977" s="0" t="n">
        <f aca="false">VLOOKUP($H977,'Raw data'!$A$3:$L$1417,10,FALSE())</f>
        <v>27.75</v>
      </c>
      <c r="P977" s="0" t="n">
        <f aca="false">VLOOKUP($H977,'Raw data'!$M$3:$N$1243,2,FALSE())</f>
        <v>33.31</v>
      </c>
    </row>
    <row r="978" customFormat="false" ht="12.75" hidden="false" customHeight="false" outlineLevel="0" collapsed="false">
      <c r="A978" s="96" t="n">
        <v>36854</v>
      </c>
      <c r="B978" s="0" t="n">
        <v>55</v>
      </c>
      <c r="E978" s="96" t="n">
        <f aca="false">CHOOSE(IF(WEEKDAY(E977+1,2)=6,1,IF(WEEKDAY(E977+1,2)=7,2,3)),IF(ISNUMBER(MATCH(E977+3,$Q$3:$Q$56,0)),E977+4,E977+3),IF(ISNUMBER(MATCH(E977+2,$Q$3:$Q$56,0)),E977+3,E977+2),IF(ISNUMBER(MATCH(E977+1,$Q$3:$Q$56,0)),E977+2,E977+1))</f>
        <v>37126</v>
      </c>
      <c r="F978" s="0" t="n">
        <f aca="false">VLOOKUP(E978,$A$3:$B$1257,2,FALSE())</f>
        <v>46.3</v>
      </c>
      <c r="H978" s="96" t="n">
        <f aca="true">OFFSET($E$3,IF(ISNUMBER(VLOOKUP(OFFSET($E$3,MATCH(H977,$E$3:$E$1028,0),0),$E$3:$F$1067,2,FALSE())),MATCH(H977,$E$3:$E$1028,0),MATCH(H977,$E$3:$E$1028,0)+1),0)</f>
        <v>37146</v>
      </c>
      <c r="I978" s="0" t="n">
        <f aca="false">VLOOKUP(H978,$A$3:$B$1257,2,FALSE())</f>
        <v>37.79</v>
      </c>
      <c r="J978" s="0" t="n">
        <f aca="false">VLOOKUP(H978,'Raw data'!$A$3:$L$1417,5,FALSE())</f>
        <v>21.78</v>
      </c>
      <c r="K978" s="0" t="n">
        <f aca="false">VLOOKUP($H978,'Raw data'!$A$3:$L$1417,10,FALSE())</f>
        <v>28.71</v>
      </c>
      <c r="L978" s="0" t="e">
        <f aca="false">VLOOKUP($H978,'Raw data'!$A$3:$L$1417,3,FALSE())</f>
        <v>#N/A</v>
      </c>
      <c r="M978" s="0" t="e">
        <f aca="false">VLOOKUP($H978,'Raw data'!$A$3:$L$1417,4,FALSE())</f>
        <v>#N/A</v>
      </c>
      <c r="N978" s="0" t="e">
        <f aca="false">VLOOKUP($H978,'Raw data'!$A$3:$L$1417,2,FALSE())</f>
        <v>#N/A</v>
      </c>
      <c r="O978" s="0" t="n">
        <f aca="false">VLOOKUP($H978,'Raw data'!$A$3:$L$1417,10,FALSE())</f>
        <v>28.71</v>
      </c>
      <c r="P978" s="0" t="n">
        <f aca="false">VLOOKUP($H978,'Raw data'!$M$3:$N$1243,2,FALSE())</f>
        <v>28.34</v>
      </c>
    </row>
    <row r="979" customFormat="false" ht="12.75" hidden="false" customHeight="false" outlineLevel="0" collapsed="false">
      <c r="A979" s="96" t="n">
        <v>36857</v>
      </c>
      <c r="B979" s="0" t="n">
        <v>58.75</v>
      </c>
      <c r="E979" s="96" t="n">
        <f aca="false">CHOOSE(IF(WEEKDAY(E978+1,2)=6,1,IF(WEEKDAY(E978+1,2)=7,2,3)),IF(ISNUMBER(MATCH(E978+3,$Q$3:$Q$56,0)),E978+4,E978+3),IF(ISNUMBER(MATCH(E978+2,$Q$3:$Q$56,0)),E978+3,E978+2),IF(ISNUMBER(MATCH(E978+1,$Q$3:$Q$56,0)),E978+2,E978+1))</f>
        <v>37127</v>
      </c>
      <c r="F979" s="0" t="n">
        <f aca="false">VLOOKUP(E979,$A$3:$B$1257,2,FALSE())</f>
        <v>44.54</v>
      </c>
      <c r="H979" s="96" t="n">
        <f aca="true">OFFSET($E$3,IF(ISNUMBER(VLOOKUP(OFFSET($E$3,MATCH(H978,$E$3:$E$1028,0),0),$E$3:$F$1067,2,FALSE())),MATCH(H978,$E$3:$E$1028,0),MATCH(H978,$E$3:$E$1028,0)+1),0)</f>
        <v>37147</v>
      </c>
      <c r="I979" s="0" t="n">
        <f aca="false">VLOOKUP(H979,$A$3:$B$1257,2,FALSE())</f>
        <v>39.14</v>
      </c>
      <c r="J979" s="0" t="n">
        <f aca="false">VLOOKUP(H979,'Raw data'!$A$3:$L$1417,5,FALSE())</f>
        <v>21.87</v>
      </c>
      <c r="K979" s="0" t="n">
        <f aca="false">VLOOKUP($H979,'Raw data'!$A$3:$L$1417,10,FALSE())</f>
        <v>29.35</v>
      </c>
      <c r="L979" s="0" t="n">
        <f aca="false">VLOOKUP($H979,'Raw data'!$A$3:$L$1417,3,FALSE())</f>
        <v>39.5</v>
      </c>
      <c r="M979" s="0" t="n">
        <f aca="false">VLOOKUP($H979,'Raw data'!$A$3:$L$1417,4,FALSE())</f>
        <v>35.63</v>
      </c>
      <c r="N979" s="0" t="n">
        <f aca="false">VLOOKUP($H979,'Raw data'!$A$3:$L$1417,2,FALSE())</f>
        <v>41.38</v>
      </c>
      <c r="O979" s="0" t="n">
        <f aca="false">VLOOKUP($H979,'Raw data'!$A$3:$L$1417,10,FALSE())</f>
        <v>29.35</v>
      </c>
      <c r="P979" s="0" t="n">
        <f aca="false">VLOOKUP($H979,'Raw data'!$M$3:$N$1243,2,FALSE())</f>
        <v>28.63</v>
      </c>
    </row>
    <row r="980" customFormat="false" ht="12.75" hidden="false" customHeight="false" outlineLevel="0" collapsed="false">
      <c r="A980" s="96" t="n">
        <v>36858</v>
      </c>
      <c r="B980" s="0" t="n">
        <v>56.25</v>
      </c>
      <c r="E980" s="96" t="n">
        <f aca="false">CHOOSE(IF(WEEKDAY(E979+1,2)=6,1,IF(WEEKDAY(E979+1,2)=7,2,3)),IF(ISNUMBER(MATCH(E979+3,$Q$3:$Q$56,0)),E979+4,E979+3),IF(ISNUMBER(MATCH(E979+2,$Q$3:$Q$56,0)),E979+3,E979+2),IF(ISNUMBER(MATCH(E979+1,$Q$3:$Q$56,0)),E979+2,E979+1))</f>
        <v>37130</v>
      </c>
      <c r="F980" s="0" t="n">
        <f aca="false">VLOOKUP(E980,$A$3:$B$1257,2,FALSE())</f>
        <v>48.42</v>
      </c>
      <c r="H980" s="96" t="n">
        <f aca="true">OFFSET($E$3,IF(ISNUMBER(VLOOKUP(OFFSET($E$3,MATCH(H979,$E$3:$E$1028,0),0),$E$3:$F$1067,2,FALSE())),MATCH(H979,$E$3:$E$1028,0),MATCH(H979,$E$3:$E$1028,0)+1),0)</f>
        <v>37148</v>
      </c>
      <c r="I980" s="0" t="n">
        <f aca="false">VLOOKUP(H980,$A$3:$B$1257,2,FALSE())</f>
        <v>38.88</v>
      </c>
      <c r="J980" s="0" t="n">
        <f aca="false">VLOOKUP(H980,'Raw data'!$A$3:$L$1417,5,FALSE())</f>
        <v>20.55</v>
      </c>
      <c r="K980" s="0" t="n">
        <f aca="false">VLOOKUP($H980,'Raw data'!$A$3:$L$1417,10,FALSE())</f>
        <v>28.43</v>
      </c>
      <c r="L980" s="0" t="n">
        <f aca="false">VLOOKUP($H980,'Raw data'!$A$3:$L$1417,3,FALSE())</f>
        <v>38.29</v>
      </c>
      <c r="M980" s="0" t="n">
        <f aca="false">VLOOKUP($H980,'Raw data'!$A$3:$L$1417,4,FALSE())</f>
        <v>33.71</v>
      </c>
      <c r="N980" s="0" t="e">
        <f aca="false">VLOOKUP($H980,'Raw data'!$A$3:$L$1417,2,FALSE())</f>
        <v>#N/A</v>
      </c>
      <c r="O980" s="0" t="n">
        <f aca="false">VLOOKUP($H980,'Raw data'!$A$3:$L$1417,10,FALSE())</f>
        <v>28.43</v>
      </c>
      <c r="P980" s="0" t="n">
        <f aca="false">VLOOKUP($H980,'Raw data'!$M$3:$N$1243,2,FALSE())</f>
        <v>26.02</v>
      </c>
    </row>
    <row r="981" customFormat="false" ht="12.75" hidden="false" customHeight="false" outlineLevel="0" collapsed="false">
      <c r="A981" s="96" t="n">
        <v>36859</v>
      </c>
      <c r="B981" s="0" t="n">
        <v>56.13</v>
      </c>
      <c r="E981" s="96" t="n">
        <f aca="false">CHOOSE(IF(WEEKDAY(E980+1,2)=6,1,IF(WEEKDAY(E980+1,2)=7,2,3)),IF(ISNUMBER(MATCH(E980+3,$Q$3:$Q$56,0)),E980+4,E980+3),IF(ISNUMBER(MATCH(E980+2,$Q$3:$Q$56,0)),E980+3,E980+2),IF(ISNUMBER(MATCH(E980+1,$Q$3:$Q$56,0)),E980+2,E980+1))</f>
        <v>37131</v>
      </c>
      <c r="F981" s="0" t="n">
        <f aca="false">VLOOKUP(E981,$A$3:$B$1257,2,FALSE())</f>
        <v>45.78</v>
      </c>
      <c r="H981" s="96" t="n">
        <f aca="true">OFFSET($E$3,IF(ISNUMBER(VLOOKUP(OFFSET($E$3,MATCH(H980,$E$3:$E$1028,0),0),$E$3:$F$1067,2,FALSE())),MATCH(H980,$E$3:$E$1028,0),MATCH(H980,$E$3:$E$1028,0)+1),0)</f>
        <v>37151</v>
      </c>
      <c r="I981" s="0" t="n">
        <f aca="false">VLOOKUP(H981,$A$3:$B$1257,2,FALSE())</f>
        <v>41.75</v>
      </c>
      <c r="J981" s="0" t="n">
        <f aca="false">VLOOKUP(H981,'Raw data'!$A$3:$L$1417,5,FALSE())</f>
        <v>20.78</v>
      </c>
      <c r="K981" s="0" t="n">
        <f aca="false">VLOOKUP($H981,'Raw data'!$A$3:$L$1417,10,FALSE())</f>
        <v>28.35</v>
      </c>
      <c r="L981" s="0" t="n">
        <f aca="false">VLOOKUP($H981,'Raw data'!$A$3:$L$1417,3,FALSE())</f>
        <v>38.89</v>
      </c>
      <c r="M981" s="0" t="n">
        <f aca="false">VLOOKUP($H981,'Raw data'!$A$3:$L$1417,4,FALSE())</f>
        <v>34</v>
      </c>
      <c r="N981" s="0" t="n">
        <f aca="false">VLOOKUP($H981,'Raw data'!$A$3:$L$1417,2,FALSE())</f>
        <v>39.38</v>
      </c>
      <c r="O981" s="0" t="n">
        <f aca="false">VLOOKUP($H981,'Raw data'!$A$3:$L$1417,10,FALSE())</f>
        <v>28.35</v>
      </c>
      <c r="P981" s="0" t="n">
        <f aca="false">VLOOKUP($H981,'Raw data'!$M$3:$N$1243,2,FALSE())</f>
        <v>28.26</v>
      </c>
    </row>
    <row r="982" customFormat="false" ht="12.75" hidden="false" customHeight="false" outlineLevel="0" collapsed="false">
      <c r="A982" s="96" t="n">
        <v>36860</v>
      </c>
      <c r="B982" s="0" t="n">
        <v>58.07</v>
      </c>
      <c r="E982" s="96" t="n">
        <f aca="false">CHOOSE(IF(WEEKDAY(E981+1,2)=6,1,IF(WEEKDAY(E981+1,2)=7,2,3)),IF(ISNUMBER(MATCH(E981+3,$Q$3:$Q$56,0)),E981+4,E981+3),IF(ISNUMBER(MATCH(E981+2,$Q$3:$Q$56,0)),E981+3,E981+2),IF(ISNUMBER(MATCH(E981+1,$Q$3:$Q$56,0)),E981+2,E981+1))</f>
        <v>37132</v>
      </c>
      <c r="F982" s="0" t="n">
        <f aca="false">VLOOKUP(E982,$A$3:$B$1257,2,FALSE())</f>
        <v>45.22</v>
      </c>
      <c r="H982" s="96" t="n">
        <f aca="true">OFFSET($E$3,IF(ISNUMBER(VLOOKUP(OFFSET($E$3,MATCH(H981,$E$3:$E$1028,0),0),$E$3:$F$1067,2,FALSE())),MATCH(H981,$E$3:$E$1028,0),MATCH(H981,$E$3:$E$1028,0)+1),0)</f>
        <v>37152</v>
      </c>
      <c r="I982" s="0" t="n">
        <f aca="false">VLOOKUP(H982,$A$3:$B$1257,2,FALSE())</f>
        <v>38.67</v>
      </c>
      <c r="J982" s="0" t="n">
        <f aca="false">VLOOKUP(H982,'Raw data'!$A$3:$L$1417,5,FALSE())</f>
        <v>20.16</v>
      </c>
      <c r="K982" s="0" t="n">
        <f aca="false">VLOOKUP($H982,'Raw data'!$A$3:$L$1417,10,FALSE())</f>
        <v>25.06</v>
      </c>
      <c r="L982" s="0" t="n">
        <f aca="false">VLOOKUP($H982,'Raw data'!$A$3:$L$1417,3,FALSE())</f>
        <v>37.34</v>
      </c>
      <c r="M982" s="0" t="n">
        <f aca="false">VLOOKUP($H982,'Raw data'!$A$3:$L$1417,4,FALSE())</f>
        <v>33</v>
      </c>
      <c r="N982" s="0" t="n">
        <f aca="false">VLOOKUP($H982,'Raw data'!$A$3:$L$1417,2,FALSE())</f>
        <v>37.75</v>
      </c>
      <c r="O982" s="0" t="n">
        <f aca="false">VLOOKUP($H982,'Raw data'!$A$3:$L$1417,10,FALSE())</f>
        <v>25.06</v>
      </c>
      <c r="P982" s="0" t="n">
        <f aca="false">VLOOKUP($H982,'Raw data'!$M$3:$N$1243,2,FALSE())</f>
        <v>27.08</v>
      </c>
    </row>
    <row r="983" customFormat="false" ht="12.75" hidden="false" customHeight="false" outlineLevel="0" collapsed="false">
      <c r="A983" s="96" t="n">
        <v>36861</v>
      </c>
      <c r="B983" s="0" t="n">
        <v>56.93</v>
      </c>
      <c r="E983" s="96" t="n">
        <f aca="false">CHOOSE(IF(WEEKDAY(E982+1,2)=6,1,IF(WEEKDAY(E982+1,2)=7,2,3)),IF(ISNUMBER(MATCH(E982+3,$Q$3:$Q$56,0)),E982+4,E982+3),IF(ISNUMBER(MATCH(E982+2,$Q$3:$Q$56,0)),E982+3,E982+2),IF(ISNUMBER(MATCH(E982+1,$Q$3:$Q$56,0)),E982+2,E982+1))</f>
        <v>37133</v>
      </c>
      <c r="F983" s="0" t="n">
        <f aca="false">VLOOKUP(E983,$A$3:$B$1257,2,FALSE())</f>
        <v>42.51</v>
      </c>
      <c r="H983" s="96" t="n">
        <f aca="true">OFFSET($E$3,IF(ISNUMBER(VLOOKUP(OFFSET($E$3,MATCH(H982,$E$3:$E$1028,0),0),$E$3:$F$1067,2,FALSE())),MATCH(H982,$E$3:$E$1028,0),MATCH(H982,$E$3:$E$1028,0)+1),0)</f>
        <v>37154</v>
      </c>
      <c r="I983" s="0" t="e">
        <f aca="false">VLOOKUP(H983,$A$3:$B$1257,2,FALSE())</f>
        <v>#N/A</v>
      </c>
      <c r="J983" s="0" t="n">
        <f aca="false">VLOOKUP(H983,'Raw data'!$A$3:$L$1417,5,FALSE())</f>
        <v>19.22</v>
      </c>
      <c r="K983" s="0" t="n">
        <f aca="false">VLOOKUP($H983,'Raw data'!$A$3:$L$1417,10,FALSE())</f>
        <v>24.65</v>
      </c>
      <c r="L983" s="0" t="n">
        <f aca="false">VLOOKUP($H983,'Raw data'!$A$3:$L$1417,3,FALSE())</f>
        <v>33.32</v>
      </c>
      <c r="M983" s="0" t="n">
        <f aca="false">VLOOKUP($H983,'Raw data'!$A$3:$L$1417,4,FALSE())</f>
        <v>29.44</v>
      </c>
      <c r="N983" s="0" t="n">
        <f aca="false">VLOOKUP($H983,'Raw data'!$A$3:$L$1417,2,FALSE())</f>
        <v>36.75</v>
      </c>
      <c r="O983" s="0" t="n">
        <f aca="false">VLOOKUP($H983,'Raw data'!$A$3:$L$1417,10,FALSE())</f>
        <v>24.65</v>
      </c>
      <c r="P983" s="0" t="n">
        <f aca="false">VLOOKUP($H983,'Raw data'!$M$3:$N$1243,2,FALSE())</f>
        <v>26.08</v>
      </c>
    </row>
    <row r="984" customFormat="false" ht="12.75" hidden="false" customHeight="false" outlineLevel="0" collapsed="false">
      <c r="A984" s="96" t="n">
        <v>36862</v>
      </c>
      <c r="B984" s="0" t="n">
        <v>58.55</v>
      </c>
      <c r="E984" s="96" t="n">
        <f aca="false">CHOOSE(IF(WEEKDAY(E983+1,2)=6,1,IF(WEEKDAY(E983+1,2)=7,2,3)),IF(ISNUMBER(MATCH(E983+3,$Q$3:$Q$56,0)),E983+4,E983+3),IF(ISNUMBER(MATCH(E983+2,$Q$3:$Q$56,0)),E983+3,E983+2),IF(ISNUMBER(MATCH(E983+1,$Q$3:$Q$56,0)),E983+2,E983+1))</f>
        <v>37134</v>
      </c>
      <c r="F984" s="0" t="n">
        <f aca="false">VLOOKUP(E984,$A$3:$B$1257,2,FALSE())</f>
        <v>39.51</v>
      </c>
      <c r="H984" s="96" t="n">
        <f aca="true">OFFSET($E$3,IF(ISNUMBER(VLOOKUP(OFFSET($E$3,MATCH(H983,$E$3:$E$1028,0),0),$E$3:$F$1067,2,FALSE())),MATCH(H983,$E$3:$E$1028,0),MATCH(H983,$E$3:$E$1028,0)+1),0)</f>
        <v>37158</v>
      </c>
      <c r="I984" s="0" t="e">
        <f aca="false">VLOOKUP(H984,$A$3:$B$1257,2,FALSE())</f>
        <v>#N/A</v>
      </c>
      <c r="J984" s="0" t="n">
        <f aca="false">VLOOKUP(H984,'Raw data'!$A$3:$L$1417,5,FALSE())</f>
        <v>19.19</v>
      </c>
      <c r="K984" s="0" t="n">
        <f aca="false">VLOOKUP($H984,'Raw data'!$A$3:$L$1417,10,FALSE())</f>
        <v>25.41</v>
      </c>
      <c r="L984" s="0" t="n">
        <f aca="false">VLOOKUP($H984,'Raw data'!$A$3:$L$1417,3,FALSE())</f>
        <v>34.69</v>
      </c>
      <c r="M984" s="0" t="n">
        <f aca="false">VLOOKUP($H984,'Raw data'!$A$3:$L$1417,4,FALSE())</f>
        <v>30.95</v>
      </c>
      <c r="N984" s="0" t="n">
        <f aca="false">VLOOKUP($H984,'Raw data'!$A$3:$L$1417,2,FALSE())</f>
        <v>38.33</v>
      </c>
      <c r="O984" s="0" t="n">
        <f aca="false">VLOOKUP($H984,'Raw data'!$A$3:$L$1417,10,FALSE())</f>
        <v>25.41</v>
      </c>
      <c r="P984" s="0" t="n">
        <f aca="false">VLOOKUP($H984,'Raw data'!$M$3:$N$1243,2,FALSE())</f>
        <v>26.98</v>
      </c>
    </row>
    <row r="985" customFormat="false" ht="12.75" hidden="false" customHeight="false" outlineLevel="0" collapsed="false">
      <c r="A985" s="96" t="n">
        <v>36863</v>
      </c>
      <c r="B985" s="0" t="n">
        <v>58.55</v>
      </c>
      <c r="E985" s="96" t="n">
        <f aca="false">CHOOSE(IF(WEEKDAY(E984+1,2)=6,1,IF(WEEKDAY(E984+1,2)=7,2,3)),IF(ISNUMBER(MATCH(E984+3,$Q$3:$Q$56,0)),E984+4,E984+3),IF(ISNUMBER(MATCH(E984+2,$Q$3:$Q$56,0)),E984+3,E984+2),IF(ISNUMBER(MATCH(E984+1,$Q$3:$Q$56,0)),E984+2,E984+1))</f>
        <v>37138</v>
      </c>
      <c r="F985" s="0" t="n">
        <f aca="false">VLOOKUP(E985,$A$3:$B$1257,2,FALSE())</f>
        <v>43.37</v>
      </c>
      <c r="H985" s="96" t="n">
        <f aca="true">OFFSET($E$3,IF(ISNUMBER(VLOOKUP(OFFSET($E$3,MATCH(H984,$E$3:$E$1028,0),0),$E$3:$F$1067,2,FALSE())),MATCH(H984,$E$3:$E$1028,0),MATCH(H984,$E$3:$E$1028,0)+1),0)</f>
        <v>37160</v>
      </c>
      <c r="I985" s="0" t="e">
        <f aca="false">VLOOKUP(H985,$A$3:$B$1257,2,FALSE())</f>
        <v>#N/A</v>
      </c>
      <c r="J985" s="0" t="n">
        <f aca="false">VLOOKUP(H985,'Raw data'!$A$3:$L$1417,5,FALSE())</f>
        <v>17.31</v>
      </c>
      <c r="K985" s="0" t="n">
        <f aca="false">VLOOKUP($H985,'Raw data'!$A$3:$L$1417,10,FALSE())</f>
        <v>23.17</v>
      </c>
      <c r="L985" s="0" t="n">
        <f aca="false">VLOOKUP($H985,'Raw data'!$A$3:$L$1417,3,FALSE())</f>
        <v>32.77</v>
      </c>
      <c r="M985" s="0" t="n">
        <f aca="false">VLOOKUP($H985,'Raw data'!$A$3:$L$1417,4,FALSE())</f>
        <v>29.24</v>
      </c>
      <c r="N985" s="0" t="n">
        <f aca="false">VLOOKUP($H985,'Raw data'!$A$3:$L$1417,2,FALSE())</f>
        <v>35.09</v>
      </c>
      <c r="O985" s="0" t="n">
        <f aca="false">VLOOKUP($H985,'Raw data'!$A$3:$L$1417,10,FALSE())</f>
        <v>23.17</v>
      </c>
      <c r="P985" s="0" t="n">
        <f aca="false">VLOOKUP($H985,'Raw data'!$M$3:$N$1243,2,FALSE())</f>
        <v>25.14</v>
      </c>
    </row>
    <row r="986" customFormat="false" ht="12.75" hidden="false" customHeight="false" outlineLevel="0" collapsed="false">
      <c r="A986" s="96" t="n">
        <v>36864</v>
      </c>
      <c r="B986" s="0" t="n">
        <v>62.42</v>
      </c>
      <c r="E986" s="96" t="n">
        <f aca="false">CHOOSE(IF(WEEKDAY(E985+1,2)=6,1,IF(WEEKDAY(E985+1,2)=7,2,3)),IF(ISNUMBER(MATCH(E985+3,$Q$3:$Q$56,0)),E985+4,E985+3),IF(ISNUMBER(MATCH(E985+2,$Q$3:$Q$56,0)),E985+3,E985+2),IF(ISNUMBER(MATCH(E985+1,$Q$3:$Q$56,0)),E985+2,E985+1))</f>
        <v>37139</v>
      </c>
      <c r="F986" s="0" t="n">
        <f aca="false">VLOOKUP(E986,$A$3:$B$1257,2,FALSE())</f>
        <v>41.59</v>
      </c>
      <c r="H986" s="96" t="n">
        <f aca="true">OFFSET($E$3,IF(ISNUMBER(VLOOKUP(OFFSET($E$3,MATCH(H985,$E$3:$E$1028,0),0),$E$3:$F$1067,2,FALSE())),MATCH(H985,$E$3:$E$1028,0),MATCH(H985,$E$3:$E$1028,0)+1),0)</f>
        <v>37162</v>
      </c>
      <c r="I986" s="0" t="e">
        <f aca="false">VLOOKUP(H986,$A$3:$B$1257,2,FALSE())</f>
        <v>#N/A</v>
      </c>
      <c r="J986" s="0" t="e">
        <f aca="false">VLOOKUP(H986,'Raw data'!$A$3:$L$1417,5,FALSE())</f>
        <v>#N/A</v>
      </c>
      <c r="K986" s="0" t="e">
        <f aca="false">VLOOKUP($H986,'Raw data'!$A$3:$L$1417,10,FALSE())</f>
        <v>#N/A</v>
      </c>
      <c r="L986" s="0" t="e">
        <f aca="false">VLOOKUP($H986,'Raw data'!$A$3:$L$1417,3,FALSE())</f>
        <v>#N/A</v>
      </c>
      <c r="M986" s="0" t="e">
        <f aca="false">VLOOKUP($H986,'Raw data'!$A$3:$L$1417,4,FALSE())</f>
        <v>#N/A</v>
      </c>
      <c r="N986" s="0" t="e">
        <f aca="false">VLOOKUP($H986,'Raw data'!$A$3:$L$1417,2,FALSE())</f>
        <v>#N/A</v>
      </c>
      <c r="O986" s="0" t="e">
        <f aca="false">VLOOKUP($H986,'Raw data'!$A$3:$L$1417,10,FALSE())</f>
        <v>#N/A</v>
      </c>
      <c r="P986" s="0" t="e">
        <f aca="false">VLOOKUP($H986,'Raw data'!$M$3:$N$1243,2,FALSE())</f>
        <v>#N/A</v>
      </c>
    </row>
    <row r="987" customFormat="false" ht="12.75" hidden="false" customHeight="false" outlineLevel="0" collapsed="false">
      <c r="A987" s="96" t="n">
        <v>36865</v>
      </c>
      <c r="B987" s="0" t="n">
        <v>67.14</v>
      </c>
      <c r="E987" s="96" t="n">
        <f aca="false">CHOOSE(IF(WEEKDAY(E986+1,2)=6,1,IF(WEEKDAY(E986+1,2)=7,2,3)),IF(ISNUMBER(MATCH(E986+3,$Q$3:$Q$56,0)),E986+4,E986+3),IF(ISNUMBER(MATCH(E986+2,$Q$3:$Q$56,0)),E986+3,E986+2),IF(ISNUMBER(MATCH(E986+1,$Q$3:$Q$56,0)),E986+2,E986+1))</f>
        <v>37140</v>
      </c>
      <c r="F987" s="0" t="n">
        <f aca="false">VLOOKUP(E987,$A$3:$B$1257,2,FALSE())</f>
        <v>40.13</v>
      </c>
      <c r="H987" s="96" t="n">
        <f aca="true">OFFSET($E$3,IF(ISNUMBER(VLOOKUP(OFFSET($E$3,MATCH(H986,$E$3:$E$1028,0),0),$E$3:$F$1067,2,FALSE())),MATCH(H986,$E$3:$E$1028,0),MATCH(H986,$E$3:$E$1028,0)+1),0)</f>
        <v>37166</v>
      </c>
      <c r="I987" s="0" t="e">
        <f aca="false">VLOOKUP(H987,$A$3:$B$1257,2,FALSE())</f>
        <v>#N/A</v>
      </c>
      <c r="J987" s="0" t="e">
        <f aca="false">VLOOKUP(H987,'Raw data'!$A$3:$L$1417,5,FALSE())</f>
        <v>#N/A</v>
      </c>
      <c r="K987" s="0" t="e">
        <f aca="false">VLOOKUP($H987,'Raw data'!$A$3:$L$1417,10,FALSE())</f>
        <v>#N/A</v>
      </c>
      <c r="L987" s="0" t="e">
        <f aca="false">VLOOKUP($H987,'Raw data'!$A$3:$L$1417,3,FALSE())</f>
        <v>#N/A</v>
      </c>
      <c r="M987" s="0" t="e">
        <f aca="false">VLOOKUP($H987,'Raw data'!$A$3:$L$1417,4,FALSE())</f>
        <v>#N/A</v>
      </c>
      <c r="N987" s="0" t="e">
        <f aca="false">VLOOKUP($H987,'Raw data'!$A$3:$L$1417,2,FALSE())</f>
        <v>#N/A</v>
      </c>
      <c r="O987" s="0" t="e">
        <f aca="false">VLOOKUP($H987,'Raw data'!$A$3:$L$1417,10,FALSE())</f>
        <v>#N/A</v>
      </c>
      <c r="P987" s="0" t="e">
        <f aca="false">VLOOKUP($H987,'Raw data'!$M$3:$N$1243,2,FALSE())</f>
        <v>#N/A</v>
      </c>
    </row>
    <row r="988" customFormat="false" ht="12.75" hidden="false" customHeight="false" outlineLevel="0" collapsed="false">
      <c r="A988" s="96" t="n">
        <v>36866</v>
      </c>
      <c r="B988" s="0" t="n">
        <v>74.24</v>
      </c>
      <c r="E988" s="96" t="n">
        <f aca="false">CHOOSE(IF(WEEKDAY(E987+1,2)=6,1,IF(WEEKDAY(E987+1,2)=7,2,3)),IF(ISNUMBER(MATCH(E987+3,$Q$3:$Q$56,0)),E987+4,E987+3),IF(ISNUMBER(MATCH(E987+2,$Q$3:$Q$56,0)),E987+3,E987+2),IF(ISNUMBER(MATCH(E987+1,$Q$3:$Q$56,0)),E987+2,E987+1))</f>
        <v>37141</v>
      </c>
      <c r="F988" s="0" t="n">
        <f aca="false">VLOOKUP(E988,$A$3:$B$1257,2,FALSE())</f>
        <v>43.87</v>
      </c>
      <c r="H988" s="96" t="n">
        <f aca="true">OFFSET($E$3,IF(ISNUMBER(VLOOKUP(OFFSET($E$3,MATCH(H987,$E$3:$E$1028,0),0),$E$3:$F$1067,2,FALSE())),MATCH(H987,$E$3:$E$1028,0),MATCH(H987,$E$3:$E$1028,0)+1),0)</f>
        <v>37168</v>
      </c>
      <c r="I988" s="0" t="e">
        <f aca="false">VLOOKUP(H988,$A$3:$B$1257,2,FALSE())</f>
        <v>#N/A</v>
      </c>
      <c r="J988" s="0" t="e">
        <f aca="false">VLOOKUP(H988,'Raw data'!$A$3:$L$1417,5,FALSE())</f>
        <v>#N/A</v>
      </c>
      <c r="K988" s="0" t="e">
        <f aca="false">VLOOKUP($H988,'Raw data'!$A$3:$L$1417,10,FALSE())</f>
        <v>#N/A</v>
      </c>
      <c r="L988" s="0" t="e">
        <f aca="false">VLOOKUP($H988,'Raw data'!$A$3:$L$1417,3,FALSE())</f>
        <v>#N/A</v>
      </c>
      <c r="M988" s="0" t="e">
        <f aca="false">VLOOKUP($H988,'Raw data'!$A$3:$L$1417,4,FALSE())</f>
        <v>#N/A</v>
      </c>
      <c r="N988" s="0" t="e">
        <f aca="false">VLOOKUP($H988,'Raw data'!$A$3:$L$1417,2,FALSE())</f>
        <v>#N/A</v>
      </c>
      <c r="O988" s="0" t="e">
        <f aca="false">VLOOKUP($H988,'Raw data'!$A$3:$L$1417,10,FALSE())</f>
        <v>#N/A</v>
      </c>
      <c r="P988" s="0" t="e">
        <f aca="false">VLOOKUP($H988,'Raw data'!$M$3:$N$1243,2,FALSE())</f>
        <v>#N/A</v>
      </c>
    </row>
    <row r="989" customFormat="false" ht="12.75" hidden="false" customHeight="false" outlineLevel="0" collapsed="false">
      <c r="A989" s="96" t="n">
        <v>36867</v>
      </c>
      <c r="B989" s="0" t="n">
        <v>136.34</v>
      </c>
      <c r="E989" s="96" t="n">
        <f aca="false">CHOOSE(IF(WEEKDAY(E988+1,2)=6,1,IF(WEEKDAY(E988+1,2)=7,2,3)),IF(ISNUMBER(MATCH(E988+3,$Q$3:$Q$56,0)),E988+4,E988+3),IF(ISNUMBER(MATCH(E988+2,$Q$3:$Q$56,0)),E988+3,E988+2),IF(ISNUMBER(MATCH(E988+1,$Q$3:$Q$56,0)),E988+2,E988+1))</f>
        <v>37144</v>
      </c>
      <c r="F989" s="0" t="n">
        <f aca="false">VLOOKUP(E989,$A$3:$B$1257,2,FALSE())</f>
        <v>44.82</v>
      </c>
      <c r="H989" s="96" t="n">
        <f aca="true">OFFSET($E$3,IF(ISNUMBER(VLOOKUP(OFFSET($E$3,MATCH(H988,$E$3:$E$1028,0),0),$E$3:$F$1067,2,FALSE())),MATCH(H988,$E$3:$E$1028,0),MATCH(H988,$E$3:$E$1028,0)+1),0)</f>
        <v>37172</v>
      </c>
      <c r="I989" s="0" t="e">
        <f aca="false">VLOOKUP(H989,$A$3:$B$1257,2,FALSE())</f>
        <v>#N/A</v>
      </c>
      <c r="J989" s="0" t="e">
        <f aca="false">VLOOKUP(H989,'Raw data'!$A$3:$L$1417,5,FALSE())</f>
        <v>#N/A</v>
      </c>
      <c r="K989" s="0" t="e">
        <f aca="false">VLOOKUP($H989,'Raw data'!$A$3:$L$1417,10,FALSE())</f>
        <v>#N/A</v>
      </c>
      <c r="L989" s="0" t="e">
        <f aca="false">VLOOKUP($H989,'Raw data'!$A$3:$L$1417,3,FALSE())</f>
        <v>#N/A</v>
      </c>
      <c r="M989" s="0" t="e">
        <f aca="false">VLOOKUP($H989,'Raw data'!$A$3:$L$1417,4,FALSE())</f>
        <v>#N/A</v>
      </c>
      <c r="N989" s="0" t="e">
        <f aca="false">VLOOKUP($H989,'Raw data'!$A$3:$L$1417,2,FALSE())</f>
        <v>#N/A</v>
      </c>
      <c r="O989" s="0" t="e">
        <f aca="false">VLOOKUP($H989,'Raw data'!$A$3:$L$1417,10,FALSE())</f>
        <v>#N/A</v>
      </c>
      <c r="P989" s="0" t="e">
        <f aca="false">VLOOKUP($H989,'Raw data'!$M$3:$N$1243,2,FALSE())</f>
        <v>#N/A</v>
      </c>
    </row>
    <row r="990" customFormat="false" ht="12.75" hidden="false" customHeight="false" outlineLevel="0" collapsed="false">
      <c r="A990" s="96" t="n">
        <v>36868</v>
      </c>
      <c r="B990" s="0" t="n">
        <v>83.05</v>
      </c>
      <c r="E990" s="96" t="n">
        <f aca="false">CHOOSE(IF(WEEKDAY(E989+1,2)=6,1,IF(WEEKDAY(E989+1,2)=7,2,3)),IF(ISNUMBER(MATCH(E989+3,$Q$3:$Q$56,0)),E989+4,E989+3),IF(ISNUMBER(MATCH(E989+2,$Q$3:$Q$56,0)),E989+3,E989+2),IF(ISNUMBER(MATCH(E989+1,$Q$3:$Q$56,0)),E989+2,E989+1))</f>
        <v>37145</v>
      </c>
      <c r="F990" s="0" t="n">
        <f aca="false">VLOOKUP(E990,$A$3:$B$1257,2,FALSE())</f>
        <v>45.05</v>
      </c>
      <c r="H990" s="96" t="n">
        <f aca="true">OFFSET($E$3,IF(ISNUMBER(VLOOKUP(OFFSET($E$3,MATCH(H989,$E$3:$E$1028,0),0),$E$3:$F$1067,2,FALSE())),MATCH(H989,$E$3:$E$1028,0),MATCH(H989,$E$3:$E$1028,0)+1),0)</f>
        <v>37174</v>
      </c>
      <c r="I990" s="0" t="e">
        <f aca="false">VLOOKUP(H990,$A$3:$B$1257,2,FALSE())</f>
        <v>#N/A</v>
      </c>
      <c r="J990" s="0" t="e">
        <f aca="false">VLOOKUP(H990,'Raw data'!$A$3:$L$1417,5,FALSE())</f>
        <v>#N/A</v>
      </c>
      <c r="K990" s="0" t="e">
        <f aca="false">VLOOKUP($H990,'Raw data'!$A$3:$L$1417,10,FALSE())</f>
        <v>#N/A</v>
      </c>
      <c r="L990" s="0" t="e">
        <f aca="false">VLOOKUP($H990,'Raw data'!$A$3:$L$1417,3,FALSE())</f>
        <v>#N/A</v>
      </c>
      <c r="M990" s="0" t="e">
        <f aca="false">VLOOKUP($H990,'Raw data'!$A$3:$L$1417,4,FALSE())</f>
        <v>#N/A</v>
      </c>
      <c r="N990" s="0" t="e">
        <f aca="false">VLOOKUP($H990,'Raw data'!$A$3:$L$1417,2,FALSE())</f>
        <v>#N/A</v>
      </c>
      <c r="O990" s="0" t="e">
        <f aca="false">VLOOKUP($H990,'Raw data'!$A$3:$L$1417,10,FALSE())</f>
        <v>#N/A</v>
      </c>
      <c r="P990" s="0" t="e">
        <f aca="false">VLOOKUP($H990,'Raw data'!$M$3:$N$1243,2,FALSE())</f>
        <v>#N/A</v>
      </c>
    </row>
    <row r="991" customFormat="false" ht="12.75" hidden="false" customHeight="false" outlineLevel="0" collapsed="false">
      <c r="A991" s="96" t="n">
        <v>36869</v>
      </c>
      <c r="B991" s="0" t="n">
        <v>73.75</v>
      </c>
      <c r="E991" s="96" t="n">
        <f aca="false">CHOOSE(IF(WEEKDAY(E990+1,2)=6,1,IF(WEEKDAY(E990+1,2)=7,2,3)),IF(ISNUMBER(MATCH(E990+3,$Q$3:$Q$56,0)),E990+4,E990+3),IF(ISNUMBER(MATCH(E990+2,$Q$3:$Q$56,0)),E990+3,E990+2),IF(ISNUMBER(MATCH(E990+1,$Q$3:$Q$56,0)),E990+2,E990+1))</f>
        <v>37146</v>
      </c>
      <c r="F991" s="0" t="n">
        <f aca="false">VLOOKUP(E991,$A$3:$B$1257,2,FALSE())</f>
        <v>37.79</v>
      </c>
      <c r="H991" s="96" t="n">
        <f aca="true">OFFSET($E$3,IF(ISNUMBER(VLOOKUP(OFFSET($E$3,MATCH(H990,$E$3:$E$1028,0),0),$E$3:$F$1067,2,FALSE())),MATCH(H990,$E$3:$E$1028,0),MATCH(H990,$E$3:$E$1028,0)+1),0)</f>
        <v>37176</v>
      </c>
      <c r="I991" s="0" t="e">
        <f aca="false">VLOOKUP(H991,$A$3:$B$1257,2,FALSE())</f>
        <v>#N/A</v>
      </c>
      <c r="J991" s="0" t="e">
        <f aca="false">VLOOKUP(H991,'Raw data'!$A$3:$L$1417,5,FALSE())</f>
        <v>#N/A</v>
      </c>
      <c r="K991" s="0" t="e">
        <f aca="false">VLOOKUP($H991,'Raw data'!$A$3:$L$1417,10,FALSE())</f>
        <v>#N/A</v>
      </c>
      <c r="L991" s="0" t="e">
        <f aca="false">VLOOKUP($H991,'Raw data'!$A$3:$L$1417,3,FALSE())</f>
        <v>#N/A</v>
      </c>
      <c r="M991" s="0" t="e">
        <f aca="false">VLOOKUP($H991,'Raw data'!$A$3:$L$1417,4,FALSE())</f>
        <v>#N/A</v>
      </c>
      <c r="N991" s="0" t="e">
        <f aca="false">VLOOKUP($H991,'Raw data'!$A$3:$L$1417,2,FALSE())</f>
        <v>#N/A</v>
      </c>
      <c r="O991" s="0" t="e">
        <f aca="false">VLOOKUP($H991,'Raw data'!$A$3:$L$1417,10,FALSE())</f>
        <v>#N/A</v>
      </c>
      <c r="P991" s="0" t="e">
        <f aca="false">VLOOKUP($H991,'Raw data'!$M$3:$N$1243,2,FALSE())</f>
        <v>#N/A</v>
      </c>
    </row>
    <row r="992" customFormat="false" ht="12.75" hidden="false" customHeight="false" outlineLevel="0" collapsed="false">
      <c r="A992" s="96" t="n">
        <v>36870</v>
      </c>
      <c r="B992" s="0" t="n">
        <v>73.75</v>
      </c>
      <c r="E992" s="96" t="n">
        <f aca="false">CHOOSE(IF(WEEKDAY(E991+1,2)=6,1,IF(WEEKDAY(E991+1,2)=7,2,3)),IF(ISNUMBER(MATCH(E991+3,$Q$3:$Q$56,0)),E991+4,E991+3),IF(ISNUMBER(MATCH(E991+2,$Q$3:$Q$56,0)),E991+3,E991+2),IF(ISNUMBER(MATCH(E991+1,$Q$3:$Q$56,0)),E991+2,E991+1))</f>
        <v>37147</v>
      </c>
      <c r="F992" s="0" t="n">
        <f aca="false">VLOOKUP(E992,$A$3:$B$1257,2,FALSE())</f>
        <v>39.14</v>
      </c>
      <c r="H992" s="96" t="n">
        <f aca="true">OFFSET($E$3,IF(ISNUMBER(VLOOKUP(OFFSET($E$3,MATCH(H991,$E$3:$E$1028,0),0),$E$3:$F$1067,2,FALSE())),MATCH(H991,$E$3:$E$1028,0),MATCH(H991,$E$3:$E$1028,0)+1),0)</f>
        <v>37180</v>
      </c>
      <c r="I992" s="0" t="e">
        <f aca="false">VLOOKUP(H992,$A$3:$B$1257,2,FALSE())</f>
        <v>#N/A</v>
      </c>
      <c r="J992" s="0" t="e">
        <f aca="false">VLOOKUP(H992,'Raw data'!$A$3:$L$1417,5,FALSE())</f>
        <v>#N/A</v>
      </c>
      <c r="K992" s="0" t="e">
        <f aca="false">VLOOKUP($H992,'Raw data'!$A$3:$L$1417,10,FALSE())</f>
        <v>#N/A</v>
      </c>
      <c r="L992" s="0" t="e">
        <f aca="false">VLOOKUP($H992,'Raw data'!$A$3:$L$1417,3,FALSE())</f>
        <v>#N/A</v>
      </c>
      <c r="M992" s="0" t="e">
        <f aca="false">VLOOKUP($H992,'Raw data'!$A$3:$L$1417,4,FALSE())</f>
        <v>#N/A</v>
      </c>
      <c r="N992" s="0" t="e">
        <f aca="false">VLOOKUP($H992,'Raw data'!$A$3:$L$1417,2,FALSE())</f>
        <v>#N/A</v>
      </c>
      <c r="O992" s="0" t="e">
        <f aca="false">VLOOKUP($H992,'Raw data'!$A$3:$L$1417,10,FALSE())</f>
        <v>#N/A</v>
      </c>
      <c r="P992" s="0" t="e">
        <f aca="false">VLOOKUP($H992,'Raw data'!$M$3:$N$1243,2,FALSE())</f>
        <v>#N/A</v>
      </c>
    </row>
    <row r="993" customFormat="false" ht="12.75" hidden="false" customHeight="false" outlineLevel="0" collapsed="false">
      <c r="A993" s="96" t="n">
        <v>36871</v>
      </c>
      <c r="B993" s="0" t="n">
        <v>74</v>
      </c>
      <c r="E993" s="96" t="n">
        <f aca="false">CHOOSE(IF(WEEKDAY(E992+1,2)=6,1,IF(WEEKDAY(E992+1,2)=7,2,3)),IF(ISNUMBER(MATCH(E992+3,$Q$3:$Q$56,0)),E992+4,E992+3),IF(ISNUMBER(MATCH(E992+2,$Q$3:$Q$56,0)),E992+3,E992+2),IF(ISNUMBER(MATCH(E992+1,$Q$3:$Q$56,0)),E992+2,E992+1))</f>
        <v>37148</v>
      </c>
      <c r="F993" s="0" t="n">
        <f aca="false">VLOOKUP(E993,$A$3:$B$1257,2,FALSE())</f>
        <v>38.88</v>
      </c>
      <c r="H993" s="96" t="n">
        <f aca="true">OFFSET($E$3,IF(ISNUMBER(VLOOKUP(OFFSET($E$3,MATCH(H992,$E$3:$E$1028,0),0),$E$3:$F$1067,2,FALSE())),MATCH(H992,$E$3:$E$1028,0),MATCH(H992,$E$3:$E$1028,0)+1),0)</f>
        <v>37182</v>
      </c>
      <c r="I993" s="0" t="e">
        <f aca="false">VLOOKUP(H993,$A$3:$B$1257,2,FALSE())</f>
        <v>#N/A</v>
      </c>
      <c r="J993" s="0" t="e">
        <f aca="false">VLOOKUP(H993,'Raw data'!$A$3:$L$1417,5,FALSE())</f>
        <v>#N/A</v>
      </c>
      <c r="K993" s="0" t="e">
        <f aca="false">VLOOKUP($H993,'Raw data'!$A$3:$L$1417,10,FALSE())</f>
        <v>#N/A</v>
      </c>
      <c r="L993" s="0" t="e">
        <f aca="false">VLOOKUP($H993,'Raw data'!$A$3:$L$1417,3,FALSE())</f>
        <v>#N/A</v>
      </c>
      <c r="M993" s="0" t="e">
        <f aca="false">VLOOKUP($H993,'Raw data'!$A$3:$L$1417,4,FALSE())</f>
        <v>#N/A</v>
      </c>
      <c r="N993" s="0" t="e">
        <f aca="false">VLOOKUP($H993,'Raw data'!$A$3:$L$1417,2,FALSE())</f>
        <v>#N/A</v>
      </c>
      <c r="O993" s="0" t="e">
        <f aca="false">VLOOKUP($H993,'Raw data'!$A$3:$L$1417,10,FALSE())</f>
        <v>#N/A</v>
      </c>
      <c r="P993" s="0" t="e">
        <f aca="false">VLOOKUP($H993,'Raw data'!$M$3:$N$1243,2,FALSE())</f>
        <v>#N/A</v>
      </c>
    </row>
    <row r="994" customFormat="false" ht="12.75" hidden="false" customHeight="false" outlineLevel="0" collapsed="false">
      <c r="A994" s="96" t="n">
        <v>36872</v>
      </c>
      <c r="B994" s="0" t="n">
        <v>94.31</v>
      </c>
      <c r="E994" s="96" t="n">
        <f aca="false">CHOOSE(IF(WEEKDAY(E993+1,2)=6,1,IF(WEEKDAY(E993+1,2)=7,2,3)),IF(ISNUMBER(MATCH(E993+3,$Q$3:$Q$56,0)),E993+4,E993+3),IF(ISNUMBER(MATCH(E993+2,$Q$3:$Q$56,0)),E993+3,E993+2),IF(ISNUMBER(MATCH(E993+1,$Q$3:$Q$56,0)),E993+2,E993+1))</f>
        <v>37151</v>
      </c>
      <c r="F994" s="0" t="n">
        <f aca="false">VLOOKUP(E994,$A$3:$B$1257,2,FALSE())</f>
        <v>41.75</v>
      </c>
      <c r="H994" s="96" t="n">
        <f aca="true">OFFSET($E$3,IF(ISNUMBER(VLOOKUP(OFFSET($E$3,MATCH(H993,$E$3:$E$1028,0),0),$E$3:$F$1067,2,FALSE())),MATCH(H993,$E$3:$E$1028,0),MATCH(H993,$E$3:$E$1028,0)+1),0)</f>
        <v>37186</v>
      </c>
      <c r="I994" s="0" t="e">
        <f aca="false">VLOOKUP(H994,$A$3:$B$1257,2,FALSE())</f>
        <v>#N/A</v>
      </c>
      <c r="J994" s="0" t="e">
        <f aca="false">VLOOKUP(H994,'Raw data'!$A$3:$L$1417,5,FALSE())</f>
        <v>#N/A</v>
      </c>
      <c r="K994" s="0" t="e">
        <f aca="false">VLOOKUP($H994,'Raw data'!$A$3:$L$1417,10,FALSE())</f>
        <v>#N/A</v>
      </c>
      <c r="L994" s="0" t="e">
        <f aca="false">VLOOKUP($H994,'Raw data'!$A$3:$L$1417,3,FALSE())</f>
        <v>#N/A</v>
      </c>
      <c r="M994" s="0" t="e">
        <f aca="false">VLOOKUP($H994,'Raw data'!$A$3:$L$1417,4,FALSE())</f>
        <v>#N/A</v>
      </c>
      <c r="N994" s="0" t="e">
        <f aca="false">VLOOKUP($H994,'Raw data'!$A$3:$L$1417,2,FALSE())</f>
        <v>#N/A</v>
      </c>
      <c r="O994" s="0" t="e">
        <f aca="false">VLOOKUP($H994,'Raw data'!$A$3:$L$1417,10,FALSE())</f>
        <v>#N/A</v>
      </c>
      <c r="P994" s="0" t="e">
        <f aca="false">VLOOKUP($H994,'Raw data'!$M$3:$N$1243,2,FALSE())</f>
        <v>#N/A</v>
      </c>
    </row>
    <row r="995" customFormat="false" ht="12.75" hidden="false" customHeight="false" outlineLevel="0" collapsed="false">
      <c r="A995" s="96" t="n">
        <v>36873</v>
      </c>
      <c r="B995" s="0" t="n">
        <v>92.5</v>
      </c>
      <c r="E995" s="96" t="n">
        <f aca="false">CHOOSE(IF(WEEKDAY(E994+1,2)=6,1,IF(WEEKDAY(E994+1,2)=7,2,3)),IF(ISNUMBER(MATCH(E994+3,$Q$3:$Q$56,0)),E994+4,E994+3),IF(ISNUMBER(MATCH(E994+2,$Q$3:$Q$56,0)),E994+3,E994+2),IF(ISNUMBER(MATCH(E994+1,$Q$3:$Q$56,0)),E994+2,E994+1))</f>
        <v>37152</v>
      </c>
      <c r="F995" s="0" t="n">
        <f aca="false">VLOOKUP(E995,$A$3:$B$1257,2,FALSE())</f>
        <v>38.67</v>
      </c>
      <c r="H995" s="96" t="n">
        <f aca="true">OFFSET($E$3,IF(ISNUMBER(VLOOKUP(OFFSET($E$3,MATCH(H994,$E$3:$E$1028,0),0),$E$3:$F$1067,2,FALSE())),MATCH(H994,$E$3:$E$1028,0),MATCH(H994,$E$3:$E$1028,0)+1),0)</f>
        <v>37188</v>
      </c>
      <c r="I995" s="0" t="e">
        <f aca="false">VLOOKUP(H995,$A$3:$B$1257,2,FALSE())</f>
        <v>#N/A</v>
      </c>
      <c r="J995" s="0" t="e">
        <f aca="false">VLOOKUP(H995,'Raw data'!$A$3:$L$1417,5,FALSE())</f>
        <v>#N/A</v>
      </c>
      <c r="K995" s="0" t="e">
        <f aca="false">VLOOKUP($H995,'Raw data'!$A$3:$L$1417,10,FALSE())</f>
        <v>#N/A</v>
      </c>
      <c r="L995" s="0" t="e">
        <f aca="false">VLOOKUP($H995,'Raw data'!$A$3:$L$1417,3,FALSE())</f>
        <v>#N/A</v>
      </c>
      <c r="M995" s="0" t="e">
        <f aca="false">VLOOKUP($H995,'Raw data'!$A$3:$L$1417,4,FALSE())</f>
        <v>#N/A</v>
      </c>
      <c r="N995" s="0" t="e">
        <f aca="false">VLOOKUP($H995,'Raw data'!$A$3:$L$1417,2,FALSE())</f>
        <v>#N/A</v>
      </c>
      <c r="O995" s="0" t="e">
        <f aca="false">VLOOKUP($H995,'Raw data'!$A$3:$L$1417,10,FALSE())</f>
        <v>#N/A</v>
      </c>
      <c r="P995" s="0" t="e">
        <f aca="false">VLOOKUP($H995,'Raw data'!$M$3:$N$1243,2,FALSE())</f>
        <v>#N/A</v>
      </c>
    </row>
    <row r="996" customFormat="false" ht="12.75" hidden="false" customHeight="false" outlineLevel="0" collapsed="false">
      <c r="A996" s="96" t="n">
        <v>36874</v>
      </c>
      <c r="B996" s="0" t="n">
        <v>100.58</v>
      </c>
      <c r="E996" s="96" t="n">
        <f aca="false">CHOOSE(IF(WEEKDAY(E995+1,2)=6,1,IF(WEEKDAY(E995+1,2)=7,2,3)),IF(ISNUMBER(MATCH(E995+3,$Q$3:$Q$56,0)),E995+4,E995+3),IF(ISNUMBER(MATCH(E995+2,$Q$3:$Q$56,0)),E995+3,E995+2),IF(ISNUMBER(MATCH(E995+1,$Q$3:$Q$56,0)),E995+2,E995+1))</f>
        <v>37153</v>
      </c>
      <c r="F996" s="0" t="e">
        <f aca="false">VLOOKUP(E996,$A$3:$B$1257,2,FALSE())</f>
        <v>#N/A</v>
      </c>
      <c r="H996" s="96" t="n">
        <f aca="true">OFFSET($E$3,IF(ISNUMBER(VLOOKUP(OFFSET($E$3,MATCH(H995,$E$3:$E$1028,0),0),$E$3:$F$1067,2,FALSE())),MATCH(H995,$E$3:$E$1028,0),MATCH(H995,$E$3:$E$1028,0)+1),0)</f>
        <v>37190</v>
      </c>
      <c r="I996" s="0" t="e">
        <f aca="false">VLOOKUP(H996,$A$3:$B$1257,2,FALSE())</f>
        <v>#N/A</v>
      </c>
      <c r="J996" s="0" t="e">
        <f aca="false">VLOOKUP(H996,'Raw data'!$A$3:$L$1417,5,FALSE())</f>
        <v>#N/A</v>
      </c>
      <c r="K996" s="0" t="e">
        <f aca="false">VLOOKUP($H996,'Raw data'!$A$3:$L$1417,10,FALSE())</f>
        <v>#N/A</v>
      </c>
      <c r="L996" s="0" t="e">
        <f aca="false">VLOOKUP($H996,'Raw data'!$A$3:$L$1417,3,FALSE())</f>
        <v>#N/A</v>
      </c>
      <c r="M996" s="0" t="e">
        <f aca="false">VLOOKUP($H996,'Raw data'!$A$3:$L$1417,4,FALSE())</f>
        <v>#N/A</v>
      </c>
      <c r="N996" s="0" t="e">
        <f aca="false">VLOOKUP($H996,'Raw data'!$A$3:$L$1417,2,FALSE())</f>
        <v>#N/A</v>
      </c>
      <c r="O996" s="0" t="e">
        <f aca="false">VLOOKUP($H996,'Raw data'!$A$3:$L$1417,10,FALSE())</f>
        <v>#N/A</v>
      </c>
      <c r="P996" s="0" t="e">
        <f aca="false">VLOOKUP($H996,'Raw data'!$M$3:$N$1243,2,FALSE())</f>
        <v>#N/A</v>
      </c>
    </row>
    <row r="997" customFormat="false" ht="12.75" hidden="false" customHeight="false" outlineLevel="0" collapsed="false">
      <c r="A997" s="96" t="n">
        <v>36875</v>
      </c>
      <c r="B997" s="0" t="n">
        <v>77.2</v>
      </c>
      <c r="E997" s="96" t="n">
        <f aca="false">CHOOSE(IF(WEEKDAY(E996+1,2)=6,1,IF(WEEKDAY(E996+1,2)=7,2,3)),IF(ISNUMBER(MATCH(E996+3,$Q$3:$Q$56,0)),E996+4,E996+3),IF(ISNUMBER(MATCH(E996+2,$Q$3:$Q$56,0)),E996+3,E996+2),IF(ISNUMBER(MATCH(E996+1,$Q$3:$Q$56,0)),E996+2,E996+1))</f>
        <v>37154</v>
      </c>
      <c r="F997" s="0" t="e">
        <f aca="false">VLOOKUP(E997,$A$3:$B$1257,2,FALSE())</f>
        <v>#N/A</v>
      </c>
      <c r="H997" s="96" t="n">
        <f aca="true">OFFSET($E$3,IF(ISNUMBER(VLOOKUP(OFFSET($E$3,MATCH(H996,$E$3:$E$1028,0),0),$E$3:$F$1067,2,FALSE())),MATCH(H996,$E$3:$E$1028,0),MATCH(H996,$E$3:$E$1028,0)+1),0)</f>
        <v>37194</v>
      </c>
      <c r="I997" s="0" t="e">
        <f aca="false">VLOOKUP(H997,$A$3:$B$1257,2,FALSE())</f>
        <v>#N/A</v>
      </c>
      <c r="J997" s="0" t="e">
        <f aca="false">VLOOKUP(H997,'Raw data'!$A$3:$L$1417,5,FALSE())</f>
        <v>#N/A</v>
      </c>
      <c r="K997" s="0" t="e">
        <f aca="false">VLOOKUP($H997,'Raw data'!$A$3:$L$1417,10,FALSE())</f>
        <v>#N/A</v>
      </c>
      <c r="L997" s="0" t="e">
        <f aca="false">VLOOKUP($H997,'Raw data'!$A$3:$L$1417,3,FALSE())</f>
        <v>#N/A</v>
      </c>
      <c r="M997" s="0" t="e">
        <f aca="false">VLOOKUP($H997,'Raw data'!$A$3:$L$1417,4,FALSE())</f>
        <v>#N/A</v>
      </c>
      <c r="N997" s="0" t="e">
        <f aca="false">VLOOKUP($H997,'Raw data'!$A$3:$L$1417,2,FALSE())</f>
        <v>#N/A</v>
      </c>
      <c r="O997" s="0" t="e">
        <f aca="false">VLOOKUP($H997,'Raw data'!$A$3:$L$1417,10,FALSE())</f>
        <v>#N/A</v>
      </c>
      <c r="P997" s="0" t="e">
        <f aca="false">VLOOKUP($H997,'Raw data'!$M$3:$N$1243,2,FALSE())</f>
        <v>#N/A</v>
      </c>
    </row>
    <row r="998" customFormat="false" ht="12.75" hidden="false" customHeight="false" outlineLevel="0" collapsed="false">
      <c r="A998" s="96" t="n">
        <v>36876</v>
      </c>
      <c r="B998" s="0" t="n">
        <v>72</v>
      </c>
      <c r="E998" s="96" t="n">
        <f aca="false">CHOOSE(IF(WEEKDAY(E997+1,2)=6,1,IF(WEEKDAY(E997+1,2)=7,2,3)),IF(ISNUMBER(MATCH(E997+3,$Q$3:$Q$56,0)),E997+4,E997+3),IF(ISNUMBER(MATCH(E997+2,$Q$3:$Q$56,0)),E997+3,E997+2),IF(ISNUMBER(MATCH(E997+1,$Q$3:$Q$56,0)),E997+2,E997+1))</f>
        <v>37155</v>
      </c>
      <c r="F998" s="0" t="e">
        <f aca="false">VLOOKUP(E998,$A$3:$B$1257,2,FALSE())</f>
        <v>#N/A</v>
      </c>
      <c r="H998" s="96" t="n">
        <f aca="true">OFFSET($E$3,IF(ISNUMBER(VLOOKUP(OFFSET($E$3,MATCH(H997,$E$3:$E$1028,0),0),$E$3:$F$1067,2,FALSE())),MATCH(H997,$E$3:$E$1028,0),MATCH(H997,$E$3:$E$1028,0)+1),0)</f>
        <v>37196</v>
      </c>
      <c r="I998" s="0" t="e">
        <f aca="false">VLOOKUP(H998,$A$3:$B$1257,2,FALSE())</f>
        <v>#N/A</v>
      </c>
      <c r="J998" s="0" t="e">
        <f aca="false">VLOOKUP(H998,'Raw data'!$A$3:$L$1417,5,FALSE())</f>
        <v>#N/A</v>
      </c>
      <c r="K998" s="0" t="e">
        <f aca="false">VLOOKUP($H998,'Raw data'!$A$3:$L$1417,10,FALSE())</f>
        <v>#N/A</v>
      </c>
      <c r="L998" s="0" t="e">
        <f aca="false">VLOOKUP($H998,'Raw data'!$A$3:$L$1417,3,FALSE())</f>
        <v>#N/A</v>
      </c>
      <c r="M998" s="0" t="e">
        <f aca="false">VLOOKUP($H998,'Raw data'!$A$3:$L$1417,4,FALSE())</f>
        <v>#N/A</v>
      </c>
      <c r="N998" s="0" t="e">
        <f aca="false">VLOOKUP($H998,'Raw data'!$A$3:$L$1417,2,FALSE())</f>
        <v>#N/A</v>
      </c>
      <c r="O998" s="0" t="e">
        <f aca="false">VLOOKUP($H998,'Raw data'!$A$3:$L$1417,10,FALSE())</f>
        <v>#N/A</v>
      </c>
      <c r="P998" s="0" t="e">
        <f aca="false">VLOOKUP($H998,'Raw data'!$M$3:$N$1243,2,FALSE())</f>
        <v>#N/A</v>
      </c>
    </row>
    <row r="999" customFormat="false" ht="12.75" hidden="false" customHeight="false" outlineLevel="0" collapsed="false">
      <c r="A999" s="96" t="n">
        <v>36877</v>
      </c>
      <c r="B999" s="0" t="n">
        <v>72</v>
      </c>
      <c r="E999" s="96" t="n">
        <f aca="false">CHOOSE(IF(WEEKDAY(E998+1,2)=6,1,IF(WEEKDAY(E998+1,2)=7,2,3)),IF(ISNUMBER(MATCH(E998+3,$Q$3:$Q$56,0)),E998+4,E998+3),IF(ISNUMBER(MATCH(E998+2,$Q$3:$Q$56,0)),E998+3,E998+2),IF(ISNUMBER(MATCH(E998+1,$Q$3:$Q$56,0)),E998+2,E998+1))</f>
        <v>37158</v>
      </c>
      <c r="F999" s="0" t="e">
        <f aca="false">VLOOKUP(E999,$A$3:$B$1257,2,FALSE())</f>
        <v>#N/A</v>
      </c>
      <c r="H999" s="96" t="n">
        <f aca="true">OFFSET($E$3,IF(ISNUMBER(VLOOKUP(OFFSET($E$3,MATCH(H998,$E$3:$E$1028,0),0),$E$3:$F$1067,2,FALSE())),MATCH(H998,$E$3:$E$1028,0),MATCH(H998,$E$3:$E$1028,0)+1),0)</f>
        <v>37200</v>
      </c>
      <c r="I999" s="0" t="e">
        <f aca="false">VLOOKUP(H999,$A$3:$B$1257,2,FALSE())</f>
        <v>#N/A</v>
      </c>
      <c r="J999" s="0" t="e">
        <f aca="false">VLOOKUP(H999,'Raw data'!$A$3:$L$1417,5,FALSE())</f>
        <v>#N/A</v>
      </c>
      <c r="K999" s="0" t="e">
        <f aca="false">VLOOKUP($H999,'Raw data'!$A$3:$L$1417,10,FALSE())</f>
        <v>#N/A</v>
      </c>
      <c r="L999" s="0" t="e">
        <f aca="false">VLOOKUP($H999,'Raw data'!$A$3:$L$1417,3,FALSE())</f>
        <v>#N/A</v>
      </c>
      <c r="M999" s="0" t="e">
        <f aca="false">VLOOKUP($H999,'Raw data'!$A$3:$L$1417,4,FALSE())</f>
        <v>#N/A</v>
      </c>
      <c r="N999" s="0" t="e">
        <f aca="false">VLOOKUP($H999,'Raw data'!$A$3:$L$1417,2,FALSE())</f>
        <v>#N/A</v>
      </c>
      <c r="O999" s="0" t="e">
        <f aca="false">VLOOKUP($H999,'Raw data'!$A$3:$L$1417,10,FALSE())</f>
        <v>#N/A</v>
      </c>
      <c r="P999" s="0" t="e">
        <f aca="false">VLOOKUP($H999,'Raw data'!$M$3:$N$1243,2,FALSE())</f>
        <v>#N/A</v>
      </c>
    </row>
    <row r="1000" customFormat="false" ht="12.75" hidden="false" customHeight="false" outlineLevel="0" collapsed="false">
      <c r="A1000" s="96" t="n">
        <v>36878</v>
      </c>
      <c r="B1000" s="0" t="n">
        <v>79.35</v>
      </c>
      <c r="E1000" s="96" t="n">
        <f aca="false">CHOOSE(IF(WEEKDAY(E999+1,2)=6,1,IF(WEEKDAY(E999+1,2)=7,2,3)),IF(ISNUMBER(MATCH(E999+3,$Q$3:$Q$56,0)),E999+4,E999+3),IF(ISNUMBER(MATCH(E999+2,$Q$3:$Q$56,0)),E999+3,E999+2),IF(ISNUMBER(MATCH(E999+1,$Q$3:$Q$56,0)),E999+2,E999+1))</f>
        <v>37159</v>
      </c>
      <c r="F1000" s="0" t="e">
        <f aca="false">VLOOKUP(E1000,$A$3:$B$1257,2,FALSE())</f>
        <v>#N/A</v>
      </c>
      <c r="H1000" s="96" t="e">
        <f aca="true">OFFSET($E$3,IF(ISNUMBER(VLOOKUP(OFFSET($E$3,MATCH(H999,$E$3:$E$1028,0),0),$E$3:$F$1067,2,FALSE())),MATCH(H999,$E$3:$E$1028,0),MATCH(H999,$E$3:$E$1028,0)+1),0)</f>
        <v>#N/A</v>
      </c>
      <c r="I1000" s="0" t="e">
        <f aca="false">VLOOKUP(H1000,$A$3:$B$1257,2,FALSE())</f>
        <v>#N/A</v>
      </c>
      <c r="J1000" s="0" t="e">
        <f aca="false">VLOOKUP(H1000,'Raw data'!$A$3:$L$1417,5,FALSE())</f>
        <v>#N/A</v>
      </c>
      <c r="K1000" s="0" t="e">
        <f aca="false">VLOOKUP($H1000,'Raw data'!$A$3:$L$1417,10,FALSE())</f>
        <v>#N/A</v>
      </c>
      <c r="L1000" s="0" t="e">
        <f aca="false">VLOOKUP($H1000,'Raw data'!$A$3:$L$1417,3,FALSE())</f>
        <v>#N/A</v>
      </c>
      <c r="M1000" s="0" t="e">
        <f aca="false">VLOOKUP($H1000,'Raw data'!$A$3:$L$1417,4,FALSE())</f>
        <v>#N/A</v>
      </c>
      <c r="N1000" s="0" t="e">
        <f aca="false">VLOOKUP($H1000,'Raw data'!$A$3:$L$1417,2,FALSE())</f>
        <v>#N/A</v>
      </c>
      <c r="O1000" s="0" t="e">
        <f aca="false">VLOOKUP($H1000,'Raw data'!$A$3:$L$1417,10,FALSE())</f>
        <v>#N/A</v>
      </c>
      <c r="P1000" s="0" t="e">
        <f aca="false">VLOOKUP($H1000,'Raw data'!$M$3:$N$1243,2,FALSE())</f>
        <v>#N/A</v>
      </c>
    </row>
    <row r="1001" customFormat="false" ht="12.75" hidden="false" customHeight="false" outlineLevel="0" collapsed="false">
      <c r="A1001" s="96" t="n">
        <v>36879</v>
      </c>
      <c r="B1001" s="0" t="n">
        <v>81.66</v>
      </c>
      <c r="E1001" s="96" t="n">
        <f aca="false">CHOOSE(IF(WEEKDAY(E1000+1,2)=6,1,IF(WEEKDAY(E1000+1,2)=7,2,3)),IF(ISNUMBER(MATCH(E1000+3,$Q$3:$Q$56,0)),E1000+4,E1000+3),IF(ISNUMBER(MATCH(E1000+2,$Q$3:$Q$56,0)),E1000+3,E1000+2),IF(ISNUMBER(MATCH(E1000+1,$Q$3:$Q$56,0)),E1000+2,E1000+1))</f>
        <v>37160</v>
      </c>
      <c r="F1001" s="0" t="e">
        <f aca="false">VLOOKUP(E1001,$A$3:$B$1257,2,FALSE())</f>
        <v>#N/A</v>
      </c>
      <c r="H1001" s="96" t="e">
        <f aca="true">OFFSET($E$3,IF(ISNUMBER(VLOOKUP(OFFSET($E$3,MATCH(H1000,$E$3:$E$1028,0),0),$E$3:$F$1067,2,FALSE())),MATCH(H1000,$E$3:$E$1028,0),MATCH(H1000,$E$3:$E$1028,0)+1),0)</f>
        <v>#N/A</v>
      </c>
      <c r="I1001" s="0" t="e">
        <f aca="false">VLOOKUP(H1001,$A$3:$B$1257,2,FALSE())</f>
        <v>#N/A</v>
      </c>
      <c r="J1001" s="0" t="e">
        <f aca="false">VLOOKUP(H1001,'Raw data'!$A$3:$L$1417,5,FALSE())</f>
        <v>#N/A</v>
      </c>
      <c r="K1001" s="0" t="e">
        <f aca="false">VLOOKUP($H1001,'Raw data'!$A$3:$L$1417,10,FALSE())</f>
        <v>#N/A</v>
      </c>
      <c r="L1001" s="0" t="e">
        <f aca="false">VLOOKUP($H1001,'Raw data'!$A$3:$L$1417,3,FALSE())</f>
        <v>#N/A</v>
      </c>
      <c r="M1001" s="0" t="e">
        <f aca="false">VLOOKUP($H1001,'Raw data'!$A$3:$L$1417,4,FALSE())</f>
        <v>#N/A</v>
      </c>
      <c r="N1001" s="0" t="e">
        <f aca="false">VLOOKUP($H1001,'Raw data'!$A$3:$L$1417,2,FALSE())</f>
        <v>#N/A</v>
      </c>
      <c r="O1001" s="0" t="e">
        <f aca="false">VLOOKUP($H1001,'Raw data'!$A$3:$L$1417,10,FALSE())</f>
        <v>#N/A</v>
      </c>
      <c r="P1001" s="0" t="e">
        <f aca="false">VLOOKUP($H1001,'Raw data'!$M$3:$N$1243,2,FALSE())</f>
        <v>#N/A</v>
      </c>
    </row>
    <row r="1002" customFormat="false" ht="12.75" hidden="false" customHeight="false" outlineLevel="0" collapsed="false">
      <c r="A1002" s="96" t="n">
        <v>36880</v>
      </c>
      <c r="B1002" s="0" t="n">
        <v>77.85</v>
      </c>
      <c r="E1002" s="96" t="n">
        <f aca="false">CHOOSE(IF(WEEKDAY(E1001+1,2)=6,1,IF(WEEKDAY(E1001+1,2)=7,2,3)),IF(ISNUMBER(MATCH(E1001+3,$Q$3:$Q$56,0)),E1001+4,E1001+3),IF(ISNUMBER(MATCH(E1001+2,$Q$3:$Q$56,0)),E1001+3,E1001+2),IF(ISNUMBER(MATCH(E1001+1,$Q$3:$Q$56,0)),E1001+2,E1001+1))</f>
        <v>37161</v>
      </c>
      <c r="F1002" s="0" t="e">
        <f aca="false">VLOOKUP(E1002,$A$3:$B$1257,2,FALSE())</f>
        <v>#N/A</v>
      </c>
      <c r="H1002" s="96" t="e">
        <f aca="true">OFFSET($E$3,IF(ISNUMBER(VLOOKUP(OFFSET($E$3,MATCH(H1001,$E$3:$E$1028,0),0),$E$3:$F$1067,2,FALSE())),MATCH(H1001,$E$3:$E$1028,0),MATCH(H1001,$E$3:$E$1028,0)+1),0)</f>
        <v>#N/A</v>
      </c>
      <c r="I1002" s="0" t="e">
        <f aca="false">VLOOKUP(H1002,$A$3:$B$1257,2,FALSE())</f>
        <v>#N/A</v>
      </c>
      <c r="J1002" s="0" t="e">
        <f aca="false">VLOOKUP(H1002,'Raw data'!$A$3:$L$1417,5,FALSE())</f>
        <v>#N/A</v>
      </c>
      <c r="K1002" s="0" t="e">
        <f aca="false">VLOOKUP($H1002,'Raw data'!$A$3:$L$1417,10,FALSE())</f>
        <v>#N/A</v>
      </c>
      <c r="L1002" s="0" t="e">
        <f aca="false">VLOOKUP($H1002,'Raw data'!$A$3:$L$1417,3,FALSE())</f>
        <v>#N/A</v>
      </c>
      <c r="M1002" s="0" t="e">
        <f aca="false">VLOOKUP($H1002,'Raw data'!$A$3:$L$1417,4,FALSE())</f>
        <v>#N/A</v>
      </c>
      <c r="N1002" s="0" t="e">
        <f aca="false">VLOOKUP($H1002,'Raw data'!$A$3:$L$1417,2,FALSE())</f>
        <v>#N/A</v>
      </c>
      <c r="O1002" s="0" t="e">
        <f aca="false">VLOOKUP($H1002,'Raw data'!$A$3:$L$1417,10,FALSE())</f>
        <v>#N/A</v>
      </c>
      <c r="P1002" s="0" t="e">
        <f aca="false">VLOOKUP($H1002,'Raw data'!$M$3:$N$1243,2,FALSE())</f>
        <v>#N/A</v>
      </c>
    </row>
    <row r="1003" customFormat="false" ht="12.75" hidden="false" customHeight="false" outlineLevel="0" collapsed="false">
      <c r="A1003" s="96" t="n">
        <v>36881</v>
      </c>
      <c r="B1003" s="0" t="n">
        <v>79.86</v>
      </c>
      <c r="E1003" s="96" t="n">
        <f aca="false">CHOOSE(IF(WEEKDAY(E1002+1,2)=6,1,IF(WEEKDAY(E1002+1,2)=7,2,3)),IF(ISNUMBER(MATCH(E1002+3,$Q$3:$Q$56,0)),E1002+4,E1002+3),IF(ISNUMBER(MATCH(E1002+2,$Q$3:$Q$56,0)),E1002+3,E1002+2),IF(ISNUMBER(MATCH(E1002+1,$Q$3:$Q$56,0)),E1002+2,E1002+1))</f>
        <v>37162</v>
      </c>
      <c r="F1003" s="0" t="e">
        <f aca="false">VLOOKUP(E1003,$A$3:$B$1257,2,FALSE())</f>
        <v>#N/A</v>
      </c>
      <c r="H1003" s="96" t="e">
        <f aca="true">OFFSET($E$3,IF(ISNUMBER(VLOOKUP(OFFSET($E$3,MATCH(H1002,$E$3:$E$1028,0),0),$E$3:$F$1067,2,FALSE())),MATCH(H1002,$E$3:$E$1028,0),MATCH(H1002,$E$3:$E$1028,0)+1),0)</f>
        <v>#N/A</v>
      </c>
      <c r="I1003" s="0" t="e">
        <f aca="false">VLOOKUP(H1003,$A$3:$B$1257,2,FALSE())</f>
        <v>#N/A</v>
      </c>
      <c r="J1003" s="0" t="e">
        <f aca="false">VLOOKUP(H1003,'Raw data'!$A$3:$L$1417,5,FALSE())</f>
        <v>#N/A</v>
      </c>
      <c r="K1003" s="0" t="e">
        <f aca="false">VLOOKUP($H1003,'Raw data'!$A$3:$L$1417,10,FALSE())</f>
        <v>#N/A</v>
      </c>
      <c r="L1003" s="0" t="e">
        <f aca="false">VLOOKUP($H1003,'Raw data'!$A$3:$L$1417,3,FALSE())</f>
        <v>#N/A</v>
      </c>
      <c r="M1003" s="0" t="e">
        <f aca="false">VLOOKUP($H1003,'Raw data'!$A$3:$L$1417,4,FALSE())</f>
        <v>#N/A</v>
      </c>
      <c r="N1003" s="0" t="e">
        <f aca="false">VLOOKUP($H1003,'Raw data'!$A$3:$L$1417,2,FALSE())</f>
        <v>#N/A</v>
      </c>
      <c r="O1003" s="0" t="e">
        <f aca="false">VLOOKUP($H1003,'Raw data'!$A$3:$L$1417,10,FALSE())</f>
        <v>#N/A</v>
      </c>
      <c r="P1003" s="0" t="e">
        <f aca="false">VLOOKUP($H1003,'Raw data'!$M$3:$N$1243,2,FALSE())</f>
        <v>#N/A</v>
      </c>
    </row>
    <row r="1004" customFormat="false" ht="12.75" hidden="false" customHeight="false" outlineLevel="0" collapsed="false">
      <c r="A1004" s="96" t="n">
        <v>36882</v>
      </c>
      <c r="B1004" s="0" t="n">
        <v>85.97</v>
      </c>
      <c r="E1004" s="96" t="n">
        <f aca="false">CHOOSE(IF(WEEKDAY(E1003+1,2)=6,1,IF(WEEKDAY(E1003+1,2)=7,2,3)),IF(ISNUMBER(MATCH(E1003+3,$Q$3:$Q$56,0)),E1003+4,E1003+3),IF(ISNUMBER(MATCH(E1003+2,$Q$3:$Q$56,0)),E1003+3,E1003+2),IF(ISNUMBER(MATCH(E1003+1,$Q$3:$Q$56,0)),E1003+2,E1003+1))</f>
        <v>37165</v>
      </c>
      <c r="F1004" s="0" t="e">
        <f aca="false">VLOOKUP(E1004,$A$3:$B$1257,2,FALSE())</f>
        <v>#N/A</v>
      </c>
      <c r="H1004" s="96" t="e">
        <f aca="true">OFFSET($E$3,IF(ISNUMBER(VLOOKUP(OFFSET($E$3,MATCH(H1003,$E$3:$E$1028,0),0),$E$3:$F$1067,2,FALSE())),MATCH(H1003,$E$3:$E$1028,0),MATCH(H1003,$E$3:$E$1028,0)+1),0)</f>
        <v>#N/A</v>
      </c>
      <c r="I1004" s="0" t="e">
        <f aca="false">VLOOKUP(H1004,$A$3:$B$1257,2,FALSE())</f>
        <v>#N/A</v>
      </c>
      <c r="J1004" s="0" t="e">
        <f aca="false">VLOOKUP(H1004,'Raw data'!$A$3:$L$1417,5,FALSE())</f>
        <v>#N/A</v>
      </c>
      <c r="K1004" s="0" t="e">
        <f aca="false">VLOOKUP($H1004,'Raw data'!$A$3:$L$1417,10,FALSE())</f>
        <v>#N/A</v>
      </c>
      <c r="L1004" s="0" t="e">
        <f aca="false">VLOOKUP($H1004,'Raw data'!$A$3:$L$1417,3,FALSE())</f>
        <v>#N/A</v>
      </c>
      <c r="M1004" s="0" t="e">
        <f aca="false">VLOOKUP($H1004,'Raw data'!$A$3:$L$1417,4,FALSE())</f>
        <v>#N/A</v>
      </c>
      <c r="N1004" s="0" t="e">
        <f aca="false">VLOOKUP($H1004,'Raw data'!$A$3:$L$1417,2,FALSE())</f>
        <v>#N/A</v>
      </c>
      <c r="O1004" s="0" t="e">
        <f aca="false">VLOOKUP($H1004,'Raw data'!$A$3:$L$1417,10,FALSE())</f>
        <v>#N/A</v>
      </c>
      <c r="P1004" s="0" t="e">
        <f aca="false">VLOOKUP($H1004,'Raw data'!$M$3:$N$1243,2,FALSE())</f>
        <v>#N/A</v>
      </c>
    </row>
    <row r="1005" customFormat="false" ht="12.75" hidden="false" customHeight="false" outlineLevel="0" collapsed="false">
      <c r="A1005" s="96" t="n">
        <v>36883</v>
      </c>
      <c r="B1005" s="0" t="n">
        <v>95.6</v>
      </c>
      <c r="E1005" s="96" t="n">
        <f aca="false">CHOOSE(IF(WEEKDAY(E1004+1,2)=6,1,IF(WEEKDAY(E1004+1,2)=7,2,3)),IF(ISNUMBER(MATCH(E1004+3,$Q$3:$Q$56,0)),E1004+4,E1004+3),IF(ISNUMBER(MATCH(E1004+2,$Q$3:$Q$56,0)),E1004+3,E1004+2),IF(ISNUMBER(MATCH(E1004+1,$Q$3:$Q$56,0)),E1004+2,E1004+1))</f>
        <v>37166</v>
      </c>
      <c r="F1005" s="0" t="e">
        <f aca="false">VLOOKUP(E1005,$A$3:$B$1257,2,FALSE())</f>
        <v>#N/A</v>
      </c>
      <c r="H1005" s="96" t="e">
        <f aca="true">OFFSET($E$3,IF(ISNUMBER(VLOOKUP(OFFSET($E$3,MATCH(H1004,$E$3:$E$1028,0),0),$E$3:$F$1067,2,FALSE())),MATCH(H1004,$E$3:$E$1028,0),MATCH(H1004,$E$3:$E$1028,0)+1),0)</f>
        <v>#N/A</v>
      </c>
      <c r="I1005" s="0" t="e">
        <f aca="false">VLOOKUP(H1005,$A$3:$B$1257,2,FALSE())</f>
        <v>#N/A</v>
      </c>
      <c r="J1005" s="0" t="e">
        <f aca="false">VLOOKUP(H1005,'Raw data'!$A$3:$L$1417,5,FALSE())</f>
        <v>#N/A</v>
      </c>
      <c r="K1005" s="0" t="e">
        <f aca="false">VLOOKUP($H1005,'Raw data'!$A$3:$L$1417,10,FALSE())</f>
        <v>#N/A</v>
      </c>
      <c r="L1005" s="0" t="e">
        <f aca="false">VLOOKUP($H1005,'Raw data'!$A$3:$L$1417,3,FALSE())</f>
        <v>#N/A</v>
      </c>
      <c r="M1005" s="0" t="e">
        <f aca="false">VLOOKUP($H1005,'Raw data'!$A$3:$L$1417,4,FALSE())</f>
        <v>#N/A</v>
      </c>
      <c r="N1005" s="0" t="e">
        <f aca="false">VLOOKUP($H1005,'Raw data'!$A$3:$L$1417,2,FALSE())</f>
        <v>#N/A</v>
      </c>
      <c r="O1005" s="0" t="e">
        <f aca="false">VLOOKUP($H1005,'Raw data'!$A$3:$L$1417,10,FALSE())</f>
        <v>#N/A</v>
      </c>
      <c r="P1005" s="0" t="e">
        <f aca="false">VLOOKUP($H1005,'Raw data'!$M$3:$N$1243,2,FALSE())</f>
        <v>#N/A</v>
      </c>
    </row>
    <row r="1006" customFormat="false" ht="12.75" hidden="false" customHeight="false" outlineLevel="0" collapsed="false">
      <c r="A1006" s="96" t="n">
        <v>36884</v>
      </c>
      <c r="B1006" s="0" t="n">
        <v>95.6</v>
      </c>
      <c r="E1006" s="96" t="n">
        <f aca="false">CHOOSE(IF(WEEKDAY(E1005+1,2)=6,1,IF(WEEKDAY(E1005+1,2)=7,2,3)),IF(ISNUMBER(MATCH(E1005+3,$Q$3:$Q$56,0)),E1005+4,E1005+3),IF(ISNUMBER(MATCH(E1005+2,$Q$3:$Q$56,0)),E1005+3,E1005+2),IF(ISNUMBER(MATCH(E1005+1,$Q$3:$Q$56,0)),E1005+2,E1005+1))</f>
        <v>37167</v>
      </c>
      <c r="F1006" s="0" t="e">
        <f aca="false">VLOOKUP(E1006,$A$3:$B$1257,2,FALSE())</f>
        <v>#N/A</v>
      </c>
      <c r="H1006" s="96" t="e">
        <f aca="true">OFFSET($E$3,IF(ISNUMBER(VLOOKUP(OFFSET($E$3,MATCH(H1005,$E$3:$E$1028,0),0),$E$3:$F$1067,2,FALSE())),MATCH(H1005,$E$3:$E$1028,0),MATCH(H1005,$E$3:$E$1028,0)+1),0)</f>
        <v>#N/A</v>
      </c>
      <c r="I1006" s="0" t="e">
        <f aca="false">VLOOKUP(H1006,$A$3:$B$1257,2,FALSE())</f>
        <v>#N/A</v>
      </c>
      <c r="J1006" s="0" t="e">
        <f aca="false">VLOOKUP(H1006,'Raw data'!$A$3:$L$1417,5,FALSE())</f>
        <v>#N/A</v>
      </c>
      <c r="K1006" s="0" t="e">
        <f aca="false">VLOOKUP($H1006,'Raw data'!$A$3:$L$1417,10,FALSE())</f>
        <v>#N/A</v>
      </c>
      <c r="L1006" s="0" t="e">
        <f aca="false">VLOOKUP($H1006,'Raw data'!$A$3:$L$1417,3,FALSE())</f>
        <v>#N/A</v>
      </c>
      <c r="M1006" s="0" t="e">
        <f aca="false">VLOOKUP($H1006,'Raw data'!$A$3:$L$1417,4,FALSE())</f>
        <v>#N/A</v>
      </c>
      <c r="N1006" s="0" t="e">
        <f aca="false">VLOOKUP($H1006,'Raw data'!$A$3:$L$1417,2,FALSE())</f>
        <v>#N/A</v>
      </c>
      <c r="O1006" s="0" t="e">
        <f aca="false">VLOOKUP($H1006,'Raw data'!$A$3:$L$1417,10,FALSE())</f>
        <v>#N/A</v>
      </c>
      <c r="P1006" s="0" t="e">
        <f aca="false">VLOOKUP($H1006,'Raw data'!$M$3:$N$1243,2,FALSE())</f>
        <v>#N/A</v>
      </c>
    </row>
    <row r="1007" customFormat="false" ht="12.75" hidden="false" customHeight="false" outlineLevel="0" collapsed="false">
      <c r="A1007" s="96" t="n">
        <v>36885</v>
      </c>
      <c r="B1007" s="0" t="n">
        <v>95.6</v>
      </c>
      <c r="E1007" s="96" t="n">
        <f aca="false">CHOOSE(IF(WEEKDAY(E1006+1,2)=6,1,IF(WEEKDAY(E1006+1,2)=7,2,3)),IF(ISNUMBER(MATCH(E1006+3,$Q$3:$Q$56,0)),E1006+4,E1006+3),IF(ISNUMBER(MATCH(E1006+2,$Q$3:$Q$56,0)),E1006+3,E1006+2),IF(ISNUMBER(MATCH(E1006+1,$Q$3:$Q$56,0)),E1006+2,E1006+1))</f>
        <v>37168</v>
      </c>
      <c r="F1007" s="0" t="e">
        <f aca="false">VLOOKUP(E1007,$A$3:$B$1257,2,FALSE())</f>
        <v>#N/A</v>
      </c>
      <c r="H1007" s="96" t="e">
        <f aca="true">OFFSET($E$3,IF(ISNUMBER(VLOOKUP(OFFSET($E$3,MATCH(H1006,$E$3:$E$1028,0),0),$E$3:$F$1067,2,FALSE())),MATCH(H1006,$E$3:$E$1028,0),MATCH(H1006,$E$3:$E$1028,0)+1),0)</f>
        <v>#N/A</v>
      </c>
      <c r="I1007" s="0" t="e">
        <f aca="false">VLOOKUP(H1007,$A$3:$B$1257,2,FALSE())</f>
        <v>#N/A</v>
      </c>
      <c r="J1007" s="0" t="e">
        <f aca="false">VLOOKUP(H1007,'Raw data'!$A$3:$L$1417,5,FALSE())</f>
        <v>#N/A</v>
      </c>
      <c r="K1007" s="0" t="e">
        <f aca="false">VLOOKUP($H1007,'Raw data'!$A$3:$L$1417,10,FALSE())</f>
        <v>#N/A</v>
      </c>
      <c r="L1007" s="0" t="e">
        <f aca="false">VLOOKUP($H1007,'Raw data'!$A$3:$L$1417,3,FALSE())</f>
        <v>#N/A</v>
      </c>
      <c r="M1007" s="0" t="e">
        <f aca="false">VLOOKUP($H1007,'Raw data'!$A$3:$L$1417,4,FALSE())</f>
        <v>#N/A</v>
      </c>
      <c r="N1007" s="0" t="e">
        <f aca="false">VLOOKUP($H1007,'Raw data'!$A$3:$L$1417,2,FALSE())</f>
        <v>#N/A</v>
      </c>
      <c r="O1007" s="0" t="e">
        <f aca="false">VLOOKUP($H1007,'Raw data'!$A$3:$L$1417,10,FALSE())</f>
        <v>#N/A</v>
      </c>
      <c r="P1007" s="0" t="e">
        <f aca="false">VLOOKUP($H1007,'Raw data'!$M$3:$N$1243,2,FALSE())</f>
        <v>#N/A</v>
      </c>
    </row>
    <row r="1008" customFormat="false" ht="12.75" hidden="false" customHeight="false" outlineLevel="0" collapsed="false">
      <c r="A1008" s="96" t="n">
        <v>36886</v>
      </c>
      <c r="B1008" s="0" t="n">
        <v>130</v>
      </c>
      <c r="E1008" s="96" t="n">
        <f aca="false">CHOOSE(IF(WEEKDAY(E1007+1,2)=6,1,IF(WEEKDAY(E1007+1,2)=7,2,3)),IF(ISNUMBER(MATCH(E1007+3,$Q$3:$Q$56,0)),E1007+4,E1007+3),IF(ISNUMBER(MATCH(E1007+2,$Q$3:$Q$56,0)),E1007+3,E1007+2),IF(ISNUMBER(MATCH(E1007+1,$Q$3:$Q$56,0)),E1007+2,E1007+1))</f>
        <v>37169</v>
      </c>
      <c r="F1008" s="0" t="e">
        <f aca="false">VLOOKUP(E1008,$A$3:$B$1257,2,FALSE())</f>
        <v>#N/A</v>
      </c>
      <c r="H1008" s="96" t="e">
        <f aca="true">OFFSET($E$3,IF(ISNUMBER(VLOOKUP(OFFSET($E$3,MATCH(H1007,$E$3:$E$1028,0),0),$E$3:$F$1067,2,FALSE())),MATCH(H1007,$E$3:$E$1028,0),MATCH(H1007,$E$3:$E$1028,0)+1),0)</f>
        <v>#N/A</v>
      </c>
      <c r="I1008" s="0" t="e">
        <f aca="false">VLOOKUP(H1008,$A$3:$B$1257,2,FALSE())</f>
        <v>#N/A</v>
      </c>
      <c r="J1008" s="0" t="e">
        <f aca="false">VLOOKUP(H1008,'Raw data'!$A$3:$L$1417,5,FALSE())</f>
        <v>#N/A</v>
      </c>
      <c r="K1008" s="0" t="e">
        <f aca="false">VLOOKUP($H1008,'Raw data'!$A$3:$L$1417,10,FALSE())</f>
        <v>#N/A</v>
      </c>
      <c r="L1008" s="0" t="e">
        <f aca="false">VLOOKUP($H1008,'Raw data'!$A$3:$L$1417,3,FALSE())</f>
        <v>#N/A</v>
      </c>
      <c r="M1008" s="0" t="e">
        <f aca="false">VLOOKUP($H1008,'Raw data'!$A$3:$L$1417,4,FALSE())</f>
        <v>#N/A</v>
      </c>
      <c r="N1008" s="0" t="e">
        <f aca="false">VLOOKUP($H1008,'Raw data'!$A$3:$L$1417,2,FALSE())</f>
        <v>#N/A</v>
      </c>
      <c r="O1008" s="0" t="e">
        <f aca="false">VLOOKUP($H1008,'Raw data'!$A$3:$L$1417,10,FALSE())</f>
        <v>#N/A</v>
      </c>
      <c r="P1008" s="0" t="e">
        <f aca="false">VLOOKUP($H1008,'Raw data'!$M$3:$N$1243,2,FALSE())</f>
        <v>#N/A</v>
      </c>
    </row>
    <row r="1009" customFormat="false" ht="12.75" hidden="false" customHeight="false" outlineLevel="0" collapsed="false">
      <c r="A1009" s="96" t="n">
        <v>36887</v>
      </c>
      <c r="B1009" s="0" t="n">
        <v>81.67</v>
      </c>
      <c r="E1009" s="96" t="n">
        <f aca="false">CHOOSE(IF(WEEKDAY(E1008+1,2)=6,1,IF(WEEKDAY(E1008+1,2)=7,2,3)),IF(ISNUMBER(MATCH(E1008+3,$Q$3:$Q$56,0)),E1008+4,E1008+3),IF(ISNUMBER(MATCH(E1008+2,$Q$3:$Q$56,0)),E1008+3,E1008+2),IF(ISNUMBER(MATCH(E1008+1,$Q$3:$Q$56,0)),E1008+2,E1008+1))</f>
        <v>37172</v>
      </c>
      <c r="F1009" s="0" t="e">
        <f aca="false">VLOOKUP(E1009,$A$3:$B$1257,2,FALSE())</f>
        <v>#N/A</v>
      </c>
      <c r="H1009" s="96" t="e">
        <f aca="true">OFFSET($E$3,IF(ISNUMBER(VLOOKUP(OFFSET($E$3,MATCH(H1008,$E$3:$E$1028,0),0),$E$3:$F$1067,2,FALSE())),MATCH(H1008,$E$3:$E$1028,0),MATCH(H1008,$E$3:$E$1028,0)+1),0)</f>
        <v>#N/A</v>
      </c>
      <c r="I1009" s="0" t="e">
        <f aca="false">VLOOKUP(H1009,$A$3:$B$1257,2,FALSE())</f>
        <v>#N/A</v>
      </c>
      <c r="J1009" s="0" t="e">
        <f aca="false">VLOOKUP(H1009,'Raw data'!$A$3:$L$1417,5,FALSE())</f>
        <v>#N/A</v>
      </c>
      <c r="K1009" s="0" t="e">
        <f aca="false">VLOOKUP($H1009,'Raw data'!$A$3:$L$1417,10,FALSE())</f>
        <v>#N/A</v>
      </c>
      <c r="L1009" s="0" t="e">
        <f aca="false">VLOOKUP($H1009,'Raw data'!$A$3:$L$1417,3,FALSE())</f>
        <v>#N/A</v>
      </c>
      <c r="M1009" s="0" t="e">
        <f aca="false">VLOOKUP($H1009,'Raw data'!$A$3:$L$1417,4,FALSE())</f>
        <v>#N/A</v>
      </c>
      <c r="N1009" s="0" t="e">
        <f aca="false">VLOOKUP($H1009,'Raw data'!$A$3:$L$1417,2,FALSE())</f>
        <v>#N/A</v>
      </c>
      <c r="O1009" s="0" t="e">
        <f aca="false">VLOOKUP($H1009,'Raw data'!$A$3:$L$1417,10,FALSE())</f>
        <v>#N/A</v>
      </c>
      <c r="P1009" s="0" t="e">
        <f aca="false">VLOOKUP($H1009,'Raw data'!$M$3:$N$1243,2,FALSE())</f>
        <v>#N/A</v>
      </c>
    </row>
    <row r="1010" customFormat="false" ht="12.75" hidden="false" customHeight="false" outlineLevel="0" collapsed="false">
      <c r="A1010" s="96" t="n">
        <v>36888</v>
      </c>
      <c r="B1010" s="0" t="n">
        <v>83.58</v>
      </c>
      <c r="E1010" s="96" t="n">
        <f aca="false">CHOOSE(IF(WEEKDAY(E1009+1,2)=6,1,IF(WEEKDAY(E1009+1,2)=7,2,3)),IF(ISNUMBER(MATCH(E1009+3,$Q$3:$Q$56,0)),E1009+4,E1009+3),IF(ISNUMBER(MATCH(E1009+2,$Q$3:$Q$56,0)),E1009+3,E1009+2),IF(ISNUMBER(MATCH(E1009+1,$Q$3:$Q$56,0)),E1009+2,E1009+1))</f>
        <v>37173</v>
      </c>
      <c r="F1010" s="0" t="e">
        <f aca="false">VLOOKUP(E1010,$A$3:$B$1257,2,FALSE())</f>
        <v>#N/A</v>
      </c>
      <c r="H1010" s="96" t="e">
        <f aca="true">OFFSET($E$3,IF(ISNUMBER(VLOOKUP(OFFSET($E$3,MATCH(H1009,$E$3:$E$1028,0),0),$E$3:$F$1067,2,FALSE())),MATCH(H1009,$E$3:$E$1028,0),MATCH(H1009,$E$3:$E$1028,0)+1),0)</f>
        <v>#N/A</v>
      </c>
      <c r="I1010" s="0" t="e">
        <f aca="false">VLOOKUP(H1010,$A$3:$B$1257,2,FALSE())</f>
        <v>#N/A</v>
      </c>
      <c r="J1010" s="0" t="e">
        <f aca="false">VLOOKUP(H1010,'Raw data'!$A$3:$L$1417,5,FALSE())</f>
        <v>#N/A</v>
      </c>
      <c r="K1010" s="0" t="e">
        <f aca="false">VLOOKUP($H1010,'Raw data'!$A$3:$L$1417,10,FALSE())</f>
        <v>#N/A</v>
      </c>
      <c r="L1010" s="0" t="e">
        <f aca="false">VLOOKUP($H1010,'Raw data'!$A$3:$L$1417,3,FALSE())</f>
        <v>#N/A</v>
      </c>
      <c r="M1010" s="0" t="e">
        <f aca="false">VLOOKUP($H1010,'Raw data'!$A$3:$L$1417,4,FALSE())</f>
        <v>#N/A</v>
      </c>
      <c r="N1010" s="0" t="e">
        <f aca="false">VLOOKUP($H1010,'Raw data'!$A$3:$L$1417,2,FALSE())</f>
        <v>#N/A</v>
      </c>
      <c r="O1010" s="0" t="e">
        <f aca="false">VLOOKUP($H1010,'Raw data'!$A$3:$L$1417,10,FALSE())</f>
        <v>#N/A</v>
      </c>
      <c r="P1010" s="0" t="e">
        <f aca="false">VLOOKUP($H1010,'Raw data'!$M$3:$N$1243,2,FALSE())</f>
        <v>#N/A</v>
      </c>
    </row>
    <row r="1011" customFormat="false" ht="12.75" hidden="false" customHeight="false" outlineLevel="0" collapsed="false">
      <c r="A1011" s="96" t="n">
        <v>36889</v>
      </c>
      <c r="B1011" s="0" t="n">
        <v>79.77</v>
      </c>
      <c r="E1011" s="96" t="n">
        <f aca="false">CHOOSE(IF(WEEKDAY(E1010+1,2)=6,1,IF(WEEKDAY(E1010+1,2)=7,2,3)),IF(ISNUMBER(MATCH(E1010+3,$Q$3:$Q$56,0)),E1010+4,E1010+3),IF(ISNUMBER(MATCH(E1010+2,$Q$3:$Q$56,0)),E1010+3,E1010+2),IF(ISNUMBER(MATCH(E1010+1,$Q$3:$Q$56,0)),E1010+2,E1010+1))</f>
        <v>37174</v>
      </c>
      <c r="F1011" s="0" t="e">
        <f aca="false">VLOOKUP(E1011,$A$3:$B$1257,2,FALSE())</f>
        <v>#N/A</v>
      </c>
      <c r="H1011" s="96" t="e">
        <f aca="true">OFFSET($E$3,IF(ISNUMBER(VLOOKUP(OFFSET($E$3,MATCH(H1010,$E$3:$E$1028,0),0),$E$3:$F$1067,2,FALSE())),MATCH(H1010,$E$3:$E$1028,0),MATCH(H1010,$E$3:$E$1028,0)+1),0)</f>
        <v>#N/A</v>
      </c>
      <c r="I1011" s="0" t="e">
        <f aca="false">VLOOKUP(H1011,$A$3:$B$1257,2,FALSE())</f>
        <v>#N/A</v>
      </c>
      <c r="J1011" s="0" t="e">
        <f aca="false">VLOOKUP(H1011,'Raw data'!$A$3:$L$1417,5,FALSE())</f>
        <v>#N/A</v>
      </c>
      <c r="K1011" s="0" t="e">
        <f aca="false">VLOOKUP($H1011,'Raw data'!$A$3:$L$1417,10,FALSE())</f>
        <v>#N/A</v>
      </c>
      <c r="L1011" s="0" t="e">
        <f aca="false">VLOOKUP($H1011,'Raw data'!$A$3:$L$1417,3,FALSE())</f>
        <v>#N/A</v>
      </c>
      <c r="M1011" s="0" t="e">
        <f aca="false">VLOOKUP($H1011,'Raw data'!$A$3:$L$1417,4,FALSE())</f>
        <v>#N/A</v>
      </c>
      <c r="N1011" s="0" t="e">
        <f aca="false">VLOOKUP($H1011,'Raw data'!$A$3:$L$1417,2,FALSE())</f>
        <v>#N/A</v>
      </c>
      <c r="O1011" s="0" t="e">
        <f aca="false">VLOOKUP($H1011,'Raw data'!$A$3:$L$1417,10,FALSE())</f>
        <v>#N/A</v>
      </c>
      <c r="P1011" s="0" t="e">
        <f aca="false">VLOOKUP($H1011,'Raw data'!$M$3:$N$1243,2,FALSE())</f>
        <v>#N/A</v>
      </c>
    </row>
    <row r="1012" customFormat="false" ht="12.75" hidden="false" customHeight="false" outlineLevel="0" collapsed="false">
      <c r="A1012" s="96" t="n">
        <v>36890</v>
      </c>
      <c r="B1012" s="0" t="n">
        <v>82</v>
      </c>
      <c r="E1012" s="96" t="n">
        <f aca="false">CHOOSE(IF(WEEKDAY(E1011+1,2)=6,1,IF(WEEKDAY(E1011+1,2)=7,2,3)),IF(ISNUMBER(MATCH(E1011+3,$Q$3:$Q$56,0)),E1011+4,E1011+3),IF(ISNUMBER(MATCH(E1011+2,$Q$3:$Q$56,0)),E1011+3,E1011+2),IF(ISNUMBER(MATCH(E1011+1,$Q$3:$Q$56,0)),E1011+2,E1011+1))</f>
        <v>37175</v>
      </c>
      <c r="F1012" s="0" t="e">
        <f aca="false">VLOOKUP(E1012,$A$3:$B$1257,2,FALSE())</f>
        <v>#N/A</v>
      </c>
      <c r="H1012" s="96" t="e">
        <f aca="true">OFFSET($E$3,IF(ISNUMBER(VLOOKUP(OFFSET($E$3,MATCH(H1011,$E$3:$E$1028,0),0),$E$3:$F$1067,2,FALSE())),MATCH(H1011,$E$3:$E$1028,0),MATCH(H1011,$E$3:$E$1028,0)+1),0)</f>
        <v>#N/A</v>
      </c>
      <c r="I1012" s="0" t="e">
        <f aca="false">VLOOKUP(H1012,$A$3:$B$1257,2,FALSE())</f>
        <v>#N/A</v>
      </c>
      <c r="J1012" s="0" t="e">
        <f aca="false">VLOOKUP(H1012,'Raw data'!$A$3:$L$1417,5,FALSE())</f>
        <v>#N/A</v>
      </c>
      <c r="K1012" s="0" t="e">
        <f aca="false">VLOOKUP($H1012,'Raw data'!$A$3:$L$1417,10,FALSE())</f>
        <v>#N/A</v>
      </c>
      <c r="L1012" s="0" t="e">
        <f aca="false">VLOOKUP($H1012,'Raw data'!$A$3:$L$1417,3,FALSE())</f>
        <v>#N/A</v>
      </c>
      <c r="M1012" s="0" t="e">
        <f aca="false">VLOOKUP($H1012,'Raw data'!$A$3:$L$1417,4,FALSE())</f>
        <v>#N/A</v>
      </c>
      <c r="N1012" s="0" t="e">
        <f aca="false">VLOOKUP($H1012,'Raw data'!$A$3:$L$1417,2,FALSE())</f>
        <v>#N/A</v>
      </c>
      <c r="O1012" s="0" t="e">
        <f aca="false">VLOOKUP($H1012,'Raw data'!$A$3:$L$1417,10,FALSE())</f>
        <v>#N/A</v>
      </c>
      <c r="P1012" s="0" t="e">
        <f aca="false">VLOOKUP($H1012,'Raw data'!$M$3:$N$1243,2,FALSE())</f>
        <v>#N/A</v>
      </c>
    </row>
    <row r="1013" customFormat="false" ht="12.75" hidden="false" customHeight="false" outlineLevel="0" collapsed="false">
      <c r="A1013" s="96" t="n">
        <v>36891</v>
      </c>
      <c r="B1013" s="0" t="n">
        <v>82</v>
      </c>
      <c r="E1013" s="96" t="n">
        <f aca="false">CHOOSE(IF(WEEKDAY(E1012+1,2)=6,1,IF(WEEKDAY(E1012+1,2)=7,2,3)),IF(ISNUMBER(MATCH(E1012+3,$Q$3:$Q$56,0)),E1012+4,E1012+3),IF(ISNUMBER(MATCH(E1012+2,$Q$3:$Q$56,0)),E1012+3,E1012+2),IF(ISNUMBER(MATCH(E1012+1,$Q$3:$Q$56,0)),E1012+2,E1012+1))</f>
        <v>37176</v>
      </c>
      <c r="F1013" s="0" t="e">
        <f aca="false">VLOOKUP(E1013,$A$3:$B$1257,2,FALSE())</f>
        <v>#N/A</v>
      </c>
      <c r="H1013" s="96" t="e">
        <f aca="true">OFFSET($E$3,IF(ISNUMBER(VLOOKUP(OFFSET($E$3,MATCH(H1012,$E$3:$E$1028,0),0),$E$3:$F$1067,2,FALSE())),MATCH(H1012,$E$3:$E$1028,0),MATCH(H1012,$E$3:$E$1028,0)+1),0)</f>
        <v>#N/A</v>
      </c>
      <c r="I1013" s="0" t="e">
        <f aca="false">VLOOKUP(H1013,$A$3:$B$1257,2,FALSE())</f>
        <v>#N/A</v>
      </c>
      <c r="J1013" s="0" t="e">
        <f aca="false">VLOOKUP(H1013,'Raw data'!$A$3:$L$1417,5,FALSE())</f>
        <v>#N/A</v>
      </c>
      <c r="K1013" s="0" t="e">
        <f aca="false">VLOOKUP($H1013,'Raw data'!$A$3:$L$1417,10,FALSE())</f>
        <v>#N/A</v>
      </c>
      <c r="L1013" s="0" t="e">
        <f aca="false">VLOOKUP($H1013,'Raw data'!$A$3:$L$1417,3,FALSE())</f>
        <v>#N/A</v>
      </c>
      <c r="M1013" s="0" t="e">
        <f aca="false">VLOOKUP($H1013,'Raw data'!$A$3:$L$1417,4,FALSE())</f>
        <v>#N/A</v>
      </c>
      <c r="N1013" s="0" t="e">
        <f aca="false">VLOOKUP($H1013,'Raw data'!$A$3:$L$1417,2,FALSE())</f>
        <v>#N/A</v>
      </c>
      <c r="O1013" s="0" t="e">
        <f aca="false">VLOOKUP($H1013,'Raw data'!$A$3:$L$1417,10,FALSE())</f>
        <v>#N/A</v>
      </c>
      <c r="P1013" s="0" t="e">
        <f aca="false">VLOOKUP($H1013,'Raw data'!$M$3:$N$1243,2,FALSE())</f>
        <v>#N/A</v>
      </c>
    </row>
    <row r="1014" customFormat="false" ht="12.75" hidden="false" customHeight="false" outlineLevel="0" collapsed="false">
      <c r="A1014" s="96" t="n">
        <v>36892</v>
      </c>
      <c r="B1014" s="0" t="n">
        <v>76.75</v>
      </c>
      <c r="E1014" s="96" t="n">
        <f aca="false">CHOOSE(IF(WEEKDAY(E1013+1,2)=6,1,IF(WEEKDAY(E1013+1,2)=7,2,3)),IF(ISNUMBER(MATCH(E1013+3,$Q$3:$Q$56,0)),E1013+4,E1013+3),IF(ISNUMBER(MATCH(E1013+2,$Q$3:$Q$56,0)),E1013+3,E1013+2),IF(ISNUMBER(MATCH(E1013+1,$Q$3:$Q$56,0)),E1013+2,E1013+1))</f>
        <v>37179</v>
      </c>
      <c r="F1014" s="0" t="e">
        <f aca="false">VLOOKUP(E1014,$A$3:$B$1257,2,FALSE())</f>
        <v>#N/A</v>
      </c>
      <c r="H1014" s="96" t="e">
        <f aca="true">OFFSET($E$3,IF(ISNUMBER(VLOOKUP(OFFSET($E$3,MATCH(H1013,$E$3:$E$1028,0),0),$E$3:$F$1067,2,FALSE())),MATCH(H1013,$E$3:$E$1028,0),MATCH(H1013,$E$3:$E$1028,0)+1),0)</f>
        <v>#N/A</v>
      </c>
      <c r="I1014" s="0" t="e">
        <f aca="false">VLOOKUP(H1014,$A$3:$B$1257,2,FALSE())</f>
        <v>#N/A</v>
      </c>
      <c r="J1014" s="0" t="e">
        <f aca="false">VLOOKUP(H1014,'Raw data'!$A$3:$L$1417,5,FALSE())</f>
        <v>#N/A</v>
      </c>
      <c r="K1014" s="0" t="e">
        <f aca="false">VLOOKUP($H1014,'Raw data'!$A$3:$L$1417,10,FALSE())</f>
        <v>#N/A</v>
      </c>
      <c r="L1014" s="0" t="e">
        <f aca="false">VLOOKUP($H1014,'Raw data'!$A$3:$L$1417,3,FALSE())</f>
        <v>#N/A</v>
      </c>
      <c r="M1014" s="0" t="e">
        <f aca="false">VLOOKUP($H1014,'Raw data'!$A$3:$L$1417,4,FALSE())</f>
        <v>#N/A</v>
      </c>
      <c r="N1014" s="0" t="e">
        <f aca="false">VLOOKUP($H1014,'Raw data'!$A$3:$L$1417,2,FALSE())</f>
        <v>#N/A</v>
      </c>
      <c r="O1014" s="0" t="e">
        <f aca="false">VLOOKUP($H1014,'Raw data'!$A$3:$L$1417,10,FALSE())</f>
        <v>#N/A</v>
      </c>
      <c r="P1014" s="0" t="e">
        <f aca="false">VLOOKUP($H1014,'Raw data'!$M$3:$N$1243,2,FALSE())</f>
        <v>#N/A</v>
      </c>
    </row>
    <row r="1015" customFormat="false" ht="12.75" hidden="false" customHeight="false" outlineLevel="0" collapsed="false">
      <c r="A1015" s="96" t="n">
        <v>36893</v>
      </c>
      <c r="B1015" s="0" t="n">
        <v>102.97</v>
      </c>
      <c r="E1015" s="96" t="n">
        <f aca="false">CHOOSE(IF(WEEKDAY(E1014+1,2)=6,1,IF(WEEKDAY(E1014+1,2)=7,2,3)),IF(ISNUMBER(MATCH(E1014+3,$Q$3:$Q$56,0)),E1014+4,E1014+3),IF(ISNUMBER(MATCH(E1014+2,$Q$3:$Q$56,0)),E1014+3,E1014+2),IF(ISNUMBER(MATCH(E1014+1,$Q$3:$Q$56,0)),E1014+2,E1014+1))</f>
        <v>37180</v>
      </c>
      <c r="F1015" s="0" t="e">
        <f aca="false">VLOOKUP(E1015,$A$3:$B$1257,2,FALSE())</f>
        <v>#N/A</v>
      </c>
      <c r="H1015" s="96" t="e">
        <f aca="true">OFFSET($E$3,IF(ISNUMBER(VLOOKUP(OFFSET($E$3,MATCH(H1014,$E$3:$E$1028,0),0),$E$3:$F$1067,2,FALSE())),MATCH(H1014,$E$3:$E$1028,0),MATCH(H1014,$E$3:$E$1028,0)+1),0)</f>
        <v>#N/A</v>
      </c>
      <c r="I1015" s="0" t="e">
        <f aca="false">VLOOKUP(H1015,$A$3:$B$1257,2,FALSE())</f>
        <v>#N/A</v>
      </c>
      <c r="J1015" s="0" t="e">
        <f aca="false">VLOOKUP(H1015,'Raw data'!$A$3:$L$1417,5,FALSE())</f>
        <v>#N/A</v>
      </c>
      <c r="K1015" s="0" t="e">
        <f aca="false">VLOOKUP($H1015,'Raw data'!$A$3:$L$1417,10,FALSE())</f>
        <v>#N/A</v>
      </c>
      <c r="L1015" s="0" t="e">
        <f aca="false">VLOOKUP($H1015,'Raw data'!$A$3:$L$1417,3,FALSE())</f>
        <v>#N/A</v>
      </c>
      <c r="M1015" s="0" t="e">
        <f aca="false">VLOOKUP($H1015,'Raw data'!$A$3:$L$1417,4,FALSE())</f>
        <v>#N/A</v>
      </c>
      <c r="N1015" s="0" t="e">
        <f aca="false">VLOOKUP($H1015,'Raw data'!$A$3:$L$1417,2,FALSE())</f>
        <v>#N/A</v>
      </c>
      <c r="O1015" s="0" t="e">
        <f aca="false">VLOOKUP($H1015,'Raw data'!$A$3:$L$1417,10,FALSE())</f>
        <v>#N/A</v>
      </c>
      <c r="P1015" s="0" t="e">
        <f aca="false">VLOOKUP($H1015,'Raw data'!$M$3:$N$1243,2,FALSE())</f>
        <v>#N/A</v>
      </c>
    </row>
    <row r="1016" customFormat="false" ht="12.75" hidden="false" customHeight="false" outlineLevel="0" collapsed="false">
      <c r="A1016" s="96" t="n">
        <v>36894</v>
      </c>
      <c r="B1016" s="0" t="n">
        <v>78.49</v>
      </c>
      <c r="E1016" s="96" t="n">
        <f aca="false">CHOOSE(IF(WEEKDAY(E1015+1,2)=6,1,IF(WEEKDAY(E1015+1,2)=7,2,3)),IF(ISNUMBER(MATCH(E1015+3,$Q$3:$Q$56,0)),E1015+4,E1015+3),IF(ISNUMBER(MATCH(E1015+2,$Q$3:$Q$56,0)),E1015+3,E1015+2),IF(ISNUMBER(MATCH(E1015+1,$Q$3:$Q$56,0)),E1015+2,E1015+1))</f>
        <v>37181</v>
      </c>
      <c r="F1016" s="0" t="e">
        <f aca="false">VLOOKUP(E1016,$A$3:$B$1257,2,FALSE())</f>
        <v>#N/A</v>
      </c>
      <c r="H1016" s="96" t="e">
        <f aca="true">OFFSET($E$3,IF(ISNUMBER(VLOOKUP(OFFSET($E$3,MATCH(H1015,$E$3:$E$1028,0),0),$E$3:$F$1067,2,FALSE())),MATCH(H1015,$E$3:$E$1028,0),MATCH(H1015,$E$3:$E$1028,0)+1),0)</f>
        <v>#N/A</v>
      </c>
      <c r="I1016" s="0" t="e">
        <f aca="false">VLOOKUP(H1016,$A$3:$B$1257,2,FALSE())</f>
        <v>#N/A</v>
      </c>
      <c r="J1016" s="0" t="e">
        <f aca="false">VLOOKUP(H1016,'Raw data'!$A$3:$L$1417,5,FALSE())</f>
        <v>#N/A</v>
      </c>
      <c r="K1016" s="0" t="e">
        <f aca="false">VLOOKUP($H1016,'Raw data'!$A$3:$L$1417,10,FALSE())</f>
        <v>#N/A</v>
      </c>
      <c r="L1016" s="0" t="e">
        <f aca="false">VLOOKUP($H1016,'Raw data'!$A$3:$L$1417,3,FALSE())</f>
        <v>#N/A</v>
      </c>
      <c r="M1016" s="0" t="e">
        <f aca="false">VLOOKUP($H1016,'Raw data'!$A$3:$L$1417,4,FALSE())</f>
        <v>#N/A</v>
      </c>
      <c r="N1016" s="0" t="e">
        <f aca="false">VLOOKUP($H1016,'Raw data'!$A$3:$L$1417,2,FALSE())</f>
        <v>#N/A</v>
      </c>
      <c r="O1016" s="0" t="e">
        <f aca="false">VLOOKUP($H1016,'Raw data'!$A$3:$L$1417,10,FALSE())</f>
        <v>#N/A</v>
      </c>
      <c r="P1016" s="0" t="e">
        <f aca="false">VLOOKUP($H1016,'Raw data'!$M$3:$N$1243,2,FALSE())</f>
        <v>#N/A</v>
      </c>
    </row>
    <row r="1017" customFormat="false" ht="12.75" hidden="false" customHeight="false" outlineLevel="0" collapsed="false">
      <c r="A1017" s="96" t="n">
        <v>36895</v>
      </c>
      <c r="B1017" s="0" t="n">
        <v>74.64</v>
      </c>
      <c r="E1017" s="96" t="n">
        <f aca="false">CHOOSE(IF(WEEKDAY(E1016+1,2)=6,1,IF(WEEKDAY(E1016+1,2)=7,2,3)),IF(ISNUMBER(MATCH(E1016+3,$Q$3:$Q$56,0)),E1016+4,E1016+3),IF(ISNUMBER(MATCH(E1016+2,$Q$3:$Q$56,0)),E1016+3,E1016+2),IF(ISNUMBER(MATCH(E1016+1,$Q$3:$Q$56,0)),E1016+2,E1016+1))</f>
        <v>37182</v>
      </c>
      <c r="F1017" s="0" t="e">
        <f aca="false">VLOOKUP(E1017,$A$3:$B$1257,2,FALSE())</f>
        <v>#N/A</v>
      </c>
      <c r="H1017" s="96" t="e">
        <f aca="true">OFFSET($E$3,IF(ISNUMBER(VLOOKUP(OFFSET($E$3,MATCH(H1016,$E$3:$E$1028,0),0),$E$3:$F$1067,2,FALSE())),MATCH(H1016,$E$3:$E$1028,0),MATCH(H1016,$E$3:$E$1028,0)+1),0)</f>
        <v>#N/A</v>
      </c>
      <c r="I1017" s="0" t="e">
        <f aca="false">VLOOKUP(H1017,$A$3:$B$1257,2,FALSE())</f>
        <v>#N/A</v>
      </c>
      <c r="J1017" s="0" t="e">
        <f aca="false">VLOOKUP(H1017,'Raw data'!$A$3:$L$1417,5,FALSE())</f>
        <v>#N/A</v>
      </c>
      <c r="K1017" s="0" t="e">
        <f aca="false">VLOOKUP($H1017,'Raw data'!$A$3:$L$1417,10,FALSE())</f>
        <v>#N/A</v>
      </c>
      <c r="L1017" s="0" t="e">
        <f aca="false">VLOOKUP($H1017,'Raw data'!$A$3:$L$1417,3,FALSE())</f>
        <v>#N/A</v>
      </c>
      <c r="M1017" s="0" t="e">
        <f aca="false">VLOOKUP($H1017,'Raw data'!$A$3:$L$1417,4,FALSE())</f>
        <v>#N/A</v>
      </c>
      <c r="N1017" s="0" t="e">
        <f aca="false">VLOOKUP($H1017,'Raw data'!$A$3:$L$1417,2,FALSE())</f>
        <v>#N/A</v>
      </c>
      <c r="O1017" s="0" t="e">
        <f aca="false">VLOOKUP($H1017,'Raw data'!$A$3:$L$1417,10,FALSE())</f>
        <v>#N/A</v>
      </c>
      <c r="P1017" s="0" t="e">
        <f aca="false">VLOOKUP($H1017,'Raw data'!$M$3:$N$1243,2,FALSE())</f>
        <v>#N/A</v>
      </c>
    </row>
    <row r="1018" customFormat="false" ht="12.75" hidden="false" customHeight="false" outlineLevel="0" collapsed="false">
      <c r="A1018" s="96" t="n">
        <v>36896</v>
      </c>
      <c r="B1018" s="0" t="n">
        <v>77.95</v>
      </c>
      <c r="E1018" s="96" t="n">
        <f aca="false">CHOOSE(IF(WEEKDAY(E1017+1,2)=6,1,IF(WEEKDAY(E1017+1,2)=7,2,3)),IF(ISNUMBER(MATCH(E1017+3,$Q$3:$Q$56,0)),E1017+4,E1017+3),IF(ISNUMBER(MATCH(E1017+2,$Q$3:$Q$56,0)),E1017+3,E1017+2),IF(ISNUMBER(MATCH(E1017+1,$Q$3:$Q$56,0)),E1017+2,E1017+1))</f>
        <v>37183</v>
      </c>
      <c r="F1018" s="0" t="e">
        <f aca="false">VLOOKUP(E1018,$A$3:$B$1257,2,FALSE())</f>
        <v>#N/A</v>
      </c>
      <c r="H1018" s="96" t="e">
        <f aca="true">OFFSET($E$3,IF(ISNUMBER(VLOOKUP(OFFSET($E$3,MATCH(H1017,$E$3:$E$1028,0),0),$E$3:$F$1067,2,FALSE())),MATCH(H1017,$E$3:$E$1028,0),MATCH(H1017,$E$3:$E$1028,0)+1),0)</f>
        <v>#N/A</v>
      </c>
      <c r="I1018" s="0" t="e">
        <f aca="false">VLOOKUP(H1018,$A$3:$B$1257,2,FALSE())</f>
        <v>#N/A</v>
      </c>
      <c r="J1018" s="0" t="e">
        <f aca="false">VLOOKUP(H1018,'Raw data'!$A$3:$L$1417,5,FALSE())</f>
        <v>#N/A</v>
      </c>
      <c r="K1018" s="0" t="e">
        <f aca="false">VLOOKUP($H1018,'Raw data'!$A$3:$L$1417,10,FALSE())</f>
        <v>#N/A</v>
      </c>
      <c r="L1018" s="0" t="e">
        <f aca="false">VLOOKUP($H1018,'Raw data'!$A$3:$L$1417,3,FALSE())</f>
        <v>#N/A</v>
      </c>
      <c r="M1018" s="0" t="e">
        <f aca="false">VLOOKUP($H1018,'Raw data'!$A$3:$L$1417,4,FALSE())</f>
        <v>#N/A</v>
      </c>
      <c r="N1018" s="0" t="e">
        <f aca="false">VLOOKUP($H1018,'Raw data'!$A$3:$L$1417,2,FALSE())</f>
        <v>#N/A</v>
      </c>
      <c r="O1018" s="0" t="e">
        <f aca="false">VLOOKUP($H1018,'Raw data'!$A$3:$L$1417,10,FALSE())</f>
        <v>#N/A</v>
      </c>
      <c r="P1018" s="0" t="e">
        <f aca="false">VLOOKUP($H1018,'Raw data'!$M$3:$N$1243,2,FALSE())</f>
        <v>#N/A</v>
      </c>
    </row>
    <row r="1019" customFormat="false" ht="12.75" hidden="false" customHeight="false" outlineLevel="0" collapsed="false">
      <c r="A1019" s="96" t="n">
        <v>36899</v>
      </c>
      <c r="B1019" s="0" t="n">
        <v>82.2</v>
      </c>
      <c r="E1019" s="96" t="n">
        <f aca="false">CHOOSE(IF(WEEKDAY(E1018+1,2)=6,1,IF(WEEKDAY(E1018+1,2)=7,2,3)),IF(ISNUMBER(MATCH(E1018+3,$Q$3:$Q$56,0)),E1018+4,E1018+3),IF(ISNUMBER(MATCH(E1018+2,$Q$3:$Q$56,0)),E1018+3,E1018+2),IF(ISNUMBER(MATCH(E1018+1,$Q$3:$Q$56,0)),E1018+2,E1018+1))</f>
        <v>37186</v>
      </c>
      <c r="F1019" s="0" t="e">
        <f aca="false">VLOOKUP(E1019,$A$3:$B$1257,2,FALSE())</f>
        <v>#N/A</v>
      </c>
      <c r="H1019" s="96" t="e">
        <f aca="true">OFFSET($E$3,IF(ISNUMBER(VLOOKUP(OFFSET($E$3,MATCH(H1018,$E$3:$E$1028,0),0),$E$3:$F$1067,2,FALSE())),MATCH(H1018,$E$3:$E$1028,0),MATCH(H1018,$E$3:$E$1028,0)+1),0)</f>
        <v>#N/A</v>
      </c>
      <c r="I1019" s="0" t="e">
        <f aca="false">VLOOKUP(H1019,$A$3:$B$1257,2,FALSE())</f>
        <v>#N/A</v>
      </c>
      <c r="J1019" s="0" t="e">
        <f aca="false">VLOOKUP(H1019,'Raw data'!$A$3:$L$1417,5,FALSE())</f>
        <v>#N/A</v>
      </c>
      <c r="K1019" s="0" t="e">
        <f aca="false">VLOOKUP($H1019,'Raw data'!$A$3:$L$1417,10,FALSE())</f>
        <v>#N/A</v>
      </c>
      <c r="L1019" s="0" t="e">
        <f aca="false">VLOOKUP($H1019,'Raw data'!$A$3:$L$1417,3,FALSE())</f>
        <v>#N/A</v>
      </c>
      <c r="M1019" s="0" t="e">
        <f aca="false">VLOOKUP($H1019,'Raw data'!$A$3:$L$1417,4,FALSE())</f>
        <v>#N/A</v>
      </c>
      <c r="N1019" s="0" t="e">
        <f aca="false">VLOOKUP($H1019,'Raw data'!$A$3:$L$1417,2,FALSE())</f>
        <v>#N/A</v>
      </c>
      <c r="O1019" s="0" t="e">
        <f aca="false">VLOOKUP($H1019,'Raw data'!$A$3:$L$1417,10,FALSE())</f>
        <v>#N/A</v>
      </c>
      <c r="P1019" s="0" t="e">
        <f aca="false">VLOOKUP($H1019,'Raw data'!$M$3:$N$1243,2,FALSE())</f>
        <v>#N/A</v>
      </c>
    </row>
    <row r="1020" customFormat="false" ht="12.75" hidden="false" customHeight="false" outlineLevel="0" collapsed="false">
      <c r="A1020" s="96" t="n">
        <v>36900</v>
      </c>
      <c r="B1020" s="0" t="n">
        <v>82.1</v>
      </c>
      <c r="E1020" s="96" t="n">
        <f aca="false">CHOOSE(IF(WEEKDAY(E1019+1,2)=6,1,IF(WEEKDAY(E1019+1,2)=7,2,3)),IF(ISNUMBER(MATCH(E1019+3,$Q$3:$Q$56,0)),E1019+4,E1019+3),IF(ISNUMBER(MATCH(E1019+2,$Q$3:$Q$56,0)),E1019+3,E1019+2),IF(ISNUMBER(MATCH(E1019+1,$Q$3:$Q$56,0)),E1019+2,E1019+1))</f>
        <v>37187</v>
      </c>
      <c r="F1020" s="0" t="e">
        <f aca="false">VLOOKUP(E1020,$A$3:$B$1257,2,FALSE())</f>
        <v>#N/A</v>
      </c>
      <c r="H1020" s="96" t="e">
        <f aca="true">OFFSET($E$3,IF(ISNUMBER(VLOOKUP(OFFSET($E$3,MATCH(H1019,$E$3:$E$1028,0),0),$E$3:$F$1067,2,FALSE())),MATCH(H1019,$E$3:$E$1028,0),MATCH(H1019,$E$3:$E$1028,0)+1),0)</f>
        <v>#N/A</v>
      </c>
      <c r="I1020" s="0" t="e">
        <f aca="false">VLOOKUP(H1020,$A$3:$B$1257,2,FALSE())</f>
        <v>#N/A</v>
      </c>
      <c r="J1020" s="0" t="e">
        <f aca="false">VLOOKUP(H1020,'Raw data'!$A$3:$L$1417,5,FALSE())</f>
        <v>#N/A</v>
      </c>
      <c r="K1020" s="0" t="e">
        <f aca="false">VLOOKUP($H1020,'Raw data'!$A$3:$L$1417,10,FALSE())</f>
        <v>#N/A</v>
      </c>
      <c r="L1020" s="0" t="e">
        <f aca="false">VLOOKUP($H1020,'Raw data'!$A$3:$L$1417,3,FALSE())</f>
        <v>#N/A</v>
      </c>
      <c r="M1020" s="0" t="e">
        <f aca="false">VLOOKUP($H1020,'Raw data'!$A$3:$L$1417,4,FALSE())</f>
        <v>#N/A</v>
      </c>
      <c r="N1020" s="0" t="e">
        <f aca="false">VLOOKUP($H1020,'Raw data'!$A$3:$L$1417,2,FALSE())</f>
        <v>#N/A</v>
      </c>
      <c r="O1020" s="0" t="e">
        <f aca="false">VLOOKUP($H1020,'Raw data'!$A$3:$L$1417,10,FALSE())</f>
        <v>#N/A</v>
      </c>
      <c r="P1020" s="0" t="e">
        <f aca="false">VLOOKUP($H1020,'Raw data'!$M$3:$N$1243,2,FALSE())</f>
        <v>#N/A</v>
      </c>
    </row>
    <row r="1021" customFormat="false" ht="12.75" hidden="false" customHeight="false" outlineLevel="0" collapsed="false">
      <c r="A1021" s="96" t="n">
        <v>36901</v>
      </c>
      <c r="B1021" s="0" t="n">
        <v>88.72</v>
      </c>
      <c r="E1021" s="96" t="n">
        <f aca="false">CHOOSE(IF(WEEKDAY(E1020+1,2)=6,1,IF(WEEKDAY(E1020+1,2)=7,2,3)),IF(ISNUMBER(MATCH(E1020+3,$Q$3:$Q$56,0)),E1020+4,E1020+3),IF(ISNUMBER(MATCH(E1020+2,$Q$3:$Q$56,0)),E1020+3,E1020+2),IF(ISNUMBER(MATCH(E1020+1,$Q$3:$Q$56,0)),E1020+2,E1020+1))</f>
        <v>37188</v>
      </c>
      <c r="F1021" s="0" t="e">
        <f aca="false">VLOOKUP(E1021,$A$3:$B$1257,2,FALSE())</f>
        <v>#N/A</v>
      </c>
      <c r="H1021" s="96" t="e">
        <f aca="true">OFFSET($E$3,IF(ISNUMBER(VLOOKUP(OFFSET($E$3,MATCH(H1020,$E$3:$E$1028,0),0),$E$3:$F$1067,2,FALSE())),MATCH(H1020,$E$3:$E$1028,0),MATCH(H1020,$E$3:$E$1028,0)+1),0)</f>
        <v>#N/A</v>
      </c>
      <c r="I1021" s="0" t="e">
        <f aca="false">VLOOKUP(H1021,$A$3:$B$1257,2,FALSE())</f>
        <v>#N/A</v>
      </c>
      <c r="J1021" s="0" t="e">
        <f aca="false">VLOOKUP(H1021,'Raw data'!$A$3:$L$1417,5,FALSE())</f>
        <v>#N/A</v>
      </c>
      <c r="K1021" s="0" t="e">
        <f aca="false">VLOOKUP($H1021,'Raw data'!$A$3:$L$1417,10,FALSE())</f>
        <v>#N/A</v>
      </c>
      <c r="L1021" s="0" t="e">
        <f aca="false">VLOOKUP($H1021,'Raw data'!$A$3:$L$1417,3,FALSE())</f>
        <v>#N/A</v>
      </c>
      <c r="M1021" s="0" t="e">
        <f aca="false">VLOOKUP($H1021,'Raw data'!$A$3:$L$1417,4,FALSE())</f>
        <v>#N/A</v>
      </c>
      <c r="N1021" s="0" t="e">
        <f aca="false">VLOOKUP($H1021,'Raw data'!$A$3:$L$1417,2,FALSE())</f>
        <v>#N/A</v>
      </c>
      <c r="O1021" s="0" t="e">
        <f aca="false">VLOOKUP($H1021,'Raw data'!$A$3:$L$1417,10,FALSE())</f>
        <v>#N/A</v>
      </c>
      <c r="P1021" s="0" t="e">
        <f aca="false">VLOOKUP($H1021,'Raw data'!$M$3:$N$1243,2,FALSE())</f>
        <v>#N/A</v>
      </c>
    </row>
    <row r="1022" customFormat="false" ht="12.75" hidden="false" customHeight="false" outlineLevel="0" collapsed="false">
      <c r="A1022" s="96" t="n">
        <v>36902</v>
      </c>
      <c r="B1022" s="0" t="n">
        <v>77.87</v>
      </c>
      <c r="E1022" s="96" t="n">
        <f aca="false">CHOOSE(IF(WEEKDAY(E1021+1,2)=6,1,IF(WEEKDAY(E1021+1,2)=7,2,3)),IF(ISNUMBER(MATCH(E1021+3,$Q$3:$Q$56,0)),E1021+4,E1021+3),IF(ISNUMBER(MATCH(E1021+2,$Q$3:$Q$56,0)),E1021+3,E1021+2),IF(ISNUMBER(MATCH(E1021+1,$Q$3:$Q$56,0)),E1021+2,E1021+1))</f>
        <v>37189</v>
      </c>
      <c r="F1022" s="0" t="e">
        <f aca="false">VLOOKUP(E1022,$A$3:$B$1257,2,FALSE())</f>
        <v>#N/A</v>
      </c>
      <c r="H1022" s="96" t="e">
        <f aca="true">OFFSET($E$3,IF(ISNUMBER(VLOOKUP(OFFSET($E$3,MATCH(H1021,$E$3:$E$1028,0),0),$E$3:$F$1067,2,FALSE())),MATCH(H1021,$E$3:$E$1028,0),MATCH(H1021,$E$3:$E$1028,0)+1),0)</f>
        <v>#N/A</v>
      </c>
      <c r="I1022" s="0" t="e">
        <f aca="false">VLOOKUP(H1022,$A$3:$B$1257,2,FALSE())</f>
        <v>#N/A</v>
      </c>
      <c r="J1022" s="0" t="e">
        <f aca="false">VLOOKUP(H1022,'Raw data'!$A$3:$L$1417,5,FALSE())</f>
        <v>#N/A</v>
      </c>
      <c r="K1022" s="0" t="e">
        <f aca="false">VLOOKUP($H1022,'Raw data'!$A$3:$L$1417,10,FALSE())</f>
        <v>#N/A</v>
      </c>
      <c r="L1022" s="0" t="e">
        <f aca="false">VLOOKUP($H1022,'Raw data'!$A$3:$L$1417,3,FALSE())</f>
        <v>#N/A</v>
      </c>
      <c r="M1022" s="0" t="e">
        <f aca="false">VLOOKUP($H1022,'Raw data'!$A$3:$L$1417,4,FALSE())</f>
        <v>#N/A</v>
      </c>
      <c r="N1022" s="0" t="e">
        <f aca="false">VLOOKUP($H1022,'Raw data'!$A$3:$L$1417,2,FALSE())</f>
        <v>#N/A</v>
      </c>
      <c r="O1022" s="0" t="e">
        <f aca="false">VLOOKUP($H1022,'Raw data'!$A$3:$L$1417,10,FALSE())</f>
        <v>#N/A</v>
      </c>
      <c r="P1022" s="0" t="e">
        <f aca="false">VLOOKUP($H1022,'Raw data'!$M$3:$N$1243,2,FALSE())</f>
        <v>#N/A</v>
      </c>
    </row>
    <row r="1023" customFormat="false" ht="12.75" hidden="false" customHeight="false" outlineLevel="0" collapsed="false">
      <c r="A1023" s="96" t="n">
        <v>36903</v>
      </c>
      <c r="B1023" s="0" t="n">
        <v>75.67</v>
      </c>
      <c r="E1023" s="96" t="n">
        <f aca="false">CHOOSE(IF(WEEKDAY(E1022+1,2)=6,1,IF(WEEKDAY(E1022+1,2)=7,2,3)),IF(ISNUMBER(MATCH(E1022+3,$Q$3:$Q$56,0)),E1022+4,E1022+3),IF(ISNUMBER(MATCH(E1022+2,$Q$3:$Q$56,0)),E1022+3,E1022+2),IF(ISNUMBER(MATCH(E1022+1,$Q$3:$Q$56,0)),E1022+2,E1022+1))</f>
        <v>37190</v>
      </c>
      <c r="F1023" s="0" t="e">
        <f aca="false">VLOOKUP(E1023,$A$3:$B$1257,2,FALSE())</f>
        <v>#N/A</v>
      </c>
      <c r="H1023" s="96" t="e">
        <f aca="true">OFFSET($E$3,IF(ISNUMBER(VLOOKUP(OFFSET($E$3,MATCH(H1022,$E$3:$E$1028,0),0),$E$3:$F$1067,2,FALSE())),MATCH(H1022,$E$3:$E$1028,0),MATCH(H1022,$E$3:$E$1028,0)+1),0)</f>
        <v>#N/A</v>
      </c>
      <c r="I1023" s="0" t="e">
        <f aca="false">VLOOKUP(H1023,$A$3:$B$1257,2,FALSE())</f>
        <v>#N/A</v>
      </c>
      <c r="J1023" s="0" t="e">
        <f aca="false">VLOOKUP(H1023,'Raw data'!$A$3:$L$1417,5,FALSE())</f>
        <v>#N/A</v>
      </c>
      <c r="K1023" s="0" t="e">
        <f aca="false">VLOOKUP($H1023,'Raw data'!$A$3:$L$1417,10,FALSE())</f>
        <v>#N/A</v>
      </c>
      <c r="L1023" s="0" t="e">
        <f aca="false">VLOOKUP($H1023,'Raw data'!$A$3:$L$1417,3,FALSE())</f>
        <v>#N/A</v>
      </c>
      <c r="M1023" s="0" t="e">
        <f aca="false">VLOOKUP($H1023,'Raw data'!$A$3:$L$1417,4,FALSE())</f>
        <v>#N/A</v>
      </c>
      <c r="N1023" s="0" t="e">
        <f aca="false">VLOOKUP($H1023,'Raw data'!$A$3:$L$1417,2,FALSE())</f>
        <v>#N/A</v>
      </c>
      <c r="O1023" s="0" t="e">
        <f aca="false">VLOOKUP($H1023,'Raw data'!$A$3:$L$1417,10,FALSE())</f>
        <v>#N/A</v>
      </c>
      <c r="P1023" s="0" t="e">
        <f aca="false">VLOOKUP($H1023,'Raw data'!$M$3:$N$1243,2,FALSE())</f>
        <v>#N/A</v>
      </c>
    </row>
    <row r="1024" customFormat="false" ht="12.75" hidden="false" customHeight="false" outlineLevel="0" collapsed="false">
      <c r="A1024" s="96" t="n">
        <v>36904</v>
      </c>
      <c r="B1024" s="0" t="n">
        <v>69.78</v>
      </c>
      <c r="E1024" s="96" t="n">
        <f aca="false">CHOOSE(IF(WEEKDAY(E1023+1,2)=6,1,IF(WEEKDAY(E1023+1,2)=7,2,3)),IF(ISNUMBER(MATCH(E1023+3,$Q$3:$Q$56,0)),E1023+4,E1023+3),IF(ISNUMBER(MATCH(E1023+2,$Q$3:$Q$56,0)),E1023+3,E1023+2),IF(ISNUMBER(MATCH(E1023+1,$Q$3:$Q$56,0)),E1023+2,E1023+1))</f>
        <v>37193</v>
      </c>
      <c r="F1024" s="0" t="e">
        <f aca="false">VLOOKUP(E1024,$A$3:$B$1257,2,FALSE())</f>
        <v>#N/A</v>
      </c>
      <c r="H1024" s="96" t="e">
        <f aca="true">OFFSET($E$3,IF(ISNUMBER(VLOOKUP(OFFSET($E$3,MATCH(H1023,$E$3:$E$1028,0),0),$E$3:$F$1067,2,FALSE())),MATCH(H1023,$E$3:$E$1028,0),MATCH(H1023,$E$3:$E$1028,0)+1),0)</f>
        <v>#N/A</v>
      </c>
      <c r="I1024" s="0" t="e">
        <f aca="false">VLOOKUP(H1024,$A$3:$B$1257,2,FALSE())</f>
        <v>#N/A</v>
      </c>
      <c r="J1024" s="0" t="e">
        <f aca="false">VLOOKUP(H1024,'Raw data'!$A$3:$L$1417,5,FALSE())</f>
        <v>#N/A</v>
      </c>
      <c r="K1024" s="0" t="e">
        <f aca="false">VLOOKUP($H1024,'Raw data'!$A$3:$L$1417,10,FALSE())</f>
        <v>#N/A</v>
      </c>
      <c r="L1024" s="0" t="e">
        <f aca="false">VLOOKUP($H1024,'Raw data'!$A$3:$L$1417,3,FALSE())</f>
        <v>#N/A</v>
      </c>
      <c r="M1024" s="0" t="e">
        <f aca="false">VLOOKUP($H1024,'Raw data'!$A$3:$L$1417,4,FALSE())</f>
        <v>#N/A</v>
      </c>
      <c r="N1024" s="0" t="e">
        <f aca="false">VLOOKUP($H1024,'Raw data'!$A$3:$L$1417,2,FALSE())</f>
        <v>#N/A</v>
      </c>
      <c r="O1024" s="0" t="e">
        <f aca="false">VLOOKUP($H1024,'Raw data'!$A$3:$L$1417,10,FALSE())</f>
        <v>#N/A</v>
      </c>
      <c r="P1024" s="0" t="e">
        <f aca="false">VLOOKUP($H1024,'Raw data'!$M$3:$N$1243,2,FALSE())</f>
        <v>#N/A</v>
      </c>
    </row>
    <row r="1025" customFormat="false" ht="12.75" hidden="false" customHeight="false" outlineLevel="0" collapsed="false">
      <c r="A1025" s="96" t="n">
        <v>36905</v>
      </c>
      <c r="B1025" s="0" t="n">
        <v>69.78</v>
      </c>
      <c r="E1025" s="96" t="n">
        <f aca="false">CHOOSE(IF(WEEKDAY(E1024+1,2)=6,1,IF(WEEKDAY(E1024+1,2)=7,2,3)),IF(ISNUMBER(MATCH(E1024+3,$Q$3:$Q$56,0)),E1024+4,E1024+3),IF(ISNUMBER(MATCH(E1024+2,$Q$3:$Q$56,0)),E1024+3,E1024+2),IF(ISNUMBER(MATCH(E1024+1,$Q$3:$Q$56,0)),E1024+2,E1024+1))</f>
        <v>37194</v>
      </c>
      <c r="F1025" s="0" t="e">
        <f aca="false">VLOOKUP(E1025,$A$3:$B$1257,2,FALSE())</f>
        <v>#N/A</v>
      </c>
      <c r="H1025" s="96"/>
    </row>
    <row r="1026" customFormat="false" ht="12.75" hidden="false" customHeight="false" outlineLevel="0" collapsed="false">
      <c r="A1026" s="96" t="n">
        <v>36906</v>
      </c>
      <c r="B1026" s="0" t="n">
        <v>75.03</v>
      </c>
      <c r="E1026" s="96" t="n">
        <f aca="false">CHOOSE(IF(WEEKDAY(E1025+1,2)=6,1,IF(WEEKDAY(E1025+1,2)=7,2,3)),IF(ISNUMBER(MATCH(E1025+3,$Q$3:$Q$56,0)),E1025+4,E1025+3),IF(ISNUMBER(MATCH(E1025+2,$Q$3:$Q$56,0)),E1025+3,E1025+2),IF(ISNUMBER(MATCH(E1025+1,$Q$3:$Q$56,0)),E1025+2,E1025+1))</f>
        <v>37195</v>
      </c>
      <c r="F1026" s="0" t="e">
        <f aca="false">VLOOKUP(E1026,$A$3:$B$1257,2,FALSE())</f>
        <v>#N/A</v>
      </c>
      <c r="H1026" s="96"/>
    </row>
    <row r="1027" customFormat="false" ht="12.75" hidden="false" customHeight="false" outlineLevel="0" collapsed="false">
      <c r="A1027" s="96" t="n">
        <v>36907</v>
      </c>
      <c r="B1027" s="0" t="n">
        <v>77.33</v>
      </c>
      <c r="E1027" s="96" t="n">
        <f aca="false">CHOOSE(IF(WEEKDAY(E1026+1,2)=6,1,IF(WEEKDAY(E1026+1,2)=7,2,3)),IF(ISNUMBER(MATCH(E1026+3,$Q$3:$Q$56,0)),E1026+4,E1026+3),IF(ISNUMBER(MATCH(E1026+2,$Q$3:$Q$56,0)),E1026+3,E1026+2),IF(ISNUMBER(MATCH(E1026+1,$Q$3:$Q$56,0)),E1026+2,E1026+1))</f>
        <v>37196</v>
      </c>
      <c r="F1027" s="0" t="e">
        <f aca="false">VLOOKUP(E1027,$A$3:$B$1257,2,FALSE())</f>
        <v>#N/A</v>
      </c>
      <c r="H1027" s="96"/>
    </row>
    <row r="1028" customFormat="false" ht="12.75" hidden="false" customHeight="false" outlineLevel="0" collapsed="false">
      <c r="A1028" s="96" t="n">
        <v>36908</v>
      </c>
      <c r="B1028" s="0" t="n">
        <v>78.7</v>
      </c>
      <c r="E1028" s="96" t="n">
        <f aca="false">CHOOSE(IF(WEEKDAY(E1027+1,2)=6,1,IF(WEEKDAY(E1027+1,2)=7,2,3)),IF(ISNUMBER(MATCH(E1027+3,$Q$3:$Q$56,0)),E1027+4,E1027+3),IF(ISNUMBER(MATCH(E1027+2,$Q$3:$Q$56,0)),E1027+3,E1027+2),IF(ISNUMBER(MATCH(E1027+1,$Q$3:$Q$56,0)),E1027+2,E1027+1))</f>
        <v>37197</v>
      </c>
      <c r="F1028" s="0" t="e">
        <f aca="false">VLOOKUP(E1028,$A$3:$B$1257,2,FALSE())</f>
        <v>#N/A</v>
      </c>
      <c r="H1028" s="96"/>
    </row>
    <row r="1029" customFormat="false" ht="12.75" hidden="false" customHeight="false" outlineLevel="0" collapsed="false">
      <c r="A1029" s="96" t="n">
        <v>36909</v>
      </c>
      <c r="B1029" s="0" t="n">
        <v>75.43</v>
      </c>
      <c r="E1029" s="96" t="n">
        <f aca="false">CHOOSE(IF(WEEKDAY(E1028+1,2)=6,1,IF(WEEKDAY(E1028+1,2)=7,2,3)),IF(ISNUMBER(MATCH(E1028+3,$Q$3:$Q$56,0)),E1028+4,E1028+3),IF(ISNUMBER(MATCH(E1028+2,$Q$3:$Q$56,0)),E1028+3,E1028+2),IF(ISNUMBER(MATCH(E1028+1,$Q$3:$Q$56,0)),E1028+2,E1028+1))</f>
        <v>37200</v>
      </c>
      <c r="F1029" s="0" t="e">
        <f aca="false">VLOOKUP(E1029,$A$3:$B$1257,2,FALSE())</f>
        <v>#N/A</v>
      </c>
      <c r="H1029" s="96"/>
    </row>
    <row r="1030" customFormat="false" ht="12.75" hidden="false" customHeight="false" outlineLevel="0" collapsed="false">
      <c r="A1030" s="96" t="n">
        <v>36910</v>
      </c>
      <c r="B1030" s="0" t="n">
        <v>71.84</v>
      </c>
      <c r="E1030" s="96" t="n">
        <f aca="false">CHOOSE(IF(WEEKDAY(E1029+1,2)=6,1,IF(WEEKDAY(E1029+1,2)=7,2,3)),IF(ISNUMBER(MATCH(E1029+3,$Q$3:$Q$56,0)),E1029+4,E1029+3),IF(ISNUMBER(MATCH(E1029+2,$Q$3:$Q$56,0)),E1029+3,E1029+2),IF(ISNUMBER(MATCH(E1029+1,$Q$3:$Q$56,0)),E1029+2,E1029+1))</f>
        <v>37201</v>
      </c>
      <c r="F1030" s="0" t="e">
        <f aca="false">VLOOKUP(E1030,$A$3:$B$1257,2,FALSE())</f>
        <v>#N/A</v>
      </c>
      <c r="H1030" s="96"/>
    </row>
    <row r="1031" customFormat="false" ht="12.75" hidden="false" customHeight="false" outlineLevel="0" collapsed="false">
      <c r="A1031" s="96" t="n">
        <v>36911</v>
      </c>
      <c r="B1031" s="0" t="n">
        <v>66.18</v>
      </c>
      <c r="E1031" s="96" t="n">
        <f aca="false">CHOOSE(IF(WEEKDAY(E1030+1,2)=6,1,IF(WEEKDAY(E1030+1,2)=7,2,3)),IF(ISNUMBER(MATCH(E1030+3,$Q$3:$Q$56,0)),E1030+4,E1030+3),IF(ISNUMBER(MATCH(E1030+2,$Q$3:$Q$56,0)),E1030+3,E1030+2),IF(ISNUMBER(MATCH(E1030+1,$Q$3:$Q$56,0)),E1030+2,E1030+1))</f>
        <v>37202</v>
      </c>
      <c r="F1031" s="0" t="e">
        <f aca="false">VLOOKUP(E1031,$A$3:$B$1257,2,FALSE())</f>
        <v>#N/A</v>
      </c>
      <c r="H1031" s="96"/>
    </row>
    <row r="1032" customFormat="false" ht="12.75" hidden="false" customHeight="false" outlineLevel="0" collapsed="false">
      <c r="A1032" s="96" t="n">
        <v>36912</v>
      </c>
      <c r="B1032" s="0" t="n">
        <v>66.18</v>
      </c>
      <c r="E1032" s="96" t="n">
        <f aca="false">CHOOSE(IF(WEEKDAY(E1031+1,2)=6,1,IF(WEEKDAY(E1031+1,2)=7,2,3)),IF(ISNUMBER(MATCH(E1031+3,$Q$3:$Q$56,0)),E1031+4,E1031+3),IF(ISNUMBER(MATCH(E1031+2,$Q$3:$Q$56,0)),E1031+3,E1031+2),IF(ISNUMBER(MATCH(E1031+1,$Q$3:$Q$56,0)),E1031+2,E1031+1))</f>
        <v>37203</v>
      </c>
      <c r="F1032" s="0" t="e">
        <f aca="false">VLOOKUP(E1032,$A$3:$B$1257,2,FALSE())</f>
        <v>#N/A</v>
      </c>
      <c r="H1032" s="96"/>
    </row>
    <row r="1033" customFormat="false" ht="12.75" hidden="false" customHeight="false" outlineLevel="0" collapsed="false">
      <c r="A1033" s="96" t="n">
        <v>36913</v>
      </c>
      <c r="B1033" s="0" t="n">
        <v>74.07</v>
      </c>
      <c r="E1033" s="96" t="n">
        <f aca="false">CHOOSE(IF(WEEKDAY(E1032+1,2)=6,1,IF(WEEKDAY(E1032+1,2)=7,2,3)),IF(ISNUMBER(MATCH(E1032+3,$Q$3:$Q$56,0)),E1032+4,E1032+3),IF(ISNUMBER(MATCH(E1032+2,$Q$3:$Q$56,0)),E1032+3,E1032+2),IF(ISNUMBER(MATCH(E1032+1,$Q$3:$Q$56,0)),E1032+2,E1032+1))</f>
        <v>37204</v>
      </c>
      <c r="F1033" s="0" t="e">
        <f aca="false">VLOOKUP(E1033,$A$3:$B$1257,2,FALSE())</f>
        <v>#N/A</v>
      </c>
      <c r="H1033" s="96"/>
    </row>
    <row r="1034" customFormat="false" ht="12.75" hidden="false" customHeight="false" outlineLevel="0" collapsed="false">
      <c r="A1034" s="96" t="n">
        <v>36914</v>
      </c>
      <c r="B1034" s="0" t="n">
        <v>70.68</v>
      </c>
      <c r="E1034" s="96" t="n">
        <f aca="false">CHOOSE(IF(WEEKDAY(E1033+1,2)=6,1,IF(WEEKDAY(E1033+1,2)=7,2,3)),IF(ISNUMBER(MATCH(E1033+3,$Q$3:$Q$56,0)),E1033+4,E1033+3),IF(ISNUMBER(MATCH(E1033+2,$Q$3:$Q$56,0)),E1033+3,E1033+2),IF(ISNUMBER(MATCH(E1033+1,$Q$3:$Q$56,0)),E1033+2,E1033+1))</f>
        <v>37207</v>
      </c>
      <c r="F1034" s="0" t="e">
        <f aca="false">VLOOKUP(E1034,$A$3:$B$1257,2,FALSE())</f>
        <v>#N/A</v>
      </c>
      <c r="H1034" s="96"/>
    </row>
    <row r="1035" customFormat="false" ht="12.75" hidden="false" customHeight="false" outlineLevel="0" collapsed="false">
      <c r="A1035" s="96" t="n">
        <v>36915</v>
      </c>
      <c r="B1035" s="0" t="n">
        <v>67.76</v>
      </c>
      <c r="E1035" s="96" t="n">
        <f aca="false">CHOOSE(IF(WEEKDAY(E1034+1,2)=6,1,IF(WEEKDAY(E1034+1,2)=7,2,3)),IF(ISNUMBER(MATCH(E1034+3,$Q$3:$Q$56,0)),E1034+4,E1034+3),IF(ISNUMBER(MATCH(E1034+2,$Q$3:$Q$56,0)),E1034+3,E1034+2),IF(ISNUMBER(MATCH(E1034+1,$Q$3:$Q$56,0)),E1034+2,E1034+1))</f>
        <v>37208</v>
      </c>
      <c r="F1035" s="0" t="e">
        <f aca="false">VLOOKUP(E1035,$A$3:$B$1257,2,FALSE())</f>
        <v>#N/A</v>
      </c>
      <c r="H1035" s="96"/>
    </row>
    <row r="1036" customFormat="false" ht="12.75" hidden="false" customHeight="false" outlineLevel="0" collapsed="false">
      <c r="A1036" s="96" t="n">
        <v>36916</v>
      </c>
      <c r="B1036" s="0" t="n">
        <v>66.12</v>
      </c>
      <c r="E1036" s="96" t="n">
        <f aca="false">CHOOSE(IF(WEEKDAY(E1035+1,2)=6,1,IF(WEEKDAY(E1035+1,2)=7,2,3)),IF(ISNUMBER(MATCH(E1035+3,$Q$3:$Q$56,0)),E1035+4,E1035+3),IF(ISNUMBER(MATCH(E1035+2,$Q$3:$Q$56,0)),E1035+3,E1035+2),IF(ISNUMBER(MATCH(E1035+1,$Q$3:$Q$56,0)),E1035+2,E1035+1))</f>
        <v>37209</v>
      </c>
      <c r="F1036" s="0" t="e">
        <f aca="false">VLOOKUP(E1036,$A$3:$B$1257,2,FALSE())</f>
        <v>#N/A</v>
      </c>
      <c r="H1036" s="96"/>
    </row>
    <row r="1037" customFormat="false" ht="12.75" hidden="false" customHeight="false" outlineLevel="0" collapsed="false">
      <c r="A1037" s="96" t="n">
        <v>36917</v>
      </c>
      <c r="B1037" s="0" t="n">
        <v>63.13</v>
      </c>
      <c r="E1037" s="96" t="n">
        <f aca="false">CHOOSE(IF(WEEKDAY(E1036+1,2)=6,1,IF(WEEKDAY(E1036+1,2)=7,2,3)),IF(ISNUMBER(MATCH(E1036+3,$Q$3:$Q$56,0)),E1036+4,E1036+3),IF(ISNUMBER(MATCH(E1036+2,$Q$3:$Q$56,0)),E1036+3,E1036+2),IF(ISNUMBER(MATCH(E1036+1,$Q$3:$Q$56,0)),E1036+2,E1036+1))</f>
        <v>37210</v>
      </c>
      <c r="F1037" s="0" t="e">
        <f aca="false">VLOOKUP(E1037,$A$3:$B$1257,2,FALSE())</f>
        <v>#N/A</v>
      </c>
      <c r="H1037" s="96"/>
    </row>
    <row r="1038" customFormat="false" ht="12.75" hidden="false" customHeight="false" outlineLevel="0" collapsed="false">
      <c r="A1038" s="96" t="n">
        <v>36918</v>
      </c>
      <c r="B1038" s="0" t="n">
        <v>58.95</v>
      </c>
      <c r="E1038" s="96" t="n">
        <f aca="false">CHOOSE(IF(WEEKDAY(E1037+1,2)=6,1,IF(WEEKDAY(E1037+1,2)=7,2,3)),IF(ISNUMBER(MATCH(E1037+3,$Q$3:$Q$56,0)),E1037+4,E1037+3),IF(ISNUMBER(MATCH(E1037+2,$Q$3:$Q$56,0)),E1037+3,E1037+2),IF(ISNUMBER(MATCH(E1037+1,$Q$3:$Q$56,0)),E1037+2,E1037+1))</f>
        <v>37211</v>
      </c>
      <c r="F1038" s="0" t="e">
        <f aca="false">VLOOKUP(E1038,$A$3:$B$1257,2,FALSE())</f>
        <v>#N/A</v>
      </c>
      <c r="H1038" s="96"/>
    </row>
    <row r="1039" customFormat="false" ht="12.75" hidden="false" customHeight="false" outlineLevel="0" collapsed="false">
      <c r="A1039" s="96" t="n">
        <v>36919</v>
      </c>
      <c r="B1039" s="0" t="n">
        <v>58.95</v>
      </c>
      <c r="E1039" s="96" t="n">
        <f aca="false">CHOOSE(IF(WEEKDAY(E1038+1,2)=6,1,IF(WEEKDAY(E1038+1,2)=7,2,3)),IF(ISNUMBER(MATCH(E1038+3,$Q$3:$Q$56,0)),E1038+4,E1038+3),IF(ISNUMBER(MATCH(E1038+2,$Q$3:$Q$56,0)),E1038+3,E1038+2),IF(ISNUMBER(MATCH(E1038+1,$Q$3:$Q$56,0)),E1038+2,E1038+1))</f>
        <v>37214</v>
      </c>
      <c r="F1039" s="0" t="e">
        <f aca="false">VLOOKUP(E1039,$A$3:$B$1257,2,FALSE())</f>
        <v>#N/A</v>
      </c>
      <c r="H1039" s="96"/>
    </row>
    <row r="1040" customFormat="false" ht="12.75" hidden="false" customHeight="false" outlineLevel="0" collapsed="false">
      <c r="A1040" s="96" t="n">
        <v>36920</v>
      </c>
      <c r="B1040" s="0" t="n">
        <v>61.63</v>
      </c>
      <c r="E1040" s="96" t="n">
        <f aca="false">CHOOSE(IF(WEEKDAY(E1039+1,2)=6,1,IF(WEEKDAY(E1039+1,2)=7,2,3)),IF(ISNUMBER(MATCH(E1039+3,$Q$3:$Q$56,0)),E1039+4,E1039+3),IF(ISNUMBER(MATCH(E1039+2,$Q$3:$Q$56,0)),E1039+3,E1039+2),IF(ISNUMBER(MATCH(E1039+1,$Q$3:$Q$56,0)),E1039+2,E1039+1))</f>
        <v>37215</v>
      </c>
      <c r="F1040" s="0" t="e">
        <f aca="false">VLOOKUP(E1040,$A$3:$B$1257,2,FALSE())</f>
        <v>#N/A</v>
      </c>
      <c r="H1040" s="96"/>
    </row>
    <row r="1041" customFormat="false" ht="12.75" hidden="false" customHeight="false" outlineLevel="0" collapsed="false">
      <c r="A1041" s="96" t="n">
        <v>36921</v>
      </c>
      <c r="B1041" s="0" t="n">
        <v>58.86</v>
      </c>
      <c r="E1041" s="96" t="n">
        <f aca="false">CHOOSE(IF(WEEKDAY(E1040+1,2)=6,1,IF(WEEKDAY(E1040+1,2)=7,2,3)),IF(ISNUMBER(MATCH(E1040+3,$Q$3:$Q$56,0)),E1040+4,E1040+3),IF(ISNUMBER(MATCH(E1040+2,$Q$3:$Q$56,0)),E1040+3,E1040+2),IF(ISNUMBER(MATCH(E1040+1,$Q$3:$Q$56,0)),E1040+2,E1040+1))</f>
        <v>37216</v>
      </c>
      <c r="F1041" s="0" t="e">
        <f aca="false">VLOOKUP(E1041,$A$3:$B$1257,2,FALSE())</f>
        <v>#N/A</v>
      </c>
      <c r="H1041" s="96"/>
    </row>
    <row r="1042" customFormat="false" ht="12.75" hidden="false" customHeight="false" outlineLevel="0" collapsed="false">
      <c r="A1042" s="96" t="n">
        <v>36922</v>
      </c>
      <c r="B1042" s="0" t="n">
        <v>55.79</v>
      </c>
      <c r="E1042" s="96" t="n">
        <f aca="false">CHOOSE(IF(WEEKDAY(E1041+1,2)=6,1,IF(WEEKDAY(E1041+1,2)=7,2,3)),IF(ISNUMBER(MATCH(E1041+3,$Q$3:$Q$56,0)),E1041+4,E1041+3),IF(ISNUMBER(MATCH(E1041+2,$Q$3:$Q$56,0)),E1041+3,E1041+2),IF(ISNUMBER(MATCH(E1041+1,$Q$3:$Q$56,0)),E1041+2,E1041+1))</f>
        <v>37218</v>
      </c>
      <c r="F1042" s="0" t="e">
        <f aca="false">VLOOKUP(E1042,$A$3:$B$1257,2,FALSE())</f>
        <v>#N/A</v>
      </c>
      <c r="H1042" s="96"/>
    </row>
    <row r="1043" customFormat="false" ht="12.75" hidden="false" customHeight="false" outlineLevel="0" collapsed="false">
      <c r="A1043" s="96" t="n">
        <v>36923</v>
      </c>
      <c r="B1043" s="0" t="n">
        <v>53.37</v>
      </c>
      <c r="E1043" s="96" t="n">
        <f aca="false">CHOOSE(IF(WEEKDAY(E1042+1,2)=6,1,IF(WEEKDAY(E1042+1,2)=7,2,3)),IF(ISNUMBER(MATCH(E1042+3,$Q$3:$Q$56,0)),E1042+4,E1042+3),IF(ISNUMBER(MATCH(E1042+2,$Q$3:$Q$56,0)),E1042+3,E1042+2),IF(ISNUMBER(MATCH(E1042+1,$Q$3:$Q$56,0)),E1042+2,E1042+1))</f>
        <v>37221</v>
      </c>
      <c r="F1043" s="0" t="e">
        <f aca="false">VLOOKUP(E1043,$A$3:$B$1257,2,FALSE())</f>
        <v>#N/A</v>
      </c>
      <c r="H1043" s="96"/>
    </row>
    <row r="1044" customFormat="false" ht="12.75" hidden="false" customHeight="false" outlineLevel="0" collapsed="false">
      <c r="A1044" s="96" t="n">
        <v>36924</v>
      </c>
      <c r="B1044" s="0" t="n">
        <v>52.73</v>
      </c>
      <c r="E1044" s="96" t="n">
        <f aca="false">CHOOSE(IF(WEEKDAY(E1043+1,2)=6,1,IF(WEEKDAY(E1043+1,2)=7,2,3)),IF(ISNUMBER(MATCH(E1043+3,$Q$3:$Q$56,0)),E1043+4,E1043+3),IF(ISNUMBER(MATCH(E1043+2,$Q$3:$Q$56,0)),E1043+3,E1043+2),IF(ISNUMBER(MATCH(E1043+1,$Q$3:$Q$56,0)),E1043+2,E1043+1))</f>
        <v>37222</v>
      </c>
      <c r="F1044" s="0" t="e">
        <f aca="false">VLOOKUP(E1044,$A$3:$B$1257,2,FALSE())</f>
        <v>#N/A</v>
      </c>
      <c r="H1044" s="96"/>
    </row>
    <row r="1045" customFormat="false" ht="12.75" hidden="false" customHeight="false" outlineLevel="0" collapsed="false">
      <c r="A1045" s="96" t="n">
        <v>36925</v>
      </c>
      <c r="B1045" s="0" t="n">
        <v>57.92</v>
      </c>
      <c r="E1045" s="96" t="n">
        <f aca="false">CHOOSE(IF(WEEKDAY(E1044+1,2)=6,1,IF(WEEKDAY(E1044+1,2)=7,2,3)),IF(ISNUMBER(MATCH(E1044+3,$Q$3:$Q$56,0)),E1044+4,E1044+3),IF(ISNUMBER(MATCH(E1044+2,$Q$3:$Q$56,0)),E1044+3,E1044+2),IF(ISNUMBER(MATCH(E1044+1,$Q$3:$Q$56,0)),E1044+2,E1044+1))</f>
        <v>37223</v>
      </c>
      <c r="F1045" s="0" t="e">
        <f aca="false">VLOOKUP(E1045,$A$3:$B$1257,2,FALSE())</f>
        <v>#N/A</v>
      </c>
      <c r="H1045" s="96"/>
    </row>
    <row r="1046" customFormat="false" ht="12.75" hidden="false" customHeight="false" outlineLevel="0" collapsed="false">
      <c r="A1046" s="96" t="n">
        <v>36926</v>
      </c>
      <c r="B1046" s="0" t="n">
        <v>57.92</v>
      </c>
      <c r="E1046" s="96" t="n">
        <f aca="false">CHOOSE(IF(WEEKDAY(E1045+1,2)=6,1,IF(WEEKDAY(E1045+1,2)=7,2,3)),IF(ISNUMBER(MATCH(E1045+3,$Q$3:$Q$56,0)),E1045+4,E1045+3),IF(ISNUMBER(MATCH(E1045+2,$Q$3:$Q$56,0)),E1045+3,E1045+2),IF(ISNUMBER(MATCH(E1045+1,$Q$3:$Q$56,0)),E1045+2,E1045+1))</f>
        <v>37224</v>
      </c>
      <c r="F1046" s="0" t="e">
        <f aca="false">VLOOKUP(E1046,$A$3:$B$1257,2,FALSE())</f>
        <v>#N/A</v>
      </c>
      <c r="H1046" s="96"/>
    </row>
    <row r="1047" customFormat="false" ht="12.75" hidden="false" customHeight="false" outlineLevel="0" collapsed="false">
      <c r="A1047" s="96" t="n">
        <v>36927</v>
      </c>
      <c r="B1047" s="0" t="n">
        <v>58.56</v>
      </c>
      <c r="E1047" s="96" t="n">
        <f aca="false">CHOOSE(IF(WEEKDAY(E1046+1,2)=6,1,IF(WEEKDAY(E1046+1,2)=7,2,3)),IF(ISNUMBER(MATCH(E1046+3,$Q$3:$Q$56,0)),E1046+4,E1046+3),IF(ISNUMBER(MATCH(E1046+2,$Q$3:$Q$56,0)),E1046+3,E1046+2),IF(ISNUMBER(MATCH(E1046+1,$Q$3:$Q$56,0)),E1046+2,E1046+1))</f>
        <v>37225</v>
      </c>
      <c r="F1047" s="0" t="e">
        <f aca="false">VLOOKUP(E1047,$A$3:$B$1257,2,FALSE())</f>
        <v>#N/A</v>
      </c>
      <c r="H1047" s="96"/>
    </row>
    <row r="1048" customFormat="false" ht="12.75" hidden="false" customHeight="false" outlineLevel="0" collapsed="false">
      <c r="A1048" s="96" t="n">
        <v>36928</v>
      </c>
      <c r="B1048" s="0" t="n">
        <v>51.31</v>
      </c>
      <c r="E1048" s="96" t="n">
        <f aca="false">CHOOSE(IF(WEEKDAY(E1047+1,2)=6,1,IF(WEEKDAY(E1047+1,2)=7,2,3)),IF(ISNUMBER(MATCH(E1047+3,$Q$3:$Q$56,0)),E1047+4,E1047+3),IF(ISNUMBER(MATCH(E1047+2,$Q$3:$Q$56,0)),E1047+3,E1047+2),IF(ISNUMBER(MATCH(E1047+1,$Q$3:$Q$56,0)),E1047+2,E1047+1))</f>
        <v>37228</v>
      </c>
      <c r="F1048" s="0" t="e">
        <f aca="false">VLOOKUP(E1048,$A$3:$B$1257,2,FALSE())</f>
        <v>#N/A</v>
      </c>
      <c r="H1048" s="96"/>
    </row>
    <row r="1049" customFormat="false" ht="12.75" hidden="false" customHeight="false" outlineLevel="0" collapsed="false">
      <c r="A1049" s="96" t="n">
        <v>36929</v>
      </c>
      <c r="B1049" s="0" t="n">
        <v>51.18</v>
      </c>
      <c r="E1049" s="96" t="n">
        <f aca="false">CHOOSE(IF(WEEKDAY(E1048+1,2)=6,1,IF(WEEKDAY(E1048+1,2)=7,2,3)),IF(ISNUMBER(MATCH(E1048+3,$Q$3:$Q$56,0)),E1048+4,E1048+3),IF(ISNUMBER(MATCH(E1048+2,$Q$3:$Q$56,0)),E1048+3,E1048+2),IF(ISNUMBER(MATCH(E1048+1,$Q$3:$Q$56,0)),E1048+2,E1048+1))</f>
        <v>37229</v>
      </c>
      <c r="F1049" s="0" t="e">
        <f aca="false">VLOOKUP(E1049,$A$3:$B$1257,2,FALSE())</f>
        <v>#N/A</v>
      </c>
      <c r="H1049" s="96"/>
    </row>
    <row r="1050" customFormat="false" ht="12.75" hidden="false" customHeight="false" outlineLevel="0" collapsed="false">
      <c r="A1050" s="96" t="n">
        <v>36930</v>
      </c>
      <c r="B1050" s="0" t="n">
        <v>50.79</v>
      </c>
      <c r="E1050" s="96" t="n">
        <f aca="false">CHOOSE(IF(WEEKDAY(E1049+1,2)=6,1,IF(WEEKDAY(E1049+1,2)=7,2,3)),IF(ISNUMBER(MATCH(E1049+3,$Q$3:$Q$56,0)),E1049+4,E1049+3),IF(ISNUMBER(MATCH(E1049+2,$Q$3:$Q$56,0)),E1049+3,E1049+2),IF(ISNUMBER(MATCH(E1049+1,$Q$3:$Q$56,0)),E1049+2,E1049+1))</f>
        <v>37230</v>
      </c>
      <c r="F1050" s="0" t="e">
        <f aca="false">VLOOKUP(E1050,$A$3:$B$1257,2,FALSE())</f>
        <v>#N/A</v>
      </c>
      <c r="H1050" s="96"/>
    </row>
    <row r="1051" customFormat="false" ht="12.75" hidden="false" customHeight="false" outlineLevel="0" collapsed="false">
      <c r="A1051" s="96" t="n">
        <v>36931</v>
      </c>
      <c r="B1051" s="0" t="n">
        <v>49.04</v>
      </c>
      <c r="E1051" s="96" t="n">
        <f aca="false">CHOOSE(IF(WEEKDAY(E1050+1,2)=6,1,IF(WEEKDAY(E1050+1,2)=7,2,3)),IF(ISNUMBER(MATCH(E1050+3,$Q$3:$Q$56,0)),E1050+4,E1050+3),IF(ISNUMBER(MATCH(E1050+2,$Q$3:$Q$56,0)),E1050+3,E1050+2),IF(ISNUMBER(MATCH(E1050+1,$Q$3:$Q$56,0)),E1050+2,E1050+1))</f>
        <v>37231</v>
      </c>
      <c r="F1051" s="0" t="e">
        <f aca="false">VLOOKUP(E1051,$A$3:$B$1257,2,FALSE())</f>
        <v>#N/A</v>
      </c>
      <c r="H1051" s="96"/>
    </row>
    <row r="1052" customFormat="false" ht="12.75" hidden="false" customHeight="false" outlineLevel="0" collapsed="false">
      <c r="A1052" s="96" t="n">
        <v>36932</v>
      </c>
      <c r="B1052" s="0" t="n">
        <v>51.19</v>
      </c>
      <c r="E1052" s="96" t="n">
        <f aca="false">CHOOSE(IF(WEEKDAY(E1051+1,2)=6,1,IF(WEEKDAY(E1051+1,2)=7,2,3)),IF(ISNUMBER(MATCH(E1051+3,$Q$3:$Q$56,0)),E1051+4,E1051+3),IF(ISNUMBER(MATCH(E1051+2,$Q$3:$Q$56,0)),E1051+3,E1051+2),IF(ISNUMBER(MATCH(E1051+1,$Q$3:$Q$56,0)),E1051+2,E1051+1))</f>
        <v>37232</v>
      </c>
      <c r="F1052" s="0" t="e">
        <f aca="false">VLOOKUP(E1052,$A$3:$B$1257,2,FALSE())</f>
        <v>#N/A</v>
      </c>
      <c r="H1052" s="96"/>
    </row>
    <row r="1053" customFormat="false" ht="12.75" hidden="false" customHeight="false" outlineLevel="0" collapsed="false">
      <c r="A1053" s="96" t="n">
        <v>36933</v>
      </c>
      <c r="B1053" s="0" t="n">
        <v>51.19</v>
      </c>
      <c r="E1053" s="96" t="n">
        <f aca="false">CHOOSE(IF(WEEKDAY(E1052+1,2)=6,1,IF(WEEKDAY(E1052+1,2)=7,2,3)),IF(ISNUMBER(MATCH(E1052+3,$Q$3:$Q$56,0)),E1052+4,E1052+3),IF(ISNUMBER(MATCH(E1052+2,$Q$3:$Q$56,0)),E1052+3,E1052+2),IF(ISNUMBER(MATCH(E1052+1,$Q$3:$Q$56,0)),E1052+2,E1052+1))</f>
        <v>37235</v>
      </c>
      <c r="F1053" s="0" t="e">
        <f aca="false">VLOOKUP(E1053,$A$3:$B$1257,2,FALSE())</f>
        <v>#N/A</v>
      </c>
      <c r="H1053" s="96"/>
    </row>
    <row r="1054" customFormat="false" ht="12.75" hidden="false" customHeight="false" outlineLevel="0" collapsed="false">
      <c r="A1054" s="96" t="n">
        <v>36934</v>
      </c>
      <c r="B1054" s="0" t="n">
        <v>54.66</v>
      </c>
      <c r="E1054" s="96" t="n">
        <f aca="false">CHOOSE(IF(WEEKDAY(E1053+1,2)=6,1,IF(WEEKDAY(E1053+1,2)=7,2,3)),IF(ISNUMBER(MATCH(E1053+3,$Q$3:$Q$56,0)),E1053+4,E1053+3),IF(ISNUMBER(MATCH(E1053+2,$Q$3:$Q$56,0)),E1053+3,E1053+2),IF(ISNUMBER(MATCH(E1053+1,$Q$3:$Q$56,0)),E1053+2,E1053+1))</f>
        <v>37236</v>
      </c>
      <c r="F1054" s="0" t="e">
        <f aca="false">VLOOKUP(E1054,$A$3:$B$1257,2,FALSE())</f>
        <v>#N/A</v>
      </c>
      <c r="H1054" s="96"/>
    </row>
    <row r="1055" customFormat="false" ht="12.75" hidden="false" customHeight="false" outlineLevel="0" collapsed="false">
      <c r="A1055" s="96" t="n">
        <v>36935</v>
      </c>
      <c r="B1055" s="0" t="n">
        <v>49.65</v>
      </c>
      <c r="E1055" s="96" t="n">
        <f aca="false">CHOOSE(IF(WEEKDAY(E1054+1,2)=6,1,IF(WEEKDAY(E1054+1,2)=7,2,3)),IF(ISNUMBER(MATCH(E1054+3,$Q$3:$Q$56,0)),E1054+4,E1054+3),IF(ISNUMBER(MATCH(E1054+2,$Q$3:$Q$56,0)),E1054+3,E1054+2),IF(ISNUMBER(MATCH(E1054+1,$Q$3:$Q$56,0)),E1054+2,E1054+1))</f>
        <v>37237</v>
      </c>
      <c r="F1055" s="0" t="e">
        <f aca="false">VLOOKUP(E1055,$A$3:$B$1257,2,FALSE())</f>
        <v>#N/A</v>
      </c>
      <c r="H1055" s="96"/>
    </row>
    <row r="1056" customFormat="false" ht="12.75" hidden="false" customHeight="false" outlineLevel="0" collapsed="false">
      <c r="A1056" s="96" t="n">
        <v>36936</v>
      </c>
      <c r="B1056" s="0" t="n">
        <v>47.17</v>
      </c>
      <c r="E1056" s="96" t="n">
        <f aca="false">CHOOSE(IF(WEEKDAY(E1055+1,2)=6,1,IF(WEEKDAY(E1055+1,2)=7,2,3)),IF(ISNUMBER(MATCH(E1055+3,$Q$3:$Q$56,0)),E1055+4,E1055+3),IF(ISNUMBER(MATCH(E1055+2,$Q$3:$Q$56,0)),E1055+3,E1055+2),IF(ISNUMBER(MATCH(E1055+1,$Q$3:$Q$56,0)),E1055+2,E1055+1))</f>
        <v>37238</v>
      </c>
      <c r="F1056" s="0" t="e">
        <f aca="false">VLOOKUP(E1056,$A$3:$B$1257,2,FALSE())</f>
        <v>#N/A</v>
      </c>
      <c r="H1056" s="96"/>
    </row>
    <row r="1057" customFormat="false" ht="12.75" hidden="false" customHeight="false" outlineLevel="0" collapsed="false">
      <c r="A1057" s="96" t="n">
        <v>36937</v>
      </c>
      <c r="B1057" s="0" t="n">
        <v>47.55</v>
      </c>
      <c r="E1057" s="96" t="n">
        <f aca="false">CHOOSE(IF(WEEKDAY(E1056+1,2)=6,1,IF(WEEKDAY(E1056+1,2)=7,2,3)),IF(ISNUMBER(MATCH(E1056+3,$Q$3:$Q$56,0)),E1056+4,E1056+3),IF(ISNUMBER(MATCH(E1056+2,$Q$3:$Q$56,0)),E1056+3,E1056+2),IF(ISNUMBER(MATCH(E1056+1,$Q$3:$Q$56,0)),E1056+2,E1056+1))</f>
        <v>37239</v>
      </c>
      <c r="F1057" s="0" t="e">
        <f aca="false">VLOOKUP(E1057,$A$3:$B$1257,2,FALSE())</f>
        <v>#N/A</v>
      </c>
      <c r="H1057" s="96"/>
    </row>
    <row r="1058" customFormat="false" ht="12.75" hidden="false" customHeight="false" outlineLevel="0" collapsed="false">
      <c r="A1058" s="96" t="n">
        <v>36938</v>
      </c>
      <c r="B1058" s="0" t="n">
        <v>48.03</v>
      </c>
      <c r="E1058" s="96" t="n">
        <f aca="false">CHOOSE(IF(WEEKDAY(E1057+1,2)=6,1,IF(WEEKDAY(E1057+1,2)=7,2,3)),IF(ISNUMBER(MATCH(E1057+3,$Q$3:$Q$56,0)),E1057+4,E1057+3),IF(ISNUMBER(MATCH(E1057+2,$Q$3:$Q$56,0)),E1057+3,E1057+2),IF(ISNUMBER(MATCH(E1057+1,$Q$3:$Q$56,0)),E1057+2,E1057+1))</f>
        <v>37242</v>
      </c>
      <c r="F1058" s="0" t="e">
        <f aca="false">VLOOKUP(E1058,$A$3:$B$1257,2,FALSE())</f>
        <v>#N/A</v>
      </c>
      <c r="H1058" s="96"/>
    </row>
    <row r="1059" customFormat="false" ht="12.75" hidden="false" customHeight="false" outlineLevel="0" collapsed="false">
      <c r="A1059" s="96" t="n">
        <v>36939</v>
      </c>
      <c r="B1059" s="0" t="n">
        <v>50.73</v>
      </c>
      <c r="E1059" s="96" t="n">
        <f aca="false">CHOOSE(IF(WEEKDAY(E1058+1,2)=6,1,IF(WEEKDAY(E1058+1,2)=7,2,3)),IF(ISNUMBER(MATCH(E1058+3,$Q$3:$Q$56,0)),E1058+4,E1058+3),IF(ISNUMBER(MATCH(E1058+2,$Q$3:$Q$56,0)),E1058+3,E1058+2),IF(ISNUMBER(MATCH(E1058+1,$Q$3:$Q$56,0)),E1058+2,E1058+1))</f>
        <v>37243</v>
      </c>
      <c r="F1059" s="0" t="e">
        <f aca="false">VLOOKUP(E1059,$A$3:$B$1257,2,FALSE())</f>
        <v>#N/A</v>
      </c>
      <c r="H1059" s="96"/>
    </row>
    <row r="1060" customFormat="false" ht="12.75" hidden="false" customHeight="false" outlineLevel="0" collapsed="false">
      <c r="A1060" s="96" t="n">
        <v>36940</v>
      </c>
      <c r="B1060" s="0" t="n">
        <v>50.73</v>
      </c>
      <c r="E1060" s="96" t="n">
        <f aca="false">CHOOSE(IF(WEEKDAY(E1059+1,2)=6,1,IF(WEEKDAY(E1059+1,2)=7,2,3)),IF(ISNUMBER(MATCH(E1059+3,$Q$3:$Q$56,0)),E1059+4,E1059+3),IF(ISNUMBER(MATCH(E1059+2,$Q$3:$Q$56,0)),E1059+3,E1059+2),IF(ISNUMBER(MATCH(E1059+1,$Q$3:$Q$56,0)),E1059+2,E1059+1))</f>
        <v>37244</v>
      </c>
      <c r="F1060" s="0" t="e">
        <f aca="false">VLOOKUP(E1060,$A$3:$B$1257,2,FALSE())</f>
        <v>#N/A</v>
      </c>
      <c r="H1060" s="96"/>
    </row>
    <row r="1061" customFormat="false" ht="12.75" hidden="false" customHeight="false" outlineLevel="0" collapsed="false">
      <c r="A1061" s="96" t="n">
        <v>36942</v>
      </c>
      <c r="B1061" s="0" t="n">
        <v>51.37</v>
      </c>
      <c r="E1061" s="96" t="n">
        <f aca="false">CHOOSE(IF(WEEKDAY(E1060+1,2)=6,1,IF(WEEKDAY(E1060+1,2)=7,2,3)),IF(ISNUMBER(MATCH(E1060+3,$Q$3:$Q$56,0)),E1060+4,E1060+3),IF(ISNUMBER(MATCH(E1060+2,$Q$3:$Q$56,0)),E1060+3,E1060+2),IF(ISNUMBER(MATCH(E1060+1,$Q$3:$Q$56,0)),E1060+2,E1060+1))</f>
        <v>37245</v>
      </c>
      <c r="F1061" s="0" t="e">
        <f aca="false">VLOOKUP(E1061,$A$3:$B$1257,2,FALSE())</f>
        <v>#N/A</v>
      </c>
      <c r="H1061" s="96"/>
    </row>
    <row r="1062" customFormat="false" ht="12.75" hidden="false" customHeight="false" outlineLevel="0" collapsed="false">
      <c r="A1062" s="96" t="n">
        <v>36943</v>
      </c>
      <c r="B1062" s="0" t="n">
        <v>46.72</v>
      </c>
      <c r="E1062" s="96" t="n">
        <f aca="false">CHOOSE(IF(WEEKDAY(E1061+1,2)=6,1,IF(WEEKDAY(E1061+1,2)=7,2,3)),IF(ISNUMBER(MATCH(E1061+3,$Q$3:$Q$56,0)),E1061+4,E1061+3),IF(ISNUMBER(MATCH(E1061+2,$Q$3:$Q$56,0)),E1061+3,E1061+2),IF(ISNUMBER(MATCH(E1061+1,$Q$3:$Q$56,0)),E1061+2,E1061+1))</f>
        <v>37246</v>
      </c>
      <c r="F1062" s="0" t="e">
        <f aca="false">VLOOKUP(E1062,$A$3:$B$1257,2,FALSE())</f>
        <v>#N/A</v>
      </c>
      <c r="H1062" s="96"/>
    </row>
    <row r="1063" customFormat="false" ht="12.75" hidden="false" customHeight="false" outlineLevel="0" collapsed="false">
      <c r="A1063" s="96" t="n">
        <v>36944</v>
      </c>
      <c r="B1063" s="0" t="n">
        <v>52.35</v>
      </c>
      <c r="E1063" s="96" t="n">
        <f aca="false">CHOOSE(IF(WEEKDAY(E1062+1,2)=6,1,IF(WEEKDAY(E1062+1,2)=7,2,3)),IF(ISNUMBER(MATCH(E1062+3,$Q$3:$Q$56,0)),E1062+4,E1062+3),IF(ISNUMBER(MATCH(E1062+2,$Q$3:$Q$56,0)),E1062+3,E1062+2),IF(ISNUMBER(MATCH(E1062+1,$Q$3:$Q$56,0)),E1062+2,E1062+1))</f>
        <v>37249</v>
      </c>
      <c r="F1063" s="0" t="e">
        <f aca="false">VLOOKUP(E1063,$A$3:$B$1257,2,FALSE())</f>
        <v>#N/A</v>
      </c>
      <c r="H1063" s="96"/>
    </row>
    <row r="1064" customFormat="false" ht="12.75" hidden="false" customHeight="false" outlineLevel="0" collapsed="false">
      <c r="A1064" s="96" t="n">
        <v>36945</v>
      </c>
      <c r="B1064" s="0" t="n">
        <v>46.8</v>
      </c>
      <c r="E1064" s="96" t="n">
        <f aca="false">CHOOSE(IF(WEEKDAY(E1063+1,2)=6,1,IF(WEEKDAY(E1063+1,2)=7,2,3)),IF(ISNUMBER(MATCH(E1063+3,$Q$3:$Q$56,0)),E1063+4,E1063+3),IF(ISNUMBER(MATCH(E1063+2,$Q$3:$Q$56,0)),E1063+3,E1063+2),IF(ISNUMBER(MATCH(E1063+1,$Q$3:$Q$56,0)),E1063+2,E1063+1))</f>
        <v>37251</v>
      </c>
      <c r="F1064" s="0" t="e">
        <f aca="false">VLOOKUP(E1064,$A$3:$B$1257,2,FALSE())</f>
        <v>#N/A</v>
      </c>
      <c r="H1064" s="96"/>
    </row>
    <row r="1065" customFormat="false" ht="12.75" hidden="false" customHeight="false" outlineLevel="0" collapsed="false">
      <c r="A1065" s="96" t="n">
        <v>36946</v>
      </c>
      <c r="B1065" s="0" t="n">
        <v>45.71</v>
      </c>
      <c r="E1065" s="96" t="n">
        <f aca="false">CHOOSE(IF(WEEKDAY(E1064+1,2)=6,1,IF(WEEKDAY(E1064+1,2)=7,2,3)),IF(ISNUMBER(MATCH(E1064+3,$Q$3:$Q$56,0)),E1064+4,E1064+3),IF(ISNUMBER(MATCH(E1064+2,$Q$3:$Q$56,0)),E1064+3,E1064+2),IF(ISNUMBER(MATCH(E1064+1,$Q$3:$Q$56,0)),E1064+2,E1064+1))</f>
        <v>37252</v>
      </c>
      <c r="F1065" s="0" t="e">
        <f aca="false">VLOOKUP(E1065,$A$3:$B$1257,2,FALSE())</f>
        <v>#N/A</v>
      </c>
      <c r="H1065" s="96"/>
    </row>
    <row r="1066" customFormat="false" ht="12.75" hidden="false" customHeight="false" outlineLevel="0" collapsed="false">
      <c r="A1066" s="96" t="n">
        <v>36947</v>
      </c>
      <c r="B1066" s="0" t="n">
        <v>45.71</v>
      </c>
      <c r="E1066" s="96" t="n">
        <f aca="false">CHOOSE(IF(WEEKDAY(E1065+1,2)=6,1,IF(WEEKDAY(E1065+1,2)=7,2,3)),IF(ISNUMBER(MATCH(E1065+3,$Q$3:$Q$56,0)),E1065+4,E1065+3),IF(ISNUMBER(MATCH(E1065+2,$Q$3:$Q$56,0)),E1065+3,E1065+2),IF(ISNUMBER(MATCH(E1065+1,$Q$3:$Q$56,0)),E1065+2,E1065+1))</f>
        <v>37253</v>
      </c>
      <c r="F1066" s="0" t="e">
        <f aca="false">VLOOKUP(E1066,$A$3:$B$1257,2,FALSE())</f>
        <v>#N/A</v>
      </c>
      <c r="H1066" s="96"/>
    </row>
    <row r="1067" customFormat="false" ht="12.75" hidden="false" customHeight="false" outlineLevel="0" collapsed="false">
      <c r="A1067" s="96" t="n">
        <v>36948</v>
      </c>
      <c r="B1067" s="0" t="n">
        <v>47.03</v>
      </c>
      <c r="E1067" s="96" t="n">
        <f aca="false">CHOOSE(IF(WEEKDAY(E1066+1,2)=6,1,IF(WEEKDAY(E1066+1,2)=7,2,3)),IF(ISNUMBER(MATCH(E1066+3,$Q$3:$Q$56,0)),E1066+4,E1066+3),IF(ISNUMBER(MATCH(E1066+2,$Q$3:$Q$56,0)),E1066+3,E1066+2),IF(ISNUMBER(MATCH(E1066+1,$Q$3:$Q$56,0)),E1066+2,E1066+1))</f>
        <v>37256</v>
      </c>
      <c r="F1067" s="0" t="e">
        <f aca="false">VLOOKUP(E1067,$A$3:$B$1257,2,FALSE())</f>
        <v>#N/A</v>
      </c>
      <c r="H1067" s="96"/>
    </row>
    <row r="1068" customFormat="false" ht="12.75" hidden="false" customHeight="false" outlineLevel="0" collapsed="false">
      <c r="A1068" s="96" t="n">
        <v>36949</v>
      </c>
      <c r="B1068" s="0" t="n">
        <v>47.95</v>
      </c>
      <c r="E1068" s="96" t="n">
        <f aca="false">CHOOSE(IF(WEEKDAY(E1067+1,2)=6,1,IF(WEEKDAY(E1067+1,2)=7,2,3)),IF(ISNUMBER(MATCH(E1067+3,$Q$3:$Q$56,0)),E1067+4,E1067+3),IF(ISNUMBER(MATCH(E1067+2,$Q$3:$Q$56,0)),E1067+3,E1067+2),IF(ISNUMBER(MATCH(E1067+1,$Q$3:$Q$56,0)),E1067+2,E1067+1))</f>
        <v>37258</v>
      </c>
      <c r="F1068" s="0" t="e">
        <f aca="false">VLOOKUP(E1068,$A$3:$B$1257,2,FALSE())</f>
        <v>#N/A</v>
      </c>
      <c r="H1068" s="96"/>
    </row>
    <row r="1069" customFormat="false" ht="12.75" hidden="false" customHeight="false" outlineLevel="0" collapsed="false">
      <c r="A1069" s="96" t="n">
        <v>36950</v>
      </c>
      <c r="B1069" s="0" t="n">
        <v>50.32</v>
      </c>
      <c r="E1069" s="96" t="n">
        <f aca="false">CHOOSE(IF(WEEKDAY(E1068+1,2)=6,1,IF(WEEKDAY(E1068+1,2)=7,2,3)),IF(ISNUMBER(MATCH(E1068+3,$Q$3:$Q$56,0)),E1068+4,E1068+3),IF(ISNUMBER(MATCH(E1068+2,$Q$3:$Q$56,0)),E1068+3,E1068+2),IF(ISNUMBER(MATCH(E1068+1,$Q$3:$Q$56,0)),E1068+2,E1068+1))</f>
        <v>37259</v>
      </c>
      <c r="F1069" s="0" t="e">
        <f aca="false">VLOOKUP(E1069,$A$3:$B$1257,2,FALSE())</f>
        <v>#N/A</v>
      </c>
      <c r="H1069" s="96"/>
    </row>
    <row r="1070" customFormat="false" ht="12.75" hidden="false" customHeight="false" outlineLevel="0" collapsed="false">
      <c r="A1070" s="96" t="n">
        <v>36951</v>
      </c>
      <c r="B1070" s="0" t="n">
        <v>51.92</v>
      </c>
      <c r="E1070" s="96" t="n">
        <f aca="false">CHOOSE(IF(WEEKDAY(E1069+1,2)=6,1,IF(WEEKDAY(E1069+1,2)=7,2,3)),IF(ISNUMBER(MATCH(E1069+3,$Q$3:$Q$56,0)),E1069+4,E1069+3),IF(ISNUMBER(MATCH(E1069+2,$Q$3:$Q$56,0)),E1069+3,E1069+2),IF(ISNUMBER(MATCH(E1069+1,$Q$3:$Q$56,0)),E1069+2,E1069+1))</f>
        <v>37260</v>
      </c>
      <c r="F1070" s="0" t="e">
        <f aca="false">VLOOKUP(E1070,$A$3:$B$1257,2,FALSE())</f>
        <v>#N/A</v>
      </c>
      <c r="H1070" s="96"/>
    </row>
    <row r="1071" customFormat="false" ht="12.75" hidden="false" customHeight="false" outlineLevel="0" collapsed="false">
      <c r="A1071" s="96" t="n">
        <v>36952</v>
      </c>
      <c r="B1071" s="0" t="n">
        <v>48.88</v>
      </c>
      <c r="E1071" s="96" t="n">
        <f aca="false">CHOOSE(IF(WEEKDAY(E1070+1,2)=6,1,IF(WEEKDAY(E1070+1,2)=7,2,3)),IF(ISNUMBER(MATCH(E1070+3,$Q$3:$Q$56,0)),E1070+4,E1070+3),IF(ISNUMBER(MATCH(E1070+2,$Q$3:$Q$56,0)),E1070+3,E1070+2),IF(ISNUMBER(MATCH(E1070+1,$Q$3:$Q$56,0)),E1070+2,E1070+1))</f>
        <v>37263</v>
      </c>
      <c r="F1071" s="0" t="e">
        <f aca="false">VLOOKUP(E1071,$A$3:$B$1257,2,FALSE())</f>
        <v>#N/A</v>
      </c>
      <c r="H1071" s="96"/>
    </row>
    <row r="1072" customFormat="false" ht="12.75" hidden="false" customHeight="false" outlineLevel="0" collapsed="false">
      <c r="A1072" s="96" t="n">
        <v>36953</v>
      </c>
      <c r="B1072" s="0" t="n">
        <v>47.46</v>
      </c>
      <c r="E1072" s="96" t="n">
        <f aca="false">CHOOSE(IF(WEEKDAY(E1071+1,2)=6,1,IF(WEEKDAY(E1071+1,2)=7,2,3)),IF(ISNUMBER(MATCH(E1071+3,$Q$3:$Q$56,0)),E1071+4,E1071+3),IF(ISNUMBER(MATCH(E1071+2,$Q$3:$Q$56,0)),E1071+3,E1071+2),IF(ISNUMBER(MATCH(E1071+1,$Q$3:$Q$56,0)),E1071+2,E1071+1))</f>
        <v>37264</v>
      </c>
      <c r="F1072" s="0" t="e">
        <f aca="false">VLOOKUP(E1072,$A$3:$B$1257,2,FALSE())</f>
        <v>#N/A</v>
      </c>
      <c r="H1072" s="96"/>
    </row>
    <row r="1073" customFormat="false" ht="12.75" hidden="false" customHeight="false" outlineLevel="0" collapsed="false">
      <c r="A1073" s="96" t="n">
        <v>36954</v>
      </c>
      <c r="B1073" s="0" t="n">
        <v>47.46</v>
      </c>
      <c r="E1073" s="96" t="n">
        <f aca="false">CHOOSE(IF(WEEKDAY(E1072+1,2)=6,1,IF(WEEKDAY(E1072+1,2)=7,2,3)),IF(ISNUMBER(MATCH(E1072+3,$Q$3:$Q$56,0)),E1072+4,E1072+3),IF(ISNUMBER(MATCH(E1072+2,$Q$3:$Q$56,0)),E1072+3,E1072+2),IF(ISNUMBER(MATCH(E1072+1,$Q$3:$Q$56,0)),E1072+2,E1072+1))</f>
        <v>37265</v>
      </c>
      <c r="F1073" s="0" t="e">
        <f aca="false">VLOOKUP(E1073,$A$3:$B$1257,2,FALSE())</f>
        <v>#N/A</v>
      </c>
      <c r="H1073" s="96"/>
    </row>
    <row r="1074" customFormat="false" ht="12.75" hidden="false" customHeight="false" outlineLevel="0" collapsed="false">
      <c r="A1074" s="96" t="n">
        <v>36955</v>
      </c>
      <c r="B1074" s="0" t="n">
        <v>50.48</v>
      </c>
      <c r="E1074" s="96" t="n">
        <f aca="false">CHOOSE(IF(WEEKDAY(E1073+1,2)=6,1,IF(WEEKDAY(E1073+1,2)=7,2,3)),IF(ISNUMBER(MATCH(E1073+3,$Q$3:$Q$56,0)),E1073+4,E1073+3),IF(ISNUMBER(MATCH(E1073+2,$Q$3:$Q$56,0)),E1073+3,E1073+2),IF(ISNUMBER(MATCH(E1073+1,$Q$3:$Q$56,0)),E1073+2,E1073+1))</f>
        <v>37266</v>
      </c>
      <c r="F1074" s="0" t="e">
        <f aca="false">VLOOKUP(E1074,$A$3:$B$1257,2,FALSE())</f>
        <v>#N/A</v>
      </c>
      <c r="H1074" s="96"/>
    </row>
    <row r="1075" customFormat="false" ht="12.75" hidden="false" customHeight="false" outlineLevel="0" collapsed="false">
      <c r="A1075" s="96" t="n">
        <v>36956</v>
      </c>
      <c r="B1075" s="0" t="n">
        <v>53.23</v>
      </c>
      <c r="E1075" s="96" t="n">
        <f aca="false">CHOOSE(IF(WEEKDAY(E1074+1,2)=6,1,IF(WEEKDAY(E1074+1,2)=7,2,3)),IF(ISNUMBER(MATCH(E1074+3,$Q$3:$Q$56,0)),E1074+4,E1074+3),IF(ISNUMBER(MATCH(E1074+2,$Q$3:$Q$56,0)),E1074+3,E1074+2),IF(ISNUMBER(MATCH(E1074+1,$Q$3:$Q$56,0)),E1074+2,E1074+1))</f>
        <v>37267</v>
      </c>
      <c r="F1075" s="0" t="e">
        <f aca="false">VLOOKUP(E1075,$A$3:$B$1257,2,FALSE())</f>
        <v>#N/A</v>
      </c>
      <c r="H1075" s="96"/>
    </row>
    <row r="1076" customFormat="false" ht="12.75" hidden="false" customHeight="false" outlineLevel="0" collapsed="false">
      <c r="A1076" s="96" t="n">
        <v>36957</v>
      </c>
      <c r="B1076" s="0" t="n">
        <v>57.3</v>
      </c>
      <c r="E1076" s="96" t="n">
        <f aca="false">CHOOSE(IF(WEEKDAY(E1075+1,2)=6,1,IF(WEEKDAY(E1075+1,2)=7,2,3)),IF(ISNUMBER(MATCH(E1075+3,$Q$3:$Q$56,0)),E1075+4,E1075+3),IF(ISNUMBER(MATCH(E1075+2,$Q$3:$Q$56,0)),E1075+3,E1075+2),IF(ISNUMBER(MATCH(E1075+1,$Q$3:$Q$56,0)),E1075+2,E1075+1))</f>
        <v>37270</v>
      </c>
      <c r="F1076" s="0" t="e">
        <f aca="false">VLOOKUP(E1076,$A$3:$B$1257,2,FALSE())</f>
        <v>#N/A</v>
      </c>
      <c r="H1076" s="96"/>
    </row>
    <row r="1077" customFormat="false" ht="12.75" hidden="false" customHeight="false" outlineLevel="0" collapsed="false">
      <c r="A1077" s="96" t="n">
        <v>36958</v>
      </c>
      <c r="B1077" s="0" t="n">
        <v>57.23</v>
      </c>
      <c r="E1077" s="96" t="n">
        <f aca="false">CHOOSE(IF(WEEKDAY(E1076+1,2)=6,1,IF(WEEKDAY(E1076+1,2)=7,2,3)),IF(ISNUMBER(MATCH(E1076+3,$Q$3:$Q$56,0)),E1076+4,E1076+3),IF(ISNUMBER(MATCH(E1076+2,$Q$3:$Q$56,0)),E1076+3,E1076+2),IF(ISNUMBER(MATCH(E1076+1,$Q$3:$Q$56,0)),E1076+2,E1076+1))</f>
        <v>37271</v>
      </c>
      <c r="F1077" s="0" t="e">
        <f aca="false">VLOOKUP(E1077,$A$3:$B$1257,2,FALSE())</f>
        <v>#N/A</v>
      </c>
      <c r="H1077" s="96"/>
    </row>
    <row r="1078" customFormat="false" ht="12.75" hidden="false" customHeight="false" outlineLevel="0" collapsed="false">
      <c r="A1078" s="96" t="n">
        <v>36959</v>
      </c>
      <c r="B1078" s="0" t="n">
        <v>53.01</v>
      </c>
      <c r="E1078" s="96" t="n">
        <f aca="false">CHOOSE(IF(WEEKDAY(E1077+1,2)=6,1,IF(WEEKDAY(E1077+1,2)=7,2,3)),IF(ISNUMBER(MATCH(E1077+3,$Q$3:$Q$56,0)),E1077+4,E1077+3),IF(ISNUMBER(MATCH(E1077+2,$Q$3:$Q$56,0)),E1077+3,E1077+2),IF(ISNUMBER(MATCH(E1077+1,$Q$3:$Q$56,0)),E1077+2,E1077+1))</f>
        <v>37272</v>
      </c>
      <c r="F1078" s="0" t="e">
        <f aca="false">VLOOKUP(E1078,$A$3:$B$1257,2,FALSE())</f>
        <v>#N/A</v>
      </c>
      <c r="H1078" s="96"/>
    </row>
    <row r="1079" customFormat="false" ht="12.75" hidden="false" customHeight="false" outlineLevel="0" collapsed="false">
      <c r="A1079" s="96" t="n">
        <v>36960</v>
      </c>
      <c r="B1079" s="0" t="n">
        <v>52.65</v>
      </c>
      <c r="E1079" s="96" t="n">
        <f aca="false">CHOOSE(IF(WEEKDAY(E1078+1,2)=6,1,IF(WEEKDAY(E1078+1,2)=7,2,3)),IF(ISNUMBER(MATCH(E1078+3,$Q$3:$Q$56,0)),E1078+4,E1078+3),IF(ISNUMBER(MATCH(E1078+2,$Q$3:$Q$56,0)),E1078+3,E1078+2),IF(ISNUMBER(MATCH(E1078+1,$Q$3:$Q$56,0)),E1078+2,E1078+1))</f>
        <v>37273</v>
      </c>
      <c r="F1079" s="0" t="e">
        <f aca="false">VLOOKUP(E1079,$A$3:$B$1257,2,FALSE())</f>
        <v>#N/A</v>
      </c>
      <c r="H1079" s="96"/>
    </row>
    <row r="1080" customFormat="false" ht="12.75" hidden="false" customHeight="false" outlineLevel="0" collapsed="false">
      <c r="A1080" s="96" t="n">
        <v>36961</v>
      </c>
      <c r="B1080" s="0" t="n">
        <v>52.65</v>
      </c>
      <c r="E1080" s="96" t="n">
        <f aca="false">CHOOSE(IF(WEEKDAY(E1079+1,2)=6,1,IF(WEEKDAY(E1079+1,2)=7,2,3)),IF(ISNUMBER(MATCH(E1079+3,$Q$3:$Q$56,0)),E1079+4,E1079+3),IF(ISNUMBER(MATCH(E1079+2,$Q$3:$Q$56,0)),E1079+3,E1079+2),IF(ISNUMBER(MATCH(E1079+1,$Q$3:$Q$56,0)),E1079+2,E1079+1))</f>
        <v>37274</v>
      </c>
      <c r="F1080" s="0" t="e">
        <f aca="false">VLOOKUP(E1080,$A$3:$B$1257,2,FALSE())</f>
        <v>#N/A</v>
      </c>
      <c r="H1080" s="96"/>
    </row>
    <row r="1081" customFormat="false" ht="12.75" hidden="false" customHeight="false" outlineLevel="0" collapsed="false">
      <c r="A1081" s="96" t="n">
        <v>36962</v>
      </c>
      <c r="B1081" s="0" t="n">
        <v>53.36</v>
      </c>
      <c r="E1081" s="96" t="n">
        <f aca="false">CHOOSE(IF(WEEKDAY(E1080+1,2)=6,1,IF(WEEKDAY(E1080+1,2)=7,2,3)),IF(ISNUMBER(MATCH(E1080+3,$Q$3:$Q$56,0)),E1080+4,E1080+3),IF(ISNUMBER(MATCH(E1080+2,$Q$3:$Q$56,0)),E1080+3,E1080+2),IF(ISNUMBER(MATCH(E1080+1,$Q$3:$Q$56,0)),E1080+2,E1080+1))</f>
        <v>37277</v>
      </c>
      <c r="F1081" s="0" t="e">
        <f aca="false">VLOOKUP(E1081,$A$3:$B$1257,2,FALSE())</f>
        <v>#N/A</v>
      </c>
      <c r="H1081" s="96"/>
    </row>
    <row r="1082" customFormat="false" ht="12.75" hidden="false" customHeight="false" outlineLevel="0" collapsed="false">
      <c r="A1082" s="96" t="n">
        <v>36963</v>
      </c>
      <c r="B1082" s="0" t="n">
        <v>54.66</v>
      </c>
      <c r="E1082" s="96" t="n">
        <f aca="false">CHOOSE(IF(WEEKDAY(E1081+1,2)=6,1,IF(WEEKDAY(E1081+1,2)=7,2,3)),IF(ISNUMBER(MATCH(E1081+3,$Q$3:$Q$56,0)),E1081+4,E1081+3),IF(ISNUMBER(MATCH(E1081+2,$Q$3:$Q$56,0)),E1081+3,E1081+2),IF(ISNUMBER(MATCH(E1081+1,$Q$3:$Q$56,0)),E1081+2,E1081+1))</f>
        <v>37278</v>
      </c>
      <c r="F1082" s="0" t="e">
        <f aca="false">VLOOKUP(E1082,$A$3:$B$1257,2,FALSE())</f>
        <v>#N/A</v>
      </c>
      <c r="H1082" s="96"/>
    </row>
    <row r="1083" customFormat="false" ht="12.75" hidden="false" customHeight="false" outlineLevel="0" collapsed="false">
      <c r="A1083" s="96" t="n">
        <v>36964</v>
      </c>
      <c r="B1083" s="0" t="n">
        <v>60.39</v>
      </c>
      <c r="E1083" s="96" t="n">
        <f aca="false">CHOOSE(IF(WEEKDAY(E1082+1,2)=6,1,IF(WEEKDAY(E1082+1,2)=7,2,3)),IF(ISNUMBER(MATCH(E1082+3,$Q$3:$Q$56,0)),E1082+4,E1082+3),IF(ISNUMBER(MATCH(E1082+2,$Q$3:$Q$56,0)),E1082+3,E1082+2),IF(ISNUMBER(MATCH(E1082+1,$Q$3:$Q$56,0)),E1082+2,E1082+1))</f>
        <v>37279</v>
      </c>
      <c r="F1083" s="0" t="e">
        <f aca="false">VLOOKUP(E1083,$A$3:$B$1257,2,FALSE())</f>
        <v>#N/A</v>
      </c>
      <c r="H1083" s="96"/>
    </row>
    <row r="1084" customFormat="false" ht="12.75" hidden="false" customHeight="false" outlineLevel="0" collapsed="false">
      <c r="A1084" s="96" t="n">
        <v>36965</v>
      </c>
      <c r="B1084" s="0" t="n">
        <v>56.6</v>
      </c>
      <c r="E1084" s="96" t="n">
        <f aca="false">CHOOSE(IF(WEEKDAY(E1083+1,2)=6,1,IF(WEEKDAY(E1083+1,2)=7,2,3)),IF(ISNUMBER(MATCH(E1083+3,$Q$3:$Q$56,0)),E1083+4,E1083+3),IF(ISNUMBER(MATCH(E1083+2,$Q$3:$Q$56,0)),E1083+3,E1083+2),IF(ISNUMBER(MATCH(E1083+1,$Q$3:$Q$56,0)),E1083+2,E1083+1))</f>
        <v>37280</v>
      </c>
      <c r="F1084" s="0" t="e">
        <f aca="false">VLOOKUP(E1084,$A$3:$B$1257,2,FALSE())</f>
        <v>#N/A</v>
      </c>
      <c r="H1084" s="96"/>
    </row>
    <row r="1085" customFormat="false" ht="12.75" hidden="false" customHeight="false" outlineLevel="0" collapsed="false">
      <c r="A1085" s="96" t="n">
        <v>36966</v>
      </c>
      <c r="B1085" s="0" t="n">
        <v>54.46</v>
      </c>
      <c r="E1085" s="96" t="n">
        <f aca="false">CHOOSE(IF(WEEKDAY(E1084+1,2)=6,1,IF(WEEKDAY(E1084+1,2)=7,2,3)),IF(ISNUMBER(MATCH(E1084+3,$Q$3:$Q$56,0)),E1084+4,E1084+3),IF(ISNUMBER(MATCH(E1084+2,$Q$3:$Q$56,0)),E1084+3,E1084+2),IF(ISNUMBER(MATCH(E1084+1,$Q$3:$Q$56,0)),E1084+2,E1084+1))</f>
        <v>37281</v>
      </c>
      <c r="F1085" s="0" t="e">
        <f aca="false">VLOOKUP(E1085,$A$3:$B$1257,2,FALSE())</f>
        <v>#N/A</v>
      </c>
      <c r="H1085" s="96"/>
    </row>
    <row r="1086" customFormat="false" ht="12.75" hidden="false" customHeight="false" outlineLevel="0" collapsed="false">
      <c r="A1086" s="96" t="n">
        <v>36967</v>
      </c>
      <c r="B1086" s="0" t="n">
        <v>46</v>
      </c>
      <c r="E1086" s="96" t="n">
        <f aca="false">CHOOSE(IF(WEEKDAY(E1085+1,2)=6,1,IF(WEEKDAY(E1085+1,2)=7,2,3)),IF(ISNUMBER(MATCH(E1085+3,$Q$3:$Q$56,0)),E1085+4,E1085+3),IF(ISNUMBER(MATCH(E1085+2,$Q$3:$Q$56,0)),E1085+3,E1085+2),IF(ISNUMBER(MATCH(E1085+1,$Q$3:$Q$56,0)),E1085+2,E1085+1))</f>
        <v>37284</v>
      </c>
      <c r="F1086" s="0" t="e">
        <f aca="false">VLOOKUP(E1086,$A$3:$B$1257,2,FALSE())</f>
        <v>#N/A</v>
      </c>
      <c r="H1086" s="96"/>
    </row>
    <row r="1087" customFormat="false" ht="12.75" hidden="false" customHeight="false" outlineLevel="0" collapsed="false">
      <c r="A1087" s="96" t="n">
        <v>36968</v>
      </c>
      <c r="B1087" s="0" t="n">
        <v>46</v>
      </c>
      <c r="E1087" s="96" t="n">
        <f aca="false">CHOOSE(IF(WEEKDAY(E1086+1,2)=6,1,IF(WEEKDAY(E1086+1,2)=7,2,3)),IF(ISNUMBER(MATCH(E1086+3,$Q$3:$Q$56,0)),E1086+4,E1086+3),IF(ISNUMBER(MATCH(E1086+2,$Q$3:$Q$56,0)),E1086+3,E1086+2),IF(ISNUMBER(MATCH(E1086+1,$Q$3:$Q$56,0)),E1086+2,E1086+1))</f>
        <v>37285</v>
      </c>
      <c r="F1087" s="0" t="e">
        <f aca="false">VLOOKUP(E1087,$A$3:$B$1257,2,FALSE())</f>
        <v>#N/A</v>
      </c>
      <c r="H1087" s="96"/>
    </row>
    <row r="1088" customFormat="false" ht="12.75" hidden="false" customHeight="false" outlineLevel="0" collapsed="false">
      <c r="A1088" s="96" t="n">
        <v>36969</v>
      </c>
      <c r="B1088" s="0" t="n">
        <v>50.96</v>
      </c>
      <c r="E1088" s="96" t="n">
        <f aca="false">CHOOSE(IF(WEEKDAY(E1087+1,2)=6,1,IF(WEEKDAY(E1087+1,2)=7,2,3)),IF(ISNUMBER(MATCH(E1087+3,$Q$3:$Q$56,0)),E1087+4,E1087+3),IF(ISNUMBER(MATCH(E1087+2,$Q$3:$Q$56,0)),E1087+3,E1087+2),IF(ISNUMBER(MATCH(E1087+1,$Q$3:$Q$56,0)),E1087+2,E1087+1))</f>
        <v>37286</v>
      </c>
      <c r="F1088" s="0" t="e">
        <f aca="false">VLOOKUP(E1088,$A$3:$B$1257,2,FALSE())</f>
        <v>#N/A</v>
      </c>
      <c r="H1088" s="96"/>
    </row>
    <row r="1089" customFormat="false" ht="12.75" hidden="false" customHeight="false" outlineLevel="0" collapsed="false">
      <c r="A1089" s="96" t="n">
        <v>36970</v>
      </c>
      <c r="B1089" s="0" t="n">
        <v>48.99</v>
      </c>
      <c r="E1089" s="96" t="n">
        <f aca="false">CHOOSE(IF(WEEKDAY(E1088+1,2)=6,1,IF(WEEKDAY(E1088+1,2)=7,2,3)),IF(ISNUMBER(MATCH(E1088+3,$Q$3:$Q$56,0)),E1088+4,E1088+3),IF(ISNUMBER(MATCH(E1088+2,$Q$3:$Q$56,0)),E1088+3,E1088+2),IF(ISNUMBER(MATCH(E1088+1,$Q$3:$Q$56,0)),E1088+2,E1088+1))</f>
        <v>37287</v>
      </c>
      <c r="F1089" s="0" t="e">
        <f aca="false">VLOOKUP(E1089,$A$3:$B$1257,2,FALSE())</f>
        <v>#N/A</v>
      </c>
      <c r="H1089" s="96"/>
    </row>
    <row r="1090" customFormat="false" ht="12.75" hidden="false" customHeight="false" outlineLevel="0" collapsed="false">
      <c r="A1090" s="96" t="n">
        <v>36971</v>
      </c>
      <c r="B1090" s="0" t="n">
        <v>55.11</v>
      </c>
      <c r="E1090" s="96" t="n">
        <f aca="false">CHOOSE(IF(WEEKDAY(E1089+1,2)=6,1,IF(WEEKDAY(E1089+1,2)=7,2,3)),IF(ISNUMBER(MATCH(E1089+3,$Q$3:$Q$56,0)),E1089+4,E1089+3),IF(ISNUMBER(MATCH(E1089+2,$Q$3:$Q$56,0)),E1089+3,E1089+2),IF(ISNUMBER(MATCH(E1089+1,$Q$3:$Q$56,0)),E1089+2,E1089+1))</f>
        <v>37288</v>
      </c>
      <c r="F1090" s="0" t="e">
        <f aca="false">VLOOKUP(E1090,$A$3:$B$1257,2,FALSE())</f>
        <v>#N/A</v>
      </c>
      <c r="H1090" s="96"/>
    </row>
    <row r="1091" customFormat="false" ht="12.75" hidden="false" customHeight="false" outlineLevel="0" collapsed="false">
      <c r="A1091" s="96" t="n">
        <v>36972</v>
      </c>
      <c r="B1091" s="0" t="n">
        <v>52.78</v>
      </c>
      <c r="E1091" s="96" t="n">
        <f aca="false">CHOOSE(IF(WEEKDAY(E1090+1,2)=6,1,IF(WEEKDAY(E1090+1,2)=7,2,3)),IF(ISNUMBER(MATCH(E1090+3,$Q$3:$Q$56,0)),E1090+4,E1090+3),IF(ISNUMBER(MATCH(E1090+2,$Q$3:$Q$56,0)),E1090+3,E1090+2),IF(ISNUMBER(MATCH(E1090+1,$Q$3:$Q$56,0)),E1090+2,E1090+1))</f>
        <v>37291</v>
      </c>
      <c r="F1091" s="0" t="e">
        <f aca="false">VLOOKUP(E1091,$A$3:$B$1257,2,FALSE())</f>
        <v>#N/A</v>
      </c>
      <c r="H1091" s="96"/>
    </row>
    <row r="1092" customFormat="false" ht="12.75" hidden="false" customHeight="false" outlineLevel="0" collapsed="false">
      <c r="A1092" s="96" t="n">
        <v>36973</v>
      </c>
      <c r="B1092" s="0" t="n">
        <v>49.71</v>
      </c>
      <c r="E1092" s="96" t="n">
        <f aca="false">CHOOSE(IF(WEEKDAY(E1091+1,2)=6,1,IF(WEEKDAY(E1091+1,2)=7,2,3)),IF(ISNUMBER(MATCH(E1091+3,$Q$3:$Q$56,0)),E1091+4,E1091+3),IF(ISNUMBER(MATCH(E1091+2,$Q$3:$Q$56,0)),E1091+3,E1091+2),IF(ISNUMBER(MATCH(E1091+1,$Q$3:$Q$56,0)),E1091+2,E1091+1))</f>
        <v>37292</v>
      </c>
      <c r="F1092" s="0" t="e">
        <f aca="false">VLOOKUP(E1092,$A$3:$B$1257,2,FALSE())</f>
        <v>#N/A</v>
      </c>
      <c r="H1092" s="96"/>
    </row>
    <row r="1093" customFormat="false" ht="12.75" hidden="false" customHeight="false" outlineLevel="0" collapsed="false">
      <c r="A1093" s="96" t="n">
        <v>36974</v>
      </c>
      <c r="B1093" s="0" t="n">
        <v>46.5</v>
      </c>
      <c r="E1093" s="96" t="n">
        <f aca="false">CHOOSE(IF(WEEKDAY(E1092+1,2)=6,1,IF(WEEKDAY(E1092+1,2)=7,2,3)),IF(ISNUMBER(MATCH(E1092+3,$Q$3:$Q$56,0)),E1092+4,E1092+3),IF(ISNUMBER(MATCH(E1092+2,$Q$3:$Q$56,0)),E1092+3,E1092+2),IF(ISNUMBER(MATCH(E1092+1,$Q$3:$Q$56,0)),E1092+2,E1092+1))</f>
        <v>37293</v>
      </c>
      <c r="F1093" s="0" t="e">
        <f aca="false">VLOOKUP(E1093,$A$3:$B$1257,2,FALSE())</f>
        <v>#N/A</v>
      </c>
      <c r="H1093" s="96"/>
    </row>
    <row r="1094" customFormat="false" ht="12.75" hidden="false" customHeight="false" outlineLevel="0" collapsed="false">
      <c r="A1094" s="96" t="n">
        <v>36975</v>
      </c>
      <c r="B1094" s="0" t="n">
        <v>46.5</v>
      </c>
      <c r="E1094" s="96" t="n">
        <f aca="false">CHOOSE(IF(WEEKDAY(E1093+1,2)=6,1,IF(WEEKDAY(E1093+1,2)=7,2,3)),IF(ISNUMBER(MATCH(E1093+3,$Q$3:$Q$56,0)),E1093+4,E1093+3),IF(ISNUMBER(MATCH(E1093+2,$Q$3:$Q$56,0)),E1093+3,E1093+2),IF(ISNUMBER(MATCH(E1093+1,$Q$3:$Q$56,0)),E1093+2,E1093+1))</f>
        <v>37294</v>
      </c>
      <c r="F1094" s="0" t="e">
        <f aca="false">VLOOKUP(E1094,$A$3:$B$1257,2,FALSE())</f>
        <v>#N/A</v>
      </c>
      <c r="H1094" s="96"/>
    </row>
    <row r="1095" customFormat="false" ht="12.75" hidden="false" customHeight="false" outlineLevel="0" collapsed="false">
      <c r="A1095" s="96" t="n">
        <v>36976</v>
      </c>
      <c r="B1095" s="0" t="n">
        <v>52.89</v>
      </c>
      <c r="E1095" s="96" t="n">
        <f aca="false">CHOOSE(IF(WEEKDAY(E1094+1,2)=6,1,IF(WEEKDAY(E1094+1,2)=7,2,3)),IF(ISNUMBER(MATCH(E1094+3,$Q$3:$Q$56,0)),E1094+4,E1094+3),IF(ISNUMBER(MATCH(E1094+2,$Q$3:$Q$56,0)),E1094+3,E1094+2),IF(ISNUMBER(MATCH(E1094+1,$Q$3:$Q$56,0)),E1094+2,E1094+1))</f>
        <v>37295</v>
      </c>
      <c r="F1095" s="0" t="e">
        <f aca="false">VLOOKUP(E1095,$A$3:$B$1257,2,FALSE())</f>
        <v>#N/A</v>
      </c>
      <c r="H1095" s="96"/>
    </row>
    <row r="1096" customFormat="false" ht="12.75" hidden="false" customHeight="false" outlineLevel="0" collapsed="false">
      <c r="A1096" s="96" t="n">
        <v>36977</v>
      </c>
      <c r="B1096" s="0" t="n">
        <v>56.86</v>
      </c>
      <c r="E1096" s="96" t="n">
        <f aca="false">CHOOSE(IF(WEEKDAY(E1095+1,2)=6,1,IF(WEEKDAY(E1095+1,2)=7,2,3)),IF(ISNUMBER(MATCH(E1095+3,$Q$3:$Q$56,0)),E1095+4,E1095+3),IF(ISNUMBER(MATCH(E1095+2,$Q$3:$Q$56,0)),E1095+3,E1095+2),IF(ISNUMBER(MATCH(E1095+1,$Q$3:$Q$56,0)),E1095+2,E1095+1))</f>
        <v>37298</v>
      </c>
      <c r="F1096" s="0" t="e">
        <f aca="false">VLOOKUP(E1096,$A$3:$B$1257,2,FALSE())</f>
        <v>#N/A</v>
      </c>
      <c r="H1096" s="96"/>
    </row>
    <row r="1097" customFormat="false" ht="12.75" hidden="false" customHeight="false" outlineLevel="0" collapsed="false">
      <c r="A1097" s="96" t="n">
        <v>36978</v>
      </c>
      <c r="B1097" s="0" t="n">
        <v>52.7</v>
      </c>
      <c r="E1097" s="96" t="n">
        <f aca="false">CHOOSE(IF(WEEKDAY(E1096+1,2)=6,1,IF(WEEKDAY(E1096+1,2)=7,2,3)),IF(ISNUMBER(MATCH(E1096+3,$Q$3:$Q$56,0)),E1096+4,E1096+3),IF(ISNUMBER(MATCH(E1096+2,$Q$3:$Q$56,0)),E1096+3,E1096+2),IF(ISNUMBER(MATCH(E1096+1,$Q$3:$Q$56,0)),E1096+2,E1096+1))</f>
        <v>37299</v>
      </c>
      <c r="F1097" s="0" t="e">
        <f aca="false">VLOOKUP(E1097,$A$3:$B$1257,2,FALSE())</f>
        <v>#N/A</v>
      </c>
      <c r="H1097" s="96"/>
    </row>
    <row r="1098" customFormat="false" ht="12.75" hidden="false" customHeight="false" outlineLevel="0" collapsed="false">
      <c r="A1098" s="96" t="n">
        <v>36979</v>
      </c>
      <c r="B1098" s="0" t="n">
        <v>52.73</v>
      </c>
      <c r="E1098" s="96" t="n">
        <f aca="false">CHOOSE(IF(WEEKDAY(E1097+1,2)=6,1,IF(WEEKDAY(E1097+1,2)=7,2,3)),IF(ISNUMBER(MATCH(E1097+3,$Q$3:$Q$56,0)),E1097+4,E1097+3),IF(ISNUMBER(MATCH(E1097+2,$Q$3:$Q$56,0)),E1097+3,E1097+2),IF(ISNUMBER(MATCH(E1097+1,$Q$3:$Q$56,0)),E1097+2,E1097+1))</f>
        <v>37300</v>
      </c>
      <c r="F1098" s="0" t="e">
        <f aca="false">VLOOKUP(E1098,$A$3:$B$1257,2,FALSE())</f>
        <v>#N/A</v>
      </c>
      <c r="H1098" s="96"/>
    </row>
    <row r="1099" customFormat="false" ht="12.75" hidden="false" customHeight="false" outlineLevel="0" collapsed="false">
      <c r="A1099" s="96" t="n">
        <v>36980</v>
      </c>
      <c r="B1099" s="0" t="n">
        <v>57.76</v>
      </c>
      <c r="E1099" s="96" t="n">
        <f aca="false">CHOOSE(IF(WEEKDAY(E1098+1,2)=6,1,IF(WEEKDAY(E1098+1,2)=7,2,3)),IF(ISNUMBER(MATCH(E1098+3,$Q$3:$Q$56,0)),E1098+4,E1098+3),IF(ISNUMBER(MATCH(E1098+2,$Q$3:$Q$56,0)),E1098+3,E1098+2),IF(ISNUMBER(MATCH(E1098+1,$Q$3:$Q$56,0)),E1098+2,E1098+1))</f>
        <v>37301</v>
      </c>
      <c r="F1099" s="0" t="e">
        <f aca="false">VLOOKUP(E1099,$A$3:$B$1257,2,FALSE())</f>
        <v>#N/A</v>
      </c>
      <c r="H1099" s="96"/>
    </row>
    <row r="1100" customFormat="false" ht="12.75" hidden="false" customHeight="false" outlineLevel="0" collapsed="false">
      <c r="A1100" s="96" t="n">
        <v>36981</v>
      </c>
      <c r="B1100" s="0" t="n">
        <v>50.5</v>
      </c>
      <c r="E1100" s="96" t="n">
        <f aca="false">CHOOSE(IF(WEEKDAY(E1099+1,2)=6,1,IF(WEEKDAY(E1099+1,2)=7,2,3)),IF(ISNUMBER(MATCH(E1099+3,$Q$3:$Q$56,0)),E1099+4,E1099+3),IF(ISNUMBER(MATCH(E1099+2,$Q$3:$Q$56,0)),E1099+3,E1099+2),IF(ISNUMBER(MATCH(E1099+1,$Q$3:$Q$56,0)),E1099+2,E1099+1))</f>
        <v>37302</v>
      </c>
      <c r="F1100" s="0" t="e">
        <f aca="false">VLOOKUP(E1100,$A$3:$B$1257,2,FALSE())</f>
        <v>#N/A</v>
      </c>
      <c r="H1100" s="96"/>
    </row>
    <row r="1101" customFormat="false" ht="12.75" hidden="false" customHeight="false" outlineLevel="0" collapsed="false">
      <c r="A1101" s="96" t="n">
        <v>36982</v>
      </c>
      <c r="B1101" s="0" t="n">
        <v>50.5</v>
      </c>
      <c r="E1101" s="96" t="n">
        <f aca="false">CHOOSE(IF(WEEKDAY(E1100+1,2)=6,1,IF(WEEKDAY(E1100+1,2)=7,2,3)),IF(ISNUMBER(MATCH(E1100+3,$Q$3:$Q$56,0)),E1100+4,E1100+3),IF(ISNUMBER(MATCH(E1100+2,$Q$3:$Q$56,0)),E1100+3,E1100+2),IF(ISNUMBER(MATCH(E1100+1,$Q$3:$Q$56,0)),E1100+2,E1100+1))</f>
        <v>37305</v>
      </c>
      <c r="F1101" s="0" t="e">
        <f aca="false">VLOOKUP(E1101,$A$3:$B$1257,2,FALSE())</f>
        <v>#N/A</v>
      </c>
      <c r="H1101" s="96"/>
    </row>
    <row r="1102" customFormat="false" ht="12.75" hidden="false" customHeight="false" outlineLevel="0" collapsed="false">
      <c r="A1102" s="96" t="n">
        <v>36983</v>
      </c>
      <c r="B1102" s="0" t="n">
        <v>60.54</v>
      </c>
      <c r="E1102" s="96" t="n">
        <f aca="false">CHOOSE(IF(WEEKDAY(E1101+1,2)=6,1,IF(WEEKDAY(E1101+1,2)=7,2,3)),IF(ISNUMBER(MATCH(E1101+3,$Q$3:$Q$56,0)),E1101+4,E1101+3),IF(ISNUMBER(MATCH(E1101+2,$Q$3:$Q$56,0)),E1101+3,E1101+2),IF(ISNUMBER(MATCH(E1101+1,$Q$3:$Q$56,0)),E1101+2,E1101+1))</f>
        <v>37306</v>
      </c>
      <c r="F1102" s="0" t="e">
        <f aca="false">VLOOKUP(E1102,$A$3:$B$1257,2,FALSE())</f>
        <v>#N/A</v>
      </c>
      <c r="H1102" s="96"/>
    </row>
    <row r="1103" customFormat="false" ht="12.75" hidden="false" customHeight="false" outlineLevel="0" collapsed="false">
      <c r="A1103" s="96" t="n">
        <v>36984</v>
      </c>
      <c r="B1103" s="0" t="n">
        <v>53.93</v>
      </c>
      <c r="E1103" s="96" t="n">
        <f aca="false">CHOOSE(IF(WEEKDAY(E1102+1,2)=6,1,IF(WEEKDAY(E1102+1,2)=7,2,3)),IF(ISNUMBER(MATCH(E1102+3,$Q$3:$Q$56,0)),E1102+4,E1102+3),IF(ISNUMBER(MATCH(E1102+2,$Q$3:$Q$56,0)),E1102+3,E1102+2),IF(ISNUMBER(MATCH(E1102+1,$Q$3:$Q$56,0)),E1102+2,E1102+1))</f>
        <v>37307</v>
      </c>
      <c r="F1103" s="0" t="e">
        <f aca="false">VLOOKUP(E1103,$A$3:$B$1257,2,FALSE())</f>
        <v>#N/A</v>
      </c>
      <c r="H1103" s="96"/>
    </row>
    <row r="1104" customFormat="false" ht="12.75" hidden="false" customHeight="false" outlineLevel="0" collapsed="false">
      <c r="A1104" s="96" t="n">
        <v>36985</v>
      </c>
      <c r="B1104" s="0" t="n">
        <v>53.38</v>
      </c>
      <c r="E1104" s="96" t="n">
        <f aca="false">CHOOSE(IF(WEEKDAY(E1103+1,2)=6,1,IF(WEEKDAY(E1103+1,2)=7,2,3)),IF(ISNUMBER(MATCH(E1103+3,$Q$3:$Q$56,0)),E1103+4,E1103+3),IF(ISNUMBER(MATCH(E1103+2,$Q$3:$Q$56,0)),E1103+3,E1103+2),IF(ISNUMBER(MATCH(E1103+1,$Q$3:$Q$56,0)),E1103+2,E1103+1))</f>
        <v>37308</v>
      </c>
      <c r="F1104" s="0" t="e">
        <f aca="false">VLOOKUP(E1104,$A$3:$B$1257,2,FALSE())</f>
        <v>#N/A</v>
      </c>
      <c r="H1104" s="96"/>
    </row>
    <row r="1105" customFormat="false" ht="12.75" hidden="false" customHeight="false" outlineLevel="0" collapsed="false">
      <c r="A1105" s="96" t="n">
        <v>36986</v>
      </c>
      <c r="B1105" s="0" t="n">
        <v>51.42</v>
      </c>
      <c r="E1105" s="96" t="n">
        <f aca="false">CHOOSE(IF(WEEKDAY(E1104+1,2)=6,1,IF(WEEKDAY(E1104+1,2)=7,2,3)),IF(ISNUMBER(MATCH(E1104+3,$Q$3:$Q$56,0)),E1104+4,E1104+3),IF(ISNUMBER(MATCH(E1104+2,$Q$3:$Q$56,0)),E1104+3,E1104+2),IF(ISNUMBER(MATCH(E1104+1,$Q$3:$Q$56,0)),E1104+2,E1104+1))</f>
        <v>37309</v>
      </c>
      <c r="F1105" s="0" t="e">
        <f aca="false">VLOOKUP(E1105,$A$3:$B$1257,2,FALSE())</f>
        <v>#N/A</v>
      </c>
      <c r="H1105" s="96"/>
    </row>
    <row r="1106" customFormat="false" ht="12.75" hidden="false" customHeight="false" outlineLevel="0" collapsed="false">
      <c r="A1106" s="96" t="n">
        <v>36987</v>
      </c>
      <c r="B1106" s="0" t="n">
        <v>48.85</v>
      </c>
      <c r="E1106" s="96" t="n">
        <f aca="false">CHOOSE(IF(WEEKDAY(E1105+1,2)=6,1,IF(WEEKDAY(E1105+1,2)=7,2,3)),IF(ISNUMBER(MATCH(E1105+3,$Q$3:$Q$56,0)),E1105+4,E1105+3),IF(ISNUMBER(MATCH(E1105+2,$Q$3:$Q$56,0)),E1105+3,E1105+2),IF(ISNUMBER(MATCH(E1105+1,$Q$3:$Q$56,0)),E1105+2,E1105+1))</f>
        <v>37312</v>
      </c>
      <c r="F1106" s="0" t="e">
        <f aca="false">VLOOKUP(E1106,$A$3:$B$1257,2,FALSE())</f>
        <v>#N/A</v>
      </c>
      <c r="H1106" s="96"/>
    </row>
    <row r="1107" customFormat="false" ht="12.75" hidden="false" customHeight="false" outlineLevel="0" collapsed="false">
      <c r="A1107" s="96" t="n">
        <v>36988</v>
      </c>
      <c r="B1107" s="0" t="n">
        <v>45</v>
      </c>
      <c r="E1107" s="96" t="n">
        <f aca="false">CHOOSE(IF(WEEKDAY(E1106+1,2)=6,1,IF(WEEKDAY(E1106+1,2)=7,2,3)),IF(ISNUMBER(MATCH(E1106+3,$Q$3:$Q$56,0)),E1106+4,E1106+3),IF(ISNUMBER(MATCH(E1106+2,$Q$3:$Q$56,0)),E1106+3,E1106+2),IF(ISNUMBER(MATCH(E1106+1,$Q$3:$Q$56,0)),E1106+2,E1106+1))</f>
        <v>37313</v>
      </c>
      <c r="F1107" s="0" t="e">
        <f aca="false">VLOOKUP(E1107,$A$3:$B$1257,2,FALSE())</f>
        <v>#N/A</v>
      </c>
      <c r="H1107" s="96"/>
    </row>
    <row r="1108" customFormat="false" ht="12.75" hidden="false" customHeight="false" outlineLevel="0" collapsed="false">
      <c r="A1108" s="96" t="n">
        <v>36989</v>
      </c>
      <c r="B1108" s="0" t="n">
        <v>45</v>
      </c>
      <c r="E1108" s="96" t="n">
        <f aca="false">CHOOSE(IF(WEEKDAY(E1107+1,2)=6,1,IF(WEEKDAY(E1107+1,2)=7,2,3)),IF(ISNUMBER(MATCH(E1107+3,$Q$3:$Q$56,0)),E1107+4,E1107+3),IF(ISNUMBER(MATCH(E1107+2,$Q$3:$Q$56,0)),E1107+3,E1107+2),IF(ISNUMBER(MATCH(E1107+1,$Q$3:$Q$56,0)),E1107+2,E1107+1))</f>
        <v>37314</v>
      </c>
      <c r="F1108" s="0" t="e">
        <f aca="false">VLOOKUP(E1108,$A$3:$B$1257,2,FALSE())</f>
        <v>#N/A</v>
      </c>
      <c r="H1108" s="96"/>
    </row>
    <row r="1109" customFormat="false" ht="12.75" hidden="false" customHeight="false" outlineLevel="0" collapsed="false">
      <c r="A1109" s="96" t="n">
        <v>36990</v>
      </c>
      <c r="B1109" s="0" t="n">
        <v>49.72</v>
      </c>
      <c r="E1109" s="96" t="n">
        <f aca="false">CHOOSE(IF(WEEKDAY(E1108+1,2)=6,1,IF(WEEKDAY(E1108+1,2)=7,2,3)),IF(ISNUMBER(MATCH(E1108+3,$Q$3:$Q$56,0)),E1108+4,E1108+3),IF(ISNUMBER(MATCH(E1108+2,$Q$3:$Q$56,0)),E1108+3,E1108+2),IF(ISNUMBER(MATCH(E1108+1,$Q$3:$Q$56,0)),E1108+2,E1108+1))</f>
        <v>37315</v>
      </c>
      <c r="F1109" s="0" t="e">
        <f aca="false">VLOOKUP(E1109,$A$3:$B$1257,2,FALSE())</f>
        <v>#N/A</v>
      </c>
      <c r="H1109" s="96"/>
    </row>
    <row r="1110" customFormat="false" ht="12.75" hidden="false" customHeight="false" outlineLevel="0" collapsed="false">
      <c r="A1110" s="96" t="n">
        <v>36991</v>
      </c>
      <c r="B1110" s="0" t="n">
        <v>49.96</v>
      </c>
      <c r="E1110" s="96" t="n">
        <f aca="false">CHOOSE(IF(WEEKDAY(E1109+1,2)=6,1,IF(WEEKDAY(E1109+1,2)=7,2,3)),IF(ISNUMBER(MATCH(E1109+3,$Q$3:$Q$56,0)),E1109+4,E1109+3),IF(ISNUMBER(MATCH(E1109+2,$Q$3:$Q$56,0)),E1109+3,E1109+2),IF(ISNUMBER(MATCH(E1109+1,$Q$3:$Q$56,0)),E1109+2,E1109+1))</f>
        <v>37316</v>
      </c>
      <c r="F1110" s="0" t="e">
        <f aca="false">VLOOKUP(E1110,$A$3:$B$1257,2,FALSE())</f>
        <v>#N/A</v>
      </c>
      <c r="H1110" s="96"/>
    </row>
    <row r="1111" customFormat="false" ht="12.75" hidden="false" customHeight="false" outlineLevel="0" collapsed="false">
      <c r="A1111" s="96" t="n">
        <v>36992</v>
      </c>
      <c r="B1111" s="0" t="n">
        <v>49.4</v>
      </c>
      <c r="E1111" s="96" t="n">
        <f aca="false">CHOOSE(IF(WEEKDAY(E1110+1,2)=6,1,IF(WEEKDAY(E1110+1,2)=7,2,3)),IF(ISNUMBER(MATCH(E1110+3,$Q$3:$Q$56,0)),E1110+4,E1110+3),IF(ISNUMBER(MATCH(E1110+2,$Q$3:$Q$56,0)),E1110+3,E1110+2),IF(ISNUMBER(MATCH(E1110+1,$Q$3:$Q$56,0)),E1110+2,E1110+1))</f>
        <v>37319</v>
      </c>
      <c r="F1111" s="0" t="e">
        <f aca="false">VLOOKUP(E1111,$A$3:$B$1257,2,FALSE())</f>
        <v>#N/A</v>
      </c>
      <c r="H1111" s="96"/>
    </row>
    <row r="1112" customFormat="false" ht="12.75" hidden="false" customHeight="false" outlineLevel="0" collapsed="false">
      <c r="A1112" s="96" t="n">
        <v>36993</v>
      </c>
      <c r="B1112" s="0" t="n">
        <v>49.04</v>
      </c>
      <c r="E1112" s="96" t="n">
        <f aca="false">CHOOSE(IF(WEEKDAY(E1111+1,2)=6,1,IF(WEEKDAY(E1111+1,2)=7,2,3)),IF(ISNUMBER(MATCH(E1111+3,$Q$3:$Q$56,0)),E1111+4,E1111+3),IF(ISNUMBER(MATCH(E1111+2,$Q$3:$Q$56,0)),E1111+3,E1111+2),IF(ISNUMBER(MATCH(E1111+1,$Q$3:$Q$56,0)),E1111+2,E1111+1))</f>
        <v>37320</v>
      </c>
      <c r="F1112" s="0" t="e">
        <f aca="false">VLOOKUP(E1112,$A$3:$B$1257,2,FALSE())</f>
        <v>#N/A</v>
      </c>
      <c r="H1112" s="96"/>
    </row>
    <row r="1113" customFormat="false" ht="12.75" hidden="false" customHeight="false" outlineLevel="0" collapsed="false">
      <c r="A1113" s="96" t="n">
        <v>36994</v>
      </c>
      <c r="B1113" s="0" t="n">
        <v>48.3</v>
      </c>
      <c r="E1113" s="96" t="n">
        <f aca="false">CHOOSE(IF(WEEKDAY(E1112+1,2)=6,1,IF(WEEKDAY(E1112+1,2)=7,2,3)),IF(ISNUMBER(MATCH(E1112+3,$Q$3:$Q$56,0)),E1112+4,E1112+3),IF(ISNUMBER(MATCH(E1112+2,$Q$3:$Q$56,0)),E1112+3,E1112+2),IF(ISNUMBER(MATCH(E1112+1,$Q$3:$Q$56,0)),E1112+2,E1112+1))</f>
        <v>37321</v>
      </c>
      <c r="F1113" s="0" t="e">
        <f aca="false">VLOOKUP(E1113,$A$3:$B$1257,2,FALSE())</f>
        <v>#N/A</v>
      </c>
      <c r="H1113" s="96"/>
    </row>
    <row r="1114" customFormat="false" ht="12.75" hidden="false" customHeight="false" outlineLevel="0" collapsed="false">
      <c r="A1114" s="96" t="n">
        <v>36997</v>
      </c>
      <c r="B1114" s="0" t="n">
        <v>48.1</v>
      </c>
      <c r="E1114" s="96" t="n">
        <f aca="false">CHOOSE(IF(WEEKDAY(E1113+1,2)=6,1,IF(WEEKDAY(E1113+1,2)=7,2,3)),IF(ISNUMBER(MATCH(E1113+3,$Q$3:$Q$56,0)),E1113+4,E1113+3),IF(ISNUMBER(MATCH(E1113+2,$Q$3:$Q$56,0)),E1113+3,E1113+2),IF(ISNUMBER(MATCH(E1113+1,$Q$3:$Q$56,0)),E1113+2,E1113+1))</f>
        <v>37322</v>
      </c>
      <c r="F1114" s="0" t="e">
        <f aca="false">VLOOKUP(E1114,$A$3:$B$1257,2,FALSE())</f>
        <v>#N/A</v>
      </c>
      <c r="H1114" s="96"/>
    </row>
    <row r="1115" customFormat="false" ht="12.75" hidden="false" customHeight="false" outlineLevel="0" collapsed="false">
      <c r="A1115" s="96" t="n">
        <v>36998</v>
      </c>
      <c r="B1115" s="0" t="n">
        <v>53.76</v>
      </c>
      <c r="E1115" s="96" t="n">
        <f aca="false">CHOOSE(IF(WEEKDAY(E1114+1,2)=6,1,IF(WEEKDAY(E1114+1,2)=7,2,3)),IF(ISNUMBER(MATCH(E1114+3,$Q$3:$Q$56,0)),E1114+4,E1114+3),IF(ISNUMBER(MATCH(E1114+2,$Q$3:$Q$56,0)),E1114+3,E1114+2),IF(ISNUMBER(MATCH(E1114+1,$Q$3:$Q$56,0)),E1114+2,E1114+1))</f>
        <v>37323</v>
      </c>
      <c r="F1115" s="0" t="e">
        <f aca="false">VLOOKUP(E1115,$A$3:$B$1257,2,FALSE())</f>
        <v>#N/A</v>
      </c>
      <c r="H1115" s="96"/>
    </row>
    <row r="1116" customFormat="false" ht="12.75" hidden="false" customHeight="false" outlineLevel="0" collapsed="false">
      <c r="A1116" s="96" t="n">
        <v>36999</v>
      </c>
      <c r="B1116" s="0" t="n">
        <v>55.36</v>
      </c>
      <c r="E1116" s="96" t="n">
        <f aca="false">CHOOSE(IF(WEEKDAY(E1115+1,2)=6,1,IF(WEEKDAY(E1115+1,2)=7,2,3)),IF(ISNUMBER(MATCH(E1115+3,$Q$3:$Q$56,0)),E1115+4,E1115+3),IF(ISNUMBER(MATCH(E1115+2,$Q$3:$Q$56,0)),E1115+3,E1115+2),IF(ISNUMBER(MATCH(E1115+1,$Q$3:$Q$56,0)),E1115+2,E1115+1))</f>
        <v>37326</v>
      </c>
      <c r="F1116" s="0" t="e">
        <f aca="false">VLOOKUP(E1116,$A$3:$B$1257,2,FALSE())</f>
        <v>#N/A</v>
      </c>
      <c r="H1116" s="96"/>
    </row>
    <row r="1117" customFormat="false" ht="12.75" hidden="false" customHeight="false" outlineLevel="0" collapsed="false">
      <c r="A1117" s="96" t="n">
        <v>37000</v>
      </c>
      <c r="B1117" s="0" t="n">
        <v>53.17</v>
      </c>
      <c r="E1117" s="96" t="n">
        <f aca="false">CHOOSE(IF(WEEKDAY(E1116+1,2)=6,1,IF(WEEKDAY(E1116+1,2)=7,2,3)),IF(ISNUMBER(MATCH(E1116+3,$Q$3:$Q$56,0)),E1116+4,E1116+3),IF(ISNUMBER(MATCH(E1116+2,$Q$3:$Q$56,0)),E1116+3,E1116+2),IF(ISNUMBER(MATCH(E1116+1,$Q$3:$Q$56,0)),E1116+2,E1116+1))</f>
        <v>37327</v>
      </c>
      <c r="F1117" s="0" t="e">
        <f aca="false">VLOOKUP(E1117,$A$3:$B$1257,2,FALSE())</f>
        <v>#N/A</v>
      </c>
      <c r="H1117" s="96"/>
    </row>
    <row r="1118" customFormat="false" ht="12.75" hidden="false" customHeight="false" outlineLevel="0" collapsed="false">
      <c r="A1118" s="96" t="n">
        <v>37001</v>
      </c>
      <c r="B1118" s="0" t="n">
        <v>46.27</v>
      </c>
      <c r="E1118" s="96" t="n">
        <f aca="false">CHOOSE(IF(WEEKDAY(E1117+1,2)=6,1,IF(WEEKDAY(E1117+1,2)=7,2,3)),IF(ISNUMBER(MATCH(E1117+3,$Q$3:$Q$56,0)),E1117+4,E1117+3),IF(ISNUMBER(MATCH(E1117+2,$Q$3:$Q$56,0)),E1117+3,E1117+2),IF(ISNUMBER(MATCH(E1117+1,$Q$3:$Q$56,0)),E1117+2,E1117+1))</f>
        <v>37328</v>
      </c>
      <c r="F1118" s="0" t="e">
        <f aca="false">VLOOKUP(E1118,$A$3:$B$1257,2,FALSE())</f>
        <v>#N/A</v>
      </c>
      <c r="H1118" s="96"/>
    </row>
    <row r="1119" customFormat="false" ht="12.75" hidden="false" customHeight="false" outlineLevel="0" collapsed="false">
      <c r="A1119" s="96" t="n">
        <v>37002</v>
      </c>
      <c r="B1119" s="0" t="n">
        <v>43.5</v>
      </c>
      <c r="E1119" s="96" t="n">
        <f aca="false">CHOOSE(IF(WEEKDAY(E1118+1,2)=6,1,IF(WEEKDAY(E1118+1,2)=7,2,3)),IF(ISNUMBER(MATCH(E1118+3,$Q$3:$Q$56,0)),E1118+4,E1118+3),IF(ISNUMBER(MATCH(E1118+2,$Q$3:$Q$56,0)),E1118+3,E1118+2),IF(ISNUMBER(MATCH(E1118+1,$Q$3:$Q$56,0)),E1118+2,E1118+1))</f>
        <v>37329</v>
      </c>
      <c r="F1119" s="0" t="e">
        <f aca="false">VLOOKUP(E1119,$A$3:$B$1257,2,FALSE())</f>
        <v>#N/A</v>
      </c>
      <c r="H1119" s="96"/>
    </row>
    <row r="1120" customFormat="false" ht="12.75" hidden="false" customHeight="false" outlineLevel="0" collapsed="false">
      <c r="A1120" s="96" t="n">
        <v>37003</v>
      </c>
      <c r="B1120" s="0" t="n">
        <v>43.5</v>
      </c>
      <c r="E1120" s="96" t="n">
        <f aca="false">CHOOSE(IF(WEEKDAY(E1119+1,2)=6,1,IF(WEEKDAY(E1119+1,2)=7,2,3)),IF(ISNUMBER(MATCH(E1119+3,$Q$3:$Q$56,0)),E1119+4,E1119+3),IF(ISNUMBER(MATCH(E1119+2,$Q$3:$Q$56,0)),E1119+3,E1119+2),IF(ISNUMBER(MATCH(E1119+1,$Q$3:$Q$56,0)),E1119+2,E1119+1))</f>
        <v>37330</v>
      </c>
      <c r="F1120" s="0" t="e">
        <f aca="false">VLOOKUP(E1120,$A$3:$B$1257,2,FALSE())</f>
        <v>#N/A</v>
      </c>
      <c r="H1120" s="96"/>
    </row>
    <row r="1121" customFormat="false" ht="12.75" hidden="false" customHeight="false" outlineLevel="0" collapsed="false">
      <c r="A1121" s="96" t="n">
        <v>37004</v>
      </c>
      <c r="B1121" s="0" t="n">
        <v>50.06</v>
      </c>
      <c r="E1121" s="96" t="n">
        <f aca="false">CHOOSE(IF(WEEKDAY(E1120+1,2)=6,1,IF(WEEKDAY(E1120+1,2)=7,2,3)),IF(ISNUMBER(MATCH(E1120+3,$Q$3:$Q$56,0)),E1120+4,E1120+3),IF(ISNUMBER(MATCH(E1120+2,$Q$3:$Q$56,0)),E1120+3,E1120+2),IF(ISNUMBER(MATCH(E1120+1,$Q$3:$Q$56,0)),E1120+2,E1120+1))</f>
        <v>37333</v>
      </c>
      <c r="F1121" s="0" t="e">
        <f aca="false">VLOOKUP(E1121,$A$3:$B$1257,2,FALSE())</f>
        <v>#N/A</v>
      </c>
      <c r="H1121" s="96"/>
    </row>
    <row r="1122" customFormat="false" ht="12.75" hidden="false" customHeight="false" outlineLevel="0" collapsed="false">
      <c r="A1122" s="96" t="n">
        <v>37005</v>
      </c>
      <c r="B1122" s="0" t="n">
        <v>53.4</v>
      </c>
      <c r="E1122" s="96" t="n">
        <f aca="false">CHOOSE(IF(WEEKDAY(E1121+1,2)=6,1,IF(WEEKDAY(E1121+1,2)=7,2,3)),IF(ISNUMBER(MATCH(E1121+3,$Q$3:$Q$56,0)),E1121+4,E1121+3),IF(ISNUMBER(MATCH(E1121+2,$Q$3:$Q$56,0)),E1121+3,E1121+2),IF(ISNUMBER(MATCH(E1121+1,$Q$3:$Q$56,0)),E1121+2,E1121+1))</f>
        <v>37334</v>
      </c>
      <c r="F1122" s="0" t="e">
        <f aca="false">VLOOKUP(E1122,$A$3:$B$1257,2,FALSE())</f>
        <v>#N/A</v>
      </c>
      <c r="H1122" s="96"/>
    </row>
    <row r="1123" customFormat="false" ht="12.75" hidden="false" customHeight="false" outlineLevel="0" collapsed="false">
      <c r="A1123" s="96" t="n">
        <v>37006</v>
      </c>
      <c r="B1123" s="0" t="n">
        <v>51.62</v>
      </c>
      <c r="E1123" s="96" t="n">
        <f aca="false">CHOOSE(IF(WEEKDAY(E1122+1,2)=6,1,IF(WEEKDAY(E1122+1,2)=7,2,3)),IF(ISNUMBER(MATCH(E1122+3,$Q$3:$Q$56,0)),E1122+4,E1122+3),IF(ISNUMBER(MATCH(E1122+2,$Q$3:$Q$56,0)),E1122+3,E1122+2),IF(ISNUMBER(MATCH(E1122+1,$Q$3:$Q$56,0)),E1122+2,E1122+1))</f>
        <v>37335</v>
      </c>
      <c r="F1123" s="0" t="e">
        <f aca="false">VLOOKUP(E1123,$A$3:$B$1257,2,FALSE())</f>
        <v>#N/A</v>
      </c>
      <c r="H1123" s="96"/>
    </row>
    <row r="1124" customFormat="false" ht="12.75" hidden="false" customHeight="false" outlineLevel="0" collapsed="false">
      <c r="A1124" s="96" t="n">
        <v>37007</v>
      </c>
      <c r="B1124" s="0" t="n">
        <v>47.93</v>
      </c>
      <c r="E1124" s="96" t="n">
        <f aca="false">CHOOSE(IF(WEEKDAY(E1123+1,2)=6,1,IF(WEEKDAY(E1123+1,2)=7,2,3)),IF(ISNUMBER(MATCH(E1123+3,$Q$3:$Q$56,0)),E1123+4,E1123+3),IF(ISNUMBER(MATCH(E1123+2,$Q$3:$Q$56,0)),E1123+3,E1123+2),IF(ISNUMBER(MATCH(E1123+1,$Q$3:$Q$56,0)),E1123+2,E1123+1))</f>
        <v>37336</v>
      </c>
      <c r="F1124" s="0" t="e">
        <f aca="false">VLOOKUP(E1124,$A$3:$B$1257,2,FALSE())</f>
        <v>#N/A</v>
      </c>
      <c r="H1124" s="96"/>
    </row>
    <row r="1125" customFormat="false" ht="12.75" hidden="false" customHeight="false" outlineLevel="0" collapsed="false">
      <c r="A1125" s="96" t="n">
        <v>37008</v>
      </c>
      <c r="B1125" s="0" t="n">
        <v>47.77</v>
      </c>
      <c r="E1125" s="96" t="n">
        <f aca="false">CHOOSE(IF(WEEKDAY(E1124+1,2)=6,1,IF(WEEKDAY(E1124+1,2)=7,2,3)),IF(ISNUMBER(MATCH(E1124+3,$Q$3:$Q$56,0)),E1124+4,E1124+3),IF(ISNUMBER(MATCH(E1124+2,$Q$3:$Q$56,0)),E1124+3,E1124+2),IF(ISNUMBER(MATCH(E1124+1,$Q$3:$Q$56,0)),E1124+2,E1124+1))</f>
        <v>37337</v>
      </c>
      <c r="F1125" s="0" t="e">
        <f aca="false">VLOOKUP(E1125,$A$3:$B$1257,2,FALSE())</f>
        <v>#N/A</v>
      </c>
      <c r="H1125" s="96"/>
    </row>
    <row r="1126" customFormat="false" ht="12.75" hidden="false" customHeight="false" outlineLevel="0" collapsed="false">
      <c r="A1126" s="96" t="n">
        <v>37009</v>
      </c>
      <c r="B1126" s="0" t="n">
        <v>44</v>
      </c>
      <c r="E1126" s="96" t="n">
        <f aca="false">CHOOSE(IF(WEEKDAY(E1125+1,2)=6,1,IF(WEEKDAY(E1125+1,2)=7,2,3)),IF(ISNUMBER(MATCH(E1125+3,$Q$3:$Q$56,0)),E1125+4,E1125+3),IF(ISNUMBER(MATCH(E1125+2,$Q$3:$Q$56,0)),E1125+3,E1125+2),IF(ISNUMBER(MATCH(E1125+1,$Q$3:$Q$56,0)),E1125+2,E1125+1))</f>
        <v>37340</v>
      </c>
      <c r="F1126" s="0" t="e">
        <f aca="false">VLOOKUP(E1126,$A$3:$B$1257,2,FALSE())</f>
        <v>#N/A</v>
      </c>
      <c r="H1126" s="96"/>
    </row>
    <row r="1127" customFormat="false" ht="12.75" hidden="false" customHeight="false" outlineLevel="0" collapsed="false">
      <c r="A1127" s="96" t="n">
        <v>37010</v>
      </c>
      <c r="B1127" s="0" t="n">
        <v>44</v>
      </c>
      <c r="E1127" s="96" t="n">
        <f aca="false">CHOOSE(IF(WEEKDAY(E1126+1,2)=6,1,IF(WEEKDAY(E1126+1,2)=7,2,3)),IF(ISNUMBER(MATCH(E1126+3,$Q$3:$Q$56,0)),E1126+4,E1126+3),IF(ISNUMBER(MATCH(E1126+2,$Q$3:$Q$56,0)),E1126+3,E1126+2),IF(ISNUMBER(MATCH(E1126+1,$Q$3:$Q$56,0)),E1126+2,E1126+1))</f>
        <v>37341</v>
      </c>
      <c r="F1127" s="0" t="e">
        <f aca="false">VLOOKUP(E1127,$A$3:$B$1257,2,FALSE())</f>
        <v>#N/A</v>
      </c>
      <c r="H1127" s="96"/>
    </row>
    <row r="1128" customFormat="false" ht="12.75" hidden="false" customHeight="false" outlineLevel="0" collapsed="false">
      <c r="A1128" s="96" t="n">
        <v>37011</v>
      </c>
      <c r="B1128" s="0" t="n">
        <v>56.73</v>
      </c>
      <c r="E1128" s="96" t="n">
        <f aca="false">CHOOSE(IF(WEEKDAY(E1127+1,2)=6,1,IF(WEEKDAY(E1127+1,2)=7,2,3)),IF(ISNUMBER(MATCH(E1127+3,$Q$3:$Q$56,0)),E1127+4,E1127+3),IF(ISNUMBER(MATCH(E1127+2,$Q$3:$Q$56,0)),E1127+3,E1127+2),IF(ISNUMBER(MATCH(E1127+1,$Q$3:$Q$56,0)),E1127+2,E1127+1))</f>
        <v>37342</v>
      </c>
      <c r="F1128" s="0" t="e">
        <f aca="false">VLOOKUP(E1128,$A$3:$B$1257,2,FALSE())</f>
        <v>#N/A</v>
      </c>
      <c r="H1128" s="96"/>
    </row>
    <row r="1129" customFormat="false" ht="12.75" hidden="false" customHeight="false" outlineLevel="0" collapsed="false">
      <c r="A1129" s="96" t="n">
        <v>37012</v>
      </c>
      <c r="B1129" s="0" t="n">
        <v>69.82</v>
      </c>
      <c r="E1129" s="96" t="n">
        <f aca="false">CHOOSE(IF(WEEKDAY(E1128+1,2)=6,1,IF(WEEKDAY(E1128+1,2)=7,2,3)),IF(ISNUMBER(MATCH(E1128+3,$Q$3:$Q$56,0)),E1128+4,E1128+3),IF(ISNUMBER(MATCH(E1128+2,$Q$3:$Q$56,0)),E1128+3,E1128+2),IF(ISNUMBER(MATCH(E1128+1,$Q$3:$Q$56,0)),E1128+2,E1128+1))</f>
        <v>37343</v>
      </c>
      <c r="F1129" s="0" t="e">
        <f aca="false">VLOOKUP(E1129,$A$3:$B$1257,2,FALSE())</f>
        <v>#N/A</v>
      </c>
      <c r="H1129" s="96"/>
    </row>
    <row r="1130" customFormat="false" ht="12.75" hidden="false" customHeight="false" outlineLevel="0" collapsed="false">
      <c r="A1130" s="96" t="n">
        <v>37013</v>
      </c>
      <c r="B1130" s="0" t="n">
        <v>94.63</v>
      </c>
      <c r="E1130" s="96" t="n">
        <f aca="false">CHOOSE(IF(WEEKDAY(E1129+1,2)=6,1,IF(WEEKDAY(E1129+1,2)=7,2,3)),IF(ISNUMBER(MATCH(E1129+3,$Q$3:$Q$56,0)),E1129+4,E1129+3),IF(ISNUMBER(MATCH(E1129+2,$Q$3:$Q$56,0)),E1129+3,E1129+2),IF(ISNUMBER(MATCH(E1129+1,$Q$3:$Q$56,0)),E1129+2,E1129+1))</f>
        <v>37344</v>
      </c>
      <c r="F1130" s="0" t="e">
        <f aca="false">VLOOKUP(E1130,$A$3:$B$1257,2,FALSE())</f>
        <v>#N/A</v>
      </c>
      <c r="H1130" s="96"/>
    </row>
    <row r="1131" customFormat="false" ht="12.75" hidden="false" customHeight="false" outlineLevel="0" collapsed="false">
      <c r="A1131" s="96" t="n">
        <v>37014</v>
      </c>
      <c r="B1131" s="0" t="n">
        <v>125</v>
      </c>
      <c r="E1131" s="96" t="n">
        <f aca="false">CHOOSE(IF(WEEKDAY(E1130+1,2)=6,1,IF(WEEKDAY(E1130+1,2)=7,2,3)),IF(ISNUMBER(MATCH(E1130+3,$Q$3:$Q$56,0)),E1130+4,E1130+3),IF(ISNUMBER(MATCH(E1130+2,$Q$3:$Q$56,0)),E1130+3,E1130+2),IF(ISNUMBER(MATCH(E1130+1,$Q$3:$Q$56,0)),E1130+2,E1130+1))</f>
        <v>37347</v>
      </c>
      <c r="F1131" s="0" t="e">
        <f aca="false">VLOOKUP(E1131,$A$3:$B$1257,2,FALSE())</f>
        <v>#N/A</v>
      </c>
      <c r="H1131" s="96"/>
    </row>
    <row r="1132" customFormat="false" ht="12.75" hidden="false" customHeight="false" outlineLevel="0" collapsed="false">
      <c r="A1132" s="96" t="n">
        <v>37015</v>
      </c>
      <c r="B1132" s="0" t="n">
        <v>95.96</v>
      </c>
      <c r="E1132" s="96" t="n">
        <f aca="false">CHOOSE(IF(WEEKDAY(E1131+1,2)=6,1,IF(WEEKDAY(E1131+1,2)=7,2,3)),IF(ISNUMBER(MATCH(E1131+3,$Q$3:$Q$56,0)),E1131+4,E1131+3),IF(ISNUMBER(MATCH(E1131+2,$Q$3:$Q$56,0)),E1131+3,E1131+2),IF(ISNUMBER(MATCH(E1131+1,$Q$3:$Q$56,0)),E1131+2,E1131+1))</f>
        <v>37348</v>
      </c>
      <c r="F1132" s="0" t="e">
        <f aca="false">VLOOKUP(E1132,$A$3:$B$1257,2,FALSE())</f>
        <v>#N/A</v>
      </c>
      <c r="H1132" s="96"/>
    </row>
    <row r="1133" customFormat="false" ht="12.75" hidden="false" customHeight="false" outlineLevel="0" collapsed="false">
      <c r="A1133" s="96" t="n">
        <v>37016</v>
      </c>
      <c r="B1133" s="0" t="n">
        <v>47</v>
      </c>
      <c r="E1133" s="96" t="n">
        <f aca="false">CHOOSE(IF(WEEKDAY(E1132+1,2)=6,1,IF(WEEKDAY(E1132+1,2)=7,2,3)),IF(ISNUMBER(MATCH(E1132+3,$Q$3:$Q$56,0)),E1132+4,E1132+3),IF(ISNUMBER(MATCH(E1132+2,$Q$3:$Q$56,0)),E1132+3,E1132+2),IF(ISNUMBER(MATCH(E1132+1,$Q$3:$Q$56,0)),E1132+2,E1132+1))</f>
        <v>37349</v>
      </c>
      <c r="F1133" s="0" t="e">
        <f aca="false">VLOOKUP(E1133,$A$3:$B$1257,2,FALSE())</f>
        <v>#N/A</v>
      </c>
      <c r="H1133" s="96"/>
    </row>
    <row r="1134" customFormat="false" ht="12.75" hidden="false" customHeight="false" outlineLevel="0" collapsed="false">
      <c r="A1134" s="96" t="n">
        <v>37017</v>
      </c>
      <c r="B1134" s="0" t="n">
        <v>47</v>
      </c>
      <c r="E1134" s="96" t="n">
        <f aca="false">CHOOSE(IF(WEEKDAY(E1133+1,2)=6,1,IF(WEEKDAY(E1133+1,2)=7,2,3)),IF(ISNUMBER(MATCH(E1133+3,$Q$3:$Q$56,0)),E1133+4,E1133+3),IF(ISNUMBER(MATCH(E1133+2,$Q$3:$Q$56,0)),E1133+3,E1133+2),IF(ISNUMBER(MATCH(E1133+1,$Q$3:$Q$56,0)),E1133+2,E1133+1))</f>
        <v>37350</v>
      </c>
      <c r="F1134" s="0" t="e">
        <f aca="false">VLOOKUP(E1134,$A$3:$B$1257,2,FALSE())</f>
        <v>#N/A</v>
      </c>
      <c r="H1134" s="96"/>
    </row>
    <row r="1135" customFormat="false" ht="12.75" hidden="false" customHeight="false" outlineLevel="0" collapsed="false">
      <c r="A1135" s="96" t="n">
        <v>37018</v>
      </c>
      <c r="B1135" s="0" t="n">
        <v>57.04</v>
      </c>
      <c r="E1135" s="96" t="n">
        <f aca="false">CHOOSE(IF(WEEKDAY(E1134+1,2)=6,1,IF(WEEKDAY(E1134+1,2)=7,2,3)),IF(ISNUMBER(MATCH(E1134+3,$Q$3:$Q$56,0)),E1134+4,E1134+3),IF(ISNUMBER(MATCH(E1134+2,$Q$3:$Q$56,0)),E1134+3,E1134+2),IF(ISNUMBER(MATCH(E1134+1,$Q$3:$Q$56,0)),E1134+2,E1134+1))</f>
        <v>37351</v>
      </c>
      <c r="F1135" s="0" t="e">
        <f aca="false">VLOOKUP(E1135,$A$3:$B$1257,2,FALSE())</f>
        <v>#N/A</v>
      </c>
      <c r="H1135" s="96"/>
    </row>
    <row r="1136" customFormat="false" ht="12.75" hidden="false" customHeight="false" outlineLevel="0" collapsed="false">
      <c r="A1136" s="96" t="n">
        <v>37019</v>
      </c>
      <c r="B1136" s="0" t="n">
        <v>49.9</v>
      </c>
      <c r="E1136" s="96" t="n">
        <f aca="false">CHOOSE(IF(WEEKDAY(E1135+1,2)=6,1,IF(WEEKDAY(E1135+1,2)=7,2,3)),IF(ISNUMBER(MATCH(E1135+3,$Q$3:$Q$56,0)),E1135+4,E1135+3),IF(ISNUMBER(MATCH(E1135+2,$Q$3:$Q$56,0)),E1135+3,E1135+2),IF(ISNUMBER(MATCH(E1135+1,$Q$3:$Q$56,0)),E1135+2,E1135+1))</f>
        <v>37354</v>
      </c>
      <c r="F1136" s="0" t="e">
        <f aca="false">VLOOKUP(E1136,$A$3:$B$1257,2,FALSE())</f>
        <v>#N/A</v>
      </c>
      <c r="H1136" s="96"/>
    </row>
    <row r="1137" customFormat="false" ht="12.75" hidden="false" customHeight="false" outlineLevel="0" collapsed="false">
      <c r="A1137" s="96" t="n">
        <v>37020</v>
      </c>
      <c r="B1137" s="0" t="n">
        <v>62.16</v>
      </c>
      <c r="E1137" s="96" t="n">
        <f aca="false">CHOOSE(IF(WEEKDAY(E1136+1,2)=6,1,IF(WEEKDAY(E1136+1,2)=7,2,3)),IF(ISNUMBER(MATCH(E1136+3,$Q$3:$Q$56,0)),E1136+4,E1136+3),IF(ISNUMBER(MATCH(E1136+2,$Q$3:$Q$56,0)),E1136+3,E1136+2),IF(ISNUMBER(MATCH(E1136+1,$Q$3:$Q$56,0)),E1136+2,E1136+1))</f>
        <v>37355</v>
      </c>
      <c r="F1137" s="0" t="e">
        <f aca="false">VLOOKUP(E1137,$A$3:$B$1257,2,FALSE())</f>
        <v>#N/A</v>
      </c>
      <c r="H1137" s="96"/>
    </row>
    <row r="1138" customFormat="false" ht="12.75" hidden="false" customHeight="false" outlineLevel="0" collapsed="false">
      <c r="A1138" s="96" t="n">
        <v>37021</v>
      </c>
      <c r="B1138" s="0" t="n">
        <v>57.73</v>
      </c>
      <c r="E1138" s="96" t="n">
        <f aca="false">CHOOSE(IF(WEEKDAY(E1137+1,2)=6,1,IF(WEEKDAY(E1137+1,2)=7,2,3)),IF(ISNUMBER(MATCH(E1137+3,$Q$3:$Q$56,0)),E1137+4,E1137+3),IF(ISNUMBER(MATCH(E1137+2,$Q$3:$Q$56,0)),E1137+3,E1137+2),IF(ISNUMBER(MATCH(E1137+1,$Q$3:$Q$56,0)),E1137+2,E1137+1))</f>
        <v>37356</v>
      </c>
      <c r="F1138" s="0" t="e">
        <f aca="false">VLOOKUP(E1138,$A$3:$B$1257,2,FALSE())</f>
        <v>#N/A</v>
      </c>
      <c r="H1138" s="96"/>
    </row>
    <row r="1139" customFormat="false" ht="12.75" hidden="false" customHeight="false" outlineLevel="0" collapsed="false">
      <c r="A1139" s="96" t="n">
        <v>37022</v>
      </c>
      <c r="B1139" s="0" t="n">
        <v>66.35</v>
      </c>
      <c r="E1139" s="96" t="n">
        <f aca="false">CHOOSE(IF(WEEKDAY(E1138+1,2)=6,1,IF(WEEKDAY(E1138+1,2)=7,2,3)),IF(ISNUMBER(MATCH(E1138+3,$Q$3:$Q$56,0)),E1138+4,E1138+3),IF(ISNUMBER(MATCH(E1138+2,$Q$3:$Q$56,0)),E1138+3,E1138+2),IF(ISNUMBER(MATCH(E1138+1,$Q$3:$Q$56,0)),E1138+2,E1138+1))</f>
        <v>37357</v>
      </c>
      <c r="F1139" s="0" t="e">
        <f aca="false">VLOOKUP(E1139,$A$3:$B$1257,2,FALSE())</f>
        <v>#N/A</v>
      </c>
      <c r="H1139" s="96"/>
    </row>
    <row r="1140" customFormat="false" ht="12.75" hidden="false" customHeight="false" outlineLevel="0" collapsed="false">
      <c r="A1140" s="96" t="n">
        <v>37023</v>
      </c>
      <c r="B1140" s="0" t="n">
        <v>45</v>
      </c>
      <c r="E1140" s="96" t="n">
        <f aca="false">CHOOSE(IF(WEEKDAY(E1139+1,2)=6,1,IF(WEEKDAY(E1139+1,2)=7,2,3)),IF(ISNUMBER(MATCH(E1139+3,$Q$3:$Q$56,0)),E1139+4,E1139+3),IF(ISNUMBER(MATCH(E1139+2,$Q$3:$Q$56,0)),E1139+3,E1139+2),IF(ISNUMBER(MATCH(E1139+1,$Q$3:$Q$56,0)),E1139+2,E1139+1))</f>
        <v>37358</v>
      </c>
      <c r="F1140" s="0" t="e">
        <f aca="false">VLOOKUP(E1140,$A$3:$B$1257,2,FALSE())</f>
        <v>#N/A</v>
      </c>
      <c r="H1140" s="96"/>
    </row>
    <row r="1141" customFormat="false" ht="12.75" hidden="false" customHeight="false" outlineLevel="0" collapsed="false">
      <c r="A1141" s="96" t="n">
        <v>37024</v>
      </c>
      <c r="B1141" s="0" t="n">
        <v>45</v>
      </c>
      <c r="E1141" s="96" t="n">
        <f aca="false">CHOOSE(IF(WEEKDAY(E1140+1,2)=6,1,IF(WEEKDAY(E1140+1,2)=7,2,3)),IF(ISNUMBER(MATCH(E1140+3,$Q$3:$Q$56,0)),E1140+4,E1140+3),IF(ISNUMBER(MATCH(E1140+2,$Q$3:$Q$56,0)),E1140+3,E1140+2),IF(ISNUMBER(MATCH(E1140+1,$Q$3:$Q$56,0)),E1140+2,E1140+1))</f>
        <v>37361</v>
      </c>
      <c r="F1141" s="0" t="e">
        <f aca="false">VLOOKUP(E1141,$A$3:$B$1257,2,FALSE())</f>
        <v>#N/A</v>
      </c>
      <c r="H1141" s="96"/>
    </row>
    <row r="1142" customFormat="false" ht="12.75" hidden="false" customHeight="false" outlineLevel="0" collapsed="false">
      <c r="A1142" s="96" t="n">
        <v>37025</v>
      </c>
      <c r="B1142" s="0" t="n">
        <v>53.86</v>
      </c>
      <c r="E1142" s="96" t="n">
        <f aca="false">CHOOSE(IF(WEEKDAY(E1141+1,2)=6,1,IF(WEEKDAY(E1141+1,2)=7,2,3)),IF(ISNUMBER(MATCH(E1141+3,$Q$3:$Q$56,0)),E1141+4,E1141+3),IF(ISNUMBER(MATCH(E1141+2,$Q$3:$Q$56,0)),E1141+3,E1141+2),IF(ISNUMBER(MATCH(E1141+1,$Q$3:$Q$56,0)),E1141+2,E1141+1))</f>
        <v>37362</v>
      </c>
      <c r="F1142" s="0" t="e">
        <f aca="false">VLOOKUP(E1142,$A$3:$B$1257,2,FALSE())</f>
        <v>#N/A</v>
      </c>
      <c r="H1142" s="96"/>
    </row>
    <row r="1143" customFormat="false" ht="12.75" hidden="false" customHeight="false" outlineLevel="0" collapsed="false">
      <c r="A1143" s="96" t="n">
        <v>37026</v>
      </c>
      <c r="B1143" s="0" t="n">
        <v>47.97</v>
      </c>
      <c r="E1143" s="96" t="n">
        <f aca="false">CHOOSE(IF(WEEKDAY(E1142+1,2)=6,1,IF(WEEKDAY(E1142+1,2)=7,2,3)),IF(ISNUMBER(MATCH(E1142+3,$Q$3:$Q$56,0)),E1142+4,E1142+3),IF(ISNUMBER(MATCH(E1142+2,$Q$3:$Q$56,0)),E1142+3,E1142+2),IF(ISNUMBER(MATCH(E1142+1,$Q$3:$Q$56,0)),E1142+2,E1142+1))</f>
        <v>37363</v>
      </c>
      <c r="F1143" s="0" t="e">
        <f aca="false">VLOOKUP(E1143,$A$3:$B$1257,2,FALSE())</f>
        <v>#N/A</v>
      </c>
      <c r="H1143" s="96"/>
    </row>
    <row r="1144" customFormat="false" ht="12.75" hidden="false" customHeight="false" outlineLevel="0" collapsed="false">
      <c r="A1144" s="96" t="n">
        <v>37027</v>
      </c>
      <c r="B1144" s="0" t="n">
        <v>52.86</v>
      </c>
      <c r="E1144" s="96" t="n">
        <f aca="false">CHOOSE(IF(WEEKDAY(E1143+1,2)=6,1,IF(WEEKDAY(E1143+1,2)=7,2,3)),IF(ISNUMBER(MATCH(E1143+3,$Q$3:$Q$56,0)),E1143+4,E1143+3),IF(ISNUMBER(MATCH(E1143+2,$Q$3:$Q$56,0)),E1143+3,E1143+2),IF(ISNUMBER(MATCH(E1143+1,$Q$3:$Q$56,0)),E1143+2,E1143+1))</f>
        <v>37364</v>
      </c>
      <c r="F1144" s="0" t="e">
        <f aca="false">VLOOKUP(E1144,$A$3:$B$1257,2,FALSE())</f>
        <v>#N/A</v>
      </c>
      <c r="H1144" s="96"/>
    </row>
    <row r="1145" customFormat="false" ht="12.75" hidden="false" customHeight="false" outlineLevel="0" collapsed="false">
      <c r="A1145" s="96" t="n">
        <v>37028</v>
      </c>
      <c r="B1145" s="0" t="n">
        <v>52.88</v>
      </c>
      <c r="E1145" s="96" t="n">
        <f aca="false">CHOOSE(IF(WEEKDAY(E1144+1,2)=6,1,IF(WEEKDAY(E1144+1,2)=7,2,3)),IF(ISNUMBER(MATCH(E1144+3,$Q$3:$Q$56,0)),E1144+4,E1144+3),IF(ISNUMBER(MATCH(E1144+2,$Q$3:$Q$56,0)),E1144+3,E1144+2),IF(ISNUMBER(MATCH(E1144+1,$Q$3:$Q$56,0)),E1144+2,E1144+1))</f>
        <v>37365</v>
      </c>
      <c r="F1145" s="0" t="e">
        <f aca="false">VLOOKUP(E1145,$A$3:$B$1257,2,FALSE())</f>
        <v>#N/A</v>
      </c>
      <c r="H1145" s="96"/>
    </row>
    <row r="1146" customFormat="false" ht="12.75" hidden="false" customHeight="false" outlineLevel="0" collapsed="false">
      <c r="A1146" s="96" t="n">
        <v>37029</v>
      </c>
      <c r="B1146" s="0" t="n">
        <v>51.98</v>
      </c>
      <c r="E1146" s="96" t="n">
        <f aca="false">CHOOSE(IF(WEEKDAY(E1145+1,2)=6,1,IF(WEEKDAY(E1145+1,2)=7,2,3)),IF(ISNUMBER(MATCH(E1145+3,$Q$3:$Q$56,0)),E1145+4,E1145+3),IF(ISNUMBER(MATCH(E1145+2,$Q$3:$Q$56,0)),E1145+3,E1145+2),IF(ISNUMBER(MATCH(E1145+1,$Q$3:$Q$56,0)),E1145+2,E1145+1))</f>
        <v>37368</v>
      </c>
      <c r="F1146" s="0" t="e">
        <f aca="false">VLOOKUP(E1146,$A$3:$B$1257,2,FALSE())</f>
        <v>#N/A</v>
      </c>
      <c r="H1146" s="96"/>
    </row>
    <row r="1147" customFormat="false" ht="12.75" hidden="false" customHeight="false" outlineLevel="0" collapsed="false">
      <c r="A1147" s="96" t="n">
        <v>37030</v>
      </c>
      <c r="B1147" s="0" t="n">
        <v>45</v>
      </c>
      <c r="E1147" s="96" t="n">
        <f aca="false">CHOOSE(IF(WEEKDAY(E1146+1,2)=6,1,IF(WEEKDAY(E1146+1,2)=7,2,3)),IF(ISNUMBER(MATCH(E1146+3,$Q$3:$Q$56,0)),E1146+4,E1146+3),IF(ISNUMBER(MATCH(E1146+2,$Q$3:$Q$56,0)),E1146+3,E1146+2),IF(ISNUMBER(MATCH(E1146+1,$Q$3:$Q$56,0)),E1146+2,E1146+1))</f>
        <v>37369</v>
      </c>
      <c r="F1147" s="0" t="e">
        <f aca="false">VLOOKUP(E1147,$A$3:$B$1257,2,FALSE())</f>
        <v>#N/A</v>
      </c>
      <c r="H1147" s="96"/>
    </row>
    <row r="1148" customFormat="false" ht="12.75" hidden="false" customHeight="false" outlineLevel="0" collapsed="false">
      <c r="A1148" s="96" t="n">
        <v>37031</v>
      </c>
      <c r="B1148" s="0" t="n">
        <v>45</v>
      </c>
      <c r="E1148" s="96" t="n">
        <f aca="false">CHOOSE(IF(WEEKDAY(E1147+1,2)=6,1,IF(WEEKDAY(E1147+1,2)=7,2,3)),IF(ISNUMBER(MATCH(E1147+3,$Q$3:$Q$56,0)),E1147+4,E1147+3),IF(ISNUMBER(MATCH(E1147+2,$Q$3:$Q$56,0)),E1147+3,E1147+2),IF(ISNUMBER(MATCH(E1147+1,$Q$3:$Q$56,0)),E1147+2,E1147+1))</f>
        <v>37370</v>
      </c>
      <c r="F1148" s="0" t="e">
        <f aca="false">VLOOKUP(E1148,$A$3:$B$1257,2,FALSE())</f>
        <v>#N/A</v>
      </c>
      <c r="H1148" s="96"/>
    </row>
    <row r="1149" customFormat="false" ht="12.75" hidden="false" customHeight="false" outlineLevel="0" collapsed="false">
      <c r="A1149" s="96" t="n">
        <v>37032</v>
      </c>
      <c r="B1149" s="0" t="n">
        <v>52.51</v>
      </c>
      <c r="E1149" s="96" t="n">
        <f aca="false">CHOOSE(IF(WEEKDAY(E1148+1,2)=6,1,IF(WEEKDAY(E1148+1,2)=7,2,3)),IF(ISNUMBER(MATCH(E1148+3,$Q$3:$Q$56,0)),E1148+4,E1148+3),IF(ISNUMBER(MATCH(E1148+2,$Q$3:$Q$56,0)),E1148+3,E1148+2),IF(ISNUMBER(MATCH(E1148+1,$Q$3:$Q$56,0)),E1148+2,E1148+1))</f>
        <v>37371</v>
      </c>
      <c r="F1149" s="0" t="e">
        <f aca="false">VLOOKUP(E1149,$A$3:$B$1257,2,FALSE())</f>
        <v>#N/A</v>
      </c>
      <c r="H1149" s="96"/>
    </row>
    <row r="1150" customFormat="false" ht="12.75" hidden="false" customHeight="false" outlineLevel="0" collapsed="false">
      <c r="A1150" s="96" t="n">
        <v>37033</v>
      </c>
      <c r="B1150" s="0" t="n">
        <v>50.38</v>
      </c>
      <c r="E1150" s="96" t="n">
        <f aca="false">CHOOSE(IF(WEEKDAY(E1149+1,2)=6,1,IF(WEEKDAY(E1149+1,2)=7,2,3)),IF(ISNUMBER(MATCH(E1149+3,$Q$3:$Q$56,0)),E1149+4,E1149+3),IF(ISNUMBER(MATCH(E1149+2,$Q$3:$Q$56,0)),E1149+3,E1149+2),IF(ISNUMBER(MATCH(E1149+1,$Q$3:$Q$56,0)),E1149+2,E1149+1))</f>
        <v>37372</v>
      </c>
      <c r="F1150" s="0" t="e">
        <f aca="false">VLOOKUP(E1150,$A$3:$B$1257,2,FALSE())</f>
        <v>#N/A</v>
      </c>
      <c r="H1150" s="96"/>
    </row>
    <row r="1151" customFormat="false" ht="12.75" hidden="false" customHeight="false" outlineLevel="0" collapsed="false">
      <c r="A1151" s="96" t="n">
        <v>37034</v>
      </c>
      <c r="B1151" s="0" t="n">
        <v>49.09</v>
      </c>
      <c r="E1151" s="96" t="n">
        <f aca="false">CHOOSE(IF(WEEKDAY(E1150+1,2)=6,1,IF(WEEKDAY(E1150+1,2)=7,2,3)),IF(ISNUMBER(MATCH(E1150+3,$Q$3:$Q$56,0)),E1150+4,E1150+3),IF(ISNUMBER(MATCH(E1150+2,$Q$3:$Q$56,0)),E1150+3,E1150+2),IF(ISNUMBER(MATCH(E1150+1,$Q$3:$Q$56,0)),E1150+2,E1150+1))</f>
        <v>37375</v>
      </c>
      <c r="F1151" s="0" t="e">
        <f aca="false">VLOOKUP(E1151,$A$3:$B$1257,2,FALSE())</f>
        <v>#N/A</v>
      </c>
      <c r="H1151" s="96"/>
    </row>
    <row r="1152" customFormat="false" ht="12.75" hidden="false" customHeight="false" outlineLevel="0" collapsed="false">
      <c r="A1152" s="96" t="n">
        <v>37035</v>
      </c>
      <c r="B1152" s="0" t="n">
        <v>45.6</v>
      </c>
      <c r="E1152" s="96" t="n">
        <f aca="false">CHOOSE(IF(WEEKDAY(E1151+1,2)=6,1,IF(WEEKDAY(E1151+1,2)=7,2,3)),IF(ISNUMBER(MATCH(E1151+3,$Q$3:$Q$56,0)),E1151+4,E1151+3),IF(ISNUMBER(MATCH(E1151+2,$Q$3:$Q$56,0)),E1151+3,E1151+2),IF(ISNUMBER(MATCH(E1151+1,$Q$3:$Q$56,0)),E1151+2,E1151+1))</f>
        <v>37376</v>
      </c>
      <c r="F1152" s="0" t="e">
        <f aca="false">VLOOKUP(E1152,$A$3:$B$1257,2,FALSE())</f>
        <v>#N/A</v>
      </c>
      <c r="H1152" s="96"/>
    </row>
    <row r="1153" customFormat="false" ht="12.75" hidden="false" customHeight="false" outlineLevel="0" collapsed="false">
      <c r="A1153" s="96" t="n">
        <v>37036</v>
      </c>
      <c r="B1153" s="0" t="n">
        <v>44.85</v>
      </c>
      <c r="E1153" s="96" t="n">
        <f aca="false">CHOOSE(IF(WEEKDAY(E1152+1,2)=6,1,IF(WEEKDAY(E1152+1,2)=7,2,3)),IF(ISNUMBER(MATCH(E1152+3,$Q$3:$Q$56,0)),E1152+4,E1152+3),IF(ISNUMBER(MATCH(E1152+2,$Q$3:$Q$56,0)),E1152+3,E1152+2),IF(ISNUMBER(MATCH(E1152+1,$Q$3:$Q$56,0)),E1152+2,E1152+1))</f>
        <v>37377</v>
      </c>
      <c r="F1153" s="0" t="e">
        <f aca="false">VLOOKUP(E1153,$A$3:$B$1257,2,FALSE())</f>
        <v>#N/A</v>
      </c>
      <c r="H1153" s="96"/>
    </row>
    <row r="1154" customFormat="false" ht="12.75" hidden="false" customHeight="false" outlineLevel="0" collapsed="false">
      <c r="A1154" s="96" t="n">
        <v>37037</v>
      </c>
      <c r="B1154" s="0" t="n">
        <v>37.17</v>
      </c>
      <c r="E1154" s="96" t="n">
        <f aca="false">CHOOSE(IF(WEEKDAY(E1153+1,2)=6,1,IF(WEEKDAY(E1153+1,2)=7,2,3)),IF(ISNUMBER(MATCH(E1153+3,$Q$3:$Q$56,0)),E1153+4,E1153+3),IF(ISNUMBER(MATCH(E1153+2,$Q$3:$Q$56,0)),E1153+3,E1153+2),IF(ISNUMBER(MATCH(E1153+1,$Q$3:$Q$56,0)),E1153+2,E1153+1))</f>
        <v>37378</v>
      </c>
      <c r="F1154" s="0" t="e">
        <f aca="false">VLOOKUP(E1154,$A$3:$B$1257,2,FALSE())</f>
        <v>#N/A</v>
      </c>
      <c r="H1154" s="96"/>
    </row>
    <row r="1155" customFormat="false" ht="12.75" hidden="false" customHeight="false" outlineLevel="0" collapsed="false">
      <c r="A1155" s="96" t="n">
        <v>37038</v>
      </c>
      <c r="B1155" s="0" t="n">
        <v>37.17</v>
      </c>
      <c r="E1155" s="96" t="n">
        <f aca="false">CHOOSE(IF(WEEKDAY(E1154+1,2)=6,1,IF(WEEKDAY(E1154+1,2)=7,2,3)),IF(ISNUMBER(MATCH(E1154+3,$Q$3:$Q$56,0)),E1154+4,E1154+3),IF(ISNUMBER(MATCH(E1154+2,$Q$3:$Q$56,0)),E1154+3,E1154+2),IF(ISNUMBER(MATCH(E1154+1,$Q$3:$Q$56,0)),E1154+2,E1154+1))</f>
        <v>37379</v>
      </c>
      <c r="F1155" s="0" t="e">
        <f aca="false">VLOOKUP(E1155,$A$3:$B$1257,2,FALSE())</f>
        <v>#N/A</v>
      </c>
      <c r="H1155" s="96"/>
    </row>
    <row r="1156" customFormat="false" ht="12.75" hidden="false" customHeight="false" outlineLevel="0" collapsed="false">
      <c r="A1156" s="96" t="n">
        <v>37039</v>
      </c>
      <c r="B1156" s="0" t="n">
        <v>37.17</v>
      </c>
      <c r="E1156" s="96" t="n">
        <f aca="false">CHOOSE(IF(WEEKDAY(E1155+1,2)=6,1,IF(WEEKDAY(E1155+1,2)=7,2,3)),IF(ISNUMBER(MATCH(E1155+3,$Q$3:$Q$56,0)),E1155+4,E1155+3),IF(ISNUMBER(MATCH(E1155+2,$Q$3:$Q$56,0)),E1155+3,E1155+2),IF(ISNUMBER(MATCH(E1155+1,$Q$3:$Q$56,0)),E1155+2,E1155+1))</f>
        <v>37382</v>
      </c>
      <c r="F1156" s="0" t="e">
        <f aca="false">VLOOKUP(E1156,$A$3:$B$1257,2,FALSE())</f>
        <v>#N/A</v>
      </c>
      <c r="H1156" s="96"/>
    </row>
    <row r="1157" customFormat="false" ht="12.75" hidden="false" customHeight="false" outlineLevel="0" collapsed="false">
      <c r="A1157" s="96" t="n">
        <v>37040</v>
      </c>
      <c r="B1157" s="0" t="n">
        <v>45.62</v>
      </c>
      <c r="E1157" s="96" t="n">
        <f aca="false">CHOOSE(IF(WEEKDAY(E1156+1,2)=6,1,IF(WEEKDAY(E1156+1,2)=7,2,3)),IF(ISNUMBER(MATCH(E1156+3,$Q$3:$Q$56,0)),E1156+4,E1156+3),IF(ISNUMBER(MATCH(E1156+2,$Q$3:$Q$56,0)),E1156+3,E1156+2),IF(ISNUMBER(MATCH(E1156+1,$Q$3:$Q$56,0)),E1156+2,E1156+1))</f>
        <v>37383</v>
      </c>
      <c r="F1157" s="0" t="e">
        <f aca="false">VLOOKUP(E1157,$A$3:$B$1257,2,FALSE())</f>
        <v>#N/A</v>
      </c>
      <c r="H1157" s="96"/>
    </row>
    <row r="1158" customFormat="false" ht="12.75" hidden="false" customHeight="false" outlineLevel="0" collapsed="false">
      <c r="A1158" s="96" t="n">
        <v>37041</v>
      </c>
      <c r="B1158" s="0" t="n">
        <v>39.88</v>
      </c>
      <c r="E1158" s="96" t="n">
        <f aca="false">CHOOSE(IF(WEEKDAY(E1157+1,2)=6,1,IF(WEEKDAY(E1157+1,2)=7,2,3)),IF(ISNUMBER(MATCH(E1157+3,$Q$3:$Q$56,0)),E1157+4,E1157+3),IF(ISNUMBER(MATCH(E1157+2,$Q$3:$Q$56,0)),E1157+3,E1157+2),IF(ISNUMBER(MATCH(E1157+1,$Q$3:$Q$56,0)),E1157+2,E1157+1))</f>
        <v>37384</v>
      </c>
      <c r="F1158" s="0" t="e">
        <f aca="false">VLOOKUP(E1158,$A$3:$B$1257,2,FALSE())</f>
        <v>#N/A</v>
      </c>
      <c r="H1158" s="96"/>
    </row>
    <row r="1159" customFormat="false" ht="12.75" hidden="false" customHeight="false" outlineLevel="0" collapsed="false">
      <c r="A1159" s="96" t="n">
        <v>37042</v>
      </c>
      <c r="B1159" s="0" t="n">
        <v>36.75</v>
      </c>
      <c r="E1159" s="96" t="n">
        <f aca="false">CHOOSE(IF(WEEKDAY(E1158+1,2)=6,1,IF(WEEKDAY(E1158+1,2)=7,2,3)),IF(ISNUMBER(MATCH(E1158+3,$Q$3:$Q$56,0)),E1158+4,E1158+3),IF(ISNUMBER(MATCH(E1158+2,$Q$3:$Q$56,0)),E1158+3,E1158+2),IF(ISNUMBER(MATCH(E1158+1,$Q$3:$Q$56,0)),E1158+2,E1158+1))</f>
        <v>37385</v>
      </c>
      <c r="F1159" s="0" t="e">
        <f aca="false">VLOOKUP(E1159,$A$3:$B$1257,2,FALSE())</f>
        <v>#N/A</v>
      </c>
      <c r="H1159" s="96"/>
    </row>
    <row r="1160" customFormat="false" ht="12.75" hidden="false" customHeight="false" outlineLevel="0" collapsed="false">
      <c r="A1160" s="96" t="n">
        <v>37043</v>
      </c>
      <c r="B1160" s="0" t="n">
        <v>37.42</v>
      </c>
      <c r="E1160" s="96" t="n">
        <f aca="false">CHOOSE(IF(WEEKDAY(E1159+1,2)=6,1,IF(WEEKDAY(E1159+1,2)=7,2,3)),IF(ISNUMBER(MATCH(E1159+3,$Q$3:$Q$56,0)),E1159+4,E1159+3),IF(ISNUMBER(MATCH(E1159+2,$Q$3:$Q$56,0)),E1159+3,E1159+2),IF(ISNUMBER(MATCH(E1159+1,$Q$3:$Q$56,0)),E1159+2,E1159+1))</f>
        <v>37386</v>
      </c>
      <c r="F1160" s="0" t="e">
        <f aca="false">VLOOKUP(E1160,$A$3:$B$1257,2,FALSE())</f>
        <v>#N/A</v>
      </c>
      <c r="H1160" s="96"/>
    </row>
    <row r="1161" customFormat="false" ht="12.75" hidden="false" customHeight="false" outlineLevel="0" collapsed="false">
      <c r="A1161" s="96" t="n">
        <v>37044</v>
      </c>
      <c r="B1161" s="0" t="n">
        <v>34.25</v>
      </c>
      <c r="E1161" s="96" t="n">
        <f aca="false">CHOOSE(IF(WEEKDAY(E1160+1,2)=6,1,IF(WEEKDAY(E1160+1,2)=7,2,3)),IF(ISNUMBER(MATCH(E1160+3,$Q$3:$Q$56,0)),E1160+4,E1160+3),IF(ISNUMBER(MATCH(E1160+2,$Q$3:$Q$56,0)),E1160+3,E1160+2),IF(ISNUMBER(MATCH(E1160+1,$Q$3:$Q$56,0)),E1160+2,E1160+1))</f>
        <v>37389</v>
      </c>
      <c r="F1161" s="0" t="e">
        <f aca="false">VLOOKUP(E1161,$A$3:$B$1257,2,FALSE())</f>
        <v>#N/A</v>
      </c>
      <c r="H1161" s="96"/>
    </row>
    <row r="1162" customFormat="false" ht="12.75" hidden="false" customHeight="false" outlineLevel="0" collapsed="false">
      <c r="A1162" s="96" t="n">
        <v>37045</v>
      </c>
      <c r="B1162" s="0" t="n">
        <v>34.25</v>
      </c>
      <c r="E1162" s="96" t="n">
        <f aca="false">CHOOSE(IF(WEEKDAY(E1161+1,2)=6,1,IF(WEEKDAY(E1161+1,2)=7,2,3)),IF(ISNUMBER(MATCH(E1161+3,$Q$3:$Q$56,0)),E1161+4,E1161+3),IF(ISNUMBER(MATCH(E1161+2,$Q$3:$Q$56,0)),E1161+3,E1161+2),IF(ISNUMBER(MATCH(E1161+1,$Q$3:$Q$56,0)),E1161+2,E1161+1))</f>
        <v>37390</v>
      </c>
      <c r="F1162" s="0" t="e">
        <f aca="false">VLOOKUP(E1162,$A$3:$B$1257,2,FALSE())</f>
        <v>#N/A</v>
      </c>
      <c r="H1162" s="96"/>
    </row>
    <row r="1163" customFormat="false" ht="12.75" hidden="false" customHeight="false" outlineLevel="0" collapsed="false">
      <c r="A1163" s="96" t="n">
        <v>37046</v>
      </c>
      <c r="B1163" s="0" t="n">
        <v>38.95</v>
      </c>
      <c r="E1163" s="96" t="n">
        <f aca="false">CHOOSE(IF(WEEKDAY(E1162+1,2)=6,1,IF(WEEKDAY(E1162+1,2)=7,2,3)),IF(ISNUMBER(MATCH(E1162+3,$Q$3:$Q$56,0)),E1162+4,E1162+3),IF(ISNUMBER(MATCH(E1162+2,$Q$3:$Q$56,0)),E1162+3,E1162+2),IF(ISNUMBER(MATCH(E1162+1,$Q$3:$Q$56,0)),E1162+2,E1162+1))</f>
        <v>37391</v>
      </c>
      <c r="F1163" s="0" t="e">
        <f aca="false">VLOOKUP(E1163,$A$3:$B$1257,2,FALSE())</f>
        <v>#N/A</v>
      </c>
      <c r="H1163" s="96"/>
    </row>
    <row r="1164" customFormat="false" ht="12.75" hidden="false" customHeight="false" outlineLevel="0" collapsed="false">
      <c r="A1164" s="96" t="n">
        <v>37047</v>
      </c>
      <c r="B1164" s="0" t="n">
        <v>36.79</v>
      </c>
      <c r="E1164" s="96" t="n">
        <f aca="false">CHOOSE(IF(WEEKDAY(E1163+1,2)=6,1,IF(WEEKDAY(E1163+1,2)=7,2,3)),IF(ISNUMBER(MATCH(E1163+3,$Q$3:$Q$56,0)),E1163+4,E1163+3),IF(ISNUMBER(MATCH(E1163+2,$Q$3:$Q$56,0)),E1163+3,E1163+2),IF(ISNUMBER(MATCH(E1163+1,$Q$3:$Q$56,0)),E1163+2,E1163+1))</f>
        <v>37392</v>
      </c>
      <c r="F1164" s="0" t="e">
        <f aca="false">VLOOKUP(E1164,$A$3:$B$1257,2,FALSE())</f>
        <v>#N/A</v>
      </c>
      <c r="H1164" s="96"/>
    </row>
    <row r="1165" customFormat="false" ht="12.75" hidden="false" customHeight="false" outlineLevel="0" collapsed="false">
      <c r="A1165" s="96" t="n">
        <v>37048</v>
      </c>
      <c r="B1165" s="0" t="n">
        <v>35.78</v>
      </c>
      <c r="E1165" s="96" t="n">
        <f aca="false">CHOOSE(IF(WEEKDAY(E1164+1,2)=6,1,IF(WEEKDAY(E1164+1,2)=7,2,3)),IF(ISNUMBER(MATCH(E1164+3,$Q$3:$Q$56,0)),E1164+4,E1164+3),IF(ISNUMBER(MATCH(E1164+2,$Q$3:$Q$56,0)),E1164+3,E1164+2),IF(ISNUMBER(MATCH(E1164+1,$Q$3:$Q$56,0)),E1164+2,E1164+1))</f>
        <v>37393</v>
      </c>
      <c r="F1165" s="0" t="e">
        <f aca="false">VLOOKUP(E1165,$A$3:$B$1257,2,FALSE())</f>
        <v>#N/A</v>
      </c>
      <c r="H1165" s="96"/>
    </row>
    <row r="1166" customFormat="false" ht="12.75" hidden="false" customHeight="false" outlineLevel="0" collapsed="false">
      <c r="A1166" s="96" t="n">
        <v>37049</v>
      </c>
      <c r="B1166" s="0" t="n">
        <v>35.67</v>
      </c>
      <c r="E1166" s="96" t="n">
        <f aca="false">CHOOSE(IF(WEEKDAY(E1165+1,2)=6,1,IF(WEEKDAY(E1165+1,2)=7,2,3)),IF(ISNUMBER(MATCH(E1165+3,$Q$3:$Q$56,0)),E1165+4,E1165+3),IF(ISNUMBER(MATCH(E1165+2,$Q$3:$Q$56,0)),E1165+3,E1165+2),IF(ISNUMBER(MATCH(E1165+1,$Q$3:$Q$56,0)),E1165+2,E1165+1))</f>
        <v>37396</v>
      </c>
      <c r="F1166" s="0" t="e">
        <f aca="false">VLOOKUP(E1166,$A$3:$B$1257,2,FALSE())</f>
        <v>#N/A</v>
      </c>
      <c r="H1166" s="96"/>
    </row>
    <row r="1167" customFormat="false" ht="12.75" hidden="false" customHeight="false" outlineLevel="0" collapsed="false">
      <c r="A1167" s="96" t="n">
        <v>37050</v>
      </c>
      <c r="B1167" s="0" t="n">
        <v>37.38</v>
      </c>
      <c r="E1167" s="96" t="n">
        <f aca="false">CHOOSE(IF(WEEKDAY(E1166+1,2)=6,1,IF(WEEKDAY(E1166+1,2)=7,2,3)),IF(ISNUMBER(MATCH(E1166+3,$Q$3:$Q$56,0)),E1166+4,E1166+3),IF(ISNUMBER(MATCH(E1166+2,$Q$3:$Q$56,0)),E1166+3,E1166+2),IF(ISNUMBER(MATCH(E1166+1,$Q$3:$Q$56,0)),E1166+2,E1166+1))</f>
        <v>37397</v>
      </c>
      <c r="F1167" s="0" t="e">
        <f aca="false">VLOOKUP(E1167,$A$3:$B$1257,2,FALSE())</f>
        <v>#N/A</v>
      </c>
      <c r="H1167" s="96"/>
    </row>
    <row r="1168" customFormat="false" ht="12.75" hidden="false" customHeight="false" outlineLevel="0" collapsed="false">
      <c r="A1168" s="96" t="n">
        <v>37051</v>
      </c>
      <c r="B1168" s="0" t="n">
        <v>35</v>
      </c>
      <c r="E1168" s="96" t="n">
        <f aca="false">CHOOSE(IF(WEEKDAY(E1167+1,2)=6,1,IF(WEEKDAY(E1167+1,2)=7,2,3)),IF(ISNUMBER(MATCH(E1167+3,$Q$3:$Q$56,0)),E1167+4,E1167+3),IF(ISNUMBER(MATCH(E1167+2,$Q$3:$Q$56,0)),E1167+3,E1167+2),IF(ISNUMBER(MATCH(E1167+1,$Q$3:$Q$56,0)),E1167+2,E1167+1))</f>
        <v>37398</v>
      </c>
      <c r="F1168" s="0" t="e">
        <f aca="false">VLOOKUP(E1168,$A$3:$B$1257,2,FALSE())</f>
        <v>#N/A</v>
      </c>
      <c r="H1168" s="96"/>
    </row>
    <row r="1169" customFormat="false" ht="12.75" hidden="false" customHeight="false" outlineLevel="0" collapsed="false">
      <c r="A1169" s="96" t="n">
        <v>37052</v>
      </c>
      <c r="B1169" s="0" t="n">
        <v>35</v>
      </c>
      <c r="E1169" s="96" t="n">
        <f aca="false">CHOOSE(IF(WEEKDAY(E1168+1,2)=6,1,IF(WEEKDAY(E1168+1,2)=7,2,3)),IF(ISNUMBER(MATCH(E1168+3,$Q$3:$Q$56,0)),E1168+4,E1168+3),IF(ISNUMBER(MATCH(E1168+2,$Q$3:$Q$56,0)),E1168+3,E1168+2),IF(ISNUMBER(MATCH(E1168+1,$Q$3:$Q$56,0)),E1168+2,E1168+1))</f>
        <v>37399</v>
      </c>
      <c r="F1169" s="0" t="e">
        <f aca="false">VLOOKUP(E1169,$A$3:$B$1257,2,FALSE())</f>
        <v>#N/A</v>
      </c>
      <c r="H1169" s="96"/>
    </row>
    <row r="1170" customFormat="false" ht="12.75" hidden="false" customHeight="false" outlineLevel="0" collapsed="false">
      <c r="A1170" s="96" t="n">
        <v>37053</v>
      </c>
      <c r="B1170" s="0" t="n">
        <v>41.76</v>
      </c>
      <c r="E1170" s="96" t="n">
        <f aca="false">CHOOSE(IF(WEEKDAY(E1169+1,2)=6,1,IF(WEEKDAY(E1169+1,2)=7,2,3)),IF(ISNUMBER(MATCH(E1169+3,$Q$3:$Q$56,0)),E1169+4,E1169+3),IF(ISNUMBER(MATCH(E1169+2,$Q$3:$Q$56,0)),E1169+3,E1169+2),IF(ISNUMBER(MATCH(E1169+1,$Q$3:$Q$56,0)),E1169+2,E1169+1))</f>
        <v>37400</v>
      </c>
      <c r="F1170" s="0" t="e">
        <f aca="false">VLOOKUP(E1170,$A$3:$B$1257,2,FALSE())</f>
        <v>#N/A</v>
      </c>
      <c r="H1170" s="96"/>
    </row>
    <row r="1171" customFormat="false" ht="12.75" hidden="false" customHeight="false" outlineLevel="0" collapsed="false">
      <c r="A1171" s="96" t="n">
        <v>37054</v>
      </c>
      <c r="B1171" s="0" t="n">
        <v>50.71</v>
      </c>
      <c r="E1171" s="96" t="n">
        <f aca="false">CHOOSE(IF(WEEKDAY(E1170+1,2)=6,1,IF(WEEKDAY(E1170+1,2)=7,2,3)),IF(ISNUMBER(MATCH(E1170+3,$Q$3:$Q$56,0)),E1170+4,E1170+3),IF(ISNUMBER(MATCH(E1170+2,$Q$3:$Q$56,0)),E1170+3,E1170+2),IF(ISNUMBER(MATCH(E1170+1,$Q$3:$Q$56,0)),E1170+2,E1170+1))</f>
        <v>37404</v>
      </c>
      <c r="F1171" s="0" t="e">
        <f aca="false">VLOOKUP(E1171,$A$3:$B$1257,2,FALSE())</f>
        <v>#N/A</v>
      </c>
      <c r="H1171" s="96"/>
    </row>
    <row r="1172" customFormat="false" ht="12.75" hidden="false" customHeight="false" outlineLevel="0" collapsed="false">
      <c r="A1172" s="96" t="n">
        <v>37055</v>
      </c>
      <c r="B1172" s="0" t="n">
        <v>49.44</v>
      </c>
      <c r="E1172" s="96" t="n">
        <f aca="false">CHOOSE(IF(WEEKDAY(E1171+1,2)=6,1,IF(WEEKDAY(E1171+1,2)=7,2,3)),IF(ISNUMBER(MATCH(E1171+3,$Q$3:$Q$56,0)),E1171+4,E1171+3),IF(ISNUMBER(MATCH(E1171+2,$Q$3:$Q$56,0)),E1171+3,E1171+2),IF(ISNUMBER(MATCH(E1171+1,$Q$3:$Q$56,0)),E1171+2,E1171+1))</f>
        <v>37405</v>
      </c>
      <c r="F1172" s="0" t="e">
        <f aca="false">VLOOKUP(E1172,$A$3:$B$1257,2,FALSE())</f>
        <v>#N/A</v>
      </c>
      <c r="H1172" s="96"/>
    </row>
    <row r="1173" customFormat="false" ht="12.75" hidden="false" customHeight="false" outlineLevel="0" collapsed="false">
      <c r="A1173" s="96" t="n">
        <v>37056</v>
      </c>
      <c r="B1173" s="0" t="n">
        <v>51.08</v>
      </c>
      <c r="E1173" s="96" t="n">
        <f aca="false">CHOOSE(IF(WEEKDAY(E1172+1,2)=6,1,IF(WEEKDAY(E1172+1,2)=7,2,3)),IF(ISNUMBER(MATCH(E1172+3,$Q$3:$Q$56,0)),E1172+4,E1172+3),IF(ISNUMBER(MATCH(E1172+2,$Q$3:$Q$56,0)),E1172+3,E1172+2),IF(ISNUMBER(MATCH(E1172+1,$Q$3:$Q$56,0)),E1172+2,E1172+1))</f>
        <v>37406</v>
      </c>
      <c r="F1173" s="0" t="e">
        <f aca="false">VLOOKUP(E1173,$A$3:$B$1257,2,FALSE())</f>
        <v>#N/A</v>
      </c>
      <c r="H1173" s="96"/>
    </row>
    <row r="1174" customFormat="false" ht="12.75" hidden="false" customHeight="false" outlineLevel="0" collapsed="false">
      <c r="A1174" s="96" t="n">
        <v>37057</v>
      </c>
      <c r="B1174" s="0" t="n">
        <v>57.75</v>
      </c>
      <c r="E1174" s="96" t="n">
        <f aca="false">CHOOSE(IF(WEEKDAY(E1173+1,2)=6,1,IF(WEEKDAY(E1173+1,2)=7,2,3)),IF(ISNUMBER(MATCH(E1173+3,$Q$3:$Q$56,0)),E1173+4,E1173+3),IF(ISNUMBER(MATCH(E1173+2,$Q$3:$Q$56,0)),E1173+3,E1173+2),IF(ISNUMBER(MATCH(E1173+1,$Q$3:$Q$56,0)),E1173+2,E1173+1))</f>
        <v>37407</v>
      </c>
      <c r="F1174" s="0" t="e">
        <f aca="false">VLOOKUP(E1174,$A$3:$B$1257,2,FALSE())</f>
        <v>#N/A</v>
      </c>
      <c r="H1174" s="96"/>
    </row>
    <row r="1175" customFormat="false" ht="12.75" hidden="false" customHeight="false" outlineLevel="0" collapsed="false">
      <c r="A1175" s="96" t="n">
        <v>37058</v>
      </c>
      <c r="B1175" s="0" t="n">
        <v>39.13</v>
      </c>
      <c r="E1175" s="96" t="n">
        <f aca="false">CHOOSE(IF(WEEKDAY(E1174+1,2)=6,1,IF(WEEKDAY(E1174+1,2)=7,2,3)),IF(ISNUMBER(MATCH(E1174+3,$Q$3:$Q$56,0)),E1174+4,E1174+3),IF(ISNUMBER(MATCH(E1174+2,$Q$3:$Q$56,0)),E1174+3,E1174+2),IF(ISNUMBER(MATCH(E1174+1,$Q$3:$Q$56,0)),E1174+2,E1174+1))</f>
        <v>37410</v>
      </c>
      <c r="F1175" s="0" t="e">
        <f aca="false">VLOOKUP(E1175,$A$3:$B$1257,2,FALSE())</f>
        <v>#N/A</v>
      </c>
      <c r="H1175" s="96"/>
    </row>
    <row r="1176" customFormat="false" ht="12.75" hidden="false" customHeight="false" outlineLevel="0" collapsed="false">
      <c r="A1176" s="96" t="n">
        <v>37059</v>
      </c>
      <c r="B1176" s="0" t="n">
        <v>39.13</v>
      </c>
      <c r="E1176" s="96" t="n">
        <f aca="false">CHOOSE(IF(WEEKDAY(E1175+1,2)=6,1,IF(WEEKDAY(E1175+1,2)=7,2,3)),IF(ISNUMBER(MATCH(E1175+3,$Q$3:$Q$56,0)),E1175+4,E1175+3),IF(ISNUMBER(MATCH(E1175+2,$Q$3:$Q$56,0)),E1175+3,E1175+2),IF(ISNUMBER(MATCH(E1175+1,$Q$3:$Q$56,0)),E1175+2,E1175+1))</f>
        <v>37411</v>
      </c>
      <c r="F1176" s="0" t="e">
        <f aca="false">VLOOKUP(E1176,$A$3:$B$1257,2,FALSE())</f>
        <v>#N/A</v>
      </c>
      <c r="H1176" s="96"/>
    </row>
    <row r="1177" customFormat="false" ht="12.75" hidden="false" customHeight="false" outlineLevel="0" collapsed="false">
      <c r="A1177" s="96" t="n">
        <v>37060</v>
      </c>
      <c r="B1177" s="0" t="n">
        <v>45.8</v>
      </c>
      <c r="E1177" s="96" t="n">
        <f aca="false">CHOOSE(IF(WEEKDAY(E1176+1,2)=6,1,IF(WEEKDAY(E1176+1,2)=7,2,3)),IF(ISNUMBER(MATCH(E1176+3,$Q$3:$Q$56,0)),E1176+4,E1176+3),IF(ISNUMBER(MATCH(E1176+2,$Q$3:$Q$56,0)),E1176+3,E1176+2),IF(ISNUMBER(MATCH(E1176+1,$Q$3:$Q$56,0)),E1176+2,E1176+1))</f>
        <v>37412</v>
      </c>
      <c r="F1177" s="0" t="e">
        <f aca="false">VLOOKUP(E1177,$A$3:$B$1257,2,FALSE())</f>
        <v>#N/A</v>
      </c>
      <c r="H1177" s="96"/>
    </row>
    <row r="1178" customFormat="false" ht="12.75" hidden="false" customHeight="false" outlineLevel="0" collapsed="false">
      <c r="A1178" s="96" t="n">
        <v>37061</v>
      </c>
      <c r="B1178" s="0" t="n">
        <v>57.92</v>
      </c>
      <c r="E1178" s="96" t="n">
        <f aca="false">CHOOSE(IF(WEEKDAY(E1177+1,2)=6,1,IF(WEEKDAY(E1177+1,2)=7,2,3)),IF(ISNUMBER(MATCH(E1177+3,$Q$3:$Q$56,0)),E1177+4,E1177+3),IF(ISNUMBER(MATCH(E1177+2,$Q$3:$Q$56,0)),E1177+3,E1177+2),IF(ISNUMBER(MATCH(E1177+1,$Q$3:$Q$56,0)),E1177+2,E1177+1))</f>
        <v>37413</v>
      </c>
      <c r="F1178" s="0" t="e">
        <f aca="false">VLOOKUP(E1178,$A$3:$B$1257,2,FALSE())</f>
        <v>#N/A</v>
      </c>
      <c r="H1178" s="96"/>
    </row>
    <row r="1179" customFormat="false" ht="12.75" hidden="false" customHeight="false" outlineLevel="0" collapsed="false">
      <c r="A1179" s="96" t="n">
        <v>37062</v>
      </c>
      <c r="B1179" s="0" t="n">
        <v>56.53</v>
      </c>
      <c r="E1179" s="96" t="n">
        <f aca="false">CHOOSE(IF(WEEKDAY(E1178+1,2)=6,1,IF(WEEKDAY(E1178+1,2)=7,2,3)),IF(ISNUMBER(MATCH(E1178+3,$Q$3:$Q$56,0)),E1178+4,E1178+3),IF(ISNUMBER(MATCH(E1178+2,$Q$3:$Q$56,0)),E1178+3,E1178+2),IF(ISNUMBER(MATCH(E1178+1,$Q$3:$Q$56,0)),E1178+2,E1178+1))</f>
        <v>37414</v>
      </c>
      <c r="F1179" s="0" t="e">
        <f aca="false">VLOOKUP(E1179,$A$3:$B$1257,2,FALSE())</f>
        <v>#N/A</v>
      </c>
      <c r="H1179" s="96"/>
    </row>
    <row r="1180" customFormat="false" ht="12.75" hidden="false" customHeight="false" outlineLevel="0" collapsed="false">
      <c r="A1180" s="96" t="n">
        <v>37063</v>
      </c>
      <c r="B1180" s="0" t="n">
        <v>43.76</v>
      </c>
      <c r="E1180" s="96" t="n">
        <f aca="false">CHOOSE(IF(WEEKDAY(E1179+1,2)=6,1,IF(WEEKDAY(E1179+1,2)=7,2,3)),IF(ISNUMBER(MATCH(E1179+3,$Q$3:$Q$56,0)),E1179+4,E1179+3),IF(ISNUMBER(MATCH(E1179+2,$Q$3:$Q$56,0)),E1179+3,E1179+2),IF(ISNUMBER(MATCH(E1179+1,$Q$3:$Q$56,0)),E1179+2,E1179+1))</f>
        <v>37417</v>
      </c>
      <c r="F1180" s="0" t="e">
        <f aca="false">VLOOKUP(E1180,$A$3:$B$1257,2,FALSE())</f>
        <v>#N/A</v>
      </c>
      <c r="H1180" s="96"/>
    </row>
    <row r="1181" customFormat="false" ht="12.75" hidden="false" customHeight="false" outlineLevel="0" collapsed="false">
      <c r="A1181" s="96" t="n">
        <v>37064</v>
      </c>
      <c r="B1181" s="0" t="n">
        <v>42.86</v>
      </c>
      <c r="E1181" s="96" t="n">
        <f aca="false">CHOOSE(IF(WEEKDAY(E1180+1,2)=6,1,IF(WEEKDAY(E1180+1,2)=7,2,3)),IF(ISNUMBER(MATCH(E1180+3,$Q$3:$Q$56,0)),E1180+4,E1180+3),IF(ISNUMBER(MATCH(E1180+2,$Q$3:$Q$56,0)),E1180+3,E1180+2),IF(ISNUMBER(MATCH(E1180+1,$Q$3:$Q$56,0)),E1180+2,E1180+1))</f>
        <v>37418</v>
      </c>
      <c r="F1181" s="0" t="e">
        <f aca="false">VLOOKUP(E1181,$A$3:$B$1257,2,FALSE())</f>
        <v>#N/A</v>
      </c>
      <c r="H1181" s="96"/>
    </row>
    <row r="1182" customFormat="false" ht="12.75" hidden="false" customHeight="false" outlineLevel="0" collapsed="false">
      <c r="A1182" s="96" t="n">
        <v>37065</v>
      </c>
      <c r="B1182" s="0" t="n">
        <v>36.9</v>
      </c>
      <c r="E1182" s="96" t="n">
        <f aca="false">CHOOSE(IF(WEEKDAY(E1181+1,2)=6,1,IF(WEEKDAY(E1181+1,2)=7,2,3)),IF(ISNUMBER(MATCH(E1181+3,$Q$3:$Q$56,0)),E1181+4,E1181+3),IF(ISNUMBER(MATCH(E1181+2,$Q$3:$Q$56,0)),E1181+3,E1181+2),IF(ISNUMBER(MATCH(E1181+1,$Q$3:$Q$56,0)),E1181+2,E1181+1))</f>
        <v>37419</v>
      </c>
      <c r="F1182" s="0" t="e">
        <f aca="false">VLOOKUP(E1182,$A$3:$B$1257,2,FALSE())</f>
        <v>#N/A</v>
      </c>
      <c r="H1182" s="96"/>
    </row>
    <row r="1183" customFormat="false" ht="12.75" hidden="false" customHeight="false" outlineLevel="0" collapsed="false">
      <c r="A1183" s="96" t="n">
        <v>37066</v>
      </c>
      <c r="B1183" s="0" t="n">
        <v>36.9</v>
      </c>
      <c r="E1183" s="96" t="n">
        <f aca="false">CHOOSE(IF(WEEKDAY(E1182+1,2)=6,1,IF(WEEKDAY(E1182+1,2)=7,2,3)),IF(ISNUMBER(MATCH(E1182+3,$Q$3:$Q$56,0)),E1182+4,E1182+3),IF(ISNUMBER(MATCH(E1182+2,$Q$3:$Q$56,0)),E1182+3,E1182+2),IF(ISNUMBER(MATCH(E1182+1,$Q$3:$Q$56,0)),E1182+2,E1182+1))</f>
        <v>37420</v>
      </c>
      <c r="F1183" s="0" t="e">
        <f aca="false">VLOOKUP(E1183,$A$3:$B$1257,2,FALSE())</f>
        <v>#N/A</v>
      </c>
      <c r="H1183" s="96"/>
    </row>
    <row r="1184" customFormat="false" ht="12.75" hidden="false" customHeight="false" outlineLevel="0" collapsed="false">
      <c r="A1184" s="96" t="n">
        <v>37067</v>
      </c>
      <c r="B1184" s="0" t="n">
        <v>46.13</v>
      </c>
      <c r="E1184" s="96" t="n">
        <f aca="false">CHOOSE(IF(WEEKDAY(E1183+1,2)=6,1,IF(WEEKDAY(E1183+1,2)=7,2,3)),IF(ISNUMBER(MATCH(E1183+3,$Q$3:$Q$56,0)),E1183+4,E1183+3),IF(ISNUMBER(MATCH(E1183+2,$Q$3:$Q$56,0)),E1183+3,E1183+2),IF(ISNUMBER(MATCH(E1183+1,$Q$3:$Q$56,0)),E1183+2,E1183+1))</f>
        <v>37421</v>
      </c>
      <c r="F1184" s="0" t="e">
        <f aca="false">VLOOKUP(E1184,$A$3:$B$1257,2,FALSE())</f>
        <v>#N/A</v>
      </c>
      <c r="H1184" s="96"/>
    </row>
    <row r="1185" customFormat="false" ht="12.75" hidden="false" customHeight="false" outlineLevel="0" collapsed="false">
      <c r="A1185" s="96" t="n">
        <v>37068</v>
      </c>
      <c r="B1185" s="0" t="n">
        <v>55.33</v>
      </c>
      <c r="E1185" s="96" t="n">
        <f aca="false">CHOOSE(IF(WEEKDAY(E1184+1,2)=6,1,IF(WEEKDAY(E1184+1,2)=7,2,3)),IF(ISNUMBER(MATCH(E1184+3,$Q$3:$Q$56,0)),E1184+4,E1184+3),IF(ISNUMBER(MATCH(E1184+2,$Q$3:$Q$56,0)),E1184+3,E1184+2),IF(ISNUMBER(MATCH(E1184+1,$Q$3:$Q$56,0)),E1184+2,E1184+1))</f>
        <v>37424</v>
      </c>
      <c r="F1185" s="0" t="e">
        <f aca="false">VLOOKUP(E1185,$A$3:$B$1257,2,FALSE())</f>
        <v>#N/A</v>
      </c>
      <c r="H1185" s="96"/>
    </row>
    <row r="1186" customFormat="false" ht="12.75" hidden="false" customHeight="false" outlineLevel="0" collapsed="false">
      <c r="A1186" s="96" t="n">
        <v>37069</v>
      </c>
      <c r="B1186" s="0" t="n">
        <v>96.78</v>
      </c>
      <c r="E1186" s="96" t="n">
        <f aca="false">CHOOSE(IF(WEEKDAY(E1185+1,2)=6,1,IF(WEEKDAY(E1185+1,2)=7,2,3)),IF(ISNUMBER(MATCH(E1185+3,$Q$3:$Q$56,0)),E1185+4,E1185+3),IF(ISNUMBER(MATCH(E1185+2,$Q$3:$Q$56,0)),E1185+3,E1185+2),IF(ISNUMBER(MATCH(E1185+1,$Q$3:$Q$56,0)),E1185+2,E1185+1))</f>
        <v>37425</v>
      </c>
      <c r="F1186" s="0" t="e">
        <f aca="false">VLOOKUP(E1186,$A$3:$B$1257,2,FALSE())</f>
        <v>#N/A</v>
      </c>
      <c r="H1186" s="96"/>
    </row>
    <row r="1187" customFormat="false" ht="12.75" hidden="false" customHeight="false" outlineLevel="0" collapsed="false">
      <c r="A1187" s="96" t="n">
        <v>37070</v>
      </c>
      <c r="B1187" s="0" t="n">
        <v>74.21</v>
      </c>
      <c r="E1187" s="96" t="n">
        <f aca="false">CHOOSE(IF(WEEKDAY(E1186+1,2)=6,1,IF(WEEKDAY(E1186+1,2)=7,2,3)),IF(ISNUMBER(MATCH(E1186+3,$Q$3:$Q$56,0)),E1186+4,E1186+3),IF(ISNUMBER(MATCH(E1186+2,$Q$3:$Q$56,0)),E1186+3,E1186+2),IF(ISNUMBER(MATCH(E1186+1,$Q$3:$Q$56,0)),E1186+2,E1186+1))</f>
        <v>37426</v>
      </c>
      <c r="F1187" s="0" t="e">
        <f aca="false">VLOOKUP(E1187,$A$3:$B$1257,2,FALSE())</f>
        <v>#N/A</v>
      </c>
      <c r="H1187" s="96"/>
    </row>
    <row r="1188" customFormat="false" ht="12.75" hidden="false" customHeight="false" outlineLevel="0" collapsed="false">
      <c r="A1188" s="96" t="n">
        <v>37071</v>
      </c>
      <c r="B1188" s="0" t="n">
        <v>50.01</v>
      </c>
      <c r="E1188" s="96" t="n">
        <f aca="false">CHOOSE(IF(WEEKDAY(E1187+1,2)=6,1,IF(WEEKDAY(E1187+1,2)=7,2,3)),IF(ISNUMBER(MATCH(E1187+3,$Q$3:$Q$56,0)),E1187+4,E1187+3),IF(ISNUMBER(MATCH(E1187+2,$Q$3:$Q$56,0)),E1187+3,E1187+2),IF(ISNUMBER(MATCH(E1187+1,$Q$3:$Q$56,0)),E1187+2,E1187+1))</f>
        <v>37427</v>
      </c>
      <c r="F1188" s="0" t="e">
        <f aca="false">VLOOKUP(E1188,$A$3:$B$1257,2,FALSE())</f>
        <v>#N/A</v>
      </c>
      <c r="H1188" s="96"/>
    </row>
    <row r="1189" customFormat="false" ht="12.75" hidden="false" customHeight="false" outlineLevel="0" collapsed="false">
      <c r="A1189" s="96" t="n">
        <v>37072</v>
      </c>
      <c r="B1189" s="0" t="n">
        <v>51.25</v>
      </c>
      <c r="E1189" s="96" t="n">
        <f aca="false">CHOOSE(IF(WEEKDAY(E1188+1,2)=6,1,IF(WEEKDAY(E1188+1,2)=7,2,3)),IF(ISNUMBER(MATCH(E1188+3,$Q$3:$Q$56,0)),E1188+4,E1188+3),IF(ISNUMBER(MATCH(E1188+2,$Q$3:$Q$56,0)),E1188+3,E1188+2),IF(ISNUMBER(MATCH(E1188+1,$Q$3:$Q$56,0)),E1188+2,E1188+1))</f>
        <v>37428</v>
      </c>
      <c r="F1189" s="0" t="e">
        <f aca="false">VLOOKUP(E1189,$A$3:$B$1257,2,FALSE())</f>
        <v>#N/A</v>
      </c>
      <c r="H1189" s="96"/>
    </row>
    <row r="1190" customFormat="false" ht="12.75" hidden="false" customHeight="false" outlineLevel="0" collapsed="false">
      <c r="A1190" s="96" t="n">
        <v>37074</v>
      </c>
      <c r="B1190" s="0" t="n">
        <v>42.19</v>
      </c>
      <c r="E1190" s="96" t="n">
        <f aca="false">CHOOSE(IF(WEEKDAY(E1189+1,2)=6,1,IF(WEEKDAY(E1189+1,2)=7,2,3)),IF(ISNUMBER(MATCH(E1189+3,$Q$3:$Q$56,0)),E1189+4,E1189+3),IF(ISNUMBER(MATCH(E1189+2,$Q$3:$Q$56,0)),E1189+3,E1189+2),IF(ISNUMBER(MATCH(E1189+1,$Q$3:$Q$56,0)),E1189+2,E1189+1))</f>
        <v>37431</v>
      </c>
      <c r="F1190" s="0" t="e">
        <f aca="false">VLOOKUP(E1190,$A$3:$B$1257,2,FALSE())</f>
        <v>#N/A</v>
      </c>
      <c r="H1190" s="96"/>
    </row>
    <row r="1191" customFormat="false" ht="12.75" hidden="false" customHeight="false" outlineLevel="0" collapsed="false">
      <c r="A1191" s="96" t="n">
        <v>37075</v>
      </c>
      <c r="B1191" s="0" t="n">
        <v>35.68</v>
      </c>
      <c r="E1191" s="96" t="n">
        <f aca="false">CHOOSE(IF(WEEKDAY(E1190+1,2)=6,1,IF(WEEKDAY(E1190+1,2)=7,2,3)),IF(ISNUMBER(MATCH(E1190+3,$Q$3:$Q$56,0)),E1190+4,E1190+3),IF(ISNUMBER(MATCH(E1190+2,$Q$3:$Q$56,0)),E1190+3,E1190+2),IF(ISNUMBER(MATCH(E1190+1,$Q$3:$Q$56,0)),E1190+2,E1190+1))</f>
        <v>37432</v>
      </c>
      <c r="F1191" s="0" t="e">
        <f aca="false">VLOOKUP(E1191,$A$3:$B$1257,2,FALSE())</f>
        <v>#N/A</v>
      </c>
      <c r="H1191" s="96"/>
    </row>
    <row r="1192" customFormat="false" ht="12.75" hidden="false" customHeight="false" outlineLevel="0" collapsed="false">
      <c r="A1192" s="96" t="n">
        <v>37076</v>
      </c>
      <c r="B1192" s="0" t="n">
        <v>28.75</v>
      </c>
      <c r="E1192" s="96" t="n">
        <f aca="false">CHOOSE(IF(WEEKDAY(E1191+1,2)=6,1,IF(WEEKDAY(E1191+1,2)=7,2,3)),IF(ISNUMBER(MATCH(E1191+3,$Q$3:$Q$56,0)),E1191+4,E1191+3),IF(ISNUMBER(MATCH(E1191+2,$Q$3:$Q$56,0)),E1191+3,E1191+2),IF(ISNUMBER(MATCH(E1191+1,$Q$3:$Q$56,0)),E1191+2,E1191+1))</f>
        <v>37433</v>
      </c>
      <c r="F1192" s="0" t="e">
        <f aca="false">VLOOKUP(E1192,$A$3:$B$1257,2,FALSE())</f>
        <v>#N/A</v>
      </c>
      <c r="H1192" s="96"/>
    </row>
    <row r="1193" customFormat="false" ht="12.75" hidden="false" customHeight="false" outlineLevel="0" collapsed="false">
      <c r="A1193" s="96" t="n">
        <v>37077</v>
      </c>
      <c r="B1193" s="0" t="n">
        <v>34.62</v>
      </c>
      <c r="E1193" s="96" t="n">
        <f aca="false">CHOOSE(IF(WEEKDAY(E1192+1,2)=6,1,IF(WEEKDAY(E1192+1,2)=7,2,3)),IF(ISNUMBER(MATCH(E1192+3,$Q$3:$Q$56,0)),E1192+4,E1192+3),IF(ISNUMBER(MATCH(E1192+2,$Q$3:$Q$56,0)),E1192+3,E1192+2),IF(ISNUMBER(MATCH(E1192+1,$Q$3:$Q$56,0)),E1192+2,E1192+1))</f>
        <v>37434</v>
      </c>
      <c r="F1193" s="0" t="e">
        <f aca="false">VLOOKUP(E1193,$A$3:$B$1257,2,FALSE())</f>
        <v>#N/A</v>
      </c>
      <c r="H1193" s="96"/>
    </row>
    <row r="1194" customFormat="false" ht="12.75" hidden="false" customHeight="false" outlineLevel="0" collapsed="false">
      <c r="A1194" s="96" t="n">
        <v>37078</v>
      </c>
      <c r="B1194" s="0" t="n">
        <v>35.49</v>
      </c>
      <c r="E1194" s="96" t="n">
        <f aca="false">CHOOSE(IF(WEEKDAY(E1193+1,2)=6,1,IF(WEEKDAY(E1193+1,2)=7,2,3)),IF(ISNUMBER(MATCH(E1193+3,$Q$3:$Q$56,0)),E1193+4,E1193+3),IF(ISNUMBER(MATCH(E1193+2,$Q$3:$Q$56,0)),E1193+3,E1193+2),IF(ISNUMBER(MATCH(E1193+1,$Q$3:$Q$56,0)),E1193+2,E1193+1))</f>
        <v>37435</v>
      </c>
      <c r="F1194" s="0" t="e">
        <f aca="false">VLOOKUP(E1194,$A$3:$B$1257,2,FALSE())</f>
        <v>#N/A</v>
      </c>
      <c r="H1194" s="96"/>
    </row>
    <row r="1195" customFormat="false" ht="12.75" hidden="false" customHeight="false" outlineLevel="0" collapsed="false">
      <c r="A1195" s="96" t="n">
        <v>37079</v>
      </c>
      <c r="B1195" s="0" t="n">
        <v>33.25</v>
      </c>
      <c r="E1195" s="96" t="n">
        <f aca="false">CHOOSE(IF(WEEKDAY(E1194+1,2)=6,1,IF(WEEKDAY(E1194+1,2)=7,2,3)),IF(ISNUMBER(MATCH(E1194+3,$Q$3:$Q$56,0)),E1194+4,E1194+3),IF(ISNUMBER(MATCH(E1194+2,$Q$3:$Q$56,0)),E1194+3,E1194+2),IF(ISNUMBER(MATCH(E1194+1,$Q$3:$Q$56,0)),E1194+2,E1194+1))</f>
        <v>37438</v>
      </c>
      <c r="F1195" s="0" t="e">
        <f aca="false">VLOOKUP(E1195,$A$3:$B$1257,2,FALSE())</f>
        <v>#N/A</v>
      </c>
      <c r="H1195" s="96"/>
    </row>
    <row r="1196" customFormat="false" ht="12.75" hidden="false" customHeight="false" outlineLevel="0" collapsed="false">
      <c r="A1196" s="96" t="n">
        <v>37080</v>
      </c>
      <c r="B1196" s="0" t="n">
        <v>33.25</v>
      </c>
      <c r="E1196" s="96" t="n">
        <f aca="false">CHOOSE(IF(WEEKDAY(E1195+1,2)=6,1,IF(WEEKDAY(E1195+1,2)=7,2,3)),IF(ISNUMBER(MATCH(E1195+3,$Q$3:$Q$56,0)),E1195+4,E1195+3),IF(ISNUMBER(MATCH(E1195+2,$Q$3:$Q$56,0)),E1195+3,E1195+2),IF(ISNUMBER(MATCH(E1195+1,$Q$3:$Q$56,0)),E1195+2,E1195+1))</f>
        <v>37439</v>
      </c>
      <c r="F1196" s="0" t="e">
        <f aca="false">VLOOKUP(E1196,$A$3:$B$1257,2,FALSE())</f>
        <v>#N/A</v>
      </c>
      <c r="H1196" s="96"/>
    </row>
    <row r="1197" customFormat="false" ht="12.75" hidden="false" customHeight="false" outlineLevel="0" collapsed="false">
      <c r="A1197" s="96" t="n">
        <v>37081</v>
      </c>
      <c r="B1197" s="0" t="n">
        <v>41.92</v>
      </c>
      <c r="E1197" s="96" t="n">
        <f aca="false">CHOOSE(IF(WEEKDAY(E1196+1,2)=6,1,IF(WEEKDAY(E1196+1,2)=7,2,3)),IF(ISNUMBER(MATCH(E1196+3,$Q$3:$Q$56,0)),E1196+4,E1196+3),IF(ISNUMBER(MATCH(E1196+2,$Q$3:$Q$56,0)),E1196+3,E1196+2),IF(ISNUMBER(MATCH(E1196+1,$Q$3:$Q$56,0)),E1196+2,E1196+1))</f>
        <v>37440</v>
      </c>
      <c r="F1197" s="0" t="e">
        <f aca="false">VLOOKUP(E1197,$A$3:$B$1257,2,FALSE())</f>
        <v>#N/A</v>
      </c>
      <c r="H1197" s="96"/>
    </row>
    <row r="1198" customFormat="false" ht="12.75" hidden="false" customHeight="false" outlineLevel="0" collapsed="false">
      <c r="A1198" s="96" t="n">
        <v>37082</v>
      </c>
      <c r="B1198" s="0" t="n">
        <v>44.98</v>
      </c>
      <c r="E1198" s="96" t="n">
        <f aca="false">CHOOSE(IF(WEEKDAY(E1197+1,2)=6,1,IF(WEEKDAY(E1197+1,2)=7,2,3)),IF(ISNUMBER(MATCH(E1197+3,$Q$3:$Q$56,0)),E1197+4,E1197+3),IF(ISNUMBER(MATCH(E1197+2,$Q$3:$Q$56,0)),E1197+3,E1197+2),IF(ISNUMBER(MATCH(E1197+1,$Q$3:$Q$56,0)),E1197+2,E1197+1))</f>
        <v>37442</v>
      </c>
      <c r="F1198" s="0" t="e">
        <f aca="false">VLOOKUP(E1198,$A$3:$B$1257,2,FALSE())</f>
        <v>#N/A</v>
      </c>
      <c r="H1198" s="96"/>
    </row>
    <row r="1199" customFormat="false" ht="12.75" hidden="false" customHeight="false" outlineLevel="0" collapsed="false">
      <c r="A1199" s="96" t="n">
        <v>37083</v>
      </c>
      <c r="B1199" s="0" t="n">
        <v>42.45</v>
      </c>
      <c r="E1199" s="96" t="n">
        <f aca="false">CHOOSE(IF(WEEKDAY(E1198+1,2)=6,1,IF(WEEKDAY(E1198+1,2)=7,2,3)),IF(ISNUMBER(MATCH(E1198+3,$Q$3:$Q$56,0)),E1198+4,E1198+3),IF(ISNUMBER(MATCH(E1198+2,$Q$3:$Q$56,0)),E1198+3,E1198+2),IF(ISNUMBER(MATCH(E1198+1,$Q$3:$Q$56,0)),E1198+2,E1198+1))</f>
        <v>37445</v>
      </c>
      <c r="F1199" s="0" t="e">
        <f aca="false">VLOOKUP(E1199,$A$3:$B$1257,2,FALSE())</f>
        <v>#N/A</v>
      </c>
      <c r="H1199" s="96"/>
    </row>
    <row r="1200" customFormat="false" ht="12.75" hidden="false" customHeight="false" outlineLevel="0" collapsed="false">
      <c r="A1200" s="96" t="n">
        <v>37084</v>
      </c>
      <c r="B1200" s="0" t="n">
        <v>40.59</v>
      </c>
      <c r="E1200" s="96" t="n">
        <f aca="false">CHOOSE(IF(WEEKDAY(E1199+1,2)=6,1,IF(WEEKDAY(E1199+1,2)=7,2,3)),IF(ISNUMBER(MATCH(E1199+3,$Q$3:$Q$56,0)),E1199+4,E1199+3),IF(ISNUMBER(MATCH(E1199+2,$Q$3:$Q$56,0)),E1199+3,E1199+2),IF(ISNUMBER(MATCH(E1199+1,$Q$3:$Q$56,0)),E1199+2,E1199+1))</f>
        <v>37446</v>
      </c>
      <c r="F1200" s="0" t="e">
        <f aca="false">VLOOKUP(E1200,$A$3:$B$1257,2,FALSE())</f>
        <v>#N/A</v>
      </c>
      <c r="H1200" s="96"/>
    </row>
    <row r="1201" customFormat="false" ht="12.75" hidden="false" customHeight="false" outlineLevel="0" collapsed="false">
      <c r="A1201" s="96" t="n">
        <v>37085</v>
      </c>
      <c r="B1201" s="0" t="n">
        <v>37.56</v>
      </c>
      <c r="E1201" s="96" t="n">
        <f aca="false">CHOOSE(IF(WEEKDAY(E1200+1,2)=6,1,IF(WEEKDAY(E1200+1,2)=7,2,3)),IF(ISNUMBER(MATCH(E1200+3,$Q$3:$Q$56,0)),E1200+4,E1200+3),IF(ISNUMBER(MATCH(E1200+2,$Q$3:$Q$56,0)),E1200+3,E1200+2),IF(ISNUMBER(MATCH(E1200+1,$Q$3:$Q$56,0)),E1200+2,E1200+1))</f>
        <v>37447</v>
      </c>
      <c r="F1201" s="0" t="e">
        <f aca="false">VLOOKUP(E1201,$A$3:$B$1257,2,FALSE())</f>
        <v>#N/A</v>
      </c>
      <c r="H1201" s="96"/>
    </row>
    <row r="1202" customFormat="false" ht="12.75" hidden="false" customHeight="false" outlineLevel="0" collapsed="false">
      <c r="A1202" s="96" t="n">
        <v>37086</v>
      </c>
      <c r="B1202" s="0" t="n">
        <v>32.5</v>
      </c>
      <c r="E1202" s="96" t="n">
        <f aca="false">CHOOSE(IF(WEEKDAY(E1201+1,2)=6,1,IF(WEEKDAY(E1201+1,2)=7,2,3)),IF(ISNUMBER(MATCH(E1201+3,$Q$3:$Q$56,0)),E1201+4,E1201+3),IF(ISNUMBER(MATCH(E1201+2,$Q$3:$Q$56,0)),E1201+3,E1201+2),IF(ISNUMBER(MATCH(E1201+1,$Q$3:$Q$56,0)),E1201+2,E1201+1))</f>
        <v>37448</v>
      </c>
      <c r="F1202" s="0" t="e">
        <f aca="false">VLOOKUP(E1202,$A$3:$B$1257,2,FALSE())</f>
        <v>#N/A</v>
      </c>
      <c r="H1202" s="96"/>
    </row>
    <row r="1203" customFormat="false" ht="12.75" hidden="false" customHeight="false" outlineLevel="0" collapsed="false">
      <c r="A1203" s="96" t="n">
        <v>37087</v>
      </c>
      <c r="B1203" s="0" t="n">
        <v>32.5</v>
      </c>
      <c r="E1203" s="96" t="n">
        <f aca="false">CHOOSE(IF(WEEKDAY(E1202+1,2)=6,1,IF(WEEKDAY(E1202+1,2)=7,2,3)),IF(ISNUMBER(MATCH(E1202+3,$Q$3:$Q$56,0)),E1202+4,E1202+3),IF(ISNUMBER(MATCH(E1202+2,$Q$3:$Q$56,0)),E1202+3,E1202+2),IF(ISNUMBER(MATCH(E1202+1,$Q$3:$Q$56,0)),E1202+2,E1202+1))</f>
        <v>37449</v>
      </c>
      <c r="F1203" s="0" t="e">
        <f aca="false">VLOOKUP(E1203,$A$3:$B$1257,2,FALSE())</f>
        <v>#N/A</v>
      </c>
      <c r="H1203" s="96"/>
    </row>
    <row r="1204" customFormat="false" ht="12.75" hidden="false" customHeight="false" outlineLevel="0" collapsed="false">
      <c r="A1204" s="96" t="n">
        <v>37088</v>
      </c>
      <c r="B1204" s="0" t="n">
        <v>42.61</v>
      </c>
      <c r="E1204" s="96" t="n">
        <f aca="false">CHOOSE(IF(WEEKDAY(E1203+1,2)=6,1,IF(WEEKDAY(E1203+1,2)=7,2,3)),IF(ISNUMBER(MATCH(E1203+3,$Q$3:$Q$56,0)),E1203+4,E1203+3),IF(ISNUMBER(MATCH(E1203+2,$Q$3:$Q$56,0)),E1203+3,E1203+2),IF(ISNUMBER(MATCH(E1203+1,$Q$3:$Q$56,0)),E1203+2,E1203+1))</f>
        <v>37452</v>
      </c>
      <c r="F1204" s="0" t="e">
        <f aca="false">VLOOKUP(E1204,$A$3:$B$1257,2,FALSE())</f>
        <v>#N/A</v>
      </c>
      <c r="H1204" s="96"/>
    </row>
    <row r="1205" customFormat="false" ht="12.75" hidden="false" customHeight="false" outlineLevel="0" collapsed="false">
      <c r="A1205" s="96" t="n">
        <v>37089</v>
      </c>
      <c r="B1205" s="0" t="n">
        <v>42.03</v>
      </c>
      <c r="E1205" s="96" t="n">
        <f aca="false">CHOOSE(IF(WEEKDAY(E1204+1,2)=6,1,IF(WEEKDAY(E1204+1,2)=7,2,3)),IF(ISNUMBER(MATCH(E1204+3,$Q$3:$Q$56,0)),E1204+4,E1204+3),IF(ISNUMBER(MATCH(E1204+2,$Q$3:$Q$56,0)),E1204+3,E1204+2),IF(ISNUMBER(MATCH(E1204+1,$Q$3:$Q$56,0)),E1204+2,E1204+1))</f>
        <v>37453</v>
      </c>
      <c r="F1205" s="0" t="e">
        <f aca="false">VLOOKUP(E1205,$A$3:$B$1257,2,FALSE())</f>
        <v>#N/A</v>
      </c>
      <c r="H1205" s="96"/>
    </row>
    <row r="1206" customFormat="false" ht="12.75" hidden="false" customHeight="false" outlineLevel="0" collapsed="false">
      <c r="A1206" s="96" t="n">
        <v>37090</v>
      </c>
      <c r="B1206" s="0" t="n">
        <v>40.24</v>
      </c>
      <c r="E1206" s="96" t="n">
        <f aca="false">CHOOSE(IF(WEEKDAY(E1205+1,2)=6,1,IF(WEEKDAY(E1205+1,2)=7,2,3)),IF(ISNUMBER(MATCH(E1205+3,$Q$3:$Q$56,0)),E1205+4,E1205+3),IF(ISNUMBER(MATCH(E1205+2,$Q$3:$Q$56,0)),E1205+3,E1205+2),IF(ISNUMBER(MATCH(E1205+1,$Q$3:$Q$56,0)),E1205+2,E1205+1))</f>
        <v>37454</v>
      </c>
      <c r="F1206" s="0" t="e">
        <f aca="false">VLOOKUP(E1206,$A$3:$B$1257,2,FALSE())</f>
        <v>#N/A</v>
      </c>
      <c r="H1206" s="96"/>
    </row>
    <row r="1207" customFormat="false" ht="12.75" hidden="false" customHeight="false" outlineLevel="0" collapsed="false">
      <c r="A1207" s="96" t="n">
        <v>37091</v>
      </c>
      <c r="B1207" s="0" t="n">
        <v>37.78</v>
      </c>
      <c r="E1207" s="96" t="n">
        <f aca="false">CHOOSE(IF(WEEKDAY(E1206+1,2)=6,1,IF(WEEKDAY(E1206+1,2)=7,2,3)),IF(ISNUMBER(MATCH(E1206+3,$Q$3:$Q$56,0)),E1206+4,E1206+3),IF(ISNUMBER(MATCH(E1206+2,$Q$3:$Q$56,0)),E1206+3,E1206+2),IF(ISNUMBER(MATCH(E1206+1,$Q$3:$Q$56,0)),E1206+2,E1206+1))</f>
        <v>37455</v>
      </c>
      <c r="F1207" s="0" t="e">
        <f aca="false">VLOOKUP(E1207,$A$3:$B$1257,2,FALSE())</f>
        <v>#N/A</v>
      </c>
      <c r="H1207" s="96"/>
    </row>
    <row r="1208" customFormat="false" ht="12.75" hidden="false" customHeight="false" outlineLevel="0" collapsed="false">
      <c r="A1208" s="96" t="n">
        <v>37092</v>
      </c>
      <c r="B1208" s="0" t="n">
        <v>37.67</v>
      </c>
      <c r="E1208" s="96" t="n">
        <f aca="false">CHOOSE(IF(WEEKDAY(E1207+1,2)=6,1,IF(WEEKDAY(E1207+1,2)=7,2,3)),IF(ISNUMBER(MATCH(E1207+3,$Q$3:$Q$56,0)),E1207+4,E1207+3),IF(ISNUMBER(MATCH(E1207+2,$Q$3:$Q$56,0)),E1207+3,E1207+2),IF(ISNUMBER(MATCH(E1207+1,$Q$3:$Q$56,0)),E1207+2,E1207+1))</f>
        <v>37456</v>
      </c>
      <c r="F1208" s="0" t="e">
        <f aca="false">VLOOKUP(E1208,$A$3:$B$1257,2,FALSE())</f>
        <v>#N/A</v>
      </c>
      <c r="H1208" s="96"/>
    </row>
    <row r="1209" customFormat="false" ht="12.75" hidden="false" customHeight="false" outlineLevel="0" collapsed="false">
      <c r="A1209" s="96" t="n">
        <v>37093</v>
      </c>
      <c r="B1209" s="0" t="n">
        <v>40.5</v>
      </c>
      <c r="E1209" s="96" t="n">
        <f aca="false">CHOOSE(IF(WEEKDAY(E1208+1,2)=6,1,IF(WEEKDAY(E1208+1,2)=7,2,3)),IF(ISNUMBER(MATCH(E1208+3,$Q$3:$Q$56,0)),E1208+4,E1208+3),IF(ISNUMBER(MATCH(E1208+2,$Q$3:$Q$56,0)),E1208+3,E1208+2),IF(ISNUMBER(MATCH(E1208+1,$Q$3:$Q$56,0)),E1208+2,E1208+1))</f>
        <v>37459</v>
      </c>
      <c r="F1209" s="0" t="e">
        <f aca="false">VLOOKUP(E1209,$A$3:$B$1257,2,FALSE())</f>
        <v>#N/A</v>
      </c>
      <c r="H1209" s="96"/>
    </row>
    <row r="1210" customFormat="false" ht="12.75" hidden="false" customHeight="false" outlineLevel="0" collapsed="false">
      <c r="A1210" s="96" t="n">
        <v>37094</v>
      </c>
      <c r="B1210" s="0" t="n">
        <v>40.5</v>
      </c>
      <c r="E1210" s="96" t="n">
        <f aca="false">CHOOSE(IF(WEEKDAY(E1209+1,2)=6,1,IF(WEEKDAY(E1209+1,2)=7,2,3)),IF(ISNUMBER(MATCH(E1209+3,$Q$3:$Q$56,0)),E1209+4,E1209+3),IF(ISNUMBER(MATCH(E1209+2,$Q$3:$Q$56,0)),E1209+3,E1209+2),IF(ISNUMBER(MATCH(E1209+1,$Q$3:$Q$56,0)),E1209+2,E1209+1))</f>
        <v>37460</v>
      </c>
      <c r="F1210" s="0" t="e">
        <f aca="false">VLOOKUP(E1210,$A$3:$B$1257,2,FALSE())</f>
        <v>#N/A</v>
      </c>
      <c r="H1210" s="96"/>
    </row>
    <row r="1211" customFormat="false" ht="12.75" hidden="false" customHeight="false" outlineLevel="0" collapsed="false">
      <c r="A1211" s="96" t="n">
        <v>37095</v>
      </c>
      <c r="B1211" s="0" t="n">
        <v>62.95</v>
      </c>
      <c r="E1211" s="96" t="n">
        <f aca="false">CHOOSE(IF(WEEKDAY(E1210+1,2)=6,1,IF(WEEKDAY(E1210+1,2)=7,2,3)),IF(ISNUMBER(MATCH(E1210+3,$Q$3:$Q$56,0)),E1210+4,E1210+3),IF(ISNUMBER(MATCH(E1210+2,$Q$3:$Q$56,0)),E1210+3,E1210+2),IF(ISNUMBER(MATCH(E1210+1,$Q$3:$Q$56,0)),E1210+2,E1210+1))</f>
        <v>37461</v>
      </c>
      <c r="F1211" s="0" t="e">
        <f aca="false">VLOOKUP(E1211,$A$3:$B$1257,2,FALSE())</f>
        <v>#N/A</v>
      </c>
      <c r="H1211" s="96"/>
    </row>
    <row r="1212" customFormat="false" ht="12.75" hidden="false" customHeight="false" outlineLevel="0" collapsed="false">
      <c r="A1212" s="96" t="n">
        <v>37096</v>
      </c>
      <c r="B1212" s="0" t="n">
        <v>76.81</v>
      </c>
      <c r="E1212" s="96" t="n">
        <f aca="false">CHOOSE(IF(WEEKDAY(E1211+1,2)=6,1,IF(WEEKDAY(E1211+1,2)=7,2,3)),IF(ISNUMBER(MATCH(E1211+3,$Q$3:$Q$56,0)),E1211+4,E1211+3),IF(ISNUMBER(MATCH(E1211+2,$Q$3:$Q$56,0)),E1211+3,E1211+2),IF(ISNUMBER(MATCH(E1211+1,$Q$3:$Q$56,0)),E1211+2,E1211+1))</f>
        <v>37462</v>
      </c>
      <c r="F1212" s="0" t="e">
        <f aca="false">VLOOKUP(E1212,$A$3:$B$1257,2,FALSE())</f>
        <v>#N/A</v>
      </c>
      <c r="H1212" s="96"/>
    </row>
    <row r="1213" customFormat="false" ht="12.75" hidden="false" customHeight="false" outlineLevel="0" collapsed="false">
      <c r="A1213" s="96" t="n">
        <v>37097</v>
      </c>
      <c r="B1213" s="0" t="n">
        <v>78.01</v>
      </c>
      <c r="E1213" s="96" t="n">
        <f aca="false">CHOOSE(IF(WEEKDAY(E1212+1,2)=6,1,IF(WEEKDAY(E1212+1,2)=7,2,3)),IF(ISNUMBER(MATCH(E1212+3,$Q$3:$Q$56,0)),E1212+4,E1212+3),IF(ISNUMBER(MATCH(E1212+2,$Q$3:$Q$56,0)),E1212+3,E1212+2),IF(ISNUMBER(MATCH(E1212+1,$Q$3:$Q$56,0)),E1212+2,E1212+1))</f>
        <v>37463</v>
      </c>
      <c r="F1213" s="0" t="e">
        <f aca="false">VLOOKUP(E1213,$A$3:$B$1257,2,FALSE())</f>
        <v>#N/A</v>
      </c>
      <c r="H1213" s="96"/>
    </row>
    <row r="1214" customFormat="false" ht="12.75" hidden="false" customHeight="false" outlineLevel="0" collapsed="false">
      <c r="A1214" s="96" t="n">
        <v>37098</v>
      </c>
      <c r="B1214" s="0" t="n">
        <v>45.23</v>
      </c>
      <c r="E1214" s="96" t="n">
        <f aca="false">CHOOSE(IF(WEEKDAY(E1213+1,2)=6,1,IF(WEEKDAY(E1213+1,2)=7,2,3)),IF(ISNUMBER(MATCH(E1213+3,$Q$3:$Q$56,0)),E1213+4,E1213+3),IF(ISNUMBER(MATCH(E1213+2,$Q$3:$Q$56,0)),E1213+3,E1213+2),IF(ISNUMBER(MATCH(E1213+1,$Q$3:$Q$56,0)),E1213+2,E1213+1))</f>
        <v>37466</v>
      </c>
      <c r="F1214" s="0" t="e">
        <f aca="false">VLOOKUP(E1214,$A$3:$B$1257,2,FALSE())</f>
        <v>#N/A</v>
      </c>
      <c r="H1214" s="96"/>
    </row>
    <row r="1215" customFormat="false" ht="12.75" hidden="false" customHeight="false" outlineLevel="0" collapsed="false">
      <c r="A1215" s="96" t="n">
        <v>37099</v>
      </c>
      <c r="B1215" s="0" t="n">
        <v>45.82</v>
      </c>
      <c r="E1215" s="96" t="n">
        <f aca="false">CHOOSE(IF(WEEKDAY(E1214+1,2)=6,1,IF(WEEKDAY(E1214+1,2)=7,2,3)),IF(ISNUMBER(MATCH(E1214+3,$Q$3:$Q$56,0)),E1214+4,E1214+3),IF(ISNUMBER(MATCH(E1214+2,$Q$3:$Q$56,0)),E1214+3,E1214+2),IF(ISNUMBER(MATCH(E1214+1,$Q$3:$Q$56,0)),E1214+2,E1214+1))</f>
        <v>37467</v>
      </c>
      <c r="F1215" s="0" t="e">
        <f aca="false">VLOOKUP(E1215,$A$3:$B$1257,2,FALSE())</f>
        <v>#N/A</v>
      </c>
      <c r="H1215" s="96"/>
    </row>
    <row r="1216" customFormat="false" ht="12.75" hidden="false" customHeight="false" outlineLevel="0" collapsed="false">
      <c r="A1216" s="96" t="n">
        <v>37100</v>
      </c>
      <c r="B1216" s="0" t="n">
        <v>38</v>
      </c>
      <c r="E1216" s="96" t="n">
        <f aca="false">CHOOSE(IF(WEEKDAY(E1215+1,2)=6,1,IF(WEEKDAY(E1215+1,2)=7,2,3)),IF(ISNUMBER(MATCH(E1215+3,$Q$3:$Q$56,0)),E1215+4,E1215+3),IF(ISNUMBER(MATCH(E1215+2,$Q$3:$Q$56,0)),E1215+3,E1215+2),IF(ISNUMBER(MATCH(E1215+1,$Q$3:$Q$56,0)),E1215+2,E1215+1))</f>
        <v>37468</v>
      </c>
      <c r="F1216" s="0" t="e">
        <f aca="false">VLOOKUP(E1216,$A$3:$B$1257,2,FALSE())</f>
        <v>#N/A</v>
      </c>
      <c r="H1216" s="96"/>
    </row>
    <row r="1217" customFormat="false" ht="12.75" hidden="false" customHeight="false" outlineLevel="0" collapsed="false">
      <c r="A1217" s="96" t="n">
        <v>37101</v>
      </c>
      <c r="B1217" s="0" t="n">
        <v>38</v>
      </c>
      <c r="E1217" s="96" t="n">
        <f aca="false">CHOOSE(IF(WEEKDAY(E1216+1,2)=6,1,IF(WEEKDAY(E1216+1,2)=7,2,3)),IF(ISNUMBER(MATCH(E1216+3,$Q$3:$Q$56,0)),E1216+4,E1216+3),IF(ISNUMBER(MATCH(E1216+2,$Q$3:$Q$56,0)),E1216+3,E1216+2),IF(ISNUMBER(MATCH(E1216+1,$Q$3:$Q$56,0)),E1216+2,E1216+1))</f>
        <v>37469</v>
      </c>
      <c r="F1217" s="0" t="e">
        <f aca="false">VLOOKUP(E1217,$A$3:$B$1257,2,FALSE())</f>
        <v>#N/A</v>
      </c>
      <c r="H1217" s="96"/>
    </row>
    <row r="1218" customFormat="false" ht="12.75" hidden="false" customHeight="false" outlineLevel="0" collapsed="false">
      <c r="A1218" s="96" t="n">
        <v>37102</v>
      </c>
      <c r="B1218" s="0" t="n">
        <v>44.97</v>
      </c>
      <c r="E1218" s="96" t="n">
        <f aca="false">CHOOSE(IF(WEEKDAY(E1217+1,2)=6,1,IF(WEEKDAY(E1217+1,2)=7,2,3)),IF(ISNUMBER(MATCH(E1217+3,$Q$3:$Q$56,0)),E1217+4,E1217+3),IF(ISNUMBER(MATCH(E1217+2,$Q$3:$Q$56,0)),E1217+3,E1217+2),IF(ISNUMBER(MATCH(E1217+1,$Q$3:$Q$56,0)),E1217+2,E1217+1))</f>
        <v>37470</v>
      </c>
      <c r="F1218" s="0" t="e">
        <f aca="false">VLOOKUP(E1218,$A$3:$B$1257,2,FALSE())</f>
        <v>#N/A</v>
      </c>
      <c r="H1218" s="96"/>
    </row>
    <row r="1219" customFormat="false" ht="12.75" hidden="false" customHeight="false" outlineLevel="0" collapsed="false">
      <c r="A1219" s="96" t="n">
        <v>37103</v>
      </c>
      <c r="B1219" s="0" t="n">
        <v>41.14</v>
      </c>
      <c r="E1219" s="96" t="n">
        <f aca="false">CHOOSE(IF(WEEKDAY(E1218+1,2)=6,1,IF(WEEKDAY(E1218+1,2)=7,2,3)),IF(ISNUMBER(MATCH(E1218+3,$Q$3:$Q$56,0)),E1218+4,E1218+3),IF(ISNUMBER(MATCH(E1218+2,$Q$3:$Q$56,0)),E1218+3,E1218+2),IF(ISNUMBER(MATCH(E1218+1,$Q$3:$Q$56,0)),E1218+2,E1218+1))</f>
        <v>37473</v>
      </c>
      <c r="F1219" s="0" t="e">
        <f aca="false">VLOOKUP(E1219,$A$3:$B$1257,2,FALSE())</f>
        <v>#N/A</v>
      </c>
      <c r="H1219" s="96"/>
    </row>
    <row r="1220" customFormat="false" ht="12.75" hidden="false" customHeight="false" outlineLevel="0" collapsed="false">
      <c r="A1220" s="96" t="n">
        <v>37104</v>
      </c>
      <c r="B1220" s="0" t="n">
        <v>50.81</v>
      </c>
      <c r="E1220" s="96" t="n">
        <f aca="false">CHOOSE(IF(WEEKDAY(E1219+1,2)=6,1,IF(WEEKDAY(E1219+1,2)=7,2,3)),IF(ISNUMBER(MATCH(E1219+3,$Q$3:$Q$56,0)),E1219+4,E1219+3),IF(ISNUMBER(MATCH(E1219+2,$Q$3:$Q$56,0)),E1219+3,E1219+2),IF(ISNUMBER(MATCH(E1219+1,$Q$3:$Q$56,0)),E1219+2,E1219+1))</f>
        <v>37474</v>
      </c>
      <c r="F1220" s="0" t="e">
        <f aca="false">VLOOKUP(E1220,$A$3:$B$1257,2,FALSE())</f>
        <v>#N/A</v>
      </c>
      <c r="H1220" s="96"/>
    </row>
    <row r="1221" customFormat="false" ht="12.75" hidden="false" customHeight="false" outlineLevel="0" collapsed="false">
      <c r="A1221" s="96" t="n">
        <v>37105</v>
      </c>
      <c r="B1221" s="0" t="n">
        <v>93.24</v>
      </c>
      <c r="E1221" s="96" t="n">
        <f aca="false">CHOOSE(IF(WEEKDAY(E1220+1,2)=6,1,IF(WEEKDAY(E1220+1,2)=7,2,3)),IF(ISNUMBER(MATCH(E1220+3,$Q$3:$Q$56,0)),E1220+4,E1220+3),IF(ISNUMBER(MATCH(E1220+2,$Q$3:$Q$56,0)),E1220+3,E1220+2),IF(ISNUMBER(MATCH(E1220+1,$Q$3:$Q$56,0)),E1220+2,E1220+1))</f>
        <v>37475</v>
      </c>
      <c r="F1221" s="0" t="e">
        <f aca="false">VLOOKUP(E1221,$A$3:$B$1257,2,FALSE())</f>
        <v>#N/A</v>
      </c>
      <c r="H1221" s="96"/>
    </row>
    <row r="1222" customFormat="false" ht="12.75" hidden="false" customHeight="false" outlineLevel="0" collapsed="false">
      <c r="A1222" s="96" t="n">
        <v>37106</v>
      </c>
      <c r="B1222" s="0" t="n">
        <v>102.57</v>
      </c>
      <c r="E1222" s="96" t="n">
        <f aca="false">CHOOSE(IF(WEEKDAY(E1221+1,2)=6,1,IF(WEEKDAY(E1221+1,2)=7,2,3)),IF(ISNUMBER(MATCH(E1221+3,$Q$3:$Q$56,0)),E1221+4,E1221+3),IF(ISNUMBER(MATCH(E1221+2,$Q$3:$Q$56,0)),E1221+3,E1221+2),IF(ISNUMBER(MATCH(E1221+1,$Q$3:$Q$56,0)),E1221+2,E1221+1))</f>
        <v>37476</v>
      </c>
      <c r="F1222" s="0" t="e">
        <f aca="false">VLOOKUP(E1222,$A$3:$B$1257,2,FALSE())</f>
        <v>#N/A</v>
      </c>
      <c r="H1222" s="96"/>
    </row>
    <row r="1223" customFormat="false" ht="12.75" hidden="false" customHeight="false" outlineLevel="0" collapsed="false">
      <c r="A1223" s="96" t="n">
        <v>37109</v>
      </c>
      <c r="B1223" s="0" t="n">
        <v>75.39</v>
      </c>
      <c r="E1223" s="96" t="n">
        <f aca="false">CHOOSE(IF(WEEKDAY(E1222+1,2)=6,1,IF(WEEKDAY(E1222+1,2)=7,2,3)),IF(ISNUMBER(MATCH(E1222+3,$Q$3:$Q$56,0)),E1222+4,E1222+3),IF(ISNUMBER(MATCH(E1222+2,$Q$3:$Q$56,0)),E1222+3,E1222+2),IF(ISNUMBER(MATCH(E1222+1,$Q$3:$Q$56,0)),E1222+2,E1222+1))</f>
        <v>37477</v>
      </c>
      <c r="F1223" s="0" t="e">
        <f aca="false">VLOOKUP(E1223,$A$3:$B$1257,2,FALSE())</f>
        <v>#N/A</v>
      </c>
      <c r="H1223" s="96"/>
    </row>
    <row r="1224" customFormat="false" ht="12.75" hidden="false" customHeight="false" outlineLevel="0" collapsed="false">
      <c r="A1224" s="96" t="n">
        <v>37110</v>
      </c>
      <c r="B1224" s="0" t="n">
        <v>289.89</v>
      </c>
      <c r="E1224" s="96" t="n">
        <f aca="false">CHOOSE(IF(WEEKDAY(E1223+1,2)=6,1,IF(WEEKDAY(E1223+1,2)=7,2,3)),IF(ISNUMBER(MATCH(E1223+3,$Q$3:$Q$56,0)),E1223+4,E1223+3),IF(ISNUMBER(MATCH(E1223+2,$Q$3:$Q$56,0)),E1223+3,E1223+2),IF(ISNUMBER(MATCH(E1223+1,$Q$3:$Q$56,0)),E1223+2,E1223+1))</f>
        <v>37480</v>
      </c>
      <c r="F1224" s="0" t="e">
        <f aca="false">VLOOKUP(E1224,$A$3:$B$1257,2,FALSE())</f>
        <v>#N/A</v>
      </c>
      <c r="H1224" s="96"/>
    </row>
    <row r="1225" customFormat="false" ht="12.75" hidden="false" customHeight="false" outlineLevel="0" collapsed="false">
      <c r="A1225" s="96" t="n">
        <v>37111</v>
      </c>
      <c r="B1225" s="0" t="n">
        <v>291.62</v>
      </c>
      <c r="E1225" s="96" t="n">
        <f aca="false">CHOOSE(IF(WEEKDAY(E1224+1,2)=6,1,IF(WEEKDAY(E1224+1,2)=7,2,3)),IF(ISNUMBER(MATCH(E1224+3,$Q$3:$Q$56,0)),E1224+4,E1224+3),IF(ISNUMBER(MATCH(E1224+2,$Q$3:$Q$56,0)),E1224+3,E1224+2),IF(ISNUMBER(MATCH(E1224+1,$Q$3:$Q$56,0)),E1224+2,E1224+1))</f>
        <v>37481</v>
      </c>
      <c r="F1225" s="0" t="e">
        <f aca="false">VLOOKUP(E1225,$A$3:$B$1257,2,FALSE())</f>
        <v>#N/A</v>
      </c>
      <c r="H1225" s="96"/>
    </row>
    <row r="1226" customFormat="false" ht="12.75" hidden="false" customHeight="false" outlineLevel="0" collapsed="false">
      <c r="A1226" s="96" t="n">
        <v>37112</v>
      </c>
      <c r="B1226" s="0" t="n">
        <v>411.6</v>
      </c>
      <c r="E1226" s="96" t="n">
        <f aca="false">CHOOSE(IF(WEEKDAY(E1225+1,2)=6,1,IF(WEEKDAY(E1225+1,2)=7,2,3)),IF(ISNUMBER(MATCH(E1225+3,$Q$3:$Q$56,0)),E1225+4,E1225+3),IF(ISNUMBER(MATCH(E1225+2,$Q$3:$Q$56,0)),E1225+3,E1225+2),IF(ISNUMBER(MATCH(E1225+1,$Q$3:$Q$56,0)),E1225+2,E1225+1))</f>
        <v>37482</v>
      </c>
      <c r="F1226" s="0" t="e">
        <f aca="false">VLOOKUP(E1226,$A$3:$B$1257,2,FALSE())</f>
        <v>#N/A</v>
      </c>
      <c r="H1226" s="96"/>
    </row>
    <row r="1227" customFormat="false" ht="12.75" hidden="false" customHeight="false" outlineLevel="0" collapsed="false">
      <c r="A1227" s="96" t="n">
        <v>37113</v>
      </c>
      <c r="B1227" s="0" t="n">
        <v>296.74</v>
      </c>
      <c r="E1227" s="96" t="n">
        <f aca="false">CHOOSE(IF(WEEKDAY(E1226+1,2)=6,1,IF(WEEKDAY(E1226+1,2)=7,2,3)),IF(ISNUMBER(MATCH(E1226+3,$Q$3:$Q$56,0)),E1226+4,E1226+3),IF(ISNUMBER(MATCH(E1226+2,$Q$3:$Q$56,0)),E1226+3,E1226+2),IF(ISNUMBER(MATCH(E1226+1,$Q$3:$Q$56,0)),E1226+2,E1226+1))</f>
        <v>37483</v>
      </c>
      <c r="F1227" s="0" t="e">
        <f aca="false">VLOOKUP(E1227,$A$3:$B$1257,2,FALSE())</f>
        <v>#N/A</v>
      </c>
      <c r="H1227" s="96"/>
    </row>
    <row r="1228" customFormat="false" ht="12.75" hidden="false" customHeight="false" outlineLevel="0" collapsed="false">
      <c r="A1228" s="96" t="n">
        <v>37114</v>
      </c>
      <c r="B1228" s="0" t="n">
        <v>42.5</v>
      </c>
      <c r="E1228" s="96" t="n">
        <f aca="false">CHOOSE(IF(WEEKDAY(E1227+1,2)=6,1,IF(WEEKDAY(E1227+1,2)=7,2,3)),IF(ISNUMBER(MATCH(E1227+3,$Q$3:$Q$56,0)),E1227+4,E1227+3),IF(ISNUMBER(MATCH(E1227+2,$Q$3:$Q$56,0)),E1227+3,E1227+2),IF(ISNUMBER(MATCH(E1227+1,$Q$3:$Q$56,0)),E1227+2,E1227+1))</f>
        <v>37484</v>
      </c>
      <c r="F1228" s="0" t="e">
        <f aca="false">VLOOKUP(E1228,$A$3:$B$1257,2,FALSE())</f>
        <v>#N/A</v>
      </c>
      <c r="H1228" s="96"/>
    </row>
    <row r="1229" customFormat="false" ht="12.75" hidden="false" customHeight="false" outlineLevel="0" collapsed="false">
      <c r="A1229" s="96" t="n">
        <v>37115</v>
      </c>
      <c r="B1229" s="0" t="n">
        <v>42.5</v>
      </c>
      <c r="E1229" s="96" t="n">
        <f aca="false">CHOOSE(IF(WEEKDAY(E1228+1,2)=6,1,IF(WEEKDAY(E1228+1,2)=7,2,3)),IF(ISNUMBER(MATCH(E1228+3,$Q$3:$Q$56,0)),E1228+4,E1228+3),IF(ISNUMBER(MATCH(E1228+2,$Q$3:$Q$56,0)),E1228+3,E1228+2),IF(ISNUMBER(MATCH(E1228+1,$Q$3:$Q$56,0)),E1228+2,E1228+1))</f>
        <v>37487</v>
      </c>
      <c r="F1229" s="0" t="e">
        <f aca="false">VLOOKUP(E1229,$A$3:$B$1257,2,FALSE())</f>
        <v>#N/A</v>
      </c>
      <c r="H1229" s="96"/>
    </row>
    <row r="1230" customFormat="false" ht="12.75" hidden="false" customHeight="false" outlineLevel="0" collapsed="false">
      <c r="A1230" s="96" t="n">
        <v>37116</v>
      </c>
      <c r="B1230" s="0" t="n">
        <v>47.44</v>
      </c>
      <c r="E1230" s="96" t="n">
        <f aca="false">CHOOSE(IF(WEEKDAY(E1229+1,2)=6,1,IF(WEEKDAY(E1229+1,2)=7,2,3)),IF(ISNUMBER(MATCH(E1229+3,$Q$3:$Q$56,0)),E1229+4,E1229+3),IF(ISNUMBER(MATCH(E1229+2,$Q$3:$Q$56,0)),E1229+3,E1229+2),IF(ISNUMBER(MATCH(E1229+1,$Q$3:$Q$56,0)),E1229+2,E1229+1))</f>
        <v>37488</v>
      </c>
      <c r="F1230" s="0" t="e">
        <f aca="false">VLOOKUP(E1230,$A$3:$B$1257,2,FALSE())</f>
        <v>#N/A</v>
      </c>
      <c r="H1230" s="96"/>
    </row>
    <row r="1231" customFormat="false" ht="12.75" hidden="false" customHeight="false" outlineLevel="0" collapsed="false">
      <c r="A1231" s="96" t="n">
        <v>37117</v>
      </c>
      <c r="B1231" s="0" t="n">
        <v>40.96</v>
      </c>
      <c r="E1231" s="96" t="n">
        <f aca="false">CHOOSE(IF(WEEKDAY(E1230+1,2)=6,1,IF(WEEKDAY(E1230+1,2)=7,2,3)),IF(ISNUMBER(MATCH(E1230+3,$Q$3:$Q$56,0)),E1230+4,E1230+3),IF(ISNUMBER(MATCH(E1230+2,$Q$3:$Q$56,0)),E1230+3,E1230+2),IF(ISNUMBER(MATCH(E1230+1,$Q$3:$Q$56,0)),E1230+2,E1230+1))</f>
        <v>37489</v>
      </c>
      <c r="F1231" s="0" t="e">
        <f aca="false">VLOOKUP(E1231,$A$3:$B$1257,2,FALSE())</f>
        <v>#N/A</v>
      </c>
      <c r="H1231" s="96"/>
    </row>
    <row r="1232" customFormat="false" ht="12.75" hidden="false" customHeight="false" outlineLevel="0" collapsed="false">
      <c r="A1232" s="96" t="n">
        <v>37118</v>
      </c>
      <c r="B1232" s="0" t="n">
        <v>48.67</v>
      </c>
      <c r="E1232" s="96" t="n">
        <f aca="false">CHOOSE(IF(WEEKDAY(E1231+1,2)=6,1,IF(WEEKDAY(E1231+1,2)=7,2,3)),IF(ISNUMBER(MATCH(E1231+3,$Q$3:$Q$56,0)),E1231+4,E1231+3),IF(ISNUMBER(MATCH(E1231+2,$Q$3:$Q$56,0)),E1231+3,E1231+2),IF(ISNUMBER(MATCH(E1231+1,$Q$3:$Q$56,0)),E1231+2,E1231+1))</f>
        <v>37490</v>
      </c>
      <c r="F1232" s="0" t="e">
        <f aca="false">VLOOKUP(E1232,$A$3:$B$1257,2,FALSE())</f>
        <v>#N/A</v>
      </c>
      <c r="H1232" s="96"/>
    </row>
    <row r="1233" customFormat="false" ht="12.75" hidden="false" customHeight="false" outlineLevel="0" collapsed="false">
      <c r="A1233" s="96" t="n">
        <v>37119</v>
      </c>
      <c r="B1233" s="0" t="n">
        <v>45.66</v>
      </c>
      <c r="E1233" s="96" t="n">
        <f aca="false">CHOOSE(IF(WEEKDAY(E1232+1,2)=6,1,IF(WEEKDAY(E1232+1,2)=7,2,3)),IF(ISNUMBER(MATCH(E1232+3,$Q$3:$Q$56,0)),E1232+4,E1232+3),IF(ISNUMBER(MATCH(E1232+2,$Q$3:$Q$56,0)),E1232+3,E1232+2),IF(ISNUMBER(MATCH(E1232+1,$Q$3:$Q$56,0)),E1232+2,E1232+1))</f>
        <v>37491</v>
      </c>
      <c r="F1233" s="0" t="e">
        <f aca="false">VLOOKUP(E1233,$A$3:$B$1257,2,FALSE())</f>
        <v>#N/A</v>
      </c>
      <c r="H1233" s="96"/>
    </row>
    <row r="1234" customFormat="false" ht="12.75" hidden="false" customHeight="false" outlineLevel="0" collapsed="false">
      <c r="A1234" s="96" t="n">
        <v>37120</v>
      </c>
      <c r="B1234" s="0" t="n">
        <v>47.37</v>
      </c>
      <c r="E1234" s="96" t="n">
        <f aca="false">CHOOSE(IF(WEEKDAY(E1233+1,2)=6,1,IF(WEEKDAY(E1233+1,2)=7,2,3)),IF(ISNUMBER(MATCH(E1233+3,$Q$3:$Q$56,0)),E1233+4,E1233+3),IF(ISNUMBER(MATCH(E1233+2,$Q$3:$Q$56,0)),E1233+3,E1233+2),IF(ISNUMBER(MATCH(E1233+1,$Q$3:$Q$56,0)),E1233+2,E1233+1))</f>
        <v>37494</v>
      </c>
      <c r="F1234" s="0" t="e">
        <f aca="false">VLOOKUP(E1234,$A$3:$B$1257,2,FALSE())</f>
        <v>#N/A</v>
      </c>
      <c r="H1234" s="96"/>
    </row>
    <row r="1235" customFormat="false" ht="12.75" hidden="false" customHeight="false" outlineLevel="0" collapsed="false">
      <c r="A1235" s="96" t="n">
        <v>37123</v>
      </c>
      <c r="B1235" s="0" t="n">
        <v>47.03</v>
      </c>
      <c r="E1235" s="96" t="n">
        <f aca="false">CHOOSE(IF(WEEKDAY(E1234+1,2)=6,1,IF(WEEKDAY(E1234+1,2)=7,2,3)),IF(ISNUMBER(MATCH(E1234+3,$Q$3:$Q$56,0)),E1234+4,E1234+3),IF(ISNUMBER(MATCH(E1234+2,$Q$3:$Q$56,0)),E1234+3,E1234+2),IF(ISNUMBER(MATCH(E1234+1,$Q$3:$Q$56,0)),E1234+2,E1234+1))</f>
        <v>37495</v>
      </c>
      <c r="F1235" s="0" t="e">
        <f aca="false">VLOOKUP(E1235,$A$3:$B$1257,2,FALSE())</f>
        <v>#N/A</v>
      </c>
      <c r="H1235" s="96"/>
    </row>
    <row r="1236" customFormat="false" ht="12.75" hidden="false" customHeight="false" outlineLevel="0" collapsed="false">
      <c r="A1236" s="96" t="n">
        <v>37124</v>
      </c>
      <c r="B1236" s="0" t="n">
        <v>46.51</v>
      </c>
      <c r="E1236" s="96" t="n">
        <f aca="false">CHOOSE(IF(WEEKDAY(E1235+1,2)=6,1,IF(WEEKDAY(E1235+1,2)=7,2,3)),IF(ISNUMBER(MATCH(E1235+3,$Q$3:$Q$56,0)),E1235+4,E1235+3),IF(ISNUMBER(MATCH(E1235+2,$Q$3:$Q$56,0)),E1235+3,E1235+2),IF(ISNUMBER(MATCH(E1235+1,$Q$3:$Q$56,0)),E1235+2,E1235+1))</f>
        <v>37496</v>
      </c>
      <c r="F1236" s="0" t="e">
        <f aca="false">VLOOKUP(E1236,$A$3:$B$1257,2,FALSE())</f>
        <v>#N/A</v>
      </c>
      <c r="H1236" s="96"/>
    </row>
    <row r="1237" customFormat="false" ht="12.75" hidden="false" customHeight="false" outlineLevel="0" collapsed="false">
      <c r="A1237" s="96" t="n">
        <v>37125</v>
      </c>
      <c r="B1237" s="0" t="n">
        <v>46.54</v>
      </c>
      <c r="E1237" s="96" t="n">
        <f aca="false">CHOOSE(IF(WEEKDAY(E1236+1,2)=6,1,IF(WEEKDAY(E1236+1,2)=7,2,3)),IF(ISNUMBER(MATCH(E1236+3,$Q$3:$Q$56,0)),E1236+4,E1236+3),IF(ISNUMBER(MATCH(E1236+2,$Q$3:$Q$56,0)),E1236+3,E1236+2),IF(ISNUMBER(MATCH(E1236+1,$Q$3:$Q$56,0)),E1236+2,E1236+1))</f>
        <v>37497</v>
      </c>
      <c r="F1237" s="0" t="e">
        <f aca="false">VLOOKUP(E1237,$A$3:$B$1257,2,FALSE())</f>
        <v>#N/A</v>
      </c>
      <c r="H1237" s="96"/>
    </row>
    <row r="1238" customFormat="false" ht="12.75" hidden="false" customHeight="false" outlineLevel="0" collapsed="false">
      <c r="A1238" s="96" t="n">
        <v>37126</v>
      </c>
      <c r="B1238" s="0" t="n">
        <v>46.3</v>
      </c>
      <c r="E1238" s="96" t="n">
        <f aca="false">CHOOSE(IF(WEEKDAY(E1237+1,2)=6,1,IF(WEEKDAY(E1237+1,2)=7,2,3)),IF(ISNUMBER(MATCH(E1237+3,$Q$3:$Q$56,0)),E1237+4,E1237+3),IF(ISNUMBER(MATCH(E1237+2,$Q$3:$Q$56,0)),E1237+3,E1237+2),IF(ISNUMBER(MATCH(E1237+1,$Q$3:$Q$56,0)),E1237+2,E1237+1))</f>
        <v>37498</v>
      </c>
      <c r="F1238" s="0" t="e">
        <f aca="false">VLOOKUP(E1238,$A$3:$B$1257,2,FALSE())</f>
        <v>#N/A</v>
      </c>
      <c r="H1238" s="96"/>
    </row>
    <row r="1239" customFormat="false" ht="12.75" hidden="false" customHeight="false" outlineLevel="0" collapsed="false">
      <c r="A1239" s="96" t="n">
        <v>37127</v>
      </c>
      <c r="B1239" s="0" t="n">
        <v>44.54</v>
      </c>
      <c r="E1239" s="96" t="n">
        <f aca="false">CHOOSE(IF(WEEKDAY(E1238+1,2)=6,1,IF(WEEKDAY(E1238+1,2)=7,2,3)),IF(ISNUMBER(MATCH(E1238+3,$Q$3:$Q$56,0)),E1238+4,E1238+3),IF(ISNUMBER(MATCH(E1238+2,$Q$3:$Q$56,0)),E1238+3,E1238+2),IF(ISNUMBER(MATCH(E1238+1,$Q$3:$Q$56,0)),E1238+2,E1238+1))</f>
        <v>37502</v>
      </c>
      <c r="F1239" s="0" t="e">
        <f aca="false">VLOOKUP(E1239,$A$3:$B$1257,2,FALSE())</f>
        <v>#N/A</v>
      </c>
      <c r="H1239" s="96"/>
    </row>
    <row r="1240" customFormat="false" ht="12.75" hidden="false" customHeight="false" outlineLevel="0" collapsed="false">
      <c r="A1240" s="96" t="n">
        <v>37130</v>
      </c>
      <c r="B1240" s="0" t="n">
        <v>48.42</v>
      </c>
      <c r="E1240" s="96" t="n">
        <f aca="false">CHOOSE(IF(WEEKDAY(E1239+1,2)=6,1,IF(WEEKDAY(E1239+1,2)=7,2,3)),IF(ISNUMBER(MATCH(E1239+3,$Q$3:$Q$56,0)),E1239+4,E1239+3),IF(ISNUMBER(MATCH(E1239+2,$Q$3:$Q$56,0)),E1239+3,E1239+2),IF(ISNUMBER(MATCH(E1239+1,$Q$3:$Q$56,0)),E1239+2,E1239+1))</f>
        <v>37503</v>
      </c>
      <c r="F1240" s="0" t="e">
        <f aca="false">VLOOKUP(E1240,$A$3:$B$1257,2,FALSE())</f>
        <v>#N/A</v>
      </c>
      <c r="H1240" s="96"/>
    </row>
    <row r="1241" customFormat="false" ht="12.75" hidden="false" customHeight="false" outlineLevel="0" collapsed="false">
      <c r="A1241" s="96" t="n">
        <v>37131</v>
      </c>
      <c r="B1241" s="0" t="n">
        <v>45.78</v>
      </c>
      <c r="E1241" s="96" t="n">
        <f aca="false">CHOOSE(IF(WEEKDAY(E1240+1,2)=6,1,IF(WEEKDAY(E1240+1,2)=7,2,3)),IF(ISNUMBER(MATCH(E1240+3,$Q$3:$Q$56,0)),E1240+4,E1240+3),IF(ISNUMBER(MATCH(E1240+2,$Q$3:$Q$56,0)),E1240+3,E1240+2),IF(ISNUMBER(MATCH(E1240+1,$Q$3:$Q$56,0)),E1240+2,E1240+1))</f>
        <v>37504</v>
      </c>
      <c r="F1241" s="0" t="e">
        <f aca="false">VLOOKUP(E1241,$A$3:$B$1257,2,FALSE())</f>
        <v>#N/A</v>
      </c>
      <c r="H1241" s="96"/>
    </row>
    <row r="1242" customFormat="false" ht="12.75" hidden="false" customHeight="false" outlineLevel="0" collapsed="false">
      <c r="A1242" s="96" t="n">
        <v>37132</v>
      </c>
      <c r="B1242" s="0" t="n">
        <v>45.22</v>
      </c>
      <c r="E1242" s="96" t="n">
        <f aca="false">CHOOSE(IF(WEEKDAY(E1241+1,2)=6,1,IF(WEEKDAY(E1241+1,2)=7,2,3)),IF(ISNUMBER(MATCH(E1241+3,$Q$3:$Q$56,0)),E1241+4,E1241+3),IF(ISNUMBER(MATCH(E1241+2,$Q$3:$Q$56,0)),E1241+3,E1241+2),IF(ISNUMBER(MATCH(E1241+1,$Q$3:$Q$56,0)),E1241+2,E1241+1))</f>
        <v>37505</v>
      </c>
      <c r="F1242" s="0" t="e">
        <f aca="false">VLOOKUP(E1242,$A$3:$B$1257,2,FALSE())</f>
        <v>#N/A</v>
      </c>
      <c r="H1242" s="96"/>
    </row>
    <row r="1243" customFormat="false" ht="12.75" hidden="false" customHeight="false" outlineLevel="0" collapsed="false">
      <c r="A1243" s="96" t="n">
        <v>37133</v>
      </c>
      <c r="B1243" s="0" t="n">
        <v>42.51</v>
      </c>
      <c r="E1243" s="96" t="n">
        <f aca="false">CHOOSE(IF(WEEKDAY(E1242+1,2)=6,1,IF(WEEKDAY(E1242+1,2)=7,2,3)),IF(ISNUMBER(MATCH(E1242+3,$Q$3:$Q$56,0)),E1242+4,E1242+3),IF(ISNUMBER(MATCH(E1242+2,$Q$3:$Q$56,0)),E1242+3,E1242+2),IF(ISNUMBER(MATCH(E1242+1,$Q$3:$Q$56,0)),E1242+2,E1242+1))</f>
        <v>37508</v>
      </c>
      <c r="F1243" s="0" t="e">
        <f aca="false">VLOOKUP(E1243,$A$3:$B$1257,2,FALSE())</f>
        <v>#N/A</v>
      </c>
      <c r="H1243" s="96"/>
    </row>
    <row r="1244" customFormat="false" ht="12.75" hidden="false" customHeight="false" outlineLevel="0" collapsed="false">
      <c r="A1244" s="96" t="n">
        <v>37134</v>
      </c>
      <c r="B1244" s="0" t="n">
        <v>39.51</v>
      </c>
      <c r="E1244" s="96" t="n">
        <f aca="false">CHOOSE(IF(WEEKDAY(E1243+1,2)=6,1,IF(WEEKDAY(E1243+1,2)=7,2,3)),IF(ISNUMBER(MATCH(E1243+3,$Q$3:$Q$56,0)),E1243+4,E1243+3),IF(ISNUMBER(MATCH(E1243+2,$Q$3:$Q$56,0)),E1243+3,E1243+2),IF(ISNUMBER(MATCH(E1243+1,$Q$3:$Q$56,0)),E1243+2,E1243+1))</f>
        <v>37509</v>
      </c>
      <c r="F1244" s="0" t="e">
        <f aca="false">VLOOKUP(E1244,$A$3:$B$1257,2,FALSE())</f>
        <v>#N/A</v>
      </c>
      <c r="H1244" s="96"/>
    </row>
    <row r="1245" customFormat="false" ht="12.75" hidden="false" customHeight="false" outlineLevel="0" collapsed="false">
      <c r="A1245" s="96" t="n">
        <v>37138</v>
      </c>
      <c r="B1245" s="0" t="n">
        <v>43.37</v>
      </c>
      <c r="E1245" s="96" t="n">
        <f aca="false">CHOOSE(IF(WEEKDAY(E1244+1,2)=6,1,IF(WEEKDAY(E1244+1,2)=7,2,3)),IF(ISNUMBER(MATCH(E1244+3,$Q$3:$Q$56,0)),E1244+4,E1244+3),IF(ISNUMBER(MATCH(E1244+2,$Q$3:$Q$56,0)),E1244+3,E1244+2),IF(ISNUMBER(MATCH(E1244+1,$Q$3:$Q$56,0)),E1244+2,E1244+1))</f>
        <v>37510</v>
      </c>
      <c r="F1245" s="0" t="e">
        <f aca="false">VLOOKUP(E1245,$A$3:$B$1257,2,FALSE())</f>
        <v>#N/A</v>
      </c>
      <c r="H1245" s="96"/>
    </row>
    <row r="1246" customFormat="false" ht="12.75" hidden="false" customHeight="false" outlineLevel="0" collapsed="false">
      <c r="A1246" s="96" t="n">
        <v>37139</v>
      </c>
      <c r="B1246" s="0" t="n">
        <v>41.59</v>
      </c>
      <c r="E1246" s="96" t="n">
        <f aca="false">CHOOSE(IF(WEEKDAY(E1245+1,2)=6,1,IF(WEEKDAY(E1245+1,2)=7,2,3)),IF(ISNUMBER(MATCH(E1245+3,$Q$3:$Q$56,0)),E1245+4,E1245+3),IF(ISNUMBER(MATCH(E1245+2,$Q$3:$Q$56,0)),E1245+3,E1245+2),IF(ISNUMBER(MATCH(E1245+1,$Q$3:$Q$56,0)),E1245+2,E1245+1))</f>
        <v>37511</v>
      </c>
      <c r="F1246" s="0" t="e">
        <f aca="false">VLOOKUP(E1246,$A$3:$B$1257,2,FALSE())</f>
        <v>#N/A</v>
      </c>
      <c r="H1246" s="96"/>
    </row>
    <row r="1247" customFormat="false" ht="12.75" hidden="false" customHeight="false" outlineLevel="0" collapsed="false">
      <c r="A1247" s="96" t="n">
        <v>37140</v>
      </c>
      <c r="B1247" s="0" t="n">
        <v>40.13</v>
      </c>
      <c r="E1247" s="96" t="n">
        <f aca="false">CHOOSE(IF(WEEKDAY(E1246+1,2)=6,1,IF(WEEKDAY(E1246+1,2)=7,2,3)),IF(ISNUMBER(MATCH(E1246+3,$Q$3:$Q$56,0)),E1246+4,E1246+3),IF(ISNUMBER(MATCH(E1246+2,$Q$3:$Q$56,0)),E1246+3,E1246+2),IF(ISNUMBER(MATCH(E1246+1,$Q$3:$Q$56,0)),E1246+2,E1246+1))</f>
        <v>37512</v>
      </c>
      <c r="F1247" s="0" t="e">
        <f aca="false">VLOOKUP(E1247,$A$3:$B$1257,2,FALSE())</f>
        <v>#N/A</v>
      </c>
      <c r="H1247" s="96"/>
    </row>
    <row r="1248" customFormat="false" ht="12.75" hidden="false" customHeight="false" outlineLevel="0" collapsed="false">
      <c r="A1248" s="96" t="n">
        <v>37141</v>
      </c>
      <c r="B1248" s="0" t="n">
        <v>43.87</v>
      </c>
      <c r="E1248" s="96" t="n">
        <f aca="false">CHOOSE(IF(WEEKDAY(E1247+1,2)=6,1,IF(WEEKDAY(E1247+1,2)=7,2,3)),IF(ISNUMBER(MATCH(E1247+3,$Q$3:$Q$56,0)),E1247+4,E1247+3),IF(ISNUMBER(MATCH(E1247+2,$Q$3:$Q$56,0)),E1247+3,E1247+2),IF(ISNUMBER(MATCH(E1247+1,$Q$3:$Q$56,0)),E1247+2,E1247+1))</f>
        <v>37515</v>
      </c>
      <c r="F1248" s="0" t="e">
        <f aca="false">VLOOKUP(E1248,$A$3:$B$1257,2,FALSE())</f>
        <v>#N/A</v>
      </c>
      <c r="H1248" s="96"/>
    </row>
    <row r="1249" customFormat="false" ht="12.75" hidden="false" customHeight="false" outlineLevel="0" collapsed="false">
      <c r="A1249" s="96" t="n">
        <v>37142</v>
      </c>
      <c r="B1249" s="0" t="n">
        <v>40.4</v>
      </c>
      <c r="E1249" s="96" t="n">
        <f aca="false">CHOOSE(IF(WEEKDAY(E1248+1,2)=6,1,IF(WEEKDAY(E1248+1,2)=7,2,3)),IF(ISNUMBER(MATCH(E1248+3,$Q$3:$Q$56,0)),E1248+4,E1248+3),IF(ISNUMBER(MATCH(E1248+2,$Q$3:$Q$56,0)),E1248+3,E1248+2),IF(ISNUMBER(MATCH(E1248+1,$Q$3:$Q$56,0)),E1248+2,E1248+1))</f>
        <v>37516</v>
      </c>
      <c r="F1249" s="0" t="e">
        <f aca="false">VLOOKUP(E1249,$A$3:$B$1257,2,FALSE())</f>
        <v>#N/A</v>
      </c>
      <c r="H1249" s="96"/>
    </row>
    <row r="1250" customFormat="false" ht="12.75" hidden="false" customHeight="false" outlineLevel="0" collapsed="false">
      <c r="A1250" s="96" t="n">
        <v>37143</v>
      </c>
      <c r="B1250" s="0" t="n">
        <v>40.4</v>
      </c>
      <c r="E1250" s="96" t="n">
        <f aca="false">CHOOSE(IF(WEEKDAY(E1249+1,2)=6,1,IF(WEEKDAY(E1249+1,2)=7,2,3)),IF(ISNUMBER(MATCH(E1249+3,$Q$3:$Q$56,0)),E1249+4,E1249+3),IF(ISNUMBER(MATCH(E1249+2,$Q$3:$Q$56,0)),E1249+3,E1249+2),IF(ISNUMBER(MATCH(E1249+1,$Q$3:$Q$56,0)),E1249+2,E1249+1))</f>
        <v>37517</v>
      </c>
      <c r="F1250" s="0" t="e">
        <f aca="false">VLOOKUP(E1250,$A$3:$B$1257,2,FALSE())</f>
        <v>#N/A</v>
      </c>
      <c r="H1250" s="96"/>
    </row>
    <row r="1251" customFormat="false" ht="12.75" hidden="false" customHeight="false" outlineLevel="0" collapsed="false">
      <c r="A1251" s="96" t="n">
        <v>37144</v>
      </c>
      <c r="B1251" s="0" t="n">
        <v>44.82</v>
      </c>
      <c r="E1251" s="96" t="n">
        <f aca="false">CHOOSE(IF(WEEKDAY(E1250+1,2)=6,1,IF(WEEKDAY(E1250+1,2)=7,2,3)),IF(ISNUMBER(MATCH(E1250+3,$Q$3:$Q$56,0)),E1250+4,E1250+3),IF(ISNUMBER(MATCH(E1250+2,$Q$3:$Q$56,0)),E1250+3,E1250+2),IF(ISNUMBER(MATCH(E1250+1,$Q$3:$Q$56,0)),E1250+2,E1250+1))</f>
        <v>37518</v>
      </c>
      <c r="F1251" s="0" t="e">
        <f aca="false">VLOOKUP(E1251,$A$3:$B$1257,2,FALSE())</f>
        <v>#N/A</v>
      </c>
      <c r="H1251" s="96"/>
    </row>
    <row r="1252" customFormat="false" ht="12.75" hidden="false" customHeight="false" outlineLevel="0" collapsed="false">
      <c r="A1252" s="96" t="n">
        <v>37145</v>
      </c>
      <c r="B1252" s="0" t="n">
        <v>45.05</v>
      </c>
      <c r="E1252" s="96" t="n">
        <f aca="false">CHOOSE(IF(WEEKDAY(E1251+1,2)=6,1,IF(WEEKDAY(E1251+1,2)=7,2,3)),IF(ISNUMBER(MATCH(E1251+3,$Q$3:$Q$56,0)),E1251+4,E1251+3),IF(ISNUMBER(MATCH(E1251+2,$Q$3:$Q$56,0)),E1251+3,E1251+2),IF(ISNUMBER(MATCH(E1251+1,$Q$3:$Q$56,0)),E1251+2,E1251+1))</f>
        <v>37519</v>
      </c>
      <c r="F1252" s="0" t="e">
        <f aca="false">VLOOKUP(E1252,$A$3:$B$1257,2,FALSE())</f>
        <v>#N/A</v>
      </c>
      <c r="H1252" s="96"/>
    </row>
    <row r="1253" customFormat="false" ht="12.75" hidden="false" customHeight="false" outlineLevel="0" collapsed="false">
      <c r="A1253" s="96" t="n">
        <v>37146</v>
      </c>
      <c r="B1253" s="0" t="n">
        <v>37.79</v>
      </c>
      <c r="E1253" s="96" t="n">
        <f aca="false">CHOOSE(IF(WEEKDAY(E1252+1,2)=6,1,IF(WEEKDAY(E1252+1,2)=7,2,3)),IF(ISNUMBER(MATCH(E1252+3,$Q$3:$Q$56,0)),E1252+4,E1252+3),IF(ISNUMBER(MATCH(E1252+2,$Q$3:$Q$56,0)),E1252+3,E1252+2),IF(ISNUMBER(MATCH(E1252+1,$Q$3:$Q$56,0)),E1252+2,E1252+1))</f>
        <v>37522</v>
      </c>
      <c r="F1253" s="0" t="e">
        <f aca="false">VLOOKUP(E1253,$A$3:$B$1257,2,FALSE())</f>
        <v>#N/A</v>
      </c>
      <c r="H1253" s="96"/>
    </row>
    <row r="1254" customFormat="false" ht="12.75" hidden="false" customHeight="false" outlineLevel="0" collapsed="false">
      <c r="A1254" s="96" t="n">
        <v>37147</v>
      </c>
      <c r="B1254" s="0" t="n">
        <v>39.14</v>
      </c>
      <c r="E1254" s="96" t="n">
        <f aca="false">CHOOSE(IF(WEEKDAY(E1253+1,2)=6,1,IF(WEEKDAY(E1253+1,2)=7,2,3)),IF(ISNUMBER(MATCH(E1253+3,$Q$3:$Q$56,0)),E1253+4,E1253+3),IF(ISNUMBER(MATCH(E1253+2,$Q$3:$Q$56,0)),E1253+3,E1253+2),IF(ISNUMBER(MATCH(E1253+1,$Q$3:$Q$56,0)),E1253+2,E1253+1))</f>
        <v>37523</v>
      </c>
      <c r="F1254" s="0" t="e">
        <f aca="false">VLOOKUP(E1254,$A$3:$B$1257,2,FALSE())</f>
        <v>#N/A</v>
      </c>
      <c r="H1254" s="96"/>
    </row>
    <row r="1255" customFormat="false" ht="12.75" hidden="false" customHeight="false" outlineLevel="0" collapsed="false">
      <c r="A1255" s="96" t="n">
        <v>37148</v>
      </c>
      <c r="B1255" s="0" t="n">
        <v>38.88</v>
      </c>
      <c r="E1255" s="96" t="n">
        <f aca="false">CHOOSE(IF(WEEKDAY(E1254+1,2)=6,1,IF(WEEKDAY(E1254+1,2)=7,2,3)),IF(ISNUMBER(MATCH(E1254+3,$Q$3:$Q$56,0)),E1254+4,E1254+3),IF(ISNUMBER(MATCH(E1254+2,$Q$3:$Q$56,0)),E1254+3,E1254+2),IF(ISNUMBER(MATCH(E1254+1,$Q$3:$Q$56,0)),E1254+2,E1254+1))</f>
        <v>37524</v>
      </c>
      <c r="F1255" s="0" t="e">
        <f aca="false">VLOOKUP(E1255,$A$3:$B$1257,2,FALSE())</f>
        <v>#N/A</v>
      </c>
      <c r="H1255" s="96"/>
    </row>
    <row r="1256" customFormat="false" ht="12.75" hidden="false" customHeight="false" outlineLevel="0" collapsed="false">
      <c r="A1256" s="96" t="n">
        <v>37151</v>
      </c>
      <c r="B1256" s="0" t="n">
        <v>41.75</v>
      </c>
      <c r="E1256" s="96" t="n">
        <f aca="false">CHOOSE(IF(WEEKDAY(E1255+1,2)=6,1,IF(WEEKDAY(E1255+1,2)=7,2,3)),IF(ISNUMBER(MATCH(E1255+3,$Q$3:$Q$56,0)),E1255+4,E1255+3),IF(ISNUMBER(MATCH(E1255+2,$Q$3:$Q$56,0)),E1255+3,E1255+2),IF(ISNUMBER(MATCH(E1255+1,$Q$3:$Q$56,0)),E1255+2,E1255+1))</f>
        <v>37525</v>
      </c>
      <c r="F1256" s="0" t="e">
        <f aca="false">VLOOKUP(E1256,$A$3:$B$1257,2,FALSE())</f>
        <v>#N/A</v>
      </c>
      <c r="H1256" s="96"/>
    </row>
    <row r="1257" customFormat="false" ht="12.75" hidden="false" customHeight="false" outlineLevel="0" collapsed="false">
      <c r="A1257" s="96" t="n">
        <v>37152</v>
      </c>
      <c r="B1257" s="0" t="n">
        <v>38.67</v>
      </c>
      <c r="E1257" s="96" t="n">
        <f aca="false">CHOOSE(IF(WEEKDAY(E1256+1,2)=6,1,IF(WEEKDAY(E1256+1,2)=7,2,3)),IF(ISNUMBER(MATCH(E1256+3,$Q$3:$Q$56,0)),E1256+4,E1256+3),IF(ISNUMBER(MATCH(E1256+2,$Q$3:$Q$56,0)),E1256+3,E1256+2),IF(ISNUMBER(MATCH(E1256+1,$Q$3:$Q$56,0)),E1256+2,E1256+1))</f>
        <v>37526</v>
      </c>
      <c r="F1257" s="0" t="e">
        <f aca="false">VLOOKUP(E1257,$A$3:$B$1257,2,FALSE())</f>
        <v>#N/A</v>
      </c>
      <c r="H1257" s="96"/>
    </row>
    <row r="1258" customFormat="false" ht="12.75" hidden="false" customHeight="false" outlineLevel="0" collapsed="false">
      <c r="A1258" s="0" t="s">
        <v>92</v>
      </c>
      <c r="B1258" s="118" t="n">
        <v>50700.87</v>
      </c>
      <c r="E1258" s="96" t="n">
        <f aca="false">CHOOSE(IF(WEEKDAY(E1257+1,2)=6,1,IF(WEEKDAY(E1257+1,2)=7,2,3)),IF(ISNUMBER(MATCH(E1257+3,$Q$3:$Q$56,0)),E1257+4,E1257+3),IF(ISNUMBER(MATCH(E1257+2,$Q$3:$Q$56,0)),E1257+3,E1257+2),IF(ISNUMBER(MATCH(E1257+1,$Q$3:$Q$56,0)),E1257+2,E1257+1))</f>
        <v>37529</v>
      </c>
      <c r="F1258" s="0" t="e">
        <f aca="false">VLOOKUP(E1258,$A$3:$B$1257,2,FALSE())</f>
        <v>#N/A</v>
      </c>
      <c r="H1258" s="96"/>
    </row>
    <row r="1259" customFormat="false" ht="12.75" hidden="false" customHeight="false" outlineLevel="0" collapsed="false">
      <c r="A1259" s="0" t="s">
        <v>93</v>
      </c>
      <c r="B1259" s="0" t="n">
        <v>40.3991</v>
      </c>
      <c r="E1259" s="96" t="n">
        <f aca="false">CHOOSE(IF(WEEKDAY(E1258+1,2)=6,1,IF(WEEKDAY(E1258+1,2)=7,2,3)),IF(ISNUMBER(MATCH(E1258+3,$Q$3:$Q$56,0)),E1258+4,E1258+3),IF(ISNUMBER(MATCH(E1258+2,$Q$3:$Q$56,0)),E1258+3,E1258+2),IF(ISNUMBER(MATCH(E1258+1,$Q$3:$Q$56,0)),E1258+2,E1258+1))</f>
        <v>37530</v>
      </c>
      <c r="F1259" s="0" t="e">
        <f aca="false">VLOOKUP(E1259,$A$3:$B$1257,2,FALSE())</f>
        <v>#N/A</v>
      </c>
      <c r="H1259" s="96"/>
    </row>
    <row r="1260" customFormat="false" ht="12.75" hidden="false" customHeight="false" outlineLevel="0" collapsed="false">
      <c r="A1260" s="0" t="s">
        <v>94</v>
      </c>
      <c r="B1260" s="0" t="n">
        <v>40.3991</v>
      </c>
      <c r="E1260" s="96" t="n">
        <f aca="false">CHOOSE(IF(WEEKDAY(E1259+1,2)=6,1,IF(WEEKDAY(E1259+1,2)=7,2,3)),IF(ISNUMBER(MATCH(E1259+3,$Q$3:$Q$56,0)),E1259+4,E1259+3),IF(ISNUMBER(MATCH(E1259+2,$Q$3:$Q$56,0)),E1259+3,E1259+2),IF(ISNUMBER(MATCH(E1259+1,$Q$3:$Q$56,0)),E1259+2,E1259+1))</f>
        <v>37531</v>
      </c>
      <c r="F1260" s="0" t="e">
        <f aca="false">VLOOKUP(E1260,$A$3:$B$1257,2,FALSE())</f>
        <v>#N/A</v>
      </c>
      <c r="H1260" s="96"/>
    </row>
    <row r="1261" customFormat="false" ht="12.75" hidden="false" customHeight="false" outlineLevel="0" collapsed="false">
      <c r="A1261" s="0" t="s">
        <v>95</v>
      </c>
      <c r="B1261" s="0" t="e">
        <f aca="false">NA()</f>
        <v>#N/A</v>
      </c>
      <c r="E1261" s="96" t="n">
        <f aca="false">CHOOSE(IF(WEEKDAY(E1260+1,2)=6,1,IF(WEEKDAY(E1260+1,2)=7,2,3)),IF(ISNUMBER(MATCH(E1260+3,$Q$3:$Q$56,0)),E1260+4,E1260+3),IF(ISNUMBER(MATCH(E1260+2,$Q$3:$Q$56,0)),E1260+3,E1260+2),IF(ISNUMBER(MATCH(E1260+1,$Q$3:$Q$56,0)),E1260+2,E1260+1))</f>
        <v>37532</v>
      </c>
      <c r="F1261" s="0" t="e">
        <f aca="false">VLOOKUP(E1261,$A$3:$B$1257,2,FALSE())</f>
        <v>#N/A</v>
      </c>
      <c r="H1261" s="96"/>
    </row>
    <row r="1262" customFormat="false" ht="12.75" hidden="false" customHeight="false" outlineLevel="0" collapsed="false">
      <c r="A1262" s="0" t="s">
        <v>96</v>
      </c>
      <c r="B1262" s="0" t="n">
        <v>100</v>
      </c>
      <c r="E1262" s="96" t="n">
        <f aca="false">CHOOSE(IF(WEEKDAY(E1261+1,2)=6,1,IF(WEEKDAY(E1261+1,2)=7,2,3)),IF(ISNUMBER(MATCH(E1261+3,$Q$3:$Q$56,0)),E1261+4,E1261+3),IF(ISNUMBER(MATCH(E1261+2,$Q$3:$Q$56,0)),E1261+3,E1261+2),IF(ISNUMBER(MATCH(E1261+1,$Q$3:$Q$56,0)),E1261+2,E1261+1))</f>
        <v>37533</v>
      </c>
      <c r="F1262" s="0" t="e">
        <f aca="false">VLOOKUP(E1262,$A$3:$B$1257,2,FALSE())</f>
        <v>#N/A</v>
      </c>
      <c r="H1262" s="96"/>
    </row>
    <row r="1263" customFormat="false" ht="12.75" hidden="false" customHeight="false" outlineLevel="0" collapsed="false">
      <c r="A1263" s="0" t="s">
        <v>97</v>
      </c>
      <c r="B1263" s="0" t="n">
        <v>0</v>
      </c>
      <c r="E1263" s="96" t="n">
        <f aca="false">CHOOSE(IF(WEEKDAY(E1262+1,2)=6,1,IF(WEEKDAY(E1262+1,2)=7,2,3)),IF(ISNUMBER(MATCH(E1262+3,$Q$3:$Q$56,0)),E1262+4,E1262+3),IF(ISNUMBER(MATCH(E1262+2,$Q$3:$Q$56,0)),E1262+3,E1262+2),IF(ISNUMBER(MATCH(E1262+1,$Q$3:$Q$56,0)),E1262+2,E1262+1))</f>
        <v>37536</v>
      </c>
      <c r="F1263" s="0" t="e">
        <f aca="false">VLOOKUP(E1263,$A$3:$B$1257,2,FALSE())</f>
        <v>#N/A</v>
      </c>
      <c r="H1263" s="96"/>
    </row>
    <row r="1264" customFormat="false" ht="12.75" hidden="false" customHeight="false" outlineLevel="0" collapsed="false">
      <c r="A1264" s="0" t="s">
        <v>98</v>
      </c>
      <c r="B1264" s="0" t="n">
        <v>411.6</v>
      </c>
      <c r="E1264" s="96" t="n">
        <f aca="false">CHOOSE(IF(WEEKDAY(E1263+1,2)=6,1,IF(WEEKDAY(E1263+1,2)=7,2,3)),IF(ISNUMBER(MATCH(E1263+3,$Q$3:$Q$56,0)),E1263+4,E1263+3),IF(ISNUMBER(MATCH(E1263+2,$Q$3:$Q$56,0)),E1263+3,E1263+2),IF(ISNUMBER(MATCH(E1263+1,$Q$3:$Q$56,0)),E1263+2,E1263+1))</f>
        <v>37537</v>
      </c>
      <c r="F1264" s="0" t="e">
        <f aca="false">VLOOKUP(E1264,$A$3:$B$1257,2,FALSE())</f>
        <v>#N/A</v>
      </c>
      <c r="H1264" s="96"/>
    </row>
    <row r="1265" customFormat="false" ht="12.75" hidden="false" customHeight="false" outlineLevel="0" collapsed="false">
      <c r="A1265" s="0" t="s">
        <v>99</v>
      </c>
      <c r="B1265" s="0" t="n">
        <v>16.5</v>
      </c>
      <c r="E1265" s="96" t="n">
        <f aca="false">CHOOSE(IF(WEEKDAY(E1264+1,2)=6,1,IF(WEEKDAY(E1264+1,2)=7,2,3)),IF(ISNUMBER(MATCH(E1264+3,$Q$3:$Q$56,0)),E1264+4,E1264+3),IF(ISNUMBER(MATCH(E1264+2,$Q$3:$Q$56,0)),E1264+3,E1264+2),IF(ISNUMBER(MATCH(E1264+1,$Q$3:$Q$56,0)),E1264+2,E1264+1))</f>
        <v>37538</v>
      </c>
      <c r="F1265" s="0" t="e">
        <f aca="false">VLOOKUP(E1265,$A$3:$B$1257,2,FALSE())</f>
        <v>#N/A</v>
      </c>
      <c r="H1265" s="96"/>
    </row>
    <row r="1266" customFormat="false" ht="12.75" hidden="false" customHeight="false" outlineLevel="0" collapsed="false">
      <c r="A1266" s="0" t="s">
        <v>100</v>
      </c>
      <c r="B1266" s="0" t="n">
        <v>26.2936</v>
      </c>
      <c r="E1266" s="96" t="n">
        <f aca="false">CHOOSE(IF(WEEKDAY(E1265+1,2)=6,1,IF(WEEKDAY(E1265+1,2)=7,2,3)),IF(ISNUMBER(MATCH(E1265+3,$Q$3:$Q$56,0)),E1265+4,E1265+3),IF(ISNUMBER(MATCH(E1265+2,$Q$3:$Q$56,0)),E1265+3,E1265+2),IF(ISNUMBER(MATCH(E1265+1,$Q$3:$Q$56,0)),E1265+2,E1265+1))</f>
        <v>37539</v>
      </c>
      <c r="F1266" s="0" t="e">
        <f aca="false">VLOOKUP(E1266,$A$3:$B$1257,2,FALSE())</f>
        <v>#N/A</v>
      </c>
      <c r="H1266" s="96"/>
    </row>
    <row r="1267" customFormat="false" ht="12.75" hidden="false" customHeight="false" outlineLevel="0" collapsed="false">
      <c r="A1267" s="0" t="s">
        <v>101</v>
      </c>
      <c r="B1267" s="0" t="n">
        <v>1.5365</v>
      </c>
      <c r="E1267" s="96" t="n">
        <f aca="false">CHOOSE(IF(WEEKDAY(E1266+1,2)=6,1,IF(WEEKDAY(E1266+1,2)=7,2,3)),IF(ISNUMBER(MATCH(E1266+3,$Q$3:$Q$56,0)),E1266+4,E1266+3),IF(ISNUMBER(MATCH(E1266+2,$Q$3:$Q$56,0)),E1266+3,E1266+2),IF(ISNUMBER(MATCH(E1266+1,$Q$3:$Q$56,0)),E1266+2,E1266+1))</f>
        <v>37540</v>
      </c>
      <c r="F1267" s="0" t="e">
        <f aca="false">VLOOKUP(E1267,$A$3:$B$1257,2,FALSE())</f>
        <v>#N/A</v>
      </c>
      <c r="H1267" s="96"/>
    </row>
    <row r="1268" customFormat="false" ht="12.75" hidden="false" customHeight="false" outlineLevel="0" collapsed="false">
      <c r="A1268" s="0" t="s">
        <v>102</v>
      </c>
      <c r="B1268" s="0" t="n">
        <v>691.3539</v>
      </c>
      <c r="E1268" s="96" t="n">
        <f aca="false">CHOOSE(IF(WEEKDAY(E1267+1,2)=6,1,IF(WEEKDAY(E1267+1,2)=7,2,3)),IF(ISNUMBER(MATCH(E1267+3,$Q$3:$Q$56,0)),E1267+4,E1267+3),IF(ISNUMBER(MATCH(E1267+2,$Q$3:$Q$56,0)),E1267+3,E1267+2),IF(ISNUMBER(MATCH(E1267+1,$Q$3:$Q$56,0)),E1267+2,E1267+1))</f>
        <v>37543</v>
      </c>
      <c r="F1268" s="0" t="e">
        <f aca="false">VLOOKUP(E1268,$A$3:$B$1257,2,FALSE())</f>
        <v>#N/A</v>
      </c>
      <c r="H1268" s="96"/>
    </row>
    <row r="1269" customFormat="false" ht="12.75" hidden="false" customHeight="false" outlineLevel="0" collapsed="false">
      <c r="A1269" s="0" t="s">
        <v>103</v>
      </c>
      <c r="B1269" s="0" t="n">
        <v>38.67</v>
      </c>
      <c r="E1269" s="96" t="n">
        <f aca="false">CHOOSE(IF(WEEKDAY(E1268+1,2)=6,1,IF(WEEKDAY(E1268+1,2)=7,2,3)),IF(ISNUMBER(MATCH(E1268+3,$Q$3:$Q$56,0)),E1268+4,E1268+3),IF(ISNUMBER(MATCH(E1268+2,$Q$3:$Q$56,0)),E1268+3,E1268+2),IF(ISNUMBER(MATCH(E1268+1,$Q$3:$Q$56,0)),E1268+2,E1268+1))</f>
        <v>37544</v>
      </c>
      <c r="F1269" s="0" t="e">
        <f aca="false">VLOOKUP(E1269,$A$3:$B$1257,2,FALSE())</f>
        <v>#N/A</v>
      </c>
      <c r="H1269" s="96"/>
    </row>
    <row r="1270" customFormat="false" ht="12.75" hidden="false" customHeight="false" outlineLevel="0" collapsed="false">
      <c r="E1270" s="96" t="n">
        <f aca="false">CHOOSE(IF(WEEKDAY(E1269+1,2)=6,1,IF(WEEKDAY(E1269+1,2)=7,2,3)),IF(ISNUMBER(MATCH(E1269+3,$Q$3:$Q$56,0)),E1269+4,E1269+3),IF(ISNUMBER(MATCH(E1269+2,$Q$3:$Q$56,0)),E1269+3,E1269+2),IF(ISNUMBER(MATCH(E1269+1,$Q$3:$Q$56,0)),E1269+2,E1269+1))</f>
        <v>37545</v>
      </c>
      <c r="F1270" s="0" t="e">
        <f aca="false">VLOOKUP(E1270,$A$3:$B$1257,2,FALSE())</f>
        <v>#N/A</v>
      </c>
      <c r="H1270" s="96"/>
    </row>
    <row r="1271" customFormat="false" ht="12.75" hidden="false" customHeight="false" outlineLevel="0" collapsed="false">
      <c r="E1271" s="96" t="n">
        <f aca="false">CHOOSE(IF(WEEKDAY(E1270+1,2)=6,1,IF(WEEKDAY(E1270+1,2)=7,2,3)),IF(ISNUMBER(MATCH(E1270+3,$Q$3:$Q$56,0)),E1270+4,E1270+3),IF(ISNUMBER(MATCH(E1270+2,$Q$3:$Q$56,0)),E1270+3,E1270+2),IF(ISNUMBER(MATCH(E1270+1,$Q$3:$Q$56,0)),E1270+2,E1270+1))</f>
        <v>37546</v>
      </c>
      <c r="F1271" s="0" t="e">
        <f aca="false">VLOOKUP(E1271,$A$3:$B$1257,2,FALSE())</f>
        <v>#N/A</v>
      </c>
      <c r="H1271" s="96"/>
    </row>
    <row r="1272" customFormat="false" ht="12.75" hidden="false" customHeight="false" outlineLevel="0" collapsed="false">
      <c r="E1272" s="96" t="n">
        <f aca="false">CHOOSE(IF(WEEKDAY(E1271+1,2)=6,1,IF(WEEKDAY(E1271+1,2)=7,2,3)),IF(ISNUMBER(MATCH(E1271+3,$Q$3:$Q$56,0)),E1271+4,E1271+3),IF(ISNUMBER(MATCH(E1271+2,$Q$3:$Q$56,0)),E1271+3,E1271+2),IF(ISNUMBER(MATCH(E1271+1,$Q$3:$Q$56,0)),E1271+2,E1271+1))</f>
        <v>37547</v>
      </c>
      <c r="F1272" s="0" t="e">
        <f aca="false">VLOOKUP(E1272,$A$3:$B$1257,2,FALSE())</f>
        <v>#N/A</v>
      </c>
      <c r="H1272" s="96"/>
    </row>
    <row r="1273" customFormat="false" ht="12.75" hidden="false" customHeight="false" outlineLevel="0" collapsed="false">
      <c r="E1273" s="96" t="n">
        <f aca="false">CHOOSE(IF(WEEKDAY(E1272+1,2)=6,1,IF(WEEKDAY(E1272+1,2)=7,2,3)),IF(ISNUMBER(MATCH(E1272+3,$Q$3:$Q$56,0)),E1272+4,E1272+3),IF(ISNUMBER(MATCH(E1272+2,$Q$3:$Q$56,0)),E1272+3,E1272+2),IF(ISNUMBER(MATCH(E1272+1,$Q$3:$Q$56,0)),E1272+2,E1272+1))</f>
        <v>37550</v>
      </c>
      <c r="F1273" s="0" t="e">
        <f aca="false">VLOOKUP(E1273,$A$3:$B$1257,2,FALSE())</f>
        <v>#N/A</v>
      </c>
      <c r="H1273" s="96"/>
    </row>
    <row r="1274" customFormat="false" ht="12.75" hidden="false" customHeight="false" outlineLevel="0" collapsed="false">
      <c r="E1274" s="96" t="n">
        <f aca="false">CHOOSE(IF(WEEKDAY(E1273+1,2)=6,1,IF(WEEKDAY(E1273+1,2)=7,2,3)),IF(ISNUMBER(MATCH(E1273+3,$Q$3:$Q$56,0)),E1273+4,E1273+3),IF(ISNUMBER(MATCH(E1273+2,$Q$3:$Q$56,0)),E1273+3,E1273+2),IF(ISNUMBER(MATCH(E1273+1,$Q$3:$Q$56,0)),E1273+2,E1273+1))</f>
        <v>37551</v>
      </c>
      <c r="F1274" s="0" t="e">
        <f aca="false">VLOOKUP(E1274,$A$3:$B$1257,2,FALSE())</f>
        <v>#N/A</v>
      </c>
      <c r="H1274" s="96"/>
    </row>
    <row r="1275" customFormat="false" ht="12.75" hidden="false" customHeight="false" outlineLevel="0" collapsed="false">
      <c r="E1275" s="96" t="n">
        <f aca="false">CHOOSE(IF(WEEKDAY(E1274+1,2)=6,1,IF(WEEKDAY(E1274+1,2)=7,2,3)),IF(ISNUMBER(MATCH(E1274+3,$Q$3:$Q$56,0)),E1274+4,E1274+3),IF(ISNUMBER(MATCH(E1274+2,$Q$3:$Q$56,0)),E1274+3,E1274+2),IF(ISNUMBER(MATCH(E1274+1,$Q$3:$Q$56,0)),E1274+2,E1274+1))</f>
        <v>37552</v>
      </c>
      <c r="F1275" s="0" t="e">
        <f aca="false">VLOOKUP(E1275,$A$3:$B$1257,2,FALSE())</f>
        <v>#N/A</v>
      </c>
      <c r="H1275" s="96"/>
    </row>
    <row r="1276" customFormat="false" ht="12.75" hidden="false" customHeight="false" outlineLevel="0" collapsed="false">
      <c r="E1276" s="96" t="n">
        <f aca="false">CHOOSE(IF(WEEKDAY(E1275+1,2)=6,1,IF(WEEKDAY(E1275+1,2)=7,2,3)),IF(ISNUMBER(MATCH(E1275+3,$Q$3:$Q$56,0)),E1275+4,E1275+3),IF(ISNUMBER(MATCH(E1275+2,$Q$3:$Q$56,0)),E1275+3,E1275+2),IF(ISNUMBER(MATCH(E1275+1,$Q$3:$Q$56,0)),E1275+2,E1275+1))</f>
        <v>37553</v>
      </c>
      <c r="F1276" s="0" t="e">
        <f aca="false">VLOOKUP(E1276,$A$3:$B$1257,2,FALSE())</f>
        <v>#N/A</v>
      </c>
      <c r="H1276" s="96"/>
    </row>
    <row r="1277" customFormat="false" ht="12.75" hidden="false" customHeight="false" outlineLevel="0" collapsed="false">
      <c r="E1277" s="96" t="n">
        <f aca="false">CHOOSE(IF(WEEKDAY(E1276+1,2)=6,1,IF(WEEKDAY(E1276+1,2)=7,2,3)),IF(ISNUMBER(MATCH(E1276+3,$Q$3:$Q$56,0)),E1276+4,E1276+3),IF(ISNUMBER(MATCH(E1276+2,$Q$3:$Q$56,0)),E1276+3,E1276+2),IF(ISNUMBER(MATCH(E1276+1,$Q$3:$Q$56,0)),E1276+2,E1276+1))</f>
        <v>37554</v>
      </c>
      <c r="F1277" s="0" t="e">
        <f aca="false">VLOOKUP(E1277,$A$3:$B$1257,2,FALSE())</f>
        <v>#N/A</v>
      </c>
      <c r="H1277" s="96"/>
    </row>
    <row r="1278" customFormat="false" ht="12.75" hidden="false" customHeight="false" outlineLevel="0" collapsed="false">
      <c r="E1278" s="96" t="n">
        <f aca="false">CHOOSE(IF(WEEKDAY(E1277+1,2)=6,1,IF(WEEKDAY(E1277+1,2)=7,2,3)),IF(ISNUMBER(MATCH(E1277+3,$Q$3:$Q$56,0)),E1277+4,E1277+3),IF(ISNUMBER(MATCH(E1277+2,$Q$3:$Q$56,0)),E1277+3,E1277+2),IF(ISNUMBER(MATCH(E1277+1,$Q$3:$Q$56,0)),E1277+2,E1277+1))</f>
        <v>37557</v>
      </c>
      <c r="F1278" s="0" t="e">
        <f aca="false">VLOOKUP(E1278,$A$3:$B$1257,2,FALSE())</f>
        <v>#N/A</v>
      </c>
      <c r="H1278" s="96"/>
    </row>
    <row r="1279" customFormat="false" ht="12.75" hidden="false" customHeight="false" outlineLevel="0" collapsed="false">
      <c r="E1279" s="96" t="n">
        <f aca="false">CHOOSE(IF(WEEKDAY(E1278+1,2)=6,1,IF(WEEKDAY(E1278+1,2)=7,2,3)),IF(ISNUMBER(MATCH(E1278+3,$Q$3:$Q$56,0)),E1278+4,E1278+3),IF(ISNUMBER(MATCH(E1278+2,$Q$3:$Q$56,0)),E1278+3,E1278+2),IF(ISNUMBER(MATCH(E1278+1,$Q$3:$Q$56,0)),E1278+2,E1278+1))</f>
        <v>37558</v>
      </c>
      <c r="F1279" s="0" t="e">
        <f aca="false">VLOOKUP(E1279,$A$3:$B$1257,2,FALSE())</f>
        <v>#N/A</v>
      </c>
      <c r="H1279" s="96"/>
    </row>
    <row r="1280" customFormat="false" ht="12.75" hidden="false" customHeight="false" outlineLevel="0" collapsed="false">
      <c r="E1280" s="96" t="n">
        <f aca="false">CHOOSE(IF(WEEKDAY(E1279+1,2)=6,1,IF(WEEKDAY(E1279+1,2)=7,2,3)),IF(ISNUMBER(MATCH(E1279+3,$Q$3:$Q$56,0)),E1279+4,E1279+3),IF(ISNUMBER(MATCH(E1279+2,$Q$3:$Q$56,0)),E1279+3,E1279+2),IF(ISNUMBER(MATCH(E1279+1,$Q$3:$Q$56,0)),E1279+2,E1279+1))</f>
        <v>37559</v>
      </c>
      <c r="F1280" s="0" t="e">
        <f aca="false">VLOOKUP(E1280,$A$3:$B$1257,2,FALSE())</f>
        <v>#N/A</v>
      </c>
      <c r="H1280" s="96"/>
    </row>
    <row r="1281" customFormat="false" ht="12.75" hidden="false" customHeight="false" outlineLevel="0" collapsed="false">
      <c r="E1281" s="96" t="n">
        <f aca="false">CHOOSE(IF(WEEKDAY(E1280+1,2)=6,1,IF(WEEKDAY(E1280+1,2)=7,2,3)),IF(ISNUMBER(MATCH(E1280+3,$Q$3:$Q$56,0)),E1280+4,E1280+3),IF(ISNUMBER(MATCH(E1280+2,$Q$3:$Q$56,0)),E1280+3,E1280+2),IF(ISNUMBER(MATCH(E1280+1,$Q$3:$Q$56,0)),E1280+2,E1280+1))</f>
        <v>37560</v>
      </c>
      <c r="F1281" s="0" t="e">
        <f aca="false">VLOOKUP(E1281,$A$3:$B$1257,2,FALSE())</f>
        <v>#N/A</v>
      </c>
      <c r="H1281" s="96"/>
    </row>
    <row r="1282" customFormat="false" ht="12.75" hidden="false" customHeight="false" outlineLevel="0" collapsed="false">
      <c r="E1282" s="96" t="n">
        <f aca="false">CHOOSE(IF(WEEKDAY(E1281+1,2)=6,1,IF(WEEKDAY(E1281+1,2)=7,2,3)),IF(ISNUMBER(MATCH(E1281+3,$Q$3:$Q$56,0)),E1281+4,E1281+3),IF(ISNUMBER(MATCH(E1281+2,$Q$3:$Q$56,0)),E1281+3,E1281+2),IF(ISNUMBER(MATCH(E1281+1,$Q$3:$Q$56,0)),E1281+2,E1281+1))</f>
        <v>37561</v>
      </c>
      <c r="F1282" s="0" t="e">
        <f aca="false">VLOOKUP(E1282,$A$3:$B$1257,2,FALSE())</f>
        <v>#N/A</v>
      </c>
      <c r="H1282" s="96"/>
    </row>
    <row r="1283" customFormat="false" ht="12.75" hidden="false" customHeight="false" outlineLevel="0" collapsed="false">
      <c r="E1283" s="96" t="n">
        <f aca="false">CHOOSE(IF(WEEKDAY(E1282+1,2)=6,1,IF(WEEKDAY(E1282+1,2)=7,2,3)),IF(ISNUMBER(MATCH(E1282+3,$Q$3:$Q$56,0)),E1282+4,E1282+3),IF(ISNUMBER(MATCH(E1282+2,$Q$3:$Q$56,0)),E1282+3,E1282+2),IF(ISNUMBER(MATCH(E1282+1,$Q$3:$Q$56,0)),E1282+2,E1282+1))</f>
        <v>37564</v>
      </c>
      <c r="F1283" s="0" t="e">
        <f aca="false">VLOOKUP(E1283,$A$3:$B$1257,2,FALSE())</f>
        <v>#N/A</v>
      </c>
      <c r="H1283" s="96"/>
    </row>
    <row r="1284" customFormat="false" ht="12.75" hidden="false" customHeight="false" outlineLevel="0" collapsed="false">
      <c r="E1284" s="96" t="n">
        <f aca="false">CHOOSE(IF(WEEKDAY(E1283+1,2)=6,1,IF(WEEKDAY(E1283+1,2)=7,2,3)),IF(ISNUMBER(MATCH(E1283+3,$Q$3:$Q$56,0)),E1283+4,E1283+3),IF(ISNUMBER(MATCH(E1283+2,$Q$3:$Q$56,0)),E1283+3,E1283+2),IF(ISNUMBER(MATCH(E1283+1,$Q$3:$Q$56,0)),E1283+2,E1283+1))</f>
        <v>37565</v>
      </c>
      <c r="F1284" s="0" t="e">
        <f aca="false">VLOOKUP(E1284,$A$3:$B$1257,2,FALSE())</f>
        <v>#N/A</v>
      </c>
      <c r="H1284" s="96"/>
    </row>
    <row r="1285" customFormat="false" ht="12.75" hidden="false" customHeight="false" outlineLevel="0" collapsed="false">
      <c r="E1285" s="96" t="n">
        <f aca="false">CHOOSE(IF(WEEKDAY(E1284+1,2)=6,1,IF(WEEKDAY(E1284+1,2)=7,2,3)),IF(ISNUMBER(MATCH(E1284+3,$Q$3:$Q$56,0)),E1284+4,E1284+3),IF(ISNUMBER(MATCH(E1284+2,$Q$3:$Q$56,0)),E1284+3,E1284+2),IF(ISNUMBER(MATCH(E1284+1,$Q$3:$Q$56,0)),E1284+2,E1284+1))</f>
        <v>37566</v>
      </c>
      <c r="F1285" s="0" t="e">
        <f aca="false">VLOOKUP(E1285,$A$3:$B$1257,2,FALSE())</f>
        <v>#N/A</v>
      </c>
      <c r="H1285" s="96"/>
    </row>
    <row r="1286" customFormat="false" ht="12.75" hidden="false" customHeight="false" outlineLevel="0" collapsed="false">
      <c r="E1286" s="96" t="n">
        <f aca="false">CHOOSE(IF(WEEKDAY(E1285+1,2)=6,1,IF(WEEKDAY(E1285+1,2)=7,2,3)),IF(ISNUMBER(MATCH(E1285+3,$Q$3:$Q$56,0)),E1285+4,E1285+3),IF(ISNUMBER(MATCH(E1285+2,$Q$3:$Q$56,0)),E1285+3,E1285+2),IF(ISNUMBER(MATCH(E1285+1,$Q$3:$Q$56,0)),E1285+2,E1285+1))</f>
        <v>37567</v>
      </c>
      <c r="F1286" s="0" t="e">
        <f aca="false">VLOOKUP(E1286,$A$3:$B$1257,2,FALSE())</f>
        <v>#N/A</v>
      </c>
      <c r="H1286" s="96"/>
    </row>
    <row r="1287" customFormat="false" ht="12.75" hidden="false" customHeight="false" outlineLevel="0" collapsed="false">
      <c r="E1287" s="96" t="n">
        <f aca="false">CHOOSE(IF(WEEKDAY(E1286+1,2)=6,1,IF(WEEKDAY(E1286+1,2)=7,2,3)),IF(ISNUMBER(MATCH(E1286+3,$Q$3:$Q$56,0)),E1286+4,E1286+3),IF(ISNUMBER(MATCH(E1286+2,$Q$3:$Q$56,0)),E1286+3,E1286+2),IF(ISNUMBER(MATCH(E1286+1,$Q$3:$Q$56,0)),E1286+2,E1286+1))</f>
        <v>37568</v>
      </c>
      <c r="F1287" s="0" t="e">
        <f aca="false">VLOOKUP(E1287,$A$3:$B$1257,2,FALSE())</f>
        <v>#N/A</v>
      </c>
      <c r="H1287" s="96"/>
    </row>
    <row r="1288" customFormat="false" ht="12.75" hidden="false" customHeight="false" outlineLevel="0" collapsed="false">
      <c r="H1288" s="96"/>
    </row>
    <row r="1289" customFormat="false" ht="12.75" hidden="false" customHeight="false" outlineLevel="0" collapsed="false">
      <c r="H1289" s="96"/>
    </row>
    <row r="1290" customFormat="false" ht="12.75" hidden="false" customHeight="false" outlineLevel="0" collapsed="false">
      <c r="H1290" s="96"/>
    </row>
    <row r="1291" customFormat="false" ht="12.75" hidden="false" customHeight="false" outlineLevel="0" collapsed="false">
      <c r="H1291" s="96"/>
    </row>
    <row r="1292" customFormat="false" ht="12.75" hidden="false" customHeight="false" outlineLevel="0" collapsed="false">
      <c r="H1292" s="96"/>
    </row>
    <row r="1293" customFormat="false" ht="12.75" hidden="false" customHeight="false" outlineLevel="0" collapsed="false">
      <c r="H1293" s="96"/>
    </row>
    <row r="1294" customFormat="false" ht="12.75" hidden="false" customHeight="false" outlineLevel="0" collapsed="false">
      <c r="H1294" s="96"/>
    </row>
    <row r="1295" customFormat="false" ht="12.75" hidden="false" customHeight="false" outlineLevel="0" collapsed="false">
      <c r="H1295" s="96"/>
    </row>
    <row r="1296" customFormat="false" ht="12.75" hidden="false" customHeight="false" outlineLevel="0" collapsed="false">
      <c r="H1296" s="96"/>
    </row>
    <row r="1297" customFormat="false" ht="12.75" hidden="false" customHeight="false" outlineLevel="0" collapsed="false">
      <c r="H1297" s="96"/>
    </row>
    <row r="1298" customFormat="false" ht="12.75" hidden="false" customHeight="false" outlineLevel="0" collapsed="false">
      <c r="H1298" s="96"/>
    </row>
    <row r="1299" customFormat="false" ht="12.75" hidden="false" customHeight="false" outlineLevel="0" collapsed="false">
      <c r="H1299" s="96"/>
    </row>
    <row r="1300" customFormat="false" ht="12.75" hidden="false" customHeight="false" outlineLevel="0" collapsed="false">
      <c r="H1300" s="96"/>
    </row>
    <row r="1301" customFormat="false" ht="12.75" hidden="false" customHeight="false" outlineLevel="0" collapsed="false">
      <c r="H1301" s="96"/>
    </row>
    <row r="1302" customFormat="false" ht="12.75" hidden="false" customHeight="false" outlineLevel="0" collapsed="false">
      <c r="H1302" s="96"/>
    </row>
    <row r="1303" customFormat="false" ht="12.75" hidden="false" customHeight="false" outlineLevel="0" collapsed="false">
      <c r="H1303" s="96"/>
    </row>
    <row r="1304" customFormat="false" ht="12.75" hidden="false" customHeight="false" outlineLevel="0" collapsed="false">
      <c r="H1304" s="96"/>
    </row>
    <row r="1305" customFormat="false" ht="12.75" hidden="false" customHeight="false" outlineLevel="0" collapsed="false">
      <c r="H1305" s="96"/>
    </row>
    <row r="1306" customFormat="false" ht="12.75" hidden="false" customHeight="false" outlineLevel="0" collapsed="false">
      <c r="H1306" s="96"/>
    </row>
    <row r="1307" customFormat="false" ht="12.75" hidden="false" customHeight="false" outlineLevel="0" collapsed="false">
      <c r="H1307" s="96"/>
    </row>
    <row r="1308" customFormat="false" ht="12.75" hidden="false" customHeight="false" outlineLevel="0" collapsed="false">
      <c r="H1308" s="96"/>
    </row>
    <row r="1309" customFormat="false" ht="12.75" hidden="false" customHeight="false" outlineLevel="0" collapsed="false">
      <c r="H1309" s="96"/>
    </row>
    <row r="1310" customFormat="false" ht="12.75" hidden="false" customHeight="false" outlineLevel="0" collapsed="false">
      <c r="H1310" s="96"/>
    </row>
    <row r="1311" customFormat="false" ht="12.75" hidden="false" customHeight="false" outlineLevel="0" collapsed="false">
      <c r="H1311" s="96"/>
    </row>
    <row r="1312" customFormat="false" ht="12.75" hidden="false" customHeight="false" outlineLevel="0" collapsed="false">
      <c r="H1312" s="96"/>
    </row>
    <row r="1313" customFormat="false" ht="12.75" hidden="false" customHeight="false" outlineLevel="0" collapsed="false">
      <c r="H1313" s="96"/>
    </row>
    <row r="1314" customFormat="false" ht="12.75" hidden="false" customHeight="false" outlineLevel="0" collapsed="false">
      <c r="H1314" s="96"/>
    </row>
    <row r="1315" customFormat="false" ht="12.75" hidden="false" customHeight="false" outlineLevel="0" collapsed="false">
      <c r="H1315" s="96"/>
    </row>
    <row r="1316" customFormat="false" ht="12.75" hidden="false" customHeight="false" outlineLevel="0" collapsed="false">
      <c r="H1316" s="96"/>
    </row>
    <row r="1317" customFormat="false" ht="12.75" hidden="false" customHeight="false" outlineLevel="0" collapsed="false">
      <c r="H1317" s="96"/>
    </row>
    <row r="1318" customFormat="false" ht="12.75" hidden="false" customHeight="false" outlineLevel="0" collapsed="false">
      <c r="H1318" s="96"/>
    </row>
    <row r="1319" customFormat="false" ht="12.75" hidden="false" customHeight="false" outlineLevel="0" collapsed="false">
      <c r="H1319" s="96"/>
    </row>
    <row r="1320" customFormat="false" ht="12.75" hidden="false" customHeight="false" outlineLevel="0" collapsed="false">
      <c r="H1320" s="96"/>
    </row>
    <row r="1321" customFormat="false" ht="12.75" hidden="false" customHeight="false" outlineLevel="0" collapsed="false">
      <c r="H1321" s="96"/>
    </row>
    <row r="1322" customFormat="false" ht="12.75" hidden="false" customHeight="false" outlineLevel="0" collapsed="false">
      <c r="H1322" s="96"/>
    </row>
    <row r="1323" customFormat="false" ht="12.75" hidden="false" customHeight="false" outlineLevel="0" collapsed="false">
      <c r="H1323" s="96"/>
    </row>
    <row r="1324" customFormat="false" ht="12.75" hidden="false" customHeight="false" outlineLevel="0" collapsed="false">
      <c r="H1324" s="96"/>
    </row>
    <row r="1325" customFormat="false" ht="12.75" hidden="false" customHeight="false" outlineLevel="0" collapsed="false">
      <c r="H1325" s="96"/>
    </row>
    <row r="1326" customFormat="false" ht="12.75" hidden="false" customHeight="false" outlineLevel="0" collapsed="false">
      <c r="H1326" s="96"/>
    </row>
    <row r="1327" customFormat="false" ht="12.75" hidden="false" customHeight="false" outlineLevel="0" collapsed="false">
      <c r="H1327" s="96"/>
    </row>
    <row r="1328" customFormat="false" ht="12.75" hidden="false" customHeight="false" outlineLevel="0" collapsed="false">
      <c r="H1328" s="96"/>
    </row>
    <row r="1329" customFormat="false" ht="12.75" hidden="false" customHeight="false" outlineLevel="0" collapsed="false">
      <c r="H1329" s="96"/>
    </row>
    <row r="1330" customFormat="false" ht="12.75" hidden="false" customHeight="false" outlineLevel="0" collapsed="false">
      <c r="H1330" s="96"/>
    </row>
    <row r="1331" customFormat="false" ht="12.75" hidden="false" customHeight="false" outlineLevel="0" collapsed="false">
      <c r="H1331" s="96"/>
    </row>
    <row r="1332" customFormat="false" ht="12.75" hidden="false" customHeight="false" outlineLevel="0" collapsed="false">
      <c r="H1332" s="96"/>
    </row>
    <row r="1333" customFormat="false" ht="12.75" hidden="false" customHeight="false" outlineLevel="0" collapsed="false">
      <c r="H1333" s="96"/>
    </row>
    <row r="1334" customFormat="false" ht="12.75" hidden="false" customHeight="false" outlineLevel="0" collapsed="false">
      <c r="H1334" s="96"/>
    </row>
    <row r="1335" customFormat="false" ht="12.75" hidden="false" customHeight="false" outlineLevel="0" collapsed="false">
      <c r="H1335" s="96"/>
    </row>
    <row r="1336" customFormat="false" ht="12.75" hidden="false" customHeight="false" outlineLevel="0" collapsed="false">
      <c r="H1336" s="96"/>
    </row>
    <row r="1337" customFormat="false" ht="12.75" hidden="false" customHeight="false" outlineLevel="0" collapsed="false">
      <c r="H1337" s="96"/>
    </row>
    <row r="1338" customFormat="false" ht="12.75" hidden="false" customHeight="false" outlineLevel="0" collapsed="false">
      <c r="H1338" s="96"/>
    </row>
    <row r="1339" customFormat="false" ht="12.75" hidden="false" customHeight="false" outlineLevel="0" collapsed="false">
      <c r="H1339" s="96"/>
    </row>
    <row r="1340" customFormat="false" ht="12.75" hidden="false" customHeight="false" outlineLevel="0" collapsed="false">
      <c r="H1340" s="96"/>
    </row>
    <row r="1341" customFormat="false" ht="12.75" hidden="false" customHeight="false" outlineLevel="0" collapsed="false">
      <c r="H1341" s="96"/>
    </row>
    <row r="1342" customFormat="false" ht="12.75" hidden="false" customHeight="false" outlineLevel="0" collapsed="false">
      <c r="H1342" s="96"/>
    </row>
    <row r="1343" customFormat="false" ht="12.75" hidden="false" customHeight="false" outlineLevel="0" collapsed="false">
      <c r="H1343" s="96"/>
    </row>
    <row r="1344" customFormat="false" ht="12.75" hidden="false" customHeight="false" outlineLevel="0" collapsed="false">
      <c r="H1344" s="96"/>
    </row>
    <row r="1345" customFormat="false" ht="12.75" hidden="false" customHeight="false" outlineLevel="0" collapsed="false">
      <c r="H1345" s="96"/>
    </row>
    <row r="1346" customFormat="false" ht="12.75" hidden="false" customHeight="false" outlineLevel="0" collapsed="false">
      <c r="H1346" s="96"/>
    </row>
    <row r="1347" customFormat="false" ht="12.75" hidden="false" customHeight="false" outlineLevel="0" collapsed="false">
      <c r="H1347" s="96"/>
    </row>
    <row r="1348" customFormat="false" ht="12.75" hidden="false" customHeight="false" outlineLevel="0" collapsed="false">
      <c r="H1348" s="96"/>
    </row>
    <row r="1349" customFormat="false" ht="12.75" hidden="false" customHeight="false" outlineLevel="0" collapsed="false">
      <c r="H1349" s="96"/>
    </row>
    <row r="1350" customFormat="false" ht="12.75" hidden="false" customHeight="false" outlineLevel="0" collapsed="false">
      <c r="H1350" s="96"/>
    </row>
    <row r="1351" customFormat="false" ht="12.75" hidden="false" customHeight="false" outlineLevel="0" collapsed="false">
      <c r="H1351" s="96"/>
    </row>
    <row r="1352" customFormat="false" ht="12.75" hidden="false" customHeight="false" outlineLevel="0" collapsed="false">
      <c r="H1352" s="96"/>
    </row>
    <row r="1353" customFormat="false" ht="12.75" hidden="false" customHeight="false" outlineLevel="0" collapsed="false">
      <c r="H1353" s="96"/>
    </row>
    <row r="1354" customFormat="false" ht="12.75" hidden="false" customHeight="false" outlineLevel="0" collapsed="false">
      <c r="H1354" s="96"/>
    </row>
    <row r="1355" customFormat="false" ht="12.75" hidden="false" customHeight="false" outlineLevel="0" collapsed="false">
      <c r="H1355" s="96"/>
    </row>
    <row r="1356" customFormat="false" ht="12.75" hidden="false" customHeight="false" outlineLevel="0" collapsed="false">
      <c r="H1356" s="96"/>
    </row>
    <row r="1357" customFormat="false" ht="12.75" hidden="false" customHeight="false" outlineLevel="0" collapsed="false">
      <c r="H1357" s="96"/>
    </row>
    <row r="1358" customFormat="false" ht="12.75" hidden="false" customHeight="false" outlineLevel="0" collapsed="false">
      <c r="H1358" s="96"/>
    </row>
    <row r="1359" customFormat="false" ht="12.75" hidden="false" customHeight="false" outlineLevel="0" collapsed="false">
      <c r="H1359" s="96"/>
    </row>
    <row r="1360" customFormat="false" ht="12.75" hidden="false" customHeight="false" outlineLevel="0" collapsed="false">
      <c r="H1360" s="96"/>
    </row>
    <row r="1361" customFormat="false" ht="12.75" hidden="false" customHeight="false" outlineLevel="0" collapsed="false">
      <c r="H1361" s="96"/>
    </row>
    <row r="1362" customFormat="false" ht="12.75" hidden="false" customHeight="false" outlineLevel="0" collapsed="false">
      <c r="H1362" s="96"/>
    </row>
    <row r="1363" customFormat="false" ht="12.75" hidden="false" customHeight="false" outlineLevel="0" collapsed="false">
      <c r="H1363" s="96"/>
    </row>
    <row r="1364" customFormat="false" ht="12.75" hidden="false" customHeight="false" outlineLevel="0" collapsed="false">
      <c r="H1364" s="96"/>
    </row>
    <row r="1365" customFormat="false" ht="12.75" hidden="false" customHeight="false" outlineLevel="0" collapsed="false">
      <c r="H1365" s="96"/>
    </row>
    <row r="1366" customFormat="false" ht="12.75" hidden="false" customHeight="false" outlineLevel="0" collapsed="false">
      <c r="H1366" s="96"/>
    </row>
    <row r="1367" customFormat="false" ht="12.75" hidden="false" customHeight="false" outlineLevel="0" collapsed="false">
      <c r="H1367" s="96"/>
    </row>
    <row r="1368" customFormat="false" ht="12.75" hidden="false" customHeight="false" outlineLevel="0" collapsed="false">
      <c r="H1368" s="96"/>
    </row>
    <row r="1369" customFormat="false" ht="12.75" hidden="false" customHeight="false" outlineLevel="0" collapsed="false">
      <c r="H1369" s="96"/>
    </row>
    <row r="1370" customFormat="false" ht="12.75" hidden="false" customHeight="false" outlineLevel="0" collapsed="false">
      <c r="H1370" s="96"/>
    </row>
    <row r="1371" customFormat="false" ht="12.75" hidden="false" customHeight="false" outlineLevel="0" collapsed="false">
      <c r="H1371" s="96"/>
    </row>
    <row r="1372" customFormat="false" ht="12.75" hidden="false" customHeight="false" outlineLevel="0" collapsed="false">
      <c r="H1372" s="96"/>
    </row>
    <row r="1373" customFormat="false" ht="12.75" hidden="false" customHeight="false" outlineLevel="0" collapsed="false">
      <c r="H1373" s="96"/>
    </row>
    <row r="1374" customFormat="false" ht="12.75" hidden="false" customHeight="false" outlineLevel="0" collapsed="false">
      <c r="H1374" s="96"/>
    </row>
    <row r="1375" customFormat="false" ht="12.75" hidden="false" customHeight="false" outlineLevel="0" collapsed="false">
      <c r="H1375" s="96"/>
    </row>
    <row r="1376" customFormat="false" ht="12.75" hidden="false" customHeight="false" outlineLevel="0" collapsed="false">
      <c r="H1376" s="96"/>
    </row>
    <row r="1377" customFormat="false" ht="12.75" hidden="false" customHeight="false" outlineLevel="0" collapsed="false">
      <c r="H1377" s="96"/>
    </row>
    <row r="1378" customFormat="false" ht="12.75" hidden="false" customHeight="false" outlineLevel="0" collapsed="false">
      <c r="H1378" s="96"/>
    </row>
    <row r="1379" customFormat="false" ht="12.75" hidden="false" customHeight="false" outlineLevel="0" collapsed="false">
      <c r="H1379" s="96"/>
    </row>
    <row r="1380" customFormat="false" ht="12.75" hidden="false" customHeight="false" outlineLevel="0" collapsed="false">
      <c r="H1380" s="96"/>
    </row>
    <row r="1381" customFormat="false" ht="12.75" hidden="false" customHeight="false" outlineLevel="0" collapsed="false">
      <c r="H1381" s="96"/>
    </row>
    <row r="1382" customFormat="false" ht="12.75" hidden="false" customHeight="false" outlineLevel="0" collapsed="false">
      <c r="H1382" s="96"/>
    </row>
    <row r="1383" customFormat="false" ht="12.75" hidden="false" customHeight="false" outlineLevel="0" collapsed="false">
      <c r="H1383" s="96"/>
    </row>
    <row r="1384" customFormat="false" ht="12.75" hidden="false" customHeight="false" outlineLevel="0" collapsed="false">
      <c r="H1384" s="96"/>
    </row>
    <row r="1385" customFormat="false" ht="12.75" hidden="false" customHeight="false" outlineLevel="0" collapsed="false">
      <c r="H1385" s="96"/>
    </row>
    <row r="1386" customFormat="false" ht="12.75" hidden="false" customHeight="false" outlineLevel="0" collapsed="false">
      <c r="H1386" s="96"/>
    </row>
    <row r="1387" customFormat="false" ht="12.75" hidden="false" customHeight="false" outlineLevel="0" collapsed="false">
      <c r="H1387" s="96"/>
    </row>
    <row r="1388" customFormat="false" ht="12.75" hidden="false" customHeight="false" outlineLevel="0" collapsed="false">
      <c r="H1388" s="96"/>
    </row>
    <row r="1389" customFormat="false" ht="12.75" hidden="false" customHeight="false" outlineLevel="0" collapsed="false">
      <c r="H1389" s="96"/>
    </row>
    <row r="1390" customFormat="false" ht="12.75" hidden="false" customHeight="false" outlineLevel="0" collapsed="false">
      <c r="H1390" s="96"/>
    </row>
    <row r="1391" customFormat="false" ht="12.75" hidden="false" customHeight="false" outlineLevel="0" collapsed="false">
      <c r="H1391" s="96"/>
    </row>
    <row r="1392" customFormat="false" ht="12.75" hidden="false" customHeight="false" outlineLevel="0" collapsed="false">
      <c r="H1392" s="96"/>
    </row>
    <row r="1393" customFormat="false" ht="12.75" hidden="false" customHeight="false" outlineLevel="0" collapsed="false">
      <c r="H1393" s="96"/>
    </row>
    <row r="1394" customFormat="false" ht="12.75" hidden="false" customHeight="false" outlineLevel="0" collapsed="false">
      <c r="H1394" s="96"/>
    </row>
    <row r="1395" customFormat="false" ht="12.75" hidden="false" customHeight="false" outlineLevel="0" collapsed="false">
      <c r="H1395" s="96"/>
    </row>
    <row r="1396" customFormat="false" ht="12.75" hidden="false" customHeight="false" outlineLevel="0" collapsed="false">
      <c r="H1396" s="96"/>
    </row>
    <row r="1397" customFormat="false" ht="12.75" hidden="false" customHeight="false" outlineLevel="0" collapsed="false">
      <c r="H1397" s="96"/>
    </row>
    <row r="1398" customFormat="false" ht="12.75" hidden="false" customHeight="false" outlineLevel="0" collapsed="false">
      <c r="H1398" s="96"/>
    </row>
    <row r="1399" customFormat="false" ht="12.75" hidden="false" customHeight="false" outlineLevel="0" collapsed="false">
      <c r="H1399" s="96"/>
    </row>
    <row r="1400" customFormat="false" ht="12.75" hidden="false" customHeight="false" outlineLevel="0" collapsed="false">
      <c r="H1400" s="96"/>
    </row>
    <row r="1401" customFormat="false" ht="12.75" hidden="false" customHeight="false" outlineLevel="0" collapsed="false">
      <c r="H1401" s="96"/>
    </row>
    <row r="1402" customFormat="false" ht="12.75" hidden="false" customHeight="false" outlineLevel="0" collapsed="false">
      <c r="H1402" s="96"/>
    </row>
    <row r="1403" customFormat="false" ht="12.75" hidden="false" customHeight="false" outlineLevel="0" collapsed="false">
      <c r="H1403" s="96"/>
    </row>
    <row r="1404" customFormat="false" ht="12.75" hidden="false" customHeight="false" outlineLevel="0" collapsed="false">
      <c r="H1404" s="96"/>
    </row>
    <row r="1405" customFormat="false" ht="12.75" hidden="false" customHeight="false" outlineLevel="0" collapsed="false">
      <c r="H1405" s="96"/>
    </row>
    <row r="1406" customFormat="false" ht="12.75" hidden="false" customHeight="false" outlineLevel="0" collapsed="false">
      <c r="H1406" s="96"/>
    </row>
    <row r="1407" customFormat="false" ht="12.75" hidden="false" customHeight="false" outlineLevel="0" collapsed="false">
      <c r="H1407" s="96"/>
    </row>
    <row r="1408" customFormat="false" ht="12.75" hidden="false" customHeight="false" outlineLevel="0" collapsed="false">
      <c r="H1408" s="96"/>
    </row>
    <row r="1409" customFormat="false" ht="12.75" hidden="false" customHeight="false" outlineLevel="0" collapsed="false">
      <c r="H1409" s="96"/>
    </row>
    <row r="1410" customFormat="false" ht="12.75" hidden="false" customHeight="false" outlineLevel="0" collapsed="false">
      <c r="H1410" s="96"/>
    </row>
    <row r="1411" customFormat="false" ht="12.75" hidden="false" customHeight="false" outlineLevel="0" collapsed="false">
      <c r="H1411" s="96"/>
    </row>
    <row r="1412" customFormat="false" ht="12.75" hidden="false" customHeight="false" outlineLevel="0" collapsed="false">
      <c r="H1412" s="96"/>
    </row>
    <row r="1413" customFormat="false" ht="12.75" hidden="false" customHeight="false" outlineLevel="0" collapsed="false">
      <c r="H1413" s="96"/>
    </row>
    <row r="1414" customFormat="false" ht="12.75" hidden="false" customHeight="false" outlineLevel="0" collapsed="false">
      <c r="H1414" s="96"/>
    </row>
    <row r="1415" customFormat="false" ht="12.75" hidden="false" customHeight="false" outlineLevel="0" collapsed="false">
      <c r="H1415" s="96"/>
    </row>
    <row r="1416" customFormat="false" ht="12.75" hidden="false" customHeight="false" outlineLevel="0" collapsed="false">
      <c r="H1416" s="96"/>
    </row>
    <row r="1417" customFormat="false" ht="12.75" hidden="false" customHeight="false" outlineLevel="0" collapsed="false">
      <c r="H1417" s="96"/>
    </row>
    <row r="1418" customFormat="false" ht="12.75" hidden="false" customHeight="false" outlineLevel="0" collapsed="false">
      <c r="H1418" s="96"/>
    </row>
    <row r="1419" customFormat="false" ht="12.75" hidden="false" customHeight="false" outlineLevel="0" collapsed="false">
      <c r="H1419" s="96"/>
    </row>
    <row r="1420" customFormat="false" ht="12.75" hidden="false" customHeight="false" outlineLevel="0" collapsed="false">
      <c r="H1420" s="96"/>
    </row>
    <row r="1421" customFormat="false" ht="12.75" hidden="false" customHeight="false" outlineLevel="0" collapsed="false">
      <c r="H1421" s="96"/>
    </row>
    <row r="1422" customFormat="false" ht="12.75" hidden="false" customHeight="false" outlineLevel="0" collapsed="false">
      <c r="H1422" s="96"/>
    </row>
    <row r="1423" customFormat="false" ht="12.75" hidden="false" customHeight="false" outlineLevel="0" collapsed="false">
      <c r="H1423" s="96"/>
    </row>
    <row r="1424" customFormat="false" ht="12.75" hidden="false" customHeight="false" outlineLevel="0" collapsed="false">
      <c r="H1424" s="96"/>
    </row>
    <row r="1425" customFormat="false" ht="12.75" hidden="false" customHeight="false" outlineLevel="0" collapsed="false">
      <c r="H1425" s="96"/>
    </row>
    <row r="1426" customFormat="false" ht="12.75" hidden="false" customHeight="false" outlineLevel="0" collapsed="false">
      <c r="H1426" s="96"/>
    </row>
    <row r="1427" customFormat="false" ht="12.75" hidden="false" customHeight="false" outlineLevel="0" collapsed="false">
      <c r="H1427" s="96"/>
    </row>
    <row r="1428" customFormat="false" ht="12.75" hidden="false" customHeight="false" outlineLevel="0" collapsed="false">
      <c r="H1428" s="96"/>
    </row>
    <row r="1429" customFormat="false" ht="12.75" hidden="false" customHeight="false" outlineLevel="0" collapsed="false">
      <c r="H1429" s="96"/>
    </row>
    <row r="1430" customFormat="false" ht="12.75" hidden="false" customHeight="false" outlineLevel="0" collapsed="false">
      <c r="H1430" s="96"/>
    </row>
    <row r="1431" customFormat="false" ht="12.75" hidden="false" customHeight="false" outlineLevel="0" collapsed="false">
      <c r="H1431" s="96"/>
    </row>
    <row r="1432" customFormat="false" ht="12.75" hidden="false" customHeight="false" outlineLevel="0" collapsed="false">
      <c r="H1432" s="96"/>
    </row>
    <row r="1433" customFormat="false" ht="12.75" hidden="false" customHeight="false" outlineLevel="0" collapsed="false">
      <c r="H1433" s="96"/>
    </row>
    <row r="1434" customFormat="false" ht="12.75" hidden="false" customHeight="false" outlineLevel="0" collapsed="false">
      <c r="H1434" s="96"/>
    </row>
    <row r="1435" customFormat="false" ht="12.75" hidden="false" customHeight="false" outlineLevel="0" collapsed="false">
      <c r="H1435" s="96"/>
    </row>
    <row r="1436" customFormat="false" ht="12.75" hidden="false" customHeight="false" outlineLevel="0" collapsed="false">
      <c r="H1436" s="96"/>
    </row>
    <row r="1437" customFormat="false" ht="12.75" hidden="false" customHeight="false" outlineLevel="0" collapsed="false">
      <c r="H1437" s="96"/>
    </row>
    <row r="1438" customFormat="false" ht="12.75" hidden="false" customHeight="false" outlineLevel="0" collapsed="false">
      <c r="H1438" s="96"/>
    </row>
    <row r="1439" customFormat="false" ht="12.75" hidden="false" customHeight="false" outlineLevel="0" collapsed="false">
      <c r="H1439" s="96"/>
    </row>
    <row r="1440" customFormat="false" ht="12.75" hidden="false" customHeight="false" outlineLevel="0" collapsed="false">
      <c r="H1440" s="96"/>
    </row>
    <row r="1441" customFormat="false" ht="12.75" hidden="false" customHeight="false" outlineLevel="0" collapsed="false">
      <c r="H1441" s="96"/>
    </row>
    <row r="1442" customFormat="false" ht="12.75" hidden="false" customHeight="false" outlineLevel="0" collapsed="false">
      <c r="H1442" s="96"/>
    </row>
    <row r="1443" customFormat="false" ht="12.75" hidden="false" customHeight="false" outlineLevel="0" collapsed="false">
      <c r="H1443" s="96"/>
    </row>
    <row r="1444" customFormat="false" ht="12.75" hidden="false" customHeight="false" outlineLevel="0" collapsed="false">
      <c r="H1444" s="96"/>
    </row>
    <row r="1445" customFormat="false" ht="12.75" hidden="false" customHeight="false" outlineLevel="0" collapsed="false">
      <c r="H1445" s="96"/>
    </row>
    <row r="1446" customFormat="false" ht="12.75" hidden="false" customHeight="false" outlineLevel="0" collapsed="false">
      <c r="H1446" s="96"/>
    </row>
    <row r="1447" customFormat="false" ht="12.75" hidden="false" customHeight="false" outlineLevel="0" collapsed="false">
      <c r="H1447" s="96"/>
    </row>
    <row r="1448" customFormat="false" ht="12.75" hidden="false" customHeight="false" outlineLevel="0" collapsed="false">
      <c r="H1448" s="96"/>
    </row>
    <row r="1449" customFormat="false" ht="12.75" hidden="false" customHeight="false" outlineLevel="0" collapsed="false">
      <c r="H1449" s="96"/>
    </row>
    <row r="1450" customFormat="false" ht="12.75" hidden="false" customHeight="false" outlineLevel="0" collapsed="false">
      <c r="H1450" s="96"/>
    </row>
    <row r="1451" customFormat="false" ht="12.75" hidden="false" customHeight="false" outlineLevel="0" collapsed="false">
      <c r="H1451" s="96"/>
    </row>
    <row r="1452" customFormat="false" ht="12.75" hidden="false" customHeight="false" outlineLevel="0" collapsed="false">
      <c r="H1452" s="96"/>
    </row>
    <row r="1453" customFormat="false" ht="12.75" hidden="false" customHeight="false" outlineLevel="0" collapsed="false">
      <c r="H1453" s="96"/>
    </row>
    <row r="1454" customFormat="false" ht="12.75" hidden="false" customHeight="false" outlineLevel="0" collapsed="false">
      <c r="H1454" s="96"/>
    </row>
    <row r="1455" customFormat="false" ht="12.75" hidden="false" customHeight="false" outlineLevel="0" collapsed="false">
      <c r="H1455" s="96"/>
    </row>
    <row r="1456" customFormat="false" ht="12.75" hidden="false" customHeight="false" outlineLevel="0" collapsed="false">
      <c r="H1456" s="96"/>
    </row>
    <row r="1457" customFormat="false" ht="12.75" hidden="false" customHeight="false" outlineLevel="0" collapsed="false">
      <c r="H1457" s="96"/>
    </row>
    <row r="1458" customFormat="false" ht="12.75" hidden="false" customHeight="false" outlineLevel="0" collapsed="false">
      <c r="H1458" s="96"/>
    </row>
    <row r="1459" customFormat="false" ht="12.75" hidden="false" customHeight="false" outlineLevel="0" collapsed="false">
      <c r="H1459" s="96"/>
    </row>
    <row r="1460" customFormat="false" ht="12.75" hidden="false" customHeight="false" outlineLevel="0" collapsed="false">
      <c r="H1460" s="96"/>
    </row>
    <row r="1461" customFormat="false" ht="12.75" hidden="false" customHeight="false" outlineLevel="0" collapsed="false">
      <c r="H1461" s="96"/>
    </row>
    <row r="1462" customFormat="false" ht="12.75" hidden="false" customHeight="false" outlineLevel="0" collapsed="false">
      <c r="H1462" s="96"/>
    </row>
    <row r="1463" customFormat="false" ht="12.75" hidden="false" customHeight="false" outlineLevel="0" collapsed="false">
      <c r="H1463" s="96"/>
    </row>
    <row r="1464" customFormat="false" ht="12.75" hidden="false" customHeight="false" outlineLevel="0" collapsed="false">
      <c r="H1464" s="96"/>
    </row>
    <row r="1465" customFormat="false" ht="12.75" hidden="false" customHeight="false" outlineLevel="0" collapsed="false">
      <c r="H1465" s="96"/>
    </row>
    <row r="1466" customFormat="false" ht="12.75" hidden="false" customHeight="false" outlineLevel="0" collapsed="false">
      <c r="H1466" s="96"/>
    </row>
    <row r="1467" customFormat="false" ht="12.75" hidden="false" customHeight="false" outlineLevel="0" collapsed="false">
      <c r="H1467" s="96"/>
    </row>
    <row r="1468" customFormat="false" ht="12.75" hidden="false" customHeight="false" outlineLevel="0" collapsed="false">
      <c r="H1468" s="96"/>
    </row>
    <row r="1469" customFormat="false" ht="12.75" hidden="false" customHeight="false" outlineLevel="0" collapsed="false">
      <c r="H1469" s="96"/>
    </row>
    <row r="1470" customFormat="false" ht="12.75" hidden="false" customHeight="false" outlineLevel="0" collapsed="false">
      <c r="H1470" s="96"/>
    </row>
    <row r="1471" customFormat="false" ht="12.75" hidden="false" customHeight="false" outlineLevel="0" collapsed="false">
      <c r="H1471" s="96"/>
    </row>
    <row r="1472" customFormat="false" ht="12.75" hidden="false" customHeight="false" outlineLevel="0" collapsed="false">
      <c r="H1472" s="96"/>
    </row>
    <row r="1473" customFormat="false" ht="12.75" hidden="false" customHeight="false" outlineLevel="0" collapsed="false">
      <c r="H1473" s="96"/>
    </row>
    <row r="1474" customFormat="false" ht="12.75" hidden="false" customHeight="false" outlineLevel="0" collapsed="false">
      <c r="H1474" s="96"/>
    </row>
    <row r="1475" customFormat="false" ht="12.75" hidden="false" customHeight="false" outlineLevel="0" collapsed="false">
      <c r="H1475" s="96"/>
    </row>
    <row r="1476" customFormat="false" ht="12.75" hidden="false" customHeight="false" outlineLevel="0" collapsed="false">
      <c r="H1476" s="96"/>
    </row>
    <row r="1477" customFormat="false" ht="12.75" hidden="false" customHeight="false" outlineLevel="0" collapsed="false">
      <c r="H1477" s="96"/>
    </row>
    <row r="1478" customFormat="false" ht="12.75" hidden="false" customHeight="false" outlineLevel="0" collapsed="false">
      <c r="H1478" s="96"/>
    </row>
    <row r="1479" customFormat="false" ht="12.75" hidden="false" customHeight="false" outlineLevel="0" collapsed="false">
      <c r="H1479" s="96"/>
    </row>
    <row r="1480" customFormat="false" ht="12.75" hidden="false" customHeight="false" outlineLevel="0" collapsed="false">
      <c r="H1480" s="96"/>
    </row>
    <row r="1481" customFormat="false" ht="12.75" hidden="false" customHeight="false" outlineLevel="0" collapsed="false">
      <c r="H1481" s="96"/>
    </row>
    <row r="1482" customFormat="false" ht="12.75" hidden="false" customHeight="false" outlineLevel="0" collapsed="false">
      <c r="H1482" s="96"/>
    </row>
    <row r="1483" customFormat="false" ht="12.75" hidden="false" customHeight="false" outlineLevel="0" collapsed="false">
      <c r="H1483" s="96"/>
    </row>
    <row r="1484" customFormat="false" ht="12.75" hidden="false" customHeight="false" outlineLevel="0" collapsed="false">
      <c r="H1484" s="96"/>
    </row>
    <row r="1485" customFormat="false" ht="12.75" hidden="false" customHeight="false" outlineLevel="0" collapsed="false">
      <c r="H1485" s="96"/>
    </row>
    <row r="1486" customFormat="false" ht="12.75" hidden="false" customHeight="false" outlineLevel="0" collapsed="false">
      <c r="H1486" s="96"/>
    </row>
    <row r="1487" customFormat="false" ht="12.75" hidden="false" customHeight="false" outlineLevel="0" collapsed="false">
      <c r="H1487" s="96"/>
    </row>
    <row r="1488" customFormat="false" ht="12.75" hidden="false" customHeight="false" outlineLevel="0" collapsed="false">
      <c r="H1488" s="96"/>
    </row>
    <row r="1489" customFormat="false" ht="12.75" hidden="false" customHeight="false" outlineLevel="0" collapsed="false">
      <c r="H1489" s="96"/>
    </row>
    <row r="1490" customFormat="false" ht="12.75" hidden="false" customHeight="false" outlineLevel="0" collapsed="false">
      <c r="H1490" s="96"/>
    </row>
    <row r="1491" customFormat="false" ht="12.75" hidden="false" customHeight="false" outlineLevel="0" collapsed="false">
      <c r="H1491" s="96"/>
    </row>
    <row r="1492" customFormat="false" ht="12.75" hidden="false" customHeight="false" outlineLevel="0" collapsed="false">
      <c r="H1492" s="96"/>
    </row>
    <row r="1493" customFormat="false" ht="12.75" hidden="false" customHeight="false" outlineLevel="0" collapsed="false">
      <c r="H1493" s="96"/>
    </row>
    <row r="1494" customFormat="false" ht="12.75" hidden="false" customHeight="false" outlineLevel="0" collapsed="false">
      <c r="H1494" s="96"/>
    </row>
    <row r="1495" customFormat="false" ht="12.75" hidden="false" customHeight="false" outlineLevel="0" collapsed="false">
      <c r="H1495" s="96"/>
    </row>
    <row r="1496" customFormat="false" ht="12.75" hidden="false" customHeight="false" outlineLevel="0" collapsed="false">
      <c r="H1496" s="96"/>
    </row>
    <row r="1497" customFormat="false" ht="12.75" hidden="false" customHeight="false" outlineLevel="0" collapsed="false">
      <c r="H1497" s="96"/>
    </row>
    <row r="1498" customFormat="false" ht="12.75" hidden="false" customHeight="false" outlineLevel="0" collapsed="false">
      <c r="H1498" s="96"/>
    </row>
    <row r="1499" customFormat="false" ht="12.75" hidden="false" customHeight="false" outlineLevel="0" collapsed="false">
      <c r="H1499" s="96"/>
    </row>
    <row r="1500" customFormat="false" ht="12.75" hidden="false" customHeight="false" outlineLevel="0" collapsed="false">
      <c r="H1500" s="96"/>
    </row>
    <row r="1501" customFormat="false" ht="12.75" hidden="false" customHeight="false" outlineLevel="0" collapsed="false">
      <c r="H1501" s="96"/>
    </row>
    <row r="1502" customFormat="false" ht="12.75" hidden="false" customHeight="false" outlineLevel="0" collapsed="false">
      <c r="H1502" s="96"/>
    </row>
    <row r="1503" customFormat="false" ht="12.75" hidden="false" customHeight="false" outlineLevel="0" collapsed="false">
      <c r="H1503" s="96"/>
    </row>
    <row r="1504" customFormat="false" ht="12.75" hidden="false" customHeight="false" outlineLevel="0" collapsed="false">
      <c r="H1504" s="96"/>
    </row>
    <row r="1505" customFormat="false" ht="12.75" hidden="false" customHeight="false" outlineLevel="0" collapsed="false">
      <c r="H1505" s="96"/>
    </row>
    <row r="1506" customFormat="false" ht="12.75" hidden="false" customHeight="false" outlineLevel="0" collapsed="false">
      <c r="H1506" s="96"/>
    </row>
    <row r="1507" customFormat="false" ht="12.75" hidden="false" customHeight="false" outlineLevel="0" collapsed="false">
      <c r="H1507" s="96"/>
    </row>
    <row r="1508" customFormat="false" ht="12.75" hidden="false" customHeight="false" outlineLevel="0" collapsed="false">
      <c r="H1508" s="96"/>
    </row>
    <row r="1509" customFormat="false" ht="12.75" hidden="false" customHeight="false" outlineLevel="0" collapsed="false">
      <c r="H1509" s="96"/>
    </row>
    <row r="1510" customFormat="false" ht="12.75" hidden="false" customHeight="false" outlineLevel="0" collapsed="false">
      <c r="H1510" s="96"/>
    </row>
    <row r="1511" customFormat="false" ht="12.75" hidden="false" customHeight="false" outlineLevel="0" collapsed="false">
      <c r="H1511" s="96"/>
    </row>
    <row r="1512" customFormat="false" ht="12.75" hidden="false" customHeight="false" outlineLevel="0" collapsed="false">
      <c r="H1512" s="96"/>
    </row>
    <row r="1513" customFormat="false" ht="12.75" hidden="false" customHeight="false" outlineLevel="0" collapsed="false">
      <c r="H1513" s="96"/>
    </row>
    <row r="1514" customFormat="false" ht="12.75" hidden="false" customHeight="false" outlineLevel="0" collapsed="false">
      <c r="H1514" s="96"/>
    </row>
    <row r="1515" customFormat="false" ht="12.75" hidden="false" customHeight="false" outlineLevel="0" collapsed="false">
      <c r="H1515" s="96"/>
    </row>
    <row r="1516" customFormat="false" ht="12.75" hidden="false" customHeight="false" outlineLevel="0" collapsed="false">
      <c r="H1516" s="96"/>
    </row>
    <row r="1517" customFormat="false" ht="12.75" hidden="false" customHeight="false" outlineLevel="0" collapsed="false">
      <c r="H1517" s="96"/>
    </row>
    <row r="1518" customFormat="false" ht="12.75" hidden="false" customHeight="false" outlineLevel="0" collapsed="false">
      <c r="H1518" s="96"/>
    </row>
    <row r="1519" customFormat="false" ht="12.75" hidden="false" customHeight="false" outlineLevel="0" collapsed="false">
      <c r="H1519" s="96"/>
    </row>
    <row r="1520" customFormat="false" ht="12.75" hidden="false" customHeight="false" outlineLevel="0" collapsed="false">
      <c r="H1520" s="96"/>
    </row>
    <row r="1521" customFormat="false" ht="12.75" hidden="false" customHeight="false" outlineLevel="0" collapsed="false">
      <c r="H1521" s="96"/>
    </row>
    <row r="1522" customFormat="false" ht="12.75" hidden="false" customHeight="false" outlineLevel="0" collapsed="false">
      <c r="H1522" s="96"/>
    </row>
    <row r="1523" customFormat="false" ht="12.75" hidden="false" customHeight="false" outlineLevel="0" collapsed="false">
      <c r="H1523" s="96"/>
    </row>
    <row r="1524" customFormat="false" ht="12.75" hidden="false" customHeight="false" outlineLevel="0" collapsed="false">
      <c r="H1524" s="96"/>
    </row>
    <row r="1525" customFormat="false" ht="12.75" hidden="false" customHeight="false" outlineLevel="0" collapsed="false">
      <c r="H1525" s="96"/>
    </row>
    <row r="1526" customFormat="false" ht="12.75" hidden="false" customHeight="false" outlineLevel="0" collapsed="false">
      <c r="H1526" s="96"/>
    </row>
    <row r="1527" customFormat="false" ht="12.75" hidden="false" customHeight="false" outlineLevel="0" collapsed="false">
      <c r="H1527" s="96"/>
    </row>
    <row r="1528" customFormat="false" ht="12.75" hidden="false" customHeight="false" outlineLevel="0" collapsed="false">
      <c r="H1528" s="96"/>
    </row>
    <row r="1529" customFormat="false" ht="12.75" hidden="false" customHeight="false" outlineLevel="0" collapsed="false">
      <c r="H1529" s="96"/>
    </row>
    <row r="1530" customFormat="false" ht="12.75" hidden="false" customHeight="false" outlineLevel="0" collapsed="false">
      <c r="H1530" s="96"/>
    </row>
    <row r="1531" customFormat="false" ht="12.75" hidden="false" customHeight="false" outlineLevel="0" collapsed="false">
      <c r="H1531" s="96"/>
    </row>
    <row r="1532" customFormat="false" ht="12.75" hidden="false" customHeight="false" outlineLevel="0" collapsed="false">
      <c r="H1532" s="96"/>
    </row>
    <row r="1533" customFormat="false" ht="12.75" hidden="false" customHeight="false" outlineLevel="0" collapsed="false">
      <c r="H1533" s="96"/>
    </row>
    <row r="1534" customFormat="false" ht="12.75" hidden="false" customHeight="false" outlineLevel="0" collapsed="false">
      <c r="H1534" s="96"/>
    </row>
    <row r="1535" customFormat="false" ht="12.75" hidden="false" customHeight="false" outlineLevel="0" collapsed="false">
      <c r="H1535" s="96"/>
    </row>
    <row r="1536" customFormat="false" ht="12.75" hidden="false" customHeight="false" outlineLevel="0" collapsed="false">
      <c r="H1536" s="96"/>
    </row>
    <row r="1537" customFormat="false" ht="12.75" hidden="false" customHeight="false" outlineLevel="0" collapsed="false">
      <c r="H1537" s="96"/>
    </row>
    <row r="1538" customFormat="false" ht="12.75" hidden="false" customHeight="false" outlineLevel="0" collapsed="false">
      <c r="H1538" s="96"/>
    </row>
    <row r="1539" customFormat="false" ht="12.75" hidden="false" customHeight="false" outlineLevel="0" collapsed="false">
      <c r="H1539" s="96"/>
    </row>
    <row r="1540" customFormat="false" ht="12.75" hidden="false" customHeight="false" outlineLevel="0" collapsed="false">
      <c r="H1540" s="96"/>
    </row>
    <row r="1541" customFormat="false" ht="12.75" hidden="false" customHeight="false" outlineLevel="0" collapsed="false">
      <c r="H1541" s="96"/>
    </row>
    <row r="1542" customFormat="false" ht="12.75" hidden="false" customHeight="false" outlineLevel="0" collapsed="false">
      <c r="H1542" s="96"/>
    </row>
    <row r="1543" customFormat="false" ht="12.75" hidden="false" customHeight="false" outlineLevel="0" collapsed="false">
      <c r="H1543" s="96"/>
    </row>
    <row r="1544" customFormat="false" ht="12.75" hidden="false" customHeight="false" outlineLevel="0" collapsed="false">
      <c r="H1544" s="96"/>
    </row>
    <row r="1545" customFormat="false" ht="12.75" hidden="false" customHeight="false" outlineLevel="0" collapsed="false">
      <c r="H1545" s="96"/>
    </row>
    <row r="1546" customFormat="false" ht="12.75" hidden="false" customHeight="false" outlineLevel="0" collapsed="false">
      <c r="H1546" s="96"/>
    </row>
    <row r="1547" customFormat="false" ht="12.75" hidden="false" customHeight="false" outlineLevel="0" collapsed="false">
      <c r="H1547" s="96"/>
    </row>
    <row r="1548" customFormat="false" ht="12.75" hidden="false" customHeight="false" outlineLevel="0" collapsed="false">
      <c r="H1548" s="96"/>
    </row>
    <row r="1549" customFormat="false" ht="12.75" hidden="false" customHeight="false" outlineLevel="0" collapsed="false">
      <c r="H1549" s="96"/>
    </row>
    <row r="1550" customFormat="false" ht="12.75" hidden="false" customHeight="false" outlineLevel="0" collapsed="false">
      <c r="H1550" s="96"/>
    </row>
    <row r="1551" customFormat="false" ht="12.75" hidden="false" customHeight="false" outlineLevel="0" collapsed="false">
      <c r="H1551" s="96"/>
    </row>
    <row r="1552" customFormat="false" ht="12.75" hidden="false" customHeight="false" outlineLevel="0" collapsed="false">
      <c r="H1552" s="96"/>
    </row>
    <row r="1553" customFormat="false" ht="12.75" hidden="false" customHeight="false" outlineLevel="0" collapsed="false">
      <c r="H1553" s="96"/>
    </row>
    <row r="1554" customFormat="false" ht="12.75" hidden="false" customHeight="false" outlineLevel="0" collapsed="false">
      <c r="H1554" s="96"/>
    </row>
    <row r="1555" customFormat="false" ht="12.75" hidden="false" customHeight="false" outlineLevel="0" collapsed="false">
      <c r="H1555" s="96"/>
    </row>
    <row r="1556" customFormat="false" ht="12.75" hidden="false" customHeight="false" outlineLevel="0" collapsed="false">
      <c r="H1556" s="96"/>
    </row>
    <row r="1557" customFormat="false" ht="12.75" hidden="false" customHeight="false" outlineLevel="0" collapsed="false">
      <c r="H1557" s="96"/>
    </row>
    <row r="1558" customFormat="false" ht="12.75" hidden="false" customHeight="false" outlineLevel="0" collapsed="false">
      <c r="H1558" s="96"/>
    </row>
    <row r="1559" customFormat="false" ht="12.75" hidden="false" customHeight="false" outlineLevel="0" collapsed="false">
      <c r="H1559" s="96"/>
    </row>
    <row r="1560" customFormat="false" ht="12.75" hidden="false" customHeight="false" outlineLevel="0" collapsed="false">
      <c r="H1560" s="96"/>
    </row>
    <row r="1561" customFormat="false" ht="12.75" hidden="false" customHeight="false" outlineLevel="0" collapsed="false">
      <c r="H1561" s="96"/>
    </row>
    <row r="1562" customFormat="false" ht="12.75" hidden="false" customHeight="false" outlineLevel="0" collapsed="false">
      <c r="H1562" s="96"/>
    </row>
    <row r="1563" customFormat="false" ht="12.75" hidden="false" customHeight="false" outlineLevel="0" collapsed="false">
      <c r="H1563" s="96"/>
    </row>
    <row r="1564" customFormat="false" ht="12.75" hidden="false" customHeight="false" outlineLevel="0" collapsed="false">
      <c r="H1564" s="96"/>
    </row>
    <row r="1565" customFormat="false" ht="12.75" hidden="false" customHeight="false" outlineLevel="0" collapsed="false">
      <c r="H1565" s="96"/>
    </row>
    <row r="1566" customFormat="false" ht="12.75" hidden="false" customHeight="false" outlineLevel="0" collapsed="false">
      <c r="H1566" s="96"/>
    </row>
    <row r="1567" customFormat="false" ht="12.75" hidden="false" customHeight="false" outlineLevel="0" collapsed="false">
      <c r="H1567" s="96"/>
    </row>
    <row r="1568" customFormat="false" ht="12.75" hidden="false" customHeight="false" outlineLevel="0" collapsed="false">
      <c r="H1568" s="96"/>
    </row>
    <row r="1569" customFormat="false" ht="12.75" hidden="false" customHeight="false" outlineLevel="0" collapsed="false">
      <c r="H1569" s="96"/>
    </row>
    <row r="1570" customFormat="false" ht="12.75" hidden="false" customHeight="false" outlineLevel="0" collapsed="false">
      <c r="H1570" s="96"/>
    </row>
    <row r="1571" customFormat="false" ht="12.75" hidden="false" customHeight="false" outlineLevel="0" collapsed="false">
      <c r="H1571" s="96"/>
    </row>
    <row r="1572" customFormat="false" ht="12.75" hidden="false" customHeight="false" outlineLevel="0" collapsed="false">
      <c r="H1572" s="96"/>
    </row>
    <row r="1573" customFormat="false" ht="12.75" hidden="false" customHeight="false" outlineLevel="0" collapsed="false">
      <c r="H1573" s="96"/>
    </row>
    <row r="1574" customFormat="false" ht="12.75" hidden="false" customHeight="false" outlineLevel="0" collapsed="false">
      <c r="H1574" s="96"/>
    </row>
    <row r="1575" customFormat="false" ht="12.75" hidden="false" customHeight="false" outlineLevel="0" collapsed="false">
      <c r="H1575" s="96"/>
    </row>
    <row r="1576" customFormat="false" ht="12.75" hidden="false" customHeight="false" outlineLevel="0" collapsed="false">
      <c r="H1576" s="96"/>
    </row>
    <row r="1577" customFormat="false" ht="12.75" hidden="false" customHeight="false" outlineLevel="0" collapsed="false">
      <c r="H1577" s="96"/>
    </row>
    <row r="1578" customFormat="false" ht="12.75" hidden="false" customHeight="false" outlineLevel="0" collapsed="false">
      <c r="H1578" s="96"/>
    </row>
    <row r="1579" customFormat="false" ht="12.75" hidden="false" customHeight="false" outlineLevel="0" collapsed="false">
      <c r="H1579" s="96"/>
    </row>
    <row r="1580" customFormat="false" ht="12.75" hidden="false" customHeight="false" outlineLevel="0" collapsed="false">
      <c r="H1580" s="96"/>
    </row>
    <row r="1581" customFormat="false" ht="12.75" hidden="false" customHeight="false" outlineLevel="0" collapsed="false">
      <c r="H1581" s="96"/>
    </row>
    <row r="1582" customFormat="false" ht="12.75" hidden="false" customHeight="false" outlineLevel="0" collapsed="false">
      <c r="H1582" s="96"/>
    </row>
    <row r="1583" customFormat="false" ht="12.75" hidden="false" customHeight="false" outlineLevel="0" collapsed="false">
      <c r="H1583" s="96"/>
    </row>
    <row r="1584" customFormat="false" ht="12.75" hidden="false" customHeight="false" outlineLevel="0" collapsed="false">
      <c r="H1584" s="96"/>
    </row>
    <row r="1585" customFormat="false" ht="12.75" hidden="false" customHeight="false" outlineLevel="0" collapsed="false">
      <c r="H1585" s="96"/>
    </row>
    <row r="1586" customFormat="false" ht="12.75" hidden="false" customHeight="false" outlineLevel="0" collapsed="false">
      <c r="H1586" s="96"/>
    </row>
    <row r="1587" customFormat="false" ht="12.75" hidden="false" customHeight="false" outlineLevel="0" collapsed="false">
      <c r="H1587" s="96"/>
    </row>
    <row r="1588" customFormat="false" ht="12.75" hidden="false" customHeight="false" outlineLevel="0" collapsed="false">
      <c r="H1588" s="96"/>
    </row>
    <row r="1589" customFormat="false" ht="12.75" hidden="false" customHeight="false" outlineLevel="0" collapsed="false">
      <c r="H1589" s="96"/>
    </row>
    <row r="1590" customFormat="false" ht="12.75" hidden="false" customHeight="false" outlineLevel="0" collapsed="false">
      <c r="H1590" s="96"/>
    </row>
    <row r="1591" customFormat="false" ht="12.75" hidden="false" customHeight="false" outlineLevel="0" collapsed="false">
      <c r="H1591" s="96"/>
    </row>
    <row r="1592" customFormat="false" ht="12.75" hidden="false" customHeight="false" outlineLevel="0" collapsed="false">
      <c r="H1592" s="96"/>
    </row>
    <row r="1593" customFormat="false" ht="12.75" hidden="false" customHeight="false" outlineLevel="0" collapsed="false">
      <c r="H1593" s="96"/>
    </row>
    <row r="1594" customFormat="false" ht="12.75" hidden="false" customHeight="false" outlineLevel="0" collapsed="false">
      <c r="H1594" s="96"/>
    </row>
    <row r="1595" customFormat="false" ht="12.75" hidden="false" customHeight="false" outlineLevel="0" collapsed="false">
      <c r="H1595" s="96"/>
    </row>
    <row r="1596" customFormat="false" ht="12.75" hidden="false" customHeight="false" outlineLevel="0" collapsed="false">
      <c r="H1596" s="96"/>
    </row>
    <row r="1597" customFormat="false" ht="12.75" hidden="false" customHeight="false" outlineLevel="0" collapsed="false">
      <c r="H1597" s="96"/>
    </row>
    <row r="1598" customFormat="false" ht="12.75" hidden="false" customHeight="false" outlineLevel="0" collapsed="false">
      <c r="H1598" s="96"/>
    </row>
    <row r="1599" customFormat="false" ht="12.75" hidden="false" customHeight="false" outlineLevel="0" collapsed="false">
      <c r="H1599" s="96"/>
    </row>
    <row r="1600" customFormat="false" ht="12.75" hidden="false" customHeight="false" outlineLevel="0" collapsed="false">
      <c r="H1600" s="96"/>
    </row>
    <row r="1601" customFormat="false" ht="12.75" hidden="false" customHeight="false" outlineLevel="0" collapsed="false">
      <c r="H1601" s="96"/>
    </row>
    <row r="1602" customFormat="false" ht="12.75" hidden="false" customHeight="false" outlineLevel="0" collapsed="false">
      <c r="H1602" s="96"/>
    </row>
    <row r="1603" customFormat="false" ht="12.75" hidden="false" customHeight="false" outlineLevel="0" collapsed="false">
      <c r="H1603" s="96"/>
    </row>
    <row r="1604" customFormat="false" ht="12.75" hidden="false" customHeight="false" outlineLevel="0" collapsed="false">
      <c r="H1604" s="96"/>
    </row>
    <row r="1605" customFormat="false" ht="12.75" hidden="false" customHeight="false" outlineLevel="0" collapsed="false">
      <c r="H1605" s="96"/>
    </row>
    <row r="1606" customFormat="false" ht="12.75" hidden="false" customHeight="false" outlineLevel="0" collapsed="false">
      <c r="H1606" s="96"/>
    </row>
    <row r="1607" customFormat="false" ht="12.75" hidden="false" customHeight="false" outlineLevel="0" collapsed="false">
      <c r="H1607" s="96"/>
    </row>
    <row r="1608" customFormat="false" ht="12.75" hidden="false" customHeight="false" outlineLevel="0" collapsed="false">
      <c r="H1608" s="96"/>
    </row>
    <row r="1609" customFormat="false" ht="12.75" hidden="false" customHeight="false" outlineLevel="0" collapsed="false">
      <c r="H1609" s="96"/>
    </row>
    <row r="1610" customFormat="false" ht="12.75" hidden="false" customHeight="false" outlineLevel="0" collapsed="false">
      <c r="H1610" s="96"/>
    </row>
    <row r="1611" customFormat="false" ht="12.75" hidden="false" customHeight="false" outlineLevel="0" collapsed="false">
      <c r="H1611" s="96"/>
    </row>
    <row r="1612" customFormat="false" ht="12.75" hidden="false" customHeight="false" outlineLevel="0" collapsed="false">
      <c r="H1612" s="96"/>
    </row>
    <row r="1613" customFormat="false" ht="12.75" hidden="false" customHeight="false" outlineLevel="0" collapsed="false">
      <c r="H1613" s="96"/>
    </row>
    <row r="1614" customFormat="false" ht="12.75" hidden="false" customHeight="false" outlineLevel="0" collapsed="false">
      <c r="H1614" s="96"/>
    </row>
    <row r="1615" customFormat="false" ht="12.75" hidden="false" customHeight="false" outlineLevel="0" collapsed="false">
      <c r="H1615" s="96"/>
    </row>
    <row r="1616" customFormat="false" ht="12.75" hidden="false" customHeight="false" outlineLevel="0" collapsed="false">
      <c r="H1616" s="96"/>
    </row>
    <row r="1617" customFormat="false" ht="12.75" hidden="false" customHeight="false" outlineLevel="0" collapsed="false">
      <c r="H1617" s="96"/>
    </row>
    <row r="1618" customFormat="false" ht="12.75" hidden="false" customHeight="false" outlineLevel="0" collapsed="false">
      <c r="H1618" s="96"/>
    </row>
    <row r="1619" customFormat="false" ht="12.75" hidden="false" customHeight="false" outlineLevel="0" collapsed="false">
      <c r="H1619" s="96"/>
    </row>
    <row r="1620" customFormat="false" ht="12.75" hidden="false" customHeight="false" outlineLevel="0" collapsed="false">
      <c r="H1620" s="96"/>
    </row>
    <row r="1621" customFormat="false" ht="12.75" hidden="false" customHeight="false" outlineLevel="0" collapsed="false">
      <c r="H1621" s="96"/>
    </row>
    <row r="1622" customFormat="false" ht="12.75" hidden="false" customHeight="false" outlineLevel="0" collapsed="false">
      <c r="H1622" s="96"/>
    </row>
    <row r="1623" customFormat="false" ht="12.75" hidden="false" customHeight="false" outlineLevel="0" collapsed="false">
      <c r="H1623" s="96"/>
    </row>
    <row r="1624" customFormat="false" ht="12.75" hidden="false" customHeight="false" outlineLevel="0" collapsed="false">
      <c r="H1624" s="96"/>
    </row>
    <row r="1625" customFormat="false" ht="12.75" hidden="false" customHeight="false" outlineLevel="0" collapsed="false">
      <c r="H1625" s="96"/>
    </row>
    <row r="1626" customFormat="false" ht="12.75" hidden="false" customHeight="false" outlineLevel="0" collapsed="false">
      <c r="H1626" s="96"/>
    </row>
    <row r="1627" customFormat="false" ht="12.75" hidden="false" customHeight="false" outlineLevel="0" collapsed="false">
      <c r="H1627" s="96"/>
    </row>
    <row r="1628" customFormat="false" ht="12.75" hidden="false" customHeight="false" outlineLevel="0" collapsed="false">
      <c r="H1628" s="96"/>
    </row>
    <row r="1629" customFormat="false" ht="12.75" hidden="false" customHeight="false" outlineLevel="0" collapsed="false">
      <c r="H1629" s="96"/>
    </row>
    <row r="1630" customFormat="false" ht="12.75" hidden="false" customHeight="false" outlineLevel="0" collapsed="false">
      <c r="H1630" s="96"/>
    </row>
    <row r="1631" customFormat="false" ht="12.75" hidden="false" customHeight="false" outlineLevel="0" collapsed="false">
      <c r="H1631" s="96"/>
    </row>
    <row r="1632" customFormat="false" ht="12.75" hidden="false" customHeight="false" outlineLevel="0" collapsed="false">
      <c r="H1632" s="96"/>
    </row>
    <row r="1633" customFormat="false" ht="12.75" hidden="false" customHeight="false" outlineLevel="0" collapsed="false">
      <c r="H1633" s="96"/>
    </row>
    <row r="1634" customFormat="false" ht="12.75" hidden="false" customHeight="false" outlineLevel="0" collapsed="false">
      <c r="H1634" s="96"/>
    </row>
    <row r="1635" customFormat="false" ht="12.75" hidden="false" customHeight="false" outlineLevel="0" collapsed="false">
      <c r="H1635" s="96"/>
    </row>
    <row r="1636" customFormat="false" ht="12.75" hidden="false" customHeight="false" outlineLevel="0" collapsed="false">
      <c r="H1636" s="96"/>
    </row>
    <row r="1637" customFormat="false" ht="12.75" hidden="false" customHeight="false" outlineLevel="0" collapsed="false">
      <c r="H1637" s="96"/>
    </row>
    <row r="1638" customFormat="false" ht="12.75" hidden="false" customHeight="false" outlineLevel="0" collapsed="false">
      <c r="H1638" s="96"/>
    </row>
    <row r="1639" customFormat="false" ht="12.75" hidden="false" customHeight="false" outlineLevel="0" collapsed="false">
      <c r="H1639" s="96"/>
    </row>
    <row r="1640" customFormat="false" ht="12.75" hidden="false" customHeight="false" outlineLevel="0" collapsed="false">
      <c r="H1640" s="96"/>
    </row>
    <row r="1641" customFormat="false" ht="12.75" hidden="false" customHeight="false" outlineLevel="0" collapsed="false">
      <c r="H1641" s="96"/>
    </row>
    <row r="1642" customFormat="false" ht="12.75" hidden="false" customHeight="false" outlineLevel="0" collapsed="false">
      <c r="H1642" s="96"/>
    </row>
    <row r="1643" customFormat="false" ht="12.75" hidden="false" customHeight="false" outlineLevel="0" collapsed="false">
      <c r="H1643" s="96"/>
    </row>
    <row r="1644" customFormat="false" ht="12.75" hidden="false" customHeight="false" outlineLevel="0" collapsed="false">
      <c r="H1644" s="96"/>
    </row>
    <row r="1645" customFormat="false" ht="12.75" hidden="false" customHeight="false" outlineLevel="0" collapsed="false">
      <c r="H1645" s="96"/>
    </row>
    <row r="1646" customFormat="false" ht="12.75" hidden="false" customHeight="false" outlineLevel="0" collapsed="false">
      <c r="H1646" s="96"/>
    </row>
    <row r="1647" customFormat="false" ht="12.75" hidden="false" customHeight="false" outlineLevel="0" collapsed="false">
      <c r="H1647" s="96"/>
    </row>
    <row r="1648" customFormat="false" ht="12.75" hidden="false" customHeight="false" outlineLevel="0" collapsed="false">
      <c r="H1648" s="96"/>
    </row>
    <row r="1649" customFormat="false" ht="12.75" hidden="false" customHeight="false" outlineLevel="0" collapsed="false">
      <c r="H1649" s="96"/>
    </row>
    <row r="1650" customFormat="false" ht="12.75" hidden="false" customHeight="false" outlineLevel="0" collapsed="false">
      <c r="H1650" s="96"/>
    </row>
    <row r="1651" customFormat="false" ht="12.75" hidden="false" customHeight="false" outlineLevel="0" collapsed="false">
      <c r="H1651" s="96"/>
    </row>
    <row r="1652" customFormat="false" ht="12.75" hidden="false" customHeight="false" outlineLevel="0" collapsed="false">
      <c r="H1652" s="96"/>
    </row>
    <row r="1653" customFormat="false" ht="12.75" hidden="false" customHeight="false" outlineLevel="0" collapsed="false">
      <c r="H1653" s="96"/>
    </row>
    <row r="1654" customFormat="false" ht="12.75" hidden="false" customHeight="false" outlineLevel="0" collapsed="false">
      <c r="H1654" s="96"/>
    </row>
    <row r="1655" customFormat="false" ht="12.75" hidden="false" customHeight="false" outlineLevel="0" collapsed="false">
      <c r="H1655" s="96"/>
    </row>
    <row r="1656" customFormat="false" ht="12.75" hidden="false" customHeight="false" outlineLevel="0" collapsed="false">
      <c r="H1656" s="96"/>
    </row>
    <row r="1657" customFormat="false" ht="12.75" hidden="false" customHeight="false" outlineLevel="0" collapsed="false">
      <c r="H1657" s="96"/>
    </row>
    <row r="1658" customFormat="false" ht="12.75" hidden="false" customHeight="false" outlineLevel="0" collapsed="false">
      <c r="H1658" s="96"/>
    </row>
    <row r="1659" customFormat="false" ht="12.75" hidden="false" customHeight="false" outlineLevel="0" collapsed="false">
      <c r="H1659" s="96"/>
    </row>
    <row r="1660" customFormat="false" ht="12.75" hidden="false" customHeight="false" outlineLevel="0" collapsed="false">
      <c r="H1660" s="96"/>
    </row>
    <row r="1661" customFormat="false" ht="12.75" hidden="false" customHeight="false" outlineLevel="0" collapsed="false">
      <c r="H1661" s="96"/>
    </row>
    <row r="1662" customFormat="false" ht="12.75" hidden="false" customHeight="false" outlineLevel="0" collapsed="false">
      <c r="H1662" s="96"/>
    </row>
    <row r="1663" customFormat="false" ht="12.75" hidden="false" customHeight="false" outlineLevel="0" collapsed="false">
      <c r="H1663" s="96"/>
    </row>
    <row r="1664" customFormat="false" ht="12.75" hidden="false" customHeight="false" outlineLevel="0" collapsed="false">
      <c r="H1664" s="96"/>
    </row>
    <row r="1665" customFormat="false" ht="12.75" hidden="false" customHeight="false" outlineLevel="0" collapsed="false">
      <c r="H1665" s="96"/>
    </row>
    <row r="1666" customFormat="false" ht="12.75" hidden="false" customHeight="false" outlineLevel="0" collapsed="false">
      <c r="H1666" s="96"/>
    </row>
    <row r="1667" customFormat="false" ht="12.75" hidden="false" customHeight="false" outlineLevel="0" collapsed="false">
      <c r="H1667" s="96"/>
    </row>
    <row r="1668" customFormat="false" ht="12.75" hidden="false" customHeight="false" outlineLevel="0" collapsed="false">
      <c r="H1668" s="96"/>
    </row>
    <row r="1669" customFormat="false" ht="12.75" hidden="false" customHeight="false" outlineLevel="0" collapsed="false">
      <c r="H1669" s="96"/>
    </row>
    <row r="1670" customFormat="false" ht="12.75" hidden="false" customHeight="false" outlineLevel="0" collapsed="false">
      <c r="H1670" s="96"/>
    </row>
    <row r="1671" customFormat="false" ht="12.75" hidden="false" customHeight="false" outlineLevel="0" collapsed="false">
      <c r="H1671" s="96"/>
    </row>
    <row r="1672" customFormat="false" ht="12.75" hidden="false" customHeight="false" outlineLevel="0" collapsed="false">
      <c r="H1672" s="96"/>
    </row>
    <row r="1673" customFormat="false" ht="12.75" hidden="false" customHeight="false" outlineLevel="0" collapsed="false">
      <c r="H1673" s="96"/>
    </row>
    <row r="1674" customFormat="false" ht="12.75" hidden="false" customHeight="false" outlineLevel="0" collapsed="false">
      <c r="H1674" s="96"/>
    </row>
    <row r="1675" customFormat="false" ht="12.75" hidden="false" customHeight="false" outlineLevel="0" collapsed="false">
      <c r="H1675" s="96"/>
    </row>
    <row r="1676" customFormat="false" ht="12.75" hidden="false" customHeight="false" outlineLevel="0" collapsed="false">
      <c r="H1676" s="96"/>
    </row>
    <row r="1677" customFormat="false" ht="12.75" hidden="false" customHeight="false" outlineLevel="0" collapsed="false">
      <c r="H1677" s="96"/>
    </row>
    <row r="1678" customFormat="false" ht="12.75" hidden="false" customHeight="false" outlineLevel="0" collapsed="false">
      <c r="H1678" s="96"/>
    </row>
    <row r="1679" customFormat="false" ht="12.75" hidden="false" customHeight="false" outlineLevel="0" collapsed="false">
      <c r="H1679" s="96"/>
    </row>
    <row r="1680" customFormat="false" ht="12.75" hidden="false" customHeight="false" outlineLevel="0" collapsed="false">
      <c r="H1680" s="96"/>
    </row>
    <row r="1681" customFormat="false" ht="12.75" hidden="false" customHeight="false" outlineLevel="0" collapsed="false">
      <c r="H1681" s="96"/>
    </row>
    <row r="1682" customFormat="false" ht="12.75" hidden="false" customHeight="false" outlineLevel="0" collapsed="false">
      <c r="H1682" s="96"/>
    </row>
    <row r="1683" customFormat="false" ht="12.75" hidden="false" customHeight="false" outlineLevel="0" collapsed="false">
      <c r="H1683" s="96"/>
    </row>
    <row r="1684" customFormat="false" ht="12.75" hidden="false" customHeight="false" outlineLevel="0" collapsed="false">
      <c r="H1684" s="96"/>
    </row>
    <row r="1685" customFormat="false" ht="12.75" hidden="false" customHeight="false" outlineLevel="0" collapsed="false">
      <c r="H1685" s="96"/>
    </row>
    <row r="1686" customFormat="false" ht="12.75" hidden="false" customHeight="false" outlineLevel="0" collapsed="false">
      <c r="H1686" s="96"/>
    </row>
    <row r="1687" customFormat="false" ht="12.75" hidden="false" customHeight="false" outlineLevel="0" collapsed="false">
      <c r="H1687" s="96"/>
    </row>
    <row r="1688" customFormat="false" ht="12.75" hidden="false" customHeight="false" outlineLevel="0" collapsed="false">
      <c r="H1688" s="96"/>
    </row>
    <row r="1689" customFormat="false" ht="12.75" hidden="false" customHeight="false" outlineLevel="0" collapsed="false">
      <c r="H1689" s="96"/>
    </row>
    <row r="1690" customFormat="false" ht="12.75" hidden="false" customHeight="false" outlineLevel="0" collapsed="false">
      <c r="H1690" s="96"/>
    </row>
    <row r="1691" customFormat="false" ht="12.75" hidden="false" customHeight="false" outlineLevel="0" collapsed="false">
      <c r="H1691" s="96"/>
    </row>
    <row r="1692" customFormat="false" ht="12.75" hidden="false" customHeight="false" outlineLevel="0" collapsed="false">
      <c r="H1692" s="96"/>
    </row>
    <row r="1693" customFormat="false" ht="12.75" hidden="false" customHeight="false" outlineLevel="0" collapsed="false">
      <c r="H1693" s="96"/>
    </row>
    <row r="1694" customFormat="false" ht="12.75" hidden="false" customHeight="false" outlineLevel="0" collapsed="false">
      <c r="H1694" s="96"/>
    </row>
    <row r="1695" customFormat="false" ht="12.75" hidden="false" customHeight="false" outlineLevel="0" collapsed="false">
      <c r="H1695" s="96"/>
    </row>
    <row r="1696" customFormat="false" ht="12.75" hidden="false" customHeight="false" outlineLevel="0" collapsed="false">
      <c r="H1696" s="96"/>
    </row>
    <row r="1697" customFormat="false" ht="12.75" hidden="false" customHeight="false" outlineLevel="0" collapsed="false">
      <c r="H1697" s="96"/>
    </row>
    <row r="1698" customFormat="false" ht="12.75" hidden="false" customHeight="false" outlineLevel="0" collapsed="false">
      <c r="H1698" s="96"/>
    </row>
    <row r="1699" customFormat="false" ht="12.75" hidden="false" customHeight="false" outlineLevel="0" collapsed="false">
      <c r="H1699" s="96"/>
    </row>
    <row r="1700" customFormat="false" ht="12.75" hidden="false" customHeight="false" outlineLevel="0" collapsed="false">
      <c r="H1700" s="96"/>
    </row>
    <row r="1701" customFormat="false" ht="12.75" hidden="false" customHeight="false" outlineLevel="0" collapsed="false">
      <c r="H1701" s="96"/>
    </row>
    <row r="1702" customFormat="false" ht="12.75" hidden="false" customHeight="false" outlineLevel="0" collapsed="false">
      <c r="H1702" s="96"/>
    </row>
    <row r="1703" customFormat="false" ht="12.75" hidden="false" customHeight="false" outlineLevel="0" collapsed="false">
      <c r="H1703" s="96"/>
    </row>
    <row r="1704" customFormat="false" ht="12.75" hidden="false" customHeight="false" outlineLevel="0" collapsed="false">
      <c r="H1704" s="96"/>
    </row>
    <row r="1705" customFormat="false" ht="12.75" hidden="false" customHeight="false" outlineLevel="0" collapsed="false">
      <c r="H1705" s="96"/>
    </row>
    <row r="1706" customFormat="false" ht="12.75" hidden="false" customHeight="false" outlineLevel="0" collapsed="false">
      <c r="H1706" s="96"/>
    </row>
    <row r="1707" customFormat="false" ht="12.75" hidden="false" customHeight="false" outlineLevel="0" collapsed="false">
      <c r="H1707" s="96"/>
    </row>
    <row r="1708" customFormat="false" ht="12.75" hidden="false" customHeight="false" outlineLevel="0" collapsed="false">
      <c r="H1708" s="96"/>
    </row>
    <row r="1709" customFormat="false" ht="12.75" hidden="false" customHeight="false" outlineLevel="0" collapsed="false">
      <c r="H1709" s="96"/>
    </row>
    <row r="1710" customFormat="false" ht="12.75" hidden="false" customHeight="false" outlineLevel="0" collapsed="false">
      <c r="H1710" s="96"/>
    </row>
    <row r="1711" customFormat="false" ht="12.75" hidden="false" customHeight="false" outlineLevel="0" collapsed="false">
      <c r="H1711" s="96"/>
    </row>
    <row r="1712" customFormat="false" ht="12.75" hidden="false" customHeight="false" outlineLevel="0" collapsed="false">
      <c r="H1712" s="96"/>
    </row>
    <row r="1713" customFormat="false" ht="12.75" hidden="false" customHeight="false" outlineLevel="0" collapsed="false">
      <c r="H1713" s="96"/>
    </row>
    <row r="1714" customFormat="false" ht="12.75" hidden="false" customHeight="false" outlineLevel="0" collapsed="false">
      <c r="H1714" s="96"/>
    </row>
    <row r="1715" customFormat="false" ht="12.75" hidden="false" customHeight="false" outlineLevel="0" collapsed="false">
      <c r="H1715" s="96"/>
    </row>
    <row r="1716" customFormat="false" ht="12.75" hidden="false" customHeight="false" outlineLevel="0" collapsed="false">
      <c r="H1716" s="96"/>
    </row>
    <row r="1717" customFormat="false" ht="12.75" hidden="false" customHeight="false" outlineLevel="0" collapsed="false">
      <c r="H1717" s="96"/>
    </row>
    <row r="1718" customFormat="false" ht="12.75" hidden="false" customHeight="false" outlineLevel="0" collapsed="false">
      <c r="H1718" s="96"/>
    </row>
    <row r="1719" customFormat="false" ht="12.75" hidden="false" customHeight="false" outlineLevel="0" collapsed="false">
      <c r="H1719" s="96"/>
    </row>
    <row r="1720" customFormat="false" ht="12.75" hidden="false" customHeight="false" outlineLevel="0" collapsed="false">
      <c r="H1720" s="96"/>
    </row>
    <row r="1721" customFormat="false" ht="12.75" hidden="false" customHeight="false" outlineLevel="0" collapsed="false">
      <c r="H1721" s="96"/>
    </row>
    <row r="1722" customFormat="false" ht="12.75" hidden="false" customHeight="false" outlineLevel="0" collapsed="false">
      <c r="H1722" s="96"/>
    </row>
    <row r="1723" customFormat="false" ht="12.75" hidden="false" customHeight="false" outlineLevel="0" collapsed="false">
      <c r="H1723" s="96"/>
    </row>
    <row r="1724" customFormat="false" ht="12.75" hidden="false" customHeight="false" outlineLevel="0" collapsed="false">
      <c r="H1724" s="96"/>
    </row>
    <row r="1725" customFormat="false" ht="12.75" hidden="false" customHeight="false" outlineLevel="0" collapsed="false">
      <c r="H1725" s="96"/>
    </row>
    <row r="1726" customFormat="false" ht="12.75" hidden="false" customHeight="false" outlineLevel="0" collapsed="false">
      <c r="H1726" s="96"/>
    </row>
    <row r="1727" customFormat="false" ht="12.75" hidden="false" customHeight="false" outlineLevel="0" collapsed="false">
      <c r="H1727" s="96"/>
    </row>
    <row r="1728" customFormat="false" ht="12.75" hidden="false" customHeight="false" outlineLevel="0" collapsed="false">
      <c r="H1728" s="96"/>
    </row>
    <row r="1729" customFormat="false" ht="12.75" hidden="false" customHeight="false" outlineLevel="0" collapsed="false">
      <c r="H1729" s="96"/>
    </row>
    <row r="1730" customFormat="false" ht="12.75" hidden="false" customHeight="false" outlineLevel="0" collapsed="false">
      <c r="H1730" s="96"/>
    </row>
    <row r="1731" customFormat="false" ht="12.75" hidden="false" customHeight="false" outlineLevel="0" collapsed="false">
      <c r="H1731" s="96"/>
    </row>
    <row r="1732" customFormat="false" ht="12.75" hidden="false" customHeight="false" outlineLevel="0" collapsed="false">
      <c r="H1732" s="96"/>
    </row>
    <row r="1733" customFormat="false" ht="12.75" hidden="false" customHeight="false" outlineLevel="0" collapsed="false">
      <c r="H1733" s="96"/>
    </row>
    <row r="1734" customFormat="false" ht="12.75" hidden="false" customHeight="false" outlineLevel="0" collapsed="false">
      <c r="H1734" s="96"/>
    </row>
    <row r="1735" customFormat="false" ht="12.75" hidden="false" customHeight="false" outlineLevel="0" collapsed="false">
      <c r="H1735" s="96"/>
    </row>
    <row r="1736" customFormat="false" ht="12.75" hidden="false" customHeight="false" outlineLevel="0" collapsed="false">
      <c r="H1736" s="96"/>
    </row>
    <row r="1737" customFormat="false" ht="12.75" hidden="false" customHeight="false" outlineLevel="0" collapsed="false">
      <c r="H1737" s="96"/>
    </row>
    <row r="1738" customFormat="false" ht="12.75" hidden="false" customHeight="false" outlineLevel="0" collapsed="false">
      <c r="H1738" s="96"/>
    </row>
    <row r="1739" customFormat="false" ht="12.75" hidden="false" customHeight="false" outlineLevel="0" collapsed="false">
      <c r="H1739" s="96"/>
    </row>
    <row r="1740" customFormat="false" ht="12.75" hidden="false" customHeight="false" outlineLevel="0" collapsed="false">
      <c r="H1740" s="96"/>
    </row>
    <row r="1741" customFormat="false" ht="12.75" hidden="false" customHeight="false" outlineLevel="0" collapsed="false">
      <c r="H1741" s="96"/>
    </row>
    <row r="1742" customFormat="false" ht="12.75" hidden="false" customHeight="false" outlineLevel="0" collapsed="false">
      <c r="H1742" s="96"/>
    </row>
    <row r="1743" customFormat="false" ht="12.75" hidden="false" customHeight="false" outlineLevel="0" collapsed="false">
      <c r="H1743" s="96"/>
    </row>
    <row r="1744" customFormat="false" ht="12.75" hidden="false" customHeight="false" outlineLevel="0" collapsed="false">
      <c r="H1744" s="96"/>
    </row>
    <row r="1745" customFormat="false" ht="12.75" hidden="false" customHeight="false" outlineLevel="0" collapsed="false">
      <c r="H1745" s="96"/>
    </row>
    <row r="1746" customFormat="false" ht="12.75" hidden="false" customHeight="false" outlineLevel="0" collapsed="false">
      <c r="H1746" s="96"/>
    </row>
    <row r="1747" customFormat="false" ht="12.75" hidden="false" customHeight="false" outlineLevel="0" collapsed="false">
      <c r="H1747" s="96"/>
    </row>
    <row r="1748" customFormat="false" ht="12.75" hidden="false" customHeight="false" outlineLevel="0" collapsed="false">
      <c r="H1748" s="96"/>
    </row>
    <row r="1749" customFormat="false" ht="12.75" hidden="false" customHeight="false" outlineLevel="0" collapsed="false">
      <c r="H1749" s="96"/>
    </row>
    <row r="1750" customFormat="false" ht="12.75" hidden="false" customHeight="false" outlineLevel="0" collapsed="false">
      <c r="H1750" s="96"/>
    </row>
    <row r="1751" customFormat="false" ht="12.75" hidden="false" customHeight="false" outlineLevel="0" collapsed="false">
      <c r="H1751" s="96"/>
    </row>
    <row r="1752" customFormat="false" ht="12.75" hidden="false" customHeight="false" outlineLevel="0" collapsed="false">
      <c r="H1752" s="96"/>
    </row>
    <row r="1753" customFormat="false" ht="12.75" hidden="false" customHeight="false" outlineLevel="0" collapsed="false">
      <c r="H1753" s="96"/>
    </row>
    <row r="1754" customFormat="false" ht="12.75" hidden="false" customHeight="false" outlineLevel="0" collapsed="false">
      <c r="H1754" s="96"/>
    </row>
    <row r="1755" customFormat="false" ht="12.75" hidden="false" customHeight="false" outlineLevel="0" collapsed="false">
      <c r="H1755" s="96"/>
    </row>
    <row r="1756" customFormat="false" ht="12.75" hidden="false" customHeight="false" outlineLevel="0" collapsed="false">
      <c r="H1756" s="96"/>
    </row>
    <row r="1757" customFormat="false" ht="12.75" hidden="false" customHeight="false" outlineLevel="0" collapsed="false">
      <c r="H1757" s="96"/>
    </row>
    <row r="1758" customFormat="false" ht="12.75" hidden="false" customHeight="false" outlineLevel="0" collapsed="false">
      <c r="H1758" s="96"/>
    </row>
    <row r="1759" customFormat="false" ht="12.75" hidden="false" customHeight="false" outlineLevel="0" collapsed="false">
      <c r="H1759" s="96"/>
    </row>
    <row r="1760" customFormat="false" ht="12.75" hidden="false" customHeight="false" outlineLevel="0" collapsed="false">
      <c r="H1760" s="96"/>
    </row>
    <row r="1761" customFormat="false" ht="12.75" hidden="false" customHeight="false" outlineLevel="0" collapsed="false">
      <c r="H1761" s="96"/>
    </row>
    <row r="1762" customFormat="false" ht="12.75" hidden="false" customHeight="false" outlineLevel="0" collapsed="false">
      <c r="H1762" s="96"/>
    </row>
    <row r="1763" customFormat="false" ht="12.75" hidden="false" customHeight="false" outlineLevel="0" collapsed="false">
      <c r="H1763" s="96"/>
    </row>
    <row r="1764" customFormat="false" ht="12.75" hidden="false" customHeight="false" outlineLevel="0" collapsed="false">
      <c r="H1764" s="96"/>
    </row>
    <row r="1765" customFormat="false" ht="12.75" hidden="false" customHeight="false" outlineLevel="0" collapsed="false">
      <c r="H1765" s="96"/>
    </row>
    <row r="1766" customFormat="false" ht="12.75" hidden="false" customHeight="false" outlineLevel="0" collapsed="false">
      <c r="H1766" s="96"/>
    </row>
    <row r="1767" customFormat="false" ht="12.75" hidden="false" customHeight="false" outlineLevel="0" collapsed="false">
      <c r="H1767" s="96"/>
    </row>
    <row r="1768" customFormat="false" ht="12.75" hidden="false" customHeight="false" outlineLevel="0" collapsed="false">
      <c r="H1768" s="96"/>
    </row>
    <row r="1769" customFormat="false" ht="12.75" hidden="false" customHeight="false" outlineLevel="0" collapsed="false">
      <c r="H1769" s="96"/>
    </row>
    <row r="1770" customFormat="false" ht="12.75" hidden="false" customHeight="false" outlineLevel="0" collapsed="false">
      <c r="H1770" s="96"/>
    </row>
    <row r="1771" customFormat="false" ht="12.75" hidden="false" customHeight="false" outlineLevel="0" collapsed="false">
      <c r="H1771" s="96"/>
    </row>
    <row r="1772" customFormat="false" ht="12.75" hidden="false" customHeight="false" outlineLevel="0" collapsed="false">
      <c r="H1772" s="96"/>
    </row>
    <row r="1773" customFormat="false" ht="12.75" hidden="false" customHeight="false" outlineLevel="0" collapsed="false">
      <c r="H1773" s="96"/>
    </row>
    <row r="1774" customFormat="false" ht="12.75" hidden="false" customHeight="false" outlineLevel="0" collapsed="false">
      <c r="H1774" s="96"/>
    </row>
    <row r="1775" customFormat="false" ht="12.75" hidden="false" customHeight="false" outlineLevel="0" collapsed="false">
      <c r="H1775" s="96"/>
    </row>
    <row r="1776" customFormat="false" ht="12.75" hidden="false" customHeight="false" outlineLevel="0" collapsed="false">
      <c r="H1776" s="96"/>
    </row>
    <row r="1777" customFormat="false" ht="12.75" hidden="false" customHeight="false" outlineLevel="0" collapsed="false">
      <c r="H1777" s="96"/>
    </row>
    <row r="1778" customFormat="false" ht="12.75" hidden="false" customHeight="false" outlineLevel="0" collapsed="false">
      <c r="H1778" s="96"/>
    </row>
    <row r="1779" customFormat="false" ht="12.75" hidden="false" customHeight="false" outlineLevel="0" collapsed="false">
      <c r="H1779" s="96"/>
    </row>
    <row r="1780" customFormat="false" ht="12.75" hidden="false" customHeight="false" outlineLevel="0" collapsed="false">
      <c r="H1780" s="96"/>
    </row>
    <row r="1781" customFormat="false" ht="12.75" hidden="false" customHeight="false" outlineLevel="0" collapsed="false">
      <c r="H1781" s="96"/>
    </row>
    <row r="1782" customFormat="false" ht="12.75" hidden="false" customHeight="false" outlineLevel="0" collapsed="false">
      <c r="H1782" s="96"/>
    </row>
    <row r="1783" customFormat="false" ht="12.75" hidden="false" customHeight="false" outlineLevel="0" collapsed="false">
      <c r="H1783" s="96"/>
    </row>
    <row r="1784" customFormat="false" ht="12.75" hidden="false" customHeight="false" outlineLevel="0" collapsed="false">
      <c r="H1784" s="96"/>
    </row>
    <row r="1785" customFormat="false" ht="12.75" hidden="false" customHeight="false" outlineLevel="0" collapsed="false">
      <c r="H1785" s="96"/>
    </row>
    <row r="1786" customFormat="false" ht="12.75" hidden="false" customHeight="false" outlineLevel="0" collapsed="false">
      <c r="H1786" s="96"/>
    </row>
    <row r="1787" customFormat="false" ht="12.75" hidden="false" customHeight="false" outlineLevel="0" collapsed="false">
      <c r="H1787" s="96"/>
    </row>
    <row r="1788" customFormat="false" ht="12.75" hidden="false" customHeight="false" outlineLevel="0" collapsed="false">
      <c r="H1788" s="96"/>
    </row>
    <row r="1789" customFormat="false" ht="12.75" hidden="false" customHeight="false" outlineLevel="0" collapsed="false">
      <c r="H1789" s="96"/>
    </row>
    <row r="1790" customFormat="false" ht="12.75" hidden="false" customHeight="false" outlineLevel="0" collapsed="false">
      <c r="H1790" s="96"/>
    </row>
    <row r="1791" customFormat="false" ht="12.75" hidden="false" customHeight="false" outlineLevel="0" collapsed="false">
      <c r="H1791" s="96"/>
    </row>
    <row r="1792" customFormat="false" ht="12.75" hidden="false" customHeight="false" outlineLevel="0" collapsed="false">
      <c r="H1792" s="96"/>
    </row>
    <row r="1793" customFormat="false" ht="12.75" hidden="false" customHeight="false" outlineLevel="0" collapsed="false">
      <c r="H1793" s="96"/>
    </row>
    <row r="1794" customFormat="false" ht="12.75" hidden="false" customHeight="false" outlineLevel="0" collapsed="false">
      <c r="H1794" s="96"/>
    </row>
    <row r="1795" customFormat="false" ht="12.75" hidden="false" customHeight="false" outlineLevel="0" collapsed="false">
      <c r="H1795" s="96"/>
    </row>
    <row r="1796" customFormat="false" ht="12.75" hidden="false" customHeight="false" outlineLevel="0" collapsed="false">
      <c r="H1796" s="96"/>
    </row>
    <row r="1797" customFormat="false" ht="12.75" hidden="false" customHeight="false" outlineLevel="0" collapsed="false">
      <c r="H1797" s="96"/>
    </row>
    <row r="1798" customFormat="false" ht="12.75" hidden="false" customHeight="false" outlineLevel="0" collapsed="false">
      <c r="H1798" s="96"/>
    </row>
    <row r="1799" customFormat="false" ht="12.75" hidden="false" customHeight="false" outlineLevel="0" collapsed="false">
      <c r="H1799" s="96"/>
    </row>
    <row r="1800" customFormat="false" ht="12.75" hidden="false" customHeight="false" outlineLevel="0" collapsed="false">
      <c r="H1800" s="96"/>
    </row>
    <row r="1801" customFormat="false" ht="12.75" hidden="false" customHeight="false" outlineLevel="0" collapsed="false">
      <c r="H1801" s="96"/>
    </row>
    <row r="1802" customFormat="false" ht="12.75" hidden="false" customHeight="false" outlineLevel="0" collapsed="false">
      <c r="H1802" s="96"/>
    </row>
    <row r="1803" customFormat="false" ht="12.75" hidden="false" customHeight="false" outlineLevel="0" collapsed="false">
      <c r="H1803" s="96"/>
    </row>
    <row r="1804" customFormat="false" ht="12.75" hidden="false" customHeight="false" outlineLevel="0" collapsed="false">
      <c r="H1804" s="96"/>
    </row>
    <row r="1805" customFormat="false" ht="12.75" hidden="false" customHeight="false" outlineLevel="0" collapsed="false">
      <c r="H1805" s="96"/>
    </row>
    <row r="1806" customFormat="false" ht="12.75" hidden="false" customHeight="false" outlineLevel="0" collapsed="false">
      <c r="H1806" s="96"/>
    </row>
    <row r="1807" customFormat="false" ht="12.75" hidden="false" customHeight="false" outlineLevel="0" collapsed="false">
      <c r="H1807" s="96"/>
    </row>
    <row r="1808" customFormat="false" ht="12.75" hidden="false" customHeight="false" outlineLevel="0" collapsed="false">
      <c r="H1808" s="96"/>
    </row>
    <row r="1809" customFormat="false" ht="12.75" hidden="false" customHeight="false" outlineLevel="0" collapsed="false">
      <c r="H1809" s="96"/>
    </row>
    <row r="1810" customFormat="false" ht="12.75" hidden="false" customHeight="false" outlineLevel="0" collapsed="false">
      <c r="H1810" s="96"/>
    </row>
    <row r="1811" customFormat="false" ht="12.75" hidden="false" customHeight="false" outlineLevel="0" collapsed="false">
      <c r="H1811" s="96"/>
    </row>
    <row r="1812" customFormat="false" ht="12.75" hidden="false" customHeight="false" outlineLevel="0" collapsed="false">
      <c r="H1812" s="96"/>
    </row>
    <row r="1813" customFormat="false" ht="12.75" hidden="false" customHeight="false" outlineLevel="0" collapsed="false">
      <c r="H1813" s="96"/>
    </row>
    <row r="1814" customFormat="false" ht="12.75" hidden="false" customHeight="false" outlineLevel="0" collapsed="false">
      <c r="H1814" s="96"/>
    </row>
    <row r="1815" customFormat="false" ht="12.75" hidden="false" customHeight="false" outlineLevel="0" collapsed="false">
      <c r="H1815" s="96"/>
    </row>
    <row r="1816" customFormat="false" ht="12.75" hidden="false" customHeight="false" outlineLevel="0" collapsed="false">
      <c r="H1816" s="96"/>
    </row>
    <row r="1817" customFormat="false" ht="12.75" hidden="false" customHeight="false" outlineLevel="0" collapsed="false">
      <c r="H1817" s="96"/>
    </row>
    <row r="1818" customFormat="false" ht="12.75" hidden="false" customHeight="false" outlineLevel="0" collapsed="false">
      <c r="H1818" s="96"/>
    </row>
    <row r="1819" customFormat="false" ht="12.75" hidden="false" customHeight="false" outlineLevel="0" collapsed="false">
      <c r="H1819" s="96"/>
    </row>
    <row r="1820" customFormat="false" ht="12.75" hidden="false" customHeight="false" outlineLevel="0" collapsed="false">
      <c r="H1820" s="96"/>
    </row>
    <row r="1821" customFormat="false" ht="12.75" hidden="false" customHeight="false" outlineLevel="0" collapsed="false">
      <c r="H1821" s="96"/>
    </row>
    <row r="1822" customFormat="false" ht="12.75" hidden="false" customHeight="false" outlineLevel="0" collapsed="false">
      <c r="H1822" s="96"/>
    </row>
    <row r="1823" customFormat="false" ht="12.75" hidden="false" customHeight="false" outlineLevel="0" collapsed="false">
      <c r="H1823" s="96"/>
    </row>
    <row r="1824" customFormat="false" ht="12.75" hidden="false" customHeight="false" outlineLevel="0" collapsed="false">
      <c r="H1824" s="96"/>
    </row>
    <row r="1825" customFormat="false" ht="12.75" hidden="false" customHeight="false" outlineLevel="0" collapsed="false">
      <c r="H1825" s="96"/>
    </row>
    <row r="1826" customFormat="false" ht="12.75" hidden="false" customHeight="false" outlineLevel="0" collapsed="false">
      <c r="H1826" s="96"/>
    </row>
    <row r="1827" customFormat="false" ht="12.75" hidden="false" customHeight="false" outlineLevel="0" collapsed="false">
      <c r="H1827" s="96"/>
    </row>
    <row r="1828" customFormat="false" ht="12.75" hidden="false" customHeight="false" outlineLevel="0" collapsed="false">
      <c r="H1828" s="96"/>
    </row>
    <row r="1829" customFormat="false" ht="12.75" hidden="false" customHeight="false" outlineLevel="0" collapsed="false">
      <c r="H1829" s="96"/>
    </row>
    <row r="1830" customFormat="false" ht="12.75" hidden="false" customHeight="false" outlineLevel="0" collapsed="false">
      <c r="H1830" s="96"/>
    </row>
    <row r="1831" customFormat="false" ht="12.75" hidden="false" customHeight="false" outlineLevel="0" collapsed="false">
      <c r="H1831" s="96"/>
    </row>
    <row r="1832" customFormat="false" ht="12.75" hidden="false" customHeight="false" outlineLevel="0" collapsed="false">
      <c r="H1832" s="96"/>
    </row>
    <row r="1833" customFormat="false" ht="12.75" hidden="false" customHeight="false" outlineLevel="0" collapsed="false">
      <c r="H1833" s="96"/>
    </row>
    <row r="1834" customFormat="false" ht="12.75" hidden="false" customHeight="false" outlineLevel="0" collapsed="false">
      <c r="H1834" s="96"/>
    </row>
    <row r="1835" customFormat="false" ht="12.75" hidden="false" customHeight="false" outlineLevel="0" collapsed="false">
      <c r="H1835" s="96"/>
    </row>
    <row r="1836" customFormat="false" ht="12.75" hidden="false" customHeight="false" outlineLevel="0" collapsed="false">
      <c r="H1836" s="96"/>
    </row>
    <row r="1837" customFormat="false" ht="12.75" hidden="false" customHeight="false" outlineLevel="0" collapsed="false">
      <c r="H1837" s="96"/>
    </row>
    <row r="1838" customFormat="false" ht="12.75" hidden="false" customHeight="false" outlineLevel="0" collapsed="false">
      <c r="H1838" s="96"/>
    </row>
    <row r="1839" customFormat="false" ht="12.75" hidden="false" customHeight="false" outlineLevel="0" collapsed="false">
      <c r="H1839" s="96"/>
    </row>
    <row r="1840" customFormat="false" ht="12.75" hidden="false" customHeight="false" outlineLevel="0" collapsed="false">
      <c r="H1840" s="96"/>
    </row>
    <row r="1841" customFormat="false" ht="12.75" hidden="false" customHeight="false" outlineLevel="0" collapsed="false">
      <c r="H1841" s="96"/>
    </row>
    <row r="1842" customFormat="false" ht="12.75" hidden="false" customHeight="false" outlineLevel="0" collapsed="false">
      <c r="H1842" s="96"/>
    </row>
    <row r="1843" customFormat="false" ht="12.75" hidden="false" customHeight="false" outlineLevel="0" collapsed="false">
      <c r="H1843" s="96"/>
    </row>
    <row r="1844" customFormat="false" ht="12.75" hidden="false" customHeight="false" outlineLevel="0" collapsed="false">
      <c r="H1844" s="96"/>
    </row>
    <row r="1845" customFormat="false" ht="12.75" hidden="false" customHeight="false" outlineLevel="0" collapsed="false">
      <c r="H1845" s="96"/>
    </row>
    <row r="1846" customFormat="false" ht="12.75" hidden="false" customHeight="false" outlineLevel="0" collapsed="false">
      <c r="H1846" s="96"/>
    </row>
    <row r="1847" customFormat="false" ht="12.75" hidden="false" customHeight="false" outlineLevel="0" collapsed="false">
      <c r="H1847" s="96"/>
    </row>
    <row r="1848" customFormat="false" ht="12.75" hidden="false" customHeight="false" outlineLevel="0" collapsed="false">
      <c r="H1848" s="96"/>
    </row>
    <row r="1849" customFormat="false" ht="12.75" hidden="false" customHeight="false" outlineLevel="0" collapsed="false">
      <c r="H1849" s="96"/>
    </row>
    <row r="1850" customFormat="false" ht="12.75" hidden="false" customHeight="false" outlineLevel="0" collapsed="false">
      <c r="H1850" s="96"/>
    </row>
    <row r="1851" customFormat="false" ht="12.75" hidden="false" customHeight="false" outlineLevel="0" collapsed="false">
      <c r="H1851" s="96"/>
    </row>
    <row r="1852" customFormat="false" ht="12.75" hidden="false" customHeight="false" outlineLevel="0" collapsed="false">
      <c r="H1852" s="96"/>
    </row>
    <row r="1853" customFormat="false" ht="12.75" hidden="false" customHeight="false" outlineLevel="0" collapsed="false">
      <c r="H1853" s="96"/>
    </row>
    <row r="1854" customFormat="false" ht="12.75" hidden="false" customHeight="false" outlineLevel="0" collapsed="false">
      <c r="H1854" s="96"/>
    </row>
    <row r="1855" customFormat="false" ht="12.75" hidden="false" customHeight="false" outlineLevel="0" collapsed="false">
      <c r="H1855" s="96"/>
    </row>
    <row r="1856" customFormat="false" ht="12.75" hidden="false" customHeight="false" outlineLevel="0" collapsed="false">
      <c r="H1856" s="96"/>
    </row>
    <row r="1857" customFormat="false" ht="12.75" hidden="false" customHeight="false" outlineLevel="0" collapsed="false">
      <c r="H1857" s="96"/>
    </row>
    <row r="1858" customFormat="false" ht="12.75" hidden="false" customHeight="false" outlineLevel="0" collapsed="false">
      <c r="H1858" s="96"/>
    </row>
    <row r="1859" customFormat="false" ht="12.75" hidden="false" customHeight="false" outlineLevel="0" collapsed="false">
      <c r="H1859" s="96"/>
    </row>
    <row r="1860" customFormat="false" ht="12.75" hidden="false" customHeight="false" outlineLevel="0" collapsed="false">
      <c r="H1860" s="96"/>
    </row>
    <row r="1861" customFormat="false" ht="12.75" hidden="false" customHeight="false" outlineLevel="0" collapsed="false">
      <c r="H1861" s="96"/>
    </row>
    <row r="1862" customFormat="false" ht="12.75" hidden="false" customHeight="false" outlineLevel="0" collapsed="false">
      <c r="H1862" s="96"/>
    </row>
    <row r="1863" customFormat="false" ht="12.75" hidden="false" customHeight="false" outlineLevel="0" collapsed="false">
      <c r="H1863" s="96"/>
    </row>
    <row r="1864" customFormat="false" ht="12.75" hidden="false" customHeight="false" outlineLevel="0" collapsed="false">
      <c r="H1864" s="96"/>
    </row>
    <row r="1865" customFormat="false" ht="12.75" hidden="false" customHeight="false" outlineLevel="0" collapsed="false">
      <c r="H1865" s="96"/>
    </row>
    <row r="1866" customFormat="false" ht="12.75" hidden="false" customHeight="false" outlineLevel="0" collapsed="false">
      <c r="H1866" s="96"/>
    </row>
    <row r="1867" customFormat="false" ht="12.75" hidden="false" customHeight="false" outlineLevel="0" collapsed="false">
      <c r="H1867" s="96"/>
    </row>
    <row r="1868" customFormat="false" ht="12.75" hidden="false" customHeight="false" outlineLevel="0" collapsed="false">
      <c r="H1868" s="96"/>
    </row>
    <row r="1869" customFormat="false" ht="12.75" hidden="false" customHeight="false" outlineLevel="0" collapsed="false">
      <c r="H1869" s="96"/>
    </row>
    <row r="1870" customFormat="false" ht="12.75" hidden="false" customHeight="false" outlineLevel="0" collapsed="false">
      <c r="H1870" s="96"/>
    </row>
    <row r="1871" customFormat="false" ht="12.75" hidden="false" customHeight="false" outlineLevel="0" collapsed="false">
      <c r="H1871" s="96"/>
    </row>
    <row r="1872" customFormat="false" ht="12.75" hidden="false" customHeight="false" outlineLevel="0" collapsed="false">
      <c r="H1872" s="96"/>
    </row>
    <row r="1873" customFormat="false" ht="12.75" hidden="false" customHeight="false" outlineLevel="0" collapsed="false">
      <c r="H1873" s="96"/>
    </row>
    <row r="1874" customFormat="false" ht="12.75" hidden="false" customHeight="false" outlineLevel="0" collapsed="false">
      <c r="H1874" s="96"/>
    </row>
    <row r="1875" customFormat="false" ht="12.75" hidden="false" customHeight="false" outlineLevel="0" collapsed="false">
      <c r="H1875" s="96"/>
    </row>
    <row r="1876" customFormat="false" ht="12.75" hidden="false" customHeight="false" outlineLevel="0" collapsed="false">
      <c r="H1876" s="96"/>
    </row>
    <row r="1877" customFormat="false" ht="12.75" hidden="false" customHeight="false" outlineLevel="0" collapsed="false">
      <c r="H1877" s="96"/>
    </row>
    <row r="1878" customFormat="false" ht="12.75" hidden="false" customHeight="false" outlineLevel="0" collapsed="false">
      <c r="H1878" s="96"/>
    </row>
    <row r="1879" customFormat="false" ht="12.75" hidden="false" customHeight="false" outlineLevel="0" collapsed="false">
      <c r="H1879" s="96"/>
    </row>
    <row r="1880" customFormat="false" ht="12.75" hidden="false" customHeight="false" outlineLevel="0" collapsed="false">
      <c r="H1880" s="96"/>
    </row>
    <row r="1881" customFormat="false" ht="12.75" hidden="false" customHeight="false" outlineLevel="0" collapsed="false">
      <c r="H1881" s="96"/>
    </row>
    <row r="1882" customFormat="false" ht="12.75" hidden="false" customHeight="false" outlineLevel="0" collapsed="false">
      <c r="H1882" s="96"/>
    </row>
    <row r="1883" customFormat="false" ht="12.75" hidden="false" customHeight="false" outlineLevel="0" collapsed="false">
      <c r="H1883" s="96"/>
    </row>
    <row r="1884" customFormat="false" ht="12.75" hidden="false" customHeight="false" outlineLevel="0" collapsed="false">
      <c r="H1884" s="96"/>
    </row>
    <row r="1885" customFormat="false" ht="12.75" hidden="false" customHeight="false" outlineLevel="0" collapsed="false">
      <c r="H1885" s="96"/>
    </row>
    <row r="1886" customFormat="false" ht="12.75" hidden="false" customHeight="false" outlineLevel="0" collapsed="false">
      <c r="H1886" s="96"/>
    </row>
    <row r="1887" customFormat="false" ht="12.75" hidden="false" customHeight="false" outlineLevel="0" collapsed="false">
      <c r="H1887" s="96"/>
    </row>
    <row r="1888" customFormat="false" ht="12.75" hidden="false" customHeight="false" outlineLevel="0" collapsed="false">
      <c r="H1888" s="96"/>
    </row>
    <row r="1889" customFormat="false" ht="12.75" hidden="false" customHeight="false" outlineLevel="0" collapsed="false">
      <c r="H1889" s="96"/>
    </row>
    <row r="1890" customFormat="false" ht="12.75" hidden="false" customHeight="false" outlineLevel="0" collapsed="false">
      <c r="H1890" s="96"/>
    </row>
    <row r="1891" customFormat="false" ht="12.75" hidden="false" customHeight="false" outlineLevel="0" collapsed="false">
      <c r="H1891" s="96"/>
    </row>
    <row r="1892" customFormat="false" ht="12.75" hidden="false" customHeight="false" outlineLevel="0" collapsed="false">
      <c r="H1892" s="96"/>
    </row>
    <row r="1893" customFormat="false" ht="12.75" hidden="false" customHeight="false" outlineLevel="0" collapsed="false">
      <c r="H1893" s="96"/>
    </row>
    <row r="1894" customFormat="false" ht="12.75" hidden="false" customHeight="false" outlineLevel="0" collapsed="false">
      <c r="H1894" s="96"/>
    </row>
    <row r="1895" customFormat="false" ht="12.75" hidden="false" customHeight="false" outlineLevel="0" collapsed="false">
      <c r="H1895" s="96"/>
    </row>
    <row r="1896" customFormat="false" ht="12.75" hidden="false" customHeight="false" outlineLevel="0" collapsed="false">
      <c r="H1896" s="96"/>
    </row>
    <row r="1897" customFormat="false" ht="12.75" hidden="false" customHeight="false" outlineLevel="0" collapsed="false">
      <c r="H1897" s="96"/>
    </row>
    <row r="1898" customFormat="false" ht="12.75" hidden="false" customHeight="false" outlineLevel="0" collapsed="false">
      <c r="H1898" s="96"/>
    </row>
    <row r="1899" customFormat="false" ht="12.75" hidden="false" customHeight="false" outlineLevel="0" collapsed="false">
      <c r="H1899" s="96"/>
    </row>
    <row r="1900" customFormat="false" ht="12.75" hidden="false" customHeight="false" outlineLevel="0" collapsed="false">
      <c r="H1900" s="96"/>
    </row>
    <row r="1901" customFormat="false" ht="12.75" hidden="false" customHeight="false" outlineLevel="0" collapsed="false">
      <c r="H1901" s="96"/>
    </row>
    <row r="1902" customFormat="false" ht="12.75" hidden="false" customHeight="false" outlineLevel="0" collapsed="false">
      <c r="H1902" s="96"/>
    </row>
    <row r="1903" customFormat="false" ht="12.75" hidden="false" customHeight="false" outlineLevel="0" collapsed="false">
      <c r="H1903" s="96"/>
    </row>
    <row r="1904" customFormat="false" ht="12.75" hidden="false" customHeight="false" outlineLevel="0" collapsed="false">
      <c r="H1904" s="96"/>
    </row>
    <row r="1905" customFormat="false" ht="12.75" hidden="false" customHeight="false" outlineLevel="0" collapsed="false">
      <c r="H1905" s="96"/>
    </row>
    <row r="1906" customFormat="false" ht="12.75" hidden="false" customHeight="false" outlineLevel="0" collapsed="false">
      <c r="H1906" s="96"/>
    </row>
    <row r="1907" customFormat="false" ht="12.75" hidden="false" customHeight="false" outlineLevel="0" collapsed="false">
      <c r="H1907" s="96"/>
    </row>
    <row r="1908" customFormat="false" ht="12.75" hidden="false" customHeight="false" outlineLevel="0" collapsed="false">
      <c r="H1908" s="96"/>
    </row>
    <row r="1909" customFormat="false" ht="12.75" hidden="false" customHeight="false" outlineLevel="0" collapsed="false">
      <c r="H1909" s="96"/>
    </row>
    <row r="1910" customFormat="false" ht="12.75" hidden="false" customHeight="false" outlineLevel="0" collapsed="false">
      <c r="H1910" s="96"/>
    </row>
    <row r="1911" customFormat="false" ht="12.75" hidden="false" customHeight="false" outlineLevel="0" collapsed="false">
      <c r="H1911" s="96"/>
    </row>
    <row r="1912" customFormat="false" ht="12.75" hidden="false" customHeight="false" outlineLevel="0" collapsed="false">
      <c r="H1912" s="96"/>
    </row>
    <row r="1913" customFormat="false" ht="12.75" hidden="false" customHeight="false" outlineLevel="0" collapsed="false">
      <c r="H1913" s="96"/>
    </row>
    <row r="1914" customFormat="false" ht="12.75" hidden="false" customHeight="false" outlineLevel="0" collapsed="false">
      <c r="H1914" s="96"/>
    </row>
    <row r="1915" customFormat="false" ht="12.75" hidden="false" customHeight="false" outlineLevel="0" collapsed="false">
      <c r="H1915" s="96"/>
    </row>
    <row r="1916" customFormat="false" ht="12.75" hidden="false" customHeight="false" outlineLevel="0" collapsed="false">
      <c r="H1916" s="96"/>
    </row>
    <row r="1917" customFormat="false" ht="12.75" hidden="false" customHeight="false" outlineLevel="0" collapsed="false">
      <c r="H1917" s="96"/>
    </row>
    <row r="1918" customFormat="false" ht="12.75" hidden="false" customHeight="false" outlineLevel="0" collapsed="false">
      <c r="H1918" s="96"/>
    </row>
    <row r="1919" customFormat="false" ht="12.75" hidden="false" customHeight="false" outlineLevel="0" collapsed="false">
      <c r="H1919" s="96"/>
    </row>
    <row r="1920" customFormat="false" ht="12.75" hidden="false" customHeight="false" outlineLevel="0" collapsed="false">
      <c r="H1920" s="96"/>
    </row>
    <row r="1921" customFormat="false" ht="12.75" hidden="false" customHeight="false" outlineLevel="0" collapsed="false">
      <c r="H1921" s="96"/>
    </row>
    <row r="1922" customFormat="false" ht="12.75" hidden="false" customHeight="false" outlineLevel="0" collapsed="false">
      <c r="H1922" s="96"/>
    </row>
    <row r="1923" customFormat="false" ht="12.75" hidden="false" customHeight="false" outlineLevel="0" collapsed="false">
      <c r="H1923" s="96"/>
    </row>
    <row r="1924" customFormat="false" ht="12.75" hidden="false" customHeight="false" outlineLevel="0" collapsed="false">
      <c r="H1924" s="96"/>
    </row>
    <row r="1925" customFormat="false" ht="12.75" hidden="false" customHeight="false" outlineLevel="0" collapsed="false">
      <c r="H1925" s="96"/>
    </row>
    <row r="1926" customFormat="false" ht="12.75" hidden="false" customHeight="false" outlineLevel="0" collapsed="false">
      <c r="H1926" s="96"/>
    </row>
    <row r="1927" customFormat="false" ht="12.75" hidden="false" customHeight="false" outlineLevel="0" collapsed="false">
      <c r="H1927" s="96"/>
    </row>
    <row r="1928" customFormat="false" ht="12.75" hidden="false" customHeight="false" outlineLevel="0" collapsed="false">
      <c r="H1928" s="96"/>
    </row>
    <row r="1929" customFormat="false" ht="12.75" hidden="false" customHeight="false" outlineLevel="0" collapsed="false">
      <c r="H1929" s="96"/>
    </row>
    <row r="1930" customFormat="false" ht="12.75" hidden="false" customHeight="false" outlineLevel="0" collapsed="false">
      <c r="H1930" s="96"/>
    </row>
    <row r="1931" customFormat="false" ht="12.75" hidden="false" customHeight="false" outlineLevel="0" collapsed="false">
      <c r="H1931" s="96"/>
    </row>
    <row r="1932" customFormat="false" ht="12.75" hidden="false" customHeight="false" outlineLevel="0" collapsed="false">
      <c r="H1932" s="96"/>
    </row>
    <row r="1933" customFormat="false" ht="12.75" hidden="false" customHeight="false" outlineLevel="0" collapsed="false">
      <c r="H1933" s="96"/>
    </row>
    <row r="1934" customFormat="false" ht="12.75" hidden="false" customHeight="false" outlineLevel="0" collapsed="false">
      <c r="H1934" s="96"/>
    </row>
    <row r="1935" customFormat="false" ht="12.75" hidden="false" customHeight="false" outlineLevel="0" collapsed="false">
      <c r="H1935" s="96"/>
    </row>
    <row r="1936" customFormat="false" ht="12.75" hidden="false" customHeight="false" outlineLevel="0" collapsed="false">
      <c r="H1936" s="96"/>
    </row>
    <row r="1937" customFormat="false" ht="12.75" hidden="false" customHeight="false" outlineLevel="0" collapsed="false">
      <c r="H1937" s="96"/>
    </row>
    <row r="1938" customFormat="false" ht="12.75" hidden="false" customHeight="false" outlineLevel="0" collapsed="false">
      <c r="H1938" s="96"/>
    </row>
    <row r="1939" customFormat="false" ht="12.75" hidden="false" customHeight="false" outlineLevel="0" collapsed="false">
      <c r="H1939" s="96"/>
    </row>
    <row r="1940" customFormat="false" ht="12.75" hidden="false" customHeight="false" outlineLevel="0" collapsed="false">
      <c r="H1940" s="96"/>
    </row>
    <row r="1941" customFormat="false" ht="12.75" hidden="false" customHeight="false" outlineLevel="0" collapsed="false">
      <c r="H1941" s="96"/>
    </row>
    <row r="1942" customFormat="false" ht="12.75" hidden="false" customHeight="false" outlineLevel="0" collapsed="false">
      <c r="H1942" s="96"/>
    </row>
    <row r="1943" customFormat="false" ht="12.75" hidden="false" customHeight="false" outlineLevel="0" collapsed="false">
      <c r="H1943" s="96"/>
    </row>
    <row r="1944" customFormat="false" ht="12.75" hidden="false" customHeight="false" outlineLevel="0" collapsed="false">
      <c r="H1944" s="96"/>
    </row>
    <row r="1945" customFormat="false" ht="12.75" hidden="false" customHeight="false" outlineLevel="0" collapsed="false">
      <c r="H1945" s="96"/>
    </row>
    <row r="1946" customFormat="false" ht="12.75" hidden="false" customHeight="false" outlineLevel="0" collapsed="false">
      <c r="H1946" s="96"/>
    </row>
    <row r="1947" customFormat="false" ht="12.75" hidden="false" customHeight="false" outlineLevel="0" collapsed="false">
      <c r="H1947" s="96"/>
    </row>
    <row r="1948" customFormat="false" ht="12.75" hidden="false" customHeight="false" outlineLevel="0" collapsed="false">
      <c r="H1948" s="96"/>
    </row>
    <row r="1949" customFormat="false" ht="12.75" hidden="false" customHeight="false" outlineLevel="0" collapsed="false">
      <c r="H1949" s="96"/>
    </row>
    <row r="1950" customFormat="false" ht="12.75" hidden="false" customHeight="false" outlineLevel="0" collapsed="false">
      <c r="H1950" s="96"/>
    </row>
    <row r="1951" customFormat="false" ht="12.75" hidden="false" customHeight="false" outlineLevel="0" collapsed="false">
      <c r="H1951" s="96"/>
    </row>
    <row r="1952" customFormat="false" ht="12.75" hidden="false" customHeight="false" outlineLevel="0" collapsed="false">
      <c r="H1952" s="96"/>
    </row>
    <row r="1953" customFormat="false" ht="12.75" hidden="false" customHeight="false" outlineLevel="0" collapsed="false">
      <c r="H1953" s="96"/>
    </row>
    <row r="1954" customFormat="false" ht="12.75" hidden="false" customHeight="false" outlineLevel="0" collapsed="false">
      <c r="H1954" s="96"/>
    </row>
    <row r="1955" customFormat="false" ht="12.75" hidden="false" customHeight="false" outlineLevel="0" collapsed="false">
      <c r="H1955" s="96"/>
    </row>
    <row r="1956" customFormat="false" ht="12.75" hidden="false" customHeight="false" outlineLevel="0" collapsed="false">
      <c r="H1956" s="96"/>
    </row>
    <row r="1957" customFormat="false" ht="12.75" hidden="false" customHeight="false" outlineLevel="0" collapsed="false">
      <c r="H1957" s="96"/>
    </row>
    <row r="1958" customFormat="false" ht="12.75" hidden="false" customHeight="false" outlineLevel="0" collapsed="false">
      <c r="H1958" s="96"/>
    </row>
    <row r="1959" customFormat="false" ht="12.75" hidden="false" customHeight="false" outlineLevel="0" collapsed="false">
      <c r="H1959" s="96"/>
    </row>
    <row r="1960" customFormat="false" ht="12.75" hidden="false" customHeight="false" outlineLevel="0" collapsed="false">
      <c r="H1960" s="96"/>
    </row>
    <row r="1961" customFormat="false" ht="12.75" hidden="false" customHeight="false" outlineLevel="0" collapsed="false">
      <c r="H1961" s="96"/>
    </row>
    <row r="1962" customFormat="false" ht="12.75" hidden="false" customHeight="false" outlineLevel="0" collapsed="false">
      <c r="H1962" s="96"/>
    </row>
    <row r="1963" customFormat="false" ht="12.75" hidden="false" customHeight="false" outlineLevel="0" collapsed="false">
      <c r="H1963" s="96"/>
    </row>
    <row r="1964" customFormat="false" ht="12.75" hidden="false" customHeight="false" outlineLevel="0" collapsed="false">
      <c r="H1964" s="96"/>
    </row>
    <row r="1965" customFormat="false" ht="12.75" hidden="false" customHeight="false" outlineLevel="0" collapsed="false">
      <c r="H1965" s="96"/>
    </row>
    <row r="1966" customFormat="false" ht="12.75" hidden="false" customHeight="false" outlineLevel="0" collapsed="false">
      <c r="H1966" s="96"/>
    </row>
    <row r="1967" customFormat="false" ht="12.75" hidden="false" customHeight="false" outlineLevel="0" collapsed="false">
      <c r="H1967" s="96"/>
    </row>
    <row r="1968" customFormat="false" ht="12.75" hidden="false" customHeight="false" outlineLevel="0" collapsed="false">
      <c r="H1968" s="96"/>
    </row>
    <row r="1969" customFormat="false" ht="12.75" hidden="false" customHeight="false" outlineLevel="0" collapsed="false">
      <c r="H1969" s="96"/>
    </row>
    <row r="1970" customFormat="false" ht="12.75" hidden="false" customHeight="false" outlineLevel="0" collapsed="false">
      <c r="H1970" s="96"/>
    </row>
    <row r="1971" customFormat="false" ht="12.75" hidden="false" customHeight="false" outlineLevel="0" collapsed="false">
      <c r="H1971" s="96"/>
    </row>
    <row r="1972" customFormat="false" ht="12.75" hidden="false" customHeight="false" outlineLevel="0" collapsed="false">
      <c r="H1972" s="96"/>
    </row>
    <row r="1973" customFormat="false" ht="12.75" hidden="false" customHeight="false" outlineLevel="0" collapsed="false">
      <c r="H1973" s="96"/>
    </row>
    <row r="1974" customFormat="false" ht="12.75" hidden="false" customHeight="false" outlineLevel="0" collapsed="false">
      <c r="H1974" s="96"/>
    </row>
    <row r="1975" customFormat="false" ht="12.75" hidden="false" customHeight="false" outlineLevel="0" collapsed="false">
      <c r="H1975" s="96"/>
    </row>
    <row r="1976" customFormat="false" ht="12.75" hidden="false" customHeight="false" outlineLevel="0" collapsed="false">
      <c r="H1976" s="96"/>
    </row>
    <row r="1977" customFormat="false" ht="12.75" hidden="false" customHeight="false" outlineLevel="0" collapsed="false">
      <c r="H1977" s="96"/>
    </row>
    <row r="1978" customFormat="false" ht="12.75" hidden="false" customHeight="false" outlineLevel="0" collapsed="false">
      <c r="H1978" s="96"/>
    </row>
    <row r="1979" customFormat="false" ht="12.75" hidden="false" customHeight="false" outlineLevel="0" collapsed="false">
      <c r="H1979" s="96"/>
    </row>
    <row r="1980" customFormat="false" ht="12.75" hidden="false" customHeight="false" outlineLevel="0" collapsed="false">
      <c r="H1980" s="96"/>
    </row>
    <row r="1981" customFormat="false" ht="12.75" hidden="false" customHeight="false" outlineLevel="0" collapsed="false">
      <c r="H1981" s="96"/>
    </row>
    <row r="1982" customFormat="false" ht="12.75" hidden="false" customHeight="false" outlineLevel="0" collapsed="false">
      <c r="H1982" s="96"/>
    </row>
    <row r="1983" customFormat="false" ht="12.75" hidden="false" customHeight="false" outlineLevel="0" collapsed="false">
      <c r="H1983" s="96"/>
    </row>
    <row r="1984" customFormat="false" ht="12.75" hidden="false" customHeight="false" outlineLevel="0" collapsed="false">
      <c r="H1984" s="96"/>
    </row>
    <row r="1985" customFormat="false" ht="12.75" hidden="false" customHeight="false" outlineLevel="0" collapsed="false">
      <c r="H1985" s="96"/>
    </row>
    <row r="1986" customFormat="false" ht="12.75" hidden="false" customHeight="false" outlineLevel="0" collapsed="false">
      <c r="H1986" s="96"/>
    </row>
    <row r="1987" customFormat="false" ht="12.75" hidden="false" customHeight="false" outlineLevel="0" collapsed="false">
      <c r="H1987" s="96"/>
    </row>
    <row r="1988" customFormat="false" ht="12.75" hidden="false" customHeight="false" outlineLevel="0" collapsed="false">
      <c r="H1988" s="96"/>
    </row>
    <row r="1989" customFormat="false" ht="12.75" hidden="false" customHeight="false" outlineLevel="0" collapsed="false">
      <c r="H1989" s="96"/>
    </row>
    <row r="1990" customFormat="false" ht="12.75" hidden="false" customHeight="false" outlineLevel="0" collapsed="false">
      <c r="H1990" s="96"/>
    </row>
    <row r="1991" customFormat="false" ht="12.75" hidden="false" customHeight="false" outlineLevel="0" collapsed="false">
      <c r="H1991" s="96"/>
    </row>
    <row r="1992" customFormat="false" ht="12.75" hidden="false" customHeight="false" outlineLevel="0" collapsed="false">
      <c r="H1992" s="96"/>
    </row>
    <row r="1993" customFormat="false" ht="12.75" hidden="false" customHeight="false" outlineLevel="0" collapsed="false">
      <c r="H1993" s="96"/>
    </row>
    <row r="1994" customFormat="false" ht="12.75" hidden="false" customHeight="false" outlineLevel="0" collapsed="false">
      <c r="H1994" s="96"/>
    </row>
    <row r="1995" customFormat="false" ht="12.75" hidden="false" customHeight="false" outlineLevel="0" collapsed="false">
      <c r="H1995" s="96"/>
    </row>
    <row r="1996" customFormat="false" ht="12.75" hidden="false" customHeight="false" outlineLevel="0" collapsed="false">
      <c r="H1996" s="96"/>
    </row>
    <row r="1997" customFormat="false" ht="12.75" hidden="false" customHeight="false" outlineLevel="0" collapsed="false">
      <c r="H1997" s="96"/>
    </row>
    <row r="1998" customFormat="false" ht="12.75" hidden="false" customHeight="false" outlineLevel="0" collapsed="false">
      <c r="H1998" s="96"/>
    </row>
    <row r="1999" customFormat="false" ht="12.75" hidden="false" customHeight="false" outlineLevel="0" collapsed="false">
      <c r="H1999" s="96"/>
    </row>
    <row r="2000" customFormat="false" ht="12.75" hidden="false" customHeight="false" outlineLevel="0" collapsed="false">
      <c r="H2000" s="96"/>
    </row>
    <row r="2001" customFormat="false" ht="12.75" hidden="false" customHeight="false" outlineLevel="0" collapsed="false">
      <c r="H2001" s="96"/>
    </row>
    <row r="2002" customFormat="false" ht="12.75" hidden="false" customHeight="false" outlineLevel="0" collapsed="false">
      <c r="H2002" s="96"/>
    </row>
    <row r="2003" customFormat="false" ht="12.75" hidden="false" customHeight="false" outlineLevel="0" collapsed="false">
      <c r="H2003" s="96"/>
    </row>
    <row r="2004" customFormat="false" ht="12.75" hidden="false" customHeight="false" outlineLevel="0" collapsed="false">
      <c r="H2004" s="96"/>
    </row>
    <row r="2005" customFormat="false" ht="12.75" hidden="false" customHeight="false" outlineLevel="0" collapsed="false">
      <c r="H2005" s="96"/>
    </row>
    <row r="2006" customFormat="false" ht="12.75" hidden="false" customHeight="false" outlineLevel="0" collapsed="false">
      <c r="H2006" s="96"/>
    </row>
    <row r="2007" customFormat="false" ht="12.75" hidden="false" customHeight="false" outlineLevel="0" collapsed="false">
      <c r="H2007" s="96"/>
    </row>
    <row r="2008" customFormat="false" ht="12.75" hidden="false" customHeight="false" outlineLevel="0" collapsed="false">
      <c r="H2008" s="96"/>
    </row>
    <row r="2009" customFormat="false" ht="12.75" hidden="false" customHeight="false" outlineLevel="0" collapsed="false">
      <c r="H2009" s="96"/>
    </row>
    <row r="2010" customFormat="false" ht="12.75" hidden="false" customHeight="false" outlineLevel="0" collapsed="false">
      <c r="H2010" s="96"/>
    </row>
    <row r="2011" customFormat="false" ht="12.75" hidden="false" customHeight="false" outlineLevel="0" collapsed="false">
      <c r="H2011" s="96"/>
    </row>
    <row r="2012" customFormat="false" ht="12.75" hidden="false" customHeight="false" outlineLevel="0" collapsed="false">
      <c r="H2012" s="96"/>
    </row>
    <row r="2013" customFormat="false" ht="12.75" hidden="false" customHeight="false" outlineLevel="0" collapsed="false">
      <c r="H2013" s="96"/>
    </row>
    <row r="2014" customFormat="false" ht="12.75" hidden="false" customHeight="false" outlineLevel="0" collapsed="false">
      <c r="H2014" s="96"/>
    </row>
    <row r="2015" customFormat="false" ht="12.75" hidden="false" customHeight="false" outlineLevel="0" collapsed="false">
      <c r="H2015" s="96"/>
    </row>
    <row r="2016" customFormat="false" ht="12.75" hidden="false" customHeight="false" outlineLevel="0" collapsed="false">
      <c r="H2016" s="96"/>
    </row>
    <row r="2017" customFormat="false" ht="12.75" hidden="false" customHeight="false" outlineLevel="0" collapsed="false">
      <c r="H2017" s="96"/>
    </row>
    <row r="2018" customFormat="false" ht="12.75" hidden="false" customHeight="false" outlineLevel="0" collapsed="false">
      <c r="H2018" s="96"/>
    </row>
    <row r="2019" customFormat="false" ht="12.75" hidden="false" customHeight="false" outlineLevel="0" collapsed="false">
      <c r="H2019" s="96"/>
    </row>
    <row r="2020" customFormat="false" ht="12.75" hidden="false" customHeight="false" outlineLevel="0" collapsed="false">
      <c r="H2020" s="96"/>
    </row>
    <row r="2021" customFormat="false" ht="12.75" hidden="false" customHeight="false" outlineLevel="0" collapsed="false">
      <c r="H2021" s="96"/>
    </row>
    <row r="2022" customFormat="false" ht="12.75" hidden="false" customHeight="false" outlineLevel="0" collapsed="false">
      <c r="H2022" s="96"/>
    </row>
    <row r="2023" customFormat="false" ht="12.75" hidden="false" customHeight="false" outlineLevel="0" collapsed="false">
      <c r="H2023" s="96"/>
    </row>
    <row r="2024" customFormat="false" ht="12.75" hidden="false" customHeight="false" outlineLevel="0" collapsed="false">
      <c r="H2024" s="96"/>
    </row>
    <row r="2025" customFormat="false" ht="12.75" hidden="false" customHeight="false" outlineLevel="0" collapsed="false">
      <c r="H2025" s="96"/>
    </row>
    <row r="2026" customFormat="false" ht="12.75" hidden="false" customHeight="false" outlineLevel="0" collapsed="false">
      <c r="H2026" s="96"/>
    </row>
    <row r="2027" customFormat="false" ht="12.75" hidden="false" customHeight="false" outlineLevel="0" collapsed="false">
      <c r="H2027" s="96"/>
    </row>
    <row r="2028" customFormat="false" ht="12.75" hidden="false" customHeight="false" outlineLevel="0" collapsed="false">
      <c r="H2028" s="96"/>
    </row>
    <row r="2029" customFormat="false" ht="12.75" hidden="false" customHeight="false" outlineLevel="0" collapsed="false">
      <c r="H2029" s="96"/>
    </row>
    <row r="2030" customFormat="false" ht="12.75" hidden="false" customHeight="false" outlineLevel="0" collapsed="false">
      <c r="H2030" s="96"/>
    </row>
    <row r="2031" customFormat="false" ht="12.75" hidden="false" customHeight="false" outlineLevel="0" collapsed="false">
      <c r="H2031" s="96"/>
    </row>
    <row r="2032" customFormat="false" ht="12.75" hidden="false" customHeight="false" outlineLevel="0" collapsed="false">
      <c r="H2032" s="96"/>
    </row>
    <row r="2033" customFormat="false" ht="12.75" hidden="false" customHeight="false" outlineLevel="0" collapsed="false">
      <c r="H2033" s="96"/>
    </row>
    <row r="2034" customFormat="false" ht="12.75" hidden="false" customHeight="false" outlineLevel="0" collapsed="false">
      <c r="H2034" s="96"/>
    </row>
    <row r="2035" customFormat="false" ht="12.75" hidden="false" customHeight="false" outlineLevel="0" collapsed="false">
      <c r="H2035" s="96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31" activeCellId="0" sqref="G31"/>
    </sheetView>
  </sheetViews>
  <sheetFormatPr defaultColWidth="9.0546875" defaultRowHeight="12.75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W11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69" activeCellId="0" sqref="C69"/>
    </sheetView>
  </sheetViews>
  <sheetFormatPr defaultColWidth="9.0546875" defaultRowHeight="12.75" customHeight="true" zeroHeight="false" outlineLevelRow="1" outlineLevelCol="0"/>
  <cols>
    <col collapsed="false" customWidth="true" hidden="false" outlineLevel="0" max="1" min="1" style="0" width="4.85"/>
    <col collapsed="false" customWidth="true" hidden="false" outlineLevel="0" max="2" min="2" style="0" width="1.99"/>
    <col collapsed="false" customWidth="true" hidden="false" outlineLevel="0" max="3" min="3" style="0" width="8.99"/>
    <col collapsed="false" customWidth="true" hidden="false" outlineLevel="0" max="4" min="4" style="0" width="2.56"/>
    <col collapsed="false" customWidth="true" hidden="false" outlineLevel="0" max="5" min="5" style="0" width="10.13"/>
    <col collapsed="false" customWidth="true" hidden="false" outlineLevel="0" max="6" min="6" style="0" width="6.7"/>
    <col collapsed="false" customWidth="true" hidden="false" outlineLevel="0" max="7" min="7" style="0" width="5.71"/>
    <col collapsed="false" customWidth="true" hidden="false" outlineLevel="0" max="8" min="8" style="0" width="7.56"/>
    <col collapsed="false" customWidth="true" hidden="false" outlineLevel="0" max="9" min="9" style="0" width="3.28"/>
    <col collapsed="false" customWidth="true" hidden="false" outlineLevel="0" max="10" min="10" style="0" width="9.41"/>
    <col collapsed="false" customWidth="true" hidden="false" outlineLevel="0" max="11" min="11" style="0" width="6.7"/>
    <col collapsed="false" customWidth="true" hidden="false" outlineLevel="0" max="12" min="12" style="0" width="5.71"/>
    <col collapsed="false" customWidth="true" hidden="false" outlineLevel="0" max="13" min="13" style="0" width="7.56"/>
    <col collapsed="false" customWidth="true" hidden="false" outlineLevel="0" max="14" min="14" style="0" width="2.56"/>
    <col collapsed="false" customWidth="true" hidden="false" outlineLevel="0" max="15" min="15" style="0" width="8.85"/>
    <col collapsed="false" customWidth="true" hidden="false" outlineLevel="0" max="16" min="16" style="0" width="6.7"/>
    <col collapsed="false" customWidth="true" hidden="false" outlineLevel="0" max="17" min="17" style="0" width="5.71"/>
    <col collapsed="false" customWidth="true" hidden="false" outlineLevel="0" max="18" min="18" style="0" width="7.56"/>
    <col collapsed="false" customWidth="true" hidden="false" outlineLevel="0" max="19" min="19" style="0" width="2.99"/>
    <col collapsed="false" customWidth="true" hidden="false" outlineLevel="0" max="20" min="20" style="0" width="8.85"/>
    <col collapsed="false" customWidth="true" hidden="false" outlineLevel="0" max="21" min="21" style="0" width="6.7"/>
    <col collapsed="false" customWidth="true" hidden="false" outlineLevel="0" max="22" min="22" style="0" width="5.71"/>
    <col collapsed="false" customWidth="true" hidden="false" outlineLevel="0" max="23" min="23" style="0" width="7.56"/>
  </cols>
  <sheetData>
    <row r="1" customFormat="false" ht="6.75" hidden="false" customHeight="true" outlineLevel="0" collapsed="false">
      <c r="A1" s="1"/>
      <c r="B1" s="2"/>
      <c r="C1" s="1"/>
      <c r="D1" s="2"/>
      <c r="E1" s="2"/>
      <c r="F1" s="2"/>
      <c r="G1" s="3"/>
      <c r="H1" s="3"/>
      <c r="I1" s="2"/>
      <c r="J1" s="2"/>
      <c r="K1" s="2"/>
      <c r="L1" s="3"/>
      <c r="M1" s="3"/>
      <c r="N1" s="2"/>
      <c r="O1" s="2"/>
      <c r="P1" s="2"/>
      <c r="Q1" s="3"/>
      <c r="R1" s="3"/>
      <c r="S1" s="2"/>
      <c r="T1" s="2"/>
      <c r="U1" s="2"/>
      <c r="V1" s="3"/>
      <c r="W1" s="3"/>
    </row>
    <row r="2" customFormat="false" ht="11.25" hidden="false" customHeight="true" outlineLevel="0" collapsed="false">
      <c r="A2" s="5" t="s">
        <v>0</v>
      </c>
      <c r="B2" s="6"/>
      <c r="C2" s="7"/>
      <c r="D2" s="6"/>
      <c r="E2" s="8" t="n">
        <v>1998</v>
      </c>
      <c r="F2" s="8" t="n">
        <v>1998</v>
      </c>
      <c r="G2" s="9"/>
      <c r="H2" s="9"/>
      <c r="I2" s="9"/>
      <c r="J2" s="8" t="n">
        <v>1999</v>
      </c>
      <c r="K2" s="8" t="n">
        <v>1999</v>
      </c>
      <c r="L2" s="9"/>
      <c r="M2" s="9"/>
      <c r="N2" s="9"/>
      <c r="O2" s="8" t="n">
        <v>2000</v>
      </c>
      <c r="P2" s="8" t="n">
        <v>2000</v>
      </c>
      <c r="Q2" s="8"/>
      <c r="R2" s="8"/>
      <c r="S2" s="8"/>
      <c r="T2" s="8" t="n">
        <v>2001</v>
      </c>
      <c r="U2" s="8" t="n">
        <v>2001</v>
      </c>
      <c r="V2" s="9"/>
      <c r="W2" s="9"/>
    </row>
    <row r="3" customFormat="false" ht="11.25" hidden="false" customHeight="true" outlineLevel="0" collapsed="false">
      <c r="A3" s="10"/>
      <c r="B3" s="10"/>
      <c r="C3" s="11"/>
      <c r="D3" s="10"/>
      <c r="E3" s="12" t="s">
        <v>2</v>
      </c>
      <c r="F3" s="12" t="s">
        <v>3</v>
      </c>
      <c r="G3" s="12"/>
      <c r="H3" s="12"/>
      <c r="I3" s="12"/>
      <c r="J3" s="12" t="s">
        <v>2</v>
      </c>
      <c r="K3" s="12" t="s">
        <v>3</v>
      </c>
      <c r="L3" s="12"/>
      <c r="M3" s="12"/>
      <c r="N3" s="12"/>
      <c r="O3" s="12" t="s">
        <v>2</v>
      </c>
      <c r="P3" s="12" t="s">
        <v>3</v>
      </c>
      <c r="Q3" s="12"/>
      <c r="R3" s="12"/>
      <c r="S3" s="12"/>
      <c r="T3" s="12" t="s">
        <v>2</v>
      </c>
      <c r="U3" s="12" t="s">
        <v>3</v>
      </c>
      <c r="V3" s="12"/>
      <c r="W3" s="12"/>
    </row>
    <row r="4" customFormat="false" ht="11.25" hidden="false" customHeight="true" outlineLevel="0" collapsed="false">
      <c r="A4" s="0" t="n">
        <v>35</v>
      </c>
      <c r="C4" s="14" t="n">
        <v>36892</v>
      </c>
      <c r="E4" s="15" t="n">
        <f aca="false">VLOOKUP(MONTH($C4)+12*(E$2-1998),PJM!$F$1001:$S$1129,MATCH(CONCATENATE($A4,E$3),PJM!$G$1000:$S$1000,0)+1,FALSE())</f>
        <v>0</v>
      </c>
      <c r="F4" s="15" t="n">
        <f aca="false">VLOOKUP(MONTH($C4)+12*(F$2-1998),PJM!$F$1001:$S$1129,MATCH(CONCATENATE($A4,F$3),PJM!$G$1000:$S$1000,0)+1,FALSE())</f>
        <v>14.6571428571429</v>
      </c>
      <c r="J4" s="15" t="n">
        <f aca="false">VLOOKUP(MONTH($C4)+12*(J$2-1998),PJM!$F$1001:$S$1129,MATCH(CONCATENATE($A4,J$3),PJM!$G$1000:$S$1000,0)+1,FALSE())</f>
        <v>0</v>
      </c>
      <c r="K4" s="15" t="n">
        <f aca="false">VLOOKUP(MONTH($C4)+12*(K$2-1998),PJM!$F$1001:$S$1129,MATCH(CONCATENATE($A4,K$3),PJM!$G$1000:$S$1000,0)+1,FALSE())</f>
        <v>10.772</v>
      </c>
      <c r="O4" s="15" t="n">
        <f aca="false">VLOOKUP(MONTH($C4)+12*(O$2-1998),PJM!$F$1001:$S$1129,MATCH(CONCATENATE($A4,O$3),PJM!$G$1000:$S$1000,0)+1,FALSE())</f>
        <v>3.15105263157895</v>
      </c>
      <c r="P4" s="15" t="n">
        <f aca="false">VLOOKUP(MONTH($C4)+12*(P$2-1998),PJM!$F$1001:$S$1129,MATCH(CONCATENATE($A4,P$3),PJM!$G$1000:$S$1000,0)+1,FALSE())</f>
        <v>5.66684210526316</v>
      </c>
      <c r="T4" s="15" t="n">
        <f aca="false">VLOOKUP(MONTH($C4)+12*(T$2-1998),PJM!$F$1001:$S$1129,MATCH(CONCATENATE($A4,T$3),PJM!$G$1000:$S$1000,0)+1,FALSE())</f>
        <v>16.176</v>
      </c>
      <c r="U4" s="15" t="n">
        <f aca="false">VLOOKUP(MONTH($C4)+12*(U$2-1998),PJM!$F$1001:$S$1129,MATCH(CONCATENATE($A4,U$3),PJM!$G$1000:$S$1000,0)+1,FALSE())</f>
        <v>0.0309999999999999</v>
      </c>
    </row>
    <row r="5" customFormat="false" ht="11.25" hidden="false" customHeight="true" outlineLevel="0" collapsed="false">
      <c r="A5" s="0" t="n">
        <v>35</v>
      </c>
      <c r="C5" s="14" t="n">
        <v>36923</v>
      </c>
      <c r="E5" s="15" t="n">
        <f aca="false">VLOOKUP(MONTH($C5)+12*(E$2-1998),PJM!$F$1001:$S$1129,MATCH(CONCATENATE($A5,E$3),PJM!$G$1000:$S$1000,0)+1,FALSE())</f>
        <v>0</v>
      </c>
      <c r="F5" s="15" t="n">
        <f aca="false">VLOOKUP(MONTH($C5)+12*(F$2-1998),PJM!$F$1001:$S$1129,MATCH(CONCATENATE($A5,F$3),PJM!$G$1000:$S$1000,0)+1,FALSE())</f>
        <v>15.3752631578947</v>
      </c>
      <c r="J5" s="15" t="n">
        <f aca="false">VLOOKUP(MONTH($C5)+12*(J$2-1998),PJM!$F$1001:$S$1129,MATCH(CONCATENATE($A5,J$3),PJM!$G$1000:$S$1000,0)+1,FALSE())</f>
        <v>0</v>
      </c>
      <c r="K5" s="15" t="n">
        <f aca="false">VLOOKUP(MONTH($C5)+12*(K$2-1998),PJM!$F$1001:$S$1129,MATCH(CONCATENATE($A5,K$3),PJM!$G$1000:$S$1000,0)+1,FALSE())</f>
        <v>15.6521052631579</v>
      </c>
      <c r="O5" s="15" t="n">
        <f aca="false">VLOOKUP(MONTH($C5)+12*(O$2-1998),PJM!$F$1001:$S$1129,MATCH(CONCATENATE($A5,O$3),PJM!$G$1000:$S$1000,0)+1,FALSE())</f>
        <v>0.138</v>
      </c>
      <c r="P5" s="15" t="n">
        <f aca="false">VLOOKUP(MONTH($C5)+12*(P$2-1998),PJM!$F$1001:$S$1129,MATCH(CONCATENATE($A5,P$3),PJM!$G$1000:$S$1000,0)+1,FALSE())</f>
        <v>8.038</v>
      </c>
      <c r="T5" s="15" t="n">
        <f aca="false">VLOOKUP(MONTH($C5)+12*(T$2-1998),PJM!$F$1001:$S$1129,MATCH(CONCATENATE($A5,T$3),PJM!$G$1000:$S$1000,0)+1,FALSE())</f>
        <v>3.1435</v>
      </c>
      <c r="U5" s="15" t="n">
        <f aca="false">VLOOKUP(MONTH($C5)+12*(U$2-1998),PJM!$F$1001:$S$1129,MATCH(CONCATENATE($A5,U$3),PJM!$G$1000:$S$1000,0)+1,FALSE())</f>
        <v>1.225</v>
      </c>
    </row>
    <row r="6" customFormat="false" ht="11.25" hidden="false" customHeight="true" outlineLevel="0" collapsed="false">
      <c r="A6" s="16" t="n">
        <v>30</v>
      </c>
      <c r="B6" s="17"/>
      <c r="C6" s="18" t="n">
        <v>36892</v>
      </c>
      <c r="D6" s="17"/>
      <c r="E6" s="19" t="n">
        <f aca="false">VLOOKUP(MONTH($C6)+12*(E$2-1998),PJM!$F$1001:$S$1129,MATCH(CONCATENATE($A6,E$3),PJM!$G$1000:$S$1000,0)+1,FALSE())</f>
        <v>0</v>
      </c>
      <c r="F6" s="19" t="n">
        <f aca="false">VLOOKUP(MONTH($C6)+12*(F$2-1998),PJM!$F$1001:$S$1129,MATCH(CONCATENATE($A6,F$3),PJM!$G$1000:$S$1000,0)+1,FALSE())</f>
        <v>9.65714285714286</v>
      </c>
      <c r="G6" s="19"/>
      <c r="H6" s="19"/>
      <c r="I6" s="17"/>
      <c r="J6" s="19" t="n">
        <f aca="false">VLOOKUP(MONTH($C6)+12*(J$2-1998),PJM!$F$1001:$S$1129,MATCH(CONCATENATE($A6,J$3),PJM!$G$1000:$S$1000,0)+1,FALSE())</f>
        <v>0.5465</v>
      </c>
      <c r="K6" s="19" t="n">
        <f aca="false">VLOOKUP(MONTH($C6)+12*(K$2-1998),PJM!$F$1001:$S$1129,MATCH(CONCATENATE($A6,K$3),PJM!$G$1000:$S$1000,0)+1,FALSE())</f>
        <v>6.3185</v>
      </c>
      <c r="L6" s="19"/>
      <c r="M6" s="19"/>
      <c r="N6" s="17"/>
      <c r="O6" s="19" t="n">
        <f aca="false">VLOOKUP(MONTH($C6)+12*(O$2-1998),PJM!$F$1001:$S$1129,MATCH(CONCATENATE($A6,O$3),PJM!$G$1000:$S$1000,0)+1,FALSE())</f>
        <v>5.72947368421053</v>
      </c>
      <c r="P6" s="19" t="n">
        <f aca="false">VLOOKUP(MONTH($C6)+12*(P$2-1998),PJM!$F$1001:$S$1129,MATCH(CONCATENATE($A6,P$3),PJM!$G$1000:$S$1000,0)+1,FALSE())</f>
        <v>3.24526315789474</v>
      </c>
      <c r="Q6" s="19"/>
      <c r="R6" s="19"/>
      <c r="S6" s="17"/>
      <c r="T6" s="19" t="n">
        <f aca="false">VLOOKUP(MONTH($C6)+12*(T$2-1998),PJM!$F$1001:$S$1129,MATCH(CONCATENATE($A6,T$3),PJM!$G$1000:$S$1000,0)+1,FALSE())</f>
        <v>21.145</v>
      </c>
      <c r="U6" s="19" t="n">
        <f aca="false">VLOOKUP(MONTH($C6)+12*(U$2-1998),PJM!$F$1001:$S$1129,MATCH(CONCATENATE($A6,U$3),PJM!$G$1000:$S$1000,0)+1,FALSE())</f>
        <v>0</v>
      </c>
      <c r="V6" s="19"/>
      <c r="W6" s="19"/>
    </row>
    <row r="7" customFormat="false" ht="11.25" hidden="false" customHeight="true" outlineLevel="0" collapsed="false">
      <c r="A7" s="16" t="n">
        <v>30</v>
      </c>
      <c r="B7" s="17"/>
      <c r="C7" s="18" t="n">
        <v>36923</v>
      </c>
      <c r="D7" s="17"/>
      <c r="E7" s="19" t="n">
        <f aca="false">VLOOKUP(MONTH($C7)+12*(E$2-1998),PJM!$F$1001:$S$1129,MATCH(CONCATENATE($A7,E$3),PJM!$G$1000:$S$1000,0)+1,FALSE())</f>
        <v>0</v>
      </c>
      <c r="F7" s="19" t="n">
        <f aca="false">VLOOKUP(MONTH($C7)+12*(F$2-1998),PJM!$F$1001:$S$1129,MATCH(CONCATENATE($A7,F$3),PJM!$G$1000:$S$1000,0)+1,FALSE())</f>
        <v>10.3752631578947</v>
      </c>
      <c r="G7" s="19"/>
      <c r="H7" s="19"/>
      <c r="I7" s="17"/>
      <c r="J7" s="19" t="n">
        <f aca="false">VLOOKUP(MONTH($C7)+12*(J$2-1998),PJM!$F$1001:$S$1129,MATCH(CONCATENATE($A7,J$3),PJM!$G$1000:$S$1000,0)+1,FALSE())</f>
        <v>0</v>
      </c>
      <c r="K7" s="19" t="n">
        <f aca="false">VLOOKUP(MONTH($C7)+12*(K$2-1998),PJM!$F$1001:$S$1129,MATCH(CONCATENATE($A7,K$3),PJM!$G$1000:$S$1000,0)+1,FALSE())</f>
        <v>10.6521052631579</v>
      </c>
      <c r="L7" s="19"/>
      <c r="M7" s="19"/>
      <c r="N7" s="17"/>
      <c r="O7" s="19" t="n">
        <f aca="false">VLOOKUP(MONTH($C7)+12*(O$2-1998),PJM!$F$1001:$S$1129,MATCH(CONCATENATE($A7,O$3),PJM!$G$1000:$S$1000,0)+1,FALSE())</f>
        <v>1.127</v>
      </c>
      <c r="P7" s="19" t="n">
        <f aca="false">VLOOKUP(MONTH($C7)+12*(P$2-1998),PJM!$F$1001:$S$1129,MATCH(CONCATENATE($A7,P$3),PJM!$G$1000:$S$1000,0)+1,FALSE())</f>
        <v>4.027</v>
      </c>
      <c r="Q7" s="19"/>
      <c r="R7" s="19"/>
      <c r="S7" s="17"/>
      <c r="T7" s="19" t="n">
        <f aca="false">VLOOKUP(MONTH($C7)+12*(T$2-1998),PJM!$F$1001:$S$1129,MATCH(CONCATENATE($A7,T$3),PJM!$G$1000:$S$1000,0)+1,FALSE())</f>
        <v>7.024</v>
      </c>
      <c r="U7" s="19" t="n">
        <f aca="false">VLOOKUP(MONTH($C7)+12*(U$2-1998),PJM!$F$1001:$S$1129,MATCH(CONCATENATE($A7,U$3),PJM!$G$1000:$S$1000,0)+1,FALSE())</f>
        <v>0.1055</v>
      </c>
      <c r="V7" s="19"/>
      <c r="W7" s="19"/>
    </row>
    <row r="8" customFormat="false" ht="11.25" hidden="false" customHeight="true" outlineLevel="0" collapsed="false">
      <c r="A8" s="58" t="n">
        <v>25</v>
      </c>
      <c r="B8" s="59"/>
      <c r="C8" s="60" t="n">
        <v>36892</v>
      </c>
      <c r="D8" s="59"/>
      <c r="E8" s="15" t="n">
        <f aca="false">VLOOKUP(MONTH($C8)+12*(E$2-1998),PJM!$F$1001:$S$1129,MATCH(CONCATENATE($A8,E$3),PJM!$G$1000:$S$1000,0)+1,FALSE())</f>
        <v>0</v>
      </c>
      <c r="F8" s="15" t="n">
        <f aca="false">VLOOKUP(MONTH($C8)+12*(F$2-1998),PJM!$F$1001:$S$1129,MATCH(CONCATENATE($A8,F$3),PJM!$G$1000:$S$1000,0)+1,FALSE())</f>
        <v>4.65714285714286</v>
      </c>
      <c r="G8" s="15"/>
      <c r="H8" s="15"/>
      <c r="I8" s="59"/>
      <c r="J8" s="15" t="n">
        <f aca="false">VLOOKUP(MONTH($C8)+12*(J$2-1998),PJM!$F$1001:$S$1129,MATCH(CONCATENATE($A8,J$3),PJM!$G$1000:$S$1000,0)+1,FALSE())</f>
        <v>1.665</v>
      </c>
      <c r="K8" s="15" t="n">
        <f aca="false">VLOOKUP(MONTH($C8)+12*(K$2-1998),PJM!$F$1001:$S$1129,MATCH(CONCATENATE($A8,K$3),PJM!$G$1000:$S$1000,0)+1,FALSE())</f>
        <v>2.437</v>
      </c>
      <c r="L8" s="15"/>
      <c r="M8" s="15"/>
      <c r="N8" s="59"/>
      <c r="O8" s="15" t="n">
        <f aca="false">VLOOKUP(MONTH($C8)+12*(O$2-1998),PJM!$F$1001:$S$1129,MATCH(CONCATENATE($A8,O$3),PJM!$G$1000:$S$1000,0)+1,FALSE())</f>
        <v>8.55578947368421</v>
      </c>
      <c r="P8" s="15" t="n">
        <f aca="false">VLOOKUP(MONTH($C8)+12*(P$2-1998),PJM!$F$1001:$S$1129,MATCH(CONCATENATE($A8,P$3),PJM!$G$1000:$S$1000,0)+1,FALSE())</f>
        <v>1.07157894736842</v>
      </c>
      <c r="Q8" s="15"/>
      <c r="R8" s="15"/>
      <c r="S8" s="59"/>
      <c r="T8" s="15" t="n">
        <f aca="false">VLOOKUP(MONTH($C8)+12*(T$2-1998),PJM!$F$1001:$S$1129,MATCH(CONCATENATE($A8,T$3),PJM!$G$1000:$S$1000,0)+1,FALSE())</f>
        <v>26.145</v>
      </c>
      <c r="U8" s="15" t="n">
        <f aca="false">VLOOKUP(MONTH($C8)+12*(U$2-1998),PJM!$F$1001:$S$1129,MATCH(CONCATENATE($A8,U$3),PJM!$G$1000:$S$1000,0)+1,FALSE())</f>
        <v>0</v>
      </c>
      <c r="V8" s="15"/>
      <c r="W8" s="15"/>
    </row>
    <row r="9" customFormat="false" ht="11.25" hidden="false" customHeight="true" outlineLevel="0" collapsed="false">
      <c r="A9" s="34" t="n">
        <v>25</v>
      </c>
      <c r="B9" s="54"/>
      <c r="C9" s="61" t="n">
        <v>36923</v>
      </c>
      <c r="D9" s="54"/>
      <c r="E9" s="15" t="n">
        <f aca="false">VLOOKUP(MONTH($C9)+12*(E$2-1998),PJM!$F$1001:$S$1129,MATCH(CONCATENATE($A9,E$3),PJM!$G$1000:$S$1000,0)+1,FALSE())</f>
        <v>0</v>
      </c>
      <c r="F9" s="15" t="n">
        <f aca="false">VLOOKUP(MONTH($C9)+12*(F$2-1998),PJM!$F$1001:$S$1129,MATCH(CONCATENATE($A9,F$3),PJM!$G$1000:$S$1000,0)+1,FALSE())</f>
        <v>5.37526315789474</v>
      </c>
      <c r="G9" s="15"/>
      <c r="H9" s="15"/>
      <c r="I9" s="54"/>
      <c r="J9" s="15" t="n">
        <f aca="false">VLOOKUP(MONTH($C9)+12*(J$2-1998),PJM!$F$1001:$S$1129,MATCH(CONCATENATE($A9,J$3),PJM!$G$1000:$S$1000,0)+1,FALSE())</f>
        <v>0.0489473684210526</v>
      </c>
      <c r="K9" s="15" t="n">
        <f aca="false">VLOOKUP(MONTH($C9)+12*(K$2-1998),PJM!$F$1001:$S$1129,MATCH(CONCATENATE($A9,K$3),PJM!$G$1000:$S$1000,0)+1,FALSE())</f>
        <v>5.70105263157895</v>
      </c>
      <c r="L9" s="15"/>
      <c r="M9" s="15"/>
      <c r="N9" s="54"/>
      <c r="O9" s="15" t="n">
        <f aca="false">VLOOKUP(MONTH($C9)+12*(O$2-1998),PJM!$F$1001:$S$1129,MATCH(CONCATENATE($A9,O$3),PJM!$G$1000:$S$1000,0)+1,FALSE())</f>
        <v>3.0755</v>
      </c>
      <c r="P9" s="15" t="n">
        <f aca="false">VLOOKUP(MONTH($C9)+12*(P$2-1998),PJM!$F$1001:$S$1129,MATCH(CONCATENATE($A9,P$3),PJM!$G$1000:$S$1000,0)+1,FALSE())</f>
        <v>0.9755</v>
      </c>
      <c r="Q9" s="15"/>
      <c r="R9" s="15"/>
      <c r="S9" s="54"/>
      <c r="T9" s="15" t="n">
        <f aca="false">VLOOKUP(MONTH($C9)+12*(T$2-1998),PJM!$F$1001:$S$1129,MATCH(CONCATENATE($A9,T$3),PJM!$G$1000:$S$1000,0)+1,FALSE())</f>
        <v>11.9185</v>
      </c>
      <c r="U9" s="15" t="n">
        <f aca="false">VLOOKUP(MONTH($C9)+12*(U$2-1998),PJM!$F$1001:$S$1129,MATCH(CONCATENATE($A9,U$3),PJM!$G$1000:$S$1000,0)+1,FALSE())</f>
        <v>0</v>
      </c>
      <c r="V9" s="15"/>
      <c r="W9" s="15"/>
    </row>
    <row r="10" customFormat="false" ht="11.25" hidden="false" customHeight="true" outlineLevel="0" collapsed="false">
      <c r="A10" s="9" t="n">
        <v>20</v>
      </c>
      <c r="B10" s="6"/>
      <c r="C10" s="14" t="n">
        <v>36892</v>
      </c>
      <c r="D10" s="6"/>
      <c r="E10" s="15" t="n">
        <f aca="false">VLOOKUP(MONTH($C10)+12*(E$2-1998),PJM!$F$1001:$S$1129,MATCH(CONCATENATE($A10,E$3),PJM!$G$1000:$S$1000,0)+1,FALSE())</f>
        <v>0.907619047619048</v>
      </c>
      <c r="F10" s="15" t="n">
        <f aca="false">VLOOKUP(MONTH($C10)+12*(F$2-1998),PJM!$F$1001:$S$1129,MATCH(CONCATENATE($A10,F$3),PJM!$G$1000:$S$1000,0)+1,FALSE())</f>
        <v>0.564761904761905</v>
      </c>
      <c r="G10" s="15"/>
      <c r="H10" s="15"/>
      <c r="I10" s="6"/>
      <c r="J10" s="15" t="n">
        <f aca="false">VLOOKUP(MONTH($C10)+12*(J$2-1998),PJM!$F$1001:$S$1129,MATCH(CONCATENATE($A10,J$3),PJM!$G$1000:$S$1000,0)+1,FALSE())</f>
        <v>4.3265</v>
      </c>
      <c r="K10" s="15" t="n">
        <f aca="false">VLOOKUP(MONTH($C10)+12*(K$2-1998),PJM!$F$1001:$S$1129,MATCH(CONCATENATE($A10,K$3),PJM!$G$1000:$S$1000,0)+1,FALSE())</f>
        <v>0.0985</v>
      </c>
      <c r="L10" s="15"/>
      <c r="M10" s="15"/>
      <c r="N10" s="6"/>
      <c r="O10" s="15" t="n">
        <f aca="false">VLOOKUP(MONTH($C10)+12*(O$2-1998),PJM!$F$1001:$S$1129,MATCH(CONCATENATE($A10,O$3),PJM!$G$1000:$S$1000,0)+1,FALSE())</f>
        <v>12.4842105263158</v>
      </c>
      <c r="P10" s="15" t="n">
        <f aca="false">VLOOKUP(MONTH($C10)+12*(P$2-1998),PJM!$F$1001:$S$1129,MATCH(CONCATENATE($A10,P$3),PJM!$G$1000:$S$1000,0)+1,FALSE())</f>
        <v>0</v>
      </c>
      <c r="Q10" s="15"/>
      <c r="R10" s="15"/>
      <c r="S10" s="6"/>
      <c r="T10" s="15" t="n">
        <f aca="false">VLOOKUP(MONTH($C10)+12*(T$2-1998),PJM!$F$1001:$S$1129,MATCH(CONCATENATE($A10,T$3),PJM!$G$1000:$S$1000,0)+1,FALSE())</f>
        <v>31.145</v>
      </c>
      <c r="U10" s="15" t="n">
        <f aca="false">VLOOKUP(MONTH($C10)+12*(U$2-1998),PJM!$F$1001:$S$1129,MATCH(CONCATENATE($A10,U$3),PJM!$G$1000:$S$1000,0)+1,FALSE())</f>
        <v>0</v>
      </c>
      <c r="V10" s="15"/>
      <c r="W10" s="15"/>
    </row>
    <row r="11" customFormat="false" ht="11.25" hidden="false" customHeight="true" outlineLevel="0" collapsed="false">
      <c r="A11" s="23" t="n">
        <v>20</v>
      </c>
      <c r="B11" s="24"/>
      <c r="C11" s="25" t="n">
        <v>36923</v>
      </c>
      <c r="D11" s="24"/>
      <c r="E11" s="26" t="n">
        <f aca="false">VLOOKUP(MONTH($C11)+12*(E$2-1998),PJM!$F$1001:$S$1129,MATCH(CONCATENATE($A11,E$3),PJM!$G$1000:$S$1000,0)+1,FALSE())</f>
        <v>0.534210526315789</v>
      </c>
      <c r="F11" s="26" t="n">
        <f aca="false">VLOOKUP(MONTH($C11)+12*(F$2-1998),PJM!$F$1001:$S$1129,MATCH(CONCATENATE($A11,F$3),PJM!$G$1000:$S$1000,0)+1,FALSE())</f>
        <v>0.909473684210526</v>
      </c>
      <c r="G11" s="26"/>
      <c r="H11" s="26"/>
      <c r="I11" s="24"/>
      <c r="J11" s="26" t="n">
        <f aca="false">VLOOKUP(MONTH($C11)+12*(J$2-1998),PJM!$F$1001:$S$1129,MATCH(CONCATENATE($A11,J$3),PJM!$G$1000:$S$1000,0)+1,FALSE())</f>
        <v>0.623684210526316</v>
      </c>
      <c r="K11" s="26" t="n">
        <f aca="false">VLOOKUP(MONTH($C11)+12*(K$2-1998),PJM!$F$1001:$S$1129,MATCH(CONCATENATE($A11,K$3),PJM!$G$1000:$S$1000,0)+1,FALSE())</f>
        <v>1.27578947368421</v>
      </c>
      <c r="L11" s="26"/>
      <c r="M11" s="26"/>
      <c r="N11" s="24"/>
      <c r="O11" s="26" t="n">
        <f aca="false">VLOOKUP(MONTH($C11)+12*(O$2-1998),PJM!$F$1001:$S$1129,MATCH(CONCATENATE($A11,O$3),PJM!$G$1000:$S$1000,0)+1,FALSE())</f>
        <v>7.1</v>
      </c>
      <c r="P11" s="26" t="n">
        <f aca="false">VLOOKUP(MONTH($C11)+12*(P$2-1998),PJM!$F$1001:$S$1129,MATCH(CONCATENATE($A11,P$3),PJM!$G$1000:$S$1000,0)+1,FALSE())</f>
        <v>0</v>
      </c>
      <c r="Q11" s="26"/>
      <c r="R11" s="26"/>
      <c r="S11" s="24"/>
      <c r="T11" s="26" t="n">
        <f aca="false">VLOOKUP(MONTH($C11)+12*(T$2-1998),PJM!$F$1001:$S$1129,MATCH(CONCATENATE($A11,T$3),PJM!$G$1000:$S$1000,0)+1,FALSE())</f>
        <v>16.9185</v>
      </c>
      <c r="U11" s="26" t="n">
        <f aca="false">VLOOKUP(MONTH($C11)+12*(U$2-1998),PJM!$F$1001:$S$1129,MATCH(CONCATENATE($A11,U$3),PJM!$G$1000:$S$1000,0)+1,FALSE())</f>
        <v>0</v>
      </c>
      <c r="V11" s="26"/>
      <c r="W11" s="26"/>
    </row>
    <row r="12" customFormat="false" ht="11.25" hidden="false" customHeight="true" outlineLevel="0" collapsed="false">
      <c r="A12" s="13" t="n">
        <v>100</v>
      </c>
      <c r="C12" s="14" t="n">
        <v>37073</v>
      </c>
      <c r="E12" s="15" t="n">
        <f aca="false">VLOOKUP(MONTH($C12)+12*(E$2-1998),PJM!$F$1001:$S$1129,MATCH(CONCATENATE($A12,E$3),PJM!$G$1000:$S$1000,0)+1,FALSE())</f>
        <v>8.1186947826087</v>
      </c>
      <c r="F12" s="15"/>
      <c r="G12" s="15"/>
      <c r="H12" s="15"/>
      <c r="J12" s="15" t="n">
        <f aca="false">VLOOKUP(MONTH($C12)+12*(J$2-1998),PJM!$F$1001:$S$1129,MATCH(CONCATENATE($A12,J$3),PJM!$G$1000:$S$1000,0)+1,FALSE())</f>
        <v>66.0557095238095</v>
      </c>
      <c r="K12" s="15"/>
      <c r="L12" s="15"/>
      <c r="M12" s="15"/>
      <c r="O12" s="15" t="n">
        <f aca="false">VLOOKUP(MONTH($C12)+12*(O$2-1998),PJM!$F$1001:$S$1129,MATCH(CONCATENATE($A12,O$3),PJM!$G$1000:$S$1000,0)+1,FALSE())</f>
        <v>0</v>
      </c>
      <c r="P12" s="15"/>
      <c r="Q12" s="15"/>
      <c r="R12" s="15"/>
      <c r="T12" s="15" t="n">
        <f aca="false">VLOOKUP(MONTH($C12)+12*(T$2-1998),PJM!$F$1001:$S$1129,MATCH(CONCATENATE($A12,T$3),PJM!$G$1000:$S$1000,0)+1,FALSE())</f>
        <v>0</v>
      </c>
      <c r="U12" s="15"/>
      <c r="V12" s="15"/>
      <c r="W12" s="15"/>
    </row>
    <row r="13" customFormat="false" ht="11.25" hidden="false" customHeight="true" outlineLevel="0" collapsed="false">
      <c r="A13" s="13" t="n">
        <v>100</v>
      </c>
      <c r="C13" s="14" t="n">
        <v>37104</v>
      </c>
      <c r="E13" s="15" t="n">
        <f aca="false">VLOOKUP(MONTH($C13)+12*(E$2-1998),PJM!$F$1001:$S$1129,MATCH(CONCATENATE($A13,E$3),PJM!$G$1000:$S$1000,0)+1,FALSE())</f>
        <v>0</v>
      </c>
      <c r="F13" s="15"/>
      <c r="G13" s="15"/>
      <c r="H13" s="15"/>
      <c r="J13" s="15" t="n">
        <f aca="false">VLOOKUP(MONTH($C13)+12*(J$2-1998),PJM!$F$1001:$S$1129,MATCH(CONCATENATE($A13,J$3),PJM!$G$1000:$S$1000,0)+1,FALSE())</f>
        <v>10.5104527272727</v>
      </c>
      <c r="K13" s="15"/>
      <c r="L13" s="15"/>
      <c r="M13" s="15"/>
      <c r="O13" s="15" t="n">
        <f aca="false">VLOOKUP(MONTH($C13)+12*(O$2-1998),PJM!$F$1001:$S$1129,MATCH(CONCATENATE($A13,O$3),PJM!$G$1000:$S$1000,0)+1,FALSE())</f>
        <v>0.810869130434783</v>
      </c>
      <c r="P13" s="15"/>
      <c r="Q13" s="15"/>
      <c r="R13" s="15"/>
      <c r="T13" s="15" t="n">
        <f aca="false">VLOOKUP(MONTH($C13)+12*(T$2-1998),PJM!$F$1001:$S$1129,MATCH(CONCATENATE($A13,T$3),PJM!$G$1000:$S$1000,0)+1,FALSE())</f>
        <v>21.24652</v>
      </c>
      <c r="U13" s="15"/>
      <c r="V13" s="15"/>
      <c r="W13" s="15"/>
    </row>
    <row r="14" customFormat="false" ht="11.25" hidden="false" customHeight="true" outlineLevel="0" collapsed="false">
      <c r="A14" s="16" t="n">
        <v>50</v>
      </c>
      <c r="B14" s="17"/>
      <c r="C14" s="18" t="n">
        <v>37073</v>
      </c>
      <c r="D14" s="17"/>
      <c r="E14" s="19" t="n">
        <f aca="false">VLOOKUP(MONTH($C14)+12*(E$2-1998),PJM!$F$1001:$S$1129,MATCH(CONCATENATE($A14,E$3),PJM!$G$1000:$S$1000,0)+1,FALSE())</f>
        <v>16.8782608695652</v>
      </c>
      <c r="F14" s="19" t="n">
        <f aca="false">VLOOKUP(MONTH($C14)+12*(F$2-1998),PJM!$F$1001:$S$1129,MATCH(CONCATENATE($A14,F$3),PJM!$G$1000:$S$1000,0)+1,FALSE())</f>
        <v>11.5126086956522</v>
      </c>
      <c r="G14" s="19"/>
      <c r="H14" s="19"/>
      <c r="I14" s="17"/>
      <c r="J14" s="19" t="n">
        <f aca="false">VLOOKUP(MONTH($C14)+12*(J$2-1998),PJM!$F$1001:$S$1129,MATCH(CONCATENATE($A14,J$3),PJM!$G$1000:$S$1000,0)+1,FALSE())</f>
        <v>90.9104761904762</v>
      </c>
      <c r="K14" s="19" t="n">
        <f aca="false">VLOOKUP(MONTH($C14)+12*(K$2-1998),PJM!$F$1001:$S$1129,MATCH(CONCATENATE($A14,K$3),PJM!$G$1000:$S$1000,0)+1,FALSE())</f>
        <v>6.95285714285714</v>
      </c>
      <c r="L14" s="19"/>
      <c r="M14" s="19"/>
      <c r="N14" s="17"/>
      <c r="O14" s="19" t="n">
        <f aca="false">VLOOKUP(MONTH($C14)+12*(O$2-1998),PJM!$F$1001:$S$1129,MATCH(CONCATENATE($A14,O$3),PJM!$G$1000:$S$1000,0)+1,FALSE())</f>
        <v>2.4455</v>
      </c>
      <c r="P14" s="19" t="n">
        <f aca="false">VLOOKUP(MONTH($C14)+12*(P$2-1998),PJM!$F$1001:$S$1129,MATCH(CONCATENATE($A14,P$3),PJM!$G$1000:$S$1000,0)+1,FALSE())</f>
        <v>13.474</v>
      </c>
      <c r="Q14" s="19"/>
      <c r="R14" s="19"/>
      <c r="S14" s="17"/>
      <c r="T14" s="19" t="n">
        <f aca="false">VLOOKUP(MONTH($C14)+12*(T$2-1998),PJM!$F$1001:$S$1129,MATCH(CONCATENATE($A14,T$3),PJM!$G$1000:$S$1000,0)+1,FALSE())</f>
        <v>1.92285714285714</v>
      </c>
      <c r="U14" s="19" t="n">
        <f aca="false">VLOOKUP(MONTH($C14)+12*(U$2-1998),PJM!$F$1001:$S$1129,MATCH(CONCATENATE($A14,U$3),PJM!$G$1000:$S$1000,0)+1,FALSE())</f>
        <v>10.6671428571429</v>
      </c>
      <c r="V14" s="19"/>
      <c r="W14" s="19"/>
    </row>
    <row r="15" customFormat="false" ht="11.25" hidden="false" customHeight="true" outlineLevel="0" collapsed="false">
      <c r="A15" s="20" t="n">
        <v>50</v>
      </c>
      <c r="B15" s="21"/>
      <c r="C15" s="22" t="n">
        <v>37104</v>
      </c>
      <c r="D15" s="21"/>
      <c r="E15" s="19" t="n">
        <f aca="false">VLOOKUP(MONTH($C15)+12*(E$2-1998),PJM!$F$1001:$S$1129,MATCH(CONCATENATE($A15,E$3),PJM!$G$1000:$S$1000,0)+1,FALSE())</f>
        <v>1.41571428571429</v>
      </c>
      <c r="F15" s="19" t="n">
        <f aca="false">VLOOKUP(MONTH($C15)+12*(F$2-1998),PJM!$F$1001:$S$1129,MATCH(CONCATENATE($A15,F$3),PJM!$G$1000:$S$1000,0)+1,FALSE())</f>
        <v>16.532380952381</v>
      </c>
      <c r="G15" s="19"/>
      <c r="H15" s="19"/>
      <c r="I15" s="21"/>
      <c r="J15" s="19" t="n">
        <f aca="false">VLOOKUP(MONTH($C15)+12*(J$2-1998),PJM!$F$1001:$S$1129,MATCH(CONCATENATE($A15,J$3),PJM!$G$1000:$S$1000,0)+1,FALSE())</f>
        <v>19.9422727272727</v>
      </c>
      <c r="K15" s="19" t="n">
        <f aca="false">VLOOKUP(MONTH($C15)+12*(K$2-1998),PJM!$F$1001:$S$1129,MATCH(CONCATENATE($A15,K$3),PJM!$G$1000:$S$1000,0)+1,FALSE())</f>
        <v>11.5563636363636</v>
      </c>
      <c r="L15" s="19"/>
      <c r="M15" s="19"/>
      <c r="N15" s="21"/>
      <c r="O15" s="19" t="n">
        <f aca="false">VLOOKUP(MONTH($C15)+12*(O$2-1998),PJM!$F$1001:$S$1129,MATCH(CONCATENATE($A15,O$3),PJM!$G$1000:$S$1000,0)+1,FALSE())</f>
        <v>6.52521739130435</v>
      </c>
      <c r="P15" s="19" t="n">
        <f aca="false">VLOOKUP(MONTH($C15)+12*(P$2-1998),PJM!$F$1001:$S$1129,MATCH(CONCATENATE($A15,P$3),PJM!$G$1000:$S$1000,0)+1,FALSE())</f>
        <v>8.25608695652174</v>
      </c>
      <c r="Q15" s="19"/>
      <c r="R15" s="19"/>
      <c r="S15" s="21"/>
      <c r="T15" s="19" t="n">
        <f aca="false">VLOOKUP(MONTH($C15)+12*(T$2-1998),PJM!$F$1001:$S$1129,MATCH(CONCATENATE($A15,T$3),PJM!$G$1000:$S$1000,0)+1,FALSE())</f>
        <v>31.9191304347826</v>
      </c>
      <c r="U15" s="19" t="n">
        <f aca="false">VLOOKUP(MONTH($C15)+12*(U$2-1998),PJM!$F$1001:$S$1129,MATCH(CONCATENATE($A15,U$3),PJM!$G$1000:$S$1000,0)+1,FALSE())</f>
        <v>7.24521739130435</v>
      </c>
      <c r="V15" s="19"/>
      <c r="W15" s="19"/>
    </row>
    <row r="16" customFormat="false" ht="11.25" hidden="false" customHeight="true" outlineLevel="0" collapsed="false">
      <c r="A16" s="9" t="n">
        <v>40</v>
      </c>
      <c r="B16" s="6"/>
      <c r="C16" s="14" t="n">
        <v>37073</v>
      </c>
      <c r="D16" s="6"/>
      <c r="E16" s="15" t="n">
        <f aca="false">VLOOKUP(MONTH($C16)+12*(E$2-1998),PJM!$F$1001:$S$1129,MATCH(CONCATENATE($A16,E$3),PJM!$G$1000:$S$1000,0)+1,FALSE())</f>
        <v>20.0286956521739</v>
      </c>
      <c r="F16" s="15" t="n">
        <f aca="false">VLOOKUP(MONTH($C16)+12*(F$2-1998),PJM!$F$1001:$S$1129,MATCH(CONCATENATE($A16,F$3),PJM!$G$1000:$S$1000,0)+1,FALSE())</f>
        <v>4.66304347826087</v>
      </c>
      <c r="G16" s="15"/>
      <c r="H16" s="15"/>
      <c r="J16" s="15" t="n">
        <f aca="false">VLOOKUP(MONTH($C16)+12*(J$2-1998),PJM!$F$1001:$S$1129,MATCH(CONCATENATE($A16,J$3),PJM!$G$1000:$S$1000,0)+1,FALSE())</f>
        <v>97.2109523809524</v>
      </c>
      <c r="K16" s="15" t="n">
        <f aca="false">VLOOKUP(MONTH($C16)+12*(K$2-1998),PJM!$F$1001:$S$1129,MATCH(CONCATENATE($A16,K$3),PJM!$G$1000:$S$1000,0)+1,FALSE())</f>
        <v>3.25333333333333</v>
      </c>
      <c r="L16" s="15"/>
      <c r="M16" s="15"/>
      <c r="O16" s="15" t="n">
        <f aca="false">VLOOKUP(MONTH($C16)+12*(O$2-1998),PJM!$F$1001:$S$1129,MATCH(CONCATENATE($A16,O$3),PJM!$G$1000:$S$1000,0)+1,FALSE())</f>
        <v>5.169</v>
      </c>
      <c r="P16" s="15" t="n">
        <f aca="false">VLOOKUP(MONTH($C16)+12*(P$2-1998),PJM!$F$1001:$S$1129,MATCH(CONCATENATE($A16,P$3),PJM!$G$1000:$S$1000,0)+1,FALSE())</f>
        <v>6.1975</v>
      </c>
      <c r="Q16" s="15"/>
      <c r="R16" s="15"/>
      <c r="T16" s="15" t="n">
        <f aca="false">VLOOKUP(MONTH($C16)+12*(T$2-1998),PJM!$F$1001:$S$1129,MATCH(CONCATENATE($A16,T$3),PJM!$G$1000:$S$1000,0)+1,FALSE())</f>
        <v>4.43809523809524</v>
      </c>
      <c r="U16" s="15" t="n">
        <f aca="false">VLOOKUP(MONTH($C16)+12*(U$2-1998),PJM!$F$1001:$S$1129,MATCH(CONCATENATE($A16,U$3),PJM!$G$1000:$S$1000,0)+1,FALSE())</f>
        <v>3.18238095238095</v>
      </c>
      <c r="V16" s="15"/>
      <c r="W16" s="15"/>
    </row>
    <row r="17" customFormat="false" ht="11.25" hidden="false" customHeight="true" outlineLevel="0" collapsed="false">
      <c r="A17" s="27" t="n">
        <v>40</v>
      </c>
      <c r="B17" s="28"/>
      <c r="C17" s="29" t="n">
        <v>37104</v>
      </c>
      <c r="D17" s="28"/>
      <c r="E17" s="26" t="n">
        <f aca="false">VLOOKUP(MONTH($C17)+12*(E$2-1998),PJM!$F$1001:$S$1129,MATCH(CONCATENATE($A17,E$3),PJM!$G$1000:$S$1000,0)+1,FALSE())</f>
        <v>3.05619047619048</v>
      </c>
      <c r="F17" s="26" t="n">
        <f aca="false">VLOOKUP(MONTH($C17)+12*(F$2-1998),PJM!$F$1001:$S$1129,MATCH(CONCATENATE($A17,F$3),PJM!$G$1000:$S$1000,0)+1,FALSE())</f>
        <v>8.17285714285714</v>
      </c>
      <c r="G17" s="26"/>
      <c r="H17" s="26"/>
      <c r="I17" s="28"/>
      <c r="J17" s="26" t="n">
        <f aca="false">VLOOKUP(MONTH($C17)+12*(J$2-1998),PJM!$F$1001:$S$1129,MATCH(CONCATENATE($A17,J$3),PJM!$G$1000:$S$1000,0)+1,FALSE())</f>
        <v>22.7763636363636</v>
      </c>
      <c r="K17" s="26" t="n">
        <f aca="false">VLOOKUP(MONTH($C17)+12*(K$2-1998),PJM!$F$1001:$S$1129,MATCH(CONCATENATE($A17,K$3),PJM!$G$1000:$S$1000,0)+1,FALSE())</f>
        <v>4.39045454545455</v>
      </c>
      <c r="L17" s="26"/>
      <c r="M17" s="26"/>
      <c r="N17" s="28"/>
      <c r="O17" s="26" t="n">
        <f aca="false">VLOOKUP(MONTH($C17)+12*(O$2-1998),PJM!$F$1001:$S$1129,MATCH(CONCATENATE($A17,O$3),PJM!$G$1000:$S$1000,0)+1,FALSE())</f>
        <v>11.7626086956522</v>
      </c>
      <c r="P17" s="26" t="n">
        <f aca="false">VLOOKUP(MONTH($C17)+12*(P$2-1998),PJM!$F$1001:$S$1129,MATCH(CONCATENATE($A17,P$3),PJM!$G$1000:$S$1000,0)+1,FALSE())</f>
        <v>3.49347826086957</v>
      </c>
      <c r="Q17" s="26"/>
      <c r="R17" s="26"/>
      <c r="S17" s="28"/>
      <c r="T17" s="26" t="n">
        <f aca="false">VLOOKUP(MONTH($C17)+12*(T$2-1998),PJM!$F$1001:$S$1129,MATCH(CONCATENATE($A17,T$3),PJM!$G$1000:$S$1000,0)+1,FALSE())</f>
        <v>35.6869565217391</v>
      </c>
      <c r="U17" s="26" t="n">
        <f aca="false">VLOOKUP(MONTH($C17)+12*(U$2-1998),PJM!$F$1001:$S$1129,MATCH(CONCATENATE($A17,U$3),PJM!$G$1000:$S$1000,0)+1,FALSE())</f>
        <v>1.01304347826087</v>
      </c>
      <c r="V17" s="26"/>
      <c r="W17" s="26"/>
    </row>
    <row r="18" customFormat="false" ht="11.25" hidden="false" customHeight="true" outlineLevel="0" collapsed="false">
      <c r="A18" s="9" t="n">
        <v>35</v>
      </c>
      <c r="B18" s="6"/>
      <c r="C18" s="51" t="n">
        <v>37135</v>
      </c>
      <c r="D18" s="6"/>
      <c r="E18" s="15" t="n">
        <f aca="false">VLOOKUP(MONTH($C18)+12*(E$2-1998),PJM!$F$1001:$S$1129,MATCH(CONCATENATE($A18,E$3),PJM!$G$1000:$S$1000,0)+1,FALSE())</f>
        <v>0.733809523809524</v>
      </c>
      <c r="F18" s="15" t="n">
        <f aca="false">VLOOKUP(MONTH($C18)+12*(F$2-1998),PJM!$F$1001:$S$1129,MATCH(CONCATENATE($A18,F$3),PJM!$G$1000:$S$1000,0)+1,FALSE())</f>
        <v>7.23285714285714</v>
      </c>
      <c r="G18" s="15"/>
      <c r="H18" s="15"/>
      <c r="I18" s="6"/>
      <c r="J18" s="15" t="n">
        <f aca="false">VLOOKUP(MONTH($C18)+12*(J$2-1998),PJM!$F$1001:$S$1129,MATCH(CONCATENATE($A18,J$3),PJM!$G$1000:$S$1000,0)+1,FALSE())</f>
        <v>0.390476190476191</v>
      </c>
      <c r="K18" s="15" t="n">
        <f aca="false">VLOOKUP(MONTH($C18)+12*(K$2-1998),PJM!$F$1001:$S$1129,MATCH(CONCATENATE($A18,K$3),PJM!$G$1000:$S$1000,0)+1,FALSE())</f>
        <v>7.44285714285714</v>
      </c>
      <c r="L18" s="15"/>
      <c r="M18" s="15"/>
      <c r="N18" s="6"/>
      <c r="O18" s="15" t="n">
        <f aca="false">VLOOKUP(MONTH($C18)+12*(O$2-1998),PJM!$F$1001:$S$1129,MATCH(CONCATENATE($A18,O$3),PJM!$G$1000:$S$1000,0)+1,FALSE())</f>
        <v>2.15157894736842</v>
      </c>
      <c r="P18" s="15" t="n">
        <f aca="false">VLOOKUP(MONTH($C18)+12*(P$2-1998),PJM!$F$1001:$S$1129,MATCH(CONCATENATE($A18,P$3),PJM!$G$1000:$S$1000,0)+1,FALSE())</f>
        <v>5.45</v>
      </c>
      <c r="Q18" s="15"/>
      <c r="R18" s="15"/>
      <c r="S18" s="6"/>
      <c r="T18" s="15" t="n">
        <f aca="false">VLOOKUP(MONTH($C18)+12*(T$2-1998),PJM!$F$1001:$S$1129,MATCH(CONCATENATE($A18,T$3),PJM!$G$1000:$S$1000,0)+1,FALSE())</f>
        <v>0.0870833333333335</v>
      </c>
      <c r="U18" s="15" t="n">
        <f aca="false">VLOOKUP(MONTH($C18)+12*(U$2-1998),PJM!$F$1001:$S$1129,MATCH(CONCATENATE($A18,U$3),PJM!$G$1000:$S$1000,0)+1,FALSE())</f>
        <v>7.47041666666667</v>
      </c>
      <c r="V18" s="15"/>
      <c r="W18" s="15"/>
    </row>
    <row r="19" customFormat="false" ht="11.25" hidden="false" customHeight="true" outlineLevel="0" collapsed="false">
      <c r="A19" s="16" t="n">
        <v>30</v>
      </c>
      <c r="B19" s="17"/>
      <c r="C19" s="18" t="n">
        <v>37135</v>
      </c>
      <c r="D19" s="17"/>
      <c r="E19" s="19" t="n">
        <f aca="false">VLOOKUP(MONTH($C19)+12*(E$2-1998),PJM!$F$1001:$S$1129,MATCH(CONCATENATE($A19,E$3),PJM!$G$1000:$S$1000,0)+1,FALSE())</f>
        <v>2.48238095238095</v>
      </c>
      <c r="F19" s="19" t="n">
        <f aca="false">VLOOKUP(MONTH($C19)+12*(F$2-1998),PJM!$F$1001:$S$1129,MATCH(CONCATENATE($A19,F$3),PJM!$G$1000:$S$1000,0)+1,FALSE())</f>
        <v>3.98142857142857</v>
      </c>
      <c r="G19" s="19"/>
      <c r="H19" s="19"/>
      <c r="I19" s="17"/>
      <c r="J19" s="19" t="n">
        <f aca="false">VLOOKUP(MONTH($C19)+12*(J$2-1998),PJM!$F$1001:$S$1129,MATCH(CONCATENATE($A19,J$3),PJM!$G$1000:$S$1000,0)+1,FALSE())</f>
        <v>0.865238095238095</v>
      </c>
      <c r="K19" s="19" t="n">
        <f aca="false">VLOOKUP(MONTH($C19)+12*(K$2-1998),PJM!$F$1001:$S$1129,MATCH(CONCATENATE($A19,K$3),PJM!$G$1000:$S$1000,0)+1,FALSE())</f>
        <v>2.91761904761905</v>
      </c>
      <c r="L19" s="16"/>
      <c r="M19" s="16"/>
      <c r="N19" s="17"/>
      <c r="O19" s="19" t="n">
        <f aca="false">VLOOKUP(MONTH($C19)+12*(O$2-1998),PJM!$F$1001:$S$1129,MATCH(CONCATENATE($A19,O$3),PJM!$G$1000:$S$1000,0)+1,FALSE())</f>
        <v>4.50684210526316</v>
      </c>
      <c r="P19" s="19" t="n">
        <f aca="false">VLOOKUP(MONTH($C19)+12*(P$2-1998),PJM!$F$1001:$S$1129,MATCH(CONCATENATE($A19,P$3),PJM!$G$1000:$S$1000,0)+1,FALSE())</f>
        <v>2.80526315789474</v>
      </c>
      <c r="Q19" s="19"/>
      <c r="R19" s="19"/>
      <c r="S19" s="17"/>
      <c r="T19" s="19" t="n">
        <f aca="false">VLOOKUP(MONTH($C19)+12*(T$2-1998),PJM!$F$1001:$S$1129,MATCH(CONCATENATE($A19,T$3),PJM!$G$1000:$S$1000,0)+1,FALSE())</f>
        <v>0.92125</v>
      </c>
      <c r="U19" s="19" t="n">
        <f aca="false">VLOOKUP(MONTH($C19)+12*(U$2-1998),PJM!$F$1001:$S$1129,MATCH(CONCATENATE($A19,U$3),PJM!$G$1000:$S$1000,0)+1,FALSE())</f>
        <v>3.30458333333333</v>
      </c>
      <c r="V19" s="19"/>
      <c r="W19" s="19"/>
    </row>
    <row r="20" customFormat="false" ht="11.25" hidden="false" customHeight="true" outlineLevel="0" collapsed="false">
      <c r="A20" s="23" t="n">
        <v>25</v>
      </c>
      <c r="B20" s="24"/>
      <c r="C20" s="25" t="n">
        <v>37135</v>
      </c>
      <c r="D20" s="24"/>
      <c r="E20" s="26" t="n">
        <f aca="false">VLOOKUP(MONTH($C20)+12*(E$2-1998),PJM!$F$1001:$S$1129,MATCH(CONCATENATE($A20,E$3),PJM!$G$1000:$S$1000,0)+1,FALSE())</f>
        <v>5.01952380952381</v>
      </c>
      <c r="F20" s="26" t="n">
        <f aca="false">VLOOKUP(MONTH($C20)+12*(F$2-1998),PJM!$F$1001:$S$1129,MATCH(CONCATENATE($A20,F$3),PJM!$G$1000:$S$1000,0)+1,FALSE())</f>
        <v>1.51857142857143</v>
      </c>
      <c r="G20" s="26"/>
      <c r="H20" s="26"/>
      <c r="I20" s="24"/>
      <c r="J20" s="26" t="n">
        <f aca="false">VLOOKUP(MONTH($C20)+12*(J$2-1998),PJM!$F$1001:$S$1129,MATCH(CONCATENATE($A20,J$3),PJM!$G$1000:$S$1000,0)+1,FALSE())</f>
        <v>3.10476190476191</v>
      </c>
      <c r="K20" s="26" t="n">
        <f aca="false">VLOOKUP(MONTH($C20)+12*(K$2-1998),PJM!$F$1001:$S$1129,MATCH(CONCATENATE($A20,K$3),PJM!$G$1000:$S$1000,0)+1,FALSE())</f>
        <v>0.157142857142857</v>
      </c>
      <c r="L20" s="23"/>
      <c r="M20" s="23"/>
      <c r="N20" s="24"/>
      <c r="O20" s="26" t="n">
        <f aca="false">VLOOKUP(MONTH($C20)+12*(O$2-1998),PJM!$F$1001:$S$1129,MATCH(CONCATENATE($A20,O$3),PJM!$G$1000:$S$1000,0)+1,FALSE())</f>
        <v>7.47052631578947</v>
      </c>
      <c r="P20" s="26" t="n">
        <f aca="false">VLOOKUP(MONTH($C20)+12*(P$2-1998),PJM!$F$1001:$S$1129,MATCH(CONCATENATE($A20,P$3),PJM!$G$1000:$S$1000,0)+1,FALSE())</f>
        <v>0.768947368421052</v>
      </c>
      <c r="Q20" s="26"/>
      <c r="R20" s="26"/>
      <c r="S20" s="24"/>
      <c r="T20" s="26" t="n">
        <f aca="false">VLOOKUP(MONTH($C20)+12*(T$2-1998),PJM!$F$1001:$S$1129,MATCH(CONCATENATE($A20,T$3),PJM!$G$1000:$S$1000,0)+1,FALSE())</f>
        <v>3.12166666666667</v>
      </c>
      <c r="U20" s="26" t="n">
        <f aca="false">VLOOKUP(MONTH($C20)+12*(U$2-1998),PJM!$F$1001:$S$1129,MATCH(CONCATENATE($A20,U$3),PJM!$G$1000:$S$1000,0)+1,FALSE())</f>
        <v>0.505</v>
      </c>
      <c r="V20" s="26"/>
      <c r="W20" s="26"/>
    </row>
    <row r="21" customFormat="false" ht="11.25" hidden="false" customHeight="true" outlineLevel="1" collapsed="false">
      <c r="A21" s="34" t="n">
        <v>35</v>
      </c>
      <c r="B21" s="54"/>
      <c r="C21" s="62" t="n">
        <v>37165</v>
      </c>
      <c r="D21" s="54"/>
      <c r="E21" s="15" t="n">
        <f aca="false">VLOOKUP(MONTH($C21)+12*(E$2-1998),PJM!$F$1001:$S$1129,MATCH(CONCATENATE($A21,E$3),PJM!$G$1000:$S$1000,0)+1,FALSE())</f>
        <v>0</v>
      </c>
      <c r="F21" s="15" t="n">
        <f aca="false">VLOOKUP(MONTH($C21)+12*(F$2-1998),PJM!$F$1001:$S$1129,MATCH(CONCATENATE($A21,F$3),PJM!$G$1000:$S$1000,0)+1,FALSE())</f>
        <v>11.7345454545455</v>
      </c>
      <c r="G21" s="15"/>
      <c r="H21" s="15"/>
      <c r="I21" s="54"/>
      <c r="J21" s="15" t="n">
        <f aca="false">VLOOKUP(MONTH($C21)+12*(J$2-1998),PJM!$F$1001:$S$1129,MATCH(CONCATENATE($A21,J$3),PJM!$G$1000:$S$1000,0)+1,FALSE())</f>
        <v>0</v>
      </c>
      <c r="K21" s="15" t="n">
        <f aca="false">VLOOKUP(MONTH($C21)+12*(K$2-1998),PJM!$F$1001:$S$1129,MATCH(CONCATENATE($A21,K$3),PJM!$G$1000:$S$1000,0)+1,FALSE())</f>
        <v>8.93904761904762</v>
      </c>
      <c r="L21" s="34"/>
      <c r="M21" s="34"/>
      <c r="N21" s="54"/>
      <c r="O21" s="15" t="n">
        <f aca="false">VLOOKUP(MONTH($C21)+12*(O$2-1998),PJM!$F$1001:$S$1129,MATCH(CONCATENATE($A21,O$3),PJM!$G$1000:$S$1000,0)+1,FALSE())</f>
        <v>4.70772727272727</v>
      </c>
      <c r="P21" s="15" t="n">
        <f aca="false">VLOOKUP(MONTH($C21)+12*(P$2-1998),PJM!$F$1001:$S$1129,MATCH(CONCATENATE($A21,P$3),PJM!$G$1000:$S$1000,0)+1,FALSE())</f>
        <v>0.440909090909091</v>
      </c>
      <c r="Q21" s="15"/>
      <c r="R21" s="15"/>
      <c r="S21" s="54"/>
      <c r="T21" s="15"/>
      <c r="U21" s="15"/>
      <c r="V21" s="15"/>
      <c r="W21" s="15"/>
    </row>
    <row r="22" customFormat="false" ht="11.25" hidden="false" customHeight="true" outlineLevel="1" collapsed="false">
      <c r="A22" s="34" t="n">
        <v>35</v>
      </c>
      <c r="B22" s="54"/>
      <c r="C22" s="62" t="n">
        <v>37196</v>
      </c>
      <c r="D22" s="54"/>
      <c r="E22" s="15" t="n">
        <f aca="false">VLOOKUP(MONTH($C22)+12*(E$2-1998),PJM!$F$1001:$S$1129,MATCH(CONCATENATE($A22,E$3),PJM!$G$1000:$S$1000,0)+1,FALSE())</f>
        <v>0</v>
      </c>
      <c r="F22" s="15" t="n">
        <f aca="false">VLOOKUP(MONTH($C22)+12*(F$2-1998),PJM!$F$1001:$S$1129,MATCH(CONCATENATE($A22,F$3),PJM!$G$1000:$S$1000,0)+1,FALSE())</f>
        <v>12.3255</v>
      </c>
      <c r="G22" s="15"/>
      <c r="H22" s="15"/>
      <c r="I22" s="54"/>
      <c r="J22" s="15" t="n">
        <f aca="false">VLOOKUP(MONTH($C22)+12*(J$2-1998),PJM!$F$1001:$S$1129,MATCH(CONCATENATE($A22,J$3),PJM!$G$1000:$S$1000,0)+1,FALSE())</f>
        <v>0</v>
      </c>
      <c r="K22" s="15" t="n">
        <f aca="false">VLOOKUP(MONTH($C22)+12*(K$2-1998),PJM!$F$1001:$S$1129,MATCH(CONCATENATE($A22,K$3),PJM!$G$1000:$S$1000,0)+1,FALSE())</f>
        <v>12.2066666666667</v>
      </c>
      <c r="L22" s="34"/>
      <c r="M22" s="34"/>
      <c r="N22" s="54"/>
      <c r="O22" s="15" t="n">
        <f aca="false">VLOOKUP(MONTH($C22)+12*(O$2-1998),PJM!$F$1001:$S$1129,MATCH(CONCATENATE($A22,O$3),PJM!$G$1000:$S$1000,0)+1,FALSE())</f>
        <v>9.9485</v>
      </c>
      <c r="P22" s="15" t="n">
        <f aca="false">VLOOKUP(MONTH($C22)+12*(P$2-1998),PJM!$F$1001:$S$1129,MATCH(CONCATENATE($A22,P$3),PJM!$G$1000:$S$1000,0)+1,FALSE())</f>
        <v>0</v>
      </c>
      <c r="Q22" s="15"/>
      <c r="R22" s="15"/>
      <c r="S22" s="54"/>
      <c r="T22" s="15"/>
      <c r="U22" s="15"/>
      <c r="V22" s="15"/>
      <c r="W22" s="15"/>
    </row>
    <row r="23" customFormat="false" ht="11.25" hidden="false" customHeight="true" outlineLevel="1" collapsed="false">
      <c r="A23" s="63" t="n">
        <v>35</v>
      </c>
      <c r="B23" s="64"/>
      <c r="C23" s="65" t="n">
        <v>37226</v>
      </c>
      <c r="D23" s="64"/>
      <c r="E23" s="33" t="n">
        <f aca="false">VLOOKUP(MONTH($C23)+12*(E$2-1998),PJM!$F$1001:$S$1129,MATCH(CONCATENATE($A23,E$3),PJM!$G$1000:$S$1000,0)+1,FALSE())</f>
        <v>0</v>
      </c>
      <c r="F23" s="33" t="n">
        <f aca="false">VLOOKUP(MONTH($C23)+12*(F$2-1998),PJM!$F$1001:$S$1129,MATCH(CONCATENATE($A23,F$3),PJM!$G$1000:$S$1000,0)+1,FALSE())</f>
        <v>14.2904545454545</v>
      </c>
      <c r="G23" s="33"/>
      <c r="H23" s="33"/>
      <c r="I23" s="64"/>
      <c r="J23" s="33" t="n">
        <f aca="false">VLOOKUP(MONTH($C23)+12*(J$2-1998),PJM!$F$1001:$S$1129,MATCH(CONCATENATE($A23,J$3),PJM!$G$1000:$S$1000,0)+1,FALSE())</f>
        <v>0</v>
      </c>
      <c r="K23" s="33" t="n">
        <f aca="false">VLOOKUP(MONTH($C23)+12*(K$2-1998),PJM!$F$1001:$S$1129,MATCH(CONCATENATE($A23,K$3),PJM!$G$1000:$S$1000,0)+1,FALSE())</f>
        <v>11.0590909090909</v>
      </c>
      <c r="L23" s="63"/>
      <c r="M23" s="63"/>
      <c r="N23" s="64"/>
      <c r="O23" s="33" t="n">
        <f aca="false">VLOOKUP(MONTH($C23)+12*(O$2-1998),PJM!$F$1001:$S$1129,MATCH(CONCATENATE($A23,O$3),PJM!$G$1000:$S$1000,0)+1,FALSE())</f>
        <v>30.7425</v>
      </c>
      <c r="P23" s="33" t="n">
        <f aca="false">VLOOKUP(MONTH($C23)+12*(P$2-1998),PJM!$F$1001:$S$1129,MATCH(CONCATENATE($A23,P$3),PJM!$G$1000:$S$1000,0)+1,FALSE())</f>
        <v>0</v>
      </c>
      <c r="Q23" s="33"/>
      <c r="R23" s="33"/>
      <c r="S23" s="64"/>
      <c r="T23" s="33"/>
      <c r="U23" s="33"/>
      <c r="V23" s="33"/>
      <c r="W23" s="33"/>
    </row>
    <row r="24" customFormat="false" ht="11.25" hidden="true" customHeight="true" outlineLevel="0" collapsed="false">
      <c r="A24" s="66" t="n">
        <v>35</v>
      </c>
      <c r="B24" s="67"/>
      <c r="C24" s="68" t="s">
        <v>4</v>
      </c>
      <c r="D24" s="67"/>
      <c r="E24" s="69" t="n">
        <f aca="false">(E21*$D$48+E22*$D$49+E23*$D$50)/SUM($D$48:$D$50)</f>
        <v>0</v>
      </c>
      <c r="F24" s="69" t="n">
        <f aca="false">(F21*$D$48+F22*$D$49+F23*$D$50)/SUM($D$48:$D$50)</f>
        <v>12.7978125</v>
      </c>
      <c r="G24" s="69"/>
      <c r="H24" s="69"/>
      <c r="I24" s="67"/>
      <c r="J24" s="69" t="n">
        <f aca="false">(J21*$D$48+J22*$D$49+J23*$D$50)/SUM($D$48:$D$50)</f>
        <v>0</v>
      </c>
      <c r="K24" s="69" t="n">
        <f aca="false">(K21*$D$48+K22*$D$49+K23*$D$50)/SUM($D$48:$D$50)</f>
        <v>10.688943452381</v>
      </c>
      <c r="L24" s="66"/>
      <c r="M24" s="66"/>
      <c r="N24" s="67"/>
      <c r="O24" s="69" t="n">
        <f aca="false">(O21*$D$48+O22*$D$49+O23*$D$50)/SUM($D$48:$D$50)</f>
        <v>15.294921875</v>
      </c>
      <c r="P24" s="69" t="n">
        <f aca="false">(P21*$D$48+P22*$D$49+P23*$D$50)/SUM($D$48:$D$50)</f>
        <v>0.1515625</v>
      </c>
      <c r="Q24" s="69"/>
      <c r="R24" s="69"/>
      <c r="S24" s="67"/>
      <c r="T24" s="69"/>
      <c r="U24" s="69"/>
      <c r="V24" s="67"/>
      <c r="W24" s="67"/>
    </row>
    <row r="25" customFormat="false" ht="11.25" hidden="false" customHeight="true" outlineLevel="1" collapsed="false">
      <c r="A25" s="58" t="n">
        <v>30</v>
      </c>
      <c r="B25" s="59"/>
      <c r="C25" s="70" t="n">
        <v>37165</v>
      </c>
      <c r="D25" s="59"/>
      <c r="E25" s="15" t="n">
        <f aca="false">VLOOKUP(MONTH($C25)+12*(E$2-1998),PJM!$F$1001:$S$1129,MATCH(CONCATENATE($A25,E$3),PJM!$G$1000:$S$1000,0)+1,FALSE())</f>
        <v>0</v>
      </c>
      <c r="F25" s="15" t="n">
        <f aca="false">VLOOKUP(MONTH($C25)+12*(F$2-1998),PJM!$F$1001:$S$1129,MATCH(CONCATENATE($A25,F$3),PJM!$G$1000:$S$1000,0)+1,FALSE())</f>
        <v>6.73454545454545</v>
      </c>
      <c r="G25" s="15"/>
      <c r="H25" s="15"/>
      <c r="I25" s="59"/>
      <c r="J25" s="15" t="n">
        <f aca="false">VLOOKUP(MONTH($C25)+12*(J$2-1998),PJM!$F$1001:$S$1129,MATCH(CONCATENATE($A25,J$3),PJM!$G$1000:$S$1000,0)+1,FALSE())</f>
        <v>0</v>
      </c>
      <c r="K25" s="15" t="n">
        <f aca="false">VLOOKUP(MONTH($C25)+12*(K$2-1998),PJM!$F$1001:$S$1129,MATCH(CONCATENATE($A25,K$3),PJM!$G$1000:$S$1000,0)+1,FALSE())</f>
        <v>3.93904761904762</v>
      </c>
      <c r="L25" s="58"/>
      <c r="M25" s="58"/>
      <c r="N25" s="59"/>
      <c r="O25" s="15" t="n">
        <f aca="false">VLOOKUP(MONTH($C25)+12*(O$2-1998),PJM!$F$1001:$S$1129,MATCH(CONCATENATE($A25,O$3),PJM!$G$1000:$S$1000,0)+1,FALSE())</f>
        <v>9.35181818181818</v>
      </c>
      <c r="P25" s="15" t="n">
        <f aca="false">VLOOKUP(MONTH($C25)+12*(P$2-1998),PJM!$F$1001:$S$1129,MATCH(CONCATENATE($A25,P$3),PJM!$G$1000:$S$1000,0)+1,FALSE())</f>
        <v>0.0850000000000001</v>
      </c>
      <c r="Q25" s="15"/>
      <c r="R25" s="15"/>
      <c r="S25" s="59"/>
      <c r="T25" s="15"/>
      <c r="U25" s="15"/>
      <c r="V25" s="15"/>
      <c r="W25" s="15"/>
    </row>
    <row r="26" customFormat="false" ht="11.25" hidden="false" customHeight="true" outlineLevel="1" collapsed="false">
      <c r="A26" s="58" t="n">
        <v>30</v>
      </c>
      <c r="B26" s="59"/>
      <c r="C26" s="70" t="n">
        <v>37196</v>
      </c>
      <c r="D26" s="59"/>
      <c r="E26" s="15" t="n">
        <f aca="false">VLOOKUP(MONTH($C26)+12*(E$2-1998),PJM!$F$1001:$S$1129,MATCH(CONCATENATE($A26,E$3),PJM!$G$1000:$S$1000,0)+1,FALSE())</f>
        <v>0</v>
      </c>
      <c r="F26" s="15" t="n">
        <f aca="false">VLOOKUP(MONTH($C26)+12*(F$2-1998),PJM!$F$1001:$S$1129,MATCH(CONCATENATE($A26,F$3),PJM!$G$1000:$S$1000,0)+1,FALSE())</f>
        <v>7.3255</v>
      </c>
      <c r="G26" s="15"/>
      <c r="H26" s="15"/>
      <c r="I26" s="59"/>
      <c r="J26" s="15" t="n">
        <f aca="false">VLOOKUP(MONTH($C26)+12*(J$2-1998),PJM!$F$1001:$S$1129,MATCH(CONCATENATE($A26,J$3),PJM!$G$1000:$S$1000,0)+1,FALSE())</f>
        <v>0.0223809523809523</v>
      </c>
      <c r="K26" s="15" t="n">
        <f aca="false">VLOOKUP(MONTH($C26)+12*(K$2-1998),PJM!$F$1001:$S$1129,MATCH(CONCATENATE($A26,K$3),PJM!$G$1000:$S$1000,0)+1,FALSE())</f>
        <v>7.22904761904762</v>
      </c>
      <c r="L26" s="58"/>
      <c r="M26" s="58"/>
      <c r="N26" s="59"/>
      <c r="O26" s="15" t="n">
        <f aca="false">VLOOKUP(MONTH($C26)+12*(O$2-1998),PJM!$F$1001:$S$1129,MATCH(CONCATENATE($A26,O$3),PJM!$G$1000:$S$1000,0)+1,FALSE())</f>
        <v>14.9485</v>
      </c>
      <c r="P26" s="15" t="n">
        <f aca="false">VLOOKUP(MONTH($C26)+12*(P$2-1998),PJM!$F$1001:$S$1129,MATCH(CONCATENATE($A26,P$3),PJM!$G$1000:$S$1000,0)+1,FALSE())</f>
        <v>0</v>
      </c>
      <c r="Q26" s="15"/>
      <c r="R26" s="15"/>
      <c r="S26" s="59"/>
      <c r="T26" s="15"/>
      <c r="U26" s="15"/>
      <c r="V26" s="59"/>
      <c r="W26" s="59"/>
    </row>
    <row r="27" customFormat="false" ht="11.25" hidden="false" customHeight="true" outlineLevel="1" collapsed="false">
      <c r="A27" s="63" t="n">
        <v>30</v>
      </c>
      <c r="B27" s="64"/>
      <c r="C27" s="65" t="n">
        <v>37226</v>
      </c>
      <c r="D27" s="64"/>
      <c r="E27" s="33" t="n">
        <f aca="false">VLOOKUP(MONTH($C27)+12*(E$2-1998),PJM!$F$1001:$S$1129,MATCH(CONCATENATE($A27,E$3),PJM!$G$1000:$S$1000,0)+1,FALSE())</f>
        <v>0</v>
      </c>
      <c r="F27" s="33" t="n">
        <f aca="false">VLOOKUP(MONTH($C27)+12*(F$2-1998),PJM!$F$1001:$S$1129,MATCH(CONCATENATE($A27,F$3),PJM!$G$1000:$S$1000,0)+1,FALSE())</f>
        <v>9.29045454545454</v>
      </c>
      <c r="G27" s="33"/>
      <c r="H27" s="33"/>
      <c r="I27" s="64"/>
      <c r="J27" s="33" t="n">
        <f aca="false">VLOOKUP(MONTH($C27)+12*(J$2-1998),PJM!$F$1001:$S$1129,MATCH(CONCATENATE($A27,J$3),PJM!$G$1000:$S$1000,0)+1,FALSE())</f>
        <v>0.0504545454545454</v>
      </c>
      <c r="K27" s="33" t="n">
        <f aca="false">VLOOKUP(MONTH($C27)+12*(K$2-1998),PJM!$F$1001:$S$1129,MATCH(CONCATENATE($A27,K$3),PJM!$G$1000:$S$1000,0)+1,FALSE())</f>
        <v>6.10954545454545</v>
      </c>
      <c r="L27" s="63"/>
      <c r="M27" s="63"/>
      <c r="N27" s="64"/>
      <c r="O27" s="33" t="n">
        <f aca="false">VLOOKUP(MONTH($C27)+12*(O$2-1998),PJM!$F$1001:$S$1129,MATCH(CONCATENATE($A27,O$3),PJM!$G$1000:$S$1000,0)+1,FALSE())</f>
        <v>35.7425</v>
      </c>
      <c r="P27" s="33" t="n">
        <f aca="false">VLOOKUP(MONTH($C27)+12*(P$2-1998),PJM!$F$1001:$S$1129,MATCH(CONCATENATE($A27,P$3),PJM!$G$1000:$S$1000,0)+1,FALSE())</f>
        <v>0</v>
      </c>
      <c r="Q27" s="33"/>
      <c r="R27" s="33"/>
      <c r="S27" s="64"/>
      <c r="T27" s="33"/>
      <c r="U27" s="33"/>
      <c r="V27" s="33"/>
      <c r="W27" s="33"/>
    </row>
    <row r="28" customFormat="false" ht="11.25" hidden="true" customHeight="true" outlineLevel="0" collapsed="false">
      <c r="A28" s="66" t="n">
        <v>30</v>
      </c>
      <c r="B28" s="67"/>
      <c r="C28" s="68" t="s">
        <v>4</v>
      </c>
      <c r="D28" s="67"/>
      <c r="E28" s="69" t="n">
        <f aca="false">(E25*$D$48+E26*$D$49+E27*$D$50)/SUM($D$48:$D$50)</f>
        <v>0</v>
      </c>
      <c r="F28" s="69" t="n">
        <f aca="false">(F25*$D$48+F26*$D$49+F27*$D$50)/SUM($D$48:$D$50)</f>
        <v>7.7978125</v>
      </c>
      <c r="G28" s="69"/>
      <c r="H28" s="69"/>
      <c r="I28" s="67"/>
      <c r="J28" s="69" t="n">
        <f aca="false">(J25*$I$48+J26*$I$49+J27*$I$50)/SUM($I$48:$I$50)</f>
        <v>0.024724111866969</v>
      </c>
      <c r="K28" s="69" t="n">
        <f aca="false">(K25*$I$48+K26*$I$49+K27*$I$50)/SUM($I$48:$I$50)</f>
        <v>5.74144368858655</v>
      </c>
      <c r="L28" s="66"/>
      <c r="M28" s="66"/>
      <c r="N28" s="67"/>
      <c r="O28" s="69" t="n">
        <f aca="false">(O25*$N$48+O26*$N$49+O27*$N$50)/SUM($N$48:$N$50)</f>
        <v>19.6703225806452</v>
      </c>
      <c r="P28" s="69" t="n">
        <f aca="false">(P25*$N$48+P26*$N$49+P27*$N$50)/SUM($N$48:$N$50)</f>
        <v>0.0301612903225807</v>
      </c>
      <c r="Q28" s="69"/>
      <c r="R28" s="69"/>
      <c r="S28" s="67"/>
      <c r="T28" s="69"/>
      <c r="U28" s="69"/>
      <c r="V28" s="67"/>
      <c r="W28" s="67"/>
    </row>
    <row r="29" customFormat="false" ht="11.25" hidden="false" customHeight="true" outlineLevel="1" collapsed="false">
      <c r="A29" s="58" t="n">
        <v>25</v>
      </c>
      <c r="B29" s="59"/>
      <c r="C29" s="70" t="n">
        <v>37165</v>
      </c>
      <c r="D29" s="59"/>
      <c r="E29" s="15" t="n">
        <f aca="false">VLOOKUP(MONTH($C29)+12*(E$2-1998),PJM!$F$1001:$S$1129,MATCH(CONCATENATE($A29,E$3),PJM!$G$1000:$S$1000,0)+1,FALSE())</f>
        <v>0.212272727272727</v>
      </c>
      <c r="F29" s="15" t="n">
        <f aca="false">VLOOKUP(MONTH($C29)+12*(F$2-1998),PJM!$F$1001:$S$1129,MATCH(CONCATENATE($A29,F$3),PJM!$G$1000:$S$1000,0)+1,FALSE())</f>
        <v>1.94681818181818</v>
      </c>
      <c r="G29" s="15"/>
      <c r="H29" s="15"/>
      <c r="I29" s="59"/>
      <c r="J29" s="15" t="n">
        <f aca="false">VLOOKUP(MONTH($C29)+12*(J$2-1998),PJM!$F$1001:$S$1129,MATCH(CONCATENATE($A29,J$3),PJM!$G$1000:$S$1000,0)+1,FALSE())</f>
        <v>1.35571428571429</v>
      </c>
      <c r="K29" s="15" t="n">
        <f aca="false">VLOOKUP(MONTH($C29)+12*(K$2-1998),PJM!$F$1001:$S$1129,MATCH(CONCATENATE($A29,K$3),PJM!$G$1000:$S$1000,0)+1,FALSE())</f>
        <v>0.294761904761905</v>
      </c>
      <c r="L29" s="58"/>
      <c r="M29" s="58"/>
      <c r="N29" s="59"/>
      <c r="O29" s="15" t="n">
        <f aca="false">VLOOKUP(MONTH($C29)+12*(O$2-1998),PJM!$F$1001:$S$1129,MATCH(CONCATENATE($A29,O$3),PJM!$G$1000:$S$1000,0)+1,FALSE())</f>
        <v>14.2668181818182</v>
      </c>
      <c r="P29" s="15" t="n">
        <f aca="false">VLOOKUP(MONTH($C29)+12*(P$2-1998),PJM!$F$1001:$S$1129,MATCH(CONCATENATE($A29,P$3),PJM!$G$1000:$S$1000,0)+1,FALSE())</f>
        <v>0</v>
      </c>
      <c r="Q29" s="15"/>
      <c r="R29" s="15"/>
      <c r="S29" s="59"/>
      <c r="T29" s="15"/>
      <c r="U29" s="15"/>
      <c r="V29" s="15"/>
      <c r="W29" s="15"/>
    </row>
    <row r="30" customFormat="false" ht="11.25" hidden="false" customHeight="true" outlineLevel="1" collapsed="false">
      <c r="A30" s="58" t="n">
        <v>25</v>
      </c>
      <c r="B30" s="59"/>
      <c r="C30" s="70" t="n">
        <v>37196</v>
      </c>
      <c r="D30" s="59"/>
      <c r="E30" s="15" t="n">
        <f aca="false">VLOOKUP(MONTH($C30)+12*(E$2-1998),PJM!$F$1001:$S$1129,MATCH(CONCATENATE($A30,E$3),PJM!$G$1000:$S$1000,0)+1,FALSE())</f>
        <v>0.1695</v>
      </c>
      <c r="F30" s="15" t="n">
        <f aca="false">VLOOKUP(MONTH($C30)+12*(F$2-1998),PJM!$F$1001:$S$1129,MATCH(CONCATENATE($A30,F$3),PJM!$G$1000:$S$1000,0)+1,FALSE())</f>
        <v>2.495</v>
      </c>
      <c r="G30" s="15"/>
      <c r="H30" s="15"/>
      <c r="I30" s="59"/>
      <c r="J30" s="15" t="n">
        <f aca="false">VLOOKUP(MONTH($C30)+12*(J$2-1998),PJM!$F$1001:$S$1129,MATCH(CONCATENATE($A30,J$3),PJM!$G$1000:$S$1000,0)+1,FALSE())</f>
        <v>0.523333333333333</v>
      </c>
      <c r="K30" s="15" t="n">
        <f aca="false">VLOOKUP(MONTH($C30)+12*(K$2-1998),PJM!$F$1001:$S$1129,MATCH(CONCATENATE($A30,K$3),PJM!$G$1000:$S$1000,0)+1,FALSE())</f>
        <v>2.73</v>
      </c>
      <c r="L30" s="58"/>
      <c r="M30" s="58"/>
      <c r="N30" s="59"/>
      <c r="O30" s="15" t="n">
        <f aca="false">VLOOKUP(MONTH($C30)+12*(O$2-1998),PJM!$F$1001:$S$1129,MATCH(CONCATENATE($A30,O$3),PJM!$G$1000:$S$1000,0)+1,FALSE())</f>
        <v>19.9485</v>
      </c>
      <c r="P30" s="15" t="n">
        <f aca="false">VLOOKUP(MONTH($C30)+12*(P$2-1998),PJM!$F$1001:$S$1129,MATCH(CONCATENATE($A30,P$3),PJM!$G$1000:$S$1000,0)+1,FALSE())</f>
        <v>0</v>
      </c>
      <c r="Q30" s="15"/>
      <c r="R30" s="15"/>
      <c r="S30" s="59"/>
      <c r="T30" s="15"/>
      <c r="U30" s="15"/>
      <c r="V30" s="59"/>
      <c r="W30" s="59"/>
    </row>
    <row r="31" customFormat="false" ht="11.25" hidden="false" customHeight="true" outlineLevel="1" collapsed="false">
      <c r="A31" s="63" t="n">
        <v>25</v>
      </c>
      <c r="B31" s="64"/>
      <c r="C31" s="65" t="n">
        <v>37226</v>
      </c>
      <c r="D31" s="64"/>
      <c r="E31" s="33" t="n">
        <f aca="false">VLOOKUP(MONTH($C31)+12*(E$2-1998),PJM!$F$1001:$S$1129,MATCH(CONCATENATE($A31,E$3),PJM!$G$1000:$S$1000,0)+1,FALSE())</f>
        <v>0.00999999999999995</v>
      </c>
      <c r="F31" s="33" t="n">
        <f aca="false">VLOOKUP(MONTH($C31)+12*(F$2-1998),PJM!$F$1001:$S$1129,MATCH(CONCATENATE($A31,F$3),PJM!$G$1000:$S$1000,0)+1,FALSE())</f>
        <v>4.30045454545455</v>
      </c>
      <c r="G31" s="33"/>
      <c r="H31" s="33"/>
      <c r="I31" s="64"/>
      <c r="J31" s="33" t="n">
        <f aca="false">VLOOKUP(MONTH($C31)+12*(J$2-1998),PJM!$F$1001:$S$1129,MATCH(CONCATENATE($A31,J$3),PJM!$G$1000:$S$1000,0)+1,FALSE())</f>
        <v>0.928636363636364</v>
      </c>
      <c r="K31" s="33" t="n">
        <f aca="false">VLOOKUP(MONTH($C31)+12*(K$2-1998),PJM!$F$1001:$S$1129,MATCH(CONCATENATE($A31,K$3),PJM!$G$1000:$S$1000,0)+1,FALSE())</f>
        <v>1.98772727272727</v>
      </c>
      <c r="L31" s="63"/>
      <c r="M31" s="63"/>
      <c r="N31" s="64"/>
      <c r="O31" s="33" t="n">
        <f aca="false">VLOOKUP(MONTH($C31)+12*(O$2-1998),PJM!$F$1001:$S$1129,MATCH(CONCATENATE($A31,O$3),PJM!$G$1000:$S$1000,0)+1,FALSE())</f>
        <v>40.7425</v>
      </c>
      <c r="P31" s="33" t="n">
        <f aca="false">VLOOKUP(MONTH($C31)+12*(P$2-1998),PJM!$F$1001:$S$1129,MATCH(CONCATENATE($A31,P$3),PJM!$G$1000:$S$1000,0)+1,FALSE())</f>
        <v>0</v>
      </c>
      <c r="Q31" s="33"/>
      <c r="R31" s="33"/>
      <c r="S31" s="64"/>
      <c r="T31" s="33"/>
      <c r="U31" s="33"/>
      <c r="V31" s="33"/>
      <c r="W31" s="33"/>
    </row>
    <row r="32" customFormat="false" ht="11.25" hidden="true" customHeight="true" outlineLevel="0" collapsed="false">
      <c r="A32" s="66" t="n">
        <v>25</v>
      </c>
      <c r="B32" s="67"/>
      <c r="C32" s="68" t="s">
        <v>4</v>
      </c>
      <c r="D32" s="67"/>
      <c r="E32" s="69" t="n">
        <f aca="false">(E29*$D$48+E30*$D$49+E31*$D$50)/SUM($D$48:$D$50)</f>
        <v>0.129375</v>
      </c>
      <c r="F32" s="69" t="n">
        <f aca="false">(F29*$I$48+F30*$I$49+F31*$I$50)/SUM($I$48:$I$50)</f>
        <v>2.94274891774892</v>
      </c>
      <c r="G32" s="69"/>
      <c r="H32" s="69"/>
      <c r="I32" s="67"/>
      <c r="J32" s="69" t="n">
        <f aca="false">(J29*$I$48+J30*$I$49+J31*$I$50)/SUM($I$48:$I$50)</f>
        <v>0.942328042328043</v>
      </c>
      <c r="K32" s="69" t="n">
        <f aca="false">(K29*$I$48+K30*$I$49+K31*$I$50)/SUM($I$48:$I$50)</f>
        <v>1.65904761904762</v>
      </c>
      <c r="L32" s="66"/>
      <c r="M32" s="66"/>
      <c r="N32" s="67"/>
      <c r="O32" s="69" t="n">
        <f aca="false">(O29*$N$48+O30*$N$49+O31*$N$50)/SUM($N$48:$N$50)</f>
        <v>24.6401612903226</v>
      </c>
      <c r="P32" s="69" t="n">
        <f aca="false">(P29*$I$48+P30*$I$49+P31*$I$50)/SUM($I$48:$I$50)</f>
        <v>0</v>
      </c>
      <c r="Q32" s="69"/>
      <c r="R32" s="69"/>
      <c r="S32" s="67"/>
      <c r="T32" s="69"/>
      <c r="U32" s="69"/>
      <c r="V32" s="67"/>
      <c r="W32" s="67"/>
    </row>
    <row r="33" customFormat="false" ht="11.25" hidden="false" customHeight="true" outlineLevel="1" collapsed="false">
      <c r="A33" s="58" t="n">
        <v>20</v>
      </c>
      <c r="B33" s="59"/>
      <c r="C33" s="70" t="n">
        <v>37165</v>
      </c>
      <c r="D33" s="59"/>
      <c r="E33" s="15" t="n">
        <f aca="false">VLOOKUP(MONTH($C33)+12*(E$2-1998),PJM!$F$1001:$S$1129,MATCH(CONCATENATE($A33,E$3),PJM!$G$1000:$S$1000,0)+1,FALSE())</f>
        <v>3.26772727272727</v>
      </c>
      <c r="F33" s="15" t="n">
        <f aca="false">VLOOKUP(MONTH($C33)+12*(F$2-1998),PJM!$F$1001:$S$1129,MATCH(CONCATENATE($A33,F$3),PJM!$G$1000:$S$1000,0)+1,FALSE())</f>
        <v>0.00227272727272731</v>
      </c>
      <c r="G33" s="15"/>
      <c r="H33" s="15"/>
      <c r="I33" s="59"/>
      <c r="J33" s="15" t="n">
        <f aca="false">VLOOKUP(MONTH($C33)+12*(J$2-1998),PJM!$F$1001:$S$1129,MATCH(CONCATENATE($A33,J$3),PJM!$G$1000:$S$1000,0)+1,FALSE())</f>
        <v>6.06095238095238</v>
      </c>
      <c r="K33" s="15" t="n">
        <f aca="false">VLOOKUP(MONTH($C33)+12*(K$2-1998),PJM!$F$1001:$S$1129,MATCH(CONCATENATE($A33,K$3),PJM!$G$1000:$S$1000,0)+1,FALSE())</f>
        <v>0</v>
      </c>
      <c r="L33" s="58"/>
      <c r="M33" s="58"/>
      <c r="N33" s="59"/>
      <c r="O33" s="15" t="n">
        <f aca="false">VLOOKUP(MONTH($C33)+12*(O$2-1998),PJM!$F$1001:$S$1129,MATCH(CONCATENATE($A33,O$3),PJM!$G$1000:$S$1000,0)+1,FALSE())</f>
        <v>19.2668181818182</v>
      </c>
      <c r="P33" s="15" t="n">
        <f aca="false">VLOOKUP(MONTH($C33)+12*(P$2-1998),PJM!$F$1001:$S$1129,MATCH(CONCATENATE($A33,P$3),PJM!$G$1000:$S$1000,0)+1,FALSE())</f>
        <v>0</v>
      </c>
      <c r="Q33" s="15"/>
      <c r="R33" s="15"/>
      <c r="S33" s="59"/>
      <c r="T33" s="15"/>
      <c r="U33" s="15"/>
      <c r="V33" s="15"/>
      <c r="W33" s="15"/>
    </row>
    <row r="34" customFormat="false" ht="11.25" hidden="false" customHeight="true" outlineLevel="1" collapsed="false">
      <c r="A34" s="34" t="n">
        <v>20</v>
      </c>
      <c r="C34" s="62" t="n">
        <v>37196</v>
      </c>
      <c r="E34" s="15" t="n">
        <f aca="false">VLOOKUP(MONTH($C34)+12*(E$2-1998),PJM!$F$1001:$S$1129,MATCH(CONCATENATE($A34,E$3),PJM!$G$1000:$S$1000,0)+1,FALSE())</f>
        <v>2.93</v>
      </c>
      <c r="F34" s="15" t="n">
        <f aca="false">VLOOKUP(MONTH($C34)+12*(F$2-1998),PJM!$F$1001:$S$1129,MATCH(CONCATENATE($A34,F$3),PJM!$G$1000:$S$1000,0)+1,FALSE())</f>
        <v>0.2555</v>
      </c>
      <c r="J34" s="15" t="n">
        <f aca="false">VLOOKUP(MONTH($C34)+12*(J$2-1998),PJM!$F$1001:$S$1129,MATCH(CONCATENATE($A34,J$3),PJM!$G$1000:$S$1000,0)+1,FALSE())</f>
        <v>3.22666666666667</v>
      </c>
      <c r="K34" s="15" t="n">
        <f aca="false">VLOOKUP(MONTH($C34)+12*(K$2-1998),PJM!$F$1001:$S$1129,MATCH(CONCATENATE($A34,K$3),PJM!$G$1000:$S$1000,0)+1,FALSE())</f>
        <v>0.433333333333333</v>
      </c>
      <c r="O34" s="15" t="n">
        <f aca="false">VLOOKUP(MONTH($C34)+12*(O$2-1998),PJM!$F$1001:$S$1129,MATCH(CONCATENATE($A34,O$3),PJM!$G$1000:$S$1000,0)+1,FALSE())</f>
        <v>24.9485</v>
      </c>
      <c r="P34" s="15" t="n">
        <f aca="false">VLOOKUP(MONTH($C34)+12*(P$2-1998),PJM!$F$1001:$S$1129,MATCH(CONCATENATE($A34,P$3),PJM!$G$1000:$S$1000,0)+1,FALSE())</f>
        <v>0</v>
      </c>
    </row>
    <row r="35" customFormat="false" ht="11.25" hidden="false" customHeight="true" outlineLevel="1" collapsed="false">
      <c r="A35" s="34" t="n">
        <v>20</v>
      </c>
      <c r="C35" s="62" t="n">
        <v>37226</v>
      </c>
      <c r="E35" s="15" t="n">
        <f aca="false">VLOOKUP(MONTH($C35)+12*(E$2-1998),PJM!$F$1001:$S$1129,MATCH(CONCATENATE($A35,E$3),PJM!$G$1000:$S$1000,0)+1,FALSE())</f>
        <v>1.04545454545455</v>
      </c>
      <c r="F35" s="15" t="n">
        <f aca="false">VLOOKUP(MONTH($C35)+12*(F$2-1998),PJM!$F$1001:$S$1129,MATCH(CONCATENATE($A35,F$3),PJM!$G$1000:$S$1000,0)+1,FALSE())</f>
        <v>0.335909090909091</v>
      </c>
      <c r="J35" s="15" t="n">
        <f aca="false">VLOOKUP(MONTH($C35)+12*(J$2-1998),PJM!$F$1001:$S$1129,MATCH(CONCATENATE($A35,J$3),PJM!$G$1000:$S$1000,0)+1,FALSE())</f>
        <v>3.96045454545455</v>
      </c>
      <c r="K35" s="15" t="n">
        <f aca="false">VLOOKUP(MONTH($C35)+12*(K$2-1998),PJM!$F$1001:$S$1129,MATCH(CONCATENATE($A35,K$3),PJM!$G$1000:$S$1000,0)+1,FALSE())</f>
        <v>0.0195454545454545</v>
      </c>
      <c r="O35" s="15" t="n">
        <f aca="false">VLOOKUP(MONTH($C35)+12*(O$2-1998),PJM!$F$1001:$S$1129,MATCH(CONCATENATE($A35,O$3),PJM!$G$1000:$S$1000,0)+1,FALSE())</f>
        <v>45.7425</v>
      </c>
      <c r="P35" s="15" t="n">
        <f aca="false">VLOOKUP(MONTH($C35)+12*(P$2-1998),PJM!$F$1001:$S$1129,MATCH(CONCATENATE($A35,P$3),PJM!$G$1000:$S$1000,0)+1,FALSE())</f>
        <v>0</v>
      </c>
    </row>
    <row r="36" customFormat="false" ht="11.25" hidden="true" customHeight="true" outlineLevel="0" collapsed="false">
      <c r="A36" s="71" t="n">
        <v>20</v>
      </c>
      <c r="B36" s="72"/>
      <c r="C36" s="73" t="s">
        <v>4</v>
      </c>
      <c r="D36" s="72"/>
      <c r="E36" s="74" t="n">
        <f aca="false">(E33*$I$48+E34*$I$49+E35*$I$50)/SUM($I$48:$I$50)</f>
        <v>2.38448051948052</v>
      </c>
      <c r="F36" s="74" t="n">
        <f aca="false">(F33*$I$48+F34*$I$49+F35*$I$50)/SUM($I$48:$I$50)</f>
        <v>0.199170274170274</v>
      </c>
      <c r="G36" s="72"/>
      <c r="H36" s="72"/>
      <c r="I36" s="72"/>
      <c r="J36" s="74" t="n">
        <f aca="false">(J33*$I$48+J34*$I$49+J35*$I$50)/SUM($I$48:$I$50)</f>
        <v>4.42767195767196</v>
      </c>
      <c r="K36" s="74" t="n">
        <f aca="false">(K33*$I$48+K34*$I$49+K35*$I$50)/SUM($I$48:$I$50)</f>
        <v>0.144391534391534</v>
      </c>
      <c r="L36" s="72"/>
      <c r="M36" s="72"/>
      <c r="N36" s="72"/>
      <c r="O36" s="74" t="n">
        <f aca="false">(O33*$I$48+O34*$I$49+O35*$I$50)/SUM($I$48:$I$50)</f>
        <v>30.3160028860029</v>
      </c>
      <c r="P36" s="74" t="n">
        <f aca="false">(P33*$I$48+P34*$I$49+P35*$I$50)/SUM($I$48:$I$50)</f>
        <v>0</v>
      </c>
      <c r="Q36" s="72"/>
      <c r="R36" s="72"/>
      <c r="S36" s="72"/>
      <c r="T36" s="72"/>
      <c r="U36" s="72"/>
      <c r="V36" s="72"/>
      <c r="W36" s="72"/>
    </row>
    <row r="37" customFormat="false" ht="30" hidden="false" customHeight="true" outlineLevel="0" collapsed="false">
      <c r="A37" s="37" t="s">
        <v>5</v>
      </c>
      <c r="B37" s="37"/>
      <c r="C37" s="37"/>
      <c r="D37" s="38"/>
      <c r="E37" s="38" t="s">
        <v>6</v>
      </c>
      <c r="F37" s="38" t="s">
        <v>7</v>
      </c>
      <c r="G37" s="38" t="s">
        <v>7</v>
      </c>
      <c r="H37" s="39" t="s">
        <v>8</v>
      </c>
      <c r="I37" s="38"/>
      <c r="J37" s="38" t="s">
        <v>6</v>
      </c>
      <c r="K37" s="38" t="s">
        <v>7</v>
      </c>
      <c r="L37" s="38" t="s">
        <v>7</v>
      </c>
      <c r="M37" s="39" t="s">
        <v>8</v>
      </c>
      <c r="N37" s="38"/>
      <c r="O37" s="38" t="s">
        <v>6</v>
      </c>
      <c r="P37" s="38" t="s">
        <v>7</v>
      </c>
      <c r="Q37" s="38" t="s">
        <v>7</v>
      </c>
      <c r="R37" s="39" t="s">
        <v>8</v>
      </c>
      <c r="S37" s="38"/>
      <c r="T37" s="38" t="s">
        <v>6</v>
      </c>
      <c r="U37" s="38" t="s">
        <v>7</v>
      </c>
      <c r="V37" s="38" t="s">
        <v>7</v>
      </c>
      <c r="W37" s="39" t="s">
        <v>8</v>
      </c>
    </row>
    <row r="38" customFormat="false" ht="12" hidden="false" customHeight="true" outlineLevel="0" collapsed="false">
      <c r="A38" s="40"/>
      <c r="B38" s="40"/>
      <c r="C38" s="40"/>
      <c r="D38" s="41"/>
      <c r="E38" s="41" t="s">
        <v>9</v>
      </c>
      <c r="F38" s="41" t="s">
        <v>9</v>
      </c>
      <c r="G38" s="41" t="s">
        <v>10</v>
      </c>
      <c r="H38" s="42" t="s">
        <v>11</v>
      </c>
      <c r="I38" s="41"/>
      <c r="J38" s="41" t="s">
        <v>9</v>
      </c>
      <c r="K38" s="41" t="s">
        <v>9</v>
      </c>
      <c r="L38" s="41" t="s">
        <v>10</v>
      </c>
      <c r="M38" s="42" t="s">
        <v>11</v>
      </c>
      <c r="N38" s="41"/>
      <c r="O38" s="41" t="s">
        <v>9</v>
      </c>
      <c r="P38" s="41" t="s">
        <v>9</v>
      </c>
      <c r="Q38" s="41" t="s">
        <v>10</v>
      </c>
      <c r="R38" s="42" t="s">
        <v>11</v>
      </c>
      <c r="S38" s="41"/>
      <c r="T38" s="41" t="s">
        <v>9</v>
      </c>
      <c r="U38" s="41" t="s">
        <v>9</v>
      </c>
      <c r="V38" s="41" t="s">
        <v>10</v>
      </c>
      <c r="W38" s="42" t="s">
        <v>11</v>
      </c>
    </row>
    <row r="39" customFormat="false" ht="12" hidden="false" customHeight="true" outlineLevel="0" collapsed="false">
      <c r="A39" s="5"/>
      <c r="B39" s="5"/>
      <c r="C39" s="5"/>
      <c r="D39" s="8"/>
      <c r="E39" s="8" t="s">
        <v>18</v>
      </c>
      <c r="F39" s="8" t="s">
        <v>13</v>
      </c>
      <c r="G39" s="8" t="s">
        <v>14</v>
      </c>
      <c r="H39" s="43" t="s">
        <v>15</v>
      </c>
      <c r="I39" s="8"/>
      <c r="J39" s="8" t="s">
        <v>18</v>
      </c>
      <c r="K39" s="8" t="s">
        <v>13</v>
      </c>
      <c r="L39" s="8" t="s">
        <v>14</v>
      </c>
      <c r="M39" s="43" t="s">
        <v>15</v>
      </c>
      <c r="N39" s="8"/>
      <c r="O39" s="8" t="s">
        <v>18</v>
      </c>
      <c r="P39" s="8" t="s">
        <v>13</v>
      </c>
      <c r="Q39" s="8" t="s">
        <v>14</v>
      </c>
      <c r="R39" s="43" t="s">
        <v>15</v>
      </c>
      <c r="S39" s="8"/>
      <c r="T39" s="8" t="s">
        <v>18</v>
      </c>
      <c r="U39" s="8" t="s">
        <v>13</v>
      </c>
      <c r="V39" s="8" t="s">
        <v>14</v>
      </c>
      <c r="W39" s="43" t="s">
        <v>15</v>
      </c>
    </row>
    <row r="40" customFormat="false" ht="12" hidden="false" customHeight="true" outlineLevel="0" collapsed="false">
      <c r="A40" s="10"/>
      <c r="B40" s="10"/>
      <c r="C40" s="10"/>
      <c r="D40" s="12"/>
      <c r="E40" s="12" t="n">
        <v>1998</v>
      </c>
      <c r="F40" s="12" t="n">
        <v>1998</v>
      </c>
      <c r="G40" s="12" t="n">
        <v>1998</v>
      </c>
      <c r="H40" s="12" t="n">
        <v>1998</v>
      </c>
      <c r="I40" s="12"/>
      <c r="J40" s="12" t="n">
        <v>1999</v>
      </c>
      <c r="K40" s="12" t="n">
        <v>1999</v>
      </c>
      <c r="L40" s="12" t="n">
        <v>1999</v>
      </c>
      <c r="M40" s="12" t="n">
        <v>1999</v>
      </c>
      <c r="N40" s="12"/>
      <c r="O40" s="12" t="n">
        <v>2000</v>
      </c>
      <c r="P40" s="12" t="n">
        <v>2000</v>
      </c>
      <c r="Q40" s="12" t="n">
        <v>2000</v>
      </c>
      <c r="R40" s="12" t="n">
        <v>2000</v>
      </c>
      <c r="S40" s="12"/>
      <c r="T40" s="12" t="n">
        <v>2001</v>
      </c>
      <c r="U40" s="12" t="n">
        <v>2001</v>
      </c>
      <c r="V40" s="12" t="n">
        <v>2001</v>
      </c>
      <c r="W40" s="12" t="n">
        <v>2001</v>
      </c>
    </row>
    <row r="41" customFormat="false" ht="12.75" hidden="false" customHeight="true" outlineLevel="0" collapsed="false">
      <c r="A41" s="44"/>
      <c r="B41" s="44"/>
      <c r="C41" s="44" t="s">
        <v>16</v>
      </c>
      <c r="D41" s="6"/>
      <c r="H41" s="6"/>
      <c r="I41" s="6"/>
      <c r="M41" s="6"/>
      <c r="N41" s="6"/>
      <c r="R41" s="6"/>
      <c r="S41" s="6"/>
      <c r="W41" s="6"/>
    </row>
    <row r="42" customFormat="false" ht="0.75" hidden="false" customHeight="true" outlineLevel="0" collapsed="false">
      <c r="A42" s="7"/>
      <c r="B42" s="6"/>
      <c r="C42" s="7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</row>
    <row r="43" customFormat="false" ht="12" hidden="false" customHeight="true" outlineLevel="0" collapsed="false">
      <c r="A43" s="14"/>
      <c r="B43" s="15"/>
      <c r="C43" s="14" t="n">
        <v>36892</v>
      </c>
      <c r="D43" s="15"/>
      <c r="E43" s="45" t="n">
        <f aca="false">VLOOKUP(MONTH($C43)+12*(E$40-1998),PJM!$A$1001:$E$1129,3,FALSE())</f>
        <v>20.3428571428571</v>
      </c>
      <c r="F43" s="45" t="n">
        <f aca="false">VLOOKUP(MONTH($C43)+12*(F$40-1998),Gas!$A$2507:$E$2568,3,FALSE())</f>
        <v>2.11145161290323</v>
      </c>
      <c r="G43" s="46" t="n">
        <f aca="false">VLOOKUP(MONTH($C43)+12*(G$40-1998),PJM!$T$1001:$AB$1129,3,FALSE())</f>
        <v>9.70592220627029</v>
      </c>
      <c r="H43" s="47" t="n">
        <f aca="false">VLOOKUP(MONTH($C43)+12*(H$40-1998),'[1]Peak Load %'!$A$27:$O$110,MATCH("PJM",'[1]Peak Load %'!$B$1:$O$1,0)+1,FALSE())</f>
        <v>0.642477414871439</v>
      </c>
      <c r="I43" s="15"/>
      <c r="J43" s="45" t="n">
        <f aca="false">VLOOKUP(MONTH($C43)+12*(J$40-1998),PJM!$A$1001:$E$1129,3,FALSE())</f>
        <v>24.228</v>
      </c>
      <c r="K43" s="45" t="n">
        <f aca="false">VLOOKUP(MONTH($C43)+12*(K$40-1998),Gas!$A$2507:$E$2568,3,FALSE())</f>
        <v>1.84387096774194</v>
      </c>
      <c r="L43" s="46" t="n">
        <f aca="false">VLOOKUP(MONTH($C43)+12*(L$40-1998),PJM!$T$1001:$AB$1129,3,FALSE())</f>
        <v>13.0360728690908</v>
      </c>
      <c r="M43" s="47" t="n">
        <f aca="false">VLOOKUP(MONTH($C43)+12*(M$40-1998),'[1]Peak Load %'!$A$27:$O$110,MATCH("PJM",'[1]Peak Load %'!$B$1:$O$1,0)+1,FALSE())</f>
        <v>0.707192494788047</v>
      </c>
      <c r="N43" s="15"/>
      <c r="O43" s="45" t="n">
        <f aca="false">VLOOKUP(MONTH($C43)+12*(O$40-1998),PJM!$A$1001:$E$1129,3,FALSE())</f>
        <v>32.4842105263158</v>
      </c>
      <c r="P43" s="45" t="n">
        <f aca="false">VLOOKUP(MONTH($C43)+12*(P$40-1998),Gas!$A$2507:$E$2568,3,FALSE())</f>
        <v>2.39870967741936</v>
      </c>
      <c r="Q43" s="46" t="n">
        <f aca="false">VLOOKUP(MONTH($C43)+12*(Q$40-1998),PJM!$T$1001:$AB$1129,3,FALSE())</f>
        <v>13.3571074143436</v>
      </c>
      <c r="R43" s="47" t="n">
        <f aca="false">VLOOKUP(MONTH($C43)+12*(R$40-1998),'[1]Peak Load %'!$A$27:$O$110,MATCH("PJM",'[1]Peak Load %'!$B$1:$O$1,0)+1,FALSE())</f>
        <v>0.748281846581048</v>
      </c>
      <c r="S43" s="15"/>
      <c r="T43" s="45" t="n">
        <f aca="false">VLOOKUP(MONTH($C43)+12*(T$40-1998),PJM!$A$1001:$E$1129,3,FALSE())</f>
        <v>51.145</v>
      </c>
      <c r="U43" s="45" t="n">
        <f aca="false">VLOOKUP(MONTH($C43)+12*(U$40-1998),Gas!$A$2507:$E$2568,3,FALSE())</f>
        <v>8.4491935483871</v>
      </c>
      <c r="V43" s="46" t="n">
        <f aca="false">VLOOKUP(MONTH($C43)+12*(V$40-1998),PJM!$T$1001:$AB$1129,3,FALSE())</f>
        <v>6.02224581416226</v>
      </c>
      <c r="W43" s="47" t="n">
        <f aca="false">VLOOKUP(MONTH($C43)+12*(W$40-1998),'[1]Peak Load %'!$A$27:$O$110,MATCH("PJM",'[1]Peak Load %'!$B$1:$O$1,0)+1,FALSE())</f>
        <v>0.711094347386288</v>
      </c>
    </row>
    <row r="44" customFormat="false" ht="12" hidden="false" customHeight="true" outlineLevel="0" collapsed="false">
      <c r="A44" s="29"/>
      <c r="B44" s="26"/>
      <c r="C44" s="29" t="n">
        <v>36923</v>
      </c>
      <c r="D44" s="26"/>
      <c r="E44" s="48" t="n">
        <f aca="false">VLOOKUP(MONTH($C44)+12*(E$40-1998),PJM!$A$1001:$E$1129,3,FALSE())</f>
        <v>19.6247368421053</v>
      </c>
      <c r="F44" s="48" t="n">
        <f aca="false">VLOOKUP(MONTH($C44)+12*(F$40-1998),Gas!$A$2507:$E$2568,3,FALSE())</f>
        <v>2.21857142857143</v>
      </c>
      <c r="G44" s="49" t="n">
        <f aca="false">VLOOKUP(MONTH($C44)+12*(G$40-1998),PJM!$T$1001:$AB$1129,3,FALSE())</f>
        <v>8.85345588756049</v>
      </c>
      <c r="H44" s="50" t="n">
        <f aca="false">VLOOKUP(MONTH($C44)+12*(H$40-1998),'[1]Peak Load %'!$A$27:$O$110,MATCH("PJM",'[1]Peak Load %'!$B$1:$O$1,0)+1,FALSE())</f>
        <v>0.65095552466991</v>
      </c>
      <c r="I44" s="26"/>
      <c r="J44" s="48" t="n">
        <f aca="false">VLOOKUP(MONTH($C44)+12*(J$40-1998),PJM!$A$1001:$E$1129,3,FALSE())</f>
        <v>19.3478947368421</v>
      </c>
      <c r="K44" s="48" t="n">
        <f aca="false">VLOOKUP(MONTH($C44)+12*(K$40-1998),Gas!$A$2507:$E$2568,3,FALSE())</f>
        <v>1.77982142857143</v>
      </c>
      <c r="L44" s="49" t="n">
        <f aca="false">VLOOKUP(MONTH($C44)+12*(L$40-1998),PJM!$T$1001:$AB$1129,3,FALSE())</f>
        <v>10.8658951221923</v>
      </c>
      <c r="M44" s="50" t="n">
        <f aca="false">VLOOKUP(MONTH($C44)+12*(M$40-1998),'[1]Peak Load %'!$A$27:$O$110,MATCH("PJM",'[1]Peak Load %'!$B$1:$O$1,0)+1,FALSE())</f>
        <v>0.669440583738707</v>
      </c>
      <c r="N44" s="26"/>
      <c r="O44" s="48" t="n">
        <f aca="false">VLOOKUP(MONTH($C44)+12*(O$40-1998),PJM!$A$1001:$E$1129,3,FALSE())</f>
        <v>27.1</v>
      </c>
      <c r="P44" s="48" t="n">
        <f aca="false">VLOOKUP(MONTH($C44)+12*(P$40-1998),Gas!$A$2507:$E$2568,3,FALSE())</f>
        <v>2.65689655172414</v>
      </c>
      <c r="Q44" s="49" t="n">
        <f aca="false">VLOOKUP(MONTH($C44)+12*(Q$40-1998),PJM!$T$1001:$AB$1129,3,FALSE())</f>
        <v>10.1274432605172</v>
      </c>
      <c r="R44" s="50" t="n">
        <f aca="false">VLOOKUP(MONTH($C44)+12*(R$40-1998),'[1]Peak Load %'!$A$27:$O$110,MATCH("PJM",'[1]Peak Load %'!$B$1:$O$1,0)+1,FALSE())</f>
        <v>0.694168691426588</v>
      </c>
      <c r="S44" s="26"/>
      <c r="T44" s="48" t="n">
        <f aca="false">VLOOKUP(MONTH($C44)+12*(T$40-1998),PJM!$A$1001:$E$1129,3,FALSE())</f>
        <v>36.9185</v>
      </c>
      <c r="U44" s="48" t="n">
        <f aca="false">VLOOKUP(MONTH($C44)+12*(U$40-1998),Gas!$A$2507:$E$2568,3,FALSE())</f>
        <v>5.65125</v>
      </c>
      <c r="V44" s="49" t="n">
        <f aca="false">VLOOKUP(MONTH($C44)+12*(V$40-1998),PJM!$T$1001:$AB$1129,3,FALSE())</f>
        <v>6.65820454542938</v>
      </c>
      <c r="W44" s="50" t="n">
        <f aca="false">VLOOKUP(MONTH($C44)+12*(W$40-1998),'[1]Peak Load %'!$A$27:$O$110,MATCH("PJM",'[1]Peak Load %'!$B$1:$O$1,0)+1,FALSE())</f>
        <v>0.705505169132649</v>
      </c>
    </row>
    <row r="45" customFormat="false" ht="12" hidden="false" customHeight="true" outlineLevel="0" collapsed="false">
      <c r="A45" s="14"/>
      <c r="B45" s="15"/>
      <c r="C45" s="14" t="n">
        <v>37073</v>
      </c>
      <c r="D45" s="15"/>
      <c r="E45" s="45" t="n">
        <f aca="false">VLOOKUP(MONTH($C45)+12*(E$40-1998),PJM!$A$1001:$E$1129,3,FALSE())</f>
        <v>55.3656521739131</v>
      </c>
      <c r="F45" s="45" t="n">
        <f aca="false">VLOOKUP(MONTH($C45)+12*(F$40-1998),Gas!$A$2507:$E$2568,3,FALSE())</f>
        <v>2.19612903225806</v>
      </c>
      <c r="G45" s="46" t="n">
        <f aca="false">VLOOKUP(MONTH($C45)+12*(G$40-1998),PJM!$T$1001:$AB$1129,3,FALSE())</f>
        <v>25.6729919317394</v>
      </c>
      <c r="H45" s="47" t="n">
        <f aca="false">VLOOKUP(MONTH($C45)+12*(H$40-1998),'[1]Peak Load %'!$A$27:$O$110,MATCH("PJM",'[1]Peak Load %'!$B$1:$O$1,0)+1,FALSE())</f>
        <v>0.842060458651842</v>
      </c>
      <c r="I45" s="15"/>
      <c r="J45" s="45" t="n">
        <f aca="false">VLOOKUP(MONTH($C45)+12*(J$40-1998),PJM!$A$1001:$E$1129,3,FALSE())</f>
        <v>133.957619047619</v>
      </c>
      <c r="K45" s="45" t="n">
        <f aca="false">VLOOKUP(MONTH($C45)+12*(K$40-1998),Gas!$A$2507:$E$2568,3,FALSE())</f>
        <v>2.28935483870968</v>
      </c>
      <c r="L45" s="46" t="n">
        <f aca="false">VLOOKUP(MONTH($C45)+12*(L$40-1998),PJM!$T$1001:$AB$1129,3,FALSE())</f>
        <v>55.8558290457099</v>
      </c>
      <c r="M45" s="47" t="n">
        <f aca="false">VLOOKUP(MONTH($C45)+12*(M$40-1998),'[1]Peak Load %'!$A$27:$O$110,MATCH("PJM",'[1]Peak Load %'!$B$1:$O$1,0)+1,FALSE())</f>
        <v>0.897500867754252</v>
      </c>
      <c r="N45" s="15"/>
      <c r="O45" s="45" t="n">
        <f aca="false">VLOOKUP(MONTH($C45)+12*(O$40-1998),PJM!$A$1001:$E$1129,3,FALSE())</f>
        <v>38.9715</v>
      </c>
      <c r="P45" s="45" t="n">
        <f aca="false">VLOOKUP(MONTH($C45)+12*(P$40-1998),Gas!$A$2507:$E$2568,3,FALSE())</f>
        <v>4.03967741935484</v>
      </c>
      <c r="Q45" s="46" t="n">
        <f aca="false">VLOOKUP(MONTH($C45)+12*(Q$40-1998),PJM!$T$1001:$AB$1129,3,FALSE())</f>
        <v>9.63774192532275</v>
      </c>
      <c r="R45" s="47" t="n">
        <f aca="false">VLOOKUP(MONTH($C45)+12*(R$40-1998),'[1]Peak Load %'!$A$27:$O$110,MATCH("PJM",'[1]Peak Load %'!$B$1:$O$1,0)+1,FALSE())</f>
        <v>0.822226413153428</v>
      </c>
      <c r="S45" s="15"/>
      <c r="T45" s="45" t="n">
        <f aca="false">VLOOKUP(MONTH($C45)+12*(T$40-1998),PJM!$A$1001:$E$1129,3,FALSE())</f>
        <v>41.2557142857143</v>
      </c>
      <c r="U45" s="45" t="n">
        <f aca="false">VLOOKUP(MONTH($C45)+12*(U$40-1998),Gas!$A$2507:$E$2568,3,FALSE())</f>
        <v>3.07354838709677</v>
      </c>
      <c r="V45" s="46" t="n">
        <f aca="false">VLOOKUP(MONTH($C45)+12*(V$40-1998),PJM!$T$1001:$AB$1129,3,FALSE())</f>
        <v>13.3751619436531</v>
      </c>
      <c r="W45" s="47" t="n">
        <f aca="false">VLOOKUP(MONTH($C45)+12*(W$40-1998),'[1]Peak Load %'!$A$27:$O$110,MATCH("PJM",'[1]Peak Load %'!$B$1:$O$1,0)+1,FALSE())</f>
        <v>0.890353873479984</v>
      </c>
    </row>
    <row r="46" customFormat="false" ht="12" hidden="false" customHeight="true" outlineLevel="0" collapsed="false">
      <c r="A46" s="29"/>
      <c r="B46" s="26"/>
      <c r="C46" s="29" t="n">
        <v>37104</v>
      </c>
      <c r="D46" s="26"/>
      <c r="E46" s="48" t="n">
        <f aca="false">VLOOKUP(MONTH($C46)+12*(E$40-1998),PJM!$A$1001:$E$1129,3,FALSE())</f>
        <v>34.8833333333333</v>
      </c>
      <c r="F46" s="48" t="n">
        <f aca="false">VLOOKUP(MONTH($C46)+12*(F$40-1998),Gas!$A$2507:$E$2568,3,FALSE())</f>
        <v>1.84064516129032</v>
      </c>
      <c r="G46" s="49" t="n">
        <f aca="false">VLOOKUP(MONTH($C46)+12*(G$40-1998),PJM!$T$1001:$AB$1129,3,FALSE())</f>
        <v>18.8448839857845</v>
      </c>
      <c r="H46" s="50" t="n">
        <f aca="false">VLOOKUP(MONTH($C46)+12*(H$40-1998),'[1]Peak Load %'!$A$27:$O$110,MATCH("PJM",'[1]Peak Load %'!$B$1:$O$1,0)+1,FALSE())</f>
        <v>0.818728283530229</v>
      </c>
      <c r="I46" s="26"/>
      <c r="J46" s="48" t="n">
        <f aca="false">VLOOKUP(MONTH($C46)+12*(J$40-1998),PJM!$A$1001:$E$1129,3,FALSE())</f>
        <v>58.3859090909091</v>
      </c>
      <c r="K46" s="48" t="n">
        <f aca="false">VLOOKUP(MONTH($C46)+12*(K$40-1998),Gas!$A$2507:$E$2568,3,FALSE())</f>
        <v>2.77967741935484</v>
      </c>
      <c r="L46" s="49" t="n">
        <f aca="false">VLOOKUP(MONTH($C46)+12*(L$40-1998),PJM!$T$1001:$AB$1129,3,FALSE())</f>
        <v>21.3774804470061</v>
      </c>
      <c r="M46" s="50" t="n">
        <f aca="false">VLOOKUP(MONTH($C46)+12*(M$40-1998),'[1]Peak Load %'!$A$27:$O$110,MATCH("PJM",'[1]Peak Load %'!$B$1:$O$1,0)+1,FALSE())</f>
        <v>0.839482818465811</v>
      </c>
      <c r="N46" s="26"/>
      <c r="O46" s="48" t="n">
        <f aca="false">VLOOKUP(MONTH($C46)+12*(O$40-1998),PJM!$A$1001:$E$1129,3,FALSE())</f>
        <v>48.2691304347826</v>
      </c>
      <c r="P46" s="48" t="n">
        <f aca="false">VLOOKUP(MONTH($C46)+12*(P$40-1998),Gas!$A$2507:$E$2568,3,FALSE())</f>
        <v>4.38467741935484</v>
      </c>
      <c r="Q46" s="49" t="n">
        <f aca="false">VLOOKUP(MONTH($C46)+12*(Q$40-1998),PJM!$T$1001:$AB$1129,3,FALSE())</f>
        <v>11.111707130446</v>
      </c>
      <c r="R46" s="50" t="n">
        <f aca="false">VLOOKUP(MONTH($C46)+12*(R$40-1998),'[1]Peak Load %'!$A$27:$O$110,MATCH("PJM",'[1]Peak Load %'!$B$1:$O$1,0)+1,FALSE())</f>
        <v>0.848012069881873</v>
      </c>
      <c r="S46" s="26"/>
      <c r="T46" s="48" t="n">
        <f aca="false">VLOOKUP(MONTH($C46)+12*(T$40-1998),PJM!$A$1001:$E$1129,3,FALSE())</f>
        <v>74.6739130434783</v>
      </c>
      <c r="U46" s="48" t="n">
        <f aca="false">VLOOKUP(MONTH($C46)+12*(U$40-1998),Gas!$A$2507:$E$2568,3,FALSE())</f>
        <v>3.00774193548387</v>
      </c>
      <c r="V46" s="49" t="n">
        <f aca="false">VLOOKUP(MONTH($C46)+12*(V$40-1998),PJM!$T$1001:$AB$1129,3,FALSE())</f>
        <v>24.5469231826143</v>
      </c>
      <c r="W46" s="50"/>
    </row>
    <row r="47" customFormat="false" ht="12" hidden="false" customHeight="true" outlineLevel="0" collapsed="false">
      <c r="A47" s="75"/>
      <c r="B47" s="76"/>
      <c r="C47" s="75" t="n">
        <v>37135</v>
      </c>
      <c r="D47" s="76"/>
      <c r="E47" s="77" t="n">
        <f aca="false">VLOOKUP(MONTH($C47)+12*(E$40-1998),PJM!$A$1001:$E$1129,3,FALSE())</f>
        <v>28.5009523809524</v>
      </c>
      <c r="F47" s="77" t="n">
        <f aca="false">VLOOKUP(MONTH($C47)+12*(F$40-1998),Gas!$A$2507:$E$2568,3,FALSE())</f>
        <v>1.98833333333333</v>
      </c>
      <c r="G47" s="78" t="n">
        <f aca="false">VLOOKUP(MONTH($C47)+12*(G$40-1998),PJM!$T$1001:$AB$1129,3,FALSE())</f>
        <v>14.4868659862206</v>
      </c>
      <c r="H47" s="79" t="n">
        <f aca="false">VLOOKUP(MONTH($C47)+12*(H$40-1998),'[1]Peak Load %'!$A$27:$O$110,MATCH("PJM",'[1]Peak Load %'!$B$1:$O$1,0)+1,FALSE())</f>
        <v>0.772637248088951</v>
      </c>
      <c r="I47" s="76"/>
      <c r="J47" s="77" t="n">
        <f aca="false">VLOOKUP(MONTH($C47)+12*(J$40-1998),PJM!$A$1001:$E$1129,3,FALSE())</f>
        <v>27.947619047619</v>
      </c>
      <c r="K47" s="77" t="n">
        <f aca="false">VLOOKUP(MONTH($C47)+12*(K$40-1998),Gas!$A$2507:$E$2568,3,FALSE())</f>
        <v>2.57366666666667</v>
      </c>
      <c r="L47" s="78" t="n">
        <f aca="false">VLOOKUP(MONTH($C47)+12*(L$40-1998),PJM!$T$1001:$AB$1129,3,FALSE())</f>
        <v>10.8714037888142</v>
      </c>
      <c r="M47" s="79" t="n">
        <f aca="false">VLOOKUP(MONTH($C47)+12*(M$40-1998),'[1]Peak Load %'!$A$27:$O$110,MATCH("PJM",'[1]Peak Load %'!$B$1:$O$1,0)+1,FALSE())</f>
        <v>0.779868101353697</v>
      </c>
      <c r="N47" s="76"/>
      <c r="O47" s="77" t="n">
        <f aca="false">VLOOKUP(MONTH($C47)+12*(O$40-1998),PJM!$A$1001:$E$1129,3,FALSE())</f>
        <v>31.7015789473684</v>
      </c>
      <c r="P47" s="77" t="n">
        <f aca="false">VLOOKUP(MONTH($C47)+12*(P$40-1998),Gas!$A$2507:$E$2568,3,FALSE())</f>
        <v>5.0165</v>
      </c>
      <c r="Q47" s="78" t="n">
        <f aca="false">VLOOKUP(MONTH($C47)+12*(Q$40-1998),PJM!$T$1001:$AB$1129,3,FALSE())</f>
        <v>6.33147425450475</v>
      </c>
      <c r="R47" s="79" t="n">
        <f aca="false">VLOOKUP(MONTH($C47)+12*(R$40-1998),'[1]Peak Load %'!$A$27:$O$110,MATCH("PJM",'[1]Peak Load %'!$B$1:$O$1,0)+1,FALSE())</f>
        <v>0.771872374714969</v>
      </c>
      <c r="S47" s="76"/>
      <c r="T47" s="77" t="n">
        <f aca="false">VLOOKUP(MONTH($C47)+12*(T$40-1998),PJM!$A$1001:$E$1129,3,FALSE())</f>
        <v>27.6166666666667</v>
      </c>
      <c r="U47" s="77" t="n">
        <f aca="false">VLOOKUP(MONTH($C47)+12*(U$40-1998),Gas!$A$2507:$E$2568,3,FALSE())</f>
        <v>2.21464285714286</v>
      </c>
      <c r="V47" s="78" t="n">
        <f aca="false">VLOOKUP(MONTH($C47)+12*(V$40-1998),PJM!$T$1001:$AB$1129,3,FALSE())</f>
        <v>12.675913837551</v>
      </c>
      <c r="W47" s="79"/>
    </row>
    <row r="48" customFormat="false" ht="12" hidden="false" customHeight="true" outlineLevel="1" collapsed="false">
      <c r="A48" s="14"/>
      <c r="B48" s="15"/>
      <c r="C48" s="14" t="n">
        <v>37165</v>
      </c>
      <c r="D48" s="52" t="n">
        <v>22</v>
      </c>
      <c r="E48" s="45" t="n">
        <f aca="false">VLOOKUP(MONTH($C48)+12*(E$40-1998),PJM!$A$1001:$E$1129,3,FALSE())</f>
        <v>23.2654545454545</v>
      </c>
      <c r="F48" s="45" t="n">
        <f aca="false">VLOOKUP(MONTH($C48)+12*(F$40-1998),Gas!$A$2507:$E$2568,3,FALSE())</f>
        <v>1.88322580645161</v>
      </c>
      <c r="G48" s="46" t="n">
        <f aca="false">VLOOKUP(MONTH($C48)+12*(G$40-1998),PJM!$T$1001:$AB$1129,3,FALSE())</f>
        <v>12.3166535377493</v>
      </c>
      <c r="H48" s="47" t="n">
        <f aca="false">VLOOKUP(MONTH($C48)+12*(H$40-1998),'[1]Peak Load %'!$A$27:$O$110,MATCH("PJM",'[1]Peak Load %'!$B$1:$O$1,0)+1,FALSE())</f>
        <v>0.588950660180681</v>
      </c>
      <c r="I48" s="80" t="n">
        <v>21</v>
      </c>
      <c r="J48" s="45" t="n">
        <f aca="false">VLOOKUP(MONTH($C48)+12*(J$40-1998),PJM!$A$1001:$E$1129,3,FALSE())</f>
        <v>26.0609523809524</v>
      </c>
      <c r="K48" s="45" t="n">
        <f aca="false">VLOOKUP(MONTH($C48)+12*(K$40-1998),Gas!$A$2507:$E$2568,3,FALSE())</f>
        <v>2.68338709677419</v>
      </c>
      <c r="L48" s="46" t="n">
        <f aca="false">VLOOKUP(MONTH($C48)+12*(L$40-1998),PJM!$T$1001:$AB$1129,3,FALSE())</f>
        <v>9.67557811169906</v>
      </c>
      <c r="M48" s="47" t="n">
        <f aca="false">VLOOKUP(MONTH($C48)+12*(M$40-1998),'[1]Peak Load %'!$A$27:$O$110,MATCH("PJM",'[1]Peak Load %'!$B$1:$O$1,0)+1,FALSE())</f>
        <v>0.56662617146824</v>
      </c>
      <c r="N48" s="15" t="n">
        <v>22</v>
      </c>
      <c r="O48" s="45" t="n">
        <f aca="false">VLOOKUP(MONTH($C48)+12*(O$40-1998),PJM!$A$1001:$E$1129,3,FALSE())</f>
        <v>39.2668181818182</v>
      </c>
      <c r="P48" s="45" t="n">
        <f aca="false">VLOOKUP(MONTH($C48)+12*(P$40-1998),Gas!$A$2507:$E$2568,3,FALSE())</f>
        <v>5.03209677419355</v>
      </c>
      <c r="Q48" s="46" t="n">
        <f aca="false">VLOOKUP(MONTH($C48)+12*(Q$40-1998),PJM!$T$1001:$AB$1129,3,FALSE())</f>
        <v>7.80269810517609</v>
      </c>
      <c r="R48" s="47" t="n">
        <f aca="false">VLOOKUP(MONTH($C48)+12*(R$40-1998),'[1]Peak Load %'!$A$27:$O$110,MATCH("PJM",'[1]Peak Load %'!$B$1:$O$1,0)+1,FALSE())</f>
        <v>0.615786856858745</v>
      </c>
      <c r="S48" s="15"/>
      <c r="T48" s="45"/>
      <c r="U48" s="45"/>
      <c r="V48" s="46"/>
      <c r="W48" s="47"/>
    </row>
    <row r="49" customFormat="false" ht="12" hidden="false" customHeight="true" outlineLevel="1" collapsed="false">
      <c r="A49" s="14"/>
      <c r="B49" s="15"/>
      <c r="C49" s="14" t="n">
        <v>37196</v>
      </c>
      <c r="D49" s="52" t="n">
        <v>20</v>
      </c>
      <c r="E49" s="45" t="n">
        <f aca="false">VLOOKUP(MONTH($C49)+12*(E$40-1998),PJM!$A$1001:$E$1129,3,FALSE())</f>
        <v>22.6745</v>
      </c>
      <c r="F49" s="45" t="n">
        <f aca="false">VLOOKUP(MONTH($C49)+12*(F$40-1998),Gas!$A$2507:$E$2568,3,FALSE())</f>
        <v>2.084</v>
      </c>
      <c r="G49" s="46" t="n">
        <f aca="false">VLOOKUP(MONTH($C49)+12*(G$40-1998),PJM!$T$1001:$AB$1129,3,FALSE())</f>
        <v>10.8426027651917</v>
      </c>
      <c r="H49" s="47" t="n">
        <f aca="false">VLOOKUP(MONTH($C49)+12*(H$40-1998),'[1]Peak Load %'!$A$27:$O$110,MATCH("PJM",'[1]Peak Load %'!$B$1:$O$1,0)+1,FALSE())</f>
        <v>0.585788742182071</v>
      </c>
      <c r="I49" s="80" t="n">
        <v>20</v>
      </c>
      <c r="J49" s="45" t="n">
        <f aca="false">VLOOKUP(MONTH($C49)+12*(J$40-1998),PJM!$A$1001:$E$1129,3,FALSE())</f>
        <v>22.7933333333333</v>
      </c>
      <c r="K49" s="45" t="n">
        <f aca="false">VLOOKUP(MONTH($C49)+12*(K$40-1998),Gas!$A$2507:$E$2568,3,FALSE())</f>
        <v>2.31233333333333</v>
      </c>
      <c r="L49" s="46" t="n">
        <f aca="false">VLOOKUP(MONTH($C49)+12*(L$40-1998),PJM!$T$1001:$AB$1129,3,FALSE())</f>
        <v>9.66974258474605</v>
      </c>
      <c r="M49" s="47" t="n">
        <f aca="false">VLOOKUP(MONTH($C49)+12*(M$40-1998),'[1]Peak Load %'!$A$27:$O$110,MATCH("PJM",'[1]Peak Load %'!$B$1:$O$1,0)+1,FALSE())</f>
        <v>0.654547032280458</v>
      </c>
      <c r="N49" s="15" t="n">
        <v>20</v>
      </c>
      <c r="O49" s="45" t="n">
        <f aca="false">VLOOKUP(MONTH($C49)+12*(O$40-1998),PJM!$A$1001:$E$1129,3,FALSE())</f>
        <v>44.9485</v>
      </c>
      <c r="P49" s="45" t="n">
        <f aca="false">VLOOKUP(MONTH($C49)+12*(P$40-1998),Gas!$A$2507:$E$2568,3,FALSE())</f>
        <v>5.4935</v>
      </c>
      <c r="Q49" s="46" t="n">
        <f aca="false">VLOOKUP(MONTH($C49)+12*(Q$40-1998),PJM!$T$1001:$AB$1129,3,FALSE())</f>
        <v>8.35488864122519</v>
      </c>
      <c r="R49" s="47" t="n">
        <f aca="false">VLOOKUP(MONTH($C49)+12*(R$40-1998),'[1]Peak Load %'!$A$27:$O$110,MATCH("PJM",'[1]Peak Load %'!$B$1:$O$1,0)+1,FALSE())</f>
        <v>0.652922317280162</v>
      </c>
      <c r="S49" s="15"/>
      <c r="T49" s="45"/>
      <c r="U49" s="45"/>
      <c r="V49" s="46"/>
      <c r="W49" s="47"/>
    </row>
    <row r="50" customFormat="false" ht="12" hidden="false" customHeight="true" outlineLevel="1" collapsed="false">
      <c r="A50" s="29"/>
      <c r="B50" s="26"/>
      <c r="C50" s="29" t="n">
        <v>37226</v>
      </c>
      <c r="D50" s="81" t="n">
        <v>22</v>
      </c>
      <c r="E50" s="48" t="n">
        <f aca="false">VLOOKUP(MONTH($C50)+12*(E$40-1998),PJM!$A$1001:$E$1129,3,FALSE())</f>
        <v>20.7095454545455</v>
      </c>
      <c r="F50" s="48" t="n">
        <f aca="false">VLOOKUP(MONTH($C50)+12*(F$40-1998),Gas!$A$2507:$E$2568,3,FALSE())</f>
        <v>1.68306451612903</v>
      </c>
      <c r="G50" s="49" t="n">
        <f aca="false">VLOOKUP(MONTH($C50)+12*(G$40-1998),PJM!$T$1001:$AB$1129,3,FALSE())</f>
        <v>12.5412464108895</v>
      </c>
      <c r="H50" s="50" t="n">
        <f aca="false">VLOOKUP(MONTH($C50)+12*(H$40-1998),'[1]Peak Load %'!$A$27:$O$110,MATCH("PJM",'[1]Peak Load %'!$B$1:$O$1,0)+1,FALSE())</f>
        <v>0.676250868658791</v>
      </c>
      <c r="I50" s="82" t="n">
        <v>22</v>
      </c>
      <c r="J50" s="48" t="n">
        <f aca="false">VLOOKUP(MONTH($C50)+12*(J$40-1998),PJM!$A$1001:$E$1129,3,FALSE())</f>
        <v>23.9409090909091</v>
      </c>
      <c r="K50" s="48" t="n">
        <f aca="false">VLOOKUP(MONTH($C50)+12*(K$40-1998),Gas!$A$2507:$E$2568,3,FALSE())</f>
        <v>2.35467741935484</v>
      </c>
      <c r="L50" s="49" t="n">
        <f aca="false">VLOOKUP(MONTH($C50)+12*(L$40-1998),PJM!$T$1001:$AB$1129,3,FALSE())</f>
        <v>10.1501215874491</v>
      </c>
      <c r="M50" s="50" t="n">
        <f aca="false">VLOOKUP(MONTH($C50)+12*(M$40-1998),'[1]Peak Load %'!$A$27:$O$110,MATCH("PJM",'[1]Peak Load %'!$B$1:$O$1,0)+1,FALSE())</f>
        <v>0.662079139187782</v>
      </c>
      <c r="N50" s="26" t="n">
        <v>20</v>
      </c>
      <c r="O50" s="48" t="n">
        <f aca="false">VLOOKUP(MONTH($C50)+12*(O$40-1998),PJM!$A$1001:$E$1129,3,FALSE())</f>
        <v>65.7425</v>
      </c>
      <c r="P50" s="48" t="n">
        <f aca="false">VLOOKUP(MONTH($C50)+12*(P$40-1998),Gas!$A$2507:$E$2568,3,FALSE())</f>
        <v>8.68951612903226</v>
      </c>
      <c r="Q50" s="49" t="n">
        <f aca="false">VLOOKUP(MONTH($C50)+12*(Q$40-1998),PJM!$T$1001:$AB$1129,3,FALSE())</f>
        <v>7.52758447175637</v>
      </c>
      <c r="R50" s="50" t="n">
        <f aca="false">VLOOKUP(MONTH($C50)+12*(R$40-1998),'[1]Peak Load %'!$A$27:$O$110,MATCH("PJM",'[1]Peak Load %'!$B$1:$O$1,0)+1,FALSE())</f>
        <v>0.71131722872769</v>
      </c>
      <c r="S50" s="26"/>
      <c r="T50" s="48"/>
      <c r="U50" s="48"/>
      <c r="V50" s="49"/>
      <c r="W50" s="50"/>
    </row>
    <row r="51" customFormat="false" ht="12" hidden="true" customHeight="true" outlineLevel="0" collapsed="false">
      <c r="A51" s="29"/>
      <c r="B51" s="26"/>
      <c r="C51" s="29" t="s">
        <v>4</v>
      </c>
      <c r="D51" s="50"/>
      <c r="E51" s="48" t="n">
        <f aca="false">(E48*$I$48+E49*$I$49+E50*$I$50)/SUM($I$48:$I$50)</f>
        <v>22.1853102453102</v>
      </c>
      <c r="F51" s="48" t="n">
        <f aca="false">(F48*$I48+F49*$I49+F50*$I50)/SUM($I48:$I50)</f>
        <v>1.87706605222734</v>
      </c>
      <c r="G51" s="49" t="n">
        <f aca="false">(G48*$I48+G49*$I49+G50*$I50)/SUM($I48:$I50)</f>
        <v>11.9271301688276</v>
      </c>
      <c r="H51" s="50" t="n">
        <f aca="false">(H48*$D48+H49*$D49+H50*$D50)/SUM($D48:$D50)</f>
        <v>0.617972007470466</v>
      </c>
      <c r="I51" s="26"/>
      <c r="J51" s="48" t="n">
        <f aca="false">(J48*$I$48+J49*$I$49+J50*$I$50)/SUM($I$48:$I$50)</f>
        <v>24.2832804232804</v>
      </c>
      <c r="K51" s="48" t="n">
        <f aca="false">(K48*$I48+K49*$I49+K50*$I50)/SUM($I48:$I50)</f>
        <v>2.450804744837</v>
      </c>
      <c r="L51" s="49" t="n">
        <f aca="false">(L48*$I48+L49*$I49+L50*$I50)/SUM($I48:$I50)</f>
        <v>9.83943915816636</v>
      </c>
      <c r="M51" s="50" t="n">
        <f aca="false">(M48*$D48+M49*$D49+M50*$D50)/SUM($D48:$D50)</f>
        <v>0.626913398125651</v>
      </c>
      <c r="N51" s="26"/>
      <c r="O51" s="48" t="n">
        <f aca="false">(O48*$N$48+O49*$N$49+O50*$N$50)/SUM($N$48:$N$50)</f>
        <v>49.6401612903226</v>
      </c>
      <c r="P51" s="48" t="n">
        <f aca="false">(P48*$N48+P49*$N49+P50*$N50)/SUM($N48:$N50)</f>
        <v>6.36074921956296</v>
      </c>
      <c r="Q51" s="49" t="n">
        <f aca="false">(Q48*$N48+Q49*$N49+Q50*$N50)/SUM($N48:$N50)</f>
        <v>7.89207775118557</v>
      </c>
      <c r="R51" s="50" t="n">
        <f aca="false">(R48*$D48+R49*$D49+R50*$D50)/SUM($D48:$D50)</f>
        <v>0.660230253570388</v>
      </c>
      <c r="S51" s="26"/>
      <c r="T51" s="48"/>
      <c r="U51" s="48"/>
      <c r="V51" s="49"/>
      <c r="W51" s="50"/>
    </row>
    <row r="52" customFormat="false" ht="10.5" hidden="false" customHeight="true" outlineLevel="0" collapsed="false">
      <c r="A52" s="53"/>
      <c r="B52" s="15"/>
      <c r="C52" s="53" t="s">
        <v>17</v>
      </c>
      <c r="D52" s="15"/>
      <c r="E52" s="15"/>
      <c r="F52" s="54"/>
      <c r="G52" s="15"/>
      <c r="H52" s="15"/>
      <c r="I52" s="15"/>
      <c r="J52" s="15"/>
      <c r="K52" s="54"/>
      <c r="L52" s="15"/>
      <c r="M52" s="15"/>
      <c r="N52" s="15"/>
      <c r="O52" s="15"/>
      <c r="P52" s="54"/>
      <c r="Q52" s="15"/>
      <c r="R52" s="15"/>
      <c r="S52" s="15"/>
      <c r="T52" s="15"/>
      <c r="U52" s="54"/>
      <c r="V52" s="54"/>
    </row>
    <row r="53" customFormat="false" ht="12" hidden="false" customHeight="true" outlineLevel="0" collapsed="false">
      <c r="A53" s="14"/>
      <c r="B53" s="47"/>
      <c r="C53" s="14" t="n">
        <v>36892</v>
      </c>
      <c r="D53" s="47"/>
      <c r="E53" s="47" t="n">
        <f aca="false">VLOOKUP(MONTH($C53)+12*(E$40-1998),PJM!$A$1001:$BG$1129,4,FALSE())</f>
        <v>1.19953671795891</v>
      </c>
      <c r="F53" s="47" t="n">
        <f aca="false">VLOOKUP(MONTH($C53)+12*(F$40-1998),Gas!$A$2507:$E$2568,4,FALSE())</f>
        <v>0.400321459578818</v>
      </c>
      <c r="I53" s="47"/>
      <c r="J53" s="47" t="n">
        <f aca="false">VLOOKUP(MONTH($C53)+12*(J$40-1998),PJM!$A$1001:$BG$1129,4,FALSE())</f>
        <v>2.24050118782592</v>
      </c>
      <c r="K53" s="47" t="n">
        <f aca="false">VLOOKUP(MONTH($C53)+12*(K$40-1998),Gas!$A$2507:$E$2568,4,FALSE())</f>
        <v>0.575811835570578</v>
      </c>
      <c r="N53" s="47"/>
      <c r="O53" s="47" t="n">
        <f aca="false">VLOOKUP(MONTH($C53)+12*(O$40-1998),PJM!$A$1001:$BG$1129,4,FALSE())</f>
        <v>2.59081750907417</v>
      </c>
      <c r="P53" s="47" t="n">
        <f aca="false">VLOOKUP(MONTH($C53)+12*(P$40-1998),Gas!$A$2507:$E$2568,4,FALSE())</f>
        <v>0.370370665150733</v>
      </c>
      <c r="S53" s="47"/>
      <c r="T53" s="47" t="n">
        <f aca="false">VLOOKUP(MONTH($C53)+12*(T$40-1998),PJM!$A$1001:$BG$1129,4,FALSE())</f>
        <v>2.83875631916874</v>
      </c>
      <c r="U53" s="47" t="n">
        <f aca="false">VLOOKUP(MONTH($C53)+12*(U$40-1998),Gas!$A$2507:$E$2568,4,FALSE())</f>
        <v>0.971270638153299</v>
      </c>
    </row>
    <row r="54" customFormat="false" ht="12" hidden="false" customHeight="true" outlineLevel="0" collapsed="false">
      <c r="A54" s="29"/>
      <c r="B54" s="50"/>
      <c r="C54" s="29" t="n">
        <v>36923</v>
      </c>
      <c r="D54" s="50"/>
      <c r="E54" s="50" t="n">
        <f aca="false">VLOOKUP(MONTH($C54)+12*(E$40-1998),PJM!$A$1001:$BG$1129,4,FALSE())</f>
        <v>0.712604419820748</v>
      </c>
      <c r="F54" s="50" t="n">
        <f aca="false">VLOOKUP(MONTH($C54)+12*(F$40-1998),Gas!$A$2507:$E$2568,4,FALSE())</f>
        <v>0.365154978061775</v>
      </c>
      <c r="G54" s="28"/>
      <c r="H54" s="28"/>
      <c r="I54" s="50"/>
      <c r="J54" s="50" t="n">
        <f aca="false">VLOOKUP(MONTH($C54)+12*(J$40-1998),PJM!$A$1001:$BG$1129,4,FALSE())</f>
        <v>1.43478350660298</v>
      </c>
      <c r="K54" s="50" t="n">
        <f aca="false">VLOOKUP(MONTH($C54)+12*(K$40-1998),Gas!$A$2507:$E$2568,4,FALSE())</f>
        <v>0.233267469594329</v>
      </c>
      <c r="L54" s="28"/>
      <c r="M54" s="28"/>
      <c r="N54" s="50"/>
      <c r="O54" s="50" t="n">
        <f aca="false">VLOOKUP(MONTH($C54)+12*(O$40-1998),PJM!$A$1001:$BG$1129,4,FALSE())</f>
        <v>1.90064202075768</v>
      </c>
      <c r="P54" s="50" t="n">
        <f aca="false">VLOOKUP(MONTH($C54)+12*(P$40-1998),Gas!$A$2507:$E$2568,4,FALSE())</f>
        <v>0.457156484846271</v>
      </c>
      <c r="Q54" s="28"/>
      <c r="R54" s="28"/>
      <c r="S54" s="50"/>
      <c r="T54" s="50" t="n">
        <f aca="false">VLOOKUP(MONTH($C54)+12*(T$40-1998),PJM!$A$1001:$BG$1129,4,FALSE())</f>
        <v>1.91075065047528</v>
      </c>
      <c r="U54" s="50" t="n">
        <f aca="false">VLOOKUP(MONTH($C54)+12*(U$40-1998),Gas!$A$2507:$E$2568,4,FALSE())</f>
        <v>0.924971205814302</v>
      </c>
      <c r="V54" s="28"/>
      <c r="W54" s="28"/>
    </row>
    <row r="55" customFormat="false" ht="12" hidden="false" customHeight="true" outlineLevel="0" collapsed="false">
      <c r="A55" s="14"/>
      <c r="B55" s="47"/>
      <c r="C55" s="14" t="n">
        <v>37073</v>
      </c>
      <c r="D55" s="47"/>
      <c r="E55" s="47" t="n">
        <f aca="false">VLOOKUP(MONTH($C55)+12*(E$40-1998),PJM!$A$1001:$BG$1129,4,FALSE())</f>
        <v>7.49698011459287</v>
      </c>
      <c r="F55" s="47" t="n">
        <f aca="false">VLOOKUP(MONTH($C55)+12*(F$40-1998),Gas!$A$2507:$E$2568,4,FALSE())</f>
        <v>0.362087730178181</v>
      </c>
      <c r="I55" s="47"/>
      <c r="J55" s="47" t="n">
        <f aca="false">VLOOKUP(MONTH($C55)+12*(J$40-1998),PJM!$A$1001:$BG$1129,4,FALSE())</f>
        <v>10.9543345716366</v>
      </c>
      <c r="K55" s="47" t="n">
        <f aca="false">VLOOKUP(MONTH($C55)+12*(K$40-1998),Gas!$A$2507:$E$2568,4,FALSE())</f>
        <v>0.377477018980661</v>
      </c>
      <c r="N55" s="47"/>
      <c r="O55" s="47" t="n">
        <f aca="false">VLOOKUP(MONTH($C55)+12*(O$40-1998),PJM!$A$1001:$BG$1129,4,FALSE())</f>
        <v>6.11832251200516</v>
      </c>
      <c r="P55" s="47" t="n">
        <f aca="false">VLOOKUP(MONTH($C55)+12*(P$40-1998),Gas!$A$2507:$E$2568,4,FALSE())</f>
        <v>0.486959252144597</v>
      </c>
      <c r="S55" s="47"/>
      <c r="T55" s="47" t="n">
        <f aca="false">VLOOKUP(MONTH($C55)+12*(T$40-1998),PJM!$A$1001:$BG$1129,4,FALSE())</f>
        <v>3.74297356489138</v>
      </c>
      <c r="U55" s="47" t="n">
        <f aca="false">VLOOKUP(MONTH($C55)+12*(U$40-1998),Gas!$A$2507:$E$2568,4,FALSE())</f>
        <v>0.596388148406343</v>
      </c>
    </row>
    <row r="56" customFormat="false" ht="12" hidden="false" customHeight="true" outlineLevel="0" collapsed="false">
      <c r="A56" s="29"/>
      <c r="B56" s="50"/>
      <c r="C56" s="29" t="n">
        <v>37104</v>
      </c>
      <c r="D56" s="50"/>
      <c r="E56" s="50" t="n">
        <f aca="false">VLOOKUP(MONTH($C56)+12*(E$40-1998),PJM!$A$1001:$BG$1129,4,FALSE())</f>
        <v>5.32669294717819</v>
      </c>
      <c r="F56" s="50" t="n">
        <f aca="false">VLOOKUP(MONTH($C56)+12*(F$40-1998),Gas!$A$2507:$E$2568,4,FALSE())</f>
        <v>0.48133319881055</v>
      </c>
      <c r="G56" s="28"/>
      <c r="H56" s="28"/>
      <c r="I56" s="50"/>
      <c r="J56" s="50" t="n">
        <f aca="false">VLOOKUP(MONTH($C56)+12*(J$40-1998),PJM!$A$1001:$BG$1129,4,FALSE())</f>
        <v>8.22456478258666</v>
      </c>
      <c r="K56" s="50" t="n">
        <f aca="false">VLOOKUP(MONTH($C56)+12*(K$40-1998),Gas!$A$2507:$E$2568,4,FALSE())</f>
        <v>0.339056332659798</v>
      </c>
      <c r="L56" s="28"/>
      <c r="M56" s="28"/>
      <c r="N56" s="50"/>
      <c r="O56" s="50" t="n">
        <f aca="false">VLOOKUP(MONTH($C56)+12*(O$40-1998),PJM!$A$1001:$BG$1129,4,FALSE())</f>
        <v>3.90490857925051</v>
      </c>
      <c r="P56" s="50" t="n">
        <f aca="false">VLOOKUP(MONTH($C56)+12*(P$40-1998),Gas!$A$2507:$E$2568,4,FALSE())</f>
        <v>0.484669273772285</v>
      </c>
      <c r="Q56" s="28"/>
      <c r="R56" s="28"/>
      <c r="S56" s="50"/>
      <c r="T56" s="50" t="n">
        <f aca="false">VLOOKUP(MONTH($C56)+12*(T$40-1998),PJM!$A$1001:$BG$1129,4,FALSE())</f>
        <v>6.34711267777388</v>
      </c>
      <c r="U56" s="50" t="n">
        <f aca="false">VLOOKUP(MONTH($C56)+12*(U$40-1998),Gas!$A$2507:$E$2568,4,FALSE())</f>
        <v>0.661590363526329</v>
      </c>
      <c r="V56" s="28"/>
      <c r="W56" s="28"/>
    </row>
    <row r="57" customFormat="false" ht="12" hidden="false" customHeight="true" outlineLevel="0" collapsed="false">
      <c r="A57" s="75"/>
      <c r="B57" s="79"/>
      <c r="C57" s="75" t="n">
        <v>37135</v>
      </c>
      <c r="D57" s="79"/>
      <c r="E57" s="79" t="n">
        <f aca="false">VLOOKUP(MONTH($C57)+12*(E$40-1998),PJM!$A$1001:$BG$1129,4,FALSE())</f>
        <v>3.88087981218603</v>
      </c>
      <c r="F57" s="79" t="n">
        <f aca="false">VLOOKUP(MONTH($C57)+12*(F$40-1998),Gas!$A$2507:$E$2568,4,FALSE())</f>
        <v>0.949001306222837</v>
      </c>
      <c r="G57" s="83"/>
      <c r="H57" s="83"/>
      <c r="I57" s="79"/>
      <c r="J57" s="79" t="n">
        <f aca="false">VLOOKUP(MONTH($C57)+12*(J$40-1998),PJM!$A$1001:$BG$1129,4,FALSE())</f>
        <v>2.18526968017664</v>
      </c>
      <c r="K57" s="79" t="n">
        <f aca="false">VLOOKUP(MONTH($C57)+12*(K$40-1998),Gas!$A$2507:$E$2568,4,FALSE())</f>
        <v>0.648642025611143</v>
      </c>
      <c r="L57" s="83"/>
      <c r="M57" s="83"/>
      <c r="N57" s="79"/>
      <c r="O57" s="79" t="n">
        <f aca="false">VLOOKUP(MONTH($C57)+12*(O$40-1998),PJM!$A$1001:$BG$1129,4,FALSE())</f>
        <v>3.40052200980997</v>
      </c>
      <c r="P57" s="79" t="n">
        <f aca="false">VLOOKUP(MONTH($C57)+12*(P$40-1998),Gas!$A$2507:$E$2568,4,FALSE())</f>
        <v>0.365135971167377</v>
      </c>
      <c r="Q57" s="83"/>
      <c r="R57" s="83"/>
      <c r="S57" s="79"/>
      <c r="T57" s="79"/>
      <c r="U57" s="79"/>
      <c r="V57" s="83"/>
      <c r="W57" s="83"/>
    </row>
    <row r="58" customFormat="false" ht="12" hidden="false" customHeight="true" outlineLevel="1" collapsed="false">
      <c r="A58" s="14"/>
      <c r="B58" s="47"/>
      <c r="C58" s="14" t="n">
        <v>37165</v>
      </c>
      <c r="D58" s="52" t="n">
        <v>22</v>
      </c>
      <c r="E58" s="47" t="n">
        <f aca="false">VLOOKUP(MONTH($C58)+12*(E$40-1998),PJM!$A$1001:$BG$1129,4,FALSE())</f>
        <v>2.007978476276</v>
      </c>
      <c r="F58" s="47" t="n">
        <f aca="false">VLOOKUP(MONTH($C58)+12*(F$40-1998),Gas!$A$2507:$E$2568,4,FALSE())</f>
        <v>0.957388509573777</v>
      </c>
      <c r="I58" s="55" t="n">
        <v>21</v>
      </c>
      <c r="J58" s="47" t="n">
        <f aca="false">VLOOKUP(MONTH($C58)+12*(J$40-1998),PJM!$A$1001:$BG$1129,4,FALSE())</f>
        <v>0.994026532751582</v>
      </c>
      <c r="K58" s="47" t="n">
        <f aca="false">VLOOKUP(MONTH($C58)+12*(K$40-1998),Gas!$A$2507:$E$2568,4,FALSE())</f>
        <v>0.662730129450925</v>
      </c>
      <c r="N58" s="55" t="n">
        <v>22</v>
      </c>
      <c r="O58" s="47" t="n">
        <f aca="false">VLOOKUP(MONTH($C58)+12*(O$40-1998),PJM!$A$1001:$BG$1129,4,FALSE())</f>
        <v>2.26018611541017</v>
      </c>
      <c r="P58" s="47" t="n">
        <f aca="false">VLOOKUP(MONTH($C58)+12*(P$40-1998),Gas!$A$2507:$E$2568,4,FALSE())</f>
        <v>0.45070176352178</v>
      </c>
      <c r="S58" s="47"/>
      <c r="T58" s="47"/>
      <c r="U58" s="47"/>
    </row>
    <row r="59" customFormat="false" ht="12" hidden="false" customHeight="true" outlineLevel="1" collapsed="false">
      <c r="A59" s="14"/>
      <c r="B59" s="47"/>
      <c r="C59" s="14" t="n">
        <v>37196</v>
      </c>
      <c r="D59" s="52" t="n">
        <v>20</v>
      </c>
      <c r="E59" s="47" t="n">
        <f aca="false">VLOOKUP(MONTH($C59)+12*(E$40-1998),PJM!$A$1001:$BG$1129,4,FALSE())</f>
        <v>1.2082871451378</v>
      </c>
      <c r="F59" s="47" t="n">
        <f aca="false">VLOOKUP(MONTH($C59)+12*(F$40-1998),Gas!$A$2507:$E$2568,4,FALSE())</f>
        <v>0.682178186914127</v>
      </c>
      <c r="I59" s="55" t="n">
        <v>20</v>
      </c>
      <c r="J59" s="47" t="n">
        <f aca="false">VLOOKUP(MONTH($C59)+12*(J$40-1998),PJM!$A$1001:$BG$1129,4,FALSE())</f>
        <v>2.03903285994088</v>
      </c>
      <c r="K59" s="47" t="n">
        <f aca="false">VLOOKUP(MONTH($C59)+12*(K$40-1998),Gas!$A$2507:$E$2568,4,FALSE())</f>
        <v>0.793447360668667</v>
      </c>
      <c r="N59" s="55" t="n">
        <v>20</v>
      </c>
      <c r="O59" s="47" t="n">
        <f aca="false">VLOOKUP(MONTH($C59)+12*(O$40-1998),PJM!$A$1001:$BG$1129,4,FALSE())</f>
        <v>1.99133372322349</v>
      </c>
      <c r="P59" s="47" t="n">
        <f aca="false">VLOOKUP(MONTH($C59)+12*(P$40-1998),Gas!$A$2507:$E$2568,4,FALSE())</f>
        <v>0.641654704552737</v>
      </c>
      <c r="S59" s="47"/>
      <c r="T59" s="47"/>
      <c r="U59" s="47"/>
    </row>
    <row r="60" customFormat="false" ht="12" hidden="false" customHeight="true" outlineLevel="1" collapsed="false">
      <c r="A60" s="29"/>
      <c r="B60" s="50"/>
      <c r="C60" s="29" t="n">
        <v>37226</v>
      </c>
      <c r="D60" s="81" t="n">
        <v>22</v>
      </c>
      <c r="E60" s="50" t="n">
        <f aca="false">VLOOKUP(MONTH($C60)+12*(E$40-1998),PJM!$A$1001:$BG$1129,4,FALSE())</f>
        <v>1.26261745763991</v>
      </c>
      <c r="F60" s="50" t="n">
        <f aca="false">VLOOKUP(MONTH($C60)+12*(F$40-1998),Gas!$A$2507:$E$2568,4,FALSE())</f>
        <v>2.0528477212683</v>
      </c>
      <c r="G60" s="28"/>
      <c r="H60" s="28"/>
      <c r="I60" s="84" t="n">
        <v>22</v>
      </c>
      <c r="J60" s="50" t="n">
        <f aca="false">VLOOKUP(MONTH($C60)+12*(J$40-1998),PJM!$A$1001:$BG$1129,4,FALSE())</f>
        <v>1.64236193045686</v>
      </c>
      <c r="K60" s="50" t="n">
        <f aca="false">VLOOKUP(MONTH($C60)+12*(K$40-1998),Gas!$A$2507:$E$2568,4,FALSE())</f>
        <v>0.429438032447679</v>
      </c>
      <c r="L60" s="28"/>
      <c r="M60" s="28"/>
      <c r="N60" s="84" t="n">
        <v>20</v>
      </c>
      <c r="O60" s="50" t="n">
        <f aca="false">VLOOKUP(MONTH($C60)+12*(O$40-1998),PJM!$A$1001:$BG$1129,4,FALSE())</f>
        <v>3.67808184215816</v>
      </c>
      <c r="P60" s="50" t="n">
        <f aca="false">VLOOKUP(MONTH($C60)+12*(P$40-1998),Gas!$A$2507:$E$2568,4,FALSE())</f>
        <v>1.38711162281981</v>
      </c>
      <c r="Q60" s="28"/>
      <c r="R60" s="28"/>
      <c r="S60" s="50"/>
      <c r="T60" s="50"/>
      <c r="U60" s="50"/>
      <c r="V60" s="28"/>
      <c r="W60" s="28"/>
    </row>
    <row r="61" customFormat="false" ht="12" hidden="true" customHeight="true" outlineLevel="0" collapsed="false">
      <c r="A61" s="1"/>
      <c r="B61" s="2"/>
      <c r="C61" s="1" t="s">
        <v>4</v>
      </c>
      <c r="D61" s="2"/>
      <c r="E61" s="2" t="n">
        <f aca="false">(E58*D58+E59*D59+E60*D60)/SUM(D58:D60)</f>
        <v>1.50185708513915</v>
      </c>
      <c r="F61" s="2" t="n">
        <f aca="false">(F58*E58+F59*E59+F60*E60)/SUM(E58:E60)</f>
        <v>1.19195878327716</v>
      </c>
      <c r="G61" s="3"/>
      <c r="H61" s="3"/>
      <c r="I61" s="2"/>
      <c r="J61" s="2" t="n">
        <f aca="false">(J58*I58+J59*I59+J60*I60)/SUM(I58:I60)</f>
        <v>1.55217741042304</v>
      </c>
      <c r="K61" s="2" t="n">
        <f aca="false">(K58*J58+K59*J59+K60*J60)/SUM(J58:J60)</f>
        <v>0.637788349679393</v>
      </c>
      <c r="L61" s="3"/>
      <c r="M61" s="3"/>
      <c r="N61" s="2"/>
      <c r="O61" s="2" t="n">
        <f aca="false">(O58*$N58+O59*$N59+O60*$N60)/SUM($N58:$N60)</f>
        <v>2.63084525559124</v>
      </c>
      <c r="P61" s="2" t="n">
        <f aca="false">(P58*$N58+P59*$N59+P60*$N60)/SUM($N58:$N60)</f>
        <v>0.814367182982742</v>
      </c>
      <c r="Q61" s="3"/>
      <c r="R61" s="3"/>
      <c r="S61" s="2"/>
      <c r="T61" s="2"/>
      <c r="U61" s="2"/>
      <c r="V61" s="3"/>
      <c r="W61" s="3"/>
    </row>
    <row r="63" customFormat="false" ht="18.75" hidden="false" customHeight="true" outlineLevel="0" collapsed="false">
      <c r="A63" s="5" t="s">
        <v>19</v>
      </c>
      <c r="B63" s="6"/>
      <c r="C63" s="7"/>
      <c r="D63" s="6"/>
      <c r="E63" s="8" t="n">
        <v>1998</v>
      </c>
      <c r="F63" s="8" t="n">
        <v>1998</v>
      </c>
      <c r="G63" s="9"/>
      <c r="H63" s="9"/>
      <c r="I63" s="9"/>
      <c r="J63" s="8" t="n">
        <v>1999</v>
      </c>
      <c r="K63" s="8" t="n">
        <v>1999</v>
      </c>
      <c r="L63" s="9"/>
      <c r="M63" s="9"/>
      <c r="N63" s="9"/>
      <c r="O63" s="8" t="n">
        <v>2000</v>
      </c>
      <c r="P63" s="8" t="n">
        <v>2000</v>
      </c>
      <c r="Q63" s="8"/>
      <c r="R63" s="8"/>
      <c r="S63" s="8"/>
      <c r="T63" s="8" t="n">
        <v>2001</v>
      </c>
      <c r="U63" s="8" t="n">
        <v>2001</v>
      </c>
      <c r="V63" s="9"/>
      <c r="W63" s="9"/>
    </row>
    <row r="64" customFormat="false" ht="12.75" hidden="false" customHeight="true" outlineLevel="0" collapsed="false">
      <c r="A64" s="10" t="s">
        <v>20</v>
      </c>
      <c r="B64" s="10"/>
      <c r="C64" s="11"/>
      <c r="D64" s="10"/>
      <c r="E64" s="12" t="s">
        <v>2</v>
      </c>
      <c r="F64" s="12" t="s">
        <v>3</v>
      </c>
      <c r="G64" s="12"/>
      <c r="H64" s="12"/>
      <c r="I64" s="12"/>
      <c r="J64" s="12" t="s">
        <v>2</v>
      </c>
      <c r="K64" s="12" t="s">
        <v>3</v>
      </c>
      <c r="L64" s="12"/>
      <c r="M64" s="12"/>
      <c r="N64" s="12"/>
      <c r="O64" s="12" t="s">
        <v>2</v>
      </c>
      <c r="P64" s="12" t="s">
        <v>3</v>
      </c>
      <c r="Q64" s="12"/>
      <c r="R64" s="12"/>
      <c r="S64" s="12"/>
      <c r="T64" s="12" t="s">
        <v>2</v>
      </c>
      <c r="U64" s="12" t="s">
        <v>3</v>
      </c>
      <c r="V64" s="12"/>
      <c r="W64" s="12"/>
    </row>
    <row r="65" customFormat="false" ht="12" hidden="false" customHeight="true" outlineLevel="0" collapsed="false">
      <c r="A65" s="0" t="n">
        <v>35</v>
      </c>
      <c r="C65" s="14" t="n">
        <v>36892</v>
      </c>
      <c r="E65" s="15" t="n">
        <f aca="false">VLOOKUP(MONTH($C65)+12*(E$2-1998),PJM!$Z$1001:$AL$1045,MATCH(CONCATENATE($A65,E$3),PJM!$AA$1000:$AL$1000,0)+1,FALSE())</f>
        <v>0</v>
      </c>
      <c r="F65" s="15" t="n">
        <f aca="false">VLOOKUP(MONTH($C65)+12*(F$2-1998),PJM!$Z$1001:$AL$1045,MATCH(CONCATENATE($A65,F$3),PJM!$AA$1000:$AL$1000,0)+1,FALSE())</f>
        <v>14.6571428571429</v>
      </c>
      <c r="J65" s="15" t="n">
        <f aca="false">VLOOKUP(MONTH($C65)+12*(J$2-1998),PJM!$Z$1001:$AL$1045,MATCH(CONCATENATE($A65,J$3),PJM!$AA$1000:$AL$1000,0)+1,FALSE())</f>
        <v>0</v>
      </c>
      <c r="K65" s="15" t="n">
        <f aca="false">VLOOKUP(MONTH($C65)+12*(K$2-1998),PJM!$Z$1001:$AL$1045,MATCH(CONCATENATE($A65,K$3),PJM!$AA$1000:$AL$1000,0)+1,FALSE())</f>
        <v>10.772</v>
      </c>
      <c r="O65" s="15" t="n">
        <f aca="false">VLOOKUP(MONTH($C65)+12*(O$2-1998),PJM!$Z$1001:$AL$1045,MATCH(CONCATENATE($A65,O$3),PJM!$AA$1000:$AL$1000,0)+1,FALSE())</f>
        <v>0</v>
      </c>
      <c r="P65" s="15" t="n">
        <f aca="false">VLOOKUP(MONTH($C65)+12*(P$2-1998),PJM!$Z$1001:$AL$1045,MATCH(CONCATENATE($A65,P$3),PJM!$AA$1000:$AL$1000,0)+1,FALSE())</f>
        <v>2.51578947368421</v>
      </c>
      <c r="T65" s="15" t="n">
        <f aca="false">VLOOKUP(MONTH($C65)+12*(T$2-1998),PJM!$Z$1001:$AL$1045,MATCH(CONCATENATE($A65,T$3),PJM!$AA$1000:$AL$1000,0)+1,FALSE())</f>
        <v>16.145</v>
      </c>
      <c r="U65" s="15" t="n">
        <f aca="false">VLOOKUP(MONTH($C65)+12*(U$2-1998),PJM!$Z$1001:$AL$1045,MATCH(CONCATENATE($A65,U$3),PJM!$AA$1000:$AL$1000,0)+1,FALSE())</f>
        <v>0</v>
      </c>
    </row>
    <row r="66" customFormat="false" ht="12" hidden="false" customHeight="true" outlineLevel="0" collapsed="false">
      <c r="A66" s="0" t="n">
        <v>35</v>
      </c>
      <c r="C66" s="14" t="n">
        <v>36923</v>
      </c>
      <c r="E66" s="15" t="n">
        <f aca="false">VLOOKUP(MONTH($C66)+12*(E$2-1998),PJM!$Z$1001:$AL$1045,MATCH(CONCATENATE($A66,E$3),PJM!$AA$1000:$AL$1000,0)+1,FALSE())</f>
        <v>0</v>
      </c>
      <c r="F66" s="15" t="n">
        <f aca="false">VLOOKUP(MONTH($C66)+12*(F$2-1998),PJM!$Z$1001:$AL$1045,MATCH(CONCATENATE($A66,F$3),PJM!$AA$1000:$AL$1000,0)+1,FALSE())</f>
        <v>15.3752631578947</v>
      </c>
      <c r="J66" s="15" t="n">
        <f aca="false">VLOOKUP(MONTH($C66)+12*(J$2-1998),PJM!$Z$1001:$AL$1045,MATCH(CONCATENATE($A66,J$3),PJM!$AA$1000:$AL$1000,0)+1,FALSE())</f>
        <v>0</v>
      </c>
      <c r="K66" s="15" t="n">
        <f aca="false">VLOOKUP(MONTH($C66)+12*(K$2-1998),PJM!$Z$1001:$AL$1045,MATCH(CONCATENATE($A66,K$3),PJM!$AA$1000:$AL$1000,0)+1,FALSE())</f>
        <v>15.6521052631579</v>
      </c>
      <c r="O66" s="15" t="n">
        <f aca="false">VLOOKUP(MONTH($C66)+12*(O$2-1998),PJM!$Z$1001:$AL$1045,MATCH(CONCATENATE($A66,O$3),PJM!$AA$1000:$AL$1000,0)+1,FALSE())</f>
        <v>0</v>
      </c>
      <c r="P66" s="15" t="n">
        <f aca="false">VLOOKUP(MONTH($C66)+12*(P$2-1998),PJM!$Z$1001:$AL$1045,MATCH(CONCATENATE($A66,P$3),PJM!$AA$1000:$AL$1000,0)+1,FALSE())</f>
        <v>7.9</v>
      </c>
      <c r="T66" s="15" t="n">
        <f aca="false">VLOOKUP(MONTH($C66)+12*(T$2-1998),PJM!$Z$1001:$AL$1045,MATCH(CONCATENATE($A66,T$3),PJM!$AA$1000:$AL$1000,0)+1,FALSE())</f>
        <v>1.9185</v>
      </c>
      <c r="U66" s="15" t="n">
        <f aca="false">VLOOKUP(MONTH($C66)+12*(U$2-1998),PJM!$Z$1001:$AL$1045,MATCH(CONCATENATE($A66,U$3),PJM!$AA$1000:$AL$1000,0)+1,FALSE())</f>
        <v>0</v>
      </c>
    </row>
    <row r="67" customFormat="false" ht="12.75" hidden="false" customHeight="true" outlineLevel="0" collapsed="false">
      <c r="A67" s="16" t="n">
        <v>30</v>
      </c>
      <c r="B67" s="17"/>
      <c r="C67" s="18" t="n">
        <v>36892</v>
      </c>
      <c r="D67" s="17"/>
      <c r="E67" s="19" t="n">
        <f aca="false">VLOOKUP(MONTH($C67)+12*(E$2-1998),PJM!$Z$1001:$AL$1045,MATCH(CONCATENATE($A67,E$3),PJM!$AA$1000:$AL$1000,0)+1,FALSE())</f>
        <v>0</v>
      </c>
      <c r="F67" s="19" t="n">
        <f aca="false">VLOOKUP(MONTH($C67)+12*(F$2-1998),PJM!$Z$1001:$AL$1045,MATCH(CONCATENATE($A67,F$3),PJM!$AA$1000:$AL$1000,0)+1,FALSE())</f>
        <v>9.65714285714286</v>
      </c>
      <c r="G67" s="19"/>
      <c r="H67" s="19"/>
      <c r="I67" s="17"/>
      <c r="J67" s="19" t="n">
        <f aca="false">VLOOKUP(MONTH($C67)+12*(J$2-1998),PJM!$Z$1001:$AL$1045,MATCH(CONCATENATE($A67,J$3),PJM!$AA$1000:$AL$1000,0)+1,FALSE())</f>
        <v>0</v>
      </c>
      <c r="K67" s="19" t="n">
        <f aca="false">VLOOKUP(MONTH($C67)+12*(K$2-1998),PJM!$Z$1001:$AL$1045,MATCH(CONCATENATE($A67,K$3),PJM!$AA$1000:$AL$1000,0)+1,FALSE())</f>
        <v>5.772</v>
      </c>
      <c r="L67" s="19"/>
      <c r="M67" s="19"/>
      <c r="N67" s="17"/>
      <c r="O67" s="19" t="n">
        <f aca="false">VLOOKUP(MONTH($C67)+12*(O$2-1998),PJM!$Z$1001:$AL$1045,MATCH(CONCATENATE($A67,O$3),PJM!$AA$1000:$AL$1000,0)+1,FALSE())</f>
        <v>2.48421052631579</v>
      </c>
      <c r="P67" s="19" t="n">
        <f aca="false">VLOOKUP(MONTH($C67)+12*(P$2-1998),PJM!$Z$1001:$AL$1045,MATCH(CONCATENATE($A67,P$3),PJM!$AA$1000:$AL$1000,0)+1,FALSE())</f>
        <v>0</v>
      </c>
      <c r="Q67" s="19"/>
      <c r="R67" s="19"/>
      <c r="S67" s="17"/>
      <c r="T67" s="19" t="n">
        <f aca="false">VLOOKUP(MONTH($C67)+12*(T$2-1998),PJM!$Z$1001:$AL$1045,MATCH(CONCATENATE($A67,T$3),PJM!$AA$1000:$AL$1000,0)+1,FALSE())</f>
        <v>21.145</v>
      </c>
      <c r="U67" s="19" t="n">
        <f aca="false">VLOOKUP(MONTH($C67)+12*(U$2-1998),PJM!$Z$1001:$AL$1045,MATCH(CONCATENATE($A67,U$3),PJM!$AA$1000:$AL$1000,0)+1,FALSE())</f>
        <v>0</v>
      </c>
      <c r="V67" s="19"/>
      <c r="W67" s="19"/>
    </row>
    <row r="68" customFormat="false" ht="12.75" hidden="false" customHeight="true" outlineLevel="0" collapsed="false">
      <c r="A68" s="16" t="n">
        <v>30</v>
      </c>
      <c r="B68" s="17"/>
      <c r="C68" s="18" t="n">
        <v>36923</v>
      </c>
      <c r="D68" s="17"/>
      <c r="E68" s="19" t="n">
        <f aca="false">VLOOKUP(MONTH($C68)+12*(E$2-1998),PJM!$Z$1001:$AL$1045,MATCH(CONCATENATE($A68,E$3),PJM!$AA$1000:$AL$1000,0)+1,FALSE())</f>
        <v>0</v>
      </c>
      <c r="F68" s="19" t="n">
        <f aca="false">VLOOKUP(MONTH($C68)+12*(F$2-1998),PJM!$Z$1001:$AL$1045,MATCH(CONCATENATE($A68,F$3),PJM!$AA$1000:$AL$1000,0)+1,FALSE())</f>
        <v>10.3752631578947</v>
      </c>
      <c r="G68" s="19"/>
      <c r="H68" s="19"/>
      <c r="I68" s="17"/>
      <c r="J68" s="19" t="n">
        <f aca="false">VLOOKUP(MONTH($C68)+12*(J$2-1998),PJM!$Z$1001:$AL$1045,MATCH(CONCATENATE($A68,J$3),PJM!$AA$1000:$AL$1000,0)+1,FALSE())</f>
        <v>0</v>
      </c>
      <c r="K68" s="19" t="n">
        <f aca="false">VLOOKUP(MONTH($C68)+12*(K$2-1998),PJM!$Z$1001:$AL$1045,MATCH(CONCATENATE($A68,K$3),PJM!$AA$1000:$AL$1000,0)+1,FALSE())</f>
        <v>10.6521052631579</v>
      </c>
      <c r="L68" s="19"/>
      <c r="M68" s="19"/>
      <c r="N68" s="17"/>
      <c r="O68" s="19" t="n">
        <f aca="false">VLOOKUP(MONTH($C68)+12*(O$2-1998),PJM!$Z$1001:$AL$1045,MATCH(CONCATENATE($A68,O$3),PJM!$AA$1000:$AL$1000,0)+1,FALSE())</f>
        <v>0</v>
      </c>
      <c r="P68" s="19" t="n">
        <f aca="false">VLOOKUP(MONTH($C68)+12*(P$2-1998),PJM!$Z$1001:$AL$1045,MATCH(CONCATENATE($A68,P$3),PJM!$AA$1000:$AL$1000,0)+1,FALSE())</f>
        <v>2.9</v>
      </c>
      <c r="Q68" s="19"/>
      <c r="R68" s="19"/>
      <c r="S68" s="17"/>
      <c r="T68" s="19" t="n">
        <f aca="false">VLOOKUP(MONTH($C68)+12*(T$2-1998),PJM!$Z$1001:$AL$1045,MATCH(CONCATENATE($A68,T$3),PJM!$AA$1000:$AL$1000,0)+1,FALSE())</f>
        <v>6.9185</v>
      </c>
      <c r="U68" s="19" t="n">
        <f aca="false">VLOOKUP(MONTH($C68)+12*(U$2-1998),PJM!$Z$1001:$AL$1045,MATCH(CONCATENATE($A68,U$3),PJM!$AA$1000:$AL$1000,0)+1,FALSE())</f>
        <v>0</v>
      </c>
      <c r="V68" s="19"/>
      <c r="W68" s="19"/>
    </row>
    <row r="69" customFormat="false" ht="12.75" hidden="false" customHeight="true" outlineLevel="0" collapsed="false">
      <c r="A69" s="58" t="n">
        <v>25</v>
      </c>
      <c r="B69" s="59"/>
      <c r="C69" s="60" t="n">
        <v>36892</v>
      </c>
      <c r="D69" s="59"/>
      <c r="E69" s="15" t="n">
        <f aca="false">VLOOKUP(MONTH($C69)+12*(E$2-1998),PJM!$Z$1001:$AL$1045,MATCH(CONCATENATE($A69,E$3),PJM!$AA$1000:$AL$1000,0)+1,FALSE())</f>
        <v>0</v>
      </c>
      <c r="F69" s="15" t="n">
        <f aca="false">VLOOKUP(MONTH($C69)+12*(F$2-1998),PJM!$Z$1001:$AL$1045,MATCH(CONCATENATE($A69,F$3),PJM!$AA$1000:$AL$1000,0)+1,FALSE())</f>
        <v>4.65714285714286</v>
      </c>
      <c r="G69" s="15"/>
      <c r="H69" s="15"/>
      <c r="I69" s="59"/>
      <c r="J69" s="15" t="n">
        <f aca="false">VLOOKUP(MONTH($C69)+12*(J$2-1998),PJM!$Z$1001:$AL$1045,MATCH(CONCATENATE($A69,J$3),PJM!$AA$1000:$AL$1000,0)+1,FALSE())</f>
        <v>0</v>
      </c>
      <c r="K69" s="15" t="n">
        <f aca="false">VLOOKUP(MONTH($C69)+12*(K$2-1998),PJM!$Z$1001:$AL$1045,MATCH(CONCATENATE($A69,K$3),PJM!$AA$1000:$AL$1000,0)+1,FALSE())</f>
        <v>0.771999999999999</v>
      </c>
      <c r="L69" s="15"/>
      <c r="M69" s="15"/>
      <c r="N69" s="59"/>
      <c r="O69" s="15" t="n">
        <f aca="false">VLOOKUP(MONTH($C69)+12*(O$2-1998),PJM!$Z$1001:$AL$1045,MATCH(CONCATENATE($A69,O$3),PJM!$AA$1000:$AL$1000,0)+1,FALSE())</f>
        <v>7.48421052631579</v>
      </c>
      <c r="P69" s="15" t="n">
        <f aca="false">VLOOKUP(MONTH($C69)+12*(P$2-1998),PJM!$Z$1001:$AL$1045,MATCH(CONCATENATE($A69,P$3),PJM!$AA$1000:$AL$1000,0)+1,FALSE())</f>
        <v>0</v>
      </c>
      <c r="Q69" s="15"/>
      <c r="R69" s="15"/>
      <c r="S69" s="59"/>
      <c r="T69" s="15" t="n">
        <f aca="false">VLOOKUP(MONTH($C69)+12*(T$2-1998),PJM!$Z$1001:$AL$1045,MATCH(CONCATENATE($A69,T$3),PJM!$AA$1000:$AL$1000,0)+1,FALSE())</f>
        <v>26.145</v>
      </c>
      <c r="U69" s="15" t="n">
        <f aca="false">VLOOKUP(MONTH($C69)+12*(U$2-1998),PJM!$Z$1001:$AL$1045,MATCH(CONCATENATE($A69,U$3),PJM!$AA$1000:$AL$1000,0)+1,FALSE())</f>
        <v>0</v>
      </c>
      <c r="V69" s="15"/>
      <c r="W69" s="15"/>
    </row>
    <row r="70" customFormat="false" ht="12.75" hidden="false" customHeight="true" outlineLevel="0" collapsed="false">
      <c r="A70" s="34" t="n">
        <v>25</v>
      </c>
      <c r="B70" s="54"/>
      <c r="C70" s="61" t="n">
        <v>36923</v>
      </c>
      <c r="D70" s="54"/>
      <c r="E70" s="15" t="n">
        <f aca="false">VLOOKUP(MONTH($C70)+12*(E$2-1998),PJM!$Z$1001:$AL$1045,MATCH(CONCATENATE($A70,E$3),PJM!$AA$1000:$AL$1000,0)+1,FALSE())</f>
        <v>0</v>
      </c>
      <c r="F70" s="15" t="n">
        <f aca="false">VLOOKUP(MONTH($C70)+12*(F$2-1998),PJM!$Z$1001:$AL$1045,MATCH(CONCATENATE($A70,F$3),PJM!$AA$1000:$AL$1000,0)+1,FALSE())</f>
        <v>5.37526315789474</v>
      </c>
      <c r="G70" s="15"/>
      <c r="H70" s="15"/>
      <c r="I70" s="54"/>
      <c r="J70" s="15" t="n">
        <f aca="false">VLOOKUP(MONTH($C70)+12*(J$2-1998),PJM!$Z$1001:$AL$1045,MATCH(CONCATENATE($A70,J$3),PJM!$AA$1000:$AL$1000,0)+1,FALSE())</f>
        <v>0</v>
      </c>
      <c r="K70" s="15" t="n">
        <f aca="false">VLOOKUP(MONTH($C70)+12*(K$2-1998),PJM!$Z$1001:$AL$1045,MATCH(CONCATENATE($A70,K$3),PJM!$AA$1000:$AL$1000,0)+1,FALSE())</f>
        <v>5.65210526315789</v>
      </c>
      <c r="L70" s="15"/>
      <c r="M70" s="15"/>
      <c r="N70" s="54"/>
      <c r="O70" s="15" t="n">
        <f aca="false">VLOOKUP(MONTH($C70)+12*(O$2-1998),PJM!$Z$1001:$AL$1045,MATCH(CONCATENATE($A70,O$3),PJM!$AA$1000:$AL$1000,0)+1,FALSE())</f>
        <v>2.1</v>
      </c>
      <c r="P70" s="15" t="n">
        <f aca="false">VLOOKUP(MONTH($C70)+12*(P$2-1998),PJM!$Z$1001:$AL$1045,MATCH(CONCATENATE($A70,P$3),PJM!$AA$1000:$AL$1000,0)+1,FALSE())</f>
        <v>0</v>
      </c>
      <c r="Q70" s="15"/>
      <c r="R70" s="15"/>
      <c r="S70" s="54"/>
      <c r="T70" s="15" t="n">
        <f aca="false">VLOOKUP(MONTH($C70)+12*(T$2-1998),PJM!$Z$1001:$AL$1045,MATCH(CONCATENATE($A70,T$3),PJM!$AA$1000:$AL$1000,0)+1,FALSE())</f>
        <v>11.9185</v>
      </c>
      <c r="U70" s="15" t="n">
        <f aca="false">VLOOKUP(MONTH($C70)+12*(U$2-1998),PJM!$Z$1001:$AL$1045,MATCH(CONCATENATE($A70,U$3),PJM!$AA$1000:$AL$1000,0)+1,FALSE())</f>
        <v>0</v>
      </c>
      <c r="V70" s="15"/>
      <c r="W70" s="15"/>
    </row>
    <row r="71" customFormat="false" ht="12.75" hidden="false" customHeight="true" outlineLevel="0" collapsed="false">
      <c r="A71" s="9" t="n">
        <v>20</v>
      </c>
      <c r="B71" s="6"/>
      <c r="C71" s="14" t="n">
        <v>36892</v>
      </c>
      <c r="D71" s="6"/>
      <c r="E71" s="15" t="n">
        <f aca="false">VLOOKUP(MONTH($C71)+12*(E$2-1998),PJM!$Z$1001:$AL$1045,MATCH(CONCATENATE($A71,E$3),PJM!$AA$1000:$AL$1000,0)+1,FALSE())</f>
        <v>0.342857142857142</v>
      </c>
      <c r="F71" s="15" t="n">
        <f aca="false">VLOOKUP(MONTH($C71)+12*(F$2-1998),PJM!$Z$1001:$AL$1045,MATCH(CONCATENATE($A71,F$3),PJM!$AA$1000:$AL$1000,0)+1,FALSE())</f>
        <v>0</v>
      </c>
      <c r="G71" s="15"/>
      <c r="H71" s="15"/>
      <c r="I71" s="6"/>
      <c r="J71" s="15" t="n">
        <f aca="false">VLOOKUP(MONTH($C71)+12*(J$2-1998),PJM!$Z$1001:$AL$1045,MATCH(CONCATENATE($A71,J$3),PJM!$AA$1000:$AL$1000,0)+1,FALSE())</f>
        <v>4.228</v>
      </c>
      <c r="K71" s="15" t="n">
        <f aca="false">VLOOKUP(MONTH($C71)+12*(K$2-1998),PJM!$Z$1001:$AL$1045,MATCH(CONCATENATE($A71,K$3),PJM!$AA$1000:$AL$1000,0)+1,FALSE())</f>
        <v>0</v>
      </c>
      <c r="L71" s="15"/>
      <c r="M71" s="15"/>
      <c r="N71" s="6"/>
      <c r="O71" s="15" t="n">
        <f aca="false">VLOOKUP(MONTH($C71)+12*(O$2-1998),PJM!$Z$1001:$AL$1045,MATCH(CONCATENATE($A71,O$3),PJM!$AA$1000:$AL$1000,0)+1,FALSE())</f>
        <v>12.4842105263158</v>
      </c>
      <c r="P71" s="15" t="n">
        <f aca="false">VLOOKUP(MONTH($C71)+12*(P$2-1998),PJM!$Z$1001:$AL$1045,MATCH(CONCATENATE($A71,P$3),PJM!$AA$1000:$AL$1000,0)+1,FALSE())</f>
        <v>0</v>
      </c>
      <c r="Q71" s="15"/>
      <c r="R71" s="15"/>
      <c r="S71" s="6"/>
      <c r="T71" s="15" t="n">
        <f aca="false">VLOOKUP(MONTH($C71)+12*(T$2-1998),PJM!$Z$1001:$AL$1045,MATCH(CONCATENATE($A71,T$3),PJM!$AA$1000:$AL$1000,0)+1,FALSE())</f>
        <v>31.145</v>
      </c>
      <c r="U71" s="15" t="n">
        <f aca="false">VLOOKUP(MONTH($C71)+12*(U$2-1998),PJM!$Z$1001:$AL$1045,MATCH(CONCATENATE($A71,U$3),PJM!$AA$1000:$AL$1000,0)+1,FALSE())</f>
        <v>0</v>
      </c>
      <c r="V71" s="15"/>
      <c r="W71" s="15"/>
    </row>
    <row r="72" customFormat="false" ht="12.75" hidden="false" customHeight="true" outlineLevel="0" collapsed="false">
      <c r="A72" s="23" t="n">
        <v>20</v>
      </c>
      <c r="B72" s="24"/>
      <c r="C72" s="25" t="n">
        <v>36923</v>
      </c>
      <c r="D72" s="24"/>
      <c r="E72" s="26" t="n">
        <f aca="false">VLOOKUP(MONTH($C72)+12*(E$2-1998),PJM!$Z$1001:$AL$1045,MATCH(CONCATENATE($A72,E$3),PJM!$AA$1000:$AL$1000,0)+1,FALSE())</f>
        <v>0</v>
      </c>
      <c r="F72" s="26" t="n">
        <f aca="false">VLOOKUP(MONTH($C72)+12*(F$2-1998),PJM!$Z$1001:$AL$1045,MATCH(CONCATENATE($A72,F$3),PJM!$AA$1000:$AL$1000,0)+1,FALSE())</f>
        <v>0.375263157894736</v>
      </c>
      <c r="G72" s="26"/>
      <c r="H72" s="26"/>
      <c r="I72" s="24"/>
      <c r="J72" s="26" t="n">
        <f aca="false">VLOOKUP(MONTH($C72)+12*(J$2-1998),PJM!$Z$1001:$AL$1045,MATCH(CONCATENATE($A72,J$3),PJM!$AA$1000:$AL$1000,0)+1,FALSE())</f>
        <v>0</v>
      </c>
      <c r="K72" s="26" t="n">
        <f aca="false">VLOOKUP(MONTH($C72)+12*(K$2-1998),PJM!$Z$1001:$AL$1045,MATCH(CONCATENATE($A72,K$3),PJM!$AA$1000:$AL$1000,0)+1,FALSE())</f>
        <v>0.652105263157893</v>
      </c>
      <c r="L72" s="26"/>
      <c r="M72" s="26"/>
      <c r="N72" s="24"/>
      <c r="O72" s="26" t="n">
        <f aca="false">VLOOKUP(MONTH($C72)+12*(O$2-1998),PJM!$Z$1001:$AL$1045,MATCH(CONCATENATE($A72,O$3),PJM!$AA$1000:$AL$1000,0)+1,FALSE())</f>
        <v>7.1</v>
      </c>
      <c r="P72" s="26" t="n">
        <f aca="false">VLOOKUP(MONTH($C72)+12*(P$2-1998),PJM!$Z$1001:$AL$1045,MATCH(CONCATENATE($A72,P$3),PJM!$AA$1000:$AL$1000,0)+1,FALSE())</f>
        <v>0</v>
      </c>
      <c r="Q72" s="26"/>
      <c r="R72" s="26"/>
      <c r="S72" s="24"/>
      <c r="T72" s="26" t="n">
        <f aca="false">VLOOKUP(MONTH($C72)+12*(T$2-1998),PJM!$Z$1001:$AL$1045,MATCH(CONCATENATE($A72,T$3),PJM!$AA$1000:$AL$1000,0)+1,FALSE())</f>
        <v>16.9185</v>
      </c>
      <c r="U72" s="26" t="n">
        <f aca="false">VLOOKUP(MONTH($C72)+12*(U$2-1998),PJM!$Z$1001:$AL$1045,MATCH(CONCATENATE($A72,U$3),PJM!$AA$1000:$AL$1000,0)+1,FALSE())</f>
        <v>0</v>
      </c>
      <c r="V72" s="26"/>
      <c r="W72" s="26"/>
    </row>
    <row r="73" customFormat="false" ht="12.75" hidden="false" customHeight="true" outlineLevel="0" collapsed="false">
      <c r="A73" s="13" t="n">
        <v>40</v>
      </c>
      <c r="C73" s="14" t="n">
        <v>36951</v>
      </c>
      <c r="E73" s="15" t="n">
        <f aca="false">VLOOKUP(MONTH($C73)+12*(E$2-1998),PJM!$Z$1001:$AL$1045,MATCH(CONCATENATE($A73,E$3),PJM!$AA$1000:$AL$1000,0)+1,FALSE())</f>
        <v>0</v>
      </c>
      <c r="F73" s="15" t="n">
        <f aca="false">VLOOKUP(MONTH($C73)+12*(F$2-1998),PJM!$Z$1001:$AL$1045,MATCH(CONCATENATE($A73,F$3),PJM!$AA$1000:$AL$1000,0)+1,FALSE())</f>
        <v>16.9922727272727</v>
      </c>
      <c r="G73" s="15"/>
      <c r="H73" s="15"/>
      <c r="J73" s="15" t="n">
        <f aca="false">VLOOKUP(MONTH($C73)+12*(J$2-1998),PJM!$Z$1001:$AL$1045,MATCH(CONCATENATE($A73,J$3),PJM!$AA$1000:$AL$1000,0)+1,FALSE())</f>
        <v>0</v>
      </c>
      <c r="K73" s="15" t="n">
        <f aca="false">VLOOKUP(MONTH($C73)+12*(K$2-1998),PJM!$Z$1001:$AL$1045,MATCH(CONCATENATE($A73,K$3),PJM!$AA$1000:$AL$1000,0)+1,FALSE())</f>
        <v>18.6860869565217</v>
      </c>
      <c r="L73" s="15"/>
      <c r="M73" s="15"/>
      <c r="O73" s="15" t="n">
        <f aca="false">VLOOKUP(MONTH($C73)+12*(O$2-1998),PJM!$Z$1001:$AL$1045,MATCH(CONCATENATE($A73,O$3),PJM!$AA$1000:$AL$1000,0)+1,FALSE())</f>
        <v>0</v>
      </c>
      <c r="P73" s="15" t="n">
        <f aca="false">VLOOKUP(MONTH($C73)+12*(P$2-1998),PJM!$Z$1001:$AL$1045,MATCH(CONCATENATE($A73,P$3),PJM!$AA$1000:$AL$1000,0)+1,FALSE())</f>
        <v>13.1739130434783</v>
      </c>
      <c r="Q73" s="15"/>
      <c r="R73" s="15"/>
      <c r="T73" s="15" t="n">
        <f aca="false">VLOOKUP(MONTH($C73)+12*(T$2-1998),PJM!$Z$1001:$AL$1045,MATCH(CONCATENATE($A73,T$3),PJM!$AA$1000:$AL$1000,0)+1,FALSE())</f>
        <v>4.40318181818182</v>
      </c>
      <c r="U73" s="15" t="n">
        <f aca="false">VLOOKUP(MONTH($C73)+12*(U$2-1998),PJM!$Z$1001:$AL$1045,MATCH(CONCATENATE($A73,U$3),PJM!$AA$1000:$AL$1000,0)+1,FALSE())</f>
        <v>0</v>
      </c>
      <c r="V73" s="15"/>
      <c r="W73" s="15"/>
    </row>
    <row r="74" customFormat="false" ht="12.75" hidden="false" customHeight="true" outlineLevel="0" collapsed="false">
      <c r="A74" s="13" t="n">
        <v>40</v>
      </c>
      <c r="C74" s="14" t="n">
        <v>36982</v>
      </c>
      <c r="E74" s="15" t="n">
        <f aca="false">VLOOKUP(MONTH($C74)+12*(E$2-1998),PJM!$Z$1001:$AL$1045,MATCH(CONCATENATE($A74,E$3),PJM!$AA$1000:$AL$1000,0)+1,FALSE())</f>
        <v>0</v>
      </c>
      <c r="F74" s="15" t="n">
        <f aca="false">VLOOKUP(MONTH($C74)+12*(F$2-1998),PJM!$Z$1001:$AL$1045,MATCH(CONCATENATE($A74,F$3),PJM!$AA$1000:$AL$1000,0)+1,FALSE())</f>
        <v>19.2</v>
      </c>
      <c r="G74" s="15"/>
      <c r="H74" s="15"/>
      <c r="J74" s="15" t="n">
        <f aca="false">VLOOKUP(MONTH($C74)+12*(J$2-1998),PJM!$Z$1001:$AL$1045,MATCH(CONCATENATE($A74,J$3),PJM!$AA$1000:$AL$1000,0)+1,FALSE())</f>
        <v>0</v>
      </c>
      <c r="K74" s="15" t="n">
        <f aca="false">VLOOKUP(MONTH($C74)+12*(K$2-1998),PJM!$Z$1001:$AL$1045,MATCH(CONCATENATE($A74,K$3),PJM!$AA$1000:$AL$1000,0)+1,FALSE())</f>
        <v>14.9545454545455</v>
      </c>
      <c r="L74" s="15"/>
      <c r="M74" s="15"/>
      <c r="O74" s="15" t="n">
        <f aca="false">VLOOKUP(MONTH($C74)+12*(O$2-1998),PJM!$Z$1001:$AL$1045,MATCH(CONCATENATE($A74,O$3),PJM!$AA$1000:$AL$1000,0)+1,FALSE())</f>
        <v>0</v>
      </c>
      <c r="P74" s="15" t="n">
        <f aca="false">VLOOKUP(MONTH($C74)+12*(P$2-1998),PJM!$Z$1001:$AL$1045,MATCH(CONCATENATE($A74,P$3),PJM!$AA$1000:$AL$1000,0)+1,FALSE())</f>
        <v>8.4645</v>
      </c>
      <c r="Q74" s="15"/>
      <c r="R74" s="15"/>
      <c r="T74" s="15" t="n">
        <f aca="false">VLOOKUP(MONTH($C74)+12*(T$2-1998),PJM!$Z$1001:$AL$1045,MATCH(CONCATENATE($A74,T$3),PJM!$AA$1000:$AL$1000,0)+1,FALSE())</f>
        <v>9.43190476190476</v>
      </c>
      <c r="U74" s="15" t="n">
        <f aca="false">VLOOKUP(MONTH($C74)+12*(U$2-1998),PJM!$Z$1001:$AL$1045,MATCH(CONCATENATE($A74,U$3),PJM!$AA$1000:$AL$1000,0)+1,FALSE())</f>
        <v>0</v>
      </c>
      <c r="V74" s="15"/>
      <c r="W74" s="15"/>
    </row>
    <row r="75" customFormat="false" ht="12.75" hidden="false" customHeight="true" outlineLevel="0" collapsed="false">
      <c r="A75" s="58" t="n">
        <v>40</v>
      </c>
      <c r="B75" s="59"/>
      <c r="C75" s="60" t="n">
        <v>37012</v>
      </c>
      <c r="D75" s="59"/>
      <c r="E75" s="15" t="n">
        <f aca="false">VLOOKUP(MONTH($C75)+12*(E$2-1998),PJM!$Z$1001:$AL$1045,MATCH(CONCATENATE($A75,E$3),PJM!$AA$1000:$AL$1000,0)+1,FALSE())</f>
        <v>0</v>
      </c>
      <c r="F75" s="15" t="n">
        <f aca="false">VLOOKUP(MONTH($C75)+12*(F$2-1998),PJM!$Z$1001:$AL$1045,MATCH(CONCATENATE($A75,F$3),PJM!$AA$1000:$AL$1000,0)+1,FALSE())</f>
        <v>9.301</v>
      </c>
      <c r="G75" s="15"/>
      <c r="H75" s="15"/>
      <c r="I75" s="59"/>
      <c r="J75" s="15" t="n">
        <f aca="false">VLOOKUP(MONTH($C75)+12*(J$2-1998),PJM!$Z$1001:$AL$1045,MATCH(CONCATENATE($A75,J$3),PJM!$AA$1000:$AL$1000,0)+1,FALSE())</f>
        <v>0</v>
      </c>
      <c r="K75" s="15" t="n">
        <f aca="false">VLOOKUP(MONTH($C75)+12*(K$2-1998),PJM!$Z$1001:$AL$1045,MATCH(CONCATENATE($A75,K$3),PJM!$AA$1000:$AL$1000,0)+1,FALSE())</f>
        <v>11.1575</v>
      </c>
      <c r="L75" s="15"/>
      <c r="M75" s="15"/>
      <c r="N75" s="59"/>
      <c r="O75" s="15" t="n">
        <f aca="false">VLOOKUP(MONTH($C75)+12*(O$2-1998),PJM!$Z$1001:$AL$1045,MATCH(CONCATENATE($A75,O$3),PJM!$AA$1000:$AL$1000,0)+1,FALSE())</f>
        <v>9.93681818181819</v>
      </c>
      <c r="P75" s="15" t="n">
        <f aca="false">VLOOKUP(MONTH($C75)+12*(P$2-1998),PJM!$Z$1001:$AL$1045,MATCH(CONCATENATE($A75,P$3),PJM!$AA$1000:$AL$1000,0)+1,FALSE())</f>
        <v>0</v>
      </c>
      <c r="Q75" s="15"/>
      <c r="R75" s="15"/>
      <c r="S75" s="59"/>
      <c r="T75" s="15" t="n">
        <f aca="false">VLOOKUP(MONTH($C75)+12*(T$2-1998),PJM!$Z$1001:$AL$1045,MATCH(CONCATENATE($A75,T$3),PJM!$AA$1000:$AL$1000,0)+1,FALSE())</f>
        <v>0.612608695652178</v>
      </c>
      <c r="U75" s="15" t="n">
        <f aca="false">VLOOKUP(MONTH($C75)+12*(U$2-1998),PJM!$Z$1001:$AL$1045,MATCH(CONCATENATE($A75,U$3),PJM!$AA$1000:$AL$1000,0)+1,FALSE())</f>
        <v>0</v>
      </c>
      <c r="V75" s="15"/>
      <c r="W75" s="15"/>
    </row>
    <row r="76" customFormat="false" ht="12.75" hidden="false" customHeight="true" outlineLevel="0" collapsed="false">
      <c r="A76" s="34" t="n">
        <v>40</v>
      </c>
      <c r="B76" s="54"/>
      <c r="C76" s="61" t="n">
        <v>37043</v>
      </c>
      <c r="D76" s="54"/>
      <c r="E76" s="15" t="n">
        <f aca="false">VLOOKUP(MONTH($C76)+12*(E$2-1998),PJM!$Z$1001:$AL$1045,MATCH(CONCATENATE($A76,E$3),PJM!$AA$1000:$AL$1000,0)+1,FALSE())</f>
        <v>0</v>
      </c>
      <c r="F76" s="15" t="n">
        <f aca="false">VLOOKUP(MONTH($C76)+12*(F$2-1998),PJM!$Z$1001:$AL$1045,MATCH(CONCATENATE($A76,F$3),PJM!$AA$1000:$AL$1000,0)+1,FALSE())</f>
        <v>1.13045454545455</v>
      </c>
      <c r="G76" s="15"/>
      <c r="H76" s="15"/>
      <c r="I76" s="54"/>
      <c r="J76" s="15" t="n">
        <f aca="false">VLOOKUP(MONTH($C76)+12*(J$2-1998),PJM!$Z$1001:$AL$1045,MATCH(CONCATENATE($A76,J$3),PJM!$AA$1000:$AL$1000,0)+1,FALSE())</f>
        <v>8.28454545454545</v>
      </c>
      <c r="K76" s="15" t="n">
        <f aca="false">VLOOKUP(MONTH($C76)+12*(K$2-1998),PJM!$Z$1001:$AL$1045,MATCH(CONCATENATE($A76,K$3),PJM!$AA$1000:$AL$1000,0)+1,FALSE())</f>
        <v>0</v>
      </c>
      <c r="L76" s="15"/>
      <c r="M76" s="15"/>
      <c r="N76" s="54"/>
      <c r="O76" s="15" t="n">
        <f aca="false">VLOOKUP(MONTH($C76)+12*(O$2-1998),PJM!$Z$1001:$AL$1045,MATCH(CONCATENATE($A76,O$3),PJM!$AA$1000:$AL$1000,0)+1,FALSE())</f>
        <v>4.69954545454545</v>
      </c>
      <c r="P76" s="15" t="n">
        <f aca="false">VLOOKUP(MONTH($C76)+12*(P$2-1998),PJM!$Z$1001:$AL$1045,MATCH(CONCATENATE($A76,P$3),PJM!$AA$1000:$AL$1000,0)+1,FALSE())</f>
        <v>0</v>
      </c>
      <c r="Q76" s="15"/>
      <c r="R76" s="15"/>
      <c r="S76" s="54"/>
      <c r="T76" s="15" t="n">
        <f aca="false">VLOOKUP(MONTH($C76)+12*(T$2-1998),PJM!$Z$1001:$AL$1045,MATCH(CONCATENATE($A76,T$3),PJM!$AA$1000:$AL$1000,0)+1,FALSE())</f>
        <v>2.48</v>
      </c>
      <c r="U76" s="15" t="n">
        <f aca="false">VLOOKUP(MONTH($C76)+12*(U$2-1998),PJM!$Z$1001:$AL$1045,MATCH(CONCATENATE($A76,U$3),PJM!$AA$1000:$AL$1000,0)+1,FALSE())</f>
        <v>0</v>
      </c>
      <c r="V76" s="15"/>
      <c r="W76" s="15"/>
    </row>
    <row r="77" customFormat="false" ht="12.75" hidden="false" customHeight="true" outlineLevel="0" collapsed="false">
      <c r="A77" s="34" t="n">
        <v>30</v>
      </c>
      <c r="B77" s="54"/>
      <c r="C77" s="14" t="n">
        <v>36951</v>
      </c>
      <c r="D77" s="54"/>
      <c r="E77" s="15" t="n">
        <f aca="false">VLOOKUP(MONTH($C77)+12*(E$2-1998),PJM!$Z$1001:$AL$1045,MATCH(CONCATENATE($A77,E$3),PJM!$AA$1000:$AL$1000,0)+1,FALSE())</f>
        <v>0</v>
      </c>
      <c r="F77" s="15" t="n">
        <f aca="false">VLOOKUP(MONTH($C77)+12*(F$2-1998),PJM!$Z$1001:$AL$1045,MATCH(CONCATENATE($A77,F$3),PJM!$AA$1000:$AL$1000,0)+1,FALSE())</f>
        <v>6.99227272727273</v>
      </c>
      <c r="G77" s="15"/>
      <c r="H77" s="15"/>
      <c r="I77" s="54"/>
      <c r="J77" s="15" t="n">
        <f aca="false">VLOOKUP(MONTH($C77)+12*(J$2-1998),PJM!$Z$1001:$AL$1045,MATCH(CONCATENATE($A77,J$3),PJM!$AA$1000:$AL$1000,0)+1,FALSE())</f>
        <v>0</v>
      </c>
      <c r="K77" s="15" t="n">
        <f aca="false">VLOOKUP(MONTH($C77)+12*(K$2-1998),PJM!$Z$1001:$AL$1045,MATCH(CONCATENATE($A77,K$3),PJM!$AA$1000:$AL$1000,0)+1,FALSE())</f>
        <v>8.68608695652174</v>
      </c>
      <c r="L77" s="15"/>
      <c r="M77" s="15"/>
      <c r="N77" s="54"/>
      <c r="O77" s="15" t="n">
        <f aca="false">VLOOKUP(MONTH($C77)+12*(O$2-1998),PJM!$Z$1001:$AL$1045,MATCH(CONCATENATE($A77,O$3),PJM!$AA$1000:$AL$1000,0)+1,FALSE())</f>
        <v>0</v>
      </c>
      <c r="P77" s="15" t="n">
        <f aca="false">VLOOKUP(MONTH($C77)+12*(P$2-1998),PJM!$Z$1001:$AL$1045,MATCH(CONCATENATE($A77,P$3),PJM!$AA$1000:$AL$1000,0)+1,FALSE())</f>
        <v>3.17391304347826</v>
      </c>
      <c r="Q77" s="15"/>
      <c r="R77" s="15"/>
      <c r="S77" s="54"/>
      <c r="T77" s="15" t="n">
        <f aca="false">VLOOKUP(MONTH($C77)+12*(T$2-1998),PJM!$Z$1001:$AL$1045,MATCH(CONCATENATE($A77,T$3),PJM!$AA$1000:$AL$1000,0)+1,FALSE())</f>
        <v>14.4031818181818</v>
      </c>
      <c r="U77" s="15" t="n">
        <f aca="false">VLOOKUP(MONTH($C77)+12*(U$2-1998),PJM!$Z$1001:$AL$1045,MATCH(CONCATENATE($A77,U$3),PJM!$AA$1000:$AL$1000,0)+1,FALSE())</f>
        <v>0</v>
      </c>
      <c r="V77" s="15"/>
      <c r="W77" s="15"/>
    </row>
    <row r="78" customFormat="false" ht="12.75" hidden="false" customHeight="true" outlineLevel="0" collapsed="false">
      <c r="A78" s="34" t="n">
        <v>30</v>
      </c>
      <c r="B78" s="54"/>
      <c r="C78" s="14" t="n">
        <v>36982</v>
      </c>
      <c r="D78" s="54"/>
      <c r="E78" s="15" t="n">
        <f aca="false">VLOOKUP(MONTH($C78)+12*(E$2-1998),PJM!$Z$1001:$AL$1045,MATCH(CONCATENATE($A78,E$3),PJM!$AA$1000:$AL$1000,0)+1,FALSE())</f>
        <v>0</v>
      </c>
      <c r="F78" s="15" t="n">
        <f aca="false">VLOOKUP(MONTH($C78)+12*(F$2-1998),PJM!$Z$1001:$AL$1045,MATCH(CONCATENATE($A78,F$3),PJM!$AA$1000:$AL$1000,0)+1,FALSE())</f>
        <v>9.2</v>
      </c>
      <c r="G78" s="15"/>
      <c r="H78" s="15"/>
      <c r="I78" s="54"/>
      <c r="J78" s="15" t="n">
        <f aca="false">VLOOKUP(MONTH($C78)+12*(J$2-1998),PJM!$Z$1001:$AL$1045,MATCH(CONCATENATE($A78,J$3),PJM!$AA$1000:$AL$1000,0)+1,FALSE())</f>
        <v>0</v>
      </c>
      <c r="K78" s="15" t="n">
        <f aca="false">VLOOKUP(MONTH($C78)+12*(K$2-1998),PJM!$Z$1001:$AL$1045,MATCH(CONCATENATE($A78,K$3),PJM!$AA$1000:$AL$1000,0)+1,FALSE())</f>
        <v>4.95454545454545</v>
      </c>
      <c r="L78" s="15"/>
      <c r="M78" s="15"/>
      <c r="N78" s="54"/>
      <c r="O78" s="15" t="n">
        <f aca="false">VLOOKUP(MONTH($C78)+12*(O$2-1998),PJM!$Z$1001:$AL$1045,MATCH(CONCATENATE($A78,O$3),PJM!$AA$1000:$AL$1000,0)+1,FALSE())</f>
        <v>1.5355</v>
      </c>
      <c r="P78" s="15" t="n">
        <f aca="false">VLOOKUP(MONTH($C78)+12*(P$2-1998),PJM!$Z$1001:$AL$1045,MATCH(CONCATENATE($A78,P$3),PJM!$AA$1000:$AL$1000,0)+1,FALSE())</f>
        <v>0</v>
      </c>
      <c r="Q78" s="15"/>
      <c r="R78" s="15"/>
      <c r="S78" s="54"/>
      <c r="T78" s="15" t="n">
        <f aca="false">VLOOKUP(MONTH($C78)+12*(T$2-1998),PJM!$Z$1001:$AL$1045,MATCH(CONCATENATE($A78,T$3),PJM!$AA$1000:$AL$1000,0)+1,FALSE())</f>
        <v>19.4319047619048</v>
      </c>
      <c r="U78" s="15" t="n">
        <f aca="false">VLOOKUP(MONTH($C78)+12*(U$2-1998),PJM!$Z$1001:$AL$1045,MATCH(CONCATENATE($A78,U$3),PJM!$AA$1000:$AL$1000,0)+1,FALSE())</f>
        <v>0</v>
      </c>
      <c r="V78" s="15"/>
      <c r="W78" s="15"/>
    </row>
    <row r="79" customFormat="false" ht="12.75" hidden="false" customHeight="true" outlineLevel="0" collapsed="false">
      <c r="A79" s="34" t="n">
        <v>30</v>
      </c>
      <c r="B79" s="54"/>
      <c r="C79" s="60" t="n">
        <v>37012</v>
      </c>
      <c r="D79" s="54"/>
      <c r="E79" s="15" t="n">
        <f aca="false">VLOOKUP(MONTH($C79)+12*(E$2-1998),PJM!$Z$1001:$AL$1045,MATCH(CONCATENATE($A79,E$3),PJM!$AA$1000:$AL$1000,0)+1,FALSE())</f>
        <v>0.699000000000002</v>
      </c>
      <c r="F79" s="15" t="n">
        <f aca="false">VLOOKUP(MONTH($C79)+12*(F$2-1998),PJM!$Z$1001:$AL$1045,MATCH(CONCATENATE($A79,F$3),PJM!$AA$1000:$AL$1000,0)+1,FALSE())</f>
        <v>0</v>
      </c>
      <c r="G79" s="15"/>
      <c r="H79" s="15"/>
      <c r="I79" s="54"/>
      <c r="J79" s="15" t="n">
        <f aca="false">VLOOKUP(MONTH($C79)+12*(J$2-1998),PJM!$Z$1001:$AL$1045,MATCH(CONCATENATE($A79,J$3),PJM!$AA$1000:$AL$1000,0)+1,FALSE())</f>
        <v>0</v>
      </c>
      <c r="K79" s="15" t="n">
        <f aca="false">VLOOKUP(MONTH($C79)+12*(K$2-1998),PJM!$Z$1001:$AL$1045,MATCH(CONCATENATE($A79,K$3),PJM!$AA$1000:$AL$1000,0)+1,FALSE())</f>
        <v>1.1575</v>
      </c>
      <c r="L79" s="15"/>
      <c r="M79" s="15"/>
      <c r="N79" s="54"/>
      <c r="O79" s="15" t="n">
        <f aca="false">VLOOKUP(MONTH($C79)+12*(O$2-1998),PJM!$Z$1001:$AL$1045,MATCH(CONCATENATE($A79,O$3),PJM!$AA$1000:$AL$1000,0)+1,FALSE())</f>
        <v>19.9368181818182</v>
      </c>
      <c r="P79" s="15" t="n">
        <f aca="false">VLOOKUP(MONTH($C79)+12*(P$2-1998),PJM!$Z$1001:$AL$1045,MATCH(CONCATENATE($A79,P$3),PJM!$AA$1000:$AL$1000,0)+1,FALSE())</f>
        <v>0</v>
      </c>
      <c r="Q79" s="15"/>
      <c r="R79" s="15"/>
      <c r="S79" s="54"/>
      <c r="T79" s="15" t="n">
        <f aca="false">VLOOKUP(MONTH($C79)+12*(T$2-1998),PJM!$Z$1001:$AL$1045,MATCH(CONCATENATE($A79,T$3),PJM!$AA$1000:$AL$1000,0)+1,FALSE())</f>
        <v>10.6126086956522</v>
      </c>
      <c r="U79" s="15" t="n">
        <f aca="false">VLOOKUP(MONTH($C79)+12*(U$2-1998),PJM!$Z$1001:$AL$1045,MATCH(CONCATENATE($A79,U$3),PJM!$AA$1000:$AL$1000,0)+1,FALSE())</f>
        <v>0</v>
      </c>
      <c r="V79" s="15"/>
      <c r="W79" s="15"/>
    </row>
    <row r="80" customFormat="false" ht="12.75" hidden="false" customHeight="true" outlineLevel="0" collapsed="false">
      <c r="A80" s="34" t="n">
        <v>30</v>
      </c>
      <c r="B80" s="54"/>
      <c r="C80" s="61" t="n">
        <v>37043</v>
      </c>
      <c r="D80" s="54"/>
      <c r="E80" s="15" t="n">
        <f aca="false">VLOOKUP(MONTH($C80)+12*(E$2-1998),PJM!$Z$1001:$AL$1045,MATCH(CONCATENATE($A80,E$3),PJM!$AA$1000:$AL$1000,0)+1,FALSE())</f>
        <v>8.86954545454545</v>
      </c>
      <c r="F80" s="15" t="n">
        <f aca="false">VLOOKUP(MONTH($C80)+12*(F$2-1998),PJM!$Z$1001:$AL$1045,MATCH(CONCATENATE($A80,F$3),PJM!$AA$1000:$AL$1000,0)+1,FALSE())</f>
        <v>0</v>
      </c>
      <c r="G80" s="15"/>
      <c r="H80" s="15"/>
      <c r="I80" s="54"/>
      <c r="J80" s="15" t="n">
        <f aca="false">VLOOKUP(MONTH($C80)+12*(J$2-1998),PJM!$Z$1001:$AL$1045,MATCH(CONCATENATE($A80,J$3),PJM!$AA$1000:$AL$1000,0)+1,FALSE())</f>
        <v>18.2845454545455</v>
      </c>
      <c r="K80" s="15" t="n">
        <f aca="false">VLOOKUP(MONTH($C80)+12*(K$2-1998),PJM!$Z$1001:$AL$1045,MATCH(CONCATENATE($A80,K$3),PJM!$AA$1000:$AL$1000,0)+1,FALSE())</f>
        <v>0</v>
      </c>
      <c r="L80" s="15"/>
      <c r="M80" s="15"/>
      <c r="N80" s="54"/>
      <c r="O80" s="15" t="n">
        <f aca="false">VLOOKUP(MONTH($C80)+12*(O$2-1998),PJM!$Z$1001:$AL$1045,MATCH(CONCATENATE($A80,O$3),PJM!$AA$1000:$AL$1000,0)+1,FALSE())</f>
        <v>14.6995454545455</v>
      </c>
      <c r="P80" s="15" t="n">
        <f aca="false">VLOOKUP(MONTH($C80)+12*(P$2-1998),PJM!$Z$1001:$AL$1045,MATCH(CONCATENATE($A80,P$3),PJM!$AA$1000:$AL$1000,0)+1,FALSE())</f>
        <v>0</v>
      </c>
      <c r="Q80" s="15"/>
      <c r="R80" s="15"/>
      <c r="S80" s="54"/>
      <c r="T80" s="15" t="n">
        <f aca="false">VLOOKUP(MONTH($C80)+12*(T$2-1998),PJM!$Z$1001:$AL$1045,MATCH(CONCATENATE($A80,T$3),PJM!$AA$1000:$AL$1000,0)+1,FALSE())</f>
        <v>12.48</v>
      </c>
      <c r="U80" s="15" t="n">
        <f aca="false">VLOOKUP(MONTH($C80)+12*(U$2-1998),PJM!$Z$1001:$AL$1045,MATCH(CONCATENATE($A80,U$3),PJM!$AA$1000:$AL$1000,0)+1,FALSE())</f>
        <v>0</v>
      </c>
      <c r="V80" s="15"/>
      <c r="W80" s="15"/>
    </row>
    <row r="81" customFormat="false" ht="12.75" hidden="false" customHeight="true" outlineLevel="0" collapsed="false">
      <c r="A81" s="34" t="n">
        <v>20</v>
      </c>
      <c r="B81" s="54"/>
      <c r="C81" s="14" t="n">
        <v>36951</v>
      </c>
      <c r="D81" s="54"/>
      <c r="E81" s="15" t="n">
        <f aca="false">VLOOKUP(MONTH($C81)+12*(E$2-1998),PJM!$Z$1001:$AL$1045,MATCH(CONCATENATE($A81,E$3),PJM!$AA$1000:$AL$1000,0)+1,FALSE())</f>
        <v>3.00772727272727</v>
      </c>
      <c r="F81" s="15" t="n">
        <f aca="false">VLOOKUP(MONTH($C81)+12*(F$2-1998),PJM!$Z$1001:$AL$1045,MATCH(CONCATENATE($A81,F$3),PJM!$AA$1000:$AL$1000,0)+1,FALSE())</f>
        <v>0</v>
      </c>
      <c r="G81" s="15"/>
      <c r="H81" s="15"/>
      <c r="I81" s="54"/>
      <c r="J81" s="15" t="n">
        <f aca="false">VLOOKUP(MONTH($C81)+12*(J$2-1998),PJM!$Z$1001:$AL$1045,MATCH(CONCATENATE($A81,J$3),PJM!$AA$1000:$AL$1000,0)+1,FALSE())</f>
        <v>1.31391304347826</v>
      </c>
      <c r="K81" s="15" t="n">
        <f aca="false">VLOOKUP(MONTH($C81)+12*(K$2-1998),PJM!$Z$1001:$AL$1045,MATCH(CONCATENATE($A81,K$3),PJM!$AA$1000:$AL$1000,0)+1,FALSE())</f>
        <v>0</v>
      </c>
      <c r="L81" s="15"/>
      <c r="M81" s="15"/>
      <c r="N81" s="54"/>
      <c r="O81" s="15" t="n">
        <f aca="false">VLOOKUP(MONTH($C81)+12*(O$2-1998),PJM!$Z$1001:$AL$1045,MATCH(CONCATENATE($A81,O$3),PJM!$AA$1000:$AL$1000,0)+1,FALSE())</f>
        <v>6.82608695652174</v>
      </c>
      <c r="P81" s="15" t="n">
        <f aca="false">VLOOKUP(MONTH($C81)+12*(P$2-1998),PJM!$Z$1001:$AL$1045,MATCH(CONCATENATE($A81,P$3),PJM!$AA$1000:$AL$1000,0)+1,FALSE())</f>
        <v>0</v>
      </c>
      <c r="Q81" s="15"/>
      <c r="R81" s="15"/>
      <c r="S81" s="54"/>
      <c r="T81" s="15" t="n">
        <f aca="false">VLOOKUP(MONTH($C81)+12*(T$2-1998),PJM!$Z$1001:$AL$1045,MATCH(CONCATENATE($A81,T$3),PJM!$AA$1000:$AL$1000,0)+1,FALSE())</f>
        <v>24.4031818181818</v>
      </c>
      <c r="U81" s="15" t="n">
        <f aca="false">VLOOKUP(MONTH($C81)+12*(U$2-1998),PJM!$Z$1001:$AL$1045,MATCH(CONCATENATE($A81,U$3),PJM!$AA$1000:$AL$1000,0)+1,FALSE())</f>
        <v>0</v>
      </c>
      <c r="V81" s="15"/>
      <c r="W81" s="15"/>
    </row>
    <row r="82" customFormat="false" ht="12.75" hidden="false" customHeight="true" outlineLevel="0" collapsed="false">
      <c r="A82" s="34" t="n">
        <v>20</v>
      </c>
      <c r="B82" s="54"/>
      <c r="C82" s="14" t="n">
        <v>36982</v>
      </c>
      <c r="D82" s="54"/>
      <c r="E82" s="15" t="n">
        <f aca="false">VLOOKUP(MONTH($C82)+12*(E$2-1998),PJM!$Z$1001:$AL$1045,MATCH(CONCATENATE($A82,E$3),PJM!$AA$1000:$AL$1000,0)+1,FALSE())</f>
        <v>0.800000000000001</v>
      </c>
      <c r="F82" s="15" t="n">
        <f aca="false">VLOOKUP(MONTH($C82)+12*(F$2-1998),PJM!$Z$1001:$AL$1045,MATCH(CONCATENATE($A82,F$3),PJM!$AA$1000:$AL$1000,0)+1,FALSE())</f>
        <v>0</v>
      </c>
      <c r="G82" s="15"/>
      <c r="H82" s="15"/>
      <c r="I82" s="54"/>
      <c r="J82" s="15" t="n">
        <f aca="false">VLOOKUP(MONTH($C82)+12*(J$2-1998),PJM!$Z$1001:$AL$1045,MATCH(CONCATENATE($A82,J$3),PJM!$AA$1000:$AL$1000,0)+1,FALSE())</f>
        <v>5.04545454545455</v>
      </c>
      <c r="K82" s="15" t="n">
        <f aca="false">VLOOKUP(MONTH($C82)+12*(K$2-1998),PJM!$Z$1001:$AL$1045,MATCH(CONCATENATE($A82,K$3),PJM!$AA$1000:$AL$1000,0)+1,FALSE())</f>
        <v>0</v>
      </c>
      <c r="L82" s="15"/>
      <c r="M82" s="15"/>
      <c r="N82" s="54"/>
      <c r="O82" s="15" t="n">
        <f aca="false">VLOOKUP(MONTH($C82)+12*(O$2-1998),PJM!$Z$1001:$AL$1045,MATCH(CONCATENATE($A82,O$3),PJM!$AA$1000:$AL$1000,0)+1,FALSE())</f>
        <v>11.5355</v>
      </c>
      <c r="P82" s="15" t="n">
        <f aca="false">VLOOKUP(MONTH($C82)+12*(P$2-1998),PJM!$Z$1001:$AL$1045,MATCH(CONCATENATE($A82,P$3),PJM!$AA$1000:$AL$1000,0)+1,FALSE())</f>
        <v>0</v>
      </c>
      <c r="Q82" s="15"/>
      <c r="R82" s="15"/>
      <c r="S82" s="54"/>
      <c r="T82" s="15" t="n">
        <f aca="false">VLOOKUP(MONTH($C82)+12*(T$2-1998),PJM!$Z$1001:$AL$1045,MATCH(CONCATENATE($A82,T$3),PJM!$AA$1000:$AL$1000,0)+1,FALSE())</f>
        <v>29.4319047619048</v>
      </c>
      <c r="U82" s="15" t="n">
        <f aca="false">VLOOKUP(MONTH($C82)+12*(U$2-1998),PJM!$Z$1001:$AL$1045,MATCH(CONCATENATE($A82,U$3),PJM!$AA$1000:$AL$1000,0)+1,FALSE())</f>
        <v>0</v>
      </c>
      <c r="V82" s="15"/>
      <c r="W82" s="15"/>
    </row>
    <row r="83" customFormat="false" ht="12.75" hidden="false" customHeight="true" outlineLevel="0" collapsed="false">
      <c r="A83" s="9" t="n">
        <v>20</v>
      </c>
      <c r="B83" s="6"/>
      <c r="C83" s="60" t="n">
        <v>37012</v>
      </c>
      <c r="D83" s="6"/>
      <c r="E83" s="15" t="n">
        <f aca="false">VLOOKUP(MONTH($C83)+12*(E$2-1998),PJM!$Z$1001:$AL$1045,MATCH(CONCATENATE($A83,E$3),PJM!$AA$1000:$AL$1000,0)+1,FALSE())</f>
        <v>10.699</v>
      </c>
      <c r="F83" s="15" t="n">
        <f aca="false">VLOOKUP(MONTH($C83)+12*(F$2-1998),PJM!$Z$1001:$AL$1045,MATCH(CONCATENATE($A83,F$3),PJM!$AA$1000:$AL$1000,0)+1,FALSE())</f>
        <v>0</v>
      </c>
      <c r="G83" s="15"/>
      <c r="H83" s="15"/>
      <c r="J83" s="15" t="n">
        <f aca="false">VLOOKUP(MONTH($C83)+12*(J$2-1998),PJM!$Z$1001:$AL$1045,MATCH(CONCATENATE($A83,J$3),PJM!$AA$1000:$AL$1000,0)+1,FALSE())</f>
        <v>8.8425</v>
      </c>
      <c r="K83" s="15" t="n">
        <f aca="false">VLOOKUP(MONTH($C83)+12*(K$2-1998),PJM!$Z$1001:$AL$1045,MATCH(CONCATENATE($A83,K$3),PJM!$AA$1000:$AL$1000,0)+1,FALSE())</f>
        <v>0</v>
      </c>
      <c r="L83" s="15"/>
      <c r="M83" s="15"/>
      <c r="O83" s="15" t="n">
        <f aca="false">VLOOKUP(MONTH($C83)+12*(O$2-1998),PJM!$Z$1001:$AL$1045,MATCH(CONCATENATE($A83,O$3),PJM!$AA$1000:$AL$1000,0)+1,FALSE())</f>
        <v>29.9368181818182</v>
      </c>
      <c r="P83" s="15" t="n">
        <f aca="false">VLOOKUP(MONTH($C83)+12*(P$2-1998),PJM!$Z$1001:$AL$1045,MATCH(CONCATENATE($A83,P$3),PJM!$AA$1000:$AL$1000,0)+1,FALSE())</f>
        <v>0</v>
      </c>
      <c r="Q83" s="15"/>
      <c r="R83" s="15"/>
      <c r="T83" s="15" t="n">
        <f aca="false">VLOOKUP(MONTH($C83)+12*(T$2-1998),PJM!$Z$1001:$AL$1045,MATCH(CONCATENATE($A83,T$3),PJM!$AA$1000:$AL$1000,0)+1,FALSE())</f>
        <v>20.6126086956522</v>
      </c>
      <c r="U83" s="15" t="n">
        <f aca="false">VLOOKUP(MONTH($C83)+12*(U$2-1998),PJM!$Z$1001:$AL$1045,MATCH(CONCATENATE($A83,U$3),PJM!$AA$1000:$AL$1000,0)+1,FALSE())</f>
        <v>0</v>
      </c>
      <c r="V83" s="15"/>
      <c r="W83" s="15"/>
    </row>
    <row r="84" customFormat="false" ht="12.75" hidden="false" customHeight="true" outlineLevel="0" collapsed="false">
      <c r="A84" s="27" t="n">
        <v>20</v>
      </c>
      <c r="B84" s="28"/>
      <c r="C84" s="25" t="n">
        <v>37043</v>
      </c>
      <c r="D84" s="28"/>
      <c r="E84" s="26" t="n">
        <f aca="false">VLOOKUP(MONTH($C84)+12*(E$2-1998),PJM!$Z$1001:$AL$1045,MATCH(CONCATENATE($A84,E$3),PJM!$AA$1000:$AL$1000,0)+1,FALSE())</f>
        <v>18.8695454545455</v>
      </c>
      <c r="F84" s="26" t="n">
        <f aca="false">VLOOKUP(MONTH($C84)+12*(F$2-1998),PJM!$Z$1001:$AL$1045,MATCH(CONCATENATE($A84,F$3),PJM!$AA$1000:$AL$1000,0)+1,FALSE())</f>
        <v>0</v>
      </c>
      <c r="G84" s="26"/>
      <c r="H84" s="26"/>
      <c r="I84" s="28"/>
      <c r="J84" s="26" t="n">
        <f aca="false">VLOOKUP(MONTH($C84)+12*(J$2-1998),PJM!$Z$1001:$AL$1045,MATCH(CONCATENATE($A84,J$3),PJM!$AA$1000:$AL$1000,0)+1,FALSE())</f>
        <v>28.2845454545455</v>
      </c>
      <c r="K84" s="26" t="n">
        <f aca="false">VLOOKUP(MONTH($C84)+12*(K$2-1998),PJM!$Z$1001:$AL$1045,MATCH(CONCATENATE($A84,K$3),PJM!$AA$1000:$AL$1000,0)+1,FALSE())</f>
        <v>0</v>
      </c>
      <c r="L84" s="26"/>
      <c r="M84" s="26"/>
      <c r="N84" s="28"/>
      <c r="O84" s="26" t="n">
        <f aca="false">VLOOKUP(MONTH($C84)+12*(O$2-1998),PJM!$Z$1001:$AL$1045,MATCH(CONCATENATE($A84,O$3),PJM!$AA$1000:$AL$1000,0)+1,FALSE())</f>
        <v>24.6995454545455</v>
      </c>
      <c r="P84" s="26" t="n">
        <f aca="false">VLOOKUP(MONTH($C84)+12*(P$2-1998),PJM!$Z$1001:$AL$1045,MATCH(CONCATENATE($A84,P$3),PJM!$AA$1000:$AL$1000,0)+1,FALSE())</f>
        <v>0</v>
      </c>
      <c r="Q84" s="26"/>
      <c r="R84" s="26"/>
      <c r="S84" s="28"/>
      <c r="T84" s="26" t="n">
        <f aca="false">VLOOKUP(MONTH($C84)+12*(T$2-1998),PJM!$Z$1001:$AL$1045,MATCH(CONCATENATE($A84,T$3),PJM!$AA$1000:$AL$1000,0)+1,FALSE())</f>
        <v>22.48</v>
      </c>
      <c r="U84" s="26" t="n">
        <f aca="false">VLOOKUP(MONTH($C84)+12*(U$2-1998),PJM!$Z$1001:$AL$1045,MATCH(CONCATENATE($A84,U$3),PJM!$AA$1000:$AL$1000,0)+1,FALSE())</f>
        <v>0</v>
      </c>
      <c r="V84" s="26"/>
      <c r="W84" s="26"/>
    </row>
    <row r="85" customFormat="false" ht="12.75" hidden="false" customHeight="true" outlineLevel="0" collapsed="false">
      <c r="A85" s="13" t="n">
        <v>50</v>
      </c>
      <c r="C85" s="14" t="n">
        <v>37073</v>
      </c>
      <c r="E85" s="15" t="n">
        <f aca="false">VLOOKUP(MONTH($C85)+12*(E$2-1998),PJM!$Z$1001:$AL$1045,MATCH(CONCATENATE($A85,E$3),PJM!$AA$1000:$AL$1000,0)+1,FALSE())</f>
        <v>5.36565217391305</v>
      </c>
      <c r="F85" s="15" t="n">
        <f aca="false">VLOOKUP(MONTH($C85)+12*(F$2-1998),PJM!$Z$1001:$AL$1045,MATCH(CONCATENATE($A85,F$3),PJM!$AA$1000:$AL$1000,0)+1,FALSE())</f>
        <v>0</v>
      </c>
      <c r="G85" s="15"/>
      <c r="H85" s="15"/>
      <c r="J85" s="15" t="n">
        <f aca="false">VLOOKUP(MONTH($C85)+12*(J$2-1998),PJM!$Z$1001:$AL$1045,MATCH(CONCATENATE($A85,J$3),PJM!$AA$1000:$AL$1000,0)+1,FALSE())</f>
        <v>83.9576190476191</v>
      </c>
      <c r="K85" s="15" t="n">
        <f aca="false">VLOOKUP(MONTH($C85)+12*(K$2-1998),PJM!$Z$1001:$AL$1045,MATCH(CONCATENATE($A85,K$3),PJM!$AA$1000:$AL$1000,0)+1,FALSE())</f>
        <v>0</v>
      </c>
      <c r="L85" s="15"/>
      <c r="M85" s="15"/>
      <c r="O85" s="15" t="n">
        <f aca="false">VLOOKUP(MONTH($C85)+12*(O$2-1998),PJM!$Z$1001:$AL$1045,MATCH(CONCATENATE($A85,O$3),PJM!$AA$1000:$AL$1000,0)+1,FALSE())</f>
        <v>0</v>
      </c>
      <c r="P85" s="15" t="n">
        <f aca="false">VLOOKUP(MONTH($C85)+12*(P$2-1998),PJM!$Z$1001:$AL$1045,MATCH(CONCATENATE($A85,P$3),PJM!$AA$1000:$AL$1000,0)+1,FALSE())</f>
        <v>11.0285</v>
      </c>
      <c r="Q85" s="15"/>
      <c r="R85" s="15"/>
      <c r="T85" s="15" t="n">
        <f aca="false">VLOOKUP(MONTH($C85)+12*(T$2-1998),PJM!$Z$1001:$AL$1045,MATCH(CONCATENATE($A85,T$3),PJM!$AA$1000:$AL$1000,0)+1,FALSE())</f>
        <v>0</v>
      </c>
      <c r="U85" s="15" t="n">
        <f aca="false">VLOOKUP(MONTH($C85)+12*(U$2-1998),PJM!$Z$1001:$AL$1045,MATCH(CONCATENATE($A85,U$3),PJM!$AA$1000:$AL$1000,0)+1,FALSE())</f>
        <v>8.74428571428572</v>
      </c>
      <c r="V85" s="15"/>
      <c r="W85" s="15"/>
    </row>
    <row r="86" customFormat="false" ht="12.75" hidden="false" customHeight="true" outlineLevel="0" collapsed="false">
      <c r="A86" s="13" t="n">
        <v>50</v>
      </c>
      <c r="C86" s="14" t="n">
        <v>37104</v>
      </c>
      <c r="E86" s="15" t="n">
        <f aca="false">VLOOKUP(MONTH($C86)+12*(E$2-1998),PJM!$Z$1001:$AL$1045,MATCH(CONCATENATE($A86,E$3),PJM!$AA$1000:$AL$1000,0)+1,FALSE())</f>
        <v>0</v>
      </c>
      <c r="F86" s="15" t="n">
        <f aca="false">VLOOKUP(MONTH($C86)+12*(F$2-1998),PJM!$Z$1001:$AL$1045,MATCH(CONCATENATE($A86,F$3),PJM!$AA$1000:$AL$1000,0)+1,FALSE())</f>
        <v>15.1166666666667</v>
      </c>
      <c r="G86" s="15"/>
      <c r="H86" s="15"/>
      <c r="J86" s="15" t="n">
        <f aca="false">VLOOKUP(MONTH($C86)+12*(J$2-1998),PJM!$Z$1001:$AL$1045,MATCH(CONCATENATE($A86,J$3),PJM!$AA$1000:$AL$1000,0)+1,FALSE())</f>
        <v>8.38590909090909</v>
      </c>
      <c r="K86" s="15" t="n">
        <f aca="false">VLOOKUP(MONTH($C86)+12*(K$2-1998),PJM!$Z$1001:$AL$1045,MATCH(CONCATENATE($A86,K$3),PJM!$AA$1000:$AL$1000,0)+1,FALSE())</f>
        <v>0</v>
      </c>
      <c r="L86" s="15"/>
      <c r="M86" s="15"/>
      <c r="O86" s="15" t="n">
        <f aca="false">VLOOKUP(MONTH($C86)+12*(O$2-1998),PJM!$Z$1001:$AL$1045,MATCH(CONCATENATE($A86,O$3),PJM!$AA$1000:$AL$1000,0)+1,FALSE())</f>
        <v>0</v>
      </c>
      <c r="P86" s="15" t="n">
        <f aca="false">VLOOKUP(MONTH($C86)+12*(P$2-1998),PJM!$Z$1001:$AL$1045,MATCH(CONCATENATE($A86,P$3),PJM!$AA$1000:$AL$1000,0)+1,FALSE())</f>
        <v>1.73086956521739</v>
      </c>
      <c r="Q86" s="15"/>
      <c r="R86" s="15"/>
      <c r="T86" s="15" t="n">
        <f aca="false">VLOOKUP(MONTH($C86)+12*(T$2-1998),PJM!$Z$1001:$AL$1045,MATCH(CONCATENATE($A86,T$3),PJM!$AA$1000:$AL$1000,0)+1,FALSE())</f>
        <v>24.6739130434783</v>
      </c>
      <c r="U86" s="15" t="n">
        <f aca="false">VLOOKUP(MONTH($C86)+12*(U$2-1998),PJM!$Z$1001:$AL$1045,MATCH(CONCATENATE($A86,U$3),PJM!$AA$1000:$AL$1000,0)+1,FALSE())</f>
        <v>0</v>
      </c>
      <c r="V86" s="15"/>
      <c r="W86" s="15"/>
    </row>
    <row r="87" customFormat="false" ht="12.75" hidden="false" customHeight="true" outlineLevel="0" collapsed="false">
      <c r="A87" s="16" t="n">
        <v>40</v>
      </c>
      <c r="B87" s="17"/>
      <c r="C87" s="18" t="n">
        <v>37073</v>
      </c>
      <c r="D87" s="17"/>
      <c r="E87" s="19" t="n">
        <f aca="false">VLOOKUP(MONTH($C87)+12*(E$2-1998),PJM!$Z$1001:$AL$1045,MATCH(CONCATENATE($A87,E$3),PJM!$AA$1000:$AL$1000,0)+1,FALSE())</f>
        <v>15.365652173913</v>
      </c>
      <c r="F87" s="19" t="n">
        <f aca="false">VLOOKUP(MONTH($C87)+12*(F$2-1998),PJM!$Z$1001:$AL$1045,MATCH(CONCATENATE($A87,F$3),PJM!$AA$1000:$AL$1000,0)+1,FALSE())</f>
        <v>0</v>
      </c>
      <c r="G87" s="19"/>
      <c r="H87" s="19"/>
      <c r="I87" s="17"/>
      <c r="J87" s="19" t="n">
        <f aca="false">VLOOKUP(MONTH($C87)+12*(J$2-1998),PJM!$Z$1001:$AL$1045,MATCH(CONCATENATE($A87,J$3),PJM!$AA$1000:$AL$1000,0)+1,FALSE())</f>
        <v>93.9576190476191</v>
      </c>
      <c r="K87" s="19" t="n">
        <f aca="false">VLOOKUP(MONTH($C87)+12*(K$2-1998),PJM!$Z$1001:$AL$1045,MATCH(CONCATENATE($A87,K$3),PJM!$AA$1000:$AL$1000,0)+1,FALSE())</f>
        <v>0</v>
      </c>
      <c r="L87" s="19"/>
      <c r="M87" s="19"/>
      <c r="N87" s="17"/>
      <c r="O87" s="19" t="n">
        <f aca="false">VLOOKUP(MONTH($C87)+12*(O$2-1998),PJM!$Z$1001:$AL$1045,MATCH(CONCATENATE($A87,O$3),PJM!$AA$1000:$AL$1000,0)+1,FALSE())</f>
        <v>0</v>
      </c>
      <c r="P87" s="19" t="n">
        <f aca="false">VLOOKUP(MONTH($C87)+12*(P$2-1998),PJM!$Z$1001:$AL$1045,MATCH(CONCATENATE($A87,P$3),PJM!$AA$1000:$AL$1000,0)+1,FALSE())</f>
        <v>1.0285</v>
      </c>
      <c r="Q87" s="19"/>
      <c r="R87" s="19"/>
      <c r="S87" s="17"/>
      <c r="T87" s="19" t="n">
        <f aca="false">VLOOKUP(MONTH($C87)+12*(T$2-1998),PJM!$Z$1001:$AL$1045,MATCH(CONCATENATE($A87,T$3),PJM!$AA$1000:$AL$1000,0)+1,FALSE())</f>
        <v>1.25571428571428</v>
      </c>
      <c r="U87" s="19" t="n">
        <f aca="false">VLOOKUP(MONTH($C87)+12*(U$2-1998),PJM!$Z$1001:$AL$1045,MATCH(CONCATENATE($A87,U$3),PJM!$AA$1000:$AL$1000,0)+1,FALSE())</f>
        <v>0</v>
      </c>
      <c r="V87" s="19"/>
      <c r="W87" s="19"/>
    </row>
    <row r="88" customFormat="false" ht="12.75" hidden="false" customHeight="true" outlineLevel="0" collapsed="false">
      <c r="A88" s="20" t="n">
        <v>40</v>
      </c>
      <c r="B88" s="21"/>
      <c r="C88" s="22" t="n">
        <v>37104</v>
      </c>
      <c r="D88" s="21"/>
      <c r="E88" s="19" t="n">
        <f aca="false">VLOOKUP(MONTH($C88)+12*(E$2-1998),PJM!$Z$1001:$AL$1045,MATCH(CONCATENATE($A88,E$3),PJM!$AA$1000:$AL$1000,0)+1,FALSE())</f>
        <v>0</v>
      </c>
      <c r="F88" s="19" t="n">
        <f aca="false">VLOOKUP(MONTH($C88)+12*(F$2-1998),PJM!$Z$1001:$AL$1045,MATCH(CONCATENATE($A88,F$3),PJM!$AA$1000:$AL$1000,0)+1,FALSE())</f>
        <v>5.11666666666667</v>
      </c>
      <c r="G88" s="19"/>
      <c r="H88" s="19"/>
      <c r="I88" s="21"/>
      <c r="J88" s="19" t="n">
        <f aca="false">VLOOKUP(MONTH($C88)+12*(J$2-1998),PJM!$Z$1001:$AL$1045,MATCH(CONCATENATE($A88,J$3),PJM!$AA$1000:$AL$1000,0)+1,FALSE())</f>
        <v>18.3859090909091</v>
      </c>
      <c r="K88" s="19" t="n">
        <f aca="false">VLOOKUP(MONTH($C88)+12*(K$2-1998),PJM!$Z$1001:$AL$1045,MATCH(CONCATENATE($A88,K$3),PJM!$AA$1000:$AL$1000,0)+1,FALSE())</f>
        <v>0</v>
      </c>
      <c r="L88" s="19"/>
      <c r="M88" s="19"/>
      <c r="N88" s="21"/>
      <c r="O88" s="19" t="n">
        <f aca="false">VLOOKUP(MONTH($C88)+12*(O$2-1998),PJM!$Z$1001:$AL$1045,MATCH(CONCATENATE($A88,O$3),PJM!$AA$1000:$AL$1000,0)+1,FALSE())</f>
        <v>8.26913043478261</v>
      </c>
      <c r="P88" s="19" t="n">
        <f aca="false">VLOOKUP(MONTH($C88)+12*(P$2-1998),PJM!$Z$1001:$AL$1045,MATCH(CONCATENATE($A88,P$3),PJM!$AA$1000:$AL$1000,0)+1,FALSE())</f>
        <v>0</v>
      </c>
      <c r="Q88" s="19"/>
      <c r="R88" s="19"/>
      <c r="S88" s="21"/>
      <c r="T88" s="19" t="n">
        <f aca="false">VLOOKUP(MONTH($C88)+12*(T$2-1998),PJM!$Z$1001:$AL$1045,MATCH(CONCATENATE($A88,T$3),PJM!$AA$1000:$AL$1000,0)+1,FALSE())</f>
        <v>34.6739130434783</v>
      </c>
      <c r="U88" s="19" t="n">
        <f aca="false">VLOOKUP(MONTH($C88)+12*(U$2-1998),PJM!$Z$1001:$AL$1045,MATCH(CONCATENATE($A88,U$3),PJM!$AA$1000:$AL$1000,0)+1,FALSE())</f>
        <v>0</v>
      </c>
      <c r="V88" s="19"/>
      <c r="W88" s="19"/>
    </row>
    <row r="89" customFormat="false" ht="12.75" hidden="false" customHeight="true" outlineLevel="0" collapsed="false">
      <c r="A89" s="9" t="n">
        <v>30</v>
      </c>
      <c r="B89" s="6"/>
      <c r="C89" s="14" t="n">
        <v>37073</v>
      </c>
      <c r="D89" s="6"/>
      <c r="E89" s="15" t="n">
        <f aca="false">VLOOKUP(MONTH($C89)+12*(E$2-1998),PJM!$Z$1001:$AL$1045,MATCH(CONCATENATE($A89,E$3),PJM!$AA$1000:$AL$1000,0)+1,FALSE())</f>
        <v>25.3656521739131</v>
      </c>
      <c r="F89" s="15" t="n">
        <f aca="false">VLOOKUP(MONTH($C89)+12*(F$2-1998),PJM!$Z$1001:$AL$1045,MATCH(CONCATENATE($A89,F$3),PJM!$AA$1000:$AL$1000,0)+1,FALSE())</f>
        <v>0</v>
      </c>
      <c r="G89" s="15"/>
      <c r="H89" s="15"/>
      <c r="J89" s="15" t="n">
        <f aca="false">VLOOKUP(MONTH($C89)+12*(J$2-1998),PJM!$Z$1001:$AL$1045,MATCH(CONCATENATE($A89,J$3),PJM!$AA$1000:$AL$1000,0)+1,FALSE())</f>
        <v>103.957619047619</v>
      </c>
      <c r="K89" s="15" t="n">
        <f aca="false">VLOOKUP(MONTH($C89)+12*(K$2-1998),PJM!$Z$1001:$AL$1045,MATCH(CONCATENATE($A89,K$3),PJM!$AA$1000:$AL$1000,0)+1,FALSE())</f>
        <v>0</v>
      </c>
      <c r="L89" s="15"/>
      <c r="M89" s="15"/>
      <c r="O89" s="15" t="n">
        <f aca="false">VLOOKUP(MONTH($C89)+12*(O$2-1998),PJM!$Z$1001:$AL$1045,MATCH(CONCATENATE($A89,O$3),PJM!$AA$1000:$AL$1000,0)+1,FALSE())</f>
        <v>8.9715</v>
      </c>
      <c r="P89" s="15" t="n">
        <f aca="false">VLOOKUP(MONTH($C89)+12*(P$2-1998),PJM!$Z$1001:$AL$1045,MATCH(CONCATENATE($A89,P$3),PJM!$AA$1000:$AL$1000,0)+1,FALSE())</f>
        <v>0</v>
      </c>
      <c r="Q89" s="15"/>
      <c r="R89" s="15"/>
      <c r="T89" s="15" t="n">
        <f aca="false">VLOOKUP(MONTH($C89)+12*(T$2-1998),PJM!$Z$1001:$AL$1045,MATCH(CONCATENATE($A89,T$3),PJM!$AA$1000:$AL$1000,0)+1,FALSE())</f>
        <v>11.2557142857143</v>
      </c>
      <c r="U89" s="15" t="n">
        <f aca="false">VLOOKUP(MONTH($C89)+12*(U$2-1998),PJM!$Z$1001:$AL$1045,MATCH(CONCATENATE($A89,U$3),PJM!$AA$1000:$AL$1000,0)+1,FALSE())</f>
        <v>0</v>
      </c>
      <c r="V89" s="15"/>
      <c r="W89" s="15"/>
    </row>
    <row r="90" customFormat="false" ht="12.75" hidden="false" customHeight="true" outlineLevel="0" collapsed="false">
      <c r="A90" s="27" t="n">
        <v>30</v>
      </c>
      <c r="B90" s="28"/>
      <c r="C90" s="29" t="n">
        <v>37104</v>
      </c>
      <c r="D90" s="28"/>
      <c r="E90" s="26" t="n">
        <f aca="false">VLOOKUP(MONTH($C90)+12*(E$2-1998),PJM!$Z$1001:$AL$1045,MATCH(CONCATENATE($A90,E$3),PJM!$AA$1000:$AL$1000,0)+1,FALSE())</f>
        <v>4.88333333333333</v>
      </c>
      <c r="F90" s="26" t="n">
        <f aca="false">VLOOKUP(MONTH($C90)+12*(F$2-1998),PJM!$Z$1001:$AL$1045,MATCH(CONCATENATE($A90,F$3),PJM!$AA$1000:$AL$1000,0)+1,FALSE())</f>
        <v>0</v>
      </c>
      <c r="G90" s="26"/>
      <c r="H90" s="26"/>
      <c r="I90" s="28"/>
      <c r="J90" s="26" t="n">
        <f aca="false">VLOOKUP(MONTH($C90)+12*(J$2-1998),PJM!$Z$1001:$AL$1045,MATCH(CONCATENATE($A90,J$3),PJM!$AA$1000:$AL$1000,0)+1,FALSE())</f>
        <v>28.3859090909091</v>
      </c>
      <c r="K90" s="26" t="n">
        <f aca="false">VLOOKUP(MONTH($C90)+12*(K$2-1998),PJM!$Z$1001:$AL$1045,MATCH(CONCATENATE($A90,K$3),PJM!$AA$1000:$AL$1000,0)+1,FALSE())</f>
        <v>0</v>
      </c>
      <c r="L90" s="26"/>
      <c r="M90" s="26"/>
      <c r="N90" s="28"/>
      <c r="O90" s="26" t="n">
        <f aca="false">VLOOKUP(MONTH($C90)+12*(O$2-1998),PJM!$Z$1001:$AL$1045,MATCH(CONCATENATE($A90,O$3),PJM!$AA$1000:$AL$1000,0)+1,FALSE())</f>
        <v>18.2691304347826</v>
      </c>
      <c r="P90" s="26" t="n">
        <f aca="false">VLOOKUP(MONTH($C90)+12*(P$2-1998),PJM!$Z$1001:$AL$1045,MATCH(CONCATENATE($A90,P$3),PJM!$AA$1000:$AL$1000,0)+1,FALSE())</f>
        <v>0</v>
      </c>
      <c r="Q90" s="26"/>
      <c r="R90" s="26"/>
      <c r="S90" s="28"/>
      <c r="T90" s="26" t="n">
        <f aca="false">VLOOKUP(MONTH($C90)+12*(T$2-1998),PJM!$Z$1001:$AL$1045,MATCH(CONCATENATE($A90,T$3),PJM!$AA$1000:$AL$1000,0)+1,FALSE())</f>
        <v>44.6739130434783</v>
      </c>
      <c r="U90" s="26" t="n">
        <f aca="false">VLOOKUP(MONTH($C90)+12*(U$2-1998),PJM!$Z$1001:$AL$1045,MATCH(CONCATENATE($A90,U$3),PJM!$AA$1000:$AL$1000,0)+1,FALSE())</f>
        <v>0</v>
      </c>
      <c r="V90" s="26"/>
      <c r="W90" s="26"/>
    </row>
    <row r="91" customFormat="false" ht="12.75" hidden="false" customHeight="true" outlineLevel="0" collapsed="false">
      <c r="A91" s="9" t="n">
        <v>40</v>
      </c>
      <c r="B91" s="6"/>
      <c r="C91" s="51" t="n">
        <v>37135</v>
      </c>
      <c r="D91" s="6"/>
      <c r="E91" s="15" t="n">
        <f aca="false">VLOOKUP(MONTH($C91)+12*(E$2-1998),PJM!$Z$1001:$AL$1045,MATCH(CONCATENATE($A91,E$3),PJM!$AA$1000:$AL$1000,0)+1,FALSE())</f>
        <v>0</v>
      </c>
      <c r="F91" s="15" t="n">
        <f aca="false">VLOOKUP(MONTH($C91)+12*(F$2-1998),PJM!$Z$1001:$AL$1045,MATCH(CONCATENATE($A91,F$3),PJM!$AA$1000:$AL$1000,0)+1,FALSE())</f>
        <v>11.4990476190476</v>
      </c>
      <c r="G91" s="15"/>
      <c r="H91" s="15"/>
      <c r="I91" s="6"/>
      <c r="J91" s="15" t="n">
        <f aca="false">VLOOKUP(MONTH($C91)+12*(J$2-1998),PJM!$Z$1001:$AL$1045,MATCH(CONCATENATE($A91,J$3),PJM!$AA$1000:$AL$1000,0)+1,FALSE())</f>
        <v>0</v>
      </c>
      <c r="K91" s="15" t="n">
        <f aca="false">VLOOKUP(MONTH($C91)+12*(K$2-1998),PJM!$Z$1001:$AL$1045,MATCH(CONCATENATE($A91,K$3),PJM!$AA$1000:$AL$1000,0)+1,FALSE())</f>
        <v>12.052380952381</v>
      </c>
      <c r="L91" s="15"/>
      <c r="M91" s="15"/>
      <c r="N91" s="6"/>
      <c r="O91" s="15" t="n">
        <f aca="false">VLOOKUP(MONTH($C91)+12*(O$2-1998),PJM!$Z$1001:$AL$1045,MATCH(CONCATENATE($A91,O$3),PJM!$AA$1000:$AL$1000,0)+1,FALSE())</f>
        <v>0</v>
      </c>
      <c r="P91" s="15" t="n">
        <f aca="false">VLOOKUP(MONTH($C91)+12*(P$2-1998),PJM!$Z$1001:$AL$1045,MATCH(CONCATENATE($A91,P$3),PJM!$AA$1000:$AL$1000,0)+1,FALSE())</f>
        <v>8.29842105263158</v>
      </c>
      <c r="Q91" s="15"/>
      <c r="R91" s="15"/>
      <c r="S91" s="6"/>
      <c r="T91" s="15"/>
      <c r="U91" s="15"/>
      <c r="V91" s="15"/>
      <c r="W91" s="15"/>
    </row>
    <row r="92" customFormat="false" ht="12.75" hidden="false" customHeight="true" outlineLevel="0" collapsed="false">
      <c r="A92" s="9" t="n">
        <v>35</v>
      </c>
      <c r="B92" s="6"/>
      <c r="C92" s="51" t="n">
        <v>37135</v>
      </c>
      <c r="D92" s="6"/>
      <c r="E92" s="15" t="n">
        <f aca="false">VLOOKUP(MONTH($C92)+12*(E$2-1998),PJM!$Z$1001:$AL$1045,MATCH(CONCATENATE($A92,E$3),PJM!$AA$1000:$AL$1000,0)+1,FALSE())</f>
        <v>0</v>
      </c>
      <c r="F92" s="15" t="n">
        <f aca="false">VLOOKUP(MONTH($C92)+12*(F$2-1998),PJM!$Z$1001:$AL$1045,MATCH(CONCATENATE($A92,F$3),PJM!$AA$1000:$AL$1000,0)+1,FALSE())</f>
        <v>6.49904761904762</v>
      </c>
      <c r="G92" s="15"/>
      <c r="H92" s="15"/>
      <c r="I92" s="6"/>
      <c r="J92" s="15" t="n">
        <f aca="false">VLOOKUP(MONTH($C92)+12*(J$2-1998),PJM!$Z$1001:$AL$1045,MATCH(CONCATENATE($A92,J$3),PJM!$AA$1000:$AL$1000,0)+1,FALSE())</f>
        <v>0</v>
      </c>
      <c r="K92" s="15" t="n">
        <f aca="false">VLOOKUP(MONTH($C92)+12*(K$2-1998),PJM!$Z$1001:$AL$1045,MATCH(CONCATENATE($A92,K$3),PJM!$AA$1000:$AL$1000,0)+1,FALSE())</f>
        <v>7.05238095238095</v>
      </c>
      <c r="L92" s="15"/>
      <c r="M92" s="15"/>
      <c r="N92" s="6"/>
      <c r="O92" s="15" t="n">
        <f aca="false">VLOOKUP(MONTH($C92)+12*(O$2-1998),PJM!$Z$1001:$AL$1045,MATCH(CONCATENATE($A92,O$3),PJM!$AA$1000:$AL$1000,0)+1,FALSE())</f>
        <v>0</v>
      </c>
      <c r="P92" s="15" t="n">
        <f aca="false">VLOOKUP(MONTH($C92)+12*(P$2-1998),PJM!$Z$1001:$AL$1045,MATCH(CONCATENATE($A92,P$3),PJM!$AA$1000:$AL$1000,0)+1,FALSE())</f>
        <v>3.29842105263158</v>
      </c>
      <c r="Q92" s="15"/>
      <c r="R92" s="15"/>
      <c r="S92" s="6"/>
      <c r="T92" s="15"/>
      <c r="U92" s="15"/>
      <c r="V92" s="15"/>
      <c r="W92" s="15"/>
    </row>
    <row r="93" customFormat="false" ht="12.75" hidden="false" customHeight="true" outlineLevel="0" collapsed="false">
      <c r="A93" s="9" t="n">
        <v>30</v>
      </c>
      <c r="B93" s="6"/>
      <c r="C93" s="51" t="n">
        <v>37135</v>
      </c>
      <c r="D93" s="6"/>
      <c r="E93" s="15" t="n">
        <f aca="false">VLOOKUP(MONTH($C93)+12*(E$2-1998),PJM!$Z$1001:$AL$1045,MATCH(CONCATENATE($A93,E$3),PJM!$AA$1000:$AL$1000,0)+1,FALSE())</f>
        <v>0</v>
      </c>
      <c r="F93" s="15" t="n">
        <f aca="false">VLOOKUP(MONTH($C93)+12*(F$2-1998),PJM!$Z$1001:$AL$1045,MATCH(CONCATENATE($A93,F$3),PJM!$AA$1000:$AL$1000,0)+1,FALSE())</f>
        <v>1.49904761904762</v>
      </c>
      <c r="G93" s="15"/>
      <c r="H93" s="15"/>
      <c r="I93" s="6"/>
      <c r="J93" s="15" t="n">
        <f aca="false">VLOOKUP(MONTH($C93)+12*(J$2-1998),PJM!$Z$1001:$AL$1045,MATCH(CONCATENATE($A93,J$3),PJM!$AA$1000:$AL$1000,0)+1,FALSE())</f>
        <v>0</v>
      </c>
      <c r="K93" s="15" t="n">
        <f aca="false">VLOOKUP(MONTH($C93)+12*(K$2-1998),PJM!$Z$1001:$AL$1045,MATCH(CONCATENATE($A93,K$3),PJM!$AA$1000:$AL$1000,0)+1,FALSE())</f>
        <v>2.05238095238095</v>
      </c>
      <c r="L93" s="15"/>
      <c r="M93" s="15"/>
      <c r="N93" s="6"/>
      <c r="O93" s="15" t="n">
        <f aca="false">VLOOKUP(MONTH($C93)+12*(O$2-1998),PJM!$Z$1001:$AL$1045,MATCH(CONCATENATE($A93,O$3),PJM!$AA$1000:$AL$1000,0)+1,FALSE())</f>
        <v>1.70157894736842</v>
      </c>
      <c r="P93" s="15" t="n">
        <f aca="false">VLOOKUP(MONTH($C93)+12*(P$2-1998),PJM!$Z$1001:$AL$1045,MATCH(CONCATENATE($A93,P$3),PJM!$AA$1000:$AL$1000,0)+1,FALSE())</f>
        <v>0</v>
      </c>
      <c r="Q93" s="15"/>
      <c r="R93" s="15"/>
      <c r="S93" s="6"/>
      <c r="T93" s="15"/>
      <c r="U93" s="15"/>
      <c r="V93" s="15"/>
      <c r="W93" s="15"/>
    </row>
    <row r="94" customFormat="false" ht="12.75" hidden="false" customHeight="true" outlineLevel="0" collapsed="false">
      <c r="A94" s="16" t="n">
        <v>25</v>
      </c>
      <c r="B94" s="17"/>
      <c r="C94" s="18" t="n">
        <v>37135</v>
      </c>
      <c r="D94" s="17"/>
      <c r="E94" s="15" t="n">
        <f aca="false">VLOOKUP(MONTH($C94)+12*(E$2-1998),PJM!$Z$1001:$AL$1045,MATCH(CONCATENATE($A94,E$3),PJM!$AA$1000:$AL$1000,0)+1,FALSE())</f>
        <v>3.50095238095238</v>
      </c>
      <c r="F94" s="15" t="n">
        <f aca="false">VLOOKUP(MONTH($C94)+12*(F$2-1998),PJM!$Z$1001:$AL$1045,MATCH(CONCATENATE($A94,F$3),PJM!$AA$1000:$AL$1000,0)+1,FALSE())</f>
        <v>0</v>
      </c>
      <c r="G94" s="19"/>
      <c r="H94" s="19"/>
      <c r="I94" s="17"/>
      <c r="J94" s="15" t="n">
        <f aca="false">VLOOKUP(MONTH($C94)+12*(J$2-1998),PJM!$Z$1001:$AL$1045,MATCH(CONCATENATE($A94,J$3),PJM!$AA$1000:$AL$1000,0)+1,FALSE())</f>
        <v>2.94761904761905</v>
      </c>
      <c r="K94" s="15" t="n">
        <f aca="false">VLOOKUP(MONTH($C94)+12*(K$2-1998),PJM!$Z$1001:$AL$1045,MATCH(CONCATENATE($A94,K$3),PJM!$AA$1000:$AL$1000,0)+1,FALSE())</f>
        <v>0</v>
      </c>
      <c r="L94" s="16"/>
      <c r="M94" s="16"/>
      <c r="N94" s="17"/>
      <c r="O94" s="15" t="n">
        <f aca="false">VLOOKUP(MONTH($C94)+12*(O$2-1998),PJM!$Z$1001:$AL$1045,MATCH(CONCATENATE($A94,O$3),PJM!$AA$1000:$AL$1000,0)+1,FALSE())</f>
        <v>6.70157894736842</v>
      </c>
      <c r="P94" s="15" t="n">
        <f aca="false">VLOOKUP(MONTH($C94)+12*(P$2-1998),PJM!$Z$1001:$AL$1045,MATCH(CONCATENATE($A94,P$3),PJM!$AA$1000:$AL$1000,0)+1,FALSE())</f>
        <v>0</v>
      </c>
      <c r="Q94" s="19"/>
      <c r="R94" s="19"/>
      <c r="S94" s="17"/>
      <c r="T94" s="19"/>
      <c r="U94" s="19"/>
      <c r="V94" s="19"/>
      <c r="W94" s="19"/>
    </row>
    <row r="95" customFormat="false" ht="12.75" hidden="false" customHeight="true" outlineLevel="0" collapsed="false">
      <c r="A95" s="23" t="n">
        <v>20</v>
      </c>
      <c r="B95" s="24"/>
      <c r="C95" s="25" t="n">
        <v>37135</v>
      </c>
      <c r="D95" s="24"/>
      <c r="E95" s="26" t="n">
        <f aca="false">VLOOKUP(MONTH($C95)+12*(E$2-1998),PJM!$Z$1001:$AL$1045,MATCH(CONCATENATE($A95,E$3),PJM!$AA$1000:$AL$1000,0)+1,FALSE())</f>
        <v>8.50095238095238</v>
      </c>
      <c r="F95" s="26" t="n">
        <f aca="false">VLOOKUP(MONTH($C95)+12*(F$2-1998),PJM!$Z$1001:$AL$1045,MATCH(CONCATENATE($A95,F$3),PJM!$AA$1000:$AL$1000,0)+1,FALSE())</f>
        <v>0</v>
      </c>
      <c r="G95" s="26"/>
      <c r="H95" s="26"/>
      <c r="I95" s="24"/>
      <c r="J95" s="26" t="n">
        <f aca="false">VLOOKUP(MONTH($C95)+12*(J$2-1998),PJM!$Z$1001:$AL$1045,MATCH(CONCATENATE($A95,J$3),PJM!$AA$1000:$AL$1000,0)+1,FALSE())</f>
        <v>7.94761904761905</v>
      </c>
      <c r="K95" s="26" t="n">
        <f aca="false">VLOOKUP(MONTH($C95)+12*(K$2-1998),PJM!$Z$1001:$AL$1045,MATCH(CONCATENATE($A95,K$3),PJM!$AA$1000:$AL$1000,0)+1,FALSE())</f>
        <v>0</v>
      </c>
      <c r="L95" s="23"/>
      <c r="M95" s="23"/>
      <c r="N95" s="24"/>
      <c r="O95" s="26" t="n">
        <f aca="false">VLOOKUP(MONTH($C95)+12*(O$2-1998),PJM!$Z$1001:$AL$1045,MATCH(CONCATENATE($A95,O$3),PJM!$AA$1000:$AL$1000,0)+1,FALSE())</f>
        <v>11.7015789473684</v>
      </c>
      <c r="P95" s="26" t="n">
        <f aca="false">VLOOKUP(MONTH($C95)+12*(P$2-1998),PJM!$Z$1001:$AL$1045,MATCH(CONCATENATE($A95,P$3),PJM!$AA$1000:$AL$1000,0)+1,FALSE())</f>
        <v>0</v>
      </c>
      <c r="Q95" s="26"/>
      <c r="R95" s="26"/>
      <c r="S95" s="24"/>
      <c r="T95" s="26"/>
      <c r="U95" s="26"/>
      <c r="V95" s="26"/>
      <c r="W95" s="26"/>
    </row>
    <row r="96" customFormat="false" ht="12.75" hidden="true" customHeight="true" outlineLevel="1" collapsed="false">
      <c r="A96" s="34" t="n">
        <v>35</v>
      </c>
      <c r="B96" s="54"/>
      <c r="C96" s="62" t="n">
        <v>37165</v>
      </c>
      <c r="D96" s="54"/>
      <c r="E96" s="15" t="n">
        <f aca="false">VLOOKUP(MONTH($C96)+12*(E$2-1998),PJM!$Z$1001:$AL$1045,MATCH(CONCATENATE($A96,E$3),PJM!$AA$1000:$AL$1000,0)+1,FALSE())</f>
        <v>0</v>
      </c>
      <c r="F96" s="15" t="n">
        <f aca="false">VLOOKUP(MONTH($C96)+12*(F$2-1998),PJM!$Z$1001:$AL$1045,MATCH(CONCATENATE($A96,F$3),PJM!$AA$1000:$AL$1000,0)+1,FALSE())</f>
        <v>11.7345454545455</v>
      </c>
      <c r="G96" s="15"/>
      <c r="H96" s="15"/>
      <c r="I96" s="54"/>
      <c r="J96" s="15" t="n">
        <f aca="false">VLOOKUP(MONTH($C96)+12*(J$2-1998),PJM!$Z$1001:$AL$1045,MATCH(CONCATENATE($A96,J$3),PJM!$AA$1000:$AL$1000,0)+1,FALSE())</f>
        <v>0</v>
      </c>
      <c r="K96" s="15" t="n">
        <f aca="false">VLOOKUP(MONTH($C96)+12*(K$2-1998),PJM!$Z$1001:$AL$1045,MATCH(CONCATENATE($A96,K$3),PJM!$AA$1000:$AL$1000,0)+1,FALSE())</f>
        <v>8.93904761904762</v>
      </c>
      <c r="L96" s="34"/>
      <c r="M96" s="34"/>
      <c r="N96" s="54"/>
      <c r="O96" s="15" t="n">
        <f aca="false">VLOOKUP(MONTH($C96)+12*(O$2-1998),PJM!$Z$1001:$AL$1045,MATCH(CONCATENATE($A96,O$3),PJM!$AA$1000:$AL$1000,0)+1,FALSE())</f>
        <v>4.26681818181818</v>
      </c>
      <c r="P96" s="15" t="n">
        <f aca="false">VLOOKUP(MONTH($C96)+12*(P$2-1998),PJM!$Z$1001:$AL$1045,MATCH(CONCATENATE($A96,P$3),PJM!$AA$1000:$AL$1000,0)+1,FALSE())</f>
        <v>0</v>
      </c>
      <c r="Q96" s="15"/>
      <c r="R96" s="15"/>
      <c r="S96" s="54"/>
      <c r="T96" s="15"/>
      <c r="U96" s="15"/>
      <c r="V96" s="15"/>
      <c r="W96" s="15"/>
    </row>
    <row r="97" customFormat="false" ht="12.75" hidden="true" customHeight="true" outlineLevel="1" collapsed="false">
      <c r="A97" s="34" t="n">
        <v>35</v>
      </c>
      <c r="B97" s="54"/>
      <c r="C97" s="62" t="n">
        <v>37196</v>
      </c>
      <c r="D97" s="54"/>
      <c r="E97" s="15" t="n">
        <f aca="false">VLOOKUP(MONTH($C97)+12*(E$2-1998),PJM!$Z$1001:$AL$1045,MATCH(CONCATENATE($A97,E$3),PJM!$AA$1000:$AL$1000,0)+1,FALSE())</f>
        <v>0</v>
      </c>
      <c r="F97" s="15" t="n">
        <f aca="false">VLOOKUP(MONTH($C97)+12*(F$2-1998),PJM!$Z$1001:$AL$1045,MATCH(CONCATENATE($A97,F$3),PJM!$AA$1000:$AL$1000,0)+1,FALSE())</f>
        <v>12.3255</v>
      </c>
      <c r="G97" s="15"/>
      <c r="H97" s="15"/>
      <c r="I97" s="54"/>
      <c r="J97" s="15" t="n">
        <f aca="false">VLOOKUP(MONTH($C97)+12*(J$2-1998),PJM!$Z$1001:$AL$1045,MATCH(CONCATENATE($A97,J$3),PJM!$AA$1000:$AL$1000,0)+1,FALSE())</f>
        <v>0</v>
      </c>
      <c r="K97" s="15" t="n">
        <f aca="false">VLOOKUP(MONTH($C97)+12*(K$2-1998),PJM!$Z$1001:$AL$1045,MATCH(CONCATENATE($A97,K$3),PJM!$AA$1000:$AL$1000,0)+1,FALSE())</f>
        <v>12.2066666666667</v>
      </c>
      <c r="L97" s="34"/>
      <c r="M97" s="34"/>
      <c r="N97" s="54"/>
      <c r="O97" s="15" t="n">
        <f aca="false">VLOOKUP(MONTH($C97)+12*(O$2-1998),PJM!$Z$1001:$AL$1045,MATCH(CONCATENATE($A97,O$3),PJM!$AA$1000:$AL$1000,0)+1,FALSE())</f>
        <v>9.9485</v>
      </c>
      <c r="P97" s="15" t="n">
        <f aca="false">VLOOKUP(MONTH($C97)+12*(P$2-1998),PJM!$Z$1001:$AL$1045,MATCH(CONCATENATE($A97,P$3),PJM!$AA$1000:$AL$1000,0)+1,FALSE())</f>
        <v>0</v>
      </c>
      <c r="Q97" s="15"/>
      <c r="R97" s="15"/>
      <c r="S97" s="54"/>
      <c r="T97" s="15"/>
      <c r="U97" s="15"/>
      <c r="V97" s="15"/>
      <c r="W97" s="15"/>
    </row>
    <row r="98" customFormat="false" ht="12.75" hidden="true" customHeight="true" outlineLevel="1" collapsed="false">
      <c r="A98" s="34" t="n">
        <v>35</v>
      </c>
      <c r="B98" s="54"/>
      <c r="C98" s="62" t="n">
        <v>37226</v>
      </c>
      <c r="D98" s="54"/>
      <c r="E98" s="15" t="n">
        <f aca="false">VLOOKUP(MONTH($C98)+12*(E$2-1998),PJM!$Z$1001:$AL$1045,MATCH(CONCATENATE($A98,E$3),PJM!$AA$1000:$AL$1000,0)+1,FALSE())</f>
        <v>0</v>
      </c>
      <c r="F98" s="15" t="n">
        <f aca="false">VLOOKUP(MONTH($C98)+12*(F$2-1998),PJM!$Z$1001:$AL$1045,MATCH(CONCATENATE($A98,F$3),PJM!$AA$1000:$AL$1000,0)+1,FALSE())</f>
        <v>14.2904545454545</v>
      </c>
      <c r="G98" s="15"/>
      <c r="H98" s="15"/>
      <c r="I98" s="54"/>
      <c r="J98" s="15" t="n">
        <f aca="false">VLOOKUP(MONTH($C98)+12*(J$2-1998),PJM!$Z$1001:$AL$1045,MATCH(CONCATENATE($A98,J$3),PJM!$AA$1000:$AL$1000,0)+1,FALSE())</f>
        <v>0</v>
      </c>
      <c r="K98" s="15" t="n">
        <f aca="false">VLOOKUP(MONTH($C98)+12*(K$2-1998),PJM!$Z$1001:$AL$1045,MATCH(CONCATENATE($A98,K$3),PJM!$AA$1000:$AL$1000,0)+1,FALSE())</f>
        <v>11.0590909090909</v>
      </c>
      <c r="L98" s="34"/>
      <c r="M98" s="34"/>
      <c r="N98" s="54"/>
      <c r="O98" s="15" t="n">
        <f aca="false">VLOOKUP(MONTH($C98)+12*(O$2-1998),PJM!$Z$1001:$AL$1045,MATCH(CONCATENATE($A98,O$3),PJM!$AA$1000:$AL$1000,0)+1,FALSE())</f>
        <v>30.7425</v>
      </c>
      <c r="P98" s="15" t="n">
        <f aca="false">VLOOKUP(MONTH($C98)+12*(P$2-1998),PJM!$Z$1001:$AL$1045,MATCH(CONCATENATE($A98,P$3),PJM!$AA$1000:$AL$1000,0)+1,FALSE())</f>
        <v>0</v>
      </c>
      <c r="Q98" s="15"/>
      <c r="R98" s="15"/>
      <c r="S98" s="54"/>
      <c r="T98" s="15"/>
      <c r="U98" s="15"/>
      <c r="V98" s="15"/>
      <c r="W98" s="15"/>
    </row>
    <row r="99" customFormat="false" ht="12.75" hidden="false" customHeight="true" outlineLevel="0" collapsed="false">
      <c r="A99" s="34" t="n">
        <v>35</v>
      </c>
      <c r="B99" s="54"/>
      <c r="C99" s="14" t="s">
        <v>4</v>
      </c>
      <c r="D99" s="54"/>
      <c r="E99" s="15" t="n">
        <f aca="false">(E96*$D$48+E97*$D$49+E98*$D$50)/SUM($D$48:$D$50)</f>
        <v>0</v>
      </c>
      <c r="F99" s="15" t="n">
        <f aca="false">(F96*$D$48+F97*$D$49+F98*$D$50)/SUM($D$48:$D$50)</f>
        <v>12.7978125</v>
      </c>
      <c r="G99" s="15"/>
      <c r="H99" s="15"/>
      <c r="I99" s="54"/>
      <c r="J99" s="15" t="n">
        <f aca="false">(J96*$D$48+J97*$D$49+J98*$D$50)/SUM($D$48:$D$50)</f>
        <v>0</v>
      </c>
      <c r="K99" s="15"/>
      <c r="L99" s="34"/>
      <c r="M99" s="34"/>
      <c r="N99" s="54"/>
      <c r="O99" s="15" t="n">
        <f aca="false">(O96*$D$48+O97*$D$49+O98*$D$50)/SUM($D$48:$D$50)</f>
        <v>15.143359375</v>
      </c>
      <c r="P99" s="15" t="n">
        <f aca="false">(P96*$D$48+P97*$D$49+P98*$D$50)/SUM($D$48:$D$50)</f>
        <v>0</v>
      </c>
      <c r="Q99" s="15"/>
      <c r="R99" s="15"/>
      <c r="S99" s="54"/>
      <c r="T99" s="15"/>
      <c r="U99" s="15"/>
      <c r="V99" s="15"/>
      <c r="W99" s="15"/>
    </row>
    <row r="100" customFormat="false" ht="12.75" hidden="true" customHeight="true" outlineLevel="1" collapsed="false">
      <c r="A100" s="13" t="n">
        <v>30</v>
      </c>
      <c r="C100" s="62" t="n">
        <v>37165</v>
      </c>
      <c r="E100" s="15" t="n">
        <f aca="false">VLOOKUP(MONTH($C100)+12*(E$2-1998),PJM!$Z$1001:$AL$1045,MATCH(CONCATENATE($A100,E$3),PJM!$AA$1000:$AL$1000,0)+1,FALSE())</f>
        <v>0</v>
      </c>
      <c r="F100" s="15" t="n">
        <f aca="false">VLOOKUP(MONTH($C100)+12*(F$2-1998),PJM!$Z$1001:$AL$1045,MATCH(CONCATENATE($A100,F$3),PJM!$AA$1000:$AL$1000,0)+1,FALSE())</f>
        <v>6.73454545454545</v>
      </c>
      <c r="G100" s="15"/>
      <c r="H100" s="15"/>
      <c r="J100" s="15" t="n">
        <f aca="false">VLOOKUP(MONTH($C100)+12*(J$2-1998),PJM!$Z$1001:$AL$1045,MATCH(CONCATENATE($A100,J$3),PJM!$AA$1000:$AL$1000,0)+1,FALSE())</f>
        <v>0</v>
      </c>
      <c r="K100" s="15" t="n">
        <f aca="false">VLOOKUP(MONTH($C100)+12*(K$2-1998),PJM!$Z$1001:$AL$1045,MATCH(CONCATENATE($A100,K$3),PJM!$AA$1000:$AL$1000,0)+1,FALSE())</f>
        <v>3.93904761904762</v>
      </c>
      <c r="L100" s="13"/>
      <c r="M100" s="13"/>
      <c r="O100" s="15" t="n">
        <f aca="false">VLOOKUP(MONTH($C100)+12*(O$2-1998),PJM!$Z$1001:$AL$1045,MATCH(CONCATENATE($A100,O$3),PJM!$AA$1000:$AL$1000,0)+1,FALSE())</f>
        <v>9.26681818181818</v>
      </c>
      <c r="P100" s="15" t="n">
        <f aca="false">VLOOKUP(MONTH($C100)+12*(P$2-1998),PJM!$Z$1001:$AL$1045,MATCH(CONCATENATE($A100,P$3),PJM!$AA$1000:$AL$1000,0)+1,FALSE())</f>
        <v>0</v>
      </c>
      <c r="Q100" s="15"/>
      <c r="R100" s="15"/>
      <c r="T100" s="15"/>
      <c r="U100" s="15"/>
      <c r="V100" s="15"/>
      <c r="W100" s="15"/>
    </row>
    <row r="101" customFormat="false" ht="12.75" hidden="true" customHeight="true" outlineLevel="1" collapsed="false">
      <c r="A101" s="13" t="n">
        <v>30</v>
      </c>
      <c r="C101" s="62" t="n">
        <v>37196</v>
      </c>
      <c r="E101" s="15" t="n">
        <f aca="false">VLOOKUP(MONTH($C101)+12*(E$2-1998),PJM!$Z$1001:$AL$1045,MATCH(CONCATENATE($A101,E$3),PJM!$AA$1000:$AL$1000,0)+1,FALSE())</f>
        <v>0</v>
      </c>
      <c r="F101" s="15" t="n">
        <f aca="false">VLOOKUP(MONTH($C101)+12*(F$2-1998),PJM!$Z$1001:$AL$1045,MATCH(CONCATENATE($A101,F$3),PJM!$AA$1000:$AL$1000,0)+1,FALSE())</f>
        <v>7.3255</v>
      </c>
      <c r="G101" s="15"/>
      <c r="H101" s="15"/>
      <c r="J101" s="15" t="n">
        <f aca="false">VLOOKUP(MONTH($C101)+12*(J$2-1998),PJM!$Z$1001:$AL$1045,MATCH(CONCATENATE($A101,J$3),PJM!$AA$1000:$AL$1000,0)+1,FALSE())</f>
        <v>0</v>
      </c>
      <c r="K101" s="15" t="n">
        <f aca="false">VLOOKUP(MONTH($C101)+12*(K$2-1998),PJM!$Z$1001:$AL$1045,MATCH(CONCATENATE($A101,K$3),PJM!$AA$1000:$AL$1000,0)+1,FALSE())</f>
        <v>7.20666666666667</v>
      </c>
      <c r="L101" s="13"/>
      <c r="M101" s="13"/>
      <c r="O101" s="15" t="n">
        <f aca="false">VLOOKUP(MONTH($C101)+12*(O$2-1998),PJM!$Z$1001:$AL$1045,MATCH(CONCATENATE($A101,O$3),PJM!$AA$1000:$AL$1000,0)+1,FALSE())</f>
        <v>14.9485</v>
      </c>
      <c r="P101" s="15" t="n">
        <f aca="false">VLOOKUP(MONTH($C101)+12*(P$2-1998),PJM!$Z$1001:$AL$1045,MATCH(CONCATENATE($A101,P$3),PJM!$AA$1000:$AL$1000,0)+1,FALSE())</f>
        <v>0</v>
      </c>
      <c r="Q101" s="15"/>
      <c r="R101" s="15"/>
      <c r="T101" s="15"/>
      <c r="U101" s="15"/>
    </row>
    <row r="102" customFormat="false" ht="12.75" hidden="true" customHeight="true" outlineLevel="1" collapsed="false">
      <c r="A102" s="13" t="n">
        <v>30</v>
      </c>
      <c r="C102" s="62" t="n">
        <v>37226</v>
      </c>
      <c r="E102" s="15" t="n">
        <f aca="false">VLOOKUP(MONTH($C102)+12*(E$2-1998),PJM!$Z$1001:$AL$1045,MATCH(CONCATENATE($A102,E$3),PJM!$AA$1000:$AL$1000,0)+1,FALSE())</f>
        <v>0</v>
      </c>
      <c r="F102" s="15" t="n">
        <f aca="false">VLOOKUP(MONTH($C102)+12*(F$2-1998),PJM!$Z$1001:$AL$1045,MATCH(CONCATENATE($A102,F$3),PJM!$AA$1000:$AL$1000,0)+1,FALSE())</f>
        <v>9.29045454545454</v>
      </c>
      <c r="G102" s="15"/>
      <c r="H102" s="15"/>
      <c r="J102" s="15" t="n">
        <f aca="false">VLOOKUP(MONTH($C102)+12*(J$2-1998),PJM!$Z$1001:$AL$1045,MATCH(CONCATENATE($A102,J$3),PJM!$AA$1000:$AL$1000,0)+1,FALSE())</f>
        <v>0</v>
      </c>
      <c r="K102" s="15" t="n">
        <f aca="false">VLOOKUP(MONTH($C102)+12*(K$2-1998),PJM!$Z$1001:$AL$1045,MATCH(CONCATENATE($A102,K$3),PJM!$AA$1000:$AL$1000,0)+1,FALSE())</f>
        <v>6.05909090909091</v>
      </c>
      <c r="L102" s="13"/>
      <c r="M102" s="13"/>
      <c r="O102" s="15" t="n">
        <f aca="false">VLOOKUP(MONTH($C102)+12*(O$2-1998),PJM!$Z$1001:$AL$1045,MATCH(CONCATENATE($A102,O$3),PJM!$AA$1000:$AL$1000,0)+1,FALSE())</f>
        <v>35.7425</v>
      </c>
      <c r="P102" s="15" t="n">
        <f aca="false">VLOOKUP(MONTH($C102)+12*(P$2-1998),PJM!$Z$1001:$AL$1045,MATCH(CONCATENATE($A102,P$3),PJM!$AA$1000:$AL$1000,0)+1,FALSE())</f>
        <v>0</v>
      </c>
      <c r="Q102" s="15"/>
      <c r="R102" s="15"/>
      <c r="T102" s="15"/>
      <c r="U102" s="15"/>
    </row>
    <row r="103" customFormat="false" ht="12.75" hidden="false" customHeight="true" outlineLevel="0" collapsed="false">
      <c r="A103" s="16" t="n">
        <v>30</v>
      </c>
      <c r="B103" s="17"/>
      <c r="C103" s="18" t="s">
        <v>4</v>
      </c>
      <c r="D103" s="17"/>
      <c r="E103" s="19" t="n">
        <f aca="false">(E100*$D$48+E101*$D$49+E102*$D$50)/SUM($D$48:$D$50)</f>
        <v>0</v>
      </c>
      <c r="F103" s="19" t="n">
        <f aca="false">(F100*$D$48+F101*$D$49+F102*$D$50)/SUM($D$48:$D$50)</f>
        <v>7.7978125</v>
      </c>
      <c r="G103" s="19"/>
      <c r="H103" s="19"/>
      <c r="I103" s="17"/>
      <c r="J103" s="19" t="n">
        <f aca="false">(J100*$I$48+J101*$I$49+J102*$I$50)/SUM($I$48:$I$50)</f>
        <v>0</v>
      </c>
      <c r="K103" s="19" t="n">
        <f aca="false">(K100*$I$48+K101*$I$49+K102*$I$50)/SUM($I$48:$I$50)</f>
        <v>5.71671957671958</v>
      </c>
      <c r="L103" s="16"/>
      <c r="M103" s="16"/>
      <c r="N103" s="17"/>
      <c r="O103" s="19" t="n">
        <f aca="false">(O100*$N$48+O101*$N$49+O102*$N$50)/SUM($N$48:$N$50)</f>
        <v>19.6401612903226</v>
      </c>
      <c r="P103" s="19" t="n">
        <f aca="false">(P100*$N$48+P101*$N$49+P102*$N$50)/SUM($N$48:$N$50)</f>
        <v>0</v>
      </c>
      <c r="Q103" s="19"/>
      <c r="R103" s="19"/>
      <c r="S103" s="17"/>
      <c r="T103" s="19"/>
      <c r="U103" s="19"/>
      <c r="V103" s="17"/>
      <c r="W103" s="17"/>
    </row>
    <row r="104" customFormat="false" ht="12.75" hidden="true" customHeight="true" outlineLevel="1" collapsed="false">
      <c r="A104" s="58" t="n">
        <v>25</v>
      </c>
      <c r="B104" s="59"/>
      <c r="C104" s="70" t="n">
        <v>37165</v>
      </c>
      <c r="D104" s="59"/>
      <c r="E104" s="15" t="n">
        <f aca="false">VLOOKUP(MONTH($C104)+12*(E$2-1998),PJM!$Z$1001:$AL$1045,MATCH(CONCATENATE($A104,E$3),PJM!$AA$1000:$AL$1000,0)+1,FALSE())</f>
        <v>0</v>
      </c>
      <c r="F104" s="15" t="n">
        <f aca="false">VLOOKUP(MONTH($C104)+12*(F$2-1998),PJM!$Z$1001:$AL$1045,MATCH(CONCATENATE($A104,F$3),PJM!$AA$1000:$AL$1000,0)+1,FALSE())</f>
        <v>1.73454545454545</v>
      </c>
      <c r="G104" s="15"/>
      <c r="H104" s="15"/>
      <c r="I104" s="59"/>
      <c r="J104" s="15" t="n">
        <f aca="false">VLOOKUP(MONTH($C104)+12*(J$2-1998),PJM!$Z$1001:$AL$1045,MATCH(CONCATENATE($A104,J$3),PJM!$AA$1000:$AL$1000,0)+1,FALSE())</f>
        <v>1.06095238095238</v>
      </c>
      <c r="K104" s="15" t="n">
        <f aca="false">VLOOKUP(MONTH($C104)+12*(K$2-1998),PJM!$Z$1001:$AL$1045,MATCH(CONCATENATE($A104,K$3),PJM!$AA$1000:$AL$1000,0)+1,FALSE())</f>
        <v>0</v>
      </c>
      <c r="L104" s="58"/>
      <c r="M104" s="58"/>
      <c r="N104" s="59"/>
      <c r="O104" s="15" t="n">
        <f aca="false">VLOOKUP(MONTH($C104)+12*(O$2-1998),PJM!$Z$1001:$AL$1045,MATCH(CONCATENATE($A104,O$3),PJM!$AA$1000:$AL$1000,0)+1,FALSE())</f>
        <v>14.2668181818182</v>
      </c>
      <c r="P104" s="15" t="n">
        <f aca="false">VLOOKUP(MONTH($C104)+12*(P$2-1998),PJM!$Z$1001:$AL$1045,MATCH(CONCATENATE($A104,P$3),PJM!$AA$1000:$AL$1000,0)+1,FALSE())</f>
        <v>0</v>
      </c>
      <c r="Q104" s="15"/>
      <c r="R104" s="15"/>
      <c r="S104" s="59"/>
      <c r="T104" s="15"/>
      <c r="U104" s="15"/>
      <c r="V104" s="59"/>
      <c r="W104" s="59"/>
    </row>
    <row r="105" customFormat="false" ht="12.75" hidden="true" customHeight="true" outlineLevel="1" collapsed="false">
      <c r="A105" s="58" t="n">
        <v>25</v>
      </c>
      <c r="B105" s="59"/>
      <c r="C105" s="70" t="n">
        <v>37196</v>
      </c>
      <c r="D105" s="59"/>
      <c r="E105" s="15" t="n">
        <f aca="false">VLOOKUP(MONTH($C105)+12*(E$2-1998),PJM!$Z$1001:$AL$1045,MATCH(CONCATENATE($A105,E$3),PJM!$AA$1000:$AL$1000,0)+1,FALSE())</f>
        <v>0</v>
      </c>
      <c r="F105" s="15" t="n">
        <f aca="false">VLOOKUP(MONTH($C105)+12*(F$2-1998),PJM!$Z$1001:$AL$1045,MATCH(CONCATENATE($A105,F$3),PJM!$AA$1000:$AL$1000,0)+1,FALSE())</f>
        <v>2.3255</v>
      </c>
      <c r="G105" s="15"/>
      <c r="H105" s="15"/>
      <c r="I105" s="59"/>
      <c r="J105" s="15" t="n">
        <f aca="false">VLOOKUP(MONTH($C105)+12*(J$2-1998),PJM!$Z$1001:$AL$1045,MATCH(CONCATENATE($A105,J$3),PJM!$AA$1000:$AL$1000,0)+1,FALSE())</f>
        <v>0</v>
      </c>
      <c r="K105" s="15" t="n">
        <f aca="false">VLOOKUP(MONTH($C105)+12*(K$2-1998),PJM!$Z$1001:$AL$1045,MATCH(CONCATENATE($A105,K$3),PJM!$AA$1000:$AL$1000,0)+1,FALSE())</f>
        <v>2.20666666666667</v>
      </c>
      <c r="L105" s="58"/>
      <c r="M105" s="58"/>
      <c r="N105" s="59"/>
      <c r="O105" s="15" t="n">
        <f aca="false">VLOOKUP(MONTH($C105)+12*(O$2-1998),PJM!$Z$1001:$AL$1045,MATCH(CONCATENATE($A105,O$3),PJM!$AA$1000:$AL$1000,0)+1,FALSE())</f>
        <v>19.9485</v>
      </c>
      <c r="P105" s="15" t="n">
        <f aca="false">VLOOKUP(MONTH($C105)+12*(P$2-1998),PJM!$Z$1001:$AL$1045,MATCH(CONCATENATE($A105,P$3),PJM!$AA$1000:$AL$1000,0)+1,FALSE())</f>
        <v>0</v>
      </c>
      <c r="Q105" s="15"/>
      <c r="R105" s="15"/>
      <c r="S105" s="59"/>
      <c r="T105" s="15"/>
      <c r="U105" s="15"/>
      <c r="V105" s="59"/>
      <c r="W105" s="59"/>
    </row>
    <row r="106" customFormat="false" ht="12.75" hidden="true" customHeight="true" outlineLevel="1" collapsed="false">
      <c r="A106" s="58" t="n">
        <v>25</v>
      </c>
      <c r="B106" s="59"/>
      <c r="C106" s="70" t="n">
        <v>37226</v>
      </c>
      <c r="D106" s="59"/>
      <c r="E106" s="15" t="n">
        <f aca="false">VLOOKUP(MONTH($C106)+12*(E$2-1998),PJM!$Z$1001:$AL$1045,MATCH(CONCATENATE($A106,E$3),PJM!$AA$1000:$AL$1000,0)+1,FALSE())</f>
        <v>0</v>
      </c>
      <c r="F106" s="15" t="n">
        <f aca="false">VLOOKUP(MONTH($C106)+12*(F$2-1998),PJM!$Z$1001:$AL$1045,MATCH(CONCATENATE($A106,F$3),PJM!$AA$1000:$AL$1000,0)+1,FALSE())</f>
        <v>4.29045454545454</v>
      </c>
      <c r="G106" s="15"/>
      <c r="H106" s="15"/>
      <c r="I106" s="59"/>
      <c r="J106" s="15" t="n">
        <f aca="false">VLOOKUP(MONTH($C106)+12*(J$2-1998),PJM!$Z$1001:$AL$1045,MATCH(CONCATENATE($A106,J$3),PJM!$AA$1000:$AL$1000,0)+1,FALSE())</f>
        <v>0</v>
      </c>
      <c r="K106" s="15" t="n">
        <f aca="false">VLOOKUP(MONTH($C106)+12*(K$2-1998),PJM!$Z$1001:$AL$1045,MATCH(CONCATENATE($A106,K$3),PJM!$AA$1000:$AL$1000,0)+1,FALSE())</f>
        <v>1.05909090909091</v>
      </c>
      <c r="L106" s="58"/>
      <c r="M106" s="58"/>
      <c r="N106" s="59"/>
      <c r="O106" s="15" t="n">
        <f aca="false">VLOOKUP(MONTH($C106)+12*(O$2-1998),PJM!$Z$1001:$AL$1045,MATCH(CONCATENATE($A106,O$3),PJM!$AA$1000:$AL$1000,0)+1,FALSE())</f>
        <v>40.7425</v>
      </c>
      <c r="P106" s="15" t="n">
        <f aca="false">VLOOKUP(MONTH($C106)+12*(P$2-1998),PJM!$Z$1001:$AL$1045,MATCH(CONCATENATE($A106,P$3),PJM!$AA$1000:$AL$1000,0)+1,FALSE())</f>
        <v>0</v>
      </c>
      <c r="Q106" s="15"/>
      <c r="R106" s="15"/>
      <c r="S106" s="59"/>
      <c r="T106" s="15"/>
      <c r="U106" s="15"/>
      <c r="V106" s="59"/>
      <c r="W106" s="59"/>
    </row>
    <row r="107" customFormat="false" ht="12.75" hidden="false" customHeight="true" outlineLevel="0" collapsed="false">
      <c r="A107" s="34" t="n">
        <v>25</v>
      </c>
      <c r="B107" s="54"/>
      <c r="C107" s="61" t="s">
        <v>4</v>
      </c>
      <c r="D107" s="54"/>
      <c r="E107" s="15" t="n">
        <f aca="false">(E104*$D$48+E105*$D$49+E106*$D$50)/SUM($D$48:$D$50)</f>
        <v>0</v>
      </c>
      <c r="F107" s="15" t="n">
        <f aca="false">(F104*$I$48+F105*$I$49+F106*$I$50)/SUM($I$48:$I$50)</f>
        <v>2.81468975468975</v>
      </c>
      <c r="G107" s="15"/>
      <c r="H107" s="15"/>
      <c r="I107" s="54"/>
      <c r="J107" s="15" t="n">
        <f aca="false">(J104*$I$48+J105*$I$49+J106*$I$50)/SUM($I$48:$I$50)</f>
        <v>0.353650793650793</v>
      </c>
      <c r="K107" s="15" t="n">
        <f aca="false">(K104*$I$48+K105*$I$49+K106*$I$50)/SUM($I$48:$I$50)</f>
        <v>1.07037037037037</v>
      </c>
      <c r="L107" s="34"/>
      <c r="M107" s="34"/>
      <c r="N107" s="54"/>
      <c r="O107" s="15" t="n">
        <f aca="false">(O104*$N$48+O105*$N$49+O106*$N$50)/SUM($N$48:$N$50)</f>
        <v>24.6401612903226</v>
      </c>
      <c r="P107" s="15" t="n">
        <f aca="false">(P104*$I$48+P105*$I$49+P106*$I$50)/SUM($I$48:$I$50)</f>
        <v>0</v>
      </c>
      <c r="Q107" s="15"/>
      <c r="R107" s="15"/>
      <c r="S107" s="54"/>
      <c r="T107" s="15"/>
      <c r="U107" s="15"/>
      <c r="V107" s="54"/>
      <c r="W107" s="54"/>
    </row>
    <row r="108" customFormat="false" ht="12.75" hidden="true" customHeight="true" outlineLevel="1" collapsed="false">
      <c r="A108" s="34" t="n">
        <v>20</v>
      </c>
      <c r="C108" s="62" t="n">
        <v>37165</v>
      </c>
      <c r="E108" s="15" t="n">
        <f aca="false">VLOOKUP(MONTH($C108)+12*(E$2-1998),PJM!$Z$1001:$AL$1045,MATCH(CONCATENATE($A108,E$3),PJM!$AA$1000:$AL$1000,0)+1,FALSE())</f>
        <v>3.26545454545455</v>
      </c>
      <c r="F108" s="15" t="n">
        <f aca="false">VLOOKUP(MONTH($C108)+12*(F$2-1998),PJM!$Z$1001:$AL$1045,MATCH(CONCATENATE($A108,F$3),PJM!$AA$1000:$AL$1000,0)+1,FALSE())</f>
        <v>0</v>
      </c>
      <c r="J108" s="15" t="n">
        <f aca="false">VLOOKUP(MONTH($C108)+12*(J$2-1998),PJM!$Z$1001:$AL$1045,MATCH(CONCATENATE($A108,J$3),PJM!$AA$1000:$AL$1000,0)+1,FALSE())</f>
        <v>6.06095238095238</v>
      </c>
      <c r="K108" s="15" t="n">
        <f aca="false">VLOOKUP(MONTH($C108)+12*(K$2-1998),PJM!$Z$1001:$AL$1045,MATCH(CONCATENATE($A108,K$3),PJM!$AA$1000:$AL$1000,0)+1,FALSE())</f>
        <v>0</v>
      </c>
      <c r="O108" s="15" t="n">
        <f aca="false">VLOOKUP(MONTH($C108)+12*(O$2-1998),PJM!$Z$1001:$AL$1045,MATCH(CONCATENATE($A108,O$3),PJM!$AA$1000:$AL$1000,0)+1,FALSE())</f>
        <v>19.2668181818182</v>
      </c>
      <c r="P108" s="15" t="n">
        <f aca="false">VLOOKUP(MONTH($C108)+12*(P$2-1998),PJM!$Z$1001:$AL$1045,MATCH(CONCATENATE($A108,P$3),PJM!$AA$1000:$AL$1000,0)+1,FALSE())</f>
        <v>0</v>
      </c>
    </row>
    <row r="109" customFormat="false" ht="12.75" hidden="true" customHeight="true" outlineLevel="1" collapsed="false">
      <c r="A109" s="34" t="n">
        <v>20</v>
      </c>
      <c r="C109" s="62" t="n">
        <v>37196</v>
      </c>
      <c r="E109" s="15" t="n">
        <f aca="false">VLOOKUP(MONTH($C109)+12*(E$2-1998),PJM!$Z$1001:$AL$1045,MATCH(CONCATENATE($A109,E$3),PJM!$AA$1000:$AL$1000,0)+1,FALSE())</f>
        <v>2.6745</v>
      </c>
      <c r="F109" s="15" t="n">
        <f aca="false">VLOOKUP(MONTH($C109)+12*(F$2-1998),PJM!$Z$1001:$AL$1045,MATCH(CONCATENATE($A109,F$3),PJM!$AA$1000:$AL$1000,0)+1,FALSE())</f>
        <v>0</v>
      </c>
      <c r="J109" s="15" t="n">
        <f aca="false">VLOOKUP(MONTH($C109)+12*(J$2-1998),PJM!$Z$1001:$AL$1045,MATCH(CONCATENATE($A109,J$3),PJM!$AA$1000:$AL$1000,0)+1,FALSE())</f>
        <v>2.79333333333333</v>
      </c>
      <c r="K109" s="15" t="n">
        <f aca="false">VLOOKUP(MONTH($C109)+12*(K$2-1998),PJM!$Z$1001:$AL$1045,MATCH(CONCATENATE($A109,K$3),PJM!$AA$1000:$AL$1000,0)+1,FALSE())</f>
        <v>0</v>
      </c>
      <c r="O109" s="15" t="n">
        <f aca="false">VLOOKUP(MONTH($C109)+12*(O$2-1998),PJM!$Z$1001:$AL$1045,MATCH(CONCATENATE($A109,O$3),PJM!$AA$1000:$AL$1000,0)+1,FALSE())</f>
        <v>24.9485</v>
      </c>
      <c r="P109" s="15" t="n">
        <f aca="false">VLOOKUP(MONTH($C109)+12*(P$2-1998),PJM!$Z$1001:$AL$1045,MATCH(CONCATENATE($A109,P$3),PJM!$AA$1000:$AL$1000,0)+1,FALSE())</f>
        <v>0</v>
      </c>
    </row>
    <row r="110" customFormat="false" ht="12.75" hidden="true" customHeight="true" outlineLevel="1" collapsed="false">
      <c r="A110" s="34" t="n">
        <v>20</v>
      </c>
      <c r="C110" s="62" t="n">
        <v>37226</v>
      </c>
      <c r="E110" s="15" t="n">
        <f aca="false">VLOOKUP(MONTH($C110)+12*(E$2-1998),PJM!$Z$1001:$AL$1045,MATCH(CONCATENATE($A110,E$3),PJM!$AA$1000:$AL$1000,0)+1,FALSE())</f>
        <v>0.709545454545456</v>
      </c>
      <c r="F110" s="15" t="n">
        <f aca="false">VLOOKUP(MONTH($C110)+12*(F$2-1998),PJM!$Z$1001:$AL$1045,MATCH(CONCATENATE($A110,F$3),PJM!$AA$1000:$AL$1000,0)+1,FALSE())</f>
        <v>0</v>
      </c>
      <c r="J110" s="15" t="n">
        <f aca="false">VLOOKUP(MONTH($C110)+12*(J$2-1998),PJM!$Z$1001:$AL$1045,MATCH(CONCATENATE($A110,J$3),PJM!$AA$1000:$AL$1000,0)+1,FALSE())</f>
        <v>3.94090909090909</v>
      </c>
      <c r="K110" s="15" t="n">
        <f aca="false">VLOOKUP(MONTH($C110)+12*(K$2-1998),PJM!$Z$1001:$AL$1045,MATCH(CONCATENATE($A110,K$3),PJM!$AA$1000:$AL$1000,0)+1,FALSE())</f>
        <v>0</v>
      </c>
      <c r="O110" s="15" t="n">
        <f aca="false">VLOOKUP(MONTH($C110)+12*(O$2-1998),PJM!$Z$1001:$AL$1045,MATCH(CONCATENATE($A110,O$3),PJM!$AA$1000:$AL$1000,0)+1,FALSE())</f>
        <v>45.7425</v>
      </c>
      <c r="P110" s="15" t="n">
        <f aca="false">VLOOKUP(MONTH($C110)+12*(P$2-1998),PJM!$Z$1001:$AL$1045,MATCH(CONCATENATE($A110,P$3),PJM!$AA$1000:$AL$1000,0)+1,FALSE())</f>
        <v>0</v>
      </c>
    </row>
    <row r="111" customFormat="false" ht="12.75" hidden="false" customHeight="true" outlineLevel="0" collapsed="false">
      <c r="A111" s="35" t="n">
        <v>20</v>
      </c>
      <c r="B111" s="3"/>
      <c r="C111" s="1" t="s">
        <v>4</v>
      </c>
      <c r="D111" s="3"/>
      <c r="E111" s="36" t="n">
        <f aca="false">(E108*$I$48+E109*$I$49+E110*$I$50)/SUM($I$48:$I$50)</f>
        <v>2.18531024531025</v>
      </c>
      <c r="F111" s="36" t="n">
        <f aca="false">(F108*$I$48+F109*$I$49+F110*$I$50)/SUM($I$48:$I$50)</f>
        <v>0</v>
      </c>
      <c r="G111" s="3"/>
      <c r="H111" s="3"/>
      <c r="I111" s="3"/>
      <c r="J111" s="36" t="n">
        <f aca="false">(J108*$I$48+J109*$I$49+J110*$I$50)/SUM($I$48:$I$50)</f>
        <v>4.28328042328042</v>
      </c>
      <c r="K111" s="36" t="n">
        <f aca="false">(K108*$I$48+K109*$I$49+K110*$I$50)/SUM($I$48:$I$50)</f>
        <v>0</v>
      </c>
      <c r="L111" s="3"/>
      <c r="M111" s="3"/>
      <c r="N111" s="3"/>
      <c r="O111" s="36" t="n">
        <f aca="false">(O108*$I$48+O109*$I$49+O110*$I$50)/SUM($I$48:$I$50)</f>
        <v>30.3160028860029</v>
      </c>
      <c r="P111" s="36" t="n">
        <f aca="false">(P108*$I$48+P109*$I$49+P110*$I$50)/SUM($I$48:$I$50)</f>
        <v>0</v>
      </c>
      <c r="Q111" s="3"/>
      <c r="R111" s="3"/>
      <c r="S111" s="3"/>
      <c r="T111" s="3"/>
      <c r="U111" s="3"/>
      <c r="V111" s="3"/>
      <c r="W111" s="3"/>
    </row>
  </sheetData>
  <printOptions headings="false" gridLines="false" gridLinesSet="true" horizontalCentered="false" verticalCentered="false"/>
  <pageMargins left="0.879861111111111" right="0.670138888888889" top="0.659722222222222" bottom="0.420138888888889" header="0.25" footer="0.511811023622047"/>
  <pageSetup paperSize="1" scale="8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&amp;C&amp;"Arial,Bold"&amp;12PJM (WestHub)</oddHeader>
    <oddFooter/>
  </headerFooter>
  <rowBreaks count="1" manualBreakCount="1">
    <brk id="61" man="true" max="16383" min="0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W5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52" activeCellId="0" sqref="E52"/>
    </sheetView>
  </sheetViews>
  <sheetFormatPr defaultColWidth="9.0546875" defaultRowHeight="12.75" customHeight="true" zeroHeight="false" outlineLevelRow="1" outlineLevelCol="0"/>
  <cols>
    <col collapsed="false" customWidth="true" hidden="false" outlineLevel="0" max="1" min="1" style="0" width="4.85"/>
    <col collapsed="false" customWidth="true" hidden="false" outlineLevel="0" max="2" min="2" style="0" width="1.99"/>
    <col collapsed="false" customWidth="true" hidden="false" outlineLevel="0" max="3" min="3" style="0" width="8.14"/>
    <col collapsed="false" customWidth="true" hidden="false" outlineLevel="0" max="4" min="4" style="0" width="4.7"/>
    <col collapsed="false" customWidth="true" hidden="false" outlineLevel="0" max="5" min="5" style="0" width="9.28"/>
    <col collapsed="false" customWidth="true" hidden="false" outlineLevel="0" max="6" min="6" style="0" width="6.7"/>
    <col collapsed="false" customWidth="true" hidden="false" outlineLevel="0" max="7" min="7" style="0" width="5.71"/>
    <col collapsed="false" customWidth="true" hidden="false" outlineLevel="0" max="8" min="8" style="0" width="7.56"/>
    <col collapsed="false" customWidth="true" hidden="false" outlineLevel="0" max="9" min="9" style="0" width="3.56"/>
    <col collapsed="false" customWidth="true" hidden="false" outlineLevel="0" max="10" min="10" style="0" width="8.14"/>
    <col collapsed="false" customWidth="true" hidden="false" outlineLevel="0" max="12" min="11" style="0" width="6.7"/>
    <col collapsed="false" customWidth="true" hidden="false" outlineLevel="0" max="13" min="13" style="0" width="7.56"/>
    <col collapsed="false" customWidth="true" hidden="false" outlineLevel="0" max="14" min="14" style="0" width="3.14"/>
    <col collapsed="false" customWidth="true" hidden="false" outlineLevel="0" max="15" min="15" style="0" width="8.85"/>
    <col collapsed="false" customWidth="true" hidden="false" outlineLevel="0" max="16" min="16" style="0" width="6.7"/>
    <col collapsed="false" customWidth="true" hidden="false" outlineLevel="0" max="17" min="17" style="0" width="5.71"/>
    <col collapsed="false" customWidth="true" hidden="false" outlineLevel="0" max="18" min="18" style="0" width="7.56"/>
    <col collapsed="false" customWidth="true" hidden="false" outlineLevel="0" max="19" min="19" style="0" width="2.99"/>
    <col collapsed="false" customWidth="true" hidden="false" outlineLevel="0" max="20" min="20" style="0" width="8.85"/>
    <col collapsed="false" customWidth="true" hidden="false" outlineLevel="0" max="21" min="21" style="0" width="6.7"/>
    <col collapsed="false" customWidth="true" hidden="false" outlineLevel="0" max="22" min="22" style="0" width="5.71"/>
    <col collapsed="false" customWidth="true" hidden="false" outlineLevel="0" max="23" min="23" style="0" width="7.56"/>
  </cols>
  <sheetData>
    <row r="1" customFormat="false" ht="13.5" hidden="false" customHeight="false" outlineLevel="0" collapsed="false">
      <c r="A1" s="1"/>
      <c r="B1" s="2"/>
      <c r="C1" s="1"/>
      <c r="D1" s="2"/>
      <c r="E1" s="2"/>
      <c r="F1" s="2"/>
      <c r="G1" s="3"/>
      <c r="H1" s="3"/>
      <c r="I1" s="2"/>
      <c r="J1" s="2"/>
      <c r="K1" s="2"/>
      <c r="L1" s="3"/>
      <c r="M1" s="3"/>
      <c r="N1" s="2"/>
      <c r="O1" s="2"/>
      <c r="P1" s="2"/>
      <c r="Q1" s="3"/>
      <c r="R1" s="3"/>
      <c r="S1" s="2"/>
      <c r="T1" s="2"/>
      <c r="U1" s="2"/>
      <c r="V1" s="3"/>
      <c r="W1" s="3"/>
    </row>
    <row r="2" customFormat="false" ht="18.75" hidden="false" customHeight="true" outlineLevel="0" collapsed="false">
      <c r="A2" s="5" t="s">
        <v>0</v>
      </c>
      <c r="B2" s="6"/>
      <c r="C2" s="7"/>
      <c r="D2" s="6"/>
      <c r="E2" s="8" t="n">
        <v>1998</v>
      </c>
      <c r="F2" s="8" t="n">
        <v>1998</v>
      </c>
      <c r="G2" s="9"/>
      <c r="H2" s="9"/>
      <c r="I2" s="9"/>
      <c r="J2" s="8" t="n">
        <v>1999</v>
      </c>
      <c r="K2" s="8" t="n">
        <v>1999</v>
      </c>
      <c r="L2" s="9"/>
      <c r="M2" s="9"/>
      <c r="N2" s="9"/>
      <c r="O2" s="8" t="n">
        <v>2000</v>
      </c>
      <c r="P2" s="8" t="n">
        <v>2000</v>
      </c>
      <c r="Q2" s="8"/>
      <c r="R2" s="8"/>
      <c r="S2" s="8"/>
      <c r="T2" s="8" t="n">
        <v>2001</v>
      </c>
      <c r="U2" s="8" t="n">
        <v>2001</v>
      </c>
      <c r="V2" s="9"/>
      <c r="W2" s="9"/>
    </row>
    <row r="3" customFormat="false" ht="12.75" hidden="false" customHeight="true" outlineLevel="0" collapsed="false">
      <c r="A3" s="10"/>
      <c r="B3" s="10"/>
      <c r="C3" s="11"/>
      <c r="D3" s="10"/>
      <c r="E3" s="12" t="s">
        <v>2</v>
      </c>
      <c r="F3" s="12" t="s">
        <v>3</v>
      </c>
      <c r="G3" s="12"/>
      <c r="H3" s="12"/>
      <c r="I3" s="12"/>
      <c r="J3" s="12" t="s">
        <v>2</v>
      </c>
      <c r="K3" s="12" t="s">
        <v>3</v>
      </c>
      <c r="L3" s="12"/>
      <c r="M3" s="12"/>
      <c r="N3" s="12"/>
      <c r="O3" s="12" t="s">
        <v>2</v>
      </c>
      <c r="P3" s="12" t="s">
        <v>3</v>
      </c>
      <c r="Q3" s="12"/>
      <c r="R3" s="12"/>
      <c r="S3" s="12"/>
      <c r="T3" s="12" t="s">
        <v>2</v>
      </c>
      <c r="U3" s="12" t="s">
        <v>3</v>
      </c>
      <c r="V3" s="12"/>
      <c r="W3" s="12"/>
    </row>
    <row r="4" customFormat="false" ht="12" hidden="false" customHeight="true" outlineLevel="0" collapsed="false">
      <c r="A4" s="13" t="n">
        <v>35</v>
      </c>
      <c r="C4" s="14" t="n">
        <v>36892</v>
      </c>
      <c r="E4" s="15" t="n">
        <f aca="false">VLOOKUP(MONTH($C4)+12*(E$2-1998),Entergy!$F$972:$S$1100,MATCH(CONCATENATE($A4,E$3),Entergy!$G$971:$S$971,0)+1,FALSE())</f>
        <v>0</v>
      </c>
      <c r="F4" s="15" t="n">
        <f aca="false">VLOOKUP(MONTH($C4)+12*(F$2-1998),Entergy!$F$972:$S$1100,MATCH(CONCATENATE($A4,F$3),Entergy!$G$971:$S$971,0)+1,FALSE())</f>
        <v>17.187619047619</v>
      </c>
      <c r="G4" s="15"/>
      <c r="H4" s="15"/>
      <c r="J4" s="15" t="n">
        <f aca="false">VLOOKUP(MONTH($C4)+12*(J$2-1998),Entergy!$F$972:$S$1100,MATCH(CONCATENATE($A4,J$3),Entergy!$G$971:$S$971,0)+1,FALSE())</f>
        <v>0.113</v>
      </c>
      <c r="K4" s="15" t="n">
        <f aca="false">VLOOKUP(MONTH($C4)+12*(K$2-1998),Entergy!$F$972:$S$1100,MATCH(CONCATENATE($A4,K$3),Entergy!$G$971:$S$971,0)+1,FALSE())</f>
        <v>14.758</v>
      </c>
      <c r="L4" s="15"/>
      <c r="M4" s="15"/>
      <c r="O4" s="15" t="n">
        <f aca="false">VLOOKUP(MONTH($C4)+12*(O$2-1998),Entergy!$F$972:$S$1100,MATCH(CONCATENATE($A4,O$3),Entergy!$G$971:$S$971,0)+1,FALSE())</f>
        <v>1.40578947368421</v>
      </c>
      <c r="P4" s="15" t="n">
        <f aca="false">VLOOKUP(MONTH($C4)+12*(P$2-1998),Entergy!$F$972:$S$1100,MATCH(CONCATENATE($A4,P$3),Entergy!$G$971:$S$971,0)+1,FALSE())</f>
        <v>10.5578947368421</v>
      </c>
      <c r="Q4" s="15"/>
      <c r="R4" s="15"/>
      <c r="T4" s="15" t="n">
        <f aca="false">VLOOKUP(MONTH($C4)+12*(T$2-1998),Entergy!$F$972:$S$1100,MATCH(CONCATENATE($A4,T$3),Entergy!$G$971:$S$971,0)+1,FALSE())</f>
        <v>25.896</v>
      </c>
      <c r="U4" s="15" t="n">
        <f aca="false">VLOOKUP(MONTH($C4)+12*(U$2-1998),Entergy!$F$972:$S$1100,MATCH(CONCATENATE($A4,U$3),Entergy!$G$971:$S$971,0)+1,FALSE())</f>
        <v>0.0734999999999999</v>
      </c>
      <c r="V4" s="15"/>
      <c r="W4" s="15"/>
    </row>
    <row r="5" customFormat="false" ht="12" hidden="false" customHeight="true" outlineLevel="0" collapsed="false">
      <c r="A5" s="13" t="n">
        <v>35</v>
      </c>
      <c r="C5" s="14" t="n">
        <v>36923</v>
      </c>
      <c r="E5" s="15" t="n">
        <f aca="false">VLOOKUP(MONTH($C5)+12*(E$2-1998),Entergy!$F$972:$S$1100,MATCH(CONCATENATE($A5,E$3),Entergy!$G$971:$S$971,0)+1,FALSE())</f>
        <v>0</v>
      </c>
      <c r="F5" s="15" t="n">
        <f aca="false">VLOOKUP(MONTH($C5)+12*(F$2-1998),Entergy!$F$972:$S$1100,MATCH(CONCATENATE($A5,F$3),Entergy!$G$971:$S$971,0)+1,FALSE())</f>
        <v>16.934</v>
      </c>
      <c r="G5" s="15"/>
      <c r="H5" s="15"/>
      <c r="J5" s="15" t="n">
        <f aca="false">VLOOKUP(MONTH($C5)+12*(J$2-1998),Entergy!$F$972:$S$1100,MATCH(CONCATENATE($A5,J$3),Entergy!$G$971:$S$971,0)+1,FALSE())</f>
        <v>0</v>
      </c>
      <c r="K5" s="15" t="n">
        <f aca="false">VLOOKUP(MONTH($C5)+12*(K$2-1998),Entergy!$F$972:$S$1100,MATCH(CONCATENATE($A5,K$3),Entergy!$G$971:$S$971,0)+1,FALSE())</f>
        <v>17.3147368421053</v>
      </c>
      <c r="L5" s="15"/>
      <c r="M5" s="15"/>
      <c r="O5" s="15" t="n">
        <f aca="false">VLOOKUP(MONTH($C5)+12*(O$2-1998),Entergy!$F$972:$S$1100,MATCH(CONCATENATE($A5,O$3),Entergy!$G$971:$S$971,0)+1,FALSE())</f>
        <v>0</v>
      </c>
      <c r="P5" s="15" t="n">
        <f aca="false">VLOOKUP(MONTH($C5)+12*(P$2-1998),Entergy!$F$972:$S$1100,MATCH(CONCATENATE($A5,P$3),Entergy!$G$971:$S$971,0)+1,FALSE())</f>
        <v>9.3535</v>
      </c>
      <c r="Q5" s="15"/>
      <c r="R5" s="15"/>
      <c r="T5" s="15" t="n">
        <f aca="false">VLOOKUP(MONTH($C5)+12*(T$2-1998),Entergy!$F$972:$S$1100,MATCH(CONCATENATE($A5,T$3),Entergy!$G$971:$S$971,0)+1,FALSE())</f>
        <v>8.225</v>
      </c>
      <c r="U5" s="15" t="n">
        <f aca="false">VLOOKUP(MONTH($C5)+12*(U$2-1998),Entergy!$F$972:$S$1100,MATCH(CONCATENATE($A5,U$3),Entergy!$G$971:$S$971,0)+1,FALSE())</f>
        <v>0.0760000000000002</v>
      </c>
      <c r="V5" s="15"/>
      <c r="W5" s="15"/>
    </row>
    <row r="6" customFormat="false" ht="12" hidden="false" customHeight="true" outlineLevel="0" collapsed="false">
      <c r="A6" s="58" t="n">
        <v>30</v>
      </c>
      <c r="B6" s="59"/>
      <c r="C6" s="60" t="n">
        <v>36892</v>
      </c>
      <c r="D6" s="59"/>
      <c r="E6" s="15" t="n">
        <f aca="false">VLOOKUP(MONTH($C6)+12*(E$2-1998),Entergy!$F$972:$S$1100,MATCH(CONCATENATE($A6,E$3),Entergy!$G$971:$S$971,0)+1,FALSE())</f>
        <v>0</v>
      </c>
      <c r="F6" s="15" t="n">
        <f aca="false">VLOOKUP(MONTH($C6)+12*(F$2-1998),Entergy!$F$972:$S$1100,MATCH(CONCATENATE($A6,F$3),Entergy!$G$971:$S$971,0)+1,FALSE())</f>
        <v>12.187619047619</v>
      </c>
      <c r="G6" s="15"/>
      <c r="H6" s="15"/>
      <c r="I6" s="59"/>
      <c r="J6" s="15" t="n">
        <f aca="false">VLOOKUP(MONTH($C6)+12*(J$2-1998),Entergy!$F$972:$S$1100,MATCH(CONCATENATE($A6,J$3),Entergy!$G$971:$S$971,0)+1,FALSE())</f>
        <v>0.4845</v>
      </c>
      <c r="K6" s="15" t="n">
        <f aca="false">VLOOKUP(MONTH($C6)+12*(K$2-1998),Entergy!$F$972:$S$1100,MATCH(CONCATENATE($A6,K$3),Entergy!$G$971:$S$971,0)+1,FALSE())</f>
        <v>10.1295</v>
      </c>
      <c r="L6" s="15"/>
      <c r="M6" s="15"/>
      <c r="N6" s="59"/>
      <c r="O6" s="15" t="n">
        <f aca="false">VLOOKUP(MONTH($C6)+12*(O$2-1998),Entergy!$F$972:$S$1100,MATCH(CONCATENATE($A6,O$3),Entergy!$G$971:$S$971,0)+1,FALSE())</f>
        <v>2.16842105263158</v>
      </c>
      <c r="P6" s="15" t="n">
        <f aca="false">VLOOKUP(MONTH($C6)+12*(P$2-1998),Entergy!$F$972:$S$1100,MATCH(CONCATENATE($A6,P$3),Entergy!$G$971:$S$971,0)+1,FALSE())</f>
        <v>6.32052631578947</v>
      </c>
      <c r="Q6" s="15"/>
      <c r="R6" s="15"/>
      <c r="S6" s="59"/>
      <c r="T6" s="15" t="n">
        <f aca="false">VLOOKUP(MONTH($C6)+12*(T$2-1998),Entergy!$F$972:$S$1100,MATCH(CONCATENATE($A6,T$3),Entergy!$G$971:$S$971,0)+1,FALSE())</f>
        <v>30.8225</v>
      </c>
      <c r="U6" s="15" t="n">
        <f aca="false">VLOOKUP(MONTH($C6)+12*(U$2-1998),Entergy!$F$972:$S$1100,MATCH(CONCATENATE($A6,U$3),Entergy!$G$971:$S$971,0)+1,FALSE())</f>
        <v>0</v>
      </c>
      <c r="V6" s="15"/>
      <c r="W6" s="15"/>
    </row>
    <row r="7" customFormat="false" ht="12" hidden="false" customHeight="true" outlineLevel="0" collapsed="false">
      <c r="A7" s="34" t="n">
        <v>30</v>
      </c>
      <c r="B7" s="54"/>
      <c r="C7" s="61" t="n">
        <v>36923</v>
      </c>
      <c r="D7" s="54"/>
      <c r="E7" s="15" t="n">
        <f aca="false">VLOOKUP(MONTH($C7)+12*(E$2-1998),Entergy!$F$972:$S$1100,MATCH(CONCATENATE($A7,E$3),Entergy!$G$971:$S$971,0)+1,FALSE())</f>
        <v>0</v>
      </c>
      <c r="F7" s="15" t="n">
        <f aca="false">VLOOKUP(MONTH($C7)+12*(F$2-1998),Entergy!$F$972:$S$1100,MATCH(CONCATENATE($A7,F$3),Entergy!$G$971:$S$971,0)+1,FALSE())</f>
        <v>11.934</v>
      </c>
      <c r="G7" s="15"/>
      <c r="H7" s="15"/>
      <c r="I7" s="54"/>
      <c r="J7" s="15" t="n">
        <f aca="false">VLOOKUP(MONTH($C7)+12*(J$2-1998),Entergy!$F$972:$S$1100,MATCH(CONCATENATE($A7,J$3),Entergy!$G$971:$S$971,0)+1,FALSE())</f>
        <v>0</v>
      </c>
      <c r="K7" s="15" t="n">
        <f aca="false">VLOOKUP(MONTH($C7)+12*(K$2-1998),Entergy!$F$972:$S$1100,MATCH(CONCATENATE($A7,K$3),Entergy!$G$971:$S$971,0)+1,FALSE())</f>
        <v>12.3147368421053</v>
      </c>
      <c r="L7" s="15"/>
      <c r="M7" s="15"/>
      <c r="N7" s="54"/>
      <c r="O7" s="15" t="n">
        <f aca="false">VLOOKUP(MONTH($C7)+12*(O$2-1998),Entergy!$F$972:$S$1100,MATCH(CONCATENATE($A7,O$3),Entergy!$G$971:$S$971,0)+1,FALSE())</f>
        <v>0.0960000000000001</v>
      </c>
      <c r="P7" s="15" t="n">
        <f aca="false">VLOOKUP(MONTH($C7)+12*(P$2-1998),Entergy!$F$972:$S$1100,MATCH(CONCATENATE($A7,P$3),Entergy!$G$971:$S$971,0)+1,FALSE())</f>
        <v>4.4495</v>
      </c>
      <c r="Q7" s="15"/>
      <c r="R7" s="15"/>
      <c r="S7" s="54"/>
      <c r="T7" s="15" t="n">
        <f aca="false">VLOOKUP(MONTH($C7)+12*(T$2-1998),Entergy!$F$972:$S$1100,MATCH(CONCATENATE($A7,T$3),Entergy!$G$971:$S$971,0)+1,FALSE())</f>
        <v>13.149</v>
      </c>
      <c r="U7" s="15" t="n">
        <f aca="false">VLOOKUP(MONTH($C7)+12*(U$2-1998),Entergy!$F$972:$S$1100,MATCH(CONCATENATE($A7,U$3),Entergy!$G$971:$S$971,0)+1,FALSE())</f>
        <v>0</v>
      </c>
      <c r="V7" s="15"/>
      <c r="W7" s="15"/>
    </row>
    <row r="8" customFormat="false" ht="12" hidden="false" customHeight="true" outlineLevel="0" collapsed="false">
      <c r="A8" s="20" t="n">
        <v>25</v>
      </c>
      <c r="B8" s="21"/>
      <c r="C8" s="18" t="n">
        <v>36892</v>
      </c>
      <c r="D8" s="21"/>
      <c r="E8" s="19" t="n">
        <f aca="false">VLOOKUP(MONTH($C8)+12*(E$2-1998),Entergy!$F$972:$S$1100,MATCH(CONCATENATE($A8,E$3),Entergy!$G$971:$S$971,0)+1,FALSE())</f>
        <v>0</v>
      </c>
      <c r="F8" s="19" t="n">
        <f aca="false">VLOOKUP(MONTH($C8)+12*(F$2-1998),Entergy!$F$972:$S$1100,MATCH(CONCATENATE($A8,F$3),Entergy!$G$971:$S$971,0)+1,FALSE())</f>
        <v>7.18761904761905</v>
      </c>
      <c r="G8" s="19"/>
      <c r="H8" s="19"/>
      <c r="I8" s="21"/>
      <c r="J8" s="19" t="n">
        <f aca="false">VLOOKUP(MONTH($C8)+12*(J$2-1998),Entergy!$F$972:$S$1100,MATCH(CONCATENATE($A8,J$3),Entergy!$G$971:$S$971,0)+1,FALSE())</f>
        <v>1.01</v>
      </c>
      <c r="K8" s="19" t="n">
        <f aca="false">VLOOKUP(MONTH($C8)+12*(K$2-1998),Entergy!$F$972:$S$1100,MATCH(CONCATENATE($A8,K$3),Entergy!$G$971:$S$971,0)+1,FALSE())</f>
        <v>5.655</v>
      </c>
      <c r="L8" s="19"/>
      <c r="M8" s="19"/>
      <c r="N8" s="21"/>
      <c r="O8" s="19" t="n">
        <f aca="false">VLOOKUP(MONTH($C8)+12*(O$2-1998),Entergy!$F$972:$S$1100,MATCH(CONCATENATE($A8,O$3),Entergy!$G$971:$S$971,0)+1,FALSE())</f>
        <v>3.73684210526316</v>
      </c>
      <c r="P8" s="19" t="n">
        <f aca="false">VLOOKUP(MONTH($C8)+12*(P$2-1998),Entergy!$F$972:$S$1100,MATCH(CONCATENATE($A8,P$3),Entergy!$G$971:$S$971,0)+1,FALSE())</f>
        <v>2.88894736842105</v>
      </c>
      <c r="Q8" s="19"/>
      <c r="R8" s="19"/>
      <c r="S8" s="21"/>
      <c r="T8" s="19" t="n">
        <f aca="false">VLOOKUP(MONTH($C8)+12*(T$2-1998),Entergy!$F$972:$S$1100,MATCH(CONCATENATE($A8,T$3),Entergy!$G$971:$S$971,0)+1,FALSE())</f>
        <v>35.8225</v>
      </c>
      <c r="U8" s="19" t="n">
        <f aca="false">VLOOKUP(MONTH($C8)+12*(U$2-1998),Entergy!$F$972:$S$1100,MATCH(CONCATENATE($A8,U$3),Entergy!$G$971:$S$971,0)+1,FALSE())</f>
        <v>0</v>
      </c>
      <c r="V8" s="19"/>
      <c r="W8" s="19"/>
    </row>
    <row r="9" customFormat="false" ht="12" hidden="false" customHeight="true" outlineLevel="0" collapsed="false">
      <c r="A9" s="20" t="n">
        <v>25</v>
      </c>
      <c r="B9" s="21"/>
      <c r="C9" s="22" t="n">
        <v>36923</v>
      </c>
      <c r="D9" s="21"/>
      <c r="E9" s="19" t="n">
        <f aca="false">VLOOKUP(MONTH($C9)+12*(E$2-1998),Entergy!$F$972:$S$1100,MATCH(CONCATENATE($A9,E$3),Entergy!$G$971:$S$971,0)+1,FALSE())</f>
        <v>0</v>
      </c>
      <c r="F9" s="19" t="n">
        <f aca="false">VLOOKUP(MONTH($C9)+12*(F$2-1998),Entergy!$F$972:$S$1100,MATCH(CONCATENATE($A9,F$3),Entergy!$G$971:$S$971,0)+1,FALSE())</f>
        <v>6.934</v>
      </c>
      <c r="G9" s="19"/>
      <c r="H9" s="19"/>
      <c r="I9" s="21"/>
      <c r="J9" s="19" t="n">
        <f aca="false">VLOOKUP(MONTH($C9)+12*(J$2-1998),Entergy!$F$972:$S$1100,MATCH(CONCATENATE($A9,J$3),Entergy!$G$971:$S$971,0)+1,FALSE())</f>
        <v>0</v>
      </c>
      <c r="K9" s="19" t="n">
        <f aca="false">VLOOKUP(MONTH($C9)+12*(K$2-1998),Entergy!$F$972:$S$1100,MATCH(CONCATENATE($A9,K$3),Entergy!$G$971:$S$971,0)+1,FALSE())</f>
        <v>7.31473684210526</v>
      </c>
      <c r="L9" s="19"/>
      <c r="M9" s="19"/>
      <c r="N9" s="21"/>
      <c r="O9" s="19" t="n">
        <f aca="false">VLOOKUP(MONTH($C9)+12*(O$2-1998),Entergy!$F$972:$S$1100,MATCH(CONCATENATE($A9,O$3),Entergy!$G$971:$S$971,0)+1,FALSE())</f>
        <v>1.511</v>
      </c>
      <c r="P9" s="19" t="n">
        <f aca="false">VLOOKUP(MONTH($C9)+12*(P$2-1998),Entergy!$F$972:$S$1100,MATCH(CONCATENATE($A9,P$3),Entergy!$G$971:$S$971,0)+1,FALSE())</f>
        <v>0.8645</v>
      </c>
      <c r="Q9" s="19"/>
      <c r="R9" s="19"/>
      <c r="S9" s="21"/>
      <c r="T9" s="19" t="n">
        <f aca="false">VLOOKUP(MONTH($C9)+12*(T$2-1998),Entergy!$F$972:$S$1100,MATCH(CONCATENATE($A9,T$3),Entergy!$G$971:$S$971,0)+1,FALSE())</f>
        <v>18.149</v>
      </c>
      <c r="U9" s="19" t="n">
        <f aca="false">VLOOKUP(MONTH($C9)+12*(U$2-1998),Entergy!$F$972:$S$1100,MATCH(CONCATENATE($A9,U$3),Entergy!$G$971:$S$971,0)+1,FALSE())</f>
        <v>0</v>
      </c>
      <c r="V9" s="19"/>
      <c r="W9" s="19"/>
    </row>
    <row r="10" customFormat="false" ht="12" hidden="false" customHeight="true" outlineLevel="0" collapsed="false">
      <c r="A10" s="34" t="n">
        <v>20</v>
      </c>
      <c r="B10" s="54"/>
      <c r="C10" s="14" t="n">
        <v>36892</v>
      </c>
      <c r="D10" s="54"/>
      <c r="E10" s="15" t="n">
        <f aca="false">VLOOKUP(MONTH($C10)+12*(E$2-1998),Entergy!$F$972:$S$1100,MATCH(CONCATENATE($A10,E$3),Entergy!$G$971:$S$971,0)+1,FALSE())</f>
        <v>0.0976190476190477</v>
      </c>
      <c r="F10" s="15" t="n">
        <f aca="false">VLOOKUP(MONTH($C10)+12*(F$2-1998),Entergy!$F$972:$S$1100,MATCH(CONCATENATE($A10,F$3),Entergy!$G$971:$S$971,0)+1,FALSE())</f>
        <v>2.2852380952381</v>
      </c>
      <c r="G10" s="15"/>
      <c r="H10" s="15"/>
      <c r="I10" s="54"/>
      <c r="J10" s="15" t="n">
        <f aca="false">VLOOKUP(MONTH($C10)+12*(J$2-1998),Entergy!$F$972:$S$1100,MATCH(CONCATENATE($A10,J$3),Entergy!$G$971:$S$971,0)+1,FALSE())</f>
        <v>2.2615</v>
      </c>
      <c r="K10" s="15" t="n">
        <f aca="false">VLOOKUP(MONTH($C10)+12*(K$2-1998),Entergy!$F$972:$S$1100,MATCH(CONCATENATE($A10,K$3),Entergy!$G$971:$S$971,0)+1,FALSE())</f>
        <v>1.9065</v>
      </c>
      <c r="L10" s="15"/>
      <c r="M10" s="15"/>
      <c r="N10" s="54"/>
      <c r="O10" s="15" t="n">
        <f aca="false">VLOOKUP(MONTH($C10)+12*(O$2-1998),Entergy!$F$972:$S$1100,MATCH(CONCATENATE($A10,O$3),Entergy!$G$971:$S$971,0)+1,FALSE())</f>
        <v>6.39894736842105</v>
      </c>
      <c r="P10" s="15" t="n">
        <f aca="false">VLOOKUP(MONTH($C10)+12*(P$2-1998),Entergy!$F$972:$S$1100,MATCH(CONCATENATE($A10,P$3),Entergy!$G$971:$S$971,0)+1,FALSE())</f>
        <v>0.551052631578947</v>
      </c>
      <c r="Q10" s="15"/>
      <c r="R10" s="15"/>
      <c r="S10" s="54"/>
      <c r="T10" s="15" t="n">
        <f aca="false">VLOOKUP(MONTH($C10)+12*(T$2-1998),Entergy!$F$972:$S$1100,MATCH(CONCATENATE($A10,T$3),Entergy!$G$971:$S$971,0)+1,FALSE())</f>
        <v>40.8225</v>
      </c>
      <c r="U10" s="15" t="n">
        <f aca="false">VLOOKUP(MONTH($C10)+12*(U$2-1998),Entergy!$F$972:$S$1100,MATCH(CONCATENATE($A10,U$3),Entergy!$G$971:$S$971,0)+1,FALSE())</f>
        <v>0</v>
      </c>
      <c r="V10" s="15"/>
      <c r="W10" s="15"/>
    </row>
    <row r="11" customFormat="false" ht="12" hidden="false" customHeight="true" outlineLevel="0" collapsed="false">
      <c r="A11" s="23" t="n">
        <v>20</v>
      </c>
      <c r="B11" s="24"/>
      <c r="C11" s="25" t="n">
        <v>36923</v>
      </c>
      <c r="D11" s="24"/>
      <c r="E11" s="26" t="n">
        <f aca="false">VLOOKUP(MONTH($C11)+12*(E$2-1998),Entergy!$F$972:$S$1100,MATCH(CONCATENATE($A11,E$3),Entergy!$G$971:$S$971,0)+1,FALSE())</f>
        <v>0.016</v>
      </c>
      <c r="F11" s="26" t="n">
        <f aca="false">VLOOKUP(MONTH($C11)+12*(F$2-1998),Entergy!$F$972:$S$1100,MATCH(CONCATENATE($A11,F$3),Entergy!$G$971:$S$971,0)+1,FALSE())</f>
        <v>1.95</v>
      </c>
      <c r="G11" s="26"/>
      <c r="H11" s="26"/>
      <c r="I11" s="24"/>
      <c r="J11" s="26" t="n">
        <f aca="false">VLOOKUP(MONTH($C11)+12*(J$2-1998),Entergy!$F$972:$S$1100,MATCH(CONCATENATE($A11,J$3),Entergy!$G$971:$S$971,0)+1,FALSE())</f>
        <v>0.133157894736842</v>
      </c>
      <c r="K11" s="26" t="n">
        <f aca="false">VLOOKUP(MONTH($C11)+12*(K$2-1998),Entergy!$F$972:$S$1100,MATCH(CONCATENATE($A11,K$3),Entergy!$G$971:$S$971,0)+1,FALSE())</f>
        <v>2.44789473684211</v>
      </c>
      <c r="L11" s="26"/>
      <c r="M11" s="26"/>
      <c r="N11" s="24"/>
      <c r="O11" s="26" t="n">
        <f aca="false">VLOOKUP(MONTH($C11)+12*(O$2-1998),Entergy!$F$972:$S$1100,MATCH(CONCATENATE($A11,O$3),Entergy!$G$971:$S$971,0)+1,FALSE())</f>
        <v>5.6465</v>
      </c>
      <c r="P11" s="26" t="n">
        <f aca="false">VLOOKUP(MONTH($C11)+12*(P$2-1998),Entergy!$F$972:$S$1100,MATCH(CONCATENATE($A11,P$3),Entergy!$G$971:$S$971,0)+1,FALSE())</f>
        <v>0</v>
      </c>
      <c r="Q11" s="26"/>
      <c r="R11" s="26"/>
      <c r="S11" s="24"/>
      <c r="T11" s="26" t="n">
        <f aca="false">VLOOKUP(MONTH($C11)+12*(T$2-1998),Entergy!$F$972:$S$1100,MATCH(CONCATENATE($A11,T$3),Entergy!$G$971:$S$971,0)+1,FALSE())</f>
        <v>23.149</v>
      </c>
      <c r="U11" s="26" t="n">
        <f aca="false">VLOOKUP(MONTH($C11)+12*(U$2-1998),Entergy!$F$972:$S$1100,MATCH(CONCATENATE($A11,U$3),Entergy!$G$971:$S$971,0)+1,FALSE())</f>
        <v>0</v>
      </c>
      <c r="V11" s="26"/>
      <c r="W11" s="26"/>
    </row>
    <row r="12" customFormat="false" ht="12" hidden="false" customHeight="true" outlineLevel="0" collapsed="false">
      <c r="A12" s="13" t="n">
        <v>100</v>
      </c>
      <c r="C12" s="14" t="n">
        <v>37073</v>
      </c>
      <c r="E12" s="15" t="n">
        <f aca="false">VLOOKUP(MONTH($C12)+12*(E$2-1998),Entergy!$F$972:$S$1100,MATCH(CONCATENATE($A12,E$3),Entergy!$G$971:$S$971,0)+1,FALSE())</f>
        <v>79.9178243478261</v>
      </c>
      <c r="F12" s="15"/>
      <c r="G12" s="15"/>
      <c r="H12" s="15"/>
      <c r="J12" s="15" t="n">
        <f aca="false">VLOOKUP(MONTH($C12)+12*(J$2-1998),Entergy!$F$972:$S$1100,MATCH(CONCATENATE($A12,J$3),Entergy!$G$971:$S$971,0)+1,FALSE())</f>
        <v>216.740472380952</v>
      </c>
      <c r="K12" s="15"/>
      <c r="L12" s="15"/>
      <c r="M12" s="15"/>
      <c r="O12" s="15" t="n">
        <f aca="false">VLOOKUP(MONTH($C12)+12*(O$2-1998),Entergy!$F$972:$S$1100,MATCH(CONCATENATE($A12,O$3),Entergy!$G$971:$S$971,0)+1,FALSE())</f>
        <v>3.590999</v>
      </c>
      <c r="P12" s="15"/>
      <c r="Q12" s="15"/>
      <c r="R12" s="15"/>
      <c r="T12" s="15" t="n">
        <f aca="false">VLOOKUP(MONTH($C12)+12*(T$2-1998),Entergy!$F$972:$S$1100,MATCH(CONCATENATE($A12,T$3),Entergy!$G$971:$S$971,0)+1,FALSE())</f>
        <v>0</v>
      </c>
      <c r="U12" s="15"/>
      <c r="V12" s="15"/>
      <c r="W12" s="15"/>
    </row>
    <row r="13" customFormat="false" ht="12" hidden="false" customHeight="true" outlineLevel="0" collapsed="false">
      <c r="A13" s="13" t="n">
        <v>100</v>
      </c>
      <c r="C13" s="14" t="n">
        <v>37104</v>
      </c>
      <c r="E13" s="15" t="n">
        <f aca="false">VLOOKUP(MONTH($C13)+12*(E$2-1998),Entergy!$F$972:$S$1100,MATCH(CONCATENATE($A13,E$3),Entergy!$G$971:$S$971,0)+1,FALSE())</f>
        <v>0</v>
      </c>
      <c r="F13" s="15"/>
      <c r="G13" s="15"/>
      <c r="H13" s="15"/>
      <c r="J13" s="15" t="n">
        <f aca="false">VLOOKUP(MONTH($C13)+12*(J$2-1998),Entergy!$F$972:$S$1100,MATCH(CONCATENATE($A13,J$3),Entergy!$G$971:$S$971,0)+1,FALSE())</f>
        <v>30.0822709090909</v>
      </c>
      <c r="K13" s="15"/>
      <c r="L13" s="15"/>
      <c r="M13" s="15"/>
      <c r="O13" s="15" t="n">
        <f aca="false">VLOOKUP(MONTH($C13)+12*(O$2-1998),Entergy!$F$972:$S$1100,MATCH(CONCATENATE($A13,O$3),Entergy!$G$971:$S$971,0)+1,FALSE())</f>
        <v>1.25521652173913</v>
      </c>
      <c r="P13" s="15"/>
      <c r="Q13" s="15"/>
      <c r="R13" s="15"/>
      <c r="T13" s="15" t="n">
        <f aca="false">VLOOKUP(MONTH($C13)+12*(T$2-1998),Entergy!$F$972:$S$1100,MATCH(CONCATENATE($A13,T$3),Entergy!$G$971:$S$971,0)+1,FALSE())</f>
        <v>0</v>
      </c>
      <c r="U13" s="15"/>
      <c r="V13" s="15"/>
      <c r="W13" s="15"/>
    </row>
    <row r="14" customFormat="false" ht="12" hidden="false" customHeight="true" outlineLevel="0" collapsed="false">
      <c r="A14" s="16" t="n">
        <v>50</v>
      </c>
      <c r="B14" s="17"/>
      <c r="C14" s="18" t="n">
        <v>37073</v>
      </c>
      <c r="D14" s="17"/>
      <c r="E14" s="19" t="n">
        <f aca="false">VLOOKUP(MONTH($C14)+12*(E$2-1998),Entergy!$F$972:$S$1100,MATCH(CONCATENATE($A14,E$3),Entergy!$G$971:$S$971,0)+1,FALSE())</f>
        <v>92.9434782608696</v>
      </c>
      <c r="F14" s="19" t="n">
        <f aca="false">VLOOKUP(MONTH($C14)+12*(F$2-1998),Entergy!$F$972:$S$1100,MATCH(CONCATENATE($A14,F$3),Entergy!$G$971:$S$971,0)+1,FALSE())</f>
        <v>4.65347826086957</v>
      </c>
      <c r="G14" s="19"/>
      <c r="H14" s="19"/>
      <c r="I14" s="17"/>
      <c r="J14" s="19" t="n">
        <f aca="false">VLOOKUP(MONTH($C14)+12*(J$2-1998),Entergy!$F$972:$S$1100,MATCH(CONCATENATE($A14,J$3),Entergy!$G$971:$S$971,0)+1,FALSE())</f>
        <v>241.219523809524</v>
      </c>
      <c r="K14" s="19" t="n">
        <f aca="false">VLOOKUP(MONTH($C14)+12*(K$2-1998),Entergy!$F$972:$S$1100,MATCH(CONCATENATE($A14,K$3),Entergy!$G$971:$S$971,0)+1,FALSE())</f>
        <v>8.44</v>
      </c>
      <c r="L14" s="19"/>
      <c r="M14" s="19"/>
      <c r="N14" s="17"/>
      <c r="O14" s="19" t="n">
        <f aca="false">VLOOKUP(MONTH($C14)+12*(O$2-1998),Entergy!$F$972:$S$1100,MATCH(CONCATENATE($A14,O$3),Entergy!$G$971:$S$971,0)+1,FALSE())</f>
        <v>19.63</v>
      </c>
      <c r="P14" s="19" t="n">
        <f aca="false">VLOOKUP(MONTH($C14)+12*(P$2-1998),Entergy!$F$972:$S$1100,MATCH(CONCATENATE($A14,P$3),Entergy!$G$971:$S$971,0)+1,FALSE())</f>
        <v>0.9045</v>
      </c>
      <c r="Q14" s="19"/>
      <c r="R14" s="19"/>
      <c r="S14" s="17"/>
      <c r="T14" s="19" t="n">
        <f aca="false">VLOOKUP(MONTH($C14)+12*(T$2-1998),Entergy!$F$972:$S$1100,MATCH(CONCATENATE($A14,T$3),Entergy!$G$971:$S$971,0)+1,FALSE())</f>
        <v>0.435714285714286</v>
      </c>
      <c r="U14" s="19" t="n">
        <f aca="false">VLOOKUP(MONTH($C14)+12*(U$2-1998),Entergy!$F$972:$S$1100,MATCH(CONCATENATE($A14,U$3),Entergy!$G$971:$S$971,0)+1,FALSE())</f>
        <v>7.03238095238095</v>
      </c>
      <c r="V14" s="19"/>
      <c r="W14" s="19"/>
    </row>
    <row r="15" customFormat="false" ht="12" hidden="false" customHeight="true" outlineLevel="0" collapsed="false">
      <c r="A15" s="20" t="n">
        <v>50</v>
      </c>
      <c r="B15" s="21"/>
      <c r="C15" s="22" t="n">
        <v>37104</v>
      </c>
      <c r="D15" s="21"/>
      <c r="E15" s="19" t="n">
        <f aca="false">VLOOKUP(MONTH($C15)+12*(E$2-1998),Entergy!$F$972:$S$1100,MATCH(CONCATENATE($A15,E$3),Entergy!$G$971:$S$971,0)+1,FALSE())</f>
        <v>2.57428571428571</v>
      </c>
      <c r="F15" s="19" t="n">
        <f aca="false">VLOOKUP(MONTH($C15)+12*(F$2-1998),Entergy!$F$972:$S$1100,MATCH(CONCATENATE($A15,F$3),Entergy!$G$971:$S$971,0)+1,FALSE())</f>
        <v>12.1709523809524</v>
      </c>
      <c r="G15" s="19"/>
      <c r="H15" s="19"/>
      <c r="I15" s="21"/>
      <c r="J15" s="19" t="n">
        <f aca="false">VLOOKUP(MONTH($C15)+12*(J$2-1998),Entergy!$F$972:$S$1100,MATCH(CONCATENATE($A15,J$3),Entergy!$G$971:$S$971,0)+1,FALSE())</f>
        <v>42.6831818181818</v>
      </c>
      <c r="K15" s="19" t="n">
        <f aca="false">VLOOKUP(MONTH($C15)+12*(K$2-1998),Entergy!$F$972:$S$1100,MATCH(CONCATENATE($A15,K$3),Entergy!$G$971:$S$971,0)+1,FALSE())</f>
        <v>3.04636363636364</v>
      </c>
      <c r="L15" s="19"/>
      <c r="M15" s="19"/>
      <c r="N15" s="21"/>
      <c r="O15" s="19" t="n">
        <f aca="false">VLOOKUP(MONTH($C15)+12*(O$2-1998),Entergy!$F$972:$S$1100,MATCH(CONCATENATE($A15,O$3),Entergy!$G$971:$S$971,0)+1,FALSE())</f>
        <v>23.8313043478261</v>
      </c>
      <c r="P15" s="19" t="n">
        <f aca="false">VLOOKUP(MONTH($C15)+12*(P$2-1998),Entergy!$F$972:$S$1100,MATCH(CONCATENATE($A15,P$3),Entergy!$G$971:$S$971,0)+1,FALSE())</f>
        <v>0.185217391304348</v>
      </c>
      <c r="Q15" s="19"/>
      <c r="R15" s="19"/>
      <c r="S15" s="21"/>
      <c r="T15" s="19" t="n">
        <f aca="false">VLOOKUP(MONTH($C15)+12*(T$2-1998),Entergy!$F$972:$S$1100,MATCH(CONCATENATE($A15,T$3),Entergy!$G$971:$S$971,0)+1,FALSE())</f>
        <v>0.54</v>
      </c>
      <c r="U15" s="19" t="n">
        <f aca="false">VLOOKUP(MONTH($C15)+12*(U$2-1998),Entergy!$F$972:$S$1100,MATCH(CONCATENATE($A15,U$3),Entergy!$G$971:$S$971,0)+1,FALSE())</f>
        <v>11.0130434782609</v>
      </c>
      <c r="V15" s="19"/>
      <c r="W15" s="19"/>
    </row>
    <row r="16" customFormat="false" ht="12" hidden="false" customHeight="true" outlineLevel="0" collapsed="false">
      <c r="A16" s="9" t="n">
        <v>40</v>
      </c>
      <c r="B16" s="6"/>
      <c r="C16" s="14" t="n">
        <v>37073</v>
      </c>
      <c r="D16" s="6"/>
      <c r="E16" s="15" t="n">
        <f aca="false">VLOOKUP(MONTH($C16)+12*(E$2-1998),Entergy!$F$972:$S$1100,MATCH(CONCATENATE($A16,E$3),Entergy!$G$971:$S$971,0)+1,FALSE())</f>
        <v>99.3595652173913</v>
      </c>
      <c r="F16" s="15" t="n">
        <f aca="false">VLOOKUP(MONTH($C16)+12*(F$2-1998),Entergy!$F$972:$S$1100,MATCH(CONCATENATE($A16,F$3),Entergy!$G$971:$S$971,0)+1,FALSE())</f>
        <v>1.0695652173913</v>
      </c>
      <c r="G16" s="15"/>
      <c r="H16" s="15"/>
      <c r="J16" s="15" t="n">
        <f aca="false">VLOOKUP(MONTH($C16)+12*(J$2-1998),Entergy!$F$972:$S$1100,MATCH(CONCATENATE($A16,J$3),Entergy!$G$971:$S$971,0)+1,FALSE())</f>
        <v>247.064285714286</v>
      </c>
      <c r="K16" s="15" t="n">
        <f aca="false">VLOOKUP(MONTH($C16)+12*(K$2-1998),Entergy!$F$972:$S$1100,MATCH(CONCATENATE($A16,K$3),Entergy!$G$971:$S$971,0)+1,FALSE())</f>
        <v>4.28476190476191</v>
      </c>
      <c r="L16" s="15"/>
      <c r="M16" s="15"/>
      <c r="O16" s="15" t="n">
        <f aca="false">VLOOKUP(MONTH($C16)+12*(O$2-1998),Entergy!$F$972:$S$1100,MATCH(CONCATENATE($A16,O$3),Entergy!$G$971:$S$971,0)+1,FALSE())</f>
        <v>28.7255</v>
      </c>
      <c r="P16" s="15" t="n">
        <f aca="false">VLOOKUP(MONTH($C16)+12*(P$2-1998),Entergy!$F$972:$S$1100,MATCH(CONCATENATE($A16,P$3),Entergy!$G$971:$S$971,0)+1,FALSE())</f>
        <v>0</v>
      </c>
      <c r="Q16" s="15"/>
      <c r="R16" s="15"/>
      <c r="T16" s="15" t="n">
        <f aca="false">VLOOKUP(MONTH($C16)+12*(T$2-1998),Entergy!$F$972:$S$1100,MATCH(CONCATENATE($A16,T$3),Entergy!$G$971:$S$971,0)+1,FALSE())</f>
        <v>5.10047619047619</v>
      </c>
      <c r="U16" s="15" t="n">
        <f aca="false">VLOOKUP(MONTH($C16)+12*(U$2-1998),Entergy!$F$972:$S$1100,MATCH(CONCATENATE($A16,U$3),Entergy!$G$971:$S$971,0)+1,FALSE())</f>
        <v>1.69714285714286</v>
      </c>
      <c r="V16" s="15"/>
      <c r="W16" s="15"/>
    </row>
    <row r="17" customFormat="false" ht="12" hidden="false" customHeight="true" outlineLevel="0" collapsed="false">
      <c r="A17" s="27" t="n">
        <v>40</v>
      </c>
      <c r="B17" s="28"/>
      <c r="C17" s="29" t="n">
        <v>37104</v>
      </c>
      <c r="D17" s="28"/>
      <c r="E17" s="26" t="n">
        <f aca="false">VLOOKUP(MONTH($C17)+12*(E$2-1998),Entergy!$F$972:$S$1100,MATCH(CONCATENATE($A17,E$3),Entergy!$G$971:$S$971,0)+1,FALSE())</f>
        <v>5.48809523809524</v>
      </c>
      <c r="F17" s="26" t="n">
        <f aca="false">VLOOKUP(MONTH($C17)+12*(F$2-1998),Entergy!$F$972:$S$1100,MATCH(CONCATENATE($A17,F$3),Entergy!$G$971:$S$971,0)+1,FALSE())</f>
        <v>5.08476190476191</v>
      </c>
      <c r="G17" s="26"/>
      <c r="H17" s="26"/>
      <c r="I17" s="28"/>
      <c r="J17" s="26" t="n">
        <f aca="false">VLOOKUP(MONTH($C17)+12*(J$2-1998),Entergy!$F$972:$S$1100,MATCH(CONCATENATE($A17,J$3),Entergy!$G$971:$S$971,0)+1,FALSE())</f>
        <v>50.1459090909091</v>
      </c>
      <c r="K17" s="26" t="n">
        <f aca="false">VLOOKUP(MONTH($C17)+12*(K$2-1998),Entergy!$F$972:$S$1100,MATCH(CONCATENATE($A17,K$3),Entergy!$G$971:$S$971,0)+1,FALSE())</f>
        <v>0.509090909090909</v>
      </c>
      <c r="L17" s="26"/>
      <c r="M17" s="26"/>
      <c r="N17" s="28"/>
      <c r="O17" s="26" t="n">
        <f aca="false">VLOOKUP(MONTH($C17)+12*(O$2-1998),Entergy!$F$972:$S$1100,MATCH(CONCATENATE($A17,O$3),Entergy!$G$971:$S$971,0)+1,FALSE())</f>
        <v>33.6460869565217</v>
      </c>
      <c r="P17" s="26" t="n">
        <f aca="false">VLOOKUP(MONTH($C17)+12*(P$2-1998),Entergy!$F$972:$S$1100,MATCH(CONCATENATE($A17,P$3),Entergy!$G$971:$S$971,0)+1,FALSE())</f>
        <v>0</v>
      </c>
      <c r="Q17" s="26"/>
      <c r="R17" s="26"/>
      <c r="S17" s="28"/>
      <c r="T17" s="26" t="n">
        <f aca="false">VLOOKUP(MONTH($C17)+12*(T$2-1998),Entergy!$F$972:$S$1100,MATCH(CONCATENATE($A17,T$3),Entergy!$G$971:$S$971,0)+1,FALSE())</f>
        <v>2.90347826086957</v>
      </c>
      <c r="U17" s="26" t="n">
        <f aca="false">VLOOKUP(MONTH($C17)+12*(U$2-1998),Entergy!$F$972:$S$1100,MATCH(CONCATENATE($A17,U$3),Entergy!$G$971:$S$971,0)+1,FALSE())</f>
        <v>3.37652173913043</v>
      </c>
      <c r="V17" s="26"/>
      <c r="W17" s="26"/>
    </row>
    <row r="18" customFormat="false" ht="12" hidden="false" customHeight="true" outlineLevel="0" collapsed="false">
      <c r="A18" s="13" t="n">
        <v>30</v>
      </c>
      <c r="C18" s="14" t="n">
        <v>37135</v>
      </c>
      <c r="E18" s="15" t="n">
        <f aca="false">VLOOKUP(MONTH($C18)+12*(E$2-1998),Entergy!$F$972:$S$1100,MATCH(CONCATENATE($A18,E$3),Entergy!$G$971:$S$971,0)+1,FALSE())</f>
        <v>2.74285714285714</v>
      </c>
      <c r="F18" s="15"/>
      <c r="G18" s="15"/>
      <c r="H18" s="15"/>
      <c r="J18" s="15" t="n">
        <f aca="false">VLOOKUP(MONTH($C18)+12*(J$2-1998),Entergy!$F$972:$S$1100,MATCH(CONCATENATE($A18,J$3),Entergy!$G$971:$S$971,0)+1,FALSE())</f>
        <v>0.828095238095238</v>
      </c>
      <c r="K18" s="15"/>
      <c r="L18" s="13"/>
      <c r="M18" s="13"/>
      <c r="O18" s="15" t="n">
        <f aca="false">VLOOKUP(MONTH($C18)+12*(O$2-1998),Entergy!$F$972:$S$1100,MATCH(CONCATENATE($A18,O$3),Entergy!$G$971:$S$971,0)+1,FALSE())</f>
        <v>13.6242105263158</v>
      </c>
      <c r="P18" s="15"/>
      <c r="Q18" s="15"/>
      <c r="R18" s="15"/>
      <c r="T18" s="15"/>
      <c r="U18" s="15"/>
      <c r="V18" s="15"/>
      <c r="W18" s="15"/>
    </row>
    <row r="19" customFormat="false" ht="12" hidden="false" customHeight="true" outlineLevel="0" collapsed="false">
      <c r="A19" s="20" t="n">
        <v>25</v>
      </c>
      <c r="B19" s="21"/>
      <c r="C19" s="22" t="n">
        <v>37135</v>
      </c>
      <c r="D19" s="21"/>
      <c r="E19" s="19" t="n">
        <f aca="false">VLOOKUP(MONTH($C19)+12*(E$2-1998),Entergy!$F$972:$S$1100,MATCH(CONCATENATE($A19,E$3),Entergy!$G$971:$S$971,0)+1,FALSE())</f>
        <v>5.52047619047619</v>
      </c>
      <c r="F19" s="19" t="n">
        <f aca="false">VLOOKUP(MONTH($C19)+12*(F$2-1998),Entergy!$F$972:$S$1100,MATCH(CONCATENATE($A19,F$3),Entergy!$G$971:$S$971,0)+1,FALSE())</f>
        <v>1.18238095238095</v>
      </c>
      <c r="G19" s="19"/>
      <c r="H19" s="19"/>
      <c r="I19" s="21"/>
      <c r="J19" s="19" t="n">
        <f aca="false">VLOOKUP(MONTH($C19)+12*(J$2-1998),Entergy!$F$972:$S$1100,MATCH(CONCATENATE($A19,J$3),Entergy!$G$971:$S$971,0)+1,FALSE())</f>
        <v>2.32</v>
      </c>
      <c r="K19" s="19" t="n">
        <f aca="false">VLOOKUP(MONTH($C19)+12*(K$2-1998),Entergy!$F$972:$S$1100,MATCH(CONCATENATE($A19,K$3),Entergy!$G$971:$S$971,0)+1,FALSE())</f>
        <v>2.12904761904762</v>
      </c>
      <c r="L19" s="20"/>
      <c r="M19" s="20"/>
      <c r="N19" s="21"/>
      <c r="O19" s="19" t="n">
        <f aca="false">VLOOKUP(MONTH($C19)+12*(O$2-1998),Entergy!$F$972:$S$1100,MATCH(CONCATENATE($A19,O$3),Entergy!$G$971:$S$971,0)+1,FALSE())</f>
        <v>18.3821052631579</v>
      </c>
      <c r="P19" s="19" t="n">
        <f aca="false">VLOOKUP(MONTH($C19)+12*(P$2-1998),Entergy!$F$972:$S$1100,MATCH(CONCATENATE($A19,P$3),Entergy!$G$971:$S$971,0)+1,FALSE())</f>
        <v>0</v>
      </c>
      <c r="Q19" s="19"/>
      <c r="R19" s="19"/>
      <c r="S19" s="21"/>
      <c r="T19" s="19"/>
      <c r="U19" s="19"/>
      <c r="V19" s="19"/>
      <c r="W19" s="19"/>
    </row>
    <row r="20" customFormat="false" ht="12" hidden="false" customHeight="true" outlineLevel="0" collapsed="false">
      <c r="A20" s="23" t="n">
        <v>20</v>
      </c>
      <c r="B20" s="24"/>
      <c r="C20" s="25" t="n">
        <v>37135</v>
      </c>
      <c r="D20" s="24"/>
      <c r="E20" s="26"/>
      <c r="F20" s="26" t="n">
        <f aca="false">VLOOKUP(MONTH($C20)+12*(F$2-1998),Entergy!$F$972:$S$1100,MATCH(CONCATENATE($A20,F$3),Entergy!$G$971:$S$971,0)+1,FALSE())</f>
        <v>0.27</v>
      </c>
      <c r="G20" s="26"/>
      <c r="H20" s="26"/>
      <c r="I20" s="24"/>
      <c r="J20" s="26"/>
      <c r="K20" s="26" t="n">
        <f aca="false">VLOOKUP(MONTH($C20)+12*(K$2-1998),Entergy!$F$972:$S$1100,MATCH(CONCATENATE($A20,K$3),Entergy!$G$971:$S$971,0)+1,FALSE())</f>
        <v>0.0295238095238096</v>
      </c>
      <c r="L20" s="23"/>
      <c r="M20" s="23"/>
      <c r="N20" s="24"/>
      <c r="O20" s="26"/>
      <c r="P20" s="26" t="n">
        <f aca="false">VLOOKUP(MONTH($C20)+12*(P$2-1998),Entergy!$F$972:$S$1100,MATCH(CONCATENATE($A20,P$3),Entergy!$G$971:$S$971,0)+1,FALSE())</f>
        <v>0</v>
      </c>
      <c r="Q20" s="26"/>
      <c r="R20" s="26"/>
      <c r="S20" s="24"/>
      <c r="T20" s="26"/>
      <c r="U20" s="26"/>
      <c r="V20" s="26"/>
      <c r="W20" s="26"/>
    </row>
    <row r="21" customFormat="false" ht="12" hidden="false" customHeight="true" outlineLevel="1" collapsed="false">
      <c r="A21" s="13" t="n">
        <v>30</v>
      </c>
      <c r="C21" s="14" t="n">
        <v>37165</v>
      </c>
      <c r="E21" s="15" t="n">
        <f aca="false">VLOOKUP(MONTH($C21)+12*(E$2-1998),Entergy!$F$972:$S$1100,MATCH(CONCATENATE($A21,E$3),Entergy!$G$971:$S$971,0)+1,FALSE())</f>
        <v>0</v>
      </c>
      <c r="F21" s="15" t="n">
        <f aca="false">VLOOKUP(MONTH($C21)+12*(F$2-1998),Entergy!$F$972:$S$1100,MATCH(CONCATENATE($A21,F$3),Entergy!$G$971:$S$971,0)+1,FALSE())</f>
        <v>9.355</v>
      </c>
      <c r="G21" s="15"/>
      <c r="H21" s="15"/>
      <c r="J21" s="15" t="n">
        <f aca="false">VLOOKUP(MONTH($C21)+12*(J$2-1998),Entergy!$F$972:$S$1100,MATCH(CONCATENATE($A21,J$3),Entergy!$G$971:$S$971,0)+1,FALSE())</f>
        <v>0</v>
      </c>
      <c r="K21" s="15" t="n">
        <f aca="false">VLOOKUP(MONTH($C21)+12*(K$2-1998),Entergy!$F$972:$S$1100,MATCH(CONCATENATE($A21,K$3),Entergy!$G$971:$S$971,0)+1,FALSE())</f>
        <v>5.63428571428571</v>
      </c>
      <c r="L21" s="13"/>
      <c r="M21" s="13"/>
      <c r="O21" s="15" t="n">
        <f aca="false">VLOOKUP(MONTH($C21)+12*(O$2-1998),Entergy!$F$972:$S$1100,MATCH(CONCATENATE($A21,O$3),Entergy!$G$971:$S$971,0)+1,FALSE())</f>
        <v>13.4063636363636</v>
      </c>
      <c r="P21" s="15" t="n">
        <f aca="false">VLOOKUP(MONTH($C21)+12*(P$2-1998),Entergy!$F$972:$S$1100,MATCH(CONCATENATE($A21,P$3),Entergy!$G$971:$S$971,0)+1,FALSE())</f>
        <v>0</v>
      </c>
      <c r="Q21" s="15"/>
      <c r="R21" s="15"/>
      <c r="T21" s="15"/>
      <c r="U21" s="15"/>
      <c r="V21" s="15"/>
      <c r="W21" s="15"/>
    </row>
    <row r="22" customFormat="false" ht="12" hidden="false" customHeight="true" outlineLevel="1" collapsed="false">
      <c r="A22" s="13" t="n">
        <v>30</v>
      </c>
      <c r="C22" s="14" t="n">
        <v>37196</v>
      </c>
      <c r="E22" s="15" t="n">
        <f aca="false">VLOOKUP(MONTH($C22)+12*(E$2-1998),Entergy!$F$972:$S$1100,MATCH(CONCATENATE($A22,E$3),Entergy!$G$971:$S$971,0)+1,FALSE())</f>
        <v>0</v>
      </c>
      <c r="F22" s="15" t="n">
        <f aca="false">VLOOKUP(MONTH($C22)+12*(F$2-1998),Entergy!$F$972:$S$1100,MATCH(CONCATENATE($A22,F$3),Entergy!$G$971:$S$971,0)+1,FALSE())</f>
        <v>8.903</v>
      </c>
      <c r="G22" s="15"/>
      <c r="H22" s="15"/>
      <c r="J22" s="15" t="n">
        <f aca="false">VLOOKUP(MONTH($C22)+12*(J$2-1998),Entergy!$F$972:$S$1100,MATCH(CONCATENATE($A22,J$3),Entergy!$G$971:$S$971,0)+1,FALSE())</f>
        <v>0.0200000000000001</v>
      </c>
      <c r="K22" s="15" t="n">
        <f aca="false">VLOOKUP(MONTH($C22)+12*(K$2-1998),Entergy!$F$972:$S$1100,MATCH(CONCATENATE($A22,K$3),Entergy!$G$971:$S$971,0)+1,FALSE())</f>
        <v>7.48333333333333</v>
      </c>
      <c r="L22" s="13"/>
      <c r="M22" s="13"/>
      <c r="O22" s="15" t="n">
        <f aca="false">VLOOKUP(MONTH($C22)+12*(O$2-1998),Entergy!$F$972:$S$1100,MATCH(CONCATENATE($A22,O$3),Entergy!$G$971:$S$971,0)+1,FALSE())</f>
        <v>16.902</v>
      </c>
      <c r="P22" s="15" t="n">
        <f aca="false">VLOOKUP(MONTH($C22)+12*(P$2-1998),Entergy!$F$972:$S$1100,MATCH(CONCATENATE($A22,P$3),Entergy!$G$971:$S$971,0)+1,FALSE())</f>
        <v>0</v>
      </c>
      <c r="Q22" s="15"/>
      <c r="R22" s="15"/>
      <c r="T22" s="15"/>
      <c r="U22" s="15"/>
    </row>
    <row r="23" customFormat="false" ht="12" hidden="false" customHeight="true" outlineLevel="1" collapsed="false">
      <c r="A23" s="30" t="n">
        <v>30</v>
      </c>
      <c r="B23" s="31"/>
      <c r="C23" s="32" t="n">
        <v>37226</v>
      </c>
      <c r="D23" s="31"/>
      <c r="E23" s="33" t="n">
        <f aca="false">VLOOKUP(MONTH($C23)+12*(E$2-1998),Entergy!$F$972:$S$1100,MATCH(CONCATENATE($A23,E$3),Entergy!$G$971:$S$971,0)+1,FALSE())</f>
        <v>0</v>
      </c>
      <c r="F23" s="33" t="n">
        <f aca="false">VLOOKUP(MONTH($C23)+12*(F$2-1998),Entergy!$F$972:$S$1100,MATCH(CONCATENATE($A23,F$3),Entergy!$G$971:$S$971,0)+1,FALSE())</f>
        <v>11.4513636363636</v>
      </c>
      <c r="G23" s="33"/>
      <c r="H23" s="33"/>
      <c r="I23" s="31"/>
      <c r="J23" s="33" t="n">
        <f aca="false">VLOOKUP(MONTH($C23)+12*(J$2-1998),Entergy!$F$972:$S$1100,MATCH(CONCATENATE($A23,J$3),Entergy!$G$971:$S$971,0)+1,FALSE())</f>
        <v>0</v>
      </c>
      <c r="K23" s="33" t="n">
        <f aca="false">VLOOKUP(MONTH($C23)+12*(K$2-1998),Entergy!$F$972:$S$1100,MATCH(CONCATENATE($A23,K$3),Entergy!$G$971:$S$971,0)+1,FALSE())</f>
        <v>8.07909090909091</v>
      </c>
      <c r="L23" s="30"/>
      <c r="M23" s="30"/>
      <c r="N23" s="31"/>
      <c r="O23" s="33" t="n">
        <f aca="false">VLOOKUP(MONTH($C23)+12*(O$2-1998),Entergy!$F$972:$S$1100,MATCH(CONCATENATE($A23,O$3),Entergy!$G$971:$S$971,0)+1,FALSE())</f>
        <v>49.7635</v>
      </c>
      <c r="P23" s="33" t="n">
        <f aca="false">VLOOKUP(MONTH($C23)+12*(P$2-1998),Entergy!$F$972:$S$1100,MATCH(CONCATENATE($A23,P$3),Entergy!$G$971:$S$971,0)+1,FALSE())</f>
        <v>0</v>
      </c>
      <c r="Q23" s="33"/>
      <c r="R23" s="33"/>
      <c r="S23" s="31"/>
      <c r="T23" s="33"/>
      <c r="U23" s="33"/>
      <c r="V23" s="31"/>
      <c r="W23" s="31"/>
    </row>
    <row r="24" customFormat="false" ht="12" hidden="true" customHeight="true" outlineLevel="0" collapsed="false">
      <c r="A24" s="13" t="n">
        <v>30</v>
      </c>
      <c r="C24" s="14" t="s">
        <v>4</v>
      </c>
      <c r="E24" s="15" t="n">
        <f aca="false">(E21*$D$44+E22*$D$45+E23*$D$46)/SUM($D$44:$D$46)</f>
        <v>0</v>
      </c>
      <c r="F24" s="15"/>
      <c r="G24" s="15"/>
      <c r="H24" s="15"/>
      <c r="J24" s="15" t="n">
        <f aca="false">(J21*$I$44+J22*$I$45+J23*$I$46)/SUM($I$44:$I$46)</f>
        <v>0.00634920634920637</v>
      </c>
      <c r="K24" s="15"/>
      <c r="L24" s="13"/>
      <c r="M24" s="13"/>
      <c r="O24" s="15" t="n">
        <f aca="false">(O21*$N$44+O22*$N$45+O23*$N$46)/SUM($N$44:$N$46)</f>
        <v>26.2620967741935</v>
      </c>
      <c r="P24" s="15"/>
      <c r="Q24" s="15"/>
      <c r="R24" s="15"/>
      <c r="T24" s="15"/>
      <c r="U24" s="15"/>
    </row>
    <row r="25" customFormat="false" ht="12" hidden="false" customHeight="true" outlineLevel="1" collapsed="false">
      <c r="A25" s="13" t="n">
        <v>25</v>
      </c>
      <c r="C25" s="14" t="n">
        <v>37165</v>
      </c>
      <c r="E25" s="15" t="n">
        <f aca="false">VLOOKUP(MONTH($C25)+12*(E$2-1998),Entergy!$F$972:$S$1100,MATCH(CONCATENATE($A25,E$3),Entergy!$G$971:$S$971,0)+1,FALSE())</f>
        <v>0.165909090909091</v>
      </c>
      <c r="F25" s="15" t="n">
        <f aca="false">VLOOKUP(MONTH($C25)+12*(F$2-1998),Entergy!$F$972:$S$1100,MATCH(CONCATENATE($A25,F$3),Entergy!$G$971:$S$971,0)+1,FALSE())</f>
        <v>4.52090909090909</v>
      </c>
      <c r="G25" s="15"/>
      <c r="H25" s="15"/>
      <c r="J25" s="15" t="n">
        <f aca="false">VLOOKUP(MONTH($C25)+12*(J$2-1998),Entergy!$F$972:$S$1100,MATCH(CONCATENATE($A25,J$3),Entergy!$G$971:$S$971,0)+1,FALSE())</f>
        <v>0.917619047619048</v>
      </c>
      <c r="K25" s="15" t="n">
        <f aca="false">VLOOKUP(MONTH($C25)+12*(K$2-1998),Entergy!$F$972:$S$1100,MATCH(CONCATENATE($A25,K$3),Entergy!$G$971:$S$971,0)+1,FALSE())</f>
        <v>1.55190476190476</v>
      </c>
      <c r="L25" s="13"/>
      <c r="M25" s="13"/>
      <c r="O25" s="15" t="n">
        <f aca="false">VLOOKUP(MONTH($C25)+12*(O$2-1998),Entergy!$F$972:$S$1100,MATCH(CONCATENATE($A25,O$3),Entergy!$G$971:$S$971,0)+1,FALSE())</f>
        <v>18.4063636363636</v>
      </c>
      <c r="P25" s="15" t="n">
        <f aca="false">VLOOKUP(MONTH($C25)+12*(P$2-1998),Entergy!$F$972:$S$1100,MATCH(CONCATENATE($A25,P$3),Entergy!$G$971:$S$971,0)+1,FALSE())</f>
        <v>0</v>
      </c>
      <c r="Q25" s="15"/>
      <c r="R25" s="15"/>
      <c r="T25" s="15"/>
      <c r="U25" s="15"/>
    </row>
    <row r="26" customFormat="false" ht="12" hidden="false" customHeight="true" outlineLevel="1" collapsed="false">
      <c r="A26" s="13" t="n">
        <v>25</v>
      </c>
      <c r="C26" s="14" t="n">
        <v>37196</v>
      </c>
      <c r="E26" s="15" t="n">
        <f aca="false">VLOOKUP(MONTH($C26)+12*(E$2-1998),Entergy!$F$972:$S$1100,MATCH(CONCATENATE($A26,E$3),Entergy!$G$971:$S$971,0)+1,FALSE())</f>
        <v>0</v>
      </c>
      <c r="F26" s="15" t="n">
        <f aca="false">VLOOKUP(MONTH($C26)+12*(F$2-1998),Entergy!$F$972:$S$1100,MATCH(CONCATENATE($A26,F$3),Entergy!$G$971:$S$971,0)+1,FALSE())</f>
        <v>3.903</v>
      </c>
      <c r="G26" s="15"/>
      <c r="H26" s="15"/>
      <c r="J26" s="15" t="n">
        <f aca="false">VLOOKUP(MONTH($C26)+12*(J$2-1998),Entergy!$F$972:$S$1100,MATCH(CONCATENATE($A26,J$3),Entergy!$G$971:$S$971,0)+1,FALSE())</f>
        <v>0.593333333333334</v>
      </c>
      <c r="K26" s="15" t="n">
        <f aca="false">VLOOKUP(MONTH($C26)+12*(K$2-1998),Entergy!$F$972:$S$1100,MATCH(CONCATENATE($A26,K$3),Entergy!$G$971:$S$971,0)+1,FALSE())</f>
        <v>3.05666666666667</v>
      </c>
      <c r="L26" s="13"/>
      <c r="M26" s="13"/>
      <c r="O26" s="15" t="n">
        <f aca="false">VLOOKUP(MONTH($C26)+12*(O$2-1998),Entergy!$F$972:$S$1100,MATCH(CONCATENATE($A26,O$3),Entergy!$G$971:$S$971,0)+1,FALSE())</f>
        <v>21.902</v>
      </c>
      <c r="P26" s="15" t="n">
        <f aca="false">VLOOKUP(MONTH($C26)+12*(P$2-1998),Entergy!$F$972:$S$1100,MATCH(CONCATENATE($A26,P$3),Entergy!$G$971:$S$971,0)+1,FALSE())</f>
        <v>0</v>
      </c>
      <c r="Q26" s="15"/>
      <c r="R26" s="15"/>
      <c r="T26" s="15"/>
      <c r="U26" s="15"/>
    </row>
    <row r="27" customFormat="false" ht="12" hidden="false" customHeight="true" outlineLevel="1" collapsed="false">
      <c r="A27" s="30" t="n">
        <v>25</v>
      </c>
      <c r="B27" s="31"/>
      <c r="C27" s="32" t="n">
        <v>37226</v>
      </c>
      <c r="D27" s="31"/>
      <c r="E27" s="33" t="n">
        <f aca="false">VLOOKUP(MONTH($C27)+12*(E$2-1998),Entergy!$F$972:$S$1100,MATCH(CONCATENATE($A27,E$3),Entergy!$G$971:$S$971,0)+1,FALSE())</f>
        <v>0.0277272727272727</v>
      </c>
      <c r="F27" s="33" t="n">
        <f aca="false">VLOOKUP(MONTH($C27)+12*(F$2-1998),Entergy!$F$972:$S$1100,MATCH(CONCATENATE($A27,F$3),Entergy!$G$971:$S$971,0)+1,FALSE())</f>
        <v>6.47909090909091</v>
      </c>
      <c r="G27" s="33"/>
      <c r="H27" s="33"/>
      <c r="I27" s="31"/>
      <c r="J27" s="33" t="n">
        <f aca="false">VLOOKUP(MONTH($C27)+12*(J$2-1998),Entergy!$F$972:$S$1100,MATCH(CONCATENATE($A27,J$3),Entergy!$G$971:$S$971,0)+1,FALSE())</f>
        <v>0.452272727272727</v>
      </c>
      <c r="K27" s="33" t="n">
        <f aca="false">VLOOKUP(MONTH($C27)+12*(K$2-1998),Entergy!$F$972:$S$1100,MATCH(CONCATENATE($A27,K$3),Entergy!$G$971:$S$971,0)+1,FALSE())</f>
        <v>3.53136363636364</v>
      </c>
      <c r="L27" s="30"/>
      <c r="M27" s="30"/>
      <c r="N27" s="31"/>
      <c r="O27" s="33" t="n">
        <f aca="false">VLOOKUP(MONTH($C27)+12*(O$2-1998),Entergy!$F$972:$S$1100,MATCH(CONCATENATE($A27,O$3),Entergy!$G$971:$S$971,0)+1,FALSE())</f>
        <v>54.7635</v>
      </c>
      <c r="P27" s="33" t="n">
        <f aca="false">VLOOKUP(MONTH($C27)+12*(P$2-1998),Entergy!$F$972:$S$1100,MATCH(CONCATENATE($A27,P$3),Entergy!$G$971:$S$971,0)+1,FALSE())</f>
        <v>0</v>
      </c>
      <c r="Q27" s="33"/>
      <c r="R27" s="33"/>
      <c r="S27" s="31"/>
      <c r="T27" s="33"/>
      <c r="U27" s="33"/>
      <c r="V27" s="31"/>
      <c r="W27" s="31"/>
    </row>
    <row r="28" customFormat="false" ht="12" hidden="true" customHeight="true" outlineLevel="0" collapsed="false">
      <c r="A28" s="20" t="n">
        <v>25</v>
      </c>
      <c r="B28" s="21"/>
      <c r="C28" s="22" t="s">
        <v>4</v>
      </c>
      <c r="D28" s="21"/>
      <c r="E28" s="19" t="n">
        <f aca="false">(E25*$D$44+E26*$D$45+E27*$D$46)/SUM($D$44:$D$46)</f>
        <v>0.0665625</v>
      </c>
      <c r="F28" s="19" t="n">
        <f aca="false">(F25*$I$44+F26*$I$45+F27*$I$46)/SUM($I$44:$I$46)</f>
        <v>5.008556998557</v>
      </c>
      <c r="G28" s="19"/>
      <c r="H28" s="19"/>
      <c r="I28" s="21"/>
      <c r="J28" s="19" t="n">
        <f aca="false">(J25*$I$44+J26*$I$45+J27*$I$46)/SUM($I$44:$I$46)</f>
        <v>0.652169312169312</v>
      </c>
      <c r="K28" s="19" t="n">
        <f aca="false">(K25*$I$44+K26*$I$45+K27*$I$46)/SUM($I$44:$I$46)</f>
        <v>2.72084656084656</v>
      </c>
      <c r="L28" s="20"/>
      <c r="M28" s="20"/>
      <c r="N28" s="21"/>
      <c r="O28" s="19" t="n">
        <f aca="false">(O25*$N$44+O26*$N$45+O27*$N$46)/SUM($N$44:$N$46)</f>
        <v>31.2620967741935</v>
      </c>
      <c r="P28" s="19" t="n">
        <f aca="false">(P25*$I$44+P26*$I$45+P27*$I$46)/SUM($I$44:$I$46)</f>
        <v>0</v>
      </c>
      <c r="Q28" s="19"/>
      <c r="R28" s="19"/>
      <c r="S28" s="21"/>
      <c r="T28" s="19"/>
      <c r="U28" s="19"/>
      <c r="V28" s="21"/>
      <c r="W28" s="21"/>
    </row>
    <row r="29" customFormat="false" ht="12" hidden="false" customHeight="true" outlineLevel="1" collapsed="false">
      <c r="A29" s="34" t="n">
        <v>20</v>
      </c>
      <c r="C29" s="14" t="n">
        <v>37165</v>
      </c>
      <c r="E29" s="15"/>
      <c r="F29" s="15" t="n">
        <f aca="false">VLOOKUP(MONTH($C29)+12*(F$2-1998),Entergy!$F$972:$S$1100,MATCH(CONCATENATE($A29,F$3),Entergy!$G$971:$S$971,0)+1,FALSE())</f>
        <v>0.565454545454546</v>
      </c>
      <c r="J29" s="15"/>
      <c r="K29" s="15" t="n">
        <f aca="false">VLOOKUP(MONTH($C29)+12*(K$2-1998),Entergy!$F$972:$S$1100,MATCH(CONCATENATE($A29,K$3),Entergy!$G$971:$S$971,0)+1,FALSE())</f>
        <v>0.00904761904761911</v>
      </c>
      <c r="O29" s="15"/>
      <c r="P29" s="15" t="n">
        <f aca="false">VLOOKUP(MONTH($C29)+12*(P$2-1998),Entergy!$F$972:$S$1100,MATCH(CONCATENATE($A29,P$3),Entergy!$G$971:$S$971,0)+1,FALSE())</f>
        <v>0</v>
      </c>
    </row>
    <row r="30" customFormat="false" ht="12" hidden="false" customHeight="true" outlineLevel="1" collapsed="false">
      <c r="A30" s="34" t="n">
        <v>20</v>
      </c>
      <c r="C30" s="14" t="n">
        <v>37196</v>
      </c>
      <c r="E30" s="15"/>
      <c r="F30" s="15" t="n">
        <f aca="false">VLOOKUP(MONTH($C30)+12*(F$2-1998),Entergy!$F$972:$S$1100,MATCH(CONCATENATE($A30,F$3),Entergy!$G$971:$S$971,0)+1,FALSE())</f>
        <v>0.446</v>
      </c>
      <c r="J30" s="15"/>
      <c r="K30" s="15" t="n">
        <f aca="false">VLOOKUP(MONTH($C30)+12*(K$2-1998),Entergy!$F$972:$S$1100,MATCH(CONCATENATE($A30,K$3),Entergy!$G$971:$S$971,0)+1,FALSE())</f>
        <v>0.434761904761905</v>
      </c>
      <c r="O30" s="15"/>
      <c r="P30" s="15" t="n">
        <f aca="false">VLOOKUP(MONTH($C30)+12*(P$2-1998),Entergy!$F$972:$S$1100,MATCH(CONCATENATE($A30,P$3),Entergy!$G$971:$S$971,0)+1,FALSE())</f>
        <v>0</v>
      </c>
    </row>
    <row r="31" customFormat="false" ht="12" hidden="false" customHeight="true" outlineLevel="1" collapsed="false">
      <c r="A31" s="34" t="n">
        <v>20</v>
      </c>
      <c r="C31" s="14" t="n">
        <v>37226</v>
      </c>
      <c r="E31" s="15"/>
      <c r="F31" s="15" t="n">
        <f aca="false">VLOOKUP(MONTH($C31)+12*(F$2-1998),Entergy!$F$972:$S$1100,MATCH(CONCATENATE($A31,F$3),Entergy!$G$971:$S$971,0)+1,FALSE())</f>
        <v>1.90590909090909</v>
      </c>
      <c r="J31" s="15"/>
      <c r="K31" s="15" t="n">
        <f aca="false">VLOOKUP(MONTH($C31)+12*(K$2-1998),Entergy!$F$972:$S$1100,MATCH(CONCATENATE($A31,K$3),Entergy!$G$971:$S$971,0)+1,FALSE())</f>
        <v>0.462272727272727</v>
      </c>
      <c r="O31" s="15"/>
      <c r="P31" s="15" t="n">
        <f aca="false">VLOOKUP(MONTH($C31)+12*(P$2-1998),Entergy!$F$972:$S$1100,MATCH(CONCATENATE($A31,P$3),Entergy!$G$971:$S$971,0)+1,FALSE())</f>
        <v>0</v>
      </c>
    </row>
    <row r="32" customFormat="false" ht="12.75" hidden="true" customHeight="true" outlineLevel="0" collapsed="false">
      <c r="A32" s="35" t="n">
        <v>20</v>
      </c>
      <c r="B32" s="3"/>
      <c r="C32" s="1" t="s">
        <v>4</v>
      </c>
      <c r="D32" s="3"/>
      <c r="E32" s="36"/>
      <c r="F32" s="36" t="n">
        <f aca="false">(F29*$I$44+F30*$I$45+F31*$I$46)/SUM($I$44:$I$46)</f>
        <v>0.995627705627706</v>
      </c>
      <c r="G32" s="3"/>
      <c r="H32" s="3"/>
      <c r="I32" s="3"/>
      <c r="J32" s="36"/>
      <c r="K32" s="36" t="n">
        <f aca="false">(K29*$I$44+K30*$I$45+K31*$I$46)/SUM($I$44:$I$46)</f>
        <v>0.302464096749811</v>
      </c>
      <c r="L32" s="3"/>
      <c r="M32" s="3"/>
      <c r="N32" s="3"/>
      <c r="O32" s="36"/>
      <c r="P32" s="36" t="n">
        <f aca="false">(P29*$I$44+P30*$I$45+P31*$I$46)/SUM($I$44:$I$46)</f>
        <v>0</v>
      </c>
      <c r="Q32" s="3"/>
      <c r="R32" s="3"/>
      <c r="S32" s="3"/>
      <c r="T32" s="3"/>
      <c r="U32" s="3"/>
      <c r="V32" s="3"/>
      <c r="W32" s="3"/>
    </row>
    <row r="33" customFormat="false" ht="19.5" hidden="false" customHeight="true" outlineLevel="0" collapsed="false">
      <c r="A33" s="37" t="s">
        <v>5</v>
      </c>
      <c r="B33" s="37"/>
      <c r="C33" s="37"/>
      <c r="D33" s="38"/>
      <c r="E33" s="38" t="s">
        <v>6</v>
      </c>
      <c r="F33" s="38" t="s">
        <v>7</v>
      </c>
      <c r="G33" s="38" t="s">
        <v>7</v>
      </c>
      <c r="H33" s="39" t="s">
        <v>8</v>
      </c>
      <c r="I33" s="38"/>
      <c r="J33" s="38" t="s">
        <v>6</v>
      </c>
      <c r="K33" s="38" t="s">
        <v>7</v>
      </c>
      <c r="L33" s="38" t="s">
        <v>7</v>
      </c>
      <c r="M33" s="39" t="s">
        <v>8</v>
      </c>
      <c r="N33" s="38"/>
      <c r="O33" s="38" t="s">
        <v>6</v>
      </c>
      <c r="P33" s="38" t="s">
        <v>7</v>
      </c>
      <c r="Q33" s="38" t="s">
        <v>7</v>
      </c>
      <c r="R33" s="39" t="s">
        <v>8</v>
      </c>
      <c r="S33" s="38"/>
      <c r="T33" s="38" t="s">
        <v>6</v>
      </c>
      <c r="U33" s="38" t="s">
        <v>7</v>
      </c>
      <c r="V33" s="38" t="s">
        <v>7</v>
      </c>
      <c r="W33" s="39" t="s">
        <v>8</v>
      </c>
    </row>
    <row r="34" customFormat="false" ht="15" hidden="false" customHeight="true" outlineLevel="0" collapsed="false">
      <c r="A34" s="40"/>
      <c r="B34" s="40"/>
      <c r="C34" s="40"/>
      <c r="D34" s="41"/>
      <c r="E34" s="41" t="s">
        <v>9</v>
      </c>
      <c r="F34" s="41" t="s">
        <v>9</v>
      </c>
      <c r="G34" s="41" t="s">
        <v>10</v>
      </c>
      <c r="H34" s="42" t="s">
        <v>11</v>
      </c>
      <c r="I34" s="41"/>
      <c r="J34" s="41" t="s">
        <v>9</v>
      </c>
      <c r="K34" s="41" t="s">
        <v>9</v>
      </c>
      <c r="L34" s="41" t="s">
        <v>10</v>
      </c>
      <c r="M34" s="42" t="s">
        <v>11</v>
      </c>
      <c r="N34" s="41"/>
      <c r="O34" s="41" t="s">
        <v>9</v>
      </c>
      <c r="P34" s="41" t="s">
        <v>9</v>
      </c>
      <c r="Q34" s="41" t="s">
        <v>10</v>
      </c>
      <c r="R34" s="42" t="s">
        <v>11</v>
      </c>
      <c r="S34" s="41"/>
      <c r="T34" s="41" t="s">
        <v>9</v>
      </c>
      <c r="U34" s="41" t="s">
        <v>9</v>
      </c>
      <c r="V34" s="41" t="s">
        <v>10</v>
      </c>
      <c r="W34" s="42" t="s">
        <v>11</v>
      </c>
    </row>
    <row r="35" customFormat="false" ht="15" hidden="false" customHeight="true" outlineLevel="0" collapsed="false">
      <c r="A35" s="5"/>
      <c r="B35" s="5"/>
      <c r="C35" s="5"/>
      <c r="D35" s="8"/>
      <c r="E35" s="8" t="s">
        <v>21</v>
      </c>
      <c r="F35" s="8" t="s">
        <v>13</v>
      </c>
      <c r="G35" s="8" t="s">
        <v>14</v>
      </c>
      <c r="H35" s="43" t="s">
        <v>15</v>
      </c>
      <c r="I35" s="8"/>
      <c r="J35" s="8" t="s">
        <v>21</v>
      </c>
      <c r="K35" s="8" t="s">
        <v>13</v>
      </c>
      <c r="L35" s="8" t="s">
        <v>14</v>
      </c>
      <c r="M35" s="43" t="s">
        <v>15</v>
      </c>
      <c r="N35" s="8"/>
      <c r="O35" s="8" t="s">
        <v>21</v>
      </c>
      <c r="P35" s="8" t="s">
        <v>13</v>
      </c>
      <c r="Q35" s="8" t="s">
        <v>14</v>
      </c>
      <c r="R35" s="43" t="s">
        <v>15</v>
      </c>
      <c r="S35" s="8"/>
      <c r="T35" s="8" t="s">
        <v>21</v>
      </c>
      <c r="U35" s="8" t="s">
        <v>13</v>
      </c>
      <c r="V35" s="8" t="s">
        <v>14</v>
      </c>
      <c r="W35" s="43" t="s">
        <v>15</v>
      </c>
    </row>
    <row r="36" customFormat="false" ht="14.25" hidden="false" customHeight="true" outlineLevel="0" collapsed="false">
      <c r="A36" s="10"/>
      <c r="B36" s="10"/>
      <c r="C36" s="10"/>
      <c r="D36" s="12"/>
      <c r="E36" s="12" t="n">
        <v>1998</v>
      </c>
      <c r="F36" s="12" t="n">
        <v>1998</v>
      </c>
      <c r="G36" s="12" t="n">
        <v>1998</v>
      </c>
      <c r="H36" s="12" t="n">
        <v>1998</v>
      </c>
      <c r="I36" s="12"/>
      <c r="J36" s="12" t="n">
        <v>1999</v>
      </c>
      <c r="K36" s="12" t="n">
        <v>1999</v>
      </c>
      <c r="L36" s="12" t="n">
        <v>1999</v>
      </c>
      <c r="M36" s="12" t="n">
        <v>1999</v>
      </c>
      <c r="N36" s="12"/>
      <c r="O36" s="12" t="n">
        <v>2000</v>
      </c>
      <c r="P36" s="12" t="n">
        <v>2000</v>
      </c>
      <c r="Q36" s="12" t="n">
        <v>2000</v>
      </c>
      <c r="R36" s="12" t="n">
        <v>2000</v>
      </c>
      <c r="S36" s="12"/>
      <c r="T36" s="12" t="n">
        <v>2001</v>
      </c>
      <c r="U36" s="12" t="n">
        <v>2001</v>
      </c>
      <c r="V36" s="12" t="n">
        <v>2001</v>
      </c>
      <c r="W36" s="12" t="n">
        <v>2001</v>
      </c>
    </row>
    <row r="37" customFormat="false" ht="15" hidden="false" customHeight="true" outlineLevel="0" collapsed="false">
      <c r="A37" s="44"/>
      <c r="B37" s="44"/>
      <c r="C37" s="44" t="s">
        <v>16</v>
      </c>
      <c r="D37" s="6"/>
      <c r="H37" s="6"/>
      <c r="I37" s="6"/>
      <c r="M37" s="6"/>
      <c r="N37" s="6"/>
      <c r="R37" s="6"/>
      <c r="S37" s="6"/>
      <c r="W37" s="6"/>
    </row>
    <row r="38" customFormat="false" ht="0.75" hidden="true" customHeight="true" outlineLevel="0" collapsed="false">
      <c r="A38" s="7"/>
      <c r="B38" s="6"/>
      <c r="C38" s="7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</row>
    <row r="39" customFormat="false" ht="12.75" hidden="false" customHeight="true" outlineLevel="0" collapsed="false">
      <c r="A39" s="14"/>
      <c r="B39" s="15"/>
      <c r="C39" s="14" t="n">
        <v>36892</v>
      </c>
      <c r="D39" s="15"/>
      <c r="E39" s="45" t="n">
        <f aca="false">VLOOKUP(MONTH($C39)+12*(E$36-1998),Entergy!$A$972:$E$1015,3,FALSE())</f>
        <v>17.812380952381</v>
      </c>
      <c r="F39" s="45" t="n">
        <f aca="false">VLOOKUP(MONTH($C39)+12*(F$36-1998),Gas!$A$2507:$E$2568,3,FALSE())</f>
        <v>2.11145161290323</v>
      </c>
      <c r="G39" s="46" t="n">
        <f aca="false">VLOOKUP(MONTH($C39)+12*(G$36-1998),Entergy!$T$972:$AB$1015,3,FALSE())</f>
        <v>8.48448094640623</v>
      </c>
      <c r="H39" s="47" t="n">
        <f aca="false">VLOOKUP(MONTH($C39)+12*(H$36-1998),'[1]Peak Load %'!$A$27:$O$110,MATCH("spp",'[1]Peak Load %'!$B$1:$O$1,0)+1,FALSE())</f>
        <v>0.602906738481354</v>
      </c>
      <c r="I39" s="15"/>
      <c r="J39" s="45" t="n">
        <f aca="false">VLOOKUP(MONTH($C39)+12*(J$36-1998),Entergy!$A$972:$E$1015,3,FALSE())</f>
        <v>20.355</v>
      </c>
      <c r="K39" s="45" t="n">
        <f aca="false">VLOOKUP(MONTH($C39)+12*(K$36-1998),Gas!$A$2507:$E$2568,3,FALSE())</f>
        <v>1.84387096774194</v>
      </c>
      <c r="L39" s="46" t="n">
        <f aca="false">VLOOKUP(MONTH($C39)+12*(L$36-1998),Entergy!$T$972:$AB$1015,3,FALSE())</f>
        <v>10.9094550480882</v>
      </c>
      <c r="M39" s="47" t="n">
        <f aca="false">VLOOKUP(MONTH($C39)+12*(M$36-1998),'[1]Peak Load %'!$A$27:$O$110,MATCH("spp",'[1]Peak Load %'!$B$1:$O$1,0)+1,FALSE())</f>
        <v>0.698378315086939</v>
      </c>
      <c r="N39" s="15"/>
      <c r="O39" s="45" t="n">
        <f aca="false">VLOOKUP(MONTH($C39)+12*(O$36-1998),Entergy!$A$972:$E$1015,3,FALSE())</f>
        <v>25.8478947368421</v>
      </c>
      <c r="P39" s="45" t="n">
        <f aca="false">VLOOKUP(MONTH($C39)+12*(P$36-1998),Gas!$A$2507:$E$2568,3,FALSE())</f>
        <v>2.39870967741936</v>
      </c>
      <c r="Q39" s="46" t="n">
        <f aca="false">VLOOKUP(MONTH($C39)+12*(Q$36-1998),Entergy!$T$972:$AB$1015,3,FALSE())</f>
        <v>10.6055526469778</v>
      </c>
      <c r="R39" s="47" t="n">
        <f aca="false">VLOOKUP(MONTH($C39)+12*(R$36-1998),'[1]Peak Load %'!$A$27:$O$110,MATCH("spp",'[1]Peak Load %'!$B$1:$O$1,0)+1,FALSE())</f>
        <v>0.670384156803443</v>
      </c>
      <c r="S39" s="15"/>
      <c r="T39" s="45" t="n">
        <f aca="false">VLOOKUP(MONTH($C39)+12*(T$36-1998),Entergy!$A$972:$E$1015,3,FALSE())</f>
        <v>60.8225</v>
      </c>
      <c r="U39" s="45" t="n">
        <f aca="false">VLOOKUP(MONTH($C39)+12*(U$36-1998),Gas!$A$2507:$E$2568,3,FALSE())</f>
        <v>8.4491935483871</v>
      </c>
      <c r="V39" s="46" t="n">
        <f aca="false">VLOOKUP(MONTH($C39)+12*(V$36-1998),Entergy!$T$972:$AB$1015,3,FALSE())</f>
        <v>7.10612479516514</v>
      </c>
      <c r="W39" s="47"/>
    </row>
    <row r="40" customFormat="false" ht="12.75" hidden="false" customHeight="true" outlineLevel="0" collapsed="false">
      <c r="A40" s="29"/>
      <c r="B40" s="26"/>
      <c r="C40" s="29" t="n">
        <v>36923</v>
      </c>
      <c r="D40" s="26"/>
      <c r="E40" s="48" t="n">
        <f aca="false">VLOOKUP(MONTH($C40)+12*(E$36-1998),Entergy!$A$972:$E$1015,3,FALSE())</f>
        <v>18.066</v>
      </c>
      <c r="F40" s="48" t="n">
        <f aca="false">VLOOKUP(MONTH($C40)+12*(F$36-1998),Gas!$A$2507:$E$2568,3,FALSE())</f>
        <v>2.21857142857143</v>
      </c>
      <c r="G40" s="49" t="n">
        <f aca="false">VLOOKUP(MONTH($C40)+12*(G$36-1998),Entergy!$T$972:$AB$1015,3,FALSE())</f>
        <v>8.15436299320503</v>
      </c>
      <c r="H40" s="50" t="n">
        <f aca="false">VLOOKUP(MONTH($C40)+12*(H$36-1998),'[1]Peak Load %'!$A$27:$O$110,MATCH("spp",'[1]Peak Load %'!$B$1:$O$1,0)+1,FALSE())</f>
        <v>0.577264211697207</v>
      </c>
      <c r="I40" s="26"/>
      <c r="J40" s="48" t="n">
        <f aca="false">VLOOKUP(MONTH($C40)+12*(J$36-1998),Entergy!$A$972:$E$1015,3,FALSE())</f>
        <v>17.6852631578947</v>
      </c>
      <c r="K40" s="48" t="n">
        <f aca="false">VLOOKUP(MONTH($C40)+12*(K$36-1998),Gas!$A$2507:$E$2568,3,FALSE())</f>
        <v>1.77982142857143</v>
      </c>
      <c r="L40" s="49" t="n">
        <f aca="false">VLOOKUP(MONTH($C40)+12*(L$36-1998),Entergy!$T$972:$AB$1015,3,FALSE())</f>
        <v>9.92964831951199</v>
      </c>
      <c r="M40" s="50" t="n">
        <f aca="false">VLOOKUP(MONTH($C40)+12*(M$36-1998),'[1]Peak Load %'!$A$27:$O$110,MATCH("spp",'[1]Peak Load %'!$B$1:$O$1,0)+1,FALSE())</f>
        <v>0.609449095486213</v>
      </c>
      <c r="N40" s="26"/>
      <c r="O40" s="48" t="n">
        <f aca="false">VLOOKUP(MONTH($C40)+12*(O$36-1998),Entergy!$A$972:$E$1015,3,FALSE())</f>
        <v>25.6465</v>
      </c>
      <c r="P40" s="48" t="n">
        <f aca="false">VLOOKUP(MONTH($C40)+12*(P$36-1998),Gas!$A$2507:$E$2568,3,FALSE())</f>
        <v>2.65689655172414</v>
      </c>
      <c r="Q40" s="49" t="n">
        <f aca="false">VLOOKUP(MONTH($C40)+12*(Q$36-1998),Entergy!$T$972:$AB$1015,3,FALSE())</f>
        <v>9.61172396832259</v>
      </c>
      <c r="R40" s="50" t="n">
        <f aca="false">VLOOKUP(MONTH($C40)+12*(R$36-1998),'[1]Peak Load %'!$A$27:$O$110,MATCH("spp",'[1]Peak Load %'!$B$1:$O$1,0)+1,FALSE())</f>
        <v>0.638613429493704</v>
      </c>
      <c r="S40" s="26"/>
      <c r="T40" s="48" t="n">
        <f aca="false">VLOOKUP(MONTH($C40)+12*(T$36-1998),Entergy!$A$972:$E$1015,3,FALSE())</f>
        <v>43.149</v>
      </c>
      <c r="U40" s="48" t="n">
        <f aca="false">VLOOKUP(MONTH($C40)+12*(U$36-1998),Gas!$A$2507:$E$2568,3,FALSE())</f>
        <v>5.65125</v>
      </c>
      <c r="V40" s="49" t="n">
        <f aca="false">VLOOKUP(MONTH($C40)+12*(V$36-1998),Entergy!$T$972:$AB$1015,3,FALSE())</f>
        <v>7.75575373766191</v>
      </c>
      <c r="W40" s="50"/>
    </row>
    <row r="41" customFormat="false" ht="12.75" hidden="false" customHeight="true" outlineLevel="0" collapsed="false">
      <c r="A41" s="14"/>
      <c r="B41" s="15"/>
      <c r="C41" s="14" t="n">
        <v>37073</v>
      </c>
      <c r="D41" s="15"/>
      <c r="E41" s="45" t="n">
        <f aca="false">VLOOKUP(MONTH($C41)+12*(E$36-1998),Entergy!$A$972:$E$1015,3,FALSE())</f>
        <v>138.29</v>
      </c>
      <c r="F41" s="45" t="n">
        <f aca="false">VLOOKUP(MONTH($C41)+12*(F$36-1998),Gas!$A$2507:$E$2568,3,FALSE())</f>
        <v>2.19612903225806</v>
      </c>
      <c r="G41" s="46" t="n">
        <f aca="false">VLOOKUP(MONTH($C41)+12*(G$36-1998),Entergy!$T$972:$AB$1015,3,FALSE())</f>
        <v>63.7151276546465</v>
      </c>
      <c r="H41" s="47" t="n">
        <f aca="false">VLOOKUP(MONTH($C41)+12*(H$36-1998),'[1]Peak Load %'!$A$27:$O$110,MATCH("spp",'[1]Peak Load %'!$B$1:$O$1,0)+1,FALSE())</f>
        <v>0.919454964580528</v>
      </c>
      <c r="I41" s="15"/>
      <c r="J41" s="45" t="n">
        <f aca="false">VLOOKUP(MONTH($C41)+12*(J$36-1998),Entergy!$A$972:$E$1015,3,FALSE())</f>
        <v>282.779523809524</v>
      </c>
      <c r="K41" s="45" t="n">
        <f aca="false">VLOOKUP(MONTH($C41)+12*(K$36-1998),Gas!$A$2507:$E$2568,3,FALSE())</f>
        <v>2.28935483870968</v>
      </c>
      <c r="L41" s="46" t="n">
        <f aca="false">VLOOKUP(MONTH($C41)+12*(L$36-1998),Entergy!$T$972:$AB$1015,3,FALSE())</f>
        <v>112.715010761954</v>
      </c>
      <c r="M41" s="47" t="n">
        <f aca="false">VLOOKUP(MONTH($C41)+12*(M$36-1998),'[1]Peak Load %'!$A$27:$O$110,MATCH("spp",'[1]Peak Load %'!$B$1:$O$1,0)+1,FALSE())</f>
        <v>0.922848750981476</v>
      </c>
      <c r="N41" s="15"/>
      <c r="O41" s="45" t="n">
        <f aca="false">VLOOKUP(MONTH($C41)+12*(O$36-1998),Entergy!$A$972:$E$1015,3,FALSE())</f>
        <v>68.7255</v>
      </c>
      <c r="P41" s="45" t="n">
        <f aca="false">VLOOKUP(MONTH($C41)+12*(P$36-1998),Gas!$A$2507:$E$2568,3,FALSE())</f>
        <v>4.03967741935484</v>
      </c>
      <c r="Q41" s="46" t="n">
        <f aca="false">VLOOKUP(MONTH($C41)+12*(Q$36-1998),Entergy!$T$972:$AB$1015,3,FALSE())</f>
        <v>16.9877442801328</v>
      </c>
      <c r="R41" s="47" t="n">
        <f aca="false">VLOOKUP(MONTH($C41)+12*(R$36-1998),'[1]Peak Load %'!$A$27:$O$110,MATCH("spp",'[1]Peak Load %'!$B$1:$O$1,0)+1,FALSE())</f>
        <v>0.894783692362471</v>
      </c>
      <c r="S41" s="15"/>
      <c r="T41" s="45" t="n">
        <f aca="false">VLOOKUP(MONTH($C41)+12*(T$36-1998),Entergy!$A$972:$E$1015,3,FALSE())</f>
        <v>43.4033333333333</v>
      </c>
      <c r="U41" s="45" t="n">
        <f aca="false">VLOOKUP(MONTH($C41)+12*(U$36-1998),Gas!$A$2507:$E$2568,3,FALSE())</f>
        <v>3.07354838709677</v>
      </c>
      <c r="V41" s="46" t="n">
        <f aca="false">VLOOKUP(MONTH($C41)+12*(V$36-1998),Entergy!$T$972:$AB$1015,3,FALSE())</f>
        <v>14.0482962466772</v>
      </c>
      <c r="W41" s="47"/>
    </row>
    <row r="42" customFormat="false" ht="12.75" hidden="false" customHeight="true" outlineLevel="0" collapsed="false">
      <c r="A42" s="29"/>
      <c r="B42" s="26"/>
      <c r="C42" s="29" t="n">
        <v>37104</v>
      </c>
      <c r="D42" s="26"/>
      <c r="E42" s="48" t="n">
        <f aca="false">VLOOKUP(MONTH($C42)+12*(E$36-1998),Entergy!$A$972:$E$1015,3,FALSE())</f>
        <v>40.4033333333333</v>
      </c>
      <c r="F42" s="48" t="n">
        <f aca="false">VLOOKUP(MONTH($C42)+12*(F$36-1998),Gas!$A$2507:$E$2568,3,FALSE())</f>
        <v>1.84064516129032</v>
      </c>
      <c r="G42" s="49" t="n">
        <f aca="false">VLOOKUP(MONTH($C42)+12*(G$36-1998),Entergy!$T$972:$AB$1015,3,FALSE())</f>
        <v>21.8276581763281</v>
      </c>
      <c r="H42" s="50" t="n">
        <f aca="false">VLOOKUP(MONTH($C42)+12*(H$36-1998),'[1]Peak Load %'!$A$27:$O$110,MATCH("spp",'[1]Peak Load %'!$B$1:$O$1,0)+1,FALSE())</f>
        <v>0.905946987881272</v>
      </c>
      <c r="I42" s="26"/>
      <c r="J42" s="48" t="n">
        <f aca="false">VLOOKUP(MONTH($C42)+12*(J$36-1998),Entergy!$A$972:$E$1015,3,FALSE())</f>
        <v>89.6368181818182</v>
      </c>
      <c r="K42" s="48" t="n">
        <f aca="false">VLOOKUP(MONTH($C42)+12*(K$36-1998),Gas!$A$2507:$E$2568,3,FALSE())</f>
        <v>2.77967741935484</v>
      </c>
      <c r="L42" s="49" t="n">
        <f aca="false">VLOOKUP(MONTH($C42)+12*(L$36-1998),Entergy!$T$972:$AB$1015,3,FALSE())</f>
        <v>32.8514465699881</v>
      </c>
      <c r="M42" s="50" t="n">
        <f aca="false">VLOOKUP(MONTH($C42)+12*(M$36-1998),'[1]Peak Load %'!$A$27:$O$110,MATCH("spp",'[1]Peak Load %'!$B$1:$O$1,0)+1,FALSE())</f>
        <v>0.947552854276325</v>
      </c>
      <c r="N42" s="26"/>
      <c r="O42" s="48" t="n">
        <f aca="false">VLOOKUP(MONTH($C42)+12*(O$36-1998),Entergy!$A$972:$E$1015,3,FALSE())</f>
        <v>73.6460869565217</v>
      </c>
      <c r="P42" s="48" t="n">
        <f aca="false">VLOOKUP(MONTH($C42)+12*(P$36-1998),Gas!$A$2507:$E$2568,3,FALSE())</f>
        <v>4.38467741935484</v>
      </c>
      <c r="Q42" s="49" t="n">
        <f aca="false">VLOOKUP(MONTH($C42)+12*(Q$36-1998),Entergy!$T$972:$AB$1015,3,FALSE())</f>
        <v>16.7492372004317</v>
      </c>
      <c r="R42" s="50" t="n">
        <f aca="false">VLOOKUP(MONTH($C42)+12*(R$36-1998),'[1]Peak Load %'!$A$27:$O$110,MATCH("spp",'[1]Peak Load %'!$B$1:$O$1,0)+1,FALSE())</f>
        <v>0.928705440900563</v>
      </c>
      <c r="S42" s="26"/>
      <c r="T42" s="48" t="n">
        <f aca="false">VLOOKUP(MONTH($C42)+12*(T$36-1998),Entergy!$A$972:$E$1015,3,FALSE())</f>
        <v>39.5269565217391</v>
      </c>
      <c r="U42" s="48" t="n">
        <f aca="false">VLOOKUP(MONTH($C42)+12*(U$36-1998),Gas!$A$2507:$E$2568,3,FALSE())</f>
        <v>3.00774193548387</v>
      </c>
      <c r="V42" s="49" t="n">
        <f aca="false">VLOOKUP(MONTH($C42)+12*(V$36-1998),Entergy!$T$972:$AB$1015,3,FALSE())</f>
        <v>13.1455980208789</v>
      </c>
      <c r="W42" s="50"/>
    </row>
    <row r="43" customFormat="false" ht="12.75" hidden="false" customHeight="true" outlineLevel="0" collapsed="false">
      <c r="A43" s="51"/>
      <c r="B43" s="15"/>
      <c r="C43" s="51" t="n">
        <v>37135</v>
      </c>
      <c r="D43" s="15"/>
      <c r="E43" s="45" t="n">
        <f aca="false">VLOOKUP(MONTH($C43)+12*(E$36-1998),Entergy!$A$972:$E$1015,3,FALSE())</f>
        <v>29.3380952380952</v>
      </c>
      <c r="F43" s="45" t="n">
        <f aca="false">VLOOKUP(MONTH($C43)+12*(F$36-1998),Gas!$A$2507:$E$2568,3,FALSE())</f>
        <v>1.98833333333333</v>
      </c>
      <c r="G43" s="46" t="n">
        <f aca="false">VLOOKUP(MONTH($C43)+12*(G$36-1998),Entergy!$T$972:$AB$1015,3,FALSE())</f>
        <v>14.8544920011313</v>
      </c>
      <c r="H43" s="47" t="n">
        <f aca="false">VLOOKUP(MONTH($C43)+12*(H$36-1998),'[1]Peak Load %'!$A$27:$O$110,MATCH("spp",'[1]Peak Load %'!$B$1:$O$1,0)+1,FALSE())</f>
        <v>0.886342778525847</v>
      </c>
      <c r="I43" s="15"/>
      <c r="J43" s="45" t="n">
        <f aca="false">VLOOKUP(MONTH($C43)+12*(J$36-1998),Entergy!$A$972:$E$1015,3,FALSE())</f>
        <v>25.1909523809524</v>
      </c>
      <c r="K43" s="45" t="n">
        <f aca="false">VLOOKUP(MONTH($C43)+12*(K$36-1998),Gas!$A$2507:$E$2568,3,FALSE())</f>
        <v>2.57366666666667</v>
      </c>
      <c r="L43" s="46" t="n">
        <f aca="false">VLOOKUP(MONTH($C43)+12*(L$36-1998),Entergy!$T$972:$AB$1015,3,FALSE())</f>
        <v>9.75727635704668</v>
      </c>
      <c r="M43" s="47" t="n">
        <f aca="false">VLOOKUP(MONTH($C43)+12*(M$36-1998),'[1]Peak Load %'!$A$27:$O$110,MATCH("spp",'[1]Peak Load %'!$B$1:$O$1,0)+1,FALSE())</f>
        <v>0.854203623462355</v>
      </c>
      <c r="N43" s="15"/>
      <c r="O43" s="45" t="n">
        <f aca="false">VLOOKUP(MONTH($C43)+12*(O$36-1998),Entergy!$A$972:$E$1015,3,FALSE())</f>
        <v>43.3821052631579</v>
      </c>
      <c r="P43" s="45" t="n">
        <f aca="false">VLOOKUP(MONTH($C43)+12*(P$36-1998),Gas!$A$2507:$E$2568,3,FALSE())</f>
        <v>5.0165</v>
      </c>
      <c r="Q43" s="46" t="n">
        <f aca="false">VLOOKUP(MONTH($C43)+12*(Q$36-1998),Entergy!$T$972:$AB$1015,3,FALSE())</f>
        <v>8.71588963290358</v>
      </c>
      <c r="R43" s="47" t="n">
        <f aca="false">VLOOKUP(MONTH($C43)+12*(R$36-1998),'[1]Peak Load %'!$A$27:$O$110,MATCH("spp",'[1]Peak Load %'!$B$1:$O$1,0)+1,FALSE())</f>
        <v>0.903466126182879</v>
      </c>
      <c r="S43" s="15"/>
      <c r="T43" s="45"/>
      <c r="U43" s="45"/>
      <c r="V43" s="46"/>
      <c r="W43" s="47"/>
    </row>
    <row r="44" customFormat="false" ht="12.75" hidden="false" customHeight="true" outlineLevel="1" collapsed="false">
      <c r="A44" s="14"/>
      <c r="B44" s="15"/>
      <c r="C44" s="14" t="n">
        <v>37165</v>
      </c>
      <c r="D44" s="85" t="n">
        <v>22</v>
      </c>
      <c r="E44" s="45" t="n">
        <f aca="false">VLOOKUP(MONTH($C44)+12*(E$36-1998),Entergy!$A$972:$E$1015,3,FALSE())</f>
        <v>20.645</v>
      </c>
      <c r="F44" s="45" t="n">
        <f aca="false">VLOOKUP(MONTH($C44)+12*(F$36-1998),Gas!$A$2507:$E$2568,3,FALSE())</f>
        <v>1.88322580645161</v>
      </c>
      <c r="G44" s="46" t="n">
        <f aca="false">VLOOKUP(MONTH($C44)+12*(G$36-1998),Entergy!$T$972:$AB$1015,3,FALSE())</f>
        <v>10.8932828885197</v>
      </c>
      <c r="H44" s="47" t="n">
        <f aca="false">VLOOKUP(MONTH($C44)+12*(H$36-1998),'[1]Peak Load %'!$A$27:$O$110,MATCH("spp",'[1]Peak Load %'!$B$1:$O$1,0)+1,FALSE())</f>
        <v>0.668041303202389</v>
      </c>
      <c r="I44" s="80" t="n">
        <v>21</v>
      </c>
      <c r="J44" s="45" t="n">
        <f aca="false">VLOOKUP(MONTH($C44)+12*(J$36-1998),Entergy!$A$972:$E$1015,3,FALSE())</f>
        <v>24.3657142857143</v>
      </c>
      <c r="K44" s="45" t="n">
        <f aca="false">VLOOKUP(MONTH($C44)+12*(K$36-1998),Gas!$A$2507:$E$2568,3,FALSE())</f>
        <v>2.68338709677419</v>
      </c>
      <c r="L44" s="46" t="n">
        <f aca="false">VLOOKUP(MONTH($C44)+12*(L$36-1998),Entergy!$T$972:$AB$1015,3,FALSE())</f>
        <v>9.0064433076471</v>
      </c>
      <c r="M44" s="47" t="n">
        <f aca="false">VLOOKUP(MONTH($C44)+12*(M$36-1998),'[1]Peak Load %'!$A$27:$O$110,MATCH("spp",'[1]Peak Load %'!$B$1:$O$1,0)+1,FALSE())</f>
        <v>0.671591008229854</v>
      </c>
      <c r="N44" s="80" t="n">
        <v>22</v>
      </c>
      <c r="O44" s="45" t="n">
        <f aca="false">VLOOKUP(MONTH($C44)+12*(O$36-1998),Entergy!$A$972:$E$1015,3,FALSE())</f>
        <v>43.4063636363636</v>
      </c>
      <c r="P44" s="45" t="n">
        <f aca="false">VLOOKUP(MONTH($C44)+12*(P$36-1998),Gas!$A$2507:$E$2568,3,FALSE())</f>
        <v>5.03209677419355</v>
      </c>
      <c r="Q44" s="46" t="n">
        <f aca="false">VLOOKUP(MONTH($C44)+12*(Q$36-1998),Entergy!$T$972:$AB$1015,3,FALSE())</f>
        <v>8.62738861462964</v>
      </c>
      <c r="R44" s="47" t="n">
        <f aca="false">VLOOKUP(MONTH($C44)+12*(R$36-1998),'[1]Peak Load %'!$A$27:$O$110,MATCH("spp",'[1]Peak Load %'!$B$1:$O$1,0)+1,FALSE())</f>
        <v>0.720203776995659</v>
      </c>
      <c r="S44" s="15"/>
      <c r="T44" s="45"/>
      <c r="U44" s="45"/>
      <c r="V44" s="46"/>
      <c r="W44" s="47"/>
    </row>
    <row r="45" customFormat="false" ht="12.75" hidden="false" customHeight="true" outlineLevel="1" collapsed="false">
      <c r="A45" s="14"/>
      <c r="B45" s="15"/>
      <c r="C45" s="14" t="n">
        <v>37196</v>
      </c>
      <c r="D45" s="85" t="n">
        <v>20</v>
      </c>
      <c r="E45" s="45" t="n">
        <f aca="false">VLOOKUP(MONTH($C45)+12*(E$36-1998),Entergy!$A$972:$E$1015,3,FALSE())</f>
        <v>21.097</v>
      </c>
      <c r="F45" s="45" t="n">
        <f aca="false">VLOOKUP(MONTH($C45)+12*(F$36-1998),Gas!$A$2507:$E$2568,3,FALSE())</f>
        <v>2.084</v>
      </c>
      <c r="G45" s="46" t="n">
        <f aca="false">VLOOKUP(MONTH($C45)+12*(G$36-1998),Entergy!$T$972:$AB$1015,3,FALSE())</f>
        <v>10.0770681513593</v>
      </c>
      <c r="H45" s="47" t="n">
        <f aca="false">VLOOKUP(MONTH($C45)+12*(H$36-1998),'[1]Peak Load %'!$A$27:$O$110,MATCH("spp",'[1]Peak Load %'!$B$1:$O$1,0)+1,FALSE())</f>
        <v>0.563396654177156</v>
      </c>
      <c r="I45" s="80" t="n">
        <v>20</v>
      </c>
      <c r="J45" s="45" t="n">
        <f aca="false">VLOOKUP(MONTH($C45)+12*(J$36-1998),Entergy!$A$972:$E$1015,3,FALSE())</f>
        <v>22.5366666666667</v>
      </c>
      <c r="K45" s="45" t="n">
        <f aca="false">VLOOKUP(MONTH($C45)+12*(K$36-1998),Gas!$A$2507:$E$2568,3,FALSE())</f>
        <v>2.31233333333333</v>
      </c>
      <c r="L45" s="46" t="n">
        <f aca="false">VLOOKUP(MONTH($C45)+12*(L$36-1998),Entergy!$T$972:$AB$1015,3,FALSE())</f>
        <v>9.50841468351282</v>
      </c>
      <c r="M45" s="47" t="n">
        <f aca="false">VLOOKUP(MONTH($C45)+12*(M$36-1998),'[1]Peak Load %'!$A$27:$O$110,MATCH("spp",'[1]Peak Load %'!$B$1:$O$1,0)+1,FALSE())</f>
        <v>0.585061214994038</v>
      </c>
      <c r="N45" s="80" t="n">
        <v>20</v>
      </c>
      <c r="O45" s="45" t="n">
        <f aca="false">VLOOKUP(MONTH($C45)+12*(O$36-1998),Entergy!$A$972:$E$1015,3,FALSE())</f>
        <v>46.902</v>
      </c>
      <c r="P45" s="45" t="n">
        <f aca="false">VLOOKUP(MONTH($C45)+12*(P$36-1998),Gas!$A$2507:$E$2568,3,FALSE())</f>
        <v>5.4935</v>
      </c>
      <c r="Q45" s="46" t="n">
        <f aca="false">VLOOKUP(MONTH($C45)+12*(Q$36-1998),Entergy!$T$972:$AB$1015,3,FALSE())</f>
        <v>8.67623410940947</v>
      </c>
      <c r="R45" s="47" t="n">
        <f aca="false">VLOOKUP(MONTH($C45)+12*(R$36-1998),'[1]Peak Load %'!$A$27:$O$110,MATCH("spp",'[1]Peak Load %'!$B$1:$O$1,0)+1,FALSE())</f>
        <v>0.618260500403993</v>
      </c>
      <c r="S45" s="15"/>
      <c r="T45" s="45"/>
      <c r="U45" s="45"/>
      <c r="V45" s="46"/>
      <c r="W45" s="47"/>
    </row>
    <row r="46" customFormat="false" ht="12.75" hidden="false" customHeight="true" outlineLevel="1" collapsed="false">
      <c r="A46" s="29"/>
      <c r="B46" s="26"/>
      <c r="C46" s="29" t="n">
        <v>37226</v>
      </c>
      <c r="D46" s="86" t="n">
        <v>22</v>
      </c>
      <c r="E46" s="48" t="n">
        <f aca="false">VLOOKUP(MONTH($C46)+12*(E$36-1998),Entergy!$A$972:$E$1015,3,FALSE())</f>
        <v>18.5486363636364</v>
      </c>
      <c r="F46" s="48" t="n">
        <f aca="false">VLOOKUP(MONTH($C46)+12*(F$36-1998),Gas!$A$2507:$E$2568,3,FALSE())</f>
        <v>1.68306451612903</v>
      </c>
      <c r="G46" s="49" t="n">
        <f aca="false">VLOOKUP(MONTH($C46)+12*(G$36-1998),Entergy!$T$972:$AB$1015,3,FALSE())</f>
        <v>11.1157517047319</v>
      </c>
      <c r="H46" s="50" t="n">
        <f aca="false">VLOOKUP(MONTH($C46)+12*(H$36-1998),'[1]Peak Load %'!$A$27:$O$110,MATCH("spp",'[1]Peak Load %'!$B$1:$O$1,0)+1,FALSE())</f>
        <v>0.66371087758328</v>
      </c>
      <c r="I46" s="82" t="n">
        <v>22</v>
      </c>
      <c r="J46" s="48" t="n">
        <f aca="false">VLOOKUP(MONTH($C46)+12*(J$36-1998),Entergy!$A$972:$E$1015,3,FALSE())</f>
        <v>21.9209090909091</v>
      </c>
      <c r="K46" s="48" t="n">
        <f aca="false">VLOOKUP(MONTH($C46)+12*(K$36-1998),Gas!$A$2507:$E$2568,3,FALSE())</f>
        <v>2.35467741935484</v>
      </c>
      <c r="L46" s="49" t="n">
        <f aca="false">VLOOKUP(MONTH($C46)+12*(L$36-1998),Entergy!$T$972:$AB$1015,3,FALSE())</f>
        <v>9.29633144548303</v>
      </c>
      <c r="M46" s="50" t="n">
        <f aca="false">VLOOKUP(MONTH($C46)+12*(M$36-1998),'[1]Peak Load %'!$A$27:$O$110,MATCH("spp",'[1]Peak Load %'!$B$1:$O$1,0)+1,FALSE())</f>
        <v>0.65212144124233</v>
      </c>
      <c r="N46" s="82" t="n">
        <v>20</v>
      </c>
      <c r="O46" s="48" t="n">
        <f aca="false">VLOOKUP(MONTH($C46)+12*(O$36-1998),Entergy!$A$972:$E$1015,3,FALSE())</f>
        <v>79.7635</v>
      </c>
      <c r="P46" s="48" t="n">
        <f aca="false">VLOOKUP(MONTH($C46)+12*(P$36-1998),Gas!$A$2507:$E$2568,3,FALSE())</f>
        <v>8.68951612903226</v>
      </c>
      <c r="Q46" s="49" t="n">
        <f aca="false">VLOOKUP(MONTH($C46)+12*(Q$36-1998),Entergy!$T$972:$AB$1015,3,FALSE())</f>
        <v>9.12265582186149</v>
      </c>
      <c r="R46" s="50" t="n">
        <f aca="false">VLOOKUP(MONTH($C46)+12*(R$36-1998),'[1]Peak Load %'!$A$27:$O$110,MATCH("spp",'[1]Peak Load %'!$B$1:$O$1,0)+1,FALSE())</f>
        <v>0.707139042193342</v>
      </c>
      <c r="S46" s="26"/>
      <c r="T46" s="48"/>
      <c r="U46" s="48"/>
      <c r="V46" s="49"/>
      <c r="W46" s="50"/>
    </row>
    <row r="47" customFormat="false" ht="12.75" hidden="false" customHeight="true" outlineLevel="0" collapsed="false">
      <c r="A47" s="29"/>
      <c r="B47" s="26"/>
      <c r="C47" s="29" t="s">
        <v>4</v>
      </c>
      <c r="D47" s="50"/>
      <c r="E47" s="48" t="n">
        <f aca="false">(E44*$D$44+E45*$D$45+E46*$D$46)/SUM($D$44:$D$46)</f>
        <v>20.065625</v>
      </c>
      <c r="F47" s="48" t="n">
        <f aca="false">(F44*$D44+F45*$D45+F46*$D46)/SUM($D44:$D46)</f>
        <v>1.8771622983871</v>
      </c>
      <c r="G47" s="49" t="n">
        <f aca="false">(G44*$D44+G45*$D45+G46*$D46)/SUM($D44:$D46)</f>
        <v>10.71468943873</v>
      </c>
      <c r="H47" s="50" t="n">
        <f aca="false">(H44*$D44+H45*$D45+H46*$D46)/SUM($D44:$D46)</f>
        <v>0.633851266575435</v>
      </c>
      <c r="I47" s="26"/>
      <c r="J47" s="48" t="n">
        <f aca="false">(J44*$I$44+J45*$I$45+J46*$I$46)/SUM($I$44:$I$46)</f>
        <v>22.9313227513228</v>
      </c>
      <c r="K47" s="48" t="n">
        <f aca="false">(K44*$I44+K45*$I45+K46*$I46)/SUM($I44:$I46)</f>
        <v>2.450804744837</v>
      </c>
      <c r="L47" s="49" t="n">
        <f aca="false">(L44*$I44+L45*$I45+L46*$I46)/SUM($I44:$I46)</f>
        <v>9.26703007827734</v>
      </c>
      <c r="M47" s="50" t="n">
        <f aca="false">(M44*$D44+M45*$D45+M46*$D46)/SUM($D44:$D46)</f>
        <v>0.6378577841917</v>
      </c>
      <c r="N47" s="26"/>
      <c r="O47" s="48" t="n">
        <f aca="false">(O44*$N$44+O45*$N$45+O46*$N$46)/SUM($N$44:$N$46)</f>
        <v>56.2620967741936</v>
      </c>
      <c r="P47" s="48" t="n">
        <f aca="false">(P44*$N44+P45*$N45+P46*$N46)/SUM($N44:$N46)</f>
        <v>6.36074921956296</v>
      </c>
      <c r="Q47" s="49" t="n">
        <f aca="false">(Q44*$N44+Q45*$N45+Q46*$N46)/SUM($N44:$N46)</f>
        <v>8.80290884108502</v>
      </c>
      <c r="R47" s="50" t="n">
        <f aca="false">(R44*$D44+R45*$D45+R46*$D46)/SUM($D44:$D46)</f>
        <v>0.683855500472467</v>
      </c>
      <c r="S47" s="26"/>
      <c r="T47" s="48"/>
      <c r="U47" s="48"/>
      <c r="V47" s="49"/>
      <c r="W47" s="50"/>
    </row>
    <row r="48" customFormat="false" ht="12.75" hidden="false" customHeight="true" outlineLevel="0" collapsed="false">
      <c r="A48" s="53"/>
      <c r="B48" s="15"/>
      <c r="C48" s="53" t="s">
        <v>17</v>
      </c>
      <c r="D48" s="15"/>
      <c r="E48" s="15"/>
      <c r="F48" s="54"/>
      <c r="G48" s="15"/>
      <c r="H48" s="15"/>
      <c r="I48" s="15"/>
      <c r="J48" s="15"/>
      <c r="K48" s="54"/>
      <c r="L48" s="15"/>
      <c r="M48" s="15"/>
      <c r="N48" s="15"/>
      <c r="O48" s="15"/>
      <c r="P48" s="54"/>
      <c r="Q48" s="15"/>
      <c r="R48" s="15"/>
      <c r="S48" s="15"/>
      <c r="T48" s="15"/>
      <c r="U48" s="54"/>
      <c r="V48" s="54"/>
      <c r="W48" s="54"/>
    </row>
    <row r="49" customFormat="false" ht="12.75" hidden="false" customHeight="true" outlineLevel="0" collapsed="false">
      <c r="A49" s="14"/>
      <c r="B49" s="47"/>
      <c r="C49" s="14" t="n">
        <v>36892</v>
      </c>
      <c r="D49" s="47"/>
      <c r="E49" s="47" t="n">
        <f aca="false">VLOOKUP(MONTH($C39)+12*(E$36-1998),Entergy!$A$972:$BG$1015,4,FALSE())</f>
        <v>0.83963242648586</v>
      </c>
      <c r="F49" s="47" t="n">
        <f aca="false">VLOOKUP(MONTH($C39)+12*(F$36-1998),Gas!$A$2507:$E$2568,4,FALSE())</f>
        <v>0.400321459578818</v>
      </c>
      <c r="I49" s="47"/>
      <c r="J49" s="47" t="n">
        <f aca="false">VLOOKUP(MONTH($C39)+12*(J$36-1998),Entergy!$A$972:$BG$1015,4,FALSE())</f>
        <v>2.72487546265038</v>
      </c>
      <c r="K49" s="47" t="n">
        <f aca="false">VLOOKUP(MONTH($C39)+12*(K$36-1998),Gas!$A$2507:$E$2568,4,FALSE())</f>
        <v>0.575811835570578</v>
      </c>
      <c r="N49" s="47"/>
      <c r="O49" s="47" t="n">
        <f aca="false">VLOOKUP(MONTH($C39)+12*(O$36-1998),Entergy!$A$972:$BG$1015,4,FALSE())</f>
        <v>3.0066958257002</v>
      </c>
      <c r="P49" s="47" t="n">
        <f aca="false">VLOOKUP(MONTH($C39)+12*(P$36-1998),Gas!$A$2507:$E$2568,4,FALSE())</f>
        <v>0.370370665150733</v>
      </c>
      <c r="S49" s="47"/>
      <c r="T49" s="47" t="n">
        <f aca="false">VLOOKUP(MONTH($C39)+12*(T$36-1998),Entergy!$A$972:$BG$1015,4,FALSE())</f>
        <v>3.02599913881742</v>
      </c>
      <c r="U49" s="47" t="n">
        <f aca="false">VLOOKUP(MONTH($C39)+12*(U$36-1998),Gas!$A$2507:$E$2568,4,FALSE())</f>
        <v>0.971270638153299</v>
      </c>
    </row>
    <row r="50" customFormat="false" ht="12.75" hidden="false" customHeight="true" outlineLevel="0" collapsed="false">
      <c r="A50" s="29"/>
      <c r="B50" s="50"/>
      <c r="C50" s="29" t="n">
        <v>36923</v>
      </c>
      <c r="D50" s="50"/>
      <c r="E50" s="50" t="n">
        <f aca="false">VLOOKUP(MONTH($C40)+12*(E$36-1998),Entergy!$A$972:$BG$1015,4,FALSE())</f>
        <v>0.55948302916571</v>
      </c>
      <c r="F50" s="50" t="n">
        <f aca="false">VLOOKUP(MONTH($C40)+12*(F$36-1998),Gas!$A$2507:$E$2568,4,FALSE())</f>
        <v>0.365154978061775</v>
      </c>
      <c r="G50" s="28"/>
      <c r="H50" s="28"/>
      <c r="I50" s="50"/>
      <c r="J50" s="50" t="n">
        <f aca="false">VLOOKUP(MONTH($C40)+12*(J$36-1998),Entergy!$A$972:$BG$1015,4,FALSE())</f>
        <v>0.99425106858653</v>
      </c>
      <c r="K50" s="50" t="n">
        <f aca="false">VLOOKUP(MONTH($C40)+12*(K$36-1998),Gas!$A$2507:$E$2568,4,FALSE())</f>
        <v>0.233267469594329</v>
      </c>
      <c r="L50" s="28"/>
      <c r="M50" s="28"/>
      <c r="N50" s="50"/>
      <c r="O50" s="50" t="n">
        <f aca="false">VLOOKUP(MONTH($C40)+12*(O$36-1998),Entergy!$A$972:$BG$1015,4,FALSE())</f>
        <v>1.10064894882547</v>
      </c>
      <c r="P50" s="50" t="n">
        <f aca="false">VLOOKUP(MONTH($C40)+12*(P$36-1998),Gas!$A$2507:$E$2568,4,FALSE())</f>
        <v>0.457156484846271</v>
      </c>
      <c r="Q50" s="28"/>
      <c r="R50" s="28"/>
      <c r="S50" s="50"/>
      <c r="T50" s="50" t="n">
        <f aca="false">VLOOKUP(MONTH($C40)+12*(T$36-1998),Entergy!$A$972:$BG$1015,4,FALSE())</f>
        <v>2.00389266943039</v>
      </c>
      <c r="U50" s="50" t="n">
        <f aca="false">VLOOKUP(MONTH($C40)+12*(U$36-1998),Gas!$A$2507:$E$2568,4,FALSE())</f>
        <v>0.924971205814302</v>
      </c>
      <c r="V50" s="28"/>
      <c r="W50" s="28"/>
    </row>
    <row r="51" customFormat="false" ht="12.75" hidden="false" customHeight="true" outlineLevel="0" collapsed="false">
      <c r="A51" s="14"/>
      <c r="B51" s="47"/>
      <c r="C51" s="14" t="n">
        <v>37073</v>
      </c>
      <c r="D51" s="47"/>
      <c r="E51" s="47" t="n">
        <f aca="false">VLOOKUP(MONTH($C41)+12*(E$36-1998),Entergy!$A$972:$BG$1015,4,FALSE())</f>
        <v>12.5043216979045</v>
      </c>
      <c r="F51" s="47" t="n">
        <f aca="false">VLOOKUP(MONTH($C41)+12*(F$36-1998),Gas!$A$2507:$E$2568,4,FALSE())</f>
        <v>0.362087730178181</v>
      </c>
      <c r="I51" s="47"/>
      <c r="J51" s="47" t="n">
        <f aca="false">VLOOKUP(MONTH($C41)+12*(J$36-1998),Entergy!$A$972:$BG$1015,4,FALSE())</f>
        <v>12.1470552502015</v>
      </c>
      <c r="K51" s="47" t="n">
        <f aca="false">VLOOKUP(MONTH($C41)+12*(K$36-1998),Gas!$A$2507:$E$2568,4,FALSE())</f>
        <v>0.377477018980661</v>
      </c>
      <c r="N51" s="47"/>
      <c r="O51" s="47" t="n">
        <f aca="false">VLOOKUP(MONTH($C41)+12*(O$36-1998),Entergy!$A$972:$BG$1015,4,FALSE())</f>
        <v>5.20180000838939</v>
      </c>
      <c r="P51" s="47" t="n">
        <f aca="false">VLOOKUP(MONTH($C41)+12*(P$36-1998),Gas!$A$2507:$E$2568,4,FALSE())</f>
        <v>0.486959252144597</v>
      </c>
      <c r="S51" s="47"/>
      <c r="T51" s="47" t="n">
        <f aca="false">VLOOKUP(MONTH($C41)+12*(T$36-1998),Entergy!$A$972:$BG$1015,4,FALSE())</f>
        <v>2.24056904104431</v>
      </c>
      <c r="U51" s="47" t="n">
        <f aca="false">VLOOKUP(MONTH($C41)+12*(U$36-1998),Gas!$A$2507:$E$2568,4,FALSE())</f>
        <v>0.596388148406343</v>
      </c>
    </row>
    <row r="52" customFormat="false" ht="12.75" hidden="false" customHeight="true" outlineLevel="0" collapsed="false">
      <c r="A52" s="29"/>
      <c r="B52" s="50"/>
      <c r="C52" s="29" t="n">
        <v>37104</v>
      </c>
      <c r="D52" s="50"/>
      <c r="E52" s="50" t="n">
        <f aca="false">VLOOKUP(MONTH($C42)+12*(E$36-1998),Entergy!$A$972:$BG$1015,4,FALSE())</f>
        <v>5.15129360098217</v>
      </c>
      <c r="F52" s="50" t="n">
        <f aca="false">VLOOKUP(MONTH($C42)+12*(F$36-1998),Gas!$A$2507:$E$2568,4,FALSE())</f>
        <v>0.48133319881055</v>
      </c>
      <c r="G52" s="28"/>
      <c r="H52" s="28"/>
      <c r="I52" s="50"/>
      <c r="J52" s="50" t="n">
        <f aca="false">VLOOKUP(MONTH($C42)+12*(J$36-1998),Entergy!$A$972:$BG$1015,4,FALSE())</f>
        <v>10.8120100409925</v>
      </c>
      <c r="K52" s="50" t="n">
        <f aca="false">VLOOKUP(MONTH($C42)+12*(K$36-1998),Gas!$A$2507:$E$2568,4,FALSE())</f>
        <v>0.339056332659798</v>
      </c>
      <c r="L52" s="28"/>
      <c r="M52" s="28"/>
      <c r="N52" s="50"/>
      <c r="O52" s="50" t="n">
        <f aca="false">VLOOKUP(MONTH($C42)+12*(O$36-1998),Entergy!$A$972:$BG$1015,4,FALSE())</f>
        <v>3.41789588673711</v>
      </c>
      <c r="P52" s="50" t="n">
        <f aca="false">VLOOKUP(MONTH($C42)+12*(P$36-1998),Gas!$A$2507:$E$2568,4,FALSE())</f>
        <v>0.484669273772285</v>
      </c>
      <c r="Q52" s="28"/>
      <c r="R52" s="28"/>
      <c r="S52" s="50"/>
      <c r="T52" s="50" t="n">
        <f aca="false">VLOOKUP(MONTH($C42)+12*(T$36-1998),Entergy!$A$972:$BG$1015,4,FALSE())</f>
        <v>1.49224509766531</v>
      </c>
      <c r="U52" s="50" t="n">
        <f aca="false">VLOOKUP(MONTH($C42)+12*(U$36-1998),Gas!$A$2507:$E$2568,4,FALSE())</f>
        <v>0.661590363526329</v>
      </c>
      <c r="V52" s="28"/>
      <c r="W52" s="28"/>
    </row>
    <row r="53" customFormat="false" ht="12.75" hidden="false" customHeight="true" outlineLevel="0" collapsed="false">
      <c r="A53" s="51"/>
      <c r="B53" s="47"/>
      <c r="C53" s="51" t="n">
        <v>37135</v>
      </c>
      <c r="D53" s="47"/>
      <c r="E53" s="47" t="n">
        <f aca="false">VLOOKUP(MONTH($C43)+12*(E$36-1998),Entergy!$A$972:$AB$1015,4,FALSE())</f>
        <v>4.06128116385592</v>
      </c>
      <c r="F53" s="47" t="n">
        <f aca="false">VLOOKUP(MONTH($C43)+12*(F$36-1998),Gas!$A$2507:$E$2568,4,FALSE())</f>
        <v>0.949001306222837</v>
      </c>
      <c r="G53" s="6"/>
      <c r="H53" s="6"/>
      <c r="I53" s="47"/>
      <c r="J53" s="47" t="n">
        <f aca="false">VLOOKUP(MONTH($C43)+12*(J$36-1998),Entergy!$A$972:$AB$1015,4,FALSE())</f>
        <v>1.37875057156246</v>
      </c>
      <c r="K53" s="47" t="n">
        <f aca="false">VLOOKUP(MONTH($C43)+12*(K$36-1998),Gas!$A$2507:$E$2568,4,FALSE())</f>
        <v>0.648642025611143</v>
      </c>
      <c r="L53" s="6"/>
      <c r="M53" s="6"/>
      <c r="N53" s="47"/>
      <c r="O53" s="47" t="n">
        <f aca="false">VLOOKUP(MONTH($C43)+12*(O$36-1998),Entergy!$A$972:$AB$1015,4,FALSE())</f>
        <v>3.68573219668547</v>
      </c>
      <c r="P53" s="47" t="n">
        <f aca="false">VLOOKUP(MONTH($C43)+12*(P$36-1998),Gas!$A$2507:$E$2568,4,FALSE())</f>
        <v>0.365135971167377</v>
      </c>
      <c r="Q53" s="6"/>
      <c r="R53" s="6"/>
      <c r="S53" s="47"/>
      <c r="T53" s="47"/>
      <c r="U53" s="47"/>
      <c r="V53" s="6"/>
      <c r="W53" s="6"/>
    </row>
    <row r="54" customFormat="false" ht="12.75" hidden="false" customHeight="true" outlineLevel="1" collapsed="false">
      <c r="A54" s="14"/>
      <c r="B54" s="47"/>
      <c r="C54" s="14" t="n">
        <v>37165</v>
      </c>
      <c r="D54" s="85" t="n">
        <v>22</v>
      </c>
      <c r="E54" s="47" t="n">
        <f aca="false">VLOOKUP(MONTH($C44)+12*(E$36-1998),Entergy!$A$972:$AB$1015,4,FALSE())</f>
        <v>2.30662178592074</v>
      </c>
      <c r="F54" s="47" t="n">
        <f aca="false">VLOOKUP(MONTH($C44)+12*(F$36-1998),Gas!$A$2507:$E$2568,4,FALSE())</f>
        <v>0.957388509573777</v>
      </c>
      <c r="I54" s="55" t="n">
        <v>21</v>
      </c>
      <c r="J54" s="47" t="n">
        <f aca="false">VLOOKUP(MONTH($C44)+12*(J$36-1998),Entergy!$A$972:$AB$1015,4,FALSE())</f>
        <v>1.47825817079028</v>
      </c>
      <c r="K54" s="47" t="n">
        <f aca="false">VLOOKUP(MONTH($C44)+12*(K$36-1998),Gas!$A$2507:$E$2568,4,FALSE())</f>
        <v>0.662730129450925</v>
      </c>
      <c r="N54" s="55" t="n">
        <v>22</v>
      </c>
      <c r="O54" s="47" t="n">
        <f aca="false">VLOOKUP(MONTH($C44)+12*(O$36-1998),Entergy!$A$972:$AB$1015,4,FALSE())</f>
        <v>1.54109697889053</v>
      </c>
      <c r="P54" s="47" t="n">
        <f aca="false">VLOOKUP(MONTH($C44)+12*(P$36-1998),Gas!$A$2507:$E$2568,4,FALSE())</f>
        <v>0.45070176352178</v>
      </c>
      <c r="S54" s="47"/>
      <c r="T54" s="47"/>
      <c r="U54" s="47"/>
    </row>
    <row r="55" customFormat="false" ht="12.75" hidden="false" customHeight="true" outlineLevel="1" collapsed="false">
      <c r="A55" s="14"/>
      <c r="B55" s="47"/>
      <c r="C55" s="14" t="n">
        <v>37196</v>
      </c>
      <c r="D55" s="85" t="n">
        <v>20</v>
      </c>
      <c r="E55" s="47" t="n">
        <f aca="false">VLOOKUP(MONTH($C45)+12*(E$36-1998),Entergy!$A$972:$AB$1015,4,FALSE())</f>
        <v>0.941616438058196</v>
      </c>
      <c r="F55" s="47" t="n">
        <f aca="false">VLOOKUP(MONTH($C45)+12*(F$36-1998),Gas!$A$2507:$E$2568,4,FALSE())</f>
        <v>0.682178186914127</v>
      </c>
      <c r="I55" s="55" t="n">
        <v>20</v>
      </c>
      <c r="J55" s="47" t="n">
        <f aca="false">VLOOKUP(MONTH($C45)+12*(J$36-1998),Entergy!$A$972:$AB$1015,4,FALSE())</f>
        <v>1.56512132987901</v>
      </c>
      <c r="K55" s="47" t="n">
        <f aca="false">VLOOKUP(MONTH($C45)+12*(K$36-1998),Gas!$A$2507:$E$2568,4,FALSE())</f>
        <v>0.793447360668667</v>
      </c>
      <c r="N55" s="55" t="n">
        <v>20</v>
      </c>
      <c r="O55" s="47" t="n">
        <f aca="false">VLOOKUP(MONTH($C45)+12*(O$36-1998),Entergy!$A$972:$AB$1015,4,FALSE())</f>
        <v>1.9064715884415</v>
      </c>
      <c r="P55" s="47" t="n">
        <f aca="false">VLOOKUP(MONTH($C45)+12*(P$36-1998),Gas!$A$2507:$E$2568,4,FALSE())</f>
        <v>0.641654704552737</v>
      </c>
      <c r="S55" s="47"/>
      <c r="T55" s="47"/>
      <c r="U55" s="47"/>
    </row>
    <row r="56" customFormat="false" ht="12.75" hidden="false" customHeight="true" outlineLevel="1" collapsed="false">
      <c r="A56" s="1"/>
      <c r="B56" s="2"/>
      <c r="C56" s="1" t="n">
        <v>37226</v>
      </c>
      <c r="D56" s="87" t="n">
        <v>22</v>
      </c>
      <c r="E56" s="2" t="n">
        <f aca="false">VLOOKUP(MONTH($C46)+12*(E$36-1998),Entergy!$A$972:$AB$1015,4,FALSE())</f>
        <v>1.34313235778603</v>
      </c>
      <c r="F56" s="2" t="n">
        <f aca="false">VLOOKUP(MONTH($C46)+12*(F$36-1998),Gas!$A$2507:$E$2568,4,FALSE())</f>
        <v>2.0528477212683</v>
      </c>
      <c r="G56" s="3"/>
      <c r="H56" s="3"/>
      <c r="I56" s="57" t="n">
        <v>22</v>
      </c>
      <c r="J56" s="2" t="n">
        <f aca="false">VLOOKUP(MONTH($C46)+12*(J$36-1998),Entergy!$A$972:$AB$1015,4,FALSE())</f>
        <v>1.92283778783434</v>
      </c>
      <c r="K56" s="2" t="n">
        <f aca="false">VLOOKUP(MONTH($C46)+12*(K$36-1998),Gas!$A$2507:$E$2568,4,FALSE())</f>
        <v>0.429438032447679</v>
      </c>
      <c r="L56" s="3"/>
      <c r="M56" s="3"/>
      <c r="N56" s="57" t="n">
        <v>20</v>
      </c>
      <c r="O56" s="2" t="n">
        <f aca="false">VLOOKUP(MONTH($C46)+12*(O$36-1998),Entergy!$A$972:$AB$1015,4,FALSE())</f>
        <v>3.92377467104177</v>
      </c>
      <c r="P56" s="2" t="n">
        <f aca="false">VLOOKUP(MONTH($C46)+12*(P$36-1998),Gas!$A$2507:$E$2568,4,FALSE())</f>
        <v>1.38711162281981</v>
      </c>
      <c r="Q56" s="3"/>
      <c r="R56" s="3"/>
      <c r="S56" s="2"/>
      <c r="T56" s="2"/>
      <c r="U56" s="2"/>
      <c r="V56" s="3"/>
      <c r="W56" s="3"/>
    </row>
    <row r="57" customFormat="false" ht="13.5" hidden="true" customHeight="false" outlineLevel="0" collapsed="false">
      <c r="A57" s="1"/>
      <c r="B57" s="2"/>
      <c r="C57" s="1" t="s">
        <v>4</v>
      </c>
      <c r="D57" s="2"/>
      <c r="E57" s="2" t="n">
        <f aca="false">(E54*$D54+E55*$D55+E56*$D56)/SUM($D54:$D56)</f>
        <v>1.54885812379239</v>
      </c>
      <c r="F57" s="2" t="n">
        <f aca="false">(F54*$D54+F55*$D55+F56*$D56)/SUM($D54:$D56)</f>
        <v>1.24794938776263</v>
      </c>
      <c r="G57" s="3"/>
      <c r="H57" s="3"/>
      <c r="I57" s="2"/>
      <c r="J57" s="2" t="n">
        <f aca="false">(J54*$I54+J55*$I55+J56*$I56)/SUM($I54:$I56)</f>
        <v>1.66108380184971</v>
      </c>
      <c r="K57" s="2" t="n">
        <f aca="false">(K54*$I54+K55*$I55+K56*$I56)/SUM($I54:$I56)</f>
        <v>0.622760581677646</v>
      </c>
      <c r="L57" s="3"/>
      <c r="M57" s="3"/>
      <c r="N57" s="2"/>
      <c r="O57" s="2" t="n">
        <f aca="false">(O54*$N54+O55*$N55+O56*$N56)/SUM($N54:$N56)</f>
        <v>2.4275654633106</v>
      </c>
      <c r="P57" s="2" t="n">
        <f aca="false">(P54*$N54+P55*$N55+P56*$N56)/SUM($N54:$N56)</f>
        <v>0.814367182982742</v>
      </c>
      <c r="Q57" s="3"/>
      <c r="R57" s="3"/>
      <c r="S57" s="2"/>
      <c r="T57" s="2"/>
      <c r="U57" s="2"/>
      <c r="V57" s="3"/>
      <c r="W57" s="3"/>
    </row>
  </sheetData>
  <printOptions headings="false" gridLines="false" gridLinesSet="true" horizontalCentered="false" verticalCentered="false"/>
  <pageMargins left="1" right="0.729861111111111" top="0.55" bottom="0.559722222222222" header="0.25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&amp;C&amp;"Arial,Bold"&amp;12Entergy</oddHeader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W5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26" activeCellId="0" sqref="D26"/>
    </sheetView>
  </sheetViews>
  <sheetFormatPr defaultColWidth="9.0546875" defaultRowHeight="12.75" customHeight="true" zeroHeight="false" outlineLevelRow="1" outlineLevelCol="0"/>
  <cols>
    <col collapsed="false" customWidth="true" hidden="false" outlineLevel="0" max="1" min="1" style="0" width="4.85"/>
    <col collapsed="false" customWidth="true" hidden="false" outlineLevel="0" max="2" min="2" style="0" width="1.99"/>
    <col collapsed="false" customWidth="true" hidden="false" outlineLevel="0" max="3" min="3" style="0" width="8.14"/>
    <col collapsed="false" customWidth="true" hidden="false" outlineLevel="0" max="4" min="4" style="0" width="1.85"/>
    <col collapsed="false" customWidth="true" hidden="false" outlineLevel="0" max="5" min="5" style="0" width="9.28"/>
    <col collapsed="false" customWidth="true" hidden="false" outlineLevel="0" max="6" min="6" style="0" width="6.7"/>
    <col collapsed="false" customWidth="true" hidden="false" outlineLevel="0" max="7" min="7" style="0" width="5.71"/>
    <col collapsed="false" customWidth="true" hidden="false" outlineLevel="0" max="8" min="8" style="0" width="7.56"/>
    <col collapsed="false" customWidth="true" hidden="false" outlineLevel="0" max="9" min="9" style="0" width="1.41"/>
    <col collapsed="false" customWidth="true" hidden="false" outlineLevel="0" max="10" min="10" style="0" width="9.85"/>
    <col collapsed="false" customWidth="true" hidden="false" outlineLevel="0" max="11" min="11" style="0" width="6.7"/>
    <col collapsed="false" customWidth="true" hidden="false" outlineLevel="0" max="12" min="12" style="0" width="5.71"/>
    <col collapsed="false" customWidth="true" hidden="false" outlineLevel="0" max="13" min="13" style="0" width="7.56"/>
    <col collapsed="false" customWidth="true" hidden="false" outlineLevel="0" max="14" min="14" style="0" width="1.7"/>
    <col collapsed="false" customWidth="true" hidden="false" outlineLevel="0" max="15" min="15" style="0" width="9.7"/>
    <col collapsed="false" customWidth="true" hidden="false" outlineLevel="0" max="16" min="16" style="0" width="6.13"/>
    <col collapsed="false" customWidth="true" hidden="false" outlineLevel="0" max="17" min="17" style="0" width="5.71"/>
    <col collapsed="false" customWidth="true" hidden="false" outlineLevel="0" max="18" min="18" style="0" width="7.56"/>
    <col collapsed="false" customWidth="true" hidden="false" outlineLevel="0" max="19" min="19" style="0" width="1.99"/>
    <col collapsed="false" customWidth="true" hidden="false" outlineLevel="0" max="20" min="20" style="0" width="9.7"/>
    <col collapsed="false" customWidth="true" hidden="false" outlineLevel="0" max="21" min="21" style="0" width="6.13"/>
    <col collapsed="false" customWidth="true" hidden="false" outlineLevel="0" max="22" min="22" style="0" width="5.71"/>
    <col collapsed="false" customWidth="true" hidden="false" outlineLevel="0" max="23" min="23" style="0" width="7.56"/>
  </cols>
  <sheetData>
    <row r="1" customFormat="false" ht="13.5" hidden="false" customHeight="false" outlineLevel="0" collapsed="false">
      <c r="A1" s="1"/>
      <c r="B1" s="2"/>
      <c r="C1" s="1"/>
      <c r="D1" s="2"/>
      <c r="E1" s="2"/>
      <c r="F1" s="2"/>
      <c r="G1" s="3"/>
      <c r="H1" s="3"/>
      <c r="I1" s="2"/>
      <c r="J1" s="2"/>
      <c r="K1" s="2"/>
      <c r="L1" s="3"/>
      <c r="M1" s="3"/>
      <c r="N1" s="2"/>
      <c r="O1" s="2"/>
      <c r="P1" s="2"/>
      <c r="Q1" s="3"/>
      <c r="R1" s="3"/>
      <c r="S1" s="2"/>
      <c r="T1" s="2"/>
      <c r="U1" s="2"/>
      <c r="V1" s="3"/>
      <c r="W1" s="3"/>
    </row>
    <row r="2" customFormat="false" ht="21" hidden="false" customHeight="true" outlineLevel="0" collapsed="false">
      <c r="A2" s="5" t="s">
        <v>0</v>
      </c>
      <c r="B2" s="6"/>
      <c r="C2" s="7"/>
      <c r="D2" s="6"/>
      <c r="E2" s="8" t="n">
        <v>1998</v>
      </c>
      <c r="F2" s="8" t="n">
        <v>1998</v>
      </c>
      <c r="G2" s="9"/>
      <c r="H2" s="9"/>
      <c r="I2" s="9"/>
      <c r="J2" s="8" t="n">
        <v>1999</v>
      </c>
      <c r="K2" s="8" t="n">
        <v>1999</v>
      </c>
      <c r="L2" s="9"/>
      <c r="M2" s="9"/>
      <c r="N2" s="9"/>
      <c r="O2" s="8" t="n">
        <v>2000</v>
      </c>
      <c r="P2" s="8" t="n">
        <v>2000</v>
      </c>
      <c r="Q2" s="8"/>
      <c r="R2" s="8"/>
      <c r="S2" s="8"/>
      <c r="T2" s="8" t="n">
        <v>2001</v>
      </c>
      <c r="U2" s="8" t="n">
        <v>2001</v>
      </c>
      <c r="V2" s="9"/>
      <c r="W2" s="9"/>
    </row>
    <row r="3" customFormat="false" ht="12.75" hidden="false" customHeight="true" outlineLevel="0" collapsed="false">
      <c r="A3" s="10"/>
      <c r="B3" s="10"/>
      <c r="C3" s="11"/>
      <c r="D3" s="10"/>
      <c r="E3" s="12" t="s">
        <v>2</v>
      </c>
      <c r="F3" s="12" t="s">
        <v>3</v>
      </c>
      <c r="G3" s="12"/>
      <c r="H3" s="12"/>
      <c r="I3" s="12"/>
      <c r="J3" s="12" t="s">
        <v>2</v>
      </c>
      <c r="K3" s="12" t="s">
        <v>3</v>
      </c>
      <c r="L3" s="12"/>
      <c r="M3" s="12"/>
      <c r="N3" s="12"/>
      <c r="O3" s="12" t="s">
        <v>2</v>
      </c>
      <c r="P3" s="12" t="s">
        <v>3</v>
      </c>
      <c r="Q3" s="12"/>
      <c r="R3" s="12"/>
      <c r="S3" s="12"/>
      <c r="T3" s="12" t="s">
        <v>2</v>
      </c>
      <c r="U3" s="12" t="s">
        <v>3</v>
      </c>
      <c r="V3" s="12"/>
      <c r="W3" s="12"/>
    </row>
    <row r="4" customFormat="false" ht="12" hidden="false" customHeight="true" outlineLevel="0" collapsed="false">
      <c r="A4" s="13" t="n">
        <v>35</v>
      </c>
      <c r="C4" s="14" t="n">
        <v>36892</v>
      </c>
      <c r="E4" s="15" t="n">
        <f aca="false">VLOOKUP(MONTH($C4)+12*(E$2-1998),Nepool!$F$1007:$S$1100,MATCH(CONCATENATE($A4,E$3),Nepool!$G$1007:$S$1007,0)+1,FALSE())</f>
        <v>0</v>
      </c>
      <c r="F4" s="15" t="n">
        <f aca="false">VLOOKUP(MONTH($C4)+12*(F$2-1998),Nepool!$F$1007:$S$1100,MATCH(CONCATENATE($A4,F$3),Nepool!$G$1007:$S$1007,0)+1,FALSE())</f>
        <v>3.89809523809524</v>
      </c>
      <c r="G4" s="15"/>
      <c r="H4" s="15"/>
      <c r="J4" s="15" t="n">
        <f aca="false">VLOOKUP(MONTH($C4)+12*(J$2-1998),Nepool!$F$1007:$S$1100,MATCH(CONCATENATE($A4,J$3),Nepool!$G$1007:$S$1007,0)+1,FALSE())</f>
        <v>0</v>
      </c>
      <c r="K4" s="15" t="n">
        <f aca="false">VLOOKUP(MONTH($C4)+12*(K$2-1998),Nepool!$F$1007:$S$1100,MATCH(CONCATENATE($A4,K$3),Nepool!$G$1007:$S$1007,0)+1,FALSE())</f>
        <v>10.5765</v>
      </c>
      <c r="L4" s="15"/>
      <c r="M4" s="15"/>
      <c r="O4" s="15" t="n">
        <f aca="false">VLOOKUP(MONTH($C4)+12*(O$2-1998),Nepool!$F$1007:$S$1100,MATCH(CONCATENATE($A4,O$3),Nepool!$G$1007:$S$1007,0)+1,FALSE())</f>
        <v>14.6771428571429</v>
      </c>
      <c r="P4" s="15" t="n">
        <f aca="false">VLOOKUP(MONTH($C4)+12*(P$2-1998),Nepool!$F$1007:$S$1100,MATCH(CONCATENATE($A4,P$3),Nepool!$G$1007:$S$1007,0)+1,FALSE())</f>
        <v>1.52761904761905</v>
      </c>
      <c r="Q4" s="15"/>
      <c r="R4" s="15"/>
      <c r="T4" s="15" t="n">
        <f aca="false">VLOOKUP(MONTH($C4)+12*(T$2-1998),Nepool!$F$1007:$S$1100,MATCH(CONCATENATE($A4,T$3),Nepool!$G$1007:$S$1007,0)+1,FALSE())</f>
        <v>39.4081818181818</v>
      </c>
      <c r="U4" s="15" t="n">
        <f aca="false">VLOOKUP(MONTH($C4)+12*(U$2-1998),Nepool!$F$1007:$S$1100,MATCH(CONCATENATE($A4,U$3),Nepool!$G$1007:$S$1007,0)+1,FALSE())</f>
        <v>0</v>
      </c>
      <c r="V4" s="15"/>
      <c r="W4" s="15"/>
    </row>
    <row r="5" customFormat="false" ht="12" hidden="false" customHeight="true" outlineLevel="0" collapsed="false">
      <c r="A5" s="13" t="n">
        <v>35</v>
      </c>
      <c r="C5" s="14" t="n">
        <v>36923</v>
      </c>
      <c r="E5" s="15" t="n">
        <f aca="false">VLOOKUP(MONTH($C5)+12*(E$2-1998),Nepool!$F$1007:$S$1100,MATCH(CONCATENATE($A5,E$3),Nepool!$G$1007:$S$1007,0)+1,FALSE())</f>
        <v>0</v>
      </c>
      <c r="F5" s="15" t="n">
        <f aca="false">VLOOKUP(MONTH($C5)+12*(F$2-1998),Nepool!$F$1007:$S$1100,MATCH(CONCATENATE($A5,F$3),Nepool!$G$1007:$S$1007,0)+1,FALSE())</f>
        <v>7.99210526315789</v>
      </c>
      <c r="G5" s="15"/>
      <c r="H5" s="15"/>
      <c r="J5" s="15" t="n">
        <f aca="false">VLOOKUP(MONTH($C5)+12*(J$2-1998),Nepool!$F$1007:$S$1100,MATCH(CONCATENATE($A5,J$3),Nepool!$G$1007:$S$1007,0)+1,FALSE())</f>
        <v>0</v>
      </c>
      <c r="K5" s="15" t="n">
        <f aca="false">VLOOKUP(MONTH($C5)+12*(K$2-1998),Nepool!$F$1007:$S$1100,MATCH(CONCATENATE($A5,K$3),Nepool!$G$1007:$S$1007,0)+1,FALSE())</f>
        <v>15.0610526315789</v>
      </c>
      <c r="L5" s="15"/>
      <c r="M5" s="15"/>
      <c r="O5" s="15" t="n">
        <f aca="false">VLOOKUP(MONTH($C5)+12*(O$2-1998),Nepool!$F$1007:$S$1100,MATCH(CONCATENATE($A5,O$3),Nepool!$G$1007:$S$1007,0)+1,FALSE())</f>
        <v>6.02761904761905</v>
      </c>
      <c r="P5" s="15" t="n">
        <f aca="false">VLOOKUP(MONTH($C5)+12*(P$2-1998),Nepool!$F$1007:$S$1100,MATCH(CONCATENATE($A5,P$3),Nepool!$G$1007:$S$1007,0)+1,FALSE())</f>
        <v>0.2</v>
      </c>
      <c r="Q5" s="15"/>
      <c r="R5" s="15"/>
      <c r="T5" s="15" t="n">
        <f aca="false">VLOOKUP(MONTH($C5)+12*(T$2-1998),Nepool!$F$1007:$S$1100,MATCH(CONCATENATE($A5,T$3),Nepool!$G$1007:$S$1007,0)+1,FALSE())</f>
        <v>15.3463157894737</v>
      </c>
      <c r="U5" s="15" t="n">
        <f aca="false">VLOOKUP(MONTH($C5)+12*(U$2-1998),Nepool!$F$1007:$S$1100,MATCH(CONCATENATE($A5,U$3),Nepool!$G$1007:$S$1007,0)+1,FALSE())</f>
        <v>0</v>
      </c>
      <c r="V5" s="15"/>
      <c r="W5" s="15"/>
    </row>
    <row r="6" customFormat="false" ht="12" hidden="false" customHeight="true" outlineLevel="0" collapsed="false">
      <c r="A6" s="58" t="n">
        <v>30</v>
      </c>
      <c r="B6" s="59"/>
      <c r="C6" s="60" t="n">
        <v>36892</v>
      </c>
      <c r="D6" s="59"/>
      <c r="E6" s="15" t="n">
        <f aca="false">VLOOKUP(MONTH($C6)+12*(E$2-1998),Nepool!$F$1007:$S$1100,MATCH(CONCATENATE($A6,E$3),Nepool!$G$1007:$S$1007,0)+1,FALSE())</f>
        <v>1.19714285714286</v>
      </c>
      <c r="F6" s="15" t="n">
        <f aca="false">VLOOKUP(MONTH($C6)+12*(F$2-1998),Nepool!$F$1007:$S$1100,MATCH(CONCATENATE($A6,F$3),Nepool!$G$1007:$S$1007,0)+1,FALSE())</f>
        <v>0.0952380952380952</v>
      </c>
      <c r="G6" s="15"/>
      <c r="H6" s="15"/>
      <c r="I6" s="59"/>
      <c r="J6" s="15" t="n">
        <f aca="false">VLOOKUP(MONTH($C6)+12*(J$2-1998),Nepool!$F$1007:$S$1100,MATCH(CONCATENATE($A6,J$3),Nepool!$G$1007:$S$1007,0)+1,FALSE())</f>
        <v>0</v>
      </c>
      <c r="K6" s="15" t="n">
        <f aca="false">VLOOKUP(MONTH($C6)+12*(K$2-1998),Nepool!$F$1007:$S$1100,MATCH(CONCATENATE($A6,K$3),Nepool!$G$1007:$S$1007,0)+1,FALSE())</f>
        <v>5.5765</v>
      </c>
      <c r="L6" s="15"/>
      <c r="M6" s="15"/>
      <c r="N6" s="59"/>
      <c r="O6" s="15" t="n">
        <f aca="false">VLOOKUP(MONTH($C6)+12*(O$2-1998),Nepool!$F$1007:$S$1100,MATCH(CONCATENATE($A6,O$3),Nepool!$G$1007:$S$1007,0)+1,FALSE())</f>
        <v>18.4085714285714</v>
      </c>
      <c r="P6" s="15" t="n">
        <f aca="false">VLOOKUP(MONTH($C6)+12*(P$2-1998),Nepool!$F$1007:$S$1100,MATCH(CONCATENATE($A6,P$3),Nepool!$G$1007:$S$1007,0)+1,FALSE())</f>
        <v>0.259047619047619</v>
      </c>
      <c r="Q6" s="15"/>
      <c r="R6" s="15"/>
      <c r="S6" s="59"/>
      <c r="T6" s="15" t="n">
        <f aca="false">VLOOKUP(MONTH($C6)+12*(T$2-1998),Nepool!$F$1007:$S$1100,MATCH(CONCATENATE($A6,T$3),Nepool!$G$1007:$S$1007,0)+1,FALSE())</f>
        <v>44.4081818181818</v>
      </c>
      <c r="U6" s="15" t="n">
        <f aca="false">VLOOKUP(MONTH($C6)+12*(U$2-1998),Nepool!$F$1007:$S$1100,MATCH(CONCATENATE($A6,U$3),Nepool!$G$1007:$S$1007,0)+1,FALSE())</f>
        <v>0</v>
      </c>
      <c r="V6" s="15"/>
      <c r="W6" s="15"/>
    </row>
    <row r="7" customFormat="false" ht="12" hidden="false" customHeight="true" outlineLevel="0" collapsed="false">
      <c r="A7" s="34" t="n">
        <v>30</v>
      </c>
      <c r="B7" s="54"/>
      <c r="C7" s="61" t="n">
        <v>36923</v>
      </c>
      <c r="D7" s="54"/>
      <c r="E7" s="15" t="n">
        <f aca="false">VLOOKUP(MONTH($C7)+12*(E$2-1998),Nepool!$F$1007:$S$1100,MATCH(CONCATENATE($A7,E$3),Nepool!$G$1007:$S$1007,0)+1,FALSE())</f>
        <v>0</v>
      </c>
      <c r="F7" s="15" t="n">
        <f aca="false">VLOOKUP(MONTH($C7)+12*(F$2-1998),Nepool!$F$1007:$S$1100,MATCH(CONCATENATE($A7,F$3),Nepool!$G$1007:$S$1007,0)+1,FALSE())</f>
        <v>2.99210526315789</v>
      </c>
      <c r="G7" s="15"/>
      <c r="H7" s="15"/>
      <c r="I7" s="54"/>
      <c r="J7" s="15" t="n">
        <f aca="false">VLOOKUP(MONTH($C7)+12*(J$2-1998),Nepool!$F$1007:$S$1100,MATCH(CONCATENATE($A7,J$3),Nepool!$G$1007:$S$1007,0)+1,FALSE())</f>
        <v>0</v>
      </c>
      <c r="K7" s="15" t="n">
        <f aca="false">VLOOKUP(MONTH($C7)+12*(K$2-1998),Nepool!$F$1007:$S$1100,MATCH(CONCATENATE($A7,K$3),Nepool!$G$1007:$S$1007,0)+1,FALSE())</f>
        <v>10.0610526315789</v>
      </c>
      <c r="L7" s="15"/>
      <c r="M7" s="15"/>
      <c r="N7" s="54"/>
      <c r="O7" s="15" t="n">
        <f aca="false">VLOOKUP(MONTH($C7)+12*(O$2-1998),Nepool!$F$1007:$S$1100,MATCH(CONCATENATE($A7,O$3),Nepool!$G$1007:$S$1007,0)+1,FALSE())</f>
        <v>10.827619047619</v>
      </c>
      <c r="P7" s="15" t="n">
        <f aca="false">VLOOKUP(MONTH($C7)+12*(P$2-1998),Nepool!$F$1007:$S$1100,MATCH(CONCATENATE($A7,P$3),Nepool!$G$1007:$S$1007,0)+1,FALSE())</f>
        <v>0</v>
      </c>
      <c r="Q7" s="15"/>
      <c r="R7" s="15"/>
      <c r="S7" s="54"/>
      <c r="T7" s="15" t="n">
        <f aca="false">VLOOKUP(MONTH($C7)+12*(T$2-1998),Nepool!$F$1007:$S$1100,MATCH(CONCATENATE($A7,T$3),Nepool!$G$1007:$S$1007,0)+1,FALSE())</f>
        <v>20.3463157894737</v>
      </c>
      <c r="U7" s="15" t="n">
        <f aca="false">VLOOKUP(MONTH($C7)+12*(U$2-1998),Nepool!$F$1007:$S$1100,MATCH(CONCATENATE($A7,U$3),Nepool!$G$1007:$S$1007,0)+1,FALSE())</f>
        <v>0</v>
      </c>
      <c r="V7" s="15"/>
      <c r="W7" s="15"/>
    </row>
    <row r="8" customFormat="false" ht="12" hidden="false" customHeight="true" outlineLevel="0" collapsed="false">
      <c r="A8" s="20" t="n">
        <v>25</v>
      </c>
      <c r="B8" s="21"/>
      <c r="C8" s="18" t="n">
        <v>36892</v>
      </c>
      <c r="D8" s="21"/>
      <c r="E8" s="19" t="n">
        <f aca="false">VLOOKUP(MONTH($C8)+12*(E$2-1998),Nepool!$F$1007:$S$1100,MATCH(CONCATENATE($A8,E$3),Nepool!$G$1007:$S$1007,0)+1,FALSE())</f>
        <v>6.10190476190476</v>
      </c>
      <c r="F8" s="19" t="n">
        <f aca="false">VLOOKUP(MONTH($C8)+12*(F$2-1998),Nepool!$F$1007:$S$1100,MATCH(CONCATENATE($A8,F$3),Nepool!$G$1007:$S$1007,0)+1,FALSE())</f>
        <v>0</v>
      </c>
      <c r="G8" s="19"/>
      <c r="H8" s="19"/>
      <c r="I8" s="21"/>
      <c r="J8" s="19" t="n">
        <f aca="false">VLOOKUP(MONTH($C8)+12*(J$2-1998),Nepool!$F$1007:$S$1100,MATCH(CONCATENATE($A8,J$3),Nepool!$G$1007:$S$1007,0)+1,FALSE())</f>
        <v>0.971</v>
      </c>
      <c r="K8" s="19" t="n">
        <f aca="false">VLOOKUP(MONTH($C8)+12*(K$2-1998),Nepool!$F$1007:$S$1100,MATCH(CONCATENATE($A8,K$3),Nepool!$G$1007:$S$1007,0)+1,FALSE())</f>
        <v>1.5475</v>
      </c>
      <c r="L8" s="19"/>
      <c r="M8" s="19"/>
      <c r="N8" s="21"/>
      <c r="O8" s="19" t="n">
        <f aca="false">VLOOKUP(MONTH($C8)+12*(O$2-1998),Nepool!$F$1007:$S$1100,MATCH(CONCATENATE($A8,O$3),Nepool!$G$1007:$S$1007,0)+1,FALSE())</f>
        <v>23.1495238095238</v>
      </c>
      <c r="P8" s="19" t="n">
        <f aca="false">VLOOKUP(MONTH($C8)+12*(P$2-1998),Nepool!$F$1007:$S$1100,MATCH(CONCATENATE($A8,P$3),Nepool!$G$1007:$S$1007,0)+1,FALSE())</f>
        <v>0</v>
      </c>
      <c r="Q8" s="19"/>
      <c r="R8" s="19"/>
      <c r="S8" s="21"/>
      <c r="T8" s="19" t="n">
        <f aca="false">VLOOKUP(MONTH($C8)+12*(T$2-1998),Nepool!$F$1007:$S$1100,MATCH(CONCATENATE($A8,T$3),Nepool!$G$1007:$S$1007,0)+1,FALSE())</f>
        <v>49.4081818181818</v>
      </c>
      <c r="U8" s="19" t="n">
        <f aca="false">VLOOKUP(MONTH($C8)+12*(U$2-1998),Nepool!$F$1007:$S$1100,MATCH(CONCATENATE($A8,U$3),Nepool!$G$1007:$S$1007,0)+1,FALSE())</f>
        <v>0</v>
      </c>
      <c r="V8" s="19"/>
      <c r="W8" s="19"/>
    </row>
    <row r="9" customFormat="false" ht="12" hidden="false" customHeight="true" outlineLevel="0" collapsed="false">
      <c r="A9" s="20" t="n">
        <v>25</v>
      </c>
      <c r="B9" s="21"/>
      <c r="C9" s="22" t="n">
        <v>36923</v>
      </c>
      <c r="D9" s="21"/>
      <c r="E9" s="19" t="n">
        <f aca="false">VLOOKUP(MONTH($C9)+12*(E$2-1998),Nepool!$F$1007:$S$1100,MATCH(CONCATENATE($A9,E$3),Nepool!$G$1007:$S$1007,0)+1,FALSE())</f>
        <v>2.15263157894737</v>
      </c>
      <c r="F9" s="19" t="n">
        <f aca="false">VLOOKUP(MONTH($C9)+12*(F$2-1998),Nepool!$F$1007:$S$1100,MATCH(CONCATENATE($A9,F$3),Nepool!$G$1007:$S$1007,0)+1,FALSE())</f>
        <v>0.144736842105263</v>
      </c>
      <c r="G9" s="19"/>
      <c r="H9" s="19"/>
      <c r="I9" s="21"/>
      <c r="J9" s="19" t="n">
        <f aca="false">VLOOKUP(MONTH($C9)+12*(J$2-1998),Nepool!$F$1007:$S$1100,MATCH(CONCATENATE($A9,J$3),Nepool!$G$1007:$S$1007,0)+1,FALSE())</f>
        <v>0</v>
      </c>
      <c r="K9" s="19" t="n">
        <f aca="false">VLOOKUP(MONTH($C9)+12*(K$2-1998),Nepool!$F$1007:$S$1100,MATCH(CONCATENATE($A9,K$3),Nepool!$G$1007:$S$1007,0)+1,FALSE())</f>
        <v>5.06105263157895</v>
      </c>
      <c r="L9" s="19"/>
      <c r="M9" s="19"/>
      <c r="N9" s="21"/>
      <c r="O9" s="19" t="n">
        <f aca="false">VLOOKUP(MONTH($C9)+12*(O$2-1998),Nepool!$F$1007:$S$1100,MATCH(CONCATENATE($A9,O$3),Nepool!$G$1007:$S$1007,0)+1,FALSE())</f>
        <v>15.827619047619</v>
      </c>
      <c r="P9" s="19" t="n">
        <f aca="false">VLOOKUP(MONTH($C9)+12*(P$2-1998),Nepool!$F$1007:$S$1100,MATCH(CONCATENATE($A9,P$3),Nepool!$G$1007:$S$1007,0)+1,FALSE())</f>
        <v>0</v>
      </c>
      <c r="Q9" s="19"/>
      <c r="R9" s="19"/>
      <c r="S9" s="21"/>
      <c r="T9" s="19" t="n">
        <f aca="false">VLOOKUP(MONTH($C9)+12*(T$2-1998),Nepool!$F$1007:$S$1100,MATCH(CONCATENATE($A9,T$3),Nepool!$G$1007:$S$1007,0)+1,FALSE())</f>
        <v>25.3463157894737</v>
      </c>
      <c r="U9" s="19" t="n">
        <f aca="false">VLOOKUP(MONTH($C9)+12*(U$2-1998),Nepool!$F$1007:$S$1100,MATCH(CONCATENATE($A9,U$3),Nepool!$G$1007:$S$1007,0)+1,FALSE())</f>
        <v>0</v>
      </c>
      <c r="V9" s="19"/>
      <c r="W9" s="19"/>
    </row>
    <row r="10" customFormat="false" ht="12" hidden="false" customHeight="true" outlineLevel="0" collapsed="false">
      <c r="A10" s="34" t="n">
        <v>20</v>
      </c>
      <c r="B10" s="54"/>
      <c r="C10" s="14" t="n">
        <v>36892</v>
      </c>
      <c r="D10" s="54"/>
      <c r="E10" s="15" t="n">
        <f aca="false">VLOOKUP(MONTH($C10)+12*(E$2-1998),Nepool!$F$1007:$S$1100,MATCH(CONCATENATE($A10,E$3),Nepool!$G$1007:$S$1007,0)+1,FALSE())</f>
        <v>11.1019047619048</v>
      </c>
      <c r="F10" s="15" t="n">
        <f aca="false">VLOOKUP(MONTH($C10)+12*(F$2-1998),Nepool!$F$1007:$S$1100,MATCH(CONCATENATE($A10,F$3),Nepool!$G$1007:$S$1007,0)+1,FALSE())</f>
        <v>0</v>
      </c>
      <c r="G10" s="15"/>
      <c r="H10" s="15"/>
      <c r="I10" s="54"/>
      <c r="J10" s="15" t="n">
        <f aca="false">VLOOKUP(MONTH($C10)+12*(J$2-1998),Nepool!$F$1007:$S$1100,MATCH(CONCATENATE($A10,J$3),Nepool!$G$1007:$S$1007,0)+1,FALSE())</f>
        <v>4.4235</v>
      </c>
      <c r="K10" s="15" t="n">
        <f aca="false">VLOOKUP(MONTH($C10)+12*(K$2-1998),Nepool!$F$1007:$S$1100,MATCH(CONCATENATE($A10,K$3),Nepool!$G$1007:$S$1007,0)+1,FALSE())</f>
        <v>0</v>
      </c>
      <c r="L10" s="15"/>
      <c r="M10" s="15"/>
      <c r="N10" s="54"/>
      <c r="O10" s="15" t="n">
        <f aca="false">VLOOKUP(MONTH($C10)+12*(O$2-1998),Nepool!$F$1007:$S$1100,MATCH(CONCATENATE($A10,O$3),Nepool!$G$1007:$S$1007,0)+1,FALSE())</f>
        <v>28.1495238095238</v>
      </c>
      <c r="P10" s="15" t="n">
        <f aca="false">VLOOKUP(MONTH($C10)+12*(P$2-1998),Nepool!$F$1007:$S$1100,MATCH(CONCATENATE($A10,P$3),Nepool!$G$1007:$S$1007,0)+1,FALSE())</f>
        <v>0</v>
      </c>
      <c r="Q10" s="15"/>
      <c r="R10" s="15"/>
      <c r="S10" s="54"/>
      <c r="T10" s="15" t="n">
        <f aca="false">VLOOKUP(MONTH($C10)+12*(T$2-1998),Nepool!$F$1007:$S$1100,MATCH(CONCATENATE($A10,T$3),Nepool!$G$1007:$S$1007,0)+1,FALSE())</f>
        <v>54.4081818181818</v>
      </c>
      <c r="U10" s="15" t="n">
        <f aca="false">VLOOKUP(MONTH($C10)+12*(U$2-1998),Nepool!$F$1007:$S$1100,MATCH(CONCATENATE($A10,U$3),Nepool!$G$1007:$S$1007,0)+1,FALSE())</f>
        <v>0</v>
      </c>
      <c r="V10" s="15"/>
      <c r="W10" s="15"/>
    </row>
    <row r="11" customFormat="false" ht="12" hidden="false" customHeight="true" outlineLevel="0" collapsed="false">
      <c r="A11" s="23" t="n">
        <v>20</v>
      </c>
      <c r="B11" s="24"/>
      <c r="C11" s="25" t="n">
        <v>36923</v>
      </c>
      <c r="D11" s="24"/>
      <c r="E11" s="26" t="n">
        <f aca="false">VLOOKUP(MONTH($C11)+12*(E$2-1998),Nepool!$F$1007:$S$1100,MATCH(CONCATENATE($A11,E$3),Nepool!$G$1007:$S$1007,0)+1,FALSE())</f>
        <v>7.00789473684211</v>
      </c>
      <c r="F11" s="26" t="n">
        <f aca="false">VLOOKUP(MONTH($C11)+12*(F$2-1998),Nepool!$F$1007:$S$1100,MATCH(CONCATENATE($A11,F$3),Nepool!$G$1007:$S$1007,0)+1,FALSE())</f>
        <v>0</v>
      </c>
      <c r="G11" s="26"/>
      <c r="H11" s="26"/>
      <c r="I11" s="24"/>
      <c r="J11" s="26" t="n">
        <f aca="false">VLOOKUP(MONTH($C11)+12*(J$2-1998),Nepool!$F$1007:$S$1100,MATCH(CONCATENATE($A11,J$3),Nepool!$G$1007:$S$1007,0)+1,FALSE())</f>
        <v>0.421578947368421</v>
      </c>
      <c r="K11" s="26" t="n">
        <f aca="false">VLOOKUP(MONTH($C11)+12*(K$2-1998),Nepool!$F$1007:$S$1100,MATCH(CONCATENATE($A11,K$3),Nepool!$G$1007:$S$1007,0)+1,FALSE())</f>
        <v>0.482631578947368</v>
      </c>
      <c r="L11" s="26"/>
      <c r="M11" s="26"/>
      <c r="N11" s="24"/>
      <c r="O11" s="26" t="n">
        <f aca="false">VLOOKUP(MONTH($C11)+12*(O$2-1998),Nepool!$F$1007:$S$1100,MATCH(CONCATENATE($A11,O$3),Nepool!$G$1007:$S$1007,0)+1,FALSE())</f>
        <v>20.8276190476191</v>
      </c>
      <c r="P11" s="26" t="n">
        <f aca="false">VLOOKUP(MONTH($C11)+12*(P$2-1998),Nepool!$F$1007:$S$1100,MATCH(CONCATENATE($A11,P$3),Nepool!$G$1007:$S$1007,0)+1,FALSE())</f>
        <v>0</v>
      </c>
      <c r="Q11" s="26"/>
      <c r="R11" s="26"/>
      <c r="S11" s="24"/>
      <c r="T11" s="26" t="n">
        <f aca="false">VLOOKUP(MONTH($C11)+12*(T$2-1998),Nepool!$F$1007:$S$1100,MATCH(CONCATENATE($A11,T$3),Nepool!$G$1007:$S$1007,0)+1,FALSE())</f>
        <v>30.3463157894737</v>
      </c>
      <c r="U11" s="26" t="n">
        <f aca="false">VLOOKUP(MONTH($C11)+12*(U$2-1998),Nepool!$F$1007:$S$1100,MATCH(CONCATENATE($A11,U$3),Nepool!$G$1007:$S$1007,0)+1,FALSE())</f>
        <v>0</v>
      </c>
      <c r="V11" s="26"/>
      <c r="W11" s="26"/>
    </row>
    <row r="12" customFormat="false" ht="12" hidden="false" customHeight="true" outlineLevel="0" collapsed="false">
      <c r="A12" s="13" t="n">
        <v>100</v>
      </c>
      <c r="C12" s="14" t="n">
        <v>37073</v>
      </c>
      <c r="E12" s="15" t="n">
        <f aca="false">VLOOKUP(MONTH($C12)+12*(E$2-1998),Nepool!$F$1007:$S$1100,MATCH(CONCATENATE($A12,E$3),Nepool!$G$1007:$S$1007,0)+1,FALSE())</f>
        <v>0</v>
      </c>
      <c r="F12" s="15"/>
      <c r="G12" s="15"/>
      <c r="H12" s="15"/>
      <c r="J12" s="15" t="n">
        <f aca="false">VLOOKUP(MONTH($C12)+12*(J$2-1998),Nepool!$F$1007:$S$1100,MATCH(CONCATENATE($A12,J$3),Nepool!$G$1007:$S$1007,0)+1,FALSE())</f>
        <v>13.0042828571429</v>
      </c>
      <c r="K12" s="15"/>
      <c r="L12" s="15"/>
      <c r="M12" s="15"/>
      <c r="O12" s="15" t="n">
        <f aca="false">VLOOKUP(MONTH($C12)+12*(O$2-1998),Nepool!$F$1007:$S$1100,MATCH(CONCATENATE($A12,O$3),Nepool!$G$1007:$S$1007,0)+1,FALSE())</f>
        <v>0</v>
      </c>
      <c r="P12" s="15"/>
      <c r="Q12" s="15"/>
      <c r="R12" s="15"/>
      <c r="T12" s="15" t="n">
        <f aca="false">VLOOKUP(MONTH($C12)+12*(T$2-1998),Nepool!$F$1007:$S$1100,MATCH(CONCATENATE($A12,T$3),Nepool!$G$1007:$S$1007,0)+1,FALSE())</f>
        <v>0</v>
      </c>
      <c r="U12" s="15"/>
      <c r="V12" s="15"/>
      <c r="W12" s="15"/>
    </row>
    <row r="13" customFormat="false" ht="12" hidden="false" customHeight="true" outlineLevel="0" collapsed="false">
      <c r="A13" s="13" t="n">
        <v>100</v>
      </c>
      <c r="C13" s="14" t="n">
        <v>37104</v>
      </c>
      <c r="E13" s="15" t="n">
        <f aca="false">VLOOKUP(MONTH($C13)+12*(E$2-1998),Nepool!$F$1007:$S$1100,MATCH(CONCATENATE($A13,E$3),Nepool!$G$1007:$S$1007,0)+1,FALSE())</f>
        <v>0</v>
      </c>
      <c r="F13" s="15"/>
      <c r="G13" s="15"/>
      <c r="H13" s="15"/>
      <c r="J13" s="15" t="n">
        <f aca="false">VLOOKUP(MONTH($C13)+12*(J$2-1998),Nepool!$F$1007:$S$1100,MATCH(CONCATENATE($A13,J$3),Nepool!$G$1007:$S$1007,0)+1,FALSE())</f>
        <v>0</v>
      </c>
      <c r="K13" s="15"/>
      <c r="L13" s="15"/>
      <c r="M13" s="15"/>
      <c r="O13" s="15" t="n">
        <f aca="false">VLOOKUP(MONTH($C13)+12*(O$2-1998),Nepool!$F$1007:$S$1100,MATCH(CONCATENATE($A13,O$3),Nepool!$G$1007:$S$1007,0)+1,FALSE())</f>
        <v>0</v>
      </c>
      <c r="P13" s="15"/>
      <c r="Q13" s="15"/>
      <c r="R13" s="15"/>
      <c r="T13" s="15" t="n">
        <f aca="false">VLOOKUP(MONTH($C13)+12*(T$2-1998),Nepool!$F$1007:$S$1100,MATCH(CONCATENATE($A13,T$3),Nepool!$G$1007:$S$1007,0)+1,FALSE())</f>
        <v>38.8008673913043</v>
      </c>
      <c r="U13" s="15"/>
      <c r="V13" s="15"/>
      <c r="W13" s="15"/>
    </row>
    <row r="14" customFormat="false" ht="12" hidden="false" customHeight="true" outlineLevel="0" collapsed="false">
      <c r="A14" s="16" t="n">
        <v>50</v>
      </c>
      <c r="B14" s="17"/>
      <c r="C14" s="18" t="n">
        <v>37073</v>
      </c>
      <c r="D14" s="17"/>
      <c r="E14" s="19" t="n">
        <f aca="false">VLOOKUP(MONTH($C14)+12*(E$2-1998),Nepool!$F$1007:$S$1100,MATCH(CONCATENATE($A14,E$3),Nepool!$G$1007:$S$1007,0)+1,FALSE())</f>
        <v>0</v>
      </c>
      <c r="F14" s="19" t="n">
        <f aca="false">VLOOKUP(MONTH($C14)+12*(F$2-1998),Nepool!$F$1007:$S$1100,MATCH(CONCATENATE($A14,F$3),Nepool!$G$1007:$S$1007,0)+1,FALSE())</f>
        <v>18.6663636363636</v>
      </c>
      <c r="G14" s="19"/>
      <c r="H14" s="19"/>
      <c r="I14" s="17"/>
      <c r="J14" s="19" t="n">
        <f aca="false">VLOOKUP(MONTH($C14)+12*(J$2-1998),Nepool!$F$1007:$S$1100,MATCH(CONCATENATE($A14,J$3),Nepool!$G$1007:$S$1007,0)+1,FALSE())</f>
        <v>32.1104761904762</v>
      </c>
      <c r="K14" s="19" t="n">
        <f aca="false">VLOOKUP(MONTH($C14)+12*(K$2-1998),Nepool!$F$1007:$S$1100,MATCH(CONCATENATE($A14,K$3),Nepool!$G$1007:$S$1007,0)+1,FALSE())</f>
        <v>7.03761904761905</v>
      </c>
      <c r="L14" s="19"/>
      <c r="M14" s="19"/>
      <c r="N14" s="17"/>
      <c r="O14" s="19" t="n">
        <f aca="false">VLOOKUP(MONTH($C14)+12*(O$2-1998),Nepool!$F$1007:$S$1100,MATCH(CONCATENATE($A14,O$3),Nepool!$G$1007:$S$1007,0)+1,FALSE())</f>
        <v>3.36052631578947</v>
      </c>
      <c r="P14" s="19" t="n">
        <f aca="false">VLOOKUP(MONTH($C14)+12*(P$2-1998),Nepool!$F$1007:$S$1100,MATCH(CONCATENATE($A14,P$3),Nepool!$G$1007:$S$1007,0)+1,FALSE())</f>
        <v>1.94105263157895</v>
      </c>
      <c r="Q14" s="19"/>
      <c r="R14" s="19"/>
      <c r="S14" s="17"/>
      <c r="T14" s="19" t="n">
        <f aca="false">VLOOKUP(MONTH($C14)+12*(T$2-1998),Nepool!$F$1007:$S$1100,MATCH(CONCATENATE($A14,T$3),Nepool!$G$1007:$S$1007,0)+1,FALSE())</f>
        <v>3.22714285714286</v>
      </c>
      <c r="U14" s="19" t="n">
        <f aca="false">VLOOKUP(MONTH($C14)+12*(U$2-1998),Nepool!$F$1007:$S$1100,MATCH(CONCATENATE($A14,U$3),Nepool!$G$1007:$S$1007,0)+1,FALSE())</f>
        <v>7.95380952380952</v>
      </c>
      <c r="V14" s="19"/>
      <c r="W14" s="19"/>
    </row>
    <row r="15" customFormat="false" ht="12" hidden="false" customHeight="true" outlineLevel="0" collapsed="false">
      <c r="A15" s="20" t="n">
        <v>50</v>
      </c>
      <c r="B15" s="21"/>
      <c r="C15" s="22" t="n">
        <v>37104</v>
      </c>
      <c r="D15" s="21"/>
      <c r="E15" s="19" t="n">
        <f aca="false">VLOOKUP(MONTH($C15)+12*(E$2-1998),Nepool!$F$1007:$S$1100,MATCH(CONCATENATE($A15,E$3),Nepool!$G$1007:$S$1007,0)+1,FALSE())</f>
        <v>0</v>
      </c>
      <c r="F15" s="19" t="n">
        <f aca="false">VLOOKUP(MONTH($C15)+12*(F$2-1998),Nepool!$F$1007:$S$1100,MATCH(CONCATENATE($A15,F$3),Nepool!$G$1007:$S$1007,0)+1,FALSE())</f>
        <v>21.6266666666667</v>
      </c>
      <c r="G15" s="19"/>
      <c r="H15" s="19"/>
      <c r="I15" s="21"/>
      <c r="J15" s="19" t="n">
        <f aca="false">VLOOKUP(MONTH($C15)+12*(J$2-1998),Nepool!$F$1007:$S$1100,MATCH(CONCATENATE($A15,J$3),Nepool!$G$1007:$S$1007,0)+1,FALSE())</f>
        <v>0.550454545454545</v>
      </c>
      <c r="K15" s="19" t="n">
        <f aca="false">VLOOKUP(MONTH($C15)+12*(K$2-1998),Nepool!$F$1007:$S$1100,MATCH(CONCATENATE($A15,K$3),Nepool!$G$1007:$S$1007,0)+1,FALSE())</f>
        <v>15.3572727272727</v>
      </c>
      <c r="L15" s="19"/>
      <c r="M15" s="19"/>
      <c r="N15" s="21"/>
      <c r="O15" s="19" t="n">
        <f aca="false">VLOOKUP(MONTH($C15)+12*(O$2-1998),Nepool!$F$1007:$S$1100,MATCH(CONCATENATE($A15,O$3),Nepool!$G$1007:$S$1007,0)+1,FALSE())</f>
        <v>5.66913043478261</v>
      </c>
      <c r="P15" s="19" t="n">
        <f aca="false">VLOOKUP(MONTH($C15)+12*(P$2-1998),Nepool!$F$1007:$S$1100,MATCH(CONCATENATE($A15,P$3),Nepool!$G$1007:$S$1007,0)+1,FALSE())</f>
        <v>1.13260869565217</v>
      </c>
      <c r="Q15" s="19"/>
      <c r="R15" s="19"/>
      <c r="S15" s="21"/>
      <c r="T15" s="19" t="n">
        <f aca="false">VLOOKUP(MONTH($C15)+12*(T$2-1998),Nepool!$F$1007:$S$1100,MATCH(CONCATENATE($A15,T$3),Nepool!$G$1007:$S$1007,0)+1,FALSE())</f>
        <v>52.6895652173913</v>
      </c>
      <c r="U15" s="19" t="n">
        <f aca="false">VLOOKUP(MONTH($C15)+12*(U$2-1998),Nepool!$F$1007:$S$1100,MATCH(CONCATENATE($A15,U$3),Nepool!$G$1007:$S$1007,0)+1,FALSE())</f>
        <v>2.93652173913044</v>
      </c>
      <c r="V15" s="19"/>
      <c r="W15" s="19"/>
    </row>
    <row r="16" customFormat="false" ht="12" hidden="false" customHeight="true" outlineLevel="0" collapsed="false">
      <c r="A16" s="9" t="n">
        <v>40</v>
      </c>
      <c r="B16" s="6"/>
      <c r="C16" s="14" t="n">
        <v>37073</v>
      </c>
      <c r="D16" s="6"/>
      <c r="E16" s="15" t="n">
        <f aca="false">VLOOKUP(MONTH($C16)+12*(E$2-1998),Nepool!$F$1007:$S$1100,MATCH(CONCATENATE($A16,E$3),Nepool!$G$1007:$S$1007,0)+1,FALSE())</f>
        <v>0</v>
      </c>
      <c r="F16" s="15" t="n">
        <f aca="false">VLOOKUP(MONTH($C16)+12*(F$2-1998),Nepool!$F$1007:$S$1100,MATCH(CONCATENATE($A16,F$3),Nepool!$G$1007:$S$1007,0)+1,FALSE())</f>
        <v>8.66636363636364</v>
      </c>
      <c r="G16" s="15"/>
      <c r="H16" s="15"/>
      <c r="J16" s="15" t="n">
        <f aca="false">VLOOKUP(MONTH($C16)+12*(J$2-1998),Nepool!$F$1007:$S$1100,MATCH(CONCATENATE($A16,J$3),Nepool!$G$1007:$S$1007,0)+1,FALSE())</f>
        <v>37.8390476190476</v>
      </c>
      <c r="K16" s="15" t="n">
        <f aca="false">VLOOKUP(MONTH($C16)+12*(K$2-1998),Nepool!$F$1007:$S$1100,MATCH(CONCATENATE($A16,K$3),Nepool!$G$1007:$S$1007,0)+1,FALSE())</f>
        <v>2.76619047619048</v>
      </c>
      <c r="L16" s="15"/>
      <c r="M16" s="15"/>
      <c r="O16" s="15" t="n">
        <f aca="false">VLOOKUP(MONTH($C16)+12*(O$2-1998),Nepool!$F$1007:$S$1100,MATCH(CONCATENATE($A16,O$3),Nepool!$G$1007:$S$1007,0)+1,FALSE())</f>
        <v>11.4194736842105</v>
      </c>
      <c r="P16" s="15" t="n">
        <f aca="false">VLOOKUP(MONTH($C16)+12*(P$2-1998),Nepool!$F$1007:$S$1100,MATCH(CONCATENATE($A16,P$3),Nepool!$G$1007:$S$1007,0)+1,FALSE())</f>
        <v>0</v>
      </c>
      <c r="Q16" s="15"/>
      <c r="R16" s="15"/>
      <c r="T16" s="15" t="n">
        <f aca="false">VLOOKUP(MONTH($C16)+12*(T$2-1998),Nepool!$F$1007:$S$1100,MATCH(CONCATENATE($A16,T$3),Nepool!$G$1007:$S$1007,0)+1,FALSE())</f>
        <v>6.28285714285714</v>
      </c>
      <c r="U16" s="15" t="n">
        <f aca="false">VLOOKUP(MONTH($C16)+12*(U$2-1998),Nepool!$F$1007:$S$1100,MATCH(CONCATENATE($A16,U$3),Nepool!$G$1007:$S$1007,0)+1,FALSE())</f>
        <v>1.00952380952381</v>
      </c>
      <c r="V16" s="15"/>
      <c r="W16" s="15"/>
    </row>
    <row r="17" customFormat="false" ht="12" hidden="false" customHeight="true" outlineLevel="0" collapsed="false">
      <c r="A17" s="27" t="n">
        <v>40</v>
      </c>
      <c r="B17" s="28"/>
      <c r="C17" s="29" t="n">
        <v>37104</v>
      </c>
      <c r="D17" s="28"/>
      <c r="E17" s="26" t="n">
        <f aca="false">VLOOKUP(MONTH($C17)+12*(E$2-1998),Nepool!$F$1007:$S$1100,MATCH(CONCATENATE($A17,E$3),Nepool!$G$1007:$S$1007,0)+1,FALSE())</f>
        <v>0</v>
      </c>
      <c r="F17" s="26" t="n">
        <f aca="false">VLOOKUP(MONTH($C17)+12*(F$2-1998),Nepool!$F$1007:$S$1100,MATCH(CONCATENATE($A17,F$3),Nepool!$G$1007:$S$1007,0)+1,FALSE())</f>
        <v>11.6266666666667</v>
      </c>
      <c r="G17" s="26"/>
      <c r="H17" s="26"/>
      <c r="I17" s="28"/>
      <c r="J17" s="26" t="n">
        <f aca="false">VLOOKUP(MONTH($C17)+12*(J$2-1998),Nepool!$F$1007:$S$1100,MATCH(CONCATENATE($A17,J$3),Nepool!$G$1007:$S$1007,0)+1,FALSE())</f>
        <v>1.07318181818182</v>
      </c>
      <c r="K17" s="26" t="n">
        <f aca="false">VLOOKUP(MONTH($C17)+12*(K$2-1998),Nepool!$F$1007:$S$1100,MATCH(CONCATENATE($A17,K$3),Nepool!$G$1007:$S$1007,0)+1,FALSE())</f>
        <v>5.88</v>
      </c>
      <c r="L17" s="26"/>
      <c r="M17" s="26"/>
      <c r="N17" s="28"/>
      <c r="O17" s="26" t="n">
        <f aca="false">VLOOKUP(MONTH($C17)+12*(O$2-1998),Nepool!$F$1007:$S$1100,MATCH(CONCATENATE($A17,O$3),Nepool!$G$1007:$S$1007,0)+1,FALSE())</f>
        <v>14.5365217391304</v>
      </c>
      <c r="P17" s="26" t="n">
        <f aca="false">VLOOKUP(MONTH($C17)+12*(P$2-1998),Nepool!$F$1007:$S$1100,MATCH(CONCATENATE($A17,P$3),Nepool!$G$1007:$S$1007,0)+1,FALSE())</f>
        <v>0</v>
      </c>
      <c r="Q17" s="26"/>
      <c r="R17" s="26"/>
      <c r="S17" s="28"/>
      <c r="T17" s="26" t="n">
        <f aca="false">VLOOKUP(MONTH($C17)+12*(T$2-1998),Nepool!$F$1007:$S$1100,MATCH(CONCATENATE($A17,T$3),Nepool!$G$1007:$S$1007,0)+1,FALSE())</f>
        <v>59.774347826087</v>
      </c>
      <c r="U17" s="26" t="n">
        <f aca="false">VLOOKUP(MONTH($C17)+12*(U$2-1998),Nepool!$F$1007:$S$1100,MATCH(CONCATENATE($A17,U$3),Nepool!$G$1007:$S$1007,0)+1,FALSE())</f>
        <v>0.021304347826087</v>
      </c>
      <c r="V17" s="26"/>
      <c r="W17" s="26"/>
    </row>
    <row r="18" customFormat="false" ht="12" hidden="false" customHeight="true" outlineLevel="0" collapsed="false">
      <c r="A18" s="13" t="n">
        <v>30</v>
      </c>
      <c r="C18" s="14" t="n">
        <v>37135</v>
      </c>
      <c r="E18" s="15" t="n">
        <f aca="false">VLOOKUP(MONTH($C18)+12*(E$2-1998),Nepool!$F$1007:$S$1100,MATCH(CONCATENATE($A18,E$3),Nepool!$G$1007:$S$1007,0)+1,FALSE())</f>
        <v>0</v>
      </c>
      <c r="F18" s="15" t="n">
        <f aca="false">VLOOKUP(MONTH($C18)+12*(F$2-1998),Nepool!$F$1007:$S$1100,MATCH(CONCATENATE($A18,F$3),Nepool!$G$1007:$S$1007,0)+1,FALSE())</f>
        <v>6.70333333333333</v>
      </c>
      <c r="G18" s="15"/>
      <c r="H18" s="15"/>
      <c r="J18" s="15" t="n">
        <f aca="false">VLOOKUP(MONTH($C18)+12*(J$2-1998),Nepool!$F$1007:$S$1100,MATCH(CONCATENATE($A18,J$3),Nepool!$G$1007:$S$1007,0)+1,FALSE())</f>
        <v>2.56952380952381</v>
      </c>
      <c r="K18" s="15" t="n">
        <f aca="false">VLOOKUP(MONTH($C18)+12*(K$2-1998),Nepool!$F$1007:$S$1100,MATCH(CONCATENATE($A18,K$3),Nepool!$G$1007:$S$1007,0)+1,FALSE())</f>
        <v>0.0352380952380952</v>
      </c>
      <c r="L18" s="13"/>
      <c r="M18" s="13"/>
      <c r="O18" s="15" t="n">
        <f aca="false">VLOOKUP(MONTH($C18)+12*(O$2-1998),Nepool!$F$1007:$S$1100,MATCH(CONCATENATE($A18,O$3),Nepool!$G$1007:$S$1007,0)+1,FALSE())</f>
        <v>23.5195</v>
      </c>
      <c r="P18" s="15" t="n">
        <f aca="false">VLOOKUP(MONTH($C18)+12*(P$2-1998),Nepool!$F$1007:$S$1100,MATCH(CONCATENATE($A18,P$3),Nepool!$G$1007:$S$1007,0)+1,FALSE())</f>
        <v>0</v>
      </c>
      <c r="Q18" s="15"/>
      <c r="R18" s="15"/>
      <c r="T18" s="15"/>
      <c r="U18" s="15"/>
      <c r="V18" s="15"/>
      <c r="W18" s="15"/>
    </row>
    <row r="19" customFormat="false" ht="12" hidden="false" customHeight="true" outlineLevel="0" collapsed="false">
      <c r="A19" s="20" t="n">
        <v>25</v>
      </c>
      <c r="B19" s="21"/>
      <c r="C19" s="22" t="n">
        <v>37135</v>
      </c>
      <c r="D19" s="21"/>
      <c r="E19" s="19" t="n">
        <f aca="false">VLOOKUP(MONTH($C19)+12*(E$2-1998),Nepool!$F$1007:$S$1100,MATCH(CONCATENATE($A19,E$3),Nepool!$G$1007:$S$1007,0)+1,FALSE())</f>
        <v>0</v>
      </c>
      <c r="F19" s="19" t="n">
        <f aca="false">VLOOKUP(MONTH($C19)+12*(F$2-1998),Nepool!$F$1007:$S$1100,MATCH(CONCATENATE($A19,F$3),Nepool!$G$1007:$S$1007,0)+1,FALSE())</f>
        <v>1.70333333333333</v>
      </c>
      <c r="G19" s="19"/>
      <c r="H19" s="19"/>
      <c r="I19" s="21"/>
      <c r="J19" s="19" t="n">
        <f aca="false">VLOOKUP(MONTH($C19)+12*(J$2-1998),Nepool!$F$1007:$S$1100,MATCH(CONCATENATE($A19,J$3),Nepool!$G$1007:$S$1007,0)+1,FALSE())</f>
        <v>7.53428571428571</v>
      </c>
      <c r="K19" s="19" t="n">
        <f aca="false">VLOOKUP(MONTH($C19)+12*(K$2-1998),Nepool!$F$1007:$S$1100,MATCH(CONCATENATE($A19,K$3),Nepool!$G$1007:$S$1007,0)+1,FALSE())</f>
        <v>0</v>
      </c>
      <c r="L19" s="20"/>
      <c r="M19" s="20"/>
      <c r="N19" s="21"/>
      <c r="O19" s="19" t="n">
        <f aca="false">VLOOKUP(MONTH($C19)+12*(O$2-1998),Nepool!$F$1007:$S$1100,MATCH(CONCATENATE($A19,O$3),Nepool!$G$1007:$S$1007,0)+1,FALSE())</f>
        <v>28.5195</v>
      </c>
      <c r="P19" s="19" t="n">
        <f aca="false">VLOOKUP(MONTH($C19)+12*(P$2-1998),Nepool!$F$1007:$S$1100,MATCH(CONCATENATE($A19,P$3),Nepool!$G$1007:$S$1007,0)+1,FALSE())</f>
        <v>0</v>
      </c>
      <c r="Q19" s="19"/>
      <c r="R19" s="19"/>
      <c r="S19" s="21"/>
      <c r="T19" s="19"/>
      <c r="U19" s="19"/>
      <c r="V19" s="19"/>
      <c r="W19" s="19"/>
    </row>
    <row r="20" customFormat="false" ht="12" hidden="false" customHeight="true" outlineLevel="0" collapsed="false">
      <c r="A20" s="23" t="n">
        <v>20</v>
      </c>
      <c r="B20" s="24"/>
      <c r="C20" s="25" t="n">
        <v>37135</v>
      </c>
      <c r="D20" s="24"/>
      <c r="E20" s="26" t="n">
        <f aca="false">VLOOKUP(MONTH($C20)+12*(E$2-1998),Nepool!$F$1007:$S$1100,MATCH(CONCATENATE($A20,E$3),Nepool!$G$1007:$S$1007,0)+1,FALSE())</f>
        <v>3.29666666666667</v>
      </c>
      <c r="F20" s="26" t="n">
        <f aca="false">VLOOKUP(MONTH($C20)+12*(F$2-1998),Nepool!$F$1007:$S$1100,MATCH(CONCATENATE($A20,F$3),Nepool!$G$1007:$S$1007,0)+1,FALSE())</f>
        <v>0</v>
      </c>
      <c r="G20" s="26"/>
      <c r="H20" s="26"/>
      <c r="I20" s="24"/>
      <c r="J20" s="26" t="n">
        <f aca="false">VLOOKUP(MONTH($C20)+12*(J$2-1998),Nepool!$F$1007:$S$1100,MATCH(CONCATENATE($A20,J$3),Nepool!$G$1007:$S$1007,0)+1,FALSE())</f>
        <v>12.5342857142857</v>
      </c>
      <c r="K20" s="26" t="n">
        <f aca="false">VLOOKUP(MONTH($C20)+12*(K$2-1998),Nepool!$F$1007:$S$1100,MATCH(CONCATENATE($A20,K$3),Nepool!$G$1007:$S$1007,0)+1,FALSE())</f>
        <v>0</v>
      </c>
      <c r="L20" s="23"/>
      <c r="M20" s="23"/>
      <c r="N20" s="24"/>
      <c r="O20" s="26" t="n">
        <f aca="false">VLOOKUP(MONTH($C20)+12*(O$2-1998),Nepool!$F$1007:$S$1100,MATCH(CONCATENATE($A20,O$3),Nepool!$G$1007:$S$1007,0)+1,FALSE())</f>
        <v>33.5195</v>
      </c>
      <c r="P20" s="26" t="n">
        <f aca="false">VLOOKUP(MONTH($C20)+12*(P$2-1998),Nepool!$F$1007:$S$1100,MATCH(CONCATENATE($A20,P$3),Nepool!$G$1007:$S$1007,0)+1,FALSE())</f>
        <v>0</v>
      </c>
      <c r="Q20" s="26"/>
      <c r="R20" s="26"/>
      <c r="S20" s="24"/>
      <c r="T20" s="26"/>
      <c r="U20" s="26"/>
      <c r="V20" s="26"/>
      <c r="W20" s="26"/>
    </row>
    <row r="21" customFormat="false" ht="12" hidden="false" customHeight="true" outlineLevel="1" collapsed="false">
      <c r="A21" s="13" t="n">
        <v>30</v>
      </c>
      <c r="C21" s="14" t="n">
        <v>37165</v>
      </c>
      <c r="E21" s="15" t="n">
        <f aca="false">VLOOKUP(MONTH($C21)+12*(E$2-1998),Nepool!$F$1007:$S$1100,MATCH(CONCATENATE($A21,E$3),Nepool!$G$1007:$S$1007,0)+1,FALSE())</f>
        <v>0</v>
      </c>
      <c r="F21" s="15" t="n">
        <f aca="false">VLOOKUP(MONTH($C21)+12*(F$2-1998),Nepool!$F$1007:$S$1100,MATCH(CONCATENATE($A21,F$3),Nepool!$G$1007:$S$1007,0)+1,FALSE())</f>
        <v>7.10954545454545</v>
      </c>
      <c r="G21" s="15"/>
      <c r="H21" s="15"/>
      <c r="J21" s="15" t="n">
        <f aca="false">VLOOKUP(MONTH($C21)+12*(J$2-1998),Nepool!$F$1007:$S$1100,MATCH(CONCATENATE($A21,J$3),Nepool!$G$1007:$S$1007,0)+1,FALSE())</f>
        <v>0.867619047619048</v>
      </c>
      <c r="K21" s="15" t="n">
        <f aca="false">VLOOKUP(MONTH($C21)+12*(K$2-1998),Nepool!$F$1007:$S$1100,MATCH(CONCATENATE($A21,K$3),Nepool!$G$1007:$S$1007,0)+1,FALSE())</f>
        <v>0.641904761904762</v>
      </c>
      <c r="L21" s="13"/>
      <c r="M21" s="13"/>
      <c r="O21" s="15" t="n">
        <f aca="false">VLOOKUP(MONTH($C21)+12*(O$2-1998),Nepool!$F$1007:$S$1100,MATCH(CONCATENATE($A21,O$3),Nepool!$G$1007:$S$1007,0)+1,FALSE())</f>
        <v>31.1822727272727</v>
      </c>
      <c r="P21" s="15" t="n">
        <f aca="false">VLOOKUP(MONTH($C21)+12*(P$2-1998),Nepool!$F$1007:$S$1100,MATCH(CONCATENATE($A21,P$3),Nepool!$G$1007:$S$1007,0)+1,FALSE())</f>
        <v>0</v>
      </c>
      <c r="Q21" s="15"/>
      <c r="R21" s="15"/>
      <c r="T21" s="15"/>
      <c r="U21" s="15"/>
      <c r="V21" s="15"/>
    </row>
    <row r="22" customFormat="false" ht="12" hidden="false" customHeight="true" outlineLevel="1" collapsed="false">
      <c r="A22" s="13" t="n">
        <v>30</v>
      </c>
      <c r="C22" s="14" t="n">
        <v>37196</v>
      </c>
      <c r="E22" s="15" t="n">
        <f aca="false">VLOOKUP(MONTH($C22)+12*(E$2-1998),Nepool!$F$1007:$S$1100,MATCH(CONCATENATE($A22,E$3),Nepool!$G$1007:$S$1007,0)+1,FALSE())</f>
        <v>0</v>
      </c>
      <c r="F22" s="15" t="n">
        <f aca="false">VLOOKUP(MONTH($C22)+12*(F$2-1998),Nepool!$F$1007:$S$1100,MATCH(CONCATENATE($A22,F$3),Nepool!$G$1007:$S$1007,0)+1,FALSE())</f>
        <v>6.08842105263158</v>
      </c>
      <c r="G22" s="15"/>
      <c r="H22" s="15"/>
      <c r="J22" s="15" t="n">
        <f aca="false">VLOOKUP(MONTH($C22)+12*(J$2-1998),Nepool!$F$1007:$S$1100,MATCH(CONCATENATE($A22,J$3),Nepool!$G$1007:$S$1007,0)+1,FALSE())</f>
        <v>2.163</v>
      </c>
      <c r="K22" s="15" t="n">
        <f aca="false">VLOOKUP(MONTH($C22)+12*(K$2-1998),Nepool!$F$1007:$S$1100,MATCH(CONCATENATE($A22,K$3),Nepool!$G$1007:$S$1007,0)+1,FALSE())</f>
        <v>0.0745000000000001</v>
      </c>
      <c r="L22" s="13"/>
      <c r="M22" s="13"/>
      <c r="O22" s="15" t="n">
        <f aca="false">VLOOKUP(MONTH($C22)+12*(O$2-1998),Nepool!$F$1007:$S$1100,MATCH(CONCATENATE($A22,O$3),Nepool!$G$1007:$S$1007,0)+1,FALSE())</f>
        <v>28.4657142857143</v>
      </c>
      <c r="P22" s="15" t="n">
        <f aca="false">VLOOKUP(MONTH($C22)+12*(P$2-1998),Nepool!$F$1007:$S$1100,MATCH(CONCATENATE($A22,P$3),Nepool!$G$1007:$S$1007,0)+1,FALSE())</f>
        <v>0</v>
      </c>
      <c r="Q22" s="15"/>
      <c r="R22" s="15"/>
      <c r="T22" s="15"/>
      <c r="U22" s="15"/>
    </row>
    <row r="23" customFormat="false" ht="12" hidden="false" customHeight="true" outlineLevel="1" collapsed="false">
      <c r="A23" s="30" t="n">
        <v>30</v>
      </c>
      <c r="B23" s="31"/>
      <c r="C23" s="32" t="n">
        <v>37226</v>
      </c>
      <c r="D23" s="31"/>
      <c r="E23" s="33" t="n">
        <f aca="false">VLOOKUP(MONTH($C23)+12*(E$2-1998),Nepool!$F$1007:$S$1100,MATCH(CONCATENATE($A23,E$3),Nepool!$G$1007:$S$1007,0)+1,FALSE())</f>
        <v>0</v>
      </c>
      <c r="F23" s="33" t="n">
        <f aca="false">VLOOKUP(MONTH($C23)+12*(F$2-1998),Nepool!$F$1007:$S$1100,MATCH(CONCATENATE($A23,F$3),Nepool!$G$1007:$S$1007,0)+1,FALSE())</f>
        <v>8.14772727272727</v>
      </c>
      <c r="G23" s="33"/>
      <c r="H23" s="33"/>
      <c r="I23" s="31"/>
      <c r="J23" s="33" t="n">
        <f aca="false">VLOOKUP(MONTH($C23)+12*(J$2-1998),Nepool!$F$1007:$S$1100,MATCH(CONCATENATE($A23,J$3),Nepool!$G$1007:$S$1007,0)+1,FALSE())</f>
        <v>0.293809523809524</v>
      </c>
      <c r="K23" s="33" t="n">
        <f aca="false">VLOOKUP(MONTH($C23)+12*(K$2-1998),Nepool!$F$1007:$S$1100,MATCH(CONCATENATE($A23,K$3),Nepool!$G$1007:$S$1007,0)+1,FALSE())</f>
        <v>1.77190476190476</v>
      </c>
      <c r="L23" s="30"/>
      <c r="M23" s="30"/>
      <c r="N23" s="31"/>
      <c r="O23" s="33" t="n">
        <f aca="false">VLOOKUP(MONTH($C23)+12*(O$2-1998),Nepool!$F$1007:$S$1100,MATCH(CONCATENATE($A23,O$3),Nepool!$G$1007:$S$1007,0)+1,FALSE())</f>
        <v>54.921</v>
      </c>
      <c r="P23" s="33" t="n">
        <f aca="false">VLOOKUP(MONTH($C23)+12*(P$2-1998),Nepool!$F$1007:$S$1100,MATCH(CONCATENATE($A23,P$3),Nepool!$G$1007:$S$1007,0)+1,FALSE())</f>
        <v>0</v>
      </c>
      <c r="Q23" s="33"/>
      <c r="R23" s="33"/>
      <c r="S23" s="31"/>
      <c r="T23" s="33"/>
      <c r="U23" s="33"/>
      <c r="V23" s="31"/>
      <c r="W23" s="31"/>
    </row>
    <row r="24" customFormat="false" ht="12" hidden="false" customHeight="true" outlineLevel="0" collapsed="false">
      <c r="A24" s="13" t="n">
        <v>30</v>
      </c>
      <c r="C24" s="14" t="s">
        <v>4</v>
      </c>
      <c r="E24" s="15" t="n">
        <f aca="false">(E21*$D$44+E22*$D$45+E23*$D$46)/SUM($D$44:$D$46)</f>
        <v>0</v>
      </c>
      <c r="F24" s="15" t="n">
        <f aca="false">(F21*$D$44+F22*$D$45+F23*$D$46)/SUM($D$44:$D$46)</f>
        <v>7.16412698412699</v>
      </c>
      <c r="G24" s="15"/>
      <c r="H24" s="15"/>
      <c r="J24" s="15" t="n">
        <f aca="false">(J21*$I$44+J22*$I$45+J23*$I$46)/SUM($I$44:$I$46)</f>
        <v>1.09112903225806</v>
      </c>
      <c r="K24" s="15" t="n">
        <f aca="false">(K21*$I$44+K22*$I$45+K23*$I$46)/SUM($I$44:$I$46)</f>
        <v>0.841612903225807</v>
      </c>
      <c r="L24" s="13"/>
      <c r="M24" s="13"/>
      <c r="O24" s="15" t="n">
        <f aca="false">(O21*$N$44+O22*$N$45+O23*$N$46)/SUM($N$44:$N$46)</f>
        <v>37.8128571428571</v>
      </c>
      <c r="P24" s="15"/>
      <c r="Q24" s="15"/>
      <c r="R24" s="15"/>
      <c r="T24" s="15"/>
      <c r="U24" s="15"/>
    </row>
    <row r="25" customFormat="false" ht="12" hidden="false" customHeight="true" outlineLevel="1" collapsed="false">
      <c r="A25" s="13" t="n">
        <v>25</v>
      </c>
      <c r="C25" s="14" t="n">
        <v>37165</v>
      </c>
      <c r="E25" s="15" t="n">
        <f aca="false">VLOOKUP(MONTH($C25)+12*(E$2-1998),Nepool!$F$1007:$S$1100,MATCH(CONCATENATE($A25,E$3),Nepool!$G$1007:$S$1007,0)+1,FALSE())</f>
        <v>0</v>
      </c>
      <c r="F25" s="15" t="n">
        <f aca="false">VLOOKUP(MONTH($C25)+12*(F$2-1998),Nepool!$F$1007:$S$1100,MATCH(CONCATENATE($A25,F$3),Nepool!$G$1007:$S$1007,0)+1,FALSE())</f>
        <v>2.10954545454545</v>
      </c>
      <c r="G25" s="15"/>
      <c r="H25" s="15"/>
      <c r="J25" s="15" t="n">
        <f aca="false">VLOOKUP(MONTH($C25)+12*(J$2-1998),Nepool!$F$1007:$S$1100,MATCH(CONCATENATE($A25,J$3),Nepool!$G$1007:$S$1007,0)+1,FALSE())</f>
        <v>5.22571428571429</v>
      </c>
      <c r="K25" s="15" t="n">
        <f aca="false">VLOOKUP(MONTH($C25)+12*(K$2-1998),Nepool!$F$1007:$S$1100,MATCH(CONCATENATE($A25,K$3),Nepool!$G$1007:$S$1007,0)+1,FALSE())</f>
        <v>0</v>
      </c>
      <c r="L25" s="13"/>
      <c r="M25" s="13"/>
      <c r="O25" s="15" t="n">
        <f aca="false">VLOOKUP(MONTH($C25)+12*(O$2-1998),Nepool!$F$1007:$S$1100,MATCH(CONCATENATE($A25,O$3),Nepool!$G$1007:$S$1007,0)+1,FALSE())</f>
        <v>36.1822727272727</v>
      </c>
      <c r="P25" s="15" t="n">
        <f aca="false">VLOOKUP(MONTH($C25)+12*(P$2-1998),Nepool!$F$1007:$S$1100,MATCH(CONCATENATE($A25,P$3),Nepool!$G$1007:$S$1007,0)+1,FALSE())</f>
        <v>0</v>
      </c>
      <c r="Q25" s="15"/>
      <c r="R25" s="15"/>
      <c r="T25" s="15"/>
      <c r="U25" s="15"/>
    </row>
    <row r="26" customFormat="false" ht="12" hidden="false" customHeight="true" outlineLevel="1" collapsed="false">
      <c r="A26" s="13" t="n">
        <v>25</v>
      </c>
      <c r="C26" s="14" t="n">
        <v>37196</v>
      </c>
      <c r="E26" s="15" t="n">
        <f aca="false">VLOOKUP(MONTH($C26)+12*(E$2-1998),Nepool!$F$1007:$S$1100,MATCH(CONCATENATE($A26,E$3),Nepool!$G$1007:$S$1007,0)+1,FALSE())</f>
        <v>0.189473684210526</v>
      </c>
      <c r="F26" s="15" t="n">
        <f aca="false">VLOOKUP(MONTH($C26)+12*(F$2-1998),Nepool!$F$1007:$S$1100,MATCH(CONCATENATE($A26,F$3),Nepool!$G$1007:$S$1007,0)+1,FALSE())</f>
        <v>1.27789473684211</v>
      </c>
      <c r="G26" s="15"/>
      <c r="H26" s="15"/>
      <c r="J26" s="15" t="n">
        <f aca="false">VLOOKUP(MONTH($C26)+12*(J$2-1998),Nepool!$F$1007:$S$1100,MATCH(CONCATENATE($A26,J$3),Nepool!$G$1007:$S$1007,0)+1,FALSE())</f>
        <v>7.0885</v>
      </c>
      <c r="K26" s="15" t="n">
        <f aca="false">VLOOKUP(MONTH($C26)+12*(K$2-1998),Nepool!$F$1007:$S$1100,MATCH(CONCATENATE($A26,K$3),Nepool!$G$1007:$S$1007,0)+1,FALSE())</f>
        <v>0</v>
      </c>
      <c r="L26" s="13"/>
      <c r="M26" s="13"/>
      <c r="O26" s="15" t="n">
        <f aca="false">VLOOKUP(MONTH($C26)+12*(O$2-1998),Nepool!$F$1007:$S$1100,MATCH(CONCATENATE($A26,O$3),Nepool!$G$1007:$S$1007,0)+1,FALSE())</f>
        <v>33.4657142857143</v>
      </c>
      <c r="P26" s="15" t="n">
        <f aca="false">VLOOKUP(MONTH($C26)+12*(P$2-1998),Nepool!$F$1007:$S$1100,MATCH(CONCATENATE($A26,P$3),Nepool!$G$1007:$S$1007,0)+1,FALSE())</f>
        <v>0</v>
      </c>
      <c r="Q26" s="15"/>
      <c r="R26" s="15"/>
      <c r="T26" s="15"/>
      <c r="U26" s="15"/>
    </row>
    <row r="27" customFormat="false" ht="12" hidden="false" customHeight="true" outlineLevel="1" collapsed="false">
      <c r="A27" s="30" t="n">
        <v>25</v>
      </c>
      <c r="B27" s="31"/>
      <c r="C27" s="32" t="n">
        <v>37226</v>
      </c>
      <c r="D27" s="31"/>
      <c r="E27" s="33" t="n">
        <f aca="false">VLOOKUP(MONTH($C27)+12*(E$2-1998),Nepool!$F$1007:$S$1100,MATCH(CONCATENATE($A27,E$3),Nepool!$G$1007:$S$1007,0)+1,FALSE())</f>
        <v>0.0477272727272728</v>
      </c>
      <c r="F27" s="33" t="n">
        <f aca="false">VLOOKUP(MONTH($C27)+12*(F$2-1998),Nepool!$F$1007:$S$1100,MATCH(CONCATENATE($A27,F$3),Nepool!$G$1007:$S$1007,0)+1,FALSE())</f>
        <v>3.19545454545455</v>
      </c>
      <c r="G27" s="33"/>
      <c r="H27" s="33"/>
      <c r="I27" s="31"/>
      <c r="J27" s="33" t="n">
        <f aca="false">VLOOKUP(MONTH($C27)+12*(J$2-1998),Nepool!$F$1007:$S$1100,MATCH(CONCATENATE($A27,J$3),Nepool!$G$1007:$S$1007,0)+1,FALSE())</f>
        <v>3.52190476190476</v>
      </c>
      <c r="K27" s="33" t="n">
        <f aca="false">VLOOKUP(MONTH($C27)+12*(K$2-1998),Nepool!$F$1007:$S$1100,MATCH(CONCATENATE($A27,K$3),Nepool!$G$1007:$S$1007,0)+1,FALSE())</f>
        <v>0</v>
      </c>
      <c r="L27" s="30"/>
      <c r="M27" s="30"/>
      <c r="N27" s="31"/>
      <c r="O27" s="33" t="n">
        <f aca="false">VLOOKUP(MONTH($C27)+12*(O$2-1998),Nepool!$F$1007:$S$1100,MATCH(CONCATENATE($A27,O$3),Nepool!$G$1007:$S$1007,0)+1,FALSE())</f>
        <v>59.921</v>
      </c>
      <c r="P27" s="33" t="n">
        <f aca="false">VLOOKUP(MONTH($C27)+12*(P$2-1998),Nepool!$F$1007:$S$1100,MATCH(CONCATENATE($A27,P$3),Nepool!$G$1007:$S$1007,0)+1,FALSE())</f>
        <v>0</v>
      </c>
      <c r="Q27" s="33"/>
      <c r="R27" s="33"/>
      <c r="S27" s="31"/>
      <c r="T27" s="33"/>
      <c r="U27" s="33"/>
      <c r="V27" s="31"/>
      <c r="W27" s="31"/>
    </row>
    <row r="28" customFormat="false" ht="12" hidden="false" customHeight="true" outlineLevel="0" collapsed="false">
      <c r="A28" s="20" t="n">
        <v>25</v>
      </c>
      <c r="B28" s="21"/>
      <c r="C28" s="22" t="s">
        <v>4</v>
      </c>
      <c r="D28" s="21"/>
      <c r="E28" s="19" t="n">
        <f aca="false">(E25*$D$44+E26*$D$45+E27*$D$46)/SUM($D$44:$D$46)</f>
        <v>0.0738095238095238</v>
      </c>
      <c r="F28" s="19" t="n">
        <f aca="false">(F25*$I$44+F26*$I$45+F27*$I$46)/SUM($I$44:$I$46)</f>
        <v>2.20907894736842</v>
      </c>
      <c r="G28" s="19"/>
      <c r="H28" s="19"/>
      <c r="I28" s="21"/>
      <c r="J28" s="19" t="n">
        <f aca="false">(J25*$I$44+J26*$I$45+J27*$I$46)/SUM($I$44:$I$46)</f>
        <v>5.24951612903226</v>
      </c>
      <c r="K28" s="19" t="n">
        <f aca="false">(K25*$I$44+K26*$I$45+K27*$I$46)/SUM($I$44:$I$46)</f>
        <v>0</v>
      </c>
      <c r="L28" s="20"/>
      <c r="M28" s="20"/>
      <c r="N28" s="21"/>
      <c r="O28" s="19" t="n">
        <f aca="false">(O25*$N$44+O26*$N$45+O27*$N$46)/SUM($N$44:$N$46)</f>
        <v>42.8128571428571</v>
      </c>
      <c r="P28" s="19" t="n">
        <f aca="false">(P25*$I$44+P26*$I$45+P27*$I$46)/SUM($I$44:$I$46)</f>
        <v>0</v>
      </c>
      <c r="Q28" s="19"/>
      <c r="R28" s="19"/>
      <c r="S28" s="21"/>
      <c r="T28" s="19"/>
      <c r="U28" s="19"/>
      <c r="V28" s="21"/>
      <c r="W28" s="21"/>
    </row>
    <row r="29" customFormat="false" ht="12" hidden="false" customHeight="true" outlineLevel="1" collapsed="false">
      <c r="A29" s="34" t="n">
        <v>20</v>
      </c>
      <c r="C29" s="14" t="n">
        <v>37165</v>
      </c>
      <c r="E29" s="15" t="n">
        <f aca="false">VLOOKUP(MONTH($C29)+12*(E$2-1998),Nepool!$F$1007:$S$1100,MATCH(CONCATENATE($A29,E$3),Nepool!$G$1007:$S$1007,0)+1,FALSE())</f>
        <v>2.89045454545455</v>
      </c>
      <c r="F29" s="15" t="n">
        <f aca="false">VLOOKUP(MONTH($C29)+12*(F$2-1998),Nepool!$F$1007:$S$1100,MATCH(CONCATENATE($A29,F$3),Nepool!$G$1007:$S$1007,0)+1,FALSE())</f>
        <v>0</v>
      </c>
      <c r="J29" s="15" t="n">
        <f aca="false">VLOOKUP(MONTH($C29)+12*(J$2-1998),Nepool!$F$1007:$S$1100,MATCH(CONCATENATE($A29,J$3),Nepool!$G$1007:$S$1007,0)+1,FALSE())</f>
        <v>10.2257142857143</v>
      </c>
      <c r="K29" s="15" t="n">
        <f aca="false">VLOOKUP(MONTH($C29)+12*(K$2-1998),Nepool!$F$1007:$S$1100,MATCH(CONCATENATE($A29,K$3),Nepool!$G$1007:$S$1007,0)+1,FALSE())</f>
        <v>0</v>
      </c>
      <c r="O29" s="15" t="n">
        <f aca="false">VLOOKUP(MONTH($C29)+12*(O$2-1998),Nepool!$F$1007:$S$1100,MATCH(CONCATENATE($A29,O$3),Nepool!$G$1007:$S$1007,0)+1,FALSE())</f>
        <v>41.1822727272727</v>
      </c>
      <c r="P29" s="15" t="n">
        <f aca="false">VLOOKUP(MONTH($C29)+12*(P$2-1998),Nepool!$F$1007:$S$1100,MATCH(CONCATENATE($A29,P$3),Nepool!$G$1007:$S$1007,0)+1,FALSE())</f>
        <v>0</v>
      </c>
    </row>
    <row r="30" customFormat="false" ht="12" hidden="false" customHeight="true" outlineLevel="1" collapsed="false">
      <c r="A30" s="34" t="n">
        <v>20</v>
      </c>
      <c r="C30" s="14" t="n">
        <v>37196</v>
      </c>
      <c r="E30" s="15" t="n">
        <f aca="false">VLOOKUP(MONTH($C30)+12*(E$2-1998),Nepool!$F$1007:$S$1100,MATCH(CONCATENATE($A30,E$3),Nepool!$G$1007:$S$1007,0)+1,FALSE())</f>
        <v>3.91157894736842</v>
      </c>
      <c r="F30" s="15" t="n">
        <f aca="false">VLOOKUP(MONTH($C30)+12*(F$2-1998),Nepool!$F$1007:$S$1100,MATCH(CONCATENATE($A30,F$3),Nepool!$G$1007:$S$1007,0)+1,FALSE())</f>
        <v>0</v>
      </c>
      <c r="J30" s="15" t="n">
        <f aca="false">VLOOKUP(MONTH($C30)+12*(J$2-1998),Nepool!$F$1007:$S$1100,MATCH(CONCATENATE($A30,J$3),Nepool!$G$1007:$S$1007,0)+1,FALSE())</f>
        <v>12.0885</v>
      </c>
      <c r="K30" s="15" t="n">
        <f aca="false">VLOOKUP(MONTH($C30)+12*(K$2-1998),Nepool!$F$1007:$S$1100,MATCH(CONCATENATE($A30,K$3),Nepool!$G$1007:$S$1007,0)+1,FALSE())</f>
        <v>0</v>
      </c>
      <c r="O30" s="15" t="n">
        <f aca="false">VLOOKUP(MONTH($C30)+12*(O$2-1998),Nepool!$F$1007:$S$1100,MATCH(CONCATENATE($A30,O$3),Nepool!$G$1007:$S$1007,0)+1,FALSE())</f>
        <v>38.4657142857143</v>
      </c>
      <c r="P30" s="15" t="n">
        <f aca="false">VLOOKUP(MONTH($C30)+12*(P$2-1998),Nepool!$F$1007:$S$1100,MATCH(CONCATENATE($A30,P$3),Nepool!$G$1007:$S$1007,0)+1,FALSE())</f>
        <v>0</v>
      </c>
    </row>
    <row r="31" customFormat="false" ht="12" hidden="false" customHeight="true" outlineLevel="1" collapsed="false">
      <c r="A31" s="34" t="n">
        <v>20</v>
      </c>
      <c r="C31" s="14" t="n">
        <v>37226</v>
      </c>
      <c r="E31" s="15" t="n">
        <f aca="false">VLOOKUP(MONTH($C31)+12*(E$2-1998),Nepool!$F$1007:$S$1100,MATCH(CONCATENATE($A31,E$3),Nepool!$G$1007:$S$1007,0)+1,FALSE())</f>
        <v>2.41227272727273</v>
      </c>
      <c r="F31" s="15" t="n">
        <f aca="false">VLOOKUP(MONTH($C31)+12*(F$2-1998),Nepool!$F$1007:$S$1100,MATCH(CONCATENATE($A31,F$3),Nepool!$G$1007:$S$1007,0)+1,FALSE())</f>
        <v>0.56</v>
      </c>
      <c r="J31" s="15" t="n">
        <f aca="false">VLOOKUP(MONTH($C31)+12*(J$2-1998),Nepool!$F$1007:$S$1100,MATCH(CONCATENATE($A31,J$3),Nepool!$G$1007:$S$1007,0)+1,FALSE())</f>
        <v>8.52190476190476</v>
      </c>
      <c r="K31" s="15" t="n">
        <f aca="false">VLOOKUP(MONTH($C31)+12*(K$2-1998),Nepool!$F$1007:$S$1100,MATCH(CONCATENATE($A31,K$3),Nepool!$G$1007:$S$1007,0)+1,FALSE())</f>
        <v>0</v>
      </c>
      <c r="O31" s="15" t="n">
        <f aca="false">VLOOKUP(MONTH($C31)+12*(O$2-1998),Nepool!$F$1007:$S$1100,MATCH(CONCATENATE($A31,O$3),Nepool!$G$1007:$S$1007,0)+1,FALSE())</f>
        <v>64.921</v>
      </c>
      <c r="P31" s="15" t="n">
        <f aca="false">VLOOKUP(MONTH($C31)+12*(P$2-1998),Nepool!$F$1007:$S$1100,MATCH(CONCATENATE($A31,P$3),Nepool!$G$1007:$S$1007,0)+1,FALSE())</f>
        <v>0</v>
      </c>
    </row>
    <row r="32" customFormat="false" ht="12.75" hidden="true" customHeight="true" outlineLevel="0" collapsed="false">
      <c r="A32" s="35" t="n">
        <v>20</v>
      </c>
      <c r="B32" s="3"/>
      <c r="C32" s="1" t="s">
        <v>4</v>
      </c>
      <c r="D32" s="3"/>
      <c r="E32" s="36" t="n">
        <f aca="false">(E29*$D$44+E30*$D$45+E31*$D$46)/SUM($D$44:$D$46)</f>
        <v>3.03142857142857</v>
      </c>
      <c r="F32" s="36" t="n">
        <f aca="false">(F29*$I$44+F30*$I$45+F31*$I$46)/SUM($I$44:$I$46)</f>
        <v>0.189677419354839</v>
      </c>
      <c r="G32" s="3"/>
      <c r="H32" s="3"/>
      <c r="I32" s="3"/>
      <c r="J32" s="36" t="n">
        <f aca="false">(J29*$D$44+J30*$D$45+J31*$D$46)/SUM($D$44:$D$46)</f>
        <v>10.1925256991686</v>
      </c>
      <c r="K32" s="36" t="n">
        <f aca="false">(K29*$I$44+K30*$I$45+K31*$I$46)/SUM($I$44:$I$46)</f>
        <v>0</v>
      </c>
      <c r="L32" s="3"/>
      <c r="M32" s="3"/>
      <c r="N32" s="3"/>
      <c r="O32" s="36" t="n">
        <f aca="false">(O29*$D$44+O30*$D$45+O31*$D$46)/SUM($D$44:$D$46)</f>
        <v>48.6527074829932</v>
      </c>
      <c r="P32" s="36" t="n">
        <f aca="false">(P29*$I$44+P30*$I$45+P31*$I$46)/SUM($I$44:$I$46)</f>
        <v>0</v>
      </c>
      <c r="Q32" s="3"/>
      <c r="R32" s="3"/>
      <c r="S32" s="3"/>
      <c r="T32" s="3"/>
      <c r="U32" s="3"/>
      <c r="V32" s="3"/>
    </row>
    <row r="33" customFormat="false" ht="19.5" hidden="false" customHeight="true" outlineLevel="0" collapsed="false">
      <c r="A33" s="37" t="s">
        <v>5</v>
      </c>
      <c r="B33" s="37"/>
      <c r="C33" s="37"/>
      <c r="D33" s="38"/>
      <c r="E33" s="38" t="s">
        <v>6</v>
      </c>
      <c r="F33" s="38" t="s">
        <v>7</v>
      </c>
      <c r="G33" s="38" t="s">
        <v>7</v>
      </c>
      <c r="H33" s="39" t="s">
        <v>8</v>
      </c>
      <c r="I33" s="38"/>
      <c r="J33" s="38" t="s">
        <v>6</v>
      </c>
      <c r="K33" s="38" t="s">
        <v>7</v>
      </c>
      <c r="L33" s="38" t="s">
        <v>7</v>
      </c>
      <c r="M33" s="39" t="s">
        <v>8</v>
      </c>
      <c r="N33" s="38"/>
      <c r="O33" s="38" t="s">
        <v>6</v>
      </c>
      <c r="P33" s="38" t="s">
        <v>7</v>
      </c>
      <c r="Q33" s="38" t="s">
        <v>7</v>
      </c>
      <c r="R33" s="39" t="s">
        <v>8</v>
      </c>
      <c r="S33" s="38"/>
      <c r="T33" s="38" t="s">
        <v>6</v>
      </c>
      <c r="U33" s="38" t="s">
        <v>7</v>
      </c>
      <c r="V33" s="38" t="s">
        <v>7</v>
      </c>
      <c r="W33" s="39" t="s">
        <v>8</v>
      </c>
    </row>
    <row r="34" customFormat="false" ht="12.75" hidden="false" customHeight="true" outlineLevel="0" collapsed="false">
      <c r="A34" s="40"/>
      <c r="B34" s="40"/>
      <c r="C34" s="40"/>
      <c r="D34" s="41"/>
      <c r="E34" s="8" t="s">
        <v>9</v>
      </c>
      <c r="F34" s="41" t="s">
        <v>9</v>
      </c>
      <c r="G34" s="41" t="s">
        <v>10</v>
      </c>
      <c r="H34" s="42" t="s">
        <v>11</v>
      </c>
      <c r="I34" s="41"/>
      <c r="J34" s="8" t="s">
        <v>9</v>
      </c>
      <c r="K34" s="41" t="s">
        <v>9</v>
      </c>
      <c r="L34" s="41" t="s">
        <v>10</v>
      </c>
      <c r="M34" s="42" t="s">
        <v>11</v>
      </c>
      <c r="N34" s="41"/>
      <c r="O34" s="8" t="s">
        <v>9</v>
      </c>
      <c r="P34" s="41" t="s">
        <v>9</v>
      </c>
      <c r="Q34" s="41" t="s">
        <v>10</v>
      </c>
      <c r="R34" s="42" t="s">
        <v>11</v>
      </c>
      <c r="S34" s="41"/>
      <c r="T34" s="8" t="s">
        <v>9</v>
      </c>
      <c r="U34" s="41" t="s">
        <v>9</v>
      </c>
      <c r="V34" s="41" t="s">
        <v>10</v>
      </c>
      <c r="W34" s="42" t="s">
        <v>11</v>
      </c>
    </row>
    <row r="35" customFormat="false" ht="12.75" hidden="false" customHeight="true" outlineLevel="0" collapsed="false">
      <c r="A35" s="5"/>
      <c r="B35" s="5"/>
      <c r="C35" s="5"/>
      <c r="D35" s="8"/>
      <c r="E35" s="8" t="s">
        <v>22</v>
      </c>
      <c r="F35" s="8" t="s">
        <v>13</v>
      </c>
      <c r="G35" s="8" t="s">
        <v>14</v>
      </c>
      <c r="H35" s="43" t="s">
        <v>15</v>
      </c>
      <c r="I35" s="8"/>
      <c r="J35" s="8" t="s">
        <v>22</v>
      </c>
      <c r="K35" s="8" t="s">
        <v>13</v>
      </c>
      <c r="L35" s="8" t="s">
        <v>14</v>
      </c>
      <c r="M35" s="43" t="s">
        <v>15</v>
      </c>
      <c r="N35" s="8"/>
      <c r="O35" s="8" t="s">
        <v>22</v>
      </c>
      <c r="P35" s="8" t="s">
        <v>13</v>
      </c>
      <c r="Q35" s="8" t="s">
        <v>14</v>
      </c>
      <c r="R35" s="43" t="s">
        <v>15</v>
      </c>
      <c r="S35" s="8"/>
      <c r="T35" s="8" t="s">
        <v>22</v>
      </c>
      <c r="U35" s="8" t="s">
        <v>13</v>
      </c>
      <c r="V35" s="8" t="s">
        <v>14</v>
      </c>
      <c r="W35" s="43" t="s">
        <v>15</v>
      </c>
    </row>
    <row r="36" customFormat="false" ht="12.75" hidden="false" customHeight="true" outlineLevel="0" collapsed="false">
      <c r="A36" s="10"/>
      <c r="B36" s="10"/>
      <c r="C36" s="10"/>
      <c r="D36" s="12"/>
      <c r="E36" s="12" t="n">
        <v>1998</v>
      </c>
      <c r="F36" s="12" t="n">
        <v>1998</v>
      </c>
      <c r="G36" s="12" t="n">
        <v>1998</v>
      </c>
      <c r="H36" s="12" t="n">
        <v>1998</v>
      </c>
      <c r="I36" s="12"/>
      <c r="J36" s="12" t="n">
        <v>1999</v>
      </c>
      <c r="K36" s="12" t="n">
        <v>1999</v>
      </c>
      <c r="L36" s="12" t="n">
        <v>1999</v>
      </c>
      <c r="M36" s="12" t="n">
        <v>1999</v>
      </c>
      <c r="N36" s="12"/>
      <c r="O36" s="12" t="n">
        <v>2000</v>
      </c>
      <c r="P36" s="12" t="n">
        <v>2000</v>
      </c>
      <c r="Q36" s="12" t="n">
        <v>2000</v>
      </c>
      <c r="R36" s="12" t="n">
        <v>2000</v>
      </c>
      <c r="S36" s="12"/>
      <c r="T36" s="12" t="n">
        <v>2001</v>
      </c>
      <c r="U36" s="12" t="n">
        <v>2001</v>
      </c>
      <c r="V36" s="12" t="n">
        <v>2001</v>
      </c>
      <c r="W36" s="12" t="n">
        <v>2001</v>
      </c>
    </row>
    <row r="37" customFormat="false" ht="12.75" hidden="false" customHeight="true" outlineLevel="0" collapsed="false">
      <c r="A37" s="44"/>
      <c r="B37" s="44"/>
      <c r="C37" s="44" t="s">
        <v>16</v>
      </c>
      <c r="D37" s="6"/>
      <c r="H37" s="6"/>
      <c r="I37" s="6"/>
      <c r="M37" s="6"/>
      <c r="N37" s="6"/>
      <c r="R37" s="6"/>
      <c r="S37" s="6"/>
      <c r="W37" s="6"/>
    </row>
    <row r="38" customFormat="false" ht="12.75" hidden="false" customHeight="true" outlineLevel="0" collapsed="false">
      <c r="A38" s="7"/>
      <c r="B38" s="6"/>
      <c r="C38" s="7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</row>
    <row r="39" customFormat="false" ht="12.75" hidden="false" customHeight="true" outlineLevel="0" collapsed="false">
      <c r="A39" s="14"/>
      <c r="B39" s="15"/>
      <c r="C39" s="14" t="n">
        <v>36892</v>
      </c>
      <c r="D39" s="15"/>
      <c r="E39" s="45" t="n">
        <f aca="false">VLOOKUP(MONTH($C39)+12*(E$36-1998),Nepool!$A$1008:$E$1060,3,FALSE())</f>
        <v>31.1019047619048</v>
      </c>
      <c r="F39" s="45" t="n">
        <f aca="false">VLOOKUP(MONTH($C39)+12*(F$36-1998),Gas!$A$2507:$E$2568,3,FALSE())</f>
        <v>2.11145161290323</v>
      </c>
      <c r="G39" s="46" t="n">
        <f aca="false">VLOOKUP(MONTH($C39)+12*(G$36-1998),Nepool!$T$1008:$AB$1060,3,FALSE())</f>
        <v>14.8261553480549</v>
      </c>
      <c r="H39" s="47" t="n">
        <f aca="false">VLOOKUP(MONTH($C39)+12*(H$36-1998),'[1]Peak Load %'!$A$27:$O$110,MATCH("NEPOOL",'[1]Peak Load %'!$B$1:$O$1,0)+1,FALSE())</f>
        <v>0.796488776312342</v>
      </c>
      <c r="I39" s="47"/>
      <c r="J39" s="45" t="n">
        <f aca="false">VLOOKUP(MONTH($C39)+12*(J$36-1998),Nepool!$A$1008:$E$1060,3,FALSE())</f>
        <v>24.4235</v>
      </c>
      <c r="K39" s="45" t="n">
        <f aca="false">VLOOKUP(MONTH($C39)+12*(K$36-1998),Gas!$A$2507:$E$2568,3,FALSE())</f>
        <v>1.84387096774194</v>
      </c>
      <c r="L39" s="46" t="n">
        <f aca="false">VLOOKUP(MONTH($C39)+12*(L$36-1998),Nepool!$T$1008:$AB$1060,3,FALSE())</f>
        <v>13.1788388439465</v>
      </c>
      <c r="M39" s="47" t="n">
        <f aca="false">VLOOKUP(MONTH($C39)+12*(M$36-1998),'[1]Peak Load %'!$A$27:$O$110,MATCH("NEPOOL",'[1]Peak Load %'!$B$1:$O$1,0)+1,FALSE())</f>
        <v>0.887413747925583</v>
      </c>
      <c r="N39" s="15"/>
      <c r="O39" s="45" t="n">
        <f aca="false">VLOOKUP(MONTH($C39)+12*(O$36-1998),Nepool!$A$1008:$E$1060,3,FALSE())</f>
        <v>48.1495238095238</v>
      </c>
      <c r="P39" s="45" t="n">
        <f aca="false">VLOOKUP(MONTH($C39)+12*(P$36-1998),Gas!$A$2507:$E$2568,3,FALSE())</f>
        <v>2.39870967741936</v>
      </c>
      <c r="Q39" s="46" t="n">
        <f aca="false">VLOOKUP(MONTH($C39)+12*(Q$36-1998),Nepool!$T$1008:$AB$1060,3,FALSE())</f>
        <v>20.0045264975069</v>
      </c>
      <c r="R39" s="47" t="n">
        <f aca="false">VLOOKUP(MONTH($C39)+12*(R$36-1998),'[1]Peak Load %'!$A$27:$O$110,MATCH("NEPOOL",'[1]Peak Load %'!$B$1:$O$1,0)+1,FALSE())</f>
        <v>0.883437630371297</v>
      </c>
      <c r="S39" s="15"/>
      <c r="T39" s="45" t="n">
        <f aca="false">VLOOKUP(MONTH($C39)+12*(T$36-1998),Nepool!$A$1008:$E$1060,3,FALSE())</f>
        <v>74.4081818181818</v>
      </c>
      <c r="U39" s="45" t="n">
        <f aca="false">VLOOKUP(MONTH($C39)+12*(U$36-1998),Gas!$A$2507:$E$2568,3,FALSE())</f>
        <v>8.4491935483871</v>
      </c>
      <c r="V39" s="46" t="n">
        <f aca="false">VLOOKUP(MONTH($C39)+12*(V$36-1998),Nepool!$T$1008:$AB$1060,3,FALSE())</f>
        <v>8.9139491375569</v>
      </c>
      <c r="W39" s="47" t="n">
        <f aca="false">VLOOKUP(MONTH($C39)+12*(W$36-1998),'[1]Peak Load %'!$A$27:$O$110,MATCH("NEPOOL",'[1]Peak Load %'!$B$1:$O$1,0)+1,FALSE())</f>
        <v>0.780833887693211</v>
      </c>
    </row>
    <row r="40" customFormat="false" ht="12.75" hidden="false" customHeight="true" outlineLevel="0" collapsed="false">
      <c r="A40" s="29"/>
      <c r="B40" s="26"/>
      <c r="C40" s="29" t="n">
        <v>36923</v>
      </c>
      <c r="D40" s="26"/>
      <c r="E40" s="48" t="n">
        <f aca="false">VLOOKUP(MONTH($C40)+12*(E$36-1998),Nepool!$A$1008:$E$1060,3,FALSE())</f>
        <v>27.0078947368421</v>
      </c>
      <c r="F40" s="48" t="n">
        <f aca="false">VLOOKUP(MONTH($C40)+12*(F$36-1998),Gas!$A$2507:$E$2568,3,FALSE())</f>
        <v>2.21857142857143</v>
      </c>
      <c r="G40" s="49" t="n">
        <f aca="false">VLOOKUP(MONTH($C40)+12*(G$36-1998),Nepool!$T$1008:$AB$1060,3,FALSE())</f>
        <v>12.1949538620176</v>
      </c>
      <c r="H40" s="50" t="n">
        <f aca="false">VLOOKUP(MONTH($C40)+12*(H$36-1998),'[1]Peak Load %'!$A$27:$O$110,MATCH("NEPOOL",'[1]Peak Load %'!$B$1:$O$1,0)+1,FALSE())</f>
        <v>0.778102891082191</v>
      </c>
      <c r="I40" s="50"/>
      <c r="J40" s="48" t="n">
        <f aca="false">VLOOKUP(MONTH($C40)+12*(J$36-1998),Nepool!$A$1008:$E$1060,3,FALSE())</f>
        <v>19.9389473684211</v>
      </c>
      <c r="K40" s="48" t="n">
        <f aca="false">VLOOKUP(MONTH($C40)+12*(K$36-1998),Gas!$A$2507:$E$2568,3,FALSE())</f>
        <v>1.77982142857143</v>
      </c>
      <c r="L40" s="49" t="n">
        <f aca="false">VLOOKUP(MONTH($C40)+12*(L$36-1998),Nepool!$T$1008:$AB$1060,3,FALSE())</f>
        <v>11.1931472475843</v>
      </c>
      <c r="M40" s="50" t="n">
        <f aca="false">VLOOKUP(MONTH($C40)+12*(M$36-1998),'[1]Peak Load %'!$A$27:$O$110,MATCH("NEPOOL",'[1]Peak Load %'!$B$1:$O$1,0)+1,FALSE())</f>
        <v>0.819765918420823</v>
      </c>
      <c r="N40" s="26"/>
      <c r="O40" s="48" t="n">
        <f aca="false">VLOOKUP(MONTH($C40)+12*(O$36-1998),Nepool!$A$1008:$E$1060,3,FALSE())</f>
        <v>40.827619047619</v>
      </c>
      <c r="P40" s="48" t="n">
        <f aca="false">VLOOKUP(MONTH($C40)+12*(P$36-1998),Gas!$A$2507:$E$2568,3,FALSE())</f>
        <v>2.65689655172414</v>
      </c>
      <c r="Q40" s="49" t="n">
        <f aca="false">VLOOKUP(MONTH($C40)+12*(Q$36-1998),Nepool!$T$1008:$AB$1060,3,FALSE())</f>
        <v>15.3041836946345</v>
      </c>
      <c r="R40" s="50" t="n">
        <f aca="false">VLOOKUP(MONTH($C40)+12*(R$36-1998),'[1]Peak Load %'!$A$27:$O$110,MATCH("NEPOOL",'[1]Peak Load %'!$B$1:$O$1,0)+1,FALSE())</f>
        <v>0.818606591572799</v>
      </c>
      <c r="S40" s="26"/>
      <c r="T40" s="48" t="n">
        <f aca="false">VLOOKUP(MONTH($C40)+12*(T$36-1998),Nepool!$A$1008:$E$1060,3,FALSE())</f>
        <v>50.3463157894737</v>
      </c>
      <c r="U40" s="48" t="n">
        <f aca="false">VLOOKUP(MONTH($C40)+12*(U$36-1998),Gas!$A$2507:$E$2568,3,FALSE())</f>
        <v>5.65125</v>
      </c>
      <c r="V40" s="49" t="n">
        <f aca="false">VLOOKUP(MONTH($C40)+12*(V$36-1998),Nepool!$T$1008:$AB$1060,3,FALSE())</f>
        <v>9.01731439776106</v>
      </c>
      <c r="W40" s="50" t="n">
        <f aca="false">VLOOKUP(MONTH($C40)+12*(W$36-1998),'[1]Peak Load %'!$A$27:$O$110,MATCH("NEPOOL",'[1]Peak Load %'!$B$1:$O$1,0)+1,FALSE())</f>
        <v>0.763106632752886</v>
      </c>
    </row>
    <row r="41" customFormat="false" ht="12.75" hidden="false" customHeight="true" outlineLevel="0" collapsed="false">
      <c r="A41" s="14"/>
      <c r="B41" s="15"/>
      <c r="C41" s="14" t="n">
        <v>37073</v>
      </c>
      <c r="D41" s="15"/>
      <c r="E41" s="45" t="n">
        <f aca="false">VLOOKUP(MONTH($C41)+12*(E$36-1998),Nepool!$A$1008:$E$1060,3,FALSE())</f>
        <v>31.3336363636364</v>
      </c>
      <c r="F41" s="45" t="n">
        <f aca="false">VLOOKUP(MONTH($C41)+12*(F$36-1998),Gas!$A$2507:$E$2568,3,FALSE())</f>
        <v>2.19612903225806</v>
      </c>
      <c r="G41" s="46" t="n">
        <f aca="false">VLOOKUP(MONTH($C41)+12*(G$36-1998),Nepool!$T$1008:$AB$1060,3,FALSE())</f>
        <v>14.4425871094735</v>
      </c>
      <c r="H41" s="47" t="n">
        <f aca="false">VLOOKUP(MONTH($C41)+12*(H$36-1998),'[1]Peak Load %'!$A$27:$O$110,MATCH("NEPOOL",'[1]Peak Load %'!$B$1:$O$1,0)+1,FALSE())</f>
        <v>0.934841470870818</v>
      </c>
      <c r="I41" s="47"/>
      <c r="J41" s="45" t="n">
        <f aca="false">VLOOKUP(MONTH($C41)+12*(J$36-1998),Nepool!$A$1008:$E$1060,3,FALSE())</f>
        <v>75.0728571428572</v>
      </c>
      <c r="K41" s="45" t="n">
        <f aca="false">VLOOKUP(MONTH($C41)+12*(K$36-1998),Gas!$A$2507:$E$2568,3,FALSE())</f>
        <v>2.28935483870968</v>
      </c>
      <c r="L41" s="46" t="n">
        <f aca="false">VLOOKUP(MONTH($C41)+12*(L$36-1998),Nepool!$T$1008:$AB$1060,3,FALSE())</f>
        <v>31.924839915032</v>
      </c>
      <c r="M41" s="47" t="n">
        <f aca="false">VLOOKUP(MONTH($C41)+12*(M$36-1998),'[1]Peak Load %'!$A$27:$O$110,MATCH("NEPOOL",'[1]Peak Load %'!$B$1:$O$1,0)+1,FALSE())</f>
        <v>0.940508969545265</v>
      </c>
      <c r="N41" s="15"/>
      <c r="O41" s="45" t="n">
        <f aca="false">VLOOKUP(MONTH($C41)+12*(O$36-1998),Nepool!$A$1008:$E$1060,3,FALSE())</f>
        <v>51.4194736842105</v>
      </c>
      <c r="P41" s="45" t="n">
        <f aca="false">VLOOKUP(MONTH($C41)+12*(P$36-1998),Gas!$A$2507:$E$2568,3,FALSE())</f>
        <v>4.03967741935484</v>
      </c>
      <c r="Q41" s="46" t="n">
        <f aca="false">VLOOKUP(MONTH($C41)+12*(Q$36-1998),Nepool!$T$1008:$AB$1060,3,FALSE())</f>
        <v>12.8331757176514</v>
      </c>
      <c r="R41" s="47" t="n">
        <f aca="false">VLOOKUP(MONTH($C41)+12*(R$36-1998),'[1]Peak Load %'!$A$27:$O$110,MATCH("NEPOOL",'[1]Peak Load %'!$B$1:$O$1,0)+1,FALSE())</f>
        <v>0.795768342790061</v>
      </c>
      <c r="S41" s="15"/>
      <c r="T41" s="45" t="n">
        <f aca="false">VLOOKUP(MONTH($C41)+12*(T$36-1998),Nepool!$A$1008:$E$1060,3,FALSE())</f>
        <v>45.2733333333333</v>
      </c>
      <c r="U41" s="45" t="n">
        <f aca="false">VLOOKUP(MONTH($C41)+12*(U$36-1998),Gas!$A$2507:$E$2568,3,FALSE())</f>
        <v>3.07354838709677</v>
      </c>
      <c r="V41" s="46" t="n">
        <f aca="false">VLOOKUP(MONTH($C41)+12*(V$36-1998),Nepool!$T$1008:$AB$1060,3,FALSE())</f>
        <v>14.6920685144875</v>
      </c>
      <c r="W41" s="47" t="n">
        <f aca="false">VLOOKUP(MONTH($C41)+12*(W$36-1998),'[1]Peak Load %'!$A$27:$O$110,MATCH("NEPOOL",'[1]Peak Load %'!$B$1:$O$1,0)+1,FALSE())</f>
        <v>0.914382158382158</v>
      </c>
    </row>
    <row r="42" customFormat="false" ht="12.75" hidden="false" customHeight="true" outlineLevel="0" collapsed="false">
      <c r="A42" s="29"/>
      <c r="B42" s="26"/>
      <c r="C42" s="29" t="n">
        <v>37104</v>
      </c>
      <c r="D42" s="26"/>
      <c r="E42" s="48" t="n">
        <f aca="false">VLOOKUP(MONTH($C42)+12*(E$36-1998),Nepool!$A$1008:$E$1060,3,FALSE())</f>
        <v>28.3733333333333</v>
      </c>
      <c r="F42" s="48" t="n">
        <f aca="false">VLOOKUP(MONTH($C42)+12*(F$36-1998),Gas!$A$2507:$E$2568,3,FALSE())</f>
        <v>1.84064516129032</v>
      </c>
      <c r="G42" s="49" t="n">
        <f aca="false">VLOOKUP(MONTH($C42)+12*(G$36-1998),Nepool!$T$1008:$AB$1060,3,FALSE())</f>
        <v>15.3126785016004</v>
      </c>
      <c r="H42" s="50" t="n">
        <f aca="false">VLOOKUP(MONTH($C42)+12*(H$36-1998),'[1]Peak Load %'!$A$27:$O$110,MATCH("NEPOOL",'[1]Peak Load %'!$B$1:$O$1,0)+1,FALSE())</f>
        <v>0.903310332780156</v>
      </c>
      <c r="I42" s="50"/>
      <c r="J42" s="48" t="n">
        <f aca="false">VLOOKUP(MONTH($C42)+12*(J$36-1998),Nepool!$A$1008:$E$1060,3,FALSE())</f>
        <v>35.1931818181818</v>
      </c>
      <c r="K42" s="48" t="n">
        <f aca="false">VLOOKUP(MONTH($C42)+12*(K$36-1998),Gas!$A$2507:$E$2568,3,FALSE())</f>
        <v>2.77967741935484</v>
      </c>
      <c r="L42" s="49" t="n">
        <f aca="false">VLOOKUP(MONTH($C42)+12*(L$36-1998),Nepool!$T$1008:$AB$1060,3,FALSE())</f>
        <v>12.7382481702683</v>
      </c>
      <c r="M42" s="50" t="n">
        <f aca="false">VLOOKUP(MONTH($C42)+12*(M$36-1998),'[1]Peak Load %'!$A$27:$O$110,MATCH("NEPOOL",'[1]Peak Load %'!$B$1:$O$1,0)+1,FALSE())</f>
        <v>0.867125573633709</v>
      </c>
      <c r="N42" s="26"/>
      <c r="O42" s="48" t="n">
        <f aca="false">VLOOKUP(MONTH($C42)+12*(O$36-1998),Nepool!$A$1008:$E$1060,3,FALSE())</f>
        <v>54.5365217391304</v>
      </c>
      <c r="P42" s="48" t="n">
        <f aca="false">VLOOKUP(MONTH($C42)+12*(P$36-1998),Gas!$A$2507:$E$2568,3,FALSE())</f>
        <v>4.38467741935484</v>
      </c>
      <c r="Q42" s="49" t="n">
        <f aca="false">VLOOKUP(MONTH($C42)+12*(Q$36-1998),Nepool!$T$1008:$AB$1060,3,FALSE())</f>
        <v>12.5091462406224</v>
      </c>
      <c r="R42" s="50" t="n">
        <f aca="false">VLOOKUP(MONTH($C42)+12*(R$36-1998),'[1]Peak Load %'!$A$27:$O$110,MATCH("NEPOOL",'[1]Peak Load %'!$B$1:$O$1,0)+1,FALSE())</f>
        <v>0.858443357464293</v>
      </c>
      <c r="S42" s="26"/>
      <c r="T42" s="48" t="n">
        <f aca="false">VLOOKUP(MONTH($C42)+12*(T$36-1998),Nepool!$A$1008:$E$1060,3,FALSE())</f>
        <v>99.7530434782609</v>
      </c>
      <c r="U42" s="48" t="n">
        <f aca="false">VLOOKUP(MONTH($C42)+12*(U$36-1998),Gas!$A$2507:$E$2568,3,FALSE())</f>
        <v>3.00774193548387</v>
      </c>
      <c r="V42" s="49" t="n">
        <f aca="false">VLOOKUP(MONTH($C42)+12*(V$36-1998),Nepool!$T$1008:$AB$1060,3,FALSE())</f>
        <v>32.7222585691019</v>
      </c>
      <c r="W42" s="50"/>
    </row>
    <row r="43" customFormat="false" ht="12.75" hidden="false" customHeight="true" outlineLevel="0" collapsed="false">
      <c r="A43" s="51"/>
      <c r="B43" s="15"/>
      <c r="C43" s="51" t="n">
        <v>37135</v>
      </c>
      <c r="D43" s="15"/>
      <c r="E43" s="45" t="n">
        <f aca="false">VLOOKUP(MONTH($C43)+12*(E$36-1998),Nepool!$A$1008:$E$1060,3,FALSE())</f>
        <v>23.2966666666667</v>
      </c>
      <c r="F43" s="45" t="n">
        <f aca="false">VLOOKUP(MONTH($C43)+12*(F$36-1998),Gas!$A$2507:$E$2568,3,FALSE())</f>
        <v>1.98833333333333</v>
      </c>
      <c r="G43" s="46" t="n">
        <f aca="false">VLOOKUP(MONTH($C43)+12*(G$36-1998),Nepool!$T$1008:$AB$1060,3,FALSE())</f>
        <v>11.9074659476066</v>
      </c>
      <c r="H43" s="47" t="n">
        <f aca="false">VLOOKUP(MONTH($C43)+12*(H$36-1998),'[1]Peak Load %'!$A$27:$O$110,MATCH("NEPOOL",'[1]Peak Load %'!$B$1:$O$1,0)+1,FALSE())</f>
        <v>0.785701808018168</v>
      </c>
      <c r="I43" s="15"/>
      <c r="J43" s="45" t="n">
        <f aca="false">VLOOKUP(MONTH($C43)+12*(J$36-1998),Nepool!$A$1008:$E$1060,3,FALSE())</f>
        <v>32.5342857142857</v>
      </c>
      <c r="K43" s="45" t="n">
        <f aca="false">VLOOKUP(MONTH($C43)+12*(K$36-1998),Gas!$A$2507:$E$2568,3,FALSE())</f>
        <v>2.57366666666667</v>
      </c>
      <c r="L43" s="46" t="n">
        <f aca="false">VLOOKUP(MONTH($C43)+12*(L$36-1998),Nepool!$T$1008:$AB$1060,3,FALSE())</f>
        <v>12.6590198622048</v>
      </c>
      <c r="M43" s="47" t="n">
        <f aca="false">VLOOKUP(MONTH($C43)+12*(M$36-1998),'[1]Peak Load %'!$A$27:$O$110,MATCH("NEPOOL",'[1]Peak Load %'!$B$1:$O$1,0)+1,FALSE())</f>
        <v>0.846516478931998</v>
      </c>
      <c r="N43" s="15"/>
      <c r="O43" s="45" t="n">
        <f aca="false">VLOOKUP(MONTH($C43)+12*(O$36-1998),Nepool!$A$1008:$E$1060,3,FALSE())</f>
        <v>53.5195</v>
      </c>
      <c r="P43" s="45" t="n">
        <f aca="false">VLOOKUP(MONTH($C43)+12*(P$36-1998),Gas!$A$2507:$E$2568,3,FALSE())</f>
        <v>5.0165</v>
      </c>
      <c r="Q43" s="46" t="n">
        <f aca="false">VLOOKUP(MONTH($C43)+12*(Q$36-1998),Nepool!$T$1008:$AB$1060,3,FALSE())</f>
        <v>10.6232155049906</v>
      </c>
      <c r="R43" s="47" t="n">
        <f aca="false">VLOOKUP(MONTH($C43)+12*(R$36-1998),'[1]Peak Load %'!$A$27:$O$110,MATCH("NEPOOL",'[1]Peak Load %'!$B$1:$O$1,0)+1,FALSE())</f>
        <v>0.843795734689885</v>
      </c>
      <c r="S43" s="15"/>
      <c r="T43" s="45"/>
      <c r="U43" s="45"/>
      <c r="V43" s="46"/>
    </row>
    <row r="44" customFormat="false" ht="12.75" hidden="false" customHeight="true" outlineLevel="1" collapsed="false">
      <c r="A44" s="14"/>
      <c r="B44" s="15"/>
      <c r="C44" s="14" t="n">
        <v>37165</v>
      </c>
      <c r="D44" s="52" t="n">
        <v>22</v>
      </c>
      <c r="E44" s="45" t="n">
        <f aca="false">VLOOKUP(MONTH($C44)+12*(E$36-1998),Nepool!$A$1008:$E$1060,3,FALSE())</f>
        <v>22.8904545454545</v>
      </c>
      <c r="F44" s="45" t="n">
        <f aca="false">VLOOKUP(MONTH($C44)+12*(F$36-1998),Gas!$A$2507:$E$2568,3,FALSE())</f>
        <v>1.88322580645161</v>
      </c>
      <c r="G44" s="46" t="n">
        <f aca="false">VLOOKUP(MONTH($C44)+12*(G$36-1998),Nepool!$T$1008:$AB$1060,3,FALSE())</f>
        <v>12.1584130263819</v>
      </c>
      <c r="H44" s="47" t="n">
        <f aca="false">VLOOKUP(MONTH($C44)+12*(H$36-1998),'[1]Peak Load %'!$A$27:$O$110,MATCH("NEPOOL",'[1]Peak Load %'!$B$1:$O$1,0)+1,FALSE())</f>
        <v>0.717180539785134</v>
      </c>
      <c r="I44" s="15" t="n">
        <v>21</v>
      </c>
      <c r="J44" s="45" t="n">
        <f aca="false">VLOOKUP(MONTH($C44)+12*(J$36-1998),Nepool!$A$1008:$E$1060,3,FALSE())</f>
        <v>30.2257142857143</v>
      </c>
      <c r="K44" s="45" t="n">
        <f aca="false">VLOOKUP(MONTH($C44)+12*(K$36-1998),Gas!$A$2507:$E$2568,3,FALSE())</f>
        <v>2.68338709677419</v>
      </c>
      <c r="L44" s="46" t="n">
        <f aca="false">VLOOKUP(MONTH($C44)+12*(L$36-1998),Nepool!$T$1008:$AB$1060,3,FALSE())</f>
        <v>11.2167103584781</v>
      </c>
      <c r="M44" s="47" t="n">
        <f aca="false">VLOOKUP(MONTH($C44)+12*(M$36-1998),'[1]Peak Load %'!$A$27:$O$110,MATCH("NEPOOL",'[1]Peak Load %'!$B$1:$O$1,0)+1,FALSE())</f>
        <v>0.688777638715061</v>
      </c>
      <c r="N44" s="15" t="n">
        <v>22</v>
      </c>
      <c r="O44" s="45" t="n">
        <f aca="false">VLOOKUP(MONTH($C44)+12*(O$36-1998),Nepool!$A$1008:$E$1060,3,FALSE())</f>
        <v>61.1822727272727</v>
      </c>
      <c r="P44" s="45" t="n">
        <f aca="false">VLOOKUP(MONTH($C44)+12*(P$36-1998),Gas!$A$2507:$E$2568,3,FALSE())</f>
        <v>5.03209677419355</v>
      </c>
      <c r="Q44" s="46" t="n">
        <f aca="false">VLOOKUP(MONTH($C44)+12*(Q$36-1998),Nepool!$T$1008:$AB$1060,3,FALSE())</f>
        <v>12.1458557151184</v>
      </c>
      <c r="R44" s="47" t="n">
        <f aca="false">VLOOKUP(MONTH($C44)+12*(R$36-1998),'[1]Peak Load %'!$A$27:$O$110,MATCH("NEPOOL",'[1]Peak Load %'!$B$1:$O$1,0)+1,FALSE())</f>
        <v>0.70639405204461</v>
      </c>
      <c r="S44" s="15"/>
      <c r="T44" s="45"/>
      <c r="U44" s="45"/>
      <c r="V44" s="46"/>
    </row>
    <row r="45" customFormat="false" ht="12.75" hidden="false" customHeight="true" outlineLevel="1" collapsed="false">
      <c r="A45" s="14"/>
      <c r="B45" s="15"/>
      <c r="C45" s="14" t="n">
        <v>37196</v>
      </c>
      <c r="D45" s="52" t="n">
        <v>19</v>
      </c>
      <c r="E45" s="45" t="n">
        <f aca="false">VLOOKUP(MONTH($C45)+12*(E$36-1998),Nepool!$A$1008:$E$1060,3,FALSE())</f>
        <v>23.9115789473684</v>
      </c>
      <c r="F45" s="45" t="n">
        <f aca="false">VLOOKUP(MONTH($C45)+12*(F$36-1998),Gas!$A$2507:$E$2568,3,FALSE())</f>
        <v>2.084</v>
      </c>
      <c r="G45" s="46" t="n">
        <f aca="false">VLOOKUP(MONTH($C45)+12*(G$36-1998),Nepool!$T$1008:$AB$1060,3,FALSE())</f>
        <v>11.3637133835189</v>
      </c>
      <c r="H45" s="47" t="n">
        <f aca="false">VLOOKUP(MONTH($C45)+12*(H$36-1998),'[1]Peak Load %'!$A$27:$O$110,MATCH("NEPOOL",'[1]Peak Load %'!$B$1:$O$1,0)+1,FALSE())</f>
        <v>0.75936763036073</v>
      </c>
      <c r="I45" s="15" t="n">
        <v>20</v>
      </c>
      <c r="J45" s="45" t="n">
        <f aca="false">VLOOKUP(MONTH($C45)+12*(J$36-1998),Nepool!$A$1008:$E$1060,3,FALSE())</f>
        <v>32.0885</v>
      </c>
      <c r="K45" s="45" t="n">
        <f aca="false">VLOOKUP(MONTH($C45)+12*(K$36-1998),Gas!$A$2507:$E$2568,3,FALSE())</f>
        <v>2.31233333333333</v>
      </c>
      <c r="L45" s="46" t="n">
        <f aca="false">VLOOKUP(MONTH($C45)+12*(L$36-1998),Nepool!$T$1008:$AB$1060,3,FALSE())</f>
        <v>13.6519680820221</v>
      </c>
      <c r="M45" s="47" t="n">
        <f aca="false">VLOOKUP(MONTH($C45)+12*(M$36-1998),'[1]Peak Load %'!$A$27:$O$110,MATCH("NEPOOL",'[1]Peak Load %'!$B$1:$O$1,0)+1,FALSE())</f>
        <v>0.776971214017522</v>
      </c>
      <c r="N45" s="15" t="n">
        <v>21</v>
      </c>
      <c r="O45" s="45" t="n">
        <f aca="false">VLOOKUP(MONTH($C45)+12*(O$36-1998),Nepool!$A$1008:$E$1060,3,FALSE())</f>
        <v>58.4657142857143</v>
      </c>
      <c r="P45" s="45" t="n">
        <f aca="false">VLOOKUP(MONTH($C45)+12*(P$36-1998),Gas!$A$2507:$E$2568,3,FALSE())</f>
        <v>5.4935</v>
      </c>
      <c r="Q45" s="46" t="n">
        <f aca="false">VLOOKUP(MONTH($C45)+12*(Q$36-1998),Nepool!$T$1008:$AB$1060,3,FALSE())</f>
        <v>10.8878460312787</v>
      </c>
      <c r="R45" s="47" t="n">
        <f aca="false">VLOOKUP(MONTH($C45)+12*(R$36-1998),'[1]Peak Load %'!$A$27:$O$110,MATCH("NEPOOL",'[1]Peak Load %'!$B$1:$O$1,0)+1,FALSE())</f>
        <v>0.732892584621405</v>
      </c>
      <c r="S45" s="15"/>
      <c r="T45" s="45"/>
      <c r="U45" s="45"/>
      <c r="V45" s="46"/>
    </row>
    <row r="46" customFormat="false" ht="12.75" hidden="false" customHeight="true" outlineLevel="1" collapsed="false">
      <c r="A46" s="29"/>
      <c r="B46" s="26"/>
      <c r="C46" s="29" t="n">
        <v>37226</v>
      </c>
      <c r="D46" s="81" t="n">
        <v>22</v>
      </c>
      <c r="E46" s="48" t="n">
        <f aca="false">VLOOKUP(MONTH($C46)+12*(E$36-1998),Nepool!$A$1008:$E$1060,3,FALSE())</f>
        <v>21.8522727272727</v>
      </c>
      <c r="F46" s="48" t="n">
        <f aca="false">VLOOKUP(MONTH($C46)+12*(F$36-1998),Gas!$A$2507:$E$2568,3,FALSE())</f>
        <v>1.68306451612903</v>
      </c>
      <c r="G46" s="49" t="n">
        <f aca="false">VLOOKUP(MONTH($C46)+12*(G$36-1998),Nepool!$T$1008:$AB$1060,3,FALSE())</f>
        <v>12.9561829692813</v>
      </c>
      <c r="H46" s="50" t="n">
        <f aca="false">VLOOKUP(MONTH($C46)+12*(H$36-1998),'[1]Peak Load %'!$A$27:$O$110,MATCH("NEPOOL",'[1]Peak Load %'!$B$1:$O$1,0)+1,FALSE())</f>
        <v>0.820158965848546</v>
      </c>
      <c r="I46" s="26" t="n">
        <v>21</v>
      </c>
      <c r="J46" s="48" t="n">
        <f aca="false">VLOOKUP(MONTH($C46)+12*(J$36-1998),Nepool!$A$1008:$E$1060,3,FALSE())</f>
        <v>28.5219047619048</v>
      </c>
      <c r="K46" s="48" t="n">
        <f aca="false">VLOOKUP(MONTH($C46)+12*(K$36-1998),Gas!$A$2507:$E$2568,3,FALSE())</f>
        <v>2.35467741935484</v>
      </c>
      <c r="L46" s="49" t="n">
        <f aca="false">VLOOKUP(MONTH($C46)+12*(L$36-1998),Nepool!$T$1008:$AB$1060,3,FALSE())</f>
        <v>12.1784543883243</v>
      </c>
      <c r="M46" s="50" t="n">
        <f aca="false">VLOOKUP(MONTH($C46)+12*(M$36-1998),'[1]Peak Load %'!$A$27:$O$110,MATCH("NEPOOL",'[1]Peak Load %'!$B$1:$O$1,0)+1,FALSE())</f>
        <v>0.798790154359616</v>
      </c>
      <c r="N46" s="26" t="n">
        <v>20</v>
      </c>
      <c r="O46" s="48" t="n">
        <f aca="false">VLOOKUP(MONTH($C46)+12*(O$36-1998),Nepool!$A$1008:$E$1060,3,FALSE())</f>
        <v>84.921</v>
      </c>
      <c r="P46" s="48" t="n">
        <f aca="false">VLOOKUP(MONTH($C46)+12*(P$36-1998),Gas!$A$2507:$E$2568,3,FALSE())</f>
        <v>8.68951612903226</v>
      </c>
      <c r="Q46" s="49" t="n">
        <f aca="false">VLOOKUP(MONTH($C46)+12*(Q$36-1998),Nepool!$T$1008:$AB$1060,3,FALSE())</f>
        <v>9.79556207899995</v>
      </c>
      <c r="R46" s="50" t="n">
        <f aca="false">VLOOKUP(MONTH($C46)+12*(R$36-1998),'[1]Peak Load %'!$A$27:$O$110,MATCH("NEPOOL",'[1]Peak Load %'!$B$1:$O$1,0)+1,FALSE())</f>
        <v>0.790167873214635</v>
      </c>
      <c r="S46" s="26"/>
      <c r="T46" s="48"/>
      <c r="U46" s="48"/>
      <c r="V46" s="49"/>
      <c r="W46" s="28"/>
    </row>
    <row r="47" customFormat="false" ht="12.75" hidden="false" customHeight="true" outlineLevel="0" collapsed="false">
      <c r="A47" s="29"/>
      <c r="B47" s="26"/>
      <c r="C47" s="29" t="s">
        <v>4</v>
      </c>
      <c r="D47" s="50"/>
      <c r="E47" s="48" t="n">
        <f aca="false">(E44*$D$44+E45*$D$45+E46*$D$46)/SUM($D$44:$D$46)</f>
        <v>22.835873015873</v>
      </c>
      <c r="F47" s="48" t="n">
        <f aca="false">(F44*$D44+F45*$D45+F46*$D46)/SUM($D44:$D46)</f>
        <v>1.87387916026626</v>
      </c>
      <c r="G47" s="49" t="n">
        <f aca="false">(G44*$D44+G45*$D45+G46*$D46)/SUM($D44:$D46)</f>
        <v>12.1973280347849</v>
      </c>
      <c r="H47" s="50" t="n">
        <f aca="false">(H44*$D44+H45*$D45+H46*$D46)/SUM($D44:$D46)</f>
        <v>0.765864350806267</v>
      </c>
      <c r="I47" s="26"/>
      <c r="J47" s="48" t="n">
        <f aca="false">(J44*$I$44+J45*$I$45+J46*$I$46)/SUM($I$44:$I$46)</f>
        <v>30.2495161290323</v>
      </c>
      <c r="K47" s="48" t="n">
        <f aca="false">(K44*$I44+K45*$I45+K46*$I46)/SUM($I44:$I46)</f>
        <v>2.45235518557059</v>
      </c>
      <c r="L47" s="49" t="n">
        <f aca="false">(L44*$I44+L45*$I45+L46*$I46)/SUM($I44:$I46)</f>
        <v>12.3280293761821</v>
      </c>
      <c r="M47" s="50" t="n">
        <f aca="false">(M44*$D44+M45*$D45+M46*$D46)/SUM($D44:$D46)</f>
        <v>0.753792770063108</v>
      </c>
      <c r="N47" s="26"/>
      <c r="O47" s="48" t="n">
        <f aca="false">(O44*$N$44+O45*$N$45+O46*$N$46)/SUM($N$44:$N$46)</f>
        <v>67.8128571428571</v>
      </c>
      <c r="P47" s="48" t="n">
        <f aca="false">(P44*$N44+P45*$N45+P46*$N46)/SUM($N44:$N46)</f>
        <v>6.34698335893497</v>
      </c>
      <c r="Q47" s="49" t="n">
        <f aca="false">(Q44*$N44+Q45*$N45+Q46*$N46)/SUM($N44:$N46)</f>
        <v>10.9803941899914</v>
      </c>
      <c r="R47" s="50" t="n">
        <f aca="false">(R44*$D44+R45*$D45+R46*$D46)/SUM($D44:$D46)</f>
        <v>0.743640023230319</v>
      </c>
      <c r="S47" s="26"/>
      <c r="T47" s="48"/>
      <c r="U47" s="48"/>
      <c r="V47" s="49"/>
      <c r="W47" s="49"/>
    </row>
    <row r="48" customFormat="false" ht="12.75" hidden="false" customHeight="true" outlineLevel="0" collapsed="false">
      <c r="A48" s="53"/>
      <c r="B48" s="15"/>
      <c r="C48" s="53" t="s">
        <v>17</v>
      </c>
      <c r="D48" s="15"/>
      <c r="E48" s="15"/>
      <c r="F48" s="54"/>
      <c r="G48" s="15"/>
      <c r="H48" s="15"/>
      <c r="I48" s="15"/>
      <c r="J48" s="15"/>
      <c r="K48" s="54"/>
      <c r="L48" s="15"/>
      <c r="M48" s="15"/>
      <c r="N48" s="15"/>
      <c r="O48" s="15"/>
      <c r="P48" s="54"/>
      <c r="Q48" s="15"/>
      <c r="R48" s="15"/>
      <c r="S48" s="15"/>
      <c r="T48" s="15"/>
      <c r="U48" s="54"/>
      <c r="V48" s="54"/>
      <c r="W48" s="54"/>
    </row>
    <row r="49" customFormat="false" ht="12.75" hidden="false" customHeight="true" outlineLevel="0" collapsed="false">
      <c r="A49" s="14"/>
      <c r="B49" s="47"/>
      <c r="C49" s="14" t="n">
        <v>36892</v>
      </c>
      <c r="D49" s="47"/>
      <c r="E49" s="47" t="n">
        <f aca="false">VLOOKUP(MONTH($C39)+12*(E$36-1998),Nepool!$A$1008:$BG$1060,4,FALSE())</f>
        <v>0.636469883271958</v>
      </c>
      <c r="F49" s="47" t="n">
        <f aca="false">VLOOKUP(MONTH($C39)+12*(F$36-1998),Gas!$A$2507:$E$2568,4,FALSE())</f>
        <v>0.400321459578818</v>
      </c>
      <c r="I49" s="47"/>
      <c r="J49" s="47" t="n">
        <f aca="false">VLOOKUP(MONTH($C39)+12*(J$36-1998),Nepool!$A$1008:$BG$1060,4,FALSE())</f>
        <v>0.745695864528208</v>
      </c>
      <c r="K49" s="47" t="n">
        <f aca="false">VLOOKUP(MONTH($C39)+12*(K$36-1998),Gas!$A$2507:$E$2568,4,FALSE())</f>
        <v>0.575811835570578</v>
      </c>
      <c r="N49" s="47"/>
      <c r="O49" s="47" t="n">
        <f aca="false">VLOOKUP(MONTH($C39)+12*(O$36-1998),Nepool!$A$1008:$BG$1060,4,FALSE())</f>
        <v>3.55229839519058</v>
      </c>
      <c r="P49" s="47" t="n">
        <f aca="false">VLOOKUP(MONTH($C39)+12*(P$36-1998),Gas!$A$2507:$E$2568,4,FALSE())</f>
        <v>0.370370665150733</v>
      </c>
      <c r="S49" s="47"/>
      <c r="T49" s="47" t="n">
        <f aca="false">VLOOKUP(MONTH($C39)+12*(T$36-1998),Nepool!$A$1008:$BG$1060,4,FALSE())</f>
        <v>1.47528609874058</v>
      </c>
      <c r="U49" s="47" t="n">
        <f aca="false">VLOOKUP(MONTH($C39)+12*(U$36-1998),Gas!$A$2507:$E$2568,4,FALSE())</f>
        <v>0.971270638153299</v>
      </c>
    </row>
    <row r="50" customFormat="false" ht="12.75" hidden="false" customHeight="true" outlineLevel="0" collapsed="false">
      <c r="A50" s="29"/>
      <c r="B50" s="50"/>
      <c r="C50" s="29" t="n">
        <v>36923</v>
      </c>
      <c r="D50" s="50"/>
      <c r="E50" s="50" t="n">
        <f aca="false">VLOOKUP(MONTH($C40)+12*(E$36-1998),Nepool!$A$1008:$BG$1060,4,FALSE())</f>
        <v>0.727857519163209</v>
      </c>
      <c r="F50" s="50" t="n">
        <f aca="false">VLOOKUP(MONTH($C40)+12*(F$36-1998),Gas!$A$2507:$E$2568,4,FALSE())</f>
        <v>0.365154978061775</v>
      </c>
      <c r="G50" s="28"/>
      <c r="H50" s="28"/>
      <c r="I50" s="50"/>
      <c r="J50" s="50" t="n">
        <f aca="false">VLOOKUP(MONTH($C40)+12*(J$36-1998),Nepool!$A$1008:$BG$1060,4,FALSE())</f>
        <v>0.692140587747107</v>
      </c>
      <c r="K50" s="50" t="n">
        <f aca="false">VLOOKUP(MONTH($C40)+12*(K$36-1998),Gas!$A$2507:$E$2568,4,FALSE())</f>
        <v>0.233267469594329</v>
      </c>
      <c r="L50" s="28"/>
      <c r="M50" s="28"/>
      <c r="N50" s="50"/>
      <c r="O50" s="50" t="n">
        <f aca="false">VLOOKUP(MONTH($C40)+12*(O$36-1998),Nepool!$A$1008:$BG$1060,4,FALSE())</f>
        <v>1.95488837106569</v>
      </c>
      <c r="P50" s="50" t="n">
        <f aca="false">VLOOKUP(MONTH($C40)+12*(P$36-1998),Gas!$A$2507:$E$2568,4,FALSE())</f>
        <v>0.457156484846271</v>
      </c>
      <c r="Q50" s="28"/>
      <c r="R50" s="28"/>
      <c r="S50" s="50"/>
      <c r="T50" s="50" t="n">
        <f aca="false">VLOOKUP(MONTH($C40)+12*(T$36-1998),Nepool!$A$1008:$BG$1060,4,FALSE())</f>
        <v>1.15991655493265</v>
      </c>
      <c r="U50" s="50" t="n">
        <f aca="false">VLOOKUP(MONTH($C40)+12*(U$36-1998),Gas!$A$2507:$E$2568,4,FALSE())</f>
        <v>0.924971205814302</v>
      </c>
      <c r="V50" s="28"/>
      <c r="W50" s="28"/>
    </row>
    <row r="51" customFormat="false" ht="12.75" hidden="false" customHeight="true" outlineLevel="0" collapsed="false">
      <c r="A51" s="14"/>
      <c r="B51" s="47"/>
      <c r="C51" s="14" t="n">
        <v>37073</v>
      </c>
      <c r="D51" s="47"/>
      <c r="E51" s="47" t="n">
        <f aca="false">VLOOKUP(MONTH($C41)+12*(E$36-1998),Nepool!$A$1008:$BG$1060,4,FALSE())</f>
        <v>1.21115007276867</v>
      </c>
      <c r="F51" s="47" t="n">
        <f aca="false">VLOOKUP(MONTH($C41)+12*(F$36-1998),Gas!$A$2507:$E$2568,4,FALSE())</f>
        <v>0.362087730178181</v>
      </c>
      <c r="I51" s="47"/>
      <c r="J51" s="47" t="n">
        <f aca="false">VLOOKUP(MONTH($C41)+12*(J$36-1998),Nepool!$A$1008:$BG$1060,4,FALSE())</f>
        <v>9.69155520939388</v>
      </c>
      <c r="K51" s="47" t="n">
        <f aca="false">VLOOKUP(MONTH($C41)+12*(K$36-1998),Gas!$A$2507:$E$2568,4,FALSE())</f>
        <v>0.377477018980661</v>
      </c>
      <c r="N51" s="47"/>
      <c r="O51" s="47" t="n">
        <f aca="false">VLOOKUP(MONTH($C41)+12*(O$36-1998),Nepool!$A$1008:$BG$1060,4,FALSE())</f>
        <v>2.43738209146146</v>
      </c>
      <c r="P51" s="47" t="n">
        <f aca="false">VLOOKUP(MONTH($C41)+12*(P$36-1998),Gas!$A$2507:$E$2568,4,FALSE())</f>
        <v>0.486959252144597</v>
      </c>
      <c r="S51" s="47"/>
      <c r="T51" s="47" t="n">
        <f aca="false">VLOOKUP(MONTH($C41)+12*(T$36-1998),Nepool!$A$1008:$BG$1060,4,FALSE())</f>
        <v>3.02450530080745</v>
      </c>
      <c r="U51" s="47" t="n">
        <f aca="false">VLOOKUP(MONTH($C41)+12*(U$36-1998),Gas!$A$2507:$E$2568,4,FALSE())</f>
        <v>0.596388148406343</v>
      </c>
    </row>
    <row r="52" customFormat="false" ht="12.75" hidden="false" customHeight="true" outlineLevel="0" collapsed="false">
      <c r="A52" s="29"/>
      <c r="B52" s="50"/>
      <c r="C52" s="29" t="n">
        <v>37104</v>
      </c>
      <c r="D52" s="50"/>
      <c r="E52" s="50" t="n">
        <f aca="false">VLOOKUP(MONTH($C42)+12*(E$36-1998),Nepool!$A$1008:$BG$1060,4,FALSE())</f>
        <v>0.980671322238481</v>
      </c>
      <c r="F52" s="50" t="n">
        <f aca="false">VLOOKUP(MONTH($C42)+12*(F$36-1998),Gas!$A$2507:$E$2568,4,FALSE())</f>
        <v>0.48133319881055</v>
      </c>
      <c r="G52" s="28"/>
      <c r="H52" s="28"/>
      <c r="I52" s="50"/>
      <c r="J52" s="50" t="n">
        <f aca="false">VLOOKUP(MONTH($C42)+12*(J$36-1998),Nepool!$A$1008:$BG$1060,4,FALSE())</f>
        <v>4.5781928643484</v>
      </c>
      <c r="K52" s="50" t="n">
        <f aca="false">VLOOKUP(MONTH($C42)+12*(K$36-1998),Gas!$A$2507:$E$2568,4,FALSE())</f>
        <v>0.339056332659798</v>
      </c>
      <c r="L52" s="28"/>
      <c r="M52" s="28"/>
      <c r="N52" s="50"/>
      <c r="O52" s="50" t="n">
        <f aca="false">VLOOKUP(MONTH($C42)+12*(O$36-1998),Nepool!$A$1008:$BG$1060,4,FALSE())</f>
        <v>2.96088694762642</v>
      </c>
      <c r="P52" s="50" t="n">
        <f aca="false">VLOOKUP(MONTH($C42)+12*(P$36-1998),Gas!$A$2507:$E$2568,4,FALSE())</f>
        <v>0.484669273772285</v>
      </c>
      <c r="Q52" s="28"/>
      <c r="R52" s="28"/>
      <c r="S52" s="50"/>
      <c r="T52" s="50" t="n">
        <f aca="false">VLOOKUP(MONTH($C42)+12*(T$36-1998),Nepool!$A$1008:$BG$1060,4,FALSE())</f>
        <v>8.2544252768399</v>
      </c>
      <c r="U52" s="50" t="n">
        <f aca="false">VLOOKUP(MONTH($C42)+12*(U$36-1998),Gas!$A$2507:$E$2568,4,FALSE())</f>
        <v>0.661590363526329</v>
      </c>
      <c r="V52" s="28"/>
      <c r="W52" s="28"/>
    </row>
    <row r="53" customFormat="false" ht="12.75" hidden="false" customHeight="true" outlineLevel="0" collapsed="false">
      <c r="A53" s="51"/>
      <c r="B53" s="47"/>
      <c r="C53" s="51" t="n">
        <v>37135</v>
      </c>
      <c r="D53" s="47"/>
      <c r="E53" s="47" t="n">
        <f aca="false">VLOOKUP(MONTH($C43)+12*(E$36-1998),Nepool!$A$1008:$BG$1060,4,FALSE())</f>
        <v>0.606120827991109</v>
      </c>
      <c r="F53" s="47" t="n">
        <f aca="false">VLOOKUP(MONTH($C43)+12*(F$36-1998),Gas!$A$2507:$E$2568,4,FALSE())</f>
        <v>0.949001306222837</v>
      </c>
      <c r="G53" s="6"/>
      <c r="H53" s="6"/>
      <c r="I53" s="47"/>
      <c r="J53" s="47" t="n">
        <f aca="false">VLOOKUP(MONTH($C43)+12*(J$36-1998),Nepool!$A$1008:$BG$1060,4,FALSE())</f>
        <v>1.09463418899072</v>
      </c>
      <c r="K53" s="47" t="n">
        <f aca="false">VLOOKUP(MONTH($C43)+12*(K$36-1998),Gas!$A$2507:$E$2568,4,FALSE())</f>
        <v>0.648642025611143</v>
      </c>
      <c r="L53" s="6"/>
      <c r="M53" s="6"/>
      <c r="N53" s="47"/>
      <c r="O53" s="47" t="n">
        <f aca="false">VLOOKUP(MONTH($C43)+12*(O$36-1998),Nepool!$A$1008:$BG$1060,4,FALSE())</f>
        <v>2.63101800015057</v>
      </c>
      <c r="P53" s="47" t="n">
        <f aca="false">VLOOKUP(MONTH($C43)+12*(P$36-1998),Gas!$A$2507:$E$2568,4,FALSE())</f>
        <v>0.365135971167377</v>
      </c>
      <c r="Q53" s="6"/>
      <c r="R53" s="6"/>
      <c r="S53" s="47"/>
      <c r="T53" s="47"/>
      <c r="U53" s="47"/>
      <c r="V53" s="6"/>
      <c r="W53" s="6"/>
    </row>
    <row r="54" customFormat="false" ht="12.75" hidden="false" customHeight="true" outlineLevel="1" collapsed="false">
      <c r="A54" s="14"/>
      <c r="B54" s="47"/>
      <c r="C54" s="14" t="n">
        <v>37165</v>
      </c>
      <c r="D54" s="52" t="n">
        <v>22</v>
      </c>
      <c r="E54" s="47" t="n">
        <f aca="false">VLOOKUP(MONTH($C44)+12*(E$36-1998),Nepool!$A$1008:$BG$1060,4,FALSE())</f>
        <v>0.568301105596821</v>
      </c>
      <c r="F54" s="47" t="n">
        <f aca="false">VLOOKUP(MONTH($C44)+12*(F$36-1998),Gas!$A$2507:$E$2568,4,FALSE())</f>
        <v>0.957388509573777</v>
      </c>
      <c r="I54" s="15" t="n">
        <v>21</v>
      </c>
      <c r="J54" s="47" t="n">
        <f aca="false">VLOOKUP(MONTH($C44)+12*(J$36-1998),Nepool!$A$1008:$BG$1060,4,FALSE())</f>
        <v>0.587503813604721</v>
      </c>
      <c r="K54" s="47" t="n">
        <f aca="false">VLOOKUP(MONTH($C44)+12*(K$36-1998),Gas!$A$2507:$E$2568,4,FALSE())</f>
        <v>0.662730129450925</v>
      </c>
      <c r="N54" s="55" t="n">
        <v>22</v>
      </c>
      <c r="O54" s="47" t="n">
        <f aca="false">VLOOKUP(MONTH($C44)+12*(O$36-1998),Nepool!$A$1008:$BG$1060,4,FALSE())</f>
        <v>0.968792329784314</v>
      </c>
      <c r="P54" s="47" t="n">
        <f aca="false">VLOOKUP(MONTH($C44)+12*(P$36-1998),Gas!$A$2507:$E$2568,4,FALSE())</f>
        <v>0.45070176352178</v>
      </c>
      <c r="S54" s="47"/>
      <c r="T54" s="47"/>
      <c r="U54" s="47"/>
    </row>
    <row r="55" customFormat="false" ht="12.75" hidden="false" customHeight="true" outlineLevel="1" collapsed="false">
      <c r="A55" s="14"/>
      <c r="B55" s="47"/>
      <c r="C55" s="14" t="n">
        <v>37196</v>
      </c>
      <c r="D55" s="52" t="n">
        <v>19</v>
      </c>
      <c r="E55" s="47" t="n">
        <f aca="false">VLOOKUP(MONTH($C45)+12*(E$36-1998),Nepool!$A$1008:$BG$1060,4,FALSE())</f>
        <v>0.649605845144168</v>
      </c>
      <c r="F55" s="47" t="n">
        <f aca="false">VLOOKUP(MONTH($C45)+12*(F$36-1998),Gas!$A$2507:$E$2568,4,FALSE())</f>
        <v>0.682178186914127</v>
      </c>
      <c r="I55" s="15" t="n">
        <v>20</v>
      </c>
      <c r="J55" s="47" t="n">
        <f aca="false">VLOOKUP(MONTH($C45)+12*(J$36-1998),Nepool!$A$1008:$BG$1060,4,FALSE())</f>
        <v>1.09328864105532</v>
      </c>
      <c r="K55" s="47" t="n">
        <f aca="false">VLOOKUP(MONTH($C45)+12*(K$36-1998),Gas!$A$2507:$E$2568,4,FALSE())</f>
        <v>0.793447360668667</v>
      </c>
      <c r="N55" s="55" t="n">
        <v>20</v>
      </c>
      <c r="O55" s="47" t="n">
        <f aca="false">VLOOKUP(MONTH($C45)+12*(O$36-1998),Nepool!$A$1008:$BG$1060,4,FALSE())</f>
        <v>1.41872212548409</v>
      </c>
      <c r="P55" s="47" t="n">
        <f aca="false">VLOOKUP(MONTH($C45)+12*(P$36-1998),Gas!$A$2507:$E$2568,4,FALSE())</f>
        <v>0.641654704552737</v>
      </c>
      <c r="S55" s="47"/>
      <c r="T55" s="47"/>
      <c r="U55" s="47"/>
    </row>
    <row r="56" customFormat="false" ht="12.75" hidden="false" customHeight="true" outlineLevel="1" collapsed="false">
      <c r="A56" s="29"/>
      <c r="B56" s="50"/>
      <c r="C56" s="29" t="n">
        <v>37226</v>
      </c>
      <c r="D56" s="81" t="n">
        <v>22</v>
      </c>
      <c r="E56" s="50" t="n">
        <f aca="false">VLOOKUP(MONTH($C46)+12*(E$36-1998),Nepool!$A$1008:$BG$1060,4,FALSE())</f>
        <v>1.05702222683373</v>
      </c>
      <c r="F56" s="50" t="n">
        <f aca="false">VLOOKUP(MONTH($C46)+12*(F$36-1998),Gas!$A$2507:$E$2568,4,FALSE())</f>
        <v>2.0528477212683</v>
      </c>
      <c r="G56" s="28"/>
      <c r="H56" s="28"/>
      <c r="I56" s="26" t="n">
        <v>21</v>
      </c>
      <c r="J56" s="50" t="n">
        <f aca="false">VLOOKUP(MONTH($C46)+12*(J$36-1998),Nepool!$A$1008:$BG$1060,4,FALSE())</f>
        <v>0.748369746082891</v>
      </c>
      <c r="K56" s="50" t="n">
        <f aca="false">VLOOKUP(MONTH($C46)+12*(K$36-1998),Gas!$A$2507:$E$2568,4,FALSE())</f>
        <v>0.429438032447679</v>
      </c>
      <c r="L56" s="28"/>
      <c r="M56" s="28"/>
      <c r="N56" s="84" t="n">
        <v>20</v>
      </c>
      <c r="O56" s="50" t="n">
        <f aca="false">VLOOKUP(MONTH($C46)+12*(O$36-1998),Nepool!$A$1008:$BG$1060,4,FALSE())</f>
        <v>3.94653990907065</v>
      </c>
      <c r="P56" s="50" t="n">
        <f aca="false">VLOOKUP(MONTH($C46)+12*(P$36-1998),Gas!$A$2507:$E$2568,4,FALSE())</f>
        <v>1.38711162281981</v>
      </c>
      <c r="Q56" s="28"/>
      <c r="R56" s="28"/>
      <c r="S56" s="50"/>
      <c r="T56" s="50"/>
      <c r="U56" s="50"/>
      <c r="V56" s="28"/>
      <c r="W56" s="28"/>
    </row>
    <row r="57" customFormat="false" ht="13.5" hidden="true" customHeight="false" outlineLevel="0" collapsed="false">
      <c r="A57" s="1"/>
      <c r="B57" s="2"/>
      <c r="C57" s="1" t="s">
        <v>4</v>
      </c>
      <c r="D57" s="2"/>
      <c r="E57" s="2" t="n">
        <f aca="false">(E54*$D54+E55*$D55+E56*$D56)/SUM($D54:$D56)</f>
        <v>0.763486101130339</v>
      </c>
      <c r="F57" s="2" t="n">
        <f aca="false">(F54*$D54+F55*$D55+F56*$D56)/SUM($D54:$D56)</f>
        <v>1.25692988301419</v>
      </c>
      <c r="G57" s="3"/>
      <c r="H57" s="3"/>
      <c r="I57" s="2"/>
      <c r="J57" s="2" t="n">
        <f aca="false">(J54*$I54+J55*$I55+J56*$I56)/SUM($I54:$I56)</f>
        <v>0.805147057653972</v>
      </c>
      <c r="K57" s="2" t="n">
        <f aca="false">(K54*$I54+K55*$I55+K56*$I56)/SUM($I54:$I56)</f>
        <v>0.625878687310388</v>
      </c>
      <c r="L57" s="3"/>
      <c r="M57" s="3"/>
      <c r="N57" s="2"/>
      <c r="O57" s="2" t="n">
        <f aca="false">(O54*$N54+O55*$N55+O56*$N56)/SUM($N54:$N56)</f>
        <v>2.07449470881209</v>
      </c>
      <c r="P57" s="2" t="n">
        <f aca="false">(P54*$N54+P55*$N55+P56*$N56)/SUM($N54:$N56)</f>
        <v>0.814367182982742</v>
      </c>
      <c r="Q57" s="3"/>
      <c r="R57" s="3"/>
      <c r="S57" s="2"/>
      <c r="T57" s="2"/>
      <c r="U57" s="2"/>
      <c r="V57" s="3"/>
      <c r="W57" s="3"/>
    </row>
  </sheetData>
  <printOptions headings="false" gridLines="false" gridLinesSet="true" horizontalCentered="false" verticalCentered="false"/>
  <pageMargins left="1" right="1" top="0.459722222222222" bottom="0.409722222222222" header="0.25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&amp;C&amp;"Arial,Bold"&amp;12Nepool</oddHeader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W57"/>
  <sheetViews>
    <sheetView showFormulas="false" showGridLines="true" showRowColHeaders="true" showZeros="true" rightToLeft="false" tabSelected="false" showOutlineSymbols="true" defaultGridColor="true" view="normal" topLeftCell="A11" colorId="64" zoomScale="100" zoomScaleNormal="100" zoomScalePageLayoutView="100" workbookViewId="0">
      <selection pane="topLeft" activeCell="J63" activeCellId="0" sqref="J63"/>
    </sheetView>
  </sheetViews>
  <sheetFormatPr defaultColWidth="9.0546875" defaultRowHeight="12.75" customHeight="true" zeroHeight="false" outlineLevelRow="1" outlineLevelCol="0"/>
  <cols>
    <col collapsed="false" customWidth="true" hidden="false" outlineLevel="0" max="1" min="1" style="0" width="4.85"/>
    <col collapsed="false" customWidth="true" hidden="false" outlineLevel="0" max="2" min="2" style="0" width="1.99"/>
    <col collapsed="false" customWidth="true" hidden="false" outlineLevel="0" max="3" min="3" style="0" width="8.14"/>
    <col collapsed="false" customWidth="true" hidden="false" outlineLevel="0" max="4" min="4" style="0" width="1.85"/>
    <col collapsed="false" customWidth="true" hidden="false" outlineLevel="0" max="5" min="5" style="0" width="9.28"/>
    <col collapsed="false" customWidth="true" hidden="false" outlineLevel="0" max="6" min="6" style="0" width="6.7"/>
    <col collapsed="false" customWidth="true" hidden="false" outlineLevel="0" max="7" min="7" style="0" width="5.71"/>
    <col collapsed="false" customWidth="true" hidden="false" outlineLevel="0" max="8" min="8" style="0" width="7.56"/>
    <col collapsed="false" customWidth="true" hidden="false" outlineLevel="0" max="9" min="9" style="0" width="1.41"/>
    <col collapsed="false" customWidth="true" hidden="false" outlineLevel="0" max="10" min="10" style="0" width="9.85"/>
    <col collapsed="false" customWidth="true" hidden="false" outlineLevel="0" max="12" min="11" style="0" width="6.7"/>
    <col collapsed="false" customWidth="true" hidden="false" outlineLevel="0" max="13" min="13" style="0" width="7.56"/>
    <col collapsed="false" customWidth="true" hidden="false" outlineLevel="0" max="14" min="14" style="0" width="1.7"/>
    <col collapsed="false" customWidth="true" hidden="false" outlineLevel="0" max="15" min="15" style="0" width="9.7"/>
    <col collapsed="false" customWidth="true" hidden="false" outlineLevel="0" max="16" min="16" style="0" width="6.7"/>
    <col collapsed="false" customWidth="true" hidden="false" outlineLevel="0" max="17" min="17" style="0" width="5.71"/>
    <col collapsed="false" customWidth="true" hidden="false" outlineLevel="0" max="18" min="18" style="0" width="7.56"/>
    <col collapsed="false" customWidth="true" hidden="false" outlineLevel="0" max="19" min="19" style="0" width="1.99"/>
    <col collapsed="false" customWidth="true" hidden="false" outlineLevel="0" max="20" min="20" style="0" width="9.7"/>
    <col collapsed="false" customWidth="true" hidden="false" outlineLevel="0" max="21" min="21" style="0" width="6.7"/>
    <col collapsed="false" customWidth="true" hidden="false" outlineLevel="0" max="22" min="22" style="0" width="5.71"/>
    <col collapsed="false" customWidth="true" hidden="false" outlineLevel="0" max="23" min="23" style="0" width="7.56"/>
  </cols>
  <sheetData>
    <row r="1" customFormat="false" ht="13.5" hidden="false" customHeight="false" outlineLevel="0" collapsed="false">
      <c r="A1" s="1"/>
      <c r="B1" s="2"/>
      <c r="C1" s="1"/>
      <c r="D1" s="2"/>
      <c r="E1" s="2"/>
      <c r="F1" s="2"/>
      <c r="G1" s="3"/>
      <c r="H1" s="3"/>
      <c r="I1" s="2"/>
      <c r="J1" s="2"/>
      <c r="K1" s="2"/>
      <c r="L1" s="3"/>
      <c r="M1" s="3"/>
      <c r="N1" s="2"/>
      <c r="O1" s="2"/>
      <c r="P1" s="2"/>
      <c r="Q1" s="3"/>
      <c r="R1" s="3"/>
      <c r="S1" s="2"/>
      <c r="T1" s="2"/>
      <c r="U1" s="2"/>
      <c r="V1" s="3"/>
      <c r="W1" s="3"/>
    </row>
    <row r="2" customFormat="false" ht="24.75" hidden="false" customHeight="true" outlineLevel="0" collapsed="false">
      <c r="A2" s="5" t="s">
        <v>0</v>
      </c>
      <c r="B2" s="6"/>
      <c r="C2" s="7"/>
      <c r="D2" s="6"/>
      <c r="E2" s="8" t="n">
        <v>1998</v>
      </c>
      <c r="F2" s="8" t="n">
        <v>1998</v>
      </c>
      <c r="G2" s="9"/>
      <c r="H2" s="9"/>
      <c r="I2" s="9"/>
      <c r="J2" s="8" t="n">
        <v>1999</v>
      </c>
      <c r="K2" s="8" t="n">
        <v>1999</v>
      </c>
      <c r="L2" s="9"/>
      <c r="M2" s="9"/>
      <c r="N2" s="9"/>
      <c r="O2" s="8" t="n">
        <v>2000</v>
      </c>
      <c r="P2" s="8" t="n">
        <v>2000</v>
      </c>
      <c r="Q2" s="8"/>
      <c r="R2" s="8"/>
      <c r="S2" s="8"/>
      <c r="T2" s="8" t="n">
        <v>2001</v>
      </c>
      <c r="U2" s="8" t="n">
        <v>2001</v>
      </c>
      <c r="V2" s="9"/>
      <c r="W2" s="9"/>
    </row>
    <row r="3" customFormat="false" ht="12.75" hidden="false" customHeight="true" outlineLevel="0" collapsed="false">
      <c r="A3" s="10"/>
      <c r="B3" s="10"/>
      <c r="C3" s="11"/>
      <c r="D3" s="10"/>
      <c r="E3" s="12" t="s">
        <v>2</v>
      </c>
      <c r="F3" s="12" t="s">
        <v>3</v>
      </c>
      <c r="G3" s="12"/>
      <c r="H3" s="12"/>
      <c r="I3" s="12"/>
      <c r="J3" s="12" t="s">
        <v>2</v>
      </c>
      <c r="K3" s="12" t="s">
        <v>3</v>
      </c>
      <c r="L3" s="12"/>
      <c r="M3" s="12"/>
      <c r="N3" s="12"/>
      <c r="O3" s="12" t="s">
        <v>2</v>
      </c>
      <c r="P3" s="12" t="s">
        <v>3</v>
      </c>
      <c r="Q3" s="12"/>
      <c r="R3" s="12"/>
      <c r="S3" s="12"/>
      <c r="T3" s="12" t="s">
        <v>2</v>
      </c>
      <c r="U3" s="12" t="s">
        <v>3</v>
      </c>
      <c r="V3" s="12"/>
      <c r="W3" s="12"/>
    </row>
    <row r="4" customFormat="false" ht="12.75" hidden="false" customHeight="true" outlineLevel="0" collapsed="false">
      <c r="A4" s="13" t="n">
        <v>35</v>
      </c>
      <c r="C4" s="14" t="n">
        <v>36892</v>
      </c>
      <c r="E4" s="15" t="n">
        <f aca="false">VLOOKUP(MONTH($C4)+12*(E$2-1998),TVA!$F$972:$S$1020,MATCH(CONCATENATE($A4,E$3),TVA!$G$971:$S$971,0)+1,FALSE())</f>
        <v>0</v>
      </c>
      <c r="F4" s="15" t="n">
        <f aca="false">VLOOKUP(MONTH($C4)+12*(F$2-1998),TVA!$F$972:$S$1020,MATCH(CONCATENATE($A4,F$3),TVA!$G$971:$S$971,0)+1,FALSE())</f>
        <v>17.7285714285714</v>
      </c>
      <c r="G4" s="15"/>
      <c r="H4" s="15"/>
      <c r="J4" s="15" t="n">
        <f aca="false">VLOOKUP(MONTH($C4)+12*(J$2-1998),TVA!$F$972:$S$1020,MATCH(CONCATENATE($A4,J$3),TVA!$G$971:$S$971,0)+1,FALSE())</f>
        <v>0.5005</v>
      </c>
      <c r="K4" s="15" t="n">
        <f aca="false">VLOOKUP(MONTH($C4)+12*(K$2-1998),TVA!$F$972:$S$1020,MATCH(CONCATENATE($A4,K$3),TVA!$G$971:$S$971,0)+1,FALSE())</f>
        <v>14.1495</v>
      </c>
      <c r="L4" s="15"/>
      <c r="M4" s="15"/>
      <c r="O4" s="15" t="n">
        <f aca="false">VLOOKUP(MONTH($C4)+12*(O$2-1998),TVA!$F$972:$S$1020,MATCH(CONCATENATE($A4,O$3),TVA!$G$971:$S$971,0)+1,FALSE())</f>
        <v>1.85714285714286</v>
      </c>
      <c r="P4" s="15" t="n">
        <f aca="false">VLOOKUP(MONTH($C4)+12*(P$2-1998),TVA!$F$972:$S$1020,MATCH(CONCATENATE($A4,P$3),TVA!$G$971:$S$971,0)+1,FALSE())</f>
        <v>10.8280952380952</v>
      </c>
      <c r="Q4" s="15"/>
      <c r="R4" s="15"/>
      <c r="T4" s="15" t="n">
        <f aca="false">VLOOKUP(MONTH($C4)+12*(T$2-1998),TVA!$F$972:$S$1020,MATCH(CONCATENATE($A4,T$3),TVA!$G$971:$S$971,0)+1,FALSE())</f>
        <v>17.5963636363636</v>
      </c>
      <c r="U4" s="15" t="n">
        <f aca="false">VLOOKUP(MONTH($C4)+12*(U$2-1998),TVA!$F$972:$S$1020,MATCH(CONCATENATE($A4,U$3),TVA!$G$971:$S$971,0)+1,FALSE())</f>
        <v>0.830454545454545</v>
      </c>
      <c r="V4" s="15"/>
      <c r="W4" s="15"/>
    </row>
    <row r="5" customFormat="false" ht="12.75" hidden="false" customHeight="true" outlineLevel="0" collapsed="false">
      <c r="A5" s="13" t="n">
        <v>35</v>
      </c>
      <c r="C5" s="14" t="n">
        <v>36923</v>
      </c>
      <c r="E5" s="15" t="n">
        <f aca="false">VLOOKUP(MONTH($C5)+12*(E$2-1998),TVA!$F$972:$S$1020,MATCH(CONCATENATE($A5,E$3),TVA!$G$971:$S$971,0)+1,FALSE())</f>
        <v>0</v>
      </c>
      <c r="F5" s="15" t="n">
        <f aca="false">VLOOKUP(MONTH($C5)+12*(F$2-1998),TVA!$F$972:$S$1020,MATCH(CONCATENATE($A5,F$3),TVA!$G$971:$S$971,0)+1,FALSE())</f>
        <v>18.2994736842105</v>
      </c>
      <c r="G5" s="15"/>
      <c r="H5" s="15"/>
      <c r="J5" s="15" t="n">
        <f aca="false">VLOOKUP(MONTH($C5)+12*(J$2-1998),TVA!$F$972:$S$1020,MATCH(CONCATENATE($A5,J$3),TVA!$G$971:$S$971,0)+1,FALSE())</f>
        <v>0</v>
      </c>
      <c r="K5" s="15" t="n">
        <f aca="false">VLOOKUP(MONTH($C5)+12*(K$2-1998),TVA!$F$972:$S$1020,MATCH(CONCATENATE($A5,K$3),TVA!$G$971:$S$971,0)+1,FALSE())</f>
        <v>17.4184210526316</v>
      </c>
      <c r="L5" s="15"/>
      <c r="M5" s="15"/>
      <c r="O5" s="15" t="n">
        <f aca="false">VLOOKUP(MONTH($C5)+12*(O$2-1998),TVA!$F$972:$S$1020,MATCH(CONCATENATE($A5,O$3),TVA!$G$971:$S$971,0)+1,FALSE())</f>
        <v>0</v>
      </c>
      <c r="P5" s="15" t="n">
        <f aca="false">VLOOKUP(MONTH($C5)+12*(P$2-1998),TVA!$F$972:$S$1020,MATCH(CONCATENATE($A5,P$3),TVA!$G$971:$S$971,0)+1,FALSE())</f>
        <v>11.187619047619</v>
      </c>
      <c r="Q5" s="15"/>
      <c r="R5" s="15"/>
      <c r="T5" s="15" t="n">
        <f aca="false">VLOOKUP(MONTH($C5)+12*(T$2-1998),TVA!$F$972:$S$1020,MATCH(CONCATENATE($A5,T$3),TVA!$G$971:$S$971,0)+1,FALSE())</f>
        <v>3.03526315789474</v>
      </c>
      <c r="U5" s="15" t="n">
        <f aca="false">VLOOKUP(MONTH($C5)+12*(U$2-1998),TVA!$F$972:$S$1020,MATCH(CONCATENATE($A5,U$3),TVA!$G$971:$S$971,0)+1,FALSE())</f>
        <v>3.33368421052632</v>
      </c>
      <c r="V5" s="15"/>
      <c r="W5" s="15"/>
    </row>
    <row r="6" customFormat="false" ht="12.75" hidden="false" customHeight="true" outlineLevel="0" collapsed="false">
      <c r="A6" s="58" t="n">
        <v>30</v>
      </c>
      <c r="B6" s="59"/>
      <c r="C6" s="60" t="n">
        <v>36892</v>
      </c>
      <c r="D6" s="59"/>
      <c r="E6" s="15" t="n">
        <f aca="false">VLOOKUP(MONTH($C6)+12*(E$2-1998),TVA!$F$972:$S$1020,MATCH(CONCATENATE($A6,E$3),TVA!$G$971:$S$971,0)+1,FALSE())</f>
        <v>0</v>
      </c>
      <c r="F6" s="15" t="n">
        <f aca="false">VLOOKUP(MONTH($C6)+12*(F$2-1998),TVA!$F$972:$S$1020,MATCH(CONCATENATE($A6,F$3),TVA!$G$971:$S$971,0)+1,FALSE())</f>
        <v>12.7285714285714</v>
      </c>
      <c r="G6" s="15"/>
      <c r="H6" s="15"/>
      <c r="I6" s="59"/>
      <c r="J6" s="15" t="n">
        <f aca="false">VLOOKUP(MONTH($C6)+12*(J$2-1998),TVA!$F$972:$S$1020,MATCH(CONCATENATE($A6,J$3),TVA!$G$971:$S$971,0)+1,FALSE())</f>
        <v>1.0005</v>
      </c>
      <c r="K6" s="15" t="n">
        <f aca="false">VLOOKUP(MONTH($C6)+12*(K$2-1998),TVA!$F$972:$S$1020,MATCH(CONCATENATE($A6,K$3),TVA!$G$971:$S$971,0)+1,FALSE())</f>
        <v>9.6495</v>
      </c>
      <c r="L6" s="15"/>
      <c r="M6" s="15"/>
      <c r="N6" s="59"/>
      <c r="O6" s="15" t="n">
        <f aca="false">VLOOKUP(MONTH($C6)+12*(O$2-1998),TVA!$F$972:$S$1020,MATCH(CONCATENATE($A6,O$3),TVA!$G$971:$S$971,0)+1,FALSE())</f>
        <v>3.02952380952381</v>
      </c>
      <c r="P6" s="15" t="n">
        <f aca="false">VLOOKUP(MONTH($C6)+12*(P$2-1998),TVA!$F$972:$S$1020,MATCH(CONCATENATE($A6,P$3),TVA!$G$971:$S$971,0)+1,FALSE())</f>
        <v>7.00047619047619</v>
      </c>
      <c r="Q6" s="15"/>
      <c r="R6" s="15"/>
      <c r="S6" s="59"/>
      <c r="T6" s="15" t="n">
        <f aca="false">VLOOKUP(MONTH($C6)+12*(T$2-1998),TVA!$F$972:$S$1020,MATCH(CONCATENATE($A6,T$3),TVA!$G$971:$S$971,0)+1,FALSE())</f>
        <v>22.0609090909091</v>
      </c>
      <c r="U6" s="15" t="n">
        <f aca="false">VLOOKUP(MONTH($C6)+12*(U$2-1998),TVA!$F$972:$S$1020,MATCH(CONCATENATE($A6,U$3),TVA!$G$971:$S$971,0)+1,FALSE())</f>
        <v>0.295</v>
      </c>
      <c r="V6" s="15"/>
      <c r="W6" s="15"/>
    </row>
    <row r="7" customFormat="false" ht="12.75" hidden="false" customHeight="true" outlineLevel="0" collapsed="false">
      <c r="A7" s="34" t="n">
        <v>30</v>
      </c>
      <c r="B7" s="54"/>
      <c r="C7" s="61" t="n">
        <v>36923</v>
      </c>
      <c r="D7" s="54"/>
      <c r="E7" s="15" t="n">
        <f aca="false">VLOOKUP(MONTH($C7)+12*(E$2-1998),TVA!$F$972:$S$1020,MATCH(CONCATENATE($A7,E$3),TVA!$G$971:$S$971,0)+1,FALSE())</f>
        <v>0</v>
      </c>
      <c r="F7" s="15" t="n">
        <f aca="false">VLOOKUP(MONTH($C7)+12*(F$2-1998),TVA!$F$972:$S$1020,MATCH(CONCATENATE($A7,F$3),TVA!$G$971:$S$971,0)+1,FALSE())</f>
        <v>13.2994736842105</v>
      </c>
      <c r="G7" s="15"/>
      <c r="H7" s="15"/>
      <c r="I7" s="54"/>
      <c r="J7" s="15" t="n">
        <f aca="false">VLOOKUP(MONTH($C7)+12*(J$2-1998),TVA!$F$972:$S$1020,MATCH(CONCATENATE($A7,J$3),TVA!$G$971:$S$971,0)+1,FALSE())</f>
        <v>0</v>
      </c>
      <c r="K7" s="15" t="n">
        <f aca="false">VLOOKUP(MONTH($C7)+12*(K$2-1998),TVA!$F$972:$S$1020,MATCH(CONCATENATE($A7,K$3),TVA!$G$971:$S$971,0)+1,FALSE())</f>
        <v>12.4184210526316</v>
      </c>
      <c r="L7" s="15"/>
      <c r="M7" s="15"/>
      <c r="N7" s="54"/>
      <c r="O7" s="15" t="n">
        <f aca="false">VLOOKUP(MONTH($C7)+12*(O$2-1998),TVA!$F$972:$S$1020,MATCH(CONCATENATE($A7,O$3),TVA!$G$971:$S$971,0)+1,FALSE())</f>
        <v>0.172857142857143</v>
      </c>
      <c r="P7" s="15" t="n">
        <f aca="false">VLOOKUP(MONTH($C7)+12*(P$2-1998),TVA!$F$972:$S$1020,MATCH(CONCATENATE($A7,P$3),TVA!$G$971:$S$971,0)+1,FALSE())</f>
        <v>6.36047619047619</v>
      </c>
      <c r="Q7" s="15"/>
      <c r="R7" s="15"/>
      <c r="S7" s="54"/>
      <c r="T7" s="15" t="n">
        <f aca="false">VLOOKUP(MONTH($C7)+12*(T$2-1998),TVA!$F$972:$S$1020,MATCH(CONCATENATE($A7,T$3),TVA!$G$971:$S$971,0)+1,FALSE())</f>
        <v>5.94894736842105</v>
      </c>
      <c r="U7" s="15" t="n">
        <f aca="false">VLOOKUP(MONTH($C7)+12*(U$2-1998),TVA!$F$972:$S$1020,MATCH(CONCATENATE($A7,U$3),TVA!$G$971:$S$971,0)+1,FALSE())</f>
        <v>1.24736842105263</v>
      </c>
      <c r="V7" s="15"/>
      <c r="W7" s="15"/>
    </row>
    <row r="8" customFormat="false" ht="12.75" hidden="false" customHeight="true" outlineLevel="0" collapsed="false">
      <c r="A8" s="20" t="n">
        <v>25</v>
      </c>
      <c r="B8" s="21"/>
      <c r="C8" s="18" t="n">
        <v>36892</v>
      </c>
      <c r="D8" s="21"/>
      <c r="E8" s="19" t="n">
        <f aca="false">VLOOKUP(MONTH($C8)+12*(E$2-1998),TVA!$F$972:$S$1020,MATCH(CONCATENATE($A8,E$3),TVA!$G$971:$S$971,0)+1,FALSE())</f>
        <v>0</v>
      </c>
      <c r="F8" s="19" t="n">
        <f aca="false">VLOOKUP(MONTH($C8)+12*(F$2-1998),TVA!$F$972:$S$1020,MATCH(CONCATENATE($A8,F$3),TVA!$G$971:$S$971,0)+1,FALSE())</f>
        <v>7.72857142857143</v>
      </c>
      <c r="G8" s="19"/>
      <c r="H8" s="19"/>
      <c r="I8" s="21"/>
      <c r="J8" s="19" t="n">
        <f aca="false">VLOOKUP(MONTH($C8)+12*(J$2-1998),TVA!$F$972:$S$1020,MATCH(CONCATENATE($A8,J$3),TVA!$G$971:$S$971,0)+1,FALSE())</f>
        <v>1.8715</v>
      </c>
      <c r="K8" s="19" t="n">
        <f aca="false">VLOOKUP(MONTH($C8)+12*(K$2-1998),TVA!$F$972:$S$1020,MATCH(CONCATENATE($A8,K$3),TVA!$G$971:$S$971,0)+1,FALSE())</f>
        <v>5.5205</v>
      </c>
      <c r="L8" s="19"/>
      <c r="M8" s="19"/>
      <c r="N8" s="21"/>
      <c r="O8" s="19" t="n">
        <f aca="false">VLOOKUP(MONTH($C8)+12*(O$2-1998),TVA!$F$972:$S$1020,MATCH(CONCATENATE($A8,O$3),TVA!$G$971:$S$971,0)+1,FALSE())</f>
        <v>4.77285714285714</v>
      </c>
      <c r="P8" s="19" t="n">
        <f aca="false">VLOOKUP(MONTH($C8)+12*(P$2-1998),TVA!$F$972:$S$1020,MATCH(CONCATENATE($A8,P$3),TVA!$G$971:$S$971,0)+1,FALSE())</f>
        <v>3.74380952380952</v>
      </c>
      <c r="Q8" s="19"/>
      <c r="R8" s="19"/>
      <c r="S8" s="21"/>
      <c r="T8" s="19" t="n">
        <f aca="false">VLOOKUP(MONTH($C8)+12*(T$2-1998),TVA!$F$972:$S$1020,MATCH(CONCATENATE($A8,T$3),TVA!$G$971:$S$971,0)+1,FALSE())</f>
        <v>26.7659090909091</v>
      </c>
      <c r="U8" s="19" t="n">
        <f aca="false">VLOOKUP(MONTH($C8)+12*(U$2-1998),TVA!$F$972:$S$1020,MATCH(CONCATENATE($A8,U$3),TVA!$G$971:$S$971,0)+1,FALSE())</f>
        <v>0</v>
      </c>
      <c r="V8" s="19"/>
      <c r="W8" s="19"/>
    </row>
    <row r="9" customFormat="false" ht="12.75" hidden="false" customHeight="true" outlineLevel="0" collapsed="false">
      <c r="A9" s="20" t="n">
        <v>25</v>
      </c>
      <c r="B9" s="21"/>
      <c r="C9" s="22" t="n">
        <v>36923</v>
      </c>
      <c r="D9" s="21"/>
      <c r="E9" s="19" t="n">
        <f aca="false">VLOOKUP(MONTH($C9)+12*(E$2-1998),TVA!$F$972:$S$1020,MATCH(CONCATENATE($A9,E$3),TVA!$G$971:$S$971,0)+1,FALSE())</f>
        <v>0</v>
      </c>
      <c r="F9" s="19" t="n">
        <f aca="false">VLOOKUP(MONTH($C9)+12*(F$2-1998),TVA!$F$972:$S$1020,MATCH(CONCATENATE($A9,F$3),TVA!$G$971:$S$971,0)+1,FALSE())</f>
        <v>8.29947368421053</v>
      </c>
      <c r="G9" s="19"/>
      <c r="H9" s="19"/>
      <c r="I9" s="21"/>
      <c r="J9" s="19" t="n">
        <f aca="false">VLOOKUP(MONTH($C9)+12*(J$2-1998),TVA!$F$972:$S$1020,MATCH(CONCATENATE($A9,J$3),TVA!$G$971:$S$971,0)+1,FALSE())</f>
        <v>0.00421052631578938</v>
      </c>
      <c r="K9" s="19" t="n">
        <f aca="false">VLOOKUP(MONTH($C9)+12*(K$2-1998),TVA!$F$972:$S$1020,MATCH(CONCATENATE($A9,K$3),TVA!$G$971:$S$971,0)+1,FALSE())</f>
        <v>7.42263157894737</v>
      </c>
      <c r="L9" s="19"/>
      <c r="M9" s="19"/>
      <c r="N9" s="21"/>
      <c r="O9" s="19" t="n">
        <f aca="false">VLOOKUP(MONTH($C9)+12*(O$2-1998),TVA!$F$972:$S$1020,MATCH(CONCATENATE($A9,O$3),TVA!$G$971:$S$971,0)+1,FALSE())</f>
        <v>1.28095238095238</v>
      </c>
      <c r="P9" s="19" t="n">
        <f aca="false">VLOOKUP(MONTH($C9)+12*(P$2-1998),TVA!$F$972:$S$1020,MATCH(CONCATENATE($A9,P$3),TVA!$G$971:$S$971,0)+1,FALSE())</f>
        <v>2.46857142857143</v>
      </c>
      <c r="Q9" s="19"/>
      <c r="R9" s="19"/>
      <c r="S9" s="21"/>
      <c r="T9" s="19" t="n">
        <f aca="false">VLOOKUP(MONTH($C9)+12*(T$2-1998),TVA!$F$972:$S$1020,MATCH(CONCATENATE($A9,T$3),TVA!$G$971:$S$971,0)+1,FALSE())</f>
        <v>9.81</v>
      </c>
      <c r="U9" s="19" t="n">
        <f aca="false">VLOOKUP(MONTH($C9)+12*(U$2-1998),TVA!$F$972:$S$1020,MATCH(CONCATENATE($A9,U$3),TVA!$G$971:$S$971,0)+1,FALSE())</f>
        <v>0.108421052631579</v>
      </c>
      <c r="V9" s="19"/>
      <c r="W9" s="19"/>
    </row>
    <row r="10" customFormat="false" ht="12.75" hidden="false" customHeight="true" outlineLevel="0" collapsed="false">
      <c r="A10" s="34" t="n">
        <v>20</v>
      </c>
      <c r="B10" s="54"/>
      <c r="C10" s="14" t="n">
        <v>36892</v>
      </c>
      <c r="D10" s="54"/>
      <c r="E10" s="15" t="n">
        <f aca="false">VLOOKUP(MONTH($C10)+12*(E$2-1998),TVA!$F$972:$S$1020,MATCH(CONCATENATE($A10,E$3),TVA!$G$971:$S$971,0)+1,FALSE())</f>
        <v>0</v>
      </c>
      <c r="F10" s="15" t="n">
        <f aca="false">VLOOKUP(MONTH($C10)+12*(F$2-1998),TVA!$F$972:$S$1020,MATCH(CONCATENATE($A10,F$3),TVA!$G$971:$S$971,0)+1,FALSE())</f>
        <v>2.72857142857143</v>
      </c>
      <c r="G10" s="15"/>
      <c r="H10" s="15"/>
      <c r="I10" s="54"/>
      <c r="J10" s="15" t="n">
        <f aca="false">VLOOKUP(MONTH($C10)+12*(J$2-1998),TVA!$F$972:$S$1020,MATCH(CONCATENATE($A10,J$3),TVA!$G$971:$S$971,0)+1,FALSE())</f>
        <v>3.215</v>
      </c>
      <c r="K10" s="15" t="n">
        <f aca="false">VLOOKUP(MONTH($C10)+12*(K$2-1998),TVA!$F$972:$S$1020,MATCH(CONCATENATE($A10,K$3),TVA!$G$971:$S$971,0)+1,FALSE())</f>
        <v>1.864</v>
      </c>
      <c r="L10" s="15"/>
      <c r="M10" s="15"/>
      <c r="N10" s="54"/>
      <c r="O10" s="15" t="n">
        <f aca="false">VLOOKUP(MONTH($C10)+12*(O$2-1998),TVA!$F$972:$S$1020,MATCH(CONCATENATE($A10,O$3),TVA!$G$971:$S$971,0)+1,FALSE())</f>
        <v>7.20238095238095</v>
      </c>
      <c r="P10" s="15" t="n">
        <f aca="false">VLOOKUP(MONTH($C10)+12*(P$2-1998),TVA!$F$972:$S$1020,MATCH(CONCATENATE($A10,P$3),TVA!$G$971:$S$971,0)+1,FALSE())</f>
        <v>1.17333333333333</v>
      </c>
      <c r="Q10" s="15"/>
      <c r="R10" s="15"/>
      <c r="S10" s="54"/>
      <c r="T10" s="15" t="n">
        <f aca="false">VLOOKUP(MONTH($C10)+12*(T$2-1998),TVA!$F$972:$S$1020,MATCH(CONCATENATE($A10,T$3),TVA!$G$971:$S$971,0)+1,FALSE())</f>
        <v>31.7659090909091</v>
      </c>
      <c r="U10" s="15" t="n">
        <f aca="false">VLOOKUP(MONTH($C10)+12*(U$2-1998),TVA!$F$972:$S$1020,MATCH(CONCATENATE($A10,U$3),TVA!$G$971:$S$971,0)+1,FALSE())</f>
        <v>0</v>
      </c>
      <c r="V10" s="15"/>
      <c r="W10" s="15"/>
    </row>
    <row r="11" customFormat="false" ht="12.75" hidden="false" customHeight="true" outlineLevel="0" collapsed="false">
      <c r="A11" s="23" t="n">
        <v>20</v>
      </c>
      <c r="B11" s="24"/>
      <c r="C11" s="25" t="n">
        <v>36923</v>
      </c>
      <c r="D11" s="24"/>
      <c r="E11" s="26" t="n">
        <f aca="false">VLOOKUP(MONTH($C11)+12*(E$2-1998),TVA!$F$972:$S$1020,MATCH(CONCATENATE($A11,E$3),TVA!$G$971:$S$971,0)+1,FALSE())</f>
        <v>0.0552631578947369</v>
      </c>
      <c r="F11" s="26" t="n">
        <f aca="false">VLOOKUP(MONTH($C11)+12*(F$2-1998),TVA!$F$972:$S$1020,MATCH(CONCATENATE($A11,F$3),TVA!$G$971:$S$971,0)+1,FALSE())</f>
        <v>3.35473684210526</v>
      </c>
      <c r="G11" s="26"/>
      <c r="H11" s="26"/>
      <c r="I11" s="24"/>
      <c r="J11" s="26" t="n">
        <f aca="false">VLOOKUP(MONTH($C11)+12*(J$2-1998),TVA!$F$972:$S$1020,MATCH(CONCATENATE($A11,J$3),TVA!$G$971:$S$971,0)+1,FALSE())</f>
        <v>0.408947368421053</v>
      </c>
      <c r="K11" s="26" t="n">
        <f aca="false">VLOOKUP(MONTH($C11)+12*(K$2-1998),TVA!$F$972:$S$1020,MATCH(CONCATENATE($A11,K$3),TVA!$G$971:$S$971,0)+1,FALSE())</f>
        <v>2.82736842105263</v>
      </c>
      <c r="L11" s="26"/>
      <c r="M11" s="26"/>
      <c r="N11" s="24"/>
      <c r="O11" s="26" t="n">
        <f aca="false">VLOOKUP(MONTH($C11)+12*(O$2-1998),TVA!$F$972:$S$1020,MATCH(CONCATENATE($A11,O$3),TVA!$G$971:$S$971,0)+1,FALSE())</f>
        <v>4.06476190476191</v>
      </c>
      <c r="P11" s="26" t="n">
        <f aca="false">VLOOKUP(MONTH($C11)+12*(P$2-1998),TVA!$F$972:$S$1020,MATCH(CONCATENATE($A11,P$3),TVA!$G$971:$S$971,0)+1,FALSE())</f>
        <v>0.252380952380952</v>
      </c>
      <c r="Q11" s="26"/>
      <c r="R11" s="26"/>
      <c r="S11" s="24"/>
      <c r="T11" s="26" t="n">
        <f aca="false">VLOOKUP(MONTH($C11)+12*(T$2-1998),TVA!$F$972:$S$1020,MATCH(CONCATENATE($A11,T$3),TVA!$G$971:$S$971,0)+1,FALSE())</f>
        <v>14.7015789473684</v>
      </c>
      <c r="U11" s="26" t="n">
        <f aca="false">VLOOKUP(MONTH($C11)+12*(U$2-1998),TVA!$F$972:$S$1020,MATCH(CONCATENATE($A11,U$3),TVA!$G$971:$S$971,0)+1,FALSE())</f>
        <v>0</v>
      </c>
      <c r="V11" s="26"/>
      <c r="W11" s="26"/>
    </row>
    <row r="12" customFormat="false" ht="12.75" hidden="false" customHeight="true" outlineLevel="0" collapsed="false">
      <c r="A12" s="13" t="n">
        <v>100</v>
      </c>
      <c r="C12" s="14" t="n">
        <v>37073</v>
      </c>
      <c r="E12" s="15" t="n">
        <f aca="false">VLOOKUP(MONTH($C12)+12*(E$2-1998),TVA!$F$972:$S$1020,MATCH(CONCATENATE($A12,E$3),TVA!$G$971:$S$971,0)+1,FALSE())</f>
        <v>82.8472709090909</v>
      </c>
      <c r="F12" s="15"/>
      <c r="G12" s="15"/>
      <c r="H12" s="15"/>
      <c r="J12" s="15" t="n">
        <f aca="false">VLOOKUP(MONTH($C12)+12*(J$2-1998),TVA!$F$972:$S$1020,MATCH(CONCATENATE($A12,J$3),TVA!$G$971:$S$971,0)+1,FALSE())</f>
        <v>220.097139047619</v>
      </c>
      <c r="K12" s="15"/>
      <c r="L12" s="15"/>
      <c r="M12" s="15"/>
      <c r="O12" s="15" t="n">
        <f aca="false">VLOOKUP(MONTH($C12)+12*(O$2-1998),TVA!$F$972:$S$1020,MATCH(CONCATENATE($A12,O$3),TVA!$G$971:$S$971,0)+1,FALSE())</f>
        <v>0</v>
      </c>
      <c r="P12" s="15"/>
      <c r="Q12" s="15"/>
      <c r="R12" s="15"/>
      <c r="T12" s="15" t="n">
        <f aca="false">VLOOKUP(MONTH($C12)+12*(T$2-1998),TVA!$F$972:$S$1020,MATCH(CONCATENATE($A12,T$3),TVA!$G$971:$S$971,0)+1,FALSE())</f>
        <v>0</v>
      </c>
      <c r="U12" s="15"/>
      <c r="V12" s="15"/>
      <c r="W12" s="15"/>
    </row>
    <row r="13" customFormat="false" ht="12.75" hidden="false" customHeight="true" outlineLevel="0" collapsed="false">
      <c r="A13" s="13" t="n">
        <v>100</v>
      </c>
      <c r="C13" s="14" t="n">
        <v>37104</v>
      </c>
      <c r="E13" s="15" t="n">
        <f aca="false">VLOOKUP(MONTH($C13)+12*(E$2-1998),TVA!$F$972:$S$1020,MATCH(CONCATENATE($A13,E$3),TVA!$G$971:$S$971,0)+1,FALSE())</f>
        <v>0</v>
      </c>
      <c r="F13" s="15"/>
      <c r="G13" s="15"/>
      <c r="H13" s="15"/>
      <c r="J13" s="15" t="n">
        <f aca="false">VLOOKUP(MONTH($C13)+12*(J$2-1998),TVA!$F$972:$S$1020,MATCH(CONCATENATE($A13,J$3),TVA!$G$971:$S$971,0)+1,FALSE())</f>
        <v>20.7954527272727</v>
      </c>
      <c r="K13" s="15"/>
      <c r="L13" s="15"/>
      <c r="M13" s="15"/>
      <c r="O13" s="15" t="n">
        <f aca="false">VLOOKUP(MONTH($C13)+12*(O$2-1998),TVA!$F$972:$S$1020,MATCH(CONCATENATE($A13,O$3),TVA!$G$971:$S$971,0)+1,FALSE())</f>
        <v>0.790434347826087</v>
      </c>
      <c r="P13" s="15"/>
      <c r="Q13" s="15"/>
      <c r="R13" s="15"/>
      <c r="T13" s="15" t="n">
        <f aca="false">VLOOKUP(MONTH($C13)+12*(T$2-1998),TVA!$F$972:$S$1020,MATCH(CONCATENATE($A13,T$3),TVA!$G$971:$S$971,0)+1,FALSE())</f>
        <v>1.00782565217391</v>
      </c>
      <c r="U13" s="15"/>
      <c r="V13" s="15"/>
      <c r="W13" s="15"/>
    </row>
    <row r="14" customFormat="false" ht="12.75" hidden="false" customHeight="true" outlineLevel="0" collapsed="false">
      <c r="A14" s="16" t="n">
        <v>50</v>
      </c>
      <c r="B14" s="17"/>
      <c r="C14" s="18" t="n">
        <v>37073</v>
      </c>
      <c r="D14" s="17"/>
      <c r="E14" s="19" t="n">
        <f aca="false">VLOOKUP(MONTH($C14)+12*(E$2-1998),TVA!$F$972:$S$1020,MATCH(CONCATENATE($A14,E$3),TVA!$G$971:$S$971,0)+1,FALSE())</f>
        <v>97.7463636363636</v>
      </c>
      <c r="F14" s="19" t="n">
        <f aca="false">VLOOKUP(MONTH($C14)+12*(F$2-1998),TVA!$F$972:$S$1020,MATCH(CONCATENATE($A14,F$3),TVA!$G$971:$S$971,0)+1,FALSE())</f>
        <v>4.96772727272727</v>
      </c>
      <c r="G14" s="19"/>
      <c r="H14" s="19"/>
      <c r="I14" s="17"/>
      <c r="J14" s="19" t="n">
        <f aca="false">VLOOKUP(MONTH($C14)+12*(J$2-1998),TVA!$F$972:$S$1020,MATCH(CONCATENATE($A14,J$3),TVA!$G$971:$S$971,0)+1,FALSE())</f>
        <v>245.471904761905</v>
      </c>
      <c r="K14" s="19" t="n">
        <f aca="false">VLOOKUP(MONTH($C14)+12*(K$2-1998),TVA!$F$972:$S$1020,MATCH(CONCATENATE($A14,K$3),TVA!$G$971:$S$971,0)+1,FALSE())</f>
        <v>8.1452380952381</v>
      </c>
      <c r="L14" s="19"/>
      <c r="M14" s="19"/>
      <c r="N14" s="17"/>
      <c r="O14" s="19" t="n">
        <f aca="false">VLOOKUP(MONTH($C14)+12*(O$2-1998),TVA!$F$972:$S$1020,MATCH(CONCATENATE($A14,O$3),TVA!$G$971:$S$971,0)+1,FALSE())</f>
        <v>9.20684210526316</v>
      </c>
      <c r="P14" s="19" t="n">
        <f aca="false">VLOOKUP(MONTH($C14)+12*(P$2-1998),TVA!$F$972:$S$1020,MATCH(CONCATENATE($A14,P$3),TVA!$G$971:$S$971,0)+1,FALSE())</f>
        <v>7.43157894736842</v>
      </c>
      <c r="Q14" s="19"/>
      <c r="R14" s="19"/>
      <c r="S14" s="17"/>
      <c r="T14" s="19" t="n">
        <f aca="false">VLOOKUP(MONTH($C14)+12*(T$2-1998),TVA!$F$972:$S$1020,MATCH(CONCATENATE($A14,T$3),TVA!$G$971:$S$971,0)+1,FALSE())</f>
        <v>0.610952380952381</v>
      </c>
      <c r="U14" s="19" t="n">
        <f aca="false">VLOOKUP(MONTH($C14)+12*(U$2-1998),TVA!$F$972:$S$1020,MATCH(CONCATENATE($A14,U$3),TVA!$G$971:$S$971,0)+1,FALSE())</f>
        <v>10.4238095238095</v>
      </c>
      <c r="V14" s="19"/>
      <c r="W14" s="19"/>
    </row>
    <row r="15" customFormat="false" ht="12.75" hidden="false" customHeight="true" outlineLevel="0" collapsed="false">
      <c r="A15" s="20" t="n">
        <v>50</v>
      </c>
      <c r="B15" s="21"/>
      <c r="C15" s="22" t="n">
        <v>37104</v>
      </c>
      <c r="D15" s="21"/>
      <c r="E15" s="19" t="n">
        <f aca="false">VLOOKUP(MONTH($C15)+12*(E$2-1998),TVA!$F$972:$S$1020,MATCH(CONCATENATE($A15,E$3),TVA!$G$971:$S$971,0)+1,FALSE())</f>
        <v>3.35333333333333</v>
      </c>
      <c r="F15" s="19" t="n">
        <f aca="false">VLOOKUP(MONTH($C15)+12*(F$2-1998),TVA!$F$972:$S$1020,MATCH(CONCATENATE($A15,F$3),TVA!$G$971:$S$971,0)+1,FALSE())</f>
        <v>13.8828571428571</v>
      </c>
      <c r="G15" s="19"/>
      <c r="H15" s="19"/>
      <c r="I15" s="21"/>
      <c r="J15" s="19" t="n">
        <f aca="false">VLOOKUP(MONTH($C15)+12*(J$2-1998),TVA!$F$972:$S$1020,MATCH(CONCATENATE($A15,J$3),TVA!$G$971:$S$971,0)+1,FALSE())</f>
        <v>31.3863636363636</v>
      </c>
      <c r="K15" s="19" t="n">
        <f aca="false">VLOOKUP(MONTH($C15)+12*(K$2-1998),TVA!$F$972:$S$1020,MATCH(CONCATENATE($A15,K$3),TVA!$G$971:$S$971,0)+1,FALSE())</f>
        <v>7.64136363636364</v>
      </c>
      <c r="L15" s="19"/>
      <c r="M15" s="19"/>
      <c r="N15" s="21"/>
      <c r="O15" s="19" t="n">
        <f aca="false">VLOOKUP(MONTH($C15)+12*(O$2-1998),TVA!$F$972:$S$1020,MATCH(CONCATENATE($A15,O$3),TVA!$G$971:$S$971,0)+1,FALSE())</f>
        <v>10.4073913043478</v>
      </c>
      <c r="P15" s="19" t="n">
        <f aca="false">VLOOKUP(MONTH($C15)+12*(P$2-1998),TVA!$F$972:$S$1020,MATCH(CONCATENATE($A15,P$3),TVA!$G$971:$S$971,0)+1,FALSE())</f>
        <v>3.39913043478261</v>
      </c>
      <c r="Q15" s="19"/>
      <c r="R15" s="19"/>
      <c r="S15" s="21"/>
      <c r="T15" s="19" t="n">
        <f aca="false">VLOOKUP(MONTH($C15)+12*(T$2-1998),TVA!$F$972:$S$1020,MATCH(CONCATENATE($A15,T$3),TVA!$G$971:$S$971,0)+1,FALSE())</f>
        <v>5.42130434782609</v>
      </c>
      <c r="U15" s="19" t="n">
        <f aca="false">VLOOKUP(MONTH($C15)+12*(U$2-1998),TVA!$F$972:$S$1020,MATCH(CONCATENATE($A15,U$3),TVA!$G$971:$S$971,0)+1,FALSE())</f>
        <v>12.2673913043478</v>
      </c>
      <c r="V15" s="19"/>
      <c r="W15" s="19"/>
    </row>
    <row r="16" customFormat="false" ht="12.75" hidden="false" customHeight="true" outlineLevel="0" collapsed="false">
      <c r="A16" s="9" t="n">
        <v>40</v>
      </c>
      <c r="B16" s="6"/>
      <c r="C16" s="14" t="n">
        <v>37073</v>
      </c>
      <c r="D16" s="6"/>
      <c r="E16" s="15" t="n">
        <f aca="false">VLOOKUP(MONTH($C16)+12*(E$2-1998),TVA!$F$972:$S$1020,MATCH(CONCATENATE($A16,E$3),TVA!$G$971:$S$971,0)+1,FALSE())</f>
        <v>104.221818181818</v>
      </c>
      <c r="F16" s="15" t="n">
        <f aca="false">VLOOKUP(MONTH($C16)+12*(F$2-1998),TVA!$F$972:$S$1020,MATCH(CONCATENATE($A16,F$3),TVA!$G$971:$S$971,0)+1,FALSE())</f>
        <v>1.44318181818182</v>
      </c>
      <c r="G16" s="15"/>
      <c r="H16" s="15"/>
      <c r="J16" s="15" t="n">
        <f aca="false">VLOOKUP(MONTH($C16)+12*(J$2-1998),TVA!$F$972:$S$1020,MATCH(CONCATENATE($A16,J$3),TVA!$G$971:$S$971,0)+1,FALSE())</f>
        <v>251.619523809524</v>
      </c>
      <c r="K16" s="15" t="n">
        <f aca="false">VLOOKUP(MONTH($C16)+12*(K$2-1998),TVA!$F$972:$S$1020,MATCH(CONCATENATE($A16,K$3),TVA!$G$971:$S$971,0)+1,FALSE())</f>
        <v>4.29285714285714</v>
      </c>
      <c r="L16" s="15"/>
      <c r="M16" s="15"/>
      <c r="O16" s="15" t="n">
        <f aca="false">VLOOKUP(MONTH($C16)+12*(O$2-1998),TVA!$F$972:$S$1020,MATCH(CONCATENATE($A16,O$3),TVA!$G$971:$S$971,0)+1,FALSE())</f>
        <v>15.1563157894737</v>
      </c>
      <c r="P16" s="15" t="n">
        <f aca="false">VLOOKUP(MONTH($C16)+12*(P$2-1998),TVA!$F$972:$S$1020,MATCH(CONCATENATE($A16,P$3),TVA!$G$971:$S$971,0)+1,FALSE())</f>
        <v>3.38105263157895</v>
      </c>
      <c r="Q16" s="15"/>
      <c r="R16" s="15"/>
      <c r="T16" s="15" t="n">
        <f aca="false">VLOOKUP(MONTH($C16)+12*(T$2-1998),TVA!$F$972:$S$1020,MATCH(CONCATENATE($A16,T$3),TVA!$G$971:$S$971,0)+1,FALSE())</f>
        <v>4.12190476190476</v>
      </c>
      <c r="U16" s="15" t="n">
        <f aca="false">VLOOKUP(MONTH($C16)+12*(U$2-1998),TVA!$F$972:$S$1020,MATCH(CONCATENATE($A16,U$3),TVA!$G$971:$S$971,0)+1,FALSE())</f>
        <v>3.93476190476191</v>
      </c>
      <c r="V16" s="15"/>
      <c r="W16" s="15"/>
    </row>
    <row r="17" customFormat="false" ht="12.75" hidden="false" customHeight="true" outlineLevel="0" collapsed="false">
      <c r="A17" s="27" t="n">
        <v>40</v>
      </c>
      <c r="B17" s="28"/>
      <c r="C17" s="29" t="n">
        <v>37104</v>
      </c>
      <c r="D17" s="28"/>
      <c r="E17" s="26" t="n">
        <f aca="false">VLOOKUP(MONTH($C17)+12*(E$2-1998),TVA!$F$972:$S$1020,MATCH(CONCATENATE($A17,E$3),TVA!$G$971:$S$971,0)+1,FALSE())</f>
        <v>5.95095238095238</v>
      </c>
      <c r="F17" s="26" t="n">
        <f aca="false">VLOOKUP(MONTH($C17)+12*(F$2-1998),TVA!$F$972:$S$1020,MATCH(CONCATENATE($A17,F$3),TVA!$G$971:$S$971,0)+1,FALSE())</f>
        <v>6.48047619047619</v>
      </c>
      <c r="G17" s="26"/>
      <c r="H17" s="26"/>
      <c r="I17" s="28"/>
      <c r="J17" s="26" t="n">
        <f aca="false">VLOOKUP(MONTH($C17)+12*(J$2-1998),TVA!$F$972:$S$1020,MATCH(CONCATENATE($A17,J$3),TVA!$G$971:$S$971,0)+1,FALSE())</f>
        <v>35.5590909090909</v>
      </c>
      <c r="K17" s="26" t="n">
        <f aca="false">VLOOKUP(MONTH($C17)+12*(K$2-1998),TVA!$F$972:$S$1020,MATCH(CONCATENATE($A17,K$3),TVA!$G$971:$S$971,0)+1,FALSE())</f>
        <v>1.81409090909091</v>
      </c>
      <c r="L17" s="26"/>
      <c r="M17" s="26"/>
      <c r="N17" s="28"/>
      <c r="O17" s="26" t="n">
        <f aca="false">VLOOKUP(MONTH($C17)+12*(O$2-1998),TVA!$F$972:$S$1020,MATCH(CONCATENATE($A17,O$3),TVA!$G$971:$S$971,0)+1,FALSE())</f>
        <v>18.0860869565217</v>
      </c>
      <c r="P17" s="26" t="n">
        <f aca="false">VLOOKUP(MONTH($C17)+12*(P$2-1998),TVA!$F$972:$S$1020,MATCH(CONCATENATE($A17,P$3),TVA!$G$971:$S$971,0)+1,FALSE())</f>
        <v>1.07782608695652</v>
      </c>
      <c r="Q17" s="26"/>
      <c r="R17" s="26"/>
      <c r="S17" s="28"/>
      <c r="T17" s="26" t="n">
        <f aca="false">VLOOKUP(MONTH($C17)+12*(T$2-1998),TVA!$F$972:$S$1020,MATCH(CONCATENATE($A17,T$3),TVA!$G$971:$S$971,0)+1,FALSE())</f>
        <v>8.19391304347826</v>
      </c>
      <c r="U17" s="26" t="n">
        <f aca="false">VLOOKUP(MONTH($C17)+12*(U$2-1998),TVA!$F$972:$S$1020,MATCH(CONCATENATE($A17,U$3),TVA!$G$971:$S$971,0)+1,FALSE())</f>
        <v>5.04</v>
      </c>
      <c r="V17" s="26"/>
      <c r="W17" s="26"/>
    </row>
    <row r="18" customFormat="false" ht="12.75" hidden="false" customHeight="true" outlineLevel="0" collapsed="false">
      <c r="A18" s="13" t="n">
        <v>30</v>
      </c>
      <c r="C18" s="14" t="n">
        <v>37135</v>
      </c>
      <c r="E18" s="15" t="n">
        <f aca="false">VLOOKUP(MONTH($C18)+12*(E$2-1998),TVA!$F$972:$S$1020,MATCH(CONCATENATE($A18,E$3),TVA!$G$971:$S$971,0)+1,FALSE())</f>
        <v>5.81571428571429</v>
      </c>
      <c r="F18" s="15" t="n">
        <f aca="false">VLOOKUP(MONTH($C18)+12*(F$2-1998),TVA!$F$972:$S$1020,MATCH(CONCATENATE($A18,F$3),TVA!$G$971:$S$971,0)+1,FALSE())</f>
        <v>2.87571428571429</v>
      </c>
      <c r="G18" s="15"/>
      <c r="H18" s="15"/>
      <c r="J18" s="15" t="n">
        <f aca="false">VLOOKUP(MONTH($C18)+12*(J$2-1998),TVA!$F$972:$S$1020,MATCH(CONCATENATE($A18,J$3),TVA!$G$971:$S$971,0)+1,FALSE())</f>
        <v>0</v>
      </c>
      <c r="K18" s="15" t="n">
        <f aca="false">VLOOKUP(MONTH($C18)+12*(K$2-1998),TVA!$F$972:$S$1020,MATCH(CONCATENATE($A18,K$3),TVA!$G$971:$S$971,0)+1,FALSE())</f>
        <v>8.96</v>
      </c>
      <c r="L18" s="13"/>
      <c r="M18" s="13"/>
      <c r="O18" s="15" t="n">
        <f aca="false">VLOOKUP(MONTH($C18)+12*(O$2-1998),TVA!$F$972:$S$1020,MATCH(CONCATENATE($A18,O$3),TVA!$G$971:$S$971,0)+1,FALSE())</f>
        <v>2.3155</v>
      </c>
      <c r="P18" s="15" t="n">
        <f aca="false">VLOOKUP(MONTH($C18)+12*(P$2-1998),TVA!$F$972:$S$1020,MATCH(CONCATENATE($A18,P$3),TVA!$G$971:$S$971,0)+1,FALSE())</f>
        <v>7.2935</v>
      </c>
      <c r="Q18" s="15"/>
      <c r="R18" s="15"/>
      <c r="T18" s="15"/>
      <c r="U18" s="15"/>
      <c r="V18" s="15"/>
      <c r="W18" s="15"/>
    </row>
    <row r="19" customFormat="false" ht="12.75" hidden="false" customHeight="true" outlineLevel="0" collapsed="false">
      <c r="A19" s="20" t="n">
        <v>25</v>
      </c>
      <c r="B19" s="21"/>
      <c r="C19" s="22" t="n">
        <v>37135</v>
      </c>
      <c r="D19" s="21"/>
      <c r="E19" s="19" t="n">
        <f aca="false">VLOOKUP(MONTH($C19)+12*(E$2-1998),TVA!$F$972:$S$1020,MATCH(CONCATENATE($A19,E$3),TVA!$G$971:$S$971,0)+1,FALSE())</f>
        <v>8.88380952380952</v>
      </c>
      <c r="F19" s="19" t="n">
        <f aca="false">VLOOKUP(MONTH($C19)+12*(F$2-1998),TVA!$F$972:$S$1020,MATCH(CONCATENATE($A19,F$3),TVA!$G$971:$S$971,0)+1,FALSE())</f>
        <v>0.943809523809524</v>
      </c>
      <c r="G19" s="19"/>
      <c r="H19" s="19"/>
      <c r="I19" s="21"/>
      <c r="J19" s="19" t="n">
        <f aca="false">VLOOKUP(MONTH($C19)+12*(J$2-1998),TVA!$F$972:$S$1020,MATCH(CONCATENATE($A19,J$3),TVA!$G$971:$S$971,0)+1,FALSE())</f>
        <v>0.702857142857143</v>
      </c>
      <c r="K19" s="19" t="n">
        <f aca="false">VLOOKUP(MONTH($C19)+12*(K$2-1998),TVA!$F$972:$S$1020,MATCH(CONCATENATE($A19,K$3),TVA!$G$971:$S$971,0)+1,FALSE())</f>
        <v>4.66285714285714</v>
      </c>
      <c r="L19" s="20"/>
      <c r="M19" s="20"/>
      <c r="N19" s="21"/>
      <c r="O19" s="19" t="n">
        <f aca="false">VLOOKUP(MONTH($C19)+12*(O$2-1998),TVA!$F$972:$S$1020,MATCH(CONCATENATE($A19,O$3),TVA!$G$971:$S$971,0)+1,FALSE())</f>
        <v>3.629</v>
      </c>
      <c r="P19" s="19" t="n">
        <f aca="false">VLOOKUP(MONTH($C19)+12*(P$2-1998),TVA!$F$972:$S$1020,MATCH(CONCATENATE($A19,P$3),TVA!$G$971:$S$971,0)+1,FALSE())</f>
        <v>3.607</v>
      </c>
      <c r="Q19" s="19"/>
      <c r="R19" s="19"/>
      <c r="S19" s="21"/>
      <c r="T19" s="19"/>
      <c r="U19" s="19"/>
      <c r="V19" s="19"/>
      <c r="W19" s="19"/>
    </row>
    <row r="20" customFormat="false" ht="12.75" hidden="false" customHeight="true" outlineLevel="0" collapsed="false">
      <c r="A20" s="23" t="n">
        <v>20</v>
      </c>
      <c r="B20" s="24"/>
      <c r="C20" s="25" t="n">
        <v>37135</v>
      </c>
      <c r="D20" s="24"/>
      <c r="E20" s="26" t="n">
        <f aca="false">VLOOKUP(MONTH($C20)+12*(E$2-1998),TVA!$F$972:$S$1020,MATCH(CONCATENATE($A20,E$3),TVA!$G$971:$S$971,0)+1,FALSE())</f>
        <v>13.1638095238095</v>
      </c>
      <c r="F20" s="26" t="n">
        <f aca="false">VLOOKUP(MONTH($C20)+12*(F$2-1998),TVA!$F$972:$S$1020,MATCH(CONCATENATE($A20,F$3),TVA!$G$971:$S$971,0)+1,FALSE())</f>
        <v>0.223809523809524</v>
      </c>
      <c r="G20" s="26"/>
      <c r="H20" s="26"/>
      <c r="I20" s="24"/>
      <c r="J20" s="26" t="n">
        <f aca="false">VLOOKUP(MONTH($C20)+12*(J$2-1998),TVA!$F$972:$S$1020,MATCH(CONCATENATE($A20,J$3),TVA!$G$971:$S$971,0)+1,FALSE())</f>
        <v>2.40571428571429</v>
      </c>
      <c r="K20" s="26" t="n">
        <f aca="false">VLOOKUP(MONTH($C20)+12*(K$2-1998),TVA!$F$972:$S$1020,MATCH(CONCATENATE($A20,K$3),TVA!$G$971:$S$971,0)+1,FALSE())</f>
        <v>1.36571428571429</v>
      </c>
      <c r="L20" s="23"/>
      <c r="M20" s="23"/>
      <c r="N20" s="24"/>
      <c r="O20" s="26" t="n">
        <f aca="false">VLOOKUP(MONTH($C20)+12*(O$2-1998),TVA!$F$972:$S$1020,MATCH(CONCATENATE($A20,O$3),TVA!$G$971:$S$971,0)+1,FALSE())</f>
        <v>5.763</v>
      </c>
      <c r="P20" s="26" t="n">
        <f aca="false">VLOOKUP(MONTH($C20)+12*(P$2-1998),TVA!$F$972:$S$1020,MATCH(CONCATENATE($A20,P$3),TVA!$G$971:$S$971,0)+1,FALSE())</f>
        <v>0.741</v>
      </c>
      <c r="Q20" s="26"/>
      <c r="R20" s="26"/>
      <c r="S20" s="24"/>
      <c r="T20" s="26"/>
      <c r="U20" s="26"/>
      <c r="V20" s="26"/>
      <c r="W20" s="26"/>
    </row>
    <row r="21" customFormat="false" ht="12.75" hidden="true" customHeight="true" outlineLevel="1" collapsed="false">
      <c r="A21" s="13" t="n">
        <v>30</v>
      </c>
      <c r="C21" s="62" t="n">
        <v>37165</v>
      </c>
      <c r="E21" s="15" t="n">
        <f aca="false">VLOOKUP(MONTH($C21)+12*(E$2-1998),TVA!$F$972:$S$1020,MATCH(CONCATENATE($A21,E$3),TVA!$G$971:$S$971,0)+1,FALSE())</f>
        <v>0</v>
      </c>
      <c r="F21" s="15" t="n">
        <f aca="false">VLOOKUP(MONTH($C21)+12*(F$2-1998),TVA!$F$972:$S$1020,MATCH(CONCATENATE($A21,F$3),TVA!$G$971:$S$971,0)+1,FALSE())</f>
        <v>9.26</v>
      </c>
      <c r="G21" s="15"/>
      <c r="H21" s="15"/>
      <c r="J21" s="15" t="n">
        <f aca="false">VLOOKUP(MONTH($C21)+12*(J$2-1998),TVA!$F$972:$S$1020,MATCH(CONCATENATE($A21,J$3),TVA!$G$971:$S$971,0)+1,FALSE())</f>
        <v>0</v>
      </c>
      <c r="K21" s="15" t="n">
        <f aca="false">VLOOKUP(MONTH($C21)+12*(K$2-1998),TVA!$F$972:$S$1020,MATCH(CONCATENATE($A21,K$3),TVA!$G$971:$S$971,0)+1,FALSE())</f>
        <v>8.57238095238095</v>
      </c>
      <c r="L21" s="13"/>
      <c r="M21" s="13"/>
      <c r="O21" s="15" t="n">
        <f aca="false">VLOOKUP(MONTH($C21)+12*(O$2-1998),TVA!$F$972:$S$1020,MATCH(CONCATENATE($A21,O$3),TVA!$G$971:$S$971,0)+1,FALSE())</f>
        <v>5.06772727272727</v>
      </c>
      <c r="P21" s="15" t="n">
        <f aca="false">VLOOKUP(MONTH($C21)+12*(P$2-1998),TVA!$F$972:$S$1020,MATCH(CONCATENATE($A21,P$3),TVA!$G$971:$S$971,0)+1,FALSE())</f>
        <v>1.43363636363636</v>
      </c>
      <c r="Q21" s="15"/>
      <c r="R21" s="15"/>
      <c r="T21" s="15"/>
      <c r="U21" s="15"/>
      <c r="V21" s="15"/>
    </row>
    <row r="22" customFormat="false" ht="12.75" hidden="true" customHeight="true" outlineLevel="1" collapsed="false">
      <c r="A22" s="13" t="n">
        <v>30</v>
      </c>
      <c r="C22" s="62" t="n">
        <v>37196</v>
      </c>
      <c r="E22" s="15" t="n">
        <f aca="false">VLOOKUP(MONTH($C22)+12*(E$2-1998),TVA!$F$972:$S$1020,MATCH(CONCATENATE($A22,E$3),TVA!$G$971:$S$971,0)+1,FALSE())</f>
        <v>0</v>
      </c>
      <c r="F22" s="15" t="n">
        <f aca="false">VLOOKUP(MONTH($C22)+12*(F$2-1998),TVA!$F$972:$S$1020,MATCH(CONCATENATE($A22,F$3),TVA!$G$971:$S$971,0)+1,FALSE())</f>
        <v>9.4121052631579</v>
      </c>
      <c r="G22" s="15"/>
      <c r="H22" s="15"/>
      <c r="J22" s="15" t="n">
        <f aca="false">VLOOKUP(MONTH($C22)+12*(J$2-1998),TVA!$F$972:$S$1020,MATCH(CONCATENATE($A22,J$3),TVA!$G$971:$S$971,0)+1,FALSE())</f>
        <v>0</v>
      </c>
      <c r="K22" s="15" t="n">
        <f aca="false">VLOOKUP(MONTH($C22)+12*(K$2-1998),TVA!$F$972:$S$1020,MATCH(CONCATENATE($A22,K$3),TVA!$G$971:$S$971,0)+1,FALSE())</f>
        <v>8.539</v>
      </c>
      <c r="L22" s="13"/>
      <c r="M22" s="13"/>
      <c r="O22" s="15" t="n">
        <f aca="false">VLOOKUP(MONTH($C22)+12*(O$2-1998),TVA!$F$972:$S$1020,MATCH(CONCATENATE($A22,O$3),TVA!$G$971:$S$971,0)+1,FALSE())</f>
        <v>13.5438095238095</v>
      </c>
      <c r="P22" s="15" t="n">
        <f aca="false">VLOOKUP(MONTH($C22)+12*(P$2-1998),TVA!$F$972:$S$1020,MATCH(CONCATENATE($A22,P$3),TVA!$G$971:$S$971,0)+1,FALSE())</f>
        <v>0.22</v>
      </c>
      <c r="Q22" s="15"/>
      <c r="R22" s="15"/>
      <c r="T22" s="15"/>
      <c r="U22" s="15"/>
    </row>
    <row r="23" customFormat="false" ht="12.75" hidden="true" customHeight="true" outlineLevel="1" collapsed="false">
      <c r="A23" s="13" t="n">
        <v>30</v>
      </c>
      <c r="C23" s="62" t="n">
        <v>37226</v>
      </c>
      <c r="E23" s="15" t="n">
        <f aca="false">VLOOKUP(MONTH($C23)+12*(E$2-1998),TVA!$F$972:$S$1020,MATCH(CONCATENATE($A23,E$3),TVA!$G$971:$S$971,0)+1,FALSE())</f>
        <v>0</v>
      </c>
      <c r="F23" s="15" t="n">
        <f aca="false">VLOOKUP(MONTH($C23)+12*(F$2-1998),TVA!$F$972:$S$1020,MATCH(CONCATENATE($A23,F$3),TVA!$G$971:$S$971,0)+1,FALSE())</f>
        <v>10.8659090909091</v>
      </c>
      <c r="G23" s="15"/>
      <c r="H23" s="15"/>
      <c r="J23" s="15" t="n">
        <f aca="false">VLOOKUP(MONTH($C23)+12*(J$2-1998),TVA!$F$972:$S$1020,MATCH(CONCATENATE($A23,J$3),TVA!$G$971:$S$971,0)+1,FALSE())</f>
        <v>0.0342857142857142</v>
      </c>
      <c r="K23" s="15" t="n">
        <f aca="false">VLOOKUP(MONTH($C23)+12*(K$2-1998),TVA!$F$972:$S$1020,MATCH(CONCATENATE($A23,K$3),TVA!$G$971:$S$971,0)+1,FALSE())</f>
        <v>9.08619047619048</v>
      </c>
      <c r="L23" s="13"/>
      <c r="M23" s="13"/>
      <c r="O23" s="15" t="n">
        <f aca="false">VLOOKUP(MONTH($C23)+12*(O$2-1998),TVA!$F$972:$S$1020,MATCH(CONCATENATE($A23,O$3),TVA!$G$971:$S$971,0)+1,FALSE())</f>
        <v>41.568</v>
      </c>
      <c r="P23" s="15" t="n">
        <f aca="false">VLOOKUP(MONTH($C23)+12*(P$2-1998),TVA!$F$972:$S$1020,MATCH(CONCATENATE($A23,P$3),TVA!$G$971:$S$971,0)+1,FALSE())</f>
        <v>0</v>
      </c>
      <c r="Q23" s="15"/>
      <c r="R23" s="15"/>
      <c r="T23" s="15"/>
      <c r="U23" s="15"/>
    </row>
    <row r="24" customFormat="false" ht="12.75" hidden="false" customHeight="true" outlineLevel="0" collapsed="false">
      <c r="A24" s="13" t="n">
        <v>30</v>
      </c>
      <c r="C24" s="14" t="s">
        <v>4</v>
      </c>
      <c r="E24" s="15" t="n">
        <f aca="false">(E21*$D$44+E22*$D$45+E23*$D$46)/SUM($D$44:$D$46)</f>
        <v>0</v>
      </c>
      <c r="F24" s="15" t="n">
        <f aca="false">(F21*$D$44+F22*$D$45+F23*$D$46)/SUM($D$44:$D$46)</f>
        <v>9.86666666666667</v>
      </c>
      <c r="G24" s="15"/>
      <c r="H24" s="15"/>
      <c r="J24" s="15" t="n">
        <f aca="false">(J21*$I$44+J22*$I$45+J23*$I$46)/SUM($I$44:$I$46)</f>
        <v>0.0116129032258064</v>
      </c>
      <c r="K24" s="15" t="n">
        <f aca="false">(K21*$I$44+K22*$I$45+K23*$I$46)/SUM($I$44:$I$46)</f>
        <v>8.73564516129033</v>
      </c>
      <c r="L24" s="13"/>
      <c r="M24" s="13"/>
      <c r="O24" s="15" t="n">
        <f aca="false">(O21*$N$44+O22*$N$45+O23*$N$46)/SUM($N$44:$N$46)</f>
        <v>19.4804761904762</v>
      </c>
      <c r="P24" s="15"/>
      <c r="Q24" s="15"/>
      <c r="R24" s="15"/>
      <c r="T24" s="15"/>
      <c r="U24" s="15"/>
    </row>
    <row r="25" customFormat="false" ht="12.75" hidden="true" customHeight="true" outlineLevel="1" collapsed="false">
      <c r="A25" s="13" t="n">
        <v>25</v>
      </c>
      <c r="C25" s="62" t="n">
        <v>37165</v>
      </c>
      <c r="E25" s="15" t="n">
        <f aca="false">VLOOKUP(MONTH($C25)+12*(E$2-1998),TVA!$F$972:$S$1020,MATCH(CONCATENATE($A25,E$3),TVA!$G$971:$S$971,0)+1,FALSE())</f>
        <v>0.253636363636364</v>
      </c>
      <c r="F25" s="15" t="n">
        <f aca="false">VLOOKUP(MONTH($C25)+12*(F$2-1998),TVA!$F$972:$S$1020,MATCH(CONCATENATE($A25,F$3),TVA!$G$971:$S$971,0)+1,FALSE())</f>
        <v>4.51363636363636</v>
      </c>
      <c r="G25" s="15"/>
      <c r="H25" s="15"/>
      <c r="J25" s="15" t="n">
        <f aca="false">VLOOKUP(MONTH($C25)+12*(J$2-1998),TVA!$F$972:$S$1020,MATCH(CONCATENATE($A25,J$3),TVA!$G$971:$S$971,0)+1,FALSE())</f>
        <v>0.217619047619048</v>
      </c>
      <c r="K25" s="15" t="n">
        <f aca="false">VLOOKUP(MONTH($C25)+12*(K$2-1998),TVA!$F$972:$S$1020,MATCH(CONCATENATE($A25,K$3),TVA!$G$971:$S$971,0)+1,FALSE())</f>
        <v>3.79</v>
      </c>
      <c r="L25" s="13"/>
      <c r="M25" s="13"/>
      <c r="O25" s="15" t="n">
        <f aca="false">VLOOKUP(MONTH($C25)+12*(O$2-1998),TVA!$F$972:$S$1020,MATCH(CONCATENATE($A25,O$3),TVA!$G$971:$S$971,0)+1,FALSE())</f>
        <v>8.78409090909091</v>
      </c>
      <c r="P25" s="15" t="n">
        <f aca="false">VLOOKUP(MONTH($C25)+12*(P$2-1998),TVA!$F$972:$S$1020,MATCH(CONCATENATE($A25,P$3),TVA!$G$971:$S$971,0)+1,FALSE())</f>
        <v>0.15</v>
      </c>
      <c r="Q25" s="15"/>
      <c r="R25" s="15"/>
      <c r="T25" s="15"/>
      <c r="U25" s="15"/>
    </row>
    <row r="26" customFormat="false" ht="12.75" hidden="true" customHeight="true" outlineLevel="1" collapsed="false">
      <c r="A26" s="13" t="n">
        <v>25</v>
      </c>
      <c r="C26" s="62" t="n">
        <v>37196</v>
      </c>
      <c r="E26" s="15" t="n">
        <f aca="false">VLOOKUP(MONTH($C26)+12*(E$2-1998),TVA!$F$972:$S$1020,MATCH(CONCATENATE($A26,E$3),TVA!$G$971:$S$971,0)+1,FALSE())</f>
        <v>0</v>
      </c>
      <c r="F26" s="15" t="n">
        <f aca="false">VLOOKUP(MONTH($C26)+12*(F$2-1998),TVA!$F$972:$S$1020,MATCH(CONCATENATE($A26,F$3),TVA!$G$971:$S$971,0)+1,FALSE())</f>
        <v>4.4121052631579</v>
      </c>
      <c r="G26" s="15"/>
      <c r="H26" s="15"/>
      <c r="J26" s="15" t="n">
        <f aca="false">VLOOKUP(MONTH($C26)+12*(J$2-1998),TVA!$F$972:$S$1020,MATCH(CONCATENATE($A26,J$3),TVA!$G$971:$S$971,0)+1,FALSE())</f>
        <v>0.338</v>
      </c>
      <c r="K26" s="15" t="n">
        <f aca="false">VLOOKUP(MONTH($C26)+12*(K$2-1998),TVA!$F$972:$S$1020,MATCH(CONCATENATE($A26,K$3),TVA!$G$971:$S$971,0)+1,FALSE())</f>
        <v>3.877</v>
      </c>
      <c r="L26" s="13"/>
      <c r="M26" s="13"/>
      <c r="O26" s="15" t="n">
        <f aca="false">VLOOKUP(MONTH($C26)+12*(O$2-1998),TVA!$F$972:$S$1020,MATCH(CONCATENATE($A26,O$3),TVA!$G$971:$S$971,0)+1,FALSE())</f>
        <v>18.3238095238095</v>
      </c>
      <c r="P26" s="15" t="n">
        <f aca="false">VLOOKUP(MONTH($C26)+12*(P$2-1998),TVA!$F$972:$S$1020,MATCH(CONCATENATE($A26,P$3),TVA!$G$971:$S$971,0)+1,FALSE())</f>
        <v>0</v>
      </c>
      <c r="Q26" s="15"/>
      <c r="R26" s="15"/>
      <c r="T26" s="15"/>
      <c r="U26" s="15"/>
    </row>
    <row r="27" customFormat="false" ht="12.75" hidden="true" customHeight="true" outlineLevel="1" collapsed="false">
      <c r="A27" s="13" t="n">
        <v>25</v>
      </c>
      <c r="C27" s="62" t="n">
        <v>37226</v>
      </c>
      <c r="E27" s="15" t="n">
        <f aca="false">VLOOKUP(MONTH($C27)+12*(E$2-1998),TVA!$F$972:$S$1020,MATCH(CONCATENATE($A27,E$3),TVA!$G$971:$S$971,0)+1,FALSE())</f>
        <v>0.0790909090909092</v>
      </c>
      <c r="F27" s="15" t="n">
        <f aca="false">VLOOKUP(MONTH($C27)+12*(F$2-1998),TVA!$F$972:$S$1020,MATCH(CONCATENATE($A27,F$3),TVA!$G$971:$S$971,0)+1,FALSE())</f>
        <v>5.945</v>
      </c>
      <c r="G27" s="15"/>
      <c r="H27" s="15"/>
      <c r="J27" s="15" t="n">
        <f aca="false">VLOOKUP(MONTH($C27)+12*(J$2-1998),TVA!$F$972:$S$1020,MATCH(CONCATENATE($A27,J$3),TVA!$G$971:$S$971,0)+1,FALSE())</f>
        <v>0.607619047619048</v>
      </c>
      <c r="K27" s="15" t="n">
        <f aca="false">VLOOKUP(MONTH($C27)+12*(K$2-1998),TVA!$F$972:$S$1020,MATCH(CONCATENATE($A27,K$3),TVA!$G$971:$S$971,0)+1,FALSE())</f>
        <v>4.65952380952381</v>
      </c>
      <c r="L27" s="13"/>
      <c r="M27" s="13"/>
      <c r="O27" s="15" t="n">
        <f aca="false">VLOOKUP(MONTH($C27)+12*(O$2-1998),TVA!$F$972:$S$1020,MATCH(CONCATENATE($A27,O$3),TVA!$G$971:$S$971,0)+1,FALSE())</f>
        <v>46.568</v>
      </c>
      <c r="P27" s="15" t="n">
        <f aca="false">VLOOKUP(MONTH($C27)+12*(P$2-1998),TVA!$F$972:$S$1020,MATCH(CONCATENATE($A27,P$3),TVA!$G$971:$S$971,0)+1,FALSE())</f>
        <v>0</v>
      </c>
      <c r="Q27" s="15"/>
      <c r="R27" s="15"/>
      <c r="T27" s="15"/>
      <c r="U27" s="15"/>
    </row>
    <row r="28" customFormat="false" ht="12.75" hidden="false" customHeight="true" outlineLevel="0" collapsed="false">
      <c r="A28" s="20" t="n">
        <v>25</v>
      </c>
      <c r="B28" s="21"/>
      <c r="C28" s="22" t="s">
        <v>4</v>
      </c>
      <c r="D28" s="21"/>
      <c r="E28" s="19" t="n">
        <f aca="false">(E25*$D$44+E26*$D$45+E27*$D$46)/SUM($D$44:$D$46)</f>
        <v>0.116190476190476</v>
      </c>
      <c r="F28" s="19" t="n">
        <f aca="false">(F25*$I$44+F26*$I$45+F27*$I$46)/SUM($I$44:$I$46)</f>
        <v>4.96570111128261</v>
      </c>
      <c r="G28" s="19"/>
      <c r="H28" s="19"/>
      <c r="I28" s="21"/>
      <c r="J28" s="19" t="n">
        <f aca="false">(J25*$I$44+J26*$I$45+J27*$I$46)/SUM($I$44:$I$46)</f>
        <v>0.388548387096774</v>
      </c>
      <c r="K28" s="19" t="n">
        <f aca="false">(K25*$I$44+K26*$I$45+K27*$I$46)/SUM($I$44:$I$46)</f>
        <v>4.11258064516129</v>
      </c>
      <c r="L28" s="20"/>
      <c r="M28" s="20"/>
      <c r="N28" s="21"/>
      <c r="O28" s="19" t="n">
        <f aca="false">(O25*$N$44+O26*$N$45+O27*$N$46)/SUM($N$44:$N$46)</f>
        <v>23.9588888888889</v>
      </c>
      <c r="P28" s="19" t="n">
        <f aca="false">(P25*$I$44+P26*$I$45+P27*$I$46)/SUM($I$44:$I$46)</f>
        <v>0.0508064516129032</v>
      </c>
      <c r="Q28" s="19"/>
      <c r="R28" s="19"/>
      <c r="S28" s="21"/>
      <c r="T28" s="19"/>
      <c r="U28" s="19"/>
      <c r="V28" s="21"/>
      <c r="W28" s="21"/>
    </row>
    <row r="29" customFormat="false" ht="12.75" hidden="true" customHeight="true" outlineLevel="1" collapsed="false">
      <c r="A29" s="34" t="n">
        <v>20</v>
      </c>
      <c r="C29" s="62" t="n">
        <v>37165</v>
      </c>
      <c r="E29" s="15" t="n">
        <f aca="false">VLOOKUP(MONTH($C29)+12*(E$2-1998),TVA!$F$972:$S$1020,MATCH(CONCATENATE($A29,E$3),TVA!$G$971:$S$971,0)+1,FALSE())</f>
        <v>1.54090909090909</v>
      </c>
      <c r="F29" s="15" t="n">
        <f aca="false">VLOOKUP(MONTH($C29)+12*(F$2-1998),TVA!$F$972:$S$1020,MATCH(CONCATENATE($A29,F$3),TVA!$G$971:$S$971,0)+1,FALSE())</f>
        <v>0.800909090909091</v>
      </c>
      <c r="J29" s="15" t="n">
        <f aca="false">VLOOKUP(MONTH($C29)+12*(J$2-1998),TVA!$F$972:$S$1020,MATCH(CONCATENATE($A29,J$3),TVA!$G$971:$S$971,0)+1,FALSE())</f>
        <v>2.06428571428571</v>
      </c>
      <c r="K29" s="15" t="n">
        <f aca="false">VLOOKUP(MONTH($C29)+12*(K$2-1998),TVA!$F$972:$S$1020,MATCH(CONCATENATE($A29,K$3),TVA!$G$971:$S$971,0)+1,FALSE())</f>
        <v>0.636666666666667</v>
      </c>
      <c r="O29" s="15" t="n">
        <f aca="false">VLOOKUP(MONTH($C29)+12*(O$2-1998),TVA!$F$972:$S$1020,MATCH(CONCATENATE($A29,O$3),TVA!$G$971:$S$971,0)+1,FALSE())</f>
        <v>13.6340909090909</v>
      </c>
      <c r="P29" s="15" t="n">
        <f aca="false">VLOOKUP(MONTH($C29)+12*(P$2-1998),TVA!$F$972:$S$1020,MATCH(CONCATENATE($A29,P$3),TVA!$G$971:$S$971,0)+1,FALSE())</f>
        <v>0</v>
      </c>
    </row>
    <row r="30" customFormat="false" ht="12.75" hidden="true" customHeight="true" outlineLevel="1" collapsed="false">
      <c r="A30" s="34" t="n">
        <v>20</v>
      </c>
      <c r="C30" s="62" t="n">
        <v>37196</v>
      </c>
      <c r="E30" s="15" t="n">
        <f aca="false">VLOOKUP(MONTH($C30)+12*(E$2-1998),TVA!$F$972:$S$1020,MATCH(CONCATENATE($A30,E$3),TVA!$G$971:$S$971,0)+1,FALSE())</f>
        <v>1.31263157894737</v>
      </c>
      <c r="F30" s="15" t="n">
        <f aca="false">VLOOKUP(MONTH($C30)+12*(F$2-1998),TVA!$F$972:$S$1020,MATCH(CONCATENATE($A30,F$3),TVA!$G$971:$S$971,0)+1,FALSE())</f>
        <v>0.724736842105263</v>
      </c>
      <c r="J30" s="15" t="n">
        <f aca="false">VLOOKUP(MONTH($C30)+12*(J$2-1998),TVA!$F$972:$S$1020,MATCH(CONCATENATE($A30,J$3),TVA!$G$971:$S$971,0)+1,FALSE())</f>
        <v>2.2845</v>
      </c>
      <c r="K30" s="15" t="n">
        <f aca="false">VLOOKUP(MONTH($C30)+12*(K$2-1998),TVA!$F$972:$S$1020,MATCH(CONCATENATE($A30,K$3),TVA!$G$971:$S$971,0)+1,FALSE())</f>
        <v>0.8235</v>
      </c>
      <c r="O30" s="15" t="n">
        <f aca="false">VLOOKUP(MONTH($C30)+12*(O$2-1998),TVA!$F$972:$S$1020,MATCH(CONCATENATE($A30,O$3),TVA!$G$971:$S$971,0)+1,FALSE())</f>
        <v>23.3238095238095</v>
      </c>
      <c r="P30" s="15" t="n">
        <f aca="false">VLOOKUP(MONTH($C30)+12*(P$2-1998),TVA!$F$972:$S$1020,MATCH(CONCATENATE($A30,P$3),TVA!$G$971:$S$971,0)+1,FALSE())</f>
        <v>0</v>
      </c>
    </row>
    <row r="31" customFormat="false" ht="12.75" hidden="true" customHeight="true" outlineLevel="1" collapsed="false">
      <c r="A31" s="34" t="n">
        <v>20</v>
      </c>
      <c r="C31" s="62" t="n">
        <v>37226</v>
      </c>
      <c r="E31" s="15" t="n">
        <f aca="false">VLOOKUP(MONTH($C31)+12*(E$2-1998),TVA!$F$972:$S$1020,MATCH(CONCATENATE($A31,E$3),TVA!$G$971:$S$971,0)+1,FALSE())</f>
        <v>0.775</v>
      </c>
      <c r="F31" s="15" t="n">
        <f aca="false">VLOOKUP(MONTH($C31)+12*(F$2-1998),TVA!$F$972:$S$1020,MATCH(CONCATENATE($A31,F$3),TVA!$G$971:$S$971,0)+1,FALSE())</f>
        <v>1.64090909090909</v>
      </c>
      <c r="J31" s="15" t="n">
        <f aca="false">VLOOKUP(MONTH($C31)+12*(J$2-1998),TVA!$F$972:$S$1020,MATCH(CONCATENATE($A31,J$3),TVA!$G$971:$S$971,0)+1,FALSE())</f>
        <v>2.29952380952381</v>
      </c>
      <c r="K31" s="15" t="n">
        <f aca="false">VLOOKUP(MONTH($C31)+12*(K$2-1998),TVA!$F$972:$S$1020,MATCH(CONCATENATE($A31,K$3),TVA!$G$971:$S$971,0)+1,FALSE())</f>
        <v>1.35142857142857</v>
      </c>
      <c r="O31" s="15" t="n">
        <f aca="false">VLOOKUP(MONTH($C31)+12*(O$2-1998),TVA!$F$972:$S$1020,MATCH(CONCATENATE($A31,O$3),TVA!$G$971:$S$971,0)+1,FALSE())</f>
        <v>51.568</v>
      </c>
      <c r="P31" s="15" t="n">
        <f aca="false">VLOOKUP(MONTH($C31)+12*(P$2-1998),TVA!$F$972:$S$1020,MATCH(CONCATENATE($A31,P$3),TVA!$G$971:$S$971,0)+1,FALSE())</f>
        <v>0</v>
      </c>
    </row>
    <row r="32" customFormat="false" ht="12.75" hidden="false" customHeight="true" outlineLevel="0" collapsed="false">
      <c r="A32" s="35" t="n">
        <v>20</v>
      </c>
      <c r="B32" s="3"/>
      <c r="C32" s="1" t="s">
        <v>4</v>
      </c>
      <c r="D32" s="3"/>
      <c r="E32" s="36" t="n">
        <f aca="false">(E29*$D$44+E30*$D$45+E31*$D$46)/SUM($D$44:$D$46)</f>
        <v>1.20460317460317</v>
      </c>
      <c r="F32" s="36" t="n">
        <f aca="false">(F29*$I$44+F30*$I$45+F31*$I$46)/SUM($I$44:$I$46)</f>
        <v>1.06085352677882</v>
      </c>
      <c r="G32" s="3"/>
      <c r="H32" s="3"/>
      <c r="I32" s="3"/>
      <c r="J32" s="36" t="n">
        <f aca="false">(J29*$D$44+J30*$D$45+J31*$D$46)/SUM($D$44:$D$46)</f>
        <v>2.21284618291761</v>
      </c>
      <c r="K32" s="36" t="n">
        <f aca="false">(K29*$I$44+K30*$I$45+K31*$I$46)/SUM($I$44:$I$46)</f>
        <v>0.939032258064516</v>
      </c>
      <c r="L32" s="3"/>
      <c r="M32" s="3"/>
      <c r="N32" s="3"/>
      <c r="O32" s="36" t="n">
        <f aca="false">(O29*$D$44+O30*$D$45+O31*$D$46)/SUM($D$44:$D$46)</f>
        <v>29.803148904006</v>
      </c>
      <c r="P32" s="36" t="n">
        <f aca="false">(P29*$I$44+P30*$I$45+P31*$I$46)/SUM($I$44:$I$46)</f>
        <v>0</v>
      </c>
      <c r="Q32" s="3"/>
      <c r="R32" s="3"/>
      <c r="S32" s="3"/>
      <c r="T32" s="3"/>
      <c r="U32" s="3"/>
      <c r="V32" s="3"/>
    </row>
    <row r="33" customFormat="false" ht="38.25" hidden="false" customHeight="true" outlineLevel="0" collapsed="false">
      <c r="A33" s="37" t="s">
        <v>5</v>
      </c>
      <c r="B33" s="37"/>
      <c r="C33" s="37"/>
      <c r="D33" s="38"/>
      <c r="E33" s="38" t="s">
        <v>6</v>
      </c>
      <c r="F33" s="38" t="s">
        <v>7</v>
      </c>
      <c r="G33" s="38" t="s">
        <v>7</v>
      </c>
      <c r="H33" s="39" t="s">
        <v>8</v>
      </c>
      <c r="I33" s="38"/>
      <c r="J33" s="38" t="s">
        <v>6</v>
      </c>
      <c r="K33" s="38" t="s">
        <v>7</v>
      </c>
      <c r="L33" s="38" t="s">
        <v>7</v>
      </c>
      <c r="M33" s="39" t="s">
        <v>8</v>
      </c>
      <c r="N33" s="38"/>
      <c r="O33" s="38" t="s">
        <v>6</v>
      </c>
      <c r="P33" s="38" t="s">
        <v>7</v>
      </c>
      <c r="Q33" s="38" t="s">
        <v>7</v>
      </c>
      <c r="R33" s="39" t="s">
        <v>8</v>
      </c>
      <c r="S33" s="38"/>
      <c r="T33" s="38" t="s">
        <v>6</v>
      </c>
      <c r="U33" s="38" t="s">
        <v>7</v>
      </c>
      <c r="V33" s="38" t="s">
        <v>7</v>
      </c>
      <c r="W33" s="39" t="s">
        <v>8</v>
      </c>
    </row>
    <row r="34" customFormat="false" ht="13.5" hidden="false" customHeight="true" outlineLevel="0" collapsed="false">
      <c r="A34" s="40"/>
      <c r="B34" s="40"/>
      <c r="C34" s="40"/>
      <c r="D34" s="41"/>
      <c r="E34" s="8" t="s">
        <v>9</v>
      </c>
      <c r="F34" s="41" t="s">
        <v>9</v>
      </c>
      <c r="G34" s="41" t="s">
        <v>10</v>
      </c>
      <c r="H34" s="42" t="s">
        <v>11</v>
      </c>
      <c r="I34" s="41"/>
      <c r="J34" s="8" t="s">
        <v>9</v>
      </c>
      <c r="K34" s="41" t="s">
        <v>9</v>
      </c>
      <c r="L34" s="41" t="s">
        <v>10</v>
      </c>
      <c r="M34" s="42" t="s">
        <v>11</v>
      </c>
      <c r="N34" s="41"/>
      <c r="O34" s="8" t="s">
        <v>9</v>
      </c>
      <c r="P34" s="41" t="s">
        <v>9</v>
      </c>
      <c r="Q34" s="41" t="s">
        <v>10</v>
      </c>
      <c r="R34" s="42" t="s">
        <v>11</v>
      </c>
      <c r="S34" s="41"/>
      <c r="T34" s="8" t="s">
        <v>9</v>
      </c>
      <c r="U34" s="41" t="s">
        <v>9</v>
      </c>
      <c r="V34" s="41" t="s">
        <v>10</v>
      </c>
      <c r="W34" s="42" t="s">
        <v>11</v>
      </c>
    </row>
    <row r="35" customFormat="false" ht="15" hidden="false" customHeight="true" outlineLevel="0" collapsed="false">
      <c r="A35" s="5"/>
      <c r="B35" s="5"/>
      <c r="C35" s="5"/>
      <c r="D35" s="8"/>
      <c r="E35" s="8" t="s">
        <v>23</v>
      </c>
      <c r="F35" s="8" t="s">
        <v>13</v>
      </c>
      <c r="G35" s="8" t="s">
        <v>14</v>
      </c>
      <c r="H35" s="43" t="s">
        <v>15</v>
      </c>
      <c r="I35" s="8"/>
      <c r="J35" s="8" t="s">
        <v>23</v>
      </c>
      <c r="K35" s="8" t="s">
        <v>13</v>
      </c>
      <c r="L35" s="8" t="s">
        <v>14</v>
      </c>
      <c r="M35" s="43" t="s">
        <v>15</v>
      </c>
      <c r="N35" s="8"/>
      <c r="O35" s="8" t="s">
        <v>23</v>
      </c>
      <c r="P35" s="8" t="s">
        <v>13</v>
      </c>
      <c r="Q35" s="8" t="s">
        <v>14</v>
      </c>
      <c r="R35" s="43" t="s">
        <v>15</v>
      </c>
      <c r="S35" s="8"/>
      <c r="T35" s="8" t="s">
        <v>23</v>
      </c>
      <c r="U35" s="8" t="s">
        <v>13</v>
      </c>
      <c r="V35" s="8" t="s">
        <v>14</v>
      </c>
      <c r="W35" s="43" t="s">
        <v>15</v>
      </c>
    </row>
    <row r="36" customFormat="false" ht="14.25" hidden="false" customHeight="true" outlineLevel="0" collapsed="false">
      <c r="A36" s="10"/>
      <c r="B36" s="10"/>
      <c r="C36" s="10"/>
      <c r="D36" s="12"/>
      <c r="E36" s="12" t="n">
        <v>1998</v>
      </c>
      <c r="F36" s="12" t="n">
        <v>1998</v>
      </c>
      <c r="G36" s="12" t="n">
        <v>1998</v>
      </c>
      <c r="H36" s="12" t="n">
        <v>1998</v>
      </c>
      <c r="I36" s="12"/>
      <c r="J36" s="12" t="n">
        <v>1999</v>
      </c>
      <c r="K36" s="12" t="n">
        <v>1999</v>
      </c>
      <c r="L36" s="12" t="n">
        <v>1999</v>
      </c>
      <c r="M36" s="12" t="n">
        <v>1999</v>
      </c>
      <c r="N36" s="12"/>
      <c r="O36" s="12" t="n">
        <v>2000</v>
      </c>
      <c r="P36" s="12" t="n">
        <v>2000</v>
      </c>
      <c r="Q36" s="12" t="n">
        <v>2000</v>
      </c>
      <c r="R36" s="12" t="n">
        <v>2000</v>
      </c>
      <c r="S36" s="12"/>
      <c r="T36" s="12" t="n">
        <v>2001</v>
      </c>
      <c r="U36" s="12" t="n">
        <v>2001</v>
      </c>
      <c r="V36" s="12" t="n">
        <v>2001</v>
      </c>
      <c r="W36" s="12" t="n">
        <v>2001</v>
      </c>
    </row>
    <row r="37" customFormat="false" ht="15.75" hidden="false" customHeight="true" outlineLevel="0" collapsed="false">
      <c r="A37" s="44"/>
      <c r="B37" s="44"/>
      <c r="C37" s="44" t="s">
        <v>16</v>
      </c>
      <c r="D37" s="6"/>
      <c r="H37" s="6"/>
      <c r="I37" s="6"/>
      <c r="M37" s="6"/>
      <c r="N37" s="6"/>
      <c r="R37" s="6"/>
      <c r="S37" s="6"/>
      <c r="W37" s="6"/>
    </row>
    <row r="38" customFormat="false" ht="5.25" hidden="false" customHeight="true" outlineLevel="0" collapsed="false">
      <c r="A38" s="7"/>
      <c r="B38" s="6"/>
      <c r="C38" s="7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</row>
    <row r="39" customFormat="false" ht="12.75" hidden="false" customHeight="false" outlineLevel="0" collapsed="false">
      <c r="A39" s="14"/>
      <c r="B39" s="15"/>
      <c r="C39" s="14" t="n">
        <v>36892</v>
      </c>
      <c r="D39" s="15"/>
      <c r="E39" s="45" t="n">
        <f aca="false">VLOOKUP(MONTH($C39)+12*(E$36-1998),TVA!$A$972:$E$1060,3,FALSE())</f>
        <v>17.2714285714286</v>
      </c>
      <c r="F39" s="45" t="n">
        <f aca="false">VLOOKUP(MONTH($C39)+12*(F$36-1998),Gas!$A$2507:$E$2568,3,FALSE())</f>
        <v>2.11145161290323</v>
      </c>
      <c r="G39" s="46" t="n">
        <f aca="false">VLOOKUP(MONTH($C39)+12*(G$36-1998),TVA!$T$972:$AB$1060,3,FALSE())</f>
        <v>8.23217885111672</v>
      </c>
      <c r="H39" s="47" t="n">
        <f aca="false">VLOOKUP(MONTH($C39)+12*(H$36-1998),'[1]Peak Load %'!$A$27:$O$110,MATCH("TVA",'[1]Peak Load %'!$B$1:$O$1,0)+1,FALSE())</f>
        <v>0.822420852010024</v>
      </c>
      <c r="I39" s="47"/>
      <c r="J39" s="45" t="n">
        <f aca="false">VLOOKUP(MONTH($C39)+12*(J$36-1998),TVA!$A$972:$E$1060,3,FALSE())</f>
        <v>21.351</v>
      </c>
      <c r="K39" s="45" t="n">
        <f aca="false">VLOOKUP(MONTH($C39)+12*(K$36-1998),Gas!$A$2507:$E$2568,3,FALSE())</f>
        <v>1.84387096774194</v>
      </c>
      <c r="L39" s="46" t="n">
        <f aca="false">VLOOKUP(MONTH($C39)+12*(L$36-1998),TVA!$T$972:$AB$1060,3,FALSE())</f>
        <v>11.3877054580492</v>
      </c>
      <c r="M39" s="47" t="n">
        <f aca="false">VLOOKUP(MONTH($C39)+12*(M$36-1998),'[1]Peak Load %'!$A$27:$O$110,MATCH("TVA",'[1]Peak Load %'!$B$1:$O$1,0)+1,FALSE())</f>
        <v>0.935502770620831</v>
      </c>
      <c r="N39" s="15"/>
      <c r="O39" s="45" t="n">
        <f aca="false">VLOOKUP(MONTH($C39)+12*(O$36-1998),TVA!$A$972:$E$1060,3,FALSE())</f>
        <v>26.0290476190476</v>
      </c>
      <c r="P39" s="45" t="n">
        <f aca="false">VLOOKUP(MONTH($C39)+12*(P$36-1998),Gas!$A$2507:$E$2568,3,FALSE())</f>
        <v>2.39870967741936</v>
      </c>
      <c r="Q39" s="46" t="n">
        <f aca="false">VLOOKUP(MONTH($C39)+12*(Q$36-1998),TVA!$T$972:$AB$1060,3,FALSE())</f>
        <v>10.6877974063373</v>
      </c>
      <c r="R39" s="47" t="n">
        <f aca="false">VLOOKUP(MONTH($C39)+12*(R$36-1998),'[1]Peak Load %'!$A$27:$O$110,MATCH("TVA",'[1]Peak Load %'!$B$1:$O$1,0)+1,FALSE())</f>
        <v>0.878302777028849</v>
      </c>
      <c r="S39" s="15"/>
      <c r="T39" s="45" t="n">
        <f aca="false">VLOOKUP(MONTH($C39)+12*(T$36-1998),TVA!$A$972:$E$1060,3,FALSE())</f>
        <v>51.7659090909091</v>
      </c>
      <c r="U39" s="45" t="n">
        <f aca="false">VLOOKUP(MONTH($C39)+12*(U$36-1998),Gas!$A$2507:$E$2568,3,FALSE())</f>
        <v>8.4491935483871</v>
      </c>
      <c r="V39" s="46" t="n">
        <f aca="false">VLOOKUP(MONTH($C39)+12*(V$36-1998),TVA!$T$972:$AB$1060,3,FALSE())</f>
        <v>6.07489429996453</v>
      </c>
      <c r="W39" s="47"/>
    </row>
    <row r="40" customFormat="false" ht="12.75" hidden="false" customHeight="false" outlineLevel="0" collapsed="false">
      <c r="A40" s="29"/>
      <c r="B40" s="26"/>
      <c r="C40" s="29" t="n">
        <v>36923</v>
      </c>
      <c r="D40" s="26"/>
      <c r="E40" s="48" t="n">
        <f aca="false">VLOOKUP(MONTH($C40)+12*(E$36-1998),TVA!$A$972:$E$1060,3,FALSE())</f>
        <v>16.7005263157895</v>
      </c>
      <c r="F40" s="48" t="n">
        <f aca="false">VLOOKUP(MONTH($C40)+12*(F$36-1998),Gas!$A$2507:$E$2568,3,FALSE())</f>
        <v>2.21857142857143</v>
      </c>
      <c r="G40" s="49" t="n">
        <f aca="false">VLOOKUP(MONTH($C40)+12*(G$36-1998),TVA!$T$972:$AB$1060,3,FALSE())</f>
        <v>7.53497237484255</v>
      </c>
      <c r="H40" s="50" t="n">
        <f aca="false">VLOOKUP(MONTH($C40)+12*(H$36-1998),'[1]Peak Load %'!$A$27:$O$110,MATCH("TVA",'[1]Peak Load %'!$B$1:$O$1,0)+1,FALSE())</f>
        <v>0.789134225108531</v>
      </c>
      <c r="I40" s="50"/>
      <c r="J40" s="48" t="n">
        <f aca="false">VLOOKUP(MONTH($C40)+12*(J$36-1998),TVA!$A$972:$E$1060,3,FALSE())</f>
        <v>17.5815789473684</v>
      </c>
      <c r="K40" s="48" t="n">
        <f aca="false">VLOOKUP(MONTH($C40)+12*(K$36-1998),Gas!$A$2507:$E$2568,3,FALSE())</f>
        <v>1.77982142857143</v>
      </c>
      <c r="L40" s="49" t="n">
        <f aca="false">VLOOKUP(MONTH($C40)+12*(L$36-1998),TVA!$T$972:$AB$1060,3,FALSE())</f>
        <v>9.873295062667</v>
      </c>
      <c r="M40" s="50" t="n">
        <f aca="false">VLOOKUP(MONTH($C40)+12*(M$36-1998),'[1]Peak Load %'!$A$27:$O$110,MATCH("TVA",'[1]Peak Load %'!$B$1:$O$1,0)+1,FALSE())</f>
        <v>0.830335651007659</v>
      </c>
      <c r="N40" s="26"/>
      <c r="O40" s="48" t="n">
        <f aca="false">VLOOKUP(MONTH($C40)+12*(O$36-1998),TVA!$A$972:$E$1060,3,FALSE())</f>
        <v>23.812380952381</v>
      </c>
      <c r="P40" s="48" t="n">
        <f aca="false">VLOOKUP(MONTH($C40)+12*(P$36-1998),Gas!$A$2507:$E$2568,3,FALSE())</f>
        <v>2.65689655172414</v>
      </c>
      <c r="Q40" s="49" t="n">
        <f aca="false">VLOOKUP(MONTH($C40)+12*(Q$36-1998),TVA!$T$972:$AB$1060,3,FALSE())</f>
        <v>8.90727982669693</v>
      </c>
      <c r="R40" s="50" t="n">
        <f aca="false">VLOOKUP(MONTH($C40)+12*(R$36-1998),'[1]Peak Load %'!$A$27:$O$110,MATCH("TVA",'[1]Peak Load %'!$B$1:$O$1,0)+1,FALSE())</f>
        <v>0.826031275276355</v>
      </c>
      <c r="S40" s="26"/>
      <c r="T40" s="48" t="n">
        <f aca="false">VLOOKUP(MONTH($C40)+12*(T$36-1998),TVA!$A$972:$E$1060,3,FALSE())</f>
        <v>34.7015789473684</v>
      </c>
      <c r="U40" s="48" t="n">
        <f aca="false">VLOOKUP(MONTH($C40)+12*(U$36-1998),Gas!$A$2507:$E$2568,3,FALSE())</f>
        <v>5.65125</v>
      </c>
      <c r="V40" s="49" t="n">
        <f aca="false">VLOOKUP(MONTH($C40)+12*(V$36-1998),TVA!$T$972:$AB$1060,3,FALSE())</f>
        <v>6.24186590451912</v>
      </c>
      <c r="W40" s="50"/>
    </row>
    <row r="41" customFormat="false" ht="12.75" hidden="false" customHeight="false" outlineLevel="0" collapsed="false">
      <c r="A41" s="14"/>
      <c r="B41" s="15"/>
      <c r="C41" s="14" t="n">
        <v>37073</v>
      </c>
      <c r="D41" s="15"/>
      <c r="E41" s="45" t="n">
        <f aca="false">VLOOKUP(MONTH($C41)+12*(E$36-1998),TVA!$A$972:$E$1060,3,FALSE())</f>
        <v>142.778636363636</v>
      </c>
      <c r="F41" s="45" t="n">
        <f aca="false">VLOOKUP(MONTH($C41)+12*(F$36-1998),Gas!$A$2507:$E$2568,3,FALSE())</f>
        <v>2.19612903225806</v>
      </c>
      <c r="G41" s="46" t="n">
        <f aca="false">VLOOKUP(MONTH($C41)+12*(G$36-1998),TVA!$T$972:$AB$1060,3,FALSE())</f>
        <v>65.7944494450982</v>
      </c>
      <c r="H41" s="47" t="n">
        <f aca="false">VLOOKUP(MONTH($C41)+12*(H$36-1998),'[1]Peak Load %'!$A$27:$O$110,MATCH("TVA",'[1]Peak Load %'!$B$1:$O$1,0)+1,FALSE())</f>
        <v>0.945667596089366</v>
      </c>
      <c r="I41" s="47"/>
      <c r="J41" s="45" t="n">
        <f aca="false">VLOOKUP(MONTH($C41)+12*(J$36-1998),TVA!$A$972:$E$1060,3,FALSE())</f>
        <v>287.326666666667</v>
      </c>
      <c r="K41" s="45" t="n">
        <f aca="false">VLOOKUP(MONTH($C41)+12*(K$36-1998),Gas!$A$2507:$E$2568,3,FALSE())</f>
        <v>2.28935483870968</v>
      </c>
      <c r="L41" s="46" t="n">
        <f aca="false">VLOOKUP(MONTH($C41)+12*(L$36-1998),TVA!$T$972:$AB$1060,3,FALSE())</f>
        <v>114.817858402727</v>
      </c>
      <c r="M41" s="47" t="n">
        <f aca="false">VLOOKUP(MONTH($C41)+12*(M$36-1998),'[1]Peak Load %'!$A$27:$O$110,MATCH("TVA",'[1]Peak Load %'!$B$1:$O$1,0)+1,FALSE())</f>
        <v>0.957023456457266</v>
      </c>
      <c r="N41" s="15"/>
      <c r="O41" s="45" t="n">
        <f aca="false">VLOOKUP(MONTH($C41)+12*(O$36-1998),TVA!$A$972:$E$1060,3,FALSE())</f>
        <v>51.7752631578947</v>
      </c>
      <c r="P41" s="45" t="n">
        <f aca="false">VLOOKUP(MONTH($C41)+12*(P$36-1998),Gas!$A$2507:$E$2568,3,FALSE())</f>
        <v>4.03967741935484</v>
      </c>
      <c r="Q41" s="46" t="n">
        <f aca="false">VLOOKUP(MONTH($C41)+12*(Q$36-1998),TVA!$T$972:$AB$1060,3,FALSE())</f>
        <v>12.8064682141633</v>
      </c>
      <c r="R41" s="47" t="n">
        <f aca="false">VLOOKUP(MONTH($C41)+12*(R$36-1998),'[1]Peak Load %'!$A$27:$O$110,MATCH("TVA",'[1]Peak Load %'!$B$1:$O$1,0)+1,FALSE())</f>
        <v>0.939212243681055</v>
      </c>
      <c r="S41" s="15"/>
      <c r="T41" s="45" t="n">
        <f aca="false">VLOOKUP(MONTH($C41)+12*(T$36-1998),TVA!$A$972:$E$1060,3,FALSE())</f>
        <v>40.1871428571429</v>
      </c>
      <c r="U41" s="45" t="n">
        <f aca="false">VLOOKUP(MONTH($C41)+12*(U$36-1998),Gas!$A$2507:$E$2568,3,FALSE())</f>
        <v>3.07354838709677</v>
      </c>
      <c r="V41" s="46" t="n">
        <f aca="false">VLOOKUP(MONTH($C41)+12*(V$36-1998),TVA!$T$972:$AB$1060,3,FALSE())</f>
        <v>13.0052557384736</v>
      </c>
      <c r="W41" s="47"/>
    </row>
    <row r="42" customFormat="false" ht="12.75" hidden="false" customHeight="false" outlineLevel="0" collapsed="false">
      <c r="A42" s="29"/>
      <c r="B42" s="26"/>
      <c r="C42" s="29" t="n">
        <v>37104</v>
      </c>
      <c r="D42" s="26"/>
      <c r="E42" s="48" t="n">
        <f aca="false">VLOOKUP(MONTH($C42)+12*(E$36-1998),TVA!$A$972:$E$1060,3,FALSE())</f>
        <v>39.4704761904762</v>
      </c>
      <c r="F42" s="48" t="n">
        <f aca="false">VLOOKUP(MONTH($C42)+12*(F$36-1998),Gas!$A$2507:$E$2568,3,FALSE())</f>
        <v>1.84064516129032</v>
      </c>
      <c r="G42" s="49" t="n">
        <f aca="false">VLOOKUP(MONTH($C42)+12*(G$36-1998),TVA!$T$972:$AB$1060,3,FALSE())</f>
        <v>21.3189894668151</v>
      </c>
      <c r="H42" s="50" t="n">
        <f aca="false">VLOOKUP(MONTH($C42)+12*(H$36-1998),'[1]Peak Load %'!$A$27:$O$110,MATCH("TVA",'[1]Peak Load %'!$B$1:$O$1,0)+1,FALSE())</f>
        <v>0.94783326862669</v>
      </c>
      <c r="I42" s="50"/>
      <c r="J42" s="48" t="n">
        <f aca="false">VLOOKUP(MONTH($C42)+12*(J$36-1998),TVA!$A$972:$E$1060,3,FALSE())</f>
        <v>73.745</v>
      </c>
      <c r="K42" s="48" t="n">
        <f aca="false">VLOOKUP(MONTH($C42)+12*(K$36-1998),Gas!$A$2507:$E$2568,3,FALSE())</f>
        <v>2.77967741935484</v>
      </c>
      <c r="L42" s="49" t="n">
        <f aca="false">VLOOKUP(MONTH($C42)+12*(L$36-1998),TVA!$T$972:$AB$1060,3,FALSE())</f>
        <v>27.0795980769092</v>
      </c>
      <c r="M42" s="50" t="n">
        <f aca="false">VLOOKUP(MONTH($C42)+12*(M$36-1998),'[1]Peak Load %'!$A$27:$O$110,MATCH("TVA",'[1]Peak Load %'!$B$1:$O$1,0)+1,FALSE())</f>
        <v>0.954812617956322</v>
      </c>
      <c r="N42" s="26"/>
      <c r="O42" s="48" t="n">
        <f aca="false">VLOOKUP(MONTH($C42)+12*(O$36-1998),TVA!$A$972:$E$1060,3,FALSE())</f>
        <v>57.0082608695652</v>
      </c>
      <c r="P42" s="48" t="n">
        <f aca="false">VLOOKUP(MONTH($C42)+12*(P$36-1998),Gas!$A$2507:$E$2568,3,FALSE())</f>
        <v>4.38467741935484</v>
      </c>
      <c r="Q42" s="49" t="n">
        <f aca="false">VLOOKUP(MONTH($C42)+12*(Q$36-1998),TVA!$T$972:$AB$1060,3,FALSE())</f>
        <v>13.0454823465718</v>
      </c>
      <c r="R42" s="50" t="n">
        <f aca="false">VLOOKUP(MONTH($C42)+12*(R$36-1998),'[1]Peak Load %'!$A$27:$O$110,MATCH("TVA",'[1]Peak Load %'!$B$1:$O$1,0)+1,FALSE())</f>
        <v>0.975453009573658</v>
      </c>
      <c r="S42" s="26"/>
      <c r="T42" s="48" t="n">
        <f aca="false">VLOOKUP(MONTH($C42)+12*(T$36-1998),TVA!$A$972:$E$1060,3,FALSE())</f>
        <v>43.1539130434783</v>
      </c>
      <c r="U42" s="48" t="n">
        <f aca="false">VLOOKUP(MONTH($C42)+12*(U$36-1998),Gas!$A$2507:$E$2568,3,FALSE())</f>
        <v>3.00774193548387</v>
      </c>
      <c r="V42" s="49" t="n">
        <f aca="false">VLOOKUP(MONTH($C42)+12*(V$36-1998),TVA!$T$972:$AB$1060,3,FALSE())</f>
        <v>14.303392610021</v>
      </c>
      <c r="W42" s="50"/>
    </row>
    <row r="43" customFormat="false" ht="12.75" hidden="false" customHeight="false" outlineLevel="0" collapsed="false">
      <c r="A43" s="51"/>
      <c r="B43" s="15"/>
      <c r="C43" s="51" t="n">
        <v>37135</v>
      </c>
      <c r="D43" s="15"/>
      <c r="E43" s="45" t="n">
        <f aca="false">VLOOKUP(MONTH($C43)+12*(E$36-1998),TVA!$A$972:$E$1060,3,FALSE())</f>
        <v>32.94</v>
      </c>
      <c r="F43" s="45" t="n">
        <f aca="false">VLOOKUP(MONTH($C43)+12*(F$36-1998),Gas!$A$2507:$E$2568,3,FALSE())</f>
        <v>1.98833333333333</v>
      </c>
      <c r="G43" s="46" t="n">
        <f aca="false">VLOOKUP(MONTH($C43)+12*(G$36-1998),TVA!$T$972:$AB$1060,3,FALSE())</f>
        <v>16.6628992023483</v>
      </c>
      <c r="H43" s="47" t="n">
        <f aca="false">VLOOKUP(MONTH($C43)+12*(H$36-1998),'[1]Peak Load %'!$A$27:$O$110,MATCH("TVA",'[1]Peak Load %'!$B$1:$O$1,0)+1,FALSE())</f>
        <v>0.886525253238273</v>
      </c>
      <c r="I43" s="15"/>
      <c r="J43" s="45" t="n">
        <f aca="false">VLOOKUP(MONTH($C43)+12*(J$36-1998),TVA!$A$972:$E$1060,3,FALSE())</f>
        <v>21.04</v>
      </c>
      <c r="K43" s="45" t="n">
        <f aca="false">VLOOKUP(MONTH($C43)+12*(K$36-1998),Gas!$A$2507:$E$2568,3,FALSE())</f>
        <v>2.57366666666667</v>
      </c>
      <c r="L43" s="46" t="n">
        <f aca="false">VLOOKUP(MONTH($C43)+12*(L$36-1998),TVA!$T$972:$AB$1060,3,FALSE())</f>
        <v>8.16277067179854</v>
      </c>
      <c r="M43" s="47" t="n">
        <f aca="false">VLOOKUP(MONTH($C43)+12*(M$36-1998),'[1]Peak Load %'!$A$27:$O$110,MATCH("TVA",'[1]Peak Load %'!$B$1:$O$1,0)+1,FALSE())</f>
        <v>0.893761795632246</v>
      </c>
      <c r="N43" s="15"/>
      <c r="O43" s="45" t="n">
        <f aca="false">VLOOKUP(MONTH($C43)+12*(O$36-1998),TVA!$A$972:$E$1060,3,FALSE())</f>
        <v>25.022</v>
      </c>
      <c r="P43" s="45" t="n">
        <f aca="false">VLOOKUP(MONTH($C43)+12*(P$36-1998),Gas!$A$2507:$E$2568,3,FALSE())</f>
        <v>5.0165</v>
      </c>
      <c r="Q43" s="46" t="n">
        <f aca="false">VLOOKUP(MONTH($C43)+12*(Q$36-1998),TVA!$T$972:$AB$1060,3,FALSE())</f>
        <v>5.02012930092165</v>
      </c>
      <c r="R43" s="47" t="n">
        <f aca="false">VLOOKUP(MONTH($C43)+12*(R$36-1998),'[1]Peak Load %'!$A$27:$O$110,MATCH("TVA",'[1]Peak Load %'!$B$1:$O$1,0)+1,FALSE())</f>
        <v>0.871964753039388</v>
      </c>
      <c r="S43" s="15"/>
      <c r="T43" s="45"/>
      <c r="U43" s="45"/>
      <c r="V43" s="46"/>
    </row>
    <row r="44" customFormat="false" ht="13.5" hidden="true" customHeight="true" outlineLevel="1" collapsed="false">
      <c r="A44" s="14"/>
      <c r="B44" s="15"/>
      <c r="C44" s="14" t="n">
        <v>37165</v>
      </c>
      <c r="D44" s="52" t="n">
        <v>22</v>
      </c>
      <c r="E44" s="45" t="n">
        <f aca="false">VLOOKUP(MONTH($C44)+12*(E$36-1998),TVA!$A$972:$E$1060,3,FALSE())</f>
        <v>20.74</v>
      </c>
      <c r="F44" s="45" t="n">
        <f aca="false">VLOOKUP(MONTH($C44)+12*(F$36-1998),Gas!$A$2507:$E$2568,3,FALSE())</f>
        <v>1.88322580645161</v>
      </c>
      <c r="G44" s="46" t="n">
        <f aca="false">VLOOKUP(MONTH($C44)+12*(G$36-1998),TVA!$T$972:$AB$1060,3,FALSE())</f>
        <v>10.9175687138791</v>
      </c>
      <c r="H44" s="47" t="n">
        <f aca="false">VLOOKUP(MONTH($C44)+12*(H$36-1998),'[1]Peak Load %'!$A$27:$O$110,MATCH("TVA",'[1]Peak Load %'!$B$1:$O$1,0)+1,FALSE())</f>
        <v>0.752285321003777</v>
      </c>
      <c r="I44" s="15" t="n">
        <v>21</v>
      </c>
      <c r="J44" s="45" t="n">
        <f aca="false">VLOOKUP(MONTH($C44)+12*(J$36-1998),TVA!$A$972:$E$1060,3,FALSE())</f>
        <v>21.4276190476191</v>
      </c>
      <c r="K44" s="45" t="n">
        <f aca="false">VLOOKUP(MONTH($C44)+12*(K$36-1998),Gas!$A$2507:$E$2568,3,FALSE())</f>
        <v>2.68338709677419</v>
      </c>
      <c r="L44" s="46" t="n">
        <f aca="false">VLOOKUP(MONTH($C44)+12*(L$36-1998),TVA!$T$972:$AB$1060,3,FALSE())</f>
        <v>7.91048154316634</v>
      </c>
      <c r="M44" s="47" t="n">
        <f aca="false">VLOOKUP(MONTH($C44)+12*(M$36-1998),'[1]Peak Load %'!$A$27:$O$110,MATCH("TVA",'[1]Peak Load %'!$B$1:$O$1,0)+1,FALSE())</f>
        <v>0.674932596387166</v>
      </c>
      <c r="N44" s="15" t="n">
        <v>22</v>
      </c>
      <c r="O44" s="45" t="n">
        <f aca="false">VLOOKUP(MONTH($C44)+12*(O$36-1998),TVA!$A$972:$E$1060,3,FALSE())</f>
        <v>33.6340909090909</v>
      </c>
      <c r="P44" s="45" t="n">
        <f aca="false">VLOOKUP(MONTH($C44)+12*(P$36-1998),Gas!$A$2507:$E$2568,3,FALSE())</f>
        <v>5.03209677419355</v>
      </c>
      <c r="Q44" s="46" t="n">
        <f aca="false">VLOOKUP(MONTH($C44)+12*(Q$36-1998),TVA!$T$972:$AB$1060,3,FALSE())</f>
        <v>6.70913253610919</v>
      </c>
      <c r="R44" s="47" t="n">
        <f aca="false">VLOOKUP(MONTH($C44)+12*(R$36-1998),'[1]Peak Load %'!$A$27:$O$110,MATCH("TVA",'[1]Peak Load %'!$B$1:$O$1,0)+1,FALSE())</f>
        <v>0.770464107065956</v>
      </c>
      <c r="S44" s="15"/>
      <c r="T44" s="45"/>
      <c r="U44" s="45"/>
      <c r="V44" s="46"/>
    </row>
    <row r="45" customFormat="false" ht="13.5" hidden="true" customHeight="true" outlineLevel="1" collapsed="false">
      <c r="A45" s="14"/>
      <c r="B45" s="15"/>
      <c r="C45" s="14" t="n">
        <v>37196</v>
      </c>
      <c r="D45" s="52" t="n">
        <v>19</v>
      </c>
      <c r="E45" s="45" t="n">
        <f aca="false">VLOOKUP(MONTH($C45)+12*(E$36-1998),TVA!$A$972:$E$1060,3,FALSE())</f>
        <v>20.5878947368421</v>
      </c>
      <c r="F45" s="45" t="n">
        <f aca="false">VLOOKUP(MONTH($C45)+12*(F$36-1998),Gas!$A$2507:$E$2568,3,FALSE())</f>
        <v>2.084</v>
      </c>
      <c r="G45" s="46" t="n">
        <f aca="false">VLOOKUP(MONTH($C45)+12*(G$36-1998),TVA!$T$972:$AB$1060,3,FALSE())</f>
        <v>9.78078538314753</v>
      </c>
      <c r="H45" s="47" t="n">
        <f aca="false">VLOOKUP(MONTH($C45)+12*(H$36-1998),'[1]Peak Load %'!$A$27:$O$110,MATCH("TVA",'[1]Peak Load %'!$B$1:$O$1,0)+1,FALSE())</f>
        <v>0.695235238061624</v>
      </c>
      <c r="I45" s="15" t="n">
        <v>20</v>
      </c>
      <c r="J45" s="45" t="n">
        <f aca="false">VLOOKUP(MONTH($C45)+12*(J$36-1998),TVA!$A$972:$E$1060,3,FALSE())</f>
        <v>21.461</v>
      </c>
      <c r="K45" s="45" t="n">
        <f aca="false">VLOOKUP(MONTH($C45)+12*(K$36-1998),Gas!$A$2507:$E$2568,3,FALSE())</f>
        <v>2.31233333333333</v>
      </c>
      <c r="L45" s="46" t="n">
        <f aca="false">VLOOKUP(MONTH($C45)+12*(L$36-1998),TVA!$T$972:$AB$1060,3,FALSE())</f>
        <v>9.00121535578001</v>
      </c>
      <c r="M45" s="47" t="n">
        <f aca="false">VLOOKUP(MONTH($C45)+12*(M$36-1998),'[1]Peak Load %'!$A$27:$O$110,MATCH("TVA",'[1]Peak Load %'!$B$1:$O$1,0)+1,FALSE())</f>
        <v>0.724457400916689</v>
      </c>
      <c r="N45" s="15" t="n">
        <v>21</v>
      </c>
      <c r="O45" s="45" t="n">
        <f aca="false">VLOOKUP(MONTH($C45)+12*(O$36-1998),TVA!$A$972:$E$1060,3,FALSE())</f>
        <v>43.3238095238095</v>
      </c>
      <c r="P45" s="45" t="n">
        <f aca="false">VLOOKUP(MONTH($C45)+12*(P$36-1998),Gas!$A$2507:$E$2568,3,FALSE())</f>
        <v>5.4935</v>
      </c>
      <c r="Q45" s="46" t="n">
        <f aca="false">VLOOKUP(MONTH($C45)+12*(Q$36-1998),TVA!$T$972:$AB$1060,3,FALSE())</f>
        <v>7.97192580635059</v>
      </c>
      <c r="R45" s="47" t="n">
        <f aca="false">VLOOKUP(MONTH($C45)+12*(R$36-1998),'[1]Peak Load %'!$A$27:$O$110,MATCH("TVA",'[1]Peak Load %'!$B$1:$O$1,0)+1,FALSE())</f>
        <v>0.769139033358731</v>
      </c>
      <c r="S45" s="15"/>
      <c r="T45" s="45"/>
      <c r="U45" s="45"/>
      <c r="V45" s="46"/>
    </row>
    <row r="46" customFormat="false" ht="13.5" hidden="true" customHeight="true" outlineLevel="1" collapsed="false">
      <c r="A46" s="14"/>
      <c r="B46" s="15"/>
      <c r="C46" s="14" t="n">
        <v>37226</v>
      </c>
      <c r="D46" s="52" t="n">
        <v>22</v>
      </c>
      <c r="E46" s="45" t="n">
        <f aca="false">VLOOKUP(MONTH($C46)+12*(E$36-1998),TVA!$A$972:$E$1060,3,FALSE())</f>
        <v>19.1340909090909</v>
      </c>
      <c r="F46" s="45" t="n">
        <f aca="false">VLOOKUP(MONTH($C46)+12*(F$36-1998),Gas!$A$2507:$E$2568,3,FALSE())</f>
        <v>1.68306451612903</v>
      </c>
      <c r="G46" s="46" t="n">
        <f aca="false">VLOOKUP(MONTH($C46)+12*(G$36-1998),TVA!$T$972:$AB$1060,3,FALSE())</f>
        <v>11.4499630895013</v>
      </c>
      <c r="H46" s="47" t="n">
        <f aca="false">VLOOKUP(MONTH($C46)+12*(H$36-1998),'[1]Peak Load %'!$A$27:$O$110,MATCH("TVA",'[1]Peak Load %'!$B$1:$O$1,0)+1,FALSE())</f>
        <v>0.813302509441288</v>
      </c>
      <c r="I46" s="15" t="n">
        <v>21</v>
      </c>
      <c r="J46" s="45" t="n">
        <f aca="false">VLOOKUP(MONTH($C46)+12*(J$36-1998),TVA!$A$972:$E$1060,3,FALSE())</f>
        <v>20.9480952380952</v>
      </c>
      <c r="K46" s="45" t="n">
        <f aca="false">VLOOKUP(MONTH($C46)+12*(K$36-1998),Gas!$A$2507:$E$2568,3,FALSE())</f>
        <v>2.35467741935484</v>
      </c>
      <c r="L46" s="46" t="n">
        <f aca="false">VLOOKUP(MONTH($C46)+12*(L$36-1998),TVA!$T$972:$AB$1060,3,FALSE())</f>
        <v>8.8792379554653</v>
      </c>
      <c r="M46" s="47" t="n">
        <f aca="false">VLOOKUP(MONTH($C46)+12*(M$36-1998),'[1]Peak Load %'!$A$27:$O$110,MATCH("TVA",'[1]Peak Load %'!$B$1:$O$1,0)+1,FALSE())</f>
        <v>0.767764222162308</v>
      </c>
      <c r="N46" s="15" t="n">
        <v>20</v>
      </c>
      <c r="O46" s="45" t="n">
        <f aca="false">VLOOKUP(MONTH($C46)+12*(O$36-1998),TVA!$A$972:$E$1060,3,FALSE())</f>
        <v>71.568</v>
      </c>
      <c r="P46" s="45" t="n">
        <f aca="false">VLOOKUP(MONTH($C46)+12*(P$36-1998),Gas!$A$2507:$E$2568,3,FALSE())</f>
        <v>8.68951612903226</v>
      </c>
      <c r="Q46" s="46" t="n">
        <f aca="false">VLOOKUP(MONTH($C46)+12*(Q$36-1998),TVA!$T$972:$AB$1060,3,FALSE())</f>
        <v>8.16136311694163</v>
      </c>
      <c r="R46" s="47" t="n">
        <f aca="false">VLOOKUP(MONTH($C46)+12*(R$36-1998),'[1]Peak Load %'!$A$27:$O$110,MATCH("TVA",'[1]Peak Load %'!$B$1:$O$1,0)+1,FALSE())</f>
        <v>0.88905820386259</v>
      </c>
      <c r="S46" s="15"/>
      <c r="T46" s="45"/>
      <c r="U46" s="45"/>
      <c r="V46" s="46"/>
    </row>
    <row r="47" customFormat="false" ht="12.75" hidden="false" customHeight="false" outlineLevel="0" collapsed="false">
      <c r="A47" s="29"/>
      <c r="B47" s="26"/>
      <c r="C47" s="29" t="s">
        <v>4</v>
      </c>
      <c r="D47" s="50"/>
      <c r="E47" s="48" t="n">
        <f aca="false">(E44*$D$44+E45*$D$45+E46*$D$46)/SUM($D$44:$D$46)</f>
        <v>20.1333333333333</v>
      </c>
      <c r="F47" s="48" t="n">
        <f aca="false">(F44*$D44+F45*$D45+F46*$D46)/SUM($D44:$D46)</f>
        <v>1.87387916026626</v>
      </c>
      <c r="G47" s="49" t="n">
        <f aca="false">(G44*$D44+G45*$D45+G46*$D46)/SUM($D44:$D46)</f>
        <v>10.7606447929233</v>
      </c>
      <c r="H47" s="50" t="n">
        <f aca="false">(H44*$D44+H45*$D45+H46*$D46)/SUM($D44:$D46)</f>
        <v>0.75638733004702</v>
      </c>
      <c r="I47" s="26"/>
      <c r="J47" s="48" t="n">
        <f aca="false">(J44*$I$44+J45*$I$45+J46*$I$46)/SUM($I$44:$I$46)</f>
        <v>21.2759677419355</v>
      </c>
      <c r="K47" s="48" t="n">
        <f aca="false">(K44*$I44+K45*$I45+K46*$I46)/SUM($I44:$I46)</f>
        <v>2.45235518557059</v>
      </c>
      <c r="L47" s="49" t="n">
        <f aca="false">(L44*$I44+L45*$I45+L46*$I46)/SUM($I44:$I46)</f>
        <v>8.5904583320462</v>
      </c>
      <c r="M47" s="50" t="n">
        <f aca="false">(M44*$D44+M45*$D45+M46*$D46)/SUM($D44:$D46)</f>
        <v>0.722286041674691</v>
      </c>
      <c r="N47" s="26"/>
      <c r="O47" s="48" t="n">
        <f aca="false">(O44*$N$44+O45*$N$45+O46*$N$46)/SUM($N$44:$N$46)</f>
        <v>48.9065079365079</v>
      </c>
      <c r="P47" s="48" t="n">
        <f aca="false">(P44*$N44+P45*$N45+P46*$N46)/SUM($N44:$N46)</f>
        <v>6.34698335893497</v>
      </c>
      <c r="Q47" s="49" t="n">
        <f aca="false">(Q44*$N44+Q45*$N45+Q46*$N46)/SUM($N44:$N46)</f>
        <v>7.5910892074063</v>
      </c>
      <c r="R47" s="50" t="n">
        <f aca="false">(R44*$D44+R45*$D45+R46*$D46)/SUM($D44:$D46)</f>
        <v>0.811478293241966</v>
      </c>
      <c r="S47" s="26"/>
      <c r="T47" s="48"/>
      <c r="U47" s="48"/>
      <c r="V47" s="49"/>
      <c r="W47" s="49"/>
    </row>
    <row r="48" customFormat="false" ht="16.5" hidden="false" customHeight="true" outlineLevel="0" collapsed="false">
      <c r="A48" s="53"/>
      <c r="B48" s="15"/>
      <c r="C48" s="53" t="s">
        <v>17</v>
      </c>
      <c r="D48" s="15"/>
      <c r="E48" s="15"/>
      <c r="F48" s="54"/>
      <c r="G48" s="15"/>
      <c r="H48" s="15"/>
      <c r="I48" s="15"/>
      <c r="J48" s="15"/>
      <c r="K48" s="54"/>
      <c r="L48" s="15"/>
      <c r="M48" s="15"/>
      <c r="N48" s="15"/>
      <c r="O48" s="15"/>
      <c r="P48" s="54"/>
      <c r="Q48" s="15"/>
      <c r="R48" s="15"/>
      <c r="S48" s="15"/>
      <c r="T48" s="15"/>
      <c r="U48" s="54"/>
      <c r="V48" s="54"/>
      <c r="W48" s="54"/>
    </row>
    <row r="49" customFormat="false" ht="12.75" hidden="false" customHeight="false" outlineLevel="0" collapsed="false">
      <c r="A49" s="14"/>
      <c r="B49" s="47"/>
      <c r="C49" s="14" t="n">
        <v>36892</v>
      </c>
      <c r="D49" s="47"/>
      <c r="E49" s="47" t="n">
        <f aca="false">VLOOKUP(MONTH($C39)+12*(E$36-1998),TVA!$A$972:$BG$1060,4,FALSE())</f>
        <v>1.1048396256557</v>
      </c>
      <c r="F49" s="47" t="n">
        <f aca="false">VLOOKUP(MONTH($C39)+12*(F$36-1998),Gas!$A$2507:$E$2568,4,FALSE())</f>
        <v>0.400321459578818</v>
      </c>
      <c r="I49" s="47"/>
      <c r="J49" s="47" t="n">
        <f aca="false">VLOOKUP(MONTH($C39)+12*(J$36-1998),TVA!$A$972:$BG$1060,4,FALSE())</f>
        <v>3.37356469616667</v>
      </c>
      <c r="K49" s="47" t="n">
        <f aca="false">VLOOKUP(MONTH($C39)+12*(K$36-1998),Gas!$A$2507:$E$2568,4,FALSE())</f>
        <v>0.575811835570578</v>
      </c>
      <c r="N49" s="47"/>
      <c r="O49" s="47" t="n">
        <f aca="false">VLOOKUP(MONTH($C39)+12*(O$36-1998),TVA!$A$972:$BG$1060,4,FALSE())</f>
        <v>3.18846403158527</v>
      </c>
      <c r="P49" s="47" t="n">
        <f aca="false">VLOOKUP(MONTH($C39)+12*(P$36-1998),Gas!$A$2507:$E$2568,4,FALSE())</f>
        <v>0.370370665150733</v>
      </c>
      <c r="S49" s="47"/>
      <c r="T49" s="47" t="n">
        <f aca="false">VLOOKUP(MONTH($C39)+12*(T$36-1998),TVA!$A$972:$BG$1060,4,FALSE())</f>
        <v>3.61996261253318</v>
      </c>
      <c r="U49" s="47" t="n">
        <f aca="false">VLOOKUP(MONTH($C39)+12*(U$36-1998),Gas!$A$2507:$E$2568,4,FALSE())</f>
        <v>0.971270638153299</v>
      </c>
    </row>
    <row r="50" customFormat="false" ht="12.75" hidden="false" customHeight="false" outlineLevel="0" collapsed="false">
      <c r="A50" s="29"/>
      <c r="B50" s="50"/>
      <c r="C50" s="29" t="n">
        <v>36923</v>
      </c>
      <c r="D50" s="50"/>
      <c r="E50" s="50" t="n">
        <f aca="false">VLOOKUP(MONTH($C40)+12*(E$36-1998),TVA!$A$972:$BG$1060,4,FALSE())</f>
        <v>0.958487265308642</v>
      </c>
      <c r="F50" s="50" t="n">
        <f aca="false">VLOOKUP(MONTH($C40)+12*(F$36-1998),Gas!$A$2507:$E$2568,4,FALSE())</f>
        <v>0.365154978061775</v>
      </c>
      <c r="G50" s="28"/>
      <c r="H50" s="28"/>
      <c r="I50" s="50"/>
      <c r="J50" s="50" t="n">
        <f aca="false">VLOOKUP(MONTH($C40)+12*(J$36-1998),TVA!$A$972:$BG$1060,4,FALSE())</f>
        <v>1.61604933458133</v>
      </c>
      <c r="K50" s="50" t="n">
        <f aca="false">VLOOKUP(MONTH($C40)+12*(K$36-1998),Gas!$A$2507:$E$2568,4,FALSE())</f>
        <v>0.233267469594329</v>
      </c>
      <c r="L50" s="28"/>
      <c r="M50" s="28"/>
      <c r="N50" s="50"/>
      <c r="O50" s="50" t="n">
        <f aca="false">VLOOKUP(MONTH($C40)+12*(O$36-1998),TVA!$A$972:$BG$1060,4,FALSE())</f>
        <v>1.68608504627675</v>
      </c>
      <c r="P50" s="50" t="n">
        <f aca="false">VLOOKUP(MONTH($C40)+12*(P$36-1998),Gas!$A$2507:$E$2568,4,FALSE())</f>
        <v>0.457156484846271</v>
      </c>
      <c r="Q50" s="28"/>
      <c r="R50" s="28"/>
      <c r="S50" s="50"/>
      <c r="T50" s="50" t="n">
        <f aca="false">VLOOKUP(MONTH($C40)+12*(T$36-1998),TVA!$A$972:$BG$1060,4,FALSE())</f>
        <v>3.20627114328718</v>
      </c>
      <c r="U50" s="50" t="n">
        <f aca="false">VLOOKUP(MONTH($C40)+12*(U$36-1998),Gas!$A$2507:$E$2568,4,FALSE())</f>
        <v>0.924971205814302</v>
      </c>
      <c r="V50" s="28"/>
      <c r="W50" s="28"/>
    </row>
    <row r="51" customFormat="false" ht="12.75" hidden="false" customHeight="false" outlineLevel="0" collapsed="false">
      <c r="A51" s="14"/>
      <c r="B51" s="47"/>
      <c r="C51" s="14" t="n">
        <v>37073</v>
      </c>
      <c r="D51" s="47"/>
      <c r="E51" s="47" t="n">
        <f aca="false">VLOOKUP(MONTH($C41)+12*(E$36-1998),TVA!$A$972:$BG$1060,4,FALSE())</f>
        <v>13.3468739018668</v>
      </c>
      <c r="F51" s="47" t="n">
        <f aca="false">VLOOKUP(MONTH($C41)+12*(F$36-1998),Gas!$A$2507:$E$2568,4,FALSE())</f>
        <v>0.362087730178181</v>
      </c>
      <c r="I51" s="47"/>
      <c r="J51" s="47" t="n">
        <f aca="false">VLOOKUP(MONTH($C41)+12*(J$36-1998),TVA!$A$972:$BG$1060,4,FALSE())</f>
        <v>12.4552843118208</v>
      </c>
      <c r="K51" s="47" t="n">
        <f aca="false">VLOOKUP(MONTH($C41)+12*(K$36-1998),Gas!$A$2507:$E$2568,4,FALSE())</f>
        <v>0.377477018980661</v>
      </c>
      <c r="N51" s="47"/>
      <c r="O51" s="47" t="n">
        <f aca="false">VLOOKUP(MONTH($C41)+12*(O$36-1998),TVA!$A$972:$BG$1060,4,FALSE())</f>
        <v>6.32933254739075</v>
      </c>
      <c r="P51" s="47" t="n">
        <f aca="false">VLOOKUP(MONTH($C41)+12*(P$36-1998),Gas!$A$2507:$E$2568,4,FALSE())</f>
        <v>0.486959252144597</v>
      </c>
      <c r="S51" s="47"/>
      <c r="T51" s="47" t="n">
        <f aca="false">VLOOKUP(MONTH($C41)+12*(T$36-1998),TVA!$A$972:$BG$1060,4,FALSE())</f>
        <v>3.15537805589145</v>
      </c>
      <c r="U51" s="47" t="n">
        <f aca="false">VLOOKUP(MONTH($C41)+12*(U$36-1998),Gas!$A$2507:$E$2568,4,FALSE())</f>
        <v>0.596388148406343</v>
      </c>
    </row>
    <row r="52" customFormat="false" ht="12.75" hidden="false" customHeight="false" outlineLevel="0" collapsed="false">
      <c r="A52" s="29"/>
      <c r="B52" s="50"/>
      <c r="C52" s="29" t="n">
        <v>37104</v>
      </c>
      <c r="D52" s="50"/>
      <c r="E52" s="50" t="n">
        <f aca="false">VLOOKUP(MONTH($C42)+12*(E$36-1998),TVA!$A$972:$BG$1060,4,FALSE())</f>
        <v>6.17565683166851</v>
      </c>
      <c r="F52" s="50" t="n">
        <f aca="false">VLOOKUP(MONTH($C42)+12*(F$36-1998),Gas!$A$2507:$E$2568,4,FALSE())</f>
        <v>0.48133319881055</v>
      </c>
      <c r="G52" s="28"/>
      <c r="H52" s="28"/>
      <c r="I52" s="50"/>
      <c r="J52" s="50" t="n">
        <f aca="false">VLOOKUP(MONTH($C42)+12*(J$36-1998),TVA!$A$972:$BG$1060,4,FALSE())</f>
        <v>10.5206405223178</v>
      </c>
      <c r="K52" s="50" t="n">
        <f aca="false">VLOOKUP(MONTH($C42)+12*(K$36-1998),Gas!$A$2507:$E$2568,4,FALSE())</f>
        <v>0.339056332659798</v>
      </c>
      <c r="L52" s="28"/>
      <c r="M52" s="28"/>
      <c r="N52" s="50"/>
      <c r="O52" s="50" t="n">
        <f aca="false">VLOOKUP(MONTH($C42)+12*(O$36-1998),TVA!$A$972:$BG$1060,4,FALSE())</f>
        <v>3.73446786402951</v>
      </c>
      <c r="P52" s="50" t="n">
        <f aca="false">VLOOKUP(MONTH($C42)+12*(P$36-1998),Gas!$A$2507:$E$2568,4,FALSE())</f>
        <v>0.484669273772285</v>
      </c>
      <c r="Q52" s="28"/>
      <c r="R52" s="28"/>
      <c r="S52" s="50"/>
      <c r="T52" s="50" t="n">
        <f aca="false">VLOOKUP(MONTH($C42)+12*(T$36-1998),TVA!$A$972:$BG$1060,4,FALSE())</f>
        <v>3.89604463572401</v>
      </c>
      <c r="U52" s="50" t="n">
        <f aca="false">VLOOKUP(MONTH($C42)+12*(U$36-1998),Gas!$A$2507:$E$2568,4,FALSE())</f>
        <v>0.661590363526329</v>
      </c>
      <c r="V52" s="28"/>
      <c r="W52" s="28"/>
    </row>
    <row r="53" customFormat="false" ht="12.75" hidden="false" customHeight="false" outlineLevel="0" collapsed="false">
      <c r="A53" s="51"/>
      <c r="B53" s="47"/>
      <c r="C53" s="51" t="n">
        <v>37135</v>
      </c>
      <c r="D53" s="47"/>
      <c r="E53" s="47" t="n">
        <f aca="false">VLOOKUP(MONTH($C43)+12*(E$36-1998),TVA!$A$972:$BG$1060,4,FALSE())</f>
        <v>4.50027354715746</v>
      </c>
      <c r="F53" s="47" t="n">
        <f aca="false">VLOOKUP(MONTH($C43)+12*(F$36-1998),Gas!$A$2507:$E$2568,4,FALSE())</f>
        <v>0.949001306222837</v>
      </c>
      <c r="G53" s="6"/>
      <c r="H53" s="6"/>
      <c r="I53" s="47"/>
      <c r="J53" s="47" t="n">
        <f aca="false">VLOOKUP(MONTH($C43)+12*(J$36-1998),TVA!$A$972:$BG$1060,4,FALSE())</f>
        <v>2.02735552137861</v>
      </c>
      <c r="K53" s="47" t="n">
        <f aca="false">VLOOKUP(MONTH($C43)+12*(K$36-1998),Gas!$A$2507:$E$2568,4,FALSE())</f>
        <v>0.648642025611143</v>
      </c>
      <c r="L53" s="6"/>
      <c r="M53" s="6"/>
      <c r="N53" s="47"/>
      <c r="O53" s="47" t="n">
        <f aca="false">VLOOKUP(MONTH($C43)+12*(O$36-1998),TVA!$A$972:$BG$1060,4,FALSE())</f>
        <v>4.20261627016798</v>
      </c>
      <c r="P53" s="47" t="n">
        <f aca="false">VLOOKUP(MONTH($C43)+12*(P$36-1998),Gas!$A$2507:$E$2568,4,FALSE())</f>
        <v>0.365135971167377</v>
      </c>
      <c r="Q53" s="6"/>
      <c r="R53" s="6"/>
      <c r="S53" s="47"/>
      <c r="T53" s="47"/>
      <c r="U53" s="47"/>
      <c r="V53" s="6"/>
      <c r="W53" s="6"/>
    </row>
    <row r="54" customFormat="false" ht="12.75" hidden="true" customHeight="false" outlineLevel="1" collapsed="false">
      <c r="A54" s="14"/>
      <c r="B54" s="47"/>
      <c r="C54" s="14" t="n">
        <v>37165</v>
      </c>
      <c r="D54" s="52" t="n">
        <v>22</v>
      </c>
      <c r="E54" s="47" t="n">
        <f aca="false">VLOOKUP(MONTH($C44)+12*(E$36-1998),TVA!$A$972:$BG$1060,4,FALSE())</f>
        <v>2.85939975867675</v>
      </c>
      <c r="F54" s="47" t="n">
        <f aca="false">VLOOKUP(MONTH($C44)+12*(F$36-1998),Gas!$A$2507:$E$2568,4,FALSE())</f>
        <v>0.957388509573777</v>
      </c>
      <c r="I54" s="15" t="n">
        <v>21</v>
      </c>
      <c r="J54" s="47" t="n">
        <f aca="false">VLOOKUP(MONTH($C44)+12*(J$36-1998),TVA!$A$972:$BG$1060,4,FALSE())</f>
        <v>2.0483704571972</v>
      </c>
      <c r="K54" s="47" t="n">
        <f aca="false">VLOOKUP(MONTH($C44)+12*(K$36-1998),Gas!$A$2507:$E$2568,4,FALSE())</f>
        <v>0.662730129450925</v>
      </c>
      <c r="N54" s="47" t="n">
        <v>22</v>
      </c>
      <c r="O54" s="47" t="n">
        <f aca="false">VLOOKUP(MONTH($C44)+12*(O$36-1998),TVA!$A$972:$BG$1060,4,FALSE())</f>
        <v>2.89887940988056</v>
      </c>
      <c r="P54" s="47" t="n">
        <f aca="false">VLOOKUP(MONTH($C44)+12*(P$36-1998),Gas!$A$2507:$E$2568,4,FALSE())</f>
        <v>0.45070176352178</v>
      </c>
      <c r="S54" s="47"/>
      <c r="T54" s="47"/>
      <c r="U54" s="47"/>
    </row>
    <row r="55" customFormat="false" ht="12.75" hidden="true" customHeight="false" outlineLevel="1" collapsed="false">
      <c r="A55" s="14"/>
      <c r="B55" s="47"/>
      <c r="C55" s="14" t="n">
        <v>37196</v>
      </c>
      <c r="D55" s="52" t="n">
        <v>19</v>
      </c>
      <c r="E55" s="47" t="n">
        <f aca="false">VLOOKUP(MONTH($C45)+12*(E$36-1998),TVA!$A$972:$BG$1060,4,FALSE())</f>
        <v>1.49235030742752</v>
      </c>
      <c r="F55" s="47" t="n">
        <f aca="false">VLOOKUP(MONTH($C45)+12*(F$36-1998),Gas!$A$2507:$E$2568,4,FALSE())</f>
        <v>0.682178186914127</v>
      </c>
      <c r="I55" s="15" t="n">
        <v>20</v>
      </c>
      <c r="J55" s="47" t="n">
        <f aca="false">VLOOKUP(MONTH($C45)+12*(J$36-1998),TVA!$A$972:$BG$1060,4,FALSE())</f>
        <v>2.26359756334462</v>
      </c>
      <c r="K55" s="47" t="n">
        <f aca="false">VLOOKUP(MONTH($C45)+12*(K$36-1998),Gas!$A$2507:$E$2568,4,FALSE())</f>
        <v>0.793447360668667</v>
      </c>
      <c r="N55" s="47" t="n">
        <v>20</v>
      </c>
      <c r="O55" s="47" t="n">
        <f aca="false">VLOOKUP(MONTH($C45)+12*(O$36-1998),TVA!$A$972:$BG$1060,4,FALSE())</f>
        <v>4.2960464086655</v>
      </c>
      <c r="P55" s="47" t="n">
        <f aca="false">VLOOKUP(MONTH($C45)+12*(P$36-1998),Gas!$A$2507:$E$2568,4,FALSE())</f>
        <v>0.641654704552737</v>
      </c>
      <c r="S55" s="47"/>
      <c r="T55" s="47"/>
      <c r="U55" s="47"/>
    </row>
    <row r="56" customFormat="false" ht="12.75" hidden="true" customHeight="false" outlineLevel="1" collapsed="false">
      <c r="A56" s="14"/>
      <c r="B56" s="47"/>
      <c r="C56" s="14" t="n">
        <v>37226</v>
      </c>
      <c r="D56" s="52" t="n">
        <v>22</v>
      </c>
      <c r="E56" s="47" t="n">
        <f aca="false">VLOOKUP(MONTH($C46)+12*(E$36-1998),TVA!$A$972:$BG$1060,4,FALSE())</f>
        <v>1.55646780822964</v>
      </c>
      <c r="F56" s="47" t="n">
        <f aca="false">VLOOKUP(MONTH($C46)+12*(F$36-1998),Gas!$A$2507:$E$2568,4,FALSE())</f>
        <v>2.0528477212683</v>
      </c>
      <c r="I56" s="15" t="n">
        <v>21</v>
      </c>
      <c r="J56" s="47" t="n">
        <f aca="false">VLOOKUP(MONTH($C46)+12*(J$36-1998),TVA!$A$972:$BG$1060,4,FALSE())</f>
        <v>2.63505017978486</v>
      </c>
      <c r="K56" s="47" t="n">
        <f aca="false">VLOOKUP(MONTH($C46)+12*(K$36-1998),Gas!$A$2507:$E$2568,4,FALSE())</f>
        <v>0.429438032447679</v>
      </c>
      <c r="N56" s="47" t="n">
        <v>20</v>
      </c>
      <c r="O56" s="47" t="n">
        <f aca="false">VLOOKUP(MONTH($C46)+12*(O$36-1998),TVA!$A$972:$BG$1060,4,FALSE())</f>
        <v>5.22498296062103</v>
      </c>
      <c r="P56" s="47" t="n">
        <f aca="false">VLOOKUP(MONTH($C46)+12*(P$36-1998),Gas!$A$2507:$E$2568,4,FALSE())</f>
        <v>1.38711162281981</v>
      </c>
      <c r="S56" s="47"/>
      <c r="T56" s="47"/>
      <c r="U56" s="47"/>
    </row>
    <row r="57" customFormat="false" ht="13.5" hidden="false" customHeight="false" outlineLevel="0" collapsed="false">
      <c r="A57" s="1"/>
      <c r="B57" s="2"/>
      <c r="C57" s="1" t="s">
        <v>4</v>
      </c>
      <c r="D57" s="2"/>
      <c r="E57" s="2" t="n">
        <f aca="false">(E54*$D54+E55*$D55+E56*$D56)/SUM($D54:$D56)</f>
        <v>1.99212289385815</v>
      </c>
      <c r="F57" s="2" t="n">
        <f aca="false">(F54*$D54+F55*$D55+F56*$D56)/SUM($D54:$D56)</f>
        <v>1.25692988301419</v>
      </c>
      <c r="G57" s="3"/>
      <c r="H57" s="3"/>
      <c r="I57" s="2"/>
      <c r="J57" s="2" t="n">
        <f aca="false">(J54*$I54+J55*$I55+J56*$I56)/SUM($I54:$I56)</f>
        <v>2.31651265554057</v>
      </c>
      <c r="K57" s="2" t="n">
        <f aca="false">(K54*$I54+K55*$I55+K56*$I56)/SUM($I54:$I56)</f>
        <v>0.625878687310388</v>
      </c>
      <c r="L57" s="3"/>
      <c r="M57" s="3"/>
      <c r="N57" s="2"/>
      <c r="O57" s="2" t="n">
        <f aca="false">(O54*$N54+O55*$N55+O56*$N56)/SUM($N54:$N56)</f>
        <v>4.0999344258565</v>
      </c>
      <c r="P57" s="2" t="n">
        <f aca="false">(P54*$N54+P55*$N55+P56*$N56)/SUM($N54:$N56)</f>
        <v>0.814367182982742</v>
      </c>
      <c r="Q57" s="3"/>
      <c r="R57" s="3"/>
      <c r="S57" s="2"/>
      <c r="T57" s="2"/>
      <c r="U57" s="2"/>
      <c r="V57" s="3"/>
      <c r="W57" s="3"/>
    </row>
  </sheetData>
  <printOptions headings="false" gridLines="false" gridLinesSet="true" horizontalCentered="false" verticalCentered="false"/>
  <pageMargins left="1" right="1" top="0.75" bottom="0.984027777777778" header="0.25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&amp;C&amp;"Arial,Bold"&amp;12TVA</oddHeader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W101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L19" activeCellId="0" sqref="L19"/>
    </sheetView>
  </sheetViews>
  <sheetFormatPr defaultColWidth="9.0546875" defaultRowHeight="12.75" customHeight="true" zeroHeight="false" outlineLevelRow="1" outlineLevelCol="0"/>
  <cols>
    <col collapsed="false" customWidth="true" hidden="false" outlineLevel="0" max="1" min="1" style="0" width="4.85"/>
    <col collapsed="false" customWidth="true" hidden="false" outlineLevel="0" max="2" min="2" style="0" width="1.99"/>
    <col collapsed="false" customWidth="true" hidden="false" outlineLevel="0" max="3" min="3" style="0" width="8.14"/>
    <col collapsed="false" customWidth="true" hidden="false" outlineLevel="0" max="4" min="4" style="0" width="1.85"/>
    <col collapsed="false" customWidth="true" hidden="false" outlineLevel="0" max="5" min="5" style="0" width="9.28"/>
    <col collapsed="false" customWidth="true" hidden="false" outlineLevel="0" max="6" min="6" style="0" width="6.7"/>
    <col collapsed="false" customWidth="true" hidden="false" outlineLevel="0" max="7" min="7" style="0" width="5.71"/>
    <col collapsed="false" customWidth="true" hidden="false" outlineLevel="0" max="8" min="8" style="0" width="7.56"/>
    <col collapsed="false" customWidth="true" hidden="false" outlineLevel="0" max="9" min="9" style="0" width="1.41"/>
    <col collapsed="false" customWidth="true" hidden="false" outlineLevel="0" max="10" min="10" style="0" width="9.85"/>
    <col collapsed="false" customWidth="true" hidden="false" outlineLevel="0" max="11" min="11" style="0" width="6.7"/>
    <col collapsed="false" customWidth="true" hidden="false" outlineLevel="0" max="12" min="12" style="0" width="5.71"/>
    <col collapsed="false" customWidth="true" hidden="false" outlineLevel="0" max="13" min="13" style="0" width="7.56"/>
    <col collapsed="false" customWidth="true" hidden="false" outlineLevel="0" max="14" min="14" style="0" width="1.7"/>
    <col collapsed="false" customWidth="true" hidden="false" outlineLevel="0" max="15" min="15" style="0" width="9.7"/>
    <col collapsed="false" customWidth="true" hidden="false" outlineLevel="0" max="16" min="16" style="0" width="6.7"/>
    <col collapsed="false" customWidth="true" hidden="false" outlineLevel="0" max="17" min="17" style="0" width="5.71"/>
    <col collapsed="false" customWidth="true" hidden="false" outlineLevel="0" max="18" min="18" style="0" width="7.56"/>
    <col collapsed="false" customWidth="true" hidden="false" outlineLevel="0" max="19" min="19" style="0" width="1.99"/>
    <col collapsed="false" customWidth="true" hidden="false" outlineLevel="0" max="20" min="20" style="0" width="9.7"/>
    <col collapsed="false" customWidth="true" hidden="false" outlineLevel="0" max="21" min="21" style="0" width="6.7"/>
    <col collapsed="false" customWidth="true" hidden="false" outlineLevel="0" max="22" min="22" style="0" width="5.71"/>
    <col collapsed="false" customWidth="true" hidden="false" outlineLevel="0" max="23" min="23" style="0" width="7.56"/>
  </cols>
  <sheetData>
    <row r="1" customFormat="false" ht="13.5" hidden="false" customHeight="false" outlineLevel="0" collapsed="false">
      <c r="A1" s="1"/>
      <c r="B1" s="2"/>
      <c r="C1" s="1"/>
      <c r="D1" s="2"/>
      <c r="E1" s="2"/>
      <c r="F1" s="2"/>
      <c r="G1" s="3"/>
      <c r="H1" s="3"/>
      <c r="I1" s="2"/>
      <c r="J1" s="2"/>
      <c r="K1" s="2"/>
      <c r="L1" s="3"/>
      <c r="M1" s="3"/>
      <c r="N1" s="2"/>
      <c r="O1" s="2"/>
      <c r="P1" s="2"/>
      <c r="Q1" s="3"/>
      <c r="R1" s="3"/>
      <c r="S1" s="2"/>
      <c r="T1" s="2"/>
      <c r="U1" s="2"/>
      <c r="V1" s="3"/>
      <c r="W1" s="3"/>
    </row>
    <row r="2" customFormat="false" ht="21.75" hidden="false" customHeight="true" outlineLevel="0" collapsed="false">
      <c r="A2" s="5" t="s">
        <v>0</v>
      </c>
      <c r="B2" s="6"/>
      <c r="C2" s="7"/>
      <c r="D2" s="6"/>
      <c r="E2" s="8" t="n">
        <v>1998</v>
      </c>
      <c r="F2" s="8" t="n">
        <v>1998</v>
      </c>
      <c r="G2" s="9"/>
      <c r="H2" s="9"/>
      <c r="I2" s="9"/>
      <c r="J2" s="8" t="n">
        <v>1999</v>
      </c>
      <c r="K2" s="8" t="n">
        <v>1999</v>
      </c>
      <c r="L2" s="9"/>
      <c r="M2" s="9"/>
      <c r="N2" s="9"/>
      <c r="O2" s="8" t="n">
        <v>2000</v>
      </c>
      <c r="P2" s="8" t="n">
        <v>2000</v>
      </c>
      <c r="Q2" s="8"/>
      <c r="R2" s="8"/>
      <c r="S2" s="8"/>
      <c r="T2" s="8" t="n">
        <v>2001</v>
      </c>
      <c r="U2" s="8" t="n">
        <v>2001</v>
      </c>
      <c r="V2" s="9"/>
      <c r="W2" s="9"/>
    </row>
    <row r="3" customFormat="false" ht="12.75" hidden="false" customHeight="true" outlineLevel="0" collapsed="false">
      <c r="A3" s="10"/>
      <c r="B3" s="10"/>
      <c r="C3" s="11"/>
      <c r="D3" s="10"/>
      <c r="E3" s="12" t="s">
        <v>2</v>
      </c>
      <c r="F3" s="12" t="s">
        <v>3</v>
      </c>
      <c r="G3" s="12"/>
      <c r="H3" s="12"/>
      <c r="I3" s="12"/>
      <c r="J3" s="12" t="s">
        <v>2</v>
      </c>
      <c r="K3" s="12" t="s">
        <v>3</v>
      </c>
      <c r="L3" s="12"/>
      <c r="M3" s="12"/>
      <c r="N3" s="12"/>
      <c r="O3" s="12" t="s">
        <v>2</v>
      </c>
      <c r="P3" s="12" t="s">
        <v>3</v>
      </c>
      <c r="Q3" s="12"/>
      <c r="R3" s="12"/>
      <c r="S3" s="12"/>
      <c r="T3" s="12" t="s">
        <v>2</v>
      </c>
      <c r="U3" s="12" t="s">
        <v>3</v>
      </c>
      <c r="V3" s="12"/>
      <c r="W3" s="12"/>
    </row>
    <row r="4" customFormat="false" ht="12.75" hidden="false" customHeight="true" outlineLevel="0" collapsed="false">
      <c r="A4" s="13" t="n">
        <v>35</v>
      </c>
      <c r="C4" s="14" t="n">
        <v>36892</v>
      </c>
      <c r="E4" s="15" t="n">
        <f aca="false">VLOOKUP(MONTH($C4)+12*(E$2-1998),NYWest!$G$972:$T$1020,MATCH(CONCATENATE($A4,E$3),NYWest!$H$971:$T$971,0)+1,FALSE())</f>
        <v>0</v>
      </c>
      <c r="F4" s="15" t="n">
        <f aca="false">VLOOKUP(MONTH($C4)+12*(F$2-1998),NYWest!$G$972:$T$1020,MATCH(CONCATENATE($A4,F$3),NYWest!$H$971:$T$971,0)+1,FALSE())</f>
        <v>13.1904761904762</v>
      </c>
      <c r="G4" s="15"/>
      <c r="H4" s="15"/>
      <c r="J4" s="15" t="n">
        <f aca="false">VLOOKUP(MONTH($C4)+12*(J$2-1998),NYWest!$G$972:$T$1020,MATCH(CONCATENATE($A4,J$3),NYWest!$H$971:$T$971,0)+1,FALSE())</f>
        <v>0</v>
      </c>
      <c r="K4" s="15" t="n">
        <f aca="false">VLOOKUP(MONTH($C4)+12*(K$2-1998),NYWest!$G$972:$T$1020,MATCH(CONCATENATE($A4,K$3),NYWest!$H$971:$T$971,0)+1,FALSE())</f>
        <v>11.651</v>
      </c>
      <c r="L4" s="15"/>
      <c r="M4" s="15"/>
      <c r="O4" s="15" t="n">
        <f aca="false">VLOOKUP(MONTH($C4)+12*(O$2-1998),NYWest!$G$972:$T$1020,MATCH(CONCATENATE($A4,O$3),NYWest!$H$971:$T$971,0)+1,FALSE())</f>
        <v>3.51904761904762</v>
      </c>
      <c r="P4" s="15" t="n">
        <f aca="false">VLOOKUP(MONTH($C4)+12*(P$2-1998),NYWest!$G$972:$T$1020,MATCH(CONCATENATE($A4,P$3),NYWest!$H$971:$T$971,0)+1,FALSE())</f>
        <v>5.97</v>
      </c>
      <c r="Q4" s="15"/>
      <c r="R4" s="15"/>
      <c r="T4" s="15" t="n">
        <f aca="false">VLOOKUP(MONTH($C4)+12*(T$2-1998),NYWest!$G$972:$T$1020,MATCH(CONCATENATE($A4,T$3),NYWest!$H$971:$T$971,0)+1,FALSE())</f>
        <v>17.9554545454545</v>
      </c>
      <c r="U4" s="15" t="n">
        <f aca="false">VLOOKUP(MONTH($C4)+12*(U$2-1998),NYWest!$G$972:$T$1020,MATCH(CONCATENATE($A4,U$3),NYWest!$H$971:$T$971,0)+1,FALSE())</f>
        <v>0</v>
      </c>
      <c r="V4" s="15"/>
      <c r="W4" s="15"/>
    </row>
    <row r="5" customFormat="false" ht="12.75" hidden="false" customHeight="true" outlineLevel="0" collapsed="false">
      <c r="A5" s="13" t="n">
        <v>35</v>
      </c>
      <c r="C5" s="14" t="n">
        <v>36923</v>
      </c>
      <c r="E5" s="15" t="n">
        <f aca="false">VLOOKUP(MONTH($C5)+12*(E$2-1998),NYWest!$G$972:$T$1020,MATCH(CONCATENATE($A5,E$3),NYWest!$H$971:$T$971,0)+1,FALSE())</f>
        <v>0</v>
      </c>
      <c r="F5" s="15" t="n">
        <f aca="false">VLOOKUP(MONTH($C5)+12*(F$2-1998),NYWest!$G$972:$T$1020,MATCH(CONCATENATE($A5,F$3),NYWest!$H$971:$T$971,0)+1,FALSE())</f>
        <v>14.4042105263158</v>
      </c>
      <c r="G5" s="15"/>
      <c r="H5" s="15"/>
      <c r="J5" s="15" t="n">
        <f aca="false">VLOOKUP(MONTH($C5)+12*(J$2-1998),NYWest!$G$972:$T$1020,MATCH(CONCATENATE($A5,J$3),NYWest!$H$971:$T$971,0)+1,FALSE())</f>
        <v>0</v>
      </c>
      <c r="K5" s="15" t="n">
        <f aca="false">VLOOKUP(MONTH($C5)+12*(K$2-1998),NYWest!$G$972:$T$1020,MATCH(CONCATENATE($A5,K$3),NYWest!$H$971:$T$971,0)+1,FALSE())</f>
        <v>15.3252631578947</v>
      </c>
      <c r="L5" s="15"/>
      <c r="M5" s="15"/>
      <c r="O5" s="15" t="n">
        <f aca="false">VLOOKUP(MONTH($C5)+12*(O$2-1998),NYWest!$G$972:$T$1020,MATCH(CONCATENATE($A5,O$3),NYWest!$H$971:$T$971,0)+1,FALSE())</f>
        <v>1.72857142857143</v>
      </c>
      <c r="P5" s="15" t="n">
        <f aca="false">VLOOKUP(MONTH($C5)+12*(P$2-1998),NYWest!$G$972:$T$1020,MATCH(CONCATENATE($A5,P$3),NYWest!$H$971:$T$971,0)+1,FALSE())</f>
        <v>4.33666666666667</v>
      </c>
      <c r="Q5" s="15"/>
      <c r="R5" s="15"/>
      <c r="T5" s="15" t="n">
        <f aca="false">VLOOKUP(MONTH($C5)+12*(T$2-1998),NYWest!$G$972:$T$1020,MATCH(CONCATENATE($A5,T$3),NYWest!$H$971:$T$971,0)+1,FALSE())</f>
        <v>4.10684210526316</v>
      </c>
      <c r="U5" s="15" t="n">
        <f aca="false">VLOOKUP(MONTH($C5)+12*(U$2-1998),NYWest!$G$972:$T$1020,MATCH(CONCATENATE($A5,U$3),NYWest!$H$971:$T$971,0)+1,FALSE())</f>
        <v>0.0168421052631579</v>
      </c>
      <c r="V5" s="15"/>
      <c r="W5" s="15"/>
    </row>
    <row r="6" customFormat="false" ht="12.75" hidden="false" customHeight="true" outlineLevel="0" collapsed="false">
      <c r="A6" s="58" t="n">
        <v>30</v>
      </c>
      <c r="B6" s="59"/>
      <c r="C6" s="60" t="n">
        <v>36892</v>
      </c>
      <c r="D6" s="59"/>
      <c r="E6" s="15" t="n">
        <f aca="false">VLOOKUP(MONTH($C6)+12*(E$2-1998),NYWest!$G$972:$T$1020,MATCH(CONCATENATE($A6,E$3),NYWest!$H$971:$T$971,0)+1,FALSE())</f>
        <v>0</v>
      </c>
      <c r="F6" s="15" t="n">
        <f aca="false">VLOOKUP(MONTH($C6)+12*(F$2-1998),NYWest!$G$972:$T$1020,MATCH(CONCATENATE($A6,F$3),NYWest!$H$971:$T$971,0)+1,FALSE())</f>
        <v>8.19047619047619</v>
      </c>
      <c r="G6" s="15"/>
      <c r="H6" s="15"/>
      <c r="I6" s="59"/>
      <c r="J6" s="15" t="n">
        <f aca="false">VLOOKUP(MONTH($C6)+12*(J$2-1998),NYWest!$G$972:$T$1020,MATCH(CONCATENATE($A6,J$3),NYWest!$H$971:$T$971,0)+1,FALSE())</f>
        <v>0</v>
      </c>
      <c r="K6" s="15" t="n">
        <f aca="false">VLOOKUP(MONTH($C6)+12*(K$2-1998),NYWest!$G$972:$T$1020,MATCH(CONCATENATE($A6,K$3),NYWest!$H$971:$T$971,0)+1,FALSE())</f>
        <v>6.651</v>
      </c>
      <c r="L6" s="15"/>
      <c r="M6" s="15"/>
      <c r="N6" s="59"/>
      <c r="O6" s="15" t="n">
        <f aca="false">VLOOKUP(MONTH($C6)+12*(O$2-1998),NYWest!$G$972:$T$1020,MATCH(CONCATENATE($A6,O$3),NYWest!$H$971:$T$971,0)+1,FALSE())</f>
        <v>5.42380952380952</v>
      </c>
      <c r="P6" s="15" t="n">
        <f aca="false">VLOOKUP(MONTH($C6)+12*(P$2-1998),NYWest!$G$972:$T$1020,MATCH(CONCATENATE($A6,P$3),NYWest!$H$971:$T$971,0)+1,FALSE())</f>
        <v>2.87476190476191</v>
      </c>
      <c r="Q6" s="15"/>
      <c r="R6" s="15"/>
      <c r="S6" s="59"/>
      <c r="T6" s="15" t="n">
        <f aca="false">VLOOKUP(MONTH($C6)+12*(T$2-1998),NYWest!$G$972:$T$1020,MATCH(CONCATENATE($A6,T$3),NYWest!$H$971:$T$971,0)+1,FALSE())</f>
        <v>22.9554545454545</v>
      </c>
      <c r="U6" s="15" t="n">
        <f aca="false">VLOOKUP(MONTH($C6)+12*(U$2-1998),NYWest!$G$972:$T$1020,MATCH(CONCATENATE($A6,U$3),NYWest!$H$971:$T$971,0)+1,FALSE())</f>
        <v>0</v>
      </c>
      <c r="V6" s="15"/>
      <c r="W6" s="15"/>
    </row>
    <row r="7" customFormat="false" ht="12.75" hidden="false" customHeight="true" outlineLevel="0" collapsed="false">
      <c r="A7" s="34" t="n">
        <v>30</v>
      </c>
      <c r="B7" s="54"/>
      <c r="C7" s="61" t="n">
        <v>36923</v>
      </c>
      <c r="D7" s="54"/>
      <c r="E7" s="15" t="n">
        <f aca="false">VLOOKUP(MONTH($C7)+12*(E$2-1998),NYWest!$G$972:$T$1020,MATCH(CONCATENATE($A7,E$3),NYWest!$H$971:$T$971,0)+1,FALSE())</f>
        <v>0</v>
      </c>
      <c r="F7" s="15" t="n">
        <f aca="false">VLOOKUP(MONTH($C7)+12*(F$2-1998),NYWest!$G$972:$T$1020,MATCH(CONCATENATE($A7,F$3),NYWest!$H$971:$T$971,0)+1,FALSE())</f>
        <v>9.40421052631579</v>
      </c>
      <c r="G7" s="15"/>
      <c r="H7" s="15"/>
      <c r="I7" s="54"/>
      <c r="J7" s="15" t="n">
        <f aca="false">VLOOKUP(MONTH($C7)+12*(J$2-1998),NYWest!$G$972:$T$1020,MATCH(CONCATENATE($A7,J$3),NYWest!$H$971:$T$971,0)+1,FALSE())</f>
        <v>0</v>
      </c>
      <c r="K7" s="15" t="n">
        <f aca="false">VLOOKUP(MONTH($C7)+12*(K$2-1998),NYWest!$G$972:$T$1020,MATCH(CONCATENATE($A7,K$3),NYWest!$H$971:$T$971,0)+1,FALSE())</f>
        <v>10.3252631578947</v>
      </c>
      <c r="L7" s="15"/>
      <c r="M7" s="15"/>
      <c r="N7" s="54"/>
      <c r="O7" s="15" t="n">
        <f aca="false">VLOOKUP(MONTH($C7)+12*(O$2-1998),NYWest!$G$972:$T$1020,MATCH(CONCATENATE($A7,O$3),NYWest!$H$971:$T$971,0)+1,FALSE())</f>
        <v>3.65142857142857</v>
      </c>
      <c r="P7" s="15" t="n">
        <f aca="false">VLOOKUP(MONTH($C7)+12*(P$2-1998),NYWest!$G$972:$T$1020,MATCH(CONCATENATE($A7,P$3),NYWest!$H$971:$T$971,0)+1,FALSE())</f>
        <v>1.25952380952381</v>
      </c>
      <c r="Q7" s="15"/>
      <c r="R7" s="15"/>
      <c r="S7" s="54"/>
      <c r="T7" s="15" t="n">
        <f aca="false">VLOOKUP(MONTH($C7)+12*(T$2-1998),NYWest!$G$972:$T$1020,MATCH(CONCATENATE($A7,T$3),NYWest!$H$971:$T$971,0)+1,FALSE())</f>
        <v>9.09</v>
      </c>
      <c r="U7" s="15" t="n">
        <f aca="false">VLOOKUP(MONTH($C7)+12*(U$2-1998),NYWest!$G$972:$T$1020,MATCH(CONCATENATE($A7,U$3),NYWest!$H$971:$T$971,0)+1,FALSE())</f>
        <v>0</v>
      </c>
      <c r="V7" s="15"/>
      <c r="W7" s="15"/>
    </row>
    <row r="8" customFormat="false" ht="12.75" hidden="false" customHeight="true" outlineLevel="0" collapsed="false">
      <c r="A8" s="20" t="n">
        <v>25</v>
      </c>
      <c r="B8" s="21"/>
      <c r="C8" s="18" t="n">
        <v>36892</v>
      </c>
      <c r="D8" s="88"/>
      <c r="E8" s="19" t="n">
        <f aca="false">VLOOKUP(MONTH($C8)+12*(E$2-1998),NYWest!$G$972:$T$1020,MATCH(CONCATENATE($A8,E$3),NYWest!$H$971:$T$971,0)+1,FALSE())</f>
        <v>0.0119047619047619</v>
      </c>
      <c r="F8" s="19" t="n">
        <f aca="false">VLOOKUP(MONTH($C8)+12*(F$2-1998),NYWest!$G$972:$T$1020,MATCH(CONCATENATE($A8,F$3),NYWest!$H$971:$T$971,0)+1,FALSE())</f>
        <v>3.20238095238095</v>
      </c>
      <c r="G8" s="19"/>
      <c r="H8" s="19"/>
      <c r="I8" s="21"/>
      <c r="J8" s="19" t="n">
        <f aca="false">VLOOKUP(MONTH($C8)+12*(J$2-1998),NYWest!$G$972:$T$1020,MATCH(CONCATENATE($A8,J$3),NYWest!$H$971:$T$971,0)+1,FALSE())</f>
        <v>0.47</v>
      </c>
      <c r="K8" s="19" t="n">
        <f aca="false">VLOOKUP(MONTH($C8)+12*(K$2-1998),NYWest!$G$972:$T$1020,MATCH(CONCATENATE($A8,K$3),NYWest!$H$971:$T$971,0)+1,FALSE())</f>
        <v>2.121</v>
      </c>
      <c r="L8" s="19"/>
      <c r="M8" s="19"/>
      <c r="N8" s="21"/>
      <c r="O8" s="19" t="n">
        <f aca="false">VLOOKUP(MONTH($C8)+12*(O$2-1998),NYWest!$G$972:$T$1020,MATCH(CONCATENATE($A8,O$3),NYWest!$H$971:$T$971,0)+1,FALSE())</f>
        <v>8.07285714285714</v>
      </c>
      <c r="P8" s="19" t="n">
        <f aca="false">VLOOKUP(MONTH($C8)+12*(P$2-1998),NYWest!$G$972:$T$1020,MATCH(CONCATENATE($A8,P$3),NYWest!$H$971:$T$971,0)+1,FALSE())</f>
        <v>0.523809523809524</v>
      </c>
      <c r="Q8" s="19"/>
      <c r="R8" s="19"/>
      <c r="S8" s="21"/>
      <c r="T8" s="19" t="n">
        <f aca="false">VLOOKUP(MONTH($C8)+12*(T$2-1998),NYWest!$G$972:$T$1020,MATCH(CONCATENATE($A8,T$3),NYWest!$H$971:$T$971,0)+1,FALSE())</f>
        <v>27.9554545454545</v>
      </c>
      <c r="U8" s="19" t="n">
        <f aca="false">VLOOKUP(MONTH($C8)+12*(U$2-1998),NYWest!$G$972:$T$1020,MATCH(CONCATENATE($A8,U$3),NYWest!$H$971:$T$971,0)+1,FALSE())</f>
        <v>0</v>
      </c>
      <c r="V8" s="19"/>
      <c r="W8" s="19"/>
    </row>
    <row r="9" customFormat="false" ht="12.75" hidden="false" customHeight="true" outlineLevel="0" collapsed="false">
      <c r="A9" s="20" t="n">
        <v>25</v>
      </c>
      <c r="B9" s="21"/>
      <c r="C9" s="22" t="n">
        <v>36923</v>
      </c>
      <c r="D9" s="88"/>
      <c r="E9" s="19" t="n">
        <f aca="false">VLOOKUP(MONTH($C9)+12*(E$2-1998),NYWest!$G$972:$T$1020,MATCH(CONCATENATE($A9,E$3),NYWest!$H$971:$T$971,0)+1,FALSE())</f>
        <v>0</v>
      </c>
      <c r="F9" s="19" t="n">
        <f aca="false">VLOOKUP(MONTH($C9)+12*(F$2-1998),NYWest!$G$972:$T$1020,MATCH(CONCATENATE($A9,F$3),NYWest!$H$971:$T$971,0)+1,FALSE())</f>
        <v>4.40421052631579</v>
      </c>
      <c r="G9" s="19"/>
      <c r="H9" s="19"/>
      <c r="I9" s="21"/>
      <c r="J9" s="19" t="n">
        <f aca="false">VLOOKUP(MONTH($C9)+12*(J$2-1998),NYWest!$G$972:$T$1020,MATCH(CONCATENATE($A9,J$3),NYWest!$H$971:$T$971,0)+1,FALSE())</f>
        <v>0</v>
      </c>
      <c r="K9" s="19" t="n">
        <f aca="false">VLOOKUP(MONTH($C9)+12*(K$2-1998),NYWest!$G$972:$T$1020,MATCH(CONCATENATE($A9,K$3),NYWest!$H$971:$T$971,0)+1,FALSE())</f>
        <v>5.32526315789474</v>
      </c>
      <c r="L9" s="19"/>
      <c r="M9" s="19"/>
      <c r="N9" s="21"/>
      <c r="O9" s="19" t="n">
        <f aca="false">VLOOKUP(MONTH($C9)+12*(O$2-1998),NYWest!$G$972:$T$1020,MATCH(CONCATENATE($A9,O$3),NYWest!$H$971:$T$971,0)+1,FALSE())</f>
        <v>7.45619047619048</v>
      </c>
      <c r="P9" s="19" t="n">
        <f aca="false">VLOOKUP(MONTH($C9)+12*(P$2-1998),NYWest!$G$972:$T$1020,MATCH(CONCATENATE($A9,P$3),NYWest!$H$971:$T$971,0)+1,FALSE())</f>
        <v>0.0642857142857144</v>
      </c>
      <c r="Q9" s="19"/>
      <c r="R9" s="19"/>
      <c r="S9" s="21"/>
      <c r="T9" s="19" t="n">
        <f aca="false">VLOOKUP(MONTH($C9)+12*(T$2-1998),NYWest!$G$972:$T$1020,MATCH(CONCATENATE($A9,T$3),NYWest!$H$971:$T$971,0)+1,FALSE())</f>
        <v>14.09</v>
      </c>
      <c r="U9" s="19" t="n">
        <f aca="false">VLOOKUP(MONTH($C9)+12*(U$2-1998),NYWest!$G$972:$T$1020,MATCH(CONCATENATE($A9,U$3),NYWest!$H$971:$T$971,0)+1,FALSE())</f>
        <v>0</v>
      </c>
      <c r="V9" s="19"/>
      <c r="W9" s="19"/>
    </row>
    <row r="10" customFormat="false" ht="12.75" hidden="false" customHeight="true" outlineLevel="0" collapsed="false">
      <c r="A10" s="34" t="n">
        <v>20</v>
      </c>
      <c r="B10" s="54"/>
      <c r="C10" s="14" t="n">
        <v>36892</v>
      </c>
      <c r="D10" s="89"/>
      <c r="E10" s="15" t="n">
        <f aca="false">VLOOKUP(MONTH($C10)+12*(E$2-1998),NYWest!$G$972:$T$1020,MATCH(CONCATENATE($A10,E$3),NYWest!$H$971:$T$971,0)+1,FALSE())</f>
        <v>2.02380952380952</v>
      </c>
      <c r="F10" s="15" t="n">
        <f aca="false">VLOOKUP(MONTH($C10)+12*(F$2-1998),NYWest!$G$972:$T$1020,MATCH(CONCATENATE($A10,F$3),NYWest!$H$971:$T$971,0)+1,FALSE())</f>
        <v>0.214285714285714</v>
      </c>
      <c r="G10" s="15"/>
      <c r="H10" s="15"/>
      <c r="I10" s="54"/>
      <c r="J10" s="15" t="n">
        <f aca="false">VLOOKUP(MONTH($C10)+12*(J$2-1998),NYWest!$G$972:$T$1020,MATCH(CONCATENATE($A10,J$3),NYWest!$H$971:$T$971,0)+1,FALSE())</f>
        <v>3.349</v>
      </c>
      <c r="K10" s="15" t="n">
        <f aca="false">VLOOKUP(MONTH($C10)+12*(K$2-1998),NYWest!$G$972:$T$1020,MATCH(CONCATENATE($A10,K$3),NYWest!$H$971:$T$971,0)+1,FALSE())</f>
        <v>0</v>
      </c>
      <c r="L10" s="15"/>
      <c r="M10" s="15"/>
      <c r="N10" s="54"/>
      <c r="O10" s="15" t="n">
        <f aca="false">VLOOKUP(MONTH($C10)+12*(O$2-1998),NYWest!$G$972:$T$1020,MATCH(CONCATENATE($A10,O$3),NYWest!$H$971:$T$971,0)+1,FALSE())</f>
        <v>12.5490476190476</v>
      </c>
      <c r="P10" s="15" t="n">
        <f aca="false">VLOOKUP(MONTH($C10)+12*(P$2-1998),NYWest!$G$972:$T$1020,MATCH(CONCATENATE($A10,P$3),NYWest!$H$971:$T$971,0)+1,FALSE())</f>
        <v>0</v>
      </c>
      <c r="Q10" s="15"/>
      <c r="R10" s="15"/>
      <c r="S10" s="54"/>
      <c r="T10" s="15" t="n">
        <f aca="false">VLOOKUP(MONTH($C10)+12*(T$2-1998),NYWest!$G$972:$T$1020,MATCH(CONCATENATE($A10,T$3),NYWest!$H$971:$T$971,0)+1,FALSE())</f>
        <v>32.9554545454545</v>
      </c>
      <c r="U10" s="15" t="n">
        <f aca="false">VLOOKUP(MONTH($C10)+12*(U$2-1998),NYWest!$G$972:$T$1020,MATCH(CONCATENATE($A10,U$3),NYWest!$H$971:$T$971,0)+1,FALSE())</f>
        <v>0</v>
      </c>
      <c r="V10" s="15"/>
      <c r="W10" s="15"/>
    </row>
    <row r="11" customFormat="false" ht="12.75" hidden="false" customHeight="true" outlineLevel="0" collapsed="false">
      <c r="A11" s="23" t="n">
        <v>20</v>
      </c>
      <c r="B11" s="24"/>
      <c r="C11" s="25" t="n">
        <v>36923</v>
      </c>
      <c r="D11" s="90"/>
      <c r="E11" s="26" t="n">
        <f aca="false">VLOOKUP(MONTH($C11)+12*(E$2-1998),NYWest!$G$972:$T$1020,MATCH(CONCATENATE($A11,E$3),NYWest!$H$971:$T$971,0)+1,FALSE())</f>
        <v>0.890526315789474</v>
      </c>
      <c r="F11" s="26" t="n">
        <f aca="false">VLOOKUP(MONTH($C11)+12*(F$2-1998),NYWest!$G$972:$T$1020,MATCH(CONCATENATE($A11,F$3),NYWest!$H$971:$T$971,0)+1,FALSE())</f>
        <v>0.294736842105263</v>
      </c>
      <c r="G11" s="26"/>
      <c r="H11" s="26"/>
      <c r="I11" s="24"/>
      <c r="J11" s="26" t="n">
        <f aca="false">VLOOKUP(MONTH($C11)+12*(J$2-1998),NYWest!$G$972:$T$1020,MATCH(CONCATENATE($A11,J$3),NYWest!$H$971:$T$971,0)+1,FALSE())</f>
        <v>0.457368421052632</v>
      </c>
      <c r="K11" s="26" t="n">
        <f aca="false">VLOOKUP(MONTH($C11)+12*(K$2-1998),NYWest!$G$972:$T$1020,MATCH(CONCATENATE($A11,K$3),NYWest!$H$971:$T$971,0)+1,FALSE())</f>
        <v>0.782631578947369</v>
      </c>
      <c r="L11" s="26"/>
      <c r="M11" s="26"/>
      <c r="N11" s="24"/>
      <c r="O11" s="26" t="n">
        <f aca="false">VLOOKUP(MONTH($C11)+12*(O$2-1998),NYWest!$G$972:$T$1020,MATCH(CONCATENATE($A11,O$3),NYWest!$H$971:$T$971,0)+1,FALSE())</f>
        <v>12.3919047619048</v>
      </c>
      <c r="P11" s="26" t="n">
        <f aca="false">VLOOKUP(MONTH($C11)+12*(P$2-1998),NYWest!$G$972:$T$1020,MATCH(CONCATENATE($A11,P$3),NYWest!$H$971:$T$971,0)+1,FALSE())</f>
        <v>0</v>
      </c>
      <c r="Q11" s="26"/>
      <c r="R11" s="26"/>
      <c r="S11" s="24"/>
      <c r="T11" s="26" t="n">
        <f aca="false">VLOOKUP(MONTH($C11)+12*(T$2-1998),NYWest!$G$972:$T$1020,MATCH(CONCATENATE($A11,T$3),NYWest!$H$971:$T$971,0)+1,FALSE())</f>
        <v>19.09</v>
      </c>
      <c r="U11" s="26" t="n">
        <f aca="false">VLOOKUP(MONTH($C11)+12*(U$2-1998),NYWest!$G$972:$T$1020,MATCH(CONCATENATE($A11,U$3),NYWest!$H$971:$T$971,0)+1,FALSE())</f>
        <v>0</v>
      </c>
      <c r="V11" s="26"/>
      <c r="W11" s="26"/>
    </row>
    <row r="12" customFormat="false" ht="12.75" hidden="false" customHeight="true" outlineLevel="0" collapsed="false">
      <c r="A12" s="13" t="n">
        <v>100</v>
      </c>
      <c r="C12" s="14" t="n">
        <v>37073</v>
      </c>
      <c r="E12" s="15" t="n">
        <f aca="false">VLOOKUP(MONTH($C12)+12*(E$2-1998),NYWest!$G$972:$T$1020,MATCH(CONCATENATE($A12,E$3),NYWest!$H$971:$T$971,0)+1,FALSE())</f>
        <v>1.39227227272727</v>
      </c>
      <c r="F12" s="15"/>
      <c r="G12" s="15"/>
      <c r="H12" s="15"/>
      <c r="J12" s="15" t="n">
        <f aca="false">VLOOKUP(MONTH($C12)+12*(J$2-1998),NYWest!$G$972:$T$1020,MATCH(CONCATENATE($A12,J$3),NYWest!$H$971:$T$971,0)+1,FALSE())</f>
        <v>24.7161866666667</v>
      </c>
      <c r="K12" s="15"/>
      <c r="L12" s="15"/>
      <c r="M12" s="15"/>
      <c r="O12" s="15" t="n">
        <f aca="false">VLOOKUP(MONTH($C12)+12*(O$2-1998),NYWest!$G$972:$T$1020,MATCH(CONCATENATE($A12,O$3),NYWest!$H$971:$T$971,0)+1,FALSE())</f>
        <v>0</v>
      </c>
      <c r="P12" s="15"/>
      <c r="Q12" s="15"/>
      <c r="R12" s="15"/>
      <c r="T12" s="15" t="n">
        <f aca="false">VLOOKUP(MONTH($C12)+12*(T$2-1998),NYWest!$G$972:$T$1020,MATCH(CONCATENATE($A12,T$3),NYWest!$H$971:$T$971,0)+1,FALSE())</f>
        <v>0</v>
      </c>
      <c r="U12" s="15"/>
      <c r="V12" s="15"/>
      <c r="W12" s="15"/>
    </row>
    <row r="13" customFormat="false" ht="12.75" hidden="false" customHeight="true" outlineLevel="0" collapsed="false">
      <c r="A13" s="13" t="n">
        <v>100</v>
      </c>
      <c r="C13" s="14" t="n">
        <v>37104</v>
      </c>
      <c r="E13" s="15" t="n">
        <f aca="false">VLOOKUP(MONTH($C13)+12*(E$2-1998),NYWest!$G$972:$T$1020,MATCH(CONCATENATE($A13,E$3),NYWest!$H$971:$T$971,0)+1,FALSE())</f>
        <v>0</v>
      </c>
      <c r="F13" s="15"/>
      <c r="G13" s="15"/>
      <c r="H13" s="15"/>
      <c r="J13" s="15" t="n">
        <f aca="false">VLOOKUP(MONTH($C13)+12*(J$2-1998),NYWest!$G$972:$T$1020,MATCH(CONCATENATE($A13,J$3),NYWest!$H$971:$T$971,0)+1,FALSE())</f>
        <v>0</v>
      </c>
      <c r="K13" s="15"/>
      <c r="L13" s="15"/>
      <c r="M13" s="15"/>
      <c r="O13" s="15" t="n">
        <f aca="false">VLOOKUP(MONTH($C13)+12*(O$2-1998),NYWest!$G$972:$T$1020,MATCH(CONCATENATE($A13,O$3),NYWest!$H$971:$T$971,0)+1,FALSE())</f>
        <v>0</v>
      </c>
      <c r="P13" s="15"/>
      <c r="Q13" s="15"/>
      <c r="R13" s="15"/>
      <c r="T13" s="15" t="n">
        <f aca="false">VLOOKUP(MONTH($C13)+12*(T$2-1998),NYWest!$G$972:$T$1020,MATCH(CONCATENATE($A13,T$3),NYWest!$H$971:$T$971,0)+1,FALSE())</f>
        <v>7.79391130434783</v>
      </c>
      <c r="U13" s="15"/>
      <c r="V13" s="15"/>
      <c r="W13" s="15"/>
    </row>
    <row r="14" customFormat="false" ht="12.75" hidden="false" customHeight="true" outlineLevel="0" collapsed="false">
      <c r="A14" s="16" t="n">
        <v>50</v>
      </c>
      <c r="B14" s="17"/>
      <c r="C14" s="18" t="n">
        <v>37073</v>
      </c>
      <c r="D14" s="17"/>
      <c r="E14" s="19" t="n">
        <f aca="false">VLOOKUP(MONTH($C14)+12*(E$2-1998),NYWest!$G$972:$T$1020,MATCH(CONCATENATE($A14,E$3),NYWest!$H$971:$T$971,0)+1,FALSE())</f>
        <v>4.465</v>
      </c>
      <c r="F14" s="19" t="n">
        <f aca="false">VLOOKUP(MONTH($C14)+12*(F$2-1998),NYWest!$G$972:$T$1020,MATCH(CONCATENATE($A14,F$3),NYWest!$H$971:$T$971,0)+1,FALSE())</f>
        <v>17.5027272727273</v>
      </c>
      <c r="G14" s="19"/>
      <c r="H14" s="19"/>
      <c r="I14" s="17"/>
      <c r="J14" s="19" t="n">
        <f aca="false">VLOOKUP(MONTH($C14)+12*(J$2-1998),NYWest!$G$972:$T$1020,MATCH(CONCATENATE($A14,J$3),NYWest!$H$971:$T$971,0)+1,FALSE())</f>
        <v>45.9066666666667</v>
      </c>
      <c r="K14" s="19" t="n">
        <f aca="false">VLOOKUP(MONTH($C14)+12*(K$2-1998),NYWest!$G$972:$T$1020,MATCH(CONCATENATE($A14,K$3),NYWest!$H$971:$T$971,0)+1,FALSE())</f>
        <v>8.95476190476191</v>
      </c>
      <c r="L14" s="19"/>
      <c r="M14" s="19"/>
      <c r="N14" s="17"/>
      <c r="O14" s="19" t="n">
        <f aca="false">VLOOKUP(MONTH($C14)+12*(O$2-1998),NYWest!$G$972:$T$1020,MATCH(CONCATENATE($A14,O$3),NYWest!$H$971:$T$971,0)+1,FALSE())</f>
        <v>0.368421052631579</v>
      </c>
      <c r="P14" s="19" t="n">
        <f aca="false">VLOOKUP(MONTH($C14)+12*(P$2-1998),NYWest!$G$972:$T$1020,MATCH(CONCATENATE($A14,P$3),NYWest!$H$971:$T$971,0)+1,FALSE())</f>
        <v>15.9173684210526</v>
      </c>
      <c r="Q14" s="19"/>
      <c r="R14" s="19"/>
      <c r="S14" s="17"/>
      <c r="T14" s="19" t="n">
        <f aca="false">VLOOKUP(MONTH($C14)+12*(T$2-1998),NYWest!$G$972:$T$1020,MATCH(CONCATENATE($A14,T$3),NYWest!$H$971:$T$971,0)+1,FALSE())</f>
        <v>1.78761904761905</v>
      </c>
      <c r="U14" s="19" t="n">
        <f aca="false">VLOOKUP(MONTH($C14)+12*(U$2-1998),NYWest!$G$972:$T$1020,MATCH(CONCATENATE($A14,U$3),NYWest!$H$971:$T$971,0)+1,FALSE())</f>
        <v>11.922380952381</v>
      </c>
      <c r="V14" s="19"/>
      <c r="W14" s="19"/>
    </row>
    <row r="15" customFormat="false" ht="12.75" hidden="false" customHeight="true" outlineLevel="0" collapsed="false">
      <c r="A15" s="20" t="n">
        <v>50</v>
      </c>
      <c r="B15" s="21"/>
      <c r="C15" s="22" t="n">
        <v>37104</v>
      </c>
      <c r="D15" s="21"/>
      <c r="E15" s="19" t="n">
        <f aca="false">VLOOKUP(MONTH($C15)+12*(E$2-1998),NYWest!$G$972:$T$1020,MATCH(CONCATENATE($A15,E$3),NYWest!$H$971:$T$971,0)+1,FALSE())</f>
        <v>0</v>
      </c>
      <c r="F15" s="19" t="n">
        <f aca="false">VLOOKUP(MONTH($C15)+12*(F$2-1998),NYWest!$G$972:$T$1020,MATCH(CONCATENATE($A15,F$3),NYWest!$H$971:$T$971,0)+1,FALSE())</f>
        <v>22.3776190476191</v>
      </c>
      <c r="G15" s="19"/>
      <c r="H15" s="19"/>
      <c r="I15" s="21"/>
      <c r="J15" s="19" t="n">
        <f aca="false">VLOOKUP(MONTH($C15)+12*(J$2-1998),NYWest!$G$972:$T$1020,MATCH(CONCATENATE($A15,J$3),NYWest!$H$971:$T$971,0)+1,FALSE())</f>
        <v>6.41272727272727</v>
      </c>
      <c r="K15" s="19" t="n">
        <f aca="false">VLOOKUP(MONTH($C15)+12*(K$2-1998),NYWest!$G$972:$T$1020,MATCH(CONCATENATE($A15,K$3),NYWest!$H$971:$T$971,0)+1,FALSE())</f>
        <v>14.6654545454545</v>
      </c>
      <c r="L15" s="19"/>
      <c r="M15" s="19"/>
      <c r="N15" s="21"/>
      <c r="O15" s="19" t="n">
        <f aca="false">VLOOKUP(MONTH($C15)+12*(O$2-1998),NYWest!$G$972:$T$1020,MATCH(CONCATENATE($A15,O$3),NYWest!$H$971:$T$971,0)+1,FALSE())</f>
        <v>2.3</v>
      </c>
      <c r="P15" s="19" t="n">
        <f aca="false">VLOOKUP(MONTH($C15)+12*(P$2-1998),NYWest!$G$972:$T$1020,MATCH(CONCATENATE($A15,P$3),NYWest!$H$971:$T$971,0)+1,FALSE())</f>
        <v>8.13739130434783</v>
      </c>
      <c r="Q15" s="19"/>
      <c r="R15" s="19"/>
      <c r="S15" s="21"/>
      <c r="T15" s="19" t="n">
        <f aca="false">VLOOKUP(MONTH($C15)+12*(T$2-1998),NYWest!$G$972:$T$1020,MATCH(CONCATENATE($A15,T$3),NYWest!$H$971:$T$971,0)+1,FALSE())</f>
        <v>18.5282608695652</v>
      </c>
      <c r="U15" s="19" t="n">
        <f aca="false">VLOOKUP(MONTH($C15)+12*(U$2-1998),NYWest!$G$972:$T$1020,MATCH(CONCATENATE($A15,U$3),NYWest!$H$971:$T$971,0)+1,FALSE())</f>
        <v>5.39652173913043</v>
      </c>
      <c r="V15" s="19"/>
      <c r="W15" s="19"/>
    </row>
    <row r="16" customFormat="false" ht="12.75" hidden="false" customHeight="true" outlineLevel="0" collapsed="false">
      <c r="A16" s="9" t="n">
        <v>40</v>
      </c>
      <c r="B16" s="6"/>
      <c r="C16" s="14" t="n">
        <v>37073</v>
      </c>
      <c r="D16" s="6"/>
      <c r="E16" s="15" t="n">
        <f aca="false">VLOOKUP(MONTH($C16)+12*(E$2-1998),NYWest!$G$972:$T$1020,MATCH(CONCATENATE($A16,E$3),NYWest!$H$971:$T$971,0)+1,FALSE())</f>
        <v>5.97136363636364</v>
      </c>
      <c r="F16" s="15" t="n">
        <f aca="false">VLOOKUP(MONTH($C16)+12*(F$2-1998),NYWest!$G$972:$T$1020,MATCH(CONCATENATE($A16,F$3),NYWest!$H$971:$T$971,0)+1,FALSE())</f>
        <v>9.00909090909091</v>
      </c>
      <c r="G16" s="15"/>
      <c r="H16" s="15"/>
      <c r="J16" s="15" t="n">
        <f aca="false">VLOOKUP(MONTH($C16)+12*(J$2-1998),NYWest!$G$972:$T$1020,MATCH(CONCATENATE($A16,J$3),NYWest!$H$971:$T$971,0)+1,FALSE())</f>
        <v>50.7085714285714</v>
      </c>
      <c r="K16" s="15" t="n">
        <f aca="false">VLOOKUP(MONTH($C16)+12*(K$2-1998),NYWest!$G$972:$T$1020,MATCH(CONCATENATE($A16,K$3),NYWest!$H$971:$T$971,0)+1,FALSE())</f>
        <v>3.75666666666667</v>
      </c>
      <c r="L16" s="15"/>
      <c r="M16" s="15"/>
      <c r="O16" s="15" t="n">
        <f aca="false">VLOOKUP(MONTH($C16)+12*(O$2-1998),NYWest!$G$972:$T$1020,MATCH(CONCATENATE($A16,O$3),NYWest!$H$971:$T$971,0)+1,FALSE())</f>
        <v>1.52526315789474</v>
      </c>
      <c r="P16" s="15" t="n">
        <f aca="false">VLOOKUP(MONTH($C16)+12*(P$2-1998),NYWest!$G$972:$T$1020,MATCH(CONCATENATE($A16,P$3),NYWest!$H$971:$T$971,0)+1,FALSE())</f>
        <v>7.07421052631579</v>
      </c>
      <c r="Q16" s="15"/>
      <c r="R16" s="15"/>
      <c r="T16" s="15" t="n">
        <f aca="false">VLOOKUP(MONTH($C16)+12*(T$2-1998),NYWest!$G$972:$T$1020,MATCH(CONCATENATE($A16,T$3),NYWest!$H$971:$T$971,0)+1,FALSE())</f>
        <v>3.88190476190476</v>
      </c>
      <c r="U16" s="15" t="n">
        <f aca="false">VLOOKUP(MONTH($C16)+12*(U$2-1998),NYWest!$G$972:$T$1020,MATCH(CONCATENATE($A16,U$3),NYWest!$H$971:$T$971,0)+1,FALSE())</f>
        <v>4.01666666666667</v>
      </c>
      <c r="V16" s="15"/>
      <c r="W16" s="15"/>
    </row>
    <row r="17" customFormat="false" ht="12.75" hidden="false" customHeight="true" outlineLevel="0" collapsed="false">
      <c r="A17" s="27" t="n">
        <v>40</v>
      </c>
      <c r="B17" s="28"/>
      <c r="C17" s="29" t="n">
        <v>37104</v>
      </c>
      <c r="D17" s="28"/>
      <c r="E17" s="26" t="n">
        <f aca="false">VLOOKUP(MONTH($C17)+12*(E$2-1998),NYWest!$G$972:$T$1020,MATCH(CONCATENATE($A17,E$3),NYWest!$H$971:$T$971,0)+1,FALSE())</f>
        <v>0</v>
      </c>
      <c r="F17" s="26" t="n">
        <f aca="false">VLOOKUP(MONTH($C17)+12*(F$2-1998),NYWest!$G$972:$T$1020,MATCH(CONCATENATE($A17,F$3),NYWest!$H$971:$T$971,0)+1,FALSE())</f>
        <v>12.377619047619</v>
      </c>
      <c r="G17" s="26"/>
      <c r="H17" s="26"/>
      <c r="I17" s="28"/>
      <c r="J17" s="26" t="n">
        <f aca="false">VLOOKUP(MONTH($C17)+12*(J$2-1998),NYWest!$G$972:$T$1020,MATCH(CONCATENATE($A17,J$3),NYWest!$H$971:$T$971,0)+1,FALSE())</f>
        <v>8.23090909090909</v>
      </c>
      <c r="K17" s="26" t="n">
        <f aca="false">VLOOKUP(MONTH($C17)+12*(K$2-1998),NYWest!$G$972:$T$1020,MATCH(CONCATENATE($A17,K$3),NYWest!$H$971:$T$971,0)+1,FALSE())</f>
        <v>6.48363636363636</v>
      </c>
      <c r="L17" s="26"/>
      <c r="M17" s="26"/>
      <c r="N17" s="28"/>
      <c r="O17" s="26" t="n">
        <f aca="false">VLOOKUP(MONTH($C17)+12*(O$2-1998),NYWest!$G$972:$T$1020,MATCH(CONCATENATE($A17,O$3),NYWest!$H$971:$T$971,0)+1,FALSE())</f>
        <v>7.2404347826087</v>
      </c>
      <c r="P17" s="26" t="n">
        <f aca="false">VLOOKUP(MONTH($C17)+12*(P$2-1998),NYWest!$G$972:$T$1020,MATCH(CONCATENATE($A17,P$3),NYWest!$H$971:$T$971,0)+1,FALSE())</f>
        <v>3.07782608695652</v>
      </c>
      <c r="Q17" s="26"/>
      <c r="R17" s="26"/>
      <c r="S17" s="28"/>
      <c r="T17" s="26" t="n">
        <f aca="false">VLOOKUP(MONTH($C17)+12*(T$2-1998),NYWest!$G$972:$T$1020,MATCH(CONCATENATE($A17,T$3),NYWest!$H$971:$T$971,0)+1,FALSE())</f>
        <v>23.5082608695652</v>
      </c>
      <c r="U17" s="26" t="n">
        <f aca="false">VLOOKUP(MONTH($C17)+12*(U$2-1998),NYWest!$G$972:$T$1020,MATCH(CONCATENATE($A17,U$3),NYWest!$H$971:$T$971,0)+1,FALSE())</f>
        <v>0.376521739130435</v>
      </c>
      <c r="V17" s="26"/>
      <c r="W17" s="26"/>
    </row>
    <row r="18" customFormat="false" ht="12.75" hidden="false" customHeight="true" outlineLevel="0" collapsed="false">
      <c r="A18" s="13" t="n">
        <v>30</v>
      </c>
      <c r="C18" s="14" t="n">
        <v>37135</v>
      </c>
      <c r="E18" s="15" t="n">
        <f aca="false">VLOOKUP(MONTH($C18)+12*(E$2-1998),NYWest!$G$972:$T$1020,MATCH(CONCATENATE($A18,E$3),NYWest!$H$971:$T$971,0)+1,FALSE())</f>
        <v>0</v>
      </c>
      <c r="F18" s="15" t="n">
        <f aca="false">VLOOKUP(MONTH($C18)+12*(F$2-1998),NYWest!$G$972:$T$1020,MATCH(CONCATENATE($A18,F$3),NYWest!$H$971:$T$971,0)+1,FALSE())</f>
        <v>6.96619047619048</v>
      </c>
      <c r="G18" s="15"/>
      <c r="H18" s="15"/>
      <c r="J18" s="15" t="n">
        <f aca="false">VLOOKUP(MONTH($C18)+12*(J$2-1998),NYWest!$G$972:$T$1020,MATCH(CONCATENATE($A18,J$3),NYWest!$H$971:$T$971,0)+1,FALSE())</f>
        <v>0.383333333333333</v>
      </c>
      <c r="K18" s="15" t="n">
        <f aca="false">VLOOKUP(MONTH($C18)+12*(K$2-1998),NYWest!$G$972:$T$1020,MATCH(CONCATENATE($A18,K$3),NYWest!$H$971:$T$971,0)+1,FALSE())</f>
        <v>3.80714285714286</v>
      </c>
      <c r="L18" s="13"/>
      <c r="M18" s="13"/>
      <c r="O18" s="15" t="n">
        <f aca="false">VLOOKUP(MONTH($C18)+12*(O$2-1998),NYWest!$G$972:$T$1020,MATCH(CONCATENATE($A18,O$3),NYWest!$H$971:$T$971,0)+1,FALSE())</f>
        <v>14.724</v>
      </c>
      <c r="P18" s="15" t="n">
        <f aca="false">VLOOKUP(MONTH($C18)+12*(P$2-1998),NYWest!$G$972:$T$1020,MATCH(CONCATENATE($A18,P$3),NYWest!$H$971:$T$971,0)+1,FALSE())</f>
        <v>0.0905000000000001</v>
      </c>
      <c r="Q18" s="15"/>
      <c r="R18" s="15"/>
      <c r="T18" s="15"/>
      <c r="U18" s="15"/>
      <c r="V18" s="15"/>
      <c r="W18" s="15"/>
    </row>
    <row r="19" customFormat="false" ht="12.75" hidden="false" customHeight="true" outlineLevel="0" collapsed="false">
      <c r="A19" s="20" t="n">
        <v>25</v>
      </c>
      <c r="B19" s="21"/>
      <c r="C19" s="22" t="n">
        <v>37135</v>
      </c>
      <c r="D19" s="21"/>
      <c r="E19" s="19" t="n">
        <f aca="false">VLOOKUP(MONTH($C19)+12*(E$2-1998),NYWest!$G$972:$T$1020,MATCH(CONCATENATE($A19,E$3),NYWest!$H$971:$T$971,0)+1,FALSE())</f>
        <v>0.621904761904762</v>
      </c>
      <c r="F19" s="19" t="n">
        <f aca="false">VLOOKUP(MONTH($C19)+12*(F$2-1998),NYWest!$G$972:$T$1020,MATCH(CONCATENATE($A19,F$3),NYWest!$H$971:$T$971,0)+1,FALSE())</f>
        <v>2.58809523809524</v>
      </c>
      <c r="G19" s="19"/>
      <c r="H19" s="19"/>
      <c r="I19" s="21"/>
      <c r="J19" s="19" t="n">
        <f aca="false">VLOOKUP(MONTH($C19)+12*(J$2-1998),NYWest!$G$972:$T$1020,MATCH(CONCATENATE($A19,J$3),NYWest!$H$971:$T$971,0)+1,FALSE())</f>
        <v>1.95380952380952</v>
      </c>
      <c r="K19" s="19" t="n">
        <f aca="false">VLOOKUP(MONTH($C19)+12*(K$2-1998),NYWest!$G$972:$T$1020,MATCH(CONCATENATE($A19,K$3),NYWest!$H$971:$T$971,0)+1,FALSE())</f>
        <v>0.377619047619048</v>
      </c>
      <c r="L19" s="20"/>
      <c r="M19" s="20"/>
      <c r="N19" s="21"/>
      <c r="O19" s="19" t="n">
        <f aca="false">VLOOKUP(MONTH($C19)+12*(O$2-1998),NYWest!$G$972:$T$1020,MATCH(CONCATENATE($A19,O$3),NYWest!$H$971:$T$971,0)+1,FALSE())</f>
        <v>19.6335</v>
      </c>
      <c r="P19" s="19" t="n">
        <f aca="false">VLOOKUP(MONTH($C19)+12*(P$2-1998),NYWest!$G$972:$T$1020,MATCH(CONCATENATE($A19,P$3),NYWest!$H$971:$T$971,0)+1,FALSE())</f>
        <v>0</v>
      </c>
      <c r="Q19" s="19"/>
      <c r="R19" s="19"/>
      <c r="S19" s="21"/>
      <c r="T19" s="19"/>
      <c r="U19" s="19"/>
      <c r="V19" s="19"/>
      <c r="W19" s="19"/>
    </row>
    <row r="20" customFormat="false" ht="12.75" hidden="false" customHeight="true" outlineLevel="0" collapsed="false">
      <c r="A20" s="23" t="n">
        <v>20</v>
      </c>
      <c r="B20" s="24"/>
      <c r="C20" s="25" t="n">
        <v>37135</v>
      </c>
      <c r="D20" s="24"/>
      <c r="E20" s="26" t="n">
        <f aca="false">VLOOKUP(MONTH($C20)+12*(E$2-1998),NYWest!$G$972:$T$1020,MATCH(CONCATENATE($A20,E$3),NYWest!$H$971:$T$971,0)+1,FALSE())</f>
        <v>3.29238095238095</v>
      </c>
      <c r="F20" s="26" t="n">
        <f aca="false">VLOOKUP(MONTH($C20)+12*(F$2-1998),NYWest!$G$972:$T$1020,MATCH(CONCATENATE($A20,F$3),NYWest!$H$971:$T$971,0)+1,FALSE())</f>
        <v>0.258571428571428</v>
      </c>
      <c r="G20" s="26"/>
      <c r="H20" s="26"/>
      <c r="I20" s="24"/>
      <c r="J20" s="26" t="n">
        <f aca="false">VLOOKUP(MONTH($C20)+12*(J$2-1998),NYWest!$G$972:$T$1020,MATCH(CONCATENATE($A20,J$3),NYWest!$H$971:$T$971,0)+1,FALSE())</f>
        <v>6.57619047619048</v>
      </c>
      <c r="K20" s="26" t="n">
        <f aca="false">VLOOKUP(MONTH($C20)+12*(K$2-1998),NYWest!$G$972:$T$1020,MATCH(CONCATENATE($A20,K$3),NYWest!$H$971:$T$971,0)+1,FALSE())</f>
        <v>0</v>
      </c>
      <c r="L20" s="23"/>
      <c r="M20" s="23"/>
      <c r="N20" s="24"/>
      <c r="O20" s="26" t="n">
        <f aca="false">VLOOKUP(MONTH($C20)+12*(O$2-1998),NYWest!$G$972:$T$1020,MATCH(CONCATENATE($A20,O$3),NYWest!$H$971:$T$971,0)+1,FALSE())</f>
        <v>24.6335</v>
      </c>
      <c r="P20" s="26" t="n">
        <f aca="false">VLOOKUP(MONTH($C20)+12*(P$2-1998),NYWest!$G$972:$T$1020,MATCH(CONCATENATE($A20,P$3),NYWest!$H$971:$T$971,0)+1,FALSE())</f>
        <v>0</v>
      </c>
      <c r="Q20" s="26"/>
      <c r="R20" s="26"/>
      <c r="S20" s="24"/>
      <c r="T20" s="26"/>
      <c r="U20" s="26"/>
      <c r="V20" s="26"/>
      <c r="W20" s="26"/>
    </row>
    <row r="21" customFormat="false" ht="12.75" hidden="false" customHeight="true" outlineLevel="1" collapsed="false">
      <c r="A21" s="13" t="n">
        <v>30</v>
      </c>
      <c r="C21" s="14" t="n">
        <v>37165</v>
      </c>
      <c r="E21" s="15" t="n">
        <f aca="false">VLOOKUP(MONTH($C21)+12*(E$2-1998),NYWest!$G$972:$T$1020,MATCH(CONCATENATE($A21,E$3),NYWest!$H$971:$T$971,0)+1,FALSE())</f>
        <v>0</v>
      </c>
      <c r="F21" s="15" t="n">
        <f aca="false">VLOOKUP(MONTH($C21)+12*(F$2-1998),NYWest!$G$972:$T$1020,MATCH(CONCATENATE($A21,F$3),NYWest!$H$971:$T$971,0)+1,FALSE())</f>
        <v>7.37681818181818</v>
      </c>
      <c r="G21" s="15"/>
      <c r="H21" s="15"/>
      <c r="J21" s="15" t="n">
        <f aca="false">VLOOKUP(MONTH($C21)+12*(J$2-1998),NYWest!$G$972:$T$1020,MATCH(CONCATENATE($A21,J$3),NYWest!$H$971:$T$971,0)+1,FALSE())</f>
        <v>0</v>
      </c>
      <c r="K21" s="15" t="n">
        <f aca="false">VLOOKUP(MONTH($C21)+12*(K$2-1998),NYWest!$G$972:$T$1020,MATCH(CONCATENATE($A21,K$3),NYWest!$H$971:$T$971,0)+1,FALSE())</f>
        <v>4.79714285714286</v>
      </c>
      <c r="L21" s="13"/>
      <c r="M21" s="13"/>
      <c r="O21" s="15" t="n">
        <f aca="false">VLOOKUP(MONTH($C21)+12*(O$2-1998),NYWest!$G$972:$T$1020,MATCH(CONCATENATE($A21,O$3),NYWest!$H$971:$T$971,0)+1,FALSE())</f>
        <v>22.0181818181818</v>
      </c>
      <c r="P21" s="15" t="n">
        <f aca="false">VLOOKUP(MONTH($C21)+12*(P$2-1998),NYWest!$G$972:$T$1020,MATCH(CONCATENATE($A21,P$3),NYWest!$H$971:$T$971,0)+1,FALSE())</f>
        <v>0</v>
      </c>
      <c r="Q21" s="15"/>
      <c r="R21" s="15"/>
      <c r="T21" s="15"/>
      <c r="U21" s="15"/>
      <c r="V21" s="15"/>
    </row>
    <row r="22" customFormat="false" ht="12.75" hidden="false" customHeight="true" outlineLevel="1" collapsed="false">
      <c r="A22" s="13" t="n">
        <v>30</v>
      </c>
      <c r="C22" s="14" t="n">
        <v>37196</v>
      </c>
      <c r="E22" s="15" t="n">
        <f aca="false">VLOOKUP(MONTH($C22)+12*(E$2-1998),NYWest!$G$972:$T$1020,MATCH(CONCATENATE($A22,E$3),NYWest!$H$971:$T$971,0)+1,FALSE())</f>
        <v>0</v>
      </c>
      <c r="F22" s="15" t="n">
        <f aca="false">VLOOKUP(MONTH($C22)+12*(F$2-1998),NYWest!$G$972:$T$1020,MATCH(CONCATENATE($A22,F$3),NYWest!$H$971:$T$971,0)+1,FALSE())</f>
        <v>6.68368421052632</v>
      </c>
      <c r="G22" s="15"/>
      <c r="H22" s="15"/>
      <c r="J22" s="15" t="n">
        <f aca="false">VLOOKUP(MONTH($C22)+12*(J$2-1998),NYWest!$G$972:$T$1020,MATCH(CONCATENATE($A22,J$3),NYWest!$H$971:$T$971,0)+1,FALSE())</f>
        <v>0</v>
      </c>
      <c r="K22" s="15" t="n">
        <f aca="false">VLOOKUP(MONTH($C22)+12*(K$2-1998),NYWest!$G$972:$T$1020,MATCH(CONCATENATE($A22,K$3),NYWest!$H$971:$T$971,0)+1,FALSE())</f>
        <v>5.7335</v>
      </c>
      <c r="L22" s="13"/>
      <c r="M22" s="13"/>
      <c r="O22" s="15" t="n">
        <f aca="false">VLOOKUP(MONTH($C22)+12*(O$2-1998),NYWest!$G$972:$T$1020,MATCH(CONCATENATE($A22,O$3),NYWest!$H$971:$T$971,0)+1,FALSE())</f>
        <v>17.1652380952381</v>
      </c>
      <c r="P22" s="15" t="n">
        <f aca="false">VLOOKUP(MONTH($C22)+12*(P$2-1998),NYWest!$G$972:$T$1020,MATCH(CONCATENATE($A22,P$3),NYWest!$H$971:$T$971,0)+1,FALSE())</f>
        <v>0</v>
      </c>
      <c r="Q22" s="15"/>
      <c r="R22" s="15"/>
      <c r="T22" s="15"/>
      <c r="U22" s="15"/>
    </row>
    <row r="23" customFormat="false" ht="12.75" hidden="false" customHeight="true" outlineLevel="1" collapsed="false">
      <c r="A23" s="30" t="n">
        <v>30</v>
      </c>
      <c r="B23" s="31"/>
      <c r="C23" s="32" t="n">
        <v>37226</v>
      </c>
      <c r="D23" s="31"/>
      <c r="E23" s="33" t="n">
        <f aca="false">VLOOKUP(MONTH($C23)+12*(E$2-1998),NYWest!$G$972:$T$1020,MATCH(CONCATENATE($A23,E$3),NYWest!$H$971:$T$971,0)+1,FALSE())</f>
        <v>0</v>
      </c>
      <c r="F23" s="33" t="n">
        <f aca="false">VLOOKUP(MONTH($C23)+12*(F$2-1998),NYWest!$G$972:$T$1020,MATCH(CONCATENATE($A23,F$3),NYWest!$H$971:$T$971,0)+1,FALSE())</f>
        <v>8.57681818181818</v>
      </c>
      <c r="G23" s="33"/>
      <c r="H23" s="33"/>
      <c r="I23" s="31"/>
      <c r="J23" s="33" t="n">
        <f aca="false">VLOOKUP(MONTH($C23)+12*(J$2-1998),NYWest!$G$972:$T$1020,MATCH(CONCATENATE($A23,J$3),NYWest!$H$971:$T$971,0)+1,FALSE())</f>
        <v>0.0476190476190476</v>
      </c>
      <c r="K23" s="33" t="n">
        <f aca="false">VLOOKUP(MONTH($C23)+12*(K$2-1998),NYWest!$G$972:$T$1020,MATCH(CONCATENATE($A23,K$3),NYWest!$H$971:$T$971,0)+1,FALSE())</f>
        <v>5.90857142857143</v>
      </c>
      <c r="L23" s="30"/>
      <c r="M23" s="30"/>
      <c r="N23" s="31"/>
      <c r="O23" s="33" t="n">
        <f aca="false">VLOOKUP(MONTH($C23)+12*(O$2-1998),NYWest!$G$972:$T$1020,MATCH(CONCATENATE($A23,O$3),NYWest!$H$971:$T$971,0)+1,FALSE())</f>
        <v>33.795</v>
      </c>
      <c r="P23" s="33" t="n">
        <f aca="false">VLOOKUP(MONTH($C23)+12*(P$2-1998),NYWest!$G$972:$T$1020,MATCH(CONCATENATE($A23,P$3),NYWest!$H$971:$T$971,0)+1,FALSE())</f>
        <v>0</v>
      </c>
      <c r="Q23" s="33"/>
      <c r="R23" s="33"/>
      <c r="S23" s="31"/>
      <c r="T23" s="33"/>
      <c r="U23" s="33"/>
      <c r="V23" s="31"/>
      <c r="W23" s="31"/>
    </row>
    <row r="24" customFormat="false" ht="12.75" hidden="true" customHeight="true" outlineLevel="0" collapsed="false">
      <c r="A24" s="13" t="n">
        <v>30</v>
      </c>
      <c r="C24" s="14" t="s">
        <v>4</v>
      </c>
      <c r="E24" s="15" t="n">
        <f aca="false">(E21*$D$44+E22*$D$45+E23*$D$46)/SUM($D$44:$D$46)</f>
        <v>0</v>
      </c>
      <c r="F24" s="15" t="n">
        <f aca="false">(F21*$D$44+F22*$D$45+F23*$D$46)/SUM($D$44:$D$46)</f>
        <v>7.5868253968254</v>
      </c>
      <c r="G24" s="15"/>
      <c r="H24" s="15"/>
      <c r="J24" s="15" t="n">
        <f aca="false">(J21*$I$44+J22*$I$45+J23*$I$46)/SUM($I$44:$I$46)</f>
        <v>0.0161290322580645</v>
      </c>
      <c r="K24" s="15" t="n">
        <f aca="false">(K21*$I$44+K22*$I$45+K23*$I$46)/SUM($I$44:$I$46)</f>
        <v>5.47564516129032</v>
      </c>
      <c r="L24" s="13"/>
      <c r="M24" s="13"/>
      <c r="O24" s="15" t="n">
        <f aca="false">(O21*$N$44+O22*$N$45+O23*$N$46)/SUM($N$44:$N$46)</f>
        <v>24.1392063492064</v>
      </c>
      <c r="P24" s="15"/>
      <c r="Q24" s="15"/>
      <c r="R24" s="15"/>
      <c r="T24" s="15"/>
      <c r="U24" s="15"/>
    </row>
    <row r="25" customFormat="false" ht="12.75" hidden="false" customHeight="true" outlineLevel="1" collapsed="false">
      <c r="A25" s="13" t="n">
        <v>25</v>
      </c>
      <c r="C25" s="14" t="n">
        <v>37165</v>
      </c>
      <c r="E25" s="15" t="n">
        <f aca="false">VLOOKUP(MONTH($C25)+12*(E$2-1998),NYWest!$G$972:$T$1020,MATCH(CONCATENATE($A25,E$3),NYWest!$H$971:$T$971,0)+1,FALSE())</f>
        <v>0</v>
      </c>
      <c r="F25" s="15" t="n">
        <f aca="false">VLOOKUP(MONTH($C25)+12*(F$2-1998),NYWest!$G$972:$T$1020,MATCH(CONCATENATE($A25,F$3),NYWest!$H$971:$T$971,0)+1,FALSE())</f>
        <v>2.37681818181818</v>
      </c>
      <c r="G25" s="15"/>
      <c r="H25" s="15"/>
      <c r="J25" s="15" t="n">
        <f aca="false">VLOOKUP(MONTH($C25)+12*(J$2-1998),NYWest!$G$972:$T$1020,MATCH(CONCATENATE($A25,J$3),NYWest!$H$971:$T$971,0)+1,FALSE())</f>
        <v>0.560952380952381</v>
      </c>
      <c r="K25" s="15" t="n">
        <f aca="false">VLOOKUP(MONTH($C25)+12*(K$2-1998),NYWest!$G$972:$T$1020,MATCH(CONCATENATE($A25,K$3),NYWest!$H$971:$T$971,0)+1,FALSE())</f>
        <v>0.358095238095238</v>
      </c>
      <c r="L25" s="13"/>
      <c r="M25" s="13"/>
      <c r="O25" s="15" t="n">
        <f aca="false">VLOOKUP(MONTH($C25)+12*(O$2-1998),NYWest!$G$972:$T$1020,MATCH(CONCATENATE($A25,O$3),NYWest!$H$971:$T$971,0)+1,FALSE())</f>
        <v>27.0181818181818</v>
      </c>
      <c r="P25" s="15" t="n">
        <f aca="false">VLOOKUP(MONTH($C25)+12*(P$2-1998),NYWest!$G$972:$T$1020,MATCH(CONCATENATE($A25,P$3),NYWest!$H$971:$T$971,0)+1,FALSE())</f>
        <v>0</v>
      </c>
      <c r="Q25" s="15"/>
      <c r="R25" s="15"/>
      <c r="T25" s="15"/>
      <c r="U25" s="15"/>
    </row>
    <row r="26" customFormat="false" ht="12.75" hidden="false" customHeight="true" outlineLevel="1" collapsed="false">
      <c r="A26" s="13" t="n">
        <v>25</v>
      </c>
      <c r="C26" s="14" t="n">
        <v>37196</v>
      </c>
      <c r="E26" s="15" t="n">
        <f aca="false">VLOOKUP(MONTH($C26)+12*(E$2-1998),NYWest!$G$972:$T$1020,MATCH(CONCATENATE($A26,E$3),NYWest!$H$971:$T$971,0)+1,FALSE())</f>
        <v>0.362105263157895</v>
      </c>
      <c r="F26" s="15" t="n">
        <f aca="false">VLOOKUP(MONTH($C26)+12*(F$2-1998),NYWest!$G$972:$T$1020,MATCH(CONCATENATE($A26,F$3),NYWest!$H$971:$T$971,0)+1,FALSE())</f>
        <v>2.04578947368421</v>
      </c>
      <c r="G26" s="15"/>
      <c r="H26" s="15"/>
      <c r="J26" s="15" t="n">
        <f aca="false">VLOOKUP(MONTH($C26)+12*(J$2-1998),NYWest!$G$972:$T$1020,MATCH(CONCATENATE($A26,J$3),NYWest!$H$971:$T$971,0)+1,FALSE())</f>
        <v>0.444</v>
      </c>
      <c r="K26" s="15" t="n">
        <f aca="false">VLOOKUP(MONTH($C26)+12*(K$2-1998),NYWest!$G$972:$T$1020,MATCH(CONCATENATE($A26,K$3),NYWest!$H$971:$T$971,0)+1,FALSE())</f>
        <v>1.1775</v>
      </c>
      <c r="L26" s="13"/>
      <c r="M26" s="13"/>
      <c r="O26" s="15" t="n">
        <f aca="false">VLOOKUP(MONTH($C26)+12*(O$2-1998),NYWest!$G$972:$T$1020,MATCH(CONCATENATE($A26,O$3),NYWest!$H$971:$T$971,0)+1,FALSE())</f>
        <v>22.1652380952381</v>
      </c>
      <c r="P26" s="15" t="n">
        <f aca="false">VLOOKUP(MONTH($C26)+12*(P$2-1998),NYWest!$G$972:$T$1020,MATCH(CONCATENATE($A26,P$3),NYWest!$H$971:$T$971,0)+1,FALSE())</f>
        <v>0</v>
      </c>
      <c r="Q26" s="15"/>
      <c r="R26" s="15"/>
      <c r="T26" s="15"/>
      <c r="U26" s="15"/>
    </row>
    <row r="27" customFormat="false" ht="12.75" hidden="false" customHeight="true" outlineLevel="1" collapsed="false">
      <c r="A27" s="30" t="n">
        <v>25</v>
      </c>
      <c r="B27" s="31"/>
      <c r="C27" s="32" t="n">
        <v>37226</v>
      </c>
      <c r="D27" s="31"/>
      <c r="E27" s="33" t="n">
        <f aca="false">VLOOKUP(MONTH($C27)+12*(E$2-1998),NYWest!$G$972:$T$1020,MATCH(CONCATENATE($A27,E$3),NYWest!$H$971:$T$971,0)+1,FALSE())</f>
        <v>0</v>
      </c>
      <c r="F27" s="33" t="n">
        <f aca="false">VLOOKUP(MONTH($C27)+12*(F$2-1998),NYWest!$G$972:$T$1020,MATCH(CONCATENATE($A27,F$3),NYWest!$H$971:$T$971,0)+1,FALSE())</f>
        <v>3.57681818181818</v>
      </c>
      <c r="G27" s="33"/>
      <c r="H27" s="33"/>
      <c r="I27" s="31"/>
      <c r="J27" s="33" t="n">
        <f aca="false">VLOOKUP(MONTH($C27)+12*(J$2-1998),NYWest!$G$972:$T$1020,MATCH(CONCATENATE($A27,J$3),NYWest!$H$971:$T$971,0)+1,FALSE())</f>
        <v>0.812857142857143</v>
      </c>
      <c r="K27" s="33" t="n">
        <f aca="false">VLOOKUP(MONTH($C27)+12*(K$2-1998),NYWest!$G$972:$T$1020,MATCH(CONCATENATE($A27,K$3),NYWest!$H$971:$T$971,0)+1,FALSE())</f>
        <v>1.67380952380952</v>
      </c>
      <c r="L27" s="30"/>
      <c r="M27" s="30"/>
      <c r="N27" s="31"/>
      <c r="O27" s="33" t="n">
        <f aca="false">VLOOKUP(MONTH($C27)+12*(O$2-1998),NYWest!$G$972:$T$1020,MATCH(CONCATENATE($A27,O$3),NYWest!$H$971:$T$971,0)+1,FALSE())</f>
        <v>38.795</v>
      </c>
      <c r="P27" s="33" t="n">
        <f aca="false">VLOOKUP(MONTH($C27)+12*(P$2-1998),NYWest!$G$972:$T$1020,MATCH(CONCATENATE($A27,P$3),NYWest!$H$971:$T$971,0)+1,FALSE())</f>
        <v>0</v>
      </c>
      <c r="Q27" s="33"/>
      <c r="R27" s="33"/>
      <c r="S27" s="31"/>
      <c r="T27" s="33"/>
      <c r="U27" s="33"/>
      <c r="V27" s="31"/>
      <c r="W27" s="31"/>
    </row>
    <row r="28" customFormat="false" ht="12.75" hidden="true" customHeight="true" outlineLevel="0" collapsed="false">
      <c r="A28" s="20" t="n">
        <v>25</v>
      </c>
      <c r="B28" s="21"/>
      <c r="C28" s="22" t="s">
        <v>4</v>
      </c>
      <c r="D28" s="21"/>
      <c r="E28" s="19" t="n">
        <f aca="false">(E25*$D$44+E26*$D$45+E27*$D$46)/SUM($D$44:$D$46)</f>
        <v>0.109206349206349</v>
      </c>
      <c r="F28" s="19" t="n">
        <f aca="false">(F25*$I$44+F26*$I$45+F27*$I$46)/SUM($I$44:$I$46)</f>
        <v>2.67648634048464</v>
      </c>
      <c r="G28" s="19"/>
      <c r="H28" s="19"/>
      <c r="I28" s="21"/>
      <c r="J28" s="19" t="n">
        <f aca="false">(J25*$I$44+J26*$I$45+J27*$I$46)/SUM($I$44:$I$46)</f>
        <v>0.608548387096774</v>
      </c>
      <c r="K28" s="19" t="n">
        <f aca="false">(K25*$I$44+K26*$I$45+K27*$I$46)/SUM($I$44:$I$46)</f>
        <v>1.06806451612903</v>
      </c>
      <c r="L28" s="20"/>
      <c r="M28" s="20"/>
      <c r="N28" s="21"/>
      <c r="O28" s="19" t="n">
        <f aca="false">(O25*$N$44+O26*$N$45+O27*$N$46)/SUM($N$44:$N$46)</f>
        <v>29.1392063492064</v>
      </c>
      <c r="P28" s="19" t="n">
        <f aca="false">(P25*$I$44+P26*$I$45+P27*$I$46)/SUM($I$44:$I$46)</f>
        <v>0</v>
      </c>
      <c r="Q28" s="19"/>
      <c r="R28" s="19"/>
      <c r="S28" s="21"/>
      <c r="T28" s="19"/>
      <c r="U28" s="19"/>
      <c r="V28" s="21"/>
      <c r="W28" s="21"/>
    </row>
    <row r="29" customFormat="false" ht="12.75" hidden="false" customHeight="true" outlineLevel="1" collapsed="false">
      <c r="A29" s="34" t="n">
        <v>20</v>
      </c>
      <c r="C29" s="14" t="n">
        <v>37165</v>
      </c>
      <c r="E29" s="15" t="n">
        <f aca="false">VLOOKUP(MONTH($C29)+12*(E$2-1998),NYWest!$G$972:$T$1020,MATCH(CONCATENATE($A29,E$3),NYWest!$H$971:$T$971,0)+1,FALSE())</f>
        <v>2.62318181818182</v>
      </c>
      <c r="F29" s="15" t="n">
        <f aca="false">VLOOKUP(MONTH($C29)+12*(F$2-1998),NYWest!$G$972:$T$1020,MATCH(CONCATENATE($A29,F$3),NYWest!$H$971:$T$971,0)+1,FALSE())</f>
        <v>0</v>
      </c>
      <c r="J29" s="15" t="n">
        <f aca="false">VLOOKUP(MONTH($C29)+12*(J$2-1998),NYWest!$G$972:$T$1020,MATCH(CONCATENATE($A29,J$3),NYWest!$H$971:$T$971,0)+1,FALSE())</f>
        <v>5.20285714285714</v>
      </c>
      <c r="K29" s="15" t="n">
        <f aca="false">VLOOKUP(MONTH($C29)+12*(K$2-1998),NYWest!$G$972:$T$1020,MATCH(CONCATENATE($A29,K$3),NYWest!$H$971:$T$971,0)+1,FALSE())</f>
        <v>0</v>
      </c>
      <c r="O29" s="15" t="n">
        <f aca="false">VLOOKUP(MONTH($C29)+12*(O$2-1998),NYWest!$G$972:$T$1020,MATCH(CONCATENATE($A29,O$3),NYWest!$H$971:$T$971,0)+1,FALSE())</f>
        <v>32.0181818181818</v>
      </c>
      <c r="P29" s="15" t="n">
        <f aca="false">VLOOKUP(MONTH($C29)+12*(P$2-1998),NYWest!$G$972:$T$1020,MATCH(CONCATENATE($A29,P$3),NYWest!$H$971:$T$971,0)+1,FALSE())</f>
        <v>0</v>
      </c>
    </row>
    <row r="30" customFormat="false" ht="12.75" hidden="false" customHeight="true" outlineLevel="1" collapsed="false">
      <c r="A30" s="34" t="n">
        <v>20</v>
      </c>
      <c r="C30" s="14" t="n">
        <v>37196</v>
      </c>
      <c r="E30" s="15" t="n">
        <f aca="false">VLOOKUP(MONTH($C30)+12*(E$2-1998),NYWest!$G$972:$T$1020,MATCH(CONCATENATE($A30,E$3),NYWest!$H$971:$T$971,0)+1,FALSE())</f>
        <v>3.31631578947368</v>
      </c>
      <c r="F30" s="15" t="n">
        <f aca="false">VLOOKUP(MONTH($C30)+12*(F$2-1998),NYWest!$G$972:$T$1020,MATCH(CONCATENATE($A30,F$3),NYWest!$H$971:$T$971,0)+1,FALSE())</f>
        <v>0</v>
      </c>
      <c r="J30" s="15" t="n">
        <f aca="false">VLOOKUP(MONTH($C30)+12*(J$2-1998),NYWest!$G$972:$T$1020,MATCH(CONCATENATE($A30,J$3),NYWest!$H$971:$T$971,0)+1,FALSE())</f>
        <v>4.2665</v>
      </c>
      <c r="K30" s="15" t="n">
        <f aca="false">VLOOKUP(MONTH($C30)+12*(K$2-1998),NYWest!$G$972:$T$1020,MATCH(CONCATENATE($A30,K$3),NYWest!$H$971:$T$971,0)+1,FALSE())</f>
        <v>0</v>
      </c>
      <c r="O30" s="15" t="n">
        <f aca="false">VLOOKUP(MONTH($C30)+12*(O$2-1998),NYWest!$G$972:$T$1020,MATCH(CONCATENATE($A30,O$3),NYWest!$H$971:$T$971,0)+1,FALSE())</f>
        <v>27.1652380952381</v>
      </c>
      <c r="P30" s="15" t="n">
        <f aca="false">VLOOKUP(MONTH($C30)+12*(P$2-1998),NYWest!$G$972:$T$1020,MATCH(CONCATENATE($A30,P$3),NYWest!$H$971:$T$971,0)+1,FALSE())</f>
        <v>0</v>
      </c>
    </row>
    <row r="31" customFormat="false" ht="12.75" hidden="false" customHeight="true" outlineLevel="1" collapsed="false">
      <c r="A31" s="34" t="n">
        <v>20</v>
      </c>
      <c r="C31" s="14" t="n">
        <v>37226</v>
      </c>
      <c r="E31" s="15" t="n">
        <f aca="false">VLOOKUP(MONTH($C31)+12*(E$2-1998),NYWest!$G$972:$T$1020,MATCH(CONCATENATE($A31,E$3),NYWest!$H$971:$T$971,0)+1,FALSE())</f>
        <v>1.69590909090909</v>
      </c>
      <c r="F31" s="15" t="n">
        <f aca="false">VLOOKUP(MONTH($C31)+12*(F$2-1998),NYWest!$G$972:$T$1020,MATCH(CONCATENATE($A31,F$3),NYWest!$H$971:$T$971,0)+1,FALSE())</f>
        <v>0.272727272727273</v>
      </c>
      <c r="J31" s="15" t="n">
        <f aca="false">VLOOKUP(MONTH($C31)+12*(J$2-1998),NYWest!$G$972:$T$1020,MATCH(CONCATENATE($A31,J$3),NYWest!$H$971:$T$971,0)+1,FALSE())</f>
        <v>4.13904761904762</v>
      </c>
      <c r="K31" s="15" t="n">
        <f aca="false">VLOOKUP(MONTH($C31)+12*(K$2-1998),NYWest!$G$972:$T$1020,MATCH(CONCATENATE($A31,K$3),NYWest!$H$971:$T$971,0)+1,FALSE())</f>
        <v>0</v>
      </c>
      <c r="O31" s="15" t="n">
        <f aca="false">VLOOKUP(MONTH($C31)+12*(O$2-1998),NYWest!$G$972:$T$1020,MATCH(CONCATENATE($A31,O$3),NYWest!$H$971:$T$971,0)+1,FALSE())</f>
        <v>43.795</v>
      </c>
      <c r="P31" s="15" t="n">
        <f aca="false">VLOOKUP(MONTH($C31)+12*(P$2-1998),NYWest!$G$972:$T$1020,MATCH(CONCATENATE($A31,P$3),NYWest!$H$971:$T$971,0)+1,FALSE())</f>
        <v>0</v>
      </c>
    </row>
    <row r="32" customFormat="false" ht="12.75" hidden="true" customHeight="true" outlineLevel="0" collapsed="false">
      <c r="A32" s="35" t="n">
        <v>20</v>
      </c>
      <c r="B32" s="3"/>
      <c r="C32" s="1" t="s">
        <v>4</v>
      </c>
      <c r="D32" s="3"/>
      <c r="E32" s="36" t="n">
        <f aca="false">(E29*$D$44+E30*$D$45+E31*$D$46)/SUM($D$44:$D$46)</f>
        <v>2.5084126984127</v>
      </c>
      <c r="F32" s="36" t="n">
        <f aca="false">(F29*$I$44+F30*$I$45+F31*$I$46)/SUM($I$44:$I$46)</f>
        <v>0.0923753665689149</v>
      </c>
      <c r="G32" s="3"/>
      <c r="H32" s="3"/>
      <c r="I32" s="3"/>
      <c r="J32" s="36" t="n">
        <f aca="false">(J29*$D$44+J30*$D$45+J31*$D$46)/SUM($D$44:$D$46)</f>
        <v>4.54897467876039</v>
      </c>
      <c r="K32" s="36" t="n">
        <f aca="false">(K29*$I$44+K30*$I$45+K31*$I$46)/SUM($I$44:$I$46)</f>
        <v>0</v>
      </c>
      <c r="L32" s="3"/>
      <c r="M32" s="3"/>
      <c r="N32" s="3"/>
      <c r="O32" s="36" t="n">
        <f aca="false">(O29*$D$44+O30*$D$45+O31*$D$46)/SUM($D$44:$D$46)</f>
        <v>34.6671352985639</v>
      </c>
      <c r="P32" s="36" t="n">
        <f aca="false">(P29*$I$44+P30*$I$45+P31*$I$46)/SUM($I$44:$I$46)</f>
        <v>0</v>
      </c>
      <c r="Q32" s="3"/>
      <c r="R32" s="3"/>
      <c r="S32" s="3"/>
      <c r="T32" s="3"/>
      <c r="U32" s="3"/>
      <c r="V32" s="3"/>
    </row>
    <row r="33" customFormat="false" ht="30.75" hidden="false" customHeight="true" outlineLevel="0" collapsed="false">
      <c r="A33" s="37" t="s">
        <v>5</v>
      </c>
      <c r="B33" s="37"/>
      <c r="C33" s="37"/>
      <c r="D33" s="38"/>
      <c r="E33" s="38" t="s">
        <v>6</v>
      </c>
      <c r="F33" s="38" t="s">
        <v>7</v>
      </c>
      <c r="G33" s="38" t="s">
        <v>7</v>
      </c>
      <c r="H33" s="39" t="s">
        <v>8</v>
      </c>
      <c r="I33" s="38"/>
      <c r="J33" s="38" t="s">
        <v>6</v>
      </c>
      <c r="K33" s="38" t="s">
        <v>7</v>
      </c>
      <c r="L33" s="38" t="s">
        <v>7</v>
      </c>
      <c r="M33" s="39" t="s">
        <v>8</v>
      </c>
      <c r="N33" s="38"/>
      <c r="O33" s="38" t="s">
        <v>6</v>
      </c>
      <c r="P33" s="38" t="s">
        <v>7</v>
      </c>
      <c r="Q33" s="38" t="s">
        <v>7</v>
      </c>
      <c r="R33" s="39" t="s">
        <v>8</v>
      </c>
      <c r="S33" s="38"/>
      <c r="T33" s="38" t="s">
        <v>6</v>
      </c>
      <c r="U33" s="38" t="s">
        <v>7</v>
      </c>
      <c r="V33" s="38" t="s">
        <v>7</v>
      </c>
      <c r="W33" s="39" t="s">
        <v>8</v>
      </c>
    </row>
    <row r="34" customFormat="false" ht="12" hidden="false" customHeight="true" outlineLevel="0" collapsed="false">
      <c r="A34" s="40"/>
      <c r="B34" s="40"/>
      <c r="C34" s="40"/>
      <c r="D34" s="41"/>
      <c r="E34" s="8" t="s">
        <v>9</v>
      </c>
      <c r="F34" s="41" t="s">
        <v>9</v>
      </c>
      <c r="G34" s="41" t="s">
        <v>10</v>
      </c>
      <c r="H34" s="42" t="s">
        <v>11</v>
      </c>
      <c r="I34" s="41"/>
      <c r="J34" s="8" t="s">
        <v>9</v>
      </c>
      <c r="K34" s="41" t="s">
        <v>9</v>
      </c>
      <c r="L34" s="41" t="s">
        <v>10</v>
      </c>
      <c r="M34" s="42" t="s">
        <v>11</v>
      </c>
      <c r="N34" s="41"/>
      <c r="O34" s="8" t="s">
        <v>9</v>
      </c>
      <c r="P34" s="41" t="s">
        <v>9</v>
      </c>
      <c r="Q34" s="41" t="s">
        <v>10</v>
      </c>
      <c r="R34" s="42" t="s">
        <v>11</v>
      </c>
      <c r="S34" s="41"/>
      <c r="T34" s="8" t="s">
        <v>9</v>
      </c>
      <c r="U34" s="41" t="s">
        <v>9</v>
      </c>
      <c r="V34" s="41" t="s">
        <v>10</v>
      </c>
      <c r="W34" s="42" t="s">
        <v>11</v>
      </c>
    </row>
    <row r="35" customFormat="false" ht="12" hidden="false" customHeight="true" outlineLevel="0" collapsed="false">
      <c r="A35" s="5"/>
      <c r="B35" s="5"/>
      <c r="C35" s="5"/>
      <c r="D35" s="8"/>
      <c r="E35" s="8" t="s">
        <v>24</v>
      </c>
      <c r="F35" s="8" t="s">
        <v>13</v>
      </c>
      <c r="G35" s="8" t="s">
        <v>14</v>
      </c>
      <c r="H35" s="43" t="s">
        <v>15</v>
      </c>
      <c r="I35" s="8"/>
      <c r="J35" s="8" t="s">
        <v>24</v>
      </c>
      <c r="K35" s="8" t="s">
        <v>13</v>
      </c>
      <c r="L35" s="8" t="s">
        <v>14</v>
      </c>
      <c r="M35" s="43" t="s">
        <v>15</v>
      </c>
      <c r="N35" s="8"/>
      <c r="O35" s="8" t="s">
        <v>24</v>
      </c>
      <c r="P35" s="8" t="s">
        <v>13</v>
      </c>
      <c r="Q35" s="8" t="s">
        <v>14</v>
      </c>
      <c r="R35" s="43" t="s">
        <v>15</v>
      </c>
      <c r="S35" s="8"/>
      <c r="T35" s="8" t="s">
        <v>24</v>
      </c>
      <c r="U35" s="8" t="s">
        <v>13</v>
      </c>
      <c r="V35" s="8" t="s">
        <v>14</v>
      </c>
      <c r="W35" s="43" t="s">
        <v>15</v>
      </c>
    </row>
    <row r="36" customFormat="false" ht="12" hidden="false" customHeight="true" outlineLevel="0" collapsed="false">
      <c r="A36" s="10"/>
      <c r="B36" s="10"/>
      <c r="C36" s="10"/>
      <c r="D36" s="12"/>
      <c r="E36" s="12" t="n">
        <v>1998</v>
      </c>
      <c r="F36" s="12" t="n">
        <v>1998</v>
      </c>
      <c r="G36" s="12" t="n">
        <v>1998</v>
      </c>
      <c r="H36" s="12" t="n">
        <v>1998</v>
      </c>
      <c r="I36" s="12"/>
      <c r="J36" s="12" t="n">
        <v>1999</v>
      </c>
      <c r="K36" s="12" t="n">
        <v>1999</v>
      </c>
      <c r="L36" s="12" t="n">
        <v>1999</v>
      </c>
      <c r="M36" s="12" t="n">
        <v>1999</v>
      </c>
      <c r="N36" s="12"/>
      <c r="O36" s="12" t="n">
        <v>2000</v>
      </c>
      <c r="P36" s="12" t="n">
        <v>2000</v>
      </c>
      <c r="Q36" s="12" t="n">
        <v>2000</v>
      </c>
      <c r="R36" s="12" t="n">
        <v>2000</v>
      </c>
      <c r="S36" s="12"/>
      <c r="T36" s="12" t="n">
        <v>2001</v>
      </c>
      <c r="U36" s="12" t="n">
        <v>2001</v>
      </c>
      <c r="V36" s="12" t="n">
        <v>2001</v>
      </c>
      <c r="W36" s="12" t="n">
        <v>2001</v>
      </c>
    </row>
    <row r="37" customFormat="false" ht="12" hidden="false" customHeight="true" outlineLevel="0" collapsed="false">
      <c r="A37" s="44"/>
      <c r="B37" s="44"/>
      <c r="C37" s="44" t="s">
        <v>16</v>
      </c>
      <c r="D37" s="6"/>
      <c r="H37" s="6"/>
      <c r="I37" s="6"/>
      <c r="M37" s="6"/>
      <c r="N37" s="6"/>
      <c r="R37" s="6"/>
      <c r="S37" s="6"/>
      <c r="W37" s="6"/>
    </row>
    <row r="38" customFormat="false" ht="12" hidden="false" customHeight="true" outlineLevel="0" collapsed="false">
      <c r="A38" s="7"/>
      <c r="B38" s="6"/>
      <c r="C38" s="7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</row>
    <row r="39" customFormat="false" ht="12" hidden="false" customHeight="true" outlineLevel="0" collapsed="false">
      <c r="A39" s="14"/>
      <c r="B39" s="15"/>
      <c r="C39" s="14" t="n">
        <v>36892</v>
      </c>
      <c r="D39" s="15"/>
      <c r="E39" s="45" t="n">
        <f aca="false">VLOOKUP(MONTH($C39)+12*(E$36-1998),NYWest!$B$972:$F$1060,3,FALSE())</f>
        <v>21.8095238095238</v>
      </c>
      <c r="F39" s="45" t="n">
        <f aca="false">VLOOKUP(MONTH($C39)+12*(F$36-1998),Gas!$A$2507:$E$2568,3,FALSE())</f>
        <v>2.11145161290323</v>
      </c>
      <c r="G39" s="46" t="n">
        <f aca="false">VLOOKUP(MONTH($C39)+12*(G$36-1998),NYWest!$U$972:$AC$1060,3,FALSE())</f>
        <v>10.3993657749495</v>
      </c>
      <c r="H39" s="47" t="n">
        <f aca="false">VLOOKUP(MONTH($C39)+12*(H$36-1998),'[1]Peak Load %'!$A$27:$O$110,MATCH("NY-ISO",'[1]Peak Load %'!$B$1:$O$1,0)+1,FALSE())</f>
        <v>0.62949577888285</v>
      </c>
      <c r="I39" s="47"/>
      <c r="J39" s="45" t="n">
        <f aca="false">VLOOKUP(MONTH($C39)+12*(J$36-1998),NYWest!$B$972:$F$1060,3,FALSE())</f>
        <v>23.349</v>
      </c>
      <c r="K39" s="45" t="n">
        <f aca="false">VLOOKUP(MONTH($C39)+12*(K$36-1998),Gas!$A$2507:$E$2568,3,FALSE())</f>
        <v>1.84387096774194</v>
      </c>
      <c r="L39" s="46" t="n">
        <f aca="false">VLOOKUP(MONTH($C39)+12*(L$36-1998),NYWest!$U$972:$AC$1060,3,FALSE())</f>
        <v>12.5939381661646</v>
      </c>
      <c r="M39" s="47" t="n">
        <f aca="false">VLOOKUP(MONTH($C39)+12*(M$36-1998),'[1]Peak Load %'!$A$27:$O$110,MATCH("NY-ISO",'[1]Peak Load %'!$B$1:$O$1,0)+1,FALSE())</f>
        <v>0.690355036428819</v>
      </c>
      <c r="N39" s="15"/>
      <c r="O39" s="45" t="n">
        <f aca="false">VLOOKUP(MONTH($C39)+12*(O$36-1998),NYWest!$B$972:$F$1060,3,FALSE())</f>
        <v>32.5490476190476</v>
      </c>
      <c r="P39" s="45" t="n">
        <f aca="false">VLOOKUP(MONTH($C39)+12*(P$36-1998),Gas!$A$2507:$E$2568,3,FALSE())</f>
        <v>2.39870967741936</v>
      </c>
      <c r="Q39" s="46" t="n">
        <f aca="false">VLOOKUP(MONTH($C39)+12*(Q$36-1998),NYWest!$U$972:$AC$1060,3,FALSE())</f>
        <v>13.4546881084313</v>
      </c>
      <c r="R39" s="47" t="n">
        <f aca="false">VLOOKUP(MONTH($C39)+12*(R$36-1998),'[1]Peak Load %'!$A$27:$O$110,MATCH("NY-ISO",'[1]Peak Load %'!$B$1:$O$1,0)+1,FALSE())</f>
        <v>0.694092522582321</v>
      </c>
      <c r="S39" s="15"/>
      <c r="T39" s="45" t="n">
        <f aca="false">VLOOKUP(MONTH($C39)+12*(T$36-1998),NYWest!$B$972:$F$1060,3,FALSE())</f>
        <v>52.9554545454545</v>
      </c>
      <c r="U39" s="45" t="n">
        <f aca="false">VLOOKUP(MONTH($C39)+12*(U$36-1998),Gas!$A$2507:$E$2568,3,FALSE())</f>
        <v>8.4491935483871</v>
      </c>
      <c r="V39" s="46" t="n">
        <f aca="false">VLOOKUP(MONTH($C39)+12*(V$36-1998),NYWest!$U$972:$AC$1060,3,FALSE())</f>
        <v>6.36199921740189</v>
      </c>
      <c r="W39" s="47" t="n">
        <f aca="false">VLOOKUP(MONTH($C39)+12*(W$36-1998),'[1]Peak Load %'!$A$27:$O$110,MATCH("NY-ISO",'[1]Peak Load %'!$B$1:$O$1,0)+1,FALSE())</f>
        <v>0.680611747152162</v>
      </c>
    </row>
    <row r="40" customFormat="false" ht="12" hidden="false" customHeight="true" outlineLevel="0" collapsed="false">
      <c r="A40" s="29"/>
      <c r="B40" s="26"/>
      <c r="C40" s="29" t="n">
        <v>36923</v>
      </c>
      <c r="D40" s="26"/>
      <c r="E40" s="48" t="n">
        <f aca="false">VLOOKUP(MONTH($C40)+12*(E$36-1998),NYWest!$B$972:$F$1060,3,FALSE())</f>
        <v>20.5957894736842</v>
      </c>
      <c r="F40" s="48" t="n">
        <f aca="false">VLOOKUP(MONTH($C40)+12*(F$36-1998),Gas!$A$2507:$E$2568,3,FALSE())</f>
        <v>2.21857142857143</v>
      </c>
      <c r="G40" s="49" t="n">
        <f aca="false">VLOOKUP(MONTH($C40)+12*(G$36-1998),NYWest!$U$972:$AC$1060,3,FALSE())</f>
        <v>9.2963771635411</v>
      </c>
      <c r="H40" s="50" t="n">
        <f aca="false">VLOOKUP(MONTH($C40)+12*(H$36-1998),'[1]Peak Load %'!$A$27:$O$110,MATCH("NY-ISO",'[1]Peak Load %'!$B$1:$O$1,0)+1,FALSE())</f>
        <v>0.61882733896149</v>
      </c>
      <c r="I40" s="50"/>
      <c r="J40" s="48" t="n">
        <f aca="false">VLOOKUP(MONTH($C40)+12*(J$36-1998),NYWest!$B$972:$F$1060,3,FALSE())</f>
        <v>19.6747368421053</v>
      </c>
      <c r="K40" s="48" t="n">
        <f aca="false">VLOOKUP(MONTH($C40)+12*(K$36-1998),Gas!$A$2507:$E$2568,3,FALSE())</f>
        <v>1.77982142857143</v>
      </c>
      <c r="L40" s="49" t="n">
        <f aca="false">VLOOKUP(MONTH($C40)+12*(L$36-1998),NYWest!$U$972:$AC$1060,3,FALSE())</f>
        <v>11.0473402222735</v>
      </c>
      <c r="M40" s="50" t="n">
        <f aca="false">VLOOKUP(MONTH($C40)+12*(M$36-1998),'[1]Peak Load %'!$A$27:$O$110,MATCH("NY-ISO",'[1]Peak Load %'!$B$1:$O$1,0)+1,FALSE())</f>
        <v>0.650283335260784</v>
      </c>
      <c r="N40" s="26"/>
      <c r="O40" s="48" t="n">
        <f aca="false">VLOOKUP(MONTH($C40)+12*(O$36-1998),NYWest!$B$972:$F$1060,3,FALSE())</f>
        <v>32.3919047619048</v>
      </c>
      <c r="P40" s="48" t="n">
        <f aca="false">VLOOKUP(MONTH($C40)+12*(P$36-1998),Gas!$A$2507:$E$2568,3,FALSE())</f>
        <v>2.65689655172414</v>
      </c>
      <c r="Q40" s="49" t="n">
        <f aca="false">VLOOKUP(MONTH($C40)+12*(Q$36-1998),NYWest!$U$972:$AC$1060,3,FALSE())</f>
        <v>12.1076391434515</v>
      </c>
      <c r="R40" s="50" t="n">
        <f aca="false">VLOOKUP(MONTH($C40)+12*(R$36-1998),'[1]Peak Load %'!$A$27:$O$110,MATCH("NY-ISO",'[1]Peak Load %'!$B$1:$O$1,0)+1,FALSE())</f>
        <v>0.665781651323194</v>
      </c>
      <c r="S40" s="26"/>
      <c r="T40" s="48" t="n">
        <f aca="false">VLOOKUP(MONTH($C40)+12*(T$36-1998),NYWest!$B$972:$F$1060,3,FALSE())</f>
        <v>39.09</v>
      </c>
      <c r="U40" s="48" t="n">
        <f aca="false">VLOOKUP(MONTH($C40)+12*(U$36-1998),Gas!$A$2507:$E$2568,3,FALSE())</f>
        <v>5.65125</v>
      </c>
      <c r="V40" s="49" t="n">
        <f aca="false">VLOOKUP(MONTH($C40)+12*(V$36-1998),NYWest!$U$972:$AC$1060,3,FALSE())</f>
        <v>7.02863461917494</v>
      </c>
      <c r="W40" s="50" t="n">
        <f aca="false">VLOOKUP(MONTH($C40)+12*(W$36-1998),'[1]Peak Load %'!$A$27:$O$110,MATCH("NY-ISO",'[1]Peak Load %'!$B$1:$O$1,0)+1,FALSE())</f>
        <v>0.647384580069438</v>
      </c>
    </row>
    <row r="41" customFormat="false" ht="12" hidden="false" customHeight="true" outlineLevel="0" collapsed="false">
      <c r="A41" s="14"/>
      <c r="B41" s="15"/>
      <c r="C41" s="14" t="n">
        <v>37073</v>
      </c>
      <c r="D41" s="15"/>
      <c r="E41" s="45" t="n">
        <f aca="false">VLOOKUP(MONTH($C41)+12*(E$36-1998),NYWest!$B$972:$F$1060,3,FALSE())</f>
        <v>36.9622727272727</v>
      </c>
      <c r="F41" s="45" t="n">
        <f aca="false">VLOOKUP(MONTH($C41)+12*(F$36-1998),Gas!$A$2507:$E$2568,3,FALSE())</f>
        <v>2.19612903225806</v>
      </c>
      <c r="G41" s="46" t="n">
        <f aca="false">VLOOKUP(MONTH($C41)+12*(G$36-1998),NYWest!$U$972:$AC$1060,3,FALSE())</f>
        <v>17.1603672497845</v>
      </c>
      <c r="H41" s="47" t="n">
        <f aca="false">VLOOKUP(MONTH($C41)+12*(H$36-1998),'[1]Peak Load %'!$A$27:$O$110,MATCH("NY-ISO",'[1]Peak Load %'!$B$1:$O$1,0)+1,FALSE())</f>
        <v>0.814184110095987</v>
      </c>
      <c r="I41" s="47"/>
      <c r="J41" s="45" t="n">
        <f aca="false">VLOOKUP(MONTH($C41)+12*(J$36-1998),NYWest!$B$972:$F$1060,3,FALSE())</f>
        <v>86.9519047619048</v>
      </c>
      <c r="K41" s="45" t="n">
        <f aca="false">VLOOKUP(MONTH($C41)+12*(K$36-1998),Gas!$A$2507:$E$2568,3,FALSE())</f>
        <v>2.28935483870968</v>
      </c>
      <c r="L41" s="46" t="n">
        <f aca="false">VLOOKUP(MONTH($C41)+12*(L$36-1998),NYWest!$U$972:$AC$1060,3,FALSE())</f>
        <v>36.6141134763192</v>
      </c>
      <c r="M41" s="47" t="n">
        <f aca="false">VLOOKUP(MONTH($C41)+12*(M$36-1998),'[1]Peak Load %'!$A$27:$O$110,MATCH("NY-ISO",'[1]Peak Load %'!$B$1:$O$1,0)+1,FALSE())</f>
        <v>0.874751089434648</v>
      </c>
      <c r="N41" s="15"/>
      <c r="O41" s="45" t="n">
        <f aca="false">VLOOKUP(MONTH($C41)+12*(O$36-1998),NYWest!$B$972:$F$1060,3,FALSE())</f>
        <v>34.451052631579</v>
      </c>
      <c r="P41" s="45" t="n">
        <f aca="false">VLOOKUP(MONTH($C41)+12*(P$36-1998),Gas!$A$2507:$E$2568,3,FALSE())</f>
        <v>4.03967741935484</v>
      </c>
      <c r="Q41" s="46" t="n">
        <f aca="false">VLOOKUP(MONTH($C41)+12*(Q$36-1998),NYWest!$U$972:$AC$1060,3,FALSE())</f>
        <v>8.6225757964142</v>
      </c>
      <c r="R41" s="47" t="n">
        <f aca="false">VLOOKUP(MONTH($C41)+12*(R$36-1998),'[1]Peak Load %'!$A$27:$O$110,MATCH("NY-ISO",'[1]Peak Load %'!$B$1:$O$1,0)+1,FALSE())</f>
        <v>0.748271211729936</v>
      </c>
      <c r="S41" s="15"/>
      <c r="T41" s="45" t="n">
        <f aca="false">VLOOKUP(MONTH($C41)+12*(T$36-1998),NYWest!$B$972:$F$1060,3,FALSE())</f>
        <v>39.8652380952381</v>
      </c>
      <c r="U41" s="45" t="n">
        <f aca="false">VLOOKUP(MONTH($C41)+12*(U$36-1998),Gas!$A$2507:$E$2568,3,FALSE())</f>
        <v>3.07354838709677</v>
      </c>
      <c r="V41" s="46" t="n">
        <f aca="false">VLOOKUP(MONTH($C41)+12*(V$36-1998),NYWest!$U$972:$AC$1060,3,FALSE())</f>
        <v>12.9395608414848</v>
      </c>
      <c r="W41" s="47" t="n">
        <f aca="false">VLOOKUP(MONTH($C41)+12*(W$36-1998),'[1]Peak Load %'!$A$27:$O$110,MATCH("NY-ISO",'[1]Peak Load %'!$B$1:$O$1,0)+1,FALSE())</f>
        <v>0.846411632728409</v>
      </c>
    </row>
    <row r="42" customFormat="false" ht="12" hidden="false" customHeight="true" outlineLevel="0" collapsed="false">
      <c r="A42" s="29"/>
      <c r="B42" s="26"/>
      <c r="C42" s="29" t="n">
        <v>37104</v>
      </c>
      <c r="D42" s="26"/>
      <c r="E42" s="48" t="n">
        <f aca="false">VLOOKUP(MONTH($C42)+12*(E$36-1998),NYWest!$B$972:$F$1060,3,FALSE())</f>
        <v>27.622380952381</v>
      </c>
      <c r="F42" s="48" t="n">
        <f aca="false">VLOOKUP(MONTH($C42)+12*(F$36-1998),Gas!$A$2507:$E$2568,3,FALSE())</f>
        <v>1.84064516129032</v>
      </c>
      <c r="G42" s="49" t="n">
        <f aca="false">VLOOKUP(MONTH($C42)+12*(G$36-1998),NYWest!$U$972:$AC$1060,3,FALSE())</f>
        <v>14.9258929438734</v>
      </c>
      <c r="H42" s="50" t="n">
        <f aca="false">VLOOKUP(MONTH($C42)+12*(H$36-1998),'[1]Peak Load %'!$A$27:$O$110,MATCH("NY-ISO",'[1]Peak Load %'!$B$1:$O$1,0)+1,FALSE())</f>
        <v>0.775702555799699</v>
      </c>
      <c r="I42" s="50"/>
      <c r="J42" s="48" t="n">
        <f aca="false">VLOOKUP(MONTH($C42)+12*(J$36-1998),NYWest!$B$972:$F$1060,3,FALSE())</f>
        <v>41.7472727272727</v>
      </c>
      <c r="K42" s="48" t="n">
        <f aca="false">VLOOKUP(MONTH($C42)+12*(K$36-1998),Gas!$A$2507:$E$2568,3,FALSE())</f>
        <v>2.77967741935484</v>
      </c>
      <c r="L42" s="49" t="n">
        <f aca="false">VLOOKUP(MONTH($C42)+12*(L$36-1998),NYWest!$U$972:$AC$1060,3,FALSE())</f>
        <v>15.2035738242504</v>
      </c>
      <c r="M42" s="50" t="n">
        <f aca="false">VLOOKUP(MONTH($C42)+12*(M$36-1998),'[1]Peak Load %'!$A$27:$O$110,MATCH("NY-ISO",'[1]Peak Load %'!$B$1:$O$1,0)+1,FALSE())</f>
        <v>0.774321087414505</v>
      </c>
      <c r="N42" s="26"/>
      <c r="O42" s="48" t="n">
        <f aca="false">VLOOKUP(MONTH($C42)+12*(O$36-1998),NYWest!$B$972:$F$1060,3,FALSE())</f>
        <v>44.1626086956522</v>
      </c>
      <c r="P42" s="48" t="n">
        <f aca="false">VLOOKUP(MONTH($C42)+12*(P$36-1998),Gas!$A$2507:$E$2568,3,FALSE())</f>
        <v>4.38467741935484</v>
      </c>
      <c r="Q42" s="49" t="n">
        <f aca="false">VLOOKUP(MONTH($C42)+12*(Q$36-1998),NYWest!$U$972:$AC$1060,3,FALSE())</f>
        <v>10.1733247889808</v>
      </c>
      <c r="R42" s="50" t="n">
        <f aca="false">VLOOKUP(MONTH($C42)+12*(R$36-1998),'[1]Peak Load %'!$A$27:$O$110,MATCH("NY-ISO",'[1]Peak Load %'!$B$1:$O$1,0)+1,FALSE())</f>
        <v>0.806691343146538</v>
      </c>
      <c r="S42" s="26"/>
      <c r="T42" s="48" t="n">
        <f aca="false">VLOOKUP(MONTH($C42)+12*(T$36-1998),NYWest!$B$972:$F$1060,3,FALSE())</f>
        <v>63.1317391304348</v>
      </c>
      <c r="U42" s="48" t="n">
        <f aca="false">VLOOKUP(MONTH($C42)+12*(U$36-1998),Gas!$A$2507:$E$2568,3,FALSE())</f>
        <v>3.00774193548387</v>
      </c>
      <c r="V42" s="49" t="n">
        <f aca="false">VLOOKUP(MONTH($C42)+12*(V$36-1998),NYWest!$U$972:$AC$1060,3,FALSE())</f>
        <v>20.8378998414912</v>
      </c>
      <c r="W42" s="50"/>
    </row>
    <row r="43" customFormat="false" ht="12" hidden="false" customHeight="true" outlineLevel="0" collapsed="false">
      <c r="A43" s="51"/>
      <c r="B43" s="15"/>
      <c r="C43" s="51" t="n">
        <v>37135</v>
      </c>
      <c r="D43" s="15"/>
      <c r="E43" s="45" t="n">
        <f aca="false">VLOOKUP(MONTH($C43)+12*(E$36-1998),NYWest!$B$972:$F$1060,3,FALSE())</f>
        <v>23.0338095238095</v>
      </c>
      <c r="F43" s="45" t="n">
        <f aca="false">VLOOKUP(MONTH($C43)+12*(F$36-1998),Gas!$A$2507:$E$2568,3,FALSE())</f>
        <v>1.98833333333333</v>
      </c>
      <c r="G43" s="46" t="n">
        <f aca="false">VLOOKUP(MONTH($C43)+12*(G$36-1998),NYWest!$U$972:$AC$1060,3,FALSE())</f>
        <v>11.7474181656137</v>
      </c>
      <c r="H43" s="47" t="n">
        <f aca="false">VLOOKUP(MONTH($C43)+12*(H$36-1998),'[1]Peak Load %'!$A$27:$O$110,MATCH("NY-ISO",'[1]Peak Load %'!$B$1:$O$1,0)+1,FALSE())</f>
        <v>0.704521799468024</v>
      </c>
      <c r="I43" s="15"/>
      <c r="J43" s="45" t="n">
        <f aca="false">VLOOKUP(MONTH($C43)+12*(J$36-1998),NYWest!$B$972:$F$1060,3,FALSE())</f>
        <v>26.5761904761905</v>
      </c>
      <c r="K43" s="45" t="n">
        <f aca="false">VLOOKUP(MONTH($C43)+12*(K$36-1998),Gas!$A$2507:$E$2568,3,FALSE())</f>
        <v>2.57366666666667</v>
      </c>
      <c r="L43" s="46" t="n">
        <f aca="false">VLOOKUP(MONTH($C43)+12*(L$36-1998),NYWest!$U$972:$AC$1060,3,FALSE())</f>
        <v>10.3291629775264</v>
      </c>
      <c r="M43" s="47" t="n">
        <f aca="false">VLOOKUP(MONTH($C43)+12*(M$36-1998),'[1]Peak Load %'!$A$27:$O$110,MATCH("NY-ISO",'[1]Peak Load %'!$B$1:$O$1,0)+1,FALSE())</f>
        <v>0.735707483189518</v>
      </c>
      <c r="N43" s="15"/>
      <c r="O43" s="45" t="n">
        <f aca="false">VLOOKUP(MONTH($C43)+12*(O$36-1998),NYWest!$B$972:$F$1060,3,FALSE())</f>
        <v>44.6335</v>
      </c>
      <c r="P43" s="45" t="n">
        <f aca="false">VLOOKUP(MONTH($C43)+12*(P$36-1998),Gas!$A$2507:$E$2568,3,FALSE())</f>
        <v>5.0165</v>
      </c>
      <c r="Q43" s="46" t="n">
        <f aca="false">VLOOKUP(MONTH($C43)+12*(Q$36-1998),NYWest!$U$972:$AC$1060,3,FALSE())</f>
        <v>8.84192531111501</v>
      </c>
      <c r="R43" s="47" t="n">
        <f aca="false">VLOOKUP(MONTH($C43)+12*(R$36-1998),'[1]Peak Load %'!$A$27:$O$110,MATCH("NY-ISO",'[1]Peak Load %'!$B$1:$O$1,0)+1,FALSE())</f>
        <v>0.771771254770308</v>
      </c>
      <c r="S43" s="15"/>
      <c r="T43" s="45"/>
      <c r="U43" s="45"/>
      <c r="V43" s="46"/>
    </row>
    <row r="44" customFormat="false" ht="12" hidden="false" customHeight="true" outlineLevel="1" collapsed="false">
      <c r="A44" s="14"/>
      <c r="B44" s="15"/>
      <c r="C44" s="14" t="n">
        <v>37165</v>
      </c>
      <c r="D44" s="52" t="n">
        <v>22</v>
      </c>
      <c r="E44" s="45" t="n">
        <f aca="false">VLOOKUP(MONTH($C44)+12*(E$36-1998),NYWest!$B$972:$F$1060,3,FALSE())</f>
        <v>22.6231818181818</v>
      </c>
      <c r="F44" s="45" t="n">
        <f aca="false">VLOOKUP(MONTH($C44)+12*(F$36-1998),Gas!$A$2507:$E$2568,3,FALSE())</f>
        <v>1.88322580645161</v>
      </c>
      <c r="G44" s="46" t="n">
        <f aca="false">VLOOKUP(MONTH($C44)+12*(G$36-1998),NYWest!$U$972:$AC$1060,3,FALSE())</f>
        <v>12.000357123808</v>
      </c>
      <c r="H44" s="47" t="n">
        <f aca="false">VLOOKUP(MONTH($C44)+12*(H$36-1998),'[1]Peak Load %'!$A$27:$O$110,MATCH("NY-ISO",'[1]Peak Load %'!$B$1:$O$1,0)+1,FALSE())</f>
        <v>0.59344281253614</v>
      </c>
      <c r="I44" s="15" t="n">
        <v>21</v>
      </c>
      <c r="J44" s="45" t="n">
        <f aca="false">VLOOKUP(MONTH($C44)+12*(J$36-1998),NYWest!$B$972:$F$1060,3,FALSE())</f>
        <v>25.2028571428571</v>
      </c>
      <c r="K44" s="45" t="n">
        <f aca="false">VLOOKUP(MONTH($C44)+12*(K$36-1998),Gas!$A$2507:$E$2568,3,FALSE())</f>
        <v>2.68338709677419</v>
      </c>
      <c r="L44" s="46" t="n">
        <f aca="false">VLOOKUP(MONTH($C44)+12*(L$36-1998),NYWest!$U$972:$AC$1060,3,FALSE())</f>
        <v>9.35241312679635</v>
      </c>
      <c r="M44" s="47" t="n">
        <f aca="false">VLOOKUP(MONTH($C44)+12*(M$36-1998),'[1]Peak Load %'!$A$27:$O$110,MATCH("NY-ISO",'[1]Peak Load %'!$B$1:$O$1,0)+1,FALSE())</f>
        <v>0.594268563677816</v>
      </c>
      <c r="N44" s="15" t="n">
        <v>22</v>
      </c>
      <c r="O44" s="45" t="n">
        <f aca="false">VLOOKUP(MONTH($C44)+12*(O$36-1998),NYWest!$B$972:$F$1060,3,FALSE())</f>
        <v>52.0181818181818</v>
      </c>
      <c r="P44" s="45" t="n">
        <f aca="false">VLOOKUP(MONTH($C44)+12*(P$36-1998),Gas!$A$2507:$E$2568,3,FALSE())</f>
        <v>5.03209677419355</v>
      </c>
      <c r="Q44" s="46" t="n">
        <f aca="false">VLOOKUP(MONTH($C44)+12*(Q$36-1998),NYWest!$U$972:$AC$1060,3,FALSE())</f>
        <v>10.3094446989144</v>
      </c>
      <c r="R44" s="47" t="n">
        <f aca="false">VLOOKUP(MONTH($C44)+12*(R$36-1998),'[1]Peak Load %'!$A$27:$O$110,MATCH("NY-ISO",'[1]Peak Load %'!$B$1:$O$1,0)+1,FALSE())</f>
        <v>0.610570715330981</v>
      </c>
      <c r="S44" s="15"/>
      <c r="T44" s="45"/>
      <c r="U44" s="45"/>
      <c r="V44" s="46"/>
    </row>
    <row r="45" customFormat="false" ht="12" hidden="false" customHeight="true" outlineLevel="1" collapsed="false">
      <c r="A45" s="14"/>
      <c r="B45" s="15"/>
      <c r="C45" s="14" t="n">
        <v>37196</v>
      </c>
      <c r="D45" s="52" t="n">
        <v>19</v>
      </c>
      <c r="E45" s="45" t="n">
        <f aca="false">VLOOKUP(MONTH($C45)+12*(E$36-1998),NYWest!$B$972:$F$1060,3,FALSE())</f>
        <v>23.3163157894737</v>
      </c>
      <c r="F45" s="45" t="n">
        <f aca="false">VLOOKUP(MONTH($C45)+12*(F$36-1998),Gas!$A$2507:$E$2568,3,FALSE())</f>
        <v>2.084</v>
      </c>
      <c r="G45" s="46" t="n">
        <f aca="false">VLOOKUP(MONTH($C45)+12*(G$36-1998),NYWest!$U$972:$AC$1060,3,FALSE())</f>
        <v>11.091415944518</v>
      </c>
      <c r="H45" s="47" t="n">
        <f aca="false">VLOOKUP(MONTH($C45)+12*(H$36-1998),'[1]Peak Load %'!$A$27:$O$110,MATCH("NY-ISO",'[1]Peak Load %'!$B$1:$O$1,0)+1,FALSE())</f>
        <v>0.613999074823638</v>
      </c>
      <c r="I45" s="15" t="n">
        <v>20</v>
      </c>
      <c r="J45" s="45" t="n">
        <f aca="false">VLOOKUP(MONTH($C45)+12*(J$36-1998),NYWest!$B$972:$F$1060,3,FALSE())</f>
        <v>24.2665</v>
      </c>
      <c r="K45" s="45" t="n">
        <f aca="false">VLOOKUP(MONTH($C45)+12*(K$36-1998),Gas!$A$2507:$E$2568,3,FALSE())</f>
        <v>2.31233333333333</v>
      </c>
      <c r="L45" s="46" t="n">
        <f aca="false">VLOOKUP(MONTH($C45)+12*(L$36-1998),NYWest!$U$972:$AC$1060,3,FALSE())</f>
        <v>10.2606863693448</v>
      </c>
      <c r="M45" s="47" t="n">
        <f aca="false">VLOOKUP(MONTH($C45)+12*(M$36-1998),'[1]Peak Load %'!$A$27:$O$110,MATCH("NY-ISO",'[1]Peak Load %'!$B$1:$O$1,0)+1,FALSE())</f>
        <v>0.65481515684973</v>
      </c>
      <c r="N45" s="15" t="n">
        <v>21</v>
      </c>
      <c r="O45" s="45" t="n">
        <f aca="false">VLOOKUP(MONTH($C45)+12*(O$36-1998),NYWest!$B$972:$F$1060,3,FALSE())</f>
        <v>47.1652380952381</v>
      </c>
      <c r="P45" s="45" t="n">
        <f aca="false">VLOOKUP(MONTH($C45)+12*(P$36-1998),Gas!$A$2507:$E$2568,3,FALSE())</f>
        <v>5.4935</v>
      </c>
      <c r="Q45" s="46" t="n">
        <f aca="false">VLOOKUP(MONTH($C45)+12*(Q$36-1998),NYWest!$U$972:$AC$1060,3,FALSE())</f>
        <v>8.77100561501655</v>
      </c>
      <c r="R45" s="47" t="n">
        <f aca="false">VLOOKUP(MONTH($C45)+12*(R$36-1998),'[1]Peak Load %'!$A$27:$O$110,MATCH("NY-ISO",'[1]Peak Load %'!$B$1:$O$1,0)+1,FALSE())</f>
        <v>0.642564058420131</v>
      </c>
      <c r="S45" s="15"/>
      <c r="T45" s="45"/>
      <c r="U45" s="45"/>
      <c r="V45" s="46"/>
    </row>
    <row r="46" customFormat="false" ht="12" hidden="false" customHeight="true" outlineLevel="1" collapsed="false">
      <c r="A46" s="29"/>
      <c r="B46" s="26"/>
      <c r="C46" s="29" t="n">
        <v>37226</v>
      </c>
      <c r="D46" s="81" t="n">
        <v>22</v>
      </c>
      <c r="E46" s="48" t="n">
        <f aca="false">VLOOKUP(MONTH($C46)+12*(E$36-1998),NYWest!$B$972:$F$1060,3,FALSE())</f>
        <v>21.4231818181818</v>
      </c>
      <c r="F46" s="48" t="n">
        <f aca="false">VLOOKUP(MONTH($C46)+12*(F$36-1998),Gas!$A$2507:$E$2568,3,FALSE())</f>
        <v>1.68306451612903</v>
      </c>
      <c r="G46" s="49" t="n">
        <f aca="false">VLOOKUP(MONTH($C46)+12*(G$36-1998),NYWest!$U$972:$AC$1060,3,FALSE())</f>
        <v>13.0272165247725</v>
      </c>
      <c r="H46" s="50" t="n">
        <f aca="false">VLOOKUP(MONTH($C46)+12*(H$36-1998),'[1]Peak Load %'!$A$27:$O$110,MATCH("NY-ISO",'[1]Peak Load %'!$B$1:$O$1,0)+1,FALSE())</f>
        <v>0.663438186654331</v>
      </c>
      <c r="I46" s="26" t="n">
        <v>21</v>
      </c>
      <c r="J46" s="48" t="n">
        <f aca="false">VLOOKUP(MONTH($C46)+12*(J$36-1998),NYWest!$B$972:$F$1060,3,FALSE())</f>
        <v>24.1390476190476</v>
      </c>
      <c r="K46" s="48" t="n">
        <f aca="false">VLOOKUP(MONTH($C46)+12*(K$36-1998),Gas!$A$2507:$E$2568,3,FALSE())</f>
        <v>2.35467741935484</v>
      </c>
      <c r="L46" s="49" t="n">
        <f aca="false">VLOOKUP(MONTH($C46)+12*(L$36-1998),NYWest!$U$972:$AC$1060,3,FALSE())</f>
        <v>10.2494646388501</v>
      </c>
      <c r="M46" s="50" t="n">
        <f aca="false">VLOOKUP(MONTH($C46)+12*(M$36-1998),'[1]Peak Load %'!$A$27:$O$110,MATCH("NY-ISO",'[1]Peak Load %'!$B$1:$O$1,0)+1,FALSE())</f>
        <v>0.664309832328071</v>
      </c>
      <c r="N46" s="26" t="n">
        <v>20</v>
      </c>
      <c r="O46" s="48" t="n">
        <f aca="false">VLOOKUP(MONTH($C46)+12*(O$36-1998),NYWest!$B$972:$F$1060,3,FALSE())</f>
        <v>63.795</v>
      </c>
      <c r="P46" s="48" t="n">
        <f aca="false">VLOOKUP(MONTH($C46)+12*(P$36-1998),Gas!$A$2507:$E$2568,3,FALSE())</f>
        <v>8.68951612903226</v>
      </c>
      <c r="Q46" s="49" t="n">
        <f aca="false">VLOOKUP(MONTH($C46)+12*(Q$36-1998),NYWest!$U$972:$AC$1060,3,FALSE())</f>
        <v>7.38312944638984</v>
      </c>
      <c r="R46" s="50" t="n">
        <f aca="false">VLOOKUP(MONTH($C46)+12*(R$36-1998),'[1]Peak Load %'!$A$27:$O$110,MATCH("NY-ISO",'[1]Peak Load %'!$B$1:$O$1,0)+1,FALSE())</f>
        <v>0.681874264726981</v>
      </c>
      <c r="S46" s="26"/>
      <c r="T46" s="48"/>
      <c r="U46" s="48"/>
      <c r="V46" s="49"/>
      <c r="W46" s="28"/>
    </row>
    <row r="47" customFormat="false" ht="12" hidden="true" customHeight="true" outlineLevel="0" collapsed="false">
      <c r="A47" s="29"/>
      <c r="B47" s="26"/>
      <c r="C47" s="29" t="s">
        <v>4</v>
      </c>
      <c r="D47" s="50"/>
      <c r="E47" s="48" t="n">
        <f aca="false">(E44*$D$44+E45*$D$45+E46*$D$46)/SUM($D$44:$D$46)</f>
        <v>22.4131746031746</v>
      </c>
      <c r="F47" s="48" t="n">
        <f aca="false">(F44*$D44+F45*$D45+F46*$D46)/SUM($D44:$D46)</f>
        <v>1.87387916026626</v>
      </c>
      <c r="G47" s="49" t="n">
        <f aca="false">(G44*$D44+G45*$D45+G46*$D46)/SUM($D44:$D46)</f>
        <v>12.0848178288034</v>
      </c>
      <c r="H47" s="50" t="n">
        <f aca="false">(H44*$D44+H45*$D45+H46*$D46)/SUM($D44:$D46)</f>
        <v>0.624085149267293</v>
      </c>
      <c r="I47" s="26"/>
      <c r="J47" s="48" t="n">
        <f aca="false">(J44*$I$44+J45*$I$45+J46*$I$46)/SUM($I$44:$I$46)</f>
        <v>24.5404838709677</v>
      </c>
      <c r="K47" s="48" t="n">
        <f aca="false">(K44*$I44+K45*$I45+K46*$I46)/SUM($I44:$I46)</f>
        <v>2.45235518557059</v>
      </c>
      <c r="L47" s="49" t="n">
        <f aca="false">(L44*$I44+L45*$I45+L46*$I46)/SUM($I44:$I46)</f>
        <v>9.94924452363664</v>
      </c>
      <c r="M47" s="50" t="n">
        <f aca="false">(M44*$D44+M45*$D45+M46*$D46)/SUM($D44:$D46)</f>
        <v>0.636987503051975</v>
      </c>
      <c r="N47" s="26"/>
      <c r="O47" s="48" t="n">
        <f aca="false">(O44*$N$44+O45*$N$45+O46*$N$46)/SUM($N$44:$N$46)</f>
        <v>54.1392063492064</v>
      </c>
      <c r="P47" s="48" t="n">
        <f aca="false">(P44*$N44+P45*$N45+P46*$N46)/SUM($N44:$N46)</f>
        <v>6.34698335893497</v>
      </c>
      <c r="Q47" s="49" t="n">
        <f aca="false">(Q44*$N44+Q45*$N45+Q46*$N46)/SUM($N44:$N46)</f>
        <v>8.86764270189304</v>
      </c>
      <c r="R47" s="50" t="n">
        <f aca="false">(R44*$D44+R45*$D45+R46*$D46)/SUM($D44:$D46)</f>
        <v>0.645119153512026</v>
      </c>
      <c r="S47" s="26"/>
      <c r="T47" s="48"/>
      <c r="U47" s="48"/>
      <c r="V47" s="49"/>
      <c r="W47" s="49"/>
    </row>
    <row r="48" customFormat="false" ht="12" hidden="false" customHeight="true" outlineLevel="0" collapsed="false">
      <c r="A48" s="53"/>
      <c r="B48" s="15"/>
      <c r="C48" s="53" t="s">
        <v>17</v>
      </c>
      <c r="D48" s="15"/>
      <c r="E48" s="15"/>
      <c r="F48" s="54"/>
      <c r="G48" s="15"/>
      <c r="H48" s="15"/>
      <c r="I48" s="15"/>
      <c r="J48" s="15"/>
      <c r="K48" s="54"/>
      <c r="L48" s="15"/>
      <c r="M48" s="15"/>
      <c r="N48" s="15"/>
      <c r="O48" s="15"/>
      <c r="P48" s="54"/>
      <c r="Q48" s="15"/>
      <c r="R48" s="15"/>
      <c r="S48" s="15"/>
      <c r="T48" s="15"/>
      <c r="U48" s="54"/>
      <c r="V48" s="54"/>
      <c r="W48" s="54"/>
    </row>
    <row r="49" customFormat="false" ht="12" hidden="false" customHeight="true" outlineLevel="0" collapsed="false">
      <c r="A49" s="14"/>
      <c r="B49" s="47"/>
      <c r="C49" s="14" t="n">
        <v>36892</v>
      </c>
      <c r="D49" s="47"/>
      <c r="E49" s="47" t="n">
        <f aca="false">VLOOKUP(MONTH($C39)+12*(E$36-1998),NYWest!$B$972:$BH$1060,4,FALSE())</f>
        <v>1.29031623653968</v>
      </c>
      <c r="F49" s="47" t="n">
        <f aca="false">VLOOKUP(MONTH($C39)+12*(F$36-1998),Gas!$A$2507:$E$2568,4,FALSE())</f>
        <v>0.400321459578818</v>
      </c>
      <c r="I49" s="47"/>
      <c r="J49" s="47" t="n">
        <f aca="false">VLOOKUP(MONTH($C39)+12*(J$36-1998),NYWest!$B$972:$BH$1060,4,FALSE())</f>
        <v>1.07936958840805</v>
      </c>
      <c r="K49" s="47" t="n">
        <f aca="false">VLOOKUP(MONTH($C39)+12*(K$36-1998),Gas!$A$2507:$E$2568,4,FALSE())</f>
        <v>0.575811835570578</v>
      </c>
      <c r="N49" s="47"/>
      <c r="O49" s="47" t="n">
        <f aca="false">VLOOKUP(MONTH($C39)+12*(O$36-1998),NYWest!$B$972:$BH$1060,4,FALSE())</f>
        <v>1.85271664877475</v>
      </c>
      <c r="P49" s="47" t="n">
        <f aca="false">VLOOKUP(MONTH($C39)+12*(P$36-1998),Gas!$A$2507:$E$2568,4,FALSE())</f>
        <v>0.370370665150733</v>
      </c>
      <c r="S49" s="47"/>
      <c r="T49" s="47" t="n">
        <f aca="false">VLOOKUP(MONTH($C39)+12*(T$36-1998),NYWest!$B$972:$BH$1060,4,FALSE())</f>
        <v>1.1170522692472</v>
      </c>
      <c r="U49" s="47" t="n">
        <f aca="false">VLOOKUP(MONTH($C39)+12*(U$36-1998),Gas!$A$2507:$E$2568,4,FALSE())</f>
        <v>0.971270638153299</v>
      </c>
    </row>
    <row r="50" customFormat="false" ht="12" hidden="false" customHeight="true" outlineLevel="0" collapsed="false">
      <c r="A50" s="29"/>
      <c r="B50" s="50"/>
      <c r="C50" s="29" t="n">
        <v>36923</v>
      </c>
      <c r="D50" s="50"/>
      <c r="E50" s="50" t="n">
        <f aca="false">VLOOKUP(MONTH($C40)+12*(E$36-1998),NYWest!$B$972:$BH$1060,4,FALSE())</f>
        <v>0.675273174914463</v>
      </c>
      <c r="F50" s="50" t="n">
        <f aca="false">VLOOKUP(MONTH($C40)+12*(F$36-1998),Gas!$A$2507:$E$2568,4,FALSE())</f>
        <v>0.365154978061775</v>
      </c>
      <c r="G50" s="28"/>
      <c r="H50" s="28"/>
      <c r="I50" s="50"/>
      <c r="J50" s="50" t="n">
        <f aca="false">VLOOKUP(MONTH($C40)+12*(J$36-1998),NYWest!$B$972:$BH$1060,4,FALSE())</f>
        <v>1.02257133531603</v>
      </c>
      <c r="K50" s="50" t="n">
        <f aca="false">VLOOKUP(MONTH($C40)+12*(K$36-1998),Gas!$A$2507:$E$2568,4,FALSE())</f>
        <v>0.233267469594329</v>
      </c>
      <c r="L50" s="28"/>
      <c r="M50" s="28"/>
      <c r="N50" s="50"/>
      <c r="O50" s="50" t="n">
        <f aca="false">VLOOKUP(MONTH($C40)+12*(O$36-1998),NYWest!$B$972:$BH$1060,4,FALSE())</f>
        <v>1.6618694413863</v>
      </c>
      <c r="P50" s="50" t="n">
        <f aca="false">VLOOKUP(MONTH($C40)+12*(P$36-1998),Gas!$A$2507:$E$2568,4,FALSE())</f>
        <v>0.457156484846271</v>
      </c>
      <c r="Q50" s="28"/>
      <c r="R50" s="28"/>
      <c r="S50" s="50"/>
      <c r="T50" s="50" t="n">
        <f aca="false">VLOOKUP(MONTH($C40)+12*(T$36-1998),NYWest!$B$972:$BH$1060,4,FALSE())</f>
        <v>1.08228886944577</v>
      </c>
      <c r="U50" s="50" t="n">
        <f aca="false">VLOOKUP(MONTH($C40)+12*(U$36-1998),Gas!$A$2507:$E$2568,4,FALSE())</f>
        <v>0.924971205814302</v>
      </c>
      <c r="V50" s="28"/>
      <c r="W50" s="28"/>
    </row>
    <row r="51" customFormat="false" ht="12" hidden="false" customHeight="true" outlineLevel="0" collapsed="false">
      <c r="A51" s="14"/>
      <c r="B51" s="47"/>
      <c r="C51" s="14" t="n">
        <v>37073</v>
      </c>
      <c r="D51" s="47"/>
      <c r="E51" s="47" t="n">
        <f aca="false">VLOOKUP(MONTH($C41)+12*(E$36-1998),NYWest!$B$972:$BH$1060,4,FALSE())</f>
        <v>5.86482324718702</v>
      </c>
      <c r="F51" s="47" t="n">
        <f aca="false">VLOOKUP(MONTH($C41)+12*(F$36-1998),Gas!$A$2507:$E$2568,4,FALSE())</f>
        <v>0.362087730178181</v>
      </c>
      <c r="I51" s="47"/>
      <c r="J51" s="47" t="n">
        <f aca="false">VLOOKUP(MONTH($C41)+12*(J$36-1998),NYWest!$B$972:$BH$1060,4,FALSE())</f>
        <v>9.63158095270465</v>
      </c>
      <c r="K51" s="47" t="n">
        <f aca="false">VLOOKUP(MONTH($C41)+12*(K$36-1998),Gas!$A$2507:$E$2568,4,FALSE())</f>
        <v>0.377477018980661</v>
      </c>
      <c r="N51" s="47"/>
      <c r="O51" s="47" t="n">
        <f aca="false">VLOOKUP(MONTH($C41)+12*(O$36-1998),NYWest!$B$972:$BH$1060,4,FALSE())</f>
        <v>3.80378365832302</v>
      </c>
      <c r="P51" s="47" t="n">
        <f aca="false">VLOOKUP(MONTH($C41)+12*(P$36-1998),Gas!$A$2507:$E$2568,4,FALSE())</f>
        <v>0.486959252144597</v>
      </c>
      <c r="S51" s="47"/>
      <c r="T51" s="47" t="n">
        <f aca="false">VLOOKUP(MONTH($C41)+12*(T$36-1998),NYWest!$B$972:$BH$1060,4,FALSE())</f>
        <v>3.23934706901695</v>
      </c>
      <c r="U51" s="47" t="n">
        <f aca="false">VLOOKUP(MONTH($C41)+12*(U$36-1998),Gas!$A$2507:$E$2568,4,FALSE())</f>
        <v>0.596388148406343</v>
      </c>
    </row>
    <row r="52" customFormat="false" ht="12" hidden="false" customHeight="true" outlineLevel="0" collapsed="false">
      <c r="A52" s="29"/>
      <c r="B52" s="50"/>
      <c r="C52" s="29" t="n">
        <v>37104</v>
      </c>
      <c r="D52" s="50"/>
      <c r="E52" s="50" t="n">
        <f aca="false">VLOOKUP(MONTH($C42)+12*(E$36-1998),NYWest!$B$972:$BH$1060,4,FALSE())</f>
        <v>2.97901386712543</v>
      </c>
      <c r="F52" s="50" t="n">
        <f aca="false">VLOOKUP(MONTH($C42)+12*(F$36-1998),Gas!$A$2507:$E$2568,4,FALSE())</f>
        <v>0.48133319881055</v>
      </c>
      <c r="G52" s="28"/>
      <c r="H52" s="28"/>
      <c r="I52" s="50"/>
      <c r="J52" s="50" t="n">
        <f aca="false">VLOOKUP(MONTH($C42)+12*(J$36-1998),NYWest!$B$972:$BH$1060,4,FALSE())</f>
        <v>5.98074317075186</v>
      </c>
      <c r="K52" s="50" t="n">
        <f aca="false">VLOOKUP(MONTH($C42)+12*(K$36-1998),Gas!$A$2507:$E$2568,4,FALSE())</f>
        <v>0.339056332659798</v>
      </c>
      <c r="L52" s="28"/>
      <c r="M52" s="28"/>
      <c r="N52" s="50"/>
      <c r="O52" s="50" t="n">
        <f aca="false">VLOOKUP(MONTH($C42)+12*(O$36-1998),NYWest!$B$972:$BH$1060,4,FALSE())</f>
        <v>3.10405868777508</v>
      </c>
      <c r="P52" s="50" t="n">
        <f aca="false">VLOOKUP(MONTH($C42)+12*(P$36-1998),Gas!$A$2507:$E$2568,4,FALSE())</f>
        <v>0.484669273772285</v>
      </c>
      <c r="Q52" s="28"/>
      <c r="R52" s="28"/>
      <c r="S52" s="50"/>
      <c r="T52" s="50" t="n">
        <f aca="false">VLOOKUP(MONTH($C42)+12*(T$36-1998),NYWest!$B$972:$BH$1060,4,FALSE())</f>
        <v>4.85623982885902</v>
      </c>
      <c r="U52" s="50" t="n">
        <f aca="false">VLOOKUP(MONTH($C42)+12*(U$36-1998),Gas!$A$2507:$E$2568,4,FALSE())</f>
        <v>0.661590363526329</v>
      </c>
      <c r="V52" s="28"/>
      <c r="W52" s="28"/>
    </row>
    <row r="53" customFormat="false" ht="12" hidden="false" customHeight="true" outlineLevel="0" collapsed="false">
      <c r="A53" s="51"/>
      <c r="B53" s="47"/>
      <c r="C53" s="51" t="n">
        <v>37135</v>
      </c>
      <c r="D53" s="47"/>
      <c r="E53" s="47" t="n">
        <f aca="false">VLOOKUP(MONTH($C43)+12*(E$36-1998),NYWest!$B$972:$BH$1060,4,FALSE())</f>
        <v>2.40300160417032</v>
      </c>
      <c r="F53" s="47" t="n">
        <f aca="false">VLOOKUP(MONTH($C43)+12*(F$36-1998),Gas!$A$2507:$E$2568,4,FALSE())</f>
        <v>0.949001306222837</v>
      </c>
      <c r="G53" s="6"/>
      <c r="H53" s="6"/>
      <c r="I53" s="47"/>
      <c r="J53" s="47" t="n">
        <f aca="false">VLOOKUP(MONTH($C43)+12*(J$36-1998),NYWest!$B$972:$BH$1060,4,FALSE())</f>
        <v>1.54412531650377</v>
      </c>
      <c r="K53" s="47" t="n">
        <f aca="false">VLOOKUP(MONTH($C43)+12*(K$36-1998),Gas!$A$2507:$E$2568,4,FALSE())</f>
        <v>0.648642025611143</v>
      </c>
      <c r="L53" s="6"/>
      <c r="M53" s="6"/>
      <c r="N53" s="55"/>
      <c r="O53" s="47" t="n">
        <f aca="false">VLOOKUP(MONTH($C43)+12*(O$36-1998),NYWest!$B$972:$BH$1060,4,FALSE())</f>
        <v>3.1613493163635</v>
      </c>
      <c r="P53" s="47" t="n">
        <f aca="false">VLOOKUP(MONTH($C43)+12*(P$36-1998),Gas!$A$2507:$E$2568,4,FALSE())</f>
        <v>0.365135971167377</v>
      </c>
      <c r="Q53" s="6"/>
      <c r="R53" s="6"/>
      <c r="S53" s="47"/>
      <c r="T53" s="47"/>
      <c r="U53" s="47"/>
      <c r="V53" s="6"/>
      <c r="W53" s="6"/>
    </row>
    <row r="54" customFormat="false" ht="12" hidden="false" customHeight="true" outlineLevel="1" collapsed="false">
      <c r="A54" s="14"/>
      <c r="B54" s="47"/>
      <c r="C54" s="14" t="n">
        <v>37165</v>
      </c>
      <c r="D54" s="52" t="n">
        <v>22</v>
      </c>
      <c r="E54" s="47" t="n">
        <f aca="false">VLOOKUP(MONTH($C44)+12*(E$36-1998),NYWest!$B$972:$BH$1060,4,FALSE())</f>
        <v>0.99544823797477</v>
      </c>
      <c r="F54" s="47" t="n">
        <f aca="false">VLOOKUP(MONTH($C44)+12*(F$36-1998),Gas!$A$2507:$E$2568,4,FALSE())</f>
        <v>0.957388509573777</v>
      </c>
      <c r="I54" s="15" t="n">
        <v>21</v>
      </c>
      <c r="J54" s="47" t="n">
        <f aca="false">VLOOKUP(MONTH($C44)+12*(J$36-1998),NYWest!$B$972:$BH$1060,4,FALSE())</f>
        <v>0.450361856223173</v>
      </c>
      <c r="K54" s="47" t="n">
        <f aca="false">VLOOKUP(MONTH($C44)+12*(K$36-1998),Gas!$A$2507:$E$2568,4,FALSE())</f>
        <v>0.662730129450925</v>
      </c>
      <c r="N54" s="55" t="n">
        <v>22</v>
      </c>
      <c r="O54" s="47" t="n">
        <f aca="false">VLOOKUP(MONTH($C44)+12*(O$36-1998),NYWest!$B$972:$BH$1060,4,FALSE())</f>
        <v>0.962719103954312</v>
      </c>
      <c r="P54" s="47" t="n">
        <f aca="false">VLOOKUP(MONTH($C44)+12*(P$36-1998),Gas!$A$2507:$E$2568,4,FALSE())</f>
        <v>0.45070176352178</v>
      </c>
      <c r="S54" s="47"/>
      <c r="T54" s="47"/>
      <c r="U54" s="47"/>
    </row>
    <row r="55" customFormat="false" ht="12" hidden="false" customHeight="true" outlineLevel="1" collapsed="false">
      <c r="A55" s="14"/>
      <c r="B55" s="47"/>
      <c r="C55" s="14" t="n">
        <v>37196</v>
      </c>
      <c r="D55" s="52" t="n">
        <v>19</v>
      </c>
      <c r="E55" s="47" t="n">
        <f aca="false">VLOOKUP(MONTH($C45)+12*(E$36-1998),NYWest!$B$972:$BH$1060,4,FALSE())</f>
        <v>1.12295950547361</v>
      </c>
      <c r="F55" s="47" t="n">
        <f aca="false">VLOOKUP(MONTH($C45)+12*(F$36-1998),Gas!$A$2507:$E$2568,4,FALSE())</f>
        <v>0.682178186914127</v>
      </c>
      <c r="I55" s="15" t="n">
        <v>20</v>
      </c>
      <c r="J55" s="47" t="n">
        <f aca="false">VLOOKUP(MONTH($C45)+12*(J$36-1998),NYWest!$B$972:$BH$1060,4,FALSE())</f>
        <v>0.90808455557227</v>
      </c>
      <c r="K55" s="47" t="n">
        <f aca="false">VLOOKUP(MONTH($C45)+12*(K$36-1998),Gas!$A$2507:$E$2568,4,FALSE())</f>
        <v>0.793447360668667</v>
      </c>
      <c r="N55" s="55" t="n">
        <v>20</v>
      </c>
      <c r="O55" s="47" t="n">
        <f aca="false">VLOOKUP(MONTH($C45)+12*(O$36-1998),NYWest!$B$972:$BH$1060,4,FALSE())</f>
        <v>1.78334316566662</v>
      </c>
      <c r="P55" s="47" t="n">
        <f aca="false">VLOOKUP(MONTH($C45)+12*(P$36-1998),Gas!$A$2507:$E$2568,4,FALSE())</f>
        <v>0.641654704552737</v>
      </c>
      <c r="S55" s="47"/>
      <c r="T55" s="47"/>
      <c r="U55" s="47"/>
    </row>
    <row r="56" customFormat="false" ht="12" hidden="false" customHeight="true" outlineLevel="1" collapsed="false">
      <c r="A56" s="1"/>
      <c r="B56" s="2"/>
      <c r="C56" s="1" t="n">
        <v>37226</v>
      </c>
      <c r="D56" s="56" t="n">
        <v>22</v>
      </c>
      <c r="E56" s="2" t="n">
        <f aca="false">VLOOKUP(MONTH($C46)+12*(E$36-1998),NYWest!$B$972:$BH$1060,4,FALSE())</f>
        <v>0.910394671859967</v>
      </c>
      <c r="F56" s="2" t="n">
        <f aca="false">VLOOKUP(MONTH($C46)+12*(F$36-1998),Gas!$A$2507:$E$2568,4,FALSE())</f>
        <v>2.0528477212683</v>
      </c>
      <c r="G56" s="3"/>
      <c r="H56" s="3"/>
      <c r="I56" s="36" t="n">
        <v>21</v>
      </c>
      <c r="J56" s="2" t="n">
        <f aca="false">VLOOKUP(MONTH($C46)+12*(J$36-1998),NYWest!$B$972:$BH$1060,4,FALSE())</f>
        <v>1.60311259528449</v>
      </c>
      <c r="K56" s="2" t="n">
        <f aca="false">VLOOKUP(MONTH($C46)+12*(K$36-1998),Gas!$A$2507:$E$2568,4,FALSE())</f>
        <v>0.429438032447679</v>
      </c>
      <c r="L56" s="3"/>
      <c r="M56" s="3"/>
      <c r="N56" s="57" t="n">
        <v>20</v>
      </c>
      <c r="O56" s="2" t="n">
        <f aca="false">VLOOKUP(MONTH($C46)+12*(O$36-1998),NYWest!$B$972:$BH$1060,4,FALSE())</f>
        <v>1.51944147213256</v>
      </c>
      <c r="P56" s="2" t="n">
        <f aca="false">VLOOKUP(MONTH($C46)+12*(P$36-1998),Gas!$A$2507:$E$2568,4,FALSE())</f>
        <v>1.38711162281981</v>
      </c>
      <c r="Q56" s="3"/>
      <c r="R56" s="3"/>
      <c r="S56" s="2"/>
      <c r="T56" s="2"/>
      <c r="U56" s="2"/>
      <c r="V56" s="3"/>
      <c r="W56" s="3"/>
    </row>
    <row r="57" customFormat="false" ht="12" hidden="true" customHeight="true" outlineLevel="0" collapsed="false">
      <c r="A57" s="1"/>
      <c r="B57" s="2"/>
      <c r="C57" s="1" t="s">
        <v>4</v>
      </c>
      <c r="D57" s="2"/>
      <c r="E57" s="2" t="n">
        <f aca="false">(E54*$D54+E55*$D55+E56*$D56)/SUM($D54:$D56)</f>
        <v>1.00420277175179</v>
      </c>
      <c r="F57" s="2" t="n">
        <f aca="false">(F54*$D54+F55*$D55+F56*$D56)/SUM($D54:$D56)</f>
        <v>1.25692988301419</v>
      </c>
      <c r="G57" s="3"/>
      <c r="H57" s="3"/>
      <c r="I57" s="2"/>
      <c r="J57" s="2" t="n">
        <f aca="false">(J54*$I54+J55*$I55+J56*$I56)/SUM($I54:$I56)</f>
        <v>0.988462170856554</v>
      </c>
      <c r="K57" s="2" t="n">
        <f aca="false">(K54*$I54+K55*$I55+K56*$I56)/SUM($I54:$I56)</f>
        <v>0.625878687310388</v>
      </c>
      <c r="L57" s="3"/>
      <c r="M57" s="3"/>
      <c r="N57" s="2"/>
      <c r="O57" s="2" t="n">
        <f aca="false">(O54*$N54+O55*$N55+O56*$N56)/SUM($N54:$N56)</f>
        <v>1.40702440391901</v>
      </c>
      <c r="P57" s="2" t="n">
        <f aca="false">(P54*$N54+P55*$N55+P56*$N56)/SUM($N54:$N56)</f>
        <v>0.814367182982742</v>
      </c>
      <c r="Q57" s="3"/>
      <c r="R57" s="3"/>
      <c r="S57" s="2"/>
      <c r="T57" s="2"/>
      <c r="U57" s="2"/>
      <c r="V57" s="3"/>
      <c r="W57" s="3"/>
    </row>
    <row r="58" customFormat="false" ht="12" hidden="false" customHeight="true" outlineLevel="0" collapsed="false"/>
    <row r="59" customFormat="false" ht="12" hidden="false" customHeight="true" outlineLevel="0" collapsed="false">
      <c r="A59" s="5" t="s">
        <v>19</v>
      </c>
      <c r="B59" s="6"/>
      <c r="C59" s="7"/>
      <c r="D59" s="6"/>
      <c r="E59" s="8" t="n">
        <v>1998</v>
      </c>
      <c r="F59" s="8" t="n">
        <v>1998</v>
      </c>
      <c r="G59" s="9"/>
      <c r="H59" s="9"/>
      <c r="I59" s="9"/>
      <c r="J59" s="8" t="n">
        <v>1999</v>
      </c>
      <c r="K59" s="8" t="n">
        <v>1999</v>
      </c>
      <c r="L59" s="9"/>
      <c r="M59" s="9"/>
      <c r="N59" s="9"/>
      <c r="O59" s="8" t="n">
        <v>2000</v>
      </c>
      <c r="P59" s="8" t="n">
        <v>2000</v>
      </c>
      <c r="Q59" s="8"/>
      <c r="R59" s="8"/>
      <c r="S59" s="8"/>
      <c r="T59" s="8" t="n">
        <v>2001</v>
      </c>
      <c r="U59" s="8" t="n">
        <v>2001</v>
      </c>
      <c r="V59" s="9"/>
      <c r="W59" s="9"/>
    </row>
    <row r="60" customFormat="false" ht="12" hidden="false" customHeight="true" outlineLevel="0" collapsed="false">
      <c r="A60" s="10" t="s">
        <v>20</v>
      </c>
      <c r="B60" s="10"/>
      <c r="C60" s="11"/>
      <c r="D60" s="10"/>
      <c r="E60" s="12" t="s">
        <v>2</v>
      </c>
      <c r="F60" s="12" t="s">
        <v>3</v>
      </c>
      <c r="G60" s="12"/>
      <c r="H60" s="12"/>
      <c r="I60" s="12"/>
      <c r="J60" s="12" t="s">
        <v>2</v>
      </c>
      <c r="K60" s="12" t="s">
        <v>3</v>
      </c>
      <c r="L60" s="12"/>
      <c r="M60" s="12"/>
      <c r="N60" s="12"/>
      <c r="O60" s="12" t="s">
        <v>2</v>
      </c>
      <c r="P60" s="12" t="s">
        <v>3</v>
      </c>
      <c r="Q60" s="12"/>
      <c r="R60" s="12"/>
      <c r="S60" s="12"/>
      <c r="T60" s="12" t="s">
        <v>2</v>
      </c>
      <c r="U60" s="12" t="s">
        <v>3</v>
      </c>
      <c r="V60" s="12"/>
      <c r="W60" s="12"/>
    </row>
    <row r="61" customFormat="false" ht="12" hidden="false" customHeight="true" outlineLevel="0" collapsed="false">
      <c r="A61" s="13" t="n">
        <v>35</v>
      </c>
      <c r="C61" s="14" t="n">
        <v>36892</v>
      </c>
      <c r="E61" s="15" t="n">
        <f aca="false">VLOOKUP(MONTH($C61)+12*(E$2-1998),NYWest!$Z$972:$AL$1016,MATCH(CONCATENATE($A61,E$3),NYWest!$AA$971:$AL$971,0)+1,FALSE())</f>
        <v>0</v>
      </c>
      <c r="F61" s="15" t="n">
        <f aca="false">VLOOKUP(MONTH($C61)+12*(F$2-1998),NYWest!$Z$972:$AL$1016,MATCH(CONCATENATE($A61,F$3),NYWest!$AA$971:$AL$971,0)+1,FALSE())</f>
        <v>13.1904761904762</v>
      </c>
      <c r="G61" s="15"/>
      <c r="H61" s="15"/>
      <c r="J61" s="15" t="n">
        <f aca="false">VLOOKUP(MONTH($C61)+12*(J$2-1998),NYWest!$Z$972:$AL$1016,MATCH(CONCATENATE($A61,J$3),NYWest!$AA$971:$AL$971,0)+1,FALSE())</f>
        <v>0</v>
      </c>
      <c r="K61" s="15" t="n">
        <f aca="false">VLOOKUP(MONTH($C61)+12*(K$2-1998),NYWest!$Z$972:$AL$1016,MATCH(CONCATENATE($A61,K$3),NYWest!$AA$971:$AL$971,0)+1,FALSE())</f>
        <v>11.651</v>
      </c>
      <c r="L61" s="15"/>
      <c r="M61" s="15"/>
      <c r="O61" s="15" t="n">
        <f aca="false">VLOOKUP(MONTH($C61)+12*(O$2-1998),NYWest!$Z$972:$AL$1016,MATCH(CONCATENATE($A61,O$3),NYWest!$AA$971:$AL$971,0)+1,FALSE())</f>
        <v>0</v>
      </c>
      <c r="P61" s="15" t="n">
        <f aca="false">VLOOKUP(MONTH($C61)+12*(P$2-1998),NYWest!$Z$972:$AL$1016,MATCH(CONCATENATE($A61,P$3),NYWest!$AA$971:$AL$971,0)+1,FALSE())</f>
        <v>2.45095238095238</v>
      </c>
      <c r="Q61" s="15"/>
      <c r="R61" s="15"/>
      <c r="T61" s="15" t="n">
        <f aca="false">VLOOKUP(MONTH($C61)+12*(T$2-1998),NYWest!$Z$972:$AL$1016,MATCH(CONCATENATE($A61,T$3),NYWest!$AA$971:$AL$971,0)+1,FALSE())</f>
        <v>17.9554545454545</v>
      </c>
      <c r="U61" s="15" t="n">
        <f aca="false">VLOOKUP(MONTH($C61)+12*(U$2-1998),NYWest!$Z$972:$AL$1016,MATCH(CONCATENATE($A61,U$3),NYWest!$AA$971:$AL$971,0)+1,FALSE())</f>
        <v>0</v>
      </c>
      <c r="V61" s="15"/>
      <c r="W61" s="15"/>
    </row>
    <row r="62" customFormat="false" ht="12" hidden="false" customHeight="true" outlineLevel="0" collapsed="false">
      <c r="A62" s="13" t="n">
        <v>35</v>
      </c>
      <c r="C62" s="14" t="n">
        <v>36923</v>
      </c>
      <c r="E62" s="15" t="n">
        <f aca="false">VLOOKUP(MONTH($C62)+12*(E$2-1998),NYWest!$Z$972:$AL$1016,MATCH(CONCATENATE($A62,E$3),NYWest!$AA$971:$AL$971,0)+1,FALSE())</f>
        <v>0</v>
      </c>
      <c r="F62" s="15" t="n">
        <f aca="false">VLOOKUP(MONTH($C62)+12*(F$2-1998),NYWest!$Z$972:$AL$1016,MATCH(CONCATENATE($A62,F$3),NYWest!$AA$971:$AL$971,0)+1,FALSE())</f>
        <v>14.4042105263158</v>
      </c>
      <c r="G62" s="15"/>
      <c r="H62" s="15"/>
      <c r="J62" s="15" t="n">
        <f aca="false">VLOOKUP(MONTH($C62)+12*(J$2-1998),NYWest!$Z$972:$AL$1016,MATCH(CONCATENATE($A62,J$3),NYWest!$AA$971:$AL$971,0)+1,FALSE())</f>
        <v>0</v>
      </c>
      <c r="K62" s="15" t="n">
        <f aca="false">VLOOKUP(MONTH($C62)+12*(K$2-1998),NYWest!$Z$972:$AL$1016,MATCH(CONCATENATE($A62,K$3),NYWest!$AA$971:$AL$971,0)+1,FALSE())</f>
        <v>15.3252631578947</v>
      </c>
      <c r="L62" s="15"/>
      <c r="M62" s="15"/>
      <c r="O62" s="15" t="n">
        <f aca="false">VLOOKUP(MONTH($C62)+12*(O$2-1998),NYWest!$Z$972:$AL$1016,MATCH(CONCATENATE($A62,O$3),NYWest!$AA$971:$AL$971,0)+1,FALSE())</f>
        <v>0</v>
      </c>
      <c r="P62" s="15" t="n">
        <f aca="false">VLOOKUP(MONTH($C62)+12*(P$2-1998),NYWest!$Z$972:$AL$1016,MATCH(CONCATENATE($A62,P$3),NYWest!$AA$971:$AL$971,0)+1,FALSE())</f>
        <v>2.60809523809524</v>
      </c>
      <c r="Q62" s="15"/>
      <c r="R62" s="15"/>
      <c r="T62" s="15" t="n">
        <f aca="false">VLOOKUP(MONTH($C62)+12*(T$2-1998),NYWest!$Z$972:$AL$1016,MATCH(CONCATENATE($A62,T$3),NYWest!$AA$971:$AL$971,0)+1,FALSE())</f>
        <v>4.09</v>
      </c>
      <c r="U62" s="15" t="n">
        <f aca="false">VLOOKUP(MONTH($C62)+12*(U$2-1998),NYWest!$Z$972:$AL$1016,MATCH(CONCATENATE($A62,U$3),NYWest!$AA$971:$AL$971,0)+1,FALSE())</f>
        <v>0</v>
      </c>
      <c r="V62" s="15"/>
      <c r="W62" s="15"/>
    </row>
    <row r="63" customFormat="false" ht="12" hidden="false" customHeight="true" outlineLevel="0" collapsed="false">
      <c r="A63" s="58" t="n">
        <v>30</v>
      </c>
      <c r="B63" s="59"/>
      <c r="C63" s="60" t="n">
        <v>36892</v>
      </c>
      <c r="D63" s="59"/>
      <c r="E63" s="15" t="n">
        <f aca="false">VLOOKUP(MONTH($C63)+12*(E$2-1998),NYWest!$Z$972:$AL$1016,MATCH(CONCATENATE($A63,E$3),NYWest!$AA$971:$AL$971,0)+1,FALSE())</f>
        <v>0</v>
      </c>
      <c r="F63" s="15" t="n">
        <f aca="false">VLOOKUP(MONTH($C63)+12*(F$2-1998),NYWest!$Z$972:$AL$1016,MATCH(CONCATENATE($A63,F$3),NYWest!$AA$971:$AL$971,0)+1,FALSE())</f>
        <v>8.19047619047619</v>
      </c>
      <c r="G63" s="15"/>
      <c r="H63" s="15"/>
      <c r="I63" s="59"/>
      <c r="J63" s="15" t="n">
        <f aca="false">VLOOKUP(MONTH($C63)+12*(J$2-1998),NYWest!$Z$972:$AL$1016,MATCH(CONCATENATE($A63,J$3),NYWest!$AA$971:$AL$971,0)+1,FALSE())</f>
        <v>0</v>
      </c>
      <c r="K63" s="15" t="n">
        <f aca="false">VLOOKUP(MONTH($C63)+12*(K$2-1998),NYWest!$Z$972:$AL$1016,MATCH(CONCATENATE($A63,K$3),NYWest!$AA$971:$AL$971,0)+1,FALSE())</f>
        <v>6.651</v>
      </c>
      <c r="L63" s="15"/>
      <c r="M63" s="15"/>
      <c r="N63" s="59"/>
      <c r="O63" s="15" t="n">
        <f aca="false">VLOOKUP(MONTH($C63)+12*(O$2-1998),NYWest!$Z$972:$AL$1016,MATCH(CONCATENATE($A63,O$3),NYWest!$AA$971:$AL$971,0)+1,FALSE())</f>
        <v>2.54904761904762</v>
      </c>
      <c r="P63" s="15" t="n">
        <f aca="false">VLOOKUP(MONTH($C63)+12*(P$2-1998),NYWest!$Z$972:$AL$1016,MATCH(CONCATENATE($A63,P$3),NYWest!$AA$971:$AL$971,0)+1,FALSE())</f>
        <v>0</v>
      </c>
      <c r="Q63" s="15"/>
      <c r="R63" s="15"/>
      <c r="S63" s="59"/>
      <c r="T63" s="15" t="n">
        <f aca="false">VLOOKUP(MONTH($C63)+12*(T$2-1998),NYWest!$Z$972:$AL$1016,MATCH(CONCATENATE($A63,T$3),NYWest!$AA$971:$AL$971,0)+1,FALSE())</f>
        <v>22.9554545454545</v>
      </c>
      <c r="U63" s="15" t="n">
        <f aca="false">VLOOKUP(MONTH($C63)+12*(U$2-1998),NYWest!$Z$972:$AL$1016,MATCH(CONCATENATE($A63,U$3),NYWest!$AA$971:$AL$971,0)+1,FALSE())</f>
        <v>0</v>
      </c>
      <c r="V63" s="15"/>
      <c r="W63" s="15"/>
    </row>
    <row r="64" customFormat="false" ht="12" hidden="false" customHeight="true" outlineLevel="0" collapsed="false">
      <c r="A64" s="34" t="n">
        <v>30</v>
      </c>
      <c r="B64" s="54"/>
      <c r="C64" s="61" t="n">
        <v>36923</v>
      </c>
      <c r="D64" s="54"/>
      <c r="E64" s="15" t="n">
        <f aca="false">VLOOKUP(MONTH($C64)+12*(E$2-1998),NYWest!$Z$972:$AL$1016,MATCH(CONCATENATE($A64,E$3),NYWest!$AA$971:$AL$971,0)+1,FALSE())</f>
        <v>0</v>
      </c>
      <c r="F64" s="15" t="n">
        <f aca="false">VLOOKUP(MONTH($C64)+12*(F$2-1998),NYWest!$Z$972:$AL$1016,MATCH(CONCATENATE($A64,F$3),NYWest!$AA$971:$AL$971,0)+1,FALSE())</f>
        <v>9.40421052631579</v>
      </c>
      <c r="G64" s="15"/>
      <c r="H64" s="15"/>
      <c r="I64" s="54"/>
      <c r="J64" s="15" t="n">
        <f aca="false">VLOOKUP(MONTH($C64)+12*(J$2-1998),NYWest!$Z$972:$AL$1016,MATCH(CONCATENATE($A64,J$3),NYWest!$AA$971:$AL$971,0)+1,FALSE())</f>
        <v>0</v>
      </c>
      <c r="K64" s="15" t="n">
        <f aca="false">VLOOKUP(MONTH($C64)+12*(K$2-1998),NYWest!$Z$972:$AL$1016,MATCH(CONCATENATE($A64,K$3),NYWest!$AA$971:$AL$971,0)+1,FALSE())</f>
        <v>10.3252631578947</v>
      </c>
      <c r="L64" s="15"/>
      <c r="M64" s="15"/>
      <c r="N64" s="54"/>
      <c r="O64" s="15" t="n">
        <f aca="false">VLOOKUP(MONTH($C64)+12*(O$2-1998),NYWest!$Z$972:$AL$1016,MATCH(CONCATENATE($A64,O$3),NYWest!$AA$971:$AL$971,0)+1,FALSE())</f>
        <v>2.39190476190476</v>
      </c>
      <c r="P64" s="15" t="n">
        <f aca="false">VLOOKUP(MONTH($C64)+12*(P$2-1998),NYWest!$Z$972:$AL$1016,MATCH(CONCATENATE($A64,P$3),NYWest!$AA$971:$AL$971,0)+1,FALSE())</f>
        <v>0</v>
      </c>
      <c r="Q64" s="15"/>
      <c r="R64" s="15"/>
      <c r="S64" s="54"/>
      <c r="T64" s="15" t="n">
        <f aca="false">VLOOKUP(MONTH($C64)+12*(T$2-1998),NYWest!$Z$972:$AL$1016,MATCH(CONCATENATE($A64,T$3),NYWest!$AA$971:$AL$971,0)+1,FALSE())</f>
        <v>9.09</v>
      </c>
      <c r="U64" s="15" t="n">
        <f aca="false">VLOOKUP(MONTH($C64)+12*(U$2-1998),NYWest!$Z$972:$AL$1016,MATCH(CONCATENATE($A64,U$3),NYWest!$AA$971:$AL$971,0)+1,FALSE())</f>
        <v>0</v>
      </c>
      <c r="V64" s="15"/>
      <c r="W64" s="15"/>
    </row>
    <row r="65" customFormat="false" ht="12" hidden="false" customHeight="true" outlineLevel="0" collapsed="false">
      <c r="A65" s="20" t="n">
        <v>25</v>
      </c>
      <c r="B65" s="21"/>
      <c r="C65" s="18" t="n">
        <v>36892</v>
      </c>
      <c r="D65" s="21"/>
      <c r="E65" s="19" t="n">
        <f aca="false">VLOOKUP(MONTH($C65)+12*(E$2-1998),NYWest!$Z$972:$AL$1016,MATCH(CONCATENATE($A65,E$3),NYWest!$AA$971:$AL$971,0)+1,FALSE())</f>
        <v>0</v>
      </c>
      <c r="F65" s="19" t="n">
        <f aca="false">VLOOKUP(MONTH($C65)+12*(F$2-1998),NYWest!$Z$972:$AL$1016,MATCH(CONCATENATE($A65,F$3),NYWest!$AA$971:$AL$971,0)+1,FALSE())</f>
        <v>3.19047619047619</v>
      </c>
      <c r="G65" s="19"/>
      <c r="H65" s="19"/>
      <c r="I65" s="21"/>
      <c r="J65" s="19" t="n">
        <f aca="false">VLOOKUP(MONTH($C65)+12*(J$2-1998),NYWest!$Z$972:$AL$1016,MATCH(CONCATENATE($A65,J$3),NYWest!$AA$971:$AL$971,0)+1,FALSE())</f>
        <v>0</v>
      </c>
      <c r="K65" s="19" t="n">
        <f aca="false">VLOOKUP(MONTH($C65)+12*(K$2-1998),NYWest!$Z$972:$AL$1016,MATCH(CONCATENATE($A65,K$3),NYWest!$AA$971:$AL$971,0)+1,FALSE())</f>
        <v>1.651</v>
      </c>
      <c r="L65" s="19"/>
      <c r="M65" s="19"/>
      <c r="N65" s="21"/>
      <c r="O65" s="19" t="n">
        <f aca="false">VLOOKUP(MONTH($C65)+12*(O$2-1998),NYWest!$Z$972:$AL$1016,MATCH(CONCATENATE($A65,O$3),NYWest!$AA$971:$AL$971,0)+1,FALSE())</f>
        <v>7.54904761904762</v>
      </c>
      <c r="P65" s="19" t="n">
        <f aca="false">VLOOKUP(MONTH($C65)+12*(P$2-1998),NYWest!$Z$972:$AL$1016,MATCH(CONCATENATE($A65,P$3),NYWest!$AA$971:$AL$971,0)+1,FALSE())</f>
        <v>0</v>
      </c>
      <c r="Q65" s="19"/>
      <c r="R65" s="19"/>
      <c r="S65" s="21"/>
      <c r="T65" s="19" t="n">
        <f aca="false">VLOOKUP(MONTH($C65)+12*(T$2-1998),NYWest!$Z$972:$AL$1016,MATCH(CONCATENATE($A65,T$3),NYWest!$AA$971:$AL$971,0)+1,FALSE())</f>
        <v>27.9554545454545</v>
      </c>
      <c r="U65" s="19" t="n">
        <f aca="false">VLOOKUP(MONTH($C65)+12*(U$2-1998),NYWest!$Z$972:$AL$1016,MATCH(CONCATENATE($A65,U$3),NYWest!$AA$971:$AL$971,0)+1,FALSE())</f>
        <v>0</v>
      </c>
      <c r="V65" s="19"/>
      <c r="W65" s="19"/>
    </row>
    <row r="66" customFormat="false" ht="12" hidden="false" customHeight="true" outlineLevel="0" collapsed="false">
      <c r="A66" s="20" t="n">
        <v>25</v>
      </c>
      <c r="B66" s="21"/>
      <c r="C66" s="22" t="n">
        <v>36923</v>
      </c>
      <c r="D66" s="21"/>
      <c r="E66" s="19" t="n">
        <f aca="false">VLOOKUP(MONTH($C66)+12*(E$2-1998),NYWest!$Z$972:$AL$1016,MATCH(CONCATENATE($A66,E$3),NYWest!$AA$971:$AL$971,0)+1,FALSE())</f>
        <v>0</v>
      </c>
      <c r="F66" s="19" t="n">
        <f aca="false">VLOOKUP(MONTH($C66)+12*(F$2-1998),NYWest!$Z$972:$AL$1016,MATCH(CONCATENATE($A66,F$3),NYWest!$AA$971:$AL$971,0)+1,FALSE())</f>
        <v>4.40421052631579</v>
      </c>
      <c r="G66" s="19"/>
      <c r="H66" s="19"/>
      <c r="I66" s="21"/>
      <c r="J66" s="19" t="n">
        <f aca="false">VLOOKUP(MONTH($C66)+12*(J$2-1998),NYWest!$Z$972:$AL$1016,MATCH(CONCATENATE($A66,J$3),NYWest!$AA$971:$AL$971,0)+1,FALSE())</f>
        <v>0</v>
      </c>
      <c r="K66" s="19" t="n">
        <f aca="false">VLOOKUP(MONTH($C66)+12*(K$2-1998),NYWest!$Z$972:$AL$1016,MATCH(CONCATENATE($A66,K$3),NYWest!$AA$971:$AL$971,0)+1,FALSE())</f>
        <v>5.32526315789474</v>
      </c>
      <c r="L66" s="19"/>
      <c r="M66" s="19"/>
      <c r="N66" s="21"/>
      <c r="O66" s="19" t="n">
        <f aca="false">VLOOKUP(MONTH($C66)+12*(O$2-1998),NYWest!$Z$972:$AL$1016,MATCH(CONCATENATE($A66,O$3),NYWest!$AA$971:$AL$971,0)+1,FALSE())</f>
        <v>7.39190476190476</v>
      </c>
      <c r="P66" s="19" t="n">
        <f aca="false">VLOOKUP(MONTH($C66)+12*(P$2-1998),NYWest!$Z$972:$AL$1016,MATCH(CONCATENATE($A66,P$3),NYWest!$AA$971:$AL$971,0)+1,FALSE())</f>
        <v>0</v>
      </c>
      <c r="Q66" s="19"/>
      <c r="R66" s="19"/>
      <c r="S66" s="21"/>
      <c r="T66" s="19" t="n">
        <f aca="false">VLOOKUP(MONTH($C66)+12*(T$2-1998),NYWest!$Z$972:$AL$1016,MATCH(CONCATENATE($A66,T$3),NYWest!$AA$971:$AL$971,0)+1,FALSE())</f>
        <v>14.09</v>
      </c>
      <c r="U66" s="19" t="n">
        <f aca="false">VLOOKUP(MONTH($C66)+12*(U$2-1998),NYWest!$Z$972:$AL$1016,MATCH(CONCATENATE($A66,U$3),NYWest!$AA$971:$AL$971,0)+1,FALSE())</f>
        <v>0</v>
      </c>
      <c r="V66" s="19"/>
      <c r="W66" s="19"/>
    </row>
    <row r="67" customFormat="false" ht="12" hidden="false" customHeight="true" outlineLevel="0" collapsed="false">
      <c r="A67" s="34" t="n">
        <v>20</v>
      </c>
      <c r="B67" s="54"/>
      <c r="C67" s="14" t="n">
        <v>36892</v>
      </c>
      <c r="D67" s="54"/>
      <c r="E67" s="15" t="n">
        <f aca="false">VLOOKUP(MONTH($C67)+12*(E$2-1998),NYWest!$Z$972:$AL$1016,MATCH(CONCATENATE($A67,E$3),NYWest!$AA$971:$AL$971,0)+1,FALSE())</f>
        <v>1.80952380952381</v>
      </c>
      <c r="F67" s="15" t="n">
        <f aca="false">VLOOKUP(MONTH($C67)+12*(F$2-1998),NYWest!$Z$972:$AL$1016,MATCH(CONCATENATE($A67,F$3),NYWest!$AA$971:$AL$971,0)+1,FALSE())</f>
        <v>0</v>
      </c>
      <c r="G67" s="15"/>
      <c r="H67" s="15"/>
      <c r="I67" s="54"/>
      <c r="J67" s="15" t="n">
        <f aca="false">VLOOKUP(MONTH($C67)+12*(J$2-1998),NYWest!$Z$972:$AL$1016,MATCH(CONCATENATE($A67,J$3),NYWest!$AA$971:$AL$971,0)+1,FALSE())</f>
        <v>3.349</v>
      </c>
      <c r="K67" s="15" t="n">
        <f aca="false">VLOOKUP(MONTH($C67)+12*(K$2-1998),NYWest!$Z$972:$AL$1016,MATCH(CONCATENATE($A67,K$3),NYWest!$AA$971:$AL$971,0)+1,FALSE())</f>
        <v>0</v>
      </c>
      <c r="L67" s="15"/>
      <c r="M67" s="15"/>
      <c r="N67" s="54"/>
      <c r="O67" s="15" t="n">
        <f aca="false">VLOOKUP(MONTH($C67)+12*(O$2-1998),NYWest!$Z$972:$AL$1016,MATCH(CONCATENATE($A67,O$3),NYWest!$AA$971:$AL$971,0)+1,FALSE())</f>
        <v>12.5490476190476</v>
      </c>
      <c r="P67" s="15" t="n">
        <f aca="false">VLOOKUP(MONTH($C67)+12*(P$2-1998),NYWest!$Z$972:$AL$1016,MATCH(CONCATENATE($A67,P$3),NYWest!$AA$971:$AL$971,0)+1,FALSE())</f>
        <v>0</v>
      </c>
      <c r="Q67" s="15"/>
      <c r="R67" s="15"/>
      <c r="S67" s="54"/>
      <c r="T67" s="15" t="n">
        <f aca="false">VLOOKUP(MONTH($C67)+12*(T$2-1998),NYWest!$Z$972:$AL$1016,MATCH(CONCATENATE($A67,T$3),NYWest!$AA$971:$AL$971,0)+1,FALSE())</f>
        <v>32.9554545454545</v>
      </c>
      <c r="U67" s="15" t="n">
        <f aca="false">VLOOKUP(MONTH($C67)+12*(U$2-1998),NYWest!$Z$972:$AL$1016,MATCH(CONCATENATE($A67,U$3),NYWest!$AA$971:$AL$971,0)+1,FALSE())</f>
        <v>0</v>
      </c>
      <c r="V67" s="15"/>
      <c r="W67" s="15"/>
    </row>
    <row r="68" customFormat="false" ht="12" hidden="false" customHeight="true" outlineLevel="0" collapsed="false">
      <c r="A68" s="23" t="n">
        <v>20</v>
      </c>
      <c r="B68" s="24"/>
      <c r="C68" s="25" t="n">
        <v>36923</v>
      </c>
      <c r="D68" s="24"/>
      <c r="E68" s="26" t="n">
        <f aca="false">VLOOKUP(MONTH($C68)+12*(E$2-1998),NYWest!$Z$972:$AL$1016,MATCH(CONCATENATE($A68,E$3),NYWest!$AA$971:$AL$971,0)+1,FALSE())</f>
        <v>0.59578947368421</v>
      </c>
      <c r="F68" s="26" t="n">
        <f aca="false">VLOOKUP(MONTH($C68)+12*(F$2-1998),NYWest!$Z$972:$AL$1016,MATCH(CONCATENATE($A68,F$3),NYWest!$AA$971:$AL$971,0)+1,FALSE())</f>
        <v>0</v>
      </c>
      <c r="G68" s="26"/>
      <c r="H68" s="26"/>
      <c r="I68" s="24"/>
      <c r="J68" s="26" t="n">
        <f aca="false">VLOOKUP(MONTH($C68)+12*(J$2-1998),NYWest!$Z$972:$AL$1016,MATCH(CONCATENATE($A68,J$3),NYWest!$AA$971:$AL$971,0)+1,FALSE())</f>
        <v>0</v>
      </c>
      <c r="K68" s="26" t="n">
        <f aca="false">VLOOKUP(MONTH($C68)+12*(K$2-1998),NYWest!$Z$972:$AL$1016,MATCH(CONCATENATE($A68,K$3),NYWest!$AA$971:$AL$971,0)+1,FALSE())</f>
        <v>0.325263157894739</v>
      </c>
      <c r="L68" s="26"/>
      <c r="M68" s="26"/>
      <c r="N68" s="24"/>
      <c r="O68" s="26" t="n">
        <f aca="false">VLOOKUP(MONTH($C68)+12*(O$2-1998),NYWest!$Z$972:$AL$1016,MATCH(CONCATENATE($A68,O$3),NYWest!$AA$971:$AL$971,0)+1,FALSE())</f>
        <v>12.3919047619048</v>
      </c>
      <c r="P68" s="26" t="n">
        <f aca="false">VLOOKUP(MONTH($C68)+12*(P$2-1998),NYWest!$Z$972:$AL$1016,MATCH(CONCATENATE($A68,P$3),NYWest!$AA$971:$AL$971,0)+1,FALSE())</f>
        <v>0</v>
      </c>
      <c r="Q68" s="26"/>
      <c r="R68" s="26"/>
      <c r="S68" s="24"/>
      <c r="T68" s="26" t="n">
        <f aca="false">VLOOKUP(MONTH($C68)+12*(T$2-1998),NYWest!$Z$972:$AL$1016,MATCH(CONCATENATE($A68,T$3),NYWest!$AA$971:$AL$971,0)+1,FALSE())</f>
        <v>19.09</v>
      </c>
      <c r="U68" s="26" t="n">
        <f aca="false">VLOOKUP(MONTH($C68)+12*(U$2-1998),NYWest!$Z$972:$AL$1016,MATCH(CONCATENATE($A68,U$3),NYWest!$AA$971:$AL$971,0)+1,FALSE())</f>
        <v>0</v>
      </c>
      <c r="V68" s="26"/>
      <c r="W68" s="26"/>
    </row>
    <row r="69" customFormat="false" ht="12" hidden="false" customHeight="true" outlineLevel="0" collapsed="false">
      <c r="A69" s="13" t="n">
        <v>30</v>
      </c>
      <c r="C69" s="14" t="n">
        <v>36951</v>
      </c>
      <c r="E69" s="15" t="n">
        <f aca="false">VLOOKUP(MONTH($C69)+12*(E$2-1998),NYWest!$Z$972:$AL$1016,MATCH(CONCATENATE($A69,E$3),NYWest!$AA$971:$AL$971,0)+1,FALSE())</f>
        <v>0</v>
      </c>
      <c r="F69" s="15" t="n">
        <f aca="false">VLOOKUP(MONTH($C69)+12*(F$2-1998),NYWest!$Z$972:$AL$1016,MATCH(CONCATENATE($A69,F$3),NYWest!$AA$971:$AL$971,0)+1,FALSE())</f>
        <v>10.4136363636364</v>
      </c>
      <c r="G69" s="15"/>
      <c r="H69" s="15"/>
      <c r="J69" s="15" t="n">
        <f aca="false">VLOOKUP(MONTH($C69)+12*(J$2-1998),NYWest!$Z$972:$AL$1016,MATCH(CONCATENATE($A69,J$3),NYWest!$AA$971:$AL$971,0)+1,FALSE())</f>
        <v>0</v>
      </c>
      <c r="K69" s="15" t="n">
        <f aca="false">VLOOKUP(MONTH($C69)+12*(K$2-1998),NYWest!$Z$972:$AL$1016,MATCH(CONCATENATE($A69,K$3),NYWest!$AA$971:$AL$971,0)+1,FALSE())</f>
        <v>9.53782608695652</v>
      </c>
      <c r="L69" s="15"/>
      <c r="M69" s="15"/>
      <c r="O69" s="15" t="n">
        <f aca="false">VLOOKUP(MONTH($C69)+12*(O$2-1998),NYWest!$Z$972:$AL$1016,MATCH(CONCATENATE($A69,O$3),NYWest!$AA$971:$AL$971,0)+1,FALSE())</f>
        <v>0</v>
      </c>
      <c r="P69" s="15" t="n">
        <f aca="false">VLOOKUP(MONTH($C69)+12*(P$2-1998),NYWest!$Z$972:$AL$1016,MATCH(CONCATENATE($A69,P$3),NYWest!$AA$971:$AL$971,0)+1,FALSE())</f>
        <v>1.49695652173913</v>
      </c>
      <c r="Q69" s="15"/>
      <c r="R69" s="15"/>
      <c r="T69" s="15" t="n">
        <f aca="false">VLOOKUP(MONTH($C69)+12*(T$2-1998),NYWest!$Z$972:$AL$1016,MATCH(CONCATENATE($A69,T$3),NYWest!$AA$971:$AL$971,0)+1,FALSE())</f>
        <v>14.6895454545455</v>
      </c>
      <c r="U69" s="15" t="n">
        <f aca="false">VLOOKUP(MONTH($C69)+12*(U$2-1998),NYWest!$Z$972:$AL$1016,MATCH(CONCATENATE($A69,U$3),NYWest!$AA$971:$AL$971,0)+1,FALSE())</f>
        <v>0</v>
      </c>
      <c r="V69" s="15"/>
      <c r="W69" s="15"/>
    </row>
    <row r="70" customFormat="false" ht="12" hidden="false" customHeight="true" outlineLevel="0" collapsed="false">
      <c r="A70" s="13" t="n">
        <v>30</v>
      </c>
      <c r="C70" s="14" t="n">
        <v>36982</v>
      </c>
      <c r="E70" s="15" t="n">
        <f aca="false">VLOOKUP(MONTH($C70)+12*(E$2-1998),NYWest!$Z$972:$AL$1016,MATCH(CONCATENATE($A70,E$3),NYWest!$AA$971:$AL$971,0)+1,FALSE())</f>
        <v>0</v>
      </c>
      <c r="F70" s="15" t="n">
        <f aca="false">VLOOKUP(MONTH($C70)+12*(F$2-1998),NYWest!$Z$972:$AL$1016,MATCH(CONCATENATE($A70,F$3),NYWest!$AA$971:$AL$971,0)+1,FALSE())</f>
        <v>10.8047619047619</v>
      </c>
      <c r="G70" s="15"/>
      <c r="H70" s="15"/>
      <c r="J70" s="15" t="n">
        <f aca="false">VLOOKUP(MONTH($C70)+12*(J$2-1998),NYWest!$Z$972:$AL$1016,MATCH(CONCATENATE($A70,J$3),NYWest!$AA$971:$AL$971,0)+1,FALSE())</f>
        <v>0</v>
      </c>
      <c r="K70" s="15" t="n">
        <f aca="false">VLOOKUP(MONTH($C70)+12*(K$2-1998),NYWest!$Z$972:$AL$1016,MATCH(CONCATENATE($A70,K$3),NYWest!$AA$971:$AL$971,0)+1,FALSE())</f>
        <v>6.8547619047619</v>
      </c>
      <c r="L70" s="15"/>
      <c r="M70" s="15"/>
      <c r="O70" s="15" t="n">
        <f aca="false">VLOOKUP(MONTH($C70)+12*(O$2-1998),NYWest!$Z$972:$AL$1016,MATCH(CONCATENATE($A70,O$3),NYWest!$AA$971:$AL$971,0)+1,FALSE())</f>
        <v>3.208</v>
      </c>
      <c r="P70" s="15" t="n">
        <f aca="false">VLOOKUP(MONTH($C70)+12*(P$2-1998),NYWest!$Z$972:$AL$1016,MATCH(CONCATENATE($A70,P$3),NYWest!$AA$971:$AL$971,0)+1,FALSE())</f>
        <v>0</v>
      </c>
      <c r="Q70" s="15"/>
      <c r="R70" s="15"/>
      <c r="T70" s="15" t="n">
        <f aca="false">VLOOKUP(MONTH($C70)+12*(T$2-1998),NYWest!$Z$972:$AL$1016,MATCH(CONCATENATE($A70,T$3),NYWest!$AA$971:$AL$971,0)+1,FALSE())</f>
        <v>16.2471428571429</v>
      </c>
      <c r="U70" s="15" t="n">
        <f aca="false">VLOOKUP(MONTH($C70)+12*(U$2-1998),NYWest!$Z$972:$AL$1016,MATCH(CONCATENATE($A70,U$3),NYWest!$AA$971:$AL$971,0)+1,FALSE())</f>
        <v>0</v>
      </c>
      <c r="V70" s="15"/>
      <c r="W70" s="15"/>
    </row>
    <row r="71" customFormat="false" ht="12" hidden="false" customHeight="true" outlineLevel="0" collapsed="false">
      <c r="A71" s="58" t="n">
        <v>30</v>
      </c>
      <c r="B71" s="59"/>
      <c r="C71" s="60" t="n">
        <v>37012</v>
      </c>
      <c r="D71" s="59"/>
      <c r="E71" s="15" t="n">
        <f aca="false">VLOOKUP(MONTH($C71)+12*(E$2-1998),NYWest!$Z$972:$AL$1016,MATCH(CONCATENATE($A71,E$3),NYWest!$AA$971:$AL$971,0)+1,FALSE())</f>
        <v>0</v>
      </c>
      <c r="F71" s="15" t="n">
        <f aca="false">VLOOKUP(MONTH($C71)+12*(F$2-1998),NYWest!$Z$972:$AL$1016,MATCH(CONCATENATE($A71,F$3),NYWest!$AA$971:$AL$971,0)+1,FALSE())</f>
        <v>5.27</v>
      </c>
      <c r="G71" s="15"/>
      <c r="H71" s="15"/>
      <c r="I71" s="59"/>
      <c r="J71" s="15" t="n">
        <f aca="false">VLOOKUP(MONTH($C71)+12*(J$2-1998),NYWest!$Z$972:$AL$1016,MATCH(CONCATENATE($A71,J$3),NYWest!$AA$971:$AL$971,0)+1,FALSE())</f>
        <v>0</v>
      </c>
      <c r="K71" s="15" t="n">
        <f aca="false">VLOOKUP(MONTH($C71)+12*(K$2-1998),NYWest!$Z$972:$AL$1016,MATCH(CONCATENATE($A71,K$3),NYWest!$AA$971:$AL$971,0)+1,FALSE())</f>
        <v>1.5545</v>
      </c>
      <c r="L71" s="15"/>
      <c r="M71" s="15"/>
      <c r="N71" s="59"/>
      <c r="O71" s="15" t="n">
        <f aca="false">VLOOKUP(MONTH($C71)+12*(O$2-1998),NYWest!$Z$972:$AL$1016,MATCH(CONCATENATE($A71,O$3),NYWest!$AA$971:$AL$971,0)+1,FALSE())</f>
        <v>10.2236363636364</v>
      </c>
      <c r="P71" s="15" t="n">
        <f aca="false">VLOOKUP(MONTH($C71)+12*(P$2-1998),NYWest!$Z$972:$AL$1016,MATCH(CONCATENATE($A71,P$3),NYWest!$AA$971:$AL$971,0)+1,FALSE())</f>
        <v>0</v>
      </c>
      <c r="Q71" s="15"/>
      <c r="R71" s="15"/>
      <c r="S71" s="59"/>
      <c r="T71" s="15" t="n">
        <f aca="false">VLOOKUP(MONTH($C71)+12*(T$2-1998),NYWest!$Z$972:$AL$1016,MATCH(CONCATENATE($A71,T$3),NYWest!$AA$971:$AL$971,0)+1,FALSE())</f>
        <v>14.9404545454546</v>
      </c>
      <c r="U71" s="15" t="n">
        <f aca="false">VLOOKUP(MONTH($C71)+12*(U$2-1998),NYWest!$Z$972:$AL$1016,MATCH(CONCATENATE($A71,U$3),NYWest!$AA$971:$AL$971,0)+1,FALSE())</f>
        <v>0</v>
      </c>
      <c r="V71" s="15"/>
      <c r="W71" s="15"/>
    </row>
    <row r="72" customFormat="false" ht="12" hidden="false" customHeight="true" outlineLevel="0" collapsed="false">
      <c r="A72" s="34" t="n">
        <v>30</v>
      </c>
      <c r="B72" s="54"/>
      <c r="C72" s="61" t="n">
        <v>37043</v>
      </c>
      <c r="D72" s="54"/>
      <c r="E72" s="15" t="n">
        <f aca="false">VLOOKUP(MONTH($C72)+12*(E$2-1998),NYWest!$Z$972:$AL$1016,MATCH(CONCATENATE($A72,E$3),NYWest!$AA$971:$AL$971,0)+1,FALSE())</f>
        <v>0.0618181818181824</v>
      </c>
      <c r="F72" s="15" t="n">
        <f aca="false">VLOOKUP(MONTH($C72)+12*(F$2-1998),NYWest!$Z$972:$AL$1016,MATCH(CONCATENATE($A72,F$3),NYWest!$AA$971:$AL$971,0)+1,FALSE())</f>
        <v>0</v>
      </c>
      <c r="G72" s="15"/>
      <c r="H72" s="15"/>
      <c r="I72" s="54"/>
      <c r="J72" s="15" t="n">
        <f aca="false">VLOOKUP(MONTH($C72)+12*(J$2-1998),NYWest!$Z$972:$AL$1016,MATCH(CONCATENATE($A72,J$3),NYWest!$AA$971:$AL$971,0)+1,FALSE())</f>
        <v>11.8372727272727</v>
      </c>
      <c r="K72" s="15" t="n">
        <f aca="false">VLOOKUP(MONTH($C72)+12*(K$2-1998),NYWest!$Z$972:$AL$1016,MATCH(CONCATENATE($A72,K$3),NYWest!$AA$971:$AL$971,0)+1,FALSE())</f>
        <v>0</v>
      </c>
      <c r="L72" s="15"/>
      <c r="M72" s="15"/>
      <c r="N72" s="54"/>
      <c r="O72" s="15" t="n">
        <f aca="false">VLOOKUP(MONTH($C72)+12*(O$2-1998),NYWest!$Z$972:$AL$1016,MATCH(CONCATENATE($A72,O$3),NYWest!$AA$971:$AL$971,0)+1,FALSE())</f>
        <v>13.2172727272727</v>
      </c>
      <c r="P72" s="15" t="n">
        <f aca="false">VLOOKUP(MONTH($C72)+12*(P$2-1998),NYWest!$Z$972:$AL$1016,MATCH(CONCATENATE($A72,P$3),NYWest!$AA$971:$AL$971,0)+1,FALSE())</f>
        <v>0</v>
      </c>
      <c r="Q72" s="15"/>
      <c r="R72" s="15"/>
      <c r="S72" s="54"/>
      <c r="T72" s="15" t="n">
        <f aca="false">VLOOKUP(MONTH($C72)+12*(T$2-1998),NYWest!$Z$972:$AL$1016,MATCH(CONCATENATE($A72,T$3),NYWest!$AA$971:$AL$971,0)+1,FALSE())</f>
        <v>11.7642857142857</v>
      </c>
      <c r="U72" s="15" t="n">
        <f aca="false">VLOOKUP(MONTH($C72)+12*(U$2-1998),NYWest!$Z$972:$AL$1016,MATCH(CONCATENATE($A72,U$3),NYWest!$AA$971:$AL$971,0)+1,FALSE())</f>
        <v>0</v>
      </c>
      <c r="V72" s="15"/>
      <c r="W72" s="15"/>
    </row>
    <row r="73" customFormat="false" ht="12" hidden="false" customHeight="true" outlineLevel="0" collapsed="false">
      <c r="A73" s="34" t="n">
        <v>25</v>
      </c>
      <c r="B73" s="54"/>
      <c r="C73" s="60" t="n">
        <v>36951</v>
      </c>
      <c r="D73" s="54"/>
      <c r="E73" s="15" t="n">
        <f aca="false">VLOOKUP(MONTH($C73)+12*(E$2-1998),NYWest!$Z$972:$AL$1016,MATCH(CONCATENATE($A73,E$3),NYWest!$AA$971:$AL$971,0)+1,FALSE())</f>
        <v>0</v>
      </c>
      <c r="F73" s="15" t="n">
        <f aca="false">VLOOKUP(MONTH($C73)+12*(F$2-1998),NYWest!$Z$972:$AL$1016,MATCH(CONCATENATE($A73,F$3),NYWest!$AA$971:$AL$971,0)+1,FALSE())</f>
        <v>5.41363636363636</v>
      </c>
      <c r="G73" s="15"/>
      <c r="H73" s="15"/>
      <c r="I73" s="54"/>
      <c r="J73" s="15" t="n">
        <f aca="false">VLOOKUP(MONTH($C73)+12*(J$2-1998),NYWest!$Z$972:$AL$1016,MATCH(CONCATENATE($A73,J$3),NYWest!$AA$971:$AL$971,0)+1,FALSE())</f>
        <v>0</v>
      </c>
      <c r="K73" s="15" t="n">
        <f aca="false">VLOOKUP(MONTH($C73)+12*(K$2-1998),NYWest!$Z$972:$AL$1016,MATCH(CONCATENATE($A73,K$3),NYWest!$AA$971:$AL$971,0)+1,FALSE())</f>
        <v>4.53782608695652</v>
      </c>
      <c r="L73" s="15"/>
      <c r="M73" s="15"/>
      <c r="N73" s="54"/>
      <c r="O73" s="15" t="n">
        <f aca="false">VLOOKUP(MONTH($C73)+12*(O$2-1998),NYWest!$Z$972:$AL$1016,MATCH(CONCATENATE($A73,O$3),NYWest!$AA$971:$AL$971,0)+1,FALSE())</f>
        <v>3.50304347826087</v>
      </c>
      <c r="P73" s="15" t="n">
        <f aca="false">VLOOKUP(MONTH($C73)+12*(P$2-1998),NYWest!$Z$972:$AL$1016,MATCH(CONCATENATE($A73,P$3),NYWest!$AA$971:$AL$971,0)+1,FALSE())</f>
        <v>0</v>
      </c>
      <c r="Q73" s="15"/>
      <c r="R73" s="15"/>
      <c r="S73" s="54"/>
      <c r="T73" s="15" t="n">
        <f aca="false">VLOOKUP(MONTH($C73)+12*(T$2-1998),NYWest!$Z$972:$AL$1016,MATCH(CONCATENATE($A73,T$3),NYWest!$AA$971:$AL$971,0)+1,FALSE())</f>
        <v>19.6895454545455</v>
      </c>
      <c r="U73" s="15" t="n">
        <f aca="false">VLOOKUP(MONTH($C73)+12*(U$2-1998),NYWest!$Z$972:$AL$1016,MATCH(CONCATENATE($A73,U$3),NYWest!$AA$971:$AL$971,0)+1,FALSE())</f>
        <v>0</v>
      </c>
      <c r="V73" s="15"/>
      <c r="W73" s="15"/>
    </row>
    <row r="74" customFormat="false" ht="12" hidden="false" customHeight="true" outlineLevel="0" collapsed="false">
      <c r="A74" s="34" t="n">
        <v>25</v>
      </c>
      <c r="B74" s="54"/>
      <c r="C74" s="60" t="n">
        <v>36982</v>
      </c>
      <c r="D74" s="54"/>
      <c r="E74" s="15" t="n">
        <f aca="false">VLOOKUP(MONTH($C74)+12*(E$2-1998),NYWest!$Z$972:$AL$1016,MATCH(CONCATENATE($A74,E$3),NYWest!$AA$971:$AL$971,0)+1,FALSE())</f>
        <v>0</v>
      </c>
      <c r="F74" s="15" t="n">
        <f aca="false">VLOOKUP(MONTH($C74)+12*(F$2-1998),NYWest!$Z$972:$AL$1016,MATCH(CONCATENATE($A74,F$3),NYWest!$AA$971:$AL$971,0)+1,FALSE())</f>
        <v>5.80476190476191</v>
      </c>
      <c r="G74" s="15"/>
      <c r="H74" s="15"/>
      <c r="I74" s="54"/>
      <c r="J74" s="15" t="n">
        <f aca="false">VLOOKUP(MONTH($C74)+12*(J$2-1998),NYWest!$Z$972:$AL$1016,MATCH(CONCATENATE($A74,J$3),NYWest!$AA$971:$AL$971,0)+1,FALSE())</f>
        <v>0</v>
      </c>
      <c r="K74" s="15" t="n">
        <f aca="false">VLOOKUP(MONTH($C74)+12*(K$2-1998),NYWest!$Z$972:$AL$1016,MATCH(CONCATENATE($A74,K$3),NYWest!$AA$971:$AL$971,0)+1,FALSE())</f>
        <v>1.8547619047619</v>
      </c>
      <c r="L74" s="15"/>
      <c r="M74" s="15"/>
      <c r="N74" s="54"/>
      <c r="O74" s="15" t="n">
        <f aca="false">VLOOKUP(MONTH($C74)+12*(O$2-1998),NYWest!$Z$972:$AL$1016,MATCH(CONCATENATE($A74,O$3),NYWest!$AA$971:$AL$971,0)+1,FALSE())</f>
        <v>8.208</v>
      </c>
      <c r="P74" s="15" t="n">
        <f aca="false">VLOOKUP(MONTH($C74)+12*(P$2-1998),NYWest!$Z$972:$AL$1016,MATCH(CONCATENATE($A74,P$3),NYWest!$AA$971:$AL$971,0)+1,FALSE())</f>
        <v>0</v>
      </c>
      <c r="Q74" s="15"/>
      <c r="R74" s="15"/>
      <c r="S74" s="54"/>
      <c r="T74" s="15" t="n">
        <f aca="false">VLOOKUP(MONTH($C74)+12*(T$2-1998),NYWest!$Z$972:$AL$1016,MATCH(CONCATENATE($A74,T$3),NYWest!$AA$971:$AL$971,0)+1,FALSE())</f>
        <v>21.2471428571429</v>
      </c>
      <c r="U74" s="15" t="n">
        <f aca="false">VLOOKUP(MONTH($C74)+12*(U$2-1998),NYWest!$Z$972:$AL$1016,MATCH(CONCATENATE($A74,U$3),NYWest!$AA$971:$AL$971,0)+1,FALSE())</f>
        <v>0</v>
      </c>
      <c r="V74" s="15"/>
      <c r="W74" s="15"/>
    </row>
    <row r="75" customFormat="false" ht="12" hidden="false" customHeight="true" outlineLevel="0" collapsed="false">
      <c r="A75" s="34" t="n">
        <v>25</v>
      </c>
      <c r="B75" s="54"/>
      <c r="C75" s="60" t="n">
        <v>37012</v>
      </c>
      <c r="D75" s="54"/>
      <c r="E75" s="15" t="n">
        <f aca="false">VLOOKUP(MONTH($C75)+12*(E$2-1998),NYWest!$Z$972:$AL$1016,MATCH(CONCATENATE($A75,E$3),NYWest!$AA$971:$AL$971,0)+1,FALSE())</f>
        <v>0</v>
      </c>
      <c r="F75" s="15" t="n">
        <f aca="false">VLOOKUP(MONTH($C75)+12*(F$2-1998),NYWest!$Z$972:$AL$1016,MATCH(CONCATENATE($A75,F$3),NYWest!$AA$971:$AL$971,0)+1,FALSE())</f>
        <v>0.27</v>
      </c>
      <c r="G75" s="15"/>
      <c r="H75" s="15"/>
      <c r="I75" s="54"/>
      <c r="J75" s="15" t="n">
        <f aca="false">VLOOKUP(MONTH($C75)+12*(J$2-1998),NYWest!$Z$972:$AL$1016,MATCH(CONCATENATE($A75,J$3),NYWest!$AA$971:$AL$971,0)+1,FALSE())</f>
        <v>3.4455</v>
      </c>
      <c r="K75" s="15" t="n">
        <f aca="false">VLOOKUP(MONTH($C75)+12*(K$2-1998),NYWest!$Z$972:$AL$1016,MATCH(CONCATENATE($A75,K$3),NYWest!$AA$971:$AL$971,0)+1,FALSE())</f>
        <v>0</v>
      </c>
      <c r="L75" s="15"/>
      <c r="M75" s="15"/>
      <c r="N75" s="54"/>
      <c r="O75" s="15" t="n">
        <f aca="false">VLOOKUP(MONTH($C75)+12*(O$2-1998),NYWest!$Z$972:$AL$1016,MATCH(CONCATENATE($A75,O$3),NYWest!$AA$971:$AL$971,0)+1,FALSE())</f>
        <v>15.2236363636364</v>
      </c>
      <c r="P75" s="15" t="n">
        <f aca="false">VLOOKUP(MONTH($C75)+12*(P$2-1998),NYWest!$Z$972:$AL$1016,MATCH(CONCATENATE($A75,P$3),NYWest!$AA$971:$AL$971,0)+1,FALSE())</f>
        <v>0</v>
      </c>
      <c r="Q75" s="15"/>
      <c r="R75" s="15"/>
      <c r="S75" s="54"/>
      <c r="T75" s="15" t="n">
        <f aca="false">VLOOKUP(MONTH($C75)+12*(T$2-1998),NYWest!$Z$972:$AL$1016,MATCH(CONCATENATE($A75,T$3),NYWest!$AA$971:$AL$971,0)+1,FALSE())</f>
        <v>19.9404545454546</v>
      </c>
      <c r="U75" s="15" t="n">
        <f aca="false">VLOOKUP(MONTH($C75)+12*(U$2-1998),NYWest!$Z$972:$AL$1016,MATCH(CONCATENATE($A75,U$3),NYWest!$AA$971:$AL$971,0)+1,FALSE())</f>
        <v>0</v>
      </c>
      <c r="V75" s="15"/>
      <c r="W75" s="15"/>
    </row>
    <row r="76" customFormat="false" ht="12" hidden="false" customHeight="true" outlineLevel="0" collapsed="false">
      <c r="A76" s="23" t="n">
        <v>25</v>
      </c>
      <c r="B76" s="24"/>
      <c r="C76" s="25" t="n">
        <v>37043</v>
      </c>
      <c r="D76" s="24"/>
      <c r="E76" s="26" t="n">
        <f aca="false">VLOOKUP(MONTH($C76)+12*(E$2-1998),NYWest!$Z$972:$AL$1016,MATCH(CONCATENATE($A76,E$3),NYWest!$AA$971:$AL$971,0)+1,FALSE())</f>
        <v>5.06181818181818</v>
      </c>
      <c r="F76" s="26" t="n">
        <f aca="false">VLOOKUP(MONTH($C76)+12*(F$2-1998),NYWest!$Z$972:$AL$1016,MATCH(CONCATENATE($A76,F$3),NYWest!$AA$971:$AL$971,0)+1,FALSE())</f>
        <v>0</v>
      </c>
      <c r="G76" s="26"/>
      <c r="H76" s="26"/>
      <c r="I76" s="24"/>
      <c r="J76" s="26" t="n">
        <f aca="false">VLOOKUP(MONTH($C76)+12*(J$2-1998),NYWest!$Z$972:$AL$1016,MATCH(CONCATENATE($A76,J$3),NYWest!$AA$971:$AL$971,0)+1,FALSE())</f>
        <v>16.8372727272727</v>
      </c>
      <c r="K76" s="26" t="n">
        <f aca="false">VLOOKUP(MONTH($C76)+12*(K$2-1998),NYWest!$Z$972:$AL$1016,MATCH(CONCATENATE($A76,K$3),NYWest!$AA$971:$AL$971,0)+1,FALSE())</f>
        <v>0</v>
      </c>
      <c r="L76" s="26"/>
      <c r="M76" s="26"/>
      <c r="N76" s="24"/>
      <c r="O76" s="26" t="n">
        <f aca="false">VLOOKUP(MONTH($C76)+12*(O$2-1998),NYWest!$Z$972:$AL$1016,MATCH(CONCATENATE($A76,O$3),NYWest!$AA$971:$AL$971,0)+1,FALSE())</f>
        <v>18.2172727272727</v>
      </c>
      <c r="P76" s="26" t="n">
        <f aca="false">VLOOKUP(MONTH($C76)+12*(P$2-1998),NYWest!$Z$972:$AL$1016,MATCH(CONCATENATE($A76,P$3),NYWest!$AA$971:$AL$971,0)+1,FALSE())</f>
        <v>0</v>
      </c>
      <c r="Q76" s="26"/>
      <c r="R76" s="26"/>
      <c r="S76" s="24"/>
      <c r="T76" s="26" t="n">
        <f aca="false">VLOOKUP(MONTH($C76)+12*(T$2-1998),NYWest!$Z$972:$AL$1016,MATCH(CONCATENATE($A76,T$3),NYWest!$AA$971:$AL$971,0)+1,FALSE())</f>
        <v>16.7642857142857</v>
      </c>
      <c r="U76" s="26" t="n">
        <f aca="false">VLOOKUP(MONTH($C76)+12*(U$2-1998),NYWest!$Z$972:$AL$1016,MATCH(CONCATENATE($A76,U$3),NYWest!$AA$971:$AL$971,0)+1,FALSE())</f>
        <v>0</v>
      </c>
      <c r="V76" s="26"/>
      <c r="W76" s="26"/>
    </row>
    <row r="77" customFormat="false" ht="12" hidden="false" customHeight="true" outlineLevel="0" collapsed="false">
      <c r="A77" s="13" t="n">
        <v>50</v>
      </c>
      <c r="C77" s="14" t="n">
        <v>37073</v>
      </c>
      <c r="E77" s="15" t="n">
        <f aca="false">VLOOKUP(MONTH($C77)+12*(E$2-1998),NYWest!$Z$972:$AL$1016,MATCH(CONCATENATE($A77,E$3),NYWest!$AA$971:$AL$971,0)+1,FALSE())</f>
        <v>0</v>
      </c>
      <c r="F77" s="15" t="n">
        <f aca="false">VLOOKUP(MONTH($C77)+12*(F$2-1998),NYWest!$Z$972:$AL$1016,MATCH(CONCATENATE($A77,F$3),NYWest!$AA$971:$AL$971,0)+1,FALSE())</f>
        <v>13.0377272727273</v>
      </c>
      <c r="G77" s="15"/>
      <c r="H77" s="15"/>
      <c r="J77" s="15" t="n">
        <f aca="false">VLOOKUP(MONTH($C77)+12*(J$2-1998),NYWest!$Z$972:$AL$1016,MATCH(CONCATENATE($A77,J$3),NYWest!$AA$971:$AL$971,0)+1,FALSE())</f>
        <v>36.9519047619048</v>
      </c>
      <c r="K77" s="15" t="n">
        <f aca="false">VLOOKUP(MONTH($C77)+12*(K$2-1998),NYWest!$Z$972:$AL$1016,MATCH(CONCATENATE($A77,K$3),NYWest!$AA$971:$AL$971,0)+1,FALSE())</f>
        <v>0</v>
      </c>
      <c r="L77" s="15"/>
      <c r="M77" s="15"/>
      <c r="O77" s="15" t="n">
        <f aca="false">VLOOKUP(MONTH($C77)+12*(O$2-1998),NYWest!$Z$972:$AL$1016,MATCH(CONCATENATE($A77,O$3),NYWest!$AA$971:$AL$971,0)+1,FALSE())</f>
        <v>0</v>
      </c>
      <c r="P77" s="15" t="n">
        <f aca="false">VLOOKUP(MONTH($C77)+12*(P$2-1998),NYWest!$Z$972:$AL$1016,MATCH(CONCATENATE($A77,P$3),NYWest!$AA$971:$AL$971,0)+1,FALSE())</f>
        <v>15.548947368421</v>
      </c>
      <c r="Q77" s="15"/>
      <c r="R77" s="15"/>
      <c r="T77" s="15" t="n">
        <f aca="false">VLOOKUP(MONTH($C77)+12*(T$2-1998),NYWest!$Z$972:$AL$1016,MATCH(CONCATENATE($A77,T$3),NYWest!$AA$971:$AL$971,0)+1,FALSE())</f>
        <v>0</v>
      </c>
      <c r="U77" s="15" t="n">
        <f aca="false">VLOOKUP(MONTH($C77)+12*(U$2-1998),NYWest!$Z$972:$AL$1016,MATCH(CONCATENATE($A77,U$3),NYWest!$AA$971:$AL$971,0)+1,FALSE())</f>
        <v>10.1347619047619</v>
      </c>
      <c r="V77" s="15"/>
      <c r="W77" s="15"/>
    </row>
    <row r="78" customFormat="false" ht="12" hidden="false" customHeight="true" outlineLevel="0" collapsed="false">
      <c r="A78" s="13" t="n">
        <v>50</v>
      </c>
      <c r="C78" s="14" t="n">
        <v>37104</v>
      </c>
      <c r="E78" s="15" t="n">
        <f aca="false">VLOOKUP(MONTH($C78)+12*(E$2-1998),NYWest!$Z$972:$AL$1016,MATCH(CONCATENATE($A78,E$3),NYWest!$AA$971:$AL$971,0)+1,FALSE())</f>
        <v>0</v>
      </c>
      <c r="F78" s="15" t="n">
        <f aca="false">VLOOKUP(MONTH($C78)+12*(F$2-1998),NYWest!$Z$972:$AL$1016,MATCH(CONCATENATE($A78,F$3),NYWest!$AA$971:$AL$971,0)+1,FALSE())</f>
        <v>22.377619047619</v>
      </c>
      <c r="G78" s="15"/>
      <c r="H78" s="15"/>
      <c r="J78" s="15" t="n">
        <f aca="false">VLOOKUP(MONTH($C78)+12*(J$2-1998),NYWest!$Z$972:$AL$1016,MATCH(CONCATENATE($A78,J$3),NYWest!$AA$971:$AL$971,0)+1,FALSE())</f>
        <v>0</v>
      </c>
      <c r="K78" s="15" t="n">
        <f aca="false">VLOOKUP(MONTH($C78)+12*(K$2-1998),NYWest!$Z$972:$AL$1016,MATCH(CONCATENATE($A78,K$3),NYWest!$AA$971:$AL$971,0)+1,FALSE())</f>
        <v>8.25272727272727</v>
      </c>
      <c r="L78" s="15"/>
      <c r="M78" s="15"/>
      <c r="O78" s="15" t="n">
        <f aca="false">VLOOKUP(MONTH($C78)+12*(O$2-1998),NYWest!$Z$972:$AL$1016,MATCH(CONCATENATE($A78,O$3),NYWest!$AA$971:$AL$971,0)+1,FALSE())</f>
        <v>0</v>
      </c>
      <c r="P78" s="15" t="n">
        <f aca="false">VLOOKUP(MONTH($C78)+12*(P$2-1998),NYWest!$Z$972:$AL$1016,MATCH(CONCATENATE($A78,P$3),NYWest!$AA$971:$AL$971,0)+1,FALSE())</f>
        <v>5.83739130434783</v>
      </c>
      <c r="Q78" s="15"/>
      <c r="R78" s="15"/>
      <c r="T78" s="15" t="n">
        <f aca="false">VLOOKUP(MONTH($C78)+12*(T$2-1998),NYWest!$Z$972:$AL$1016,MATCH(CONCATENATE($A78,T$3),NYWest!$AA$971:$AL$971,0)+1,FALSE())</f>
        <v>13.1317391304348</v>
      </c>
      <c r="U78" s="15" t="n">
        <f aca="false">VLOOKUP(MONTH($C78)+12*(U$2-1998),NYWest!$Z$972:$AL$1016,MATCH(CONCATENATE($A78,U$3),NYWest!$AA$971:$AL$971,0)+1,FALSE())</f>
        <v>0</v>
      </c>
      <c r="V78" s="15"/>
      <c r="W78" s="15"/>
    </row>
    <row r="79" customFormat="false" ht="12" hidden="false" customHeight="true" outlineLevel="0" collapsed="false">
      <c r="A79" s="58" t="n">
        <v>40</v>
      </c>
      <c r="B79" s="59"/>
      <c r="C79" s="14" t="n">
        <v>37073</v>
      </c>
      <c r="D79" s="59"/>
      <c r="E79" s="15" t="n">
        <f aca="false">VLOOKUP(MONTH($C79)+12*(E$2-1998),NYWest!$Z$972:$AL$1016,MATCH(CONCATENATE($A79,E$3),NYWest!$AA$971:$AL$971,0)+1,FALSE())</f>
        <v>0</v>
      </c>
      <c r="F79" s="15" t="n">
        <f aca="false">VLOOKUP(MONTH($C79)+12*(F$2-1998),NYWest!$Z$972:$AL$1016,MATCH(CONCATENATE($A79,F$3),NYWest!$AA$971:$AL$971,0)+1,FALSE())</f>
        <v>3.03772727272727</v>
      </c>
      <c r="G79" s="15"/>
      <c r="H79" s="15"/>
      <c r="I79" s="59"/>
      <c r="J79" s="15" t="n">
        <f aca="false">VLOOKUP(MONTH($C79)+12*(J$2-1998),NYWest!$Z$972:$AL$1016,MATCH(CONCATENATE($A79,J$3),NYWest!$AA$971:$AL$971,0)+1,FALSE())</f>
        <v>46.9519047619048</v>
      </c>
      <c r="K79" s="15" t="n">
        <f aca="false">VLOOKUP(MONTH($C79)+12*(K$2-1998),NYWest!$Z$972:$AL$1016,MATCH(CONCATENATE($A79,K$3),NYWest!$AA$971:$AL$971,0)+1,FALSE())</f>
        <v>0</v>
      </c>
      <c r="L79" s="15"/>
      <c r="M79" s="15"/>
      <c r="N79" s="59"/>
      <c r="O79" s="15" t="n">
        <f aca="false">VLOOKUP(MONTH($C79)+12*(O$2-1998),NYWest!$Z$972:$AL$1016,MATCH(CONCATENATE($A79,O$3),NYWest!$AA$971:$AL$971,0)+1,FALSE())</f>
        <v>0</v>
      </c>
      <c r="P79" s="15" t="n">
        <f aca="false">VLOOKUP(MONTH($C79)+12*(P$2-1998),NYWest!$Z$972:$AL$1016,MATCH(CONCATENATE($A79,P$3),NYWest!$AA$971:$AL$971,0)+1,FALSE())</f>
        <v>5.54894736842105</v>
      </c>
      <c r="Q79" s="15"/>
      <c r="R79" s="15"/>
      <c r="S79" s="59"/>
      <c r="T79" s="15" t="n">
        <f aca="false">VLOOKUP(MONTH($C79)+12*(T$2-1998),NYWest!$Z$972:$AL$1016,MATCH(CONCATENATE($A79,T$3),NYWest!$AA$971:$AL$971,0)+1,FALSE())</f>
        <v>0</v>
      </c>
      <c r="U79" s="15" t="n">
        <f aca="false">VLOOKUP(MONTH($C79)+12*(U$2-1998),NYWest!$Z$972:$AL$1016,MATCH(CONCATENATE($A79,U$3),NYWest!$AA$971:$AL$971,0)+1,FALSE())</f>
        <v>0.134761904761909</v>
      </c>
      <c r="V79" s="15"/>
      <c r="W79" s="15"/>
    </row>
    <row r="80" customFormat="false" ht="12" hidden="false" customHeight="true" outlineLevel="0" collapsed="false">
      <c r="A80" s="34" t="n">
        <v>40</v>
      </c>
      <c r="B80" s="54"/>
      <c r="C80" s="14" t="n">
        <v>37104</v>
      </c>
      <c r="D80" s="54"/>
      <c r="E80" s="15" t="n">
        <f aca="false">VLOOKUP(MONTH($C80)+12*(E$2-1998),NYWest!$Z$972:$AL$1016,MATCH(CONCATENATE($A80,E$3),NYWest!$AA$971:$AL$971,0)+1,FALSE())</f>
        <v>0</v>
      </c>
      <c r="F80" s="15" t="n">
        <f aca="false">VLOOKUP(MONTH($C80)+12*(F$2-1998),NYWest!$Z$972:$AL$1016,MATCH(CONCATENATE($A80,F$3),NYWest!$AA$971:$AL$971,0)+1,FALSE())</f>
        <v>12.377619047619</v>
      </c>
      <c r="G80" s="15"/>
      <c r="H80" s="15"/>
      <c r="I80" s="54"/>
      <c r="J80" s="15" t="n">
        <f aca="false">VLOOKUP(MONTH($C80)+12*(J$2-1998),NYWest!$Z$972:$AL$1016,MATCH(CONCATENATE($A80,J$3),NYWest!$AA$971:$AL$971,0)+1,FALSE())</f>
        <v>1.74727272727273</v>
      </c>
      <c r="K80" s="15" t="n">
        <f aca="false">VLOOKUP(MONTH($C80)+12*(K$2-1998),NYWest!$Z$972:$AL$1016,MATCH(CONCATENATE($A80,K$3),NYWest!$AA$971:$AL$971,0)+1,FALSE())</f>
        <v>0</v>
      </c>
      <c r="L80" s="15"/>
      <c r="M80" s="15"/>
      <c r="N80" s="54"/>
      <c r="O80" s="15" t="n">
        <f aca="false">VLOOKUP(MONTH($C80)+12*(O$2-1998),NYWest!$Z$972:$AL$1016,MATCH(CONCATENATE($A80,O$3),NYWest!$AA$971:$AL$971,0)+1,FALSE())</f>
        <v>4.16260869565218</v>
      </c>
      <c r="P80" s="15" t="n">
        <f aca="false">VLOOKUP(MONTH($C80)+12*(P$2-1998),NYWest!$Z$972:$AL$1016,MATCH(CONCATENATE($A80,P$3),NYWest!$AA$971:$AL$971,0)+1,FALSE())</f>
        <v>0</v>
      </c>
      <c r="Q80" s="15"/>
      <c r="R80" s="15"/>
      <c r="S80" s="54"/>
      <c r="T80" s="15" t="n">
        <f aca="false">VLOOKUP(MONTH($C80)+12*(T$2-1998),NYWest!$Z$972:$AL$1016,MATCH(CONCATENATE($A80,T$3),NYWest!$AA$971:$AL$971,0)+1,FALSE())</f>
        <v>23.1317391304348</v>
      </c>
      <c r="U80" s="15" t="n">
        <f aca="false">VLOOKUP(MONTH($C80)+12*(U$2-1998),NYWest!$Z$972:$AL$1016,MATCH(CONCATENATE($A80,U$3),NYWest!$AA$971:$AL$971,0)+1,FALSE())</f>
        <v>0</v>
      </c>
      <c r="V80" s="15"/>
      <c r="W80" s="15"/>
    </row>
    <row r="81" customFormat="false" ht="12" hidden="false" customHeight="true" outlineLevel="0" collapsed="false">
      <c r="A81" s="34" t="n">
        <v>30</v>
      </c>
      <c r="B81" s="54"/>
      <c r="C81" s="14" t="n">
        <v>37073</v>
      </c>
      <c r="D81" s="54"/>
      <c r="E81" s="15" t="n">
        <f aca="false">VLOOKUP(MONTH($C81)+12*(E$2-1998),NYWest!$Z$972:$AL$1016,MATCH(CONCATENATE($A81,E$3),NYWest!$AA$971:$AL$971,0)+1,FALSE())</f>
        <v>6.96227272727273</v>
      </c>
      <c r="F81" s="15" t="n">
        <f aca="false">VLOOKUP(MONTH($C81)+12*(F$2-1998),NYWest!$Z$972:$AL$1016,MATCH(CONCATENATE($A81,F$3),NYWest!$AA$971:$AL$971,0)+1,FALSE())</f>
        <v>0</v>
      </c>
      <c r="G81" s="15"/>
      <c r="H81" s="15"/>
      <c r="I81" s="54"/>
      <c r="J81" s="15" t="n">
        <f aca="false">VLOOKUP(MONTH($C81)+12*(J$2-1998),NYWest!$Z$972:$AL$1016,MATCH(CONCATENATE($A81,J$3),NYWest!$AA$971:$AL$971,0)+1,FALSE())</f>
        <v>56.9519047619048</v>
      </c>
      <c r="K81" s="15" t="n">
        <f aca="false">VLOOKUP(MONTH($C81)+12*(K$2-1998),NYWest!$Z$972:$AL$1016,MATCH(CONCATENATE($A81,K$3),NYWest!$AA$971:$AL$971,0)+1,FALSE())</f>
        <v>0</v>
      </c>
      <c r="L81" s="15"/>
      <c r="M81" s="15"/>
      <c r="N81" s="54"/>
      <c r="O81" s="15" t="n">
        <f aca="false">VLOOKUP(MONTH($C81)+12*(O$2-1998),NYWest!$Z$972:$AL$1016,MATCH(CONCATENATE($A81,O$3),NYWest!$AA$971:$AL$971,0)+1,FALSE())</f>
        <v>4.45105263157895</v>
      </c>
      <c r="P81" s="15" t="n">
        <f aca="false">VLOOKUP(MONTH($C81)+12*(P$2-1998),NYWest!$Z$972:$AL$1016,MATCH(CONCATENATE($A81,P$3),NYWest!$AA$971:$AL$971,0)+1,FALSE())</f>
        <v>0</v>
      </c>
      <c r="Q81" s="15"/>
      <c r="R81" s="15"/>
      <c r="S81" s="54"/>
      <c r="T81" s="15" t="n">
        <f aca="false">VLOOKUP(MONTH($C81)+12*(T$2-1998),NYWest!$Z$972:$AL$1016,MATCH(CONCATENATE($A81,T$3),NYWest!$AA$971:$AL$971,0)+1,FALSE())</f>
        <v>9.86523809523809</v>
      </c>
      <c r="U81" s="15" t="n">
        <f aca="false">VLOOKUP(MONTH($C81)+12*(U$2-1998),NYWest!$Z$972:$AL$1016,MATCH(CONCATENATE($A81,U$3),NYWest!$AA$971:$AL$971,0)+1,FALSE())</f>
        <v>0</v>
      </c>
      <c r="V81" s="15"/>
      <c r="W81" s="15"/>
    </row>
    <row r="82" customFormat="false" ht="12" hidden="false" customHeight="true" outlineLevel="0" collapsed="false">
      <c r="A82" s="34" t="n">
        <v>30</v>
      </c>
      <c r="B82" s="54"/>
      <c r="C82" s="14" t="n">
        <v>37104</v>
      </c>
      <c r="D82" s="54"/>
      <c r="E82" s="15" t="n">
        <f aca="false">VLOOKUP(MONTH($C82)+12*(E$2-1998),NYWest!$Z$972:$AL$1016,MATCH(CONCATENATE($A82,E$3),NYWest!$AA$971:$AL$971,0)+1,FALSE())</f>
        <v>0</v>
      </c>
      <c r="F82" s="15" t="n">
        <f aca="false">VLOOKUP(MONTH($C82)+12*(F$2-1998),NYWest!$Z$972:$AL$1016,MATCH(CONCATENATE($A82,F$3),NYWest!$AA$971:$AL$971,0)+1,FALSE())</f>
        <v>2.37761904761905</v>
      </c>
      <c r="G82" s="15"/>
      <c r="H82" s="15"/>
      <c r="I82" s="54"/>
      <c r="J82" s="15" t="n">
        <f aca="false">VLOOKUP(MONTH($C82)+12*(J$2-1998),NYWest!$Z$972:$AL$1016,MATCH(CONCATENATE($A82,J$3),NYWest!$AA$971:$AL$971,0)+1,FALSE())</f>
        <v>11.7472727272727</v>
      </c>
      <c r="K82" s="15" t="n">
        <f aca="false">VLOOKUP(MONTH($C82)+12*(K$2-1998),NYWest!$Z$972:$AL$1016,MATCH(CONCATENATE($A82,K$3),NYWest!$AA$971:$AL$971,0)+1,FALSE())</f>
        <v>0</v>
      </c>
      <c r="L82" s="15"/>
      <c r="M82" s="15"/>
      <c r="N82" s="54"/>
      <c r="O82" s="15" t="n">
        <f aca="false">VLOOKUP(MONTH($C82)+12*(O$2-1998),NYWest!$Z$972:$AL$1016,MATCH(CONCATENATE($A82,O$3),NYWest!$AA$971:$AL$971,0)+1,FALSE())</f>
        <v>14.1626086956522</v>
      </c>
      <c r="P82" s="15" t="n">
        <f aca="false">VLOOKUP(MONTH($C82)+12*(P$2-1998),NYWest!$Z$972:$AL$1016,MATCH(CONCATENATE($A82,P$3),NYWest!$AA$971:$AL$971,0)+1,FALSE())</f>
        <v>0</v>
      </c>
      <c r="Q82" s="15"/>
      <c r="R82" s="15"/>
      <c r="S82" s="54"/>
      <c r="T82" s="15" t="n">
        <f aca="false">VLOOKUP(MONTH($C82)+12*(T$2-1998),NYWest!$Z$972:$AL$1016,MATCH(CONCATENATE($A82,T$3),NYWest!$AA$971:$AL$971,0)+1,FALSE())</f>
        <v>33.1317391304348</v>
      </c>
      <c r="U82" s="15" t="n">
        <f aca="false">VLOOKUP(MONTH($C82)+12*(U$2-1998),NYWest!$Z$972:$AL$1016,MATCH(CONCATENATE($A82,U$3),NYWest!$AA$971:$AL$971,0)+1,FALSE())</f>
        <v>0</v>
      </c>
      <c r="V82" s="15"/>
      <c r="W82" s="15"/>
    </row>
    <row r="83" customFormat="false" ht="12" hidden="false" customHeight="true" outlineLevel="0" collapsed="false">
      <c r="A83" s="34" t="n">
        <v>25</v>
      </c>
      <c r="B83" s="54"/>
      <c r="C83" s="60" t="n">
        <v>37073</v>
      </c>
      <c r="D83" s="54"/>
      <c r="E83" s="15" t="n">
        <f aca="false">VLOOKUP(MONTH($C83)+12*(E$2-1998),NYWest!$Z$972:$AL$1016,MATCH(CONCATENATE($A83,E$3),NYWest!$AA$971:$AL$971,0)+1,FALSE())</f>
        <v>11.9622727272727</v>
      </c>
      <c r="F83" s="15" t="n">
        <f aca="false">VLOOKUP(MONTH($C83)+12*(F$2-1998),NYWest!$Z$972:$AL$1016,MATCH(CONCATENATE($A83,F$3),NYWest!$AA$971:$AL$971,0)+1,FALSE())</f>
        <v>0</v>
      </c>
      <c r="G83" s="15"/>
      <c r="H83" s="15"/>
      <c r="I83" s="54"/>
      <c r="J83" s="15" t="n">
        <f aca="false">VLOOKUP(MONTH($C83)+12*(J$2-1998),NYWest!$Z$972:$AL$1016,MATCH(CONCATENATE($A83,J$3),NYWest!$AA$971:$AL$971,0)+1,FALSE())</f>
        <v>61.9519047619048</v>
      </c>
      <c r="K83" s="15" t="n">
        <f aca="false">VLOOKUP(MONTH($C83)+12*(K$2-1998),NYWest!$Z$972:$AL$1016,MATCH(CONCATENATE($A83,K$3),NYWest!$AA$971:$AL$971,0)+1,FALSE())</f>
        <v>0</v>
      </c>
      <c r="L83" s="15"/>
      <c r="M83" s="15"/>
      <c r="N83" s="54"/>
      <c r="O83" s="15" t="n">
        <f aca="false">VLOOKUP(MONTH($C83)+12*(O$2-1998),NYWest!$Z$972:$AL$1016,MATCH(CONCATENATE($A83,O$3),NYWest!$AA$971:$AL$971,0)+1,FALSE())</f>
        <v>9.45105263157895</v>
      </c>
      <c r="P83" s="15" t="n">
        <f aca="false">VLOOKUP(MONTH($C83)+12*(P$2-1998),NYWest!$Z$972:$AL$1016,MATCH(CONCATENATE($A83,P$3),NYWest!$AA$971:$AL$971,0)+1,FALSE())</f>
        <v>0</v>
      </c>
      <c r="Q83" s="15"/>
      <c r="R83" s="15"/>
      <c r="S83" s="54"/>
      <c r="T83" s="15" t="n">
        <f aca="false">VLOOKUP(MONTH($C83)+12*(T$2-1998),NYWest!$Z$972:$AL$1016,MATCH(CONCATENATE($A83,T$3),NYWest!$AA$971:$AL$971,0)+1,FALSE())</f>
        <v>14.8652380952381</v>
      </c>
      <c r="U83" s="15" t="n">
        <f aca="false">VLOOKUP(MONTH($C83)+12*(U$2-1998),NYWest!$Z$972:$AL$1016,MATCH(CONCATENATE($A83,U$3),NYWest!$AA$971:$AL$971,0)+1,FALSE())</f>
        <v>0</v>
      </c>
      <c r="V83" s="15"/>
      <c r="W83" s="15"/>
    </row>
    <row r="84" customFormat="false" ht="12" hidden="false" customHeight="true" outlineLevel="0" collapsed="false">
      <c r="A84" s="23" t="n">
        <v>25</v>
      </c>
      <c r="B84" s="24"/>
      <c r="C84" s="25" t="n">
        <v>37104</v>
      </c>
      <c r="D84" s="24"/>
      <c r="E84" s="26" t="n">
        <f aca="false">VLOOKUP(MONTH($C84)+12*(E$2-1998),NYWest!$Z$972:$AL$1016,MATCH(CONCATENATE($A84,E$3),NYWest!$AA$971:$AL$971,0)+1,FALSE())</f>
        <v>2.62238095238095</v>
      </c>
      <c r="F84" s="26" t="n">
        <f aca="false">VLOOKUP(MONTH($C84)+12*(F$2-1998),NYWest!$Z$972:$AL$1016,MATCH(CONCATENATE($A84,F$3),NYWest!$AA$971:$AL$971,0)+1,FALSE())</f>
        <v>0</v>
      </c>
      <c r="G84" s="26"/>
      <c r="H84" s="26"/>
      <c r="I84" s="24"/>
      <c r="J84" s="26" t="n">
        <f aca="false">VLOOKUP(MONTH($C84)+12*(J$2-1998),NYWest!$Z$972:$AL$1016,MATCH(CONCATENATE($A84,J$3),NYWest!$AA$971:$AL$971,0)+1,FALSE())</f>
        <v>16.7472727272727</v>
      </c>
      <c r="K84" s="26" t="n">
        <f aca="false">VLOOKUP(MONTH($C84)+12*(K$2-1998),NYWest!$Z$972:$AL$1016,MATCH(CONCATENATE($A84,K$3),NYWest!$AA$971:$AL$971,0)+1,FALSE())</f>
        <v>0</v>
      </c>
      <c r="L84" s="26"/>
      <c r="M84" s="26"/>
      <c r="N84" s="24"/>
      <c r="O84" s="26" t="n">
        <f aca="false">VLOOKUP(MONTH($C84)+12*(O$2-1998),NYWest!$Z$972:$AL$1016,MATCH(CONCATENATE($A84,O$3),NYWest!$AA$971:$AL$971,0)+1,FALSE())</f>
        <v>19.1626086956522</v>
      </c>
      <c r="P84" s="26" t="n">
        <f aca="false">VLOOKUP(MONTH($C84)+12*(P$2-1998),NYWest!$Z$972:$AL$1016,MATCH(CONCATENATE($A84,P$3),NYWest!$AA$971:$AL$971,0)+1,FALSE())</f>
        <v>0</v>
      </c>
      <c r="Q84" s="26"/>
      <c r="R84" s="26"/>
      <c r="S84" s="24"/>
      <c r="T84" s="26" t="n">
        <f aca="false">VLOOKUP(MONTH($C84)+12*(T$2-1998),NYWest!$Z$972:$AL$1016,MATCH(CONCATENATE($A84,T$3),NYWest!$AA$971:$AL$971,0)+1,FALSE())</f>
        <v>38.1317391304348</v>
      </c>
      <c r="U84" s="26" t="n">
        <f aca="false">VLOOKUP(MONTH($C84)+12*(U$2-1998),NYWest!$Z$972:$AL$1016,MATCH(CONCATENATE($A84,U$3),NYWest!$AA$971:$AL$971,0)+1,FALSE())</f>
        <v>0</v>
      </c>
      <c r="V84" s="26"/>
      <c r="W84" s="26"/>
    </row>
    <row r="85" customFormat="false" ht="12" hidden="false" customHeight="true" outlineLevel="0" collapsed="false">
      <c r="A85" s="13" t="n">
        <v>40</v>
      </c>
      <c r="C85" s="14" t="n">
        <v>37135</v>
      </c>
      <c r="E85" s="15" t="n">
        <f aca="false">VLOOKUP(MONTH($C85)+12*(E$2-1998),NYWest!$Z$972:$AL$1016,MATCH(CONCATENATE($A85,E$3),NYWest!$AA$971:$AL$971,0)+1,FALSE())</f>
        <v>0</v>
      </c>
      <c r="F85" s="15" t="n">
        <f aca="false">VLOOKUP(MONTH($C85)+12*(F$2-1998),NYWest!$Z$972:$AL$1016,MATCH(CONCATENATE($A85,F$3),NYWest!$AA$971:$AL$971,0)+1,FALSE())</f>
        <v>16.9661904761905</v>
      </c>
      <c r="G85" s="15"/>
      <c r="H85" s="15"/>
      <c r="J85" s="15" t="n">
        <f aca="false">VLOOKUP(MONTH($C85)+12*(J$2-1998),NYWest!$Z$972:$AL$1016,MATCH(CONCATENATE($A85,J$3),NYWest!$AA$971:$AL$971,0)+1,FALSE())</f>
        <v>0</v>
      </c>
      <c r="K85" s="15" t="n">
        <f aca="false">VLOOKUP(MONTH($C85)+12*(K$2-1998),NYWest!$Z$972:$AL$1016,MATCH(CONCATENATE($A85,K$3),NYWest!$AA$971:$AL$971,0)+1,FALSE())</f>
        <v>13.4238095238095</v>
      </c>
      <c r="L85" s="15"/>
      <c r="M85" s="15"/>
      <c r="O85" s="15" t="n">
        <f aca="false">VLOOKUP(MONTH($C85)+12*(O$2-1998),NYWest!$Z$972:$AL$1016,MATCH(CONCATENATE($A85,O$3),NYWest!$AA$971:$AL$971,0)+1,FALSE())</f>
        <v>4.6335</v>
      </c>
      <c r="P85" s="15" t="n">
        <f aca="false">VLOOKUP(MONTH($C85)+12*(P$2-1998),NYWest!$Z$972:$AL$1016,MATCH(CONCATENATE($A85,P$3),NYWest!$AA$971:$AL$971,0)+1,FALSE())</f>
        <v>0</v>
      </c>
      <c r="Q85" s="15"/>
      <c r="R85" s="15"/>
      <c r="T85" s="15"/>
      <c r="U85" s="15"/>
      <c r="V85" s="15"/>
      <c r="W85" s="15"/>
    </row>
    <row r="86" customFormat="false" ht="12" hidden="false" customHeight="true" outlineLevel="0" collapsed="false">
      <c r="A86" s="13" t="n">
        <v>35</v>
      </c>
      <c r="C86" s="14" t="n">
        <v>37135</v>
      </c>
      <c r="E86" s="15" t="n">
        <f aca="false">VLOOKUP(MONTH($C86)+12*(E$2-1998),NYWest!$Z$972:$AL$1016,MATCH(CONCATENATE($A86,E$3),NYWest!$AA$971:$AL$971,0)+1,FALSE())</f>
        <v>0</v>
      </c>
      <c r="F86" s="15" t="n">
        <f aca="false">VLOOKUP(MONTH($C86)+12*(F$2-1998),NYWest!$Z$972:$AL$1016,MATCH(CONCATENATE($A86,F$3),NYWest!$AA$971:$AL$971,0)+1,FALSE())</f>
        <v>11.9661904761905</v>
      </c>
      <c r="G86" s="15"/>
      <c r="H86" s="15"/>
      <c r="J86" s="15" t="n">
        <f aca="false">VLOOKUP(MONTH($C86)+12*(J$2-1998),NYWest!$Z$972:$AL$1016,MATCH(CONCATENATE($A86,J$3),NYWest!$AA$971:$AL$971,0)+1,FALSE())</f>
        <v>0</v>
      </c>
      <c r="K86" s="15" t="n">
        <f aca="false">VLOOKUP(MONTH($C86)+12*(K$2-1998),NYWest!$Z$972:$AL$1016,MATCH(CONCATENATE($A86,K$3),NYWest!$AA$971:$AL$971,0)+1,FALSE())</f>
        <v>8.42380952380952</v>
      </c>
      <c r="L86" s="15"/>
      <c r="M86" s="15"/>
      <c r="O86" s="15" t="n">
        <f aca="false">VLOOKUP(MONTH($C86)+12*(O$2-1998),NYWest!$Z$972:$AL$1016,MATCH(CONCATENATE($A86,O$3),NYWest!$AA$971:$AL$971,0)+1,FALSE())</f>
        <v>9.6335</v>
      </c>
      <c r="P86" s="15" t="n">
        <f aca="false">VLOOKUP(MONTH($C86)+12*(P$2-1998),NYWest!$Z$972:$AL$1016,MATCH(CONCATENATE($A86,P$3),NYWest!$AA$971:$AL$971,0)+1,FALSE())</f>
        <v>0</v>
      </c>
      <c r="Q86" s="15"/>
      <c r="R86" s="15"/>
      <c r="T86" s="15"/>
      <c r="U86" s="15"/>
      <c r="V86" s="15"/>
      <c r="W86" s="15"/>
    </row>
    <row r="87" customFormat="false" ht="12" hidden="false" customHeight="true" outlineLevel="0" collapsed="false">
      <c r="A87" s="58" t="n">
        <v>30</v>
      </c>
      <c r="B87" s="59"/>
      <c r="C87" s="60" t="n">
        <v>37135</v>
      </c>
      <c r="D87" s="59"/>
      <c r="E87" s="15" t="n">
        <f aca="false">VLOOKUP(MONTH($C87)+12*(E$2-1998),NYWest!$Z$972:$AL$1016,MATCH(CONCATENATE($A87,E$3),NYWest!$AA$971:$AL$971,0)+1,FALSE())</f>
        <v>0</v>
      </c>
      <c r="F87" s="15" t="n">
        <f aca="false">VLOOKUP(MONTH($C87)+12*(F$2-1998),NYWest!$Z$972:$AL$1016,MATCH(CONCATENATE($A87,F$3),NYWest!$AA$971:$AL$971,0)+1,FALSE())</f>
        <v>6.96619047619048</v>
      </c>
      <c r="G87" s="15"/>
      <c r="H87" s="15"/>
      <c r="I87" s="59"/>
      <c r="J87" s="15" t="n">
        <f aca="false">VLOOKUP(MONTH($C87)+12*(J$2-1998),NYWest!$Z$972:$AL$1016,MATCH(CONCATENATE($A87,J$3),NYWest!$AA$971:$AL$971,0)+1,FALSE())</f>
        <v>0</v>
      </c>
      <c r="K87" s="15" t="n">
        <f aca="false">VLOOKUP(MONTH($C87)+12*(K$2-1998),NYWest!$Z$972:$AL$1016,MATCH(CONCATENATE($A87,K$3),NYWest!$AA$971:$AL$971,0)+1,FALSE())</f>
        <v>3.42380952380952</v>
      </c>
      <c r="L87" s="15"/>
      <c r="M87" s="15"/>
      <c r="N87" s="59"/>
      <c r="O87" s="15" t="n">
        <f aca="false">VLOOKUP(MONTH($C87)+12*(O$2-1998),NYWest!$Z$972:$AL$1016,MATCH(CONCATENATE($A87,O$3),NYWest!$AA$971:$AL$971,0)+1,FALSE())</f>
        <v>14.6335</v>
      </c>
      <c r="P87" s="15" t="n">
        <f aca="false">VLOOKUP(MONTH($C87)+12*(P$2-1998),NYWest!$Z$972:$AL$1016,MATCH(CONCATENATE($A87,P$3),NYWest!$AA$971:$AL$971,0)+1,FALSE())</f>
        <v>0</v>
      </c>
      <c r="Q87" s="15"/>
      <c r="R87" s="15"/>
      <c r="S87" s="59"/>
      <c r="T87" s="15"/>
      <c r="U87" s="15"/>
      <c r="V87" s="15"/>
      <c r="W87" s="15"/>
    </row>
    <row r="88" customFormat="false" ht="12" hidden="false" customHeight="true" outlineLevel="0" collapsed="false">
      <c r="A88" s="34" t="n">
        <v>25</v>
      </c>
      <c r="B88" s="54"/>
      <c r="C88" s="61" t="n">
        <v>37135</v>
      </c>
      <c r="D88" s="54"/>
      <c r="E88" s="15" t="n">
        <f aca="false">VLOOKUP(MONTH($C88)+12*(E$2-1998),NYWest!$Z$972:$AL$1016,MATCH(CONCATENATE($A88,E$3),NYWest!$AA$971:$AL$971,0)+1,FALSE())</f>
        <v>0</v>
      </c>
      <c r="F88" s="15" t="n">
        <f aca="false">VLOOKUP(MONTH($C88)+12*(F$2-1998),NYWest!$Z$972:$AL$1016,MATCH(CONCATENATE($A88,F$3),NYWest!$AA$971:$AL$971,0)+1,FALSE())</f>
        <v>1.96619047619048</v>
      </c>
      <c r="G88" s="15"/>
      <c r="H88" s="15"/>
      <c r="I88" s="54"/>
      <c r="J88" s="15" t="n">
        <f aca="false">VLOOKUP(MONTH($C88)+12*(J$2-1998),NYWest!$Z$972:$AL$1016,MATCH(CONCATENATE($A88,J$3),NYWest!$AA$971:$AL$971,0)+1,FALSE())</f>
        <v>1.57619047619048</v>
      </c>
      <c r="K88" s="15" t="n">
        <f aca="false">VLOOKUP(MONTH($C88)+12*(K$2-1998),NYWest!$Z$972:$AL$1016,MATCH(CONCATENATE($A88,K$3),NYWest!$AA$971:$AL$971,0)+1,FALSE())</f>
        <v>0</v>
      </c>
      <c r="L88" s="15"/>
      <c r="M88" s="15"/>
      <c r="N88" s="54"/>
      <c r="O88" s="15" t="n">
        <f aca="false">VLOOKUP(MONTH($C88)+12*(O$2-1998),NYWest!$Z$972:$AL$1016,MATCH(CONCATENATE($A88,O$3),NYWest!$AA$971:$AL$971,0)+1,FALSE())</f>
        <v>19.6335</v>
      </c>
      <c r="P88" s="15" t="n">
        <f aca="false">VLOOKUP(MONTH($C88)+12*(P$2-1998),NYWest!$Z$972:$AL$1016,MATCH(CONCATENATE($A88,P$3),NYWest!$AA$971:$AL$971,0)+1,FALSE())</f>
        <v>0</v>
      </c>
      <c r="Q88" s="15"/>
      <c r="R88" s="15"/>
      <c r="S88" s="54"/>
      <c r="T88" s="15"/>
      <c r="U88" s="15"/>
      <c r="V88" s="15"/>
      <c r="W88" s="15"/>
    </row>
    <row r="89" customFormat="false" ht="12" hidden="false" customHeight="true" outlineLevel="0" collapsed="false">
      <c r="A89" s="23" t="n">
        <v>20</v>
      </c>
      <c r="B89" s="24"/>
      <c r="C89" s="25" t="n">
        <v>37135</v>
      </c>
      <c r="D89" s="24"/>
      <c r="E89" s="26" t="n">
        <f aca="false">VLOOKUP(MONTH($C89)+12*(E$2-1998),NYWest!$Z$972:$AL$1016,MATCH(CONCATENATE($A89,E$3),NYWest!$AA$971:$AL$971,0)+1,FALSE())</f>
        <v>3.03380952380952</v>
      </c>
      <c r="F89" s="26" t="n">
        <f aca="false">VLOOKUP(MONTH($C89)+12*(F$2-1998),NYWest!$Z$972:$AL$1016,MATCH(CONCATENATE($A89,F$3),NYWest!$AA$971:$AL$971,0)+1,FALSE())</f>
        <v>0</v>
      </c>
      <c r="G89" s="26"/>
      <c r="H89" s="26"/>
      <c r="I89" s="24"/>
      <c r="J89" s="26" t="n">
        <f aca="false">VLOOKUP(MONTH($C89)+12*(J$2-1998),NYWest!$Z$972:$AL$1016,MATCH(CONCATENATE($A89,J$3),NYWest!$AA$971:$AL$971,0)+1,FALSE())</f>
        <v>6.57619047619048</v>
      </c>
      <c r="K89" s="26" t="n">
        <f aca="false">VLOOKUP(MONTH($C89)+12*(K$2-1998),NYWest!$Z$972:$AL$1016,MATCH(CONCATENATE($A89,K$3),NYWest!$AA$971:$AL$971,0)+1,FALSE())</f>
        <v>0</v>
      </c>
      <c r="L89" s="26"/>
      <c r="M89" s="26"/>
      <c r="N89" s="24"/>
      <c r="O89" s="26" t="n">
        <f aca="false">VLOOKUP(MONTH($C89)+12*(O$2-1998),NYWest!$Z$972:$AL$1016,MATCH(CONCATENATE($A89,O$3),NYWest!$AA$971:$AL$971,0)+1,FALSE())</f>
        <v>24.6335</v>
      </c>
      <c r="P89" s="26" t="n">
        <f aca="false">VLOOKUP(MONTH($C89)+12*(P$2-1998),NYWest!$Z$972:$AL$1016,MATCH(CONCATENATE($A89,P$3),NYWest!$AA$971:$AL$971,0)+1,FALSE())</f>
        <v>0</v>
      </c>
      <c r="Q89" s="26"/>
      <c r="R89" s="26"/>
      <c r="S89" s="24"/>
      <c r="T89" s="26"/>
      <c r="U89" s="26"/>
      <c r="V89" s="26"/>
      <c r="W89" s="26"/>
    </row>
    <row r="90" customFormat="false" ht="12" hidden="false" customHeight="true" outlineLevel="1" collapsed="false">
      <c r="A90" s="34" t="n">
        <v>40</v>
      </c>
      <c r="B90" s="54"/>
      <c r="C90" s="61" t="n">
        <v>37165</v>
      </c>
      <c r="D90" s="54"/>
      <c r="E90" s="15" t="n">
        <f aca="false">VLOOKUP(MONTH($C90)+12*(E$2-1998),NYWest!$Z$972:$AL$1016,MATCH(CONCATENATE($A90,E$3),NYWest!$AA$971:$AL$971,0)+1,FALSE())</f>
        <v>0</v>
      </c>
      <c r="F90" s="15" t="n">
        <f aca="false">VLOOKUP(MONTH($C90)+12*(F$2-1998),NYWest!$Z$972:$AL$1016,MATCH(CONCATENATE($A90,F$3),NYWest!$AA$971:$AL$971,0)+1,FALSE())</f>
        <v>17.3768181818182</v>
      </c>
      <c r="G90" s="15"/>
      <c r="H90" s="15"/>
      <c r="I90" s="54"/>
      <c r="J90" s="15" t="n">
        <f aca="false">VLOOKUP(MONTH($C90)+12*(J$2-1998),NYWest!$Z$972:$AL$1016,MATCH(CONCATENATE($A90,J$3),NYWest!$AA$971:$AL$971,0)+1,FALSE())</f>
        <v>0</v>
      </c>
      <c r="K90" s="15" t="n">
        <f aca="false">VLOOKUP(MONTH($C90)+12*(K$2-1998),NYWest!$Z$972:$AL$1016,MATCH(CONCATENATE($A90,K$3),NYWest!$AA$971:$AL$971,0)+1,FALSE())</f>
        <v>14.7971428571429</v>
      </c>
      <c r="L90" s="15"/>
      <c r="M90" s="15"/>
      <c r="N90" s="54"/>
      <c r="O90" s="15" t="n">
        <f aca="false">VLOOKUP(MONTH($C90)+12*(O$2-1998),NYWest!$Z$972:$AL$1016,MATCH(CONCATENATE($A90,O$3),NYWest!$AA$971:$AL$971,0)+1,FALSE())</f>
        <v>12.0181818181818</v>
      </c>
      <c r="P90" s="15" t="n">
        <f aca="false">VLOOKUP(MONTH($C90)+12*(P$2-1998),NYWest!$Z$972:$AL$1016,MATCH(CONCATENATE($A90,P$3),NYWest!$AA$971:$AL$971,0)+1,FALSE())</f>
        <v>0</v>
      </c>
      <c r="Q90" s="15"/>
      <c r="R90" s="15"/>
      <c r="S90" s="54"/>
      <c r="T90" s="15"/>
      <c r="U90" s="15"/>
      <c r="V90" s="15"/>
      <c r="W90" s="15"/>
    </row>
    <row r="91" customFormat="false" ht="12" hidden="false" customHeight="true" outlineLevel="1" collapsed="false">
      <c r="A91" s="34" t="n">
        <v>40</v>
      </c>
      <c r="B91" s="54"/>
      <c r="C91" s="61" t="n">
        <v>37196</v>
      </c>
      <c r="D91" s="54"/>
      <c r="E91" s="15" t="n">
        <f aca="false">VLOOKUP(MONTH($C91)+12*(E$2-1998),NYWest!$Z$972:$AL$1016,MATCH(CONCATENATE($A91,E$3),NYWest!$AA$971:$AL$971,0)+1,FALSE())</f>
        <v>0</v>
      </c>
      <c r="F91" s="15" t="n">
        <f aca="false">VLOOKUP(MONTH($C91)+12*(F$2-1998),NYWest!$Z$972:$AL$1016,MATCH(CONCATENATE($A91,F$3),NYWest!$AA$971:$AL$971,0)+1,FALSE())</f>
        <v>16.6836842105263</v>
      </c>
      <c r="G91" s="15"/>
      <c r="H91" s="15"/>
      <c r="I91" s="54"/>
      <c r="J91" s="15" t="n">
        <f aca="false">VLOOKUP(MONTH($C91)+12*(J$2-1998),NYWest!$Z$972:$AL$1016,MATCH(CONCATENATE($A91,J$3),NYWest!$AA$971:$AL$971,0)+1,FALSE())</f>
        <v>0</v>
      </c>
      <c r="K91" s="15" t="n">
        <f aca="false">VLOOKUP(MONTH($C91)+12*(K$2-1998),NYWest!$Z$972:$AL$1016,MATCH(CONCATENATE($A91,K$3),NYWest!$AA$971:$AL$971,0)+1,FALSE())</f>
        <v>15.7335</v>
      </c>
      <c r="L91" s="15"/>
      <c r="M91" s="15"/>
      <c r="N91" s="54"/>
      <c r="O91" s="15" t="n">
        <f aca="false">VLOOKUP(MONTH($C91)+12*(O$2-1998),NYWest!$Z$972:$AL$1016,MATCH(CONCATENATE($A91,O$3),NYWest!$AA$971:$AL$971,0)+1,FALSE())</f>
        <v>7.1652380952381</v>
      </c>
      <c r="P91" s="15" t="n">
        <f aca="false">VLOOKUP(MONTH($C91)+12*(P$2-1998),NYWest!$Z$972:$AL$1016,MATCH(CONCATENATE($A91,P$3),NYWest!$AA$971:$AL$971,0)+1,FALSE())</f>
        <v>0</v>
      </c>
      <c r="Q91" s="15"/>
      <c r="R91" s="15"/>
      <c r="S91" s="54"/>
      <c r="T91" s="15"/>
      <c r="U91" s="15"/>
      <c r="V91" s="15"/>
      <c r="W91" s="15"/>
    </row>
    <row r="92" customFormat="false" ht="12" hidden="false" customHeight="true" outlineLevel="1" collapsed="false">
      <c r="A92" s="34" t="n">
        <v>40</v>
      </c>
      <c r="B92" s="54"/>
      <c r="C92" s="61" t="n">
        <v>37226</v>
      </c>
      <c r="D92" s="54"/>
      <c r="E92" s="15" t="n">
        <f aca="false">VLOOKUP(MONTH($C92)+12*(E$2-1998),NYWest!$Z$972:$AL$1016,MATCH(CONCATENATE($A92,E$3),NYWest!$AA$971:$AL$971,0)+1,FALSE())</f>
        <v>0</v>
      </c>
      <c r="F92" s="15" t="n">
        <f aca="false">VLOOKUP(MONTH($C92)+12*(F$2-1998),NYWest!$Z$972:$AL$1016,MATCH(CONCATENATE($A92,F$3),NYWest!$AA$971:$AL$971,0)+1,FALSE())</f>
        <v>18.5768181818182</v>
      </c>
      <c r="G92" s="15"/>
      <c r="H92" s="15"/>
      <c r="I92" s="54"/>
      <c r="J92" s="15" t="n">
        <f aca="false">VLOOKUP(MONTH($C92)+12*(J$2-1998),NYWest!$Z$972:$AL$1016,MATCH(CONCATENATE($A92,J$3),NYWest!$AA$971:$AL$971,0)+1,FALSE())</f>
        <v>0</v>
      </c>
      <c r="K92" s="15" t="n">
        <f aca="false">VLOOKUP(MONTH($C92)+12*(K$2-1998),NYWest!$Z$972:$AL$1016,MATCH(CONCATENATE($A92,K$3),NYWest!$AA$971:$AL$971,0)+1,FALSE())</f>
        <v>15.8609523809524</v>
      </c>
      <c r="L92" s="15"/>
      <c r="M92" s="15"/>
      <c r="N92" s="54"/>
      <c r="O92" s="15" t="n">
        <f aca="false">VLOOKUP(MONTH($C92)+12*(O$2-1998),NYWest!$Z$972:$AL$1016,MATCH(CONCATENATE($A92,O$3),NYWest!$AA$971:$AL$971,0)+1,FALSE())</f>
        <v>23.795</v>
      </c>
      <c r="P92" s="15" t="n">
        <f aca="false">VLOOKUP(MONTH($C92)+12*(P$2-1998),NYWest!$Z$972:$AL$1016,MATCH(CONCATENATE($A92,P$3),NYWest!$AA$971:$AL$971,0)+1,FALSE())</f>
        <v>0</v>
      </c>
      <c r="Q92" s="15"/>
      <c r="R92" s="15"/>
      <c r="S92" s="54"/>
      <c r="T92" s="15"/>
      <c r="U92" s="15"/>
      <c r="V92" s="15"/>
      <c r="W92" s="15"/>
    </row>
    <row r="93" customFormat="false" ht="12" hidden="true" customHeight="true" outlineLevel="0" collapsed="false">
      <c r="A93" s="34" t="n">
        <v>40</v>
      </c>
      <c r="B93" s="54"/>
      <c r="C93" s="61" t="s">
        <v>4</v>
      </c>
      <c r="D93" s="54"/>
      <c r="E93" s="15" t="n">
        <f aca="false">(E90*$D$44+E91*$D$45+E92*$D$46)/SUM($D$44:$D$46)</f>
        <v>0</v>
      </c>
      <c r="F93" s="15" t="n">
        <f aca="false">(F90*$D$44+F91*$D$45+F92*$D$46)/SUM($D$44:$D$46)</f>
        <v>17.5868253968254</v>
      </c>
      <c r="G93" s="15"/>
      <c r="H93" s="15"/>
      <c r="I93" s="54"/>
      <c r="J93" s="15" t="n">
        <f aca="false">(J90*$I$44+J91*$I$45+J92*$I$46)/SUM($I$44:$I$46)</f>
        <v>0</v>
      </c>
      <c r="K93" s="15" t="n">
        <f aca="false">(K90*$I$44+K91*$I$45+K92*$I$46)/SUM($I$44:$I$46)</f>
        <v>15.4595161290323</v>
      </c>
      <c r="L93" s="15"/>
      <c r="M93" s="15"/>
      <c r="N93" s="54"/>
      <c r="O93" s="15" t="n">
        <f aca="false">(O90*$N$44+O91*$N$45+O92*$N$46)/SUM($N$44:$N$46)</f>
        <v>14.1392063492064</v>
      </c>
      <c r="P93" s="15"/>
      <c r="Q93" s="15"/>
      <c r="R93" s="15"/>
      <c r="S93" s="54"/>
      <c r="T93" s="15"/>
      <c r="U93" s="15"/>
      <c r="V93" s="15"/>
      <c r="W93" s="15"/>
    </row>
    <row r="94" customFormat="false" ht="12" hidden="false" customHeight="true" outlineLevel="1" collapsed="false">
      <c r="A94" s="34" t="n">
        <v>30</v>
      </c>
      <c r="B94" s="54"/>
      <c r="C94" s="61" t="n">
        <v>37165</v>
      </c>
      <c r="D94" s="54"/>
      <c r="E94" s="15" t="n">
        <f aca="false">VLOOKUP(MONTH($C94)+12*(E$2-1998),NYWest!$Z$972:$AL$1016,MATCH(CONCATENATE($A94,E$3),NYWest!$AA$971:$AL$971,0)+1,FALSE())</f>
        <v>0</v>
      </c>
      <c r="F94" s="15" t="n">
        <f aca="false">VLOOKUP(MONTH($C94)+12*(F$2-1998),NYWest!$Z$972:$AL$1016,MATCH(CONCATENATE($A94,F$3),NYWest!$AA$971:$AL$971,0)+1,FALSE())</f>
        <v>7.37681818181818</v>
      </c>
      <c r="G94" s="15"/>
      <c r="H94" s="15"/>
      <c r="I94" s="54"/>
      <c r="J94" s="15" t="n">
        <f aca="false">VLOOKUP(MONTH($C94)+12*(J$2-1998),NYWest!$Z$972:$AL$1016,MATCH(CONCATENATE($A94,J$3),NYWest!$AA$971:$AL$971,0)+1,FALSE())</f>
        <v>0</v>
      </c>
      <c r="K94" s="15" t="n">
        <f aca="false">VLOOKUP(MONTH($C94)+12*(K$2-1998),NYWest!$Z$972:$AL$1016,MATCH(CONCATENATE($A94,K$3),NYWest!$AA$971:$AL$971,0)+1,FALSE())</f>
        <v>4.79714285714286</v>
      </c>
      <c r="L94" s="15"/>
      <c r="M94" s="15"/>
      <c r="N94" s="54"/>
      <c r="O94" s="15" t="n">
        <f aca="false">VLOOKUP(MONTH($C94)+12*(O$2-1998),NYWest!$Z$972:$AL$1016,MATCH(CONCATENATE($A94,O$3),NYWest!$AA$971:$AL$971,0)+1,FALSE())</f>
        <v>22.0181818181818</v>
      </c>
      <c r="P94" s="15" t="n">
        <f aca="false">VLOOKUP(MONTH($C94)+12*(P$2-1998),NYWest!$Z$972:$AL$1016,MATCH(CONCATENATE($A94,P$3),NYWest!$AA$971:$AL$971,0)+1,FALSE())</f>
        <v>0</v>
      </c>
      <c r="Q94" s="15"/>
      <c r="R94" s="15"/>
      <c r="S94" s="54"/>
      <c r="T94" s="15"/>
      <c r="U94" s="15"/>
      <c r="V94" s="15"/>
      <c r="W94" s="15"/>
    </row>
    <row r="95" customFormat="false" ht="12" hidden="false" customHeight="true" outlineLevel="1" collapsed="false">
      <c r="A95" s="34" t="n">
        <v>30</v>
      </c>
      <c r="B95" s="54"/>
      <c r="C95" s="61" t="n">
        <v>37196</v>
      </c>
      <c r="D95" s="54"/>
      <c r="E95" s="15" t="n">
        <f aca="false">VLOOKUP(MONTH($C95)+12*(E$2-1998),NYWest!$Z$972:$AL$1016,MATCH(CONCATENATE($A95,E$3),NYWest!$AA$971:$AL$971,0)+1,FALSE())</f>
        <v>0</v>
      </c>
      <c r="F95" s="15" t="n">
        <f aca="false">VLOOKUP(MONTH($C95)+12*(F$2-1998),NYWest!$Z$972:$AL$1016,MATCH(CONCATENATE($A95,F$3),NYWest!$AA$971:$AL$971,0)+1,FALSE())</f>
        <v>6.68368421052632</v>
      </c>
      <c r="G95" s="15"/>
      <c r="H95" s="15"/>
      <c r="I95" s="54"/>
      <c r="J95" s="15" t="n">
        <f aca="false">VLOOKUP(MONTH($C95)+12*(J$2-1998),NYWest!$Z$972:$AL$1016,MATCH(CONCATENATE($A95,J$3),NYWest!$AA$971:$AL$971,0)+1,FALSE())</f>
        <v>0</v>
      </c>
      <c r="K95" s="15" t="n">
        <f aca="false">VLOOKUP(MONTH($C95)+12*(K$2-1998),NYWest!$Z$972:$AL$1016,MATCH(CONCATENATE($A95,K$3),NYWest!$AA$971:$AL$971,0)+1,FALSE())</f>
        <v>5.7335</v>
      </c>
      <c r="L95" s="15"/>
      <c r="M95" s="15"/>
      <c r="N95" s="54"/>
      <c r="O95" s="15" t="n">
        <f aca="false">VLOOKUP(MONTH($C95)+12*(O$2-1998),NYWest!$Z$972:$AL$1016,MATCH(CONCATENATE($A95,O$3),NYWest!$AA$971:$AL$971,0)+1,FALSE())</f>
        <v>17.1652380952381</v>
      </c>
      <c r="P95" s="15" t="n">
        <f aca="false">VLOOKUP(MONTH($C95)+12*(P$2-1998),NYWest!$Z$972:$AL$1016,MATCH(CONCATENATE($A95,P$3),NYWest!$AA$971:$AL$971,0)+1,FALSE())</f>
        <v>0</v>
      </c>
      <c r="Q95" s="15"/>
      <c r="R95" s="15"/>
      <c r="S95" s="54"/>
      <c r="T95" s="15"/>
      <c r="U95" s="15"/>
      <c r="V95" s="15"/>
      <c r="W95" s="15"/>
    </row>
    <row r="96" customFormat="false" ht="12" hidden="false" customHeight="true" outlineLevel="1" collapsed="false">
      <c r="A96" s="34" t="n">
        <v>30</v>
      </c>
      <c r="B96" s="54"/>
      <c r="C96" s="61" t="n">
        <v>37226</v>
      </c>
      <c r="D96" s="54"/>
      <c r="E96" s="15" t="n">
        <f aca="false">VLOOKUP(MONTH($C96)+12*(E$2-1998),NYWest!$Z$972:$AL$1016,MATCH(CONCATENATE($A96,E$3),NYWest!$AA$971:$AL$971,0)+1,FALSE())</f>
        <v>0</v>
      </c>
      <c r="F96" s="15" t="n">
        <f aca="false">VLOOKUP(MONTH($C96)+12*(F$2-1998),NYWest!$Z$972:$AL$1016,MATCH(CONCATENATE($A96,F$3),NYWest!$AA$971:$AL$971,0)+1,FALSE())</f>
        <v>8.57681818181818</v>
      </c>
      <c r="G96" s="15"/>
      <c r="H96" s="15"/>
      <c r="I96" s="54"/>
      <c r="J96" s="15" t="n">
        <f aca="false">VLOOKUP(MONTH($C96)+12*(J$2-1998),NYWest!$Z$972:$AL$1016,MATCH(CONCATENATE($A96,J$3),NYWest!$AA$971:$AL$971,0)+1,FALSE())</f>
        <v>0</v>
      </c>
      <c r="K96" s="15" t="n">
        <f aca="false">VLOOKUP(MONTH($C96)+12*(K$2-1998),NYWest!$Z$972:$AL$1016,MATCH(CONCATENATE($A96,K$3),NYWest!$AA$971:$AL$971,0)+1,FALSE())</f>
        <v>5.86095238095238</v>
      </c>
      <c r="L96" s="15"/>
      <c r="M96" s="15"/>
      <c r="N96" s="54"/>
      <c r="O96" s="15" t="n">
        <f aca="false">VLOOKUP(MONTH($C96)+12*(O$2-1998),NYWest!$Z$972:$AL$1016,MATCH(CONCATENATE($A96,O$3),NYWest!$AA$971:$AL$971,0)+1,FALSE())</f>
        <v>33.795</v>
      </c>
      <c r="P96" s="15" t="n">
        <f aca="false">VLOOKUP(MONTH($C96)+12*(P$2-1998),NYWest!$Z$972:$AL$1016,MATCH(CONCATENATE($A96,P$3),NYWest!$AA$971:$AL$971,0)+1,FALSE())</f>
        <v>0</v>
      </c>
      <c r="Q96" s="15"/>
      <c r="R96" s="15"/>
      <c r="S96" s="54"/>
      <c r="T96" s="15"/>
      <c r="U96" s="15"/>
      <c r="V96" s="15"/>
      <c r="W96" s="15"/>
    </row>
    <row r="97" customFormat="false" ht="12" hidden="true" customHeight="true" outlineLevel="0" collapsed="false">
      <c r="A97" s="34" t="n">
        <v>30</v>
      </c>
      <c r="B97" s="54"/>
      <c r="C97" s="61" t="s">
        <v>4</v>
      </c>
      <c r="D97" s="54"/>
      <c r="E97" s="15" t="n">
        <f aca="false">(E94*$D$44+E95*$D$45+E96*$D$46)/SUM($D$44:$D$46)</f>
        <v>0</v>
      </c>
      <c r="F97" s="15" t="n">
        <f aca="false">(F94*$D$44+F95*$D$45+F96*$D$46)/SUM($D$44:$D$46)</f>
        <v>7.5868253968254</v>
      </c>
      <c r="G97" s="15"/>
      <c r="H97" s="15"/>
      <c r="I97" s="54"/>
      <c r="J97" s="15" t="n">
        <f aca="false">(J94*$I$44+J95*$I$45+J96*$I$46)/SUM($I$44:$I$46)</f>
        <v>0</v>
      </c>
      <c r="K97" s="15" t="n">
        <f aca="false">(K94*$I$44+K95*$I$45+K96*$I$46)/SUM($I$44:$I$46)</f>
        <v>5.45951612903226</v>
      </c>
      <c r="L97" s="15"/>
      <c r="M97" s="15"/>
      <c r="N97" s="54"/>
      <c r="O97" s="15" t="n">
        <f aca="false">(O94*$N$44+O95*$N$45+O96*$N$46)/SUM($N$44:$N$46)</f>
        <v>24.1392063492064</v>
      </c>
      <c r="P97" s="15"/>
      <c r="Q97" s="15"/>
      <c r="R97" s="15"/>
      <c r="S97" s="54"/>
      <c r="T97" s="15"/>
      <c r="U97" s="15"/>
      <c r="V97" s="15"/>
      <c r="W97" s="15"/>
    </row>
    <row r="98" customFormat="false" ht="12" hidden="false" customHeight="true" outlineLevel="1" collapsed="false">
      <c r="A98" s="34" t="n">
        <v>20</v>
      </c>
      <c r="B98" s="54"/>
      <c r="C98" s="61" t="n">
        <v>37165</v>
      </c>
      <c r="D98" s="54"/>
      <c r="E98" s="15" t="n">
        <f aca="false">VLOOKUP(MONTH($C98)+12*(E$2-1998),NYWest!$Z$972:$AL$1016,MATCH(CONCATENATE($A98,E$3),NYWest!$AA$971:$AL$971,0)+1,FALSE())</f>
        <v>2.62318181818182</v>
      </c>
      <c r="F98" s="15" t="n">
        <f aca="false">VLOOKUP(MONTH($C98)+12*(F$2-1998),NYWest!$Z$972:$AL$1016,MATCH(CONCATENATE($A98,F$3),NYWest!$AA$971:$AL$971,0)+1,FALSE())</f>
        <v>0</v>
      </c>
      <c r="G98" s="15"/>
      <c r="H98" s="15"/>
      <c r="I98" s="54"/>
      <c r="J98" s="15" t="n">
        <f aca="false">VLOOKUP(MONTH($C98)+12*(J$2-1998),NYWest!$Z$972:$AL$1016,MATCH(CONCATENATE($A98,J$3),NYWest!$AA$971:$AL$971,0)+1,FALSE())</f>
        <v>5.20285714285714</v>
      </c>
      <c r="K98" s="15" t="n">
        <f aca="false">VLOOKUP(MONTH($C98)+12*(K$2-1998),NYWest!$Z$972:$AL$1016,MATCH(CONCATENATE($A98,K$3),NYWest!$AA$971:$AL$971,0)+1,FALSE())</f>
        <v>0</v>
      </c>
      <c r="L98" s="15"/>
      <c r="M98" s="15"/>
      <c r="N98" s="54"/>
      <c r="O98" s="15" t="n">
        <f aca="false">VLOOKUP(MONTH($C98)+12*(O$2-1998),NYWest!$Z$972:$AL$1016,MATCH(CONCATENATE($A98,O$3),NYWest!$AA$971:$AL$971,0)+1,FALSE())</f>
        <v>32.0181818181818</v>
      </c>
      <c r="P98" s="15" t="n">
        <f aca="false">VLOOKUP(MONTH($C98)+12*(P$2-1998),NYWest!$Z$972:$AL$1016,MATCH(CONCATENATE($A98,P$3),NYWest!$AA$971:$AL$971,0)+1,FALSE())</f>
        <v>0</v>
      </c>
      <c r="Q98" s="15"/>
      <c r="R98" s="15"/>
      <c r="S98" s="54"/>
      <c r="T98" s="15"/>
      <c r="U98" s="15"/>
      <c r="V98" s="15"/>
      <c r="W98" s="15"/>
    </row>
    <row r="99" customFormat="false" ht="12" hidden="false" customHeight="true" outlineLevel="1" collapsed="false">
      <c r="A99" s="34" t="n">
        <v>20</v>
      </c>
      <c r="B99" s="54"/>
      <c r="C99" s="61" t="n">
        <v>37196</v>
      </c>
      <c r="D99" s="54"/>
      <c r="E99" s="15" t="n">
        <f aca="false">VLOOKUP(MONTH($C99)+12*(E$2-1998),NYWest!$Z$972:$AL$1016,MATCH(CONCATENATE($A99,E$3),NYWest!$AA$971:$AL$971,0)+1,FALSE())</f>
        <v>3.31631578947368</v>
      </c>
      <c r="F99" s="15" t="n">
        <f aca="false">VLOOKUP(MONTH($C99)+12*(F$2-1998),NYWest!$Z$972:$AL$1016,MATCH(CONCATENATE($A99,F$3),NYWest!$AA$971:$AL$971,0)+1,FALSE())</f>
        <v>0</v>
      </c>
      <c r="G99" s="15"/>
      <c r="H99" s="15"/>
      <c r="I99" s="54"/>
      <c r="J99" s="15" t="n">
        <f aca="false">VLOOKUP(MONTH($C99)+12*(J$2-1998),NYWest!$Z$972:$AL$1016,MATCH(CONCATENATE($A99,J$3),NYWest!$AA$971:$AL$971,0)+1,FALSE())</f>
        <v>4.2665</v>
      </c>
      <c r="K99" s="15" t="n">
        <f aca="false">VLOOKUP(MONTH($C99)+12*(K$2-1998),NYWest!$Z$972:$AL$1016,MATCH(CONCATENATE($A99,K$3),NYWest!$AA$971:$AL$971,0)+1,FALSE())</f>
        <v>0</v>
      </c>
      <c r="L99" s="15"/>
      <c r="M99" s="15"/>
      <c r="N99" s="54"/>
      <c r="O99" s="15" t="n">
        <f aca="false">VLOOKUP(MONTH($C99)+12*(O$2-1998),NYWest!$Z$972:$AL$1016,MATCH(CONCATENATE($A99,O$3),NYWest!$AA$971:$AL$971,0)+1,FALSE())</f>
        <v>27.1652380952381</v>
      </c>
      <c r="P99" s="15" t="n">
        <f aca="false">VLOOKUP(MONTH($C99)+12*(P$2-1998),NYWest!$Z$972:$AL$1016,MATCH(CONCATENATE($A99,P$3),NYWest!$AA$971:$AL$971,0)+1,FALSE())</f>
        <v>0</v>
      </c>
      <c r="Q99" s="15"/>
      <c r="R99" s="15"/>
      <c r="S99" s="54"/>
      <c r="T99" s="15"/>
      <c r="U99" s="15"/>
      <c r="V99" s="15"/>
      <c r="W99" s="15"/>
    </row>
    <row r="100" customFormat="false" ht="12" hidden="false" customHeight="true" outlineLevel="1" collapsed="false">
      <c r="A100" s="35" t="n">
        <v>20</v>
      </c>
      <c r="B100" s="91"/>
      <c r="C100" s="92" t="n">
        <v>37226</v>
      </c>
      <c r="D100" s="91"/>
      <c r="E100" s="36" t="n">
        <f aca="false">VLOOKUP(MONTH($C100)+12*(E$2-1998),NYWest!$Z$972:$AL$1016,MATCH(CONCATENATE($A100,E$3),NYWest!$AA$971:$AL$971,0)+1,FALSE())</f>
        <v>1.42318181818182</v>
      </c>
      <c r="F100" s="36" t="n">
        <f aca="false">VLOOKUP(MONTH($C100)+12*(F$2-1998),NYWest!$Z$972:$AL$1016,MATCH(CONCATENATE($A100,F$3),NYWest!$AA$971:$AL$971,0)+1,FALSE())</f>
        <v>0</v>
      </c>
      <c r="G100" s="36"/>
      <c r="H100" s="36"/>
      <c r="I100" s="91"/>
      <c r="J100" s="36" t="n">
        <f aca="false">VLOOKUP(MONTH($C100)+12*(J$2-1998),NYWest!$Z$972:$AL$1016,MATCH(CONCATENATE($A100,J$3),NYWest!$AA$971:$AL$971,0)+1,FALSE())</f>
        <v>4.13904761904762</v>
      </c>
      <c r="K100" s="36" t="n">
        <f aca="false">VLOOKUP(MONTH($C100)+12*(K$2-1998),NYWest!$Z$972:$AL$1016,MATCH(CONCATENATE($A100,K$3),NYWest!$AA$971:$AL$971,0)+1,FALSE())</f>
        <v>0</v>
      </c>
      <c r="L100" s="36"/>
      <c r="M100" s="36"/>
      <c r="N100" s="91"/>
      <c r="O100" s="36" t="n">
        <f aca="false">VLOOKUP(MONTH($C100)+12*(O$2-1998),NYWest!$Z$972:$AL$1016,MATCH(CONCATENATE($A100,O$3),NYWest!$AA$971:$AL$971,0)+1,FALSE())</f>
        <v>43.795</v>
      </c>
      <c r="P100" s="36" t="n">
        <f aca="false">VLOOKUP(MONTH($C100)+12*(P$2-1998),NYWest!$Z$972:$AL$1016,MATCH(CONCATENATE($A100,P$3),NYWest!$AA$971:$AL$971,0)+1,FALSE())</f>
        <v>0</v>
      </c>
      <c r="Q100" s="36"/>
      <c r="R100" s="36"/>
      <c r="S100" s="91"/>
      <c r="T100" s="36"/>
      <c r="U100" s="36"/>
      <c r="V100" s="36"/>
      <c r="W100" s="36"/>
    </row>
    <row r="101" customFormat="false" ht="12" hidden="true" customHeight="true" outlineLevel="0" collapsed="false">
      <c r="A101" s="23" t="n">
        <v>20</v>
      </c>
      <c r="B101" s="28"/>
      <c r="C101" s="28" t="s">
        <v>4</v>
      </c>
      <c r="D101" s="28"/>
      <c r="E101" s="26" t="n">
        <f aca="false">(E98*$D$44+E99*$D$45+E100*$D$46)/SUM($D$44:$D$46)</f>
        <v>2.4131746031746</v>
      </c>
      <c r="F101" s="26" t="n">
        <f aca="false">(F98*$D$44+F99*$D$45+F100*$D$46)/SUM($D$44:$D$46)</f>
        <v>0</v>
      </c>
      <c r="G101" s="28"/>
      <c r="H101" s="28"/>
      <c r="I101" s="28"/>
      <c r="J101" s="26" t="n">
        <f aca="false">(J98*$I$44+J99*$I$45+J100*$I$46)/SUM($I$44:$I$46)</f>
        <v>4.54048387096774</v>
      </c>
      <c r="K101" s="26" t="n">
        <f aca="false">(K98*$I$44+K99*$I$45+K100*$I$46)/SUM($I$44:$I$46)</f>
        <v>0</v>
      </c>
      <c r="L101" s="28"/>
      <c r="M101" s="28"/>
      <c r="N101" s="28"/>
      <c r="O101" s="26" t="n">
        <f aca="false">(O98*$N$44+O99*$N$45+O100*$N$46)/SUM($N$44:$N$46)</f>
        <v>34.1392063492064</v>
      </c>
      <c r="P101" s="26" t="n">
        <f aca="false">(P98*$N$44+P99*$N$45+P100*$N$46)/SUM($N$44:$N$46)</f>
        <v>0</v>
      </c>
      <c r="Q101" s="28"/>
      <c r="R101" s="28"/>
      <c r="S101" s="28"/>
      <c r="T101" s="28"/>
      <c r="U101" s="28"/>
      <c r="V101" s="28"/>
      <c r="W101" s="28"/>
    </row>
  </sheetData>
  <printOptions headings="false" gridLines="false" gridLinesSet="true" horizontalCentered="false" verticalCentered="false"/>
  <pageMargins left="1" right="1" top="0.540277777777778" bottom="0.590277777777778" header="0.25" footer="0.511811023622047"/>
  <pageSetup paperSize="1" scale="8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&amp;C&amp;"Arial,Bold"&amp;12NY West</oddHeader>
    <oddFooter/>
  </headerFooter>
  <rowBreaks count="1" manualBreakCount="1">
    <brk id="57" man="true" max="16383" min="0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G255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2" ySplit="2" topLeftCell="C2536" activePane="bottomRight" state="frozen"/>
      <selection pane="topLeft" activeCell="A1" activeCellId="0" sqref="A1"/>
      <selection pane="topRight" activeCell="C1" activeCellId="0" sqref="C1"/>
      <selection pane="bottomLeft" activeCell="A2536" activeCellId="0" sqref="A2536"/>
      <selection pane="bottomRight" activeCell="D2551" activeCellId="0" sqref="D255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2" style="0" width="11.85"/>
  </cols>
  <sheetData>
    <row r="1" customFormat="false" ht="12.75" hidden="false" customHeight="false" outlineLevel="0" collapsed="false">
      <c r="B1" s="0" t="s">
        <v>25</v>
      </c>
      <c r="C1" s="0" t="s">
        <v>26</v>
      </c>
      <c r="D1" s="0" t="s">
        <v>9</v>
      </c>
      <c r="E1" s="0" t="s">
        <v>27</v>
      </c>
    </row>
    <row r="2" customFormat="false" ht="12.75" hidden="false" customHeight="false" outlineLevel="0" collapsed="false">
      <c r="A2" s="93" t="s">
        <v>28</v>
      </c>
      <c r="C2" s="0" t="s">
        <v>29</v>
      </c>
      <c r="D2" s="0" t="s">
        <v>30</v>
      </c>
      <c r="E2" s="0" t="s">
        <v>31</v>
      </c>
      <c r="X2" s="94" t="n">
        <v>36161</v>
      </c>
      <c r="Y2" s="94" t="n">
        <v>36192</v>
      </c>
      <c r="Z2" s="94" t="n">
        <v>36220</v>
      </c>
      <c r="AA2" s="94" t="n">
        <v>36251</v>
      </c>
      <c r="AB2" s="94" t="n">
        <v>36281</v>
      </c>
      <c r="AC2" s="94" t="n">
        <v>36312</v>
      </c>
      <c r="AD2" s="94" t="n">
        <v>36342</v>
      </c>
      <c r="AE2" s="94" t="n">
        <v>36373</v>
      </c>
      <c r="AF2" s="94" t="n">
        <v>36404</v>
      </c>
      <c r="AG2" s="94" t="n">
        <v>36434</v>
      </c>
      <c r="AH2" s="94" t="n">
        <v>36465</v>
      </c>
      <c r="AI2" s="94" t="n">
        <v>36495</v>
      </c>
      <c r="AJ2" s="94" t="n">
        <v>36526</v>
      </c>
      <c r="AK2" s="94" t="n">
        <v>36557</v>
      </c>
      <c r="AL2" s="94" t="n">
        <v>36586</v>
      </c>
      <c r="AM2" s="94" t="n">
        <v>36617</v>
      </c>
      <c r="AN2" s="94" t="n">
        <v>36647</v>
      </c>
      <c r="AO2" s="94" t="n">
        <v>36678</v>
      </c>
      <c r="AP2" s="94" t="n">
        <v>36708</v>
      </c>
      <c r="AQ2" s="94" t="n">
        <v>36739</v>
      </c>
      <c r="AR2" s="94" t="n">
        <v>36770</v>
      </c>
      <c r="AS2" s="94" t="n">
        <v>36800</v>
      </c>
      <c r="AT2" s="94" t="n">
        <v>36831</v>
      </c>
      <c r="AU2" s="94" t="n">
        <v>36861</v>
      </c>
      <c r="AV2" s="94" t="n">
        <v>36892</v>
      </c>
      <c r="AW2" s="94" t="n">
        <v>36923</v>
      </c>
      <c r="AX2" s="94" t="n">
        <v>36951</v>
      </c>
      <c r="AY2" s="94" t="n">
        <v>36982</v>
      </c>
      <c r="AZ2" s="94" t="n">
        <v>37012</v>
      </c>
      <c r="BA2" s="94" t="n">
        <v>37043</v>
      </c>
      <c r="BB2" s="94" t="n">
        <v>37073</v>
      </c>
      <c r="BC2" s="94" t="n">
        <v>37104</v>
      </c>
      <c r="BD2" s="94" t="n">
        <v>37135</v>
      </c>
      <c r="BE2" s="94" t="n">
        <v>37165</v>
      </c>
      <c r="BF2" s="94" t="n">
        <v>37196</v>
      </c>
      <c r="BG2" s="94" t="n">
        <v>37226</v>
      </c>
      <c r="BH2" s="94" t="n">
        <v>37257</v>
      </c>
      <c r="BI2" s="94" t="n">
        <v>37288</v>
      </c>
      <c r="BJ2" s="94" t="n">
        <v>37316</v>
      </c>
      <c r="BK2" s="94" t="n">
        <v>37347</v>
      </c>
      <c r="BL2" s="94" t="n">
        <v>37377</v>
      </c>
      <c r="BM2" s="94" t="n">
        <v>37408</v>
      </c>
      <c r="BN2" s="94" t="n">
        <v>37438</v>
      </c>
      <c r="BO2" s="94" t="n">
        <v>37469</v>
      </c>
      <c r="BP2" s="94" t="n">
        <v>37500</v>
      </c>
      <c r="BQ2" s="94" t="n">
        <v>37530</v>
      </c>
      <c r="BR2" s="94" t="n">
        <v>37561</v>
      </c>
      <c r="BS2" s="94" t="n">
        <v>37591</v>
      </c>
      <c r="BT2" s="94" t="n">
        <v>37622</v>
      </c>
      <c r="BU2" s="94" t="n">
        <v>37653</v>
      </c>
      <c r="BV2" s="94" t="n">
        <v>37681</v>
      </c>
      <c r="BW2" s="94" t="n">
        <v>37712</v>
      </c>
      <c r="BX2" s="94" t="n">
        <v>37742</v>
      </c>
      <c r="BY2" s="94" t="n">
        <v>37773</v>
      </c>
      <c r="BZ2" s="94" t="n">
        <v>37803</v>
      </c>
      <c r="CA2" s="94" t="n">
        <v>37834</v>
      </c>
      <c r="CB2" s="94" t="n">
        <v>37865</v>
      </c>
      <c r="CC2" s="94" t="n">
        <v>37895</v>
      </c>
      <c r="CD2" s="94" t="n">
        <v>37926</v>
      </c>
      <c r="CE2" s="94" t="n">
        <v>37956</v>
      </c>
      <c r="CF2" s="94"/>
      <c r="CG2" s="94"/>
      <c r="CH2" s="94"/>
      <c r="CI2" s="94"/>
      <c r="CJ2" s="94"/>
      <c r="CK2" s="94"/>
      <c r="CL2" s="94"/>
      <c r="CM2" s="94"/>
      <c r="CN2" s="94"/>
      <c r="CO2" s="94"/>
      <c r="CP2" s="94"/>
      <c r="CQ2" s="94"/>
      <c r="CR2" s="94"/>
      <c r="CS2" s="94"/>
      <c r="CT2" s="94"/>
      <c r="CU2" s="94"/>
      <c r="CV2" s="94"/>
      <c r="CW2" s="94"/>
      <c r="CX2" s="94"/>
      <c r="CY2" s="94"/>
      <c r="CZ2" s="94"/>
      <c r="DA2" s="94"/>
      <c r="DB2" s="94"/>
      <c r="DC2" s="94"/>
      <c r="DD2" s="94"/>
      <c r="DE2" s="94"/>
      <c r="DF2" s="94"/>
      <c r="DG2" s="94"/>
    </row>
    <row r="3" customFormat="false" ht="12.75" hidden="false" customHeight="false" outlineLevel="0" collapsed="false">
      <c r="A3" s="95"/>
      <c r="B3" s="96"/>
      <c r="D3" s="97"/>
      <c r="E3" s="97"/>
    </row>
    <row r="4" customFormat="false" ht="12.75" hidden="false" customHeight="false" outlineLevel="0" collapsed="false">
      <c r="A4" s="95" t="n">
        <f aca="false">MONTH(B4)+(YEAR(B4)-1998)*12</f>
        <v>-36</v>
      </c>
      <c r="B4" s="96" t="n">
        <v>34669</v>
      </c>
      <c r="C4" s="0" t="n">
        <v>1.65</v>
      </c>
      <c r="D4" s="97"/>
      <c r="E4" s="97"/>
    </row>
    <row r="5" customFormat="false" ht="12.75" hidden="false" customHeight="false" outlineLevel="0" collapsed="false">
      <c r="A5" s="95" t="n">
        <f aca="false">MONTH(B5)+(YEAR(B5)-1998)*12</f>
        <v>-36</v>
      </c>
      <c r="B5" s="96" t="n">
        <v>34670</v>
      </c>
      <c r="C5" s="0" t="n">
        <v>1.63</v>
      </c>
      <c r="D5" s="98" t="n">
        <f aca="false">LN(C5/C4)</f>
        <v>-0.0121952730938182</v>
      </c>
      <c r="E5" s="97"/>
    </row>
    <row r="6" customFormat="false" ht="12.75" hidden="false" customHeight="false" outlineLevel="0" collapsed="false">
      <c r="A6" s="95" t="n">
        <f aca="false">MONTH(B6)+(YEAR(B6)-1998)*12</f>
        <v>-36</v>
      </c>
      <c r="B6" s="96" t="n">
        <v>34671</v>
      </c>
      <c r="C6" s="0" t="n">
        <v>1.63</v>
      </c>
      <c r="D6" s="98" t="n">
        <f aca="false">LN(C6/C5)</f>
        <v>0</v>
      </c>
      <c r="E6" s="97"/>
    </row>
    <row r="7" customFormat="false" ht="12.75" hidden="false" customHeight="false" outlineLevel="0" collapsed="false">
      <c r="A7" s="95" t="n">
        <f aca="false">MONTH(B7)+(YEAR(B7)-1998)*12</f>
        <v>-36</v>
      </c>
      <c r="B7" s="96" t="n">
        <v>34672</v>
      </c>
      <c r="C7" s="0" t="n">
        <v>1.63</v>
      </c>
      <c r="D7" s="98" t="n">
        <f aca="false">LN(C7/C6)</f>
        <v>0</v>
      </c>
      <c r="E7" s="97"/>
    </row>
    <row r="8" customFormat="false" ht="12.75" hidden="false" customHeight="false" outlineLevel="0" collapsed="false">
      <c r="A8" s="95" t="n">
        <f aca="false">MONTH(B8)+(YEAR(B8)-1998)*12</f>
        <v>-36</v>
      </c>
      <c r="B8" s="96" t="n">
        <v>34673</v>
      </c>
      <c r="C8" s="0" t="n">
        <v>1.66</v>
      </c>
      <c r="D8" s="98" t="n">
        <f aca="false">LN(C8/C7)</f>
        <v>0.018237587549781</v>
      </c>
      <c r="E8" s="97"/>
    </row>
    <row r="9" customFormat="false" ht="12.75" hidden="false" customHeight="false" outlineLevel="0" collapsed="false">
      <c r="A9" s="95" t="n">
        <f aca="false">MONTH(B9)+(YEAR(B9)-1998)*12</f>
        <v>-36</v>
      </c>
      <c r="B9" s="96" t="n">
        <v>34674</v>
      </c>
      <c r="C9" s="0" t="n">
        <v>1.73</v>
      </c>
      <c r="D9" s="98" t="n">
        <f aca="false">LN(C9/C8)</f>
        <v>0.0413038061412358</v>
      </c>
      <c r="E9" s="97"/>
    </row>
    <row r="10" customFormat="false" ht="12.75" hidden="false" customHeight="false" outlineLevel="0" collapsed="false">
      <c r="A10" s="95" t="n">
        <f aca="false">MONTH(B10)+(YEAR(B10)-1998)*12</f>
        <v>-36</v>
      </c>
      <c r="B10" s="96" t="n">
        <v>34675</v>
      </c>
      <c r="C10" s="0" t="n">
        <v>1.73</v>
      </c>
      <c r="D10" s="98" t="n">
        <f aca="false">LN(C10/C9)</f>
        <v>0</v>
      </c>
      <c r="E10" s="97"/>
    </row>
    <row r="11" customFormat="false" ht="12.75" hidden="false" customHeight="false" outlineLevel="0" collapsed="false">
      <c r="A11" s="95" t="n">
        <f aca="false">MONTH(B11)+(YEAR(B11)-1998)*12</f>
        <v>-36</v>
      </c>
      <c r="B11" s="96" t="n">
        <v>34676</v>
      </c>
      <c r="C11" s="0" t="n">
        <v>1.77</v>
      </c>
      <c r="D11" s="98" t="n">
        <f aca="false">LN(C11/C10)</f>
        <v>0.0228581380760502</v>
      </c>
      <c r="E11" s="97"/>
    </row>
    <row r="12" customFormat="false" ht="12.75" hidden="false" customHeight="false" outlineLevel="0" collapsed="false">
      <c r="A12" s="95" t="n">
        <f aca="false">MONTH(B12)+(YEAR(B12)-1998)*12</f>
        <v>-36</v>
      </c>
      <c r="B12" s="96" t="n">
        <v>34677</v>
      </c>
      <c r="C12" s="0" t="n">
        <v>1.8</v>
      </c>
      <c r="D12" s="98" t="n">
        <f aca="false">LN(C12/C11)</f>
        <v>0.0168071183163812</v>
      </c>
      <c r="E12" s="97"/>
    </row>
    <row r="13" customFormat="false" ht="12.75" hidden="false" customHeight="false" outlineLevel="0" collapsed="false">
      <c r="A13" s="95" t="n">
        <f aca="false">MONTH(B13)+(YEAR(B13)-1998)*12</f>
        <v>-36</v>
      </c>
      <c r="B13" s="96" t="n">
        <v>34678</v>
      </c>
      <c r="C13" s="0" t="n">
        <v>1.8</v>
      </c>
      <c r="D13" s="98" t="n">
        <f aca="false">LN(C13/C12)</f>
        <v>0</v>
      </c>
      <c r="E13" s="99"/>
    </row>
    <row r="14" customFormat="false" ht="12.75" hidden="false" customHeight="false" outlineLevel="0" collapsed="false">
      <c r="A14" s="95" t="n">
        <f aca="false">MONTH(B14)+(YEAR(B14)-1998)*12</f>
        <v>-36</v>
      </c>
      <c r="B14" s="96" t="n">
        <v>34679</v>
      </c>
      <c r="C14" s="0" t="n">
        <v>1.8</v>
      </c>
      <c r="D14" s="98" t="n">
        <f aca="false">LN(C14/C13)</f>
        <v>0</v>
      </c>
      <c r="E14" s="99" t="n">
        <f aca="false">STDEV(D5:D14)*SQRT(365)</f>
        <v>0.301081986292399</v>
      </c>
    </row>
    <row r="15" customFormat="false" ht="12.75" hidden="false" customHeight="false" outlineLevel="0" collapsed="false">
      <c r="A15" s="95" t="n">
        <f aca="false">MONTH(B15)+(YEAR(B15)-1998)*12</f>
        <v>-36</v>
      </c>
      <c r="B15" s="96" t="n">
        <v>34680</v>
      </c>
      <c r="C15" s="0" t="n">
        <v>1.91</v>
      </c>
      <c r="D15" s="98" t="n">
        <f aca="false">LN(C15/C14)</f>
        <v>0.0593165771564195</v>
      </c>
      <c r="E15" s="99" t="n">
        <f aca="false">STDEV(D6:D15)*SQRT(365)</f>
        <v>0.395097059135934</v>
      </c>
    </row>
    <row r="16" customFormat="false" ht="12.75" hidden="false" customHeight="false" outlineLevel="0" collapsed="false">
      <c r="A16" s="95" t="n">
        <f aca="false">MONTH(B16)+(YEAR(B16)-1998)*12</f>
        <v>-36</v>
      </c>
      <c r="B16" s="96" t="n">
        <v>34681</v>
      </c>
      <c r="C16" s="0" t="n">
        <v>1.88</v>
      </c>
      <c r="D16" s="98" t="n">
        <f aca="false">LN(C16/C15)</f>
        <v>-0.0158314652166806</v>
      </c>
      <c r="E16" s="99" t="n">
        <f aca="false">STDEV(D7:D16)*SQRT(365)</f>
        <v>0.430820106856142</v>
      </c>
    </row>
    <row r="17" customFormat="false" ht="12.75" hidden="false" customHeight="false" outlineLevel="0" collapsed="false">
      <c r="A17" s="95" t="n">
        <f aca="false">MONTH(B17)+(YEAR(B17)-1998)*12</f>
        <v>-36</v>
      </c>
      <c r="B17" s="96" t="n">
        <v>34682</v>
      </c>
      <c r="C17" s="0" t="n">
        <v>1.72</v>
      </c>
      <c r="D17" s="98" t="n">
        <f aca="false">LN(C17/C16)</f>
        <v>-0.0889474860164962</v>
      </c>
      <c r="E17" s="99" t="n">
        <f aca="false">STDEV(D8:D17)*SQRT(365)</f>
        <v>0.759821163317357</v>
      </c>
    </row>
    <row r="18" customFormat="false" ht="12.75" hidden="false" customHeight="false" outlineLevel="0" collapsed="false">
      <c r="A18" s="95" t="n">
        <f aca="false">MONTH(B18)+(YEAR(B18)-1998)*12</f>
        <v>-36</v>
      </c>
      <c r="B18" s="96" t="n">
        <v>34683</v>
      </c>
      <c r="C18" s="0" t="n">
        <v>1.72</v>
      </c>
      <c r="D18" s="98" t="n">
        <f aca="false">LN(C18/C17)</f>
        <v>0</v>
      </c>
      <c r="E18" s="99" t="n">
        <f aca="false">STDEV(D9:D18)*SQRT(365)</f>
        <v>0.755275016968843</v>
      </c>
    </row>
    <row r="19" customFormat="false" ht="12.75" hidden="false" customHeight="false" outlineLevel="0" collapsed="false">
      <c r="A19" s="95" t="n">
        <f aca="false">MONTH(B19)+(YEAR(B19)-1998)*12</f>
        <v>-36</v>
      </c>
      <c r="B19" s="96" t="n">
        <v>34684</v>
      </c>
      <c r="C19" s="0" t="n">
        <v>1.72</v>
      </c>
      <c r="D19" s="98" t="n">
        <f aca="false">LN(C19/C18)</f>
        <v>0</v>
      </c>
      <c r="E19" s="99" t="n">
        <f aca="false">STDEV(D10:D19)*SQRT(365)</f>
        <v>0.7114977453321</v>
      </c>
    </row>
    <row r="20" customFormat="false" ht="12.75" hidden="false" customHeight="false" outlineLevel="0" collapsed="false">
      <c r="A20" s="95" t="n">
        <f aca="false">MONTH(B20)+(YEAR(B20)-1998)*12</f>
        <v>-36</v>
      </c>
      <c r="B20" s="96" t="n">
        <v>34685</v>
      </c>
      <c r="C20" s="0" t="n">
        <v>1.72</v>
      </c>
      <c r="D20" s="98" t="n">
        <f aca="false">LN(C20/C19)</f>
        <v>0</v>
      </c>
      <c r="E20" s="99" t="n">
        <f aca="false">STDEV(D11:D20)*SQRT(365)</f>
        <v>0.7114977453321</v>
      </c>
    </row>
    <row r="21" customFormat="false" ht="12.75" hidden="false" customHeight="false" outlineLevel="0" collapsed="false">
      <c r="A21" s="95" t="n">
        <f aca="false">MONTH(B21)+(YEAR(B21)-1998)*12</f>
        <v>-36</v>
      </c>
      <c r="B21" s="96" t="n">
        <v>34686</v>
      </c>
      <c r="C21" s="0" t="n">
        <v>1.72</v>
      </c>
      <c r="D21" s="98" t="n">
        <f aca="false">LN(C21/C20)</f>
        <v>0</v>
      </c>
      <c r="E21" s="99" t="n">
        <f aca="false">STDEV(D12:D21)*SQRT(365)</f>
        <v>0.694150681382618</v>
      </c>
    </row>
    <row r="22" customFormat="false" ht="12.75" hidden="false" customHeight="false" outlineLevel="0" collapsed="false">
      <c r="A22" s="95" t="n">
        <f aca="false">MONTH(B22)+(YEAR(B22)-1998)*12</f>
        <v>-36</v>
      </c>
      <c r="B22" s="96" t="n">
        <v>34687</v>
      </c>
      <c r="C22" s="0" t="n">
        <v>1.68</v>
      </c>
      <c r="D22" s="98" t="n">
        <f aca="false">LN(C22/C21)</f>
        <v>-0.0235304974101942</v>
      </c>
      <c r="E22" s="99" t="n">
        <f aca="false">STDEV(D13:D22)*SQRT(365)</f>
        <v>0.690557487355766</v>
      </c>
    </row>
    <row r="23" customFormat="false" ht="12.75" hidden="false" customHeight="false" outlineLevel="0" collapsed="false">
      <c r="A23" s="95" t="n">
        <f aca="false">MONTH(B23)+(YEAR(B23)-1998)*12</f>
        <v>-36</v>
      </c>
      <c r="B23" s="96" t="n">
        <v>34688</v>
      </c>
      <c r="C23" s="0" t="n">
        <v>1.61</v>
      </c>
      <c r="D23" s="98" t="n">
        <f aca="false">LN(C23/C22)</f>
        <v>-0.0425596144187958</v>
      </c>
      <c r="E23" s="99" t="n">
        <f aca="false">STDEV(D14:D23)*SQRT(365)</f>
        <v>0.720531827930864</v>
      </c>
    </row>
    <row r="24" customFormat="false" ht="12.75" hidden="false" customHeight="false" outlineLevel="0" collapsed="false">
      <c r="A24" s="95" t="n">
        <f aca="false">MONTH(B24)+(YEAR(B24)-1998)*12</f>
        <v>-36</v>
      </c>
      <c r="B24" s="96" t="n">
        <v>34689</v>
      </c>
      <c r="C24" s="0" t="n">
        <v>1.56</v>
      </c>
      <c r="D24" s="98" t="n">
        <f aca="false">LN(C24/C23)</f>
        <v>-0.031548357734926</v>
      </c>
      <c r="E24" s="99" t="n">
        <f aca="false">STDEV(D15:D24)*SQRT(365)</f>
        <v>0.725912604307946</v>
      </c>
    </row>
    <row r="25" customFormat="false" ht="12.75" hidden="false" customHeight="false" outlineLevel="0" collapsed="false">
      <c r="A25" s="95" t="n">
        <f aca="false">MONTH(B25)+(YEAR(B25)-1998)*12</f>
        <v>-36</v>
      </c>
      <c r="B25" s="96" t="n">
        <v>34690</v>
      </c>
      <c r="C25" s="0" t="n">
        <v>1.58</v>
      </c>
      <c r="D25" s="98" t="n">
        <f aca="false">LN(C25/C24)</f>
        <v>0.0127390257774297</v>
      </c>
      <c r="E25" s="99" t="n">
        <f aca="false">STDEV(D16:D25)*SQRT(365)</f>
        <v>0.572692190033996</v>
      </c>
    </row>
    <row r="26" customFormat="false" ht="12.75" hidden="false" customHeight="false" outlineLevel="0" collapsed="false">
      <c r="A26" s="95" t="n">
        <f aca="false">MONTH(B26)+(YEAR(B26)-1998)*12</f>
        <v>-36</v>
      </c>
      <c r="B26" s="96" t="n">
        <v>34691</v>
      </c>
      <c r="C26" s="0" t="n">
        <v>1.58</v>
      </c>
      <c r="D26" s="98" t="n">
        <f aca="false">LN(C26/C25)</f>
        <v>0</v>
      </c>
      <c r="E26" s="99" t="n">
        <f aca="false">STDEV(D17:D26)*SQRT(365)</f>
        <v>0.584082164700525</v>
      </c>
    </row>
    <row r="27" customFormat="false" ht="12.75" hidden="false" customHeight="false" outlineLevel="0" collapsed="false">
      <c r="A27" s="95" t="n">
        <f aca="false">MONTH(B27)+(YEAR(B27)-1998)*12</f>
        <v>-36</v>
      </c>
      <c r="B27" s="96" t="n">
        <v>34692</v>
      </c>
      <c r="C27" s="0" t="n">
        <v>1.58</v>
      </c>
      <c r="D27" s="98" t="n">
        <f aca="false">LN(C27/C26)</f>
        <v>0</v>
      </c>
      <c r="E27" s="99" t="n">
        <f aca="false">STDEV(D18:D27)*SQRT(365)</f>
        <v>0.337088060178752</v>
      </c>
    </row>
    <row r="28" customFormat="false" ht="12.75" hidden="false" customHeight="false" outlineLevel="0" collapsed="false">
      <c r="A28" s="95" t="n">
        <f aca="false">MONTH(B28)+(YEAR(B28)-1998)*12</f>
        <v>-36</v>
      </c>
      <c r="B28" s="96" t="n">
        <v>34693</v>
      </c>
      <c r="C28" s="0" t="n">
        <v>1.58</v>
      </c>
      <c r="D28" s="98" t="n">
        <f aca="false">LN(C28/C27)</f>
        <v>0</v>
      </c>
      <c r="E28" s="99" t="n">
        <f aca="false">STDEV(D19:D28)*SQRT(365)</f>
        <v>0.337088060178752</v>
      </c>
    </row>
    <row r="29" customFormat="false" ht="12.75" hidden="false" customHeight="false" outlineLevel="0" collapsed="false">
      <c r="A29" s="95" t="n">
        <f aca="false">MONTH(B29)+(YEAR(B29)-1998)*12</f>
        <v>-36</v>
      </c>
      <c r="B29" s="96" t="n">
        <v>34694</v>
      </c>
      <c r="C29" s="0" t="n">
        <v>1.58</v>
      </c>
      <c r="D29" s="98" t="n">
        <f aca="false">LN(C29/C28)</f>
        <v>0</v>
      </c>
      <c r="E29" s="99" t="n">
        <f aca="false">STDEV(D20:D29)*SQRT(365)</f>
        <v>0.337088060178752</v>
      </c>
    </row>
    <row r="30" customFormat="false" ht="12.75" hidden="false" customHeight="false" outlineLevel="0" collapsed="false">
      <c r="A30" s="95" t="n">
        <f aca="false">MONTH(B30)+(YEAR(B30)-1998)*12</f>
        <v>-36</v>
      </c>
      <c r="B30" s="96" t="n">
        <v>34695</v>
      </c>
      <c r="C30" s="0" t="n">
        <v>1.59</v>
      </c>
      <c r="D30" s="98" t="n">
        <f aca="false">LN(C30/C29)</f>
        <v>0.00630916919326476</v>
      </c>
      <c r="E30" s="99" t="n">
        <f aca="false">STDEV(D21:D30)*SQRT(365)</f>
        <v>0.345580585455846</v>
      </c>
    </row>
    <row r="31" customFormat="false" ht="12.75" hidden="false" customHeight="false" outlineLevel="0" collapsed="false">
      <c r="A31" s="95" t="n">
        <f aca="false">MONTH(B31)+(YEAR(B31)-1998)*12</f>
        <v>-36</v>
      </c>
      <c r="B31" s="96" t="n">
        <v>34696</v>
      </c>
      <c r="C31" s="0" t="n">
        <v>1.64</v>
      </c>
      <c r="D31" s="98" t="n">
        <f aca="false">LN(C31/C30)</f>
        <v>0.0309622256039669</v>
      </c>
      <c r="E31" s="99" t="n">
        <f aca="false">STDEV(D22:D31)*SQRT(365)</f>
        <v>0.4173176465773</v>
      </c>
    </row>
    <row r="32" customFormat="false" ht="12.75" hidden="false" customHeight="false" outlineLevel="0" collapsed="false">
      <c r="A32" s="95" t="n">
        <f aca="false">MONTH(B32)+(YEAR(B32)-1998)*12</f>
        <v>-36</v>
      </c>
      <c r="B32" s="96" t="n">
        <v>34697</v>
      </c>
      <c r="C32" s="0" t="n">
        <v>1.69</v>
      </c>
      <c r="D32" s="98" t="n">
        <f aca="false">LN(C32/C31)</f>
        <v>0.0300322870988751</v>
      </c>
      <c r="E32" s="99" t="n">
        <f aca="false">STDEV(D23:D32)*SQRT(365)</f>
        <v>0.444223545129445</v>
      </c>
    </row>
    <row r="33" customFormat="false" ht="12.75" hidden="false" customHeight="false" outlineLevel="0" collapsed="false">
      <c r="A33" s="95" t="n">
        <f aca="false">MONTH(B33)+(YEAR(B33)-1998)*12</f>
        <v>-36</v>
      </c>
      <c r="B33" s="96" t="n">
        <v>34698</v>
      </c>
      <c r="C33" s="0" t="n">
        <v>1.69</v>
      </c>
      <c r="D33" s="98" t="n">
        <f aca="false">LN(C33/C32)</f>
        <v>0</v>
      </c>
      <c r="E33" s="99" t="n">
        <f aca="false">STDEV(D24:D33)*SQRT(365)</f>
        <v>0.338350144971849</v>
      </c>
    </row>
    <row r="34" customFormat="false" ht="12.75" hidden="false" customHeight="false" outlineLevel="0" collapsed="false">
      <c r="A34" s="95" t="n">
        <f aca="false">MONTH(B34)+(YEAR(B34)-1998)*12</f>
        <v>-36</v>
      </c>
      <c r="B34" s="96" t="n">
        <v>34699</v>
      </c>
      <c r="C34" s="0" t="n">
        <v>1.69</v>
      </c>
      <c r="D34" s="98" t="n">
        <f aca="false">LN(C34/C33)</f>
        <v>0</v>
      </c>
      <c r="E34" s="99" t="n">
        <f aca="false">STDEV(D25:D34)*SQRT(365)</f>
        <v>0.240146006166911</v>
      </c>
    </row>
    <row r="35" customFormat="false" ht="12.75" hidden="false" customHeight="false" outlineLevel="0" collapsed="false">
      <c r="A35" s="95" t="n">
        <f aca="false">MONTH(B35)+(YEAR(B35)-1998)*12</f>
        <v>-35</v>
      </c>
      <c r="B35" s="96" t="n">
        <v>34700</v>
      </c>
      <c r="C35" s="0" t="n">
        <v>1.69</v>
      </c>
      <c r="D35" s="98" t="n">
        <f aca="false">LN(C35/C34)</f>
        <v>0</v>
      </c>
      <c r="E35" s="99" t="n">
        <f aca="false">STDEV(D26:D35)*SQRT(365)</f>
        <v>0.242283128619954</v>
      </c>
    </row>
    <row r="36" customFormat="false" ht="12.75" hidden="false" customHeight="false" outlineLevel="0" collapsed="false">
      <c r="A36" s="95" t="n">
        <f aca="false">MONTH(B36)+(YEAR(B36)-1998)*12</f>
        <v>-35</v>
      </c>
      <c r="B36" s="96" t="n">
        <v>34701</v>
      </c>
      <c r="C36" s="0" t="n">
        <v>1.69</v>
      </c>
      <c r="D36" s="98" t="n">
        <f aca="false">LN(C36/C35)</f>
        <v>0</v>
      </c>
      <c r="E36" s="99" t="n">
        <f aca="false">STDEV(D27:D36)*SQRT(365)</f>
        <v>0.242283128619954</v>
      </c>
    </row>
    <row r="37" customFormat="false" ht="12.75" hidden="false" customHeight="false" outlineLevel="0" collapsed="false">
      <c r="A37" s="95" t="n">
        <f aca="false">MONTH(B37)+(YEAR(B37)-1998)*12</f>
        <v>-35</v>
      </c>
      <c r="B37" s="96" t="n">
        <v>34702</v>
      </c>
      <c r="C37" s="0" t="n">
        <v>1.76</v>
      </c>
      <c r="D37" s="98" t="n">
        <f aca="false">LN(C37/C36)</f>
        <v>0.0405852801150783</v>
      </c>
      <c r="E37" s="99" t="n">
        <f aca="false">STDEV(D28:D37)*SQRT(365)</f>
        <v>0.310912883229649</v>
      </c>
    </row>
    <row r="38" customFormat="false" ht="12.75" hidden="false" customHeight="false" outlineLevel="0" collapsed="false">
      <c r="A38" s="95" t="n">
        <f aca="false">MONTH(B38)+(YEAR(B38)-1998)*12</f>
        <v>-35</v>
      </c>
      <c r="B38" s="96" t="n">
        <v>34703</v>
      </c>
      <c r="C38" s="0" t="n">
        <v>1.72</v>
      </c>
      <c r="D38" s="98" t="n">
        <f aca="false">LN(C38/C37)</f>
        <v>-0.0229895182246987</v>
      </c>
      <c r="E38" s="99" t="n">
        <f aca="false">STDEV(D29:D38)*SQRT(365)</f>
        <v>0.368884587261486</v>
      </c>
    </row>
    <row r="39" customFormat="false" ht="12.75" hidden="false" customHeight="false" outlineLevel="0" collapsed="false">
      <c r="A39" s="95" t="n">
        <f aca="false">MONTH(B39)+(YEAR(B39)-1998)*12</f>
        <v>-35</v>
      </c>
      <c r="B39" s="96" t="n">
        <v>34704</v>
      </c>
      <c r="C39" s="0" t="n">
        <v>1.65</v>
      </c>
      <c r="D39" s="98" t="n">
        <f aca="false">LN(C39/C38)</f>
        <v>-0.0415490029128725</v>
      </c>
      <c r="E39" s="99" t="n">
        <f aca="false">STDEV(D30:D39)*SQRT(365)</f>
        <v>0.477177479156744</v>
      </c>
    </row>
    <row r="40" customFormat="false" ht="12.75" hidden="false" customHeight="false" outlineLevel="0" collapsed="false">
      <c r="A40" s="95" t="n">
        <f aca="false">MONTH(B40)+(YEAR(B40)-1998)*12</f>
        <v>-35</v>
      </c>
      <c r="B40" s="96" t="n">
        <v>34705</v>
      </c>
      <c r="C40" s="0" t="n">
        <v>1.59</v>
      </c>
      <c r="D40" s="98" t="n">
        <f aca="false">LN(C40/C39)</f>
        <v>-0.037041271680349</v>
      </c>
      <c r="E40" s="99" t="n">
        <f aca="false">STDEV(D31:D40)*SQRT(365)</f>
        <v>0.537912576122412</v>
      </c>
    </row>
    <row r="41" customFormat="false" ht="12.75" hidden="false" customHeight="false" outlineLevel="0" collapsed="false">
      <c r="A41" s="95" t="n">
        <f aca="false">MONTH(B41)+(YEAR(B41)-1998)*12</f>
        <v>-35</v>
      </c>
      <c r="B41" s="96" t="n">
        <v>34706</v>
      </c>
      <c r="C41" s="0" t="n">
        <v>1.59</v>
      </c>
      <c r="D41" s="98" t="n">
        <f aca="false">LN(C41/C40)</f>
        <v>0</v>
      </c>
      <c r="E41" s="99" t="n">
        <f aca="false">STDEV(D32:D41)*SQRT(365)</f>
        <v>0.496571322066958</v>
      </c>
    </row>
    <row r="42" customFormat="false" ht="12.75" hidden="false" customHeight="false" outlineLevel="0" collapsed="false">
      <c r="A42" s="95" t="n">
        <f aca="false">MONTH(B42)+(YEAR(B42)-1998)*12</f>
        <v>-35</v>
      </c>
      <c r="B42" s="96" t="n">
        <v>34707</v>
      </c>
      <c r="C42" s="0" t="n">
        <v>1.59</v>
      </c>
      <c r="D42" s="98" t="n">
        <f aca="false">LN(C42/C41)</f>
        <v>0</v>
      </c>
      <c r="E42" s="99" t="n">
        <f aca="false">STDEV(D33:D42)*SQRT(365)</f>
        <v>0.445874824934194</v>
      </c>
    </row>
    <row r="43" customFormat="false" ht="12.75" hidden="false" customHeight="false" outlineLevel="0" collapsed="false">
      <c r="A43" s="95" t="n">
        <f aca="false">MONTH(B43)+(YEAR(B43)-1998)*12</f>
        <v>-35</v>
      </c>
      <c r="B43" s="96" t="n">
        <v>34708</v>
      </c>
      <c r="C43" s="0" t="n">
        <v>1.58</v>
      </c>
      <c r="D43" s="98" t="n">
        <f aca="false">LN(C43/C42)</f>
        <v>-0.00630916919326472</v>
      </c>
      <c r="E43" s="99" t="n">
        <f aca="false">STDEV(D34:D43)*SQRT(365)</f>
        <v>0.443999897057089</v>
      </c>
    </row>
    <row r="44" customFormat="false" ht="12.75" hidden="false" customHeight="false" outlineLevel="0" collapsed="false">
      <c r="A44" s="95" t="n">
        <f aca="false">MONTH(B44)+(YEAR(B44)-1998)*12</f>
        <v>-35</v>
      </c>
      <c r="B44" s="96" t="n">
        <v>34709</v>
      </c>
      <c r="C44" s="0" t="n">
        <v>1.52</v>
      </c>
      <c r="D44" s="98" t="n">
        <f aca="false">LN(C44/C43)</f>
        <v>-0.0387145121806904</v>
      </c>
      <c r="E44" s="99" t="n">
        <f aca="false">STDEV(D35:D44)*SQRT(365)</f>
        <v>0.480320779873064</v>
      </c>
    </row>
    <row r="45" customFormat="false" ht="12.75" hidden="false" customHeight="false" outlineLevel="0" collapsed="false">
      <c r="A45" s="95" t="n">
        <f aca="false">MONTH(B45)+(YEAR(B45)-1998)*12</f>
        <v>-35</v>
      </c>
      <c r="B45" s="96" t="n">
        <v>34710</v>
      </c>
      <c r="C45" s="0" t="n">
        <v>1.48</v>
      </c>
      <c r="D45" s="98" t="n">
        <f aca="false">LN(C45/C44)</f>
        <v>-0.0266682470821613</v>
      </c>
      <c r="E45" s="99" t="n">
        <f aca="false">STDEV(D36:D45)*SQRT(365)</f>
        <v>0.483460424449168</v>
      </c>
    </row>
    <row r="46" customFormat="false" ht="12.75" hidden="false" customHeight="false" outlineLevel="0" collapsed="false">
      <c r="A46" s="95" t="n">
        <f aca="false">MONTH(B46)+(YEAR(B46)-1998)*12</f>
        <v>-35</v>
      </c>
      <c r="B46" s="96" t="n">
        <v>34711</v>
      </c>
      <c r="C46" s="0" t="n">
        <v>1.39</v>
      </c>
      <c r="D46" s="98" t="n">
        <f aca="false">LN(C46/C45)</f>
        <v>-0.0627383406334234</v>
      </c>
      <c r="E46" s="99" t="n">
        <f aca="false">STDEV(D37:D46)*SQRT(365)</f>
        <v>0.556669062346477</v>
      </c>
    </row>
    <row r="47" customFormat="false" ht="12.75" hidden="false" customHeight="false" outlineLevel="0" collapsed="false">
      <c r="A47" s="95" t="n">
        <f aca="false">MONTH(B47)+(YEAR(B47)-1998)*12</f>
        <v>-35</v>
      </c>
      <c r="B47" s="96" t="n">
        <v>34712</v>
      </c>
      <c r="C47" s="0" t="n">
        <v>1.3</v>
      </c>
      <c r="D47" s="98" t="n">
        <f aca="false">LN(C47/C46)</f>
        <v>-0.0669394826751093</v>
      </c>
      <c r="E47" s="99" t="n">
        <f aca="false">STDEV(D38:D47)*SQRT(365)</f>
        <v>0.455495885252741</v>
      </c>
    </row>
    <row r="48" customFormat="false" ht="12.75" hidden="false" customHeight="false" outlineLevel="0" collapsed="false">
      <c r="A48" s="95" t="n">
        <f aca="false">MONTH(B48)+(YEAR(B48)-1998)*12</f>
        <v>-35</v>
      </c>
      <c r="B48" s="96" t="n">
        <v>34713</v>
      </c>
      <c r="C48" s="0" t="n">
        <v>1.3</v>
      </c>
      <c r="D48" s="98" t="n">
        <f aca="false">LN(C48/C47)</f>
        <v>0</v>
      </c>
      <c r="E48" s="99" t="n">
        <f aca="false">STDEV(D39:D48)*SQRT(365)</f>
        <v>0.490295719689091</v>
      </c>
    </row>
    <row r="49" customFormat="false" ht="12.75" hidden="false" customHeight="false" outlineLevel="0" collapsed="false">
      <c r="A49" s="95" t="n">
        <f aca="false">MONTH(B49)+(YEAR(B49)-1998)*12</f>
        <v>-35</v>
      </c>
      <c r="B49" s="96" t="n">
        <v>34714</v>
      </c>
      <c r="C49" s="0" t="n">
        <v>1.3</v>
      </c>
      <c r="D49" s="98" t="n">
        <f aca="false">LN(C49/C48)</f>
        <v>0</v>
      </c>
      <c r="E49" s="99" t="n">
        <f aca="false">STDEV(D40:D49)*SQRT(365)</f>
        <v>0.50766700310986</v>
      </c>
    </row>
    <row r="50" customFormat="false" ht="12.75" hidden="false" customHeight="false" outlineLevel="0" collapsed="false">
      <c r="A50" s="95" t="n">
        <f aca="false">MONTH(B50)+(YEAR(B50)-1998)*12</f>
        <v>-35</v>
      </c>
      <c r="B50" s="96" t="n">
        <v>34715</v>
      </c>
      <c r="C50" s="0" t="n">
        <v>1.3</v>
      </c>
      <c r="D50" s="98" t="n">
        <f aca="false">LN(C50/C49)</f>
        <v>0</v>
      </c>
      <c r="E50" s="99" t="n">
        <f aca="false">STDEV(D41:D50)*SQRT(365)</f>
        <v>0.51782860039384</v>
      </c>
    </row>
    <row r="51" customFormat="false" ht="12.75" hidden="false" customHeight="false" outlineLevel="0" collapsed="false">
      <c r="A51" s="95" t="n">
        <f aca="false">MONTH(B51)+(YEAR(B51)-1998)*12</f>
        <v>-35</v>
      </c>
      <c r="B51" s="96" t="n">
        <v>34716</v>
      </c>
      <c r="C51" s="0" t="n">
        <v>1.42</v>
      </c>
      <c r="D51" s="98" t="n">
        <f aca="false">LN(C51/C50)</f>
        <v>0.0882926071456782</v>
      </c>
      <c r="E51" s="99" t="n">
        <f aca="false">STDEV(D42:D51)*SQRT(365)</f>
        <v>0.834803253136844</v>
      </c>
    </row>
    <row r="52" customFormat="false" ht="12.75" hidden="false" customHeight="false" outlineLevel="0" collapsed="false">
      <c r="A52" s="95" t="n">
        <f aca="false">MONTH(B52)+(YEAR(B52)-1998)*12</f>
        <v>-35</v>
      </c>
      <c r="B52" s="96" t="n">
        <v>34717</v>
      </c>
      <c r="C52" s="0" t="n">
        <v>1.5</v>
      </c>
      <c r="D52" s="98" t="n">
        <f aca="false">LN(C52/C51)</f>
        <v>0.0548082364949952</v>
      </c>
      <c r="E52" s="99" t="n">
        <f aca="false">STDEV(D43:D52)*SQRT(365)</f>
        <v>0.92564003366755</v>
      </c>
    </row>
    <row r="53" customFormat="false" ht="12.75" hidden="false" customHeight="false" outlineLevel="0" collapsed="false">
      <c r="A53" s="95" t="n">
        <f aca="false">MONTH(B53)+(YEAR(B53)-1998)*12</f>
        <v>-35</v>
      </c>
      <c r="B53" s="96" t="n">
        <v>34718</v>
      </c>
      <c r="C53" s="0" t="n">
        <v>1.42</v>
      </c>
      <c r="D53" s="98" t="n">
        <f aca="false">LN(C53/C52)</f>
        <v>-0.054808236494995</v>
      </c>
      <c r="E53" s="99" t="n">
        <f aca="false">STDEV(D44:D53)*SQRT(365)</f>
        <v>0.971885017797897</v>
      </c>
    </row>
    <row r="54" customFormat="false" ht="12.75" hidden="false" customHeight="false" outlineLevel="0" collapsed="false">
      <c r="A54" s="95" t="n">
        <f aca="false">MONTH(B54)+(YEAR(B54)-1998)*12</f>
        <v>-35</v>
      </c>
      <c r="B54" s="96" t="n">
        <v>34719</v>
      </c>
      <c r="C54" s="0" t="n">
        <v>1.52</v>
      </c>
      <c r="D54" s="98" t="n">
        <f aca="false">LN(C54/C53)</f>
        <v>0.0680534632450158</v>
      </c>
      <c r="E54" s="99" t="n">
        <f aca="false">STDEV(D45:D54)*SQRT(365)</f>
        <v>1.05727482812625</v>
      </c>
    </row>
    <row r="55" customFormat="false" ht="12.75" hidden="false" customHeight="false" outlineLevel="0" collapsed="false">
      <c r="A55" s="95" t="n">
        <f aca="false">MONTH(B55)+(YEAR(B55)-1998)*12</f>
        <v>-35</v>
      </c>
      <c r="B55" s="96" t="n">
        <v>34720</v>
      </c>
      <c r="C55" s="0" t="n">
        <v>1.52</v>
      </c>
      <c r="D55" s="98" t="n">
        <f aca="false">LN(C55/C54)</f>
        <v>0</v>
      </c>
      <c r="E55" s="99" t="n">
        <f aca="false">STDEV(D46:D55)*SQRT(365)</f>
        <v>1.04216258091991</v>
      </c>
    </row>
    <row r="56" customFormat="false" ht="12.75" hidden="false" customHeight="false" outlineLevel="0" collapsed="false">
      <c r="A56" s="95" t="n">
        <f aca="false">MONTH(B56)+(YEAR(B56)-1998)*12</f>
        <v>-35</v>
      </c>
      <c r="B56" s="96" t="n">
        <v>34721</v>
      </c>
      <c r="C56" s="0" t="n">
        <v>1.52</v>
      </c>
      <c r="D56" s="98" t="n">
        <f aca="false">LN(C56/C55)</f>
        <v>0</v>
      </c>
      <c r="E56" s="99" t="n">
        <f aca="false">STDEV(D47:D56)*SQRT(365)</f>
        <v>0.947068214591057</v>
      </c>
    </row>
    <row r="57" customFormat="false" ht="12.75" hidden="false" customHeight="false" outlineLevel="0" collapsed="false">
      <c r="A57" s="95" t="n">
        <f aca="false">MONTH(B57)+(YEAR(B57)-1998)*12</f>
        <v>-35</v>
      </c>
      <c r="B57" s="96" t="n">
        <v>34722</v>
      </c>
      <c r="C57" s="0" t="n">
        <v>1.6</v>
      </c>
      <c r="D57" s="98" t="n">
        <f aca="false">LN(C57/C56)</f>
        <v>0.0512932943875505</v>
      </c>
      <c r="E57" s="99" t="n">
        <f aca="false">STDEV(D48:D57)*SQRT(365)</f>
        <v>0.824306605158143</v>
      </c>
    </row>
    <row r="58" customFormat="false" ht="12.75" hidden="false" customHeight="false" outlineLevel="0" collapsed="false">
      <c r="A58" s="95" t="n">
        <f aca="false">MONTH(B58)+(YEAR(B58)-1998)*12</f>
        <v>-35</v>
      </c>
      <c r="B58" s="96" t="n">
        <v>34723</v>
      </c>
      <c r="C58" s="0" t="n">
        <v>1.54</v>
      </c>
      <c r="D58" s="98" t="n">
        <f aca="false">LN(C58/C57)</f>
        <v>-0.0382212128201977</v>
      </c>
      <c r="E58" s="99" t="n">
        <f aca="false">STDEV(D49:D58)*SQRT(365)</f>
        <v>0.892846257628147</v>
      </c>
    </row>
    <row r="59" customFormat="false" ht="12.75" hidden="false" customHeight="false" outlineLevel="0" collapsed="false">
      <c r="A59" s="95" t="n">
        <f aca="false">MONTH(B59)+(YEAR(B59)-1998)*12</f>
        <v>-35</v>
      </c>
      <c r="B59" s="96" t="n">
        <v>34724</v>
      </c>
      <c r="C59" s="0" t="n">
        <v>1.45</v>
      </c>
      <c r="D59" s="98" t="n">
        <f aca="false">LN(C59/C58)</f>
        <v>-0.0602188599930548</v>
      </c>
      <c r="E59" s="99" t="n">
        <f aca="false">STDEV(D50:D59)*SQRT(365)</f>
        <v>1.00612410411075</v>
      </c>
    </row>
    <row r="60" customFormat="false" ht="12.75" hidden="false" customHeight="false" outlineLevel="0" collapsed="false">
      <c r="A60" s="95" t="n">
        <f aca="false">MONTH(B60)+(YEAR(B60)-1998)*12</f>
        <v>-35</v>
      </c>
      <c r="B60" s="96" t="n">
        <v>34725</v>
      </c>
      <c r="C60" s="0" t="n">
        <v>1.44</v>
      </c>
      <c r="D60" s="98" t="n">
        <f aca="false">LN(C60/C59)</f>
        <v>-0.0069204428445738</v>
      </c>
      <c r="E60" s="99" t="n">
        <f aca="false">STDEV(D51:D60)*SQRT(365)</f>
        <v>1.01003139424094</v>
      </c>
    </row>
    <row r="61" customFormat="false" ht="12.75" hidden="false" customHeight="false" outlineLevel="0" collapsed="false">
      <c r="A61" s="95" t="n">
        <f aca="false">MONTH(B61)+(YEAR(B61)-1998)*12</f>
        <v>-35</v>
      </c>
      <c r="B61" s="96" t="n">
        <v>34726</v>
      </c>
      <c r="C61" s="0" t="n">
        <v>1.5</v>
      </c>
      <c r="D61" s="98" t="n">
        <f aca="false">LN(C61/C60)</f>
        <v>0.0408219945202552</v>
      </c>
      <c r="E61" s="99" t="n">
        <f aca="false">STDEV(D52:D61)*SQRT(365)</f>
        <v>0.895452245795767</v>
      </c>
    </row>
    <row r="62" customFormat="false" ht="12.75" hidden="false" customHeight="false" outlineLevel="0" collapsed="false">
      <c r="A62" s="95" t="n">
        <f aca="false">MONTH(B62)+(YEAR(B62)-1998)*12</f>
        <v>-35</v>
      </c>
      <c r="B62" s="96" t="n">
        <v>34727</v>
      </c>
      <c r="C62" s="0" t="n">
        <v>1.5</v>
      </c>
      <c r="D62" s="98" t="n">
        <f aca="false">LN(C62/C61)</f>
        <v>0</v>
      </c>
      <c r="E62" s="99" t="n">
        <f aca="false">STDEV(D53:D62)*SQRT(365)</f>
        <v>0.8319800555001</v>
      </c>
    </row>
    <row r="63" customFormat="false" ht="12.75" hidden="false" customHeight="false" outlineLevel="0" collapsed="false">
      <c r="A63" s="95" t="n">
        <f aca="false">MONTH(B63)+(YEAR(B63)-1998)*12</f>
        <v>-35</v>
      </c>
      <c r="B63" s="96" t="n">
        <v>34728</v>
      </c>
      <c r="C63" s="0" t="n">
        <v>1.5</v>
      </c>
      <c r="D63" s="98" t="n">
        <f aca="false">LN(C63/C62)</f>
        <v>0</v>
      </c>
      <c r="E63" s="99" t="n">
        <f aca="false">STDEV(D54:D63)*SQRT(365)</f>
        <v>0.747115511334647</v>
      </c>
    </row>
    <row r="64" customFormat="false" ht="12.75" hidden="false" customHeight="false" outlineLevel="0" collapsed="false">
      <c r="A64" s="95" t="n">
        <f aca="false">MONTH(B64)+(YEAR(B64)-1998)*12</f>
        <v>-35</v>
      </c>
      <c r="B64" s="96" t="n">
        <v>34729</v>
      </c>
      <c r="C64" s="0" t="n">
        <v>1.52</v>
      </c>
      <c r="D64" s="98" t="n">
        <f aca="false">LN(C64/C63)</f>
        <v>0.0132452267500207</v>
      </c>
      <c r="E64" s="99" t="n">
        <f aca="false">STDEV(D55:D64)*SQRT(365)</f>
        <v>0.624223730371398</v>
      </c>
    </row>
    <row r="65" customFormat="false" ht="12.75" hidden="false" customHeight="false" outlineLevel="0" collapsed="false">
      <c r="A65" s="95" t="n">
        <f aca="false">MONTH(B65)+(YEAR(B65)-1998)*12</f>
        <v>-35</v>
      </c>
      <c r="B65" s="96" t="n">
        <v>34730</v>
      </c>
      <c r="C65" s="0" t="n">
        <v>1.42</v>
      </c>
      <c r="D65" s="98" t="n">
        <f aca="false">LN(C65/C64)</f>
        <v>-0.0680534632450158</v>
      </c>
      <c r="E65" s="99" t="n">
        <f aca="false">STDEV(D56:D65)*SQRT(365)</f>
        <v>0.747460207259002</v>
      </c>
    </row>
    <row r="66" customFormat="false" ht="12.75" hidden="false" customHeight="false" outlineLevel="0" collapsed="false">
      <c r="A66" s="95" t="n">
        <f aca="false">MONTH(B66)+(YEAR(B66)-1998)*12</f>
        <v>-34</v>
      </c>
      <c r="B66" s="96" t="n">
        <v>34731</v>
      </c>
      <c r="C66" s="0" t="n">
        <v>1.43</v>
      </c>
      <c r="D66" s="98" t="n">
        <f aca="false">LN(C66/C65)</f>
        <v>0.00701757265864654</v>
      </c>
      <c r="E66" s="99" t="n">
        <f aca="false">STDEV(D57:D66)*SQRT(365)</f>
        <v>0.751244219056847</v>
      </c>
    </row>
    <row r="67" customFormat="false" ht="12.75" hidden="false" customHeight="false" outlineLevel="0" collapsed="false">
      <c r="A67" s="95" t="n">
        <f aca="false">MONTH(B67)+(YEAR(B67)-1998)*12</f>
        <v>-34</v>
      </c>
      <c r="B67" s="96" t="n">
        <v>34732</v>
      </c>
      <c r="C67" s="0" t="n">
        <v>1.46</v>
      </c>
      <c r="D67" s="98" t="n">
        <f aca="false">LN(C67/C66)</f>
        <v>0.0207619914484292</v>
      </c>
      <c r="E67" s="99" t="n">
        <f aca="false">STDEV(D58:D67)*SQRT(365)</f>
        <v>0.675464647184406</v>
      </c>
    </row>
    <row r="68" customFormat="false" ht="12.75" hidden="false" customHeight="false" outlineLevel="0" collapsed="false">
      <c r="A68" s="95" t="n">
        <f aca="false">MONTH(B68)+(YEAR(B68)-1998)*12</f>
        <v>-34</v>
      </c>
      <c r="B68" s="96" t="n">
        <v>34733</v>
      </c>
      <c r="C68" s="0" t="n">
        <v>1.55</v>
      </c>
      <c r="D68" s="98" t="n">
        <f aca="false">LN(C68/C67)</f>
        <v>0.0598184952109102</v>
      </c>
      <c r="E68" s="99" t="n">
        <f aca="false">STDEV(D59:D68)*SQRT(365)</f>
        <v>0.758919349722729</v>
      </c>
    </row>
    <row r="69" customFormat="false" ht="12.75" hidden="false" customHeight="false" outlineLevel="0" collapsed="false">
      <c r="A69" s="95" t="n">
        <f aca="false">MONTH(B69)+(YEAR(B69)-1998)*12</f>
        <v>-34</v>
      </c>
      <c r="B69" s="96" t="n">
        <v>34734</v>
      </c>
      <c r="C69" s="0" t="n">
        <v>1.55</v>
      </c>
      <c r="D69" s="98" t="n">
        <f aca="false">LN(C69/C68)</f>
        <v>0</v>
      </c>
      <c r="E69" s="99" t="n">
        <f aca="false">STDEV(D60:D69)*SQRT(365)</f>
        <v>0.641111039505894</v>
      </c>
    </row>
    <row r="70" customFormat="false" ht="12.75" hidden="false" customHeight="false" outlineLevel="0" collapsed="false">
      <c r="A70" s="95" t="n">
        <f aca="false">MONTH(B70)+(YEAR(B70)-1998)*12</f>
        <v>-34</v>
      </c>
      <c r="B70" s="96" t="n">
        <v>34735</v>
      </c>
      <c r="C70" s="0" t="n">
        <v>1.55</v>
      </c>
      <c r="D70" s="98" t="n">
        <f aca="false">LN(C70/C69)</f>
        <v>0</v>
      </c>
      <c r="E70" s="99" t="n">
        <f aca="false">STDEV(D61:D70)*SQRT(365)</f>
        <v>0.636508659591069</v>
      </c>
    </row>
    <row r="71" customFormat="false" ht="12.75" hidden="false" customHeight="false" outlineLevel="0" collapsed="false">
      <c r="A71" s="95" t="n">
        <f aca="false">MONTH(B71)+(YEAR(B71)-1998)*12</f>
        <v>-34</v>
      </c>
      <c r="B71" s="96" t="n">
        <v>34736</v>
      </c>
      <c r="C71" s="0" t="n">
        <v>1.66</v>
      </c>
      <c r="D71" s="98" t="n">
        <f aca="false">LN(C71/C70)</f>
        <v>0.0685626714372965</v>
      </c>
      <c r="E71" s="99" t="n">
        <f aca="false">STDEV(D62:D71)*SQRT(365)</f>
        <v>0.713106641005457</v>
      </c>
    </row>
    <row r="72" customFormat="false" ht="12.75" hidden="false" customHeight="false" outlineLevel="0" collapsed="false">
      <c r="A72" s="95" t="n">
        <f aca="false">MONTH(B72)+(YEAR(B72)-1998)*12</f>
        <v>-34</v>
      </c>
      <c r="B72" s="96" t="n">
        <v>34737</v>
      </c>
      <c r="C72" s="0" t="n">
        <v>1.58</v>
      </c>
      <c r="D72" s="98" t="n">
        <f aca="false">LN(C72/C71)</f>
        <v>-0.0493927553295764</v>
      </c>
      <c r="E72" s="99" t="n">
        <f aca="false">STDEV(D63:D72)*SQRT(365)</f>
        <v>0.798857284021496</v>
      </c>
    </row>
    <row r="73" customFormat="false" ht="12.75" hidden="false" customHeight="false" outlineLevel="0" collapsed="false">
      <c r="A73" s="95" t="n">
        <f aca="false">MONTH(B73)+(YEAR(B73)-1998)*12</f>
        <v>-34</v>
      </c>
      <c r="B73" s="96" t="n">
        <v>34738</v>
      </c>
      <c r="C73" s="0" t="n">
        <v>1.59</v>
      </c>
      <c r="D73" s="98" t="n">
        <f aca="false">LN(C73/C72)</f>
        <v>0.00630916919326476</v>
      </c>
      <c r="E73" s="99" t="n">
        <f aca="false">STDEV(D64:D73)*SQRT(365)</f>
        <v>0.798102034947838</v>
      </c>
    </row>
    <row r="74" customFormat="false" ht="12.75" hidden="false" customHeight="false" outlineLevel="0" collapsed="false">
      <c r="A74" s="95" t="n">
        <f aca="false">MONTH(B74)+(YEAR(B74)-1998)*12</f>
        <v>-34</v>
      </c>
      <c r="B74" s="96" t="n">
        <v>34739</v>
      </c>
      <c r="C74" s="0" t="n">
        <v>1.7</v>
      </c>
      <c r="D74" s="98" t="n">
        <f aca="false">LN(C74/C73)</f>
        <v>0.0668942348300302</v>
      </c>
      <c r="E74" s="99" t="n">
        <f aca="false">STDEV(D65:D74)*SQRT(365)</f>
        <v>0.87994480560613</v>
      </c>
    </row>
    <row r="75" customFormat="false" ht="12.75" hidden="false" customHeight="false" outlineLevel="0" collapsed="false">
      <c r="A75" s="95" t="n">
        <f aca="false">MONTH(B75)+(YEAR(B75)-1998)*12</f>
        <v>-34</v>
      </c>
      <c r="B75" s="96" t="n">
        <v>34740</v>
      </c>
      <c r="C75" s="0" t="n">
        <v>1.75</v>
      </c>
      <c r="D75" s="98" t="n">
        <f aca="false">LN(C75/C74)</f>
        <v>0.0289875368732524</v>
      </c>
      <c r="E75" s="99" t="n">
        <f aca="false">STDEV(D66:D75)*SQRT(365)</f>
        <v>0.703046338177876</v>
      </c>
    </row>
    <row r="76" customFormat="false" ht="12.75" hidden="false" customHeight="false" outlineLevel="0" collapsed="false">
      <c r="A76" s="95" t="n">
        <f aca="false">MONTH(B76)+(YEAR(B76)-1998)*12</f>
        <v>-34</v>
      </c>
      <c r="B76" s="96" t="n">
        <v>34741</v>
      </c>
      <c r="C76" s="0" t="n">
        <v>1.75</v>
      </c>
      <c r="D76" s="98" t="n">
        <f aca="false">LN(C76/C75)</f>
        <v>0</v>
      </c>
      <c r="E76" s="99" t="n">
        <f aca="false">STDEV(D67:D76)*SQRT(365)</f>
        <v>0.709909308943554</v>
      </c>
    </row>
    <row r="77" customFormat="false" ht="12.75" hidden="false" customHeight="false" outlineLevel="0" collapsed="false">
      <c r="A77" s="95" t="n">
        <f aca="false">MONTH(B77)+(YEAR(B77)-1998)*12</f>
        <v>-34</v>
      </c>
      <c r="B77" s="96" t="n">
        <v>34742</v>
      </c>
      <c r="C77" s="0" t="n">
        <v>1.75</v>
      </c>
      <c r="D77" s="98" t="n">
        <f aca="false">LN(C77/C76)</f>
        <v>0</v>
      </c>
      <c r="E77" s="99" t="n">
        <f aca="false">STDEV(D68:D77)*SQRT(365)</f>
        <v>0.720242070510083</v>
      </c>
    </row>
    <row r="78" customFormat="false" ht="12.75" hidden="false" customHeight="false" outlineLevel="0" collapsed="false">
      <c r="A78" s="95" t="n">
        <f aca="false">MONTH(B78)+(YEAR(B78)-1998)*12</f>
        <v>-34</v>
      </c>
      <c r="B78" s="96" t="n">
        <v>34743</v>
      </c>
      <c r="C78" s="0" t="n">
        <v>1.68</v>
      </c>
      <c r="D78" s="98" t="n">
        <f aca="false">LN(C78/C77)</f>
        <v>-0.0408219945202552</v>
      </c>
      <c r="E78" s="99" t="n">
        <f aca="false">STDEV(D69:D78)*SQRT(365)</f>
        <v>0.740293816082738</v>
      </c>
    </row>
    <row r="79" customFormat="false" ht="12.75" hidden="false" customHeight="false" outlineLevel="0" collapsed="false">
      <c r="A79" s="95" t="n">
        <f aca="false">MONTH(B79)+(YEAR(B79)-1998)*12</f>
        <v>-34</v>
      </c>
      <c r="B79" s="96" t="n">
        <v>34744</v>
      </c>
      <c r="C79" s="0" t="n">
        <v>1.58</v>
      </c>
      <c r="D79" s="98" t="n">
        <f aca="false">LN(C79/C78)</f>
        <v>-0.061368946376292</v>
      </c>
      <c r="E79" s="99" t="n">
        <f aca="false">STDEV(D70:D79)*SQRT(365)</f>
        <v>0.851815225248946</v>
      </c>
    </row>
    <row r="80" customFormat="false" ht="12.75" hidden="false" customHeight="false" outlineLevel="0" collapsed="false">
      <c r="A80" s="95" t="n">
        <f aca="false">MONTH(B80)+(YEAR(B80)-1998)*12</f>
        <v>-34</v>
      </c>
      <c r="B80" s="96" t="n">
        <v>34745</v>
      </c>
      <c r="C80" s="0" t="n">
        <v>1.53</v>
      </c>
      <c r="D80" s="98" t="n">
        <f aca="false">LN(C80/C79)</f>
        <v>-0.0321571116345314</v>
      </c>
      <c r="E80" s="99" t="n">
        <f aca="false">STDEV(D71:D80)*SQRT(365)</f>
        <v>0.876546164853292</v>
      </c>
    </row>
    <row r="81" customFormat="false" ht="12.75" hidden="false" customHeight="false" outlineLevel="0" collapsed="false">
      <c r="A81" s="95" t="n">
        <f aca="false">MONTH(B81)+(YEAR(B81)-1998)*12</f>
        <v>-34</v>
      </c>
      <c r="B81" s="96" t="n">
        <v>34746</v>
      </c>
      <c r="C81" s="0" t="n">
        <v>1.52</v>
      </c>
      <c r="D81" s="98" t="n">
        <f aca="false">LN(C81/C80)</f>
        <v>-0.00655740054615905</v>
      </c>
      <c r="E81" s="99" t="n">
        <f aca="false">STDEV(D72:D81)*SQRT(365)</f>
        <v>0.740697697333011</v>
      </c>
    </row>
    <row r="82" customFormat="false" ht="12.75" hidden="false" customHeight="false" outlineLevel="0" collapsed="false">
      <c r="A82" s="95" t="n">
        <f aca="false">MONTH(B82)+(YEAR(B82)-1998)*12</f>
        <v>-34</v>
      </c>
      <c r="B82" s="96" t="n">
        <v>34747</v>
      </c>
      <c r="C82" s="0" t="n">
        <v>1.55</v>
      </c>
      <c r="D82" s="98" t="n">
        <f aca="false">LN(C82/C81)</f>
        <v>0.0195445960729703</v>
      </c>
      <c r="E82" s="99" t="n">
        <f aca="false">STDEV(D73:D82)*SQRT(365)</f>
        <v>0.703687638064869</v>
      </c>
    </row>
    <row r="83" customFormat="false" ht="12.75" hidden="false" customHeight="false" outlineLevel="0" collapsed="false">
      <c r="A83" s="95" t="n">
        <f aca="false">MONTH(B83)+(YEAR(B83)-1998)*12</f>
        <v>-34</v>
      </c>
      <c r="B83" s="96" t="n">
        <v>34748</v>
      </c>
      <c r="C83" s="0" t="n">
        <v>1.55</v>
      </c>
      <c r="D83" s="98" t="n">
        <f aca="false">LN(C83/C82)</f>
        <v>0</v>
      </c>
      <c r="E83" s="99" t="n">
        <f aca="false">STDEV(D74:D83)*SQRT(365)</f>
        <v>0.701726093847461</v>
      </c>
    </row>
    <row r="84" customFormat="false" ht="12.75" hidden="false" customHeight="false" outlineLevel="0" collapsed="false">
      <c r="A84" s="95" t="n">
        <f aca="false">MONTH(B84)+(YEAR(B84)-1998)*12</f>
        <v>-34</v>
      </c>
      <c r="B84" s="96" t="n">
        <v>34749</v>
      </c>
      <c r="C84" s="0" t="n">
        <v>1.55</v>
      </c>
      <c r="D84" s="98" t="n">
        <f aca="false">LN(C84/C83)</f>
        <v>0</v>
      </c>
      <c r="E84" s="99" t="n">
        <f aca="false">STDEV(D75:D84)*SQRT(365)</f>
        <v>0.528173623797324</v>
      </c>
    </row>
    <row r="85" customFormat="false" ht="12.75" hidden="false" customHeight="false" outlineLevel="0" collapsed="false">
      <c r="A85" s="95" t="n">
        <f aca="false">MONTH(B85)+(YEAR(B85)-1998)*12</f>
        <v>-34</v>
      </c>
      <c r="B85" s="96" t="n">
        <v>34750</v>
      </c>
      <c r="C85" s="0" t="n">
        <v>1.55</v>
      </c>
      <c r="D85" s="98" t="n">
        <f aca="false">LN(C85/C84)</f>
        <v>0</v>
      </c>
      <c r="E85" s="99" t="n">
        <f aca="false">STDEV(D76:D85)*SQRT(365)</f>
        <v>0.468788602160002</v>
      </c>
    </row>
    <row r="86" customFormat="false" ht="12.75" hidden="false" customHeight="false" outlineLevel="0" collapsed="false">
      <c r="A86" s="95" t="n">
        <f aca="false">MONTH(B86)+(YEAR(B86)-1998)*12</f>
        <v>-34</v>
      </c>
      <c r="B86" s="96" t="n">
        <v>34751</v>
      </c>
      <c r="C86" s="0" t="n">
        <v>1.55</v>
      </c>
      <c r="D86" s="98" t="n">
        <f aca="false">LN(C86/C85)</f>
        <v>0</v>
      </c>
      <c r="E86" s="99" t="n">
        <f aca="false">STDEV(D77:D86)*SQRT(365)</f>
        <v>0.468788602160002</v>
      </c>
    </row>
    <row r="87" customFormat="false" ht="12.75" hidden="false" customHeight="false" outlineLevel="0" collapsed="false">
      <c r="A87" s="95" t="n">
        <f aca="false">MONTH(B87)+(YEAR(B87)-1998)*12</f>
        <v>-34</v>
      </c>
      <c r="B87" s="96" t="n">
        <v>34752</v>
      </c>
      <c r="C87" s="0" t="n">
        <v>1.56</v>
      </c>
      <c r="D87" s="98" t="n">
        <f aca="false">LN(C87/C86)</f>
        <v>0.00643089033029033</v>
      </c>
      <c r="E87" s="99" t="n">
        <f aca="false">STDEV(D78:D87)*SQRT(365)</f>
        <v>0.477077189557651</v>
      </c>
    </row>
    <row r="88" customFormat="false" ht="12.75" hidden="false" customHeight="false" outlineLevel="0" collapsed="false">
      <c r="A88" s="95" t="n">
        <f aca="false">MONTH(B88)+(YEAR(B88)-1998)*12</f>
        <v>-34</v>
      </c>
      <c r="B88" s="96" t="n">
        <v>34753</v>
      </c>
      <c r="C88" s="0" t="n">
        <v>1.58</v>
      </c>
      <c r="D88" s="98" t="n">
        <f aca="false">LN(C88/C87)</f>
        <v>0.0127390257774297</v>
      </c>
      <c r="E88" s="99" t="n">
        <f aca="false">STDEV(D79:D88)*SQRT(365)</f>
        <v>0.452654948091692</v>
      </c>
    </row>
    <row r="89" customFormat="false" ht="12.75" hidden="false" customHeight="false" outlineLevel="0" collapsed="false">
      <c r="A89" s="95" t="n">
        <f aca="false">MONTH(B89)+(YEAR(B89)-1998)*12</f>
        <v>-34</v>
      </c>
      <c r="B89" s="96" t="n">
        <v>34754</v>
      </c>
      <c r="C89" s="0" t="n">
        <v>1.56</v>
      </c>
      <c r="D89" s="98" t="n">
        <f aca="false">LN(C89/C88)</f>
        <v>-0.0127390257774297</v>
      </c>
      <c r="E89" s="99" t="n">
        <f aca="false">STDEV(D80:D89)*SQRT(365)</f>
        <v>0.270842088262309</v>
      </c>
    </row>
    <row r="90" customFormat="false" ht="12.75" hidden="false" customHeight="false" outlineLevel="0" collapsed="false">
      <c r="A90" s="95" t="n">
        <f aca="false">MONTH(B90)+(YEAR(B90)-1998)*12</f>
        <v>-34</v>
      </c>
      <c r="B90" s="96" t="n">
        <v>34755</v>
      </c>
      <c r="C90" s="0" t="n">
        <v>1.56</v>
      </c>
      <c r="D90" s="98" t="n">
        <f aca="false">LN(C90/C89)</f>
        <v>0</v>
      </c>
      <c r="E90" s="99" t="n">
        <f aca="false">STDEV(D81:D90)*SQRT(365)</f>
        <v>0.1747761583538</v>
      </c>
    </row>
    <row r="91" customFormat="false" ht="12.75" hidden="false" customHeight="false" outlineLevel="0" collapsed="false">
      <c r="A91" s="95" t="n">
        <f aca="false">MONTH(B91)+(YEAR(B91)-1998)*12</f>
        <v>-34</v>
      </c>
      <c r="B91" s="96" t="n">
        <v>34756</v>
      </c>
      <c r="C91" s="0" t="n">
        <v>1.56</v>
      </c>
      <c r="D91" s="98" t="n">
        <f aca="false">LN(C91/C90)</f>
        <v>0</v>
      </c>
      <c r="E91" s="99" t="n">
        <f aca="false">STDEV(D82:D91)*SQRT(365)</f>
        <v>0.166119368581578</v>
      </c>
    </row>
    <row r="92" customFormat="false" ht="12.75" hidden="false" customHeight="false" outlineLevel="0" collapsed="false">
      <c r="A92" s="95" t="n">
        <f aca="false">MONTH(B92)+(YEAR(B92)-1998)*12</f>
        <v>-34</v>
      </c>
      <c r="B92" s="96" t="n">
        <v>34757</v>
      </c>
      <c r="C92" s="0" t="n">
        <v>1.56</v>
      </c>
      <c r="D92" s="98" t="n">
        <f aca="false">LN(C92/C91)</f>
        <v>0</v>
      </c>
      <c r="E92" s="99" t="n">
        <f aca="false">STDEV(D83:D92)*SQRT(365)</f>
        <v>0.121129860931227</v>
      </c>
    </row>
    <row r="93" customFormat="false" ht="12.75" hidden="false" customHeight="false" outlineLevel="0" collapsed="false">
      <c r="A93" s="95" t="n">
        <f aca="false">MONTH(B93)+(YEAR(B93)-1998)*12</f>
        <v>-34</v>
      </c>
      <c r="B93" s="96" t="n">
        <v>34758</v>
      </c>
      <c r="C93" s="0" t="n">
        <v>1.5</v>
      </c>
      <c r="D93" s="98" t="n">
        <f aca="false">LN(C93/C92)</f>
        <v>-0.0392207131532814</v>
      </c>
      <c r="E93" s="99" t="n">
        <f aca="false">STDEV(D84:D93)*SQRT(365)</f>
        <v>0.269935009527633</v>
      </c>
    </row>
    <row r="94" customFormat="false" ht="12.75" hidden="false" customHeight="false" outlineLevel="0" collapsed="false">
      <c r="A94" s="95" t="n">
        <f aca="false">MONTH(B94)+(YEAR(B94)-1998)*12</f>
        <v>-33</v>
      </c>
      <c r="B94" s="96" t="n">
        <v>34759</v>
      </c>
      <c r="C94" s="0" t="n">
        <v>1.51</v>
      </c>
      <c r="D94" s="98" t="n">
        <f aca="false">LN(C94/C93)</f>
        <v>0.00664454271866851</v>
      </c>
      <c r="E94" s="99" t="n">
        <f aca="false">STDEV(D85:D94)*SQRT(365)</f>
        <v>0.276122396139005</v>
      </c>
    </row>
    <row r="95" customFormat="false" ht="12.75" hidden="false" customHeight="false" outlineLevel="0" collapsed="false">
      <c r="A95" s="95" t="n">
        <f aca="false">MONTH(B95)+(YEAR(B95)-1998)*12</f>
        <v>-33</v>
      </c>
      <c r="B95" s="96" t="n">
        <v>34760</v>
      </c>
      <c r="C95" s="0" t="n">
        <v>1.57</v>
      </c>
      <c r="D95" s="98" t="n">
        <f aca="false">LN(C95/C94)</f>
        <v>0.0389659685333837</v>
      </c>
      <c r="E95" s="99" t="n">
        <f aca="false">STDEV(D86:D95)*SQRT(365)</f>
        <v>0.374067693048028</v>
      </c>
    </row>
    <row r="96" customFormat="false" ht="12.75" hidden="false" customHeight="false" outlineLevel="0" collapsed="false">
      <c r="A96" s="95" t="n">
        <f aca="false">MONTH(B96)+(YEAR(B96)-1998)*12</f>
        <v>-33</v>
      </c>
      <c r="B96" s="96" t="n">
        <v>34761</v>
      </c>
      <c r="C96" s="0" t="n">
        <v>1.6</v>
      </c>
      <c r="D96" s="98" t="n">
        <f aca="false">LN(C96/C95)</f>
        <v>0.0189280098855189</v>
      </c>
      <c r="E96" s="99" t="n">
        <f aca="false">STDEV(D87:D96)*SQRT(365)</f>
        <v>0.388632414464579</v>
      </c>
    </row>
    <row r="97" customFormat="false" ht="12.75" hidden="false" customHeight="false" outlineLevel="0" collapsed="false">
      <c r="A97" s="95" t="n">
        <f aca="false">MONTH(B97)+(YEAR(B97)-1998)*12</f>
        <v>-33</v>
      </c>
      <c r="B97" s="96" t="n">
        <v>34762</v>
      </c>
      <c r="C97" s="0" t="n">
        <v>1.6</v>
      </c>
      <c r="D97" s="98" t="n">
        <f aca="false">LN(C97/C96)</f>
        <v>0</v>
      </c>
      <c r="E97" s="99" t="n">
        <f aca="false">STDEV(D88:D97)*SQRT(365)</f>
        <v>0.388389322491932</v>
      </c>
    </row>
    <row r="98" customFormat="false" ht="12.75" hidden="false" customHeight="false" outlineLevel="0" collapsed="false">
      <c r="A98" s="95" t="n">
        <f aca="false">MONTH(B98)+(YEAR(B98)-1998)*12</f>
        <v>-33</v>
      </c>
      <c r="B98" s="96" t="n">
        <v>34763</v>
      </c>
      <c r="C98" s="0" t="n">
        <v>1.6</v>
      </c>
      <c r="D98" s="98" t="n">
        <f aca="false">LN(C98/C97)</f>
        <v>0</v>
      </c>
      <c r="E98" s="99" t="n">
        <f aca="false">STDEV(D89:D98)*SQRT(365)</f>
        <v>0.382390743202878</v>
      </c>
    </row>
    <row r="99" customFormat="false" ht="12.75" hidden="false" customHeight="false" outlineLevel="0" collapsed="false">
      <c r="A99" s="95" t="n">
        <f aca="false">MONTH(B99)+(YEAR(B99)-1998)*12</f>
        <v>-33</v>
      </c>
      <c r="B99" s="96" t="n">
        <v>34764</v>
      </c>
      <c r="C99" s="0" t="n">
        <v>1.49</v>
      </c>
      <c r="D99" s="98" t="n">
        <f aca="false">LN(C99/C98)</f>
        <v>-0.0712275092883679</v>
      </c>
      <c r="E99" s="99" t="n">
        <f aca="false">STDEV(D90:D99)*SQRT(365)</f>
        <v>0.580937056755407</v>
      </c>
    </row>
    <row r="100" customFormat="false" ht="12.75" hidden="false" customHeight="false" outlineLevel="0" collapsed="false">
      <c r="A100" s="95" t="n">
        <f aca="false">MONTH(B100)+(YEAR(B100)-1998)*12</f>
        <v>-33</v>
      </c>
      <c r="B100" s="96" t="n">
        <v>34765</v>
      </c>
      <c r="C100" s="0" t="n">
        <v>1.49</v>
      </c>
      <c r="D100" s="98" t="n">
        <f aca="false">LN(C100/C99)</f>
        <v>0</v>
      </c>
      <c r="E100" s="99" t="n">
        <f aca="false">STDEV(D91:D100)*SQRT(365)</f>
        <v>0.580937056755407</v>
      </c>
    </row>
    <row r="101" customFormat="false" ht="12.75" hidden="false" customHeight="false" outlineLevel="0" collapsed="false">
      <c r="A101" s="95" t="n">
        <f aca="false">MONTH(B101)+(YEAR(B101)-1998)*12</f>
        <v>-33</v>
      </c>
      <c r="B101" s="96" t="n">
        <v>34766</v>
      </c>
      <c r="C101" s="0" t="n">
        <v>1.56</v>
      </c>
      <c r="D101" s="98" t="n">
        <f aca="false">LN(C101/C100)</f>
        <v>0.045909701304078</v>
      </c>
      <c r="E101" s="99" t="n">
        <f aca="false">STDEV(D92:D101)*SQRT(365)</f>
        <v>0.656897810059383</v>
      </c>
    </row>
    <row r="102" customFormat="false" ht="12.75" hidden="false" customHeight="false" outlineLevel="0" collapsed="false">
      <c r="A102" s="95" t="n">
        <f aca="false">MONTH(B102)+(YEAR(B102)-1998)*12</f>
        <v>-33</v>
      </c>
      <c r="B102" s="96" t="n">
        <v>34767</v>
      </c>
      <c r="C102" s="0" t="n">
        <v>1.57</v>
      </c>
      <c r="D102" s="98" t="n">
        <f aca="false">LN(C102/C101)</f>
        <v>0.00638979809877099</v>
      </c>
      <c r="E102" s="99" t="n">
        <f aca="false">STDEV(D93:D102)*SQRT(365)</f>
        <v>0.658031162127931</v>
      </c>
    </row>
    <row r="103" customFormat="false" ht="12.75" hidden="false" customHeight="false" outlineLevel="0" collapsed="false">
      <c r="A103" s="95" t="n">
        <f aca="false">MONTH(B103)+(YEAR(B103)-1998)*12</f>
        <v>-33</v>
      </c>
      <c r="B103" s="96" t="n">
        <v>34768</v>
      </c>
      <c r="C103" s="0" t="n">
        <v>1.54</v>
      </c>
      <c r="D103" s="98" t="n">
        <f aca="false">LN(C103/C102)</f>
        <v>-0.0192932029346789</v>
      </c>
      <c r="E103" s="99" t="n">
        <f aca="false">STDEV(D94:D103)*SQRT(365)</f>
        <v>0.618928470386807</v>
      </c>
    </row>
    <row r="104" customFormat="false" ht="12.75" hidden="false" customHeight="false" outlineLevel="0" collapsed="false">
      <c r="A104" s="95" t="n">
        <f aca="false">MONTH(B104)+(YEAR(B104)-1998)*12</f>
        <v>-33</v>
      </c>
      <c r="B104" s="96" t="n">
        <v>34769</v>
      </c>
      <c r="C104" s="0" t="n">
        <v>1.54</v>
      </c>
      <c r="D104" s="98" t="n">
        <f aca="false">LN(C104/C103)</f>
        <v>0</v>
      </c>
      <c r="E104" s="99" t="n">
        <f aca="false">STDEV(D95:D104)*SQRT(365)</f>
        <v>0.618483010814284</v>
      </c>
    </row>
    <row r="105" customFormat="false" ht="12.75" hidden="false" customHeight="false" outlineLevel="0" collapsed="false">
      <c r="A105" s="95" t="n">
        <f aca="false">MONTH(B105)+(YEAR(B105)-1998)*12</f>
        <v>-33</v>
      </c>
      <c r="B105" s="96" t="n">
        <v>34770</v>
      </c>
      <c r="C105" s="0" t="n">
        <v>1.54</v>
      </c>
      <c r="D105" s="98" t="n">
        <f aca="false">LN(C105/C104)</f>
        <v>0</v>
      </c>
      <c r="E105" s="99" t="n">
        <f aca="false">STDEV(D96:D105)*SQRT(365)</f>
        <v>0.566571992199613</v>
      </c>
    </row>
    <row r="106" customFormat="false" ht="12.75" hidden="false" customHeight="false" outlineLevel="0" collapsed="false">
      <c r="A106" s="95" t="n">
        <f aca="false">MONTH(B106)+(YEAR(B106)-1998)*12</f>
        <v>-33</v>
      </c>
      <c r="B106" s="96" t="n">
        <v>34771</v>
      </c>
      <c r="C106" s="0" t="n">
        <v>1.5</v>
      </c>
      <c r="D106" s="98" t="n">
        <f aca="false">LN(C106/C105)</f>
        <v>-0.0263173083173734</v>
      </c>
      <c r="E106" s="99" t="n">
        <f aca="false">STDEV(D97:D106)*SQRT(365)</f>
        <v>0.564960276720318</v>
      </c>
    </row>
    <row r="107" customFormat="false" ht="12.75" hidden="false" customHeight="false" outlineLevel="0" collapsed="false">
      <c r="A107" s="95" t="n">
        <f aca="false">MONTH(B107)+(YEAR(B107)-1998)*12</f>
        <v>-33</v>
      </c>
      <c r="B107" s="96" t="n">
        <v>34772</v>
      </c>
      <c r="C107" s="0" t="n">
        <v>1.5</v>
      </c>
      <c r="D107" s="98" t="n">
        <f aca="false">LN(C107/C106)</f>
        <v>0</v>
      </c>
      <c r="E107" s="99" t="n">
        <f aca="false">STDEV(D98:D107)*SQRT(365)</f>
        <v>0.564960276720318</v>
      </c>
    </row>
    <row r="108" customFormat="false" ht="12.75" hidden="false" customHeight="false" outlineLevel="0" collapsed="false">
      <c r="A108" s="95" t="n">
        <f aca="false">MONTH(B108)+(YEAR(B108)-1998)*12</f>
        <v>-33</v>
      </c>
      <c r="B108" s="96" t="n">
        <v>34773</v>
      </c>
      <c r="C108" s="0" t="n">
        <v>1.55</v>
      </c>
      <c r="D108" s="98" t="n">
        <f aca="false">LN(C108/C107)</f>
        <v>0.032789822822991</v>
      </c>
      <c r="E108" s="99" t="n">
        <f aca="false">STDEV(D99:D108)*SQRT(365)</f>
        <v>0.612852916515408</v>
      </c>
    </row>
    <row r="109" customFormat="false" ht="12.75" hidden="false" customHeight="false" outlineLevel="0" collapsed="false">
      <c r="A109" s="95" t="n">
        <f aca="false">MONTH(B109)+(YEAR(B109)-1998)*12</f>
        <v>-33</v>
      </c>
      <c r="B109" s="96" t="n">
        <v>34774</v>
      </c>
      <c r="C109" s="0" t="n">
        <v>1.57</v>
      </c>
      <c r="D109" s="98" t="n">
        <f aca="false">LN(C109/C108)</f>
        <v>0.0128206884290615</v>
      </c>
      <c r="E109" s="99" t="n">
        <f aca="false">STDEV(D100:D109)*SQRT(365)</f>
        <v>0.411700097967683</v>
      </c>
    </row>
    <row r="110" customFormat="false" ht="12.75" hidden="false" customHeight="false" outlineLevel="0" collapsed="false">
      <c r="A110" s="95" t="n">
        <f aca="false">MONTH(B110)+(YEAR(B110)-1998)*12</f>
        <v>-33</v>
      </c>
      <c r="B110" s="96" t="n">
        <v>34775</v>
      </c>
      <c r="C110" s="0" t="n">
        <v>1.54</v>
      </c>
      <c r="D110" s="98" t="n">
        <f aca="false">LN(C110/C109)</f>
        <v>-0.0192932029346789</v>
      </c>
      <c r="E110" s="99" t="n">
        <f aca="false">STDEV(D101:D110)*SQRT(365)</f>
        <v>0.437341506929402</v>
      </c>
    </row>
    <row r="111" customFormat="false" ht="12.75" hidden="false" customHeight="false" outlineLevel="0" collapsed="false">
      <c r="A111" s="95" t="n">
        <f aca="false">MONTH(B111)+(YEAR(B111)-1998)*12</f>
        <v>-33</v>
      </c>
      <c r="B111" s="96" t="n">
        <v>34776</v>
      </c>
      <c r="C111" s="0" t="n">
        <v>1.54</v>
      </c>
      <c r="D111" s="98" t="n">
        <f aca="false">LN(C111/C110)</f>
        <v>0</v>
      </c>
      <c r="E111" s="99" t="n">
        <f aca="false">STDEV(D102:D111)*SQRT(365)</f>
        <v>0.330955534959585</v>
      </c>
    </row>
    <row r="112" customFormat="false" ht="12.75" hidden="false" customHeight="false" outlineLevel="0" collapsed="false">
      <c r="A112" s="95" t="n">
        <f aca="false">MONTH(B112)+(YEAR(B112)-1998)*12</f>
        <v>-33</v>
      </c>
      <c r="B112" s="96" t="n">
        <v>34777</v>
      </c>
      <c r="C112" s="0" t="n">
        <v>1.54</v>
      </c>
      <c r="D112" s="98" t="n">
        <f aca="false">LN(C112/C111)</f>
        <v>0</v>
      </c>
      <c r="E112" s="99" t="n">
        <f aca="false">STDEV(D103:D112)*SQRT(365)</f>
        <v>0.327171749295449</v>
      </c>
    </row>
    <row r="113" customFormat="false" ht="12.75" hidden="false" customHeight="false" outlineLevel="0" collapsed="false">
      <c r="A113" s="95" t="n">
        <f aca="false">MONTH(B113)+(YEAR(B113)-1998)*12</f>
        <v>-33</v>
      </c>
      <c r="B113" s="96" t="n">
        <v>34778</v>
      </c>
      <c r="C113" s="0" t="n">
        <v>1.5</v>
      </c>
      <c r="D113" s="98" t="n">
        <f aca="false">LN(C113/C112)</f>
        <v>-0.0263173083173734</v>
      </c>
      <c r="E113" s="99" t="n">
        <f aca="false">STDEV(D104:D113)*SQRT(365)</f>
        <v>0.344579409438794</v>
      </c>
    </row>
    <row r="114" customFormat="false" ht="12.75" hidden="false" customHeight="false" outlineLevel="0" collapsed="false">
      <c r="A114" s="95" t="n">
        <f aca="false">MONTH(B114)+(YEAR(B114)-1998)*12</f>
        <v>-33</v>
      </c>
      <c r="B114" s="96" t="n">
        <v>34779</v>
      </c>
      <c r="C114" s="0" t="n">
        <v>1.46</v>
      </c>
      <c r="D114" s="98" t="n">
        <f aca="false">LN(C114/C113)</f>
        <v>-0.0270286723879194</v>
      </c>
      <c r="E114" s="99" t="n">
        <f aca="false">STDEV(D105:D114)*SQRT(365)</f>
        <v>0.373671515757249</v>
      </c>
    </row>
    <row r="115" customFormat="false" ht="12.75" hidden="false" customHeight="false" outlineLevel="0" collapsed="false">
      <c r="A115" s="95" t="n">
        <f aca="false">MONTH(B115)+(YEAR(B115)-1998)*12</f>
        <v>-33</v>
      </c>
      <c r="B115" s="96" t="n">
        <v>34780</v>
      </c>
      <c r="C115" s="0" t="n">
        <v>1.45</v>
      </c>
      <c r="D115" s="98" t="n">
        <f aca="false">LN(C115/C114)</f>
        <v>-0.00687287928776206</v>
      </c>
      <c r="E115" s="99" t="n">
        <f aca="false">STDEV(D106:D115)*SQRT(365)</f>
        <v>0.371995525663629</v>
      </c>
    </row>
    <row r="116" customFormat="false" ht="12.75" hidden="false" customHeight="false" outlineLevel="0" collapsed="false">
      <c r="A116" s="95" t="n">
        <f aca="false">MONTH(B116)+(YEAR(B116)-1998)*12</f>
        <v>-33</v>
      </c>
      <c r="B116" s="96" t="n">
        <v>34781</v>
      </c>
      <c r="C116" s="0" t="n">
        <v>1.5</v>
      </c>
      <c r="D116" s="98" t="n">
        <f aca="false">LN(C116/C115)</f>
        <v>0.0339015516756814</v>
      </c>
      <c r="E116" s="99" t="n">
        <f aca="false">STDEV(D107:D116)*SQRT(365)</f>
        <v>0.414257995778539</v>
      </c>
    </row>
    <row r="117" customFormat="false" ht="12.75" hidden="false" customHeight="false" outlineLevel="0" collapsed="false">
      <c r="A117" s="95" t="n">
        <f aca="false">MONTH(B117)+(YEAR(B117)-1998)*12</f>
        <v>-33</v>
      </c>
      <c r="B117" s="96" t="n">
        <v>34782</v>
      </c>
      <c r="C117" s="0" t="n">
        <v>1.53</v>
      </c>
      <c r="D117" s="98" t="n">
        <f aca="false">LN(C117/C116)</f>
        <v>0.0198026272961797</v>
      </c>
      <c r="E117" s="99" t="n">
        <f aca="false">STDEV(D108:D117)*SQRT(365)</f>
        <v>0.43118783008371</v>
      </c>
    </row>
    <row r="118" customFormat="false" ht="12.75" hidden="false" customHeight="false" outlineLevel="0" collapsed="false">
      <c r="A118" s="95" t="n">
        <f aca="false">MONTH(B118)+(YEAR(B118)-1998)*12</f>
        <v>-33</v>
      </c>
      <c r="B118" s="96" t="n">
        <v>34783</v>
      </c>
      <c r="C118" s="0" t="n">
        <v>1.53</v>
      </c>
      <c r="D118" s="98" t="n">
        <f aca="false">LN(C118/C117)</f>
        <v>0</v>
      </c>
      <c r="E118" s="99" t="n">
        <f aca="false">STDEV(D109:D118)*SQRT(365)</f>
        <v>0.378450855614585</v>
      </c>
    </row>
    <row r="119" customFormat="false" ht="12.75" hidden="false" customHeight="false" outlineLevel="0" collapsed="false">
      <c r="A119" s="95" t="n">
        <f aca="false">MONTH(B119)+(YEAR(B119)-1998)*12</f>
        <v>-33</v>
      </c>
      <c r="B119" s="96" t="n">
        <v>34784</v>
      </c>
      <c r="C119" s="0" t="n">
        <v>1.53</v>
      </c>
      <c r="D119" s="98" t="n">
        <f aca="false">LN(C119/C118)</f>
        <v>0</v>
      </c>
      <c r="E119" s="99" t="n">
        <f aca="false">STDEV(D110:D119)*SQRT(365)</f>
        <v>0.366799373827403</v>
      </c>
    </row>
    <row r="120" customFormat="false" ht="12.75" hidden="false" customHeight="false" outlineLevel="0" collapsed="false">
      <c r="A120" s="95" t="n">
        <f aca="false">MONTH(B120)+(YEAR(B120)-1998)*12</f>
        <v>-33</v>
      </c>
      <c r="B120" s="96" t="n">
        <v>34785</v>
      </c>
      <c r="C120" s="0" t="n">
        <v>1.56</v>
      </c>
      <c r="D120" s="98" t="n">
        <f aca="false">LN(C120/C119)</f>
        <v>0.0194180858571015</v>
      </c>
      <c r="E120" s="99" t="n">
        <f aca="false">STDEV(D111:D120)*SQRT(365)</f>
        <v>0.369815887106164</v>
      </c>
    </row>
    <row r="121" customFormat="false" ht="12.75" hidden="false" customHeight="false" outlineLevel="0" collapsed="false">
      <c r="A121" s="95" t="n">
        <f aca="false">MONTH(B121)+(YEAR(B121)-1998)*12</f>
        <v>-33</v>
      </c>
      <c r="B121" s="96" t="n">
        <v>34786</v>
      </c>
      <c r="C121" s="0" t="n">
        <v>1.59</v>
      </c>
      <c r="D121" s="98" t="n">
        <f aca="false">LN(C121/C120)</f>
        <v>0.0190481949706944</v>
      </c>
      <c r="E121" s="99" t="n">
        <f aca="false">STDEV(D112:D121)*SQRT(365)</f>
        <v>0.384725381763699</v>
      </c>
    </row>
    <row r="122" customFormat="false" ht="12.75" hidden="false" customHeight="false" outlineLevel="0" collapsed="false">
      <c r="A122" s="95" t="n">
        <f aca="false">MONTH(B122)+(YEAR(B122)-1998)*12</f>
        <v>-33</v>
      </c>
      <c r="B122" s="96" t="n">
        <v>34787</v>
      </c>
      <c r="C122" s="0" t="n">
        <v>1.57</v>
      </c>
      <c r="D122" s="98" t="n">
        <f aca="false">LN(C122/C121)</f>
        <v>-0.0126583968719235</v>
      </c>
      <c r="E122" s="99" t="n">
        <f aca="false">STDEV(D113:D122)*SQRT(365)</f>
        <v>0.396412392711792</v>
      </c>
    </row>
    <row r="123" customFormat="false" ht="12.75" hidden="false" customHeight="false" outlineLevel="0" collapsed="false">
      <c r="A123" s="95" t="n">
        <f aca="false">MONTH(B123)+(YEAR(B123)-1998)*12</f>
        <v>-33</v>
      </c>
      <c r="B123" s="96" t="n">
        <v>34788</v>
      </c>
      <c r="C123" s="0" t="n">
        <v>1.59</v>
      </c>
      <c r="D123" s="98" t="n">
        <f aca="false">LN(C123/C122)</f>
        <v>0.0126583968719235</v>
      </c>
      <c r="E123" s="99" t="n">
        <f aca="false">STDEV(D114:D123)*SQRT(365)</f>
        <v>0.351130032452152</v>
      </c>
    </row>
    <row r="124" customFormat="false" ht="12.75" hidden="false" customHeight="false" outlineLevel="0" collapsed="false">
      <c r="A124" s="95" t="n">
        <f aca="false">MONTH(B124)+(YEAR(B124)-1998)*12</f>
        <v>-33</v>
      </c>
      <c r="B124" s="96" t="n">
        <v>34789</v>
      </c>
      <c r="C124" s="0" t="n">
        <v>1.56</v>
      </c>
      <c r="D124" s="98" t="n">
        <f aca="false">LN(C124/C123)</f>
        <v>-0.0190481949706945</v>
      </c>
      <c r="E124" s="99" t="n">
        <f aca="false">STDEV(D115:D124)*SQRT(365)</f>
        <v>0.323031467886721</v>
      </c>
    </row>
    <row r="125" customFormat="false" ht="12.75" hidden="false" customHeight="false" outlineLevel="0" collapsed="false">
      <c r="A125" s="95" t="n">
        <f aca="false">MONTH(B125)+(YEAR(B125)-1998)*12</f>
        <v>-32</v>
      </c>
      <c r="B125" s="96" t="n">
        <v>34790</v>
      </c>
      <c r="C125" s="0" t="n">
        <v>1.56</v>
      </c>
      <c r="D125" s="98" t="n">
        <f aca="false">LN(C125/C124)</f>
        <v>0</v>
      </c>
      <c r="E125" s="99" t="n">
        <f aca="false">STDEV(D116:D125)*SQRT(365)</f>
        <v>0.313924949709352</v>
      </c>
    </row>
    <row r="126" customFormat="false" ht="12.75" hidden="false" customHeight="false" outlineLevel="0" collapsed="false">
      <c r="A126" s="95" t="n">
        <f aca="false">MONTH(B126)+(YEAR(B126)-1998)*12</f>
        <v>-32</v>
      </c>
      <c r="B126" s="96" t="n">
        <v>34791</v>
      </c>
      <c r="C126" s="0" t="n">
        <v>1.56</v>
      </c>
      <c r="D126" s="98" t="n">
        <f aca="false">LN(C126/C125)</f>
        <v>0</v>
      </c>
      <c r="E126" s="99" t="n">
        <f aca="false">STDEV(D117:D126)*SQRT(365)</f>
        <v>0.259583804223168</v>
      </c>
    </row>
    <row r="127" customFormat="false" ht="12.75" hidden="false" customHeight="false" outlineLevel="0" collapsed="false">
      <c r="A127" s="95" t="n">
        <f aca="false">MONTH(B127)+(YEAR(B127)-1998)*12</f>
        <v>-32</v>
      </c>
      <c r="B127" s="96" t="n">
        <v>34792</v>
      </c>
      <c r="C127" s="0" t="n">
        <v>1.59</v>
      </c>
      <c r="D127" s="98" t="n">
        <f aca="false">LN(C127/C126)</f>
        <v>0.0190481949706944</v>
      </c>
      <c r="E127" s="99" t="n">
        <f aca="false">STDEV(D118:D127)*SQRT(365)</f>
        <v>0.257745513373663</v>
      </c>
    </row>
    <row r="128" customFormat="false" ht="12.75" hidden="false" customHeight="false" outlineLevel="0" collapsed="false">
      <c r="A128" s="95" t="n">
        <f aca="false">MONTH(B128)+(YEAR(B128)-1998)*12</f>
        <v>-32</v>
      </c>
      <c r="B128" s="96" t="n">
        <v>34793</v>
      </c>
      <c r="C128" s="0" t="n">
        <v>1.67</v>
      </c>
      <c r="D128" s="98" t="n">
        <f aca="false">LN(C128/C127)</f>
        <v>0.0490896101965236</v>
      </c>
      <c r="E128" s="99" t="n">
        <f aca="false">STDEV(D119:D128)*SQRT(365)</f>
        <v>0.372926145575308</v>
      </c>
    </row>
    <row r="129" customFormat="false" ht="12.75" hidden="false" customHeight="false" outlineLevel="0" collapsed="false">
      <c r="A129" s="95" t="n">
        <f aca="false">MONTH(B129)+(YEAR(B129)-1998)*12</f>
        <v>-32</v>
      </c>
      <c r="B129" s="96" t="n">
        <v>34794</v>
      </c>
      <c r="C129" s="0" t="n">
        <v>1.62</v>
      </c>
      <c r="D129" s="98" t="n">
        <f aca="false">LN(C129/C128)</f>
        <v>-0.0303974771843709</v>
      </c>
      <c r="E129" s="99" t="n">
        <f aca="false">STDEV(D120:D129)*SQRT(365)</f>
        <v>0.440894201653465</v>
      </c>
    </row>
    <row r="130" customFormat="false" ht="12.75" hidden="false" customHeight="false" outlineLevel="0" collapsed="false">
      <c r="A130" s="95" t="n">
        <f aca="false">MONTH(B130)+(YEAR(B130)-1998)*12</f>
        <v>-32</v>
      </c>
      <c r="B130" s="96" t="n">
        <v>34795</v>
      </c>
      <c r="C130" s="0" t="n">
        <v>1.56</v>
      </c>
      <c r="D130" s="98" t="n">
        <f aca="false">LN(C130/C129)</f>
        <v>-0.0377403279828471</v>
      </c>
      <c r="E130" s="99" t="n">
        <f aca="false">STDEV(D121:D130)*SQRT(365)</f>
        <v>0.500110155438168</v>
      </c>
    </row>
    <row r="131" customFormat="false" ht="12.75" hidden="false" customHeight="false" outlineLevel="0" collapsed="false">
      <c r="A131" s="95" t="n">
        <f aca="false">MONTH(B131)+(YEAR(B131)-1998)*12</f>
        <v>-32</v>
      </c>
      <c r="B131" s="96" t="n">
        <v>34796</v>
      </c>
      <c r="C131" s="0" t="n">
        <v>1.54</v>
      </c>
      <c r="D131" s="98" t="n">
        <f aca="false">LN(C131/C130)</f>
        <v>-0.012903404835908</v>
      </c>
      <c r="E131" s="99" t="n">
        <f aca="false">STDEV(D122:D131)*SQRT(365)</f>
        <v>0.487859940171941</v>
      </c>
    </row>
    <row r="132" customFormat="false" ht="12.75" hidden="false" customHeight="false" outlineLevel="0" collapsed="false">
      <c r="A132" s="95" t="n">
        <f aca="false">MONTH(B132)+(YEAR(B132)-1998)*12</f>
        <v>-32</v>
      </c>
      <c r="B132" s="96" t="n">
        <v>34797</v>
      </c>
      <c r="C132" s="0" t="n">
        <v>1.54</v>
      </c>
      <c r="D132" s="98" t="n">
        <f aca="false">LN(C132/C131)</f>
        <v>0</v>
      </c>
      <c r="E132" s="99" t="n">
        <f aca="false">STDEV(D123:D132)*SQRT(365)</f>
        <v>0.483879785831093</v>
      </c>
    </row>
    <row r="133" customFormat="false" ht="12.75" hidden="false" customHeight="false" outlineLevel="0" collapsed="false">
      <c r="A133" s="95" t="n">
        <f aca="false">MONTH(B133)+(YEAR(B133)-1998)*12</f>
        <v>-32</v>
      </c>
      <c r="B133" s="96" t="n">
        <v>34798</v>
      </c>
      <c r="C133" s="0" t="n">
        <v>1.54</v>
      </c>
      <c r="D133" s="98" t="n">
        <f aca="false">LN(C133/C132)</f>
        <v>0</v>
      </c>
      <c r="E133" s="99" t="n">
        <f aca="false">STDEV(D124:D133)*SQRT(365)</f>
        <v>0.4743526972767</v>
      </c>
    </row>
    <row r="134" customFormat="false" ht="12.75" hidden="false" customHeight="false" outlineLevel="0" collapsed="false">
      <c r="A134" s="95" t="n">
        <f aca="false">MONTH(B134)+(YEAR(B134)-1998)*12</f>
        <v>-32</v>
      </c>
      <c r="B134" s="96" t="n">
        <v>34799</v>
      </c>
      <c r="C134" s="0" t="n">
        <v>1.55</v>
      </c>
      <c r="D134" s="98" t="n">
        <f aca="false">LN(C134/C133)</f>
        <v>0.00647251450561752</v>
      </c>
      <c r="E134" s="99" t="n">
        <f aca="false">STDEV(D125:D134)*SQRT(365)</f>
        <v>0.46472269432719</v>
      </c>
    </row>
    <row r="135" customFormat="false" ht="12.75" hidden="false" customHeight="false" outlineLevel="0" collapsed="false">
      <c r="A135" s="95" t="n">
        <f aca="false">MONTH(B135)+(YEAR(B135)-1998)*12</f>
        <v>-32</v>
      </c>
      <c r="B135" s="96" t="n">
        <v>34800</v>
      </c>
      <c r="C135" s="0" t="n">
        <v>1.59</v>
      </c>
      <c r="D135" s="98" t="n">
        <f aca="false">LN(C135/C134)</f>
        <v>0.025479085300985</v>
      </c>
      <c r="E135" s="99" t="n">
        <f aca="false">STDEV(D126:D135)*SQRT(365)</f>
        <v>0.490908771987501</v>
      </c>
    </row>
    <row r="136" customFormat="false" ht="12.75" hidden="false" customHeight="false" outlineLevel="0" collapsed="false">
      <c r="A136" s="95" t="n">
        <f aca="false">MONTH(B136)+(YEAR(B136)-1998)*12</f>
        <v>-32</v>
      </c>
      <c r="B136" s="96" t="n">
        <v>34801</v>
      </c>
      <c r="C136" s="0" t="n">
        <v>1.6</v>
      </c>
      <c r="D136" s="98" t="n">
        <f aca="false">LN(C136/C135)</f>
        <v>0.0062696130135954</v>
      </c>
      <c r="E136" s="99" t="n">
        <f aca="false">STDEV(D127:D136)*SQRT(365)</f>
        <v>0.491383249846952</v>
      </c>
    </row>
    <row r="137" customFormat="false" ht="12.75" hidden="false" customHeight="false" outlineLevel="0" collapsed="false">
      <c r="A137" s="95" t="n">
        <f aca="false">MONTH(B137)+(YEAR(B137)-1998)*12</f>
        <v>-32</v>
      </c>
      <c r="B137" s="96" t="n">
        <v>34802</v>
      </c>
      <c r="C137" s="0" t="n">
        <v>1.61</v>
      </c>
      <c r="D137" s="98" t="n">
        <f aca="false">LN(C137/C136)</f>
        <v>0.00623054975063616</v>
      </c>
      <c r="E137" s="99" t="n">
        <f aca="false">STDEV(D128:D137)*SQRT(365)</f>
        <v>0.479877911957396</v>
      </c>
    </row>
    <row r="138" customFormat="false" ht="12.75" hidden="false" customHeight="false" outlineLevel="0" collapsed="false">
      <c r="A138" s="95" t="n">
        <f aca="false">MONTH(B138)+(YEAR(B138)-1998)*12</f>
        <v>-32</v>
      </c>
      <c r="B138" s="96" t="n">
        <v>34803</v>
      </c>
      <c r="C138" s="0" t="n">
        <v>1.61</v>
      </c>
      <c r="D138" s="98" t="n">
        <f aca="false">LN(C138/C137)</f>
        <v>0</v>
      </c>
      <c r="E138" s="99" t="n">
        <f aca="false">STDEV(D129:D138)*SQRT(365)</f>
        <v>0.357430572838279</v>
      </c>
    </row>
    <row r="139" customFormat="false" ht="12.75" hidden="false" customHeight="false" outlineLevel="0" collapsed="false">
      <c r="A139" s="95" t="n">
        <f aca="false">MONTH(B139)+(YEAR(B139)-1998)*12</f>
        <v>-32</v>
      </c>
      <c r="B139" s="96" t="n">
        <v>34804</v>
      </c>
      <c r="C139" s="0" t="n">
        <v>1.61</v>
      </c>
      <c r="D139" s="98" t="n">
        <f aca="false">LN(C139/C138)</f>
        <v>0</v>
      </c>
      <c r="E139" s="99" t="n">
        <f aca="false">STDEV(D130:D139)*SQRT(365)</f>
        <v>0.30912303110275</v>
      </c>
    </row>
    <row r="140" customFormat="false" ht="12.75" hidden="false" customHeight="false" outlineLevel="0" collapsed="false">
      <c r="A140" s="95" t="n">
        <f aca="false">MONTH(B140)+(YEAR(B140)-1998)*12</f>
        <v>-32</v>
      </c>
      <c r="B140" s="96" t="n">
        <v>34805</v>
      </c>
      <c r="C140" s="0" t="n">
        <v>1.61</v>
      </c>
      <c r="D140" s="98" t="n">
        <f aca="false">LN(C140/C139)</f>
        <v>0</v>
      </c>
      <c r="E140" s="99" t="n">
        <f aca="false">STDEV(D131:D140)*SQRT(365)</f>
        <v>0.184150646154792</v>
      </c>
    </row>
    <row r="141" customFormat="false" ht="12.75" hidden="false" customHeight="false" outlineLevel="0" collapsed="false">
      <c r="A141" s="95" t="n">
        <f aca="false">MONTH(B141)+(YEAR(B141)-1998)*12</f>
        <v>-32</v>
      </c>
      <c r="B141" s="96" t="n">
        <v>34806</v>
      </c>
      <c r="C141" s="0" t="n">
        <v>1.63</v>
      </c>
      <c r="D141" s="98" t="n">
        <f aca="false">LN(C141/C140)</f>
        <v>0.0123458358222991</v>
      </c>
      <c r="E141" s="99" t="n">
        <f aca="false">STDEV(D132:D141)*SQRT(365)</f>
        <v>0.155865044974774</v>
      </c>
    </row>
    <row r="142" customFormat="false" ht="12.75" hidden="false" customHeight="false" outlineLevel="0" collapsed="false">
      <c r="A142" s="95" t="n">
        <f aca="false">MONTH(B142)+(YEAR(B142)-1998)*12</f>
        <v>-32</v>
      </c>
      <c r="B142" s="96" t="n">
        <v>34807</v>
      </c>
      <c r="C142" s="0" t="n">
        <v>1.64</v>
      </c>
      <c r="D142" s="98" t="n">
        <f aca="false">LN(C142/C141)</f>
        <v>0.00611622701743605</v>
      </c>
      <c r="E142" s="99" t="n">
        <f aca="false">STDEV(D133:D142)*SQRT(365)</f>
        <v>0.151134437320379</v>
      </c>
    </row>
    <row r="143" customFormat="false" ht="12.75" hidden="false" customHeight="false" outlineLevel="0" collapsed="false">
      <c r="A143" s="95" t="n">
        <f aca="false">MONTH(B143)+(YEAR(B143)-1998)*12</f>
        <v>-32</v>
      </c>
      <c r="B143" s="96" t="n">
        <v>34808</v>
      </c>
      <c r="C143" s="0" t="n">
        <v>1.66</v>
      </c>
      <c r="D143" s="98" t="n">
        <f aca="false">LN(C143/C142)</f>
        <v>0.0121213605323448</v>
      </c>
      <c r="E143" s="99" t="n">
        <f aca="false">STDEV(D134:D143)*SQRT(365)</f>
        <v>0.148387751556157</v>
      </c>
    </row>
    <row r="144" customFormat="false" ht="12.75" hidden="false" customHeight="false" outlineLevel="0" collapsed="false">
      <c r="A144" s="95" t="n">
        <f aca="false">MONTH(B144)+(YEAR(B144)-1998)*12</f>
        <v>-32</v>
      </c>
      <c r="B144" s="96" t="n">
        <v>34809</v>
      </c>
      <c r="C144" s="0" t="n">
        <v>1.69</v>
      </c>
      <c r="D144" s="98" t="n">
        <f aca="false">LN(C144/C143)</f>
        <v>0.0179109265665302</v>
      </c>
      <c r="E144" s="99" t="n">
        <f aca="false">STDEV(D135:D144)*SQRT(365)</f>
        <v>0.160741835959315</v>
      </c>
    </row>
    <row r="145" customFormat="false" ht="12.75" hidden="false" customHeight="false" outlineLevel="0" collapsed="false">
      <c r="A145" s="95" t="n">
        <f aca="false">MONTH(B145)+(YEAR(B145)-1998)*12</f>
        <v>-32</v>
      </c>
      <c r="B145" s="96" t="n">
        <v>34810</v>
      </c>
      <c r="C145" s="0" t="n">
        <v>1.66</v>
      </c>
      <c r="D145" s="98" t="n">
        <f aca="false">LN(C145/C144)</f>
        <v>-0.0179109265665302</v>
      </c>
      <c r="E145" s="99" t="n">
        <f aca="false">STDEV(D136:D145)*SQRT(365)</f>
        <v>0.187932059850301</v>
      </c>
    </row>
    <row r="146" customFormat="false" ht="12.75" hidden="false" customHeight="false" outlineLevel="0" collapsed="false">
      <c r="A146" s="95" t="n">
        <f aca="false">MONTH(B146)+(YEAR(B146)-1998)*12</f>
        <v>-32</v>
      </c>
      <c r="B146" s="96" t="n">
        <v>34811</v>
      </c>
      <c r="C146" s="0" t="n">
        <v>1.66</v>
      </c>
      <c r="D146" s="98" t="n">
        <f aca="false">LN(C146/C145)</f>
        <v>0</v>
      </c>
      <c r="E146" s="99" t="n">
        <f aca="false">STDEV(D137:D146)*SQRT(365)</f>
        <v>0.189092135733969</v>
      </c>
    </row>
    <row r="147" customFormat="false" ht="12.75" hidden="false" customHeight="false" outlineLevel="0" collapsed="false">
      <c r="A147" s="95" t="n">
        <f aca="false">MONTH(B147)+(YEAR(B147)-1998)*12</f>
        <v>-32</v>
      </c>
      <c r="B147" s="96" t="n">
        <v>34812</v>
      </c>
      <c r="C147" s="0" t="n">
        <v>1.66</v>
      </c>
      <c r="D147" s="98" t="n">
        <f aca="false">LN(C147/C146)</f>
        <v>0</v>
      </c>
      <c r="E147" s="99" t="n">
        <f aca="false">STDEV(D138:D147)*SQRT(365)</f>
        <v>0.189432044899104</v>
      </c>
    </row>
    <row r="148" customFormat="false" ht="12.75" hidden="false" customHeight="false" outlineLevel="0" collapsed="false">
      <c r="A148" s="95" t="n">
        <f aca="false">MONTH(B148)+(YEAR(B148)-1998)*12</f>
        <v>-32</v>
      </c>
      <c r="B148" s="96" t="n">
        <v>34813</v>
      </c>
      <c r="C148" s="0" t="n">
        <v>1.68</v>
      </c>
      <c r="D148" s="98" t="n">
        <f aca="false">LN(C148/C147)</f>
        <v>0.0119761910467156</v>
      </c>
      <c r="E148" s="99" t="n">
        <f aca="false">STDEV(D139:D148)*SQRT(365)</f>
        <v>0.195317135248354</v>
      </c>
    </row>
    <row r="149" customFormat="false" ht="12.75" hidden="false" customHeight="false" outlineLevel="0" collapsed="false">
      <c r="A149" s="95" t="n">
        <f aca="false">MONTH(B149)+(YEAR(B149)-1998)*12</f>
        <v>-32</v>
      </c>
      <c r="B149" s="96" t="n">
        <v>34814</v>
      </c>
      <c r="C149" s="0" t="n">
        <v>1.68</v>
      </c>
      <c r="D149" s="98" t="n">
        <f aca="false">LN(C149/C148)</f>
        <v>0</v>
      </c>
      <c r="E149" s="99" t="n">
        <f aca="false">STDEV(D140:D149)*SQRT(365)</f>
        <v>0.195317135248354</v>
      </c>
    </row>
    <row r="150" customFormat="false" ht="12.75" hidden="false" customHeight="false" outlineLevel="0" collapsed="false">
      <c r="A150" s="95" t="n">
        <f aca="false">MONTH(B150)+(YEAR(B150)-1998)*12</f>
        <v>-32</v>
      </c>
      <c r="B150" s="96" t="n">
        <v>34815</v>
      </c>
      <c r="C150" s="0" t="n">
        <v>1.65</v>
      </c>
      <c r="D150" s="98" t="n">
        <f aca="false">LN(C150/C149)</f>
        <v>-0.0180185055026784</v>
      </c>
      <c r="E150" s="99" t="n">
        <f aca="false">STDEV(D141:D150)*SQRT(365)</f>
        <v>0.23710589187742</v>
      </c>
    </row>
    <row r="151" customFormat="false" ht="12.75" hidden="false" customHeight="false" outlineLevel="0" collapsed="false">
      <c r="A151" s="95" t="n">
        <f aca="false">MONTH(B151)+(YEAR(B151)-1998)*12</f>
        <v>-32</v>
      </c>
      <c r="B151" s="96" t="n">
        <v>34816</v>
      </c>
      <c r="C151" s="0" t="n">
        <v>1.6</v>
      </c>
      <c r="D151" s="98" t="n">
        <f aca="false">LN(C151/C150)</f>
        <v>-0.0307716586667535</v>
      </c>
      <c r="E151" s="99" t="n">
        <f aca="false">STDEV(D142:D151)*SQRT(365)</f>
        <v>0.299136449526695</v>
      </c>
    </row>
    <row r="152" customFormat="false" ht="12.75" hidden="false" customHeight="false" outlineLevel="0" collapsed="false">
      <c r="A152" s="95" t="n">
        <f aca="false">MONTH(B152)+(YEAR(B152)-1998)*12</f>
        <v>-32</v>
      </c>
      <c r="B152" s="96" t="n">
        <v>34817</v>
      </c>
      <c r="C152" s="0" t="n">
        <v>1.61</v>
      </c>
      <c r="D152" s="98" t="n">
        <f aca="false">LN(C152/C151)</f>
        <v>0.00623054975063616</v>
      </c>
      <c r="E152" s="99" t="n">
        <f aca="false">STDEV(D143:D152)*SQRT(365)</f>
        <v>0.299260810815414</v>
      </c>
    </row>
    <row r="153" customFormat="false" ht="12.75" hidden="false" customHeight="false" outlineLevel="0" collapsed="false">
      <c r="A153" s="95" t="n">
        <f aca="false">MONTH(B153)+(YEAR(B153)-1998)*12</f>
        <v>-32</v>
      </c>
      <c r="B153" s="96" t="n">
        <v>34818</v>
      </c>
      <c r="C153" s="0" t="n">
        <v>1.61</v>
      </c>
      <c r="D153" s="98" t="n">
        <f aca="false">LN(C153/C152)</f>
        <v>0</v>
      </c>
      <c r="E153" s="99" t="n">
        <f aca="false">STDEV(D144:D153)*SQRT(365)</f>
        <v>0.284933837179047</v>
      </c>
    </row>
    <row r="154" customFormat="false" ht="12.75" hidden="false" customHeight="false" outlineLevel="0" collapsed="false">
      <c r="A154" s="95" t="n">
        <f aca="false">MONTH(B154)+(YEAR(B154)-1998)*12</f>
        <v>-32</v>
      </c>
      <c r="B154" s="96" t="n">
        <v>34819</v>
      </c>
      <c r="C154" s="0" t="n">
        <v>1.61</v>
      </c>
      <c r="D154" s="98" t="n">
        <f aca="false">LN(C154/C153)</f>
        <v>0</v>
      </c>
      <c r="E154" s="99" t="n">
        <f aca="false">STDEV(D145:D154)*SQRT(365)</f>
        <v>0.249865775554124</v>
      </c>
    </row>
    <row r="155" customFormat="false" ht="12.75" hidden="false" customHeight="false" outlineLevel="0" collapsed="false">
      <c r="A155" s="95" t="n">
        <f aca="false">MONTH(B155)+(YEAR(B155)-1998)*12</f>
        <v>-31</v>
      </c>
      <c r="B155" s="96" t="n">
        <v>34820</v>
      </c>
      <c r="C155" s="0" t="n">
        <v>1.66</v>
      </c>
      <c r="D155" s="98" t="n">
        <f aca="false">LN(C155/C154)</f>
        <v>0.0305834233720802</v>
      </c>
      <c r="E155" s="99" t="n">
        <f aca="false">STDEV(D146:D155)*SQRT(365)</f>
        <v>0.311277299529603</v>
      </c>
    </row>
    <row r="156" customFormat="false" ht="12.75" hidden="false" customHeight="false" outlineLevel="0" collapsed="false">
      <c r="A156" s="95" t="n">
        <f aca="false">MONTH(B156)+(YEAR(B156)-1998)*12</f>
        <v>-31</v>
      </c>
      <c r="B156" s="96" t="n">
        <v>34821</v>
      </c>
      <c r="C156" s="0" t="n">
        <v>1.68</v>
      </c>
      <c r="D156" s="98" t="n">
        <f aca="false">LN(C156/C155)</f>
        <v>0.0119761910467156</v>
      </c>
      <c r="E156" s="99" t="n">
        <f aca="false">STDEV(D147:D156)*SQRT(365)</f>
        <v>0.319575845848812</v>
      </c>
    </row>
    <row r="157" customFormat="false" ht="12.75" hidden="false" customHeight="false" outlineLevel="0" collapsed="false">
      <c r="A157" s="95" t="n">
        <f aca="false">MONTH(B157)+(YEAR(B157)-1998)*12</f>
        <v>-31</v>
      </c>
      <c r="B157" s="96" t="n">
        <v>34822</v>
      </c>
      <c r="C157" s="0" t="n">
        <v>1.67</v>
      </c>
      <c r="D157" s="98" t="n">
        <f aca="false">LN(C157/C156)</f>
        <v>-0.0059701669865038</v>
      </c>
      <c r="E157" s="99" t="n">
        <f aca="false">STDEV(D148:D157)*SQRT(365)</f>
        <v>0.322505240558372</v>
      </c>
    </row>
    <row r="158" customFormat="false" ht="12.75" hidden="false" customHeight="false" outlineLevel="0" collapsed="false">
      <c r="A158" s="95" t="n">
        <f aca="false">MONTH(B158)+(YEAR(B158)-1998)*12</f>
        <v>-31</v>
      </c>
      <c r="B158" s="96" t="n">
        <v>34823</v>
      </c>
      <c r="C158" s="0" t="n">
        <v>1.63</v>
      </c>
      <c r="D158" s="98" t="n">
        <f aca="false">LN(C158/C157)</f>
        <v>-0.0242436116099929</v>
      </c>
      <c r="E158" s="99" t="n">
        <f aca="false">STDEV(D149:D158)*SQRT(365)</f>
        <v>0.344199807084779</v>
      </c>
    </row>
    <row r="159" customFormat="false" ht="12.75" hidden="false" customHeight="false" outlineLevel="0" collapsed="false">
      <c r="A159" s="95" t="n">
        <f aca="false">MONTH(B159)+(YEAR(B159)-1998)*12</f>
        <v>-31</v>
      </c>
      <c r="B159" s="96" t="n">
        <v>34824</v>
      </c>
      <c r="C159" s="0" t="n">
        <v>1.6</v>
      </c>
      <c r="D159" s="98" t="n">
        <f aca="false">LN(C159/C158)</f>
        <v>-0.0185763855729353</v>
      </c>
      <c r="E159" s="99" t="n">
        <f aca="false">STDEV(D150:D159)*SQRT(365)</f>
        <v>0.355691634624738</v>
      </c>
    </row>
    <row r="160" customFormat="false" ht="12.75" hidden="false" customHeight="false" outlineLevel="0" collapsed="false">
      <c r="A160" s="95" t="n">
        <f aca="false">MONTH(B160)+(YEAR(B160)-1998)*12</f>
        <v>-31</v>
      </c>
      <c r="B160" s="96" t="n">
        <v>34825</v>
      </c>
      <c r="C160" s="0" t="n">
        <v>1.6</v>
      </c>
      <c r="D160" s="98" t="n">
        <f aca="false">LN(C160/C159)</f>
        <v>0</v>
      </c>
      <c r="E160" s="99" t="n">
        <f aca="false">STDEV(D151:D160)*SQRT(365)</f>
        <v>0.345200653546673</v>
      </c>
    </row>
    <row r="161" customFormat="false" ht="12.75" hidden="false" customHeight="false" outlineLevel="0" collapsed="false">
      <c r="A161" s="95" t="n">
        <f aca="false">MONTH(B161)+(YEAR(B161)-1998)*12</f>
        <v>-31</v>
      </c>
      <c r="B161" s="96" t="n">
        <v>34826</v>
      </c>
      <c r="C161" s="0" t="n">
        <v>1.6</v>
      </c>
      <c r="D161" s="98" t="n">
        <f aca="false">LN(C161/C160)</f>
        <v>0</v>
      </c>
      <c r="E161" s="99" t="n">
        <f aca="false">STDEV(D152:D161)*SQRT(365)</f>
        <v>0.29086392788516</v>
      </c>
    </row>
    <row r="162" customFormat="false" ht="12.75" hidden="false" customHeight="false" outlineLevel="0" collapsed="false">
      <c r="A162" s="95" t="n">
        <f aca="false">MONTH(B162)+(YEAR(B162)-1998)*12</f>
        <v>-31</v>
      </c>
      <c r="B162" s="96" t="n">
        <v>34827</v>
      </c>
      <c r="C162" s="0" t="n">
        <v>1.6</v>
      </c>
      <c r="D162" s="98" t="n">
        <f aca="false">LN(C162/C161)</f>
        <v>0</v>
      </c>
      <c r="E162" s="99" t="n">
        <f aca="false">STDEV(D153:D162)*SQRT(365)</f>
        <v>0.287871555308131</v>
      </c>
    </row>
    <row r="163" customFormat="false" ht="12.75" hidden="false" customHeight="false" outlineLevel="0" collapsed="false">
      <c r="A163" s="95" t="n">
        <f aca="false">MONTH(B163)+(YEAR(B163)-1998)*12</f>
        <v>-31</v>
      </c>
      <c r="B163" s="96" t="n">
        <v>34828</v>
      </c>
      <c r="C163" s="0" t="n">
        <v>1.6</v>
      </c>
      <c r="D163" s="98" t="n">
        <f aca="false">LN(C163/C162)</f>
        <v>0</v>
      </c>
      <c r="E163" s="99" t="n">
        <f aca="false">STDEV(D154:D163)*SQRT(365)</f>
        <v>0.287871555308131</v>
      </c>
    </row>
    <row r="164" customFormat="false" ht="12.75" hidden="false" customHeight="false" outlineLevel="0" collapsed="false">
      <c r="A164" s="95" t="n">
        <f aca="false">MONTH(B164)+(YEAR(B164)-1998)*12</f>
        <v>-31</v>
      </c>
      <c r="B164" s="96" t="n">
        <v>34829</v>
      </c>
      <c r="C164" s="0" t="n">
        <v>1.62</v>
      </c>
      <c r="D164" s="98" t="n">
        <f aca="false">LN(C164/C163)</f>
        <v>0.0124225199985571</v>
      </c>
      <c r="E164" s="99" t="n">
        <f aca="false">STDEV(D155:D164)*SQRT(365)</f>
        <v>0.2985472641031</v>
      </c>
    </row>
    <row r="165" customFormat="false" ht="12.75" hidden="false" customHeight="false" outlineLevel="0" collapsed="false">
      <c r="A165" s="95" t="n">
        <f aca="false">MONTH(B165)+(YEAR(B165)-1998)*12</f>
        <v>-31</v>
      </c>
      <c r="B165" s="96" t="n">
        <v>34830</v>
      </c>
      <c r="C165" s="0" t="n">
        <v>1.61</v>
      </c>
      <c r="D165" s="98" t="n">
        <f aca="false">LN(C165/C164)</f>
        <v>-0.00619197024792111</v>
      </c>
      <c r="E165" s="99" t="n">
        <f aca="false">STDEV(D156:D165)*SQRT(365)</f>
        <v>0.221616935863742</v>
      </c>
    </row>
    <row r="166" customFormat="false" ht="12.75" hidden="false" customHeight="false" outlineLevel="0" collapsed="false">
      <c r="A166" s="95" t="n">
        <f aca="false">MONTH(B166)+(YEAR(B166)-1998)*12</f>
        <v>-31</v>
      </c>
      <c r="B166" s="96" t="n">
        <v>34831</v>
      </c>
      <c r="C166" s="0" t="n">
        <v>1.61</v>
      </c>
      <c r="D166" s="98" t="n">
        <f aca="false">LN(C166/C165)</f>
        <v>0</v>
      </c>
      <c r="E166" s="99" t="n">
        <f aca="false">STDEV(D157:D166)*SQRT(365)</f>
        <v>0.199360608107962</v>
      </c>
    </row>
    <row r="167" customFormat="false" ht="12.75" hidden="false" customHeight="false" outlineLevel="0" collapsed="false">
      <c r="A167" s="95" t="n">
        <f aca="false">MONTH(B167)+(YEAR(B167)-1998)*12</f>
        <v>-31</v>
      </c>
      <c r="B167" s="96" t="n">
        <v>34832</v>
      </c>
      <c r="C167" s="0" t="n">
        <v>1.61</v>
      </c>
      <c r="D167" s="98" t="n">
        <f aca="false">LN(C167/C166)</f>
        <v>0</v>
      </c>
      <c r="E167" s="99" t="n">
        <f aca="false">STDEV(D158:D167)*SQRT(365)</f>
        <v>0.200538073710956</v>
      </c>
    </row>
    <row r="168" customFormat="false" ht="12.75" hidden="false" customHeight="false" outlineLevel="0" collapsed="false">
      <c r="A168" s="95" t="n">
        <f aca="false">MONTH(B168)+(YEAR(B168)-1998)*12</f>
        <v>-31</v>
      </c>
      <c r="B168" s="96" t="n">
        <v>34833</v>
      </c>
      <c r="C168" s="0" t="n">
        <v>1.61</v>
      </c>
      <c r="D168" s="98" t="n">
        <f aca="false">LN(C168/C167)</f>
        <v>0</v>
      </c>
      <c r="E168" s="99" t="n">
        <f aca="false">STDEV(D159:D168)*SQRT(365)</f>
        <v>0.145568756642046</v>
      </c>
    </row>
    <row r="169" customFormat="false" ht="12.75" hidden="false" customHeight="false" outlineLevel="0" collapsed="false">
      <c r="A169" s="95" t="n">
        <f aca="false">MONTH(B169)+(YEAR(B169)-1998)*12</f>
        <v>-31</v>
      </c>
      <c r="B169" s="96" t="n">
        <v>34834</v>
      </c>
      <c r="C169" s="0" t="n">
        <v>1.64</v>
      </c>
      <c r="D169" s="98" t="n">
        <f aca="false">LN(C169/C168)</f>
        <v>0.0184620628397354</v>
      </c>
      <c r="E169" s="99" t="n">
        <f aca="false">STDEV(D160:D169)*SQRT(365)</f>
        <v>0.13843377246428</v>
      </c>
    </row>
    <row r="170" customFormat="false" ht="12.75" hidden="false" customHeight="false" outlineLevel="0" collapsed="false">
      <c r="A170" s="95" t="n">
        <f aca="false">MONTH(B170)+(YEAR(B170)-1998)*12</f>
        <v>-31</v>
      </c>
      <c r="B170" s="96" t="n">
        <v>34835</v>
      </c>
      <c r="C170" s="0" t="n">
        <v>1.66</v>
      </c>
      <c r="D170" s="98" t="n">
        <f aca="false">LN(C170/C169)</f>
        <v>0.0121213605323448</v>
      </c>
      <c r="E170" s="99" t="n">
        <f aca="false">STDEV(D161:D170)*SQRT(365)</f>
        <v>0.148657451351179</v>
      </c>
    </row>
    <row r="171" customFormat="false" ht="12.75" hidden="false" customHeight="false" outlineLevel="0" collapsed="false">
      <c r="A171" s="95" t="n">
        <f aca="false">MONTH(B171)+(YEAR(B171)-1998)*12</f>
        <v>-31</v>
      </c>
      <c r="B171" s="96" t="n">
        <v>34836</v>
      </c>
      <c r="C171" s="0" t="n">
        <v>1.65</v>
      </c>
      <c r="D171" s="98" t="n">
        <f aca="false">LN(C171/C170)</f>
        <v>-0.00604231445596259</v>
      </c>
      <c r="E171" s="99" t="n">
        <f aca="false">STDEV(D162:D171)*SQRT(365)</f>
        <v>0.158858067082131</v>
      </c>
    </row>
    <row r="172" customFormat="false" ht="12.75" hidden="false" customHeight="false" outlineLevel="0" collapsed="false">
      <c r="A172" s="95" t="n">
        <f aca="false">MONTH(B172)+(YEAR(B172)-1998)*12</f>
        <v>-31</v>
      </c>
      <c r="B172" s="96" t="n">
        <v>34837</v>
      </c>
      <c r="C172" s="0" t="n">
        <v>1.65</v>
      </c>
      <c r="D172" s="98" t="n">
        <f aca="false">LN(C172/C171)</f>
        <v>0</v>
      </c>
      <c r="E172" s="99" t="n">
        <f aca="false">STDEV(D163:D172)*SQRT(365)</f>
        <v>0.158858067082131</v>
      </c>
    </row>
    <row r="173" customFormat="false" ht="12.75" hidden="false" customHeight="false" outlineLevel="0" collapsed="false">
      <c r="A173" s="95" t="n">
        <f aca="false">MONTH(B173)+(YEAR(B173)-1998)*12</f>
        <v>-31</v>
      </c>
      <c r="B173" s="96" t="n">
        <v>34838</v>
      </c>
      <c r="C173" s="0" t="n">
        <v>1.65</v>
      </c>
      <c r="D173" s="98" t="n">
        <f aca="false">LN(C173/C172)</f>
        <v>0</v>
      </c>
      <c r="E173" s="99" t="n">
        <f aca="false">STDEV(D164:D173)*SQRT(365)</f>
        <v>0.158858067082131</v>
      </c>
    </row>
    <row r="174" customFormat="false" ht="12.75" hidden="false" customHeight="false" outlineLevel="0" collapsed="false">
      <c r="A174" s="95" t="n">
        <f aca="false">MONTH(B174)+(YEAR(B174)-1998)*12</f>
        <v>-31</v>
      </c>
      <c r="B174" s="96" t="n">
        <v>34839</v>
      </c>
      <c r="C174" s="0" t="n">
        <v>1.65</v>
      </c>
      <c r="D174" s="98" t="n">
        <f aca="false">LN(C174/C173)</f>
        <v>0</v>
      </c>
      <c r="E174" s="99" t="n">
        <f aca="false">STDEV(D165:D174)*SQRT(365)</f>
        <v>0.146465385497747</v>
      </c>
    </row>
    <row r="175" customFormat="false" ht="12.75" hidden="false" customHeight="false" outlineLevel="0" collapsed="false">
      <c r="A175" s="95" t="n">
        <f aca="false">MONTH(B175)+(YEAR(B175)-1998)*12</f>
        <v>-31</v>
      </c>
      <c r="B175" s="96" t="n">
        <v>34840</v>
      </c>
      <c r="C175" s="0" t="n">
        <v>1.65</v>
      </c>
      <c r="D175" s="98" t="n">
        <f aca="false">LN(C175/C174)</f>
        <v>0</v>
      </c>
      <c r="E175" s="99" t="n">
        <f aca="false">STDEV(D166:D175)*SQRT(365)</f>
        <v>0.137186494705214</v>
      </c>
    </row>
    <row r="176" customFormat="false" ht="12.75" hidden="false" customHeight="false" outlineLevel="0" collapsed="false">
      <c r="A176" s="95" t="n">
        <f aca="false">MONTH(B176)+(YEAR(B176)-1998)*12</f>
        <v>-31</v>
      </c>
      <c r="B176" s="96" t="n">
        <v>34841</v>
      </c>
      <c r="C176" s="0" t="n">
        <v>1.66</v>
      </c>
      <c r="D176" s="98" t="n">
        <f aca="false">LN(C176/C175)</f>
        <v>0.00604231445596266</v>
      </c>
      <c r="E176" s="99" t="n">
        <f aca="false">STDEV(D167:D176)*SQRT(365)</f>
        <v>0.137658913680463</v>
      </c>
    </row>
    <row r="177" customFormat="false" ht="12.75" hidden="false" customHeight="false" outlineLevel="0" collapsed="false">
      <c r="A177" s="95" t="n">
        <f aca="false">MONTH(B177)+(YEAR(B177)-1998)*12</f>
        <v>-31</v>
      </c>
      <c r="B177" s="96" t="n">
        <v>34842</v>
      </c>
      <c r="C177" s="0" t="n">
        <v>1.67</v>
      </c>
      <c r="D177" s="98" t="n">
        <f aca="false">LN(C177/C176)</f>
        <v>0.00600602406021195</v>
      </c>
      <c r="E177" s="99" t="n">
        <f aca="false">STDEV(D168:D177)*SQRT(365)</f>
        <v>0.137028204199218</v>
      </c>
    </row>
    <row r="178" customFormat="false" ht="12.75" hidden="false" customHeight="false" outlineLevel="0" collapsed="false">
      <c r="A178" s="95" t="n">
        <f aca="false">MONTH(B178)+(YEAR(B178)-1998)*12</f>
        <v>-31</v>
      </c>
      <c r="B178" s="96" t="n">
        <v>34843</v>
      </c>
      <c r="C178" s="0" t="n">
        <v>1.67</v>
      </c>
      <c r="D178" s="98" t="n">
        <f aca="false">LN(C178/C177)</f>
        <v>0</v>
      </c>
      <c r="E178" s="99" t="n">
        <f aca="false">STDEV(D169:D178)*SQRT(365)</f>
        <v>0.137028204199218</v>
      </c>
    </row>
    <row r="179" customFormat="false" ht="12.75" hidden="false" customHeight="false" outlineLevel="0" collapsed="false">
      <c r="A179" s="95" t="n">
        <f aca="false">MONTH(B179)+(YEAR(B179)-1998)*12</f>
        <v>-31</v>
      </c>
      <c r="B179" s="96" t="n">
        <v>34844</v>
      </c>
      <c r="C179" s="0" t="n">
        <v>1.66</v>
      </c>
      <c r="D179" s="98" t="n">
        <f aca="false">LN(C179/C178)</f>
        <v>-0.00600602406021192</v>
      </c>
      <c r="E179" s="99" t="n">
        <f aca="false">STDEV(D170:D179)*SQRT(365)</f>
        <v>0.106066239092449</v>
      </c>
    </row>
    <row r="180" customFormat="false" ht="12.75" hidden="false" customHeight="false" outlineLevel="0" collapsed="false">
      <c r="A180" s="95" t="n">
        <f aca="false">MONTH(B180)+(YEAR(B180)-1998)*12</f>
        <v>-31</v>
      </c>
      <c r="B180" s="96" t="n">
        <v>34845</v>
      </c>
      <c r="C180" s="0" t="n">
        <v>1.62</v>
      </c>
      <c r="D180" s="98" t="n">
        <f aca="false">LN(C180/C179)</f>
        <v>-0.024391453124159</v>
      </c>
      <c r="E180" s="99" t="n">
        <f aca="false">STDEV(D171:D180)*SQRT(365)</f>
        <v>0.166140352214926</v>
      </c>
    </row>
    <row r="181" customFormat="false" ht="12.75" hidden="false" customHeight="false" outlineLevel="0" collapsed="false">
      <c r="A181" s="95" t="n">
        <f aca="false">MONTH(B181)+(YEAR(B181)-1998)*12</f>
        <v>-31</v>
      </c>
      <c r="B181" s="96" t="n">
        <v>34846</v>
      </c>
      <c r="C181" s="0" t="n">
        <v>1.62</v>
      </c>
      <c r="D181" s="98" t="n">
        <f aca="false">LN(C181/C180)</f>
        <v>0</v>
      </c>
      <c r="E181" s="99" t="n">
        <f aca="false">STDEV(D172:D181)*SQRT(365)</f>
        <v>0.164831146039903</v>
      </c>
    </row>
    <row r="182" customFormat="false" ht="12.75" hidden="false" customHeight="false" outlineLevel="0" collapsed="false">
      <c r="A182" s="95" t="n">
        <f aca="false">MONTH(B182)+(YEAR(B182)-1998)*12</f>
        <v>-31</v>
      </c>
      <c r="B182" s="96" t="n">
        <v>34847</v>
      </c>
      <c r="C182" s="0" t="n">
        <v>1.62</v>
      </c>
      <c r="D182" s="98" t="n">
        <f aca="false">LN(C182/C181)</f>
        <v>0</v>
      </c>
      <c r="E182" s="99" t="n">
        <f aca="false">STDEV(D173:D182)*SQRT(365)</f>
        <v>0.164831146039903</v>
      </c>
    </row>
    <row r="183" customFormat="false" ht="12.75" hidden="false" customHeight="false" outlineLevel="0" collapsed="false">
      <c r="A183" s="95" t="n">
        <f aca="false">MONTH(B183)+(YEAR(B183)-1998)*12</f>
        <v>-31</v>
      </c>
      <c r="B183" s="96" t="n">
        <v>34848</v>
      </c>
      <c r="C183" s="0" t="n">
        <v>1.62</v>
      </c>
      <c r="D183" s="98" t="n">
        <f aca="false">LN(C183/C182)</f>
        <v>0</v>
      </c>
      <c r="E183" s="99" t="n">
        <f aca="false">STDEV(D174:D183)*SQRT(365)</f>
        <v>0.164831146039903</v>
      </c>
    </row>
    <row r="184" customFormat="false" ht="12.75" hidden="false" customHeight="false" outlineLevel="0" collapsed="false">
      <c r="A184" s="95" t="n">
        <f aca="false">MONTH(B184)+(YEAR(B184)-1998)*12</f>
        <v>-31</v>
      </c>
      <c r="B184" s="96" t="n">
        <v>34849</v>
      </c>
      <c r="C184" s="0" t="n">
        <v>1.62</v>
      </c>
      <c r="D184" s="98" t="n">
        <f aca="false">LN(C184/C183)</f>
        <v>0</v>
      </c>
      <c r="E184" s="99" t="n">
        <f aca="false">STDEV(D175:D184)*SQRT(365)</f>
        <v>0.164831146039903</v>
      </c>
    </row>
    <row r="185" customFormat="false" ht="12.75" hidden="false" customHeight="false" outlineLevel="0" collapsed="false">
      <c r="A185" s="95" t="n">
        <f aca="false">MONTH(B185)+(YEAR(B185)-1998)*12</f>
        <v>-31</v>
      </c>
      <c r="B185" s="96" t="n">
        <v>34850</v>
      </c>
      <c r="C185" s="0" t="n">
        <v>1.69</v>
      </c>
      <c r="D185" s="98" t="n">
        <f aca="false">LN(C185/C184)</f>
        <v>0.0423023796906894</v>
      </c>
      <c r="E185" s="99" t="n">
        <f aca="false">STDEV(D176:D185)*SQRT(365)</f>
        <v>0.314295535777006</v>
      </c>
    </row>
    <row r="186" customFormat="false" ht="12.75" hidden="false" customHeight="false" outlineLevel="0" collapsed="false">
      <c r="A186" s="95" t="n">
        <f aca="false">MONTH(B186)+(YEAR(B186)-1998)*12</f>
        <v>-30</v>
      </c>
      <c r="B186" s="96" t="n">
        <v>34851</v>
      </c>
      <c r="C186" s="0" t="n">
        <v>1.67</v>
      </c>
      <c r="D186" s="98" t="n">
        <f aca="false">LN(C186/C185)</f>
        <v>-0.0119049025063184</v>
      </c>
      <c r="E186" s="99" t="n">
        <f aca="false">STDEV(D177:D186)*SQRT(365)</f>
        <v>0.324390869937098</v>
      </c>
    </row>
    <row r="187" customFormat="false" ht="12.75" hidden="false" customHeight="false" outlineLevel="0" collapsed="false">
      <c r="A187" s="95" t="n">
        <f aca="false">MONTH(B187)+(YEAR(B187)-1998)*12</f>
        <v>-30</v>
      </c>
      <c r="B187" s="96" t="n">
        <v>34852</v>
      </c>
      <c r="C187" s="0" t="n">
        <v>1.61</v>
      </c>
      <c r="D187" s="98" t="n">
        <f aca="false">LN(C187/C186)</f>
        <v>-0.0365894474322921</v>
      </c>
      <c r="E187" s="99" t="n">
        <f aca="false">STDEV(D178:D187)*SQRT(365)</f>
        <v>0.390868963144596</v>
      </c>
    </row>
    <row r="188" customFormat="false" ht="12.75" hidden="false" customHeight="false" outlineLevel="0" collapsed="false">
      <c r="A188" s="95" t="n">
        <f aca="false">MONTH(B188)+(YEAR(B188)-1998)*12</f>
        <v>-30</v>
      </c>
      <c r="B188" s="96" t="n">
        <v>34853</v>
      </c>
      <c r="C188" s="0" t="n">
        <v>1.61</v>
      </c>
      <c r="D188" s="98" t="n">
        <f aca="false">LN(C188/C187)</f>
        <v>0</v>
      </c>
      <c r="E188" s="99" t="n">
        <f aca="false">STDEV(D179:D188)*SQRT(365)</f>
        <v>0.390868963144596</v>
      </c>
    </row>
    <row r="189" customFormat="false" ht="12.75" hidden="false" customHeight="false" outlineLevel="0" collapsed="false">
      <c r="A189" s="95" t="n">
        <f aca="false">MONTH(B189)+(YEAR(B189)-1998)*12</f>
        <v>-30</v>
      </c>
      <c r="B189" s="96" t="n">
        <v>34854</v>
      </c>
      <c r="C189" s="0" t="n">
        <v>1.61</v>
      </c>
      <c r="D189" s="98" t="n">
        <f aca="false">LN(C189/C188)</f>
        <v>0</v>
      </c>
      <c r="E189" s="99" t="n">
        <f aca="false">STDEV(D180:D189)*SQRT(365)</f>
        <v>0.391090519086508</v>
      </c>
    </row>
    <row r="190" customFormat="false" ht="12.75" hidden="false" customHeight="false" outlineLevel="0" collapsed="false">
      <c r="A190" s="95" t="n">
        <f aca="false">MONTH(B190)+(YEAR(B190)-1998)*12</f>
        <v>-30</v>
      </c>
      <c r="B190" s="96" t="n">
        <v>34855</v>
      </c>
      <c r="C190" s="0" t="n">
        <v>1.65</v>
      </c>
      <c r="D190" s="98" t="n">
        <f aca="false">LN(C190/C189)</f>
        <v>0.0245411089161174</v>
      </c>
      <c r="E190" s="99" t="n">
        <f aca="false">STDEV(D181:D190)*SQRT(365)</f>
        <v>0.394558819841975</v>
      </c>
    </row>
    <row r="191" customFormat="false" ht="12.75" hidden="false" customHeight="false" outlineLevel="0" collapsed="false">
      <c r="A191" s="95" t="n">
        <f aca="false">MONTH(B191)+(YEAR(B191)-1998)*12</f>
        <v>-30</v>
      </c>
      <c r="B191" s="96" t="n">
        <v>34856</v>
      </c>
      <c r="C191" s="0" t="n">
        <v>1.68</v>
      </c>
      <c r="D191" s="98" t="n">
        <f aca="false">LN(C191/C190)</f>
        <v>0.0180185055026784</v>
      </c>
      <c r="E191" s="99" t="n">
        <f aca="false">STDEV(D182:D191)*SQRT(365)</f>
        <v>0.406011406970841</v>
      </c>
    </row>
    <row r="192" customFormat="false" ht="12.75" hidden="false" customHeight="false" outlineLevel="0" collapsed="false">
      <c r="A192" s="95" t="n">
        <f aca="false">MONTH(B192)+(YEAR(B192)-1998)*12</f>
        <v>-30</v>
      </c>
      <c r="B192" s="96" t="n">
        <v>34857</v>
      </c>
      <c r="C192" s="0" t="n">
        <v>1.69</v>
      </c>
      <c r="D192" s="98" t="n">
        <f aca="false">LN(C192/C191)</f>
        <v>0.00593473551981453</v>
      </c>
      <c r="E192" s="99" t="n">
        <f aca="false">STDEV(D183:D192)*SQRT(365)</f>
        <v>0.405438271564103</v>
      </c>
    </row>
    <row r="193" customFormat="false" ht="12.75" hidden="false" customHeight="false" outlineLevel="0" collapsed="false">
      <c r="A193" s="95" t="n">
        <f aca="false">MONTH(B193)+(YEAR(B193)-1998)*12</f>
        <v>-30</v>
      </c>
      <c r="B193" s="96" t="n">
        <v>34858</v>
      </c>
      <c r="C193" s="0" t="n">
        <v>1.7</v>
      </c>
      <c r="D193" s="98" t="n">
        <f aca="false">LN(C193/C192)</f>
        <v>0.00589972212718832</v>
      </c>
      <c r="E193" s="99" t="n">
        <f aca="false">STDEV(D184:D193)*SQRT(365)</f>
        <v>0.404507513940089</v>
      </c>
    </row>
    <row r="194" customFormat="false" ht="12.75" hidden="false" customHeight="false" outlineLevel="0" collapsed="false">
      <c r="A194" s="95" t="n">
        <f aca="false">MONTH(B194)+(YEAR(B194)-1998)*12</f>
        <v>-30</v>
      </c>
      <c r="B194" s="96" t="n">
        <v>34859</v>
      </c>
      <c r="C194" s="0" t="n">
        <v>1.68</v>
      </c>
      <c r="D194" s="98" t="n">
        <f aca="false">LN(C194/C193)</f>
        <v>-0.0118344576470028</v>
      </c>
      <c r="E194" s="99" t="n">
        <f aca="false">STDEV(D185:D194)*SQRT(365)</f>
        <v>0.416371544065499</v>
      </c>
    </row>
    <row r="195" customFormat="false" ht="12.75" hidden="false" customHeight="false" outlineLevel="0" collapsed="false">
      <c r="A195" s="95" t="n">
        <f aca="false">MONTH(B195)+(YEAR(B195)-1998)*12</f>
        <v>-30</v>
      </c>
      <c r="B195" s="96" t="n">
        <v>34860</v>
      </c>
      <c r="C195" s="0" t="n">
        <v>1.68</v>
      </c>
      <c r="D195" s="98" t="n">
        <f aca="false">LN(C195/C194)</f>
        <v>0</v>
      </c>
      <c r="E195" s="99" t="n">
        <f aca="false">STDEV(D186:D195)*SQRT(365)</f>
        <v>0.325595618743833</v>
      </c>
    </row>
    <row r="196" customFormat="false" ht="12.75" hidden="false" customHeight="false" outlineLevel="0" collapsed="false">
      <c r="A196" s="95" t="n">
        <f aca="false">MONTH(B196)+(YEAR(B196)-1998)*12</f>
        <v>-30</v>
      </c>
      <c r="B196" s="96" t="n">
        <v>34861</v>
      </c>
      <c r="C196" s="0" t="n">
        <v>1.68</v>
      </c>
      <c r="D196" s="98" t="n">
        <f aca="false">LN(C196/C195)</f>
        <v>0</v>
      </c>
      <c r="E196" s="99" t="n">
        <f aca="false">STDEV(D187:D196)*SQRT(365)</f>
        <v>0.316643318378529</v>
      </c>
    </row>
    <row r="197" customFormat="false" ht="12.75" hidden="false" customHeight="false" outlineLevel="0" collapsed="false">
      <c r="A197" s="95" t="n">
        <f aca="false">MONTH(B197)+(YEAR(B197)-1998)*12</f>
        <v>-30</v>
      </c>
      <c r="B197" s="96" t="n">
        <v>34862</v>
      </c>
      <c r="C197" s="0" t="n">
        <v>1.67</v>
      </c>
      <c r="D197" s="98" t="n">
        <f aca="false">LN(C197/C196)</f>
        <v>-0.0059701669865038</v>
      </c>
      <c r="E197" s="99" t="n">
        <f aca="false">STDEV(D188:D197)*SQRT(365)</f>
        <v>0.205251686875752</v>
      </c>
    </row>
    <row r="198" customFormat="false" ht="12.75" hidden="false" customHeight="false" outlineLevel="0" collapsed="false">
      <c r="A198" s="95" t="n">
        <f aca="false">MONTH(B198)+(YEAR(B198)-1998)*12</f>
        <v>-30</v>
      </c>
      <c r="B198" s="96" t="n">
        <v>34863</v>
      </c>
      <c r="C198" s="0" t="n">
        <v>1.68</v>
      </c>
      <c r="D198" s="98" t="n">
        <f aca="false">LN(C198/C197)</f>
        <v>0.00597016698650375</v>
      </c>
      <c r="E198" s="99" t="n">
        <f aca="false">STDEV(D189:D198)*SQRT(365)</f>
        <v>0.204101416023548</v>
      </c>
    </row>
    <row r="199" customFormat="false" ht="12.75" hidden="false" customHeight="false" outlineLevel="0" collapsed="false">
      <c r="A199" s="95" t="n">
        <f aca="false">MONTH(B199)+(YEAR(B199)-1998)*12</f>
        <v>-30</v>
      </c>
      <c r="B199" s="96" t="n">
        <v>34864</v>
      </c>
      <c r="C199" s="0" t="n">
        <v>1.67</v>
      </c>
      <c r="D199" s="98" t="n">
        <f aca="false">LN(C199/C198)</f>
        <v>-0.0059701669865038</v>
      </c>
      <c r="E199" s="99" t="n">
        <f aca="false">STDEV(D190:D199)*SQRT(365)</f>
        <v>0.212177495716361</v>
      </c>
    </row>
    <row r="200" customFormat="false" ht="12.75" hidden="false" customHeight="false" outlineLevel="0" collapsed="false">
      <c r="A200" s="95" t="n">
        <f aca="false">MONTH(B200)+(YEAR(B200)-1998)*12</f>
        <v>-30</v>
      </c>
      <c r="B200" s="96" t="n">
        <v>34865</v>
      </c>
      <c r="C200" s="0" t="n">
        <v>1.66</v>
      </c>
      <c r="D200" s="98" t="n">
        <f aca="false">LN(C200/C199)</f>
        <v>-0.00600602406021192</v>
      </c>
      <c r="E200" s="99" t="n">
        <f aca="false">STDEV(D191:D200)*SQRT(365)</f>
        <v>0.165343432709095</v>
      </c>
    </row>
    <row r="201" customFormat="false" ht="12.75" hidden="false" customHeight="false" outlineLevel="0" collapsed="false">
      <c r="A201" s="95" t="n">
        <f aca="false">MONTH(B201)+(YEAR(B201)-1998)*12</f>
        <v>-30</v>
      </c>
      <c r="B201" s="96" t="n">
        <v>34866</v>
      </c>
      <c r="C201" s="0" t="n">
        <v>1.64</v>
      </c>
      <c r="D201" s="98" t="n">
        <f aca="false">LN(C201/C200)</f>
        <v>-0.0121213605323449</v>
      </c>
      <c r="E201" s="99" t="n">
        <f aca="false">STDEV(D192:D201)*SQRT(365)</f>
        <v>0.133877475017965</v>
      </c>
    </row>
    <row r="202" customFormat="false" ht="12.75" hidden="false" customHeight="false" outlineLevel="0" collapsed="false">
      <c r="A202" s="95" t="n">
        <f aca="false">MONTH(B202)+(YEAR(B202)-1998)*12</f>
        <v>-30</v>
      </c>
      <c r="B202" s="96" t="n">
        <v>34867</v>
      </c>
      <c r="C202" s="0" t="n">
        <v>1.64</v>
      </c>
      <c r="D202" s="98" t="n">
        <f aca="false">LN(C202/C201)</f>
        <v>0</v>
      </c>
      <c r="E202" s="99" t="n">
        <f aca="false">STDEV(D193:D202)*SQRT(365)</f>
        <v>0.123255569850891</v>
      </c>
    </row>
    <row r="203" customFormat="false" ht="12.75" hidden="false" customHeight="false" outlineLevel="0" collapsed="false">
      <c r="A203" s="95" t="n">
        <f aca="false">MONTH(B203)+(YEAR(B203)-1998)*12</f>
        <v>-30</v>
      </c>
      <c r="B203" s="96" t="n">
        <v>34868</v>
      </c>
      <c r="C203" s="0" t="n">
        <v>1.64</v>
      </c>
      <c r="D203" s="98" t="n">
        <f aca="false">LN(C203/C202)</f>
        <v>0</v>
      </c>
      <c r="E203" s="99" t="n">
        <f aca="false">STDEV(D194:D203)*SQRT(365)</f>
        <v>0.110462776074787</v>
      </c>
    </row>
    <row r="204" customFormat="false" ht="12.75" hidden="false" customHeight="false" outlineLevel="0" collapsed="false">
      <c r="A204" s="95" t="n">
        <f aca="false">MONTH(B204)+(YEAR(B204)-1998)*12</f>
        <v>-30</v>
      </c>
      <c r="B204" s="96" t="n">
        <v>34869</v>
      </c>
      <c r="C204" s="0" t="n">
        <v>1.65</v>
      </c>
      <c r="D204" s="98" t="n">
        <f aca="false">LN(C204/C203)</f>
        <v>0.00607904607638219</v>
      </c>
      <c r="E204" s="99" t="n">
        <f aca="false">STDEV(D195:D204)*SQRT(365)</f>
        <v>0.109271341785579</v>
      </c>
    </row>
    <row r="205" customFormat="false" ht="12.75" hidden="false" customHeight="false" outlineLevel="0" collapsed="false">
      <c r="A205" s="95" t="n">
        <f aca="false">MONTH(B205)+(YEAR(B205)-1998)*12</f>
        <v>-30</v>
      </c>
      <c r="B205" s="96" t="n">
        <v>34870</v>
      </c>
      <c r="C205" s="0" t="n">
        <v>1.65</v>
      </c>
      <c r="D205" s="98" t="n">
        <f aca="false">LN(C205/C204)</f>
        <v>0</v>
      </c>
      <c r="E205" s="99" t="n">
        <f aca="false">STDEV(D196:D205)*SQRT(365)</f>
        <v>0.109271341785579</v>
      </c>
    </row>
    <row r="206" customFormat="false" ht="12.75" hidden="false" customHeight="false" outlineLevel="0" collapsed="false">
      <c r="A206" s="95" t="n">
        <f aca="false">MONTH(B206)+(YEAR(B206)-1998)*12</f>
        <v>-30</v>
      </c>
      <c r="B206" s="96" t="n">
        <v>34871</v>
      </c>
      <c r="C206" s="0" t="n">
        <v>1.6</v>
      </c>
      <c r="D206" s="98" t="n">
        <f aca="false">LN(C206/C205)</f>
        <v>-0.0307716586667535</v>
      </c>
      <c r="E206" s="99" t="n">
        <f aca="false">STDEV(D197:D206)*SQRT(365)</f>
        <v>0.204950266657007</v>
      </c>
    </row>
    <row r="207" customFormat="false" ht="12.75" hidden="false" customHeight="false" outlineLevel="0" collapsed="false">
      <c r="A207" s="95" t="n">
        <f aca="false">MONTH(B207)+(YEAR(B207)-1998)*12</f>
        <v>-30</v>
      </c>
      <c r="B207" s="96" t="n">
        <v>34872</v>
      </c>
      <c r="C207" s="0" t="n">
        <v>1.57</v>
      </c>
      <c r="D207" s="98" t="n">
        <f aca="false">LN(C207/C206)</f>
        <v>-0.0189280098855189</v>
      </c>
      <c r="E207" s="99" t="n">
        <f aca="false">STDEV(D198:D207)*SQRT(365)</f>
        <v>0.221990982132685</v>
      </c>
    </row>
    <row r="208" customFormat="false" ht="12.75" hidden="false" customHeight="false" outlineLevel="0" collapsed="false">
      <c r="A208" s="95" t="n">
        <f aca="false">MONTH(B208)+(YEAR(B208)-1998)*12</f>
        <v>-30</v>
      </c>
      <c r="B208" s="96" t="n">
        <v>34873</v>
      </c>
      <c r="C208" s="0" t="n">
        <v>1.54</v>
      </c>
      <c r="D208" s="98" t="n">
        <f aca="false">LN(C208/C207)</f>
        <v>-0.0192932029346789</v>
      </c>
      <c r="E208" s="99" t="n">
        <f aca="false">STDEV(D199:D208)*SQRT(365)</f>
        <v>0.218377972500786</v>
      </c>
    </row>
    <row r="209" customFormat="false" ht="12.75" hidden="false" customHeight="false" outlineLevel="0" collapsed="false">
      <c r="A209" s="95" t="n">
        <f aca="false">MONTH(B209)+(YEAR(B209)-1998)*12</f>
        <v>-30</v>
      </c>
      <c r="B209" s="96" t="n">
        <v>34874</v>
      </c>
      <c r="C209" s="0" t="n">
        <v>1.54</v>
      </c>
      <c r="D209" s="98" t="n">
        <f aca="false">LN(C209/C208)</f>
        <v>0</v>
      </c>
      <c r="E209" s="99" t="n">
        <f aca="false">STDEV(D200:D209)*SQRT(365)</f>
        <v>0.224304187521802</v>
      </c>
    </row>
    <row r="210" customFormat="false" ht="12.75" hidden="false" customHeight="false" outlineLevel="0" collapsed="false">
      <c r="A210" s="95" t="n">
        <f aca="false">MONTH(B210)+(YEAR(B210)-1998)*12</f>
        <v>-30</v>
      </c>
      <c r="B210" s="96" t="n">
        <v>34875</v>
      </c>
      <c r="C210" s="0" t="n">
        <v>1.54</v>
      </c>
      <c r="D210" s="98" t="n">
        <f aca="false">LN(C210/C209)</f>
        <v>0</v>
      </c>
      <c r="E210" s="99" t="n">
        <f aca="false">STDEV(D201:D210)*SQRT(365)</f>
        <v>0.229458291232452</v>
      </c>
    </row>
    <row r="211" customFormat="false" ht="12.75" hidden="false" customHeight="false" outlineLevel="0" collapsed="false">
      <c r="A211" s="95" t="n">
        <f aca="false">MONTH(B211)+(YEAR(B211)-1998)*12</f>
        <v>-30</v>
      </c>
      <c r="B211" s="96" t="n">
        <v>34876</v>
      </c>
      <c r="C211" s="0" t="n">
        <v>1.54</v>
      </c>
      <c r="D211" s="98" t="n">
        <f aca="false">LN(C211/C210)</f>
        <v>0</v>
      </c>
      <c r="E211" s="99" t="n">
        <f aca="false">STDEV(D202:D211)*SQRT(365)</f>
        <v>0.231244028566301</v>
      </c>
    </row>
    <row r="212" customFormat="false" ht="12.75" hidden="false" customHeight="false" outlineLevel="0" collapsed="false">
      <c r="A212" s="95" t="n">
        <f aca="false">MONTH(B212)+(YEAR(B212)-1998)*12</f>
        <v>-30</v>
      </c>
      <c r="B212" s="96" t="n">
        <v>34877</v>
      </c>
      <c r="C212" s="0" t="n">
        <v>1.57</v>
      </c>
      <c r="D212" s="98" t="n">
        <f aca="false">LN(C212/C211)</f>
        <v>0.0192932029346789</v>
      </c>
      <c r="E212" s="99" t="n">
        <f aca="false">STDEV(D203:D212)*SQRT(365)</f>
        <v>0.277318323134073</v>
      </c>
    </row>
    <row r="213" customFormat="false" ht="12.75" hidden="false" customHeight="false" outlineLevel="0" collapsed="false">
      <c r="A213" s="95" t="n">
        <f aca="false">MONTH(B213)+(YEAR(B213)-1998)*12</f>
        <v>-30</v>
      </c>
      <c r="B213" s="96" t="n">
        <v>34878</v>
      </c>
      <c r="C213" s="0" t="n">
        <v>1.52</v>
      </c>
      <c r="D213" s="98" t="n">
        <f aca="false">LN(C213/C212)</f>
        <v>-0.0323652845020317</v>
      </c>
      <c r="E213" s="99" t="n">
        <f aca="false">STDEV(D204:D213)*SQRT(365)</f>
        <v>0.322006848377302</v>
      </c>
    </row>
    <row r="214" customFormat="false" ht="12.75" hidden="false" customHeight="false" outlineLevel="0" collapsed="false">
      <c r="A214" s="95" t="n">
        <f aca="false">MONTH(B214)+(YEAR(B214)-1998)*12</f>
        <v>-30</v>
      </c>
      <c r="B214" s="96" t="n">
        <v>34879</v>
      </c>
      <c r="C214" s="0" t="n">
        <v>1.49</v>
      </c>
      <c r="D214" s="98" t="n">
        <f aca="false">LN(C214/C213)</f>
        <v>-0.0199342149008173</v>
      </c>
      <c r="E214" s="99" t="n">
        <f aca="false">STDEV(D205:D214)*SQRT(365)</f>
        <v>0.315480994827836</v>
      </c>
    </row>
    <row r="215" customFormat="false" ht="12.75" hidden="false" customHeight="false" outlineLevel="0" collapsed="false">
      <c r="A215" s="95" t="n">
        <f aca="false">MONTH(B215)+(YEAR(B215)-1998)*12</f>
        <v>-30</v>
      </c>
      <c r="B215" s="96" t="n">
        <v>34880</v>
      </c>
      <c r="C215" s="0" t="n">
        <v>1.45</v>
      </c>
      <c r="D215" s="98" t="n">
        <f aca="false">LN(C215/C214)</f>
        <v>-0.0272125635248848</v>
      </c>
      <c r="E215" s="99" t="n">
        <f aca="false">STDEV(D206:D215)*SQRT(365)</f>
        <v>0.322558045561728</v>
      </c>
    </row>
    <row r="216" customFormat="false" ht="12.75" hidden="false" customHeight="false" outlineLevel="0" collapsed="false">
      <c r="A216" s="95" t="n">
        <f aca="false">MONTH(B216)+(YEAR(B216)-1998)*12</f>
        <v>-29</v>
      </c>
      <c r="B216" s="96" t="n">
        <v>34881</v>
      </c>
      <c r="C216" s="0" t="n">
        <v>1.45</v>
      </c>
      <c r="D216" s="98" t="n">
        <f aca="false">LN(C216/C215)</f>
        <v>0</v>
      </c>
      <c r="E216" s="99" t="n">
        <f aca="false">STDEV(D207:D216)*SQRT(365)</f>
        <v>0.306678845803812</v>
      </c>
    </row>
    <row r="217" customFormat="false" ht="12.75" hidden="false" customHeight="false" outlineLevel="0" collapsed="false">
      <c r="A217" s="95" t="n">
        <f aca="false">MONTH(B217)+(YEAR(B217)-1998)*12</f>
        <v>-29</v>
      </c>
      <c r="B217" s="96" t="n">
        <v>34882</v>
      </c>
      <c r="C217" s="0" t="n">
        <v>1.45</v>
      </c>
      <c r="D217" s="98" t="n">
        <f aca="false">LN(C217/C216)</f>
        <v>0</v>
      </c>
      <c r="E217" s="99" t="n">
        <f aca="false">STDEV(D208:D217)*SQRT(365)</f>
        <v>0.305257824279014</v>
      </c>
    </row>
    <row r="218" customFormat="false" ht="12.75" hidden="false" customHeight="false" outlineLevel="0" collapsed="false">
      <c r="A218" s="95" t="n">
        <f aca="false">MONTH(B218)+(YEAR(B218)-1998)*12</f>
        <v>-29</v>
      </c>
      <c r="B218" s="96" t="n">
        <v>34883</v>
      </c>
      <c r="C218" s="0" t="n">
        <v>1.45</v>
      </c>
      <c r="D218" s="98" t="n">
        <f aca="false">LN(C218/C217)</f>
        <v>0</v>
      </c>
      <c r="E218" s="99" t="n">
        <f aca="false">STDEV(D209:D218)*SQRT(365)</f>
        <v>0.298361587665064</v>
      </c>
      <c r="X218" s="47"/>
    </row>
    <row r="219" customFormat="false" ht="12.75" hidden="false" customHeight="false" outlineLevel="0" collapsed="false">
      <c r="A219" s="95" t="n">
        <f aca="false">MONTH(B219)+(YEAR(B219)-1998)*12</f>
        <v>-29</v>
      </c>
      <c r="B219" s="96" t="n">
        <v>34884</v>
      </c>
      <c r="C219" s="0" t="n">
        <v>1.45</v>
      </c>
      <c r="D219" s="98" t="n">
        <f aca="false">LN(C219/C218)</f>
        <v>0</v>
      </c>
      <c r="E219" s="99" t="n">
        <f aca="false">STDEV(D210:D219)*SQRT(365)</f>
        <v>0.298361587665064</v>
      </c>
    </row>
    <row r="220" customFormat="false" ht="12.75" hidden="false" customHeight="false" outlineLevel="0" collapsed="false">
      <c r="A220" s="95" t="n">
        <f aca="false">MONTH(B220)+(YEAR(B220)-1998)*12</f>
        <v>-29</v>
      </c>
      <c r="B220" s="96" t="n">
        <v>34885</v>
      </c>
      <c r="C220" s="0" t="n">
        <v>1.405</v>
      </c>
      <c r="D220" s="98" t="n">
        <f aca="false">LN(C220/C219)</f>
        <v>-0.0315262536467739</v>
      </c>
      <c r="E220" s="99" t="n">
        <f aca="false">STDEV(D211:D220)*SQRT(365)</f>
        <v>0.331509298970845</v>
      </c>
    </row>
    <row r="221" customFormat="false" ht="12.75" hidden="false" customHeight="false" outlineLevel="0" collapsed="false">
      <c r="A221" s="95" t="n">
        <f aca="false">MONTH(B221)+(YEAR(B221)-1998)*12</f>
        <v>-29</v>
      </c>
      <c r="B221" s="96" t="n">
        <v>34886</v>
      </c>
      <c r="C221" s="0" t="n">
        <v>1.32</v>
      </c>
      <c r="D221" s="98" t="n">
        <f aca="false">LN(C221/C220)</f>
        <v>-0.0624055661874296</v>
      </c>
      <c r="E221" s="99" t="n">
        <f aca="false">STDEV(D212:D221)*SQRT(365)</f>
        <v>0.453438649922186</v>
      </c>
    </row>
    <row r="222" customFormat="false" ht="12.75" hidden="false" customHeight="false" outlineLevel="0" collapsed="false">
      <c r="A222" s="95" t="n">
        <f aca="false">MONTH(B222)+(YEAR(B222)-1998)*12</f>
        <v>-29</v>
      </c>
      <c r="B222" s="96" t="n">
        <v>34887</v>
      </c>
      <c r="C222" s="0" t="n">
        <v>1.3</v>
      </c>
      <c r="D222" s="98" t="n">
        <f aca="false">LN(C222/C221)</f>
        <v>-0.0152674721307884</v>
      </c>
      <c r="E222" s="99" t="n">
        <f aca="false">STDEV(D213:D222)*SQRT(365)</f>
        <v>0.389753195331671</v>
      </c>
    </row>
    <row r="223" customFormat="false" ht="12.75" hidden="false" customHeight="false" outlineLevel="0" collapsed="false">
      <c r="A223" s="95" t="n">
        <f aca="false">MONTH(B223)+(YEAR(B223)-1998)*12</f>
        <v>-29</v>
      </c>
      <c r="B223" s="96" t="n">
        <v>34888</v>
      </c>
      <c r="C223" s="0" t="n">
        <v>1.3</v>
      </c>
      <c r="D223" s="98" t="n">
        <f aca="false">LN(C223/C222)</f>
        <v>0</v>
      </c>
      <c r="E223" s="99" t="n">
        <f aca="false">STDEV(D214:D223)*SQRT(365)</f>
        <v>0.393340948228716</v>
      </c>
    </row>
    <row r="224" customFormat="false" ht="12.75" hidden="false" customHeight="false" outlineLevel="0" collapsed="false">
      <c r="A224" s="95" t="n">
        <f aca="false">MONTH(B224)+(YEAR(B224)-1998)*12</f>
        <v>-29</v>
      </c>
      <c r="B224" s="96" t="n">
        <v>34889</v>
      </c>
      <c r="C224" s="0" t="n">
        <v>1.3</v>
      </c>
      <c r="D224" s="98" t="n">
        <f aca="false">LN(C224/C223)</f>
        <v>0</v>
      </c>
      <c r="E224" s="99" t="n">
        <f aca="false">STDEV(D215:D224)*SQRT(365)</f>
        <v>0.402826558380994</v>
      </c>
    </row>
    <row r="225" customFormat="false" ht="12.75" hidden="false" customHeight="false" outlineLevel="0" collapsed="false">
      <c r="A225" s="95" t="n">
        <f aca="false">MONTH(B225)+(YEAR(B225)-1998)*12</f>
        <v>-29</v>
      </c>
      <c r="B225" s="96" t="n">
        <v>34890</v>
      </c>
      <c r="C225" s="0" t="n">
        <v>1.38</v>
      </c>
      <c r="D225" s="98" t="n">
        <f aca="false">LN(C225/C224)</f>
        <v>0.0597192347016221</v>
      </c>
      <c r="E225" s="99" t="n">
        <f aca="false">STDEV(D216:D225)*SQRT(365)</f>
        <v>0.585159073815665</v>
      </c>
    </row>
    <row r="226" customFormat="false" ht="12.75" hidden="false" customHeight="false" outlineLevel="0" collapsed="false">
      <c r="A226" s="95" t="n">
        <f aca="false">MONTH(B226)+(YEAR(B226)-1998)*12</f>
        <v>-29</v>
      </c>
      <c r="B226" s="96" t="n">
        <v>34891</v>
      </c>
      <c r="C226" s="0" t="n">
        <v>1.46</v>
      </c>
      <c r="D226" s="98" t="n">
        <f aca="false">LN(C226/C225)</f>
        <v>0.0563529365511318</v>
      </c>
      <c r="E226" s="99" t="n">
        <f aca="false">STDEV(D217:D226)*SQRT(365)</f>
        <v>0.693497715486052</v>
      </c>
    </row>
    <row r="227" customFormat="false" ht="12.75" hidden="false" customHeight="false" outlineLevel="0" collapsed="false">
      <c r="A227" s="95" t="n">
        <f aca="false">MONTH(B227)+(YEAR(B227)-1998)*12</f>
        <v>-29</v>
      </c>
      <c r="B227" s="96" t="n">
        <v>34892</v>
      </c>
      <c r="C227" s="0" t="n">
        <v>1.48</v>
      </c>
      <c r="D227" s="98" t="n">
        <f aca="false">LN(C227/C226)</f>
        <v>0.0136056520557787</v>
      </c>
      <c r="E227" s="99" t="n">
        <f aca="false">STDEV(D218:D227)*SQRT(365)</f>
        <v>0.697808902119496</v>
      </c>
    </row>
    <row r="228" customFormat="false" ht="12.75" hidden="false" customHeight="false" outlineLevel="0" collapsed="false">
      <c r="A228" s="95" t="n">
        <f aca="false">MONTH(B228)+(YEAR(B228)-1998)*12</f>
        <v>-29</v>
      </c>
      <c r="B228" s="96" t="n">
        <v>34893</v>
      </c>
      <c r="C228" s="0" t="n">
        <v>1.46</v>
      </c>
      <c r="D228" s="98" t="n">
        <f aca="false">LN(C228/C227)</f>
        <v>-0.0136056520557786</v>
      </c>
      <c r="E228" s="99" t="n">
        <f aca="false">STDEV(D219:D228)*SQRT(365)</f>
        <v>0.704239919897828</v>
      </c>
    </row>
    <row r="229" customFormat="false" ht="12.75" hidden="false" customHeight="false" outlineLevel="0" collapsed="false">
      <c r="A229" s="95" t="n">
        <f aca="false">MONTH(B229)+(YEAR(B229)-1998)*12</f>
        <v>-29</v>
      </c>
      <c r="B229" s="96" t="n">
        <v>34894</v>
      </c>
      <c r="C229" s="0" t="n">
        <v>1.45</v>
      </c>
      <c r="D229" s="98" t="n">
        <f aca="false">LN(C229/C228)</f>
        <v>-0.00687287928776206</v>
      </c>
      <c r="E229" s="99" t="n">
        <f aca="false">STDEV(D220:D229)*SQRT(365)</f>
        <v>0.705734465770354</v>
      </c>
    </row>
    <row r="230" customFormat="false" ht="12.75" hidden="false" customHeight="false" outlineLevel="0" collapsed="false">
      <c r="A230" s="95" t="n">
        <f aca="false">MONTH(B230)+(YEAR(B230)-1998)*12</f>
        <v>-29</v>
      </c>
      <c r="B230" s="96" t="n">
        <v>34895</v>
      </c>
      <c r="C230" s="0" t="n">
        <v>1.45</v>
      </c>
      <c r="D230" s="98" t="n">
        <f aca="false">LN(C230/C229)</f>
        <v>0</v>
      </c>
      <c r="E230" s="99" t="n">
        <f aca="false">STDEV(D221:D230)*SQRT(365)</f>
        <v>0.673588854237898</v>
      </c>
    </row>
    <row r="231" customFormat="false" ht="12.75" hidden="false" customHeight="false" outlineLevel="0" collapsed="false">
      <c r="A231" s="95" t="n">
        <f aca="false">MONTH(B231)+(YEAR(B231)-1998)*12</f>
        <v>-29</v>
      </c>
      <c r="B231" s="96" t="n">
        <v>34896</v>
      </c>
      <c r="C231" s="0" t="n">
        <v>1.45</v>
      </c>
      <c r="D231" s="98" t="n">
        <f aca="false">LN(C231/C230)</f>
        <v>0</v>
      </c>
      <c r="E231" s="99" t="n">
        <f aca="false">STDEV(D222:D231)*SQRT(365)</f>
        <v>0.513836630084356</v>
      </c>
    </row>
    <row r="232" customFormat="false" ht="12.75" hidden="false" customHeight="false" outlineLevel="0" collapsed="false">
      <c r="A232" s="95" t="n">
        <f aca="false">MONTH(B232)+(YEAR(B232)-1998)*12</f>
        <v>-29</v>
      </c>
      <c r="B232" s="96" t="n">
        <v>34897</v>
      </c>
      <c r="C232" s="0" t="n">
        <v>1.465</v>
      </c>
      <c r="D232" s="98" t="n">
        <f aca="false">LN(C232/C231)</f>
        <v>0.0102916860365477</v>
      </c>
      <c r="E232" s="99" t="n">
        <f aca="false">STDEV(D223:D232)*SQRT(365)</f>
        <v>0.486567234667896</v>
      </c>
    </row>
    <row r="233" customFormat="false" ht="12.75" hidden="false" customHeight="false" outlineLevel="0" collapsed="false">
      <c r="A233" s="95" t="n">
        <f aca="false">MONTH(B233)+(YEAR(B233)-1998)*12</f>
        <v>-29</v>
      </c>
      <c r="B233" s="96" t="n">
        <v>34898</v>
      </c>
      <c r="C233" s="0" t="n">
        <v>1.495</v>
      </c>
      <c r="D233" s="98" t="n">
        <f aca="false">LN(C233/C232)</f>
        <v>0.0202709643736192</v>
      </c>
      <c r="E233" s="99" t="n">
        <f aca="false">STDEV(D224:D233)*SQRT(365)</f>
        <v>0.481766800252477</v>
      </c>
    </row>
    <row r="234" customFormat="false" ht="12.75" hidden="false" customHeight="false" outlineLevel="0" collapsed="false">
      <c r="A234" s="95" t="n">
        <f aca="false">MONTH(B234)+(YEAR(B234)-1998)*12</f>
        <v>-29</v>
      </c>
      <c r="B234" s="96" t="n">
        <v>34899</v>
      </c>
      <c r="C234" s="0" t="n">
        <v>1.48</v>
      </c>
      <c r="D234" s="98" t="n">
        <f aca="false">LN(C234/C233)</f>
        <v>-0.0100841190666262</v>
      </c>
      <c r="E234" s="99" t="n">
        <f aca="false">STDEV(D225:D234)*SQRT(365)</f>
        <v>0.497234874986471</v>
      </c>
    </row>
    <row r="235" customFormat="false" ht="12.75" hidden="false" customHeight="false" outlineLevel="0" collapsed="false">
      <c r="A235" s="95" t="n">
        <f aca="false">MONTH(B235)+(YEAR(B235)-1998)*12</f>
        <v>-29</v>
      </c>
      <c r="B235" s="96" t="n">
        <v>34900</v>
      </c>
      <c r="C235" s="0" t="n">
        <v>1.46</v>
      </c>
      <c r="D235" s="98" t="n">
        <f aca="false">LN(C235/C234)</f>
        <v>-0.0136056520557786</v>
      </c>
      <c r="E235" s="99" t="n">
        <f aca="false">STDEV(D226:D235)*SQRT(365)</f>
        <v>0.406735368708672</v>
      </c>
    </row>
    <row r="236" customFormat="false" ht="12.75" hidden="false" customHeight="false" outlineLevel="0" collapsed="false">
      <c r="A236" s="95" t="n">
        <f aca="false">MONTH(B236)+(YEAR(B236)-1998)*12</f>
        <v>-29</v>
      </c>
      <c r="B236" s="96" t="n">
        <v>34901</v>
      </c>
      <c r="C236" s="0" t="n">
        <v>1.425</v>
      </c>
      <c r="D236" s="98" t="n">
        <f aca="false">LN(C236/C235)</f>
        <v>-0.0242646219996312</v>
      </c>
      <c r="E236" s="99" t="n">
        <f aca="false">STDEV(D227:D236)*SQRT(365)</f>
        <v>0.266481674027638</v>
      </c>
    </row>
    <row r="237" customFormat="false" ht="12.75" hidden="false" customHeight="false" outlineLevel="0" collapsed="false">
      <c r="A237" s="95" t="n">
        <f aca="false">MONTH(B237)+(YEAR(B237)-1998)*12</f>
        <v>-29</v>
      </c>
      <c r="B237" s="96" t="n">
        <v>34902</v>
      </c>
      <c r="C237" s="0" t="n">
        <v>1.425</v>
      </c>
      <c r="D237" s="98" t="n">
        <f aca="false">LN(C237/C236)</f>
        <v>0</v>
      </c>
      <c r="E237" s="99" t="n">
        <f aca="false">STDEV(D228:D237)*SQRT(365)</f>
        <v>0.245105246607378</v>
      </c>
    </row>
    <row r="238" customFormat="false" ht="12.75" hidden="false" customHeight="false" outlineLevel="0" collapsed="false">
      <c r="A238" s="95" t="n">
        <f aca="false">MONTH(B238)+(YEAR(B238)-1998)*12</f>
        <v>-29</v>
      </c>
      <c r="B238" s="96" t="n">
        <v>34903</v>
      </c>
      <c r="C238" s="0" t="n">
        <v>1.425</v>
      </c>
      <c r="D238" s="98" t="n">
        <f aca="false">LN(C238/C237)</f>
        <v>0</v>
      </c>
      <c r="E238" s="99" t="n">
        <f aca="false">STDEV(D229:D238)*SQRT(365)</f>
        <v>0.236638329945186</v>
      </c>
    </row>
    <row r="239" customFormat="false" ht="12.75" hidden="false" customHeight="false" outlineLevel="0" collapsed="false">
      <c r="A239" s="95" t="n">
        <f aca="false">MONTH(B239)+(YEAR(B239)-1998)*12</f>
        <v>-29</v>
      </c>
      <c r="B239" s="96" t="n">
        <v>34904</v>
      </c>
      <c r="C239" s="0" t="n">
        <v>1.44</v>
      </c>
      <c r="D239" s="98" t="n">
        <f aca="false">LN(C239/C238)</f>
        <v>0.0104712998672954</v>
      </c>
      <c r="E239" s="99" t="n">
        <f aca="false">STDEV(D230:D239)*SQRT(365)</f>
        <v>0.246419164527479</v>
      </c>
    </row>
    <row r="240" customFormat="false" ht="12.75" hidden="false" customHeight="false" outlineLevel="0" collapsed="false">
      <c r="A240" s="95" t="n">
        <f aca="false">MONTH(B240)+(YEAR(B240)-1998)*12</f>
        <v>-29</v>
      </c>
      <c r="B240" s="96" t="n">
        <v>34905</v>
      </c>
      <c r="C240" s="0" t="n">
        <v>1.405</v>
      </c>
      <c r="D240" s="98" t="n">
        <f aca="false">LN(C240/C239)</f>
        <v>-0.0246058108022001</v>
      </c>
      <c r="E240" s="99" t="n">
        <f aca="false">STDEV(D231:D240)*SQRT(365)</f>
        <v>0.28537693619805</v>
      </c>
    </row>
    <row r="241" customFormat="false" ht="12.75" hidden="false" customHeight="false" outlineLevel="0" collapsed="false">
      <c r="A241" s="95" t="n">
        <f aca="false">MONTH(B241)+(YEAR(B241)-1998)*12</f>
        <v>-29</v>
      </c>
      <c r="B241" s="96" t="n">
        <v>34906</v>
      </c>
      <c r="C241" s="0" t="n">
        <v>1.43</v>
      </c>
      <c r="D241" s="98" t="n">
        <f aca="false">LN(C241/C240)</f>
        <v>0.0176371414861067</v>
      </c>
      <c r="E241" s="99" t="n">
        <f aca="false">STDEV(D232:D241)*SQRT(365)</f>
        <v>0.3119359723714</v>
      </c>
    </row>
    <row r="242" customFormat="false" ht="12.75" hidden="false" customHeight="false" outlineLevel="0" collapsed="false">
      <c r="A242" s="95" t="n">
        <f aca="false">MONTH(B242)+(YEAR(B242)-1998)*12</f>
        <v>-29</v>
      </c>
      <c r="B242" s="96" t="n">
        <v>34907</v>
      </c>
      <c r="C242" s="0" t="n">
        <v>1.5</v>
      </c>
      <c r="D242" s="98" t="n">
        <f aca="false">LN(C242/C241)</f>
        <v>0.0477906638363485</v>
      </c>
      <c r="E242" s="99" t="n">
        <f aca="false">STDEV(D233:D242)*SQRT(365)</f>
        <v>0.429135051557371</v>
      </c>
    </row>
    <row r="243" customFormat="false" ht="12.75" hidden="false" customHeight="false" outlineLevel="0" collapsed="false">
      <c r="A243" s="95" t="n">
        <f aca="false">MONTH(B243)+(YEAR(B243)-1998)*12</f>
        <v>-29</v>
      </c>
      <c r="B243" s="96" t="n">
        <v>34908</v>
      </c>
      <c r="C243" s="0" t="n">
        <v>1.48</v>
      </c>
      <c r="D243" s="98" t="n">
        <f aca="false">LN(C243/C242)</f>
        <v>-0.0134230203321407</v>
      </c>
      <c r="E243" s="99" t="n">
        <f aca="false">STDEV(D234:D243)*SQRT(365)</f>
        <v>0.420294646210901</v>
      </c>
    </row>
    <row r="244" customFormat="false" ht="12.75" hidden="false" customHeight="false" outlineLevel="0" collapsed="false">
      <c r="A244" s="95" t="n">
        <f aca="false">MONTH(B244)+(YEAR(B244)-1998)*12</f>
        <v>-29</v>
      </c>
      <c r="B244" s="96" t="n">
        <v>34909</v>
      </c>
      <c r="C244" s="0" t="n">
        <v>1.48</v>
      </c>
      <c r="D244" s="98" t="n">
        <f aca="false">LN(C244/C243)</f>
        <v>0</v>
      </c>
      <c r="E244" s="99" t="n">
        <f aca="false">STDEV(D235:D244)*SQRT(365)</f>
        <v>0.415855653370584</v>
      </c>
    </row>
    <row r="245" customFormat="false" ht="12.75" hidden="false" customHeight="false" outlineLevel="0" collapsed="false">
      <c r="A245" s="95" t="n">
        <f aca="false">MONTH(B245)+(YEAR(B245)-1998)*12</f>
        <v>-29</v>
      </c>
      <c r="B245" s="96" t="n">
        <v>34910</v>
      </c>
      <c r="C245" s="0" t="n">
        <v>1.48</v>
      </c>
      <c r="D245" s="98" t="n">
        <f aca="false">LN(C245/C244)</f>
        <v>0</v>
      </c>
      <c r="E245" s="99" t="n">
        <f aca="false">STDEV(D236:D245)*SQRT(365)</f>
        <v>0.405805117727644</v>
      </c>
    </row>
    <row r="246" customFormat="false" ht="12.75" hidden="false" customHeight="false" outlineLevel="0" collapsed="false">
      <c r="A246" s="95" t="n">
        <f aca="false">MONTH(B246)+(YEAR(B246)-1998)*12</f>
        <v>-29</v>
      </c>
      <c r="B246" s="96" t="n">
        <v>34911</v>
      </c>
      <c r="C246" s="0" t="n">
        <v>1.48</v>
      </c>
      <c r="D246" s="98" t="n">
        <f aca="false">LN(C246/C245)</f>
        <v>0</v>
      </c>
      <c r="E246" s="99" t="n">
        <f aca="false">STDEV(D237:D246)*SQRT(365)</f>
        <v>0.368421302274136</v>
      </c>
    </row>
    <row r="247" customFormat="false" ht="12.75" hidden="false" customHeight="false" outlineLevel="0" collapsed="false">
      <c r="A247" s="95" t="n">
        <f aca="false">MONTH(B247)+(YEAR(B247)-1998)*12</f>
        <v>-28</v>
      </c>
      <c r="B247" s="96" t="n">
        <v>34912</v>
      </c>
      <c r="C247" s="0" t="n">
        <v>1.495</v>
      </c>
      <c r="D247" s="98" t="n">
        <f aca="false">LN(C247/C246)</f>
        <v>0.0100841190666262</v>
      </c>
      <c r="E247" s="99" t="n">
        <f aca="false">STDEV(D238:D247)*SQRT(365)</f>
        <v>0.369253818263499</v>
      </c>
    </row>
    <row r="248" customFormat="false" ht="12.75" hidden="false" customHeight="false" outlineLevel="0" collapsed="false">
      <c r="A248" s="95" t="n">
        <f aca="false">MONTH(B248)+(YEAR(B248)-1998)*12</f>
        <v>-28</v>
      </c>
      <c r="B248" s="96" t="n">
        <v>34913</v>
      </c>
      <c r="C248" s="0" t="n">
        <v>1.4</v>
      </c>
      <c r="D248" s="98" t="n">
        <f aca="false">LN(C248/C247)</f>
        <v>-0.065653970221437</v>
      </c>
      <c r="E248" s="99" t="n">
        <f aca="false">STDEV(D239:D248)*SQRT(365)</f>
        <v>0.564992542791758</v>
      </c>
    </row>
    <row r="249" customFormat="false" ht="12.75" hidden="false" customHeight="false" outlineLevel="0" collapsed="false">
      <c r="A249" s="95" t="n">
        <f aca="false">MONTH(B249)+(YEAR(B249)-1998)*12</f>
        <v>-28</v>
      </c>
      <c r="B249" s="96" t="n">
        <v>34914</v>
      </c>
      <c r="C249" s="0" t="n">
        <v>1.495</v>
      </c>
      <c r="D249" s="98" t="n">
        <f aca="false">LN(C249/C248)</f>
        <v>0.065653970221437</v>
      </c>
      <c r="E249" s="99" t="n">
        <f aca="false">STDEV(D240:D249)*SQRT(365)</f>
        <v>0.696530470821834</v>
      </c>
    </row>
    <row r="250" customFormat="false" ht="12.75" hidden="false" customHeight="false" outlineLevel="0" collapsed="false">
      <c r="A250" s="95" t="n">
        <f aca="false">MONTH(B250)+(YEAR(B250)-1998)*12</f>
        <v>-28</v>
      </c>
      <c r="B250" s="96" t="n">
        <v>34915</v>
      </c>
      <c r="C250" s="0" t="n">
        <v>1.38</v>
      </c>
      <c r="D250" s="98" t="n">
        <f aca="false">LN(C250/C249)</f>
        <v>-0.0800427076735366</v>
      </c>
      <c r="E250" s="99" t="n">
        <f aca="false">STDEV(D241:D250)*SQRT(365)</f>
        <v>0.851365946881491</v>
      </c>
    </row>
    <row r="251" customFormat="false" ht="12.75" hidden="false" customHeight="false" outlineLevel="0" collapsed="false">
      <c r="A251" s="95" t="n">
        <f aca="false">MONTH(B251)+(YEAR(B251)-1998)*12</f>
        <v>-28</v>
      </c>
      <c r="B251" s="96" t="n">
        <v>34916</v>
      </c>
      <c r="C251" s="0" t="n">
        <v>1.38</v>
      </c>
      <c r="D251" s="98" t="n">
        <f aca="false">LN(C251/C250)</f>
        <v>0</v>
      </c>
      <c r="E251" s="99" t="n">
        <f aca="false">STDEV(D242:D251)*SQRT(365)</f>
        <v>0.841652207597183</v>
      </c>
    </row>
    <row r="252" customFormat="false" ht="12.75" hidden="false" customHeight="false" outlineLevel="0" collapsed="false">
      <c r="A252" s="95" t="n">
        <f aca="false">MONTH(B252)+(YEAR(B252)-1998)*12</f>
        <v>-28</v>
      </c>
      <c r="B252" s="96" t="n">
        <v>34917</v>
      </c>
      <c r="C252" s="0" t="n">
        <v>1.38</v>
      </c>
      <c r="D252" s="98" t="n">
        <f aca="false">LN(C252/C251)</f>
        <v>0</v>
      </c>
      <c r="E252" s="99" t="n">
        <f aca="false">STDEV(D243:D252)*SQRT(365)</f>
        <v>0.769865371960574</v>
      </c>
    </row>
    <row r="253" customFormat="false" ht="12.75" hidden="false" customHeight="false" outlineLevel="0" collapsed="false">
      <c r="A253" s="95" t="n">
        <f aca="false">MONTH(B253)+(YEAR(B253)-1998)*12</f>
        <v>-28</v>
      </c>
      <c r="B253" s="96" t="n">
        <v>34918</v>
      </c>
      <c r="C253" s="0" t="n">
        <v>1.38</v>
      </c>
      <c r="D253" s="98" t="n">
        <f aca="false">LN(C253/C252)</f>
        <v>0</v>
      </c>
      <c r="E253" s="99" t="n">
        <f aca="false">STDEV(D244:D253)*SQRT(365)</f>
        <v>0.770540717338825</v>
      </c>
    </row>
    <row r="254" customFormat="false" ht="12.75" hidden="false" customHeight="false" outlineLevel="0" collapsed="false">
      <c r="A254" s="95" t="n">
        <f aca="false">MONTH(B254)+(YEAR(B254)-1998)*12</f>
        <v>-28</v>
      </c>
      <c r="B254" s="96" t="n">
        <v>34919</v>
      </c>
      <c r="C254" s="0" t="n">
        <v>1.435</v>
      </c>
      <c r="D254" s="98" t="n">
        <f aca="false">LN(C254/C253)</f>
        <v>0.0390813500424713</v>
      </c>
      <c r="E254" s="99" t="n">
        <f aca="false">STDEV(D245:D254)*SQRT(365)</f>
        <v>0.81954727572576</v>
      </c>
    </row>
    <row r="255" customFormat="false" ht="12.75" hidden="false" customHeight="false" outlineLevel="0" collapsed="false">
      <c r="A255" s="95" t="n">
        <f aca="false">MONTH(B255)+(YEAR(B255)-1998)*12</f>
        <v>-28</v>
      </c>
      <c r="B255" s="96" t="n">
        <v>34920</v>
      </c>
      <c r="C255" s="0" t="n">
        <v>1.51</v>
      </c>
      <c r="D255" s="98" t="n">
        <f aca="false">LN(C255/C254)</f>
        <v>0.0509448016152485</v>
      </c>
      <c r="E255" s="99" t="n">
        <f aca="false">STDEV(D246:D255)*SQRT(365)</f>
        <v>0.882693550878191</v>
      </c>
    </row>
    <row r="256" customFormat="false" ht="12.75" hidden="false" customHeight="false" outlineLevel="0" collapsed="false">
      <c r="A256" s="95" t="n">
        <f aca="false">MONTH(B256)+(YEAR(B256)-1998)*12</f>
        <v>-28</v>
      </c>
      <c r="B256" s="96" t="n">
        <v>34921</v>
      </c>
      <c r="C256" s="0" t="n">
        <v>1.52</v>
      </c>
      <c r="D256" s="98" t="n">
        <f aca="false">LN(C256/C255)</f>
        <v>0.00660068403135209</v>
      </c>
      <c r="E256" s="99" t="n">
        <f aca="false">STDEV(D247:D256)*SQRT(365)</f>
        <v>0.882985718719959</v>
      </c>
    </row>
    <row r="257" customFormat="false" ht="12.75" hidden="false" customHeight="false" outlineLevel="0" collapsed="false">
      <c r="A257" s="95" t="n">
        <f aca="false">MONTH(B257)+(YEAR(B257)-1998)*12</f>
        <v>-28</v>
      </c>
      <c r="B257" s="96" t="n">
        <v>34922</v>
      </c>
      <c r="C257" s="0" t="n">
        <v>1.49</v>
      </c>
      <c r="D257" s="98" t="n">
        <f aca="false">LN(C257/C256)</f>
        <v>-0.0199342149008173</v>
      </c>
      <c r="E257" s="99" t="n">
        <f aca="false">STDEV(D248:D257)*SQRT(365)</f>
        <v>0.891344020758889</v>
      </c>
    </row>
    <row r="258" customFormat="false" ht="12.75" hidden="false" customHeight="false" outlineLevel="0" collapsed="false">
      <c r="A258" s="95" t="n">
        <f aca="false">MONTH(B258)+(YEAR(B258)-1998)*12</f>
        <v>-28</v>
      </c>
      <c r="B258" s="96" t="n">
        <v>34923</v>
      </c>
      <c r="C258" s="0" t="n">
        <v>1.49</v>
      </c>
      <c r="D258" s="98" t="n">
        <f aca="false">LN(C258/C257)</f>
        <v>0</v>
      </c>
      <c r="E258" s="99" t="n">
        <f aca="false">STDEV(D249:D258)*SQRT(365)</f>
        <v>0.777164388221416</v>
      </c>
    </row>
    <row r="259" customFormat="false" ht="12.75" hidden="false" customHeight="false" outlineLevel="0" collapsed="false">
      <c r="A259" s="95" t="n">
        <f aca="false">MONTH(B259)+(YEAR(B259)-1998)*12</f>
        <v>-28</v>
      </c>
      <c r="B259" s="96" t="n">
        <v>34924</v>
      </c>
      <c r="C259" s="0" t="n">
        <v>1.49</v>
      </c>
      <c r="D259" s="98" t="n">
        <f aca="false">LN(C259/C258)</f>
        <v>0</v>
      </c>
      <c r="E259" s="99" t="n">
        <f aca="false">STDEV(D250:D259)*SQRT(365)</f>
        <v>0.666985214880472</v>
      </c>
    </row>
    <row r="260" customFormat="false" ht="12.75" hidden="false" customHeight="false" outlineLevel="0" collapsed="false">
      <c r="A260" s="95" t="n">
        <f aca="false">MONTH(B260)+(YEAR(B260)-1998)*12</f>
        <v>-28</v>
      </c>
      <c r="B260" s="96" t="n">
        <v>34925</v>
      </c>
      <c r="C260" s="0" t="n">
        <v>1.535</v>
      </c>
      <c r="D260" s="98" t="n">
        <f aca="false">LN(C260/C259)</f>
        <v>0.0297542610817927</v>
      </c>
      <c r="E260" s="99" t="n">
        <f aca="false">STDEV(D251:D260)*SQRT(365)</f>
        <v>0.418369777766053</v>
      </c>
    </row>
    <row r="261" customFormat="false" ht="12.75" hidden="false" customHeight="false" outlineLevel="0" collapsed="false">
      <c r="A261" s="95" t="n">
        <f aca="false">MONTH(B261)+(YEAR(B261)-1998)*12</f>
        <v>-28</v>
      </c>
      <c r="B261" s="96" t="n">
        <v>34926</v>
      </c>
      <c r="C261" s="0" t="n">
        <v>1.64</v>
      </c>
      <c r="D261" s="98" t="n">
        <f aca="false">LN(C261/C260)</f>
        <v>0.0661658607969466</v>
      </c>
      <c r="E261" s="99" t="n">
        <f aca="false">STDEV(D252:D261)*SQRT(365)</f>
        <v>0.526972127969457</v>
      </c>
    </row>
    <row r="262" customFormat="false" ht="12.75" hidden="false" customHeight="false" outlineLevel="0" collapsed="false">
      <c r="A262" s="95" t="n">
        <f aca="false">MONTH(B262)+(YEAR(B262)-1998)*12</f>
        <v>-28</v>
      </c>
      <c r="B262" s="96" t="n">
        <v>34927</v>
      </c>
      <c r="C262" s="0" t="n">
        <v>1.57</v>
      </c>
      <c r="D262" s="98" t="n">
        <f aca="false">LN(C262/C261)</f>
        <v>-0.0436206224758903</v>
      </c>
      <c r="E262" s="99" t="n">
        <f aca="false">STDEV(D253:D262)*SQRT(365)</f>
        <v>0.638923099457071</v>
      </c>
    </row>
    <row r="263" customFormat="false" ht="12.75" hidden="false" customHeight="false" outlineLevel="0" collapsed="false">
      <c r="A263" s="95" t="n">
        <f aca="false">MONTH(B263)+(YEAR(B263)-1998)*12</f>
        <v>-28</v>
      </c>
      <c r="B263" s="96" t="n">
        <v>34928</v>
      </c>
      <c r="C263" s="0" t="n">
        <v>1.59</v>
      </c>
      <c r="D263" s="98" t="n">
        <f aca="false">LN(C263/C262)</f>
        <v>0.0126583968719235</v>
      </c>
      <c r="E263" s="99" t="n">
        <f aca="false">STDEV(D254:D263)*SQRT(365)</f>
        <v>0.633109162301354</v>
      </c>
    </row>
    <row r="264" customFormat="false" ht="12.75" hidden="false" customHeight="false" outlineLevel="0" collapsed="false">
      <c r="A264" s="95" t="n">
        <f aca="false">MONTH(B264)+(YEAR(B264)-1998)*12</f>
        <v>-28</v>
      </c>
      <c r="B264" s="96" t="n">
        <v>34929</v>
      </c>
      <c r="C264" s="0" t="n">
        <v>1.63</v>
      </c>
      <c r="D264" s="98" t="n">
        <f aca="false">LN(C264/C263)</f>
        <v>0.0248459985865306</v>
      </c>
      <c r="E264" s="99" t="n">
        <f aca="false">STDEV(D255:D264)*SQRT(365)</f>
        <v>0.615998602843452</v>
      </c>
    </row>
    <row r="265" customFormat="false" ht="12.75" hidden="false" customHeight="false" outlineLevel="0" collapsed="false">
      <c r="A265" s="95" t="n">
        <f aca="false">MONTH(B265)+(YEAR(B265)-1998)*12</f>
        <v>-28</v>
      </c>
      <c r="B265" s="96" t="n">
        <v>34930</v>
      </c>
      <c r="C265" s="0" t="n">
        <v>1.63</v>
      </c>
      <c r="D265" s="98" t="n">
        <f aca="false">LN(C265/C264)</f>
        <v>0</v>
      </c>
      <c r="E265" s="99" t="n">
        <f aca="false">STDEV(D256:D265)*SQRT(365)</f>
        <v>0.562425261099869</v>
      </c>
    </row>
    <row r="266" customFormat="false" ht="12.75" hidden="false" customHeight="false" outlineLevel="0" collapsed="false">
      <c r="A266" s="95" t="n">
        <f aca="false">MONTH(B266)+(YEAR(B266)-1998)*12</f>
        <v>-28</v>
      </c>
      <c r="B266" s="96" t="n">
        <v>34931</v>
      </c>
      <c r="C266" s="0" t="n">
        <v>1.63</v>
      </c>
      <c r="D266" s="98" t="n">
        <f aca="false">LN(C266/C265)</f>
        <v>0</v>
      </c>
      <c r="E266" s="99" t="n">
        <f aca="false">STDEV(D257:D266)*SQRT(365)</f>
        <v>0.564333810135315</v>
      </c>
    </row>
    <row r="267" customFormat="false" ht="12.75" hidden="false" customHeight="false" outlineLevel="0" collapsed="false">
      <c r="A267" s="95" t="n">
        <f aca="false">MONTH(B267)+(YEAR(B267)-1998)*12</f>
        <v>-28</v>
      </c>
      <c r="B267" s="96" t="n">
        <v>34932</v>
      </c>
      <c r="C267" s="0" t="n">
        <v>1.67</v>
      </c>
      <c r="D267" s="98" t="n">
        <f aca="false">LN(C267/C266)</f>
        <v>0.0242436116099929</v>
      </c>
      <c r="E267" s="99" t="n">
        <f aca="false">STDEV(D258:D267)*SQRT(365)</f>
        <v>0.541518206976472</v>
      </c>
    </row>
    <row r="268" customFormat="false" ht="12.75" hidden="false" customHeight="false" outlineLevel="0" collapsed="false">
      <c r="A268" s="95" t="n">
        <f aca="false">MONTH(B268)+(YEAR(B268)-1998)*12</f>
        <v>-28</v>
      </c>
      <c r="B268" s="96" t="n">
        <v>34933</v>
      </c>
      <c r="C268" s="0" t="n">
        <v>1.63</v>
      </c>
      <c r="D268" s="98" t="n">
        <f aca="false">LN(C268/C267)</f>
        <v>-0.0242436116099929</v>
      </c>
      <c r="E268" s="99" t="n">
        <f aca="false">STDEV(D259:D268)*SQRT(365)</f>
        <v>0.580621687083712</v>
      </c>
    </row>
    <row r="269" customFormat="false" ht="12.75" hidden="false" customHeight="false" outlineLevel="0" collapsed="false">
      <c r="A269" s="95" t="n">
        <f aca="false">MONTH(B269)+(YEAR(B269)-1998)*12</f>
        <v>-28</v>
      </c>
      <c r="B269" s="96" t="n">
        <v>34934</v>
      </c>
      <c r="C269" s="0" t="n">
        <v>1.59</v>
      </c>
      <c r="D269" s="98" t="n">
        <f aca="false">LN(C269/C268)</f>
        <v>-0.0248459985865307</v>
      </c>
      <c r="E269" s="99" t="n">
        <f aca="false">STDEV(D260:D269)*SQRT(365)</f>
        <v>0.614615257494909</v>
      </c>
    </row>
    <row r="270" customFormat="false" ht="12.75" hidden="false" customHeight="false" outlineLevel="0" collapsed="false">
      <c r="A270" s="95" t="n">
        <f aca="false">MONTH(B270)+(YEAR(B270)-1998)*12</f>
        <v>-28</v>
      </c>
      <c r="B270" s="96" t="n">
        <v>34935</v>
      </c>
      <c r="C270" s="0" t="n">
        <v>1.63</v>
      </c>
      <c r="D270" s="98" t="n">
        <f aca="false">LN(C270/C269)</f>
        <v>0.0248459985865306</v>
      </c>
      <c r="E270" s="99" t="n">
        <f aca="false">STDEV(D261:D270)*SQRT(365)</f>
        <v>0.607759574255914</v>
      </c>
    </row>
    <row r="271" customFormat="false" ht="12.75" hidden="false" customHeight="false" outlineLevel="0" collapsed="false">
      <c r="A271" s="95" t="n">
        <f aca="false">MONTH(B271)+(YEAR(B271)-1998)*12</f>
        <v>-28</v>
      </c>
      <c r="B271" s="96" t="n">
        <v>34936</v>
      </c>
      <c r="C271" s="0" t="n">
        <v>1.57</v>
      </c>
      <c r="D271" s="98" t="n">
        <f aca="false">LN(C271/C270)</f>
        <v>-0.0375043954584542</v>
      </c>
      <c r="E271" s="99" t="n">
        <f aca="false">STDEV(D262:D271)*SQRT(365)</f>
        <v>0.505741750356451</v>
      </c>
    </row>
    <row r="272" customFormat="false" ht="12.75" hidden="false" customHeight="false" outlineLevel="0" collapsed="false">
      <c r="A272" s="95" t="n">
        <f aca="false">MONTH(B272)+(YEAR(B272)-1998)*12</f>
        <v>-28</v>
      </c>
      <c r="B272" s="96" t="n">
        <v>34937</v>
      </c>
      <c r="C272" s="0" t="n">
        <v>1.57</v>
      </c>
      <c r="D272" s="98" t="n">
        <f aca="false">LN(C272/C271)</f>
        <v>0</v>
      </c>
      <c r="E272" s="99" t="n">
        <f aca="false">STDEV(D263:D272)*SQRT(365)</f>
        <v>0.431652667447319</v>
      </c>
    </row>
    <row r="273" customFormat="false" ht="12.75" hidden="false" customHeight="false" outlineLevel="0" collapsed="false">
      <c r="A273" s="95" t="n">
        <f aca="false">MONTH(B273)+(YEAR(B273)-1998)*12</f>
        <v>-28</v>
      </c>
      <c r="B273" s="96" t="n">
        <v>34938</v>
      </c>
      <c r="C273" s="0" t="n">
        <v>1.57</v>
      </c>
      <c r="D273" s="98" t="n">
        <f aca="false">LN(C273/C272)</f>
        <v>0</v>
      </c>
      <c r="E273" s="99" t="n">
        <f aca="false">STDEV(D264:D273)*SQRT(365)</f>
        <v>0.423291582031107</v>
      </c>
    </row>
    <row r="274" customFormat="false" ht="12.75" hidden="false" customHeight="false" outlineLevel="0" collapsed="false">
      <c r="A274" s="95" t="n">
        <f aca="false">MONTH(B274)+(YEAR(B274)-1998)*12</f>
        <v>-28</v>
      </c>
      <c r="B274" s="96" t="n">
        <v>34939</v>
      </c>
      <c r="C274" s="0" t="n">
        <v>1.57</v>
      </c>
      <c r="D274" s="98" t="n">
        <f aca="false">LN(C274/C273)</f>
        <v>0</v>
      </c>
      <c r="E274" s="99" t="n">
        <f aca="false">STDEV(D265:D274)*SQRT(365)</f>
        <v>0.386115578508803</v>
      </c>
    </row>
    <row r="275" customFormat="false" ht="12.75" hidden="false" customHeight="false" outlineLevel="0" collapsed="false">
      <c r="A275" s="95" t="n">
        <f aca="false">MONTH(B275)+(YEAR(B275)-1998)*12</f>
        <v>-28</v>
      </c>
      <c r="B275" s="96" t="n">
        <v>34940</v>
      </c>
      <c r="C275" s="0" t="n">
        <v>1.63</v>
      </c>
      <c r="D275" s="98" t="n">
        <f aca="false">LN(C275/C274)</f>
        <v>0.0375043954584543</v>
      </c>
      <c r="E275" s="99" t="n">
        <f aca="false">STDEV(D266:D275)*SQRT(365)</f>
        <v>0.460254627679601</v>
      </c>
    </row>
    <row r="276" customFormat="false" ht="12.75" hidden="false" customHeight="false" outlineLevel="0" collapsed="false">
      <c r="A276" s="95" t="n">
        <f aca="false">MONTH(B276)+(YEAR(B276)-1998)*12</f>
        <v>-28</v>
      </c>
      <c r="B276" s="96" t="n">
        <v>34941</v>
      </c>
      <c r="C276" s="0" t="n">
        <v>1.63</v>
      </c>
      <c r="D276" s="98" t="n">
        <f aca="false">LN(C276/C275)</f>
        <v>0</v>
      </c>
      <c r="E276" s="99" t="n">
        <f aca="false">STDEV(D267:D276)*SQRT(365)</f>
        <v>0.460254627679601</v>
      </c>
    </row>
    <row r="277" customFormat="false" ht="12.75" hidden="false" customHeight="false" outlineLevel="0" collapsed="false">
      <c r="A277" s="95" t="n">
        <f aca="false">MONTH(B277)+(YEAR(B277)-1998)*12</f>
        <v>-28</v>
      </c>
      <c r="B277" s="96" t="n">
        <v>34942</v>
      </c>
      <c r="C277" s="0" t="n">
        <v>1.63</v>
      </c>
      <c r="D277" s="98" t="n">
        <f aca="false">LN(C277/C276)</f>
        <v>0</v>
      </c>
      <c r="E277" s="99" t="n">
        <f aca="false">STDEV(D268:D277)*SQRT(365)</f>
        <v>0.430829457118614</v>
      </c>
    </row>
    <row r="278" customFormat="false" ht="12.75" hidden="false" customHeight="false" outlineLevel="0" collapsed="false">
      <c r="A278" s="95" t="n">
        <f aca="false">MONTH(B278)+(YEAR(B278)-1998)*12</f>
        <v>-27</v>
      </c>
      <c r="B278" s="96" t="n">
        <v>34943</v>
      </c>
      <c r="C278" s="0" t="n">
        <v>1.65</v>
      </c>
      <c r="D278" s="98" t="n">
        <f aca="false">LN(C278/C277)</f>
        <v>0.0121952730938182</v>
      </c>
      <c r="E278" s="99" t="n">
        <f aca="false">STDEV(D269:D278)*SQRT(365)</f>
        <v>0.41181245544763</v>
      </c>
    </row>
    <row r="279" customFormat="false" ht="12.75" hidden="false" customHeight="false" outlineLevel="0" collapsed="false">
      <c r="A279" s="95" t="n">
        <f aca="false">MONTH(B279)+(YEAR(B279)-1998)*12</f>
        <v>-27</v>
      </c>
      <c r="B279" s="96" t="n">
        <v>34944</v>
      </c>
      <c r="C279" s="0" t="n">
        <v>1.65</v>
      </c>
      <c r="D279" s="98" t="n">
        <f aca="false">LN(C279/C278)</f>
        <v>0</v>
      </c>
      <c r="E279" s="99" t="n">
        <f aca="false">STDEV(D270:D279)*SQRT(365)</f>
        <v>0.373620539749611</v>
      </c>
    </row>
    <row r="280" customFormat="false" ht="12.75" hidden="false" customHeight="false" outlineLevel="0" collapsed="false">
      <c r="A280" s="95" t="n">
        <f aca="false">MONTH(B280)+(YEAR(B280)-1998)*12</f>
        <v>-27</v>
      </c>
      <c r="B280" s="96" t="n">
        <v>34945</v>
      </c>
      <c r="C280" s="0" t="n">
        <v>1.65</v>
      </c>
      <c r="D280" s="98" t="n">
        <f aca="false">LN(C280/C279)</f>
        <v>0</v>
      </c>
      <c r="E280" s="99" t="n">
        <f aca="false">STDEV(D271:D280)*SQRT(365)</f>
        <v>0.34571330844921</v>
      </c>
    </row>
    <row r="281" customFormat="false" ht="12.75" hidden="false" customHeight="false" outlineLevel="0" collapsed="false">
      <c r="A281" s="95" t="n">
        <f aca="false">MONTH(B281)+(YEAR(B281)-1998)*12</f>
        <v>-27</v>
      </c>
      <c r="B281" s="96" t="n">
        <v>34946</v>
      </c>
      <c r="C281" s="0" t="n">
        <v>1.65</v>
      </c>
      <c r="D281" s="98" t="n">
        <f aca="false">LN(C281/C280)</f>
        <v>0</v>
      </c>
      <c r="E281" s="99" t="n">
        <f aca="false">STDEV(D272:D281)*SQRT(365)</f>
        <v>0.230344913017527</v>
      </c>
    </row>
    <row r="282" customFormat="false" ht="12.75" hidden="false" customHeight="false" outlineLevel="0" collapsed="false">
      <c r="A282" s="95" t="n">
        <f aca="false">MONTH(B282)+(YEAR(B282)-1998)*12</f>
        <v>-27</v>
      </c>
      <c r="B282" s="96" t="n">
        <v>34947</v>
      </c>
      <c r="C282" s="0" t="n">
        <v>1.66</v>
      </c>
      <c r="D282" s="98" t="n">
        <f aca="false">LN(C282/C281)</f>
        <v>0.00604231445596266</v>
      </c>
      <c r="E282" s="99" t="n">
        <f aca="false">STDEV(D273:D282)*SQRT(365)</f>
        <v>0.22793771748409</v>
      </c>
    </row>
    <row r="283" customFormat="false" ht="12.75" hidden="false" customHeight="false" outlineLevel="0" collapsed="false">
      <c r="A283" s="95" t="n">
        <f aca="false">MONTH(B283)+(YEAR(B283)-1998)*12</f>
        <v>-27</v>
      </c>
      <c r="B283" s="96" t="n">
        <v>34948</v>
      </c>
      <c r="C283" s="0" t="n">
        <v>1.62</v>
      </c>
      <c r="D283" s="98" t="n">
        <f aca="false">LN(C283/C282)</f>
        <v>-0.024391453124159</v>
      </c>
      <c r="E283" s="99" t="n">
        <f aca="false">STDEV(D274:D283)*SQRT(365)</f>
        <v>0.291031124661263</v>
      </c>
    </row>
    <row r="284" customFormat="false" ht="12.75" hidden="false" customHeight="false" outlineLevel="0" collapsed="false">
      <c r="A284" s="95" t="n">
        <f aca="false">MONTH(B284)+(YEAR(B284)-1998)*12</f>
        <v>-27</v>
      </c>
      <c r="B284" s="96" t="n">
        <v>34949</v>
      </c>
      <c r="C284" s="0" t="n">
        <v>1.6</v>
      </c>
      <c r="D284" s="98" t="n">
        <f aca="false">LN(C284/C283)</f>
        <v>-0.0124225199985572</v>
      </c>
      <c r="E284" s="99" t="n">
        <f aca="false">STDEV(D275:D284)*SQRT(365)</f>
        <v>0.305762411555551</v>
      </c>
    </row>
    <row r="285" customFormat="false" ht="12.75" hidden="false" customHeight="false" outlineLevel="0" collapsed="false">
      <c r="A285" s="95" t="n">
        <f aca="false">MONTH(B285)+(YEAR(B285)-1998)*12</f>
        <v>-27</v>
      </c>
      <c r="B285" s="96" t="n">
        <v>34950</v>
      </c>
      <c r="C285" s="0" t="n">
        <v>1.6</v>
      </c>
      <c r="D285" s="98" t="n">
        <f aca="false">LN(C285/C284)</f>
        <v>0</v>
      </c>
      <c r="E285" s="99" t="n">
        <f aca="false">STDEV(D276:D285)*SQRT(365)</f>
        <v>0.191048461084795</v>
      </c>
    </row>
    <row r="286" customFormat="false" ht="12.75" hidden="false" customHeight="false" outlineLevel="0" collapsed="false">
      <c r="A286" s="95" t="n">
        <f aca="false">MONTH(B286)+(YEAR(B286)-1998)*12</f>
        <v>-27</v>
      </c>
      <c r="B286" s="96" t="n">
        <v>34951</v>
      </c>
      <c r="C286" s="0" t="n">
        <v>1.6</v>
      </c>
      <c r="D286" s="98" t="n">
        <f aca="false">LN(C286/C285)</f>
        <v>0</v>
      </c>
      <c r="E286" s="99" t="n">
        <f aca="false">STDEV(D277:D286)*SQRT(365)</f>
        <v>0.191048461084795</v>
      </c>
    </row>
    <row r="287" customFormat="false" ht="12.75" hidden="false" customHeight="false" outlineLevel="0" collapsed="false">
      <c r="A287" s="95" t="n">
        <f aca="false">MONTH(B287)+(YEAR(B287)-1998)*12</f>
        <v>-27</v>
      </c>
      <c r="B287" s="96" t="n">
        <v>34952</v>
      </c>
      <c r="C287" s="0" t="n">
        <v>1.6</v>
      </c>
      <c r="D287" s="98" t="n">
        <f aca="false">LN(C287/C286)</f>
        <v>0</v>
      </c>
      <c r="E287" s="99" t="n">
        <f aca="false">STDEV(D278:D287)*SQRT(365)</f>
        <v>0.191048461084795</v>
      </c>
    </row>
    <row r="288" customFormat="false" ht="12.75" hidden="false" customHeight="false" outlineLevel="0" collapsed="false">
      <c r="A288" s="95" t="n">
        <f aca="false">MONTH(B288)+(YEAR(B288)-1998)*12</f>
        <v>-27</v>
      </c>
      <c r="B288" s="96" t="n">
        <v>34953</v>
      </c>
      <c r="C288" s="0" t="n">
        <v>1.625</v>
      </c>
      <c r="D288" s="98" t="n">
        <f aca="false">LN(C288/C287)</f>
        <v>0.0155041865359653</v>
      </c>
      <c r="E288" s="99" t="n">
        <f aca="false">STDEV(D279:D288)*SQRT(365)</f>
        <v>0.201670041434947</v>
      </c>
    </row>
    <row r="289" customFormat="false" ht="12.75" hidden="false" customHeight="false" outlineLevel="0" collapsed="false">
      <c r="A289" s="95" t="n">
        <f aca="false">MONTH(B289)+(YEAR(B289)-1998)*12</f>
        <v>-27</v>
      </c>
      <c r="B289" s="96" t="n">
        <v>34954</v>
      </c>
      <c r="C289" s="0" t="n">
        <v>1.635</v>
      </c>
      <c r="D289" s="98" t="n">
        <f aca="false">LN(C289/C288)</f>
        <v>0.00613498856751593</v>
      </c>
      <c r="E289" s="99" t="n">
        <f aca="false">STDEV(D280:D289)*SQRT(365)</f>
        <v>0.206892071254659</v>
      </c>
    </row>
    <row r="290" customFormat="false" ht="12.75" hidden="false" customHeight="false" outlineLevel="0" collapsed="false">
      <c r="A290" s="95" t="n">
        <f aca="false">MONTH(B290)+(YEAR(B290)-1998)*12</f>
        <v>-27</v>
      </c>
      <c r="B290" s="96" t="n">
        <v>34955</v>
      </c>
      <c r="C290" s="0" t="n">
        <v>1.66</v>
      </c>
      <c r="D290" s="98" t="n">
        <f aca="false">LN(C290/C289)</f>
        <v>0.0151747980192351</v>
      </c>
      <c r="E290" s="99" t="n">
        <f aca="false">STDEV(D281:D290)*SQRT(365)</f>
        <v>0.228764977952783</v>
      </c>
    </row>
    <row r="291" customFormat="false" ht="12.75" hidden="false" customHeight="false" outlineLevel="0" collapsed="false">
      <c r="A291" s="95" t="n">
        <f aca="false">MONTH(B291)+(YEAR(B291)-1998)*12</f>
        <v>-27</v>
      </c>
      <c r="B291" s="96" t="n">
        <v>34956</v>
      </c>
      <c r="C291" s="0" t="n">
        <v>1.66</v>
      </c>
      <c r="D291" s="98" t="n">
        <f aca="false">LN(C291/C290)</f>
        <v>0</v>
      </c>
      <c r="E291" s="99" t="n">
        <f aca="false">STDEV(D282:D291)*SQRT(365)</f>
        <v>0.228764977952783</v>
      </c>
    </row>
    <row r="292" customFormat="false" ht="12.75" hidden="false" customHeight="false" outlineLevel="0" collapsed="false">
      <c r="A292" s="95" t="n">
        <f aca="false">MONTH(B292)+(YEAR(B292)-1998)*12</f>
        <v>-27</v>
      </c>
      <c r="B292" s="96" t="n">
        <v>34957</v>
      </c>
      <c r="C292" s="0" t="n">
        <v>1.62</v>
      </c>
      <c r="D292" s="98" t="n">
        <f aca="false">LN(C292/C291)</f>
        <v>-0.024391453124159</v>
      </c>
      <c r="E292" s="99" t="n">
        <f aca="false">STDEV(D283:D292)*SQRT(365)</f>
        <v>0.269659479757968</v>
      </c>
    </row>
    <row r="293" customFormat="false" ht="12.75" hidden="false" customHeight="false" outlineLevel="0" collapsed="false">
      <c r="A293" s="95" t="n">
        <f aca="false">MONTH(B293)+(YEAR(B293)-1998)*12</f>
        <v>-27</v>
      </c>
      <c r="B293" s="96" t="n">
        <v>34958</v>
      </c>
      <c r="C293" s="0" t="n">
        <v>1.62</v>
      </c>
      <c r="D293" s="98" t="n">
        <f aca="false">LN(C293/C292)</f>
        <v>0</v>
      </c>
      <c r="E293" s="99" t="n">
        <f aca="false">STDEV(D284:D293)*SQRT(365)</f>
        <v>0.225833602575645</v>
      </c>
    </row>
    <row r="294" customFormat="false" ht="12.75" hidden="false" customHeight="false" outlineLevel="0" collapsed="false">
      <c r="A294" s="95" t="n">
        <f aca="false">MONTH(B294)+(YEAR(B294)-1998)*12</f>
        <v>-27</v>
      </c>
      <c r="B294" s="96" t="n">
        <v>34959</v>
      </c>
      <c r="C294" s="0" t="n">
        <v>1.62</v>
      </c>
      <c r="D294" s="98" t="n">
        <f aca="false">LN(C294/C293)</f>
        <v>0</v>
      </c>
      <c r="E294" s="99" t="n">
        <f aca="false">STDEV(D285:D294)*SQRT(365)</f>
        <v>0.210039219808576</v>
      </c>
    </row>
    <row r="295" customFormat="false" ht="12.75" hidden="false" customHeight="false" outlineLevel="0" collapsed="false">
      <c r="A295" s="95" t="n">
        <f aca="false">MONTH(B295)+(YEAR(B295)-1998)*12</f>
        <v>-27</v>
      </c>
      <c r="B295" s="96" t="n">
        <v>34960</v>
      </c>
      <c r="C295" s="0" t="n">
        <v>1.62</v>
      </c>
      <c r="D295" s="98" t="n">
        <f aca="false">LN(C295/C294)</f>
        <v>0</v>
      </c>
      <c r="E295" s="99" t="n">
        <f aca="false">STDEV(D286:D295)*SQRT(365)</f>
        <v>0.210039219808576</v>
      </c>
    </row>
    <row r="296" customFormat="false" ht="12.75" hidden="false" customHeight="false" outlineLevel="0" collapsed="false">
      <c r="A296" s="95" t="n">
        <f aca="false">MONTH(B296)+(YEAR(B296)-1998)*12</f>
        <v>-27</v>
      </c>
      <c r="B296" s="96" t="n">
        <v>34961</v>
      </c>
      <c r="C296" s="0" t="n">
        <v>1.605</v>
      </c>
      <c r="D296" s="98" t="n">
        <f aca="false">LN(C296/C295)</f>
        <v>-0.00930239266231356</v>
      </c>
      <c r="E296" s="99" t="n">
        <f aca="false">STDEV(D287:D296)*SQRT(365)</f>
        <v>0.219572987006132</v>
      </c>
    </row>
    <row r="297" customFormat="false" ht="12.75" hidden="false" customHeight="false" outlineLevel="0" collapsed="false">
      <c r="A297" s="95" t="n">
        <f aca="false">MONTH(B297)+(YEAR(B297)-1998)*12</f>
        <v>-27</v>
      </c>
      <c r="B297" s="96" t="n">
        <v>34962</v>
      </c>
      <c r="C297" s="0" t="n">
        <v>1.61</v>
      </c>
      <c r="D297" s="98" t="n">
        <f aca="false">LN(C297/C296)</f>
        <v>0.00311042241439255</v>
      </c>
      <c r="E297" s="99" t="n">
        <f aca="false">STDEV(D288:D297)*SQRT(365)</f>
        <v>0.220196972150504</v>
      </c>
    </row>
    <row r="298" customFormat="false" ht="12.75" hidden="false" customHeight="false" outlineLevel="0" collapsed="false">
      <c r="A298" s="95" t="n">
        <f aca="false">MONTH(B298)+(YEAR(B298)-1998)*12</f>
        <v>-27</v>
      </c>
      <c r="B298" s="96" t="n">
        <v>34963</v>
      </c>
      <c r="C298" s="0" t="n">
        <v>1.615</v>
      </c>
      <c r="D298" s="98" t="n">
        <f aca="false">LN(C298/C297)</f>
        <v>0.00310077767824819</v>
      </c>
      <c r="E298" s="99" t="n">
        <f aca="false">STDEV(D289:D298)*SQRT(365)</f>
        <v>0.197815081976513</v>
      </c>
    </row>
    <row r="299" customFormat="false" ht="12.75" hidden="false" customHeight="false" outlineLevel="0" collapsed="false">
      <c r="A299" s="95" t="n">
        <f aca="false">MONTH(B299)+(YEAR(B299)-1998)*12</f>
        <v>-27</v>
      </c>
      <c r="B299" s="96" t="n">
        <v>34964</v>
      </c>
      <c r="C299" s="0" t="n">
        <v>1.62</v>
      </c>
      <c r="D299" s="98" t="n">
        <f aca="false">LN(C299/C298)</f>
        <v>0.00309119256967288</v>
      </c>
      <c r="E299" s="99" t="n">
        <f aca="false">STDEV(D290:D299)*SQRT(365)</f>
        <v>0.194427179546109</v>
      </c>
    </row>
    <row r="300" customFormat="false" ht="12.75" hidden="false" customHeight="false" outlineLevel="0" collapsed="false">
      <c r="A300" s="95" t="n">
        <f aca="false">MONTH(B300)+(YEAR(B300)-1998)*12</f>
        <v>-27</v>
      </c>
      <c r="B300" s="96" t="n">
        <v>34965</v>
      </c>
      <c r="C300" s="0" t="n">
        <v>1.62</v>
      </c>
      <c r="D300" s="98" t="n">
        <f aca="false">LN(C300/C299)</f>
        <v>0</v>
      </c>
      <c r="E300" s="99" t="n">
        <f aca="false">STDEV(D291:D300)*SQRT(365)</f>
        <v>0.162464457443286</v>
      </c>
    </row>
    <row r="301" customFormat="false" ht="12.75" hidden="false" customHeight="false" outlineLevel="0" collapsed="false">
      <c r="A301" s="95" t="n">
        <f aca="false">MONTH(B301)+(YEAR(B301)-1998)*12</f>
        <v>-27</v>
      </c>
      <c r="B301" s="96" t="n">
        <v>34966</v>
      </c>
      <c r="C301" s="0" t="n">
        <v>1.62</v>
      </c>
      <c r="D301" s="98" t="n">
        <f aca="false">LN(C301/C300)</f>
        <v>0</v>
      </c>
      <c r="E301" s="99" t="n">
        <f aca="false">STDEV(D292:D301)*SQRT(365)</f>
        <v>0.162464457443286</v>
      </c>
    </row>
    <row r="302" customFormat="false" ht="12.75" hidden="false" customHeight="false" outlineLevel="0" collapsed="false">
      <c r="A302" s="95" t="n">
        <f aca="false">MONTH(B302)+(YEAR(B302)-1998)*12</f>
        <v>-27</v>
      </c>
      <c r="B302" s="96" t="n">
        <v>34967</v>
      </c>
      <c r="C302" s="0" t="n">
        <v>1.635</v>
      </c>
      <c r="D302" s="98" t="n">
        <f aca="false">LN(C302/C301)</f>
        <v>0.00921665510492405</v>
      </c>
      <c r="E302" s="99" t="n">
        <f aca="false">STDEV(D293:D302)*SQRT(365)</f>
        <v>0.0882033823307903</v>
      </c>
    </row>
    <row r="303" customFormat="false" ht="12.75" hidden="false" customHeight="false" outlineLevel="0" collapsed="false">
      <c r="A303" s="95" t="n">
        <f aca="false">MONTH(B303)+(YEAR(B303)-1998)*12</f>
        <v>-27</v>
      </c>
      <c r="B303" s="96" t="n">
        <v>34968</v>
      </c>
      <c r="C303" s="0" t="n">
        <v>1.65</v>
      </c>
      <c r="D303" s="98" t="n">
        <f aca="false">LN(C303/C302)</f>
        <v>0.00913248356327247</v>
      </c>
      <c r="E303" s="99" t="n">
        <f aca="false">STDEV(D294:D303)*SQRT(365)</f>
        <v>0.100704017108865</v>
      </c>
    </row>
    <row r="304" customFormat="false" ht="12.75" hidden="false" customHeight="false" outlineLevel="0" collapsed="false">
      <c r="A304" s="95" t="n">
        <f aca="false">MONTH(B304)+(YEAR(B304)-1998)*12</f>
        <v>-27</v>
      </c>
      <c r="B304" s="96" t="n">
        <v>34969</v>
      </c>
      <c r="C304" s="0" t="n">
        <v>1.67</v>
      </c>
      <c r="D304" s="98" t="n">
        <f aca="false">LN(C304/C303)</f>
        <v>0.0120483385161746</v>
      </c>
      <c r="E304" s="99" t="n">
        <f aca="false">STDEV(D295:D304)*SQRT(365)</f>
        <v>0.116818456352906</v>
      </c>
    </row>
    <row r="305" customFormat="false" ht="12.75" hidden="false" customHeight="false" outlineLevel="0" collapsed="false">
      <c r="A305" s="95" t="n">
        <f aca="false">MONTH(B305)+(YEAR(B305)-1998)*12</f>
        <v>-27</v>
      </c>
      <c r="B305" s="96" t="n">
        <v>34970</v>
      </c>
      <c r="C305" s="0" t="n">
        <v>1.69</v>
      </c>
      <c r="D305" s="98" t="n">
        <f aca="false">LN(C305/C304)</f>
        <v>0.0119049025063185</v>
      </c>
      <c r="E305" s="99" t="n">
        <f aca="false">STDEV(D296:D305)*SQRT(365)</f>
        <v>0.126033073566415</v>
      </c>
    </row>
    <row r="306" customFormat="false" ht="12.75" hidden="false" customHeight="false" outlineLevel="0" collapsed="false">
      <c r="A306" s="95" t="n">
        <f aca="false">MONTH(B306)+(YEAR(B306)-1998)*12</f>
        <v>-27</v>
      </c>
      <c r="B306" s="96" t="n">
        <v>34971</v>
      </c>
      <c r="C306" s="0" t="n">
        <v>1.69</v>
      </c>
      <c r="D306" s="98" t="n">
        <f aca="false">LN(C306/C305)</f>
        <v>0</v>
      </c>
      <c r="E306" s="99" t="n">
        <f aca="false">STDEV(D297:D306)*SQRT(365)</f>
        <v>0.0939792772325364</v>
      </c>
    </row>
    <row r="307" customFormat="false" ht="12.75" hidden="false" customHeight="false" outlineLevel="0" collapsed="false">
      <c r="A307" s="95" t="n">
        <f aca="false">MONTH(B307)+(YEAR(B307)-1998)*12</f>
        <v>-27</v>
      </c>
      <c r="B307" s="96" t="n">
        <v>34972</v>
      </c>
      <c r="C307" s="0" t="n">
        <v>1.65</v>
      </c>
      <c r="D307" s="98" t="n">
        <f aca="false">LN(C307/C306)</f>
        <v>-0.0239532410224929</v>
      </c>
      <c r="E307" s="99" t="n">
        <f aca="false">STDEV(D298:D307)*SQRT(365)</f>
        <v>0.200166029272318</v>
      </c>
    </row>
    <row r="308" customFormat="false" ht="12.75" hidden="false" customHeight="false" outlineLevel="0" collapsed="false">
      <c r="A308" s="95" t="n">
        <f aca="false">MONTH(B308)+(YEAR(B308)-1998)*12</f>
        <v>-26</v>
      </c>
      <c r="B308" s="96" t="n">
        <v>34973</v>
      </c>
      <c r="C308" s="0" t="n">
        <v>1.665</v>
      </c>
      <c r="D308" s="98" t="n">
        <f aca="false">LN(C308/C307)</f>
        <v>0.00904983551991808</v>
      </c>
      <c r="E308" s="99" t="n">
        <f aca="false">STDEV(D299:D308)*SQRT(365)</f>
        <v>0.204132948073148</v>
      </c>
    </row>
    <row r="309" customFormat="false" ht="12.75" hidden="false" customHeight="false" outlineLevel="0" collapsed="false">
      <c r="A309" s="95" t="n">
        <f aca="false">MONTH(B309)+(YEAR(B309)-1998)*12</f>
        <v>-26</v>
      </c>
      <c r="B309" s="96" t="n">
        <v>34974</v>
      </c>
      <c r="C309" s="0" t="n">
        <v>1.82</v>
      </c>
      <c r="D309" s="98" t="n">
        <f aca="false">LN(C309/C308)</f>
        <v>0.0890113776562968</v>
      </c>
      <c r="E309" s="99" t="n">
        <f aca="false">STDEV(D300:D309)*SQRT(365)</f>
        <v>0.55804779565253</v>
      </c>
    </row>
    <row r="310" customFormat="false" ht="12.75" hidden="false" customHeight="false" outlineLevel="0" collapsed="false">
      <c r="A310" s="95" t="n">
        <f aca="false">MONTH(B310)+(YEAR(B310)-1998)*12</f>
        <v>-26</v>
      </c>
      <c r="B310" s="96" t="n">
        <v>34975</v>
      </c>
      <c r="C310" s="0" t="n">
        <v>1.93</v>
      </c>
      <c r="D310" s="98" t="n">
        <f aca="false">LN(C310/C309)</f>
        <v>0.0586835018280902</v>
      </c>
      <c r="E310" s="99" t="n">
        <f aca="false">STDEV(D301:D310)*SQRT(365)</f>
        <v>0.617822274849811</v>
      </c>
    </row>
    <row r="311" customFormat="false" ht="12.75" hidden="false" customHeight="false" outlineLevel="0" collapsed="false">
      <c r="A311" s="95" t="n">
        <f aca="false">MONTH(B311)+(YEAR(B311)-1998)*12</f>
        <v>-26</v>
      </c>
      <c r="B311" s="96" t="n">
        <v>34976</v>
      </c>
      <c r="C311" s="0" t="n">
        <v>1.99</v>
      </c>
      <c r="D311" s="98" t="n">
        <f aca="false">LN(C311/C310)</f>
        <v>0.030614635819607</v>
      </c>
      <c r="E311" s="99" t="n">
        <f aca="false">STDEV(D302:D311)*SQRT(365)</f>
        <v>0.610274630192852</v>
      </c>
    </row>
    <row r="312" customFormat="false" ht="12.75" hidden="false" customHeight="false" outlineLevel="0" collapsed="false">
      <c r="A312" s="95" t="n">
        <f aca="false">MONTH(B312)+(YEAR(B312)-1998)*12</f>
        <v>-26</v>
      </c>
      <c r="B312" s="96" t="n">
        <v>34977</v>
      </c>
      <c r="C312" s="0" t="n">
        <v>1.81</v>
      </c>
      <c r="D312" s="98" t="n">
        <f aca="false">LN(C312/C311)</f>
        <v>-0.0948077934586666</v>
      </c>
      <c r="E312" s="99" t="n">
        <f aca="false">STDEV(D303:D312)*SQRT(365)</f>
        <v>0.929088913111632</v>
      </c>
    </row>
    <row r="313" customFormat="false" ht="12.75" hidden="false" customHeight="false" outlineLevel="0" collapsed="false">
      <c r="A313" s="95" t="n">
        <f aca="false">MONTH(B313)+(YEAR(B313)-1998)*12</f>
        <v>-26</v>
      </c>
      <c r="B313" s="96" t="n">
        <v>34978</v>
      </c>
      <c r="C313" s="0" t="n">
        <v>1.76</v>
      </c>
      <c r="D313" s="98" t="n">
        <f aca="false">LN(C313/C312)</f>
        <v>-0.028013036227674</v>
      </c>
      <c r="E313" s="99" t="n">
        <f aca="false">STDEV(D304:D313)*SQRT(365)</f>
        <v>0.957439120889631</v>
      </c>
    </row>
    <row r="314" customFormat="false" ht="12.75" hidden="false" customHeight="false" outlineLevel="0" collapsed="false">
      <c r="A314" s="95" t="n">
        <f aca="false">MONTH(B314)+(YEAR(B314)-1998)*12</f>
        <v>-26</v>
      </c>
      <c r="B314" s="96" t="n">
        <v>34979</v>
      </c>
      <c r="C314" s="0" t="n">
        <v>1.76</v>
      </c>
      <c r="D314" s="98" t="n">
        <f aca="false">LN(C314/C313)</f>
        <v>0</v>
      </c>
      <c r="E314" s="99" t="n">
        <f aca="false">STDEV(D305:D314)*SQRT(365)</f>
        <v>0.957350962357847</v>
      </c>
    </row>
    <row r="315" customFormat="false" ht="12.75" hidden="false" customHeight="false" outlineLevel="0" collapsed="false">
      <c r="A315" s="95" t="n">
        <f aca="false">MONTH(B315)+(YEAR(B315)-1998)*12</f>
        <v>-26</v>
      </c>
      <c r="B315" s="96" t="n">
        <v>34980</v>
      </c>
      <c r="C315" s="0" t="n">
        <v>1.76</v>
      </c>
      <c r="D315" s="98" t="n">
        <f aca="false">LN(C315/C314)</f>
        <v>0</v>
      </c>
      <c r="E315" s="99" t="n">
        <f aca="false">STDEV(D306:D315)*SQRT(365)</f>
        <v>0.956695790590553</v>
      </c>
    </row>
    <row r="316" customFormat="false" ht="12.75" hidden="false" customHeight="false" outlineLevel="0" collapsed="false">
      <c r="A316" s="95" t="n">
        <f aca="false">MONTH(B316)+(YEAR(B316)-1998)*12</f>
        <v>-26</v>
      </c>
      <c r="B316" s="96" t="n">
        <v>34981</v>
      </c>
      <c r="C316" s="0" t="n">
        <v>1.76</v>
      </c>
      <c r="D316" s="98" t="n">
        <f aca="false">LN(C316/C315)</f>
        <v>0</v>
      </c>
      <c r="E316" s="99" t="n">
        <f aca="false">STDEV(D307:D316)*SQRT(365)</f>
        <v>0.956695790590553</v>
      </c>
    </row>
    <row r="317" customFormat="false" ht="12.75" hidden="false" customHeight="false" outlineLevel="0" collapsed="false">
      <c r="A317" s="95" t="n">
        <f aca="false">MONTH(B317)+(YEAR(B317)-1998)*12</f>
        <v>-26</v>
      </c>
      <c r="B317" s="96" t="n">
        <v>34982</v>
      </c>
      <c r="C317" s="0" t="n">
        <v>1.74</v>
      </c>
      <c r="D317" s="98" t="n">
        <f aca="false">LN(C317/C316)</f>
        <v>-0.0114286958236227</v>
      </c>
      <c r="E317" s="99" t="n">
        <f aca="false">STDEV(D308:D317)*SQRT(365)</f>
        <v>0.944741123552523</v>
      </c>
    </row>
    <row r="318" customFormat="false" ht="12.75" hidden="false" customHeight="false" outlineLevel="0" collapsed="false">
      <c r="A318" s="95" t="n">
        <f aca="false">MONTH(B318)+(YEAR(B318)-1998)*12</f>
        <v>-26</v>
      </c>
      <c r="B318" s="96" t="n">
        <v>34983</v>
      </c>
      <c r="C318" s="0" t="n">
        <v>1.72</v>
      </c>
      <c r="D318" s="98" t="n">
        <f aca="false">LN(C318/C317)</f>
        <v>-0.011560822401076</v>
      </c>
      <c r="E318" s="99" t="n">
        <f aca="false">STDEV(D309:D318)*SQRT(365)</f>
        <v>0.949626517108312</v>
      </c>
    </row>
    <row r="319" customFormat="false" ht="12.75" hidden="false" customHeight="false" outlineLevel="0" collapsed="false">
      <c r="A319" s="95" t="n">
        <f aca="false">MONTH(B319)+(YEAR(B319)-1998)*12</f>
        <v>-26</v>
      </c>
      <c r="B319" s="96" t="n">
        <v>34984</v>
      </c>
      <c r="C319" s="0" t="n">
        <v>1.7</v>
      </c>
      <c r="D319" s="98" t="n">
        <f aca="false">LN(C319/C318)</f>
        <v>-0.0116960397631913</v>
      </c>
      <c r="E319" s="99" t="n">
        <f aca="false">STDEV(D310:D319)*SQRT(365)</f>
        <v>0.755930720614492</v>
      </c>
    </row>
    <row r="320" customFormat="false" ht="12.75" hidden="false" customHeight="false" outlineLevel="0" collapsed="false">
      <c r="A320" s="95" t="n">
        <f aca="false">MONTH(B320)+(YEAR(B320)-1998)*12</f>
        <v>-26</v>
      </c>
      <c r="B320" s="96" t="n">
        <v>34985</v>
      </c>
      <c r="C320" s="0" t="n">
        <v>1.68</v>
      </c>
      <c r="D320" s="98" t="n">
        <f aca="false">LN(C320/C319)</f>
        <v>-0.0118344576470028</v>
      </c>
      <c r="E320" s="99" t="n">
        <f aca="false">STDEV(D311:D320)*SQRT(365)</f>
        <v>0.615034001485442</v>
      </c>
    </row>
    <row r="321" customFormat="false" ht="12.75" hidden="false" customHeight="false" outlineLevel="0" collapsed="false">
      <c r="A321" s="95" t="n">
        <f aca="false">MONTH(B321)+(YEAR(B321)-1998)*12</f>
        <v>-26</v>
      </c>
      <c r="B321" s="96" t="n">
        <v>34986</v>
      </c>
      <c r="C321" s="0" t="n">
        <v>1.68</v>
      </c>
      <c r="D321" s="98" t="n">
        <f aca="false">LN(C321/C320)</f>
        <v>0</v>
      </c>
      <c r="E321" s="99" t="n">
        <f aca="false">STDEV(D312:D321)*SQRT(365)</f>
        <v>0.549551163171454</v>
      </c>
    </row>
    <row r="322" customFormat="false" ht="12.75" hidden="false" customHeight="false" outlineLevel="0" collapsed="false">
      <c r="A322" s="95" t="n">
        <f aca="false">MONTH(B322)+(YEAR(B322)-1998)*12</f>
        <v>-26</v>
      </c>
      <c r="B322" s="96" t="n">
        <v>34987</v>
      </c>
      <c r="C322" s="0" t="n">
        <v>1.68</v>
      </c>
      <c r="D322" s="98" t="n">
        <f aca="false">LN(C322/C321)</f>
        <v>0</v>
      </c>
      <c r="E322" s="99" t="n">
        <f aca="false">STDEV(D313:D322)*SQRT(365)</f>
        <v>0.176751928957525</v>
      </c>
    </row>
    <row r="323" customFormat="false" ht="12.75" hidden="false" customHeight="false" outlineLevel="0" collapsed="false">
      <c r="A323" s="95" t="n">
        <f aca="false">MONTH(B323)+(YEAR(B323)-1998)*12</f>
        <v>-26</v>
      </c>
      <c r="B323" s="96" t="n">
        <v>34988</v>
      </c>
      <c r="C323" s="0" t="n">
        <v>1.7</v>
      </c>
      <c r="D323" s="98" t="n">
        <f aca="false">LN(C323/C322)</f>
        <v>0.0118344576470028</v>
      </c>
      <c r="E323" s="99" t="n">
        <f aca="false">STDEV(D314:D323)*SQRT(365)</f>
        <v>0.150818410463105</v>
      </c>
    </row>
    <row r="324" customFormat="false" ht="12.75" hidden="false" customHeight="false" outlineLevel="0" collapsed="false">
      <c r="A324" s="95" t="n">
        <f aca="false">MONTH(B324)+(YEAR(B324)-1998)*12</f>
        <v>-26</v>
      </c>
      <c r="B324" s="96" t="n">
        <v>34989</v>
      </c>
      <c r="C324" s="0" t="n">
        <v>1.71</v>
      </c>
      <c r="D324" s="98" t="n">
        <f aca="false">LN(C324/C323)</f>
        <v>0.00586511945239806</v>
      </c>
      <c r="E324" s="99" t="n">
        <f aca="false">STDEV(D315:D324)*SQRT(365)</f>
        <v>0.16016198893583</v>
      </c>
    </row>
    <row r="325" customFormat="false" ht="12.75" hidden="false" customHeight="false" outlineLevel="0" collapsed="false">
      <c r="A325" s="95" t="n">
        <f aca="false">MONTH(B325)+(YEAR(B325)-1998)*12</f>
        <v>-26</v>
      </c>
      <c r="B325" s="96" t="n">
        <v>34990</v>
      </c>
      <c r="C325" s="0" t="n">
        <v>1.73</v>
      </c>
      <c r="D325" s="98" t="n">
        <f aca="false">LN(C325/C324)</f>
        <v>0.0116280379951192</v>
      </c>
      <c r="E325" s="99" t="n">
        <f aca="false">STDEV(D316:D325)*SQRT(365)</f>
        <v>0.182497428285263</v>
      </c>
    </row>
    <row r="326" customFormat="false" ht="12.75" hidden="false" customHeight="false" outlineLevel="0" collapsed="false">
      <c r="A326" s="95" t="n">
        <f aca="false">MONTH(B326)+(YEAR(B326)-1998)*12</f>
        <v>-26</v>
      </c>
      <c r="B326" s="96" t="n">
        <v>34991</v>
      </c>
      <c r="C326" s="0" t="n">
        <v>1.69</v>
      </c>
      <c r="D326" s="98" t="n">
        <f aca="false">LN(C326/C325)</f>
        <v>-0.0233928795747055</v>
      </c>
      <c r="E326" s="99" t="n">
        <f aca="false">STDEV(D317:D326)*SQRT(365)</f>
        <v>0.223644730292917</v>
      </c>
    </row>
    <row r="327" customFormat="false" ht="12.75" hidden="false" customHeight="false" outlineLevel="0" collapsed="false">
      <c r="A327" s="95" t="n">
        <f aca="false">MONTH(B327)+(YEAR(B327)-1998)*12</f>
        <v>-26</v>
      </c>
      <c r="B327" s="96" t="n">
        <v>34992</v>
      </c>
      <c r="C327" s="0" t="n">
        <v>1.7</v>
      </c>
      <c r="D327" s="98" t="n">
        <f aca="false">LN(C327/C326)</f>
        <v>0.00589972212718832</v>
      </c>
      <c r="E327" s="99" t="n">
        <f aca="false">STDEV(D318:D327)*SQRT(365)</f>
        <v>0.2249844379441</v>
      </c>
    </row>
    <row r="328" customFormat="false" ht="12.75" hidden="false" customHeight="false" outlineLevel="0" collapsed="false">
      <c r="A328" s="95" t="n">
        <f aca="false">MONTH(B328)+(YEAR(B328)-1998)*12</f>
        <v>-26</v>
      </c>
      <c r="B328" s="96" t="n">
        <v>34993</v>
      </c>
      <c r="C328" s="0" t="n">
        <v>1.7</v>
      </c>
      <c r="D328" s="98" t="n">
        <f aca="false">LN(C328/C327)</f>
        <v>0</v>
      </c>
      <c r="E328" s="99" t="n">
        <f aca="false">STDEV(D319:D328)*SQRT(365)</f>
        <v>0.216417253412377</v>
      </c>
    </row>
    <row r="329" customFormat="false" ht="12.75" hidden="false" customHeight="false" outlineLevel="0" collapsed="false">
      <c r="A329" s="95" t="n">
        <f aca="false">MONTH(B329)+(YEAR(B329)-1998)*12</f>
        <v>-26</v>
      </c>
      <c r="B329" s="96" t="n">
        <v>34994</v>
      </c>
      <c r="C329" s="0" t="n">
        <v>1.7</v>
      </c>
      <c r="D329" s="98" t="n">
        <f aca="false">LN(C329/C328)</f>
        <v>0</v>
      </c>
      <c r="E329" s="99" t="n">
        <f aca="false">STDEV(D320:D329)*SQRT(365)</f>
        <v>0.204556408944742</v>
      </c>
    </row>
    <row r="330" customFormat="false" ht="12.75" hidden="false" customHeight="false" outlineLevel="0" collapsed="false">
      <c r="A330" s="95" t="n">
        <f aca="false">MONTH(B330)+(YEAR(B330)-1998)*12</f>
        <v>-26</v>
      </c>
      <c r="B330" s="96" t="n">
        <v>34995</v>
      </c>
      <c r="C330" s="0" t="n">
        <v>1.73</v>
      </c>
      <c r="D330" s="98" t="n">
        <f aca="false">LN(C330/C329)</f>
        <v>0.0174931574475171</v>
      </c>
      <c r="E330" s="99" t="n">
        <f aca="false">STDEV(D321:D330)*SQRT(365)</f>
        <v>0.212333580098753</v>
      </c>
    </row>
    <row r="331" customFormat="false" ht="12.75" hidden="false" customHeight="false" outlineLevel="0" collapsed="false">
      <c r="A331" s="95" t="n">
        <f aca="false">MONTH(B331)+(YEAR(B331)-1998)*12</f>
        <v>-26</v>
      </c>
      <c r="B331" s="96" t="n">
        <v>34996</v>
      </c>
      <c r="C331" s="0" t="n">
        <v>1.73</v>
      </c>
      <c r="D331" s="98" t="n">
        <f aca="false">LN(C331/C330)</f>
        <v>0</v>
      </c>
      <c r="E331" s="99" t="n">
        <f aca="false">STDEV(D322:D331)*SQRT(365)</f>
        <v>0.212333580098753</v>
      </c>
    </row>
    <row r="332" customFormat="false" ht="12.75" hidden="false" customHeight="false" outlineLevel="0" collapsed="false">
      <c r="A332" s="95" t="n">
        <f aca="false">MONTH(B332)+(YEAR(B332)-1998)*12</f>
        <v>-26</v>
      </c>
      <c r="B332" s="96" t="n">
        <v>34997</v>
      </c>
      <c r="C332" s="0" t="n">
        <v>1.74</v>
      </c>
      <c r="D332" s="98" t="n">
        <f aca="false">LN(C332/C331)</f>
        <v>0.00576370471675013</v>
      </c>
      <c r="E332" s="99" t="n">
        <f aca="false">STDEV(D323:D332)*SQRT(365)</f>
        <v>0.211959954812844</v>
      </c>
    </row>
    <row r="333" customFormat="false" ht="12.75" hidden="false" customHeight="false" outlineLevel="0" collapsed="false">
      <c r="A333" s="95" t="n">
        <f aca="false">MONTH(B333)+(YEAR(B333)-1998)*12</f>
        <v>-26</v>
      </c>
      <c r="B333" s="96" t="n">
        <v>34998</v>
      </c>
      <c r="C333" s="0" t="n">
        <v>1.73</v>
      </c>
      <c r="D333" s="98" t="n">
        <f aca="false">LN(C333/C332)</f>
        <v>-0.00576370471675013</v>
      </c>
      <c r="E333" s="99" t="n">
        <f aca="false">STDEV(D324:D333)*SQRT(365)</f>
        <v>0.21058793312713</v>
      </c>
    </row>
    <row r="334" customFormat="false" ht="12.75" hidden="false" customHeight="false" outlineLevel="0" collapsed="false">
      <c r="A334" s="95" t="n">
        <f aca="false">MONTH(B334)+(YEAR(B334)-1998)*12</f>
        <v>-26</v>
      </c>
      <c r="B334" s="96" t="n">
        <v>34999</v>
      </c>
      <c r="C334" s="0" t="n">
        <v>1.76</v>
      </c>
      <c r="D334" s="98" t="n">
        <f aca="false">LN(C334/C333)</f>
        <v>0.0171924005403728</v>
      </c>
      <c r="E334" s="99" t="n">
        <f aca="false">STDEV(D325:D334)*SQRT(365)</f>
        <v>0.229808537951175</v>
      </c>
    </row>
    <row r="335" customFormat="false" ht="12.75" hidden="false" customHeight="false" outlineLevel="0" collapsed="false">
      <c r="A335" s="95" t="n">
        <f aca="false">MONTH(B335)+(YEAR(B335)-1998)*12</f>
        <v>-26</v>
      </c>
      <c r="B335" s="96" t="n">
        <v>35000</v>
      </c>
      <c r="C335" s="0" t="n">
        <v>1.76</v>
      </c>
      <c r="D335" s="98" t="n">
        <f aca="false">LN(C335/C334)</f>
        <v>0</v>
      </c>
      <c r="E335" s="99" t="n">
        <f aca="false">STDEV(D326:D335)*SQRT(365)</f>
        <v>0.222482081514534</v>
      </c>
    </row>
    <row r="336" customFormat="false" ht="12.75" hidden="false" customHeight="false" outlineLevel="0" collapsed="false">
      <c r="A336" s="95" t="n">
        <f aca="false">MONTH(B336)+(YEAR(B336)-1998)*12</f>
        <v>-26</v>
      </c>
      <c r="B336" s="96" t="n">
        <v>35001</v>
      </c>
      <c r="C336" s="0" t="n">
        <v>1.76</v>
      </c>
      <c r="D336" s="98" t="n">
        <f aca="false">LN(C336/C335)</f>
        <v>0</v>
      </c>
      <c r="E336" s="99" t="n">
        <f aca="false">STDEV(D327:D336)*SQRT(365)</f>
        <v>0.147728655561961</v>
      </c>
    </row>
    <row r="337" customFormat="false" ht="12.75" hidden="false" customHeight="false" outlineLevel="0" collapsed="false">
      <c r="A337" s="95" t="n">
        <f aca="false">MONTH(B337)+(YEAR(B337)-1998)*12</f>
        <v>-26</v>
      </c>
      <c r="B337" s="96" t="n">
        <v>35002</v>
      </c>
      <c r="C337" s="0" t="n">
        <v>1.79</v>
      </c>
      <c r="D337" s="98" t="n">
        <f aca="false">LN(C337/C336)</f>
        <v>0.0169018108026033</v>
      </c>
      <c r="E337" s="99" t="n">
        <f aca="false">STDEV(D328:D337)*SQRT(365)</f>
        <v>0.166988021338879</v>
      </c>
    </row>
    <row r="338" customFormat="false" ht="12.75" hidden="false" customHeight="false" outlineLevel="0" collapsed="false">
      <c r="A338" s="95" t="n">
        <f aca="false">MONTH(B338)+(YEAR(B338)-1998)*12</f>
        <v>-26</v>
      </c>
      <c r="B338" s="96" t="n">
        <v>35003</v>
      </c>
      <c r="C338" s="0" t="n">
        <v>1.78</v>
      </c>
      <c r="D338" s="98" t="n">
        <f aca="false">LN(C338/C337)</f>
        <v>-0.0056022555486699</v>
      </c>
      <c r="E338" s="99" t="n">
        <f aca="false">STDEV(D329:D338)*SQRT(365)</f>
        <v>0.177129100502827</v>
      </c>
    </row>
    <row r="339" customFormat="false" ht="12.75" hidden="false" customHeight="false" outlineLevel="0" collapsed="false">
      <c r="A339" s="95" t="n">
        <f aca="false">MONTH(B339)+(YEAR(B339)-1998)*12</f>
        <v>-25</v>
      </c>
      <c r="B339" s="96" t="n">
        <v>35004</v>
      </c>
      <c r="C339" s="0" t="n">
        <v>1.83</v>
      </c>
      <c r="D339" s="98" t="n">
        <f aca="false">LN(C339/C338)</f>
        <v>0.0277026025493358</v>
      </c>
      <c r="E339" s="99" t="n">
        <f aca="false">STDEV(D330:D339)*SQRT(365)</f>
        <v>0.221479710870596</v>
      </c>
    </row>
    <row r="340" customFormat="false" ht="12.75" hidden="false" customHeight="false" outlineLevel="0" collapsed="false">
      <c r="A340" s="95" t="n">
        <f aca="false">MONTH(B340)+(YEAR(B340)-1998)*12</f>
        <v>-25</v>
      </c>
      <c r="B340" s="96" t="n">
        <v>35005</v>
      </c>
      <c r="C340" s="0" t="n">
        <v>1.82</v>
      </c>
      <c r="D340" s="98" t="n">
        <f aca="false">LN(C340/C339)</f>
        <v>-0.0054794657646256</v>
      </c>
      <c r="E340" s="99" t="n">
        <f aca="false">STDEV(D331:D340)*SQRT(365)</f>
        <v>0.222375137047216</v>
      </c>
    </row>
    <row r="341" customFormat="false" ht="12.75" hidden="false" customHeight="false" outlineLevel="0" collapsed="false">
      <c r="A341" s="95" t="n">
        <f aca="false">MONTH(B341)+(YEAR(B341)-1998)*12</f>
        <v>-25</v>
      </c>
      <c r="B341" s="96" t="n">
        <v>35006</v>
      </c>
      <c r="C341" s="0" t="n">
        <v>1.88</v>
      </c>
      <c r="D341" s="98" t="n">
        <f aca="false">LN(C341/C340)</f>
        <v>0.0324352757531537</v>
      </c>
      <c r="E341" s="99" t="n">
        <f aca="false">STDEV(D332:D341)*SQRT(365)</f>
        <v>0.272961506433157</v>
      </c>
    </row>
    <row r="342" customFormat="false" ht="12.75" hidden="false" customHeight="false" outlineLevel="0" collapsed="false">
      <c r="A342" s="95" t="n">
        <f aca="false">MONTH(B342)+(YEAR(B342)-1998)*12</f>
        <v>-25</v>
      </c>
      <c r="B342" s="96" t="n">
        <v>35007</v>
      </c>
      <c r="C342" s="0" t="n">
        <v>1.88</v>
      </c>
      <c r="D342" s="98" t="n">
        <f aca="false">LN(C342/C341)</f>
        <v>0</v>
      </c>
      <c r="E342" s="99" t="n">
        <f aca="false">STDEV(D333:D342)*SQRT(365)</f>
        <v>0.27733242449908</v>
      </c>
    </row>
    <row r="343" customFormat="false" ht="12.75" hidden="false" customHeight="false" outlineLevel="0" collapsed="false">
      <c r="A343" s="95" t="n">
        <f aca="false">MONTH(B343)+(YEAR(B343)-1998)*12</f>
        <v>-25</v>
      </c>
      <c r="B343" s="96" t="n">
        <v>35008</v>
      </c>
      <c r="C343" s="0" t="n">
        <v>1.88</v>
      </c>
      <c r="D343" s="98" t="n">
        <f aca="false">LN(C343/C342)</f>
        <v>0</v>
      </c>
      <c r="E343" s="99" t="n">
        <f aca="false">STDEV(D334:D343)*SQRT(365)</f>
        <v>0.267980314936906</v>
      </c>
    </row>
    <row r="344" customFormat="false" ht="12.75" hidden="false" customHeight="false" outlineLevel="0" collapsed="false">
      <c r="A344" s="95" t="n">
        <f aca="false">MONTH(B344)+(YEAR(B344)-1998)*12</f>
        <v>-25</v>
      </c>
      <c r="B344" s="96" t="n">
        <v>35009</v>
      </c>
      <c r="C344" s="0" t="n">
        <v>1.86</v>
      </c>
      <c r="D344" s="98" t="n">
        <f aca="false">LN(C344/C343)</f>
        <v>-0.0106952891167478</v>
      </c>
      <c r="E344" s="99" t="n">
        <f aca="false">STDEV(D335:D344)*SQRT(365)</f>
        <v>0.283054300934823</v>
      </c>
    </row>
    <row r="345" customFormat="false" ht="12.75" hidden="false" customHeight="false" outlineLevel="0" collapsed="false">
      <c r="A345" s="95" t="n">
        <f aca="false">MONTH(B345)+(YEAR(B345)-1998)*12</f>
        <v>-25</v>
      </c>
      <c r="B345" s="96" t="n">
        <v>35010</v>
      </c>
      <c r="C345" s="0" t="n">
        <v>1.85</v>
      </c>
      <c r="D345" s="98" t="n">
        <f aca="false">LN(C345/C344)</f>
        <v>-0.00539084863487642</v>
      </c>
      <c r="E345" s="99" t="n">
        <f aca="false">STDEV(D336:D345)*SQRT(365)</f>
        <v>0.289131243847171</v>
      </c>
    </row>
    <row r="346" customFormat="false" ht="12.75" hidden="false" customHeight="false" outlineLevel="0" collapsed="false">
      <c r="A346" s="95" t="n">
        <f aca="false">MONTH(B346)+(YEAR(B346)-1998)*12</f>
        <v>-25</v>
      </c>
      <c r="B346" s="96" t="n">
        <v>35011</v>
      </c>
      <c r="C346" s="0" t="n">
        <v>1.91</v>
      </c>
      <c r="D346" s="98" t="n">
        <f aca="false">LN(C346/C345)</f>
        <v>0.0319176029683049</v>
      </c>
      <c r="E346" s="99" t="n">
        <f aca="false">STDEV(D337:D346)*SQRT(365)</f>
        <v>0.328434871583781</v>
      </c>
    </row>
    <row r="347" customFormat="false" ht="12.75" hidden="false" customHeight="false" outlineLevel="0" collapsed="false">
      <c r="A347" s="95" t="n">
        <f aca="false">MONTH(B347)+(YEAR(B347)-1998)*12</f>
        <v>-25</v>
      </c>
      <c r="B347" s="96" t="n">
        <v>35012</v>
      </c>
      <c r="C347" s="0" t="n">
        <v>1.92</v>
      </c>
      <c r="D347" s="98" t="n">
        <f aca="false">LN(C347/C346)</f>
        <v>0.00522194398115163</v>
      </c>
      <c r="E347" s="99" t="n">
        <f aca="false">STDEV(D338:D347)*SQRT(365)</f>
        <v>0.323396061071505</v>
      </c>
    </row>
    <row r="348" customFormat="false" ht="12.75" hidden="false" customHeight="false" outlineLevel="0" collapsed="false">
      <c r="A348" s="95" t="n">
        <f aca="false">MONTH(B348)+(YEAR(B348)-1998)*12</f>
        <v>-25</v>
      </c>
      <c r="B348" s="96" t="n">
        <v>35013</v>
      </c>
      <c r="C348" s="0" t="n">
        <v>1.93</v>
      </c>
      <c r="D348" s="98" t="n">
        <f aca="false">LN(C348/C347)</f>
        <v>0.00519481687710393</v>
      </c>
      <c r="E348" s="99" t="n">
        <f aca="false">STDEV(D339:D348)*SQRT(365)</f>
        <v>0.31272013972474</v>
      </c>
    </row>
    <row r="349" customFormat="false" ht="12.75" hidden="false" customHeight="false" outlineLevel="0" collapsed="false">
      <c r="A349" s="95" t="n">
        <f aca="false">MONTH(B349)+(YEAR(B349)-1998)*12</f>
        <v>-25</v>
      </c>
      <c r="B349" s="96" t="n">
        <v>35014</v>
      </c>
      <c r="C349" s="0" t="n">
        <v>1.93</v>
      </c>
      <c r="D349" s="98" t="n">
        <f aca="false">LN(C349/C348)</f>
        <v>0</v>
      </c>
      <c r="E349" s="99" t="n">
        <f aca="false">STDEV(D340:D349)*SQRT(365)</f>
        <v>0.285897578921068</v>
      </c>
    </row>
    <row r="350" customFormat="false" ht="12.75" hidden="false" customHeight="false" outlineLevel="0" collapsed="false">
      <c r="A350" s="95" t="n">
        <f aca="false">MONTH(B350)+(YEAR(B350)-1998)*12</f>
        <v>-25</v>
      </c>
      <c r="B350" s="96" t="n">
        <v>35015</v>
      </c>
      <c r="C350" s="0" t="n">
        <v>1.93</v>
      </c>
      <c r="D350" s="98" t="n">
        <f aca="false">LN(C350/C349)</f>
        <v>0</v>
      </c>
      <c r="E350" s="99" t="n">
        <f aca="false">STDEV(D341:D350)*SQRT(365)</f>
        <v>0.279344532030798</v>
      </c>
    </row>
    <row r="351" customFormat="false" ht="12.75" hidden="false" customHeight="false" outlineLevel="0" collapsed="false">
      <c r="A351" s="95" t="n">
        <f aca="false">MONTH(B351)+(YEAR(B351)-1998)*12</f>
        <v>-25</v>
      </c>
      <c r="B351" s="96" t="n">
        <v>35016</v>
      </c>
      <c r="C351" s="0" t="n">
        <v>2</v>
      </c>
      <c r="D351" s="98" t="n">
        <f aca="false">LN(C351/C350)</f>
        <v>0.0356271776431513</v>
      </c>
      <c r="E351" s="99" t="n">
        <f aca="false">STDEV(D342:D351)*SQRT(365)</f>
        <v>0.292033184722345</v>
      </c>
    </row>
    <row r="352" customFormat="false" ht="12.75" hidden="false" customHeight="false" outlineLevel="0" collapsed="false">
      <c r="A352" s="95" t="n">
        <f aca="false">MONTH(B352)+(YEAR(B352)-1998)*12</f>
        <v>-25</v>
      </c>
      <c r="B352" s="96" t="n">
        <v>35017</v>
      </c>
      <c r="C352" s="0" t="n">
        <v>2.03</v>
      </c>
      <c r="D352" s="98" t="n">
        <f aca="false">LN(C352/C351)</f>
        <v>0.0148886124937506</v>
      </c>
      <c r="E352" s="99" t="n">
        <f aca="false">STDEV(D343:D352)*SQRT(365)</f>
        <v>0.29309058902</v>
      </c>
    </row>
    <row r="353" customFormat="false" ht="12.75" hidden="false" customHeight="false" outlineLevel="0" collapsed="false">
      <c r="A353" s="95" t="n">
        <f aca="false">MONTH(B353)+(YEAR(B353)-1998)*12</f>
        <v>-25</v>
      </c>
      <c r="B353" s="96" t="n">
        <v>35018</v>
      </c>
      <c r="C353" s="0" t="n">
        <v>2.01</v>
      </c>
      <c r="D353" s="98" t="n">
        <f aca="false">LN(C353/C352)</f>
        <v>-0.00990107098271157</v>
      </c>
      <c r="E353" s="99" t="n">
        <f aca="false">STDEV(D344:D353)*SQRT(365)</f>
        <v>0.309265338751721</v>
      </c>
    </row>
    <row r="354" customFormat="false" ht="12.75" hidden="false" customHeight="false" outlineLevel="0" collapsed="false">
      <c r="A354" s="95" t="n">
        <f aca="false">MONTH(B354)+(YEAR(B354)-1998)*12</f>
        <v>-25</v>
      </c>
      <c r="B354" s="96" t="n">
        <v>35019</v>
      </c>
      <c r="C354" s="0" t="n">
        <v>2.05</v>
      </c>
      <c r="D354" s="98" t="n">
        <f aca="false">LN(C354/C353)</f>
        <v>0.0197050710793323</v>
      </c>
      <c r="E354" s="99" t="n">
        <f aca="false">STDEV(D345:D354)*SQRT(365)</f>
        <v>0.294139522344668</v>
      </c>
    </row>
    <row r="355" customFormat="false" ht="12.75" hidden="false" customHeight="false" outlineLevel="0" collapsed="false">
      <c r="A355" s="95" t="n">
        <f aca="false">MONTH(B355)+(YEAR(B355)-1998)*12</f>
        <v>-25</v>
      </c>
      <c r="B355" s="96" t="n">
        <v>35020</v>
      </c>
      <c r="C355" s="0" t="n">
        <v>2.11</v>
      </c>
      <c r="D355" s="98" t="n">
        <f aca="false">LN(C355/C354)</f>
        <v>0.0288481543376583</v>
      </c>
      <c r="E355" s="99" t="n">
        <f aca="false">STDEV(D346:D355)*SQRT(365)</f>
        <v>0.295507139662663</v>
      </c>
    </row>
    <row r="356" customFormat="false" ht="12.75" hidden="false" customHeight="false" outlineLevel="0" collapsed="false">
      <c r="A356" s="95" t="n">
        <f aca="false">MONTH(B356)+(YEAR(B356)-1998)*12</f>
        <v>-25</v>
      </c>
      <c r="B356" s="96" t="n">
        <v>35021</v>
      </c>
      <c r="C356" s="0" t="n">
        <v>2.11</v>
      </c>
      <c r="D356" s="98" t="n">
        <f aca="false">LN(C356/C355)</f>
        <v>0</v>
      </c>
      <c r="E356" s="99" t="n">
        <f aca="false">STDEV(D347:D356)*SQRT(365)</f>
        <v>0.275539306085976</v>
      </c>
    </row>
    <row r="357" customFormat="false" ht="12.75" hidden="false" customHeight="false" outlineLevel="0" collapsed="false">
      <c r="A357" s="95" t="n">
        <f aca="false">MONTH(B357)+(YEAR(B357)-1998)*12</f>
        <v>-25</v>
      </c>
      <c r="B357" s="96" t="n">
        <v>35022</v>
      </c>
      <c r="C357" s="0" t="n">
        <v>2.11</v>
      </c>
      <c r="D357" s="98" t="n">
        <f aca="false">LN(C357/C356)</f>
        <v>0</v>
      </c>
      <c r="E357" s="99" t="n">
        <f aca="false">STDEV(D348:D357)*SQRT(365)</f>
        <v>0.280933103966521</v>
      </c>
    </row>
    <row r="358" customFormat="false" ht="12.75" hidden="false" customHeight="false" outlineLevel="0" collapsed="false">
      <c r="A358" s="95" t="n">
        <f aca="false">MONTH(B358)+(YEAR(B358)-1998)*12</f>
        <v>-25</v>
      </c>
      <c r="B358" s="96" t="n">
        <v>35023</v>
      </c>
      <c r="C358" s="0" t="n">
        <v>2.22</v>
      </c>
      <c r="D358" s="98" t="n">
        <f aca="false">LN(C358/C357)</f>
        <v>0.0508192483962131</v>
      </c>
      <c r="E358" s="99" t="n">
        <f aca="false">STDEV(D349:D358)*SQRT(365)</f>
        <v>0.373102196666904</v>
      </c>
    </row>
    <row r="359" customFormat="false" ht="12.75" hidden="false" customHeight="false" outlineLevel="0" collapsed="false">
      <c r="A359" s="95" t="n">
        <f aca="false">MONTH(B359)+(YEAR(B359)-1998)*12</f>
        <v>-25</v>
      </c>
      <c r="B359" s="96" t="n">
        <v>35024</v>
      </c>
      <c r="C359" s="0" t="n">
        <v>2.23</v>
      </c>
      <c r="D359" s="98" t="n">
        <f aca="false">LN(C359/C358)</f>
        <v>0.00449438958783927</v>
      </c>
      <c r="E359" s="99" t="n">
        <f aca="false">STDEV(D350:D359)*SQRT(365)</f>
        <v>0.367204806742447</v>
      </c>
    </row>
    <row r="360" customFormat="false" ht="12.75" hidden="false" customHeight="false" outlineLevel="0" collapsed="false">
      <c r="A360" s="95" t="n">
        <f aca="false">MONTH(B360)+(YEAR(B360)-1998)*12</f>
        <v>-25</v>
      </c>
      <c r="B360" s="96" t="n">
        <v>35025</v>
      </c>
      <c r="C360" s="0" t="n">
        <v>2.26</v>
      </c>
      <c r="D360" s="98" t="n">
        <f aca="false">LN(C360/C359)</f>
        <v>0.0133632278121669</v>
      </c>
      <c r="E360" s="99" t="n">
        <f aca="false">STDEV(D351:D360)*SQRT(365)</f>
        <v>0.354537642256289</v>
      </c>
    </row>
    <row r="361" customFormat="false" ht="12.75" hidden="false" customHeight="false" outlineLevel="0" collapsed="false">
      <c r="A361" s="95" t="n">
        <f aca="false">MONTH(B361)+(YEAR(B361)-1998)*12</f>
        <v>-25</v>
      </c>
      <c r="B361" s="96" t="n">
        <v>35026</v>
      </c>
      <c r="C361" s="0" t="n">
        <v>2.26</v>
      </c>
      <c r="D361" s="98" t="n">
        <f aca="false">LN(C361/C360)</f>
        <v>0</v>
      </c>
      <c r="E361" s="99" t="n">
        <f aca="false">STDEV(D352:D361)*SQRT(365)</f>
        <v>0.338652632880261</v>
      </c>
    </row>
    <row r="362" customFormat="false" ht="12.75" hidden="false" customHeight="false" outlineLevel="0" collapsed="false">
      <c r="A362" s="95" t="n">
        <f aca="false">MONTH(B362)+(YEAR(B362)-1998)*12</f>
        <v>-25</v>
      </c>
      <c r="B362" s="96" t="n">
        <v>35027</v>
      </c>
      <c r="C362" s="0" t="n">
        <v>2.26</v>
      </c>
      <c r="D362" s="98" t="n">
        <f aca="false">LN(C362/C361)</f>
        <v>0</v>
      </c>
      <c r="E362" s="99" t="n">
        <f aca="false">STDEV(D353:D362)*SQRT(365)</f>
        <v>0.345768733550497</v>
      </c>
    </row>
    <row r="363" customFormat="false" ht="12.75" hidden="false" customHeight="false" outlineLevel="0" collapsed="false">
      <c r="A363" s="95" t="n">
        <f aca="false">MONTH(B363)+(YEAR(B363)-1998)*12</f>
        <v>-25</v>
      </c>
      <c r="B363" s="96" t="n">
        <v>35028</v>
      </c>
      <c r="C363" s="0" t="n">
        <v>2.26</v>
      </c>
      <c r="D363" s="98" t="n">
        <f aca="false">LN(C363/C362)</f>
        <v>0</v>
      </c>
      <c r="E363" s="99" t="n">
        <f aca="false">STDEV(D354:D363)*SQRT(365)</f>
        <v>0.326440321305838</v>
      </c>
    </row>
    <row r="364" customFormat="false" ht="12.75" hidden="false" customHeight="false" outlineLevel="0" collapsed="false">
      <c r="A364" s="95" t="n">
        <f aca="false">MONTH(B364)+(YEAR(B364)-1998)*12</f>
        <v>-25</v>
      </c>
      <c r="B364" s="96" t="n">
        <v>35029</v>
      </c>
      <c r="C364" s="0" t="n">
        <v>2.26</v>
      </c>
      <c r="D364" s="98" t="n">
        <f aca="false">LN(C364/C363)</f>
        <v>0</v>
      </c>
      <c r="E364" s="99" t="n">
        <f aca="false">STDEV(D355:D364)*SQRT(365)</f>
        <v>0.328600259784139</v>
      </c>
    </row>
    <row r="365" customFormat="false" ht="12.75" hidden="false" customHeight="false" outlineLevel="0" collapsed="false">
      <c r="A365" s="95" t="n">
        <f aca="false">MONTH(B365)+(YEAR(B365)-1998)*12</f>
        <v>-25</v>
      </c>
      <c r="B365" s="96" t="n">
        <v>35030</v>
      </c>
      <c r="C365" s="0" t="n">
        <v>2.27</v>
      </c>
      <c r="D365" s="98" t="n">
        <f aca="false">LN(C365/C364)</f>
        <v>0.00441501820911691</v>
      </c>
      <c r="E365" s="99" t="n">
        <f aca="false">STDEV(D356:D365)*SQRT(365)</f>
        <v>0.303189860729514</v>
      </c>
    </row>
    <row r="366" customFormat="false" ht="12.75" hidden="false" customHeight="false" outlineLevel="0" collapsed="false">
      <c r="A366" s="95" t="n">
        <f aca="false">MONTH(B366)+(YEAR(B366)-1998)*12</f>
        <v>-25</v>
      </c>
      <c r="B366" s="96" t="n">
        <v>35031</v>
      </c>
      <c r="C366" s="0" t="n">
        <v>2.2</v>
      </c>
      <c r="D366" s="98" t="n">
        <f aca="false">LN(C366/C365)</f>
        <v>-0.031322471129041</v>
      </c>
      <c r="E366" s="99" t="n">
        <f aca="false">STDEV(D357:D366)*SQRT(365)</f>
        <v>0.382496884431792</v>
      </c>
    </row>
    <row r="367" customFormat="false" ht="12.75" hidden="false" customHeight="false" outlineLevel="0" collapsed="false">
      <c r="A367" s="95" t="n">
        <f aca="false">MONTH(B367)+(YEAR(B367)-1998)*12</f>
        <v>-25</v>
      </c>
      <c r="B367" s="96" t="n">
        <v>35032</v>
      </c>
      <c r="C367" s="0" t="n">
        <v>2.12</v>
      </c>
      <c r="D367" s="98" t="n">
        <f aca="false">LN(C367/C366)</f>
        <v>-0.0370412716803491</v>
      </c>
      <c r="E367" s="99" t="n">
        <f aca="false">STDEV(D358:D367)*SQRT(365)</f>
        <v>0.457092278631309</v>
      </c>
    </row>
    <row r="368" customFormat="false" ht="12.75" hidden="false" customHeight="false" outlineLevel="0" collapsed="false">
      <c r="A368" s="95" t="n">
        <f aca="false">MONTH(B368)+(YEAR(B368)-1998)*12</f>
        <v>-25</v>
      </c>
      <c r="B368" s="96" t="n">
        <v>35033</v>
      </c>
      <c r="C368" s="0" t="n">
        <v>2.26</v>
      </c>
      <c r="D368" s="98" t="n">
        <f aca="false">LN(C368/C367)</f>
        <v>0.0639487246002733</v>
      </c>
      <c r="E368" s="99" t="n">
        <f aca="false">STDEV(D359:D368)*SQRT(365)</f>
        <v>0.518499363634087</v>
      </c>
    </row>
    <row r="369" customFormat="false" ht="12.75" hidden="false" customHeight="false" outlineLevel="0" collapsed="false">
      <c r="A369" s="95" t="n">
        <f aca="false">MONTH(B369)+(YEAR(B369)-1998)*12</f>
        <v>-24</v>
      </c>
      <c r="B369" s="96" t="n">
        <v>35034</v>
      </c>
      <c r="C369" s="0" t="n">
        <v>2.24</v>
      </c>
      <c r="D369" s="98" t="n">
        <f aca="false">LN(C369/C368)</f>
        <v>-0.00888894741724582</v>
      </c>
      <c r="E369" s="99" t="n">
        <f aca="false">STDEV(D360:D369)*SQRT(365)</f>
        <v>0.521956821802999</v>
      </c>
    </row>
    <row r="370" customFormat="false" ht="12.75" hidden="false" customHeight="false" outlineLevel="0" collapsed="false">
      <c r="A370" s="95" t="n">
        <f aca="false">MONTH(B370)+(YEAR(B370)-1998)*12</f>
        <v>-24</v>
      </c>
      <c r="B370" s="96" t="n">
        <v>35035</v>
      </c>
      <c r="C370" s="0" t="n">
        <v>2.24</v>
      </c>
      <c r="D370" s="98" t="n">
        <f aca="false">LN(C370/C369)</f>
        <v>0</v>
      </c>
      <c r="E370" s="99" t="n">
        <f aca="false">STDEV(D361:D370)*SQRT(365)</f>
        <v>0.514740154305434</v>
      </c>
    </row>
    <row r="371" customFormat="false" ht="12.75" hidden="false" customHeight="false" outlineLevel="0" collapsed="false">
      <c r="A371" s="95" t="n">
        <f aca="false">MONTH(B371)+(YEAR(B371)-1998)*12</f>
        <v>-24</v>
      </c>
      <c r="B371" s="96" t="n">
        <v>35036</v>
      </c>
      <c r="C371" s="0" t="n">
        <v>2.24</v>
      </c>
      <c r="D371" s="98" t="n">
        <f aca="false">LN(C371/C370)</f>
        <v>0</v>
      </c>
      <c r="E371" s="99" t="n">
        <f aca="false">STDEV(D362:D371)*SQRT(365)</f>
        <v>0.514740154305434</v>
      </c>
    </row>
    <row r="372" customFormat="false" ht="12.75" hidden="false" customHeight="false" outlineLevel="0" collapsed="false">
      <c r="A372" s="95" t="n">
        <f aca="false">MONTH(B372)+(YEAR(B372)-1998)*12</f>
        <v>-24</v>
      </c>
      <c r="B372" s="96" t="n">
        <v>35037</v>
      </c>
      <c r="C372" s="0" t="n">
        <v>2.25</v>
      </c>
      <c r="D372" s="98" t="n">
        <f aca="false">LN(C372/C371)</f>
        <v>0.00445435034938015</v>
      </c>
      <c r="E372" s="99" t="n">
        <f aca="false">STDEV(D363:D372)*SQRT(365)</f>
        <v>0.515754580088016</v>
      </c>
    </row>
    <row r="373" customFormat="false" ht="12.75" hidden="false" customHeight="false" outlineLevel="0" collapsed="false">
      <c r="A373" s="95" t="n">
        <f aca="false">MONTH(B373)+(YEAR(B373)-1998)*12</f>
        <v>-24</v>
      </c>
      <c r="B373" s="96" t="n">
        <v>35038</v>
      </c>
      <c r="C373" s="0" t="n">
        <v>2.3</v>
      </c>
      <c r="D373" s="98" t="n">
        <f aca="false">LN(C373/C372)</f>
        <v>0.0219789067187752</v>
      </c>
      <c r="E373" s="99" t="n">
        <f aca="false">STDEV(D364:D373)*SQRT(365)</f>
        <v>0.533315570564995</v>
      </c>
    </row>
    <row r="374" customFormat="false" ht="12.75" hidden="false" customHeight="false" outlineLevel="0" collapsed="false">
      <c r="A374" s="95" t="n">
        <f aca="false">MONTH(B374)+(YEAR(B374)-1998)*12</f>
        <v>-24</v>
      </c>
      <c r="B374" s="96" t="n">
        <v>35039</v>
      </c>
      <c r="C374" s="0" t="n">
        <v>2.4</v>
      </c>
      <c r="D374" s="98" t="n">
        <f aca="false">LN(C374/C373)</f>
        <v>0.0425596144187959</v>
      </c>
      <c r="E374" s="99" t="n">
        <f aca="false">STDEV(D365:D374)*SQRT(365)</f>
        <v>0.586926153350433</v>
      </c>
    </row>
    <row r="375" customFormat="false" ht="12.75" hidden="false" customHeight="false" outlineLevel="0" collapsed="false">
      <c r="A375" s="95" t="n">
        <f aca="false">MONTH(B375)+(YEAR(B375)-1998)*12</f>
        <v>-24</v>
      </c>
      <c r="B375" s="96" t="n">
        <v>35040</v>
      </c>
      <c r="C375" s="0" t="n">
        <v>2.36</v>
      </c>
      <c r="D375" s="98" t="n">
        <f aca="false">LN(C375/C374)</f>
        <v>-0.0168071183163813</v>
      </c>
      <c r="E375" s="99" t="n">
        <f aca="false">STDEV(D366:D375)*SQRT(365)</f>
        <v>0.603048376954969</v>
      </c>
    </row>
    <row r="376" customFormat="false" ht="12.75" hidden="false" customHeight="false" outlineLevel="0" collapsed="false">
      <c r="A376" s="95" t="n">
        <f aca="false">MONTH(B376)+(YEAR(B376)-1998)*12</f>
        <v>-24</v>
      </c>
      <c r="B376" s="96" t="n">
        <v>35041</v>
      </c>
      <c r="C376" s="0" t="n">
        <v>2.38</v>
      </c>
      <c r="D376" s="98" t="n">
        <f aca="false">LN(C376/C375)</f>
        <v>0.0084388686458646</v>
      </c>
      <c r="E376" s="99" t="n">
        <f aca="false">STDEV(D367:D376)*SQRT(365)</f>
        <v>0.55481091040514</v>
      </c>
    </row>
    <row r="377" customFormat="false" ht="12.75" hidden="false" customHeight="false" outlineLevel="0" collapsed="false">
      <c r="A377" s="95" t="n">
        <f aca="false">MONTH(B377)+(YEAR(B377)-1998)*12</f>
        <v>-24</v>
      </c>
      <c r="B377" s="96" t="n">
        <v>35042</v>
      </c>
      <c r="C377" s="0" t="n">
        <v>2.38</v>
      </c>
      <c r="D377" s="98" t="n">
        <f aca="false">LN(C377/C376)</f>
        <v>0</v>
      </c>
      <c r="E377" s="99" t="n">
        <f aca="false">STDEV(D368:D377)*SQRT(365)</f>
        <v>0.472205685466135</v>
      </c>
    </row>
    <row r="378" customFormat="false" ht="12.75" hidden="false" customHeight="false" outlineLevel="0" collapsed="false">
      <c r="A378" s="95" t="n">
        <f aca="false">MONTH(B378)+(YEAR(B378)-1998)*12</f>
        <v>-24</v>
      </c>
      <c r="B378" s="96" t="n">
        <v>35043</v>
      </c>
      <c r="C378" s="0" t="n">
        <v>2.38</v>
      </c>
      <c r="D378" s="98" t="n">
        <f aca="false">LN(C378/C377)</f>
        <v>0</v>
      </c>
      <c r="E378" s="99" t="n">
        <f aca="false">STDEV(D369:D378)*SQRT(365)</f>
        <v>0.317094179416649</v>
      </c>
    </row>
    <row r="379" customFormat="false" ht="12.75" hidden="false" customHeight="false" outlineLevel="0" collapsed="false">
      <c r="A379" s="95" t="n">
        <f aca="false">MONTH(B379)+(YEAR(B379)-1998)*12</f>
        <v>-24</v>
      </c>
      <c r="B379" s="96" t="n">
        <v>35044</v>
      </c>
      <c r="C379" s="0" t="n">
        <v>2.37</v>
      </c>
      <c r="D379" s="98" t="n">
        <f aca="false">LN(C379/C378)</f>
        <v>-0.00421053253634338</v>
      </c>
      <c r="E379" s="99" t="n">
        <f aca="false">STDEV(D370:D379)*SQRT(365)</f>
        <v>0.309856889805827</v>
      </c>
    </row>
    <row r="380" customFormat="false" ht="12.75" hidden="false" customHeight="false" outlineLevel="0" collapsed="false">
      <c r="A380" s="95" t="n">
        <f aca="false">MONTH(B380)+(YEAR(B380)-1998)*12</f>
        <v>-24</v>
      </c>
      <c r="B380" s="96" t="n">
        <v>35045</v>
      </c>
      <c r="C380" s="0" t="n">
        <v>2.37</v>
      </c>
      <c r="D380" s="98" t="n">
        <f aca="false">LN(C380/C379)</f>
        <v>0</v>
      </c>
      <c r="E380" s="99" t="n">
        <f aca="false">STDEV(D371:D380)*SQRT(365)</f>
        <v>0.309856889805827</v>
      </c>
    </row>
    <row r="381" customFormat="false" ht="12.75" hidden="false" customHeight="false" outlineLevel="0" collapsed="false">
      <c r="A381" s="95" t="n">
        <f aca="false">MONTH(B381)+(YEAR(B381)-1998)*12</f>
        <v>-24</v>
      </c>
      <c r="B381" s="96" t="n">
        <v>35046</v>
      </c>
      <c r="C381" s="0" t="n">
        <v>2.41</v>
      </c>
      <c r="D381" s="98" t="n">
        <f aca="false">LN(C381/C380)</f>
        <v>0.0167367923555238</v>
      </c>
      <c r="E381" s="99" t="n">
        <f aca="false">STDEV(D372:D381)*SQRT(365)</f>
        <v>0.313970130497361</v>
      </c>
    </row>
    <row r="382" customFormat="false" ht="12.75" hidden="false" customHeight="false" outlineLevel="0" collapsed="false">
      <c r="A382" s="95" t="n">
        <f aca="false">MONTH(B382)+(YEAR(B382)-1998)*12</f>
        <v>-24</v>
      </c>
      <c r="B382" s="96" t="n">
        <v>35047</v>
      </c>
      <c r="C382" s="0" t="n">
        <v>2.45</v>
      </c>
      <c r="D382" s="98" t="n">
        <f aca="false">LN(C382/C381)</f>
        <v>0.0164612770540719</v>
      </c>
      <c r="E382" s="99" t="n">
        <f aca="false">STDEV(D373:D382)*SQRT(365)</f>
        <v>0.317888744155125</v>
      </c>
    </row>
    <row r="383" customFormat="false" ht="12.75" hidden="false" customHeight="false" outlineLevel="0" collapsed="false">
      <c r="A383" s="95" t="n">
        <f aca="false">MONTH(B383)+(YEAR(B383)-1998)*12</f>
        <v>-24</v>
      </c>
      <c r="B383" s="96" t="n">
        <v>35048</v>
      </c>
      <c r="C383" s="0" t="n">
        <v>2.5</v>
      </c>
      <c r="D383" s="98" t="n">
        <f aca="false">LN(C383/C382)</f>
        <v>0.0202027073175195</v>
      </c>
      <c r="E383" s="99" t="n">
        <f aca="false">STDEV(D374:D383)*SQRT(365)</f>
        <v>0.315006001576443</v>
      </c>
    </row>
    <row r="384" customFormat="false" ht="12.75" hidden="false" customHeight="false" outlineLevel="0" collapsed="false">
      <c r="A384" s="95" t="n">
        <f aca="false">MONTH(B384)+(YEAR(B384)-1998)*12</f>
        <v>-24</v>
      </c>
      <c r="B384" s="96" t="n">
        <v>35049</v>
      </c>
      <c r="C384" s="0" t="n">
        <v>2.5</v>
      </c>
      <c r="D384" s="98" t="n">
        <f aca="false">LN(C384/C383)</f>
        <v>0</v>
      </c>
      <c r="E384" s="99" t="n">
        <f aca="false">STDEV(D375:D384)*SQRT(365)</f>
        <v>0.217273008628287</v>
      </c>
    </row>
    <row r="385" customFormat="false" ht="12.75" hidden="false" customHeight="false" outlineLevel="0" collapsed="false">
      <c r="A385" s="95" t="n">
        <f aca="false">MONTH(B385)+(YEAR(B385)-1998)*12</f>
        <v>-24</v>
      </c>
      <c r="B385" s="96" t="n">
        <v>35050</v>
      </c>
      <c r="C385" s="0" t="n">
        <v>2.5</v>
      </c>
      <c r="D385" s="98" t="n">
        <f aca="false">LN(C385/C384)</f>
        <v>0</v>
      </c>
      <c r="E385" s="99" t="n">
        <f aca="false">STDEV(D376:D385)*SQRT(365)</f>
        <v>0.170413655726843</v>
      </c>
    </row>
    <row r="386" customFormat="false" ht="12.75" hidden="false" customHeight="false" outlineLevel="0" collapsed="false">
      <c r="A386" s="95" t="n">
        <f aca="false">MONTH(B386)+(YEAR(B386)-1998)*12</f>
        <v>-24</v>
      </c>
      <c r="B386" s="96" t="n">
        <v>35051</v>
      </c>
      <c r="C386" s="0" t="n">
        <v>2.57</v>
      </c>
      <c r="D386" s="98" t="n">
        <f aca="false">LN(C386/C385)</f>
        <v>0.0276151670329734</v>
      </c>
      <c r="E386" s="99" t="n">
        <f aca="false">STDEV(D377:D386)*SQRT(365)</f>
        <v>0.215928663101161</v>
      </c>
    </row>
    <row r="387" customFormat="false" ht="12.75" hidden="false" customHeight="false" outlineLevel="0" collapsed="false">
      <c r="A387" s="95" t="n">
        <f aca="false">MONTH(B387)+(YEAR(B387)-1998)*12</f>
        <v>-24</v>
      </c>
      <c r="B387" s="96" t="n">
        <v>35052</v>
      </c>
      <c r="C387" s="0" t="n">
        <v>2.72</v>
      </c>
      <c r="D387" s="98" t="n">
        <f aca="false">LN(C387/C386)</f>
        <v>0.0567259814007777</v>
      </c>
      <c r="E387" s="99" t="n">
        <f aca="false">STDEV(D378:D387)*SQRT(365)</f>
        <v>0.358799724582647</v>
      </c>
    </row>
    <row r="388" customFormat="false" ht="12.75" hidden="false" customHeight="false" outlineLevel="0" collapsed="false">
      <c r="A388" s="95" t="n">
        <f aca="false">MONTH(B388)+(YEAR(B388)-1998)*12</f>
        <v>-24</v>
      </c>
      <c r="B388" s="96" t="n">
        <v>35053</v>
      </c>
      <c r="C388" s="0" t="n">
        <v>3.15</v>
      </c>
      <c r="D388" s="98" t="n">
        <f aca="false">LN(C388/C387)</f>
        <v>0.146770572529636</v>
      </c>
      <c r="E388" s="99" t="n">
        <f aca="false">STDEV(D379:D388)*SQRT(365)</f>
        <v>0.869505742985089</v>
      </c>
    </row>
    <row r="389" customFormat="false" ht="12.75" hidden="false" customHeight="false" outlineLevel="0" collapsed="false">
      <c r="A389" s="95" t="n">
        <f aca="false">MONTH(B389)+(YEAR(B389)-1998)*12</f>
        <v>-24</v>
      </c>
      <c r="B389" s="96" t="n">
        <v>35054</v>
      </c>
      <c r="C389" s="0" t="n">
        <v>3.7</v>
      </c>
      <c r="D389" s="98" t="n">
        <f aca="false">LN(C389/C388)</f>
        <v>0.160930366812637</v>
      </c>
      <c r="E389" s="99" t="n">
        <f aca="false">STDEV(D380:D389)*SQRT(365)</f>
        <v>1.14873569949461</v>
      </c>
    </row>
    <row r="390" customFormat="false" ht="12.75" hidden="false" customHeight="false" outlineLevel="0" collapsed="false">
      <c r="A390" s="95" t="n">
        <f aca="false">MONTH(B390)+(YEAR(B390)-1998)*12</f>
        <v>-24</v>
      </c>
      <c r="B390" s="96" t="n">
        <v>35055</v>
      </c>
      <c r="C390" s="0" t="n">
        <v>3.7</v>
      </c>
      <c r="D390" s="98" t="n">
        <f aca="false">LN(C390/C389)</f>
        <v>0</v>
      </c>
      <c r="E390" s="99" t="n">
        <f aca="false">STDEV(D381:D390)*SQRT(365)</f>
        <v>1.14873569949461</v>
      </c>
    </row>
    <row r="391" customFormat="false" ht="12.75" hidden="false" customHeight="false" outlineLevel="0" collapsed="false">
      <c r="A391" s="95" t="n">
        <f aca="false">MONTH(B391)+(YEAR(B391)-1998)*12</f>
        <v>-24</v>
      </c>
      <c r="B391" s="96" t="n">
        <v>35056</v>
      </c>
      <c r="C391" s="0" t="n">
        <v>3.7</v>
      </c>
      <c r="D391" s="98" t="n">
        <f aca="false">LN(C391/C390)</f>
        <v>0</v>
      </c>
      <c r="E391" s="99" t="n">
        <f aca="false">STDEV(D382:D391)*SQRT(365)</f>
        <v>1.16943057763744</v>
      </c>
    </row>
    <row r="392" customFormat="false" ht="12.75" hidden="false" customHeight="false" outlineLevel="0" collapsed="false">
      <c r="A392" s="95" t="n">
        <f aca="false">MONTH(B392)+(YEAR(B392)-1998)*12</f>
        <v>-24</v>
      </c>
      <c r="B392" s="96" t="n">
        <v>35057</v>
      </c>
      <c r="C392" s="0" t="n">
        <v>3.7</v>
      </c>
      <c r="D392" s="98" t="n">
        <f aca="false">LN(C392/C391)</f>
        <v>0</v>
      </c>
      <c r="E392" s="99" t="n">
        <f aca="false">STDEV(D383:D392)*SQRT(365)</f>
        <v>1.18857896358679</v>
      </c>
    </row>
    <row r="393" customFormat="false" ht="12.75" hidden="false" customHeight="false" outlineLevel="0" collapsed="false">
      <c r="A393" s="95" t="n">
        <f aca="false">MONTH(B393)+(YEAR(B393)-1998)*12</f>
        <v>-24</v>
      </c>
      <c r="B393" s="96" t="n">
        <v>35058</v>
      </c>
      <c r="C393" s="0" t="n">
        <v>3.7</v>
      </c>
      <c r="D393" s="98" t="n">
        <f aca="false">LN(C393/C392)</f>
        <v>0</v>
      </c>
      <c r="E393" s="99" t="n">
        <f aca="false">STDEV(D384:D393)*SQRT(365)</f>
        <v>1.20915880977822</v>
      </c>
    </row>
    <row r="394" customFormat="false" ht="12.75" hidden="false" customHeight="false" outlineLevel="0" collapsed="false">
      <c r="A394" s="95" t="n">
        <f aca="false">MONTH(B394)+(YEAR(B394)-1998)*12</f>
        <v>-24</v>
      </c>
      <c r="B394" s="96" t="n">
        <v>35059</v>
      </c>
      <c r="C394" s="0" t="n">
        <v>3.7</v>
      </c>
      <c r="D394" s="98" t="n">
        <f aca="false">LN(C394/C393)</f>
        <v>0</v>
      </c>
      <c r="E394" s="99" t="n">
        <f aca="false">STDEV(D385:D394)*SQRT(365)</f>
        <v>1.20915880977822</v>
      </c>
    </row>
    <row r="395" customFormat="false" ht="12.75" hidden="false" customHeight="false" outlineLevel="0" collapsed="false">
      <c r="A395" s="95" t="n">
        <f aca="false">MONTH(B395)+(YEAR(B395)-1998)*12</f>
        <v>-24</v>
      </c>
      <c r="B395" s="96" t="n">
        <v>35060</v>
      </c>
      <c r="C395" s="0" t="n">
        <v>3.33</v>
      </c>
      <c r="D395" s="98" t="n">
        <f aca="false">LN(C395/C394)</f>
        <v>-0.105360515657826</v>
      </c>
      <c r="E395" s="99" t="n">
        <f aca="false">STDEV(D386:D395)*SQRT(365)</f>
        <v>1.48400849204679</v>
      </c>
    </row>
    <row r="396" customFormat="false" ht="12.75" hidden="false" customHeight="false" outlineLevel="0" collapsed="false">
      <c r="A396" s="95" t="n">
        <f aca="false">MONTH(B396)+(YEAR(B396)-1998)*12</f>
        <v>-24</v>
      </c>
      <c r="B396" s="96" t="n">
        <v>35061</v>
      </c>
      <c r="C396" s="0" t="n">
        <v>2.94</v>
      </c>
      <c r="D396" s="98" t="n">
        <f aca="false">LN(C396/C395)</f>
        <v>-0.124562722641762</v>
      </c>
      <c r="E396" s="99" t="n">
        <f aca="false">STDEV(D387:D396)*SQRT(365)</f>
        <v>1.7494426585808</v>
      </c>
    </row>
    <row r="397" customFormat="false" ht="12.75" hidden="false" customHeight="false" outlineLevel="0" collapsed="false">
      <c r="A397" s="95" t="n">
        <f aca="false">MONTH(B397)+(YEAR(B397)-1998)*12</f>
        <v>-24</v>
      </c>
      <c r="B397" s="96" t="n">
        <v>35062</v>
      </c>
      <c r="C397" s="0" t="n">
        <v>2.83</v>
      </c>
      <c r="D397" s="98" t="n">
        <f aca="false">LN(C397/C396)</f>
        <v>-0.0381328696954439</v>
      </c>
      <c r="E397" s="99" t="n">
        <f aca="false">STDEV(D388:D397)*SQRT(365)</f>
        <v>1.74814667155289</v>
      </c>
    </row>
    <row r="398" customFormat="false" ht="12.75" hidden="false" customHeight="false" outlineLevel="0" collapsed="false">
      <c r="A398" s="95" t="n">
        <f aca="false">MONTH(B398)+(YEAR(B398)-1998)*12</f>
        <v>-24</v>
      </c>
      <c r="B398" s="96" t="n">
        <v>35063</v>
      </c>
      <c r="C398" s="0" t="n">
        <v>2.83</v>
      </c>
      <c r="D398" s="98" t="n">
        <f aca="false">LN(C398/C397)</f>
        <v>0</v>
      </c>
      <c r="E398" s="99" t="n">
        <f aca="false">STDEV(D389:D398)*SQRT(365)</f>
        <v>1.46363182176137</v>
      </c>
    </row>
    <row r="399" customFormat="false" ht="12.75" hidden="false" customHeight="false" outlineLevel="0" collapsed="false">
      <c r="A399" s="95" t="n">
        <f aca="false">MONTH(B399)+(YEAR(B399)-1998)*12</f>
        <v>-24</v>
      </c>
      <c r="B399" s="96" t="n">
        <v>35064</v>
      </c>
      <c r="C399" s="0" t="n">
        <v>2.83</v>
      </c>
      <c r="D399" s="98" t="n">
        <f aca="false">LN(C399/C398)</f>
        <v>0</v>
      </c>
      <c r="E399" s="99" t="n">
        <f aca="false">STDEV(D390:D399)*SQRT(365)</f>
        <v>0.920336752106959</v>
      </c>
    </row>
    <row r="400" customFormat="false" ht="12.75" hidden="false" customHeight="false" outlineLevel="0" collapsed="false">
      <c r="A400" s="95" t="n">
        <f aca="false">MONTH(B400)+(YEAR(B400)-1998)*12</f>
        <v>-23</v>
      </c>
      <c r="B400" s="96" t="n">
        <v>35065</v>
      </c>
      <c r="C400" s="0" t="n">
        <v>3.35</v>
      </c>
      <c r="D400" s="98" t="n">
        <f aca="false">LN(C400/C399)</f>
        <v>0.168683634181829</v>
      </c>
      <c r="E400" s="99" t="n">
        <f aca="false">STDEV(D391:D400)*SQRT(365)</f>
        <v>1.50078459095304</v>
      </c>
    </row>
    <row r="401" customFormat="false" ht="12.75" hidden="false" customHeight="false" outlineLevel="0" collapsed="false">
      <c r="A401" s="95" t="n">
        <f aca="false">MONTH(B401)+(YEAR(B401)-1998)*12</f>
        <v>-23</v>
      </c>
      <c r="B401" s="96" t="n">
        <v>35066</v>
      </c>
      <c r="C401" s="0" t="n">
        <v>3.44</v>
      </c>
      <c r="D401" s="98" t="n">
        <f aca="false">LN(C401/C400)</f>
        <v>0.0265111255483319</v>
      </c>
      <c r="E401" s="99" t="n">
        <f aca="false">STDEV(D392:D401)*SQRT(365)</f>
        <v>1.5163695357457</v>
      </c>
    </row>
    <row r="402" customFormat="false" ht="12.75" hidden="false" customHeight="false" outlineLevel="0" collapsed="false">
      <c r="A402" s="95" t="n">
        <f aca="false">MONTH(B402)+(YEAR(B402)-1998)*12</f>
        <v>-23</v>
      </c>
      <c r="B402" s="96" t="n">
        <v>35067</v>
      </c>
      <c r="C402" s="0" t="n">
        <v>3.5</v>
      </c>
      <c r="D402" s="98" t="n">
        <f aca="false">LN(C402/C401)</f>
        <v>0.017291497110061</v>
      </c>
      <c r="E402" s="99" t="n">
        <f aca="false">STDEV(D393:D402)*SQRT(365)</f>
        <v>1.52332168614721</v>
      </c>
    </row>
    <row r="403" customFormat="false" ht="12.75" hidden="false" customHeight="false" outlineLevel="0" collapsed="false">
      <c r="A403" s="95" t="n">
        <f aca="false">MONTH(B403)+(YEAR(B403)-1998)*12</f>
        <v>-23</v>
      </c>
      <c r="B403" s="96" t="n">
        <v>35068</v>
      </c>
      <c r="C403" s="0" t="n">
        <v>3.52</v>
      </c>
      <c r="D403" s="98" t="n">
        <f aca="false">LN(C403/C402)</f>
        <v>0.0056980211146378</v>
      </c>
      <c r="E403" s="99" t="n">
        <f aca="false">STDEV(D394:D403)*SQRT(365)</f>
        <v>1.52455315050589</v>
      </c>
    </row>
    <row r="404" customFormat="false" ht="12.75" hidden="false" customHeight="false" outlineLevel="0" collapsed="false">
      <c r="A404" s="95" t="n">
        <f aca="false">MONTH(B404)+(YEAR(B404)-1998)*12</f>
        <v>-23</v>
      </c>
      <c r="B404" s="96" t="n">
        <v>35069</v>
      </c>
      <c r="C404" s="0" t="n">
        <v>3.53</v>
      </c>
      <c r="D404" s="98" t="n">
        <f aca="false">LN(C404/C403)</f>
        <v>0.00283688133519954</v>
      </c>
      <c r="E404" s="99" t="n">
        <f aca="false">STDEV(D395:D404)*SQRT(365)</f>
        <v>1.52502577705189</v>
      </c>
    </row>
    <row r="405" customFormat="false" ht="12.75" hidden="false" customHeight="false" outlineLevel="0" collapsed="false">
      <c r="A405" s="95" t="n">
        <f aca="false">MONTH(B405)+(YEAR(B405)-1998)*12</f>
        <v>-23</v>
      </c>
      <c r="B405" s="96" t="n">
        <v>35070</v>
      </c>
      <c r="C405" s="0" t="n">
        <v>3.53</v>
      </c>
      <c r="D405" s="98" t="n">
        <f aca="false">LN(C405/C404)</f>
        <v>0</v>
      </c>
      <c r="E405" s="99" t="n">
        <f aca="false">STDEV(D396:D405)*SQRT(365)</f>
        <v>1.36772750517073</v>
      </c>
    </row>
    <row r="406" customFormat="false" ht="12.75" hidden="false" customHeight="false" outlineLevel="0" collapsed="false">
      <c r="A406" s="95" t="n">
        <f aca="false">MONTH(B406)+(YEAR(B406)-1998)*12</f>
        <v>-23</v>
      </c>
      <c r="B406" s="96" t="n">
        <v>35071</v>
      </c>
      <c r="C406" s="0" t="n">
        <v>3.53</v>
      </c>
      <c r="D406" s="98" t="n">
        <f aca="false">LN(C406/C405)</f>
        <v>0</v>
      </c>
      <c r="E406" s="99" t="n">
        <f aca="false">STDEV(D397:D406)*SQRT(365)</f>
        <v>1.0580970983284</v>
      </c>
    </row>
    <row r="407" customFormat="false" ht="12.75" hidden="false" customHeight="false" outlineLevel="0" collapsed="false">
      <c r="A407" s="95" t="n">
        <f aca="false">MONTH(B407)+(YEAR(B407)-1998)*12</f>
        <v>-23</v>
      </c>
      <c r="B407" s="96" t="n">
        <v>35072</v>
      </c>
      <c r="C407" s="0" t="n">
        <v>3.62</v>
      </c>
      <c r="D407" s="98" t="n">
        <f aca="false">LN(C407/C406)</f>
        <v>0.0251761548924744</v>
      </c>
      <c r="E407" s="99" t="n">
        <f aca="false">STDEV(D398:D407)*SQRT(365)</f>
        <v>0.987994711873484</v>
      </c>
    </row>
    <row r="408" customFormat="false" ht="12.75" hidden="false" customHeight="false" outlineLevel="0" collapsed="false">
      <c r="A408" s="95" t="n">
        <f aca="false">MONTH(B408)+(YEAR(B408)-1998)*12</f>
        <v>-23</v>
      </c>
      <c r="B408" s="96" t="n">
        <v>35073</v>
      </c>
      <c r="C408" s="0" t="n">
        <v>3.54</v>
      </c>
      <c r="D408" s="98" t="n">
        <f aca="false">LN(C408/C407)</f>
        <v>-0.0223472986919967</v>
      </c>
      <c r="E408" s="99" t="n">
        <f aca="false">STDEV(D399:D408)*SQRT(365)</f>
        <v>1.01930750528326</v>
      </c>
    </row>
    <row r="409" customFormat="false" ht="12.75" hidden="false" customHeight="false" outlineLevel="0" collapsed="false">
      <c r="A409" s="95" t="n">
        <f aca="false">MONTH(B409)+(YEAR(B409)-1998)*12</f>
        <v>-23</v>
      </c>
      <c r="B409" s="96" t="n">
        <v>35074</v>
      </c>
      <c r="C409" s="0" t="n">
        <v>3.45</v>
      </c>
      <c r="D409" s="98" t="n">
        <f aca="false">LN(C409/C408)</f>
        <v>-0.0257524961024146</v>
      </c>
      <c r="E409" s="99" t="n">
        <f aca="false">STDEV(D400:D409)*SQRT(365)</f>
        <v>1.05354276558403</v>
      </c>
    </row>
    <row r="410" customFormat="false" ht="12.75" hidden="false" customHeight="false" outlineLevel="0" collapsed="false">
      <c r="A410" s="95" t="n">
        <f aca="false">MONTH(B410)+(YEAR(B410)-1998)*12</f>
        <v>-23</v>
      </c>
      <c r="B410" s="96" t="n">
        <v>35075</v>
      </c>
      <c r="C410" s="0" t="n">
        <v>3.31</v>
      </c>
      <c r="D410" s="98" t="n">
        <f aca="false">LN(C410/C409)</f>
        <v>-0.0414260416542969</v>
      </c>
      <c r="E410" s="99" t="n">
        <f aca="false">STDEV(D401:D410)*SQRT(365)</f>
        <v>0.429116879398066</v>
      </c>
    </row>
    <row r="411" customFormat="false" ht="12.75" hidden="false" customHeight="false" outlineLevel="0" collapsed="false">
      <c r="A411" s="95" t="n">
        <f aca="false">MONTH(B411)+(YEAR(B411)-1998)*12</f>
        <v>-23</v>
      </c>
      <c r="B411" s="96" t="n">
        <v>35076</v>
      </c>
      <c r="C411" s="0" t="n">
        <v>2.97</v>
      </c>
      <c r="D411" s="98" t="n">
        <f aca="false">LN(C411/C410)</f>
        <v>-0.108386236574363</v>
      </c>
      <c r="E411" s="99" t="n">
        <f aca="false">STDEV(D402:D411)*SQRT(365)</f>
        <v>0.738324627513124</v>
      </c>
    </row>
    <row r="412" customFormat="false" ht="12.75" hidden="false" customHeight="false" outlineLevel="0" collapsed="false">
      <c r="A412" s="95" t="n">
        <f aca="false">MONTH(B412)+(YEAR(B412)-1998)*12</f>
        <v>-23</v>
      </c>
      <c r="B412" s="96" t="n">
        <v>35077</v>
      </c>
      <c r="C412" s="0" t="n">
        <v>2.97</v>
      </c>
      <c r="D412" s="98" t="n">
        <f aca="false">LN(C412/C411)</f>
        <v>0</v>
      </c>
      <c r="E412" s="99" t="n">
        <f aca="false">STDEV(D403:D412)*SQRT(365)</f>
        <v>0.714968656262976</v>
      </c>
    </row>
    <row r="413" customFormat="false" ht="12.75" hidden="false" customHeight="false" outlineLevel="0" collapsed="false">
      <c r="A413" s="95" t="n">
        <f aca="false">MONTH(B413)+(YEAR(B413)-1998)*12</f>
        <v>-23</v>
      </c>
      <c r="B413" s="96" t="n">
        <v>35078</v>
      </c>
      <c r="C413" s="0" t="n">
        <v>2.97</v>
      </c>
      <c r="D413" s="98" t="n">
        <f aca="false">LN(C413/C412)</f>
        <v>0</v>
      </c>
      <c r="E413" s="99" t="n">
        <f aca="false">STDEV(D404:D413)*SQRT(365)</f>
        <v>0.708620382116588</v>
      </c>
    </row>
    <row r="414" customFormat="false" ht="12.75" hidden="false" customHeight="false" outlineLevel="0" collapsed="false">
      <c r="A414" s="95" t="n">
        <f aca="false">MONTH(B414)+(YEAR(B414)-1998)*12</f>
        <v>-23</v>
      </c>
      <c r="B414" s="96" t="n">
        <v>35079</v>
      </c>
      <c r="C414" s="0" t="n">
        <v>2.41</v>
      </c>
      <c r="D414" s="98" t="n">
        <f aca="false">LN(C414/C413)</f>
        <v>-0.208935205312045</v>
      </c>
      <c r="E414" s="99" t="n">
        <f aca="false">STDEV(D405:D414)*SQRT(365)</f>
        <v>1.34108444762789</v>
      </c>
    </row>
    <row r="415" customFormat="false" ht="12.75" hidden="false" customHeight="false" outlineLevel="0" collapsed="false">
      <c r="A415" s="95" t="n">
        <f aca="false">MONTH(B415)+(YEAR(B415)-1998)*12</f>
        <v>-23</v>
      </c>
      <c r="B415" s="96" t="n">
        <v>35080</v>
      </c>
      <c r="C415" s="0" t="n">
        <v>2.13</v>
      </c>
      <c r="D415" s="98" t="n">
        <f aca="false">LN(C415/C414)</f>
        <v>-0.12350476778123</v>
      </c>
      <c r="E415" s="99" t="n">
        <f aca="false">STDEV(D406:D415)*SQRT(365)</f>
        <v>1.40460471290354</v>
      </c>
    </row>
    <row r="416" customFormat="false" ht="12.75" hidden="false" customHeight="false" outlineLevel="0" collapsed="false">
      <c r="A416" s="95" t="n">
        <f aca="false">MONTH(B416)+(YEAR(B416)-1998)*12</f>
        <v>-23</v>
      </c>
      <c r="B416" s="96" t="n">
        <v>35081</v>
      </c>
      <c r="C416" s="0" t="n">
        <v>2.25</v>
      </c>
      <c r="D416" s="98" t="n">
        <f aca="false">LN(C416/C415)</f>
        <v>0.0548082364949952</v>
      </c>
      <c r="E416" s="99" t="n">
        <f aca="false">STDEV(D407:D416)*SQRT(365)</f>
        <v>1.51892630867813</v>
      </c>
    </row>
    <row r="417" customFormat="false" ht="12.75" hidden="false" customHeight="false" outlineLevel="0" collapsed="false">
      <c r="A417" s="95" t="n">
        <f aca="false">MONTH(B417)+(YEAR(B417)-1998)*12</f>
        <v>-23</v>
      </c>
      <c r="B417" s="96" t="n">
        <v>35082</v>
      </c>
      <c r="C417" s="0" t="n">
        <v>2.44</v>
      </c>
      <c r="D417" s="98" t="n">
        <f aca="false">LN(C417/C416)</f>
        <v>0.0810678230887816</v>
      </c>
      <c r="E417" s="99" t="n">
        <f aca="false">STDEV(D408:D417)*SQRT(365)</f>
        <v>1.65513275343319</v>
      </c>
    </row>
    <row r="418" customFormat="false" ht="12.75" hidden="false" customHeight="false" outlineLevel="0" collapsed="false">
      <c r="A418" s="95" t="n">
        <f aca="false">MONTH(B418)+(YEAR(B418)-1998)*12</f>
        <v>-23</v>
      </c>
      <c r="B418" s="96" t="n">
        <v>35083</v>
      </c>
      <c r="C418" s="0" t="n">
        <v>2.73</v>
      </c>
      <c r="D418" s="98" t="n">
        <f aca="false">LN(C418/C417)</f>
        <v>0.112303569891758</v>
      </c>
      <c r="E418" s="99" t="n">
        <f aca="false">STDEV(D409:D418)*SQRT(365)</f>
        <v>1.8942029250512</v>
      </c>
    </row>
    <row r="419" customFormat="false" ht="12.75" hidden="false" customHeight="false" outlineLevel="0" collapsed="false">
      <c r="A419" s="95" t="n">
        <f aca="false">MONTH(B419)+(YEAR(B419)-1998)*12</f>
        <v>-23</v>
      </c>
      <c r="B419" s="96" t="n">
        <v>35084</v>
      </c>
      <c r="C419" s="0" t="n">
        <v>2.73</v>
      </c>
      <c r="D419" s="98" t="n">
        <f aca="false">LN(C419/C418)</f>
        <v>0</v>
      </c>
      <c r="E419" s="99" t="n">
        <f aca="false">STDEV(D410:D419)*SQRT(365)</f>
        <v>1.90070819819845</v>
      </c>
    </row>
    <row r="420" customFormat="false" ht="12.75" hidden="false" customHeight="false" outlineLevel="0" collapsed="false">
      <c r="A420" s="95" t="n">
        <f aca="false">MONTH(B420)+(YEAR(B420)-1998)*12</f>
        <v>-23</v>
      </c>
      <c r="B420" s="96" t="n">
        <v>35085</v>
      </c>
      <c r="C420" s="0" t="n">
        <v>2.73</v>
      </c>
      <c r="D420" s="98" t="n">
        <f aca="false">LN(C420/C419)</f>
        <v>0</v>
      </c>
      <c r="E420" s="99" t="n">
        <f aca="false">STDEV(D411:D420)*SQRT(365)</f>
        <v>1.90125874109704</v>
      </c>
    </row>
    <row r="421" customFormat="false" ht="12.75" hidden="false" customHeight="false" outlineLevel="0" collapsed="false">
      <c r="A421" s="95" t="n">
        <f aca="false">MONTH(B421)+(YEAR(B421)-1998)*12</f>
        <v>-23</v>
      </c>
      <c r="B421" s="96" t="n">
        <v>35086</v>
      </c>
      <c r="C421" s="0" t="n">
        <v>2.22</v>
      </c>
      <c r="D421" s="98" t="n">
        <f aca="false">LN(C421/C420)</f>
        <v>-0.20679441331268</v>
      </c>
      <c r="E421" s="99" t="n">
        <f aca="false">STDEV(D412:D421)*SQRT(365)</f>
        <v>2.16324411739075</v>
      </c>
    </row>
    <row r="422" customFormat="false" ht="12.75" hidden="false" customHeight="false" outlineLevel="0" collapsed="false">
      <c r="A422" s="95" t="n">
        <f aca="false">MONTH(B422)+(YEAR(B422)-1998)*12</f>
        <v>-23</v>
      </c>
      <c r="B422" s="96" t="n">
        <v>35087</v>
      </c>
      <c r="C422" s="0" t="n">
        <v>2.35</v>
      </c>
      <c r="D422" s="98" t="n">
        <f aca="false">LN(C422/C421)</f>
        <v>0.0569081322718794</v>
      </c>
      <c r="E422" s="99" t="n">
        <f aca="false">STDEV(D413:D422)*SQRT(365)</f>
        <v>2.22085098431849</v>
      </c>
    </row>
    <row r="423" customFormat="false" ht="12.75" hidden="false" customHeight="false" outlineLevel="0" collapsed="false">
      <c r="A423" s="95" t="n">
        <f aca="false">MONTH(B423)+(YEAR(B423)-1998)*12</f>
        <v>-23</v>
      </c>
      <c r="B423" s="96" t="n">
        <v>35088</v>
      </c>
      <c r="C423" s="0" t="n">
        <v>2.83</v>
      </c>
      <c r="D423" s="98" t="n">
        <f aca="false">LN(C423/C422)</f>
        <v>0.185861383499079</v>
      </c>
      <c r="E423" s="99" t="n">
        <f aca="false">STDEV(D414:D423)*SQRT(365)</f>
        <v>2.55852254431937</v>
      </c>
    </row>
    <row r="424" customFormat="false" ht="12.75" hidden="false" customHeight="false" outlineLevel="0" collapsed="false">
      <c r="A424" s="95" t="n">
        <f aca="false">MONTH(B424)+(YEAR(B424)-1998)*12</f>
        <v>-23</v>
      </c>
      <c r="B424" s="96" t="n">
        <v>35089</v>
      </c>
      <c r="C424" s="0" t="n">
        <v>2.73</v>
      </c>
      <c r="D424" s="98" t="n">
        <f aca="false">LN(C424/C423)</f>
        <v>-0.0359751024582779</v>
      </c>
      <c r="E424" s="99" t="n">
        <f aca="false">STDEV(D415:D424)*SQRT(365)</f>
        <v>2.18507036711812</v>
      </c>
    </row>
    <row r="425" customFormat="false" ht="12.75" hidden="false" customHeight="false" outlineLevel="0" collapsed="false">
      <c r="A425" s="95" t="n">
        <f aca="false">MONTH(B425)+(YEAR(B425)-1998)*12</f>
        <v>-23</v>
      </c>
      <c r="B425" s="96" t="n">
        <v>35090</v>
      </c>
      <c r="C425" s="0" t="n">
        <v>2.6</v>
      </c>
      <c r="D425" s="98" t="n">
        <f aca="false">LN(C425/C424)</f>
        <v>-0.0487901641694319</v>
      </c>
      <c r="E425" s="99" t="n">
        <f aca="false">STDEV(D416:D425)*SQRT(365)</f>
        <v>2.03820226893986</v>
      </c>
    </row>
    <row r="426" customFormat="false" ht="12.75" hidden="false" customHeight="false" outlineLevel="0" collapsed="false">
      <c r="A426" s="95" t="n">
        <f aca="false">MONTH(B426)+(YEAR(B426)-1998)*12</f>
        <v>-23</v>
      </c>
      <c r="B426" s="96" t="n">
        <v>35091</v>
      </c>
      <c r="C426" s="0" t="n">
        <v>2.6</v>
      </c>
      <c r="D426" s="98" t="n">
        <f aca="false">LN(C426/C425)</f>
        <v>0</v>
      </c>
      <c r="E426" s="99" t="n">
        <f aca="false">STDEV(D417:D426)*SQRT(365)</f>
        <v>2.02704193004626</v>
      </c>
    </row>
    <row r="427" customFormat="false" ht="12.75" hidden="false" customHeight="false" outlineLevel="0" collapsed="false">
      <c r="A427" s="95" t="n">
        <f aca="false">MONTH(B427)+(YEAR(B427)-1998)*12</f>
        <v>-23</v>
      </c>
      <c r="B427" s="96" t="n">
        <v>35092</v>
      </c>
      <c r="C427" s="0" t="n">
        <v>2.6</v>
      </c>
      <c r="D427" s="98" t="n">
        <f aca="false">LN(C427/C426)</f>
        <v>0</v>
      </c>
      <c r="E427" s="99" t="n">
        <f aca="false">STDEV(D418:D427)*SQRT(365)</f>
        <v>1.97757035979399</v>
      </c>
    </row>
    <row r="428" customFormat="false" ht="12.75" hidden="false" customHeight="false" outlineLevel="0" collapsed="false">
      <c r="A428" s="95" t="n">
        <f aca="false">MONTH(B428)+(YEAR(B428)-1998)*12</f>
        <v>-23</v>
      </c>
      <c r="B428" s="96" t="n">
        <v>35093</v>
      </c>
      <c r="C428" s="0" t="n">
        <v>2.73</v>
      </c>
      <c r="D428" s="98" t="n">
        <f aca="false">LN(C428/C427)</f>
        <v>0.0487901641694321</v>
      </c>
      <c r="E428" s="99" t="n">
        <f aca="false">STDEV(D419:D428)*SQRT(365)</f>
        <v>1.87408531046429</v>
      </c>
    </row>
    <row r="429" customFormat="false" ht="12.75" hidden="false" customHeight="false" outlineLevel="0" collapsed="false">
      <c r="A429" s="95" t="n">
        <f aca="false">MONTH(B429)+(YEAR(B429)-1998)*12</f>
        <v>-23</v>
      </c>
      <c r="B429" s="96" t="n">
        <v>35094</v>
      </c>
      <c r="C429" s="0" t="n">
        <v>3.11</v>
      </c>
      <c r="D429" s="98" t="n">
        <f aca="false">LN(C429/C428)</f>
        <v>0.130321116994274</v>
      </c>
      <c r="E429" s="99" t="n">
        <f aca="false">STDEV(D420:D429)*SQRT(365)</f>
        <v>2.03275599000771</v>
      </c>
    </row>
    <row r="430" customFormat="false" ht="12.75" hidden="false" customHeight="false" outlineLevel="0" collapsed="false">
      <c r="A430" s="95" t="n">
        <f aca="false">MONTH(B430)+(YEAR(B430)-1998)*12</f>
        <v>-23</v>
      </c>
      <c r="B430" s="96" t="n">
        <v>35095</v>
      </c>
      <c r="C430" s="0" t="n">
        <v>3.63</v>
      </c>
      <c r="D430" s="98" t="n">
        <f aca="false">LN(C430/C429)</f>
        <v>0.154609922085617</v>
      </c>
      <c r="E430" s="99" t="n">
        <f aca="false">STDEV(D421:D430)*SQRT(365)</f>
        <v>2.20026611216965</v>
      </c>
    </row>
    <row r="431" customFormat="false" ht="12.75" hidden="false" customHeight="false" outlineLevel="0" collapsed="false">
      <c r="A431" s="95" t="n">
        <f aca="false">MONTH(B431)+(YEAR(B431)-1998)*12</f>
        <v>-22</v>
      </c>
      <c r="B431" s="96" t="n">
        <v>35096</v>
      </c>
      <c r="C431" s="0" t="n">
        <v>7.95</v>
      </c>
      <c r="D431" s="98" t="n">
        <f aca="false">LN(C431/C430)</f>
        <v>0.783939280389481</v>
      </c>
      <c r="E431" s="99" t="n">
        <f aca="false">STDEV(D422:D431)*SQRT(365)</f>
        <v>4.66479098096048</v>
      </c>
    </row>
    <row r="432" customFormat="false" ht="12.75" hidden="false" customHeight="false" outlineLevel="0" collapsed="false">
      <c r="A432" s="95" t="n">
        <f aca="false">MONTH(B432)+(YEAR(B432)-1998)*12</f>
        <v>-22</v>
      </c>
      <c r="B432" s="96" t="n">
        <v>35097</v>
      </c>
      <c r="C432" s="0" t="n">
        <v>14</v>
      </c>
      <c r="D432" s="98" t="n">
        <f aca="false">LN(C432/C431)</f>
        <v>0.565885400949018</v>
      </c>
      <c r="E432" s="99" t="n">
        <f aca="false">STDEV(D423:D432)*SQRT(365)</f>
        <v>5.3196661738582</v>
      </c>
    </row>
    <row r="433" customFormat="false" ht="12.75" hidden="false" customHeight="false" outlineLevel="0" collapsed="false">
      <c r="A433" s="95" t="n">
        <f aca="false">MONTH(B433)+(YEAR(B433)-1998)*12</f>
        <v>-22</v>
      </c>
      <c r="B433" s="96" t="n">
        <v>35098</v>
      </c>
      <c r="C433" s="0" t="n">
        <v>14</v>
      </c>
      <c r="D433" s="98" t="n">
        <f aca="false">LN(C433/C432)</f>
        <v>0</v>
      </c>
      <c r="E433" s="99" t="n">
        <f aca="false">STDEV(D424:D433)*SQRT(365)</f>
        <v>5.426620043571</v>
      </c>
    </row>
    <row r="434" customFormat="false" ht="12.75" hidden="false" customHeight="false" outlineLevel="0" collapsed="false">
      <c r="A434" s="95" t="n">
        <f aca="false">MONTH(B434)+(YEAR(B434)-1998)*12</f>
        <v>-22</v>
      </c>
      <c r="B434" s="96" t="n">
        <v>35099</v>
      </c>
      <c r="C434" s="0" t="n">
        <v>14</v>
      </c>
      <c r="D434" s="98" t="n">
        <f aca="false">LN(C434/C433)</f>
        <v>0</v>
      </c>
      <c r="E434" s="99" t="n">
        <f aca="false">STDEV(D425:D434)*SQRT(365)</f>
        <v>5.3780989177037</v>
      </c>
    </row>
    <row r="435" customFormat="false" ht="12.75" hidden="false" customHeight="false" outlineLevel="0" collapsed="false">
      <c r="A435" s="95" t="n">
        <f aca="false">MONTH(B435)+(YEAR(B435)-1998)*12</f>
        <v>-22</v>
      </c>
      <c r="B435" s="96" t="n">
        <v>35100</v>
      </c>
      <c r="C435" s="0" t="n">
        <v>4.08</v>
      </c>
      <c r="D435" s="98" t="n">
        <f aca="false">LN(C435/C434)</f>
        <v>-1.23296034119919</v>
      </c>
      <c r="E435" s="99" t="n">
        <f aca="false">STDEV(D426:D435)*SQRT(365)</f>
        <v>10.0246890039412</v>
      </c>
    </row>
    <row r="436" customFormat="false" ht="12.75" hidden="false" customHeight="false" outlineLevel="0" collapsed="false">
      <c r="A436" s="95" t="n">
        <f aca="false">MONTH(B436)+(YEAR(B436)-1998)*12</f>
        <v>-22</v>
      </c>
      <c r="B436" s="96" t="n">
        <v>35101</v>
      </c>
      <c r="C436" s="0" t="n">
        <v>4</v>
      </c>
      <c r="D436" s="98" t="n">
        <f aca="false">LN(C436/C435)</f>
        <v>-0.0198026272961798</v>
      </c>
      <c r="E436" s="99" t="n">
        <f aca="false">STDEV(D427:D436)*SQRT(365)</f>
        <v>10.0290117421341</v>
      </c>
    </row>
    <row r="437" customFormat="false" ht="12.75" hidden="false" customHeight="false" outlineLevel="0" collapsed="false">
      <c r="A437" s="95" t="n">
        <f aca="false">MONTH(B437)+(YEAR(B437)-1998)*12</f>
        <v>-22</v>
      </c>
      <c r="B437" s="96" t="n">
        <v>35102</v>
      </c>
      <c r="C437" s="0" t="n">
        <v>8.75</v>
      </c>
      <c r="D437" s="98" t="n">
        <f aca="false">LN(C437/C436)</f>
        <v>0.782759339249633</v>
      </c>
      <c r="E437" s="99" t="n">
        <f aca="false">STDEV(D428:D437)*SQRT(365)</f>
        <v>10.9640325523692</v>
      </c>
    </row>
    <row r="438" customFormat="false" ht="12.75" hidden="false" customHeight="false" outlineLevel="0" collapsed="false">
      <c r="A438" s="95" t="n">
        <f aca="false">MONTH(B438)+(YEAR(B438)-1998)*12</f>
        <v>-22</v>
      </c>
      <c r="B438" s="96" t="n">
        <v>35103</v>
      </c>
      <c r="C438" s="0" t="n">
        <v>7.5</v>
      </c>
      <c r="D438" s="98" t="n">
        <f aca="false">LN(C438/C437)</f>
        <v>-0.154150679827258</v>
      </c>
      <c r="E438" s="99" t="n">
        <f aca="false">STDEV(D429:D438)*SQRT(365)</f>
        <v>11.0863754767067</v>
      </c>
    </row>
    <row r="439" customFormat="false" ht="12.75" hidden="false" customHeight="false" outlineLevel="0" collapsed="false">
      <c r="A439" s="95" t="n">
        <f aca="false">MONTH(B439)+(YEAR(B439)-1998)*12</f>
        <v>-22</v>
      </c>
      <c r="B439" s="96" t="n">
        <v>35104</v>
      </c>
      <c r="C439" s="0" t="n">
        <v>5.75</v>
      </c>
      <c r="D439" s="98" t="n">
        <f aca="false">LN(C439/C438)</f>
        <v>-0.265703165733006</v>
      </c>
      <c r="E439" s="99" t="n">
        <f aca="false">STDEV(D430:D439)*SQRT(365)</f>
        <v>11.3001011951275</v>
      </c>
    </row>
    <row r="440" customFormat="false" ht="12.75" hidden="false" customHeight="false" outlineLevel="0" collapsed="false">
      <c r="A440" s="95" t="n">
        <f aca="false">MONTH(B440)+(YEAR(B440)-1998)*12</f>
        <v>-22</v>
      </c>
      <c r="B440" s="96" t="n">
        <v>35105</v>
      </c>
      <c r="C440" s="0" t="n">
        <v>5.75</v>
      </c>
      <c r="D440" s="98" t="n">
        <f aca="false">LN(C440/C439)</f>
        <v>0</v>
      </c>
      <c r="E440" s="99" t="n">
        <f aca="false">STDEV(D431:D440)*SQRT(365)</f>
        <v>11.2870106038365</v>
      </c>
    </row>
    <row r="441" customFormat="false" ht="12.75" hidden="false" customHeight="false" outlineLevel="0" collapsed="false">
      <c r="A441" s="95" t="n">
        <f aca="false">MONTH(B441)+(YEAR(B441)-1998)*12</f>
        <v>-22</v>
      </c>
      <c r="B441" s="96" t="n">
        <v>35106</v>
      </c>
      <c r="C441" s="0" t="n">
        <v>5.75</v>
      </c>
      <c r="D441" s="98" t="n">
        <f aca="false">LN(C441/C440)</f>
        <v>0</v>
      </c>
      <c r="E441" s="99" t="n">
        <f aca="false">STDEV(D432:D441)*SQRT(365)</f>
        <v>10.1442163070454</v>
      </c>
    </row>
    <row r="442" customFormat="false" ht="12.75" hidden="false" customHeight="false" outlineLevel="0" collapsed="false">
      <c r="A442" s="95" t="n">
        <f aca="false">MONTH(B442)+(YEAR(B442)-1998)*12</f>
        <v>-22</v>
      </c>
      <c r="B442" s="96" t="n">
        <v>35107</v>
      </c>
      <c r="C442" s="0" t="n">
        <v>5.25</v>
      </c>
      <c r="D442" s="98" t="n">
        <f aca="false">LN(C442/C441)</f>
        <v>-0.0909717782057268</v>
      </c>
      <c r="E442" s="99" t="n">
        <f aca="false">STDEV(D433:D442)*SQRT(365)</f>
        <v>9.31546640912408</v>
      </c>
    </row>
    <row r="443" customFormat="false" ht="12.75" hidden="false" customHeight="false" outlineLevel="0" collapsed="false">
      <c r="A443" s="95" t="n">
        <f aca="false">MONTH(B443)+(YEAR(B443)-1998)*12</f>
        <v>-22</v>
      </c>
      <c r="B443" s="96" t="n">
        <v>35108</v>
      </c>
      <c r="C443" s="0" t="n">
        <v>4.45</v>
      </c>
      <c r="D443" s="98" t="n">
        <f aca="false">LN(C443/C442)</f>
        <v>-0.165323980425384</v>
      </c>
      <c r="E443" s="99" t="n">
        <f aca="false">STDEV(D434:D443)*SQRT(365)</f>
        <v>9.29840196742113</v>
      </c>
    </row>
    <row r="444" customFormat="false" ht="12.75" hidden="false" customHeight="false" outlineLevel="0" collapsed="false">
      <c r="A444" s="95" t="n">
        <f aca="false">MONTH(B444)+(YEAR(B444)-1998)*12</f>
        <v>-22</v>
      </c>
      <c r="B444" s="96" t="n">
        <v>35109</v>
      </c>
      <c r="C444" s="0" t="n">
        <v>4.82</v>
      </c>
      <c r="D444" s="98" t="n">
        <f aca="false">LN(C444/C443)</f>
        <v>0.07986983188436</v>
      </c>
      <c r="E444" s="99" t="n">
        <f aca="false">STDEV(D435:D444)*SQRT(365)</f>
        <v>9.3507024102323</v>
      </c>
    </row>
    <row r="445" customFormat="false" ht="12.75" hidden="false" customHeight="false" outlineLevel="0" collapsed="false">
      <c r="A445" s="95" t="n">
        <f aca="false">MONTH(B445)+(YEAR(B445)-1998)*12</f>
        <v>-22</v>
      </c>
      <c r="B445" s="96" t="n">
        <v>35110</v>
      </c>
      <c r="C445" s="0" t="n">
        <v>5.85</v>
      </c>
      <c r="D445" s="98" t="n">
        <f aca="false">LN(C445/C444)</f>
        <v>0.193667733181256</v>
      </c>
      <c r="E445" s="99" t="n">
        <f aca="false">STDEV(D436:D445)*SQRT(365)</f>
        <v>5.60258515730349</v>
      </c>
    </row>
    <row r="446" customFormat="false" ht="12.75" hidden="false" customHeight="false" outlineLevel="0" collapsed="false">
      <c r="A446" s="95" t="n">
        <f aca="false">MONTH(B446)+(YEAR(B446)-1998)*12</f>
        <v>-22</v>
      </c>
      <c r="B446" s="96" t="n">
        <v>35111</v>
      </c>
      <c r="C446" s="0" t="n">
        <v>4.35</v>
      </c>
      <c r="D446" s="98" t="n">
        <f aca="false">LN(C446/C445)</f>
        <v>-0.296265816143172</v>
      </c>
      <c r="E446" s="99" t="n">
        <f aca="false">STDEV(D437:D446)*SQRT(365)</f>
        <v>5.9523800966428</v>
      </c>
    </row>
    <row r="447" customFormat="false" ht="12.75" hidden="false" customHeight="false" outlineLevel="0" collapsed="false">
      <c r="A447" s="95" t="n">
        <f aca="false">MONTH(B447)+(YEAR(B447)-1998)*12</f>
        <v>-22</v>
      </c>
      <c r="B447" s="96" t="n">
        <v>35112</v>
      </c>
      <c r="C447" s="0" t="n">
        <v>4.35</v>
      </c>
      <c r="D447" s="98" t="n">
        <f aca="false">LN(C447/C446)</f>
        <v>0</v>
      </c>
      <c r="E447" s="99" t="n">
        <f aca="false">STDEV(D438:D447)*SQRT(365)</f>
        <v>2.93762235451375</v>
      </c>
    </row>
    <row r="448" customFormat="false" ht="12.75" hidden="false" customHeight="false" outlineLevel="0" collapsed="false">
      <c r="A448" s="95" t="n">
        <f aca="false">MONTH(B448)+(YEAR(B448)-1998)*12</f>
        <v>-22</v>
      </c>
      <c r="B448" s="96" t="n">
        <v>35113</v>
      </c>
      <c r="C448" s="0" t="n">
        <v>4.35</v>
      </c>
      <c r="D448" s="98" t="n">
        <f aca="false">LN(C448/C447)</f>
        <v>0</v>
      </c>
      <c r="E448" s="99" t="n">
        <f aca="false">STDEV(D439:D448)*SQRT(365)</f>
        <v>2.90575065153306</v>
      </c>
    </row>
    <row r="449" customFormat="false" ht="12.75" hidden="false" customHeight="false" outlineLevel="0" collapsed="false">
      <c r="A449" s="95" t="n">
        <f aca="false">MONTH(B449)+(YEAR(B449)-1998)*12</f>
        <v>-22</v>
      </c>
      <c r="B449" s="96" t="n">
        <v>35114</v>
      </c>
      <c r="C449" s="0" t="n">
        <v>3.2</v>
      </c>
      <c r="D449" s="98" t="n">
        <f aca="false">LN(C449/C448)</f>
        <v>-0.307025035294912</v>
      </c>
      <c r="E449" s="99" t="n">
        <f aca="false">STDEV(D440:D449)*SQRT(365)</f>
        <v>3.03540503252088</v>
      </c>
    </row>
    <row r="450" customFormat="false" ht="12.75" hidden="false" customHeight="false" outlineLevel="0" collapsed="false">
      <c r="A450" s="95" t="n">
        <f aca="false">MONTH(B450)+(YEAR(B450)-1998)*12</f>
        <v>-22</v>
      </c>
      <c r="B450" s="96" t="n">
        <v>35115</v>
      </c>
      <c r="C450" s="0" t="n">
        <v>2.51</v>
      </c>
      <c r="D450" s="98" t="n">
        <f aca="false">LN(C450/C449)</f>
        <v>-0.242868056661988</v>
      </c>
      <c r="E450" s="99" t="n">
        <f aca="false">STDEV(D441:D450)*SQRT(365)</f>
        <v>3.1956465433684</v>
      </c>
    </row>
    <row r="451" customFormat="false" ht="12.75" hidden="false" customHeight="false" outlineLevel="0" collapsed="false">
      <c r="A451" s="95" t="n">
        <f aca="false">MONTH(B451)+(YEAR(B451)-1998)*12</f>
        <v>-22</v>
      </c>
      <c r="B451" s="96" t="n">
        <v>35116</v>
      </c>
      <c r="C451" s="0" t="n">
        <v>2.46</v>
      </c>
      <c r="D451" s="98" t="n">
        <f aca="false">LN(C451/C450)</f>
        <v>-0.0201214031994211</v>
      </c>
      <c r="E451" s="99" t="n">
        <f aca="false">STDEV(D442:D451)*SQRT(365)</f>
        <v>3.17673568235325</v>
      </c>
    </row>
    <row r="452" customFormat="false" ht="12.75" hidden="false" customHeight="false" outlineLevel="0" collapsed="false">
      <c r="A452" s="95" t="n">
        <f aca="false">MONTH(B452)+(YEAR(B452)-1998)*12</f>
        <v>-22</v>
      </c>
      <c r="B452" s="96" t="n">
        <v>35117</v>
      </c>
      <c r="C452" s="0" t="n">
        <v>2.84</v>
      </c>
      <c r="D452" s="98" t="n">
        <f aca="false">LN(C452/C451)</f>
        <v>0.143642702228843</v>
      </c>
      <c r="E452" s="99" t="n">
        <f aca="false">STDEV(D443:D452)*SQRT(365)</f>
        <v>3.46197663645524</v>
      </c>
    </row>
    <row r="453" customFormat="false" ht="12.75" hidden="false" customHeight="false" outlineLevel="0" collapsed="false">
      <c r="A453" s="95" t="n">
        <f aca="false">MONTH(B453)+(YEAR(B453)-1998)*12</f>
        <v>-22</v>
      </c>
      <c r="B453" s="96" t="n">
        <v>35118</v>
      </c>
      <c r="C453" s="0" t="n">
        <v>2.92</v>
      </c>
      <c r="D453" s="98" t="n">
        <f aca="false">LN(C453/C452)</f>
        <v>0.0277795641070757</v>
      </c>
      <c r="E453" s="99" t="n">
        <f aca="false">STDEV(D444:D453)*SQRT(365)</f>
        <v>3.42333888319754</v>
      </c>
    </row>
    <row r="454" customFormat="false" ht="12.75" hidden="false" customHeight="false" outlineLevel="0" collapsed="false">
      <c r="A454" s="95" t="n">
        <f aca="false">MONTH(B454)+(YEAR(B454)-1998)*12</f>
        <v>-22</v>
      </c>
      <c r="B454" s="96" t="n">
        <v>35119</v>
      </c>
      <c r="C454" s="0" t="n">
        <v>2.92</v>
      </c>
      <c r="D454" s="98" t="n">
        <f aca="false">LN(C454/C453)</f>
        <v>0</v>
      </c>
      <c r="E454" s="99" t="n">
        <f aca="false">STDEV(D445:D454)*SQRT(365)</f>
        <v>3.34091619302132</v>
      </c>
    </row>
    <row r="455" customFormat="false" ht="12.75" hidden="false" customHeight="false" outlineLevel="0" collapsed="false">
      <c r="A455" s="95" t="n">
        <f aca="false">MONTH(B455)+(YEAR(B455)-1998)*12</f>
        <v>-22</v>
      </c>
      <c r="B455" s="96" t="n">
        <v>35120</v>
      </c>
      <c r="C455" s="0" t="n">
        <v>2.92</v>
      </c>
      <c r="D455" s="98" t="n">
        <f aca="false">LN(C455/C454)</f>
        <v>0</v>
      </c>
      <c r="E455" s="99" t="n">
        <f aca="false">STDEV(D446:D455)*SQRT(365)</f>
        <v>2.94977685328517</v>
      </c>
    </row>
    <row r="456" customFormat="false" ht="12.75" hidden="false" customHeight="false" outlineLevel="0" collapsed="false">
      <c r="A456" s="95" t="n">
        <f aca="false">MONTH(B456)+(YEAR(B456)-1998)*12</f>
        <v>-22</v>
      </c>
      <c r="B456" s="96" t="n">
        <v>35121</v>
      </c>
      <c r="C456" s="0" t="n">
        <v>2.97</v>
      </c>
      <c r="D456" s="98" t="n">
        <f aca="false">LN(C456/C455)</f>
        <v>0.016978336534418</v>
      </c>
      <c r="E456" s="99" t="n">
        <f aca="false">STDEV(D447:D456)*SQRT(365)</f>
        <v>2.55356637421914</v>
      </c>
    </row>
    <row r="457" customFormat="false" ht="12.75" hidden="false" customHeight="false" outlineLevel="0" collapsed="false">
      <c r="A457" s="95" t="n">
        <f aca="false">MONTH(B457)+(YEAR(B457)-1998)*12</f>
        <v>-22</v>
      </c>
      <c r="B457" s="96" t="n">
        <v>35122</v>
      </c>
      <c r="C457" s="0" t="n">
        <v>3.02</v>
      </c>
      <c r="D457" s="98" t="n">
        <f aca="false">LN(C457/C456)</f>
        <v>0.0166948785721701</v>
      </c>
      <c r="E457" s="99" t="n">
        <f aca="false">STDEV(D448:D457)*SQRT(365)</f>
        <v>2.56564813240908</v>
      </c>
    </row>
    <row r="458" customFormat="false" ht="12.75" hidden="false" customHeight="false" outlineLevel="0" collapsed="false">
      <c r="A458" s="95" t="n">
        <f aca="false">MONTH(B458)+(YEAR(B458)-1998)*12</f>
        <v>-22</v>
      </c>
      <c r="B458" s="96" t="n">
        <v>35123</v>
      </c>
      <c r="C458" s="0" t="n">
        <v>3.48</v>
      </c>
      <c r="D458" s="98" t="n">
        <f aca="false">LN(C458/C457)</f>
        <v>0.141775462399605</v>
      </c>
      <c r="E458" s="99" t="n">
        <f aca="false">STDEV(D449:D458)*SQRT(365)</f>
        <v>2.78133989741167</v>
      </c>
    </row>
    <row r="459" customFormat="false" ht="12.75" hidden="false" customHeight="false" outlineLevel="0" collapsed="false">
      <c r="A459" s="95" t="n">
        <f aca="false">MONTH(B459)+(YEAR(B459)-1998)*12</f>
        <v>-22</v>
      </c>
      <c r="B459" s="96" t="n">
        <v>35124</v>
      </c>
      <c r="C459" s="0" t="n">
        <v>2.93</v>
      </c>
      <c r="D459" s="98" t="n">
        <f aca="false">LN(C459/C458)</f>
        <v>-0.172029870757407</v>
      </c>
      <c r="E459" s="99" t="n">
        <f aca="false">STDEV(D450:D459)*SQRT(365)</f>
        <v>2.2985965698258</v>
      </c>
    </row>
    <row r="460" customFormat="false" ht="12.75" hidden="false" customHeight="false" outlineLevel="0" collapsed="false">
      <c r="A460" s="95" t="n">
        <f aca="false">MONTH(B460)+(YEAR(B460)-1998)*12</f>
        <v>-21</v>
      </c>
      <c r="B460" s="96" t="n">
        <v>35125</v>
      </c>
      <c r="C460" s="0" t="n">
        <v>3</v>
      </c>
      <c r="D460" s="98" t="n">
        <f aca="false">LN(C460/C459)</f>
        <v>0.0236098656391337</v>
      </c>
      <c r="E460" s="99" t="n">
        <f aca="false">STDEV(D451:D460)*SQRT(365)</f>
        <v>1.67825134803331</v>
      </c>
    </row>
    <row r="461" customFormat="false" ht="12.75" hidden="false" customHeight="false" outlineLevel="0" collapsed="false">
      <c r="A461" s="95" t="n">
        <f aca="false">MONTH(B461)+(YEAR(B461)-1998)*12</f>
        <v>-21</v>
      </c>
      <c r="B461" s="96" t="n">
        <v>35126</v>
      </c>
      <c r="C461" s="0" t="n">
        <v>3</v>
      </c>
      <c r="D461" s="98" t="n">
        <f aca="false">LN(C461/C460)</f>
        <v>0</v>
      </c>
      <c r="E461" s="99" t="n">
        <f aca="false">STDEV(D452:D461)*SQRT(365)</f>
        <v>1.66413978699939</v>
      </c>
    </row>
    <row r="462" customFormat="false" ht="12.75" hidden="false" customHeight="false" outlineLevel="0" collapsed="false">
      <c r="A462" s="95" t="n">
        <f aca="false">MONTH(B462)+(YEAR(B462)-1998)*12</f>
        <v>-21</v>
      </c>
      <c r="B462" s="96" t="n">
        <v>35127</v>
      </c>
      <c r="C462" s="0" t="n">
        <v>3</v>
      </c>
      <c r="D462" s="98" t="n">
        <f aca="false">LN(C462/C461)</f>
        <v>0</v>
      </c>
      <c r="E462" s="99" t="n">
        <f aca="false">STDEV(D453:D462)*SQRT(365)</f>
        <v>1.44225714304337</v>
      </c>
    </row>
    <row r="463" customFormat="false" ht="12.75" hidden="false" customHeight="false" outlineLevel="0" collapsed="false">
      <c r="A463" s="95" t="n">
        <f aca="false">MONTH(B463)+(YEAR(B463)-1998)*12</f>
        <v>-21</v>
      </c>
      <c r="B463" s="96" t="n">
        <v>35128</v>
      </c>
      <c r="C463" s="0" t="n">
        <v>2.69</v>
      </c>
      <c r="D463" s="98" t="n">
        <f aca="false">LN(C463/C462)</f>
        <v>-0.109071095054362</v>
      </c>
      <c r="E463" s="99" t="n">
        <f aca="false">STDEV(D454:D463)*SQRT(365)</f>
        <v>1.5862417762983</v>
      </c>
    </row>
    <row r="464" customFormat="false" ht="12.75" hidden="false" customHeight="false" outlineLevel="0" collapsed="false">
      <c r="A464" s="95" t="n">
        <f aca="false">MONTH(B464)+(YEAR(B464)-1998)*12</f>
        <v>-21</v>
      </c>
      <c r="B464" s="96" t="n">
        <v>35129</v>
      </c>
      <c r="C464" s="0" t="n">
        <v>2.9</v>
      </c>
      <c r="D464" s="98" t="n">
        <f aca="false">LN(C464/C463)</f>
        <v>0.0751695433786805</v>
      </c>
      <c r="E464" s="99" t="n">
        <f aca="false">STDEV(D455:D464)*SQRT(365)</f>
        <v>1.66506058029208</v>
      </c>
    </row>
    <row r="465" customFormat="false" ht="12.75" hidden="false" customHeight="false" outlineLevel="0" collapsed="false">
      <c r="A465" s="95" t="n">
        <f aca="false">MONTH(B465)+(YEAR(B465)-1998)*12</f>
        <v>-21</v>
      </c>
      <c r="B465" s="96" t="n">
        <v>35130</v>
      </c>
      <c r="C465" s="0" t="n">
        <v>3.25</v>
      </c>
      <c r="D465" s="98" t="n">
        <f aca="false">LN(C465/C464)</f>
        <v>0.113944259349218</v>
      </c>
      <c r="E465" s="99" t="n">
        <f aca="false">STDEV(D456:D465)*SQRT(365)</f>
        <v>1.80351573067102</v>
      </c>
    </row>
    <row r="466" customFormat="false" ht="12.75" hidden="false" customHeight="false" outlineLevel="0" collapsed="false">
      <c r="A466" s="95" t="n">
        <f aca="false">MONTH(B466)+(YEAR(B466)-1998)*12</f>
        <v>-21</v>
      </c>
      <c r="B466" s="96" t="n">
        <v>35131</v>
      </c>
      <c r="C466" s="0" t="n">
        <v>3.95</v>
      </c>
      <c r="D466" s="98" t="n">
        <f aca="false">LN(C466/C465)</f>
        <v>0.195060582571384</v>
      </c>
      <c r="E466" s="99" t="n">
        <f aca="false">STDEV(D457:D466)*SQRT(365)</f>
        <v>2.12150605679621</v>
      </c>
    </row>
    <row r="467" customFormat="false" ht="12.75" hidden="false" customHeight="false" outlineLevel="0" collapsed="false">
      <c r="A467" s="95" t="n">
        <f aca="false">MONTH(B467)+(YEAR(B467)-1998)*12</f>
        <v>-21</v>
      </c>
      <c r="B467" s="96" t="n">
        <v>35132</v>
      </c>
      <c r="C467" s="0" t="n">
        <v>3.3</v>
      </c>
      <c r="D467" s="98" t="n">
        <f aca="false">LN(C467/C466)</f>
        <v>-0.179793110440596</v>
      </c>
      <c r="E467" s="99" t="n">
        <f aca="false">STDEV(D458:D467)*SQRT(365)</f>
        <v>2.46948376925839</v>
      </c>
    </row>
    <row r="468" customFormat="false" ht="12.75" hidden="false" customHeight="false" outlineLevel="0" collapsed="false">
      <c r="A468" s="95" t="n">
        <f aca="false">MONTH(B468)+(YEAR(B468)-1998)*12</f>
        <v>-21</v>
      </c>
      <c r="B468" s="96" t="n">
        <v>35133</v>
      </c>
      <c r="C468" s="0" t="n">
        <v>3.3</v>
      </c>
      <c r="D468" s="98" t="n">
        <f aca="false">LN(C468/C467)</f>
        <v>0</v>
      </c>
      <c r="E468" s="99" t="n">
        <f aca="false">STDEV(D459:D468)*SQRT(365)</f>
        <v>2.30295805711513</v>
      </c>
    </row>
    <row r="469" customFormat="false" ht="12.75" hidden="false" customHeight="false" outlineLevel="0" collapsed="false">
      <c r="A469" s="95" t="n">
        <f aca="false">MONTH(B469)+(YEAR(B469)-1998)*12</f>
        <v>-21</v>
      </c>
      <c r="B469" s="96" t="n">
        <v>35134</v>
      </c>
      <c r="C469" s="0" t="n">
        <v>3.3</v>
      </c>
      <c r="D469" s="98" t="n">
        <f aca="false">LN(C469/C468)</f>
        <v>0</v>
      </c>
      <c r="E469" s="99" t="n">
        <f aca="false">STDEV(D460:D469)*SQRT(365)</f>
        <v>2.01432103542481</v>
      </c>
    </row>
    <row r="470" customFormat="false" ht="12.75" hidden="false" customHeight="false" outlineLevel="0" collapsed="false">
      <c r="A470" s="95" t="n">
        <f aca="false">MONTH(B470)+(YEAR(B470)-1998)*12</f>
        <v>-21</v>
      </c>
      <c r="B470" s="96" t="n">
        <v>35135</v>
      </c>
      <c r="C470" s="0" t="n">
        <v>2.8</v>
      </c>
      <c r="D470" s="98" t="n">
        <f aca="false">LN(C470/C469)</f>
        <v>-0.164303051291276</v>
      </c>
      <c r="E470" s="99" t="n">
        <f aca="false">STDEV(D461:D470)*SQRT(365)</f>
        <v>2.27326830546847</v>
      </c>
    </row>
    <row r="471" customFormat="false" ht="12.75" hidden="false" customHeight="false" outlineLevel="0" collapsed="false">
      <c r="A471" s="95" t="n">
        <f aca="false">MONTH(B471)+(YEAR(B471)-1998)*12</f>
        <v>-21</v>
      </c>
      <c r="B471" s="96" t="n">
        <v>35136</v>
      </c>
      <c r="C471" s="0" t="n">
        <v>2.91</v>
      </c>
      <c r="D471" s="98" t="n">
        <f aca="false">LN(C471/C470)</f>
        <v>0.038533664002243</v>
      </c>
      <c r="E471" s="99" t="n">
        <f aca="false">STDEV(D462:D471)*SQRT(365)</f>
        <v>2.28987103282125</v>
      </c>
    </row>
    <row r="472" customFormat="false" ht="12.75" hidden="false" customHeight="false" outlineLevel="0" collapsed="false">
      <c r="A472" s="95" t="n">
        <f aca="false">MONTH(B472)+(YEAR(B472)-1998)*12</f>
        <v>-21</v>
      </c>
      <c r="B472" s="96" t="n">
        <v>35137</v>
      </c>
      <c r="C472" s="0" t="n">
        <v>2.8</v>
      </c>
      <c r="D472" s="98" t="n">
        <f aca="false">LN(C472/C471)</f>
        <v>-0.038533664002243</v>
      </c>
      <c r="E472" s="99" t="n">
        <f aca="false">STDEV(D463:D472)*SQRT(365)</f>
        <v>2.29960563475752</v>
      </c>
    </row>
    <row r="473" customFormat="false" ht="12.75" hidden="false" customHeight="false" outlineLevel="0" collapsed="false">
      <c r="A473" s="95" t="n">
        <f aca="false">MONTH(B473)+(YEAR(B473)-1998)*12</f>
        <v>-21</v>
      </c>
      <c r="B473" s="96" t="n">
        <v>35138</v>
      </c>
      <c r="C473" s="0" t="n">
        <v>2.76</v>
      </c>
      <c r="D473" s="98" t="n">
        <f aca="false">LN(C473/C472)</f>
        <v>-0.0143887374520997</v>
      </c>
      <c r="E473" s="99" t="n">
        <f aca="false">STDEV(D464:D473)*SQRT(365)</f>
        <v>2.19789473224569</v>
      </c>
    </row>
    <row r="474" customFormat="false" ht="12.75" hidden="false" customHeight="false" outlineLevel="0" collapsed="false">
      <c r="A474" s="95" t="n">
        <f aca="false">MONTH(B474)+(YEAR(B474)-1998)*12</f>
        <v>-21</v>
      </c>
      <c r="B474" s="96" t="n">
        <v>35139</v>
      </c>
      <c r="C474" s="0" t="n">
        <v>2.79</v>
      </c>
      <c r="D474" s="98" t="n">
        <f aca="false">LN(C474/C473)</f>
        <v>0.0108109161042157</v>
      </c>
      <c r="E474" s="99" t="n">
        <f aca="false">STDEV(D465:D474)*SQRT(365)</f>
        <v>2.14544537266888</v>
      </c>
    </row>
    <row r="475" customFormat="false" ht="12.75" hidden="false" customHeight="false" outlineLevel="0" collapsed="false">
      <c r="A475" s="95" t="n">
        <f aca="false">MONTH(B475)+(YEAR(B475)-1998)*12</f>
        <v>-21</v>
      </c>
      <c r="B475" s="96" t="n">
        <v>35140</v>
      </c>
      <c r="C475" s="0" t="n">
        <v>2.79</v>
      </c>
      <c r="D475" s="98" t="n">
        <f aca="false">LN(C475/C474)</f>
        <v>0</v>
      </c>
      <c r="E475" s="99" t="n">
        <f aca="false">STDEV(D466:D475)*SQRT(365)</f>
        <v>1.99699726650236</v>
      </c>
    </row>
    <row r="476" customFormat="false" ht="12.75" hidden="false" customHeight="false" outlineLevel="0" collapsed="false">
      <c r="A476" s="95" t="n">
        <f aca="false">MONTH(B476)+(YEAR(B476)-1998)*12</f>
        <v>-21</v>
      </c>
      <c r="B476" s="96" t="n">
        <v>35141</v>
      </c>
      <c r="C476" s="0" t="n">
        <v>2.79</v>
      </c>
      <c r="D476" s="98" t="n">
        <f aca="false">LN(C476/C475)</f>
        <v>0</v>
      </c>
      <c r="E476" s="99" t="n">
        <f aca="false">STDEV(D467:D476)*SQRT(365)</f>
        <v>1.43148449570472</v>
      </c>
    </row>
    <row r="477" customFormat="false" ht="12.75" hidden="false" customHeight="false" outlineLevel="0" collapsed="false">
      <c r="A477" s="95" t="n">
        <f aca="false">MONTH(B477)+(YEAR(B477)-1998)*12</f>
        <v>-21</v>
      </c>
      <c r="B477" s="96" t="n">
        <v>35142</v>
      </c>
      <c r="C477" s="0" t="n">
        <v>2.96</v>
      </c>
      <c r="D477" s="98" t="n">
        <f aca="false">LN(C477/C476)</f>
        <v>0.0591476725026948</v>
      </c>
      <c r="E477" s="99" t="n">
        <f aca="false">STDEV(D468:D477)*SQRT(365)</f>
        <v>1.14992343736437</v>
      </c>
    </row>
    <row r="478" customFormat="false" ht="12.75" hidden="false" customHeight="false" outlineLevel="0" collapsed="false">
      <c r="A478" s="95" t="n">
        <f aca="false">MONTH(B478)+(YEAR(B478)-1998)*12</f>
        <v>-21</v>
      </c>
      <c r="B478" s="96" t="n">
        <v>35143</v>
      </c>
      <c r="C478" s="0" t="n">
        <v>2.92</v>
      </c>
      <c r="D478" s="98" t="n">
        <f aca="false">LN(C478/C477)</f>
        <v>-0.0136056520557786</v>
      </c>
      <c r="E478" s="99" t="n">
        <f aca="false">STDEV(D469:D478)*SQRT(365)</f>
        <v>1.14764153784671</v>
      </c>
    </row>
    <row r="479" customFormat="false" ht="12.75" hidden="false" customHeight="false" outlineLevel="0" collapsed="false">
      <c r="A479" s="95" t="n">
        <f aca="false">MONTH(B479)+(YEAR(B479)-1998)*12</f>
        <v>-21</v>
      </c>
      <c r="B479" s="96" t="n">
        <v>35144</v>
      </c>
      <c r="C479" s="0" t="n">
        <v>2.87</v>
      </c>
      <c r="D479" s="98" t="n">
        <f aca="false">LN(C479/C478)</f>
        <v>-0.0172715865086606</v>
      </c>
      <c r="E479" s="99" t="n">
        <f aca="false">STDEV(D470:D479)*SQRT(365)</f>
        <v>1.1449151347058</v>
      </c>
    </row>
    <row r="480" customFormat="false" ht="12.75" hidden="false" customHeight="false" outlineLevel="0" collapsed="false">
      <c r="A480" s="95" t="n">
        <f aca="false">MONTH(B480)+(YEAR(B480)-1998)*12</f>
        <v>-21</v>
      </c>
      <c r="B480" s="96" t="n">
        <v>35145</v>
      </c>
      <c r="C480" s="0" t="n">
        <v>2.89</v>
      </c>
      <c r="D480" s="98" t="n">
        <f aca="false">LN(C480/C479)</f>
        <v>0.006944472352811</v>
      </c>
      <c r="E480" s="99" t="n">
        <f aca="false">STDEV(D471:D480)*SQRT(365)</f>
        <v>0.5412552009463</v>
      </c>
    </row>
    <row r="481" customFormat="false" ht="12.75" hidden="false" customHeight="false" outlineLevel="0" collapsed="false">
      <c r="A481" s="95" t="n">
        <f aca="false">MONTH(B481)+(YEAR(B481)-1998)*12</f>
        <v>-21</v>
      </c>
      <c r="B481" s="96" t="n">
        <v>35146</v>
      </c>
      <c r="C481" s="0" t="n">
        <v>2.98</v>
      </c>
      <c r="D481" s="98" t="n">
        <f aca="false">LN(C481/C480)</f>
        <v>0.0306667983929723</v>
      </c>
      <c r="E481" s="99" t="n">
        <f aca="false">STDEV(D472:D481)*SQRT(365)</f>
        <v>0.522155979248264</v>
      </c>
    </row>
    <row r="482" customFormat="false" ht="12.75" hidden="false" customHeight="false" outlineLevel="0" collapsed="false">
      <c r="A482" s="95" t="n">
        <f aca="false">MONTH(B482)+(YEAR(B482)-1998)*12</f>
        <v>-21</v>
      </c>
      <c r="B482" s="96" t="n">
        <v>35147</v>
      </c>
      <c r="C482" s="0" t="n">
        <v>2.98</v>
      </c>
      <c r="D482" s="98" t="n">
        <f aca="false">LN(C482/C481)</f>
        <v>0</v>
      </c>
      <c r="E482" s="99" t="n">
        <f aca="false">STDEV(D473:D482)*SQRT(365)</f>
        <v>0.446068332386775</v>
      </c>
    </row>
    <row r="483" customFormat="false" ht="12.75" hidden="false" customHeight="false" outlineLevel="0" collapsed="false">
      <c r="A483" s="95" t="n">
        <f aca="false">MONTH(B483)+(YEAR(B483)-1998)*12</f>
        <v>-21</v>
      </c>
      <c r="B483" s="96" t="n">
        <v>35148</v>
      </c>
      <c r="C483" s="0" t="n">
        <v>2.98</v>
      </c>
      <c r="D483" s="98" t="n">
        <f aca="false">LN(C483/C482)</f>
        <v>0</v>
      </c>
      <c r="E483" s="99" t="n">
        <f aca="false">STDEV(D474:D483)*SQRT(365)</f>
        <v>0.427164440956857</v>
      </c>
    </row>
    <row r="484" customFormat="false" ht="12.75" hidden="false" customHeight="false" outlineLevel="0" collapsed="false">
      <c r="A484" s="95" t="n">
        <f aca="false">MONTH(B484)+(YEAR(B484)-1998)*12</f>
        <v>-21</v>
      </c>
      <c r="B484" s="96" t="n">
        <v>35149</v>
      </c>
      <c r="C484" s="0" t="n">
        <v>3.01</v>
      </c>
      <c r="D484" s="98" t="n">
        <f aca="false">LN(C484/C483)</f>
        <v>0.0100167782434712</v>
      </c>
      <c r="E484" s="99" t="n">
        <f aca="false">STDEV(D475:D484)*SQRT(365)</f>
        <v>0.426954463488296</v>
      </c>
    </row>
    <row r="485" customFormat="false" ht="12.75" hidden="false" customHeight="false" outlineLevel="0" collapsed="false">
      <c r="A485" s="95" t="n">
        <f aca="false">MONTH(B485)+(YEAR(B485)-1998)*12</f>
        <v>-21</v>
      </c>
      <c r="B485" s="96" t="n">
        <v>35150</v>
      </c>
      <c r="C485" s="0" t="n">
        <v>2.96</v>
      </c>
      <c r="D485" s="98" t="n">
        <f aca="false">LN(C485/C484)</f>
        <v>-0.0167508104248152</v>
      </c>
      <c r="E485" s="99" t="n">
        <f aca="false">STDEV(D476:D485)*SQRT(365)</f>
        <v>0.450381823845314</v>
      </c>
    </row>
    <row r="486" customFormat="false" ht="12.75" hidden="false" customHeight="false" outlineLevel="0" collapsed="false">
      <c r="A486" s="95" t="n">
        <f aca="false">MONTH(B486)+(YEAR(B486)-1998)*12</f>
        <v>-21</v>
      </c>
      <c r="B486" s="96" t="n">
        <v>35151</v>
      </c>
      <c r="C486" s="0" t="n">
        <v>2.86</v>
      </c>
      <c r="D486" s="98" t="n">
        <f aca="false">LN(C486/C485)</f>
        <v>-0.0343676435042078</v>
      </c>
      <c r="E486" s="99" t="n">
        <f aca="false">STDEV(D477:D486)*SQRT(365)</f>
        <v>0.512292107801146</v>
      </c>
    </row>
    <row r="487" customFormat="false" ht="12.75" hidden="false" customHeight="false" outlineLevel="0" collapsed="false">
      <c r="A487" s="95" t="n">
        <f aca="false">MONTH(B487)+(YEAR(B487)-1998)*12</f>
        <v>-21</v>
      </c>
      <c r="B487" s="96" t="n">
        <v>35152</v>
      </c>
      <c r="C487" s="0" t="n">
        <v>2.78</v>
      </c>
      <c r="D487" s="98" t="n">
        <f aca="false">LN(C487/C486)</f>
        <v>-0.0283706971292156</v>
      </c>
      <c r="E487" s="99" t="n">
        <f aca="false">STDEV(D478:D487)*SQRT(365)</f>
        <v>0.373807439571645</v>
      </c>
    </row>
    <row r="488" customFormat="false" ht="12.75" hidden="false" customHeight="false" outlineLevel="0" collapsed="false">
      <c r="A488" s="95" t="n">
        <f aca="false">MONTH(B488)+(YEAR(B488)-1998)*12</f>
        <v>-21</v>
      </c>
      <c r="B488" s="96" t="n">
        <v>35153</v>
      </c>
      <c r="C488" s="0" t="n">
        <v>2.87</v>
      </c>
      <c r="D488" s="98" t="n">
        <f aca="false">LN(C488/C487)</f>
        <v>0.0318611020689841</v>
      </c>
      <c r="E488" s="99" t="n">
        <f aca="false">STDEV(D479:D488)*SQRT(365)</f>
        <v>0.433759184889565</v>
      </c>
    </row>
    <row r="489" customFormat="false" ht="12.75" hidden="false" customHeight="false" outlineLevel="0" collapsed="false">
      <c r="A489" s="95" t="n">
        <f aca="false">MONTH(B489)+(YEAR(B489)-1998)*12</f>
        <v>-21</v>
      </c>
      <c r="B489" s="96" t="n">
        <v>35154</v>
      </c>
      <c r="C489" s="0" t="n">
        <v>2.87</v>
      </c>
      <c r="D489" s="98" t="n">
        <f aca="false">LN(C489/C488)</f>
        <v>0</v>
      </c>
      <c r="E489" s="99" t="n">
        <f aca="false">STDEV(D480:D489)*SQRT(365)</f>
        <v>0.421021138907365</v>
      </c>
    </row>
    <row r="490" customFormat="false" ht="12.75" hidden="false" customHeight="false" outlineLevel="0" collapsed="false">
      <c r="A490" s="95" t="n">
        <f aca="false">MONTH(B490)+(YEAR(B490)-1998)*12</f>
        <v>-21</v>
      </c>
      <c r="B490" s="96" t="n">
        <v>35155</v>
      </c>
      <c r="C490" s="0" t="n">
        <v>2.87</v>
      </c>
      <c r="D490" s="98" t="n">
        <f aca="false">LN(C490/C489)</f>
        <v>0</v>
      </c>
      <c r="E490" s="99" t="n">
        <f aca="false">STDEV(D481:D490)*SQRT(365)</f>
        <v>0.418458358158415</v>
      </c>
    </row>
    <row r="491" customFormat="false" ht="12.75" hidden="false" customHeight="false" outlineLevel="0" collapsed="false">
      <c r="A491" s="95" t="n">
        <f aca="false">MONTH(B491)+(YEAR(B491)-1998)*12</f>
        <v>-20</v>
      </c>
      <c r="B491" s="96" t="n">
        <v>35156</v>
      </c>
      <c r="C491" s="0" t="n">
        <v>2.36</v>
      </c>
      <c r="D491" s="98" t="n">
        <f aca="false">LN(C491/C490)</f>
        <v>-0.195650410734011</v>
      </c>
      <c r="E491" s="99" t="n">
        <f aca="false">STDEV(D482:D491)*SQRT(365)</f>
        <v>1.21199216536336</v>
      </c>
    </row>
    <row r="492" customFormat="false" ht="12.75" hidden="false" customHeight="false" outlineLevel="0" collapsed="false">
      <c r="A492" s="95" t="n">
        <f aca="false">MONTH(B492)+(YEAR(B492)-1998)*12</f>
        <v>-20</v>
      </c>
      <c r="B492" s="96" t="n">
        <v>35157</v>
      </c>
      <c r="C492" s="0" t="n">
        <v>2.22</v>
      </c>
      <c r="D492" s="98" t="n">
        <f aca="false">LN(C492/C491)</f>
        <v>-0.0611544231533305</v>
      </c>
      <c r="E492" s="99" t="n">
        <f aca="false">STDEV(D483:D492)*SQRT(365)</f>
        <v>1.22054297705129</v>
      </c>
    </row>
    <row r="493" customFormat="false" ht="12.75" hidden="false" customHeight="false" outlineLevel="0" collapsed="false">
      <c r="A493" s="95" t="n">
        <f aca="false">MONTH(B493)+(YEAR(B493)-1998)*12</f>
        <v>-20</v>
      </c>
      <c r="B493" s="96" t="n">
        <v>35158</v>
      </c>
      <c r="C493" s="0" t="n">
        <v>2.24</v>
      </c>
      <c r="D493" s="98" t="n">
        <f aca="false">LN(C493/C492)</f>
        <v>0.00896866998276032</v>
      </c>
      <c r="E493" s="99" t="n">
        <f aca="false">STDEV(D484:D493)*SQRT(365)</f>
        <v>1.23047904048977</v>
      </c>
    </row>
    <row r="494" customFormat="false" ht="12.75" hidden="false" customHeight="false" outlineLevel="0" collapsed="false">
      <c r="A494" s="95" t="n">
        <f aca="false">MONTH(B494)+(YEAR(B494)-1998)*12</f>
        <v>-20</v>
      </c>
      <c r="B494" s="96" t="n">
        <v>35159</v>
      </c>
      <c r="C494" s="0" t="n">
        <v>2.37</v>
      </c>
      <c r="D494" s="98" t="n">
        <f aca="false">LN(C494/C493)</f>
        <v>0.0564140892800912</v>
      </c>
      <c r="E494" s="99" t="n">
        <f aca="false">STDEV(D485:D494)*SQRT(365)</f>
        <v>1.31824603928676</v>
      </c>
    </row>
    <row r="495" customFormat="false" ht="12.75" hidden="false" customHeight="false" outlineLevel="0" collapsed="false">
      <c r="A495" s="95" t="n">
        <f aca="false">MONTH(B495)+(YEAR(B495)-1998)*12</f>
        <v>-20</v>
      </c>
      <c r="B495" s="96" t="n">
        <v>35160</v>
      </c>
      <c r="C495" s="0" t="n">
        <v>2.37</v>
      </c>
      <c r="D495" s="98" t="n">
        <f aca="false">LN(C495/C494)</f>
        <v>0</v>
      </c>
      <c r="E495" s="99" t="n">
        <f aca="false">STDEV(D486:D495)*SQRT(365)</f>
        <v>1.32579575758707</v>
      </c>
    </row>
    <row r="496" customFormat="false" ht="12.75" hidden="false" customHeight="false" outlineLevel="0" collapsed="false">
      <c r="A496" s="95" t="n">
        <f aca="false">MONTH(B496)+(YEAR(B496)-1998)*12</f>
        <v>-20</v>
      </c>
      <c r="B496" s="96" t="n">
        <v>35161</v>
      </c>
      <c r="C496" s="0" t="n">
        <v>2.37</v>
      </c>
      <c r="D496" s="98" t="n">
        <f aca="false">LN(C496/C495)</f>
        <v>0</v>
      </c>
      <c r="E496" s="99" t="n">
        <f aca="false">STDEV(D487:D496)*SQRT(365)</f>
        <v>1.3292895682387</v>
      </c>
    </row>
    <row r="497" customFormat="false" ht="12.75" hidden="false" customHeight="false" outlineLevel="0" collapsed="false">
      <c r="A497" s="95" t="n">
        <f aca="false">MONTH(B497)+(YEAR(B497)-1998)*12</f>
        <v>-20</v>
      </c>
      <c r="B497" s="96" t="n">
        <v>35162</v>
      </c>
      <c r="C497" s="0" t="n">
        <v>2.37</v>
      </c>
      <c r="D497" s="98" t="n">
        <f aca="false">LN(C497/C496)</f>
        <v>0</v>
      </c>
      <c r="E497" s="99" t="n">
        <f aca="false">STDEV(D488:D497)*SQRT(365)</f>
        <v>1.33204724683847</v>
      </c>
    </row>
    <row r="498" customFormat="false" ht="12.75" hidden="false" customHeight="false" outlineLevel="0" collapsed="false">
      <c r="A498" s="95" t="n">
        <f aca="false">MONTH(B498)+(YEAR(B498)-1998)*12</f>
        <v>-20</v>
      </c>
      <c r="B498" s="96" t="n">
        <v>35163</v>
      </c>
      <c r="C498" s="0" t="n">
        <v>2.33</v>
      </c>
      <c r="D498" s="98" t="n">
        <f aca="false">LN(C498/C497)</f>
        <v>-0.0170216875694306</v>
      </c>
      <c r="E498" s="99" t="n">
        <f aca="false">STDEV(D489:D498)*SQRT(365)</f>
        <v>1.29304888024365</v>
      </c>
    </row>
    <row r="499" customFormat="false" ht="12.75" hidden="false" customHeight="false" outlineLevel="0" collapsed="false">
      <c r="A499" s="95" t="n">
        <f aca="false">MONTH(B499)+(YEAR(B499)-1998)*12</f>
        <v>-20</v>
      </c>
      <c r="B499" s="96" t="n">
        <v>35164</v>
      </c>
      <c r="C499" s="0" t="n">
        <v>2.31</v>
      </c>
      <c r="D499" s="98" t="n">
        <f aca="false">LN(C499/C498)</f>
        <v>-0.00862074304390709</v>
      </c>
      <c r="E499" s="99" t="n">
        <f aca="false">STDEV(D490:D499)*SQRT(365)</f>
        <v>1.28845364835951</v>
      </c>
    </row>
    <row r="500" customFormat="false" ht="12.75" hidden="false" customHeight="false" outlineLevel="0" collapsed="false">
      <c r="A500" s="95" t="n">
        <f aca="false">MONTH(B500)+(YEAR(B500)-1998)*12</f>
        <v>-20</v>
      </c>
      <c r="B500" s="96" t="n">
        <v>35165</v>
      </c>
      <c r="C500" s="0" t="n">
        <v>2.21</v>
      </c>
      <c r="D500" s="98" t="n">
        <f aca="false">LN(C500/C499)</f>
        <v>-0.0442550090040408</v>
      </c>
      <c r="E500" s="99" t="n">
        <f aca="false">STDEV(D491:D500)*SQRT(365)</f>
        <v>1.28595543421069</v>
      </c>
    </row>
    <row r="501" customFormat="false" ht="12.75" hidden="false" customHeight="false" outlineLevel="0" collapsed="false">
      <c r="A501" s="95" t="n">
        <f aca="false">MONTH(B501)+(YEAR(B501)-1998)*12</f>
        <v>-20</v>
      </c>
      <c r="B501" s="96" t="n">
        <v>35166</v>
      </c>
      <c r="C501" s="0" t="n">
        <v>2.14</v>
      </c>
      <c r="D501" s="98" t="n">
        <f aca="false">LN(C501/C500)</f>
        <v>-0.0321866864959012</v>
      </c>
      <c r="E501" s="99" t="n">
        <f aca="false">STDEV(D492:D501)*SQRT(365)</f>
        <v>0.617557338890979</v>
      </c>
    </row>
    <row r="502" customFormat="false" ht="12.75" hidden="false" customHeight="false" outlineLevel="0" collapsed="false">
      <c r="A502" s="95" t="n">
        <f aca="false">MONTH(B502)+(YEAR(B502)-1998)*12</f>
        <v>-20</v>
      </c>
      <c r="B502" s="96" t="n">
        <v>35167</v>
      </c>
      <c r="C502" s="0" t="n">
        <v>2.24</v>
      </c>
      <c r="D502" s="98" t="n">
        <f aca="false">LN(C502/C501)</f>
        <v>0.0456700368331885</v>
      </c>
      <c r="E502" s="99" t="n">
        <f aca="false">STDEV(D493:D502)*SQRT(365)</f>
        <v>0.593971766969213</v>
      </c>
    </row>
    <row r="503" customFormat="false" ht="12.75" hidden="false" customHeight="false" outlineLevel="0" collapsed="false">
      <c r="A503" s="95" t="n">
        <f aca="false">MONTH(B503)+(YEAR(B503)-1998)*12</f>
        <v>-20</v>
      </c>
      <c r="B503" s="96" t="n">
        <v>35168</v>
      </c>
      <c r="C503" s="0" t="n">
        <v>2.24</v>
      </c>
      <c r="D503" s="98" t="n">
        <f aca="false">LN(C503/C502)</f>
        <v>0</v>
      </c>
      <c r="E503" s="99" t="n">
        <f aca="false">STDEV(D494:D503)*SQRT(365)</f>
        <v>0.591495146176662</v>
      </c>
    </row>
    <row r="504" customFormat="false" ht="12.75" hidden="false" customHeight="false" outlineLevel="0" collapsed="false">
      <c r="A504" s="95" t="n">
        <f aca="false">MONTH(B504)+(YEAR(B504)-1998)*12</f>
        <v>-20</v>
      </c>
      <c r="B504" s="96" t="n">
        <v>35169</v>
      </c>
      <c r="C504" s="0" t="n">
        <v>2.24</v>
      </c>
      <c r="D504" s="98" t="n">
        <f aca="false">LN(C504/C503)</f>
        <v>0</v>
      </c>
      <c r="E504" s="99" t="n">
        <f aca="false">STDEV(D495:D504)*SQRT(365)</f>
        <v>0.455948944465175</v>
      </c>
    </row>
    <row r="505" customFormat="false" ht="12.75" hidden="false" customHeight="false" outlineLevel="0" collapsed="false">
      <c r="A505" s="95" t="n">
        <f aca="false">MONTH(B505)+(YEAR(B505)-1998)*12</f>
        <v>-20</v>
      </c>
      <c r="B505" s="96" t="n">
        <v>35170</v>
      </c>
      <c r="C505" s="0" t="n">
        <v>2.28</v>
      </c>
      <c r="D505" s="98" t="n">
        <f aca="false">LN(C505/C504)</f>
        <v>0.0176995770994006</v>
      </c>
      <c r="E505" s="99" t="n">
        <f aca="false">STDEV(D496:D505)*SQRT(365)</f>
        <v>0.476888842158519</v>
      </c>
    </row>
    <row r="506" customFormat="false" ht="12.75" hidden="false" customHeight="false" outlineLevel="0" collapsed="false">
      <c r="A506" s="95" t="n">
        <f aca="false">MONTH(B506)+(YEAR(B506)-1998)*12</f>
        <v>-20</v>
      </c>
      <c r="B506" s="96" t="n">
        <v>35171</v>
      </c>
      <c r="C506" s="0" t="n">
        <v>2.22</v>
      </c>
      <c r="D506" s="98" t="n">
        <f aca="false">LN(C506/C505)</f>
        <v>-0.0266682470821612</v>
      </c>
      <c r="E506" s="99" t="n">
        <f aca="false">STDEV(D497:D506)*SQRT(365)</f>
        <v>0.49498211895797</v>
      </c>
    </row>
    <row r="507" customFormat="false" ht="12.75" hidden="false" customHeight="false" outlineLevel="0" collapsed="false">
      <c r="A507" s="95" t="n">
        <f aca="false">MONTH(B507)+(YEAR(B507)-1998)*12</f>
        <v>-20</v>
      </c>
      <c r="B507" s="96" t="n">
        <v>35172</v>
      </c>
      <c r="C507" s="0" t="n">
        <v>2.18</v>
      </c>
      <c r="D507" s="98" t="n">
        <f aca="false">LN(C507/C506)</f>
        <v>-0.0181823190831905</v>
      </c>
      <c r="E507" s="99" t="n">
        <f aca="false">STDEV(D498:D507)*SQRT(365)</f>
        <v>0.497424875814996</v>
      </c>
    </row>
    <row r="508" customFormat="false" ht="12.75" hidden="false" customHeight="false" outlineLevel="0" collapsed="false">
      <c r="A508" s="95" t="n">
        <f aca="false">MONTH(B508)+(YEAR(B508)-1998)*12</f>
        <v>-20</v>
      </c>
      <c r="B508" s="96" t="n">
        <v>35173</v>
      </c>
      <c r="C508" s="0" t="n">
        <v>2.21</v>
      </c>
      <c r="D508" s="98" t="n">
        <f aca="false">LN(C508/C507)</f>
        <v>0.0136676387286636</v>
      </c>
      <c r="E508" s="99" t="n">
        <f aca="false">STDEV(D499:D508)*SQRT(365)</f>
        <v>0.510135978928093</v>
      </c>
    </row>
    <row r="509" customFormat="false" ht="12.75" hidden="false" customHeight="false" outlineLevel="0" collapsed="false">
      <c r="A509" s="95" t="n">
        <f aca="false">MONTH(B509)+(YEAR(B509)-1998)*12</f>
        <v>-20</v>
      </c>
      <c r="B509" s="96" t="n">
        <v>35174</v>
      </c>
      <c r="C509" s="0" t="n">
        <v>2.17</v>
      </c>
      <c r="D509" s="98" t="n">
        <f aca="false">LN(C509/C508)</f>
        <v>-0.0182653479772933</v>
      </c>
      <c r="E509" s="99" t="n">
        <f aca="false">STDEV(D500:D509)*SQRT(365)</f>
        <v>0.515985828002063</v>
      </c>
    </row>
    <row r="510" customFormat="false" ht="12.75" hidden="false" customHeight="false" outlineLevel="0" collapsed="false">
      <c r="A510" s="95" t="n">
        <f aca="false">MONTH(B510)+(YEAR(B510)-1998)*12</f>
        <v>-20</v>
      </c>
      <c r="B510" s="96" t="n">
        <v>35175</v>
      </c>
      <c r="C510" s="0" t="n">
        <v>2.17</v>
      </c>
      <c r="D510" s="98" t="n">
        <f aca="false">LN(C510/C509)</f>
        <v>0</v>
      </c>
      <c r="E510" s="99" t="n">
        <f aca="false">STDEV(D501:D510)*SQRT(365)</f>
        <v>0.448678495255459</v>
      </c>
    </row>
    <row r="511" customFormat="false" ht="12.75" hidden="false" customHeight="false" outlineLevel="0" collapsed="false">
      <c r="A511" s="95" t="n">
        <f aca="false">MONTH(B511)+(YEAR(B511)-1998)*12</f>
        <v>-20</v>
      </c>
      <c r="B511" s="96" t="n">
        <v>35176</v>
      </c>
      <c r="C511" s="0" t="n">
        <v>2.17</v>
      </c>
      <c r="D511" s="98" t="n">
        <f aca="false">LN(C511/C510)</f>
        <v>0</v>
      </c>
      <c r="E511" s="99" t="n">
        <f aca="false">STDEV(D502:D511)*SQRT(365)</f>
        <v>0.399830688451706</v>
      </c>
    </row>
    <row r="512" customFormat="false" ht="12.75" hidden="false" customHeight="false" outlineLevel="0" collapsed="false">
      <c r="A512" s="95" t="n">
        <f aca="false">MONTH(B512)+(YEAR(B512)-1998)*12</f>
        <v>-20</v>
      </c>
      <c r="B512" s="96" t="n">
        <v>35177</v>
      </c>
      <c r="C512" s="0" t="n">
        <v>2.19</v>
      </c>
      <c r="D512" s="98" t="n">
        <f aca="false">LN(C512/C511)</f>
        <v>0.00917437627604123</v>
      </c>
      <c r="E512" s="99" t="n">
        <f aca="false">STDEV(D503:D512)*SQRT(365)</f>
        <v>0.278223895118185</v>
      </c>
    </row>
    <row r="513" customFormat="false" ht="12.75" hidden="false" customHeight="false" outlineLevel="0" collapsed="false">
      <c r="A513" s="95" t="n">
        <f aca="false">MONTH(B513)+(YEAR(B513)-1998)*12</f>
        <v>-20</v>
      </c>
      <c r="B513" s="96" t="n">
        <v>35178</v>
      </c>
      <c r="C513" s="0" t="n">
        <v>2.18</v>
      </c>
      <c r="D513" s="98" t="n">
        <f aca="false">LN(C513/C512)</f>
        <v>-0.00457666702741176</v>
      </c>
      <c r="E513" s="99" t="n">
        <f aca="false">STDEV(D504:D513)*SQRT(365)</f>
        <v>0.278091818955041</v>
      </c>
    </row>
    <row r="514" customFormat="false" ht="12.75" hidden="false" customHeight="false" outlineLevel="0" collapsed="false">
      <c r="A514" s="95" t="n">
        <f aca="false">MONTH(B514)+(YEAR(B514)-1998)*12</f>
        <v>-20</v>
      </c>
      <c r="B514" s="96" t="n">
        <v>35179</v>
      </c>
      <c r="C514" s="0" t="n">
        <v>2.18</v>
      </c>
      <c r="D514" s="98" t="n">
        <f aca="false">LN(C514/C513)</f>
        <v>0</v>
      </c>
      <c r="E514" s="99" t="n">
        <f aca="false">STDEV(D505:D514)*SQRT(365)</f>
        <v>0.278091818955041</v>
      </c>
    </row>
    <row r="515" customFormat="false" ht="12.75" hidden="false" customHeight="false" outlineLevel="0" collapsed="false">
      <c r="A515" s="95" t="n">
        <f aca="false">MONTH(B515)+(YEAR(B515)-1998)*12</f>
        <v>-20</v>
      </c>
      <c r="B515" s="96" t="n">
        <v>35180</v>
      </c>
      <c r="C515" s="0" t="n">
        <v>2.25</v>
      </c>
      <c r="D515" s="98" t="n">
        <f aca="false">LN(C515/C514)</f>
        <v>0.031605339415331</v>
      </c>
      <c r="E515" s="99" t="n">
        <f aca="false">STDEV(D506:D515)*SQRT(365)</f>
        <v>0.327748421236819</v>
      </c>
    </row>
    <row r="516" customFormat="false" ht="12.75" hidden="false" customHeight="false" outlineLevel="0" collapsed="false">
      <c r="A516" s="95" t="n">
        <f aca="false">MONTH(B516)+(YEAR(B516)-1998)*12</f>
        <v>-20</v>
      </c>
      <c r="B516" s="96" t="n">
        <v>35181</v>
      </c>
      <c r="C516" s="0" t="n">
        <v>2.17</v>
      </c>
      <c r="D516" s="98" t="n">
        <f aca="false">LN(C516/C515)</f>
        <v>-0.0362030486639606</v>
      </c>
      <c r="E516" s="99" t="n">
        <f aca="false">STDEV(D507:D516)*SQRT(365)</f>
        <v>0.361023017971597</v>
      </c>
    </row>
    <row r="517" customFormat="false" ht="12.75" hidden="false" customHeight="false" outlineLevel="0" collapsed="false">
      <c r="A517" s="95" t="n">
        <f aca="false">MONTH(B517)+(YEAR(B517)-1998)*12</f>
        <v>-20</v>
      </c>
      <c r="B517" s="96" t="n">
        <v>35182</v>
      </c>
      <c r="C517" s="0" t="n">
        <v>2.17</v>
      </c>
      <c r="D517" s="98" t="n">
        <f aca="false">LN(C517/C516)</f>
        <v>0</v>
      </c>
      <c r="E517" s="99" t="n">
        <f aca="false">STDEV(D508:D517)*SQRT(365)</f>
        <v>0.344889697803858</v>
      </c>
    </row>
    <row r="518" customFormat="false" ht="12.75" hidden="false" customHeight="false" outlineLevel="0" collapsed="false">
      <c r="A518" s="95" t="n">
        <f aca="false">MONTH(B518)+(YEAR(B518)-1998)*12</f>
        <v>-20</v>
      </c>
      <c r="B518" s="96" t="n">
        <v>35183</v>
      </c>
      <c r="C518" s="0" t="n">
        <v>2.17</v>
      </c>
      <c r="D518" s="98" t="n">
        <f aca="false">LN(C518/C517)</f>
        <v>0</v>
      </c>
      <c r="E518" s="99" t="n">
        <f aca="false">STDEV(D509:D518)*SQRT(365)</f>
        <v>0.331821719109549</v>
      </c>
    </row>
    <row r="519" customFormat="false" ht="12.75" hidden="false" customHeight="false" outlineLevel="0" collapsed="false">
      <c r="A519" s="95" t="n">
        <f aca="false">MONTH(B519)+(YEAR(B519)-1998)*12</f>
        <v>-20</v>
      </c>
      <c r="B519" s="96" t="n">
        <v>35184</v>
      </c>
      <c r="C519" s="0" t="n">
        <v>2.18</v>
      </c>
      <c r="D519" s="98" t="n">
        <f aca="false">LN(C519/C518)</f>
        <v>0.00459770924862955</v>
      </c>
      <c r="E519" s="99" t="n">
        <f aca="false">STDEV(D510:D519)*SQRT(365)</f>
        <v>0.314165540820978</v>
      </c>
    </row>
    <row r="520" customFormat="false" ht="12.75" hidden="false" customHeight="false" outlineLevel="0" collapsed="false">
      <c r="A520" s="95" t="n">
        <f aca="false">MONTH(B520)+(YEAR(B520)-1998)*12</f>
        <v>-20</v>
      </c>
      <c r="B520" s="96" t="n">
        <v>35185</v>
      </c>
      <c r="C520" s="0" t="n">
        <v>2.2</v>
      </c>
      <c r="D520" s="98" t="n">
        <f aca="false">LN(C520/C519)</f>
        <v>0.00913248356327247</v>
      </c>
      <c r="E520" s="99" t="n">
        <f aca="false">STDEV(D511:D520)*SQRT(365)</f>
        <v>0.318439312840099</v>
      </c>
    </row>
    <row r="521" customFormat="false" ht="12.75" hidden="false" customHeight="false" outlineLevel="0" collapsed="false">
      <c r="A521" s="95" t="n">
        <f aca="false">MONTH(B521)+(YEAR(B521)-1998)*12</f>
        <v>-19</v>
      </c>
      <c r="B521" s="96" t="n">
        <v>35186</v>
      </c>
      <c r="C521" s="0" t="n">
        <v>2.16</v>
      </c>
      <c r="D521" s="98" t="n">
        <f aca="false">LN(C521/C520)</f>
        <v>-0.0183491386681965</v>
      </c>
      <c r="E521" s="99" t="n">
        <f aca="false">STDEV(D512:D521)*SQRT(365)</f>
        <v>0.340200388242647</v>
      </c>
    </row>
    <row r="522" customFormat="false" ht="12.75" hidden="false" customHeight="false" outlineLevel="0" collapsed="false">
      <c r="A522" s="95" t="n">
        <f aca="false">MONTH(B522)+(YEAR(B522)-1998)*12</f>
        <v>-19</v>
      </c>
      <c r="B522" s="96" t="n">
        <v>35187</v>
      </c>
      <c r="C522" s="0" t="n">
        <v>2.14</v>
      </c>
      <c r="D522" s="98" t="n">
        <f aca="false">LN(C522/C521)</f>
        <v>-0.00930239266231356</v>
      </c>
      <c r="E522" s="99" t="n">
        <f aca="false">STDEV(D513:D522)*SQRT(365)</f>
        <v>0.337276552894205</v>
      </c>
    </row>
    <row r="523" customFormat="false" ht="12.75" hidden="false" customHeight="false" outlineLevel="0" collapsed="false">
      <c r="A523" s="95" t="n">
        <f aca="false">MONTH(B523)+(YEAR(B523)-1998)*12</f>
        <v>-19</v>
      </c>
      <c r="B523" s="96" t="n">
        <v>35188</v>
      </c>
      <c r="C523" s="0" t="n">
        <v>2.11</v>
      </c>
      <c r="D523" s="98" t="n">
        <f aca="false">LN(C523/C522)</f>
        <v>-0.0141178815457852</v>
      </c>
      <c r="E523" s="99" t="n">
        <f aca="false">STDEV(D514:D523)*SQRT(365)</f>
        <v>0.344721255900511</v>
      </c>
    </row>
    <row r="524" customFormat="false" ht="12.75" hidden="false" customHeight="false" outlineLevel="0" collapsed="false">
      <c r="A524" s="95" t="n">
        <f aca="false">MONTH(B524)+(YEAR(B524)-1998)*12</f>
        <v>-19</v>
      </c>
      <c r="B524" s="96" t="n">
        <v>35189</v>
      </c>
      <c r="C524" s="0" t="n">
        <v>2.11</v>
      </c>
      <c r="D524" s="98" t="n">
        <f aca="false">LN(C524/C523)</f>
        <v>0</v>
      </c>
      <c r="E524" s="99" t="n">
        <f aca="false">STDEV(D515:D524)*SQRT(365)</f>
        <v>0.344721255900511</v>
      </c>
    </row>
    <row r="525" customFormat="false" ht="12.75" hidden="false" customHeight="false" outlineLevel="0" collapsed="false">
      <c r="A525" s="95" t="n">
        <f aca="false">MONTH(B525)+(YEAR(B525)-1998)*12</f>
        <v>-19</v>
      </c>
      <c r="B525" s="96" t="n">
        <v>35190</v>
      </c>
      <c r="C525" s="0" t="n">
        <v>2.11</v>
      </c>
      <c r="D525" s="98" t="n">
        <f aca="false">LN(C525/C524)</f>
        <v>0</v>
      </c>
      <c r="E525" s="99" t="n">
        <f aca="false">STDEV(D516:D525)*SQRT(365)</f>
        <v>0.256718127029516</v>
      </c>
    </row>
    <row r="526" customFormat="false" ht="12.75" hidden="false" customHeight="false" outlineLevel="0" collapsed="false">
      <c r="A526" s="95" t="n">
        <f aca="false">MONTH(B526)+(YEAR(B526)-1998)*12</f>
        <v>-19</v>
      </c>
      <c r="B526" s="96" t="n">
        <v>35191</v>
      </c>
      <c r="C526" s="0" t="n">
        <v>2.12</v>
      </c>
      <c r="D526" s="98" t="n">
        <f aca="false">LN(C526/C525)</f>
        <v>0.00472814119594612</v>
      </c>
      <c r="E526" s="99" t="n">
        <f aca="false">STDEV(D517:D526)*SQRT(365)</f>
        <v>0.167898773447872</v>
      </c>
    </row>
    <row r="527" customFormat="false" ht="12.75" hidden="false" customHeight="false" outlineLevel="0" collapsed="false">
      <c r="A527" s="95" t="n">
        <f aca="false">MONTH(B527)+(YEAR(B527)-1998)*12</f>
        <v>-19</v>
      </c>
      <c r="B527" s="96" t="n">
        <v>35192</v>
      </c>
      <c r="C527" s="0" t="n">
        <v>2.14</v>
      </c>
      <c r="D527" s="98" t="n">
        <f aca="false">LN(C527/C526)</f>
        <v>0.00938974034983914</v>
      </c>
      <c r="E527" s="99" t="n">
        <f aca="false">STDEV(D518:D527)*SQRT(365)</f>
        <v>0.18216339415825</v>
      </c>
    </row>
    <row r="528" customFormat="false" ht="12.75" hidden="false" customHeight="false" outlineLevel="0" collapsed="false">
      <c r="A528" s="95" t="n">
        <f aca="false">MONTH(B528)+(YEAR(B528)-1998)*12</f>
        <v>-19</v>
      </c>
      <c r="B528" s="96" t="n">
        <v>35193</v>
      </c>
      <c r="C528" s="0" t="n">
        <v>2.16</v>
      </c>
      <c r="D528" s="98" t="n">
        <f aca="false">LN(C528/C527)</f>
        <v>0.00930239266231363</v>
      </c>
      <c r="E528" s="99" t="n">
        <f aca="false">STDEV(D519:D528)*SQRT(365)</f>
        <v>0.19337118425732</v>
      </c>
    </row>
    <row r="529" customFormat="false" ht="12.75" hidden="false" customHeight="false" outlineLevel="0" collapsed="false">
      <c r="A529" s="95" t="n">
        <f aca="false">MONTH(B529)+(YEAR(B529)-1998)*12</f>
        <v>-19</v>
      </c>
      <c r="B529" s="96" t="n">
        <v>35194</v>
      </c>
      <c r="C529" s="0" t="n">
        <v>2.18</v>
      </c>
      <c r="D529" s="98" t="n">
        <f aca="false">LN(C529/C528)</f>
        <v>0.00921665510492405</v>
      </c>
      <c r="E529" s="99" t="n">
        <f aca="false">STDEV(D520:D529)*SQRT(365)</f>
        <v>0.200166679597682</v>
      </c>
    </row>
    <row r="530" customFormat="false" ht="12.75" hidden="false" customHeight="false" outlineLevel="0" collapsed="false">
      <c r="A530" s="95" t="n">
        <f aca="false">MONTH(B530)+(YEAR(B530)-1998)*12</f>
        <v>-19</v>
      </c>
      <c r="B530" s="96" t="n">
        <v>35195</v>
      </c>
      <c r="C530" s="0" t="n">
        <v>2.2</v>
      </c>
      <c r="D530" s="98" t="n">
        <f aca="false">LN(C530/C529)</f>
        <v>0.00913248356327247</v>
      </c>
      <c r="E530" s="99" t="n">
        <f aca="false">STDEV(D521:D530)*SQRT(365)</f>
        <v>0.200166679597682</v>
      </c>
    </row>
    <row r="531" customFormat="false" ht="12.75" hidden="false" customHeight="false" outlineLevel="0" collapsed="false">
      <c r="A531" s="95" t="n">
        <f aca="false">MONTH(B531)+(YEAR(B531)-1998)*12</f>
        <v>-19</v>
      </c>
      <c r="B531" s="96" t="n">
        <v>35196</v>
      </c>
      <c r="C531" s="0" t="n">
        <v>2.2</v>
      </c>
      <c r="D531" s="98" t="n">
        <f aca="false">LN(C531/C530)</f>
        <v>0</v>
      </c>
      <c r="E531" s="99" t="n">
        <f aca="false">STDEV(D522:D531)*SQRT(365)</f>
        <v>0.158261002534761</v>
      </c>
    </row>
    <row r="532" customFormat="false" ht="12.75" hidden="false" customHeight="false" outlineLevel="0" collapsed="false">
      <c r="A532" s="95" t="n">
        <f aca="false">MONTH(B532)+(YEAR(B532)-1998)*12</f>
        <v>-19</v>
      </c>
      <c r="B532" s="96" t="n">
        <v>35197</v>
      </c>
      <c r="C532" s="0" t="n">
        <v>2.2</v>
      </c>
      <c r="D532" s="98" t="n">
        <f aca="false">LN(C532/C531)</f>
        <v>0</v>
      </c>
      <c r="E532" s="99" t="n">
        <f aca="false">STDEV(D523:D532)*SQRT(365)</f>
        <v>0.140718341087657</v>
      </c>
    </row>
    <row r="533" customFormat="false" ht="12.75" hidden="false" customHeight="false" outlineLevel="0" collapsed="false">
      <c r="A533" s="95" t="n">
        <f aca="false">MONTH(B533)+(YEAR(B533)-1998)*12</f>
        <v>-19</v>
      </c>
      <c r="B533" s="96" t="n">
        <v>35198</v>
      </c>
      <c r="C533" s="0" t="n">
        <v>2.22</v>
      </c>
      <c r="D533" s="98" t="n">
        <f aca="false">LN(C533/C532)</f>
        <v>0.00904983551991786</v>
      </c>
      <c r="E533" s="99" t="n">
        <f aca="false">STDEV(D524:D533)*SQRT(365)</f>
        <v>0.0875606304561063</v>
      </c>
    </row>
    <row r="534" customFormat="false" ht="12.75" hidden="false" customHeight="false" outlineLevel="0" collapsed="false">
      <c r="A534" s="95" t="n">
        <f aca="false">MONTH(B534)+(YEAR(B534)-1998)*12</f>
        <v>-19</v>
      </c>
      <c r="B534" s="96" t="n">
        <v>35199</v>
      </c>
      <c r="C534" s="0" t="n">
        <v>2.25</v>
      </c>
      <c r="D534" s="98" t="n">
        <f aca="false">LN(C534/C533)</f>
        <v>0.0134230203321406</v>
      </c>
      <c r="E534" s="99" t="n">
        <f aca="false">STDEV(D525:D534)*SQRT(365)</f>
        <v>0.0933293373009429</v>
      </c>
    </row>
    <row r="535" customFormat="false" ht="12.75" hidden="false" customHeight="false" outlineLevel="0" collapsed="false">
      <c r="A535" s="95" t="n">
        <f aca="false">MONTH(B535)+(YEAR(B535)-1998)*12</f>
        <v>-19</v>
      </c>
      <c r="B535" s="96" t="n">
        <v>35200</v>
      </c>
      <c r="C535" s="0" t="n">
        <v>2.23</v>
      </c>
      <c r="D535" s="98" t="n">
        <f aca="false">LN(C535/C534)</f>
        <v>-0.00892863074430143</v>
      </c>
      <c r="E535" s="99" t="n">
        <f aca="false">STDEV(D526:D535)*SQRT(365)</f>
        <v>0.127564330098314</v>
      </c>
    </row>
    <row r="536" customFormat="false" ht="12.75" hidden="false" customHeight="false" outlineLevel="0" collapsed="false">
      <c r="A536" s="95" t="n">
        <f aca="false">MONTH(B536)+(YEAR(B536)-1998)*12</f>
        <v>-19</v>
      </c>
      <c r="B536" s="96" t="n">
        <v>35201</v>
      </c>
      <c r="C536" s="0" t="n">
        <v>2.23</v>
      </c>
      <c r="D536" s="98" t="n">
        <f aca="false">LN(C536/C535)</f>
        <v>0</v>
      </c>
      <c r="E536" s="99" t="n">
        <f aca="false">STDEV(D527:D536)*SQRT(365)</f>
        <v>0.13189642593821</v>
      </c>
    </row>
    <row r="537" customFormat="false" ht="12.75" hidden="false" customHeight="false" outlineLevel="0" collapsed="false">
      <c r="A537" s="95" t="n">
        <f aca="false">MONTH(B537)+(YEAR(B537)-1998)*12</f>
        <v>-19</v>
      </c>
      <c r="B537" s="96" t="n">
        <v>35202</v>
      </c>
      <c r="C537" s="0" t="n">
        <v>2.23</v>
      </c>
      <c r="D537" s="98" t="n">
        <f aca="false">LN(C537/C536)</f>
        <v>0</v>
      </c>
      <c r="E537" s="99" t="n">
        <f aca="false">STDEV(D528:D537)*SQRT(365)</f>
        <v>0.131590588091849</v>
      </c>
    </row>
    <row r="538" customFormat="false" ht="12.75" hidden="false" customHeight="false" outlineLevel="0" collapsed="false">
      <c r="A538" s="95" t="n">
        <f aca="false">MONTH(B538)+(YEAR(B538)-1998)*12</f>
        <v>-19</v>
      </c>
      <c r="B538" s="96" t="n">
        <v>35203</v>
      </c>
      <c r="C538" s="0" t="n">
        <v>2.23</v>
      </c>
      <c r="D538" s="98" t="n">
        <f aca="false">LN(C538/C537)</f>
        <v>0</v>
      </c>
      <c r="E538" s="99" t="n">
        <f aca="false">STDEV(D529:D538)*SQRT(365)</f>
        <v>0.12870126256988</v>
      </c>
    </row>
    <row r="539" customFormat="false" ht="12.75" hidden="false" customHeight="false" outlineLevel="0" collapsed="false">
      <c r="A539" s="95" t="n">
        <f aca="false">MONTH(B539)+(YEAR(B539)-1998)*12</f>
        <v>-19</v>
      </c>
      <c r="B539" s="96" t="n">
        <v>35204</v>
      </c>
      <c r="C539" s="0" t="n">
        <v>2.23</v>
      </c>
      <c r="D539" s="98" t="n">
        <f aca="false">LN(C539/C538)</f>
        <v>0</v>
      </c>
      <c r="E539" s="99" t="n">
        <f aca="false">STDEV(D530:D539)*SQRT(365)</f>
        <v>0.123120709533275</v>
      </c>
    </row>
    <row r="540" customFormat="false" ht="12.75" hidden="false" customHeight="false" outlineLevel="0" collapsed="false">
      <c r="A540" s="95" t="n">
        <f aca="false">MONTH(B540)+(YEAR(B540)-1998)*12</f>
        <v>-19</v>
      </c>
      <c r="B540" s="96" t="n">
        <v>35205</v>
      </c>
      <c r="C540" s="0" t="n">
        <v>2.29</v>
      </c>
      <c r="D540" s="98" t="n">
        <f aca="false">LN(C540/C539)</f>
        <v>0.026550232094121</v>
      </c>
      <c r="E540" s="99" t="n">
        <f aca="false">STDEV(D531:D540)*SQRT(365)</f>
        <v>0.189553228377362</v>
      </c>
    </row>
    <row r="541" customFormat="false" ht="12.75" hidden="false" customHeight="false" outlineLevel="0" collapsed="false">
      <c r="A541" s="95" t="n">
        <f aca="false">MONTH(B541)+(YEAR(B541)-1998)*12</f>
        <v>-19</v>
      </c>
      <c r="B541" s="96" t="n">
        <v>35206</v>
      </c>
      <c r="C541" s="0" t="n">
        <v>2.32</v>
      </c>
      <c r="D541" s="98" t="n">
        <f aca="false">LN(C541/C540)</f>
        <v>0.0130153681120702</v>
      </c>
      <c r="E541" s="99" t="n">
        <f aca="false">STDEV(D532:D541)*SQRT(365)</f>
        <v>0.194629863354277</v>
      </c>
    </row>
    <row r="542" customFormat="false" ht="12.75" hidden="false" customHeight="false" outlineLevel="0" collapsed="false">
      <c r="A542" s="95" t="n">
        <f aca="false">MONTH(B542)+(YEAR(B542)-1998)*12</f>
        <v>-19</v>
      </c>
      <c r="B542" s="96" t="n">
        <v>35207</v>
      </c>
      <c r="C542" s="0" t="n">
        <v>2.32</v>
      </c>
      <c r="D542" s="98" t="n">
        <f aca="false">LN(C542/C541)</f>
        <v>0</v>
      </c>
      <c r="E542" s="99" t="n">
        <f aca="false">STDEV(D533:D542)*SQRT(365)</f>
        <v>0.194629863354277</v>
      </c>
    </row>
    <row r="543" customFormat="false" ht="12.75" hidden="false" customHeight="false" outlineLevel="0" collapsed="false">
      <c r="A543" s="95" t="n">
        <f aca="false">MONTH(B543)+(YEAR(B543)-1998)*12</f>
        <v>-19</v>
      </c>
      <c r="B543" s="96" t="n">
        <v>35208</v>
      </c>
      <c r="C543" s="0" t="n">
        <v>2.33</v>
      </c>
      <c r="D543" s="98" t="n">
        <f aca="false">LN(C543/C542)</f>
        <v>0.0043010818993907</v>
      </c>
      <c r="E543" s="99" t="n">
        <f aca="false">STDEV(D534:D543)*SQRT(365)</f>
        <v>0.19303824450934</v>
      </c>
    </row>
    <row r="544" customFormat="false" ht="12.75" hidden="false" customHeight="false" outlineLevel="0" collapsed="false">
      <c r="A544" s="95" t="n">
        <f aca="false">MONTH(B544)+(YEAR(B544)-1998)*12</f>
        <v>-19</v>
      </c>
      <c r="B544" s="96" t="n">
        <v>35209</v>
      </c>
      <c r="C544" s="0" t="n">
        <v>2.34</v>
      </c>
      <c r="D544" s="98" t="n">
        <f aca="false">LN(C544/C543)</f>
        <v>0.00428266179200073</v>
      </c>
      <c r="E544" s="99" t="n">
        <f aca="false">STDEV(D535:D544)*SQRT(365)</f>
        <v>0.184247097599115</v>
      </c>
    </row>
    <row r="545" customFormat="false" ht="12.75" hidden="false" customHeight="false" outlineLevel="0" collapsed="false">
      <c r="A545" s="95" t="n">
        <f aca="false">MONTH(B545)+(YEAR(B545)-1998)*12</f>
        <v>-19</v>
      </c>
      <c r="B545" s="96" t="n">
        <v>35210</v>
      </c>
      <c r="C545" s="0" t="n">
        <v>2.34</v>
      </c>
      <c r="D545" s="98" t="n">
        <f aca="false">LN(C545/C544)</f>
        <v>0</v>
      </c>
      <c r="E545" s="99" t="n">
        <f aca="false">STDEV(D536:D545)*SQRT(365)</f>
        <v>0.165982431111985</v>
      </c>
    </row>
    <row r="546" customFormat="false" ht="12.75" hidden="false" customHeight="false" outlineLevel="0" collapsed="false">
      <c r="A546" s="95" t="n">
        <f aca="false">MONTH(B546)+(YEAR(B546)-1998)*12</f>
        <v>-19</v>
      </c>
      <c r="B546" s="96" t="n">
        <v>35211</v>
      </c>
      <c r="C546" s="0" t="n">
        <v>2.34</v>
      </c>
      <c r="D546" s="98" t="n">
        <f aca="false">LN(C546/C545)</f>
        <v>0</v>
      </c>
      <c r="E546" s="99" t="n">
        <f aca="false">STDEV(D537:D546)*SQRT(365)</f>
        <v>0.165982431111985</v>
      </c>
    </row>
    <row r="547" customFormat="false" ht="12.75" hidden="false" customHeight="false" outlineLevel="0" collapsed="false">
      <c r="A547" s="95" t="n">
        <f aca="false">MONTH(B547)+(YEAR(B547)-1998)*12</f>
        <v>-19</v>
      </c>
      <c r="B547" s="96" t="n">
        <v>35212</v>
      </c>
      <c r="C547" s="0" t="n">
        <v>2.34</v>
      </c>
      <c r="D547" s="98" t="n">
        <f aca="false">LN(C547/C546)</f>
        <v>0</v>
      </c>
      <c r="E547" s="99" t="n">
        <f aca="false">STDEV(D538:D547)*SQRT(365)</f>
        <v>0.165982431111985</v>
      </c>
    </row>
    <row r="548" customFormat="false" ht="12.75" hidden="false" customHeight="false" outlineLevel="0" collapsed="false">
      <c r="A548" s="95" t="n">
        <f aca="false">MONTH(B548)+(YEAR(B548)-1998)*12</f>
        <v>-19</v>
      </c>
      <c r="B548" s="96" t="n">
        <v>35213</v>
      </c>
      <c r="C548" s="0" t="n">
        <v>2.33</v>
      </c>
      <c r="D548" s="98" t="n">
        <f aca="false">LN(C548/C547)</f>
        <v>-0.00428266179200074</v>
      </c>
      <c r="E548" s="99" t="n">
        <f aca="false">STDEV(D539:D548)*SQRT(365)</f>
        <v>0.172893584954694</v>
      </c>
    </row>
    <row r="549" customFormat="false" ht="12.75" hidden="false" customHeight="false" outlineLevel="0" collapsed="false">
      <c r="A549" s="95" t="n">
        <f aca="false">MONTH(B549)+(YEAR(B549)-1998)*12</f>
        <v>-19</v>
      </c>
      <c r="B549" s="96" t="n">
        <v>35214</v>
      </c>
      <c r="C549" s="0" t="n">
        <v>2.34</v>
      </c>
      <c r="D549" s="98" t="n">
        <f aca="false">LN(C549/C548)</f>
        <v>0.00428266179200073</v>
      </c>
      <c r="E549" s="99" t="n">
        <f aca="false">STDEV(D540:D549)*SQRT(365)</f>
        <v>0.170404935087185</v>
      </c>
    </row>
    <row r="550" customFormat="false" ht="12.75" hidden="false" customHeight="false" outlineLevel="0" collapsed="false">
      <c r="A550" s="95" t="n">
        <f aca="false">MONTH(B550)+(YEAR(B550)-1998)*12</f>
        <v>-19</v>
      </c>
      <c r="B550" s="96" t="n">
        <v>35215</v>
      </c>
      <c r="C550" s="0" t="n">
        <v>2.29</v>
      </c>
      <c r="D550" s="98" t="n">
        <f aca="false">LN(C550/C549)</f>
        <v>-0.0215991118034617</v>
      </c>
      <c r="E550" s="99" t="n">
        <f aca="false">STDEV(D541:D550)*SQRT(365)</f>
        <v>0.169622841939991</v>
      </c>
    </row>
    <row r="551" customFormat="false" ht="12.75" hidden="false" customHeight="false" outlineLevel="0" collapsed="false">
      <c r="A551" s="95" t="n">
        <f aca="false">MONTH(B551)+(YEAR(B551)-1998)*12</f>
        <v>-19</v>
      </c>
      <c r="B551" s="96" t="n">
        <v>35216</v>
      </c>
      <c r="C551" s="0" t="n">
        <v>2.31</v>
      </c>
      <c r="D551" s="98" t="n">
        <f aca="false">LN(C551/C550)</f>
        <v>0.00869570696755391</v>
      </c>
      <c r="E551" s="99" t="n">
        <f aca="false">STDEV(D542:D551)*SQRT(365)</f>
        <v>0.15777437051286</v>
      </c>
    </row>
    <row r="552" customFormat="false" ht="12.75" hidden="false" customHeight="false" outlineLevel="0" collapsed="false">
      <c r="A552" s="95" t="n">
        <f aca="false">MONTH(B552)+(YEAR(B552)-1998)*12</f>
        <v>-18</v>
      </c>
      <c r="B552" s="96" t="n">
        <v>35217</v>
      </c>
      <c r="C552" s="0" t="n">
        <v>2.31</v>
      </c>
      <c r="D552" s="98" t="n">
        <f aca="false">LN(C552/C551)</f>
        <v>0</v>
      </c>
      <c r="E552" s="99" t="n">
        <f aca="false">STDEV(D543:D552)*SQRT(365)</f>
        <v>0.15777437051286</v>
      </c>
    </row>
    <row r="553" customFormat="false" ht="12.75" hidden="false" customHeight="false" outlineLevel="0" collapsed="false">
      <c r="A553" s="95" t="n">
        <f aca="false">MONTH(B553)+(YEAR(B553)-1998)*12</f>
        <v>-18</v>
      </c>
      <c r="B553" s="96" t="n">
        <v>35218</v>
      </c>
      <c r="C553" s="0" t="n">
        <v>2.31</v>
      </c>
      <c r="D553" s="98" t="n">
        <f aca="false">LN(C553/C552)</f>
        <v>0</v>
      </c>
      <c r="E553" s="99" t="n">
        <f aca="false">STDEV(D544:D553)*SQRT(365)</f>
        <v>0.154650507044435</v>
      </c>
    </row>
    <row r="554" customFormat="false" ht="12.75" hidden="false" customHeight="false" outlineLevel="0" collapsed="false">
      <c r="A554" s="95" t="n">
        <f aca="false">MONTH(B554)+(YEAR(B554)-1998)*12</f>
        <v>-18</v>
      </c>
      <c r="B554" s="96" t="n">
        <v>35219</v>
      </c>
      <c r="C554" s="0" t="n">
        <v>2.37</v>
      </c>
      <c r="D554" s="98" t="n">
        <f aca="false">LN(C554/C553)</f>
        <v>0.0256424306133377</v>
      </c>
      <c r="E554" s="99" t="n">
        <f aca="false">STDEV(D545:D554)*SQRT(365)</f>
        <v>0.222447431019615</v>
      </c>
    </row>
    <row r="555" customFormat="false" ht="12.75" hidden="false" customHeight="false" outlineLevel="0" collapsed="false">
      <c r="A555" s="95" t="n">
        <f aca="false">MONTH(B555)+(YEAR(B555)-1998)*12</f>
        <v>-18</v>
      </c>
      <c r="B555" s="96" t="n">
        <v>35220</v>
      </c>
      <c r="C555" s="0" t="n">
        <v>2.35</v>
      </c>
      <c r="D555" s="98" t="n">
        <f aca="false">LN(C555/C554)</f>
        <v>-0.00847462699097223</v>
      </c>
      <c r="E555" s="99" t="n">
        <f aca="false">STDEV(D546:D555)*SQRT(365)</f>
        <v>0.230173689710504</v>
      </c>
    </row>
    <row r="556" customFormat="false" ht="12.75" hidden="false" customHeight="false" outlineLevel="0" collapsed="false">
      <c r="A556" s="95" t="n">
        <f aca="false">MONTH(B556)+(YEAR(B556)-1998)*12</f>
        <v>-18</v>
      </c>
      <c r="B556" s="96" t="n">
        <v>35221</v>
      </c>
      <c r="C556" s="0" t="n">
        <v>2.33</v>
      </c>
      <c r="D556" s="98" t="n">
        <f aca="false">LN(C556/C555)</f>
        <v>-0.00854706057845841</v>
      </c>
      <c r="E556" s="99" t="n">
        <f aca="false">STDEV(D547:D556)*SQRT(365)</f>
        <v>0.236520546136085</v>
      </c>
    </row>
    <row r="557" customFormat="false" ht="12.75" hidden="false" customHeight="false" outlineLevel="0" collapsed="false">
      <c r="A557" s="95" t="n">
        <f aca="false">MONTH(B557)+(YEAR(B557)-1998)*12</f>
        <v>-18</v>
      </c>
      <c r="B557" s="96" t="n">
        <v>35222</v>
      </c>
      <c r="C557" s="0" t="n">
        <v>2.38</v>
      </c>
      <c r="D557" s="98" t="n">
        <f aca="false">LN(C557/C556)</f>
        <v>0.0212322201057741</v>
      </c>
      <c r="E557" s="99" t="n">
        <f aca="false">STDEV(D548:D557)*SQRT(365)</f>
        <v>0.270432943988617</v>
      </c>
    </row>
    <row r="558" customFormat="false" ht="12.75" hidden="false" customHeight="false" outlineLevel="0" collapsed="false">
      <c r="A558" s="95" t="n">
        <f aca="false">MONTH(B558)+(YEAR(B558)-1998)*12</f>
        <v>-18</v>
      </c>
      <c r="B558" s="96" t="n">
        <v>35223</v>
      </c>
      <c r="C558" s="0" t="n">
        <v>2.36</v>
      </c>
      <c r="D558" s="98" t="n">
        <f aca="false">LN(C558/C557)</f>
        <v>-0.0084388686458646</v>
      </c>
      <c r="E558" s="99" t="n">
        <f aca="false">STDEV(D549:D558)*SQRT(365)</f>
        <v>0.275280987588108</v>
      </c>
    </row>
    <row r="559" customFormat="false" ht="12.75" hidden="false" customHeight="false" outlineLevel="0" collapsed="false">
      <c r="A559" s="95" t="n">
        <f aca="false">MONTH(B559)+(YEAR(B559)-1998)*12</f>
        <v>-18</v>
      </c>
      <c r="B559" s="96" t="n">
        <v>35224</v>
      </c>
      <c r="C559" s="0" t="n">
        <v>2.36</v>
      </c>
      <c r="D559" s="98" t="n">
        <f aca="false">LN(C559/C558)</f>
        <v>0</v>
      </c>
      <c r="E559" s="99" t="n">
        <f aca="false">STDEV(D550:D559)*SQRT(365)</f>
        <v>0.274601175680527</v>
      </c>
    </row>
    <row r="560" customFormat="false" ht="12.75" hidden="false" customHeight="false" outlineLevel="0" collapsed="false">
      <c r="A560" s="95" t="n">
        <f aca="false">MONTH(B560)+(YEAR(B560)-1998)*12</f>
        <v>-18</v>
      </c>
      <c r="B560" s="96" t="n">
        <v>35225</v>
      </c>
      <c r="C560" s="0" t="n">
        <v>2.36</v>
      </c>
      <c r="D560" s="98" t="n">
        <f aca="false">LN(C560/C559)</f>
        <v>0</v>
      </c>
      <c r="E560" s="99" t="n">
        <f aca="false">STDEV(D551:D560)*SQRT(365)</f>
        <v>0.230440330380152</v>
      </c>
    </row>
    <row r="561" customFormat="false" ht="12.75" hidden="false" customHeight="false" outlineLevel="0" collapsed="false">
      <c r="A561" s="95" t="n">
        <f aca="false">MONTH(B561)+(YEAR(B561)-1998)*12</f>
        <v>-18</v>
      </c>
      <c r="B561" s="96" t="n">
        <v>35226</v>
      </c>
      <c r="C561" s="0" t="n">
        <v>2.36</v>
      </c>
      <c r="D561" s="98" t="n">
        <f aca="false">LN(C561/C560)</f>
        <v>0</v>
      </c>
      <c r="E561" s="99" t="n">
        <f aca="false">STDEV(D552:D561)*SQRT(365)</f>
        <v>0.22771289445466</v>
      </c>
    </row>
    <row r="562" customFormat="false" ht="12.75" hidden="false" customHeight="false" outlineLevel="0" collapsed="false">
      <c r="A562" s="95" t="n">
        <f aca="false">MONTH(B562)+(YEAR(B562)-1998)*12</f>
        <v>-18</v>
      </c>
      <c r="B562" s="96" t="n">
        <v>35227</v>
      </c>
      <c r="C562" s="0" t="n">
        <v>2.38</v>
      </c>
      <c r="D562" s="98" t="n">
        <f aca="false">LN(C562/C561)</f>
        <v>0.0084388686458646</v>
      </c>
      <c r="E562" s="99" t="n">
        <f aca="false">STDEV(D553:D562)*SQRT(365)</f>
        <v>0.230188459489499</v>
      </c>
    </row>
    <row r="563" customFormat="false" ht="12.75" hidden="false" customHeight="false" outlineLevel="0" collapsed="false">
      <c r="A563" s="95" t="n">
        <f aca="false">MONTH(B563)+(YEAR(B563)-1998)*12</f>
        <v>-18</v>
      </c>
      <c r="B563" s="96" t="n">
        <v>35228</v>
      </c>
      <c r="C563" s="0" t="n">
        <v>2.41</v>
      </c>
      <c r="D563" s="98" t="n">
        <f aca="false">LN(C563/C562)</f>
        <v>0.0125262598191805</v>
      </c>
      <c r="E563" s="99" t="n">
        <f aca="false">STDEV(D554:D563)*SQRT(365)</f>
        <v>0.235967628716181</v>
      </c>
    </row>
    <row r="564" customFormat="false" ht="12.75" hidden="false" customHeight="false" outlineLevel="0" collapsed="false">
      <c r="A564" s="95" t="n">
        <f aca="false">MONTH(B564)+(YEAR(B564)-1998)*12</f>
        <v>-18</v>
      </c>
      <c r="B564" s="96" t="n">
        <v>35229</v>
      </c>
      <c r="C564" s="0" t="n">
        <v>2.43</v>
      </c>
      <c r="D564" s="98" t="n">
        <f aca="false">LN(C564/C563)</f>
        <v>0.00826450984989343</v>
      </c>
      <c r="E564" s="99" t="n">
        <f aca="false">STDEV(D555:D564)*SQRT(365)</f>
        <v>0.191135740248933</v>
      </c>
    </row>
    <row r="565" customFormat="false" ht="12.75" hidden="false" customHeight="false" outlineLevel="0" collapsed="false">
      <c r="A565" s="95" t="n">
        <f aca="false">MONTH(B565)+(YEAR(B565)-1998)*12</f>
        <v>-18</v>
      </c>
      <c r="B565" s="96" t="n">
        <v>35230</v>
      </c>
      <c r="C565" s="0" t="n">
        <v>2.41</v>
      </c>
      <c r="D565" s="98" t="n">
        <f aca="false">LN(C565/C564)</f>
        <v>-0.00826450984989342</v>
      </c>
      <c r="E565" s="99" t="n">
        <f aca="false">STDEV(D556:D565)*SQRT(365)</f>
        <v>0.190650050283011</v>
      </c>
    </row>
    <row r="566" customFormat="false" ht="12.75" hidden="false" customHeight="false" outlineLevel="0" collapsed="false">
      <c r="A566" s="95" t="n">
        <f aca="false">MONTH(B566)+(YEAR(B566)-1998)*12</f>
        <v>-18</v>
      </c>
      <c r="B566" s="96" t="n">
        <v>35231</v>
      </c>
      <c r="C566" s="0" t="n">
        <v>2.41</v>
      </c>
      <c r="D566" s="98" t="n">
        <f aca="false">LN(C566/C565)</f>
        <v>0</v>
      </c>
      <c r="E566" s="99" t="n">
        <f aca="false">STDEV(D557:D566)*SQRT(365)</f>
        <v>0.177033016789332</v>
      </c>
    </row>
    <row r="567" customFormat="false" ht="12.75" hidden="false" customHeight="false" outlineLevel="0" collapsed="false">
      <c r="A567" s="95" t="n">
        <f aca="false">MONTH(B567)+(YEAR(B567)-1998)*12</f>
        <v>-18</v>
      </c>
      <c r="B567" s="96" t="n">
        <v>35232</v>
      </c>
      <c r="C567" s="0" t="n">
        <v>2.41</v>
      </c>
      <c r="D567" s="98" t="n">
        <f aca="false">LN(C567/C566)</f>
        <v>0</v>
      </c>
      <c r="E567" s="99" t="n">
        <f aca="false">STDEV(D558:D567)*SQRT(365)</f>
        <v>0.130550606645963</v>
      </c>
    </row>
    <row r="568" customFormat="false" ht="12.75" hidden="false" customHeight="false" outlineLevel="0" collapsed="false">
      <c r="A568" s="95" t="n">
        <f aca="false">MONTH(B568)+(YEAR(B568)-1998)*12</f>
        <v>-18</v>
      </c>
      <c r="B568" s="96" t="n">
        <v>35233</v>
      </c>
      <c r="C568" s="0" t="n">
        <v>2.44</v>
      </c>
      <c r="D568" s="98" t="n">
        <f aca="false">LN(C568/C567)</f>
        <v>0.0123712918025468</v>
      </c>
      <c r="E568" s="99" t="n">
        <f aca="false">STDEV(D559:D568)*SQRT(365)</f>
        <v>0.128419768778906</v>
      </c>
    </row>
    <row r="569" customFormat="false" ht="12.75" hidden="false" customHeight="false" outlineLevel="0" collapsed="false">
      <c r="A569" s="95" t="n">
        <f aca="false">MONTH(B569)+(YEAR(B569)-1998)*12</f>
        <v>-18</v>
      </c>
      <c r="B569" s="96" t="n">
        <v>35234</v>
      </c>
      <c r="C569" s="0" t="n">
        <v>2.54</v>
      </c>
      <c r="D569" s="98" t="n">
        <f aca="false">LN(C569/C568)</f>
        <v>0.0401660417253347</v>
      </c>
      <c r="E569" s="99" t="n">
        <f aca="false">STDEV(D560:D569)*SQRT(365)</f>
        <v>0.254001519438772</v>
      </c>
    </row>
    <row r="570" customFormat="false" ht="12.75" hidden="false" customHeight="false" outlineLevel="0" collapsed="false">
      <c r="A570" s="95" t="n">
        <f aca="false">MONTH(B570)+(YEAR(B570)-1998)*12</f>
        <v>-18</v>
      </c>
      <c r="B570" s="96" t="n">
        <v>35235</v>
      </c>
      <c r="C570" s="0" t="n">
        <v>2.7</v>
      </c>
      <c r="D570" s="98" t="n">
        <f aca="false">LN(C570/C569)</f>
        <v>0.0610876919798383</v>
      </c>
      <c r="E570" s="99" t="n">
        <f aca="false">STDEV(D561:D570)*SQRT(365)</f>
        <v>0.405344766034584</v>
      </c>
    </row>
    <row r="571" customFormat="false" ht="12.75" hidden="false" customHeight="false" outlineLevel="0" collapsed="false">
      <c r="A571" s="95" t="n">
        <f aca="false">MONTH(B571)+(YEAR(B571)-1998)*12</f>
        <v>-18</v>
      </c>
      <c r="B571" s="96" t="n">
        <v>35236</v>
      </c>
      <c r="C571" s="0" t="n">
        <v>2.59</v>
      </c>
      <c r="D571" s="98" t="n">
        <f aca="false">LN(C571/C570)</f>
        <v>-0.0415938972988371</v>
      </c>
      <c r="E571" s="99" t="n">
        <f aca="false">STDEV(D562:D571)*SQRT(365)</f>
        <v>0.522358435081034</v>
      </c>
    </row>
    <row r="572" customFormat="false" ht="12.75" hidden="false" customHeight="false" outlineLevel="0" collapsed="false">
      <c r="A572" s="95" t="n">
        <f aca="false">MONTH(B572)+(YEAR(B572)-1998)*12</f>
        <v>-18</v>
      </c>
      <c r="B572" s="96" t="n">
        <v>35237</v>
      </c>
      <c r="C572" s="0" t="n">
        <v>2.59</v>
      </c>
      <c r="D572" s="98" t="n">
        <f aca="false">LN(C572/C571)</f>
        <v>0</v>
      </c>
      <c r="E572" s="99" t="n">
        <f aca="false">STDEV(D563:D572)*SQRT(365)</f>
        <v>0.525401599006337</v>
      </c>
    </row>
    <row r="573" customFormat="false" ht="12.75" hidden="false" customHeight="false" outlineLevel="0" collapsed="false">
      <c r="A573" s="95" t="n">
        <f aca="false">MONTH(B573)+(YEAR(B573)-1998)*12</f>
        <v>-18</v>
      </c>
      <c r="B573" s="96" t="n">
        <v>35238</v>
      </c>
      <c r="C573" s="0" t="n">
        <v>2.59</v>
      </c>
      <c r="D573" s="98" t="n">
        <f aca="false">LN(C573/C572)</f>
        <v>0</v>
      </c>
      <c r="E573" s="99" t="n">
        <f aca="false">STDEV(D564:D573)*SQRT(365)</f>
        <v>0.52691387000431</v>
      </c>
    </row>
    <row r="574" customFormat="false" ht="12.75" hidden="false" customHeight="false" outlineLevel="0" collapsed="false">
      <c r="A574" s="95" t="n">
        <f aca="false">MONTH(B574)+(YEAR(B574)-1998)*12</f>
        <v>-18</v>
      </c>
      <c r="B574" s="96" t="n">
        <v>35239</v>
      </c>
      <c r="C574" s="0" t="n">
        <v>2.59</v>
      </c>
      <c r="D574" s="98" t="n">
        <f aca="false">LN(C574/C573)</f>
        <v>0</v>
      </c>
      <c r="E574" s="99" t="n">
        <f aca="false">STDEV(D565:D574)*SQRT(365)</f>
        <v>0.528601696188951</v>
      </c>
    </row>
    <row r="575" customFormat="false" ht="12.75" hidden="false" customHeight="false" outlineLevel="0" collapsed="false">
      <c r="A575" s="95" t="n">
        <f aca="false">MONTH(B575)+(YEAR(B575)-1998)*12</f>
        <v>-18</v>
      </c>
      <c r="B575" s="96" t="n">
        <v>35240</v>
      </c>
      <c r="C575" s="0" t="n">
        <v>2.63</v>
      </c>
      <c r="D575" s="98" t="n">
        <f aca="false">LN(C575/C574)</f>
        <v>0.0153259704782268</v>
      </c>
      <c r="E575" s="99" t="n">
        <f aca="false">STDEV(D566:D575)*SQRT(365)</f>
        <v>0.521265042975588</v>
      </c>
    </row>
    <row r="576" customFormat="false" ht="12.75" hidden="false" customHeight="false" outlineLevel="0" collapsed="false">
      <c r="A576" s="95" t="n">
        <f aca="false">MONTH(B576)+(YEAR(B576)-1998)*12</f>
        <v>-18</v>
      </c>
      <c r="B576" s="96" t="n">
        <v>35241</v>
      </c>
      <c r="C576" s="0" t="n">
        <v>2.61</v>
      </c>
      <c r="D576" s="98" t="n">
        <f aca="false">LN(C576/C575)</f>
        <v>-0.0076336248550711</v>
      </c>
      <c r="E576" s="99" t="n">
        <f aca="false">STDEV(D567:D576)*SQRT(365)</f>
        <v>0.528444024013414</v>
      </c>
    </row>
    <row r="577" customFormat="false" ht="12.75" hidden="false" customHeight="false" outlineLevel="0" collapsed="false">
      <c r="A577" s="95" t="n">
        <f aca="false">MONTH(B577)+(YEAR(B577)-1998)*12</f>
        <v>-18</v>
      </c>
      <c r="B577" s="96" t="n">
        <v>35242</v>
      </c>
      <c r="C577" s="0" t="n">
        <v>2.63</v>
      </c>
      <c r="D577" s="98" t="n">
        <f aca="false">LN(C577/C576)</f>
        <v>0.00763362485507121</v>
      </c>
      <c r="E577" s="99" t="n">
        <f aca="false">STDEV(D568:D577)*SQRT(365)</f>
        <v>0.52577920291987</v>
      </c>
    </row>
    <row r="578" customFormat="false" ht="12.75" hidden="false" customHeight="false" outlineLevel="0" collapsed="false">
      <c r="A578" s="95" t="n">
        <f aca="false">MONTH(B578)+(YEAR(B578)-1998)*12</f>
        <v>-18</v>
      </c>
      <c r="B578" s="96" t="n">
        <v>35243</v>
      </c>
      <c r="C578" s="0" t="n">
        <v>2.67</v>
      </c>
      <c r="D578" s="98" t="n">
        <f aca="false">LN(C578/C577)</f>
        <v>0.0150946262224849</v>
      </c>
      <c r="E578" s="99" t="n">
        <f aca="false">STDEV(D569:D578)*SQRT(365)</f>
        <v>0.526799342967196</v>
      </c>
    </row>
    <row r="579" customFormat="false" ht="12.75" hidden="false" customHeight="false" outlineLevel="0" collapsed="false">
      <c r="A579" s="95" t="n">
        <f aca="false">MONTH(B579)+(YEAR(B579)-1998)*12</f>
        <v>-18</v>
      </c>
      <c r="B579" s="96" t="n">
        <v>35244</v>
      </c>
      <c r="C579" s="0" t="n">
        <v>2.78</v>
      </c>
      <c r="D579" s="98" t="n">
        <f aca="false">LN(C579/C578)</f>
        <v>0.0403724552903874</v>
      </c>
      <c r="E579" s="99" t="n">
        <f aca="false">STDEV(D570:D579)*SQRT(365)</f>
        <v>0.527295707938132</v>
      </c>
    </row>
    <row r="580" customFormat="false" ht="12.75" hidden="false" customHeight="false" outlineLevel="0" collapsed="false">
      <c r="A580" s="95" t="n">
        <f aca="false">MONTH(B580)+(YEAR(B580)-1998)*12</f>
        <v>-18</v>
      </c>
      <c r="B580" s="96" t="n">
        <v>35245</v>
      </c>
      <c r="C580" s="0" t="n">
        <v>2.78</v>
      </c>
      <c r="D580" s="98" t="n">
        <f aca="false">LN(C580/C579)</f>
        <v>0</v>
      </c>
      <c r="E580" s="99" t="n">
        <f aca="false">STDEV(D571:D580)*SQRT(365)</f>
        <v>0.395349658114988</v>
      </c>
    </row>
    <row r="581" customFormat="false" ht="12.75" hidden="false" customHeight="false" outlineLevel="0" collapsed="false">
      <c r="A581" s="95" t="n">
        <f aca="false">MONTH(B581)+(YEAR(B581)-1998)*12</f>
        <v>-18</v>
      </c>
      <c r="B581" s="96" t="n">
        <v>35246</v>
      </c>
      <c r="C581" s="0" t="n">
        <v>2.78</v>
      </c>
      <c r="D581" s="98" t="n">
        <f aca="false">LN(C581/C580)</f>
        <v>0</v>
      </c>
      <c r="E581" s="99" t="n">
        <f aca="false">STDEV(D572:D581)*SQRT(365)</f>
        <v>0.263193462700656</v>
      </c>
    </row>
    <row r="582" customFormat="false" ht="12.75" hidden="false" customHeight="false" outlineLevel="0" collapsed="false">
      <c r="A582" s="95" t="n">
        <f aca="false">MONTH(B582)+(YEAR(B582)-1998)*12</f>
        <v>-17</v>
      </c>
      <c r="B582" s="96" t="n">
        <v>35247</v>
      </c>
      <c r="C582" s="0" t="n">
        <v>2.68</v>
      </c>
      <c r="D582" s="98" t="n">
        <f aca="false">LN(C582/C581)</f>
        <v>-0.0366341331797803</v>
      </c>
      <c r="E582" s="99" t="n">
        <f aca="false">STDEV(D573:D582)*SQRT(365)</f>
        <v>0.373217999773348</v>
      </c>
    </row>
    <row r="583" customFormat="false" ht="12.75" hidden="false" customHeight="false" outlineLevel="0" collapsed="false">
      <c r="A583" s="95" t="n">
        <f aca="false">MONTH(B583)+(YEAR(B583)-1998)*12</f>
        <v>-17</v>
      </c>
      <c r="B583" s="96" t="n">
        <v>35248</v>
      </c>
      <c r="C583" s="0" t="n">
        <v>2.66</v>
      </c>
      <c r="D583" s="98" t="n">
        <f aca="false">LN(C583/C582)</f>
        <v>-0.00749067172915763</v>
      </c>
      <c r="E583" s="99" t="n">
        <f aca="false">STDEV(D574:D583)*SQRT(365)</f>
        <v>0.37870187831984</v>
      </c>
    </row>
    <row r="584" customFormat="false" ht="12.75" hidden="false" customHeight="false" outlineLevel="0" collapsed="false">
      <c r="A584" s="95" t="n">
        <f aca="false">MONTH(B584)+(YEAR(B584)-1998)*12</f>
        <v>-17</v>
      </c>
      <c r="B584" s="96" t="n">
        <v>35249</v>
      </c>
      <c r="C584" s="0" t="n">
        <v>2.65</v>
      </c>
      <c r="D584" s="98" t="n">
        <f aca="false">LN(C584/C583)</f>
        <v>-0.00376648279547701</v>
      </c>
      <c r="E584" s="99" t="n">
        <f aca="false">STDEV(D575:D584)*SQRT(365)</f>
        <v>0.380457146779553</v>
      </c>
    </row>
    <row r="585" customFormat="false" ht="12.75" hidden="false" customHeight="false" outlineLevel="0" collapsed="false">
      <c r="A585" s="95" t="n">
        <f aca="false">MONTH(B585)+(YEAR(B585)-1998)*12</f>
        <v>-17</v>
      </c>
      <c r="B585" s="96" t="n">
        <v>35250</v>
      </c>
      <c r="C585" s="0" t="n">
        <v>2.65</v>
      </c>
      <c r="D585" s="98" t="n">
        <f aca="false">LN(C585/C584)</f>
        <v>0</v>
      </c>
      <c r="E585" s="99" t="n">
        <f aca="false">STDEV(D576:D585)*SQRT(365)</f>
        <v>0.370291879925578</v>
      </c>
    </row>
    <row r="586" customFormat="false" ht="12.75" hidden="false" customHeight="false" outlineLevel="0" collapsed="false">
      <c r="A586" s="95" t="n">
        <f aca="false">MONTH(B586)+(YEAR(B586)-1998)*12</f>
        <v>-17</v>
      </c>
      <c r="B586" s="96" t="n">
        <v>35251</v>
      </c>
      <c r="C586" s="0" t="n">
        <v>2.65</v>
      </c>
      <c r="D586" s="98" t="n">
        <f aca="false">LN(C586/C585)</f>
        <v>0</v>
      </c>
      <c r="E586" s="99" t="n">
        <f aca="false">STDEV(D577:D586)*SQRT(365)</f>
        <v>0.366124863533662</v>
      </c>
    </row>
    <row r="587" customFormat="false" ht="12.75" hidden="false" customHeight="false" outlineLevel="0" collapsed="false">
      <c r="A587" s="95" t="n">
        <f aca="false">MONTH(B587)+(YEAR(B587)-1998)*12</f>
        <v>-17</v>
      </c>
      <c r="B587" s="96" t="n">
        <v>35252</v>
      </c>
      <c r="C587" s="0" t="n">
        <v>2.65</v>
      </c>
      <c r="D587" s="98" t="n">
        <f aca="false">LN(C587/C586)</f>
        <v>0</v>
      </c>
      <c r="E587" s="99" t="n">
        <f aca="false">STDEV(D578:D587)*SQRT(365)</f>
        <v>0.363853749663386</v>
      </c>
    </row>
    <row r="588" customFormat="false" ht="12.75" hidden="false" customHeight="false" outlineLevel="0" collapsed="false">
      <c r="A588" s="95" t="n">
        <f aca="false">MONTH(B588)+(YEAR(B588)-1998)*12</f>
        <v>-17</v>
      </c>
      <c r="B588" s="96" t="n">
        <v>35253</v>
      </c>
      <c r="C588" s="0" t="n">
        <v>2.65</v>
      </c>
      <c r="D588" s="98" t="n">
        <f aca="false">LN(C588/C587)</f>
        <v>0</v>
      </c>
      <c r="E588" s="99" t="n">
        <f aca="false">STDEV(D579:D588)*SQRT(365)</f>
        <v>0.350930971054326</v>
      </c>
    </row>
    <row r="589" customFormat="false" ht="12.75" hidden="false" customHeight="false" outlineLevel="0" collapsed="false">
      <c r="A589" s="95" t="n">
        <f aca="false">MONTH(B589)+(YEAR(B589)-1998)*12</f>
        <v>-17</v>
      </c>
      <c r="B589" s="96" t="n">
        <v>35254</v>
      </c>
      <c r="C589" s="0" t="n">
        <v>2.73</v>
      </c>
      <c r="D589" s="98" t="n">
        <f aca="false">LN(C589/C588)</f>
        <v>0.0297419691987375</v>
      </c>
      <c r="E589" s="99" t="n">
        <f aca="false">STDEV(D580:D589)*SQRT(365)</f>
        <v>0.303014566415009</v>
      </c>
    </row>
    <row r="590" customFormat="false" ht="12.75" hidden="false" customHeight="false" outlineLevel="0" collapsed="false">
      <c r="A590" s="95" t="n">
        <f aca="false">MONTH(B590)+(YEAR(B590)-1998)*12</f>
        <v>-17</v>
      </c>
      <c r="B590" s="96" t="n">
        <v>35255</v>
      </c>
      <c r="C590" s="0" t="n">
        <v>2.64</v>
      </c>
      <c r="D590" s="98" t="n">
        <f aca="false">LN(C590/C589)</f>
        <v>-0.0335226920386436</v>
      </c>
      <c r="E590" s="99" t="n">
        <f aca="false">STDEV(D581:D590)*SQRT(365)</f>
        <v>0.357631865132341</v>
      </c>
    </row>
    <row r="591" customFormat="false" ht="12.75" hidden="false" customHeight="false" outlineLevel="0" collapsed="false">
      <c r="A591" s="95" t="n">
        <f aca="false">MONTH(B591)+(YEAR(B591)-1998)*12</f>
        <v>-17</v>
      </c>
      <c r="B591" s="96" t="n">
        <v>35256</v>
      </c>
      <c r="C591" s="0" t="n">
        <v>2.625</v>
      </c>
      <c r="D591" s="98" t="n">
        <f aca="false">LN(C591/C590)</f>
        <v>-0.00569802111463778</v>
      </c>
      <c r="E591" s="99" t="n">
        <f aca="false">STDEV(D582:D591)*SQRT(365)</f>
        <v>0.355945884629388</v>
      </c>
    </row>
    <row r="592" customFormat="false" ht="12.75" hidden="false" customHeight="false" outlineLevel="0" collapsed="false">
      <c r="A592" s="95" t="n">
        <f aca="false">MONTH(B592)+(YEAR(B592)-1998)*12</f>
        <v>-17</v>
      </c>
      <c r="B592" s="96" t="n">
        <v>35257</v>
      </c>
      <c r="C592" s="0" t="n">
        <v>2.605</v>
      </c>
      <c r="D592" s="98" t="n">
        <f aca="false">LN(C592/C591)</f>
        <v>-0.00764822083825685</v>
      </c>
      <c r="E592" s="99" t="n">
        <f aca="false">STDEV(D583:D592)*SQRT(365)</f>
        <v>0.29107137564954</v>
      </c>
    </row>
    <row r="593" customFormat="false" ht="12.75" hidden="false" customHeight="false" outlineLevel="0" collapsed="false">
      <c r="A593" s="95" t="n">
        <f aca="false">MONTH(B593)+(YEAR(B593)-1998)*12</f>
        <v>-17</v>
      </c>
      <c r="B593" s="96" t="n">
        <v>35258</v>
      </c>
      <c r="C593" s="0" t="n">
        <v>2.57</v>
      </c>
      <c r="D593" s="98" t="n">
        <f aca="false">LN(C593/C592)</f>
        <v>-0.0135267762982019</v>
      </c>
      <c r="E593" s="99" t="n">
        <f aca="false">STDEV(D584:D593)*SQRT(365)</f>
        <v>0.297203854162041</v>
      </c>
    </row>
    <row r="594" customFormat="false" ht="12.75" hidden="false" customHeight="false" outlineLevel="0" collapsed="false">
      <c r="A594" s="95" t="n">
        <f aca="false">MONTH(B594)+(YEAR(B594)-1998)*12</f>
        <v>-17</v>
      </c>
      <c r="B594" s="96" t="n">
        <v>35259</v>
      </c>
      <c r="C594" s="0" t="n">
        <v>2.57</v>
      </c>
      <c r="D594" s="98" t="n">
        <f aca="false">LN(C594/C593)</f>
        <v>0</v>
      </c>
      <c r="E594" s="99" t="n">
        <f aca="false">STDEV(D585:D594)*SQRT(365)</f>
        <v>0.297907385669835</v>
      </c>
    </row>
    <row r="595" customFormat="false" ht="12.75" hidden="false" customHeight="false" outlineLevel="0" collapsed="false">
      <c r="A595" s="95" t="n">
        <f aca="false">MONTH(B595)+(YEAR(B595)-1998)*12</f>
        <v>-17</v>
      </c>
      <c r="B595" s="96" t="n">
        <v>35260</v>
      </c>
      <c r="C595" s="0" t="n">
        <v>2.57</v>
      </c>
      <c r="D595" s="98" t="n">
        <f aca="false">LN(C595/C594)</f>
        <v>0</v>
      </c>
      <c r="E595" s="99" t="n">
        <f aca="false">STDEV(D586:D595)*SQRT(365)</f>
        <v>0.297907385669835</v>
      </c>
    </row>
    <row r="596" customFormat="false" ht="12.75" hidden="false" customHeight="false" outlineLevel="0" collapsed="false">
      <c r="A596" s="95" t="n">
        <f aca="false">MONTH(B596)+(YEAR(B596)-1998)*12</f>
        <v>-17</v>
      </c>
      <c r="B596" s="96" t="n">
        <v>35261</v>
      </c>
      <c r="C596" s="0" t="n">
        <v>2.62</v>
      </c>
      <c r="D596" s="98" t="n">
        <f aca="false">LN(C596/C595)</f>
        <v>0.0192684188658772</v>
      </c>
      <c r="E596" s="99" t="n">
        <f aca="false">STDEV(D587:D596)*SQRT(365)</f>
        <v>0.327247701055689</v>
      </c>
    </row>
    <row r="597" customFormat="false" ht="12.75" hidden="false" customHeight="false" outlineLevel="0" collapsed="false">
      <c r="A597" s="95" t="n">
        <f aca="false">MONTH(B597)+(YEAR(B597)-1998)*12</f>
        <v>-17</v>
      </c>
      <c r="B597" s="96" t="n">
        <v>35262</v>
      </c>
      <c r="C597" s="0" t="n">
        <v>2.65</v>
      </c>
      <c r="D597" s="98" t="n">
        <f aca="false">LN(C597/C596)</f>
        <v>0.0113853222251252</v>
      </c>
      <c r="E597" s="99" t="n">
        <f aca="false">STDEV(D588:D597)*SQRT(365)</f>
        <v>0.335966959987194</v>
      </c>
    </row>
    <row r="598" customFormat="false" ht="12.75" hidden="false" customHeight="false" outlineLevel="0" collapsed="false">
      <c r="A598" s="95" t="n">
        <f aca="false">MONTH(B598)+(YEAR(B598)-1998)*12</f>
        <v>-17</v>
      </c>
      <c r="B598" s="96" t="n">
        <v>35263</v>
      </c>
      <c r="C598" s="0" t="n">
        <v>2.645</v>
      </c>
      <c r="D598" s="98" t="n">
        <f aca="false">LN(C598/C597)</f>
        <v>-0.00188857468786814</v>
      </c>
      <c r="E598" s="99" t="n">
        <f aca="false">STDEV(D589:D598)*SQRT(365)</f>
        <v>0.336160650994241</v>
      </c>
    </row>
    <row r="599" customFormat="false" ht="12.75" hidden="false" customHeight="false" outlineLevel="0" collapsed="false">
      <c r="A599" s="95" t="n">
        <f aca="false">MONTH(B599)+(YEAR(B599)-1998)*12</f>
        <v>-17</v>
      </c>
      <c r="B599" s="96" t="n">
        <v>35264</v>
      </c>
      <c r="C599" s="0" t="n">
        <v>2.56</v>
      </c>
      <c r="D599" s="98" t="n">
        <f aca="false">LN(C599/C598)</f>
        <v>-0.0326638068187916</v>
      </c>
      <c r="E599" s="99" t="n">
        <f aca="false">STDEV(D590:D599)*SQRT(365)</f>
        <v>0.321945060739791</v>
      </c>
    </row>
    <row r="600" customFormat="false" ht="12.75" hidden="false" customHeight="false" outlineLevel="0" collapsed="false">
      <c r="A600" s="95" t="n">
        <f aca="false">MONTH(B600)+(YEAR(B600)-1998)*12</f>
        <v>-17</v>
      </c>
      <c r="B600" s="96" t="n">
        <v>35265</v>
      </c>
      <c r="C600" s="0" t="n">
        <v>2.43</v>
      </c>
      <c r="D600" s="98" t="n">
        <f aca="false">LN(C600/C599)</f>
        <v>-0.052116001139014</v>
      </c>
      <c r="E600" s="99" t="n">
        <f aca="false">STDEV(D591:D600)*SQRT(365)</f>
        <v>0.396392569132101</v>
      </c>
    </row>
    <row r="601" customFormat="false" ht="12.75" hidden="false" customHeight="false" outlineLevel="0" collapsed="false">
      <c r="A601" s="95" t="n">
        <f aca="false">MONTH(B601)+(YEAR(B601)-1998)*12</f>
        <v>-17</v>
      </c>
      <c r="B601" s="96" t="n">
        <v>35266</v>
      </c>
      <c r="C601" s="0" t="n">
        <v>2.43</v>
      </c>
      <c r="D601" s="98" t="n">
        <f aca="false">LN(C601/C600)</f>
        <v>0</v>
      </c>
      <c r="E601" s="99" t="n">
        <f aca="false">STDEV(D592:D601)*SQRT(365)</f>
        <v>0.399386407457953</v>
      </c>
    </row>
    <row r="602" customFormat="false" ht="12.75" hidden="false" customHeight="false" outlineLevel="0" collapsed="false">
      <c r="A602" s="95" t="n">
        <f aca="false">MONTH(B602)+(YEAR(B602)-1998)*12</f>
        <v>-17</v>
      </c>
      <c r="B602" s="96" t="n">
        <v>35267</v>
      </c>
      <c r="C602" s="0" t="n">
        <v>2.43</v>
      </c>
      <c r="D602" s="98" t="n">
        <f aca="false">LN(C602/C601)</f>
        <v>0</v>
      </c>
      <c r="E602" s="99" t="n">
        <f aca="false">STDEV(D593:D602)*SQRT(365)</f>
        <v>0.402105043609959</v>
      </c>
    </row>
    <row r="603" customFormat="false" ht="12.75" hidden="false" customHeight="false" outlineLevel="0" collapsed="false">
      <c r="A603" s="95" t="n">
        <f aca="false">MONTH(B603)+(YEAR(B603)-1998)*12</f>
        <v>-17</v>
      </c>
      <c r="B603" s="96" t="n">
        <v>35268</v>
      </c>
      <c r="C603" s="0" t="n">
        <v>2.325</v>
      </c>
      <c r="D603" s="98" t="n">
        <f aca="false">LN(C603/C602)</f>
        <v>-0.0441712183131374</v>
      </c>
      <c r="E603" s="99" t="n">
        <f aca="false">STDEV(D594:D603)*SQRT(365)</f>
        <v>0.460762329480138</v>
      </c>
    </row>
    <row r="604" customFormat="false" ht="12.75" hidden="false" customHeight="false" outlineLevel="0" collapsed="false">
      <c r="A604" s="95" t="n">
        <f aca="false">MONTH(B604)+(YEAR(B604)-1998)*12</f>
        <v>-17</v>
      </c>
      <c r="B604" s="96" t="n">
        <v>35269</v>
      </c>
      <c r="C604" s="0" t="n">
        <v>2.325</v>
      </c>
      <c r="D604" s="98" t="n">
        <f aca="false">LN(C604/C603)</f>
        <v>0</v>
      </c>
      <c r="E604" s="99" t="n">
        <f aca="false">STDEV(D595:D604)*SQRT(365)</f>
        <v>0.460762329480138</v>
      </c>
    </row>
    <row r="605" customFormat="false" ht="12.75" hidden="false" customHeight="false" outlineLevel="0" collapsed="false">
      <c r="A605" s="95" t="n">
        <f aca="false">MONTH(B605)+(YEAR(B605)-1998)*12</f>
        <v>-17</v>
      </c>
      <c r="B605" s="96" t="n">
        <v>35270</v>
      </c>
      <c r="C605" s="0" t="n">
        <v>2.49</v>
      </c>
      <c r="D605" s="98" t="n">
        <f aca="false">LN(C605/C604)</f>
        <v>0.0685626714372967</v>
      </c>
      <c r="E605" s="99" t="n">
        <f aca="false">STDEV(D596:D605)*SQRT(365)</f>
        <v>0.663021783992454</v>
      </c>
    </row>
    <row r="606" customFormat="false" ht="12.75" hidden="false" customHeight="false" outlineLevel="0" collapsed="false">
      <c r="A606" s="95" t="n">
        <f aca="false">MONTH(B606)+(YEAR(B606)-1998)*12</f>
        <v>-17</v>
      </c>
      <c r="B606" s="96" t="n">
        <v>35271</v>
      </c>
      <c r="C606" s="0" t="n">
        <v>2.45</v>
      </c>
      <c r="D606" s="98" t="n">
        <f aca="false">LN(C606/C605)</f>
        <v>-0.0161946859199806</v>
      </c>
      <c r="E606" s="99" t="n">
        <f aca="false">STDEV(D597:D606)*SQRT(365)</f>
        <v>0.648830108885874</v>
      </c>
    </row>
    <row r="607" customFormat="false" ht="12.75" hidden="false" customHeight="false" outlineLevel="0" collapsed="false">
      <c r="A607" s="95" t="n">
        <f aca="false">MONTH(B607)+(YEAR(B607)-1998)*12</f>
        <v>-17</v>
      </c>
      <c r="B607" s="96" t="n">
        <v>35272</v>
      </c>
      <c r="C607" s="0" t="n">
        <v>2.255</v>
      </c>
      <c r="D607" s="98" t="n">
        <f aca="false">LN(C607/C606)</f>
        <v>-0.082938051601994</v>
      </c>
      <c r="E607" s="99" t="n">
        <f aca="false">STDEV(D598:D607)*SQRT(365)</f>
        <v>0.779285826776913</v>
      </c>
    </row>
    <row r="608" customFormat="false" ht="12.75" hidden="false" customHeight="false" outlineLevel="0" collapsed="false">
      <c r="A608" s="95" t="n">
        <f aca="false">MONTH(B608)+(YEAR(B608)-1998)*12</f>
        <v>-17</v>
      </c>
      <c r="B608" s="96" t="n">
        <v>35273</v>
      </c>
      <c r="C608" s="0" t="n">
        <v>2.255</v>
      </c>
      <c r="D608" s="98" t="n">
        <f aca="false">LN(C608/C607)</f>
        <v>0</v>
      </c>
      <c r="E608" s="99" t="n">
        <f aca="false">STDEV(D599:D608)*SQRT(365)</f>
        <v>0.780768742256968</v>
      </c>
    </row>
    <row r="609" customFormat="false" ht="12.75" hidden="false" customHeight="false" outlineLevel="0" collapsed="false">
      <c r="A609" s="95" t="n">
        <f aca="false">MONTH(B609)+(YEAR(B609)-1998)*12</f>
        <v>-17</v>
      </c>
      <c r="B609" s="96" t="n">
        <v>35274</v>
      </c>
      <c r="C609" s="0" t="n">
        <v>2.255</v>
      </c>
      <c r="D609" s="98" t="n">
        <f aca="false">LN(C609/C608)</f>
        <v>0</v>
      </c>
      <c r="E609" s="99" t="n">
        <f aca="false">STDEV(D600:D609)*SQRT(365)</f>
        <v>0.777345889816133</v>
      </c>
    </row>
    <row r="610" customFormat="false" ht="12.75" hidden="false" customHeight="false" outlineLevel="0" collapsed="false">
      <c r="A610" s="95" t="n">
        <f aca="false">MONTH(B610)+(YEAR(B610)-1998)*12</f>
        <v>-17</v>
      </c>
      <c r="B610" s="96" t="n">
        <v>35275</v>
      </c>
      <c r="C610" s="0" t="n">
        <v>2.115</v>
      </c>
      <c r="D610" s="98" t="n">
        <f aca="false">LN(C610/C609)</f>
        <v>-0.0640951604564002</v>
      </c>
      <c r="E610" s="99" t="n">
        <f aca="false">STDEV(D601:D610)*SQRT(365)</f>
        <v>0.804870509532745</v>
      </c>
    </row>
    <row r="611" customFormat="false" ht="12.75" hidden="false" customHeight="false" outlineLevel="0" collapsed="false">
      <c r="A611" s="95" t="n">
        <f aca="false">MONTH(B611)+(YEAR(B611)-1998)*12</f>
        <v>-17</v>
      </c>
      <c r="B611" s="96" t="n">
        <v>35276</v>
      </c>
      <c r="C611" s="0" t="n">
        <v>2.065</v>
      </c>
      <c r="D611" s="98" t="n">
        <f aca="false">LN(C611/C610)</f>
        <v>-0.0239245860852454</v>
      </c>
      <c r="E611" s="99" t="n">
        <f aca="false">STDEV(D602:D611)*SQRT(365)</f>
        <v>0.801103436857088</v>
      </c>
    </row>
    <row r="612" customFormat="false" ht="12.75" hidden="false" customHeight="false" outlineLevel="0" collapsed="false">
      <c r="A612" s="95" t="n">
        <f aca="false">MONTH(B612)+(YEAR(B612)-1998)*12</f>
        <v>-17</v>
      </c>
      <c r="B612" s="96" t="n">
        <v>35277</v>
      </c>
      <c r="C612" s="0" t="n">
        <v>2.19</v>
      </c>
      <c r="D612" s="98" t="n">
        <f aca="false">LN(C612/C611)</f>
        <v>0.0587713174154133</v>
      </c>
      <c r="E612" s="99" t="n">
        <f aca="false">STDEV(D603:D612)*SQRT(365)</f>
        <v>0.919471850847487</v>
      </c>
    </row>
    <row r="613" customFormat="false" ht="12.75" hidden="false" customHeight="false" outlineLevel="0" collapsed="false">
      <c r="A613" s="95" t="n">
        <f aca="false">MONTH(B613)+(YEAR(B613)-1998)*12</f>
        <v>-16</v>
      </c>
      <c r="B613" s="96" t="n">
        <v>35278</v>
      </c>
      <c r="C613" s="0" t="n">
        <v>2.185</v>
      </c>
      <c r="D613" s="98" t="n">
        <f aca="false">LN(C613/C612)</f>
        <v>-0.00228571528085595</v>
      </c>
      <c r="E613" s="99" t="n">
        <f aca="false">STDEV(D604:D613)*SQRT(365)</f>
        <v>0.891474491712029</v>
      </c>
    </row>
    <row r="614" customFormat="false" ht="12.75" hidden="false" customHeight="false" outlineLevel="0" collapsed="false">
      <c r="A614" s="95" t="n">
        <f aca="false">MONTH(B614)+(YEAR(B614)-1998)*12</f>
        <v>-16</v>
      </c>
      <c r="B614" s="96" t="n">
        <v>35279</v>
      </c>
      <c r="C614" s="0" t="n">
        <v>2.21</v>
      </c>
      <c r="D614" s="98" t="n">
        <f aca="false">LN(C614/C613)</f>
        <v>0.0113766869821078</v>
      </c>
      <c r="E614" s="99" t="n">
        <f aca="false">STDEV(D605:D614)*SQRT(365)</f>
        <v>0.897319204009482</v>
      </c>
    </row>
    <row r="615" customFormat="false" ht="12.75" hidden="false" customHeight="false" outlineLevel="0" collapsed="false">
      <c r="A615" s="95" t="n">
        <f aca="false">MONTH(B615)+(YEAR(B615)-1998)*12</f>
        <v>-16</v>
      </c>
      <c r="B615" s="96" t="n">
        <v>35280</v>
      </c>
      <c r="C615" s="0" t="n">
        <v>2.145</v>
      </c>
      <c r="D615" s="98" t="n">
        <f aca="false">LN(C615/C614)</f>
        <v>-0.0298529631496812</v>
      </c>
      <c r="E615" s="99" t="n">
        <f aca="false">STDEV(D606:D615)*SQRT(365)</f>
        <v>0.755582733288614</v>
      </c>
    </row>
    <row r="616" customFormat="false" ht="12.75" hidden="false" customHeight="false" outlineLevel="0" collapsed="false">
      <c r="A616" s="95" t="n">
        <f aca="false">MONTH(B616)+(YEAR(B616)-1998)*12</f>
        <v>-16</v>
      </c>
      <c r="B616" s="96" t="n">
        <v>35281</v>
      </c>
      <c r="C616" s="0" t="n">
        <v>2.145</v>
      </c>
      <c r="D616" s="98" t="n">
        <f aca="false">LN(C616/C615)</f>
        <v>0</v>
      </c>
      <c r="E616" s="99" t="n">
        <f aca="false">STDEV(D607:D616)*SQRT(365)</f>
        <v>0.760786559422398</v>
      </c>
    </row>
    <row r="617" customFormat="false" ht="12.75" hidden="false" customHeight="false" outlineLevel="0" collapsed="false">
      <c r="A617" s="95" t="n">
        <f aca="false">MONTH(B617)+(YEAR(B617)-1998)*12</f>
        <v>-16</v>
      </c>
      <c r="B617" s="96" t="n">
        <v>35282</v>
      </c>
      <c r="C617" s="0" t="n">
        <v>2.09</v>
      </c>
      <c r="D617" s="98" t="n">
        <f aca="false">LN(C617/C616)</f>
        <v>-0.0259754864032607</v>
      </c>
      <c r="E617" s="99" t="n">
        <f aca="false">STDEV(D608:D617)*SQRT(365)</f>
        <v>0.612745207068615</v>
      </c>
    </row>
    <row r="618" customFormat="false" ht="12.75" hidden="false" customHeight="false" outlineLevel="0" collapsed="false">
      <c r="A618" s="95" t="n">
        <f aca="false">MONTH(B618)+(YEAR(B618)-1998)*12</f>
        <v>-16</v>
      </c>
      <c r="B618" s="96" t="n">
        <v>35283</v>
      </c>
      <c r="C618" s="0" t="n">
        <v>2.3</v>
      </c>
      <c r="D618" s="98" t="n">
        <f aca="false">LN(C618/C617)</f>
        <v>0.0957450569583843</v>
      </c>
      <c r="E618" s="99" t="n">
        <f aca="false">STDEV(D609:D618)*SQRT(365)</f>
        <v>0.876964642459034</v>
      </c>
    </row>
    <row r="619" customFormat="false" ht="12.75" hidden="false" customHeight="false" outlineLevel="0" collapsed="false">
      <c r="A619" s="95" t="n">
        <f aca="false">MONTH(B619)+(YEAR(B619)-1998)*12</f>
        <v>-16</v>
      </c>
      <c r="B619" s="96" t="n">
        <v>35284</v>
      </c>
      <c r="C619" s="0" t="n">
        <v>2.12</v>
      </c>
      <c r="D619" s="98" t="n">
        <f aca="false">LN(C619/C618)</f>
        <v>-0.0814930342511828</v>
      </c>
      <c r="E619" s="99" t="n">
        <f aca="false">STDEV(D610:D619)*SQRT(365)</f>
        <v>1.01218992666799</v>
      </c>
    </row>
    <row r="620" customFormat="false" ht="12.75" hidden="false" customHeight="false" outlineLevel="0" collapsed="false">
      <c r="A620" s="95" t="n">
        <f aca="false">MONTH(B620)+(YEAR(B620)-1998)*12</f>
        <v>-16</v>
      </c>
      <c r="B620" s="96" t="n">
        <v>35285</v>
      </c>
      <c r="C620" s="0" t="n">
        <v>2.1</v>
      </c>
      <c r="D620" s="98" t="n">
        <f aca="false">LN(C620/C619)</f>
        <v>-0.00947874395454377</v>
      </c>
      <c r="E620" s="99" t="n">
        <f aca="false">STDEV(D611:D620)*SQRT(365)</f>
        <v>0.936382871992994</v>
      </c>
    </row>
    <row r="621" customFormat="false" ht="12.75" hidden="false" customHeight="false" outlineLevel="0" collapsed="false">
      <c r="A621" s="95" t="n">
        <f aca="false">MONTH(B621)+(YEAR(B621)-1998)*12</f>
        <v>-16</v>
      </c>
      <c r="B621" s="96" t="n">
        <v>35286</v>
      </c>
      <c r="C621" s="0" t="n">
        <v>2.1</v>
      </c>
      <c r="D621" s="98" t="n">
        <f aca="false">LN(C621/C620)</f>
        <v>0</v>
      </c>
      <c r="E621" s="99" t="n">
        <f aca="false">STDEV(D612:D621)*SQRT(365)</f>
        <v>0.923395525012781</v>
      </c>
    </row>
    <row r="622" customFormat="false" ht="12.75" hidden="false" customHeight="false" outlineLevel="0" collapsed="false">
      <c r="A622" s="95" t="n">
        <f aca="false">MONTH(B622)+(YEAR(B622)-1998)*12</f>
        <v>-16</v>
      </c>
      <c r="B622" s="96" t="n">
        <v>35287</v>
      </c>
      <c r="C622" s="0" t="n">
        <v>2.02</v>
      </c>
      <c r="D622" s="98" t="n">
        <f aca="false">LN(C622/C621)</f>
        <v>-0.038839833316264</v>
      </c>
      <c r="E622" s="99" t="n">
        <f aca="false">STDEV(D613:D622)*SQRT(365)</f>
        <v>0.86511429532975</v>
      </c>
    </row>
    <row r="623" customFormat="false" ht="12.75" hidden="false" customHeight="false" outlineLevel="0" collapsed="false">
      <c r="A623" s="95" t="n">
        <f aca="false">MONTH(B623)+(YEAR(B623)-1998)*12</f>
        <v>-16</v>
      </c>
      <c r="B623" s="96" t="n">
        <v>35288</v>
      </c>
      <c r="C623" s="0" t="n">
        <v>2.02</v>
      </c>
      <c r="D623" s="98" t="n">
        <f aca="false">LN(C623/C622)</f>
        <v>0</v>
      </c>
      <c r="E623" s="99" t="n">
        <f aca="false">STDEV(D614:D623)*SQRT(365)</f>
        <v>0.865845110425238</v>
      </c>
    </row>
    <row r="624" customFormat="false" ht="12.75" hidden="false" customHeight="false" outlineLevel="0" collapsed="false">
      <c r="A624" s="95" t="n">
        <f aca="false">MONTH(B624)+(YEAR(B624)-1998)*12</f>
        <v>-16</v>
      </c>
      <c r="B624" s="96" t="n">
        <v>35289</v>
      </c>
      <c r="C624" s="0" t="n">
        <v>2.02</v>
      </c>
      <c r="D624" s="98" t="n">
        <f aca="false">LN(C624/C623)</f>
        <v>0</v>
      </c>
      <c r="E624" s="99" t="n">
        <f aca="false">STDEV(D615:D624)*SQRT(365)</f>
        <v>0.858293833003258</v>
      </c>
    </row>
    <row r="625" customFormat="false" ht="12.75" hidden="false" customHeight="false" outlineLevel="0" collapsed="false">
      <c r="A625" s="95" t="n">
        <f aca="false">MONTH(B625)+(YEAR(B625)-1998)*12</f>
        <v>-16</v>
      </c>
      <c r="B625" s="96" t="n">
        <v>35290</v>
      </c>
      <c r="C625" s="0" t="n">
        <v>2.06</v>
      </c>
      <c r="D625" s="98" t="n">
        <f aca="false">LN(C625/C624)</f>
        <v>0.0196084713883763</v>
      </c>
      <c r="E625" s="99" t="n">
        <f aca="false">STDEV(D616:D625)*SQRT(365)</f>
        <v>0.86154604439004</v>
      </c>
    </row>
    <row r="626" customFormat="false" ht="12.75" hidden="false" customHeight="false" outlineLevel="0" collapsed="false">
      <c r="A626" s="95" t="n">
        <f aca="false">MONTH(B626)+(YEAR(B626)-1998)*12</f>
        <v>-16</v>
      </c>
      <c r="B626" s="96" t="n">
        <v>35291</v>
      </c>
      <c r="C626" s="0" t="n">
        <v>2.065</v>
      </c>
      <c r="D626" s="98" t="n">
        <f aca="false">LN(C626/C625)</f>
        <v>0.00242424361150625</v>
      </c>
      <c r="E626" s="99" t="n">
        <f aca="false">STDEV(D617:D626)*SQRT(365)</f>
        <v>0.862131749399296</v>
      </c>
    </row>
    <row r="627" customFormat="false" ht="12.75" hidden="false" customHeight="false" outlineLevel="0" collapsed="false">
      <c r="A627" s="95" t="n">
        <f aca="false">MONTH(B627)+(YEAR(B627)-1998)*12</f>
        <v>-16</v>
      </c>
      <c r="B627" s="96" t="n">
        <v>35292</v>
      </c>
      <c r="C627" s="0" t="n">
        <v>2.075</v>
      </c>
      <c r="D627" s="98" t="n">
        <f aca="false">LN(C627/C626)</f>
        <v>0.00483092726966559</v>
      </c>
      <c r="E627" s="99" t="n">
        <f aca="false">STDEV(D618:D627)*SQRT(365)</f>
        <v>0.850001433286491</v>
      </c>
    </row>
    <row r="628" customFormat="false" ht="12.75" hidden="false" customHeight="false" outlineLevel="0" collapsed="false">
      <c r="A628" s="95" t="n">
        <f aca="false">MONTH(B628)+(YEAR(B628)-1998)*12</f>
        <v>-16</v>
      </c>
      <c r="B628" s="96" t="n">
        <v>35293</v>
      </c>
      <c r="C628" s="0" t="n">
        <v>2.075</v>
      </c>
      <c r="D628" s="98" t="n">
        <f aca="false">LN(C628/C627)</f>
        <v>0</v>
      </c>
      <c r="E628" s="99" t="n">
        <f aca="false">STDEV(D619:D628)*SQRT(365)</f>
        <v>0.554935524335366</v>
      </c>
    </row>
    <row r="629" customFormat="false" ht="12.75" hidden="false" customHeight="false" outlineLevel="0" collapsed="false">
      <c r="A629" s="95" t="n">
        <f aca="false">MONTH(B629)+(YEAR(B629)-1998)*12</f>
        <v>-16</v>
      </c>
      <c r="B629" s="96" t="n">
        <v>35294</v>
      </c>
      <c r="C629" s="0" t="n">
        <v>2.065</v>
      </c>
      <c r="D629" s="98" t="n">
        <f aca="false">LN(C629/C628)</f>
        <v>-0.00483092726966569</v>
      </c>
      <c r="E629" s="99" t="n">
        <f aca="false">STDEV(D620:D629)*SQRT(365)</f>
        <v>0.282392601741737</v>
      </c>
    </row>
    <row r="630" customFormat="false" ht="12.75" hidden="false" customHeight="false" outlineLevel="0" collapsed="false">
      <c r="A630" s="95" t="n">
        <f aca="false">MONTH(B630)+(YEAR(B630)-1998)*12</f>
        <v>-16</v>
      </c>
      <c r="B630" s="96" t="n">
        <v>35295</v>
      </c>
      <c r="C630" s="0" t="n">
        <v>2.065</v>
      </c>
      <c r="D630" s="98" t="n">
        <f aca="false">LN(C630/C629)</f>
        <v>0</v>
      </c>
      <c r="E630" s="99" t="n">
        <f aca="false">STDEV(D621:D630)*SQRT(365)</f>
        <v>0.27885186966561</v>
      </c>
    </row>
    <row r="631" customFormat="false" ht="12.75" hidden="false" customHeight="false" outlineLevel="0" collapsed="false">
      <c r="A631" s="95" t="n">
        <f aca="false">MONTH(B631)+(YEAR(B631)-1998)*12</f>
        <v>-16</v>
      </c>
      <c r="B631" s="96" t="n">
        <v>35296</v>
      </c>
      <c r="C631" s="0" t="n">
        <v>2.065</v>
      </c>
      <c r="D631" s="98" t="n">
        <f aca="false">LN(C631/C630)</f>
        <v>0</v>
      </c>
      <c r="E631" s="99" t="n">
        <f aca="false">STDEV(D622:D631)*SQRT(365)</f>
        <v>0.27885186966561</v>
      </c>
    </row>
    <row r="632" customFormat="false" ht="12.75" hidden="false" customHeight="false" outlineLevel="0" collapsed="false">
      <c r="A632" s="95" t="n">
        <f aca="false">MONTH(B632)+(YEAR(B632)-1998)*12</f>
        <v>-16</v>
      </c>
      <c r="B632" s="96" t="n">
        <v>35297</v>
      </c>
      <c r="C632" s="0" t="n">
        <v>2.11</v>
      </c>
      <c r="D632" s="98" t="n">
        <f aca="false">LN(C632/C631)</f>
        <v>0.0215577210749791</v>
      </c>
      <c r="E632" s="99" t="n">
        <f aca="false">STDEV(D623:D632)*SQRT(365)</f>
        <v>0.169900348497691</v>
      </c>
    </row>
    <row r="633" customFormat="false" ht="12.75" hidden="false" customHeight="false" outlineLevel="0" collapsed="false">
      <c r="A633" s="95" t="n">
        <f aca="false">MONTH(B633)+(YEAR(B633)-1998)*12</f>
        <v>-16</v>
      </c>
      <c r="B633" s="96" t="n">
        <v>35298</v>
      </c>
      <c r="C633" s="0" t="n">
        <v>2.125</v>
      </c>
      <c r="D633" s="98" t="n">
        <f aca="false">LN(C633/C632)</f>
        <v>0.00708385488840504</v>
      </c>
      <c r="E633" s="99" t="n">
        <f aca="false">STDEV(D624:D633)*SQRT(365)</f>
        <v>0.167908065677029</v>
      </c>
    </row>
    <row r="634" customFormat="false" ht="12.75" hidden="false" customHeight="false" outlineLevel="0" collapsed="false">
      <c r="A634" s="95" t="n">
        <f aca="false">MONTH(B634)+(YEAR(B634)-1998)*12</f>
        <v>-16</v>
      </c>
      <c r="B634" s="96" t="n">
        <v>35299</v>
      </c>
      <c r="C634" s="0" t="n">
        <v>2.015</v>
      </c>
      <c r="D634" s="98" t="n">
        <f aca="false">LN(C634/C633)</f>
        <v>-0.0531526069777338</v>
      </c>
      <c r="E634" s="99" t="n">
        <f aca="false">STDEV(D625:D634)*SQRT(365)</f>
        <v>0.391356544408474</v>
      </c>
    </row>
    <row r="635" customFormat="false" ht="12.75" hidden="false" customHeight="false" outlineLevel="0" collapsed="false">
      <c r="A635" s="95" t="n">
        <f aca="false">MONTH(B635)+(YEAR(B635)-1998)*12</f>
        <v>-16</v>
      </c>
      <c r="B635" s="96" t="n">
        <v>35300</v>
      </c>
      <c r="C635" s="0" t="n">
        <v>2.015</v>
      </c>
      <c r="D635" s="98" t="n">
        <f aca="false">LN(C635/C634)</f>
        <v>0</v>
      </c>
      <c r="E635" s="99" t="n">
        <f aca="false">STDEV(D626:D635)*SQRT(365)</f>
        <v>0.368256914876472</v>
      </c>
    </row>
    <row r="636" customFormat="false" ht="12.75" hidden="false" customHeight="false" outlineLevel="0" collapsed="false">
      <c r="A636" s="95" t="n">
        <f aca="false">MONTH(B636)+(YEAR(B636)-1998)*12</f>
        <v>-16</v>
      </c>
      <c r="B636" s="96" t="n">
        <v>35301</v>
      </c>
      <c r="C636" s="0" t="n">
        <v>1.975</v>
      </c>
      <c r="D636" s="98" t="n">
        <f aca="false">LN(C636/C635)</f>
        <v>-0.0200507970455611</v>
      </c>
      <c r="E636" s="99" t="n">
        <f aca="false">STDEV(D627:D636)*SQRT(365)</f>
        <v>0.38158171253184</v>
      </c>
    </row>
    <row r="637" customFormat="false" ht="12.75" hidden="false" customHeight="false" outlineLevel="0" collapsed="false">
      <c r="A637" s="95" t="n">
        <f aca="false">MONTH(B637)+(YEAR(B637)-1998)*12</f>
        <v>-16</v>
      </c>
      <c r="B637" s="96" t="n">
        <v>35302</v>
      </c>
      <c r="C637" s="0" t="n">
        <v>1.975</v>
      </c>
      <c r="D637" s="98" t="n">
        <f aca="false">LN(C637/C636)</f>
        <v>0</v>
      </c>
      <c r="E637" s="99" t="n">
        <f aca="false">STDEV(D628:D637)*SQRT(365)</f>
        <v>0.377911836951263</v>
      </c>
    </row>
    <row r="638" customFormat="false" ht="12.75" hidden="false" customHeight="false" outlineLevel="0" collapsed="false">
      <c r="A638" s="95" t="n">
        <f aca="false">MONTH(B638)+(YEAR(B638)-1998)*12</f>
        <v>-16</v>
      </c>
      <c r="B638" s="96" t="n">
        <v>35303</v>
      </c>
      <c r="C638" s="0" t="n">
        <v>1.975</v>
      </c>
      <c r="D638" s="98" t="n">
        <f aca="false">LN(C638/C637)</f>
        <v>0</v>
      </c>
      <c r="E638" s="99" t="n">
        <f aca="false">STDEV(D629:D638)*SQRT(365)</f>
        <v>0.377911836951263</v>
      </c>
    </row>
    <row r="639" customFormat="false" ht="12.75" hidden="false" customHeight="false" outlineLevel="0" collapsed="false">
      <c r="A639" s="95" t="n">
        <f aca="false">MONTH(B639)+(YEAR(B639)-1998)*12</f>
        <v>-16</v>
      </c>
      <c r="B639" s="96" t="n">
        <v>35304</v>
      </c>
      <c r="C639" s="0" t="n">
        <v>2.005</v>
      </c>
      <c r="D639" s="98" t="n">
        <f aca="false">LN(C639/C638)</f>
        <v>0.0150756624054472</v>
      </c>
      <c r="E639" s="99" t="n">
        <f aca="false">STDEV(D630:D639)*SQRT(365)</f>
        <v>0.396807560362995</v>
      </c>
    </row>
    <row r="640" customFormat="false" ht="12.75" hidden="false" customHeight="false" outlineLevel="0" collapsed="false">
      <c r="A640" s="95" t="n">
        <f aca="false">MONTH(B640)+(YEAR(B640)-1998)*12</f>
        <v>-16</v>
      </c>
      <c r="B640" s="96" t="n">
        <v>35305</v>
      </c>
      <c r="C640" s="0" t="n">
        <v>1.89</v>
      </c>
      <c r="D640" s="98" t="n">
        <f aca="false">LN(C640/C639)</f>
        <v>-0.0590672316869815</v>
      </c>
      <c r="E640" s="99" t="n">
        <f aca="false">STDEV(D631:D640)*SQRT(365)</f>
        <v>0.520264955508504</v>
      </c>
    </row>
    <row r="641" customFormat="false" ht="12.75" hidden="false" customHeight="false" outlineLevel="0" collapsed="false">
      <c r="A641" s="95" t="n">
        <f aca="false">MONTH(B641)+(YEAR(B641)-1998)*12</f>
        <v>-16</v>
      </c>
      <c r="B641" s="96" t="n">
        <v>35306</v>
      </c>
      <c r="C641" s="0" t="n">
        <v>1.795</v>
      </c>
      <c r="D641" s="98" t="n">
        <f aca="false">LN(C641/C640)</f>
        <v>-0.0515718071313088</v>
      </c>
      <c r="E641" s="99" t="n">
        <f aca="false">STDEV(D632:D641)*SQRT(365)</f>
        <v>0.575074427764204</v>
      </c>
    </row>
    <row r="642" customFormat="false" ht="12.75" hidden="false" customHeight="false" outlineLevel="0" collapsed="false">
      <c r="A642" s="95" t="n">
        <f aca="false">MONTH(B642)+(YEAR(B642)-1998)*12</f>
        <v>-16</v>
      </c>
      <c r="B642" s="96" t="n">
        <v>35307</v>
      </c>
      <c r="C642" s="0" t="n">
        <v>1.795</v>
      </c>
      <c r="D642" s="98" t="n">
        <f aca="false">LN(C642/C641)</f>
        <v>0</v>
      </c>
      <c r="E642" s="99" t="n">
        <f aca="false">STDEV(D633:D642)*SQRT(365)</f>
        <v>0.534299873526793</v>
      </c>
    </row>
    <row r="643" customFormat="false" ht="12.75" hidden="false" customHeight="false" outlineLevel="0" collapsed="false">
      <c r="A643" s="95" t="n">
        <f aca="false">MONTH(B643)+(YEAR(B643)-1998)*12</f>
        <v>-16</v>
      </c>
      <c r="B643" s="96" t="n">
        <v>35308</v>
      </c>
      <c r="C643" s="0" t="n">
        <v>1.73</v>
      </c>
      <c r="D643" s="98" t="n">
        <f aca="false">LN(C643/C642)</f>
        <v>-0.0368836134305546</v>
      </c>
      <c r="E643" s="99" t="n">
        <f aca="false">STDEV(D634:D643)*SQRT(365)</f>
        <v>0.522602072385594</v>
      </c>
    </row>
    <row r="644" customFormat="false" ht="12.75" hidden="false" customHeight="false" outlineLevel="0" collapsed="false">
      <c r="A644" s="95" t="n">
        <f aca="false">MONTH(B644)+(YEAR(B644)-1998)*12</f>
        <v>-15</v>
      </c>
      <c r="B644" s="96" t="n">
        <v>35309</v>
      </c>
      <c r="C644" s="0" t="n">
        <v>1.73</v>
      </c>
      <c r="D644" s="98" t="n">
        <f aca="false">LN(C644/C643)</f>
        <v>0</v>
      </c>
      <c r="E644" s="99" t="n">
        <f aca="false">STDEV(D635:D644)*SQRT(365)</f>
        <v>0.485529615366537</v>
      </c>
    </row>
    <row r="645" customFormat="false" ht="12.75" hidden="false" customHeight="false" outlineLevel="0" collapsed="false">
      <c r="A645" s="95" t="n">
        <f aca="false">MONTH(B645)+(YEAR(B645)-1998)*12</f>
        <v>-15</v>
      </c>
      <c r="B645" s="96" t="n">
        <v>35310</v>
      </c>
      <c r="C645" s="0" t="n">
        <v>1.73</v>
      </c>
      <c r="D645" s="98" t="n">
        <f aca="false">LN(C645/C644)</f>
        <v>0</v>
      </c>
      <c r="E645" s="99" t="n">
        <f aca="false">STDEV(D636:D645)*SQRT(365)</f>
        <v>0.485529615366537</v>
      </c>
    </row>
    <row r="646" customFormat="false" ht="12.75" hidden="false" customHeight="false" outlineLevel="0" collapsed="false">
      <c r="A646" s="95" t="n">
        <f aca="false">MONTH(B646)+(YEAR(B646)-1998)*12</f>
        <v>-15</v>
      </c>
      <c r="B646" s="96" t="n">
        <v>35311</v>
      </c>
      <c r="C646" s="0" t="n">
        <v>1.75</v>
      </c>
      <c r="D646" s="98" t="n">
        <f aca="false">LN(C646/C645)</f>
        <v>0.0114943794257352</v>
      </c>
      <c r="E646" s="99" t="n">
        <f aca="false">STDEV(D637:D646)*SQRT(365)</f>
        <v>0.509682151784867</v>
      </c>
    </row>
    <row r="647" customFormat="false" ht="12.75" hidden="false" customHeight="false" outlineLevel="0" collapsed="false">
      <c r="A647" s="95" t="n">
        <f aca="false">MONTH(B647)+(YEAR(B647)-1998)*12</f>
        <v>-15</v>
      </c>
      <c r="B647" s="96" t="n">
        <v>35312</v>
      </c>
      <c r="C647" s="0" t="n">
        <v>1.69</v>
      </c>
      <c r="D647" s="98" t="n">
        <f aca="false">LN(C647/C646)</f>
        <v>-0.0348872590004407</v>
      </c>
      <c r="E647" s="99" t="n">
        <f aca="false">STDEV(D638:D647)*SQRT(365)</f>
        <v>0.519590521508043</v>
      </c>
    </row>
    <row r="648" customFormat="false" ht="12.75" hidden="false" customHeight="false" outlineLevel="0" collapsed="false">
      <c r="A648" s="95" t="n">
        <f aca="false">MONTH(B648)+(YEAR(B648)-1998)*12</f>
        <v>-15</v>
      </c>
      <c r="B648" s="96" t="n">
        <v>35313</v>
      </c>
      <c r="C648" s="0" t="n">
        <v>1.715</v>
      </c>
      <c r="D648" s="98" t="n">
        <f aca="false">LN(C648/C647)</f>
        <v>0.0146845516829213</v>
      </c>
      <c r="E648" s="99" t="n">
        <f aca="false">STDEV(D639:D648)*SQRT(365)</f>
        <v>0.544432554182738</v>
      </c>
    </row>
    <row r="649" customFormat="false" ht="12.75" hidden="false" customHeight="false" outlineLevel="0" collapsed="false">
      <c r="A649" s="95" t="n">
        <f aca="false">MONTH(B649)+(YEAR(B649)-1998)*12</f>
        <v>-15</v>
      </c>
      <c r="B649" s="96" t="n">
        <v>35314</v>
      </c>
      <c r="C649" s="0" t="n">
        <v>1.735</v>
      </c>
      <c r="D649" s="98" t="n">
        <f aca="false">LN(C649/C648)</f>
        <v>0.0115943327809192</v>
      </c>
      <c r="E649" s="99" t="n">
        <f aca="false">STDEV(D640:D649)*SQRT(365)</f>
        <v>0.537220926832923</v>
      </c>
    </row>
    <row r="650" customFormat="false" ht="12.75" hidden="false" customHeight="false" outlineLevel="0" collapsed="false">
      <c r="A650" s="95" t="n">
        <f aca="false">MONTH(B650)+(YEAR(B650)-1998)*12</f>
        <v>-15</v>
      </c>
      <c r="B650" s="96" t="n">
        <v>35315</v>
      </c>
      <c r="C650" s="0" t="n">
        <v>1.735</v>
      </c>
      <c r="D650" s="98" t="n">
        <f aca="false">LN(C650/C649)</f>
        <v>0</v>
      </c>
      <c r="E650" s="99" t="n">
        <f aca="false">STDEV(D641:D650)*SQRT(365)</f>
        <v>0.449729334881008</v>
      </c>
    </row>
    <row r="651" customFormat="false" ht="12.75" hidden="false" customHeight="false" outlineLevel="0" collapsed="false">
      <c r="A651" s="95" t="n">
        <f aca="false">MONTH(B651)+(YEAR(B651)-1998)*12</f>
        <v>-15</v>
      </c>
      <c r="B651" s="96" t="n">
        <v>35316</v>
      </c>
      <c r="C651" s="0" t="n">
        <v>1.735</v>
      </c>
      <c r="D651" s="98" t="n">
        <f aca="false">LN(C651/C650)</f>
        <v>0</v>
      </c>
      <c r="E651" s="99" t="n">
        <f aca="false">STDEV(D642:D651)*SQRT(365)</f>
        <v>0.34554386197285</v>
      </c>
    </row>
    <row r="652" customFormat="false" ht="12.75" hidden="false" customHeight="false" outlineLevel="0" collapsed="false">
      <c r="A652" s="95" t="n">
        <f aca="false">MONTH(B652)+(YEAR(B652)-1998)*12</f>
        <v>-15</v>
      </c>
      <c r="B652" s="96" t="n">
        <v>35317</v>
      </c>
      <c r="C652" s="0" t="n">
        <v>1.805</v>
      </c>
      <c r="D652" s="98" t="n">
        <f aca="false">LN(C652/C651)</f>
        <v>0.0395531783860216</v>
      </c>
      <c r="E652" s="99" t="n">
        <f aca="false">STDEV(D643:D652)*SQRT(365)</f>
        <v>0.432909054021867</v>
      </c>
    </row>
    <row r="653" customFormat="false" ht="12.75" hidden="false" customHeight="false" outlineLevel="0" collapsed="false">
      <c r="A653" s="95" t="n">
        <f aca="false">MONTH(B653)+(YEAR(B653)-1998)*12</f>
        <v>-15</v>
      </c>
      <c r="B653" s="96" t="n">
        <v>35318</v>
      </c>
      <c r="C653" s="0" t="n">
        <v>1.775</v>
      </c>
      <c r="D653" s="98" t="n">
        <f aca="false">LN(C653/C652)</f>
        <v>-0.0167601688574652</v>
      </c>
      <c r="E653" s="99" t="n">
        <f aca="false">STDEV(D644:D653)*SQRT(365)</f>
        <v>0.375608189389425</v>
      </c>
    </row>
    <row r="654" customFormat="false" ht="12.75" hidden="false" customHeight="false" outlineLevel="0" collapsed="false">
      <c r="A654" s="95" t="n">
        <f aca="false">MONTH(B654)+(YEAR(B654)-1998)*12</f>
        <v>-15</v>
      </c>
      <c r="B654" s="96" t="n">
        <v>35319</v>
      </c>
      <c r="C654" s="0" t="n">
        <v>1.81</v>
      </c>
      <c r="D654" s="98" t="n">
        <f aca="false">LN(C654/C653)</f>
        <v>0.0195264223503552</v>
      </c>
      <c r="E654" s="99" t="n">
        <f aca="false">STDEV(D645:D654)*SQRT(365)</f>
        <v>0.388498657825645</v>
      </c>
    </row>
    <row r="655" customFormat="false" ht="12.75" hidden="false" customHeight="false" outlineLevel="0" collapsed="false">
      <c r="A655" s="95" t="n">
        <f aca="false">MONTH(B655)+(YEAR(B655)-1998)*12</f>
        <v>-15</v>
      </c>
      <c r="B655" s="96" t="n">
        <v>35320</v>
      </c>
      <c r="C655" s="0" t="n">
        <v>1.81</v>
      </c>
      <c r="D655" s="98" t="n">
        <f aca="false">LN(C655/C654)</f>
        <v>0</v>
      </c>
      <c r="E655" s="99" t="n">
        <f aca="false">STDEV(D646:D655)*SQRT(365)</f>
        <v>0.388498657825645</v>
      </c>
    </row>
    <row r="656" customFormat="false" ht="12.75" hidden="false" customHeight="false" outlineLevel="0" collapsed="false">
      <c r="A656" s="95" t="n">
        <f aca="false">MONTH(B656)+(YEAR(B656)-1998)*12</f>
        <v>-15</v>
      </c>
      <c r="B656" s="96" t="n">
        <v>35321</v>
      </c>
      <c r="C656" s="0" t="n">
        <v>1.825</v>
      </c>
      <c r="D656" s="98" t="n">
        <f aca="false">LN(C656/C655)</f>
        <v>0.00825314175672048</v>
      </c>
      <c r="E656" s="99" t="n">
        <f aca="false">STDEV(D647:D656)*SQRT(365)</f>
        <v>0.386628035962899</v>
      </c>
    </row>
    <row r="657" customFormat="false" ht="12.75" hidden="false" customHeight="false" outlineLevel="0" collapsed="false">
      <c r="A657" s="95" t="n">
        <f aca="false">MONTH(B657)+(YEAR(B657)-1998)*12</f>
        <v>-15</v>
      </c>
      <c r="B657" s="96" t="n">
        <v>35322</v>
      </c>
      <c r="C657" s="0" t="n">
        <v>1.825</v>
      </c>
      <c r="D657" s="98" t="n">
        <f aca="false">LN(C657/C656)</f>
        <v>0</v>
      </c>
      <c r="E657" s="99" t="n">
        <f aca="false">STDEV(D648:D657)*SQRT(365)</f>
        <v>0.288633555993343</v>
      </c>
    </row>
    <row r="658" customFormat="false" ht="12.75" hidden="false" customHeight="false" outlineLevel="0" collapsed="false">
      <c r="A658" s="95" t="n">
        <f aca="false">MONTH(B658)+(YEAR(B658)-1998)*12</f>
        <v>-15</v>
      </c>
      <c r="B658" s="96" t="n">
        <v>35323</v>
      </c>
      <c r="C658" s="0" t="n">
        <v>1.825</v>
      </c>
      <c r="D658" s="98" t="n">
        <f aca="false">LN(C658/C657)</f>
        <v>0</v>
      </c>
      <c r="E658" s="99" t="n">
        <f aca="false">STDEV(D649:D658)*SQRT(365)</f>
        <v>0.287824931682185</v>
      </c>
    </row>
    <row r="659" customFormat="false" ht="12.75" hidden="false" customHeight="false" outlineLevel="0" collapsed="false">
      <c r="A659" s="95" t="n">
        <f aca="false">MONTH(B659)+(YEAR(B659)-1998)*12</f>
        <v>-15</v>
      </c>
      <c r="B659" s="96" t="n">
        <v>35324</v>
      </c>
      <c r="C659" s="0" t="n">
        <v>1.87</v>
      </c>
      <c r="D659" s="98" t="n">
        <f aca="false">LN(C659/C658)</f>
        <v>0.0243584438320404</v>
      </c>
      <c r="E659" s="99" t="n">
        <f aca="false">STDEV(D650:D659)*SQRT(365)</f>
        <v>0.307176491569145</v>
      </c>
    </row>
    <row r="660" customFormat="false" ht="12.75" hidden="false" customHeight="false" outlineLevel="0" collapsed="false">
      <c r="A660" s="95" t="n">
        <f aca="false">MONTH(B660)+(YEAR(B660)-1998)*12</f>
        <v>-15</v>
      </c>
      <c r="B660" s="96" t="n">
        <v>35325</v>
      </c>
      <c r="C660" s="0" t="n">
        <v>1.895</v>
      </c>
      <c r="D660" s="98" t="n">
        <f aca="false">LN(C660/C659)</f>
        <v>0.0132804076678945</v>
      </c>
      <c r="E660" s="99" t="n">
        <f aca="false">STDEV(D651:D660)*SQRT(365)</f>
        <v>0.304505155692997</v>
      </c>
    </row>
    <row r="661" customFormat="false" ht="12.75" hidden="false" customHeight="false" outlineLevel="0" collapsed="false">
      <c r="A661" s="95" t="n">
        <f aca="false">MONTH(B661)+(YEAR(B661)-1998)*12</f>
        <v>-15</v>
      </c>
      <c r="B661" s="96" t="n">
        <v>35326</v>
      </c>
      <c r="C661" s="0" t="n">
        <v>1.85</v>
      </c>
      <c r="D661" s="98" t="n">
        <f aca="false">LN(C661/C660)</f>
        <v>-0.0240331994441562</v>
      </c>
      <c r="E661" s="99" t="n">
        <f aca="false">STDEV(D652:D661)*SQRT(365)</f>
        <v>0.361940842614105</v>
      </c>
    </row>
    <row r="662" customFormat="false" ht="12.75" hidden="false" customHeight="false" outlineLevel="0" collapsed="false">
      <c r="A662" s="95" t="n">
        <f aca="false">MONTH(B662)+(YEAR(B662)-1998)*12</f>
        <v>-15</v>
      </c>
      <c r="B662" s="96" t="n">
        <v>35327</v>
      </c>
      <c r="C662" s="0" t="n">
        <v>1.93</v>
      </c>
      <c r="D662" s="98" t="n">
        <f aca="false">LN(C662/C661)</f>
        <v>0.0423343638265607</v>
      </c>
      <c r="E662" s="99" t="n">
        <f aca="false">STDEV(D653:D662)*SQRT(365)</f>
        <v>0.372502807220097</v>
      </c>
    </row>
    <row r="663" customFormat="false" ht="12.75" hidden="false" customHeight="false" outlineLevel="0" collapsed="false">
      <c r="A663" s="95" t="n">
        <f aca="false">MONTH(B663)+(YEAR(B663)-1998)*12</f>
        <v>-15</v>
      </c>
      <c r="B663" s="96" t="n">
        <v>35328</v>
      </c>
      <c r="C663" s="0" t="n">
        <v>1.915</v>
      </c>
      <c r="D663" s="98" t="n">
        <f aca="false">LN(C663/C662)</f>
        <v>-0.00780238028418479</v>
      </c>
      <c r="E663" s="99" t="n">
        <f aca="false">STDEV(D654:D663)*SQRT(365)</f>
        <v>0.353050311761505</v>
      </c>
    </row>
    <row r="664" customFormat="false" ht="12.75" hidden="false" customHeight="false" outlineLevel="0" collapsed="false">
      <c r="A664" s="95" t="n">
        <f aca="false">MONTH(B664)+(YEAR(B664)-1998)*12</f>
        <v>-15</v>
      </c>
      <c r="B664" s="96" t="n">
        <v>35329</v>
      </c>
      <c r="C664" s="0" t="n">
        <v>1.915</v>
      </c>
      <c r="D664" s="98" t="n">
        <f aca="false">LN(C664/C663)</f>
        <v>0</v>
      </c>
      <c r="E664" s="99" t="n">
        <f aca="false">STDEV(D655:D664)*SQRT(365)</f>
        <v>0.345917600867592</v>
      </c>
    </row>
    <row r="665" customFormat="false" ht="12.75" hidden="false" customHeight="false" outlineLevel="0" collapsed="false">
      <c r="A665" s="95" t="n">
        <f aca="false">MONTH(B665)+(YEAR(B665)-1998)*12</f>
        <v>-15</v>
      </c>
      <c r="B665" s="96" t="n">
        <v>35330</v>
      </c>
      <c r="C665" s="0" t="n">
        <v>1.915</v>
      </c>
      <c r="D665" s="98" t="n">
        <f aca="false">LN(C665/C664)</f>
        <v>0</v>
      </c>
      <c r="E665" s="99" t="n">
        <f aca="false">STDEV(D656:D665)*SQRT(365)</f>
        <v>0.345917600867592</v>
      </c>
    </row>
    <row r="666" customFormat="false" ht="12.75" hidden="false" customHeight="false" outlineLevel="0" collapsed="false">
      <c r="A666" s="95" t="n">
        <f aca="false">MONTH(B666)+(YEAR(B666)-1998)*12</f>
        <v>-15</v>
      </c>
      <c r="B666" s="96" t="n">
        <v>35331</v>
      </c>
      <c r="C666" s="0" t="n">
        <v>1.92</v>
      </c>
      <c r="D666" s="98" t="n">
        <f aca="false">LN(C666/C665)</f>
        <v>0.00260756340708077</v>
      </c>
      <c r="E666" s="99" t="n">
        <f aca="false">STDEV(D657:D666)*SQRT(365)</f>
        <v>0.345868912905183</v>
      </c>
    </row>
    <row r="667" customFormat="false" ht="12.75" hidden="false" customHeight="false" outlineLevel="0" collapsed="false">
      <c r="A667" s="95" t="n">
        <f aca="false">MONTH(B667)+(YEAR(B667)-1998)*12</f>
        <v>-15</v>
      </c>
      <c r="B667" s="96" t="n">
        <v>35332</v>
      </c>
      <c r="C667" s="0" t="n">
        <v>1.875</v>
      </c>
      <c r="D667" s="98" t="n">
        <f aca="false">LN(C667/C666)</f>
        <v>-0.023716526617316</v>
      </c>
      <c r="E667" s="99" t="n">
        <f aca="false">STDEV(D658:D667)*SQRT(365)</f>
        <v>0.387191572344108</v>
      </c>
    </row>
    <row r="668" customFormat="false" ht="12.75" hidden="false" customHeight="false" outlineLevel="0" collapsed="false">
      <c r="A668" s="95" t="n">
        <f aca="false">MONTH(B668)+(YEAR(B668)-1998)*12</f>
        <v>-15</v>
      </c>
      <c r="B668" s="96" t="n">
        <v>35333</v>
      </c>
      <c r="C668" s="0" t="n">
        <v>1.915</v>
      </c>
      <c r="D668" s="98" t="n">
        <f aca="false">LN(C668/C667)</f>
        <v>0.0211089632102353</v>
      </c>
      <c r="E668" s="99" t="n">
        <f aca="false">STDEV(D659:D668)*SQRT(365)</f>
        <v>0.401937203443442</v>
      </c>
    </row>
    <row r="669" customFormat="false" ht="12.75" hidden="false" customHeight="false" outlineLevel="0" collapsed="false">
      <c r="A669" s="95" t="n">
        <f aca="false">MONTH(B669)+(YEAR(B669)-1998)*12</f>
        <v>-15</v>
      </c>
      <c r="B669" s="96" t="n">
        <v>35334</v>
      </c>
      <c r="C669" s="0" t="n">
        <v>1.935</v>
      </c>
      <c r="D669" s="98" t="n">
        <f aca="false">LN(C669/C668)</f>
        <v>0.0103897038491359</v>
      </c>
      <c r="E669" s="99" t="n">
        <f aca="false">STDEV(D660:D669)*SQRT(365)</f>
        <v>0.382793794872107</v>
      </c>
    </row>
    <row r="670" customFormat="false" ht="12.75" hidden="false" customHeight="false" outlineLevel="0" collapsed="false">
      <c r="A670" s="95" t="n">
        <f aca="false">MONTH(B670)+(YEAR(B670)-1998)*12</f>
        <v>-15</v>
      </c>
      <c r="B670" s="96" t="n">
        <v>35335</v>
      </c>
      <c r="C670" s="0" t="n">
        <v>1.85</v>
      </c>
      <c r="D670" s="98" t="n">
        <f aca="false">LN(C670/C669)</f>
        <v>-0.0449216873915117</v>
      </c>
      <c r="E670" s="99" t="n">
        <f aca="false">STDEV(D661:D670)*SQRT(365)</f>
        <v>0.472874394895884</v>
      </c>
    </row>
    <row r="671" customFormat="false" ht="12.75" hidden="false" customHeight="false" outlineLevel="0" collapsed="false">
      <c r="A671" s="95" t="n">
        <f aca="false">MONTH(B671)+(YEAR(B671)-1998)*12</f>
        <v>-15</v>
      </c>
      <c r="B671" s="96" t="n">
        <v>35336</v>
      </c>
      <c r="C671" s="0" t="n">
        <v>1.85</v>
      </c>
      <c r="D671" s="98" t="n">
        <f aca="false">LN(C671/C670)</f>
        <v>0</v>
      </c>
      <c r="E671" s="99" t="n">
        <f aca="false">STDEV(D662:D671)*SQRT(365)</f>
        <v>0.450031096360656</v>
      </c>
    </row>
    <row r="672" customFormat="false" ht="12.75" hidden="false" customHeight="false" outlineLevel="0" collapsed="false">
      <c r="A672" s="95" t="n">
        <f aca="false">MONTH(B672)+(YEAR(B672)-1998)*12</f>
        <v>-15</v>
      </c>
      <c r="B672" s="96" t="n">
        <v>35337</v>
      </c>
      <c r="C672" s="0" t="n">
        <v>1.85</v>
      </c>
      <c r="D672" s="98" t="n">
        <f aca="false">LN(C672/C671)</f>
        <v>0</v>
      </c>
      <c r="E672" s="99" t="n">
        <f aca="false">STDEV(D663:D672)*SQRT(365)</f>
        <v>0.350108593858696</v>
      </c>
    </row>
    <row r="673" customFormat="false" ht="12.75" hidden="false" customHeight="false" outlineLevel="0" collapsed="false">
      <c r="A673" s="95" t="n">
        <f aca="false">MONTH(B673)+(YEAR(B673)-1998)*12</f>
        <v>-15</v>
      </c>
      <c r="B673" s="96" t="n">
        <v>35338</v>
      </c>
      <c r="C673" s="0" t="n">
        <v>1.805</v>
      </c>
      <c r="D673" s="98" t="n">
        <f aca="false">LN(C673/C672)</f>
        <v>-0.0246250473053893</v>
      </c>
      <c r="E673" s="99" t="n">
        <f aca="false">STDEV(D664:D673)*SQRT(365)</f>
        <v>0.371181152059068</v>
      </c>
    </row>
    <row r="674" customFormat="false" ht="12.75" hidden="false" customHeight="false" outlineLevel="0" collapsed="false">
      <c r="A674" s="95" t="n">
        <f aca="false">MONTH(B674)+(YEAR(B674)-1998)*12</f>
        <v>-14</v>
      </c>
      <c r="B674" s="96" t="n">
        <v>35339</v>
      </c>
      <c r="C674" s="0" t="n">
        <v>1.925</v>
      </c>
      <c r="D674" s="98" t="n">
        <f aca="false">LN(C674/C673)</f>
        <v>0.0643653759549033</v>
      </c>
      <c r="E674" s="99" t="n">
        <f aca="false">STDEV(D665:D674)*SQRT(365)</f>
        <v>0.565575589045431</v>
      </c>
    </row>
    <row r="675" customFormat="false" ht="12.75" hidden="false" customHeight="false" outlineLevel="0" collapsed="false">
      <c r="A675" s="95" t="n">
        <f aca="false">MONTH(B675)+(YEAR(B675)-1998)*12</f>
        <v>-14</v>
      </c>
      <c r="B675" s="96" t="n">
        <v>35340</v>
      </c>
      <c r="C675" s="0" t="n">
        <v>1.93</v>
      </c>
      <c r="D675" s="98" t="n">
        <f aca="false">LN(C675/C674)</f>
        <v>0.00259403517704653</v>
      </c>
      <c r="E675" s="99" t="n">
        <f aca="false">STDEV(D666:D675)*SQRT(365)</f>
        <v>0.565695828051429</v>
      </c>
    </row>
    <row r="676" customFormat="false" ht="12.75" hidden="false" customHeight="false" outlineLevel="0" collapsed="false">
      <c r="A676" s="95" t="n">
        <f aca="false">MONTH(B676)+(YEAR(B676)-1998)*12</f>
        <v>-14</v>
      </c>
      <c r="B676" s="96" t="n">
        <v>35341</v>
      </c>
      <c r="C676" s="0" t="n">
        <v>1.995</v>
      </c>
      <c r="D676" s="98" t="n">
        <f aca="false">LN(C676/C675)</f>
        <v>0.0331240474250327</v>
      </c>
      <c r="E676" s="99" t="n">
        <f aca="false">STDEV(D667:D676)*SQRT(365)</f>
        <v>0.598770114159823</v>
      </c>
    </row>
    <row r="677" customFormat="false" ht="12.75" hidden="false" customHeight="false" outlineLevel="0" collapsed="false">
      <c r="A677" s="95" t="n">
        <f aca="false">MONTH(B677)+(YEAR(B677)-1998)*12</f>
        <v>-14</v>
      </c>
      <c r="B677" s="96" t="n">
        <v>35342</v>
      </c>
      <c r="C677" s="0" t="n">
        <v>2.125</v>
      </c>
      <c r="D677" s="98" t="n">
        <f aca="false">LN(C677/C676)</f>
        <v>0.0631277520345533</v>
      </c>
      <c r="E677" s="99" t="n">
        <f aca="false">STDEV(D668:D677)*SQRT(365)</f>
        <v>0.663139530537026</v>
      </c>
    </row>
    <row r="678" customFormat="false" ht="12.75" hidden="false" customHeight="false" outlineLevel="0" collapsed="false">
      <c r="A678" s="95" t="n">
        <f aca="false">MONTH(B678)+(YEAR(B678)-1998)*12</f>
        <v>-14</v>
      </c>
      <c r="B678" s="96" t="n">
        <v>35343</v>
      </c>
      <c r="C678" s="0" t="n">
        <v>2.13</v>
      </c>
      <c r="D678" s="98" t="n">
        <f aca="false">LN(C678/C677)</f>
        <v>0.00235017734495345</v>
      </c>
      <c r="E678" s="99" t="n">
        <f aca="false">STDEV(D669:D678)*SQRT(365)</f>
        <v>0.662966052222603</v>
      </c>
    </row>
    <row r="679" customFormat="false" ht="12.75" hidden="false" customHeight="false" outlineLevel="0" collapsed="false">
      <c r="A679" s="95" t="n">
        <f aca="false">MONTH(B679)+(YEAR(B679)-1998)*12</f>
        <v>-14</v>
      </c>
      <c r="B679" s="96" t="n">
        <v>35344</v>
      </c>
      <c r="C679" s="0" t="n">
        <v>2.13</v>
      </c>
      <c r="D679" s="98" t="n">
        <f aca="false">LN(C679/C678)</f>
        <v>0</v>
      </c>
      <c r="E679" s="99" t="n">
        <f aca="false">STDEV(D670:D679)*SQRT(365)</f>
        <v>0.666089566267372</v>
      </c>
    </row>
    <row r="680" customFormat="false" ht="12.75" hidden="false" customHeight="false" outlineLevel="0" collapsed="false">
      <c r="A680" s="95" t="n">
        <f aca="false">MONTH(B680)+(YEAR(B680)-1998)*12</f>
        <v>-14</v>
      </c>
      <c r="B680" s="96" t="n">
        <v>35345</v>
      </c>
      <c r="C680" s="0" t="n">
        <v>2.205</v>
      </c>
      <c r="D680" s="98" t="n">
        <f aca="false">LN(C680/C679)</f>
        <v>0.0346055291774757</v>
      </c>
      <c r="E680" s="99" t="n">
        <f aca="false">STDEV(D671:D680)*SQRT(365)</f>
        <v>0.568171265663321</v>
      </c>
    </row>
    <row r="681" customFormat="false" ht="12.75" hidden="false" customHeight="false" outlineLevel="0" collapsed="false">
      <c r="A681" s="95" t="n">
        <f aca="false">MONTH(B681)+(YEAR(B681)-1998)*12</f>
        <v>-14</v>
      </c>
      <c r="B681" s="96" t="n">
        <v>35346</v>
      </c>
      <c r="C681" s="0" t="n">
        <v>2.205</v>
      </c>
      <c r="D681" s="98" t="n">
        <f aca="false">LN(C681/C680)</f>
        <v>0</v>
      </c>
      <c r="E681" s="99" t="n">
        <f aca="false">STDEV(D672:D681)*SQRT(365)</f>
        <v>0.568171265663321</v>
      </c>
    </row>
    <row r="682" customFormat="false" ht="12.75" hidden="false" customHeight="false" outlineLevel="0" collapsed="false">
      <c r="A682" s="95" t="n">
        <f aca="false">MONTH(B682)+(YEAR(B682)-1998)*12</f>
        <v>-14</v>
      </c>
      <c r="B682" s="96" t="n">
        <v>35347</v>
      </c>
      <c r="C682" s="0" t="n">
        <v>2.355</v>
      </c>
      <c r="D682" s="98" t="n">
        <f aca="false">LN(C682/C681)</f>
        <v>0.0658132185695716</v>
      </c>
      <c r="E682" s="99" t="n">
        <f aca="false">STDEV(D673:D682)*SQRT(365)</f>
        <v>0.622259174360006</v>
      </c>
    </row>
    <row r="683" customFormat="false" ht="12.75" hidden="false" customHeight="false" outlineLevel="0" collapsed="false">
      <c r="A683" s="95" t="n">
        <f aca="false">MONTH(B683)+(YEAR(B683)-1998)*12</f>
        <v>-14</v>
      </c>
      <c r="B683" s="96" t="n">
        <v>35348</v>
      </c>
      <c r="C683" s="0" t="n">
        <v>2.42</v>
      </c>
      <c r="D683" s="98" t="n">
        <f aca="false">LN(C683/C682)</f>
        <v>0.027226812700214</v>
      </c>
      <c r="E683" s="99" t="n">
        <f aca="false">STDEV(D674:D683)*SQRT(365)</f>
        <v>0.529401217037829</v>
      </c>
    </row>
    <row r="684" customFormat="false" ht="12.75" hidden="false" customHeight="false" outlineLevel="0" collapsed="false">
      <c r="A684" s="95" t="n">
        <f aca="false">MONTH(B684)+(YEAR(B684)-1998)*12</f>
        <v>-14</v>
      </c>
      <c r="B684" s="96" t="n">
        <v>35349</v>
      </c>
      <c r="C684" s="0" t="n">
        <v>2.335</v>
      </c>
      <c r="D684" s="98" t="n">
        <f aca="false">LN(C684/C683)</f>
        <v>-0.0357556490477343</v>
      </c>
      <c r="E684" s="99" t="n">
        <f aca="false">STDEV(D675:D684)*SQRT(365)</f>
        <v>0.601293895031313</v>
      </c>
    </row>
    <row r="685" customFormat="false" ht="12.75" hidden="false" customHeight="false" outlineLevel="0" collapsed="false">
      <c r="A685" s="95" t="n">
        <f aca="false">MONTH(B685)+(YEAR(B685)-1998)*12</f>
        <v>-14</v>
      </c>
      <c r="B685" s="96" t="n">
        <v>35350</v>
      </c>
      <c r="C685" s="0" t="n">
        <v>2.34</v>
      </c>
      <c r="D685" s="98" t="n">
        <f aca="false">LN(C685/C684)</f>
        <v>0.00213903824874944</v>
      </c>
      <c r="E685" s="99" t="n">
        <f aca="false">STDEV(D676:D685)*SQRT(365)</f>
        <v>0.601812894815221</v>
      </c>
    </row>
    <row r="686" customFormat="false" ht="12.75" hidden="false" customHeight="false" outlineLevel="0" collapsed="false">
      <c r="A686" s="95" t="n">
        <f aca="false">MONTH(B686)+(YEAR(B686)-1998)*12</f>
        <v>-14</v>
      </c>
      <c r="B686" s="96" t="n">
        <v>35351</v>
      </c>
      <c r="C686" s="0" t="n">
        <v>2.34</v>
      </c>
      <c r="D686" s="98" t="n">
        <f aca="false">LN(C686/C685)</f>
        <v>0</v>
      </c>
      <c r="E686" s="99" t="n">
        <f aca="false">STDEV(D677:D686)*SQRT(365)</f>
        <v>0.604140739329142</v>
      </c>
    </row>
    <row r="687" customFormat="false" ht="12.75" hidden="false" customHeight="false" outlineLevel="0" collapsed="false">
      <c r="A687" s="95" t="n">
        <f aca="false">MONTH(B687)+(YEAR(B687)-1998)*12</f>
        <v>-14</v>
      </c>
      <c r="B687" s="96" t="n">
        <v>35352</v>
      </c>
      <c r="C687" s="0" t="n">
        <v>2.27</v>
      </c>
      <c r="D687" s="98" t="n">
        <f aca="false">LN(C687/C686)</f>
        <v>-0.0303710978762986</v>
      </c>
      <c r="E687" s="99" t="n">
        <f aca="false">STDEV(D678:D687)*SQRT(365)</f>
        <v>0.571217206030623</v>
      </c>
    </row>
    <row r="688" customFormat="false" ht="12.75" hidden="false" customHeight="false" outlineLevel="0" collapsed="false">
      <c r="A688" s="95" t="n">
        <f aca="false">MONTH(B688)+(YEAR(B688)-1998)*12</f>
        <v>-14</v>
      </c>
      <c r="B688" s="96" t="n">
        <v>35353</v>
      </c>
      <c r="C688" s="0" t="n">
        <v>2.295</v>
      </c>
      <c r="D688" s="98" t="n">
        <f aca="false">LN(C688/C687)</f>
        <v>0.0109530120191971</v>
      </c>
      <c r="E688" s="99" t="n">
        <f aca="false">STDEV(D679:D688)*SQRT(365)</f>
        <v>0.570985456530646</v>
      </c>
    </row>
    <row r="689" customFormat="false" ht="12.75" hidden="false" customHeight="false" outlineLevel="0" collapsed="false">
      <c r="A689" s="95" t="n">
        <f aca="false">MONTH(B689)+(YEAR(B689)-1998)*12</f>
        <v>-14</v>
      </c>
      <c r="B689" s="96" t="n">
        <v>35354</v>
      </c>
      <c r="C689" s="0" t="n">
        <v>2.395</v>
      </c>
      <c r="D689" s="98" t="n">
        <f aca="false">LN(C689/C688)</f>
        <v>0.0426503873503702</v>
      </c>
      <c r="E689" s="99" t="n">
        <f aca="false">STDEV(D680:D689)*SQRT(365)</f>
        <v>0.605482357370138</v>
      </c>
    </row>
    <row r="690" customFormat="false" ht="12.75" hidden="false" customHeight="false" outlineLevel="0" collapsed="false">
      <c r="A690" s="95" t="n">
        <f aca="false">MONTH(B690)+(YEAR(B690)-1998)*12</f>
        <v>-14</v>
      </c>
      <c r="B690" s="96" t="n">
        <v>35355</v>
      </c>
      <c r="C690" s="0" t="n">
        <v>2.35</v>
      </c>
      <c r="D690" s="98" t="n">
        <f aca="false">LN(C690/C689)</f>
        <v>-0.0189679027068109</v>
      </c>
      <c r="E690" s="99" t="n">
        <f aca="false">STDEV(D681:D690)*SQRT(365)</f>
        <v>0.609875248964431</v>
      </c>
    </row>
    <row r="691" customFormat="false" ht="12.75" hidden="false" customHeight="false" outlineLevel="0" collapsed="false">
      <c r="A691" s="95" t="n">
        <f aca="false">MONTH(B691)+(YEAR(B691)-1998)*12</f>
        <v>-14</v>
      </c>
      <c r="B691" s="96" t="n">
        <v>35356</v>
      </c>
      <c r="C691" s="0" t="n">
        <v>2.36</v>
      </c>
      <c r="D691" s="98" t="n">
        <f aca="false">LN(C691/C690)</f>
        <v>0.004246290881451</v>
      </c>
      <c r="E691" s="99" t="n">
        <f aca="false">STDEV(D682:D691)*SQRT(365)</f>
        <v>0.608615154011083</v>
      </c>
    </row>
    <row r="692" customFormat="false" ht="12.75" hidden="false" customHeight="false" outlineLevel="0" collapsed="false">
      <c r="A692" s="95" t="n">
        <f aca="false">MONTH(B692)+(YEAR(B692)-1998)*12</f>
        <v>-14</v>
      </c>
      <c r="B692" s="96" t="n">
        <v>35357</v>
      </c>
      <c r="C692" s="0" t="n">
        <v>2.36</v>
      </c>
      <c r="D692" s="98" t="n">
        <f aca="false">LN(C692/C691)</f>
        <v>0</v>
      </c>
      <c r="E692" s="99" t="n">
        <f aca="false">STDEV(D683:D692)*SQRT(365)</f>
        <v>0.462005645018908</v>
      </c>
    </row>
    <row r="693" customFormat="false" ht="12.75" hidden="false" customHeight="false" outlineLevel="0" collapsed="false">
      <c r="A693" s="95" t="n">
        <f aca="false">MONTH(B693)+(YEAR(B693)-1998)*12</f>
        <v>-14</v>
      </c>
      <c r="B693" s="96" t="n">
        <v>35358</v>
      </c>
      <c r="C693" s="0" t="n">
        <v>2.36</v>
      </c>
      <c r="D693" s="98" t="n">
        <f aca="false">LN(C693/C692)</f>
        <v>0</v>
      </c>
      <c r="E693" s="99" t="n">
        <f aca="false">STDEV(D684:D693)*SQRT(365)</f>
        <v>0.425261574004434</v>
      </c>
    </row>
    <row r="694" customFormat="false" ht="12.75" hidden="false" customHeight="false" outlineLevel="0" collapsed="false">
      <c r="A694" s="95" t="n">
        <f aca="false">MONTH(B694)+(YEAR(B694)-1998)*12</f>
        <v>-14</v>
      </c>
      <c r="B694" s="96" t="n">
        <v>35359</v>
      </c>
      <c r="C694" s="0" t="n">
        <v>2.39</v>
      </c>
      <c r="D694" s="98" t="n">
        <f aca="false">LN(C694/C693)</f>
        <v>0.0126317469059008</v>
      </c>
      <c r="E694" s="99" t="n">
        <f aca="false">STDEV(D685:D694)*SQRT(365)</f>
        <v>0.368547963135121</v>
      </c>
    </row>
    <row r="695" customFormat="false" ht="12.75" hidden="false" customHeight="false" outlineLevel="0" collapsed="false">
      <c r="A695" s="95" t="n">
        <f aca="false">MONTH(B695)+(YEAR(B695)-1998)*12</f>
        <v>-14</v>
      </c>
      <c r="B695" s="96" t="n">
        <v>35360</v>
      </c>
      <c r="C695" s="0" t="n">
        <v>2.51</v>
      </c>
      <c r="D695" s="98" t="n">
        <f aca="false">LN(C695/C694)</f>
        <v>0.0489893872002731</v>
      </c>
      <c r="E695" s="99" t="n">
        <f aca="false">STDEV(D686:D695)*SQRT(365)</f>
        <v>0.463923307100686</v>
      </c>
    </row>
    <row r="696" customFormat="false" ht="12.75" hidden="false" customHeight="false" outlineLevel="0" collapsed="false">
      <c r="A696" s="95" t="n">
        <f aca="false">MONTH(B696)+(YEAR(B696)-1998)*12</f>
        <v>-14</v>
      </c>
      <c r="B696" s="96" t="n">
        <v>35361</v>
      </c>
      <c r="C696" s="0" t="n">
        <v>2.615</v>
      </c>
      <c r="D696" s="98" t="n">
        <f aca="false">LN(C696/C695)</f>
        <v>0.0409813443731939</v>
      </c>
      <c r="E696" s="99" t="n">
        <f aca="false">STDEV(D687:D696)*SQRT(365)</f>
        <v>0.503203135784842</v>
      </c>
    </row>
    <row r="697" customFormat="false" ht="12.75" hidden="false" customHeight="false" outlineLevel="0" collapsed="false">
      <c r="A697" s="95" t="n">
        <f aca="false">MONTH(B697)+(YEAR(B697)-1998)*12</f>
        <v>-14</v>
      </c>
      <c r="B697" s="96" t="n">
        <v>35362</v>
      </c>
      <c r="C697" s="0" t="n">
        <v>2.51</v>
      </c>
      <c r="D697" s="98" t="n">
        <f aca="false">LN(C697/C696)</f>
        <v>-0.0409813443731939</v>
      </c>
      <c r="E697" s="99" t="n">
        <f aca="false">STDEV(D688:D697)*SQRT(365)</f>
        <v>0.541315622337725</v>
      </c>
    </row>
    <row r="698" customFormat="false" ht="12.75" hidden="false" customHeight="false" outlineLevel="0" collapsed="false">
      <c r="A698" s="95" t="n">
        <f aca="false">MONTH(B698)+(YEAR(B698)-1998)*12</f>
        <v>-14</v>
      </c>
      <c r="B698" s="96" t="n">
        <v>35363</v>
      </c>
      <c r="C698" s="0" t="n">
        <v>2.46</v>
      </c>
      <c r="D698" s="98" t="n">
        <f aca="false">LN(C698/C697)</f>
        <v>-0.0201214031994211</v>
      </c>
      <c r="E698" s="99" t="n">
        <f aca="false">STDEV(D689:D698)*SQRT(365)</f>
        <v>0.570957458222595</v>
      </c>
    </row>
    <row r="699" customFormat="false" ht="12.75" hidden="false" customHeight="false" outlineLevel="0" collapsed="false">
      <c r="A699" s="95" t="n">
        <f aca="false">MONTH(B699)+(YEAR(B699)-1998)*12</f>
        <v>-14</v>
      </c>
      <c r="B699" s="96" t="n">
        <v>35364</v>
      </c>
      <c r="C699" s="0" t="n">
        <v>2.46</v>
      </c>
      <c r="D699" s="98" t="n">
        <f aca="false">LN(C699/C698)</f>
        <v>0</v>
      </c>
      <c r="E699" s="99" t="n">
        <f aca="false">STDEV(D690:D699)*SQRT(365)</f>
        <v>0.518517664831862</v>
      </c>
    </row>
    <row r="700" customFormat="false" ht="12.75" hidden="false" customHeight="false" outlineLevel="0" collapsed="false">
      <c r="A700" s="95" t="n">
        <f aca="false">MONTH(B700)+(YEAR(B700)-1998)*12</f>
        <v>-14</v>
      </c>
      <c r="B700" s="96" t="n">
        <v>35365</v>
      </c>
      <c r="C700" s="0" t="n">
        <v>2.46</v>
      </c>
      <c r="D700" s="98" t="n">
        <f aca="false">LN(C700/C699)</f>
        <v>0</v>
      </c>
      <c r="E700" s="99" t="n">
        <f aca="false">STDEV(D691:D700)*SQRT(365)</f>
        <v>0.498688770249407</v>
      </c>
    </row>
    <row r="701" customFormat="false" ht="12.75" hidden="false" customHeight="false" outlineLevel="0" collapsed="false">
      <c r="A701" s="95" t="n">
        <f aca="false">MONTH(B701)+(YEAR(B701)-1998)*12</f>
        <v>-14</v>
      </c>
      <c r="B701" s="96" t="n">
        <v>35366</v>
      </c>
      <c r="C701" s="0" t="n">
        <v>2.59</v>
      </c>
      <c r="D701" s="98" t="n">
        <f aca="false">LN(C701/C700)</f>
        <v>0.0514965257671748</v>
      </c>
      <c r="E701" s="99" t="n">
        <f aca="false">STDEV(D692:D701)*SQRT(365)</f>
        <v>0.573516845177506</v>
      </c>
    </row>
    <row r="702" customFormat="false" ht="12.75" hidden="false" customHeight="false" outlineLevel="0" collapsed="false">
      <c r="A702" s="95" t="n">
        <f aca="false">MONTH(B702)+(YEAR(B702)-1998)*12</f>
        <v>-14</v>
      </c>
      <c r="B702" s="96" t="n">
        <v>35367</v>
      </c>
      <c r="C702" s="0" t="n">
        <v>2.625</v>
      </c>
      <c r="D702" s="98" t="n">
        <f aca="false">LN(C702/C701)</f>
        <v>0.0134230203321408</v>
      </c>
      <c r="E702" s="99" t="n">
        <f aca="false">STDEV(D693:D702)*SQRT(365)</f>
        <v>0.570414783662095</v>
      </c>
    </row>
    <row r="703" customFormat="false" ht="12.75" hidden="false" customHeight="false" outlineLevel="0" collapsed="false">
      <c r="A703" s="95" t="n">
        <f aca="false">MONTH(B703)+(YEAR(B703)-1998)*12</f>
        <v>-14</v>
      </c>
      <c r="B703" s="96" t="n">
        <v>35368</v>
      </c>
      <c r="C703" s="0" t="n">
        <v>2.855</v>
      </c>
      <c r="D703" s="98" t="n">
        <f aca="false">LN(C703/C702)</f>
        <v>0.0839909470643866</v>
      </c>
      <c r="E703" s="99" t="n">
        <f aca="false">STDEV(D694:D703)*SQRT(365)</f>
        <v>0.714396479118644</v>
      </c>
    </row>
    <row r="704" customFormat="false" ht="12.75" hidden="false" customHeight="false" outlineLevel="0" collapsed="false">
      <c r="A704" s="95" t="n">
        <f aca="false">MONTH(B704)+(YEAR(B704)-1998)*12</f>
        <v>-14</v>
      </c>
      <c r="B704" s="96" t="n">
        <v>35369</v>
      </c>
      <c r="C704" s="0" t="n">
        <v>2.69</v>
      </c>
      <c r="D704" s="98" t="n">
        <f aca="false">LN(C704/C703)</f>
        <v>-0.0595306494942258</v>
      </c>
      <c r="E704" s="99" t="n">
        <f aca="false">STDEV(D695:D704)*SQRT(365)</f>
        <v>0.859038672200765</v>
      </c>
    </row>
    <row r="705" customFormat="false" ht="12.75" hidden="false" customHeight="false" outlineLevel="0" collapsed="false">
      <c r="A705" s="95" t="n">
        <f aca="false">MONTH(B705)+(YEAR(B705)-1998)*12</f>
        <v>-13</v>
      </c>
      <c r="B705" s="96" t="n">
        <v>35370</v>
      </c>
      <c r="C705" s="0" t="n">
        <v>2.735</v>
      </c>
      <c r="D705" s="98" t="n">
        <f aca="false">LN(C705/C704)</f>
        <v>0.0165902422601968</v>
      </c>
      <c r="E705" s="99" t="n">
        <f aca="false">STDEV(D696:D705)*SQRT(365)</f>
        <v>0.823769175844064</v>
      </c>
    </row>
    <row r="706" customFormat="false" ht="12.75" hidden="false" customHeight="false" outlineLevel="0" collapsed="false">
      <c r="A706" s="95" t="n">
        <f aca="false">MONTH(B706)+(YEAR(B706)-1998)*12</f>
        <v>-13</v>
      </c>
      <c r="B706" s="96" t="n">
        <v>35371</v>
      </c>
      <c r="C706" s="0" t="n">
        <v>2.74</v>
      </c>
      <c r="D706" s="98" t="n">
        <f aca="false">LN(C706/C705)</f>
        <v>0.0018264845260345</v>
      </c>
      <c r="E706" s="99" t="n">
        <f aca="false">STDEV(D697:D706)*SQRT(365)</f>
        <v>0.794774267473297</v>
      </c>
    </row>
    <row r="707" customFormat="false" ht="12.75" hidden="false" customHeight="false" outlineLevel="0" collapsed="false">
      <c r="A707" s="95" t="n">
        <f aca="false">MONTH(B707)+(YEAR(B707)-1998)*12</f>
        <v>-13</v>
      </c>
      <c r="B707" s="96" t="n">
        <v>35372</v>
      </c>
      <c r="C707" s="0" t="n">
        <v>2.74</v>
      </c>
      <c r="D707" s="98" t="n">
        <f aca="false">LN(C707/C706)</f>
        <v>0</v>
      </c>
      <c r="E707" s="99" t="n">
        <f aca="false">STDEV(D698:D707)*SQRT(365)</f>
        <v>0.735677825334617</v>
      </c>
    </row>
    <row r="708" customFormat="false" ht="12.75" hidden="false" customHeight="false" outlineLevel="0" collapsed="false">
      <c r="A708" s="95" t="n">
        <f aca="false">MONTH(B708)+(YEAR(B708)-1998)*12</f>
        <v>-13</v>
      </c>
      <c r="B708" s="96" t="n">
        <v>35373</v>
      </c>
      <c r="C708" s="0" t="n">
        <v>2.725</v>
      </c>
      <c r="D708" s="98" t="n">
        <f aca="false">LN(C708/C707)</f>
        <v>-0.00548949228477148</v>
      </c>
      <c r="E708" s="99" t="n">
        <f aca="false">STDEV(D699:D708)*SQRT(365)</f>
        <v>0.717461201395685</v>
      </c>
    </row>
    <row r="709" customFormat="false" ht="12.75" hidden="false" customHeight="false" outlineLevel="0" collapsed="false">
      <c r="A709" s="95" t="n">
        <f aca="false">MONTH(B709)+(YEAR(B709)-1998)*12</f>
        <v>-13</v>
      </c>
      <c r="B709" s="96" t="n">
        <v>35374</v>
      </c>
      <c r="C709" s="0" t="n">
        <v>2.615</v>
      </c>
      <c r="D709" s="98" t="n">
        <f aca="false">LN(C709/C708)</f>
        <v>-0.0412043305983212</v>
      </c>
      <c r="E709" s="99" t="n">
        <f aca="false">STDEV(D700:D709)*SQRT(365)</f>
        <v>0.781608921756294</v>
      </c>
    </row>
    <row r="710" customFormat="false" ht="12.75" hidden="false" customHeight="false" outlineLevel="0" collapsed="false">
      <c r="A710" s="95" t="n">
        <f aca="false">MONTH(B710)+(YEAR(B710)-1998)*12</f>
        <v>-13</v>
      </c>
      <c r="B710" s="96" t="n">
        <v>35375</v>
      </c>
      <c r="C710" s="0" t="n">
        <v>2.705</v>
      </c>
      <c r="D710" s="98" t="n">
        <f aca="false">LN(C710/C709)</f>
        <v>0.0338378147815585</v>
      </c>
      <c r="E710" s="99" t="n">
        <f aca="false">STDEV(D701:D710)*SQRT(365)</f>
        <v>0.797455029339873</v>
      </c>
    </row>
    <row r="711" customFormat="false" ht="12.75" hidden="false" customHeight="false" outlineLevel="0" collapsed="false">
      <c r="A711" s="95" t="n">
        <f aca="false">MONTH(B711)+(YEAR(B711)-1998)*12</f>
        <v>-13</v>
      </c>
      <c r="B711" s="96" t="n">
        <v>35376</v>
      </c>
      <c r="C711" s="0" t="n">
        <v>2.715</v>
      </c>
      <c r="D711" s="98" t="n">
        <f aca="false">LN(C711/C710)</f>
        <v>0.00369004108745374</v>
      </c>
      <c r="E711" s="99" t="n">
        <f aca="false">STDEV(D702:D711)*SQRT(365)</f>
        <v>0.745978202924781</v>
      </c>
    </row>
    <row r="712" customFormat="false" ht="12.75" hidden="false" customHeight="false" outlineLevel="0" collapsed="false">
      <c r="A712" s="95" t="n">
        <f aca="false">MONTH(B712)+(YEAR(B712)-1998)*12</f>
        <v>-13</v>
      </c>
      <c r="B712" s="96" t="n">
        <v>35377</v>
      </c>
      <c r="C712" s="0" t="n">
        <v>2.695</v>
      </c>
      <c r="D712" s="98" t="n">
        <f aca="false">LN(C712/C711)</f>
        <v>-0.00739374902493827</v>
      </c>
      <c r="E712" s="99" t="n">
        <f aca="false">STDEV(D703:D712)*SQRT(365)</f>
        <v>0.746722425880176</v>
      </c>
    </row>
    <row r="713" customFormat="false" ht="12.75" hidden="false" customHeight="false" outlineLevel="0" collapsed="false">
      <c r="A713" s="95" t="n">
        <f aca="false">MONTH(B713)+(YEAR(B713)-1998)*12</f>
        <v>-13</v>
      </c>
      <c r="B713" s="96" t="n">
        <v>35378</v>
      </c>
      <c r="C713" s="0" t="n">
        <v>2.7</v>
      </c>
      <c r="D713" s="98" t="n">
        <f aca="false">LN(C713/C712)</f>
        <v>0.00185356864932306</v>
      </c>
      <c r="E713" s="99" t="n">
        <f aca="false">STDEV(D704:D713)*SQRT(365)</f>
        <v>0.511671429125863</v>
      </c>
    </row>
    <row r="714" customFormat="false" ht="12.75" hidden="false" customHeight="false" outlineLevel="0" collapsed="false">
      <c r="A714" s="95" t="n">
        <f aca="false">MONTH(B714)+(YEAR(B714)-1998)*12</f>
        <v>-13</v>
      </c>
      <c r="B714" s="96" t="n">
        <v>35379</v>
      </c>
      <c r="C714" s="0" t="n">
        <v>2.7</v>
      </c>
      <c r="D714" s="98" t="n">
        <f aca="false">LN(C714/C713)</f>
        <v>0</v>
      </c>
      <c r="E714" s="99" t="n">
        <f aca="false">STDEV(D705:D714)*SQRT(365)</f>
        <v>0.3614743098989</v>
      </c>
    </row>
    <row r="715" customFormat="false" ht="12.75" hidden="false" customHeight="false" outlineLevel="0" collapsed="false">
      <c r="A715" s="95" t="n">
        <f aca="false">MONTH(B715)+(YEAR(B715)-1998)*12</f>
        <v>-13</v>
      </c>
      <c r="B715" s="96" t="n">
        <v>35380</v>
      </c>
      <c r="C715" s="0" t="n">
        <v>2.725</v>
      </c>
      <c r="D715" s="98" t="n">
        <f aca="false">LN(C715/C714)</f>
        <v>0.00921665510492405</v>
      </c>
      <c r="E715" s="99" t="n">
        <f aca="false">STDEV(D706:D715)*SQRT(365)</f>
        <v>0.350639140263092</v>
      </c>
    </row>
    <row r="716" customFormat="false" ht="12.75" hidden="false" customHeight="false" outlineLevel="0" collapsed="false">
      <c r="A716" s="95" t="n">
        <f aca="false">MONTH(B716)+(YEAR(B716)-1998)*12</f>
        <v>-13</v>
      </c>
      <c r="B716" s="96" t="n">
        <v>35381</v>
      </c>
      <c r="C716" s="0" t="n">
        <v>2.75</v>
      </c>
      <c r="D716" s="98" t="n">
        <f aca="false">LN(C716/C715)</f>
        <v>0.00913248356327247</v>
      </c>
      <c r="E716" s="99" t="n">
        <f aca="false">STDEV(D707:D716)*SQRT(365)</f>
        <v>0.355240101073599</v>
      </c>
    </row>
    <row r="717" customFormat="false" ht="12.75" hidden="false" customHeight="false" outlineLevel="0" collapsed="false">
      <c r="A717" s="95" t="n">
        <f aca="false">MONTH(B717)+(YEAR(B717)-1998)*12</f>
        <v>-13</v>
      </c>
      <c r="B717" s="96" t="n">
        <v>35382</v>
      </c>
      <c r="C717" s="0" t="n">
        <v>2.705</v>
      </c>
      <c r="D717" s="98" t="n">
        <f aca="false">LN(C717/C716)</f>
        <v>-0.0164989993800351</v>
      </c>
      <c r="E717" s="99" t="n">
        <f aca="false">STDEV(D708:D717)*SQRT(365)</f>
        <v>0.369620039093741</v>
      </c>
    </row>
    <row r="718" customFormat="false" ht="12.75" hidden="false" customHeight="false" outlineLevel="0" collapsed="false">
      <c r="A718" s="95" t="n">
        <f aca="false">MONTH(B718)+(YEAR(B718)-1998)*12</f>
        <v>-13</v>
      </c>
      <c r="B718" s="96" t="n">
        <v>35383</v>
      </c>
      <c r="C718" s="0" t="n">
        <v>2.755</v>
      </c>
      <c r="D718" s="98" t="n">
        <f aca="false">LN(C718/C717)</f>
        <v>0.018315530306433</v>
      </c>
      <c r="E718" s="99" t="n">
        <f aca="false">STDEV(D709:D718)*SQRT(365)</f>
        <v>0.386245606982674</v>
      </c>
    </row>
    <row r="719" customFormat="false" ht="12.75" hidden="false" customHeight="false" outlineLevel="0" collapsed="false">
      <c r="A719" s="95" t="n">
        <f aca="false">MONTH(B719)+(YEAR(B719)-1998)*12</f>
        <v>-13</v>
      </c>
      <c r="B719" s="96" t="n">
        <v>35384</v>
      </c>
      <c r="C719" s="0" t="n">
        <v>2.79</v>
      </c>
      <c r="D719" s="98" t="n">
        <f aca="false">LN(C719/C718)</f>
        <v>0.0126241532283964</v>
      </c>
      <c r="E719" s="99" t="n">
        <f aca="false">STDEV(D710:D719)*SQRT(365)</f>
        <v>0.26507065255834</v>
      </c>
    </row>
    <row r="720" customFormat="false" ht="12.75" hidden="false" customHeight="false" outlineLevel="0" collapsed="false">
      <c r="A720" s="95" t="n">
        <f aca="false">MONTH(B720)+(YEAR(B720)-1998)*12</f>
        <v>-13</v>
      </c>
      <c r="B720" s="96" t="n">
        <v>35385</v>
      </c>
      <c r="C720" s="0" t="n">
        <v>2.79</v>
      </c>
      <c r="D720" s="98" t="n">
        <f aca="false">LN(C720/C719)</f>
        <v>0</v>
      </c>
      <c r="E720" s="99" t="n">
        <f aca="false">STDEV(D711:D720)*SQRT(365)</f>
        <v>0.192254545868012</v>
      </c>
    </row>
    <row r="721" customFormat="false" ht="12.75" hidden="false" customHeight="false" outlineLevel="0" collapsed="false">
      <c r="A721" s="95" t="n">
        <f aca="false">MONTH(B721)+(YEAR(B721)-1998)*12</f>
        <v>-13</v>
      </c>
      <c r="B721" s="96" t="n">
        <v>35386</v>
      </c>
      <c r="C721" s="0" t="n">
        <v>2.79</v>
      </c>
      <c r="D721" s="98" t="n">
        <f aca="false">LN(C721/C720)</f>
        <v>0</v>
      </c>
      <c r="E721" s="99" t="n">
        <f aca="false">STDEV(D712:D721)*SQRT(365)</f>
        <v>0.193081336666509</v>
      </c>
    </row>
    <row r="722" customFormat="false" ht="12.75" hidden="false" customHeight="false" outlineLevel="0" collapsed="false">
      <c r="A722" s="95" t="n">
        <f aca="false">MONTH(B722)+(YEAR(B722)-1998)*12</f>
        <v>-13</v>
      </c>
      <c r="B722" s="96" t="n">
        <v>35387</v>
      </c>
      <c r="C722" s="0" t="n">
        <v>2.9</v>
      </c>
      <c r="D722" s="98" t="n">
        <f aca="false">LN(C722/C721)</f>
        <v>0.0386691411591541</v>
      </c>
      <c r="E722" s="99" t="n">
        <f aca="false">STDEV(D713:D722)*SQRT(365)</f>
        <v>0.27734468115664</v>
      </c>
    </row>
    <row r="723" customFormat="false" ht="12.75" hidden="false" customHeight="false" outlineLevel="0" collapsed="false">
      <c r="A723" s="95" t="n">
        <f aca="false">MONTH(B723)+(YEAR(B723)-1998)*12</f>
        <v>-13</v>
      </c>
      <c r="B723" s="96" t="n">
        <v>35388</v>
      </c>
      <c r="C723" s="0" t="n">
        <v>3.02</v>
      </c>
      <c r="D723" s="98" t="n">
        <f aca="false">LN(C723/C722)</f>
        <v>0.04054609439435</v>
      </c>
      <c r="E723" s="99" t="n">
        <f aca="false">STDEV(D714:D723)*SQRT(365)</f>
        <v>0.338191532277217</v>
      </c>
    </row>
    <row r="724" customFormat="false" ht="12.75" hidden="false" customHeight="false" outlineLevel="0" collapsed="false">
      <c r="A724" s="95" t="n">
        <f aca="false">MONTH(B724)+(YEAR(B724)-1998)*12</f>
        <v>-13</v>
      </c>
      <c r="B724" s="96" t="n">
        <v>35389</v>
      </c>
      <c r="C724" s="0" t="n">
        <v>3.395</v>
      </c>
      <c r="D724" s="98" t="n">
        <f aca="false">LN(C724/C723)</f>
        <v>0.117046929623881</v>
      </c>
      <c r="E724" s="99" t="n">
        <f aca="false">STDEV(D715:D724)*SQRT(365)</f>
        <v>0.712802555781007</v>
      </c>
    </row>
    <row r="725" customFormat="false" ht="12.75" hidden="false" customHeight="false" outlineLevel="0" collapsed="false">
      <c r="A725" s="95" t="n">
        <f aca="false">MONTH(B725)+(YEAR(B725)-1998)*12</f>
        <v>-13</v>
      </c>
      <c r="B725" s="96" t="n">
        <v>35390</v>
      </c>
      <c r="C725" s="0" t="n">
        <v>3.695</v>
      </c>
      <c r="D725" s="98" t="n">
        <f aca="false">LN(C725/C724)</f>
        <v>0.0846767933895056</v>
      </c>
      <c r="E725" s="99" t="n">
        <f aca="false">STDEV(D716:D725)*SQRT(365)</f>
        <v>0.795074906045889</v>
      </c>
    </row>
    <row r="726" customFormat="false" ht="12.75" hidden="false" customHeight="false" outlineLevel="0" collapsed="false">
      <c r="A726" s="95" t="n">
        <f aca="false">MONTH(B726)+(YEAR(B726)-1998)*12</f>
        <v>-13</v>
      </c>
      <c r="B726" s="96" t="n">
        <v>35391</v>
      </c>
      <c r="C726" s="0" t="n">
        <v>3.7</v>
      </c>
      <c r="D726" s="98" t="n">
        <f aca="false">LN(C726/C725)</f>
        <v>0.00135226525001375</v>
      </c>
      <c r="E726" s="99" t="n">
        <f aca="false">STDEV(D717:D726)*SQRT(365)</f>
        <v>0.804864559946495</v>
      </c>
    </row>
    <row r="727" customFormat="false" ht="12.75" hidden="false" customHeight="false" outlineLevel="0" collapsed="false">
      <c r="A727" s="95" t="n">
        <f aca="false">MONTH(B727)+(YEAR(B727)-1998)*12</f>
        <v>-13</v>
      </c>
      <c r="B727" s="96" t="n">
        <v>35392</v>
      </c>
      <c r="C727" s="0" t="n">
        <v>3.7</v>
      </c>
      <c r="D727" s="98" t="n">
        <f aca="false">LN(C727/C726)</f>
        <v>0</v>
      </c>
      <c r="E727" s="99" t="n">
        <f aca="false">STDEV(D718:D727)*SQRT(365)</f>
        <v>0.771979822184471</v>
      </c>
    </row>
    <row r="728" customFormat="false" ht="12.75" hidden="false" customHeight="false" outlineLevel="0" collapsed="false">
      <c r="A728" s="95" t="n">
        <f aca="false">MONTH(B728)+(YEAR(B728)-1998)*12</f>
        <v>-13</v>
      </c>
      <c r="B728" s="96" t="n">
        <v>35393</v>
      </c>
      <c r="C728" s="0" t="n">
        <v>3.7</v>
      </c>
      <c r="D728" s="98" t="n">
        <f aca="false">LN(C728/C727)</f>
        <v>0</v>
      </c>
      <c r="E728" s="99" t="n">
        <f aca="false">STDEV(D719:D728)*SQRT(365)</f>
        <v>0.792162248215964</v>
      </c>
    </row>
    <row r="729" customFormat="false" ht="12.75" hidden="false" customHeight="false" outlineLevel="0" collapsed="false">
      <c r="A729" s="95" t="n">
        <f aca="false">MONTH(B729)+(YEAR(B729)-1998)*12</f>
        <v>-13</v>
      </c>
      <c r="B729" s="96" t="n">
        <v>35394</v>
      </c>
      <c r="C729" s="0" t="n">
        <v>3.695</v>
      </c>
      <c r="D729" s="98" t="n">
        <f aca="false">LN(C729/C728)</f>
        <v>-0.00135226525001376</v>
      </c>
      <c r="E729" s="99" t="n">
        <f aca="false">STDEV(D720:D729)*SQRT(365)</f>
        <v>0.808562018022739</v>
      </c>
    </row>
    <row r="730" customFormat="false" ht="12.75" hidden="false" customHeight="false" outlineLevel="0" collapsed="false">
      <c r="A730" s="95" t="n">
        <f aca="false">MONTH(B730)+(YEAR(B730)-1998)*12</f>
        <v>-13</v>
      </c>
      <c r="B730" s="96" t="n">
        <v>35395</v>
      </c>
      <c r="C730" s="0" t="n">
        <v>3.895</v>
      </c>
      <c r="D730" s="98" t="n">
        <f aca="false">LN(C730/C729)</f>
        <v>0.0527131249225466</v>
      </c>
      <c r="E730" s="99" t="n">
        <f aca="false">STDEV(D721:D730)*SQRT(365)</f>
        <v>0.796916115057251</v>
      </c>
    </row>
    <row r="731" customFormat="false" ht="12.75" hidden="false" customHeight="false" outlineLevel="0" collapsed="false">
      <c r="A731" s="95" t="n">
        <f aca="false">MONTH(B731)+(YEAR(B731)-1998)*12</f>
        <v>-13</v>
      </c>
      <c r="B731" s="96" t="n">
        <v>35396</v>
      </c>
      <c r="C731" s="0" t="n">
        <v>3.8</v>
      </c>
      <c r="D731" s="98" t="n">
        <f aca="false">LN(C731/C730)</f>
        <v>-0.0246926125903715</v>
      </c>
      <c r="E731" s="99" t="n">
        <f aca="false">STDEV(D722:D731)*SQRT(365)</f>
        <v>0.850973330974416</v>
      </c>
    </row>
    <row r="732" customFormat="false" ht="12.75" hidden="false" customHeight="false" outlineLevel="0" collapsed="false">
      <c r="A732" s="95" t="n">
        <f aca="false">MONTH(B732)+(YEAR(B732)-1998)*12</f>
        <v>-13</v>
      </c>
      <c r="B732" s="96" t="n">
        <v>35397</v>
      </c>
      <c r="C732" s="0" t="n">
        <v>3.8</v>
      </c>
      <c r="D732" s="98" t="n">
        <f aca="false">LN(C732/C731)</f>
        <v>0</v>
      </c>
      <c r="E732" s="99" t="n">
        <f aca="false">STDEV(D723:D732)*SQRT(365)</f>
        <v>0.868535290335231</v>
      </c>
    </row>
    <row r="733" customFormat="false" ht="12.75" hidden="false" customHeight="false" outlineLevel="0" collapsed="false">
      <c r="A733" s="95" t="n">
        <f aca="false">MONTH(B733)+(YEAR(B733)-1998)*12</f>
        <v>-13</v>
      </c>
      <c r="B733" s="96" t="n">
        <v>35398</v>
      </c>
      <c r="C733" s="0" t="n">
        <v>3.8</v>
      </c>
      <c r="D733" s="98" t="n">
        <f aca="false">LN(C733/C732)</f>
        <v>0</v>
      </c>
      <c r="E733" s="99" t="n">
        <f aca="false">STDEV(D724:D733)*SQRT(365)</f>
        <v>0.877442275747826</v>
      </c>
    </row>
    <row r="734" customFormat="false" ht="12.75" hidden="false" customHeight="false" outlineLevel="0" collapsed="false">
      <c r="A734" s="95" t="n">
        <f aca="false">MONTH(B734)+(YEAR(B734)-1998)*12</f>
        <v>-13</v>
      </c>
      <c r="B734" s="96" t="n">
        <v>35399</v>
      </c>
      <c r="C734" s="0" t="n">
        <v>3.8</v>
      </c>
      <c r="D734" s="98" t="n">
        <f aca="false">LN(C734/C733)</f>
        <v>0</v>
      </c>
      <c r="E734" s="99" t="n">
        <f aca="false">STDEV(D725:D734)*SQRT(365)</f>
        <v>0.613879615625979</v>
      </c>
    </row>
    <row r="735" customFormat="false" ht="12.75" hidden="false" customHeight="false" outlineLevel="0" collapsed="false">
      <c r="A735" s="95" t="n">
        <f aca="false">MONTH(B735)+(YEAR(B735)-1998)*12</f>
        <v>-12</v>
      </c>
      <c r="B735" s="96" t="n">
        <v>35400</v>
      </c>
      <c r="C735" s="0" t="n">
        <v>3.8</v>
      </c>
      <c r="D735" s="98" t="n">
        <f aca="false">LN(C735/C734)</f>
        <v>0</v>
      </c>
      <c r="E735" s="99" t="n">
        <f aca="false">STDEV(D726:D735)*SQRT(365)</f>
        <v>0.366582181220748</v>
      </c>
    </row>
    <row r="736" customFormat="false" ht="12.75" hidden="false" customHeight="false" outlineLevel="0" collapsed="false">
      <c r="A736" s="95" t="n">
        <f aca="false">MONTH(B736)+(YEAR(B736)-1998)*12</f>
        <v>-12</v>
      </c>
      <c r="B736" s="96" t="n">
        <v>35401</v>
      </c>
      <c r="C736" s="0" t="n">
        <v>3.73</v>
      </c>
      <c r="D736" s="98" t="n">
        <f aca="false">LN(C736/C735)</f>
        <v>-0.0185928330766159</v>
      </c>
      <c r="E736" s="99" t="n">
        <f aca="false">STDEV(D727:D736)*SQRT(365)</f>
        <v>0.388905988780284</v>
      </c>
    </row>
    <row r="737" customFormat="false" ht="12.75" hidden="false" customHeight="false" outlineLevel="0" collapsed="false">
      <c r="A737" s="95" t="n">
        <f aca="false">MONTH(B737)+(YEAR(B737)-1998)*12</f>
        <v>-12</v>
      </c>
      <c r="B737" s="96" t="n">
        <v>35402</v>
      </c>
      <c r="C737" s="0" t="n">
        <v>3.43</v>
      </c>
      <c r="D737" s="98" t="n">
        <f aca="false">LN(C737/C736)</f>
        <v>-0.0838479724778756</v>
      </c>
      <c r="E737" s="99" t="n">
        <f aca="false">STDEV(D728:D737)*SQRT(365)</f>
        <v>0.642925011021072</v>
      </c>
    </row>
    <row r="738" customFormat="false" ht="12.75" hidden="false" customHeight="false" outlineLevel="0" collapsed="false">
      <c r="A738" s="95" t="n">
        <f aca="false">MONTH(B738)+(YEAR(B738)-1998)*12</f>
        <v>-12</v>
      </c>
      <c r="B738" s="96" t="n">
        <v>35403</v>
      </c>
      <c r="C738" s="0" t="n">
        <v>3.685</v>
      </c>
      <c r="D738" s="98" t="n">
        <f aca="false">LN(C738/C737)</f>
        <v>0.0717102644634514</v>
      </c>
      <c r="E738" s="99" t="n">
        <f aca="false">STDEV(D729:D738)*SQRT(365)</f>
        <v>0.803194799946637</v>
      </c>
    </row>
    <row r="739" customFormat="false" ht="12.75" hidden="false" customHeight="false" outlineLevel="0" collapsed="false">
      <c r="A739" s="95" t="n">
        <f aca="false">MONTH(B739)+(YEAR(B739)-1998)*12</f>
        <v>-12</v>
      </c>
      <c r="B739" s="96" t="n">
        <v>35404</v>
      </c>
      <c r="C739" s="0" t="n">
        <v>3.88</v>
      </c>
      <c r="D739" s="98" t="n">
        <f aca="false">LN(C739/C738)</f>
        <v>0.051564627993882</v>
      </c>
      <c r="E739" s="99" t="n">
        <f aca="false">STDEV(D730:D739)*SQRT(365)</f>
        <v>0.862130252823084</v>
      </c>
    </row>
    <row r="740" customFormat="false" ht="12.75" hidden="false" customHeight="false" outlineLevel="0" collapsed="false">
      <c r="A740" s="95" t="n">
        <f aca="false">MONTH(B740)+(YEAR(B740)-1998)*12</f>
        <v>-12</v>
      </c>
      <c r="B740" s="96" t="n">
        <v>35405</v>
      </c>
      <c r="C740" s="0" t="n">
        <v>3.665</v>
      </c>
      <c r="D740" s="98" t="n">
        <f aca="false">LN(C740/C739)</f>
        <v>-0.0570068182965672</v>
      </c>
      <c r="E740" s="99" t="n">
        <f aca="false">STDEV(D731:D740)*SQRT(365)</f>
        <v>0.870074688655357</v>
      </c>
    </row>
    <row r="741" customFormat="false" ht="12.75" hidden="false" customHeight="false" outlineLevel="0" collapsed="false">
      <c r="A741" s="95" t="n">
        <f aca="false">MONTH(B741)+(YEAR(B741)-1998)*12</f>
        <v>-12</v>
      </c>
      <c r="B741" s="96" t="n">
        <v>35406</v>
      </c>
      <c r="C741" s="0" t="n">
        <v>3.665</v>
      </c>
      <c r="D741" s="98" t="n">
        <f aca="false">LN(C741/C740)</f>
        <v>0</v>
      </c>
      <c r="E741" s="99" t="n">
        <f aca="false">STDEV(D732:D741)*SQRT(365)</f>
        <v>0.861405732153259</v>
      </c>
    </row>
    <row r="742" customFormat="false" ht="12.75" hidden="false" customHeight="false" outlineLevel="0" collapsed="false">
      <c r="A742" s="95" t="n">
        <f aca="false">MONTH(B742)+(YEAR(B742)-1998)*12</f>
        <v>-12</v>
      </c>
      <c r="B742" s="96" t="n">
        <v>35407</v>
      </c>
      <c r="C742" s="0" t="n">
        <v>3.665</v>
      </c>
      <c r="D742" s="98" t="n">
        <f aca="false">LN(C742/C741)</f>
        <v>0</v>
      </c>
      <c r="E742" s="99" t="n">
        <f aca="false">STDEV(D733:D742)*SQRT(365)</f>
        <v>0.861405732153259</v>
      </c>
    </row>
    <row r="743" customFormat="false" ht="12.75" hidden="false" customHeight="false" outlineLevel="0" collapsed="false">
      <c r="A743" s="95" t="n">
        <f aca="false">MONTH(B743)+(YEAR(B743)-1998)*12</f>
        <v>-12</v>
      </c>
      <c r="B743" s="96" t="n">
        <v>35408</v>
      </c>
      <c r="C743" s="0" t="n">
        <v>3.37</v>
      </c>
      <c r="D743" s="98" t="n">
        <f aca="false">LN(C743/C742)</f>
        <v>-0.0839155909743444</v>
      </c>
      <c r="E743" s="99" t="n">
        <f aca="false">STDEV(D734:D743)*SQRT(365)</f>
        <v>0.987129969831418</v>
      </c>
    </row>
    <row r="744" customFormat="false" ht="12.75" hidden="false" customHeight="false" outlineLevel="0" collapsed="false">
      <c r="A744" s="95" t="n">
        <f aca="false">MONTH(B744)+(YEAR(B744)-1998)*12</f>
        <v>-12</v>
      </c>
      <c r="B744" s="96" t="n">
        <v>35409</v>
      </c>
      <c r="C744" s="0" t="n">
        <v>3.215</v>
      </c>
      <c r="D744" s="98" t="n">
        <f aca="false">LN(C744/C743)</f>
        <v>-0.0470853866746877</v>
      </c>
      <c r="E744" s="99" t="n">
        <f aca="false">STDEV(D735:D744)*SQRT(365)</f>
        <v>1.00473070877441</v>
      </c>
    </row>
    <row r="745" customFormat="false" ht="12.75" hidden="false" customHeight="false" outlineLevel="0" collapsed="false">
      <c r="A745" s="95" t="n">
        <f aca="false">MONTH(B745)+(YEAR(B745)-1998)*12</f>
        <v>-12</v>
      </c>
      <c r="B745" s="96" t="n">
        <v>35410</v>
      </c>
      <c r="C745" s="0" t="n">
        <v>3.455</v>
      </c>
      <c r="D745" s="98" t="n">
        <f aca="false">LN(C745/C744)</f>
        <v>0.0719950995300505</v>
      </c>
      <c r="E745" s="99" t="n">
        <f aca="false">STDEV(D736:D745)*SQRT(365)</f>
        <v>1.13855032492128</v>
      </c>
    </row>
    <row r="746" customFormat="false" ht="12.75" hidden="false" customHeight="false" outlineLevel="0" collapsed="false">
      <c r="A746" s="95" t="n">
        <f aca="false">MONTH(B746)+(YEAR(B746)-1998)*12</f>
        <v>-12</v>
      </c>
      <c r="B746" s="96" t="n">
        <v>35411</v>
      </c>
      <c r="C746" s="0" t="n">
        <v>3.425</v>
      </c>
      <c r="D746" s="98" t="n">
        <f aca="false">LN(C746/C745)</f>
        <v>-0.00872098550544465</v>
      </c>
      <c r="E746" s="99" t="n">
        <f aca="false">STDEV(D737:D746)*SQRT(365)</f>
        <v>1.13692014249014</v>
      </c>
    </row>
    <row r="747" customFormat="false" ht="12.75" hidden="false" customHeight="false" outlineLevel="0" collapsed="false">
      <c r="A747" s="95" t="n">
        <f aca="false">MONTH(B747)+(YEAR(B747)-1998)*12</f>
        <v>-12</v>
      </c>
      <c r="B747" s="96" t="n">
        <v>35412</v>
      </c>
      <c r="C747" s="0" t="n">
        <v>3.595</v>
      </c>
      <c r="D747" s="98" t="n">
        <f aca="false">LN(C747/C746)</f>
        <v>0.0484425194588215</v>
      </c>
      <c r="E747" s="99" t="n">
        <f aca="false">STDEV(D738:D747)*SQRT(365)</f>
        <v>1.05980840238917</v>
      </c>
    </row>
    <row r="748" customFormat="false" ht="12.75" hidden="false" customHeight="false" outlineLevel="0" collapsed="false">
      <c r="A748" s="95" t="n">
        <f aca="false">MONTH(B748)+(YEAR(B748)-1998)*12</f>
        <v>-12</v>
      </c>
      <c r="B748" s="96" t="n">
        <v>35413</v>
      </c>
      <c r="C748" s="0" t="n">
        <v>3.595</v>
      </c>
      <c r="D748" s="98" t="n">
        <f aca="false">LN(C748/C747)</f>
        <v>0</v>
      </c>
      <c r="E748" s="99" t="n">
        <f aca="false">STDEV(D739:D748)*SQRT(365)</f>
        <v>0.959747596420331</v>
      </c>
    </row>
    <row r="749" customFormat="false" ht="12.75" hidden="false" customHeight="false" outlineLevel="0" collapsed="false">
      <c r="A749" s="95" t="n">
        <f aca="false">MONTH(B749)+(YEAR(B749)-1998)*12</f>
        <v>-12</v>
      </c>
      <c r="B749" s="96" t="n">
        <v>35414</v>
      </c>
      <c r="C749" s="0" t="n">
        <v>3.595</v>
      </c>
      <c r="D749" s="98" t="n">
        <f aca="false">LN(C749/C748)</f>
        <v>0</v>
      </c>
      <c r="E749" s="99" t="n">
        <f aca="false">STDEV(D740:D749)*SQRT(365)</f>
        <v>0.890031851296935</v>
      </c>
    </row>
    <row r="750" customFormat="false" ht="12.75" hidden="false" customHeight="false" outlineLevel="0" collapsed="false">
      <c r="A750" s="95" t="n">
        <f aca="false">MONTH(B750)+(YEAR(B750)-1998)*12</f>
        <v>-12</v>
      </c>
      <c r="B750" s="96" t="n">
        <v>35415</v>
      </c>
      <c r="C750" s="0" t="n">
        <v>4.06</v>
      </c>
      <c r="D750" s="98" t="n">
        <f aca="false">LN(C750/C749)</f>
        <v>0.121638982440631</v>
      </c>
      <c r="E750" s="99" t="n">
        <f aca="false">STDEV(D741:D750)*SQRT(365)</f>
        <v>1.11424354634202</v>
      </c>
    </row>
    <row r="751" customFormat="false" ht="12.75" hidden="false" customHeight="false" outlineLevel="0" collapsed="false">
      <c r="A751" s="95" t="n">
        <f aca="false">MONTH(B751)+(YEAR(B751)-1998)*12</f>
        <v>-12</v>
      </c>
      <c r="B751" s="96" t="n">
        <v>35416</v>
      </c>
      <c r="C751" s="0" t="n">
        <v>4.51</v>
      </c>
      <c r="D751" s="98" t="n">
        <f aca="false">LN(C751/C750)</f>
        <v>0.105114179900946</v>
      </c>
      <c r="E751" s="99" t="n">
        <f aca="false">STDEV(D742:D751)*SQRT(365)</f>
        <v>1.24802244310053</v>
      </c>
    </row>
    <row r="752" customFormat="false" ht="12.75" hidden="false" customHeight="false" outlineLevel="0" collapsed="false">
      <c r="A752" s="95" t="n">
        <f aca="false">MONTH(B752)+(YEAR(B752)-1998)*12</f>
        <v>-12</v>
      </c>
      <c r="B752" s="96" t="n">
        <v>35417</v>
      </c>
      <c r="C752" s="0" t="n">
        <v>4.525</v>
      </c>
      <c r="D752" s="98" t="n">
        <f aca="false">LN(C752/C751)</f>
        <v>0.00332042363730255</v>
      </c>
      <c r="E752" s="99" t="n">
        <f aca="false">STDEV(D743:D752)*SQRT(365)</f>
        <v>1.24594334586745</v>
      </c>
    </row>
    <row r="753" customFormat="false" ht="12.75" hidden="false" customHeight="false" outlineLevel="0" collapsed="false">
      <c r="A753" s="95" t="n">
        <f aca="false">MONTH(B753)+(YEAR(B753)-1998)*12</f>
        <v>-12</v>
      </c>
      <c r="B753" s="96" t="n">
        <v>35418</v>
      </c>
      <c r="C753" s="0" t="n">
        <v>4.705</v>
      </c>
      <c r="D753" s="98" t="n">
        <f aca="false">LN(C753/C752)</f>
        <v>0.0390081958854535</v>
      </c>
      <c r="E753" s="99" t="n">
        <f aca="false">STDEV(D744:D753)*SQRT(365)</f>
        <v>1.02813082037361</v>
      </c>
    </row>
    <row r="754" customFormat="false" ht="12.75" hidden="false" customHeight="false" outlineLevel="0" collapsed="false">
      <c r="A754" s="95" t="n">
        <f aca="false">MONTH(B754)+(YEAR(B754)-1998)*12</f>
        <v>-12</v>
      </c>
      <c r="B754" s="96" t="n">
        <v>35419</v>
      </c>
      <c r="C754" s="0" t="n">
        <v>4.38</v>
      </c>
      <c r="D754" s="98" t="n">
        <f aca="false">LN(C754/C753)</f>
        <v>-0.0715770486489882</v>
      </c>
      <c r="E754" s="99" t="n">
        <f aca="false">STDEV(D745:D754)*SQRT(365)</f>
        <v>1.11300409108888</v>
      </c>
    </row>
    <row r="755" customFormat="false" ht="12.75" hidden="false" customHeight="false" outlineLevel="0" collapsed="false">
      <c r="A755" s="95" t="n">
        <f aca="false">MONTH(B755)+(YEAR(B755)-1998)*12</f>
        <v>-12</v>
      </c>
      <c r="B755" s="96" t="n">
        <v>35420</v>
      </c>
      <c r="C755" s="0" t="n">
        <v>4.38</v>
      </c>
      <c r="D755" s="98" t="n">
        <f aca="false">LN(C755/C754)</f>
        <v>0</v>
      </c>
      <c r="E755" s="99" t="n">
        <f aca="false">STDEV(D746:D755)*SQRT(365)</f>
        <v>1.09000851990715</v>
      </c>
    </row>
    <row r="756" customFormat="false" ht="12.75" hidden="false" customHeight="false" outlineLevel="0" collapsed="false">
      <c r="A756" s="95" t="n">
        <f aca="false">MONTH(B756)+(YEAR(B756)-1998)*12</f>
        <v>-12</v>
      </c>
      <c r="B756" s="96" t="n">
        <v>35421</v>
      </c>
      <c r="C756" s="0" t="n">
        <v>4.38</v>
      </c>
      <c r="D756" s="98" t="n">
        <f aca="false">LN(C756/C755)</f>
        <v>0</v>
      </c>
      <c r="E756" s="99" t="n">
        <f aca="false">STDEV(D747:D756)*SQRT(365)</f>
        <v>1.08071504227721</v>
      </c>
    </row>
    <row r="757" customFormat="false" ht="12.75" hidden="false" customHeight="false" outlineLevel="0" collapsed="false">
      <c r="A757" s="95" t="n">
        <f aca="false">MONTH(B757)+(YEAR(B757)-1998)*12</f>
        <v>-12</v>
      </c>
      <c r="B757" s="96" t="n">
        <v>35422</v>
      </c>
      <c r="C757" s="0" t="n">
        <v>4.07</v>
      </c>
      <c r="D757" s="98" t="n">
        <f aca="false">LN(C757/C756)</f>
        <v>-0.073405724933851</v>
      </c>
      <c r="E757" s="99" t="n">
        <f aca="false">STDEV(D748:D757)*SQRT(365)</f>
        <v>1.21415265906895</v>
      </c>
    </row>
    <row r="758" customFormat="false" ht="12.75" hidden="false" customHeight="false" outlineLevel="0" collapsed="false">
      <c r="A758" s="95" t="n">
        <f aca="false">MONTH(B758)+(YEAR(B758)-1998)*12</f>
        <v>-12</v>
      </c>
      <c r="B758" s="96" t="n">
        <v>35423</v>
      </c>
      <c r="C758" s="0" t="n">
        <v>4.07</v>
      </c>
      <c r="D758" s="98" t="n">
        <f aca="false">LN(C758/C757)</f>
        <v>0</v>
      </c>
      <c r="E758" s="99" t="n">
        <f aca="false">STDEV(D749:D758)*SQRT(365)</f>
        <v>1.21415265906895</v>
      </c>
    </row>
    <row r="759" customFormat="false" ht="12.75" hidden="false" customHeight="false" outlineLevel="0" collapsed="false">
      <c r="A759" s="95" t="n">
        <f aca="false">MONTH(B759)+(YEAR(B759)-1998)*12</f>
        <v>-12</v>
      </c>
      <c r="B759" s="96" t="n">
        <v>35424</v>
      </c>
      <c r="C759" s="0" t="n">
        <v>4.07</v>
      </c>
      <c r="D759" s="98" t="n">
        <f aca="false">LN(C759/C758)</f>
        <v>0</v>
      </c>
      <c r="E759" s="99" t="n">
        <f aca="false">STDEV(D750:D759)*SQRT(365)</f>
        <v>1.21415265906895</v>
      </c>
    </row>
    <row r="760" customFormat="false" ht="12.75" hidden="false" customHeight="false" outlineLevel="0" collapsed="false">
      <c r="A760" s="95" t="n">
        <f aca="false">MONTH(B760)+(YEAR(B760)-1998)*12</f>
        <v>-12</v>
      </c>
      <c r="B760" s="96" t="n">
        <v>35425</v>
      </c>
      <c r="C760" s="0" t="n">
        <v>3.6</v>
      </c>
      <c r="D760" s="98" t="n">
        <f aca="false">LN(C760/C759)</f>
        <v>-0.122709153992439</v>
      </c>
      <c r="E760" s="99" t="n">
        <f aca="false">STDEV(D751:D760)*SQRT(365)</f>
        <v>1.22007657015593</v>
      </c>
    </row>
    <row r="761" customFormat="false" ht="12.75" hidden="false" customHeight="false" outlineLevel="0" collapsed="false">
      <c r="A761" s="95" t="n">
        <f aca="false">MONTH(B761)+(YEAR(B761)-1998)*12</f>
        <v>-12</v>
      </c>
      <c r="B761" s="96" t="n">
        <v>35426</v>
      </c>
      <c r="C761" s="0" t="n">
        <v>3.165</v>
      </c>
      <c r="D761" s="98" t="n">
        <f aca="false">LN(C761/C760)</f>
        <v>-0.128780789865925</v>
      </c>
      <c r="E761" s="99" t="n">
        <f aca="false">STDEV(D752:D761)*SQRT(365)</f>
        <v>1.12387056877273</v>
      </c>
    </row>
    <row r="762" customFormat="false" ht="12.75" hidden="false" customHeight="false" outlineLevel="0" collapsed="false">
      <c r="A762" s="95" t="n">
        <f aca="false">MONTH(B762)+(YEAR(B762)-1998)*12</f>
        <v>-12</v>
      </c>
      <c r="B762" s="96" t="n">
        <v>35427</v>
      </c>
      <c r="C762" s="0" t="n">
        <v>3.165</v>
      </c>
      <c r="D762" s="98" t="n">
        <f aca="false">LN(C762/C761)</f>
        <v>0</v>
      </c>
      <c r="E762" s="99" t="n">
        <f aca="false">STDEV(D753:D762)*SQRT(365)</f>
        <v>1.11939951955634</v>
      </c>
    </row>
    <row r="763" customFormat="false" ht="12.75" hidden="false" customHeight="false" outlineLevel="0" collapsed="false">
      <c r="A763" s="95" t="n">
        <f aca="false">MONTH(B763)+(YEAR(B763)-1998)*12</f>
        <v>-12</v>
      </c>
      <c r="B763" s="96" t="n">
        <v>35428</v>
      </c>
      <c r="C763" s="0" t="n">
        <v>3.165</v>
      </c>
      <c r="D763" s="98" t="n">
        <f aca="false">LN(C763/C762)</f>
        <v>0</v>
      </c>
      <c r="E763" s="99" t="n">
        <f aca="false">STDEV(D754:D763)*SQRT(365)</f>
        <v>1.03540888317231</v>
      </c>
    </row>
    <row r="764" customFormat="false" ht="12.75" hidden="false" customHeight="false" outlineLevel="0" collapsed="false">
      <c r="A764" s="95" t="n">
        <f aca="false">MONTH(B764)+(YEAR(B764)-1998)*12</f>
        <v>-12</v>
      </c>
      <c r="B764" s="96" t="n">
        <v>35429</v>
      </c>
      <c r="C764" s="0" t="n">
        <v>2.84</v>
      </c>
      <c r="D764" s="98" t="n">
        <f aca="false">LN(C764/C763)</f>
        <v>-0.108349003423025</v>
      </c>
      <c r="E764" s="99" t="n">
        <f aca="false">STDEV(D755:D764)*SQRT(365)</f>
        <v>1.10302321211915</v>
      </c>
    </row>
    <row r="765" customFormat="false" ht="12.75" hidden="false" customHeight="false" outlineLevel="0" collapsed="false">
      <c r="A765" s="95" t="n">
        <f aca="false">MONTH(B765)+(YEAR(B765)-1998)*12</f>
        <v>-12</v>
      </c>
      <c r="B765" s="96" t="n">
        <v>35430</v>
      </c>
      <c r="C765" s="0" t="n">
        <v>2.49</v>
      </c>
      <c r="D765" s="98" t="n">
        <f aca="false">LN(C765/C764)</f>
        <v>-0.131521341696498</v>
      </c>
      <c r="E765" s="99" t="n">
        <f aca="false">STDEV(D756:D765)*SQRT(365)</f>
        <v>1.17722285049856</v>
      </c>
    </row>
    <row r="766" customFormat="false" ht="12.75" hidden="false" customHeight="false" outlineLevel="0" collapsed="false">
      <c r="A766" s="95" t="n">
        <f aca="false">MONTH(B766)+(YEAR(B766)-1998)*12</f>
        <v>-11</v>
      </c>
      <c r="B766" s="96" t="n">
        <v>35431</v>
      </c>
      <c r="C766" s="0" t="n">
        <v>2.49</v>
      </c>
      <c r="D766" s="98" t="n">
        <f aca="false">LN(C766/C765)</f>
        <v>0</v>
      </c>
      <c r="E766" s="99" t="n">
        <f aca="false">STDEV(D757:D766)*SQRT(365)</f>
        <v>1.17722285049856</v>
      </c>
    </row>
    <row r="767" customFormat="false" ht="12.75" hidden="false" customHeight="false" outlineLevel="0" collapsed="false">
      <c r="A767" s="95" t="n">
        <f aca="false">MONTH(B767)+(YEAR(B767)-1998)*12</f>
        <v>-11</v>
      </c>
      <c r="B767" s="96" t="n">
        <v>35432</v>
      </c>
      <c r="C767" s="0" t="n">
        <v>2.56</v>
      </c>
      <c r="D767" s="98" t="n">
        <f aca="false">LN(C767/C766)</f>
        <v>0.0277245480148548</v>
      </c>
      <c r="E767" s="99" t="n">
        <f aca="false">STDEV(D758:D767)*SQRT(365)</f>
        <v>1.27290425269979</v>
      </c>
    </row>
    <row r="768" customFormat="false" ht="12.75" hidden="false" customHeight="false" outlineLevel="0" collapsed="false">
      <c r="A768" s="95" t="n">
        <f aca="false">MONTH(B768)+(YEAR(B768)-1998)*12</f>
        <v>-11</v>
      </c>
      <c r="B768" s="96" t="n">
        <v>35433</v>
      </c>
      <c r="C768" s="0" t="n">
        <v>2.595</v>
      </c>
      <c r="D768" s="98" t="n">
        <f aca="false">LN(C768/C767)</f>
        <v>0.0135792581263809</v>
      </c>
      <c r="E768" s="99" t="n">
        <f aca="false">STDEV(D759:D768)*SQRT(365)</f>
        <v>1.29540799423883</v>
      </c>
    </row>
    <row r="769" customFormat="false" ht="12.75" hidden="false" customHeight="false" outlineLevel="0" collapsed="false">
      <c r="A769" s="95" t="n">
        <f aca="false">MONTH(B769)+(YEAR(B769)-1998)*12</f>
        <v>-11</v>
      </c>
      <c r="B769" s="96" t="n">
        <v>35434</v>
      </c>
      <c r="C769" s="0" t="n">
        <v>2.6</v>
      </c>
      <c r="D769" s="98" t="n">
        <f aca="false">LN(C769/C768)</f>
        <v>0.00192492840958442</v>
      </c>
      <c r="E769" s="99" t="n">
        <f aca="false">STDEV(D760:D769)*SQRT(365)</f>
        <v>1.29816947559602</v>
      </c>
    </row>
    <row r="770" customFormat="false" ht="12.75" hidden="false" customHeight="false" outlineLevel="0" collapsed="false">
      <c r="A770" s="95" t="n">
        <f aca="false">MONTH(B770)+(YEAR(B770)-1998)*12</f>
        <v>-11</v>
      </c>
      <c r="B770" s="96" t="n">
        <v>35435</v>
      </c>
      <c r="C770" s="0" t="n">
        <v>2.6</v>
      </c>
      <c r="D770" s="98" t="n">
        <f aca="false">LN(C770/C769)</f>
        <v>0</v>
      </c>
      <c r="E770" s="99" t="n">
        <f aca="false">STDEV(D761:D770)*SQRT(365)</f>
        <v>1.20811393863117</v>
      </c>
    </row>
    <row r="771" customFormat="false" ht="12.75" hidden="false" customHeight="false" outlineLevel="0" collapsed="false">
      <c r="A771" s="95" t="n">
        <f aca="false">MONTH(B771)+(YEAR(B771)-1998)*12</f>
        <v>-11</v>
      </c>
      <c r="B771" s="96" t="n">
        <v>35436</v>
      </c>
      <c r="C771" s="0" t="n">
        <v>3.525</v>
      </c>
      <c r="D771" s="98" t="n">
        <f aca="false">LN(C771/C770)</f>
        <v>0.304368991236796</v>
      </c>
      <c r="E771" s="99" t="n">
        <f aca="false">STDEV(D762:D771)*SQRT(365)</f>
        <v>2.21956055184764</v>
      </c>
    </row>
    <row r="772" customFormat="false" ht="12.75" hidden="false" customHeight="false" outlineLevel="0" collapsed="false">
      <c r="A772" s="95" t="n">
        <f aca="false">MONTH(B772)+(YEAR(B772)-1998)*12</f>
        <v>-11</v>
      </c>
      <c r="B772" s="96" t="n">
        <v>35437</v>
      </c>
      <c r="C772" s="0" t="n">
        <v>3.81</v>
      </c>
      <c r="D772" s="98" t="n">
        <f aca="false">LN(C772/C771)</f>
        <v>0.0777487528743776</v>
      </c>
      <c r="E772" s="99" t="n">
        <f aca="false">STDEV(D763:D772)*SQRT(365)</f>
        <v>2.25369713145502</v>
      </c>
    </row>
    <row r="773" customFormat="false" ht="12.75" hidden="false" customHeight="false" outlineLevel="0" collapsed="false">
      <c r="A773" s="95" t="n">
        <f aca="false">MONTH(B773)+(YEAR(B773)-1998)*12</f>
        <v>-11</v>
      </c>
      <c r="B773" s="96" t="n">
        <v>35438</v>
      </c>
      <c r="C773" s="0" t="n">
        <v>3.77</v>
      </c>
      <c r="D773" s="98" t="n">
        <f aca="false">LN(C773/C772)</f>
        <v>-0.0105541876786903</v>
      </c>
      <c r="E773" s="99" t="n">
        <f aca="false">STDEV(D764:D773)*SQRT(365)</f>
        <v>2.25811745316604</v>
      </c>
    </row>
    <row r="774" customFormat="false" ht="12.75" hidden="false" customHeight="false" outlineLevel="0" collapsed="false">
      <c r="A774" s="95" t="n">
        <f aca="false">MONTH(B774)+(YEAR(B774)-1998)*12</f>
        <v>-11</v>
      </c>
      <c r="B774" s="96" t="n">
        <v>35439</v>
      </c>
      <c r="C774" s="0" t="n">
        <v>3.58</v>
      </c>
      <c r="D774" s="98" t="n">
        <f aca="false">LN(C774/C773)</f>
        <v>-0.0517122010473105</v>
      </c>
      <c r="E774" s="99" t="n">
        <f aca="false">STDEV(D765:D774)*SQRT(365)</f>
        <v>2.15361971523211</v>
      </c>
    </row>
    <row r="775" customFormat="false" ht="12.75" hidden="false" customHeight="false" outlineLevel="0" collapsed="false">
      <c r="A775" s="95" t="n">
        <f aca="false">MONTH(B775)+(YEAR(B775)-1998)*12</f>
        <v>-11</v>
      </c>
      <c r="B775" s="96" t="n">
        <v>35440</v>
      </c>
      <c r="C775" s="0" t="n">
        <v>3.855</v>
      </c>
      <c r="D775" s="98" t="n">
        <f aca="false">LN(C775/C774)</f>
        <v>0.0740082066026839</v>
      </c>
      <c r="E775" s="99" t="n">
        <f aca="false">STDEV(D766:D775)*SQRT(365)</f>
        <v>1.89772052349916</v>
      </c>
    </row>
    <row r="776" customFormat="false" ht="12.75" hidden="false" customHeight="false" outlineLevel="0" collapsed="false">
      <c r="A776" s="95" t="n">
        <f aca="false">MONTH(B776)+(YEAR(B776)-1998)*12</f>
        <v>-11</v>
      </c>
      <c r="B776" s="96" t="n">
        <v>35441</v>
      </c>
      <c r="C776" s="0" t="n">
        <v>3.86</v>
      </c>
      <c r="D776" s="98" t="n">
        <f aca="false">LN(C776/C775)</f>
        <v>0.00129617646144668</v>
      </c>
      <c r="E776" s="99" t="n">
        <f aca="false">STDEV(D767:D776)*SQRT(365)</f>
        <v>1.89652556276279</v>
      </c>
    </row>
    <row r="777" customFormat="false" ht="12.75" hidden="false" customHeight="false" outlineLevel="0" collapsed="false">
      <c r="A777" s="95" t="n">
        <f aca="false">MONTH(B777)+(YEAR(B777)-1998)*12</f>
        <v>-11</v>
      </c>
      <c r="B777" s="96" t="n">
        <v>35442</v>
      </c>
      <c r="C777" s="0" t="n">
        <v>3.86</v>
      </c>
      <c r="D777" s="98" t="n">
        <f aca="false">LN(C777/C776)</f>
        <v>0</v>
      </c>
      <c r="E777" s="99" t="n">
        <f aca="false">STDEV(D768:D777)*SQRT(365)</f>
        <v>1.91340047852791</v>
      </c>
    </row>
    <row r="778" customFormat="false" ht="12.75" hidden="false" customHeight="false" outlineLevel="0" collapsed="false">
      <c r="A778" s="95" t="n">
        <f aca="false">MONTH(B778)+(YEAR(B778)-1998)*12</f>
        <v>-11</v>
      </c>
      <c r="B778" s="96" t="n">
        <v>35443</v>
      </c>
      <c r="C778" s="0" t="n">
        <v>3.94</v>
      </c>
      <c r="D778" s="98" t="n">
        <f aca="false">LN(C778/C777)</f>
        <v>0.020513539833103</v>
      </c>
      <c r="E778" s="99" t="n">
        <f aca="false">STDEV(D769:D778)*SQRT(365)</f>
        <v>1.90981586218525</v>
      </c>
    </row>
    <row r="779" customFormat="false" ht="12.75" hidden="false" customHeight="false" outlineLevel="0" collapsed="false">
      <c r="A779" s="95" t="n">
        <f aca="false">MONTH(B779)+(YEAR(B779)-1998)*12</f>
        <v>-11</v>
      </c>
      <c r="B779" s="96" t="n">
        <v>35444</v>
      </c>
      <c r="C779" s="0" t="n">
        <v>3.965</v>
      </c>
      <c r="D779" s="98" t="n">
        <f aca="false">LN(C779/C778)</f>
        <v>0.0063251317769688</v>
      </c>
      <c r="E779" s="99" t="n">
        <f aca="false">STDEV(D770:D779)*SQRT(365)</f>
        <v>1.90627547537376</v>
      </c>
    </row>
    <row r="780" customFormat="false" ht="12.75" hidden="false" customHeight="false" outlineLevel="0" collapsed="false">
      <c r="A780" s="95" t="n">
        <f aca="false">MONTH(B780)+(YEAR(B780)-1998)*12</f>
        <v>-11</v>
      </c>
      <c r="B780" s="96" t="n">
        <v>35445</v>
      </c>
      <c r="C780" s="0" t="n">
        <v>4.295</v>
      </c>
      <c r="D780" s="98" t="n">
        <f aca="false">LN(C780/C779)</f>
        <v>0.0799457003494075</v>
      </c>
      <c r="E780" s="99" t="n">
        <f aca="false">STDEV(D771:D780)*SQRT(365)</f>
        <v>1.89566019133663</v>
      </c>
    </row>
    <row r="781" customFormat="false" ht="12.75" hidden="false" customHeight="false" outlineLevel="0" collapsed="false">
      <c r="A781" s="95" t="n">
        <f aca="false">MONTH(B781)+(YEAR(B781)-1998)*12</f>
        <v>-11</v>
      </c>
      <c r="B781" s="96" t="n">
        <v>35446</v>
      </c>
      <c r="C781" s="0" t="n">
        <v>4.65</v>
      </c>
      <c r="D781" s="98" t="n">
        <f aca="false">LN(C781/C780)</f>
        <v>0.0794156641630463</v>
      </c>
      <c r="E781" s="99" t="n">
        <f aca="false">STDEV(D772:D781)*SQRT(365)</f>
        <v>0.896014719499156</v>
      </c>
    </row>
    <row r="782" customFormat="false" ht="12.75" hidden="false" customHeight="false" outlineLevel="0" collapsed="false">
      <c r="A782" s="95" t="n">
        <f aca="false">MONTH(B782)+(YEAR(B782)-1998)*12</f>
        <v>-11</v>
      </c>
      <c r="B782" s="96" t="n">
        <v>35447</v>
      </c>
      <c r="C782" s="0" t="n">
        <v>3.87</v>
      </c>
      <c r="D782" s="98" t="n">
        <f aca="false">LN(C782/C781)</f>
        <v>-0.183612712557575</v>
      </c>
      <c r="E782" s="99" t="n">
        <f aca="false">STDEV(D773:D782)*SQRT(365)</f>
        <v>1.49503282844373</v>
      </c>
    </row>
    <row r="783" customFormat="false" ht="12.75" hidden="false" customHeight="false" outlineLevel="0" collapsed="false">
      <c r="A783" s="95" t="n">
        <f aca="false">MONTH(B783)+(YEAR(B783)-1998)*12</f>
        <v>-11</v>
      </c>
      <c r="B783" s="96" t="n">
        <v>35448</v>
      </c>
      <c r="C783" s="0" t="n">
        <v>3.87</v>
      </c>
      <c r="D783" s="98" t="n">
        <f aca="false">LN(C783/C782)</f>
        <v>0</v>
      </c>
      <c r="E783" s="99" t="n">
        <f aca="false">STDEV(D774:D783)*SQRT(365)</f>
        <v>1.49292205536398</v>
      </c>
    </row>
    <row r="784" customFormat="false" ht="12.75" hidden="false" customHeight="false" outlineLevel="0" collapsed="false">
      <c r="A784" s="95" t="n">
        <f aca="false">MONTH(B784)+(YEAR(B784)-1998)*12</f>
        <v>-11</v>
      </c>
      <c r="B784" s="96" t="n">
        <v>35449</v>
      </c>
      <c r="C784" s="0" t="n">
        <v>3.87</v>
      </c>
      <c r="D784" s="98" t="n">
        <f aca="false">LN(C784/C783)</f>
        <v>0</v>
      </c>
      <c r="E784" s="99" t="n">
        <f aca="false">STDEV(D775:D784)*SQRT(365)</f>
        <v>1.4486333428663</v>
      </c>
    </row>
    <row r="785" customFormat="false" ht="12.75" hidden="false" customHeight="false" outlineLevel="0" collapsed="false">
      <c r="A785" s="95" t="n">
        <f aca="false">MONTH(B785)+(YEAR(B785)-1998)*12</f>
        <v>-11</v>
      </c>
      <c r="B785" s="96" t="n">
        <v>35450</v>
      </c>
      <c r="C785" s="0" t="n">
        <v>3.24</v>
      </c>
      <c r="D785" s="98" t="n">
        <f aca="false">LN(C785/C784)</f>
        <v>-0.177681177237452</v>
      </c>
      <c r="E785" s="99" t="n">
        <f aca="false">STDEV(D776:D785)*SQRT(365)</f>
        <v>1.74896404894783</v>
      </c>
    </row>
    <row r="786" customFormat="false" ht="12.75" hidden="false" customHeight="false" outlineLevel="0" collapsed="false">
      <c r="A786" s="95" t="n">
        <f aca="false">MONTH(B786)+(YEAR(B786)-1998)*12</f>
        <v>-11</v>
      </c>
      <c r="B786" s="96" t="n">
        <v>35451</v>
      </c>
      <c r="C786" s="0" t="n">
        <v>3</v>
      </c>
      <c r="D786" s="98" t="n">
        <f aca="false">LN(C786/C785)</f>
        <v>-0.0769610411361284</v>
      </c>
      <c r="E786" s="99" t="n">
        <f aca="false">STDEV(D777:D786)*SQRT(365)</f>
        <v>1.77872486427842</v>
      </c>
    </row>
    <row r="787" customFormat="false" ht="12.75" hidden="false" customHeight="false" outlineLevel="0" collapsed="false">
      <c r="A787" s="95" t="n">
        <f aca="false">MONTH(B787)+(YEAR(B787)-1998)*12</f>
        <v>-11</v>
      </c>
      <c r="B787" s="96" t="n">
        <v>35452</v>
      </c>
      <c r="C787" s="0" t="n">
        <v>3.04</v>
      </c>
      <c r="D787" s="98" t="n">
        <f aca="false">LN(C787/C786)</f>
        <v>0.0132452267500207</v>
      </c>
      <c r="E787" s="99" t="n">
        <f aca="false">STDEV(D778:D787)*SQRT(365)</f>
        <v>1.78811204877565</v>
      </c>
    </row>
    <row r="788" customFormat="false" ht="12.75" hidden="false" customHeight="false" outlineLevel="0" collapsed="false">
      <c r="A788" s="95" t="n">
        <f aca="false">MONTH(B788)+(YEAR(B788)-1998)*12</f>
        <v>-11</v>
      </c>
      <c r="B788" s="96" t="n">
        <v>35453</v>
      </c>
      <c r="C788" s="0" t="n">
        <v>2.96</v>
      </c>
      <c r="D788" s="98" t="n">
        <f aca="false">LN(C788/C787)</f>
        <v>-0.0266682470821613</v>
      </c>
      <c r="E788" s="99" t="n">
        <f aca="false">STDEV(D779:D788)*SQRT(365)</f>
        <v>1.7631510987569</v>
      </c>
    </row>
    <row r="789" customFormat="false" ht="12.75" hidden="false" customHeight="false" outlineLevel="0" collapsed="false">
      <c r="A789" s="95" t="n">
        <f aca="false">MONTH(B789)+(YEAR(B789)-1998)*12</f>
        <v>-11</v>
      </c>
      <c r="B789" s="96" t="n">
        <v>35454</v>
      </c>
      <c r="C789" s="0" t="n">
        <v>2.695</v>
      </c>
      <c r="D789" s="98" t="n">
        <f aca="false">LN(C789/C788)</f>
        <v>-0.0937910639750086</v>
      </c>
      <c r="E789" s="99" t="n">
        <f aca="false">STDEV(D780:D789)*SQRT(365)</f>
        <v>1.7863221076369</v>
      </c>
    </row>
    <row r="790" customFormat="false" ht="12.75" hidden="false" customHeight="false" outlineLevel="0" collapsed="false">
      <c r="A790" s="95" t="n">
        <f aca="false">MONTH(B790)+(YEAR(B790)-1998)*12</f>
        <v>-11</v>
      </c>
      <c r="B790" s="96" t="n">
        <v>35455</v>
      </c>
      <c r="C790" s="0" t="n">
        <v>2.7</v>
      </c>
      <c r="D790" s="98" t="n">
        <f aca="false">LN(C790/C789)</f>
        <v>0.00185356864932306</v>
      </c>
      <c r="E790" s="99" t="n">
        <f aca="false">STDEV(D781:D790)*SQRT(365)</f>
        <v>1.63174274347988</v>
      </c>
    </row>
    <row r="791" customFormat="false" ht="12.75" hidden="false" customHeight="false" outlineLevel="0" collapsed="false">
      <c r="A791" s="95" t="n">
        <f aca="false">MONTH(B791)+(YEAR(B791)-1998)*12</f>
        <v>-11</v>
      </c>
      <c r="B791" s="96" t="n">
        <v>35456</v>
      </c>
      <c r="C791" s="0" t="n">
        <v>2.7</v>
      </c>
      <c r="D791" s="98" t="n">
        <f aca="false">LN(C791/C790)</f>
        <v>0</v>
      </c>
      <c r="E791" s="99" t="n">
        <f aca="false">STDEV(D782:D791)*SQRT(365)</f>
        <v>1.44298819918416</v>
      </c>
    </row>
    <row r="792" customFormat="false" ht="12.75" hidden="false" customHeight="false" outlineLevel="0" collapsed="false">
      <c r="A792" s="95" t="n">
        <f aca="false">MONTH(B792)+(YEAR(B792)-1998)*12</f>
        <v>-11</v>
      </c>
      <c r="B792" s="96" t="n">
        <v>35457</v>
      </c>
      <c r="C792" s="0" t="n">
        <v>3.01</v>
      </c>
      <c r="D792" s="98" t="n">
        <f aca="false">LN(C792/C791)</f>
        <v>0.108688305750501</v>
      </c>
      <c r="E792" s="99" t="n">
        <f aca="false">STDEV(D783:D792)*SQRT(365)</f>
        <v>1.46163362841315</v>
      </c>
    </row>
    <row r="793" customFormat="false" ht="12.75" hidden="false" customHeight="false" outlineLevel="0" collapsed="false">
      <c r="A793" s="95" t="n">
        <f aca="false">MONTH(B793)+(YEAR(B793)-1998)*12</f>
        <v>-11</v>
      </c>
      <c r="B793" s="96" t="n">
        <v>35458</v>
      </c>
      <c r="C793" s="0" t="n">
        <v>3.065</v>
      </c>
      <c r="D793" s="98" t="n">
        <f aca="false">LN(C793/C792)</f>
        <v>0.0181074906273904</v>
      </c>
      <c r="E793" s="99" t="n">
        <f aca="false">STDEV(D784:D793)*SQRT(365)</f>
        <v>1.47825963476151</v>
      </c>
    </row>
    <row r="794" customFormat="false" ht="12.75" hidden="false" customHeight="false" outlineLevel="0" collapsed="false">
      <c r="A794" s="95" t="n">
        <f aca="false">MONTH(B794)+(YEAR(B794)-1998)*12</f>
        <v>-11</v>
      </c>
      <c r="B794" s="96" t="n">
        <v>35459</v>
      </c>
      <c r="C794" s="0" t="n">
        <v>2.975</v>
      </c>
      <c r="D794" s="98" t="n">
        <f aca="false">LN(C794/C793)</f>
        <v>-0.0298035303905816</v>
      </c>
      <c r="E794" s="99" t="n">
        <f aca="false">STDEV(D785:D794)*SQRT(365)</f>
        <v>1.47013513060572</v>
      </c>
    </row>
    <row r="795" customFormat="false" ht="12.75" hidden="false" customHeight="false" outlineLevel="0" collapsed="false">
      <c r="A795" s="95" t="n">
        <f aca="false">MONTH(B795)+(YEAR(B795)-1998)*12</f>
        <v>-11</v>
      </c>
      <c r="B795" s="96" t="n">
        <v>35460</v>
      </c>
      <c r="C795" s="0" t="n">
        <v>3.015</v>
      </c>
      <c r="D795" s="98" t="n">
        <f aca="false">LN(C795/C794)</f>
        <v>0.0133557911815556</v>
      </c>
      <c r="E795" s="99" t="n">
        <f aca="false">STDEV(D786:D795)*SQRT(365)</f>
        <v>1.07130796752014</v>
      </c>
    </row>
    <row r="796" customFormat="false" ht="12.75" hidden="false" customHeight="false" outlineLevel="0" collapsed="false">
      <c r="A796" s="95" t="n">
        <f aca="false">MONTH(B796)+(YEAR(B796)-1998)*12</f>
        <v>-11</v>
      </c>
      <c r="B796" s="96" t="n">
        <v>35461</v>
      </c>
      <c r="C796" s="0" t="n">
        <v>3.015</v>
      </c>
      <c r="D796" s="98" t="n">
        <f aca="false">LN(C796/C795)</f>
        <v>0</v>
      </c>
      <c r="E796" s="99" t="n">
        <f aca="false">STDEV(D787:D796)*SQRT(365)</f>
        <v>0.963534001968126</v>
      </c>
    </row>
    <row r="797" customFormat="false" ht="12.75" hidden="false" customHeight="false" outlineLevel="0" collapsed="false">
      <c r="A797" s="95" t="n">
        <f aca="false">MONTH(B797)+(YEAR(B797)-1998)*12</f>
        <v>-10</v>
      </c>
      <c r="B797" s="96" t="n">
        <v>35462</v>
      </c>
      <c r="C797" s="0" t="n">
        <v>2.955</v>
      </c>
      <c r="D797" s="98" t="n">
        <f aca="false">LN(C797/C796)</f>
        <v>-0.0201011793210873</v>
      </c>
      <c r="E797" s="99" t="n">
        <f aca="false">STDEV(D788:D797)*SQRT(365)</f>
        <v>0.966700028057482</v>
      </c>
    </row>
    <row r="798" customFormat="false" ht="12.75" hidden="false" customHeight="false" outlineLevel="0" collapsed="false">
      <c r="A798" s="95" t="n">
        <f aca="false">MONTH(B798)+(YEAR(B798)-1998)*12</f>
        <v>-10</v>
      </c>
      <c r="B798" s="96" t="n">
        <v>35463</v>
      </c>
      <c r="C798" s="0" t="n">
        <v>2.955</v>
      </c>
      <c r="D798" s="98" t="n">
        <f aca="false">LN(C798/C797)</f>
        <v>0</v>
      </c>
      <c r="E798" s="99" t="n">
        <f aca="false">STDEV(D789:D798)*SQRT(365)</f>
        <v>0.95337086594267</v>
      </c>
    </row>
    <row r="799" customFormat="false" ht="12.75" hidden="false" customHeight="false" outlineLevel="0" collapsed="false">
      <c r="A799" s="95" t="n">
        <f aca="false">MONTH(B799)+(YEAR(B799)-1998)*12</f>
        <v>-10</v>
      </c>
      <c r="B799" s="96" t="n">
        <v>35464</v>
      </c>
      <c r="C799" s="0" t="n">
        <v>2.48</v>
      </c>
      <c r="D799" s="98" t="n">
        <f aca="false">LN(C799/C798)</f>
        <v>-0.175240090681171</v>
      </c>
      <c r="E799" s="99" t="n">
        <f aca="false">STDEV(D790:D799)*SQRT(365)</f>
        <v>1.33024859668561</v>
      </c>
    </row>
    <row r="800" customFormat="false" ht="12.75" hidden="false" customHeight="false" outlineLevel="0" collapsed="false">
      <c r="A800" s="95" t="n">
        <f aca="false">MONTH(B800)+(YEAR(B800)-1998)*12</f>
        <v>-10</v>
      </c>
      <c r="B800" s="96" t="n">
        <v>35465</v>
      </c>
      <c r="C800" s="0" t="n">
        <v>2.575</v>
      </c>
      <c r="D800" s="98" t="n">
        <f aca="false">LN(C800/C799)</f>
        <v>0.0375909739388087</v>
      </c>
      <c r="E800" s="99" t="n">
        <f aca="false">STDEV(D791:D800)*SQRT(365)</f>
        <v>1.35854715843921</v>
      </c>
    </row>
    <row r="801" customFormat="false" ht="12.75" hidden="false" customHeight="false" outlineLevel="0" collapsed="false">
      <c r="A801" s="95" t="n">
        <f aca="false">MONTH(B801)+(YEAR(B801)-1998)*12</f>
        <v>-10</v>
      </c>
      <c r="B801" s="96" t="n">
        <v>35466</v>
      </c>
      <c r="C801" s="0" t="n">
        <v>2.65</v>
      </c>
      <c r="D801" s="98" t="n">
        <f aca="false">LN(C801/C800)</f>
        <v>0.0287101058824314</v>
      </c>
      <c r="E801" s="99" t="n">
        <f aca="false">STDEV(D792:D801)*SQRT(365)</f>
        <v>1.37359922952323</v>
      </c>
    </row>
    <row r="802" customFormat="false" ht="12.75" hidden="false" customHeight="false" outlineLevel="0" collapsed="false">
      <c r="A802" s="95" t="n">
        <f aca="false">MONTH(B802)+(YEAR(B802)-1998)*12</f>
        <v>-10</v>
      </c>
      <c r="B802" s="96" t="n">
        <v>35467</v>
      </c>
      <c r="C802" s="0" t="n">
        <v>2.495</v>
      </c>
      <c r="D802" s="98" t="n">
        <f aca="false">LN(C802/C801)</f>
        <v>-0.0602709107946487</v>
      </c>
      <c r="E802" s="99" t="n">
        <f aca="false">STDEV(D793:D802)*SQRT(365)</f>
        <v>1.18895587767857</v>
      </c>
    </row>
    <row r="803" customFormat="false" ht="12.75" hidden="false" customHeight="false" outlineLevel="0" collapsed="false">
      <c r="A803" s="95" t="n">
        <f aca="false">MONTH(B803)+(YEAR(B803)-1998)*12</f>
        <v>-10</v>
      </c>
      <c r="B803" s="96" t="n">
        <v>35468</v>
      </c>
      <c r="C803" s="0" t="n">
        <v>2.495</v>
      </c>
      <c r="D803" s="98" t="n">
        <f aca="false">LN(C803/C802)</f>
        <v>0</v>
      </c>
      <c r="E803" s="99" t="n">
        <f aca="false">STDEV(D794:D803)*SQRT(365)</f>
        <v>1.1710799414857</v>
      </c>
    </row>
    <row r="804" customFormat="false" ht="12.75" hidden="false" customHeight="false" outlineLevel="0" collapsed="false">
      <c r="A804" s="95" t="n">
        <f aca="false">MONTH(B804)+(YEAR(B804)-1998)*12</f>
        <v>-10</v>
      </c>
      <c r="B804" s="96" t="n">
        <v>35469</v>
      </c>
      <c r="C804" s="0" t="n">
        <v>2.405</v>
      </c>
      <c r="D804" s="98" t="n">
        <f aca="false">LN(C804/C803)</f>
        <v>-0.0367388256457576</v>
      </c>
      <c r="E804" s="99" t="n">
        <f aca="false">STDEV(D795:D804)*SQRT(365)</f>
        <v>1.17404201005641</v>
      </c>
    </row>
    <row r="805" customFormat="false" ht="12.75" hidden="false" customHeight="false" outlineLevel="0" collapsed="false">
      <c r="A805" s="95" t="n">
        <f aca="false">MONTH(B805)+(YEAR(B805)-1998)*12</f>
        <v>-10</v>
      </c>
      <c r="B805" s="96" t="n">
        <v>35470</v>
      </c>
      <c r="C805" s="0" t="n">
        <v>2.405</v>
      </c>
      <c r="D805" s="98" t="n">
        <f aca="false">LN(C805/C804)</f>
        <v>0</v>
      </c>
      <c r="E805" s="99" t="n">
        <f aca="false">STDEV(D796:D805)*SQRT(365)</f>
        <v>1.16076518612871</v>
      </c>
    </row>
    <row r="806" customFormat="false" ht="12.75" hidden="false" customHeight="false" outlineLevel="0" collapsed="false">
      <c r="A806" s="95" t="n">
        <f aca="false">MONTH(B806)+(YEAR(B806)-1998)*12</f>
        <v>-10</v>
      </c>
      <c r="B806" s="96" t="n">
        <v>35471</v>
      </c>
      <c r="C806" s="0" t="n">
        <v>2.445</v>
      </c>
      <c r="D806" s="98" t="n">
        <f aca="false">LN(C806/C805)</f>
        <v>0.0164952193691108</v>
      </c>
      <c r="E806" s="99" t="n">
        <f aca="false">STDEV(D797:D806)*SQRT(365)</f>
        <v>1.17794373155454</v>
      </c>
    </row>
    <row r="807" customFormat="false" ht="12.75" hidden="false" customHeight="false" outlineLevel="0" collapsed="false">
      <c r="A807" s="95" t="n">
        <f aca="false">MONTH(B807)+(YEAR(B807)-1998)*12</f>
        <v>-10</v>
      </c>
      <c r="B807" s="96" t="n">
        <v>35472</v>
      </c>
      <c r="C807" s="0" t="n">
        <v>2.33</v>
      </c>
      <c r="D807" s="98" t="n">
        <f aca="false">LN(C807/C806)</f>
        <v>-0.048176855349226</v>
      </c>
      <c r="E807" s="99" t="n">
        <f aca="false">STDEV(D798:D807)*SQRT(365)</f>
        <v>1.18927578427269</v>
      </c>
    </row>
    <row r="808" customFormat="false" ht="12.75" hidden="false" customHeight="false" outlineLevel="0" collapsed="false">
      <c r="A808" s="95" t="n">
        <f aca="false">MONTH(B808)+(YEAR(B808)-1998)*12</f>
        <v>-10</v>
      </c>
      <c r="B808" s="96" t="n">
        <v>35473</v>
      </c>
      <c r="C808" s="0" t="n">
        <v>2.41</v>
      </c>
      <c r="D808" s="98" t="n">
        <f aca="false">LN(C808/C807)</f>
        <v>0.0337584799249545</v>
      </c>
      <c r="E808" s="99" t="n">
        <f aca="false">STDEV(D799:D808)*SQRT(365)</f>
        <v>1.23330500257293</v>
      </c>
    </row>
    <row r="809" customFormat="false" ht="12.75" hidden="false" customHeight="false" outlineLevel="0" collapsed="false">
      <c r="A809" s="95" t="n">
        <f aca="false">MONTH(B809)+(YEAR(B809)-1998)*12</f>
        <v>-10</v>
      </c>
      <c r="B809" s="96" t="n">
        <v>35474</v>
      </c>
      <c r="C809" s="0" t="n">
        <v>2.23</v>
      </c>
      <c r="D809" s="98" t="n">
        <f aca="false">LN(C809/C808)</f>
        <v>-0.0776251620305363</v>
      </c>
      <c r="E809" s="99" t="n">
        <f aca="false">STDEV(D800:D809)*SQRT(365)</f>
        <v>0.801726855179192</v>
      </c>
    </row>
    <row r="810" customFormat="false" ht="12.75" hidden="false" customHeight="false" outlineLevel="0" collapsed="false">
      <c r="A810" s="95" t="n">
        <f aca="false">MONTH(B810)+(YEAR(B810)-1998)*12</f>
        <v>-10</v>
      </c>
      <c r="B810" s="96" t="n">
        <v>35475</v>
      </c>
      <c r="C810" s="0" t="n">
        <v>2.23</v>
      </c>
      <c r="D810" s="98" t="n">
        <f aca="false">LN(C810/C809)</f>
        <v>0</v>
      </c>
      <c r="E810" s="99" t="n">
        <f aca="false">STDEV(D801:D810)*SQRT(365)</f>
        <v>0.739816589207737</v>
      </c>
    </row>
    <row r="811" customFormat="false" ht="12.75" hidden="false" customHeight="false" outlineLevel="0" collapsed="false">
      <c r="A811" s="95" t="n">
        <f aca="false">MONTH(B811)+(YEAR(B811)-1998)*12</f>
        <v>-10</v>
      </c>
      <c r="B811" s="96" t="n">
        <v>35476</v>
      </c>
      <c r="C811" s="0" t="n">
        <v>2.14</v>
      </c>
      <c r="D811" s="98" t="n">
        <f aca="false">LN(C811/C810)</f>
        <v>-0.0411957564382672</v>
      </c>
      <c r="E811" s="99" t="n">
        <f aca="false">STDEV(D802:D811)*SQRT(365)</f>
        <v>0.6937893424669</v>
      </c>
    </row>
    <row r="812" customFormat="false" ht="12.75" hidden="false" customHeight="false" outlineLevel="0" collapsed="false">
      <c r="A812" s="95" t="n">
        <f aca="false">MONTH(B812)+(YEAR(B812)-1998)*12</f>
        <v>-10</v>
      </c>
      <c r="B812" s="96" t="n">
        <v>35477</v>
      </c>
      <c r="C812" s="0" t="n">
        <v>2.14</v>
      </c>
      <c r="D812" s="98" t="n">
        <f aca="false">LN(C812/C811)</f>
        <v>0</v>
      </c>
      <c r="E812" s="99" t="n">
        <f aca="false">STDEV(D803:D812)*SQRT(365)</f>
        <v>0.65098898334685</v>
      </c>
    </row>
    <row r="813" customFormat="false" ht="12.75" hidden="false" customHeight="false" outlineLevel="0" collapsed="false">
      <c r="A813" s="95" t="n">
        <f aca="false">MONTH(B813)+(YEAR(B813)-1998)*12</f>
        <v>-10</v>
      </c>
      <c r="B813" s="96" t="n">
        <v>35478</v>
      </c>
      <c r="C813" s="0" t="n">
        <v>2.14</v>
      </c>
      <c r="D813" s="98" t="n">
        <f aca="false">LN(C813/C812)</f>
        <v>0</v>
      </c>
      <c r="E813" s="99" t="n">
        <f aca="false">STDEV(D804:D813)*SQRT(365)</f>
        <v>0.65098898334685</v>
      </c>
    </row>
    <row r="814" customFormat="false" ht="12.75" hidden="false" customHeight="false" outlineLevel="0" collapsed="false">
      <c r="A814" s="95" t="n">
        <f aca="false">MONTH(B814)+(YEAR(B814)-1998)*12</f>
        <v>-10</v>
      </c>
      <c r="B814" s="96" t="n">
        <v>35479</v>
      </c>
      <c r="C814" s="0" t="n">
        <v>1.825</v>
      </c>
      <c r="D814" s="98" t="n">
        <f aca="false">LN(C814/C813)</f>
        <v>-0.159225841999305</v>
      </c>
      <c r="E814" s="99" t="n">
        <f aca="false">STDEV(D805:D814)*SQRT(365)</f>
        <v>1.08807853269397</v>
      </c>
    </row>
    <row r="815" customFormat="false" ht="12.75" hidden="false" customHeight="false" outlineLevel="0" collapsed="false">
      <c r="A815" s="95" t="n">
        <f aca="false">MONTH(B815)+(YEAR(B815)-1998)*12</f>
        <v>-10</v>
      </c>
      <c r="B815" s="96" t="n">
        <v>35480</v>
      </c>
      <c r="C815" s="0" t="n">
        <v>1.94</v>
      </c>
      <c r="D815" s="98" t="n">
        <f aca="false">LN(C815/C814)</f>
        <v>0.061107986040782</v>
      </c>
      <c r="E815" s="99" t="n">
        <f aca="false">STDEV(D806:D815)*SQRT(365)</f>
        <v>1.2070617967636</v>
      </c>
    </row>
    <row r="816" customFormat="false" ht="12.75" hidden="false" customHeight="false" outlineLevel="0" collapsed="false">
      <c r="A816" s="95" t="n">
        <f aca="false">MONTH(B816)+(YEAR(B816)-1998)*12</f>
        <v>-10</v>
      </c>
      <c r="B816" s="96" t="n">
        <v>35481</v>
      </c>
      <c r="C816" s="0" t="n">
        <v>1.915</v>
      </c>
      <c r="D816" s="98" t="n">
        <f aca="false">LN(C816/C815)</f>
        <v>-0.0129703504426274</v>
      </c>
      <c r="E816" s="99" t="n">
        <f aca="false">STDEV(D807:D816)*SQRT(365)</f>
        <v>1.18233379129827</v>
      </c>
    </row>
    <row r="817" customFormat="false" ht="12.75" hidden="false" customHeight="false" outlineLevel="0" collapsed="false">
      <c r="A817" s="95" t="n">
        <f aca="false">MONTH(B817)+(YEAR(B817)-1998)*12</f>
        <v>-10</v>
      </c>
      <c r="B817" s="96" t="n">
        <v>35482</v>
      </c>
      <c r="C817" s="0" t="n">
        <v>1.905</v>
      </c>
      <c r="D817" s="98" t="n">
        <f aca="false">LN(C817/C816)</f>
        <v>-0.00523561405394505</v>
      </c>
      <c r="E817" s="99" t="n">
        <f aca="false">STDEV(D808:D817)*SQRT(365)</f>
        <v>1.17580456608456</v>
      </c>
    </row>
    <row r="818" customFormat="false" ht="12.75" hidden="false" customHeight="false" outlineLevel="0" collapsed="false">
      <c r="A818" s="95" t="n">
        <f aca="false">MONTH(B818)+(YEAR(B818)-1998)*12</f>
        <v>-10</v>
      </c>
      <c r="B818" s="96" t="n">
        <v>35483</v>
      </c>
      <c r="C818" s="0" t="n">
        <v>1.905</v>
      </c>
      <c r="D818" s="98" t="n">
        <f aca="false">LN(C818/C817)</f>
        <v>0</v>
      </c>
      <c r="E818" s="99" t="n">
        <f aca="false">STDEV(D809:D818)*SQRT(365)</f>
        <v>1.1298374464588</v>
      </c>
    </row>
    <row r="819" customFormat="false" ht="12.75" hidden="false" customHeight="false" outlineLevel="0" collapsed="false">
      <c r="A819" s="95" t="n">
        <f aca="false">MONTH(B819)+(YEAR(B819)-1998)*12</f>
        <v>-10</v>
      </c>
      <c r="B819" s="96" t="n">
        <v>35484</v>
      </c>
      <c r="C819" s="0" t="n">
        <v>1.905</v>
      </c>
      <c r="D819" s="98" t="n">
        <f aca="false">LN(C819/C818)</f>
        <v>0</v>
      </c>
      <c r="E819" s="99" t="n">
        <f aca="false">STDEV(D810:D819)*SQRT(365)</f>
        <v>1.07506945127374</v>
      </c>
    </row>
    <row r="820" customFormat="false" ht="12.75" hidden="false" customHeight="false" outlineLevel="0" collapsed="false">
      <c r="A820" s="95" t="n">
        <f aca="false">MONTH(B820)+(YEAR(B820)-1998)*12</f>
        <v>-10</v>
      </c>
      <c r="B820" s="96" t="n">
        <v>35485</v>
      </c>
      <c r="C820" s="0" t="n">
        <v>1.91</v>
      </c>
      <c r="D820" s="98" t="n">
        <f aca="false">LN(C820/C819)</f>
        <v>0.00262123347987407</v>
      </c>
      <c r="E820" s="99" t="n">
        <f aca="false">STDEV(D811:D820)*SQRT(365)</f>
        <v>1.07674238034455</v>
      </c>
    </row>
    <row r="821" customFormat="false" ht="12.75" hidden="false" customHeight="false" outlineLevel="0" collapsed="false">
      <c r="A821" s="95" t="n">
        <f aca="false">MONTH(B821)+(YEAR(B821)-1998)*12</f>
        <v>-10</v>
      </c>
      <c r="B821" s="96" t="n">
        <v>35486</v>
      </c>
      <c r="C821" s="0" t="n">
        <v>1.82</v>
      </c>
      <c r="D821" s="98" t="n">
        <f aca="false">LN(C821/C820)</f>
        <v>-0.0482667409698344</v>
      </c>
      <c r="E821" s="99" t="n">
        <f aca="false">STDEV(D812:D821)*SQRT(365)</f>
        <v>1.08440876391831</v>
      </c>
    </row>
    <row r="822" customFormat="false" ht="12.75" hidden="false" customHeight="false" outlineLevel="0" collapsed="false">
      <c r="A822" s="95" t="n">
        <f aca="false">MONTH(B822)+(YEAR(B822)-1998)*12</f>
        <v>-10</v>
      </c>
      <c r="B822" s="96" t="n">
        <v>35487</v>
      </c>
      <c r="C822" s="0" t="n">
        <v>1.86</v>
      </c>
      <c r="D822" s="98" t="n">
        <f aca="false">LN(C822/C821)</f>
        <v>0.0217399866364058</v>
      </c>
      <c r="E822" s="99" t="n">
        <f aca="false">STDEV(D813:D822)*SQRT(365)</f>
        <v>1.10532989976942</v>
      </c>
    </row>
    <row r="823" customFormat="false" ht="12.75" hidden="false" customHeight="false" outlineLevel="0" collapsed="false">
      <c r="A823" s="95" t="n">
        <f aca="false">MONTH(B823)+(YEAR(B823)-1998)*12</f>
        <v>-10</v>
      </c>
      <c r="B823" s="96" t="n">
        <v>35488</v>
      </c>
      <c r="C823" s="0" t="n">
        <v>1.86</v>
      </c>
      <c r="D823" s="98" t="n">
        <f aca="false">LN(C823/C822)</f>
        <v>0</v>
      </c>
      <c r="E823" s="99" t="n">
        <f aca="false">STDEV(D814:D823)*SQRT(365)</f>
        <v>1.10532989976942</v>
      </c>
    </row>
    <row r="824" customFormat="false" ht="12.75" hidden="false" customHeight="false" outlineLevel="0" collapsed="false">
      <c r="A824" s="95" t="n">
        <f aca="false">MONTH(B824)+(YEAR(B824)-1998)*12</f>
        <v>-10</v>
      </c>
      <c r="B824" s="96" t="n">
        <v>35489</v>
      </c>
      <c r="C824" s="0" t="n">
        <v>1.86</v>
      </c>
      <c r="D824" s="98" t="n">
        <f aca="false">LN(C824/C823)</f>
        <v>0</v>
      </c>
      <c r="E824" s="99" t="n">
        <f aca="false">STDEV(D815:D824)*SQRT(365)</f>
        <v>0.52138328079711</v>
      </c>
    </row>
    <row r="825" customFormat="false" ht="12.75" hidden="false" customHeight="false" outlineLevel="0" collapsed="false">
      <c r="A825" s="95" t="n">
        <f aca="false">MONTH(B825)+(YEAR(B825)-1998)*12</f>
        <v>-9</v>
      </c>
      <c r="B825" s="96" t="n">
        <v>35490</v>
      </c>
      <c r="C825" s="0" t="n">
        <v>1.775</v>
      </c>
      <c r="D825" s="98" t="n">
        <f aca="false">LN(C825/C824)</f>
        <v>-0.0467760647977308</v>
      </c>
      <c r="E825" s="99" t="n">
        <f aca="false">STDEV(D816:D825)*SQRT(365)</f>
        <v>0.422557322042572</v>
      </c>
    </row>
    <row r="826" customFormat="false" ht="12.75" hidden="false" customHeight="false" outlineLevel="0" collapsed="false">
      <c r="A826" s="95" t="n">
        <f aca="false">MONTH(B826)+(YEAR(B826)-1998)*12</f>
        <v>-9</v>
      </c>
      <c r="B826" s="96" t="n">
        <v>35491</v>
      </c>
      <c r="C826" s="0" t="n">
        <v>1.775</v>
      </c>
      <c r="D826" s="98" t="n">
        <f aca="false">LN(C826/C825)</f>
        <v>0</v>
      </c>
      <c r="E826" s="99" t="n">
        <f aca="false">STDEV(D817:D826)*SQRT(365)</f>
        <v>0.424736489260353</v>
      </c>
    </row>
    <row r="827" customFormat="false" ht="12.75" hidden="false" customHeight="false" outlineLevel="0" collapsed="false">
      <c r="A827" s="95" t="n">
        <f aca="false">MONTH(B827)+(YEAR(B827)-1998)*12</f>
        <v>-9</v>
      </c>
      <c r="B827" s="96" t="n">
        <v>35492</v>
      </c>
      <c r="C827" s="0" t="n">
        <v>1.8</v>
      </c>
      <c r="D827" s="98" t="n">
        <f aca="false">LN(C827/C826)</f>
        <v>0.0139862419747399</v>
      </c>
      <c r="E827" s="99" t="n">
        <f aca="false">STDEV(D818:D827)*SQRT(365)</f>
        <v>0.444477800639787</v>
      </c>
    </row>
    <row r="828" customFormat="false" ht="12.75" hidden="false" customHeight="false" outlineLevel="0" collapsed="false">
      <c r="A828" s="95" t="n">
        <f aca="false">MONTH(B828)+(YEAR(B828)-1998)*12</f>
        <v>-9</v>
      </c>
      <c r="B828" s="96" t="n">
        <v>35493</v>
      </c>
      <c r="C828" s="0" t="n">
        <v>1.85</v>
      </c>
      <c r="D828" s="98" t="n">
        <f aca="false">LN(C828/C827)</f>
        <v>0.0273989741881146</v>
      </c>
      <c r="E828" s="99" t="n">
        <f aca="false">STDEV(D819:D828)*SQRT(365)</f>
        <v>0.48740225368467</v>
      </c>
    </row>
    <row r="829" customFormat="false" ht="12.75" hidden="false" customHeight="false" outlineLevel="0" collapsed="false">
      <c r="A829" s="95" t="n">
        <f aca="false">MONTH(B829)+(YEAR(B829)-1998)*12</f>
        <v>-9</v>
      </c>
      <c r="B829" s="96" t="n">
        <v>35494</v>
      </c>
      <c r="C829" s="0" t="n">
        <v>1.93</v>
      </c>
      <c r="D829" s="98" t="n">
        <f aca="false">LN(C829/C828)</f>
        <v>0.0423343638265607</v>
      </c>
      <c r="E829" s="99" t="n">
        <f aca="false">STDEV(D820:D829)*SQRT(365)</f>
        <v>0.559496154743378</v>
      </c>
    </row>
    <row r="830" customFormat="false" ht="12.75" hidden="false" customHeight="false" outlineLevel="0" collapsed="false">
      <c r="A830" s="95" t="n">
        <f aca="false">MONTH(B830)+(YEAR(B830)-1998)*12</f>
        <v>-9</v>
      </c>
      <c r="B830" s="96" t="n">
        <v>35495</v>
      </c>
      <c r="C830" s="0" t="n">
        <v>1.83</v>
      </c>
      <c r="D830" s="98" t="n">
        <f aca="false">LN(C830/C829)</f>
        <v>-0.0532040360634646</v>
      </c>
      <c r="E830" s="99" t="n">
        <f aca="false">STDEV(D821:D830)*SQRT(365)</f>
        <v>0.648707450765418</v>
      </c>
    </row>
    <row r="831" customFormat="false" ht="12.75" hidden="false" customHeight="false" outlineLevel="0" collapsed="false">
      <c r="A831" s="95" t="n">
        <f aca="false">MONTH(B831)+(YEAR(B831)-1998)*12</f>
        <v>-9</v>
      </c>
      <c r="B831" s="96" t="n">
        <v>35496</v>
      </c>
      <c r="C831" s="0" t="n">
        <v>1.9</v>
      </c>
      <c r="D831" s="98" t="n">
        <f aca="false">LN(C831/C830)</f>
        <v>0.037537919319065</v>
      </c>
      <c r="E831" s="99" t="n">
        <f aca="false">STDEV(D822:D831)*SQRT(365)</f>
        <v>0.619198296943325</v>
      </c>
    </row>
    <row r="832" customFormat="false" ht="12.75" hidden="false" customHeight="false" outlineLevel="0" collapsed="false">
      <c r="A832" s="95" t="n">
        <f aca="false">MONTH(B832)+(YEAR(B832)-1998)*12</f>
        <v>-9</v>
      </c>
      <c r="B832" s="96" t="n">
        <v>35497</v>
      </c>
      <c r="C832" s="0" t="n">
        <v>1.895</v>
      </c>
      <c r="D832" s="98" t="n">
        <f aca="false">LN(C832/C831)</f>
        <v>-0.002635047638005</v>
      </c>
      <c r="E832" s="99" t="n">
        <f aca="false">STDEV(D823:D832)*SQRT(365)</f>
        <v>0.608782232429351</v>
      </c>
    </row>
    <row r="833" customFormat="false" ht="12.75" hidden="false" customHeight="false" outlineLevel="0" collapsed="false">
      <c r="A833" s="95" t="n">
        <f aca="false">MONTH(B833)+(YEAR(B833)-1998)*12</f>
        <v>-9</v>
      </c>
      <c r="B833" s="96" t="n">
        <v>35498</v>
      </c>
      <c r="C833" s="0" t="n">
        <v>1.895</v>
      </c>
      <c r="D833" s="98" t="n">
        <f aca="false">LN(C833/C832)</f>
        <v>0</v>
      </c>
      <c r="E833" s="99" t="n">
        <f aca="false">STDEV(D824:D833)*SQRT(365)</f>
        <v>0.608782232429351</v>
      </c>
    </row>
    <row r="834" customFormat="false" ht="12.75" hidden="false" customHeight="false" outlineLevel="0" collapsed="false">
      <c r="A834" s="95" t="n">
        <f aca="false">MONTH(B834)+(YEAR(B834)-1998)*12</f>
        <v>-9</v>
      </c>
      <c r="B834" s="96" t="n">
        <v>35499</v>
      </c>
      <c r="C834" s="0" t="n">
        <v>1.94</v>
      </c>
      <c r="D834" s="98" t="n">
        <f aca="false">LN(C834/C833)</f>
        <v>0.0234691345408471</v>
      </c>
      <c r="E834" s="99" t="n">
        <f aca="false">STDEV(D825:D834)*SQRT(365)</f>
        <v>0.622230861151469</v>
      </c>
    </row>
    <row r="835" customFormat="false" ht="12.75" hidden="false" customHeight="false" outlineLevel="0" collapsed="false">
      <c r="A835" s="95" t="n">
        <f aca="false">MONTH(B835)+(YEAR(B835)-1998)*12</f>
        <v>-9</v>
      </c>
      <c r="B835" s="96" t="n">
        <v>35500</v>
      </c>
      <c r="C835" s="0" t="n">
        <v>1.91</v>
      </c>
      <c r="D835" s="98" t="n">
        <f aca="false">LN(C835/C834)</f>
        <v>-0.0155847310166983</v>
      </c>
      <c r="E835" s="99" t="n">
        <f aca="false">STDEV(D826:D835)*SQRT(365)</f>
        <v>0.541928286947539</v>
      </c>
    </row>
    <row r="836" customFormat="false" ht="12.75" hidden="false" customHeight="false" outlineLevel="0" collapsed="false">
      <c r="A836" s="95" t="n">
        <f aca="false">MONTH(B836)+(YEAR(B836)-1998)*12</f>
        <v>-9</v>
      </c>
      <c r="B836" s="96" t="n">
        <v>35501</v>
      </c>
      <c r="C836" s="0" t="n">
        <v>1.96</v>
      </c>
      <c r="D836" s="98" t="n">
        <f aca="false">LN(C836/C835)</f>
        <v>0.0258412311838873</v>
      </c>
      <c r="E836" s="99" t="n">
        <f aca="false">STDEV(D827:D836)*SQRT(365)</f>
        <v>0.550177692863899</v>
      </c>
    </row>
    <row r="837" customFormat="false" ht="12.75" hidden="false" customHeight="false" outlineLevel="0" collapsed="false">
      <c r="A837" s="95" t="n">
        <f aca="false">MONTH(B837)+(YEAR(B837)-1998)*12</f>
        <v>-9</v>
      </c>
      <c r="B837" s="96" t="n">
        <v>35502</v>
      </c>
      <c r="C837" s="0" t="n">
        <v>1.98</v>
      </c>
      <c r="D837" s="98" t="n">
        <f aca="false">LN(C837/C836)</f>
        <v>0.0101523714640179</v>
      </c>
      <c r="E837" s="99" t="n">
        <f aca="false">STDEV(D828:D837)*SQRT(365)</f>
        <v>0.549514125561765</v>
      </c>
    </row>
    <row r="838" customFormat="false" ht="12.75" hidden="false" customHeight="false" outlineLevel="0" collapsed="false">
      <c r="A838" s="95" t="n">
        <f aca="false">MONTH(B838)+(YEAR(B838)-1998)*12</f>
        <v>-9</v>
      </c>
      <c r="B838" s="96" t="n">
        <v>35503</v>
      </c>
      <c r="C838" s="0" t="n">
        <v>1.96</v>
      </c>
      <c r="D838" s="98" t="n">
        <f aca="false">LN(C838/C837)</f>
        <v>-0.010152371464018</v>
      </c>
      <c r="E838" s="99" t="n">
        <f aca="false">STDEV(D829:D838)*SQRT(365)</f>
        <v>0.546819689308123</v>
      </c>
    </row>
    <row r="839" customFormat="false" ht="12.75" hidden="false" customHeight="false" outlineLevel="0" collapsed="false">
      <c r="A839" s="95" t="n">
        <f aca="false">MONTH(B839)+(YEAR(B839)-1998)*12</f>
        <v>-9</v>
      </c>
      <c r="B839" s="96" t="n">
        <v>35504</v>
      </c>
      <c r="C839" s="0" t="n">
        <v>1.955</v>
      </c>
      <c r="D839" s="98" t="n">
        <f aca="false">LN(C839/C838)</f>
        <v>-0.00255427980509674</v>
      </c>
      <c r="E839" s="99" t="n">
        <f aca="false">STDEV(D830:D839)*SQRT(365)</f>
        <v>0.489336970784345</v>
      </c>
    </row>
    <row r="840" customFormat="false" ht="12.75" hidden="false" customHeight="false" outlineLevel="0" collapsed="false">
      <c r="A840" s="95" t="n">
        <f aca="false">MONTH(B840)+(YEAR(B840)-1998)*12</f>
        <v>-9</v>
      </c>
      <c r="B840" s="96" t="n">
        <v>35505</v>
      </c>
      <c r="C840" s="0" t="n">
        <v>1.955</v>
      </c>
      <c r="D840" s="98" t="n">
        <f aca="false">LN(C840/C839)</f>
        <v>0</v>
      </c>
      <c r="E840" s="99" t="n">
        <f aca="false">STDEV(D831:D840)*SQRT(365)</f>
        <v>0.328050773398602</v>
      </c>
    </row>
    <row r="841" customFormat="false" ht="12.75" hidden="false" customHeight="false" outlineLevel="0" collapsed="false">
      <c r="A841" s="95" t="n">
        <f aca="false">MONTH(B841)+(YEAR(B841)-1998)*12</f>
        <v>-9</v>
      </c>
      <c r="B841" s="96" t="n">
        <v>35506</v>
      </c>
      <c r="C841" s="0" t="n">
        <v>2.01</v>
      </c>
      <c r="D841" s="98" t="n">
        <f aca="false">LN(C841/C840)</f>
        <v>0.0277445286336552</v>
      </c>
      <c r="E841" s="99" t="n">
        <f aca="false">STDEV(D832:D841)*SQRT(365)</f>
        <v>0.294190952595766</v>
      </c>
    </row>
    <row r="842" customFormat="false" ht="12.75" hidden="false" customHeight="false" outlineLevel="0" collapsed="false">
      <c r="A842" s="95" t="n">
        <f aca="false">MONTH(B842)+(YEAR(B842)-1998)*12</f>
        <v>-9</v>
      </c>
      <c r="B842" s="96" t="n">
        <v>35507</v>
      </c>
      <c r="C842" s="0" t="n">
        <v>1.9</v>
      </c>
      <c r="D842" s="98" t="n">
        <f aca="false">LN(C842/C841)</f>
        <v>-0.0562808358985896</v>
      </c>
      <c r="E842" s="99" t="n">
        <f aca="false">STDEV(D833:D842)*SQRT(365)</f>
        <v>0.47701750936635</v>
      </c>
    </row>
    <row r="843" customFormat="false" ht="12.75" hidden="false" customHeight="false" outlineLevel="0" collapsed="false">
      <c r="A843" s="95" t="n">
        <f aca="false">MONTH(B843)+(YEAR(B843)-1998)*12</f>
        <v>-9</v>
      </c>
      <c r="B843" s="96" t="n">
        <v>35508</v>
      </c>
      <c r="C843" s="0" t="n">
        <v>1.88</v>
      </c>
      <c r="D843" s="98" t="n">
        <f aca="false">LN(C843/C842)</f>
        <v>-0.010582109330537</v>
      </c>
      <c r="E843" s="99" t="n">
        <f aca="false">STDEV(D834:D843)*SQRT(365)</f>
        <v>0.48151758564445</v>
      </c>
    </row>
    <row r="844" customFormat="false" ht="12.75" hidden="false" customHeight="false" outlineLevel="0" collapsed="false">
      <c r="A844" s="95" t="n">
        <f aca="false">MONTH(B844)+(YEAR(B844)-1998)*12</f>
        <v>-9</v>
      </c>
      <c r="B844" s="96" t="n">
        <v>35509</v>
      </c>
      <c r="C844" s="0" t="n">
        <v>1.865</v>
      </c>
      <c r="D844" s="98" t="n">
        <f aca="false">LN(C844/C843)</f>
        <v>-0.00801072374607897</v>
      </c>
      <c r="E844" s="99" t="n">
        <f aca="false">STDEV(D835:D844)*SQRT(365)</f>
        <v>0.453955434433168</v>
      </c>
    </row>
    <row r="845" customFormat="false" ht="12.75" hidden="false" customHeight="false" outlineLevel="0" collapsed="false">
      <c r="A845" s="95" t="n">
        <f aca="false">MONTH(B845)+(YEAR(B845)-1998)*12</f>
        <v>-9</v>
      </c>
      <c r="B845" s="96" t="n">
        <v>35510</v>
      </c>
      <c r="C845" s="0" t="n">
        <v>1.86</v>
      </c>
      <c r="D845" s="98" t="n">
        <f aca="false">LN(C845/C844)</f>
        <v>-0.00268456537066888</v>
      </c>
      <c r="E845" s="99" t="n">
        <f aca="false">STDEV(D836:D845)*SQRT(365)</f>
        <v>0.447177870124017</v>
      </c>
    </row>
    <row r="846" customFormat="false" ht="12.75" hidden="false" customHeight="false" outlineLevel="0" collapsed="false">
      <c r="A846" s="95" t="n">
        <f aca="false">MONTH(B846)+(YEAR(B846)-1998)*12</f>
        <v>-9</v>
      </c>
      <c r="B846" s="96" t="n">
        <v>35511</v>
      </c>
      <c r="C846" s="0" t="n">
        <v>1.855</v>
      </c>
      <c r="D846" s="98" t="n">
        <f aca="false">LN(C846/C845)</f>
        <v>-0.00269179166571153</v>
      </c>
      <c r="E846" s="99" t="n">
        <f aca="false">STDEV(D837:D846)*SQRT(365)</f>
        <v>0.404646982864366</v>
      </c>
    </row>
    <row r="847" customFormat="false" ht="12.75" hidden="false" customHeight="false" outlineLevel="0" collapsed="false">
      <c r="A847" s="95" t="n">
        <f aca="false">MONTH(B847)+(YEAR(B847)-1998)*12</f>
        <v>-9</v>
      </c>
      <c r="B847" s="96" t="n">
        <v>35512</v>
      </c>
      <c r="C847" s="0" t="n">
        <v>1.855</v>
      </c>
      <c r="D847" s="98" t="n">
        <f aca="false">LN(C847/C846)</f>
        <v>0</v>
      </c>
      <c r="E847" s="99" t="n">
        <f aca="false">STDEV(D838:D847)*SQRT(365)</f>
        <v>0.393201063704337</v>
      </c>
    </row>
    <row r="848" customFormat="false" ht="12.75" hidden="false" customHeight="false" outlineLevel="0" collapsed="false">
      <c r="A848" s="95" t="n">
        <f aca="false">MONTH(B848)+(YEAR(B848)-1998)*12</f>
        <v>-9</v>
      </c>
      <c r="B848" s="96" t="n">
        <v>35513</v>
      </c>
      <c r="C848" s="0" t="n">
        <v>1.86</v>
      </c>
      <c r="D848" s="98" t="n">
        <f aca="false">LN(C848/C847)</f>
        <v>0.00269179166571157</v>
      </c>
      <c r="E848" s="99" t="n">
        <f aca="false">STDEV(D839:D848)*SQRT(365)</f>
        <v>0.396037395963101</v>
      </c>
    </row>
    <row r="849" customFormat="false" ht="12.75" hidden="false" customHeight="false" outlineLevel="0" collapsed="false">
      <c r="A849" s="95" t="n">
        <f aca="false">MONTH(B849)+(YEAR(B849)-1998)*12</f>
        <v>-9</v>
      </c>
      <c r="B849" s="96" t="n">
        <v>35514</v>
      </c>
      <c r="C849" s="0" t="n">
        <v>1.88</v>
      </c>
      <c r="D849" s="98" t="n">
        <f aca="false">LN(C849/C848)</f>
        <v>0.010695289116748</v>
      </c>
      <c r="E849" s="99" t="n">
        <f aca="false">STDEV(D840:D849)*SQRT(365)</f>
        <v>0.407597966152099</v>
      </c>
    </row>
    <row r="850" customFormat="false" ht="12.75" hidden="false" customHeight="false" outlineLevel="0" collapsed="false">
      <c r="A850" s="95" t="n">
        <f aca="false">MONTH(B850)+(YEAR(B850)-1998)*12</f>
        <v>-9</v>
      </c>
      <c r="B850" s="96" t="n">
        <v>35515</v>
      </c>
      <c r="C850" s="0" t="n">
        <v>1.905</v>
      </c>
      <c r="D850" s="98" t="n">
        <f aca="false">LN(C850/C849)</f>
        <v>0.0132102317368065</v>
      </c>
      <c r="E850" s="99" t="n">
        <f aca="false">STDEV(D841:D850)*SQRT(365)</f>
        <v>0.420353720182288</v>
      </c>
    </row>
    <row r="851" customFormat="false" ht="12.75" hidden="false" customHeight="false" outlineLevel="0" collapsed="false">
      <c r="A851" s="95" t="n">
        <f aca="false">MONTH(B851)+(YEAR(B851)-1998)*12</f>
        <v>-9</v>
      </c>
      <c r="B851" s="96" t="n">
        <v>35516</v>
      </c>
      <c r="C851" s="0" t="n">
        <v>1.9</v>
      </c>
      <c r="D851" s="98" t="n">
        <f aca="false">LN(C851/C850)</f>
        <v>-0.00262812240626958</v>
      </c>
      <c r="E851" s="99" t="n">
        <f aca="false">STDEV(D842:D851)*SQRT(365)</f>
        <v>0.368287242229981</v>
      </c>
    </row>
    <row r="852" customFormat="false" ht="12.75" hidden="false" customHeight="false" outlineLevel="0" collapsed="false">
      <c r="A852" s="95" t="n">
        <f aca="false">MONTH(B852)+(YEAR(B852)-1998)*12</f>
        <v>-9</v>
      </c>
      <c r="B852" s="96" t="n">
        <v>35517</v>
      </c>
      <c r="C852" s="0" t="n">
        <v>1.895</v>
      </c>
      <c r="D852" s="98" t="n">
        <f aca="false">LN(C852/C851)</f>
        <v>-0.002635047638005</v>
      </c>
      <c r="E852" s="99" t="n">
        <f aca="false">STDEV(D843:D852)*SQRT(365)</f>
        <v>0.142386775371349</v>
      </c>
    </row>
    <row r="853" customFormat="false" ht="12.75" hidden="false" customHeight="false" outlineLevel="0" collapsed="false">
      <c r="A853" s="95" t="n">
        <f aca="false">MONTH(B853)+(YEAR(B853)-1998)*12</f>
        <v>-9</v>
      </c>
      <c r="B853" s="96" t="n">
        <v>35518</v>
      </c>
      <c r="C853" s="0" t="n">
        <v>1.895</v>
      </c>
      <c r="D853" s="98" t="n">
        <f aca="false">LN(C853/C852)</f>
        <v>0</v>
      </c>
      <c r="E853" s="99" t="n">
        <f aca="false">STDEV(D844:D853)*SQRT(365)</f>
        <v>0.124517341914024</v>
      </c>
    </row>
    <row r="854" customFormat="false" ht="12.75" hidden="false" customHeight="false" outlineLevel="0" collapsed="false">
      <c r="A854" s="95" t="n">
        <f aca="false">MONTH(B854)+(YEAR(B854)-1998)*12</f>
        <v>-9</v>
      </c>
      <c r="B854" s="96" t="n">
        <v>35519</v>
      </c>
      <c r="C854" s="0" t="n">
        <v>1.895</v>
      </c>
      <c r="D854" s="98" t="n">
        <f aca="false">LN(C854/C853)</f>
        <v>0</v>
      </c>
      <c r="E854" s="99" t="n">
        <f aca="false">STDEV(D845:D854)*SQRT(365)</f>
        <v>0.110115532845651</v>
      </c>
    </row>
    <row r="855" customFormat="false" ht="12.75" hidden="false" customHeight="false" outlineLevel="0" collapsed="false">
      <c r="A855" s="95" t="n">
        <f aca="false">MONTH(B855)+(YEAR(B855)-1998)*12</f>
        <v>-9</v>
      </c>
      <c r="B855" s="96" t="n">
        <v>35520</v>
      </c>
      <c r="C855" s="0" t="n">
        <v>1.91</v>
      </c>
      <c r="D855" s="98" t="n">
        <f aca="false">LN(C855/C854)</f>
        <v>0.00788440352414884</v>
      </c>
      <c r="E855" s="99" t="n">
        <f aca="false">STDEV(D846:D855)*SQRT(365)</f>
        <v>0.111951876977741</v>
      </c>
    </row>
    <row r="856" customFormat="false" ht="12.75" hidden="false" customHeight="false" outlineLevel="0" collapsed="false">
      <c r="A856" s="95" t="n">
        <f aca="false">MONTH(B856)+(YEAR(B856)-1998)*12</f>
        <v>-8</v>
      </c>
      <c r="B856" s="96" t="n">
        <v>35521</v>
      </c>
      <c r="C856" s="0" t="n">
        <v>1.925</v>
      </c>
      <c r="D856" s="98" t="n">
        <f aca="false">LN(C856/C855)</f>
        <v>0.00782272568120908</v>
      </c>
      <c r="E856" s="99" t="n">
        <f aca="false">STDEV(D847:D856)*SQRT(365)</f>
        <v>0.10959235973113</v>
      </c>
    </row>
    <row r="857" customFormat="false" ht="12.75" hidden="false" customHeight="false" outlineLevel="0" collapsed="false">
      <c r="A857" s="95" t="n">
        <f aca="false">MONTH(B857)+(YEAR(B857)-1998)*12</f>
        <v>-8</v>
      </c>
      <c r="B857" s="96" t="n">
        <v>35522</v>
      </c>
      <c r="C857" s="0" t="n">
        <v>1.855</v>
      </c>
      <c r="D857" s="98" t="n">
        <f aca="false">LN(C857/C856)</f>
        <v>-0.0370412716803491</v>
      </c>
      <c r="E857" s="99" t="n">
        <f aca="false">STDEV(D848:D857)*SQRT(365)</f>
        <v>0.27059087087201</v>
      </c>
    </row>
    <row r="858" customFormat="false" ht="12.75" hidden="false" customHeight="false" outlineLevel="0" collapsed="false">
      <c r="A858" s="95" t="n">
        <f aca="false">MONTH(B858)+(YEAR(B858)-1998)*12</f>
        <v>-8</v>
      </c>
      <c r="B858" s="96" t="n">
        <v>35523</v>
      </c>
      <c r="C858" s="0" t="n">
        <v>1.86</v>
      </c>
      <c r="D858" s="98" t="n">
        <f aca="false">LN(C858/C857)</f>
        <v>0.00269179166571157</v>
      </c>
      <c r="E858" s="99" t="n">
        <f aca="false">STDEV(D849:D858)*SQRT(365)</f>
        <v>0.27059087087201</v>
      </c>
    </row>
    <row r="859" customFormat="false" ht="12.75" hidden="false" customHeight="false" outlineLevel="0" collapsed="false">
      <c r="A859" s="95" t="n">
        <f aca="false">MONTH(B859)+(YEAR(B859)-1998)*12</f>
        <v>-8</v>
      </c>
      <c r="B859" s="96" t="n">
        <v>35524</v>
      </c>
      <c r="C859" s="0" t="n">
        <v>1.915</v>
      </c>
      <c r="D859" s="98" t="n">
        <f aca="false">LN(C859/C858)</f>
        <v>0.0291411349074994</v>
      </c>
      <c r="E859" s="99" t="n">
        <f aca="false">STDEV(D850:D859)*SQRT(365)</f>
        <v>0.318810935416199</v>
      </c>
    </row>
    <row r="860" customFormat="false" ht="12.75" hidden="false" customHeight="false" outlineLevel="0" collapsed="false">
      <c r="A860" s="95" t="n">
        <f aca="false">MONTH(B860)+(YEAR(B860)-1998)*12</f>
        <v>-8</v>
      </c>
      <c r="B860" s="96" t="n">
        <v>35525</v>
      </c>
      <c r="C860" s="0" t="n">
        <v>1.915</v>
      </c>
      <c r="D860" s="98" t="n">
        <f aca="false">LN(C860/C859)</f>
        <v>0</v>
      </c>
      <c r="E860" s="99" t="n">
        <f aca="false">STDEV(D851:D860)*SQRT(365)</f>
        <v>0.309567090742063</v>
      </c>
    </row>
    <row r="861" customFormat="false" ht="12.75" hidden="false" customHeight="false" outlineLevel="0" collapsed="false">
      <c r="A861" s="95" t="n">
        <f aca="false">MONTH(B861)+(YEAR(B861)-1998)*12</f>
        <v>-8</v>
      </c>
      <c r="B861" s="96" t="n">
        <v>35526</v>
      </c>
      <c r="C861" s="0" t="n">
        <v>1.915</v>
      </c>
      <c r="D861" s="98" t="n">
        <f aca="false">LN(C861/C860)</f>
        <v>0</v>
      </c>
      <c r="E861" s="99" t="n">
        <f aca="false">STDEV(D852:D861)*SQRT(365)</f>
        <v>0.308888403727214</v>
      </c>
    </row>
    <row r="862" customFormat="false" ht="12.75" hidden="false" customHeight="false" outlineLevel="0" collapsed="false">
      <c r="A862" s="95" t="n">
        <f aca="false">MONTH(B862)+(YEAR(B862)-1998)*12</f>
        <v>-8</v>
      </c>
      <c r="B862" s="96" t="n">
        <v>35527</v>
      </c>
      <c r="C862" s="0" t="n">
        <v>1.99</v>
      </c>
      <c r="D862" s="98" t="n">
        <f aca="false">LN(C862/C861)</f>
        <v>0.0384170161037918</v>
      </c>
      <c r="E862" s="99" t="n">
        <f aca="false">STDEV(D853:D862)*SQRT(365)</f>
        <v>0.38148643046835</v>
      </c>
    </row>
    <row r="863" customFormat="false" ht="12.75" hidden="false" customHeight="false" outlineLevel="0" collapsed="false">
      <c r="A863" s="95" t="n">
        <f aca="false">MONTH(B863)+(YEAR(B863)-1998)*12</f>
        <v>-8</v>
      </c>
      <c r="B863" s="96" t="n">
        <v>35528</v>
      </c>
      <c r="C863" s="0" t="n">
        <v>2.005</v>
      </c>
      <c r="D863" s="98" t="n">
        <f aca="false">LN(C863/C862)</f>
        <v>0.00750942202213135</v>
      </c>
      <c r="E863" s="99" t="n">
        <f aca="false">STDEV(D854:D863)*SQRT(365)</f>
        <v>0.38027718042813</v>
      </c>
    </row>
    <row r="864" customFormat="false" ht="12.75" hidden="false" customHeight="false" outlineLevel="0" collapsed="false">
      <c r="A864" s="95" t="n">
        <f aca="false">MONTH(B864)+(YEAR(B864)-1998)*12</f>
        <v>-8</v>
      </c>
      <c r="B864" s="96" t="n">
        <v>35529</v>
      </c>
      <c r="C864" s="0" t="n">
        <v>1.96</v>
      </c>
      <c r="D864" s="98" t="n">
        <f aca="false">LN(C864/C863)</f>
        <v>-0.0226995875161066</v>
      </c>
      <c r="E864" s="99" t="n">
        <f aca="false">STDEV(D855:D864)*SQRT(365)</f>
        <v>0.416901767754459</v>
      </c>
    </row>
    <row r="865" customFormat="false" ht="12.75" hidden="false" customHeight="false" outlineLevel="0" collapsed="false">
      <c r="A865" s="95" t="n">
        <f aca="false">MONTH(B865)+(YEAR(B865)-1998)*12</f>
        <v>-8</v>
      </c>
      <c r="B865" s="96" t="n">
        <v>35530</v>
      </c>
      <c r="C865" s="0" t="n">
        <v>1.96</v>
      </c>
      <c r="D865" s="98" t="n">
        <f aca="false">LN(C865/C864)</f>
        <v>0</v>
      </c>
      <c r="E865" s="99" t="n">
        <f aca="false">STDEV(D856:D865)*SQRT(365)</f>
        <v>0.416161848559717</v>
      </c>
    </row>
    <row r="866" customFormat="false" ht="12.75" hidden="false" customHeight="false" outlineLevel="0" collapsed="false">
      <c r="A866" s="95" t="n">
        <f aca="false">MONTH(B866)+(YEAR(B866)-1998)*12</f>
        <v>-8</v>
      </c>
      <c r="B866" s="96" t="n">
        <v>35531</v>
      </c>
      <c r="C866" s="0" t="n">
        <v>1.97</v>
      </c>
      <c r="D866" s="98" t="n">
        <f aca="false">LN(C866/C865)</f>
        <v>0.00508906950747123</v>
      </c>
      <c r="E866" s="99" t="n">
        <f aca="false">STDEV(D857:D866)*SQRT(365)</f>
        <v>0.415092627500491</v>
      </c>
    </row>
    <row r="867" customFormat="false" ht="12.75" hidden="false" customHeight="false" outlineLevel="0" collapsed="false">
      <c r="A867" s="95" t="n">
        <f aca="false">MONTH(B867)+(YEAR(B867)-1998)*12</f>
        <v>-8</v>
      </c>
      <c r="B867" s="96" t="n">
        <v>35532</v>
      </c>
      <c r="C867" s="0" t="n">
        <v>1.97</v>
      </c>
      <c r="D867" s="98" t="n">
        <f aca="false">LN(C867/C866)</f>
        <v>0</v>
      </c>
      <c r="E867" s="99" t="n">
        <f aca="false">STDEV(D858:D867)*SQRT(365)</f>
        <v>0.3227233797435</v>
      </c>
    </row>
    <row r="868" customFormat="false" ht="12.75" hidden="false" customHeight="false" outlineLevel="0" collapsed="false">
      <c r="A868" s="95" t="n">
        <f aca="false">MONTH(B868)+(YEAR(B868)-1998)*12</f>
        <v>-8</v>
      </c>
      <c r="B868" s="96" t="n">
        <v>35533</v>
      </c>
      <c r="C868" s="0" t="n">
        <v>1.97</v>
      </c>
      <c r="D868" s="98" t="n">
        <f aca="false">LN(C868/C867)</f>
        <v>0</v>
      </c>
      <c r="E868" s="99" t="n">
        <f aca="false">STDEV(D859:D868)*SQRT(365)</f>
        <v>0.324253595700741</v>
      </c>
    </row>
    <row r="869" customFormat="false" ht="12.75" hidden="false" customHeight="false" outlineLevel="0" collapsed="false">
      <c r="A869" s="95" t="n">
        <f aca="false">MONTH(B869)+(YEAR(B869)-1998)*12</f>
        <v>-8</v>
      </c>
      <c r="B869" s="96" t="n">
        <v>35534</v>
      </c>
      <c r="C869" s="0" t="n">
        <v>2</v>
      </c>
      <c r="D869" s="98" t="n">
        <f aca="false">LN(C869/C868)</f>
        <v>0.0151136378100481</v>
      </c>
      <c r="E869" s="99" t="n">
        <f aca="false">STDEV(D860:D869)*SQRT(365)</f>
        <v>0.292751660666855</v>
      </c>
    </row>
    <row r="870" customFormat="false" ht="12.75" hidden="false" customHeight="false" outlineLevel="0" collapsed="false">
      <c r="A870" s="95" t="n">
        <f aca="false">MONTH(B870)+(YEAR(B870)-1998)*12</f>
        <v>-8</v>
      </c>
      <c r="B870" s="96" t="n">
        <v>35535</v>
      </c>
      <c r="C870" s="0" t="n">
        <v>2.005</v>
      </c>
      <c r="D870" s="98" t="n">
        <f aca="false">LN(C870/C869)</f>
        <v>0.00249688019858715</v>
      </c>
      <c r="E870" s="99" t="n">
        <f aca="false">STDEV(D861:D870)*SQRT(365)</f>
        <v>0.291635962935743</v>
      </c>
    </row>
    <row r="871" customFormat="false" ht="12.75" hidden="false" customHeight="false" outlineLevel="0" collapsed="false">
      <c r="A871" s="95" t="n">
        <f aca="false">MONTH(B871)+(YEAR(B871)-1998)*12</f>
        <v>-8</v>
      </c>
      <c r="B871" s="96" t="n">
        <v>35536</v>
      </c>
      <c r="C871" s="0" t="n">
        <v>2.015</v>
      </c>
      <c r="D871" s="98" t="n">
        <f aca="false">LN(C871/C870)</f>
        <v>0.00497513464011393</v>
      </c>
      <c r="E871" s="99" t="n">
        <f aca="false">STDEV(D862:D871)*SQRT(365)</f>
        <v>0.290002882884525</v>
      </c>
    </row>
    <row r="872" customFormat="false" ht="12.75" hidden="false" customHeight="false" outlineLevel="0" collapsed="false">
      <c r="A872" s="95" t="n">
        <f aca="false">MONTH(B872)+(YEAR(B872)-1998)*12</f>
        <v>-8</v>
      </c>
      <c r="B872" s="96" t="n">
        <v>35537</v>
      </c>
      <c r="C872" s="0" t="n">
        <v>2.075</v>
      </c>
      <c r="D872" s="98" t="n">
        <f aca="false">LN(C872/C871)</f>
        <v>0.0293419582840154</v>
      </c>
      <c r="E872" s="99" t="n">
        <f aca="false">STDEV(D863:D872)*SQRT(365)</f>
        <v>0.25015233172187</v>
      </c>
    </row>
    <row r="873" customFormat="false" ht="12.75" hidden="false" customHeight="false" outlineLevel="0" collapsed="false">
      <c r="A873" s="95" t="n">
        <f aca="false">MONTH(B873)+(YEAR(B873)-1998)*12</f>
        <v>-8</v>
      </c>
      <c r="B873" s="96" t="n">
        <v>35538</v>
      </c>
      <c r="C873" s="0" t="n">
        <v>2.075</v>
      </c>
      <c r="D873" s="98" t="n">
        <f aca="false">LN(C873/C872)</f>
        <v>0</v>
      </c>
      <c r="E873" s="99" t="n">
        <f aca="false">STDEV(D864:D873)*SQRT(365)</f>
        <v>0.250216202590733</v>
      </c>
    </row>
    <row r="874" customFormat="false" ht="12.75" hidden="false" customHeight="false" outlineLevel="0" collapsed="false">
      <c r="A874" s="95" t="n">
        <f aca="false">MONTH(B874)+(YEAR(B874)-1998)*12</f>
        <v>-8</v>
      </c>
      <c r="B874" s="96" t="n">
        <v>35539</v>
      </c>
      <c r="C874" s="0" t="n">
        <v>2.1</v>
      </c>
      <c r="D874" s="98" t="n">
        <f aca="false">LN(C874/C873)</f>
        <v>0.0119761910467156</v>
      </c>
      <c r="E874" s="99" t="n">
        <f aca="false">STDEV(D865:D874)*SQRT(365)</f>
        <v>0.18165750959691</v>
      </c>
    </row>
    <row r="875" customFormat="false" ht="12.75" hidden="false" customHeight="false" outlineLevel="0" collapsed="false">
      <c r="A875" s="95" t="n">
        <f aca="false">MONTH(B875)+(YEAR(B875)-1998)*12</f>
        <v>-8</v>
      </c>
      <c r="B875" s="96" t="n">
        <v>35540</v>
      </c>
      <c r="C875" s="0" t="n">
        <v>2.1</v>
      </c>
      <c r="D875" s="98" t="n">
        <f aca="false">LN(C875/C874)</f>
        <v>0</v>
      </c>
      <c r="E875" s="99" t="n">
        <f aca="false">STDEV(D866:D875)*SQRT(365)</f>
        <v>0.18165750959691</v>
      </c>
    </row>
    <row r="876" customFormat="false" ht="12.75" hidden="false" customHeight="false" outlineLevel="0" collapsed="false">
      <c r="A876" s="95" t="n">
        <f aca="false">MONTH(B876)+(YEAR(B876)-1998)*12</f>
        <v>-8</v>
      </c>
      <c r="B876" s="96" t="n">
        <v>35541</v>
      </c>
      <c r="C876" s="0" t="n">
        <v>2.08</v>
      </c>
      <c r="D876" s="98" t="n">
        <f aca="false">LN(C876/C875)</f>
        <v>-0.00956945101615067</v>
      </c>
      <c r="E876" s="99" t="n">
        <f aca="false">STDEV(D867:D876)*SQRT(365)</f>
        <v>0.20735134294423</v>
      </c>
    </row>
    <row r="877" customFormat="false" ht="12.75" hidden="false" customHeight="false" outlineLevel="0" collapsed="false">
      <c r="A877" s="95" t="n">
        <f aca="false">MONTH(B877)+(YEAR(B877)-1998)*12</f>
        <v>-8</v>
      </c>
      <c r="B877" s="96" t="n">
        <v>35542</v>
      </c>
      <c r="C877" s="0" t="n">
        <v>2.105</v>
      </c>
      <c r="D877" s="98" t="n">
        <f aca="false">LN(C877/C876)</f>
        <v>0.011947573421118</v>
      </c>
      <c r="E877" s="99" t="n">
        <f aca="false">STDEV(D868:D877)*SQRT(365)</f>
        <v>0.207218038756444</v>
      </c>
    </row>
    <row r="878" customFormat="false" ht="12.75" hidden="false" customHeight="false" outlineLevel="0" collapsed="false">
      <c r="A878" s="95" t="n">
        <f aca="false">MONTH(B878)+(YEAR(B878)-1998)*12</f>
        <v>-8</v>
      </c>
      <c r="B878" s="96" t="n">
        <v>35543</v>
      </c>
      <c r="C878" s="0" t="n">
        <v>2.23</v>
      </c>
      <c r="D878" s="98" t="n">
        <f aca="false">LN(C878/C877)</f>
        <v>0.0576861183376826</v>
      </c>
      <c r="E878" s="99" t="n">
        <f aca="false">STDEV(D869:D878)*SQRT(365)</f>
        <v>0.365221470688783</v>
      </c>
    </row>
    <row r="879" customFormat="false" ht="12.75" hidden="false" customHeight="false" outlineLevel="0" collapsed="false">
      <c r="A879" s="95" t="n">
        <f aca="false">MONTH(B879)+(YEAR(B879)-1998)*12</f>
        <v>-8</v>
      </c>
      <c r="B879" s="96" t="n">
        <v>35544</v>
      </c>
      <c r="C879" s="0" t="n">
        <v>2.115</v>
      </c>
      <c r="D879" s="98" t="n">
        <f aca="false">LN(C879/C878)</f>
        <v>-0.052946772973786</v>
      </c>
      <c r="E879" s="99" t="n">
        <f aca="false">STDEV(D870:D879)*SQRT(365)</f>
        <v>0.536157230884319</v>
      </c>
    </row>
    <row r="880" customFormat="false" ht="12.75" hidden="false" customHeight="false" outlineLevel="0" collapsed="false">
      <c r="A880" s="95" t="n">
        <f aca="false">MONTH(B880)+(YEAR(B880)-1998)*12</f>
        <v>-8</v>
      </c>
      <c r="B880" s="96" t="n">
        <v>35545</v>
      </c>
      <c r="C880" s="0" t="n">
        <v>2.115</v>
      </c>
      <c r="D880" s="98" t="n">
        <f aca="false">LN(C880/C879)</f>
        <v>0</v>
      </c>
      <c r="E880" s="99" t="n">
        <f aca="false">STDEV(D871:D880)*SQRT(365)</f>
        <v>0.536953182345259</v>
      </c>
    </row>
    <row r="881" customFormat="false" ht="12.75" hidden="false" customHeight="false" outlineLevel="0" collapsed="false">
      <c r="A881" s="95" t="n">
        <f aca="false">MONTH(B881)+(YEAR(B881)-1998)*12</f>
        <v>-8</v>
      </c>
      <c r="B881" s="96" t="n">
        <v>35546</v>
      </c>
      <c r="C881" s="0" t="n">
        <v>2.19</v>
      </c>
      <c r="D881" s="98" t="n">
        <f aca="false">LN(C881/C880)</f>
        <v>0.0348467313301681</v>
      </c>
      <c r="E881" s="99" t="n">
        <f aca="false">STDEV(D872:D881)*SQRT(365)</f>
        <v>0.565686728251829</v>
      </c>
    </row>
    <row r="882" customFormat="false" ht="12.75" hidden="false" customHeight="false" outlineLevel="0" collapsed="false">
      <c r="A882" s="95" t="n">
        <f aca="false">MONTH(B882)+(YEAR(B882)-1998)*12</f>
        <v>-8</v>
      </c>
      <c r="B882" s="96" t="n">
        <v>35547</v>
      </c>
      <c r="C882" s="0" t="n">
        <v>2.19</v>
      </c>
      <c r="D882" s="98" t="n">
        <f aca="false">LN(C882/C881)</f>
        <v>0</v>
      </c>
      <c r="E882" s="99" t="n">
        <f aca="false">STDEV(D873:D882)*SQRT(365)</f>
        <v>0.549012177931296</v>
      </c>
    </row>
    <row r="883" customFormat="false" ht="12.75" hidden="false" customHeight="false" outlineLevel="0" collapsed="false">
      <c r="A883" s="95" t="n">
        <f aca="false">MONTH(B883)+(YEAR(B883)-1998)*12</f>
        <v>-8</v>
      </c>
      <c r="B883" s="96" t="n">
        <v>35548</v>
      </c>
      <c r="C883" s="0" t="n">
        <v>2.08</v>
      </c>
      <c r="D883" s="98" t="n">
        <f aca="false">LN(C883/C882)</f>
        <v>-0.0515336501151828</v>
      </c>
      <c r="E883" s="99" t="n">
        <f aca="false">STDEV(D874:D883)*SQRT(365)</f>
        <v>0.648764107803993</v>
      </c>
    </row>
    <row r="884" customFormat="false" ht="12.75" hidden="false" customHeight="false" outlineLevel="0" collapsed="false">
      <c r="A884" s="95" t="n">
        <f aca="false">MONTH(B884)+(YEAR(B884)-1998)*12</f>
        <v>-8</v>
      </c>
      <c r="B884" s="96" t="n">
        <v>35549</v>
      </c>
      <c r="C884" s="0" t="n">
        <v>2.1</v>
      </c>
      <c r="D884" s="98" t="n">
        <f aca="false">LN(C884/C883)</f>
        <v>0.00956945101615067</v>
      </c>
      <c r="E884" s="99" t="n">
        <f aca="false">STDEV(D875:D884)*SQRT(365)</f>
        <v>0.647159455154464</v>
      </c>
    </row>
    <row r="885" customFormat="false" ht="12.75" hidden="false" customHeight="false" outlineLevel="0" collapsed="false">
      <c r="A885" s="95" t="n">
        <f aca="false">MONTH(B885)+(YEAR(B885)-1998)*12</f>
        <v>-8</v>
      </c>
      <c r="B885" s="96" t="n">
        <v>35550</v>
      </c>
      <c r="C885" s="0" t="n">
        <v>2.125</v>
      </c>
      <c r="D885" s="98" t="n">
        <f aca="false">LN(C885/C884)</f>
        <v>0.0118344576470028</v>
      </c>
      <c r="E885" s="99" t="n">
        <f aca="false">STDEV(D876:D885)*SQRT(365)</f>
        <v>0.651097032361901</v>
      </c>
    </row>
    <row r="886" customFormat="false" ht="12.75" hidden="false" customHeight="false" outlineLevel="0" collapsed="false">
      <c r="A886" s="95" t="n">
        <f aca="false">MONTH(B886)+(YEAR(B886)-1998)*12</f>
        <v>-7</v>
      </c>
      <c r="B886" s="96" t="n">
        <v>35551</v>
      </c>
      <c r="C886" s="0" t="n">
        <v>2.175</v>
      </c>
      <c r="D886" s="98" t="n">
        <f aca="false">LN(C886/C885)</f>
        <v>0.0232568621642672</v>
      </c>
      <c r="E886" s="99" t="n">
        <f aca="false">STDEV(D877:D886)*SQRT(365)</f>
        <v>0.659263301561151</v>
      </c>
    </row>
    <row r="887" customFormat="false" ht="12.75" hidden="false" customHeight="false" outlineLevel="0" collapsed="false">
      <c r="A887" s="95" t="n">
        <f aca="false">MONTH(B887)+(YEAR(B887)-1998)*12</f>
        <v>-7</v>
      </c>
      <c r="B887" s="96" t="n">
        <v>35552</v>
      </c>
      <c r="C887" s="0" t="n">
        <v>2.195</v>
      </c>
      <c r="D887" s="98" t="n">
        <f aca="false">LN(C887/C886)</f>
        <v>0.0091533819864872</v>
      </c>
      <c r="E887" s="99" t="n">
        <f aca="false">STDEV(D878:D887)*SQRT(365)</f>
        <v>0.658192577158074</v>
      </c>
    </row>
    <row r="888" customFormat="false" ht="12.75" hidden="false" customHeight="false" outlineLevel="0" collapsed="false">
      <c r="A888" s="95" t="n">
        <f aca="false">MONTH(B888)+(YEAR(B888)-1998)*12</f>
        <v>-7</v>
      </c>
      <c r="B888" s="96" t="n">
        <v>35553</v>
      </c>
      <c r="C888" s="0" t="n">
        <v>2.195</v>
      </c>
      <c r="D888" s="98" t="n">
        <f aca="false">LN(C888/C887)</f>
        <v>0</v>
      </c>
      <c r="E888" s="99" t="n">
        <f aca="false">STDEV(D879:D888)*SQRT(365)</f>
        <v>0.551683703543568</v>
      </c>
    </row>
    <row r="889" customFormat="false" ht="12.75" hidden="false" customHeight="false" outlineLevel="0" collapsed="false">
      <c r="A889" s="95" t="n">
        <f aca="false">MONTH(B889)+(YEAR(B889)-1998)*12</f>
        <v>-7</v>
      </c>
      <c r="B889" s="96" t="n">
        <v>35554</v>
      </c>
      <c r="C889" s="0" t="n">
        <v>2.195</v>
      </c>
      <c r="D889" s="98" t="n">
        <f aca="false">LN(C889/C888)</f>
        <v>0</v>
      </c>
      <c r="E889" s="99" t="n">
        <f aca="false">STDEV(D880:D889)*SQRT(365)</f>
        <v>0.431378817606743</v>
      </c>
    </row>
    <row r="890" customFormat="false" ht="12.75" hidden="false" customHeight="false" outlineLevel="0" collapsed="false">
      <c r="A890" s="95" t="n">
        <f aca="false">MONTH(B890)+(YEAR(B890)-1998)*12</f>
        <v>-7</v>
      </c>
      <c r="B890" s="96" t="n">
        <v>35555</v>
      </c>
      <c r="C890" s="0" t="n">
        <v>2.215</v>
      </c>
      <c r="D890" s="98" t="n">
        <f aca="false">LN(C890/C889)</f>
        <v>0.00907035696996428</v>
      </c>
      <c r="E890" s="99" t="n">
        <f aca="false">STDEV(D881:D890)*SQRT(365)</f>
        <v>0.431693309985498</v>
      </c>
    </row>
    <row r="891" customFormat="false" ht="12.75" hidden="false" customHeight="false" outlineLevel="0" collapsed="false">
      <c r="A891" s="95" t="n">
        <f aca="false">MONTH(B891)+(YEAR(B891)-1998)*12</f>
        <v>-7</v>
      </c>
      <c r="B891" s="96" t="n">
        <v>35556</v>
      </c>
      <c r="C891" s="0" t="n">
        <v>2.235</v>
      </c>
      <c r="D891" s="98" t="n">
        <f aca="false">LN(C891/C890)</f>
        <v>0.00898882456843328</v>
      </c>
      <c r="E891" s="99" t="n">
        <f aca="false">STDEV(D882:D891)*SQRT(365)</f>
        <v>0.383884368185231</v>
      </c>
    </row>
    <row r="892" customFormat="false" ht="12.75" hidden="false" customHeight="false" outlineLevel="0" collapsed="false">
      <c r="A892" s="95" t="n">
        <f aca="false">MONTH(B892)+(YEAR(B892)-1998)*12</f>
        <v>-7</v>
      </c>
      <c r="B892" s="96" t="n">
        <v>35557</v>
      </c>
      <c r="C892" s="0" t="n">
        <v>2.365</v>
      </c>
      <c r="D892" s="98" t="n">
        <f aca="false">LN(C892/C891)</f>
        <v>0.0565367938783643</v>
      </c>
      <c r="E892" s="99" t="n">
        <f aca="false">STDEV(D883:D892)*SQRT(365)</f>
        <v>0.504686876636293</v>
      </c>
    </row>
    <row r="893" customFormat="false" ht="12.75" hidden="false" customHeight="false" outlineLevel="0" collapsed="false">
      <c r="A893" s="95" t="n">
        <f aca="false">MONTH(B893)+(YEAR(B893)-1998)*12</f>
        <v>-7</v>
      </c>
      <c r="B893" s="96" t="n">
        <v>35558</v>
      </c>
      <c r="C893" s="0" t="n">
        <v>2.34</v>
      </c>
      <c r="D893" s="98" t="n">
        <f aca="false">LN(C893/C892)</f>
        <v>-0.0106270925742864</v>
      </c>
      <c r="E893" s="99" t="n">
        <f aca="false">STDEV(D884:D893)*SQRT(365)</f>
        <v>0.345385471446296</v>
      </c>
    </row>
    <row r="894" customFormat="false" ht="12.75" hidden="false" customHeight="false" outlineLevel="0" collapsed="false">
      <c r="A894" s="95" t="n">
        <f aca="false">MONTH(B894)+(YEAR(B894)-1998)*12</f>
        <v>-7</v>
      </c>
      <c r="B894" s="96" t="n">
        <v>35559</v>
      </c>
      <c r="C894" s="0" t="n">
        <v>2.34</v>
      </c>
      <c r="D894" s="98" t="n">
        <f aca="false">LN(C894/C893)</f>
        <v>0</v>
      </c>
      <c r="E894" s="99" t="n">
        <f aca="false">STDEV(D885:D894)*SQRT(365)</f>
        <v>0.352630225365884</v>
      </c>
    </row>
    <row r="895" customFormat="false" ht="12.75" hidden="false" customHeight="false" outlineLevel="0" collapsed="false">
      <c r="A895" s="95" t="n">
        <f aca="false">MONTH(B895)+(YEAR(B895)-1998)*12</f>
        <v>-7</v>
      </c>
      <c r="B895" s="96" t="n">
        <v>35560</v>
      </c>
      <c r="C895" s="0" t="n">
        <v>2.3</v>
      </c>
      <c r="D895" s="98" t="n">
        <f aca="false">LN(C895/C894)</f>
        <v>-0.0172418064345061</v>
      </c>
      <c r="E895" s="99" t="n">
        <f aca="false">STDEV(D886:D895)*SQRT(365)</f>
        <v>0.390918070557169</v>
      </c>
    </row>
    <row r="896" customFormat="false" ht="12.75" hidden="false" customHeight="false" outlineLevel="0" collapsed="false">
      <c r="A896" s="95" t="n">
        <f aca="false">MONTH(B896)+(YEAR(B896)-1998)*12</f>
        <v>-7</v>
      </c>
      <c r="B896" s="96" t="n">
        <v>35561</v>
      </c>
      <c r="C896" s="0" t="n">
        <v>2.3</v>
      </c>
      <c r="D896" s="98" t="n">
        <f aca="false">LN(C896/C895)</f>
        <v>0</v>
      </c>
      <c r="E896" s="99" t="n">
        <f aca="false">STDEV(D887:D896)*SQRT(365)</f>
        <v>0.378967005842386</v>
      </c>
    </row>
    <row r="897" customFormat="false" ht="12.75" hidden="false" customHeight="false" outlineLevel="0" collapsed="false">
      <c r="A897" s="95" t="n">
        <f aca="false">MONTH(B897)+(YEAR(B897)-1998)*12</f>
        <v>-7</v>
      </c>
      <c r="B897" s="96" t="n">
        <v>35562</v>
      </c>
      <c r="C897" s="0" t="n">
        <v>2.265</v>
      </c>
      <c r="D897" s="98" t="n">
        <f aca="false">LN(C897/C896)</f>
        <v>-0.0153343640001066</v>
      </c>
      <c r="E897" s="99" t="n">
        <f aca="false">STDEV(D888:D897)*SQRT(365)</f>
        <v>0.398022152891249</v>
      </c>
    </row>
    <row r="898" customFormat="false" ht="12.75" hidden="false" customHeight="false" outlineLevel="0" collapsed="false">
      <c r="A898" s="95" t="n">
        <f aca="false">MONTH(B898)+(YEAR(B898)-1998)*12</f>
        <v>-7</v>
      </c>
      <c r="B898" s="96" t="n">
        <v>35563</v>
      </c>
      <c r="C898" s="0" t="n">
        <v>2.175</v>
      </c>
      <c r="D898" s="98" t="n">
        <f aca="false">LN(C898/C897)</f>
        <v>-0.04054609439435</v>
      </c>
      <c r="E898" s="99" t="n">
        <f aca="false">STDEV(D889:D898)*SQRT(365)</f>
        <v>0.478279581261613</v>
      </c>
    </row>
    <row r="899" customFormat="false" ht="12.75" hidden="false" customHeight="false" outlineLevel="0" collapsed="false">
      <c r="A899" s="95" t="n">
        <f aca="false">MONTH(B899)+(YEAR(B899)-1998)*12</f>
        <v>-7</v>
      </c>
      <c r="B899" s="96" t="n">
        <v>35564</v>
      </c>
      <c r="C899" s="0" t="n">
        <v>2.215</v>
      </c>
      <c r="D899" s="98" t="n">
        <f aca="false">LN(C899/C898)</f>
        <v>0.0182237389564517</v>
      </c>
      <c r="E899" s="99" t="n">
        <f aca="false">STDEV(D890:D899)*SQRT(365)</f>
        <v>0.492164792590425</v>
      </c>
    </row>
    <row r="900" customFormat="false" ht="12.75" hidden="false" customHeight="false" outlineLevel="0" collapsed="false">
      <c r="A900" s="95" t="n">
        <f aca="false">MONTH(B900)+(YEAR(B900)-1998)*12</f>
        <v>-7</v>
      </c>
      <c r="B900" s="96" t="n">
        <v>35565</v>
      </c>
      <c r="C900" s="0" t="n">
        <v>2.245</v>
      </c>
      <c r="D900" s="98" t="n">
        <f aca="false">LN(C900/C899)</f>
        <v>0.0134531176971187</v>
      </c>
      <c r="E900" s="99" t="n">
        <f aca="false">STDEV(D891:D900)*SQRT(365)</f>
        <v>0.495811739043399</v>
      </c>
    </row>
    <row r="901" customFormat="false" ht="12.75" hidden="false" customHeight="false" outlineLevel="0" collapsed="false">
      <c r="A901" s="95" t="n">
        <f aca="false">MONTH(B901)+(YEAR(B901)-1998)*12</f>
        <v>-7</v>
      </c>
      <c r="B901" s="96" t="n">
        <v>35566</v>
      </c>
      <c r="C901" s="0" t="n">
        <v>2.245</v>
      </c>
      <c r="D901" s="98" t="n">
        <f aca="false">LN(C901/C900)</f>
        <v>0</v>
      </c>
      <c r="E901" s="99" t="n">
        <f aca="false">STDEV(D892:D901)*SQRT(365)</f>
        <v>0.493158805056831</v>
      </c>
    </row>
    <row r="902" customFormat="false" ht="12.75" hidden="false" customHeight="false" outlineLevel="0" collapsed="false">
      <c r="A902" s="95" t="n">
        <f aca="false">MONTH(B902)+(YEAR(B902)-1998)*12</f>
        <v>-7</v>
      </c>
      <c r="B902" s="96" t="n">
        <v>35567</v>
      </c>
      <c r="C902" s="0" t="n">
        <v>2.195</v>
      </c>
      <c r="D902" s="98" t="n">
        <f aca="false">LN(C902/C901)</f>
        <v>-0.0225234746670831</v>
      </c>
      <c r="E902" s="99" t="n">
        <f aca="false">STDEV(D893:D902)*SQRT(365)</f>
        <v>0.334157181287977</v>
      </c>
    </row>
    <row r="903" customFormat="false" ht="12.75" hidden="false" customHeight="false" outlineLevel="0" collapsed="false">
      <c r="A903" s="95" t="n">
        <f aca="false">MONTH(B903)+(YEAR(B903)-1998)*12</f>
        <v>-7</v>
      </c>
      <c r="B903" s="96" t="n">
        <v>35568</v>
      </c>
      <c r="C903" s="0" t="n">
        <v>2.195</v>
      </c>
      <c r="D903" s="98" t="n">
        <f aca="false">LN(C903/C902)</f>
        <v>0</v>
      </c>
      <c r="E903" s="99" t="n">
        <f aca="false">STDEV(D894:D903)*SQRT(365)</f>
        <v>0.336233327308742</v>
      </c>
    </row>
    <row r="904" customFormat="false" ht="12.75" hidden="false" customHeight="false" outlineLevel="0" collapsed="false">
      <c r="A904" s="95" t="n">
        <f aca="false">MONTH(B904)+(YEAR(B904)-1998)*12</f>
        <v>-7</v>
      </c>
      <c r="B904" s="96" t="n">
        <v>35569</v>
      </c>
      <c r="C904" s="0" t="n">
        <v>2.22</v>
      </c>
      <c r="D904" s="98" t="n">
        <f aca="false">LN(C904/C903)</f>
        <v>0.0113251493570535</v>
      </c>
      <c r="E904" s="99" t="n">
        <f aca="false">STDEV(D895:D904)*SQRT(365)</f>
        <v>0.351582787749835</v>
      </c>
    </row>
    <row r="905" customFormat="false" ht="12.75" hidden="false" customHeight="false" outlineLevel="0" collapsed="false">
      <c r="A905" s="95" t="n">
        <f aca="false">MONTH(B905)+(YEAR(B905)-1998)*12</f>
        <v>-7</v>
      </c>
      <c r="B905" s="96" t="n">
        <v>35570</v>
      </c>
      <c r="C905" s="0" t="n">
        <v>2.2</v>
      </c>
      <c r="D905" s="98" t="n">
        <f aca="false">LN(C905/C904)</f>
        <v>-0.00904983551991793</v>
      </c>
      <c r="E905" s="99" t="n">
        <f aca="false">STDEV(D896:D905)*SQRT(365)</f>
        <v>0.343658826798003</v>
      </c>
    </row>
    <row r="906" customFormat="false" ht="12.75" hidden="false" customHeight="false" outlineLevel="0" collapsed="false">
      <c r="A906" s="95" t="n">
        <f aca="false">MONTH(B906)+(YEAR(B906)-1998)*12</f>
        <v>-7</v>
      </c>
      <c r="B906" s="96" t="n">
        <v>35571</v>
      </c>
      <c r="C906" s="0" t="n">
        <v>2.19</v>
      </c>
      <c r="D906" s="98" t="n">
        <f aca="false">LN(C906/C905)</f>
        <v>-0.0045558165358608</v>
      </c>
      <c r="E906" s="99" t="n">
        <f aca="false">STDEV(D897:D906)*SQRT(365)</f>
        <v>0.342368733268394</v>
      </c>
    </row>
    <row r="907" customFormat="false" ht="12.75" hidden="false" customHeight="false" outlineLevel="0" collapsed="false">
      <c r="A907" s="95" t="n">
        <f aca="false">MONTH(B907)+(YEAR(B907)-1998)*12</f>
        <v>-7</v>
      </c>
      <c r="B907" s="96" t="n">
        <v>35572</v>
      </c>
      <c r="C907" s="0" t="n">
        <v>2.205</v>
      </c>
      <c r="D907" s="98" t="n">
        <f aca="false">LN(C907/C906)</f>
        <v>0.00682596507039989</v>
      </c>
      <c r="E907" s="99" t="n">
        <f aca="false">STDEV(D898:D907)*SQRT(365)</f>
        <v>0.341155246662313</v>
      </c>
    </row>
    <row r="908" customFormat="false" ht="12.75" hidden="false" customHeight="false" outlineLevel="0" collapsed="false">
      <c r="A908" s="95" t="n">
        <f aca="false">MONTH(B908)+(YEAR(B908)-1998)*12</f>
        <v>-7</v>
      </c>
      <c r="B908" s="96" t="n">
        <v>35573</v>
      </c>
      <c r="C908" s="0" t="n">
        <v>2.205</v>
      </c>
      <c r="D908" s="98" t="n">
        <f aca="false">LN(C908/C907)</f>
        <v>0</v>
      </c>
      <c r="E908" s="99" t="n">
        <f aca="false">STDEV(D899:D908)*SQRT(365)</f>
        <v>0.227763538886068</v>
      </c>
    </row>
    <row r="909" customFormat="false" ht="12.75" hidden="false" customHeight="false" outlineLevel="0" collapsed="false">
      <c r="A909" s="95" t="n">
        <f aca="false">MONTH(B909)+(YEAR(B909)-1998)*12</f>
        <v>-7</v>
      </c>
      <c r="B909" s="96" t="n">
        <v>35574</v>
      </c>
      <c r="C909" s="0" t="n">
        <v>2.195</v>
      </c>
      <c r="D909" s="98" t="n">
        <f aca="false">LN(C909/C908)</f>
        <v>-0.00454546237167472</v>
      </c>
      <c r="E909" s="99" t="n">
        <f aca="false">STDEV(D900:D909)*SQRT(365)</f>
        <v>0.199180498184309</v>
      </c>
    </row>
    <row r="910" customFormat="false" ht="12.75" hidden="false" customHeight="false" outlineLevel="0" collapsed="false">
      <c r="A910" s="95" t="n">
        <f aca="false">MONTH(B910)+(YEAR(B910)-1998)*12</f>
        <v>-7</v>
      </c>
      <c r="B910" s="96" t="n">
        <v>35575</v>
      </c>
      <c r="C910" s="0" t="n">
        <v>2.195</v>
      </c>
      <c r="D910" s="98" t="n">
        <f aca="false">LN(C910/C909)</f>
        <v>0</v>
      </c>
      <c r="E910" s="99" t="n">
        <f aca="false">STDEV(D901:D910)*SQRT(365)</f>
        <v>0.174954601574629</v>
      </c>
    </row>
    <row r="911" customFormat="false" ht="12.75" hidden="false" customHeight="false" outlineLevel="0" collapsed="false">
      <c r="A911" s="95" t="n">
        <f aca="false">MONTH(B911)+(YEAR(B911)-1998)*12</f>
        <v>-7</v>
      </c>
      <c r="B911" s="96" t="n">
        <v>35576</v>
      </c>
      <c r="C911" s="0" t="n">
        <v>2.195</v>
      </c>
      <c r="D911" s="98" t="n">
        <f aca="false">LN(C911/C910)</f>
        <v>0</v>
      </c>
      <c r="E911" s="99" t="n">
        <f aca="false">STDEV(D902:D911)*SQRT(365)</f>
        <v>0.174954601574629</v>
      </c>
    </row>
    <row r="912" customFormat="false" ht="12.75" hidden="false" customHeight="false" outlineLevel="0" collapsed="false">
      <c r="A912" s="95" t="n">
        <f aca="false">MONTH(B912)+(YEAR(B912)-1998)*12</f>
        <v>-7</v>
      </c>
      <c r="B912" s="96" t="n">
        <v>35577</v>
      </c>
      <c r="C912" s="0" t="n">
        <v>2.285</v>
      </c>
      <c r="D912" s="98" t="n">
        <f aca="false">LN(C912/C911)</f>
        <v>0.0401839778190335</v>
      </c>
      <c r="E912" s="99" t="n">
        <f aca="false">STDEV(D903:D912)*SQRT(365)</f>
        <v>0.26651615529912</v>
      </c>
    </row>
    <row r="913" customFormat="false" ht="12.75" hidden="false" customHeight="false" outlineLevel="0" collapsed="false">
      <c r="A913" s="95" t="n">
        <f aca="false">MONTH(B913)+(YEAR(B913)-1998)*12</f>
        <v>-7</v>
      </c>
      <c r="B913" s="96" t="n">
        <v>35578</v>
      </c>
      <c r="C913" s="0" t="n">
        <v>2.34</v>
      </c>
      <c r="D913" s="98" t="n">
        <f aca="false">LN(C913/C912)</f>
        <v>0.0237849050234419</v>
      </c>
      <c r="E913" s="99" t="n">
        <f aca="false">STDEV(D904:D913)*SQRT(365)</f>
        <v>0.289702139573251</v>
      </c>
    </row>
    <row r="914" customFormat="false" ht="12.75" hidden="false" customHeight="false" outlineLevel="0" collapsed="false">
      <c r="A914" s="95" t="n">
        <f aca="false">MONTH(B914)+(YEAR(B914)-1998)*12</f>
        <v>-7</v>
      </c>
      <c r="B914" s="96" t="n">
        <v>35579</v>
      </c>
      <c r="C914" s="0" t="n">
        <v>2.275</v>
      </c>
      <c r="D914" s="98" t="n">
        <f aca="false">LN(C914/C913)</f>
        <v>-0.0281708769666963</v>
      </c>
      <c r="E914" s="99" t="n">
        <f aca="false">STDEV(D905:D914)*SQRT(365)</f>
        <v>0.353662246622169</v>
      </c>
    </row>
    <row r="915" customFormat="false" ht="12.75" hidden="false" customHeight="false" outlineLevel="0" collapsed="false">
      <c r="A915" s="95" t="n">
        <f aca="false">MONTH(B915)+(YEAR(B915)-1998)*12</f>
        <v>-7</v>
      </c>
      <c r="B915" s="96" t="n">
        <v>35580</v>
      </c>
      <c r="C915" s="0" t="n">
        <v>2.24</v>
      </c>
      <c r="D915" s="98" t="n">
        <f aca="false">LN(C915/C914)</f>
        <v>-0.0155041865359651</v>
      </c>
      <c r="E915" s="99" t="n">
        <f aca="false">STDEV(D906:D915)*SQRT(365)</f>
        <v>0.364165475268516</v>
      </c>
    </row>
    <row r="916" customFormat="false" ht="12.75" hidden="false" customHeight="false" outlineLevel="0" collapsed="false">
      <c r="A916" s="95" t="n">
        <f aca="false">MONTH(B916)+(YEAR(B916)-1998)*12</f>
        <v>-7</v>
      </c>
      <c r="B916" s="96" t="n">
        <v>35581</v>
      </c>
      <c r="C916" s="0" t="n">
        <v>2.24</v>
      </c>
      <c r="D916" s="98" t="n">
        <f aca="false">LN(C916/C915)</f>
        <v>0</v>
      </c>
      <c r="E916" s="99" t="n">
        <f aca="false">STDEV(D907:D916)*SQRT(365)</f>
        <v>0.361973391301021</v>
      </c>
    </row>
    <row r="917" customFormat="false" ht="12.75" hidden="false" customHeight="false" outlineLevel="0" collapsed="false">
      <c r="A917" s="95" t="n">
        <f aca="false">MONTH(B917)+(YEAR(B917)-1998)*12</f>
        <v>-6</v>
      </c>
      <c r="B917" s="96" t="n">
        <v>35582</v>
      </c>
      <c r="C917" s="0" t="n">
        <v>2.24</v>
      </c>
      <c r="D917" s="98" t="n">
        <f aca="false">LN(C917/C916)</f>
        <v>0</v>
      </c>
      <c r="E917" s="99" t="n">
        <f aca="false">STDEV(D908:D917)*SQRT(365)</f>
        <v>0.360826812211405</v>
      </c>
    </row>
    <row r="918" customFormat="false" ht="12.75" hidden="false" customHeight="false" outlineLevel="0" collapsed="false">
      <c r="A918" s="95" t="n">
        <f aca="false">MONTH(B918)+(YEAR(B918)-1998)*12</f>
        <v>-6</v>
      </c>
      <c r="B918" s="96" t="n">
        <v>35583</v>
      </c>
      <c r="C918" s="0" t="n">
        <v>2.195</v>
      </c>
      <c r="D918" s="98" t="n">
        <f aca="false">LN(C918/C917)</f>
        <v>-0.020293819339814</v>
      </c>
      <c r="E918" s="99" t="n">
        <f aca="false">STDEV(D909:D918)*SQRT(365)</f>
        <v>0.384474161229778</v>
      </c>
    </row>
    <row r="919" customFormat="false" ht="12.75" hidden="false" customHeight="false" outlineLevel="0" collapsed="false">
      <c r="A919" s="95" t="n">
        <f aca="false">MONTH(B919)+(YEAR(B919)-1998)*12</f>
        <v>-6</v>
      </c>
      <c r="B919" s="96" t="n">
        <v>35584</v>
      </c>
      <c r="C919" s="0" t="n">
        <v>2.095</v>
      </c>
      <c r="D919" s="98" t="n">
        <f aca="false">LN(C919/C918)</f>
        <v>-0.0466284931530335</v>
      </c>
      <c r="E919" s="99" t="n">
        <f aca="false">STDEV(D910:D919)*SQRT(365)</f>
        <v>0.475841510868821</v>
      </c>
    </row>
    <row r="920" customFormat="false" ht="12.75" hidden="false" customHeight="false" outlineLevel="0" collapsed="false">
      <c r="A920" s="95" t="n">
        <f aca="false">MONTH(B920)+(YEAR(B920)-1998)*12</f>
        <v>-6</v>
      </c>
      <c r="B920" s="96" t="n">
        <v>35585</v>
      </c>
      <c r="C920" s="0" t="n">
        <v>2.18</v>
      </c>
      <c r="D920" s="98" t="n">
        <f aca="false">LN(C920/C919)</f>
        <v>0.0397713234268967</v>
      </c>
      <c r="E920" s="99" t="n">
        <f aca="false">STDEV(D911:D920)*SQRT(365)</f>
        <v>0.546992856086564</v>
      </c>
    </row>
    <row r="921" customFormat="false" ht="12.75" hidden="false" customHeight="false" outlineLevel="0" collapsed="false">
      <c r="A921" s="95" t="n">
        <f aca="false">MONTH(B921)+(YEAR(B921)-1998)*12</f>
        <v>-6</v>
      </c>
      <c r="B921" s="96" t="n">
        <v>35586</v>
      </c>
      <c r="C921" s="0" t="n">
        <v>2.165</v>
      </c>
      <c r="D921" s="98" t="n">
        <f aca="false">LN(C921/C920)</f>
        <v>-0.00690451534654449</v>
      </c>
      <c r="E921" s="99" t="n">
        <f aca="false">STDEV(D912:D921)*SQRT(365)</f>
        <v>0.548230973825237</v>
      </c>
    </row>
    <row r="922" customFormat="false" ht="12.75" hidden="false" customHeight="false" outlineLevel="0" collapsed="false">
      <c r="A922" s="95" t="n">
        <f aca="false">MONTH(B922)+(YEAR(B922)-1998)*12</f>
        <v>-6</v>
      </c>
      <c r="B922" s="96" t="n">
        <v>35587</v>
      </c>
      <c r="C922" s="0" t="n">
        <v>2.165</v>
      </c>
      <c r="D922" s="98" t="n">
        <f aca="false">LN(C922/C921)</f>
        <v>0</v>
      </c>
      <c r="E922" s="99" t="n">
        <f aca="false">STDEV(D913:D922)*SQRT(365)</f>
        <v>0.47332428435188</v>
      </c>
    </row>
    <row r="923" customFormat="false" ht="12.75" hidden="false" customHeight="false" outlineLevel="0" collapsed="false">
      <c r="A923" s="95" t="n">
        <f aca="false">MONTH(B923)+(YEAR(B923)-1998)*12</f>
        <v>-6</v>
      </c>
      <c r="B923" s="96" t="n">
        <v>35588</v>
      </c>
      <c r="C923" s="0" t="n">
        <v>2.19</v>
      </c>
      <c r="D923" s="98" t="n">
        <f aca="false">LN(C923/C922)</f>
        <v>0.0114811823739562</v>
      </c>
      <c r="E923" s="99" t="n">
        <f aca="false">STDEV(D914:D923)*SQRT(365)</f>
        <v>0.44770649946206</v>
      </c>
    </row>
    <row r="924" customFormat="false" ht="12.75" hidden="false" customHeight="false" outlineLevel="0" collapsed="false">
      <c r="A924" s="95" t="n">
        <f aca="false">MONTH(B924)+(YEAR(B924)-1998)*12</f>
        <v>-6</v>
      </c>
      <c r="B924" s="96" t="n">
        <v>35589</v>
      </c>
      <c r="C924" s="0" t="n">
        <v>2.19</v>
      </c>
      <c r="D924" s="98" t="n">
        <f aca="false">LN(C924/C923)</f>
        <v>0</v>
      </c>
      <c r="E924" s="99" t="n">
        <f aca="false">STDEV(D915:D924)*SQRT(365)</f>
        <v>0.424470965629776</v>
      </c>
    </row>
    <row r="925" customFormat="false" ht="12.75" hidden="false" customHeight="false" outlineLevel="0" collapsed="false">
      <c r="A925" s="95" t="n">
        <f aca="false">MONTH(B925)+(YEAR(B925)-1998)*12</f>
        <v>-6</v>
      </c>
      <c r="B925" s="96" t="n">
        <v>35590</v>
      </c>
      <c r="C925" s="0" t="n">
        <v>2.19</v>
      </c>
      <c r="D925" s="98" t="n">
        <f aca="false">LN(C925/C924)</f>
        <v>0</v>
      </c>
      <c r="E925" s="99" t="n">
        <f aca="false">STDEV(D916:D925)*SQRT(365)</f>
        <v>0.417421367991551</v>
      </c>
    </row>
    <row r="926" customFormat="false" ht="12.75" hidden="false" customHeight="false" outlineLevel="0" collapsed="false">
      <c r="A926" s="95" t="n">
        <f aca="false">MONTH(B926)+(YEAR(B926)-1998)*12</f>
        <v>-6</v>
      </c>
      <c r="B926" s="96" t="n">
        <v>35591</v>
      </c>
      <c r="C926" s="0" t="n">
        <v>2.16</v>
      </c>
      <c r="D926" s="98" t="n">
        <f aca="false">LN(C926/C925)</f>
        <v>-0.0137933221323358</v>
      </c>
      <c r="E926" s="99" t="n">
        <f aca="false">STDEV(D917:D926)*SQRT(365)</f>
        <v>0.422681128538657</v>
      </c>
    </row>
    <row r="927" customFormat="false" ht="12.75" hidden="false" customHeight="false" outlineLevel="0" collapsed="false">
      <c r="A927" s="95" t="n">
        <f aca="false">MONTH(B927)+(YEAR(B927)-1998)*12</f>
        <v>-6</v>
      </c>
      <c r="B927" s="96" t="n">
        <v>35592</v>
      </c>
      <c r="C927" s="0" t="n">
        <v>2.165</v>
      </c>
      <c r="D927" s="98" t="n">
        <f aca="false">LN(C927/C926)</f>
        <v>0.00231213975837938</v>
      </c>
      <c r="E927" s="99" t="n">
        <f aca="false">STDEV(D918:D927)*SQRT(365)</f>
        <v>0.423717482155009</v>
      </c>
    </row>
    <row r="928" customFormat="false" ht="12.75" hidden="false" customHeight="false" outlineLevel="0" collapsed="false">
      <c r="A928" s="95" t="n">
        <f aca="false">MONTH(B928)+(YEAR(B928)-1998)*12</f>
        <v>-6</v>
      </c>
      <c r="B928" s="96" t="n">
        <v>35593</v>
      </c>
      <c r="C928" s="0" t="n">
        <v>2.135</v>
      </c>
      <c r="D928" s="98" t="n">
        <f aca="false">LN(C928/C927)</f>
        <v>-0.0139537147738654</v>
      </c>
      <c r="E928" s="99" t="n">
        <f aca="false">STDEV(D919:D928)*SQRT(365)</f>
        <v>0.415113057834657</v>
      </c>
    </row>
    <row r="929" customFormat="false" ht="12.75" hidden="false" customHeight="false" outlineLevel="0" collapsed="false">
      <c r="A929" s="95" t="n">
        <f aca="false">MONTH(B929)+(YEAR(B929)-1998)*12</f>
        <v>-6</v>
      </c>
      <c r="B929" s="96" t="n">
        <v>35594</v>
      </c>
      <c r="C929" s="0" t="n">
        <v>2.135</v>
      </c>
      <c r="D929" s="98" t="n">
        <f aca="false">LN(C929/C928)</f>
        <v>0</v>
      </c>
      <c r="E929" s="99" t="n">
        <f aca="false">STDEV(D920:D929)*SQRT(365)</f>
        <v>0.292928068198849</v>
      </c>
    </row>
    <row r="930" customFormat="false" ht="12.75" hidden="false" customHeight="false" outlineLevel="0" collapsed="false">
      <c r="A930" s="95" t="n">
        <f aca="false">MONTH(B930)+(YEAR(B930)-1998)*12</f>
        <v>-6</v>
      </c>
      <c r="B930" s="96" t="n">
        <v>35595</v>
      </c>
      <c r="C930" s="0" t="n">
        <v>2.135</v>
      </c>
      <c r="D930" s="98" t="n">
        <f aca="false">LN(C930/C929)</f>
        <v>0</v>
      </c>
      <c r="E930" s="99" t="n">
        <f aca="false">STDEV(D921:D930)*SQRT(365)</f>
        <v>0.14609596654343</v>
      </c>
    </row>
    <row r="931" customFormat="false" ht="12.75" hidden="false" customHeight="false" outlineLevel="0" collapsed="false">
      <c r="A931" s="95" t="n">
        <f aca="false">MONTH(B931)+(YEAR(B931)-1998)*12</f>
        <v>-6</v>
      </c>
      <c r="B931" s="96" t="n">
        <v>35596</v>
      </c>
      <c r="C931" s="0" t="n">
        <v>2.135</v>
      </c>
      <c r="D931" s="98" t="n">
        <f aca="false">LN(C931/C930)</f>
        <v>0</v>
      </c>
      <c r="E931" s="99" t="n">
        <f aca="false">STDEV(D922:D931)*SQRT(365)</f>
        <v>0.142777607722827</v>
      </c>
    </row>
    <row r="932" customFormat="false" ht="12.75" hidden="false" customHeight="false" outlineLevel="0" collapsed="false">
      <c r="A932" s="95" t="n">
        <f aca="false">MONTH(B932)+(YEAR(B932)-1998)*12</f>
        <v>-6</v>
      </c>
      <c r="B932" s="96" t="n">
        <v>35597</v>
      </c>
      <c r="C932" s="0" t="n">
        <v>2.19</v>
      </c>
      <c r="D932" s="98" t="n">
        <f aca="false">LN(C932/C931)</f>
        <v>0.0254348971478216</v>
      </c>
      <c r="E932" s="99" t="n">
        <f aca="false">STDEV(D923:D932)*SQRT(365)</f>
        <v>0.216511572435216</v>
      </c>
    </row>
    <row r="933" customFormat="false" ht="12.75" hidden="false" customHeight="false" outlineLevel="0" collapsed="false">
      <c r="A933" s="95" t="n">
        <f aca="false">MONTH(B933)+(YEAR(B933)-1998)*12</f>
        <v>-6</v>
      </c>
      <c r="B933" s="96" t="n">
        <v>35598</v>
      </c>
      <c r="C933" s="0" t="n">
        <v>2.185</v>
      </c>
      <c r="D933" s="98" t="n">
        <f aca="false">LN(C933/C932)</f>
        <v>-0.00228571528085595</v>
      </c>
      <c r="E933" s="99" t="n">
        <f aca="false">STDEV(D924:D933)*SQRT(365)</f>
        <v>0.205564137227946</v>
      </c>
    </row>
    <row r="934" customFormat="false" ht="12.75" hidden="false" customHeight="false" outlineLevel="0" collapsed="false">
      <c r="A934" s="95" t="n">
        <f aca="false">MONTH(B934)+(YEAR(B934)-1998)*12</f>
        <v>-6</v>
      </c>
      <c r="B934" s="96" t="n">
        <v>35599</v>
      </c>
      <c r="C934" s="0" t="n">
        <v>2.21</v>
      </c>
      <c r="D934" s="98" t="n">
        <f aca="false">LN(C934/C933)</f>
        <v>0.0113766869821078</v>
      </c>
      <c r="E934" s="99" t="n">
        <f aca="false">STDEV(D925:D934)*SQRT(365)</f>
        <v>0.217236492135286</v>
      </c>
    </row>
    <row r="935" customFormat="false" ht="12.75" hidden="false" customHeight="false" outlineLevel="0" collapsed="false">
      <c r="A935" s="95" t="n">
        <f aca="false">MONTH(B935)+(YEAR(B935)-1998)*12</f>
        <v>-6</v>
      </c>
      <c r="B935" s="96" t="n">
        <v>35600</v>
      </c>
      <c r="C935" s="0" t="n">
        <v>2.225</v>
      </c>
      <c r="D935" s="98" t="n">
        <f aca="false">LN(C935/C934)</f>
        <v>0.00676440008854206</v>
      </c>
      <c r="E935" s="99" t="n">
        <f aca="false">STDEV(D926:D935)*SQRT(365)</f>
        <v>0.219915973601144</v>
      </c>
    </row>
    <row r="936" customFormat="false" ht="12.75" hidden="false" customHeight="false" outlineLevel="0" collapsed="false">
      <c r="A936" s="95" t="n">
        <f aca="false">MONTH(B936)+(YEAR(B936)-1998)*12</f>
        <v>-6</v>
      </c>
      <c r="B936" s="96" t="n">
        <v>35601</v>
      </c>
      <c r="C936" s="0" t="n">
        <v>2.225</v>
      </c>
      <c r="D936" s="98" t="n">
        <f aca="false">LN(C936/C935)</f>
        <v>0</v>
      </c>
      <c r="E936" s="99" t="n">
        <f aca="false">STDEV(D927:D936)*SQRT(365)</f>
        <v>0.195196387980907</v>
      </c>
    </row>
    <row r="937" customFormat="false" ht="12.75" hidden="false" customHeight="false" outlineLevel="0" collapsed="false">
      <c r="A937" s="95" t="n">
        <f aca="false">MONTH(B937)+(YEAR(B937)-1998)*12</f>
        <v>-6</v>
      </c>
      <c r="B937" s="96" t="n">
        <v>35602</v>
      </c>
      <c r="C937" s="0" t="n">
        <v>2.245</v>
      </c>
      <c r="D937" s="98" t="n">
        <f aca="false">LN(C937/C936)</f>
        <v>0.00894860557601401</v>
      </c>
      <c r="E937" s="99" t="n">
        <f aca="false">STDEV(D928:D937)*SQRT(365)</f>
        <v>0.198388076971796</v>
      </c>
    </row>
    <row r="938" customFormat="false" ht="12.75" hidden="false" customHeight="false" outlineLevel="0" collapsed="false">
      <c r="A938" s="95" t="n">
        <f aca="false">MONTH(B938)+(YEAR(B938)-1998)*12</f>
        <v>-6</v>
      </c>
      <c r="B938" s="96" t="n">
        <v>35603</v>
      </c>
      <c r="C938" s="0" t="n">
        <v>2.245</v>
      </c>
      <c r="D938" s="98" t="n">
        <f aca="false">LN(C938/C937)</f>
        <v>0</v>
      </c>
      <c r="E938" s="99" t="n">
        <f aca="false">STDEV(D929:D938)*SQRT(365)</f>
        <v>0.162987766396768</v>
      </c>
    </row>
    <row r="939" customFormat="false" ht="12.75" hidden="false" customHeight="false" outlineLevel="0" collapsed="false">
      <c r="A939" s="95" t="n">
        <f aca="false">MONTH(B939)+(YEAR(B939)-1998)*12</f>
        <v>-6</v>
      </c>
      <c r="B939" s="96" t="n">
        <v>35604</v>
      </c>
      <c r="C939" s="0" t="n">
        <v>2.285</v>
      </c>
      <c r="D939" s="98" t="n">
        <f aca="false">LN(C939/C938)</f>
        <v>0.0176605031519503</v>
      </c>
      <c r="E939" s="99" t="n">
        <f aca="false">STDEV(D930:D939)*SQRT(365)</f>
        <v>0.175364155400865</v>
      </c>
    </row>
    <row r="940" customFormat="false" ht="12.75" hidden="false" customHeight="false" outlineLevel="0" collapsed="false">
      <c r="A940" s="95" t="n">
        <f aca="false">MONTH(B940)+(YEAR(B940)-1998)*12</f>
        <v>-6</v>
      </c>
      <c r="B940" s="96" t="n">
        <v>35605</v>
      </c>
      <c r="C940" s="0" t="n">
        <v>2.315</v>
      </c>
      <c r="D940" s="98" t="n">
        <f aca="false">LN(C940/C939)</f>
        <v>0.0130436631920294</v>
      </c>
      <c r="E940" s="99" t="n">
        <f aca="false">STDEV(D931:D940)*SQRT(365)</f>
        <v>0.172565737499959</v>
      </c>
    </row>
    <row r="941" customFormat="false" ht="12.75" hidden="false" customHeight="false" outlineLevel="0" collapsed="false">
      <c r="A941" s="95" t="n">
        <f aca="false">MONTH(B941)+(YEAR(B941)-1998)*12</f>
        <v>-6</v>
      </c>
      <c r="B941" s="96" t="n">
        <v>35606</v>
      </c>
      <c r="C941" s="0" t="n">
        <v>2.325</v>
      </c>
      <c r="D941" s="98" t="n">
        <f aca="false">LN(C941/C940)</f>
        <v>0.00431035150112226</v>
      </c>
      <c r="E941" s="99" t="n">
        <f aca="false">STDEV(D932:D941)*SQRT(365)</f>
        <v>0.166214206554973</v>
      </c>
    </row>
    <row r="942" customFormat="false" ht="12.75" hidden="false" customHeight="false" outlineLevel="0" collapsed="false">
      <c r="A942" s="95" t="n">
        <f aca="false">MONTH(B942)+(YEAR(B942)-1998)*12</f>
        <v>-6</v>
      </c>
      <c r="B942" s="96" t="n">
        <v>35607</v>
      </c>
      <c r="C942" s="0" t="n">
        <v>2.225</v>
      </c>
      <c r="D942" s="98" t="n">
        <f aca="false">LN(C942/C941)</f>
        <v>-0.0439631234211162</v>
      </c>
      <c r="E942" s="99" t="n">
        <f aca="false">STDEV(D933:D942)*SQRT(365)</f>
        <v>0.328985119691774</v>
      </c>
    </row>
    <row r="943" customFormat="false" ht="12.75" hidden="false" customHeight="false" outlineLevel="0" collapsed="false">
      <c r="A943" s="95" t="n">
        <f aca="false">MONTH(B943)+(YEAR(B943)-1998)*12</f>
        <v>-6</v>
      </c>
      <c r="B943" s="96" t="n">
        <v>35608</v>
      </c>
      <c r="C943" s="0" t="n">
        <v>2.175</v>
      </c>
      <c r="D943" s="98" t="n">
        <f aca="false">LN(C943/C942)</f>
        <v>-0.0227282510775563</v>
      </c>
      <c r="E943" s="99" t="n">
        <f aca="false">STDEV(D934:D943)*SQRT(365)</f>
        <v>0.36042120919496</v>
      </c>
    </row>
    <row r="944" customFormat="false" ht="12.75" hidden="false" customHeight="false" outlineLevel="0" collapsed="false">
      <c r="A944" s="95" t="n">
        <f aca="false">MONTH(B944)+(YEAR(B944)-1998)*12</f>
        <v>-6</v>
      </c>
      <c r="B944" s="96" t="n">
        <v>35609</v>
      </c>
      <c r="C944" s="0" t="n">
        <v>2.175</v>
      </c>
      <c r="D944" s="98" t="n">
        <f aca="false">LN(C944/C943)</f>
        <v>0</v>
      </c>
      <c r="E944" s="99" t="n">
        <f aca="false">STDEV(D935:D944)*SQRT(365)</f>
        <v>0.351718898953942</v>
      </c>
    </row>
    <row r="945" customFormat="false" ht="12.75" hidden="false" customHeight="false" outlineLevel="0" collapsed="false">
      <c r="A945" s="95" t="n">
        <f aca="false">MONTH(B945)+(YEAR(B945)-1998)*12</f>
        <v>-6</v>
      </c>
      <c r="B945" s="96" t="n">
        <v>35610</v>
      </c>
      <c r="C945" s="0" t="n">
        <v>2.175</v>
      </c>
      <c r="D945" s="98" t="n">
        <f aca="false">LN(C945/C944)</f>
        <v>0</v>
      </c>
      <c r="E945" s="99" t="n">
        <f aca="false">STDEV(D936:D945)*SQRT(365)</f>
        <v>0.347547152191564</v>
      </c>
    </row>
    <row r="946" customFormat="false" ht="12.75" hidden="false" customHeight="false" outlineLevel="0" collapsed="false">
      <c r="A946" s="95" t="n">
        <f aca="false">MONTH(B946)+(YEAR(B946)-1998)*12</f>
        <v>-6</v>
      </c>
      <c r="B946" s="96" t="n">
        <v>35611</v>
      </c>
      <c r="C946" s="0" t="n">
        <v>2.15</v>
      </c>
      <c r="D946" s="98" t="n">
        <f aca="false">LN(C946/C945)</f>
        <v>-0.011560822401076</v>
      </c>
      <c r="E946" s="99" t="n">
        <f aca="false">STDEV(D937:D946)*SQRT(365)</f>
        <v>0.351477012026002</v>
      </c>
    </row>
    <row r="947" customFormat="false" ht="12.75" hidden="false" customHeight="false" outlineLevel="0" collapsed="false">
      <c r="A947" s="95" t="n">
        <f aca="false">MONTH(B947)+(YEAR(B947)-1998)*12</f>
        <v>-5</v>
      </c>
      <c r="B947" s="96" t="n">
        <v>35612</v>
      </c>
      <c r="C947" s="0" t="n">
        <v>2.15</v>
      </c>
      <c r="D947" s="98" t="n">
        <f aca="false">LN(C947/C946)</f>
        <v>0</v>
      </c>
      <c r="E947" s="99" t="n">
        <f aca="false">STDEV(D938:D947)*SQRT(365)</f>
        <v>0.342746164750175</v>
      </c>
    </row>
    <row r="948" customFormat="false" ht="12.75" hidden="false" customHeight="false" outlineLevel="0" collapsed="false">
      <c r="A948" s="95" t="n">
        <f aca="false">MONTH(B948)+(YEAR(B948)-1998)*12</f>
        <v>-5</v>
      </c>
      <c r="B948" s="96" t="n">
        <v>35613</v>
      </c>
      <c r="C948" s="0" t="n">
        <v>2.135</v>
      </c>
      <c r="D948" s="98" t="n">
        <f aca="false">LN(C948/C947)</f>
        <v>-0.00700119545898359</v>
      </c>
      <c r="E948" s="99" t="n">
        <f aca="false">STDEV(D939:D948)*SQRT(365)</f>
        <v>0.34177285701981</v>
      </c>
    </row>
    <row r="949" customFormat="false" ht="12.75" hidden="false" customHeight="false" outlineLevel="0" collapsed="false">
      <c r="A949" s="95" t="n">
        <f aca="false">MONTH(B949)+(YEAR(B949)-1998)*12</f>
        <v>-5</v>
      </c>
      <c r="B949" s="96" t="n">
        <v>35614</v>
      </c>
      <c r="C949" s="0" t="n">
        <v>2.105</v>
      </c>
      <c r="D949" s="98" t="n">
        <f aca="false">LN(C949/C948)</f>
        <v>-0.014151179546243</v>
      </c>
      <c r="E949" s="99" t="n">
        <f aca="false">STDEV(D940:D949)*SQRT(365)</f>
        <v>0.308567610923751</v>
      </c>
    </row>
    <row r="950" customFormat="false" ht="12.75" hidden="false" customHeight="false" outlineLevel="0" collapsed="false">
      <c r="A950" s="95" t="n">
        <f aca="false">MONTH(B950)+(YEAR(B950)-1998)*12</f>
        <v>-5</v>
      </c>
      <c r="B950" s="96" t="n">
        <v>35615</v>
      </c>
      <c r="C950" s="0" t="n">
        <v>2.105</v>
      </c>
      <c r="D950" s="98" t="n">
        <f aca="false">LN(C950/C949)</f>
        <v>0</v>
      </c>
      <c r="E950" s="99" t="n">
        <f aca="false">STDEV(D941:D950)*SQRT(365)</f>
        <v>0.280968199323825</v>
      </c>
    </row>
    <row r="951" customFormat="false" ht="12.75" hidden="false" customHeight="false" outlineLevel="0" collapsed="false">
      <c r="A951" s="95" t="n">
        <f aca="false">MONTH(B951)+(YEAR(B951)-1998)*12</f>
        <v>-5</v>
      </c>
      <c r="B951" s="96" t="n">
        <v>35616</v>
      </c>
      <c r="C951" s="0" t="n">
        <v>2.105</v>
      </c>
      <c r="D951" s="98" t="n">
        <f aca="false">LN(C951/C950)</f>
        <v>0</v>
      </c>
      <c r="E951" s="99" t="n">
        <f aca="false">STDEV(D942:D951)*SQRT(365)</f>
        <v>0.273476935025295</v>
      </c>
    </row>
    <row r="952" customFormat="false" ht="12.75" hidden="false" customHeight="false" outlineLevel="0" collapsed="false">
      <c r="A952" s="95" t="n">
        <f aca="false">MONTH(B952)+(YEAR(B952)-1998)*12</f>
        <v>-5</v>
      </c>
      <c r="B952" s="96" t="n">
        <v>35617</v>
      </c>
      <c r="C952" s="0" t="n">
        <v>2.105</v>
      </c>
      <c r="D952" s="98" t="n">
        <f aca="false">LN(C952/C951)</f>
        <v>0</v>
      </c>
      <c r="E952" s="99" t="n">
        <f aca="false">STDEV(D943:D952)*SQRT(365)</f>
        <v>0.154964143533449</v>
      </c>
    </row>
    <row r="953" customFormat="false" ht="12.75" hidden="false" customHeight="false" outlineLevel="0" collapsed="false">
      <c r="A953" s="95" t="n">
        <f aca="false">MONTH(B953)+(YEAR(B953)-1998)*12</f>
        <v>-5</v>
      </c>
      <c r="B953" s="96" t="n">
        <v>35618</v>
      </c>
      <c r="C953" s="0" t="n">
        <v>2.125</v>
      </c>
      <c r="D953" s="98" t="n">
        <f aca="false">LN(C953/C952)</f>
        <v>0.00945633524203544</v>
      </c>
      <c r="E953" s="99" t="n">
        <f aca="false">STDEV(D944:D953)*SQRT(365)</f>
        <v>0.130241084920899</v>
      </c>
    </row>
    <row r="954" customFormat="false" ht="12.75" hidden="false" customHeight="false" outlineLevel="0" collapsed="false">
      <c r="A954" s="95" t="n">
        <f aca="false">MONTH(B954)+(YEAR(B954)-1998)*12</f>
        <v>-5</v>
      </c>
      <c r="B954" s="96" t="n">
        <v>35619</v>
      </c>
      <c r="C954" s="0" t="n">
        <v>2.125</v>
      </c>
      <c r="D954" s="98" t="n">
        <f aca="false">LN(C954/C953)</f>
        <v>0</v>
      </c>
      <c r="E954" s="99" t="n">
        <f aca="false">STDEV(D945:D954)*SQRT(365)</f>
        <v>0.130241084920899</v>
      </c>
    </row>
    <row r="955" customFormat="false" ht="12.75" hidden="false" customHeight="false" outlineLevel="0" collapsed="false">
      <c r="A955" s="95" t="n">
        <f aca="false">MONTH(B955)+(YEAR(B955)-1998)*12</f>
        <v>-5</v>
      </c>
      <c r="B955" s="96" t="n">
        <v>35620</v>
      </c>
      <c r="C955" s="0" t="n">
        <v>2.15</v>
      </c>
      <c r="D955" s="98" t="n">
        <f aca="false">LN(C955/C954)</f>
        <v>0.0116960397631912</v>
      </c>
      <c r="E955" s="99" t="n">
        <f aca="false">STDEV(D946:D955)*SQRT(365)</f>
        <v>0.155441862121715</v>
      </c>
    </row>
    <row r="956" customFormat="false" ht="12.75" hidden="false" customHeight="false" outlineLevel="0" collapsed="false">
      <c r="A956" s="95" t="n">
        <f aca="false">MONTH(B956)+(YEAR(B956)-1998)*12</f>
        <v>-5</v>
      </c>
      <c r="B956" s="96" t="n">
        <v>35621</v>
      </c>
      <c r="C956" s="0" t="n">
        <v>2.15</v>
      </c>
      <c r="D956" s="98" t="n">
        <f aca="false">LN(C956/C955)</f>
        <v>0</v>
      </c>
      <c r="E956" s="99" t="n">
        <f aca="false">STDEV(D947:D956)*SQRT(365)</f>
        <v>0.138866310051645</v>
      </c>
    </row>
    <row r="957" customFormat="false" ht="12.75" hidden="false" customHeight="false" outlineLevel="0" collapsed="false">
      <c r="A957" s="95" t="n">
        <f aca="false">MONTH(B957)+(YEAR(B957)-1998)*12</f>
        <v>-5</v>
      </c>
      <c r="B957" s="96" t="n">
        <v>35622</v>
      </c>
      <c r="C957" s="0" t="n">
        <v>2.16</v>
      </c>
      <c r="D957" s="98" t="n">
        <f aca="false">LN(C957/C956)</f>
        <v>0.0046403795565023</v>
      </c>
      <c r="E957" s="99" t="n">
        <f aca="false">STDEV(D948:D957)*SQRT(365)</f>
        <v>0.141667960513294</v>
      </c>
    </row>
    <row r="958" customFormat="false" ht="12.75" hidden="false" customHeight="false" outlineLevel="0" collapsed="false">
      <c r="A958" s="95" t="n">
        <f aca="false">MONTH(B958)+(YEAR(B958)-1998)*12</f>
        <v>-5</v>
      </c>
      <c r="B958" s="96" t="n">
        <v>35623</v>
      </c>
      <c r="C958" s="0" t="n">
        <v>2.16</v>
      </c>
      <c r="D958" s="98" t="n">
        <f aca="false">LN(C958/C957)</f>
        <v>0</v>
      </c>
      <c r="E958" s="99" t="n">
        <f aca="false">STDEV(D949:D958)*SQRT(365)</f>
        <v>0.132738858148398</v>
      </c>
    </row>
    <row r="959" customFormat="false" ht="12.75" hidden="false" customHeight="false" outlineLevel="0" collapsed="false">
      <c r="A959" s="95" t="n">
        <f aca="false">MONTH(B959)+(YEAR(B959)-1998)*12</f>
        <v>-5</v>
      </c>
      <c r="B959" s="96" t="n">
        <v>35624</v>
      </c>
      <c r="C959" s="0" t="n">
        <v>2.16</v>
      </c>
      <c r="D959" s="98" t="n">
        <f aca="false">LN(C959/C958)</f>
        <v>0</v>
      </c>
      <c r="E959" s="99" t="n">
        <f aca="false">STDEV(D950:D959)*SQRT(365)</f>
        <v>0.085730544269782</v>
      </c>
    </row>
    <row r="960" customFormat="false" ht="12.75" hidden="false" customHeight="false" outlineLevel="0" collapsed="false">
      <c r="A960" s="95" t="n">
        <f aca="false">MONTH(B960)+(YEAR(B960)-1998)*12</f>
        <v>-5</v>
      </c>
      <c r="B960" s="96" t="n">
        <v>35625</v>
      </c>
      <c r="C960" s="0" t="n">
        <v>2.17</v>
      </c>
      <c r="D960" s="98" t="n">
        <f aca="false">LN(C960/C959)</f>
        <v>0.00461894585629446</v>
      </c>
      <c r="E960" s="99" t="n">
        <f aca="false">STDEV(D951:D960)*SQRT(365)</f>
        <v>0.0846293175368845</v>
      </c>
    </row>
    <row r="961" customFormat="false" ht="12.75" hidden="false" customHeight="false" outlineLevel="0" collapsed="false">
      <c r="A961" s="95" t="n">
        <f aca="false">MONTH(B961)+(YEAR(B961)-1998)*12</f>
        <v>-5</v>
      </c>
      <c r="B961" s="96" t="n">
        <v>35626</v>
      </c>
      <c r="C961" s="0" t="n">
        <v>2.205</v>
      </c>
      <c r="D961" s="98" t="n">
        <f aca="false">LN(C961/C960)</f>
        <v>0.0160003413464411</v>
      </c>
      <c r="E961" s="99" t="n">
        <f aca="false">STDEV(D952:D961)*SQRT(365)</f>
        <v>0.112069946837315</v>
      </c>
    </row>
    <row r="962" customFormat="false" ht="12.75" hidden="false" customHeight="false" outlineLevel="0" collapsed="false">
      <c r="A962" s="95" t="n">
        <f aca="false">MONTH(B962)+(YEAR(B962)-1998)*12</f>
        <v>-5</v>
      </c>
      <c r="B962" s="96" t="n">
        <v>35627</v>
      </c>
      <c r="C962" s="0" t="n">
        <v>2.23</v>
      </c>
      <c r="D962" s="98" t="n">
        <f aca="false">LN(C962/C961)</f>
        <v>0.0112740765732179</v>
      </c>
      <c r="E962" s="99" t="n">
        <f aca="false">STDEV(D953:D962)*SQRT(365)</f>
        <v>0.113819311909439</v>
      </c>
    </row>
    <row r="963" customFormat="false" ht="12.75" hidden="false" customHeight="false" outlineLevel="0" collapsed="false">
      <c r="A963" s="95" t="n">
        <f aca="false">MONTH(B963)+(YEAR(B963)-1998)*12</f>
        <v>-5</v>
      </c>
      <c r="B963" s="96" t="n">
        <v>35628</v>
      </c>
      <c r="C963" s="0" t="n">
        <v>2.265</v>
      </c>
      <c r="D963" s="98" t="n">
        <f aca="false">LN(C963/C962)</f>
        <v>0.0155731734629701</v>
      </c>
      <c r="E963" s="99" t="n">
        <f aca="false">STDEV(D954:D963)*SQRT(365)</f>
        <v>0.12708323782168</v>
      </c>
    </row>
    <row r="964" customFormat="false" ht="12.75" hidden="false" customHeight="false" outlineLevel="0" collapsed="false">
      <c r="A964" s="95" t="n">
        <f aca="false">MONTH(B964)+(YEAR(B964)-1998)*12</f>
        <v>-5</v>
      </c>
      <c r="B964" s="96" t="n">
        <v>35629</v>
      </c>
      <c r="C964" s="0" t="n">
        <v>2.265</v>
      </c>
      <c r="D964" s="98" t="n">
        <f aca="false">LN(C964/C963)</f>
        <v>0</v>
      </c>
      <c r="E964" s="99" t="n">
        <f aca="false">STDEV(D955:D964)*SQRT(365)</f>
        <v>0.12708323782168</v>
      </c>
    </row>
    <row r="965" customFormat="false" ht="12.75" hidden="false" customHeight="false" outlineLevel="0" collapsed="false">
      <c r="A965" s="95" t="n">
        <f aca="false">MONTH(B965)+(YEAR(B965)-1998)*12</f>
        <v>-5</v>
      </c>
      <c r="B965" s="96" t="n">
        <v>35630</v>
      </c>
      <c r="C965" s="0" t="n">
        <v>2.245</v>
      </c>
      <c r="D965" s="98" t="n">
        <f aca="false">LN(C965/C964)</f>
        <v>-0.00886923774077977</v>
      </c>
      <c r="E965" s="99" t="n">
        <f aca="false">STDEV(D956:D965)*SQRT(365)</f>
        <v>0.150731785113552</v>
      </c>
    </row>
    <row r="966" customFormat="false" ht="12.75" hidden="false" customHeight="false" outlineLevel="0" collapsed="false">
      <c r="A966" s="95" t="n">
        <f aca="false">MONTH(B966)+(YEAR(B966)-1998)*12</f>
        <v>-5</v>
      </c>
      <c r="B966" s="96" t="n">
        <v>35631</v>
      </c>
      <c r="C966" s="0" t="n">
        <v>2.245</v>
      </c>
      <c r="D966" s="98" t="n">
        <f aca="false">LN(C966/C965)</f>
        <v>0</v>
      </c>
      <c r="E966" s="99" t="n">
        <f aca="false">STDEV(D957:D966)*SQRT(365)</f>
        <v>0.150731785113552</v>
      </c>
    </row>
    <row r="967" customFormat="false" ht="12.75" hidden="false" customHeight="false" outlineLevel="0" collapsed="false">
      <c r="A967" s="95" t="n">
        <f aca="false">MONTH(B967)+(YEAR(B967)-1998)*12</f>
        <v>-5</v>
      </c>
      <c r="B967" s="96" t="n">
        <v>35632</v>
      </c>
      <c r="C967" s="0" t="n">
        <v>2.165</v>
      </c>
      <c r="D967" s="98" t="n">
        <f aca="false">LN(C967/C966)</f>
        <v>-0.0362851597397645</v>
      </c>
      <c r="E967" s="99" t="n">
        <f aca="false">STDEV(D958:D967)*SQRT(365)</f>
        <v>0.287754956685969</v>
      </c>
    </row>
    <row r="968" customFormat="false" ht="12.75" hidden="false" customHeight="false" outlineLevel="0" collapsed="false">
      <c r="A968" s="95" t="n">
        <f aca="false">MONTH(B968)+(YEAR(B968)-1998)*12</f>
        <v>-5</v>
      </c>
      <c r="B968" s="96" t="n">
        <v>35633</v>
      </c>
      <c r="C968" s="0" t="n">
        <v>2.17</v>
      </c>
      <c r="D968" s="98" t="n">
        <f aca="false">LN(C968/C967)</f>
        <v>0.00230680609791487</v>
      </c>
      <c r="E968" s="99" t="n">
        <f aca="false">STDEV(D959:D968)*SQRT(365)</f>
        <v>0.288017156847546</v>
      </c>
    </row>
    <row r="969" customFormat="false" ht="12.75" hidden="false" customHeight="false" outlineLevel="0" collapsed="false">
      <c r="A969" s="95" t="n">
        <f aca="false">MONTH(B969)+(YEAR(B969)-1998)*12</f>
        <v>-5</v>
      </c>
      <c r="B969" s="96" t="n">
        <v>35634</v>
      </c>
      <c r="C969" s="0" t="n">
        <v>2.205</v>
      </c>
      <c r="D969" s="98" t="n">
        <f aca="false">LN(C969/C968)</f>
        <v>0.0160003413464411</v>
      </c>
      <c r="E969" s="99" t="n">
        <f aca="false">STDEV(D960:D969)*SQRT(365)</f>
        <v>0.302818150080315</v>
      </c>
    </row>
    <row r="970" customFormat="false" ht="12.75" hidden="false" customHeight="false" outlineLevel="0" collapsed="false">
      <c r="A970" s="95" t="n">
        <f aca="false">MONTH(B970)+(YEAR(B970)-1998)*12</f>
        <v>-5</v>
      </c>
      <c r="B970" s="96" t="n">
        <v>35635</v>
      </c>
      <c r="C970" s="0" t="n">
        <v>2.235</v>
      </c>
      <c r="D970" s="98" t="n">
        <f aca="false">LN(C970/C969)</f>
        <v>0.0135137191667229</v>
      </c>
      <c r="E970" s="99" t="n">
        <f aca="false">STDEV(D961:D970)*SQRT(365)</f>
        <v>0.31053405685314</v>
      </c>
    </row>
    <row r="971" customFormat="false" ht="12.75" hidden="false" customHeight="false" outlineLevel="0" collapsed="false">
      <c r="A971" s="95" t="n">
        <f aca="false">MONTH(B971)+(YEAR(B971)-1998)*12</f>
        <v>-5</v>
      </c>
      <c r="B971" s="96" t="n">
        <v>35636</v>
      </c>
      <c r="C971" s="0" t="n">
        <v>2.235</v>
      </c>
      <c r="D971" s="98" t="n">
        <f aca="false">LN(C971/C970)</f>
        <v>0</v>
      </c>
      <c r="E971" s="99" t="n">
        <f aca="false">STDEV(D962:D971)*SQRT(365)</f>
        <v>0.298061771495714</v>
      </c>
    </row>
    <row r="972" customFormat="false" ht="12.75" hidden="false" customHeight="false" outlineLevel="0" collapsed="false">
      <c r="A972" s="95" t="n">
        <f aca="false">MONTH(B972)+(YEAR(B972)-1998)*12</f>
        <v>-5</v>
      </c>
      <c r="B972" s="96" t="n">
        <v>35637</v>
      </c>
      <c r="C972" s="0" t="n">
        <v>2.22</v>
      </c>
      <c r="D972" s="98" t="n">
        <f aca="false">LN(C972/C971)</f>
        <v>-0.00673403218134396</v>
      </c>
      <c r="E972" s="99" t="n">
        <f aca="false">STDEV(D963:D972)*SQRT(365)</f>
        <v>0.293570778295542</v>
      </c>
    </row>
    <row r="973" customFormat="false" ht="12.75" hidden="false" customHeight="false" outlineLevel="0" collapsed="false">
      <c r="A973" s="95" t="n">
        <f aca="false">MONTH(B973)+(YEAR(B973)-1998)*12</f>
        <v>-5</v>
      </c>
      <c r="B973" s="96" t="n">
        <v>35638</v>
      </c>
      <c r="C973" s="0" t="n">
        <v>2.22</v>
      </c>
      <c r="D973" s="98" t="n">
        <f aca="false">LN(C973/C972)</f>
        <v>0</v>
      </c>
      <c r="E973" s="99" t="n">
        <f aca="false">STDEV(D964:D973)*SQRT(365)</f>
        <v>0.273490103255531</v>
      </c>
    </row>
    <row r="974" customFormat="false" ht="12.75" hidden="false" customHeight="false" outlineLevel="0" collapsed="false">
      <c r="A974" s="95" t="n">
        <f aca="false">MONTH(B974)+(YEAR(B974)-1998)*12</f>
        <v>-5</v>
      </c>
      <c r="B974" s="96" t="n">
        <v>35639</v>
      </c>
      <c r="C974" s="0" t="n">
        <v>2.19</v>
      </c>
      <c r="D974" s="98" t="n">
        <f aca="false">LN(C974/C973)</f>
        <v>-0.0136056520557787</v>
      </c>
      <c r="E974" s="99" t="n">
        <f aca="false">STDEV(D965:D974)*SQRT(365)</f>
        <v>0.281671606559573</v>
      </c>
    </row>
    <row r="975" customFormat="false" ht="12.75" hidden="false" customHeight="false" outlineLevel="0" collapsed="false">
      <c r="A975" s="95" t="n">
        <f aca="false">MONTH(B975)+(YEAR(B975)-1998)*12</f>
        <v>-5</v>
      </c>
      <c r="B975" s="96" t="n">
        <v>35640</v>
      </c>
      <c r="C975" s="0" t="n">
        <v>2.215</v>
      </c>
      <c r="D975" s="98" t="n">
        <f aca="false">LN(C975/C974)</f>
        <v>0.0113508596686895</v>
      </c>
      <c r="E975" s="99" t="n">
        <f aca="false">STDEV(D966:D975)*SQRT(365)</f>
        <v>0.291956249191584</v>
      </c>
    </row>
    <row r="976" customFormat="false" ht="12.75" hidden="false" customHeight="false" outlineLevel="0" collapsed="false">
      <c r="A976" s="95" t="n">
        <f aca="false">MONTH(B976)+(YEAR(B976)-1998)*12</f>
        <v>-5</v>
      </c>
      <c r="B976" s="96" t="n">
        <v>35641</v>
      </c>
      <c r="C976" s="0" t="n">
        <v>2.22</v>
      </c>
      <c r="D976" s="98" t="n">
        <f aca="false">LN(C976/C975)</f>
        <v>0.0022547923870893</v>
      </c>
      <c r="E976" s="99" t="n">
        <f aca="false">STDEV(D967:D976)*SQRT(365)</f>
        <v>0.292694487515329</v>
      </c>
    </row>
    <row r="977" customFormat="false" ht="12.75" hidden="false" customHeight="false" outlineLevel="0" collapsed="false">
      <c r="A977" s="95" t="n">
        <f aca="false">MONTH(B977)+(YEAR(B977)-1998)*12</f>
        <v>-5</v>
      </c>
      <c r="B977" s="96" t="n">
        <v>35642</v>
      </c>
      <c r="C977" s="0" t="n">
        <v>2.215</v>
      </c>
      <c r="D977" s="98" t="n">
        <f aca="false">LN(C977/C976)</f>
        <v>-0.00225479238708932</v>
      </c>
      <c r="E977" s="99" t="n">
        <f aca="false">STDEV(D968:D977)*SQRT(365)</f>
        <v>0.17571196249421</v>
      </c>
    </row>
    <row r="978" customFormat="false" ht="12.75" hidden="false" customHeight="false" outlineLevel="0" collapsed="false">
      <c r="A978" s="95" t="n">
        <f aca="false">MONTH(B978)+(YEAR(B978)-1998)*12</f>
        <v>-4</v>
      </c>
      <c r="B978" s="96" t="n">
        <v>35643</v>
      </c>
      <c r="C978" s="0" t="n">
        <v>2.215</v>
      </c>
      <c r="D978" s="98" t="n">
        <f aca="false">LN(C978/C977)</f>
        <v>0</v>
      </c>
      <c r="E978" s="99" t="n">
        <f aca="false">STDEV(D969:D978)*SQRT(365)</f>
        <v>0.176251261284519</v>
      </c>
    </row>
    <row r="979" customFormat="false" ht="12.75" hidden="false" customHeight="false" outlineLevel="0" collapsed="false">
      <c r="A979" s="95" t="n">
        <f aca="false">MONTH(B979)+(YEAR(B979)-1998)*12</f>
        <v>-4</v>
      </c>
      <c r="B979" s="96" t="n">
        <v>35644</v>
      </c>
      <c r="C979" s="0" t="n">
        <v>2.22</v>
      </c>
      <c r="D979" s="98" t="n">
        <f aca="false">LN(C979/C978)</f>
        <v>0.0022547923870893</v>
      </c>
      <c r="E979" s="99" t="n">
        <f aca="false">STDEV(D970:D979)*SQRT(365)</f>
        <v>0.149700252915074</v>
      </c>
    </row>
    <row r="980" customFormat="false" ht="12.75" hidden="false" customHeight="false" outlineLevel="0" collapsed="false">
      <c r="A980" s="95" t="n">
        <f aca="false">MONTH(B980)+(YEAR(B980)-1998)*12</f>
        <v>-4</v>
      </c>
      <c r="B980" s="96" t="n">
        <v>35645</v>
      </c>
      <c r="C980" s="0" t="n">
        <v>2.22</v>
      </c>
      <c r="D980" s="98" t="n">
        <f aca="false">LN(C980/C979)</f>
        <v>0</v>
      </c>
      <c r="E980" s="99" t="n">
        <f aca="false">STDEV(D971:D980)*SQRT(365)</f>
        <v>0.122500562214184</v>
      </c>
    </row>
    <row r="981" customFormat="false" ht="12.75" hidden="false" customHeight="false" outlineLevel="0" collapsed="false">
      <c r="A981" s="95" t="n">
        <f aca="false">MONTH(B981)+(YEAR(B981)-1998)*12</f>
        <v>-4</v>
      </c>
      <c r="B981" s="96" t="n">
        <v>35646</v>
      </c>
      <c r="C981" s="0" t="n">
        <v>2.255</v>
      </c>
      <c r="D981" s="98" t="n">
        <f aca="false">LN(C981/C980)</f>
        <v>0.0156427770704535</v>
      </c>
      <c r="E981" s="99" t="n">
        <f aca="false">STDEV(D972:D981)*SQRT(365)</f>
        <v>0.157455470226034</v>
      </c>
    </row>
    <row r="982" customFormat="false" ht="12.75" hidden="false" customHeight="false" outlineLevel="0" collapsed="false">
      <c r="A982" s="95" t="n">
        <f aca="false">MONTH(B982)+(YEAR(B982)-1998)*12</f>
        <v>-4</v>
      </c>
      <c r="B982" s="96" t="n">
        <v>35647</v>
      </c>
      <c r="C982" s="0" t="n">
        <v>2.335</v>
      </c>
      <c r="D982" s="98" t="n">
        <f aca="false">LN(C982/C981)</f>
        <v>0.0348619181662189</v>
      </c>
      <c r="E982" s="99" t="n">
        <f aca="false">STDEV(D973:D982)*SQRT(365)</f>
        <v>0.249438855746073</v>
      </c>
    </row>
    <row r="983" customFormat="false" ht="12.75" hidden="false" customHeight="false" outlineLevel="0" collapsed="false">
      <c r="A983" s="95" t="n">
        <f aca="false">MONTH(B983)+(YEAR(B983)-1998)*12</f>
        <v>-4</v>
      </c>
      <c r="B983" s="96" t="n">
        <v>35648</v>
      </c>
      <c r="C983" s="0" t="n">
        <v>2.375</v>
      </c>
      <c r="D983" s="98" t="n">
        <f aca="false">LN(C983/C982)</f>
        <v>0.0169855463657438</v>
      </c>
      <c r="E983" s="99" t="n">
        <f aca="false">STDEV(D974:D983)*SQRT(365)</f>
        <v>0.256499898695302</v>
      </c>
    </row>
    <row r="984" customFormat="false" ht="12.75" hidden="false" customHeight="false" outlineLevel="0" collapsed="false">
      <c r="A984" s="95" t="n">
        <f aca="false">MONTH(B984)+(YEAR(B984)-1998)*12</f>
        <v>-4</v>
      </c>
      <c r="B984" s="96" t="n">
        <v>35649</v>
      </c>
      <c r="C984" s="0" t="n">
        <v>2.475</v>
      </c>
      <c r="D984" s="98" t="n">
        <f aca="false">LN(C984/C983)</f>
        <v>0.0412429585340492</v>
      </c>
      <c r="E984" s="99" t="n">
        <f aca="false">STDEV(D975:D984)*SQRT(365)</f>
        <v>0.29162163211342</v>
      </c>
    </row>
    <row r="985" customFormat="false" ht="12.75" hidden="false" customHeight="false" outlineLevel="0" collapsed="false">
      <c r="A985" s="95" t="n">
        <f aca="false">MONTH(B985)+(YEAR(B985)-1998)*12</f>
        <v>-4</v>
      </c>
      <c r="B985" s="96" t="n">
        <v>35650</v>
      </c>
      <c r="C985" s="0" t="n">
        <v>2.475</v>
      </c>
      <c r="D985" s="98" t="n">
        <f aca="false">LN(C985/C984)</f>
        <v>0</v>
      </c>
      <c r="E985" s="99" t="n">
        <f aca="false">STDEV(D976:D985)*SQRT(365)</f>
        <v>0.30093004930945</v>
      </c>
    </row>
    <row r="986" customFormat="false" ht="12.75" hidden="false" customHeight="false" outlineLevel="0" collapsed="false">
      <c r="A986" s="95" t="n">
        <f aca="false">MONTH(B986)+(YEAR(B986)-1998)*12</f>
        <v>-4</v>
      </c>
      <c r="B986" s="96" t="n">
        <v>35651</v>
      </c>
      <c r="C986" s="0" t="n">
        <v>2.365</v>
      </c>
      <c r="D986" s="98" t="n">
        <f aca="false">LN(C986/C985)</f>
        <v>-0.0454623740767573</v>
      </c>
      <c r="E986" s="99" t="n">
        <f aca="false">STDEV(D977:D986)*SQRT(365)</f>
        <v>0.455956733204077</v>
      </c>
    </row>
    <row r="987" customFormat="false" ht="12.75" hidden="false" customHeight="false" outlineLevel="0" collapsed="false">
      <c r="A987" s="95" t="n">
        <f aca="false">MONTH(B987)+(YEAR(B987)-1998)*12</f>
        <v>-4</v>
      </c>
      <c r="B987" s="96" t="n">
        <v>35652</v>
      </c>
      <c r="C987" s="0" t="n">
        <v>2.365</v>
      </c>
      <c r="D987" s="98" t="n">
        <f aca="false">LN(C987/C986)</f>
        <v>0</v>
      </c>
      <c r="E987" s="99" t="n">
        <f aca="false">STDEV(D978:D987)*SQRT(365)</f>
        <v>0.454436556292529</v>
      </c>
    </row>
    <row r="988" customFormat="false" ht="12.75" hidden="false" customHeight="false" outlineLevel="0" collapsed="false">
      <c r="A988" s="95" t="n">
        <f aca="false">MONTH(B988)+(YEAR(B988)-1998)*12</f>
        <v>-4</v>
      </c>
      <c r="B988" s="96" t="n">
        <v>35653</v>
      </c>
      <c r="C988" s="0" t="n">
        <v>2.535</v>
      </c>
      <c r="D988" s="98" t="n">
        <f aca="false">LN(C988/C987)</f>
        <v>0.0694156150992501</v>
      </c>
      <c r="E988" s="99" t="n">
        <f aca="false">STDEV(D979:D988)*SQRT(365)</f>
        <v>0.587788604793078</v>
      </c>
    </row>
    <row r="989" customFormat="false" ht="12.75" hidden="false" customHeight="false" outlineLevel="0" collapsed="false">
      <c r="A989" s="95" t="n">
        <f aca="false">MONTH(B989)+(YEAR(B989)-1998)*12</f>
        <v>-4</v>
      </c>
      <c r="B989" s="96" t="n">
        <v>35654</v>
      </c>
      <c r="C989" s="0" t="n">
        <v>2.57</v>
      </c>
      <c r="D989" s="98" t="n">
        <f aca="false">LN(C989/C988)</f>
        <v>0.0137122618639818</v>
      </c>
      <c r="E989" s="99" t="n">
        <f aca="false">STDEV(D980:D989)*SQRT(365)</f>
        <v>0.582959608126592</v>
      </c>
    </row>
    <row r="990" customFormat="false" ht="12.75" hidden="false" customHeight="false" outlineLevel="0" collapsed="false">
      <c r="A990" s="95" t="n">
        <f aca="false">MONTH(B990)+(YEAR(B990)-1998)*12</f>
        <v>-4</v>
      </c>
      <c r="B990" s="96" t="n">
        <v>35655</v>
      </c>
      <c r="C990" s="0" t="n">
        <v>2.43</v>
      </c>
      <c r="D990" s="98" t="n">
        <f aca="false">LN(C990/C989)</f>
        <v>-0.0560146415546713</v>
      </c>
      <c r="E990" s="99" t="n">
        <f aca="false">STDEV(D981:D990)*SQRT(365)</f>
        <v>0.721720650687592</v>
      </c>
    </row>
    <row r="991" customFormat="false" ht="12.75" hidden="false" customHeight="false" outlineLevel="0" collapsed="false">
      <c r="A991" s="95" t="n">
        <f aca="false">MONTH(B991)+(YEAR(B991)-1998)*12</f>
        <v>-4</v>
      </c>
      <c r="B991" s="96" t="n">
        <v>35656</v>
      </c>
      <c r="C991" s="0" t="n">
        <v>2.555</v>
      </c>
      <c r="D991" s="98" t="n">
        <f aca="false">LN(C991/C990)</f>
        <v>0.0501609663032106</v>
      </c>
      <c r="E991" s="99" t="n">
        <f aca="false">STDEV(D982:D991)*SQRT(365)</f>
        <v>0.763453744073667</v>
      </c>
    </row>
    <row r="992" customFormat="false" ht="12.75" hidden="false" customHeight="false" outlineLevel="0" collapsed="false">
      <c r="A992" s="95" t="n">
        <f aca="false">MONTH(B992)+(YEAR(B992)-1998)*12</f>
        <v>-4</v>
      </c>
      <c r="B992" s="96" t="n">
        <v>35657</v>
      </c>
      <c r="C992" s="0" t="n">
        <v>2.555</v>
      </c>
      <c r="D992" s="98" t="n">
        <f aca="false">LN(C992/C991)</f>
        <v>0</v>
      </c>
      <c r="E992" s="99" t="n">
        <f aca="false">STDEV(D983:D992)*SQRT(365)</f>
        <v>0.750973919348923</v>
      </c>
    </row>
    <row r="993" customFormat="false" ht="12.75" hidden="false" customHeight="false" outlineLevel="0" collapsed="false">
      <c r="A993" s="95" t="n">
        <f aca="false">MONTH(B993)+(YEAR(B993)-1998)*12</f>
        <v>-4</v>
      </c>
      <c r="B993" s="96" t="n">
        <v>35658</v>
      </c>
      <c r="C993" s="0" t="n">
        <v>2.515</v>
      </c>
      <c r="D993" s="98" t="n">
        <f aca="false">LN(C993/C992)</f>
        <v>-0.0157794201039652</v>
      </c>
      <c r="E993" s="99" t="n">
        <f aca="false">STDEV(D984:D993)*SQRT(365)</f>
        <v>0.762846286071991</v>
      </c>
    </row>
    <row r="994" customFormat="false" ht="12.75" hidden="false" customHeight="false" outlineLevel="0" collapsed="false">
      <c r="A994" s="95" t="n">
        <f aca="false">MONTH(B994)+(YEAR(B994)-1998)*12</f>
        <v>-4</v>
      </c>
      <c r="B994" s="96" t="n">
        <v>35659</v>
      </c>
      <c r="C994" s="0" t="n">
        <v>2.515</v>
      </c>
      <c r="D994" s="98" t="n">
        <f aca="false">LN(C994/C993)</f>
        <v>0</v>
      </c>
      <c r="E994" s="99" t="n">
        <f aca="false">STDEV(D985:D994)*SQRT(365)</f>
        <v>0.724715038759918</v>
      </c>
    </row>
    <row r="995" customFormat="false" ht="12.75" hidden="false" customHeight="false" outlineLevel="0" collapsed="false">
      <c r="A995" s="95" t="n">
        <f aca="false">MONTH(B995)+(YEAR(B995)-1998)*12</f>
        <v>-4</v>
      </c>
      <c r="B995" s="96" t="n">
        <v>35660</v>
      </c>
      <c r="C995" s="0" t="n">
        <v>2.55</v>
      </c>
      <c r="D995" s="98" t="n">
        <f aca="false">LN(C995/C994)</f>
        <v>0.0138205556186321</v>
      </c>
      <c r="E995" s="99" t="n">
        <f aca="false">STDEV(D986:D995)*SQRT(365)</f>
        <v>0.728276346365432</v>
      </c>
    </row>
    <row r="996" customFormat="false" ht="12.75" hidden="false" customHeight="false" outlineLevel="0" collapsed="false">
      <c r="A996" s="95" t="n">
        <f aca="false">MONTH(B996)+(YEAR(B996)-1998)*12</f>
        <v>-4</v>
      </c>
      <c r="B996" s="96" t="n">
        <v>35661</v>
      </c>
      <c r="C996" s="0" t="n">
        <v>2.615</v>
      </c>
      <c r="D996" s="98" t="n">
        <f aca="false">LN(C996/C995)</f>
        <v>0.0251707383465516</v>
      </c>
      <c r="E996" s="99" t="n">
        <f aca="false">STDEV(D987:D996)*SQRT(365)</f>
        <v>0.65948711776153</v>
      </c>
    </row>
    <row r="997" customFormat="false" ht="12.75" hidden="false" customHeight="false" outlineLevel="0" collapsed="false">
      <c r="A997" s="95" t="n">
        <f aca="false">MONTH(B997)+(YEAR(B997)-1998)*12</f>
        <v>-4</v>
      </c>
      <c r="B997" s="96" t="n">
        <v>35662</v>
      </c>
      <c r="C997" s="0" t="n">
        <v>2.625</v>
      </c>
      <c r="D997" s="98" t="n">
        <f aca="false">LN(C997/C996)</f>
        <v>0.00381679852670081</v>
      </c>
      <c r="E997" s="99" t="n">
        <f aca="false">STDEV(D988:D997)*SQRT(365)</f>
        <v>0.65752877720399</v>
      </c>
    </row>
    <row r="998" customFormat="false" ht="12.75" hidden="false" customHeight="false" outlineLevel="0" collapsed="false">
      <c r="A998" s="95" t="n">
        <f aca="false">MONTH(B998)+(YEAR(B998)-1998)*12</f>
        <v>-4</v>
      </c>
      <c r="B998" s="96" t="n">
        <v>35663</v>
      </c>
      <c r="C998" s="0" t="n">
        <v>2.44</v>
      </c>
      <c r="D998" s="98" t="n">
        <f aca="false">LN(C998/C997)</f>
        <v>-0.0730828567384766</v>
      </c>
      <c r="E998" s="99" t="n">
        <f aca="false">STDEV(D989:D998)*SQRT(365)</f>
        <v>0.701242863284017</v>
      </c>
    </row>
    <row r="999" customFormat="false" ht="12.75" hidden="false" customHeight="false" outlineLevel="0" collapsed="false">
      <c r="A999" s="95" t="n">
        <f aca="false">MONTH(B999)+(YEAR(B999)-1998)*12</f>
        <v>-4</v>
      </c>
      <c r="B999" s="96" t="n">
        <v>35664</v>
      </c>
      <c r="C999" s="0" t="n">
        <v>2.44</v>
      </c>
      <c r="D999" s="98" t="n">
        <f aca="false">LN(C999/C998)</f>
        <v>0</v>
      </c>
      <c r="E999" s="99" t="n">
        <f aca="false">STDEV(D990:D999)*SQRT(365)</f>
        <v>0.692174342489827</v>
      </c>
    </row>
    <row r="1000" customFormat="false" ht="12.75" hidden="false" customHeight="false" outlineLevel="0" collapsed="false">
      <c r="A1000" s="95" t="n">
        <f aca="false">MONTH(B1000)+(YEAR(B1000)-1998)*12</f>
        <v>-4</v>
      </c>
      <c r="B1000" s="96" t="n">
        <v>35665</v>
      </c>
      <c r="C1000" s="0" t="n">
        <v>2.44</v>
      </c>
      <c r="D1000" s="98" t="n">
        <f aca="false">LN(C1000/C999)</f>
        <v>0</v>
      </c>
      <c r="E1000" s="99" t="n">
        <f aca="false">STDEV(D991:D1000)*SQRT(365)</f>
        <v>0.602258730578367</v>
      </c>
    </row>
    <row r="1001" customFormat="false" ht="12.75" hidden="false" customHeight="false" outlineLevel="0" collapsed="false">
      <c r="A1001" s="95" t="n">
        <f aca="false">MONTH(B1001)+(YEAR(B1001)-1998)*12</f>
        <v>-4</v>
      </c>
      <c r="B1001" s="96" t="n">
        <v>35666</v>
      </c>
      <c r="C1001" s="0" t="n">
        <v>2.44</v>
      </c>
      <c r="D1001" s="98" t="n">
        <f aca="false">LN(C1001/C1000)</f>
        <v>0</v>
      </c>
      <c r="E1001" s="99" t="n">
        <f aca="false">STDEV(D992:D1001)*SQRT(365)</f>
        <v>0.502134888700757</v>
      </c>
    </row>
    <row r="1002" customFormat="false" ht="12.75" hidden="false" customHeight="false" outlineLevel="0" collapsed="false">
      <c r="A1002" s="95" t="n">
        <f aca="false">MONTH(B1002)+(YEAR(B1002)-1998)*12</f>
        <v>-4</v>
      </c>
      <c r="B1002" s="96" t="n">
        <v>35667</v>
      </c>
      <c r="C1002" s="0" t="n">
        <v>2.52</v>
      </c>
      <c r="D1002" s="98" t="n">
        <f aca="false">LN(C1002/C1001)</f>
        <v>0.0322608622182215</v>
      </c>
      <c r="E1002" s="99" t="n">
        <f aca="false">STDEV(D993:D1002)*SQRT(365)</f>
        <v>0.549707530445867</v>
      </c>
    </row>
    <row r="1003" customFormat="false" ht="12.75" hidden="false" customHeight="false" outlineLevel="0" collapsed="false">
      <c r="A1003" s="95" t="n">
        <f aca="false">MONTH(B1003)+(YEAR(B1003)-1998)*12</f>
        <v>-4</v>
      </c>
      <c r="B1003" s="96" t="n">
        <v>35668</v>
      </c>
      <c r="C1003" s="0" t="n">
        <v>2.58</v>
      </c>
      <c r="D1003" s="98" t="n">
        <f aca="false">LN(C1003/C1002)</f>
        <v>0.023530497410194</v>
      </c>
      <c r="E1003" s="99" t="n">
        <f aca="false">STDEV(D994:D1003)*SQRT(365)</f>
        <v>0.559165848457955</v>
      </c>
    </row>
    <row r="1004" customFormat="false" ht="12.75" hidden="false" customHeight="false" outlineLevel="0" collapsed="false">
      <c r="A1004" s="95" t="n">
        <f aca="false">MONTH(B1004)+(YEAR(B1004)-1998)*12</f>
        <v>-4</v>
      </c>
      <c r="B1004" s="96" t="n">
        <v>35669</v>
      </c>
      <c r="C1004" s="0" t="n">
        <v>2.505</v>
      </c>
      <c r="D1004" s="98" t="n">
        <f aca="false">LN(C1004/C1003)</f>
        <v>-0.029500664396698</v>
      </c>
      <c r="E1004" s="99" t="n">
        <f aca="false">STDEV(D995:D1004)*SQRT(365)</f>
        <v>0.592062237965181</v>
      </c>
    </row>
    <row r="1005" customFormat="false" ht="12.75" hidden="false" customHeight="false" outlineLevel="0" collapsed="false">
      <c r="A1005" s="95" t="n">
        <f aca="false">MONTH(B1005)+(YEAR(B1005)-1998)*12</f>
        <v>-4</v>
      </c>
      <c r="B1005" s="96" t="n">
        <v>35670</v>
      </c>
      <c r="C1005" s="0" t="n">
        <v>2.565</v>
      </c>
      <c r="D1005" s="98" t="n">
        <f aca="false">LN(C1005/C1004)</f>
        <v>0.0236697440859047</v>
      </c>
      <c r="E1005" s="99" t="n">
        <f aca="false">STDEV(D996:D1005)*SQRT(365)</f>
        <v>0.604514397283825</v>
      </c>
    </row>
    <row r="1006" customFormat="false" ht="12.75" hidden="false" customHeight="false" outlineLevel="0" collapsed="false">
      <c r="A1006" s="95" t="n">
        <f aca="false">MONTH(B1006)+(YEAR(B1006)-1998)*12</f>
        <v>-4</v>
      </c>
      <c r="B1006" s="96" t="n">
        <v>35671</v>
      </c>
      <c r="C1006" s="0" t="n">
        <v>2.565</v>
      </c>
      <c r="D1006" s="98" t="n">
        <f aca="false">LN(C1006/C1005)</f>
        <v>0</v>
      </c>
      <c r="E1006" s="99" t="n">
        <f aca="false">STDEV(D997:D1006)*SQRT(365)</f>
        <v>0.581696663725281</v>
      </c>
    </row>
    <row r="1007" customFormat="false" ht="12.75" hidden="false" customHeight="false" outlineLevel="0" collapsed="false">
      <c r="A1007" s="95" t="n">
        <f aca="false">MONTH(B1007)+(YEAR(B1007)-1998)*12</f>
        <v>-4</v>
      </c>
      <c r="B1007" s="96" t="n">
        <v>35672</v>
      </c>
      <c r="C1007" s="0" t="n">
        <v>2.7</v>
      </c>
      <c r="D1007" s="98" t="n">
        <f aca="false">LN(C1007/C1006)</f>
        <v>0.0512932943875507</v>
      </c>
      <c r="E1007" s="99" t="n">
        <f aca="false">STDEV(D998:D1007)*SQRT(365)</f>
        <v>0.665413404287757</v>
      </c>
    </row>
    <row r="1008" customFormat="false" ht="12.75" hidden="false" customHeight="false" outlineLevel="0" collapsed="false">
      <c r="A1008" s="95" t="n">
        <f aca="false">MONTH(B1008)+(YEAR(B1008)-1998)*12</f>
        <v>-4</v>
      </c>
      <c r="B1008" s="96" t="n">
        <v>35673</v>
      </c>
      <c r="C1008" s="0" t="n">
        <v>2.7</v>
      </c>
      <c r="D1008" s="98" t="n">
        <f aca="false">LN(C1008/C1007)</f>
        <v>0</v>
      </c>
      <c r="E1008" s="99" t="n">
        <f aca="false">STDEV(D999:D1008)*SQRT(365)</f>
        <v>0.43336266001028</v>
      </c>
    </row>
    <row r="1009" customFormat="false" ht="12.75" hidden="false" customHeight="false" outlineLevel="0" collapsed="false">
      <c r="A1009" s="95" t="n">
        <f aca="false">MONTH(B1009)+(YEAR(B1009)-1998)*12</f>
        <v>-3</v>
      </c>
      <c r="B1009" s="96" t="n">
        <v>35674</v>
      </c>
      <c r="C1009" s="0" t="n">
        <v>2.7</v>
      </c>
      <c r="D1009" s="98" t="n">
        <f aca="false">LN(C1009/C1008)</f>
        <v>0</v>
      </c>
      <c r="E1009" s="99" t="n">
        <f aca="false">STDEV(D1000:D1009)*SQRT(365)</f>
        <v>0.43336266001028</v>
      </c>
    </row>
    <row r="1010" customFormat="false" ht="12.75" hidden="false" customHeight="false" outlineLevel="0" collapsed="false">
      <c r="A1010" s="95" t="n">
        <f aca="false">MONTH(B1010)+(YEAR(B1010)-1998)*12</f>
        <v>-3</v>
      </c>
      <c r="B1010" s="96" t="n">
        <v>35675</v>
      </c>
      <c r="C1010" s="0" t="n">
        <v>2.7</v>
      </c>
      <c r="D1010" s="98" t="n">
        <f aca="false">LN(C1010/C1009)</f>
        <v>0</v>
      </c>
      <c r="E1010" s="99" t="n">
        <f aca="false">STDEV(D1001:D1010)*SQRT(365)</f>
        <v>0.43336266001028</v>
      </c>
    </row>
    <row r="1011" customFormat="false" ht="12.75" hidden="false" customHeight="false" outlineLevel="0" collapsed="false">
      <c r="A1011" s="95" t="n">
        <f aca="false">MONTH(B1011)+(YEAR(B1011)-1998)*12</f>
        <v>-3</v>
      </c>
      <c r="B1011" s="96" t="n">
        <v>35677</v>
      </c>
      <c r="C1011" s="0" t="n">
        <v>2.845</v>
      </c>
      <c r="D1011" s="98" t="n">
        <f aca="false">LN(C1011/C1010)</f>
        <v>0.052311294568011</v>
      </c>
      <c r="E1011" s="99" t="n">
        <f aca="false">STDEV(D1002:D1011)*SQRT(365)</f>
        <v>0.494694017947812</v>
      </c>
    </row>
    <row r="1012" customFormat="false" ht="12.75" hidden="false" customHeight="false" outlineLevel="0" collapsed="false">
      <c r="A1012" s="95" t="n">
        <f aca="false">MONTH(B1012)+(YEAR(B1012)-1998)*12</f>
        <v>-3</v>
      </c>
      <c r="B1012" s="96" t="n">
        <v>35678</v>
      </c>
      <c r="C1012" s="0" t="n">
        <v>2.8</v>
      </c>
      <c r="D1012" s="98" t="n">
        <f aca="false">LN(C1012/C1011)</f>
        <v>-0.0159436503971361</v>
      </c>
      <c r="E1012" s="99" t="n">
        <f aca="false">STDEV(D1003:D1012)*SQRT(365)</f>
        <v>0.513265614147996</v>
      </c>
    </row>
    <row r="1013" customFormat="false" ht="12.75" hidden="false" customHeight="false" outlineLevel="0" collapsed="false">
      <c r="A1013" s="95" t="n">
        <f aca="false">MONTH(B1013)+(YEAR(B1013)-1998)*12</f>
        <v>-3</v>
      </c>
      <c r="B1013" s="96" t="n">
        <v>35679</v>
      </c>
      <c r="C1013" s="0" t="n">
        <v>2.635</v>
      </c>
      <c r="D1013" s="98" t="n">
        <f aca="false">LN(C1013/C1012)</f>
        <v>-0.0607362351878326</v>
      </c>
      <c r="E1013" s="99" t="n">
        <f aca="false">STDEV(D1004:D1013)*SQRT(365)</f>
        <v>0.658640392198173</v>
      </c>
    </row>
    <row r="1014" customFormat="false" ht="12.75" hidden="false" customHeight="false" outlineLevel="0" collapsed="false">
      <c r="A1014" s="95" t="n">
        <f aca="false">MONTH(B1014)+(YEAR(B1014)-1998)*12</f>
        <v>-3</v>
      </c>
      <c r="B1014" s="96" t="n">
        <v>35680</v>
      </c>
      <c r="C1014" s="0" t="n">
        <v>2.635</v>
      </c>
      <c r="D1014" s="98" t="n">
        <f aca="false">LN(C1014/C1013)</f>
        <v>0</v>
      </c>
      <c r="E1014" s="99" t="n">
        <f aca="false">STDEV(D1005:D1014)*SQRT(365)</f>
        <v>0.624447924836035</v>
      </c>
    </row>
    <row r="1015" customFormat="false" ht="12.75" hidden="false" customHeight="false" outlineLevel="0" collapsed="false">
      <c r="A1015" s="95" t="n">
        <f aca="false">MONTH(B1015)+(YEAR(B1015)-1998)*12</f>
        <v>-3</v>
      </c>
      <c r="B1015" s="96" t="n">
        <v>35681</v>
      </c>
      <c r="C1015" s="0" t="n">
        <v>2.74</v>
      </c>
      <c r="D1015" s="98" t="n">
        <f aca="false">LN(C1015/C1014)</f>
        <v>0.0390747384066534</v>
      </c>
      <c r="E1015" s="99" t="n">
        <f aca="false">STDEV(D1006:D1015)*SQRT(365)</f>
        <v>0.649500605836751</v>
      </c>
    </row>
    <row r="1016" customFormat="false" ht="12.75" hidden="false" customHeight="false" outlineLevel="0" collapsed="false">
      <c r="A1016" s="95" t="n">
        <f aca="false">MONTH(B1016)+(YEAR(B1016)-1998)*12</f>
        <v>-3</v>
      </c>
      <c r="B1016" s="96" t="n">
        <v>35682</v>
      </c>
      <c r="C1016" s="0" t="n">
        <v>2.59</v>
      </c>
      <c r="D1016" s="98" t="n">
        <f aca="false">LN(C1016/C1015)</f>
        <v>-0.0563000446885326</v>
      </c>
      <c r="E1016" s="99" t="n">
        <f aca="false">STDEV(D1007:D1016)*SQRT(365)</f>
        <v>0.753448034918124</v>
      </c>
    </row>
    <row r="1017" customFormat="false" ht="12.75" hidden="false" customHeight="false" outlineLevel="0" collapsed="false">
      <c r="A1017" s="95" t="n">
        <f aca="false">MONTH(B1017)+(YEAR(B1017)-1998)*12</f>
        <v>-3</v>
      </c>
      <c r="B1017" s="96" t="n">
        <v>35683</v>
      </c>
      <c r="C1017" s="0" t="n">
        <v>2.655</v>
      </c>
      <c r="D1017" s="98" t="n">
        <f aca="false">LN(C1017/C1016)</f>
        <v>0.0247867789824558</v>
      </c>
      <c r="E1017" s="99" t="n">
        <f aca="false">STDEV(D1008:D1017)*SQRT(365)</f>
        <v>0.696516203911687</v>
      </c>
    </row>
    <row r="1018" customFormat="false" ht="12.75" hidden="false" customHeight="false" outlineLevel="0" collapsed="false">
      <c r="A1018" s="95" t="n">
        <f aca="false">MONTH(B1018)+(YEAR(B1018)-1998)*12</f>
        <v>-3</v>
      </c>
      <c r="B1018" s="96" t="n">
        <v>35684</v>
      </c>
      <c r="C1018" s="0" t="n">
        <v>2.725</v>
      </c>
      <c r="D1018" s="98" t="n">
        <f aca="false">LN(C1018/C1017)</f>
        <v>0.0260237734213053</v>
      </c>
      <c r="E1018" s="99" t="n">
        <f aca="false">STDEV(D1009:D1018)*SQRT(365)</f>
        <v>0.716520509335742</v>
      </c>
    </row>
    <row r="1019" customFormat="false" ht="12.75" hidden="false" customHeight="false" outlineLevel="0" collapsed="false">
      <c r="A1019" s="95" t="n">
        <f aca="false">MONTH(B1019)+(YEAR(B1019)-1998)*12</f>
        <v>-3</v>
      </c>
      <c r="B1019" s="96" t="n">
        <v>35685</v>
      </c>
      <c r="C1019" s="0" t="n">
        <v>2.725</v>
      </c>
      <c r="D1019" s="98" t="n">
        <f aca="false">LN(C1019/C1018)</f>
        <v>0</v>
      </c>
      <c r="E1019" s="99" t="n">
        <f aca="false">STDEV(D1010:D1019)*SQRT(365)</f>
        <v>0.716520509335742</v>
      </c>
    </row>
    <row r="1020" customFormat="false" ht="12.75" hidden="false" customHeight="false" outlineLevel="0" collapsed="false">
      <c r="A1020" s="95" t="n">
        <f aca="false">MONTH(B1020)+(YEAR(B1020)-1998)*12</f>
        <v>-3</v>
      </c>
      <c r="B1020" s="96" t="n">
        <v>35686</v>
      </c>
      <c r="C1020" s="0" t="n">
        <v>2.87</v>
      </c>
      <c r="D1020" s="98" t="n">
        <f aca="false">LN(C1020/C1019)</f>
        <v>0.0518436016563223</v>
      </c>
      <c r="E1020" s="99" t="n">
        <f aca="false">STDEV(D1011:D1020)*SQRT(365)</f>
        <v>0.779505713002548</v>
      </c>
    </row>
    <row r="1021" customFormat="false" ht="12.75" hidden="false" customHeight="false" outlineLevel="0" collapsed="false">
      <c r="A1021" s="95" t="n">
        <f aca="false">MONTH(B1021)+(YEAR(B1021)-1998)*12</f>
        <v>-3</v>
      </c>
      <c r="B1021" s="96" t="n">
        <v>35687</v>
      </c>
      <c r="C1021" s="0" t="n">
        <v>2.87</v>
      </c>
      <c r="D1021" s="98" t="n">
        <f aca="false">LN(C1021/C1020)</f>
        <v>0</v>
      </c>
      <c r="E1021" s="99" t="n">
        <f aca="false">STDEV(D1012:D1021)*SQRT(365)</f>
        <v>0.715164424377201</v>
      </c>
    </row>
    <row r="1022" customFormat="false" ht="12.75" hidden="false" customHeight="false" outlineLevel="0" collapsed="false">
      <c r="A1022" s="95" t="n">
        <f aca="false">MONTH(B1022)+(YEAR(B1022)-1998)*12</f>
        <v>-3</v>
      </c>
      <c r="B1022" s="96" t="n">
        <v>35688</v>
      </c>
      <c r="C1022" s="0" t="n">
        <v>2.765</v>
      </c>
      <c r="D1022" s="98" t="n">
        <f aca="false">LN(C1022/C1021)</f>
        <v>-0.0372713947972317</v>
      </c>
      <c r="E1022" s="99" t="n">
        <f aca="false">STDEV(D1013:D1022)*SQRT(365)</f>
        <v>0.746429968071736</v>
      </c>
    </row>
    <row r="1023" customFormat="false" ht="12.75" hidden="false" customHeight="false" outlineLevel="0" collapsed="false">
      <c r="A1023" s="95" t="n">
        <f aca="false">MONTH(B1023)+(YEAR(B1023)-1998)*12</f>
        <v>-3</v>
      </c>
      <c r="B1023" s="96" t="n">
        <v>35689</v>
      </c>
      <c r="C1023" s="0" t="n">
        <v>2.87</v>
      </c>
      <c r="D1023" s="98" t="n">
        <f aca="false">LN(C1023/C1022)</f>
        <v>0.0372713947972316</v>
      </c>
      <c r="E1023" s="99" t="n">
        <f aca="false">STDEV(D1014:D1023)*SQRT(365)</f>
        <v>0.659495734396199</v>
      </c>
    </row>
    <row r="1024" customFormat="false" ht="12.75" hidden="false" customHeight="false" outlineLevel="0" collapsed="false">
      <c r="A1024" s="95" t="n">
        <f aca="false">MONTH(B1024)+(YEAR(B1024)-1998)*12</f>
        <v>-3</v>
      </c>
      <c r="B1024" s="96" t="n">
        <v>35690</v>
      </c>
      <c r="C1024" s="0" t="n">
        <v>2.865</v>
      </c>
      <c r="D1024" s="98" t="n">
        <f aca="false">LN(C1024/C1023)</f>
        <v>-0.00174367960482684</v>
      </c>
      <c r="E1024" s="99" t="n">
        <f aca="false">STDEV(D1015:D1024)*SQRT(365)</f>
        <v>0.660495143397524</v>
      </c>
    </row>
    <row r="1025" customFormat="false" ht="12.75" hidden="false" customHeight="false" outlineLevel="0" collapsed="false">
      <c r="A1025" s="95" t="n">
        <f aca="false">MONTH(B1025)+(YEAR(B1025)-1998)*12</f>
        <v>-3</v>
      </c>
      <c r="B1025" s="96" t="n">
        <v>35691</v>
      </c>
      <c r="C1025" s="0" t="n">
        <v>2.745</v>
      </c>
      <c r="D1025" s="98" t="n">
        <f aca="false">LN(C1025/C1024)</f>
        <v>-0.042787275205209</v>
      </c>
      <c r="E1025" s="99" t="n">
        <f aca="false">STDEV(D1016:D1025)*SQRT(365)</f>
        <v>0.690628498094312</v>
      </c>
    </row>
    <row r="1026" customFormat="false" ht="12.75" hidden="false" customHeight="false" outlineLevel="0" collapsed="false">
      <c r="A1026" s="95" t="n">
        <f aca="false">MONTH(B1026)+(YEAR(B1026)-1998)*12</f>
        <v>-3</v>
      </c>
      <c r="B1026" s="96" t="n">
        <v>35692</v>
      </c>
      <c r="C1026" s="0" t="n">
        <v>2.745</v>
      </c>
      <c r="D1026" s="98" t="n">
        <f aca="false">LN(C1026/C1025)</f>
        <v>0</v>
      </c>
      <c r="E1026" s="99" t="n">
        <f aca="false">STDEV(D1017:D1026)*SQRT(365)</f>
        <v>0.578559893876344</v>
      </c>
    </row>
    <row r="1027" customFormat="false" ht="12.75" hidden="false" customHeight="false" outlineLevel="0" collapsed="false">
      <c r="A1027" s="95" t="n">
        <f aca="false">MONTH(B1027)+(YEAR(B1027)-1998)*12</f>
        <v>-3</v>
      </c>
      <c r="B1027" s="96" t="n">
        <v>35693</v>
      </c>
      <c r="C1027" s="0" t="n">
        <v>2.93</v>
      </c>
      <c r="D1027" s="98" t="n">
        <f aca="false">LN(C1027/C1026)</f>
        <v>0.065221348067482</v>
      </c>
      <c r="E1027" s="99" t="n">
        <f aca="false">STDEV(D1018:D1027)*SQRT(365)</f>
        <v>0.675749793052087</v>
      </c>
    </row>
    <row r="1028" customFormat="false" ht="12.75" hidden="false" customHeight="false" outlineLevel="0" collapsed="false">
      <c r="A1028" s="95" t="n">
        <f aca="false">MONTH(B1028)+(YEAR(B1028)-1998)*12</f>
        <v>-3</v>
      </c>
      <c r="B1028" s="96" t="n">
        <v>35694</v>
      </c>
      <c r="C1028" s="0" t="n">
        <v>2.93</v>
      </c>
      <c r="D1028" s="98" t="n">
        <f aca="false">LN(C1028/C1027)</f>
        <v>0</v>
      </c>
      <c r="E1028" s="99" t="n">
        <f aca="false">STDEV(D1019:D1028)*SQRT(365)</f>
        <v>0.668752002216893</v>
      </c>
    </row>
    <row r="1029" customFormat="false" ht="12.75" hidden="false" customHeight="false" outlineLevel="0" collapsed="false">
      <c r="A1029" s="95" t="n">
        <f aca="false">MONTH(B1029)+(YEAR(B1029)-1998)*12</f>
        <v>-3</v>
      </c>
      <c r="B1029" s="96" t="n">
        <v>35695</v>
      </c>
      <c r="C1029" s="0" t="n">
        <v>2.835</v>
      </c>
      <c r="D1029" s="98" t="n">
        <f aca="false">LN(C1029/C1028)</f>
        <v>-0.0329604858492606</v>
      </c>
      <c r="E1029" s="99" t="n">
        <f aca="false">STDEV(D1020:D1029)*SQRT(365)</f>
        <v>0.711529544781616</v>
      </c>
    </row>
    <row r="1030" customFormat="false" ht="12.75" hidden="false" customHeight="false" outlineLevel="0" collapsed="false">
      <c r="A1030" s="95" t="n">
        <f aca="false">MONTH(B1030)+(YEAR(B1030)-1998)*12</f>
        <v>-3</v>
      </c>
      <c r="B1030" s="96" t="n">
        <v>35696</v>
      </c>
      <c r="C1030" s="0" t="n">
        <v>2.93</v>
      </c>
      <c r="D1030" s="98" t="n">
        <f aca="false">LN(C1030/C1029)</f>
        <v>0.0329604858492606</v>
      </c>
      <c r="E1030" s="99" t="n">
        <f aca="false">STDEV(D1021:D1030)*SQRT(365)</f>
        <v>0.667791233091545</v>
      </c>
    </row>
    <row r="1031" customFormat="false" ht="12.75" hidden="false" customHeight="false" outlineLevel="0" collapsed="false">
      <c r="A1031" s="95" t="n">
        <f aca="false">MONTH(B1031)+(YEAR(B1031)-1998)*12</f>
        <v>-3</v>
      </c>
      <c r="B1031" s="96" t="n">
        <v>35697</v>
      </c>
      <c r="C1031" s="0" t="n">
        <v>2.93</v>
      </c>
      <c r="D1031" s="98" t="n">
        <f aca="false">LN(C1031/C1030)</f>
        <v>0</v>
      </c>
      <c r="E1031" s="99" t="n">
        <f aca="false">STDEV(D1022:D1031)*SQRT(365)</f>
        <v>0.667791233091545</v>
      </c>
    </row>
    <row r="1032" customFormat="false" ht="12.75" hidden="false" customHeight="false" outlineLevel="0" collapsed="false">
      <c r="A1032" s="95" t="n">
        <f aca="false">MONTH(B1032)+(YEAR(B1032)-1998)*12</f>
        <v>-3</v>
      </c>
      <c r="B1032" s="96" t="n">
        <v>35698</v>
      </c>
      <c r="C1032" s="0" t="n">
        <v>3.015</v>
      </c>
      <c r="D1032" s="98" t="n">
        <f aca="false">LN(C1032/C1031)</f>
        <v>0.0285974071501727</v>
      </c>
      <c r="E1032" s="99" t="n">
        <f aca="false">STDEV(D1023:D1032)*SQRT(365)</f>
        <v>0.627792828609607</v>
      </c>
    </row>
    <row r="1033" customFormat="false" ht="12.75" hidden="false" customHeight="false" outlineLevel="0" collapsed="false">
      <c r="A1033" s="95" t="n">
        <f aca="false">MONTH(B1033)+(YEAR(B1033)-1998)*12</f>
        <v>-3</v>
      </c>
      <c r="B1033" s="96" t="n">
        <v>35699</v>
      </c>
      <c r="C1033" s="0" t="n">
        <v>3.015</v>
      </c>
      <c r="D1033" s="98" t="n">
        <f aca="false">LN(C1033/C1032)</f>
        <v>0</v>
      </c>
      <c r="E1033" s="99" t="n">
        <f aca="false">STDEV(D1024:D1033)*SQRT(365)</f>
        <v>0.598598299639843</v>
      </c>
    </row>
    <row r="1034" customFormat="false" ht="12.75" hidden="false" customHeight="false" outlineLevel="0" collapsed="false">
      <c r="A1034" s="95" t="n">
        <f aca="false">MONTH(B1034)+(YEAR(B1034)-1998)*12</f>
        <v>-3</v>
      </c>
      <c r="B1034" s="96" t="n">
        <v>35700</v>
      </c>
      <c r="C1034" s="0" t="n">
        <v>3.265</v>
      </c>
      <c r="D1034" s="98" t="n">
        <f aca="false">LN(C1034/C1033)</f>
        <v>0.0796599325492457</v>
      </c>
      <c r="E1034" s="99" t="n">
        <f aca="false">STDEV(D1025:D1034)*SQRT(365)</f>
        <v>0.7457428711667</v>
      </c>
    </row>
    <row r="1035" customFormat="false" ht="12.75" hidden="false" customHeight="false" outlineLevel="0" collapsed="false">
      <c r="A1035" s="95" t="n">
        <f aca="false">MONTH(B1035)+(YEAR(B1035)-1998)*12</f>
        <v>-3</v>
      </c>
      <c r="B1035" s="96" t="n">
        <v>35701</v>
      </c>
      <c r="C1035" s="0" t="n">
        <v>3.265</v>
      </c>
      <c r="D1035" s="98" t="n">
        <f aca="false">LN(C1035/C1034)</f>
        <v>0</v>
      </c>
      <c r="E1035" s="99" t="n">
        <f aca="false">STDEV(D1026:D1035)*SQRT(365)</f>
        <v>0.655060177561718</v>
      </c>
    </row>
    <row r="1036" customFormat="false" ht="12.75" hidden="false" customHeight="false" outlineLevel="0" collapsed="false">
      <c r="A1036" s="95" t="n">
        <f aca="false">MONTH(B1036)+(YEAR(B1036)-1998)*12</f>
        <v>-3</v>
      </c>
      <c r="B1036" s="96" t="n">
        <v>35702</v>
      </c>
      <c r="C1036" s="0" t="n">
        <v>3.045</v>
      </c>
      <c r="D1036" s="98" t="n">
        <f aca="false">LN(C1036/C1035)</f>
        <v>-0.0697588615665341</v>
      </c>
      <c r="E1036" s="99" t="n">
        <f aca="false">STDEV(D1027:D1036)*SQRT(365)</f>
        <v>0.839572378048944</v>
      </c>
    </row>
    <row r="1037" customFormat="false" ht="12.75" hidden="false" customHeight="false" outlineLevel="0" collapsed="false">
      <c r="A1037" s="95" t="n">
        <f aca="false">MONTH(B1037)+(YEAR(B1037)-1998)*12</f>
        <v>-3</v>
      </c>
      <c r="B1037" s="96" t="n">
        <v>35703</v>
      </c>
      <c r="C1037" s="0" t="n">
        <v>3.265</v>
      </c>
      <c r="D1037" s="98" t="n">
        <f aca="false">LN(C1037/C1036)</f>
        <v>0.0697588615665342</v>
      </c>
      <c r="E1037" s="99" t="n">
        <f aca="false">STDEV(D1028:D1037)*SQRT(365)</f>
        <v>0.851950813992808</v>
      </c>
    </row>
    <row r="1038" customFormat="false" ht="12.75" hidden="false" customHeight="false" outlineLevel="0" collapsed="false">
      <c r="A1038" s="95" t="n">
        <f aca="false">MONTH(B1038)+(YEAR(B1038)-1998)*12</f>
        <v>-2</v>
      </c>
      <c r="B1038" s="96" t="n">
        <v>35704</v>
      </c>
      <c r="C1038" s="0" t="n">
        <v>2.945</v>
      </c>
      <c r="D1038" s="98" t="n">
        <f aca="false">LN(C1038/C1037)</f>
        <v>-0.103150945624844</v>
      </c>
      <c r="E1038" s="99" t="n">
        <f aca="false">STDEV(D1029:D1038)*SQRT(365)</f>
        <v>1.09761560562588</v>
      </c>
    </row>
    <row r="1039" customFormat="false" ht="12.75" hidden="false" customHeight="false" outlineLevel="0" collapsed="false">
      <c r="A1039" s="95" t="n">
        <f aca="false">MONTH(B1039)+(YEAR(B1039)-1998)*12</f>
        <v>-2</v>
      </c>
      <c r="B1039" s="96" t="n">
        <v>35705</v>
      </c>
      <c r="C1039" s="0" t="n">
        <v>3.1</v>
      </c>
      <c r="D1039" s="98" t="n">
        <f aca="false">LN(C1039/C1038)</f>
        <v>0.0512932943875507</v>
      </c>
      <c r="E1039" s="99" t="n">
        <f aca="false">STDEV(D1030:D1039)*SQRT(365)</f>
        <v>1.11136116206249</v>
      </c>
    </row>
    <row r="1040" customFormat="false" ht="12.75" hidden="false" customHeight="false" outlineLevel="0" collapsed="false">
      <c r="A1040" s="95" t="n">
        <f aca="false">MONTH(B1040)+(YEAR(B1040)-1998)*12</f>
        <v>-2</v>
      </c>
      <c r="B1040" s="96" t="n">
        <v>35706</v>
      </c>
      <c r="C1040" s="0" t="n">
        <v>2.975</v>
      </c>
      <c r="D1040" s="98" t="n">
        <f aca="false">LN(C1040/C1039)</f>
        <v>-0.0411580724935074</v>
      </c>
      <c r="E1040" s="99" t="n">
        <f aca="false">STDEV(D1031:D1040)*SQRT(365)</f>
        <v>1.13631306014986</v>
      </c>
    </row>
    <row r="1041" customFormat="false" ht="12.75" hidden="false" customHeight="false" outlineLevel="0" collapsed="false">
      <c r="A1041" s="95" t="n">
        <f aca="false">MONTH(B1041)+(YEAR(B1041)-1998)*12</f>
        <v>-2</v>
      </c>
      <c r="B1041" s="96" t="n">
        <v>35707</v>
      </c>
      <c r="C1041" s="0" t="n">
        <v>2.895</v>
      </c>
      <c r="D1041" s="98" t="n">
        <f aca="false">LN(C1041/C1040)</f>
        <v>-0.0272589279726345</v>
      </c>
      <c r="E1041" s="99" t="n">
        <f aca="false">STDEV(D1032:D1041)*SQRT(365)</f>
        <v>1.14965150764779</v>
      </c>
    </row>
    <row r="1042" customFormat="false" ht="12.75" hidden="false" customHeight="false" outlineLevel="0" collapsed="false">
      <c r="A1042" s="95" t="n">
        <f aca="false">MONTH(B1042)+(YEAR(B1042)-1998)*12</f>
        <v>-2</v>
      </c>
      <c r="B1042" s="96" t="n">
        <v>35708</v>
      </c>
      <c r="C1042" s="0" t="n">
        <v>2.895</v>
      </c>
      <c r="D1042" s="98" t="n">
        <f aca="false">LN(C1042/C1041)</f>
        <v>0</v>
      </c>
      <c r="E1042" s="99" t="n">
        <f aca="false">STDEV(D1033:D1042)*SQRT(365)</f>
        <v>1.13244320123028</v>
      </c>
    </row>
    <row r="1043" customFormat="false" ht="12.75" hidden="false" customHeight="false" outlineLevel="0" collapsed="false">
      <c r="A1043" s="95" t="n">
        <f aca="false">MONTH(B1043)+(YEAR(B1043)-1998)*12</f>
        <v>-2</v>
      </c>
      <c r="B1043" s="96" t="n">
        <v>35709</v>
      </c>
      <c r="C1043" s="0" t="n">
        <v>2.895</v>
      </c>
      <c r="D1043" s="98" t="n">
        <f aca="false">LN(C1043/C1042)</f>
        <v>0</v>
      </c>
      <c r="E1043" s="99" t="n">
        <f aca="false">STDEV(D1034:D1043)*SQRT(365)</f>
        <v>1.13244320123028</v>
      </c>
    </row>
    <row r="1044" customFormat="false" ht="12.75" hidden="false" customHeight="false" outlineLevel="0" collapsed="false">
      <c r="A1044" s="95" t="n">
        <f aca="false">MONTH(B1044)+(YEAR(B1044)-1998)*12</f>
        <v>-2</v>
      </c>
      <c r="B1044" s="96" t="n">
        <v>35710</v>
      </c>
      <c r="C1044" s="0" t="n">
        <v>2.985</v>
      </c>
      <c r="D1044" s="98" t="n">
        <f aca="false">LN(C1044/C1043)</f>
        <v>0.0306146358196067</v>
      </c>
      <c r="E1044" s="99" t="n">
        <f aca="false">STDEV(D1035:D1044)*SQRT(365)</f>
        <v>1.01841668108413</v>
      </c>
    </row>
    <row r="1045" customFormat="false" ht="12.75" hidden="false" customHeight="false" outlineLevel="0" collapsed="false">
      <c r="A1045" s="95" t="n">
        <f aca="false">MONTH(B1045)+(YEAR(B1045)-1998)*12</f>
        <v>-2</v>
      </c>
      <c r="B1045" s="96" t="n">
        <v>35711</v>
      </c>
      <c r="C1045" s="0" t="n">
        <v>2.83</v>
      </c>
      <c r="D1045" s="98" t="n">
        <f aca="false">LN(C1045/C1044)</f>
        <v>-0.0533230351894191</v>
      </c>
      <c r="E1045" s="99" t="n">
        <f aca="false">STDEV(D1036:D1045)*SQRT(365)</f>
        <v>1.04984565476068</v>
      </c>
    </row>
    <row r="1046" customFormat="false" ht="12.75" hidden="false" customHeight="false" outlineLevel="0" collapsed="false">
      <c r="A1046" s="95" t="n">
        <f aca="false">MONTH(B1046)+(YEAR(B1046)-1998)*12</f>
        <v>-2</v>
      </c>
      <c r="B1046" s="96" t="n">
        <v>35712</v>
      </c>
      <c r="C1046" s="0" t="n">
        <v>2.785</v>
      </c>
      <c r="D1046" s="98" t="n">
        <f aca="false">LN(C1046/C1045)</f>
        <v>-0.0160288382758989</v>
      </c>
      <c r="E1046" s="99" t="n">
        <f aca="false">STDEV(D1037:D1046)*SQRT(365)</f>
        <v>0.982774417221714</v>
      </c>
    </row>
    <row r="1047" customFormat="false" ht="12.75" hidden="false" customHeight="false" outlineLevel="0" collapsed="false">
      <c r="A1047" s="95" t="n">
        <f aca="false">MONTH(B1047)+(YEAR(B1047)-1998)*12</f>
        <v>-2</v>
      </c>
      <c r="B1047" s="96" t="n">
        <v>35713</v>
      </c>
      <c r="C1047" s="0" t="n">
        <v>2.785</v>
      </c>
      <c r="D1047" s="98" t="n">
        <f aca="false">LN(C1047/C1046)</f>
        <v>0</v>
      </c>
      <c r="E1047" s="99" t="n">
        <f aca="false">STDEV(D1038:D1047)*SQRT(365)</f>
        <v>0.835615488383864</v>
      </c>
    </row>
    <row r="1048" customFormat="false" ht="12.75" hidden="false" customHeight="false" outlineLevel="0" collapsed="false">
      <c r="A1048" s="95" t="n">
        <f aca="false">MONTH(B1048)+(YEAR(B1048)-1998)*12</f>
        <v>-2</v>
      </c>
      <c r="B1048" s="96" t="n">
        <v>35714</v>
      </c>
      <c r="C1048" s="0" t="n">
        <v>2.755</v>
      </c>
      <c r="D1048" s="98" t="n">
        <f aca="false">LN(C1048/C1047)</f>
        <v>-0.0108304307743697</v>
      </c>
      <c r="E1048" s="99" t="n">
        <f aca="false">STDEV(D1039:D1048)*SQRT(365)</f>
        <v>0.596657555955909</v>
      </c>
    </row>
    <row r="1049" customFormat="false" ht="12.75" hidden="false" customHeight="false" outlineLevel="0" collapsed="false">
      <c r="A1049" s="95" t="n">
        <f aca="false">MONTH(B1049)+(YEAR(B1049)-1998)*12</f>
        <v>-2</v>
      </c>
      <c r="B1049" s="96" t="n">
        <v>35715</v>
      </c>
      <c r="C1049" s="0" t="n">
        <v>2.755</v>
      </c>
      <c r="D1049" s="98" t="n">
        <f aca="false">LN(C1049/C1048)</f>
        <v>0</v>
      </c>
      <c r="E1049" s="99" t="n">
        <f aca="false">STDEV(D1040:D1049)*SQRT(365)</f>
        <v>0.459218532667046</v>
      </c>
    </row>
    <row r="1050" customFormat="false" ht="12.75" hidden="false" customHeight="false" outlineLevel="0" collapsed="false">
      <c r="A1050" s="95" t="n">
        <f aca="false">MONTH(B1050)+(YEAR(B1050)-1998)*12</f>
        <v>-2</v>
      </c>
      <c r="B1050" s="96" t="n">
        <v>35716</v>
      </c>
      <c r="C1050" s="0" t="n">
        <v>2.755</v>
      </c>
      <c r="D1050" s="98" t="n">
        <f aca="false">LN(C1050/C1049)</f>
        <v>0</v>
      </c>
      <c r="E1050" s="99" t="n">
        <f aca="false">STDEV(D1041:D1050)*SQRT(365)</f>
        <v>0.417969797856232</v>
      </c>
    </row>
    <row r="1051" customFormat="false" ht="12.75" hidden="false" customHeight="false" outlineLevel="0" collapsed="false">
      <c r="A1051" s="95" t="n">
        <f aca="false">MONTH(B1051)+(YEAR(B1051)-1998)*12</f>
        <v>-2</v>
      </c>
      <c r="B1051" s="96" t="n">
        <v>35717</v>
      </c>
      <c r="C1051" s="0" t="n">
        <v>2.87</v>
      </c>
      <c r="D1051" s="98" t="n">
        <f aca="false">LN(C1051/C1050)</f>
        <v>0.040894587166652</v>
      </c>
      <c r="E1051" s="99" t="n">
        <f aca="false">STDEV(D1042:D1051)*SQRT(365)</f>
        <v>0.485818799805682</v>
      </c>
    </row>
    <row r="1052" customFormat="false" ht="12.75" hidden="false" customHeight="false" outlineLevel="0" collapsed="false">
      <c r="A1052" s="95" t="n">
        <f aca="false">MONTH(B1052)+(YEAR(B1052)-1998)*12</f>
        <v>-2</v>
      </c>
      <c r="B1052" s="96" t="n">
        <v>35718</v>
      </c>
      <c r="C1052" s="0" t="n">
        <v>2.82</v>
      </c>
      <c r="D1052" s="98" t="n">
        <f aca="false">LN(C1052/C1051)</f>
        <v>-0.0175751448215076</v>
      </c>
      <c r="E1052" s="99" t="n">
        <f aca="false">STDEV(D1043:D1052)*SQRT(365)</f>
        <v>0.496042188576489</v>
      </c>
    </row>
    <row r="1053" customFormat="false" ht="12.75" hidden="false" customHeight="false" outlineLevel="0" collapsed="false">
      <c r="A1053" s="95" t="n">
        <f aca="false">MONTH(B1053)+(YEAR(B1053)-1998)*12</f>
        <v>-2</v>
      </c>
      <c r="B1053" s="96" t="n">
        <v>35719</v>
      </c>
      <c r="C1053" s="0" t="n">
        <v>2.835</v>
      </c>
      <c r="D1053" s="98" t="n">
        <f aca="false">LN(C1053/C1052)</f>
        <v>0.00530505222969332</v>
      </c>
      <c r="E1053" s="99" t="n">
        <f aca="false">STDEV(D1044:D1053)*SQRT(365)</f>
        <v>0.498211351930647</v>
      </c>
    </row>
    <row r="1054" customFormat="false" ht="12.75" hidden="false" customHeight="false" outlineLevel="0" collapsed="false">
      <c r="A1054" s="95" t="n">
        <f aca="false">MONTH(B1054)+(YEAR(B1054)-1998)*12</f>
        <v>-2</v>
      </c>
      <c r="B1054" s="96" t="n">
        <v>35720</v>
      </c>
      <c r="C1054" s="0" t="n">
        <v>2.92</v>
      </c>
      <c r="D1054" s="98" t="n">
        <f aca="false">LN(C1054/C1053)</f>
        <v>0.0295416791004749</v>
      </c>
      <c r="E1054" s="99" t="n">
        <f aca="false">STDEV(D1045:D1054)*SQRT(365)</f>
        <v>0.495388689065249</v>
      </c>
    </row>
    <row r="1055" customFormat="false" ht="12.75" hidden="false" customHeight="false" outlineLevel="0" collapsed="false">
      <c r="A1055" s="95" t="n">
        <f aca="false">MONTH(B1055)+(YEAR(B1055)-1998)*12</f>
        <v>-2</v>
      </c>
      <c r="B1055" s="96" t="n">
        <v>35721</v>
      </c>
      <c r="C1055" s="0" t="n">
        <v>2.98</v>
      </c>
      <c r="D1055" s="98" t="n">
        <f aca="false">LN(C1055/C1054)</f>
        <v>0.0203396842371228</v>
      </c>
      <c r="E1055" s="99" t="n">
        <f aca="false">STDEV(D1046:D1055)*SQRT(365)</f>
        <v>0.371513820586674</v>
      </c>
    </row>
    <row r="1056" customFormat="false" ht="12.75" hidden="false" customHeight="false" outlineLevel="0" collapsed="false">
      <c r="A1056" s="95" t="n">
        <f aca="false">MONTH(B1056)+(YEAR(B1056)-1998)*12</f>
        <v>-2</v>
      </c>
      <c r="B1056" s="96" t="n">
        <v>35722</v>
      </c>
      <c r="C1056" s="0" t="n">
        <v>2.98</v>
      </c>
      <c r="D1056" s="98" t="n">
        <f aca="false">LN(C1056/C1055)</f>
        <v>0</v>
      </c>
      <c r="E1056" s="99" t="n">
        <f aca="false">STDEV(D1047:D1056)*SQRT(365)</f>
        <v>0.34618811200146</v>
      </c>
    </row>
    <row r="1057" customFormat="false" ht="12.75" hidden="false" customHeight="false" outlineLevel="0" collapsed="false">
      <c r="A1057" s="95" t="n">
        <f aca="false">MONTH(B1057)+(YEAR(B1057)-1998)*12</f>
        <v>-2</v>
      </c>
      <c r="B1057" s="96" t="n">
        <v>35723</v>
      </c>
      <c r="C1057" s="0" t="n">
        <v>2.98</v>
      </c>
      <c r="D1057" s="98" t="n">
        <f aca="false">LN(C1057/C1056)</f>
        <v>0</v>
      </c>
      <c r="E1057" s="99" t="n">
        <f aca="false">STDEV(D1048:D1057)*SQRT(365)</f>
        <v>0.34618811200146</v>
      </c>
    </row>
    <row r="1058" customFormat="false" ht="12.75" hidden="false" customHeight="false" outlineLevel="0" collapsed="false">
      <c r="A1058" s="95" t="n">
        <f aca="false">MONTH(B1058)+(YEAR(B1058)-1998)*12</f>
        <v>-2</v>
      </c>
      <c r="B1058" s="96" t="n">
        <v>35724</v>
      </c>
      <c r="C1058" s="0" t="n">
        <v>3.025</v>
      </c>
      <c r="D1058" s="98" t="n">
        <f aca="false">LN(C1058/C1057)</f>
        <v>0.0149877909654917</v>
      </c>
      <c r="E1058" s="99" t="n">
        <f aca="false">STDEV(D1049:D1058)*SQRT(365)</f>
        <v>0.32760295750305</v>
      </c>
    </row>
    <row r="1059" customFormat="false" ht="12.75" hidden="false" customHeight="false" outlineLevel="0" collapsed="false">
      <c r="A1059" s="95" t="n">
        <f aca="false">MONTH(B1059)+(YEAR(B1059)-1998)*12</f>
        <v>-2</v>
      </c>
      <c r="B1059" s="96" t="n">
        <v>35725</v>
      </c>
      <c r="C1059" s="0" t="n">
        <v>3.14</v>
      </c>
      <c r="D1059" s="98" t="n">
        <f aca="false">LN(C1059/C1058)</f>
        <v>0.0373117084373572</v>
      </c>
      <c r="E1059" s="99" t="n">
        <f aca="false">STDEV(D1050:D1059)*SQRT(365)</f>
        <v>0.36033707229207</v>
      </c>
    </row>
    <row r="1060" customFormat="false" ht="12.75" hidden="false" customHeight="false" outlineLevel="0" collapsed="false">
      <c r="A1060" s="95" t="n">
        <f aca="false">MONTH(B1060)+(YEAR(B1060)-1998)*12</f>
        <v>-2</v>
      </c>
      <c r="B1060" s="96" t="n">
        <v>35726</v>
      </c>
      <c r="C1060" s="0" t="n">
        <v>3.225</v>
      </c>
      <c r="D1060" s="98" t="n">
        <f aca="false">LN(C1060/C1059)</f>
        <v>0.0267101503275739</v>
      </c>
      <c r="E1060" s="99" t="n">
        <f aca="false">STDEV(D1051:D1060)*SQRT(365)</f>
        <v>0.357133348980752</v>
      </c>
    </row>
    <row r="1061" customFormat="false" ht="12.75" hidden="false" customHeight="false" outlineLevel="0" collapsed="false">
      <c r="A1061" s="95" t="n">
        <f aca="false">MONTH(B1061)+(YEAR(B1061)-1998)*12</f>
        <v>-2</v>
      </c>
      <c r="B1061" s="96" t="n">
        <v>35727</v>
      </c>
      <c r="C1061" s="0" t="n">
        <v>3.345</v>
      </c>
      <c r="D1061" s="98" t="n">
        <f aca="false">LN(C1061/C1060)</f>
        <v>0.0365337433324561</v>
      </c>
      <c r="E1061" s="99" t="n">
        <f aca="false">STDEV(D1052:D1061)*SQRT(365)</f>
        <v>0.345463358284671</v>
      </c>
    </row>
    <row r="1062" customFormat="false" ht="12.75" hidden="false" customHeight="false" outlineLevel="0" collapsed="false">
      <c r="A1062" s="95" t="n">
        <f aca="false">MONTH(B1062)+(YEAR(B1062)-1998)*12</f>
        <v>-2</v>
      </c>
      <c r="B1062" s="96" t="n">
        <v>35728</v>
      </c>
      <c r="C1062" s="0" t="n">
        <v>3.2</v>
      </c>
      <c r="D1062" s="98" t="n">
        <f aca="false">LN(C1062/C1061)</f>
        <v>-0.044315883774511</v>
      </c>
      <c r="E1062" s="99" t="n">
        <f aca="false">STDEV(D1053:D1062)*SQRT(365)</f>
        <v>0.465600327803539</v>
      </c>
    </row>
    <row r="1063" customFormat="false" ht="12.75" hidden="false" customHeight="false" outlineLevel="0" collapsed="false">
      <c r="A1063" s="95" t="n">
        <f aca="false">MONTH(B1063)+(YEAR(B1063)-1998)*12</f>
        <v>-2</v>
      </c>
      <c r="B1063" s="96" t="n">
        <v>35729</v>
      </c>
      <c r="C1063" s="0" t="n">
        <v>3.2</v>
      </c>
      <c r="D1063" s="98" t="n">
        <f aca="false">LN(C1063/C1062)</f>
        <v>0</v>
      </c>
      <c r="E1063" s="99" t="n">
        <f aca="false">STDEV(D1054:D1063)*SQRT(365)</f>
        <v>0.470072040675134</v>
      </c>
    </row>
    <row r="1064" customFormat="false" ht="12.75" hidden="false" customHeight="false" outlineLevel="0" collapsed="false">
      <c r="A1064" s="95" t="n">
        <f aca="false">MONTH(B1064)+(YEAR(B1064)-1998)*12</f>
        <v>-2</v>
      </c>
      <c r="B1064" s="96" t="n">
        <v>35730</v>
      </c>
      <c r="C1064" s="0" t="n">
        <v>3.2</v>
      </c>
      <c r="D1064" s="98" t="n">
        <f aca="false">LN(C1064/C1063)</f>
        <v>0</v>
      </c>
      <c r="E1064" s="99" t="n">
        <f aca="false">STDEV(D1055:D1064)*SQRT(365)</f>
        <v>0.459406932048949</v>
      </c>
    </row>
    <row r="1065" customFormat="false" ht="12.75" hidden="false" customHeight="false" outlineLevel="0" collapsed="false">
      <c r="A1065" s="95" t="n">
        <f aca="false">MONTH(B1065)+(YEAR(B1065)-1998)*12</f>
        <v>-2</v>
      </c>
      <c r="B1065" s="96" t="n">
        <v>35731</v>
      </c>
      <c r="C1065" s="0" t="n">
        <v>3.435</v>
      </c>
      <c r="D1065" s="98" t="n">
        <f aca="false">LN(C1065/C1064)</f>
        <v>0.0708661158686318</v>
      </c>
      <c r="E1065" s="99" t="n">
        <f aca="false">STDEV(D1056:D1065)*SQRT(365)</f>
        <v>0.591664568645381</v>
      </c>
    </row>
    <row r="1066" customFormat="false" ht="12.75" hidden="false" customHeight="false" outlineLevel="0" collapsed="false">
      <c r="A1066" s="95" t="n">
        <f aca="false">MONTH(B1066)+(YEAR(B1066)-1998)*12</f>
        <v>-2</v>
      </c>
      <c r="B1066" s="96" t="n">
        <v>35732</v>
      </c>
      <c r="C1066" s="0" t="n">
        <v>3.625</v>
      </c>
      <c r="D1066" s="98" t="n">
        <f aca="false">LN(C1066/C1065)</f>
        <v>0.0538373626323254</v>
      </c>
      <c r="E1066" s="99" t="n">
        <f aca="false">STDEV(D1057:D1066)*SQRT(365)</f>
        <v>0.627543822007614</v>
      </c>
    </row>
    <row r="1067" customFormat="false" ht="12.75" hidden="false" customHeight="false" outlineLevel="0" collapsed="false">
      <c r="A1067" s="95" t="n">
        <f aca="false">MONTH(B1067)+(YEAR(B1067)-1998)*12</f>
        <v>-2</v>
      </c>
      <c r="B1067" s="96" t="n">
        <v>35733</v>
      </c>
      <c r="C1067" s="0" t="n">
        <v>3.4</v>
      </c>
      <c r="D1067" s="98" t="n">
        <f aca="false">LN(C1067/C1066)</f>
        <v>-0.0640788566845224</v>
      </c>
      <c r="E1067" s="99" t="n">
        <f aca="false">STDEV(D1058:D1067)*SQRT(365)</f>
        <v>0.803442074562062</v>
      </c>
    </row>
    <row r="1068" customFormat="false" ht="12.75" hidden="false" customHeight="false" outlineLevel="0" collapsed="false">
      <c r="A1068" s="95" t="n">
        <f aca="false">MONTH(B1068)+(YEAR(B1068)-1998)*12</f>
        <v>-2</v>
      </c>
      <c r="B1068" s="96" t="n">
        <v>35734</v>
      </c>
      <c r="C1068" s="0" t="n">
        <v>3.235</v>
      </c>
      <c r="D1068" s="98" t="n">
        <f aca="false">LN(C1068/C1067)</f>
        <v>-0.0497465036692519</v>
      </c>
      <c r="E1068" s="99" t="n">
        <f aca="false">STDEV(D1059:D1068)*SQRT(365)</f>
        <v>0.888261633535018</v>
      </c>
    </row>
    <row r="1069" customFormat="false" ht="12.75" hidden="false" customHeight="false" outlineLevel="0" collapsed="false">
      <c r="A1069" s="95" t="n">
        <f aca="false">MONTH(B1069)+(YEAR(B1069)-1998)*12</f>
        <v>-1</v>
      </c>
      <c r="B1069" s="96" t="n">
        <v>35735</v>
      </c>
      <c r="C1069" s="0" t="n">
        <v>3.225</v>
      </c>
      <c r="D1069" s="98" t="n">
        <f aca="false">LN(C1069/C1068)</f>
        <v>-0.00309597770512801</v>
      </c>
      <c r="E1069" s="99" t="n">
        <f aca="false">STDEV(D1060:D1069)*SQRT(365)</f>
        <v>0.86505121769345</v>
      </c>
    </row>
    <row r="1070" customFormat="false" ht="12.75" hidden="false" customHeight="false" outlineLevel="0" collapsed="false">
      <c r="A1070" s="95" t="n">
        <f aca="false">MONTH(B1070)+(YEAR(B1070)-1998)*12</f>
        <v>-1</v>
      </c>
      <c r="B1070" s="96" t="n">
        <v>35736</v>
      </c>
      <c r="C1070" s="0" t="n">
        <v>3.225</v>
      </c>
      <c r="D1070" s="98" t="n">
        <f aca="false">LN(C1070/C1069)</f>
        <v>0</v>
      </c>
      <c r="E1070" s="99" t="n">
        <f aca="false">STDEV(D1061:D1070)*SQRT(365)</f>
        <v>0.84986665805224</v>
      </c>
    </row>
    <row r="1071" customFormat="false" ht="12.75" hidden="false" customHeight="false" outlineLevel="0" collapsed="false">
      <c r="A1071" s="95" t="n">
        <f aca="false">MONTH(B1071)+(YEAR(B1071)-1998)*12</f>
        <v>-1</v>
      </c>
      <c r="B1071" s="96" t="n">
        <v>35737</v>
      </c>
      <c r="C1071" s="0" t="n">
        <v>3.225</v>
      </c>
      <c r="D1071" s="98" t="n">
        <f aca="false">LN(C1071/C1070)</f>
        <v>0</v>
      </c>
      <c r="E1071" s="99" t="n">
        <f aca="false">STDEV(D1062:D1071)*SQRT(365)</f>
        <v>0.814082455273994</v>
      </c>
    </row>
    <row r="1072" customFormat="false" ht="12.75" hidden="false" customHeight="false" outlineLevel="0" collapsed="false">
      <c r="A1072" s="95" t="n">
        <f aca="false">MONTH(B1072)+(YEAR(B1072)-1998)*12</f>
        <v>-1</v>
      </c>
      <c r="B1072" s="96" t="n">
        <v>35738</v>
      </c>
      <c r="C1072" s="0" t="n">
        <v>3.24</v>
      </c>
      <c r="D1072" s="98" t="n">
        <f aca="false">LN(C1072/C1071)</f>
        <v>0.0046403795565023</v>
      </c>
      <c r="E1072" s="99" t="n">
        <f aca="false">STDEV(D1063:D1072)*SQRT(365)</f>
        <v>0.767296379803387</v>
      </c>
    </row>
    <row r="1073" customFormat="false" ht="12.75" hidden="false" customHeight="false" outlineLevel="0" collapsed="false">
      <c r="A1073" s="95" t="n">
        <f aca="false">MONTH(B1073)+(YEAR(B1073)-1998)*12</f>
        <v>-1</v>
      </c>
      <c r="B1073" s="96" t="n">
        <v>35739</v>
      </c>
      <c r="C1073" s="0" t="n">
        <v>3.135</v>
      </c>
      <c r="D1073" s="98" t="n">
        <f aca="false">LN(C1073/C1072)</f>
        <v>-0.0329441557193542</v>
      </c>
      <c r="E1073" s="99" t="n">
        <f aca="false">STDEV(D1064:D1073)*SQRT(365)</f>
        <v>0.794781282517988</v>
      </c>
    </row>
    <row r="1074" customFormat="false" ht="12.75" hidden="false" customHeight="false" outlineLevel="0" collapsed="false">
      <c r="A1074" s="95" t="n">
        <f aca="false">MONTH(B1074)+(YEAR(B1074)-1998)*12</f>
        <v>-1</v>
      </c>
      <c r="B1074" s="96" t="n">
        <v>35740</v>
      </c>
      <c r="C1074" s="0" t="n">
        <v>3.185</v>
      </c>
      <c r="D1074" s="98" t="n">
        <f aca="false">LN(C1074/C1073)</f>
        <v>0.0158231149392427</v>
      </c>
      <c r="E1074" s="99" t="n">
        <f aca="false">STDEV(D1065:D1074)*SQRT(365)</f>
        <v>0.802153125343097</v>
      </c>
    </row>
    <row r="1075" customFormat="false" ht="12.75" hidden="false" customHeight="false" outlineLevel="0" collapsed="false">
      <c r="A1075" s="95" t="n">
        <f aca="false">MONTH(B1075)+(YEAR(B1075)-1998)*12</f>
        <v>-1</v>
      </c>
      <c r="B1075" s="96" t="n">
        <v>35741</v>
      </c>
      <c r="C1075" s="0" t="n">
        <v>3.23</v>
      </c>
      <c r="D1075" s="98" t="n">
        <f aca="false">LN(C1075/C1074)</f>
        <v>0.0140298482104385</v>
      </c>
      <c r="E1075" s="99" t="n">
        <f aca="false">STDEV(D1066:D1075)*SQRT(365)</f>
        <v>0.657643706304606</v>
      </c>
    </row>
    <row r="1076" customFormat="false" ht="12.75" hidden="false" customHeight="false" outlineLevel="0" collapsed="false">
      <c r="A1076" s="95" t="n">
        <f aca="false">MONTH(B1076)+(YEAR(B1076)-1998)*12</f>
        <v>-1</v>
      </c>
      <c r="B1076" s="96" t="n">
        <v>35742</v>
      </c>
      <c r="C1076" s="0" t="n">
        <v>3.075</v>
      </c>
      <c r="D1076" s="98" t="n">
        <f aca="false">LN(C1076/C1075)</f>
        <v>-0.0491772359760839</v>
      </c>
      <c r="E1076" s="99" t="n">
        <f aca="false">STDEV(D1067:D1076)*SQRT(365)</f>
        <v>0.564422121423399</v>
      </c>
    </row>
    <row r="1077" customFormat="false" ht="12.75" hidden="false" customHeight="false" outlineLevel="0" collapsed="false">
      <c r="A1077" s="95" t="n">
        <f aca="false">MONTH(B1077)+(YEAR(B1077)-1998)*12</f>
        <v>-1</v>
      </c>
      <c r="B1077" s="96" t="n">
        <v>35743</v>
      </c>
      <c r="C1077" s="0" t="n">
        <v>3.075</v>
      </c>
      <c r="D1077" s="98" t="n">
        <f aca="false">LN(C1077/C1076)</f>
        <v>0</v>
      </c>
      <c r="E1077" s="99" t="n">
        <f aca="false">STDEV(D1068:D1077)*SQRT(365)</f>
        <v>0.470020549437657</v>
      </c>
    </row>
    <row r="1078" customFormat="false" ht="12.75" hidden="false" customHeight="false" outlineLevel="0" collapsed="false">
      <c r="A1078" s="95" t="n">
        <f aca="false">MONTH(B1078)+(YEAR(B1078)-1998)*12</f>
        <v>-1</v>
      </c>
      <c r="B1078" s="96" t="n">
        <v>35744</v>
      </c>
      <c r="C1078" s="0" t="n">
        <v>3.075</v>
      </c>
      <c r="D1078" s="98" t="n">
        <f aca="false">LN(C1078/C1077)</f>
        <v>0</v>
      </c>
      <c r="E1078" s="99" t="n">
        <f aca="false">STDEV(D1069:D1078)*SQRT(365)</f>
        <v>0.388663541227479</v>
      </c>
    </row>
    <row r="1079" customFormat="false" ht="12.75" hidden="false" customHeight="false" outlineLevel="0" collapsed="false">
      <c r="A1079" s="95" t="n">
        <f aca="false">MONTH(B1079)+(YEAR(B1079)-1998)*12</f>
        <v>-1</v>
      </c>
      <c r="B1079" s="96" t="n">
        <v>35745</v>
      </c>
      <c r="C1079" s="0" t="n">
        <v>3.185</v>
      </c>
      <c r="D1079" s="98" t="n">
        <f aca="false">LN(C1079/C1078)</f>
        <v>0.0351473877656454</v>
      </c>
      <c r="E1079" s="99" t="n">
        <f aca="false">STDEV(D1070:D1079)*SQRT(365)</f>
        <v>0.458882774510112</v>
      </c>
    </row>
    <row r="1080" customFormat="false" ht="12.75" hidden="false" customHeight="false" outlineLevel="0" collapsed="false">
      <c r="A1080" s="95" t="n">
        <f aca="false">MONTH(B1080)+(YEAR(B1080)-1998)*12</f>
        <v>-1</v>
      </c>
      <c r="B1080" s="96" t="n">
        <v>35746</v>
      </c>
      <c r="C1080" s="0" t="n">
        <v>3.255</v>
      </c>
      <c r="D1080" s="98" t="n">
        <f aca="false">LN(C1080/C1079)</f>
        <v>0.0217399866364058</v>
      </c>
      <c r="E1080" s="99" t="n">
        <f aca="false">STDEV(D1071:D1080)*SQRT(365)</f>
        <v>0.479609288808667</v>
      </c>
    </row>
    <row r="1081" customFormat="false" ht="12.75" hidden="false" customHeight="false" outlineLevel="0" collapsed="false">
      <c r="A1081" s="95" t="n">
        <f aca="false">MONTH(B1081)+(YEAR(B1081)-1998)*12</f>
        <v>-1</v>
      </c>
      <c r="B1081" s="96" t="n">
        <v>35747</v>
      </c>
      <c r="C1081" s="0" t="n">
        <v>3.275</v>
      </c>
      <c r="D1081" s="98" t="n">
        <f aca="false">LN(C1081/C1080)</f>
        <v>0.00612559342668258</v>
      </c>
      <c r="E1081" s="99" t="n">
        <f aca="false">STDEV(D1072:D1081)*SQRT(365)</f>
        <v>0.480556555021222</v>
      </c>
    </row>
    <row r="1082" customFormat="false" ht="12.75" hidden="false" customHeight="false" outlineLevel="0" collapsed="false">
      <c r="A1082" s="95" t="n">
        <f aca="false">MONTH(B1082)+(YEAR(B1082)-1998)*12</f>
        <v>-1</v>
      </c>
      <c r="B1082" s="96" t="n">
        <v>35748</v>
      </c>
      <c r="C1082" s="0" t="n">
        <v>3.26</v>
      </c>
      <c r="D1082" s="98" t="n">
        <f aca="false">LN(C1082/C1081)</f>
        <v>-0.00459067370859895</v>
      </c>
      <c r="E1082" s="99" t="n">
        <f aca="false">STDEV(D1073:D1082)*SQRT(365)</f>
        <v>0.481375469572513</v>
      </c>
    </row>
    <row r="1083" customFormat="false" ht="12.75" hidden="false" customHeight="false" outlineLevel="0" collapsed="false">
      <c r="A1083" s="95" t="n">
        <f aca="false">MONTH(B1083)+(YEAR(B1083)-1998)*12</f>
        <v>-1</v>
      </c>
      <c r="B1083" s="96" t="n">
        <v>35749</v>
      </c>
      <c r="C1083" s="0" t="n">
        <v>3.225</v>
      </c>
      <c r="D1083" s="98" t="n">
        <f aca="false">LN(C1083/C1082)</f>
        <v>-0.0107942451308804</v>
      </c>
      <c r="E1083" s="99" t="n">
        <f aca="false">STDEV(D1074:D1083)*SQRT(365)</f>
        <v>0.435128390509051</v>
      </c>
    </row>
    <row r="1084" customFormat="false" ht="12.75" hidden="false" customHeight="false" outlineLevel="0" collapsed="false">
      <c r="A1084" s="95" t="n">
        <f aca="false">MONTH(B1084)+(YEAR(B1084)-1998)*12</f>
        <v>-1</v>
      </c>
      <c r="B1084" s="96" t="n">
        <v>35750</v>
      </c>
      <c r="C1084" s="0" t="n">
        <v>3.225</v>
      </c>
      <c r="D1084" s="98" t="n">
        <f aca="false">LN(C1084/C1083)</f>
        <v>0</v>
      </c>
      <c r="E1084" s="99" t="n">
        <f aca="false">STDEV(D1075:D1084)*SQRT(365)</f>
        <v>0.426380090997625</v>
      </c>
    </row>
    <row r="1085" customFormat="false" ht="12.75" hidden="false" customHeight="false" outlineLevel="0" collapsed="false">
      <c r="A1085" s="95" t="n">
        <f aca="false">MONTH(B1085)+(YEAR(B1085)-1998)*12</f>
        <v>-1</v>
      </c>
      <c r="B1085" s="96" t="n">
        <v>35751</v>
      </c>
      <c r="C1085" s="0" t="n">
        <v>3.225</v>
      </c>
      <c r="D1085" s="98" t="n">
        <f aca="false">LN(C1085/C1084)</f>
        <v>0</v>
      </c>
      <c r="E1085" s="99" t="n">
        <f aca="false">STDEV(D1076:D1085)*SQRT(365)</f>
        <v>0.417659132258833</v>
      </c>
    </row>
    <row r="1086" customFormat="false" ht="12.75" hidden="false" customHeight="false" outlineLevel="0" collapsed="false">
      <c r="A1086" s="95" t="n">
        <f aca="false">MONTH(B1086)+(YEAR(B1086)-1998)*12</f>
        <v>-1</v>
      </c>
      <c r="B1086" s="96" t="n">
        <v>35752</v>
      </c>
      <c r="C1086" s="0" t="n">
        <v>3.095</v>
      </c>
      <c r="D1086" s="98" t="n">
        <f aca="false">LN(C1086/C1085)</f>
        <v>-0.0411450441111763</v>
      </c>
      <c r="E1086" s="99" t="n">
        <f aca="false">STDEV(D1077:D1086)*SQRT(365)</f>
        <v>0.380599459528354</v>
      </c>
    </row>
    <row r="1087" customFormat="false" ht="12.75" hidden="false" customHeight="false" outlineLevel="0" collapsed="false">
      <c r="A1087" s="95" t="n">
        <f aca="false">MONTH(B1087)+(YEAR(B1087)-1998)*12</f>
        <v>-1</v>
      </c>
      <c r="B1087" s="96" t="n">
        <v>35753</v>
      </c>
      <c r="C1087" s="0" t="n">
        <v>2.995</v>
      </c>
      <c r="D1087" s="98" t="n">
        <f aca="false">LN(C1087/C1086)</f>
        <v>-0.0328436745691468</v>
      </c>
      <c r="E1087" s="99" t="n">
        <f aca="false">STDEV(D1078:D1087)*SQRT(365)</f>
        <v>0.431225946152561</v>
      </c>
    </row>
    <row r="1088" customFormat="false" ht="12.75" hidden="false" customHeight="false" outlineLevel="0" collapsed="false">
      <c r="A1088" s="95" t="n">
        <f aca="false">MONTH(B1088)+(YEAR(B1088)-1998)*12</f>
        <v>-1</v>
      </c>
      <c r="B1088" s="96" t="n">
        <v>35754</v>
      </c>
      <c r="C1088" s="0" t="n">
        <v>2.98</v>
      </c>
      <c r="D1088" s="98" t="n">
        <f aca="false">LN(C1088/C1087)</f>
        <v>-0.00502093105009968</v>
      </c>
      <c r="E1088" s="99" t="n">
        <f aca="false">STDEV(D1079:D1088)*SQRT(365)</f>
        <v>0.431048054742197</v>
      </c>
    </row>
    <row r="1089" customFormat="false" ht="12.75" hidden="false" customHeight="false" outlineLevel="0" collapsed="false">
      <c r="A1089" s="95" t="n">
        <f aca="false">MONTH(B1089)+(YEAR(B1089)-1998)*12</f>
        <v>-1</v>
      </c>
      <c r="B1089" s="96" t="n">
        <v>35755</v>
      </c>
      <c r="C1089" s="0" t="n">
        <v>2.76</v>
      </c>
      <c r="D1089" s="98" t="n">
        <f aca="false">LN(C1089/C1088)</f>
        <v>-0.0766926207882546</v>
      </c>
      <c r="E1089" s="99" t="n">
        <f aca="false">STDEV(D1080:D1089)*SQRT(365)</f>
        <v>0.543180607281959</v>
      </c>
    </row>
    <row r="1090" customFormat="false" ht="12.75" hidden="false" customHeight="false" outlineLevel="0" collapsed="false">
      <c r="A1090" s="95" t="n">
        <f aca="false">MONTH(B1090)+(YEAR(B1090)-1998)*12</f>
        <v>-1</v>
      </c>
      <c r="B1090" s="96" t="n">
        <v>35756</v>
      </c>
      <c r="C1090" s="0" t="n">
        <v>2.57</v>
      </c>
      <c r="D1090" s="98" t="n">
        <f aca="false">LN(C1090/C1089)</f>
        <v>-0.0713247808219302</v>
      </c>
      <c r="E1090" s="99" t="n">
        <f aca="false">STDEV(D1081:D1090)*SQRT(365)</f>
        <v>0.582198663898725</v>
      </c>
    </row>
    <row r="1091" customFormat="false" ht="12.75" hidden="false" customHeight="false" outlineLevel="0" collapsed="false">
      <c r="A1091" s="95" t="n">
        <f aca="false">MONTH(B1091)+(YEAR(B1091)-1998)*12</f>
        <v>-1</v>
      </c>
      <c r="B1091" s="96" t="n">
        <v>35757</v>
      </c>
      <c r="C1091" s="0" t="n">
        <v>2.57</v>
      </c>
      <c r="D1091" s="98" t="n">
        <f aca="false">LN(C1091/C1090)</f>
        <v>0</v>
      </c>
      <c r="E1091" s="99" t="n">
        <f aca="false">STDEV(D1082:D1091)*SQRT(365)</f>
        <v>0.570562328250595</v>
      </c>
    </row>
    <row r="1092" customFormat="false" ht="12.75" hidden="false" customHeight="false" outlineLevel="0" collapsed="false">
      <c r="A1092" s="95" t="n">
        <f aca="false">MONTH(B1092)+(YEAR(B1092)-1998)*12</f>
        <v>-1</v>
      </c>
      <c r="B1092" s="96" t="n">
        <v>35758</v>
      </c>
      <c r="C1092" s="0" t="n">
        <v>2.57</v>
      </c>
      <c r="D1092" s="98" t="n">
        <f aca="false">LN(C1092/C1091)</f>
        <v>0</v>
      </c>
      <c r="E1092" s="99" t="n">
        <f aca="false">STDEV(D1083:D1092)*SQRT(365)</f>
        <v>0.577605008168002</v>
      </c>
    </row>
    <row r="1093" customFormat="false" ht="12.75" hidden="false" customHeight="false" outlineLevel="0" collapsed="false">
      <c r="A1093" s="95" t="n">
        <f aca="false">MONTH(B1093)+(YEAR(B1093)-1998)*12</f>
        <v>-1</v>
      </c>
      <c r="B1093" s="96" t="n">
        <v>35759</v>
      </c>
      <c r="C1093" s="0" t="n">
        <v>2.595</v>
      </c>
      <c r="D1093" s="98" t="n">
        <f aca="false">LN(C1093/C1092)</f>
        <v>0.00968061771072372</v>
      </c>
      <c r="E1093" s="99" t="n">
        <f aca="false">STDEV(D1084:D1093)*SQRT(365)</f>
        <v>0.608685929265651</v>
      </c>
    </row>
    <row r="1094" customFormat="false" ht="12.75" hidden="false" customHeight="false" outlineLevel="0" collapsed="false">
      <c r="A1094" s="95" t="n">
        <f aca="false">MONTH(B1094)+(YEAR(B1094)-1998)*12</f>
        <v>-1</v>
      </c>
      <c r="B1094" s="96" t="n">
        <v>35760</v>
      </c>
      <c r="C1094" s="0" t="n">
        <v>2.47</v>
      </c>
      <c r="D1094" s="98" t="n">
        <f aca="false">LN(C1094/C1093)</f>
        <v>-0.0493683659779661</v>
      </c>
      <c r="E1094" s="99" t="n">
        <f aca="false">STDEV(D1085:D1094)*SQRT(365)</f>
        <v>0.610266438279736</v>
      </c>
    </row>
    <row r="1095" customFormat="false" ht="12.75" hidden="false" customHeight="false" outlineLevel="0" collapsed="false">
      <c r="A1095" s="95" t="n">
        <f aca="false">MONTH(B1095)+(YEAR(B1095)-1998)*12</f>
        <v>-1</v>
      </c>
      <c r="B1095" s="96" t="n">
        <v>35761</v>
      </c>
      <c r="C1095" s="0" t="n">
        <v>2.43</v>
      </c>
      <c r="D1095" s="98" t="n">
        <f aca="false">LN(C1095/C1094)</f>
        <v>-0.0163268932874288</v>
      </c>
      <c r="E1095" s="99" t="n">
        <f aca="false">STDEV(D1086:D1095)*SQRT(365)</f>
        <v>0.588926139445251</v>
      </c>
    </row>
    <row r="1096" customFormat="false" ht="12.75" hidden="false" customHeight="false" outlineLevel="0" collapsed="false">
      <c r="A1096" s="95" t="n">
        <f aca="false">MONTH(B1096)+(YEAR(B1096)-1998)*12</f>
        <v>-1</v>
      </c>
      <c r="B1096" s="96" t="n">
        <v>35762</v>
      </c>
      <c r="C1096" s="0" t="n">
        <v>2.43</v>
      </c>
      <c r="D1096" s="98" t="n">
        <f aca="false">LN(C1096/C1095)</f>
        <v>0</v>
      </c>
      <c r="E1096" s="99" t="n">
        <f aca="false">STDEV(D1087:D1096)*SQRT(365)</f>
        <v>0.604790270363047</v>
      </c>
    </row>
    <row r="1097" customFormat="false" ht="12.75" hidden="false" customHeight="false" outlineLevel="0" collapsed="false">
      <c r="A1097" s="95" t="n">
        <f aca="false">MONTH(B1097)+(YEAR(B1097)-1998)*12</f>
        <v>-1</v>
      </c>
      <c r="B1097" s="96" t="n">
        <v>35763</v>
      </c>
      <c r="C1097" s="0" t="n">
        <v>2.43</v>
      </c>
      <c r="D1097" s="98" t="n">
        <f aca="false">LN(C1097/C1096)</f>
        <v>0</v>
      </c>
      <c r="E1097" s="99" t="n">
        <f aca="false">STDEV(D1088:D1097)*SQRT(365)</f>
        <v>0.618134213877196</v>
      </c>
    </row>
    <row r="1098" customFormat="false" ht="12.75" hidden="false" customHeight="false" outlineLevel="0" collapsed="false">
      <c r="A1098" s="95" t="n">
        <f aca="false">MONTH(B1098)+(YEAR(B1098)-1998)*12</f>
        <v>-1</v>
      </c>
      <c r="B1098" s="96" t="n">
        <v>35764</v>
      </c>
      <c r="C1098" s="0" t="n">
        <v>2.43</v>
      </c>
      <c r="D1098" s="98" t="n">
        <f aca="false">LN(C1098/C1097)</f>
        <v>0</v>
      </c>
      <c r="E1098" s="99" t="n">
        <f aca="false">STDEV(D1089:D1098)*SQRT(365)</f>
        <v>0.624082544824001</v>
      </c>
    </row>
    <row r="1099" customFormat="false" ht="12.75" hidden="false" customHeight="false" outlineLevel="0" collapsed="false">
      <c r="A1099" s="95" t="n">
        <f aca="false">MONTH(B1099)+(YEAR(B1099)-1998)*12</f>
        <v>0</v>
      </c>
      <c r="B1099" s="96" t="n">
        <v>35765</v>
      </c>
      <c r="C1099" s="0" t="n">
        <v>2.43</v>
      </c>
      <c r="D1099" s="98" t="n">
        <f aca="false">LN(C1099/C1098)</f>
        <v>0</v>
      </c>
      <c r="E1099" s="99" t="n">
        <f aca="false">STDEV(D1090:D1099)*SQRT(365)</f>
        <v>0.503991979512295</v>
      </c>
    </row>
    <row r="1100" customFormat="false" ht="12.75" hidden="false" customHeight="false" outlineLevel="0" collapsed="false">
      <c r="A1100" s="95" t="n">
        <f aca="false">MONTH(B1100)+(YEAR(B1100)-1998)*12</f>
        <v>0</v>
      </c>
      <c r="B1100" s="96" t="n">
        <v>35766</v>
      </c>
      <c r="C1100" s="0" t="n">
        <v>2.33</v>
      </c>
      <c r="D1100" s="98" t="n">
        <f aca="false">LN(C1100/C1099)</f>
        <v>-0.0420229897748479</v>
      </c>
      <c r="E1100" s="99" t="n">
        <f aca="false">STDEV(D1091:D1100)*SQRT(365)</f>
        <v>0.382222103944072</v>
      </c>
    </row>
    <row r="1101" customFormat="false" ht="12.75" hidden="false" customHeight="false" outlineLevel="0" collapsed="false">
      <c r="A1101" s="95" t="n">
        <f aca="false">MONTH(B1101)+(YEAR(B1101)-1998)*12</f>
        <v>0</v>
      </c>
      <c r="B1101" s="96" t="n">
        <v>35767</v>
      </c>
      <c r="C1101" s="0" t="n">
        <v>2.65</v>
      </c>
      <c r="D1101" s="98" t="n">
        <f aca="false">LN(C1101/C1100)</f>
        <v>0.128691372420522</v>
      </c>
      <c r="E1101" s="99" t="n">
        <f aca="false">STDEV(D1092:D1101)*SQRT(365)</f>
        <v>0.923537757881487</v>
      </c>
    </row>
    <row r="1102" customFormat="false" ht="12.75" hidden="false" customHeight="false" outlineLevel="0" collapsed="false">
      <c r="A1102" s="95" t="n">
        <f aca="false">MONTH(B1102)+(YEAR(B1102)-1998)*12</f>
        <v>0</v>
      </c>
      <c r="B1102" s="96" t="n">
        <v>35768</v>
      </c>
      <c r="C1102" s="0" t="n">
        <v>2.53</v>
      </c>
      <c r="D1102" s="98" t="n">
        <f aca="false">LN(C1102/C1101)</f>
        <v>-0.046340337258702</v>
      </c>
      <c r="E1102" s="99" t="n">
        <f aca="false">STDEV(D1093:D1102)*SQRT(365)</f>
        <v>0.970991731160045</v>
      </c>
    </row>
    <row r="1103" customFormat="false" ht="12.75" hidden="false" customHeight="false" outlineLevel="0" collapsed="false">
      <c r="A1103" s="95" t="n">
        <f aca="false">MONTH(B1103)+(YEAR(B1103)-1998)*12</f>
        <v>0</v>
      </c>
      <c r="B1103" s="96" t="n">
        <v>35769</v>
      </c>
      <c r="C1103" s="0" t="n">
        <v>2.53</v>
      </c>
      <c r="D1103" s="98" t="n">
        <f aca="false">LN(C1103/C1102)</f>
        <v>0</v>
      </c>
      <c r="E1103" s="99" t="n">
        <f aca="false">STDEV(D1094:D1103)*SQRT(365)</f>
        <v>0.96820066095811</v>
      </c>
    </row>
    <row r="1104" customFormat="false" ht="12.75" hidden="false" customHeight="false" outlineLevel="0" collapsed="false">
      <c r="A1104" s="95" t="n">
        <f aca="false">MONTH(B1104)+(YEAR(B1104)-1998)*12</f>
        <v>0</v>
      </c>
      <c r="B1104" s="96" t="n">
        <v>35770</v>
      </c>
      <c r="C1104" s="0" t="n">
        <v>2.435</v>
      </c>
      <c r="D1104" s="98" t="n">
        <f aca="false">LN(C1104/C1103)</f>
        <v>-0.0382725462048756</v>
      </c>
      <c r="E1104" s="99" t="n">
        <f aca="false">STDEV(D1095:D1104)*SQRT(365)</f>
        <v>0.948555789856987</v>
      </c>
    </row>
    <row r="1105" customFormat="false" ht="12.75" hidden="false" customHeight="false" outlineLevel="0" collapsed="false">
      <c r="A1105" s="95" t="n">
        <f aca="false">MONTH(B1105)+(YEAR(B1105)-1998)*12</f>
        <v>0</v>
      </c>
      <c r="B1105" s="96" t="n">
        <v>35771</v>
      </c>
      <c r="C1105" s="0" t="n">
        <v>2.435</v>
      </c>
      <c r="D1105" s="98" t="n">
        <f aca="false">LN(C1105/C1104)</f>
        <v>0</v>
      </c>
      <c r="E1105" s="99" t="n">
        <f aca="false">STDEV(D1096:D1105)*SQRT(365)</f>
        <v>0.943268872879836</v>
      </c>
    </row>
    <row r="1106" customFormat="false" ht="12.75" hidden="false" customHeight="false" outlineLevel="0" collapsed="false">
      <c r="A1106" s="95" t="n">
        <f aca="false">MONTH(B1106)+(YEAR(B1106)-1998)*12</f>
        <v>0</v>
      </c>
      <c r="B1106" s="96" t="n">
        <v>35772</v>
      </c>
      <c r="C1106" s="0" t="n">
        <v>2.475</v>
      </c>
      <c r="D1106" s="98" t="n">
        <f aca="false">LN(C1106/C1105)</f>
        <v>0.0162936394861005</v>
      </c>
      <c r="E1106" s="99" t="n">
        <f aca="false">STDEV(D1097:D1106)*SQRT(365)</f>
        <v>0.948248190538385</v>
      </c>
    </row>
    <row r="1107" customFormat="false" ht="12.75" hidden="false" customHeight="false" outlineLevel="0" collapsed="false">
      <c r="A1107" s="95" t="n">
        <f aca="false">MONTH(B1107)+(YEAR(B1107)-1998)*12</f>
        <v>0</v>
      </c>
      <c r="B1107" s="96" t="n">
        <v>35773</v>
      </c>
      <c r="C1107" s="0" t="n">
        <v>2.435</v>
      </c>
      <c r="D1107" s="98" t="n">
        <f aca="false">LN(C1107/C1106)</f>
        <v>-0.0162936394861005</v>
      </c>
      <c r="E1107" s="99" t="n">
        <f aca="false">STDEV(D1098:D1107)*SQRT(365)</f>
        <v>0.954614981196268</v>
      </c>
    </row>
    <row r="1108" customFormat="false" ht="12.75" hidden="false" customHeight="false" outlineLevel="0" collapsed="false">
      <c r="A1108" s="95" t="n">
        <f aca="false">MONTH(B1108)+(YEAR(B1108)-1998)*12</f>
        <v>0</v>
      </c>
      <c r="B1108" s="96" t="n">
        <v>35774</v>
      </c>
      <c r="C1108" s="0" t="n">
        <v>2.305</v>
      </c>
      <c r="D1108" s="98" t="n">
        <f aca="false">LN(C1108/C1107)</f>
        <v>-0.0548660800859412</v>
      </c>
      <c r="E1108" s="99" t="n">
        <f aca="false">STDEV(D1099:D1108)*SQRT(365)</f>
        <v>1.01097971133958</v>
      </c>
    </row>
    <row r="1109" customFormat="false" ht="12.75" hidden="false" customHeight="false" outlineLevel="0" collapsed="false">
      <c r="A1109" s="95" t="n">
        <f aca="false">MONTH(B1109)+(YEAR(B1109)-1998)*12</f>
        <v>0</v>
      </c>
      <c r="B1109" s="96" t="n">
        <v>35775</v>
      </c>
      <c r="C1109" s="0" t="n">
        <v>2.46</v>
      </c>
      <c r="D1109" s="98" t="n">
        <f aca="false">LN(C1109/C1108)</f>
        <v>0.0650806734956595</v>
      </c>
      <c r="E1109" s="99" t="n">
        <f aca="false">STDEV(D1100:D1109)*SQRT(365)</f>
        <v>1.09752128842251</v>
      </c>
    </row>
    <row r="1110" customFormat="false" ht="12.75" hidden="false" customHeight="false" outlineLevel="0" collapsed="false">
      <c r="A1110" s="95" t="n">
        <f aca="false">MONTH(B1110)+(YEAR(B1110)-1998)*12</f>
        <v>0</v>
      </c>
      <c r="B1110" s="96" t="n">
        <v>35776</v>
      </c>
      <c r="C1110" s="0" t="n">
        <v>2.46</v>
      </c>
      <c r="D1110" s="98" t="n">
        <f aca="false">LN(C1110/C1109)</f>
        <v>0</v>
      </c>
      <c r="E1110" s="99" t="n">
        <f aca="false">STDEV(D1101:D1110)*SQRT(365)</f>
        <v>1.0590517008312</v>
      </c>
    </row>
    <row r="1111" customFormat="false" ht="12.75" hidden="false" customHeight="false" outlineLevel="0" collapsed="false">
      <c r="A1111" s="95" t="n">
        <f aca="false">MONTH(B1111)+(YEAR(B1111)-1998)*12</f>
        <v>0</v>
      </c>
      <c r="B1111" s="96" t="n">
        <v>35777</v>
      </c>
      <c r="C1111" s="0" t="n">
        <v>2.29</v>
      </c>
      <c r="D1111" s="98" t="n">
        <f aca="false">LN(C1111/C1110)</f>
        <v>-0.0716095323781232</v>
      </c>
      <c r="E1111" s="99" t="n">
        <f aca="false">STDEV(D1102:D1111)*SQRT(365)</f>
        <v>0.763802330564666</v>
      </c>
    </row>
    <row r="1112" customFormat="false" ht="12.75" hidden="false" customHeight="false" outlineLevel="0" collapsed="false">
      <c r="A1112" s="95" t="n">
        <f aca="false">MONTH(B1112)+(YEAR(B1112)-1998)*12</f>
        <v>0</v>
      </c>
      <c r="B1112" s="96" t="n">
        <v>35778</v>
      </c>
      <c r="C1112" s="0" t="n">
        <v>2.29</v>
      </c>
      <c r="D1112" s="98" t="n">
        <f aca="false">LN(C1112/C1111)</f>
        <v>0</v>
      </c>
      <c r="E1112" s="99" t="n">
        <f aca="false">STDEV(D1103:D1112)*SQRT(365)</f>
        <v>0.736529089338286</v>
      </c>
    </row>
    <row r="1113" customFormat="false" ht="12.75" hidden="false" customHeight="false" outlineLevel="0" collapsed="false">
      <c r="A1113" s="95" t="n">
        <f aca="false">MONTH(B1113)+(YEAR(B1113)-1998)*12</f>
        <v>0</v>
      </c>
      <c r="B1113" s="96" t="n">
        <v>35779</v>
      </c>
      <c r="C1113" s="0" t="n">
        <v>2.285</v>
      </c>
      <c r="D1113" s="98" t="n">
        <f aca="false">LN(C1113/C1112)</f>
        <v>-0.00218579321998021</v>
      </c>
      <c r="E1113" s="99" t="n">
        <f aca="false">STDEV(D1104:D1113)*SQRT(365)</f>
        <v>0.735447115201313</v>
      </c>
    </row>
    <row r="1114" customFormat="false" ht="12.75" hidden="false" customHeight="false" outlineLevel="0" collapsed="false">
      <c r="A1114" s="95" t="n">
        <f aca="false">MONTH(B1114)+(YEAR(B1114)-1998)*12</f>
        <v>0</v>
      </c>
      <c r="B1114" s="96" t="n">
        <v>35780</v>
      </c>
      <c r="C1114" s="0" t="n">
        <v>2.29</v>
      </c>
      <c r="D1114" s="98" t="n">
        <f aca="false">LN(C1114/C1113)</f>
        <v>0.00218579321998023</v>
      </c>
      <c r="E1114" s="99" t="n">
        <f aca="false">STDEV(D1105:D1114)*SQRT(365)</f>
        <v>0.713061621673753</v>
      </c>
    </row>
    <row r="1115" customFormat="false" ht="12.75" hidden="false" customHeight="false" outlineLevel="0" collapsed="false">
      <c r="A1115" s="95" t="n">
        <f aca="false">MONTH(B1115)+(YEAR(B1115)-1998)*12</f>
        <v>0</v>
      </c>
      <c r="B1115" s="96" t="n">
        <v>35781</v>
      </c>
      <c r="C1115" s="0" t="n">
        <v>2.24</v>
      </c>
      <c r="D1115" s="98" t="n">
        <f aca="false">LN(C1115/C1114)</f>
        <v>-0.0220759516991997</v>
      </c>
      <c r="E1115" s="99" t="n">
        <f aca="false">STDEV(D1106:D1115)*SQRT(365)</f>
        <v>0.717810321043768</v>
      </c>
    </row>
    <row r="1116" customFormat="false" ht="12.75" hidden="false" customHeight="false" outlineLevel="0" collapsed="false">
      <c r="A1116" s="95" t="n">
        <f aca="false">MONTH(B1116)+(YEAR(B1116)-1998)*12</f>
        <v>0</v>
      </c>
      <c r="B1116" s="96" t="n">
        <v>35782</v>
      </c>
      <c r="C1116" s="0" t="n">
        <v>2.36</v>
      </c>
      <c r="D1116" s="98" t="n">
        <f aca="false">LN(C1116/C1115)</f>
        <v>0.05218575317057</v>
      </c>
      <c r="E1116" s="99" t="n">
        <f aca="false">STDEV(D1107:D1116)*SQRT(365)</f>
        <v>0.796246104170142</v>
      </c>
    </row>
    <row r="1117" customFormat="false" ht="12.75" hidden="false" customHeight="false" outlineLevel="0" collapsed="false">
      <c r="A1117" s="95" t="n">
        <f aca="false">MONTH(B1117)+(YEAR(B1117)-1998)*12</f>
        <v>0</v>
      </c>
      <c r="B1117" s="96" t="n">
        <v>35783</v>
      </c>
      <c r="C1117" s="0" t="n">
        <v>2.36</v>
      </c>
      <c r="D1117" s="98" t="n">
        <f aca="false">LN(C1117/C1116)</f>
        <v>0</v>
      </c>
      <c r="E1117" s="99" t="n">
        <f aca="false">STDEV(D1108:D1117)*SQRT(365)</f>
        <v>0.792749877999581</v>
      </c>
    </row>
    <row r="1118" customFormat="false" ht="12.75" hidden="false" customHeight="false" outlineLevel="0" collapsed="false">
      <c r="A1118" s="95" t="n">
        <f aca="false">MONTH(B1118)+(YEAR(B1118)-1998)*12</f>
        <v>0</v>
      </c>
      <c r="B1118" s="96" t="n">
        <v>35784</v>
      </c>
      <c r="C1118" s="0" t="n">
        <v>2.375</v>
      </c>
      <c r="D1118" s="98" t="n">
        <f aca="false">LN(C1118/C1117)</f>
        <v>0.00633581844908592</v>
      </c>
      <c r="E1118" s="99" t="n">
        <f aca="false">STDEV(D1109:D1118)*SQRT(365)</f>
        <v>0.712976973412065</v>
      </c>
    </row>
    <row r="1119" customFormat="false" ht="12.75" hidden="false" customHeight="false" outlineLevel="0" collapsed="false">
      <c r="A1119" s="95" t="n">
        <f aca="false">MONTH(B1119)+(YEAR(B1119)-1998)*12</f>
        <v>0</v>
      </c>
      <c r="B1119" s="96" t="n">
        <v>35785</v>
      </c>
      <c r="C1119" s="0" t="n">
        <v>2.375</v>
      </c>
      <c r="D1119" s="98" t="n">
        <f aca="false">LN(C1119/C1118)</f>
        <v>0</v>
      </c>
      <c r="E1119" s="99" t="n">
        <f aca="false">STDEV(D1110:D1119)*SQRT(365)</f>
        <v>0.578945960946058</v>
      </c>
    </row>
    <row r="1120" customFormat="false" ht="12.75" hidden="false" customHeight="false" outlineLevel="0" collapsed="false">
      <c r="A1120" s="95" t="n">
        <f aca="false">MONTH(B1120)+(YEAR(B1120)-1998)*12</f>
        <v>0</v>
      </c>
      <c r="B1120" s="96" t="n">
        <v>35786</v>
      </c>
      <c r="C1120" s="0" t="n">
        <v>2.35</v>
      </c>
      <c r="D1120" s="98" t="n">
        <f aca="false">LN(C1120/C1119)</f>
        <v>-0.0105821093305369</v>
      </c>
      <c r="E1120" s="99" t="n">
        <f aca="false">STDEV(D1111:D1120)*SQRT(365)</f>
        <v>0.57986853792524</v>
      </c>
    </row>
    <row r="1121" customFormat="false" ht="12.75" hidden="false" customHeight="false" outlineLevel="0" collapsed="false">
      <c r="A1121" s="95" t="n">
        <f aca="false">MONTH(B1121)+(YEAR(B1121)-1998)*12</f>
        <v>0</v>
      </c>
      <c r="B1121" s="96" t="n">
        <v>35787</v>
      </c>
      <c r="C1121" s="0" t="n">
        <v>2.35</v>
      </c>
      <c r="D1121" s="98" t="n">
        <f aca="false">LN(C1121/C1120)</f>
        <v>0</v>
      </c>
      <c r="E1121" s="99" t="n">
        <f aca="false">STDEV(D1112:D1121)*SQRT(365)</f>
        <v>0.366136418489311</v>
      </c>
    </row>
    <row r="1122" customFormat="false" ht="12.75" hidden="false" customHeight="false" outlineLevel="0" collapsed="false">
      <c r="A1122" s="95" t="n">
        <f aca="false">MONTH(B1122)+(YEAR(B1122)-1998)*12</f>
        <v>0</v>
      </c>
      <c r="B1122" s="96" t="n">
        <v>35788</v>
      </c>
      <c r="C1122" s="0" t="n">
        <v>2.35</v>
      </c>
      <c r="D1122" s="98" t="n">
        <f aca="false">LN(C1122/C1121)</f>
        <v>0</v>
      </c>
      <c r="E1122" s="99" t="n">
        <f aca="false">STDEV(D1113:D1122)*SQRT(365)</f>
        <v>0.366136418489311</v>
      </c>
    </row>
    <row r="1123" customFormat="false" ht="12.75" hidden="false" customHeight="false" outlineLevel="0" collapsed="false">
      <c r="A1123" s="95" t="n">
        <f aca="false">MONTH(B1123)+(YEAR(B1123)-1998)*12</f>
        <v>0</v>
      </c>
      <c r="B1123" s="96" t="n">
        <v>35789</v>
      </c>
      <c r="C1123" s="0" t="n">
        <v>2.08</v>
      </c>
      <c r="D1123" s="98" t="n">
        <f aca="false">LN(C1123/C1122)</f>
        <v>-0.122047434442841</v>
      </c>
      <c r="E1123" s="99" t="n">
        <f aca="false">STDEV(D1114:D1123)*SQRT(365)</f>
        <v>0.839547418963665</v>
      </c>
    </row>
    <row r="1124" customFormat="false" ht="12.75" hidden="false" customHeight="false" outlineLevel="0" collapsed="false">
      <c r="A1124" s="95" t="n">
        <f aca="false">MONTH(B1124)+(YEAR(B1124)-1998)*12</f>
        <v>0</v>
      </c>
      <c r="B1124" s="96" t="n">
        <v>35790</v>
      </c>
      <c r="C1124" s="0" t="n">
        <v>2.08</v>
      </c>
      <c r="D1124" s="98" t="n">
        <f aca="false">LN(C1124/C1123)</f>
        <v>0</v>
      </c>
      <c r="E1124" s="99" t="n">
        <f aca="false">STDEV(D1115:D1124)*SQRT(365)</f>
        <v>0.838427228675803</v>
      </c>
    </row>
    <row r="1125" customFormat="false" ht="12.75" hidden="false" customHeight="false" outlineLevel="0" collapsed="false">
      <c r="A1125" s="95" t="n">
        <f aca="false">MONTH(B1125)+(YEAR(B1125)-1998)*12</f>
        <v>0</v>
      </c>
      <c r="B1125" s="96" t="n">
        <v>35791</v>
      </c>
      <c r="C1125" s="0" t="n">
        <v>2.08</v>
      </c>
      <c r="D1125" s="98" t="n">
        <f aca="false">LN(C1125/C1124)</f>
        <v>0</v>
      </c>
      <c r="E1125" s="99" t="n">
        <f aca="false">STDEV(D1116:D1125)*SQRT(365)</f>
        <v>0.835728328545853</v>
      </c>
    </row>
    <row r="1126" customFormat="false" ht="12.75" hidden="false" customHeight="false" outlineLevel="0" collapsed="false">
      <c r="A1126" s="95" t="n">
        <f aca="false">MONTH(B1126)+(YEAR(B1126)-1998)*12</f>
        <v>0</v>
      </c>
      <c r="B1126" s="96" t="n">
        <v>35792</v>
      </c>
      <c r="C1126" s="0" t="n">
        <v>2.08</v>
      </c>
      <c r="D1126" s="98" t="n">
        <f aca="false">LN(C1126/C1125)</f>
        <v>0</v>
      </c>
      <c r="E1126" s="99" t="n">
        <f aca="false">STDEV(D1117:D1126)*SQRT(365)</f>
        <v>0.738634748433458</v>
      </c>
    </row>
    <row r="1127" customFormat="false" ht="12.75" hidden="false" customHeight="false" outlineLevel="0" collapsed="false">
      <c r="A1127" s="95" t="n">
        <f aca="false">MONTH(B1127)+(YEAR(B1127)-1998)*12</f>
        <v>0</v>
      </c>
      <c r="B1127" s="96" t="n">
        <v>35793</v>
      </c>
      <c r="C1127" s="0" t="n">
        <v>2.215</v>
      </c>
      <c r="D1127" s="98" t="n">
        <f aca="false">LN(C1127/C1126)</f>
        <v>0.0628845097838722</v>
      </c>
      <c r="E1127" s="99" t="n">
        <f aca="false">STDEV(D1118:D1127)*SQRT(365)</f>
        <v>0.868525720066762</v>
      </c>
    </row>
    <row r="1128" customFormat="false" ht="12.75" hidden="false" customHeight="false" outlineLevel="0" collapsed="false">
      <c r="A1128" s="95" t="n">
        <f aca="false">MONTH(B1128)+(YEAR(B1128)-1998)*12</f>
        <v>0</v>
      </c>
      <c r="B1128" s="96" t="n">
        <v>35794</v>
      </c>
      <c r="C1128" s="0" t="n">
        <v>2.08</v>
      </c>
      <c r="D1128" s="98" t="n">
        <f aca="false">LN(C1128/C1127)</f>
        <v>-0.0628845097838722</v>
      </c>
      <c r="E1128" s="99" t="n">
        <f aca="false">STDEV(D1119:D1128)*SQRT(365)</f>
        <v>0.926310399652765</v>
      </c>
    </row>
    <row r="1129" customFormat="false" ht="12.75" hidden="false" customHeight="false" outlineLevel="0" collapsed="false">
      <c r="A1129" s="95" t="n">
        <f aca="false">MONTH(B1129)+(YEAR(B1129)-1998)*12</f>
        <v>0</v>
      </c>
      <c r="B1129" s="96" t="n">
        <v>35795</v>
      </c>
      <c r="C1129" s="0" t="n">
        <v>2.29</v>
      </c>
      <c r="D1129" s="98" t="n">
        <f aca="false">LN(C1129/C1128)</f>
        <v>0.0961839238529218</v>
      </c>
      <c r="E1129" s="99" t="n">
        <f aca="false">STDEV(D1120:D1129)*SQRT(365)</f>
        <v>1.13982331729435</v>
      </c>
    </row>
    <row r="1130" customFormat="false" ht="12.75" hidden="false" customHeight="false" outlineLevel="0" collapsed="false">
      <c r="A1130" s="95" t="n">
        <f aca="false">MONTH(B1130)+(YEAR(B1130)-1998)*12</f>
        <v>1</v>
      </c>
      <c r="B1130" s="96" t="n">
        <v>35796</v>
      </c>
      <c r="C1130" s="0" t="n">
        <v>2.27</v>
      </c>
      <c r="D1130" s="98" t="n">
        <f aca="false">LN(C1130/C1129)</f>
        <v>-0.00877198607283699</v>
      </c>
      <c r="E1130" s="99" t="n">
        <f aca="false">STDEV(D1121:D1130)*SQRT(365)</f>
        <v>1.13942889650593</v>
      </c>
    </row>
    <row r="1131" customFormat="false" ht="12.75" hidden="false" customHeight="false" outlineLevel="0" collapsed="false">
      <c r="A1131" s="95" t="n">
        <f aca="false">MONTH(B1131)+(YEAR(B1131)-1998)*12</f>
        <v>1</v>
      </c>
      <c r="B1131" s="96" t="n">
        <v>35797</v>
      </c>
      <c r="C1131" s="0" t="n">
        <v>2.27</v>
      </c>
      <c r="D1131" s="98" t="n">
        <f aca="false">LN(C1131/C1130)</f>
        <v>0</v>
      </c>
      <c r="E1131" s="99" t="n">
        <f aca="false">STDEV(D1122:D1131)*SQRT(365)</f>
        <v>1.13942889650593</v>
      </c>
    </row>
    <row r="1132" customFormat="false" ht="12.75" hidden="false" customHeight="false" outlineLevel="0" collapsed="false">
      <c r="A1132" s="95" t="n">
        <f aca="false">MONTH(B1132)+(YEAR(B1132)-1998)*12</f>
        <v>1</v>
      </c>
      <c r="B1132" s="96" t="n">
        <v>35798</v>
      </c>
      <c r="C1132" s="0" t="n">
        <v>2.18</v>
      </c>
      <c r="D1132" s="98" t="n">
        <f aca="false">LN(C1132/C1131)</f>
        <v>-0.0404549546923136</v>
      </c>
      <c r="E1132" s="99" t="n">
        <f aca="false">STDEV(D1123:D1132)*SQRT(365)</f>
        <v>1.16046073903124</v>
      </c>
    </row>
    <row r="1133" customFormat="false" ht="12.75" hidden="false" customHeight="false" outlineLevel="0" collapsed="false">
      <c r="A1133" s="95" t="n">
        <f aca="false">MONTH(B1133)+(YEAR(B1133)-1998)*12</f>
        <v>1</v>
      </c>
      <c r="B1133" s="96" t="n">
        <v>35799</v>
      </c>
      <c r="C1133" s="0" t="n">
        <v>2.18</v>
      </c>
      <c r="D1133" s="98" t="n">
        <f aca="false">LN(C1133/C1132)</f>
        <v>0</v>
      </c>
      <c r="E1133" s="99" t="n">
        <f aca="false">STDEV(D1124:D1133)*SQRT(365)</f>
        <v>0.869767775650065</v>
      </c>
    </row>
    <row r="1134" customFormat="false" ht="12.75" hidden="false" customHeight="false" outlineLevel="0" collapsed="false">
      <c r="A1134" s="95" t="n">
        <f aca="false">MONTH(B1134)+(YEAR(B1134)-1998)*12</f>
        <v>1</v>
      </c>
      <c r="B1134" s="96" t="n">
        <v>35800</v>
      </c>
      <c r="C1134" s="0" t="n">
        <v>2.18</v>
      </c>
      <c r="D1134" s="98" t="n">
        <f aca="false">LN(C1134/C1133)</f>
        <v>0</v>
      </c>
      <c r="E1134" s="99" t="n">
        <f aca="false">STDEV(D1125:D1134)*SQRT(365)</f>
        <v>0.869767775650064</v>
      </c>
    </row>
    <row r="1135" customFormat="false" ht="12.75" hidden="false" customHeight="false" outlineLevel="0" collapsed="false">
      <c r="A1135" s="95" t="n">
        <f aca="false">MONTH(B1135)+(YEAR(B1135)-1998)*12</f>
        <v>1</v>
      </c>
      <c r="B1135" s="96" t="n">
        <v>35801</v>
      </c>
      <c r="C1135" s="0" t="n">
        <v>2.04</v>
      </c>
      <c r="D1135" s="98" t="n">
        <f aca="false">LN(C1135/C1134)</f>
        <v>-0.0663750689448727</v>
      </c>
      <c r="E1135" s="99" t="n">
        <f aca="false">STDEV(D1126:D1135)*SQRT(365)</f>
        <v>0.970866979799415</v>
      </c>
    </row>
    <row r="1136" customFormat="false" ht="12.75" hidden="false" customHeight="false" outlineLevel="0" collapsed="false">
      <c r="A1136" s="95" t="n">
        <f aca="false">MONTH(B1136)+(YEAR(B1136)-1998)*12</f>
        <v>1</v>
      </c>
      <c r="B1136" s="96" t="n">
        <v>35802</v>
      </c>
      <c r="C1136" s="0" t="n">
        <v>2.145</v>
      </c>
      <c r="D1136" s="98" t="n">
        <f aca="false">LN(C1136/C1135)</f>
        <v>0.0501897445238553</v>
      </c>
      <c r="E1136" s="99" t="n">
        <f aca="false">STDEV(D1127:D1136)*SQRT(365)</f>
        <v>1.02099538288537</v>
      </c>
    </row>
    <row r="1137" customFormat="false" ht="12.75" hidden="false" customHeight="false" outlineLevel="0" collapsed="false">
      <c r="A1137" s="95" t="n">
        <f aca="false">MONTH(B1137)+(YEAR(B1137)-1998)*12</f>
        <v>1</v>
      </c>
      <c r="B1137" s="96" t="n">
        <v>35803</v>
      </c>
      <c r="C1137" s="0" t="n">
        <v>2.135</v>
      </c>
      <c r="D1137" s="98" t="n">
        <f aca="false">LN(C1137/C1136)</f>
        <v>-0.00467290569939248</v>
      </c>
      <c r="E1137" s="99" t="n">
        <f aca="false">STDEV(D1128:D1137)*SQRT(365)</f>
        <v>0.938772602514212</v>
      </c>
    </row>
    <row r="1138" customFormat="false" ht="12.75" hidden="false" customHeight="false" outlineLevel="0" collapsed="false">
      <c r="A1138" s="95" t="n">
        <f aca="false">MONTH(B1138)+(YEAR(B1138)-1998)*12</f>
        <v>1</v>
      </c>
      <c r="B1138" s="96" t="n">
        <v>35804</v>
      </c>
      <c r="C1138" s="0" t="n">
        <v>2.115</v>
      </c>
      <c r="D1138" s="98" t="n">
        <f aca="false">LN(C1138/C1137)</f>
        <v>-0.00941183418234637</v>
      </c>
      <c r="E1138" s="99" t="n">
        <f aca="false">STDEV(D1129:D1138)*SQRT(365)</f>
        <v>0.853738714752926</v>
      </c>
    </row>
    <row r="1139" customFormat="false" ht="12.75" hidden="false" customHeight="false" outlineLevel="0" collapsed="false">
      <c r="A1139" s="95" t="n">
        <f aca="false">MONTH(B1139)+(YEAR(B1139)-1998)*12</f>
        <v>1</v>
      </c>
      <c r="B1139" s="96" t="n">
        <v>35805</v>
      </c>
      <c r="C1139" s="0" t="n">
        <v>2.08</v>
      </c>
      <c r="D1139" s="98" t="n">
        <f aca="false">LN(C1139/C1138)</f>
        <v>-0.0166869187850147</v>
      </c>
      <c r="E1139" s="99" t="n">
        <f aca="false">STDEV(D1130:D1139)*SQRT(365)</f>
        <v>0.573218129608345</v>
      </c>
    </row>
    <row r="1140" customFormat="false" ht="12.75" hidden="false" customHeight="false" outlineLevel="0" collapsed="false">
      <c r="A1140" s="95" t="n">
        <f aca="false">MONTH(B1140)+(YEAR(B1140)-1998)*12</f>
        <v>1</v>
      </c>
      <c r="B1140" s="96" t="n">
        <v>35806</v>
      </c>
      <c r="C1140" s="0" t="n">
        <v>2.08</v>
      </c>
      <c r="D1140" s="98" t="n">
        <f aca="false">LN(C1140/C1139)</f>
        <v>0</v>
      </c>
      <c r="E1140" s="99" t="n">
        <f aca="false">STDEV(D1131:D1140)*SQRT(365)</f>
        <v>0.576185594567613</v>
      </c>
    </row>
    <row r="1141" customFormat="false" ht="12.75" hidden="false" customHeight="false" outlineLevel="0" collapsed="false">
      <c r="A1141" s="95" t="n">
        <f aca="false">MONTH(B1141)+(YEAR(B1141)-1998)*12</f>
        <v>1</v>
      </c>
      <c r="B1141" s="96" t="n">
        <v>35807</v>
      </c>
      <c r="C1141" s="0" t="n">
        <v>2.08</v>
      </c>
      <c r="D1141" s="98" t="n">
        <f aca="false">LN(C1141/C1140)</f>
        <v>0</v>
      </c>
      <c r="E1141" s="99" t="n">
        <f aca="false">STDEV(D1132:D1141)*SQRT(365)</f>
        <v>0.576185594567613</v>
      </c>
    </row>
    <row r="1142" customFormat="false" ht="12.75" hidden="false" customHeight="false" outlineLevel="0" collapsed="false">
      <c r="A1142" s="95" t="n">
        <f aca="false">MONTH(B1142)+(YEAR(B1142)-1998)*12</f>
        <v>1</v>
      </c>
      <c r="B1142" s="96" t="n">
        <v>35808</v>
      </c>
      <c r="C1142" s="0" t="n">
        <v>1.995</v>
      </c>
      <c r="D1142" s="98" t="n">
        <f aca="false">LN(C1142/C1141)</f>
        <v>-0.0417238433713998</v>
      </c>
      <c r="E1142" s="99" t="n">
        <f aca="false">STDEV(D1133:D1142)*SQRT(365)</f>
        <v>0.579061843249579</v>
      </c>
    </row>
    <row r="1143" customFormat="false" ht="12.75" hidden="false" customHeight="false" outlineLevel="0" collapsed="false">
      <c r="A1143" s="95" t="n">
        <f aca="false">MONTH(B1143)+(YEAR(B1143)-1998)*12</f>
        <v>1</v>
      </c>
      <c r="B1143" s="96" t="n">
        <v>35809</v>
      </c>
      <c r="C1143" s="0" t="n">
        <v>2.02</v>
      </c>
      <c r="D1143" s="98" t="n">
        <f aca="false">LN(C1143/C1142)</f>
        <v>0.0124534610712866</v>
      </c>
      <c r="E1143" s="99" t="n">
        <f aca="false">STDEV(D1134:D1143)*SQRT(365)</f>
        <v>0.591549770177268</v>
      </c>
    </row>
    <row r="1144" customFormat="false" ht="12.75" hidden="false" customHeight="false" outlineLevel="0" collapsed="false">
      <c r="A1144" s="95" t="n">
        <f aca="false">MONTH(B1144)+(YEAR(B1144)-1998)*12</f>
        <v>1</v>
      </c>
      <c r="B1144" s="96" t="n">
        <v>35810</v>
      </c>
      <c r="C1144" s="0" t="n">
        <v>2.04</v>
      </c>
      <c r="D1144" s="98" t="n">
        <f aca="false">LN(C1144/C1143)</f>
        <v>0.00985229644301164</v>
      </c>
      <c r="E1144" s="99" t="n">
        <f aca="false">STDEV(D1135:D1144)*SQRT(365)</f>
        <v>0.599637945905984</v>
      </c>
    </row>
    <row r="1145" customFormat="false" ht="12.75" hidden="false" customHeight="false" outlineLevel="0" collapsed="false">
      <c r="A1145" s="95" t="n">
        <f aca="false">MONTH(B1145)+(YEAR(B1145)-1998)*12</f>
        <v>1</v>
      </c>
      <c r="B1145" s="96" t="n">
        <v>35811</v>
      </c>
      <c r="C1145" s="0" t="n">
        <v>2.075</v>
      </c>
      <c r="D1145" s="98" t="n">
        <f aca="false">LN(C1145/C1144)</f>
        <v>0.0170113458265368</v>
      </c>
      <c r="E1145" s="99" t="n">
        <f aca="false">STDEV(D1136:D1145)*SQRT(365)</f>
        <v>0.457517250126383</v>
      </c>
    </row>
    <row r="1146" customFormat="false" ht="12.75" hidden="false" customHeight="false" outlineLevel="0" collapsed="false">
      <c r="A1146" s="95" t="n">
        <f aca="false">MONTH(B1146)+(YEAR(B1146)-1998)*12</f>
        <v>1</v>
      </c>
      <c r="B1146" s="96" t="n">
        <v>35812</v>
      </c>
      <c r="C1146" s="0" t="n">
        <v>2.11</v>
      </c>
      <c r="D1146" s="98" t="n">
        <f aca="false">LN(C1146/C1145)</f>
        <v>0.0167267938053134</v>
      </c>
      <c r="E1146" s="99" t="n">
        <f aca="false">STDEV(D1137:D1146)*SQRT(365)</f>
        <v>0.344361714362252</v>
      </c>
    </row>
    <row r="1147" customFormat="false" ht="12.75" hidden="false" customHeight="false" outlineLevel="0" collapsed="false">
      <c r="A1147" s="95" t="n">
        <f aca="false">MONTH(B1147)+(YEAR(B1147)-1998)*12</f>
        <v>1</v>
      </c>
      <c r="B1147" s="96" t="n">
        <v>35813</v>
      </c>
      <c r="C1147" s="0" t="n">
        <v>2.11</v>
      </c>
      <c r="D1147" s="98" t="n">
        <f aca="false">LN(C1147/C1146)</f>
        <v>0</v>
      </c>
      <c r="E1147" s="99" t="n">
        <f aca="false">STDEV(D1138:D1147)*SQRT(365)</f>
        <v>0.343852317459137</v>
      </c>
    </row>
    <row r="1148" customFormat="false" ht="12.75" hidden="false" customHeight="false" outlineLevel="0" collapsed="false">
      <c r="A1148" s="95" t="n">
        <f aca="false">MONTH(B1148)+(YEAR(B1148)-1998)*12</f>
        <v>1</v>
      </c>
      <c r="B1148" s="96" t="n">
        <v>35814</v>
      </c>
      <c r="C1148" s="0" t="n">
        <v>2.11</v>
      </c>
      <c r="D1148" s="98" t="n">
        <f aca="false">LN(C1148/C1147)</f>
        <v>0</v>
      </c>
      <c r="E1148" s="99" t="n">
        <f aca="false">STDEV(D1139:D1148)*SQRT(365)</f>
        <v>0.339384498752725</v>
      </c>
    </row>
    <row r="1149" customFormat="false" ht="12.75" hidden="false" customHeight="false" outlineLevel="0" collapsed="false">
      <c r="A1149" s="95" t="n">
        <f aca="false">MONTH(B1149)+(YEAR(B1149)-1998)*12</f>
        <v>1</v>
      </c>
      <c r="B1149" s="96" t="n">
        <v>35815</v>
      </c>
      <c r="C1149" s="0" t="n">
        <v>2.135</v>
      </c>
      <c r="D1149" s="98" t="n">
        <f aca="false">LN(C1149/C1148)</f>
        <v>0.0117786991926127</v>
      </c>
      <c r="E1149" s="99" t="n">
        <f aca="false">STDEV(D1140:D1149)*SQRT(365)</f>
        <v>0.326765812976161</v>
      </c>
    </row>
    <row r="1150" customFormat="false" ht="12.75" hidden="false" customHeight="false" outlineLevel="0" collapsed="false">
      <c r="A1150" s="95" t="n">
        <f aca="false">MONTH(B1150)+(YEAR(B1150)-1998)*12</f>
        <v>1</v>
      </c>
      <c r="B1150" s="96" t="n">
        <v>35816</v>
      </c>
      <c r="C1150" s="0" t="n">
        <v>2.115</v>
      </c>
      <c r="D1150" s="98" t="n">
        <f aca="false">LN(C1150/C1149)</f>
        <v>-0.00941183418234637</v>
      </c>
      <c r="E1150" s="99" t="n">
        <f aca="false">STDEV(D1141:D1150)*SQRT(365)</f>
        <v>0.334666329879532</v>
      </c>
    </row>
    <row r="1151" customFormat="false" ht="12.75" hidden="false" customHeight="false" outlineLevel="0" collapsed="false">
      <c r="A1151" s="95" t="n">
        <f aca="false">MONTH(B1151)+(YEAR(B1151)-1998)*12</f>
        <v>1</v>
      </c>
      <c r="B1151" s="96" t="n">
        <v>35817</v>
      </c>
      <c r="C1151" s="0" t="n">
        <v>2.075</v>
      </c>
      <c r="D1151" s="98" t="n">
        <f aca="false">LN(C1151/C1150)</f>
        <v>-0.0190936588155797</v>
      </c>
      <c r="E1151" s="99" t="n">
        <f aca="false">STDEV(D1142:D1151)*SQRT(365)</f>
        <v>0.357620739853918</v>
      </c>
    </row>
    <row r="1152" customFormat="false" ht="12.75" hidden="false" customHeight="false" outlineLevel="0" collapsed="false">
      <c r="A1152" s="95" t="n">
        <f aca="false">MONTH(B1152)+(YEAR(B1152)-1998)*12</f>
        <v>1</v>
      </c>
      <c r="B1152" s="96" t="n">
        <v>35818</v>
      </c>
      <c r="C1152" s="0" t="n">
        <v>2.09</v>
      </c>
      <c r="D1152" s="98" t="n">
        <f aca="false">LN(C1152/C1151)</f>
        <v>0.0072029122940578</v>
      </c>
      <c r="E1152" s="99" t="n">
        <f aca="false">STDEV(D1143:D1152)*SQRT(365)</f>
        <v>0.225035977004831</v>
      </c>
    </row>
    <row r="1153" customFormat="false" ht="12.75" hidden="false" customHeight="false" outlineLevel="0" collapsed="false">
      <c r="A1153" s="95" t="n">
        <f aca="false">MONTH(B1153)+(YEAR(B1153)-1998)*12</f>
        <v>1</v>
      </c>
      <c r="B1153" s="96" t="n">
        <v>35819</v>
      </c>
      <c r="C1153" s="0" t="n">
        <v>2.125</v>
      </c>
      <c r="D1153" s="98" t="n">
        <f aca="false">LN(C1153/C1152)</f>
        <v>0.0166077363996605</v>
      </c>
      <c r="E1153" s="99" t="n">
        <f aca="false">STDEV(D1144:D1153)*SQRT(365)</f>
        <v>0.23216345834669</v>
      </c>
    </row>
    <row r="1154" customFormat="false" ht="12.75" hidden="false" customHeight="false" outlineLevel="0" collapsed="false">
      <c r="A1154" s="95" t="n">
        <f aca="false">MONTH(B1154)+(YEAR(B1154)-1998)*12</f>
        <v>1</v>
      </c>
      <c r="B1154" s="96" t="n">
        <v>35820</v>
      </c>
      <c r="C1154" s="0" t="n">
        <v>2.125</v>
      </c>
      <c r="D1154" s="98" t="n">
        <f aca="false">LN(C1154/C1153)</f>
        <v>0</v>
      </c>
      <c r="E1154" s="99" t="n">
        <f aca="false">STDEV(D1145:D1154)*SQRT(365)</f>
        <v>0.231558004923595</v>
      </c>
    </row>
    <row r="1155" customFormat="false" ht="12.75" hidden="false" customHeight="false" outlineLevel="0" collapsed="false">
      <c r="A1155" s="95" t="n">
        <f aca="false">MONTH(B1155)+(YEAR(B1155)-1998)*12</f>
        <v>1</v>
      </c>
      <c r="B1155" s="96" t="n">
        <v>35821</v>
      </c>
      <c r="C1155" s="0" t="n">
        <v>2.125</v>
      </c>
      <c r="D1155" s="98" t="n">
        <f aca="false">LN(C1155/C1154)</f>
        <v>0</v>
      </c>
      <c r="E1155" s="99" t="n">
        <f aca="false">STDEV(D1146:D1155)*SQRT(365)</f>
        <v>0.215271781466477</v>
      </c>
    </row>
    <row r="1156" customFormat="false" ht="12.75" hidden="false" customHeight="false" outlineLevel="0" collapsed="false">
      <c r="A1156" s="95" t="n">
        <f aca="false">MONTH(B1156)+(YEAR(B1156)-1998)*12</f>
        <v>1</v>
      </c>
      <c r="B1156" s="96" t="n">
        <v>35822</v>
      </c>
      <c r="C1156" s="0" t="n">
        <v>2.08</v>
      </c>
      <c r="D1156" s="98" t="n">
        <f aca="false">LN(C1156/C1155)</f>
        <v>-0.0214039086631535</v>
      </c>
      <c r="E1156" s="99" t="n">
        <f aca="false">STDEV(D1147:D1156)*SQRT(365)</f>
        <v>0.234611002352163</v>
      </c>
    </row>
    <row r="1157" customFormat="false" ht="12.75" hidden="false" customHeight="false" outlineLevel="0" collapsed="false">
      <c r="A1157" s="95" t="n">
        <f aca="false">MONTH(B1157)+(YEAR(B1157)-1998)*12</f>
        <v>1</v>
      </c>
      <c r="B1157" s="96" t="n">
        <v>35823</v>
      </c>
      <c r="C1157" s="0" t="n">
        <v>2.06</v>
      </c>
      <c r="D1157" s="98" t="n">
        <f aca="false">LN(C1157/C1156)</f>
        <v>-0.00966191091173686</v>
      </c>
      <c r="E1157" s="99" t="n">
        <f aca="false">STDEV(D1148:D1157)*SQRT(365)</f>
        <v>0.23943150083602</v>
      </c>
    </row>
    <row r="1158" customFormat="false" ht="12.75" hidden="false" customHeight="false" outlineLevel="0" collapsed="false">
      <c r="A1158" s="95" t="n">
        <f aca="false">MONTH(B1158)+(YEAR(B1158)-1998)*12</f>
        <v>1</v>
      </c>
      <c r="B1158" s="96" t="n">
        <v>35824</v>
      </c>
      <c r="C1158" s="0" t="n">
        <v>2.095</v>
      </c>
      <c r="D1158" s="98" t="n">
        <f aca="false">LN(C1158/C1157)</f>
        <v>0.0168475705726114</v>
      </c>
      <c r="E1158" s="99" t="n">
        <f aca="false">STDEV(D1149:D1158)*SQRT(365)</f>
        <v>0.266392234448894</v>
      </c>
    </row>
    <row r="1159" customFormat="false" ht="12.75" hidden="false" customHeight="false" outlineLevel="0" collapsed="false">
      <c r="A1159" s="95" t="n">
        <f aca="false">MONTH(B1159)+(YEAR(B1159)-1998)*12</f>
        <v>1</v>
      </c>
      <c r="B1159" s="96" t="n">
        <v>35825</v>
      </c>
      <c r="C1159" s="0" t="n">
        <v>2.11</v>
      </c>
      <c r="D1159" s="98" t="n">
        <f aca="false">LN(C1159/C1158)</f>
        <v>0.00713439411387389</v>
      </c>
      <c r="E1159" s="99" t="n">
        <f aca="false">STDEV(D1150:D1159)*SQRT(365)</f>
        <v>0.258932933356611</v>
      </c>
    </row>
    <row r="1160" customFormat="false" ht="12.75" hidden="false" customHeight="false" outlineLevel="0" collapsed="false">
      <c r="A1160" s="95" t="n">
        <f aca="false">MONTH(B1160)+(YEAR(B1160)-1998)*12</f>
        <v>1</v>
      </c>
      <c r="B1160" s="96" t="n">
        <v>35826</v>
      </c>
      <c r="C1160" s="0" t="n">
        <v>2.105</v>
      </c>
      <c r="D1160" s="98" t="n">
        <f aca="false">LN(C1160/C1159)</f>
        <v>-0.00237248035363036</v>
      </c>
      <c r="E1160" s="99" t="n">
        <f aca="false">STDEV(D1151:D1160)*SQRT(365)</f>
        <v>0.25328558051372</v>
      </c>
    </row>
    <row r="1161" customFormat="false" ht="12.75" hidden="false" customHeight="false" outlineLevel="0" collapsed="false">
      <c r="A1161" s="95" t="n">
        <f aca="false">MONTH(B1161)+(YEAR(B1161)-1998)*12</f>
        <v>2</v>
      </c>
      <c r="B1161" s="96" t="n">
        <v>35827</v>
      </c>
      <c r="C1161" s="0" t="n">
        <v>2.105</v>
      </c>
      <c r="D1161" s="98" t="n">
        <f aca="false">LN(C1161/C1160)</f>
        <v>0</v>
      </c>
      <c r="E1161" s="99" t="n">
        <f aca="false">STDEV(D1152:D1161)*SQRT(365)</f>
        <v>0.220508041812557</v>
      </c>
    </row>
    <row r="1162" customFormat="false" ht="12.75" hidden="false" customHeight="false" outlineLevel="0" collapsed="false">
      <c r="A1162" s="95" t="n">
        <f aca="false">MONTH(B1162)+(YEAR(B1162)-1998)*12</f>
        <v>2</v>
      </c>
      <c r="B1162" s="96" t="n">
        <v>35828</v>
      </c>
      <c r="C1162" s="0" t="n">
        <v>2.105</v>
      </c>
      <c r="D1162" s="98" t="n">
        <f aca="false">LN(C1162/C1161)</f>
        <v>0</v>
      </c>
      <c r="E1162" s="99" t="n">
        <f aca="false">STDEV(D1153:D1162)*SQRT(365)</f>
        <v>0.217135709293193</v>
      </c>
    </row>
    <row r="1163" customFormat="false" ht="12.75" hidden="false" customHeight="false" outlineLevel="0" collapsed="false">
      <c r="A1163" s="95" t="n">
        <f aca="false">MONTH(B1163)+(YEAR(B1163)-1998)*12</f>
        <v>2</v>
      </c>
      <c r="B1163" s="96" t="n">
        <v>35829</v>
      </c>
      <c r="C1163" s="0" t="n">
        <v>2.22</v>
      </c>
      <c r="D1163" s="98" t="n">
        <f aca="false">LN(C1163/C1162)</f>
        <v>0.0531917287498435</v>
      </c>
      <c r="E1163" s="99" t="n">
        <f aca="false">STDEV(D1154:D1163)*SQRT(365)</f>
        <v>0.378362633302767</v>
      </c>
    </row>
    <row r="1164" customFormat="false" ht="12.75" hidden="false" customHeight="false" outlineLevel="0" collapsed="false">
      <c r="A1164" s="95" t="n">
        <f aca="false">MONTH(B1164)+(YEAR(B1164)-1998)*12</f>
        <v>2</v>
      </c>
      <c r="B1164" s="96" t="n">
        <v>35830</v>
      </c>
      <c r="C1164" s="0" t="n">
        <v>2.26</v>
      </c>
      <c r="D1164" s="98" t="n">
        <f aca="false">LN(C1164/C1163)</f>
        <v>0.0178576174000063</v>
      </c>
      <c r="E1164" s="99" t="n">
        <f aca="false">STDEV(D1155:D1164)*SQRT(365)</f>
        <v>0.385309061958737</v>
      </c>
    </row>
    <row r="1165" customFormat="false" ht="12.75" hidden="false" customHeight="false" outlineLevel="0" collapsed="false">
      <c r="A1165" s="95" t="n">
        <f aca="false">MONTH(B1165)+(YEAR(B1165)-1998)*12</f>
        <v>2</v>
      </c>
      <c r="B1165" s="96" t="n">
        <v>35831</v>
      </c>
      <c r="C1165" s="0" t="n">
        <v>2.215</v>
      </c>
      <c r="D1165" s="98" t="n">
        <f aca="false">LN(C1165/C1164)</f>
        <v>-0.0201124097870955</v>
      </c>
      <c r="E1165" s="99" t="n">
        <f aca="false">STDEV(D1156:D1165)*SQRT(365)</f>
        <v>0.416263818251411</v>
      </c>
    </row>
    <row r="1166" customFormat="false" ht="12.75" hidden="false" customHeight="false" outlineLevel="0" collapsed="false">
      <c r="A1166" s="95" t="n">
        <f aca="false">MONTH(B1166)+(YEAR(B1166)-1998)*12</f>
        <v>2</v>
      </c>
      <c r="B1166" s="96" t="n">
        <v>35832</v>
      </c>
      <c r="C1166" s="0" t="n">
        <v>2.305</v>
      </c>
      <c r="D1166" s="98" t="n">
        <f aca="false">LN(C1166/C1165)</f>
        <v>0.0398282729515129</v>
      </c>
      <c r="E1166" s="99" t="n">
        <f aca="false">STDEV(D1157:D1166)*SQRT(365)</f>
        <v>0.428043534945262</v>
      </c>
    </row>
    <row r="1167" customFormat="false" ht="12.75" hidden="false" customHeight="false" outlineLevel="0" collapsed="false">
      <c r="A1167" s="95" t="n">
        <f aca="false">MONTH(B1167)+(YEAR(B1167)-1998)*12</f>
        <v>2</v>
      </c>
      <c r="B1167" s="96" t="n">
        <v>35833</v>
      </c>
      <c r="C1167" s="0" t="n">
        <v>2.35</v>
      </c>
      <c r="D1167" s="98" t="n">
        <f aca="false">LN(C1167/C1166)</f>
        <v>0.0193346517074556</v>
      </c>
      <c r="E1167" s="99" t="n">
        <f aca="false">STDEV(D1158:D1167)*SQRT(365)</f>
        <v>0.408691519744654</v>
      </c>
    </row>
    <row r="1168" customFormat="false" ht="12.75" hidden="false" customHeight="false" outlineLevel="0" collapsed="false">
      <c r="A1168" s="95" t="n">
        <f aca="false">MONTH(B1168)+(YEAR(B1168)-1998)*12</f>
        <v>2</v>
      </c>
      <c r="B1168" s="96" t="n">
        <v>35834</v>
      </c>
      <c r="C1168" s="0" t="n">
        <v>2.35</v>
      </c>
      <c r="D1168" s="98" t="n">
        <f aca="false">LN(C1168/C1167)</f>
        <v>0</v>
      </c>
      <c r="E1168" s="99" t="n">
        <f aca="false">STDEV(D1159:D1168)*SQRT(365)</f>
        <v>0.41516831018114</v>
      </c>
    </row>
    <row r="1169" customFormat="false" ht="12.75" hidden="false" customHeight="false" outlineLevel="0" collapsed="false">
      <c r="A1169" s="95" t="n">
        <f aca="false">MONTH(B1169)+(YEAR(B1169)-1998)*12</f>
        <v>2</v>
      </c>
      <c r="B1169" s="96" t="n">
        <v>35835</v>
      </c>
      <c r="C1169" s="0" t="n">
        <v>2.35</v>
      </c>
      <c r="D1169" s="98" t="n">
        <f aca="false">LN(C1169/C1168)</f>
        <v>0</v>
      </c>
      <c r="E1169" s="99" t="n">
        <f aca="false">STDEV(D1160:D1169)*SQRT(365)</f>
        <v>0.420405571415372</v>
      </c>
    </row>
    <row r="1170" customFormat="false" ht="12.75" hidden="false" customHeight="false" outlineLevel="0" collapsed="false">
      <c r="A1170" s="95" t="n">
        <f aca="false">MONTH(B1170)+(YEAR(B1170)-1998)*12</f>
        <v>2</v>
      </c>
      <c r="B1170" s="96" t="n">
        <v>35836</v>
      </c>
      <c r="C1170" s="0" t="n">
        <v>2.25</v>
      </c>
      <c r="D1170" s="98" t="n">
        <f aca="false">LN(C1170/C1169)</f>
        <v>-0.0434851119397389</v>
      </c>
      <c r="E1170" s="99" t="n">
        <f aca="false">STDEV(D1161:D1170)*SQRT(365)</f>
        <v>0.531291029864102</v>
      </c>
    </row>
    <row r="1171" customFormat="false" ht="12.75" hidden="false" customHeight="false" outlineLevel="0" collapsed="false">
      <c r="A1171" s="95" t="n">
        <f aca="false">MONTH(B1171)+(YEAR(B1171)-1998)*12</f>
        <v>2</v>
      </c>
      <c r="B1171" s="96" t="n">
        <v>35837</v>
      </c>
      <c r="C1171" s="0" t="n">
        <v>2.185</v>
      </c>
      <c r="D1171" s="98" t="n">
        <f aca="false">LN(C1171/C1170)</f>
        <v>-0.0293143876687753</v>
      </c>
      <c r="E1171" s="99" t="n">
        <f aca="false">STDEV(D1162:D1171)*SQRT(365)</f>
        <v>0.573999097469366</v>
      </c>
    </row>
    <row r="1172" customFormat="false" ht="12.75" hidden="false" customHeight="false" outlineLevel="0" collapsed="false">
      <c r="A1172" s="95" t="n">
        <f aca="false">MONTH(B1172)+(YEAR(B1172)-1998)*12</f>
        <v>2</v>
      </c>
      <c r="B1172" s="96" t="n">
        <v>35838</v>
      </c>
      <c r="C1172" s="0" t="n">
        <v>2.215</v>
      </c>
      <c r="D1172" s="98" t="n">
        <f aca="false">LN(C1172/C1171)</f>
        <v>0.0136365749495454</v>
      </c>
      <c r="E1172" s="99" t="n">
        <f aca="false">STDEV(D1163:D1172)*SQRT(365)</f>
        <v>0.576312982992092</v>
      </c>
    </row>
    <row r="1173" customFormat="false" ht="12.75" hidden="false" customHeight="false" outlineLevel="0" collapsed="false">
      <c r="A1173" s="95" t="n">
        <f aca="false">MONTH(B1173)+(YEAR(B1173)-1998)*12</f>
        <v>2</v>
      </c>
      <c r="B1173" s="96" t="n">
        <v>35839</v>
      </c>
      <c r="C1173" s="0" t="n">
        <v>2.195</v>
      </c>
      <c r="D1173" s="98" t="n">
        <f aca="false">LN(C1173/C1172)</f>
        <v>-0.00907035696996427</v>
      </c>
      <c r="E1173" s="99" t="n">
        <f aca="false">STDEV(D1164:D1173)*SQRT(365)</f>
        <v>0.480342810930899</v>
      </c>
    </row>
    <row r="1174" customFormat="false" ht="12.75" hidden="false" customHeight="false" outlineLevel="0" collapsed="false">
      <c r="A1174" s="95" t="n">
        <f aca="false">MONTH(B1174)+(YEAR(B1174)-1998)*12</f>
        <v>2</v>
      </c>
      <c r="B1174" s="96" t="n">
        <v>35840</v>
      </c>
      <c r="C1174" s="0" t="n">
        <v>2.22</v>
      </c>
      <c r="D1174" s="98" t="n">
        <f aca="false">LN(C1174/C1173)</f>
        <v>0.0113251493570535</v>
      </c>
      <c r="E1174" s="99" t="n">
        <f aca="false">STDEV(D1165:D1174)*SQRT(365)</f>
        <v>0.47140720712705</v>
      </c>
    </row>
    <row r="1175" customFormat="false" ht="12.75" hidden="false" customHeight="false" outlineLevel="0" collapsed="false">
      <c r="A1175" s="95" t="n">
        <f aca="false">MONTH(B1175)+(YEAR(B1175)-1998)*12</f>
        <v>2</v>
      </c>
      <c r="B1175" s="96" t="n">
        <v>35841</v>
      </c>
      <c r="C1175" s="0" t="n">
        <v>2.22</v>
      </c>
      <c r="D1175" s="98" t="n">
        <f aca="false">LN(C1175/C1174)</f>
        <v>0</v>
      </c>
      <c r="E1175" s="99" t="n">
        <f aca="false">STDEV(D1166:D1175)*SQRT(365)</f>
        <v>0.4550739963454</v>
      </c>
    </row>
    <row r="1176" customFormat="false" ht="12.75" hidden="false" customHeight="false" outlineLevel="0" collapsed="false">
      <c r="A1176" s="95" t="n">
        <f aca="false">MONTH(B1176)+(YEAR(B1176)-1998)*12</f>
        <v>2</v>
      </c>
      <c r="B1176" s="96" t="n">
        <v>35842</v>
      </c>
      <c r="C1176" s="0" t="n">
        <v>2.22</v>
      </c>
      <c r="D1176" s="98" t="n">
        <f aca="false">LN(C1176/C1175)</f>
        <v>0</v>
      </c>
      <c r="E1176" s="99" t="n">
        <f aca="false">STDEV(D1167:D1176)*SQRT(365)</f>
        <v>0.370208775837407</v>
      </c>
    </row>
    <row r="1177" customFormat="false" ht="12.75" hidden="false" customHeight="false" outlineLevel="0" collapsed="false">
      <c r="A1177" s="95" t="n">
        <f aca="false">MONTH(B1177)+(YEAR(B1177)-1998)*12</f>
        <v>2</v>
      </c>
      <c r="B1177" s="96" t="n">
        <v>35843</v>
      </c>
      <c r="C1177" s="0" t="n">
        <v>2.22</v>
      </c>
      <c r="D1177" s="98" t="n">
        <f aca="false">LN(C1177/C1176)</f>
        <v>0</v>
      </c>
      <c r="E1177" s="99" t="n">
        <f aca="false">STDEV(D1168:D1177)*SQRT(365)</f>
        <v>0.338356529890837</v>
      </c>
    </row>
    <row r="1178" customFormat="false" ht="12.75" hidden="false" customHeight="false" outlineLevel="0" collapsed="false">
      <c r="A1178" s="95" t="n">
        <f aca="false">MONTH(B1178)+(YEAR(B1178)-1998)*12</f>
        <v>2</v>
      </c>
      <c r="B1178" s="96" t="n">
        <v>35844</v>
      </c>
      <c r="C1178" s="0" t="n">
        <v>2.175</v>
      </c>
      <c r="D1178" s="98" t="n">
        <f aca="false">LN(C1178/C1177)</f>
        <v>-0.0204785313435408</v>
      </c>
      <c r="E1178" s="99" t="n">
        <f aca="false">STDEV(D1169:D1178)*SQRT(365)</f>
        <v>0.346899851837443</v>
      </c>
    </row>
    <row r="1179" customFormat="false" ht="12.75" hidden="false" customHeight="false" outlineLevel="0" collapsed="false">
      <c r="A1179" s="95" t="n">
        <f aca="false">MONTH(B1179)+(YEAR(B1179)-1998)*12</f>
        <v>2</v>
      </c>
      <c r="B1179" s="96" t="n">
        <v>35845</v>
      </c>
      <c r="C1179" s="0" t="n">
        <v>2.18</v>
      </c>
      <c r="D1179" s="98" t="n">
        <f aca="false">LN(C1179/C1178)</f>
        <v>0.00229621226035038</v>
      </c>
      <c r="E1179" s="99" t="n">
        <f aca="false">STDEV(D1170:D1179)*SQRT(365)</f>
        <v>0.349246718576042</v>
      </c>
    </row>
    <row r="1180" customFormat="false" ht="12.75" hidden="false" customHeight="false" outlineLevel="0" collapsed="false">
      <c r="A1180" s="95" t="n">
        <f aca="false">MONTH(B1180)+(YEAR(B1180)-1998)*12</f>
        <v>2</v>
      </c>
      <c r="B1180" s="96" t="n">
        <v>35846</v>
      </c>
      <c r="C1180" s="0" t="n">
        <v>2.22</v>
      </c>
      <c r="D1180" s="98" t="n">
        <f aca="false">LN(C1180/C1179)</f>
        <v>0.0181823190831905</v>
      </c>
      <c r="E1180" s="99" t="n">
        <f aca="false">STDEV(D1171:D1180)*SQRT(365)</f>
        <v>0.28430426205015</v>
      </c>
    </row>
    <row r="1181" customFormat="false" ht="12.75" hidden="false" customHeight="false" outlineLevel="0" collapsed="false">
      <c r="A1181" s="95" t="n">
        <f aca="false">MONTH(B1181)+(YEAR(B1181)-1998)*12</f>
        <v>2</v>
      </c>
      <c r="B1181" s="96" t="n">
        <v>35847</v>
      </c>
      <c r="C1181" s="0" t="n">
        <v>2.19</v>
      </c>
      <c r="D1181" s="98" t="n">
        <f aca="false">LN(C1181/C1180)</f>
        <v>-0.0136056520557787</v>
      </c>
      <c r="E1181" s="99" t="n">
        <f aca="false">STDEV(D1172:D1181)*SQRT(365)</f>
        <v>0.232798402636888</v>
      </c>
    </row>
    <row r="1182" customFormat="false" ht="12.75" hidden="false" customHeight="false" outlineLevel="0" collapsed="false">
      <c r="A1182" s="95" t="n">
        <f aca="false">MONTH(B1182)+(YEAR(B1182)-1998)*12</f>
        <v>2</v>
      </c>
      <c r="B1182" s="96" t="n">
        <v>35848</v>
      </c>
      <c r="C1182" s="0" t="n">
        <v>2.19</v>
      </c>
      <c r="D1182" s="98" t="n">
        <f aca="false">LN(C1182/C1181)</f>
        <v>0</v>
      </c>
      <c r="E1182" s="99" t="n">
        <f aca="false">STDEV(D1173:D1182)*SQRT(365)</f>
        <v>0.214830636794893</v>
      </c>
    </row>
    <row r="1183" customFormat="false" ht="12.75" hidden="false" customHeight="false" outlineLevel="0" collapsed="false">
      <c r="A1183" s="95" t="n">
        <f aca="false">MONTH(B1183)+(YEAR(B1183)-1998)*12</f>
        <v>2</v>
      </c>
      <c r="B1183" s="96" t="n">
        <v>35849</v>
      </c>
      <c r="C1183" s="0" t="n">
        <v>2.19</v>
      </c>
      <c r="D1183" s="98" t="n">
        <f aca="false">LN(C1183/C1182)</f>
        <v>0</v>
      </c>
      <c r="E1183" s="99" t="n">
        <f aca="false">STDEV(D1174:D1183)*SQRT(365)</f>
        <v>0.208127546029944</v>
      </c>
    </row>
    <row r="1184" customFormat="false" ht="12.75" hidden="false" customHeight="false" outlineLevel="0" collapsed="false">
      <c r="A1184" s="95" t="n">
        <f aca="false">MONTH(B1184)+(YEAR(B1184)-1998)*12</f>
        <v>2</v>
      </c>
      <c r="B1184" s="96" t="n">
        <v>35850</v>
      </c>
      <c r="C1184" s="0" t="n">
        <v>2.19</v>
      </c>
      <c r="D1184" s="98" t="n">
        <f aca="false">LN(C1184/C1183)</f>
        <v>0</v>
      </c>
      <c r="E1184" s="99" t="n">
        <f aca="false">STDEV(D1175:D1184)*SQRT(365)</f>
        <v>0.193354111985175</v>
      </c>
    </row>
    <row r="1185" customFormat="false" ht="12.75" hidden="false" customHeight="false" outlineLevel="0" collapsed="false">
      <c r="A1185" s="95" t="n">
        <f aca="false">MONTH(B1185)+(YEAR(B1185)-1998)*12</f>
        <v>2</v>
      </c>
      <c r="B1185" s="96" t="n">
        <v>35851</v>
      </c>
      <c r="C1185" s="0" t="n">
        <v>2.185</v>
      </c>
      <c r="D1185" s="98" t="n">
        <f aca="false">LN(C1185/C1184)</f>
        <v>-0.00228571528085595</v>
      </c>
      <c r="E1185" s="99" t="n">
        <f aca="false">STDEV(D1176:D1185)*SQRT(365)</f>
        <v>0.193194881105822</v>
      </c>
    </row>
    <row r="1186" customFormat="false" ht="12.75" hidden="false" customHeight="false" outlineLevel="0" collapsed="false">
      <c r="A1186" s="95" t="n">
        <f aca="false">MONTH(B1186)+(YEAR(B1186)-1998)*12</f>
        <v>2</v>
      </c>
      <c r="B1186" s="96" t="n">
        <v>35852</v>
      </c>
      <c r="C1186" s="0" t="n">
        <v>2.205</v>
      </c>
      <c r="D1186" s="98" t="n">
        <f aca="false">LN(C1186/C1185)</f>
        <v>0.00911168035125581</v>
      </c>
      <c r="E1186" s="99" t="n">
        <f aca="false">STDEV(D1177:D1186)*SQRT(365)</f>
        <v>0.203786791428797</v>
      </c>
    </row>
    <row r="1187" customFormat="false" ht="12.75" hidden="false" customHeight="false" outlineLevel="0" collapsed="false">
      <c r="A1187" s="95" t="n">
        <f aca="false">MONTH(B1187)+(YEAR(B1187)-1998)*12</f>
        <v>2</v>
      </c>
      <c r="B1187" s="96" t="n">
        <v>35853</v>
      </c>
      <c r="C1187" s="0" t="n">
        <v>2.22</v>
      </c>
      <c r="D1187" s="98" t="n">
        <f aca="false">LN(C1187/C1186)</f>
        <v>0.00677968698537877</v>
      </c>
      <c r="E1187" s="99" t="n">
        <f aca="false">STDEV(D1178:D1187)*SQRT(365)</f>
        <v>0.20875719967063</v>
      </c>
    </row>
    <row r="1188" customFormat="false" ht="12.75" hidden="false" customHeight="false" outlineLevel="0" collapsed="false">
      <c r="A1188" s="95" t="n">
        <f aca="false">MONTH(B1188)+(YEAR(B1188)-1998)*12</f>
        <v>2</v>
      </c>
      <c r="B1188" s="96" t="n">
        <v>35854</v>
      </c>
      <c r="C1188" s="0" t="n">
        <v>2.19</v>
      </c>
      <c r="D1188" s="98" t="n">
        <f aca="false">LN(C1188/C1187)</f>
        <v>-0.0136056520557787</v>
      </c>
      <c r="E1188" s="99" t="n">
        <f aca="false">STDEV(D1179:D1188)*SQRT(365)</f>
        <v>0.184085840504705</v>
      </c>
    </row>
    <row r="1189" customFormat="false" ht="12.75" hidden="false" customHeight="false" outlineLevel="0" collapsed="false">
      <c r="A1189" s="95" t="n">
        <f aca="false">MONTH(B1189)+(YEAR(B1189)-1998)*12</f>
        <v>3</v>
      </c>
      <c r="B1189" s="96" t="n">
        <v>35855</v>
      </c>
      <c r="C1189" s="0" t="n">
        <v>2.23</v>
      </c>
      <c r="D1189" s="98" t="n">
        <f aca="false">LN(C1189/C1188)</f>
        <v>0.0181000416436179</v>
      </c>
      <c r="E1189" s="99" t="n">
        <f aca="false">STDEV(D1180:D1189)*SQRT(365)</f>
        <v>0.21228824667565</v>
      </c>
    </row>
    <row r="1190" customFormat="false" ht="12.75" hidden="false" customHeight="false" outlineLevel="0" collapsed="false">
      <c r="A1190" s="95" t="n">
        <f aca="false">MONTH(B1190)+(YEAR(B1190)-1998)*12</f>
        <v>3</v>
      </c>
      <c r="B1190" s="96" t="n">
        <v>35856</v>
      </c>
      <c r="C1190" s="0" t="n">
        <v>2.23</v>
      </c>
      <c r="D1190" s="98" t="n">
        <f aca="false">LN(C1190/C1189)</f>
        <v>0</v>
      </c>
      <c r="E1190" s="99" t="n">
        <f aca="false">STDEV(D1181:D1190)*SQRT(365)</f>
        <v>0.183473012625507</v>
      </c>
    </row>
    <row r="1191" customFormat="false" ht="12.75" hidden="false" customHeight="false" outlineLevel="0" collapsed="false">
      <c r="A1191" s="95" t="n">
        <f aca="false">MONTH(B1191)+(YEAR(B1191)-1998)*12</f>
        <v>3</v>
      </c>
      <c r="B1191" s="96" t="n">
        <v>35857</v>
      </c>
      <c r="C1191" s="0" t="n">
        <v>2.275</v>
      </c>
      <c r="D1191" s="98" t="n">
        <f aca="false">LN(C1191/C1190)</f>
        <v>0.0199784669308863</v>
      </c>
      <c r="E1191" s="99" t="n">
        <f aca="false">STDEV(D1182:D1191)*SQRT(365)</f>
        <v>0.191164168478337</v>
      </c>
    </row>
    <row r="1192" customFormat="false" ht="12.75" hidden="false" customHeight="false" outlineLevel="0" collapsed="false">
      <c r="A1192" s="95" t="n">
        <f aca="false">MONTH(B1192)+(YEAR(B1192)-1998)*12</f>
        <v>3</v>
      </c>
      <c r="B1192" s="96" t="n">
        <v>35858</v>
      </c>
      <c r="C1192" s="0" t="n">
        <v>2.235</v>
      </c>
      <c r="D1192" s="98" t="n">
        <f aca="false">LN(C1192/C1191)</f>
        <v>-0.0177388243373816</v>
      </c>
      <c r="E1192" s="99" t="n">
        <f aca="false">STDEV(D1183:D1192)*SQRT(365)</f>
        <v>0.231317617245427</v>
      </c>
    </row>
    <row r="1193" customFormat="false" ht="12.75" hidden="false" customHeight="false" outlineLevel="0" collapsed="false">
      <c r="A1193" s="95" t="n">
        <f aca="false">MONTH(B1193)+(YEAR(B1193)-1998)*12</f>
        <v>3</v>
      </c>
      <c r="B1193" s="96" t="n">
        <v>35859</v>
      </c>
      <c r="C1193" s="0" t="n">
        <v>2.19</v>
      </c>
      <c r="D1193" s="98" t="n">
        <f aca="false">LN(C1193/C1192)</f>
        <v>-0.0203396842371227</v>
      </c>
      <c r="E1193" s="99" t="n">
        <f aca="false">STDEV(D1184:D1193)*SQRT(365)</f>
        <v>0.268260283330193</v>
      </c>
    </row>
    <row r="1194" customFormat="false" ht="12.75" hidden="false" customHeight="false" outlineLevel="0" collapsed="false">
      <c r="A1194" s="95" t="n">
        <f aca="false">MONTH(B1194)+(YEAR(B1194)-1998)*12</f>
        <v>3</v>
      </c>
      <c r="B1194" s="96" t="n">
        <v>35860</v>
      </c>
      <c r="C1194" s="0" t="n">
        <v>2.115</v>
      </c>
      <c r="D1194" s="98" t="n">
        <f aca="false">LN(C1194/C1193)</f>
        <v>-0.0348467313301681</v>
      </c>
      <c r="E1194" s="99" t="n">
        <f aca="false">STDEV(D1185:D1194)*SQRT(365)</f>
        <v>0.341006357115059</v>
      </c>
    </row>
    <row r="1195" customFormat="false" ht="12.75" hidden="false" customHeight="false" outlineLevel="0" collapsed="false">
      <c r="A1195" s="95" t="n">
        <f aca="false">MONTH(B1195)+(YEAR(B1195)-1998)*12</f>
        <v>3</v>
      </c>
      <c r="B1195" s="96" t="n">
        <v>35861</v>
      </c>
      <c r="C1195" s="0" t="n">
        <v>2.09</v>
      </c>
      <c r="D1195" s="98" t="n">
        <f aca="false">LN(C1195/C1194)</f>
        <v>-0.0118907465215218</v>
      </c>
      <c r="E1195" s="99" t="n">
        <f aca="false">STDEV(D1186:D1195)*SQRT(365)</f>
        <v>0.344555691599963</v>
      </c>
    </row>
    <row r="1196" customFormat="false" ht="12.75" hidden="false" customHeight="false" outlineLevel="0" collapsed="false">
      <c r="A1196" s="95" t="n">
        <f aca="false">MONTH(B1196)+(YEAR(B1196)-1998)*12</f>
        <v>3</v>
      </c>
      <c r="B1196" s="96" t="n">
        <v>35862</v>
      </c>
      <c r="C1196" s="0" t="n">
        <v>2.09</v>
      </c>
      <c r="D1196" s="98" t="n">
        <f aca="false">LN(C1196/C1195)</f>
        <v>0</v>
      </c>
      <c r="E1196" s="99" t="n">
        <f aca="false">STDEV(D1187:D1196)*SQRT(365)</f>
        <v>0.33425984429138</v>
      </c>
    </row>
    <row r="1197" customFormat="false" ht="12.75" hidden="false" customHeight="false" outlineLevel="0" collapsed="false">
      <c r="A1197" s="95" t="n">
        <f aca="false">MONTH(B1197)+(YEAR(B1197)-1998)*12</f>
        <v>3</v>
      </c>
      <c r="B1197" s="96" t="n">
        <v>35863</v>
      </c>
      <c r="C1197" s="0" t="n">
        <v>2.09</v>
      </c>
      <c r="D1197" s="98" t="n">
        <f aca="false">LN(C1197/C1196)</f>
        <v>0</v>
      </c>
      <c r="E1197" s="99" t="n">
        <f aca="false">STDEV(D1188:D1197)*SQRT(365)</f>
        <v>0.32670114045279</v>
      </c>
    </row>
    <row r="1198" customFormat="false" ht="12.75" hidden="false" customHeight="false" outlineLevel="0" collapsed="false">
      <c r="A1198" s="95" t="n">
        <f aca="false">MONTH(B1198)+(YEAR(B1198)-1998)*12</f>
        <v>3</v>
      </c>
      <c r="B1198" s="96" t="n">
        <v>35864</v>
      </c>
      <c r="C1198" s="0" t="n">
        <v>2.165</v>
      </c>
      <c r="D1198" s="98" t="n">
        <f aca="false">LN(C1198/C1197)</f>
        <v>0.0352562954777337</v>
      </c>
      <c r="E1198" s="99" t="n">
        <f aca="false">STDEV(D1189:D1198)*SQRT(365)</f>
        <v>0.404808512007583</v>
      </c>
    </row>
    <row r="1199" customFormat="false" ht="12.75" hidden="false" customHeight="false" outlineLevel="0" collapsed="false">
      <c r="A1199" s="95" t="n">
        <f aca="false">MONTH(B1199)+(YEAR(B1199)-1998)*12</f>
        <v>3</v>
      </c>
      <c r="B1199" s="96" t="n">
        <v>35865</v>
      </c>
      <c r="C1199" s="0" t="n">
        <v>2.23</v>
      </c>
      <c r="D1199" s="98" t="n">
        <f aca="false">LN(C1199/C1198)</f>
        <v>0.0295812240175741</v>
      </c>
      <c r="E1199" s="99" t="n">
        <f aca="false">STDEV(D1190:D1199)*SQRT(365)</f>
        <v>0.431979338508223</v>
      </c>
    </row>
    <row r="1200" customFormat="false" ht="12.75" hidden="false" customHeight="false" outlineLevel="0" collapsed="false">
      <c r="A1200" s="95" t="n">
        <f aca="false">MONTH(B1200)+(YEAR(B1200)-1998)*12</f>
        <v>3</v>
      </c>
      <c r="B1200" s="96" t="n">
        <v>35866</v>
      </c>
      <c r="C1200" s="0" t="n">
        <v>2.25</v>
      </c>
      <c r="D1200" s="98" t="n">
        <f aca="false">LN(C1200/C1199)</f>
        <v>0.0089286307443014</v>
      </c>
      <c r="E1200" s="99" t="n">
        <f aca="false">STDEV(D1191:D1200)*SQRT(365)</f>
        <v>0.435334291335219</v>
      </c>
    </row>
    <row r="1201" customFormat="false" ht="12.75" hidden="false" customHeight="false" outlineLevel="0" collapsed="false">
      <c r="A1201" s="95" t="n">
        <f aca="false">MONTH(B1201)+(YEAR(B1201)-1998)*12</f>
        <v>3</v>
      </c>
      <c r="B1201" s="96" t="n">
        <v>35867</v>
      </c>
      <c r="C1201" s="0" t="n">
        <v>2.245</v>
      </c>
      <c r="D1201" s="98" t="n">
        <f aca="false">LN(C1201/C1200)</f>
        <v>-0.00222469502211105</v>
      </c>
      <c r="E1201" s="99" t="n">
        <f aca="false">STDEV(D1192:D1201)*SQRT(365)</f>
        <v>0.416098575201943</v>
      </c>
    </row>
    <row r="1202" customFormat="false" ht="12.75" hidden="false" customHeight="false" outlineLevel="0" collapsed="false">
      <c r="A1202" s="95" t="n">
        <f aca="false">MONTH(B1202)+(YEAR(B1202)-1998)*12</f>
        <v>3</v>
      </c>
      <c r="B1202" s="96" t="n">
        <v>35868</v>
      </c>
      <c r="C1202" s="0" t="n">
        <v>2.205</v>
      </c>
      <c r="D1202" s="98" t="n">
        <f aca="false">LN(C1202/C1201)</f>
        <v>-0.0179780122954083</v>
      </c>
      <c r="E1202" s="99" t="n">
        <f aca="false">STDEV(D1193:D1202)*SQRT(365)</f>
        <v>0.416483500549475</v>
      </c>
    </row>
    <row r="1203" customFormat="false" ht="12.75" hidden="false" customHeight="false" outlineLevel="0" collapsed="false">
      <c r="A1203" s="95" t="n">
        <f aca="false">MONTH(B1203)+(YEAR(B1203)-1998)*12</f>
        <v>3</v>
      </c>
      <c r="B1203" s="96" t="n">
        <v>35869</v>
      </c>
      <c r="C1203" s="0" t="n">
        <v>2.205</v>
      </c>
      <c r="D1203" s="98" t="n">
        <f aca="false">LN(C1203/C1202)</f>
        <v>0</v>
      </c>
      <c r="E1203" s="99" t="n">
        <f aca="false">STDEV(D1194:D1203)*SQRT(365)</f>
        <v>0.396525188913144</v>
      </c>
    </row>
    <row r="1204" customFormat="false" ht="12.75" hidden="false" customHeight="false" outlineLevel="0" collapsed="false">
      <c r="A1204" s="95" t="n">
        <f aca="false">MONTH(B1204)+(YEAR(B1204)-1998)*12</f>
        <v>3</v>
      </c>
      <c r="B1204" s="96" t="n">
        <v>35870</v>
      </c>
      <c r="C1204" s="0" t="n">
        <v>2.205</v>
      </c>
      <c r="D1204" s="98" t="n">
        <f aca="false">LN(C1204/C1203)</f>
        <v>0</v>
      </c>
      <c r="E1204" s="99" t="n">
        <f aca="false">STDEV(D1195:D1204)*SQRT(365)</f>
        <v>0.318012359215458</v>
      </c>
    </row>
    <row r="1205" customFormat="false" ht="12.75" hidden="false" customHeight="false" outlineLevel="0" collapsed="false">
      <c r="A1205" s="95" t="n">
        <f aca="false">MONTH(B1205)+(YEAR(B1205)-1998)*12</f>
        <v>3</v>
      </c>
      <c r="B1205" s="96" t="n">
        <v>35871</v>
      </c>
      <c r="C1205" s="0" t="n">
        <v>2.2</v>
      </c>
      <c r="D1205" s="98" t="n">
        <f aca="false">LN(C1205/C1204)</f>
        <v>-0.00227014853453907</v>
      </c>
      <c r="E1205" s="99" t="n">
        <f aca="false">STDEV(D1196:D1205)*SQRT(365)</f>
        <v>0.303281190832033</v>
      </c>
    </row>
    <row r="1206" customFormat="false" ht="12.75" hidden="false" customHeight="false" outlineLevel="0" collapsed="false">
      <c r="A1206" s="95" t="n">
        <f aca="false">MONTH(B1206)+(YEAR(B1206)-1998)*12</f>
        <v>3</v>
      </c>
      <c r="B1206" s="96" t="n">
        <v>35872</v>
      </c>
      <c r="C1206" s="0" t="n">
        <v>2.205</v>
      </c>
      <c r="D1206" s="98" t="n">
        <f aca="false">LN(C1206/C1205)</f>
        <v>0.00227014853453908</v>
      </c>
      <c r="E1206" s="99" t="n">
        <f aca="false">STDEV(D1197:D1206)*SQRT(365)</f>
        <v>0.30203162226006</v>
      </c>
    </row>
    <row r="1207" customFormat="false" ht="12.75" hidden="false" customHeight="false" outlineLevel="0" collapsed="false">
      <c r="A1207" s="95" t="n">
        <f aca="false">MONTH(B1207)+(YEAR(B1207)-1998)*12</f>
        <v>3</v>
      </c>
      <c r="B1207" s="96" t="n">
        <v>35873</v>
      </c>
      <c r="C1207" s="0" t="n">
        <v>2.205</v>
      </c>
      <c r="D1207" s="98" t="n">
        <f aca="false">LN(C1207/C1206)</f>
        <v>0</v>
      </c>
      <c r="E1207" s="99" t="n">
        <f aca="false">STDEV(D1198:D1207)*SQRT(365)</f>
        <v>0.30203162226006</v>
      </c>
    </row>
    <row r="1208" customFormat="false" ht="12.75" hidden="false" customHeight="false" outlineLevel="0" collapsed="false">
      <c r="A1208" s="95" t="n">
        <f aca="false">MONTH(B1208)+(YEAR(B1208)-1998)*12</f>
        <v>3</v>
      </c>
      <c r="B1208" s="96" t="n">
        <v>35874</v>
      </c>
      <c r="C1208" s="0" t="n">
        <v>2.235</v>
      </c>
      <c r="D1208" s="98" t="n">
        <f aca="false">LN(C1208/C1207)</f>
        <v>0.0135137191667229</v>
      </c>
      <c r="E1208" s="99" t="n">
        <f aca="false">STDEV(D1199:D1208)*SQRT(365)</f>
        <v>0.236109305183127</v>
      </c>
    </row>
    <row r="1209" customFormat="false" ht="12.75" hidden="false" customHeight="false" outlineLevel="0" collapsed="false">
      <c r="A1209" s="95" t="n">
        <f aca="false">MONTH(B1209)+(YEAR(B1209)-1998)*12</f>
        <v>3</v>
      </c>
      <c r="B1209" s="96" t="n">
        <v>35875</v>
      </c>
      <c r="C1209" s="0" t="n">
        <v>2.285</v>
      </c>
      <c r="D1209" s="98" t="n">
        <f aca="false">LN(C1209/C1208)</f>
        <v>0.022124796280636</v>
      </c>
      <c r="E1209" s="99" t="n">
        <f aca="false">STDEV(D1200:D1209)*SQRT(365)</f>
        <v>0.204476812725035</v>
      </c>
    </row>
    <row r="1210" customFormat="false" ht="12.75" hidden="false" customHeight="false" outlineLevel="0" collapsed="false">
      <c r="A1210" s="95" t="n">
        <f aca="false">MONTH(B1210)+(YEAR(B1210)-1998)*12</f>
        <v>3</v>
      </c>
      <c r="B1210" s="96" t="n">
        <v>35876</v>
      </c>
      <c r="C1210" s="0" t="n">
        <v>2.285</v>
      </c>
      <c r="D1210" s="98" t="n">
        <f aca="false">LN(C1210/C1209)</f>
        <v>0</v>
      </c>
      <c r="E1210" s="99" t="n">
        <f aca="false">STDEV(D1201:D1210)*SQRT(365)</f>
        <v>0.200047117148815</v>
      </c>
    </row>
    <row r="1211" customFormat="false" ht="12.75" hidden="false" customHeight="false" outlineLevel="0" collapsed="false">
      <c r="A1211" s="95" t="n">
        <f aca="false">MONTH(B1211)+(YEAR(B1211)-1998)*12</f>
        <v>3</v>
      </c>
      <c r="B1211" s="96" t="n">
        <v>35877</v>
      </c>
      <c r="C1211" s="0" t="n">
        <v>2.285</v>
      </c>
      <c r="D1211" s="98" t="n">
        <f aca="false">LN(C1211/C1210)</f>
        <v>0</v>
      </c>
      <c r="E1211" s="99" t="n">
        <f aca="false">STDEV(D1202:D1211)*SQRT(365)</f>
        <v>0.198795174643918</v>
      </c>
    </row>
    <row r="1212" customFormat="false" ht="12.75" hidden="false" customHeight="false" outlineLevel="0" collapsed="false">
      <c r="A1212" s="95" t="n">
        <f aca="false">MONTH(B1212)+(YEAR(B1212)-1998)*12</f>
        <v>3</v>
      </c>
      <c r="B1212" s="96" t="n">
        <v>35878</v>
      </c>
      <c r="C1212" s="0" t="n">
        <v>2.325</v>
      </c>
      <c r="D1212" s="98" t="n">
        <f aca="false">LN(C1212/C1211)</f>
        <v>0.0173540146931516</v>
      </c>
      <c r="E1212" s="99" t="n">
        <f aca="false">STDEV(D1203:D1212)*SQRT(365)</f>
        <v>0.168823710986925</v>
      </c>
    </row>
    <row r="1213" customFormat="false" ht="12.75" hidden="false" customHeight="false" outlineLevel="0" collapsed="false">
      <c r="A1213" s="95" t="n">
        <f aca="false">MONTH(B1213)+(YEAR(B1213)-1998)*12</f>
        <v>3</v>
      </c>
      <c r="B1213" s="96" t="n">
        <v>35879</v>
      </c>
      <c r="C1213" s="0" t="n">
        <v>2.28</v>
      </c>
      <c r="D1213" s="98" t="n">
        <f aca="false">LN(C1213/C1212)</f>
        <v>-0.0195445960729704</v>
      </c>
      <c r="E1213" s="99" t="n">
        <f aca="false">STDEV(D1204:D1213)*SQRT(365)</f>
        <v>0.225488239155871</v>
      </c>
    </row>
    <row r="1214" customFormat="false" ht="12.75" hidden="false" customHeight="false" outlineLevel="0" collapsed="false">
      <c r="A1214" s="95" t="n">
        <f aca="false">MONTH(B1214)+(YEAR(B1214)-1998)*12</f>
        <v>3</v>
      </c>
      <c r="B1214" s="96" t="n">
        <v>35880</v>
      </c>
      <c r="C1214" s="0" t="n">
        <v>2.325</v>
      </c>
      <c r="D1214" s="98" t="n">
        <f aca="false">LN(C1214/C1213)</f>
        <v>0.0195445960729703</v>
      </c>
      <c r="E1214" s="99" t="n">
        <f aca="false">STDEV(D1205:D1214)*SQRT(365)</f>
        <v>0.243895836270582</v>
      </c>
    </row>
    <row r="1215" customFormat="false" ht="12.75" hidden="false" customHeight="false" outlineLevel="0" collapsed="false">
      <c r="A1215" s="95" t="n">
        <f aca="false">MONTH(B1215)+(YEAR(B1215)-1998)*12</f>
        <v>3</v>
      </c>
      <c r="B1215" s="96" t="n">
        <v>35881</v>
      </c>
      <c r="C1215" s="0" t="n">
        <v>2.285</v>
      </c>
      <c r="D1215" s="98" t="n">
        <f aca="false">LN(C1215/C1214)</f>
        <v>-0.0173540146931516</v>
      </c>
      <c r="E1215" s="99" t="n">
        <f aca="false">STDEV(D1206:D1215)*SQRT(365)</f>
        <v>0.277580075565255</v>
      </c>
    </row>
    <row r="1216" customFormat="false" ht="12.75" hidden="false" customHeight="false" outlineLevel="0" collapsed="false">
      <c r="A1216" s="95" t="n">
        <f aca="false">MONTH(B1216)+(YEAR(B1216)-1998)*12</f>
        <v>3</v>
      </c>
      <c r="B1216" s="96" t="n">
        <v>35882</v>
      </c>
      <c r="C1216" s="0" t="n">
        <v>2.25</v>
      </c>
      <c r="D1216" s="98" t="n">
        <f aca="false">LN(C1216/C1215)</f>
        <v>-0.0154358081298394</v>
      </c>
      <c r="E1216" s="99" t="n">
        <f aca="false">STDEV(D1207:D1216)*SQRT(365)</f>
        <v>0.301126983074518</v>
      </c>
    </row>
    <row r="1217" customFormat="false" ht="12.75" hidden="false" customHeight="false" outlineLevel="0" collapsed="false">
      <c r="A1217" s="95" t="n">
        <f aca="false">MONTH(B1217)+(YEAR(B1217)-1998)*12</f>
        <v>3</v>
      </c>
      <c r="B1217" s="96" t="n">
        <v>35883</v>
      </c>
      <c r="C1217" s="0" t="n">
        <v>2.25</v>
      </c>
      <c r="D1217" s="98" t="n">
        <f aca="false">LN(C1217/C1216)</f>
        <v>0</v>
      </c>
      <c r="E1217" s="99" t="n">
        <f aca="false">STDEV(D1208:D1217)*SQRT(365)</f>
        <v>0.301126983074518</v>
      </c>
    </row>
    <row r="1218" customFormat="false" ht="12.75" hidden="false" customHeight="false" outlineLevel="0" collapsed="false">
      <c r="A1218" s="95" t="n">
        <f aca="false">MONTH(B1218)+(YEAR(B1218)-1998)*12</f>
        <v>3</v>
      </c>
      <c r="B1218" s="96" t="n">
        <v>35884</v>
      </c>
      <c r="C1218" s="0" t="n">
        <v>2.25</v>
      </c>
      <c r="D1218" s="98" t="n">
        <f aca="false">LN(C1218/C1217)</f>
        <v>0</v>
      </c>
      <c r="E1218" s="99" t="n">
        <f aca="false">STDEV(D1209:D1218)*SQRT(365)</f>
        <v>0.291109938622029</v>
      </c>
    </row>
    <row r="1219" customFormat="false" ht="12.75" hidden="false" customHeight="false" outlineLevel="0" collapsed="false">
      <c r="A1219" s="95" t="n">
        <f aca="false">MONTH(B1219)+(YEAR(B1219)-1998)*12</f>
        <v>3</v>
      </c>
      <c r="B1219" s="96" t="n">
        <v>35885</v>
      </c>
      <c r="C1219" s="0" t="n">
        <v>2.26</v>
      </c>
      <c r="D1219" s="98" t="n">
        <f aca="false">LN(C1219/C1218)</f>
        <v>0.00443459706786555</v>
      </c>
      <c r="E1219" s="99" t="n">
        <f aca="false">STDEV(D1210:D1219)*SQRT(365)</f>
        <v>0.25569700996134</v>
      </c>
    </row>
    <row r="1220" customFormat="false" ht="12.75" hidden="false" customHeight="false" outlineLevel="0" collapsed="false">
      <c r="A1220" s="95" t="n">
        <f aca="false">MONTH(B1220)+(YEAR(B1220)-1998)*12</f>
        <v>4</v>
      </c>
      <c r="B1220" s="96" t="n">
        <v>35886</v>
      </c>
      <c r="C1220" s="0" t="n">
        <v>2.31</v>
      </c>
      <c r="D1220" s="98" t="n">
        <f aca="false">LN(C1220/C1219)</f>
        <v>0.0218827112495078</v>
      </c>
      <c r="E1220" s="99" t="n">
        <f aca="false">STDEV(D1211:D1220)*SQRT(365)</f>
        <v>0.291224546301845</v>
      </c>
    </row>
    <row r="1221" customFormat="false" ht="12.75" hidden="false" customHeight="false" outlineLevel="0" collapsed="false">
      <c r="A1221" s="95" t="n">
        <f aca="false">MONTH(B1221)+(YEAR(B1221)-1998)*12</f>
        <v>4</v>
      </c>
      <c r="B1221" s="96" t="n">
        <v>35887</v>
      </c>
      <c r="C1221" s="0" t="n">
        <v>2.46</v>
      </c>
      <c r="D1221" s="98" t="n">
        <f aca="false">LN(C1221/C1220)</f>
        <v>0.0629138254105692</v>
      </c>
      <c r="E1221" s="99" t="n">
        <f aca="false">STDEV(D1212:D1221)*SQRT(365)</f>
        <v>0.47300248387047</v>
      </c>
    </row>
    <row r="1222" customFormat="false" ht="12.75" hidden="false" customHeight="false" outlineLevel="0" collapsed="false">
      <c r="A1222" s="95" t="n">
        <f aca="false">MONTH(B1222)+(YEAR(B1222)-1998)*12</f>
        <v>4</v>
      </c>
      <c r="B1222" s="96" t="n">
        <v>35888</v>
      </c>
      <c r="C1222" s="0" t="n">
        <v>2.4</v>
      </c>
      <c r="D1222" s="98" t="n">
        <f aca="false">LN(C1222/C1221)</f>
        <v>-0.0246926125903715</v>
      </c>
      <c r="E1222" s="99" t="n">
        <f aca="false">STDEV(D1213:D1222)*SQRT(365)</f>
        <v>0.50422507787036</v>
      </c>
    </row>
    <row r="1223" customFormat="false" ht="12.75" hidden="false" customHeight="false" outlineLevel="0" collapsed="false">
      <c r="A1223" s="95" t="n">
        <f aca="false">MONTH(B1223)+(YEAR(B1223)-1998)*12</f>
        <v>4</v>
      </c>
      <c r="B1223" s="96" t="n">
        <v>35889</v>
      </c>
      <c r="C1223" s="0" t="n">
        <v>2.505</v>
      </c>
      <c r="D1223" s="98" t="n">
        <f aca="false">LN(C1223/C1222)</f>
        <v>0.0428199971829281</v>
      </c>
      <c r="E1223" s="99" t="n">
        <f aca="false">STDEV(D1214:D1223)*SQRT(365)</f>
        <v>0.53035684930111</v>
      </c>
    </row>
    <row r="1224" customFormat="false" ht="12.75" hidden="false" customHeight="false" outlineLevel="0" collapsed="false">
      <c r="A1224" s="95" t="n">
        <f aca="false">MONTH(B1224)+(YEAR(B1224)-1998)*12</f>
        <v>4</v>
      </c>
      <c r="B1224" s="96" t="n">
        <v>35890</v>
      </c>
      <c r="C1224" s="0" t="n">
        <v>2.505</v>
      </c>
      <c r="D1224" s="98" t="n">
        <f aca="false">LN(C1224/C1223)</f>
        <v>0</v>
      </c>
      <c r="E1224" s="99" t="n">
        <f aca="false">STDEV(D1215:D1224)*SQRT(365)</f>
        <v>0.528353066394392</v>
      </c>
    </row>
    <row r="1225" customFormat="false" ht="12.75" hidden="false" customHeight="false" outlineLevel="0" collapsed="false">
      <c r="A1225" s="95" t="n">
        <f aca="false">MONTH(B1225)+(YEAR(B1225)-1998)*12</f>
        <v>4</v>
      </c>
      <c r="B1225" s="96" t="n">
        <v>35891</v>
      </c>
      <c r="C1225" s="0" t="n">
        <v>2.505</v>
      </c>
      <c r="D1225" s="98" t="n">
        <f aca="false">LN(C1225/C1224)</f>
        <v>0</v>
      </c>
      <c r="E1225" s="99" t="n">
        <f aca="false">STDEV(D1216:D1225)*SQRT(365)</f>
        <v>0.505198460064553</v>
      </c>
    </row>
    <row r="1226" customFormat="false" ht="12.75" hidden="false" customHeight="false" outlineLevel="0" collapsed="false">
      <c r="A1226" s="95" t="n">
        <f aca="false">MONTH(B1226)+(YEAR(B1226)-1998)*12</f>
        <v>4</v>
      </c>
      <c r="B1226" s="96" t="n">
        <v>35892</v>
      </c>
      <c r="C1226" s="0" t="n">
        <v>2.505</v>
      </c>
      <c r="D1226" s="98" t="n">
        <f aca="false">LN(C1226/C1225)</f>
        <v>0</v>
      </c>
      <c r="E1226" s="99" t="n">
        <f aca="false">STDEV(D1217:D1226)*SQRT(365)</f>
        <v>0.482791247158491</v>
      </c>
    </row>
    <row r="1227" customFormat="false" ht="12.75" hidden="false" customHeight="false" outlineLevel="0" collapsed="false">
      <c r="A1227" s="95" t="n">
        <f aca="false">MONTH(B1227)+(YEAR(B1227)-1998)*12</f>
        <v>4</v>
      </c>
      <c r="B1227" s="96" t="n">
        <v>35893</v>
      </c>
      <c r="C1227" s="0" t="n">
        <v>2.5</v>
      </c>
      <c r="D1227" s="98" t="n">
        <f aca="false">LN(C1227/C1226)</f>
        <v>-0.001998002662673</v>
      </c>
      <c r="E1227" s="99" t="n">
        <f aca="false">STDEV(D1218:D1227)*SQRT(365)</f>
        <v>0.48474008636976</v>
      </c>
    </row>
    <row r="1228" customFormat="false" ht="12.75" hidden="false" customHeight="false" outlineLevel="0" collapsed="false">
      <c r="A1228" s="95" t="n">
        <f aca="false">MONTH(B1228)+(YEAR(B1228)-1998)*12</f>
        <v>4</v>
      </c>
      <c r="B1228" s="96" t="n">
        <v>35894</v>
      </c>
      <c r="C1228" s="0" t="n">
        <v>2.65</v>
      </c>
      <c r="D1228" s="98" t="n">
        <f aca="false">LN(C1228/C1227)</f>
        <v>0.0582689081239758</v>
      </c>
      <c r="E1228" s="99" t="n">
        <f aca="false">STDEV(D1219:D1228)*SQRT(365)</f>
        <v>0.555971287051999</v>
      </c>
    </row>
    <row r="1229" customFormat="false" ht="12.75" hidden="false" customHeight="false" outlineLevel="0" collapsed="false">
      <c r="A1229" s="95" t="n">
        <f aca="false">MONTH(B1229)+(YEAR(B1229)-1998)*12</f>
        <v>4</v>
      </c>
      <c r="B1229" s="96" t="n">
        <v>35895</v>
      </c>
      <c r="C1229" s="0" t="n">
        <v>2.59</v>
      </c>
      <c r="D1229" s="98" t="n">
        <f aca="false">LN(C1229/C1228)</f>
        <v>-0.0229017642866845</v>
      </c>
      <c r="E1229" s="99" t="n">
        <f aca="false">STDEV(D1220:D1229)*SQRT(365)</f>
        <v>0.602352208302444</v>
      </c>
    </row>
    <row r="1230" customFormat="false" ht="12.75" hidden="false" customHeight="false" outlineLevel="0" collapsed="false">
      <c r="A1230" s="95" t="n">
        <f aca="false">MONTH(B1230)+(YEAR(B1230)-1998)*12</f>
        <v>4</v>
      </c>
      <c r="B1230" s="96" t="n">
        <v>35896</v>
      </c>
      <c r="C1230" s="0" t="n">
        <v>2.59</v>
      </c>
      <c r="D1230" s="98" t="n">
        <f aca="false">LN(C1230/C1229)</f>
        <v>0</v>
      </c>
      <c r="E1230" s="99" t="n">
        <f aca="false">STDEV(D1221:D1230)*SQRT(365)</f>
        <v>0.604695869536633</v>
      </c>
    </row>
    <row r="1231" customFormat="false" ht="12.75" hidden="false" customHeight="false" outlineLevel="0" collapsed="false">
      <c r="A1231" s="95" t="n">
        <f aca="false">MONTH(B1231)+(YEAR(B1231)-1998)*12</f>
        <v>4</v>
      </c>
      <c r="B1231" s="96" t="n">
        <v>35897</v>
      </c>
      <c r="C1231" s="0" t="n">
        <v>2.59</v>
      </c>
      <c r="D1231" s="98" t="n">
        <f aca="false">LN(C1231/C1230)</f>
        <v>0</v>
      </c>
      <c r="E1231" s="99" t="n">
        <f aca="false">STDEV(D1222:D1231)*SQRT(365)</f>
        <v>0.497456903233529</v>
      </c>
    </row>
    <row r="1232" customFormat="false" ht="12.75" hidden="false" customHeight="false" outlineLevel="0" collapsed="false">
      <c r="A1232" s="95" t="n">
        <f aca="false">MONTH(B1232)+(YEAR(B1232)-1998)*12</f>
        <v>4</v>
      </c>
      <c r="B1232" s="96" t="n">
        <v>35898</v>
      </c>
      <c r="C1232" s="0" t="n">
        <v>2.59</v>
      </c>
      <c r="D1232" s="98" t="n">
        <f aca="false">LN(C1232/C1231)</f>
        <v>0</v>
      </c>
      <c r="E1232" s="99" t="n">
        <f aca="false">STDEV(D1223:D1232)*SQRT(365)</f>
        <v>0.458201809779184</v>
      </c>
    </row>
    <row r="1233" customFormat="false" ht="12.75" hidden="false" customHeight="false" outlineLevel="0" collapsed="false">
      <c r="A1233" s="95" t="n">
        <f aca="false">MONTH(B1233)+(YEAR(B1233)-1998)*12</f>
        <v>4</v>
      </c>
      <c r="B1233" s="96" t="n">
        <v>35899</v>
      </c>
      <c r="C1233" s="0" t="n">
        <v>2.55</v>
      </c>
      <c r="D1233" s="98" t="n">
        <f aca="false">LN(C1233/C1232)</f>
        <v>-0.0155645165411116</v>
      </c>
      <c r="E1233" s="99" t="n">
        <f aca="false">STDEV(D1224:D1233)*SQRT(365)</f>
        <v>0.409473957611638</v>
      </c>
    </row>
    <row r="1234" customFormat="false" ht="12.75" hidden="false" customHeight="false" outlineLevel="0" collapsed="false">
      <c r="A1234" s="95" t="n">
        <f aca="false">MONTH(B1234)+(YEAR(B1234)-1998)*12</f>
        <v>4</v>
      </c>
      <c r="B1234" s="96" t="n">
        <v>35900</v>
      </c>
      <c r="C1234" s="0" t="n">
        <v>2.415</v>
      </c>
      <c r="D1234" s="98" t="n">
        <f aca="false">LN(C1234/C1233)</f>
        <v>-0.0543940720657987</v>
      </c>
      <c r="E1234" s="99" t="n">
        <f aca="false">STDEV(D1225:D1234)*SQRT(365)</f>
        <v>0.532463480299904</v>
      </c>
    </row>
    <row r="1235" customFormat="false" ht="12.75" hidden="false" customHeight="false" outlineLevel="0" collapsed="false">
      <c r="A1235" s="95" t="n">
        <f aca="false">MONTH(B1235)+(YEAR(B1235)-1998)*12</f>
        <v>4</v>
      </c>
      <c r="B1235" s="96" t="n">
        <v>35901</v>
      </c>
      <c r="C1235" s="0" t="n">
        <v>2.48</v>
      </c>
      <c r="D1235" s="98" t="n">
        <f aca="false">LN(C1235/C1234)</f>
        <v>0.0265592730723549</v>
      </c>
      <c r="E1235" s="99" t="n">
        <f aca="false">STDEV(D1226:D1235)*SQRT(365)</f>
        <v>0.56315767279139</v>
      </c>
    </row>
    <row r="1236" customFormat="false" ht="12.75" hidden="false" customHeight="false" outlineLevel="0" collapsed="false">
      <c r="A1236" s="95" t="n">
        <f aca="false">MONTH(B1236)+(YEAR(B1236)-1998)*12</f>
        <v>4</v>
      </c>
      <c r="B1236" s="96" t="n">
        <v>35902</v>
      </c>
      <c r="C1236" s="0" t="n">
        <v>2.475</v>
      </c>
      <c r="D1236" s="98" t="n">
        <f aca="false">LN(C1236/C1235)</f>
        <v>-0.00201816415623712</v>
      </c>
      <c r="E1236" s="99" t="n">
        <f aca="false">STDEV(D1227:D1236)*SQRT(365)</f>
        <v>0.563143888322858</v>
      </c>
    </row>
    <row r="1237" customFormat="false" ht="12.75" hidden="false" customHeight="false" outlineLevel="0" collapsed="false">
      <c r="A1237" s="95" t="n">
        <f aca="false">MONTH(B1237)+(YEAR(B1237)-1998)*12</f>
        <v>4</v>
      </c>
      <c r="B1237" s="96" t="n">
        <v>35903</v>
      </c>
      <c r="C1237" s="0" t="n">
        <v>2.39</v>
      </c>
      <c r="D1237" s="98" t="n">
        <f aca="false">LN(C1237/C1236)</f>
        <v>-0.0349470300772343</v>
      </c>
      <c r="E1237" s="99" t="n">
        <f aca="false">STDEV(D1228:D1237)*SQRT(365)</f>
        <v>0.599063110229506</v>
      </c>
    </row>
    <row r="1238" customFormat="false" ht="12.75" hidden="false" customHeight="false" outlineLevel="0" collapsed="false">
      <c r="A1238" s="95" t="n">
        <f aca="false">MONTH(B1238)+(YEAR(B1238)-1998)*12</f>
        <v>4</v>
      </c>
      <c r="B1238" s="96" t="n">
        <v>35904</v>
      </c>
      <c r="C1238" s="0" t="n">
        <v>2.39</v>
      </c>
      <c r="D1238" s="98" t="n">
        <f aca="false">LN(C1238/C1237)</f>
        <v>0</v>
      </c>
      <c r="E1238" s="99" t="n">
        <f aca="false">STDEV(D1229:D1238)*SQRT(365)</f>
        <v>0.431443078702822</v>
      </c>
    </row>
    <row r="1239" customFormat="false" ht="12.75" hidden="false" customHeight="false" outlineLevel="0" collapsed="false">
      <c r="A1239" s="95" t="n">
        <f aca="false">MONTH(B1239)+(YEAR(B1239)-1998)*12</f>
        <v>4</v>
      </c>
      <c r="B1239" s="96" t="n">
        <v>35905</v>
      </c>
      <c r="C1239" s="0" t="n">
        <v>2.39</v>
      </c>
      <c r="D1239" s="98" t="n">
        <f aca="false">LN(C1239/C1238)</f>
        <v>0</v>
      </c>
      <c r="E1239" s="99" t="n">
        <f aca="false">STDEV(D1230:D1239)*SQRT(365)</f>
        <v>0.426529749198221</v>
      </c>
    </row>
    <row r="1240" customFormat="false" ht="12.75" hidden="false" customHeight="false" outlineLevel="0" collapsed="false">
      <c r="A1240" s="95" t="n">
        <f aca="false">MONTH(B1240)+(YEAR(B1240)-1998)*12</f>
        <v>4</v>
      </c>
      <c r="B1240" s="96" t="n">
        <v>35906</v>
      </c>
      <c r="C1240" s="0" t="n">
        <v>2.4</v>
      </c>
      <c r="D1240" s="98" t="n">
        <f aca="false">LN(C1240/C1239)</f>
        <v>0.00417537141048059</v>
      </c>
      <c r="E1240" s="99" t="n">
        <f aca="false">STDEV(D1231:D1240)*SQRT(365)</f>
        <v>0.430448202339021</v>
      </c>
    </row>
    <row r="1241" customFormat="false" ht="12.75" hidden="false" customHeight="false" outlineLevel="0" collapsed="false">
      <c r="A1241" s="95" t="n">
        <f aca="false">MONTH(B1241)+(YEAR(B1241)-1998)*12</f>
        <v>4</v>
      </c>
      <c r="B1241" s="96" t="n">
        <v>35907</v>
      </c>
      <c r="C1241" s="0" t="n">
        <v>2.455</v>
      </c>
      <c r="D1241" s="98" t="n">
        <f aca="false">LN(C1241/C1240)</f>
        <v>0.022658023892584</v>
      </c>
      <c r="E1241" s="99" t="n">
        <f aca="false">STDEV(D1232:D1241)*SQRT(365)</f>
        <v>0.466932991692549</v>
      </c>
    </row>
    <row r="1242" customFormat="false" ht="12.75" hidden="false" customHeight="false" outlineLevel="0" collapsed="false">
      <c r="A1242" s="95" t="n">
        <f aca="false">MONTH(B1242)+(YEAR(B1242)-1998)*12</f>
        <v>4</v>
      </c>
      <c r="B1242" s="96" t="n">
        <v>35908</v>
      </c>
      <c r="C1242" s="0" t="n">
        <v>2.51</v>
      </c>
      <c r="D1242" s="98" t="n">
        <f aca="false">LN(C1242/C1241)</f>
        <v>0.0221559918972084</v>
      </c>
      <c r="E1242" s="99" t="n">
        <f aca="false">STDEV(D1233:D1242)*SQRT(365)</f>
        <v>0.495544035435891</v>
      </c>
    </row>
    <row r="1243" customFormat="false" ht="12.75" hidden="false" customHeight="false" outlineLevel="0" collapsed="false">
      <c r="A1243" s="95" t="n">
        <f aca="false">MONTH(B1243)+(YEAR(B1243)-1998)*12</f>
        <v>4</v>
      </c>
      <c r="B1243" s="96" t="n">
        <v>35909</v>
      </c>
      <c r="C1243" s="0" t="n">
        <v>2.335</v>
      </c>
      <c r="D1243" s="98" t="n">
        <f aca="false">LN(C1243/C1242)</f>
        <v>-0.0722708620228318</v>
      </c>
      <c r="E1243" s="99" t="n">
        <f aca="false">STDEV(D1234:D1243)*SQRT(365)</f>
        <v>0.648144915012167</v>
      </c>
    </row>
    <row r="1244" customFormat="false" ht="12.75" hidden="false" customHeight="false" outlineLevel="0" collapsed="false">
      <c r="A1244" s="95" t="n">
        <f aca="false">MONTH(B1244)+(YEAR(B1244)-1998)*12</f>
        <v>4</v>
      </c>
      <c r="B1244" s="96" t="n">
        <v>35910</v>
      </c>
      <c r="C1244" s="0" t="n">
        <v>2.305</v>
      </c>
      <c r="D1244" s="98" t="n">
        <f aca="false">LN(C1244/C1243)</f>
        <v>-0.0129312146722487</v>
      </c>
      <c r="E1244" s="99" t="n">
        <f aca="false">STDEV(D1235:D1244)*SQRT(365)</f>
        <v>0.574048368059008</v>
      </c>
    </row>
    <row r="1245" customFormat="false" ht="12.75" hidden="false" customHeight="false" outlineLevel="0" collapsed="false">
      <c r="A1245" s="95" t="n">
        <f aca="false">MONTH(B1245)+(YEAR(B1245)-1998)*12</f>
        <v>4</v>
      </c>
      <c r="B1245" s="96" t="n">
        <v>35911</v>
      </c>
      <c r="C1245" s="0" t="n">
        <v>2.305</v>
      </c>
      <c r="D1245" s="98" t="n">
        <f aca="false">LN(C1245/C1244)</f>
        <v>0</v>
      </c>
      <c r="E1245" s="99" t="n">
        <f aca="false">STDEV(D1236:D1245)*SQRT(365)</f>
        <v>0.536675181602265</v>
      </c>
    </row>
    <row r="1246" customFormat="false" ht="12.75" hidden="false" customHeight="false" outlineLevel="0" collapsed="false">
      <c r="A1246" s="95" t="n">
        <f aca="false">MONTH(B1246)+(YEAR(B1246)-1998)*12</f>
        <v>4</v>
      </c>
      <c r="B1246" s="96" t="n">
        <v>35912</v>
      </c>
      <c r="C1246" s="0" t="n">
        <v>2.305</v>
      </c>
      <c r="D1246" s="98" t="n">
        <f aca="false">LN(C1246/C1245)</f>
        <v>0</v>
      </c>
      <c r="E1246" s="99" t="n">
        <f aca="false">STDEV(D1237:D1246)*SQRT(365)</f>
        <v>0.537621092768851</v>
      </c>
    </row>
    <row r="1247" customFormat="false" ht="12.75" hidden="false" customHeight="false" outlineLevel="0" collapsed="false">
      <c r="A1247" s="95" t="n">
        <f aca="false">MONTH(B1247)+(YEAR(B1247)-1998)*12</f>
        <v>4</v>
      </c>
      <c r="B1247" s="96" t="n">
        <v>35913</v>
      </c>
      <c r="C1247" s="0" t="n">
        <v>2.28</v>
      </c>
      <c r="D1247" s="98" t="n">
        <f aca="false">LN(C1247/C1246)</f>
        <v>-0.0109052334822626</v>
      </c>
      <c r="E1247" s="99" t="n">
        <f aca="false">STDEV(D1238:D1247)*SQRT(365)</f>
        <v>0.505827624471085</v>
      </c>
    </row>
    <row r="1248" customFormat="false" ht="12.75" hidden="false" customHeight="false" outlineLevel="0" collapsed="false">
      <c r="A1248" s="95" t="n">
        <f aca="false">MONTH(B1248)+(YEAR(B1248)-1998)*12</f>
        <v>4</v>
      </c>
      <c r="B1248" s="96" t="n">
        <v>35914</v>
      </c>
      <c r="C1248" s="0" t="n">
        <v>2.265</v>
      </c>
      <c r="D1248" s="98" t="n">
        <f aca="false">LN(C1248/C1247)</f>
        <v>-0.00660068403135191</v>
      </c>
      <c r="E1248" s="99" t="n">
        <f aca="false">STDEV(D1239:D1248)*SQRT(365)</f>
        <v>0.504905153828439</v>
      </c>
    </row>
    <row r="1249" customFormat="false" ht="12.75" hidden="false" customHeight="false" outlineLevel="0" collapsed="false">
      <c r="A1249" s="95" t="n">
        <f aca="false">MONTH(B1249)+(YEAR(B1249)-1998)*12</f>
        <v>4</v>
      </c>
      <c r="B1249" s="96" t="n">
        <v>35915</v>
      </c>
      <c r="C1249" s="0" t="n">
        <v>2.29</v>
      </c>
      <c r="D1249" s="98" t="n">
        <f aca="false">LN(C1249/C1248)</f>
        <v>0.010977058631151</v>
      </c>
      <c r="E1249" s="99" t="n">
        <f aca="false">STDEV(D1240:D1249)*SQRT(365)</f>
        <v>0.513916539126288</v>
      </c>
    </row>
    <row r="1250" customFormat="false" ht="12.75" hidden="false" customHeight="false" outlineLevel="0" collapsed="false">
      <c r="A1250" s="95" t="n">
        <f aca="false">MONTH(B1250)+(YEAR(B1250)-1998)*12</f>
        <v>5</v>
      </c>
      <c r="B1250" s="96" t="n">
        <v>35916</v>
      </c>
      <c r="C1250" s="0" t="n">
        <v>2.175</v>
      </c>
      <c r="D1250" s="98" t="n">
        <f aca="false">LN(C1250/C1249)</f>
        <v>-0.0515231530255009</v>
      </c>
      <c r="E1250" s="99" t="n">
        <f aca="false">STDEV(D1241:D1250)*SQRT(365)</f>
        <v>0.582384825524744</v>
      </c>
    </row>
    <row r="1251" customFormat="false" ht="12.75" hidden="false" customHeight="false" outlineLevel="0" collapsed="false">
      <c r="A1251" s="95" t="n">
        <f aca="false">MONTH(B1251)+(YEAR(B1251)-1998)*12</f>
        <v>5</v>
      </c>
      <c r="B1251" s="96" t="n">
        <v>35917</v>
      </c>
      <c r="C1251" s="0" t="n">
        <v>2.115</v>
      </c>
      <c r="D1251" s="98" t="n">
        <f aca="false">LN(C1251/C1250)</f>
        <v>-0.027973852042406</v>
      </c>
      <c r="E1251" s="99" t="n">
        <f aca="false">STDEV(D1242:D1251)*SQRT(365)</f>
        <v>0.547049735442393</v>
      </c>
    </row>
    <row r="1252" customFormat="false" ht="12.75" hidden="false" customHeight="false" outlineLevel="0" collapsed="false">
      <c r="A1252" s="95" t="n">
        <f aca="false">MONTH(B1252)+(YEAR(B1252)-1998)*12</f>
        <v>5</v>
      </c>
      <c r="B1252" s="96" t="n">
        <v>35918</v>
      </c>
      <c r="C1252" s="0" t="n">
        <v>2.115</v>
      </c>
      <c r="D1252" s="98" t="n">
        <f aca="false">LN(C1252/C1251)</f>
        <v>0</v>
      </c>
      <c r="E1252" s="99" t="n">
        <f aca="false">STDEV(D1243:D1252)*SQRT(365)</f>
        <v>0.500574348104015</v>
      </c>
    </row>
    <row r="1253" customFormat="false" ht="12.75" hidden="false" customHeight="false" outlineLevel="0" collapsed="false">
      <c r="A1253" s="95" t="n">
        <f aca="false">MONTH(B1253)+(YEAR(B1253)-1998)*12</f>
        <v>5</v>
      </c>
      <c r="B1253" s="96" t="n">
        <v>35919</v>
      </c>
      <c r="C1253" s="0" t="n">
        <v>2.115</v>
      </c>
      <c r="D1253" s="98" t="n">
        <f aca="false">LN(C1253/C1252)</f>
        <v>0</v>
      </c>
      <c r="E1253" s="99" t="n">
        <f aca="false">STDEV(D1244:D1253)*SQRT(365)</f>
        <v>0.343424942516098</v>
      </c>
    </row>
    <row r="1254" customFormat="false" ht="12.75" hidden="false" customHeight="false" outlineLevel="0" collapsed="false">
      <c r="A1254" s="95" t="n">
        <f aca="false">MONTH(B1254)+(YEAR(B1254)-1998)*12</f>
        <v>5</v>
      </c>
      <c r="B1254" s="96" t="n">
        <v>35920</v>
      </c>
      <c r="C1254" s="0" t="n">
        <v>2.055</v>
      </c>
      <c r="D1254" s="98" t="n">
        <f aca="false">LN(C1254/C1253)</f>
        <v>-0.0287789645500434</v>
      </c>
      <c r="E1254" s="99" t="n">
        <f aca="false">STDEV(D1245:D1254)*SQRT(365)</f>
        <v>0.361952533277196</v>
      </c>
    </row>
    <row r="1255" customFormat="false" ht="12.75" hidden="false" customHeight="false" outlineLevel="0" collapsed="false">
      <c r="A1255" s="95" t="n">
        <f aca="false">MONTH(B1255)+(YEAR(B1255)-1998)*12</f>
        <v>5</v>
      </c>
      <c r="B1255" s="96" t="n">
        <v>35921</v>
      </c>
      <c r="C1255" s="0" t="n">
        <v>2.175</v>
      </c>
      <c r="D1255" s="98" t="n">
        <f aca="false">LN(C1255/C1254)</f>
        <v>0.0567528165924494</v>
      </c>
      <c r="E1255" s="99" t="n">
        <f aca="false">STDEV(D1246:D1255)*SQRT(365)</f>
        <v>0.549017084873569</v>
      </c>
    </row>
    <row r="1256" customFormat="false" ht="12.75" hidden="false" customHeight="false" outlineLevel="0" collapsed="false">
      <c r="A1256" s="95" t="n">
        <f aca="false">MONTH(B1256)+(YEAR(B1256)-1998)*12</f>
        <v>5</v>
      </c>
      <c r="B1256" s="96" t="n">
        <v>35922</v>
      </c>
      <c r="C1256" s="0" t="n">
        <v>2.115</v>
      </c>
      <c r="D1256" s="98" t="n">
        <f aca="false">LN(C1256/C1255)</f>
        <v>-0.027973852042406</v>
      </c>
      <c r="E1256" s="99" t="n">
        <f aca="false">STDEV(D1247:D1256)*SQRT(365)</f>
        <v>0.562859123830516</v>
      </c>
    </row>
    <row r="1257" customFormat="false" ht="12.75" hidden="false" customHeight="false" outlineLevel="0" collapsed="false">
      <c r="A1257" s="95" t="n">
        <f aca="false">MONTH(B1257)+(YEAR(B1257)-1998)*12</f>
        <v>5</v>
      </c>
      <c r="B1257" s="96" t="n">
        <v>35923</v>
      </c>
      <c r="C1257" s="0" t="n">
        <v>2.15</v>
      </c>
      <c r="D1257" s="98" t="n">
        <f aca="false">LN(C1257/C1256)</f>
        <v>0.0164130296413301</v>
      </c>
      <c r="E1257" s="99" t="n">
        <f aca="false">STDEV(D1248:D1257)*SQRT(365)</f>
        <v>0.582192105600873</v>
      </c>
    </row>
    <row r="1258" customFormat="false" ht="12.75" hidden="false" customHeight="false" outlineLevel="0" collapsed="false">
      <c r="A1258" s="95" t="n">
        <f aca="false">MONTH(B1258)+(YEAR(B1258)-1998)*12</f>
        <v>5</v>
      </c>
      <c r="B1258" s="96" t="n">
        <v>35924</v>
      </c>
      <c r="C1258" s="0" t="n">
        <v>2.11</v>
      </c>
      <c r="D1258" s="98" t="n">
        <f aca="false">LN(C1258/C1257)</f>
        <v>-0.0187798946515964</v>
      </c>
      <c r="E1258" s="99" t="n">
        <f aca="false">STDEV(D1249:D1258)*SQRT(365)</f>
        <v>0.587437552461635</v>
      </c>
    </row>
    <row r="1259" customFormat="false" ht="12.75" hidden="false" customHeight="false" outlineLevel="0" collapsed="false">
      <c r="A1259" s="95" t="n">
        <f aca="false">MONTH(B1259)+(YEAR(B1259)-1998)*12</f>
        <v>5</v>
      </c>
      <c r="B1259" s="96" t="n">
        <v>35925</v>
      </c>
      <c r="C1259" s="0" t="n">
        <v>2.11</v>
      </c>
      <c r="D1259" s="98" t="n">
        <f aca="false">LN(C1259/C1258)</f>
        <v>0</v>
      </c>
      <c r="E1259" s="99" t="n">
        <f aca="false">STDEV(D1250:D1259)*SQRT(365)</f>
        <v>0.577404483504678</v>
      </c>
    </row>
    <row r="1260" customFormat="false" ht="12.75" hidden="false" customHeight="false" outlineLevel="0" collapsed="false">
      <c r="A1260" s="95" t="n">
        <f aca="false">MONTH(B1260)+(YEAR(B1260)-1998)*12</f>
        <v>5</v>
      </c>
      <c r="B1260" s="96" t="n">
        <v>35926</v>
      </c>
      <c r="C1260" s="0" t="n">
        <v>2.11</v>
      </c>
      <c r="D1260" s="98" t="n">
        <f aca="false">LN(C1260/C1259)</f>
        <v>0</v>
      </c>
      <c r="E1260" s="99" t="n">
        <f aca="false">STDEV(D1251:D1260)*SQRT(365)</f>
        <v>0.499180767703582</v>
      </c>
    </row>
    <row r="1261" customFormat="false" ht="12.75" hidden="false" customHeight="false" outlineLevel="0" collapsed="false">
      <c r="A1261" s="95" t="n">
        <f aca="false">MONTH(B1261)+(YEAR(B1261)-1998)*12</f>
        <v>5</v>
      </c>
      <c r="B1261" s="96" t="n">
        <v>35927</v>
      </c>
      <c r="C1261" s="0" t="n">
        <v>2.175</v>
      </c>
      <c r="D1261" s="98" t="n">
        <f aca="false">LN(C1261/C1260)</f>
        <v>0.0303407170526722</v>
      </c>
      <c r="E1261" s="99" t="n">
        <f aca="false">STDEV(D1252:D1261)*SQRT(365)</f>
        <v>0.50531058314532</v>
      </c>
    </row>
    <row r="1262" customFormat="false" ht="12.75" hidden="false" customHeight="false" outlineLevel="0" collapsed="false">
      <c r="A1262" s="95" t="n">
        <f aca="false">MONTH(B1262)+(YEAR(B1262)-1998)*12</f>
        <v>5</v>
      </c>
      <c r="B1262" s="96" t="n">
        <v>35928</v>
      </c>
      <c r="C1262" s="0" t="n">
        <v>2.23</v>
      </c>
      <c r="D1262" s="98" t="n">
        <f aca="false">LN(C1262/C1261)</f>
        <v>0.0249729209313801</v>
      </c>
      <c r="E1262" s="99" t="n">
        <f aca="false">STDEV(D1253:D1262)*SQRT(365)</f>
        <v>0.521953600968659</v>
      </c>
    </row>
    <row r="1263" customFormat="false" ht="12.75" hidden="false" customHeight="false" outlineLevel="0" collapsed="false">
      <c r="A1263" s="95" t="n">
        <f aca="false">MONTH(B1263)+(YEAR(B1263)-1998)*12</f>
        <v>5</v>
      </c>
      <c r="B1263" s="96" t="n">
        <v>35929</v>
      </c>
      <c r="C1263" s="0" t="n">
        <v>2.235</v>
      </c>
      <c r="D1263" s="98" t="n">
        <f aca="false">LN(C1263/C1262)</f>
        <v>0.00223964259350466</v>
      </c>
      <c r="E1263" s="99" t="n">
        <f aca="false">STDEV(D1254:D1263)*SQRT(365)</f>
        <v>0.521207074953223</v>
      </c>
    </row>
    <row r="1264" customFormat="false" ht="12.75" hidden="false" customHeight="false" outlineLevel="0" collapsed="false">
      <c r="A1264" s="95" t="n">
        <f aca="false">MONTH(B1264)+(YEAR(B1264)-1998)*12</f>
        <v>5</v>
      </c>
      <c r="B1264" s="96" t="n">
        <v>35930</v>
      </c>
      <c r="C1264" s="0" t="n">
        <v>2.17</v>
      </c>
      <c r="D1264" s="98" t="n">
        <f aca="false">LN(C1264/C1263)</f>
        <v>-0.029514060513164</v>
      </c>
      <c r="E1264" s="99" t="n">
        <f aca="false">STDEV(D1255:D1264)*SQRT(365)</f>
        <v>0.523184015672493</v>
      </c>
    </row>
    <row r="1265" customFormat="false" ht="12.75" hidden="false" customHeight="false" outlineLevel="0" collapsed="false">
      <c r="A1265" s="95" t="n">
        <f aca="false">MONTH(B1265)+(YEAR(B1265)-1998)*12</f>
        <v>5</v>
      </c>
      <c r="B1265" s="96" t="n">
        <v>35931</v>
      </c>
      <c r="C1265" s="0" t="n">
        <v>2.17</v>
      </c>
      <c r="D1265" s="98" t="n">
        <f aca="false">LN(C1265/C1264)</f>
        <v>0</v>
      </c>
      <c r="E1265" s="99" t="n">
        <f aca="false">STDEV(D1256:D1265)*SQRT(365)</f>
        <v>0.393827208110572</v>
      </c>
    </row>
    <row r="1266" customFormat="false" ht="12.75" hidden="false" customHeight="false" outlineLevel="0" collapsed="false">
      <c r="A1266" s="95" t="n">
        <f aca="false">MONTH(B1266)+(YEAR(B1266)-1998)*12</f>
        <v>5</v>
      </c>
      <c r="B1266" s="96" t="n">
        <v>35932</v>
      </c>
      <c r="C1266" s="0" t="n">
        <v>2.17</v>
      </c>
      <c r="D1266" s="98" t="n">
        <f aca="false">LN(C1266/C1265)</f>
        <v>0</v>
      </c>
      <c r="E1266" s="99" t="n">
        <f aca="false">STDEV(D1257:D1266)*SQRT(365)</f>
        <v>0.347436697918519</v>
      </c>
    </row>
    <row r="1267" customFormat="false" ht="12.75" hidden="false" customHeight="false" outlineLevel="0" collapsed="false">
      <c r="A1267" s="95" t="n">
        <f aca="false">MONTH(B1267)+(YEAR(B1267)-1998)*12</f>
        <v>5</v>
      </c>
      <c r="B1267" s="96" t="n">
        <v>35933</v>
      </c>
      <c r="C1267" s="0" t="n">
        <v>2.17</v>
      </c>
      <c r="D1267" s="98" t="n">
        <f aca="false">LN(C1267/C1266)</f>
        <v>0</v>
      </c>
      <c r="E1267" s="99" t="n">
        <f aca="false">STDEV(D1258:D1267)*SQRT(365)</f>
        <v>0.334831731457071</v>
      </c>
    </row>
    <row r="1268" customFormat="false" ht="12.75" hidden="false" customHeight="false" outlineLevel="0" collapsed="false">
      <c r="A1268" s="95" t="n">
        <f aca="false">MONTH(B1268)+(YEAR(B1268)-1998)*12</f>
        <v>5</v>
      </c>
      <c r="B1268" s="96" t="n">
        <v>35934</v>
      </c>
      <c r="C1268" s="0" t="n">
        <v>2.19</v>
      </c>
      <c r="D1268" s="98" t="n">
        <f aca="false">LN(C1268/C1267)</f>
        <v>0.00917437627604123</v>
      </c>
      <c r="E1268" s="99" t="n">
        <f aca="false">STDEV(D1259:D1268)*SQRT(365)</f>
        <v>0.309764205473513</v>
      </c>
    </row>
    <row r="1269" customFormat="false" ht="12.75" hidden="false" customHeight="false" outlineLevel="0" collapsed="false">
      <c r="A1269" s="95" t="n">
        <f aca="false">MONTH(B1269)+(YEAR(B1269)-1998)*12</f>
        <v>5</v>
      </c>
      <c r="B1269" s="96" t="n">
        <v>35935</v>
      </c>
      <c r="C1269" s="0" t="n">
        <v>2.16</v>
      </c>
      <c r="D1269" s="98" t="n">
        <f aca="false">LN(C1269/C1268)</f>
        <v>-0.0137933221323358</v>
      </c>
      <c r="E1269" s="99" t="n">
        <f aca="false">STDEV(D1260:D1269)*SQRT(365)</f>
        <v>0.327202725459952</v>
      </c>
    </row>
    <row r="1270" customFormat="false" ht="12.75" hidden="false" customHeight="false" outlineLevel="0" collapsed="false">
      <c r="A1270" s="95" t="n">
        <f aca="false">MONTH(B1270)+(YEAR(B1270)-1998)*12</f>
        <v>5</v>
      </c>
      <c r="B1270" s="96" t="n">
        <v>35936</v>
      </c>
      <c r="C1270" s="0" t="n">
        <v>2.175</v>
      </c>
      <c r="D1270" s="98" t="n">
        <f aca="false">LN(C1270/C1269)</f>
        <v>0.00692044284457354</v>
      </c>
      <c r="E1270" s="99" t="n">
        <f aca="false">STDEV(D1261:D1270)*SQRT(365)</f>
        <v>0.327864396922639</v>
      </c>
    </row>
    <row r="1271" customFormat="false" ht="12.75" hidden="false" customHeight="false" outlineLevel="0" collapsed="false">
      <c r="A1271" s="95" t="n">
        <f aca="false">MONTH(B1271)+(YEAR(B1271)-1998)*12</f>
        <v>5</v>
      </c>
      <c r="B1271" s="96" t="n">
        <v>35937</v>
      </c>
      <c r="C1271" s="0" t="n">
        <v>2.105</v>
      </c>
      <c r="D1271" s="98" t="n">
        <f aca="false">LN(C1271/C1270)</f>
        <v>-0.0327131974063026</v>
      </c>
      <c r="E1271" s="99" t="n">
        <f aca="false">STDEV(D1262:D1271)*SQRT(365)</f>
        <v>0.336088158217342</v>
      </c>
    </row>
    <row r="1272" customFormat="false" ht="12.75" hidden="false" customHeight="false" outlineLevel="0" collapsed="false">
      <c r="A1272" s="95" t="n">
        <f aca="false">MONTH(B1272)+(YEAR(B1272)-1998)*12</f>
        <v>5</v>
      </c>
      <c r="B1272" s="96" t="n">
        <v>35938</v>
      </c>
      <c r="C1272" s="0" t="n">
        <v>2.01</v>
      </c>
      <c r="D1272" s="98" t="n">
        <f aca="false">LN(C1272/C1271)</f>
        <v>-0.0461807450633604</v>
      </c>
      <c r="E1272" s="99" t="n">
        <f aca="false">STDEV(D1263:D1272)*SQRT(365)</f>
        <v>0.367071630990647</v>
      </c>
    </row>
    <row r="1273" customFormat="false" ht="12.75" hidden="false" customHeight="false" outlineLevel="0" collapsed="false">
      <c r="A1273" s="95" t="n">
        <f aca="false">MONTH(B1273)+(YEAR(B1273)-1998)*12</f>
        <v>5</v>
      </c>
      <c r="B1273" s="96" t="n">
        <v>35939</v>
      </c>
      <c r="C1273" s="0" t="n">
        <v>2.01</v>
      </c>
      <c r="D1273" s="98" t="n">
        <f aca="false">LN(C1273/C1272)</f>
        <v>0</v>
      </c>
      <c r="E1273" s="99" t="n">
        <f aca="false">STDEV(D1264:D1273)*SQRT(365)</f>
        <v>0.364185349235383</v>
      </c>
    </row>
    <row r="1274" customFormat="false" ht="12.75" hidden="false" customHeight="false" outlineLevel="0" collapsed="false">
      <c r="A1274" s="95" t="n">
        <f aca="false">MONTH(B1274)+(YEAR(B1274)-1998)*12</f>
        <v>5</v>
      </c>
      <c r="B1274" s="96" t="n">
        <v>35940</v>
      </c>
      <c r="C1274" s="0" t="n">
        <v>2.01</v>
      </c>
      <c r="D1274" s="98" t="n">
        <f aca="false">LN(C1274/C1273)</f>
        <v>0</v>
      </c>
      <c r="E1274" s="99" t="n">
        <f aca="false">STDEV(D1265:D1274)*SQRT(365)</f>
        <v>0.345213212822834</v>
      </c>
    </row>
    <row r="1275" customFormat="false" ht="12.75" hidden="false" customHeight="false" outlineLevel="0" collapsed="false">
      <c r="A1275" s="95" t="n">
        <f aca="false">MONTH(B1275)+(YEAR(B1275)-1998)*12</f>
        <v>5</v>
      </c>
      <c r="B1275" s="96" t="n">
        <v>35941</v>
      </c>
      <c r="C1275" s="0" t="n">
        <v>2.01</v>
      </c>
      <c r="D1275" s="98" t="n">
        <f aca="false">LN(C1275/C1274)</f>
        <v>0</v>
      </c>
      <c r="E1275" s="99" t="n">
        <f aca="false">STDEV(D1266:D1275)*SQRT(365)</f>
        <v>0.345213212822834</v>
      </c>
    </row>
    <row r="1276" customFormat="false" ht="12.75" hidden="false" customHeight="false" outlineLevel="0" collapsed="false">
      <c r="A1276" s="95" t="n">
        <f aca="false">MONTH(B1276)+(YEAR(B1276)-1998)*12</f>
        <v>5</v>
      </c>
      <c r="B1276" s="96" t="n">
        <v>35942</v>
      </c>
      <c r="C1276" s="0" t="n">
        <v>2.09</v>
      </c>
      <c r="D1276" s="98" t="n">
        <f aca="false">LN(C1276/C1275)</f>
        <v>0.0390293439057353</v>
      </c>
      <c r="E1276" s="99" t="n">
        <f aca="false">STDEV(D1267:D1276)*SQRT(365)</f>
        <v>0.44611569051071</v>
      </c>
    </row>
    <row r="1277" customFormat="false" ht="12.75" hidden="false" customHeight="false" outlineLevel="0" collapsed="false">
      <c r="A1277" s="95" t="n">
        <f aca="false">MONTH(B1277)+(YEAR(B1277)-1998)*12</f>
        <v>5</v>
      </c>
      <c r="B1277" s="96" t="n">
        <v>35943</v>
      </c>
      <c r="C1277" s="0" t="n">
        <v>2.08</v>
      </c>
      <c r="D1277" s="98" t="n">
        <f aca="false">LN(C1277/C1276)</f>
        <v>-0.00479617226349294</v>
      </c>
      <c r="E1277" s="99" t="n">
        <f aca="false">STDEV(D1268:D1277)*SQRT(365)</f>
        <v>0.44541838544234</v>
      </c>
    </row>
    <row r="1278" customFormat="false" ht="12.75" hidden="false" customHeight="false" outlineLevel="0" collapsed="false">
      <c r="A1278" s="95" t="n">
        <f aca="false">MONTH(B1278)+(YEAR(B1278)-1998)*12</f>
        <v>5</v>
      </c>
      <c r="B1278" s="96" t="n">
        <v>35944</v>
      </c>
      <c r="C1278" s="0" t="n">
        <v>2.085</v>
      </c>
      <c r="D1278" s="98" t="n">
        <f aca="false">LN(C1278/C1277)</f>
        <v>0.00240096153753805</v>
      </c>
      <c r="E1278" s="99" t="n">
        <f aca="false">STDEV(D1269:D1278)*SQRT(365)</f>
        <v>0.438981226161185</v>
      </c>
    </row>
    <row r="1279" customFormat="false" ht="12.75" hidden="false" customHeight="false" outlineLevel="0" collapsed="false">
      <c r="A1279" s="95" t="n">
        <f aca="false">MONTH(B1279)+(YEAR(B1279)-1998)*12</f>
        <v>5</v>
      </c>
      <c r="B1279" s="96" t="n">
        <v>35945</v>
      </c>
      <c r="C1279" s="0" t="n">
        <v>2.115</v>
      </c>
      <c r="D1279" s="98" t="n">
        <f aca="false">LN(C1279/C1278)</f>
        <v>0.0142859572474767</v>
      </c>
      <c r="E1279" s="99" t="n">
        <f aca="false">STDEV(D1270:D1279)*SQRT(365)</f>
        <v>0.4486179923816</v>
      </c>
    </row>
    <row r="1280" customFormat="false" ht="12.75" hidden="false" customHeight="false" outlineLevel="0" collapsed="false">
      <c r="A1280" s="95" t="n">
        <f aca="false">MONTH(B1280)+(YEAR(B1280)-1998)*12</f>
        <v>5</v>
      </c>
      <c r="B1280" s="96" t="n">
        <v>35946</v>
      </c>
      <c r="C1280" s="0" t="n">
        <v>2.115</v>
      </c>
      <c r="D1280" s="98" t="n">
        <f aca="false">LN(C1280/C1279)</f>
        <v>0</v>
      </c>
      <c r="E1280" s="99" t="n">
        <f aca="false">STDEV(D1271:D1280)*SQRT(365)</f>
        <v>0.444904241449653</v>
      </c>
    </row>
    <row r="1281" customFormat="false" ht="12.75" hidden="false" customHeight="false" outlineLevel="0" collapsed="false">
      <c r="A1281" s="95" t="n">
        <f aca="false">MONTH(B1281)+(YEAR(B1281)-1998)*12</f>
        <v>6</v>
      </c>
      <c r="B1281" s="96" t="n">
        <v>35947</v>
      </c>
      <c r="C1281" s="0" t="n">
        <v>2.115</v>
      </c>
      <c r="D1281" s="98" t="n">
        <f aca="false">LN(C1281/C1280)</f>
        <v>0</v>
      </c>
      <c r="E1281" s="99" t="n">
        <f aca="false">STDEV(D1272:D1281)*SQRT(365)</f>
        <v>0.397015931014306</v>
      </c>
    </row>
    <row r="1282" customFormat="false" ht="12.75" hidden="false" customHeight="false" outlineLevel="0" collapsed="false">
      <c r="A1282" s="95" t="n">
        <f aca="false">MONTH(B1282)+(YEAR(B1282)-1998)*12</f>
        <v>6</v>
      </c>
      <c r="B1282" s="96" t="n">
        <v>35948</v>
      </c>
      <c r="C1282" s="0" t="n">
        <v>2.165</v>
      </c>
      <c r="D1282" s="98" t="n">
        <f aca="false">LN(C1282/C1281)</f>
        <v>0.0233655489562117</v>
      </c>
      <c r="E1282" s="99" t="n">
        <f aca="false">STDEV(D1273:D1282)*SQRT(365)</f>
        <v>0.266425866566032</v>
      </c>
    </row>
    <row r="1283" customFormat="false" ht="12.75" hidden="false" customHeight="false" outlineLevel="0" collapsed="false">
      <c r="A1283" s="95" t="n">
        <f aca="false">MONTH(B1283)+(YEAR(B1283)-1998)*12</f>
        <v>6</v>
      </c>
      <c r="B1283" s="96" t="n">
        <v>35949</v>
      </c>
      <c r="C1283" s="0" t="n">
        <v>2.19</v>
      </c>
      <c r="D1283" s="98" t="n">
        <f aca="false">LN(C1283/C1282)</f>
        <v>0.0114811823739562</v>
      </c>
      <c r="E1283" s="99" t="n">
        <f aca="false">STDEV(D1274:D1283)*SQRT(365)</f>
        <v>0.262442797378129</v>
      </c>
    </row>
    <row r="1284" customFormat="false" ht="12.75" hidden="false" customHeight="false" outlineLevel="0" collapsed="false">
      <c r="A1284" s="95" t="n">
        <f aca="false">MONTH(B1284)+(YEAR(B1284)-1998)*12</f>
        <v>6</v>
      </c>
      <c r="B1284" s="96" t="n">
        <v>35950</v>
      </c>
      <c r="C1284" s="0" t="n">
        <v>2.12</v>
      </c>
      <c r="D1284" s="98" t="n">
        <f aca="false">LN(C1284/C1283)</f>
        <v>-0.0324854551444883</v>
      </c>
      <c r="E1284" s="99" t="n">
        <f aca="false">STDEV(D1275:D1284)*SQRT(365)</f>
        <v>0.360546551490927</v>
      </c>
    </row>
    <row r="1285" customFormat="false" ht="12.75" hidden="false" customHeight="false" outlineLevel="0" collapsed="false">
      <c r="A1285" s="95" t="n">
        <f aca="false">MONTH(B1285)+(YEAR(B1285)-1998)*12</f>
        <v>6</v>
      </c>
      <c r="B1285" s="96" t="n">
        <v>35951</v>
      </c>
      <c r="C1285" s="0" t="n">
        <v>2.035</v>
      </c>
      <c r="D1285" s="98" t="n">
        <f aca="false">LN(C1285/C1284)</f>
        <v>-0.0409202697893628</v>
      </c>
      <c r="E1285" s="99" t="n">
        <f aca="false">STDEV(D1276:D1285)*SQRT(365)</f>
        <v>0.456942526672398</v>
      </c>
    </row>
    <row r="1286" customFormat="false" ht="12.75" hidden="false" customHeight="false" outlineLevel="0" collapsed="false">
      <c r="A1286" s="95" t="n">
        <f aca="false">MONTH(B1286)+(YEAR(B1286)-1998)*12</f>
        <v>6</v>
      </c>
      <c r="B1286" s="96" t="n">
        <v>35952</v>
      </c>
      <c r="C1286" s="0" t="n">
        <v>2.01</v>
      </c>
      <c r="D1286" s="98" t="n">
        <f aca="false">LN(C1286/C1285)</f>
        <v>-0.0123610968235741</v>
      </c>
      <c r="E1286" s="99" t="n">
        <f aca="false">STDEV(D1277:D1286)*SQRT(365)</f>
        <v>0.38426196594787</v>
      </c>
    </row>
    <row r="1287" customFormat="false" ht="12.75" hidden="false" customHeight="false" outlineLevel="0" collapsed="false">
      <c r="A1287" s="95" t="n">
        <f aca="false">MONTH(B1287)+(YEAR(B1287)-1998)*12</f>
        <v>6</v>
      </c>
      <c r="B1287" s="96" t="n">
        <v>35953</v>
      </c>
      <c r="C1287" s="0" t="n">
        <v>2.01</v>
      </c>
      <c r="D1287" s="98" t="n">
        <f aca="false">LN(C1287/C1286)</f>
        <v>0</v>
      </c>
      <c r="E1287" s="99" t="n">
        <f aca="false">STDEV(D1278:D1287)*SQRT(365)</f>
        <v>0.384901789833229</v>
      </c>
    </row>
    <row r="1288" customFormat="false" ht="12.75" hidden="false" customHeight="false" outlineLevel="0" collapsed="false">
      <c r="A1288" s="95" t="n">
        <f aca="false">MONTH(B1288)+(YEAR(B1288)-1998)*12</f>
        <v>6</v>
      </c>
      <c r="B1288" s="96" t="n">
        <v>35954</v>
      </c>
      <c r="C1288" s="0" t="n">
        <v>2.01</v>
      </c>
      <c r="D1288" s="98" t="n">
        <f aca="false">LN(C1288/C1287)</f>
        <v>0</v>
      </c>
      <c r="E1288" s="99" t="n">
        <f aca="false">STDEV(D1279:D1288)*SQRT(365)</f>
        <v>0.383699816455278</v>
      </c>
    </row>
    <row r="1289" customFormat="false" ht="12.75" hidden="false" customHeight="false" outlineLevel="0" collapsed="false">
      <c r="A1289" s="95" t="n">
        <f aca="false">MONTH(B1289)+(YEAR(B1289)-1998)*12</f>
        <v>6</v>
      </c>
      <c r="B1289" s="96" t="n">
        <v>35955</v>
      </c>
      <c r="C1289" s="0" t="n">
        <v>2</v>
      </c>
      <c r="D1289" s="98" t="n">
        <f aca="false">LN(C1289/C1288)</f>
        <v>-0.00498754151103894</v>
      </c>
      <c r="E1289" s="99" t="n">
        <f aca="false">STDEV(D1280:D1289)*SQRT(365)</f>
        <v>0.364313001047945</v>
      </c>
    </row>
    <row r="1290" customFormat="false" ht="12.75" hidden="false" customHeight="false" outlineLevel="0" collapsed="false">
      <c r="A1290" s="95" t="n">
        <f aca="false">MONTH(B1290)+(YEAR(B1290)-1998)*12</f>
        <v>6</v>
      </c>
      <c r="B1290" s="96" t="n">
        <v>35956</v>
      </c>
      <c r="C1290" s="0" t="n">
        <v>2.005</v>
      </c>
      <c r="D1290" s="98" t="n">
        <f aca="false">LN(C1290/C1289)</f>
        <v>0.00249688019858715</v>
      </c>
      <c r="E1290" s="99" t="n">
        <f aca="false">STDEV(D1281:D1290)*SQRT(365)</f>
        <v>0.366174530128513</v>
      </c>
    </row>
    <row r="1291" customFormat="false" ht="12.75" hidden="false" customHeight="false" outlineLevel="0" collapsed="false">
      <c r="A1291" s="95" t="n">
        <f aca="false">MONTH(B1291)+(YEAR(B1291)-1998)*12</f>
        <v>6</v>
      </c>
      <c r="B1291" s="96" t="n">
        <v>35957</v>
      </c>
      <c r="C1291" s="0" t="n">
        <v>1.97</v>
      </c>
      <c r="D1291" s="98" t="n">
        <f aca="false">LN(C1291/C1290)</f>
        <v>-0.0176105180086353</v>
      </c>
      <c r="E1291" s="99" t="n">
        <f aca="false">STDEV(D1282:D1291)*SQRT(365)</f>
        <v>0.37117961411644</v>
      </c>
    </row>
    <row r="1292" customFormat="false" ht="12.75" hidden="false" customHeight="false" outlineLevel="0" collapsed="false">
      <c r="A1292" s="95" t="n">
        <f aca="false">MONTH(B1292)+(YEAR(B1292)-1998)*12</f>
        <v>6</v>
      </c>
      <c r="B1292" s="96" t="n">
        <v>35958</v>
      </c>
      <c r="C1292" s="0" t="n">
        <v>1.99</v>
      </c>
      <c r="D1292" s="98" t="n">
        <f aca="false">LN(C1292/C1291)</f>
        <v>0.0101010959865039</v>
      </c>
      <c r="E1292" s="99" t="n">
        <f aca="false">STDEV(D1283:D1292)*SQRT(365)</f>
        <v>0.333790831082375</v>
      </c>
    </row>
    <row r="1293" customFormat="false" ht="12.75" hidden="false" customHeight="false" outlineLevel="0" collapsed="false">
      <c r="A1293" s="95" t="n">
        <f aca="false">MONTH(B1293)+(YEAR(B1293)-1998)*12</f>
        <v>6</v>
      </c>
      <c r="B1293" s="96" t="n">
        <v>35959</v>
      </c>
      <c r="C1293" s="0" t="n">
        <v>2.005</v>
      </c>
      <c r="D1293" s="98" t="n">
        <f aca="false">LN(C1293/C1292)</f>
        <v>0.00750942202213135</v>
      </c>
      <c r="E1293" s="99" t="n">
        <f aca="false">STDEV(D1284:D1293)*SQRT(365)</f>
        <v>0.324927833577939</v>
      </c>
    </row>
    <row r="1294" customFormat="false" ht="12.75" hidden="false" customHeight="false" outlineLevel="0" collapsed="false">
      <c r="A1294" s="95" t="n">
        <f aca="false">MONTH(B1294)+(YEAR(B1294)-1998)*12</f>
        <v>6</v>
      </c>
      <c r="B1294" s="96" t="n">
        <v>35960</v>
      </c>
      <c r="C1294" s="0" t="n">
        <v>2.005</v>
      </c>
      <c r="D1294" s="98" t="n">
        <f aca="false">LN(C1294/C1293)</f>
        <v>0</v>
      </c>
      <c r="E1294" s="99" t="n">
        <f aca="false">STDEV(D1285:D1294)*SQRT(365)</f>
        <v>0.285928345097871</v>
      </c>
    </row>
    <row r="1295" customFormat="false" ht="12.75" hidden="false" customHeight="false" outlineLevel="0" collapsed="false">
      <c r="A1295" s="95" t="n">
        <f aca="false">MONTH(B1295)+(YEAR(B1295)-1998)*12</f>
        <v>6</v>
      </c>
      <c r="B1295" s="96" t="n">
        <v>35961</v>
      </c>
      <c r="C1295" s="0" t="n">
        <v>2.005</v>
      </c>
      <c r="D1295" s="98" t="n">
        <f aca="false">LN(C1295/C1294)</f>
        <v>0</v>
      </c>
      <c r="E1295" s="99" t="n">
        <f aca="false">STDEV(D1286:D1295)*SQRT(365)</f>
        <v>0.159894806234603</v>
      </c>
    </row>
    <row r="1296" customFormat="false" ht="12.75" hidden="false" customHeight="false" outlineLevel="0" collapsed="false">
      <c r="A1296" s="95" t="n">
        <f aca="false">MONTH(B1296)+(YEAR(B1296)-1998)*12</f>
        <v>6</v>
      </c>
      <c r="B1296" s="96" t="n">
        <v>35962</v>
      </c>
      <c r="C1296" s="0" t="n">
        <v>2.085</v>
      </c>
      <c r="D1296" s="98" t="n">
        <f aca="false">LN(C1296/C1295)</f>
        <v>0.0391247944922322</v>
      </c>
      <c r="E1296" s="99" t="n">
        <f aca="false">STDEV(D1287:D1296)*SQRT(365)</f>
        <v>0.277311642177632</v>
      </c>
    </row>
    <row r="1297" customFormat="false" ht="12.75" hidden="false" customHeight="false" outlineLevel="0" collapsed="false">
      <c r="A1297" s="95" t="n">
        <f aca="false">MONTH(B1297)+(YEAR(B1297)-1998)*12</f>
        <v>6</v>
      </c>
      <c r="B1297" s="96" t="n">
        <v>35963</v>
      </c>
      <c r="C1297" s="0" t="n">
        <v>2.09</v>
      </c>
      <c r="D1297" s="98" t="n">
        <f aca="false">LN(C1297/C1296)</f>
        <v>0.00239521072595485</v>
      </c>
      <c r="E1297" s="99" t="n">
        <f aca="false">STDEV(D1288:D1297)*SQRT(365)</f>
        <v>0.276404463216832</v>
      </c>
    </row>
    <row r="1298" customFormat="false" ht="12.75" hidden="false" customHeight="false" outlineLevel="0" collapsed="false">
      <c r="A1298" s="95" t="n">
        <f aca="false">MONTH(B1298)+(YEAR(B1298)-1998)*12</f>
        <v>6</v>
      </c>
      <c r="B1298" s="96" t="n">
        <v>35964</v>
      </c>
      <c r="C1298" s="0" t="n">
        <v>2.025</v>
      </c>
      <c r="D1298" s="98" t="n">
        <f aca="false">LN(C1298/C1297)</f>
        <v>-0.0315943654182172</v>
      </c>
      <c r="E1298" s="99" t="n">
        <f aca="false">STDEV(D1289:D1298)*SQRT(365)</f>
        <v>0.350479302309041</v>
      </c>
    </row>
    <row r="1299" customFormat="false" ht="12.75" hidden="false" customHeight="false" outlineLevel="0" collapsed="false">
      <c r="A1299" s="95" t="n">
        <f aca="false">MONTH(B1299)+(YEAR(B1299)-1998)*12</f>
        <v>6</v>
      </c>
      <c r="B1299" s="96" t="n">
        <v>35965</v>
      </c>
      <c r="C1299" s="0" t="n">
        <v>2.15</v>
      </c>
      <c r="D1299" s="98" t="n">
        <f aca="false">LN(C1299/C1298)</f>
        <v>0.059898141581069</v>
      </c>
      <c r="E1299" s="99" t="n">
        <f aca="false">STDEV(D1290:D1299)*SQRT(365)</f>
        <v>0.496330647724371</v>
      </c>
    </row>
    <row r="1300" customFormat="false" ht="12.75" hidden="false" customHeight="false" outlineLevel="0" collapsed="false">
      <c r="A1300" s="95" t="n">
        <f aca="false">MONTH(B1300)+(YEAR(B1300)-1998)*12</f>
        <v>6</v>
      </c>
      <c r="B1300" s="96" t="n">
        <v>35966</v>
      </c>
      <c r="C1300" s="0" t="n">
        <v>2.195</v>
      </c>
      <c r="D1300" s="98" t="n">
        <f aca="false">LN(C1300/C1299)</f>
        <v>0.0207142043875632</v>
      </c>
      <c r="E1300" s="99" t="n">
        <f aca="false">STDEV(D1291:D1300)*SQRT(365)</f>
        <v>0.501458432170068</v>
      </c>
    </row>
    <row r="1301" customFormat="false" ht="12.75" hidden="false" customHeight="false" outlineLevel="0" collapsed="false">
      <c r="A1301" s="95" t="n">
        <f aca="false">MONTH(B1301)+(YEAR(B1301)-1998)*12</f>
        <v>6</v>
      </c>
      <c r="B1301" s="96" t="n">
        <v>35967</v>
      </c>
      <c r="C1301" s="0" t="n">
        <v>2.195</v>
      </c>
      <c r="D1301" s="98" t="n">
        <f aca="false">LN(C1301/C1300)</f>
        <v>0</v>
      </c>
      <c r="E1301" s="99" t="n">
        <f aca="false">STDEV(D1292:D1301)*SQRT(365)</f>
        <v>0.474017695276218</v>
      </c>
    </row>
    <row r="1302" customFormat="false" ht="12.75" hidden="false" customHeight="false" outlineLevel="0" collapsed="false">
      <c r="A1302" s="95" t="n">
        <f aca="false">MONTH(B1302)+(YEAR(B1302)-1998)*12</f>
        <v>6</v>
      </c>
      <c r="B1302" s="96" t="n">
        <v>35968</v>
      </c>
      <c r="C1302" s="0" t="n">
        <v>2.195</v>
      </c>
      <c r="D1302" s="98" t="n">
        <f aca="false">LN(C1302/C1301)</f>
        <v>0</v>
      </c>
      <c r="E1302" s="99" t="n">
        <f aca="false">STDEV(D1293:D1302)*SQRT(365)</f>
        <v>0.478541257843631</v>
      </c>
    </row>
    <row r="1303" customFormat="false" ht="12.75" hidden="false" customHeight="false" outlineLevel="0" collapsed="false">
      <c r="A1303" s="95" t="n">
        <f aca="false">MONTH(B1303)+(YEAR(B1303)-1998)*12</f>
        <v>6</v>
      </c>
      <c r="B1303" s="96" t="n">
        <v>35969</v>
      </c>
      <c r="C1303" s="0" t="n">
        <v>2.345</v>
      </c>
      <c r="D1303" s="98" t="n">
        <f aca="false">LN(C1303/C1302)</f>
        <v>0.0661033553711082</v>
      </c>
      <c r="E1303" s="99" t="n">
        <f aca="false">STDEV(D1294:D1303)*SQRT(365)</f>
        <v>0.586009001005061</v>
      </c>
    </row>
    <row r="1304" customFormat="false" ht="12.75" hidden="false" customHeight="false" outlineLevel="0" collapsed="false">
      <c r="A1304" s="95" t="n">
        <f aca="false">MONTH(B1304)+(YEAR(B1304)-1998)*12</f>
        <v>6</v>
      </c>
      <c r="B1304" s="96" t="n">
        <v>35970</v>
      </c>
      <c r="C1304" s="0" t="n">
        <v>2.37</v>
      </c>
      <c r="D1304" s="98" t="n">
        <f aca="false">LN(C1304/C1303)</f>
        <v>0.0106045532487971</v>
      </c>
      <c r="E1304" s="99" t="n">
        <f aca="false">STDEV(D1295:D1304)*SQRT(365)</f>
        <v>0.577959993283996</v>
      </c>
    </row>
    <row r="1305" customFormat="false" ht="12.75" hidden="false" customHeight="false" outlineLevel="0" collapsed="false">
      <c r="A1305" s="95" t="n">
        <f aca="false">MONTH(B1305)+(YEAR(B1305)-1998)*12</f>
        <v>6</v>
      </c>
      <c r="B1305" s="96" t="n">
        <v>35971</v>
      </c>
      <c r="C1305" s="0" t="n">
        <v>2.405</v>
      </c>
      <c r="D1305" s="98" t="n">
        <f aca="false">LN(C1305/C1304)</f>
        <v>0.0146599484106846</v>
      </c>
      <c r="E1305" s="99" t="n">
        <f aca="false">STDEV(D1296:D1305)*SQRT(365)</f>
        <v>0.567446177657055</v>
      </c>
    </row>
    <row r="1306" customFormat="false" ht="12.75" hidden="false" customHeight="false" outlineLevel="0" collapsed="false">
      <c r="A1306" s="95" t="n">
        <f aca="false">MONTH(B1306)+(YEAR(B1306)-1998)*12</f>
        <v>6</v>
      </c>
      <c r="B1306" s="96" t="n">
        <v>35972</v>
      </c>
      <c r="C1306" s="0" t="n">
        <v>2.38</v>
      </c>
      <c r="D1306" s="98" t="n">
        <f aca="false">LN(C1306/C1305)</f>
        <v>-0.0104494158743411</v>
      </c>
      <c r="E1306" s="99" t="n">
        <f aca="false">STDEV(D1297:D1306)*SQRT(365)</f>
        <v>0.57229431826922</v>
      </c>
    </row>
    <row r="1307" customFormat="false" ht="12.75" hidden="false" customHeight="false" outlineLevel="0" collapsed="false">
      <c r="A1307" s="95" t="n">
        <f aca="false">MONTH(B1307)+(YEAR(B1307)-1998)*12</f>
        <v>6</v>
      </c>
      <c r="B1307" s="96" t="n">
        <v>35973</v>
      </c>
      <c r="C1307" s="0" t="n">
        <v>2.405</v>
      </c>
      <c r="D1307" s="98" t="n">
        <f aca="false">LN(C1307/C1306)</f>
        <v>0.0104494158743411</v>
      </c>
      <c r="E1307" s="99" t="n">
        <f aca="false">STDEV(D1298:D1307)*SQRT(365)</f>
        <v>0.568162188317561</v>
      </c>
    </row>
    <row r="1308" customFormat="false" ht="12.75" hidden="false" customHeight="false" outlineLevel="0" collapsed="false">
      <c r="A1308" s="95" t="n">
        <f aca="false">MONTH(B1308)+(YEAR(B1308)-1998)*12</f>
        <v>6</v>
      </c>
      <c r="B1308" s="96" t="n">
        <v>35974</v>
      </c>
      <c r="C1308" s="0" t="n">
        <v>2.405</v>
      </c>
      <c r="D1308" s="98" t="n">
        <f aca="false">LN(C1308/C1307)</f>
        <v>0</v>
      </c>
      <c r="E1308" s="99" t="n">
        <f aca="false">STDEV(D1299:D1308)*SQRT(365)</f>
        <v>0.492241050676663</v>
      </c>
    </row>
    <row r="1309" customFormat="false" ht="12.75" hidden="false" customHeight="false" outlineLevel="0" collapsed="false">
      <c r="A1309" s="95" t="n">
        <f aca="false">MONTH(B1309)+(YEAR(B1309)-1998)*12</f>
        <v>6</v>
      </c>
      <c r="B1309" s="96" t="n">
        <v>35975</v>
      </c>
      <c r="C1309" s="0" t="n">
        <v>2.405</v>
      </c>
      <c r="D1309" s="98" t="n">
        <f aca="false">LN(C1309/C1308)</f>
        <v>0</v>
      </c>
      <c r="E1309" s="99" t="n">
        <f aca="false">STDEV(D1300:D1309)*SQRT(365)</f>
        <v>0.407186708850447</v>
      </c>
    </row>
    <row r="1310" customFormat="false" ht="12.75" hidden="false" customHeight="false" outlineLevel="0" collapsed="false">
      <c r="A1310" s="95" t="n">
        <f aca="false">MONTH(B1310)+(YEAR(B1310)-1998)*12</f>
        <v>6</v>
      </c>
      <c r="B1310" s="96" t="n">
        <v>35976</v>
      </c>
      <c r="C1310" s="0" t="n">
        <v>2.38</v>
      </c>
      <c r="D1310" s="98" t="n">
        <f aca="false">LN(C1310/C1309)</f>
        <v>-0.0104494158743411</v>
      </c>
      <c r="E1310" s="99" t="n">
        <f aca="false">STDEV(D1301:D1310)*SQRT(365)</f>
        <v>0.420975418635352</v>
      </c>
    </row>
    <row r="1311" customFormat="false" ht="12.75" hidden="false" customHeight="false" outlineLevel="0" collapsed="false">
      <c r="A1311" s="95" t="n">
        <f aca="false">MONTH(B1311)+(YEAR(B1311)-1998)*12</f>
        <v>7</v>
      </c>
      <c r="B1311" s="96" t="n">
        <v>35977</v>
      </c>
      <c r="C1311" s="0" t="n">
        <v>2.365</v>
      </c>
      <c r="D1311" s="98" t="n">
        <f aca="false">LN(C1311/C1310)</f>
        <v>-0.0063224657394869</v>
      </c>
      <c r="E1311" s="99" t="n">
        <f aca="false">STDEV(D1302:D1311)*SQRT(365)</f>
        <v>0.427585097942851</v>
      </c>
    </row>
    <row r="1312" customFormat="false" ht="12.75" hidden="false" customHeight="false" outlineLevel="0" collapsed="false">
      <c r="A1312" s="95" t="n">
        <f aca="false">MONTH(B1312)+(YEAR(B1312)-1998)*12</f>
        <v>7</v>
      </c>
      <c r="B1312" s="96" t="n">
        <v>35978</v>
      </c>
      <c r="C1312" s="0" t="n">
        <v>2.465</v>
      </c>
      <c r="D1312" s="98" t="n">
        <f aca="false">LN(C1312/C1311)</f>
        <v>0.041413785550757</v>
      </c>
      <c r="E1312" s="99" t="n">
        <f aca="false">STDEV(D1303:D1312)*SQRT(365)</f>
        <v>0.469438554053969</v>
      </c>
    </row>
    <row r="1313" customFormat="false" ht="12.75" hidden="false" customHeight="false" outlineLevel="0" collapsed="false">
      <c r="A1313" s="95" t="n">
        <f aca="false">MONTH(B1313)+(YEAR(B1313)-1998)*12</f>
        <v>7</v>
      </c>
      <c r="B1313" s="96" t="n">
        <v>35979</v>
      </c>
      <c r="C1313" s="0" t="n">
        <v>2.36</v>
      </c>
      <c r="D1313" s="98" t="n">
        <f aca="false">LN(C1313/C1312)</f>
        <v>-0.0435301884571347</v>
      </c>
      <c r="E1313" s="99" t="n">
        <f aca="false">STDEV(D1304:D1313)*SQRT(365)</f>
        <v>0.417639181140498</v>
      </c>
    </row>
    <row r="1314" customFormat="false" ht="12.75" hidden="false" customHeight="false" outlineLevel="0" collapsed="false">
      <c r="A1314" s="95" t="n">
        <f aca="false">MONTH(B1314)+(YEAR(B1314)-1998)*12</f>
        <v>7</v>
      </c>
      <c r="B1314" s="96" t="n">
        <v>35980</v>
      </c>
      <c r="C1314" s="0" t="n">
        <v>2.36</v>
      </c>
      <c r="D1314" s="98" t="n">
        <f aca="false">LN(C1314/C1313)</f>
        <v>0</v>
      </c>
      <c r="E1314" s="99" t="n">
        <f aca="false">STDEV(D1305:D1314)*SQRT(365)</f>
        <v>0.41225492411875</v>
      </c>
    </row>
    <row r="1315" customFormat="false" ht="12.75" hidden="false" customHeight="false" outlineLevel="0" collapsed="false">
      <c r="A1315" s="95" t="n">
        <f aca="false">MONTH(B1315)+(YEAR(B1315)-1998)*12</f>
        <v>7</v>
      </c>
      <c r="B1315" s="96" t="n">
        <v>35981</v>
      </c>
      <c r="C1315" s="0" t="n">
        <v>2.36</v>
      </c>
      <c r="D1315" s="98" t="n">
        <f aca="false">LN(C1315/C1314)</f>
        <v>0</v>
      </c>
      <c r="E1315" s="99" t="n">
        <f aca="false">STDEV(D1306:D1315)*SQRT(365)</f>
        <v>0.399829690303681</v>
      </c>
    </row>
    <row r="1316" customFormat="false" ht="12.75" hidden="false" customHeight="false" outlineLevel="0" collapsed="false">
      <c r="A1316" s="95" t="n">
        <f aca="false">MONTH(B1316)+(YEAR(B1316)-1998)*12</f>
        <v>7</v>
      </c>
      <c r="B1316" s="96" t="n">
        <v>35982</v>
      </c>
      <c r="C1316" s="0" t="n">
        <v>2.36</v>
      </c>
      <c r="D1316" s="98" t="n">
        <f aca="false">LN(C1316/C1315)</f>
        <v>0</v>
      </c>
      <c r="E1316" s="99" t="n">
        <f aca="false">STDEV(D1307:D1316)*SQRT(365)</f>
        <v>0.395719071421258</v>
      </c>
    </row>
    <row r="1317" customFormat="false" ht="12.75" hidden="false" customHeight="false" outlineLevel="0" collapsed="false">
      <c r="A1317" s="95" t="n">
        <f aca="false">MONTH(B1317)+(YEAR(B1317)-1998)*12</f>
        <v>7</v>
      </c>
      <c r="B1317" s="96" t="n">
        <v>35983</v>
      </c>
      <c r="C1317" s="0" t="n">
        <v>2.37</v>
      </c>
      <c r="D1317" s="98" t="n">
        <f aca="false">LN(C1317/C1316)</f>
        <v>0.00422833610952111</v>
      </c>
      <c r="E1317" s="99" t="n">
        <f aca="false">STDEV(D1308:D1317)*SQRT(365)</f>
        <v>0.390266081816303</v>
      </c>
    </row>
    <row r="1318" customFormat="false" ht="12.75" hidden="false" customHeight="false" outlineLevel="0" collapsed="false">
      <c r="A1318" s="95" t="n">
        <f aca="false">MONTH(B1318)+(YEAR(B1318)-1998)*12</f>
        <v>7</v>
      </c>
      <c r="B1318" s="96" t="n">
        <v>35984</v>
      </c>
      <c r="C1318" s="0" t="n">
        <v>2.34</v>
      </c>
      <c r="D1318" s="98" t="n">
        <f aca="false">LN(C1318/C1317)</f>
        <v>-0.0127390257774298</v>
      </c>
      <c r="E1318" s="99" t="n">
        <f aca="false">STDEV(D1309:D1318)*SQRT(365)</f>
        <v>0.395873916713767</v>
      </c>
    </row>
    <row r="1319" customFormat="false" ht="12.75" hidden="false" customHeight="false" outlineLevel="0" collapsed="false">
      <c r="A1319" s="95" t="n">
        <f aca="false">MONTH(B1319)+(YEAR(B1319)-1998)*12</f>
        <v>7</v>
      </c>
      <c r="B1319" s="96" t="n">
        <v>35985</v>
      </c>
      <c r="C1319" s="0" t="n">
        <v>2.38</v>
      </c>
      <c r="D1319" s="98" t="n">
        <f aca="false">LN(C1319/C1318)</f>
        <v>0.0169495583137732</v>
      </c>
      <c r="E1319" s="99" t="n">
        <f aca="false">STDEV(D1310:D1319)*SQRT(365)</f>
        <v>0.413483925701625</v>
      </c>
    </row>
    <row r="1320" customFormat="false" ht="12.75" hidden="false" customHeight="false" outlineLevel="0" collapsed="false">
      <c r="A1320" s="95" t="n">
        <f aca="false">MONTH(B1320)+(YEAR(B1320)-1998)*12</f>
        <v>7</v>
      </c>
      <c r="B1320" s="96" t="n">
        <v>35986</v>
      </c>
      <c r="C1320" s="0" t="n">
        <v>2.37</v>
      </c>
      <c r="D1320" s="98" t="n">
        <f aca="false">LN(C1320/C1319)</f>
        <v>-0.00421053253634338</v>
      </c>
      <c r="E1320" s="99" t="n">
        <f aca="false">STDEV(D1311:D1320)*SQRT(365)</f>
        <v>0.409427166265476</v>
      </c>
    </row>
    <row r="1321" customFormat="false" ht="12.75" hidden="false" customHeight="false" outlineLevel="0" collapsed="false">
      <c r="A1321" s="95" t="n">
        <f aca="false">MONTH(B1321)+(YEAR(B1321)-1998)*12</f>
        <v>7</v>
      </c>
      <c r="B1321" s="96" t="n">
        <v>35987</v>
      </c>
      <c r="C1321" s="0" t="n">
        <v>2.315</v>
      </c>
      <c r="D1321" s="98" t="n">
        <f aca="false">LN(C1321/C1320)</f>
        <v>-0.0234802676088425</v>
      </c>
      <c r="E1321" s="99" t="n">
        <f aca="false">STDEV(D1312:D1321)*SQRT(365)</f>
        <v>0.431959225673076</v>
      </c>
    </row>
    <row r="1322" customFormat="false" ht="12.75" hidden="false" customHeight="false" outlineLevel="0" collapsed="false">
      <c r="A1322" s="95" t="n">
        <f aca="false">MONTH(B1322)+(YEAR(B1322)-1998)*12</f>
        <v>7</v>
      </c>
      <c r="B1322" s="96" t="n">
        <v>35988</v>
      </c>
      <c r="C1322" s="0" t="n">
        <v>2.315</v>
      </c>
      <c r="D1322" s="98" t="n">
        <f aca="false">LN(C1322/C1321)</f>
        <v>0</v>
      </c>
      <c r="E1322" s="99" t="n">
        <f aca="false">STDEV(D1313:D1322)*SQRT(365)</f>
        <v>0.320777659884168</v>
      </c>
    </row>
    <row r="1323" customFormat="false" ht="12.75" hidden="false" customHeight="false" outlineLevel="0" collapsed="false">
      <c r="A1323" s="95" t="n">
        <f aca="false">MONTH(B1323)+(YEAR(B1323)-1998)*12</f>
        <v>7</v>
      </c>
      <c r="B1323" s="96" t="n">
        <v>35989</v>
      </c>
      <c r="C1323" s="0" t="n">
        <v>2.315</v>
      </c>
      <c r="D1323" s="98" t="n">
        <f aca="false">LN(C1323/C1322)</f>
        <v>0</v>
      </c>
      <c r="E1323" s="99" t="n">
        <f aca="false">STDEV(D1314:D1323)*SQRT(365)</f>
        <v>0.201327401513629</v>
      </c>
    </row>
    <row r="1324" customFormat="false" ht="12.75" hidden="false" customHeight="false" outlineLevel="0" collapsed="false">
      <c r="A1324" s="95" t="n">
        <f aca="false">MONTH(B1324)+(YEAR(B1324)-1998)*12</f>
        <v>7</v>
      </c>
      <c r="B1324" s="96" t="n">
        <v>35990</v>
      </c>
      <c r="C1324" s="0" t="n">
        <v>2.275</v>
      </c>
      <c r="D1324" s="98" t="n">
        <f aca="false">LN(C1324/C1323)</f>
        <v>-0.0174296351352836</v>
      </c>
      <c r="E1324" s="99" t="n">
        <f aca="false">STDEV(D1315:D1324)*SQRT(365)</f>
        <v>0.221132133074077</v>
      </c>
    </row>
    <row r="1325" customFormat="false" ht="12.75" hidden="false" customHeight="false" outlineLevel="0" collapsed="false">
      <c r="A1325" s="95" t="n">
        <f aca="false">MONTH(B1325)+(YEAR(B1325)-1998)*12</f>
        <v>7</v>
      </c>
      <c r="B1325" s="96" t="n">
        <v>35991</v>
      </c>
      <c r="C1325" s="0" t="n">
        <v>2.235</v>
      </c>
      <c r="D1325" s="98" t="n">
        <f aca="false">LN(C1325/C1324)</f>
        <v>-0.0177388243373816</v>
      </c>
      <c r="E1325" s="99" t="n">
        <f aca="false">STDEV(D1316:D1325)*SQRT(365)</f>
        <v>0.234748639259621</v>
      </c>
    </row>
    <row r="1326" customFormat="false" ht="12.75" hidden="false" customHeight="false" outlineLevel="0" collapsed="false">
      <c r="A1326" s="95" t="n">
        <f aca="false">MONTH(B1326)+(YEAR(B1326)-1998)*12</f>
        <v>7</v>
      </c>
      <c r="B1326" s="96" t="n">
        <v>35992</v>
      </c>
      <c r="C1326" s="0" t="n">
        <v>2.215</v>
      </c>
      <c r="D1326" s="98" t="n">
        <f aca="false">LN(C1326/C1325)</f>
        <v>-0.00898882456843322</v>
      </c>
      <c r="E1326" s="99" t="n">
        <f aca="false">STDEV(D1317:D1326)*SQRT(365)</f>
        <v>0.232568979742957</v>
      </c>
    </row>
    <row r="1327" customFormat="false" ht="12.75" hidden="false" customHeight="false" outlineLevel="0" collapsed="false">
      <c r="A1327" s="95" t="n">
        <f aca="false">MONTH(B1327)+(YEAR(B1327)-1998)*12</f>
        <v>7</v>
      </c>
      <c r="B1327" s="96" t="n">
        <v>35993</v>
      </c>
      <c r="C1327" s="0" t="n">
        <v>2.145</v>
      </c>
      <c r="D1327" s="98" t="n">
        <f aca="false">LN(C1327/C1326)</f>
        <v>-0.0321128511171186</v>
      </c>
      <c r="E1327" s="99" t="n">
        <f aca="false">STDEV(D1318:D1327)*SQRT(365)</f>
        <v>0.266718001794586</v>
      </c>
    </row>
    <row r="1328" customFormat="false" ht="12.75" hidden="false" customHeight="false" outlineLevel="0" collapsed="false">
      <c r="A1328" s="95" t="n">
        <f aca="false">MONTH(B1328)+(YEAR(B1328)-1998)*12</f>
        <v>7</v>
      </c>
      <c r="B1328" s="96" t="n">
        <v>35994</v>
      </c>
      <c r="C1328" s="0" t="n">
        <v>2.155</v>
      </c>
      <c r="D1328" s="98" t="n">
        <f aca="false">LN(C1328/C1327)</f>
        <v>0.00465117117573066</v>
      </c>
      <c r="E1328" s="99" t="n">
        <f aca="false">STDEV(D1319:D1328)*SQRT(365)</f>
        <v>0.279782195704541</v>
      </c>
    </row>
    <row r="1329" customFormat="false" ht="12.75" hidden="false" customHeight="false" outlineLevel="0" collapsed="false">
      <c r="A1329" s="95" t="n">
        <f aca="false">MONTH(B1329)+(YEAR(B1329)-1998)*12</f>
        <v>7</v>
      </c>
      <c r="B1329" s="96" t="n">
        <v>35995</v>
      </c>
      <c r="C1329" s="0" t="n">
        <v>2.155</v>
      </c>
      <c r="D1329" s="98" t="n">
        <f aca="false">LN(C1329/C1328)</f>
        <v>0</v>
      </c>
      <c r="E1329" s="99" t="n">
        <f aca="false">STDEV(D1320:D1329)*SQRT(365)</f>
        <v>0.232677890388316</v>
      </c>
    </row>
    <row r="1330" customFormat="false" ht="12.75" hidden="false" customHeight="false" outlineLevel="0" collapsed="false">
      <c r="A1330" s="95" t="n">
        <f aca="false">MONTH(B1330)+(YEAR(B1330)-1998)*12</f>
        <v>7</v>
      </c>
      <c r="B1330" s="96" t="n">
        <v>35996</v>
      </c>
      <c r="C1330" s="0" t="n">
        <v>2.155</v>
      </c>
      <c r="D1330" s="98" t="n">
        <f aca="false">LN(C1330/C1329)</f>
        <v>0</v>
      </c>
      <c r="E1330" s="99" t="n">
        <f aca="false">STDEV(D1321:D1330)*SQRT(365)</f>
        <v>0.238201061197247</v>
      </c>
    </row>
    <row r="1331" customFormat="false" ht="12.75" hidden="false" customHeight="false" outlineLevel="0" collapsed="false">
      <c r="A1331" s="95" t="n">
        <f aca="false">MONTH(B1331)+(YEAR(B1331)-1998)*12</f>
        <v>7</v>
      </c>
      <c r="B1331" s="96" t="n">
        <v>35997</v>
      </c>
      <c r="C1331" s="0" t="n">
        <v>2.18</v>
      </c>
      <c r="D1331" s="98" t="n">
        <f aca="false">LN(C1331/C1330)</f>
        <v>0.0115341532452868</v>
      </c>
      <c r="E1331" s="99" t="n">
        <f aca="false">STDEV(D1322:D1331)*SQRT(365)</f>
        <v>0.248621201434962</v>
      </c>
    </row>
    <row r="1332" customFormat="false" ht="12.75" hidden="false" customHeight="false" outlineLevel="0" collapsed="false">
      <c r="A1332" s="95" t="n">
        <f aca="false">MONTH(B1332)+(YEAR(B1332)-1998)*12</f>
        <v>7</v>
      </c>
      <c r="B1332" s="96" t="n">
        <v>35998</v>
      </c>
      <c r="C1332" s="0" t="n">
        <v>2.07</v>
      </c>
      <c r="D1332" s="98" t="n">
        <f aca="false">LN(C1332/C1331)</f>
        <v>-0.0517762695237201</v>
      </c>
      <c r="E1332" s="99" t="n">
        <f aca="false">STDEV(D1323:D1332)*SQRT(365)</f>
        <v>0.366643759056215</v>
      </c>
    </row>
    <row r="1333" customFormat="false" ht="12.75" hidden="false" customHeight="false" outlineLevel="0" collapsed="false">
      <c r="A1333" s="95" t="n">
        <f aca="false">MONTH(B1333)+(YEAR(B1333)-1998)*12</f>
        <v>7</v>
      </c>
      <c r="B1333" s="96" t="n">
        <v>35999</v>
      </c>
      <c r="C1333" s="0" t="n">
        <v>2.005</v>
      </c>
      <c r="D1333" s="98" t="n">
        <f aca="false">LN(C1333/C1332)</f>
        <v>-0.0319045465187452</v>
      </c>
      <c r="E1333" s="99" t="n">
        <f aca="false">STDEV(D1324:D1333)*SQRT(365)</f>
        <v>0.377668427438387</v>
      </c>
    </row>
    <row r="1334" customFormat="false" ht="12.75" hidden="false" customHeight="false" outlineLevel="0" collapsed="false">
      <c r="A1334" s="95" t="n">
        <f aca="false">MONTH(B1334)+(YEAR(B1334)-1998)*12</f>
        <v>7</v>
      </c>
      <c r="B1334" s="96" t="n">
        <v>36000</v>
      </c>
      <c r="C1334" s="0" t="n">
        <v>1.985</v>
      </c>
      <c r="D1334" s="98" t="n">
        <f aca="false">LN(C1334/C1333)</f>
        <v>-0.0100251466193787</v>
      </c>
      <c r="E1334" s="99" t="n">
        <f aca="false">STDEV(D1325:D1334)*SQRT(365)</f>
        <v>0.377890160037212</v>
      </c>
    </row>
    <row r="1335" customFormat="false" ht="12.75" hidden="false" customHeight="false" outlineLevel="0" collapsed="false">
      <c r="A1335" s="95" t="n">
        <f aca="false">MONTH(B1335)+(YEAR(B1335)-1998)*12</f>
        <v>7</v>
      </c>
      <c r="B1335" s="96" t="n">
        <v>36001</v>
      </c>
      <c r="C1335" s="0" t="n">
        <v>1.965</v>
      </c>
      <c r="D1335" s="98" t="n">
        <f aca="false">LN(C1335/C1334)</f>
        <v>-0.0101266688179292</v>
      </c>
      <c r="E1335" s="99" t="n">
        <f aca="false">STDEV(D1326:D1335)*SQRT(365)</f>
        <v>0.377336486664939</v>
      </c>
    </row>
    <row r="1336" customFormat="false" ht="12.75" hidden="false" customHeight="false" outlineLevel="0" collapsed="false">
      <c r="A1336" s="95" t="n">
        <f aca="false">MONTH(B1336)+(YEAR(B1336)-1998)*12</f>
        <v>7</v>
      </c>
      <c r="B1336" s="96" t="n">
        <v>36002</v>
      </c>
      <c r="C1336" s="0" t="n">
        <v>1.965</v>
      </c>
      <c r="D1336" s="98" t="n">
        <f aca="false">LN(C1336/C1335)</f>
        <v>0</v>
      </c>
      <c r="E1336" s="99" t="n">
        <f aca="false">STDEV(D1327:D1336)*SQRT(365)</f>
        <v>0.384922456783138</v>
      </c>
    </row>
    <row r="1337" customFormat="false" ht="12.75" hidden="false" customHeight="false" outlineLevel="0" collapsed="false">
      <c r="A1337" s="95" t="n">
        <f aca="false">MONTH(B1337)+(YEAR(B1337)-1998)*12</f>
        <v>7</v>
      </c>
      <c r="B1337" s="96" t="n">
        <v>36003</v>
      </c>
      <c r="C1337" s="0" t="n">
        <v>1.965</v>
      </c>
      <c r="D1337" s="98" t="n">
        <f aca="false">LN(C1337/C1336)</f>
        <v>0</v>
      </c>
      <c r="E1337" s="99" t="n">
        <f aca="false">STDEV(D1328:D1337)*SQRT(365)</f>
        <v>0.36517774568643</v>
      </c>
    </row>
    <row r="1338" customFormat="false" ht="12.75" hidden="false" customHeight="false" outlineLevel="0" collapsed="false">
      <c r="A1338" s="95" t="n">
        <f aca="false">MONTH(B1338)+(YEAR(B1338)-1998)*12</f>
        <v>7</v>
      </c>
      <c r="B1338" s="96" t="n">
        <v>36004</v>
      </c>
      <c r="C1338" s="0" t="n">
        <v>2.005</v>
      </c>
      <c r="D1338" s="98" t="n">
        <f aca="false">LN(C1338/C1337)</f>
        <v>0.0201518154373079</v>
      </c>
      <c r="E1338" s="99" t="n">
        <f aca="false">STDEV(D1329:D1338)*SQRT(365)</f>
        <v>0.398738148400911</v>
      </c>
    </row>
    <row r="1339" customFormat="false" ht="12.75" hidden="false" customHeight="false" outlineLevel="0" collapsed="false">
      <c r="A1339" s="95" t="n">
        <f aca="false">MONTH(B1339)+(YEAR(B1339)-1998)*12</f>
        <v>7</v>
      </c>
      <c r="B1339" s="96" t="n">
        <v>36005</v>
      </c>
      <c r="C1339" s="0" t="n">
        <v>1.955</v>
      </c>
      <c r="D1339" s="98" t="n">
        <f aca="false">LN(C1339/C1338)</f>
        <v>-0.0252538673212033</v>
      </c>
      <c r="E1339" s="99" t="n">
        <f aca="false">STDEV(D1330:D1339)*SQRT(365)</f>
        <v>0.409257829190962</v>
      </c>
    </row>
    <row r="1340" customFormat="false" ht="12.75" hidden="false" customHeight="false" outlineLevel="0" collapsed="false">
      <c r="A1340" s="95" t="n">
        <f aca="false">MONTH(B1340)+(YEAR(B1340)-1998)*12</f>
        <v>7</v>
      </c>
      <c r="B1340" s="96" t="n">
        <v>36006</v>
      </c>
      <c r="C1340" s="0" t="n">
        <v>1.99</v>
      </c>
      <c r="D1340" s="98" t="n">
        <f aca="false">LN(C1340/C1339)</f>
        <v>0.0177444452990719</v>
      </c>
      <c r="E1340" s="99" t="n">
        <f aca="false">STDEV(D1331:D1340)*SQRT(365)</f>
        <v>0.439321224199649</v>
      </c>
    </row>
    <row r="1341" customFormat="false" ht="12.75" hidden="false" customHeight="false" outlineLevel="0" collapsed="false">
      <c r="A1341" s="95" t="n">
        <f aca="false">MONTH(B1341)+(YEAR(B1341)-1998)*12</f>
        <v>7</v>
      </c>
      <c r="B1341" s="96" t="n">
        <v>36007</v>
      </c>
      <c r="C1341" s="0" t="n">
        <v>1.985</v>
      </c>
      <c r="D1341" s="98" t="n">
        <f aca="false">LN(C1341/C1340)</f>
        <v>-0.00251572459724725</v>
      </c>
      <c r="E1341" s="99" t="n">
        <f aca="false">STDEV(D1332:D1341)*SQRT(365)</f>
        <v>0.421884169024737</v>
      </c>
    </row>
    <row r="1342" customFormat="false" ht="12.75" hidden="false" customHeight="false" outlineLevel="0" collapsed="false">
      <c r="A1342" s="95" t="n">
        <f aca="false">MONTH(B1342)+(YEAR(B1342)-1998)*12</f>
        <v>8</v>
      </c>
      <c r="B1342" s="96" t="n">
        <v>36008</v>
      </c>
      <c r="C1342" s="0" t="n">
        <v>1.845</v>
      </c>
      <c r="D1342" s="98" t="n">
        <f aca="false">LN(C1342/C1341)</f>
        <v>-0.0731396366466633</v>
      </c>
      <c r="E1342" s="99" t="n">
        <f aca="false">STDEV(D1333:D1342)*SQRT(365)</f>
        <v>0.517808301474062</v>
      </c>
    </row>
    <row r="1343" customFormat="false" ht="12.75" hidden="false" customHeight="false" outlineLevel="0" collapsed="false">
      <c r="A1343" s="95" t="n">
        <f aca="false">MONTH(B1343)+(YEAR(B1343)-1998)*12</f>
        <v>8</v>
      </c>
      <c r="B1343" s="96" t="n">
        <v>36009</v>
      </c>
      <c r="C1343" s="0" t="n">
        <v>1.845</v>
      </c>
      <c r="D1343" s="98" t="n">
        <f aca="false">LN(C1343/C1342)</f>
        <v>0</v>
      </c>
      <c r="E1343" s="99" t="n">
        <f aca="false">STDEV(D1334:D1343)*SQRT(365)</f>
        <v>0.502487389275093</v>
      </c>
    </row>
    <row r="1344" customFormat="false" ht="12.75" hidden="false" customHeight="false" outlineLevel="0" collapsed="false">
      <c r="A1344" s="95" t="n">
        <f aca="false">MONTH(B1344)+(YEAR(B1344)-1998)*12</f>
        <v>8</v>
      </c>
      <c r="B1344" s="96" t="n">
        <v>36010</v>
      </c>
      <c r="C1344" s="0" t="n">
        <v>1.845</v>
      </c>
      <c r="D1344" s="98" t="n">
        <f aca="false">LN(C1344/C1343)</f>
        <v>0</v>
      </c>
      <c r="E1344" s="99" t="n">
        <f aca="false">STDEV(D1335:D1344)*SQRT(365)</f>
        <v>0.504749989139349</v>
      </c>
    </row>
    <row r="1345" customFormat="false" ht="12.75" hidden="false" customHeight="false" outlineLevel="0" collapsed="false">
      <c r="A1345" s="95" t="n">
        <f aca="false">MONTH(B1345)+(YEAR(B1345)-1998)*12</f>
        <v>8</v>
      </c>
      <c r="B1345" s="96" t="n">
        <v>36011</v>
      </c>
      <c r="C1345" s="0" t="n">
        <v>1.825</v>
      </c>
      <c r="D1345" s="98" t="n">
        <f aca="false">LN(C1345/C1344)</f>
        <v>-0.0108992904580357</v>
      </c>
      <c r="E1345" s="99" t="n">
        <f aca="false">STDEV(D1336:D1345)*SQRT(365)</f>
        <v>0.504946142838682</v>
      </c>
    </row>
    <row r="1346" customFormat="false" ht="12.75" hidden="false" customHeight="false" outlineLevel="0" collapsed="false">
      <c r="A1346" s="95" t="n">
        <f aca="false">MONTH(B1346)+(YEAR(B1346)-1998)*12</f>
        <v>8</v>
      </c>
      <c r="B1346" s="96" t="n">
        <v>36012</v>
      </c>
      <c r="C1346" s="0" t="n">
        <v>1.9</v>
      </c>
      <c r="D1346" s="98" t="n">
        <f aca="false">LN(C1346/C1345)</f>
        <v>0.0402738991379399</v>
      </c>
      <c r="E1346" s="99" t="n">
        <f aca="false">STDEV(D1337:D1346)*SQRT(365)</f>
        <v>0.581650890057601</v>
      </c>
    </row>
    <row r="1347" customFormat="false" ht="12.75" hidden="false" customHeight="false" outlineLevel="0" collapsed="false">
      <c r="A1347" s="95" t="n">
        <f aca="false">MONTH(B1347)+(YEAR(B1347)-1998)*12</f>
        <v>8</v>
      </c>
      <c r="B1347" s="96" t="n">
        <v>36013</v>
      </c>
      <c r="C1347" s="0" t="n">
        <v>1.91</v>
      </c>
      <c r="D1347" s="98" t="n">
        <f aca="false">LN(C1347/C1346)</f>
        <v>0.00524935588614375</v>
      </c>
      <c r="E1347" s="99" t="n">
        <f aca="false">STDEV(D1338:D1347)*SQRT(365)</f>
        <v>0.583742922895708</v>
      </c>
    </row>
    <row r="1348" customFormat="false" ht="12.75" hidden="false" customHeight="false" outlineLevel="0" collapsed="false">
      <c r="A1348" s="95" t="n">
        <f aca="false">MONTH(B1348)+(YEAR(B1348)-1998)*12</f>
        <v>8</v>
      </c>
      <c r="B1348" s="96" t="n">
        <v>36014</v>
      </c>
      <c r="C1348" s="0" t="n">
        <v>1.845</v>
      </c>
      <c r="D1348" s="98" t="n">
        <f aca="false">LN(C1348/C1347)</f>
        <v>-0.034623964566048</v>
      </c>
      <c r="E1348" s="99" t="n">
        <f aca="false">STDEV(D1339:D1348)*SQRT(365)</f>
        <v>0.590020237138218</v>
      </c>
    </row>
    <row r="1349" customFormat="false" ht="12.75" hidden="false" customHeight="false" outlineLevel="0" collapsed="false">
      <c r="A1349" s="95" t="n">
        <f aca="false">MONTH(B1349)+(YEAR(B1349)-1998)*12</f>
        <v>8</v>
      </c>
      <c r="B1349" s="96" t="n">
        <v>36015</v>
      </c>
      <c r="C1349" s="0" t="n">
        <v>1.815</v>
      </c>
      <c r="D1349" s="98" t="n">
        <f aca="false">LN(C1349/C1348)</f>
        <v>-0.0163938097756764</v>
      </c>
      <c r="E1349" s="99" t="n">
        <f aca="false">STDEV(D1340:D1349)*SQRT(365)</f>
        <v>0.58207998873956</v>
      </c>
    </row>
    <row r="1350" customFormat="false" ht="12.75" hidden="false" customHeight="false" outlineLevel="0" collapsed="false">
      <c r="A1350" s="95" t="n">
        <f aca="false">MONTH(B1350)+(YEAR(B1350)-1998)*12</f>
        <v>8</v>
      </c>
      <c r="B1350" s="96" t="n">
        <v>36016</v>
      </c>
      <c r="C1350" s="0" t="n">
        <v>1.815</v>
      </c>
      <c r="D1350" s="98" t="n">
        <f aca="false">LN(C1350/C1349)</f>
        <v>0</v>
      </c>
      <c r="E1350" s="99" t="n">
        <f aca="false">STDEV(D1341:D1350)*SQRT(365)</f>
        <v>0.560424974434433</v>
      </c>
    </row>
    <row r="1351" customFormat="false" ht="12.75" hidden="false" customHeight="false" outlineLevel="0" collapsed="false">
      <c r="A1351" s="95" t="n">
        <f aca="false">MONTH(B1351)+(YEAR(B1351)-1998)*12</f>
        <v>8</v>
      </c>
      <c r="B1351" s="96" t="n">
        <v>36017</v>
      </c>
      <c r="C1351" s="0" t="n">
        <v>1.815</v>
      </c>
      <c r="D1351" s="98" t="n">
        <f aca="false">LN(C1351/C1350)</f>
        <v>0</v>
      </c>
      <c r="E1351" s="99" t="n">
        <f aca="false">STDEV(D1342:D1351)*SQRT(365)</f>
        <v>0.561847049459078</v>
      </c>
    </row>
    <row r="1352" customFormat="false" ht="12.75" hidden="false" customHeight="false" outlineLevel="0" collapsed="false">
      <c r="A1352" s="95" t="n">
        <f aca="false">MONTH(B1352)+(YEAR(B1352)-1998)*12</f>
        <v>8</v>
      </c>
      <c r="B1352" s="96" t="n">
        <v>36018</v>
      </c>
      <c r="C1352" s="0" t="n">
        <v>1.855</v>
      </c>
      <c r="D1352" s="98" t="n">
        <f aca="false">LN(C1352/C1351)</f>
        <v>0.0217992283425844</v>
      </c>
      <c r="E1352" s="99" t="n">
        <f aca="false">STDEV(D1343:D1352)*SQRT(365)</f>
        <v>0.387798937033774</v>
      </c>
    </row>
    <row r="1353" customFormat="false" ht="12.75" hidden="false" customHeight="false" outlineLevel="0" collapsed="false">
      <c r="A1353" s="95" t="n">
        <f aca="false">MONTH(B1353)+(YEAR(B1353)-1998)*12</f>
        <v>8</v>
      </c>
      <c r="B1353" s="96" t="n">
        <v>36019</v>
      </c>
      <c r="C1353" s="0" t="n">
        <v>1.87</v>
      </c>
      <c r="D1353" s="98" t="n">
        <f aca="false">LN(C1353/C1352)</f>
        <v>0.00805373480709683</v>
      </c>
      <c r="E1353" s="99" t="n">
        <f aca="false">STDEV(D1344:D1353)*SQRT(365)</f>
        <v>0.390387492796621</v>
      </c>
    </row>
    <row r="1354" customFormat="false" ht="12.75" hidden="false" customHeight="false" outlineLevel="0" collapsed="false">
      <c r="A1354" s="95" t="n">
        <f aca="false">MONTH(B1354)+(YEAR(B1354)-1998)*12</f>
        <v>8</v>
      </c>
      <c r="B1354" s="96" t="n">
        <v>36020</v>
      </c>
      <c r="C1354" s="0" t="n">
        <v>1.835</v>
      </c>
      <c r="D1354" s="98" t="n">
        <f aca="false">LN(C1354/C1353)</f>
        <v>-0.0188939493599617</v>
      </c>
      <c r="E1354" s="99" t="n">
        <f aca="false">STDEV(D1345:D1354)*SQRT(365)</f>
        <v>0.409261335178444</v>
      </c>
    </row>
    <row r="1355" customFormat="false" ht="12.75" hidden="false" customHeight="false" outlineLevel="0" collapsed="false">
      <c r="A1355" s="95" t="n">
        <f aca="false">MONTH(B1355)+(YEAR(B1355)-1998)*12</f>
        <v>8</v>
      </c>
      <c r="B1355" s="96" t="n">
        <v>36021</v>
      </c>
      <c r="C1355" s="0" t="n">
        <v>1.825</v>
      </c>
      <c r="D1355" s="98" t="n">
        <f aca="false">LN(C1355/C1354)</f>
        <v>-0.00546449447207874</v>
      </c>
      <c r="E1355" s="99" t="n">
        <f aca="false">STDEV(D1346:D1355)*SQRT(365)</f>
        <v>0.4049788493929</v>
      </c>
    </row>
    <row r="1356" customFormat="false" ht="12.75" hidden="false" customHeight="false" outlineLevel="0" collapsed="false">
      <c r="A1356" s="95" t="n">
        <f aca="false">MONTH(B1356)+(YEAR(B1356)-1998)*12</f>
        <v>8</v>
      </c>
      <c r="B1356" s="96" t="n">
        <v>36022</v>
      </c>
      <c r="C1356" s="0" t="n">
        <v>1.825</v>
      </c>
      <c r="D1356" s="98" t="n">
        <f aca="false">LN(C1356/C1355)</f>
        <v>0</v>
      </c>
      <c r="E1356" s="99" t="n">
        <f aca="false">STDEV(D1347:D1356)*SQRT(365)</f>
        <v>0.302736235573612</v>
      </c>
    </row>
    <row r="1357" customFormat="false" ht="12.75" hidden="false" customHeight="false" outlineLevel="0" collapsed="false">
      <c r="A1357" s="95" t="n">
        <f aca="false">MONTH(B1357)+(YEAR(B1357)-1998)*12</f>
        <v>8</v>
      </c>
      <c r="B1357" s="96" t="n">
        <v>36023</v>
      </c>
      <c r="C1357" s="0" t="n">
        <v>1.825</v>
      </c>
      <c r="D1357" s="98" t="n">
        <f aca="false">LN(C1357/C1356)</f>
        <v>0</v>
      </c>
      <c r="E1357" s="99" t="n">
        <f aca="false">STDEV(D1348:D1357)*SQRT(365)</f>
        <v>0.297834097801036</v>
      </c>
    </row>
    <row r="1358" customFormat="false" ht="12.75" hidden="false" customHeight="false" outlineLevel="0" collapsed="false">
      <c r="A1358" s="95" t="n">
        <f aca="false">MONTH(B1358)+(YEAR(B1358)-1998)*12</f>
        <v>8</v>
      </c>
      <c r="B1358" s="96" t="n">
        <v>36024</v>
      </c>
      <c r="C1358" s="0" t="n">
        <v>1.825</v>
      </c>
      <c r="D1358" s="98" t="n">
        <f aca="false">LN(C1358/C1357)</f>
        <v>0</v>
      </c>
      <c r="E1358" s="99" t="n">
        <f aca="false">STDEV(D1349:D1358)*SQRT(365)</f>
        <v>0.219110025013674</v>
      </c>
    </row>
    <row r="1359" customFormat="false" ht="12.75" hidden="false" customHeight="false" outlineLevel="0" collapsed="false">
      <c r="A1359" s="95" t="n">
        <f aca="false">MONTH(B1359)+(YEAR(B1359)-1998)*12</f>
        <v>8</v>
      </c>
      <c r="B1359" s="96" t="n">
        <v>36025</v>
      </c>
      <c r="C1359" s="0" t="n">
        <v>1.895</v>
      </c>
      <c r="D1359" s="98" t="n">
        <f aca="false">LN(C1359/C1358)</f>
        <v>0.0376388514999349</v>
      </c>
      <c r="E1359" s="99" t="n">
        <f aca="false">STDEV(D1350:D1359)*SQRT(365)</f>
        <v>0.29580475355541</v>
      </c>
    </row>
    <row r="1360" customFormat="false" ht="12.75" hidden="false" customHeight="false" outlineLevel="0" collapsed="false">
      <c r="A1360" s="95" t="n">
        <f aca="false">MONTH(B1360)+(YEAR(B1360)-1998)*12</f>
        <v>8</v>
      </c>
      <c r="B1360" s="96" t="n">
        <v>36026</v>
      </c>
      <c r="C1360" s="0" t="n">
        <v>1.94</v>
      </c>
      <c r="D1360" s="98" t="n">
        <f aca="false">LN(C1360/C1359)</f>
        <v>0.0234691345408471</v>
      </c>
      <c r="E1360" s="99" t="n">
        <f aca="false">STDEV(D1351:D1360)*SQRT(365)</f>
        <v>0.315267761025528</v>
      </c>
    </row>
    <row r="1361" customFormat="false" ht="12.75" hidden="false" customHeight="false" outlineLevel="0" collapsed="false">
      <c r="A1361" s="95" t="n">
        <f aca="false">MONTH(B1361)+(YEAR(B1361)-1998)*12</f>
        <v>8</v>
      </c>
      <c r="B1361" s="96" t="n">
        <v>36027</v>
      </c>
      <c r="C1361" s="0" t="n">
        <v>1.96</v>
      </c>
      <c r="D1361" s="98" t="n">
        <f aca="false">LN(C1361/C1360)</f>
        <v>0.0102565001671891</v>
      </c>
      <c r="E1361" s="99" t="n">
        <f aca="false">STDEV(D1352:D1361)*SQRT(365)</f>
        <v>0.31255821516836</v>
      </c>
    </row>
    <row r="1362" customFormat="false" ht="12.75" hidden="false" customHeight="false" outlineLevel="0" collapsed="false">
      <c r="A1362" s="95" t="n">
        <f aca="false">MONTH(B1362)+(YEAR(B1362)-1998)*12</f>
        <v>8</v>
      </c>
      <c r="B1362" s="96" t="n">
        <v>36028</v>
      </c>
      <c r="C1362" s="0" t="n">
        <v>1.895</v>
      </c>
      <c r="D1362" s="98" t="n">
        <f aca="false">LN(C1362/C1361)</f>
        <v>-0.0337256347080362</v>
      </c>
      <c r="E1362" s="99" t="n">
        <f aca="false">STDEV(D1353:D1362)*SQRT(365)</f>
        <v>0.382962868818908</v>
      </c>
    </row>
    <row r="1363" customFormat="false" ht="12.75" hidden="false" customHeight="false" outlineLevel="0" collapsed="false">
      <c r="A1363" s="95" t="n">
        <f aca="false">MONTH(B1363)+(YEAR(B1363)-1998)*12</f>
        <v>8</v>
      </c>
      <c r="B1363" s="96" t="n">
        <v>36029</v>
      </c>
      <c r="C1363" s="0" t="n">
        <v>1.925</v>
      </c>
      <c r="D1363" s="98" t="n">
        <f aca="false">LN(C1363/C1362)</f>
        <v>0.0157071292053579</v>
      </c>
      <c r="E1363" s="99" t="n">
        <f aca="false">STDEV(D1354:D1363)*SQRT(365)</f>
        <v>0.390478827948929</v>
      </c>
    </row>
    <row r="1364" customFormat="false" ht="12.75" hidden="false" customHeight="false" outlineLevel="0" collapsed="false">
      <c r="A1364" s="95" t="n">
        <f aca="false">MONTH(B1364)+(YEAR(B1364)-1998)*12</f>
        <v>8</v>
      </c>
      <c r="B1364" s="96" t="n">
        <v>36030</v>
      </c>
      <c r="C1364" s="0" t="n">
        <v>1.925</v>
      </c>
      <c r="D1364" s="98" t="n">
        <f aca="false">LN(C1364/C1363)</f>
        <v>0</v>
      </c>
      <c r="E1364" s="99" t="n">
        <f aca="false">STDEV(D1355:D1364)*SQRT(365)</f>
        <v>0.36346391136963</v>
      </c>
    </row>
    <row r="1365" customFormat="false" ht="12.75" hidden="false" customHeight="false" outlineLevel="0" collapsed="false">
      <c r="A1365" s="95" t="n">
        <f aca="false">MONTH(B1365)+(YEAR(B1365)-1998)*12</f>
        <v>8</v>
      </c>
      <c r="B1365" s="96" t="n">
        <v>36031</v>
      </c>
      <c r="C1365" s="0" t="n">
        <v>1.925</v>
      </c>
      <c r="D1365" s="98" t="n">
        <f aca="false">LN(C1365/C1364)</f>
        <v>0</v>
      </c>
      <c r="E1365" s="99" t="n">
        <f aca="false">STDEV(D1356:D1365)*SQRT(365)</f>
        <v>0.358680413351811</v>
      </c>
    </row>
    <row r="1366" customFormat="false" ht="12.75" hidden="false" customHeight="false" outlineLevel="0" collapsed="false">
      <c r="A1366" s="95" t="n">
        <f aca="false">MONTH(B1366)+(YEAR(B1366)-1998)*12</f>
        <v>8</v>
      </c>
      <c r="B1366" s="96" t="n">
        <v>36032</v>
      </c>
      <c r="C1366" s="0" t="n">
        <v>1.895</v>
      </c>
      <c r="D1366" s="98" t="n">
        <f aca="false">LN(C1366/C1365)</f>
        <v>-0.0157071292053579</v>
      </c>
      <c r="E1366" s="99" t="n">
        <f aca="false">STDEV(D1357:D1366)*SQRT(365)</f>
        <v>0.380069856222054</v>
      </c>
    </row>
    <row r="1367" customFormat="false" ht="12.75" hidden="false" customHeight="false" outlineLevel="0" collapsed="false">
      <c r="A1367" s="95" t="n">
        <f aca="false">MONTH(B1367)+(YEAR(B1367)-1998)*12</f>
        <v>8</v>
      </c>
      <c r="B1367" s="96" t="n">
        <v>36033</v>
      </c>
      <c r="C1367" s="0" t="n">
        <v>1.88</v>
      </c>
      <c r="D1367" s="98" t="n">
        <f aca="false">LN(C1367/C1366)</f>
        <v>-0.00794706169253195</v>
      </c>
      <c r="E1367" s="99" t="n">
        <f aca="false">STDEV(D1358:D1367)*SQRT(365)</f>
        <v>0.386244046543333</v>
      </c>
    </row>
    <row r="1368" customFormat="false" ht="12.75" hidden="false" customHeight="false" outlineLevel="0" collapsed="false">
      <c r="A1368" s="95" t="n">
        <f aca="false">MONTH(B1368)+(YEAR(B1368)-1998)*12</f>
        <v>8</v>
      </c>
      <c r="B1368" s="96" t="n">
        <v>36034</v>
      </c>
      <c r="C1368" s="0" t="n">
        <v>1.83</v>
      </c>
      <c r="D1368" s="98" t="n">
        <f aca="false">LN(C1368/C1367)</f>
        <v>-0.0269558099885282</v>
      </c>
      <c r="E1368" s="99" t="n">
        <f aca="false">STDEV(D1359:D1368)*SQRT(365)</f>
        <v>0.426846337444788</v>
      </c>
    </row>
    <row r="1369" customFormat="false" ht="12.75" hidden="false" customHeight="false" outlineLevel="0" collapsed="false">
      <c r="A1369" s="95" t="n">
        <f aca="false">MONTH(B1369)+(YEAR(B1369)-1998)*12</f>
        <v>8</v>
      </c>
      <c r="B1369" s="96" t="n">
        <v>36035</v>
      </c>
      <c r="C1369" s="0" t="n">
        <v>1.75</v>
      </c>
      <c r="D1369" s="98" t="n">
        <f aca="false">LN(C1369/C1368)</f>
        <v>-0.0447001789179069</v>
      </c>
      <c r="E1369" s="99" t="n">
        <f aca="false">STDEV(D1360:D1369)*SQRT(365)</f>
        <v>0.424393051648775</v>
      </c>
    </row>
    <row r="1370" customFormat="false" ht="12.75" hidden="false" customHeight="false" outlineLevel="0" collapsed="false">
      <c r="A1370" s="95" t="n">
        <f aca="false">MONTH(B1370)+(YEAR(B1370)-1998)*12</f>
        <v>8</v>
      </c>
      <c r="B1370" s="96" t="n">
        <v>36036</v>
      </c>
      <c r="C1370" s="0" t="n">
        <v>1.64</v>
      </c>
      <c r="D1370" s="98" t="n">
        <f aca="false">LN(C1370/C1369)</f>
        <v>-0.0649195460993157</v>
      </c>
      <c r="E1370" s="99" t="n">
        <f aca="false">STDEV(D1361:D1370)*SQRT(365)</f>
        <v>0.489837371783064</v>
      </c>
    </row>
    <row r="1371" customFormat="false" ht="12.75" hidden="false" customHeight="false" outlineLevel="0" collapsed="false">
      <c r="A1371" s="95" t="n">
        <f aca="false">MONTH(B1371)+(YEAR(B1371)-1998)*12</f>
        <v>8</v>
      </c>
      <c r="B1371" s="96" t="n">
        <v>36037</v>
      </c>
      <c r="C1371" s="0" t="n">
        <v>1.64</v>
      </c>
      <c r="D1371" s="98" t="n">
        <f aca="false">LN(C1371/C1370)</f>
        <v>0</v>
      </c>
      <c r="E1371" s="99" t="n">
        <f aca="false">STDEV(D1362:D1371)*SQRT(365)</f>
        <v>0.470395840184539</v>
      </c>
    </row>
    <row r="1372" customFormat="false" ht="12.75" hidden="false" customHeight="false" outlineLevel="0" collapsed="false">
      <c r="A1372" s="95" t="n">
        <f aca="false">MONTH(B1372)+(YEAR(B1372)-1998)*12</f>
        <v>8</v>
      </c>
      <c r="B1372" s="96" t="n">
        <v>36038</v>
      </c>
      <c r="C1372" s="0" t="n">
        <v>1.64</v>
      </c>
      <c r="D1372" s="98" t="n">
        <f aca="false">LN(C1372/C1371)</f>
        <v>0</v>
      </c>
      <c r="E1372" s="99" t="n">
        <f aca="false">STDEV(D1363:D1372)*SQRT(365)</f>
        <v>0.468285140098105</v>
      </c>
    </row>
    <row r="1373" customFormat="false" ht="12.75" hidden="false" customHeight="false" outlineLevel="0" collapsed="false">
      <c r="A1373" s="95" t="n">
        <f aca="false">MONTH(B1373)+(YEAR(B1373)-1998)*12</f>
        <v>9</v>
      </c>
      <c r="B1373" s="96" t="n">
        <v>36039</v>
      </c>
      <c r="C1373" s="0" t="n">
        <v>1.57</v>
      </c>
      <c r="D1373" s="98" t="n">
        <f aca="false">LN(C1373/C1372)</f>
        <v>-0.0436206224758903</v>
      </c>
      <c r="E1373" s="99" t="n">
        <f aca="false">STDEV(D1364:D1373)*SQRT(365)</f>
        <v>0.450146445596698</v>
      </c>
    </row>
    <row r="1374" customFormat="false" ht="12.75" hidden="false" customHeight="false" outlineLevel="0" collapsed="false">
      <c r="A1374" s="95" t="n">
        <f aca="false">MONTH(B1374)+(YEAR(B1374)-1998)*12</f>
        <v>9</v>
      </c>
      <c r="B1374" s="96" t="n">
        <v>36040</v>
      </c>
      <c r="C1374" s="0" t="n">
        <v>1.84</v>
      </c>
      <c r="D1374" s="98" t="n">
        <f aca="false">LN(C1374/C1373)</f>
        <v>0.158689952260678</v>
      </c>
      <c r="E1374" s="99" t="n">
        <f aca="false">STDEV(D1365:D1374)*SQRT(365)</f>
        <v>1.17651156266576</v>
      </c>
    </row>
    <row r="1375" customFormat="false" ht="12.75" hidden="false" customHeight="false" outlineLevel="0" collapsed="false">
      <c r="A1375" s="95" t="n">
        <f aca="false">MONTH(B1375)+(YEAR(B1375)-1998)*12</f>
        <v>9</v>
      </c>
      <c r="B1375" s="96" t="n">
        <v>36041</v>
      </c>
      <c r="C1375" s="0" t="n">
        <v>1.72</v>
      </c>
      <c r="D1375" s="98" t="n">
        <f aca="false">LN(C1375/C1374)</f>
        <v>-0.0674412807955327</v>
      </c>
      <c r="E1375" s="99" t="n">
        <f aca="false">STDEV(D1366:D1375)*SQRT(365)</f>
        <v>1.23510710510623</v>
      </c>
    </row>
    <row r="1376" customFormat="false" ht="12.75" hidden="false" customHeight="false" outlineLevel="0" collapsed="false">
      <c r="A1376" s="95" t="n">
        <f aca="false">MONTH(B1376)+(YEAR(B1376)-1998)*12</f>
        <v>9</v>
      </c>
      <c r="B1376" s="96" t="n">
        <v>36042</v>
      </c>
      <c r="C1376" s="0" t="n">
        <v>1.685</v>
      </c>
      <c r="D1376" s="98" t="n">
        <f aca="false">LN(C1376/C1375)</f>
        <v>-0.0205587270210366</v>
      </c>
      <c r="E1376" s="99" t="n">
        <f aca="false">STDEV(D1367:D1376)*SQRT(365)</f>
        <v>1.23616287750099</v>
      </c>
    </row>
    <row r="1377" customFormat="false" ht="12.75" hidden="false" customHeight="false" outlineLevel="0" collapsed="false">
      <c r="A1377" s="95" t="n">
        <f aca="false">MONTH(B1377)+(YEAR(B1377)-1998)*12</f>
        <v>9</v>
      </c>
      <c r="B1377" s="96" t="n">
        <v>36043</v>
      </c>
      <c r="C1377" s="0" t="n">
        <v>1.69</v>
      </c>
      <c r="D1377" s="98" t="n">
        <f aca="false">LN(C1377/C1376)</f>
        <v>0.00296296513065705</v>
      </c>
      <c r="E1377" s="99" t="n">
        <f aca="false">STDEV(D1368:D1377)*SQRT(365)</f>
        <v>1.23927575009887</v>
      </c>
    </row>
    <row r="1378" customFormat="false" ht="12.75" hidden="false" customHeight="false" outlineLevel="0" collapsed="false">
      <c r="A1378" s="95" t="n">
        <f aca="false">MONTH(B1378)+(YEAR(B1378)-1998)*12</f>
        <v>9</v>
      </c>
      <c r="B1378" s="96" t="n">
        <v>36044</v>
      </c>
      <c r="C1378" s="0" t="n">
        <v>1.69</v>
      </c>
      <c r="D1378" s="98" t="n">
        <f aca="false">LN(C1378/C1377)</f>
        <v>0</v>
      </c>
      <c r="E1378" s="99" t="n">
        <f aca="false">STDEV(D1369:D1378)*SQRT(365)</f>
        <v>1.23559056098346</v>
      </c>
    </row>
    <row r="1379" customFormat="false" ht="12.75" hidden="false" customHeight="false" outlineLevel="0" collapsed="false">
      <c r="A1379" s="95" t="n">
        <f aca="false">MONTH(B1379)+(YEAR(B1379)-1998)*12</f>
        <v>9</v>
      </c>
      <c r="B1379" s="96" t="n">
        <v>36045</v>
      </c>
      <c r="C1379" s="0" t="n">
        <v>1.69</v>
      </c>
      <c r="D1379" s="98" t="n">
        <f aca="false">LN(C1379/C1378)</f>
        <v>0</v>
      </c>
      <c r="E1379" s="99" t="n">
        <f aca="false">STDEV(D1370:D1379)*SQRT(365)</f>
        <v>1.2109509376508</v>
      </c>
    </row>
    <row r="1380" customFormat="false" ht="12.75" hidden="false" customHeight="false" outlineLevel="0" collapsed="false">
      <c r="A1380" s="95" t="n">
        <f aca="false">MONTH(B1380)+(YEAR(B1380)-1998)*12</f>
        <v>9</v>
      </c>
      <c r="B1380" s="96" t="n">
        <v>36046</v>
      </c>
      <c r="C1380" s="0" t="n">
        <v>1.69</v>
      </c>
      <c r="D1380" s="98" t="n">
        <f aca="false">LN(C1380/C1379)</f>
        <v>0</v>
      </c>
      <c r="E1380" s="99" t="n">
        <f aca="false">STDEV(D1371:D1380)*SQRT(365)</f>
        <v>1.13875243136538</v>
      </c>
    </row>
    <row r="1381" customFormat="false" ht="12.75" hidden="false" customHeight="false" outlineLevel="0" collapsed="false">
      <c r="A1381" s="95" t="n">
        <f aca="false">MONTH(B1381)+(YEAR(B1381)-1998)*12</f>
        <v>9</v>
      </c>
      <c r="B1381" s="96" t="n">
        <v>36047</v>
      </c>
      <c r="C1381" s="0" t="n">
        <v>1.795</v>
      </c>
      <c r="D1381" s="98" t="n">
        <f aca="false">LN(C1381/C1380)</f>
        <v>0.0602764930052601</v>
      </c>
      <c r="E1381" s="99" t="n">
        <f aca="false">STDEV(D1372:D1381)*SQRT(365)</f>
        <v>1.18940651765533</v>
      </c>
    </row>
    <row r="1382" customFormat="false" ht="12.75" hidden="false" customHeight="false" outlineLevel="0" collapsed="false">
      <c r="A1382" s="95" t="n">
        <f aca="false">MONTH(B1382)+(YEAR(B1382)-1998)*12</f>
        <v>9</v>
      </c>
      <c r="B1382" s="96" t="n">
        <v>36048</v>
      </c>
      <c r="C1382" s="0" t="n">
        <v>1.775</v>
      </c>
      <c r="D1382" s="98" t="n">
        <f aca="false">LN(C1382/C1381)</f>
        <v>-0.0112045990128631</v>
      </c>
      <c r="E1382" s="99" t="n">
        <f aca="false">STDEV(D1373:D1382)*SQRT(365)</f>
        <v>1.19477094244913</v>
      </c>
    </row>
    <row r="1383" customFormat="false" ht="12.75" hidden="false" customHeight="false" outlineLevel="0" collapsed="false">
      <c r="A1383" s="95" t="n">
        <f aca="false">MONTH(B1383)+(YEAR(B1383)-1998)*12</f>
        <v>9</v>
      </c>
      <c r="B1383" s="96" t="n">
        <v>36049</v>
      </c>
      <c r="C1383" s="0" t="n">
        <v>1.87</v>
      </c>
      <c r="D1383" s="98" t="n">
        <f aca="false">LN(C1383/C1382)</f>
        <v>0.0521380079391163</v>
      </c>
      <c r="E1383" s="99" t="n">
        <f aca="false">STDEV(D1374:D1383)*SQRT(365)</f>
        <v>1.16701586939078</v>
      </c>
    </row>
    <row r="1384" customFormat="false" ht="12.75" hidden="false" customHeight="false" outlineLevel="0" collapsed="false">
      <c r="A1384" s="95" t="n">
        <f aca="false">MONTH(B1384)+(YEAR(B1384)-1998)*12</f>
        <v>9</v>
      </c>
      <c r="B1384" s="96" t="n">
        <v>36050</v>
      </c>
      <c r="C1384" s="0" t="n">
        <v>1.845</v>
      </c>
      <c r="D1384" s="98" t="n">
        <f aca="false">LN(C1384/C1383)</f>
        <v>-0.0134591533740048</v>
      </c>
      <c r="E1384" s="99" t="n">
        <f aca="false">STDEV(D1375:D1384)*SQRT(365)</f>
        <v>0.686992854130375</v>
      </c>
    </row>
    <row r="1385" customFormat="false" ht="12.75" hidden="false" customHeight="false" outlineLevel="0" collapsed="false">
      <c r="A1385" s="95" t="n">
        <f aca="false">MONTH(B1385)+(YEAR(B1385)-1998)*12</f>
        <v>9</v>
      </c>
      <c r="B1385" s="96" t="n">
        <v>36051</v>
      </c>
      <c r="C1385" s="0" t="n">
        <v>1.845</v>
      </c>
      <c r="D1385" s="98" t="n">
        <f aca="false">LN(C1385/C1384)</f>
        <v>0</v>
      </c>
      <c r="E1385" s="99" t="n">
        <f aca="false">STDEV(D1376:D1385)*SQRT(365)</f>
        <v>0.517270555640016</v>
      </c>
    </row>
    <row r="1386" customFormat="false" ht="12.75" hidden="false" customHeight="false" outlineLevel="0" collapsed="false">
      <c r="A1386" s="95" t="n">
        <f aca="false">MONTH(B1386)+(YEAR(B1386)-1998)*12</f>
        <v>9</v>
      </c>
      <c r="B1386" s="96" t="n">
        <v>36052</v>
      </c>
      <c r="C1386" s="0" t="n">
        <v>1.845</v>
      </c>
      <c r="D1386" s="98" t="n">
        <f aca="false">LN(C1386/C1385)</f>
        <v>0</v>
      </c>
      <c r="E1386" s="99" t="n">
        <f aca="false">STDEV(D1377:D1386)*SQRT(365)</f>
        <v>0.486841664649693</v>
      </c>
    </row>
    <row r="1387" customFormat="false" ht="12.75" hidden="false" customHeight="false" outlineLevel="0" collapsed="false">
      <c r="A1387" s="95" t="n">
        <f aca="false">MONTH(B1387)+(YEAR(B1387)-1998)*12</f>
        <v>9</v>
      </c>
      <c r="B1387" s="96" t="n">
        <v>36053</v>
      </c>
      <c r="C1387" s="0" t="n">
        <v>1.83</v>
      </c>
      <c r="D1387" s="98" t="n">
        <f aca="false">LN(C1387/C1386)</f>
        <v>-0.00816331063916087</v>
      </c>
      <c r="E1387" s="99" t="n">
        <f aca="false">STDEV(D1378:D1387)*SQRT(365)</f>
        <v>0.497037129627117</v>
      </c>
    </row>
    <row r="1388" customFormat="false" ht="12.75" hidden="false" customHeight="false" outlineLevel="0" collapsed="false">
      <c r="A1388" s="95" t="n">
        <f aca="false">MONTH(B1388)+(YEAR(B1388)-1998)*12</f>
        <v>9</v>
      </c>
      <c r="B1388" s="96" t="n">
        <v>36054</v>
      </c>
      <c r="C1388" s="0" t="n">
        <v>1.935</v>
      </c>
      <c r="D1388" s="98" t="n">
        <f aca="false">LN(C1388/C1387)</f>
        <v>0.0557913596284155</v>
      </c>
      <c r="E1388" s="99" t="n">
        <f aca="false">STDEV(D1379:D1388)*SQRT(365)</f>
        <v>0.569774410261618</v>
      </c>
    </row>
    <row r="1389" customFormat="false" ht="12.75" hidden="false" customHeight="false" outlineLevel="0" collapsed="false">
      <c r="A1389" s="95" t="n">
        <f aca="false">MONTH(B1389)+(YEAR(B1389)-1998)*12</f>
        <v>9</v>
      </c>
      <c r="B1389" s="96" t="n">
        <v>36055</v>
      </c>
      <c r="C1389" s="0" t="n">
        <v>2.12</v>
      </c>
      <c r="D1389" s="98" t="n">
        <f aca="false">LN(C1389/C1388)</f>
        <v>0.091308762202176</v>
      </c>
      <c r="E1389" s="99" t="n">
        <f aca="false">STDEV(D1380:D1389)*SQRT(365)</f>
        <v>0.72711094589532</v>
      </c>
    </row>
    <row r="1390" customFormat="false" ht="12.75" hidden="false" customHeight="false" outlineLevel="0" collapsed="false">
      <c r="A1390" s="95" t="n">
        <f aca="false">MONTH(B1390)+(YEAR(B1390)-1998)*12</f>
        <v>9</v>
      </c>
      <c r="B1390" s="96" t="n">
        <v>36056</v>
      </c>
      <c r="C1390" s="0" t="n">
        <v>2.115</v>
      </c>
      <c r="D1390" s="98" t="n">
        <f aca="false">LN(C1390/C1389)</f>
        <v>-0.00236127618567971</v>
      </c>
      <c r="E1390" s="99" t="n">
        <f aca="false">STDEV(D1381:D1390)*SQRT(365)</f>
        <v>0.730229750224204</v>
      </c>
    </row>
    <row r="1391" customFormat="false" ht="12.75" hidden="false" customHeight="false" outlineLevel="0" collapsed="false">
      <c r="A1391" s="95" t="n">
        <f aca="false">MONTH(B1391)+(YEAR(B1391)-1998)*12</f>
        <v>9</v>
      </c>
      <c r="B1391" s="96" t="n">
        <v>36057</v>
      </c>
      <c r="C1391" s="0" t="n">
        <v>2.245</v>
      </c>
      <c r="D1391" s="98" t="n">
        <f aca="false">LN(C1391/C1390)</f>
        <v>0.0596507086959762</v>
      </c>
      <c r="E1391" s="99" t="n">
        <f aca="false">STDEV(D1382:D1391)*SQRT(365)</f>
        <v>0.728923110180211</v>
      </c>
    </row>
    <row r="1392" customFormat="false" ht="12.75" hidden="false" customHeight="false" outlineLevel="0" collapsed="false">
      <c r="A1392" s="95" t="n">
        <f aca="false">MONTH(B1392)+(YEAR(B1392)-1998)*12</f>
        <v>9</v>
      </c>
      <c r="B1392" s="96" t="n">
        <v>36058</v>
      </c>
      <c r="C1392" s="0" t="n">
        <v>2.245</v>
      </c>
      <c r="D1392" s="98" t="n">
        <f aca="false">LN(C1392/C1391)</f>
        <v>0</v>
      </c>
      <c r="E1392" s="99" t="n">
        <f aca="false">STDEV(D1383:D1392)*SQRT(365)</f>
        <v>0.710913492480808</v>
      </c>
    </row>
    <row r="1393" customFormat="false" ht="12.75" hidden="false" customHeight="false" outlineLevel="0" collapsed="false">
      <c r="A1393" s="95" t="n">
        <f aca="false">MONTH(B1393)+(YEAR(B1393)-1998)*12</f>
        <v>9</v>
      </c>
      <c r="B1393" s="96" t="n">
        <v>36059</v>
      </c>
      <c r="C1393" s="0" t="n">
        <v>2.245</v>
      </c>
      <c r="D1393" s="98" t="n">
        <f aca="false">LN(C1393/C1392)</f>
        <v>0</v>
      </c>
      <c r="E1393" s="99" t="n">
        <f aca="false">STDEV(D1384:D1393)*SQRT(365)</f>
        <v>0.695319427848429</v>
      </c>
    </row>
    <row r="1394" customFormat="false" ht="12.75" hidden="false" customHeight="false" outlineLevel="0" collapsed="false">
      <c r="A1394" s="95" t="n">
        <f aca="false">MONTH(B1394)+(YEAR(B1394)-1998)*12</f>
        <v>9</v>
      </c>
      <c r="B1394" s="96" t="n">
        <v>36060</v>
      </c>
      <c r="C1394" s="0" t="n">
        <v>2.17</v>
      </c>
      <c r="D1394" s="98" t="n">
        <f aca="false">LN(C1394/C1393)</f>
        <v>-0.0339783536418495</v>
      </c>
      <c r="E1394" s="99" t="n">
        <f aca="false">STDEV(D1385:D1394)*SQRT(365)</f>
        <v>0.742735544574574</v>
      </c>
    </row>
    <row r="1395" customFormat="false" ht="12.75" hidden="false" customHeight="false" outlineLevel="0" collapsed="false">
      <c r="A1395" s="95" t="n">
        <f aca="false">MONTH(B1395)+(YEAR(B1395)-1998)*12</f>
        <v>9</v>
      </c>
      <c r="B1395" s="96" t="n">
        <v>36061</v>
      </c>
      <c r="C1395" s="0" t="n">
        <v>2.285</v>
      </c>
      <c r="D1395" s="98" t="n">
        <f aca="false">LN(C1395/C1394)</f>
        <v>0.0516388567937999</v>
      </c>
      <c r="E1395" s="99" t="n">
        <f aca="false">STDEV(D1386:D1395)*SQRT(365)</f>
        <v>0.762252362309788</v>
      </c>
    </row>
    <row r="1396" customFormat="false" ht="12.75" hidden="false" customHeight="false" outlineLevel="0" collapsed="false">
      <c r="A1396" s="95" t="n">
        <f aca="false">MONTH(B1396)+(YEAR(B1396)-1998)*12</f>
        <v>9</v>
      </c>
      <c r="B1396" s="96" t="n">
        <v>36062</v>
      </c>
      <c r="C1396" s="0" t="n">
        <v>2.185</v>
      </c>
      <c r="D1396" s="98" t="n">
        <f aca="false">LN(C1396/C1395)</f>
        <v>-0.0447501957986146</v>
      </c>
      <c r="E1396" s="99" t="n">
        <f aca="false">STDEV(D1387:D1396)*SQRT(365)</f>
        <v>0.855428619006728</v>
      </c>
    </row>
    <row r="1397" customFormat="false" ht="12.75" hidden="false" customHeight="false" outlineLevel="0" collapsed="false">
      <c r="A1397" s="95" t="n">
        <f aca="false">MONTH(B1397)+(YEAR(B1397)-1998)*12</f>
        <v>9</v>
      </c>
      <c r="B1397" s="96" t="n">
        <v>36063</v>
      </c>
      <c r="C1397" s="0" t="n">
        <v>2.165</v>
      </c>
      <c r="D1397" s="98" t="n">
        <f aca="false">LN(C1397/C1396)</f>
        <v>-0.00919546709310028</v>
      </c>
      <c r="E1397" s="99" t="n">
        <f aca="false">STDEV(D1388:D1397)*SQRT(365)</f>
        <v>0.856677555923111</v>
      </c>
    </row>
    <row r="1398" customFormat="false" ht="12.75" hidden="false" customHeight="false" outlineLevel="0" collapsed="false">
      <c r="A1398" s="95" t="n">
        <f aca="false">MONTH(B1398)+(YEAR(B1398)-1998)*12</f>
        <v>9</v>
      </c>
      <c r="B1398" s="96" t="n">
        <v>36064</v>
      </c>
      <c r="C1398" s="0" t="n">
        <v>2.385</v>
      </c>
      <c r="D1398" s="98" t="n">
        <f aca="false">LN(C1398/C1397)</f>
        <v>0.0967787628858513</v>
      </c>
      <c r="E1398" s="99" t="n">
        <f aca="false">STDEV(D1389:D1398)*SQRT(365)</f>
        <v>0.961669707326229</v>
      </c>
    </row>
    <row r="1399" customFormat="false" ht="12.75" hidden="false" customHeight="false" outlineLevel="0" collapsed="false">
      <c r="A1399" s="95" t="n">
        <f aca="false">MONTH(B1399)+(YEAR(B1399)-1998)*12</f>
        <v>9</v>
      </c>
      <c r="B1399" s="96" t="n">
        <v>36065</v>
      </c>
      <c r="C1399" s="0" t="n">
        <v>2.385</v>
      </c>
      <c r="D1399" s="98" t="n">
        <f aca="false">LN(C1399/C1398)</f>
        <v>0</v>
      </c>
      <c r="E1399" s="99" t="n">
        <f aca="false">STDEV(D1390:D1399)*SQRT(365)</f>
        <v>0.841266594291954</v>
      </c>
    </row>
    <row r="1400" customFormat="false" ht="12.75" hidden="false" customHeight="false" outlineLevel="0" collapsed="false">
      <c r="A1400" s="95" t="n">
        <f aca="false">MONTH(B1400)+(YEAR(B1400)-1998)*12</f>
        <v>9</v>
      </c>
      <c r="B1400" s="96" t="n">
        <v>36066</v>
      </c>
      <c r="C1400" s="0" t="n">
        <v>2.385</v>
      </c>
      <c r="D1400" s="98" t="n">
        <f aca="false">LN(C1400/C1399)</f>
        <v>0</v>
      </c>
      <c r="E1400" s="99" t="n">
        <f aca="false">STDEV(D1391:D1400)*SQRT(365)</f>
        <v>0.839776696263344</v>
      </c>
    </row>
    <row r="1401" customFormat="false" ht="12.75" hidden="false" customHeight="false" outlineLevel="0" collapsed="false">
      <c r="A1401" s="95" t="n">
        <f aca="false">MONTH(B1401)+(YEAR(B1401)-1998)*12</f>
        <v>9</v>
      </c>
      <c r="B1401" s="96" t="n">
        <v>36067</v>
      </c>
      <c r="C1401" s="0" t="n">
        <v>2.235</v>
      </c>
      <c r="D1401" s="98" t="n">
        <f aca="false">LN(C1401/C1400)</f>
        <v>-0.0649578962747724</v>
      </c>
      <c r="E1401" s="99" t="n">
        <f aca="false">STDEV(D1392:D1401)*SQRT(365)</f>
        <v>0.889103408504081</v>
      </c>
    </row>
    <row r="1402" customFormat="false" ht="12.75" hidden="false" customHeight="false" outlineLevel="0" collapsed="false">
      <c r="A1402" s="95" t="n">
        <f aca="false">MONTH(B1402)+(YEAR(B1402)-1998)*12</f>
        <v>9</v>
      </c>
      <c r="B1402" s="96" t="n">
        <v>36068</v>
      </c>
      <c r="C1402" s="0" t="n">
        <v>2.17</v>
      </c>
      <c r="D1402" s="98" t="n">
        <f aca="false">LN(C1402/C1401)</f>
        <v>-0.029514060513164</v>
      </c>
      <c r="E1402" s="99" t="n">
        <f aca="false">STDEV(D1393:D1402)*SQRT(365)</f>
        <v>0.906217726194417</v>
      </c>
    </row>
    <row r="1403" customFormat="false" ht="12.75" hidden="false" customHeight="false" outlineLevel="0" collapsed="false">
      <c r="A1403" s="95" t="n">
        <f aca="false">MONTH(B1403)+(YEAR(B1403)-1998)*12</f>
        <v>10</v>
      </c>
      <c r="B1403" s="96" t="n">
        <v>36069</v>
      </c>
      <c r="C1403" s="0" t="n">
        <v>2.175</v>
      </c>
      <c r="D1403" s="98" t="n">
        <f aca="false">LN(C1403/C1402)</f>
        <v>0.00230149698827917</v>
      </c>
      <c r="E1403" s="99" t="n">
        <f aca="false">STDEV(D1394:D1403)*SQRT(365)</f>
        <v>0.906674253154033</v>
      </c>
    </row>
    <row r="1404" customFormat="false" ht="12.75" hidden="false" customHeight="false" outlineLevel="0" collapsed="false">
      <c r="A1404" s="95" t="n">
        <f aca="false">MONTH(B1404)+(YEAR(B1404)-1998)*12</f>
        <v>10</v>
      </c>
      <c r="B1404" s="96" t="n">
        <v>36070</v>
      </c>
      <c r="C1404" s="0" t="n">
        <v>2.325</v>
      </c>
      <c r="D1404" s="98" t="n">
        <f aca="false">LN(C1404/C1403)</f>
        <v>0.0666913744986724</v>
      </c>
      <c r="E1404" s="99" t="n">
        <f aca="false">STDEV(D1395:D1404)*SQRT(365)</f>
        <v>0.969732503175945</v>
      </c>
    </row>
    <row r="1405" customFormat="false" ht="12.75" hidden="false" customHeight="false" outlineLevel="0" collapsed="false">
      <c r="A1405" s="95" t="n">
        <f aca="false">MONTH(B1405)+(YEAR(B1405)-1998)*12</f>
        <v>10</v>
      </c>
      <c r="B1405" s="96" t="n">
        <v>36071</v>
      </c>
      <c r="C1405" s="0" t="n">
        <v>2.125</v>
      </c>
      <c r="D1405" s="98" t="n">
        <f aca="false">LN(C1405/C1404)</f>
        <v>-0.0899482366629395</v>
      </c>
      <c r="E1405" s="99" t="n">
        <f aca="false">STDEV(D1396:D1405)*SQRT(365)</f>
        <v>1.07623934472005</v>
      </c>
    </row>
    <row r="1406" customFormat="false" ht="12.75" hidden="false" customHeight="false" outlineLevel="0" collapsed="false">
      <c r="A1406" s="95" t="n">
        <f aca="false">MONTH(B1406)+(YEAR(B1406)-1998)*12</f>
        <v>10</v>
      </c>
      <c r="B1406" s="96" t="n">
        <v>36072</v>
      </c>
      <c r="C1406" s="0" t="n">
        <v>2.125</v>
      </c>
      <c r="D1406" s="98" t="n">
        <f aca="false">LN(C1406/C1405)</f>
        <v>0</v>
      </c>
      <c r="E1406" s="99" t="n">
        <f aca="false">STDEV(D1397:D1406)*SQRT(365)</f>
        <v>1.04656753653179</v>
      </c>
    </row>
    <row r="1407" customFormat="false" ht="12.75" hidden="false" customHeight="false" outlineLevel="0" collapsed="false">
      <c r="A1407" s="95" t="n">
        <f aca="false">MONTH(B1407)+(YEAR(B1407)-1998)*12</f>
        <v>10</v>
      </c>
      <c r="B1407" s="96" t="n">
        <v>36073</v>
      </c>
      <c r="C1407" s="0" t="n">
        <v>2.125</v>
      </c>
      <c r="D1407" s="98" t="n">
        <f aca="false">LN(C1407/C1406)</f>
        <v>0</v>
      </c>
      <c r="E1407" s="99" t="n">
        <f aca="false">STDEV(D1398:D1407)*SQRT(365)</f>
        <v>1.04575723920145</v>
      </c>
    </row>
    <row r="1408" customFormat="false" ht="12.75" hidden="false" customHeight="false" outlineLevel="0" collapsed="false">
      <c r="A1408" s="95" t="n">
        <f aca="false">MONTH(B1408)+(YEAR(B1408)-1998)*12</f>
        <v>10</v>
      </c>
      <c r="B1408" s="96" t="n">
        <v>36074</v>
      </c>
      <c r="C1408" s="0" t="n">
        <v>2.07</v>
      </c>
      <c r="D1408" s="98" t="n">
        <f aca="false">LN(C1408/C1407)</f>
        <v>-0.0262231950991026</v>
      </c>
      <c r="E1408" s="99" t="n">
        <f aca="false">STDEV(D1399:D1408)*SQRT(365)</f>
        <v>0.813439681052182</v>
      </c>
    </row>
    <row r="1409" customFormat="false" ht="12.75" hidden="false" customHeight="false" outlineLevel="0" collapsed="false">
      <c r="A1409" s="95" t="n">
        <f aca="false">MONTH(B1409)+(YEAR(B1409)-1998)*12</f>
        <v>10</v>
      </c>
      <c r="B1409" s="96" t="n">
        <v>36075</v>
      </c>
      <c r="C1409" s="0" t="n">
        <v>1.995</v>
      </c>
      <c r="D1409" s="98" t="n">
        <f aca="false">LN(C1409/C1408)</f>
        <v>-0.0369045569354508</v>
      </c>
      <c r="E1409" s="99" t="n">
        <f aca="false">STDEV(D1400:D1409)*SQRT(365)</f>
        <v>0.817920485174944</v>
      </c>
    </row>
    <row r="1410" customFormat="false" ht="12.75" hidden="false" customHeight="false" outlineLevel="0" collapsed="false">
      <c r="A1410" s="95" t="n">
        <f aca="false">MONTH(B1410)+(YEAR(B1410)-1998)*12</f>
        <v>10</v>
      </c>
      <c r="B1410" s="96" t="n">
        <v>36076</v>
      </c>
      <c r="C1410" s="0" t="n">
        <v>2.045</v>
      </c>
      <c r="D1410" s="98" t="n">
        <f aca="false">LN(C1410/C1409)</f>
        <v>0.0247537391529382</v>
      </c>
      <c r="E1410" s="99" t="n">
        <f aca="false">STDEV(D1401:D1410)*SQRT(365)</f>
        <v>0.852765825997667</v>
      </c>
    </row>
    <row r="1411" customFormat="false" ht="12.75" hidden="false" customHeight="false" outlineLevel="0" collapsed="false">
      <c r="A1411" s="95" t="n">
        <f aca="false">MONTH(B1411)+(YEAR(B1411)-1998)*12</f>
        <v>10</v>
      </c>
      <c r="B1411" s="96" t="n">
        <v>36077</v>
      </c>
      <c r="C1411" s="0" t="n">
        <v>2.025</v>
      </c>
      <c r="D1411" s="98" t="n">
        <f aca="false">LN(C1411/C1410)</f>
        <v>-0.00982808893626265</v>
      </c>
      <c r="E1411" s="99" t="n">
        <f aca="false">STDEV(D1402:D1411)*SQRT(365)</f>
        <v>0.785143261968656</v>
      </c>
    </row>
    <row r="1412" customFormat="false" ht="12.75" hidden="false" customHeight="false" outlineLevel="0" collapsed="false">
      <c r="A1412" s="95" t="n">
        <f aca="false">MONTH(B1412)+(YEAR(B1412)-1998)*12</f>
        <v>10</v>
      </c>
      <c r="B1412" s="96" t="n">
        <v>36078</v>
      </c>
      <c r="C1412" s="0" t="n">
        <v>1.795</v>
      </c>
      <c r="D1412" s="98" t="n">
        <f aca="false">LN(C1412/C1411)</f>
        <v>-0.12056467861826</v>
      </c>
      <c r="E1412" s="99" t="n">
        <f aca="false">STDEV(D1403:D1412)*SQRT(365)</f>
        <v>1.03157135706593</v>
      </c>
    </row>
    <row r="1413" customFormat="false" ht="12.75" hidden="false" customHeight="false" outlineLevel="0" collapsed="false">
      <c r="A1413" s="95" t="n">
        <f aca="false">MONTH(B1413)+(YEAR(B1413)-1998)*12</f>
        <v>10</v>
      </c>
      <c r="B1413" s="96" t="n">
        <v>36079</v>
      </c>
      <c r="C1413" s="0" t="n">
        <v>1.795</v>
      </c>
      <c r="D1413" s="98" t="n">
        <f aca="false">LN(C1413/C1412)</f>
        <v>0</v>
      </c>
      <c r="E1413" s="99" t="n">
        <f aca="false">STDEV(D1404:D1413)*SQRT(365)</f>
        <v>1.02973855369379</v>
      </c>
    </row>
    <row r="1414" customFormat="false" ht="12.75" hidden="false" customHeight="false" outlineLevel="0" collapsed="false">
      <c r="A1414" s="95" t="n">
        <f aca="false">MONTH(B1414)+(YEAR(B1414)-1998)*12</f>
        <v>10</v>
      </c>
      <c r="B1414" s="96" t="n">
        <v>36080</v>
      </c>
      <c r="C1414" s="0" t="n">
        <v>1.795</v>
      </c>
      <c r="D1414" s="98" t="n">
        <f aca="false">LN(C1414/C1413)</f>
        <v>0</v>
      </c>
      <c r="E1414" s="99" t="n">
        <f aca="false">STDEV(D1405:D1414)*SQRT(365)</f>
        <v>0.870671810234973</v>
      </c>
    </row>
    <row r="1415" customFormat="false" ht="12.75" hidden="false" customHeight="false" outlineLevel="0" collapsed="false">
      <c r="A1415" s="95" t="n">
        <f aca="false">MONTH(B1415)+(YEAR(B1415)-1998)*12</f>
        <v>10</v>
      </c>
      <c r="B1415" s="96" t="n">
        <v>36081</v>
      </c>
      <c r="C1415" s="0" t="n">
        <v>1.735</v>
      </c>
      <c r="D1415" s="98" t="n">
        <f aca="false">LN(C1415/C1414)</f>
        <v>-0.0339976085414196</v>
      </c>
      <c r="E1415" s="99" t="n">
        <f aca="false">STDEV(D1406:D1415)*SQRT(365)</f>
        <v>0.762586054579827</v>
      </c>
    </row>
    <row r="1416" customFormat="false" ht="12.75" hidden="false" customHeight="false" outlineLevel="0" collapsed="false">
      <c r="A1416" s="95" t="n">
        <f aca="false">MONTH(B1416)+(YEAR(B1416)-1998)*12</f>
        <v>10</v>
      </c>
      <c r="B1416" s="96" t="n">
        <v>36082</v>
      </c>
      <c r="C1416" s="0" t="n">
        <v>1.675</v>
      </c>
      <c r="D1416" s="98" t="n">
        <f aca="false">LN(C1416/C1415)</f>
        <v>-0.0351942481217928</v>
      </c>
      <c r="E1416" s="99" t="n">
        <f aca="false">STDEV(D1407:D1416)*SQRT(365)</f>
        <v>0.754231824855593</v>
      </c>
    </row>
    <row r="1417" customFormat="false" ht="12.75" hidden="false" customHeight="false" outlineLevel="0" collapsed="false">
      <c r="A1417" s="95" t="n">
        <f aca="false">MONTH(B1417)+(YEAR(B1417)-1998)*12</f>
        <v>10</v>
      </c>
      <c r="B1417" s="96" t="n">
        <v>36083</v>
      </c>
      <c r="C1417" s="0" t="n">
        <v>1.795</v>
      </c>
      <c r="D1417" s="98" t="n">
        <f aca="false">LN(C1417/C1416)</f>
        <v>0.0691918566632123</v>
      </c>
      <c r="E1417" s="99" t="n">
        <f aca="false">STDEV(D1408:D1417)*SQRT(365)</f>
        <v>0.936566971794954</v>
      </c>
    </row>
    <row r="1418" customFormat="false" ht="12.75" hidden="false" customHeight="false" outlineLevel="0" collapsed="false">
      <c r="A1418" s="95" t="n">
        <f aca="false">MONTH(B1418)+(YEAR(B1418)-1998)*12</f>
        <v>10</v>
      </c>
      <c r="B1418" s="96" t="n">
        <v>36084</v>
      </c>
      <c r="C1418" s="0" t="n">
        <v>1.75</v>
      </c>
      <c r="D1418" s="98" t="n">
        <f aca="false">LN(C1418/C1417)</f>
        <v>-0.0253892340048195</v>
      </c>
      <c r="E1418" s="99" t="n">
        <f aca="false">STDEV(D1409:D1418)*SQRT(365)</f>
        <v>0.936242942218254</v>
      </c>
    </row>
    <row r="1419" customFormat="false" ht="12.75" hidden="false" customHeight="false" outlineLevel="0" collapsed="false">
      <c r="A1419" s="95" t="n">
        <f aca="false">MONTH(B1419)+(YEAR(B1419)-1998)*12</f>
        <v>10</v>
      </c>
      <c r="B1419" s="96" t="n">
        <v>36085</v>
      </c>
      <c r="C1419" s="0" t="n">
        <v>1.63</v>
      </c>
      <c r="D1419" s="98" t="n">
        <f aca="false">LN(C1419/C1418)</f>
        <v>-0.0710357731167518</v>
      </c>
      <c r="E1419" s="99" t="n">
        <f aca="false">STDEV(D1410:D1419)*SQRT(365)</f>
        <v>0.987293080730033</v>
      </c>
    </row>
    <row r="1420" customFormat="false" ht="12.75" hidden="false" customHeight="false" outlineLevel="0" collapsed="false">
      <c r="A1420" s="95" t="n">
        <f aca="false">MONTH(B1420)+(YEAR(B1420)-1998)*12</f>
        <v>10</v>
      </c>
      <c r="B1420" s="96" t="n">
        <v>36086</v>
      </c>
      <c r="C1420" s="0" t="n">
        <v>1.63</v>
      </c>
      <c r="D1420" s="98" t="n">
        <f aca="false">LN(C1420/C1419)</f>
        <v>0</v>
      </c>
      <c r="E1420" s="99" t="n">
        <f aca="false">STDEV(D1411:D1420)*SQRT(365)</f>
        <v>0.952282412119146</v>
      </c>
    </row>
    <row r="1421" customFormat="false" ht="12.75" hidden="false" customHeight="false" outlineLevel="0" collapsed="false">
      <c r="A1421" s="95" t="n">
        <f aca="false">MONTH(B1421)+(YEAR(B1421)-1998)*12</f>
        <v>10</v>
      </c>
      <c r="B1421" s="96" t="n">
        <v>36087</v>
      </c>
      <c r="C1421" s="0" t="n">
        <v>1.63</v>
      </c>
      <c r="D1421" s="98" t="n">
        <f aca="false">LN(C1421/C1420)</f>
        <v>0</v>
      </c>
      <c r="E1421" s="99" t="n">
        <f aca="false">STDEV(D1412:D1421)*SQRT(365)</f>
        <v>0.959486276674702</v>
      </c>
    </row>
    <row r="1422" customFormat="false" ht="12.75" hidden="false" customHeight="false" outlineLevel="0" collapsed="false">
      <c r="A1422" s="95" t="n">
        <f aca="false">MONTH(B1422)+(YEAR(B1422)-1998)*12</f>
        <v>10</v>
      </c>
      <c r="B1422" s="96" t="n">
        <v>36088</v>
      </c>
      <c r="C1422" s="0" t="n">
        <v>1.745</v>
      </c>
      <c r="D1422" s="98" t="n">
        <f aca="false">LN(C1422/C1421)</f>
        <v>0.0681745408357196</v>
      </c>
      <c r="E1422" s="99" t="n">
        <f aca="false">STDEV(D1413:D1422)*SQRT(365)</f>
        <v>0.84102009515138</v>
      </c>
    </row>
    <row r="1423" customFormat="false" ht="12.75" hidden="false" customHeight="false" outlineLevel="0" collapsed="false">
      <c r="A1423" s="95" t="n">
        <f aca="false">MONTH(B1423)+(YEAR(B1423)-1998)*12</f>
        <v>10</v>
      </c>
      <c r="B1423" s="96" t="n">
        <v>36089</v>
      </c>
      <c r="C1423" s="0" t="n">
        <v>1.95</v>
      </c>
      <c r="D1423" s="98" t="n">
        <f aca="false">LN(C1423/C1422)</f>
        <v>0.111074816921265</v>
      </c>
      <c r="E1423" s="99" t="n">
        <f aca="false">STDEV(D1414:D1423)*SQRT(365)</f>
        <v>1.08769928128199</v>
      </c>
    </row>
    <row r="1424" customFormat="false" ht="12.75" hidden="false" customHeight="false" outlineLevel="0" collapsed="false">
      <c r="A1424" s="95" t="n">
        <f aca="false">MONTH(B1424)+(YEAR(B1424)-1998)*12</f>
        <v>10</v>
      </c>
      <c r="B1424" s="96" t="n">
        <v>36090</v>
      </c>
      <c r="C1424" s="0" t="n">
        <v>2.03</v>
      </c>
      <c r="D1424" s="98" t="n">
        <f aca="false">LN(C1424/C1423)</f>
        <v>0.0402064204780404</v>
      </c>
      <c r="E1424" s="99" t="n">
        <f aca="false">STDEV(D1415:D1424)*SQRT(365)</f>
        <v>1.10230824017112</v>
      </c>
    </row>
    <row r="1425" customFormat="false" ht="12.75" hidden="false" customHeight="false" outlineLevel="0" collapsed="false">
      <c r="A1425" s="95" t="n">
        <f aca="false">MONTH(B1425)+(YEAR(B1425)-1998)*12</f>
        <v>10</v>
      </c>
      <c r="B1425" s="96" t="n">
        <v>36091</v>
      </c>
      <c r="C1425" s="0" t="n">
        <v>1.95</v>
      </c>
      <c r="D1425" s="98" t="n">
        <f aca="false">LN(C1425/C1424)</f>
        <v>-0.0402064204780405</v>
      </c>
      <c r="E1425" s="99" t="n">
        <f aca="false">STDEV(D1416:D1425)*SQRT(365)</f>
        <v>1.11346652444386</v>
      </c>
    </row>
    <row r="1426" customFormat="false" ht="12.75" hidden="false" customHeight="false" outlineLevel="0" collapsed="false">
      <c r="A1426" s="95" t="n">
        <f aca="false">MONTH(B1426)+(YEAR(B1426)-1998)*12</f>
        <v>10</v>
      </c>
      <c r="B1426" s="96" t="n">
        <v>36092</v>
      </c>
      <c r="C1426" s="0" t="n">
        <v>1.845</v>
      </c>
      <c r="D1426" s="98" t="n">
        <f aca="false">LN(C1426/C1425)</f>
        <v>-0.055350095083165</v>
      </c>
      <c r="E1426" s="99" t="n">
        <f aca="false">STDEV(D1417:D1426)*SQRT(365)</f>
        <v>1.15380791068129</v>
      </c>
    </row>
    <row r="1427" customFormat="false" ht="12.75" hidden="false" customHeight="false" outlineLevel="0" collapsed="false">
      <c r="A1427" s="95" t="n">
        <f aca="false">MONTH(B1427)+(YEAR(B1427)-1998)*12</f>
        <v>10</v>
      </c>
      <c r="B1427" s="96" t="n">
        <v>36093</v>
      </c>
      <c r="C1427" s="0" t="n">
        <v>1.845</v>
      </c>
      <c r="D1427" s="98" t="n">
        <f aca="false">LN(C1427/C1426)</f>
        <v>0</v>
      </c>
      <c r="E1427" s="99" t="n">
        <f aca="false">STDEV(D1418:D1427)*SQRT(365)</f>
        <v>1.08256530928452</v>
      </c>
    </row>
    <row r="1428" customFormat="false" ht="12.75" hidden="false" customHeight="false" outlineLevel="0" collapsed="false">
      <c r="A1428" s="95" t="n">
        <f aca="false">MONTH(B1428)+(YEAR(B1428)-1998)*12</f>
        <v>10</v>
      </c>
      <c r="B1428" s="96" t="n">
        <v>36094</v>
      </c>
      <c r="C1428" s="0" t="n">
        <v>1.845</v>
      </c>
      <c r="D1428" s="98" t="n">
        <f aca="false">LN(C1428/C1427)</f>
        <v>0</v>
      </c>
      <c r="E1428" s="99" t="n">
        <f aca="false">STDEV(D1419:D1428)*SQRT(365)</f>
        <v>1.06655184103354</v>
      </c>
    </row>
    <row r="1429" customFormat="false" ht="12.75" hidden="false" customHeight="false" outlineLevel="0" collapsed="false">
      <c r="A1429" s="95" t="n">
        <f aca="false">MONTH(B1429)+(YEAR(B1429)-1998)*12</f>
        <v>10</v>
      </c>
      <c r="B1429" s="96" t="n">
        <v>36095</v>
      </c>
      <c r="C1429" s="0" t="n">
        <v>1.9</v>
      </c>
      <c r="D1429" s="98" t="n">
        <f aca="false">LN(C1429/C1428)</f>
        <v>0.0293746086799043</v>
      </c>
      <c r="E1429" s="99" t="n">
        <f aca="false">STDEV(D1420:D1429)*SQRT(365)</f>
        <v>0.940179266594512</v>
      </c>
    </row>
    <row r="1430" customFormat="false" ht="12.75" hidden="false" customHeight="false" outlineLevel="0" collapsed="false">
      <c r="A1430" s="95" t="n">
        <f aca="false">MONTH(B1430)+(YEAR(B1430)-1998)*12</f>
        <v>10</v>
      </c>
      <c r="B1430" s="96" t="n">
        <v>36096</v>
      </c>
      <c r="C1430" s="0" t="n">
        <v>1.84</v>
      </c>
      <c r="D1430" s="98" t="n">
        <f aca="false">LN(C1430/C1429)</f>
        <v>-0.0320883145515004</v>
      </c>
      <c r="E1430" s="99" t="n">
        <f aca="false">STDEV(D1421:D1430)*SQRT(365)</f>
        <v>0.980516455842838</v>
      </c>
    </row>
    <row r="1431" customFormat="false" ht="12.75" hidden="false" customHeight="false" outlineLevel="0" collapsed="false">
      <c r="A1431" s="95" t="n">
        <f aca="false">MONTH(B1431)+(YEAR(B1431)-1998)*12</f>
        <v>10</v>
      </c>
      <c r="B1431" s="96" t="n">
        <v>36097</v>
      </c>
      <c r="C1431" s="0" t="n">
        <v>1.69</v>
      </c>
      <c r="D1431" s="98" t="n">
        <f aca="false">LN(C1431/C1430)</f>
        <v>-0.0850370426859122</v>
      </c>
      <c r="E1431" s="99" t="n">
        <f aca="false">STDEV(D1422:D1431)*SQRT(365)</f>
        <v>1.14409004894848</v>
      </c>
    </row>
    <row r="1432" customFormat="false" ht="12.75" hidden="false" customHeight="false" outlineLevel="0" collapsed="false">
      <c r="A1432" s="95" t="n">
        <f aca="false">MONTH(B1432)+(YEAR(B1432)-1998)*12</f>
        <v>10</v>
      </c>
      <c r="B1432" s="96" t="n">
        <v>36098</v>
      </c>
      <c r="C1432" s="0" t="n">
        <v>1.72</v>
      </c>
      <c r="D1432" s="98" t="n">
        <f aca="false">LN(C1432/C1431)</f>
        <v>0.0175957618903797</v>
      </c>
      <c r="E1432" s="99" t="n">
        <f aca="false">STDEV(D1423:D1432)*SQRT(365)</f>
        <v>1.06651798974035</v>
      </c>
    </row>
    <row r="1433" customFormat="false" ht="12.75" hidden="false" customHeight="false" outlineLevel="0" collapsed="false">
      <c r="A1433" s="95" t="n">
        <f aca="false">MONTH(B1433)+(YEAR(B1433)-1998)*12</f>
        <v>10</v>
      </c>
      <c r="B1433" s="96" t="n">
        <v>36099</v>
      </c>
      <c r="C1433" s="0" t="n">
        <v>1.78</v>
      </c>
      <c r="D1433" s="98" t="n">
        <f aca="false">LN(C1433/C1432)</f>
        <v>0.0342890734786322</v>
      </c>
      <c r="E1433" s="99" t="n">
        <f aca="false">STDEV(D1424:D1433)*SQRT(365)</f>
        <v>0.807394216663887</v>
      </c>
    </row>
    <row r="1434" customFormat="false" ht="12.75" hidden="false" customHeight="false" outlineLevel="0" collapsed="false">
      <c r="A1434" s="95" t="n">
        <f aca="false">MONTH(B1434)+(YEAR(B1434)-1998)*12</f>
        <v>11</v>
      </c>
      <c r="B1434" s="96" t="n">
        <v>36100</v>
      </c>
      <c r="C1434" s="0" t="n">
        <v>1.755</v>
      </c>
      <c r="D1434" s="98" t="n">
        <f aca="false">LN(C1434/C1433)</f>
        <v>-0.0141445073861647</v>
      </c>
      <c r="E1434" s="99" t="n">
        <f aca="false">STDEV(D1425:D1434)*SQRT(365)</f>
        <v>0.73637385903286</v>
      </c>
    </row>
    <row r="1435" customFormat="false" ht="12.75" hidden="false" customHeight="false" outlineLevel="0" collapsed="false">
      <c r="A1435" s="95" t="n">
        <f aca="false">MONTH(B1435)+(YEAR(B1435)-1998)*12</f>
        <v>11</v>
      </c>
      <c r="B1435" s="96" t="n">
        <v>36101</v>
      </c>
      <c r="C1435" s="0" t="n">
        <v>1.755</v>
      </c>
      <c r="D1435" s="98" t="n">
        <f aca="false">LN(C1435/C1434)</f>
        <v>0</v>
      </c>
      <c r="E1435" s="99" t="n">
        <f aca="false">STDEV(D1426:D1435)*SQRT(365)</f>
        <v>0.719445756293048</v>
      </c>
    </row>
    <row r="1436" customFormat="false" ht="12.75" hidden="false" customHeight="false" outlineLevel="0" collapsed="false">
      <c r="A1436" s="95" t="n">
        <f aca="false">MONTH(B1436)+(YEAR(B1436)-1998)*12</f>
        <v>11</v>
      </c>
      <c r="B1436" s="96" t="n">
        <v>36102</v>
      </c>
      <c r="C1436" s="0" t="n">
        <v>1.8</v>
      </c>
      <c r="D1436" s="98" t="n">
        <f aca="false">LN(C1436/C1435)</f>
        <v>0.02531780798429</v>
      </c>
      <c r="E1436" s="99" t="n">
        <f aca="false">STDEV(D1427:D1436)*SQRT(365)</f>
        <v>0.679630716965191</v>
      </c>
    </row>
    <row r="1437" customFormat="false" ht="12.75" hidden="false" customHeight="false" outlineLevel="0" collapsed="false">
      <c r="A1437" s="95" t="n">
        <f aca="false">MONTH(B1437)+(YEAR(B1437)-1998)*12</f>
        <v>11</v>
      </c>
      <c r="B1437" s="96" t="n">
        <v>36103</v>
      </c>
      <c r="C1437" s="0" t="n">
        <v>2.08</v>
      </c>
      <c r="D1437" s="98" t="n">
        <f aca="false">LN(C1437/C1436)</f>
        <v>0.144581228811108</v>
      </c>
      <c r="E1437" s="99" t="n">
        <f aca="false">STDEV(D1428:D1437)*SQRT(365)</f>
        <v>1.11975064279039</v>
      </c>
    </row>
    <row r="1438" customFormat="false" ht="12.75" hidden="false" customHeight="false" outlineLevel="0" collapsed="false">
      <c r="A1438" s="95" t="n">
        <f aca="false">MONTH(B1438)+(YEAR(B1438)-1998)*12</f>
        <v>11</v>
      </c>
      <c r="B1438" s="96" t="n">
        <v>36104</v>
      </c>
      <c r="C1438" s="0" t="n">
        <v>2.11</v>
      </c>
      <c r="D1438" s="98" t="n">
        <f aca="false">LN(C1438/C1437)</f>
        <v>0.0143200537747485</v>
      </c>
      <c r="E1438" s="99" t="n">
        <f aca="false">STDEV(D1429:D1438)*SQRT(365)</f>
        <v>1.11687111502079</v>
      </c>
    </row>
    <row r="1439" customFormat="false" ht="12.75" hidden="false" customHeight="false" outlineLevel="0" collapsed="false">
      <c r="A1439" s="95" t="n">
        <f aca="false">MONTH(B1439)+(YEAR(B1439)-1998)*12</f>
        <v>11</v>
      </c>
      <c r="B1439" s="96" t="n">
        <v>36105</v>
      </c>
      <c r="C1439" s="0" t="n">
        <v>2.25</v>
      </c>
      <c r="D1439" s="98" t="n">
        <f aca="false">LN(C1439/C1438)</f>
        <v>0.0642422687283537</v>
      </c>
      <c r="E1439" s="99" t="n">
        <f aca="false">STDEV(D1430:D1439)*SQRT(365)</f>
        <v>1.15624207973063</v>
      </c>
    </row>
    <row r="1440" customFormat="false" ht="12.75" hidden="false" customHeight="false" outlineLevel="0" collapsed="false">
      <c r="A1440" s="95" t="n">
        <f aca="false">MONTH(B1440)+(YEAR(B1440)-1998)*12</f>
        <v>11</v>
      </c>
      <c r="B1440" s="96" t="n">
        <v>36106</v>
      </c>
      <c r="C1440" s="0" t="n">
        <v>2.25</v>
      </c>
      <c r="D1440" s="98" t="n">
        <f aca="false">LN(C1440/C1439)</f>
        <v>0</v>
      </c>
      <c r="E1440" s="99" t="n">
        <f aca="false">STDEV(D1431:D1440)*SQRT(365)</f>
        <v>1.11667168777768</v>
      </c>
    </row>
    <row r="1441" customFormat="false" ht="12.75" hidden="false" customHeight="false" outlineLevel="0" collapsed="false">
      <c r="A1441" s="95" t="n">
        <f aca="false">MONTH(B1441)+(YEAR(B1441)-1998)*12</f>
        <v>11</v>
      </c>
      <c r="B1441" s="96" t="n">
        <v>36107</v>
      </c>
      <c r="C1441" s="0" t="n">
        <v>2.25</v>
      </c>
      <c r="D1441" s="98" t="n">
        <f aca="false">LN(C1441/C1440)</f>
        <v>0</v>
      </c>
      <c r="E1441" s="99" t="n">
        <f aca="false">STDEV(D1432:D1441)*SQRT(365)</f>
        <v>0.886344799527549</v>
      </c>
    </row>
    <row r="1442" customFormat="false" ht="12.75" hidden="false" customHeight="false" outlineLevel="0" collapsed="false">
      <c r="A1442" s="95" t="n">
        <f aca="false">MONTH(B1442)+(YEAR(B1442)-1998)*12</f>
        <v>11</v>
      </c>
      <c r="B1442" s="96" t="n">
        <v>36108</v>
      </c>
      <c r="C1442" s="0" t="n">
        <v>2.25</v>
      </c>
      <c r="D1442" s="98" t="n">
        <f aca="false">LN(C1442/C1441)</f>
        <v>0</v>
      </c>
      <c r="E1442" s="99" t="n">
        <f aca="false">STDEV(D1433:D1442)*SQRT(365)</f>
        <v>0.901466617620535</v>
      </c>
    </row>
    <row r="1443" customFormat="false" ht="12.75" hidden="false" customHeight="false" outlineLevel="0" collapsed="false">
      <c r="A1443" s="95" t="n">
        <f aca="false">MONTH(B1443)+(YEAR(B1443)-1998)*12</f>
        <v>11</v>
      </c>
      <c r="B1443" s="96" t="n">
        <v>36109</v>
      </c>
      <c r="C1443" s="0" t="n">
        <v>2.27</v>
      </c>
      <c r="D1443" s="98" t="n">
        <f aca="false">LN(C1443/C1442)</f>
        <v>0.0088496152769826</v>
      </c>
      <c r="E1443" s="99" t="n">
        <f aca="false">STDEV(D1434:D1443)*SQRT(365)</f>
        <v>0.90605492469204</v>
      </c>
    </row>
    <row r="1444" customFormat="false" ht="12.75" hidden="false" customHeight="false" outlineLevel="0" collapsed="false">
      <c r="A1444" s="95" t="n">
        <f aca="false">MONTH(B1444)+(YEAR(B1444)-1998)*12</f>
        <v>11</v>
      </c>
      <c r="B1444" s="96" t="n">
        <v>36110</v>
      </c>
      <c r="C1444" s="0" t="n">
        <v>2.275</v>
      </c>
      <c r="D1444" s="98" t="n">
        <f aca="false">LN(C1444/C1443)</f>
        <v>0.00220022090960234</v>
      </c>
      <c r="E1444" s="99" t="n">
        <f aca="false">STDEV(D1435:D1444)*SQRT(365)</f>
        <v>0.883004559441986</v>
      </c>
    </row>
    <row r="1445" customFormat="false" ht="12.75" hidden="false" customHeight="false" outlineLevel="0" collapsed="false">
      <c r="A1445" s="95" t="n">
        <f aca="false">MONTH(B1445)+(YEAR(B1445)-1998)*12</f>
        <v>11</v>
      </c>
      <c r="B1445" s="96" t="n">
        <v>36111</v>
      </c>
      <c r="C1445" s="0" t="n">
        <v>2.335</v>
      </c>
      <c r="D1445" s="98" t="n">
        <f aca="false">LN(C1445/C1444)</f>
        <v>0.026031838717947</v>
      </c>
      <c r="E1445" s="99" t="n">
        <f aca="false">STDEV(D1436:D1445)*SQRT(365)</f>
        <v>0.865815496007138</v>
      </c>
    </row>
    <row r="1446" customFormat="false" ht="12.75" hidden="false" customHeight="false" outlineLevel="0" collapsed="false">
      <c r="A1446" s="95" t="n">
        <f aca="false">MONTH(B1446)+(YEAR(B1446)-1998)*12</f>
        <v>11</v>
      </c>
      <c r="B1446" s="96" t="n">
        <v>36112</v>
      </c>
      <c r="C1446" s="0" t="n">
        <v>2.23</v>
      </c>
      <c r="D1446" s="98" t="n">
        <f aca="false">LN(C1446/C1445)</f>
        <v>-0.0460103056488333</v>
      </c>
      <c r="E1446" s="99" t="n">
        <f aca="false">STDEV(D1437:D1446)*SQRT(365)</f>
        <v>0.97676111113351</v>
      </c>
    </row>
    <row r="1447" customFormat="false" ht="12.75" hidden="false" customHeight="false" outlineLevel="0" collapsed="false">
      <c r="A1447" s="95" t="n">
        <f aca="false">MONTH(B1447)+(YEAR(B1447)-1998)*12</f>
        <v>11</v>
      </c>
      <c r="B1447" s="96" t="n">
        <v>36113</v>
      </c>
      <c r="C1447" s="0" t="n">
        <v>2.23</v>
      </c>
      <c r="D1447" s="98" t="n">
        <f aca="false">LN(C1447/C1446)</f>
        <v>0</v>
      </c>
      <c r="E1447" s="99" t="n">
        <f aca="false">STDEV(D1438:D1447)*SQRT(365)</f>
        <v>0.522241796610235</v>
      </c>
    </row>
    <row r="1448" customFormat="false" ht="12.75" hidden="false" customHeight="false" outlineLevel="0" collapsed="false">
      <c r="A1448" s="95" t="n">
        <f aca="false">MONTH(B1448)+(YEAR(B1448)-1998)*12</f>
        <v>11</v>
      </c>
      <c r="B1448" s="96" t="n">
        <v>36114</v>
      </c>
      <c r="C1448" s="0" t="n">
        <v>2.23</v>
      </c>
      <c r="D1448" s="98" t="n">
        <f aca="false">LN(C1448/C1447)</f>
        <v>0</v>
      </c>
      <c r="E1448" s="99" t="n">
        <f aca="false">STDEV(D1439:D1448)*SQRT(365)</f>
        <v>0.521225886684811</v>
      </c>
    </row>
    <row r="1449" customFormat="false" ht="12.75" hidden="false" customHeight="false" outlineLevel="0" collapsed="false">
      <c r="A1449" s="95" t="n">
        <f aca="false">MONTH(B1449)+(YEAR(B1449)-1998)*12</f>
        <v>11</v>
      </c>
      <c r="B1449" s="96" t="n">
        <v>36115</v>
      </c>
      <c r="C1449" s="0" t="n">
        <v>2.23</v>
      </c>
      <c r="D1449" s="98" t="n">
        <f aca="false">LN(C1449/C1448)</f>
        <v>0</v>
      </c>
      <c r="E1449" s="99" t="n">
        <f aca="false">STDEV(D1440:D1449)*SQRT(365)</f>
        <v>0.341153786901809</v>
      </c>
    </row>
    <row r="1450" customFormat="false" ht="12.75" hidden="false" customHeight="false" outlineLevel="0" collapsed="false">
      <c r="A1450" s="95" t="n">
        <f aca="false">MONTH(B1450)+(YEAR(B1450)-1998)*12</f>
        <v>11</v>
      </c>
      <c r="B1450" s="96" t="n">
        <v>36116</v>
      </c>
      <c r="C1450" s="0" t="n">
        <v>2.195</v>
      </c>
      <c r="D1450" s="98" t="n">
        <f aca="false">LN(C1450/C1449)</f>
        <v>-0.0158195389448928</v>
      </c>
      <c r="E1450" s="99" t="n">
        <f aca="false">STDEV(D1441:D1450)*SQRT(365)</f>
        <v>0.3526679001632</v>
      </c>
    </row>
    <row r="1451" customFormat="false" ht="12.75" hidden="false" customHeight="false" outlineLevel="0" collapsed="false">
      <c r="A1451" s="95" t="n">
        <f aca="false">MONTH(B1451)+(YEAR(B1451)-1998)*12</f>
        <v>11</v>
      </c>
      <c r="B1451" s="96" t="n">
        <v>36117</v>
      </c>
      <c r="C1451" s="0" t="n">
        <v>2.125</v>
      </c>
      <c r="D1451" s="98" t="n">
        <f aca="false">LN(C1451/C1450)</f>
        <v>-0.0324102441507545</v>
      </c>
      <c r="E1451" s="99" t="n">
        <f aca="false">STDEV(D1442:D1451)*SQRT(365)</f>
        <v>0.395233153652107</v>
      </c>
    </row>
    <row r="1452" customFormat="false" ht="12.75" hidden="false" customHeight="false" outlineLevel="0" collapsed="false">
      <c r="A1452" s="95" t="n">
        <f aca="false">MONTH(B1452)+(YEAR(B1452)-1998)*12</f>
        <v>11</v>
      </c>
      <c r="B1452" s="96" t="n">
        <v>36118</v>
      </c>
      <c r="C1452" s="0" t="n">
        <v>2.1</v>
      </c>
      <c r="D1452" s="98" t="n">
        <f aca="false">LN(C1452/C1451)</f>
        <v>-0.0118344576470028</v>
      </c>
      <c r="E1452" s="99" t="n">
        <f aca="false">STDEV(D1443:D1452)*SQRT(365)</f>
        <v>0.39475886362262</v>
      </c>
    </row>
    <row r="1453" customFormat="false" ht="12.75" hidden="false" customHeight="false" outlineLevel="0" collapsed="false">
      <c r="A1453" s="95" t="n">
        <f aca="false">MONTH(B1453)+(YEAR(B1453)-1998)*12</f>
        <v>11</v>
      </c>
      <c r="B1453" s="96" t="n">
        <v>36119</v>
      </c>
      <c r="C1453" s="0" t="n">
        <v>2.115</v>
      </c>
      <c r="D1453" s="98" t="n">
        <f aca="false">LN(C1453/C1452)</f>
        <v>0.00711746776886396</v>
      </c>
      <c r="E1453" s="99" t="n">
        <f aca="false">STDEV(D1444:D1453)*SQRT(365)</f>
        <v>0.392085970674012</v>
      </c>
    </row>
    <row r="1454" customFormat="false" ht="12.75" hidden="false" customHeight="false" outlineLevel="0" collapsed="false">
      <c r="A1454" s="95" t="n">
        <f aca="false">MONTH(B1454)+(YEAR(B1454)-1998)*12</f>
        <v>11</v>
      </c>
      <c r="B1454" s="96" t="n">
        <v>36120</v>
      </c>
      <c r="C1454" s="0" t="n">
        <v>2.095</v>
      </c>
      <c r="D1454" s="98" t="n">
        <f aca="false">LN(C1454/C1453)</f>
        <v>-0.00950125912414025</v>
      </c>
      <c r="E1454" s="99" t="n">
        <f aca="false">STDEV(D1445:D1454)*SQRT(365)</f>
        <v>0.387205669465303</v>
      </c>
    </row>
    <row r="1455" customFormat="false" ht="12.75" hidden="false" customHeight="false" outlineLevel="0" collapsed="false">
      <c r="A1455" s="95" t="n">
        <f aca="false">MONTH(B1455)+(YEAR(B1455)-1998)*12</f>
        <v>11</v>
      </c>
      <c r="B1455" s="96" t="n">
        <v>36121</v>
      </c>
      <c r="C1455" s="0" t="n">
        <v>2.095</v>
      </c>
      <c r="D1455" s="98" t="n">
        <f aca="false">LN(C1455/C1454)</f>
        <v>0</v>
      </c>
      <c r="E1455" s="99" t="n">
        <f aca="false">STDEV(D1446:D1455)*SQRT(365)</f>
        <v>0.319832919130633</v>
      </c>
    </row>
    <row r="1456" customFormat="false" ht="12.75" hidden="false" customHeight="false" outlineLevel="0" collapsed="false">
      <c r="A1456" s="95" t="n">
        <f aca="false">MONTH(B1456)+(YEAR(B1456)-1998)*12</f>
        <v>11</v>
      </c>
      <c r="B1456" s="96" t="n">
        <v>36122</v>
      </c>
      <c r="C1456" s="0" t="n">
        <v>2.095</v>
      </c>
      <c r="D1456" s="98" t="n">
        <f aca="false">LN(C1456/C1455)</f>
        <v>0</v>
      </c>
      <c r="E1456" s="99" t="n">
        <f aca="false">STDEV(D1447:D1456)*SQRT(365)</f>
        <v>0.219840307051455</v>
      </c>
    </row>
    <row r="1457" customFormat="false" ht="12.75" hidden="false" customHeight="false" outlineLevel="0" collapsed="false">
      <c r="A1457" s="95" t="n">
        <f aca="false">MONTH(B1457)+(YEAR(B1457)-1998)*12</f>
        <v>11</v>
      </c>
      <c r="B1457" s="96" t="n">
        <v>36123</v>
      </c>
      <c r="C1457" s="0" t="n">
        <v>2.035</v>
      </c>
      <c r="D1457" s="98" t="n">
        <f aca="false">LN(C1457/C1456)</f>
        <v>-0.0290577344795428</v>
      </c>
      <c r="E1457" s="99" t="n">
        <f aca="false">STDEV(D1448:D1457)*SQRT(365)</f>
        <v>0.253831041129692</v>
      </c>
    </row>
    <row r="1458" customFormat="false" ht="12.75" hidden="false" customHeight="false" outlineLevel="0" collapsed="false">
      <c r="A1458" s="95" t="n">
        <f aca="false">MONTH(B1458)+(YEAR(B1458)-1998)*12</f>
        <v>11</v>
      </c>
      <c r="B1458" s="96" t="n">
        <v>36124</v>
      </c>
      <c r="C1458" s="0" t="n">
        <v>2.015</v>
      </c>
      <c r="D1458" s="98" t="n">
        <f aca="false">LN(C1458/C1457)</f>
        <v>-0.00987662349591198</v>
      </c>
      <c r="E1458" s="99" t="n">
        <f aca="false">STDEV(D1449:D1458)*SQRT(365)</f>
        <v>0.2462927637724</v>
      </c>
    </row>
    <row r="1459" customFormat="false" ht="12.75" hidden="false" customHeight="false" outlineLevel="0" collapsed="false">
      <c r="A1459" s="95" t="n">
        <f aca="false">MONTH(B1459)+(YEAR(B1459)-1998)*12</f>
        <v>11</v>
      </c>
      <c r="B1459" s="96" t="n">
        <v>36125</v>
      </c>
      <c r="C1459" s="0" t="n">
        <v>1.87</v>
      </c>
      <c r="D1459" s="98" t="n">
        <f aca="false">LN(C1459/C1458)</f>
        <v>-0.0746807645321511</v>
      </c>
      <c r="E1459" s="99" t="n">
        <f aca="false">STDEV(D1450:D1459)*SQRT(365)</f>
        <v>0.450351816583636</v>
      </c>
    </row>
    <row r="1460" customFormat="false" ht="12.75" hidden="false" customHeight="false" outlineLevel="0" collapsed="false">
      <c r="A1460" s="95" t="n">
        <f aca="false">MONTH(B1460)+(YEAR(B1460)-1998)*12</f>
        <v>11</v>
      </c>
      <c r="B1460" s="96" t="n">
        <v>36126</v>
      </c>
      <c r="C1460" s="0" t="n">
        <v>1.87</v>
      </c>
      <c r="D1460" s="98" t="n">
        <f aca="false">LN(C1460/C1459)</f>
        <v>0</v>
      </c>
      <c r="E1460" s="99" t="n">
        <f aca="false">STDEV(D1451:D1460)*SQRT(365)</f>
        <v>0.46286483335101</v>
      </c>
    </row>
    <row r="1461" customFormat="false" ht="12.75" hidden="false" customHeight="false" outlineLevel="0" collapsed="false">
      <c r="A1461" s="95" t="n">
        <f aca="false">MONTH(B1461)+(YEAR(B1461)-1998)*12</f>
        <v>11</v>
      </c>
      <c r="B1461" s="96" t="n">
        <v>36127</v>
      </c>
      <c r="C1461" s="0" t="n">
        <v>1.87</v>
      </c>
      <c r="D1461" s="98" t="n">
        <f aca="false">LN(C1461/C1460)</f>
        <v>0</v>
      </c>
      <c r="E1461" s="99" t="n">
        <f aca="false">STDEV(D1452:D1461)*SQRT(365)</f>
        <v>0.457721107826201</v>
      </c>
    </row>
    <row r="1462" customFormat="false" ht="12.75" hidden="false" customHeight="false" outlineLevel="0" collapsed="false">
      <c r="A1462" s="95" t="n">
        <f aca="false">MONTH(B1462)+(YEAR(B1462)-1998)*12</f>
        <v>11</v>
      </c>
      <c r="B1462" s="96" t="n">
        <v>36128</v>
      </c>
      <c r="C1462" s="0" t="n">
        <v>1.87</v>
      </c>
      <c r="D1462" s="98" t="n">
        <f aca="false">LN(C1462/C1461)</f>
        <v>0</v>
      </c>
      <c r="E1462" s="99" t="n">
        <f aca="false">STDEV(D1453:D1462)*SQRT(365)</f>
        <v>0.464253629864246</v>
      </c>
    </row>
    <row r="1463" customFormat="false" ht="12.75" hidden="false" customHeight="false" outlineLevel="0" collapsed="false">
      <c r="A1463" s="95" t="n">
        <f aca="false">MONTH(B1463)+(YEAR(B1463)-1998)*12</f>
        <v>11</v>
      </c>
      <c r="B1463" s="96" t="n">
        <v>36129</v>
      </c>
      <c r="C1463" s="0" t="n">
        <v>1.87</v>
      </c>
      <c r="D1463" s="98" t="n">
        <f aca="false">LN(C1463/C1462)</f>
        <v>0</v>
      </c>
      <c r="E1463" s="99" t="n">
        <f aca="false">STDEV(D1454:D1463)*SQRT(365)</f>
        <v>0.45450503191748</v>
      </c>
    </row>
    <row r="1464" customFormat="false" ht="12.75" hidden="false" customHeight="false" outlineLevel="0" collapsed="false">
      <c r="A1464" s="95" t="n">
        <f aca="false">MONTH(B1464)+(YEAR(B1464)-1998)*12</f>
        <v>12</v>
      </c>
      <c r="B1464" s="96" t="n">
        <v>36130</v>
      </c>
      <c r="C1464" s="0" t="n">
        <v>1.645</v>
      </c>
      <c r="D1464" s="98" t="n">
        <f aca="false">LN(C1464/C1463)</f>
        <v>-0.12819804664916</v>
      </c>
      <c r="E1464" s="99" t="n">
        <f aca="false">STDEV(D1455:D1464)*SQRT(365)</f>
        <v>0.832924599329228</v>
      </c>
    </row>
    <row r="1465" customFormat="false" ht="12.75" hidden="false" customHeight="false" outlineLevel="0" collapsed="false">
      <c r="A1465" s="95" t="n">
        <f aca="false">MONTH(B1465)+(YEAR(B1465)-1998)*12</f>
        <v>12</v>
      </c>
      <c r="B1465" s="96" t="n">
        <v>36131</v>
      </c>
      <c r="C1465" s="0" t="n">
        <v>1.395</v>
      </c>
      <c r="D1465" s="98" t="n">
        <f aca="false">LN(C1465/C1464)</f>
        <v>-0.164845968944006</v>
      </c>
      <c r="E1465" s="99" t="n">
        <f aca="false">STDEV(D1456:D1465)*SQRT(365)</f>
        <v>1.16717476745722</v>
      </c>
    </row>
    <row r="1466" customFormat="false" ht="12.75" hidden="false" customHeight="false" outlineLevel="0" collapsed="false">
      <c r="A1466" s="95" t="n">
        <f aca="false">MONTH(B1466)+(YEAR(B1466)-1998)*12</f>
        <v>12</v>
      </c>
      <c r="B1466" s="96" t="n">
        <v>36132</v>
      </c>
      <c r="C1466" s="0" t="n">
        <v>1.375</v>
      </c>
      <c r="D1466" s="98" t="n">
        <f aca="false">LN(C1466/C1465)</f>
        <v>-0.0144406841547944</v>
      </c>
      <c r="E1466" s="99" t="n">
        <f aca="false">STDEV(D1457:D1466)*SQRT(365)</f>
        <v>1.14990278854491</v>
      </c>
    </row>
    <row r="1467" customFormat="false" ht="12.75" hidden="false" customHeight="false" outlineLevel="0" collapsed="false">
      <c r="A1467" s="95" t="n">
        <f aca="false">MONTH(B1467)+(YEAR(B1467)-1998)*12</f>
        <v>12</v>
      </c>
      <c r="B1467" s="96" t="n">
        <v>36133</v>
      </c>
      <c r="C1467" s="0" t="n">
        <v>1.185</v>
      </c>
      <c r="D1467" s="98" t="n">
        <f aca="false">LN(C1467/C1466)</f>
        <v>-0.14871095653144</v>
      </c>
      <c r="E1467" s="99" t="n">
        <f aca="false">STDEV(D1458:D1467)*SQRT(365)</f>
        <v>1.31078918488212</v>
      </c>
    </row>
    <row r="1468" customFormat="false" ht="12.75" hidden="false" customHeight="false" outlineLevel="0" collapsed="false">
      <c r="A1468" s="95" t="n">
        <f aca="false">MONTH(B1468)+(YEAR(B1468)-1998)*12</f>
        <v>12</v>
      </c>
      <c r="B1468" s="96" t="n">
        <v>36134</v>
      </c>
      <c r="C1468" s="0" t="n">
        <v>1.01</v>
      </c>
      <c r="D1468" s="98" t="n">
        <f aca="false">LN(C1468/C1467)</f>
        <v>-0.159792443733927</v>
      </c>
      <c r="E1468" s="99" t="n">
        <f aca="false">STDEV(D1459:D1468)*SQRT(365)</f>
        <v>1.4145840180812</v>
      </c>
    </row>
    <row r="1469" customFormat="false" ht="12.75" hidden="false" customHeight="false" outlineLevel="0" collapsed="false">
      <c r="A1469" s="95" t="n">
        <f aca="false">MONTH(B1469)+(YEAR(B1469)-1998)*12</f>
        <v>12</v>
      </c>
      <c r="B1469" s="96" t="n">
        <v>36135</v>
      </c>
      <c r="C1469" s="0" t="n">
        <v>1.01</v>
      </c>
      <c r="D1469" s="98" t="n">
        <f aca="false">LN(C1469/C1468)</f>
        <v>0</v>
      </c>
      <c r="E1469" s="99" t="n">
        <f aca="false">STDEV(D1460:D1469)*SQRT(365)</f>
        <v>1.47329923007636</v>
      </c>
    </row>
    <row r="1470" customFormat="false" ht="12.75" hidden="false" customHeight="false" outlineLevel="0" collapsed="false">
      <c r="A1470" s="95" t="n">
        <f aca="false">MONTH(B1470)+(YEAR(B1470)-1998)*12</f>
        <v>12</v>
      </c>
      <c r="B1470" s="96" t="n">
        <v>36136</v>
      </c>
      <c r="C1470" s="0" t="n">
        <v>1.01</v>
      </c>
      <c r="D1470" s="98" t="n">
        <f aca="false">LN(C1470/C1469)</f>
        <v>0</v>
      </c>
      <c r="E1470" s="99" t="n">
        <f aca="false">STDEV(D1461:D1470)*SQRT(365)</f>
        <v>1.47329923007636</v>
      </c>
    </row>
    <row r="1471" customFormat="false" ht="12.75" hidden="false" customHeight="false" outlineLevel="0" collapsed="false">
      <c r="A1471" s="95" t="n">
        <f aca="false">MONTH(B1471)+(YEAR(B1471)-1998)*12</f>
        <v>12</v>
      </c>
      <c r="B1471" s="96" t="n">
        <v>36137</v>
      </c>
      <c r="C1471" s="0" t="n">
        <v>1.55</v>
      </c>
      <c r="D1471" s="98" t="n">
        <f aca="false">LN(C1471/C1470)</f>
        <v>0.428304600077987</v>
      </c>
      <c r="E1471" s="99" t="n">
        <f aca="false">STDEV(D1462:D1471)*SQRT(365)</f>
        <v>3.31757527893769</v>
      </c>
    </row>
    <row r="1472" customFormat="false" ht="12.75" hidden="false" customHeight="false" outlineLevel="0" collapsed="false">
      <c r="A1472" s="95" t="n">
        <f aca="false">MONTH(B1472)+(YEAR(B1472)-1998)*12</f>
        <v>12</v>
      </c>
      <c r="B1472" s="96" t="n">
        <v>36138</v>
      </c>
      <c r="C1472" s="0" t="n">
        <v>1.795</v>
      </c>
      <c r="D1472" s="98" t="n">
        <f aca="false">LN(C1472/C1471)</f>
        <v>0.146750091009087</v>
      </c>
      <c r="E1472" s="99" t="n">
        <f aca="false">STDEV(D1463:D1472)*SQRT(365)</f>
        <v>3.46637499252903</v>
      </c>
    </row>
    <row r="1473" customFormat="false" ht="12.75" hidden="false" customHeight="false" outlineLevel="0" collapsed="false">
      <c r="A1473" s="95" t="n">
        <f aca="false">MONTH(B1473)+(YEAR(B1473)-1998)*12</f>
        <v>12</v>
      </c>
      <c r="B1473" s="96" t="n">
        <v>36139</v>
      </c>
      <c r="C1473" s="0" t="n">
        <v>1.64</v>
      </c>
      <c r="D1473" s="98" t="n">
        <f aca="false">LN(C1473/C1472)</f>
        <v>-0.0903087801041352</v>
      </c>
      <c r="E1473" s="99" t="n">
        <f aca="false">STDEV(D1464:D1473)*SQRT(365)</f>
        <v>3.50477586243946</v>
      </c>
    </row>
    <row r="1474" customFormat="false" ht="12.75" hidden="false" customHeight="false" outlineLevel="0" collapsed="false">
      <c r="A1474" s="95" t="n">
        <f aca="false">MONTH(B1474)+(YEAR(B1474)-1998)*12</f>
        <v>12</v>
      </c>
      <c r="B1474" s="96" t="n">
        <v>36140</v>
      </c>
      <c r="C1474" s="0" t="n">
        <v>1.575</v>
      </c>
      <c r="D1474" s="98" t="n">
        <f aca="false">LN(C1474/C1473)</f>
        <v>-0.0404409695585106</v>
      </c>
      <c r="E1474" s="99" t="n">
        <f aca="false">STDEV(D1465:D1474)*SQRT(365)</f>
        <v>3.4271631764768</v>
      </c>
    </row>
    <row r="1475" customFormat="false" ht="12.75" hidden="false" customHeight="false" outlineLevel="0" collapsed="false">
      <c r="A1475" s="95" t="n">
        <f aca="false">MONTH(B1475)+(YEAR(B1475)-1998)*12</f>
        <v>12</v>
      </c>
      <c r="B1475" s="96" t="n">
        <v>36141</v>
      </c>
      <c r="C1475" s="0" t="n">
        <v>1.53</v>
      </c>
      <c r="D1475" s="98" t="n">
        <f aca="false">LN(C1475/C1474)</f>
        <v>-0.0289875368732523</v>
      </c>
      <c r="E1475" s="99" t="n">
        <f aca="false">STDEV(D1466:D1475)*SQRT(365)</f>
        <v>3.26351410953281</v>
      </c>
    </row>
    <row r="1476" customFormat="false" ht="12.75" hidden="false" customHeight="false" outlineLevel="0" collapsed="false">
      <c r="A1476" s="95" t="n">
        <f aca="false">MONTH(B1476)+(YEAR(B1476)-1998)*12</f>
        <v>12</v>
      </c>
      <c r="B1476" s="96" t="n">
        <v>36142</v>
      </c>
      <c r="C1476" s="0" t="n">
        <v>1.53</v>
      </c>
      <c r="D1476" s="98" t="n">
        <f aca="false">LN(C1476/C1475)</f>
        <v>0</v>
      </c>
      <c r="E1476" s="99" t="n">
        <f aca="false">STDEV(D1467:D1476)*SQRT(365)</f>
        <v>3.26042968822705</v>
      </c>
    </row>
    <row r="1477" customFormat="false" ht="12.75" hidden="false" customHeight="false" outlineLevel="0" collapsed="false">
      <c r="A1477" s="95" t="n">
        <f aca="false">MONTH(B1477)+(YEAR(B1477)-1998)*12</f>
        <v>12</v>
      </c>
      <c r="B1477" s="96" t="n">
        <v>36143</v>
      </c>
      <c r="C1477" s="0" t="n">
        <v>1.53</v>
      </c>
      <c r="D1477" s="98" t="n">
        <f aca="false">LN(C1477/C1476)</f>
        <v>0</v>
      </c>
      <c r="E1477" s="99" t="n">
        <f aca="false">STDEV(D1468:D1477)*SQRT(365)</f>
        <v>3.08463759399055</v>
      </c>
    </row>
    <row r="1478" customFormat="false" ht="12.75" hidden="false" customHeight="false" outlineLevel="0" collapsed="false">
      <c r="A1478" s="95" t="n">
        <f aca="false">MONTH(B1478)+(YEAR(B1478)-1998)*12</f>
        <v>12</v>
      </c>
      <c r="B1478" s="96" t="n">
        <v>36144</v>
      </c>
      <c r="C1478" s="0" t="n">
        <v>1.81</v>
      </c>
      <c r="D1478" s="98" t="n">
        <f aca="false">LN(C1478/C1477)</f>
        <v>0.16805910987339</v>
      </c>
      <c r="E1478" s="99" t="n">
        <f aca="false">STDEV(D1469:D1478)*SQRT(365)</f>
        <v>2.9171019882184</v>
      </c>
    </row>
    <row r="1479" customFormat="false" ht="12.75" hidden="false" customHeight="false" outlineLevel="0" collapsed="false">
      <c r="A1479" s="95" t="n">
        <f aca="false">MONTH(B1479)+(YEAR(B1479)-1998)*12</f>
        <v>12</v>
      </c>
      <c r="B1479" s="96" t="n">
        <v>36145</v>
      </c>
      <c r="C1479" s="0" t="n">
        <v>1.855</v>
      </c>
      <c r="D1479" s="98" t="n">
        <f aca="false">LN(C1479/C1478)</f>
        <v>0.024557850781664</v>
      </c>
      <c r="E1479" s="99" t="n">
        <f aca="false">STDEV(D1470:D1479)*SQRT(365)</f>
        <v>2.90091246083761</v>
      </c>
    </row>
    <row r="1480" customFormat="false" ht="12.75" hidden="false" customHeight="false" outlineLevel="0" collapsed="false">
      <c r="A1480" s="95" t="n">
        <f aca="false">MONTH(B1480)+(YEAR(B1480)-1998)*12</f>
        <v>12</v>
      </c>
      <c r="B1480" s="96" t="n">
        <v>36146</v>
      </c>
      <c r="C1480" s="0" t="n">
        <v>1.965</v>
      </c>
      <c r="D1480" s="98" t="n">
        <f aca="false">LN(C1480/C1479)</f>
        <v>0.0576075492618262</v>
      </c>
      <c r="E1480" s="99" t="n">
        <f aca="false">STDEV(D1471:D1480)*SQRT(365)</f>
        <v>2.87269193086376</v>
      </c>
    </row>
    <row r="1481" customFormat="false" ht="12.75" hidden="false" customHeight="false" outlineLevel="0" collapsed="false">
      <c r="A1481" s="95" t="n">
        <f aca="false">MONTH(B1481)+(YEAR(B1481)-1998)*12</f>
        <v>12</v>
      </c>
      <c r="B1481" s="96" t="n">
        <v>36147</v>
      </c>
      <c r="C1481" s="0" t="n">
        <v>1.99</v>
      </c>
      <c r="D1481" s="98" t="n">
        <f aca="false">LN(C1481/C1480)</f>
        <v>0.0126423934151765</v>
      </c>
      <c r="E1481" s="99" t="n">
        <f aca="false">STDEV(D1472:D1481)*SQRT(365)</f>
        <v>1.53697684885325</v>
      </c>
    </row>
    <row r="1482" customFormat="false" ht="12.75" hidden="false" customHeight="false" outlineLevel="0" collapsed="false">
      <c r="A1482" s="95" t="n">
        <f aca="false">MONTH(B1482)+(YEAR(B1482)-1998)*12</f>
        <v>12</v>
      </c>
      <c r="B1482" s="96" t="n">
        <v>36148</v>
      </c>
      <c r="C1482" s="0" t="n">
        <v>2.01</v>
      </c>
      <c r="D1482" s="98" t="n">
        <f aca="false">LN(C1482/C1481)</f>
        <v>0.0100000833345832</v>
      </c>
      <c r="E1482" s="99" t="n">
        <f aca="false">STDEV(D1473:D1482)*SQRT(365)</f>
        <v>1.30164883627081</v>
      </c>
    </row>
    <row r="1483" customFormat="false" ht="12.75" hidden="false" customHeight="false" outlineLevel="0" collapsed="false">
      <c r="A1483" s="95" t="n">
        <f aca="false">MONTH(B1483)+(YEAR(B1483)-1998)*12</f>
        <v>12</v>
      </c>
      <c r="B1483" s="96" t="n">
        <v>36149</v>
      </c>
      <c r="C1483" s="0" t="n">
        <v>2.01</v>
      </c>
      <c r="D1483" s="98" t="n">
        <f aca="false">LN(C1483/C1482)</f>
        <v>0</v>
      </c>
      <c r="E1483" s="99" t="n">
        <f aca="false">STDEV(D1474:D1483)*SQRT(365)</f>
        <v>1.11695475074865</v>
      </c>
    </row>
    <row r="1484" customFormat="false" ht="12.75" hidden="false" customHeight="false" outlineLevel="0" collapsed="false">
      <c r="A1484" s="95" t="n">
        <f aca="false">MONTH(B1484)+(YEAR(B1484)-1998)*12</f>
        <v>12</v>
      </c>
      <c r="B1484" s="96" t="n">
        <v>36150</v>
      </c>
      <c r="C1484" s="0" t="n">
        <v>2.01</v>
      </c>
      <c r="D1484" s="98" t="n">
        <f aca="false">LN(C1484/C1483)</f>
        <v>0</v>
      </c>
      <c r="E1484" s="99" t="n">
        <f aca="false">STDEV(D1475:D1484)*SQRT(365)</f>
        <v>1.05256617718715</v>
      </c>
    </row>
    <row r="1485" customFormat="false" ht="12.75" hidden="false" customHeight="false" outlineLevel="0" collapsed="false">
      <c r="A1485" s="95" t="n">
        <f aca="false">MONTH(B1485)+(YEAR(B1485)-1998)*12</f>
        <v>12</v>
      </c>
      <c r="B1485" s="96" t="n">
        <v>36151</v>
      </c>
      <c r="C1485" s="0" t="n">
        <v>2.045</v>
      </c>
      <c r="D1485" s="98" t="n">
        <f aca="false">LN(C1485/C1484)</f>
        <v>0.0172630674237808</v>
      </c>
      <c r="E1485" s="99" t="n">
        <f aca="false">STDEV(D1476:D1485)*SQRT(365)</f>
        <v>0.992843680096993</v>
      </c>
    </row>
    <row r="1486" customFormat="false" ht="12.75" hidden="false" customHeight="false" outlineLevel="0" collapsed="false">
      <c r="A1486" s="95" t="n">
        <f aca="false">MONTH(B1486)+(YEAR(B1486)-1998)*12</f>
        <v>12</v>
      </c>
      <c r="B1486" s="96" t="n">
        <v>36152</v>
      </c>
      <c r="C1486" s="0" t="n">
        <v>1.945</v>
      </c>
      <c r="D1486" s="98" t="n">
        <f aca="false">LN(C1486/C1485)</f>
        <v>-0.0501358124243553</v>
      </c>
      <c r="E1486" s="99" t="n">
        <f aca="false">STDEV(D1477:D1486)*SQRT(365)</f>
        <v>1.09337478535008</v>
      </c>
    </row>
    <row r="1487" customFormat="false" ht="12.75" hidden="false" customHeight="false" outlineLevel="0" collapsed="false">
      <c r="A1487" s="95" t="n">
        <f aca="false">MONTH(B1487)+(YEAR(B1487)-1998)*12</f>
        <v>12</v>
      </c>
      <c r="B1487" s="96" t="n">
        <v>36153</v>
      </c>
      <c r="C1487" s="0" t="n">
        <v>1.865</v>
      </c>
      <c r="D1487" s="98" t="n">
        <f aca="false">LN(C1487/C1486)</f>
        <v>-0.0420009239746308</v>
      </c>
      <c r="E1487" s="99" t="n">
        <f aca="false">STDEV(D1478:D1487)*SQRT(365)</f>
        <v>1.15828195666329</v>
      </c>
    </row>
    <row r="1488" customFormat="false" ht="12.75" hidden="false" customHeight="false" outlineLevel="0" collapsed="false">
      <c r="A1488" s="95" t="n">
        <f aca="false">MONTH(B1488)+(YEAR(B1488)-1998)*12</f>
        <v>12</v>
      </c>
      <c r="B1488" s="96" t="n">
        <v>36154</v>
      </c>
      <c r="C1488" s="0" t="n">
        <v>1.865</v>
      </c>
      <c r="D1488" s="98" t="n">
        <f aca="false">LN(C1488/C1487)</f>
        <v>0</v>
      </c>
      <c r="E1488" s="99" t="n">
        <f aca="false">STDEV(D1479:D1488)*SQRT(365)</f>
        <v>0.592891844403113</v>
      </c>
    </row>
    <row r="1489" customFormat="false" ht="12.75" hidden="false" customHeight="false" outlineLevel="0" collapsed="false">
      <c r="A1489" s="95" t="n">
        <f aca="false">MONTH(B1489)+(YEAR(B1489)-1998)*12</f>
        <v>12</v>
      </c>
      <c r="B1489" s="96" t="n">
        <v>36155</v>
      </c>
      <c r="C1489" s="0" t="n">
        <v>1.865</v>
      </c>
      <c r="D1489" s="98" t="n">
        <f aca="false">LN(C1489/C1488)</f>
        <v>0</v>
      </c>
      <c r="E1489" s="99" t="n">
        <f aca="false">STDEV(D1480:D1489)*SQRT(365)</f>
        <v>0.574959955361743</v>
      </c>
    </row>
    <row r="1490" customFormat="false" ht="12.75" hidden="false" customHeight="false" outlineLevel="0" collapsed="false">
      <c r="A1490" s="95" t="n">
        <f aca="false">MONTH(B1490)+(YEAR(B1490)-1998)*12</f>
        <v>12</v>
      </c>
      <c r="B1490" s="96" t="n">
        <v>36156</v>
      </c>
      <c r="C1490" s="0" t="n">
        <v>1.865</v>
      </c>
      <c r="D1490" s="98" t="n">
        <f aca="false">LN(C1490/C1489)</f>
        <v>0</v>
      </c>
      <c r="E1490" s="99" t="n">
        <f aca="false">STDEV(D1481:D1490)*SQRT(365)</f>
        <v>0.430166658143202</v>
      </c>
    </row>
    <row r="1491" customFormat="false" ht="12.75" hidden="false" customHeight="false" outlineLevel="0" collapsed="false">
      <c r="A1491" s="95" t="n">
        <f aca="false">MONTH(B1491)+(YEAR(B1491)-1998)*12</f>
        <v>12</v>
      </c>
      <c r="B1491" s="96" t="n">
        <v>36157</v>
      </c>
      <c r="C1491" s="0" t="n">
        <v>1.865</v>
      </c>
      <c r="D1491" s="98" t="n">
        <f aca="false">LN(C1491/C1490)</f>
        <v>0</v>
      </c>
      <c r="E1491" s="99" t="n">
        <f aca="false">STDEV(D1482:D1491)*SQRT(365)</f>
        <v>0.415400008404518</v>
      </c>
    </row>
    <row r="1492" customFormat="false" ht="12.75" hidden="false" customHeight="false" outlineLevel="0" collapsed="false">
      <c r="A1492" s="95" t="n">
        <f aca="false">MONTH(B1492)+(YEAR(B1492)-1998)*12</f>
        <v>12</v>
      </c>
      <c r="B1492" s="96" t="n">
        <v>36158</v>
      </c>
      <c r="C1492" s="0" t="n">
        <v>1.785</v>
      </c>
      <c r="D1492" s="98" t="n">
        <f aca="false">LN(C1492/C1491)</f>
        <v>-0.0438426378641765</v>
      </c>
      <c r="E1492" s="99" t="n">
        <f aca="false">STDEV(D1483:D1492)*SQRT(365)</f>
        <v>0.454276801715089</v>
      </c>
    </row>
    <row r="1493" customFormat="false" ht="12.75" hidden="false" customHeight="false" outlineLevel="0" collapsed="false">
      <c r="A1493" s="95" t="n">
        <f aca="false">MONTH(B1493)+(YEAR(B1493)-1998)*12</f>
        <v>12</v>
      </c>
      <c r="B1493" s="96" t="n">
        <v>36159</v>
      </c>
      <c r="C1493" s="0" t="n">
        <v>1.81</v>
      </c>
      <c r="D1493" s="98" t="n">
        <f aca="false">LN(C1493/C1492)</f>
        <v>0.0139084300461322</v>
      </c>
      <c r="E1493" s="99" t="n">
        <f aca="false">STDEV(D1484:D1493)*SQRT(365)</f>
        <v>0.476257131882624</v>
      </c>
    </row>
    <row r="1494" customFormat="false" ht="12.75" hidden="false" customHeight="false" outlineLevel="0" collapsed="false">
      <c r="A1494" s="95" t="n">
        <f aca="false">MONTH(B1494)+(YEAR(B1494)-1998)*12</f>
        <v>12</v>
      </c>
      <c r="B1494" s="96" t="n">
        <v>36160</v>
      </c>
      <c r="C1494" s="0" t="n">
        <v>1.835</v>
      </c>
      <c r="D1494" s="98" t="n">
        <f aca="false">LN(C1494/C1493)</f>
        <v>0.0137176362287991</v>
      </c>
      <c r="E1494" s="99" t="n">
        <f aca="false">STDEV(D1485:D1494)*SQRT(365)</f>
        <v>0.49532884722683</v>
      </c>
    </row>
    <row r="1495" customFormat="false" ht="12.75" hidden="false" customHeight="false" outlineLevel="0" collapsed="false">
      <c r="A1495" s="95" t="n">
        <f aca="false">MONTH(B1495)+(YEAR(B1495)-1998)*12</f>
        <v>13</v>
      </c>
      <c r="B1495" s="96" t="n">
        <v>36161</v>
      </c>
      <c r="C1495" s="0" t="n">
        <v>1.875</v>
      </c>
      <c r="D1495" s="98" t="n">
        <f aca="false">LN(C1495/C1494)</f>
        <v>0.0215641779158406</v>
      </c>
      <c r="E1495" s="100" t="n">
        <f aca="false">STDEV(D1486:D1495)*SQRT(365)</f>
        <v>0.50519924327458</v>
      </c>
      <c r="F1495" s="47" t="n">
        <f aca="false">STDEV(D1495:D1525)*SQRT(365)</f>
        <v>0.575811835570578</v>
      </c>
    </row>
    <row r="1496" customFormat="false" ht="12.75" hidden="false" customHeight="false" outlineLevel="0" collapsed="false">
      <c r="A1496" s="95" t="n">
        <f aca="false">MONTH(B1496)+(YEAR(B1496)-1998)*12</f>
        <v>13</v>
      </c>
      <c r="B1496" s="96" t="n">
        <v>36162</v>
      </c>
      <c r="C1496" s="0" t="n">
        <v>1.875</v>
      </c>
      <c r="D1496" s="98" t="n">
        <f aca="false">LN(C1496/C1495)</f>
        <v>0</v>
      </c>
      <c r="E1496" s="99" t="n">
        <f aca="false">STDEV(D1487:D1496)*SQRT(365)</f>
        <v>0.422356745336051</v>
      </c>
    </row>
    <row r="1497" customFormat="false" ht="12.75" hidden="false" customHeight="false" outlineLevel="0" collapsed="false">
      <c r="A1497" s="95" t="n">
        <f aca="false">MONTH(B1497)+(YEAR(B1497)-1998)*12</f>
        <v>13</v>
      </c>
      <c r="B1497" s="96" t="n">
        <v>36163</v>
      </c>
      <c r="C1497" s="0" t="n">
        <v>1.875</v>
      </c>
      <c r="D1497" s="98" t="n">
        <f aca="false">LN(C1497/C1496)</f>
        <v>0</v>
      </c>
      <c r="E1497" s="99" t="n">
        <f aca="false">STDEV(D1488:D1497)*SQRT(365)</f>
        <v>0.334924761840818</v>
      </c>
    </row>
    <row r="1498" customFormat="false" ht="12.75" hidden="false" customHeight="false" outlineLevel="0" collapsed="false">
      <c r="A1498" s="95" t="n">
        <f aca="false">MONTH(B1498)+(YEAR(B1498)-1998)*12</f>
        <v>13</v>
      </c>
      <c r="B1498" s="96" t="n">
        <v>36164</v>
      </c>
      <c r="C1498" s="0" t="n">
        <v>1.875</v>
      </c>
      <c r="D1498" s="98" t="n">
        <f aca="false">LN(C1498/C1497)</f>
        <v>0</v>
      </c>
      <c r="E1498" s="99" t="n">
        <f aca="false">STDEV(D1489:D1498)*SQRT(365)</f>
        <v>0.334924761840818</v>
      </c>
    </row>
    <row r="1499" customFormat="false" ht="12.75" hidden="false" customHeight="false" outlineLevel="0" collapsed="false">
      <c r="A1499" s="95" t="n">
        <f aca="false">MONTH(B1499)+(YEAR(B1499)-1998)*12</f>
        <v>13</v>
      </c>
      <c r="B1499" s="96" t="n">
        <v>36165</v>
      </c>
      <c r="C1499" s="0" t="n">
        <v>2.1</v>
      </c>
      <c r="D1499" s="98" t="n">
        <f aca="false">LN(C1499/C1498)</f>
        <v>0.113328685307003</v>
      </c>
      <c r="E1499" s="99" t="n">
        <f aca="false">STDEV(D1490:D1499)*SQRT(365)</f>
        <v>0.758974788389847</v>
      </c>
    </row>
    <row r="1500" customFormat="false" ht="12.75" hidden="false" customHeight="false" outlineLevel="0" collapsed="false">
      <c r="A1500" s="95" t="n">
        <f aca="false">MONTH(B1500)+(YEAR(B1500)-1998)*12</f>
        <v>13</v>
      </c>
      <c r="B1500" s="96" t="n">
        <v>36166</v>
      </c>
      <c r="C1500" s="0" t="n">
        <v>2.04</v>
      </c>
      <c r="D1500" s="98" t="n">
        <f aca="false">LN(C1500/C1499)</f>
        <v>-0.0289875368732523</v>
      </c>
      <c r="E1500" s="99" t="n">
        <f aca="false">STDEV(D1491:D1500)*SQRT(365)</f>
        <v>0.796627990169492</v>
      </c>
    </row>
    <row r="1501" customFormat="false" ht="12.75" hidden="false" customHeight="false" outlineLevel="0" collapsed="false">
      <c r="A1501" s="95" t="n">
        <f aca="false">MONTH(B1501)+(YEAR(B1501)-1998)*12</f>
        <v>13</v>
      </c>
      <c r="B1501" s="96" t="n">
        <v>36167</v>
      </c>
      <c r="C1501" s="0" t="n">
        <v>2.035</v>
      </c>
      <c r="D1501" s="98" t="n">
        <f aca="false">LN(C1501/C1500)</f>
        <v>-0.0024539889615667</v>
      </c>
      <c r="E1501" s="99" t="n">
        <f aca="false">STDEV(D1492:D1501)*SQRT(365)</f>
        <v>0.797885440846683</v>
      </c>
    </row>
    <row r="1502" customFormat="false" ht="12.75" hidden="false" customHeight="false" outlineLevel="0" collapsed="false">
      <c r="A1502" s="95" t="n">
        <f aca="false">MONTH(B1502)+(YEAR(B1502)-1998)*12</f>
        <v>13</v>
      </c>
      <c r="B1502" s="96" t="n">
        <v>36168</v>
      </c>
      <c r="C1502" s="0" t="n">
        <v>1.895</v>
      </c>
      <c r="D1502" s="98" t="n">
        <f aca="false">LN(C1502/C1501)</f>
        <v>-0.0712769803601687</v>
      </c>
      <c r="E1502" s="99" t="n">
        <f aca="false">STDEV(D1493:D1502)*SQRT(365)</f>
        <v>0.88377844881917</v>
      </c>
    </row>
    <row r="1503" customFormat="false" ht="12.75" hidden="false" customHeight="false" outlineLevel="0" collapsed="false">
      <c r="A1503" s="95" t="n">
        <f aca="false">MONTH(B1503)+(YEAR(B1503)-1998)*12</f>
        <v>13</v>
      </c>
      <c r="B1503" s="96" t="n">
        <v>36169</v>
      </c>
      <c r="C1503" s="0" t="n">
        <v>1.875</v>
      </c>
      <c r="D1503" s="98" t="n">
        <f aca="false">LN(C1503/C1502)</f>
        <v>-0.0106101791120156</v>
      </c>
      <c r="E1503" s="99" t="n">
        <f aca="false">STDEV(D1494:D1503)*SQRT(365)</f>
        <v>0.887265085122543</v>
      </c>
    </row>
    <row r="1504" customFormat="false" ht="12.75" hidden="false" customHeight="false" outlineLevel="0" collapsed="false">
      <c r="A1504" s="95" t="n">
        <f aca="false">MONTH(B1504)+(YEAR(B1504)-1998)*12</f>
        <v>13</v>
      </c>
      <c r="B1504" s="96" t="n">
        <v>36170</v>
      </c>
      <c r="C1504" s="0" t="n">
        <v>1.875</v>
      </c>
      <c r="D1504" s="98" t="n">
        <f aca="false">LN(C1504/C1503)</f>
        <v>0</v>
      </c>
      <c r="E1504" s="99" t="n">
        <f aca="false">STDEV(D1495:D1504)*SQRT(365)</f>
        <v>0.884743093245501</v>
      </c>
    </row>
    <row r="1505" customFormat="false" ht="12.75" hidden="false" customHeight="false" outlineLevel="0" collapsed="false">
      <c r="A1505" s="95" t="n">
        <f aca="false">MONTH(B1505)+(YEAR(B1505)-1998)*12</f>
        <v>13</v>
      </c>
      <c r="B1505" s="96" t="n">
        <v>36171</v>
      </c>
      <c r="C1505" s="0" t="n">
        <v>1.875</v>
      </c>
      <c r="D1505" s="98" t="n">
        <f aca="false">LN(C1505/C1504)</f>
        <v>0</v>
      </c>
      <c r="E1505" s="99" t="n">
        <f aca="false">STDEV(D1496:D1505)*SQRT(365)</f>
        <v>0.875098473584732</v>
      </c>
    </row>
    <row r="1506" customFormat="false" ht="12.75" hidden="false" customHeight="false" outlineLevel="0" collapsed="false">
      <c r="A1506" s="95" t="n">
        <f aca="false">MONTH(B1506)+(YEAR(B1506)-1998)*12</f>
        <v>13</v>
      </c>
      <c r="B1506" s="96" t="n">
        <v>36172</v>
      </c>
      <c r="C1506" s="0" t="n">
        <v>1.82</v>
      </c>
      <c r="D1506" s="98" t="n">
        <f aca="false">LN(C1506/C1505)</f>
        <v>-0.0297721583336701</v>
      </c>
      <c r="E1506" s="99" t="n">
        <f aca="false">STDEV(D1497:D1506)*SQRT(365)</f>
        <v>0.893392556496121</v>
      </c>
    </row>
    <row r="1507" customFormat="false" ht="12.75" hidden="false" customHeight="false" outlineLevel="0" collapsed="false">
      <c r="A1507" s="95" t="n">
        <f aca="false">MONTH(B1507)+(YEAR(B1507)-1998)*12</f>
        <v>13</v>
      </c>
      <c r="B1507" s="96" t="n">
        <v>36173</v>
      </c>
      <c r="C1507" s="0" t="n">
        <v>1.82</v>
      </c>
      <c r="D1507" s="98" t="n">
        <f aca="false">LN(C1507/C1506)</f>
        <v>0</v>
      </c>
      <c r="E1507" s="99" t="n">
        <f aca="false">STDEV(D1498:D1507)*SQRT(365)</f>
        <v>0.893392556496121</v>
      </c>
    </row>
    <row r="1508" customFormat="false" ht="12.75" hidden="false" customHeight="false" outlineLevel="0" collapsed="false">
      <c r="A1508" s="95" t="n">
        <f aca="false">MONTH(B1508)+(YEAR(B1508)-1998)*12</f>
        <v>13</v>
      </c>
      <c r="B1508" s="96" t="n">
        <v>36174</v>
      </c>
      <c r="C1508" s="0" t="n">
        <v>1.865</v>
      </c>
      <c r="D1508" s="98" t="n">
        <f aca="false">LN(C1508/C1507)</f>
        <v>0.0244245520070748</v>
      </c>
      <c r="E1508" s="99" t="n">
        <f aca="false">STDEV(D1499:D1508)*SQRT(365)</f>
        <v>0.908747943009675</v>
      </c>
    </row>
    <row r="1509" customFormat="false" ht="12.75" hidden="false" customHeight="false" outlineLevel="0" collapsed="false">
      <c r="A1509" s="95" t="n">
        <f aca="false">MONTH(B1509)+(YEAR(B1509)-1998)*12</f>
        <v>13</v>
      </c>
      <c r="B1509" s="96" t="n">
        <v>36175</v>
      </c>
      <c r="C1509" s="0" t="n">
        <v>1.78</v>
      </c>
      <c r="D1509" s="98" t="n">
        <f aca="false">LN(C1509/C1508)</f>
        <v>-0.0466476887917851</v>
      </c>
      <c r="E1509" s="99" t="n">
        <f aca="false">STDEV(D1500:D1509)*SQRT(365)</f>
        <v>0.531479627555372</v>
      </c>
    </row>
    <row r="1510" customFormat="false" ht="12.75" hidden="false" customHeight="false" outlineLevel="0" collapsed="false">
      <c r="A1510" s="95" t="n">
        <f aca="false">MONTH(B1510)+(YEAR(B1510)-1998)*12</f>
        <v>13</v>
      </c>
      <c r="B1510" s="96" t="n">
        <v>36176</v>
      </c>
      <c r="C1510" s="0" t="n">
        <v>1.795</v>
      </c>
      <c r="D1510" s="98" t="n">
        <f aca="false">LN(C1510/C1509)</f>
        <v>0.00839165763624838</v>
      </c>
      <c r="E1510" s="99" t="n">
        <f aca="false">STDEV(D1501:D1510)*SQRT(365)</f>
        <v>0.543788755226416</v>
      </c>
    </row>
    <row r="1511" customFormat="false" ht="12.75" hidden="false" customHeight="false" outlineLevel="0" collapsed="false">
      <c r="A1511" s="95" t="n">
        <f aca="false">MONTH(B1511)+(YEAR(B1511)-1998)*12</f>
        <v>13</v>
      </c>
      <c r="B1511" s="96" t="n">
        <v>36177</v>
      </c>
      <c r="C1511" s="0" t="n">
        <v>1.795</v>
      </c>
      <c r="D1511" s="98" t="n">
        <f aca="false">LN(C1511/C1510)</f>
        <v>0</v>
      </c>
      <c r="E1511" s="99" t="n">
        <f aca="false">STDEV(D1502:D1511)*SQRT(365)</f>
        <v>0.545879333096207</v>
      </c>
    </row>
    <row r="1512" customFormat="false" ht="12.75" hidden="false" customHeight="false" outlineLevel="0" collapsed="false">
      <c r="A1512" s="95" t="n">
        <f aca="false">MONTH(B1512)+(YEAR(B1512)-1998)*12</f>
        <v>13</v>
      </c>
      <c r="B1512" s="96" t="n">
        <v>36178</v>
      </c>
      <c r="C1512" s="0" t="n">
        <v>1.795</v>
      </c>
      <c r="D1512" s="98" t="n">
        <f aca="false">LN(C1512/C1511)</f>
        <v>0</v>
      </c>
      <c r="E1512" s="99" t="n">
        <f aca="false">STDEV(D1503:D1512)*SQRT(365)</f>
        <v>0.379331371292071</v>
      </c>
    </row>
    <row r="1513" customFormat="false" ht="12.75" hidden="false" customHeight="false" outlineLevel="0" collapsed="false">
      <c r="A1513" s="95" t="n">
        <f aca="false">MONTH(B1513)+(YEAR(B1513)-1998)*12</f>
        <v>13</v>
      </c>
      <c r="B1513" s="96" t="n">
        <v>36179</v>
      </c>
      <c r="C1513" s="0" t="n">
        <v>1.795</v>
      </c>
      <c r="D1513" s="98" t="n">
        <f aca="false">LN(C1513/C1512)</f>
        <v>0</v>
      </c>
      <c r="E1513" s="99" t="n">
        <f aca="false">STDEV(D1504:D1513)*SQRT(365)</f>
        <v>0.378861205203175</v>
      </c>
    </row>
    <row r="1514" customFormat="false" ht="12.75" hidden="false" customHeight="false" outlineLevel="0" collapsed="false">
      <c r="A1514" s="95" t="n">
        <f aca="false">MONTH(B1514)+(YEAR(B1514)-1998)*12</f>
        <v>13</v>
      </c>
      <c r="B1514" s="96" t="n">
        <v>36180</v>
      </c>
      <c r="C1514" s="0" t="n">
        <v>1.77</v>
      </c>
      <c r="D1514" s="98" t="n">
        <f aca="false">LN(C1514/C1513)</f>
        <v>-0.0140254753545043</v>
      </c>
      <c r="E1514" s="99" t="n">
        <f aca="false">STDEV(D1505:D1514)*SQRT(365)</f>
        <v>0.381779291031916</v>
      </c>
    </row>
    <row r="1515" customFormat="false" ht="12.75" hidden="false" customHeight="false" outlineLevel="0" collapsed="false">
      <c r="A1515" s="95" t="n">
        <f aca="false">MONTH(B1515)+(YEAR(B1515)-1998)*12</f>
        <v>13</v>
      </c>
      <c r="B1515" s="96" t="n">
        <v>36181</v>
      </c>
      <c r="C1515" s="0" t="n">
        <v>1.8</v>
      </c>
      <c r="D1515" s="98" t="n">
        <f aca="false">LN(C1515/C1514)</f>
        <v>0.0168071183163812</v>
      </c>
      <c r="E1515" s="99" t="n">
        <f aca="false">STDEV(D1506:D1515)*SQRT(365)</f>
        <v>0.404873033531542</v>
      </c>
    </row>
    <row r="1516" customFormat="false" ht="12.75" hidden="false" customHeight="false" outlineLevel="0" collapsed="false">
      <c r="A1516" s="95" t="n">
        <f aca="false">MONTH(B1516)+(YEAR(B1516)-1998)*12</f>
        <v>13</v>
      </c>
      <c r="B1516" s="96" t="n">
        <v>36182</v>
      </c>
      <c r="C1516" s="0" t="n">
        <v>1.845</v>
      </c>
      <c r="D1516" s="98" t="n">
        <f aca="false">LN(C1516/C1515)</f>
        <v>0.0246926125903714</v>
      </c>
      <c r="E1516" s="99" t="n">
        <f aca="false">STDEV(D1507:D1516)*SQRT(365)</f>
        <v>0.398378842961829</v>
      </c>
    </row>
    <row r="1517" customFormat="false" ht="12.75" hidden="false" customHeight="false" outlineLevel="0" collapsed="false">
      <c r="A1517" s="95" t="n">
        <f aca="false">MONTH(B1517)+(YEAR(B1517)-1998)*12</f>
        <v>13</v>
      </c>
      <c r="B1517" s="96" t="n">
        <v>36183</v>
      </c>
      <c r="C1517" s="0" t="n">
        <v>1.81</v>
      </c>
      <c r="D1517" s="98" t="n">
        <f aca="false">LN(C1517/C1516)</f>
        <v>-0.0191524322147561</v>
      </c>
      <c r="E1517" s="99" t="n">
        <f aca="false">STDEV(D1508:D1517)*SQRT(365)</f>
        <v>0.417389321121024</v>
      </c>
    </row>
    <row r="1518" customFormat="false" ht="12.75" hidden="false" customHeight="false" outlineLevel="0" collapsed="false">
      <c r="A1518" s="95" t="n">
        <f aca="false">MONTH(B1518)+(YEAR(B1518)-1998)*12</f>
        <v>13</v>
      </c>
      <c r="B1518" s="96" t="n">
        <v>36184</v>
      </c>
      <c r="C1518" s="0" t="n">
        <v>1.81</v>
      </c>
      <c r="D1518" s="98" t="n">
        <f aca="false">LN(C1518/C1517)</f>
        <v>0</v>
      </c>
      <c r="E1518" s="99" t="n">
        <f aca="false">STDEV(D1509:D1518)*SQRT(365)</f>
        <v>0.382765173180018</v>
      </c>
    </row>
    <row r="1519" customFormat="false" ht="12.75" hidden="false" customHeight="false" outlineLevel="0" collapsed="false">
      <c r="A1519" s="95" t="n">
        <f aca="false">MONTH(B1519)+(YEAR(B1519)-1998)*12</f>
        <v>13</v>
      </c>
      <c r="B1519" s="96" t="n">
        <v>36185</v>
      </c>
      <c r="C1519" s="0" t="n">
        <v>1.81</v>
      </c>
      <c r="D1519" s="98" t="n">
        <f aca="false">LN(C1519/C1518)</f>
        <v>0</v>
      </c>
      <c r="E1519" s="99" t="n">
        <f aca="false">STDEV(D1510:D1519)*SQRT(365)</f>
        <v>0.246497743873731</v>
      </c>
    </row>
    <row r="1520" customFormat="false" ht="12.75" hidden="false" customHeight="false" outlineLevel="0" collapsed="false">
      <c r="A1520" s="95" t="n">
        <f aca="false">MONTH(B1520)+(YEAR(B1520)-1998)*12</f>
        <v>13</v>
      </c>
      <c r="B1520" s="96" t="n">
        <v>36186</v>
      </c>
      <c r="C1520" s="0" t="n">
        <v>1.75</v>
      </c>
      <c r="D1520" s="98" t="n">
        <f aca="false">LN(C1520/C1519)</f>
        <v>-0.0337110573423117</v>
      </c>
      <c r="E1520" s="99" t="n">
        <f aca="false">STDEV(D1511:D1520)*SQRT(365)</f>
        <v>0.320175894410992</v>
      </c>
    </row>
    <row r="1521" customFormat="false" ht="12.75" hidden="false" customHeight="false" outlineLevel="0" collapsed="false">
      <c r="A1521" s="95" t="n">
        <f aca="false">MONTH(B1521)+(YEAR(B1521)-1998)*12</f>
        <v>13</v>
      </c>
      <c r="B1521" s="96" t="n">
        <v>36187</v>
      </c>
      <c r="C1521" s="0" t="n">
        <v>1.72</v>
      </c>
      <c r="D1521" s="98" t="n">
        <f aca="false">LN(C1521/C1520)</f>
        <v>-0.017291497110061</v>
      </c>
      <c r="E1521" s="99" t="n">
        <f aca="false">STDEV(D1512:D1521)*SQRT(365)</f>
        <v>0.331458941660637</v>
      </c>
    </row>
    <row r="1522" customFormat="false" ht="12.75" hidden="false" customHeight="false" outlineLevel="0" collapsed="false">
      <c r="A1522" s="95" t="n">
        <f aca="false">MONTH(B1522)+(YEAR(B1522)-1998)*12</f>
        <v>13</v>
      </c>
      <c r="B1522" s="96" t="n">
        <v>36188</v>
      </c>
      <c r="C1522" s="0" t="n">
        <v>1.75</v>
      </c>
      <c r="D1522" s="98" t="n">
        <f aca="false">LN(C1522/C1521)</f>
        <v>0.017291497110061</v>
      </c>
      <c r="E1522" s="99" t="n">
        <f aca="false">STDEV(D1513:D1522)*SQRT(365)</f>
        <v>0.356040012895118</v>
      </c>
    </row>
    <row r="1523" customFormat="false" ht="12.75" hidden="false" customHeight="false" outlineLevel="0" collapsed="false">
      <c r="A1523" s="95" t="n">
        <f aca="false">MONTH(B1523)+(YEAR(B1523)-1998)*12</f>
        <v>13</v>
      </c>
      <c r="B1523" s="96" t="n">
        <v>36189</v>
      </c>
      <c r="C1523" s="0" t="n">
        <v>1.805</v>
      </c>
      <c r="D1523" s="98" t="n">
        <f aca="false">LN(C1523/C1522)</f>
        <v>0.0309448038494215</v>
      </c>
      <c r="E1523" s="99" t="n">
        <f aca="false">STDEV(D1514:D1523)*SQRT(365)</f>
        <v>0.40998635113942</v>
      </c>
    </row>
    <row r="1524" customFormat="false" ht="12.75" hidden="false" customHeight="false" outlineLevel="0" collapsed="false">
      <c r="A1524" s="95" t="n">
        <f aca="false">MONTH(B1524)+(YEAR(B1524)-1998)*12</f>
        <v>13</v>
      </c>
      <c r="B1524" s="96" t="n">
        <v>36190</v>
      </c>
      <c r="C1524" s="0" t="n">
        <v>1.815</v>
      </c>
      <c r="D1524" s="98" t="n">
        <f aca="false">LN(C1524/C1523)</f>
        <v>0.00552487593196981</v>
      </c>
      <c r="E1524" s="99" t="n">
        <f aca="false">STDEV(D1515:D1524)*SQRT(365)</f>
        <v>0.398644977705697</v>
      </c>
    </row>
    <row r="1525" customFormat="false" ht="12.75" hidden="false" customHeight="false" outlineLevel="0" collapsed="false">
      <c r="A1525" s="95" t="n">
        <f aca="false">MONTH(B1525)+(YEAR(B1525)-1998)*12</f>
        <v>13</v>
      </c>
      <c r="B1525" s="96" t="n">
        <v>36191</v>
      </c>
      <c r="C1525" s="0" t="n">
        <v>1.815</v>
      </c>
      <c r="D1525" s="98" t="n">
        <f aca="false">LN(C1525/C1524)</f>
        <v>0</v>
      </c>
      <c r="E1525" s="99" t="n">
        <f aca="false">STDEV(D1516:D1525)*SQRT(365)</f>
        <v>0.386960793680616</v>
      </c>
    </row>
    <row r="1526" customFormat="false" ht="12.75" hidden="false" customHeight="false" outlineLevel="0" collapsed="false">
      <c r="A1526" s="95" t="n">
        <f aca="false">MONTH(B1526)+(YEAR(B1526)-1998)*12</f>
        <v>14</v>
      </c>
      <c r="B1526" s="96" t="n">
        <v>36192</v>
      </c>
      <c r="C1526" s="0" t="n">
        <v>1.805</v>
      </c>
      <c r="D1526" s="98" t="n">
        <f aca="false">LN(C1526/C1525)</f>
        <v>-0.00552487593196992</v>
      </c>
      <c r="E1526" s="99" t="n">
        <f aca="false">STDEV(D1517:D1526)*SQRT(365)</f>
        <v>0.352958558616059</v>
      </c>
    </row>
    <row r="1527" customFormat="false" ht="12.75" hidden="false" customHeight="false" outlineLevel="0" collapsed="false">
      <c r="A1527" s="95" t="n">
        <f aca="false">MONTH(B1527)+(YEAR(B1527)-1998)*12</f>
        <v>14</v>
      </c>
      <c r="B1527" s="96" t="n">
        <v>36193</v>
      </c>
      <c r="C1527" s="0" t="n">
        <v>1.745</v>
      </c>
      <c r="D1527" s="98" t="n">
        <f aca="false">LN(C1527/C1526)</f>
        <v>-0.0338060361304537</v>
      </c>
      <c r="E1527" s="99" t="n">
        <f aca="false">STDEV(D1518:D1527)*SQRT(365)</f>
        <v>0.390609957348952</v>
      </c>
    </row>
    <row r="1528" customFormat="false" ht="12.75" hidden="false" customHeight="false" outlineLevel="0" collapsed="false">
      <c r="A1528" s="95" t="n">
        <f aca="false">MONTH(B1528)+(YEAR(B1528)-1998)*12</f>
        <v>14</v>
      </c>
      <c r="B1528" s="96" t="n">
        <v>36194</v>
      </c>
      <c r="C1528" s="0" t="n">
        <v>1.77</v>
      </c>
      <c r="D1528" s="98" t="n">
        <f aca="false">LN(C1528/C1527)</f>
        <v>0.0142249909313473</v>
      </c>
      <c r="E1528" s="99" t="n">
        <f aca="false">STDEV(D1519:D1528)*SQRT(365)</f>
        <v>0.405193355794582</v>
      </c>
    </row>
    <row r="1529" customFormat="false" ht="12.75" hidden="false" customHeight="false" outlineLevel="0" collapsed="false">
      <c r="A1529" s="95" t="n">
        <f aca="false">MONTH(B1529)+(YEAR(B1529)-1998)*12</f>
        <v>14</v>
      </c>
      <c r="B1529" s="96" t="n">
        <v>36195</v>
      </c>
      <c r="C1529" s="0" t="n">
        <v>1.8</v>
      </c>
      <c r="D1529" s="98" t="n">
        <f aca="false">LN(C1529/C1528)</f>
        <v>0.0168071183163812</v>
      </c>
      <c r="E1529" s="99" t="n">
        <f aca="false">STDEV(D1520:D1529)*SQRT(365)</f>
        <v>0.421353330959508</v>
      </c>
    </row>
    <row r="1530" customFormat="false" ht="12.75" hidden="false" customHeight="false" outlineLevel="0" collapsed="false">
      <c r="A1530" s="95" t="n">
        <f aca="false">MONTH(B1530)+(YEAR(B1530)-1998)*12</f>
        <v>14</v>
      </c>
      <c r="B1530" s="96" t="n">
        <v>36196</v>
      </c>
      <c r="C1530" s="0" t="n">
        <v>1.785</v>
      </c>
      <c r="D1530" s="98" t="n">
        <f aca="false">LN(C1530/C1529)</f>
        <v>-0.00836824967051669</v>
      </c>
      <c r="E1530" s="99" t="n">
        <f aca="false">STDEV(D1521:D1530)*SQRT(365)</f>
        <v>0.364450253094239</v>
      </c>
    </row>
    <row r="1531" customFormat="false" ht="12.75" hidden="false" customHeight="false" outlineLevel="0" collapsed="false">
      <c r="A1531" s="95" t="n">
        <f aca="false">MONTH(B1531)+(YEAR(B1531)-1998)*12</f>
        <v>14</v>
      </c>
      <c r="B1531" s="96" t="n">
        <v>36197</v>
      </c>
      <c r="C1531" s="0" t="n">
        <v>1.805</v>
      </c>
      <c r="D1531" s="98" t="n">
        <f aca="false">LN(C1531/C1530)</f>
        <v>0.0111421765532418</v>
      </c>
      <c r="E1531" s="99" t="n">
        <f aca="false">STDEV(D1522:D1531)*SQRT(365)</f>
        <v>0.343346871321918</v>
      </c>
    </row>
    <row r="1532" customFormat="false" ht="12.75" hidden="false" customHeight="false" outlineLevel="0" collapsed="false">
      <c r="A1532" s="95" t="n">
        <f aca="false">MONTH(B1532)+(YEAR(B1532)-1998)*12</f>
        <v>14</v>
      </c>
      <c r="B1532" s="96" t="n">
        <v>36198</v>
      </c>
      <c r="C1532" s="0" t="n">
        <v>1.805</v>
      </c>
      <c r="D1532" s="98" t="n">
        <f aca="false">LN(C1532/C1531)</f>
        <v>0</v>
      </c>
      <c r="E1532" s="99" t="n">
        <f aca="false">STDEV(D1523:D1532)*SQRT(365)</f>
        <v>0.333637279319985</v>
      </c>
    </row>
    <row r="1533" customFormat="false" ht="12.75" hidden="false" customHeight="false" outlineLevel="0" collapsed="false">
      <c r="A1533" s="95" t="n">
        <f aca="false">MONTH(B1533)+(YEAR(B1533)-1998)*12</f>
        <v>14</v>
      </c>
      <c r="B1533" s="96" t="n">
        <v>36199</v>
      </c>
      <c r="C1533" s="0" t="n">
        <v>1.805</v>
      </c>
      <c r="D1533" s="98" t="n">
        <f aca="false">LN(C1533/C1532)</f>
        <v>0</v>
      </c>
      <c r="E1533" s="99" t="n">
        <f aca="false">STDEV(D1524:D1533)*SQRT(365)</f>
        <v>0.276336989632861</v>
      </c>
    </row>
    <row r="1534" customFormat="false" ht="12.75" hidden="false" customHeight="false" outlineLevel="0" collapsed="false">
      <c r="A1534" s="95" t="n">
        <f aca="false">MONTH(B1534)+(YEAR(B1534)-1998)*12</f>
        <v>14</v>
      </c>
      <c r="B1534" s="96" t="n">
        <v>36200</v>
      </c>
      <c r="C1534" s="0" t="n">
        <v>1.805</v>
      </c>
      <c r="D1534" s="98" t="n">
        <f aca="false">LN(C1534/C1533)</f>
        <v>0</v>
      </c>
      <c r="E1534" s="99" t="n">
        <f aca="false">STDEV(D1525:D1534)*SQRT(365)</f>
        <v>0.273862029039687</v>
      </c>
    </row>
    <row r="1535" customFormat="false" ht="12.75" hidden="false" customHeight="false" outlineLevel="0" collapsed="false">
      <c r="A1535" s="95" t="n">
        <f aca="false">MONTH(B1535)+(YEAR(B1535)-1998)*12</f>
        <v>14</v>
      </c>
      <c r="B1535" s="96" t="n">
        <v>36201</v>
      </c>
      <c r="C1535" s="0" t="n">
        <v>1.825</v>
      </c>
      <c r="D1535" s="98" t="n">
        <f aca="false">LN(C1535/C1534)</f>
        <v>0.0110193952496107</v>
      </c>
      <c r="E1535" s="99" t="n">
        <f aca="false">STDEV(D1526:D1535)*SQRT(365)</f>
        <v>0.282712415593621</v>
      </c>
    </row>
    <row r="1536" customFormat="false" ht="12.75" hidden="false" customHeight="false" outlineLevel="0" collapsed="false">
      <c r="A1536" s="95" t="n">
        <f aca="false">MONTH(B1536)+(YEAR(B1536)-1998)*12</f>
        <v>14</v>
      </c>
      <c r="B1536" s="96" t="n">
        <v>36202</v>
      </c>
      <c r="C1536" s="0" t="n">
        <v>1.81</v>
      </c>
      <c r="D1536" s="98" t="n">
        <f aca="false">LN(C1536/C1535)</f>
        <v>-0.00825314175672041</v>
      </c>
      <c r="E1536" s="99" t="n">
        <f aca="false">STDEV(D1527:D1536)*SQRT(365)</f>
        <v>0.285555948166167</v>
      </c>
    </row>
    <row r="1537" customFormat="false" ht="12.75" hidden="false" customHeight="false" outlineLevel="0" collapsed="false">
      <c r="A1537" s="95" t="n">
        <f aca="false">MONTH(B1537)+(YEAR(B1537)-1998)*12</f>
        <v>14</v>
      </c>
      <c r="B1537" s="96" t="n">
        <v>36203</v>
      </c>
      <c r="C1537" s="0" t="n">
        <v>1.78</v>
      </c>
      <c r="D1537" s="98" t="n">
        <f aca="false">LN(C1537/C1536)</f>
        <v>-0.0167134809737407</v>
      </c>
      <c r="E1537" s="99" t="n">
        <f aca="false">STDEV(D1528:D1537)*SQRT(365)</f>
        <v>0.212023118610059</v>
      </c>
    </row>
    <row r="1538" customFormat="false" ht="12.75" hidden="false" customHeight="false" outlineLevel="0" collapsed="false">
      <c r="A1538" s="95" t="n">
        <f aca="false">MONTH(B1538)+(YEAR(B1538)-1998)*12</f>
        <v>14</v>
      </c>
      <c r="B1538" s="96" t="n">
        <v>36204</v>
      </c>
      <c r="C1538" s="0" t="n">
        <v>1.815</v>
      </c>
      <c r="D1538" s="98" t="n">
        <f aca="false">LN(C1538/C1537)</f>
        <v>0.0194721034128203</v>
      </c>
      <c r="E1538" s="99" t="n">
        <f aca="false">STDEV(D1529:D1538)*SQRT(365)</f>
        <v>0.226202745904263</v>
      </c>
    </row>
    <row r="1539" customFormat="false" ht="12.75" hidden="false" customHeight="false" outlineLevel="0" collapsed="false">
      <c r="A1539" s="95" t="n">
        <f aca="false">MONTH(B1539)+(YEAR(B1539)-1998)*12</f>
        <v>14</v>
      </c>
      <c r="B1539" s="96" t="n">
        <v>36205</v>
      </c>
      <c r="C1539" s="0" t="n">
        <v>1.815</v>
      </c>
      <c r="D1539" s="98" t="n">
        <f aca="false">LN(C1539/C1538)</f>
        <v>0</v>
      </c>
      <c r="E1539" s="99" t="n">
        <f aca="false">STDEV(D1530:D1539)*SQRT(365)</f>
        <v>0.20491100470835</v>
      </c>
    </row>
    <row r="1540" customFormat="false" ht="12.75" hidden="false" customHeight="false" outlineLevel="0" collapsed="false">
      <c r="A1540" s="95" t="n">
        <f aca="false">MONTH(B1540)+(YEAR(B1540)-1998)*12</f>
        <v>14</v>
      </c>
      <c r="B1540" s="96" t="n">
        <v>36206</v>
      </c>
      <c r="C1540" s="0" t="n">
        <v>1.815</v>
      </c>
      <c r="D1540" s="98" t="n">
        <f aca="false">LN(C1540/C1539)</f>
        <v>0</v>
      </c>
      <c r="E1540" s="99" t="n">
        <f aca="false">STDEV(D1531:D1540)*SQRT(365)</f>
        <v>0.19570698196143</v>
      </c>
    </row>
    <row r="1541" customFormat="false" ht="12.75" hidden="false" customHeight="false" outlineLevel="0" collapsed="false">
      <c r="A1541" s="95" t="n">
        <f aca="false">MONTH(B1541)+(YEAR(B1541)-1998)*12</f>
        <v>14</v>
      </c>
      <c r="B1541" s="96" t="n">
        <v>36207</v>
      </c>
      <c r="C1541" s="0" t="n">
        <v>1.815</v>
      </c>
      <c r="D1541" s="98" t="n">
        <f aca="false">LN(C1541/C1540)</f>
        <v>0</v>
      </c>
      <c r="E1541" s="99" t="n">
        <f aca="false">STDEV(D1532:D1541)*SQRT(365)</f>
        <v>0.185119232518518</v>
      </c>
    </row>
    <row r="1542" customFormat="false" ht="12.75" hidden="false" customHeight="false" outlineLevel="0" collapsed="false">
      <c r="A1542" s="95" t="n">
        <f aca="false">MONTH(B1542)+(YEAR(B1542)-1998)*12</f>
        <v>14</v>
      </c>
      <c r="B1542" s="96" t="n">
        <v>36208</v>
      </c>
      <c r="C1542" s="0" t="n">
        <v>1.795</v>
      </c>
      <c r="D1542" s="98" t="n">
        <f aca="false">LN(C1542/C1541)</f>
        <v>-0.0110804457765719</v>
      </c>
      <c r="E1542" s="99" t="n">
        <f aca="false">STDEV(D1533:D1542)*SQRT(365)</f>
        <v>0.198108584197432</v>
      </c>
    </row>
    <row r="1543" customFormat="false" ht="12.75" hidden="false" customHeight="false" outlineLevel="0" collapsed="false">
      <c r="A1543" s="95" t="n">
        <f aca="false">MONTH(B1543)+(YEAR(B1543)-1998)*12</f>
        <v>14</v>
      </c>
      <c r="B1543" s="96" t="n">
        <v>36209</v>
      </c>
      <c r="C1543" s="0" t="n">
        <v>1.79</v>
      </c>
      <c r="D1543" s="98" t="n">
        <f aca="false">LN(C1543/C1542)</f>
        <v>-0.00278940208757853</v>
      </c>
      <c r="E1543" s="99" t="n">
        <f aca="false">STDEV(D1534:D1543)*SQRT(365)</f>
        <v>0.198507716264104</v>
      </c>
    </row>
    <row r="1544" customFormat="false" ht="12.75" hidden="false" customHeight="false" outlineLevel="0" collapsed="false">
      <c r="A1544" s="95" t="n">
        <f aca="false">MONTH(B1544)+(YEAR(B1544)-1998)*12</f>
        <v>14</v>
      </c>
      <c r="B1544" s="96" t="n">
        <v>36210</v>
      </c>
      <c r="C1544" s="0" t="n">
        <v>1.805</v>
      </c>
      <c r="D1544" s="98" t="n">
        <f aca="false">LN(C1544/C1543)</f>
        <v>0.00834497193218047</v>
      </c>
      <c r="E1544" s="99" t="n">
        <f aca="false">STDEV(D1535:D1544)*SQRT(365)</f>
        <v>0.206184302991788</v>
      </c>
    </row>
    <row r="1545" customFormat="false" ht="12.75" hidden="false" customHeight="false" outlineLevel="0" collapsed="false">
      <c r="A1545" s="95" t="n">
        <f aca="false">MONTH(B1545)+(YEAR(B1545)-1998)*12</f>
        <v>14</v>
      </c>
      <c r="B1545" s="96" t="n">
        <v>36211</v>
      </c>
      <c r="C1545" s="0" t="n">
        <v>1.785</v>
      </c>
      <c r="D1545" s="98" t="n">
        <f aca="false">LN(C1545/C1544)</f>
        <v>-0.0111421765532418</v>
      </c>
      <c r="E1545" s="99" t="n">
        <f aca="false">STDEV(D1536:D1545)*SQRT(365)</f>
        <v>0.201570070191921</v>
      </c>
    </row>
    <row r="1546" customFormat="false" ht="12.75" hidden="false" customHeight="false" outlineLevel="0" collapsed="false">
      <c r="A1546" s="95" t="n">
        <f aca="false">MONTH(B1546)+(YEAR(B1546)-1998)*12</f>
        <v>14</v>
      </c>
      <c r="B1546" s="96" t="n">
        <v>36212</v>
      </c>
      <c r="C1546" s="0" t="n">
        <v>1.785</v>
      </c>
      <c r="D1546" s="98" t="n">
        <f aca="false">LN(C1546/C1545)</f>
        <v>0</v>
      </c>
      <c r="E1546" s="99" t="n">
        <f aca="false">STDEV(D1537:D1546)*SQRT(365)</f>
        <v>0.197674934353364</v>
      </c>
    </row>
    <row r="1547" customFormat="false" ht="12.75" hidden="false" customHeight="false" outlineLevel="0" collapsed="false">
      <c r="A1547" s="95" t="n">
        <f aca="false">MONTH(B1547)+(YEAR(B1547)-1998)*12</f>
        <v>14</v>
      </c>
      <c r="B1547" s="96" t="n">
        <v>36213</v>
      </c>
      <c r="C1547" s="0" t="n">
        <v>1.785</v>
      </c>
      <c r="D1547" s="98" t="n">
        <f aca="false">LN(C1547/C1546)</f>
        <v>0</v>
      </c>
      <c r="E1547" s="99" t="n">
        <f aca="false">STDEV(D1538:D1547)*SQRT(365)</f>
        <v>0.168817022042154</v>
      </c>
    </row>
    <row r="1548" customFormat="false" ht="12.75" hidden="false" customHeight="false" outlineLevel="0" collapsed="false">
      <c r="A1548" s="95" t="n">
        <f aca="false">MONTH(B1548)+(YEAR(B1548)-1998)*12</f>
        <v>14</v>
      </c>
      <c r="B1548" s="96" t="n">
        <v>36214</v>
      </c>
      <c r="C1548" s="0" t="n">
        <v>1.78</v>
      </c>
      <c r="D1548" s="98" t="n">
        <f aca="false">LN(C1548/C1547)</f>
        <v>-0.00280505092760861</v>
      </c>
      <c r="E1548" s="99" t="n">
        <f aca="false">STDEV(D1539:D1548)*SQRT(365)</f>
        <v>0.109248920861425</v>
      </c>
    </row>
    <row r="1549" customFormat="false" ht="12.75" hidden="false" customHeight="false" outlineLevel="0" collapsed="false">
      <c r="A1549" s="95" t="n">
        <f aca="false">MONTH(B1549)+(YEAR(B1549)-1998)*12</f>
        <v>14</v>
      </c>
      <c r="B1549" s="96" t="n">
        <v>36215</v>
      </c>
      <c r="C1549" s="0" t="n">
        <v>1.735</v>
      </c>
      <c r="D1549" s="98" t="n">
        <f aca="false">LN(C1549/C1548)</f>
        <v>-0.0256059509051713</v>
      </c>
      <c r="E1549" s="99" t="n">
        <f aca="false">STDEV(D1540:D1549)*SQRT(365)</f>
        <v>0.178389671982223</v>
      </c>
    </row>
    <row r="1550" customFormat="false" ht="12.75" hidden="false" customHeight="false" outlineLevel="0" collapsed="false">
      <c r="A1550" s="95" t="n">
        <f aca="false">MONTH(B1550)+(YEAR(B1550)-1998)*12</f>
        <v>14</v>
      </c>
      <c r="B1550" s="96" t="n">
        <v>36216</v>
      </c>
      <c r="C1550" s="0" t="n">
        <v>1.73</v>
      </c>
      <c r="D1550" s="98" t="n">
        <f aca="false">LN(C1550/C1549)</f>
        <v>-0.00288600488913499</v>
      </c>
      <c r="E1550" s="99" t="n">
        <f aca="false">STDEV(D1541:D1550)*SQRT(365)</f>
        <v>0.176271567528112</v>
      </c>
    </row>
    <row r="1551" customFormat="false" ht="12.75" hidden="false" customHeight="false" outlineLevel="0" collapsed="false">
      <c r="A1551" s="95" t="n">
        <f aca="false">MONTH(B1551)+(YEAR(B1551)-1998)*12</f>
        <v>14</v>
      </c>
      <c r="B1551" s="96" t="n">
        <v>36217</v>
      </c>
      <c r="C1551" s="0" t="n">
        <v>1.695</v>
      </c>
      <c r="D1551" s="98" t="n">
        <f aca="false">LN(C1551/C1550)</f>
        <v>-0.020438667677274</v>
      </c>
      <c r="E1551" s="99" t="n">
        <f aca="false">STDEV(D1542:D1551)*SQRT(365)</f>
        <v>0.19587661335168</v>
      </c>
    </row>
    <row r="1552" customFormat="false" ht="12.75" hidden="false" customHeight="false" outlineLevel="0" collapsed="false">
      <c r="A1552" s="95" t="n">
        <f aca="false">MONTH(B1552)+(YEAR(B1552)-1998)*12</f>
        <v>14</v>
      </c>
      <c r="B1552" s="96" t="n">
        <v>36218</v>
      </c>
      <c r="C1552" s="0" t="n">
        <v>1.675</v>
      </c>
      <c r="D1552" s="98" t="n">
        <f aca="false">LN(C1552/C1551)</f>
        <v>-0.0118695755553839</v>
      </c>
      <c r="E1552" s="99" t="n">
        <f aca="false">STDEV(D1543:D1552)*SQRT(365)</f>
        <v>0.196625986909248</v>
      </c>
    </row>
    <row r="1553" customFormat="false" ht="12.75" hidden="false" customHeight="false" outlineLevel="0" collapsed="false">
      <c r="A1553" s="95" t="n">
        <f aca="false">MONTH(B1553)+(YEAR(B1553)-1998)*12</f>
        <v>14</v>
      </c>
      <c r="B1553" s="96" t="n">
        <v>36219</v>
      </c>
      <c r="C1553" s="0" t="n">
        <v>1.675</v>
      </c>
      <c r="D1553" s="98" t="n">
        <f aca="false">LN(C1553/C1552)</f>
        <v>0</v>
      </c>
      <c r="E1553" s="99" t="n">
        <f aca="false">STDEV(D1544:D1553)*SQRT(365)</f>
        <v>0.199700141098121</v>
      </c>
    </row>
    <row r="1554" customFormat="false" ht="12.75" hidden="false" customHeight="false" outlineLevel="0" collapsed="false">
      <c r="A1554" s="95" t="n">
        <f aca="false">MONTH(B1554)+(YEAR(B1554)-1998)*12</f>
        <v>15</v>
      </c>
      <c r="B1554" s="96" t="n">
        <v>36220</v>
      </c>
      <c r="C1554" s="0" t="n">
        <v>1.615</v>
      </c>
      <c r="D1554" s="98" t="n">
        <f aca="false">LN(C1554/C1553)</f>
        <v>-0.0364782086024099</v>
      </c>
      <c r="E1554" s="99" t="n">
        <f aca="false">STDEV(D1545:D1554)*SQRT(365)</f>
        <v>0.242346467793976</v>
      </c>
    </row>
    <row r="1555" customFormat="false" ht="12.75" hidden="false" customHeight="false" outlineLevel="0" collapsed="false">
      <c r="A1555" s="95" t="n">
        <f aca="false">MONTH(B1555)+(YEAR(B1555)-1998)*12</f>
        <v>15</v>
      </c>
      <c r="B1555" s="96" t="n">
        <v>36221</v>
      </c>
      <c r="C1555" s="0" t="n">
        <v>1.65</v>
      </c>
      <c r="D1555" s="98" t="n">
        <f aca="false">LN(C1555/C1554)</f>
        <v>0.0214403312378694</v>
      </c>
      <c r="E1555" s="99" t="n">
        <f aca="false">STDEV(D1546:D1555)*SQRT(365)</f>
        <v>0.312136348807416</v>
      </c>
    </row>
    <row r="1556" customFormat="false" ht="12.75" hidden="false" customHeight="false" outlineLevel="0" collapsed="false">
      <c r="A1556" s="95" t="n">
        <f aca="false">MONTH(B1556)+(YEAR(B1556)-1998)*12</f>
        <v>15</v>
      </c>
      <c r="B1556" s="96" t="n">
        <v>36222</v>
      </c>
      <c r="C1556" s="0" t="n">
        <v>1.675</v>
      </c>
      <c r="D1556" s="98" t="n">
        <f aca="false">LN(C1556/C1555)</f>
        <v>0.0150378773645405</v>
      </c>
      <c r="E1556" s="99" t="n">
        <f aca="false">STDEV(D1547:D1556)*SQRT(365)</f>
        <v>0.33952251297504</v>
      </c>
    </row>
    <row r="1557" customFormat="false" ht="12.75" hidden="false" customHeight="false" outlineLevel="0" collapsed="false">
      <c r="A1557" s="95" t="n">
        <f aca="false">MONTH(B1557)+(YEAR(B1557)-1998)*12</f>
        <v>15</v>
      </c>
      <c r="B1557" s="96" t="n">
        <v>36223</v>
      </c>
      <c r="C1557" s="0" t="n">
        <v>1.67</v>
      </c>
      <c r="D1557" s="98" t="n">
        <f aca="false">LN(C1557/C1556)</f>
        <v>-0.00298953884836605</v>
      </c>
      <c r="E1557" s="99" t="n">
        <f aca="false">STDEV(D1548:D1557)*SQRT(365)</f>
        <v>0.337726840915963</v>
      </c>
    </row>
    <row r="1558" customFormat="false" ht="12.75" hidden="false" customHeight="false" outlineLevel="0" collapsed="false">
      <c r="A1558" s="95" t="n">
        <f aca="false">MONTH(B1558)+(YEAR(B1558)-1998)*12</f>
        <v>15</v>
      </c>
      <c r="B1558" s="96" t="n">
        <v>36224</v>
      </c>
      <c r="C1558" s="0" t="n">
        <v>1.715</v>
      </c>
      <c r="D1558" s="98" t="n">
        <f aca="false">LN(C1558/C1557)</f>
        <v>0.0265894541892397</v>
      </c>
      <c r="E1558" s="99" t="n">
        <f aca="false">STDEV(D1549:D1558)*SQRT(365)</f>
        <v>0.393429250327608</v>
      </c>
    </row>
    <row r="1559" customFormat="false" ht="12.75" hidden="false" customHeight="false" outlineLevel="0" collapsed="false">
      <c r="A1559" s="95" t="n">
        <f aca="false">MONTH(B1559)+(YEAR(B1559)-1998)*12</f>
        <v>15</v>
      </c>
      <c r="B1559" s="96" t="n">
        <v>36225</v>
      </c>
      <c r="C1559" s="0" t="n">
        <v>1.73</v>
      </c>
      <c r="D1559" s="98" t="n">
        <f aca="false">LN(C1559/C1558)</f>
        <v>0.00870832789178419</v>
      </c>
      <c r="E1559" s="99" t="n">
        <f aca="false">STDEV(D1550:D1559)*SQRT(365)</f>
        <v>0.369932161713485</v>
      </c>
    </row>
    <row r="1560" customFormat="false" ht="12.75" hidden="false" customHeight="false" outlineLevel="0" collapsed="false">
      <c r="A1560" s="95" t="n">
        <f aca="false">MONTH(B1560)+(YEAR(B1560)-1998)*12</f>
        <v>15</v>
      </c>
      <c r="B1560" s="96" t="n">
        <v>36226</v>
      </c>
      <c r="C1560" s="0" t="n">
        <v>1.73</v>
      </c>
      <c r="D1560" s="98" t="n">
        <f aca="false">LN(C1560/C1559)</f>
        <v>0</v>
      </c>
      <c r="E1560" s="99" t="n">
        <f aca="false">STDEV(D1551:D1560)*SQRT(365)</f>
        <v>0.369521034429676</v>
      </c>
    </row>
    <row r="1561" customFormat="false" ht="12.75" hidden="false" customHeight="false" outlineLevel="0" collapsed="false">
      <c r="A1561" s="95" t="n">
        <f aca="false">MONTH(B1561)+(YEAR(B1561)-1998)*12</f>
        <v>15</v>
      </c>
      <c r="B1561" s="96" t="n">
        <v>36227</v>
      </c>
      <c r="C1561" s="0" t="n">
        <v>1.73</v>
      </c>
      <c r="D1561" s="98" t="n">
        <f aca="false">LN(C1561/C1560)</f>
        <v>0</v>
      </c>
      <c r="E1561" s="99" t="n">
        <f aca="false">STDEV(D1552:D1561)*SQRT(365)</f>
        <v>0.343380238009695</v>
      </c>
    </row>
    <row r="1562" customFormat="false" ht="12.75" hidden="false" customHeight="false" outlineLevel="0" collapsed="false">
      <c r="A1562" s="95" t="n">
        <f aca="false">MONTH(B1562)+(YEAR(B1562)-1998)*12</f>
        <v>15</v>
      </c>
      <c r="B1562" s="96" t="n">
        <v>36228</v>
      </c>
      <c r="C1562" s="0" t="n">
        <v>1.875</v>
      </c>
      <c r="D1562" s="98" t="n">
        <f aca="false">LN(C1562/C1561)</f>
        <v>0.0804872509126866</v>
      </c>
      <c r="E1562" s="99" t="n">
        <f aca="false">STDEV(D1553:D1562)*SQRT(365)</f>
        <v>0.570104544988452</v>
      </c>
    </row>
    <row r="1563" customFormat="false" ht="12.75" hidden="false" customHeight="false" outlineLevel="0" collapsed="false">
      <c r="A1563" s="95" t="n">
        <f aca="false">MONTH(B1563)+(YEAR(B1563)-1998)*12</f>
        <v>15</v>
      </c>
      <c r="B1563" s="96" t="n">
        <v>36229</v>
      </c>
      <c r="C1563" s="0" t="n">
        <v>1.845</v>
      </c>
      <c r="D1563" s="98" t="n">
        <f aca="false">LN(C1563/C1562)</f>
        <v>-0.0161293819298836</v>
      </c>
      <c r="E1563" s="99" t="n">
        <f aca="false">STDEV(D1554:D1563)*SQRT(365)</f>
        <v>0.590992082006501</v>
      </c>
    </row>
    <row r="1564" customFormat="false" ht="12.75" hidden="false" customHeight="false" outlineLevel="0" collapsed="false">
      <c r="A1564" s="95" t="n">
        <f aca="false">MONTH(B1564)+(YEAR(B1564)-1998)*12</f>
        <v>15</v>
      </c>
      <c r="B1564" s="96" t="n">
        <v>36230</v>
      </c>
      <c r="C1564" s="0" t="n">
        <v>1.94</v>
      </c>
      <c r="D1564" s="98" t="n">
        <f aca="false">LN(C1564/C1563)</f>
        <v>0.0502086955827462</v>
      </c>
      <c r="E1564" s="99" t="n">
        <f aca="false">STDEV(D1555:D1564)*SQRT(365)</f>
        <v>0.546898993136729</v>
      </c>
    </row>
    <row r="1565" customFormat="false" ht="12.75" hidden="false" customHeight="false" outlineLevel="0" collapsed="false">
      <c r="A1565" s="95" t="n">
        <f aca="false">MONTH(B1565)+(YEAR(B1565)-1998)*12</f>
        <v>15</v>
      </c>
      <c r="B1565" s="96" t="n">
        <v>36231</v>
      </c>
      <c r="C1565" s="0" t="n">
        <v>1.87</v>
      </c>
      <c r="D1565" s="98" t="n">
        <f aca="false">LN(C1565/C1564)</f>
        <v>-0.0367495422087414</v>
      </c>
      <c r="E1565" s="99" t="n">
        <f aca="false">STDEV(D1556:D1565)*SQRT(365)</f>
        <v>0.638775773990846</v>
      </c>
    </row>
    <row r="1566" customFormat="false" ht="12.75" hidden="false" customHeight="false" outlineLevel="0" collapsed="false">
      <c r="A1566" s="95" t="n">
        <f aca="false">MONTH(B1566)+(YEAR(B1566)-1998)*12</f>
        <v>15</v>
      </c>
      <c r="B1566" s="96" t="n">
        <v>36232</v>
      </c>
      <c r="C1566" s="0" t="n">
        <v>1.815</v>
      </c>
      <c r="D1566" s="98" t="n">
        <f aca="false">LN(C1566/C1565)</f>
        <v>-0.0298529631496813</v>
      </c>
      <c r="E1566" s="99" t="n">
        <f aca="false">STDEV(D1557:D1566)*SQRT(365)</f>
        <v>0.687319035302602</v>
      </c>
    </row>
    <row r="1567" customFormat="false" ht="12.75" hidden="false" customHeight="false" outlineLevel="0" collapsed="false">
      <c r="A1567" s="95" t="n">
        <f aca="false">MONTH(B1567)+(YEAR(B1567)-1998)*12</f>
        <v>15</v>
      </c>
      <c r="B1567" s="96" t="n">
        <v>36233</v>
      </c>
      <c r="C1567" s="0" t="n">
        <v>1.815</v>
      </c>
      <c r="D1567" s="98" t="n">
        <f aca="false">LN(C1567/C1566)</f>
        <v>0</v>
      </c>
      <c r="E1567" s="99" t="n">
        <f aca="false">STDEV(D1558:D1567)*SQRT(365)</f>
        <v>0.685610873634955</v>
      </c>
    </row>
    <row r="1568" customFormat="false" ht="12.75" hidden="false" customHeight="false" outlineLevel="0" collapsed="false">
      <c r="A1568" s="95" t="n">
        <f aca="false">MONTH(B1568)+(YEAR(B1568)-1998)*12</f>
        <v>15</v>
      </c>
      <c r="B1568" s="96" t="n">
        <v>36234</v>
      </c>
      <c r="C1568" s="0" t="n">
        <v>1.815</v>
      </c>
      <c r="D1568" s="98" t="n">
        <f aca="false">LN(C1568/C1567)</f>
        <v>0</v>
      </c>
      <c r="E1568" s="99" t="n">
        <f aca="false">STDEV(D1559:D1568)*SQRT(365)</f>
        <v>0.675632546987843</v>
      </c>
    </row>
    <row r="1569" customFormat="false" ht="12.75" hidden="false" customHeight="false" outlineLevel="0" collapsed="false">
      <c r="A1569" s="95" t="n">
        <f aca="false">MONTH(B1569)+(YEAR(B1569)-1998)*12</f>
        <v>15</v>
      </c>
      <c r="B1569" s="96" t="n">
        <v>36235</v>
      </c>
      <c r="C1569" s="0" t="n">
        <v>1.75</v>
      </c>
      <c r="D1569" s="98" t="n">
        <f aca="false">LN(C1569/C1568)</f>
        <v>-0.0364696797813913</v>
      </c>
      <c r="E1569" s="99" t="n">
        <f aca="false">STDEV(D1560:D1569)*SQRT(365)</f>
        <v>0.720995052926812</v>
      </c>
    </row>
    <row r="1570" customFormat="false" ht="12.75" hidden="false" customHeight="false" outlineLevel="0" collapsed="false">
      <c r="A1570" s="95" t="n">
        <f aca="false">MONTH(B1570)+(YEAR(B1570)-1998)*12</f>
        <v>15</v>
      </c>
      <c r="B1570" s="96" t="n">
        <v>36236</v>
      </c>
      <c r="C1570" s="0" t="n">
        <v>1.745</v>
      </c>
      <c r="D1570" s="98" t="n">
        <f aca="false">LN(C1570/C1569)</f>
        <v>-0.00286123228103212</v>
      </c>
      <c r="E1570" s="99" t="n">
        <f aca="false">STDEV(D1561:D1570)*SQRT(365)</f>
        <v>0.721387162364195</v>
      </c>
    </row>
    <row r="1571" customFormat="false" ht="12.75" hidden="false" customHeight="false" outlineLevel="0" collapsed="false">
      <c r="A1571" s="95" t="n">
        <f aca="false">MONTH(B1571)+(YEAR(B1571)-1998)*12</f>
        <v>15</v>
      </c>
      <c r="B1571" s="96" t="n">
        <v>36237</v>
      </c>
      <c r="C1571" s="0" t="n">
        <v>1.75</v>
      </c>
      <c r="D1571" s="98" t="n">
        <f aca="false">LN(C1571/C1570)</f>
        <v>0.0028612322810322</v>
      </c>
      <c r="E1571" s="99" t="n">
        <f aca="false">STDEV(D1562:D1571)*SQRT(365)</f>
        <v>0.721455400309804</v>
      </c>
    </row>
    <row r="1572" customFormat="false" ht="12.75" hidden="false" customHeight="false" outlineLevel="0" collapsed="false">
      <c r="A1572" s="95" t="n">
        <f aca="false">MONTH(B1572)+(YEAR(B1572)-1998)*12</f>
        <v>15</v>
      </c>
      <c r="B1572" s="96" t="n">
        <v>36238</v>
      </c>
      <c r="C1572" s="0" t="n">
        <v>1.755</v>
      </c>
      <c r="D1572" s="98" t="n">
        <f aca="false">LN(C1572/C1571)</f>
        <v>0.00285306898240648</v>
      </c>
      <c r="E1572" s="99" t="n">
        <f aca="false">STDEV(D1563:D1572)*SQRT(365)</f>
        <v>0.49081159196914</v>
      </c>
    </row>
    <row r="1573" customFormat="false" ht="12.75" hidden="false" customHeight="false" outlineLevel="0" collapsed="false">
      <c r="A1573" s="95" t="n">
        <f aca="false">MONTH(B1573)+(YEAR(B1573)-1998)*12</f>
        <v>15</v>
      </c>
      <c r="B1573" s="96" t="n">
        <v>36239</v>
      </c>
      <c r="C1573" s="0" t="n">
        <v>1.725</v>
      </c>
      <c r="D1573" s="98" t="n">
        <f aca="false">LN(C1573/C1572)</f>
        <v>-0.017241806434506</v>
      </c>
      <c r="E1573" s="99" t="n">
        <f aca="false">STDEV(D1564:D1573)*SQRT(365)</f>
        <v>0.491731391827859</v>
      </c>
    </row>
    <row r="1574" customFormat="false" ht="12.75" hidden="false" customHeight="false" outlineLevel="0" collapsed="false">
      <c r="A1574" s="95" t="n">
        <f aca="false">MONTH(B1574)+(YEAR(B1574)-1998)*12</f>
        <v>15</v>
      </c>
      <c r="B1574" s="96" t="n">
        <v>36240</v>
      </c>
      <c r="C1574" s="0" t="n">
        <v>1.725</v>
      </c>
      <c r="D1574" s="98" t="n">
        <f aca="false">LN(C1574/C1573)</f>
        <v>0</v>
      </c>
      <c r="E1574" s="99" t="n">
        <f aca="false">STDEV(D1565:D1574)*SQRT(365)</f>
        <v>0.319297151666854</v>
      </c>
    </row>
    <row r="1575" customFormat="false" ht="12.75" hidden="false" customHeight="false" outlineLevel="0" collapsed="false">
      <c r="A1575" s="95" t="n">
        <f aca="false">MONTH(B1575)+(YEAR(B1575)-1998)*12</f>
        <v>15</v>
      </c>
      <c r="B1575" s="96" t="n">
        <v>36241</v>
      </c>
      <c r="C1575" s="0" t="n">
        <v>1.725</v>
      </c>
      <c r="D1575" s="98" t="n">
        <f aca="false">LN(C1575/C1574)</f>
        <v>0</v>
      </c>
      <c r="E1575" s="99" t="n">
        <f aca="false">STDEV(D1566:D1575)*SQRT(365)</f>
        <v>0.276974340959249</v>
      </c>
    </row>
    <row r="1576" customFormat="false" ht="12.75" hidden="false" customHeight="false" outlineLevel="0" collapsed="false">
      <c r="A1576" s="95" t="n">
        <f aca="false">MONTH(B1576)+(YEAR(B1576)-1998)*12</f>
        <v>15</v>
      </c>
      <c r="B1576" s="96" t="n">
        <v>36242</v>
      </c>
      <c r="C1576" s="0" t="n">
        <v>1.75</v>
      </c>
      <c r="D1576" s="98" t="n">
        <f aca="false">LN(C1576/C1575)</f>
        <v>0.0143887374520995</v>
      </c>
      <c r="E1576" s="99" t="n">
        <f aca="false">STDEV(D1567:D1576)*SQRT(365)</f>
        <v>0.264562511515658</v>
      </c>
    </row>
    <row r="1577" customFormat="false" ht="12.75" hidden="false" customHeight="false" outlineLevel="0" collapsed="false">
      <c r="A1577" s="95" t="n">
        <f aca="false">MONTH(B1577)+(YEAR(B1577)-1998)*12</f>
        <v>15</v>
      </c>
      <c r="B1577" s="96" t="n">
        <v>36243</v>
      </c>
      <c r="C1577" s="0" t="n">
        <v>1.805</v>
      </c>
      <c r="D1577" s="98" t="n">
        <f aca="false">LN(C1577/C1576)</f>
        <v>0.0309448038494215</v>
      </c>
      <c r="E1577" s="99" t="n">
        <f aca="false">STDEV(D1568:D1577)*SQRT(365)</f>
        <v>0.337785132341941</v>
      </c>
    </row>
    <row r="1578" customFormat="false" ht="12.75" hidden="false" customHeight="false" outlineLevel="0" collapsed="false">
      <c r="A1578" s="95" t="n">
        <f aca="false">MONTH(B1578)+(YEAR(B1578)-1998)*12</f>
        <v>15</v>
      </c>
      <c r="B1578" s="96" t="n">
        <v>36244</v>
      </c>
      <c r="C1578" s="0" t="n">
        <v>1.78</v>
      </c>
      <c r="D1578" s="98" t="n">
        <f aca="false">LN(C1578/C1577)</f>
        <v>-0.0139472274808504</v>
      </c>
      <c r="E1578" s="99" t="n">
        <f aca="false">STDEV(D1569:D1578)*SQRT(365)</f>
        <v>0.347237596322504</v>
      </c>
    </row>
    <row r="1579" customFormat="false" ht="12.75" hidden="false" customHeight="false" outlineLevel="0" collapsed="false">
      <c r="A1579" s="95" t="n">
        <f aca="false">MONTH(B1579)+(YEAR(B1579)-1998)*12</f>
        <v>15</v>
      </c>
      <c r="B1579" s="96" t="n">
        <v>36245</v>
      </c>
      <c r="C1579" s="0" t="n">
        <v>1.805</v>
      </c>
      <c r="D1579" s="98" t="n">
        <f aca="false">LN(C1579/C1578)</f>
        <v>0.0139472274808503</v>
      </c>
      <c r="E1579" s="99" t="n">
        <f aca="false">STDEV(D1570:D1579)*SQRT(365)</f>
        <v>0.268657413618679</v>
      </c>
    </row>
    <row r="1580" customFormat="false" ht="12.75" hidden="false" customHeight="false" outlineLevel="0" collapsed="false">
      <c r="A1580" s="95" t="n">
        <f aca="false">MONTH(B1580)+(YEAR(B1580)-1998)*12</f>
        <v>15</v>
      </c>
      <c r="B1580" s="96" t="n">
        <v>36246</v>
      </c>
      <c r="C1580" s="0" t="n">
        <v>1.835</v>
      </c>
      <c r="D1580" s="98" t="n">
        <f aca="false">LN(C1580/C1579)</f>
        <v>0.0164838897216894</v>
      </c>
      <c r="E1580" s="99" t="n">
        <f aca="false">STDEV(D1571:D1580)*SQRT(365)</f>
        <v>0.276570430455692</v>
      </c>
    </row>
    <row r="1581" customFormat="false" ht="12.75" hidden="false" customHeight="false" outlineLevel="0" collapsed="false">
      <c r="A1581" s="95" t="n">
        <f aca="false">MONTH(B1581)+(YEAR(B1581)-1998)*12</f>
        <v>15</v>
      </c>
      <c r="B1581" s="96" t="n">
        <v>36247</v>
      </c>
      <c r="C1581" s="0" t="n">
        <v>1.835</v>
      </c>
      <c r="D1581" s="98" t="n">
        <f aca="false">LN(C1581/C1580)</f>
        <v>0</v>
      </c>
      <c r="E1581" s="99" t="n">
        <f aca="false">STDEV(D1572:D1581)*SQRT(365)</f>
        <v>0.278016374738823</v>
      </c>
    </row>
    <row r="1582" customFormat="false" ht="12.75" hidden="false" customHeight="false" outlineLevel="0" collapsed="false">
      <c r="A1582" s="95" t="n">
        <f aca="false">MONTH(B1582)+(YEAR(B1582)-1998)*12</f>
        <v>15</v>
      </c>
      <c r="B1582" s="96" t="n">
        <v>36248</v>
      </c>
      <c r="C1582" s="0" t="n">
        <v>1.835</v>
      </c>
      <c r="D1582" s="98" t="n">
        <f aca="false">LN(C1582/C1581)</f>
        <v>0</v>
      </c>
      <c r="E1582" s="99" t="n">
        <f aca="false">STDEV(D1573:D1582)*SQRT(365)</f>
        <v>0.27933410818782</v>
      </c>
    </row>
    <row r="1583" customFormat="false" ht="12.75" hidden="false" customHeight="false" outlineLevel="0" collapsed="false">
      <c r="A1583" s="95" t="n">
        <f aca="false">MONTH(B1583)+(YEAR(B1583)-1998)*12</f>
        <v>15</v>
      </c>
      <c r="B1583" s="96" t="n">
        <v>36249</v>
      </c>
      <c r="C1583" s="0" t="n">
        <v>1.805</v>
      </c>
      <c r="D1583" s="98" t="n">
        <f aca="false">LN(C1583/C1582)</f>
        <v>-0.0164838897216894</v>
      </c>
      <c r="E1583" s="99" t="n">
        <f aca="false">STDEV(D1574:D1583)*SQRT(365)</f>
        <v>0.276973883506683</v>
      </c>
    </row>
    <row r="1584" customFormat="false" ht="12.75" hidden="false" customHeight="false" outlineLevel="0" collapsed="false">
      <c r="A1584" s="95" t="n">
        <f aca="false">MONTH(B1584)+(YEAR(B1584)-1998)*12</f>
        <v>15</v>
      </c>
      <c r="B1584" s="96" t="n">
        <v>36250</v>
      </c>
      <c r="C1584" s="0" t="n">
        <v>1.885</v>
      </c>
      <c r="D1584" s="98" t="n">
        <f aca="false">LN(C1584/C1583)</f>
        <v>0.0433672291151299</v>
      </c>
      <c r="E1584" s="99" t="n">
        <f aca="false">STDEV(D1575:D1584)*SQRT(365)</f>
        <v>0.359742022436442</v>
      </c>
    </row>
    <row r="1585" customFormat="false" ht="12.75" hidden="false" customHeight="false" outlineLevel="0" collapsed="false">
      <c r="A1585" s="95" t="n">
        <f aca="false">MONTH(B1585)+(YEAR(B1585)-1998)*12</f>
        <v>16</v>
      </c>
      <c r="B1585" s="96" t="n">
        <v>36251</v>
      </c>
      <c r="C1585" s="0" t="n">
        <v>1.995</v>
      </c>
      <c r="D1585" s="98" t="n">
        <f aca="false">LN(C1585/C1584)</f>
        <v>0.0567162294418526</v>
      </c>
      <c r="E1585" s="99" t="n">
        <f aca="false">STDEV(D1576:D1585)*SQRT(365)</f>
        <v>0.453894075556406</v>
      </c>
    </row>
    <row r="1586" customFormat="false" ht="12.75" hidden="false" customHeight="false" outlineLevel="0" collapsed="false">
      <c r="A1586" s="95" t="n">
        <f aca="false">MONTH(B1586)+(YEAR(B1586)-1998)*12</f>
        <v>16</v>
      </c>
      <c r="B1586" s="96" t="n">
        <v>36252</v>
      </c>
      <c r="C1586" s="0" t="n">
        <v>1.94</v>
      </c>
      <c r="D1586" s="98" t="n">
        <f aca="false">LN(C1586/C1585)</f>
        <v>-0.0279560772665901</v>
      </c>
      <c r="E1586" s="99" t="n">
        <f aca="false">STDEV(D1577:D1586)*SQRT(365)</f>
        <v>0.521529235966613</v>
      </c>
    </row>
    <row r="1587" customFormat="false" ht="12.75" hidden="false" customHeight="false" outlineLevel="0" collapsed="false">
      <c r="A1587" s="95" t="n">
        <f aca="false">MONTH(B1587)+(YEAR(B1587)-1998)*12</f>
        <v>16</v>
      </c>
      <c r="B1587" s="96" t="n">
        <v>36253</v>
      </c>
      <c r="C1587" s="0" t="n">
        <v>1.94</v>
      </c>
      <c r="D1587" s="98" t="n">
        <f aca="false">LN(C1587/C1586)</f>
        <v>0</v>
      </c>
      <c r="E1587" s="99" t="n">
        <f aca="false">STDEV(D1578:D1587)*SQRT(365)</f>
        <v>0.505118579535751</v>
      </c>
    </row>
    <row r="1588" customFormat="false" ht="12.75" hidden="false" customHeight="false" outlineLevel="0" collapsed="false">
      <c r="A1588" s="95" t="n">
        <f aca="false">MONTH(B1588)+(YEAR(B1588)-1998)*12</f>
        <v>16</v>
      </c>
      <c r="B1588" s="96" t="n">
        <v>36254</v>
      </c>
      <c r="C1588" s="0" t="n">
        <v>1.94</v>
      </c>
      <c r="D1588" s="98" t="n">
        <f aca="false">LN(C1588/C1587)</f>
        <v>0</v>
      </c>
      <c r="E1588" s="99" t="n">
        <f aca="false">STDEV(D1579:D1588)*SQRT(365)</f>
        <v>0.488167189534495</v>
      </c>
    </row>
    <row r="1589" customFormat="false" ht="12.75" hidden="false" customHeight="false" outlineLevel="0" collapsed="false">
      <c r="A1589" s="95" t="n">
        <f aca="false">MONTH(B1589)+(YEAR(B1589)-1998)*12</f>
        <v>16</v>
      </c>
      <c r="B1589" s="96" t="n">
        <v>36255</v>
      </c>
      <c r="C1589" s="0" t="n">
        <v>1.94</v>
      </c>
      <c r="D1589" s="98" t="n">
        <f aca="false">LN(C1589/C1588)</f>
        <v>0</v>
      </c>
      <c r="E1589" s="99" t="n">
        <f aca="false">STDEV(D1580:D1589)*SQRT(365)</f>
        <v>0.489251088889499</v>
      </c>
    </row>
    <row r="1590" customFormat="false" ht="12.75" hidden="false" customHeight="false" outlineLevel="0" collapsed="false">
      <c r="A1590" s="95" t="n">
        <f aca="false">MONTH(B1590)+(YEAR(B1590)-1998)*12</f>
        <v>16</v>
      </c>
      <c r="B1590" s="96" t="n">
        <v>36256</v>
      </c>
      <c r="C1590" s="0" t="n">
        <v>2.035</v>
      </c>
      <c r="D1590" s="98" t="n">
        <f aca="false">LN(C1590/C1589)</f>
        <v>0.0478078458193216</v>
      </c>
      <c r="E1590" s="99" t="n">
        <f aca="false">STDEV(D1581:D1590)*SQRT(365)</f>
        <v>0.546566994685463</v>
      </c>
    </row>
    <row r="1591" customFormat="false" ht="12.75" hidden="false" customHeight="false" outlineLevel="0" collapsed="false">
      <c r="A1591" s="95" t="n">
        <f aca="false">MONTH(B1591)+(YEAR(B1591)-1998)*12</f>
        <v>16</v>
      </c>
      <c r="B1591" s="96" t="n">
        <v>36257</v>
      </c>
      <c r="C1591" s="0" t="n">
        <v>1.98</v>
      </c>
      <c r="D1591" s="98" t="n">
        <f aca="false">LN(C1591/C1590)</f>
        <v>-0.0273989741881145</v>
      </c>
      <c r="E1591" s="99" t="n">
        <f aca="false">STDEV(D1582:D1591)*SQRT(365)</f>
        <v>0.590869522085568</v>
      </c>
    </row>
    <row r="1592" customFormat="false" ht="12.75" hidden="false" customHeight="false" outlineLevel="0" collapsed="false">
      <c r="A1592" s="95" t="n">
        <f aca="false">MONTH(B1592)+(YEAR(B1592)-1998)*12</f>
        <v>16</v>
      </c>
      <c r="B1592" s="96" t="n">
        <v>36258</v>
      </c>
      <c r="C1592" s="0" t="n">
        <v>2.035</v>
      </c>
      <c r="D1592" s="98" t="n">
        <f aca="false">LN(C1592/C1591)</f>
        <v>0.0273989741881146</v>
      </c>
      <c r="E1592" s="99" t="n">
        <f aca="false">STDEV(D1583:D1592)*SQRT(365)</f>
        <v>0.59968816723592</v>
      </c>
    </row>
    <row r="1593" customFormat="false" ht="12.75" hidden="false" customHeight="false" outlineLevel="0" collapsed="false">
      <c r="A1593" s="95" t="n">
        <f aca="false">MONTH(B1593)+(YEAR(B1593)-1998)*12</f>
        <v>16</v>
      </c>
      <c r="B1593" s="96" t="n">
        <v>36259</v>
      </c>
      <c r="C1593" s="0" t="n">
        <v>2.07</v>
      </c>
      <c r="D1593" s="98" t="n">
        <f aca="false">LN(C1593/C1592)</f>
        <v>0.0170527883827193</v>
      </c>
      <c r="E1593" s="99" t="n">
        <f aca="false">STDEV(D1584:D1593)*SQRT(365)</f>
        <v>0.572448716645813</v>
      </c>
    </row>
    <row r="1594" customFormat="false" ht="12.75" hidden="false" customHeight="false" outlineLevel="0" collapsed="false">
      <c r="A1594" s="95" t="n">
        <f aca="false">MONTH(B1594)+(YEAR(B1594)-1998)*12</f>
        <v>16</v>
      </c>
      <c r="B1594" s="96" t="n">
        <v>36260</v>
      </c>
      <c r="C1594" s="0" t="n">
        <v>2.105</v>
      </c>
      <c r="D1594" s="98" t="n">
        <f aca="false">LN(C1594/C1593)</f>
        <v>0.0167668598570671</v>
      </c>
      <c r="E1594" s="99" t="n">
        <f aca="false">STDEV(D1585:D1594)*SQRT(365)</f>
        <v>0.538063212739262</v>
      </c>
    </row>
    <row r="1595" customFormat="false" ht="12.75" hidden="false" customHeight="false" outlineLevel="0" collapsed="false">
      <c r="A1595" s="95" t="n">
        <f aca="false">MONTH(B1595)+(YEAR(B1595)-1998)*12</f>
        <v>16</v>
      </c>
      <c r="B1595" s="96" t="n">
        <v>36261</v>
      </c>
      <c r="C1595" s="0" t="n">
        <v>2.105</v>
      </c>
      <c r="D1595" s="98" t="n">
        <f aca="false">LN(C1595/C1594)</f>
        <v>0</v>
      </c>
      <c r="E1595" s="99" t="n">
        <f aca="false">STDEV(D1586:D1595)*SQRT(365)</f>
        <v>0.443612331693703</v>
      </c>
    </row>
    <row r="1596" customFormat="false" ht="12.75" hidden="false" customHeight="false" outlineLevel="0" collapsed="false">
      <c r="A1596" s="95" t="n">
        <f aca="false">MONTH(B1596)+(YEAR(B1596)-1998)*12</f>
        <v>16</v>
      </c>
      <c r="B1596" s="96" t="n">
        <v>36262</v>
      </c>
      <c r="C1596" s="0" t="n">
        <v>2.105</v>
      </c>
      <c r="D1596" s="98" t="n">
        <f aca="false">LN(C1596/C1595)</f>
        <v>0</v>
      </c>
      <c r="E1596" s="99" t="n">
        <f aca="false">STDEV(D1587:D1596)*SQRT(365)</f>
        <v>0.38698343426695</v>
      </c>
    </row>
    <row r="1597" customFormat="false" ht="12.75" hidden="false" customHeight="false" outlineLevel="0" collapsed="false">
      <c r="A1597" s="95" t="n">
        <f aca="false">MONTH(B1597)+(YEAR(B1597)-1998)*12</f>
        <v>16</v>
      </c>
      <c r="B1597" s="96" t="n">
        <v>36263</v>
      </c>
      <c r="C1597" s="0" t="n">
        <v>2.06</v>
      </c>
      <c r="D1597" s="98" t="n">
        <f aca="false">LN(C1597/C1596)</f>
        <v>-0.021609484332855</v>
      </c>
      <c r="E1597" s="99" t="n">
        <f aca="false">STDEV(D1588:D1597)*SQRT(365)</f>
        <v>0.42556784772156</v>
      </c>
    </row>
    <row r="1598" customFormat="false" ht="12.75" hidden="false" customHeight="false" outlineLevel="0" collapsed="false">
      <c r="A1598" s="95" t="n">
        <f aca="false">MONTH(B1598)+(YEAR(B1598)-1998)*12</f>
        <v>16</v>
      </c>
      <c r="B1598" s="96" t="n">
        <v>36264</v>
      </c>
      <c r="C1598" s="0" t="n">
        <v>2.14</v>
      </c>
      <c r="D1598" s="98" t="n">
        <f aca="false">LN(C1598/C1597)</f>
        <v>0.0380998462322704</v>
      </c>
      <c r="E1598" s="99" t="n">
        <f aca="false">STDEV(D1589:D1598)*SQRT(365)</f>
        <v>0.464266991709934</v>
      </c>
    </row>
    <row r="1599" customFormat="false" ht="12.75" hidden="false" customHeight="false" outlineLevel="0" collapsed="false">
      <c r="A1599" s="95" t="n">
        <f aca="false">MONTH(B1599)+(YEAR(B1599)-1998)*12</f>
        <v>16</v>
      </c>
      <c r="B1599" s="96" t="n">
        <v>36265</v>
      </c>
      <c r="C1599" s="0" t="n">
        <v>2.12</v>
      </c>
      <c r="D1599" s="98" t="n">
        <f aca="false">LN(C1599/C1598)</f>
        <v>-0.00938974034983903</v>
      </c>
      <c r="E1599" s="99" t="n">
        <f aca="false">STDEV(D1590:D1599)*SQRT(365)</f>
        <v>0.475641377078928</v>
      </c>
    </row>
    <row r="1600" customFormat="false" ht="12.75" hidden="false" customHeight="false" outlineLevel="0" collapsed="false">
      <c r="A1600" s="95" t="n">
        <f aca="false">MONTH(B1600)+(YEAR(B1600)-1998)*12</f>
        <v>16</v>
      </c>
      <c r="B1600" s="96" t="n">
        <v>36266</v>
      </c>
      <c r="C1600" s="0" t="n">
        <v>2.14</v>
      </c>
      <c r="D1600" s="98" t="n">
        <f aca="false">LN(C1600/C1599)</f>
        <v>0.00938974034983914</v>
      </c>
      <c r="E1600" s="99" t="n">
        <f aca="false">STDEV(D1591:D1600)*SQRT(365)</f>
        <v>0.398472198787914</v>
      </c>
    </row>
    <row r="1601" customFormat="false" ht="12.75" hidden="false" customHeight="false" outlineLevel="0" collapsed="false">
      <c r="A1601" s="95" t="n">
        <f aca="false">MONTH(B1601)+(YEAR(B1601)-1998)*12</f>
        <v>16</v>
      </c>
      <c r="B1601" s="96" t="n">
        <v>36267</v>
      </c>
      <c r="C1601" s="0" t="n">
        <v>2.15</v>
      </c>
      <c r="D1601" s="98" t="n">
        <f aca="false">LN(C1601/C1600)</f>
        <v>0.00466201310581115</v>
      </c>
      <c r="E1601" s="99" t="n">
        <f aca="false">STDEV(D1592:D1601)*SQRT(365)</f>
        <v>0.334610923454478</v>
      </c>
    </row>
    <row r="1602" customFormat="false" ht="12.75" hidden="false" customHeight="false" outlineLevel="0" collapsed="false">
      <c r="A1602" s="95" t="n">
        <f aca="false">MONTH(B1602)+(YEAR(B1602)-1998)*12</f>
        <v>16</v>
      </c>
      <c r="B1602" s="96" t="n">
        <v>36268</v>
      </c>
      <c r="C1602" s="0" t="n">
        <v>2.15</v>
      </c>
      <c r="D1602" s="98" t="n">
        <f aca="false">LN(C1602/C1601)</f>
        <v>0</v>
      </c>
      <c r="E1602" s="99" t="n">
        <f aca="false">STDEV(D1593:D1602)*SQRT(365)</f>
        <v>0.311095726840402</v>
      </c>
    </row>
    <row r="1603" customFormat="false" ht="12.75" hidden="false" customHeight="false" outlineLevel="0" collapsed="false">
      <c r="A1603" s="95" t="n">
        <f aca="false">MONTH(B1603)+(YEAR(B1603)-1998)*12</f>
        <v>16</v>
      </c>
      <c r="B1603" s="96" t="n">
        <v>36269</v>
      </c>
      <c r="C1603" s="0" t="n">
        <v>2.15</v>
      </c>
      <c r="D1603" s="98" t="n">
        <f aca="false">LN(C1603/C1602)</f>
        <v>0</v>
      </c>
      <c r="E1603" s="99" t="n">
        <f aca="false">STDEV(D1594:D1603)*SQRT(365)</f>
        <v>0.302343044070669</v>
      </c>
    </row>
    <row r="1604" customFormat="false" ht="12.75" hidden="false" customHeight="false" outlineLevel="0" collapsed="false">
      <c r="A1604" s="95" t="n">
        <f aca="false">MONTH(B1604)+(YEAR(B1604)-1998)*12</f>
        <v>16</v>
      </c>
      <c r="B1604" s="96" t="n">
        <v>36270</v>
      </c>
      <c r="C1604" s="0" t="n">
        <v>2.115</v>
      </c>
      <c r="D1604" s="98" t="n">
        <f aca="false">LN(C1604/C1603)</f>
        <v>-0.01641302964133</v>
      </c>
      <c r="E1604" s="99" t="n">
        <f aca="false">STDEV(D1595:D1604)*SQRT(365)</f>
        <v>0.31092676595014</v>
      </c>
    </row>
    <row r="1605" customFormat="false" ht="12.75" hidden="false" customHeight="false" outlineLevel="0" collapsed="false">
      <c r="A1605" s="95" t="n">
        <f aca="false">MONTH(B1605)+(YEAR(B1605)-1998)*12</f>
        <v>16</v>
      </c>
      <c r="B1605" s="96" t="n">
        <v>36271</v>
      </c>
      <c r="C1605" s="0" t="n">
        <v>2.18</v>
      </c>
      <c r="D1605" s="98" t="n">
        <f aca="false">LN(C1605/C1604)</f>
        <v>0.0302700643027563</v>
      </c>
      <c r="E1605" s="99" t="n">
        <f aca="false">STDEV(D1596:D1605)*SQRT(365)</f>
        <v>0.359104350267942</v>
      </c>
    </row>
    <row r="1606" customFormat="false" ht="12.75" hidden="false" customHeight="false" outlineLevel="0" collapsed="false">
      <c r="A1606" s="95" t="n">
        <f aca="false">MONTH(B1606)+(YEAR(B1606)-1998)*12</f>
        <v>16</v>
      </c>
      <c r="B1606" s="96" t="n">
        <v>36272</v>
      </c>
      <c r="C1606" s="0" t="n">
        <v>2.175</v>
      </c>
      <c r="D1606" s="98" t="n">
        <f aca="false">LN(C1606/C1605)</f>
        <v>-0.00229621226035038</v>
      </c>
      <c r="E1606" s="99" t="n">
        <f aca="false">STDEV(D1597:D1606)*SQRT(365)</f>
        <v>0.360278265156601</v>
      </c>
    </row>
    <row r="1607" customFormat="false" ht="12.75" hidden="false" customHeight="false" outlineLevel="0" collapsed="false">
      <c r="A1607" s="95" t="n">
        <f aca="false">MONTH(B1607)+(YEAR(B1607)-1998)*12</f>
        <v>16</v>
      </c>
      <c r="B1607" s="96" t="n">
        <v>36273</v>
      </c>
      <c r="C1607" s="0" t="n">
        <v>2.25</v>
      </c>
      <c r="D1607" s="98" t="n">
        <f aca="false">LN(C1607/C1606)</f>
        <v>0.0339015516756814</v>
      </c>
      <c r="E1607" s="99" t="n">
        <f aca="false">STDEV(D1598:D1607)*SQRT(365)</f>
        <v>0.360897370405145</v>
      </c>
    </row>
    <row r="1608" customFormat="false" ht="12.75" hidden="false" customHeight="false" outlineLevel="0" collapsed="false">
      <c r="A1608" s="95" t="n">
        <f aca="false">MONTH(B1608)+(YEAR(B1608)-1998)*12</f>
        <v>16</v>
      </c>
      <c r="B1608" s="96" t="n">
        <v>36274</v>
      </c>
      <c r="C1608" s="0" t="n">
        <v>2.235</v>
      </c>
      <c r="D1608" s="98" t="n">
        <f aca="false">LN(C1608/C1607)</f>
        <v>-0.00668898815079665</v>
      </c>
      <c r="E1608" s="99" t="n">
        <f aca="false">STDEV(D1599:D1608)*SQRT(365)</f>
        <v>0.311618720639418</v>
      </c>
    </row>
    <row r="1609" customFormat="false" ht="12.75" hidden="false" customHeight="false" outlineLevel="0" collapsed="false">
      <c r="A1609" s="95" t="n">
        <f aca="false">MONTH(B1609)+(YEAR(B1609)-1998)*12</f>
        <v>16</v>
      </c>
      <c r="B1609" s="96" t="n">
        <v>36275</v>
      </c>
      <c r="C1609" s="0" t="n">
        <v>2.235</v>
      </c>
      <c r="D1609" s="98" t="n">
        <f aca="false">LN(C1609/C1608)</f>
        <v>0</v>
      </c>
      <c r="E1609" s="99" t="n">
        <f aca="false">STDEV(D1600:D1609)*SQRT(365)</f>
        <v>0.299774741991775</v>
      </c>
    </row>
    <row r="1610" customFormat="false" ht="12.75" hidden="false" customHeight="false" outlineLevel="0" collapsed="false">
      <c r="A1610" s="95" t="n">
        <f aca="false">MONTH(B1610)+(YEAR(B1610)-1998)*12</f>
        <v>16</v>
      </c>
      <c r="B1610" s="96" t="n">
        <v>36276</v>
      </c>
      <c r="C1610" s="0" t="n">
        <v>2.235</v>
      </c>
      <c r="D1610" s="98" t="n">
        <f aca="false">LN(C1610/C1609)</f>
        <v>0</v>
      </c>
      <c r="E1610" s="99" t="n">
        <f aca="false">STDEV(D1601:D1610)*SQRT(365)</f>
        <v>0.299924799848086</v>
      </c>
    </row>
    <row r="1611" customFormat="false" ht="12.75" hidden="false" customHeight="false" outlineLevel="0" collapsed="false">
      <c r="A1611" s="95" t="n">
        <f aca="false">MONTH(B1611)+(YEAR(B1611)-1998)*12</f>
        <v>16</v>
      </c>
      <c r="B1611" s="96" t="n">
        <v>36277</v>
      </c>
      <c r="C1611" s="0" t="n">
        <v>2.23</v>
      </c>
      <c r="D1611" s="98" t="n">
        <f aca="false">LN(C1611/C1610)</f>
        <v>-0.00223964259350469</v>
      </c>
      <c r="E1611" s="99" t="n">
        <f aca="false">STDEV(D1602:D1611)*SQRT(365)</f>
        <v>0.302514798042054</v>
      </c>
    </row>
    <row r="1612" customFormat="false" ht="12.75" hidden="false" customHeight="false" outlineLevel="0" collapsed="false">
      <c r="A1612" s="95" t="n">
        <f aca="false">MONTH(B1612)+(YEAR(B1612)-1998)*12</f>
        <v>16</v>
      </c>
      <c r="B1612" s="96" t="n">
        <v>36278</v>
      </c>
      <c r="C1612" s="0" t="n">
        <v>2.33</v>
      </c>
      <c r="D1612" s="98" t="n">
        <f aca="false">LN(C1612/C1611)</f>
        <v>0.0438666821055819</v>
      </c>
      <c r="E1612" s="99" t="n">
        <f aca="false">STDEV(D1603:D1612)*SQRT(365)</f>
        <v>0.385684655675032</v>
      </c>
    </row>
    <row r="1613" customFormat="false" ht="12.75" hidden="false" customHeight="false" outlineLevel="0" collapsed="false">
      <c r="A1613" s="95" t="n">
        <f aca="false">MONTH(B1613)+(YEAR(B1613)-1998)*12</f>
        <v>16</v>
      </c>
      <c r="B1613" s="96" t="n">
        <v>36279</v>
      </c>
      <c r="C1613" s="0" t="n">
        <v>2.31</v>
      </c>
      <c r="D1613" s="98" t="n">
        <f aca="false">LN(C1613/C1612)</f>
        <v>-0.00862074304390709</v>
      </c>
      <c r="E1613" s="99" t="n">
        <f aca="false">STDEV(D1604:D1613)*SQRT(365)</f>
        <v>0.396342194897804</v>
      </c>
    </row>
    <row r="1614" customFormat="false" ht="12.75" hidden="false" customHeight="false" outlineLevel="0" collapsed="false">
      <c r="A1614" s="95" t="n">
        <f aca="false">MONTH(B1614)+(YEAR(B1614)-1998)*12</f>
        <v>16</v>
      </c>
      <c r="B1614" s="96" t="n">
        <v>36280</v>
      </c>
      <c r="C1614" s="0" t="n">
        <v>2.34</v>
      </c>
      <c r="D1614" s="98" t="n">
        <f aca="false">LN(C1614/C1613)</f>
        <v>0.0129034048359078</v>
      </c>
      <c r="E1614" s="99" t="n">
        <f aca="false">STDEV(D1605:D1614)*SQRT(365)</f>
        <v>0.36381371291089</v>
      </c>
    </row>
    <row r="1615" customFormat="false" ht="12.75" hidden="false" customHeight="false" outlineLevel="0" collapsed="false">
      <c r="A1615" s="95" t="n">
        <f aca="false">MONTH(B1615)+(YEAR(B1615)-1998)*12</f>
        <v>17</v>
      </c>
      <c r="B1615" s="96" t="n">
        <v>36281</v>
      </c>
      <c r="C1615" s="0" t="n">
        <v>2.27</v>
      </c>
      <c r="D1615" s="98" t="n">
        <f aca="false">LN(C1615/C1614)</f>
        <v>-0.0303710978762986</v>
      </c>
      <c r="E1615" s="99" t="n">
        <f aca="false">STDEV(D1606:D1615)*SQRT(365)</f>
        <v>0.409171184383246</v>
      </c>
    </row>
    <row r="1616" customFormat="false" ht="12.75" hidden="false" customHeight="false" outlineLevel="0" collapsed="false">
      <c r="A1616" s="95" t="n">
        <f aca="false">MONTH(B1616)+(YEAR(B1616)-1998)*12</f>
        <v>17</v>
      </c>
      <c r="B1616" s="96" t="n">
        <v>36282</v>
      </c>
      <c r="C1616" s="0" t="n">
        <v>2.27</v>
      </c>
      <c r="D1616" s="98" t="n">
        <f aca="false">LN(C1616/C1615)</f>
        <v>0</v>
      </c>
      <c r="E1616" s="99" t="n">
        <f aca="false">STDEV(D1607:D1616)*SQRT(365)</f>
        <v>0.407961242315782</v>
      </c>
    </row>
    <row r="1617" customFormat="false" ht="12.75" hidden="false" customHeight="false" outlineLevel="0" collapsed="false">
      <c r="A1617" s="95" t="n">
        <f aca="false">MONTH(B1617)+(YEAR(B1617)-1998)*12</f>
        <v>17</v>
      </c>
      <c r="B1617" s="96" t="n">
        <v>36283</v>
      </c>
      <c r="C1617" s="0" t="n">
        <v>2.27</v>
      </c>
      <c r="D1617" s="98" t="n">
        <f aca="false">LN(C1617/C1616)</f>
        <v>0</v>
      </c>
      <c r="E1617" s="99" t="n">
        <f aca="false">STDEV(D1608:D1617)*SQRT(365)</f>
        <v>0.356252481823989</v>
      </c>
    </row>
    <row r="1618" customFormat="false" ht="12.75" hidden="false" customHeight="false" outlineLevel="0" collapsed="false">
      <c r="A1618" s="95" t="n">
        <f aca="false">MONTH(B1618)+(YEAR(B1618)-1998)*12</f>
        <v>17</v>
      </c>
      <c r="B1618" s="96" t="n">
        <v>36284</v>
      </c>
      <c r="C1618" s="0" t="n">
        <v>2.22</v>
      </c>
      <c r="D1618" s="98" t="n">
        <f aca="false">LN(C1618/C1617)</f>
        <v>-0.0222726356091232</v>
      </c>
      <c r="E1618" s="99" t="n">
        <f aca="false">STDEV(D1609:D1618)*SQRT(365)</f>
        <v>0.381252388063024</v>
      </c>
    </row>
    <row r="1619" customFormat="false" ht="12.75" hidden="false" customHeight="false" outlineLevel="0" collapsed="false">
      <c r="A1619" s="95" t="n">
        <f aca="false">MONTH(B1619)+(YEAR(B1619)-1998)*12</f>
        <v>17</v>
      </c>
      <c r="B1619" s="96" t="n">
        <v>36285</v>
      </c>
      <c r="C1619" s="0" t="n">
        <v>2.315</v>
      </c>
      <c r="D1619" s="98" t="n">
        <f aca="false">LN(C1619/C1618)</f>
        <v>0.0419024916540092</v>
      </c>
      <c r="E1619" s="99" t="n">
        <f aca="false">STDEV(D1610:D1619)*SQRT(365)</f>
        <v>0.460140743899024</v>
      </c>
    </row>
    <row r="1620" customFormat="false" ht="12.75" hidden="false" customHeight="false" outlineLevel="0" collapsed="false">
      <c r="A1620" s="95" t="n">
        <f aca="false">MONTH(B1620)+(YEAR(B1620)-1998)*12</f>
        <v>17</v>
      </c>
      <c r="B1620" s="96" t="n">
        <v>36286</v>
      </c>
      <c r="C1620" s="0" t="n">
        <v>2.365</v>
      </c>
      <c r="D1620" s="98" t="n">
        <f aca="false">LN(C1620/C1619)</f>
        <v>0.021368334405699</v>
      </c>
      <c r="E1620" s="99" t="n">
        <f aca="false">STDEV(D1611:D1620)*SQRT(365)</f>
        <v>0.471487202942297</v>
      </c>
    </row>
    <row r="1621" customFormat="false" ht="12.75" hidden="false" customHeight="false" outlineLevel="0" collapsed="false">
      <c r="A1621" s="95" t="n">
        <f aca="false">MONTH(B1621)+(YEAR(B1621)-1998)*12</f>
        <v>17</v>
      </c>
      <c r="B1621" s="96" t="n">
        <v>36287</v>
      </c>
      <c r="C1621" s="0" t="n">
        <v>2.335</v>
      </c>
      <c r="D1621" s="98" t="n">
        <f aca="false">LN(C1621/C1620)</f>
        <v>-0.0127661308230358</v>
      </c>
      <c r="E1621" s="99" t="n">
        <f aca="false">STDEV(D1612:D1621)*SQRT(365)</f>
        <v>0.482787815005333</v>
      </c>
    </row>
    <row r="1622" customFormat="false" ht="12.75" hidden="false" customHeight="false" outlineLevel="0" collapsed="false">
      <c r="A1622" s="95" t="n">
        <f aca="false">MONTH(B1622)+(YEAR(B1622)-1998)*12</f>
        <v>17</v>
      </c>
      <c r="B1622" s="96" t="n">
        <v>36288</v>
      </c>
      <c r="C1622" s="0" t="n">
        <v>2.255</v>
      </c>
      <c r="D1622" s="98" t="n">
        <f aca="false">LN(C1622/C1621)</f>
        <v>-0.034861918166219</v>
      </c>
      <c r="E1622" s="99" t="n">
        <f aca="false">STDEV(D1613:D1622)*SQRT(365)</f>
        <v>0.456702208182491</v>
      </c>
    </row>
    <row r="1623" customFormat="false" ht="12.75" hidden="false" customHeight="false" outlineLevel="0" collapsed="false">
      <c r="A1623" s="95" t="n">
        <f aca="false">MONTH(B1623)+(YEAR(B1623)-1998)*12</f>
        <v>17</v>
      </c>
      <c r="B1623" s="96" t="n">
        <v>36289</v>
      </c>
      <c r="C1623" s="0" t="n">
        <v>2.255</v>
      </c>
      <c r="D1623" s="98" t="n">
        <f aca="false">LN(C1623/C1622)</f>
        <v>0</v>
      </c>
      <c r="E1623" s="99" t="n">
        <f aca="false">STDEV(D1614:D1623)*SQRT(365)</f>
        <v>0.455575812857653</v>
      </c>
    </row>
    <row r="1624" customFormat="false" ht="12.75" hidden="false" customHeight="false" outlineLevel="0" collapsed="false">
      <c r="A1624" s="95" t="n">
        <f aca="false">MONTH(B1624)+(YEAR(B1624)-1998)*12</f>
        <v>17</v>
      </c>
      <c r="B1624" s="96" t="n">
        <v>36290</v>
      </c>
      <c r="C1624" s="0" t="n">
        <v>2.255</v>
      </c>
      <c r="D1624" s="98" t="n">
        <f aca="false">LN(C1624/C1623)</f>
        <v>0</v>
      </c>
      <c r="E1624" s="99" t="n">
        <f aca="false">STDEV(D1615:D1624)*SQRT(365)</f>
        <v>0.44452175901982</v>
      </c>
    </row>
    <row r="1625" customFormat="false" ht="12.75" hidden="false" customHeight="false" outlineLevel="0" collapsed="false">
      <c r="A1625" s="95" t="n">
        <f aca="false">MONTH(B1625)+(YEAR(B1625)-1998)*12</f>
        <v>17</v>
      </c>
      <c r="B1625" s="96" t="n">
        <v>36291</v>
      </c>
      <c r="C1625" s="0" t="n">
        <v>2.26</v>
      </c>
      <c r="D1625" s="98" t="n">
        <f aca="false">LN(C1625/C1624)</f>
        <v>0.00221484032955282</v>
      </c>
      <c r="E1625" s="99" t="n">
        <f aca="false">STDEV(D1616:D1625)*SQRT(365)</f>
        <v>0.407263109658114</v>
      </c>
    </row>
    <row r="1626" customFormat="false" ht="12.75" hidden="false" customHeight="false" outlineLevel="0" collapsed="false">
      <c r="A1626" s="95" t="n">
        <f aca="false">MONTH(B1626)+(YEAR(B1626)-1998)*12</f>
        <v>17</v>
      </c>
      <c r="B1626" s="96" t="n">
        <v>36292</v>
      </c>
      <c r="C1626" s="0" t="n">
        <v>2.29</v>
      </c>
      <c r="D1626" s="98" t="n">
        <f aca="false">LN(C1626/C1625)</f>
        <v>0.0131870042819539</v>
      </c>
      <c r="E1626" s="99" t="n">
        <f aca="false">STDEV(D1617:D1626)*SQRT(365)</f>
        <v>0.415551103807998</v>
      </c>
    </row>
    <row r="1627" customFormat="false" ht="12.75" hidden="false" customHeight="false" outlineLevel="0" collapsed="false">
      <c r="A1627" s="95" t="n">
        <f aca="false">MONTH(B1627)+(YEAR(B1627)-1998)*12</f>
        <v>17</v>
      </c>
      <c r="B1627" s="96" t="n">
        <v>36293</v>
      </c>
      <c r="C1627" s="0" t="n">
        <v>2.19</v>
      </c>
      <c r="D1627" s="98" t="n">
        <f aca="false">LN(C1627/C1626)</f>
        <v>-0.0446502737377388</v>
      </c>
      <c r="E1627" s="99" t="n">
        <f aca="false">STDEV(D1618:D1627)*SQRT(365)</f>
        <v>0.498625836737964</v>
      </c>
    </row>
    <row r="1628" customFormat="false" ht="12.75" hidden="false" customHeight="false" outlineLevel="0" collapsed="false">
      <c r="A1628" s="95" t="n">
        <f aca="false">MONTH(B1628)+(YEAR(B1628)-1998)*12</f>
        <v>17</v>
      </c>
      <c r="B1628" s="96" t="n">
        <v>36294</v>
      </c>
      <c r="C1628" s="0" t="n">
        <v>2.21</v>
      </c>
      <c r="D1628" s="98" t="n">
        <f aca="false">LN(C1628/C1627)</f>
        <v>0.00909097170125211</v>
      </c>
      <c r="E1628" s="99" t="n">
        <f aca="false">STDEV(D1619:D1628)*SQRT(365)</f>
        <v>0.486825350528821</v>
      </c>
    </row>
    <row r="1629" customFormat="false" ht="12.75" hidden="false" customHeight="false" outlineLevel="0" collapsed="false">
      <c r="A1629" s="95" t="n">
        <f aca="false">MONTH(B1629)+(YEAR(B1629)-1998)*12</f>
        <v>17</v>
      </c>
      <c r="B1629" s="96" t="n">
        <v>36295</v>
      </c>
      <c r="C1629" s="0" t="n">
        <v>2.275</v>
      </c>
      <c r="D1629" s="98" t="n">
        <f aca="false">LN(C1629/C1628)</f>
        <v>0.0289875368732522</v>
      </c>
      <c r="E1629" s="99" t="n">
        <f aca="false">STDEV(D1620:D1629)*SQRT(365)</f>
        <v>0.445779365684468</v>
      </c>
    </row>
    <row r="1630" customFormat="false" ht="12.75" hidden="false" customHeight="false" outlineLevel="0" collapsed="false">
      <c r="A1630" s="95" t="n">
        <f aca="false">MONTH(B1630)+(YEAR(B1630)-1998)*12</f>
        <v>17</v>
      </c>
      <c r="B1630" s="96" t="n">
        <v>36296</v>
      </c>
      <c r="C1630" s="0" t="n">
        <v>2.275</v>
      </c>
      <c r="D1630" s="98" t="n">
        <f aca="false">LN(C1630/C1629)</f>
        <v>0</v>
      </c>
      <c r="E1630" s="99" t="n">
        <f aca="false">STDEV(D1621:D1630)*SQRT(365)</f>
        <v>0.418722621696269</v>
      </c>
    </row>
    <row r="1631" customFormat="false" ht="12.75" hidden="false" customHeight="false" outlineLevel="0" collapsed="false">
      <c r="A1631" s="95" t="n">
        <f aca="false">MONTH(B1631)+(YEAR(B1631)-1998)*12</f>
        <v>17</v>
      </c>
      <c r="B1631" s="96" t="n">
        <v>36297</v>
      </c>
      <c r="C1631" s="0" t="n">
        <v>2.275</v>
      </c>
      <c r="D1631" s="98" t="n">
        <f aca="false">LN(C1631/C1630)</f>
        <v>0</v>
      </c>
      <c r="E1631" s="99" t="n">
        <f aca="false">STDEV(D1622:D1631)*SQRT(365)</f>
        <v>0.414819974656157</v>
      </c>
    </row>
    <row r="1632" customFormat="false" ht="12.75" hidden="false" customHeight="false" outlineLevel="0" collapsed="false">
      <c r="A1632" s="95" t="n">
        <f aca="false">MONTH(B1632)+(YEAR(B1632)-1998)*12</f>
        <v>17</v>
      </c>
      <c r="B1632" s="96" t="n">
        <v>36298</v>
      </c>
      <c r="C1632" s="0" t="n">
        <v>2.305</v>
      </c>
      <c r="D1632" s="98" t="n">
        <f aca="false">LN(C1632/C1631)</f>
        <v>0.0131006240456983</v>
      </c>
      <c r="E1632" s="99" t="n">
        <f aca="false">STDEV(D1623:D1632)*SQRT(365)</f>
        <v>0.361309306335817</v>
      </c>
    </row>
    <row r="1633" customFormat="false" ht="12.75" hidden="false" customHeight="false" outlineLevel="0" collapsed="false">
      <c r="A1633" s="95" t="n">
        <f aca="false">MONTH(B1633)+(YEAR(B1633)-1998)*12</f>
        <v>17</v>
      </c>
      <c r="B1633" s="96" t="n">
        <v>36299</v>
      </c>
      <c r="C1633" s="0" t="n">
        <v>2.295</v>
      </c>
      <c r="D1633" s="98" t="n">
        <f aca="false">LN(C1633/C1632)</f>
        <v>-0.00434783293610351</v>
      </c>
      <c r="E1633" s="99" t="n">
        <f aca="false">STDEV(D1624:D1633)*SQRT(365)</f>
        <v>0.363328778043088</v>
      </c>
    </row>
    <row r="1634" customFormat="false" ht="12.75" hidden="false" customHeight="false" outlineLevel="0" collapsed="false">
      <c r="A1634" s="95" t="n">
        <f aca="false">MONTH(B1634)+(YEAR(B1634)-1998)*12</f>
        <v>17</v>
      </c>
      <c r="B1634" s="96" t="n">
        <v>36300</v>
      </c>
      <c r="C1634" s="0" t="n">
        <v>2.26</v>
      </c>
      <c r="D1634" s="98" t="n">
        <f aca="false">LN(C1634/C1633)</f>
        <v>-0.0153680302283141</v>
      </c>
      <c r="E1634" s="99" t="n">
        <f aca="false">STDEV(D1625:D1634)*SQRT(365)</f>
        <v>0.377915300457131</v>
      </c>
    </row>
    <row r="1635" customFormat="false" ht="12.75" hidden="false" customHeight="false" outlineLevel="0" collapsed="false">
      <c r="A1635" s="95" t="n">
        <f aca="false">MONTH(B1635)+(YEAR(B1635)-1998)*12</f>
        <v>17</v>
      </c>
      <c r="B1635" s="96" t="n">
        <v>36301</v>
      </c>
      <c r="C1635" s="0" t="n">
        <v>2.26</v>
      </c>
      <c r="D1635" s="98" t="n">
        <f aca="false">LN(C1635/C1634)</f>
        <v>0</v>
      </c>
      <c r="E1635" s="99" t="n">
        <f aca="false">STDEV(D1626:D1635)*SQRT(365)</f>
        <v>0.377678332611346</v>
      </c>
    </row>
    <row r="1636" customFormat="false" ht="12.75" hidden="false" customHeight="false" outlineLevel="0" collapsed="false">
      <c r="A1636" s="95" t="n">
        <f aca="false">MONTH(B1636)+(YEAR(B1636)-1998)*12</f>
        <v>17</v>
      </c>
      <c r="B1636" s="96" t="n">
        <v>36302</v>
      </c>
      <c r="C1636" s="0" t="n">
        <v>2.22</v>
      </c>
      <c r="D1636" s="98" t="n">
        <f aca="false">LN(C1636/C1635)</f>
        <v>-0.0178576174000062</v>
      </c>
      <c r="E1636" s="99" t="n">
        <f aca="false">STDEV(D1627:D1636)*SQRT(365)</f>
        <v>0.380279840246349</v>
      </c>
    </row>
    <row r="1637" customFormat="false" ht="12.75" hidden="false" customHeight="false" outlineLevel="0" collapsed="false">
      <c r="A1637" s="95" t="n">
        <f aca="false">MONTH(B1637)+(YEAR(B1637)-1998)*12</f>
        <v>17</v>
      </c>
      <c r="B1637" s="96" t="n">
        <v>36303</v>
      </c>
      <c r="C1637" s="0" t="n">
        <v>2.22</v>
      </c>
      <c r="D1637" s="98" t="n">
        <f aca="false">LN(C1637/C1636)</f>
        <v>0</v>
      </c>
      <c r="E1637" s="99" t="n">
        <f aca="false">STDEV(D1628:D1637)*SQRT(365)</f>
        <v>0.25868354245256</v>
      </c>
    </row>
    <row r="1638" customFormat="false" ht="12.75" hidden="false" customHeight="false" outlineLevel="0" collapsed="false">
      <c r="A1638" s="95" t="n">
        <f aca="false">MONTH(B1638)+(YEAR(B1638)-1998)*12</f>
        <v>17</v>
      </c>
      <c r="B1638" s="96" t="n">
        <v>36304</v>
      </c>
      <c r="C1638" s="0" t="n">
        <v>2.22</v>
      </c>
      <c r="D1638" s="98" t="n">
        <f aca="false">LN(C1638/C1637)</f>
        <v>0</v>
      </c>
      <c r="E1638" s="99" t="n">
        <f aca="false">STDEV(D1629:D1638)*SQRT(365)</f>
        <v>0.253443302584388</v>
      </c>
    </row>
    <row r="1639" customFormat="false" ht="12.75" hidden="false" customHeight="false" outlineLevel="0" collapsed="false">
      <c r="A1639" s="95" t="n">
        <f aca="false">MONTH(B1639)+(YEAR(B1639)-1998)*12</f>
        <v>17</v>
      </c>
      <c r="B1639" s="96" t="n">
        <v>36305</v>
      </c>
      <c r="C1639" s="0" t="n">
        <v>2.195</v>
      </c>
      <c r="D1639" s="98" t="n">
        <f aca="false">LN(C1639/C1638)</f>
        <v>-0.0113251493570535</v>
      </c>
      <c r="E1639" s="99" t="n">
        <f aca="false">STDEV(D1630:D1639)*SQRT(365)</f>
        <v>0.173904252356457</v>
      </c>
    </row>
    <row r="1640" customFormat="false" ht="12.75" hidden="false" customHeight="false" outlineLevel="0" collapsed="false">
      <c r="A1640" s="95" t="n">
        <f aca="false">MONTH(B1640)+(YEAR(B1640)-1998)*12</f>
        <v>17</v>
      </c>
      <c r="B1640" s="96" t="n">
        <v>36306</v>
      </c>
      <c r="C1640" s="0" t="n">
        <v>2.175</v>
      </c>
      <c r="D1640" s="98" t="n">
        <f aca="false">LN(C1640/C1639)</f>
        <v>-0.00915338198648725</v>
      </c>
      <c r="E1640" s="99" t="n">
        <f aca="false">STDEV(D1631:D1640)*SQRT(365)</f>
        <v>0.17505150380554</v>
      </c>
    </row>
    <row r="1641" customFormat="false" ht="12.75" hidden="false" customHeight="false" outlineLevel="0" collapsed="false">
      <c r="A1641" s="95" t="n">
        <f aca="false">MONTH(B1641)+(YEAR(B1641)-1998)*12</f>
        <v>17</v>
      </c>
      <c r="B1641" s="96" t="n">
        <v>36307</v>
      </c>
      <c r="C1641" s="0" t="n">
        <v>2.215</v>
      </c>
      <c r="D1641" s="98" t="n">
        <f aca="false">LN(C1641/C1640)</f>
        <v>0.0182237389564517</v>
      </c>
      <c r="E1641" s="99" t="n">
        <f aca="false">STDEV(D1632:D1641)*SQRT(365)</f>
        <v>0.222282091627583</v>
      </c>
    </row>
    <row r="1642" customFormat="false" ht="12.75" hidden="false" customHeight="false" outlineLevel="0" collapsed="false">
      <c r="A1642" s="95" t="n">
        <f aca="false">MONTH(B1642)+(YEAR(B1642)-1998)*12</f>
        <v>17</v>
      </c>
      <c r="B1642" s="96" t="n">
        <v>36308</v>
      </c>
      <c r="C1642" s="0" t="n">
        <v>2.26</v>
      </c>
      <c r="D1642" s="98" t="n">
        <f aca="false">LN(C1642/C1641)</f>
        <v>0.0201124097870955</v>
      </c>
      <c r="E1642" s="99" t="n">
        <f aca="false">STDEV(D1633:D1642)*SQRT(365)</f>
        <v>0.245305348909953</v>
      </c>
    </row>
    <row r="1643" customFormat="false" ht="12.75" hidden="false" customHeight="false" outlineLevel="0" collapsed="false">
      <c r="A1643" s="95" t="n">
        <f aca="false">MONTH(B1643)+(YEAR(B1643)-1998)*12</f>
        <v>17</v>
      </c>
      <c r="B1643" s="96" t="n">
        <v>36309</v>
      </c>
      <c r="C1643" s="0" t="n">
        <v>2.23</v>
      </c>
      <c r="D1643" s="98" t="n">
        <f aca="false">LN(C1643/C1642)</f>
        <v>-0.013363227812167</v>
      </c>
      <c r="E1643" s="99" t="n">
        <f aca="false">STDEV(D1634:D1643)*SQRT(365)</f>
        <v>0.254713494987621</v>
      </c>
    </row>
    <row r="1644" customFormat="false" ht="12.75" hidden="false" customHeight="false" outlineLevel="0" collapsed="false">
      <c r="A1644" s="95" t="n">
        <f aca="false">MONTH(B1644)+(YEAR(B1644)-1998)*12</f>
        <v>17</v>
      </c>
      <c r="B1644" s="96" t="n">
        <v>36310</v>
      </c>
      <c r="C1644" s="0" t="n">
        <v>2.23</v>
      </c>
      <c r="D1644" s="98" t="n">
        <f aca="false">LN(C1644/C1643)</f>
        <v>0</v>
      </c>
      <c r="E1644" s="99" t="n">
        <f aca="false">STDEV(D1635:D1644)*SQRT(365)</f>
        <v>0.240674631091883</v>
      </c>
    </row>
    <row r="1645" customFormat="false" ht="12.75" hidden="false" customHeight="false" outlineLevel="0" collapsed="false">
      <c r="A1645" s="95" t="n">
        <f aca="false">MONTH(B1645)+(YEAR(B1645)-1998)*12</f>
        <v>17</v>
      </c>
      <c r="B1645" s="96" t="n">
        <v>36311</v>
      </c>
      <c r="C1645" s="0" t="n">
        <v>2.23</v>
      </c>
      <c r="D1645" s="98" t="n">
        <f aca="false">LN(C1645/C1644)</f>
        <v>0</v>
      </c>
      <c r="E1645" s="99" t="n">
        <f aca="false">STDEV(D1636:D1645)*SQRT(365)</f>
        <v>0.240674631091883</v>
      </c>
    </row>
    <row r="1646" customFormat="false" ht="12.75" hidden="false" customHeight="false" outlineLevel="0" collapsed="false">
      <c r="A1646" s="95" t="n">
        <f aca="false">MONTH(B1646)+(YEAR(B1646)-1998)*12</f>
        <v>18</v>
      </c>
      <c r="B1646" s="96" t="n">
        <v>36312</v>
      </c>
      <c r="C1646" s="0" t="n">
        <v>2.275</v>
      </c>
      <c r="D1646" s="98" t="n">
        <f aca="false">LN(C1646/C1645)</f>
        <v>0.0199784669308863</v>
      </c>
      <c r="E1646" s="99" t="n">
        <f aca="false">STDEV(D1637:D1646)*SQRT(365)</f>
        <v>0.243872737692758</v>
      </c>
    </row>
    <row r="1647" customFormat="false" ht="12.75" hidden="false" customHeight="false" outlineLevel="0" collapsed="false">
      <c r="A1647" s="95" t="n">
        <f aca="false">MONTH(B1647)+(YEAR(B1647)-1998)*12</f>
        <v>18</v>
      </c>
      <c r="B1647" s="96" t="n">
        <v>36313</v>
      </c>
      <c r="C1647" s="0" t="n">
        <v>2.345</v>
      </c>
      <c r="D1647" s="98" t="n">
        <f aca="false">LN(C1647/C1646)</f>
        <v>0.0303053494953291</v>
      </c>
      <c r="E1647" s="99" t="n">
        <f aca="false">STDEV(D1638:D1647)*SQRT(365)</f>
        <v>0.294924323389493</v>
      </c>
    </row>
    <row r="1648" customFormat="false" ht="12.75" hidden="false" customHeight="false" outlineLevel="0" collapsed="false">
      <c r="A1648" s="95" t="n">
        <f aca="false">MONTH(B1648)+(YEAR(B1648)-1998)*12</f>
        <v>18</v>
      </c>
      <c r="B1648" s="96" t="n">
        <v>36314</v>
      </c>
      <c r="C1648" s="0" t="n">
        <v>2.35</v>
      </c>
      <c r="D1648" s="98" t="n">
        <f aca="false">LN(C1648/C1647)</f>
        <v>0.00212992625782485</v>
      </c>
      <c r="E1648" s="99" t="n">
        <f aca="false">STDEV(D1639:D1648)*SQRT(365)</f>
        <v>0.293597666662079</v>
      </c>
    </row>
    <row r="1649" customFormat="false" ht="12.75" hidden="false" customHeight="false" outlineLevel="0" collapsed="false">
      <c r="A1649" s="95" t="n">
        <f aca="false">MONTH(B1649)+(YEAR(B1649)-1998)*12</f>
        <v>18</v>
      </c>
      <c r="B1649" s="96" t="n">
        <v>36315</v>
      </c>
      <c r="C1649" s="0" t="n">
        <v>2.36</v>
      </c>
      <c r="D1649" s="98" t="n">
        <f aca="false">LN(C1649/C1648)</f>
        <v>0.004246290881451</v>
      </c>
      <c r="E1649" s="99" t="n">
        <f aca="false">STDEV(D1640:D1649)*SQRT(365)</f>
        <v>0.271216313748577</v>
      </c>
    </row>
    <row r="1650" customFormat="false" ht="12.75" hidden="false" customHeight="false" outlineLevel="0" collapsed="false">
      <c r="A1650" s="95" t="n">
        <f aca="false">MONTH(B1650)+(YEAR(B1650)-1998)*12</f>
        <v>18</v>
      </c>
      <c r="B1650" s="96" t="n">
        <v>36316</v>
      </c>
      <c r="C1650" s="0" t="n">
        <v>2.32</v>
      </c>
      <c r="D1650" s="98" t="n">
        <f aca="false">LN(C1650/C1649)</f>
        <v>-0.0170944333593002</v>
      </c>
      <c r="E1650" s="99" t="n">
        <f aca="false">STDEV(D1641:D1650)*SQRT(365)</f>
        <v>0.293979957305395</v>
      </c>
    </row>
    <row r="1651" customFormat="false" ht="12.75" hidden="false" customHeight="false" outlineLevel="0" collapsed="false">
      <c r="A1651" s="95" t="n">
        <f aca="false">MONTH(B1651)+(YEAR(B1651)-1998)*12</f>
        <v>18</v>
      </c>
      <c r="B1651" s="96" t="n">
        <v>36317</v>
      </c>
      <c r="C1651" s="0" t="n">
        <v>2.32</v>
      </c>
      <c r="D1651" s="98" t="n">
        <f aca="false">LN(C1651/C1650)</f>
        <v>0</v>
      </c>
      <c r="E1651" s="99" t="n">
        <f aca="false">STDEV(D1642:D1651)*SQRT(365)</f>
        <v>0.284865589528513</v>
      </c>
    </row>
    <row r="1652" customFormat="false" ht="12.75" hidden="false" customHeight="false" outlineLevel="0" collapsed="false">
      <c r="A1652" s="95" t="n">
        <f aca="false">MONTH(B1652)+(YEAR(B1652)-1998)*12</f>
        <v>18</v>
      </c>
      <c r="B1652" s="96" t="n">
        <v>36318</v>
      </c>
      <c r="C1652" s="0" t="n">
        <v>2.32</v>
      </c>
      <c r="D1652" s="98" t="n">
        <f aca="false">LN(C1652/C1651)</f>
        <v>0</v>
      </c>
      <c r="E1652" s="99" t="n">
        <f aca="false">STDEV(D1643:D1652)*SQRT(365)</f>
        <v>0.265816331636717</v>
      </c>
    </row>
    <row r="1653" customFormat="false" ht="12.75" hidden="false" customHeight="false" outlineLevel="0" collapsed="false">
      <c r="A1653" s="95" t="n">
        <f aca="false">MONTH(B1653)+(YEAR(B1653)-1998)*12</f>
        <v>18</v>
      </c>
      <c r="B1653" s="96" t="n">
        <v>36319</v>
      </c>
      <c r="C1653" s="0" t="n">
        <v>2.415</v>
      </c>
      <c r="D1653" s="98" t="n">
        <f aca="false">LN(C1653/C1652)</f>
        <v>0.0401321014263174</v>
      </c>
      <c r="E1653" s="99" t="n">
        <f aca="false">STDEV(D1644:D1653)*SQRT(365)</f>
        <v>0.325205939409486</v>
      </c>
    </row>
    <row r="1654" customFormat="false" ht="12.75" hidden="false" customHeight="false" outlineLevel="0" collapsed="false">
      <c r="A1654" s="95" t="n">
        <f aca="false">MONTH(B1654)+(YEAR(B1654)-1998)*12</f>
        <v>18</v>
      </c>
      <c r="B1654" s="96" t="n">
        <v>36320</v>
      </c>
      <c r="C1654" s="0" t="n">
        <v>2.38</v>
      </c>
      <c r="D1654" s="98" t="n">
        <f aca="false">LN(C1654/C1653)</f>
        <v>-0.0145987994211527</v>
      </c>
      <c r="E1654" s="99" t="n">
        <f aca="false">STDEV(D1645:D1654)*SQRT(365)</f>
        <v>0.350678152067851</v>
      </c>
    </row>
    <row r="1655" customFormat="false" ht="12.75" hidden="false" customHeight="false" outlineLevel="0" collapsed="false">
      <c r="A1655" s="95" t="n">
        <f aca="false">MONTH(B1655)+(YEAR(B1655)-1998)*12</f>
        <v>18</v>
      </c>
      <c r="B1655" s="96" t="n">
        <v>36321</v>
      </c>
      <c r="C1655" s="0" t="n">
        <v>2.375</v>
      </c>
      <c r="D1655" s="98" t="n">
        <f aca="false">LN(C1655/C1654)</f>
        <v>-0.00210305019677879</v>
      </c>
      <c r="E1655" s="99" t="n">
        <f aca="false">STDEV(D1646:D1655)*SQRT(365)</f>
        <v>0.352486965931914</v>
      </c>
    </row>
    <row r="1656" customFormat="false" ht="12.75" hidden="false" customHeight="false" outlineLevel="0" collapsed="false">
      <c r="A1656" s="95" t="n">
        <f aca="false">MONTH(B1656)+(YEAR(B1656)-1998)*12</f>
        <v>18</v>
      </c>
      <c r="B1656" s="96" t="n">
        <v>36322</v>
      </c>
      <c r="C1656" s="0" t="n">
        <v>2.37</v>
      </c>
      <c r="D1656" s="98" t="n">
        <f aca="false">LN(C1656/C1655)</f>
        <v>-0.0021074823395647</v>
      </c>
      <c r="E1656" s="99" t="n">
        <f aca="false">STDEV(D1647:D1656)*SQRT(365)</f>
        <v>0.34285098700896</v>
      </c>
    </row>
    <row r="1657" customFormat="false" ht="12.75" hidden="false" customHeight="false" outlineLevel="0" collapsed="false">
      <c r="A1657" s="95" t="n">
        <f aca="false">MONTH(B1657)+(YEAR(B1657)-1998)*12</f>
        <v>18</v>
      </c>
      <c r="B1657" s="96" t="n">
        <v>36323</v>
      </c>
      <c r="C1657" s="0" t="n">
        <v>2.305</v>
      </c>
      <c r="D1657" s="98" t="n">
        <f aca="false">LN(C1657/C1656)</f>
        <v>-0.027809278698428</v>
      </c>
      <c r="E1657" s="99" t="n">
        <f aca="false">STDEV(D1648:D1657)*SQRT(365)</f>
        <v>0.342419168425666</v>
      </c>
    </row>
    <row r="1658" customFormat="false" ht="12.75" hidden="false" customHeight="false" outlineLevel="0" collapsed="false">
      <c r="A1658" s="95" t="n">
        <f aca="false">MONTH(B1658)+(YEAR(B1658)-1998)*12</f>
        <v>18</v>
      </c>
      <c r="B1658" s="96" t="n">
        <v>36324</v>
      </c>
      <c r="C1658" s="0" t="n">
        <v>2.305</v>
      </c>
      <c r="D1658" s="98" t="n">
        <f aca="false">LN(C1658/C1657)</f>
        <v>0</v>
      </c>
      <c r="E1658" s="99" t="n">
        <f aca="false">STDEV(D1649:D1658)*SQRT(365)</f>
        <v>0.341688856641953</v>
      </c>
    </row>
    <row r="1659" customFormat="false" ht="12.75" hidden="false" customHeight="false" outlineLevel="0" collapsed="false">
      <c r="A1659" s="95" t="n">
        <f aca="false">MONTH(B1659)+(YEAR(B1659)-1998)*12</f>
        <v>18</v>
      </c>
      <c r="B1659" s="96" t="n">
        <v>36325</v>
      </c>
      <c r="C1659" s="0" t="n">
        <v>2.305</v>
      </c>
      <c r="D1659" s="98" t="n">
        <f aca="false">LN(C1659/C1658)</f>
        <v>0</v>
      </c>
      <c r="E1659" s="99" t="n">
        <f aca="false">STDEV(D1650:D1659)*SQRT(365)</f>
        <v>0.339530507755049</v>
      </c>
    </row>
    <row r="1660" customFormat="false" ht="12.75" hidden="false" customHeight="false" outlineLevel="0" collapsed="false">
      <c r="A1660" s="95" t="n">
        <f aca="false">MONTH(B1660)+(YEAR(B1660)-1998)*12</f>
        <v>18</v>
      </c>
      <c r="B1660" s="96" t="n">
        <v>36326</v>
      </c>
      <c r="C1660" s="0" t="n">
        <v>2.3</v>
      </c>
      <c r="D1660" s="98" t="n">
        <f aca="false">LN(C1660/C1659)</f>
        <v>-0.00217155351350802</v>
      </c>
      <c r="E1660" s="99" t="n">
        <f aca="false">STDEV(D1651:D1660)*SQRT(365)</f>
        <v>0.324918765051131</v>
      </c>
    </row>
    <row r="1661" customFormat="false" ht="12.75" hidden="false" customHeight="false" outlineLevel="0" collapsed="false">
      <c r="A1661" s="95" t="n">
        <f aca="false">MONTH(B1661)+(YEAR(B1661)-1998)*12</f>
        <v>18</v>
      </c>
      <c r="B1661" s="96" t="n">
        <v>36327</v>
      </c>
      <c r="C1661" s="0" t="n">
        <v>2.28</v>
      </c>
      <c r="D1661" s="98" t="n">
        <f aca="false">LN(C1661/C1660)</f>
        <v>-0.00873367996875467</v>
      </c>
      <c r="E1661" s="99" t="n">
        <f aca="false">STDEV(D1652:D1661)*SQRT(365)</f>
        <v>0.328242265072203</v>
      </c>
    </row>
    <row r="1662" customFormat="false" ht="12.75" hidden="false" customHeight="false" outlineLevel="0" collapsed="false">
      <c r="A1662" s="95" t="n">
        <f aca="false">MONTH(B1662)+(YEAR(B1662)-1998)*12</f>
        <v>18</v>
      </c>
      <c r="B1662" s="96" t="n">
        <v>36328</v>
      </c>
      <c r="C1662" s="0" t="n">
        <v>2.275</v>
      </c>
      <c r="D1662" s="98" t="n">
        <f aca="false">LN(C1662/C1661)</f>
        <v>-0.00219539056343562</v>
      </c>
      <c r="E1662" s="99" t="n">
        <f aca="false">STDEV(D1653:D1662)*SQRT(365)</f>
        <v>0.328038426605089</v>
      </c>
    </row>
    <row r="1663" customFormat="false" ht="12.75" hidden="false" customHeight="false" outlineLevel="0" collapsed="false">
      <c r="A1663" s="95" t="n">
        <f aca="false">MONTH(B1663)+(YEAR(B1663)-1998)*12</f>
        <v>18</v>
      </c>
      <c r="B1663" s="96" t="n">
        <v>36329</v>
      </c>
      <c r="C1663" s="0" t="n">
        <v>2.24</v>
      </c>
      <c r="D1663" s="98" t="n">
        <f aca="false">LN(C1663/C1662)</f>
        <v>-0.0155041865359651</v>
      </c>
      <c r="E1663" s="99" t="n">
        <f aca="false">STDEV(D1654:D1663)*SQRT(365)</f>
        <v>0.175063056232424</v>
      </c>
    </row>
    <row r="1664" customFormat="false" ht="12.75" hidden="false" customHeight="false" outlineLevel="0" collapsed="false">
      <c r="A1664" s="95" t="n">
        <f aca="false">MONTH(B1664)+(YEAR(B1664)-1998)*12</f>
        <v>18</v>
      </c>
      <c r="B1664" s="96" t="n">
        <v>36330</v>
      </c>
      <c r="C1664" s="0" t="n">
        <v>2.235</v>
      </c>
      <c r="D1664" s="98" t="n">
        <f aca="false">LN(C1664/C1663)</f>
        <v>-0.00223463780141649</v>
      </c>
      <c r="E1664" s="99" t="n">
        <f aca="false">STDEV(D1655:D1664)*SQRT(365)</f>
        <v>0.170675559555695</v>
      </c>
    </row>
    <row r="1665" customFormat="false" ht="12.75" hidden="false" customHeight="false" outlineLevel="0" collapsed="false">
      <c r="A1665" s="95" t="n">
        <f aca="false">MONTH(B1665)+(YEAR(B1665)-1998)*12</f>
        <v>18</v>
      </c>
      <c r="B1665" s="96" t="n">
        <v>36331</v>
      </c>
      <c r="C1665" s="0" t="n">
        <v>2.235</v>
      </c>
      <c r="D1665" s="98" t="n">
        <f aca="false">LN(C1665/C1664)</f>
        <v>0</v>
      </c>
      <c r="E1665" s="99" t="n">
        <f aca="false">STDEV(D1656:D1665)*SQRT(365)</f>
        <v>0.173219795635845</v>
      </c>
    </row>
    <row r="1666" customFormat="false" ht="12.75" hidden="false" customHeight="false" outlineLevel="0" collapsed="false">
      <c r="A1666" s="95" t="n">
        <f aca="false">MONTH(B1666)+(YEAR(B1666)-1998)*12</f>
        <v>18</v>
      </c>
      <c r="B1666" s="96" t="n">
        <v>36332</v>
      </c>
      <c r="C1666" s="0" t="n">
        <v>2.235</v>
      </c>
      <c r="D1666" s="98" t="n">
        <f aca="false">LN(C1666/C1665)</f>
        <v>0</v>
      </c>
      <c r="E1666" s="99" t="n">
        <f aca="false">STDEV(D1657:D1666)*SQRT(365)</f>
        <v>0.175628944733889</v>
      </c>
    </row>
    <row r="1667" customFormat="false" ht="12.75" hidden="false" customHeight="false" outlineLevel="0" collapsed="false">
      <c r="A1667" s="95" t="n">
        <f aca="false">MONTH(B1667)+(YEAR(B1667)-1998)*12</f>
        <v>18</v>
      </c>
      <c r="B1667" s="96" t="n">
        <v>36333</v>
      </c>
      <c r="C1667" s="0" t="n">
        <v>2.215</v>
      </c>
      <c r="D1667" s="98" t="n">
        <f aca="false">LN(C1667/C1666)</f>
        <v>-0.00898882456843322</v>
      </c>
      <c r="E1667" s="99" t="n">
        <f aca="false">STDEV(D1658:D1667)*SQRT(365)</f>
        <v>0.10136559995417</v>
      </c>
    </row>
    <row r="1668" customFormat="false" ht="12.75" hidden="false" customHeight="false" outlineLevel="0" collapsed="false">
      <c r="A1668" s="95" t="n">
        <f aca="false">MONTH(B1668)+(YEAR(B1668)-1998)*12</f>
        <v>18</v>
      </c>
      <c r="B1668" s="96" t="n">
        <v>36334</v>
      </c>
      <c r="C1668" s="0" t="n">
        <v>2.22</v>
      </c>
      <c r="D1668" s="98" t="n">
        <f aca="false">LN(C1668/C1667)</f>
        <v>0.0022547923870893</v>
      </c>
      <c r="E1668" s="99" t="n">
        <f aca="false">STDEV(D1659:D1668)*SQRT(365)</f>
        <v>0.105777919536036</v>
      </c>
    </row>
    <row r="1669" customFormat="false" ht="12.75" hidden="false" customHeight="false" outlineLevel="0" collapsed="false">
      <c r="A1669" s="95" t="n">
        <f aca="false">MONTH(B1669)+(YEAR(B1669)-1998)*12</f>
        <v>18</v>
      </c>
      <c r="B1669" s="96" t="n">
        <v>36335</v>
      </c>
      <c r="C1669" s="0" t="n">
        <v>2.245</v>
      </c>
      <c r="D1669" s="98" t="n">
        <f aca="false">LN(C1669/C1668)</f>
        <v>0.0111983253100295</v>
      </c>
      <c r="E1669" s="99" t="n">
        <f aca="false">STDEV(D1660:D1669)*SQRT(365)</f>
        <v>0.138488233153372</v>
      </c>
    </row>
    <row r="1670" customFormat="false" ht="12.75" hidden="false" customHeight="false" outlineLevel="0" collapsed="false">
      <c r="A1670" s="95" t="n">
        <f aca="false">MONTH(B1670)+(YEAR(B1670)-1998)*12</f>
        <v>18</v>
      </c>
      <c r="B1670" s="96" t="n">
        <v>36336</v>
      </c>
      <c r="C1670" s="0" t="n">
        <v>2.255</v>
      </c>
      <c r="D1670" s="98" t="n">
        <f aca="false">LN(C1670/C1669)</f>
        <v>0.00444445176042398</v>
      </c>
      <c r="E1670" s="99" t="n">
        <f aca="false">STDEV(D1661:D1670)*SQRT(365)</f>
        <v>0.145005866517907</v>
      </c>
    </row>
    <row r="1671" customFormat="false" ht="12.75" hidden="false" customHeight="false" outlineLevel="0" collapsed="false">
      <c r="A1671" s="95" t="n">
        <f aca="false">MONTH(B1671)+(YEAR(B1671)-1998)*12</f>
        <v>18</v>
      </c>
      <c r="B1671" s="96" t="n">
        <v>36337</v>
      </c>
      <c r="C1671" s="0" t="n">
        <v>2.27</v>
      </c>
      <c r="D1671" s="98" t="n">
        <f aca="false">LN(C1671/C1670)</f>
        <v>0.00662985853866958</v>
      </c>
      <c r="E1671" s="99" t="n">
        <f aca="false">STDEV(D1662:D1671)*SQRT(365)</f>
        <v>0.145673903495449</v>
      </c>
    </row>
    <row r="1672" customFormat="false" ht="12.75" hidden="false" customHeight="false" outlineLevel="0" collapsed="false">
      <c r="A1672" s="95" t="n">
        <f aca="false">MONTH(B1672)+(YEAR(B1672)-1998)*12</f>
        <v>18</v>
      </c>
      <c r="B1672" s="96" t="n">
        <v>36338</v>
      </c>
      <c r="C1672" s="0" t="n">
        <v>2.27</v>
      </c>
      <c r="D1672" s="98" t="n">
        <f aca="false">LN(C1672/C1671)</f>
        <v>0</v>
      </c>
      <c r="E1672" s="99" t="n">
        <f aca="false">STDEV(D1663:D1672)*SQRT(365)</f>
        <v>0.145203805453902</v>
      </c>
    </row>
    <row r="1673" customFormat="false" ht="12.75" hidden="false" customHeight="false" outlineLevel="0" collapsed="false">
      <c r="A1673" s="95" t="n">
        <f aca="false">MONTH(B1673)+(YEAR(B1673)-1998)*12</f>
        <v>18</v>
      </c>
      <c r="B1673" s="96" t="n">
        <v>36339</v>
      </c>
      <c r="C1673" s="0" t="n">
        <v>2.27</v>
      </c>
      <c r="D1673" s="98" t="n">
        <f aca="false">LN(C1673/C1672)</f>
        <v>0</v>
      </c>
      <c r="E1673" s="99" t="n">
        <f aca="false">STDEV(D1664:D1673)*SQRT(365)</f>
        <v>0.103136930928441</v>
      </c>
    </row>
    <row r="1674" customFormat="false" ht="12.75" hidden="false" customHeight="false" outlineLevel="0" collapsed="false">
      <c r="A1674" s="95" t="n">
        <f aca="false">MONTH(B1674)+(YEAR(B1674)-1998)*12</f>
        <v>18</v>
      </c>
      <c r="B1674" s="96" t="n">
        <v>36340</v>
      </c>
      <c r="C1674" s="0" t="n">
        <v>2.25</v>
      </c>
      <c r="D1674" s="98" t="n">
        <f aca="false">LN(C1674/C1673)</f>
        <v>-0.0088496152769825</v>
      </c>
      <c r="E1674" s="99" t="n">
        <f aca="false">STDEV(D1665:D1674)*SQRT(365)</f>
        <v>0.11894201751988</v>
      </c>
    </row>
    <row r="1675" customFormat="false" ht="12.75" hidden="false" customHeight="false" outlineLevel="0" collapsed="false">
      <c r="A1675" s="95" t="n">
        <f aca="false">MONTH(B1675)+(YEAR(B1675)-1998)*12</f>
        <v>18</v>
      </c>
      <c r="B1675" s="96" t="n">
        <v>36341</v>
      </c>
      <c r="C1675" s="0" t="n">
        <v>2.315</v>
      </c>
      <c r="D1675" s="98" t="n">
        <f aca="false">LN(C1675/C1674)</f>
        <v>0.0284794713218687</v>
      </c>
      <c r="E1675" s="99" t="n">
        <f aca="false">STDEV(D1666:D1675)*SQRT(365)</f>
        <v>0.205442149255569</v>
      </c>
    </row>
    <row r="1676" customFormat="false" ht="12.75" hidden="false" customHeight="false" outlineLevel="0" collapsed="false">
      <c r="A1676" s="95" t="n">
        <f aca="false">MONTH(B1676)+(YEAR(B1676)-1998)*12</f>
        <v>19</v>
      </c>
      <c r="B1676" s="96" t="n">
        <v>36342</v>
      </c>
      <c r="C1676" s="0" t="n">
        <v>2.315</v>
      </c>
      <c r="D1676" s="98" t="n">
        <f aca="false">LN(C1676/C1675)</f>
        <v>0</v>
      </c>
      <c r="E1676" s="99" t="n">
        <f aca="false">STDEV(D1667:D1676)*SQRT(365)</f>
        <v>0.205442149255569</v>
      </c>
    </row>
    <row r="1677" customFormat="false" ht="12.75" hidden="false" customHeight="false" outlineLevel="0" collapsed="false">
      <c r="A1677" s="95" t="n">
        <f aca="false">MONTH(B1677)+(YEAR(B1677)-1998)*12</f>
        <v>19</v>
      </c>
      <c r="B1677" s="96" t="n">
        <v>36343</v>
      </c>
      <c r="C1677" s="0" t="n">
        <v>2.285</v>
      </c>
      <c r="D1677" s="98" t="n">
        <f aca="false">LN(C1677/C1676)</f>
        <v>-0.0130436631920293</v>
      </c>
      <c r="E1677" s="99" t="n">
        <f aca="false">STDEV(D1668:D1677)*SQRT(365)</f>
        <v>0.216609372260196</v>
      </c>
    </row>
    <row r="1678" customFormat="false" ht="12.75" hidden="false" customHeight="false" outlineLevel="0" collapsed="false">
      <c r="A1678" s="95" t="n">
        <f aca="false">MONTH(B1678)+(YEAR(B1678)-1998)*12</f>
        <v>19</v>
      </c>
      <c r="B1678" s="96" t="n">
        <v>36344</v>
      </c>
      <c r="C1678" s="0" t="n">
        <v>2.265</v>
      </c>
      <c r="D1678" s="98" t="n">
        <f aca="false">LN(C1678/C1677)</f>
        <v>-0.00879126541117066</v>
      </c>
      <c r="E1678" s="99" t="n">
        <f aca="false">STDEV(D1669:D1678)*SQRT(365)</f>
        <v>0.228343233932665</v>
      </c>
    </row>
    <row r="1679" customFormat="false" ht="12.75" hidden="false" customHeight="false" outlineLevel="0" collapsed="false">
      <c r="A1679" s="95" t="n">
        <f aca="false">MONTH(B1679)+(YEAR(B1679)-1998)*12</f>
        <v>19</v>
      </c>
      <c r="B1679" s="96" t="n">
        <v>36345</v>
      </c>
      <c r="C1679" s="0" t="n">
        <v>2.265</v>
      </c>
      <c r="D1679" s="98" t="n">
        <f aca="false">LN(C1679/C1678)</f>
        <v>0</v>
      </c>
      <c r="E1679" s="99" t="n">
        <f aca="false">STDEV(D1670:D1679)*SQRT(365)</f>
        <v>0.219929629895658</v>
      </c>
    </row>
    <row r="1680" customFormat="false" ht="12.75" hidden="false" customHeight="false" outlineLevel="0" collapsed="false">
      <c r="A1680" s="95" t="n">
        <f aca="false">MONTH(B1680)+(YEAR(B1680)-1998)*12</f>
        <v>19</v>
      </c>
      <c r="B1680" s="96" t="n">
        <v>36346</v>
      </c>
      <c r="C1680" s="0" t="n">
        <v>2.265</v>
      </c>
      <c r="D1680" s="98" t="n">
        <f aca="false">LN(C1680/C1679)</f>
        <v>0</v>
      </c>
      <c r="E1680" s="99" t="n">
        <f aca="false">STDEV(D1671:D1680)*SQRT(365)</f>
        <v>0.218649406914132</v>
      </c>
    </row>
    <row r="1681" customFormat="false" ht="12.75" hidden="false" customHeight="false" outlineLevel="0" collapsed="false">
      <c r="A1681" s="95" t="n">
        <f aca="false">MONTH(B1681)+(YEAR(B1681)-1998)*12</f>
        <v>19</v>
      </c>
      <c r="B1681" s="96" t="n">
        <v>36347</v>
      </c>
      <c r="C1681" s="0" t="n">
        <v>2.265</v>
      </c>
      <c r="D1681" s="98" t="n">
        <f aca="false">LN(C1681/C1680)</f>
        <v>0</v>
      </c>
      <c r="E1681" s="99" t="n">
        <f aca="false">STDEV(D1672:D1681)*SQRT(365)</f>
        <v>0.214673300242986</v>
      </c>
    </row>
    <row r="1682" customFormat="false" ht="12.75" hidden="false" customHeight="false" outlineLevel="0" collapsed="false">
      <c r="A1682" s="95" t="n">
        <f aca="false">MONTH(B1682)+(YEAR(B1682)-1998)*12</f>
        <v>19</v>
      </c>
      <c r="B1682" s="96" t="n">
        <v>36348</v>
      </c>
      <c r="C1682" s="0" t="n">
        <v>2.28</v>
      </c>
      <c r="D1682" s="98" t="n">
        <f aca="false">LN(C1682/C1681)</f>
        <v>0.00660068403135187</v>
      </c>
      <c r="E1682" s="99" t="n">
        <f aca="false">STDEV(D1673:D1682)*SQRT(365)</f>
        <v>0.218615993328921</v>
      </c>
    </row>
    <row r="1683" customFormat="false" ht="12.75" hidden="false" customHeight="false" outlineLevel="0" collapsed="false">
      <c r="A1683" s="95" t="n">
        <f aca="false">MONTH(B1683)+(YEAR(B1683)-1998)*12</f>
        <v>19</v>
      </c>
      <c r="B1683" s="96" t="n">
        <v>36349</v>
      </c>
      <c r="C1683" s="0" t="n">
        <v>2.195</v>
      </c>
      <c r="D1683" s="98" t="n">
        <f aca="false">LN(C1683/C1682)</f>
        <v>-0.0379933964392147</v>
      </c>
      <c r="E1683" s="99" t="n">
        <f aca="false">STDEV(D1674:D1683)*SQRT(365)</f>
        <v>0.319116319781339</v>
      </c>
    </row>
    <row r="1684" customFormat="false" ht="12.75" hidden="false" customHeight="false" outlineLevel="0" collapsed="false">
      <c r="A1684" s="95" t="n">
        <f aca="false">MONTH(B1684)+(YEAR(B1684)-1998)*12</f>
        <v>19</v>
      </c>
      <c r="B1684" s="96" t="n">
        <v>36350</v>
      </c>
      <c r="C1684" s="0" t="n">
        <v>2.19</v>
      </c>
      <c r="D1684" s="98" t="n">
        <f aca="false">LN(C1684/C1683)</f>
        <v>-0.00228050269872522</v>
      </c>
      <c r="E1684" s="99" t="n">
        <f aca="false">STDEV(D1675:D1684)*SQRT(365)</f>
        <v>0.316993974627413</v>
      </c>
    </row>
    <row r="1685" customFormat="false" ht="12.75" hidden="false" customHeight="false" outlineLevel="0" collapsed="false">
      <c r="A1685" s="95" t="n">
        <f aca="false">MONTH(B1685)+(YEAR(B1685)-1998)*12</f>
        <v>19</v>
      </c>
      <c r="B1685" s="96" t="n">
        <v>36351</v>
      </c>
      <c r="C1685" s="0" t="n">
        <v>2.15</v>
      </c>
      <c r="D1685" s="98" t="n">
        <f aca="false">LN(C1685/C1684)</f>
        <v>-0.018433701688838</v>
      </c>
      <c r="E1685" s="99" t="n">
        <f aca="false">STDEV(D1676:D1685)*SQRT(365)</f>
        <v>0.249322388692512</v>
      </c>
    </row>
    <row r="1686" customFormat="false" ht="12.75" hidden="false" customHeight="false" outlineLevel="0" collapsed="false">
      <c r="A1686" s="95" t="n">
        <f aca="false">MONTH(B1686)+(YEAR(B1686)-1998)*12</f>
        <v>19</v>
      </c>
      <c r="B1686" s="96" t="n">
        <v>36352</v>
      </c>
      <c r="C1686" s="0" t="n">
        <v>2.15</v>
      </c>
      <c r="D1686" s="98" t="n">
        <f aca="false">LN(C1686/C1685)</f>
        <v>0</v>
      </c>
      <c r="E1686" s="99" t="n">
        <f aca="false">STDEV(D1677:D1686)*SQRT(365)</f>
        <v>0.249322388692512</v>
      </c>
    </row>
    <row r="1687" customFormat="false" ht="12.75" hidden="false" customHeight="false" outlineLevel="0" collapsed="false">
      <c r="A1687" s="95" t="n">
        <f aca="false">MONTH(B1687)+(YEAR(B1687)-1998)*12</f>
        <v>19</v>
      </c>
      <c r="B1687" s="96" t="n">
        <v>36353</v>
      </c>
      <c r="C1687" s="0" t="n">
        <v>2.15</v>
      </c>
      <c r="D1687" s="98" t="n">
        <f aca="false">LN(C1687/C1686)</f>
        <v>0</v>
      </c>
      <c r="E1687" s="99" t="n">
        <f aca="false">STDEV(D1678:D1687)*SQRT(365)</f>
        <v>0.249789091146672</v>
      </c>
    </row>
    <row r="1688" customFormat="false" ht="12.75" hidden="false" customHeight="false" outlineLevel="0" collapsed="false">
      <c r="A1688" s="95" t="n">
        <f aca="false">MONTH(B1688)+(YEAR(B1688)-1998)*12</f>
        <v>19</v>
      </c>
      <c r="B1688" s="96" t="n">
        <v>36354</v>
      </c>
      <c r="C1688" s="0" t="n">
        <v>2.115</v>
      </c>
      <c r="D1688" s="98" t="n">
        <f aca="false">LN(C1688/C1687)</f>
        <v>-0.01641302964133</v>
      </c>
      <c r="E1688" s="99" t="n">
        <f aca="false">STDEV(D1679:D1688)*SQRT(365)</f>
        <v>0.257264422674155</v>
      </c>
    </row>
    <row r="1689" customFormat="false" ht="12.75" hidden="false" customHeight="false" outlineLevel="0" collapsed="false">
      <c r="A1689" s="95" t="n">
        <f aca="false">MONTH(B1689)+(YEAR(B1689)-1998)*12</f>
        <v>19</v>
      </c>
      <c r="B1689" s="96" t="n">
        <v>36355</v>
      </c>
      <c r="C1689" s="0" t="n">
        <v>2.135</v>
      </c>
      <c r="D1689" s="98" t="n">
        <f aca="false">LN(C1689/C1688)</f>
        <v>0.00941183418234638</v>
      </c>
      <c r="E1689" s="99" t="n">
        <f aca="false">STDEV(D1680:D1689)*SQRT(365)</f>
        <v>0.273219858847782</v>
      </c>
    </row>
    <row r="1690" customFormat="false" ht="12.75" hidden="false" customHeight="false" outlineLevel="0" collapsed="false">
      <c r="A1690" s="95" t="n">
        <f aca="false">MONTH(B1690)+(YEAR(B1690)-1998)*12</f>
        <v>19</v>
      </c>
      <c r="B1690" s="96" t="n">
        <v>36356</v>
      </c>
      <c r="C1690" s="0" t="n">
        <v>2.15</v>
      </c>
      <c r="D1690" s="98" t="n">
        <f aca="false">LN(C1690/C1689)</f>
        <v>0.00700119545898356</v>
      </c>
      <c r="E1690" s="99" t="n">
        <f aca="false">STDEV(D1681:D1690)*SQRT(365)</f>
        <v>0.282479738396931</v>
      </c>
    </row>
    <row r="1691" customFormat="false" ht="12.75" hidden="false" customHeight="false" outlineLevel="0" collapsed="false">
      <c r="A1691" s="95" t="n">
        <f aca="false">MONTH(B1691)+(YEAR(B1691)-1998)*12</f>
        <v>19</v>
      </c>
      <c r="B1691" s="96" t="n">
        <v>36357</v>
      </c>
      <c r="C1691" s="0" t="n">
        <v>2.13</v>
      </c>
      <c r="D1691" s="98" t="n">
        <f aca="false">LN(C1691/C1690)</f>
        <v>-0.00934586241823766</v>
      </c>
      <c r="E1691" s="99" t="n">
        <f aca="false">STDEV(D1682:D1691)*SQRT(365)</f>
        <v>0.28112793960802</v>
      </c>
    </row>
    <row r="1692" customFormat="false" ht="12.75" hidden="false" customHeight="false" outlineLevel="0" collapsed="false">
      <c r="A1692" s="95" t="n">
        <f aca="false">MONTH(B1692)+(YEAR(B1692)-1998)*12</f>
        <v>19</v>
      </c>
      <c r="B1692" s="96" t="n">
        <v>36358</v>
      </c>
      <c r="C1692" s="0" t="n">
        <v>2.175</v>
      </c>
      <c r="D1692" s="98" t="n">
        <f aca="false">LN(C1692/C1691)</f>
        <v>0.0209066848193136</v>
      </c>
      <c r="E1692" s="99" t="n">
        <f aca="false">STDEV(D1683:D1692)*SQRT(365)</f>
        <v>0.318265883282752</v>
      </c>
    </row>
    <row r="1693" customFormat="false" ht="12.75" hidden="false" customHeight="false" outlineLevel="0" collapsed="false">
      <c r="A1693" s="95" t="n">
        <f aca="false">MONTH(B1693)+(YEAR(B1693)-1998)*12</f>
        <v>19</v>
      </c>
      <c r="B1693" s="96" t="n">
        <v>36359</v>
      </c>
      <c r="C1693" s="0" t="n">
        <v>2.175</v>
      </c>
      <c r="D1693" s="98" t="n">
        <f aca="false">LN(C1693/C1692)</f>
        <v>0</v>
      </c>
      <c r="E1693" s="99" t="n">
        <f aca="false">STDEV(D1684:D1693)*SQRT(365)</f>
        <v>0.22677361973788</v>
      </c>
    </row>
    <row r="1694" customFormat="false" ht="12.75" hidden="false" customHeight="false" outlineLevel="0" collapsed="false">
      <c r="A1694" s="95" t="n">
        <f aca="false">MONTH(B1694)+(YEAR(B1694)-1998)*12</f>
        <v>19</v>
      </c>
      <c r="B1694" s="96" t="n">
        <v>36360</v>
      </c>
      <c r="C1694" s="0" t="n">
        <v>2.175</v>
      </c>
      <c r="D1694" s="98" t="n">
        <f aca="false">LN(C1694/C1693)</f>
        <v>0</v>
      </c>
      <c r="E1694" s="99" t="n">
        <f aca="false">STDEV(D1685:D1694)*SQRT(365)</f>
        <v>0.226635345438521</v>
      </c>
    </row>
    <row r="1695" customFormat="false" ht="12.75" hidden="false" customHeight="false" outlineLevel="0" collapsed="false">
      <c r="A1695" s="95" t="n">
        <f aca="false">MONTH(B1695)+(YEAR(B1695)-1998)*12</f>
        <v>19</v>
      </c>
      <c r="B1695" s="96" t="n">
        <v>36361</v>
      </c>
      <c r="C1695" s="0" t="n">
        <v>2.185</v>
      </c>
      <c r="D1695" s="98" t="n">
        <f aca="false">LN(C1695/C1694)</f>
        <v>0.00458716400690614</v>
      </c>
      <c r="E1695" s="99" t="n">
        <f aca="false">STDEV(D1686:D1695)*SQRT(365)</f>
        <v>0.19383027028522</v>
      </c>
    </row>
    <row r="1696" customFormat="false" ht="12.75" hidden="false" customHeight="false" outlineLevel="0" collapsed="false">
      <c r="A1696" s="95" t="n">
        <f aca="false">MONTH(B1696)+(YEAR(B1696)-1998)*12</f>
        <v>19</v>
      </c>
      <c r="B1696" s="96" t="n">
        <v>36362</v>
      </c>
      <c r="C1696" s="0" t="n">
        <v>2.23</v>
      </c>
      <c r="D1696" s="98" t="n">
        <f aca="false">LN(C1696/C1695)</f>
        <v>0.020385756924474</v>
      </c>
      <c r="E1696" s="99" t="n">
        <f aca="false">STDEV(D1687:D1696)*SQRT(365)</f>
        <v>0.22376041281286</v>
      </c>
    </row>
    <row r="1697" customFormat="false" ht="12.75" hidden="false" customHeight="false" outlineLevel="0" collapsed="false">
      <c r="A1697" s="95" t="n">
        <f aca="false">MONTH(B1697)+(YEAR(B1697)-1998)*12</f>
        <v>19</v>
      </c>
      <c r="B1697" s="96" t="n">
        <v>36363</v>
      </c>
      <c r="C1697" s="0" t="n">
        <v>2.245</v>
      </c>
      <c r="D1697" s="98" t="n">
        <f aca="false">LN(C1697/C1696)</f>
        <v>0.00670393572219036</v>
      </c>
      <c r="E1697" s="99" t="n">
        <f aca="false">STDEV(D1688:D1697)*SQRT(365)</f>
        <v>0.222985561449161</v>
      </c>
    </row>
    <row r="1698" customFormat="false" ht="12.75" hidden="false" customHeight="false" outlineLevel="0" collapsed="false">
      <c r="A1698" s="95" t="n">
        <f aca="false">MONTH(B1698)+(YEAR(B1698)-1998)*12</f>
        <v>19</v>
      </c>
      <c r="B1698" s="96" t="n">
        <v>36364</v>
      </c>
      <c r="C1698" s="0" t="n">
        <v>2.315</v>
      </c>
      <c r="D1698" s="98" t="n">
        <f aca="false">LN(C1698/C1697)</f>
        <v>0.0307041663439797</v>
      </c>
      <c r="E1698" s="99" t="n">
        <f aca="false">STDEV(D1689:D1698)*SQRT(365)</f>
        <v>0.226943294868089</v>
      </c>
    </row>
    <row r="1699" customFormat="false" ht="12.75" hidden="false" customHeight="false" outlineLevel="0" collapsed="false">
      <c r="A1699" s="95" t="n">
        <f aca="false">MONTH(B1699)+(YEAR(B1699)-1998)*12</f>
        <v>19</v>
      </c>
      <c r="B1699" s="96" t="n">
        <v>36365</v>
      </c>
      <c r="C1699" s="0" t="n">
        <v>2.43</v>
      </c>
      <c r="D1699" s="98" t="n">
        <f aca="false">LN(C1699/C1698)</f>
        <v>0.0484815698142599</v>
      </c>
      <c r="E1699" s="99" t="n">
        <f aca="false">STDEV(D1690:D1699)*SQRT(365)</f>
        <v>0.329258428391017</v>
      </c>
    </row>
    <row r="1700" customFormat="false" ht="12.75" hidden="false" customHeight="false" outlineLevel="0" collapsed="false">
      <c r="A1700" s="95" t="n">
        <f aca="false">MONTH(B1700)+(YEAR(B1700)-1998)*12</f>
        <v>19</v>
      </c>
      <c r="B1700" s="96" t="n">
        <v>36366</v>
      </c>
      <c r="C1700" s="0" t="n">
        <v>2.43</v>
      </c>
      <c r="D1700" s="98" t="n">
        <f aca="false">LN(C1700/C1699)</f>
        <v>0</v>
      </c>
      <c r="E1700" s="99" t="n">
        <f aca="false">STDEV(D1691:D1700)*SQRT(365)</f>
        <v>0.337007593797673</v>
      </c>
    </row>
    <row r="1701" customFormat="false" ht="12.75" hidden="false" customHeight="false" outlineLevel="0" collapsed="false">
      <c r="A1701" s="95" t="n">
        <f aca="false">MONTH(B1701)+(YEAR(B1701)-1998)*12</f>
        <v>19</v>
      </c>
      <c r="B1701" s="96" t="n">
        <v>36367</v>
      </c>
      <c r="C1701" s="0" t="n">
        <v>2.43</v>
      </c>
      <c r="D1701" s="98" t="n">
        <f aca="false">LN(C1701/C1700)</f>
        <v>0</v>
      </c>
      <c r="E1701" s="99" t="n">
        <f aca="false">STDEV(D1692:D1701)*SQRT(365)</f>
        <v>0.316855183216829</v>
      </c>
    </row>
    <row r="1702" customFormat="false" ht="12.75" hidden="false" customHeight="false" outlineLevel="0" collapsed="false">
      <c r="A1702" s="95" t="n">
        <f aca="false">MONTH(B1702)+(YEAR(B1702)-1998)*12</f>
        <v>19</v>
      </c>
      <c r="B1702" s="96" t="n">
        <v>36368</v>
      </c>
      <c r="C1702" s="0" t="n">
        <v>2.54</v>
      </c>
      <c r="D1702" s="98" t="n">
        <f aca="false">LN(C1702/C1701)</f>
        <v>0.044272823677988</v>
      </c>
      <c r="E1702" s="99" t="n">
        <f aca="false">STDEV(D1693:D1702)*SQRT(365)</f>
        <v>0.367389706415895</v>
      </c>
    </row>
    <row r="1703" customFormat="false" ht="12.75" hidden="false" customHeight="false" outlineLevel="0" collapsed="false">
      <c r="A1703" s="95" t="n">
        <f aca="false">MONTH(B1703)+(YEAR(B1703)-1998)*12</f>
        <v>19</v>
      </c>
      <c r="B1703" s="96" t="n">
        <v>36369</v>
      </c>
      <c r="C1703" s="0" t="n">
        <v>2.545</v>
      </c>
      <c r="D1703" s="98" t="n">
        <f aca="false">LN(C1703/C1702)</f>
        <v>0.00196656897204085</v>
      </c>
      <c r="E1703" s="99" t="n">
        <f aca="false">STDEV(D1694:D1703)*SQRT(365)</f>
        <v>0.364200194939874</v>
      </c>
    </row>
    <row r="1704" customFormat="false" ht="12.75" hidden="false" customHeight="false" outlineLevel="0" collapsed="false">
      <c r="A1704" s="95" t="n">
        <f aca="false">MONTH(B1704)+(YEAR(B1704)-1998)*12</f>
        <v>19</v>
      </c>
      <c r="B1704" s="96" t="n">
        <v>36370</v>
      </c>
      <c r="C1704" s="0" t="n">
        <v>2.575</v>
      </c>
      <c r="D1704" s="98" t="n">
        <f aca="false">LN(C1704/C1703)</f>
        <v>0.0117188841132135</v>
      </c>
      <c r="E1704" s="99" t="n">
        <f aca="false">STDEV(D1695:D1704)*SQRT(365)</f>
        <v>0.3503160958634</v>
      </c>
    </row>
    <row r="1705" customFormat="false" ht="12.75" hidden="false" customHeight="false" outlineLevel="0" collapsed="false">
      <c r="A1705" s="95" t="n">
        <f aca="false">MONTH(B1705)+(YEAR(B1705)-1998)*12</f>
        <v>19</v>
      </c>
      <c r="B1705" s="96" t="n">
        <v>36371</v>
      </c>
      <c r="C1705" s="0" t="n">
        <v>2.665</v>
      </c>
      <c r="D1705" s="98" t="n">
        <f aca="false">LN(C1705/C1704)</f>
        <v>0.0343545235021084</v>
      </c>
      <c r="E1705" s="99" t="n">
        <f aca="false">STDEV(D1696:D1705)*SQRT(365)</f>
        <v>0.354087864494078</v>
      </c>
    </row>
    <row r="1706" customFormat="false" ht="12.75" hidden="false" customHeight="false" outlineLevel="0" collapsed="false">
      <c r="A1706" s="95" t="n">
        <f aca="false">MONTH(B1706)+(YEAR(B1706)-1998)*12</f>
        <v>19</v>
      </c>
      <c r="B1706" s="96" t="n">
        <v>36372</v>
      </c>
      <c r="C1706" s="0" t="n">
        <v>2.55</v>
      </c>
      <c r="D1706" s="98" t="n">
        <f aca="false">LN(C1706/C1705)</f>
        <v>-0.0441106984474732</v>
      </c>
      <c r="E1706" s="99" t="n">
        <f aca="false">STDEV(D1697:D1706)*SQRT(365)</f>
        <v>0.523883631852434</v>
      </c>
    </row>
    <row r="1707" customFormat="false" ht="12.75" hidden="false" customHeight="false" outlineLevel="0" collapsed="false">
      <c r="A1707" s="95" t="n">
        <f aca="false">MONTH(B1707)+(YEAR(B1707)-1998)*12</f>
        <v>20</v>
      </c>
      <c r="B1707" s="96" t="n">
        <v>36373</v>
      </c>
      <c r="C1707" s="0" t="n">
        <v>2.57</v>
      </c>
      <c r="D1707" s="98" t="n">
        <f aca="false">LN(C1707/C1706)</f>
        <v>0.00781253973679363</v>
      </c>
      <c r="E1707" s="99" t="n">
        <f aca="false">STDEV(D1698:D1707)*SQRT(365)</f>
        <v>0.523350725904729</v>
      </c>
    </row>
    <row r="1708" customFormat="false" ht="12.75" hidden="false" customHeight="false" outlineLevel="0" collapsed="false">
      <c r="A1708" s="95" t="n">
        <f aca="false">MONTH(B1708)+(YEAR(B1708)-1998)*12</f>
        <v>20</v>
      </c>
      <c r="B1708" s="96" t="n">
        <v>36374</v>
      </c>
      <c r="C1708" s="0" t="n">
        <v>2.57</v>
      </c>
      <c r="D1708" s="98" t="n">
        <f aca="false">LN(C1708/C1707)</f>
        <v>0</v>
      </c>
      <c r="E1708" s="99" t="n">
        <f aca="false">STDEV(D1699:D1708)*SQRT(365)</f>
        <v>0.515276632974201</v>
      </c>
    </row>
    <row r="1709" customFormat="false" ht="12.75" hidden="false" customHeight="false" outlineLevel="0" collapsed="false">
      <c r="A1709" s="95" t="n">
        <f aca="false">MONTH(B1709)+(YEAR(B1709)-1998)*12</f>
        <v>20</v>
      </c>
      <c r="B1709" s="96" t="n">
        <v>36375</v>
      </c>
      <c r="C1709" s="0" t="n">
        <v>2.515</v>
      </c>
      <c r="D1709" s="98" t="n">
        <f aca="false">LN(C1709/C1708)</f>
        <v>-0.0216330953554258</v>
      </c>
      <c r="E1709" s="99" t="n">
        <f aca="false">STDEV(D1700:D1709)*SQRT(365)</f>
        <v>0.478179624920877</v>
      </c>
    </row>
    <row r="1710" customFormat="false" ht="12.75" hidden="false" customHeight="false" outlineLevel="0" collapsed="false">
      <c r="A1710" s="95" t="n">
        <f aca="false">MONTH(B1710)+(YEAR(B1710)-1998)*12</f>
        <v>20</v>
      </c>
      <c r="B1710" s="96" t="n">
        <v>36376</v>
      </c>
      <c r="C1710" s="0" t="n">
        <v>2.6</v>
      </c>
      <c r="D1710" s="98" t="n">
        <f aca="false">LN(C1710/C1709)</f>
        <v>0.0332386414757337</v>
      </c>
      <c r="E1710" s="99" t="n">
        <f aca="false">STDEV(D1701:D1710)*SQRT(365)</f>
        <v>0.509619343480714</v>
      </c>
    </row>
    <row r="1711" customFormat="false" ht="12.75" hidden="false" customHeight="false" outlineLevel="0" collapsed="false">
      <c r="A1711" s="95" t="n">
        <f aca="false">MONTH(B1711)+(YEAR(B1711)-1998)*12</f>
        <v>20</v>
      </c>
      <c r="B1711" s="96" t="n">
        <v>36377</v>
      </c>
      <c r="C1711" s="0" t="n">
        <v>2.635</v>
      </c>
      <c r="D1711" s="98" t="n">
        <f aca="false">LN(C1711/C1710)</f>
        <v>0.0133717369658892</v>
      </c>
      <c r="E1711" s="99" t="n">
        <f aca="false">STDEV(D1702:D1711)*SQRT(365)</f>
        <v>0.508826233604965</v>
      </c>
    </row>
    <row r="1712" customFormat="false" ht="12.75" hidden="false" customHeight="false" outlineLevel="0" collapsed="false">
      <c r="A1712" s="95" t="n">
        <f aca="false">MONTH(B1712)+(YEAR(B1712)-1998)*12</f>
        <v>20</v>
      </c>
      <c r="B1712" s="96" t="n">
        <v>36378</v>
      </c>
      <c r="C1712" s="0" t="n">
        <v>2.655</v>
      </c>
      <c r="D1712" s="98" t="n">
        <f aca="false">LN(C1712/C1711)</f>
        <v>0.00756147270057649</v>
      </c>
      <c r="E1712" s="99" t="n">
        <f aca="false">STDEV(D1703:D1712)*SQRT(365)</f>
        <v>0.447640335377999</v>
      </c>
    </row>
    <row r="1713" customFormat="false" ht="12.75" hidden="false" customHeight="false" outlineLevel="0" collapsed="false">
      <c r="A1713" s="95" t="n">
        <f aca="false">MONTH(B1713)+(YEAR(B1713)-1998)*12</f>
        <v>20</v>
      </c>
      <c r="B1713" s="96" t="n">
        <v>36379</v>
      </c>
      <c r="C1713" s="0" t="n">
        <v>2.685</v>
      </c>
      <c r="D1713" s="98" t="n">
        <f aca="false">LN(C1713/C1712)</f>
        <v>0.011236073266926</v>
      </c>
      <c r="E1713" s="99" t="n">
        <f aca="false">STDEV(D1704:D1713)*SQRT(365)</f>
        <v>0.449073926111891</v>
      </c>
    </row>
    <row r="1714" customFormat="false" ht="12.75" hidden="false" customHeight="false" outlineLevel="0" collapsed="false">
      <c r="A1714" s="95" t="n">
        <f aca="false">MONTH(B1714)+(YEAR(B1714)-1998)*12</f>
        <v>20</v>
      </c>
      <c r="B1714" s="96" t="n">
        <v>36380</v>
      </c>
      <c r="C1714" s="0" t="n">
        <v>2.685</v>
      </c>
      <c r="D1714" s="98" t="n">
        <f aca="false">LN(C1714/C1713)</f>
        <v>0</v>
      </c>
      <c r="E1714" s="99" t="n">
        <f aca="false">STDEV(D1705:D1714)*SQRT(365)</f>
        <v>0.44791846557579</v>
      </c>
    </row>
    <row r="1715" customFormat="false" ht="12.75" hidden="false" customHeight="false" outlineLevel="0" collapsed="false">
      <c r="A1715" s="95" t="n">
        <f aca="false">MONTH(B1715)+(YEAR(B1715)-1998)*12</f>
        <v>20</v>
      </c>
      <c r="B1715" s="96" t="n">
        <v>36381</v>
      </c>
      <c r="C1715" s="0" t="n">
        <v>2.685</v>
      </c>
      <c r="D1715" s="98" t="n">
        <f aca="false">LN(C1715/C1714)</f>
        <v>0</v>
      </c>
      <c r="E1715" s="99" t="n">
        <f aca="false">STDEV(D1706:D1715)*SQRT(365)</f>
        <v>0.399544535930179</v>
      </c>
    </row>
    <row r="1716" customFormat="false" ht="12.75" hidden="false" customHeight="false" outlineLevel="0" collapsed="false">
      <c r="A1716" s="95" t="n">
        <f aca="false">MONTH(B1716)+(YEAR(B1716)-1998)*12</f>
        <v>20</v>
      </c>
      <c r="B1716" s="96" t="n">
        <v>36382</v>
      </c>
      <c r="C1716" s="0" t="n">
        <v>2.72</v>
      </c>
      <c r="D1716" s="98" t="n">
        <f aca="false">LN(C1716/C1715)</f>
        <v>0.012951152347078</v>
      </c>
      <c r="E1716" s="99" t="n">
        <f aca="false">STDEV(D1707:D1716)*SQRT(365)</f>
        <v>0.266198451758475</v>
      </c>
    </row>
    <row r="1717" customFormat="false" ht="12.75" hidden="false" customHeight="false" outlineLevel="0" collapsed="false">
      <c r="A1717" s="95" t="n">
        <f aca="false">MONTH(B1717)+(YEAR(B1717)-1998)*12</f>
        <v>20</v>
      </c>
      <c r="B1717" s="96" t="n">
        <v>36383</v>
      </c>
      <c r="C1717" s="0" t="n">
        <v>2.77</v>
      </c>
      <c r="D1717" s="98" t="n">
        <f aca="false">LN(C1717/C1716)</f>
        <v>0.0182154398913411</v>
      </c>
      <c r="E1717" s="99" t="n">
        <f aca="false">STDEV(D1708:D1717)*SQRT(365)</f>
        <v>0.275604981678797</v>
      </c>
    </row>
    <row r="1718" customFormat="false" ht="12.75" hidden="false" customHeight="false" outlineLevel="0" collapsed="false">
      <c r="A1718" s="95" t="n">
        <f aca="false">MONTH(B1718)+(YEAR(B1718)-1998)*12</f>
        <v>20</v>
      </c>
      <c r="B1718" s="96" t="n">
        <v>36384</v>
      </c>
      <c r="C1718" s="0" t="n">
        <v>2.785</v>
      </c>
      <c r="D1718" s="98" t="n">
        <f aca="false">LN(C1718/C1717)</f>
        <v>0.00540055318000029</v>
      </c>
      <c r="E1718" s="99" t="n">
        <f aca="false">STDEV(D1709:D1718)*SQRT(365)</f>
        <v>0.271550904055398</v>
      </c>
    </row>
    <row r="1719" customFormat="false" ht="12.75" hidden="false" customHeight="false" outlineLevel="0" collapsed="false">
      <c r="A1719" s="95" t="n">
        <f aca="false">MONTH(B1719)+(YEAR(B1719)-1998)*12</f>
        <v>20</v>
      </c>
      <c r="B1719" s="96" t="n">
        <v>36385</v>
      </c>
      <c r="C1719" s="0" t="n">
        <v>2.75</v>
      </c>
      <c r="D1719" s="98" t="n">
        <f aca="false">LN(C1719/C1718)</f>
        <v>-0.0126469617007674</v>
      </c>
      <c r="E1719" s="99" t="n">
        <f aca="false">STDEV(D1710:D1719)*SQRT(365)</f>
        <v>0.234656203447105</v>
      </c>
    </row>
    <row r="1720" customFormat="false" ht="12.75" hidden="false" customHeight="false" outlineLevel="0" collapsed="false">
      <c r="A1720" s="95" t="n">
        <f aca="false">MONTH(B1720)+(YEAR(B1720)-1998)*12</f>
        <v>20</v>
      </c>
      <c r="B1720" s="96" t="n">
        <v>36386</v>
      </c>
      <c r="C1720" s="0" t="n">
        <v>2.71</v>
      </c>
      <c r="D1720" s="98" t="n">
        <f aca="false">LN(C1720/C1719)</f>
        <v>-0.0146522767868704</v>
      </c>
      <c r="E1720" s="99" t="n">
        <f aca="false">STDEV(D1711:D1720)*SQRT(365)</f>
        <v>0.210623115287175</v>
      </c>
    </row>
    <row r="1721" customFormat="false" ht="12.75" hidden="false" customHeight="false" outlineLevel="0" collapsed="false">
      <c r="A1721" s="95" t="n">
        <f aca="false">MONTH(B1721)+(YEAR(B1721)-1998)*12</f>
        <v>20</v>
      </c>
      <c r="B1721" s="96" t="n">
        <v>36387</v>
      </c>
      <c r="C1721" s="0" t="n">
        <v>2.71</v>
      </c>
      <c r="D1721" s="98" t="n">
        <f aca="false">LN(C1721/C1720)</f>
        <v>0</v>
      </c>
      <c r="E1721" s="99" t="n">
        <f aca="false">STDEV(D1712:D1721)*SQRT(365)</f>
        <v>0.202187396924111</v>
      </c>
    </row>
    <row r="1722" customFormat="false" ht="12.75" hidden="false" customHeight="false" outlineLevel="0" collapsed="false">
      <c r="A1722" s="95" t="n">
        <f aca="false">MONTH(B1722)+(YEAR(B1722)-1998)*12</f>
        <v>20</v>
      </c>
      <c r="B1722" s="96" t="n">
        <v>36388</v>
      </c>
      <c r="C1722" s="0" t="n">
        <v>2.71</v>
      </c>
      <c r="D1722" s="98" t="n">
        <f aca="false">LN(C1722/C1721)</f>
        <v>0</v>
      </c>
      <c r="E1722" s="99" t="n">
        <f aca="false">STDEV(D1713:D1722)*SQRT(365)</f>
        <v>0.200125893458188</v>
      </c>
    </row>
    <row r="1723" customFormat="false" ht="12.75" hidden="false" customHeight="false" outlineLevel="0" collapsed="false">
      <c r="A1723" s="95" t="n">
        <f aca="false">MONTH(B1723)+(YEAR(B1723)-1998)*12</f>
        <v>20</v>
      </c>
      <c r="B1723" s="96" t="n">
        <v>36389</v>
      </c>
      <c r="C1723" s="0" t="n">
        <v>2.73</v>
      </c>
      <c r="D1723" s="98" t="n">
        <f aca="false">LN(C1723/C1722)</f>
        <v>0.00735297430525873</v>
      </c>
      <c r="E1723" s="99" t="n">
        <f aca="false">STDEV(D1714:D1723)*SQRT(365)</f>
        <v>0.194184432836785</v>
      </c>
    </row>
    <row r="1724" customFormat="false" ht="12.75" hidden="false" customHeight="false" outlineLevel="0" collapsed="false">
      <c r="A1724" s="95" t="n">
        <f aca="false">MONTH(B1724)+(YEAR(B1724)-1998)*12</f>
        <v>20</v>
      </c>
      <c r="B1724" s="96" t="n">
        <v>36390</v>
      </c>
      <c r="C1724" s="0" t="n">
        <v>2.7</v>
      </c>
      <c r="D1724" s="98" t="n">
        <f aca="false">LN(C1724/C1723)</f>
        <v>-0.0110498361865849</v>
      </c>
      <c r="E1724" s="99" t="n">
        <f aca="false">STDEV(D1715:D1724)*SQRT(365)</f>
        <v>0.2089350943059</v>
      </c>
    </row>
    <row r="1725" customFormat="false" ht="12.75" hidden="false" customHeight="false" outlineLevel="0" collapsed="false">
      <c r="A1725" s="95" t="n">
        <f aca="false">MONTH(B1725)+(YEAR(B1725)-1998)*12</f>
        <v>20</v>
      </c>
      <c r="B1725" s="96" t="n">
        <v>36391</v>
      </c>
      <c r="C1725" s="0" t="n">
        <v>2.745</v>
      </c>
      <c r="D1725" s="98" t="n">
        <f aca="false">LN(C1725/C1724)</f>
        <v>0.0165293019512105</v>
      </c>
      <c r="E1725" s="99" t="n">
        <f aca="false">STDEV(D1716:D1725)*SQRT(365)</f>
        <v>0.229955231653494</v>
      </c>
    </row>
    <row r="1726" customFormat="false" ht="12.75" hidden="false" customHeight="false" outlineLevel="0" collapsed="false">
      <c r="A1726" s="95" t="n">
        <f aca="false">MONTH(B1726)+(YEAR(B1726)-1998)*12</f>
        <v>20</v>
      </c>
      <c r="B1726" s="96" t="n">
        <v>36392</v>
      </c>
      <c r="C1726" s="0" t="n">
        <v>2.87</v>
      </c>
      <c r="D1726" s="98" t="n">
        <f aca="false">LN(C1726/C1725)</f>
        <v>0.0445309548100358</v>
      </c>
      <c r="E1726" s="99" t="n">
        <f aca="false">STDEV(D1717:D1726)*SQRT(365)</f>
        <v>0.341750425287592</v>
      </c>
    </row>
    <row r="1727" customFormat="false" ht="12.75" hidden="false" customHeight="false" outlineLevel="0" collapsed="false">
      <c r="A1727" s="95" t="n">
        <f aca="false">MONTH(B1727)+(YEAR(B1727)-1998)*12</f>
        <v>20</v>
      </c>
      <c r="B1727" s="96" t="n">
        <v>36393</v>
      </c>
      <c r="C1727" s="0" t="n">
        <v>2.96</v>
      </c>
      <c r="D1727" s="98" t="n">
        <f aca="false">LN(C1727/C1726)</f>
        <v>0.0308772385644392</v>
      </c>
      <c r="E1727" s="99" t="n">
        <f aca="false">STDEV(D1718:D1727)*SQRT(365)</f>
        <v>0.368564162351494</v>
      </c>
    </row>
    <row r="1728" customFormat="false" ht="12.75" hidden="false" customHeight="false" outlineLevel="0" collapsed="false">
      <c r="A1728" s="95" t="n">
        <f aca="false">MONTH(B1728)+(YEAR(B1728)-1998)*12</f>
        <v>20</v>
      </c>
      <c r="B1728" s="96" t="n">
        <v>36394</v>
      </c>
      <c r="C1728" s="0" t="n">
        <v>2.96</v>
      </c>
      <c r="D1728" s="98" t="n">
        <f aca="false">LN(C1728/C1727)</f>
        <v>0</v>
      </c>
      <c r="E1728" s="99" t="n">
        <f aca="false">STDEV(D1719:D1728)*SQRT(365)</f>
        <v>0.370735067443658</v>
      </c>
    </row>
    <row r="1729" customFormat="false" ht="12.75" hidden="false" customHeight="false" outlineLevel="0" collapsed="false">
      <c r="A1729" s="95" t="n">
        <f aca="false">MONTH(B1729)+(YEAR(B1729)-1998)*12</f>
        <v>20</v>
      </c>
      <c r="B1729" s="96" t="n">
        <v>36395</v>
      </c>
      <c r="C1729" s="0" t="n">
        <v>2.96</v>
      </c>
      <c r="D1729" s="98" t="n">
        <f aca="false">LN(C1729/C1728)</f>
        <v>0</v>
      </c>
      <c r="E1729" s="99" t="n">
        <f aca="false">STDEV(D1720:D1729)*SQRT(365)</f>
        <v>0.352218275584704</v>
      </c>
    </row>
    <row r="1730" customFormat="false" ht="12.75" hidden="false" customHeight="false" outlineLevel="0" collapsed="false">
      <c r="A1730" s="95" t="n">
        <f aca="false">MONTH(B1730)+(YEAR(B1730)-1998)*12</f>
        <v>20</v>
      </c>
      <c r="B1730" s="96" t="n">
        <v>36396</v>
      </c>
      <c r="C1730" s="0" t="n">
        <v>2.95</v>
      </c>
      <c r="D1730" s="98" t="n">
        <f aca="false">LN(C1730/C1729)</f>
        <v>-0.00338409798424046</v>
      </c>
      <c r="E1730" s="99" t="n">
        <f aca="false">STDEV(D1721:D1730)*SQRT(365)</f>
        <v>0.329506586805056</v>
      </c>
    </row>
    <row r="1731" customFormat="false" ht="12.75" hidden="false" customHeight="false" outlineLevel="0" collapsed="false">
      <c r="A1731" s="95" t="n">
        <f aca="false">MONTH(B1731)+(YEAR(B1731)-1998)*12</f>
        <v>20</v>
      </c>
      <c r="B1731" s="96" t="n">
        <v>36397</v>
      </c>
      <c r="C1731" s="0" t="n">
        <v>3.02</v>
      </c>
      <c r="D1731" s="98" t="n">
        <f aca="false">LN(C1731/C1730)</f>
        <v>0.0234516610350497</v>
      </c>
      <c r="E1731" s="99" t="n">
        <f aca="false">STDEV(D1722:D1731)*SQRT(365)</f>
        <v>0.335421448051923</v>
      </c>
    </row>
    <row r="1732" customFormat="false" ht="12.75" hidden="false" customHeight="false" outlineLevel="0" collapsed="false">
      <c r="A1732" s="95" t="n">
        <f aca="false">MONTH(B1732)+(YEAR(B1732)-1998)*12</f>
        <v>20</v>
      </c>
      <c r="B1732" s="96" t="n">
        <v>36398</v>
      </c>
      <c r="C1732" s="0" t="n">
        <v>3.08</v>
      </c>
      <c r="D1732" s="98" t="n">
        <f aca="false">LN(C1732/C1731)</f>
        <v>0.0196727655987049</v>
      </c>
      <c r="E1732" s="99" t="n">
        <f aca="false">STDEV(D1723:D1732)*SQRT(365)</f>
        <v>0.330682889085996</v>
      </c>
    </row>
    <row r="1733" customFormat="false" ht="12.75" hidden="false" customHeight="false" outlineLevel="0" collapsed="false">
      <c r="A1733" s="95" t="n">
        <f aca="false">MONTH(B1733)+(YEAR(B1733)-1998)*12</f>
        <v>20</v>
      </c>
      <c r="B1733" s="96" t="n">
        <v>36399</v>
      </c>
      <c r="C1733" s="0" t="n">
        <v>2.985</v>
      </c>
      <c r="D1733" s="98" t="n">
        <f aca="false">LN(C1733/C1732)</f>
        <v>-0.0313298501409177</v>
      </c>
      <c r="E1733" s="99" t="n">
        <f aca="false">STDEV(D1724:D1733)*SQRT(365)</f>
        <v>0.425503229304464</v>
      </c>
    </row>
    <row r="1734" customFormat="false" ht="12.75" hidden="false" customHeight="false" outlineLevel="0" collapsed="false">
      <c r="A1734" s="95" t="n">
        <f aca="false">MONTH(B1734)+(YEAR(B1734)-1998)*12</f>
        <v>20</v>
      </c>
      <c r="B1734" s="96" t="n">
        <v>36400</v>
      </c>
      <c r="C1734" s="0" t="n">
        <v>2.87</v>
      </c>
      <c r="D1734" s="98" t="n">
        <f aca="false">LN(C1734/C1733)</f>
        <v>-0.0392877170730356</v>
      </c>
      <c r="E1734" s="99" t="n">
        <f aca="false">STDEV(D1725:D1734)*SQRT(365)</f>
        <v>0.505884176594379</v>
      </c>
    </row>
    <row r="1735" customFormat="false" ht="12.75" hidden="false" customHeight="false" outlineLevel="0" collapsed="false">
      <c r="A1735" s="95" t="n">
        <f aca="false">MONTH(B1735)+(YEAR(B1735)-1998)*12</f>
        <v>20</v>
      </c>
      <c r="B1735" s="96" t="n">
        <v>36401</v>
      </c>
      <c r="C1735" s="0" t="n">
        <v>2.87</v>
      </c>
      <c r="D1735" s="98" t="n">
        <f aca="false">LN(C1735/C1734)</f>
        <v>0</v>
      </c>
      <c r="E1735" s="99" t="n">
        <f aca="false">STDEV(D1726:D1735)*SQRT(365)</f>
        <v>0.501912999873083</v>
      </c>
    </row>
    <row r="1736" customFormat="false" ht="12.75" hidden="false" customHeight="false" outlineLevel="0" collapsed="false">
      <c r="A1736" s="95" t="n">
        <f aca="false">MONTH(B1736)+(YEAR(B1736)-1998)*12</f>
        <v>20</v>
      </c>
      <c r="B1736" s="96" t="n">
        <v>36402</v>
      </c>
      <c r="C1736" s="0" t="n">
        <v>2.87</v>
      </c>
      <c r="D1736" s="98" t="n">
        <f aca="false">LN(C1736/C1735)</f>
        <v>0</v>
      </c>
      <c r="E1736" s="99" t="n">
        <f aca="false">STDEV(D1727:D1736)*SQRT(365)</f>
        <v>0.423717999106583</v>
      </c>
    </row>
    <row r="1737" customFormat="false" ht="12.75" hidden="false" customHeight="false" outlineLevel="0" collapsed="false">
      <c r="A1737" s="95" t="n">
        <f aca="false">MONTH(B1737)+(YEAR(B1737)-1998)*12</f>
        <v>20</v>
      </c>
      <c r="B1737" s="96" t="n">
        <v>36403</v>
      </c>
      <c r="C1737" s="0" t="n">
        <v>2.845</v>
      </c>
      <c r="D1737" s="98" t="n">
        <f aca="false">LN(C1737/C1736)</f>
        <v>-0.00874896219323543</v>
      </c>
      <c r="E1737" s="99" t="n">
        <f aca="false">STDEV(D1728:D1737)*SQRT(365)</f>
        <v>0.370954497538934</v>
      </c>
    </row>
    <row r="1738" customFormat="false" ht="12.75" hidden="false" customHeight="false" outlineLevel="0" collapsed="false">
      <c r="A1738" s="95" t="n">
        <f aca="false">MONTH(B1738)+(YEAR(B1738)-1998)*12</f>
        <v>21</v>
      </c>
      <c r="B1738" s="96" t="n">
        <v>36404</v>
      </c>
      <c r="C1738" s="0" t="n">
        <v>2.875</v>
      </c>
      <c r="D1738" s="98" t="n">
        <f aca="false">LN(C1738/C1737)</f>
        <v>0.0104896066710194</v>
      </c>
      <c r="E1738" s="99" t="n">
        <f aca="false">STDEV(D1729:D1738)*SQRT(365)</f>
        <v>0.380781948870533</v>
      </c>
    </row>
    <row r="1739" customFormat="false" ht="12.75" hidden="false" customHeight="false" outlineLevel="0" collapsed="false">
      <c r="A1739" s="95" t="n">
        <f aca="false">MONTH(B1739)+(YEAR(B1739)-1998)*12</f>
        <v>21</v>
      </c>
      <c r="B1739" s="96" t="n">
        <v>36405</v>
      </c>
      <c r="C1739" s="0" t="n">
        <v>2.715</v>
      </c>
      <c r="D1739" s="98" t="n">
        <f aca="false">LN(C1739/C1738)</f>
        <v>-0.0572607208634151</v>
      </c>
      <c r="E1739" s="99" t="n">
        <f aca="false">STDEV(D1730:D1739)*SQRT(365)</f>
        <v>0.501137005550291</v>
      </c>
    </row>
    <row r="1740" customFormat="false" ht="12.75" hidden="false" customHeight="false" outlineLevel="0" collapsed="false">
      <c r="A1740" s="95" t="n">
        <f aca="false">MONTH(B1740)+(YEAR(B1740)-1998)*12</f>
        <v>21</v>
      </c>
      <c r="B1740" s="96" t="n">
        <v>36406</v>
      </c>
      <c r="C1740" s="0" t="n">
        <v>2.56</v>
      </c>
      <c r="D1740" s="98" t="n">
        <f aca="false">LN(C1740/C1739)</f>
        <v>-0.0587846948944276</v>
      </c>
      <c r="E1740" s="99" t="n">
        <f aca="false">STDEV(D1731:D1740)*SQRT(365)</f>
        <v>0.582707745573903</v>
      </c>
    </row>
    <row r="1741" customFormat="false" ht="12.75" hidden="false" customHeight="false" outlineLevel="0" collapsed="false">
      <c r="A1741" s="95" t="n">
        <f aca="false">MONTH(B1741)+(YEAR(B1741)-1998)*12</f>
        <v>21</v>
      </c>
      <c r="B1741" s="96" t="n">
        <v>36407</v>
      </c>
      <c r="C1741" s="0" t="n">
        <v>2.465</v>
      </c>
      <c r="D1741" s="98" t="n">
        <f aca="false">LN(C1741/C1740)</f>
        <v>-0.0378154509968178</v>
      </c>
      <c r="E1741" s="99" t="n">
        <f aca="false">STDEV(D1732:D1741)*SQRT(365)</f>
        <v>0.538098033858434</v>
      </c>
    </row>
    <row r="1742" customFormat="false" ht="12.75" hidden="false" customHeight="false" outlineLevel="0" collapsed="false">
      <c r="A1742" s="95" t="n">
        <f aca="false">MONTH(B1742)+(YEAR(B1742)-1998)*12</f>
        <v>21</v>
      </c>
      <c r="B1742" s="96" t="n">
        <v>36408</v>
      </c>
      <c r="C1742" s="0" t="n">
        <v>2.465</v>
      </c>
      <c r="D1742" s="98" t="n">
        <f aca="false">LN(C1742/C1741)</f>
        <v>0</v>
      </c>
      <c r="E1742" s="99" t="n">
        <f aca="false">STDEV(D1733:D1742)*SQRT(365)</f>
        <v>0.489777017553111</v>
      </c>
    </row>
    <row r="1743" customFormat="false" ht="12.75" hidden="false" customHeight="false" outlineLevel="0" collapsed="false">
      <c r="A1743" s="95" t="n">
        <f aca="false">MONTH(B1743)+(YEAR(B1743)-1998)*12</f>
        <v>21</v>
      </c>
      <c r="B1743" s="96" t="n">
        <v>36409</v>
      </c>
      <c r="C1743" s="0" t="n">
        <v>2.465</v>
      </c>
      <c r="D1743" s="98" t="n">
        <f aca="false">LN(C1743/C1742)</f>
        <v>0</v>
      </c>
      <c r="E1743" s="99" t="n">
        <f aca="false">STDEV(D1734:D1743)*SQRT(365)</f>
        <v>0.502687945325743</v>
      </c>
    </row>
    <row r="1744" customFormat="false" ht="12.75" hidden="false" customHeight="false" outlineLevel="0" collapsed="false">
      <c r="A1744" s="95" t="n">
        <f aca="false">MONTH(B1744)+(YEAR(B1744)-1998)*12</f>
        <v>21</v>
      </c>
      <c r="B1744" s="96" t="n">
        <v>36410</v>
      </c>
      <c r="C1744" s="0" t="n">
        <v>2.465</v>
      </c>
      <c r="D1744" s="98" t="n">
        <f aca="false">LN(C1744/C1743)</f>
        <v>0</v>
      </c>
      <c r="E1744" s="99" t="n">
        <f aca="false">STDEV(D1735:D1744)*SQRT(365)</f>
        <v>0.494805233485164</v>
      </c>
    </row>
    <row r="1745" customFormat="false" ht="12.75" hidden="false" customHeight="false" outlineLevel="0" collapsed="false">
      <c r="A1745" s="95" t="n">
        <f aca="false">MONTH(B1745)+(YEAR(B1745)-1998)*12</f>
        <v>21</v>
      </c>
      <c r="B1745" s="96" t="n">
        <v>36411</v>
      </c>
      <c r="C1745" s="0" t="n">
        <v>2.565</v>
      </c>
      <c r="D1745" s="98" t="n">
        <f aca="false">LN(C1745/C1744)</f>
        <v>0.0397666711280795</v>
      </c>
      <c r="E1745" s="99" t="n">
        <f aca="false">STDEV(D1736:D1745)*SQRT(365)</f>
        <v>0.592975168813019</v>
      </c>
    </row>
    <row r="1746" customFormat="false" ht="12.75" hidden="false" customHeight="false" outlineLevel="0" collapsed="false">
      <c r="A1746" s="95" t="n">
        <f aca="false">MONTH(B1746)+(YEAR(B1746)-1998)*12</f>
        <v>21</v>
      </c>
      <c r="B1746" s="96" t="n">
        <v>36412</v>
      </c>
      <c r="C1746" s="0" t="n">
        <v>2.665</v>
      </c>
      <c r="D1746" s="98" t="n">
        <f aca="false">LN(C1746/C1745)</f>
        <v>0.038245578995075</v>
      </c>
      <c r="E1746" s="99" t="n">
        <f aca="false">STDEV(D1737:D1746)*SQRT(365)</f>
        <v>0.663221417454003</v>
      </c>
    </row>
    <row r="1747" customFormat="false" ht="12.75" hidden="false" customHeight="false" outlineLevel="0" collapsed="false">
      <c r="A1747" s="95" t="n">
        <f aca="false">MONTH(B1747)+(YEAR(B1747)-1998)*12</f>
        <v>21</v>
      </c>
      <c r="B1747" s="96" t="n">
        <v>36413</v>
      </c>
      <c r="C1747" s="0" t="n">
        <v>2.75</v>
      </c>
      <c r="D1747" s="98" t="n">
        <f aca="false">LN(C1747/C1746)</f>
        <v>0.0313968540606721</v>
      </c>
      <c r="E1747" s="99" t="n">
        <f aca="false">STDEV(D1738:D1747)*SQRT(365)</f>
        <v>0.703087319809259</v>
      </c>
    </row>
    <row r="1748" customFormat="false" ht="12.75" hidden="false" customHeight="false" outlineLevel="0" collapsed="false">
      <c r="A1748" s="95" t="n">
        <f aca="false">MONTH(B1748)+(YEAR(B1748)-1998)*12</f>
        <v>21</v>
      </c>
      <c r="B1748" s="96" t="n">
        <v>36414</v>
      </c>
      <c r="C1748" s="0" t="n">
        <v>2.84</v>
      </c>
      <c r="D1748" s="98" t="n">
        <f aca="false">LN(C1748/C1747)</f>
        <v>0.0322031404946347</v>
      </c>
      <c r="E1748" s="99" t="n">
        <f aca="false">STDEV(D1739:D1748)*SQRT(365)</f>
        <v>0.732117847761741</v>
      </c>
    </row>
    <row r="1749" customFormat="false" ht="12.75" hidden="false" customHeight="false" outlineLevel="0" collapsed="false">
      <c r="A1749" s="95" t="n">
        <f aca="false">MONTH(B1749)+(YEAR(B1749)-1998)*12</f>
        <v>21</v>
      </c>
      <c r="B1749" s="96" t="n">
        <v>36415</v>
      </c>
      <c r="C1749" s="0" t="n">
        <v>2.84</v>
      </c>
      <c r="D1749" s="98" t="n">
        <f aca="false">LN(C1749/C1748)</f>
        <v>0</v>
      </c>
      <c r="E1749" s="99" t="n">
        <f aca="false">STDEV(D1740:D1749)*SQRT(365)</f>
        <v>0.628820260507047</v>
      </c>
    </row>
    <row r="1750" customFormat="false" ht="12.75" hidden="false" customHeight="false" outlineLevel="0" collapsed="false">
      <c r="A1750" s="95" t="n">
        <f aca="false">MONTH(B1750)+(YEAR(B1750)-1998)*12</f>
        <v>21</v>
      </c>
      <c r="B1750" s="96" t="n">
        <v>36416</v>
      </c>
      <c r="C1750" s="0" t="n">
        <v>2.84</v>
      </c>
      <c r="D1750" s="98" t="n">
        <f aca="false">LN(C1750/C1749)</f>
        <v>0</v>
      </c>
      <c r="E1750" s="99" t="n">
        <f aca="false">STDEV(D1741:D1750)*SQRT(365)</f>
        <v>0.468820628588309</v>
      </c>
    </row>
    <row r="1751" customFormat="false" ht="12.75" hidden="false" customHeight="false" outlineLevel="0" collapsed="false">
      <c r="A1751" s="95" t="n">
        <f aca="false">MONTH(B1751)+(YEAR(B1751)-1998)*12</f>
        <v>21</v>
      </c>
      <c r="B1751" s="96" t="n">
        <v>36417</v>
      </c>
      <c r="C1751" s="0" t="n">
        <v>2.805</v>
      </c>
      <c r="D1751" s="98" t="n">
        <f aca="false">LN(C1751/C1750)</f>
        <v>-0.012400513198455</v>
      </c>
      <c r="E1751" s="99" t="n">
        <f aca="false">STDEV(D1742:D1751)*SQRT(365)</f>
        <v>0.379496712458666</v>
      </c>
    </row>
    <row r="1752" customFormat="false" ht="12.75" hidden="false" customHeight="false" outlineLevel="0" collapsed="false">
      <c r="A1752" s="95" t="n">
        <f aca="false">MONTH(B1752)+(YEAR(B1752)-1998)*12</f>
        <v>21</v>
      </c>
      <c r="B1752" s="96" t="n">
        <v>36418</v>
      </c>
      <c r="C1752" s="0" t="n">
        <v>2.645</v>
      </c>
      <c r="D1752" s="98" t="n">
        <f aca="false">LN(C1752/C1751)</f>
        <v>-0.058732473664397</v>
      </c>
      <c r="E1752" s="99" t="n">
        <f aca="false">STDEV(D1743:D1752)*SQRT(365)</f>
        <v>0.57574233988253</v>
      </c>
    </row>
    <row r="1753" customFormat="false" ht="12.75" hidden="false" customHeight="false" outlineLevel="0" collapsed="false">
      <c r="A1753" s="95" t="n">
        <f aca="false">MONTH(B1753)+(YEAR(B1753)-1998)*12</f>
        <v>21</v>
      </c>
      <c r="B1753" s="96" t="n">
        <v>36419</v>
      </c>
      <c r="C1753" s="0" t="n">
        <v>2.53</v>
      </c>
      <c r="D1753" s="98" t="n">
        <f aca="false">LN(C1753/C1752)</f>
        <v>-0.0444517625708339</v>
      </c>
      <c r="E1753" s="99" t="n">
        <f aca="false">STDEV(D1744:D1753)*SQRT(365)</f>
        <v>0.654991048394972</v>
      </c>
    </row>
    <row r="1754" customFormat="false" ht="12.75" hidden="false" customHeight="false" outlineLevel="0" collapsed="false">
      <c r="A1754" s="95" t="n">
        <f aca="false">MONTH(B1754)+(YEAR(B1754)-1998)*12</f>
        <v>21</v>
      </c>
      <c r="B1754" s="96" t="n">
        <v>36420</v>
      </c>
      <c r="C1754" s="0" t="n">
        <v>2.485</v>
      </c>
      <c r="D1754" s="98" t="n">
        <f aca="false">LN(C1754/C1753)</f>
        <v>-0.0179466431908368</v>
      </c>
      <c r="E1754" s="99" t="n">
        <f aca="false">STDEV(D1745:D1754)*SQRT(365)</f>
        <v>0.666751840336424</v>
      </c>
    </row>
    <row r="1755" customFormat="false" ht="12.75" hidden="false" customHeight="false" outlineLevel="0" collapsed="false">
      <c r="A1755" s="95" t="n">
        <f aca="false">MONTH(B1755)+(YEAR(B1755)-1998)*12</f>
        <v>21</v>
      </c>
      <c r="B1755" s="96" t="n">
        <v>36421</v>
      </c>
      <c r="C1755" s="0" t="n">
        <v>2.46</v>
      </c>
      <c r="D1755" s="98" t="n">
        <f aca="false">LN(C1755/C1754)</f>
        <v>-0.0101113096043206</v>
      </c>
      <c r="E1755" s="99" t="n">
        <f aca="false">STDEV(D1746:D1755)*SQRT(365)</f>
        <v>0.61461374688826</v>
      </c>
    </row>
    <row r="1756" customFormat="false" ht="12.75" hidden="false" customHeight="false" outlineLevel="0" collapsed="false">
      <c r="A1756" s="95" t="n">
        <f aca="false">MONTH(B1756)+(YEAR(B1756)-1998)*12</f>
        <v>21</v>
      </c>
      <c r="B1756" s="96" t="n">
        <v>36422</v>
      </c>
      <c r="C1756" s="0" t="n">
        <v>2.46</v>
      </c>
      <c r="D1756" s="98" t="n">
        <f aca="false">LN(C1756/C1755)</f>
        <v>0</v>
      </c>
      <c r="E1756" s="99" t="n">
        <f aca="false">STDEV(D1747:D1756)*SQRT(365)</f>
        <v>0.547293559863762</v>
      </c>
    </row>
    <row r="1757" customFormat="false" ht="12.75" hidden="false" customHeight="false" outlineLevel="0" collapsed="false">
      <c r="A1757" s="95" t="n">
        <f aca="false">MONTH(B1757)+(YEAR(B1757)-1998)*12</f>
        <v>21</v>
      </c>
      <c r="B1757" s="96" t="n">
        <v>36423</v>
      </c>
      <c r="C1757" s="0" t="n">
        <v>2.46</v>
      </c>
      <c r="D1757" s="98" t="n">
        <f aca="false">LN(C1757/C1756)</f>
        <v>0</v>
      </c>
      <c r="E1757" s="99" t="n">
        <f aca="false">STDEV(D1748:D1757)*SQRT(365)</f>
        <v>0.484943642997054</v>
      </c>
    </row>
    <row r="1758" customFormat="false" ht="12.75" hidden="false" customHeight="false" outlineLevel="0" collapsed="false">
      <c r="A1758" s="95" t="n">
        <f aca="false">MONTH(B1758)+(YEAR(B1758)-1998)*12</f>
        <v>21</v>
      </c>
      <c r="B1758" s="96" t="n">
        <v>36424</v>
      </c>
      <c r="C1758" s="0" t="n">
        <v>2.495</v>
      </c>
      <c r="D1758" s="98" t="n">
        <f aca="false">LN(C1758/C1757)</f>
        <v>0.0141273792592107</v>
      </c>
      <c r="E1758" s="99" t="n">
        <f aca="false">STDEV(D1749:D1758)*SQRT(365)</f>
        <v>0.428419145490994</v>
      </c>
    </row>
    <row r="1759" customFormat="false" ht="12.75" hidden="false" customHeight="false" outlineLevel="0" collapsed="false">
      <c r="A1759" s="95" t="n">
        <f aca="false">MONTH(B1759)+(YEAR(B1759)-1998)*12</f>
        <v>21</v>
      </c>
      <c r="B1759" s="96" t="n">
        <v>36425</v>
      </c>
      <c r="C1759" s="0" t="n">
        <v>2.305</v>
      </c>
      <c r="D1759" s="98" t="n">
        <f aca="false">LN(C1759/C1758)</f>
        <v>-0.0792080527548701</v>
      </c>
      <c r="E1759" s="99" t="n">
        <f aca="false">STDEV(D1750:D1759)*SQRT(365)</f>
        <v>0.573874360288836</v>
      </c>
    </row>
    <row r="1760" customFormat="false" ht="12.75" hidden="false" customHeight="false" outlineLevel="0" collapsed="false">
      <c r="A1760" s="95" t="n">
        <f aca="false">MONTH(B1760)+(YEAR(B1760)-1998)*12</f>
        <v>21</v>
      </c>
      <c r="B1760" s="96" t="n">
        <v>36426</v>
      </c>
      <c r="C1760" s="0" t="n">
        <v>2.295</v>
      </c>
      <c r="D1760" s="98" t="n">
        <f aca="false">LN(C1760/C1759)</f>
        <v>-0.00434783293610351</v>
      </c>
      <c r="E1760" s="99" t="n">
        <f aca="false">STDEV(D1751:D1760)*SQRT(365)</f>
        <v>0.568032549260702</v>
      </c>
    </row>
    <row r="1761" customFormat="false" ht="12.75" hidden="false" customHeight="false" outlineLevel="0" collapsed="false">
      <c r="A1761" s="95" t="n">
        <f aca="false">MONTH(B1761)+(YEAR(B1761)-1998)*12</f>
        <v>21</v>
      </c>
      <c r="B1761" s="96" t="n">
        <v>36427</v>
      </c>
      <c r="C1761" s="0" t="n">
        <v>2.47</v>
      </c>
      <c r="D1761" s="98" t="n">
        <f aca="false">LN(C1761/C1760)</f>
        <v>0.0734853071273774</v>
      </c>
      <c r="E1761" s="99" t="n">
        <f aca="false">STDEV(D1752:D1761)*SQRT(365)</f>
        <v>0.80866846311651</v>
      </c>
    </row>
    <row r="1762" customFormat="false" ht="12.75" hidden="false" customHeight="false" outlineLevel="0" collapsed="false">
      <c r="A1762" s="95" t="n">
        <f aca="false">MONTH(B1762)+(YEAR(B1762)-1998)*12</f>
        <v>21</v>
      </c>
      <c r="B1762" s="96" t="n">
        <v>36428</v>
      </c>
      <c r="C1762" s="0" t="n">
        <v>2.57</v>
      </c>
      <c r="D1762" s="98" t="n">
        <f aca="false">LN(C1762/C1761)</f>
        <v>0.0396877482672425</v>
      </c>
      <c r="E1762" s="99" t="n">
        <f aca="false">STDEV(D1753:D1762)*SQRT(365)</f>
        <v>0.800109599586507</v>
      </c>
    </row>
    <row r="1763" customFormat="false" ht="12.75" hidden="false" customHeight="false" outlineLevel="0" collapsed="false">
      <c r="A1763" s="95" t="n">
        <f aca="false">MONTH(B1763)+(YEAR(B1763)-1998)*12</f>
        <v>21</v>
      </c>
      <c r="B1763" s="96" t="n">
        <v>36429</v>
      </c>
      <c r="C1763" s="0" t="n">
        <v>2.57</v>
      </c>
      <c r="D1763" s="98" t="n">
        <f aca="false">LN(C1763/C1762)</f>
        <v>0</v>
      </c>
      <c r="E1763" s="99" t="n">
        <f aca="false">STDEV(D1754:D1763)*SQRT(365)</f>
        <v>0.749931335853082</v>
      </c>
    </row>
    <row r="1764" customFormat="false" ht="12.75" hidden="false" customHeight="false" outlineLevel="0" collapsed="false">
      <c r="A1764" s="95" t="n">
        <f aca="false">MONTH(B1764)+(YEAR(B1764)-1998)*12</f>
        <v>21</v>
      </c>
      <c r="B1764" s="96" t="n">
        <v>36430</v>
      </c>
      <c r="C1764" s="0" t="n">
        <v>2.57</v>
      </c>
      <c r="D1764" s="98" t="n">
        <f aca="false">LN(C1764/C1763)</f>
        <v>0</v>
      </c>
      <c r="E1764" s="99" t="n">
        <f aca="false">STDEV(D1755:D1764)*SQRT(365)</f>
        <v>0.738745638481966</v>
      </c>
    </row>
    <row r="1765" customFormat="false" ht="12.75" hidden="false" customHeight="false" outlineLevel="0" collapsed="false">
      <c r="A1765" s="95" t="n">
        <f aca="false">MONTH(B1765)+(YEAR(B1765)-1998)*12</f>
        <v>21</v>
      </c>
      <c r="B1765" s="96" t="n">
        <v>36431</v>
      </c>
      <c r="C1765" s="0" t="n">
        <v>2.5</v>
      </c>
      <c r="D1765" s="98" t="n">
        <f aca="false">LN(C1765/C1764)</f>
        <v>-0.0276151670329733</v>
      </c>
      <c r="E1765" s="99" t="n">
        <f aca="false">STDEV(D1756:D1765)*SQRT(365)</f>
        <v>0.758985429011372</v>
      </c>
    </row>
    <row r="1766" customFormat="false" ht="12.75" hidden="false" customHeight="false" outlineLevel="0" collapsed="false">
      <c r="A1766" s="95" t="n">
        <f aca="false">MONTH(B1766)+(YEAR(B1766)-1998)*12</f>
        <v>21</v>
      </c>
      <c r="B1766" s="96" t="n">
        <v>36432</v>
      </c>
      <c r="C1766" s="0" t="n">
        <v>2.525</v>
      </c>
      <c r="D1766" s="98" t="n">
        <f aca="false">LN(C1766/C1765)</f>
        <v>0.00995033085316809</v>
      </c>
      <c r="E1766" s="99" t="n">
        <f aca="false">STDEV(D1757:D1766)*SQRT(365)</f>
        <v>0.760507027585383</v>
      </c>
    </row>
    <row r="1767" customFormat="false" ht="12.75" hidden="false" customHeight="false" outlineLevel="0" collapsed="false">
      <c r="A1767" s="95" t="n">
        <f aca="false">MONTH(B1767)+(YEAR(B1767)-1998)*12</f>
        <v>21</v>
      </c>
      <c r="B1767" s="96" t="n">
        <v>36433</v>
      </c>
      <c r="C1767" s="0" t="n">
        <v>2.555</v>
      </c>
      <c r="D1767" s="98" t="n">
        <f aca="false">LN(C1767/C1766)</f>
        <v>0.0118111609283446</v>
      </c>
      <c r="E1767" s="99" t="n">
        <f aca="false">STDEV(D1758:D1767)*SQRT(365)</f>
        <v>0.762210166789448</v>
      </c>
    </row>
    <row r="1768" customFormat="false" ht="12.75" hidden="false" customHeight="false" outlineLevel="0" collapsed="false">
      <c r="A1768" s="95" t="n">
        <f aca="false">MONTH(B1768)+(YEAR(B1768)-1998)*12</f>
        <v>22</v>
      </c>
      <c r="B1768" s="96" t="n">
        <v>36434</v>
      </c>
      <c r="C1768" s="0" t="n">
        <v>2.35</v>
      </c>
      <c r="D1768" s="98" t="n">
        <f aca="false">LN(C1768/C1767)</f>
        <v>-0.0836368954996002</v>
      </c>
      <c r="E1768" s="99" t="n">
        <f aca="false">STDEV(D1759:D1768)*SQRT(365)</f>
        <v>0.920785383310025</v>
      </c>
    </row>
    <row r="1769" customFormat="false" ht="12.75" hidden="false" customHeight="false" outlineLevel="0" collapsed="false">
      <c r="A1769" s="95" t="n">
        <f aca="false">MONTH(B1769)+(YEAR(B1769)-1998)*12</f>
        <v>22</v>
      </c>
      <c r="B1769" s="96" t="n">
        <v>36435</v>
      </c>
      <c r="C1769" s="0" t="n">
        <v>2.35</v>
      </c>
      <c r="D1769" s="98" t="n">
        <f aca="false">LN(C1769/C1768)</f>
        <v>0</v>
      </c>
      <c r="E1769" s="99" t="n">
        <f aca="false">STDEV(D1760:D1769)*SQRT(365)</f>
        <v>0.778733560859346</v>
      </c>
    </row>
    <row r="1770" customFormat="false" ht="12.75" hidden="false" customHeight="false" outlineLevel="0" collapsed="false">
      <c r="A1770" s="95" t="n">
        <f aca="false">MONTH(B1770)+(YEAR(B1770)-1998)*12</f>
        <v>22</v>
      </c>
      <c r="B1770" s="96" t="n">
        <v>36436</v>
      </c>
      <c r="C1770" s="0" t="n">
        <v>2.35</v>
      </c>
      <c r="D1770" s="98" t="n">
        <f aca="false">LN(C1770/C1769)</f>
        <v>0</v>
      </c>
      <c r="E1770" s="99" t="n">
        <f aca="false">STDEV(D1761:D1770)*SQRT(365)</f>
        <v>0.77775368518099</v>
      </c>
    </row>
    <row r="1771" customFormat="false" ht="12.75" hidden="false" customHeight="false" outlineLevel="0" collapsed="false">
      <c r="A1771" s="95" t="n">
        <f aca="false">MONTH(B1771)+(YEAR(B1771)-1998)*12</f>
        <v>22</v>
      </c>
      <c r="B1771" s="96" t="n">
        <v>36437</v>
      </c>
      <c r="C1771" s="0" t="n">
        <v>2.35</v>
      </c>
      <c r="D1771" s="98" t="n">
        <f aca="false">LN(C1771/C1770)</f>
        <v>0</v>
      </c>
      <c r="E1771" s="99" t="n">
        <f aca="false">STDEV(D1762:D1771)*SQRT(365)</f>
        <v>0.614908651059362</v>
      </c>
    </row>
    <row r="1772" customFormat="false" ht="12.75" hidden="false" customHeight="false" outlineLevel="0" collapsed="false">
      <c r="A1772" s="95" t="n">
        <f aca="false">MONTH(B1772)+(YEAR(B1772)-1998)*12</f>
        <v>22</v>
      </c>
      <c r="B1772" s="96" t="n">
        <v>36438</v>
      </c>
      <c r="C1772" s="0" t="n">
        <v>2.485</v>
      </c>
      <c r="D1772" s="98" t="n">
        <f aca="false">LN(C1772/C1771)</f>
        <v>0.0558573313925243</v>
      </c>
      <c r="E1772" s="99" t="n">
        <f aca="false">STDEV(D1763:D1772)*SQRT(365)</f>
        <v>0.66801149798717</v>
      </c>
    </row>
    <row r="1773" customFormat="false" ht="12.75" hidden="false" customHeight="false" outlineLevel="0" collapsed="false">
      <c r="A1773" s="95" t="n">
        <f aca="false">MONTH(B1773)+(YEAR(B1773)-1998)*12</f>
        <v>22</v>
      </c>
      <c r="B1773" s="96" t="n">
        <v>36439</v>
      </c>
      <c r="C1773" s="0" t="n">
        <v>2.45</v>
      </c>
      <c r="D1773" s="98" t="n">
        <f aca="false">LN(C1773/C1772)</f>
        <v>-0.0141846349919563</v>
      </c>
      <c r="E1773" s="99" t="n">
        <f aca="false">STDEV(D1764:D1773)*SQRT(365)</f>
        <v>0.670606958317148</v>
      </c>
    </row>
    <row r="1774" customFormat="false" ht="12.75" hidden="false" customHeight="false" outlineLevel="0" collapsed="false">
      <c r="A1774" s="95" t="n">
        <f aca="false">MONTH(B1774)+(YEAR(B1774)-1998)*12</f>
        <v>22</v>
      </c>
      <c r="B1774" s="96" t="n">
        <v>36440</v>
      </c>
      <c r="C1774" s="0" t="n">
        <v>2.465</v>
      </c>
      <c r="D1774" s="98" t="n">
        <f aca="false">LN(C1774/C1773)</f>
        <v>0.00610378293801767</v>
      </c>
      <c r="E1774" s="99" t="n">
        <f aca="false">STDEV(D1765:D1774)*SQRT(365)</f>
        <v>0.673380228403307</v>
      </c>
    </row>
    <row r="1775" customFormat="false" ht="12.75" hidden="false" customHeight="false" outlineLevel="0" collapsed="false">
      <c r="A1775" s="95" t="n">
        <f aca="false">MONTH(B1775)+(YEAR(B1775)-1998)*12</f>
        <v>22</v>
      </c>
      <c r="B1775" s="96" t="n">
        <v>36441</v>
      </c>
      <c r="C1775" s="0" t="n">
        <v>2.49</v>
      </c>
      <c r="D1775" s="98" t="n">
        <f aca="false">LN(C1775/C1774)</f>
        <v>0.0100909029819629</v>
      </c>
      <c r="E1775" s="99" t="n">
        <f aca="false">STDEV(D1766:D1775)*SQRT(365)</f>
        <v>0.65850950975227</v>
      </c>
    </row>
    <row r="1776" customFormat="false" ht="12.75" hidden="false" customHeight="false" outlineLevel="0" collapsed="false">
      <c r="A1776" s="95" t="n">
        <f aca="false">MONTH(B1776)+(YEAR(B1776)-1998)*12</f>
        <v>22</v>
      </c>
      <c r="B1776" s="96" t="n">
        <v>36442</v>
      </c>
      <c r="C1776" s="0" t="n">
        <v>2.355</v>
      </c>
      <c r="D1776" s="98" t="n">
        <f aca="false">LN(C1776/C1775)</f>
        <v>-0.0557419830082353</v>
      </c>
      <c r="E1776" s="99" t="n">
        <f aca="false">STDEV(D1767:D1776)*SQRT(365)</f>
        <v>0.732116837397943</v>
      </c>
    </row>
    <row r="1777" customFormat="false" ht="12.75" hidden="false" customHeight="false" outlineLevel="0" collapsed="false">
      <c r="A1777" s="95" t="n">
        <f aca="false">MONTH(B1777)+(YEAR(B1777)-1998)*12</f>
        <v>22</v>
      </c>
      <c r="B1777" s="96" t="n">
        <v>36443</v>
      </c>
      <c r="C1777" s="0" t="n">
        <v>2.355</v>
      </c>
      <c r="D1777" s="98" t="n">
        <f aca="false">LN(C1777/C1776)</f>
        <v>0</v>
      </c>
      <c r="E1777" s="99" t="n">
        <f aca="false">STDEV(D1768:D1777)*SQRT(365)</f>
        <v>0.723252549341097</v>
      </c>
    </row>
    <row r="1778" customFormat="false" ht="12.75" hidden="false" customHeight="false" outlineLevel="0" collapsed="false">
      <c r="A1778" s="95" t="n">
        <f aca="false">MONTH(B1778)+(YEAR(B1778)-1998)*12</f>
        <v>22</v>
      </c>
      <c r="B1778" s="96" t="n">
        <v>36444</v>
      </c>
      <c r="C1778" s="0" t="n">
        <v>2.355</v>
      </c>
      <c r="D1778" s="98" t="n">
        <f aca="false">LN(C1778/C1777)</f>
        <v>0</v>
      </c>
      <c r="E1778" s="99" t="n">
        <f aca="false">STDEV(D1769:D1778)*SQRT(365)</f>
        <v>0.516071844682725</v>
      </c>
    </row>
    <row r="1779" customFormat="false" ht="12.75" hidden="false" customHeight="false" outlineLevel="0" collapsed="false">
      <c r="A1779" s="95" t="n">
        <f aca="false">MONTH(B1779)+(YEAR(B1779)-1998)*12</f>
        <v>22</v>
      </c>
      <c r="B1779" s="96" t="n">
        <v>36445</v>
      </c>
      <c r="C1779" s="0" t="n">
        <v>2.52</v>
      </c>
      <c r="D1779" s="98" t="n">
        <f aca="false">LN(C1779/C1778)</f>
        <v>0.0677181740549509</v>
      </c>
      <c r="E1779" s="99" t="n">
        <f aca="false">STDEV(D1770:D1779)*SQRT(365)</f>
        <v>0.657679744727353</v>
      </c>
    </row>
    <row r="1780" customFormat="false" ht="12.75" hidden="false" customHeight="false" outlineLevel="0" collapsed="false">
      <c r="A1780" s="95" t="n">
        <f aca="false">MONTH(B1780)+(YEAR(B1780)-1998)*12</f>
        <v>22</v>
      </c>
      <c r="B1780" s="96" t="n">
        <v>36446</v>
      </c>
      <c r="C1780" s="0" t="n">
        <v>2.655</v>
      </c>
      <c r="D1780" s="98" t="n">
        <f aca="false">LN(C1780/C1779)</f>
        <v>0.05218575317057</v>
      </c>
      <c r="E1780" s="99" t="n">
        <f aca="false">STDEV(D1771:D1780)*SQRT(365)</f>
        <v>0.708788633555914</v>
      </c>
    </row>
    <row r="1781" customFormat="false" ht="12.75" hidden="false" customHeight="false" outlineLevel="0" collapsed="false">
      <c r="A1781" s="95" t="n">
        <f aca="false">MONTH(B1781)+(YEAR(B1781)-1998)*12</f>
        <v>22</v>
      </c>
      <c r="B1781" s="96" t="n">
        <v>36447</v>
      </c>
      <c r="C1781" s="0" t="n">
        <v>2.81</v>
      </c>
      <c r="D1781" s="98" t="n">
        <f aca="false">LN(C1781/C1780)</f>
        <v>0.0567398286517524</v>
      </c>
      <c r="E1781" s="99" t="n">
        <f aca="false">STDEV(D1772:D1781)*SQRT(365)</f>
        <v>0.750818896484916</v>
      </c>
    </row>
    <row r="1782" customFormat="false" ht="12.75" hidden="false" customHeight="false" outlineLevel="0" collapsed="false">
      <c r="A1782" s="95" t="n">
        <f aca="false">MONTH(B1782)+(YEAR(B1782)-1998)*12</f>
        <v>22</v>
      </c>
      <c r="B1782" s="96" t="n">
        <v>36448</v>
      </c>
      <c r="C1782" s="0" t="n">
        <v>2.705</v>
      </c>
      <c r="D1782" s="98" t="n">
        <f aca="false">LN(C1782/C1781)</f>
        <v>-0.0380825710472096</v>
      </c>
      <c r="E1782" s="99" t="n">
        <f aca="false">STDEV(D1773:D1782)*SQRT(365)</f>
        <v>0.772292901336281</v>
      </c>
    </row>
    <row r="1783" customFormat="false" ht="12.75" hidden="false" customHeight="false" outlineLevel="0" collapsed="false">
      <c r="A1783" s="95" t="n">
        <f aca="false">MONTH(B1783)+(YEAR(B1783)-1998)*12</f>
        <v>22</v>
      </c>
      <c r="B1783" s="96" t="n">
        <v>36449</v>
      </c>
      <c r="C1783" s="0" t="n">
        <v>2.67</v>
      </c>
      <c r="D1783" s="98" t="n">
        <f aca="false">LN(C1783/C1782)</f>
        <v>-0.0130234398862867</v>
      </c>
      <c r="E1783" s="99" t="n">
        <f aca="false">STDEV(D1774:D1783)*SQRT(365)</f>
        <v>0.77094135849507</v>
      </c>
    </row>
    <row r="1784" customFormat="false" ht="12.75" hidden="false" customHeight="false" outlineLevel="0" collapsed="false">
      <c r="A1784" s="95" t="n">
        <f aca="false">MONTH(B1784)+(YEAR(B1784)-1998)*12</f>
        <v>22</v>
      </c>
      <c r="B1784" s="96" t="n">
        <v>36450</v>
      </c>
      <c r="C1784" s="0" t="n">
        <v>2.67</v>
      </c>
      <c r="D1784" s="98" t="n">
        <f aca="false">LN(C1784/C1783)</f>
        <v>0</v>
      </c>
      <c r="E1784" s="99" t="n">
        <f aca="false">STDEV(D1775:D1784)*SQRT(365)</f>
        <v>0.772622672497175</v>
      </c>
    </row>
    <row r="1785" customFormat="false" ht="12.75" hidden="false" customHeight="false" outlineLevel="0" collapsed="false">
      <c r="A1785" s="95" t="n">
        <f aca="false">MONTH(B1785)+(YEAR(B1785)-1998)*12</f>
        <v>22</v>
      </c>
      <c r="B1785" s="96" t="n">
        <v>36451</v>
      </c>
      <c r="C1785" s="0" t="n">
        <v>2.67</v>
      </c>
      <c r="D1785" s="98" t="n">
        <f aca="false">LN(C1785/C1784)</f>
        <v>0</v>
      </c>
      <c r="E1785" s="99" t="n">
        <f aca="false">STDEV(D1776:D1785)*SQRT(365)</f>
        <v>0.773913307271788</v>
      </c>
    </row>
    <row r="1786" customFormat="false" ht="12.75" hidden="false" customHeight="false" outlineLevel="0" collapsed="false">
      <c r="A1786" s="95" t="n">
        <f aca="false">MONTH(B1786)+(YEAR(B1786)-1998)*12</f>
        <v>22</v>
      </c>
      <c r="B1786" s="96" t="n">
        <v>36452</v>
      </c>
      <c r="C1786" s="0" t="n">
        <v>2.815</v>
      </c>
      <c r="D1786" s="98" t="n">
        <f aca="false">LN(C1786/C1785)</f>
        <v>0.0528837891794956</v>
      </c>
      <c r="E1786" s="99" t="n">
        <f aca="false">STDEV(D1777:D1786)*SQRT(365)</f>
        <v>0.690652782894513</v>
      </c>
    </row>
    <row r="1787" customFormat="false" ht="12.75" hidden="false" customHeight="false" outlineLevel="0" collapsed="false">
      <c r="A1787" s="95" t="n">
        <f aca="false">MONTH(B1787)+(YEAR(B1787)-1998)*12</f>
        <v>22</v>
      </c>
      <c r="B1787" s="96" t="n">
        <v>36453</v>
      </c>
      <c r="C1787" s="0" t="n">
        <v>2.89</v>
      </c>
      <c r="D1787" s="98" t="n">
        <f aca="false">LN(C1787/C1786)</f>
        <v>0.0262942405326872</v>
      </c>
      <c r="E1787" s="99" t="n">
        <f aca="false">STDEV(D1778:D1787)*SQRT(365)</f>
        <v>0.681310466719172</v>
      </c>
    </row>
    <row r="1788" customFormat="false" ht="12.75" hidden="false" customHeight="false" outlineLevel="0" collapsed="false">
      <c r="A1788" s="95" t="n">
        <f aca="false">MONTH(B1788)+(YEAR(B1788)-1998)*12</f>
        <v>22</v>
      </c>
      <c r="B1788" s="96" t="n">
        <v>36454</v>
      </c>
      <c r="C1788" s="0" t="n">
        <v>2.9</v>
      </c>
      <c r="D1788" s="98" t="n">
        <f aca="false">LN(C1788/C1787)</f>
        <v>0.00345423486808738</v>
      </c>
      <c r="E1788" s="99" t="n">
        <f aca="false">STDEV(D1779:D1788)*SQRT(365)</f>
        <v>0.677409624138067</v>
      </c>
    </row>
    <row r="1789" customFormat="false" ht="12.75" hidden="false" customHeight="false" outlineLevel="0" collapsed="false">
      <c r="A1789" s="95" t="n">
        <f aca="false">MONTH(B1789)+(YEAR(B1789)-1998)*12</f>
        <v>22</v>
      </c>
      <c r="B1789" s="96" t="n">
        <v>36455</v>
      </c>
      <c r="C1789" s="0" t="n">
        <v>2.995</v>
      </c>
      <c r="D1789" s="98" t="n">
        <f aca="false">LN(C1789/C1788)</f>
        <v>0.0322334945749844</v>
      </c>
      <c r="E1789" s="99" t="n">
        <f aca="false">STDEV(D1780:D1789)*SQRT(365)</f>
        <v>0.608154741332036</v>
      </c>
    </row>
    <row r="1790" customFormat="false" ht="12.75" hidden="false" customHeight="false" outlineLevel="0" collapsed="false">
      <c r="A1790" s="95" t="n">
        <f aca="false">MONTH(B1790)+(YEAR(B1790)-1998)*12</f>
        <v>22</v>
      </c>
      <c r="B1790" s="96" t="n">
        <v>36456</v>
      </c>
      <c r="C1790" s="0" t="n">
        <v>3.005</v>
      </c>
      <c r="D1790" s="98" t="n">
        <f aca="false">LN(C1790/C1789)</f>
        <v>0.00333333641975822</v>
      </c>
      <c r="E1790" s="99" t="n">
        <f aca="false">STDEV(D1781:D1790)*SQRT(365)</f>
        <v>0.56444929704608</v>
      </c>
    </row>
    <row r="1791" customFormat="false" ht="12.75" hidden="false" customHeight="false" outlineLevel="0" collapsed="false">
      <c r="A1791" s="95" t="n">
        <f aca="false">MONTH(B1791)+(YEAR(B1791)-1998)*12</f>
        <v>22</v>
      </c>
      <c r="B1791" s="96" t="n">
        <v>36457</v>
      </c>
      <c r="C1791" s="0" t="n">
        <v>3.005</v>
      </c>
      <c r="D1791" s="98" t="n">
        <f aca="false">LN(C1791/C1790)</f>
        <v>0</v>
      </c>
      <c r="E1791" s="99" t="n">
        <f aca="false">STDEV(D1782:D1791)*SQRT(365)</f>
        <v>0.48163512706217</v>
      </c>
    </row>
    <row r="1792" customFormat="false" ht="12.75" hidden="false" customHeight="false" outlineLevel="0" collapsed="false">
      <c r="A1792" s="95" t="n">
        <f aca="false">MONTH(B1792)+(YEAR(B1792)-1998)*12</f>
        <v>22</v>
      </c>
      <c r="B1792" s="96" t="n">
        <v>36458</v>
      </c>
      <c r="C1792" s="0" t="n">
        <v>3.005</v>
      </c>
      <c r="D1792" s="98" t="n">
        <f aca="false">LN(C1792/C1791)</f>
        <v>0</v>
      </c>
      <c r="E1792" s="99" t="n">
        <f aca="false">STDEV(D1783:D1792)*SQRT(365)</f>
        <v>0.382817423462263</v>
      </c>
    </row>
    <row r="1793" customFormat="false" ht="12.75" hidden="false" customHeight="false" outlineLevel="0" collapsed="false">
      <c r="A1793" s="95" t="n">
        <f aca="false">MONTH(B1793)+(YEAR(B1793)-1998)*12</f>
        <v>22</v>
      </c>
      <c r="B1793" s="96" t="n">
        <v>36459</v>
      </c>
      <c r="C1793" s="0" t="n">
        <v>2.975</v>
      </c>
      <c r="D1793" s="98" t="n">
        <f aca="false">LN(C1793/C1792)</f>
        <v>-0.0100335289895777</v>
      </c>
      <c r="E1793" s="99" t="n">
        <f aca="false">STDEV(D1784:D1793)*SQRT(365)</f>
        <v>0.375721209261335</v>
      </c>
    </row>
    <row r="1794" customFormat="false" ht="12.75" hidden="false" customHeight="false" outlineLevel="0" collapsed="false">
      <c r="A1794" s="95" t="n">
        <f aca="false">MONTH(B1794)+(YEAR(B1794)-1998)*12</f>
        <v>22</v>
      </c>
      <c r="B1794" s="96" t="n">
        <v>36460</v>
      </c>
      <c r="C1794" s="0" t="n">
        <v>2.965</v>
      </c>
      <c r="D1794" s="98" t="n">
        <f aca="false">LN(C1794/C1793)</f>
        <v>-0.00336700654790441</v>
      </c>
      <c r="E1794" s="99" t="n">
        <f aca="false">STDEV(D1785:D1794)*SQRT(365)</f>
        <v>0.380176586908399</v>
      </c>
    </row>
    <row r="1795" customFormat="false" ht="12.75" hidden="false" customHeight="false" outlineLevel="0" collapsed="false">
      <c r="A1795" s="95" t="n">
        <f aca="false">MONTH(B1795)+(YEAR(B1795)-1998)*12</f>
        <v>22</v>
      </c>
      <c r="B1795" s="96" t="n">
        <v>36461</v>
      </c>
      <c r="C1795" s="0" t="n">
        <v>3.02</v>
      </c>
      <c r="D1795" s="98" t="n">
        <f aca="false">LN(C1795/C1794)</f>
        <v>0.0183797989370896</v>
      </c>
      <c r="E1795" s="99" t="n">
        <f aca="false">STDEV(D1786:D1795)*SQRT(365)</f>
        <v>0.375820604483873</v>
      </c>
    </row>
    <row r="1796" customFormat="false" ht="12.75" hidden="false" customHeight="false" outlineLevel="0" collapsed="false">
      <c r="A1796" s="95" t="n">
        <f aca="false">MONTH(B1796)+(YEAR(B1796)-1998)*12</f>
        <v>22</v>
      </c>
      <c r="B1796" s="96" t="n">
        <v>36462</v>
      </c>
      <c r="C1796" s="0" t="n">
        <v>2.995</v>
      </c>
      <c r="D1796" s="98" t="n">
        <f aca="false">LN(C1796/C1795)</f>
        <v>-0.00831259981936559</v>
      </c>
      <c r="E1796" s="99" t="n">
        <f aca="false">STDEV(D1787:D1796)*SQRT(365)</f>
        <v>0.276723768559564</v>
      </c>
    </row>
    <row r="1797" customFormat="false" ht="12.75" hidden="false" customHeight="false" outlineLevel="0" collapsed="false">
      <c r="A1797" s="95" t="n">
        <f aca="false">MONTH(B1797)+(YEAR(B1797)-1998)*12</f>
        <v>22</v>
      </c>
      <c r="B1797" s="96" t="n">
        <v>36463</v>
      </c>
      <c r="C1797" s="0" t="n">
        <v>2.78</v>
      </c>
      <c r="D1797" s="98" t="n">
        <f aca="false">LN(C1797/C1796)</f>
        <v>-0.074493303864867</v>
      </c>
      <c r="E1797" s="99" t="n">
        <f aca="false">STDEV(D1788:D1797)*SQRT(365)</f>
        <v>0.532036471763986</v>
      </c>
    </row>
    <row r="1798" customFormat="false" ht="12.75" hidden="false" customHeight="false" outlineLevel="0" collapsed="false">
      <c r="A1798" s="95" t="n">
        <f aca="false">MONTH(B1798)+(YEAR(B1798)-1998)*12</f>
        <v>22</v>
      </c>
      <c r="B1798" s="96" t="n">
        <v>36464</v>
      </c>
      <c r="C1798" s="0" t="n">
        <v>2.78</v>
      </c>
      <c r="D1798" s="98" t="n">
        <f aca="false">LN(C1798/C1797)</f>
        <v>0</v>
      </c>
      <c r="E1798" s="99" t="n">
        <f aca="false">STDEV(D1789:D1798)*SQRT(365)</f>
        <v>0.530512277801632</v>
      </c>
    </row>
    <row r="1799" customFormat="false" ht="12.75" hidden="false" customHeight="false" outlineLevel="0" collapsed="false">
      <c r="A1799" s="95" t="n">
        <f aca="false">MONTH(B1799)+(YEAR(B1799)-1998)*12</f>
        <v>23</v>
      </c>
      <c r="B1799" s="96" t="n">
        <v>36465</v>
      </c>
      <c r="C1799" s="0" t="n">
        <v>2.795</v>
      </c>
      <c r="D1799" s="98" t="n">
        <f aca="false">LN(C1799/C1798)</f>
        <v>0.00538117890451675</v>
      </c>
      <c r="E1799" s="99" t="n">
        <f aca="false">STDEV(D1790:D1799)*SQRT(365)</f>
        <v>0.477861881767116</v>
      </c>
    </row>
    <row r="1800" customFormat="false" ht="12.75" hidden="false" customHeight="false" outlineLevel="0" collapsed="false">
      <c r="A1800" s="95" t="n">
        <f aca="false">MONTH(B1800)+(YEAR(B1800)-1998)*12</f>
        <v>23</v>
      </c>
      <c r="B1800" s="96" t="n">
        <v>36466</v>
      </c>
      <c r="C1800" s="0" t="n">
        <v>2.73</v>
      </c>
      <c r="D1800" s="98" t="n">
        <f aca="false">LN(C1800/C1799)</f>
        <v>-0.023530497410194</v>
      </c>
      <c r="E1800" s="99" t="n">
        <f aca="false">STDEV(D1791:D1800)*SQRT(365)</f>
        <v>0.482048084727899</v>
      </c>
    </row>
    <row r="1801" customFormat="false" ht="12.75" hidden="false" customHeight="false" outlineLevel="0" collapsed="false">
      <c r="A1801" s="95" t="n">
        <f aca="false">MONTH(B1801)+(YEAR(B1801)-1998)*12</f>
        <v>23</v>
      </c>
      <c r="B1801" s="96" t="n">
        <v>36467</v>
      </c>
      <c r="C1801" s="0" t="n">
        <v>2.815</v>
      </c>
      <c r="D1801" s="98" t="n">
        <f aca="false">LN(C1801/C1800)</f>
        <v>0.0306606523947852</v>
      </c>
      <c r="E1801" s="99" t="n">
        <f aca="false">STDEV(D1792:D1801)*SQRT(365)</f>
        <v>0.539028352431376</v>
      </c>
    </row>
    <row r="1802" customFormat="false" ht="12.75" hidden="false" customHeight="false" outlineLevel="0" collapsed="false">
      <c r="A1802" s="95" t="n">
        <f aca="false">MONTH(B1802)+(YEAR(B1802)-1998)*12</f>
        <v>23</v>
      </c>
      <c r="B1802" s="96" t="n">
        <v>36468</v>
      </c>
      <c r="C1802" s="0" t="n">
        <v>2.835</v>
      </c>
      <c r="D1802" s="98" t="n">
        <f aca="false">LN(C1802/C1801)</f>
        <v>0.00707967558806177</v>
      </c>
      <c r="E1802" s="99" t="n">
        <f aca="false">STDEV(D1793:D1802)*SQRT(365)</f>
        <v>0.544179822412963</v>
      </c>
    </row>
    <row r="1803" customFormat="false" ht="12.75" hidden="false" customHeight="false" outlineLevel="0" collapsed="false">
      <c r="A1803" s="95" t="n">
        <f aca="false">MONTH(B1803)+(YEAR(B1803)-1998)*12</f>
        <v>23</v>
      </c>
      <c r="B1803" s="96" t="n">
        <v>36469</v>
      </c>
      <c r="C1803" s="0" t="n">
        <v>2.74</v>
      </c>
      <c r="D1803" s="98" t="n">
        <f aca="false">LN(C1803/C1802)</f>
        <v>-0.0340840167797365</v>
      </c>
      <c r="E1803" s="99" t="n">
        <f aca="false">STDEV(D1794:D1803)*SQRT(365)</f>
        <v>0.570488271036477</v>
      </c>
    </row>
    <row r="1804" customFormat="false" ht="12.75" hidden="false" customHeight="false" outlineLevel="0" collapsed="false">
      <c r="A1804" s="95" t="n">
        <f aca="false">MONTH(B1804)+(YEAR(B1804)-1998)*12</f>
        <v>23</v>
      </c>
      <c r="B1804" s="96" t="n">
        <v>36470</v>
      </c>
      <c r="C1804" s="0" t="n">
        <v>2.625</v>
      </c>
      <c r="D1804" s="98" t="n">
        <f aca="false">LN(C1804/C1803)</f>
        <v>-0.0428770243563919</v>
      </c>
      <c r="E1804" s="99" t="n">
        <f aca="false">STDEV(D1795:D1804)*SQRT(365)</f>
        <v>0.605685470222492</v>
      </c>
    </row>
    <row r="1805" customFormat="false" ht="12.75" hidden="false" customHeight="false" outlineLevel="0" collapsed="false">
      <c r="A1805" s="95" t="n">
        <f aca="false">MONTH(B1805)+(YEAR(B1805)-1998)*12</f>
        <v>23</v>
      </c>
      <c r="B1805" s="96" t="n">
        <v>36471</v>
      </c>
      <c r="C1805" s="0" t="n">
        <v>2.625</v>
      </c>
      <c r="D1805" s="98" t="n">
        <f aca="false">LN(C1805/C1804)</f>
        <v>0</v>
      </c>
      <c r="E1805" s="99" t="n">
        <f aca="false">STDEV(D1796:D1805)*SQRT(365)</f>
        <v>0.577604585052181</v>
      </c>
    </row>
    <row r="1806" customFormat="false" ht="12.75" hidden="false" customHeight="false" outlineLevel="0" collapsed="false">
      <c r="A1806" s="95" t="n">
        <f aca="false">MONTH(B1806)+(YEAR(B1806)-1998)*12</f>
        <v>23</v>
      </c>
      <c r="B1806" s="96" t="n">
        <v>36472</v>
      </c>
      <c r="C1806" s="0" t="n">
        <v>2.625</v>
      </c>
      <c r="D1806" s="98" t="n">
        <f aca="false">LN(C1806/C1805)</f>
        <v>0</v>
      </c>
      <c r="E1806" s="99" t="n">
        <f aca="false">STDEV(D1797:D1806)*SQRT(365)</f>
        <v>0.58309153712343</v>
      </c>
    </row>
    <row r="1807" customFormat="false" ht="12.75" hidden="false" customHeight="false" outlineLevel="0" collapsed="false">
      <c r="A1807" s="95" t="n">
        <f aca="false">MONTH(B1807)+(YEAR(B1807)-1998)*12</f>
        <v>23</v>
      </c>
      <c r="B1807" s="96" t="n">
        <v>36473</v>
      </c>
      <c r="C1807" s="0" t="n">
        <v>2.59</v>
      </c>
      <c r="D1807" s="98" t="n">
        <f aca="false">LN(C1807/C1806)</f>
        <v>-0.0134230203321408</v>
      </c>
      <c r="E1807" s="99" t="n">
        <f aca="false">STDEV(D1798:D1807)*SQRT(365)</f>
        <v>0.415262123161751</v>
      </c>
    </row>
    <row r="1808" customFormat="false" ht="12.75" hidden="false" customHeight="false" outlineLevel="0" collapsed="false">
      <c r="A1808" s="95" t="n">
        <f aca="false">MONTH(B1808)+(YEAR(B1808)-1998)*12</f>
        <v>23</v>
      </c>
      <c r="B1808" s="96" t="n">
        <v>36474</v>
      </c>
      <c r="C1808" s="0" t="n">
        <v>2.44</v>
      </c>
      <c r="D1808" s="98" t="n">
        <f aca="false">LN(C1808/C1807)</f>
        <v>-0.0596598364063359</v>
      </c>
      <c r="E1808" s="99" t="n">
        <f aca="false">STDEV(D1799:D1808)*SQRT(365)</f>
        <v>0.517783395505332</v>
      </c>
    </row>
    <row r="1809" customFormat="false" ht="12.75" hidden="false" customHeight="false" outlineLevel="0" collapsed="false">
      <c r="A1809" s="95" t="n">
        <f aca="false">MONTH(B1809)+(YEAR(B1809)-1998)*12</f>
        <v>23</v>
      </c>
      <c r="B1809" s="96" t="n">
        <v>36475</v>
      </c>
      <c r="C1809" s="0" t="n">
        <v>2.395</v>
      </c>
      <c r="D1809" s="98" t="n">
        <f aca="false">LN(C1809/C1808)</f>
        <v>-0.0186148084422319</v>
      </c>
      <c r="E1809" s="99" t="n">
        <f aca="false">STDEV(D1800:D1809)*SQRT(365)</f>
        <v>0.503241911822341</v>
      </c>
    </row>
    <row r="1810" customFormat="false" ht="12.75" hidden="false" customHeight="false" outlineLevel="0" collapsed="false">
      <c r="A1810" s="95" t="n">
        <f aca="false">MONTH(B1810)+(YEAR(B1810)-1998)*12</f>
        <v>23</v>
      </c>
      <c r="B1810" s="96" t="n">
        <v>36476</v>
      </c>
      <c r="C1810" s="0" t="n">
        <v>2.395</v>
      </c>
      <c r="D1810" s="98" t="n">
        <f aca="false">LN(C1810/C1809)</f>
        <v>0</v>
      </c>
      <c r="E1810" s="99" t="n">
        <f aca="false">STDEV(D1801:D1810)*SQRT(365)</f>
        <v>0.507966364162252</v>
      </c>
    </row>
    <row r="1811" customFormat="false" ht="12.75" hidden="false" customHeight="false" outlineLevel="0" collapsed="false">
      <c r="A1811" s="95" t="n">
        <f aca="false">MONTH(B1811)+(YEAR(B1811)-1998)*12</f>
        <v>23</v>
      </c>
      <c r="B1811" s="96" t="n">
        <v>36477</v>
      </c>
      <c r="C1811" s="0" t="n">
        <v>2.135</v>
      </c>
      <c r="D1811" s="98" t="n">
        <f aca="false">LN(C1811/C1810)</f>
        <v>-0.114916584182291</v>
      </c>
      <c r="E1811" s="99" t="n">
        <f aca="false">STDEV(D1802:D1811)*SQRT(365)</f>
        <v>0.717591899674259</v>
      </c>
    </row>
    <row r="1812" customFormat="false" ht="12.75" hidden="false" customHeight="false" outlineLevel="0" collapsed="false">
      <c r="A1812" s="95" t="n">
        <f aca="false">MONTH(B1812)+(YEAR(B1812)-1998)*12</f>
        <v>23</v>
      </c>
      <c r="B1812" s="96" t="n">
        <v>36478</v>
      </c>
      <c r="C1812" s="0" t="n">
        <v>2.135</v>
      </c>
      <c r="D1812" s="98" t="n">
        <f aca="false">LN(C1812/C1811)</f>
        <v>0</v>
      </c>
      <c r="E1812" s="99" t="n">
        <f aca="false">STDEV(D1803:D1812)*SQRT(365)</f>
        <v>0.704857894220039</v>
      </c>
    </row>
    <row r="1813" customFormat="false" ht="12.75" hidden="false" customHeight="false" outlineLevel="0" collapsed="false">
      <c r="A1813" s="95" t="n">
        <f aca="false">MONTH(B1813)+(YEAR(B1813)-1998)*12</f>
        <v>23</v>
      </c>
      <c r="B1813" s="96" t="n">
        <v>36479</v>
      </c>
      <c r="C1813" s="0" t="n">
        <v>2.135</v>
      </c>
      <c r="D1813" s="98" t="n">
        <f aca="false">LN(C1813/C1812)</f>
        <v>0</v>
      </c>
      <c r="E1813" s="99" t="n">
        <f aca="false">STDEV(D1804:D1813)*SQRT(365)</f>
        <v>0.723461148555247</v>
      </c>
    </row>
    <row r="1814" customFormat="false" ht="12.75" hidden="false" customHeight="false" outlineLevel="0" collapsed="false">
      <c r="A1814" s="95" t="n">
        <f aca="false">MONTH(B1814)+(YEAR(B1814)-1998)*12</f>
        <v>23</v>
      </c>
      <c r="B1814" s="96" t="n">
        <v>36480</v>
      </c>
      <c r="C1814" s="0" t="n">
        <v>2.31</v>
      </c>
      <c r="D1814" s="98" t="n">
        <f aca="false">LN(C1814/C1813)</f>
        <v>0.0787808778531144</v>
      </c>
      <c r="E1814" s="99" t="n">
        <f aca="false">STDEV(D1805:D1814)*SQRT(365)</f>
        <v>0.941653090917857</v>
      </c>
    </row>
    <row r="1815" customFormat="false" ht="12.75" hidden="false" customHeight="false" outlineLevel="0" collapsed="false">
      <c r="A1815" s="95" t="n">
        <f aca="false">MONTH(B1815)+(YEAR(B1815)-1998)*12</f>
        <v>23</v>
      </c>
      <c r="B1815" s="96" t="n">
        <v>36481</v>
      </c>
      <c r="C1815" s="0" t="n">
        <v>2.23</v>
      </c>
      <c r="D1815" s="98" t="n">
        <f aca="false">LN(C1815/C1814)</f>
        <v>-0.0352459390616748</v>
      </c>
      <c r="E1815" s="99" t="n">
        <f aca="false">STDEV(D1806:D1815)*SQRT(365)</f>
        <v>0.946312921223499</v>
      </c>
    </row>
    <row r="1816" customFormat="false" ht="12.75" hidden="false" customHeight="false" outlineLevel="0" collapsed="false">
      <c r="A1816" s="95" t="n">
        <f aca="false">MONTH(B1816)+(YEAR(B1816)-1998)*12</f>
        <v>23</v>
      </c>
      <c r="B1816" s="96" t="n">
        <v>36482</v>
      </c>
      <c r="C1816" s="0" t="n">
        <v>2.24</v>
      </c>
      <c r="D1816" s="98" t="n">
        <f aca="false">LN(C1816/C1815)</f>
        <v>0.00447428039492111</v>
      </c>
      <c r="E1816" s="99" t="n">
        <f aca="false">STDEV(D1807:D1816)*SQRT(365)</f>
        <v>0.94981957194187</v>
      </c>
    </row>
    <row r="1817" customFormat="false" ht="12.75" hidden="false" customHeight="false" outlineLevel="0" collapsed="false">
      <c r="A1817" s="95" t="n">
        <f aca="false">MONTH(B1817)+(YEAR(B1817)-1998)*12</f>
        <v>23</v>
      </c>
      <c r="B1817" s="96" t="n">
        <v>36483</v>
      </c>
      <c r="C1817" s="0" t="n">
        <v>2.22</v>
      </c>
      <c r="D1817" s="98" t="n">
        <f aca="false">LN(C1817/C1816)</f>
        <v>-0.00896866998276038</v>
      </c>
      <c r="E1817" s="99" t="n">
        <f aca="false">STDEV(D1808:D1817)*SQRT(365)</f>
        <v>0.950664020736875</v>
      </c>
    </row>
    <row r="1818" customFormat="false" ht="12.75" hidden="false" customHeight="false" outlineLevel="0" collapsed="false">
      <c r="A1818" s="95" t="n">
        <f aca="false">MONTH(B1818)+(YEAR(B1818)-1998)*12</f>
        <v>23</v>
      </c>
      <c r="B1818" s="96" t="n">
        <v>36484</v>
      </c>
      <c r="C1818" s="0" t="n">
        <v>2.15</v>
      </c>
      <c r="D1818" s="98" t="n">
        <f aca="false">LN(C1818/C1817)</f>
        <v>-0.0320393537446168</v>
      </c>
      <c r="E1818" s="99" t="n">
        <f aca="false">STDEV(D1809:D1818)*SQRT(365)</f>
        <v>0.91240605481562</v>
      </c>
    </row>
    <row r="1819" customFormat="false" ht="12.75" hidden="false" customHeight="false" outlineLevel="0" collapsed="false">
      <c r="A1819" s="95" t="n">
        <f aca="false">MONTH(B1819)+(YEAR(B1819)-1998)*12</f>
        <v>23</v>
      </c>
      <c r="B1819" s="96" t="n">
        <v>36485</v>
      </c>
      <c r="C1819" s="0" t="n">
        <v>2.15</v>
      </c>
      <c r="D1819" s="98" t="n">
        <f aca="false">LN(C1819/C1818)</f>
        <v>0</v>
      </c>
      <c r="E1819" s="99" t="n">
        <f aca="false">STDEV(D1810:D1819)*SQRT(365)</f>
        <v>0.914401963563328</v>
      </c>
    </row>
    <row r="1820" customFormat="false" ht="12.75" hidden="false" customHeight="false" outlineLevel="0" collapsed="false">
      <c r="A1820" s="95" t="n">
        <f aca="false">MONTH(B1820)+(YEAR(B1820)-1998)*12</f>
        <v>23</v>
      </c>
      <c r="B1820" s="96" t="n">
        <v>36486</v>
      </c>
      <c r="C1820" s="0" t="n">
        <v>2.15</v>
      </c>
      <c r="D1820" s="98" t="n">
        <f aca="false">LN(C1820/C1819)</f>
        <v>0</v>
      </c>
      <c r="E1820" s="99" t="n">
        <f aca="false">STDEV(D1811:D1820)*SQRT(365)</f>
        <v>0.914401963563328</v>
      </c>
    </row>
    <row r="1821" customFormat="false" ht="12.75" hidden="false" customHeight="false" outlineLevel="0" collapsed="false">
      <c r="A1821" s="95" t="n">
        <f aca="false">MONTH(B1821)+(YEAR(B1821)-1998)*12</f>
        <v>23</v>
      </c>
      <c r="B1821" s="96" t="n">
        <v>36487</v>
      </c>
      <c r="C1821" s="0" t="n">
        <v>2.035</v>
      </c>
      <c r="D1821" s="98" t="n">
        <f aca="false">LN(C1821/C1820)</f>
        <v>-0.054972023245013</v>
      </c>
      <c r="E1821" s="99" t="n">
        <f aca="false">STDEV(D1812:D1821)*SQRT(365)</f>
        <v>0.67898054056708</v>
      </c>
    </row>
    <row r="1822" customFormat="false" ht="12.75" hidden="false" customHeight="false" outlineLevel="0" collapsed="false">
      <c r="A1822" s="95" t="n">
        <f aca="false">MONTH(B1822)+(YEAR(B1822)-1998)*12</f>
        <v>23</v>
      </c>
      <c r="B1822" s="96" t="n">
        <v>36488</v>
      </c>
      <c r="C1822" s="0" t="n">
        <v>1.99</v>
      </c>
      <c r="D1822" s="98" t="n">
        <f aca="false">LN(C1822/C1821)</f>
        <v>-0.0223611801581574</v>
      </c>
      <c r="E1822" s="99" t="n">
        <f aca="false">STDEV(D1813:D1822)*SQRT(365)</f>
        <v>0.685977207742023</v>
      </c>
    </row>
    <row r="1823" customFormat="false" ht="12.75" hidden="false" customHeight="false" outlineLevel="0" collapsed="false">
      <c r="A1823" s="95" t="n">
        <f aca="false">MONTH(B1823)+(YEAR(B1823)-1998)*12</f>
        <v>23</v>
      </c>
      <c r="B1823" s="96" t="n">
        <v>36489</v>
      </c>
      <c r="C1823" s="0" t="n">
        <v>1.935</v>
      </c>
      <c r="D1823" s="98" t="n">
        <f aca="false">LN(C1823/C1822)</f>
        <v>-0.0280273122546559</v>
      </c>
      <c r="E1823" s="99" t="n">
        <f aca="false">STDEV(D1814:D1823)*SQRT(365)</f>
        <v>0.695160284901843</v>
      </c>
    </row>
    <row r="1824" customFormat="false" ht="12.75" hidden="false" customHeight="false" outlineLevel="0" collapsed="false">
      <c r="A1824" s="95" t="n">
        <f aca="false">MONTH(B1824)+(YEAR(B1824)-1998)*12</f>
        <v>23</v>
      </c>
      <c r="B1824" s="96" t="n">
        <v>36490</v>
      </c>
      <c r="C1824" s="0" t="n">
        <v>1.935</v>
      </c>
      <c r="D1824" s="98" t="n">
        <f aca="false">LN(C1824/C1823)</f>
        <v>0</v>
      </c>
      <c r="E1824" s="99" t="n">
        <f aca="false">STDEV(D1815:D1824)*SQRT(365)</f>
        <v>0.378841100823064</v>
      </c>
    </row>
    <row r="1825" customFormat="false" ht="12.75" hidden="false" customHeight="false" outlineLevel="0" collapsed="false">
      <c r="A1825" s="95" t="n">
        <f aca="false">MONTH(B1825)+(YEAR(B1825)-1998)*12</f>
        <v>23</v>
      </c>
      <c r="B1825" s="96" t="n">
        <v>36491</v>
      </c>
      <c r="C1825" s="0" t="n">
        <v>1.935</v>
      </c>
      <c r="D1825" s="98" t="n">
        <f aca="false">LN(C1825/C1824)</f>
        <v>0</v>
      </c>
      <c r="E1825" s="99" t="n">
        <f aca="false">STDEV(D1816:D1825)*SQRT(365)</f>
        <v>0.372481888639621</v>
      </c>
    </row>
    <row r="1826" customFormat="false" ht="12.75" hidden="false" customHeight="false" outlineLevel="0" collapsed="false">
      <c r="A1826" s="95" t="n">
        <f aca="false">MONTH(B1826)+(YEAR(B1826)-1998)*12</f>
        <v>23</v>
      </c>
      <c r="B1826" s="96" t="n">
        <v>36492</v>
      </c>
      <c r="C1826" s="0" t="n">
        <v>1.935</v>
      </c>
      <c r="D1826" s="98" t="n">
        <f aca="false">LN(C1826/C1825)</f>
        <v>0</v>
      </c>
      <c r="E1826" s="99" t="n">
        <f aca="false">STDEV(D1817:D1826)*SQRT(365)</f>
        <v>0.364280304206987</v>
      </c>
    </row>
    <row r="1827" customFormat="false" ht="12.75" hidden="false" customHeight="false" outlineLevel="0" collapsed="false">
      <c r="A1827" s="95" t="n">
        <f aca="false">MONTH(B1827)+(YEAR(B1827)-1998)*12</f>
        <v>23</v>
      </c>
      <c r="B1827" s="96" t="n">
        <v>36493</v>
      </c>
      <c r="C1827" s="0" t="n">
        <v>1.935</v>
      </c>
      <c r="D1827" s="98" t="n">
        <f aca="false">LN(C1827/C1826)</f>
        <v>0</v>
      </c>
      <c r="E1827" s="99" t="n">
        <f aca="false">STDEV(D1818:D1827)*SQRT(365)</f>
        <v>0.373844168426958</v>
      </c>
    </row>
    <row r="1828" customFormat="false" ht="12.75" hidden="false" customHeight="false" outlineLevel="0" collapsed="false">
      <c r="A1828" s="95" t="n">
        <f aca="false">MONTH(B1828)+(YEAR(B1828)-1998)*12</f>
        <v>23</v>
      </c>
      <c r="B1828" s="96" t="n">
        <v>36494</v>
      </c>
      <c r="C1828" s="0" t="n">
        <v>2.205</v>
      </c>
      <c r="D1828" s="98" t="n">
        <f aca="false">LN(C1828/C1827)</f>
        <v>0.130620182417064</v>
      </c>
      <c r="E1828" s="99" t="n">
        <f aca="false">STDEV(D1819:D1828)*SQRT(365)</f>
        <v>0.929542035913105</v>
      </c>
    </row>
    <row r="1829" customFormat="false" ht="12.75" hidden="false" customHeight="false" outlineLevel="0" collapsed="false">
      <c r="A1829" s="95" t="n">
        <f aca="false">MONTH(B1829)+(YEAR(B1829)-1998)*12</f>
        <v>24</v>
      </c>
      <c r="B1829" s="96" t="n">
        <v>36495</v>
      </c>
      <c r="C1829" s="0" t="n">
        <v>2.215</v>
      </c>
      <c r="D1829" s="98" t="n">
        <f aca="false">LN(C1829/C1828)</f>
        <v>0.0045248945982895</v>
      </c>
      <c r="E1829" s="99" t="n">
        <f aca="false">STDEV(D1820:D1829)*SQRT(365)</f>
        <v>0.929445341956632</v>
      </c>
    </row>
    <row r="1830" customFormat="false" ht="12.75" hidden="false" customHeight="false" outlineLevel="0" collapsed="false">
      <c r="A1830" s="95" t="n">
        <f aca="false">MONTH(B1830)+(YEAR(B1830)-1998)*12</f>
        <v>24</v>
      </c>
      <c r="B1830" s="96" t="n">
        <v>36496</v>
      </c>
      <c r="C1830" s="0" t="n">
        <v>2.17</v>
      </c>
      <c r="D1830" s="98" t="n">
        <f aca="false">LN(C1830/C1829)</f>
        <v>-0.0205252359447307</v>
      </c>
      <c r="E1830" s="99" t="n">
        <f aca="false">STDEV(D1821:D1830)*SQRT(365)</f>
        <v>0.940321309363984</v>
      </c>
    </row>
    <row r="1831" customFormat="false" ht="12.75" hidden="false" customHeight="false" outlineLevel="0" collapsed="false">
      <c r="A1831" s="95" t="n">
        <f aca="false">MONTH(B1831)+(YEAR(B1831)-1998)*12</f>
        <v>24</v>
      </c>
      <c r="B1831" s="96" t="n">
        <v>36497</v>
      </c>
      <c r="C1831" s="0" t="n">
        <v>2.175</v>
      </c>
      <c r="D1831" s="98" t="n">
        <f aca="false">LN(C1831/C1830)</f>
        <v>0.00230149698827917</v>
      </c>
      <c r="E1831" s="99" t="n">
        <f aca="false">STDEV(D1822:D1831)*SQRT(365)</f>
        <v>0.862704181740158</v>
      </c>
    </row>
    <row r="1832" customFormat="false" ht="12.75" hidden="false" customHeight="false" outlineLevel="0" collapsed="false">
      <c r="A1832" s="95" t="n">
        <f aca="false">MONTH(B1832)+(YEAR(B1832)-1998)*12</f>
        <v>24</v>
      </c>
      <c r="B1832" s="96" t="n">
        <v>36498</v>
      </c>
      <c r="C1832" s="0" t="n">
        <v>2.17</v>
      </c>
      <c r="D1832" s="98" t="n">
        <f aca="false">LN(C1832/C1831)</f>
        <v>-0.00230149698827916</v>
      </c>
      <c r="E1832" s="99" t="n">
        <f aca="false">STDEV(D1823:D1832)*SQRT(365)</f>
        <v>0.843645307635281</v>
      </c>
    </row>
    <row r="1833" customFormat="false" ht="12.75" hidden="false" customHeight="false" outlineLevel="0" collapsed="false">
      <c r="A1833" s="95" t="n">
        <f aca="false">MONTH(B1833)+(YEAR(B1833)-1998)*12</f>
        <v>24</v>
      </c>
      <c r="B1833" s="96" t="n">
        <v>36499</v>
      </c>
      <c r="C1833" s="0" t="n">
        <v>2.17</v>
      </c>
      <c r="D1833" s="98" t="n">
        <f aca="false">LN(C1833/C1832)</f>
        <v>0</v>
      </c>
      <c r="E1833" s="99" t="n">
        <f aca="false">STDEV(D1824:D1833)*SQRT(365)</f>
        <v>0.810560744245311</v>
      </c>
    </row>
    <row r="1834" customFormat="false" ht="12.75" hidden="false" customHeight="false" outlineLevel="0" collapsed="false">
      <c r="A1834" s="95" t="n">
        <f aca="false">MONTH(B1834)+(YEAR(B1834)-1998)*12</f>
        <v>24</v>
      </c>
      <c r="B1834" s="96" t="n">
        <v>36500</v>
      </c>
      <c r="C1834" s="0" t="n">
        <v>2.17</v>
      </c>
      <c r="D1834" s="98" t="n">
        <f aca="false">LN(C1834/C1833)</f>
        <v>0</v>
      </c>
      <c r="E1834" s="99" t="n">
        <f aca="false">STDEV(D1825:D1834)*SQRT(365)</f>
        <v>0.810560744245311</v>
      </c>
    </row>
    <row r="1835" customFormat="false" ht="12.75" hidden="false" customHeight="false" outlineLevel="0" collapsed="false">
      <c r="A1835" s="95" t="n">
        <f aca="false">MONTH(B1835)+(YEAR(B1835)-1998)*12</f>
        <v>24</v>
      </c>
      <c r="B1835" s="96" t="n">
        <v>36501</v>
      </c>
      <c r="C1835" s="0" t="n">
        <v>2.18</v>
      </c>
      <c r="D1835" s="98" t="n">
        <f aca="false">LN(C1835/C1834)</f>
        <v>0.00459770924862955</v>
      </c>
      <c r="E1835" s="99" t="n">
        <f aca="false">STDEV(D1826:D1835)*SQRT(365)</f>
        <v>0.808397072694742</v>
      </c>
    </row>
    <row r="1836" customFormat="false" ht="12.75" hidden="false" customHeight="false" outlineLevel="0" collapsed="false">
      <c r="A1836" s="95" t="n">
        <f aca="false">MONTH(B1836)+(YEAR(B1836)-1998)*12</f>
        <v>24</v>
      </c>
      <c r="B1836" s="96" t="n">
        <v>36502</v>
      </c>
      <c r="C1836" s="0" t="n">
        <v>2.165</v>
      </c>
      <c r="D1836" s="98" t="n">
        <f aca="false">LN(C1836/C1835)</f>
        <v>-0.00690451534654449</v>
      </c>
      <c r="E1836" s="99" t="n">
        <f aca="false">STDEV(D1827:D1836)*SQRT(365)</f>
        <v>0.813586161660635</v>
      </c>
    </row>
    <row r="1837" customFormat="false" ht="12.75" hidden="false" customHeight="false" outlineLevel="0" collapsed="false">
      <c r="A1837" s="95" t="n">
        <f aca="false">MONTH(B1837)+(YEAR(B1837)-1998)*12</f>
        <v>24</v>
      </c>
      <c r="B1837" s="96" t="n">
        <v>36503</v>
      </c>
      <c r="C1837" s="0" t="n">
        <v>2.23</v>
      </c>
      <c r="D1837" s="98" t="n">
        <f aca="false">LN(C1837/C1836)</f>
        <v>0.0295812240175741</v>
      </c>
      <c r="E1837" s="99" t="n">
        <f aca="false">STDEV(D1828:D1837)*SQRT(365)</f>
        <v>0.816647853732831</v>
      </c>
    </row>
    <row r="1838" customFormat="false" ht="12.75" hidden="false" customHeight="false" outlineLevel="0" collapsed="false">
      <c r="A1838" s="95" t="n">
        <f aca="false">MONTH(B1838)+(YEAR(B1838)-1998)*12</f>
        <v>24</v>
      </c>
      <c r="B1838" s="96" t="n">
        <v>36504</v>
      </c>
      <c r="C1838" s="0" t="n">
        <v>2.205</v>
      </c>
      <c r="D1838" s="98" t="n">
        <f aca="false">LN(C1838/C1837)</f>
        <v>-0.011274076573218</v>
      </c>
      <c r="E1838" s="99" t="n">
        <f aca="false">STDEV(D1829:D1838)*SQRT(365)</f>
        <v>0.248553884801968</v>
      </c>
    </row>
    <row r="1839" customFormat="false" ht="12.75" hidden="false" customHeight="false" outlineLevel="0" collapsed="false">
      <c r="A1839" s="95" t="n">
        <f aca="false">MONTH(B1839)+(YEAR(B1839)-1998)*12</f>
        <v>24</v>
      </c>
      <c r="B1839" s="96" t="n">
        <v>36505</v>
      </c>
      <c r="C1839" s="0" t="n">
        <v>2.255</v>
      </c>
      <c r="D1839" s="98" t="n">
        <f aca="false">LN(C1839/C1838)</f>
        <v>0.0224224640558323</v>
      </c>
      <c r="E1839" s="99" t="n">
        <f aca="false">STDEV(D1830:D1839)*SQRT(365)</f>
        <v>0.282912663220964</v>
      </c>
    </row>
    <row r="1840" customFormat="false" ht="12.75" hidden="false" customHeight="false" outlineLevel="0" collapsed="false">
      <c r="A1840" s="95" t="n">
        <f aca="false">MONTH(B1840)+(YEAR(B1840)-1998)*12</f>
        <v>24</v>
      </c>
      <c r="B1840" s="96" t="n">
        <v>36506</v>
      </c>
      <c r="C1840" s="0" t="n">
        <v>2.255</v>
      </c>
      <c r="D1840" s="98" t="n">
        <f aca="false">LN(C1840/C1839)</f>
        <v>0</v>
      </c>
      <c r="E1840" s="99" t="n">
        <f aca="false">STDEV(D1831:D1840)*SQRT(365)</f>
        <v>0.241383383132355</v>
      </c>
    </row>
    <row r="1841" customFormat="false" ht="12.75" hidden="false" customHeight="false" outlineLevel="0" collapsed="false">
      <c r="A1841" s="95" t="n">
        <f aca="false">MONTH(B1841)+(YEAR(B1841)-1998)*12</f>
        <v>24</v>
      </c>
      <c r="B1841" s="96" t="n">
        <v>36507</v>
      </c>
      <c r="C1841" s="0" t="n">
        <v>2.255</v>
      </c>
      <c r="D1841" s="98" t="n">
        <f aca="false">LN(C1841/C1840)</f>
        <v>0</v>
      </c>
      <c r="E1841" s="99" t="n">
        <f aca="false">STDEV(D1832:D1841)*SQRT(365)</f>
        <v>0.242377603948227</v>
      </c>
    </row>
    <row r="1842" customFormat="false" ht="12.75" hidden="false" customHeight="false" outlineLevel="0" collapsed="false">
      <c r="A1842" s="95" t="n">
        <f aca="false">MONTH(B1842)+(YEAR(B1842)-1998)*12</f>
        <v>24</v>
      </c>
      <c r="B1842" s="96" t="n">
        <v>36508</v>
      </c>
      <c r="C1842" s="0" t="n">
        <v>2.35</v>
      </c>
      <c r="D1842" s="98" t="n">
        <f aca="false">LN(C1842/C1841)</f>
        <v>0.041265355201426</v>
      </c>
      <c r="E1842" s="99" t="n">
        <f aca="false">STDEV(D1833:D1842)*SQRT(365)</f>
        <v>0.327305917415167</v>
      </c>
    </row>
    <row r="1843" customFormat="false" ht="12.75" hidden="false" customHeight="false" outlineLevel="0" collapsed="false">
      <c r="A1843" s="95" t="n">
        <f aca="false">MONTH(B1843)+(YEAR(B1843)-1998)*12</f>
        <v>24</v>
      </c>
      <c r="B1843" s="96" t="n">
        <v>36509</v>
      </c>
      <c r="C1843" s="0" t="n">
        <v>2.485</v>
      </c>
      <c r="D1843" s="98" t="n">
        <f aca="false">LN(C1843/C1842)</f>
        <v>0.0558573313925243</v>
      </c>
      <c r="E1843" s="99" t="n">
        <f aca="false">STDEV(D1834:D1843)*SQRT(365)</f>
        <v>0.430007859300103</v>
      </c>
    </row>
    <row r="1844" customFormat="false" ht="12.75" hidden="false" customHeight="false" outlineLevel="0" collapsed="false">
      <c r="A1844" s="95" t="n">
        <f aca="false">MONTH(B1844)+(YEAR(B1844)-1998)*12</f>
        <v>24</v>
      </c>
      <c r="B1844" s="96" t="n">
        <v>36510</v>
      </c>
      <c r="C1844" s="0" t="n">
        <v>2.565</v>
      </c>
      <c r="D1844" s="98" t="n">
        <f aca="false">LN(C1844/C1843)</f>
        <v>0.0316858190741408</v>
      </c>
      <c r="E1844" s="99" t="n">
        <f aca="false">STDEV(D1835:D1844)*SQRT(365)</f>
        <v>0.432106778543372</v>
      </c>
    </row>
    <row r="1845" customFormat="false" ht="12.75" hidden="false" customHeight="false" outlineLevel="0" collapsed="false">
      <c r="A1845" s="95" t="n">
        <f aca="false">MONTH(B1845)+(YEAR(B1845)-1998)*12</f>
        <v>24</v>
      </c>
      <c r="B1845" s="96" t="n">
        <v>36511</v>
      </c>
      <c r="C1845" s="0" t="n">
        <v>2.53</v>
      </c>
      <c r="D1845" s="98" t="n">
        <f aca="false">LN(C1845/C1844)</f>
        <v>-0.013739175883304</v>
      </c>
      <c r="E1845" s="99" t="n">
        <f aca="false">STDEV(D1836:D1845)*SQRT(365)</f>
        <v>0.465857834730242</v>
      </c>
    </row>
    <row r="1846" customFormat="false" ht="12.75" hidden="false" customHeight="false" outlineLevel="0" collapsed="false">
      <c r="A1846" s="95" t="n">
        <f aca="false">MONTH(B1846)+(YEAR(B1846)-1998)*12</f>
        <v>24</v>
      </c>
      <c r="B1846" s="96" t="n">
        <v>36512</v>
      </c>
      <c r="C1846" s="0" t="n">
        <v>2.565</v>
      </c>
      <c r="D1846" s="98" t="n">
        <f aca="false">LN(C1846/C1845)</f>
        <v>0.0137391758833041</v>
      </c>
      <c r="E1846" s="99" t="n">
        <f aca="false">STDEV(D1837:D1846)*SQRT(365)</f>
        <v>0.442815896471416</v>
      </c>
    </row>
    <row r="1847" customFormat="false" ht="12.75" hidden="false" customHeight="false" outlineLevel="0" collapsed="false">
      <c r="A1847" s="95" t="n">
        <f aca="false">MONTH(B1847)+(YEAR(B1847)-1998)*12</f>
        <v>24</v>
      </c>
      <c r="B1847" s="96" t="n">
        <v>36513</v>
      </c>
      <c r="C1847" s="0" t="n">
        <v>2.565</v>
      </c>
      <c r="D1847" s="98" t="n">
        <f aca="false">LN(C1847/C1846)</f>
        <v>0</v>
      </c>
      <c r="E1847" s="99" t="n">
        <f aca="false">STDEV(D1838:D1847)*SQRT(365)</f>
        <v>0.444665511149277</v>
      </c>
    </row>
    <row r="1848" customFormat="false" ht="12.75" hidden="false" customHeight="false" outlineLevel="0" collapsed="false">
      <c r="A1848" s="95" t="n">
        <f aca="false">MONTH(B1848)+(YEAR(B1848)-1998)*12</f>
        <v>24</v>
      </c>
      <c r="B1848" s="96" t="n">
        <v>36514</v>
      </c>
      <c r="C1848" s="0" t="n">
        <v>2.565</v>
      </c>
      <c r="D1848" s="98" t="n">
        <f aca="false">LN(C1848/C1847)</f>
        <v>0</v>
      </c>
      <c r="E1848" s="99" t="n">
        <f aca="false">STDEV(D1839:D1848)*SQRT(365)</f>
        <v>0.423389574702556</v>
      </c>
    </row>
    <row r="1849" customFormat="false" ht="12.75" hidden="false" customHeight="false" outlineLevel="0" collapsed="false">
      <c r="A1849" s="95" t="n">
        <f aca="false">MONTH(B1849)+(YEAR(B1849)-1998)*12</f>
        <v>24</v>
      </c>
      <c r="B1849" s="96" t="n">
        <v>36515</v>
      </c>
      <c r="C1849" s="0" t="n">
        <v>2.67</v>
      </c>
      <c r="D1849" s="98" t="n">
        <f aca="false">LN(C1849/C1848)</f>
        <v>0.0401199937894254</v>
      </c>
      <c r="E1849" s="99" t="n">
        <f aca="false">STDEV(D1840:D1849)*SQRT(365)</f>
        <v>0.448518250266814</v>
      </c>
    </row>
    <row r="1850" customFormat="false" ht="12.75" hidden="false" customHeight="false" outlineLevel="0" collapsed="false">
      <c r="A1850" s="95" t="n">
        <f aca="false">MONTH(B1850)+(YEAR(B1850)-1998)*12</f>
        <v>24</v>
      </c>
      <c r="B1850" s="96" t="n">
        <v>36516</v>
      </c>
      <c r="C1850" s="0" t="n">
        <v>2.595</v>
      </c>
      <c r="D1850" s="98" t="n">
        <f aca="false">LN(C1850/C1849)</f>
        <v>-0.028491955794306</v>
      </c>
      <c r="E1850" s="99" t="n">
        <f aca="false">STDEV(D1841:D1850)*SQRT(365)</f>
        <v>0.519459938961383</v>
      </c>
    </row>
    <row r="1851" customFormat="false" ht="12.75" hidden="false" customHeight="false" outlineLevel="0" collapsed="false">
      <c r="A1851" s="95" t="n">
        <f aca="false">MONTH(B1851)+(YEAR(B1851)-1998)*12</f>
        <v>24</v>
      </c>
      <c r="B1851" s="96" t="n">
        <v>36517</v>
      </c>
      <c r="C1851" s="0" t="n">
        <v>2.45</v>
      </c>
      <c r="D1851" s="98" t="n">
        <f aca="false">LN(C1851/C1850)</f>
        <v>-0.0574984920612163</v>
      </c>
      <c r="E1851" s="99" t="n">
        <f aca="false">STDEV(D1842:D1851)*SQRT(365)</f>
        <v>0.67528271824958</v>
      </c>
    </row>
    <row r="1852" customFormat="false" ht="12.75" hidden="false" customHeight="false" outlineLevel="0" collapsed="false">
      <c r="A1852" s="95" t="n">
        <f aca="false">MONTH(B1852)+(YEAR(B1852)-1998)*12</f>
        <v>24</v>
      </c>
      <c r="B1852" s="96" t="n">
        <v>36518</v>
      </c>
      <c r="C1852" s="0" t="n">
        <v>2.425</v>
      </c>
      <c r="D1852" s="98" t="n">
        <f aca="false">LN(C1852/C1851)</f>
        <v>-0.0102565001671892</v>
      </c>
      <c r="E1852" s="99" t="n">
        <f aca="false">STDEV(D1843:D1852)*SQRT(365)</f>
        <v>0.644288845645314</v>
      </c>
    </row>
    <row r="1853" customFormat="false" ht="12.75" hidden="false" customHeight="false" outlineLevel="0" collapsed="false">
      <c r="A1853" s="95" t="n">
        <f aca="false">MONTH(B1853)+(YEAR(B1853)-1998)*12</f>
        <v>24</v>
      </c>
      <c r="B1853" s="96" t="n">
        <v>36519</v>
      </c>
      <c r="C1853" s="0" t="n">
        <v>2.425</v>
      </c>
      <c r="D1853" s="98" t="n">
        <f aca="false">LN(C1853/C1852)</f>
        <v>0</v>
      </c>
      <c r="E1853" s="99" t="n">
        <f aca="false">STDEV(D1844:D1853)*SQRT(365)</f>
        <v>0.538658685566175</v>
      </c>
    </row>
    <row r="1854" customFormat="false" ht="12.75" hidden="false" customHeight="false" outlineLevel="0" collapsed="false">
      <c r="A1854" s="95" t="n">
        <f aca="false">MONTH(B1854)+(YEAR(B1854)-1998)*12</f>
        <v>24</v>
      </c>
      <c r="B1854" s="96" t="n">
        <v>36520</v>
      </c>
      <c r="C1854" s="0" t="n">
        <v>2.425</v>
      </c>
      <c r="D1854" s="98" t="n">
        <f aca="false">LN(C1854/C1853)</f>
        <v>0</v>
      </c>
      <c r="E1854" s="99" t="n">
        <f aca="false">STDEV(D1845:D1854)*SQRT(365)</f>
        <v>0.488960603700957</v>
      </c>
    </row>
    <row r="1855" customFormat="false" ht="12.75" hidden="false" customHeight="false" outlineLevel="0" collapsed="false">
      <c r="A1855" s="95" t="n">
        <f aca="false">MONTH(B1855)+(YEAR(B1855)-1998)*12</f>
        <v>24</v>
      </c>
      <c r="B1855" s="96" t="n">
        <v>36521</v>
      </c>
      <c r="C1855" s="0" t="n">
        <v>2.425</v>
      </c>
      <c r="D1855" s="98" t="n">
        <f aca="false">LN(C1855/C1854)</f>
        <v>0</v>
      </c>
      <c r="E1855" s="99" t="n">
        <f aca="false">STDEV(D1846:D1855)*SQRT(365)</f>
        <v>0.486740428170561</v>
      </c>
    </row>
    <row r="1856" customFormat="false" ht="12.75" hidden="false" customHeight="false" outlineLevel="0" collapsed="false">
      <c r="A1856" s="95" t="n">
        <f aca="false">MONTH(B1856)+(YEAR(B1856)-1998)*12</f>
        <v>24</v>
      </c>
      <c r="B1856" s="96" t="n">
        <v>36522</v>
      </c>
      <c r="C1856" s="0" t="n">
        <v>2.36</v>
      </c>
      <c r="D1856" s="98" t="n">
        <f aca="false">LN(C1856/C1855)</f>
        <v>-0.0271699053519278</v>
      </c>
      <c r="E1856" s="99" t="n">
        <f aca="false">STDEV(D1847:D1856)*SQRT(365)</f>
        <v>0.488207764399703</v>
      </c>
    </row>
    <row r="1857" customFormat="false" ht="12.75" hidden="false" customHeight="false" outlineLevel="0" collapsed="false">
      <c r="A1857" s="95" t="n">
        <f aca="false">MONTH(B1857)+(YEAR(B1857)-1998)*12</f>
        <v>24</v>
      </c>
      <c r="B1857" s="96" t="n">
        <v>36523</v>
      </c>
      <c r="C1857" s="0" t="n">
        <v>2.32</v>
      </c>
      <c r="D1857" s="98" t="n">
        <f aca="false">LN(C1857/C1856)</f>
        <v>-0.0170944333593002</v>
      </c>
      <c r="E1857" s="99" t="n">
        <f aca="false">STDEV(D1848:D1857)*SQRT(365)</f>
        <v>0.487302088112768</v>
      </c>
    </row>
    <row r="1858" customFormat="false" ht="12.75" hidden="false" customHeight="false" outlineLevel="0" collapsed="false">
      <c r="A1858" s="95" t="n">
        <f aca="false">MONTH(B1858)+(YEAR(B1858)-1998)*12</f>
        <v>24</v>
      </c>
      <c r="B1858" s="96" t="n">
        <v>36524</v>
      </c>
      <c r="C1858" s="0" t="n">
        <v>2.34</v>
      </c>
      <c r="D1858" s="98" t="n">
        <f aca="false">LN(C1858/C1857)</f>
        <v>0.00858374369139144</v>
      </c>
      <c r="E1858" s="99" t="n">
        <f aca="false">STDEV(D1849:D1858)*SQRT(365)</f>
        <v>0.497134068596617</v>
      </c>
    </row>
    <row r="1859" customFormat="false" ht="12.75" hidden="false" customHeight="false" outlineLevel="0" collapsed="false">
      <c r="A1859" s="95" t="n">
        <f aca="false">MONTH(B1859)+(YEAR(B1859)-1998)*12</f>
        <v>24</v>
      </c>
      <c r="B1859" s="96" t="n">
        <v>36525</v>
      </c>
      <c r="C1859" s="0" t="n">
        <v>2.32</v>
      </c>
      <c r="D1859" s="98" t="n">
        <f aca="false">LN(C1859/C1858)</f>
        <v>-0.00858374369139144</v>
      </c>
      <c r="E1859" s="99" t="n">
        <f aca="false">STDEV(D1850:D1859)*SQRT(365)</f>
        <v>0.372778585652324</v>
      </c>
    </row>
    <row r="1860" customFormat="false" ht="12.75" hidden="false" customHeight="false" outlineLevel="0" collapsed="false">
      <c r="A1860" s="95" t="n">
        <f aca="false">MONTH(B1860)+(YEAR(B1860)-1998)*12</f>
        <v>25</v>
      </c>
      <c r="B1860" s="96" t="n">
        <v>36526</v>
      </c>
      <c r="C1860" s="0" t="n">
        <v>2.29</v>
      </c>
      <c r="D1860" s="98" t="n">
        <f aca="false">LN(C1860/C1859)</f>
        <v>-0.0130153681120702</v>
      </c>
      <c r="E1860" s="99" t="n">
        <f aca="false">STDEV(D1851:D1860)*SQRT(365)</f>
        <v>0.359970307448432</v>
      </c>
    </row>
    <row r="1861" customFormat="false" ht="12.75" hidden="false" customHeight="false" outlineLevel="0" collapsed="false">
      <c r="A1861" s="95" t="n">
        <f aca="false">MONTH(B1861)+(YEAR(B1861)-1998)*12</f>
        <v>25</v>
      </c>
      <c r="B1861" s="96" t="n">
        <v>36527</v>
      </c>
      <c r="C1861" s="0" t="n">
        <v>2.29</v>
      </c>
      <c r="D1861" s="98" t="n">
        <f aca="false">LN(C1861/C1860)</f>
        <v>0</v>
      </c>
      <c r="E1861" s="99" t="n">
        <f aca="false">STDEV(D1852:D1861)*SQRT(365)</f>
        <v>0.20100780391143</v>
      </c>
    </row>
    <row r="1862" customFormat="false" ht="12.75" hidden="false" customHeight="false" outlineLevel="0" collapsed="false">
      <c r="A1862" s="95" t="n">
        <f aca="false">MONTH(B1862)+(YEAR(B1862)-1998)*12</f>
        <v>25</v>
      </c>
      <c r="B1862" s="96" t="n">
        <v>36528</v>
      </c>
      <c r="C1862" s="0" t="n">
        <v>2.29</v>
      </c>
      <c r="D1862" s="98" t="n">
        <f aca="false">LN(C1862/C1861)</f>
        <v>0</v>
      </c>
      <c r="E1862" s="99" t="n">
        <f aca="false">STDEV(D1853:D1862)*SQRT(365)</f>
        <v>0.203297028663164</v>
      </c>
    </row>
    <row r="1863" customFormat="false" ht="12.75" hidden="false" customHeight="false" outlineLevel="0" collapsed="false">
      <c r="A1863" s="95" t="n">
        <f aca="false">MONTH(B1863)+(YEAR(B1863)-1998)*12</f>
        <v>25</v>
      </c>
      <c r="B1863" s="96" t="n">
        <v>36529</v>
      </c>
      <c r="C1863" s="0" t="n">
        <v>2.275</v>
      </c>
      <c r="D1863" s="98" t="n">
        <f aca="false">LN(C1863/C1862)</f>
        <v>-0.00657176516323461</v>
      </c>
      <c r="E1863" s="99" t="n">
        <f aca="false">STDEV(D1854:D1863)*SQRT(365)</f>
        <v>0.199631640132111</v>
      </c>
    </row>
    <row r="1864" customFormat="false" ht="12.75" hidden="false" customHeight="false" outlineLevel="0" collapsed="false">
      <c r="A1864" s="95" t="n">
        <f aca="false">MONTH(B1864)+(YEAR(B1864)-1998)*12</f>
        <v>25</v>
      </c>
      <c r="B1864" s="96" t="n">
        <v>36530</v>
      </c>
      <c r="C1864" s="0" t="n">
        <v>2.145</v>
      </c>
      <c r="D1864" s="98" t="n">
        <f aca="false">LN(C1864/C1863)</f>
        <v>-0.0588405000229334</v>
      </c>
      <c r="E1864" s="99" t="n">
        <f aca="false">STDEV(D1855:D1864)*SQRT(365)</f>
        <v>0.368441831659038</v>
      </c>
    </row>
    <row r="1865" customFormat="false" ht="12.75" hidden="false" customHeight="false" outlineLevel="0" collapsed="false">
      <c r="A1865" s="95" t="n">
        <f aca="false">MONTH(B1865)+(YEAR(B1865)-1998)*12</f>
        <v>25</v>
      </c>
      <c r="B1865" s="96" t="n">
        <v>36531</v>
      </c>
      <c r="C1865" s="0" t="n">
        <v>2.165</v>
      </c>
      <c r="D1865" s="98" t="n">
        <f aca="false">LN(C1865/C1864)</f>
        <v>0.00928080907447278</v>
      </c>
      <c r="E1865" s="99" t="n">
        <f aca="false">STDEV(D1856:D1865)*SQRT(365)</f>
        <v>0.384875589330289</v>
      </c>
    </row>
    <row r="1866" customFormat="false" ht="12.75" hidden="false" customHeight="false" outlineLevel="0" collapsed="false">
      <c r="A1866" s="95" t="n">
        <f aca="false">MONTH(B1866)+(YEAR(B1866)-1998)*12</f>
        <v>25</v>
      </c>
      <c r="B1866" s="96" t="n">
        <v>36532</v>
      </c>
      <c r="C1866" s="0" t="n">
        <v>2.18</v>
      </c>
      <c r="D1866" s="98" t="n">
        <f aca="false">LN(C1866/C1865)</f>
        <v>0.00690451534654449</v>
      </c>
      <c r="E1866" s="99" t="n">
        <f aca="false">STDEV(D1857:D1866)*SQRT(365)</f>
        <v>0.383093073331107</v>
      </c>
    </row>
    <row r="1867" customFormat="false" ht="12.75" hidden="false" customHeight="false" outlineLevel="0" collapsed="false">
      <c r="A1867" s="95" t="n">
        <f aca="false">MONTH(B1867)+(YEAR(B1867)-1998)*12</f>
        <v>25</v>
      </c>
      <c r="B1867" s="96" t="n">
        <v>36533</v>
      </c>
      <c r="C1867" s="0" t="n">
        <v>2.195</v>
      </c>
      <c r="D1867" s="98" t="n">
        <f aca="false">LN(C1867/C1866)</f>
        <v>0.00685716972613682</v>
      </c>
      <c r="E1867" s="99" t="n">
        <f aca="false">STDEV(D1858:D1867)*SQRT(365)</f>
        <v>0.387172588510357</v>
      </c>
    </row>
    <row r="1868" customFormat="false" ht="12.75" hidden="false" customHeight="false" outlineLevel="0" collapsed="false">
      <c r="A1868" s="95" t="n">
        <f aca="false">MONTH(B1868)+(YEAR(B1868)-1998)*12</f>
        <v>25</v>
      </c>
      <c r="B1868" s="96" t="n">
        <v>36534</v>
      </c>
      <c r="C1868" s="0" t="n">
        <v>2.195</v>
      </c>
      <c r="D1868" s="98" t="n">
        <f aca="false">LN(C1868/C1867)</f>
        <v>0</v>
      </c>
      <c r="E1868" s="99" t="n">
        <f aca="false">STDEV(D1859:D1868)*SQRT(365)</f>
        <v>0.377835306879943</v>
      </c>
    </row>
    <row r="1869" customFormat="false" ht="12.75" hidden="false" customHeight="false" outlineLevel="0" collapsed="false">
      <c r="A1869" s="95" t="n">
        <f aca="false">MONTH(B1869)+(YEAR(B1869)-1998)*12</f>
        <v>25</v>
      </c>
      <c r="B1869" s="96" t="n">
        <v>36535</v>
      </c>
      <c r="C1869" s="0" t="n">
        <v>2.195</v>
      </c>
      <c r="D1869" s="98" t="n">
        <f aca="false">LN(C1869/C1868)</f>
        <v>0</v>
      </c>
      <c r="E1869" s="99" t="n">
        <f aca="false">STDEV(D1860:D1869)*SQRT(365)</f>
        <v>0.379376189866683</v>
      </c>
    </row>
    <row r="1870" customFormat="false" ht="12.75" hidden="false" customHeight="false" outlineLevel="0" collapsed="false">
      <c r="A1870" s="95" t="n">
        <f aca="false">MONTH(B1870)+(YEAR(B1870)-1998)*12</f>
        <v>25</v>
      </c>
      <c r="B1870" s="96" t="n">
        <v>36536</v>
      </c>
      <c r="C1870" s="0" t="n">
        <v>2.195</v>
      </c>
      <c r="D1870" s="98" t="n">
        <f aca="false">LN(C1870/C1869)</f>
        <v>0</v>
      </c>
      <c r="E1870" s="99" t="n">
        <f aca="false">STDEV(D1861:D1870)*SQRT(365)</f>
        <v>0.377115551182537</v>
      </c>
    </row>
    <row r="1871" customFormat="false" ht="12.75" hidden="false" customHeight="false" outlineLevel="0" collapsed="false">
      <c r="A1871" s="95" t="n">
        <f aca="false">MONTH(B1871)+(YEAR(B1871)-1998)*12</f>
        <v>25</v>
      </c>
      <c r="B1871" s="96" t="n">
        <v>36537</v>
      </c>
      <c r="C1871" s="0" t="n">
        <v>2.23</v>
      </c>
      <c r="D1871" s="98" t="n">
        <f aca="false">LN(C1871/C1870)</f>
        <v>0.0158195389448928</v>
      </c>
      <c r="E1871" s="99" t="n">
        <f aca="false">STDEV(D1862:D1871)*SQRT(365)</f>
        <v>0.395963616400697</v>
      </c>
    </row>
    <row r="1872" customFormat="false" ht="12.75" hidden="false" customHeight="false" outlineLevel="0" collapsed="false">
      <c r="A1872" s="95" t="n">
        <f aca="false">MONTH(B1872)+(YEAR(B1872)-1998)*12</f>
        <v>25</v>
      </c>
      <c r="B1872" s="96" t="n">
        <v>36538</v>
      </c>
      <c r="C1872" s="0" t="n">
        <v>2.25</v>
      </c>
      <c r="D1872" s="98" t="n">
        <f aca="false">LN(C1872/C1871)</f>
        <v>0.0089286307443014</v>
      </c>
      <c r="E1872" s="99" t="n">
        <f aca="false">STDEV(D1863:D1872)*SQRT(365)</f>
        <v>0.40201962547462</v>
      </c>
    </row>
    <row r="1873" customFormat="false" ht="12.75" hidden="false" customHeight="false" outlineLevel="0" collapsed="false">
      <c r="A1873" s="95" t="n">
        <f aca="false">MONTH(B1873)+(YEAR(B1873)-1998)*12</f>
        <v>25</v>
      </c>
      <c r="B1873" s="96" t="n">
        <v>36539</v>
      </c>
      <c r="C1873" s="0" t="n">
        <v>2.28</v>
      </c>
      <c r="D1873" s="98" t="n">
        <f aca="false">LN(C1873/C1872)</f>
        <v>0.0132452267500205</v>
      </c>
      <c r="E1873" s="99" t="n">
        <f aca="false">STDEV(D1864:D1873)*SQRT(365)</f>
        <v>0.410149918304358</v>
      </c>
    </row>
    <row r="1874" customFormat="false" ht="12.75" hidden="false" customHeight="false" outlineLevel="0" collapsed="false">
      <c r="A1874" s="95" t="n">
        <f aca="false">MONTH(B1874)+(YEAR(B1874)-1998)*12</f>
        <v>25</v>
      </c>
      <c r="B1874" s="96" t="n">
        <v>36540</v>
      </c>
      <c r="C1874" s="0" t="n">
        <v>2.27</v>
      </c>
      <c r="D1874" s="98" t="n">
        <f aca="false">LN(C1874/C1873)</f>
        <v>-0.004395611473038</v>
      </c>
      <c r="E1874" s="99" t="n">
        <f aca="false">STDEV(D1865:D1874)*SQRT(365)</f>
        <v>0.124914986562864</v>
      </c>
    </row>
    <row r="1875" customFormat="false" ht="12.75" hidden="false" customHeight="false" outlineLevel="0" collapsed="false">
      <c r="A1875" s="95" t="n">
        <f aca="false">MONTH(B1875)+(YEAR(B1875)-1998)*12</f>
        <v>25</v>
      </c>
      <c r="B1875" s="96" t="n">
        <v>36541</v>
      </c>
      <c r="C1875" s="0" t="n">
        <v>2.27</v>
      </c>
      <c r="D1875" s="98" t="n">
        <f aca="false">LN(C1875/C1874)</f>
        <v>0</v>
      </c>
      <c r="E1875" s="99" t="n">
        <f aca="false">STDEV(D1866:D1875)*SQRT(365)</f>
        <v>0.126589868758693</v>
      </c>
    </row>
    <row r="1876" customFormat="false" ht="12.75" hidden="false" customHeight="false" outlineLevel="0" collapsed="false">
      <c r="A1876" s="95" t="n">
        <f aca="false">MONTH(B1876)+(YEAR(B1876)-1998)*12</f>
        <v>25</v>
      </c>
      <c r="B1876" s="96" t="n">
        <v>36542</v>
      </c>
      <c r="C1876" s="0" t="n">
        <v>2.27</v>
      </c>
      <c r="D1876" s="98" t="n">
        <f aca="false">LN(C1876/C1875)</f>
        <v>0</v>
      </c>
      <c r="E1876" s="99" t="n">
        <f aca="false">STDEV(D1867:D1876)*SQRT(365)</f>
        <v>0.128649000594534</v>
      </c>
    </row>
    <row r="1877" customFormat="false" ht="12.75" hidden="false" customHeight="false" outlineLevel="0" collapsed="false">
      <c r="A1877" s="95" t="n">
        <f aca="false">MONTH(B1877)+(YEAR(B1877)-1998)*12</f>
        <v>25</v>
      </c>
      <c r="B1877" s="96" t="n">
        <v>36543</v>
      </c>
      <c r="C1877" s="0" t="n">
        <v>2.27</v>
      </c>
      <c r="D1877" s="98" t="n">
        <f aca="false">LN(C1877/C1876)</f>
        <v>0</v>
      </c>
      <c r="E1877" s="99" t="n">
        <f aca="false">STDEV(D1868:D1877)*SQRT(365)</f>
        <v>0.129240052345541</v>
      </c>
    </row>
    <row r="1878" customFormat="false" ht="12.75" hidden="false" customHeight="false" outlineLevel="0" collapsed="false">
      <c r="A1878" s="95" t="n">
        <f aca="false">MONTH(B1878)+(YEAR(B1878)-1998)*12</f>
        <v>25</v>
      </c>
      <c r="B1878" s="96" t="n">
        <v>36544</v>
      </c>
      <c r="C1878" s="0" t="n">
        <v>2.345</v>
      </c>
      <c r="D1878" s="98" t="n">
        <f aca="false">LN(C1878/C1877)</f>
        <v>0.0325055704049315</v>
      </c>
      <c r="E1878" s="99" t="n">
        <f aca="false">STDEV(D1869:D1878)*SQRT(365)</f>
        <v>0.215432276137541</v>
      </c>
    </row>
    <row r="1879" customFormat="false" ht="12.75" hidden="false" customHeight="false" outlineLevel="0" collapsed="false">
      <c r="A1879" s="95" t="n">
        <f aca="false">MONTH(B1879)+(YEAR(B1879)-1998)*12</f>
        <v>25</v>
      </c>
      <c r="B1879" s="96" t="n">
        <v>36545</v>
      </c>
      <c r="C1879" s="0" t="n">
        <v>2.405</v>
      </c>
      <c r="D1879" s="98" t="n">
        <f aca="false">LN(C1879/C1878)</f>
        <v>0.0252645016594816</v>
      </c>
      <c r="E1879" s="99" t="n">
        <f aca="false">STDEV(D1870:D1879)*SQRT(365)</f>
        <v>0.236986761047567</v>
      </c>
    </row>
    <row r="1880" customFormat="false" ht="12.75" hidden="false" customHeight="false" outlineLevel="0" collapsed="false">
      <c r="A1880" s="95" t="n">
        <f aca="false">MONTH(B1880)+(YEAR(B1880)-1998)*12</f>
        <v>25</v>
      </c>
      <c r="B1880" s="96" t="n">
        <v>36546</v>
      </c>
      <c r="C1880" s="0" t="n">
        <v>2.525</v>
      </c>
      <c r="D1880" s="98" t="n">
        <f aca="false">LN(C1880/C1879)</f>
        <v>0.0486911591695986</v>
      </c>
      <c r="E1880" s="99" t="n">
        <f aca="false">STDEV(D1871:D1880)*SQRT(365)</f>
        <v>0.326516792671996</v>
      </c>
    </row>
    <row r="1881" customFormat="false" ht="12.75" hidden="false" customHeight="false" outlineLevel="0" collapsed="false">
      <c r="A1881" s="95" t="n">
        <f aca="false">MONTH(B1881)+(YEAR(B1881)-1998)*12</f>
        <v>25</v>
      </c>
      <c r="B1881" s="96" t="n">
        <v>36547</v>
      </c>
      <c r="C1881" s="0" t="n">
        <v>2.555</v>
      </c>
      <c r="D1881" s="98" t="n">
        <f aca="false">LN(C1881/C1880)</f>
        <v>0.0118111609283446</v>
      </c>
      <c r="E1881" s="99" t="n">
        <f aca="false">STDEV(D1872:D1881)*SQRT(365)</f>
        <v>0.326511880071248</v>
      </c>
    </row>
    <row r="1882" customFormat="false" ht="12.75" hidden="false" customHeight="false" outlineLevel="0" collapsed="false">
      <c r="A1882" s="95" t="n">
        <f aca="false">MONTH(B1882)+(YEAR(B1882)-1998)*12</f>
        <v>25</v>
      </c>
      <c r="B1882" s="96" t="n">
        <v>36548</v>
      </c>
      <c r="C1882" s="0" t="n">
        <v>2.555</v>
      </c>
      <c r="D1882" s="98" t="n">
        <f aca="false">LN(C1882/C1881)</f>
        <v>0</v>
      </c>
      <c r="E1882" s="99" t="n">
        <f aca="false">STDEV(D1873:D1882)*SQRT(365)</f>
        <v>0.336015668034931</v>
      </c>
    </row>
    <row r="1883" customFormat="false" ht="12.75" hidden="false" customHeight="false" outlineLevel="0" collapsed="false">
      <c r="A1883" s="95" t="n">
        <f aca="false">MONTH(B1883)+(YEAR(B1883)-1998)*12</f>
        <v>25</v>
      </c>
      <c r="B1883" s="96" t="n">
        <v>36549</v>
      </c>
      <c r="C1883" s="0" t="n">
        <v>2.555</v>
      </c>
      <c r="D1883" s="98" t="n">
        <f aca="false">LN(C1883/C1882)</f>
        <v>0</v>
      </c>
      <c r="E1883" s="99" t="n">
        <f aca="false">STDEV(D1874:D1883)*SQRT(365)</f>
        <v>0.34458278511127</v>
      </c>
    </row>
    <row r="1884" customFormat="false" ht="12.75" hidden="false" customHeight="false" outlineLevel="0" collapsed="false">
      <c r="A1884" s="95" t="n">
        <f aca="false">MONTH(B1884)+(YEAR(B1884)-1998)*12</f>
        <v>25</v>
      </c>
      <c r="B1884" s="96" t="n">
        <v>36550</v>
      </c>
      <c r="C1884" s="0" t="n">
        <v>2.535</v>
      </c>
      <c r="D1884" s="98" t="n">
        <f aca="false">LN(C1884/C1883)</f>
        <v>-0.00785858661252127</v>
      </c>
      <c r="E1884" s="99" t="n">
        <f aca="false">STDEV(D1875:D1884)*SQRT(365)</f>
        <v>0.351579738150364</v>
      </c>
    </row>
    <row r="1885" customFormat="false" ht="12.75" hidden="false" customHeight="false" outlineLevel="0" collapsed="false">
      <c r="A1885" s="95" t="n">
        <f aca="false">MONTH(B1885)+(YEAR(B1885)-1998)*12</f>
        <v>25</v>
      </c>
      <c r="B1885" s="96" t="n">
        <v>36551</v>
      </c>
      <c r="C1885" s="0" t="n">
        <v>2.65</v>
      </c>
      <c r="D1885" s="98" t="n">
        <f aca="false">LN(C1885/C1884)</f>
        <v>0.0443660029549844</v>
      </c>
      <c r="E1885" s="99" t="n">
        <f aca="false">STDEV(D1876:D1885)*SQRT(365)</f>
        <v>0.394613175693703</v>
      </c>
    </row>
    <row r="1886" customFormat="false" ht="12.75" hidden="false" customHeight="false" outlineLevel="0" collapsed="false">
      <c r="A1886" s="95" t="n">
        <f aca="false">MONTH(B1886)+(YEAR(B1886)-1998)*12</f>
        <v>25</v>
      </c>
      <c r="B1886" s="96" t="n">
        <v>36552</v>
      </c>
      <c r="C1886" s="0" t="n">
        <v>2.73</v>
      </c>
      <c r="D1886" s="98" t="n">
        <f aca="false">LN(C1886/C1885)</f>
        <v>0.0297419691987375</v>
      </c>
      <c r="E1886" s="99" t="n">
        <f aca="false">STDEV(D1877:D1886)*SQRT(365)</f>
        <v>0.388159446131649</v>
      </c>
    </row>
    <row r="1887" customFormat="false" ht="12.75" hidden="false" customHeight="false" outlineLevel="0" collapsed="false">
      <c r="A1887" s="95" t="n">
        <f aca="false">MONTH(B1887)+(YEAR(B1887)-1998)*12</f>
        <v>25</v>
      </c>
      <c r="B1887" s="96" t="n">
        <v>36553</v>
      </c>
      <c r="C1887" s="0" t="n">
        <v>2.745</v>
      </c>
      <c r="D1887" s="98" t="n">
        <f aca="false">LN(C1887/C1886)</f>
        <v>0.00547946576462557</v>
      </c>
      <c r="E1887" s="99" t="n">
        <f aca="false">STDEV(D1878:D1887)*SQRT(365)</f>
        <v>0.378896639070614</v>
      </c>
    </row>
    <row r="1888" customFormat="false" ht="12.75" hidden="false" customHeight="false" outlineLevel="0" collapsed="false">
      <c r="A1888" s="95" t="n">
        <f aca="false">MONTH(B1888)+(YEAR(B1888)-1998)*12</f>
        <v>25</v>
      </c>
      <c r="B1888" s="96" t="n">
        <v>36554</v>
      </c>
      <c r="C1888" s="0" t="n">
        <v>2.835</v>
      </c>
      <c r="D1888" s="98" t="n">
        <f aca="false">LN(C1888/C1887)</f>
        <v>0.0322608622182215</v>
      </c>
      <c r="E1888" s="99" t="n">
        <f aca="false">STDEV(D1879:D1888)*SQRT(365)</f>
        <v>0.378545618432857</v>
      </c>
    </row>
    <row r="1889" customFormat="false" ht="12.75" hidden="false" customHeight="false" outlineLevel="0" collapsed="false">
      <c r="A1889" s="95" t="n">
        <f aca="false">MONTH(B1889)+(YEAR(B1889)-1998)*12</f>
        <v>25</v>
      </c>
      <c r="B1889" s="96" t="n">
        <v>36555</v>
      </c>
      <c r="C1889" s="0" t="n">
        <v>2.835</v>
      </c>
      <c r="D1889" s="98" t="n">
        <f aca="false">LN(C1889/C1888)</f>
        <v>0</v>
      </c>
      <c r="E1889" s="99" t="n">
        <f aca="false">STDEV(D1880:D1889)*SQRT(365)</f>
        <v>0.392055157803534</v>
      </c>
    </row>
    <row r="1890" customFormat="false" ht="12.75" hidden="false" customHeight="false" outlineLevel="0" collapsed="false">
      <c r="A1890" s="95" t="n">
        <f aca="false">MONTH(B1890)+(YEAR(B1890)-1998)*12</f>
        <v>25</v>
      </c>
      <c r="B1890" s="96" t="n">
        <v>36556</v>
      </c>
      <c r="C1890" s="0" t="n">
        <v>2.835</v>
      </c>
      <c r="D1890" s="98" t="n">
        <f aca="false">LN(C1890/C1889)</f>
        <v>0</v>
      </c>
      <c r="E1890" s="99" t="n">
        <f aca="false">STDEV(D1881:D1890)*SQRT(365)</f>
        <v>0.336015352430113</v>
      </c>
    </row>
    <row r="1891" customFormat="false" ht="12.75" hidden="false" customHeight="false" outlineLevel="0" collapsed="false">
      <c r="A1891" s="95" t="n">
        <f aca="false">MONTH(B1891)+(YEAR(B1891)-1998)*12</f>
        <v>26</v>
      </c>
      <c r="B1891" s="96" t="n">
        <v>36557</v>
      </c>
      <c r="C1891" s="0" t="n">
        <v>2.7</v>
      </c>
      <c r="D1891" s="98" t="n">
        <f aca="false">LN(C1891/C1890)</f>
        <v>-0.0487901641694319</v>
      </c>
      <c r="E1891" s="99" t="n">
        <f aca="false">STDEV(D1882:D1891)*SQRT(365)</f>
        <v>0.495799849808969</v>
      </c>
    </row>
    <row r="1892" customFormat="false" ht="12.75" hidden="false" customHeight="false" outlineLevel="0" collapsed="false">
      <c r="A1892" s="95" t="n">
        <f aca="false">MONTH(B1892)+(YEAR(B1892)-1998)*12</f>
        <v>26</v>
      </c>
      <c r="B1892" s="96" t="n">
        <v>36558</v>
      </c>
      <c r="C1892" s="0" t="n">
        <v>2.815</v>
      </c>
      <c r="D1892" s="98" t="n">
        <f aca="false">LN(C1892/C1891)</f>
        <v>0.0417104885813702</v>
      </c>
      <c r="E1892" s="99" t="n">
        <f aca="false">STDEV(D1883:D1892)*SQRT(365)</f>
        <v>0.5391139812235</v>
      </c>
    </row>
    <row r="1893" customFormat="false" ht="12.75" hidden="false" customHeight="false" outlineLevel="0" collapsed="false">
      <c r="A1893" s="95" t="n">
        <f aca="false">MONTH(B1893)+(YEAR(B1893)-1998)*12</f>
        <v>26</v>
      </c>
      <c r="B1893" s="96" t="n">
        <v>36559</v>
      </c>
      <c r="C1893" s="0" t="n">
        <v>2.915</v>
      </c>
      <c r="D1893" s="98" t="n">
        <f aca="false">LN(C1893/C1892)</f>
        <v>0.034907558210802</v>
      </c>
      <c r="E1893" s="99" t="n">
        <f aca="false">STDEV(D1884:D1893)*SQRT(365)</f>
        <v>0.554690443931588</v>
      </c>
    </row>
    <row r="1894" customFormat="false" ht="12.75" hidden="false" customHeight="false" outlineLevel="0" collapsed="false">
      <c r="A1894" s="95" t="n">
        <f aca="false">MONTH(B1894)+(YEAR(B1894)-1998)*12</f>
        <v>26</v>
      </c>
      <c r="B1894" s="96" t="n">
        <v>36560</v>
      </c>
      <c r="C1894" s="0" t="n">
        <v>2.855</v>
      </c>
      <c r="D1894" s="98" t="n">
        <f aca="false">LN(C1894/C1893)</f>
        <v>-0.0207979766944822</v>
      </c>
      <c r="E1894" s="99" t="n">
        <f aca="false">STDEV(D1885:D1894)*SQRT(365)</f>
        <v>0.579547274006998</v>
      </c>
    </row>
    <row r="1895" customFormat="false" ht="12.75" hidden="false" customHeight="false" outlineLevel="0" collapsed="false">
      <c r="A1895" s="95" t="n">
        <f aca="false">MONTH(B1895)+(YEAR(B1895)-1998)*12</f>
        <v>26</v>
      </c>
      <c r="B1895" s="96" t="n">
        <v>36561</v>
      </c>
      <c r="C1895" s="0" t="n">
        <v>2.78</v>
      </c>
      <c r="D1895" s="98" t="n">
        <f aca="false">LN(C1895/C1894)</f>
        <v>-0.0266209154054279</v>
      </c>
      <c r="E1895" s="99" t="n">
        <f aca="false">STDEV(D1886:D1895)*SQRT(365)</f>
        <v>0.57688817370837</v>
      </c>
    </row>
    <row r="1896" customFormat="false" ht="12.75" hidden="false" customHeight="false" outlineLevel="0" collapsed="false">
      <c r="A1896" s="95" t="n">
        <f aca="false">MONTH(B1896)+(YEAR(B1896)-1998)*12</f>
        <v>26</v>
      </c>
      <c r="B1896" s="96" t="n">
        <v>36562</v>
      </c>
      <c r="C1896" s="0" t="n">
        <v>2.78</v>
      </c>
      <c r="D1896" s="98" t="n">
        <f aca="false">LN(C1896/C1895)</f>
        <v>0</v>
      </c>
      <c r="E1896" s="99" t="n">
        <f aca="false">STDEV(D1887:D1896)*SQRT(365)</f>
        <v>0.552169332193272</v>
      </c>
    </row>
    <row r="1897" customFormat="false" ht="12.75" hidden="false" customHeight="false" outlineLevel="0" collapsed="false">
      <c r="A1897" s="95" t="n">
        <f aca="false">MONTH(B1897)+(YEAR(B1897)-1998)*12</f>
        <v>26</v>
      </c>
      <c r="B1897" s="96" t="n">
        <v>36563</v>
      </c>
      <c r="C1897" s="0" t="n">
        <v>2.78</v>
      </c>
      <c r="D1897" s="98" t="n">
        <f aca="false">LN(C1897/C1896)</f>
        <v>0</v>
      </c>
      <c r="E1897" s="99" t="n">
        <f aca="false">STDEV(D1888:D1897)*SQRT(365)</f>
        <v>0.551686669673146</v>
      </c>
    </row>
    <row r="1898" customFormat="false" ht="12.75" hidden="false" customHeight="false" outlineLevel="0" collapsed="false">
      <c r="A1898" s="95" t="n">
        <f aca="false">MONTH(B1898)+(YEAR(B1898)-1998)*12</f>
        <v>26</v>
      </c>
      <c r="B1898" s="96" t="n">
        <v>36564</v>
      </c>
      <c r="C1898" s="0" t="n">
        <v>2.81</v>
      </c>
      <c r="D1898" s="98" t="n">
        <f aca="false">LN(C1898/C1897)</f>
        <v>0.0107335556431089</v>
      </c>
      <c r="E1898" s="99" t="n">
        <f aca="false">STDEV(D1889:D1898)*SQRT(365)</f>
        <v>0.516870067280072</v>
      </c>
    </row>
    <row r="1899" customFormat="false" ht="12.75" hidden="false" customHeight="false" outlineLevel="0" collapsed="false">
      <c r="A1899" s="95" t="n">
        <f aca="false">MONTH(B1899)+(YEAR(B1899)-1998)*12</f>
        <v>26</v>
      </c>
      <c r="B1899" s="96" t="n">
        <v>36565</v>
      </c>
      <c r="C1899" s="0" t="n">
        <v>2.6</v>
      </c>
      <c r="D1899" s="98" t="n">
        <f aca="false">LN(C1899/C1898)</f>
        <v>-0.077673038318218</v>
      </c>
      <c r="E1899" s="99" t="n">
        <f aca="false">STDEV(D1890:D1899)*SQRT(365)</f>
        <v>0.694105556095523</v>
      </c>
    </row>
    <row r="1900" customFormat="false" ht="12.75" hidden="false" customHeight="false" outlineLevel="0" collapsed="false">
      <c r="A1900" s="95" t="n">
        <f aca="false">MONTH(B1900)+(YEAR(B1900)-1998)*12</f>
        <v>26</v>
      </c>
      <c r="B1900" s="96" t="n">
        <v>36566</v>
      </c>
      <c r="C1900" s="0" t="n">
        <v>2.615</v>
      </c>
      <c r="D1900" s="98" t="n">
        <f aca="false">LN(C1900/C1899)</f>
        <v>0.00575265248944984</v>
      </c>
      <c r="E1900" s="99" t="n">
        <f aca="false">STDEV(D1891:D1900)*SQRT(365)</f>
        <v>0.69787388944781</v>
      </c>
    </row>
    <row r="1901" customFormat="false" ht="12.75" hidden="false" customHeight="false" outlineLevel="0" collapsed="false">
      <c r="A1901" s="95" t="n">
        <f aca="false">MONTH(B1901)+(YEAR(B1901)-1998)*12</f>
        <v>26</v>
      </c>
      <c r="B1901" s="96" t="n">
        <v>36567</v>
      </c>
      <c r="C1901" s="0" t="n">
        <v>2.64</v>
      </c>
      <c r="D1901" s="98" t="n">
        <f aca="false">LN(C1901/C1900)</f>
        <v>0.00951481964133849</v>
      </c>
      <c r="E1901" s="99" t="n">
        <f aca="false">STDEV(D1892:D1901)*SQRT(365)</f>
        <v>0.646971719338111</v>
      </c>
    </row>
    <row r="1902" customFormat="false" ht="12.75" hidden="false" customHeight="false" outlineLevel="0" collapsed="false">
      <c r="A1902" s="95" t="n">
        <f aca="false">MONTH(B1902)+(YEAR(B1902)-1998)*12</f>
        <v>26</v>
      </c>
      <c r="B1902" s="96" t="n">
        <v>36568</v>
      </c>
      <c r="C1902" s="0" t="n">
        <v>2.65</v>
      </c>
      <c r="D1902" s="98" t="n">
        <f aca="false">LN(C1902/C1901)</f>
        <v>0.00378072283990593</v>
      </c>
      <c r="E1902" s="99" t="n">
        <f aca="false">STDEV(D1893:D1902)*SQRT(365)</f>
        <v>0.579522687370587</v>
      </c>
    </row>
    <row r="1903" customFormat="false" ht="12.75" hidden="false" customHeight="false" outlineLevel="0" collapsed="false">
      <c r="A1903" s="95" t="n">
        <f aca="false">MONTH(B1903)+(YEAR(B1903)-1998)*12</f>
        <v>26</v>
      </c>
      <c r="B1903" s="96" t="n">
        <v>36569</v>
      </c>
      <c r="C1903" s="0" t="n">
        <v>2.65</v>
      </c>
      <c r="D1903" s="98" t="n">
        <f aca="false">LN(C1903/C1902)</f>
        <v>0</v>
      </c>
      <c r="E1903" s="99" t="n">
        <f aca="false">STDEV(D1894:D1903)*SQRT(365)</f>
        <v>0.514182735127106</v>
      </c>
    </row>
    <row r="1904" customFormat="false" ht="12.75" hidden="false" customHeight="false" outlineLevel="0" collapsed="false">
      <c r="A1904" s="95" t="n">
        <f aca="false">MONTH(B1904)+(YEAR(B1904)-1998)*12</f>
        <v>26</v>
      </c>
      <c r="B1904" s="96" t="n">
        <v>36570</v>
      </c>
      <c r="C1904" s="0" t="n">
        <v>2.65</v>
      </c>
      <c r="D1904" s="98" t="n">
        <f aca="false">LN(C1904/C1903)</f>
        <v>0</v>
      </c>
      <c r="E1904" s="99" t="n">
        <f aca="false">STDEV(D1895:D1904)*SQRT(365)</f>
        <v>0.511043453024922</v>
      </c>
    </row>
    <row r="1905" customFormat="false" ht="12.75" hidden="false" customHeight="false" outlineLevel="0" collapsed="false">
      <c r="A1905" s="95" t="n">
        <f aca="false">MONTH(B1905)+(YEAR(B1905)-1998)*12</f>
        <v>26</v>
      </c>
      <c r="B1905" s="96" t="n">
        <v>36571</v>
      </c>
      <c r="C1905" s="0" t="n">
        <v>2.61</v>
      </c>
      <c r="D1905" s="98" t="n">
        <f aca="false">LN(C1905/C1904)</f>
        <v>-0.0152094186635288</v>
      </c>
      <c r="E1905" s="99" t="n">
        <f aca="false">STDEV(D1896:D1905)*SQRT(365)</f>
        <v>0.49817172664553</v>
      </c>
    </row>
    <row r="1906" customFormat="false" ht="12.75" hidden="false" customHeight="false" outlineLevel="0" collapsed="false">
      <c r="A1906" s="95" t="n">
        <f aca="false">MONTH(B1906)+(YEAR(B1906)-1998)*12</f>
        <v>26</v>
      </c>
      <c r="B1906" s="96" t="n">
        <v>36572</v>
      </c>
      <c r="C1906" s="0" t="n">
        <v>2.61</v>
      </c>
      <c r="D1906" s="98" t="n">
        <f aca="false">LN(C1906/C1905)</f>
        <v>0</v>
      </c>
      <c r="E1906" s="99" t="n">
        <f aca="false">STDEV(D1897:D1906)*SQRT(365)</f>
        <v>0.49817172664553</v>
      </c>
    </row>
    <row r="1907" customFormat="false" ht="12.75" hidden="false" customHeight="false" outlineLevel="0" collapsed="false">
      <c r="A1907" s="95" t="n">
        <f aca="false">MONTH(B1907)+(YEAR(B1907)-1998)*12</f>
        <v>26</v>
      </c>
      <c r="B1907" s="96" t="n">
        <v>36573</v>
      </c>
      <c r="C1907" s="0" t="n">
        <v>2.645</v>
      </c>
      <c r="D1907" s="98" t="n">
        <f aca="false">LN(C1907/C1906)</f>
        <v>0.0133208439756608</v>
      </c>
      <c r="E1907" s="99" t="n">
        <f aca="false">STDEV(D1898:D1907)*SQRT(365)</f>
        <v>0.511341021022282</v>
      </c>
    </row>
    <row r="1908" customFormat="false" ht="12.75" hidden="false" customHeight="false" outlineLevel="0" collapsed="false">
      <c r="A1908" s="95" t="n">
        <f aca="false">MONTH(B1908)+(YEAR(B1908)-1998)*12</f>
        <v>26</v>
      </c>
      <c r="B1908" s="96" t="n">
        <v>36574</v>
      </c>
      <c r="C1908" s="0" t="n">
        <v>2.655</v>
      </c>
      <c r="D1908" s="98" t="n">
        <f aca="false">LN(C1908/C1907)</f>
        <v>0.00377358938363927</v>
      </c>
      <c r="E1908" s="99" t="n">
        <f aca="false">STDEV(D1899:D1908)*SQRT(365)</f>
        <v>0.504349179562036</v>
      </c>
    </row>
    <row r="1909" customFormat="false" ht="12.75" hidden="false" customHeight="false" outlineLevel="0" collapsed="false">
      <c r="A1909" s="95" t="n">
        <f aca="false">MONTH(B1909)+(YEAR(B1909)-1998)*12</f>
        <v>26</v>
      </c>
      <c r="B1909" s="96" t="n">
        <v>36575</v>
      </c>
      <c r="C1909" s="0" t="n">
        <v>2.645</v>
      </c>
      <c r="D1909" s="98" t="n">
        <f aca="false">LN(C1909/C1908)</f>
        <v>-0.00377358938363938</v>
      </c>
      <c r="E1909" s="99" t="n">
        <f aca="false">STDEV(D1900:D1909)*SQRT(365)</f>
        <v>0.148768837471451</v>
      </c>
    </row>
    <row r="1910" customFormat="false" ht="12.75" hidden="false" customHeight="false" outlineLevel="0" collapsed="false">
      <c r="A1910" s="95" t="n">
        <f aca="false">MONTH(B1910)+(YEAR(B1910)-1998)*12</f>
        <v>26</v>
      </c>
      <c r="B1910" s="96" t="n">
        <v>36576</v>
      </c>
      <c r="C1910" s="0" t="n">
        <v>2.645</v>
      </c>
      <c r="D1910" s="98" t="n">
        <f aca="false">LN(C1910/C1909)</f>
        <v>0</v>
      </c>
      <c r="E1910" s="99" t="n">
        <f aca="false">STDEV(D1901:D1910)*SQRT(365)</f>
        <v>0.146480462293096</v>
      </c>
    </row>
    <row r="1911" customFormat="false" ht="12.75" hidden="false" customHeight="false" outlineLevel="0" collapsed="false">
      <c r="A1911" s="95" t="n">
        <f aca="false">MONTH(B1911)+(YEAR(B1911)-1998)*12</f>
        <v>26</v>
      </c>
      <c r="B1911" s="96" t="n">
        <v>36577</v>
      </c>
      <c r="C1911" s="0" t="n">
        <v>2.645</v>
      </c>
      <c r="D1911" s="98" t="n">
        <f aca="false">LN(C1911/C1910)</f>
        <v>0</v>
      </c>
      <c r="E1911" s="99" t="n">
        <f aca="false">STDEV(D1902:D1911)*SQRT(365)</f>
        <v>0.135270630095756</v>
      </c>
    </row>
    <row r="1912" customFormat="false" ht="12.75" hidden="false" customHeight="false" outlineLevel="0" collapsed="false">
      <c r="A1912" s="95" t="n">
        <f aca="false">MONTH(B1912)+(YEAR(B1912)-1998)*12</f>
        <v>26</v>
      </c>
      <c r="B1912" s="96" t="n">
        <v>36578</v>
      </c>
      <c r="C1912" s="0" t="n">
        <v>2.645</v>
      </c>
      <c r="D1912" s="98" t="n">
        <f aca="false">LN(C1912/C1911)</f>
        <v>0</v>
      </c>
      <c r="E1912" s="99" t="n">
        <f aca="false">STDEV(D1903:D1912)*SQRT(365)</f>
        <v>0.13311086550045</v>
      </c>
    </row>
    <row r="1913" customFormat="false" ht="12.75" hidden="false" customHeight="false" outlineLevel="0" collapsed="false">
      <c r="A1913" s="95" t="n">
        <f aca="false">MONTH(B1913)+(YEAR(B1913)-1998)*12</f>
        <v>26</v>
      </c>
      <c r="B1913" s="96" t="n">
        <v>36579</v>
      </c>
      <c r="C1913" s="0" t="n">
        <v>2.545</v>
      </c>
      <c r="D1913" s="98" t="n">
        <f aca="false">LN(C1913/C1912)</f>
        <v>-0.0385404153077767</v>
      </c>
      <c r="E1913" s="99" t="n">
        <f aca="false">STDEV(D1904:D1913)*SQRT(365)</f>
        <v>0.267102780497793</v>
      </c>
    </row>
    <row r="1914" customFormat="false" ht="12.75" hidden="false" customHeight="false" outlineLevel="0" collapsed="false">
      <c r="A1914" s="95" t="n">
        <f aca="false">MONTH(B1914)+(YEAR(B1914)-1998)*12</f>
        <v>26</v>
      </c>
      <c r="B1914" s="96" t="n">
        <v>36580</v>
      </c>
      <c r="C1914" s="0" t="n">
        <v>2.5</v>
      </c>
      <c r="D1914" s="98" t="n">
        <f aca="false">LN(C1914/C1913)</f>
        <v>-0.017839918128331</v>
      </c>
      <c r="E1914" s="99" t="n">
        <f aca="false">STDEV(D1905:D1914)*SQRT(365)</f>
        <v>0.277687495721184</v>
      </c>
    </row>
    <row r="1915" customFormat="false" ht="12.75" hidden="false" customHeight="false" outlineLevel="0" collapsed="false">
      <c r="A1915" s="95" t="n">
        <f aca="false">MONTH(B1915)+(YEAR(B1915)-1998)*12</f>
        <v>26</v>
      </c>
      <c r="B1915" s="96" t="n">
        <v>36581</v>
      </c>
      <c r="C1915" s="0" t="n">
        <v>2.515</v>
      </c>
      <c r="D1915" s="98" t="n">
        <f aca="false">LN(C1915/C1914)</f>
        <v>0.00598207167754747</v>
      </c>
      <c r="E1915" s="99" t="n">
        <f aca="false">STDEV(D1906:D1915)*SQRT(365)</f>
        <v>0.278162608137242</v>
      </c>
    </row>
    <row r="1916" customFormat="false" ht="12.75" hidden="false" customHeight="false" outlineLevel="0" collapsed="false">
      <c r="A1916" s="95" t="n">
        <f aca="false">MONTH(B1916)+(YEAR(B1916)-1998)*12</f>
        <v>26</v>
      </c>
      <c r="B1916" s="96" t="n">
        <v>36582</v>
      </c>
      <c r="C1916" s="0" t="n">
        <v>2.515</v>
      </c>
      <c r="D1916" s="98" t="n">
        <f aca="false">LN(C1916/C1915)</f>
        <v>0</v>
      </c>
      <c r="E1916" s="99" t="n">
        <f aca="false">STDEV(D1907:D1916)*SQRT(365)</f>
        <v>0.278162608137242</v>
      </c>
    </row>
    <row r="1917" customFormat="false" ht="12.75" hidden="false" customHeight="false" outlineLevel="0" collapsed="false">
      <c r="A1917" s="95" t="n">
        <f aca="false">MONTH(B1917)+(YEAR(B1917)-1998)*12</f>
        <v>26</v>
      </c>
      <c r="B1917" s="96" t="n">
        <v>36583</v>
      </c>
      <c r="C1917" s="0" t="n">
        <v>2.515</v>
      </c>
      <c r="D1917" s="98" t="n">
        <f aca="false">LN(C1917/C1916)</f>
        <v>0</v>
      </c>
      <c r="E1917" s="99" t="n">
        <f aca="false">STDEV(D1908:D1917)*SQRT(365)</f>
        <v>0.25583652023469</v>
      </c>
    </row>
    <row r="1918" customFormat="false" ht="12.75" hidden="false" customHeight="false" outlineLevel="0" collapsed="false">
      <c r="A1918" s="95" t="n">
        <f aca="false">MONTH(B1918)+(YEAR(B1918)-1998)*12</f>
        <v>26</v>
      </c>
      <c r="B1918" s="96" t="n">
        <v>36584</v>
      </c>
      <c r="C1918" s="0" t="n">
        <v>2.515</v>
      </c>
      <c r="D1918" s="98" t="n">
        <f aca="false">LN(C1918/C1917)</f>
        <v>0</v>
      </c>
      <c r="E1918" s="99" t="n">
        <f aca="false">STDEV(D1909:D1918)*SQRT(365)</f>
        <v>0.251544178547224</v>
      </c>
    </row>
    <row r="1919" customFormat="false" ht="12.75" hidden="false" customHeight="false" outlineLevel="0" collapsed="false">
      <c r="A1919" s="95" t="n">
        <f aca="false">MONTH(B1919)+(YEAR(B1919)-1998)*12</f>
        <v>26</v>
      </c>
      <c r="B1919" s="96" t="n">
        <v>36585</v>
      </c>
      <c r="C1919" s="0" t="n">
        <v>2.605</v>
      </c>
      <c r="D1919" s="98" t="n">
        <f aca="false">LN(C1919/C1918)</f>
        <v>0.0351598716536277</v>
      </c>
      <c r="E1919" s="99" t="n">
        <f aca="false">STDEV(D1910:D1919)*SQRT(365)</f>
        <v>0.351840971931169</v>
      </c>
    </row>
    <row r="1920" customFormat="false" ht="12.75" hidden="false" customHeight="false" outlineLevel="0" collapsed="false">
      <c r="A1920" s="95" t="n">
        <f aca="false">MONTH(B1920)+(YEAR(B1920)-1998)*12</f>
        <v>27</v>
      </c>
      <c r="B1920" s="96" t="n">
        <v>36586</v>
      </c>
      <c r="C1920" s="0" t="n">
        <v>2.66</v>
      </c>
      <c r="D1920" s="98" t="n">
        <f aca="false">LN(C1920/C1919)</f>
        <v>0.0208934475882776</v>
      </c>
      <c r="E1920" s="99" t="n">
        <f aca="false">STDEV(D1911:D1920)*SQRT(365)</f>
        <v>0.377237425179136</v>
      </c>
    </row>
    <row r="1921" customFormat="false" ht="12.75" hidden="false" customHeight="false" outlineLevel="0" collapsed="false">
      <c r="A1921" s="95" t="n">
        <f aca="false">MONTH(B1921)+(YEAR(B1921)-1998)*12</f>
        <v>27</v>
      </c>
      <c r="B1921" s="96" t="n">
        <v>36587</v>
      </c>
      <c r="C1921" s="0" t="n">
        <v>2.71</v>
      </c>
      <c r="D1921" s="98" t="n">
        <f aca="false">LN(C1921/C1920)</f>
        <v>0.0186225120980019</v>
      </c>
      <c r="E1921" s="99" t="n">
        <f aca="false">STDEV(D1912:D1921)*SQRT(365)</f>
        <v>0.392571023007583</v>
      </c>
    </row>
    <row r="1922" customFormat="false" ht="12.75" hidden="false" customHeight="false" outlineLevel="0" collapsed="false">
      <c r="A1922" s="95" t="n">
        <f aca="false">MONTH(B1922)+(YEAR(B1922)-1998)*12</f>
        <v>27</v>
      </c>
      <c r="B1922" s="96" t="n">
        <v>36588</v>
      </c>
      <c r="C1922" s="0" t="n">
        <v>2.8</v>
      </c>
      <c r="D1922" s="98" t="n">
        <f aca="false">LN(C1922/C1921)</f>
        <v>0.0326707822895487</v>
      </c>
      <c r="E1922" s="99" t="n">
        <f aca="false">STDEV(D1913:D1922)*SQRT(365)</f>
        <v>0.43201610092382</v>
      </c>
    </row>
    <row r="1923" customFormat="false" ht="12.75" hidden="false" customHeight="false" outlineLevel="0" collapsed="false">
      <c r="A1923" s="95" t="n">
        <f aca="false">MONTH(B1923)+(YEAR(B1923)-1998)*12</f>
        <v>27</v>
      </c>
      <c r="B1923" s="96" t="n">
        <v>36589</v>
      </c>
      <c r="C1923" s="0" t="n">
        <v>2.725</v>
      </c>
      <c r="D1923" s="98" t="n">
        <f aca="false">LN(C1923/C1922)</f>
        <v>-0.0271509890659507</v>
      </c>
      <c r="E1923" s="99" t="n">
        <f aca="false">STDEV(D1914:D1923)*SQRT(365)</f>
        <v>0.387953261054668</v>
      </c>
    </row>
    <row r="1924" customFormat="false" ht="12.75" hidden="false" customHeight="false" outlineLevel="0" collapsed="false">
      <c r="A1924" s="95" t="n">
        <f aca="false">MONTH(B1924)+(YEAR(B1924)-1998)*12</f>
        <v>27</v>
      </c>
      <c r="B1924" s="96" t="n">
        <v>36590</v>
      </c>
      <c r="C1924" s="0" t="n">
        <v>2.725</v>
      </c>
      <c r="D1924" s="98" t="n">
        <f aca="false">LN(C1924/C1923)</f>
        <v>0</v>
      </c>
      <c r="E1924" s="99" t="n">
        <f aca="false">STDEV(D1915:D1924)*SQRT(365)</f>
        <v>0.355557446922135</v>
      </c>
    </row>
    <row r="1925" customFormat="false" ht="12.75" hidden="false" customHeight="false" outlineLevel="0" collapsed="false">
      <c r="A1925" s="95" t="n">
        <f aca="false">MONTH(B1925)+(YEAR(B1925)-1998)*12</f>
        <v>27</v>
      </c>
      <c r="B1925" s="96" t="n">
        <v>36591</v>
      </c>
      <c r="C1925" s="0" t="n">
        <v>2.725</v>
      </c>
      <c r="D1925" s="98" t="n">
        <f aca="false">LN(C1925/C1924)</f>
        <v>0</v>
      </c>
      <c r="E1925" s="99" t="n">
        <f aca="false">STDEV(D1916:D1925)*SQRT(365)</f>
        <v>0.359174234497808</v>
      </c>
    </row>
    <row r="1926" customFormat="false" ht="12.75" hidden="false" customHeight="false" outlineLevel="0" collapsed="false">
      <c r="A1926" s="95" t="n">
        <f aca="false">MONTH(B1926)+(YEAR(B1926)-1998)*12</f>
        <v>27</v>
      </c>
      <c r="B1926" s="96" t="n">
        <v>36592</v>
      </c>
      <c r="C1926" s="0" t="n">
        <v>2.76</v>
      </c>
      <c r="D1926" s="98" t="n">
        <f aca="false">LN(C1926/C1925)</f>
        <v>0.0127622516138511</v>
      </c>
      <c r="E1926" s="99" t="n">
        <f aca="false">STDEV(D1917:D1926)*SQRT(365)</f>
        <v>0.355878542617646</v>
      </c>
    </row>
    <row r="1927" customFormat="false" ht="12.75" hidden="false" customHeight="false" outlineLevel="0" collapsed="false">
      <c r="A1927" s="95" t="n">
        <f aca="false">MONTH(B1927)+(YEAR(B1927)-1998)*12</f>
        <v>27</v>
      </c>
      <c r="B1927" s="96" t="n">
        <v>36593</v>
      </c>
      <c r="C1927" s="0" t="n">
        <v>2.78</v>
      </c>
      <c r="D1927" s="98" t="n">
        <f aca="false">LN(C1927/C1926)</f>
        <v>0.0072202479734871</v>
      </c>
      <c r="E1927" s="99" t="n">
        <f aca="false">STDEV(D1918:D1927)*SQRT(365)</f>
        <v>0.350867991733165</v>
      </c>
    </row>
    <row r="1928" customFormat="false" ht="12.75" hidden="false" customHeight="false" outlineLevel="0" collapsed="false">
      <c r="A1928" s="95" t="n">
        <f aca="false">MONTH(B1928)+(YEAR(B1928)-1998)*12</f>
        <v>27</v>
      </c>
      <c r="B1928" s="96" t="n">
        <v>36594</v>
      </c>
      <c r="C1928" s="0" t="n">
        <v>2.755</v>
      </c>
      <c r="D1928" s="98" t="n">
        <f aca="false">LN(C1928/C1927)</f>
        <v>-0.00903348509766783</v>
      </c>
      <c r="E1928" s="99" t="n">
        <f aca="false">STDEV(D1919:D1928)*SQRT(365)</f>
        <v>0.365276744173876</v>
      </c>
    </row>
    <row r="1929" customFormat="false" ht="12.75" hidden="false" customHeight="false" outlineLevel="0" collapsed="false">
      <c r="A1929" s="95" t="n">
        <f aca="false">MONTH(B1929)+(YEAR(B1929)-1998)*12</f>
        <v>27</v>
      </c>
      <c r="B1929" s="96" t="n">
        <v>36595</v>
      </c>
      <c r="C1929" s="0" t="n">
        <v>2.685</v>
      </c>
      <c r="D1929" s="98" t="n">
        <f aca="false">LN(C1929/C1928)</f>
        <v>-0.0257367146440497</v>
      </c>
      <c r="E1929" s="99" t="n">
        <f aca="false">STDEV(D1920:D1929)*SQRT(365)</f>
        <v>0.374346187613742</v>
      </c>
    </row>
    <row r="1930" customFormat="false" ht="12.75" hidden="false" customHeight="false" outlineLevel="0" collapsed="false">
      <c r="A1930" s="95" t="n">
        <f aca="false">MONTH(B1930)+(YEAR(B1930)-1998)*12</f>
        <v>27</v>
      </c>
      <c r="B1930" s="96" t="n">
        <v>36596</v>
      </c>
      <c r="C1930" s="0" t="n">
        <v>2.76</v>
      </c>
      <c r="D1930" s="98" t="n">
        <f aca="false">LN(C1930/C1929)</f>
        <v>0.0275499517682304</v>
      </c>
      <c r="E1930" s="99" t="n">
        <f aca="false">STDEV(D1921:D1930)*SQRT(365)</f>
        <v>0.389101429393069</v>
      </c>
    </row>
    <row r="1931" customFormat="false" ht="12.75" hidden="false" customHeight="false" outlineLevel="0" collapsed="false">
      <c r="A1931" s="95" t="n">
        <f aca="false">MONTH(B1931)+(YEAR(B1931)-1998)*12</f>
        <v>27</v>
      </c>
      <c r="B1931" s="96" t="n">
        <v>36597</v>
      </c>
      <c r="C1931" s="0" t="n">
        <v>2.76</v>
      </c>
      <c r="D1931" s="98" t="n">
        <f aca="false">LN(C1931/C1930)</f>
        <v>0</v>
      </c>
      <c r="E1931" s="99" t="n">
        <f aca="false">STDEV(D1922:D1931)*SQRT(365)</f>
        <v>0.376169225698628</v>
      </c>
    </row>
    <row r="1932" customFormat="false" ht="12.75" hidden="false" customHeight="false" outlineLevel="0" collapsed="false">
      <c r="A1932" s="95" t="n">
        <f aca="false">MONTH(B1932)+(YEAR(B1932)-1998)*12</f>
        <v>27</v>
      </c>
      <c r="B1932" s="96" t="n">
        <v>36598</v>
      </c>
      <c r="C1932" s="0" t="n">
        <v>2.76</v>
      </c>
      <c r="D1932" s="98" t="n">
        <f aca="false">LN(C1932/C1931)</f>
        <v>0</v>
      </c>
      <c r="E1932" s="99" t="n">
        <f aca="false">STDEV(D1923:D1932)*SQRT(365)</f>
        <v>0.314214819769553</v>
      </c>
    </row>
    <row r="1933" customFormat="false" ht="12.75" hidden="false" customHeight="false" outlineLevel="0" collapsed="false">
      <c r="A1933" s="95" t="n">
        <f aca="false">MONTH(B1933)+(YEAR(B1933)-1998)*12</f>
        <v>27</v>
      </c>
      <c r="B1933" s="96" t="n">
        <v>36599</v>
      </c>
      <c r="C1933" s="0" t="n">
        <v>2.8</v>
      </c>
      <c r="D1933" s="98" t="n">
        <f aca="false">LN(C1933/C1932)</f>
        <v>0.0143887374520997</v>
      </c>
      <c r="E1933" s="99" t="n">
        <f aca="false">STDEV(D1924:D1933)*SQRT(365)</f>
        <v>0.274008756811622</v>
      </c>
    </row>
    <row r="1934" customFormat="false" ht="12.75" hidden="false" customHeight="false" outlineLevel="0" collapsed="false">
      <c r="A1934" s="95" t="n">
        <f aca="false">MONTH(B1934)+(YEAR(B1934)-1998)*12</f>
        <v>27</v>
      </c>
      <c r="B1934" s="96" t="n">
        <v>36600</v>
      </c>
      <c r="C1934" s="0" t="n">
        <v>2.83</v>
      </c>
      <c r="D1934" s="98" t="n">
        <f aca="false">LN(C1934/C1933)</f>
        <v>0.0106572944739882</v>
      </c>
      <c r="E1934" s="99" t="n">
        <f aca="false">STDEV(D1925:D1934)*SQRT(365)</f>
        <v>0.277271335929833</v>
      </c>
    </row>
    <row r="1935" customFormat="false" ht="12.75" hidden="false" customHeight="false" outlineLevel="0" collapsed="false">
      <c r="A1935" s="95" t="n">
        <f aca="false">MONTH(B1935)+(YEAR(B1935)-1998)*12</f>
        <v>27</v>
      </c>
      <c r="B1935" s="96" t="n">
        <v>36601</v>
      </c>
      <c r="C1935" s="0" t="n">
        <v>2.76</v>
      </c>
      <c r="D1935" s="98" t="n">
        <f aca="false">LN(C1935/C1934)</f>
        <v>-0.0250460319260877</v>
      </c>
      <c r="E1935" s="99" t="n">
        <f aca="false">STDEV(D1926:D1935)*SQRT(365)</f>
        <v>0.327806002894783</v>
      </c>
    </row>
    <row r="1936" customFormat="false" ht="12.75" hidden="false" customHeight="false" outlineLevel="0" collapsed="false">
      <c r="A1936" s="95" t="n">
        <f aca="false">MONTH(B1936)+(YEAR(B1936)-1998)*12</f>
        <v>27</v>
      </c>
      <c r="B1936" s="96" t="n">
        <v>36602</v>
      </c>
      <c r="C1936" s="0" t="n">
        <v>2.835</v>
      </c>
      <c r="D1936" s="98" t="n">
        <f aca="false">LN(C1936/C1935)</f>
        <v>0.0268112574506568</v>
      </c>
      <c r="E1936" s="99" t="n">
        <f aca="false">STDEV(D1927:D1936)*SQRT(365)</f>
        <v>0.357420794467327</v>
      </c>
    </row>
    <row r="1937" customFormat="false" ht="12.75" hidden="false" customHeight="false" outlineLevel="0" collapsed="false">
      <c r="A1937" s="95" t="n">
        <f aca="false">MONTH(B1937)+(YEAR(B1937)-1998)*12</f>
        <v>27</v>
      </c>
      <c r="B1937" s="96" t="n">
        <v>36603</v>
      </c>
      <c r="C1937" s="0" t="n">
        <v>2.815</v>
      </c>
      <c r="D1937" s="98" t="n">
        <f aca="false">LN(C1937/C1936)</f>
        <v>-0.00707967558806169</v>
      </c>
      <c r="E1937" s="99" t="n">
        <f aca="false">STDEV(D1928:D1937)*SQRT(365)</f>
        <v>0.360483814100311</v>
      </c>
    </row>
    <row r="1938" customFormat="false" ht="12.75" hidden="false" customHeight="false" outlineLevel="0" collapsed="false">
      <c r="A1938" s="95" t="n">
        <f aca="false">MONTH(B1938)+(YEAR(B1938)-1998)*12</f>
        <v>27</v>
      </c>
      <c r="B1938" s="96" t="n">
        <v>36604</v>
      </c>
      <c r="C1938" s="0" t="n">
        <v>2.815</v>
      </c>
      <c r="D1938" s="98" t="n">
        <f aca="false">LN(C1938/C1937)</f>
        <v>0</v>
      </c>
      <c r="E1938" s="99" t="n">
        <f aca="false">STDEV(D1929:D1938)*SQRT(365)</f>
        <v>0.354106504042981</v>
      </c>
    </row>
    <row r="1939" customFormat="false" ht="12.75" hidden="false" customHeight="false" outlineLevel="0" collapsed="false">
      <c r="A1939" s="95" t="n">
        <f aca="false">MONTH(B1939)+(YEAR(B1939)-1998)*12</f>
        <v>27</v>
      </c>
      <c r="B1939" s="96" t="n">
        <v>36605</v>
      </c>
      <c r="C1939" s="0" t="n">
        <v>2.815</v>
      </c>
      <c r="D1939" s="98" t="n">
        <f aca="false">LN(C1939/C1938)</f>
        <v>0</v>
      </c>
      <c r="E1939" s="99" t="n">
        <f aca="false">STDEV(D1930:D1939)*SQRT(365)</f>
        <v>0.3022323990287</v>
      </c>
    </row>
    <row r="1940" customFormat="false" ht="12.75" hidden="false" customHeight="false" outlineLevel="0" collapsed="false">
      <c r="A1940" s="95" t="n">
        <f aca="false">MONTH(B1940)+(YEAR(B1940)-1998)*12</f>
        <v>27</v>
      </c>
      <c r="B1940" s="96" t="n">
        <v>36606</v>
      </c>
      <c r="C1940" s="0" t="n">
        <v>2.735</v>
      </c>
      <c r="D1940" s="98" t="n">
        <f aca="false">LN(C1940/C1939)</f>
        <v>-0.0288308257177092</v>
      </c>
      <c r="E1940" s="99" t="n">
        <f aca="false">STDEV(D1931:D1940)*SQRT(365)</f>
        <v>0.320942044550825</v>
      </c>
    </row>
    <row r="1941" customFormat="false" ht="12.75" hidden="false" customHeight="false" outlineLevel="0" collapsed="false">
      <c r="A1941" s="95" t="n">
        <f aca="false">MONTH(B1941)+(YEAR(B1941)-1998)*12</f>
        <v>27</v>
      </c>
      <c r="B1941" s="96" t="n">
        <v>36607</v>
      </c>
      <c r="C1941" s="0" t="n">
        <v>2.745</v>
      </c>
      <c r="D1941" s="98" t="n">
        <f aca="false">LN(C1941/C1940)</f>
        <v>0.00364963908754955</v>
      </c>
      <c r="E1941" s="99" t="n">
        <f aca="false">STDEV(D1932:D1941)*SQRT(365)</f>
        <v>0.32211695481987</v>
      </c>
    </row>
    <row r="1942" customFormat="false" ht="12.75" hidden="false" customHeight="false" outlineLevel="0" collapsed="false">
      <c r="A1942" s="95" t="n">
        <f aca="false">MONTH(B1942)+(YEAR(B1942)-1998)*12</f>
        <v>27</v>
      </c>
      <c r="B1942" s="96" t="n">
        <v>36608</v>
      </c>
      <c r="C1942" s="0" t="n">
        <v>2.785</v>
      </c>
      <c r="D1942" s="98" t="n">
        <f aca="false">LN(C1942/C1941)</f>
        <v>0.0144667984177535</v>
      </c>
      <c r="E1942" s="99" t="n">
        <f aca="false">STDEV(D1933:D1942)*SQRT(365)</f>
        <v>0.334720510914839</v>
      </c>
    </row>
    <row r="1943" customFormat="false" ht="12.75" hidden="false" customHeight="false" outlineLevel="0" collapsed="false">
      <c r="A1943" s="95" t="n">
        <f aca="false">MONTH(B1943)+(YEAR(B1943)-1998)*12</f>
        <v>27</v>
      </c>
      <c r="B1943" s="96" t="n">
        <v>36609</v>
      </c>
      <c r="C1943" s="0" t="n">
        <v>2.75</v>
      </c>
      <c r="D1943" s="98" t="n">
        <f aca="false">LN(C1943/C1942)</f>
        <v>-0.0126469617007674</v>
      </c>
      <c r="E1943" s="99" t="n">
        <f aca="false">STDEV(D1934:D1943)*SQRT(365)</f>
        <v>0.330365112233985</v>
      </c>
    </row>
    <row r="1944" customFormat="false" ht="12.75" hidden="false" customHeight="false" outlineLevel="0" collapsed="false">
      <c r="A1944" s="95" t="n">
        <f aca="false">MONTH(B1944)+(YEAR(B1944)-1998)*12</f>
        <v>27</v>
      </c>
      <c r="B1944" s="96" t="n">
        <v>36610</v>
      </c>
      <c r="C1944" s="0" t="n">
        <v>2.815</v>
      </c>
      <c r="D1944" s="98" t="n">
        <f aca="false">LN(C1944/C1943)</f>
        <v>0.0233613499131738</v>
      </c>
      <c r="E1944" s="99" t="n">
        <f aca="false">STDEV(D1935:D1944)*SQRT(365)</f>
        <v>0.35758964586467</v>
      </c>
    </row>
    <row r="1945" customFormat="false" ht="12.75" hidden="false" customHeight="false" outlineLevel="0" collapsed="false">
      <c r="A1945" s="95" t="n">
        <f aca="false">MONTH(B1945)+(YEAR(B1945)-1998)*12</f>
        <v>27</v>
      </c>
      <c r="B1945" s="96" t="n">
        <v>36611</v>
      </c>
      <c r="C1945" s="0" t="n">
        <v>2.815</v>
      </c>
      <c r="D1945" s="98" t="n">
        <f aca="false">LN(C1945/C1944)</f>
        <v>0</v>
      </c>
      <c r="E1945" s="99" t="n">
        <f aca="false">STDEV(D1936:D1945)*SQRT(365)</f>
        <v>0.317750335513721</v>
      </c>
    </row>
    <row r="1946" customFormat="false" ht="12.75" hidden="false" customHeight="false" outlineLevel="0" collapsed="false">
      <c r="A1946" s="95" t="n">
        <f aca="false">MONTH(B1946)+(YEAR(B1946)-1998)*12</f>
        <v>27</v>
      </c>
      <c r="B1946" s="96" t="n">
        <v>36612</v>
      </c>
      <c r="C1946" s="0" t="n">
        <v>2.815</v>
      </c>
      <c r="D1946" s="98" t="n">
        <f aca="false">LN(C1946/C1945)</f>
        <v>0</v>
      </c>
      <c r="E1946" s="99" t="n">
        <f aca="false">STDEV(D1937:D1946)*SQRT(365)</f>
        <v>0.270532579224759</v>
      </c>
    </row>
    <row r="1947" customFormat="false" ht="12.75" hidden="false" customHeight="false" outlineLevel="0" collapsed="false">
      <c r="A1947" s="95" t="n">
        <f aca="false">MONTH(B1947)+(YEAR(B1947)-1998)*12</f>
        <v>27</v>
      </c>
      <c r="B1947" s="96" t="n">
        <v>36613</v>
      </c>
      <c r="C1947" s="0" t="n">
        <v>2.815</v>
      </c>
      <c r="D1947" s="98" t="n">
        <f aca="false">LN(C1947/C1946)</f>
        <v>0</v>
      </c>
      <c r="E1947" s="99" t="n">
        <f aca="false">STDEV(D1938:D1947)*SQRT(365)</f>
        <v>0.267129987996903</v>
      </c>
    </row>
    <row r="1948" customFormat="false" ht="12.75" hidden="false" customHeight="false" outlineLevel="0" collapsed="false">
      <c r="A1948" s="95" t="n">
        <f aca="false">MONTH(B1948)+(YEAR(B1948)-1998)*12</f>
        <v>27</v>
      </c>
      <c r="B1948" s="96" t="n">
        <v>36614</v>
      </c>
      <c r="C1948" s="0" t="n">
        <v>2.925</v>
      </c>
      <c r="D1948" s="98" t="n">
        <f aca="false">LN(C1948/C1947)</f>
        <v>0.038332219092166</v>
      </c>
      <c r="E1948" s="99" t="n">
        <f aca="false">STDEV(D1939:D1948)*SQRT(365)</f>
        <v>0.353539297301677</v>
      </c>
    </row>
    <row r="1949" customFormat="false" ht="12.75" hidden="false" customHeight="false" outlineLevel="0" collapsed="false">
      <c r="A1949" s="95" t="n">
        <f aca="false">MONTH(B1949)+(YEAR(B1949)-1998)*12</f>
        <v>27</v>
      </c>
      <c r="B1949" s="96" t="n">
        <v>36615</v>
      </c>
      <c r="C1949" s="0" t="n">
        <v>2.92</v>
      </c>
      <c r="D1949" s="98" t="n">
        <f aca="false">LN(C1949/C1948)</f>
        <v>-0.00171086440362943</v>
      </c>
      <c r="E1949" s="99" t="n">
        <f aca="false">STDEV(D1940:D1949)*SQRT(365)</f>
        <v>0.354441545185996</v>
      </c>
    </row>
    <row r="1950" customFormat="false" ht="12.75" hidden="false" customHeight="false" outlineLevel="0" collapsed="false">
      <c r="A1950" s="95" t="n">
        <f aca="false">MONTH(B1950)+(YEAR(B1950)-1998)*12</f>
        <v>27</v>
      </c>
      <c r="B1950" s="96" t="n">
        <v>36616</v>
      </c>
      <c r="C1950" s="0" t="n">
        <v>2.83</v>
      </c>
      <c r="D1950" s="98" t="n">
        <f aca="false">LN(C1950/C1949)</f>
        <v>-0.031306904625044</v>
      </c>
      <c r="E1950" s="99" t="n">
        <f aca="false">STDEV(D1941:D1950)*SQRT(365)</f>
        <v>0.363838418397846</v>
      </c>
    </row>
    <row r="1951" customFormat="false" ht="12.75" hidden="false" customHeight="false" outlineLevel="0" collapsed="false">
      <c r="A1951" s="95" t="n">
        <f aca="false">MONTH(B1951)+(YEAR(B1951)-1998)*12</f>
        <v>28</v>
      </c>
      <c r="B1951" s="96" t="n">
        <v>36617</v>
      </c>
      <c r="C1951" s="0" t="n">
        <v>2.875</v>
      </c>
      <c r="D1951" s="98" t="n">
        <f aca="false">LN(C1951/C1950)</f>
        <v>0.0157759625941674</v>
      </c>
      <c r="E1951" s="99" t="n">
        <f aca="false">STDEV(D1942:D1951)*SQRT(365)</f>
        <v>0.371452402638081</v>
      </c>
    </row>
    <row r="1952" customFormat="false" ht="12.75" hidden="false" customHeight="false" outlineLevel="0" collapsed="false">
      <c r="A1952" s="95" t="n">
        <f aca="false">MONTH(B1952)+(YEAR(B1952)-1998)*12</f>
        <v>28</v>
      </c>
      <c r="B1952" s="96" t="n">
        <v>36618</v>
      </c>
      <c r="C1952" s="0" t="n">
        <v>2.875</v>
      </c>
      <c r="D1952" s="98" t="n">
        <f aca="false">LN(C1952/C1951)</f>
        <v>0</v>
      </c>
      <c r="E1952" s="99" t="n">
        <f aca="false">STDEV(D1943:D1952)*SQRT(365)</f>
        <v>0.366155566591782</v>
      </c>
    </row>
    <row r="1953" customFormat="false" ht="12.75" hidden="false" customHeight="false" outlineLevel="0" collapsed="false">
      <c r="A1953" s="95" t="n">
        <f aca="false">MONTH(B1953)+(YEAR(B1953)-1998)*12</f>
        <v>28</v>
      </c>
      <c r="B1953" s="96" t="n">
        <v>36619</v>
      </c>
      <c r="C1953" s="0" t="n">
        <v>2.875</v>
      </c>
      <c r="D1953" s="98" t="n">
        <f aca="false">LN(C1953/C1952)</f>
        <v>0</v>
      </c>
      <c r="E1953" s="99" t="n">
        <f aca="false">STDEV(D1944:D1953)*SQRT(365)</f>
        <v>0.351670272771379</v>
      </c>
    </row>
    <row r="1954" customFormat="false" ht="12.75" hidden="false" customHeight="false" outlineLevel="0" collapsed="false">
      <c r="A1954" s="95" t="n">
        <f aca="false">MONTH(B1954)+(YEAR(B1954)-1998)*12</f>
        <v>28</v>
      </c>
      <c r="B1954" s="96" t="n">
        <v>36620</v>
      </c>
      <c r="C1954" s="0" t="n">
        <v>2.915</v>
      </c>
      <c r="D1954" s="98" t="n">
        <f aca="false">LN(C1954/C1953)</f>
        <v>0.0138171455531419</v>
      </c>
      <c r="E1954" s="99" t="n">
        <f aca="false">STDEV(D1945:D1954)*SQRT(365)</f>
        <v>0.335191060176357</v>
      </c>
    </row>
    <row r="1955" customFormat="false" ht="12.75" hidden="false" customHeight="false" outlineLevel="0" collapsed="false">
      <c r="A1955" s="95" t="n">
        <f aca="false">MONTH(B1955)+(YEAR(B1955)-1998)*12</f>
        <v>28</v>
      </c>
      <c r="B1955" s="96" t="n">
        <v>36621</v>
      </c>
      <c r="C1955" s="0" t="n">
        <v>2.87</v>
      </c>
      <c r="D1955" s="98" t="n">
        <f aca="false">LN(C1955/C1954)</f>
        <v>-0.0155577900309259</v>
      </c>
      <c r="E1955" s="99" t="n">
        <f aca="false">STDEV(D1946:D1955)*SQRT(365)</f>
        <v>0.354390605896565</v>
      </c>
    </row>
    <row r="1956" customFormat="false" ht="12.75" hidden="false" customHeight="false" outlineLevel="0" collapsed="false">
      <c r="A1956" s="95" t="n">
        <f aca="false">MONTH(B1956)+(YEAR(B1956)-1998)*12</f>
        <v>28</v>
      </c>
      <c r="B1956" s="96" t="n">
        <v>36622</v>
      </c>
      <c r="C1956" s="0" t="n">
        <v>2.86</v>
      </c>
      <c r="D1956" s="98" t="n">
        <f aca="false">LN(C1956/C1955)</f>
        <v>-0.0034904049397686</v>
      </c>
      <c r="E1956" s="99" t="n">
        <f aca="false">STDEV(D1947:D1956)*SQRT(365)</f>
        <v>0.355788126365183</v>
      </c>
    </row>
    <row r="1957" customFormat="false" ht="12.75" hidden="false" customHeight="false" outlineLevel="0" collapsed="false">
      <c r="A1957" s="95" t="n">
        <f aca="false">MONTH(B1957)+(YEAR(B1957)-1998)*12</f>
        <v>28</v>
      </c>
      <c r="B1957" s="96" t="n">
        <v>36623</v>
      </c>
      <c r="C1957" s="0" t="n">
        <v>2.91</v>
      </c>
      <c r="D1957" s="98" t="n">
        <f aca="false">LN(C1957/C1956)</f>
        <v>0.0173314563516399</v>
      </c>
      <c r="E1957" s="99" t="n">
        <f aca="false">STDEV(D1948:D1957)*SQRT(365)</f>
        <v>0.367858084946309</v>
      </c>
    </row>
    <row r="1958" customFormat="false" ht="12.75" hidden="false" customHeight="false" outlineLevel="0" collapsed="false">
      <c r="A1958" s="95" t="n">
        <f aca="false">MONTH(B1958)+(YEAR(B1958)-1998)*12</f>
        <v>28</v>
      </c>
      <c r="B1958" s="96" t="n">
        <v>36624</v>
      </c>
      <c r="C1958" s="0" t="n">
        <v>2.97</v>
      </c>
      <c r="D1958" s="98" t="n">
        <f aca="false">LN(C1958/C1957)</f>
        <v>0.020408871631207</v>
      </c>
      <c r="E1958" s="99" t="n">
        <f aca="false">STDEV(D1949:D1958)*SQRT(365)</f>
        <v>0.310070271373389</v>
      </c>
    </row>
    <row r="1959" customFormat="false" ht="12.75" hidden="false" customHeight="false" outlineLevel="0" collapsed="false">
      <c r="A1959" s="95" t="n">
        <f aca="false">MONTH(B1959)+(YEAR(B1959)-1998)*12</f>
        <v>28</v>
      </c>
      <c r="B1959" s="96" t="n">
        <v>36625</v>
      </c>
      <c r="C1959" s="0" t="n">
        <v>2.97</v>
      </c>
      <c r="D1959" s="98" t="n">
        <f aca="false">LN(C1959/C1958)</f>
        <v>0</v>
      </c>
      <c r="E1959" s="99" t="n">
        <f aca="false">STDEV(D1950:D1959)*SQRT(365)</f>
        <v>0.309517571458051</v>
      </c>
    </row>
    <row r="1960" customFormat="false" ht="12.75" hidden="false" customHeight="false" outlineLevel="0" collapsed="false">
      <c r="A1960" s="95" t="n">
        <f aca="false">MONTH(B1960)+(YEAR(B1960)-1998)*12</f>
        <v>28</v>
      </c>
      <c r="B1960" s="96" t="n">
        <v>36626</v>
      </c>
      <c r="C1960" s="0" t="n">
        <v>2.97</v>
      </c>
      <c r="D1960" s="98" t="n">
        <f aca="false">LN(C1960/C1959)</f>
        <v>0</v>
      </c>
      <c r="E1960" s="99" t="n">
        <f aca="false">STDEV(D1951:D1960)*SQRT(365)</f>
        <v>0.218552991338534</v>
      </c>
    </row>
    <row r="1961" customFormat="false" ht="12.75" hidden="false" customHeight="false" outlineLevel="0" collapsed="false">
      <c r="A1961" s="95" t="n">
        <f aca="false">MONTH(B1961)+(YEAR(B1961)-1998)*12</f>
        <v>28</v>
      </c>
      <c r="B1961" s="96" t="n">
        <v>36627</v>
      </c>
      <c r="C1961" s="0" t="n">
        <v>2.995</v>
      </c>
      <c r="D1961" s="98" t="n">
        <f aca="false">LN(C1961/C1960)</f>
        <v>0.00838227875280444</v>
      </c>
      <c r="E1961" s="99" t="n">
        <f aca="false">STDEV(D1952:D1961)*SQRT(365)</f>
        <v>0.207835156141786</v>
      </c>
    </row>
    <row r="1962" customFormat="false" ht="12.75" hidden="false" customHeight="false" outlineLevel="0" collapsed="false">
      <c r="A1962" s="95" t="n">
        <f aca="false">MONTH(B1962)+(YEAR(B1962)-1998)*12</f>
        <v>28</v>
      </c>
      <c r="B1962" s="96" t="n">
        <v>36628</v>
      </c>
      <c r="C1962" s="0" t="n">
        <v>2.975</v>
      </c>
      <c r="D1962" s="98" t="n">
        <f aca="false">LN(C1962/C1961)</f>
        <v>-0.00670019256981956</v>
      </c>
      <c r="E1962" s="99" t="n">
        <f aca="false">STDEV(D1953:D1962)*SQRT(365)</f>
        <v>0.216924696960567</v>
      </c>
    </row>
    <row r="1963" customFormat="false" ht="12.75" hidden="false" customHeight="false" outlineLevel="0" collapsed="false">
      <c r="A1963" s="95" t="n">
        <f aca="false">MONTH(B1963)+(YEAR(B1963)-1998)*12</f>
        <v>28</v>
      </c>
      <c r="B1963" s="96" t="n">
        <v>36629</v>
      </c>
      <c r="C1963" s="0" t="n">
        <v>2.975</v>
      </c>
      <c r="D1963" s="98" t="n">
        <f aca="false">LN(C1963/C1962)</f>
        <v>0</v>
      </c>
      <c r="E1963" s="99" t="n">
        <f aca="false">STDEV(D1954:D1963)*SQRT(365)</f>
        <v>0.216924696960567</v>
      </c>
    </row>
    <row r="1964" customFormat="false" ht="12.75" hidden="false" customHeight="false" outlineLevel="0" collapsed="false">
      <c r="A1964" s="95" t="n">
        <f aca="false">MONTH(B1964)+(YEAR(B1964)-1998)*12</f>
        <v>28</v>
      </c>
      <c r="B1964" s="96" t="n">
        <v>36630</v>
      </c>
      <c r="C1964" s="0" t="n">
        <v>3.05</v>
      </c>
      <c r="D1964" s="98" t="n">
        <f aca="false">LN(C1964/C1963)</f>
        <v>0.0248975516217271</v>
      </c>
      <c r="E1964" s="99" t="n">
        <f aca="false">STDEV(D1955:D1964)*SQRT(365)</f>
        <v>0.246744351444807</v>
      </c>
    </row>
    <row r="1965" customFormat="false" ht="12.75" hidden="false" customHeight="false" outlineLevel="0" collapsed="false">
      <c r="A1965" s="95" t="n">
        <f aca="false">MONTH(B1965)+(YEAR(B1965)-1998)*12</f>
        <v>28</v>
      </c>
      <c r="B1965" s="96" t="n">
        <v>36631</v>
      </c>
      <c r="C1965" s="0" t="n">
        <v>3.06</v>
      </c>
      <c r="D1965" s="98" t="n">
        <f aca="false">LN(C1965/C1964)</f>
        <v>0.00327332534496933</v>
      </c>
      <c r="E1965" s="99" t="n">
        <f aca="false">STDEV(D1956:D1965)*SQRT(365)</f>
        <v>0.207721061454293</v>
      </c>
    </row>
    <row r="1966" customFormat="false" ht="12.75" hidden="false" customHeight="false" outlineLevel="0" collapsed="false">
      <c r="A1966" s="95" t="n">
        <f aca="false">MONTH(B1966)+(YEAR(B1966)-1998)*12</f>
        <v>28</v>
      </c>
      <c r="B1966" s="96" t="n">
        <v>36632</v>
      </c>
      <c r="C1966" s="0" t="n">
        <v>3.06</v>
      </c>
      <c r="D1966" s="98" t="n">
        <f aca="false">LN(C1966/C1965)</f>
        <v>0</v>
      </c>
      <c r="E1966" s="99" t="n">
        <f aca="false">STDEV(D1957:D1966)*SQRT(365)</f>
        <v>0.201964661942679</v>
      </c>
    </row>
    <row r="1967" customFormat="false" ht="12.75" hidden="false" customHeight="false" outlineLevel="0" collapsed="false">
      <c r="A1967" s="95" t="n">
        <f aca="false">MONTH(B1967)+(YEAR(B1967)-1998)*12</f>
        <v>28</v>
      </c>
      <c r="B1967" s="96" t="n">
        <v>36633</v>
      </c>
      <c r="C1967" s="0" t="n">
        <v>3.06</v>
      </c>
      <c r="D1967" s="98" t="n">
        <f aca="false">LN(C1967/C1966)</f>
        <v>0</v>
      </c>
      <c r="E1967" s="99" t="n">
        <f aca="false">STDEV(D1958:D1967)*SQRT(365)</f>
        <v>0.192071741242647</v>
      </c>
    </row>
    <row r="1968" customFormat="false" ht="12.75" hidden="false" customHeight="false" outlineLevel="0" collapsed="false">
      <c r="A1968" s="95" t="n">
        <f aca="false">MONTH(B1968)+(YEAR(B1968)-1998)*12</f>
        <v>28</v>
      </c>
      <c r="B1968" s="96" t="n">
        <v>36634</v>
      </c>
      <c r="C1968" s="0" t="n">
        <v>3.125</v>
      </c>
      <c r="D1968" s="98" t="n">
        <f aca="false">LN(C1968/C1967)</f>
        <v>0.0210193672240753</v>
      </c>
      <c r="E1968" s="99" t="n">
        <f aca="false">STDEV(D1959:D1968)*SQRT(365)</f>
        <v>0.19407956381963</v>
      </c>
    </row>
    <row r="1969" customFormat="false" ht="12.75" hidden="false" customHeight="false" outlineLevel="0" collapsed="false">
      <c r="A1969" s="95" t="n">
        <f aca="false">MONTH(B1969)+(YEAR(B1969)-1998)*12</f>
        <v>28</v>
      </c>
      <c r="B1969" s="96" t="n">
        <v>36635</v>
      </c>
      <c r="C1969" s="0" t="n">
        <v>3.145</v>
      </c>
      <c r="D1969" s="98" t="n">
        <f aca="false">LN(C1969/C1968)</f>
        <v>0.00637960696403899</v>
      </c>
      <c r="E1969" s="99" t="n">
        <f aca="false">STDEV(D1960:D1969)*SQRT(365)</f>
        <v>0.191102015301586</v>
      </c>
    </row>
    <row r="1970" customFormat="false" ht="12.75" hidden="false" customHeight="false" outlineLevel="0" collapsed="false">
      <c r="A1970" s="95" t="n">
        <f aca="false">MONTH(B1970)+(YEAR(B1970)-1998)*12</f>
        <v>28</v>
      </c>
      <c r="B1970" s="96" t="n">
        <v>36636</v>
      </c>
      <c r="C1970" s="0" t="n">
        <v>3.13</v>
      </c>
      <c r="D1970" s="98" t="n">
        <f aca="false">LN(C1970/C1969)</f>
        <v>-0.00478088560034201</v>
      </c>
      <c r="E1970" s="99" t="n">
        <f aca="false">STDEV(D1961:D1970)*SQRT(365)</f>
        <v>0.198933125392587</v>
      </c>
    </row>
    <row r="1971" customFormat="false" ht="12.75" hidden="false" customHeight="false" outlineLevel="0" collapsed="false">
      <c r="A1971" s="95" t="n">
        <f aca="false">MONTH(B1971)+(YEAR(B1971)-1998)*12</f>
        <v>28</v>
      </c>
      <c r="B1971" s="96" t="n">
        <v>36637</v>
      </c>
      <c r="C1971" s="0" t="n">
        <v>3.075</v>
      </c>
      <c r="D1971" s="98" t="n">
        <f aca="false">LN(C1971/C1970)</f>
        <v>-0.0177281032935806</v>
      </c>
      <c r="E1971" s="99" t="n">
        <f aca="false">STDEV(D1962:D1971)*SQRT(365)</f>
        <v>0.240454851544445</v>
      </c>
    </row>
    <row r="1972" customFormat="false" ht="12.75" hidden="false" customHeight="false" outlineLevel="0" collapsed="false">
      <c r="A1972" s="95" t="n">
        <f aca="false">MONTH(B1972)+(YEAR(B1972)-1998)*12</f>
        <v>28</v>
      </c>
      <c r="B1972" s="96" t="n">
        <v>36638</v>
      </c>
      <c r="C1972" s="0" t="n">
        <v>3.075</v>
      </c>
      <c r="D1972" s="98" t="n">
        <f aca="false">LN(C1972/C1971)</f>
        <v>0</v>
      </c>
      <c r="E1972" s="99" t="n">
        <f aca="false">STDEV(D1963:D1972)*SQRT(365)</f>
        <v>0.233202123944017</v>
      </c>
    </row>
    <row r="1973" customFormat="false" ht="12.75" hidden="false" customHeight="false" outlineLevel="0" collapsed="false">
      <c r="A1973" s="95" t="n">
        <f aca="false">MONTH(B1973)+(YEAR(B1973)-1998)*12</f>
        <v>28</v>
      </c>
      <c r="B1973" s="96" t="n">
        <v>36639</v>
      </c>
      <c r="C1973" s="0" t="n">
        <v>3.075</v>
      </c>
      <c r="D1973" s="98" t="n">
        <f aca="false">LN(C1973/C1972)</f>
        <v>0</v>
      </c>
      <c r="E1973" s="99" t="n">
        <f aca="false">STDEV(D1964:D1973)*SQRT(365)</f>
        <v>0.233202123944017</v>
      </c>
    </row>
    <row r="1974" customFormat="false" ht="12.75" hidden="false" customHeight="false" outlineLevel="0" collapsed="false">
      <c r="A1974" s="95" t="n">
        <f aca="false">MONTH(B1974)+(YEAR(B1974)-1998)*12</f>
        <v>28</v>
      </c>
      <c r="B1974" s="96" t="n">
        <v>36640</v>
      </c>
      <c r="C1974" s="0" t="n">
        <v>3.075</v>
      </c>
      <c r="D1974" s="98" t="n">
        <f aca="false">LN(C1974/C1973)</f>
        <v>0</v>
      </c>
      <c r="E1974" s="99" t="n">
        <f aca="false">STDEV(D1965:D1974)*SQRT(365)</f>
        <v>0.182772728636958</v>
      </c>
    </row>
    <row r="1975" customFormat="false" ht="12.75" hidden="false" customHeight="false" outlineLevel="0" collapsed="false">
      <c r="A1975" s="95" t="n">
        <f aca="false">MONTH(B1975)+(YEAR(B1975)-1998)*12</f>
        <v>28</v>
      </c>
      <c r="B1975" s="96" t="n">
        <v>36641</v>
      </c>
      <c r="C1975" s="0" t="n">
        <v>3.125</v>
      </c>
      <c r="D1975" s="98" t="n">
        <f aca="false">LN(C1975/C1974)</f>
        <v>0.0161293819298835</v>
      </c>
      <c r="E1975" s="99" t="n">
        <f aca="false">STDEV(D1966:D1975)*SQRT(365)</f>
        <v>0.204940483689889</v>
      </c>
    </row>
    <row r="1976" customFormat="false" ht="12.75" hidden="false" customHeight="false" outlineLevel="0" collapsed="false">
      <c r="A1976" s="95" t="n">
        <f aca="false">MONTH(B1976)+(YEAR(B1976)-1998)*12</f>
        <v>28</v>
      </c>
      <c r="B1976" s="96" t="n">
        <v>36642</v>
      </c>
      <c r="C1976" s="0" t="n">
        <v>3.155</v>
      </c>
      <c r="D1976" s="98" t="n">
        <f aca="false">LN(C1976/C1975)</f>
        <v>0.00955421280481149</v>
      </c>
      <c r="E1976" s="99" t="n">
        <f aca="false">STDEV(D1967:D1976)*SQRT(365)</f>
        <v>0.209053890006401</v>
      </c>
    </row>
    <row r="1977" customFormat="false" ht="12.75" hidden="false" customHeight="false" outlineLevel="0" collapsed="false">
      <c r="A1977" s="95" t="n">
        <f aca="false">MONTH(B1977)+(YEAR(B1977)-1998)*12</f>
        <v>28</v>
      </c>
      <c r="B1977" s="96" t="n">
        <v>36643</v>
      </c>
      <c r="C1977" s="0" t="n">
        <v>3.12</v>
      </c>
      <c r="D1977" s="98" t="n">
        <f aca="false">LN(C1977/C1976)</f>
        <v>-0.0111554941717854</v>
      </c>
      <c r="E1977" s="99" t="n">
        <f aca="false">STDEV(D1968:D1977)*SQRT(365)</f>
        <v>0.225858753080214</v>
      </c>
    </row>
    <row r="1978" customFormat="false" ht="12.75" hidden="false" customHeight="false" outlineLevel="0" collapsed="false">
      <c r="A1978" s="95" t="n">
        <f aca="false">MONTH(B1978)+(YEAR(B1978)-1998)*12</f>
        <v>28</v>
      </c>
      <c r="B1978" s="96" t="n">
        <v>36644</v>
      </c>
      <c r="C1978" s="0" t="n">
        <v>3.055</v>
      </c>
      <c r="D1978" s="98" t="n">
        <f aca="false">LN(C1978/C1977)</f>
        <v>-0.0210534091978324</v>
      </c>
      <c r="E1978" s="99" t="n">
        <f aca="false">STDEV(D1969:D1978)*SQRT(365)</f>
        <v>0.224762106898501</v>
      </c>
    </row>
    <row r="1979" customFormat="false" ht="12.75" hidden="false" customHeight="false" outlineLevel="0" collapsed="false">
      <c r="A1979" s="95" t="n">
        <f aca="false">MONTH(B1979)+(YEAR(B1979)-1998)*12</f>
        <v>28</v>
      </c>
      <c r="B1979" s="96" t="n">
        <v>36645</v>
      </c>
      <c r="C1979" s="0" t="n">
        <v>3.09</v>
      </c>
      <c r="D1979" s="98" t="n">
        <f aca="false">LN(C1979/C1978)</f>
        <v>0.0113914982860953</v>
      </c>
      <c r="E1979" s="99" t="n">
        <f aca="false">STDEV(D1970:D1979)*SQRT(365)</f>
        <v>0.234412557543249</v>
      </c>
    </row>
    <row r="1980" customFormat="false" ht="12.75" hidden="false" customHeight="false" outlineLevel="0" collapsed="false">
      <c r="A1980" s="95" t="n">
        <f aca="false">MONTH(B1980)+(YEAR(B1980)-1998)*12</f>
        <v>28</v>
      </c>
      <c r="B1980" s="96" t="n">
        <v>36646</v>
      </c>
      <c r="C1980" s="0" t="n">
        <v>3.09</v>
      </c>
      <c r="D1980" s="98" t="n">
        <f aca="false">LN(C1980/C1979)</f>
        <v>0</v>
      </c>
      <c r="E1980" s="99" t="n">
        <f aca="false">STDEV(D1971:D1980)*SQRT(365)</f>
        <v>0.233695816301067</v>
      </c>
    </row>
    <row r="1981" customFormat="false" ht="12.75" hidden="false" customHeight="false" outlineLevel="0" collapsed="false">
      <c r="A1981" s="95" t="n">
        <f aca="false">MONTH(B1981)+(YEAR(B1981)-1998)*12</f>
        <v>29</v>
      </c>
      <c r="B1981" s="96" t="n">
        <v>36647</v>
      </c>
      <c r="C1981" s="0" t="n">
        <v>3.12</v>
      </c>
      <c r="D1981" s="98" t="n">
        <f aca="false">LN(C1981/C1980)</f>
        <v>0.00966191091173689</v>
      </c>
      <c r="E1981" s="99" t="n">
        <f aca="false">STDEV(D1972:D1981)*SQRT(365)</f>
        <v>0.213233641950006</v>
      </c>
    </row>
    <row r="1982" customFormat="false" ht="12.75" hidden="false" customHeight="false" outlineLevel="0" collapsed="false">
      <c r="A1982" s="95" t="n">
        <f aca="false">MONTH(B1982)+(YEAR(B1982)-1998)*12</f>
        <v>29</v>
      </c>
      <c r="B1982" s="96" t="n">
        <v>36648</v>
      </c>
      <c r="C1982" s="0" t="n">
        <v>3.16</v>
      </c>
      <c r="D1982" s="98" t="n">
        <f aca="false">LN(C1982/C1981)</f>
        <v>0.0127390257774297</v>
      </c>
      <c r="E1982" s="99" t="n">
        <f aca="false">STDEV(D1973:D1982)*SQRT(365)</f>
        <v>0.223362380239032</v>
      </c>
    </row>
    <row r="1983" customFormat="false" ht="12.75" hidden="false" customHeight="false" outlineLevel="0" collapsed="false">
      <c r="A1983" s="95" t="n">
        <f aca="false">MONTH(B1983)+(YEAR(B1983)-1998)*12</f>
        <v>29</v>
      </c>
      <c r="B1983" s="96" t="n">
        <v>36649</v>
      </c>
      <c r="C1983" s="0" t="n">
        <v>3.205</v>
      </c>
      <c r="D1983" s="98" t="n">
        <f aca="false">LN(C1983/C1982)</f>
        <v>0.0141400627738127</v>
      </c>
      <c r="E1983" s="99" t="n">
        <f aca="false">STDEV(D1974:D1983)*SQRT(365)</f>
        <v>0.232510864697368</v>
      </c>
    </row>
    <row r="1984" customFormat="false" ht="12.75" hidden="false" customHeight="false" outlineLevel="0" collapsed="false">
      <c r="A1984" s="95" t="n">
        <f aca="false">MONTH(B1984)+(YEAR(B1984)-1998)*12</f>
        <v>29</v>
      </c>
      <c r="B1984" s="96" t="n">
        <v>36650</v>
      </c>
      <c r="C1984" s="0" t="n">
        <v>3.18</v>
      </c>
      <c r="D1984" s="98" t="n">
        <f aca="false">LN(C1984/C1983)</f>
        <v>-0.00783089358054783</v>
      </c>
      <c r="E1984" s="99" t="n">
        <f aca="false">STDEV(D1975:D1984)*SQRT(365)</f>
        <v>0.242754317243302</v>
      </c>
    </row>
    <row r="1985" customFormat="false" ht="12.75" hidden="false" customHeight="false" outlineLevel="0" collapsed="false">
      <c r="A1985" s="95" t="n">
        <f aca="false">MONTH(B1985)+(YEAR(B1985)-1998)*12</f>
        <v>29</v>
      </c>
      <c r="B1985" s="96" t="n">
        <v>36651</v>
      </c>
      <c r="C1985" s="0" t="n">
        <v>3.085</v>
      </c>
      <c r="D1985" s="98" t="n">
        <f aca="false">LN(C1985/C1984)</f>
        <v>-0.0303295394347344</v>
      </c>
      <c r="E1985" s="99" t="n">
        <f aca="false">STDEV(D1976:D1985)*SQRT(365)</f>
        <v>0.299306140304518</v>
      </c>
    </row>
    <row r="1986" customFormat="false" ht="12.75" hidden="false" customHeight="false" outlineLevel="0" collapsed="false">
      <c r="A1986" s="95" t="n">
        <f aca="false">MONTH(B1986)+(YEAR(B1986)-1998)*12</f>
        <v>29</v>
      </c>
      <c r="B1986" s="96" t="n">
        <v>36652</v>
      </c>
      <c r="C1986" s="0" t="n">
        <v>3.11</v>
      </c>
      <c r="D1986" s="98" t="n">
        <f aca="false">LN(C1986/C1985)</f>
        <v>0.0080710688337915</v>
      </c>
      <c r="E1986" s="99" t="n">
        <f aca="false">STDEV(D1977:D1986)*SQRT(365)</f>
        <v>0.297254287395076</v>
      </c>
    </row>
    <row r="1987" customFormat="false" ht="12.75" hidden="false" customHeight="false" outlineLevel="0" collapsed="false">
      <c r="A1987" s="95" t="n">
        <f aca="false">MONTH(B1987)+(YEAR(B1987)-1998)*12</f>
        <v>29</v>
      </c>
      <c r="B1987" s="96" t="n">
        <v>36653</v>
      </c>
      <c r="C1987" s="0" t="n">
        <v>3.11</v>
      </c>
      <c r="D1987" s="98" t="n">
        <f aca="false">LN(C1987/C1986)</f>
        <v>0</v>
      </c>
      <c r="E1987" s="99" t="n">
        <f aca="false">STDEV(D1978:D1987)*SQRT(365)</f>
        <v>0.29001438561746</v>
      </c>
    </row>
    <row r="1988" customFormat="false" ht="12.75" hidden="false" customHeight="false" outlineLevel="0" collapsed="false">
      <c r="A1988" s="95" t="n">
        <f aca="false">MONTH(B1988)+(YEAR(B1988)-1998)*12</f>
        <v>29</v>
      </c>
      <c r="B1988" s="96" t="n">
        <v>36654</v>
      </c>
      <c r="C1988" s="0" t="n">
        <v>3.11</v>
      </c>
      <c r="D1988" s="98" t="n">
        <f aca="false">LN(C1988/C1987)</f>
        <v>0</v>
      </c>
      <c r="E1988" s="99" t="n">
        <f aca="false">STDEV(D1979:D1988)*SQRT(365)</f>
        <v>0.254721128378113</v>
      </c>
    </row>
    <row r="1989" customFormat="false" ht="12.75" hidden="false" customHeight="false" outlineLevel="0" collapsed="false">
      <c r="A1989" s="95" t="n">
        <f aca="false">MONTH(B1989)+(YEAR(B1989)-1998)*12</f>
        <v>29</v>
      </c>
      <c r="B1989" s="96" t="n">
        <v>36655</v>
      </c>
      <c r="C1989" s="0" t="n">
        <v>3.12</v>
      </c>
      <c r="D1989" s="98" t="n">
        <f aca="false">LN(C1989/C1988)</f>
        <v>0.00321027563024819</v>
      </c>
      <c r="E1989" s="99" t="n">
        <f aca="false">STDEV(D1980:D1989)*SQRT(365)</f>
        <v>0.246881900481769</v>
      </c>
    </row>
    <row r="1990" customFormat="false" ht="12.75" hidden="false" customHeight="false" outlineLevel="0" collapsed="false">
      <c r="A1990" s="95" t="n">
        <f aca="false">MONTH(B1990)+(YEAR(B1990)-1998)*12</f>
        <v>29</v>
      </c>
      <c r="B1990" s="96" t="n">
        <v>36656</v>
      </c>
      <c r="C1990" s="0" t="n">
        <v>3.25</v>
      </c>
      <c r="D1990" s="98" t="n">
        <f aca="false">LN(C1990/C1989)</f>
        <v>0.0408219945202552</v>
      </c>
      <c r="E1990" s="99" t="n">
        <f aca="false">STDEV(D1981:D1990)*SQRT(365)</f>
        <v>0.344349222233105</v>
      </c>
    </row>
    <row r="1991" customFormat="false" ht="12.75" hidden="false" customHeight="false" outlineLevel="0" collapsed="false">
      <c r="A1991" s="95" t="n">
        <f aca="false">MONTH(B1991)+(YEAR(B1991)-1998)*12</f>
        <v>29</v>
      </c>
      <c r="B1991" s="96" t="n">
        <v>36657</v>
      </c>
      <c r="C1991" s="0" t="n">
        <v>3.195</v>
      </c>
      <c r="D1991" s="98" t="n">
        <f aca="false">LN(C1991/C1990)</f>
        <v>-0.017067908512148</v>
      </c>
      <c r="E1991" s="99" t="n">
        <f aca="false">STDEV(D1982:D1991)*SQRT(365)</f>
        <v>0.366950295556938</v>
      </c>
    </row>
    <row r="1992" customFormat="false" ht="12.75" hidden="false" customHeight="false" outlineLevel="0" collapsed="false">
      <c r="A1992" s="95" t="n">
        <f aca="false">MONTH(B1992)+(YEAR(B1992)-1998)*12</f>
        <v>29</v>
      </c>
      <c r="B1992" s="96" t="n">
        <v>36658</v>
      </c>
      <c r="C1992" s="0" t="n">
        <v>3.365</v>
      </c>
      <c r="D1992" s="98" t="n">
        <f aca="false">LN(C1992/C1991)</f>
        <v>0.0518408752671931</v>
      </c>
      <c r="E1992" s="99" t="n">
        <f aca="false">STDEV(D1983:D1992)*SQRT(365)</f>
        <v>0.472576506336669</v>
      </c>
    </row>
    <row r="1993" customFormat="false" ht="12.75" hidden="false" customHeight="false" outlineLevel="0" collapsed="false">
      <c r="A1993" s="95" t="n">
        <f aca="false">MONTH(B1993)+(YEAR(B1993)-1998)*12</f>
        <v>29</v>
      </c>
      <c r="B1993" s="96" t="n">
        <v>36659</v>
      </c>
      <c r="C1993" s="0" t="n">
        <v>3.35</v>
      </c>
      <c r="D1993" s="98" t="n">
        <f aca="false">LN(C1993/C1992)</f>
        <v>-0.00446761725971605</v>
      </c>
      <c r="E1993" s="99" t="n">
        <f aca="false">STDEV(D1984:D1993)*SQRT(365)</f>
        <v>0.473404537060082</v>
      </c>
    </row>
    <row r="1994" customFormat="false" ht="12.75" hidden="false" customHeight="false" outlineLevel="0" collapsed="false">
      <c r="A1994" s="95" t="n">
        <f aca="false">MONTH(B1994)+(YEAR(B1994)-1998)*12</f>
        <v>29</v>
      </c>
      <c r="B1994" s="96" t="n">
        <v>36660</v>
      </c>
      <c r="C1994" s="0" t="n">
        <v>3.35</v>
      </c>
      <c r="D1994" s="98" t="n">
        <f aca="false">LN(C1994/C1993)</f>
        <v>0</v>
      </c>
      <c r="E1994" s="99" t="n">
        <f aca="false">STDEV(D1985:D1994)*SQRT(365)</f>
        <v>0.46751004892547</v>
      </c>
    </row>
    <row r="1995" customFormat="false" ht="12.75" hidden="false" customHeight="false" outlineLevel="0" collapsed="false">
      <c r="A1995" s="95" t="n">
        <f aca="false">MONTH(B1995)+(YEAR(B1995)-1998)*12</f>
        <v>29</v>
      </c>
      <c r="B1995" s="96" t="n">
        <v>36661</v>
      </c>
      <c r="C1995" s="0" t="n">
        <v>3.35</v>
      </c>
      <c r="D1995" s="98" t="n">
        <f aca="false">LN(C1995/C1994)</f>
        <v>0</v>
      </c>
      <c r="E1995" s="99" t="n">
        <f aca="false">STDEV(D1986:D1995)*SQRT(365)</f>
        <v>0.405853344352909</v>
      </c>
    </row>
    <row r="1996" customFormat="false" ht="12.75" hidden="false" customHeight="false" outlineLevel="0" collapsed="false">
      <c r="A1996" s="95" t="n">
        <f aca="false">MONTH(B1996)+(YEAR(B1996)-1998)*12</f>
        <v>29</v>
      </c>
      <c r="B1996" s="96" t="n">
        <v>36662</v>
      </c>
      <c r="C1996" s="0" t="n">
        <v>3.365</v>
      </c>
      <c r="D1996" s="98" t="n">
        <f aca="false">LN(C1996/C1995)</f>
        <v>0.00446761725971605</v>
      </c>
      <c r="E1996" s="99" t="n">
        <f aca="false">STDEV(D1987:D1996)*SQRT(365)</f>
        <v>0.406497864413168</v>
      </c>
    </row>
    <row r="1997" customFormat="false" ht="12.75" hidden="false" customHeight="false" outlineLevel="0" collapsed="false">
      <c r="A1997" s="95" t="n">
        <f aca="false">MONTH(B1997)+(YEAR(B1997)-1998)*12</f>
        <v>29</v>
      </c>
      <c r="B1997" s="96" t="n">
        <v>36663</v>
      </c>
      <c r="C1997" s="0" t="n">
        <v>3.455</v>
      </c>
      <c r="D1997" s="98" t="n">
        <f aca="false">LN(C1997/C1996)</f>
        <v>0.026394494122942</v>
      </c>
      <c r="E1997" s="99" t="n">
        <f aca="false">STDEV(D1988:D1997)*SQRT(365)</f>
        <v>0.416890435529243</v>
      </c>
    </row>
    <row r="1998" customFormat="false" ht="12.75" hidden="false" customHeight="false" outlineLevel="0" collapsed="false">
      <c r="A1998" s="95" t="n">
        <f aca="false">MONTH(B1998)+(YEAR(B1998)-1998)*12</f>
        <v>29</v>
      </c>
      <c r="B1998" s="96" t="n">
        <v>36664</v>
      </c>
      <c r="C1998" s="0" t="n">
        <v>3.495</v>
      </c>
      <c r="D1998" s="98" t="n">
        <f aca="false">LN(C1998/C1997)</f>
        <v>0.0115109184661403</v>
      </c>
      <c r="E1998" s="99" t="n">
        <f aca="false">STDEV(D1989:D1998)*SQRT(365)</f>
        <v>0.410867152403522</v>
      </c>
    </row>
    <row r="1999" customFormat="false" ht="12.75" hidden="false" customHeight="false" outlineLevel="0" collapsed="false">
      <c r="A1999" s="95" t="n">
        <f aca="false">MONTH(B1999)+(YEAR(B1999)-1998)*12</f>
        <v>29</v>
      </c>
      <c r="B1999" s="96" t="n">
        <v>36665</v>
      </c>
      <c r="C1999" s="0" t="n">
        <v>3.735</v>
      </c>
      <c r="D1999" s="98" t="n">
        <f aca="false">LN(C1999/C1998)</f>
        <v>0.0664144428990069</v>
      </c>
      <c r="E1999" s="99" t="n">
        <f aca="false">STDEV(D1990:D1999)*SQRT(365)</f>
        <v>0.520812881558115</v>
      </c>
    </row>
    <row r="2000" customFormat="false" ht="12.75" hidden="false" customHeight="false" outlineLevel="0" collapsed="false">
      <c r="A2000" s="95" t="n">
        <f aca="false">MONTH(B2000)+(YEAR(B2000)-1998)*12</f>
        <v>29</v>
      </c>
      <c r="B2000" s="96" t="n">
        <v>36666</v>
      </c>
      <c r="C2000" s="0" t="n">
        <v>3.765</v>
      </c>
      <c r="D2000" s="98" t="n">
        <f aca="false">LN(C2000/C1999)</f>
        <v>0.00800004266707637</v>
      </c>
      <c r="E2000" s="99" t="n">
        <f aca="false">STDEV(D1991:D2000)*SQRT(365)</f>
        <v>0.499786789561647</v>
      </c>
    </row>
    <row r="2001" customFormat="false" ht="12.75" hidden="false" customHeight="false" outlineLevel="0" collapsed="false">
      <c r="A2001" s="95" t="n">
        <f aca="false">MONTH(B2001)+(YEAR(B2001)-1998)*12</f>
        <v>29</v>
      </c>
      <c r="B2001" s="96" t="n">
        <v>36667</v>
      </c>
      <c r="C2001" s="0" t="n">
        <v>3.765</v>
      </c>
      <c r="D2001" s="98" t="n">
        <f aca="false">LN(C2001/C2000)</f>
        <v>0</v>
      </c>
      <c r="E2001" s="99" t="n">
        <f aca="false">STDEV(D1992:D2001)*SQRT(365)</f>
        <v>0.465217716365301</v>
      </c>
    </row>
    <row r="2002" customFormat="false" ht="12.75" hidden="false" customHeight="false" outlineLevel="0" collapsed="false">
      <c r="A2002" s="95" t="n">
        <f aca="false">MONTH(B2002)+(YEAR(B2002)-1998)*12</f>
        <v>29</v>
      </c>
      <c r="B2002" s="96" t="n">
        <v>36668</v>
      </c>
      <c r="C2002" s="0" t="n">
        <v>3.765</v>
      </c>
      <c r="D2002" s="98" t="n">
        <f aca="false">LN(C2002/C2001)</f>
        <v>0</v>
      </c>
      <c r="E2002" s="99" t="n">
        <f aca="false">STDEV(D1993:D2002)*SQRT(365)</f>
        <v>0.406895201593757</v>
      </c>
    </row>
    <row r="2003" customFormat="false" ht="12.75" hidden="false" customHeight="false" outlineLevel="0" collapsed="false">
      <c r="A2003" s="95" t="n">
        <f aca="false">MONTH(B2003)+(YEAR(B2003)-1998)*12</f>
        <v>29</v>
      </c>
      <c r="B2003" s="96" t="n">
        <v>36669</v>
      </c>
      <c r="C2003" s="0" t="n">
        <v>3.975</v>
      </c>
      <c r="D2003" s="98" t="n">
        <f aca="false">LN(C2003/C2002)</f>
        <v>0.0542768868544383</v>
      </c>
      <c r="E2003" s="99" t="n">
        <f aca="false">STDEV(D1994:D2003)*SQRT(365)</f>
        <v>0.465527847466474</v>
      </c>
    </row>
    <row r="2004" customFormat="false" ht="12.75" hidden="false" customHeight="false" outlineLevel="0" collapsed="false">
      <c r="A2004" s="95" t="n">
        <f aca="false">MONTH(B2004)+(YEAR(B2004)-1998)*12</f>
        <v>29</v>
      </c>
      <c r="B2004" s="96" t="n">
        <v>36670</v>
      </c>
      <c r="C2004" s="0" t="n">
        <v>3.845</v>
      </c>
      <c r="D2004" s="98" t="n">
        <f aca="false">LN(C2004/C2003)</f>
        <v>-0.0332511451486879</v>
      </c>
      <c r="E2004" s="99" t="n">
        <f aca="false">STDEV(D1995:D2004)*SQRT(365)</f>
        <v>0.550643891712655</v>
      </c>
    </row>
    <row r="2005" customFormat="false" ht="12.75" hidden="false" customHeight="false" outlineLevel="0" collapsed="false">
      <c r="A2005" s="95" t="n">
        <f aca="false">MONTH(B2005)+(YEAR(B2005)-1998)*12</f>
        <v>29</v>
      </c>
      <c r="B2005" s="96" t="n">
        <v>36671</v>
      </c>
      <c r="C2005" s="0" t="n">
        <v>3.935</v>
      </c>
      <c r="D2005" s="98" t="n">
        <f aca="false">LN(C2005/C2004)</f>
        <v>0.0231372789117593</v>
      </c>
      <c r="E2005" s="99" t="n">
        <f aca="false">STDEV(D1996:D2005)*SQRT(365)</f>
        <v>0.544871629801354</v>
      </c>
    </row>
    <row r="2006" customFormat="false" ht="12.75" hidden="false" customHeight="false" outlineLevel="0" collapsed="false">
      <c r="A2006" s="95" t="n">
        <f aca="false">MONTH(B2006)+(YEAR(B2006)-1998)*12</f>
        <v>29</v>
      </c>
      <c r="B2006" s="96" t="n">
        <v>36672</v>
      </c>
      <c r="C2006" s="0" t="n">
        <v>4.175</v>
      </c>
      <c r="D2006" s="98" t="n">
        <f aca="false">LN(C2006/C2005)</f>
        <v>0.0592034764334521</v>
      </c>
      <c r="E2006" s="99" t="n">
        <f aca="false">STDEV(D1997:D2006)*SQRT(365)</f>
        <v>0.595497643726095</v>
      </c>
    </row>
    <row r="2007" customFormat="false" ht="12.75" hidden="false" customHeight="false" outlineLevel="0" collapsed="false">
      <c r="A2007" s="95" t="n">
        <f aca="false">MONTH(B2007)+(YEAR(B2007)-1998)*12</f>
        <v>29</v>
      </c>
      <c r="B2007" s="96" t="n">
        <v>36673</v>
      </c>
      <c r="C2007" s="0" t="n">
        <v>4.285</v>
      </c>
      <c r="D2007" s="98" t="n">
        <f aca="false">LN(C2007/C2006)</f>
        <v>0.0260061937469243</v>
      </c>
      <c r="E2007" s="99" t="n">
        <f aca="false">STDEV(D1998:D2007)*SQRT(365)</f>
        <v>0.595374633712056</v>
      </c>
    </row>
    <row r="2008" customFormat="false" ht="12.75" hidden="false" customHeight="false" outlineLevel="0" collapsed="false">
      <c r="A2008" s="95" t="n">
        <f aca="false">MONTH(B2008)+(YEAR(B2008)-1998)*12</f>
        <v>29</v>
      </c>
      <c r="B2008" s="96" t="n">
        <v>36674</v>
      </c>
      <c r="C2008" s="0" t="n">
        <v>4.285</v>
      </c>
      <c r="D2008" s="98" t="n">
        <f aca="false">LN(C2008/C2007)</f>
        <v>0</v>
      </c>
      <c r="E2008" s="99" t="n">
        <f aca="false">STDEV(D1999:D2008)*SQRT(365)</f>
        <v>0.60717503373338</v>
      </c>
    </row>
    <row r="2009" customFormat="false" ht="12.75" hidden="false" customHeight="false" outlineLevel="0" collapsed="false">
      <c r="A2009" s="95" t="n">
        <f aca="false">MONTH(B2009)+(YEAR(B2009)-1998)*12</f>
        <v>29</v>
      </c>
      <c r="B2009" s="96" t="n">
        <v>36675</v>
      </c>
      <c r="C2009" s="0" t="n">
        <v>4.285</v>
      </c>
      <c r="D2009" s="98" t="n">
        <f aca="false">LN(C2009/C2008)</f>
        <v>0</v>
      </c>
      <c r="E2009" s="99" t="n">
        <f aca="false">STDEV(D2000:D2009)*SQRT(365)</f>
        <v>0.530722583660593</v>
      </c>
    </row>
    <row r="2010" customFormat="false" ht="12.75" hidden="false" customHeight="false" outlineLevel="0" collapsed="false">
      <c r="A2010" s="95" t="n">
        <f aca="false">MONTH(B2010)+(YEAR(B2010)-1998)*12</f>
        <v>29</v>
      </c>
      <c r="B2010" s="96" t="n">
        <v>36676</v>
      </c>
      <c r="C2010" s="0" t="n">
        <v>4.285</v>
      </c>
      <c r="D2010" s="98" t="n">
        <f aca="false">LN(C2010/C2009)</f>
        <v>0</v>
      </c>
      <c r="E2010" s="99" t="n">
        <f aca="false">STDEV(D2001:D2010)*SQRT(365)</f>
        <v>0.536400345657178</v>
      </c>
    </row>
    <row r="2011" customFormat="false" ht="12.75" hidden="false" customHeight="false" outlineLevel="0" collapsed="false">
      <c r="A2011" s="95" t="n">
        <f aca="false">MONTH(B2011)+(YEAR(B2011)-1998)*12</f>
        <v>29</v>
      </c>
      <c r="B2011" s="96" t="n">
        <v>36677</v>
      </c>
      <c r="C2011" s="0" t="n">
        <v>4.345</v>
      </c>
      <c r="D2011" s="98" t="n">
        <f aca="false">LN(C2011/C2010)</f>
        <v>0.0139052066676122</v>
      </c>
      <c r="E2011" s="99" t="n">
        <f aca="false">STDEV(D2002:D2011)*SQRT(365)</f>
        <v>0.529330959057436</v>
      </c>
    </row>
    <row r="2012" customFormat="false" ht="12.75" hidden="false" customHeight="false" outlineLevel="0" collapsed="false">
      <c r="A2012" s="95" t="n">
        <f aca="false">MONTH(B2012)+(YEAR(B2012)-1998)*12</f>
        <v>30</v>
      </c>
      <c r="B2012" s="96" t="n">
        <v>36678</v>
      </c>
      <c r="C2012" s="0" t="n">
        <v>4.5</v>
      </c>
      <c r="D2012" s="98" t="n">
        <f aca="false">LN(C2012/C2011)</f>
        <v>0.0350516380589188</v>
      </c>
      <c r="E2012" s="99" t="n">
        <f aca="false">STDEV(D2003:D2012)*SQRT(365)</f>
        <v>0.533198633591944</v>
      </c>
    </row>
    <row r="2013" customFormat="false" ht="12.75" hidden="false" customHeight="false" outlineLevel="0" collapsed="false">
      <c r="A2013" s="95" t="n">
        <f aca="false">MONTH(B2013)+(YEAR(B2013)-1998)*12</f>
        <v>30</v>
      </c>
      <c r="B2013" s="96" t="n">
        <v>36679</v>
      </c>
      <c r="C2013" s="0" t="n">
        <v>4.4</v>
      </c>
      <c r="D2013" s="98" t="n">
        <f aca="false">LN(C2013/C2012)</f>
        <v>-0.0224728558520585</v>
      </c>
      <c r="E2013" s="99" t="n">
        <f aca="false">STDEV(D2004:D2013)*SQRT(365)</f>
        <v>0.521950213150121</v>
      </c>
    </row>
    <row r="2014" customFormat="false" ht="12.75" hidden="false" customHeight="false" outlineLevel="0" collapsed="false">
      <c r="A2014" s="95" t="n">
        <f aca="false">MONTH(B2014)+(YEAR(B2014)-1998)*12</f>
        <v>30</v>
      </c>
      <c r="B2014" s="96" t="n">
        <v>36680</v>
      </c>
      <c r="C2014" s="0" t="n">
        <v>4.2</v>
      </c>
      <c r="D2014" s="98" t="n">
        <f aca="false">LN(C2014/C2013)</f>
        <v>-0.0465200156348929</v>
      </c>
      <c r="E2014" s="99" t="n">
        <f aca="false">STDEV(D2005:D2014)*SQRT(365)</f>
        <v>0.570594001612489</v>
      </c>
    </row>
    <row r="2015" customFormat="false" ht="12.75" hidden="false" customHeight="false" outlineLevel="0" collapsed="false">
      <c r="A2015" s="95" t="n">
        <f aca="false">MONTH(B2015)+(YEAR(B2015)-1998)*12</f>
        <v>30</v>
      </c>
      <c r="B2015" s="96" t="n">
        <v>36681</v>
      </c>
      <c r="C2015" s="0" t="n">
        <v>4.2</v>
      </c>
      <c r="D2015" s="98" t="n">
        <f aca="false">LN(C2015/C2014)</f>
        <v>0</v>
      </c>
      <c r="E2015" s="99" t="n">
        <f aca="false">STDEV(D2006:D2015)*SQRT(365)</f>
        <v>0.564153268731595</v>
      </c>
    </row>
    <row r="2016" customFormat="false" ht="12.75" hidden="false" customHeight="false" outlineLevel="0" collapsed="false">
      <c r="A2016" s="95" t="n">
        <f aca="false">MONTH(B2016)+(YEAR(B2016)-1998)*12</f>
        <v>30</v>
      </c>
      <c r="B2016" s="96" t="n">
        <v>36682</v>
      </c>
      <c r="C2016" s="0" t="n">
        <v>4.2</v>
      </c>
      <c r="D2016" s="98" t="n">
        <f aca="false">LN(C2016/C2015)</f>
        <v>0</v>
      </c>
      <c r="E2016" s="99" t="n">
        <f aca="false">STDEV(D2007:D2016)*SQRT(365)</f>
        <v>0.439546853345987</v>
      </c>
    </row>
    <row r="2017" customFormat="false" ht="12.75" hidden="false" customHeight="false" outlineLevel="0" collapsed="false">
      <c r="A2017" s="95" t="n">
        <f aca="false">MONTH(B2017)+(YEAR(B2017)-1998)*12</f>
        <v>30</v>
      </c>
      <c r="B2017" s="96" t="n">
        <v>36683</v>
      </c>
      <c r="C2017" s="0" t="n">
        <v>4.17</v>
      </c>
      <c r="D2017" s="98" t="n">
        <f aca="false">LN(C2017/C2016)</f>
        <v>-0.00716848947861263</v>
      </c>
      <c r="E2017" s="99" t="n">
        <f aca="false">STDEV(D2008:D2017)*SQRT(365)</f>
        <v>0.406201856745007</v>
      </c>
    </row>
    <row r="2018" customFormat="false" ht="12.75" hidden="false" customHeight="false" outlineLevel="0" collapsed="false">
      <c r="A2018" s="95" t="n">
        <f aca="false">MONTH(B2018)+(YEAR(B2018)-1998)*12</f>
        <v>30</v>
      </c>
      <c r="B2018" s="96" t="n">
        <v>36684</v>
      </c>
      <c r="C2018" s="0" t="n">
        <v>4.49</v>
      </c>
      <c r="D2018" s="98" t="n">
        <f aca="false">LN(C2018/C2017)</f>
        <v>0.0739366659434528</v>
      </c>
      <c r="E2018" s="99" t="n">
        <f aca="false">STDEV(D2009:D2018)*SQRT(365)</f>
        <v>0.617127818389078</v>
      </c>
    </row>
    <row r="2019" customFormat="false" ht="12.75" hidden="false" customHeight="false" outlineLevel="0" collapsed="false">
      <c r="A2019" s="95" t="n">
        <f aca="false">MONTH(B2019)+(YEAR(B2019)-1998)*12</f>
        <v>30</v>
      </c>
      <c r="B2019" s="96" t="n">
        <v>36685</v>
      </c>
      <c r="C2019" s="0" t="n">
        <v>4.225</v>
      </c>
      <c r="D2019" s="98" t="n">
        <f aca="false">LN(C2019/C2018)</f>
        <v>-0.0608334409450259</v>
      </c>
      <c r="E2019" s="99" t="n">
        <f aca="false">STDEV(D2010:D2019)*SQRT(365)</f>
        <v>0.734153570015488</v>
      </c>
    </row>
    <row r="2020" customFormat="false" ht="12.75" hidden="false" customHeight="false" outlineLevel="0" collapsed="false">
      <c r="A2020" s="95" t="n">
        <f aca="false">MONTH(B2020)+(YEAR(B2020)-1998)*12</f>
        <v>30</v>
      </c>
      <c r="B2020" s="96" t="n">
        <v>36686</v>
      </c>
      <c r="C2020" s="0" t="n">
        <v>3.955</v>
      </c>
      <c r="D2020" s="98" t="n">
        <f aca="false">LN(C2020/C2019)</f>
        <v>-0.0660386595895199</v>
      </c>
      <c r="E2020" s="99" t="n">
        <f aca="false">STDEV(D2011:D2020)*SQRT(365)</f>
        <v>0.831028560160811</v>
      </c>
    </row>
    <row r="2021" customFormat="false" ht="12.75" hidden="false" customHeight="false" outlineLevel="0" collapsed="false">
      <c r="A2021" s="95" t="n">
        <f aca="false">MONTH(B2021)+(YEAR(B2021)-1998)*12</f>
        <v>30</v>
      </c>
      <c r="B2021" s="96" t="n">
        <v>36687</v>
      </c>
      <c r="C2021" s="0" t="n">
        <v>4.145</v>
      </c>
      <c r="D2021" s="98" t="n">
        <f aca="false">LN(C2021/C2020)</f>
        <v>0.046922187367641</v>
      </c>
      <c r="E2021" s="99" t="n">
        <f aca="false">STDEV(D2012:D2021)*SQRT(365)</f>
        <v>0.888312147474202</v>
      </c>
    </row>
    <row r="2022" customFormat="false" ht="12.75" hidden="false" customHeight="false" outlineLevel="0" collapsed="false">
      <c r="A2022" s="95" t="n">
        <f aca="false">MONTH(B2022)+(YEAR(B2022)-1998)*12</f>
        <v>30</v>
      </c>
      <c r="B2022" s="96" t="n">
        <v>36688</v>
      </c>
      <c r="C2022" s="0" t="n">
        <v>4.145</v>
      </c>
      <c r="D2022" s="98" t="n">
        <f aca="false">LN(C2022/C2021)</f>
        <v>0</v>
      </c>
      <c r="E2022" s="99" t="n">
        <f aca="false">STDEV(D2013:D2022)*SQRT(365)</f>
        <v>0.849053038619606</v>
      </c>
    </row>
    <row r="2023" customFormat="false" ht="12.75" hidden="false" customHeight="false" outlineLevel="0" collapsed="false">
      <c r="A2023" s="95" t="n">
        <f aca="false">MONTH(B2023)+(YEAR(B2023)-1998)*12</f>
        <v>30</v>
      </c>
      <c r="B2023" s="96" t="n">
        <v>36689</v>
      </c>
      <c r="C2023" s="0" t="n">
        <v>4.145</v>
      </c>
      <c r="D2023" s="98" t="n">
        <f aca="false">LN(C2023/C2022)</f>
        <v>0</v>
      </c>
      <c r="E2023" s="99" t="n">
        <f aca="false">STDEV(D2014:D2023)*SQRT(365)</f>
        <v>0.844594529980659</v>
      </c>
    </row>
    <row r="2024" customFormat="false" ht="12.75" hidden="false" customHeight="false" outlineLevel="0" collapsed="false">
      <c r="A2024" s="95" t="n">
        <f aca="false">MONTH(B2024)+(YEAR(B2024)-1998)*12</f>
        <v>30</v>
      </c>
      <c r="B2024" s="96" t="n">
        <v>36690</v>
      </c>
      <c r="C2024" s="0" t="n">
        <v>4.195</v>
      </c>
      <c r="D2024" s="98" t="n">
        <f aca="false">LN(C2024/C2023)</f>
        <v>0.0119905513319113</v>
      </c>
      <c r="E2024" s="99" t="n">
        <f aca="false">STDEV(D2015:D2024)*SQRT(365)</f>
        <v>0.803650065310049</v>
      </c>
    </row>
    <row r="2025" customFormat="false" ht="12.75" hidden="false" customHeight="false" outlineLevel="0" collapsed="false">
      <c r="A2025" s="95" t="n">
        <f aca="false">MONTH(B2025)+(YEAR(B2025)-1998)*12</f>
        <v>30</v>
      </c>
      <c r="B2025" s="96" t="n">
        <v>36691</v>
      </c>
      <c r="C2025" s="0" t="n">
        <v>4.28</v>
      </c>
      <c r="D2025" s="98" t="n">
        <f aca="false">LN(C2025/C2024)</f>
        <v>0.020059669674536</v>
      </c>
      <c r="E2025" s="99" t="n">
        <f aca="false">STDEV(D2016:D2025)*SQRT(365)</f>
        <v>0.812855761135586</v>
      </c>
    </row>
    <row r="2026" customFormat="false" ht="12.75" hidden="false" customHeight="false" outlineLevel="0" collapsed="false">
      <c r="A2026" s="95" t="n">
        <f aca="false">MONTH(B2026)+(YEAR(B2026)-1998)*12</f>
        <v>30</v>
      </c>
      <c r="B2026" s="96" t="n">
        <v>36692</v>
      </c>
      <c r="C2026" s="0" t="n">
        <v>4.17</v>
      </c>
      <c r="D2026" s="98" t="n">
        <f aca="false">LN(C2026/C2025)</f>
        <v>-0.0260369737829954</v>
      </c>
      <c r="E2026" s="99" t="n">
        <f aca="false">STDEV(D2017:D2026)*SQRT(365)</f>
        <v>0.830339404622318</v>
      </c>
    </row>
    <row r="2027" customFormat="false" ht="12.75" hidden="false" customHeight="false" outlineLevel="0" collapsed="false">
      <c r="A2027" s="95" t="n">
        <f aca="false">MONTH(B2027)+(YEAR(B2027)-1998)*12</f>
        <v>30</v>
      </c>
      <c r="B2027" s="96" t="n">
        <v>36693</v>
      </c>
      <c r="C2027" s="0" t="n">
        <v>4.375</v>
      </c>
      <c r="D2027" s="98" t="n">
        <f aca="false">LN(C2027/C2026)</f>
        <v>0.0479904839988676</v>
      </c>
      <c r="E2027" s="99" t="n">
        <f aca="false">STDEV(D2018:D2027)*SQRT(365)</f>
        <v>0.878436424446599</v>
      </c>
    </row>
    <row r="2028" customFormat="false" ht="12.75" hidden="false" customHeight="false" outlineLevel="0" collapsed="false">
      <c r="A2028" s="95" t="n">
        <f aca="false">MONTH(B2028)+(YEAR(B2028)-1998)*12</f>
        <v>30</v>
      </c>
      <c r="B2028" s="96" t="n">
        <v>36694</v>
      </c>
      <c r="C2028" s="0" t="n">
        <v>4.45</v>
      </c>
      <c r="D2028" s="98" t="n">
        <f aca="false">LN(C2028/C2027)</f>
        <v>0.0169975763685711</v>
      </c>
      <c r="E2028" s="99" t="n">
        <f aca="false">STDEV(D2019:D2028)*SQRT(365)</f>
        <v>0.75543435347102</v>
      </c>
    </row>
    <row r="2029" customFormat="false" ht="12.75" hidden="false" customHeight="false" outlineLevel="0" collapsed="false">
      <c r="A2029" s="95" t="n">
        <f aca="false">MONTH(B2029)+(YEAR(B2029)-1998)*12</f>
        <v>30</v>
      </c>
      <c r="B2029" s="96" t="n">
        <v>36695</v>
      </c>
      <c r="C2029" s="0" t="n">
        <v>4.45</v>
      </c>
      <c r="D2029" s="98" t="n">
        <f aca="false">LN(C2029/C2028)</f>
        <v>0</v>
      </c>
      <c r="E2029" s="99" t="n">
        <f aca="false">STDEV(D2020:D2029)*SQRT(365)</f>
        <v>0.640315444975969</v>
      </c>
    </row>
    <row r="2030" customFormat="false" ht="12.75" hidden="false" customHeight="false" outlineLevel="0" collapsed="false">
      <c r="A2030" s="95" t="n">
        <f aca="false">MONTH(B2030)+(YEAR(B2030)-1998)*12</f>
        <v>30</v>
      </c>
      <c r="B2030" s="96" t="n">
        <v>36696</v>
      </c>
      <c r="C2030" s="0" t="n">
        <v>4.45</v>
      </c>
      <c r="D2030" s="98" t="n">
        <f aca="false">LN(C2030/C2029)</f>
        <v>0</v>
      </c>
      <c r="E2030" s="99" t="n">
        <f aca="false">STDEV(D2021:D2030)*SQRT(365)</f>
        <v>0.433195334062584</v>
      </c>
    </row>
    <row r="2031" customFormat="false" ht="12.75" hidden="false" customHeight="false" outlineLevel="0" collapsed="false">
      <c r="A2031" s="95" t="n">
        <f aca="false">MONTH(B2031)+(YEAR(B2031)-1998)*12</f>
        <v>30</v>
      </c>
      <c r="B2031" s="96" t="n">
        <v>36697</v>
      </c>
      <c r="C2031" s="0" t="n">
        <v>4.39</v>
      </c>
      <c r="D2031" s="98" t="n">
        <f aca="false">LN(C2031/C2030)</f>
        <v>-0.013574869091069</v>
      </c>
      <c r="E2031" s="99" t="n">
        <f aca="false">STDEV(D2022:D2031)*SQRT(365)</f>
        <v>0.385827408225749</v>
      </c>
    </row>
    <row r="2032" customFormat="false" ht="12.75" hidden="false" customHeight="false" outlineLevel="0" collapsed="false">
      <c r="A2032" s="95" t="n">
        <f aca="false">MONTH(B2032)+(YEAR(B2032)-1998)*12</f>
        <v>30</v>
      </c>
      <c r="B2032" s="96" t="n">
        <v>36698</v>
      </c>
      <c r="C2032" s="0" t="n">
        <v>4.04</v>
      </c>
      <c r="D2032" s="98" t="n">
        <f aca="false">LN(C2032/C2031)</f>
        <v>-0.0830845351140212</v>
      </c>
      <c r="E2032" s="99" t="n">
        <f aca="false">STDEV(D2023:D2032)*SQRT(365)</f>
        <v>0.662965970747893</v>
      </c>
    </row>
    <row r="2033" customFormat="false" ht="12.75" hidden="false" customHeight="false" outlineLevel="0" collapsed="false">
      <c r="A2033" s="95" t="n">
        <f aca="false">MONTH(B2033)+(YEAR(B2033)-1998)*12</f>
        <v>30</v>
      </c>
      <c r="B2033" s="96" t="n">
        <v>36699</v>
      </c>
      <c r="C2033" s="0" t="n">
        <v>4.13</v>
      </c>
      <c r="D2033" s="98" t="n">
        <f aca="false">LN(C2033/C2032)</f>
        <v>0.0220327149998827</v>
      </c>
      <c r="E2033" s="99" t="n">
        <f aca="false">STDEV(D2024:D2033)*SQRT(365)</f>
        <v>0.679579142576074</v>
      </c>
    </row>
    <row r="2034" customFormat="false" ht="12.75" hidden="false" customHeight="false" outlineLevel="0" collapsed="false">
      <c r="A2034" s="95" t="n">
        <f aca="false">MONTH(B2034)+(YEAR(B2034)-1998)*12</f>
        <v>30</v>
      </c>
      <c r="B2034" s="96" t="n">
        <v>36700</v>
      </c>
      <c r="C2034" s="0" t="n">
        <v>4.425</v>
      </c>
      <c r="D2034" s="98" t="n">
        <f aca="false">LN(C2034/C2033)</f>
        <v>0.0689928714869514</v>
      </c>
      <c r="E2034" s="99" t="n">
        <f aca="false">STDEV(D2025:D2034)*SQRT(365)</f>
        <v>0.798461483443338</v>
      </c>
    </row>
    <row r="2035" customFormat="false" ht="12.75" hidden="false" customHeight="false" outlineLevel="0" collapsed="false">
      <c r="A2035" s="95" t="n">
        <f aca="false">MONTH(B2035)+(YEAR(B2035)-1998)*12</f>
        <v>30</v>
      </c>
      <c r="B2035" s="96" t="n">
        <v>36701</v>
      </c>
      <c r="C2035" s="0" t="n">
        <v>4.415</v>
      </c>
      <c r="D2035" s="98" t="n">
        <f aca="false">LN(C2035/C2034)</f>
        <v>-0.0022624444039695</v>
      </c>
      <c r="E2035" s="99" t="n">
        <f aca="false">STDEV(D2026:D2035)*SQRT(365)</f>
        <v>0.793141004753046</v>
      </c>
    </row>
    <row r="2036" customFormat="false" ht="12.75" hidden="false" customHeight="false" outlineLevel="0" collapsed="false">
      <c r="A2036" s="95" t="n">
        <f aca="false">MONTH(B2036)+(YEAR(B2036)-1998)*12</f>
        <v>30</v>
      </c>
      <c r="B2036" s="96" t="n">
        <v>36702</v>
      </c>
      <c r="C2036" s="0" t="n">
        <v>4.415</v>
      </c>
      <c r="D2036" s="98" t="n">
        <f aca="false">LN(C2036/C2035)</f>
        <v>0</v>
      </c>
      <c r="E2036" s="99" t="n">
        <f aca="false">STDEV(D2027:D2036)*SQRT(365)</f>
        <v>0.769591631739678</v>
      </c>
    </row>
    <row r="2037" customFormat="false" ht="12.75" hidden="false" customHeight="false" outlineLevel="0" collapsed="false">
      <c r="A2037" s="95" t="n">
        <f aca="false">MONTH(B2037)+(YEAR(B2037)-1998)*12</f>
        <v>30</v>
      </c>
      <c r="B2037" s="96" t="n">
        <v>36703</v>
      </c>
      <c r="C2037" s="0" t="n">
        <v>4.415</v>
      </c>
      <c r="D2037" s="98" t="n">
        <f aca="false">LN(C2037/C2036)</f>
        <v>0</v>
      </c>
      <c r="E2037" s="99" t="n">
        <f aca="false">STDEV(D2028:D2037)*SQRT(365)</f>
        <v>0.715367991268595</v>
      </c>
    </row>
    <row r="2038" customFormat="false" ht="12.75" hidden="false" customHeight="false" outlineLevel="0" collapsed="false">
      <c r="A2038" s="95" t="n">
        <f aca="false">MONTH(B2038)+(YEAR(B2038)-1998)*12</f>
        <v>30</v>
      </c>
      <c r="B2038" s="96" t="n">
        <v>36704</v>
      </c>
      <c r="C2038" s="0" t="n">
        <v>4.365</v>
      </c>
      <c r="D2038" s="98" t="n">
        <f aca="false">LN(C2038/C2037)</f>
        <v>-0.0113896447643578</v>
      </c>
      <c r="E2038" s="99" t="n">
        <f aca="false">STDEV(D2029:D2038)*SQRT(365)</f>
        <v>0.710015962733717</v>
      </c>
    </row>
    <row r="2039" customFormat="false" ht="12.75" hidden="false" customHeight="false" outlineLevel="0" collapsed="false">
      <c r="A2039" s="95" t="n">
        <f aca="false">MONTH(B2039)+(YEAR(B2039)-1998)*12</f>
        <v>30</v>
      </c>
      <c r="B2039" s="96" t="n">
        <v>36705</v>
      </c>
      <c r="C2039" s="0" t="n">
        <v>4.555</v>
      </c>
      <c r="D2039" s="98" t="n">
        <f aca="false">LN(C2039/C2038)</f>
        <v>0.042607341420356</v>
      </c>
      <c r="E2039" s="99" t="n">
        <f aca="false">STDEV(D2030:D2039)*SQRT(365)</f>
        <v>0.759637618713801</v>
      </c>
    </row>
    <row r="2040" customFormat="false" ht="12.75" hidden="false" customHeight="false" outlineLevel="0" collapsed="false">
      <c r="A2040" s="95" t="n">
        <f aca="false">MONTH(B2040)+(YEAR(B2040)-1998)*12</f>
        <v>30</v>
      </c>
      <c r="B2040" s="96" t="n">
        <v>36706</v>
      </c>
      <c r="C2040" s="0" t="n">
        <v>4.475</v>
      </c>
      <c r="D2040" s="98" t="n">
        <f aca="false">LN(C2040/C2039)</f>
        <v>-0.0177191789851029</v>
      </c>
      <c r="E2040" s="99" t="n">
        <f aca="false">STDEV(D2031:D2040)*SQRT(365)</f>
        <v>0.769325028791569</v>
      </c>
    </row>
    <row r="2041" customFormat="false" ht="12.75" hidden="false" customHeight="false" outlineLevel="0" collapsed="false">
      <c r="A2041" s="95" t="n">
        <f aca="false">MONTH(B2041)+(YEAR(B2041)-1998)*12</f>
        <v>30</v>
      </c>
      <c r="B2041" s="96" t="n">
        <v>36707</v>
      </c>
      <c r="C2041" s="0" t="n">
        <v>4.265</v>
      </c>
      <c r="D2041" s="98" t="n">
        <f aca="false">LN(C2041/C2040)</f>
        <v>-0.0480641707831762</v>
      </c>
      <c r="E2041" s="99" t="n">
        <f aca="false">STDEV(D2032:D2041)*SQRT(365)</f>
        <v>0.821474665574213</v>
      </c>
    </row>
    <row r="2042" customFormat="false" ht="12.75" hidden="false" customHeight="false" outlineLevel="0" collapsed="false">
      <c r="A2042" s="95" t="n">
        <f aca="false">MONTH(B2042)+(YEAR(B2042)-1998)*12</f>
        <v>31</v>
      </c>
      <c r="B2042" s="96" t="n">
        <v>36708</v>
      </c>
      <c r="C2042" s="0" t="n">
        <v>4.335</v>
      </c>
      <c r="D2042" s="98" t="n">
        <f aca="false">LN(C2042/C2041)</f>
        <v>0.0162794292888629</v>
      </c>
      <c r="E2042" s="99" t="n">
        <f aca="false">STDEV(D2033:D2042)*SQRT(365)</f>
        <v>0.623580233309676</v>
      </c>
    </row>
    <row r="2043" customFormat="false" ht="12.75" hidden="false" customHeight="false" outlineLevel="0" collapsed="false">
      <c r="A2043" s="95" t="n">
        <f aca="false">MONTH(B2043)+(YEAR(B2043)-1998)*12</f>
        <v>31</v>
      </c>
      <c r="B2043" s="96" t="n">
        <v>36709</v>
      </c>
      <c r="C2043" s="0" t="n">
        <v>4.335</v>
      </c>
      <c r="D2043" s="98" t="n">
        <f aca="false">LN(C2043/C2042)</f>
        <v>0</v>
      </c>
      <c r="E2043" s="99" t="n">
        <f aca="false">STDEV(D2034:D2043)*SQRT(365)</f>
        <v>0.616272003151656</v>
      </c>
    </row>
    <row r="2044" customFormat="false" ht="12.75" hidden="false" customHeight="false" outlineLevel="0" collapsed="false">
      <c r="A2044" s="95" t="n">
        <f aca="false">MONTH(B2044)+(YEAR(B2044)-1998)*12</f>
        <v>31</v>
      </c>
      <c r="B2044" s="96" t="n">
        <v>36710</v>
      </c>
      <c r="C2044" s="0" t="n">
        <v>4.335</v>
      </c>
      <c r="D2044" s="98" t="n">
        <f aca="false">LN(C2044/C2043)</f>
        <v>0</v>
      </c>
      <c r="E2044" s="99" t="n">
        <f aca="false">STDEV(D2035:D2044)*SQRT(365)</f>
        <v>0.441079777149282</v>
      </c>
    </row>
    <row r="2045" customFormat="false" ht="12.75" hidden="false" customHeight="false" outlineLevel="0" collapsed="false">
      <c r="A2045" s="95" t="n">
        <f aca="false">MONTH(B2045)+(YEAR(B2045)-1998)*12</f>
        <v>31</v>
      </c>
      <c r="B2045" s="96" t="n">
        <v>36711</v>
      </c>
      <c r="C2045" s="0" t="n">
        <v>4.335</v>
      </c>
      <c r="D2045" s="98" t="n">
        <f aca="false">LN(C2045/C2044)</f>
        <v>0</v>
      </c>
      <c r="E2045" s="99" t="n">
        <f aca="false">STDEV(D2036:D2045)*SQRT(365)</f>
        <v>0.441248352147408</v>
      </c>
    </row>
    <row r="2046" customFormat="false" ht="12.75" hidden="false" customHeight="false" outlineLevel="0" collapsed="false">
      <c r="A2046" s="95" t="n">
        <f aca="false">MONTH(B2046)+(YEAR(B2046)-1998)*12</f>
        <v>31</v>
      </c>
      <c r="B2046" s="96" t="n">
        <v>36712</v>
      </c>
      <c r="C2046" s="0" t="n">
        <v>4.335</v>
      </c>
      <c r="D2046" s="98" t="n">
        <f aca="false">LN(C2046/C2045)</f>
        <v>0</v>
      </c>
      <c r="E2046" s="99" t="n">
        <f aca="false">STDEV(D2037:D2046)*SQRT(365)</f>
        <v>0.441248352147408</v>
      </c>
    </row>
    <row r="2047" customFormat="false" ht="12.75" hidden="false" customHeight="false" outlineLevel="0" collapsed="false">
      <c r="A2047" s="95" t="n">
        <f aca="false">MONTH(B2047)+(YEAR(B2047)-1998)*12</f>
        <v>31</v>
      </c>
      <c r="B2047" s="96" t="n">
        <v>36713</v>
      </c>
      <c r="C2047" s="0" t="n">
        <v>4.24</v>
      </c>
      <c r="D2047" s="98" t="n">
        <f aca="false">LN(C2047/C2046)</f>
        <v>-0.0221583409886387</v>
      </c>
      <c r="E2047" s="99" t="n">
        <f aca="false">STDEV(D2038:D2047)*SQRT(365)</f>
        <v>0.457531155862524</v>
      </c>
    </row>
    <row r="2048" customFormat="false" ht="12.75" hidden="false" customHeight="false" outlineLevel="0" collapsed="false">
      <c r="A2048" s="95" t="n">
        <f aca="false">MONTH(B2048)+(YEAR(B2048)-1998)*12</f>
        <v>31</v>
      </c>
      <c r="B2048" s="96" t="n">
        <v>36714</v>
      </c>
      <c r="C2048" s="0" t="n">
        <v>4.03</v>
      </c>
      <c r="D2048" s="98" t="n">
        <f aca="false">LN(C2048/C2047)</f>
        <v>-0.0507968932852748</v>
      </c>
      <c r="E2048" s="99" t="n">
        <f aca="false">STDEV(D2039:D2048)*SQRT(365)</f>
        <v>0.538047076643831</v>
      </c>
    </row>
    <row r="2049" customFormat="false" ht="12.75" hidden="false" customHeight="false" outlineLevel="0" collapsed="false">
      <c r="A2049" s="95" t="n">
        <f aca="false">MONTH(B2049)+(YEAR(B2049)-1998)*12</f>
        <v>31</v>
      </c>
      <c r="B2049" s="96" t="n">
        <v>36715</v>
      </c>
      <c r="C2049" s="0" t="n">
        <v>3.995</v>
      </c>
      <c r="D2049" s="98" t="n">
        <f aca="false">LN(C2049/C2048)</f>
        <v>-0.00872279674035365</v>
      </c>
      <c r="E2049" s="99" t="n">
        <f aca="false">STDEV(D2040:D2049)*SQRT(365)</f>
        <v>0.418359984496409</v>
      </c>
    </row>
    <row r="2050" customFormat="false" ht="12.75" hidden="false" customHeight="false" outlineLevel="0" collapsed="false">
      <c r="A2050" s="95" t="n">
        <f aca="false">MONTH(B2050)+(YEAR(B2050)-1998)*12</f>
        <v>31</v>
      </c>
      <c r="B2050" s="96" t="n">
        <v>36716</v>
      </c>
      <c r="C2050" s="0" t="n">
        <v>3.995</v>
      </c>
      <c r="D2050" s="98" t="n">
        <f aca="false">LN(C2050/C2049)</f>
        <v>0</v>
      </c>
      <c r="E2050" s="99" t="n">
        <f aca="false">STDEV(D2041:D2050)*SQRT(365)</f>
        <v>0.424113569307382</v>
      </c>
    </row>
    <row r="2051" customFormat="false" ht="12.75" hidden="false" customHeight="false" outlineLevel="0" collapsed="false">
      <c r="A2051" s="95" t="n">
        <f aca="false">MONTH(B2051)+(YEAR(B2051)-1998)*12</f>
        <v>31</v>
      </c>
      <c r="B2051" s="96" t="n">
        <v>36717</v>
      </c>
      <c r="C2051" s="0" t="n">
        <v>3.995</v>
      </c>
      <c r="D2051" s="98" t="n">
        <f aca="false">LN(C2051/C2050)</f>
        <v>0</v>
      </c>
      <c r="E2051" s="99" t="n">
        <f aca="false">STDEV(D2042:D2051)*SQRT(365)</f>
        <v>0.347918396010008</v>
      </c>
    </row>
    <row r="2052" customFormat="false" ht="12.75" hidden="false" customHeight="false" outlineLevel="0" collapsed="false">
      <c r="A2052" s="95" t="n">
        <f aca="false">MONTH(B2052)+(YEAR(B2052)-1998)*12</f>
        <v>31</v>
      </c>
      <c r="B2052" s="96" t="n">
        <v>36718</v>
      </c>
      <c r="C2052" s="0" t="n">
        <v>4.18</v>
      </c>
      <c r="D2052" s="98" t="n">
        <f aca="false">LN(C2052/C2051)</f>
        <v>0.0452676673184269</v>
      </c>
      <c r="E2052" s="99" t="n">
        <f aca="false">STDEV(D2043:D2052)*SQRT(365)</f>
        <v>0.453181072861723</v>
      </c>
    </row>
    <row r="2053" customFormat="false" ht="12.75" hidden="false" customHeight="false" outlineLevel="0" collapsed="false">
      <c r="A2053" s="95" t="n">
        <f aca="false">MONTH(B2053)+(YEAR(B2053)-1998)*12</f>
        <v>31</v>
      </c>
      <c r="B2053" s="96" t="n">
        <v>36719</v>
      </c>
      <c r="C2053" s="0" t="n">
        <v>4.165</v>
      </c>
      <c r="D2053" s="98" t="n">
        <f aca="false">LN(C2053/C2052)</f>
        <v>-0.00359497091785881</v>
      </c>
      <c r="E2053" s="99" t="n">
        <f aca="false">STDEV(D2044:D2053)*SQRT(365)</f>
        <v>0.452529674929563</v>
      </c>
    </row>
    <row r="2054" customFormat="false" ht="12.75" hidden="false" customHeight="false" outlineLevel="0" collapsed="false">
      <c r="A2054" s="95" t="n">
        <f aca="false">MONTH(B2054)+(YEAR(B2054)-1998)*12</f>
        <v>31</v>
      </c>
      <c r="B2054" s="96" t="n">
        <v>36720</v>
      </c>
      <c r="C2054" s="0" t="n">
        <v>4.285</v>
      </c>
      <c r="D2054" s="98" t="n">
        <f aca="false">LN(C2054/C2053)</f>
        <v>0.0284042764309371</v>
      </c>
      <c r="E2054" s="99" t="n">
        <f aca="false">STDEV(D2045:D2054)*SQRT(365)</f>
        <v>0.49340475472517</v>
      </c>
    </row>
    <row r="2055" customFormat="false" ht="12.75" hidden="false" customHeight="false" outlineLevel="0" collapsed="false">
      <c r="A2055" s="95" t="n">
        <f aca="false">MONTH(B2055)+(YEAR(B2055)-1998)*12</f>
        <v>31</v>
      </c>
      <c r="B2055" s="96" t="n">
        <v>36721</v>
      </c>
      <c r="C2055" s="0" t="n">
        <v>4.07</v>
      </c>
      <c r="D2055" s="98" t="n">
        <f aca="false">LN(C2055/C2054)</f>
        <v>-0.0514775525952395</v>
      </c>
      <c r="E2055" s="99" t="n">
        <f aca="false">STDEV(D2046:D2055)*SQRT(365)</f>
        <v>0.579074344794219</v>
      </c>
    </row>
    <row r="2056" customFormat="false" ht="12.75" hidden="false" customHeight="false" outlineLevel="0" collapsed="false">
      <c r="A2056" s="95" t="n">
        <f aca="false">MONTH(B2056)+(YEAR(B2056)-1998)*12</f>
        <v>31</v>
      </c>
      <c r="B2056" s="96" t="n">
        <v>36722</v>
      </c>
      <c r="C2056" s="0" t="n">
        <v>4.18</v>
      </c>
      <c r="D2056" s="98" t="n">
        <f aca="false">LN(C2056/C2055)</f>
        <v>0.0266682470821613</v>
      </c>
      <c r="E2056" s="99" t="n">
        <f aca="false">STDEV(D2047:D2056)*SQRT(365)</f>
        <v>0.612315447685716</v>
      </c>
    </row>
    <row r="2057" customFormat="false" ht="12.75" hidden="false" customHeight="false" outlineLevel="0" collapsed="false">
      <c r="A2057" s="95" t="n">
        <f aca="false">MONTH(B2057)+(YEAR(B2057)-1998)*12</f>
        <v>31</v>
      </c>
      <c r="B2057" s="96" t="n">
        <v>36723</v>
      </c>
      <c r="C2057" s="0" t="n">
        <v>4.18</v>
      </c>
      <c r="D2057" s="98" t="n">
        <f aca="false">LN(C2057/C2056)</f>
        <v>0</v>
      </c>
      <c r="E2057" s="99" t="n">
        <f aca="false">STDEV(D2048:D2057)*SQRT(365)</f>
        <v>0.599641972492646</v>
      </c>
    </row>
    <row r="2058" customFormat="false" ht="12.75" hidden="false" customHeight="false" outlineLevel="0" collapsed="false">
      <c r="A2058" s="95" t="n">
        <f aca="false">MONTH(B2058)+(YEAR(B2058)-1998)*12</f>
        <v>31</v>
      </c>
      <c r="B2058" s="96" t="n">
        <v>36724</v>
      </c>
      <c r="C2058" s="0" t="n">
        <v>4.18</v>
      </c>
      <c r="D2058" s="98" t="n">
        <f aca="false">LN(C2058/C2057)</f>
        <v>0</v>
      </c>
      <c r="E2058" s="99" t="n">
        <f aca="false">STDEV(D2049:D2058)*SQRT(365)</f>
        <v>0.500331355962905</v>
      </c>
    </row>
    <row r="2059" customFormat="false" ht="12.75" hidden="false" customHeight="false" outlineLevel="0" collapsed="false">
      <c r="A2059" s="95" t="n">
        <f aca="false">MONTH(B2059)+(YEAR(B2059)-1998)*12</f>
        <v>31</v>
      </c>
      <c r="B2059" s="96" t="n">
        <v>36725</v>
      </c>
      <c r="C2059" s="0" t="n">
        <v>4.135</v>
      </c>
      <c r="D2059" s="98" t="n">
        <f aca="false">LN(C2059/C2058)</f>
        <v>-0.0108239180610103</v>
      </c>
      <c r="E2059" s="99" t="n">
        <f aca="false">STDEV(D2050:D2059)*SQRT(365)</f>
        <v>0.502595257084969</v>
      </c>
    </row>
    <row r="2060" customFormat="false" ht="12.75" hidden="false" customHeight="false" outlineLevel="0" collapsed="false">
      <c r="A2060" s="95" t="n">
        <f aca="false">MONTH(B2060)+(YEAR(B2060)-1998)*12</f>
        <v>31</v>
      </c>
      <c r="B2060" s="96" t="n">
        <v>36726</v>
      </c>
      <c r="C2060" s="0" t="n">
        <v>3.99</v>
      </c>
      <c r="D2060" s="98" t="n">
        <f aca="false">LN(C2060/C2059)</f>
        <v>-0.0356960975738824</v>
      </c>
      <c r="E2060" s="99" t="n">
        <f aca="false">STDEV(D2051:D2060)*SQRT(365)</f>
        <v>0.555952677211853</v>
      </c>
    </row>
    <row r="2061" customFormat="false" ht="12.75" hidden="false" customHeight="false" outlineLevel="0" collapsed="false">
      <c r="A2061" s="95" t="n">
        <f aca="false">MONTH(B2061)+(YEAR(B2061)-1998)*12</f>
        <v>31</v>
      </c>
      <c r="B2061" s="96" t="n">
        <v>36727</v>
      </c>
      <c r="C2061" s="0" t="n">
        <v>4.065</v>
      </c>
      <c r="D2061" s="98" t="n">
        <f aca="false">LN(C2061/C2060)</f>
        <v>0.0186225120980019</v>
      </c>
      <c r="E2061" s="99" t="n">
        <f aca="false">STDEV(D2052:D2061)*SQRT(365)</f>
        <v>0.567389346935739</v>
      </c>
    </row>
    <row r="2062" customFormat="false" ht="12.75" hidden="false" customHeight="false" outlineLevel="0" collapsed="false">
      <c r="A2062" s="95" t="n">
        <f aca="false">MONTH(B2062)+(YEAR(B2062)-1998)*12</f>
        <v>31</v>
      </c>
      <c r="B2062" s="96" t="n">
        <v>36728</v>
      </c>
      <c r="C2062" s="0" t="n">
        <v>3.865</v>
      </c>
      <c r="D2062" s="98" t="n">
        <f aca="false">LN(C2062/C2061)</f>
        <v>-0.0504520609603886</v>
      </c>
      <c r="E2062" s="99" t="n">
        <f aca="false">STDEV(D2053:D2062)*SQRT(365)</f>
        <v>0.564255539755298</v>
      </c>
    </row>
    <row r="2063" customFormat="false" ht="12.75" hidden="false" customHeight="false" outlineLevel="0" collapsed="false">
      <c r="A2063" s="95" t="n">
        <f aca="false">MONTH(B2063)+(YEAR(B2063)-1998)*12</f>
        <v>31</v>
      </c>
      <c r="B2063" s="96" t="n">
        <v>36729</v>
      </c>
      <c r="C2063" s="0" t="n">
        <v>3.88</v>
      </c>
      <c r="D2063" s="98" t="n">
        <f aca="false">LN(C2063/C2062)</f>
        <v>0.00387347159579662</v>
      </c>
      <c r="E2063" s="99" t="n">
        <f aca="false">STDEV(D2054:D2063)*SQRT(365)</f>
        <v>0.5683209211079</v>
      </c>
    </row>
    <row r="2064" customFormat="false" ht="12.75" hidden="false" customHeight="false" outlineLevel="0" collapsed="false">
      <c r="A2064" s="95" t="n">
        <f aca="false">MONTH(B2064)+(YEAR(B2064)-1998)*12</f>
        <v>31</v>
      </c>
      <c r="B2064" s="96" t="n">
        <v>36730</v>
      </c>
      <c r="C2064" s="0" t="n">
        <v>3.88</v>
      </c>
      <c r="D2064" s="98" t="n">
        <f aca="false">LN(C2064/C2063)</f>
        <v>0</v>
      </c>
      <c r="E2064" s="99" t="n">
        <f aca="false">STDEV(D2055:D2064)*SQRT(365)</f>
        <v>0.520255683122174</v>
      </c>
    </row>
    <row r="2065" customFormat="false" ht="12.75" hidden="false" customHeight="false" outlineLevel="0" collapsed="false">
      <c r="A2065" s="95" t="n">
        <f aca="false">MONTH(B2065)+(YEAR(B2065)-1998)*12</f>
        <v>31</v>
      </c>
      <c r="B2065" s="96" t="n">
        <v>36731</v>
      </c>
      <c r="C2065" s="0" t="n">
        <v>3.88</v>
      </c>
      <c r="D2065" s="98" t="n">
        <f aca="false">LN(C2065/C2064)</f>
        <v>0</v>
      </c>
      <c r="E2065" s="99" t="n">
        <f aca="false">STDEV(D2056:D2065)*SQRT(365)</f>
        <v>0.440346361976373</v>
      </c>
    </row>
    <row r="2066" customFormat="false" ht="12.75" hidden="false" customHeight="false" outlineLevel="0" collapsed="false">
      <c r="A2066" s="95" t="n">
        <f aca="false">MONTH(B2066)+(YEAR(B2066)-1998)*12</f>
        <v>31</v>
      </c>
      <c r="B2066" s="96" t="n">
        <v>36732</v>
      </c>
      <c r="C2066" s="0" t="n">
        <v>3.74</v>
      </c>
      <c r="D2066" s="98" t="n">
        <f aca="false">LN(C2066/C2065)</f>
        <v>-0.0367495422087414</v>
      </c>
      <c r="E2066" s="99" t="n">
        <f aca="false">STDEV(D2057:D2066)*SQRT(365)</f>
        <v>0.423002276817725</v>
      </c>
    </row>
    <row r="2067" customFormat="false" ht="12.75" hidden="false" customHeight="false" outlineLevel="0" collapsed="false">
      <c r="A2067" s="95" t="n">
        <f aca="false">MONTH(B2067)+(YEAR(B2067)-1998)*12</f>
        <v>31</v>
      </c>
      <c r="B2067" s="96" t="n">
        <v>36733</v>
      </c>
      <c r="C2067" s="0" t="n">
        <v>3.635</v>
      </c>
      <c r="D2067" s="98" t="n">
        <f aca="false">LN(C2067/C2066)</f>
        <v>-0.028476500440958</v>
      </c>
      <c r="E2067" s="99" t="n">
        <f aca="false">STDEV(D2058:D2067)*SQRT(365)</f>
        <v>0.427596447184168</v>
      </c>
    </row>
    <row r="2068" customFormat="false" ht="12.75" hidden="false" customHeight="false" outlineLevel="0" collapsed="false">
      <c r="A2068" s="95" t="n">
        <f aca="false">MONTH(B2068)+(YEAR(B2068)-1998)*12</f>
        <v>31</v>
      </c>
      <c r="B2068" s="96" t="n">
        <v>36734</v>
      </c>
      <c r="C2068" s="0" t="n">
        <v>3.58</v>
      </c>
      <c r="D2068" s="98" t="n">
        <f aca="false">LN(C2068/C2067)</f>
        <v>-0.0152463105728736</v>
      </c>
      <c r="E2068" s="99" t="n">
        <f aca="false">STDEV(D2059:D2068)*SQRT(365)</f>
        <v>0.417189343976657</v>
      </c>
    </row>
    <row r="2069" customFormat="false" ht="12.75" hidden="false" customHeight="false" outlineLevel="0" collapsed="false">
      <c r="A2069" s="95" t="n">
        <f aca="false">MONTH(B2069)+(YEAR(B2069)-1998)*12</f>
        <v>31</v>
      </c>
      <c r="B2069" s="96" t="n">
        <v>36735</v>
      </c>
      <c r="C2069" s="0" t="n">
        <v>3.755</v>
      </c>
      <c r="D2069" s="98" t="n">
        <f aca="false">LN(C2069/C2068)</f>
        <v>0.0477254848034891</v>
      </c>
      <c r="E2069" s="99" t="n">
        <f aca="false">STDEV(D2060:D2069)*SQRT(365)</f>
        <v>0.566879529705664</v>
      </c>
    </row>
    <row r="2070" customFormat="false" ht="12.75" hidden="false" customHeight="false" outlineLevel="0" collapsed="false">
      <c r="A2070" s="95" t="n">
        <f aca="false">MONTH(B2070)+(YEAR(B2070)-1998)*12</f>
        <v>31</v>
      </c>
      <c r="B2070" s="96" t="n">
        <v>36736</v>
      </c>
      <c r="C2070" s="0" t="n">
        <v>3.885</v>
      </c>
      <c r="D2070" s="98" t="n">
        <f aca="false">LN(C2070/C2069)</f>
        <v>0.0340346986035127</v>
      </c>
      <c r="E2070" s="99" t="n">
        <f aca="false">STDEV(D2061:D2070)*SQRT(365)</f>
        <v>0.592838163248028</v>
      </c>
    </row>
    <row r="2071" customFormat="false" ht="12.75" hidden="false" customHeight="false" outlineLevel="0" collapsed="false">
      <c r="A2071" s="95" t="n">
        <f aca="false">MONTH(B2071)+(YEAR(B2071)-1998)*12</f>
        <v>31</v>
      </c>
      <c r="B2071" s="96" t="n">
        <v>36737</v>
      </c>
      <c r="C2071" s="0" t="n">
        <v>3.885</v>
      </c>
      <c r="D2071" s="98" t="n">
        <f aca="false">LN(C2071/C2070)</f>
        <v>0</v>
      </c>
      <c r="E2071" s="99" t="n">
        <f aca="false">STDEV(D2062:D2071)*SQRT(365)</f>
        <v>0.576157813886491</v>
      </c>
    </row>
    <row r="2072" customFormat="false" ht="12.75" hidden="false" customHeight="false" outlineLevel="0" collapsed="false">
      <c r="A2072" s="95" t="n">
        <f aca="false">MONTH(B2072)+(YEAR(B2072)-1998)*12</f>
        <v>31</v>
      </c>
      <c r="B2072" s="96" t="n">
        <v>36738</v>
      </c>
      <c r="C2072" s="0" t="n">
        <v>3.885</v>
      </c>
      <c r="D2072" s="98" t="n">
        <f aca="false">LN(C2072/C2071)</f>
        <v>0</v>
      </c>
      <c r="E2072" s="99" t="n">
        <f aca="false">STDEV(D2063:D2072)*SQRT(365)</f>
        <v>0.486763007270753</v>
      </c>
    </row>
    <row r="2073" customFormat="false" ht="12.75" hidden="false" customHeight="false" outlineLevel="0" collapsed="false">
      <c r="A2073" s="95" t="n">
        <f aca="false">MONTH(B2073)+(YEAR(B2073)-1998)*12</f>
        <v>32</v>
      </c>
      <c r="B2073" s="96" t="n">
        <v>36739</v>
      </c>
      <c r="C2073" s="0" t="n">
        <v>3.76</v>
      </c>
      <c r="D2073" s="98" t="n">
        <f aca="false">LN(C2073/C2072)</f>
        <v>-0.0327040264178076</v>
      </c>
      <c r="E2073" s="99" t="n">
        <f aca="false">STDEV(D2064:D2073)*SQRT(365)</f>
        <v>0.525177458631704</v>
      </c>
    </row>
    <row r="2074" customFormat="false" ht="12.75" hidden="false" customHeight="false" outlineLevel="0" collapsed="false">
      <c r="A2074" s="95" t="n">
        <f aca="false">MONTH(B2074)+(YEAR(B2074)-1998)*12</f>
        <v>32</v>
      </c>
      <c r="B2074" s="96" t="n">
        <v>36740</v>
      </c>
      <c r="C2074" s="0" t="n">
        <v>3.74</v>
      </c>
      <c r="D2074" s="98" t="n">
        <f aca="false">LN(C2074/C2073)</f>
        <v>-0.00533334597536251</v>
      </c>
      <c r="E2074" s="99" t="n">
        <f aca="false">STDEV(D2065:D2074)*SQRT(365)</f>
        <v>0.524871932570034</v>
      </c>
    </row>
    <row r="2075" customFormat="false" ht="12.75" hidden="false" customHeight="false" outlineLevel="0" collapsed="false">
      <c r="A2075" s="95" t="n">
        <f aca="false">MONTH(B2075)+(YEAR(B2075)-1998)*12</f>
        <v>32</v>
      </c>
      <c r="B2075" s="96" t="n">
        <v>36741</v>
      </c>
      <c r="C2075" s="0" t="n">
        <v>4.04</v>
      </c>
      <c r="D2075" s="98" t="n">
        <f aca="false">LN(C2075/C2074)</f>
        <v>0.077159080546618</v>
      </c>
      <c r="E2075" s="99" t="n">
        <f aca="false">STDEV(D2066:D2075)*SQRT(365)</f>
        <v>0.718187796097569</v>
      </c>
    </row>
    <row r="2076" customFormat="false" ht="12.75" hidden="false" customHeight="false" outlineLevel="0" collapsed="false">
      <c r="A2076" s="95" t="n">
        <f aca="false">MONTH(B2076)+(YEAR(B2076)-1998)*12</f>
        <v>32</v>
      </c>
      <c r="B2076" s="96" t="n">
        <v>36742</v>
      </c>
      <c r="C2076" s="0" t="n">
        <v>4.22</v>
      </c>
      <c r="D2076" s="98" t="n">
        <f aca="false">LN(C2076/C2075)</f>
        <v>0.0435904360748618</v>
      </c>
      <c r="E2076" s="99" t="n">
        <f aca="false">STDEV(D2067:D2076)*SQRT(365)</f>
        <v>0.696831088982731</v>
      </c>
    </row>
    <row r="2077" customFormat="false" ht="12.75" hidden="false" customHeight="false" outlineLevel="0" collapsed="false">
      <c r="A2077" s="95" t="n">
        <f aca="false">MONTH(B2077)+(YEAR(B2077)-1998)*12</f>
        <v>32</v>
      </c>
      <c r="B2077" s="96" t="n">
        <v>36743</v>
      </c>
      <c r="C2077" s="0" t="n">
        <v>4.25</v>
      </c>
      <c r="D2077" s="98" t="n">
        <f aca="false">LN(C2077/C2076)</f>
        <v>0.00708385488840504</v>
      </c>
      <c r="E2077" s="99" t="n">
        <f aca="false">STDEV(D2068:D2077)*SQRT(365)</f>
        <v>0.644022563857283</v>
      </c>
    </row>
    <row r="2078" customFormat="false" ht="12.75" hidden="false" customHeight="false" outlineLevel="0" collapsed="false">
      <c r="A2078" s="95" t="n">
        <f aca="false">MONTH(B2078)+(YEAR(B2078)-1998)*12</f>
        <v>32</v>
      </c>
      <c r="B2078" s="96" t="n">
        <v>36744</v>
      </c>
      <c r="C2078" s="0" t="n">
        <v>4.25</v>
      </c>
      <c r="D2078" s="98" t="n">
        <f aca="false">LN(C2078/C2077)</f>
        <v>0</v>
      </c>
      <c r="E2078" s="99" t="n">
        <f aca="false">STDEV(D2069:D2078)*SQRT(365)</f>
        <v>0.620536240244134</v>
      </c>
    </row>
    <row r="2079" customFormat="false" ht="12.75" hidden="false" customHeight="false" outlineLevel="0" collapsed="false">
      <c r="A2079" s="95" t="n">
        <f aca="false">MONTH(B2079)+(YEAR(B2079)-1998)*12</f>
        <v>32</v>
      </c>
      <c r="B2079" s="96" t="n">
        <v>36745</v>
      </c>
      <c r="C2079" s="0" t="n">
        <v>4.25</v>
      </c>
      <c r="D2079" s="98" t="n">
        <f aca="false">LN(C2079/C2078)</f>
        <v>0</v>
      </c>
      <c r="E2079" s="99" t="n">
        <f aca="false">STDEV(D2070:D2079)*SQRT(365)</f>
        <v>0.591493085434429</v>
      </c>
    </row>
    <row r="2080" customFormat="false" ht="12.75" hidden="false" customHeight="false" outlineLevel="0" collapsed="false">
      <c r="A2080" s="95" t="n">
        <f aca="false">MONTH(B2080)+(YEAR(B2080)-1998)*12</f>
        <v>32</v>
      </c>
      <c r="B2080" s="96" t="n">
        <v>36746</v>
      </c>
      <c r="C2080" s="0" t="n">
        <v>4.385</v>
      </c>
      <c r="D2080" s="98" t="n">
        <f aca="false">LN(C2080/C2079)</f>
        <v>0.0312706428878209</v>
      </c>
      <c r="E2080" s="99" t="n">
        <f aca="false">STDEV(D2071:D2080)*SQRT(365)</f>
        <v>0.58761273785582</v>
      </c>
    </row>
    <row r="2081" customFormat="false" ht="12.75" hidden="false" customHeight="false" outlineLevel="0" collapsed="false">
      <c r="A2081" s="95" t="n">
        <f aca="false">MONTH(B2081)+(YEAR(B2081)-1998)*12</f>
        <v>32</v>
      </c>
      <c r="B2081" s="96" t="n">
        <v>36747</v>
      </c>
      <c r="C2081" s="0" t="n">
        <v>4.45</v>
      </c>
      <c r="D2081" s="98" t="n">
        <f aca="false">LN(C2081/C2080)</f>
        <v>0.0147144703540026</v>
      </c>
      <c r="E2081" s="99" t="n">
        <f aca="false">STDEV(D2072:D2081)*SQRT(365)</f>
        <v>0.582015602469586</v>
      </c>
    </row>
    <row r="2082" customFormat="false" ht="12.75" hidden="false" customHeight="false" outlineLevel="0" collapsed="false">
      <c r="A2082" s="95" t="n">
        <f aca="false">MONTH(B2082)+(YEAR(B2082)-1998)*12</f>
        <v>32</v>
      </c>
      <c r="B2082" s="96" t="n">
        <v>36748</v>
      </c>
      <c r="C2082" s="0" t="n">
        <v>4.475</v>
      </c>
      <c r="D2082" s="98" t="n">
        <f aca="false">LN(C2082/C2081)</f>
        <v>0.00560225554866975</v>
      </c>
      <c r="E2082" s="99" t="n">
        <f aca="false">STDEV(D2073:D2082)*SQRT(365)</f>
        <v>0.57768309633972</v>
      </c>
    </row>
    <row r="2083" customFormat="false" ht="12.75" hidden="false" customHeight="false" outlineLevel="0" collapsed="false">
      <c r="A2083" s="95" t="n">
        <f aca="false">MONTH(B2083)+(YEAR(B2083)-1998)*12</f>
        <v>32</v>
      </c>
      <c r="B2083" s="96" t="n">
        <v>36749</v>
      </c>
      <c r="C2083" s="0" t="n">
        <v>4.43</v>
      </c>
      <c r="D2083" s="98" t="n">
        <f aca="false">LN(C2083/C2082)</f>
        <v>-0.0101067676697744</v>
      </c>
      <c r="E2083" s="99" t="n">
        <f aca="false">STDEV(D2074:D2083)*SQRT(365)</f>
        <v>0.516235543426573</v>
      </c>
    </row>
    <row r="2084" customFormat="false" ht="12.75" hidden="false" customHeight="false" outlineLevel="0" collapsed="false">
      <c r="A2084" s="95" t="n">
        <f aca="false">MONTH(B2084)+(YEAR(B2084)-1998)*12</f>
        <v>32</v>
      </c>
      <c r="B2084" s="96" t="n">
        <v>36750</v>
      </c>
      <c r="C2084" s="0" t="n">
        <v>4.445</v>
      </c>
      <c r="D2084" s="98" t="n">
        <f aca="false">LN(C2084/C2083)</f>
        <v>0.00338028490882369</v>
      </c>
      <c r="E2084" s="99" t="n">
        <f aca="false">STDEV(D2075:D2084)*SQRT(365)</f>
        <v>0.503896147791403</v>
      </c>
    </row>
    <row r="2085" customFormat="false" ht="12.75" hidden="false" customHeight="false" outlineLevel="0" collapsed="false">
      <c r="A2085" s="95" t="n">
        <f aca="false">MONTH(B2085)+(YEAR(B2085)-1998)*12</f>
        <v>32</v>
      </c>
      <c r="B2085" s="96" t="n">
        <v>36751</v>
      </c>
      <c r="C2085" s="0" t="n">
        <v>4.445</v>
      </c>
      <c r="D2085" s="98" t="n">
        <f aca="false">LN(C2085/C2084)</f>
        <v>0</v>
      </c>
      <c r="E2085" s="99" t="n">
        <f aca="false">STDEV(D2076:D2085)*SQRT(365)</f>
        <v>0.31048028730537</v>
      </c>
    </row>
    <row r="2086" customFormat="false" ht="12.75" hidden="false" customHeight="false" outlineLevel="0" collapsed="false">
      <c r="A2086" s="95" t="n">
        <f aca="false">MONTH(B2086)+(YEAR(B2086)-1998)*12</f>
        <v>32</v>
      </c>
      <c r="B2086" s="96" t="n">
        <v>36752</v>
      </c>
      <c r="C2086" s="0" t="n">
        <v>4.445</v>
      </c>
      <c r="D2086" s="98" t="n">
        <f aca="false">LN(C2086/C2085)</f>
        <v>0</v>
      </c>
      <c r="E2086" s="99" t="n">
        <f aca="false">STDEV(D2077:D2086)*SQRT(365)</f>
        <v>0.213094685543462</v>
      </c>
    </row>
    <row r="2087" customFormat="false" ht="12.75" hidden="false" customHeight="false" outlineLevel="0" collapsed="false">
      <c r="A2087" s="95" t="n">
        <f aca="false">MONTH(B2087)+(YEAR(B2087)-1998)*12</f>
        <v>32</v>
      </c>
      <c r="B2087" s="96" t="n">
        <v>36753</v>
      </c>
      <c r="C2087" s="0" t="n">
        <v>4.43</v>
      </c>
      <c r="D2087" s="98" t="n">
        <f aca="false">LN(C2087/C2086)</f>
        <v>-0.00338028490882375</v>
      </c>
      <c r="E2087" s="99" t="n">
        <f aca="false">STDEV(D2078:D2087)*SQRT(365)</f>
        <v>0.218637606604371</v>
      </c>
    </row>
    <row r="2088" customFormat="false" ht="12.75" hidden="false" customHeight="false" outlineLevel="0" collapsed="false">
      <c r="A2088" s="95" t="n">
        <f aca="false">MONTH(B2088)+(YEAR(B2088)-1998)*12</f>
        <v>32</v>
      </c>
      <c r="B2088" s="96" t="n">
        <v>36754</v>
      </c>
      <c r="C2088" s="0" t="n">
        <v>4.24</v>
      </c>
      <c r="D2088" s="98" t="n">
        <f aca="false">LN(C2088/C2087)</f>
        <v>-0.0438363148131778</v>
      </c>
      <c r="E2088" s="99" t="n">
        <f aca="false">STDEV(D2079:D2088)*SQRT(365)</f>
        <v>0.364267096081134</v>
      </c>
    </row>
    <row r="2089" customFormat="false" ht="12.75" hidden="false" customHeight="false" outlineLevel="0" collapsed="false">
      <c r="A2089" s="95" t="n">
        <f aca="false">MONTH(B2089)+(YEAR(B2089)-1998)*12</f>
        <v>32</v>
      </c>
      <c r="B2089" s="96" t="n">
        <v>36755</v>
      </c>
      <c r="C2089" s="0" t="n">
        <v>4.235</v>
      </c>
      <c r="D2089" s="98" t="n">
        <f aca="false">LN(C2089/C2088)</f>
        <v>-0.00117994113984864</v>
      </c>
      <c r="E2089" s="99" t="n">
        <f aca="false">STDEV(D2080:D2089)*SQRT(365)</f>
        <v>0.364305900507344</v>
      </c>
    </row>
    <row r="2090" customFormat="false" ht="12.75" hidden="false" customHeight="false" outlineLevel="0" collapsed="false">
      <c r="A2090" s="95" t="n">
        <f aca="false">MONTH(B2090)+(YEAR(B2090)-1998)*12</f>
        <v>32</v>
      </c>
      <c r="B2090" s="96" t="n">
        <v>36756</v>
      </c>
      <c r="C2090" s="0" t="n">
        <v>4.365</v>
      </c>
      <c r="D2090" s="98" t="n">
        <f aca="false">LN(C2090/C2089)</f>
        <v>0.0302348611875477</v>
      </c>
      <c r="E2090" s="99" t="n">
        <f aca="false">STDEV(D2081:D2090)*SQRT(365)</f>
        <v>0.360695287643611</v>
      </c>
    </row>
    <row r="2091" customFormat="false" ht="12.75" hidden="false" customHeight="false" outlineLevel="0" collapsed="false">
      <c r="A2091" s="95" t="n">
        <f aca="false">MONTH(B2091)+(YEAR(B2091)-1998)*12</f>
        <v>32</v>
      </c>
      <c r="B2091" s="96" t="n">
        <v>36757</v>
      </c>
      <c r="C2091" s="0" t="n">
        <v>4.385</v>
      </c>
      <c r="D2091" s="98" t="n">
        <f aca="false">LN(C2091/C2090)</f>
        <v>0.00457143653258082</v>
      </c>
      <c r="E2091" s="99" t="n">
        <f aca="false">STDEV(D2082:D2091)*SQRT(365)</f>
        <v>0.34838824862422</v>
      </c>
    </row>
    <row r="2092" customFormat="false" ht="12.75" hidden="false" customHeight="false" outlineLevel="0" collapsed="false">
      <c r="A2092" s="95" t="n">
        <f aca="false">MONTH(B2092)+(YEAR(B2092)-1998)*12</f>
        <v>32</v>
      </c>
      <c r="B2092" s="96" t="n">
        <v>36758</v>
      </c>
      <c r="C2092" s="0" t="n">
        <v>4.385</v>
      </c>
      <c r="D2092" s="98" t="n">
        <f aca="false">LN(C2092/C2091)</f>
        <v>0</v>
      </c>
      <c r="E2092" s="99" t="n">
        <f aca="false">STDEV(D2083:D2092)*SQRT(365)</f>
        <v>0.345406437392331</v>
      </c>
    </row>
    <row r="2093" customFormat="false" ht="12.75" hidden="false" customHeight="false" outlineLevel="0" collapsed="false">
      <c r="A2093" s="95" t="n">
        <f aca="false">MONTH(B2093)+(YEAR(B2093)-1998)*12</f>
        <v>32</v>
      </c>
      <c r="B2093" s="96" t="n">
        <v>36759</v>
      </c>
      <c r="C2093" s="0" t="n">
        <v>4.385</v>
      </c>
      <c r="D2093" s="98" t="n">
        <f aca="false">LN(C2093/C2092)</f>
        <v>0</v>
      </c>
      <c r="E2093" s="99" t="n">
        <f aca="false">STDEV(D2084:D2093)*SQRT(365)</f>
        <v>0.341195301027349</v>
      </c>
    </row>
    <row r="2094" customFormat="false" ht="12.75" hidden="false" customHeight="false" outlineLevel="0" collapsed="false">
      <c r="A2094" s="95" t="n">
        <f aca="false">MONTH(B2094)+(YEAR(B2094)-1998)*12</f>
        <v>32</v>
      </c>
      <c r="B2094" s="96" t="n">
        <v>36760</v>
      </c>
      <c r="C2094" s="0" t="n">
        <v>4.575</v>
      </c>
      <c r="D2094" s="98" t="n">
        <f aca="false">LN(C2094/C2093)</f>
        <v>0.0424170729033383</v>
      </c>
      <c r="E2094" s="99" t="n">
        <f aca="false">STDEV(D2085:D2094)*SQRT(365)</f>
        <v>0.431243978924199</v>
      </c>
    </row>
    <row r="2095" customFormat="false" ht="12.75" hidden="false" customHeight="false" outlineLevel="0" collapsed="false">
      <c r="A2095" s="95" t="n">
        <f aca="false">MONTH(B2095)+(YEAR(B2095)-1998)*12</f>
        <v>32</v>
      </c>
      <c r="B2095" s="96" t="n">
        <v>36761</v>
      </c>
      <c r="C2095" s="0" t="n">
        <v>4.785</v>
      </c>
      <c r="D2095" s="98" t="n">
        <f aca="false">LN(C2095/C2094)</f>
        <v>0.044879326177433</v>
      </c>
      <c r="E2095" s="99" t="n">
        <f aca="false">STDEV(D2086:D2095)*SQRT(365)</f>
        <v>0.498993396923647</v>
      </c>
    </row>
    <row r="2096" customFormat="false" ht="12.75" hidden="false" customHeight="false" outlineLevel="0" collapsed="false">
      <c r="A2096" s="95" t="n">
        <f aca="false">MONTH(B2096)+(YEAR(B2096)-1998)*12</f>
        <v>32</v>
      </c>
      <c r="B2096" s="96" t="n">
        <v>36762</v>
      </c>
      <c r="C2096" s="0" t="n">
        <v>4.67</v>
      </c>
      <c r="D2096" s="98" t="n">
        <f aca="false">LN(C2096/C2095)</f>
        <v>-0.0243269532241117</v>
      </c>
      <c r="E2096" s="99" t="n">
        <f aca="false">STDEV(D2087:D2096)*SQRT(365)</f>
        <v>0.533983830310743</v>
      </c>
    </row>
    <row r="2097" customFormat="false" ht="12.75" hidden="false" customHeight="false" outlineLevel="0" collapsed="false">
      <c r="A2097" s="95" t="n">
        <f aca="false">MONTH(B2097)+(YEAR(B2097)-1998)*12</f>
        <v>32</v>
      </c>
      <c r="B2097" s="96" t="n">
        <v>36763</v>
      </c>
      <c r="C2097" s="0" t="n">
        <v>4.465</v>
      </c>
      <c r="D2097" s="98" t="n">
        <f aca="false">LN(C2097/C2096)</f>
        <v>-0.0448898573523436</v>
      </c>
      <c r="E2097" s="99" t="n">
        <f aca="false">STDEV(D2088:D2097)*SQRT(365)</f>
        <v>0.613218004052617</v>
      </c>
    </row>
    <row r="2098" customFormat="false" ht="12.75" hidden="false" customHeight="false" outlineLevel="0" collapsed="false">
      <c r="A2098" s="95" t="n">
        <f aca="false">MONTH(B2098)+(YEAR(B2098)-1998)*12</f>
        <v>32</v>
      </c>
      <c r="B2098" s="96" t="n">
        <v>36764</v>
      </c>
      <c r="C2098" s="0" t="n">
        <v>4.53</v>
      </c>
      <c r="D2098" s="98" t="n">
        <f aca="false">LN(C2098/C2097)</f>
        <v>0.0144527251664804</v>
      </c>
      <c r="E2098" s="99" t="n">
        <f aca="false">STDEV(D2089:D2098)*SQRT(365)</f>
        <v>0.537657204621353</v>
      </c>
    </row>
    <row r="2099" customFormat="false" ht="12.75" hidden="false" customHeight="false" outlineLevel="0" collapsed="false">
      <c r="A2099" s="95" t="n">
        <f aca="false">MONTH(B2099)+(YEAR(B2099)-1998)*12</f>
        <v>32</v>
      </c>
      <c r="B2099" s="96" t="n">
        <v>36765</v>
      </c>
      <c r="C2099" s="0" t="n">
        <v>4.53</v>
      </c>
      <c r="D2099" s="98" t="n">
        <f aca="false">LN(C2099/C2098)</f>
        <v>0</v>
      </c>
      <c r="E2099" s="99" t="n">
        <f aca="false">STDEV(D2090:D2099)*SQRT(365)</f>
        <v>0.537010222405986</v>
      </c>
    </row>
    <row r="2100" customFormat="false" ht="12.75" hidden="false" customHeight="false" outlineLevel="0" collapsed="false">
      <c r="A2100" s="95" t="n">
        <f aca="false">MONTH(B2100)+(YEAR(B2100)-1998)*12</f>
        <v>32</v>
      </c>
      <c r="B2100" s="96" t="n">
        <v>36766</v>
      </c>
      <c r="C2100" s="0" t="n">
        <v>4.53</v>
      </c>
      <c r="D2100" s="98" t="n">
        <f aca="false">LN(C2100/C2099)</f>
        <v>0</v>
      </c>
      <c r="E2100" s="99" t="n">
        <f aca="false">STDEV(D2091:D2100)*SQRT(365)</f>
        <v>0.513919138529233</v>
      </c>
    </row>
    <row r="2101" customFormat="false" ht="12.75" hidden="false" customHeight="false" outlineLevel="0" collapsed="false">
      <c r="A2101" s="95" t="n">
        <f aca="false">MONTH(B2101)+(YEAR(B2101)-1998)*12</f>
        <v>32</v>
      </c>
      <c r="B2101" s="96" t="n">
        <v>36767</v>
      </c>
      <c r="C2101" s="0" t="n">
        <v>4.615</v>
      </c>
      <c r="D2101" s="98" t="n">
        <f aca="false">LN(C2101/C2100)</f>
        <v>0.0185899284598728</v>
      </c>
      <c r="E2101" s="99" t="n">
        <f aca="false">STDEV(D2092:D2101)*SQRT(365)</f>
        <v>0.521790060147061</v>
      </c>
    </row>
    <row r="2102" customFormat="false" ht="12.75" hidden="false" customHeight="false" outlineLevel="0" collapsed="false">
      <c r="A2102" s="95" t="n">
        <f aca="false">MONTH(B2102)+(YEAR(B2102)-1998)*12</f>
        <v>32</v>
      </c>
      <c r="B2102" s="96" t="n">
        <v>36768</v>
      </c>
      <c r="C2102" s="0" t="n">
        <v>4.62</v>
      </c>
      <c r="D2102" s="98" t="n">
        <f aca="false">LN(C2102/C2101)</f>
        <v>0.0010828371388319</v>
      </c>
      <c r="E2102" s="99" t="n">
        <f aca="false">STDEV(D2093:D2102)*SQRT(365)</f>
        <v>0.521400668544062</v>
      </c>
    </row>
    <row r="2103" customFormat="false" ht="12.75" hidden="false" customHeight="false" outlineLevel="0" collapsed="false">
      <c r="A2103" s="95" t="n">
        <f aca="false">MONTH(B2103)+(YEAR(B2103)-1998)*12</f>
        <v>32</v>
      </c>
      <c r="B2103" s="96" t="n">
        <v>36769</v>
      </c>
      <c r="C2103" s="0" t="n">
        <v>4.595</v>
      </c>
      <c r="D2103" s="98" t="n">
        <f aca="false">LN(C2103/C2102)</f>
        <v>-0.00542594928599723</v>
      </c>
      <c r="E2103" s="99" t="n">
        <f aca="false">STDEV(D2094:D2103)*SQRT(365)</f>
        <v>0.524624457505882</v>
      </c>
    </row>
    <row r="2104" customFormat="false" ht="12.75" hidden="false" customHeight="false" outlineLevel="0" collapsed="false">
      <c r="A2104" s="95" t="n">
        <f aca="false">MONTH(B2104)+(YEAR(B2104)-1998)*12</f>
        <v>33</v>
      </c>
      <c r="B2104" s="96" t="n">
        <v>36770</v>
      </c>
      <c r="C2104" s="0" t="n">
        <v>4.76</v>
      </c>
      <c r="D2104" s="98" t="n">
        <f aca="false">LN(C2104/C2103)</f>
        <v>0.0352789124356783</v>
      </c>
      <c r="E2104" s="99" t="n">
        <f aca="false">STDEV(D2095:D2104)*SQRT(365)</f>
        <v>0.505213067518297</v>
      </c>
    </row>
    <row r="2105" customFormat="false" ht="12.75" hidden="false" customHeight="false" outlineLevel="0" collapsed="false">
      <c r="A2105" s="95" t="n">
        <f aca="false">MONTH(B2105)+(YEAR(B2105)-1998)*12</f>
        <v>33</v>
      </c>
      <c r="B2105" s="96" t="n">
        <v>36771</v>
      </c>
      <c r="C2105" s="0" t="n">
        <v>4.7</v>
      </c>
      <c r="D2105" s="98" t="n">
        <f aca="false">LN(C2105/C2104)</f>
        <v>-0.0126851595273157</v>
      </c>
      <c r="E2105" s="99" t="n">
        <f aca="false">STDEV(D2096:D2105)*SQRT(365)</f>
        <v>0.43029188784642</v>
      </c>
    </row>
    <row r="2106" customFormat="false" ht="12.75" hidden="false" customHeight="false" outlineLevel="0" collapsed="false">
      <c r="A2106" s="95" t="n">
        <f aca="false">MONTH(B2106)+(YEAR(B2106)-1998)*12</f>
        <v>33</v>
      </c>
      <c r="B2106" s="96" t="n">
        <v>36772</v>
      </c>
      <c r="C2106" s="0" t="n">
        <v>4.7</v>
      </c>
      <c r="D2106" s="98" t="n">
        <f aca="false">LN(C2106/C2105)</f>
        <v>0</v>
      </c>
      <c r="E2106" s="99" t="n">
        <f aca="false">STDEV(D2097:D2106)*SQRT(365)</f>
        <v>0.402848442398555</v>
      </c>
    </row>
    <row r="2107" customFormat="false" ht="12.75" hidden="false" customHeight="false" outlineLevel="0" collapsed="false">
      <c r="A2107" s="95" t="n">
        <f aca="false">MONTH(B2107)+(YEAR(B2107)-1998)*12</f>
        <v>33</v>
      </c>
      <c r="B2107" s="96" t="n">
        <v>36773</v>
      </c>
      <c r="C2107" s="0" t="n">
        <v>4.7</v>
      </c>
      <c r="D2107" s="98" t="n">
        <f aca="false">LN(C2107/C2106)</f>
        <v>0</v>
      </c>
      <c r="E2107" s="99" t="n">
        <f aca="false">STDEV(D2098:D2107)*SQRT(365)</f>
        <v>0.264687580475301</v>
      </c>
    </row>
    <row r="2108" customFormat="false" ht="12.75" hidden="false" customHeight="false" outlineLevel="0" collapsed="false">
      <c r="A2108" s="95" t="n">
        <f aca="false">MONTH(B2108)+(YEAR(B2108)-1998)*12</f>
        <v>33</v>
      </c>
      <c r="B2108" s="96" t="n">
        <v>36774</v>
      </c>
      <c r="C2108" s="0" t="n">
        <v>4.7</v>
      </c>
      <c r="D2108" s="98" t="n">
        <f aca="false">LN(C2108/C2107)</f>
        <v>0</v>
      </c>
      <c r="E2108" s="99" t="n">
        <f aca="false">STDEV(D2099:D2108)*SQRT(365)</f>
        <v>0.258368114917725</v>
      </c>
    </row>
    <row r="2109" customFormat="false" ht="12.75" hidden="false" customHeight="false" outlineLevel="0" collapsed="false">
      <c r="A2109" s="95" t="n">
        <f aca="false">MONTH(B2109)+(YEAR(B2109)-1998)*12</f>
        <v>33</v>
      </c>
      <c r="B2109" s="96" t="n">
        <v>36775</v>
      </c>
      <c r="C2109" s="0" t="n">
        <v>4.805</v>
      </c>
      <c r="D2109" s="98" t="n">
        <f aca="false">LN(C2109/C2108)</f>
        <v>0.0220945337062429</v>
      </c>
      <c r="E2109" s="99" t="n">
        <f aca="false">STDEV(D2100:D2109)*SQRT(365)</f>
        <v>0.279231063546026</v>
      </c>
    </row>
    <row r="2110" customFormat="false" ht="12.75" hidden="false" customHeight="false" outlineLevel="0" collapsed="false">
      <c r="A2110" s="95" t="n">
        <f aca="false">MONTH(B2110)+(YEAR(B2110)-1998)*12</f>
        <v>33</v>
      </c>
      <c r="B2110" s="96" t="n">
        <v>36776</v>
      </c>
      <c r="C2110" s="0" t="n">
        <v>4.895</v>
      </c>
      <c r="D2110" s="98" t="n">
        <f aca="false">LN(C2110/C2109)</f>
        <v>0.0185572335602178</v>
      </c>
      <c r="E2110" s="99" t="n">
        <f aca="false">STDEV(D2101:D2110)*SQRT(365)</f>
        <v>0.285777232143831</v>
      </c>
    </row>
    <row r="2111" customFormat="false" ht="12.75" hidden="false" customHeight="false" outlineLevel="0" collapsed="false">
      <c r="A2111" s="95" t="n">
        <f aca="false">MONTH(B2111)+(YEAR(B2111)-1998)*12</f>
        <v>33</v>
      </c>
      <c r="B2111" s="96" t="n">
        <v>36777</v>
      </c>
      <c r="C2111" s="0" t="n">
        <v>4.855</v>
      </c>
      <c r="D2111" s="98" t="n">
        <f aca="false">LN(C2111/C2110)</f>
        <v>-0.00820517423918529</v>
      </c>
      <c r="E2111" s="99" t="n">
        <f aca="false">STDEV(D2102:D2111)*SQRT(365)</f>
        <v>0.290368474411713</v>
      </c>
    </row>
    <row r="2112" customFormat="false" ht="12.75" hidden="false" customHeight="false" outlineLevel="0" collapsed="false">
      <c r="A2112" s="95" t="n">
        <f aca="false">MONTH(B2112)+(YEAR(B2112)-1998)*12</f>
        <v>33</v>
      </c>
      <c r="B2112" s="96" t="n">
        <v>36778</v>
      </c>
      <c r="C2112" s="0" t="n">
        <v>4.745</v>
      </c>
      <c r="D2112" s="98" t="n">
        <f aca="false">LN(C2112/C2111)</f>
        <v>-0.0229176696813971</v>
      </c>
      <c r="E2112" s="99" t="n">
        <f aca="false">STDEV(D2103:D2112)*SQRT(365)</f>
        <v>0.336303495869058</v>
      </c>
    </row>
    <row r="2113" customFormat="false" ht="12.75" hidden="false" customHeight="false" outlineLevel="0" collapsed="false">
      <c r="A2113" s="95" t="n">
        <f aca="false">MONTH(B2113)+(YEAR(B2113)-1998)*12</f>
        <v>33</v>
      </c>
      <c r="B2113" s="96" t="n">
        <v>36779</v>
      </c>
      <c r="C2113" s="0" t="n">
        <v>4.745</v>
      </c>
      <c r="D2113" s="98" t="n">
        <f aca="false">LN(C2113/C2112)</f>
        <v>0</v>
      </c>
      <c r="E2113" s="99" t="n">
        <f aca="false">STDEV(D2104:D2113)*SQRT(365)</f>
        <v>0.332583392888904</v>
      </c>
    </row>
    <row r="2114" customFormat="false" ht="12.75" hidden="false" customHeight="false" outlineLevel="0" collapsed="false">
      <c r="A2114" s="95" t="n">
        <f aca="false">MONTH(B2114)+(YEAR(B2114)-1998)*12</f>
        <v>33</v>
      </c>
      <c r="B2114" s="96" t="n">
        <v>36780</v>
      </c>
      <c r="C2114" s="0" t="n">
        <v>4.745</v>
      </c>
      <c r="D2114" s="98" t="n">
        <f aca="false">LN(C2114/C2113)</f>
        <v>0</v>
      </c>
      <c r="E2114" s="99" t="n">
        <f aca="false">STDEV(D2105:D2114)*SQRT(365)</f>
        <v>0.253536174609423</v>
      </c>
    </row>
    <row r="2115" customFormat="false" ht="12.75" hidden="false" customHeight="false" outlineLevel="0" collapsed="false">
      <c r="A2115" s="95" t="n">
        <f aca="false">MONTH(B2115)+(YEAR(B2115)-1998)*12</f>
        <v>33</v>
      </c>
      <c r="B2115" s="96" t="n">
        <v>36781</v>
      </c>
      <c r="C2115" s="0" t="n">
        <v>4.865</v>
      </c>
      <c r="D2115" s="98" t="n">
        <f aca="false">LN(C2115/C2114)</f>
        <v>0.0249752835760771</v>
      </c>
      <c r="E2115" s="99" t="n">
        <f aca="false">STDEV(D2106:D2115)*SQRT(365)</f>
        <v>0.279756842096446</v>
      </c>
    </row>
    <row r="2116" customFormat="false" ht="12.75" hidden="false" customHeight="false" outlineLevel="0" collapsed="false">
      <c r="A2116" s="95" t="n">
        <f aca="false">MONTH(B2116)+(YEAR(B2116)-1998)*12</f>
        <v>33</v>
      </c>
      <c r="B2116" s="96" t="n">
        <v>36782</v>
      </c>
      <c r="C2116" s="0" t="n">
        <v>4.975</v>
      </c>
      <c r="D2116" s="98" t="n">
        <f aca="false">LN(C2116/C2115)</f>
        <v>0.0223586549725876</v>
      </c>
      <c r="E2116" s="99" t="n">
        <f aca="false">STDEV(D2107:D2116)*SQRT(365)</f>
        <v>0.300421580141086</v>
      </c>
    </row>
    <row r="2117" customFormat="false" ht="12.75" hidden="false" customHeight="false" outlineLevel="0" collapsed="false">
      <c r="A2117" s="95" t="n">
        <f aca="false">MONTH(B2117)+(YEAR(B2117)-1998)*12</f>
        <v>33</v>
      </c>
      <c r="B2117" s="96" t="n">
        <v>36783</v>
      </c>
      <c r="C2117" s="0" t="n">
        <v>5.065</v>
      </c>
      <c r="D2117" s="98" t="n">
        <f aca="false">LN(C2117/C2116)</f>
        <v>0.0179287670900909</v>
      </c>
      <c r="E2117" s="99" t="n">
        <f aca="false">STDEV(D2108:D2117)*SQRT(365)</f>
        <v>0.30613165019839</v>
      </c>
    </row>
    <row r="2118" customFormat="false" ht="12.75" hidden="false" customHeight="false" outlineLevel="0" collapsed="false">
      <c r="A2118" s="95" t="n">
        <f aca="false">MONTH(B2118)+(YEAR(B2118)-1998)*12</f>
        <v>33</v>
      </c>
      <c r="B2118" s="96" t="n">
        <v>36784</v>
      </c>
      <c r="C2118" s="0" t="n">
        <v>5.1</v>
      </c>
      <c r="D2118" s="98" t="n">
        <f aca="false">LN(C2118/C2117)</f>
        <v>0.00688640202963326</v>
      </c>
      <c r="E2118" s="99" t="n">
        <f aca="false">STDEV(D2109:D2118)*SQRT(365)</f>
        <v>0.302109120438515</v>
      </c>
    </row>
    <row r="2119" customFormat="false" ht="12.75" hidden="false" customHeight="false" outlineLevel="0" collapsed="false">
      <c r="A2119" s="95" t="n">
        <f aca="false">MONTH(B2119)+(YEAR(B2119)-1998)*12</f>
        <v>33</v>
      </c>
      <c r="B2119" s="96" t="n">
        <v>36785</v>
      </c>
      <c r="C2119" s="0" t="n">
        <v>5.29</v>
      </c>
      <c r="D2119" s="98" t="n">
        <f aca="false">LN(C2119/C2118)</f>
        <v>0.036577706139928</v>
      </c>
      <c r="E2119" s="99" t="n">
        <f aca="false">STDEV(D2110:D2119)*SQRT(365)</f>
        <v>0.339538831334108</v>
      </c>
    </row>
    <row r="2120" customFormat="false" ht="12.75" hidden="false" customHeight="false" outlineLevel="0" collapsed="false">
      <c r="A2120" s="95" t="n">
        <f aca="false">MONTH(B2120)+(YEAR(B2120)-1998)*12</f>
        <v>33</v>
      </c>
      <c r="B2120" s="96" t="n">
        <v>36786</v>
      </c>
      <c r="C2120" s="0" t="n">
        <v>5.29</v>
      </c>
      <c r="D2120" s="98" t="n">
        <f aca="false">LN(C2120/C2119)</f>
        <v>0</v>
      </c>
      <c r="E2120" s="99" t="n">
        <f aca="false">STDEV(D2111:D2120)*SQRT(365)</f>
        <v>0.338227752011471</v>
      </c>
    </row>
    <row r="2121" customFormat="false" ht="12.75" hidden="false" customHeight="false" outlineLevel="0" collapsed="false">
      <c r="A2121" s="95" t="n">
        <f aca="false">MONTH(B2121)+(YEAR(B2121)-1998)*12</f>
        <v>33</v>
      </c>
      <c r="B2121" s="96" t="n">
        <v>36787</v>
      </c>
      <c r="C2121" s="0" t="n">
        <v>5.29</v>
      </c>
      <c r="D2121" s="98" t="n">
        <f aca="false">LN(C2121/C2120)</f>
        <v>0</v>
      </c>
      <c r="E2121" s="99" t="n">
        <f aca="false">STDEV(D2112:D2121)*SQRT(365)</f>
        <v>0.325929119787239</v>
      </c>
    </row>
    <row r="2122" customFormat="false" ht="12.75" hidden="false" customHeight="false" outlineLevel="0" collapsed="false">
      <c r="A2122" s="95" t="n">
        <f aca="false">MONTH(B2122)+(YEAR(B2122)-1998)*12</f>
        <v>33</v>
      </c>
      <c r="B2122" s="96" t="n">
        <v>36788</v>
      </c>
      <c r="C2122" s="0" t="n">
        <v>5.065</v>
      </c>
      <c r="D2122" s="98" t="n">
        <f aca="false">LN(C2122/C2121)</f>
        <v>-0.0434641081695613</v>
      </c>
      <c r="E2122" s="99" t="n">
        <f aca="false">STDEV(D2113:D2122)*SQRT(365)</f>
        <v>0.417291601525118</v>
      </c>
    </row>
    <row r="2123" customFormat="false" ht="12.75" hidden="false" customHeight="false" outlineLevel="0" collapsed="false">
      <c r="A2123" s="95" t="n">
        <f aca="false">MONTH(B2123)+(YEAR(B2123)-1998)*12</f>
        <v>33</v>
      </c>
      <c r="B2123" s="96" t="n">
        <v>36789</v>
      </c>
      <c r="C2123" s="0" t="n">
        <v>5.22</v>
      </c>
      <c r="D2123" s="98" t="n">
        <f aca="false">LN(C2123/C2122)</f>
        <v>0.0301432641939004</v>
      </c>
      <c r="E2123" s="99" t="n">
        <f aca="false">STDEV(D2114:D2123)*SQRT(365)</f>
        <v>0.437424678536316</v>
      </c>
    </row>
    <row r="2124" customFormat="false" ht="12.75" hidden="false" customHeight="false" outlineLevel="0" collapsed="false">
      <c r="A2124" s="95" t="n">
        <f aca="false">MONTH(B2124)+(YEAR(B2124)-1998)*12</f>
        <v>33</v>
      </c>
      <c r="B2124" s="96" t="n">
        <v>36790</v>
      </c>
      <c r="C2124" s="0" t="n">
        <v>5.245</v>
      </c>
      <c r="D2124" s="98" t="n">
        <f aca="false">LN(C2124/C2123)</f>
        <v>0.0047778399537133</v>
      </c>
      <c r="E2124" s="99" t="n">
        <f aca="false">STDEV(D2115:D2124)*SQRT(365)</f>
        <v>0.43413850154958</v>
      </c>
    </row>
    <row r="2125" customFormat="false" ht="12.75" hidden="false" customHeight="false" outlineLevel="0" collapsed="false">
      <c r="A2125" s="95" t="n">
        <f aca="false">MONTH(B2125)+(YEAR(B2125)-1998)*12</f>
        <v>33</v>
      </c>
      <c r="B2125" s="96" t="n">
        <v>36791</v>
      </c>
      <c r="C2125" s="0" t="n">
        <v>5.16</v>
      </c>
      <c r="D2125" s="98" t="n">
        <f aca="false">LN(C2125/C2124)</f>
        <v>-0.0163386623547891</v>
      </c>
      <c r="E2125" s="99" t="n">
        <f aca="false">STDEV(D2116:D2125)*SQRT(365)</f>
        <v>0.44794541586162</v>
      </c>
    </row>
    <row r="2126" customFormat="false" ht="12.75" hidden="false" customHeight="false" outlineLevel="0" collapsed="false">
      <c r="A2126" s="95" t="n">
        <f aca="false">MONTH(B2126)+(YEAR(B2126)-1998)*12</f>
        <v>33</v>
      </c>
      <c r="B2126" s="96" t="n">
        <v>36792</v>
      </c>
      <c r="C2126" s="0" t="n">
        <v>5.165</v>
      </c>
      <c r="D2126" s="98" t="n">
        <f aca="false">LN(C2126/C2125)</f>
        <v>0.000968523078130505</v>
      </c>
      <c r="E2126" s="99" t="n">
        <f aca="false">STDEV(D2117:D2126)*SQRT(365)</f>
        <v>0.434485041207135</v>
      </c>
    </row>
    <row r="2127" customFormat="false" ht="12.75" hidden="false" customHeight="false" outlineLevel="0" collapsed="false">
      <c r="A2127" s="95" t="n">
        <f aca="false">MONTH(B2127)+(YEAR(B2127)-1998)*12</f>
        <v>33</v>
      </c>
      <c r="B2127" s="96" t="n">
        <v>36793</v>
      </c>
      <c r="C2127" s="0" t="n">
        <v>5.165</v>
      </c>
      <c r="D2127" s="98" t="n">
        <f aca="false">LN(C2127/C2126)</f>
        <v>0</v>
      </c>
      <c r="E2127" s="99" t="n">
        <f aca="false">STDEV(D2118:D2127)*SQRT(365)</f>
        <v>0.424131831655669</v>
      </c>
    </row>
    <row r="2128" customFormat="false" ht="12.75" hidden="false" customHeight="false" outlineLevel="0" collapsed="false">
      <c r="A2128" s="95" t="n">
        <f aca="false">MONTH(B2128)+(YEAR(B2128)-1998)*12</f>
        <v>33</v>
      </c>
      <c r="B2128" s="96" t="n">
        <v>36794</v>
      </c>
      <c r="C2128" s="0" t="n">
        <v>5.165</v>
      </c>
      <c r="D2128" s="98" t="n">
        <f aca="false">LN(C2128/C2127)</f>
        <v>0</v>
      </c>
      <c r="E2128" s="99" t="n">
        <f aca="false">STDEV(D2119:D2128)*SQRT(365)</f>
        <v>0.422923497462311</v>
      </c>
    </row>
    <row r="2129" customFormat="false" ht="12.75" hidden="false" customHeight="false" outlineLevel="0" collapsed="false">
      <c r="A2129" s="95" t="n">
        <f aca="false">MONTH(B2129)+(YEAR(B2129)-1998)*12</f>
        <v>33</v>
      </c>
      <c r="B2129" s="96" t="n">
        <v>36795</v>
      </c>
      <c r="C2129" s="0" t="n">
        <v>5.105</v>
      </c>
      <c r="D2129" s="98" t="n">
        <f aca="false">LN(C2129/C2128)</f>
        <v>-0.0116846509549729</v>
      </c>
      <c r="E2129" s="99" t="n">
        <f aca="false">STDEV(D2120:D2129)*SQRT(365)</f>
        <v>0.354474546532537</v>
      </c>
    </row>
    <row r="2130" customFormat="false" ht="12.75" hidden="false" customHeight="false" outlineLevel="0" collapsed="false">
      <c r="A2130" s="95" t="n">
        <f aca="false">MONTH(B2130)+(YEAR(B2130)-1998)*12</f>
        <v>33</v>
      </c>
      <c r="B2130" s="96" t="n">
        <v>36796</v>
      </c>
      <c r="C2130" s="0" t="n">
        <v>5.275</v>
      </c>
      <c r="D2130" s="98" t="n">
        <f aca="false">LN(C2130/C2129)</f>
        <v>0.0327582277455012</v>
      </c>
      <c r="E2130" s="99" t="n">
        <f aca="false">STDEV(D2121:D2130)*SQRT(365)</f>
        <v>0.417467295144587</v>
      </c>
    </row>
    <row r="2131" customFormat="false" ht="12.75" hidden="false" customHeight="false" outlineLevel="0" collapsed="false">
      <c r="A2131" s="95" t="n">
        <f aca="false">MONTH(B2131)+(YEAR(B2131)-1998)*12</f>
        <v>33</v>
      </c>
      <c r="B2131" s="96" t="n">
        <v>36797</v>
      </c>
      <c r="C2131" s="0" t="n">
        <v>5.35</v>
      </c>
      <c r="D2131" s="98" t="n">
        <f aca="false">LN(C2131/C2130)</f>
        <v>0.0141178815457848</v>
      </c>
      <c r="E2131" s="99" t="n">
        <f aca="false">STDEV(D2122:D2131)*SQRT(365)</f>
        <v>0.426472845871871</v>
      </c>
    </row>
    <row r="2132" customFormat="false" ht="12.75" hidden="false" customHeight="false" outlineLevel="0" collapsed="false">
      <c r="A2132" s="95" t="n">
        <f aca="false">MONTH(B2132)+(YEAR(B2132)-1998)*12</f>
        <v>33</v>
      </c>
      <c r="B2132" s="96" t="n">
        <v>36798</v>
      </c>
      <c r="C2132" s="0" t="n">
        <v>5.205</v>
      </c>
      <c r="D2132" s="98" t="n">
        <f aca="false">LN(C2132/C2131)</f>
        <v>-0.0274768588409829</v>
      </c>
      <c r="E2132" s="99" t="n">
        <f aca="false">STDEV(D2123:D2132)*SQRT(365)</f>
        <v>0.365217593998439</v>
      </c>
    </row>
    <row r="2133" customFormat="false" ht="12.75" hidden="false" customHeight="false" outlineLevel="0" collapsed="false">
      <c r="A2133" s="95" t="n">
        <f aca="false">MONTH(B2133)+(YEAR(B2133)-1998)*12</f>
        <v>33</v>
      </c>
      <c r="B2133" s="96" t="n">
        <v>36799</v>
      </c>
      <c r="C2133" s="0" t="n">
        <v>5.15</v>
      </c>
      <c r="D2133" s="98" t="n">
        <f aca="false">LN(C2133/C2132)</f>
        <v>-0.0106229873912874</v>
      </c>
      <c r="E2133" s="99" t="n">
        <f aca="false">STDEV(D2124:D2133)*SQRT(365)</f>
        <v>0.321538179848296</v>
      </c>
    </row>
    <row r="2134" customFormat="false" ht="12.75" hidden="false" customHeight="false" outlineLevel="0" collapsed="false">
      <c r="A2134" s="95" t="n">
        <f aca="false">MONTH(B2134)+(YEAR(B2134)-1998)*12</f>
        <v>34</v>
      </c>
      <c r="B2134" s="96" t="n">
        <v>36800</v>
      </c>
      <c r="C2134" s="0" t="n">
        <v>5.105</v>
      </c>
      <c r="D2134" s="98" t="n">
        <f aca="false">LN(C2134/C2133)</f>
        <v>-0.00877626305901585</v>
      </c>
      <c r="E2134" s="99" t="n">
        <f aca="false">STDEV(D2125:D2134)*SQRT(365)</f>
        <v>0.32148934666374</v>
      </c>
    </row>
    <row r="2135" customFormat="false" ht="12.75" hidden="false" customHeight="false" outlineLevel="0" collapsed="false">
      <c r="A2135" s="95" t="n">
        <f aca="false">MONTH(B2135)+(YEAR(B2135)-1998)*12</f>
        <v>34</v>
      </c>
      <c r="B2135" s="96" t="n">
        <v>36801</v>
      </c>
      <c r="C2135" s="0" t="n">
        <v>5.105</v>
      </c>
      <c r="D2135" s="98" t="n">
        <f aca="false">LN(C2135/C2134)</f>
        <v>0</v>
      </c>
      <c r="E2135" s="99" t="n">
        <f aca="false">STDEV(D2126:D2135)*SQRT(365)</f>
        <v>0.308272294922469</v>
      </c>
    </row>
    <row r="2136" customFormat="false" ht="12.75" hidden="false" customHeight="false" outlineLevel="0" collapsed="false">
      <c r="A2136" s="95" t="n">
        <f aca="false">MONTH(B2136)+(YEAR(B2136)-1998)*12</f>
        <v>34</v>
      </c>
      <c r="B2136" s="96" t="n">
        <v>36802</v>
      </c>
      <c r="C2136" s="0" t="n">
        <v>5.235</v>
      </c>
      <c r="D2136" s="98" t="n">
        <f aca="false">LN(C2136/C2135)</f>
        <v>0.0251463927058714</v>
      </c>
      <c r="E2136" s="99" t="n">
        <f aca="false">STDEV(D2127:D2136)*SQRT(365)</f>
        <v>0.346943061779813</v>
      </c>
    </row>
    <row r="2137" customFormat="false" ht="12.75" hidden="false" customHeight="false" outlineLevel="0" collapsed="false">
      <c r="A2137" s="95" t="n">
        <f aca="false">MONTH(B2137)+(YEAR(B2137)-1998)*12</f>
        <v>34</v>
      </c>
      <c r="B2137" s="96" t="n">
        <v>36803</v>
      </c>
      <c r="C2137" s="0" t="n">
        <v>5.235</v>
      </c>
      <c r="D2137" s="98" t="n">
        <f aca="false">LN(C2137/C2136)</f>
        <v>0</v>
      </c>
      <c r="E2137" s="99" t="n">
        <f aca="false">STDEV(D2128:D2137)*SQRT(365)</f>
        <v>0.346943061779813</v>
      </c>
    </row>
    <row r="2138" customFormat="false" ht="12.75" hidden="false" customHeight="false" outlineLevel="0" collapsed="false">
      <c r="A2138" s="95" t="n">
        <f aca="false">MONTH(B2138)+(YEAR(B2138)-1998)*12</f>
        <v>34</v>
      </c>
      <c r="B2138" s="96" t="n">
        <v>36804</v>
      </c>
      <c r="C2138" s="0" t="n">
        <v>5.215</v>
      </c>
      <c r="D2138" s="98" t="n">
        <f aca="false">LN(C2138/C2137)</f>
        <v>-0.00382775586976455</v>
      </c>
      <c r="E2138" s="99" t="n">
        <f aca="false">STDEV(D2129:D2138)*SQRT(365)</f>
        <v>0.3483134036539</v>
      </c>
    </row>
    <row r="2139" customFormat="false" ht="12.75" hidden="false" customHeight="false" outlineLevel="0" collapsed="false">
      <c r="A2139" s="95" t="n">
        <f aca="false">MONTH(B2139)+(YEAR(B2139)-1998)*12</f>
        <v>34</v>
      </c>
      <c r="B2139" s="96" t="n">
        <v>36805</v>
      </c>
      <c r="C2139" s="0" t="n">
        <v>5.25</v>
      </c>
      <c r="D2139" s="98" t="n">
        <f aca="false">LN(C2139/C2138)</f>
        <v>0.00668898815079671</v>
      </c>
      <c r="E2139" s="99" t="n">
        <f aca="false">STDEV(D2130:D2139)*SQRT(365)</f>
        <v>0.33881383807854</v>
      </c>
    </row>
    <row r="2140" customFormat="false" ht="12.75" hidden="false" customHeight="false" outlineLevel="0" collapsed="false">
      <c r="A2140" s="95" t="n">
        <f aca="false">MONTH(B2140)+(YEAR(B2140)-1998)*12</f>
        <v>34</v>
      </c>
      <c r="B2140" s="96" t="n">
        <v>36806</v>
      </c>
      <c r="C2140" s="0" t="n">
        <v>5.06</v>
      </c>
      <c r="D2140" s="98" t="n">
        <f aca="false">LN(C2140/C2139)</f>
        <v>-0.0368615933041582</v>
      </c>
      <c r="E2140" s="99" t="n">
        <f aca="false">STDEV(D2131:D2140)*SQRT(365)</f>
        <v>0.350056192667868</v>
      </c>
    </row>
    <row r="2141" customFormat="false" ht="12.75" hidden="false" customHeight="false" outlineLevel="0" collapsed="false">
      <c r="A2141" s="95" t="n">
        <f aca="false">MONTH(B2141)+(YEAR(B2141)-1998)*12</f>
        <v>34</v>
      </c>
      <c r="B2141" s="96" t="n">
        <v>36807</v>
      </c>
      <c r="C2141" s="0" t="n">
        <v>5.06</v>
      </c>
      <c r="D2141" s="98" t="n">
        <f aca="false">LN(C2141/C2140)</f>
        <v>0</v>
      </c>
      <c r="E2141" s="99" t="n">
        <f aca="false">STDEV(D2132:D2141)*SQRT(365)</f>
        <v>0.32997364989327</v>
      </c>
    </row>
    <row r="2142" customFormat="false" ht="12.75" hidden="false" customHeight="false" outlineLevel="0" collapsed="false">
      <c r="A2142" s="95" t="n">
        <f aca="false">MONTH(B2142)+(YEAR(B2142)-1998)*12</f>
        <v>34</v>
      </c>
      <c r="B2142" s="96" t="n">
        <v>36808</v>
      </c>
      <c r="C2142" s="0" t="n">
        <v>5.06</v>
      </c>
      <c r="D2142" s="98" t="n">
        <f aca="false">LN(C2142/C2141)</f>
        <v>0</v>
      </c>
      <c r="E2142" s="99" t="n">
        <f aca="false">STDEV(D2133:D2142)*SQRT(365)</f>
        <v>0.29601124171082</v>
      </c>
    </row>
    <row r="2143" customFormat="false" ht="12.75" hidden="false" customHeight="false" outlineLevel="0" collapsed="false">
      <c r="A2143" s="95" t="n">
        <f aca="false">MONTH(B2143)+(YEAR(B2143)-1998)*12</f>
        <v>34</v>
      </c>
      <c r="B2143" s="96" t="n">
        <v>36809</v>
      </c>
      <c r="C2143" s="0" t="n">
        <v>5.055</v>
      </c>
      <c r="D2143" s="98" t="n">
        <f aca="false">LN(C2143/C2142)</f>
        <v>-0.000988630826939432</v>
      </c>
      <c r="E2143" s="99" t="n">
        <f aca="false">STDEV(D2134:D2143)*SQRT(365)</f>
        <v>0.291405393604154</v>
      </c>
    </row>
    <row r="2144" customFormat="false" ht="12.75" hidden="false" customHeight="false" outlineLevel="0" collapsed="false">
      <c r="A2144" s="95" t="n">
        <f aca="false">MONTH(B2144)+(YEAR(B2144)-1998)*12</f>
        <v>34</v>
      </c>
      <c r="B2144" s="96" t="n">
        <v>36810</v>
      </c>
      <c r="C2144" s="0" t="n">
        <v>5.08</v>
      </c>
      <c r="D2144" s="98" t="n">
        <f aca="false">LN(C2144/C2143)</f>
        <v>0.00493340911795577</v>
      </c>
      <c r="E2144" s="99" t="n">
        <f aca="false">STDEV(D2135:D2144)*SQRT(365)</f>
        <v>0.289980398148633</v>
      </c>
    </row>
    <row r="2145" customFormat="false" ht="12.75" hidden="false" customHeight="false" outlineLevel="0" collapsed="false">
      <c r="A2145" s="95" t="n">
        <f aca="false">MONTH(B2145)+(YEAR(B2145)-1998)*12</f>
        <v>34</v>
      </c>
      <c r="B2145" s="96" t="n">
        <v>36811</v>
      </c>
      <c r="C2145" s="0" t="n">
        <v>5.16</v>
      </c>
      <c r="D2145" s="98" t="n">
        <f aca="false">LN(C2145/C2144)</f>
        <v>0.0156253179030808</v>
      </c>
      <c r="E2145" s="99" t="n">
        <f aca="false">STDEV(D2136:D2145)*SQRT(365)</f>
        <v>0.305977631610611</v>
      </c>
    </row>
    <row r="2146" customFormat="false" ht="12.75" hidden="false" customHeight="false" outlineLevel="0" collapsed="false">
      <c r="A2146" s="95" t="n">
        <f aca="false">MONTH(B2146)+(YEAR(B2146)-1998)*12</f>
        <v>34</v>
      </c>
      <c r="B2146" s="96" t="n">
        <v>36812</v>
      </c>
      <c r="C2146" s="0" t="n">
        <v>5.545</v>
      </c>
      <c r="D2146" s="98" t="n">
        <f aca="false">LN(C2146/C2145)</f>
        <v>0.0719600413088589</v>
      </c>
      <c r="E2146" s="99" t="n">
        <f aca="false">STDEV(D2137:D2146)*SQRT(365)</f>
        <v>0.514807948236957</v>
      </c>
    </row>
    <row r="2147" customFormat="false" ht="12.75" hidden="false" customHeight="false" outlineLevel="0" collapsed="false">
      <c r="A2147" s="95" t="n">
        <f aca="false">MONTH(B2147)+(YEAR(B2147)-1998)*12</f>
        <v>34</v>
      </c>
      <c r="B2147" s="96" t="n">
        <v>36813</v>
      </c>
      <c r="C2147" s="0" t="n">
        <v>5.43</v>
      </c>
      <c r="D2147" s="98" t="n">
        <f aca="false">LN(C2147/C2146)</f>
        <v>-0.0209574868564863</v>
      </c>
      <c r="E2147" s="99" t="n">
        <f aca="false">STDEV(D2138:D2147)*SQRT(365)</f>
        <v>0.53929399918414</v>
      </c>
    </row>
    <row r="2148" customFormat="false" ht="12.75" hidden="false" customHeight="false" outlineLevel="0" collapsed="false">
      <c r="A2148" s="95" t="n">
        <f aca="false">MONTH(B2148)+(YEAR(B2148)-1998)*12</f>
        <v>34</v>
      </c>
      <c r="B2148" s="96" t="n">
        <v>36814</v>
      </c>
      <c r="C2148" s="0" t="n">
        <v>5.43</v>
      </c>
      <c r="D2148" s="98" t="n">
        <f aca="false">LN(C2148/C2147)</f>
        <v>0</v>
      </c>
      <c r="E2148" s="99" t="n">
        <f aca="false">STDEV(D2139:D2148)*SQRT(365)</f>
        <v>0.537632695693106</v>
      </c>
    </row>
    <row r="2149" customFormat="false" ht="12.75" hidden="false" customHeight="false" outlineLevel="0" collapsed="false">
      <c r="A2149" s="95" t="n">
        <f aca="false">MONTH(B2149)+(YEAR(B2149)-1998)*12</f>
        <v>34</v>
      </c>
      <c r="B2149" s="96" t="n">
        <v>36815</v>
      </c>
      <c r="C2149" s="0" t="n">
        <v>5.43</v>
      </c>
      <c r="D2149" s="98" t="n">
        <f aca="false">LN(C2149/C2148)</f>
        <v>0</v>
      </c>
      <c r="E2149" s="99" t="n">
        <f aca="false">STDEV(D2140:D2149)*SQRT(365)</f>
        <v>0.537814846964211</v>
      </c>
    </row>
    <row r="2150" customFormat="false" ht="12.75" hidden="false" customHeight="false" outlineLevel="0" collapsed="false">
      <c r="A2150" s="95" t="n">
        <f aca="false">MONTH(B2150)+(YEAR(B2150)-1998)*12</f>
        <v>34</v>
      </c>
      <c r="B2150" s="96" t="n">
        <v>36816</v>
      </c>
      <c r="C2150" s="0" t="n">
        <v>5.34</v>
      </c>
      <c r="D2150" s="98" t="n">
        <f aca="false">LN(C2150/C2149)</f>
        <v>-0.0167134809737406</v>
      </c>
      <c r="E2150" s="99" t="n">
        <f aca="false">STDEV(D2141:D2150)*SQRT(365)</f>
        <v>0.488172242264078</v>
      </c>
    </row>
    <row r="2151" customFormat="false" ht="12.75" hidden="false" customHeight="false" outlineLevel="0" collapsed="false">
      <c r="A2151" s="95" t="n">
        <f aca="false">MONTH(B2151)+(YEAR(B2151)-1998)*12</f>
        <v>34</v>
      </c>
      <c r="B2151" s="96" t="n">
        <v>36817</v>
      </c>
      <c r="C2151" s="0" t="n">
        <v>5.27</v>
      </c>
      <c r="D2151" s="98" t="n">
        <f aca="false">LN(C2151/C2150)</f>
        <v>-0.0131952904188325</v>
      </c>
      <c r="E2151" s="99" t="n">
        <f aca="false">STDEV(D2142:D2151)*SQRT(365)</f>
        <v>0.500431638811689</v>
      </c>
    </row>
    <row r="2152" customFormat="false" ht="12.75" hidden="false" customHeight="false" outlineLevel="0" collapsed="false">
      <c r="A2152" s="95" t="n">
        <f aca="false">MONTH(B2152)+(YEAR(B2152)-1998)*12</f>
        <v>34</v>
      </c>
      <c r="B2152" s="96" t="n">
        <v>36818</v>
      </c>
      <c r="C2152" s="0" t="n">
        <v>5.38</v>
      </c>
      <c r="D2152" s="98" t="n">
        <f aca="false">LN(C2152/C2151)</f>
        <v>0.0206580116204222</v>
      </c>
      <c r="E2152" s="99" t="n">
        <f aca="false">STDEV(D2143:D2152)*SQRT(365)</f>
        <v>0.509111686668519</v>
      </c>
    </row>
    <row r="2153" customFormat="false" ht="12.75" hidden="false" customHeight="false" outlineLevel="0" collapsed="false">
      <c r="A2153" s="95" t="n">
        <f aca="false">MONTH(B2153)+(YEAR(B2153)-1998)*12</f>
        <v>34</v>
      </c>
      <c r="B2153" s="96" t="n">
        <v>36819</v>
      </c>
      <c r="C2153" s="0" t="n">
        <v>5.04</v>
      </c>
      <c r="D2153" s="98" t="n">
        <f aca="false">LN(C2153/C2152)</f>
        <v>-0.0652822920904158</v>
      </c>
      <c r="E2153" s="99" t="n">
        <f aca="false">STDEV(D2144:D2153)*SQRT(365)</f>
        <v>0.668736436964237</v>
      </c>
    </row>
    <row r="2154" customFormat="false" ht="12.75" hidden="false" customHeight="false" outlineLevel="0" collapsed="false">
      <c r="A2154" s="95" t="n">
        <f aca="false">MONTH(B2154)+(YEAR(B2154)-1998)*12</f>
        <v>34</v>
      </c>
      <c r="B2154" s="96" t="n">
        <v>36820</v>
      </c>
      <c r="C2154" s="0" t="n">
        <v>4.845</v>
      </c>
      <c r="D2154" s="98" t="n">
        <f aca="false">LN(C2154/C2153)</f>
        <v>-0.0394588367405478</v>
      </c>
      <c r="E2154" s="99" t="n">
        <f aca="false">STDEV(D2145:D2154)*SQRT(365)</f>
        <v>0.707321805882483</v>
      </c>
    </row>
    <row r="2155" customFormat="false" ht="12.75" hidden="false" customHeight="false" outlineLevel="0" collapsed="false">
      <c r="A2155" s="95" t="n">
        <f aca="false">MONTH(B2155)+(YEAR(B2155)-1998)*12</f>
        <v>34</v>
      </c>
      <c r="B2155" s="96" t="n">
        <v>36821</v>
      </c>
      <c r="C2155" s="0" t="n">
        <v>4.845</v>
      </c>
      <c r="D2155" s="98" t="n">
        <f aca="false">LN(C2155/C2154)</f>
        <v>0</v>
      </c>
      <c r="E2155" s="99" t="n">
        <f aca="false">STDEV(D2146:D2155)*SQRT(365)</f>
        <v>0.695276532021434</v>
      </c>
    </row>
    <row r="2156" customFormat="false" ht="12.75" hidden="false" customHeight="false" outlineLevel="0" collapsed="false">
      <c r="A2156" s="95" t="n">
        <f aca="false">MONTH(B2156)+(YEAR(B2156)-1998)*12</f>
        <v>34</v>
      </c>
      <c r="B2156" s="96" t="n">
        <v>36822</v>
      </c>
      <c r="C2156" s="0" t="n">
        <v>4.845</v>
      </c>
      <c r="D2156" s="98" t="n">
        <f aca="false">LN(C2156/C2155)</f>
        <v>0</v>
      </c>
      <c r="E2156" s="99" t="n">
        <f aca="false">STDEV(D2147:D2156)*SQRT(365)</f>
        <v>0.464367013978656</v>
      </c>
    </row>
    <row r="2157" customFormat="false" ht="12.75" hidden="false" customHeight="false" outlineLevel="0" collapsed="false">
      <c r="A2157" s="95" t="n">
        <f aca="false">MONTH(B2157)+(YEAR(B2157)-1998)*12</f>
        <v>34</v>
      </c>
      <c r="B2157" s="96" t="n">
        <v>36823</v>
      </c>
      <c r="C2157" s="0" t="n">
        <v>4.815</v>
      </c>
      <c r="D2157" s="98" t="n">
        <f aca="false">LN(C2157/C2156)</f>
        <v>-0.00621120009264052</v>
      </c>
      <c r="E2157" s="99" t="n">
        <f aca="false">STDEV(D2148:D2157)*SQRT(365)</f>
        <v>0.463301083233725</v>
      </c>
    </row>
    <row r="2158" customFormat="false" ht="12.75" hidden="false" customHeight="false" outlineLevel="0" collapsed="false">
      <c r="A2158" s="95" t="n">
        <f aca="false">MONTH(B2158)+(YEAR(B2158)-1998)*12</f>
        <v>34</v>
      </c>
      <c r="B2158" s="96" t="n">
        <v>36824</v>
      </c>
      <c r="C2158" s="0" t="n">
        <v>4.845</v>
      </c>
      <c r="D2158" s="98" t="n">
        <f aca="false">LN(C2158/C2157)</f>
        <v>0.00621120009264046</v>
      </c>
      <c r="E2158" s="99" t="n">
        <f aca="false">STDEV(D2149:D2158)*SQRT(365)</f>
        <v>0.471287414547393</v>
      </c>
    </row>
    <row r="2159" customFormat="false" ht="12.75" hidden="false" customHeight="false" outlineLevel="0" collapsed="false">
      <c r="A2159" s="95" t="n">
        <f aca="false">MONTH(B2159)+(YEAR(B2159)-1998)*12</f>
        <v>34</v>
      </c>
      <c r="B2159" s="96" t="n">
        <v>36825</v>
      </c>
      <c r="C2159" s="0" t="n">
        <v>4.655</v>
      </c>
      <c r="D2159" s="98" t="n">
        <f aca="false">LN(C2159/C2158)</f>
        <v>-0.040005334613699</v>
      </c>
      <c r="E2159" s="99" t="n">
        <f aca="false">STDEV(D2150:D2159)*SQRT(365)</f>
        <v>0.493496137638369</v>
      </c>
    </row>
    <row r="2160" customFormat="false" ht="12.75" hidden="false" customHeight="false" outlineLevel="0" collapsed="false">
      <c r="A2160" s="95" t="n">
        <f aca="false">MONTH(B2160)+(YEAR(B2160)-1998)*12</f>
        <v>34</v>
      </c>
      <c r="B2160" s="96" t="n">
        <v>36826</v>
      </c>
      <c r="C2160" s="0" t="n">
        <v>4.61</v>
      </c>
      <c r="D2160" s="98" t="n">
        <f aca="false">LN(C2160/C2159)</f>
        <v>-0.00971405372047322</v>
      </c>
      <c r="E2160" s="99" t="n">
        <f aca="false">STDEV(D2151:D2160)*SQRT(365)</f>
        <v>0.494551092675482</v>
      </c>
    </row>
    <row r="2161" customFormat="false" ht="12.75" hidden="false" customHeight="false" outlineLevel="0" collapsed="false">
      <c r="A2161" s="95" t="n">
        <f aca="false">MONTH(B2161)+(YEAR(B2161)-1998)*12</f>
        <v>34</v>
      </c>
      <c r="B2161" s="96" t="n">
        <v>36827</v>
      </c>
      <c r="C2161" s="0" t="n">
        <v>4.5</v>
      </c>
      <c r="D2161" s="98" t="n">
        <f aca="false">LN(C2161/C2160)</f>
        <v>-0.0241504602322831</v>
      </c>
      <c r="E2161" s="99" t="n">
        <f aca="false">STDEV(D2152:D2161)*SQRT(365)</f>
        <v>0.497618819949748</v>
      </c>
    </row>
    <row r="2162" customFormat="false" ht="12.75" hidden="false" customHeight="false" outlineLevel="0" collapsed="false">
      <c r="A2162" s="95" t="n">
        <f aca="false">MONTH(B2162)+(YEAR(B2162)-1998)*12</f>
        <v>34</v>
      </c>
      <c r="B2162" s="96" t="n">
        <v>36828</v>
      </c>
      <c r="C2162" s="0" t="n">
        <v>4.5</v>
      </c>
      <c r="D2162" s="98" t="n">
        <f aca="false">LN(C2162/C2161)</f>
        <v>0</v>
      </c>
      <c r="E2162" s="99" t="n">
        <f aca="false">STDEV(D2153:D2162)*SQRT(365)</f>
        <v>0.44957761968826</v>
      </c>
    </row>
    <row r="2163" customFormat="false" ht="12.75" hidden="false" customHeight="false" outlineLevel="0" collapsed="false">
      <c r="A2163" s="95" t="n">
        <f aca="false">MONTH(B2163)+(YEAR(B2163)-1998)*12</f>
        <v>34</v>
      </c>
      <c r="B2163" s="96" t="n">
        <v>36829</v>
      </c>
      <c r="C2163" s="0" t="n">
        <v>4.5</v>
      </c>
      <c r="D2163" s="98" t="n">
        <f aca="false">LN(C2163/C2162)</f>
        <v>0</v>
      </c>
      <c r="E2163" s="99" t="n">
        <f aca="false">STDEV(D2154:D2163)*SQRT(365)</f>
        <v>0.326456799282639</v>
      </c>
    </row>
    <row r="2164" customFormat="false" ht="12.75" hidden="false" customHeight="false" outlineLevel="0" collapsed="false">
      <c r="A2164" s="95" t="n">
        <f aca="false">MONTH(B2164)+(YEAR(B2164)-1998)*12</f>
        <v>34</v>
      </c>
      <c r="B2164" s="96" t="n">
        <v>36830</v>
      </c>
      <c r="C2164" s="0" t="n">
        <v>4.55</v>
      </c>
      <c r="D2164" s="98" t="n">
        <f aca="false">LN(C2164/C2163)</f>
        <v>0.0110498361865849</v>
      </c>
      <c r="E2164" s="99" t="n">
        <f aca="false">STDEV(D2155:D2164)*SQRT(365)</f>
        <v>0.290625645114148</v>
      </c>
    </row>
    <row r="2165" customFormat="false" ht="12.75" hidden="false" customHeight="false" outlineLevel="0" collapsed="false">
      <c r="A2165" s="95" t="n">
        <f aca="false">MONTH(B2165)+(YEAR(B2165)-1998)*12</f>
        <v>35</v>
      </c>
      <c r="B2165" s="96" t="n">
        <v>36831</v>
      </c>
      <c r="C2165" s="0" t="n">
        <v>4.38</v>
      </c>
      <c r="D2165" s="98" t="n">
        <f aca="false">LN(C2165/C2164)</f>
        <v>-0.0380785085745043</v>
      </c>
      <c r="E2165" s="99" t="n">
        <f aca="false">STDEV(D2156:D2165)*SQRT(365)</f>
        <v>0.343489077369668</v>
      </c>
    </row>
    <row r="2166" customFormat="false" ht="12.75" hidden="false" customHeight="false" outlineLevel="0" collapsed="false">
      <c r="A2166" s="95" t="n">
        <f aca="false">MONTH(B2166)+(YEAR(B2166)-1998)*12</f>
        <v>35</v>
      </c>
      <c r="B2166" s="96" t="n">
        <v>36832</v>
      </c>
      <c r="C2166" s="0" t="n">
        <v>4.39</v>
      </c>
      <c r="D2166" s="98" t="n">
        <f aca="false">LN(C2166/C2165)</f>
        <v>0.00228050269872508</v>
      </c>
      <c r="E2166" s="99" t="n">
        <f aca="false">STDEV(D2157:D2166)*SQRT(365)</f>
        <v>0.346469238085731</v>
      </c>
    </row>
    <row r="2167" customFormat="false" ht="12.75" hidden="false" customHeight="false" outlineLevel="0" collapsed="false">
      <c r="A2167" s="95" t="n">
        <f aca="false">MONTH(B2167)+(YEAR(B2167)-1998)*12</f>
        <v>35</v>
      </c>
      <c r="B2167" s="96" t="n">
        <v>36833</v>
      </c>
      <c r="C2167" s="0" t="n">
        <v>4.47</v>
      </c>
      <c r="D2167" s="98" t="n">
        <f aca="false">LN(C2167/C2166)</f>
        <v>0.0180591815383975</v>
      </c>
      <c r="E2167" s="99" t="n">
        <f aca="false">STDEV(D2158:D2167)*SQRT(365)</f>
        <v>0.385652532497681</v>
      </c>
    </row>
    <row r="2168" customFormat="false" ht="12.75" hidden="false" customHeight="false" outlineLevel="0" collapsed="false">
      <c r="A2168" s="95" t="n">
        <f aca="false">MONTH(B2168)+(YEAR(B2168)-1998)*12</f>
        <v>35</v>
      </c>
      <c r="B2168" s="96" t="n">
        <v>36834</v>
      </c>
      <c r="C2168" s="0" t="n">
        <v>4.63</v>
      </c>
      <c r="D2168" s="98" t="n">
        <f aca="false">LN(C2168/C2167)</f>
        <v>0.0351684594726653</v>
      </c>
      <c r="E2168" s="99" t="n">
        <f aca="false">STDEV(D2159:D2168)*SQRT(365)</f>
        <v>0.459766237122081</v>
      </c>
    </row>
    <row r="2169" customFormat="false" ht="12.75" hidden="false" customHeight="false" outlineLevel="0" collapsed="false">
      <c r="A2169" s="95" t="n">
        <f aca="false">MONTH(B2169)+(YEAR(B2169)-1998)*12</f>
        <v>35</v>
      </c>
      <c r="B2169" s="96" t="n">
        <v>36835</v>
      </c>
      <c r="C2169" s="0" t="n">
        <v>4.63</v>
      </c>
      <c r="D2169" s="98" t="n">
        <f aca="false">LN(C2169/C2168)</f>
        <v>0</v>
      </c>
      <c r="E2169" s="99" t="n">
        <f aca="false">STDEV(D2160:D2169)*SQRT(365)</f>
        <v>0.393340558371805</v>
      </c>
    </row>
    <row r="2170" customFormat="false" ht="12.75" hidden="false" customHeight="false" outlineLevel="0" collapsed="false">
      <c r="A2170" s="95" t="n">
        <f aca="false">MONTH(B2170)+(YEAR(B2170)-1998)*12</f>
        <v>35</v>
      </c>
      <c r="B2170" s="96" t="n">
        <v>36836</v>
      </c>
      <c r="C2170" s="0" t="n">
        <v>4.63</v>
      </c>
      <c r="D2170" s="98" t="n">
        <f aca="false">LN(C2170/C2169)</f>
        <v>0</v>
      </c>
      <c r="E2170" s="99" t="n">
        <f aca="false">STDEV(D2161:D2170)*SQRT(365)</f>
        <v>0.388498984258278</v>
      </c>
    </row>
    <row r="2171" customFormat="false" ht="12.75" hidden="false" customHeight="false" outlineLevel="0" collapsed="false">
      <c r="A2171" s="95" t="n">
        <f aca="false">MONTH(B2171)+(YEAR(B2171)-1998)*12</f>
        <v>35</v>
      </c>
      <c r="B2171" s="96" t="n">
        <v>36837</v>
      </c>
      <c r="C2171" s="0" t="n">
        <v>4.6</v>
      </c>
      <c r="D2171" s="98" t="n">
        <f aca="false">LN(C2171/C2170)</f>
        <v>-0.00650056460309343</v>
      </c>
      <c r="E2171" s="99" t="n">
        <f aca="false">STDEV(D2162:D2171)*SQRT(365)</f>
        <v>0.356522499167528</v>
      </c>
    </row>
    <row r="2172" customFormat="false" ht="12.75" hidden="false" customHeight="false" outlineLevel="0" collapsed="false">
      <c r="A2172" s="95" t="n">
        <f aca="false">MONTH(B2172)+(YEAR(B2172)-1998)*12</f>
        <v>35</v>
      </c>
      <c r="B2172" s="96" t="n">
        <v>36838</v>
      </c>
      <c r="C2172" s="0" t="n">
        <v>4.675</v>
      </c>
      <c r="D2172" s="98" t="n">
        <f aca="false">LN(C2172/C2171)</f>
        <v>0.016172859245601</v>
      </c>
      <c r="E2172" s="99" t="n">
        <f aca="false">STDEV(D2163:D2172)*SQRT(365)</f>
        <v>0.365748674329301</v>
      </c>
    </row>
    <row r="2173" customFormat="false" ht="12.75" hidden="false" customHeight="false" outlineLevel="0" collapsed="false">
      <c r="A2173" s="95" t="n">
        <f aca="false">MONTH(B2173)+(YEAR(B2173)-1998)*12</f>
        <v>35</v>
      </c>
      <c r="B2173" s="96" t="n">
        <v>36839</v>
      </c>
      <c r="C2173" s="0" t="n">
        <v>4.92</v>
      </c>
      <c r="D2173" s="98" t="n">
        <f aca="false">LN(C2173/C2172)</f>
        <v>0.0510793677635665</v>
      </c>
      <c r="E2173" s="99" t="n">
        <f aca="false">STDEV(D2164:D2173)*SQRT(365)</f>
        <v>0.46173329359747</v>
      </c>
    </row>
    <row r="2174" customFormat="false" ht="12.75" hidden="false" customHeight="false" outlineLevel="0" collapsed="false">
      <c r="A2174" s="95" t="n">
        <f aca="false">MONTH(B2174)+(YEAR(B2174)-1998)*12</f>
        <v>35</v>
      </c>
      <c r="B2174" s="96" t="n">
        <v>36840</v>
      </c>
      <c r="C2174" s="0" t="n">
        <v>5.36</v>
      </c>
      <c r="D2174" s="98" t="n">
        <f aca="false">LN(C2174/C2173)</f>
        <v>0.085655444578494</v>
      </c>
      <c r="E2174" s="99" t="n">
        <f aca="false">STDEV(D2165:D2174)*SQRT(365)</f>
        <v>0.655153454269445</v>
      </c>
    </row>
    <row r="2175" customFormat="false" ht="12.75" hidden="false" customHeight="false" outlineLevel="0" collapsed="false">
      <c r="A2175" s="95" t="n">
        <f aca="false">MONTH(B2175)+(YEAR(B2175)-1998)*12</f>
        <v>35</v>
      </c>
      <c r="B2175" s="96" t="n">
        <v>36841</v>
      </c>
      <c r="C2175" s="0" t="n">
        <v>5.245</v>
      </c>
      <c r="D2175" s="98" t="n">
        <f aca="false">LN(C2175/C2174)</f>
        <v>-0.0216887332344502</v>
      </c>
      <c r="E2175" s="99" t="n">
        <f aca="false">STDEV(D2166:D2175)*SQRT(365)</f>
        <v>0.60549914367823</v>
      </c>
    </row>
    <row r="2176" customFormat="false" ht="12.75" hidden="false" customHeight="false" outlineLevel="0" collapsed="false">
      <c r="A2176" s="95" t="n">
        <f aca="false">MONTH(B2176)+(YEAR(B2176)-1998)*12</f>
        <v>35</v>
      </c>
      <c r="B2176" s="96" t="n">
        <v>36842</v>
      </c>
      <c r="C2176" s="0" t="n">
        <v>5.245</v>
      </c>
      <c r="D2176" s="98" t="n">
        <f aca="false">LN(C2176/C2175)</f>
        <v>0</v>
      </c>
      <c r="E2176" s="99" t="n">
        <f aca="false">STDEV(D2167:D2176)*SQRT(365)</f>
        <v>0.608055037186696</v>
      </c>
    </row>
    <row r="2177" customFormat="false" ht="12.75" hidden="false" customHeight="false" outlineLevel="0" collapsed="false">
      <c r="A2177" s="95" t="n">
        <f aca="false">MONTH(B2177)+(YEAR(B2177)-1998)*12</f>
        <v>35</v>
      </c>
      <c r="B2177" s="96" t="n">
        <v>36843</v>
      </c>
      <c r="C2177" s="0" t="n">
        <v>5.245</v>
      </c>
      <c r="D2177" s="98" t="n">
        <f aca="false">LN(C2177/C2176)</f>
        <v>0</v>
      </c>
      <c r="E2177" s="99" t="n">
        <f aca="false">STDEV(D2168:D2177)*SQRT(365)</f>
        <v>0.617452235950084</v>
      </c>
    </row>
    <row r="2178" customFormat="false" ht="12.75" hidden="false" customHeight="false" outlineLevel="0" collapsed="false">
      <c r="A2178" s="95" t="n">
        <f aca="false">MONTH(B2178)+(YEAR(B2178)-1998)*12</f>
        <v>35</v>
      </c>
      <c r="B2178" s="96" t="n">
        <v>36844</v>
      </c>
      <c r="C2178" s="0" t="n">
        <v>5.595</v>
      </c>
      <c r="D2178" s="98" t="n">
        <f aca="false">LN(C2178/C2177)</f>
        <v>0.0645980999156279</v>
      </c>
      <c r="E2178" s="99" t="n">
        <f aca="false">STDEV(D2169:D2178)*SQRT(365)</f>
        <v>0.677232260272628</v>
      </c>
    </row>
    <row r="2179" customFormat="false" ht="12.75" hidden="false" customHeight="false" outlineLevel="0" collapsed="false">
      <c r="A2179" s="95" t="n">
        <f aca="false">MONTH(B2179)+(YEAR(B2179)-1998)*12</f>
        <v>35</v>
      </c>
      <c r="B2179" s="96" t="n">
        <v>36845</v>
      </c>
      <c r="C2179" s="0" t="n">
        <v>5.795</v>
      </c>
      <c r="D2179" s="98" t="n">
        <f aca="false">LN(C2179/C2178)</f>
        <v>0.0351221350278264</v>
      </c>
      <c r="E2179" s="99" t="n">
        <f aca="false">STDEV(D2170:D2179)*SQRT(365)</f>
        <v>0.670623772281761</v>
      </c>
    </row>
    <row r="2180" customFormat="false" ht="12.75" hidden="false" customHeight="false" outlineLevel="0" collapsed="false">
      <c r="A2180" s="95" t="n">
        <f aca="false">MONTH(B2180)+(YEAR(B2180)-1998)*12</f>
        <v>35</v>
      </c>
      <c r="B2180" s="96" t="n">
        <v>36846</v>
      </c>
      <c r="C2180" s="0" t="n">
        <v>5.94</v>
      </c>
      <c r="D2180" s="98" t="n">
        <f aca="false">LN(C2180/C2179)</f>
        <v>0.0247136565828387</v>
      </c>
      <c r="E2180" s="99" t="n">
        <f aca="false">STDEV(D2171:D2180)*SQRT(365)</f>
        <v>0.653482417890748</v>
      </c>
    </row>
    <row r="2181" customFormat="false" ht="12.75" hidden="false" customHeight="false" outlineLevel="0" collapsed="false">
      <c r="A2181" s="95" t="n">
        <f aca="false">MONTH(B2181)+(YEAR(B2181)-1998)*12</f>
        <v>35</v>
      </c>
      <c r="B2181" s="96" t="n">
        <v>36847</v>
      </c>
      <c r="C2181" s="0" t="n">
        <v>5.88</v>
      </c>
      <c r="D2181" s="98" t="n">
        <f aca="false">LN(C2181/C2180)</f>
        <v>-0.0101523714640181</v>
      </c>
      <c r="E2181" s="99" t="n">
        <f aca="false">STDEV(D2172:D2181)*SQRT(365)</f>
        <v>0.660932255972068</v>
      </c>
    </row>
    <row r="2182" customFormat="false" ht="12.75" hidden="false" customHeight="false" outlineLevel="0" collapsed="false">
      <c r="A2182" s="95" t="n">
        <f aca="false">MONTH(B2182)+(YEAR(B2182)-1998)*12</f>
        <v>35</v>
      </c>
      <c r="B2182" s="96" t="n">
        <v>36848</v>
      </c>
      <c r="C2182" s="0" t="n">
        <v>5.635</v>
      </c>
      <c r="D2182" s="98" t="n">
        <f aca="false">LN(C2182/C2181)</f>
        <v>-0.042559614418796</v>
      </c>
      <c r="E2182" s="99" t="n">
        <f aca="false">STDEV(D2173:D2182)*SQRT(365)</f>
        <v>0.776302798948133</v>
      </c>
    </row>
    <row r="2183" customFormat="false" ht="12.75" hidden="false" customHeight="false" outlineLevel="0" collapsed="false">
      <c r="A2183" s="95" t="n">
        <f aca="false">MONTH(B2183)+(YEAR(B2183)-1998)*12</f>
        <v>35</v>
      </c>
      <c r="B2183" s="96" t="n">
        <v>36849</v>
      </c>
      <c r="C2183" s="0" t="n">
        <v>5.635</v>
      </c>
      <c r="D2183" s="98" t="n">
        <f aca="false">LN(C2183/C2182)</f>
        <v>0</v>
      </c>
      <c r="E2183" s="99" t="n">
        <f aca="false">STDEV(D2174:D2183)*SQRT(365)</f>
        <v>0.750753640316282</v>
      </c>
    </row>
    <row r="2184" customFormat="false" ht="12.75" hidden="false" customHeight="false" outlineLevel="0" collapsed="false">
      <c r="A2184" s="95" t="n">
        <f aca="false">MONTH(B2184)+(YEAR(B2184)-1998)*12</f>
        <v>35</v>
      </c>
      <c r="B2184" s="96" t="n">
        <v>36850</v>
      </c>
      <c r="C2184" s="0" t="n">
        <v>5.635</v>
      </c>
      <c r="D2184" s="98" t="n">
        <f aca="false">LN(C2184/C2183)</f>
        <v>0</v>
      </c>
      <c r="E2184" s="99" t="n">
        <f aca="false">STDEV(D2175:D2184)*SQRT(365)</f>
        <v>0.574975566840993</v>
      </c>
    </row>
    <row r="2185" customFormat="false" ht="12.75" hidden="false" customHeight="false" outlineLevel="0" collapsed="false">
      <c r="A2185" s="95" t="n">
        <f aca="false">MONTH(B2185)+(YEAR(B2185)-1998)*12</f>
        <v>35</v>
      </c>
      <c r="B2185" s="96" t="n">
        <v>36851</v>
      </c>
      <c r="C2185" s="0" t="n">
        <v>6.235</v>
      </c>
      <c r="D2185" s="98" t="n">
        <f aca="false">LN(C2185/C2184)</f>
        <v>0.10118143164026</v>
      </c>
      <c r="E2185" s="99" t="n">
        <f aca="false">STDEV(D2176:D2185)*SQRT(365)</f>
        <v>0.784616870710814</v>
      </c>
    </row>
    <row r="2186" customFormat="false" ht="12.75" hidden="false" customHeight="false" outlineLevel="0" collapsed="false">
      <c r="A2186" s="95" t="n">
        <f aca="false">MONTH(B2186)+(YEAR(B2186)-1998)*12</f>
        <v>35</v>
      </c>
      <c r="B2186" s="96" t="n">
        <v>36852</v>
      </c>
      <c r="C2186" s="0" t="n">
        <v>6.34</v>
      </c>
      <c r="D2186" s="98" t="n">
        <f aca="false">LN(C2186/C2185)</f>
        <v>0.0167001893171347</v>
      </c>
      <c r="E2186" s="99" t="n">
        <f aca="false">STDEV(D2177:D2186)*SQRT(365)</f>
        <v>0.776132956707226</v>
      </c>
    </row>
    <row r="2187" customFormat="false" ht="12.75" hidden="false" customHeight="false" outlineLevel="0" collapsed="false">
      <c r="A2187" s="95" t="n">
        <f aca="false">MONTH(B2187)+(YEAR(B2187)-1998)*12</f>
        <v>35</v>
      </c>
      <c r="B2187" s="96" t="n">
        <v>36853</v>
      </c>
      <c r="C2187" s="0" t="n">
        <v>6.315</v>
      </c>
      <c r="D2187" s="98" t="n">
        <f aca="false">LN(C2187/C2186)</f>
        <v>-0.00395101264667999</v>
      </c>
      <c r="E2187" s="99" t="n">
        <f aca="false">STDEV(D2178:D2187)*SQRT(365)</f>
        <v>0.78040271234629</v>
      </c>
    </row>
    <row r="2188" customFormat="false" ht="12.75" hidden="false" customHeight="false" outlineLevel="0" collapsed="false">
      <c r="A2188" s="95" t="n">
        <f aca="false">MONTH(B2188)+(YEAR(B2188)-1998)*12</f>
        <v>35</v>
      </c>
      <c r="B2188" s="96" t="n">
        <v>36854</v>
      </c>
      <c r="C2188" s="0" t="n">
        <v>6.315</v>
      </c>
      <c r="D2188" s="98" t="n">
        <f aca="false">LN(C2188/C2187)</f>
        <v>0</v>
      </c>
      <c r="E2188" s="99" t="n">
        <f aca="false">STDEV(D2179:D2188)*SQRT(365)</f>
        <v>0.721210767332132</v>
      </c>
    </row>
    <row r="2189" customFormat="false" ht="12.75" hidden="false" customHeight="false" outlineLevel="0" collapsed="false">
      <c r="A2189" s="95" t="n">
        <f aca="false">MONTH(B2189)+(YEAR(B2189)-1998)*12</f>
        <v>35</v>
      </c>
      <c r="B2189" s="96" t="n">
        <v>36855</v>
      </c>
      <c r="C2189" s="0" t="n">
        <v>6.315</v>
      </c>
      <c r="D2189" s="98" t="n">
        <f aca="false">LN(C2189/C2188)</f>
        <v>0</v>
      </c>
      <c r="E2189" s="99" t="n">
        <f aca="false">STDEV(D2180:D2189)*SQRT(365)</f>
        <v>0.706824037181722</v>
      </c>
    </row>
    <row r="2190" customFormat="false" ht="12.75" hidden="false" customHeight="false" outlineLevel="0" collapsed="false">
      <c r="A2190" s="95" t="n">
        <f aca="false">MONTH(B2190)+(YEAR(B2190)-1998)*12</f>
        <v>35</v>
      </c>
      <c r="B2190" s="96" t="n">
        <v>36856</v>
      </c>
      <c r="C2190" s="0" t="n">
        <v>6.315</v>
      </c>
      <c r="D2190" s="98" t="n">
        <f aca="false">LN(C2190/C2189)</f>
        <v>0</v>
      </c>
      <c r="E2190" s="99" t="n">
        <f aca="false">STDEV(D2181:D2190)*SQRT(365)</f>
        <v>0.69969914651693</v>
      </c>
    </row>
    <row r="2191" customFormat="false" ht="12.75" hidden="false" customHeight="false" outlineLevel="0" collapsed="false">
      <c r="A2191" s="95" t="n">
        <f aca="false">MONTH(B2191)+(YEAR(B2191)-1998)*12</f>
        <v>35</v>
      </c>
      <c r="B2191" s="96" t="n">
        <v>36857</v>
      </c>
      <c r="C2191" s="0" t="n">
        <v>6.315</v>
      </c>
      <c r="D2191" s="98" t="n">
        <f aca="false">LN(C2191/C2190)</f>
        <v>0</v>
      </c>
      <c r="E2191" s="99" t="n">
        <f aca="false">STDEV(D2182:D2191)*SQRT(365)</f>
        <v>0.692776752557525</v>
      </c>
    </row>
    <row r="2192" customFormat="false" ht="12.75" hidden="false" customHeight="false" outlineLevel="0" collapsed="false">
      <c r="A2192" s="95" t="n">
        <f aca="false">MONTH(B2192)+(YEAR(B2192)-1998)*12</f>
        <v>35</v>
      </c>
      <c r="B2192" s="96" t="n">
        <v>36858</v>
      </c>
      <c r="C2192" s="0" t="n">
        <v>6.245</v>
      </c>
      <c r="D2192" s="98" t="n">
        <f aca="false">LN(C2192/C2191)</f>
        <v>-0.0111466122249134</v>
      </c>
      <c r="E2192" s="99" t="n">
        <f aca="false">STDEV(D2183:D2192)*SQRT(365)</f>
        <v>0.623965190699344</v>
      </c>
    </row>
    <row r="2193" customFormat="false" ht="12.75" hidden="false" customHeight="false" outlineLevel="0" collapsed="false">
      <c r="A2193" s="95" t="n">
        <f aca="false">MONTH(B2193)+(YEAR(B2193)-1998)*12</f>
        <v>35</v>
      </c>
      <c r="B2193" s="96" t="n">
        <v>36859</v>
      </c>
      <c r="C2193" s="0" t="n">
        <v>5.925</v>
      </c>
      <c r="D2193" s="98" t="n">
        <f aca="false">LN(C2193/C2192)</f>
        <v>-0.0526004565563462</v>
      </c>
      <c r="E2193" s="99" t="n">
        <f aca="false">STDEV(D2184:D2193)*SQRT(365)</f>
        <v>0.730871845012861</v>
      </c>
    </row>
    <row r="2194" customFormat="false" ht="12.75" hidden="false" customHeight="false" outlineLevel="0" collapsed="false">
      <c r="A2194" s="95" t="n">
        <f aca="false">MONTH(B2194)+(YEAR(B2194)-1998)*12</f>
        <v>35</v>
      </c>
      <c r="B2194" s="96" t="n">
        <v>36860</v>
      </c>
      <c r="C2194" s="0" t="n">
        <v>5.95</v>
      </c>
      <c r="D2194" s="98" t="n">
        <f aca="false">LN(C2194/C2193)</f>
        <v>0.00421053253634368</v>
      </c>
      <c r="E2194" s="99" t="n">
        <f aca="false">STDEV(D2185:D2194)*SQRT(365)</f>
        <v>0.730141680795878</v>
      </c>
    </row>
    <row r="2195" customFormat="false" ht="12.75" hidden="false" customHeight="false" outlineLevel="0" collapsed="false">
      <c r="A2195" s="95" t="n">
        <f aca="false">MONTH(B2195)+(YEAR(B2195)-1998)*12</f>
        <v>36</v>
      </c>
      <c r="B2195" s="96" t="n">
        <v>36861</v>
      </c>
      <c r="C2195" s="0" t="n">
        <v>6.31</v>
      </c>
      <c r="D2195" s="98" t="n">
        <f aca="false">LN(C2195/C2194)</f>
        <v>0.0587444569955834</v>
      </c>
      <c r="E2195" s="99" t="n">
        <f aca="false">STDEV(D2186:D2195)*SQRT(365)</f>
        <v>0.518926788935685</v>
      </c>
    </row>
    <row r="2196" customFormat="false" ht="12.75" hidden="false" customHeight="false" outlineLevel="0" collapsed="false">
      <c r="A2196" s="95" t="n">
        <f aca="false">MONTH(B2196)+(YEAR(B2196)-1998)*12</f>
        <v>36</v>
      </c>
      <c r="B2196" s="96" t="n">
        <v>36862</v>
      </c>
      <c r="C2196" s="0" t="n">
        <v>6.595</v>
      </c>
      <c r="D2196" s="98" t="n">
        <f aca="false">LN(C2196/C2195)</f>
        <v>0.0441761096161562</v>
      </c>
      <c r="E2196" s="99" t="n">
        <f aca="false">STDEV(D2187:D2196)*SQRT(365)</f>
        <v>0.575667559627034</v>
      </c>
    </row>
    <row r="2197" customFormat="false" ht="12.75" hidden="false" customHeight="false" outlineLevel="0" collapsed="false">
      <c r="A2197" s="95" t="n">
        <f aca="false">MONTH(B2197)+(YEAR(B2197)-1998)*12</f>
        <v>36</v>
      </c>
      <c r="B2197" s="96" t="n">
        <v>36863</v>
      </c>
      <c r="C2197" s="0" t="n">
        <v>6.595</v>
      </c>
      <c r="D2197" s="98" t="n">
        <f aca="false">LN(C2197/C2196)</f>
        <v>0</v>
      </c>
      <c r="E2197" s="99" t="n">
        <f aca="false">STDEV(D2188:D2197)*SQRT(365)</f>
        <v>0.573962562761202</v>
      </c>
    </row>
    <row r="2198" customFormat="false" ht="12.75" hidden="false" customHeight="false" outlineLevel="0" collapsed="false">
      <c r="A2198" s="95" t="n">
        <f aca="false">MONTH(B2198)+(YEAR(B2198)-1998)*12</f>
        <v>36</v>
      </c>
      <c r="B2198" s="96" t="n">
        <v>36864</v>
      </c>
      <c r="C2198" s="0" t="n">
        <v>6.595</v>
      </c>
      <c r="D2198" s="98" t="n">
        <f aca="false">LN(C2198/C2197)</f>
        <v>0</v>
      </c>
      <c r="E2198" s="99" t="n">
        <f aca="false">STDEV(D2189:D2198)*SQRT(365)</f>
        <v>0.573962562761202</v>
      </c>
    </row>
    <row r="2199" customFormat="false" ht="12.75" hidden="false" customHeight="false" outlineLevel="0" collapsed="false">
      <c r="A2199" s="95" t="n">
        <f aca="false">MONTH(B2199)+(YEAR(B2199)-1998)*12</f>
        <v>36</v>
      </c>
      <c r="B2199" s="96" t="n">
        <v>36865</v>
      </c>
      <c r="C2199" s="0" t="n">
        <v>7.485</v>
      </c>
      <c r="D2199" s="98" t="n">
        <f aca="false">LN(C2199/C2198)</f>
        <v>0.126589231702314</v>
      </c>
      <c r="E2199" s="99" t="n">
        <f aca="false">STDEV(D2190:D2199)*SQRT(365)</f>
        <v>0.932627269527411</v>
      </c>
    </row>
    <row r="2200" customFormat="false" ht="12.75" hidden="false" customHeight="false" outlineLevel="0" collapsed="false">
      <c r="A2200" s="95" t="n">
        <f aca="false">MONTH(B2200)+(YEAR(B2200)-1998)*12</f>
        <v>36</v>
      </c>
      <c r="B2200" s="96" t="n">
        <v>36866</v>
      </c>
      <c r="C2200" s="0" t="n">
        <v>8.015</v>
      </c>
      <c r="D2200" s="98" t="n">
        <f aca="false">LN(C2200/C2199)</f>
        <v>0.0684137681899246</v>
      </c>
      <c r="E2200" s="99" t="n">
        <f aca="false">STDEV(D2191:D2200)*SQRT(365)</f>
        <v>0.97278449334734</v>
      </c>
    </row>
    <row r="2201" customFormat="false" ht="12.75" hidden="false" customHeight="false" outlineLevel="0" collapsed="false">
      <c r="A2201" s="95" t="n">
        <f aca="false">MONTH(B2201)+(YEAR(B2201)-1998)*12</f>
        <v>36</v>
      </c>
      <c r="B2201" s="96" t="n">
        <v>36867</v>
      </c>
      <c r="C2201" s="0" t="n">
        <v>8.855</v>
      </c>
      <c r="D2201" s="98" t="n">
        <f aca="false">LN(C2201/C2200)</f>
        <v>0.0996674851732806</v>
      </c>
      <c r="E2201" s="99" t="n">
        <f aca="false">STDEV(D2192:D2201)*SQRT(365)</f>
        <v>1.05648990727914</v>
      </c>
    </row>
    <row r="2202" customFormat="false" ht="12.75" hidden="false" customHeight="false" outlineLevel="0" collapsed="false">
      <c r="A2202" s="95" t="n">
        <f aca="false">MONTH(B2202)+(YEAR(B2202)-1998)*12</f>
        <v>36</v>
      </c>
      <c r="B2202" s="96" t="n">
        <v>36868</v>
      </c>
      <c r="C2202" s="0" t="n">
        <v>8.615</v>
      </c>
      <c r="D2202" s="98" t="n">
        <f aca="false">LN(C2202/C2201)</f>
        <v>-0.0274774012549039</v>
      </c>
      <c r="E2202" s="99" t="n">
        <f aca="false">STDEV(D2193:D2202)*SQRT(365)</f>
        <v>1.08878334064779</v>
      </c>
    </row>
    <row r="2203" customFormat="false" ht="12.75" hidden="false" customHeight="false" outlineLevel="0" collapsed="false">
      <c r="A2203" s="95" t="n">
        <f aca="false">MONTH(B2203)+(YEAR(B2203)-1998)*12</f>
        <v>36</v>
      </c>
      <c r="B2203" s="96" t="n">
        <v>36869</v>
      </c>
      <c r="C2203" s="0" t="n">
        <v>8.065</v>
      </c>
      <c r="D2203" s="98" t="n">
        <f aca="false">LN(C2203/C2202)</f>
        <v>-0.0659711584027209</v>
      </c>
      <c r="E2203" s="99" t="n">
        <f aca="false">STDEV(D2194:D2203)*SQRT(365)</f>
        <v>1.13309825974634</v>
      </c>
    </row>
    <row r="2204" customFormat="false" ht="12.75" hidden="false" customHeight="false" outlineLevel="0" collapsed="false">
      <c r="A2204" s="95" t="n">
        <f aca="false">MONTH(B2204)+(YEAR(B2204)-1998)*12</f>
        <v>36</v>
      </c>
      <c r="B2204" s="96" t="n">
        <v>36870</v>
      </c>
      <c r="C2204" s="0" t="n">
        <v>8.065</v>
      </c>
      <c r="D2204" s="98" t="n">
        <f aca="false">LN(C2204/C2203)</f>
        <v>0</v>
      </c>
      <c r="E2204" s="99" t="n">
        <f aca="false">STDEV(D2195:D2204)*SQRT(365)</f>
        <v>1.13738809422179</v>
      </c>
    </row>
    <row r="2205" customFormat="false" ht="12.75" hidden="false" customHeight="false" outlineLevel="0" collapsed="false">
      <c r="A2205" s="95" t="n">
        <f aca="false">MONTH(B2205)+(YEAR(B2205)-1998)*12</f>
        <v>36</v>
      </c>
      <c r="B2205" s="96" t="n">
        <v>36871</v>
      </c>
      <c r="C2205" s="0" t="n">
        <v>8.065</v>
      </c>
      <c r="D2205" s="98" t="n">
        <f aca="false">LN(C2205/C2204)</f>
        <v>0</v>
      </c>
      <c r="E2205" s="99" t="n">
        <f aca="false">STDEV(D2196:D2205)*SQRT(365)</f>
        <v>1.13341138351883</v>
      </c>
    </row>
    <row r="2206" customFormat="false" ht="12.75" hidden="false" customHeight="false" outlineLevel="0" collapsed="false">
      <c r="A2206" s="95" t="n">
        <f aca="false">MONTH(B2206)+(YEAR(B2206)-1998)*12</f>
        <v>36</v>
      </c>
      <c r="B2206" s="96" t="n">
        <v>36872</v>
      </c>
      <c r="C2206" s="0" t="n">
        <v>9.935</v>
      </c>
      <c r="D2206" s="98" t="n">
        <f aca="false">LN(C2206/C2205)</f>
        <v>0.208530164426608</v>
      </c>
      <c r="E2206" s="99" t="n">
        <f aca="false">STDEV(D2197:D2206)*SQRT(365)</f>
        <v>1.59133249278105</v>
      </c>
    </row>
    <row r="2207" customFormat="false" ht="12.75" hidden="false" customHeight="false" outlineLevel="0" collapsed="false">
      <c r="A2207" s="95" t="n">
        <f aca="false">MONTH(B2207)+(YEAR(B2207)-1998)*12</f>
        <v>36</v>
      </c>
      <c r="B2207" s="96" t="n">
        <v>36873</v>
      </c>
      <c r="C2207" s="0" t="n">
        <v>8.72</v>
      </c>
      <c r="D2207" s="98" t="n">
        <f aca="false">LN(C2207/C2206)</f>
        <v>-0.130444638082892</v>
      </c>
      <c r="E2207" s="99" t="n">
        <f aca="false">STDEV(D2198:D2207)*SQRT(365)</f>
        <v>1.89392569110561</v>
      </c>
    </row>
    <row r="2208" customFormat="false" ht="12.75" hidden="false" customHeight="false" outlineLevel="0" collapsed="false">
      <c r="A2208" s="95" t="n">
        <f aca="false">MONTH(B2208)+(YEAR(B2208)-1998)*12</f>
        <v>36</v>
      </c>
      <c r="B2208" s="96" t="n">
        <v>36874</v>
      </c>
      <c r="C2208" s="0" t="n">
        <v>7.695</v>
      </c>
      <c r="D2208" s="98" t="n">
        <f aca="false">LN(C2208/C2207)</f>
        <v>-0.125048470630046</v>
      </c>
      <c r="E2208" s="99" t="n">
        <f aca="false">STDEV(D2199:D2208)*SQRT(365)</f>
        <v>2.10736943498469</v>
      </c>
    </row>
    <row r="2209" customFormat="false" ht="12.75" hidden="false" customHeight="false" outlineLevel="0" collapsed="false">
      <c r="A2209" s="95" t="n">
        <f aca="false">MONTH(B2209)+(YEAR(B2209)-1998)*12</f>
        <v>36</v>
      </c>
      <c r="B2209" s="96" t="n">
        <v>36875</v>
      </c>
      <c r="C2209" s="0" t="n">
        <v>7.52</v>
      </c>
      <c r="D2209" s="98" t="n">
        <f aca="false">LN(C2209/C2208)</f>
        <v>-0.0230046293290941</v>
      </c>
      <c r="E2209" s="99" t="n">
        <f aca="false">STDEV(D2200:D2209)*SQRT(365)</f>
        <v>1.97711645944282</v>
      </c>
    </row>
    <row r="2210" customFormat="false" ht="12.75" hidden="false" customHeight="false" outlineLevel="0" collapsed="false">
      <c r="A2210" s="95" t="n">
        <f aca="false">MONTH(B2210)+(YEAR(B2210)-1998)*12</f>
        <v>36</v>
      </c>
      <c r="B2210" s="96" t="n">
        <v>36876</v>
      </c>
      <c r="C2210" s="0" t="n">
        <v>7.83</v>
      </c>
      <c r="D2210" s="98" t="n">
        <f aca="false">LN(C2210/C2209)</f>
        <v>0.0403963720409634</v>
      </c>
      <c r="E2210" s="99" t="n">
        <f aca="false">STDEV(D2201:D2210)*SQRT(365)</f>
        <v>1.9450525492872</v>
      </c>
    </row>
    <row r="2211" customFormat="false" ht="12.75" hidden="false" customHeight="false" outlineLevel="0" collapsed="false">
      <c r="A2211" s="95" t="n">
        <f aca="false">MONTH(B2211)+(YEAR(B2211)-1998)*12</f>
        <v>36</v>
      </c>
      <c r="B2211" s="96" t="n">
        <v>36877</v>
      </c>
      <c r="C2211" s="0" t="n">
        <v>7.83</v>
      </c>
      <c r="D2211" s="98" t="n">
        <f aca="false">LN(C2211/C2210)</f>
        <v>0</v>
      </c>
      <c r="E2211" s="99" t="n">
        <f aca="false">STDEV(D2202:D2211)*SQRT(365)</f>
        <v>1.8224164834349</v>
      </c>
    </row>
    <row r="2212" customFormat="false" ht="12.75" hidden="false" customHeight="false" outlineLevel="0" collapsed="false">
      <c r="A2212" s="95" t="n">
        <f aca="false">MONTH(B2212)+(YEAR(B2212)-1998)*12</f>
        <v>36</v>
      </c>
      <c r="B2212" s="96" t="n">
        <v>36878</v>
      </c>
      <c r="C2212" s="0" t="n">
        <v>7.83</v>
      </c>
      <c r="D2212" s="98" t="n">
        <f aca="false">LN(C2212/C2211)</f>
        <v>0</v>
      </c>
      <c r="E2212" s="99" t="n">
        <f aca="false">STDEV(D2203:D2212)*SQRT(365)</f>
        <v>1.82069706530643</v>
      </c>
    </row>
    <row r="2213" customFormat="false" ht="12.75" hidden="false" customHeight="false" outlineLevel="0" collapsed="false">
      <c r="A2213" s="95" t="n">
        <f aca="false">MONTH(B2213)+(YEAR(B2213)-1998)*12</f>
        <v>36</v>
      </c>
      <c r="B2213" s="96" t="n">
        <v>36879</v>
      </c>
      <c r="C2213" s="0" t="n">
        <v>9.28</v>
      </c>
      <c r="D2213" s="98" t="n">
        <f aca="false">LN(C2213/C2212)</f>
        <v>0.169899036795397</v>
      </c>
      <c r="E2213" s="99" t="n">
        <f aca="false">STDEV(D2204:D2213)*SQRT(365)</f>
        <v>2.06549143488588</v>
      </c>
    </row>
    <row r="2214" customFormat="false" ht="12.75" hidden="false" customHeight="false" outlineLevel="0" collapsed="false">
      <c r="A2214" s="95" t="n">
        <f aca="false">MONTH(B2214)+(YEAR(B2214)-1998)*12</f>
        <v>36</v>
      </c>
      <c r="B2214" s="96" t="n">
        <v>36880</v>
      </c>
      <c r="C2214" s="0" t="n">
        <v>9.12</v>
      </c>
      <c r="D2214" s="98" t="n">
        <f aca="false">LN(C2214/C2213)</f>
        <v>-0.0173917427118692</v>
      </c>
      <c r="E2214" s="99" t="n">
        <f aca="false">STDEV(D2205:D2214)*SQRT(365)</f>
        <v>2.07294251204561</v>
      </c>
    </row>
    <row r="2215" customFormat="false" ht="12.75" hidden="false" customHeight="false" outlineLevel="0" collapsed="false">
      <c r="A2215" s="95" t="n">
        <f aca="false">MONTH(B2215)+(YEAR(B2215)-1998)*12</f>
        <v>36</v>
      </c>
      <c r="B2215" s="96" t="n">
        <v>36881</v>
      </c>
      <c r="C2215" s="0" t="n">
        <v>9.91</v>
      </c>
      <c r="D2215" s="98" t="n">
        <f aca="false">LN(C2215/C2214)</f>
        <v>0.0830745442556566</v>
      </c>
      <c r="E2215" s="99" t="n">
        <f aca="false">STDEV(D2206:D2215)*SQRT(365)</f>
        <v>2.11332756184349</v>
      </c>
    </row>
    <row r="2216" customFormat="false" ht="12.75" hidden="false" customHeight="false" outlineLevel="0" collapsed="false">
      <c r="A2216" s="95" t="n">
        <f aca="false">MONTH(B2216)+(YEAR(B2216)-1998)*12</f>
        <v>36</v>
      </c>
      <c r="B2216" s="96" t="n">
        <v>36882</v>
      </c>
      <c r="C2216" s="0" t="n">
        <v>10.48</v>
      </c>
      <c r="D2216" s="98" t="n">
        <f aca="false">LN(C2216/C2215)</f>
        <v>0.0559243305509995</v>
      </c>
      <c r="E2216" s="99" t="n">
        <f aca="false">STDEV(D2207:D2216)*SQRT(365)</f>
        <v>1.72915970965227</v>
      </c>
    </row>
    <row r="2217" customFormat="false" ht="12.75" hidden="false" customHeight="false" outlineLevel="0" collapsed="false">
      <c r="A2217" s="95" t="n">
        <f aca="false">MONTH(B2217)+(YEAR(B2217)-1998)*12</f>
        <v>36</v>
      </c>
      <c r="B2217" s="96" t="n">
        <v>36883</v>
      </c>
      <c r="C2217" s="0" t="n">
        <v>10.495</v>
      </c>
      <c r="D2217" s="98" t="n">
        <f aca="false">LN(C2217/C2216)</f>
        <v>0.0014302743797001</v>
      </c>
      <c r="E2217" s="99" t="n">
        <f aca="false">STDEV(D2208:D2217)*SQRT(365)</f>
        <v>1.47388473183019</v>
      </c>
    </row>
    <row r="2218" customFormat="false" ht="12.75" hidden="false" customHeight="false" outlineLevel="0" collapsed="false">
      <c r="A2218" s="95" t="n">
        <f aca="false">MONTH(B2218)+(YEAR(B2218)-1998)*12</f>
        <v>36</v>
      </c>
      <c r="B2218" s="96" t="n">
        <v>36884</v>
      </c>
      <c r="C2218" s="0" t="n">
        <v>10.495</v>
      </c>
      <c r="D2218" s="98" t="n">
        <f aca="false">LN(C2218/C2217)</f>
        <v>0</v>
      </c>
      <c r="E2218" s="99" t="n">
        <f aca="false">STDEV(D2209:D2218)*SQRT(365)</f>
        <v>1.13438133670335</v>
      </c>
    </row>
    <row r="2219" customFormat="false" ht="12.75" hidden="false" customHeight="false" outlineLevel="0" collapsed="false">
      <c r="A2219" s="95" t="n">
        <f aca="false">MONTH(B2219)+(YEAR(B2219)-1998)*12</f>
        <v>36</v>
      </c>
      <c r="B2219" s="96" t="n">
        <v>36885</v>
      </c>
      <c r="C2219" s="0" t="n">
        <v>10.495</v>
      </c>
      <c r="D2219" s="98" t="n">
        <f aca="false">LN(C2219/C2218)</f>
        <v>0</v>
      </c>
      <c r="E2219" s="99" t="n">
        <f aca="false">STDEV(D2210:D2219)*SQRT(365)</f>
        <v>1.09786480897018</v>
      </c>
    </row>
    <row r="2220" customFormat="false" ht="12.75" hidden="false" customHeight="false" outlineLevel="0" collapsed="false">
      <c r="A2220" s="95" t="n">
        <f aca="false">MONTH(B2220)+(YEAR(B2220)-1998)*12</f>
        <v>36</v>
      </c>
      <c r="B2220" s="96" t="n">
        <v>36886</v>
      </c>
      <c r="C2220" s="0" t="n">
        <v>10.495</v>
      </c>
      <c r="D2220" s="98" t="n">
        <f aca="false">LN(C2220/C2219)</f>
        <v>0</v>
      </c>
      <c r="E2220" s="99" t="n">
        <f aca="false">STDEV(D2211:D2220)*SQRT(365)</f>
        <v>1.11432822602039</v>
      </c>
    </row>
    <row r="2221" customFormat="false" ht="12.75" hidden="false" customHeight="false" outlineLevel="0" collapsed="false">
      <c r="A2221" s="95" t="n">
        <f aca="false">MONTH(B2221)+(YEAR(B2221)-1998)*12</f>
        <v>36</v>
      </c>
      <c r="B2221" s="96" t="n">
        <v>36887</v>
      </c>
      <c r="C2221" s="0" t="n">
        <v>10.12</v>
      </c>
      <c r="D2221" s="98" t="n">
        <f aca="false">LN(C2221/C2220)</f>
        <v>-0.0363852894132769</v>
      </c>
      <c r="E2221" s="99" t="n">
        <f aca="false">STDEV(D2212:D2221)*SQRT(365)</f>
        <v>1.17324433036817</v>
      </c>
    </row>
    <row r="2222" customFormat="false" ht="12.75" hidden="false" customHeight="false" outlineLevel="0" collapsed="false">
      <c r="A2222" s="95" t="n">
        <f aca="false">MONTH(B2222)+(YEAR(B2222)-1998)*12</f>
        <v>36</v>
      </c>
      <c r="B2222" s="96" t="n">
        <v>36888</v>
      </c>
      <c r="C2222" s="0" t="n">
        <v>9.595</v>
      </c>
      <c r="D2222" s="98" t="n">
        <f aca="false">LN(C2222/C2221)</f>
        <v>-0.0532715343996561</v>
      </c>
      <c r="E2222" s="99" t="n">
        <f aca="false">STDEV(D2213:D2222)*SQRT(365)</f>
        <v>1.26132372806069</v>
      </c>
    </row>
    <row r="2223" customFormat="false" ht="12.75" hidden="false" customHeight="false" outlineLevel="0" collapsed="false">
      <c r="A2223" s="95" t="n">
        <f aca="false">MONTH(B2223)+(YEAR(B2223)-1998)*12</f>
        <v>36</v>
      </c>
      <c r="B2223" s="96" t="n">
        <v>36889</v>
      </c>
      <c r="C2223" s="0" t="n">
        <v>9.23</v>
      </c>
      <c r="D2223" s="98" t="n">
        <f aca="false">LN(C2223/C2222)</f>
        <v>-0.0387830809449024</v>
      </c>
      <c r="E2223" s="99" t="n">
        <f aca="false">STDEV(D2214:D2223)*SQRT(365)</f>
        <v>0.805445351924679</v>
      </c>
    </row>
    <row r="2224" customFormat="false" ht="12.75" hidden="false" customHeight="false" outlineLevel="0" collapsed="false">
      <c r="A2224" s="95" t="n">
        <f aca="false">MONTH(B2224)+(YEAR(B2224)-1998)*12</f>
        <v>36</v>
      </c>
      <c r="B2224" s="96" t="n">
        <v>36890</v>
      </c>
      <c r="C2224" s="0" t="n">
        <v>9.52</v>
      </c>
      <c r="D2224" s="98" t="n">
        <f aca="false">LN(C2224/C2223)</f>
        <v>0.030935800288513</v>
      </c>
      <c r="E2224" s="99" t="n">
        <f aca="false">STDEV(D2215:D2224)*SQRT(365)</f>
        <v>0.817272086010764</v>
      </c>
    </row>
    <row r="2225" customFormat="false" ht="12.75" hidden="false" customHeight="false" outlineLevel="0" collapsed="false">
      <c r="A2225" s="95" t="n">
        <f aca="false">MONTH(B2225)+(YEAR(B2225)-1998)*12</f>
        <v>36</v>
      </c>
      <c r="B2225" s="96" t="n">
        <v>36891</v>
      </c>
      <c r="C2225" s="0" t="n">
        <v>9.52</v>
      </c>
      <c r="D2225" s="98" t="n">
        <f aca="false">LN(C2225/C2224)</f>
        <v>0</v>
      </c>
      <c r="E2225" s="99" t="n">
        <f aca="false">STDEV(D2216:D2225)*SQRT(365)</f>
        <v>0.623682198671288</v>
      </c>
    </row>
    <row r="2226" customFormat="false" ht="12.75" hidden="false" customHeight="false" outlineLevel="0" collapsed="false">
      <c r="A2226" s="95" t="n">
        <f aca="false">MONTH(B2226)+(YEAR(B2226)-1998)*12</f>
        <v>37</v>
      </c>
      <c r="B2226" s="96" t="n">
        <v>36892</v>
      </c>
      <c r="C2226" s="0" t="n">
        <v>10.53</v>
      </c>
      <c r="D2226" s="98" t="n">
        <f aca="false">LN(C2226/C2225)</f>
        <v>0.10083347734261</v>
      </c>
      <c r="E2226" s="99" t="n">
        <f aca="false">STDEV(D2217:D2226)*SQRT(365)</f>
        <v>0.825185132226913</v>
      </c>
    </row>
    <row r="2227" customFormat="false" ht="12.75" hidden="false" customHeight="false" outlineLevel="0" collapsed="false">
      <c r="A2227" s="95" t="n">
        <f aca="false">MONTH(B2227)+(YEAR(B2227)-1998)*12</f>
        <v>37</v>
      </c>
      <c r="B2227" s="96" t="n">
        <v>36893</v>
      </c>
      <c r="C2227" s="0" t="n">
        <v>10.53</v>
      </c>
      <c r="D2227" s="98" t="n">
        <f aca="false">LN(C2227/C2226)</f>
        <v>0</v>
      </c>
      <c r="E2227" s="99" t="n">
        <f aca="false">STDEV(D2218:D2227)*SQRT(365)</f>
        <v>0.825163292560164</v>
      </c>
    </row>
    <row r="2228" customFormat="false" ht="12.75" hidden="false" customHeight="false" outlineLevel="0" collapsed="false">
      <c r="A2228" s="95" t="n">
        <f aca="false">MONTH(B2228)+(YEAR(B2228)-1998)*12</f>
        <v>37</v>
      </c>
      <c r="B2228" s="96" t="n">
        <v>36894</v>
      </c>
      <c r="C2228" s="0" t="n">
        <v>9.76</v>
      </c>
      <c r="D2228" s="98" t="n">
        <f aca="false">LN(C2228/C2227)</f>
        <v>-0.075935925720883</v>
      </c>
      <c r="E2228" s="99" t="n">
        <f aca="false">STDEV(D2219:D2228)*SQRT(365)</f>
        <v>0.945205675094205</v>
      </c>
    </row>
    <row r="2229" customFormat="false" ht="12.75" hidden="false" customHeight="false" outlineLevel="0" collapsed="false">
      <c r="A2229" s="95" t="n">
        <f aca="false">MONTH(B2229)+(YEAR(B2229)-1998)*12</f>
        <v>37</v>
      </c>
      <c r="B2229" s="96" t="n">
        <v>36895</v>
      </c>
      <c r="C2229" s="0" t="n">
        <v>9.665</v>
      </c>
      <c r="D2229" s="98" t="n">
        <f aca="false">LN(C2229/C2228)</f>
        <v>-0.00978128776470695</v>
      </c>
      <c r="E2229" s="99" t="n">
        <f aca="false">STDEV(D2220:D2229)*SQRT(365)</f>
        <v>0.944005010617975</v>
      </c>
    </row>
    <row r="2230" customFormat="false" ht="12.75" hidden="false" customHeight="false" outlineLevel="0" collapsed="false">
      <c r="A2230" s="95" t="n">
        <f aca="false">MONTH(B2230)+(YEAR(B2230)-1998)*12</f>
        <v>37</v>
      </c>
      <c r="B2230" s="96" t="n">
        <v>36896</v>
      </c>
      <c r="C2230" s="0" t="n">
        <v>9.405</v>
      </c>
      <c r="D2230" s="98" t="n">
        <f aca="false">LN(C2230/C2229)</f>
        <v>-0.0272696499073005</v>
      </c>
      <c r="E2230" s="99" t="n">
        <f aca="false">STDEV(D2221:D2230)*SQRT(365)</f>
        <v>0.948717535138946</v>
      </c>
    </row>
    <row r="2231" customFormat="false" ht="12.75" hidden="false" customHeight="false" outlineLevel="0" collapsed="false">
      <c r="A2231" s="95" t="n">
        <f aca="false">MONTH(B2231)+(YEAR(B2231)-1998)*12</f>
        <v>37</v>
      </c>
      <c r="B2231" s="96" t="n">
        <v>36897</v>
      </c>
      <c r="C2231" s="0" t="n">
        <v>9.825</v>
      </c>
      <c r="D2231" s="98" t="n">
        <f aca="false">LN(C2231/C2230)</f>
        <v>0.0436886950023312</v>
      </c>
      <c r="E2231" s="99" t="n">
        <f aca="false">STDEV(D2222:D2231)*SQRT(365)</f>
        <v>0.984378034927566</v>
      </c>
    </row>
    <row r="2232" customFormat="false" ht="12.75" hidden="false" customHeight="false" outlineLevel="0" collapsed="false">
      <c r="A2232" s="95" t="n">
        <f aca="false">MONTH(B2232)+(YEAR(B2232)-1998)*12</f>
        <v>37</v>
      </c>
      <c r="B2232" s="96" t="n">
        <v>36898</v>
      </c>
      <c r="C2232" s="0" t="n">
        <v>9.825</v>
      </c>
      <c r="D2232" s="98" t="n">
        <f aca="false">LN(C2232/C2231)</f>
        <v>0</v>
      </c>
      <c r="E2232" s="99" t="n">
        <f aca="false">STDEV(D2223:D2232)*SQRT(365)</f>
        <v>0.924761031897923</v>
      </c>
    </row>
    <row r="2233" customFormat="false" ht="12.75" hidden="false" customHeight="false" outlineLevel="0" collapsed="false">
      <c r="A2233" s="95" t="n">
        <f aca="false">MONTH(B2233)+(YEAR(B2233)-1998)*12</f>
        <v>37</v>
      </c>
      <c r="B2233" s="96" t="n">
        <v>36899</v>
      </c>
      <c r="C2233" s="0" t="n">
        <v>9.825</v>
      </c>
      <c r="D2233" s="98" t="n">
        <f aca="false">LN(C2233/C2232)</f>
        <v>0</v>
      </c>
      <c r="E2233" s="99" t="n">
        <f aca="false">STDEV(D2224:D2233)*SQRT(365)</f>
        <v>0.88353298639897</v>
      </c>
    </row>
    <row r="2234" customFormat="false" ht="12.75" hidden="false" customHeight="false" outlineLevel="0" collapsed="false">
      <c r="A2234" s="95" t="n">
        <f aca="false">MONTH(B2234)+(YEAR(B2234)-1998)*12</f>
        <v>37</v>
      </c>
      <c r="B2234" s="96" t="n">
        <v>36900</v>
      </c>
      <c r="C2234" s="0" t="n">
        <v>10.34</v>
      </c>
      <c r="D2234" s="98" t="n">
        <f aca="false">LN(C2234/C2233)</f>
        <v>0.0510897113249582</v>
      </c>
      <c r="E2234" s="99" t="n">
        <f aca="false">STDEV(D2225:D2234)*SQRT(365)</f>
        <v>0.914229109324972</v>
      </c>
    </row>
    <row r="2235" customFormat="false" ht="12.75" hidden="false" customHeight="false" outlineLevel="0" collapsed="false">
      <c r="A2235" s="95" t="n">
        <f aca="false">MONTH(B2235)+(YEAR(B2235)-1998)*12</f>
        <v>37</v>
      </c>
      <c r="B2235" s="96" t="n">
        <v>36901</v>
      </c>
      <c r="C2235" s="0" t="n">
        <v>9.945</v>
      </c>
      <c r="D2235" s="98" t="n">
        <f aca="false">LN(C2235/C2234)</f>
        <v>-0.0389499567743475</v>
      </c>
      <c r="E2235" s="99" t="n">
        <f aca="false">STDEV(D2226:D2235)*SQRT(365)</f>
        <v>0.957753879009374</v>
      </c>
    </row>
    <row r="2236" customFormat="false" ht="12.75" hidden="false" customHeight="false" outlineLevel="0" collapsed="false">
      <c r="A2236" s="95" t="n">
        <f aca="false">MONTH(B2236)+(YEAR(B2236)-1998)*12</f>
        <v>37</v>
      </c>
      <c r="B2236" s="96" t="n">
        <v>36902</v>
      </c>
      <c r="C2236" s="0" t="n">
        <v>9.9</v>
      </c>
      <c r="D2236" s="98" t="n">
        <f aca="false">LN(C2236/C2235)</f>
        <v>-0.00453515516539126</v>
      </c>
      <c r="E2236" s="99" t="n">
        <f aca="false">STDEV(D2227:D2236)*SQRT(365)</f>
        <v>0.705749707907067</v>
      </c>
    </row>
    <row r="2237" customFormat="false" ht="12.75" hidden="false" customHeight="false" outlineLevel="0" collapsed="false">
      <c r="A2237" s="95" t="n">
        <f aca="false">MONTH(B2237)+(YEAR(B2237)-1998)*12</f>
        <v>37</v>
      </c>
      <c r="B2237" s="96" t="n">
        <v>36903</v>
      </c>
      <c r="C2237" s="0" t="n">
        <v>8.975</v>
      </c>
      <c r="D2237" s="98" t="n">
        <f aca="false">LN(C2237/C2236)</f>
        <v>-0.0980918227662018</v>
      </c>
      <c r="E2237" s="99" t="n">
        <f aca="false">STDEV(D2228:D2237)*SQRT(365)</f>
        <v>0.89453919818259</v>
      </c>
    </row>
    <row r="2238" customFormat="false" ht="12.75" hidden="false" customHeight="false" outlineLevel="0" collapsed="false">
      <c r="A2238" s="95" t="n">
        <f aca="false">MONTH(B2238)+(YEAR(B2238)-1998)*12</f>
        <v>37</v>
      </c>
      <c r="B2238" s="96" t="n">
        <v>36904</v>
      </c>
      <c r="C2238" s="0" t="n">
        <v>8.76</v>
      </c>
      <c r="D2238" s="98" t="n">
        <f aca="false">LN(C2238/C2237)</f>
        <v>-0.0242470294260425</v>
      </c>
      <c r="E2238" s="99" t="n">
        <f aca="false">STDEV(D2229:D2238)*SQRT(365)</f>
        <v>0.803955838488113</v>
      </c>
    </row>
    <row r="2239" customFormat="false" ht="12.75" hidden="false" customHeight="false" outlineLevel="0" collapsed="false">
      <c r="A2239" s="95" t="n">
        <f aca="false">MONTH(B2239)+(YEAR(B2239)-1998)*12</f>
        <v>37</v>
      </c>
      <c r="B2239" s="96" t="n">
        <v>36905</v>
      </c>
      <c r="C2239" s="0" t="n">
        <v>8.76</v>
      </c>
      <c r="D2239" s="98" t="n">
        <f aca="false">LN(C2239/C2238)</f>
        <v>0</v>
      </c>
      <c r="E2239" s="99" t="n">
        <f aca="false">STDEV(D2230:D2239)*SQRT(365)</f>
        <v>0.806630614856986</v>
      </c>
    </row>
    <row r="2240" customFormat="false" ht="12.75" hidden="false" customHeight="false" outlineLevel="0" collapsed="false">
      <c r="A2240" s="95" t="n">
        <f aca="false">MONTH(B2240)+(YEAR(B2240)-1998)*12</f>
        <v>37</v>
      </c>
      <c r="B2240" s="96" t="n">
        <v>36906</v>
      </c>
      <c r="C2240" s="0" t="n">
        <v>8.76</v>
      </c>
      <c r="D2240" s="98" t="n">
        <f aca="false">LN(C2240/C2239)</f>
        <v>0</v>
      </c>
      <c r="E2240" s="99" t="n">
        <f aca="false">STDEV(D2231:D2240)*SQRT(365)</f>
        <v>0.799515278209291</v>
      </c>
    </row>
    <row r="2241" customFormat="false" ht="12.75" hidden="false" customHeight="false" outlineLevel="0" collapsed="false">
      <c r="A2241" s="95" t="n">
        <f aca="false">MONTH(B2241)+(YEAR(B2241)-1998)*12</f>
        <v>37</v>
      </c>
      <c r="B2241" s="96" t="n">
        <v>36907</v>
      </c>
      <c r="C2241" s="0" t="n">
        <v>8.76</v>
      </c>
      <c r="D2241" s="98" t="n">
        <f aca="false">LN(C2241/C2240)</f>
        <v>0</v>
      </c>
      <c r="E2241" s="99" t="n">
        <f aca="false">STDEV(D2232:D2241)*SQRT(365)</f>
        <v>0.727254688442084</v>
      </c>
    </row>
    <row r="2242" customFormat="false" ht="12.75" hidden="false" customHeight="false" outlineLevel="0" collapsed="false">
      <c r="A2242" s="95" t="n">
        <f aca="false">MONTH(B2242)+(YEAR(B2242)-1998)*12</f>
        <v>37</v>
      </c>
      <c r="B2242" s="96" t="n">
        <v>36908</v>
      </c>
      <c r="C2242" s="0" t="n">
        <v>8.19</v>
      </c>
      <c r="D2242" s="98" t="n">
        <f aca="false">LN(C2242/C2241)</f>
        <v>-0.0672820070833221</v>
      </c>
      <c r="E2242" s="99" t="n">
        <f aca="false">STDEV(D2233:D2242)*SQRT(365)</f>
        <v>0.794679776343315</v>
      </c>
    </row>
    <row r="2243" customFormat="false" ht="12.75" hidden="false" customHeight="false" outlineLevel="0" collapsed="false">
      <c r="A2243" s="95" t="n">
        <f aca="false">MONTH(B2243)+(YEAR(B2243)-1998)*12</f>
        <v>37</v>
      </c>
      <c r="B2243" s="96" t="n">
        <v>36909</v>
      </c>
      <c r="C2243" s="0" t="n">
        <v>7.86</v>
      </c>
      <c r="D2243" s="98" t="n">
        <f aca="false">LN(C2243/C2242)</f>
        <v>-0.0411272914238627</v>
      </c>
      <c r="E2243" s="99" t="n">
        <f aca="false">STDEV(D2234:D2243)*SQRT(365)</f>
        <v>0.795321052110128</v>
      </c>
    </row>
    <row r="2244" customFormat="false" ht="12.75" hidden="false" customHeight="false" outlineLevel="0" collapsed="false">
      <c r="A2244" s="95" t="n">
        <f aca="false">MONTH(B2244)+(YEAR(B2244)-1998)*12</f>
        <v>37</v>
      </c>
      <c r="B2244" s="96" t="n">
        <v>36910</v>
      </c>
      <c r="C2244" s="0" t="n">
        <v>7.065</v>
      </c>
      <c r="D2244" s="98" t="n">
        <f aca="false">LN(C2244/C2243)</f>
        <v>-0.106633590304624</v>
      </c>
      <c r="E2244" s="99" t="n">
        <f aca="false">STDEV(D2235:D2244)*SQRT(365)</f>
        <v>0.775542693955322</v>
      </c>
    </row>
    <row r="2245" customFormat="false" ht="12.75" hidden="false" customHeight="false" outlineLevel="0" collapsed="false">
      <c r="A2245" s="95" t="n">
        <f aca="false">MONTH(B2245)+(YEAR(B2245)-1998)*12</f>
        <v>37</v>
      </c>
      <c r="B2245" s="96" t="n">
        <v>36911</v>
      </c>
      <c r="C2245" s="0" t="n">
        <v>7.575</v>
      </c>
      <c r="D2245" s="98" t="n">
        <f aca="false">LN(C2245/C2244)</f>
        <v>0.0697003352589421</v>
      </c>
      <c r="E2245" s="99" t="n">
        <f aca="false">STDEV(D2236:D2245)*SQRT(365)</f>
        <v>1.01229294941942</v>
      </c>
    </row>
    <row r="2246" customFormat="false" ht="12.75" hidden="false" customHeight="false" outlineLevel="0" collapsed="false">
      <c r="A2246" s="95" t="n">
        <f aca="false">MONTH(B2246)+(YEAR(B2246)-1998)*12</f>
        <v>37</v>
      </c>
      <c r="B2246" s="96" t="n">
        <v>36912</v>
      </c>
      <c r="C2246" s="0" t="n">
        <v>7.575</v>
      </c>
      <c r="D2246" s="98" t="n">
        <f aca="false">LN(C2246/C2245)</f>
        <v>0</v>
      </c>
      <c r="E2246" s="99" t="n">
        <f aca="false">STDEV(D2237:D2246)*SQRT(365)</f>
        <v>1.01677578494143</v>
      </c>
    </row>
    <row r="2247" customFormat="false" ht="12.75" hidden="false" customHeight="false" outlineLevel="0" collapsed="false">
      <c r="A2247" s="95" t="n">
        <f aca="false">MONTH(B2247)+(YEAR(B2247)-1998)*12</f>
        <v>37</v>
      </c>
      <c r="B2247" s="96" t="n">
        <v>36913</v>
      </c>
      <c r="C2247" s="0" t="n">
        <v>7.575</v>
      </c>
      <c r="D2247" s="98" t="n">
        <f aca="false">LN(C2247/C2246)</f>
        <v>0</v>
      </c>
      <c r="E2247" s="99" t="n">
        <f aca="false">STDEV(D2238:D2247)*SQRT(365)</f>
        <v>0.90419078292582</v>
      </c>
    </row>
    <row r="2248" customFormat="false" ht="12.75" hidden="false" customHeight="false" outlineLevel="0" collapsed="false">
      <c r="A2248" s="95" t="n">
        <f aca="false">MONTH(B2248)+(YEAR(B2248)-1998)*12</f>
        <v>37</v>
      </c>
      <c r="B2248" s="96" t="n">
        <v>36914</v>
      </c>
      <c r="C2248" s="0" t="n">
        <v>7.675</v>
      </c>
      <c r="D2248" s="98" t="n">
        <f aca="false">LN(C2248/C2247)</f>
        <v>0.013114942077828</v>
      </c>
      <c r="E2248" s="99" t="n">
        <f aca="false">STDEV(D2239:D2248)*SQRT(365)</f>
        <v>0.920013940629682</v>
      </c>
    </row>
    <row r="2249" customFormat="false" ht="12.75" hidden="false" customHeight="false" outlineLevel="0" collapsed="false">
      <c r="A2249" s="95" t="n">
        <f aca="false">MONTH(B2249)+(YEAR(B2249)-1998)*12</f>
        <v>37</v>
      </c>
      <c r="B2249" s="96" t="n">
        <v>36915</v>
      </c>
      <c r="C2249" s="0" t="n">
        <v>7.065</v>
      </c>
      <c r="D2249" s="98" t="n">
        <f aca="false">LN(C2249/C2248)</f>
        <v>-0.08281527733677</v>
      </c>
      <c r="E2249" s="99" t="n">
        <f aca="false">STDEV(D2240:D2249)*SQRT(365)</f>
        <v>1.00396001553832</v>
      </c>
    </row>
    <row r="2250" customFormat="false" ht="12.75" hidden="false" customHeight="false" outlineLevel="0" collapsed="false">
      <c r="A2250" s="95" t="n">
        <f aca="false">MONTH(B2250)+(YEAR(B2250)-1998)*12</f>
        <v>37</v>
      </c>
      <c r="B2250" s="96" t="n">
        <v>36916</v>
      </c>
      <c r="C2250" s="0" t="n">
        <v>6.91</v>
      </c>
      <c r="D2250" s="98" t="n">
        <f aca="false">LN(C2250/C2249)</f>
        <v>-0.0221833783569123</v>
      </c>
      <c r="E2250" s="99" t="n">
        <f aca="false">STDEV(D2241:D2250)*SQRT(365)</f>
        <v>0.993581592900831</v>
      </c>
    </row>
    <row r="2251" customFormat="false" ht="12.75" hidden="false" customHeight="false" outlineLevel="0" collapsed="false">
      <c r="A2251" s="95" t="n">
        <f aca="false">MONTH(B2251)+(YEAR(B2251)-1998)*12</f>
        <v>37</v>
      </c>
      <c r="B2251" s="96" t="n">
        <v>36917</v>
      </c>
      <c r="C2251" s="0" t="n">
        <v>7.295</v>
      </c>
      <c r="D2251" s="98" t="n">
        <f aca="false">LN(C2251/C2250)</f>
        <v>0.0542195441951704</v>
      </c>
      <c r="E2251" s="99" t="n">
        <f aca="false">STDEV(D2242:D2251)*SQRT(365)</f>
        <v>1.09491238431445</v>
      </c>
    </row>
    <row r="2252" customFormat="false" ht="12.75" hidden="false" customHeight="false" outlineLevel="0" collapsed="false">
      <c r="A2252" s="95" t="n">
        <f aca="false">MONTH(B2252)+(YEAR(B2252)-1998)*12</f>
        <v>37</v>
      </c>
      <c r="B2252" s="96" t="n">
        <v>36918</v>
      </c>
      <c r="C2252" s="0" t="n">
        <v>7.035</v>
      </c>
      <c r="D2252" s="98" t="n">
        <f aca="false">LN(C2252/C2251)</f>
        <v>-0.0362914914083966</v>
      </c>
      <c r="E2252" s="99" t="n">
        <f aca="false">STDEV(D2243:D2252)*SQRT(365)</f>
        <v>1.05392836806444</v>
      </c>
    </row>
    <row r="2253" customFormat="false" ht="12.75" hidden="false" customHeight="false" outlineLevel="0" collapsed="false">
      <c r="A2253" s="95" t="n">
        <f aca="false">MONTH(B2253)+(YEAR(B2253)-1998)*12</f>
        <v>37</v>
      </c>
      <c r="B2253" s="96" t="n">
        <v>36919</v>
      </c>
      <c r="C2253" s="0" t="n">
        <v>7.035</v>
      </c>
      <c r="D2253" s="98" t="n">
        <f aca="false">LN(C2253/C2252)</f>
        <v>0</v>
      </c>
      <c r="E2253" s="99" t="n">
        <f aca="false">STDEV(D2244:D2253)*SQRT(365)</f>
        <v>1.04212194363713</v>
      </c>
    </row>
    <row r="2254" customFormat="false" ht="12.75" hidden="false" customHeight="false" outlineLevel="0" collapsed="false">
      <c r="A2254" s="95" t="n">
        <f aca="false">MONTH(B2254)+(YEAR(B2254)-1998)*12</f>
        <v>37</v>
      </c>
      <c r="B2254" s="96" t="n">
        <v>36920</v>
      </c>
      <c r="C2254" s="0" t="n">
        <v>7.035</v>
      </c>
      <c r="D2254" s="98" t="n">
        <f aca="false">LN(C2254/C2253)</f>
        <v>0</v>
      </c>
      <c r="E2254" s="99" t="n">
        <f aca="false">STDEV(D2245:D2254)*SQRT(365)</f>
        <v>0.821381320819498</v>
      </c>
    </row>
    <row r="2255" customFormat="false" ht="12.75" hidden="false" customHeight="false" outlineLevel="0" collapsed="false">
      <c r="A2255" s="95" t="n">
        <f aca="false">MONTH(B2255)+(YEAR(B2255)-1998)*12</f>
        <v>37</v>
      </c>
      <c r="B2255" s="96" t="n">
        <v>36921</v>
      </c>
      <c r="C2255" s="0" t="n">
        <v>6.6</v>
      </c>
      <c r="D2255" s="98" t="n">
        <f aca="false">LN(C2255/C2254)</f>
        <v>-0.0638280415339727</v>
      </c>
      <c r="E2255" s="99" t="n">
        <f aca="false">STDEV(D2246:D2255)*SQRT(365)</f>
        <v>0.752295351432296</v>
      </c>
    </row>
    <row r="2256" customFormat="false" ht="12.75" hidden="false" customHeight="false" outlineLevel="0" collapsed="false">
      <c r="A2256" s="95" t="n">
        <f aca="false">MONTH(B2256)+(YEAR(B2256)-1998)*12</f>
        <v>37</v>
      </c>
      <c r="B2256" s="96" t="n">
        <v>36922</v>
      </c>
      <c r="C2256" s="0" t="n">
        <v>5.87</v>
      </c>
      <c r="D2256" s="98" t="n">
        <f aca="false">LN(C2256/C2255)</f>
        <v>-0.117215015192375</v>
      </c>
      <c r="E2256" s="99" t="n">
        <f aca="false">STDEV(D2247:D2256)*SQRT(365)</f>
        <v>0.967697214012127</v>
      </c>
    </row>
    <row r="2257" customFormat="false" ht="12.75" hidden="false" customHeight="false" outlineLevel="0" collapsed="false">
      <c r="A2257" s="95" t="n">
        <f aca="false">MONTH(B2257)+(YEAR(B2257)-1998)*12</f>
        <v>38</v>
      </c>
      <c r="B2257" s="96" t="n">
        <v>36923</v>
      </c>
      <c r="C2257" s="0" t="n">
        <v>5.895</v>
      </c>
      <c r="D2257" s="98" t="n">
        <f aca="false">LN(C2257/C2256)</f>
        <v>0.00424990014932912</v>
      </c>
      <c r="E2257" s="99" t="n">
        <f aca="false">STDEV(D2248:D2257)*SQRT(365)</f>
        <v>0.972567382865087</v>
      </c>
    </row>
    <row r="2258" customFormat="false" ht="12.75" hidden="false" customHeight="false" outlineLevel="0" collapsed="false">
      <c r="A2258" s="95" t="n">
        <f aca="false">MONTH(B2258)+(YEAR(B2258)-1998)*12</f>
        <v>38</v>
      </c>
      <c r="B2258" s="96" t="n">
        <v>36924</v>
      </c>
      <c r="C2258" s="0" t="n">
        <v>5.84</v>
      </c>
      <c r="D2258" s="98" t="n">
        <f aca="false">LN(C2258/C2257)</f>
        <v>-0.00937373714919848</v>
      </c>
      <c r="E2258" s="99" t="n">
        <f aca="false">STDEV(D2249:D2258)*SQRT(365)</f>
        <v>0.94587815731973</v>
      </c>
    </row>
    <row r="2259" customFormat="false" ht="12.75" hidden="false" customHeight="false" outlineLevel="0" collapsed="false">
      <c r="A2259" s="95" t="n">
        <f aca="false">MONTH(B2259)+(YEAR(B2259)-1998)*12</f>
        <v>38</v>
      </c>
      <c r="B2259" s="96" t="n">
        <v>36925</v>
      </c>
      <c r="C2259" s="0" t="n">
        <v>6.605</v>
      </c>
      <c r="D2259" s="98" t="n">
        <f aca="false">LN(C2259/C2258)</f>
        <v>0.123096141134153</v>
      </c>
      <c r="E2259" s="99" t="n">
        <f aca="false">STDEV(D2250:D2259)*SQRT(365)</f>
        <v>1.23104208674497</v>
      </c>
    </row>
    <row r="2260" customFormat="false" ht="12.75" hidden="false" customHeight="false" outlineLevel="0" collapsed="false">
      <c r="A2260" s="95" t="n">
        <f aca="false">MONTH(B2260)+(YEAR(B2260)-1998)*12</f>
        <v>38</v>
      </c>
      <c r="B2260" s="96" t="n">
        <v>36926</v>
      </c>
      <c r="C2260" s="0" t="n">
        <v>6.605</v>
      </c>
      <c r="D2260" s="98" t="n">
        <f aca="false">LN(C2260/C2259)</f>
        <v>0</v>
      </c>
      <c r="E2260" s="99" t="n">
        <f aca="false">STDEV(D2251:D2260)*SQRT(365)</f>
        <v>1.22703932114165</v>
      </c>
    </row>
    <row r="2261" customFormat="false" ht="12.75" hidden="false" customHeight="false" outlineLevel="0" collapsed="false">
      <c r="A2261" s="95" t="n">
        <f aca="false">MONTH(B2261)+(YEAR(B2261)-1998)*12</f>
        <v>38</v>
      </c>
      <c r="B2261" s="96" t="n">
        <v>36927</v>
      </c>
      <c r="C2261" s="0" t="n">
        <v>6.605</v>
      </c>
      <c r="D2261" s="98" t="n">
        <f aca="false">LN(C2261/C2260)</f>
        <v>0</v>
      </c>
      <c r="E2261" s="99" t="n">
        <f aca="false">STDEV(D2252:D2261)*SQRT(365)</f>
        <v>1.16388431177548</v>
      </c>
    </row>
    <row r="2262" customFormat="false" ht="12.75" hidden="false" customHeight="false" outlineLevel="0" collapsed="false">
      <c r="A2262" s="95" t="n">
        <f aca="false">MONTH(B2262)+(YEAR(B2262)-1998)*12</f>
        <v>38</v>
      </c>
      <c r="B2262" s="96" t="n">
        <v>36928</v>
      </c>
      <c r="C2262" s="0" t="n">
        <v>5.765</v>
      </c>
      <c r="D2262" s="98" t="n">
        <f aca="false">LN(C2262/C2261)</f>
        <v>-0.136021784253266</v>
      </c>
      <c r="E2262" s="99" t="n">
        <f aca="false">STDEV(D2253:D2262)*SQRT(365)</f>
        <v>1.38955188056509</v>
      </c>
    </row>
    <row r="2263" customFormat="false" ht="12.75" hidden="false" customHeight="false" outlineLevel="0" collapsed="false">
      <c r="A2263" s="95" t="n">
        <f aca="false">MONTH(B2263)+(YEAR(B2263)-1998)*12</f>
        <v>38</v>
      </c>
      <c r="B2263" s="96" t="n">
        <v>36929</v>
      </c>
      <c r="C2263" s="0" t="n">
        <v>5.58</v>
      </c>
      <c r="D2263" s="98" t="n">
        <f aca="false">LN(C2263/C2262)</f>
        <v>-0.0326163773278027</v>
      </c>
      <c r="E2263" s="99" t="n">
        <f aca="false">STDEV(D2254:D2263)*SQRT(365)</f>
        <v>1.38456246345078</v>
      </c>
    </row>
    <row r="2264" customFormat="false" ht="12.75" hidden="false" customHeight="false" outlineLevel="0" collapsed="false">
      <c r="A2264" s="95" t="n">
        <f aca="false">MONTH(B2264)+(YEAR(B2264)-1998)*12</f>
        <v>38</v>
      </c>
      <c r="B2264" s="96" t="n">
        <v>36930</v>
      </c>
      <c r="C2264" s="0" t="n">
        <v>5.67</v>
      </c>
      <c r="D2264" s="98" t="n">
        <f aca="false">LN(C2264/C2263)</f>
        <v>0.0160003413464411</v>
      </c>
      <c r="E2264" s="99" t="n">
        <f aca="false">STDEV(D2255:D2264)*SQRT(365)</f>
        <v>1.39872403403913</v>
      </c>
    </row>
    <row r="2265" customFormat="false" ht="12.75" hidden="false" customHeight="false" outlineLevel="0" collapsed="false">
      <c r="A2265" s="95" t="n">
        <f aca="false">MONTH(B2265)+(YEAR(B2265)-1998)*12</f>
        <v>38</v>
      </c>
      <c r="B2265" s="96" t="n">
        <v>36931</v>
      </c>
      <c r="C2265" s="0" t="n">
        <v>6.245</v>
      </c>
      <c r="D2265" s="98" t="n">
        <f aca="false">LN(C2265/C2264)</f>
        <v>0.0965920258378804</v>
      </c>
      <c r="E2265" s="99" t="n">
        <f aca="false">STDEV(D2256:D2265)*SQRT(365)</f>
        <v>1.53163233574859</v>
      </c>
    </row>
    <row r="2266" customFormat="false" ht="12.75" hidden="false" customHeight="false" outlineLevel="0" collapsed="false">
      <c r="A2266" s="95" t="n">
        <f aca="false">MONTH(B2266)+(YEAR(B2266)-1998)*12</f>
        <v>38</v>
      </c>
      <c r="B2266" s="96" t="n">
        <v>36932</v>
      </c>
      <c r="C2266" s="0" t="n">
        <v>6.08</v>
      </c>
      <c r="D2266" s="98" t="n">
        <f aca="false">LN(C2266/C2265)</f>
        <v>-0.0267764475994654</v>
      </c>
      <c r="E2266" s="99" t="n">
        <f aca="false">STDEV(D2257:D2266)*SQRT(365)</f>
        <v>1.35098262038384</v>
      </c>
    </row>
    <row r="2267" customFormat="false" ht="12.75" hidden="false" customHeight="false" outlineLevel="0" collapsed="false">
      <c r="A2267" s="95" t="n">
        <f aca="false">MONTH(B2267)+(YEAR(B2267)-1998)*12</f>
        <v>38</v>
      </c>
      <c r="B2267" s="96" t="n">
        <v>36933</v>
      </c>
      <c r="C2267" s="0" t="n">
        <v>6.08</v>
      </c>
      <c r="D2267" s="98" t="n">
        <f aca="false">LN(C2267/C2266)</f>
        <v>0</v>
      </c>
      <c r="E2267" s="99" t="n">
        <f aca="false">STDEV(D2258:D2267)*SQRT(365)</f>
        <v>1.35113284414681</v>
      </c>
    </row>
    <row r="2268" customFormat="false" ht="12.75" hidden="false" customHeight="false" outlineLevel="0" collapsed="false">
      <c r="A2268" s="95" t="n">
        <f aca="false">MONTH(B2268)+(YEAR(B2268)-1998)*12</f>
        <v>38</v>
      </c>
      <c r="B2268" s="96" t="n">
        <v>36934</v>
      </c>
      <c r="C2268" s="0" t="n">
        <v>6.08</v>
      </c>
      <c r="D2268" s="98" t="n">
        <f aca="false">LN(C2268/C2267)</f>
        <v>0</v>
      </c>
      <c r="E2268" s="99" t="n">
        <f aca="false">STDEV(D2259:D2268)*SQRT(365)</f>
        <v>1.34881086036625</v>
      </c>
    </row>
    <row r="2269" customFormat="false" ht="12.75" hidden="false" customHeight="false" outlineLevel="0" collapsed="false">
      <c r="A2269" s="95" t="n">
        <f aca="false">MONTH(B2269)+(YEAR(B2269)-1998)*12</f>
        <v>38</v>
      </c>
      <c r="B2269" s="96" t="n">
        <v>36935</v>
      </c>
      <c r="C2269" s="0" t="n">
        <v>5.63</v>
      </c>
      <c r="D2269" s="98" t="n">
        <f aca="false">LN(C2269/C2268)</f>
        <v>-0.0768952538264766</v>
      </c>
      <c r="E2269" s="99" t="n">
        <f aca="false">STDEV(D2260:D2269)*SQRT(365)</f>
        <v>1.160899853514</v>
      </c>
    </row>
    <row r="2270" customFormat="false" ht="12.75" hidden="false" customHeight="false" outlineLevel="0" collapsed="false">
      <c r="A2270" s="95" t="n">
        <f aca="false">MONTH(B2270)+(YEAR(B2270)-1998)*12</f>
        <v>38</v>
      </c>
      <c r="B2270" s="96" t="n">
        <v>36936</v>
      </c>
      <c r="C2270" s="0" t="n">
        <v>5.61</v>
      </c>
      <c r="D2270" s="98" t="n">
        <f aca="false">LN(C2270/C2269)</f>
        <v>-0.003558722616994</v>
      </c>
      <c r="E2270" s="99" t="n">
        <f aca="false">STDEV(D2261:D2270)*SQRT(365)</f>
        <v>1.15911192202932</v>
      </c>
    </row>
    <row r="2271" customFormat="false" ht="12.75" hidden="false" customHeight="false" outlineLevel="0" collapsed="false">
      <c r="A2271" s="95" t="n">
        <f aca="false">MONTH(B2271)+(YEAR(B2271)-1998)*12</f>
        <v>38</v>
      </c>
      <c r="B2271" s="96" t="n">
        <v>36937</v>
      </c>
      <c r="C2271" s="0" t="n">
        <v>5.875</v>
      </c>
      <c r="D2271" s="98" t="n">
        <f aca="false">LN(C2271/C2270)</f>
        <v>0.0461553404956176</v>
      </c>
      <c r="E2271" s="99" t="n">
        <f aca="false">STDEV(D2262:D2271)*SQRT(365)</f>
        <v>1.217547887621</v>
      </c>
    </row>
    <row r="2272" customFormat="false" ht="12.75" hidden="false" customHeight="false" outlineLevel="0" collapsed="false">
      <c r="A2272" s="95" t="n">
        <f aca="false">MONTH(B2272)+(YEAR(B2272)-1998)*12</f>
        <v>38</v>
      </c>
      <c r="B2272" s="96" t="n">
        <v>36938</v>
      </c>
      <c r="C2272" s="0" t="n">
        <v>5.385</v>
      </c>
      <c r="D2272" s="98" t="n">
        <f aca="false">LN(C2272/C2271)</f>
        <v>-0.0870887494218708</v>
      </c>
      <c r="E2272" s="99" t="n">
        <f aca="false">STDEV(D2263:D2272)*SQRT(365)</f>
        <v>1.03751299190751</v>
      </c>
    </row>
    <row r="2273" customFormat="false" ht="12.75" hidden="false" customHeight="false" outlineLevel="0" collapsed="false">
      <c r="A2273" s="95" t="n">
        <f aca="false">MONTH(B2273)+(YEAR(B2273)-1998)*12</f>
        <v>38</v>
      </c>
      <c r="B2273" s="96" t="n">
        <v>36939</v>
      </c>
      <c r="C2273" s="0" t="n">
        <v>5.47</v>
      </c>
      <c r="D2273" s="98" t="n">
        <f aca="false">LN(C2273/C2272)</f>
        <v>0.015661305825538</v>
      </c>
      <c r="E2273" s="99" t="n">
        <f aca="false">STDEV(D2264:D2273)*SQRT(365)</f>
        <v>1.02979869474998</v>
      </c>
    </row>
    <row r="2274" customFormat="false" ht="12.75" hidden="false" customHeight="false" outlineLevel="0" collapsed="false">
      <c r="A2274" s="95" t="n">
        <f aca="false">MONTH(B2274)+(YEAR(B2274)-1998)*12</f>
        <v>38</v>
      </c>
      <c r="B2274" s="96" t="n">
        <v>36940</v>
      </c>
      <c r="C2274" s="0" t="n">
        <v>5.47</v>
      </c>
      <c r="D2274" s="98" t="n">
        <f aca="false">LN(C2274/C2273)</f>
        <v>0</v>
      </c>
      <c r="E2274" s="99" t="n">
        <f aca="false">STDEV(D2265:D2274)*SQRT(365)</f>
        <v>1.02297627955303</v>
      </c>
    </row>
    <row r="2275" customFormat="false" ht="12.75" hidden="false" customHeight="false" outlineLevel="0" collapsed="false">
      <c r="A2275" s="95" t="n">
        <f aca="false">MONTH(B2275)+(YEAR(B2275)-1998)*12</f>
        <v>38</v>
      </c>
      <c r="B2275" s="96" t="n">
        <v>36941</v>
      </c>
      <c r="C2275" s="0" t="n">
        <v>5.47</v>
      </c>
      <c r="D2275" s="98" t="n">
        <f aca="false">LN(C2275/C2274)</f>
        <v>0</v>
      </c>
      <c r="E2275" s="99" t="n">
        <f aca="false">STDEV(D2266:D2275)*SQRT(365)</f>
        <v>0.77596596691375</v>
      </c>
    </row>
    <row r="2276" customFormat="false" ht="12.75" hidden="false" customHeight="false" outlineLevel="0" collapsed="false">
      <c r="A2276" s="95" t="n">
        <f aca="false">MONTH(B2276)+(YEAR(B2276)-1998)*12</f>
        <v>38</v>
      </c>
      <c r="B2276" s="96" t="n">
        <v>36942</v>
      </c>
      <c r="C2276" s="0" t="n">
        <v>5.47</v>
      </c>
      <c r="D2276" s="98" t="n">
        <f aca="false">LN(C2276/C2275)</f>
        <v>0</v>
      </c>
      <c r="E2276" s="99" t="n">
        <f aca="false">STDEV(D2267:D2276)*SQRT(365)</f>
        <v>0.773896493208403</v>
      </c>
    </row>
    <row r="2277" customFormat="false" ht="12.75" hidden="false" customHeight="false" outlineLevel="0" collapsed="false">
      <c r="A2277" s="95" t="n">
        <f aca="false">MONTH(B2277)+(YEAR(B2277)-1998)*12</f>
        <v>38</v>
      </c>
      <c r="B2277" s="96" t="n">
        <v>36943</v>
      </c>
      <c r="C2277" s="0" t="n">
        <v>5.205</v>
      </c>
      <c r="D2277" s="98" t="n">
        <f aca="false">LN(C2277/C2276)</f>
        <v>-0.0496589143669576</v>
      </c>
      <c r="E2277" s="99" t="n">
        <f aca="false">STDEV(D2268:D2277)*SQRT(365)</f>
        <v>0.803952590098223</v>
      </c>
    </row>
    <row r="2278" customFormat="false" ht="12.75" hidden="false" customHeight="false" outlineLevel="0" collapsed="false">
      <c r="A2278" s="95" t="n">
        <f aca="false">MONTH(B2278)+(YEAR(B2278)-1998)*12</f>
        <v>38</v>
      </c>
      <c r="B2278" s="96" t="n">
        <v>36944</v>
      </c>
      <c r="C2278" s="0" t="n">
        <v>5.2</v>
      </c>
      <c r="D2278" s="98" t="n">
        <f aca="false">LN(C2278/C2277)</f>
        <v>-0.000961076479550478</v>
      </c>
      <c r="E2278" s="99" t="n">
        <f aca="false">STDEV(D2269:D2278)*SQRT(365)</f>
        <v>0.803219890888834</v>
      </c>
    </row>
    <row r="2279" customFormat="false" ht="12.75" hidden="false" customHeight="false" outlineLevel="0" collapsed="false">
      <c r="A2279" s="95" t="n">
        <f aca="false">MONTH(B2279)+(YEAR(B2279)-1998)*12</f>
        <v>38</v>
      </c>
      <c r="B2279" s="96" t="n">
        <v>36945</v>
      </c>
      <c r="C2279" s="0" t="n">
        <v>5.11</v>
      </c>
      <c r="D2279" s="98" t="n">
        <f aca="false">LN(C2279/C2278)</f>
        <v>-0.0174592213717685</v>
      </c>
      <c r="E2279" s="99" t="n">
        <f aca="false">STDEV(D2270:D2279)*SQRT(365)</f>
        <v>0.691932645467561</v>
      </c>
    </row>
    <row r="2280" customFormat="false" ht="12.75" hidden="false" customHeight="false" outlineLevel="0" collapsed="false">
      <c r="A2280" s="95" t="n">
        <f aca="false">MONTH(B2280)+(YEAR(B2280)-1998)*12</f>
        <v>38</v>
      </c>
      <c r="B2280" s="96" t="n">
        <v>36946</v>
      </c>
      <c r="C2280" s="0" t="n">
        <v>5.045</v>
      </c>
      <c r="D2280" s="98" t="n">
        <f aca="false">LN(C2280/C2279)</f>
        <v>-0.0128017504100409</v>
      </c>
      <c r="E2280" s="99" t="n">
        <f aca="false">STDEV(D2271:D2280)*SQRT(365)</f>
        <v>0.690862985374273</v>
      </c>
    </row>
    <row r="2281" customFormat="false" ht="12.75" hidden="false" customHeight="false" outlineLevel="0" collapsed="false">
      <c r="A2281" s="95" t="n">
        <f aca="false">MONTH(B2281)+(YEAR(B2281)-1998)*12</f>
        <v>38</v>
      </c>
      <c r="B2281" s="96" t="n">
        <v>36947</v>
      </c>
      <c r="C2281" s="0" t="n">
        <v>5.045</v>
      </c>
      <c r="D2281" s="98" t="n">
        <f aca="false">LN(C2281/C2280)</f>
        <v>0</v>
      </c>
      <c r="E2281" s="99" t="n">
        <f aca="false">STDEV(D2272:D2281)*SQRT(365)</f>
        <v>0.585248054734513</v>
      </c>
    </row>
    <row r="2282" customFormat="false" ht="12.75" hidden="false" customHeight="false" outlineLevel="0" collapsed="false">
      <c r="A2282" s="95" t="n">
        <f aca="false">MONTH(B2282)+(YEAR(B2282)-1998)*12</f>
        <v>38</v>
      </c>
      <c r="B2282" s="96" t="n">
        <v>36948</v>
      </c>
      <c r="C2282" s="0" t="n">
        <v>5.045</v>
      </c>
      <c r="D2282" s="98" t="n">
        <f aca="false">LN(C2282/C2281)</f>
        <v>0</v>
      </c>
      <c r="E2282" s="99" t="n">
        <f aca="false">STDEV(D2273:D2282)*SQRT(365)</f>
        <v>0.334294985166372</v>
      </c>
    </row>
    <row r="2283" customFormat="false" ht="12.75" hidden="false" customHeight="false" outlineLevel="0" collapsed="false">
      <c r="A2283" s="95" t="n">
        <f aca="false">MONTH(B2283)+(YEAR(B2283)-1998)*12</f>
        <v>38</v>
      </c>
      <c r="B2283" s="96" t="n">
        <v>36949</v>
      </c>
      <c r="C2283" s="0" t="n">
        <v>5.06</v>
      </c>
      <c r="D2283" s="98" t="n">
        <f aca="false">LN(C2283/C2282)</f>
        <v>0.00296882949380185</v>
      </c>
      <c r="E2283" s="99" t="n">
        <f aca="false">STDEV(D2274:D2283)*SQRT(365)</f>
        <v>0.307888862955035</v>
      </c>
    </row>
    <row r="2284" customFormat="false" ht="12.75" hidden="false" customHeight="false" outlineLevel="0" collapsed="false">
      <c r="A2284" s="95" t="n">
        <f aca="false">MONTH(B2284)+(YEAR(B2284)-1998)*12</f>
        <v>38</v>
      </c>
      <c r="B2284" s="96" t="n">
        <v>36950</v>
      </c>
      <c r="C2284" s="0" t="n">
        <v>5.095</v>
      </c>
      <c r="D2284" s="98" t="n">
        <f aca="false">LN(C2284/C2283)</f>
        <v>0.00689318337531403</v>
      </c>
      <c r="E2284" s="99" t="n">
        <f aca="false">STDEV(D2275:D2284)*SQRT(365)</f>
        <v>0.317625659677106</v>
      </c>
    </row>
    <row r="2285" customFormat="false" ht="12.75" hidden="false" customHeight="false" outlineLevel="0" collapsed="false">
      <c r="A2285" s="95" t="n">
        <f aca="false">MONTH(B2285)+(YEAR(B2285)-1998)*12</f>
        <v>39</v>
      </c>
      <c r="B2285" s="96" t="n">
        <v>36951</v>
      </c>
      <c r="C2285" s="0" t="n">
        <v>5.165</v>
      </c>
      <c r="D2285" s="98" t="n">
        <f aca="false">LN(C2285/C2284)</f>
        <v>0.0136454358969138</v>
      </c>
      <c r="E2285" s="99" t="n">
        <f aca="false">STDEV(D2276:D2285)*SQRT(365)</f>
        <v>0.339915630803971</v>
      </c>
    </row>
    <row r="2286" customFormat="false" ht="12.75" hidden="false" customHeight="false" outlineLevel="0" collapsed="false">
      <c r="A2286" s="95" t="n">
        <f aca="false">MONTH(B2286)+(YEAR(B2286)-1998)*12</f>
        <v>39</v>
      </c>
      <c r="B2286" s="96" t="n">
        <v>36952</v>
      </c>
      <c r="C2286" s="0" t="n">
        <v>5.085</v>
      </c>
      <c r="D2286" s="98" t="n">
        <f aca="false">LN(C2286/C2285)</f>
        <v>-0.0156100730710786</v>
      </c>
      <c r="E2286" s="99" t="n">
        <f aca="false">STDEV(D2277:D2286)*SQRT(365)</f>
        <v>0.342304544804288</v>
      </c>
    </row>
    <row r="2287" customFormat="false" ht="12.75" hidden="false" customHeight="false" outlineLevel="0" collapsed="false">
      <c r="A2287" s="95" t="n">
        <f aca="false">MONTH(B2287)+(YEAR(B2287)-1998)*12</f>
        <v>39</v>
      </c>
      <c r="B2287" s="96" t="n">
        <v>36953</v>
      </c>
      <c r="C2287" s="0" t="n">
        <v>5.09</v>
      </c>
      <c r="D2287" s="98" t="n">
        <f aca="false">LN(C2287/C2286)</f>
        <v>0.000982801061908078</v>
      </c>
      <c r="E2287" s="99" t="n">
        <f aca="false">STDEV(D2278:D2287)*SQRT(365)</f>
        <v>0.191779114838465</v>
      </c>
    </row>
    <row r="2288" customFormat="false" ht="12.75" hidden="false" customHeight="false" outlineLevel="0" collapsed="false">
      <c r="A2288" s="95" t="n">
        <f aca="false">MONTH(B2288)+(YEAR(B2288)-1998)*12</f>
        <v>39</v>
      </c>
      <c r="B2288" s="96" t="n">
        <v>36954</v>
      </c>
      <c r="C2288" s="0" t="n">
        <v>5.09</v>
      </c>
      <c r="D2288" s="98" t="n">
        <f aca="false">LN(C2288/C2287)</f>
        <v>0</v>
      </c>
      <c r="E2288" s="99" t="n">
        <f aca="false">STDEV(D2279:D2288)*SQRT(365)</f>
        <v>0.192125445517792</v>
      </c>
    </row>
    <row r="2289" customFormat="false" ht="12.75" hidden="false" customHeight="false" outlineLevel="0" collapsed="false">
      <c r="A2289" s="95" t="n">
        <f aca="false">MONTH(B2289)+(YEAR(B2289)-1998)*12</f>
        <v>39</v>
      </c>
      <c r="B2289" s="96" t="n">
        <v>36955</v>
      </c>
      <c r="C2289" s="0" t="n">
        <v>5.09</v>
      </c>
      <c r="D2289" s="98" t="n">
        <f aca="false">LN(C2289/C2288)</f>
        <v>0</v>
      </c>
      <c r="E2289" s="99" t="n">
        <f aca="false">STDEV(D2280:D2289)*SQRT(365)</f>
        <v>0.162300475387969</v>
      </c>
    </row>
    <row r="2290" customFormat="false" ht="12.75" hidden="false" customHeight="false" outlineLevel="0" collapsed="false">
      <c r="A2290" s="95" t="n">
        <f aca="false">MONTH(B2290)+(YEAR(B2290)-1998)*12</f>
        <v>39</v>
      </c>
      <c r="B2290" s="96" t="n">
        <v>36956</v>
      </c>
      <c r="C2290" s="0" t="n">
        <v>5.315</v>
      </c>
      <c r="D2290" s="98" t="n">
        <f aca="false">LN(C2290/C2289)</f>
        <v>0.0432551812314799</v>
      </c>
      <c r="E2290" s="99" t="n">
        <f aca="false">STDEV(D2281:D2290)*SQRT(365)</f>
        <v>0.290884624878847</v>
      </c>
    </row>
    <row r="2291" customFormat="false" ht="12.75" hidden="false" customHeight="false" outlineLevel="0" collapsed="false">
      <c r="A2291" s="95" t="n">
        <f aca="false">MONTH(B2291)+(YEAR(B2291)-1998)*12</f>
        <v>39</v>
      </c>
      <c r="B2291" s="96" t="n">
        <v>36957</v>
      </c>
      <c r="C2291" s="0" t="n">
        <v>5.26</v>
      </c>
      <c r="D2291" s="98" t="n">
        <f aca="false">LN(C2291/C2290)</f>
        <v>-0.0104019850442928</v>
      </c>
      <c r="E2291" s="99" t="n">
        <f aca="false">STDEV(D2282:D2291)*SQRT(365)</f>
        <v>0.304896636082642</v>
      </c>
    </row>
    <row r="2292" customFormat="false" ht="12.75" hidden="false" customHeight="false" outlineLevel="0" collapsed="false">
      <c r="A2292" s="95" t="n">
        <f aca="false">MONTH(B2292)+(YEAR(B2292)-1998)*12</f>
        <v>39</v>
      </c>
      <c r="B2292" s="96" t="n">
        <v>36958</v>
      </c>
      <c r="C2292" s="0" t="n">
        <v>5.225</v>
      </c>
      <c r="D2292" s="98" t="n">
        <f aca="false">LN(C2292/C2291)</f>
        <v>-0.00667622889874382</v>
      </c>
      <c r="E2292" s="99" t="n">
        <f aca="false">STDEV(D2283:D2292)*SQRT(365)</f>
        <v>0.311205347363685</v>
      </c>
    </row>
    <row r="2293" customFormat="false" ht="12.75" hidden="false" customHeight="false" outlineLevel="0" collapsed="false">
      <c r="A2293" s="95" t="n">
        <f aca="false">MONTH(B2293)+(YEAR(B2293)-1998)*12</f>
        <v>39</v>
      </c>
      <c r="B2293" s="96" t="n">
        <v>36959</v>
      </c>
      <c r="C2293" s="0" t="n">
        <v>5.245</v>
      </c>
      <c r="D2293" s="98" t="n">
        <f aca="false">LN(C2293/C2292)</f>
        <v>0.00382044399738595</v>
      </c>
      <c r="E2293" s="99" t="n">
        <f aca="false">STDEV(D2284:D2293)*SQRT(365)</f>
        <v>0.311188293824844</v>
      </c>
    </row>
    <row r="2294" customFormat="false" ht="12.75" hidden="false" customHeight="false" outlineLevel="0" collapsed="false">
      <c r="A2294" s="95" t="n">
        <f aca="false">MONTH(B2294)+(YEAR(B2294)-1998)*12</f>
        <v>39</v>
      </c>
      <c r="B2294" s="96" t="n">
        <v>36960</v>
      </c>
      <c r="C2294" s="0" t="n">
        <v>5.125</v>
      </c>
      <c r="D2294" s="98" t="n">
        <f aca="false">LN(C2294/C2293)</f>
        <v>-0.0231447168237887</v>
      </c>
      <c r="E2294" s="99" t="n">
        <f aca="false">STDEV(D2285:D2294)*SQRT(365)</f>
        <v>0.348891733062319</v>
      </c>
    </row>
    <row r="2295" customFormat="false" ht="12.75" hidden="false" customHeight="false" outlineLevel="0" collapsed="false">
      <c r="A2295" s="95" t="n">
        <f aca="false">MONTH(B2295)+(YEAR(B2295)-1998)*12</f>
        <v>39</v>
      </c>
      <c r="B2295" s="96" t="n">
        <v>36961</v>
      </c>
      <c r="C2295" s="0" t="n">
        <v>5.125</v>
      </c>
      <c r="D2295" s="98" t="n">
        <f aca="false">LN(C2295/C2294)</f>
        <v>0</v>
      </c>
      <c r="E2295" s="99" t="n">
        <f aca="false">STDEV(D2286:D2295)*SQRT(365)</f>
        <v>0.337740625026228</v>
      </c>
    </row>
    <row r="2296" customFormat="false" ht="12.75" hidden="false" customHeight="false" outlineLevel="0" collapsed="false">
      <c r="A2296" s="95" t="n">
        <f aca="false">MONTH(B2296)+(YEAR(B2296)-1998)*12</f>
        <v>39</v>
      </c>
      <c r="B2296" s="96" t="n">
        <v>36962</v>
      </c>
      <c r="C2296" s="0" t="n">
        <v>5.125</v>
      </c>
      <c r="D2296" s="98" t="n">
        <f aca="false">LN(C2296/C2295)</f>
        <v>0</v>
      </c>
      <c r="E2296" s="99" t="n">
        <f aca="false">STDEV(D2287:D2296)*SQRT(365)</f>
        <v>0.322773176270137</v>
      </c>
    </row>
    <row r="2297" customFormat="false" ht="12.75" hidden="false" customHeight="false" outlineLevel="0" collapsed="false">
      <c r="A2297" s="95" t="n">
        <f aca="false">MONTH(B2297)+(YEAR(B2297)-1998)*12</f>
        <v>39</v>
      </c>
      <c r="B2297" s="96" t="n">
        <v>36963</v>
      </c>
      <c r="C2297" s="0" t="n">
        <v>4.98</v>
      </c>
      <c r="D2297" s="98" t="n">
        <f aca="false">LN(C2297/C2296)</f>
        <v>-0.0287006339879102</v>
      </c>
      <c r="E2297" s="99" t="n">
        <f aca="false">STDEV(D2288:D2297)*SQRT(365)</f>
        <v>0.368596221758645</v>
      </c>
    </row>
    <row r="2298" customFormat="false" ht="12.75" hidden="false" customHeight="false" outlineLevel="0" collapsed="false">
      <c r="A2298" s="95" t="n">
        <f aca="false">MONTH(B2298)+(YEAR(B2298)-1998)*12</f>
        <v>39</v>
      </c>
      <c r="B2298" s="96" t="n">
        <v>36964</v>
      </c>
      <c r="C2298" s="0" t="n">
        <v>5.075</v>
      </c>
      <c r="D2298" s="98" t="n">
        <f aca="false">LN(C2298/C2297)</f>
        <v>0.0188966338912895</v>
      </c>
      <c r="E2298" s="99" t="n">
        <f aca="false">STDEV(D2289:D2298)*SQRT(365)</f>
        <v>0.390186350998771</v>
      </c>
    </row>
    <row r="2299" customFormat="false" ht="12.75" hidden="false" customHeight="false" outlineLevel="0" collapsed="false">
      <c r="A2299" s="95" t="n">
        <f aca="false">MONTH(B2299)+(YEAR(B2299)-1998)*12</f>
        <v>39</v>
      </c>
      <c r="B2299" s="96" t="n">
        <v>36965</v>
      </c>
      <c r="C2299" s="0" t="n">
        <v>4.99</v>
      </c>
      <c r="D2299" s="98" t="n">
        <f aca="false">LN(C2299/C2298)</f>
        <v>-0.0168906151644237</v>
      </c>
      <c r="E2299" s="99" t="n">
        <f aca="false">STDEV(D2290:D2299)*SQRT(365)</f>
        <v>0.402807950379016</v>
      </c>
    </row>
    <row r="2300" customFormat="false" ht="12.75" hidden="false" customHeight="false" outlineLevel="0" collapsed="false">
      <c r="A2300" s="95" t="n">
        <f aca="false">MONTH(B2300)+(YEAR(B2300)-1998)*12</f>
        <v>39</v>
      </c>
      <c r="B2300" s="96" t="n">
        <v>36966</v>
      </c>
      <c r="C2300" s="0" t="n">
        <v>4.915</v>
      </c>
      <c r="D2300" s="98" t="n">
        <f aca="false">LN(C2300/C2299)</f>
        <v>-0.0151441561642975</v>
      </c>
      <c r="E2300" s="99" t="n">
        <f aca="false">STDEV(D2291:D2300)*SQRT(365)</f>
        <v>0.269156844017945</v>
      </c>
    </row>
    <row r="2301" customFormat="false" ht="12.75" hidden="false" customHeight="false" outlineLevel="0" collapsed="false">
      <c r="A2301" s="95" t="n">
        <f aca="false">MONTH(B2301)+(YEAR(B2301)-1998)*12</f>
        <v>39</v>
      </c>
      <c r="B2301" s="96" t="n">
        <v>36967</v>
      </c>
      <c r="C2301" s="0" t="n">
        <v>4.98</v>
      </c>
      <c r="D2301" s="98" t="n">
        <f aca="false">LN(C2301/C2300)</f>
        <v>0.0131381374374318</v>
      </c>
      <c r="E2301" s="99" t="n">
        <f aca="false">STDEV(D2292:D2301)*SQRT(365)</f>
        <v>0.296225159490005</v>
      </c>
    </row>
    <row r="2302" customFormat="false" ht="12.75" hidden="false" customHeight="false" outlineLevel="0" collapsed="false">
      <c r="A2302" s="95" t="n">
        <f aca="false">MONTH(B2302)+(YEAR(B2302)-1998)*12</f>
        <v>39</v>
      </c>
      <c r="B2302" s="96" t="n">
        <v>36968</v>
      </c>
      <c r="C2302" s="0" t="n">
        <v>4.98</v>
      </c>
      <c r="D2302" s="98" t="n">
        <f aca="false">LN(C2302/C2301)</f>
        <v>0</v>
      </c>
      <c r="E2302" s="99" t="n">
        <f aca="false">STDEV(D2293:D2302)*SQRT(365)</f>
        <v>0.297864219287192</v>
      </c>
    </row>
    <row r="2303" customFormat="false" ht="12.75" hidden="false" customHeight="false" outlineLevel="0" collapsed="false">
      <c r="A2303" s="95" t="n">
        <f aca="false">MONTH(B2303)+(YEAR(B2303)-1998)*12</f>
        <v>39</v>
      </c>
      <c r="B2303" s="96" t="n">
        <v>36969</v>
      </c>
      <c r="C2303" s="0" t="n">
        <v>4.98</v>
      </c>
      <c r="D2303" s="98" t="n">
        <f aca="false">LN(C2303/C2302)</f>
        <v>0</v>
      </c>
      <c r="E2303" s="99" t="n">
        <f aca="false">STDEV(D2294:D2303)*SQRT(365)</f>
        <v>0.29425118624747</v>
      </c>
    </row>
    <row r="2304" customFormat="false" ht="12.75" hidden="false" customHeight="false" outlineLevel="0" collapsed="false">
      <c r="A2304" s="95" t="n">
        <f aca="false">MONTH(B2304)+(YEAR(B2304)-1998)*12</f>
        <v>39</v>
      </c>
      <c r="B2304" s="96" t="n">
        <v>36970</v>
      </c>
      <c r="C2304" s="0" t="n">
        <v>5.065</v>
      </c>
      <c r="D2304" s="98" t="n">
        <f aca="false">LN(C2304/C2303)</f>
        <v>0.0169242466640851</v>
      </c>
      <c r="E2304" s="99" t="n">
        <f aca="false">STDEV(D2295:D2304)*SQRT(365)</f>
        <v>0.294642209719712</v>
      </c>
    </row>
    <row r="2305" customFormat="false" ht="12.75" hidden="false" customHeight="false" outlineLevel="0" collapsed="false">
      <c r="A2305" s="95" t="n">
        <f aca="false">MONTH(B2305)+(YEAR(B2305)-1998)*12</f>
        <v>39</v>
      </c>
      <c r="B2305" s="96" t="n">
        <v>36971</v>
      </c>
      <c r="C2305" s="0" t="n">
        <v>5.08</v>
      </c>
      <c r="D2305" s="98" t="n">
        <f aca="false">LN(C2305/C2304)</f>
        <v>0.00295712388974386</v>
      </c>
      <c r="E2305" s="99" t="n">
        <f aca="false">STDEV(D2296:D2305)*SQRT(365)</f>
        <v>0.295661414848891</v>
      </c>
    </row>
    <row r="2306" customFormat="false" ht="12.75" hidden="false" customHeight="false" outlineLevel="0" collapsed="false">
      <c r="A2306" s="95" t="n">
        <f aca="false">MONTH(B2306)+(YEAR(B2306)-1998)*12</f>
        <v>39</v>
      </c>
      <c r="B2306" s="96" t="n">
        <v>36972</v>
      </c>
      <c r="C2306" s="0" t="n">
        <v>5.175</v>
      </c>
      <c r="D2306" s="98" t="n">
        <f aca="false">LN(C2306/C2305)</f>
        <v>0.0185280775610422</v>
      </c>
      <c r="E2306" s="99" t="n">
        <f aca="false">STDEV(D2297:D2306)*SQRT(365)</f>
        <v>0.318231256677519</v>
      </c>
    </row>
    <row r="2307" customFormat="false" ht="12.75" hidden="false" customHeight="false" outlineLevel="0" collapsed="false">
      <c r="A2307" s="95" t="n">
        <f aca="false">MONTH(B2307)+(YEAR(B2307)-1998)*12</f>
        <v>39</v>
      </c>
      <c r="B2307" s="96" t="n">
        <v>36973</v>
      </c>
      <c r="C2307" s="0" t="n">
        <v>5.025</v>
      </c>
      <c r="D2307" s="98" t="n">
        <f aca="false">LN(C2307/C2306)</f>
        <v>-0.0294138852062932</v>
      </c>
      <c r="E2307" s="99" t="n">
        <f aca="false">STDEV(D2298:D2307)*SQRT(365)</f>
        <v>0.320945907514032</v>
      </c>
    </row>
    <row r="2308" customFormat="false" ht="12.75" hidden="false" customHeight="false" outlineLevel="0" collapsed="false">
      <c r="A2308" s="95" t="n">
        <f aca="false">MONTH(B2308)+(YEAR(B2308)-1998)*12</f>
        <v>39</v>
      </c>
      <c r="B2308" s="96" t="n">
        <v>36974</v>
      </c>
      <c r="C2308" s="0" t="n">
        <v>5.21</v>
      </c>
      <c r="D2308" s="98" t="n">
        <f aca="false">LN(C2308/C2307)</f>
        <v>0.036154401820136</v>
      </c>
      <c r="E2308" s="99" t="n">
        <f aca="false">STDEV(D2299:D2308)*SQRT(365)</f>
        <v>0.372920019813354</v>
      </c>
    </row>
    <row r="2309" customFormat="false" ht="12.75" hidden="false" customHeight="false" outlineLevel="0" collapsed="false">
      <c r="A2309" s="95" t="n">
        <f aca="false">MONTH(B2309)+(YEAR(B2309)-1998)*12</f>
        <v>39</v>
      </c>
      <c r="B2309" s="96" t="n">
        <v>36975</v>
      </c>
      <c r="C2309" s="0" t="n">
        <v>5.21</v>
      </c>
      <c r="D2309" s="98" t="n">
        <f aca="false">LN(C2309/C2308)</f>
        <v>0</v>
      </c>
      <c r="E2309" s="99" t="n">
        <f aca="false">STDEV(D2300:D2309)*SQRT(365)</f>
        <v>0.350350337478754</v>
      </c>
    </row>
    <row r="2310" customFormat="false" ht="12.75" hidden="false" customHeight="false" outlineLevel="0" collapsed="false">
      <c r="A2310" s="95" t="n">
        <f aca="false">MONTH(B2310)+(YEAR(B2310)-1998)*12</f>
        <v>39</v>
      </c>
      <c r="B2310" s="96" t="n">
        <v>36976</v>
      </c>
      <c r="C2310" s="0" t="n">
        <v>5.21</v>
      </c>
      <c r="D2310" s="98" t="n">
        <f aca="false">LN(C2310/C2309)</f>
        <v>0</v>
      </c>
      <c r="E2310" s="99" t="n">
        <f aca="false">STDEV(D2301:D2310)*SQRT(365)</f>
        <v>0.327436064038944</v>
      </c>
    </row>
    <row r="2311" customFormat="false" ht="12.75" hidden="false" customHeight="false" outlineLevel="0" collapsed="false">
      <c r="A2311" s="95" t="n">
        <f aca="false">MONTH(B2311)+(YEAR(B2311)-1998)*12</f>
        <v>39</v>
      </c>
      <c r="B2311" s="96" t="n">
        <v>36977</v>
      </c>
      <c r="C2311" s="0" t="n">
        <v>5.205</v>
      </c>
      <c r="D2311" s="98" t="n">
        <f aca="false">LN(C2311/C2310)</f>
        <v>-0.00096015369834337</v>
      </c>
      <c r="E2311" s="99" t="n">
        <f aca="false">STDEV(D2302:D2311)*SQRT(365)</f>
        <v>0.325746468036216</v>
      </c>
    </row>
    <row r="2312" customFormat="false" ht="12.75" hidden="false" customHeight="false" outlineLevel="0" collapsed="false">
      <c r="A2312" s="95" t="n">
        <f aca="false">MONTH(B2312)+(YEAR(B2312)-1998)*12</f>
        <v>39</v>
      </c>
      <c r="B2312" s="96" t="n">
        <v>36978</v>
      </c>
      <c r="C2312" s="0" t="n">
        <v>5.395</v>
      </c>
      <c r="D2312" s="98" t="n">
        <f aca="false">LN(C2312/C2311)</f>
        <v>0.0358528966431656</v>
      </c>
      <c r="E2312" s="99" t="n">
        <f aca="false">STDEV(D2303:D2312)*SQRT(365)</f>
        <v>0.374403879339103</v>
      </c>
    </row>
    <row r="2313" customFormat="false" ht="12.75" hidden="false" customHeight="false" outlineLevel="0" collapsed="false">
      <c r="A2313" s="95" t="n">
        <f aca="false">MONTH(B2313)+(YEAR(B2313)-1998)*12</f>
        <v>39</v>
      </c>
      <c r="B2313" s="96" t="n">
        <v>36979</v>
      </c>
      <c r="C2313" s="0" t="n">
        <v>5.59</v>
      </c>
      <c r="D2313" s="98" t="n">
        <f aca="false">LN(C2313/C2312)</f>
        <v>0.0355066884569098</v>
      </c>
      <c r="E2313" s="99" t="n">
        <f aca="false">STDEV(D2304:D2313)*SQRT(365)</f>
        <v>0.403909060628641</v>
      </c>
    </row>
    <row r="2314" customFormat="false" ht="12.75" hidden="false" customHeight="false" outlineLevel="0" collapsed="false">
      <c r="A2314" s="95" t="n">
        <f aca="false">MONTH(B2314)+(YEAR(B2314)-1998)*12</f>
        <v>39</v>
      </c>
      <c r="B2314" s="96" t="n">
        <v>36980</v>
      </c>
      <c r="C2314" s="0" t="n">
        <v>5.33</v>
      </c>
      <c r="D2314" s="98" t="n">
        <f aca="false">LN(C2314/C2313)</f>
        <v>-0.0476280489892546</v>
      </c>
      <c r="E2314" s="99" t="n">
        <f aca="false">STDEV(D2305:D2314)*SQRT(365)</f>
        <v>0.535840263639306</v>
      </c>
    </row>
    <row r="2315" customFormat="false" ht="12.75" hidden="false" customHeight="false" outlineLevel="0" collapsed="false">
      <c r="A2315" s="95" t="n">
        <f aca="false">MONTH(B2315)+(YEAR(B2315)-1998)*12</f>
        <v>39</v>
      </c>
      <c r="B2315" s="96" t="n">
        <v>36981</v>
      </c>
      <c r="C2315" s="0" t="n">
        <v>5.275</v>
      </c>
      <c r="D2315" s="98" t="n">
        <f aca="false">LN(C2315/C2314)</f>
        <v>-0.0103725588156229</v>
      </c>
      <c r="E2315" s="99" t="n">
        <f aca="false">STDEV(D2306:D2315)*SQRT(365)</f>
        <v>0.543991412664881</v>
      </c>
    </row>
    <row r="2316" customFormat="false" ht="12.75" hidden="false" customHeight="false" outlineLevel="0" collapsed="false">
      <c r="A2316" s="95" t="n">
        <f aca="false">MONTH(B2316)+(YEAR(B2316)-1998)*12</f>
        <v>40</v>
      </c>
      <c r="B2316" s="96" t="n">
        <v>36982</v>
      </c>
      <c r="C2316" s="0" t="n">
        <v>5.32</v>
      </c>
      <c r="D2316" s="98" t="n">
        <f aca="false">LN(C2316/C2315)</f>
        <v>0.0084946239914228</v>
      </c>
      <c r="E2316" s="99" t="n">
        <f aca="false">STDEV(D2307:D2316)*SQRT(365)</f>
        <v>0.536272301448001</v>
      </c>
    </row>
    <row r="2317" customFormat="false" ht="12.75" hidden="false" customHeight="false" outlineLevel="0" collapsed="false">
      <c r="A2317" s="95" t="n">
        <f aca="false">MONTH(B2317)+(YEAR(B2317)-1998)*12</f>
        <v>40</v>
      </c>
      <c r="B2317" s="96" t="n">
        <v>36983</v>
      </c>
      <c r="C2317" s="0" t="n">
        <v>5.32</v>
      </c>
      <c r="D2317" s="98" t="n">
        <f aca="false">LN(C2317/C2316)</f>
        <v>0</v>
      </c>
      <c r="E2317" s="99" t="n">
        <f aca="false">STDEV(D2308:D2317)*SQRT(365)</f>
        <v>0.492339921560073</v>
      </c>
    </row>
    <row r="2318" customFormat="false" ht="12.75" hidden="false" customHeight="false" outlineLevel="0" collapsed="false">
      <c r="A2318" s="95" t="n">
        <f aca="false">MONTH(B2318)+(YEAR(B2318)-1998)*12</f>
        <v>40</v>
      </c>
      <c r="B2318" s="96" t="n">
        <v>36984</v>
      </c>
      <c r="C2318" s="0" t="n">
        <v>5.03</v>
      </c>
      <c r="D2318" s="98" t="n">
        <f aca="false">LN(C2318/C2317)</f>
        <v>-0.0560533192419052</v>
      </c>
      <c r="E2318" s="99" t="n">
        <f aca="false">STDEV(D2309:D2318)*SQRT(365)</f>
        <v>0.570084546567443</v>
      </c>
    </row>
    <row r="2319" customFormat="false" ht="12.75" hidden="false" customHeight="false" outlineLevel="0" collapsed="false">
      <c r="A2319" s="95" t="n">
        <f aca="false">MONTH(B2319)+(YEAR(B2319)-1998)*12</f>
        <v>40</v>
      </c>
      <c r="B2319" s="96" t="n">
        <v>36985</v>
      </c>
      <c r="C2319" s="0" t="n">
        <v>5.235</v>
      </c>
      <c r="D2319" s="98" t="n">
        <f aca="false">LN(C2319/C2318)</f>
        <v>0.0399468602108524</v>
      </c>
      <c r="E2319" s="99" t="n">
        <f aca="false">STDEV(D2310:D2319)*SQRT(365)</f>
        <v>0.628198691054143</v>
      </c>
    </row>
    <row r="2320" customFormat="false" ht="12.75" hidden="false" customHeight="false" outlineLevel="0" collapsed="false">
      <c r="A2320" s="95" t="n">
        <f aca="false">MONTH(B2320)+(YEAR(B2320)-1998)*12</f>
        <v>40</v>
      </c>
      <c r="B2320" s="96" t="n">
        <v>36986</v>
      </c>
      <c r="C2320" s="0" t="n">
        <v>5.225</v>
      </c>
      <c r="D2320" s="98" t="n">
        <f aca="false">LN(C2320/C2319)</f>
        <v>-0.00191204647162566</v>
      </c>
      <c r="E2320" s="99" t="n">
        <f aca="false">STDEV(D2311:D2320)*SQRT(365)</f>
        <v>0.628363968679799</v>
      </c>
    </row>
    <row r="2321" customFormat="false" ht="12.75" hidden="false" customHeight="false" outlineLevel="0" collapsed="false">
      <c r="A2321" s="95" t="n">
        <f aca="false">MONTH(B2321)+(YEAR(B2321)-1998)*12</f>
        <v>40</v>
      </c>
      <c r="B2321" s="96" t="n">
        <v>36987</v>
      </c>
      <c r="C2321" s="0" t="n">
        <v>5.235</v>
      </c>
      <c r="D2321" s="98" t="n">
        <f aca="false">LN(C2321/C2320)</f>
        <v>0.00191204647162566</v>
      </c>
      <c r="E2321" s="99" t="n">
        <f aca="false">STDEV(D2312:D2321)*SQRT(365)</f>
        <v>0.62837228129216</v>
      </c>
    </row>
    <row r="2322" customFormat="false" ht="12.75" hidden="false" customHeight="false" outlineLevel="0" collapsed="false">
      <c r="A2322" s="95" t="n">
        <f aca="false">MONTH(B2322)+(YEAR(B2322)-1998)*12</f>
        <v>40</v>
      </c>
      <c r="B2322" s="96" t="n">
        <v>36988</v>
      </c>
      <c r="C2322" s="0" t="n">
        <v>5.355</v>
      </c>
      <c r="D2322" s="98" t="n">
        <f aca="false">LN(C2322/C2321)</f>
        <v>0.0226638595772119</v>
      </c>
      <c r="E2322" s="99" t="n">
        <f aca="false">STDEV(D2313:D2322)*SQRT(365)</f>
        <v>0.602877367580321</v>
      </c>
    </row>
    <row r="2323" customFormat="false" ht="12.75" hidden="false" customHeight="false" outlineLevel="0" collapsed="false">
      <c r="A2323" s="95" t="n">
        <f aca="false">MONTH(B2323)+(YEAR(B2323)-1998)*12</f>
        <v>40</v>
      </c>
      <c r="B2323" s="96" t="n">
        <v>36989</v>
      </c>
      <c r="C2323" s="0" t="n">
        <v>5.355</v>
      </c>
      <c r="D2323" s="98" t="n">
        <f aca="false">LN(C2323/C2322)</f>
        <v>0</v>
      </c>
      <c r="E2323" s="99" t="n">
        <f aca="false">STDEV(D2314:D2323)*SQRT(365)</f>
        <v>0.552336423411797</v>
      </c>
    </row>
    <row r="2324" customFormat="false" ht="12.75" hidden="false" customHeight="false" outlineLevel="0" collapsed="false">
      <c r="A2324" s="95" t="n">
        <f aca="false">MONTH(B2324)+(YEAR(B2324)-1998)*12</f>
        <v>40</v>
      </c>
      <c r="B2324" s="96" t="n">
        <v>36990</v>
      </c>
      <c r="C2324" s="0" t="n">
        <v>5.355</v>
      </c>
      <c r="D2324" s="98" t="n">
        <f aca="false">LN(C2324/C2323)</f>
        <v>0</v>
      </c>
      <c r="E2324" s="99" t="n">
        <f aca="false">STDEV(D2315:D2324)*SQRT(365)</f>
        <v>0.469542369700529</v>
      </c>
    </row>
    <row r="2325" customFormat="false" ht="12.75" hidden="false" customHeight="false" outlineLevel="0" collapsed="false">
      <c r="A2325" s="95" t="n">
        <f aca="false">MONTH(B2325)+(YEAR(B2325)-1998)*12</f>
        <v>40</v>
      </c>
      <c r="B2325" s="96" t="n">
        <v>36991</v>
      </c>
      <c r="C2325" s="0" t="n">
        <v>5.47</v>
      </c>
      <c r="D2325" s="98" t="n">
        <f aca="false">LN(C2325/C2324)</f>
        <v>0.0212479125341777</v>
      </c>
      <c r="E2325" s="99" t="n">
        <f aca="false">STDEV(D2316:D2325)*SQRT(365)</f>
        <v>0.47870794392892</v>
      </c>
    </row>
    <row r="2326" customFormat="false" ht="12.75" hidden="false" customHeight="false" outlineLevel="0" collapsed="false">
      <c r="A2326" s="95" t="n">
        <f aca="false">MONTH(B2326)+(YEAR(B2326)-1998)*12</f>
        <v>40</v>
      </c>
      <c r="B2326" s="96" t="n">
        <v>36992</v>
      </c>
      <c r="C2326" s="0" t="n">
        <v>5.545</v>
      </c>
      <c r="D2326" s="98" t="n">
        <f aca="false">LN(C2326/C2325)</f>
        <v>0.0136180043684405</v>
      </c>
      <c r="E2326" s="99" t="n">
        <f aca="false">STDEV(D2317:D2326)*SQRT(365)</f>
        <v>0.481810072297407</v>
      </c>
    </row>
    <row r="2327" customFormat="false" ht="12.75" hidden="false" customHeight="false" outlineLevel="0" collapsed="false">
      <c r="A2327" s="95" t="n">
        <f aca="false">MONTH(B2327)+(YEAR(B2327)-1998)*12</f>
        <v>40</v>
      </c>
      <c r="B2327" s="96" t="n">
        <v>36993</v>
      </c>
      <c r="C2327" s="0" t="n">
        <v>5.47</v>
      </c>
      <c r="D2327" s="98" t="n">
        <f aca="false">LN(C2327/C2326)</f>
        <v>-0.0136180043684405</v>
      </c>
      <c r="E2327" s="99" t="n">
        <f aca="false">STDEV(D2318:D2327)*SQRT(365)</f>
        <v>0.493442371287408</v>
      </c>
    </row>
    <row r="2328" customFormat="false" ht="12.75" hidden="false" customHeight="false" outlineLevel="0" collapsed="false">
      <c r="A2328" s="95" t="n">
        <f aca="false">MONTH(B2328)+(YEAR(B2328)-1998)*12</f>
        <v>40</v>
      </c>
      <c r="B2328" s="96" t="n">
        <v>36994</v>
      </c>
      <c r="C2328" s="0" t="n">
        <v>5.345</v>
      </c>
      <c r="D2328" s="98" t="n">
        <f aca="false">LN(C2328/C2327)</f>
        <v>-0.0231170719568813</v>
      </c>
      <c r="E2328" s="99" t="n">
        <f aca="false">STDEV(D2319:D2328)*SQRT(365)</f>
        <v>0.354832450876807</v>
      </c>
    </row>
    <row r="2329" customFormat="false" ht="12.75" hidden="false" customHeight="false" outlineLevel="0" collapsed="false">
      <c r="A2329" s="95" t="n">
        <f aca="false">MONTH(B2329)+(YEAR(B2329)-1998)*12</f>
        <v>40</v>
      </c>
      <c r="B2329" s="96" t="n">
        <v>36995</v>
      </c>
      <c r="C2329" s="0" t="n">
        <v>5.345</v>
      </c>
      <c r="D2329" s="98" t="n">
        <f aca="false">LN(C2329/C2328)</f>
        <v>0</v>
      </c>
      <c r="E2329" s="99" t="n">
        <f aca="false">STDEV(D2320:D2329)*SQRT(365)</f>
        <v>0.272761608845519</v>
      </c>
    </row>
    <row r="2330" customFormat="false" ht="12.75" hidden="false" customHeight="false" outlineLevel="0" collapsed="false">
      <c r="A2330" s="95" t="n">
        <f aca="false">MONTH(B2330)+(YEAR(B2330)-1998)*12</f>
        <v>40</v>
      </c>
      <c r="B2330" s="96" t="n">
        <v>36996</v>
      </c>
      <c r="C2330" s="0" t="n">
        <v>5.345</v>
      </c>
      <c r="D2330" s="98" t="n">
        <f aca="false">LN(C2330/C2329)</f>
        <v>0</v>
      </c>
      <c r="E2330" s="99" t="n">
        <f aca="false">STDEV(D2321:D2330)*SQRT(365)</f>
        <v>0.271870004303575</v>
      </c>
    </row>
    <row r="2331" customFormat="false" ht="12.75" hidden="false" customHeight="false" outlineLevel="0" collapsed="false">
      <c r="A2331" s="95" t="n">
        <f aca="false">MONTH(B2331)+(YEAR(B2331)-1998)*12</f>
        <v>40</v>
      </c>
      <c r="B2331" s="96" t="n">
        <v>36997</v>
      </c>
      <c r="C2331" s="0" t="n">
        <v>5.345</v>
      </c>
      <c r="D2331" s="98" t="n">
        <f aca="false">LN(C2331/C2330)</f>
        <v>0</v>
      </c>
      <c r="E2331" s="99" t="n">
        <f aca="false">STDEV(D2322:D2331)*SQRT(365)</f>
        <v>0.272217485456005</v>
      </c>
    </row>
    <row r="2332" customFormat="false" ht="12.75" hidden="false" customHeight="false" outlineLevel="0" collapsed="false">
      <c r="A2332" s="95" t="n">
        <f aca="false">MONTH(B2332)+(YEAR(B2332)-1998)*12</f>
        <v>40</v>
      </c>
      <c r="B2332" s="96" t="n">
        <v>36998</v>
      </c>
      <c r="C2332" s="0" t="n">
        <v>5.48</v>
      </c>
      <c r="D2332" s="98" t="n">
        <f aca="false">LN(C2332/C2331)</f>
        <v>0.0249435564829158</v>
      </c>
      <c r="E2332" s="99" t="n">
        <f aca="false">STDEV(D2323:D2332)*SQRT(365)</f>
        <v>0.279460702545989</v>
      </c>
    </row>
    <row r="2333" customFormat="false" ht="12.75" hidden="false" customHeight="false" outlineLevel="0" collapsed="false">
      <c r="A2333" s="95" t="n">
        <f aca="false">MONTH(B2333)+(YEAR(B2333)-1998)*12</f>
        <v>40</v>
      </c>
      <c r="B2333" s="96" t="n">
        <v>36999</v>
      </c>
      <c r="C2333" s="0" t="n">
        <v>5.375</v>
      </c>
      <c r="D2333" s="98" t="n">
        <f aca="false">LN(C2333/C2332)</f>
        <v>-0.0193465269461977</v>
      </c>
      <c r="E2333" s="99" t="n">
        <f aca="false">STDEV(D2324:D2333)*SQRT(365)</f>
        <v>0.308837621900159</v>
      </c>
    </row>
    <row r="2334" customFormat="false" ht="12.75" hidden="false" customHeight="false" outlineLevel="0" collapsed="false">
      <c r="A2334" s="95" t="n">
        <f aca="false">MONTH(B2334)+(YEAR(B2334)-1998)*12</f>
        <v>40</v>
      </c>
      <c r="B2334" s="96" t="n">
        <v>37000</v>
      </c>
      <c r="C2334" s="0" t="n">
        <v>5.155</v>
      </c>
      <c r="D2334" s="98" t="n">
        <f aca="false">LN(C2334/C2333)</f>
        <v>-0.0417914565448031</v>
      </c>
      <c r="E2334" s="99" t="n">
        <f aca="false">STDEV(D2325:D2334)*SQRT(365)</f>
        <v>0.400490355923568</v>
      </c>
    </row>
    <row r="2335" customFormat="false" ht="12.75" hidden="false" customHeight="false" outlineLevel="0" collapsed="false">
      <c r="A2335" s="95" t="n">
        <f aca="false">MONTH(B2335)+(YEAR(B2335)-1998)*12</f>
        <v>40</v>
      </c>
      <c r="B2335" s="96" t="n">
        <v>37001</v>
      </c>
      <c r="C2335" s="0" t="n">
        <v>5.07</v>
      </c>
      <c r="D2335" s="98" t="n">
        <f aca="false">LN(C2335/C2334)</f>
        <v>-0.0166262998658315</v>
      </c>
      <c r="E2335" s="99" t="n">
        <f aca="false">STDEV(D2326:D2335)*SQRT(365)</f>
        <v>0.368487394003798</v>
      </c>
    </row>
    <row r="2336" customFormat="false" ht="12.75" hidden="false" customHeight="false" outlineLevel="0" collapsed="false">
      <c r="A2336" s="95" t="n">
        <f aca="false">MONTH(B2336)+(YEAR(B2336)-1998)*12</f>
        <v>40</v>
      </c>
      <c r="B2336" s="96" t="n">
        <v>37002</v>
      </c>
      <c r="C2336" s="0" t="n">
        <v>5.01</v>
      </c>
      <c r="D2336" s="98" t="n">
        <f aca="false">LN(C2336/C2335)</f>
        <v>-0.0119049025063184</v>
      </c>
      <c r="E2336" s="99" t="n">
        <f aca="false">STDEV(D2327:D2336)*SQRT(365)</f>
        <v>0.340069541231971</v>
      </c>
    </row>
    <row r="2337" customFormat="false" ht="12.75" hidden="false" customHeight="false" outlineLevel="0" collapsed="false">
      <c r="A2337" s="95" t="n">
        <f aca="false">MONTH(B2337)+(YEAR(B2337)-1998)*12</f>
        <v>40</v>
      </c>
      <c r="B2337" s="96" t="n">
        <v>37003</v>
      </c>
      <c r="C2337" s="0" t="n">
        <v>5.01</v>
      </c>
      <c r="D2337" s="98" t="n">
        <f aca="false">LN(C2337/C2336)</f>
        <v>0</v>
      </c>
      <c r="E2337" s="99" t="n">
        <f aca="false">STDEV(D2328:D2337)*SQRT(365)</f>
        <v>0.344356240598905</v>
      </c>
    </row>
    <row r="2338" customFormat="false" ht="12.75" hidden="false" customHeight="false" outlineLevel="0" collapsed="false">
      <c r="A2338" s="95" t="n">
        <f aca="false">MONTH(B2338)+(YEAR(B2338)-1998)*12</f>
        <v>40</v>
      </c>
      <c r="B2338" s="96" t="n">
        <v>37004</v>
      </c>
      <c r="C2338" s="0" t="n">
        <v>5.01</v>
      </c>
      <c r="D2338" s="98" t="n">
        <f aca="false">LN(C2338/C2337)</f>
        <v>0</v>
      </c>
      <c r="E2338" s="99" t="n">
        <f aca="false">STDEV(D2329:D2338)*SQRT(365)</f>
        <v>0.333484699060781</v>
      </c>
    </row>
    <row r="2339" customFormat="false" ht="12.75" hidden="false" customHeight="false" outlineLevel="0" collapsed="false">
      <c r="A2339" s="95" t="n">
        <f aca="false">MONTH(B2339)+(YEAR(B2339)-1998)*12</f>
        <v>40</v>
      </c>
      <c r="B2339" s="96" t="n">
        <v>37005</v>
      </c>
      <c r="C2339" s="0" t="n">
        <v>5.07</v>
      </c>
      <c r="D2339" s="98" t="n">
        <f aca="false">LN(C2339/C2338)</f>
        <v>0.0119049025063185</v>
      </c>
      <c r="E2339" s="99" t="n">
        <f aca="false">STDEV(D2330:D2339)*SQRT(365)</f>
        <v>0.350192953348097</v>
      </c>
    </row>
    <row r="2340" customFormat="false" ht="12.75" hidden="false" customHeight="false" outlineLevel="0" collapsed="false">
      <c r="A2340" s="95" t="n">
        <f aca="false">MONTH(B2340)+(YEAR(B2340)-1998)*12</f>
        <v>40</v>
      </c>
      <c r="B2340" s="96" t="n">
        <v>37006</v>
      </c>
      <c r="C2340" s="0" t="n">
        <v>5.12</v>
      </c>
      <c r="D2340" s="98" t="n">
        <f aca="false">LN(C2340/C2339)</f>
        <v>0.00981362144832467</v>
      </c>
      <c r="E2340" s="99" t="n">
        <f aca="false">STDEV(D2331:D2340)*SQRT(365)</f>
        <v>0.361046829265866</v>
      </c>
    </row>
    <row r="2341" customFormat="false" ht="12.75" hidden="false" customHeight="false" outlineLevel="0" collapsed="false">
      <c r="A2341" s="95" t="n">
        <f aca="false">MONTH(B2341)+(YEAR(B2341)-1998)*12</f>
        <v>40</v>
      </c>
      <c r="B2341" s="96" t="n">
        <v>37007</v>
      </c>
      <c r="C2341" s="0" t="n">
        <v>4.995</v>
      </c>
      <c r="D2341" s="98" t="n">
        <f aca="false">LN(C2341/C2340)</f>
        <v>-0.0247170269508996</v>
      </c>
      <c r="E2341" s="99" t="n">
        <f aca="false">STDEV(D2332:D2341)*SQRT(365)</f>
        <v>0.379515000432146</v>
      </c>
    </row>
    <row r="2342" customFormat="false" ht="12.75" hidden="false" customHeight="false" outlineLevel="0" collapsed="false">
      <c r="A2342" s="95" t="n">
        <f aca="false">MONTH(B2342)+(YEAR(B2342)-1998)*12</f>
        <v>40</v>
      </c>
      <c r="B2342" s="96" t="n">
        <v>37008</v>
      </c>
      <c r="C2342" s="0" t="n">
        <v>4.925</v>
      </c>
      <c r="D2342" s="98" t="n">
        <f aca="false">LN(C2342/C2341)</f>
        <v>-0.0141131374764647</v>
      </c>
      <c r="E2342" s="99" t="n">
        <f aca="false">STDEV(D2333:D2342)*SQRT(365)</f>
        <v>0.315016872806287</v>
      </c>
    </row>
    <row r="2343" customFormat="false" ht="12.75" hidden="false" customHeight="false" outlineLevel="0" collapsed="false">
      <c r="A2343" s="95" t="n">
        <f aca="false">MONTH(B2343)+(YEAR(B2343)-1998)*12</f>
        <v>40</v>
      </c>
      <c r="B2343" s="96" t="n">
        <v>37009</v>
      </c>
      <c r="C2343" s="0" t="n">
        <v>4.82</v>
      </c>
      <c r="D2343" s="98" t="n">
        <f aca="false">LN(C2343/C2342)</f>
        <v>-0.0215503465615432</v>
      </c>
      <c r="E2343" s="99" t="n">
        <f aca="false">STDEV(D2334:D2343)*SQRT(365)</f>
        <v>0.317745850395898</v>
      </c>
    </row>
    <row r="2344" customFormat="false" ht="12.75" hidden="false" customHeight="false" outlineLevel="0" collapsed="false">
      <c r="A2344" s="95" t="n">
        <f aca="false">MONTH(B2344)+(YEAR(B2344)-1998)*12</f>
        <v>40</v>
      </c>
      <c r="B2344" s="96" t="n">
        <v>37010</v>
      </c>
      <c r="C2344" s="0" t="n">
        <v>4.82</v>
      </c>
      <c r="D2344" s="98" t="n">
        <f aca="false">LN(C2344/C2343)</f>
        <v>0</v>
      </c>
      <c r="E2344" s="99" t="n">
        <f aca="false">STDEV(D2335:D2344)*SQRT(365)</f>
        <v>0.24493071177559</v>
      </c>
    </row>
    <row r="2345" customFormat="false" ht="12.75" hidden="false" customHeight="false" outlineLevel="0" collapsed="false">
      <c r="A2345" s="95" t="n">
        <f aca="false">MONTH(B2345)+(YEAR(B2345)-1998)*12</f>
        <v>40</v>
      </c>
      <c r="B2345" s="96" t="n">
        <v>37011</v>
      </c>
      <c r="C2345" s="0" t="n">
        <v>4.82</v>
      </c>
      <c r="D2345" s="98" t="n">
        <f aca="false">LN(C2345/C2344)</f>
        <v>0</v>
      </c>
      <c r="E2345" s="99" t="n">
        <f aca="false">STDEV(D2336:D2345)*SQRT(365)</f>
        <v>0.238160777381055</v>
      </c>
    </row>
    <row r="2346" customFormat="false" ht="12.75" hidden="false" customHeight="false" outlineLevel="0" collapsed="false">
      <c r="A2346" s="95" t="n">
        <f aca="false">MONTH(B2346)+(YEAR(B2346)-1998)*12</f>
        <v>41</v>
      </c>
      <c r="B2346" s="96" t="n">
        <v>37012</v>
      </c>
      <c r="C2346" s="0" t="n">
        <v>4.73</v>
      </c>
      <c r="D2346" s="98" t="n">
        <f aca="false">LN(C2346/C2345)</f>
        <v>-0.0188487255586673</v>
      </c>
      <c r="E2346" s="99" t="n">
        <f aca="false">STDEV(D2337:D2346)*SQRT(365)</f>
        <v>0.249674835991201</v>
      </c>
    </row>
    <row r="2347" customFormat="false" ht="12.75" hidden="false" customHeight="false" outlineLevel="0" collapsed="false">
      <c r="A2347" s="95" t="n">
        <f aca="false">MONTH(B2347)+(YEAR(B2347)-1998)*12</f>
        <v>41</v>
      </c>
      <c r="B2347" s="96" t="n">
        <v>37013</v>
      </c>
      <c r="C2347" s="0" t="n">
        <v>4.55</v>
      </c>
      <c r="D2347" s="98" t="n">
        <f aca="false">LN(C2347/C2346)</f>
        <v>-0.0387979695409827</v>
      </c>
      <c r="E2347" s="99" t="n">
        <f aca="false">STDEV(D2338:D2347)*SQRT(365)</f>
        <v>0.314931769919507</v>
      </c>
    </row>
    <row r="2348" customFormat="false" ht="12.75" hidden="false" customHeight="false" outlineLevel="0" collapsed="false">
      <c r="A2348" s="95" t="n">
        <f aca="false">MONTH(B2348)+(YEAR(B2348)-1998)*12</f>
        <v>41</v>
      </c>
      <c r="B2348" s="96" t="n">
        <v>37014</v>
      </c>
      <c r="C2348" s="0" t="n">
        <v>4.53</v>
      </c>
      <c r="D2348" s="98" t="n">
        <f aca="false">LN(C2348/C2347)</f>
        <v>-0.00440529346791627</v>
      </c>
      <c r="E2348" s="99" t="n">
        <f aca="false">STDEV(D2339:D2348)*SQRT(365)</f>
        <v>0.310562515498909</v>
      </c>
    </row>
    <row r="2349" customFormat="false" ht="12.75" hidden="false" customHeight="false" outlineLevel="0" collapsed="false">
      <c r="A2349" s="95" t="n">
        <f aca="false">MONTH(B2349)+(YEAR(B2349)-1998)*12</f>
        <v>41</v>
      </c>
      <c r="B2349" s="96" t="n">
        <v>37015</v>
      </c>
      <c r="C2349" s="0" t="n">
        <v>4.445</v>
      </c>
      <c r="D2349" s="98" t="n">
        <f aca="false">LN(C2349/C2348)</f>
        <v>-0.0189420705290747</v>
      </c>
      <c r="E2349" s="99" t="n">
        <f aca="false">STDEV(D2340:D2349)*SQRT(365)</f>
        <v>0.276033909291909</v>
      </c>
    </row>
    <row r="2350" customFormat="false" ht="12.75" hidden="false" customHeight="false" outlineLevel="0" collapsed="false">
      <c r="A2350" s="95" t="n">
        <f aca="false">MONTH(B2350)+(YEAR(B2350)-1998)*12</f>
        <v>41</v>
      </c>
      <c r="B2350" s="96" t="n">
        <v>37016</v>
      </c>
      <c r="C2350" s="0" t="n">
        <v>4.485</v>
      </c>
      <c r="D2350" s="98" t="n">
        <f aca="false">LN(C2350/C2349)</f>
        <v>0.00895862654489149</v>
      </c>
      <c r="E2350" s="99" t="n">
        <f aca="false">STDEV(D2341:D2350)*SQRT(365)</f>
        <v>0.273182101980605</v>
      </c>
    </row>
    <row r="2351" customFormat="false" ht="12.75" hidden="false" customHeight="false" outlineLevel="0" collapsed="false">
      <c r="A2351" s="95" t="n">
        <f aca="false">MONTH(B2351)+(YEAR(B2351)-1998)*12</f>
        <v>41</v>
      </c>
      <c r="B2351" s="96" t="n">
        <v>37017</v>
      </c>
      <c r="C2351" s="0" t="n">
        <v>4.485</v>
      </c>
      <c r="D2351" s="98" t="n">
        <f aca="false">LN(C2351/C2350)</f>
        <v>0</v>
      </c>
      <c r="E2351" s="99" t="n">
        <f aca="false">STDEV(D2342:D2351)*SQRT(365)</f>
        <v>0.271884566689541</v>
      </c>
    </row>
    <row r="2352" customFormat="false" ht="12.75" hidden="false" customHeight="false" outlineLevel="0" collapsed="false">
      <c r="A2352" s="95" t="n">
        <f aca="false">MONTH(B2352)+(YEAR(B2352)-1998)*12</f>
        <v>41</v>
      </c>
      <c r="B2352" s="96" t="n">
        <v>37018</v>
      </c>
      <c r="C2352" s="0" t="n">
        <v>4.485</v>
      </c>
      <c r="D2352" s="98" t="n">
        <f aca="false">LN(C2352/C2351)</f>
        <v>0</v>
      </c>
      <c r="E2352" s="99" t="n">
        <f aca="false">STDEV(D2343:D2352)*SQRT(365)</f>
        <v>0.278144189155787</v>
      </c>
    </row>
    <row r="2353" customFormat="false" ht="12.75" hidden="false" customHeight="false" outlineLevel="0" collapsed="false">
      <c r="A2353" s="95" t="n">
        <f aca="false">MONTH(B2353)+(YEAR(B2353)-1998)*12</f>
        <v>41</v>
      </c>
      <c r="B2353" s="96" t="n">
        <v>37019</v>
      </c>
      <c r="C2353" s="0" t="n">
        <v>4.315</v>
      </c>
      <c r="D2353" s="98" t="n">
        <f aca="false">LN(C2353/C2352)</f>
        <v>-0.0386411709753681</v>
      </c>
      <c r="E2353" s="99" t="n">
        <f aca="false">STDEV(D2344:D2353)*SQRT(365)</f>
        <v>0.323923777518078</v>
      </c>
    </row>
    <row r="2354" customFormat="false" ht="12.75" hidden="false" customHeight="false" outlineLevel="0" collapsed="false">
      <c r="A2354" s="95" t="n">
        <f aca="false">MONTH(B2354)+(YEAR(B2354)-1998)*12</f>
        <v>41</v>
      </c>
      <c r="B2354" s="96" t="n">
        <v>37020</v>
      </c>
      <c r="C2354" s="0" t="n">
        <v>4.23</v>
      </c>
      <c r="D2354" s="98" t="n">
        <f aca="false">LN(C2354/C2353)</f>
        <v>-0.0198953314772046</v>
      </c>
      <c r="E2354" s="99" t="n">
        <f aca="false">STDEV(D2345:D2354)*SQRT(365)</f>
        <v>0.318612546685449</v>
      </c>
    </row>
    <row r="2355" customFormat="false" ht="12.75" hidden="false" customHeight="false" outlineLevel="0" collapsed="false">
      <c r="A2355" s="95" t="n">
        <f aca="false">MONTH(B2355)+(YEAR(B2355)-1998)*12</f>
        <v>41</v>
      </c>
      <c r="B2355" s="96" t="n">
        <v>37021</v>
      </c>
      <c r="C2355" s="0" t="n">
        <v>4.145</v>
      </c>
      <c r="D2355" s="98" t="n">
        <f aca="false">LN(C2355/C2354)</f>
        <v>-0.0202992044709285</v>
      </c>
      <c r="E2355" s="99" t="n">
        <f aca="false">STDEV(D2346:D2355)*SQRT(365)</f>
        <v>0.308310734596685</v>
      </c>
    </row>
    <row r="2356" customFormat="false" ht="12.75" hidden="false" customHeight="false" outlineLevel="0" collapsed="false">
      <c r="A2356" s="95" t="n">
        <f aca="false">MONTH(B2356)+(YEAR(B2356)-1998)*12</f>
        <v>41</v>
      </c>
      <c r="B2356" s="96" t="n">
        <v>37022</v>
      </c>
      <c r="C2356" s="0" t="n">
        <v>4.165</v>
      </c>
      <c r="D2356" s="98" t="n">
        <f aca="false">LN(C2356/C2355)</f>
        <v>0.00481348703154772</v>
      </c>
      <c r="E2356" s="99" t="n">
        <f aca="false">STDEV(D2347:D2356)*SQRT(365)</f>
        <v>0.329047607589644</v>
      </c>
    </row>
    <row r="2357" customFormat="false" ht="12.75" hidden="false" customHeight="false" outlineLevel="0" collapsed="false">
      <c r="A2357" s="95" t="n">
        <f aca="false">MONTH(B2357)+(YEAR(B2357)-1998)*12</f>
        <v>41</v>
      </c>
      <c r="B2357" s="96" t="n">
        <v>37023</v>
      </c>
      <c r="C2357" s="0" t="n">
        <v>4.25</v>
      </c>
      <c r="D2357" s="98" t="n">
        <f aca="false">LN(C2357/C2356)</f>
        <v>0.0202027073175195</v>
      </c>
      <c r="E2357" s="99" t="n">
        <f aca="false">STDEV(D2348:D2357)*SQRT(365)</f>
        <v>0.332471068894389</v>
      </c>
    </row>
    <row r="2358" customFormat="false" ht="12.75" hidden="false" customHeight="false" outlineLevel="0" collapsed="false">
      <c r="A2358" s="95" t="n">
        <f aca="false">MONTH(B2358)+(YEAR(B2358)-1998)*12</f>
        <v>41</v>
      </c>
      <c r="B2358" s="96" t="n">
        <v>37024</v>
      </c>
      <c r="C2358" s="0" t="n">
        <v>4.25</v>
      </c>
      <c r="D2358" s="98" t="n">
        <f aca="false">LN(C2358/C2357)</f>
        <v>0</v>
      </c>
      <c r="E2358" s="99" t="n">
        <f aca="false">STDEV(D2349:D2358)*SQRT(365)</f>
        <v>0.334826024126411</v>
      </c>
    </row>
    <row r="2359" customFormat="false" ht="12.75" hidden="false" customHeight="false" outlineLevel="0" collapsed="false">
      <c r="A2359" s="95" t="n">
        <f aca="false">MONTH(B2359)+(YEAR(B2359)-1998)*12</f>
        <v>41</v>
      </c>
      <c r="B2359" s="96" t="n">
        <v>37025</v>
      </c>
      <c r="C2359" s="0" t="n">
        <v>4.25</v>
      </c>
      <c r="D2359" s="98" t="n">
        <f aca="false">LN(C2359/C2358)</f>
        <v>0</v>
      </c>
      <c r="E2359" s="99" t="n">
        <f aca="false">STDEV(D2350:D2359)*SQRT(365)</f>
        <v>0.325429983592903</v>
      </c>
    </row>
    <row r="2360" customFormat="false" ht="12.75" hidden="false" customHeight="false" outlineLevel="0" collapsed="false">
      <c r="A2360" s="95" t="n">
        <f aca="false">MONTH(B2360)+(YEAR(B2360)-1998)*12</f>
        <v>41</v>
      </c>
      <c r="B2360" s="96" t="n">
        <v>37026</v>
      </c>
      <c r="C2360" s="0" t="n">
        <v>4.275</v>
      </c>
      <c r="D2360" s="98" t="n">
        <f aca="false">LN(C2360/C2359)</f>
        <v>0.00586511945239806</v>
      </c>
      <c r="E2360" s="99" t="n">
        <f aca="false">STDEV(D2351:D2360)*SQRT(365)</f>
        <v>0.320749829465469</v>
      </c>
    </row>
    <row r="2361" customFormat="false" ht="12.75" hidden="false" customHeight="false" outlineLevel="0" collapsed="false">
      <c r="A2361" s="95" t="n">
        <f aca="false">MONTH(B2361)+(YEAR(B2361)-1998)*12</f>
        <v>41</v>
      </c>
      <c r="B2361" s="96" t="n">
        <v>37027</v>
      </c>
      <c r="C2361" s="0" t="n">
        <v>4.455</v>
      </c>
      <c r="D2361" s="98" t="n">
        <f aca="false">LN(C2361/C2360)</f>
        <v>0.041242958534049</v>
      </c>
      <c r="E2361" s="99" t="n">
        <f aca="false">STDEV(D2352:D2361)*SQRT(365)</f>
        <v>0.425450683832649</v>
      </c>
    </row>
    <row r="2362" customFormat="false" ht="12.75" hidden="false" customHeight="false" outlineLevel="0" collapsed="false">
      <c r="A2362" s="95" t="n">
        <f aca="false">MONTH(B2362)+(YEAR(B2362)-1998)*12</f>
        <v>41</v>
      </c>
      <c r="B2362" s="96" t="n">
        <v>37028</v>
      </c>
      <c r="C2362" s="0" t="n">
        <v>4.47</v>
      </c>
      <c r="D2362" s="98" t="n">
        <f aca="false">LN(C2362/C2361)</f>
        <v>0.00336134770270471</v>
      </c>
      <c r="E2362" s="99" t="n">
        <f aca="false">STDEV(D2353:D2362)*SQRT(365)</f>
        <v>0.426149818413201</v>
      </c>
    </row>
    <row r="2363" customFormat="false" ht="12.75" hidden="false" customHeight="false" outlineLevel="0" collapsed="false">
      <c r="A2363" s="95" t="n">
        <f aca="false">MONTH(B2363)+(YEAR(B2363)-1998)*12</f>
        <v>41</v>
      </c>
      <c r="B2363" s="96" t="n">
        <v>37029</v>
      </c>
      <c r="C2363" s="0" t="n">
        <v>4.18</v>
      </c>
      <c r="D2363" s="98" t="n">
        <f aca="false">LN(C2363/C2362)</f>
        <v>-0.0670771620888125</v>
      </c>
      <c r="E2363" s="99" t="n">
        <f aca="false">STDEV(D2354:D2363)*SQRT(365)</f>
        <v>0.547238495650083</v>
      </c>
    </row>
    <row r="2364" customFormat="false" ht="12.75" hidden="false" customHeight="false" outlineLevel="0" collapsed="false">
      <c r="A2364" s="95" t="n">
        <f aca="false">MONTH(B2364)+(YEAR(B2364)-1998)*12</f>
        <v>41</v>
      </c>
      <c r="B2364" s="96" t="n">
        <v>37030</v>
      </c>
      <c r="C2364" s="0" t="n">
        <v>4.15</v>
      </c>
      <c r="D2364" s="98" t="n">
        <f aca="false">LN(C2364/C2363)</f>
        <v>-0.00720291229405789</v>
      </c>
      <c r="E2364" s="99" t="n">
        <f aca="false">STDEV(D2355:D2364)*SQRT(365)</f>
        <v>0.536786946714485</v>
      </c>
    </row>
    <row r="2365" customFormat="false" ht="12.75" hidden="false" customHeight="false" outlineLevel="0" collapsed="false">
      <c r="A2365" s="95" t="n">
        <f aca="false">MONTH(B2365)+(YEAR(B2365)-1998)*12</f>
        <v>41</v>
      </c>
      <c r="B2365" s="96" t="n">
        <v>37031</v>
      </c>
      <c r="C2365" s="0" t="n">
        <v>4.15</v>
      </c>
      <c r="D2365" s="98" t="n">
        <f aca="false">LN(C2365/C2364)</f>
        <v>0</v>
      </c>
      <c r="E2365" s="99" t="n">
        <f aca="false">STDEV(D2356:D2365)*SQRT(365)</f>
        <v>0.52239987368279</v>
      </c>
    </row>
    <row r="2366" customFormat="false" ht="12.75" hidden="false" customHeight="false" outlineLevel="0" collapsed="false">
      <c r="A2366" s="95" t="n">
        <f aca="false">MONTH(B2366)+(YEAR(B2366)-1998)*12</f>
        <v>41</v>
      </c>
      <c r="B2366" s="96" t="n">
        <v>37032</v>
      </c>
      <c r="C2366" s="0" t="n">
        <v>4.15</v>
      </c>
      <c r="D2366" s="98" t="n">
        <f aca="false">LN(C2366/C2365)</f>
        <v>0</v>
      </c>
      <c r="E2366" s="99" t="n">
        <f aca="false">STDEV(D2357:D2366)*SQRT(365)</f>
        <v>0.521454764724877</v>
      </c>
    </row>
    <row r="2367" customFormat="false" ht="12.75" hidden="false" customHeight="false" outlineLevel="0" collapsed="false">
      <c r="A2367" s="95" t="n">
        <f aca="false">MONTH(B2367)+(YEAR(B2367)-1998)*12</f>
        <v>41</v>
      </c>
      <c r="B2367" s="96" t="n">
        <v>37033</v>
      </c>
      <c r="C2367" s="0" t="n">
        <v>4.15</v>
      </c>
      <c r="D2367" s="98" t="n">
        <f aca="false">LN(C2367/C2366)</f>
        <v>0</v>
      </c>
      <c r="E2367" s="99" t="n">
        <f aca="false">STDEV(D2358:D2367)*SQRT(365)</f>
        <v>0.503106205291492</v>
      </c>
    </row>
    <row r="2368" customFormat="false" ht="12.75" hidden="false" customHeight="false" outlineLevel="0" collapsed="false">
      <c r="A2368" s="95" t="n">
        <f aca="false">MONTH(B2368)+(YEAR(B2368)-1998)*12</f>
        <v>41</v>
      </c>
      <c r="B2368" s="96" t="n">
        <v>37034</v>
      </c>
      <c r="C2368" s="0" t="n">
        <v>4.035</v>
      </c>
      <c r="D2368" s="98" t="n">
        <f aca="false">LN(C2368/C2367)</f>
        <v>-0.0281020325206949</v>
      </c>
      <c r="E2368" s="99" t="n">
        <f aca="false">STDEV(D2359:D2368)*SQRT(365)</f>
        <v>0.525845433333869</v>
      </c>
    </row>
    <row r="2369" customFormat="false" ht="12.75" hidden="false" customHeight="false" outlineLevel="0" collapsed="false">
      <c r="A2369" s="95" t="n">
        <f aca="false">MONTH(B2369)+(YEAR(B2369)-1998)*12</f>
        <v>41</v>
      </c>
      <c r="B2369" s="96" t="n">
        <v>37035</v>
      </c>
      <c r="C2369" s="0" t="n">
        <v>4.095</v>
      </c>
      <c r="D2369" s="98" t="n">
        <f aca="false">LN(C2369/C2368)</f>
        <v>0.0147604155831205</v>
      </c>
      <c r="E2369" s="99" t="n">
        <f aca="false">STDEV(D2360:D2369)*SQRT(365)</f>
        <v>0.53914824596883</v>
      </c>
    </row>
    <row r="2370" customFormat="false" ht="12.75" hidden="false" customHeight="false" outlineLevel="0" collapsed="false">
      <c r="A2370" s="95" t="n">
        <f aca="false">MONTH(B2370)+(YEAR(B2370)-1998)*12</f>
        <v>41</v>
      </c>
      <c r="B2370" s="96" t="n">
        <v>37036</v>
      </c>
      <c r="C2370" s="0" t="n">
        <v>4.125</v>
      </c>
      <c r="D2370" s="98" t="n">
        <f aca="false">LN(C2370/C2369)</f>
        <v>0.00729930248161154</v>
      </c>
      <c r="E2370" s="99" t="n">
        <f aca="false">STDEV(D2361:D2370)*SQRT(365)</f>
        <v>0.540250285972045</v>
      </c>
    </row>
    <row r="2371" customFormat="false" ht="12.75" hidden="false" customHeight="false" outlineLevel="0" collapsed="false">
      <c r="A2371" s="95" t="n">
        <f aca="false">MONTH(B2371)+(YEAR(B2371)-1998)*12</f>
        <v>41</v>
      </c>
      <c r="B2371" s="96" t="n">
        <v>37037</v>
      </c>
      <c r="C2371" s="0" t="n">
        <v>3.84</v>
      </c>
      <c r="D2371" s="98" t="n">
        <f aca="false">LN(C2371/C2370)</f>
        <v>-0.0715936531870088</v>
      </c>
      <c r="E2371" s="99" t="n">
        <f aca="false">STDEV(D2362:D2371)*SQRT(365)</f>
        <v>0.588586215951109</v>
      </c>
    </row>
    <row r="2372" customFormat="false" ht="12.75" hidden="false" customHeight="false" outlineLevel="0" collapsed="false">
      <c r="A2372" s="95" t="n">
        <f aca="false">MONTH(B2372)+(YEAR(B2372)-1998)*12</f>
        <v>41</v>
      </c>
      <c r="B2372" s="96" t="n">
        <v>37038</v>
      </c>
      <c r="C2372" s="0" t="n">
        <v>3.84</v>
      </c>
      <c r="D2372" s="98" t="n">
        <f aca="false">LN(C2372/C2371)</f>
        <v>0</v>
      </c>
      <c r="E2372" s="99" t="n">
        <f aca="false">STDEV(D2363:D2372)*SQRT(365)</f>
        <v>0.584704586432248</v>
      </c>
    </row>
    <row r="2373" customFormat="false" ht="12.75" hidden="false" customHeight="false" outlineLevel="0" collapsed="false">
      <c r="A2373" s="95" t="n">
        <f aca="false">MONTH(B2373)+(YEAR(B2373)-1998)*12</f>
        <v>41</v>
      </c>
      <c r="B2373" s="96" t="n">
        <v>37039</v>
      </c>
      <c r="C2373" s="0" t="n">
        <v>3.84</v>
      </c>
      <c r="D2373" s="98" t="n">
        <f aca="false">LN(C2373/C2372)</f>
        <v>0</v>
      </c>
      <c r="E2373" s="99" t="n">
        <f aca="false">STDEV(D2364:D2373)*SQRT(365)</f>
        <v>0.473087362340009</v>
      </c>
    </row>
    <row r="2374" customFormat="false" ht="12.75" hidden="false" customHeight="false" outlineLevel="0" collapsed="false">
      <c r="A2374" s="95" t="n">
        <f aca="false">MONTH(B2374)+(YEAR(B2374)-1998)*12</f>
        <v>41</v>
      </c>
      <c r="B2374" s="96" t="n">
        <v>37040</v>
      </c>
      <c r="C2374" s="0" t="n">
        <v>3.84</v>
      </c>
      <c r="D2374" s="98" t="n">
        <f aca="false">LN(C2374/C2373)</f>
        <v>0</v>
      </c>
      <c r="E2374" s="99" t="n">
        <f aca="false">STDEV(D2365:D2374)*SQRT(365)</f>
        <v>0.475871553906167</v>
      </c>
    </row>
    <row r="2375" customFormat="false" ht="12.75" hidden="false" customHeight="false" outlineLevel="0" collapsed="false">
      <c r="A2375" s="95" t="n">
        <f aca="false">MONTH(B2375)+(YEAR(B2375)-1998)*12</f>
        <v>41</v>
      </c>
      <c r="B2375" s="96" t="n">
        <v>37041</v>
      </c>
      <c r="C2375" s="0" t="n">
        <v>3.86</v>
      </c>
      <c r="D2375" s="98" t="n">
        <f aca="false">LN(C2375/C2374)</f>
        <v>0.00519481687710393</v>
      </c>
      <c r="E2375" s="99" t="n">
        <f aca="false">STDEV(D2366:D2375)*SQRT(365)</f>
        <v>0.480322785208184</v>
      </c>
    </row>
    <row r="2376" customFormat="false" ht="12.75" hidden="false" customHeight="false" outlineLevel="0" collapsed="false">
      <c r="A2376" s="95" t="n">
        <f aca="false">MONTH(B2376)+(YEAR(B2376)-1998)*12</f>
        <v>41</v>
      </c>
      <c r="B2376" s="96" t="n">
        <v>37042</v>
      </c>
      <c r="C2376" s="0" t="n">
        <v>3.67</v>
      </c>
      <c r="D2376" s="98" t="n">
        <f aca="false">LN(C2376/C2375)</f>
        <v>-0.0504755214102605</v>
      </c>
      <c r="E2376" s="99" t="n">
        <f aca="false">STDEV(D2367:D2376)*SQRT(365)</f>
        <v>0.542259686285829</v>
      </c>
    </row>
    <row r="2377" customFormat="false" ht="12.75" hidden="false" customHeight="false" outlineLevel="0" collapsed="false">
      <c r="A2377" s="95" t="n">
        <f aca="false">MONTH(B2377)+(YEAR(B2377)-1998)*12</f>
        <v>42</v>
      </c>
      <c r="B2377" s="96" t="n">
        <v>37043</v>
      </c>
      <c r="C2377" s="0" t="n">
        <v>3.73</v>
      </c>
      <c r="D2377" s="98" t="n">
        <f aca="false">LN(C2377/C2376)</f>
        <v>0.0162165715892453</v>
      </c>
      <c r="E2377" s="99" t="n">
        <f aca="false">STDEV(D2368:D2377)*SQRT(365)</f>
        <v>0.565519236986249</v>
      </c>
    </row>
    <row r="2378" customFormat="false" ht="12.75" hidden="false" customHeight="false" outlineLevel="0" collapsed="false">
      <c r="A2378" s="95" t="n">
        <f aca="false">MONTH(B2378)+(YEAR(B2378)-1998)*12</f>
        <v>42</v>
      </c>
      <c r="B2378" s="96" t="n">
        <v>37044</v>
      </c>
      <c r="C2378" s="0" t="n">
        <v>3.705</v>
      </c>
      <c r="D2378" s="98" t="n">
        <f aca="false">LN(C2378/C2377)</f>
        <v>-0.00672497490767397</v>
      </c>
      <c r="E2378" s="99" t="n">
        <f aca="false">STDEV(D2369:D2378)*SQRT(365)</f>
        <v>0.553413089609122</v>
      </c>
    </row>
    <row r="2379" customFormat="false" ht="12.75" hidden="false" customHeight="false" outlineLevel="0" collapsed="false">
      <c r="A2379" s="95" t="n">
        <f aca="false">MONTH(B2379)+(YEAR(B2379)-1998)*12</f>
        <v>42</v>
      </c>
      <c r="B2379" s="96" t="n">
        <v>37045</v>
      </c>
      <c r="C2379" s="0" t="n">
        <v>3.705</v>
      </c>
      <c r="D2379" s="98" t="n">
        <f aca="false">LN(C2379/C2378)</f>
        <v>0</v>
      </c>
      <c r="E2379" s="99" t="n">
        <f aca="false">STDEV(D2370:D2379)*SQRT(365)</f>
        <v>0.535099494055129</v>
      </c>
    </row>
    <row r="2380" customFormat="false" ht="12.75" hidden="false" customHeight="false" outlineLevel="0" collapsed="false">
      <c r="A2380" s="95" t="n">
        <f aca="false">MONTH(B2380)+(YEAR(B2380)-1998)*12</f>
        <v>42</v>
      </c>
      <c r="B2380" s="96" t="n">
        <v>37046</v>
      </c>
      <c r="C2380" s="0" t="n">
        <v>3.705</v>
      </c>
      <c r="D2380" s="98" t="n">
        <f aca="false">LN(C2380/C2379)</f>
        <v>0</v>
      </c>
      <c r="E2380" s="99" t="n">
        <f aca="false">STDEV(D2371:D2380)*SQRT(365)</f>
        <v>0.527284657624853</v>
      </c>
    </row>
    <row r="2381" customFormat="false" ht="12.75" hidden="false" customHeight="false" outlineLevel="0" collapsed="false">
      <c r="A2381" s="95" t="n">
        <f aca="false">MONTH(B2381)+(YEAR(B2381)-1998)*12</f>
        <v>42</v>
      </c>
      <c r="B2381" s="96" t="n">
        <v>37047</v>
      </c>
      <c r="C2381" s="0" t="n">
        <v>3.945</v>
      </c>
      <c r="D2381" s="98" t="n">
        <f aca="false">LN(C2381/C2380)</f>
        <v>0.0627656955497873</v>
      </c>
      <c r="E2381" s="99" t="n">
        <f aca="false">STDEV(D2372:D2381)*SQRT(365)</f>
        <v>0.523200610337103</v>
      </c>
    </row>
    <row r="2382" customFormat="false" ht="12.75" hidden="false" customHeight="false" outlineLevel="0" collapsed="false">
      <c r="A2382" s="95" t="n">
        <f aca="false">MONTH(B2382)+(YEAR(B2382)-1998)*12</f>
        <v>42</v>
      </c>
      <c r="B2382" s="96" t="n">
        <v>37048</v>
      </c>
      <c r="C2382" s="0" t="n">
        <v>3.985</v>
      </c>
      <c r="D2382" s="98" t="n">
        <f aca="false">LN(C2382/C2381)</f>
        <v>0.0100883579443407</v>
      </c>
      <c r="E2382" s="99" t="n">
        <f aca="false">STDEV(D2373:D2382)*SQRT(365)</f>
        <v>0.524639142938985</v>
      </c>
    </row>
    <row r="2383" customFormat="false" ht="12.75" hidden="false" customHeight="false" outlineLevel="0" collapsed="false">
      <c r="A2383" s="95" t="n">
        <f aca="false">MONTH(B2383)+(YEAR(B2383)-1998)*12</f>
        <v>42</v>
      </c>
      <c r="B2383" s="96" t="n">
        <v>37049</v>
      </c>
      <c r="C2383" s="0" t="n">
        <v>3.75</v>
      </c>
      <c r="D2383" s="98" t="n">
        <f aca="false">LN(C2383/C2382)</f>
        <v>-0.0607814722598589</v>
      </c>
      <c r="E2383" s="99" t="n">
        <f aca="false">STDEV(D2374:D2383)*SQRT(365)</f>
        <v>0.654495670750207</v>
      </c>
    </row>
    <row r="2384" customFormat="false" ht="12.75" hidden="false" customHeight="false" outlineLevel="0" collapsed="false">
      <c r="A2384" s="95" t="n">
        <f aca="false">MONTH(B2384)+(YEAR(B2384)-1998)*12</f>
        <v>42</v>
      </c>
      <c r="B2384" s="96" t="n">
        <v>37050</v>
      </c>
      <c r="C2384" s="0" t="n">
        <v>3.68</v>
      </c>
      <c r="D2384" s="98" t="n">
        <f aca="false">LN(C2384/C2383)</f>
        <v>-0.0188430878014798</v>
      </c>
      <c r="E2384" s="99" t="n">
        <f aca="false">STDEV(D2375:D2384)*SQRT(365)</f>
        <v>0.661588655445463</v>
      </c>
    </row>
    <row r="2385" customFormat="false" ht="12.75" hidden="false" customHeight="false" outlineLevel="0" collapsed="false">
      <c r="A2385" s="95" t="n">
        <f aca="false">MONTH(B2385)+(YEAR(B2385)-1998)*12</f>
        <v>42</v>
      </c>
      <c r="B2385" s="96" t="n">
        <v>37051</v>
      </c>
      <c r="C2385" s="0" t="n">
        <v>3.625</v>
      </c>
      <c r="D2385" s="98" t="n">
        <f aca="false">LN(C2385/C2384)</f>
        <v>-0.0150584638742015</v>
      </c>
      <c r="E2385" s="99" t="n">
        <f aca="false">STDEV(D2376:D2385)*SQRT(365)</f>
        <v>0.661170373002068</v>
      </c>
    </row>
    <row r="2386" customFormat="false" ht="12.75" hidden="false" customHeight="false" outlineLevel="0" collapsed="false">
      <c r="A2386" s="95" t="n">
        <f aca="false">MONTH(B2386)+(YEAR(B2386)-1998)*12</f>
        <v>42</v>
      </c>
      <c r="B2386" s="96" t="n">
        <v>37052</v>
      </c>
      <c r="C2386" s="0" t="n">
        <v>3.625</v>
      </c>
      <c r="D2386" s="98" t="n">
        <f aca="false">LN(C2386/C2385)</f>
        <v>0</v>
      </c>
      <c r="E2386" s="99" t="n">
        <f aca="false">STDEV(D2377:D2386)*SQRT(365)</f>
        <v>0.590934371476284</v>
      </c>
    </row>
    <row r="2387" customFormat="false" ht="12.75" hidden="false" customHeight="false" outlineLevel="0" collapsed="false">
      <c r="A2387" s="95" t="n">
        <f aca="false">MONTH(B2387)+(YEAR(B2387)-1998)*12</f>
        <v>42</v>
      </c>
      <c r="B2387" s="96" t="n">
        <v>37053</v>
      </c>
      <c r="C2387" s="0" t="n">
        <v>3.625</v>
      </c>
      <c r="D2387" s="98" t="n">
        <f aca="false">LN(C2387/C2386)</f>
        <v>0</v>
      </c>
      <c r="E2387" s="99" t="n">
        <f aca="false">STDEV(D2378:D2387)*SQRT(365)</f>
        <v>0.57952475127311</v>
      </c>
    </row>
    <row r="2388" customFormat="false" ht="12.75" hidden="false" customHeight="false" outlineLevel="0" collapsed="false">
      <c r="A2388" s="95" t="n">
        <f aca="false">MONTH(B2388)+(YEAR(B2388)-1998)*12</f>
        <v>42</v>
      </c>
      <c r="B2388" s="96" t="n">
        <v>37054</v>
      </c>
      <c r="C2388" s="0" t="n">
        <v>3.86</v>
      </c>
      <c r="D2388" s="98" t="n">
        <f aca="false">LN(C2388/C2387)</f>
        <v>0.0628128951701014</v>
      </c>
      <c r="E2388" s="99" t="n">
        <f aca="false">STDEV(D2379:D2388)*SQRT(365)</f>
        <v>0.700371100151545</v>
      </c>
    </row>
    <row r="2389" customFormat="false" ht="12.75" hidden="false" customHeight="false" outlineLevel="0" collapsed="false">
      <c r="A2389" s="95" t="n">
        <f aca="false">MONTH(B2389)+(YEAR(B2389)-1998)*12</f>
        <v>42</v>
      </c>
      <c r="B2389" s="96" t="n">
        <v>37055</v>
      </c>
      <c r="C2389" s="0" t="n">
        <v>3.995</v>
      </c>
      <c r="D2389" s="98" t="n">
        <f aca="false">LN(C2389/C2388)</f>
        <v>0.0343763957414986</v>
      </c>
      <c r="E2389" s="99" t="n">
        <f aca="false">STDEV(D2380:D2389)*SQRT(365)</f>
        <v>0.722651703205844</v>
      </c>
    </row>
    <row r="2390" customFormat="false" ht="12.75" hidden="false" customHeight="false" outlineLevel="0" collapsed="false">
      <c r="A2390" s="95" t="n">
        <f aca="false">MONTH(B2390)+(YEAR(B2390)-1998)*12</f>
        <v>42</v>
      </c>
      <c r="B2390" s="96" t="n">
        <v>37056</v>
      </c>
      <c r="C2390" s="0" t="n">
        <v>4.135</v>
      </c>
      <c r="D2390" s="98" t="n">
        <f aca="false">LN(C2390/C2389)</f>
        <v>0.0344437492574166</v>
      </c>
      <c r="E2390" s="99" t="n">
        <f aca="false">STDEV(D2381:D2390)*SQRT(365)</f>
        <v>0.737884890117913</v>
      </c>
    </row>
    <row r="2391" customFormat="false" ht="12.75" hidden="false" customHeight="false" outlineLevel="0" collapsed="false">
      <c r="A2391" s="95" t="n">
        <f aca="false">MONTH(B2391)+(YEAR(B2391)-1998)*12</f>
        <v>42</v>
      </c>
      <c r="B2391" s="96" t="n">
        <v>37057</v>
      </c>
      <c r="C2391" s="0" t="n">
        <v>3.94</v>
      </c>
      <c r="D2391" s="98" t="n">
        <f aca="false">LN(C2391/C2390)</f>
        <v>-0.0483066051658122</v>
      </c>
      <c r="E2391" s="99" t="n">
        <f aca="false">STDEV(D2382:D2391)*SQRT(365)</f>
        <v>0.726796223532498</v>
      </c>
    </row>
    <row r="2392" customFormat="false" ht="12.75" hidden="false" customHeight="false" outlineLevel="0" collapsed="false">
      <c r="A2392" s="95" t="n">
        <f aca="false">MONTH(B2392)+(YEAR(B2392)-1998)*12</f>
        <v>42</v>
      </c>
      <c r="B2392" s="96" t="n">
        <v>37058</v>
      </c>
      <c r="C2392" s="0" t="n">
        <v>3.87</v>
      </c>
      <c r="D2392" s="98" t="n">
        <f aca="false">LN(C2392/C2391)</f>
        <v>-0.017926216268152</v>
      </c>
      <c r="E2392" s="99" t="n">
        <f aca="false">STDEV(D2383:D2392)*SQRT(365)</f>
        <v>0.730524921640221</v>
      </c>
    </row>
    <row r="2393" customFormat="false" ht="12.75" hidden="false" customHeight="false" outlineLevel="0" collapsed="false">
      <c r="A2393" s="95" t="n">
        <f aca="false">MONTH(B2393)+(YEAR(B2393)-1998)*12</f>
        <v>42</v>
      </c>
      <c r="B2393" s="96" t="n">
        <v>37059</v>
      </c>
      <c r="C2393" s="0" t="n">
        <v>3.87</v>
      </c>
      <c r="D2393" s="98" t="n">
        <f aca="false">LN(C2393/C2392)</f>
        <v>0</v>
      </c>
      <c r="E2393" s="99" t="n">
        <f aca="false">STDEV(D2384:D2393)*SQRT(365)</f>
        <v>0.619106221188291</v>
      </c>
    </row>
    <row r="2394" customFormat="false" ht="12.75" hidden="false" customHeight="false" outlineLevel="0" collapsed="false">
      <c r="A2394" s="95" t="n">
        <f aca="false">MONTH(B2394)+(YEAR(B2394)-1998)*12</f>
        <v>42</v>
      </c>
      <c r="B2394" s="96" t="n">
        <v>37060</v>
      </c>
      <c r="C2394" s="0" t="n">
        <v>3.87</v>
      </c>
      <c r="D2394" s="98" t="n">
        <f aca="false">LN(C2394/C2393)</f>
        <v>0</v>
      </c>
      <c r="E2394" s="99" t="n">
        <f aca="false">STDEV(D2385:D2394)*SQRT(365)</f>
        <v>0.602194818518311</v>
      </c>
    </row>
    <row r="2395" customFormat="false" ht="12.75" hidden="false" customHeight="false" outlineLevel="0" collapsed="false">
      <c r="A2395" s="95" t="n">
        <f aca="false">MONTH(B2395)+(YEAR(B2395)-1998)*12</f>
        <v>42</v>
      </c>
      <c r="B2395" s="96" t="n">
        <v>37061</v>
      </c>
      <c r="C2395" s="0" t="n">
        <v>3.895</v>
      </c>
      <c r="D2395" s="98" t="n">
        <f aca="false">LN(C2395/C2394)</f>
        <v>0.00643917228102123</v>
      </c>
      <c r="E2395" s="99" t="n">
        <f aca="false">STDEV(D2386:D2395)*SQRT(365)</f>
        <v>0.586916975827647</v>
      </c>
    </row>
    <row r="2396" customFormat="false" ht="12.75" hidden="false" customHeight="false" outlineLevel="0" collapsed="false">
      <c r="A2396" s="95" t="n">
        <f aca="false">MONTH(B2396)+(YEAR(B2396)-1998)*12</f>
        <v>42</v>
      </c>
      <c r="B2396" s="96" t="n">
        <v>37062</v>
      </c>
      <c r="C2396" s="0" t="n">
        <v>3.935</v>
      </c>
      <c r="D2396" s="98" t="n">
        <f aca="false">LN(C2396/C2395)</f>
        <v>0.0102172025466549</v>
      </c>
      <c r="E2396" s="99" t="n">
        <f aca="false">STDEV(D2387:D2396)*SQRT(365)</f>
        <v>0.585088266991982</v>
      </c>
    </row>
    <row r="2397" customFormat="false" ht="12.75" hidden="false" customHeight="false" outlineLevel="0" collapsed="false">
      <c r="A2397" s="95" t="n">
        <f aca="false">MONTH(B2397)+(YEAR(B2397)-1998)*12</f>
        <v>42</v>
      </c>
      <c r="B2397" s="96" t="n">
        <v>37063</v>
      </c>
      <c r="C2397" s="0" t="n">
        <v>3.82</v>
      </c>
      <c r="D2397" s="98" t="n">
        <f aca="false">LN(C2397/C2396)</f>
        <v>-0.0296604592508827</v>
      </c>
      <c r="E2397" s="99" t="n">
        <f aca="false">STDEV(D2388:D2397)*SQRT(365)</f>
        <v>0.627837566721865</v>
      </c>
    </row>
    <row r="2398" customFormat="false" ht="12.75" hidden="false" customHeight="false" outlineLevel="0" collapsed="false">
      <c r="A2398" s="95" t="n">
        <f aca="false">MONTH(B2398)+(YEAR(B2398)-1998)*12</f>
        <v>42</v>
      </c>
      <c r="B2398" s="96" t="n">
        <v>37064</v>
      </c>
      <c r="C2398" s="0" t="n">
        <v>3.685</v>
      </c>
      <c r="D2398" s="98" t="n">
        <f aca="false">LN(C2398/C2397)</f>
        <v>-0.0359798969771838</v>
      </c>
      <c r="E2398" s="99" t="n">
        <f aca="false">STDEV(D2389:D2398)*SQRT(365)</f>
        <v>0.537656730489755</v>
      </c>
    </row>
    <row r="2399" customFormat="false" ht="12.75" hidden="false" customHeight="false" outlineLevel="0" collapsed="false">
      <c r="A2399" s="95" t="n">
        <f aca="false">MONTH(B2399)+(YEAR(B2399)-1998)*12</f>
        <v>42</v>
      </c>
      <c r="B2399" s="96" t="n">
        <v>37065</v>
      </c>
      <c r="C2399" s="0" t="n">
        <v>3.685</v>
      </c>
      <c r="D2399" s="98" t="n">
        <f aca="false">LN(C2399/C2398)</f>
        <v>0</v>
      </c>
      <c r="E2399" s="99" t="n">
        <f aca="false">STDEV(D2390:D2399)*SQRT(365)</f>
        <v>0.47267257394649</v>
      </c>
    </row>
    <row r="2400" customFormat="false" ht="12.75" hidden="false" customHeight="false" outlineLevel="0" collapsed="false">
      <c r="A2400" s="95" t="n">
        <f aca="false">MONTH(B2400)+(YEAR(B2400)-1998)*12</f>
        <v>42</v>
      </c>
      <c r="B2400" s="96" t="n">
        <v>37066</v>
      </c>
      <c r="C2400" s="0" t="n">
        <v>3.685</v>
      </c>
      <c r="D2400" s="98" t="n">
        <f aca="false">LN(C2400/C2399)</f>
        <v>0</v>
      </c>
      <c r="E2400" s="99" t="n">
        <f aca="false">STDEV(D2391:D2400)*SQRT(365)</f>
        <v>0.384613904496683</v>
      </c>
    </row>
    <row r="2401" customFormat="false" ht="12.75" hidden="false" customHeight="false" outlineLevel="0" collapsed="false">
      <c r="A2401" s="95" t="n">
        <f aca="false">MONTH(B2401)+(YEAR(B2401)-1998)*12</f>
        <v>42</v>
      </c>
      <c r="B2401" s="96" t="n">
        <v>37067</v>
      </c>
      <c r="C2401" s="0" t="n">
        <v>3.685</v>
      </c>
      <c r="D2401" s="98" t="n">
        <f aca="false">LN(C2401/C2400)</f>
        <v>0</v>
      </c>
      <c r="E2401" s="99" t="n">
        <f aca="false">STDEV(D2392:D2401)*SQRT(365)</f>
        <v>0.298279817657369</v>
      </c>
    </row>
    <row r="2402" customFormat="false" ht="12.75" hidden="false" customHeight="false" outlineLevel="0" collapsed="false">
      <c r="A2402" s="95" t="n">
        <f aca="false">MONTH(B2402)+(YEAR(B2402)-1998)*12</f>
        <v>42</v>
      </c>
      <c r="B2402" s="96" t="n">
        <v>37068</v>
      </c>
      <c r="C2402" s="0" t="n">
        <v>3.555</v>
      </c>
      <c r="D2402" s="98" t="n">
        <f aca="false">LN(C2402/C2401)</f>
        <v>-0.0359154623860957</v>
      </c>
      <c r="E2402" s="99" t="n">
        <f aca="false">STDEV(D2393:D2402)*SQRT(365)</f>
        <v>0.34231025419753</v>
      </c>
    </row>
    <row r="2403" customFormat="false" ht="12.75" hidden="false" customHeight="false" outlineLevel="0" collapsed="false">
      <c r="A2403" s="95" t="n">
        <f aca="false">MONTH(B2403)+(YEAR(B2403)-1998)*12</f>
        <v>42</v>
      </c>
      <c r="B2403" s="96" t="n">
        <v>37069</v>
      </c>
      <c r="C2403" s="0" t="n">
        <v>3.445</v>
      </c>
      <c r="D2403" s="98" t="n">
        <f aca="false">LN(C2403/C2402)</f>
        <v>-0.0314311587895825</v>
      </c>
      <c r="E2403" s="99" t="n">
        <f aca="false">STDEV(D2394:D2403)*SQRT(365)</f>
        <v>0.362754608374856</v>
      </c>
    </row>
    <row r="2404" customFormat="false" ht="12.75" hidden="false" customHeight="false" outlineLevel="0" collapsed="false">
      <c r="A2404" s="95" t="n">
        <f aca="false">MONTH(B2404)+(YEAR(B2404)-1998)*12</f>
        <v>42</v>
      </c>
      <c r="B2404" s="96" t="n">
        <v>37070</v>
      </c>
      <c r="C2404" s="0" t="n">
        <v>3.385</v>
      </c>
      <c r="D2404" s="98" t="n">
        <f aca="false">LN(C2404/C2403)</f>
        <v>-0.0175699981013836</v>
      </c>
      <c r="E2404" s="99" t="n">
        <f aca="false">STDEV(D2395:D2404)*SQRT(365)</f>
        <v>0.355359116131729</v>
      </c>
    </row>
    <row r="2405" customFormat="false" ht="12.75" hidden="false" customHeight="false" outlineLevel="0" collapsed="false">
      <c r="A2405" s="95" t="n">
        <f aca="false">MONTH(B2405)+(YEAR(B2405)-1998)*12</f>
        <v>42</v>
      </c>
      <c r="B2405" s="96" t="n">
        <v>37071</v>
      </c>
      <c r="C2405" s="0" t="n">
        <v>3.215</v>
      </c>
      <c r="D2405" s="98" t="n">
        <f aca="false">LN(C2405/C2404)</f>
        <v>-0.0515265486746556</v>
      </c>
      <c r="E2405" s="99" t="n">
        <f aca="false">STDEV(D2396:D2405)*SQRT(365)</f>
        <v>0.394576504997541</v>
      </c>
    </row>
    <row r="2406" customFormat="false" ht="12.75" hidden="false" customHeight="false" outlineLevel="0" collapsed="false">
      <c r="A2406" s="95" t="n">
        <f aca="false">MONTH(B2406)+(YEAR(B2406)-1998)*12</f>
        <v>42</v>
      </c>
      <c r="B2406" s="96" t="n">
        <v>37072</v>
      </c>
      <c r="C2406" s="0" t="n">
        <v>3.215</v>
      </c>
      <c r="D2406" s="98" t="n">
        <f aca="false">LN(C2406/C2405)</f>
        <v>0</v>
      </c>
      <c r="E2406" s="99" t="n">
        <f aca="false">STDEV(D2397:D2406)*SQRT(365)</f>
        <v>0.367604540015576</v>
      </c>
    </row>
    <row r="2407" customFormat="false" ht="12.75" hidden="false" customHeight="false" outlineLevel="0" collapsed="false">
      <c r="A2407" s="95" t="n">
        <f aca="false">MONTH(B2407)+(YEAR(B2407)-1998)*12</f>
        <v>43</v>
      </c>
      <c r="B2407" s="96" t="n">
        <v>37073</v>
      </c>
      <c r="C2407" s="0" t="n">
        <v>2.995</v>
      </c>
      <c r="D2407" s="98" t="n">
        <f aca="false">LN(C2407/C2406)</f>
        <v>-0.0708831261221699</v>
      </c>
      <c r="E2407" s="99" t="n">
        <f aca="false">STDEV(D2398:D2407)*SQRT(365)</f>
        <v>0.478290777742038</v>
      </c>
    </row>
    <row r="2408" customFormat="false" ht="12.75" hidden="false" customHeight="false" outlineLevel="0" collapsed="false">
      <c r="A2408" s="95" t="n">
        <f aca="false">MONTH(B2408)+(YEAR(B2408)-1998)*12</f>
        <v>43</v>
      </c>
      <c r="B2408" s="96" t="n">
        <v>37074</v>
      </c>
      <c r="C2408" s="0" t="n">
        <v>2.995</v>
      </c>
      <c r="D2408" s="98" t="n">
        <f aca="false">LN(C2408/C2407)</f>
        <v>0</v>
      </c>
      <c r="E2408" s="99" t="n">
        <f aca="false">STDEV(D2399:D2408)*SQRT(365)</f>
        <v>0.491951578669791</v>
      </c>
    </row>
    <row r="2409" customFormat="false" ht="12.75" hidden="false" customHeight="false" outlineLevel="0" collapsed="false">
      <c r="A2409" s="95" t="n">
        <f aca="false">MONTH(B2409)+(YEAR(B2409)-1998)*12</f>
        <v>43</v>
      </c>
      <c r="B2409" s="96" t="n">
        <v>37075</v>
      </c>
      <c r="C2409" s="0" t="n">
        <v>2.93</v>
      </c>
      <c r="D2409" s="98" t="n">
        <f aca="false">LN(C2409/C2408)</f>
        <v>-0.0219418085384368</v>
      </c>
      <c r="E2409" s="99" t="n">
        <f aca="false">STDEV(D2400:D2409)*SQRT(365)</f>
        <v>0.471901108258497</v>
      </c>
    </row>
    <row r="2410" customFormat="false" ht="12.75" hidden="false" customHeight="false" outlineLevel="0" collapsed="false">
      <c r="A2410" s="95" t="n">
        <f aca="false">MONTH(B2410)+(YEAR(B2410)-1998)*12</f>
        <v>43</v>
      </c>
      <c r="B2410" s="96" t="n">
        <v>37076</v>
      </c>
      <c r="C2410" s="0" t="n">
        <v>3</v>
      </c>
      <c r="D2410" s="98" t="n">
        <f aca="false">LN(C2410/C2409)</f>
        <v>0.0236098656391337</v>
      </c>
      <c r="E2410" s="99" t="n">
        <f aca="false">STDEV(D2401:D2410)*SQRT(365)</f>
        <v>0.535669722934304</v>
      </c>
    </row>
    <row r="2411" customFormat="false" ht="12.75" hidden="false" customHeight="false" outlineLevel="0" collapsed="false">
      <c r="A2411" s="95" t="n">
        <f aca="false">MONTH(B2411)+(YEAR(B2411)-1998)*12</f>
        <v>43</v>
      </c>
      <c r="B2411" s="96" t="n">
        <v>37077</v>
      </c>
      <c r="C2411" s="0" t="n">
        <v>3</v>
      </c>
      <c r="D2411" s="98" t="n">
        <f aca="false">LN(C2411/C2410)</f>
        <v>0</v>
      </c>
      <c r="E2411" s="99" t="n">
        <f aca="false">STDEV(D2402:D2411)*SQRT(365)</f>
        <v>0.535669722934304</v>
      </c>
    </row>
    <row r="2412" customFormat="false" ht="12.75" hidden="false" customHeight="false" outlineLevel="0" collapsed="false">
      <c r="A2412" s="95" t="n">
        <f aca="false">MONTH(B2412)+(YEAR(B2412)-1998)*12</f>
        <v>43</v>
      </c>
      <c r="B2412" s="96" t="n">
        <v>37078</v>
      </c>
      <c r="C2412" s="0" t="n">
        <v>3.1</v>
      </c>
      <c r="D2412" s="98" t="n">
        <f aca="false">LN(C2412/C2411)</f>
        <v>0.032789822822991</v>
      </c>
      <c r="E2412" s="99" t="n">
        <f aca="false">STDEV(D2403:D2412)*SQRT(365)</f>
        <v>0.611307909646224</v>
      </c>
    </row>
    <row r="2413" customFormat="false" ht="12.75" hidden="false" customHeight="false" outlineLevel="0" collapsed="false">
      <c r="A2413" s="95" t="n">
        <f aca="false">MONTH(B2413)+(YEAR(B2413)-1998)*12</f>
        <v>43</v>
      </c>
      <c r="B2413" s="96" t="n">
        <v>37079</v>
      </c>
      <c r="C2413" s="0" t="n">
        <v>2.995</v>
      </c>
      <c r="D2413" s="98" t="n">
        <f aca="false">LN(C2413/C2412)</f>
        <v>-0.0344578799236878</v>
      </c>
      <c r="E2413" s="99" t="n">
        <f aca="false">STDEV(D2404:D2413)*SQRT(365)</f>
        <v>0.615130803626577</v>
      </c>
    </row>
    <row r="2414" customFormat="false" ht="12.75" hidden="false" customHeight="false" outlineLevel="0" collapsed="false">
      <c r="A2414" s="95" t="n">
        <f aca="false">MONTH(B2414)+(YEAR(B2414)-1998)*12</f>
        <v>43</v>
      </c>
      <c r="B2414" s="96" t="n">
        <v>37080</v>
      </c>
      <c r="C2414" s="0" t="n">
        <v>2.995</v>
      </c>
      <c r="D2414" s="98" t="n">
        <f aca="false">LN(C2414/C2413)</f>
        <v>0</v>
      </c>
      <c r="E2414" s="99" t="n">
        <f aca="false">STDEV(D2405:D2414)*SQRT(365)</f>
        <v>0.620131479645375</v>
      </c>
    </row>
    <row r="2415" customFormat="false" ht="12.75" hidden="false" customHeight="false" outlineLevel="0" collapsed="false">
      <c r="A2415" s="95" t="n">
        <f aca="false">MONTH(B2415)+(YEAR(B2415)-1998)*12</f>
        <v>43</v>
      </c>
      <c r="B2415" s="96" t="n">
        <v>37081</v>
      </c>
      <c r="C2415" s="0" t="n">
        <v>2.995</v>
      </c>
      <c r="D2415" s="98" t="n">
        <f aca="false">LN(C2415/C2414)</f>
        <v>0</v>
      </c>
      <c r="E2415" s="99" t="n">
        <f aca="false">STDEV(D2406:D2415)*SQRT(365)</f>
        <v>0.563276852408696</v>
      </c>
    </row>
    <row r="2416" customFormat="false" ht="12.75" hidden="false" customHeight="false" outlineLevel="0" collapsed="false">
      <c r="A2416" s="95" t="n">
        <f aca="false">MONTH(B2416)+(YEAR(B2416)-1998)*12</f>
        <v>43</v>
      </c>
      <c r="B2416" s="96" t="n">
        <v>37082</v>
      </c>
      <c r="C2416" s="0" t="n">
        <v>3.1</v>
      </c>
      <c r="D2416" s="98" t="n">
        <f aca="false">LN(C2416/C2415)</f>
        <v>0.034457879923688</v>
      </c>
      <c r="E2416" s="99" t="n">
        <f aca="false">STDEV(D2407:D2416)*SQRT(365)</f>
        <v>0.616790213692392</v>
      </c>
    </row>
    <row r="2417" customFormat="false" ht="12.75" hidden="false" customHeight="false" outlineLevel="0" collapsed="false">
      <c r="A2417" s="95" t="n">
        <f aca="false">MONTH(B2417)+(YEAR(B2417)-1998)*12</f>
        <v>43</v>
      </c>
      <c r="B2417" s="96" t="n">
        <v>37083</v>
      </c>
      <c r="C2417" s="0" t="n">
        <v>3.18</v>
      </c>
      <c r="D2417" s="98" t="n">
        <f aca="false">LN(C2417/C2416)</f>
        <v>0.025479085300985</v>
      </c>
      <c r="E2417" s="99" t="n">
        <f aca="false">STDEV(D2408:D2417)*SQRT(365)</f>
        <v>0.440229141599072</v>
      </c>
    </row>
    <row r="2418" customFormat="false" ht="12.75" hidden="false" customHeight="false" outlineLevel="0" collapsed="false">
      <c r="A2418" s="95" t="n">
        <f aca="false">MONTH(B2418)+(YEAR(B2418)-1998)*12</f>
        <v>43</v>
      </c>
      <c r="B2418" s="96" t="n">
        <v>37084</v>
      </c>
      <c r="C2418" s="0" t="n">
        <v>3.205</v>
      </c>
      <c r="D2418" s="98" t="n">
        <f aca="false">LN(C2418/C2417)</f>
        <v>0.00783089358054784</v>
      </c>
      <c r="E2418" s="99" t="n">
        <f aca="false">STDEV(D2409:D2418)*SQRT(365)</f>
        <v>0.438443783937567</v>
      </c>
    </row>
    <row r="2419" customFormat="false" ht="12.75" hidden="false" customHeight="false" outlineLevel="0" collapsed="false">
      <c r="A2419" s="95" t="n">
        <f aca="false">MONTH(B2419)+(YEAR(B2419)-1998)*12</f>
        <v>43</v>
      </c>
      <c r="B2419" s="96" t="n">
        <v>37085</v>
      </c>
      <c r="C2419" s="0" t="n">
        <v>3.3</v>
      </c>
      <c r="D2419" s="98" t="n">
        <f aca="false">LN(C2419/C2418)</f>
        <v>0.0292103780998012</v>
      </c>
      <c r="E2419" s="99" t="n">
        <f aca="false">STDEV(D2410:D2419)*SQRT(365)</f>
        <v>0.410588763284174</v>
      </c>
    </row>
    <row r="2420" customFormat="false" ht="12.75" hidden="false" customHeight="false" outlineLevel="0" collapsed="false">
      <c r="A2420" s="95" t="n">
        <f aca="false">MONTH(B2420)+(YEAR(B2420)-1998)*12</f>
        <v>43</v>
      </c>
      <c r="B2420" s="96" t="n">
        <v>37086</v>
      </c>
      <c r="C2420" s="0" t="n">
        <v>3.155</v>
      </c>
      <c r="D2420" s="98" t="n">
        <f aca="false">LN(C2420/C2419)</f>
        <v>-0.0449339724792581</v>
      </c>
      <c r="E2420" s="99" t="n">
        <f aca="false">STDEV(D2411:D2420)*SQRT(365)</f>
        <v>0.52433017849437</v>
      </c>
    </row>
    <row r="2421" customFormat="false" ht="12.75" hidden="false" customHeight="false" outlineLevel="0" collapsed="false">
      <c r="A2421" s="95" t="n">
        <f aca="false">MONTH(B2421)+(YEAR(B2421)-1998)*12</f>
        <v>43</v>
      </c>
      <c r="B2421" s="96" t="n">
        <v>37087</v>
      </c>
      <c r="C2421" s="0" t="n">
        <v>3.155</v>
      </c>
      <c r="D2421" s="98" t="n">
        <f aca="false">LN(C2421/C2420)</f>
        <v>0</v>
      </c>
      <c r="E2421" s="99" t="n">
        <f aca="false">STDEV(D2412:D2421)*SQRT(365)</f>
        <v>0.52433017849437</v>
      </c>
    </row>
    <row r="2422" customFormat="false" ht="12.75" hidden="false" customHeight="false" outlineLevel="0" collapsed="false">
      <c r="A2422" s="95" t="n">
        <f aca="false">MONTH(B2422)+(YEAR(B2422)-1998)*12</f>
        <v>43</v>
      </c>
      <c r="B2422" s="96" t="n">
        <v>37088</v>
      </c>
      <c r="C2422" s="0" t="n">
        <v>3.155</v>
      </c>
      <c r="D2422" s="98" t="n">
        <f aca="false">LN(C2422/C2421)</f>
        <v>0</v>
      </c>
      <c r="E2422" s="99" t="n">
        <f aca="false">STDEV(D2413:D2422)*SQRT(365)</f>
        <v>0.490260796619617</v>
      </c>
    </row>
    <row r="2423" customFormat="false" ht="12.75" hidden="false" customHeight="false" outlineLevel="0" collapsed="false">
      <c r="A2423" s="95" t="n">
        <f aca="false">MONTH(B2423)+(YEAR(B2423)-1998)*12</f>
        <v>43</v>
      </c>
      <c r="B2423" s="96" t="n">
        <v>37089</v>
      </c>
      <c r="C2423" s="0" t="n">
        <v>3.075</v>
      </c>
      <c r="D2423" s="98" t="n">
        <f aca="false">LN(C2423/C2422)</f>
        <v>-0.0256835947346951</v>
      </c>
      <c r="E2423" s="99" t="n">
        <f aca="false">STDEV(D2414:D2423)*SQRT(365)</f>
        <v>0.466251762991043</v>
      </c>
    </row>
    <row r="2424" customFormat="false" ht="12.75" hidden="false" customHeight="false" outlineLevel="0" collapsed="false">
      <c r="A2424" s="95" t="n">
        <f aca="false">MONTH(B2424)+(YEAR(B2424)-1998)*12</f>
        <v>43</v>
      </c>
      <c r="B2424" s="96" t="n">
        <v>37090</v>
      </c>
      <c r="C2424" s="0" t="n">
        <v>3.12</v>
      </c>
      <c r="D2424" s="98" t="n">
        <f aca="false">LN(C2424/C2423)</f>
        <v>0.0145281005629098</v>
      </c>
      <c r="E2424" s="99" t="n">
        <f aca="false">STDEV(D2415:D2424)*SQRT(365)</f>
        <v>0.471156331598379</v>
      </c>
    </row>
    <row r="2425" customFormat="false" ht="12.75" hidden="false" customHeight="false" outlineLevel="0" collapsed="false">
      <c r="A2425" s="95" t="n">
        <f aca="false">MONTH(B2425)+(YEAR(B2425)-1998)*12</f>
        <v>43</v>
      </c>
      <c r="B2425" s="96" t="n">
        <v>37091</v>
      </c>
      <c r="C2425" s="0" t="n">
        <v>3.145</v>
      </c>
      <c r="D2425" s="98" t="n">
        <f aca="false">LN(C2425/C2424)</f>
        <v>0.00798088833101283</v>
      </c>
      <c r="E2425" s="99" t="n">
        <f aca="false">STDEV(D2416:D2425)*SQRT(365)</f>
        <v>0.470814456555648</v>
      </c>
    </row>
    <row r="2426" customFormat="false" ht="12.75" hidden="false" customHeight="false" outlineLevel="0" collapsed="false">
      <c r="A2426" s="95" t="n">
        <f aca="false">MONTH(B2426)+(YEAR(B2426)-1998)*12</f>
        <v>43</v>
      </c>
      <c r="B2426" s="96" t="n">
        <v>37092</v>
      </c>
      <c r="C2426" s="0" t="n">
        <v>3.025</v>
      </c>
      <c r="D2426" s="98" t="n">
        <f aca="false">LN(C2426/C2425)</f>
        <v>-0.0389027986695991</v>
      </c>
      <c r="E2426" s="99" t="n">
        <f aca="false">STDEV(D2417:D2426)*SQRT(365)</f>
        <v>0.49208108155232</v>
      </c>
    </row>
    <row r="2427" customFormat="false" ht="12.75" hidden="false" customHeight="false" outlineLevel="0" collapsed="false">
      <c r="A2427" s="95" t="n">
        <f aca="false">MONTH(B2427)+(YEAR(B2427)-1998)*12</f>
        <v>43</v>
      </c>
      <c r="B2427" s="96" t="n">
        <v>37093</v>
      </c>
      <c r="C2427" s="0" t="n">
        <v>2.95</v>
      </c>
      <c r="D2427" s="98" t="n">
        <f aca="false">LN(C2427/C2426)</f>
        <v>-0.0251059211310762</v>
      </c>
      <c r="E2427" s="99" t="n">
        <f aca="false">STDEV(D2418:D2427)*SQRT(365)</f>
        <v>0.470055351591178</v>
      </c>
    </row>
    <row r="2428" customFormat="false" ht="12.75" hidden="false" customHeight="false" outlineLevel="0" collapsed="false">
      <c r="A2428" s="95" t="n">
        <f aca="false">MONTH(B2428)+(YEAR(B2428)-1998)*12</f>
        <v>43</v>
      </c>
      <c r="B2428" s="96" t="n">
        <v>37094</v>
      </c>
      <c r="C2428" s="0" t="n">
        <v>2.95</v>
      </c>
      <c r="D2428" s="98" t="n">
        <f aca="false">LN(C2428/C2427)</f>
        <v>0</v>
      </c>
      <c r="E2428" s="99" t="n">
        <f aca="false">STDEV(D2419:D2428)*SQRT(365)</f>
        <v>0.462004035182035</v>
      </c>
    </row>
    <row r="2429" customFormat="false" ht="12.75" hidden="false" customHeight="false" outlineLevel="0" collapsed="false">
      <c r="A2429" s="95" t="n">
        <f aca="false">MONTH(B2429)+(YEAR(B2429)-1998)*12</f>
        <v>43</v>
      </c>
      <c r="B2429" s="96" t="n">
        <v>37095</v>
      </c>
      <c r="C2429" s="0" t="n">
        <v>2.95</v>
      </c>
      <c r="D2429" s="98" t="n">
        <f aca="false">LN(C2429/C2428)</f>
        <v>0</v>
      </c>
      <c r="E2429" s="99" t="n">
        <f aca="false">STDEV(D2420:D2429)*SQRT(365)</f>
        <v>0.394639640239909</v>
      </c>
    </row>
    <row r="2430" customFormat="false" ht="12.75" hidden="false" customHeight="false" outlineLevel="0" collapsed="false">
      <c r="A2430" s="95" t="n">
        <f aca="false">MONTH(B2430)+(YEAR(B2430)-1998)*12</f>
        <v>43</v>
      </c>
      <c r="B2430" s="96" t="n">
        <v>37096</v>
      </c>
      <c r="C2430" s="0" t="n">
        <v>3.01</v>
      </c>
      <c r="D2430" s="98" t="n">
        <f aca="false">LN(C2430/C2429)</f>
        <v>0.0201349084090558</v>
      </c>
      <c r="E2430" s="99" t="n">
        <f aca="false">STDEV(D2421:D2430)*SQRT(365)</f>
        <v>0.363731212733083</v>
      </c>
    </row>
    <row r="2431" customFormat="false" ht="12.75" hidden="false" customHeight="false" outlineLevel="0" collapsed="false">
      <c r="A2431" s="95" t="n">
        <f aca="false">MONTH(B2431)+(YEAR(B2431)-1998)*12</f>
        <v>43</v>
      </c>
      <c r="B2431" s="96" t="n">
        <v>37097</v>
      </c>
      <c r="C2431" s="0" t="n">
        <v>3.01</v>
      </c>
      <c r="D2431" s="98" t="n">
        <f aca="false">LN(C2431/C2430)</f>
        <v>0</v>
      </c>
      <c r="E2431" s="99" t="n">
        <f aca="false">STDEV(D2422:D2431)*SQRT(365)</f>
        <v>0.363731212733083</v>
      </c>
    </row>
    <row r="2432" customFormat="false" ht="12.75" hidden="false" customHeight="false" outlineLevel="0" collapsed="false">
      <c r="A2432" s="95" t="n">
        <f aca="false">MONTH(B2432)+(YEAR(B2432)-1998)*12</f>
        <v>43</v>
      </c>
      <c r="B2432" s="96" t="n">
        <v>37098</v>
      </c>
      <c r="C2432" s="0" t="n">
        <v>3.06</v>
      </c>
      <c r="D2432" s="98" t="n">
        <f aca="false">LN(C2432/C2431)</f>
        <v>0.016474837203505</v>
      </c>
      <c r="E2432" s="99" t="n">
        <f aca="false">STDEV(D2423:D2432)*SQRT(365)</f>
        <v>0.385349553841277</v>
      </c>
    </row>
    <row r="2433" customFormat="false" ht="12.75" hidden="false" customHeight="false" outlineLevel="0" collapsed="false">
      <c r="A2433" s="95" t="n">
        <f aca="false">MONTH(B2433)+(YEAR(B2433)-1998)*12</f>
        <v>43</v>
      </c>
      <c r="B2433" s="96" t="n">
        <v>37099</v>
      </c>
      <c r="C2433" s="0" t="n">
        <v>3.265</v>
      </c>
      <c r="D2433" s="98" t="n">
        <f aca="false">LN(C2433/C2432)</f>
        <v>0.064844846764105</v>
      </c>
      <c r="E2433" s="99" t="n">
        <f aca="false">STDEV(D2424:D2433)*SQRT(365)</f>
        <v>0.530551587724046</v>
      </c>
    </row>
    <row r="2434" customFormat="false" ht="12.75" hidden="false" customHeight="false" outlineLevel="0" collapsed="false">
      <c r="A2434" s="95" t="n">
        <f aca="false">MONTH(B2434)+(YEAR(B2434)-1998)*12</f>
        <v>43</v>
      </c>
      <c r="B2434" s="96" t="n">
        <v>37100</v>
      </c>
      <c r="C2434" s="0" t="n">
        <v>3.065</v>
      </c>
      <c r="D2434" s="98" t="n">
        <f aca="false">LN(C2434/C2433)</f>
        <v>-0.0632121933402198</v>
      </c>
      <c r="E2434" s="99" t="n">
        <f aca="false">STDEV(D2425:D2434)*SQRT(365)</f>
        <v>0.669530742603405</v>
      </c>
    </row>
    <row r="2435" customFormat="false" ht="12.75" hidden="false" customHeight="false" outlineLevel="0" collapsed="false">
      <c r="A2435" s="95" t="n">
        <f aca="false">MONTH(B2435)+(YEAR(B2435)-1998)*12</f>
        <v>43</v>
      </c>
      <c r="B2435" s="96" t="n">
        <v>37101</v>
      </c>
      <c r="C2435" s="0" t="n">
        <v>3.065</v>
      </c>
      <c r="D2435" s="98" t="n">
        <f aca="false">LN(C2435/C2434)</f>
        <v>0</v>
      </c>
      <c r="E2435" s="99" t="n">
        <f aca="false">STDEV(D2426:D2435)*SQRT(365)</f>
        <v>0.666542278826469</v>
      </c>
    </row>
    <row r="2436" customFormat="false" ht="12.75" hidden="false" customHeight="false" outlineLevel="0" collapsed="false">
      <c r="A2436" s="95" t="n">
        <f aca="false">MONTH(B2436)+(YEAR(B2436)-1998)*12</f>
        <v>43</v>
      </c>
      <c r="B2436" s="96" t="n">
        <v>37102</v>
      </c>
      <c r="C2436" s="0" t="n">
        <v>3.065</v>
      </c>
      <c r="D2436" s="98" t="n">
        <f aca="false">LN(C2436/C2435)</f>
        <v>0</v>
      </c>
      <c r="E2436" s="99" t="n">
        <f aca="false">STDEV(D2427:D2436)*SQRT(365)</f>
        <v>0.620397733629086</v>
      </c>
    </row>
    <row r="2437" customFormat="false" ht="12.75" hidden="false" customHeight="false" outlineLevel="0" collapsed="false">
      <c r="A2437" s="95" t="n">
        <f aca="false">MONTH(B2437)+(YEAR(B2437)-1998)*12</f>
        <v>43</v>
      </c>
      <c r="B2437" s="96" t="n">
        <v>37103</v>
      </c>
      <c r="C2437" s="0" t="n">
        <v>3.27</v>
      </c>
      <c r="D2437" s="98" t="n">
        <f aca="false">LN(C2437/C2436)</f>
        <v>0.0647424155209872</v>
      </c>
      <c r="E2437" s="99" t="n">
        <f aca="false">STDEV(D2428:D2437)*SQRT(365)</f>
        <v>0.697860952227677</v>
      </c>
    </row>
    <row r="2438" customFormat="false" ht="12.75" hidden="false" customHeight="false" outlineLevel="0" collapsed="false">
      <c r="A2438" s="95" t="n">
        <f aca="false">MONTH(B2438)+(YEAR(B2438)-1998)*12</f>
        <v>44</v>
      </c>
      <c r="B2438" s="96" t="n">
        <v>37104</v>
      </c>
      <c r="C2438" s="0" t="n">
        <v>3.32</v>
      </c>
      <c r="D2438" s="98" t="n">
        <f aca="false">LN(C2438/C2437)</f>
        <v>0.0151747980192351</v>
      </c>
      <c r="E2438" s="99" t="n">
        <f aca="false">STDEV(D2429:D2438)*SQRT(365)</f>
        <v>0.694794283295656</v>
      </c>
    </row>
    <row r="2439" customFormat="false" ht="12.75" hidden="false" customHeight="false" outlineLevel="0" collapsed="false">
      <c r="A2439" s="95" t="n">
        <f aca="false">MONTH(B2439)+(YEAR(B2439)-1998)*12</f>
        <v>44</v>
      </c>
      <c r="B2439" s="96" t="n">
        <v>37105</v>
      </c>
      <c r="C2439" s="0" t="n">
        <v>3.26</v>
      </c>
      <c r="D2439" s="98" t="n">
        <f aca="false">LN(C2439/C2438)</f>
        <v>-0.0182375875497809</v>
      </c>
      <c r="E2439" s="99" t="n">
        <f aca="false">STDEV(D2430:D2439)*SQRT(365)</f>
        <v>0.715792117305174</v>
      </c>
    </row>
    <row r="2440" customFormat="false" ht="12.75" hidden="false" customHeight="false" outlineLevel="0" collapsed="false">
      <c r="A2440" s="95" t="n">
        <f aca="false">MONTH(B2440)+(YEAR(B2440)-1998)*12</f>
        <v>44</v>
      </c>
      <c r="B2440" s="96" t="n">
        <v>37106</v>
      </c>
      <c r="C2440" s="0" t="n">
        <v>3.15</v>
      </c>
      <c r="D2440" s="98" t="n">
        <f aca="false">LN(C2440/C2439)</f>
        <v>-0.0343247425410745</v>
      </c>
      <c r="E2440" s="99" t="n">
        <f aca="false">STDEV(D2431:D2440)*SQRT(365)</f>
        <v>0.758820670900942</v>
      </c>
    </row>
    <row r="2441" customFormat="false" ht="12.75" hidden="false" customHeight="false" outlineLevel="0" collapsed="false">
      <c r="A2441" s="95" t="n">
        <f aca="false">MONTH(B2441)+(YEAR(B2441)-1998)*12</f>
        <v>44</v>
      </c>
      <c r="B2441" s="96" t="n">
        <v>37107</v>
      </c>
      <c r="C2441" s="0" t="n">
        <v>3.055</v>
      </c>
      <c r="D2441" s="98" t="n">
        <f aca="false">LN(C2441/C2440)</f>
        <v>-0.0306228602139829</v>
      </c>
      <c r="E2441" s="99" t="n">
        <f aca="false">STDEV(D2432:D2441)*SQRT(365)</f>
        <v>0.788244394693182</v>
      </c>
    </row>
    <row r="2442" customFormat="false" ht="12.75" hidden="false" customHeight="false" outlineLevel="0" collapsed="false">
      <c r="A2442" s="95" t="n">
        <f aca="false">MONTH(B2442)+(YEAR(B2442)-1998)*12</f>
        <v>44</v>
      </c>
      <c r="B2442" s="96" t="n">
        <v>37108</v>
      </c>
      <c r="C2442" s="0" t="n">
        <v>3.055</v>
      </c>
      <c r="D2442" s="98" t="n">
        <f aca="false">LN(C2442/C2441)</f>
        <v>0</v>
      </c>
      <c r="E2442" s="99" t="n">
        <f aca="false">STDEV(D2433:D2442)*SQRT(365)</f>
        <v>0.781795279619846</v>
      </c>
    </row>
    <row r="2443" customFormat="false" ht="12.75" hidden="false" customHeight="false" outlineLevel="0" collapsed="false">
      <c r="A2443" s="95" t="n">
        <f aca="false">MONTH(B2443)+(YEAR(B2443)-1998)*12</f>
        <v>44</v>
      </c>
      <c r="B2443" s="96" t="n">
        <v>37109</v>
      </c>
      <c r="C2443" s="0" t="n">
        <v>3.055</v>
      </c>
      <c r="D2443" s="98" t="n">
        <f aca="false">LN(C2443/C2442)</f>
        <v>0</v>
      </c>
      <c r="E2443" s="99" t="n">
        <f aca="false">STDEV(D2434:D2443)*SQRT(365)</f>
        <v>0.650200371157135</v>
      </c>
    </row>
    <row r="2444" customFormat="false" ht="12.75" hidden="false" customHeight="false" outlineLevel="0" collapsed="false">
      <c r="A2444" s="95" t="n">
        <f aca="false">MONTH(B2444)+(YEAR(B2444)-1998)*12</f>
        <v>44</v>
      </c>
      <c r="B2444" s="96" t="n">
        <v>37110</v>
      </c>
      <c r="C2444" s="0" t="n">
        <v>3.055</v>
      </c>
      <c r="D2444" s="98" t="n">
        <f aca="false">LN(C2444/C2443)</f>
        <v>0</v>
      </c>
      <c r="E2444" s="99" t="n">
        <f aca="false">STDEV(D2435:D2444)*SQRT(365)</f>
        <v>0.527816315351167</v>
      </c>
    </row>
    <row r="2445" customFormat="false" ht="12.75" hidden="false" customHeight="false" outlineLevel="0" collapsed="false">
      <c r="A2445" s="95" t="n">
        <f aca="false">MONTH(B2445)+(YEAR(B2445)-1998)*12</f>
        <v>44</v>
      </c>
      <c r="B2445" s="96" t="n">
        <v>37111</v>
      </c>
      <c r="C2445" s="0" t="n">
        <v>3.135</v>
      </c>
      <c r="D2445" s="98" t="n">
        <f aca="false">LN(C2445/C2444)</f>
        <v>0.0258495814613253</v>
      </c>
      <c r="E2445" s="99" t="n">
        <f aca="false">STDEV(D2436:D2445)*SQRT(365)</f>
        <v>0.551057698485472</v>
      </c>
    </row>
    <row r="2446" customFormat="false" ht="12.75" hidden="false" customHeight="false" outlineLevel="0" collapsed="false">
      <c r="A2446" s="95" t="n">
        <f aca="false">MONTH(B2446)+(YEAR(B2446)-1998)*12</f>
        <v>44</v>
      </c>
      <c r="B2446" s="96" t="n">
        <v>37112</v>
      </c>
      <c r="C2446" s="0" t="n">
        <v>3.09</v>
      </c>
      <c r="D2446" s="98" t="n">
        <f aca="false">LN(C2446/C2445)</f>
        <v>-0.0144580831752299</v>
      </c>
      <c r="E2446" s="99" t="n">
        <f aca="false">STDEV(D2437:D2446)*SQRT(365)</f>
        <v>0.560305789088342</v>
      </c>
    </row>
    <row r="2447" customFormat="false" ht="12.75" hidden="false" customHeight="false" outlineLevel="0" collapsed="false">
      <c r="A2447" s="95" t="n">
        <f aca="false">MONTH(B2447)+(YEAR(B2447)-1998)*12</f>
        <v>44</v>
      </c>
      <c r="B2447" s="96" t="n">
        <v>37113</v>
      </c>
      <c r="C2447" s="0" t="n">
        <v>3.09</v>
      </c>
      <c r="D2447" s="98" t="n">
        <f aca="false">LN(C2447/C2446)</f>
        <v>0</v>
      </c>
      <c r="E2447" s="99" t="n">
        <f aca="false">STDEV(D2438:D2447)*SQRT(365)</f>
        <v>0.362239490400603</v>
      </c>
    </row>
    <row r="2448" customFormat="false" ht="12.75" hidden="false" customHeight="false" outlineLevel="0" collapsed="false">
      <c r="A2448" s="95" t="n">
        <f aca="false">MONTH(B2448)+(YEAR(B2448)-1998)*12</f>
        <v>44</v>
      </c>
      <c r="B2448" s="96" t="n">
        <v>37114</v>
      </c>
      <c r="C2448" s="0" t="n">
        <v>2.98</v>
      </c>
      <c r="D2448" s="98" t="n">
        <f aca="false">LN(C2448/C2447)</f>
        <v>-0.0362477903923409</v>
      </c>
      <c r="E2448" s="99" t="n">
        <f aca="false">STDEV(D2439:D2448)*SQRT(365)</f>
        <v>0.375266734272264</v>
      </c>
    </row>
    <row r="2449" customFormat="false" ht="12.75" hidden="false" customHeight="false" outlineLevel="0" collapsed="false">
      <c r="A2449" s="95" t="n">
        <f aca="false">MONTH(B2449)+(YEAR(B2449)-1998)*12</f>
        <v>44</v>
      </c>
      <c r="B2449" s="96" t="n">
        <v>37115</v>
      </c>
      <c r="C2449" s="0" t="n">
        <v>2.98</v>
      </c>
      <c r="D2449" s="98" t="n">
        <f aca="false">LN(C2449/C2448)</f>
        <v>0</v>
      </c>
      <c r="E2449" s="99" t="n">
        <f aca="false">STDEV(D2440:D2449)*SQRT(365)</f>
        <v>0.376788138231194</v>
      </c>
    </row>
    <row r="2450" customFormat="false" ht="12.75" hidden="false" customHeight="false" outlineLevel="0" collapsed="false">
      <c r="A2450" s="95" t="n">
        <f aca="false">MONTH(B2450)+(YEAR(B2450)-1998)*12</f>
        <v>44</v>
      </c>
      <c r="B2450" s="96" t="n">
        <v>37116</v>
      </c>
      <c r="C2450" s="0" t="n">
        <v>2.98</v>
      </c>
      <c r="D2450" s="98" t="n">
        <f aca="false">LN(C2450/C2449)</f>
        <v>0</v>
      </c>
      <c r="E2450" s="99" t="n">
        <f aca="false">STDEV(D2441:D2450)*SQRT(365)</f>
        <v>0.338247677910609</v>
      </c>
    </row>
    <row r="2451" customFormat="false" ht="12.75" hidden="false" customHeight="false" outlineLevel="0" collapsed="false">
      <c r="A2451" s="95" t="n">
        <f aca="false">MONTH(B2451)+(YEAR(B2451)-1998)*12</f>
        <v>44</v>
      </c>
      <c r="B2451" s="96" t="n">
        <v>37117</v>
      </c>
      <c r="C2451" s="0" t="n">
        <v>2.995</v>
      </c>
      <c r="D2451" s="98" t="n">
        <f aca="false">LN(C2451/C2450)</f>
        <v>0.00502093105009966</v>
      </c>
      <c r="E2451" s="99" t="n">
        <f aca="false">STDEV(D2442:D2451)*SQRT(365)</f>
        <v>0.297135734139529</v>
      </c>
    </row>
    <row r="2452" customFormat="false" ht="12.75" hidden="false" customHeight="false" outlineLevel="0" collapsed="false">
      <c r="A2452" s="95" t="n">
        <f aca="false">MONTH(B2452)+(YEAR(B2452)-1998)*12</f>
        <v>44</v>
      </c>
      <c r="B2452" s="96" t="n">
        <v>37118</v>
      </c>
      <c r="C2452" s="0" t="n">
        <v>3.03</v>
      </c>
      <c r="D2452" s="98" t="n">
        <f aca="false">LN(C2452/C2451)</f>
        <v>0.0116183879538651</v>
      </c>
      <c r="E2452" s="99" t="n">
        <f aca="false">STDEV(D2443:D2452)*SQRT(365)</f>
        <v>0.308360038307648</v>
      </c>
    </row>
    <row r="2453" customFormat="false" ht="12.75" hidden="false" customHeight="false" outlineLevel="0" collapsed="false">
      <c r="A2453" s="95" t="n">
        <f aca="false">MONTH(B2453)+(YEAR(B2453)-1998)*12</f>
        <v>44</v>
      </c>
      <c r="B2453" s="96" t="n">
        <v>37119</v>
      </c>
      <c r="C2453" s="0" t="n">
        <v>3.145</v>
      </c>
      <c r="D2453" s="98" t="n">
        <f aca="false">LN(C2453/C2452)</f>
        <v>0.0372512706311263</v>
      </c>
      <c r="E2453" s="99" t="n">
        <f aca="false">STDEV(D2444:D2453)*SQRT(365)</f>
        <v>0.384991105750358</v>
      </c>
    </row>
    <row r="2454" customFormat="false" ht="12.75" hidden="false" customHeight="false" outlineLevel="0" collapsed="false">
      <c r="A2454" s="95" t="n">
        <f aca="false">MONTH(B2454)+(YEAR(B2454)-1998)*12</f>
        <v>44</v>
      </c>
      <c r="B2454" s="96" t="n">
        <v>37120</v>
      </c>
      <c r="C2454" s="0" t="n">
        <v>3.44</v>
      </c>
      <c r="D2454" s="98" t="n">
        <f aca="false">LN(C2454/C2453)</f>
        <v>0.0896575812329032</v>
      </c>
      <c r="E2454" s="99" t="n">
        <f aca="false">STDEV(D2445:D2454)*SQRT(365)</f>
        <v>0.648466145931698</v>
      </c>
    </row>
    <row r="2455" customFormat="false" ht="12.75" hidden="false" customHeight="false" outlineLevel="0" collapsed="false">
      <c r="A2455" s="95" t="n">
        <f aca="false">MONTH(B2455)+(YEAR(B2455)-1998)*12</f>
        <v>44</v>
      </c>
      <c r="B2455" s="96" t="n">
        <v>37121</v>
      </c>
      <c r="C2455" s="0" t="n">
        <v>3.23</v>
      </c>
      <c r="D2455" s="98" t="n">
        <f aca="false">LN(C2455/C2454)</f>
        <v>-0.0629893341507418</v>
      </c>
      <c r="E2455" s="99" t="n">
        <f aca="false">STDEV(D2446:D2455)*SQRT(365)</f>
        <v>0.779640289136587</v>
      </c>
    </row>
    <row r="2456" customFormat="false" ht="12.75" hidden="false" customHeight="false" outlineLevel="0" collapsed="false">
      <c r="A2456" s="95" t="n">
        <f aca="false">MONTH(B2456)+(YEAR(B2456)-1998)*12</f>
        <v>44</v>
      </c>
      <c r="B2456" s="96" t="n">
        <v>37122</v>
      </c>
      <c r="C2456" s="0" t="n">
        <v>3.23</v>
      </c>
      <c r="D2456" s="98" t="n">
        <f aca="false">LN(C2456/C2455)</f>
        <v>0</v>
      </c>
      <c r="E2456" s="99" t="n">
        <f aca="false">STDEV(D2447:D2456)*SQRT(365)</f>
        <v>0.771370698356037</v>
      </c>
    </row>
    <row r="2457" customFormat="false" ht="12.75" hidden="false" customHeight="false" outlineLevel="0" collapsed="false">
      <c r="A2457" s="95" t="n">
        <f aca="false">MONTH(B2457)+(YEAR(B2457)-1998)*12</f>
        <v>44</v>
      </c>
      <c r="B2457" s="96" t="n">
        <v>37123</v>
      </c>
      <c r="C2457" s="0" t="n">
        <v>3.23</v>
      </c>
      <c r="D2457" s="98" t="n">
        <f aca="false">LN(C2457/C2456)</f>
        <v>0</v>
      </c>
      <c r="E2457" s="99" t="n">
        <f aca="false">STDEV(D2448:D2457)*SQRT(365)</f>
        <v>0.771370698356037</v>
      </c>
    </row>
    <row r="2458" customFormat="false" ht="12.75" hidden="false" customHeight="false" outlineLevel="0" collapsed="false">
      <c r="A2458" s="95" t="n">
        <f aca="false">MONTH(B2458)+(YEAR(B2458)-1998)*12</f>
        <v>44</v>
      </c>
      <c r="B2458" s="96" t="n">
        <v>37124</v>
      </c>
      <c r="C2458" s="0" t="n">
        <v>3.16</v>
      </c>
      <c r="D2458" s="98" t="n">
        <f aca="false">LN(C2458/C2457)</f>
        <v>-0.0219101096357443</v>
      </c>
      <c r="E2458" s="99" t="n">
        <f aca="false">STDEV(D2449:D2458)*SQRT(365)</f>
        <v>0.745123278155602</v>
      </c>
    </row>
    <row r="2459" customFormat="false" ht="12.75" hidden="false" customHeight="false" outlineLevel="0" collapsed="false">
      <c r="A2459" s="95" t="n">
        <f aca="false">MONTH(B2459)+(YEAR(B2459)-1998)*12</f>
        <v>44</v>
      </c>
      <c r="B2459" s="96" t="n">
        <v>37125</v>
      </c>
      <c r="C2459" s="0" t="n">
        <v>3.165</v>
      </c>
      <c r="D2459" s="98" t="n">
        <f aca="false">LN(C2459/C2458)</f>
        <v>0.00158102799731877</v>
      </c>
      <c r="E2459" s="99" t="n">
        <f aca="false">STDEV(D2450:D2459)*SQRT(365)</f>
        <v>0.74467968403342</v>
      </c>
    </row>
    <row r="2460" customFormat="false" ht="12.75" hidden="false" customHeight="false" outlineLevel="0" collapsed="false">
      <c r="A2460" s="95" t="n">
        <f aca="false">MONTH(B2460)+(YEAR(B2460)-1998)*12</f>
        <v>44</v>
      </c>
      <c r="B2460" s="96" t="n">
        <v>37126</v>
      </c>
      <c r="C2460" s="0" t="n">
        <v>3.19</v>
      </c>
      <c r="D2460" s="98" t="n">
        <f aca="false">LN(C2460/C2459)</f>
        <v>0.00786786120061374</v>
      </c>
      <c r="E2460" s="99" t="n">
        <f aca="false">STDEV(D2451:D2460)*SQRT(365)</f>
        <v>0.743615231138479</v>
      </c>
    </row>
    <row r="2461" customFormat="false" ht="12.75" hidden="false" customHeight="false" outlineLevel="0" collapsed="false">
      <c r="A2461" s="95" t="n">
        <f aca="false">MONTH(B2461)+(YEAR(B2461)-1998)*12</f>
        <v>44</v>
      </c>
      <c r="B2461" s="96" t="n">
        <v>37127</v>
      </c>
      <c r="C2461" s="0" t="n">
        <v>2.86</v>
      </c>
      <c r="D2461" s="98" t="n">
        <f aca="false">LN(C2461/C2460)</f>
        <v>-0.109199291964992</v>
      </c>
      <c r="E2461" s="99" t="n">
        <f aca="false">STDEV(D2452:D2461)*SQRT(365)</f>
        <v>1.02260684097979</v>
      </c>
    </row>
    <row r="2462" customFormat="false" ht="12.75" hidden="false" customHeight="false" outlineLevel="0" collapsed="false">
      <c r="A2462" s="95" t="n">
        <f aca="false">MONTH(B2462)+(YEAR(B2462)-1998)*12</f>
        <v>44</v>
      </c>
      <c r="B2462" s="96" t="n">
        <v>37128</v>
      </c>
      <c r="C2462" s="0" t="n">
        <v>2.77</v>
      </c>
      <c r="D2462" s="98" t="n">
        <f aca="false">LN(C2462/C2461)</f>
        <v>-0.0319743046325141</v>
      </c>
      <c r="E2462" s="99" t="n">
        <f aca="false">STDEV(D2453:D2462)*SQRT(365)</f>
        <v>1.02844414922286</v>
      </c>
    </row>
    <row r="2463" customFormat="false" ht="12.75" hidden="false" customHeight="false" outlineLevel="0" collapsed="false">
      <c r="A2463" s="95" t="n">
        <f aca="false">MONTH(B2463)+(YEAR(B2463)-1998)*12</f>
        <v>44</v>
      </c>
      <c r="B2463" s="96" t="n">
        <v>37129</v>
      </c>
      <c r="C2463" s="0" t="n">
        <v>2.77</v>
      </c>
      <c r="D2463" s="98" t="n">
        <f aca="false">LN(C2463/C2462)</f>
        <v>0</v>
      </c>
      <c r="E2463" s="99" t="n">
        <f aca="false">STDEV(D2454:D2463)*SQRT(365)</f>
        <v>0.984217981282467</v>
      </c>
    </row>
    <row r="2464" customFormat="false" ht="12.75" hidden="false" customHeight="false" outlineLevel="0" collapsed="false">
      <c r="A2464" s="95" t="n">
        <f aca="false">MONTH(B2464)+(YEAR(B2464)-1998)*12</f>
        <v>44</v>
      </c>
      <c r="B2464" s="96" t="n">
        <v>37130</v>
      </c>
      <c r="C2464" s="0" t="n">
        <v>2.77</v>
      </c>
      <c r="D2464" s="98" t="n">
        <f aca="false">LN(C2464/C2463)</f>
        <v>0</v>
      </c>
      <c r="E2464" s="99" t="n">
        <f aca="false">STDEV(D2455:D2464)*SQRT(365)</f>
        <v>0.719546014624343</v>
      </c>
    </row>
    <row r="2465" customFormat="false" ht="12.75" hidden="false" customHeight="false" outlineLevel="0" collapsed="false">
      <c r="A2465" s="95" t="n">
        <f aca="false">MONTH(B2465)+(YEAR(B2465)-1998)*12</f>
        <v>44</v>
      </c>
      <c r="B2465" s="96" t="n">
        <v>37131</v>
      </c>
      <c r="C2465" s="0" t="n">
        <v>2.59</v>
      </c>
      <c r="D2465" s="98" t="n">
        <f aca="false">LN(C2465/C2464)</f>
        <v>-0.0671894444878008</v>
      </c>
      <c r="E2465" s="99" t="n">
        <f aca="false">STDEV(D2456:D2465)*SQRT(365)</f>
        <v>0.729705032598545</v>
      </c>
    </row>
    <row r="2466" customFormat="false" ht="12.75" hidden="false" customHeight="false" outlineLevel="0" collapsed="false">
      <c r="A2466" s="95" t="n">
        <f aca="false">MONTH(B2466)+(YEAR(B2466)-1998)*12</f>
        <v>44</v>
      </c>
      <c r="B2466" s="96" t="n">
        <v>37132</v>
      </c>
      <c r="C2466" s="0" t="n">
        <v>2.555</v>
      </c>
      <c r="D2466" s="98" t="n">
        <f aca="false">LN(C2466/C2465)</f>
        <v>-0.0136056520557785</v>
      </c>
      <c r="E2466" s="99" t="n">
        <f aca="false">STDEV(D2457:D2466)*SQRT(365)</f>
        <v>0.717535082006715</v>
      </c>
    </row>
    <row r="2467" customFormat="false" ht="12.75" hidden="false" customHeight="false" outlineLevel="0" collapsed="false">
      <c r="A2467" s="95" t="n">
        <f aca="false">MONTH(B2467)+(YEAR(B2467)-1998)*12</f>
        <v>44</v>
      </c>
      <c r="B2467" s="96" t="n">
        <v>37133</v>
      </c>
      <c r="C2467" s="0" t="n">
        <v>2.445</v>
      </c>
      <c r="D2467" s="98" t="n">
        <f aca="false">LN(C2467/C2466)</f>
        <v>-0.0440071007288325</v>
      </c>
      <c r="E2467" s="99" t="n">
        <f aca="false">STDEV(D2458:D2467)*SQRT(365)</f>
        <v>0.708423933791154</v>
      </c>
    </row>
    <row r="2468" customFormat="false" ht="12.75" hidden="false" customHeight="false" outlineLevel="0" collapsed="false">
      <c r="A2468" s="95" t="n">
        <f aca="false">MONTH(B2468)+(YEAR(B2468)-1998)*12</f>
        <v>44</v>
      </c>
      <c r="B2468" s="96" t="n">
        <v>37134</v>
      </c>
      <c r="C2468" s="0" t="n">
        <v>2.46</v>
      </c>
      <c r="D2468" s="98" t="n">
        <f aca="false">LN(C2468/C2467)</f>
        <v>0.00611622701743605</v>
      </c>
      <c r="E2468" s="99" t="n">
        <f aca="false">STDEV(D2459:D2468)*SQRT(365)</f>
        <v>0.737579045912471</v>
      </c>
    </row>
    <row r="2469" customFormat="false" ht="12.75" hidden="false" customHeight="false" outlineLevel="0" collapsed="false">
      <c r="A2469" s="95" t="n">
        <f aca="false">MONTH(B2469)+(YEAR(B2469)-1998)*12</f>
        <v>45</v>
      </c>
      <c r="B2469" s="96" t="n">
        <v>37135</v>
      </c>
      <c r="C2469" s="0" t="n">
        <v>2.15</v>
      </c>
      <c r="D2469" s="98" t="n">
        <f aca="false">LN(C2469/C2468)</f>
        <v>-0.1346935078047</v>
      </c>
      <c r="E2469" s="99" t="n">
        <f aca="false">STDEV(D2460:D2469)*SQRT(365)</f>
        <v>0.963115297756308</v>
      </c>
    </row>
    <row r="2470" customFormat="false" ht="12.75" hidden="false" customHeight="false" outlineLevel="0" collapsed="false">
      <c r="A2470" s="95" t="n">
        <f aca="false">MONTH(B2470)+(YEAR(B2470)-1998)*12</f>
        <v>45</v>
      </c>
      <c r="B2470" s="96" t="n">
        <v>37136</v>
      </c>
      <c r="C2470" s="0" t="n">
        <v>2.15</v>
      </c>
      <c r="D2470" s="98" t="n">
        <f aca="false">LN(C2470/C2469)</f>
        <v>0</v>
      </c>
      <c r="E2470" s="99" t="n">
        <f aca="false">STDEV(D2461:D2470)*SQRT(365)</f>
        <v>0.948763604337039</v>
      </c>
    </row>
    <row r="2471" customFormat="false" ht="12.75" hidden="false" customHeight="false" outlineLevel="0" collapsed="false">
      <c r="A2471" s="95" t="n">
        <f aca="false">MONTH(B2471)+(YEAR(B2471)-1998)*12</f>
        <v>45</v>
      </c>
      <c r="B2471" s="96" t="n">
        <v>37137</v>
      </c>
      <c r="C2471" s="0" t="n">
        <v>2.15</v>
      </c>
      <c r="D2471" s="98" t="n">
        <f aca="false">LN(C2471/C2470)</f>
        <v>0</v>
      </c>
      <c r="E2471" s="99" t="n">
        <f aca="false">STDEV(D2462:D2471)*SQRT(365)</f>
        <v>0.847144839693147</v>
      </c>
    </row>
    <row r="2472" customFormat="false" ht="12.75" hidden="false" customHeight="false" outlineLevel="0" collapsed="false">
      <c r="A2472" s="95" t="n">
        <f aca="false">MONTH(B2472)+(YEAR(B2472)-1998)*12</f>
        <v>45</v>
      </c>
      <c r="B2472" s="96" t="n">
        <v>37138</v>
      </c>
      <c r="C2472" s="0" t="n">
        <v>2.15</v>
      </c>
      <c r="D2472" s="98" t="n">
        <f aca="false">LN(C2472/C2471)</f>
        <v>0</v>
      </c>
      <c r="E2472" s="99" t="n">
        <f aca="false">STDEV(D2463:D2472)*SQRT(365)</f>
        <v>0.86374279855346</v>
      </c>
    </row>
    <row r="2473" customFormat="false" ht="12.75" hidden="false" customHeight="false" outlineLevel="0" collapsed="false">
      <c r="A2473" s="95" t="n">
        <f aca="false">MONTH(B2473)+(YEAR(B2473)-1998)*12</f>
        <v>45</v>
      </c>
      <c r="B2473" s="96" t="n">
        <v>37139</v>
      </c>
      <c r="C2473" s="0" t="n">
        <v>2.2</v>
      </c>
      <c r="D2473" s="98" t="n">
        <f aca="false">LN(C2473/C2472)</f>
        <v>0.0229895182246988</v>
      </c>
      <c r="E2473" s="99" t="n">
        <f aca="false">STDEV(D2464:D2473)*SQRT(365)</f>
        <v>0.901437925998155</v>
      </c>
    </row>
    <row r="2474" customFormat="false" ht="12.75" hidden="false" customHeight="false" outlineLevel="0" collapsed="false">
      <c r="A2474" s="95" t="n">
        <f aca="false">MONTH(B2474)+(YEAR(B2474)-1998)*12</f>
        <v>45</v>
      </c>
      <c r="B2474" s="96" t="n">
        <v>37140</v>
      </c>
      <c r="C2474" s="0" t="n">
        <v>2.335</v>
      </c>
      <c r="D2474" s="98" t="n">
        <f aca="false">LN(C2474/C2473)</f>
        <v>0.0595545307565904</v>
      </c>
      <c r="E2474" s="99" t="n">
        <f aca="false">STDEV(D2465:D2474)*SQRT(365)</f>
        <v>1.02632211290975</v>
      </c>
    </row>
    <row r="2475" customFormat="false" ht="12.75" hidden="false" customHeight="false" outlineLevel="0" collapsed="false">
      <c r="A2475" s="95" t="n">
        <f aca="false">MONTH(B2475)+(YEAR(B2475)-1998)*12</f>
        <v>45</v>
      </c>
      <c r="B2475" s="96" t="n">
        <v>37141</v>
      </c>
      <c r="C2475" s="0" t="n">
        <v>2.4</v>
      </c>
      <c r="D2475" s="98" t="n">
        <f aca="false">LN(C2475/C2474)</f>
        <v>0.0274568462330393</v>
      </c>
      <c r="E2475" s="99" t="n">
        <f aca="false">STDEV(D2466:D2475)*SQRT(365)</f>
        <v>0.997820068828805</v>
      </c>
    </row>
    <row r="2476" customFormat="false" ht="12.75" hidden="false" customHeight="false" outlineLevel="0" collapsed="false">
      <c r="A2476" s="95" t="n">
        <f aca="false">MONTH(B2476)+(YEAR(B2476)-1998)*12</f>
        <v>45</v>
      </c>
      <c r="B2476" s="96" t="n">
        <v>37142</v>
      </c>
      <c r="C2476" s="0" t="n">
        <v>2.345</v>
      </c>
      <c r="D2476" s="98" t="n">
        <f aca="false">LN(C2476/C2475)</f>
        <v>-0.0231833354556572</v>
      </c>
      <c r="E2476" s="99" t="n">
        <f aca="false">STDEV(D2467:D2476)*SQRT(365)</f>
        <v>1.00182031583331</v>
      </c>
    </row>
    <row r="2477" customFormat="false" ht="12.75" hidden="false" customHeight="false" outlineLevel="0" collapsed="false">
      <c r="A2477" s="95" t="n">
        <f aca="false">MONTH(B2477)+(YEAR(B2477)-1998)*12</f>
        <v>45</v>
      </c>
      <c r="B2477" s="96" t="n">
        <v>37143</v>
      </c>
      <c r="C2477" s="0" t="n">
        <v>2.345</v>
      </c>
      <c r="D2477" s="98" t="n">
        <f aca="false">LN(C2477/C2476)</f>
        <v>0</v>
      </c>
      <c r="E2477" s="99" t="n">
        <f aca="false">STDEV(D2468:D2477)*SQRT(365)</f>
        <v>0.973582621771772</v>
      </c>
    </row>
    <row r="2478" customFormat="false" ht="12.75" hidden="false" customHeight="false" outlineLevel="0" collapsed="false">
      <c r="A2478" s="95" t="n">
        <f aca="false">MONTH(B2478)+(YEAR(B2478)-1998)*12</f>
        <v>45</v>
      </c>
      <c r="B2478" s="96" t="n">
        <v>37144</v>
      </c>
      <c r="C2478" s="0" t="n">
        <v>2.345</v>
      </c>
      <c r="D2478" s="98" t="n">
        <f aca="false">LN(C2478/C2477)</f>
        <v>0</v>
      </c>
      <c r="E2478" s="99" t="n">
        <f aca="false">STDEV(D2469:D2478)*SQRT(365)</f>
        <v>0.97165972644985</v>
      </c>
    </row>
    <row r="2479" customFormat="false" ht="12.75" hidden="false" customHeight="false" outlineLevel="0" collapsed="false">
      <c r="A2479" s="95" t="n">
        <f aca="false">MONTH(B2479)+(YEAR(B2479)-1998)*12</f>
        <v>45</v>
      </c>
      <c r="B2479" s="96" t="n">
        <v>37145</v>
      </c>
      <c r="C2479" s="0" t="n">
        <v>2.385</v>
      </c>
      <c r="D2479" s="98" t="n">
        <f aca="false">LN(C2479/C2478)</f>
        <v>0.0169137224420616</v>
      </c>
      <c r="E2479" s="99" t="n">
        <f aca="false">STDEV(D2470:D2479)*SQRT(365)</f>
        <v>0.430823694380148</v>
      </c>
    </row>
    <row r="2480" customFormat="false" ht="12.75" hidden="false" customHeight="false" outlineLevel="0" collapsed="false">
      <c r="A2480" s="95" t="n">
        <f aca="false">MONTH(B2480)+(YEAR(B2480)-1998)*12</f>
        <v>45</v>
      </c>
      <c r="B2480" s="96" t="n">
        <v>37146</v>
      </c>
      <c r="C2480" s="0" t="n">
        <v>2.44</v>
      </c>
      <c r="D2480" s="98" t="n">
        <f aca="false">LN(C2480/C2479)</f>
        <v>0.022798914964806</v>
      </c>
      <c r="E2480" s="99" t="n">
        <f aca="false">STDEV(D2471:D2480)*SQRT(365)</f>
        <v>0.430579784574189</v>
      </c>
    </row>
    <row r="2481" customFormat="false" ht="12.75" hidden="false" customHeight="false" outlineLevel="0" collapsed="false">
      <c r="A2481" s="95" t="n">
        <f aca="false">MONTH(B2481)+(YEAR(B2481)-1998)*12</f>
        <v>45</v>
      </c>
      <c r="B2481" s="96" t="n">
        <v>37147</v>
      </c>
      <c r="C2481" s="0" t="n">
        <v>2.445</v>
      </c>
      <c r="D2481" s="98" t="n">
        <f aca="false">LN(C2481/C2480)</f>
        <v>0.00204708362172482</v>
      </c>
      <c r="E2481" s="99" t="n">
        <f aca="false">STDEV(D2472:D2481)*SQRT(365)</f>
        <v>0.428311782569881</v>
      </c>
    </row>
    <row r="2482" customFormat="false" ht="12.75" hidden="false" customHeight="false" outlineLevel="0" collapsed="false">
      <c r="A2482" s="95" t="n">
        <f aca="false">MONTH(B2482)+(YEAR(B2482)-1998)*12</f>
        <v>45</v>
      </c>
      <c r="B2482" s="96" t="n">
        <v>37148</v>
      </c>
      <c r="C2482" s="0" t="n">
        <v>2.39</v>
      </c>
      <c r="D2482" s="98" t="n">
        <f aca="false">LN(C2482/C2481)</f>
        <v>-0.022751756983416</v>
      </c>
      <c r="E2482" s="99" t="n">
        <f aca="false">STDEV(D2473:D2482)*SQRT(365)</f>
        <v>0.475471181696179</v>
      </c>
    </row>
    <row r="2483" customFormat="false" ht="12.75" hidden="false" customHeight="false" outlineLevel="0" collapsed="false">
      <c r="A2483" s="95" t="n">
        <f aca="false">MONTH(B2483)+(YEAR(B2483)-1998)*12</f>
        <v>45</v>
      </c>
      <c r="B2483" s="96" t="n">
        <v>37149</v>
      </c>
      <c r="C2483" s="0" t="n">
        <v>2.405</v>
      </c>
      <c r="D2483" s="98" t="n">
        <f aca="false">LN(C2483/C2482)</f>
        <v>0.00625653761430514</v>
      </c>
      <c r="E2483" s="99" t="n">
        <f aca="false">STDEV(D2474:D2483)*SQRT(365)</f>
        <v>0.468458601880863</v>
      </c>
    </row>
    <row r="2484" customFormat="false" ht="12.75" hidden="false" customHeight="false" outlineLevel="0" collapsed="false">
      <c r="A2484" s="95" t="n">
        <f aca="false">MONTH(B2484)+(YEAR(B2484)-1998)*12</f>
        <v>45</v>
      </c>
      <c r="B2484" s="96" t="n">
        <v>37150</v>
      </c>
      <c r="C2484" s="0" t="n">
        <v>2.405</v>
      </c>
      <c r="D2484" s="98" t="n">
        <f aca="false">LN(C2484/C2483)</f>
        <v>0</v>
      </c>
      <c r="E2484" s="99" t="n">
        <f aca="false">STDEV(D2475:D2484)*SQRT(365)</f>
        <v>0.322902170342529</v>
      </c>
    </row>
    <row r="2485" customFormat="false" ht="12.75" hidden="false" customHeight="false" outlineLevel="0" collapsed="false">
      <c r="A2485" s="95" t="n">
        <f aca="false">MONTH(B2485)+(YEAR(B2485)-1998)*12</f>
        <v>45</v>
      </c>
      <c r="B2485" s="96" t="n">
        <v>37151</v>
      </c>
      <c r="C2485" s="0" t="n">
        <v>2.405</v>
      </c>
      <c r="D2485" s="98" t="n">
        <f aca="false">LN(C2485/C2484)</f>
        <v>0</v>
      </c>
      <c r="E2485" s="99" t="n">
        <f aca="false">STDEV(D2476:D2485)*SQRT(365)</f>
        <v>0.277871799667853</v>
      </c>
    </row>
    <row r="2486" customFormat="false" ht="12.75" hidden="false" customHeight="false" outlineLevel="0" collapsed="false">
      <c r="A2486" s="95" t="n">
        <f aca="false">MONTH(B2486)+(YEAR(B2486)-1998)*12</f>
        <v>45</v>
      </c>
      <c r="B2486" s="96" t="n">
        <v>37152</v>
      </c>
      <c r="C2486" s="0" t="n">
        <v>2.345</v>
      </c>
      <c r="D2486" s="98" t="n">
        <f aca="false">LN(C2486/C2485)</f>
        <v>-0.0252645016594817</v>
      </c>
      <c r="E2486" s="99" t="n">
        <f aca="false">STDEV(D2477:D2486)*SQRT(365)</f>
        <v>0.2851656330858</v>
      </c>
    </row>
    <row r="2487" customFormat="false" ht="12.75" hidden="false" customHeight="false" outlineLevel="0" collapsed="false">
      <c r="A2487" s="95" t="n">
        <f aca="false">MONTH(B2487)+(YEAR(B2487)-1998)*12</f>
        <v>45</v>
      </c>
      <c r="B2487" s="96" t="n">
        <v>37153</v>
      </c>
      <c r="C2487" s="0" t="n">
        <v>2.18</v>
      </c>
      <c r="D2487" s="98" t="n">
        <f aca="false">LN(C2487/C2486)</f>
        <v>-0.072960525097245</v>
      </c>
      <c r="E2487" s="99" t="n">
        <f aca="false">STDEV(D2478:D2487)*SQRT(365)</f>
        <v>0.524992984156193</v>
      </c>
    </row>
    <row r="2488" customFormat="false" ht="12.75" hidden="false" customHeight="false" outlineLevel="0" collapsed="false">
      <c r="A2488" s="95" t="n">
        <f aca="false">MONTH(B2488)+(YEAR(B2488)-1998)*12</f>
        <v>45</v>
      </c>
      <c r="B2488" s="96" t="n">
        <v>37154</v>
      </c>
      <c r="C2488" s="0" t="n">
        <v>2.125</v>
      </c>
      <c r="D2488" s="98" t="n">
        <f aca="false">LN(C2488/C2487)</f>
        <v>-0.0255530744246176</v>
      </c>
      <c r="E2488" s="99" t="n">
        <f aca="false">STDEV(D2479:D2488)*SQRT(365)</f>
        <v>0.53322470094774</v>
      </c>
    </row>
    <row r="2489" customFormat="false" ht="12.75" hidden="false" customHeight="false" outlineLevel="0" collapsed="false">
      <c r="A2489" s="95" t="n">
        <f aca="false">MONTH(B2489)+(YEAR(B2489)-1998)*12</f>
        <v>45</v>
      </c>
      <c r="B2489" s="96" t="n">
        <v>37155</v>
      </c>
      <c r="C2489" s="0" t="n">
        <v>2.07</v>
      </c>
      <c r="D2489" s="98" t="n">
        <f aca="false">LN(C2489/C2488)</f>
        <v>-0.0262231950991026</v>
      </c>
      <c r="E2489" s="99" t="n">
        <f aca="false">STDEV(D2480:D2489)*SQRT(365)</f>
        <v>0.508526941254673</v>
      </c>
    </row>
    <row r="2490" customFormat="false" ht="12.75" hidden="false" customHeight="false" outlineLevel="0" collapsed="false">
      <c r="A2490" s="95" t="n">
        <f aca="false">MONTH(B2490)+(YEAR(B2490)-1998)*12</f>
        <v>45</v>
      </c>
      <c r="B2490" s="96" t="n">
        <v>37156</v>
      </c>
      <c r="C2490" s="0" t="n">
        <v>2.04</v>
      </c>
      <c r="D2490" s="98" t="n">
        <f aca="false">LN(C2490/C2489)</f>
        <v>-0.0145987994211526</v>
      </c>
      <c r="E2490" s="99" t="n">
        <f aca="false">STDEV(D2481:D2490)*SQRT(365)</f>
        <v>0.444435322898694</v>
      </c>
    </row>
    <row r="2491" customFormat="false" ht="12.75" hidden="false" customHeight="false" outlineLevel="0" collapsed="false">
      <c r="A2491" s="95" t="n">
        <f aca="false">MONTH(B2491)+(YEAR(B2491)-1998)*12</f>
        <v>45</v>
      </c>
      <c r="B2491" s="96" t="n">
        <v>37157</v>
      </c>
      <c r="C2491" s="0" t="n">
        <v>2.04</v>
      </c>
      <c r="D2491" s="98" t="n">
        <f aca="false">LN(C2491/C2490)</f>
        <v>0</v>
      </c>
      <c r="E2491" s="99" t="n">
        <f aca="false">STDEV(D2482:D2491)*SQRT(365)</f>
        <v>0.440866048003331</v>
      </c>
    </row>
    <row r="2492" customFormat="false" ht="12.75" hidden="false" customHeight="false" outlineLevel="0" collapsed="false">
      <c r="A2492" s="95" t="n">
        <f aca="false">MONTH(B2492)+(YEAR(B2492)-1998)*12</f>
        <v>45</v>
      </c>
      <c r="B2492" s="96" t="n">
        <v>37158</v>
      </c>
      <c r="C2492" s="0" t="n">
        <v>2.04</v>
      </c>
      <c r="D2492" s="98" t="n">
        <f aca="false">LN(C2492/C2491)</f>
        <v>0</v>
      </c>
      <c r="E2492" s="99" t="n">
        <f aca="false">STDEV(D2483:D2492)*SQRT(365)</f>
        <v>0.452426750398781</v>
      </c>
    </row>
    <row r="2493" customFormat="false" ht="12.75" hidden="false" customHeight="false" outlineLevel="0" collapsed="false">
      <c r="A2493" s="95" t="n">
        <f aca="false">MONTH(B2493)+(YEAR(B2493)-1998)*12</f>
        <v>45</v>
      </c>
      <c r="B2493" s="96" t="n">
        <v>37159</v>
      </c>
      <c r="C2493" s="0" t="n">
        <v>1.99</v>
      </c>
      <c r="D2493" s="98" t="n">
        <f aca="false">LN(C2493/C2492)</f>
        <v>-0.024815169119724</v>
      </c>
      <c r="E2493" s="99" t="n">
        <f aca="false">STDEV(D2484:D2493)*SQRT(365)</f>
        <v>0.42924831381639</v>
      </c>
    </row>
    <row r="2494" customFormat="false" ht="12.75" hidden="false" customHeight="false" outlineLevel="0" collapsed="false">
      <c r="A2494" s="95" t="n">
        <f aca="false">MONTH(B2494)+(YEAR(B2494)-1998)*12</f>
        <v>45</v>
      </c>
      <c r="B2494" s="96" t="n">
        <v>37160</v>
      </c>
      <c r="C2494" s="0" t="n">
        <v>1.945</v>
      </c>
      <c r="D2494" s="98" t="n">
        <f aca="false">LN(C2494/C2493)</f>
        <v>-0.0228726616659913</v>
      </c>
      <c r="E2494" s="99" t="n">
        <f aca="false">STDEV(D2485:D2494)*SQRT(365)</f>
        <v>0.410132386328951</v>
      </c>
    </row>
    <row r="2495" customFormat="false" ht="12.75" hidden="false" customHeight="false" outlineLevel="0" collapsed="false">
      <c r="A2495" s="95" t="n">
        <f aca="false">MONTH(B2495)+(YEAR(B2495)-1998)*12</f>
        <v>45</v>
      </c>
      <c r="B2495" s="96" t="n">
        <v>37161</v>
      </c>
      <c r="C2495" s="0" t="n">
        <v>1.895</v>
      </c>
      <c r="D2495" s="98" t="n">
        <f aca="false">LN(C2495/C2494)</f>
        <v>-0.02604313853602</v>
      </c>
      <c r="E2495" s="99" t="n">
        <f aca="false">STDEV(D2486:D2495)*SQRT(365)</f>
        <v>0.384865008002423</v>
      </c>
    </row>
    <row r="2496" customFormat="false" ht="12.75" hidden="false" customHeight="false" outlineLevel="0" collapsed="false">
      <c r="A2496" s="95" t="n">
        <f aca="false">MONTH(B2496)+(YEAR(B2496)-1998)*12</f>
        <v>45</v>
      </c>
      <c r="B2496" s="96" t="n">
        <v>37162</v>
      </c>
      <c r="C2496" s="0" t="n">
        <v>1.895</v>
      </c>
      <c r="D2496" s="98" t="n">
        <f aca="false">LN(C2496/C2495)</f>
        <v>0</v>
      </c>
      <c r="E2496" s="99" t="n">
        <f aca="false">STDEV(D2487:D2496)*SQRT(365)</f>
        <v>0.410469953855597</v>
      </c>
    </row>
    <row r="2497" customFormat="false" ht="12.75" hidden="false" customHeight="false" outlineLevel="0" collapsed="false">
      <c r="A2497" s="95"/>
      <c r="B2497" s="96"/>
      <c r="D2497" s="98"/>
      <c r="E2497" s="99"/>
    </row>
    <row r="2498" customFormat="false" ht="12.75" hidden="false" customHeight="false" outlineLevel="0" collapsed="false">
      <c r="A2498" s="95"/>
      <c r="B2498" s="96"/>
      <c r="D2498" s="98"/>
      <c r="E2498" s="99"/>
    </row>
    <row r="2506" customFormat="false" ht="12.75" hidden="false" customHeight="false" outlineLevel="0" collapsed="false">
      <c r="A2506" s="0" t="s">
        <v>32</v>
      </c>
    </row>
    <row r="2507" customFormat="false" ht="12.75" hidden="false" customHeight="false" outlineLevel="0" collapsed="false">
      <c r="A2507" s="0" t="n">
        <v>1</v>
      </c>
      <c r="C2507" s="15" t="n">
        <f aca="false">SUMIF($A$3:$A$2506,$A2507,$C$3:$C$2506)/COUNTIF($A$3:$A$2506,$A2507)</f>
        <v>2.11145161290323</v>
      </c>
      <c r="D2507" s="47" t="n">
        <f aca="true">STDEV(OFFSET($A$2,MATCH($A2507,$A$3:$A$2506,0),3):OFFSET($A$2,MATCH($A2507+1,$A$3:$A$2506,0)-1,3))*SQRT(365)</f>
        <v>0.400321459578818</v>
      </c>
      <c r="E2507" s="47" t="n">
        <f aca="false">SUMIF($A$3:$A$2506,$A2507,$E$3:$E$2506)/COUNTIF($A$3:$A$2506,$A2507)</f>
        <v>0.552255412194537</v>
      </c>
      <c r="G2507" s="47"/>
    </row>
    <row r="2508" customFormat="false" ht="12.75" hidden="false" customHeight="false" outlineLevel="0" collapsed="false">
      <c r="A2508" s="0" t="n">
        <v>2</v>
      </c>
      <c r="C2508" s="15" t="n">
        <f aca="false">SUMIF($A$3:$A$2506,$A2508,$C$3:$C$2506)/COUNTIF($A$3:$A$2506,$A2508)</f>
        <v>2.21857142857143</v>
      </c>
      <c r="D2508" s="47" t="n">
        <f aca="true">STDEV(OFFSET($A$2,MATCH($A2508,$A$3:$A$2506,0),3):OFFSET($A$2,MATCH($A2508+1,$A$3:$A$2506,0)-1,3))*SQRT(365)</f>
        <v>0.365154978061775</v>
      </c>
      <c r="E2508" s="47" t="n">
        <f aca="false">SUMIF($A$3:$A$2506,$A2508,$E$3:$E$2506)/COUNTIF($A$3:$A$2506,$A2508)</f>
        <v>0.346652388356526</v>
      </c>
      <c r="G2508" s="47"/>
    </row>
    <row r="2509" customFormat="false" ht="12.75" hidden="false" customHeight="false" outlineLevel="0" collapsed="false">
      <c r="A2509" s="0" t="n">
        <v>3</v>
      </c>
      <c r="C2509" s="15" t="n">
        <f aca="false">SUMIF($A$3:$A$2506,$A2509,$C$3:$C$2506)/COUNTIF($A$3:$A$2506,$A2509)</f>
        <v>2.225</v>
      </c>
      <c r="D2509" s="47" t="n">
        <f aca="true">STDEV(OFFSET($A$2,MATCH($A2509,$A$3:$A$2506,0),3):OFFSET($A$2,MATCH($A2509+1,$A$3:$A$2506,0)-1,3))*SQRT(365)</f>
        <v>0.304312788343456</v>
      </c>
      <c r="E2509" s="47" t="n">
        <f aca="false">SUMIF($A$3:$A$2506,$A2509,$E$3:$E$2506)/COUNTIF($A$3:$A$2506,$A2509)</f>
        <v>0.292383540300304</v>
      </c>
      <c r="G2509" s="47"/>
    </row>
    <row r="2510" customFormat="false" ht="12.75" hidden="false" customHeight="false" outlineLevel="0" collapsed="false">
      <c r="A2510" s="0" t="n">
        <v>4</v>
      </c>
      <c r="C2510" s="15" t="n">
        <f aca="false">SUMIF($A$3:$A$2506,$A2510,$C$3:$C$2506)/COUNTIF($A$3:$A$2506,$A2510)</f>
        <v>2.44133333333333</v>
      </c>
      <c r="D2510" s="47" t="n">
        <f aca="true">STDEV(OFFSET($A$2,MATCH($A2510,$A$3:$A$2506,0),3):OFFSET($A$2,MATCH($A2510+1,$A$3:$A$2506,0)-1,3))*SQRT(365)</f>
        <v>0.533631292276392</v>
      </c>
      <c r="E2510" s="47" t="n">
        <f aca="false">SUMIF($A$3:$A$2506,$A2510,$E$3:$E$2506)/COUNTIF($A$3:$A$2506,$A2510)</f>
        <v>0.508596964557556</v>
      </c>
      <c r="G2510" s="47"/>
    </row>
    <row r="2511" customFormat="false" ht="12.75" hidden="false" customHeight="false" outlineLevel="0" collapsed="false">
      <c r="A2511" s="0" t="n">
        <v>5</v>
      </c>
      <c r="C2511" s="15" t="n">
        <f aca="false">SUMIF($A$3:$A$2506,$A2511,$C$3:$C$2506)/COUNTIF($A$3:$A$2506,$A2511)</f>
        <v>2.12322580645161</v>
      </c>
      <c r="D2511" s="47" t="n">
        <f aca="true">STDEV(OFFSET($A$2,MATCH($A2511,$A$3:$A$2506,0),3):OFFSET($A$2,MATCH($A2511+1,$A$3:$A$2506,0)-1,3))*SQRT(365)</f>
        <v>0.446536359411816</v>
      </c>
      <c r="E2511" s="47" t="n">
        <f aca="false">SUMIF($A$3:$A$2506,$A2511,$E$3:$E$2506)/COUNTIF($A$3:$A$2506,$A2511)</f>
        <v>0.444769962675993</v>
      </c>
      <c r="G2511" s="47"/>
    </row>
    <row r="2512" customFormat="false" ht="12.75" hidden="false" customHeight="false" outlineLevel="0" collapsed="false">
      <c r="A2512" s="0" t="n">
        <v>6</v>
      </c>
      <c r="C2512" s="15" t="n">
        <f aca="false">SUMIF($A$3:$A$2506,$A2512,$C$3:$C$2506)/COUNTIF($A$3:$A$2506,$A2512)</f>
        <v>2.1555</v>
      </c>
      <c r="D2512" s="47" t="n">
        <f aca="true">STDEV(OFFSET($A$2,MATCH($A2512,$A$3:$A$2506,0),3):OFFSET($A$2,MATCH($A2512+1,$A$3:$A$2506,0)-1,3))*SQRT(365)</f>
        <v>0.436982421770547</v>
      </c>
      <c r="E2512" s="47" t="n">
        <f aca="false">SUMIF($A$3:$A$2506,$A2512,$E$3:$E$2506)/COUNTIF($A$3:$A$2506,$A2512)</f>
        <v>0.404975483468567</v>
      </c>
      <c r="G2512" s="47"/>
    </row>
    <row r="2513" customFormat="false" ht="12.75" hidden="false" customHeight="false" outlineLevel="0" collapsed="false">
      <c r="A2513" s="0" t="n">
        <v>7</v>
      </c>
      <c r="C2513" s="15" t="n">
        <f aca="false">SUMIF($A$3:$A$2506,$A2513,$C$3:$C$2506)/COUNTIF($A$3:$A$2506,$A2513)</f>
        <v>2.19612903225806</v>
      </c>
      <c r="D2513" s="47" t="n">
        <f aca="true">STDEV(OFFSET($A$2,MATCH($A2513,$A$3:$A$2506,0),3):OFFSET($A$2,MATCH($A2513+1,$A$3:$A$2506,0)-1,3))*SQRT(365)</f>
        <v>0.362087730178181</v>
      </c>
      <c r="E2513" s="47" t="n">
        <f aca="false">SUMIF($A$3:$A$2506,$A2513,$E$3:$E$2506)/COUNTIF($A$3:$A$2506,$A2513)</f>
        <v>0.353512013084772</v>
      </c>
      <c r="G2513" s="47"/>
    </row>
    <row r="2514" customFormat="false" ht="12.75" hidden="false" customHeight="false" outlineLevel="0" collapsed="false">
      <c r="A2514" s="0" t="n">
        <v>8</v>
      </c>
      <c r="C2514" s="15" t="n">
        <f aca="false">SUMIF($A$3:$A$2506,$A2514,$C$3:$C$2506)/COUNTIF($A$3:$A$2506,$A2514)</f>
        <v>1.84064516129032</v>
      </c>
      <c r="D2514" s="47" t="n">
        <f aca="true">STDEV(OFFSET($A$2,MATCH($A2514,$A$3:$A$2506,0),3):OFFSET($A$2,MATCH($A2514+1,$A$3:$A$2506,0)-1,3))*SQRT(365)</f>
        <v>0.48133319881055</v>
      </c>
      <c r="E2514" s="47" t="n">
        <f aca="false">SUMIF($A$3:$A$2506,$A2514,$E$3:$E$2506)/COUNTIF($A$3:$A$2506,$A2514)</f>
        <v>0.431198492045325</v>
      </c>
      <c r="G2514" s="47"/>
    </row>
    <row r="2515" customFormat="false" ht="12.75" hidden="false" customHeight="false" outlineLevel="0" collapsed="false">
      <c r="A2515" s="0" t="n">
        <v>9</v>
      </c>
      <c r="C2515" s="15" t="n">
        <f aca="false">SUMIF($A$3:$A$2506,$A2515,$C$3:$C$2506)/COUNTIF($A$3:$A$2506,$A2515)</f>
        <v>1.98833333333333</v>
      </c>
      <c r="D2515" s="47" t="n">
        <f aca="true">STDEV(OFFSET($A$2,MATCH($A2515,$A$3:$A$2506,0),3):OFFSET($A$2,MATCH($A2515+1,$A$3:$A$2506,0)-1,3))*SQRT(365)</f>
        <v>0.949001306222837</v>
      </c>
      <c r="E2515" s="47" t="n">
        <f aca="false">SUMIF($A$3:$A$2506,$A2515,$E$3:$E$2506)/COUNTIF($A$3:$A$2506,$A2515)</f>
        <v>0.882641085193181</v>
      </c>
      <c r="G2515" s="47"/>
    </row>
    <row r="2516" customFormat="false" ht="12.75" hidden="false" customHeight="false" outlineLevel="0" collapsed="false">
      <c r="A2516" s="0" t="n">
        <v>10</v>
      </c>
      <c r="C2516" s="15" t="n">
        <f aca="false">SUMIF($A$3:$A$2506,$A2516,$C$3:$C$2506)/COUNTIF($A$3:$A$2506,$A2516)</f>
        <v>1.88322580645161</v>
      </c>
      <c r="D2516" s="47" t="n">
        <f aca="true">STDEV(OFFSET($A$2,MATCH($A2516,$A$3:$A$2506,0),3):OFFSET($A$2,MATCH($A2516+1,$A$3:$A$2506,0)-1,3))*SQRT(365)</f>
        <v>0.957388509573777</v>
      </c>
      <c r="E2516" s="47" t="n">
        <f aca="false">SUMIF($A$3:$A$2506,$A2516,$E$3:$E$2506)/COUNTIF($A$3:$A$2506,$A2516)</f>
        <v>0.96519447079941</v>
      </c>
      <c r="G2516" s="47"/>
    </row>
    <row r="2517" customFormat="false" ht="12.75" hidden="false" customHeight="false" outlineLevel="0" collapsed="false">
      <c r="A2517" s="0" t="n">
        <v>11</v>
      </c>
      <c r="C2517" s="15" t="n">
        <f aca="false">SUMIF($A$3:$A$2506,$A2517,$C$3:$C$2506)/COUNTIF($A$3:$A$2506,$A2517)</f>
        <v>2.084</v>
      </c>
      <c r="D2517" s="47" t="n">
        <f aca="true">STDEV(OFFSET($A$2,MATCH($A2517,$A$3:$A$2506,0),3):OFFSET($A$2,MATCH($A2517+1,$A$3:$A$2506,0)-1,3))*SQRT(365)</f>
        <v>0.682178186914127</v>
      </c>
      <c r="E2517" s="47" t="n">
        <f aca="false">SUMIF($A$3:$A$2506,$A2517,$E$3:$E$2506)/COUNTIF($A$3:$A$2506,$A2517)</f>
        <v>0.623349994814473</v>
      </c>
      <c r="G2517" s="47"/>
    </row>
    <row r="2518" customFormat="false" ht="12.75" hidden="false" customHeight="false" outlineLevel="0" collapsed="false">
      <c r="A2518" s="0" t="n">
        <v>12</v>
      </c>
      <c r="C2518" s="15" t="n">
        <f aca="false">SUMIF($A$3:$A$2506,$A2518,$C$3:$C$2506)/COUNTIF($A$3:$A$2506,$A2518)</f>
        <v>1.68306451612903</v>
      </c>
      <c r="D2518" s="47" t="n">
        <f aca="true">STDEV(OFFSET($A$2,MATCH($A2518,$A$3:$A$2506,0),3):OFFSET($A$2,MATCH($A2518+1,$A$3:$A$2506,0)-1,3))*SQRT(365)</f>
        <v>2.0528477212683</v>
      </c>
      <c r="E2518" s="47" t="n">
        <f aca="false">SUMIF($A$3:$A$2506,$A2518,$E$3:$E$2506)/COUNTIF($A$3:$A$2506,$A2518)</f>
        <v>1.69448642525187</v>
      </c>
      <c r="G2518" s="47"/>
    </row>
    <row r="2519" customFormat="false" ht="12.75" hidden="false" customHeight="false" outlineLevel="0" collapsed="false">
      <c r="A2519" s="0" t="n">
        <v>13</v>
      </c>
      <c r="C2519" s="15" t="n">
        <f aca="false">SUMIF($A$3:$A$2506,$A2519,$C$3:$C$2506)/COUNTIF($A$3:$A$2506,$A2519)</f>
        <v>1.84387096774194</v>
      </c>
      <c r="D2519" s="47" t="n">
        <f aca="true">STDEV(OFFSET($A$2,MATCH($A2519,$A$3:$A$2506,0),3):OFFSET($A$2,MATCH($A2519+1,$A$3:$A$2506,0)-1,3))*SQRT(365)</f>
        <v>0.575811835570578</v>
      </c>
      <c r="E2519" s="47" t="n">
        <f aca="false">SUMIF($A$3:$A$2506,$A2519,$E$3:$E$2506)/COUNTIF($A$3:$A$2506,$A2519)</f>
        <v>0.548116211549611</v>
      </c>
      <c r="G2519" s="47"/>
    </row>
    <row r="2520" customFormat="false" ht="12.75" hidden="false" customHeight="false" outlineLevel="0" collapsed="false">
      <c r="A2520" s="0" t="n">
        <v>14</v>
      </c>
      <c r="C2520" s="15" t="n">
        <f aca="false">SUMIF($A$3:$A$2506,$A2520,$C$3:$C$2506)/COUNTIF($A$3:$A$2506,$A2520)</f>
        <v>1.77982142857143</v>
      </c>
      <c r="D2520" s="47" t="n">
        <f aca="true">STDEV(OFFSET($A$2,MATCH($A2520,$A$3:$A$2506,0),3):OFFSET($A$2,MATCH($A2520+1,$A$3:$A$2506,0)-1,3))*SQRT(365)</f>
        <v>0.233267469594329</v>
      </c>
      <c r="E2520" s="47" t="n">
        <f aca="false">SUMIF($A$3:$A$2506,$A2520,$E$3:$E$2506)/COUNTIF($A$3:$A$2506,$A2520)</f>
        <v>0.24931984301292</v>
      </c>
    </row>
    <row r="2521" customFormat="false" ht="12.75" hidden="false" customHeight="false" outlineLevel="0" collapsed="false">
      <c r="A2521" s="0" t="n">
        <v>15</v>
      </c>
      <c r="C2521" s="15" t="n">
        <f aca="false">SUMIF($A$3:$A$2506,$A2521,$C$3:$C$2506)/COUNTIF($A$3:$A$2506,$A2521)</f>
        <v>1.7741935483871</v>
      </c>
      <c r="D2521" s="47" t="n">
        <f aca="true">STDEV(OFFSET($A$2,MATCH($A2521,$A$3:$A$2506,0),3):OFFSET($A$2,MATCH($A2521+1,$A$3:$A$2506,0)-1,3))*SQRT(365)</f>
        <v>0.486944122592765</v>
      </c>
      <c r="E2521" s="47" t="n">
        <f aca="false">SUMIF($A$3:$A$2506,$A2521,$E$3:$E$2506)/COUNTIF($A$3:$A$2506,$A2521)</f>
        <v>0.436608395811901</v>
      </c>
    </row>
    <row r="2522" customFormat="false" ht="12.75" hidden="false" customHeight="false" outlineLevel="0" collapsed="false">
      <c r="A2522" s="0" t="n">
        <v>16</v>
      </c>
      <c r="C2522" s="15" t="n">
        <f aca="false">SUMIF($A$3:$A$2506,$A2522,$C$3:$C$2506)/COUNTIF($A$3:$A$2506,$A2522)</f>
        <v>2.1245</v>
      </c>
      <c r="D2522" s="47" t="n">
        <f aca="true">STDEV(OFFSET($A$2,MATCH($A2522,$A$3:$A$2506,0),3):OFFSET($A$2,MATCH($A2522+1,$A$3:$A$2506,0)-1,3))*SQRT(365)</f>
        <v>0.411755844949886</v>
      </c>
      <c r="E2522" s="47" t="n">
        <f aca="false">SUMIF($A$3:$A$2506,$A2522,$E$3:$E$2506)/COUNTIF($A$3:$A$2506,$A2522)</f>
        <v>0.41996903447614</v>
      </c>
    </row>
    <row r="2523" customFormat="false" ht="12.75" hidden="false" customHeight="false" outlineLevel="0" collapsed="false">
      <c r="A2523" s="0" t="n">
        <v>17</v>
      </c>
      <c r="C2523" s="15" t="n">
        <f aca="false">SUMIF($A$3:$A$2506,$A2523,$C$3:$C$2506)/COUNTIF($A$3:$A$2506,$A2523)</f>
        <v>2.25483870967742</v>
      </c>
      <c r="D2523" s="47" t="n">
        <f aca="true">STDEV(OFFSET($A$2,MATCH($A2523,$A$3:$A$2506,0),3):OFFSET($A$2,MATCH($A2523+1,$A$3:$A$2506,0)-1,3))*SQRT(365)</f>
        <v>0.347105457639827</v>
      </c>
      <c r="E2523" s="47" t="n">
        <f aca="false">SUMIF($A$3:$A$2506,$A2523,$E$3:$E$2506)/COUNTIF($A$3:$A$2506,$A2523)</f>
        <v>0.365764017995614</v>
      </c>
    </row>
    <row r="2524" customFormat="false" ht="12.75" hidden="false" customHeight="false" outlineLevel="0" collapsed="false">
      <c r="A2524" s="0" t="n">
        <v>18</v>
      </c>
      <c r="C2524" s="15" t="n">
        <f aca="false">SUMIF($A$3:$A$2506,$A2524,$C$3:$C$2506)/COUNTIF($A$3:$A$2506,$A2524)</f>
        <v>2.29516666666667</v>
      </c>
      <c r="D2524" s="47" t="n">
        <f aca="true">STDEV(OFFSET($A$2,MATCH($A2524,$A$3:$A$2506,0),3):OFFSET($A$2,MATCH($A2524+1,$A$3:$A$2506,0)-1,3))*SQRT(365)</f>
        <v>0.267544939299663</v>
      </c>
      <c r="E2524" s="47" t="n">
        <f aca="false">SUMIF($A$3:$A$2506,$A2524,$E$3:$E$2506)/COUNTIF($A$3:$A$2506,$A2524)</f>
        <v>0.240931891196847</v>
      </c>
    </row>
    <row r="2525" customFormat="false" ht="12.75" hidden="false" customHeight="false" outlineLevel="0" collapsed="false">
      <c r="A2525" s="0" t="n">
        <v>19</v>
      </c>
      <c r="C2525" s="15" t="n">
        <f aca="false">SUMIF($A$3:$A$2506,$A2525,$C$3:$C$2506)/COUNTIF($A$3:$A$2506,$A2525)</f>
        <v>2.28935483870968</v>
      </c>
      <c r="D2525" s="47" t="n">
        <f aca="true">STDEV(OFFSET($A$2,MATCH($A2525,$A$3:$A$2506,0),3):OFFSET($A$2,MATCH($A2525+1,$A$3:$A$2506,0)-1,3))*SQRT(365)</f>
        <v>0.377477018980661</v>
      </c>
      <c r="E2525" s="47" t="n">
        <f aca="false">SUMIF($A$3:$A$2506,$A2525,$E$3:$E$2506)/COUNTIF($A$3:$A$2506,$A2525)</f>
        <v>0.276873945004618</v>
      </c>
    </row>
    <row r="2526" customFormat="false" ht="12.75" hidden="false" customHeight="false" outlineLevel="0" collapsed="false">
      <c r="A2526" s="0" t="n">
        <v>20</v>
      </c>
      <c r="C2526" s="15" t="n">
        <f aca="false">SUMIF($A$3:$A$2506,$A2526,$C$3:$C$2506)/COUNTIF($A$3:$A$2506,$A2526)</f>
        <v>2.77967741935484</v>
      </c>
      <c r="D2526" s="47" t="n">
        <f aca="true">STDEV(OFFSET($A$2,MATCH($A2526,$A$3:$A$2506,0),3):OFFSET($A$2,MATCH($A2526+1,$A$3:$A$2506,0)-1,3))*SQRT(365)</f>
        <v>0.339056332659798</v>
      </c>
      <c r="E2526" s="47" t="n">
        <f aca="false">SUMIF($A$3:$A$2506,$A2526,$E$3:$E$2506)/COUNTIF($A$3:$A$2506,$A2526)</f>
        <v>0.362267847945634</v>
      </c>
    </row>
    <row r="2527" customFormat="false" ht="12.75" hidden="false" customHeight="false" outlineLevel="0" collapsed="false">
      <c r="A2527" s="0" t="n">
        <v>21</v>
      </c>
      <c r="C2527" s="15" t="n">
        <f aca="false">SUMIF($A$3:$A$2506,$A2527,$C$3:$C$2506)/COUNTIF($A$3:$A$2506,$A2527)</f>
        <v>2.57366666666667</v>
      </c>
      <c r="D2527" s="47" t="n">
        <f aca="true">STDEV(OFFSET($A$2,MATCH($A2527,$A$3:$A$2506,0),3):OFFSET($A$2,MATCH($A2527+1,$A$3:$A$2506,0)-1,3))*SQRT(365)</f>
        <v>0.648642025611143</v>
      </c>
      <c r="E2527" s="47" t="n">
        <f aca="false">SUMIF($A$3:$A$2506,$A2527,$E$3:$E$2506)/COUNTIF($A$3:$A$2506,$A2527)</f>
        <v>0.605078472647901</v>
      </c>
    </row>
    <row r="2528" customFormat="false" ht="12.75" hidden="false" customHeight="false" outlineLevel="0" collapsed="false">
      <c r="A2528" s="0" t="n">
        <v>22</v>
      </c>
      <c r="C2528" s="15" t="n">
        <f aca="false">SUMIF($A$3:$A$2506,$A2528,$C$3:$C$2506)/COUNTIF($A$3:$A$2506,$A2528)</f>
        <v>2.68338709677419</v>
      </c>
      <c r="D2528" s="47" t="n">
        <f aca="true">STDEV(OFFSET($A$2,MATCH($A2528,$A$3:$A$2506,0),3):OFFSET($A$2,MATCH($A2528+1,$A$3:$A$2506,0)-1,3))*SQRT(365)</f>
        <v>0.662730129450925</v>
      </c>
      <c r="E2528" s="47" t="n">
        <f aca="false">SUMIF($A$3:$A$2506,$A2528,$E$3:$E$2506)/COUNTIF($A$3:$A$2506,$A2528)</f>
        <v>0.628987374261063</v>
      </c>
    </row>
    <row r="2529" customFormat="false" ht="12.75" hidden="false" customHeight="false" outlineLevel="0" collapsed="false">
      <c r="A2529" s="0" t="n">
        <v>23</v>
      </c>
      <c r="C2529" s="15" t="n">
        <f aca="false">SUMIF($A$3:$A$2506,$A2529,$C$3:$C$2506)/COUNTIF($A$3:$A$2506,$A2529)</f>
        <v>2.31233333333333</v>
      </c>
      <c r="D2529" s="47" t="n">
        <f aca="true">STDEV(OFFSET($A$2,MATCH($A2529,$A$3:$A$2506,0),3):OFFSET($A$2,MATCH($A2529+1,$A$3:$A$2506,0)-1,3))*SQRT(365)</f>
        <v>0.793447360668667</v>
      </c>
      <c r="E2529" s="47" t="n">
        <f aca="false">SUMIF($A$3:$A$2506,$A2529,$E$3:$E$2506)/COUNTIF($A$3:$A$2506,$A2529)</f>
        <v>0.649297328661941</v>
      </c>
    </row>
    <row r="2530" customFormat="false" ht="12.75" hidden="false" customHeight="false" outlineLevel="0" collapsed="false">
      <c r="A2530" s="0" t="n">
        <v>24</v>
      </c>
      <c r="C2530" s="15" t="n">
        <f aca="false">SUMIF($A$3:$A$2506,$A2530,$C$3:$C$2506)/COUNTIF($A$3:$A$2506,$A2530)</f>
        <v>2.35467741935484</v>
      </c>
      <c r="D2530" s="47" t="n">
        <f aca="true">STDEV(OFFSET($A$2,MATCH($A2530,$A$3:$A$2506,0),3):OFFSET($A$2,MATCH($A2530+1,$A$3:$A$2506,0)-1,3))*SQRT(365)</f>
        <v>0.429438032447679</v>
      </c>
      <c r="E2530" s="47" t="n">
        <f aca="false">SUMIF($A$3:$A$2506,$A2530,$E$3:$E$2506)/COUNTIF($A$3:$A$2506,$A2530)</f>
        <v>0.556921858129443</v>
      </c>
    </row>
    <row r="2531" customFormat="false" ht="12.75" hidden="false" customHeight="false" outlineLevel="0" collapsed="false">
      <c r="A2531" s="0" t="n">
        <v>25</v>
      </c>
      <c r="C2531" s="15" t="n">
        <f aca="false">SUMIF($A$3:$A$2506,$A2531,$C$3:$C$2506)/COUNTIF($A$3:$A$2506,$A2531)</f>
        <v>2.39870967741936</v>
      </c>
      <c r="D2531" s="47" t="n">
        <f aca="true">STDEV(OFFSET($A$2,MATCH($A2531,$A$3:$A$2506,0),3):OFFSET($A$2,MATCH($A2531+1,$A$3:$A$2506,0)-1,3))*SQRT(365)</f>
        <v>0.370370665150733</v>
      </c>
      <c r="E2531" s="47" t="n">
        <f aca="false">SUMIF($A$3:$A$2506,$A2531,$E$3:$E$2506)/COUNTIF($A$3:$A$2506,$A2531)</f>
        <v>0.314363073230445</v>
      </c>
    </row>
    <row r="2532" customFormat="false" ht="12.75" hidden="false" customHeight="false" outlineLevel="0" collapsed="false">
      <c r="A2532" s="0" t="n">
        <v>26</v>
      </c>
      <c r="C2532" s="15" t="n">
        <f aca="false">SUMIF($A$3:$A$2506,$A2532,$C$3:$C$2506)/COUNTIF($A$3:$A$2506,$A2532)</f>
        <v>2.65689655172414</v>
      </c>
      <c r="D2532" s="47" t="n">
        <f aca="true">STDEV(OFFSET($A$2,MATCH($A2532,$A$3:$A$2506,0),3):OFFSET($A$2,MATCH($A2532+1,$A$3:$A$2506,0)-1,3))*SQRT(365)</f>
        <v>0.457156484846271</v>
      </c>
      <c r="E2532" s="47" t="n">
        <f aca="false">SUMIF($A$3:$A$2506,$A2532,$E$3:$E$2506)/COUNTIF($A$3:$A$2506,$A2532)</f>
        <v>0.432636808436988</v>
      </c>
    </row>
    <row r="2533" customFormat="false" ht="12.75" hidden="false" customHeight="false" outlineLevel="0" collapsed="false">
      <c r="A2533" s="0" t="n">
        <v>27</v>
      </c>
      <c r="C2533" s="15" t="n">
        <f aca="false">SUMIF($A$3:$A$2506,$A2533,$C$3:$C$2506)/COUNTIF($A$3:$A$2506,$A2533)</f>
        <v>2.78145161290323</v>
      </c>
      <c r="D2533" s="47" t="n">
        <f aca="true">STDEV(OFFSET($A$2,MATCH($A2533,$A$3:$A$2506,0),3):OFFSET($A$2,MATCH($A2533+1,$A$3:$A$2506,0)-1,3))*SQRT(365)</f>
        <v>0.349039409834097</v>
      </c>
      <c r="E2533" s="47" t="n">
        <f aca="false">SUMIF($A$3:$A$2506,$A2533,$E$3:$E$2506)/COUNTIF($A$3:$A$2506,$A2533)</f>
        <v>0.344408402318241</v>
      </c>
    </row>
    <row r="2534" customFormat="false" ht="12.75" hidden="false" customHeight="false" outlineLevel="0" collapsed="false">
      <c r="A2534" s="0" t="n">
        <v>28</v>
      </c>
      <c r="C2534" s="15" t="n">
        <f aca="false">SUMIF($A$3:$A$2506,$A2534,$C$3:$C$2506)/COUNTIF($A$3:$A$2506,$A2534)</f>
        <v>3.02</v>
      </c>
      <c r="D2534" s="47" t="n">
        <f aca="true">STDEV(OFFSET($A$2,MATCH($A2534,$A$3:$A$2506,0),3):OFFSET($A$2,MATCH($A2534+1,$A$3:$A$2506,0)-1,3))*SQRT(365)</f>
        <v>0.217764344442173</v>
      </c>
      <c r="E2534" s="47" t="n">
        <f aca="false">SUMIF($A$3:$A$2506,$A2534,$E$3:$E$2506)/COUNTIF($A$3:$A$2506,$A2534)</f>
        <v>0.254576781993518</v>
      </c>
    </row>
    <row r="2535" customFormat="false" ht="12.75" hidden="false" customHeight="false" outlineLevel="0" collapsed="false">
      <c r="A2535" s="0" t="n">
        <v>29</v>
      </c>
      <c r="C2535" s="15" t="n">
        <f aca="false">SUMIF($A$3:$A$2506,$A2535,$C$3:$C$2506)/COUNTIF($A$3:$A$2506,$A2535)</f>
        <v>3.57483870967742</v>
      </c>
      <c r="D2535" s="47" t="n">
        <f aca="true">STDEV(OFFSET($A$2,MATCH($A2535,$A$3:$A$2506,0),3):OFFSET($A$2,MATCH($A2535+1,$A$3:$A$2506,0)-1,3))*SQRT(365)</f>
        <v>0.450965060878826</v>
      </c>
      <c r="E2535" s="47" t="n">
        <f aca="false">SUMIF($A$3:$A$2506,$A2535,$E$3:$E$2506)/COUNTIF($A$3:$A$2506,$A2535)</f>
        <v>0.416554697120122</v>
      </c>
    </row>
    <row r="2536" customFormat="false" ht="12.75" hidden="false" customHeight="false" outlineLevel="0" collapsed="false">
      <c r="A2536" s="0" t="n">
        <v>30</v>
      </c>
      <c r="C2536" s="15" t="n">
        <f aca="false">SUMIF($A$3:$A$2506,$A2536,$C$3:$C$2506)/COUNTIF($A$3:$A$2506,$A2536)</f>
        <v>4.30116666666667</v>
      </c>
      <c r="D2536" s="47" t="n">
        <f aca="true">STDEV(OFFSET($A$2,MATCH($A2536,$A$3:$A$2506,0),3):OFFSET($A$2,MATCH($A2536+1,$A$3:$A$2506,0)-1,3))*SQRT(365)</f>
        <v>0.71300030421675</v>
      </c>
      <c r="E2536" s="47" t="n">
        <f aca="false">SUMIF($A$3:$A$2506,$A2536,$E$3:$E$2506)/COUNTIF($A$3:$A$2506,$A2536)</f>
        <v>0.693984306280293</v>
      </c>
    </row>
    <row r="2537" customFormat="false" ht="12.75" hidden="false" customHeight="false" outlineLevel="0" collapsed="false">
      <c r="A2537" s="0" t="n">
        <v>31</v>
      </c>
      <c r="C2537" s="15" t="n">
        <f aca="false">SUMIF($A$3:$A$2506,$A2537,$C$3:$C$2506)/COUNTIF($A$3:$A$2506,$A2537)</f>
        <v>4.03967741935484</v>
      </c>
      <c r="D2537" s="47" t="n">
        <f aca="true">STDEV(OFFSET($A$2,MATCH($A2537,$A$3:$A$2506,0),3):OFFSET($A$2,MATCH($A2537+1,$A$3:$A$2506,0)-1,3))*SQRT(365)</f>
        <v>0.486959252144597</v>
      </c>
      <c r="E2537" s="47" t="n">
        <f aca="false">SUMIF($A$3:$A$2506,$A2537,$E$3:$E$2506)/COUNTIF($A$3:$A$2506,$A2537)</f>
        <v>0.504819996547139</v>
      </c>
    </row>
    <row r="2538" customFormat="false" ht="12.75" hidden="false" customHeight="false" outlineLevel="0" collapsed="false">
      <c r="A2538" s="0" t="n">
        <v>32</v>
      </c>
      <c r="C2538" s="15" t="n">
        <f aca="false">SUMIF($A$3:$A$2506,$A2538,$C$3:$C$2506)/COUNTIF($A$3:$A$2506,$A2538)</f>
        <v>4.38467741935484</v>
      </c>
      <c r="D2538" s="47" t="n">
        <f aca="true">STDEV(OFFSET($A$2,MATCH($A2538,$A$3:$A$2506,0),3):OFFSET($A$2,MATCH($A2538+1,$A$3:$A$2506,0)-1,3))*SQRT(365)</f>
        <v>0.484669273772285</v>
      </c>
      <c r="E2538" s="47" t="n">
        <f aca="false">SUMIF($A$3:$A$2506,$A2538,$E$3:$E$2506)/COUNTIF($A$3:$A$2506,$A2538)</f>
        <v>0.489963713109515</v>
      </c>
    </row>
    <row r="2539" customFormat="false" ht="12.75" hidden="false" customHeight="false" outlineLevel="0" collapsed="false">
      <c r="A2539" s="0" t="n">
        <v>33</v>
      </c>
      <c r="C2539" s="15" t="n">
        <f aca="false">SUMIF($A$3:$A$2506,$A2539,$C$3:$C$2506)/COUNTIF($A$3:$A$2506,$A2539)</f>
        <v>5.0165</v>
      </c>
      <c r="D2539" s="47" t="n">
        <f aca="true">STDEV(OFFSET($A$2,MATCH($A2539,$A$3:$A$2506,0),3):OFFSET($A$2,MATCH($A2539+1,$A$3:$A$2506,0)-1,3))*SQRT(365)</f>
        <v>0.365135971167377</v>
      </c>
      <c r="E2539" s="47" t="n">
        <f aca="false">SUMIF($A$3:$A$2506,$A2539,$E$3:$E$2506)/COUNTIF($A$3:$A$2506,$A2539)</f>
        <v>0.3578278283942</v>
      </c>
    </row>
    <row r="2540" customFormat="false" ht="12.75" hidden="false" customHeight="false" outlineLevel="0" collapsed="false">
      <c r="A2540" s="0" t="n">
        <v>34</v>
      </c>
      <c r="C2540" s="15" t="n">
        <f aca="false">SUMIF($A$3:$A$2506,$A2540,$C$3:$C$2506)/COUNTIF($A$3:$A$2506,$A2540)</f>
        <v>5.03209677419355</v>
      </c>
      <c r="D2540" s="47" t="n">
        <f aca="true">STDEV(OFFSET($A$2,MATCH($A2540,$A$3:$A$2506,0),3):OFFSET($A$2,MATCH($A2540+1,$A$3:$A$2506,0)-1,3))*SQRT(365)</f>
        <v>0.45070176352178</v>
      </c>
      <c r="E2540" s="47" t="n">
        <f aca="false">SUMIF($A$3:$A$2506,$A2540,$E$3:$E$2506)/COUNTIF($A$3:$A$2506,$A2540)</f>
        <v>0.43626003139719</v>
      </c>
    </row>
    <row r="2541" customFormat="false" ht="12.75" hidden="false" customHeight="false" outlineLevel="0" collapsed="false">
      <c r="A2541" s="0" t="n">
        <v>35</v>
      </c>
      <c r="C2541" s="15" t="n">
        <f aca="false">SUMIF($A$3:$A$2506,$A2541,$C$3:$C$2506)/COUNTIF($A$3:$A$2506,$A2541)</f>
        <v>5.4935</v>
      </c>
      <c r="D2541" s="47" t="n">
        <f aca="true">STDEV(OFFSET($A$2,MATCH($A2541,$A$3:$A$2506,0),3):OFFSET($A$2,MATCH($A2541+1,$A$3:$A$2506,0)-1,3))*SQRT(365)</f>
        <v>0.641654704552737</v>
      </c>
      <c r="E2541" s="47" t="n">
        <f aca="false">SUMIF($A$3:$A$2506,$A2541,$E$3:$E$2506)/COUNTIF($A$3:$A$2506,$A2541)</f>
        <v>0.599944187942245</v>
      </c>
    </row>
    <row r="2542" customFormat="false" ht="12.75" hidden="false" customHeight="false" outlineLevel="0" collapsed="false">
      <c r="A2542" s="0" t="n">
        <v>36</v>
      </c>
      <c r="C2542" s="15" t="n">
        <f aca="false">SUMIF($A$3:$A$2506,$A2542,$C$3:$C$2506)/COUNTIF($A$3:$A$2506,$A2542)</f>
        <v>8.68951612903226</v>
      </c>
      <c r="D2542" s="47" t="n">
        <f aca="true">STDEV(OFFSET($A$2,MATCH($A2542,$A$3:$A$2506,0),3):OFFSET($A$2,MATCH($A2542+1,$A$3:$A$2506,0)-1,3))*SQRT(365)</f>
        <v>1.38711162281981</v>
      </c>
      <c r="E2542" s="47" t="n">
        <f aca="false">SUMIF($A$3:$A$2506,$A2542,$E$3:$E$2506)/COUNTIF($A$3:$A$2506,$A2542)</f>
        <v>1.30120517470011</v>
      </c>
    </row>
    <row r="2543" customFormat="false" ht="12.75" hidden="false" customHeight="false" outlineLevel="0" collapsed="false">
      <c r="A2543" s="0" t="n">
        <v>37</v>
      </c>
      <c r="C2543" s="15" t="n">
        <f aca="false">SUMIF($A$3:$A$2506,$A2543,$C$3:$C$2506)/COUNTIF($A$3:$A$2506,$A2543)</f>
        <v>8.4491935483871</v>
      </c>
      <c r="D2543" s="47" t="n">
        <f aca="true">STDEV(OFFSET($A$2,MATCH($A2543,$A$3:$A$2506,0),3):OFFSET($A$2,MATCH($A2543+1,$A$3:$A$2506,0)-1,3))*SQRT(365)</f>
        <v>0.971270638153299</v>
      </c>
      <c r="E2543" s="47" t="n">
        <f aca="false">SUMIF($A$3:$A$2506,$A2543,$E$3:$E$2506)/COUNTIF($A$3:$A$2506,$A2543)</f>
        <v>0.898041038204108</v>
      </c>
    </row>
    <row r="2544" customFormat="false" ht="12.75" hidden="false" customHeight="false" outlineLevel="0" collapsed="false">
      <c r="A2544" s="0" t="n">
        <v>38</v>
      </c>
      <c r="C2544" s="15" t="n">
        <f aca="false">SUMIF($A$3:$A$2506,$A2544,$C$3:$C$2506)/COUNTIF($A$3:$A$2506,$A2544)</f>
        <v>5.65125</v>
      </c>
      <c r="D2544" s="47" t="n">
        <f aca="true">STDEV(OFFSET($A$2,MATCH($A2544,$A$3:$A$2506,0),3):OFFSET($A$2,MATCH($A2544+1,$A$3:$A$2506,0)-1,3))*SQRT(365)</f>
        <v>0.924971205814302</v>
      </c>
      <c r="E2544" s="47" t="n">
        <f aca="false">SUMIF($A$3:$A$2506,$A2544,$E$3:$E$2506)/COUNTIF($A$3:$A$2506,$A2544)</f>
        <v>1.00030514508594</v>
      </c>
    </row>
    <row r="2545" customFormat="false" ht="12.75" hidden="false" customHeight="false" outlineLevel="0" collapsed="false">
      <c r="A2545" s="0" t="n">
        <v>39</v>
      </c>
      <c r="C2545" s="15" t="n">
        <f aca="false">SUMIF($A$3:$A$2506,$A2545,$C$3:$C$2506)/COUNTIF($A$3:$A$2506,$A2545)</f>
        <v>5.14870967741936</v>
      </c>
      <c r="D2545" s="47" t="n">
        <f aca="true">STDEV(OFFSET($A$2,MATCH($A2545,$A$3:$A$2506,0),3):OFFSET($A$2,MATCH($A2545+1,$A$3:$A$2506,0)-1,3))*SQRT(365)</f>
        <v>0.391037153163287</v>
      </c>
      <c r="E2545" s="47" t="n">
        <f aca="false">SUMIF($A$3:$A$2506,$A2545,$E$3:$E$2506)/COUNTIF($A$3:$A$2506,$A2545)</f>
        <v>0.330295866917406</v>
      </c>
    </row>
    <row r="2546" customFormat="false" ht="12.75" hidden="false" customHeight="false" outlineLevel="0" collapsed="false">
      <c r="A2546" s="0" t="n">
        <v>40</v>
      </c>
      <c r="C2546" s="15" t="n">
        <f aca="false">SUMIF($A$3:$A$2506,$A2546,$C$3:$C$2506)/COUNTIF($A$3:$A$2506,$A2546)</f>
        <v>5.19916666666667</v>
      </c>
      <c r="D2546" s="47" t="n">
        <f aca="true">STDEV(OFFSET($A$2,MATCH($A2546,$A$3:$A$2506,0),3):OFFSET($A$2,MATCH($A2546+1,$A$3:$A$2506,0)-1,3))*SQRT(365)</f>
        <v>0.373607290946145</v>
      </c>
      <c r="E2546" s="47" t="n">
        <f aca="false">SUMIF($A$3:$A$2506,$A2546,$E$3:$E$2506)/COUNTIF($A$3:$A$2506,$A2546)</f>
        <v>0.410527511965334</v>
      </c>
    </row>
    <row r="2547" customFormat="false" ht="12.75" hidden="false" customHeight="false" outlineLevel="0" collapsed="false">
      <c r="A2547" s="0" t="n">
        <v>41</v>
      </c>
      <c r="C2547" s="15" t="n">
        <f aca="false">SUMIF($A$3:$A$2506,$A2547,$C$3:$C$2506)/COUNTIF($A$3:$A$2506,$A2547)</f>
        <v>4.20774193548387</v>
      </c>
      <c r="D2547" s="47" t="n">
        <f aca="true">STDEV(OFFSET($A$2,MATCH($A2547,$A$3:$A$2506,0),3):OFFSET($A$2,MATCH($A2547+1,$A$3:$A$2506,0)-1,3))*SQRT(365)</f>
        <v>0.464238415097182</v>
      </c>
      <c r="E2547" s="47" t="n">
        <f aca="false">SUMIF($A$3:$A$2506,$A2547,$E$3:$E$2506)/COUNTIF($A$3:$A$2506,$A2547)</f>
        <v>0.412917690474334</v>
      </c>
    </row>
    <row r="2548" customFormat="false" ht="12.75" hidden="false" customHeight="false" outlineLevel="0" collapsed="false">
      <c r="A2548" s="0" t="n">
        <v>42</v>
      </c>
      <c r="C2548" s="15" t="n">
        <f aca="false">SUMIF($A$3:$A$2506,$A2548,$C$3:$C$2506)/COUNTIF($A$3:$A$2506,$A2548)</f>
        <v>3.7275</v>
      </c>
      <c r="D2548" s="47" t="n">
        <f aca="true">STDEV(OFFSET($A$2,MATCH($A2548,$A$3:$A$2506,0),3):OFFSET($A$2,MATCH($A2548+1,$A$3:$A$2506,0)-1,3))*SQRT(365)</f>
        <v>0.556117018394309</v>
      </c>
      <c r="E2548" s="47" t="n">
        <f aca="false">SUMIF($A$3:$A$2506,$A2548,$E$3:$E$2506)/COUNTIF($A$3:$A$2506,$A2548)</f>
        <v>0.551069026390074</v>
      </c>
    </row>
    <row r="2549" customFormat="false" ht="12.75" hidden="false" customHeight="false" outlineLevel="0" collapsed="false">
      <c r="A2549" s="0" t="n">
        <v>43</v>
      </c>
      <c r="C2549" s="15" t="n">
        <f aca="false">SUMIF($A$3:$A$2506,$A2549,$C$3:$C$2506)/COUNTIF($A$3:$A$2506,$A2549)</f>
        <v>3.07354838709677</v>
      </c>
      <c r="D2549" s="47" t="n">
        <f aca="true">STDEV(OFFSET($A$2,MATCH($A2549,$A$3:$A$2506,0),3):OFFSET($A$2,MATCH($A2549+1,$A$3:$A$2506,0)-1,3))*SQRT(365)</f>
        <v>0.596388148406343</v>
      </c>
      <c r="E2549" s="47" t="n">
        <f aca="false">SUMIF($A$3:$A$2506,$A2549,$E$3:$E$2506)/COUNTIF($A$3:$A$2506,$A2549)</f>
        <v>0.512677449871484</v>
      </c>
    </row>
    <row r="2550" customFormat="false" ht="12.75" hidden="false" customHeight="false" outlineLevel="0" collapsed="false">
      <c r="A2550" s="0" t="n">
        <v>44</v>
      </c>
      <c r="C2550" s="15" t="n">
        <f aca="false">SUMIF($A$3:$A$2506,$A2550,$C$3:$C$2506)/COUNTIF($A$3:$A$2506,$A2550)</f>
        <v>3.00774193548387</v>
      </c>
      <c r="D2550" s="47" t="n">
        <f aca="true">STDEV(OFFSET($A$2,MATCH($A2550,$A$3:$A$2506,0),3):OFFSET($A$2,MATCH($A2550+1,$A$3:$A$2506,0)-1,3))*SQRT(365)</f>
        <v>0.661590363526329</v>
      </c>
      <c r="E2550" s="47" t="n">
        <f aca="false">SUMIF($A$3:$A$2506,$A2550,$E$3:$E$2506)/COUNTIF($A$3:$A$2506,$A2550)</f>
        <v>0.655618707885011</v>
      </c>
    </row>
    <row r="2551" customFormat="false" ht="12.75" hidden="false" customHeight="false" outlineLevel="0" collapsed="false">
      <c r="A2551" s="0" t="n">
        <v>45</v>
      </c>
      <c r="C2551" s="15" t="n">
        <f aca="false">SUMIF($A$3:$A$2506,$A2551,$C$3:$C$2506)/COUNTIF($A$3:$A$2506,$A2551)</f>
        <v>2.21464285714286</v>
      </c>
      <c r="D2551" s="47" t="e">
        <f aca="true">STDEV(OFFSET($A$2,MATCH($A2551,$A$3:$A$2506,0),3):OFFSET($A$2,MATCH($A2551+1,$A$3:$A$2506,0)-1,3))*SQRT(365)</f>
        <v>#N/A</v>
      </c>
      <c r="E2551" s="47" t="n">
        <f aca="false">SUMIF($A$3:$A$2506,$A2551,$E$3:$E$2506)/COUNTIF($A$3:$A$2506,$A2551)</f>
        <v>0.61264937035685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D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sheetData>
    <row r="1" customFormat="false" ht="12.75" hidden="false" customHeight="false" outlineLevel="0" collapsed="false">
      <c r="A1" s="0" t="s">
        <v>33</v>
      </c>
      <c r="B1" s="0" t="s">
        <v>34</v>
      </c>
      <c r="C1" s="0" t="s">
        <v>35</v>
      </c>
      <c r="D1" s="0" t="s">
        <v>36</v>
      </c>
      <c r="E1" s="0" t="s">
        <v>37</v>
      </c>
      <c r="F1" s="0" t="s">
        <v>38</v>
      </c>
      <c r="G1" s="0" t="s">
        <v>39</v>
      </c>
      <c r="H1" s="0" t="s">
        <v>40</v>
      </c>
      <c r="I1" s="0" t="s">
        <v>41</v>
      </c>
      <c r="J1" s="0" t="s">
        <v>42</v>
      </c>
      <c r="K1" s="0" t="s">
        <v>43</v>
      </c>
      <c r="L1" s="0" t="s">
        <v>44</v>
      </c>
      <c r="M1" s="0" t="s">
        <v>45</v>
      </c>
      <c r="N1" s="0" t="s">
        <v>46</v>
      </c>
      <c r="O1" s="0" t="s">
        <v>47</v>
      </c>
      <c r="P1" s="0" t="s">
        <v>48</v>
      </c>
      <c r="Q1" s="0" t="s">
        <v>48</v>
      </c>
      <c r="R1" s="0" t="s">
        <v>49</v>
      </c>
      <c r="S1" s="0" t="s">
        <v>48</v>
      </c>
      <c r="T1" s="0" t="s">
        <v>49</v>
      </c>
      <c r="U1" s="0" t="s">
        <v>50</v>
      </c>
      <c r="V1" s="0" t="s">
        <v>48</v>
      </c>
      <c r="W1" s="0" t="s">
        <v>51</v>
      </c>
      <c r="X1" s="0" t="s">
        <v>52</v>
      </c>
      <c r="Y1" s="0" t="s">
        <v>53</v>
      </c>
      <c r="Z1" s="0" t="s">
        <v>34</v>
      </c>
      <c r="AA1" s="0" t="s">
        <v>34</v>
      </c>
      <c r="AB1" s="0" t="s">
        <v>34</v>
      </c>
      <c r="AC1" s="0" t="s">
        <v>34</v>
      </c>
      <c r="AD1" s="0" t="s">
        <v>48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G105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2" ySplit="2" topLeftCell="W1006" activePane="bottomRight" state="frozen"/>
      <selection pane="topLeft" activeCell="A1" activeCellId="0" sqref="A1"/>
      <selection pane="topRight" activeCell="W1" activeCellId="0" sqref="W1"/>
      <selection pane="bottomLeft" activeCell="A1006" activeCellId="0" sqref="A1006"/>
      <selection pane="bottomRight" activeCell="Y1022" activeCellId="0" sqref="Y102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2" style="0" width="9.85"/>
    <col collapsed="false" customWidth="true" hidden="false" outlineLevel="0" max="23" min="23" style="47" width="9.14"/>
  </cols>
  <sheetData>
    <row r="1" customFormat="false" ht="12.75" hidden="false" customHeight="false" outlineLevel="0" collapsed="false">
      <c r="B1" s="0" t="s">
        <v>54</v>
      </c>
      <c r="C1" s="0" t="s">
        <v>27</v>
      </c>
      <c r="D1" s="0" t="s">
        <v>9</v>
      </c>
      <c r="E1" s="0" t="s">
        <v>27</v>
      </c>
      <c r="G1" s="0" t="s">
        <v>3</v>
      </c>
      <c r="H1" s="0" t="s">
        <v>3</v>
      </c>
      <c r="I1" s="0" t="s">
        <v>3</v>
      </c>
      <c r="J1" s="0" t="s">
        <v>3</v>
      </c>
      <c r="K1" s="0" t="s">
        <v>3</v>
      </c>
      <c r="L1" s="0" t="s">
        <v>3</v>
      </c>
      <c r="M1" s="0" t="s">
        <v>2</v>
      </c>
      <c r="N1" s="0" t="s">
        <v>2</v>
      </c>
      <c r="O1" s="0" t="s">
        <v>2</v>
      </c>
      <c r="P1" s="0" t="s">
        <v>2</v>
      </c>
      <c r="Q1" s="0" t="s">
        <v>2</v>
      </c>
      <c r="R1" s="0" t="s">
        <v>2</v>
      </c>
      <c r="S1" s="0" t="s">
        <v>2</v>
      </c>
      <c r="U1" s="0" t="s">
        <v>55</v>
      </c>
      <c r="W1" s="47" t="s">
        <v>55</v>
      </c>
      <c r="Z1" s="0" t="s">
        <v>3</v>
      </c>
      <c r="AA1" s="0" t="s">
        <v>3</v>
      </c>
      <c r="AB1" s="0" t="s">
        <v>3</v>
      </c>
      <c r="AC1" s="0" t="s">
        <v>3</v>
      </c>
      <c r="AD1" s="0" t="s">
        <v>3</v>
      </c>
      <c r="AE1" s="0" t="s">
        <v>3</v>
      </c>
      <c r="AF1" s="0" t="s">
        <v>2</v>
      </c>
      <c r="AG1" s="0" t="s">
        <v>2</v>
      </c>
      <c r="AH1" s="0" t="s">
        <v>2</v>
      </c>
      <c r="AI1" s="0" t="s">
        <v>2</v>
      </c>
      <c r="AJ1" s="0" t="s">
        <v>2</v>
      </c>
      <c r="AK1" s="0" t="s">
        <v>2</v>
      </c>
    </row>
    <row r="2" customFormat="false" ht="12.75" hidden="false" customHeight="false" outlineLevel="0" collapsed="false">
      <c r="A2" s="0" t="s">
        <v>28</v>
      </c>
      <c r="C2" s="0" t="s">
        <v>16</v>
      </c>
      <c r="D2" s="0" t="s">
        <v>30</v>
      </c>
      <c r="E2" s="0" t="s">
        <v>31</v>
      </c>
      <c r="G2" s="0" t="n">
        <v>20</v>
      </c>
      <c r="H2" s="0" t="n">
        <v>25</v>
      </c>
      <c r="I2" s="0" t="n">
        <v>30</v>
      </c>
      <c r="J2" s="0" t="n">
        <v>35</v>
      </c>
      <c r="K2" s="0" t="n">
        <v>40</v>
      </c>
      <c r="L2" s="0" t="n">
        <v>50</v>
      </c>
      <c r="M2" s="0" t="n">
        <v>20</v>
      </c>
      <c r="N2" s="0" t="n">
        <v>25</v>
      </c>
      <c r="O2" s="0" t="n">
        <v>30</v>
      </c>
      <c r="P2" s="0" t="n">
        <v>35</v>
      </c>
      <c r="Q2" s="0" t="n">
        <v>40</v>
      </c>
      <c r="R2" s="0" t="n">
        <v>50</v>
      </c>
      <c r="S2" s="95" t="n">
        <v>100.00001</v>
      </c>
      <c r="T2" s="0" t="s">
        <v>28</v>
      </c>
      <c r="U2" s="0" t="s">
        <v>56</v>
      </c>
      <c r="V2" s="0" t="s">
        <v>57</v>
      </c>
      <c r="W2" s="47" t="s">
        <v>58</v>
      </c>
      <c r="X2" s="94"/>
      <c r="Y2" s="94"/>
      <c r="Z2" s="0" t="n">
        <v>20</v>
      </c>
      <c r="AA2" s="0" t="n">
        <v>25</v>
      </c>
      <c r="AB2" s="0" t="n">
        <v>30</v>
      </c>
      <c r="AC2" s="0" t="n">
        <v>35</v>
      </c>
      <c r="AD2" s="0" t="n">
        <v>40</v>
      </c>
      <c r="AE2" s="0" t="n">
        <v>50</v>
      </c>
      <c r="AF2" s="0" t="n">
        <v>20</v>
      </c>
      <c r="AG2" s="0" t="n">
        <v>25</v>
      </c>
      <c r="AH2" s="0" t="n">
        <v>30</v>
      </c>
      <c r="AI2" s="0" t="n">
        <v>35</v>
      </c>
      <c r="AJ2" s="0" t="n">
        <v>40</v>
      </c>
      <c r="AK2" s="0" t="n">
        <v>50</v>
      </c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94"/>
      <c r="BC2" s="94"/>
      <c r="BD2" s="94"/>
      <c r="BE2" s="94"/>
      <c r="BF2" s="94"/>
      <c r="BG2" s="94"/>
      <c r="BH2" s="94"/>
      <c r="BI2" s="94"/>
      <c r="BJ2" s="94"/>
      <c r="BK2" s="94"/>
      <c r="BL2" s="94"/>
      <c r="BM2" s="94"/>
      <c r="BN2" s="94"/>
      <c r="BO2" s="94"/>
      <c r="BP2" s="94"/>
      <c r="BQ2" s="94"/>
      <c r="BR2" s="94"/>
      <c r="BS2" s="94"/>
      <c r="BT2" s="94"/>
      <c r="BU2" s="94"/>
      <c r="BV2" s="94"/>
      <c r="BW2" s="94"/>
      <c r="BX2" s="94"/>
      <c r="BY2" s="94"/>
      <c r="BZ2" s="94"/>
      <c r="CA2" s="94"/>
      <c r="CB2" s="94"/>
      <c r="CC2" s="94"/>
      <c r="CD2" s="94"/>
      <c r="CE2" s="94"/>
      <c r="CF2" s="94"/>
      <c r="CG2" s="94"/>
      <c r="CH2" s="94"/>
      <c r="CI2" s="94"/>
      <c r="CJ2" s="94"/>
      <c r="CK2" s="94"/>
      <c r="CL2" s="94"/>
      <c r="CM2" s="94"/>
      <c r="CN2" s="94"/>
      <c r="CO2" s="94"/>
      <c r="CP2" s="94"/>
      <c r="CQ2" s="94"/>
      <c r="CR2" s="94"/>
      <c r="CS2" s="94"/>
      <c r="CT2" s="94"/>
      <c r="CU2" s="94"/>
      <c r="CV2" s="94"/>
      <c r="CW2" s="94"/>
      <c r="CX2" s="94"/>
      <c r="CY2" s="94"/>
      <c r="CZ2" s="94"/>
      <c r="DA2" s="94"/>
      <c r="DB2" s="94"/>
      <c r="DC2" s="94"/>
      <c r="DD2" s="94"/>
      <c r="DE2" s="94"/>
      <c r="DF2" s="94"/>
      <c r="DG2" s="94"/>
    </row>
    <row r="3" customFormat="false" ht="12.75" hidden="false" customHeight="false" outlineLevel="0" collapsed="false">
      <c r="B3" s="101" t="n">
        <v>35737</v>
      </c>
      <c r="C3" s="102" t="n">
        <v>34</v>
      </c>
      <c r="S3" s="95"/>
    </row>
    <row r="4" customFormat="false" ht="12.75" hidden="false" customHeight="false" outlineLevel="0" collapsed="false">
      <c r="B4" s="101" t="n">
        <v>35738</v>
      </c>
      <c r="C4" s="102" t="n">
        <v>32.88</v>
      </c>
      <c r="D4" s="98" t="n">
        <f aca="false">LN(C4/C3)</f>
        <v>-0.0334959544281821</v>
      </c>
      <c r="G4" s="103" t="n">
        <f aca="false">IF(G$1="P",MAX(0,G$2-$C4),IF(G$1="C",MAX(0,$C4-G$2)))</f>
        <v>0</v>
      </c>
      <c r="H4" s="103" t="n">
        <f aca="false">IF(H$1="P",MAX(0,H$2-$C4),IF(H$1="C",MAX(0,$C4-H$2)))</f>
        <v>0</v>
      </c>
      <c r="I4" s="103" t="n">
        <f aca="false">IF(I$1="P",MAX(0,I$2-$C4),IF(I$1="C",MAX(0,$C4-I$2)))</f>
        <v>0</v>
      </c>
      <c r="J4" s="103" t="n">
        <f aca="false">IF(J$1="P",MAX(0,J$2-$C4),IF(J$1="C",MAX(0,$C4-J$2)))</f>
        <v>2.12</v>
      </c>
      <c r="K4" s="103" t="n">
        <f aca="false">IF(K$1="P",MAX(0,K$2-$C4),IF(K$1="C",MAX(0,$C4-K$2)))</f>
        <v>7.12</v>
      </c>
      <c r="L4" s="103" t="n">
        <f aca="false">IF(L$1="P",MAX(0,L$2-$C4),IF(L$1="C",MAX(0,$C4-L$2)))</f>
        <v>17.12</v>
      </c>
      <c r="M4" s="103" t="n">
        <f aca="false">IF(M$1="P",MAX(0,M$2-$C4),IF(M$1="C",MAX(0,$C4-M$2)))</f>
        <v>12.88</v>
      </c>
      <c r="N4" s="103" t="n">
        <f aca="false">IF(N$1="P",MAX(0,N$2-$C4),IF(N$1="C",MAX(0,$C4-N$2)))</f>
        <v>7.88</v>
      </c>
      <c r="O4" s="103" t="n">
        <f aca="false">IF(O$1="P",MAX(0,O$2-$C4),IF(O$1="C",MAX(0,$C4-O$2)))</f>
        <v>2.88</v>
      </c>
      <c r="P4" s="103" t="n">
        <f aca="false">IF(P$1="P",MAX(0,P$2-$C4),IF(P$1="C",MAX(0,$C4-P$2)))</f>
        <v>0</v>
      </c>
      <c r="Q4" s="103" t="n">
        <f aca="false">IF(Q$1="P",MAX(0,Q$2-$C4),IF(Q$1="C",MAX(0,$C4-Q$2)))</f>
        <v>0</v>
      </c>
      <c r="R4" s="103" t="n">
        <f aca="false">IF(R$1="P",MAX(0,R$2-$C4),IF(R$1="C",MAX(0,$C4-R$2)))</f>
        <v>0</v>
      </c>
      <c r="S4" s="103" t="n">
        <f aca="false">IF(S$1="P",MAX(0,S$2-$C4),IF(S$1="C",MAX(0,$C4-S$2)))</f>
        <v>0</v>
      </c>
      <c r="T4" s="104" t="n">
        <f aca="false">A4</f>
        <v>0</v>
      </c>
      <c r="U4" s="105" t="n">
        <f aca="false">VLOOKUP($B4,Gas!$B$3:$E$2506,2)</f>
        <v>3.24</v>
      </c>
      <c r="V4" s="46" t="n">
        <f aca="false">C4/U4</f>
        <v>10.1481481481481</v>
      </c>
    </row>
    <row r="5" customFormat="false" ht="12.75" hidden="false" customHeight="false" outlineLevel="0" collapsed="false">
      <c r="B5" s="101" t="n">
        <v>35739</v>
      </c>
      <c r="C5" s="102" t="n">
        <v>34</v>
      </c>
      <c r="D5" s="98" t="n">
        <f aca="false">LN(C5/C4)</f>
        <v>0.0334959544281822</v>
      </c>
      <c r="G5" s="103" t="n">
        <f aca="false">IF(G$1="P",MAX(0,G$2-$C5),IF(G$1="C",MAX(0,$C5-G$2)))</f>
        <v>0</v>
      </c>
      <c r="H5" s="103" t="n">
        <f aca="false">IF(H$1="P",MAX(0,H$2-$C5),IF(H$1="C",MAX(0,$C5-H$2)))</f>
        <v>0</v>
      </c>
      <c r="I5" s="103" t="n">
        <f aca="false">IF(I$1="P",MAX(0,I$2-$C5),IF(I$1="C",MAX(0,$C5-I$2)))</f>
        <v>0</v>
      </c>
      <c r="J5" s="103" t="n">
        <f aca="false">IF(J$1="P",MAX(0,J$2-$C5),IF(J$1="C",MAX(0,$C5-J$2)))</f>
        <v>1</v>
      </c>
      <c r="K5" s="103" t="n">
        <f aca="false">IF(K$1="P",MAX(0,K$2-$C5),IF(K$1="C",MAX(0,$C5-K$2)))</f>
        <v>6</v>
      </c>
      <c r="L5" s="103" t="n">
        <f aca="false">IF(L$1="P",MAX(0,L$2-$C5),IF(L$1="C",MAX(0,$C5-L$2)))</f>
        <v>16</v>
      </c>
      <c r="M5" s="103" t="n">
        <f aca="false">IF(M$1="P",MAX(0,M$2-$C5),IF(M$1="C",MAX(0,$C5-M$2)))</f>
        <v>14</v>
      </c>
      <c r="N5" s="103" t="n">
        <f aca="false">IF(N$1="P",MAX(0,N$2-$C5),IF(N$1="C",MAX(0,$C5-N$2)))</f>
        <v>9</v>
      </c>
      <c r="O5" s="103" t="n">
        <f aca="false">IF(O$1="P",MAX(0,O$2-$C5),IF(O$1="C",MAX(0,$C5-O$2)))</f>
        <v>4</v>
      </c>
      <c r="P5" s="103" t="n">
        <f aca="false">IF(P$1="P",MAX(0,P$2-$C5),IF(P$1="C",MAX(0,$C5-P$2)))</f>
        <v>0</v>
      </c>
      <c r="Q5" s="103" t="n">
        <f aca="false">IF(Q$1="P",MAX(0,Q$2-$C5),IF(Q$1="C",MAX(0,$C5-Q$2)))</f>
        <v>0</v>
      </c>
      <c r="R5" s="103" t="n">
        <f aca="false">IF(R$1="P",MAX(0,R$2-$C5),IF(R$1="C",MAX(0,$C5-R$2)))</f>
        <v>0</v>
      </c>
      <c r="S5" s="103" t="n">
        <f aca="false">IF(S$1="P",MAX(0,S$2-$C5),IF(S$1="C",MAX(0,$C5-S$2)))</f>
        <v>0</v>
      </c>
      <c r="T5" s="104" t="n">
        <f aca="false">A5</f>
        <v>0</v>
      </c>
      <c r="U5" s="105" t="n">
        <f aca="false">VLOOKUP($B5,Gas!$B$3:$E$2506,2)</f>
        <v>3.135</v>
      </c>
      <c r="V5" s="46" t="n">
        <f aca="false">C5/U5</f>
        <v>10.8452950558214</v>
      </c>
    </row>
    <row r="6" customFormat="false" ht="12.75" hidden="false" customHeight="false" outlineLevel="0" collapsed="false">
      <c r="B6" s="101" t="n">
        <v>35740</v>
      </c>
      <c r="C6" s="102" t="n">
        <v>33.38</v>
      </c>
      <c r="D6" s="98" t="n">
        <f aca="false">LN(C6/C5)</f>
        <v>-0.0184036063824723</v>
      </c>
      <c r="G6" s="103" t="n">
        <f aca="false">IF(G$1="P",MAX(0,G$2-$C6),IF(G$1="C",MAX(0,$C6-G$2)))</f>
        <v>0</v>
      </c>
      <c r="H6" s="103" t="n">
        <f aca="false">IF(H$1="P",MAX(0,H$2-$C6),IF(H$1="C",MAX(0,$C6-H$2)))</f>
        <v>0</v>
      </c>
      <c r="I6" s="103" t="n">
        <f aca="false">IF(I$1="P",MAX(0,I$2-$C6),IF(I$1="C",MAX(0,$C6-I$2)))</f>
        <v>0</v>
      </c>
      <c r="J6" s="103" t="n">
        <f aca="false">IF(J$1="P",MAX(0,J$2-$C6),IF(J$1="C",MAX(0,$C6-J$2)))</f>
        <v>1.62</v>
      </c>
      <c r="K6" s="103" t="n">
        <f aca="false">IF(K$1="P",MAX(0,K$2-$C6),IF(K$1="C",MAX(0,$C6-K$2)))</f>
        <v>6.62</v>
      </c>
      <c r="L6" s="103" t="n">
        <f aca="false">IF(L$1="P",MAX(0,L$2-$C6),IF(L$1="C",MAX(0,$C6-L$2)))</f>
        <v>16.62</v>
      </c>
      <c r="M6" s="103" t="n">
        <f aca="false">IF(M$1="P",MAX(0,M$2-$C6),IF(M$1="C",MAX(0,$C6-M$2)))</f>
        <v>13.38</v>
      </c>
      <c r="N6" s="103" t="n">
        <f aca="false">IF(N$1="P",MAX(0,N$2-$C6),IF(N$1="C",MAX(0,$C6-N$2)))</f>
        <v>8.38</v>
      </c>
      <c r="O6" s="103" t="n">
        <f aca="false">IF(O$1="P",MAX(0,O$2-$C6),IF(O$1="C",MAX(0,$C6-O$2)))</f>
        <v>3.38</v>
      </c>
      <c r="P6" s="103" t="n">
        <f aca="false">IF(P$1="P",MAX(0,P$2-$C6),IF(P$1="C",MAX(0,$C6-P$2)))</f>
        <v>0</v>
      </c>
      <c r="Q6" s="103" t="n">
        <f aca="false">IF(Q$1="P",MAX(0,Q$2-$C6),IF(Q$1="C",MAX(0,$C6-Q$2)))</f>
        <v>0</v>
      </c>
      <c r="R6" s="103" t="n">
        <f aca="false">IF(R$1="P",MAX(0,R$2-$C6),IF(R$1="C",MAX(0,$C6-R$2)))</f>
        <v>0</v>
      </c>
      <c r="S6" s="103" t="n">
        <f aca="false">IF(S$1="P",MAX(0,S$2-$C6),IF(S$1="C",MAX(0,$C6-S$2)))</f>
        <v>0</v>
      </c>
      <c r="T6" s="104" t="n">
        <f aca="false">A6</f>
        <v>0</v>
      </c>
      <c r="U6" s="105" t="n">
        <f aca="false">VLOOKUP($B6,Gas!$B$3:$E$2506,2)</f>
        <v>3.185</v>
      </c>
      <c r="V6" s="46" t="n">
        <f aca="false">C6/U6</f>
        <v>10.4803767660911</v>
      </c>
    </row>
    <row r="7" customFormat="false" ht="12.75" hidden="false" customHeight="false" outlineLevel="0" collapsed="false">
      <c r="B7" s="101" t="n">
        <v>35741</v>
      </c>
      <c r="C7" s="102" t="n">
        <v>33.25</v>
      </c>
      <c r="D7" s="98" t="n">
        <f aca="false">LN(C7/C6)</f>
        <v>-0.00390215113182594</v>
      </c>
      <c r="G7" s="103" t="n">
        <f aca="false">IF(G$1="P",MAX(0,G$2-$C7),IF(G$1="C",MAX(0,$C7-G$2)))</f>
        <v>0</v>
      </c>
      <c r="H7" s="103" t="n">
        <f aca="false">IF(H$1="P",MAX(0,H$2-$C7),IF(H$1="C",MAX(0,$C7-H$2)))</f>
        <v>0</v>
      </c>
      <c r="I7" s="103" t="n">
        <f aca="false">IF(I$1="P",MAX(0,I$2-$C7),IF(I$1="C",MAX(0,$C7-I$2)))</f>
        <v>0</v>
      </c>
      <c r="J7" s="103" t="n">
        <f aca="false">IF(J$1="P",MAX(0,J$2-$C7),IF(J$1="C",MAX(0,$C7-J$2)))</f>
        <v>1.75</v>
      </c>
      <c r="K7" s="103" t="n">
        <f aca="false">IF(K$1="P",MAX(0,K$2-$C7),IF(K$1="C",MAX(0,$C7-K$2)))</f>
        <v>6.75</v>
      </c>
      <c r="L7" s="103" t="n">
        <f aca="false">IF(L$1="P",MAX(0,L$2-$C7),IF(L$1="C",MAX(0,$C7-L$2)))</f>
        <v>16.75</v>
      </c>
      <c r="M7" s="103" t="n">
        <f aca="false">IF(M$1="P",MAX(0,M$2-$C7),IF(M$1="C",MAX(0,$C7-M$2)))</f>
        <v>13.25</v>
      </c>
      <c r="N7" s="103" t="n">
        <f aca="false">IF(N$1="P",MAX(0,N$2-$C7),IF(N$1="C",MAX(0,$C7-N$2)))</f>
        <v>8.25</v>
      </c>
      <c r="O7" s="103" t="n">
        <f aca="false">IF(O$1="P",MAX(0,O$2-$C7),IF(O$1="C",MAX(0,$C7-O$2)))</f>
        <v>3.25</v>
      </c>
      <c r="P7" s="103" t="n">
        <f aca="false">IF(P$1="P",MAX(0,P$2-$C7),IF(P$1="C",MAX(0,$C7-P$2)))</f>
        <v>0</v>
      </c>
      <c r="Q7" s="103" t="n">
        <f aca="false">IF(Q$1="P",MAX(0,Q$2-$C7),IF(Q$1="C",MAX(0,$C7-Q$2)))</f>
        <v>0</v>
      </c>
      <c r="R7" s="103" t="n">
        <f aca="false">IF(R$1="P",MAX(0,R$2-$C7),IF(R$1="C",MAX(0,$C7-R$2)))</f>
        <v>0</v>
      </c>
      <c r="S7" s="103" t="n">
        <f aca="false">IF(S$1="P",MAX(0,S$2-$C7),IF(S$1="C",MAX(0,$C7-S$2)))</f>
        <v>0</v>
      </c>
      <c r="T7" s="104" t="n">
        <f aca="false">A7</f>
        <v>0</v>
      </c>
      <c r="U7" s="105" t="n">
        <f aca="false">VLOOKUP($B7,Gas!$B$3:$E$2506,2)</f>
        <v>3.23</v>
      </c>
      <c r="V7" s="46" t="n">
        <f aca="false">C7/U7</f>
        <v>10.2941176470588</v>
      </c>
    </row>
    <row r="8" customFormat="false" ht="12.75" hidden="false" customHeight="false" outlineLevel="0" collapsed="false">
      <c r="B8" s="101" t="n">
        <v>35744</v>
      </c>
      <c r="C8" s="102" t="n">
        <v>34.33</v>
      </c>
      <c r="D8" s="98" t="n">
        <f aca="false">LN(C8/C7)</f>
        <v>0.0319648403677375</v>
      </c>
      <c r="G8" s="103" t="n">
        <f aca="false">IF(G$1="P",MAX(0,G$2-$C8),IF(G$1="C",MAX(0,$C8-G$2)))</f>
        <v>0</v>
      </c>
      <c r="H8" s="103" t="n">
        <f aca="false">IF(H$1="P",MAX(0,H$2-$C8),IF(H$1="C",MAX(0,$C8-H$2)))</f>
        <v>0</v>
      </c>
      <c r="I8" s="103" t="n">
        <f aca="false">IF(I$1="P",MAX(0,I$2-$C8),IF(I$1="C",MAX(0,$C8-I$2)))</f>
        <v>0</v>
      </c>
      <c r="J8" s="103" t="n">
        <f aca="false">IF(J$1="P",MAX(0,J$2-$C8),IF(J$1="C",MAX(0,$C8-J$2)))</f>
        <v>0.670000000000002</v>
      </c>
      <c r="K8" s="103" t="n">
        <f aca="false">IF(K$1="P",MAX(0,K$2-$C8),IF(K$1="C",MAX(0,$C8-K$2)))</f>
        <v>5.67</v>
      </c>
      <c r="L8" s="103" t="n">
        <f aca="false">IF(L$1="P",MAX(0,L$2-$C8),IF(L$1="C",MAX(0,$C8-L$2)))</f>
        <v>15.67</v>
      </c>
      <c r="M8" s="103" t="n">
        <f aca="false">IF(M$1="P",MAX(0,M$2-$C8),IF(M$1="C",MAX(0,$C8-M$2)))</f>
        <v>14.33</v>
      </c>
      <c r="N8" s="103" t="n">
        <f aca="false">IF(N$1="P",MAX(0,N$2-$C8),IF(N$1="C",MAX(0,$C8-N$2)))</f>
        <v>9.33</v>
      </c>
      <c r="O8" s="103" t="n">
        <f aca="false">IF(O$1="P",MAX(0,O$2-$C8),IF(O$1="C",MAX(0,$C8-O$2)))</f>
        <v>4.33</v>
      </c>
      <c r="P8" s="103" t="n">
        <f aca="false">IF(P$1="P",MAX(0,P$2-$C8),IF(P$1="C",MAX(0,$C8-P$2)))</f>
        <v>0</v>
      </c>
      <c r="Q8" s="103" t="n">
        <f aca="false">IF(Q$1="P",MAX(0,Q$2-$C8),IF(Q$1="C",MAX(0,$C8-Q$2)))</f>
        <v>0</v>
      </c>
      <c r="R8" s="103" t="n">
        <f aca="false">IF(R$1="P",MAX(0,R$2-$C8),IF(R$1="C",MAX(0,$C8-R$2)))</f>
        <v>0</v>
      </c>
      <c r="S8" s="103" t="n">
        <f aca="false">IF(S$1="P",MAX(0,S$2-$C8),IF(S$1="C",MAX(0,$C8-S$2)))</f>
        <v>0</v>
      </c>
      <c r="T8" s="104" t="n">
        <f aca="false">A8</f>
        <v>0</v>
      </c>
      <c r="U8" s="105" t="n">
        <f aca="false">VLOOKUP($B8,Gas!$B$3:$E$2506,2)</f>
        <v>3.075</v>
      </c>
      <c r="V8" s="46" t="n">
        <f aca="false">C8/U8</f>
        <v>11.1642276422764</v>
      </c>
    </row>
    <row r="9" customFormat="false" ht="12.75" hidden="false" customHeight="false" outlineLevel="0" collapsed="false">
      <c r="B9" s="101" t="n">
        <v>35745</v>
      </c>
      <c r="C9" s="102" t="n">
        <v>32.9</v>
      </c>
      <c r="D9" s="98" t="n">
        <f aca="false">LN(C9/C8)</f>
        <v>-0.0425469496982745</v>
      </c>
      <c r="G9" s="103" t="n">
        <f aca="false">IF(G$1="P",MAX(0,G$2-$C9),IF(G$1="C",MAX(0,$C9-G$2)))</f>
        <v>0</v>
      </c>
      <c r="H9" s="103" t="n">
        <f aca="false">IF(H$1="P",MAX(0,H$2-$C9),IF(H$1="C",MAX(0,$C9-H$2)))</f>
        <v>0</v>
      </c>
      <c r="I9" s="103" t="n">
        <f aca="false">IF(I$1="P",MAX(0,I$2-$C9),IF(I$1="C",MAX(0,$C9-I$2)))</f>
        <v>0</v>
      </c>
      <c r="J9" s="103" t="n">
        <f aca="false">IF(J$1="P",MAX(0,J$2-$C9),IF(J$1="C",MAX(0,$C9-J$2)))</f>
        <v>2.1</v>
      </c>
      <c r="K9" s="103" t="n">
        <f aca="false">IF(K$1="P",MAX(0,K$2-$C9),IF(K$1="C",MAX(0,$C9-K$2)))</f>
        <v>7.1</v>
      </c>
      <c r="L9" s="103" t="n">
        <f aca="false">IF(L$1="P",MAX(0,L$2-$C9),IF(L$1="C",MAX(0,$C9-L$2)))</f>
        <v>17.1</v>
      </c>
      <c r="M9" s="103" t="n">
        <f aca="false">IF(M$1="P",MAX(0,M$2-$C9),IF(M$1="C",MAX(0,$C9-M$2)))</f>
        <v>12.9</v>
      </c>
      <c r="N9" s="103" t="n">
        <f aca="false">IF(N$1="P",MAX(0,N$2-$C9),IF(N$1="C",MAX(0,$C9-N$2)))</f>
        <v>7.9</v>
      </c>
      <c r="O9" s="103" t="n">
        <f aca="false">IF(O$1="P",MAX(0,O$2-$C9),IF(O$1="C",MAX(0,$C9-O$2)))</f>
        <v>2.9</v>
      </c>
      <c r="P9" s="103" t="n">
        <f aca="false">IF(P$1="P",MAX(0,P$2-$C9),IF(P$1="C",MAX(0,$C9-P$2)))</f>
        <v>0</v>
      </c>
      <c r="Q9" s="103" t="n">
        <f aca="false">IF(Q$1="P",MAX(0,Q$2-$C9),IF(Q$1="C",MAX(0,$C9-Q$2)))</f>
        <v>0</v>
      </c>
      <c r="R9" s="103" t="n">
        <f aca="false">IF(R$1="P",MAX(0,R$2-$C9),IF(R$1="C",MAX(0,$C9-R$2)))</f>
        <v>0</v>
      </c>
      <c r="S9" s="103" t="n">
        <f aca="false">IF(S$1="P",MAX(0,S$2-$C9),IF(S$1="C",MAX(0,$C9-S$2)))</f>
        <v>0</v>
      </c>
      <c r="T9" s="104" t="n">
        <f aca="false">A9</f>
        <v>0</v>
      </c>
      <c r="U9" s="105" t="n">
        <f aca="false">VLOOKUP($B9,Gas!$B$3:$E$2506,2)</f>
        <v>3.185</v>
      </c>
      <c r="V9" s="46" t="n">
        <f aca="false">C9/U9</f>
        <v>10.3296703296703</v>
      </c>
    </row>
    <row r="10" customFormat="false" ht="12.75" hidden="false" customHeight="false" outlineLevel="0" collapsed="false">
      <c r="B10" s="101" t="n">
        <v>35746</v>
      </c>
      <c r="C10" s="102" t="n">
        <v>32.9</v>
      </c>
      <c r="D10" s="98" t="n">
        <f aca="false">LN(C10/C9)</f>
        <v>0</v>
      </c>
      <c r="G10" s="103" t="n">
        <f aca="false">IF(G$1="P",MAX(0,G$2-$C10),IF(G$1="C",MAX(0,$C10-G$2)))</f>
        <v>0</v>
      </c>
      <c r="H10" s="103" t="n">
        <f aca="false">IF(H$1="P",MAX(0,H$2-$C10),IF(H$1="C",MAX(0,$C10-H$2)))</f>
        <v>0</v>
      </c>
      <c r="I10" s="103" t="n">
        <f aca="false">IF(I$1="P",MAX(0,I$2-$C10),IF(I$1="C",MAX(0,$C10-I$2)))</f>
        <v>0</v>
      </c>
      <c r="J10" s="103" t="n">
        <f aca="false">IF(J$1="P",MAX(0,J$2-$C10),IF(J$1="C",MAX(0,$C10-J$2)))</f>
        <v>2.1</v>
      </c>
      <c r="K10" s="103" t="n">
        <f aca="false">IF(K$1="P",MAX(0,K$2-$C10),IF(K$1="C",MAX(0,$C10-K$2)))</f>
        <v>7.1</v>
      </c>
      <c r="L10" s="103" t="n">
        <f aca="false">IF(L$1="P",MAX(0,L$2-$C10),IF(L$1="C",MAX(0,$C10-L$2)))</f>
        <v>17.1</v>
      </c>
      <c r="M10" s="103" t="n">
        <f aca="false">IF(M$1="P",MAX(0,M$2-$C10),IF(M$1="C",MAX(0,$C10-M$2)))</f>
        <v>12.9</v>
      </c>
      <c r="N10" s="103" t="n">
        <f aca="false">IF(N$1="P",MAX(0,N$2-$C10),IF(N$1="C",MAX(0,$C10-N$2)))</f>
        <v>7.9</v>
      </c>
      <c r="O10" s="103" t="n">
        <f aca="false">IF(O$1="P",MAX(0,O$2-$C10),IF(O$1="C",MAX(0,$C10-O$2)))</f>
        <v>2.9</v>
      </c>
      <c r="P10" s="103" t="n">
        <f aca="false">IF(P$1="P",MAX(0,P$2-$C10),IF(P$1="C",MAX(0,$C10-P$2)))</f>
        <v>0</v>
      </c>
      <c r="Q10" s="103" t="n">
        <f aca="false">IF(Q$1="P",MAX(0,Q$2-$C10),IF(Q$1="C",MAX(0,$C10-Q$2)))</f>
        <v>0</v>
      </c>
      <c r="R10" s="103" t="n">
        <f aca="false">IF(R$1="P",MAX(0,R$2-$C10),IF(R$1="C",MAX(0,$C10-R$2)))</f>
        <v>0</v>
      </c>
      <c r="S10" s="103" t="n">
        <f aca="false">IF(S$1="P",MAX(0,S$2-$C10),IF(S$1="C",MAX(0,$C10-S$2)))</f>
        <v>0</v>
      </c>
      <c r="T10" s="104" t="n">
        <f aca="false">A10</f>
        <v>0</v>
      </c>
      <c r="U10" s="105" t="n">
        <f aca="false">VLOOKUP($B10,Gas!$B$3:$E$2506,2)</f>
        <v>3.255</v>
      </c>
      <c r="V10" s="46" t="n">
        <f aca="false">C10/U10</f>
        <v>10.1075268817204</v>
      </c>
    </row>
    <row r="11" customFormat="false" ht="12.75" hidden="false" customHeight="false" outlineLevel="0" collapsed="false">
      <c r="B11" s="101" t="n">
        <v>35747</v>
      </c>
      <c r="C11" s="102" t="n">
        <v>32.88</v>
      </c>
      <c r="D11" s="98" t="n">
        <f aca="false">LN(C11/C10)</f>
        <v>-0.000608087583346947</v>
      </c>
      <c r="G11" s="103" t="n">
        <f aca="false">IF(G$1="P",MAX(0,G$2-$C11),IF(G$1="C",MAX(0,$C11-G$2)))</f>
        <v>0</v>
      </c>
      <c r="H11" s="103" t="n">
        <f aca="false">IF(H$1="P",MAX(0,H$2-$C11),IF(H$1="C",MAX(0,$C11-H$2)))</f>
        <v>0</v>
      </c>
      <c r="I11" s="103" t="n">
        <f aca="false">IF(I$1="P",MAX(0,I$2-$C11),IF(I$1="C",MAX(0,$C11-I$2)))</f>
        <v>0</v>
      </c>
      <c r="J11" s="103" t="n">
        <f aca="false">IF(J$1="P",MAX(0,J$2-$C11),IF(J$1="C",MAX(0,$C11-J$2)))</f>
        <v>2.12</v>
      </c>
      <c r="K11" s="103" t="n">
        <f aca="false">IF(K$1="P",MAX(0,K$2-$C11),IF(K$1="C",MAX(0,$C11-K$2)))</f>
        <v>7.12</v>
      </c>
      <c r="L11" s="103" t="n">
        <f aca="false">IF(L$1="P",MAX(0,L$2-$C11),IF(L$1="C",MAX(0,$C11-L$2)))</f>
        <v>17.12</v>
      </c>
      <c r="M11" s="103" t="n">
        <f aca="false">IF(M$1="P",MAX(0,M$2-$C11),IF(M$1="C",MAX(0,$C11-M$2)))</f>
        <v>12.88</v>
      </c>
      <c r="N11" s="103" t="n">
        <f aca="false">IF(N$1="P",MAX(0,N$2-$C11),IF(N$1="C",MAX(0,$C11-N$2)))</f>
        <v>7.88</v>
      </c>
      <c r="O11" s="103" t="n">
        <f aca="false">IF(O$1="P",MAX(0,O$2-$C11),IF(O$1="C",MAX(0,$C11-O$2)))</f>
        <v>2.88</v>
      </c>
      <c r="P11" s="103" t="n">
        <f aca="false">IF(P$1="P",MAX(0,P$2-$C11),IF(P$1="C",MAX(0,$C11-P$2)))</f>
        <v>0</v>
      </c>
      <c r="Q11" s="103" t="n">
        <f aca="false">IF(Q$1="P",MAX(0,Q$2-$C11),IF(Q$1="C",MAX(0,$C11-Q$2)))</f>
        <v>0</v>
      </c>
      <c r="R11" s="103" t="n">
        <f aca="false">IF(R$1="P",MAX(0,R$2-$C11),IF(R$1="C",MAX(0,$C11-R$2)))</f>
        <v>0</v>
      </c>
      <c r="S11" s="103" t="n">
        <f aca="false">IF(S$1="P",MAX(0,S$2-$C11),IF(S$1="C",MAX(0,$C11-S$2)))</f>
        <v>0</v>
      </c>
      <c r="T11" s="104" t="n">
        <f aca="false">A11</f>
        <v>0</v>
      </c>
      <c r="U11" s="105" t="n">
        <f aca="false">VLOOKUP($B11,Gas!$B$3:$E$2506,2)</f>
        <v>3.275</v>
      </c>
      <c r="V11" s="46" t="n">
        <f aca="false">C11/U11</f>
        <v>10.0396946564886</v>
      </c>
    </row>
    <row r="12" customFormat="false" ht="12.75" hidden="false" customHeight="false" outlineLevel="0" collapsed="false">
      <c r="B12" s="101" t="n">
        <v>35748</v>
      </c>
      <c r="C12" s="102" t="n">
        <v>32.88</v>
      </c>
      <c r="D12" s="98" t="n">
        <f aca="false">LN(C12/C11)</f>
        <v>0</v>
      </c>
      <c r="E12" s="99"/>
      <c r="G12" s="103" t="n">
        <f aca="false">IF(G$1="P",MAX(0,G$2-$C12),IF(G$1="C",MAX(0,$C12-G$2)))</f>
        <v>0</v>
      </c>
      <c r="H12" s="103" t="n">
        <f aca="false">IF(H$1="P",MAX(0,H$2-$C12),IF(H$1="C",MAX(0,$C12-H$2)))</f>
        <v>0</v>
      </c>
      <c r="I12" s="103" t="n">
        <f aca="false">IF(I$1="P",MAX(0,I$2-$C12),IF(I$1="C",MAX(0,$C12-I$2)))</f>
        <v>0</v>
      </c>
      <c r="J12" s="103" t="n">
        <f aca="false">IF(J$1="P",MAX(0,J$2-$C12),IF(J$1="C",MAX(0,$C12-J$2)))</f>
        <v>2.12</v>
      </c>
      <c r="K12" s="103" t="n">
        <f aca="false">IF(K$1="P",MAX(0,K$2-$C12),IF(K$1="C",MAX(0,$C12-K$2)))</f>
        <v>7.12</v>
      </c>
      <c r="L12" s="103" t="n">
        <f aca="false">IF(L$1="P",MAX(0,L$2-$C12),IF(L$1="C",MAX(0,$C12-L$2)))</f>
        <v>17.12</v>
      </c>
      <c r="M12" s="103" t="n">
        <f aca="false">IF(M$1="P",MAX(0,M$2-$C12),IF(M$1="C",MAX(0,$C12-M$2)))</f>
        <v>12.88</v>
      </c>
      <c r="N12" s="103" t="n">
        <f aca="false">IF(N$1="P",MAX(0,N$2-$C12),IF(N$1="C",MAX(0,$C12-N$2)))</f>
        <v>7.88</v>
      </c>
      <c r="O12" s="103" t="n">
        <f aca="false">IF(O$1="P",MAX(0,O$2-$C12),IF(O$1="C",MAX(0,$C12-O$2)))</f>
        <v>2.88</v>
      </c>
      <c r="P12" s="103" t="n">
        <f aca="false">IF(P$1="P",MAX(0,P$2-$C12),IF(P$1="C",MAX(0,$C12-P$2)))</f>
        <v>0</v>
      </c>
      <c r="Q12" s="103" t="n">
        <f aca="false">IF(Q$1="P",MAX(0,Q$2-$C12),IF(Q$1="C",MAX(0,$C12-Q$2)))</f>
        <v>0</v>
      </c>
      <c r="R12" s="103" t="n">
        <f aca="false">IF(R$1="P",MAX(0,R$2-$C12),IF(R$1="C",MAX(0,$C12-R$2)))</f>
        <v>0</v>
      </c>
      <c r="S12" s="103" t="n">
        <f aca="false">IF(S$1="P",MAX(0,S$2-$C12),IF(S$1="C",MAX(0,$C12-S$2)))</f>
        <v>0</v>
      </c>
      <c r="T12" s="104" t="n">
        <f aca="false">A12</f>
        <v>0</v>
      </c>
      <c r="U12" s="105" t="n">
        <f aca="false">VLOOKUP($B12,Gas!$B$3:$E$2506,2)</f>
        <v>3.26</v>
      </c>
      <c r="V12" s="46" t="n">
        <f aca="false">C12/U12</f>
        <v>10.0858895705522</v>
      </c>
    </row>
    <row r="13" customFormat="false" ht="12.75" hidden="false" customHeight="false" outlineLevel="0" collapsed="false">
      <c r="B13" s="101" t="n">
        <v>35751</v>
      </c>
      <c r="C13" s="102" t="n">
        <v>34.5</v>
      </c>
      <c r="D13" s="98" t="n">
        <f aca="false">LN(C13/C12)</f>
        <v>0.0480947538493349</v>
      </c>
      <c r="E13" s="106" t="n">
        <f aca="false">STDEV(D4:D13)*SQRT(trade_day)</f>
        <v>0.463142466972816</v>
      </c>
      <c r="G13" s="103" t="n">
        <f aca="false">IF(G$1="P",MAX(0,G$2-$C13),IF(G$1="C",MAX(0,$C13-G$2)))</f>
        <v>0</v>
      </c>
      <c r="H13" s="103" t="n">
        <f aca="false">IF(H$1="P",MAX(0,H$2-$C13),IF(H$1="C",MAX(0,$C13-H$2)))</f>
        <v>0</v>
      </c>
      <c r="I13" s="103" t="n">
        <f aca="false">IF(I$1="P",MAX(0,I$2-$C13),IF(I$1="C",MAX(0,$C13-I$2)))</f>
        <v>0</v>
      </c>
      <c r="J13" s="103" t="n">
        <f aca="false">IF(J$1="P",MAX(0,J$2-$C13),IF(J$1="C",MAX(0,$C13-J$2)))</f>
        <v>0.5</v>
      </c>
      <c r="K13" s="103" t="n">
        <f aca="false">IF(K$1="P",MAX(0,K$2-$C13),IF(K$1="C",MAX(0,$C13-K$2)))</f>
        <v>5.5</v>
      </c>
      <c r="L13" s="103" t="n">
        <f aca="false">IF(L$1="P",MAX(0,L$2-$C13),IF(L$1="C",MAX(0,$C13-L$2)))</f>
        <v>15.5</v>
      </c>
      <c r="M13" s="103" t="n">
        <f aca="false">IF(M$1="P",MAX(0,M$2-$C13),IF(M$1="C",MAX(0,$C13-M$2)))</f>
        <v>14.5</v>
      </c>
      <c r="N13" s="103" t="n">
        <f aca="false">IF(N$1="P",MAX(0,N$2-$C13),IF(N$1="C",MAX(0,$C13-N$2)))</f>
        <v>9.5</v>
      </c>
      <c r="O13" s="103" t="n">
        <f aca="false">IF(O$1="P",MAX(0,O$2-$C13),IF(O$1="C",MAX(0,$C13-O$2)))</f>
        <v>4.5</v>
      </c>
      <c r="P13" s="103" t="n">
        <f aca="false">IF(P$1="P",MAX(0,P$2-$C13),IF(P$1="C",MAX(0,$C13-P$2)))</f>
        <v>0</v>
      </c>
      <c r="Q13" s="103" t="n">
        <f aca="false">IF(Q$1="P",MAX(0,Q$2-$C13),IF(Q$1="C",MAX(0,$C13-Q$2)))</f>
        <v>0</v>
      </c>
      <c r="R13" s="103" t="n">
        <f aca="false">IF(R$1="P",MAX(0,R$2-$C13),IF(R$1="C",MAX(0,$C13-R$2)))</f>
        <v>0</v>
      </c>
      <c r="S13" s="103" t="n">
        <f aca="false">IF(S$1="P",MAX(0,S$2-$C13),IF(S$1="C",MAX(0,$C13-S$2)))</f>
        <v>0</v>
      </c>
      <c r="T13" s="104" t="n">
        <f aca="false">A13</f>
        <v>0</v>
      </c>
      <c r="U13" s="105" t="n">
        <f aca="false">VLOOKUP($B13,Gas!$B$3:$E$2506,2)</f>
        <v>3.225</v>
      </c>
      <c r="V13" s="46" t="n">
        <f aca="false">C13/U13</f>
        <v>10.6976744186047</v>
      </c>
    </row>
    <row r="14" customFormat="false" ht="12.75" hidden="false" customHeight="false" outlineLevel="0" collapsed="false">
      <c r="B14" s="101" t="n">
        <v>35752</v>
      </c>
      <c r="C14" s="102" t="n">
        <v>33.5</v>
      </c>
      <c r="D14" s="98" t="n">
        <f aca="false">LN(C14/C13)</f>
        <v>-0.0294138852062933</v>
      </c>
      <c r="E14" s="106" t="n">
        <f aca="false">STDEV(D5:D14)*SQRT(trade_day)</f>
        <v>0.454961741330892</v>
      </c>
      <c r="G14" s="103" t="n">
        <f aca="false">IF(G$1="P",MAX(0,G$2-$C14),IF(G$1="C",MAX(0,$C14-G$2)))</f>
        <v>0</v>
      </c>
      <c r="H14" s="103" t="n">
        <f aca="false">IF(H$1="P",MAX(0,H$2-$C14),IF(H$1="C",MAX(0,$C14-H$2)))</f>
        <v>0</v>
      </c>
      <c r="I14" s="103" t="n">
        <f aca="false">IF(I$1="P",MAX(0,I$2-$C14),IF(I$1="C",MAX(0,$C14-I$2)))</f>
        <v>0</v>
      </c>
      <c r="J14" s="103" t="n">
        <f aca="false">IF(J$1="P",MAX(0,J$2-$C14),IF(J$1="C",MAX(0,$C14-J$2)))</f>
        <v>1.5</v>
      </c>
      <c r="K14" s="103" t="n">
        <f aca="false">IF(K$1="P",MAX(0,K$2-$C14),IF(K$1="C",MAX(0,$C14-K$2)))</f>
        <v>6.5</v>
      </c>
      <c r="L14" s="103" t="n">
        <f aca="false">IF(L$1="P",MAX(0,L$2-$C14),IF(L$1="C",MAX(0,$C14-L$2)))</f>
        <v>16.5</v>
      </c>
      <c r="M14" s="103" t="n">
        <f aca="false">IF(M$1="P",MAX(0,M$2-$C14),IF(M$1="C",MAX(0,$C14-M$2)))</f>
        <v>13.5</v>
      </c>
      <c r="N14" s="103" t="n">
        <f aca="false">IF(N$1="P",MAX(0,N$2-$C14),IF(N$1="C",MAX(0,$C14-N$2)))</f>
        <v>8.5</v>
      </c>
      <c r="O14" s="103" t="n">
        <f aca="false">IF(O$1="P",MAX(0,O$2-$C14),IF(O$1="C",MAX(0,$C14-O$2)))</f>
        <v>3.5</v>
      </c>
      <c r="P14" s="103" t="n">
        <f aca="false">IF(P$1="P",MAX(0,P$2-$C14),IF(P$1="C",MAX(0,$C14-P$2)))</f>
        <v>0</v>
      </c>
      <c r="Q14" s="103" t="n">
        <f aca="false">IF(Q$1="P",MAX(0,Q$2-$C14),IF(Q$1="C",MAX(0,$C14-Q$2)))</f>
        <v>0</v>
      </c>
      <c r="R14" s="103" t="n">
        <f aca="false">IF(R$1="P",MAX(0,R$2-$C14),IF(R$1="C",MAX(0,$C14-R$2)))</f>
        <v>0</v>
      </c>
      <c r="S14" s="103" t="n">
        <f aca="false">IF(S$1="P",MAX(0,S$2-$C14),IF(S$1="C",MAX(0,$C14-S$2)))</f>
        <v>0</v>
      </c>
      <c r="T14" s="104" t="n">
        <f aca="false">A14</f>
        <v>0</v>
      </c>
      <c r="U14" s="105" t="n">
        <f aca="false">VLOOKUP($B14,Gas!$B$3:$E$2506,2)</f>
        <v>3.095</v>
      </c>
      <c r="V14" s="46" t="n">
        <f aca="false">C14/U14</f>
        <v>10.8239095315024</v>
      </c>
    </row>
    <row r="15" customFormat="false" ht="12.75" hidden="false" customHeight="false" outlineLevel="0" collapsed="false">
      <c r="B15" s="101" t="n">
        <v>35753</v>
      </c>
      <c r="C15" s="102" t="n">
        <v>33.38</v>
      </c>
      <c r="D15" s="98" t="n">
        <f aca="false">LN(C15/C14)</f>
        <v>-0.00358852059733164</v>
      </c>
      <c r="E15" s="106" t="n">
        <f aca="false">STDEV(D6:D15)*SQRT(trade_day)</f>
        <v>0.419774192878827</v>
      </c>
      <c r="G15" s="103" t="n">
        <f aca="false">IF(G$1="P",MAX(0,G$2-$C15),IF(G$1="C",MAX(0,$C15-G$2)))</f>
        <v>0</v>
      </c>
      <c r="H15" s="103" t="n">
        <f aca="false">IF(H$1="P",MAX(0,H$2-$C15),IF(H$1="C",MAX(0,$C15-H$2)))</f>
        <v>0</v>
      </c>
      <c r="I15" s="103" t="n">
        <f aca="false">IF(I$1="P",MAX(0,I$2-$C15),IF(I$1="C",MAX(0,$C15-I$2)))</f>
        <v>0</v>
      </c>
      <c r="J15" s="103" t="n">
        <f aca="false">IF(J$1="P",MAX(0,J$2-$C15),IF(J$1="C",MAX(0,$C15-J$2)))</f>
        <v>1.62</v>
      </c>
      <c r="K15" s="103" t="n">
        <f aca="false">IF(K$1="P",MAX(0,K$2-$C15),IF(K$1="C",MAX(0,$C15-K$2)))</f>
        <v>6.62</v>
      </c>
      <c r="L15" s="103" t="n">
        <f aca="false">IF(L$1="P",MAX(0,L$2-$C15),IF(L$1="C",MAX(0,$C15-L$2)))</f>
        <v>16.62</v>
      </c>
      <c r="M15" s="103" t="n">
        <f aca="false">IF(M$1="P",MAX(0,M$2-$C15),IF(M$1="C",MAX(0,$C15-M$2)))</f>
        <v>13.38</v>
      </c>
      <c r="N15" s="103" t="n">
        <f aca="false">IF(N$1="P",MAX(0,N$2-$C15),IF(N$1="C",MAX(0,$C15-N$2)))</f>
        <v>8.38</v>
      </c>
      <c r="O15" s="103" t="n">
        <f aca="false">IF(O$1="P",MAX(0,O$2-$C15),IF(O$1="C",MAX(0,$C15-O$2)))</f>
        <v>3.38</v>
      </c>
      <c r="P15" s="103" t="n">
        <f aca="false">IF(P$1="P",MAX(0,P$2-$C15),IF(P$1="C",MAX(0,$C15-P$2)))</f>
        <v>0</v>
      </c>
      <c r="Q15" s="103" t="n">
        <f aca="false">IF(Q$1="P",MAX(0,Q$2-$C15),IF(Q$1="C",MAX(0,$C15-Q$2)))</f>
        <v>0</v>
      </c>
      <c r="R15" s="103" t="n">
        <f aca="false">IF(R$1="P",MAX(0,R$2-$C15),IF(R$1="C",MAX(0,$C15-R$2)))</f>
        <v>0</v>
      </c>
      <c r="S15" s="103" t="n">
        <f aca="false">IF(S$1="P",MAX(0,S$2-$C15),IF(S$1="C",MAX(0,$C15-S$2)))</f>
        <v>0</v>
      </c>
      <c r="T15" s="104" t="n">
        <f aca="false">A15</f>
        <v>0</v>
      </c>
      <c r="U15" s="105" t="n">
        <f aca="false">VLOOKUP($B15,Gas!$B$3:$E$2506,2)</f>
        <v>2.995</v>
      </c>
      <c r="V15" s="46" t="n">
        <f aca="false">C15/U15</f>
        <v>11.1452420701169</v>
      </c>
    </row>
    <row r="16" customFormat="false" ht="12.75" hidden="false" customHeight="false" outlineLevel="0" collapsed="false">
      <c r="B16" s="101" t="n">
        <v>35754</v>
      </c>
      <c r="C16" s="102" t="n">
        <v>34.33</v>
      </c>
      <c r="D16" s="98" t="n">
        <f aca="false">LN(C16/C15)</f>
        <v>0.0280626892359116</v>
      </c>
      <c r="E16" s="106" t="n">
        <f aca="false">STDEV(D7:D16)*SQRT(trade_day)</f>
        <v>0.432932925507901</v>
      </c>
      <c r="G16" s="103" t="n">
        <f aca="false">IF(G$1="P",MAX(0,G$2-$C16),IF(G$1="C",MAX(0,$C16-G$2)))</f>
        <v>0</v>
      </c>
      <c r="H16" s="103" t="n">
        <f aca="false">IF(H$1="P",MAX(0,H$2-$C16),IF(H$1="C",MAX(0,$C16-H$2)))</f>
        <v>0</v>
      </c>
      <c r="I16" s="103" t="n">
        <f aca="false">IF(I$1="P",MAX(0,I$2-$C16),IF(I$1="C",MAX(0,$C16-I$2)))</f>
        <v>0</v>
      </c>
      <c r="J16" s="103" t="n">
        <f aca="false">IF(J$1="P",MAX(0,J$2-$C16),IF(J$1="C",MAX(0,$C16-J$2)))</f>
        <v>0.670000000000002</v>
      </c>
      <c r="K16" s="103" t="n">
        <f aca="false">IF(K$1="P",MAX(0,K$2-$C16),IF(K$1="C",MAX(0,$C16-K$2)))</f>
        <v>5.67</v>
      </c>
      <c r="L16" s="103" t="n">
        <f aca="false">IF(L$1="P",MAX(0,L$2-$C16),IF(L$1="C",MAX(0,$C16-L$2)))</f>
        <v>15.67</v>
      </c>
      <c r="M16" s="103" t="n">
        <f aca="false">IF(M$1="P",MAX(0,M$2-$C16),IF(M$1="C",MAX(0,$C16-M$2)))</f>
        <v>14.33</v>
      </c>
      <c r="N16" s="103" t="n">
        <f aca="false">IF(N$1="P",MAX(0,N$2-$C16),IF(N$1="C",MAX(0,$C16-N$2)))</f>
        <v>9.33</v>
      </c>
      <c r="O16" s="103" t="n">
        <f aca="false">IF(O$1="P",MAX(0,O$2-$C16),IF(O$1="C",MAX(0,$C16-O$2)))</f>
        <v>4.33</v>
      </c>
      <c r="P16" s="103" t="n">
        <f aca="false">IF(P$1="P",MAX(0,P$2-$C16),IF(P$1="C",MAX(0,$C16-P$2)))</f>
        <v>0</v>
      </c>
      <c r="Q16" s="103" t="n">
        <f aca="false">IF(Q$1="P",MAX(0,Q$2-$C16),IF(Q$1="C",MAX(0,$C16-Q$2)))</f>
        <v>0</v>
      </c>
      <c r="R16" s="103" t="n">
        <f aca="false">IF(R$1="P",MAX(0,R$2-$C16),IF(R$1="C",MAX(0,$C16-R$2)))</f>
        <v>0</v>
      </c>
      <c r="S16" s="103" t="n">
        <f aca="false">IF(S$1="P",MAX(0,S$2-$C16),IF(S$1="C",MAX(0,$C16-S$2)))</f>
        <v>0</v>
      </c>
      <c r="T16" s="104" t="n">
        <f aca="false">A16</f>
        <v>0</v>
      </c>
      <c r="U16" s="105" t="n">
        <f aca="false">VLOOKUP($B16,Gas!$B$3:$E$2506,2)</f>
        <v>2.98</v>
      </c>
      <c r="V16" s="46" t="n">
        <f aca="false">C16/U16</f>
        <v>11.5201342281879</v>
      </c>
    </row>
    <row r="17" customFormat="false" ht="12.75" hidden="false" customHeight="false" outlineLevel="0" collapsed="false">
      <c r="B17" s="101" t="n">
        <v>35755</v>
      </c>
      <c r="C17" s="102" t="n">
        <v>33.5</v>
      </c>
      <c r="D17" s="98" t="n">
        <f aca="false">LN(C17/C16)</f>
        <v>-0.0244741686385799</v>
      </c>
      <c r="E17" s="106" t="n">
        <f aca="false">STDEV(D8:D17)*SQRT(trade_day)</f>
        <v>0.45351747580905</v>
      </c>
      <c r="G17" s="103" t="n">
        <f aca="false">IF(G$1="P",MAX(0,G$2-$C17),IF(G$1="C",MAX(0,$C17-G$2)))</f>
        <v>0</v>
      </c>
      <c r="H17" s="103" t="n">
        <f aca="false">IF(H$1="P",MAX(0,H$2-$C17),IF(H$1="C",MAX(0,$C17-H$2)))</f>
        <v>0</v>
      </c>
      <c r="I17" s="103" t="n">
        <f aca="false">IF(I$1="P",MAX(0,I$2-$C17),IF(I$1="C",MAX(0,$C17-I$2)))</f>
        <v>0</v>
      </c>
      <c r="J17" s="103" t="n">
        <f aca="false">IF(J$1="P",MAX(0,J$2-$C17),IF(J$1="C",MAX(0,$C17-J$2)))</f>
        <v>1.5</v>
      </c>
      <c r="K17" s="103" t="n">
        <f aca="false">IF(K$1="P",MAX(0,K$2-$C17),IF(K$1="C",MAX(0,$C17-K$2)))</f>
        <v>6.5</v>
      </c>
      <c r="L17" s="103" t="n">
        <f aca="false">IF(L$1="P",MAX(0,L$2-$C17),IF(L$1="C",MAX(0,$C17-L$2)))</f>
        <v>16.5</v>
      </c>
      <c r="M17" s="103" t="n">
        <f aca="false">IF(M$1="P",MAX(0,M$2-$C17),IF(M$1="C",MAX(0,$C17-M$2)))</f>
        <v>13.5</v>
      </c>
      <c r="N17" s="103" t="n">
        <f aca="false">IF(N$1="P",MAX(0,N$2-$C17),IF(N$1="C",MAX(0,$C17-N$2)))</f>
        <v>8.5</v>
      </c>
      <c r="O17" s="103" t="n">
        <f aca="false">IF(O$1="P",MAX(0,O$2-$C17),IF(O$1="C",MAX(0,$C17-O$2)))</f>
        <v>3.5</v>
      </c>
      <c r="P17" s="103" t="n">
        <f aca="false">IF(P$1="P",MAX(0,P$2-$C17),IF(P$1="C",MAX(0,$C17-P$2)))</f>
        <v>0</v>
      </c>
      <c r="Q17" s="103" t="n">
        <f aca="false">IF(Q$1="P",MAX(0,Q$2-$C17),IF(Q$1="C",MAX(0,$C17-Q$2)))</f>
        <v>0</v>
      </c>
      <c r="R17" s="103" t="n">
        <f aca="false">IF(R$1="P",MAX(0,R$2-$C17),IF(R$1="C",MAX(0,$C17-R$2)))</f>
        <v>0</v>
      </c>
      <c r="S17" s="103" t="n">
        <f aca="false">IF(S$1="P",MAX(0,S$2-$C17),IF(S$1="C",MAX(0,$C17-S$2)))</f>
        <v>0</v>
      </c>
      <c r="T17" s="104" t="n">
        <f aca="false">A17</f>
        <v>0</v>
      </c>
      <c r="U17" s="105" t="n">
        <f aca="false">VLOOKUP($B17,Gas!$B$3:$E$2506,2)</f>
        <v>2.76</v>
      </c>
      <c r="V17" s="46" t="n">
        <f aca="false">C17/U17</f>
        <v>12.1376811594203</v>
      </c>
    </row>
    <row r="18" customFormat="false" ht="12.75" hidden="false" customHeight="false" outlineLevel="0" collapsed="false">
      <c r="B18" s="101" t="n">
        <v>35758</v>
      </c>
      <c r="C18" s="102" t="n">
        <v>33</v>
      </c>
      <c r="D18" s="98" t="n">
        <f aca="false">LN(C18/C17)</f>
        <v>-0.0150378773645406</v>
      </c>
      <c r="E18" s="106" t="n">
        <f aca="false">STDEV(D9:D18)*SQRT(trade_day)</f>
        <v>0.423552738595004</v>
      </c>
      <c r="G18" s="103" t="n">
        <f aca="false">IF(G$1="P",MAX(0,G$2-$C18),IF(G$1="C",MAX(0,$C18-G$2)))</f>
        <v>0</v>
      </c>
      <c r="H18" s="103" t="n">
        <f aca="false">IF(H$1="P",MAX(0,H$2-$C18),IF(H$1="C",MAX(0,$C18-H$2)))</f>
        <v>0</v>
      </c>
      <c r="I18" s="103" t="n">
        <f aca="false">IF(I$1="P",MAX(0,I$2-$C18),IF(I$1="C",MAX(0,$C18-I$2)))</f>
        <v>0</v>
      </c>
      <c r="J18" s="103" t="n">
        <f aca="false">IF(J$1="P",MAX(0,J$2-$C18),IF(J$1="C",MAX(0,$C18-J$2)))</f>
        <v>2</v>
      </c>
      <c r="K18" s="103" t="n">
        <f aca="false">IF(K$1="P",MAX(0,K$2-$C18),IF(K$1="C",MAX(0,$C18-K$2)))</f>
        <v>7</v>
      </c>
      <c r="L18" s="103" t="n">
        <f aca="false">IF(L$1="P",MAX(0,L$2-$C18),IF(L$1="C",MAX(0,$C18-L$2)))</f>
        <v>17</v>
      </c>
      <c r="M18" s="103" t="n">
        <f aca="false">IF(M$1="P",MAX(0,M$2-$C18),IF(M$1="C",MAX(0,$C18-M$2)))</f>
        <v>13</v>
      </c>
      <c r="N18" s="103" t="n">
        <f aca="false">IF(N$1="P",MAX(0,N$2-$C18),IF(N$1="C",MAX(0,$C18-N$2)))</f>
        <v>8</v>
      </c>
      <c r="O18" s="103" t="n">
        <f aca="false">IF(O$1="P",MAX(0,O$2-$C18),IF(O$1="C",MAX(0,$C18-O$2)))</f>
        <v>3</v>
      </c>
      <c r="P18" s="103" t="n">
        <f aca="false">IF(P$1="P",MAX(0,P$2-$C18),IF(P$1="C",MAX(0,$C18-P$2)))</f>
        <v>0</v>
      </c>
      <c r="Q18" s="103" t="n">
        <f aca="false">IF(Q$1="P",MAX(0,Q$2-$C18),IF(Q$1="C",MAX(0,$C18-Q$2)))</f>
        <v>0</v>
      </c>
      <c r="R18" s="103" t="n">
        <f aca="false">IF(R$1="P",MAX(0,R$2-$C18),IF(R$1="C",MAX(0,$C18-R$2)))</f>
        <v>0</v>
      </c>
      <c r="S18" s="103" t="n">
        <f aca="false">IF(S$1="P",MAX(0,S$2-$C18),IF(S$1="C",MAX(0,$C18-S$2)))</f>
        <v>0</v>
      </c>
      <c r="T18" s="104" t="n">
        <f aca="false">A18</f>
        <v>0</v>
      </c>
      <c r="U18" s="105" t="n">
        <f aca="false">VLOOKUP($B18,Gas!$B$3:$E$2506,2)</f>
        <v>2.57</v>
      </c>
      <c r="V18" s="46" t="n">
        <f aca="false">C18/U18</f>
        <v>12.84046692607</v>
      </c>
    </row>
    <row r="19" customFormat="false" ht="12.75" hidden="false" customHeight="false" outlineLevel="0" collapsed="false">
      <c r="B19" s="101" t="n">
        <v>35759</v>
      </c>
      <c r="C19" s="102" t="n">
        <v>33.25</v>
      </c>
      <c r="D19" s="98" t="n">
        <f aca="false">LN(C19/C18)</f>
        <v>0.0075472056353829</v>
      </c>
      <c r="E19" s="106" t="n">
        <f aca="false">STDEV(D10:D19)*SQRT(trade_day)</f>
        <v>0.367042559740465</v>
      </c>
      <c r="G19" s="103" t="n">
        <f aca="false">IF(G$1="P",MAX(0,G$2-$C19),IF(G$1="C",MAX(0,$C19-G$2)))</f>
        <v>0</v>
      </c>
      <c r="H19" s="103" t="n">
        <f aca="false">IF(H$1="P",MAX(0,H$2-$C19),IF(H$1="C",MAX(0,$C19-H$2)))</f>
        <v>0</v>
      </c>
      <c r="I19" s="103" t="n">
        <f aca="false">IF(I$1="P",MAX(0,I$2-$C19),IF(I$1="C",MAX(0,$C19-I$2)))</f>
        <v>0</v>
      </c>
      <c r="J19" s="103" t="n">
        <f aca="false">IF(J$1="P",MAX(0,J$2-$C19),IF(J$1="C",MAX(0,$C19-J$2)))</f>
        <v>1.75</v>
      </c>
      <c r="K19" s="103" t="n">
        <f aca="false">IF(K$1="P",MAX(0,K$2-$C19),IF(K$1="C",MAX(0,$C19-K$2)))</f>
        <v>6.75</v>
      </c>
      <c r="L19" s="103" t="n">
        <f aca="false">IF(L$1="P",MAX(0,L$2-$C19),IF(L$1="C",MAX(0,$C19-L$2)))</f>
        <v>16.75</v>
      </c>
      <c r="M19" s="103" t="n">
        <f aca="false">IF(M$1="P",MAX(0,M$2-$C19),IF(M$1="C",MAX(0,$C19-M$2)))</f>
        <v>13.25</v>
      </c>
      <c r="N19" s="103" t="n">
        <f aca="false">IF(N$1="P",MAX(0,N$2-$C19),IF(N$1="C",MAX(0,$C19-N$2)))</f>
        <v>8.25</v>
      </c>
      <c r="O19" s="103" t="n">
        <f aca="false">IF(O$1="P",MAX(0,O$2-$C19),IF(O$1="C",MAX(0,$C19-O$2)))</f>
        <v>3.25</v>
      </c>
      <c r="P19" s="103" t="n">
        <f aca="false">IF(P$1="P",MAX(0,P$2-$C19),IF(P$1="C",MAX(0,$C19-P$2)))</f>
        <v>0</v>
      </c>
      <c r="Q19" s="103" t="n">
        <f aca="false">IF(Q$1="P",MAX(0,Q$2-$C19),IF(Q$1="C",MAX(0,$C19-Q$2)))</f>
        <v>0</v>
      </c>
      <c r="R19" s="103" t="n">
        <f aca="false">IF(R$1="P",MAX(0,R$2-$C19),IF(R$1="C",MAX(0,$C19-R$2)))</f>
        <v>0</v>
      </c>
      <c r="S19" s="103" t="n">
        <f aca="false">IF(S$1="P",MAX(0,S$2-$C19),IF(S$1="C",MAX(0,$C19-S$2)))</f>
        <v>0</v>
      </c>
      <c r="T19" s="104" t="n">
        <f aca="false">A19</f>
        <v>0</v>
      </c>
      <c r="U19" s="105" t="n">
        <f aca="false">VLOOKUP($B19,Gas!$B$3:$E$2506,2)</f>
        <v>2.595</v>
      </c>
      <c r="V19" s="46" t="n">
        <f aca="false">C19/U19</f>
        <v>12.8131021194605</v>
      </c>
    </row>
    <row r="20" customFormat="false" ht="12.75" hidden="false" customHeight="false" outlineLevel="0" collapsed="false">
      <c r="B20" s="101" t="n">
        <v>35760</v>
      </c>
      <c r="C20" s="102" t="n">
        <v>34.67</v>
      </c>
      <c r="D20" s="98" t="n">
        <f aca="false">LN(C20/C19)</f>
        <v>0.041819992595069</v>
      </c>
      <c r="E20" s="106" t="n">
        <f aca="false">STDEV(D11:D20)*SQRT(trade_day)</f>
        <v>0.419505016511119</v>
      </c>
      <c r="G20" s="103" t="n">
        <f aca="false">IF(G$1="P",MAX(0,G$2-$C20),IF(G$1="C",MAX(0,$C20-G$2)))</f>
        <v>0</v>
      </c>
      <c r="H20" s="103" t="n">
        <f aca="false">IF(H$1="P",MAX(0,H$2-$C20),IF(H$1="C",MAX(0,$C20-H$2)))</f>
        <v>0</v>
      </c>
      <c r="I20" s="103" t="n">
        <f aca="false">IF(I$1="P",MAX(0,I$2-$C20),IF(I$1="C",MAX(0,$C20-I$2)))</f>
        <v>0</v>
      </c>
      <c r="J20" s="103" t="n">
        <f aca="false">IF(J$1="P",MAX(0,J$2-$C20),IF(J$1="C",MAX(0,$C20-J$2)))</f>
        <v>0.329999999999998</v>
      </c>
      <c r="K20" s="103" t="n">
        <f aca="false">IF(K$1="P",MAX(0,K$2-$C20),IF(K$1="C",MAX(0,$C20-K$2)))</f>
        <v>5.33</v>
      </c>
      <c r="L20" s="103" t="n">
        <f aca="false">IF(L$1="P",MAX(0,L$2-$C20),IF(L$1="C",MAX(0,$C20-L$2)))</f>
        <v>15.33</v>
      </c>
      <c r="M20" s="103" t="n">
        <f aca="false">IF(M$1="P",MAX(0,M$2-$C20),IF(M$1="C",MAX(0,$C20-M$2)))</f>
        <v>14.67</v>
      </c>
      <c r="N20" s="103" t="n">
        <f aca="false">IF(N$1="P",MAX(0,N$2-$C20),IF(N$1="C",MAX(0,$C20-N$2)))</f>
        <v>9.67</v>
      </c>
      <c r="O20" s="103" t="n">
        <f aca="false">IF(O$1="P",MAX(0,O$2-$C20),IF(O$1="C",MAX(0,$C20-O$2)))</f>
        <v>4.67</v>
      </c>
      <c r="P20" s="103" t="n">
        <f aca="false">IF(P$1="P",MAX(0,P$2-$C20),IF(P$1="C",MAX(0,$C20-P$2)))</f>
        <v>0</v>
      </c>
      <c r="Q20" s="103" t="n">
        <f aca="false">IF(Q$1="P",MAX(0,Q$2-$C20),IF(Q$1="C",MAX(0,$C20-Q$2)))</f>
        <v>0</v>
      </c>
      <c r="R20" s="103" t="n">
        <f aca="false">IF(R$1="P",MAX(0,R$2-$C20),IF(R$1="C",MAX(0,$C20-R$2)))</f>
        <v>0</v>
      </c>
      <c r="S20" s="103" t="n">
        <f aca="false">IF(S$1="P",MAX(0,S$2-$C20),IF(S$1="C",MAX(0,$C20-S$2)))</f>
        <v>0</v>
      </c>
      <c r="T20" s="104" t="n">
        <f aca="false">A20</f>
        <v>0</v>
      </c>
      <c r="U20" s="105" t="n">
        <f aca="false">VLOOKUP($B20,Gas!$B$3:$E$2506,2)</f>
        <v>2.47</v>
      </c>
      <c r="V20" s="46" t="n">
        <f aca="false">C20/U20</f>
        <v>14.0364372469636</v>
      </c>
    </row>
    <row r="21" customFormat="false" ht="12.75" hidden="false" customHeight="false" outlineLevel="0" collapsed="false">
      <c r="B21" s="101" t="n">
        <v>35762</v>
      </c>
      <c r="C21" s="102" t="n">
        <v>32.5</v>
      </c>
      <c r="D21" s="98" t="n">
        <f aca="false">LN(C21/C20)</f>
        <v>-0.0646346703612403</v>
      </c>
      <c r="E21" s="106" t="n">
        <f aca="false">STDEV(D12:D21)*SQRT(trade_day)</f>
        <v>0.547057698940397</v>
      </c>
      <c r="G21" s="103" t="n">
        <f aca="false">IF(G$1="P",MAX(0,G$2-$C21),IF(G$1="C",MAX(0,$C21-G$2)))</f>
        <v>0</v>
      </c>
      <c r="H21" s="103" t="n">
        <f aca="false">IF(H$1="P",MAX(0,H$2-$C21),IF(H$1="C",MAX(0,$C21-H$2)))</f>
        <v>0</v>
      </c>
      <c r="I21" s="103" t="n">
        <f aca="false">IF(I$1="P",MAX(0,I$2-$C21),IF(I$1="C",MAX(0,$C21-I$2)))</f>
        <v>0</v>
      </c>
      <c r="J21" s="103" t="n">
        <f aca="false">IF(J$1="P",MAX(0,J$2-$C21),IF(J$1="C",MAX(0,$C21-J$2)))</f>
        <v>2.5</v>
      </c>
      <c r="K21" s="103" t="n">
        <f aca="false">IF(K$1="P",MAX(0,K$2-$C21),IF(K$1="C",MAX(0,$C21-K$2)))</f>
        <v>7.5</v>
      </c>
      <c r="L21" s="103" t="n">
        <f aca="false">IF(L$1="P",MAX(0,L$2-$C21),IF(L$1="C",MAX(0,$C21-L$2)))</f>
        <v>17.5</v>
      </c>
      <c r="M21" s="103" t="n">
        <f aca="false">IF(M$1="P",MAX(0,M$2-$C21),IF(M$1="C",MAX(0,$C21-M$2)))</f>
        <v>12.5</v>
      </c>
      <c r="N21" s="103" t="n">
        <f aca="false">IF(N$1="P",MAX(0,N$2-$C21),IF(N$1="C",MAX(0,$C21-N$2)))</f>
        <v>7.5</v>
      </c>
      <c r="O21" s="103" t="n">
        <f aca="false">IF(O$1="P",MAX(0,O$2-$C21),IF(O$1="C",MAX(0,$C21-O$2)))</f>
        <v>2.5</v>
      </c>
      <c r="P21" s="103" t="n">
        <f aca="false">IF(P$1="P",MAX(0,P$2-$C21),IF(P$1="C",MAX(0,$C21-P$2)))</f>
        <v>0</v>
      </c>
      <c r="Q21" s="103" t="n">
        <f aca="false">IF(Q$1="P",MAX(0,Q$2-$C21),IF(Q$1="C",MAX(0,$C21-Q$2)))</f>
        <v>0</v>
      </c>
      <c r="R21" s="103" t="n">
        <f aca="false">IF(R$1="P",MAX(0,R$2-$C21),IF(R$1="C",MAX(0,$C21-R$2)))</f>
        <v>0</v>
      </c>
      <c r="S21" s="103" t="n">
        <f aca="false">IF(S$1="P",MAX(0,S$2-$C21),IF(S$1="C",MAX(0,$C21-S$2)))</f>
        <v>0</v>
      </c>
      <c r="T21" s="104" t="n">
        <f aca="false">A21</f>
        <v>0</v>
      </c>
      <c r="U21" s="105" t="n">
        <f aca="false">VLOOKUP($B21,Gas!$B$3:$E$2506,2)</f>
        <v>2.43</v>
      </c>
      <c r="V21" s="46" t="n">
        <f aca="false">C21/U21</f>
        <v>13.3744855967078</v>
      </c>
    </row>
    <row r="22" customFormat="false" ht="12.75" hidden="false" customHeight="false" outlineLevel="0" collapsed="false">
      <c r="B22" s="101" t="n">
        <v>35765</v>
      </c>
      <c r="C22" s="102" t="n">
        <v>34</v>
      </c>
      <c r="D22" s="98" t="n">
        <f aca="false">LN(C22/C21)</f>
        <v>0.0451204352804696</v>
      </c>
      <c r="E22" s="106" t="n">
        <f aca="false">STDEV(D13:D22)*SQRT(trade_day)</f>
        <v>0.594207342553943</v>
      </c>
      <c r="G22" s="103" t="n">
        <f aca="false">IF(G$1="P",MAX(0,G$2-$C22),IF(G$1="C",MAX(0,$C22-G$2)))</f>
        <v>0</v>
      </c>
      <c r="H22" s="103" t="n">
        <f aca="false">IF(H$1="P",MAX(0,H$2-$C22),IF(H$1="C",MAX(0,$C22-H$2)))</f>
        <v>0</v>
      </c>
      <c r="I22" s="103" t="n">
        <f aca="false">IF(I$1="P",MAX(0,I$2-$C22),IF(I$1="C",MAX(0,$C22-I$2)))</f>
        <v>0</v>
      </c>
      <c r="J22" s="103" t="n">
        <f aca="false">IF(J$1="P",MAX(0,J$2-$C22),IF(J$1="C",MAX(0,$C22-J$2)))</f>
        <v>1</v>
      </c>
      <c r="K22" s="103" t="n">
        <f aca="false">IF(K$1="P",MAX(0,K$2-$C22),IF(K$1="C",MAX(0,$C22-K$2)))</f>
        <v>6</v>
      </c>
      <c r="L22" s="103" t="n">
        <f aca="false">IF(L$1="P",MAX(0,L$2-$C22),IF(L$1="C",MAX(0,$C22-L$2)))</f>
        <v>16</v>
      </c>
      <c r="M22" s="103" t="n">
        <f aca="false">IF(M$1="P",MAX(0,M$2-$C22),IF(M$1="C",MAX(0,$C22-M$2)))</f>
        <v>14</v>
      </c>
      <c r="N22" s="103" t="n">
        <f aca="false">IF(N$1="P",MAX(0,N$2-$C22),IF(N$1="C",MAX(0,$C22-N$2)))</f>
        <v>9</v>
      </c>
      <c r="O22" s="103" t="n">
        <f aca="false">IF(O$1="P",MAX(0,O$2-$C22),IF(O$1="C",MAX(0,$C22-O$2)))</f>
        <v>4</v>
      </c>
      <c r="P22" s="103" t="n">
        <f aca="false">IF(P$1="P",MAX(0,P$2-$C22),IF(P$1="C",MAX(0,$C22-P$2)))</f>
        <v>0</v>
      </c>
      <c r="Q22" s="103" t="n">
        <f aca="false">IF(Q$1="P",MAX(0,Q$2-$C22),IF(Q$1="C",MAX(0,$C22-Q$2)))</f>
        <v>0</v>
      </c>
      <c r="R22" s="103" t="n">
        <f aca="false">IF(R$1="P",MAX(0,R$2-$C22),IF(R$1="C",MAX(0,$C22-R$2)))</f>
        <v>0</v>
      </c>
      <c r="S22" s="103" t="n">
        <f aca="false">IF(S$1="P",MAX(0,S$2-$C22),IF(S$1="C",MAX(0,$C22-S$2)))</f>
        <v>0</v>
      </c>
      <c r="T22" s="104" t="n">
        <f aca="false">A22</f>
        <v>0</v>
      </c>
      <c r="U22" s="105" t="n">
        <f aca="false">VLOOKUP($B22,Gas!$B$3:$E$2506,2)</f>
        <v>2.43</v>
      </c>
      <c r="V22" s="46" t="n">
        <f aca="false">C22/U22</f>
        <v>13.9917695473251</v>
      </c>
    </row>
    <row r="23" customFormat="false" ht="12.75" hidden="false" customHeight="false" outlineLevel="0" collapsed="false">
      <c r="B23" s="101" t="n">
        <v>35766</v>
      </c>
      <c r="C23" s="102" t="n">
        <v>33</v>
      </c>
      <c r="D23" s="98" t="n">
        <f aca="false">LN(C23/C22)</f>
        <v>-0.0298529631496812</v>
      </c>
      <c r="E23" s="106" t="n">
        <f aca="false">STDEV(D14:D23)*SQRT(trade_day)</f>
        <v>0.557864509928235</v>
      </c>
      <c r="G23" s="103" t="n">
        <f aca="false">IF(G$1="P",MAX(0,G$2-$C23),IF(G$1="C",MAX(0,$C23-G$2)))</f>
        <v>0</v>
      </c>
      <c r="H23" s="103" t="n">
        <f aca="false">IF(H$1="P",MAX(0,H$2-$C23),IF(H$1="C",MAX(0,$C23-H$2)))</f>
        <v>0</v>
      </c>
      <c r="I23" s="103" t="n">
        <f aca="false">IF(I$1="P",MAX(0,I$2-$C23),IF(I$1="C",MAX(0,$C23-I$2)))</f>
        <v>0</v>
      </c>
      <c r="J23" s="103" t="n">
        <f aca="false">IF(J$1="P",MAX(0,J$2-$C23),IF(J$1="C",MAX(0,$C23-J$2)))</f>
        <v>2</v>
      </c>
      <c r="K23" s="103" t="n">
        <f aca="false">IF(K$1="P",MAX(0,K$2-$C23),IF(K$1="C",MAX(0,$C23-K$2)))</f>
        <v>7</v>
      </c>
      <c r="L23" s="103" t="n">
        <f aca="false">IF(L$1="P",MAX(0,L$2-$C23),IF(L$1="C",MAX(0,$C23-L$2)))</f>
        <v>17</v>
      </c>
      <c r="M23" s="103" t="n">
        <f aca="false">IF(M$1="P",MAX(0,M$2-$C23),IF(M$1="C",MAX(0,$C23-M$2)))</f>
        <v>13</v>
      </c>
      <c r="N23" s="103" t="n">
        <f aca="false">IF(N$1="P",MAX(0,N$2-$C23),IF(N$1="C",MAX(0,$C23-N$2)))</f>
        <v>8</v>
      </c>
      <c r="O23" s="103" t="n">
        <f aca="false">IF(O$1="P",MAX(0,O$2-$C23),IF(O$1="C",MAX(0,$C23-O$2)))</f>
        <v>3</v>
      </c>
      <c r="P23" s="103" t="n">
        <f aca="false">IF(P$1="P",MAX(0,P$2-$C23),IF(P$1="C",MAX(0,$C23-P$2)))</f>
        <v>0</v>
      </c>
      <c r="Q23" s="103" t="n">
        <f aca="false">IF(Q$1="P",MAX(0,Q$2-$C23),IF(Q$1="C",MAX(0,$C23-Q$2)))</f>
        <v>0</v>
      </c>
      <c r="R23" s="103" t="n">
        <f aca="false">IF(R$1="P",MAX(0,R$2-$C23),IF(R$1="C",MAX(0,$C23-R$2)))</f>
        <v>0</v>
      </c>
      <c r="S23" s="103" t="n">
        <f aca="false">IF(S$1="P",MAX(0,S$2-$C23),IF(S$1="C",MAX(0,$C23-S$2)))</f>
        <v>0</v>
      </c>
      <c r="T23" s="104" t="n">
        <f aca="false">A23</f>
        <v>0</v>
      </c>
      <c r="U23" s="105" t="n">
        <f aca="false">VLOOKUP($B23,Gas!$B$3:$E$2506,2)</f>
        <v>2.33</v>
      </c>
      <c r="V23" s="46" t="n">
        <f aca="false">C23/U23</f>
        <v>14.1630901287554</v>
      </c>
    </row>
    <row r="24" customFormat="false" ht="12.75" hidden="false" customHeight="false" outlineLevel="0" collapsed="false">
      <c r="B24" s="101" t="n">
        <v>35767</v>
      </c>
      <c r="C24" s="102" t="n">
        <v>33.57</v>
      </c>
      <c r="D24" s="98" t="n">
        <f aca="false">LN(C24/C23)</f>
        <v>0.0171252495254634</v>
      </c>
      <c r="E24" s="106" t="n">
        <f aca="false">STDEV(D15:D24)*SQRT(trade_day)</f>
        <v>0.548455380223022</v>
      </c>
      <c r="G24" s="103" t="n">
        <f aca="false">IF(G$1="P",MAX(0,G$2-$C24),IF(G$1="C",MAX(0,$C24-G$2)))</f>
        <v>0</v>
      </c>
      <c r="H24" s="103" t="n">
        <f aca="false">IF(H$1="P",MAX(0,H$2-$C24),IF(H$1="C",MAX(0,$C24-H$2)))</f>
        <v>0</v>
      </c>
      <c r="I24" s="103" t="n">
        <f aca="false">IF(I$1="P",MAX(0,I$2-$C24),IF(I$1="C",MAX(0,$C24-I$2)))</f>
        <v>0</v>
      </c>
      <c r="J24" s="103" t="n">
        <f aca="false">IF(J$1="P",MAX(0,J$2-$C24),IF(J$1="C",MAX(0,$C24-J$2)))</f>
        <v>1.43</v>
      </c>
      <c r="K24" s="103" t="n">
        <f aca="false">IF(K$1="P",MAX(0,K$2-$C24),IF(K$1="C",MAX(0,$C24-K$2)))</f>
        <v>6.43</v>
      </c>
      <c r="L24" s="103" t="n">
        <f aca="false">IF(L$1="P",MAX(0,L$2-$C24),IF(L$1="C",MAX(0,$C24-L$2)))</f>
        <v>16.43</v>
      </c>
      <c r="M24" s="103" t="n">
        <f aca="false">IF(M$1="P",MAX(0,M$2-$C24),IF(M$1="C",MAX(0,$C24-M$2)))</f>
        <v>13.57</v>
      </c>
      <c r="N24" s="103" t="n">
        <f aca="false">IF(N$1="P",MAX(0,N$2-$C24),IF(N$1="C",MAX(0,$C24-N$2)))</f>
        <v>8.57</v>
      </c>
      <c r="O24" s="103" t="n">
        <f aca="false">IF(O$1="P",MAX(0,O$2-$C24),IF(O$1="C",MAX(0,$C24-O$2)))</f>
        <v>3.57</v>
      </c>
      <c r="P24" s="103" t="n">
        <f aca="false">IF(P$1="P",MAX(0,P$2-$C24),IF(P$1="C",MAX(0,$C24-P$2)))</f>
        <v>0</v>
      </c>
      <c r="Q24" s="103" t="n">
        <f aca="false">IF(Q$1="P",MAX(0,Q$2-$C24),IF(Q$1="C",MAX(0,$C24-Q$2)))</f>
        <v>0</v>
      </c>
      <c r="R24" s="103" t="n">
        <f aca="false">IF(R$1="P",MAX(0,R$2-$C24),IF(R$1="C",MAX(0,$C24-R$2)))</f>
        <v>0</v>
      </c>
      <c r="S24" s="103" t="n">
        <f aca="false">IF(S$1="P",MAX(0,S$2-$C24),IF(S$1="C",MAX(0,$C24-S$2)))</f>
        <v>0</v>
      </c>
      <c r="T24" s="104" t="n">
        <f aca="false">A24</f>
        <v>0</v>
      </c>
      <c r="U24" s="105" t="n">
        <f aca="false">VLOOKUP($B24,Gas!$B$3:$E$2506,2)</f>
        <v>2.65</v>
      </c>
      <c r="V24" s="46" t="n">
        <f aca="false">C24/U24</f>
        <v>12.6679245283019</v>
      </c>
    </row>
    <row r="25" customFormat="false" ht="12.75" hidden="false" customHeight="false" outlineLevel="0" collapsed="false">
      <c r="A25" s="95" t="n">
        <f aca="false">MONTH(B25)+(YEAR(B25)-1998)*12</f>
        <v>0</v>
      </c>
      <c r="B25" s="101" t="n">
        <v>35768</v>
      </c>
      <c r="C25" s="102" t="n">
        <v>32.67</v>
      </c>
      <c r="D25" s="98" t="n">
        <f aca="false">LN(C25/C24)</f>
        <v>-0.0271755853789647</v>
      </c>
      <c r="E25" s="106" t="n">
        <f aca="false">STDEV(D16:D25)*SQRT(trade_day)</f>
        <v>0.565409535499812</v>
      </c>
      <c r="G25" s="103" t="n">
        <f aca="false">IF(G$1="P",MAX(0,G$2-$C25),IF(G$1="C",MAX(0,$C25-G$2)))</f>
        <v>0</v>
      </c>
      <c r="H25" s="103" t="n">
        <f aca="false">IF(H$1="P",MAX(0,H$2-$C25),IF(H$1="C",MAX(0,$C25-H$2)))</f>
        <v>0</v>
      </c>
      <c r="I25" s="103" t="n">
        <f aca="false">IF(I$1="P",MAX(0,I$2-$C25),IF(I$1="C",MAX(0,$C25-I$2)))</f>
        <v>0</v>
      </c>
      <c r="J25" s="103" t="n">
        <f aca="false">IF(J$1="P",MAX(0,J$2-$C25),IF(J$1="C",MAX(0,$C25-J$2)))</f>
        <v>2.33</v>
      </c>
      <c r="K25" s="103" t="n">
        <f aca="false">IF(K$1="P",MAX(0,K$2-$C25),IF(K$1="C",MAX(0,$C25-K$2)))</f>
        <v>7.33</v>
      </c>
      <c r="L25" s="103" t="n">
        <f aca="false">IF(L$1="P",MAX(0,L$2-$C25),IF(L$1="C",MAX(0,$C25-L$2)))</f>
        <v>17.33</v>
      </c>
      <c r="M25" s="103" t="n">
        <f aca="false">IF(M$1="P",MAX(0,M$2-$C25),IF(M$1="C",MAX(0,$C25-M$2)))</f>
        <v>12.67</v>
      </c>
      <c r="N25" s="103" t="n">
        <f aca="false">IF(N$1="P",MAX(0,N$2-$C25),IF(N$1="C",MAX(0,$C25-N$2)))</f>
        <v>7.67</v>
      </c>
      <c r="O25" s="103" t="n">
        <f aca="false">IF(O$1="P",MAX(0,O$2-$C25),IF(O$1="C",MAX(0,$C25-O$2)))</f>
        <v>2.67</v>
      </c>
      <c r="P25" s="103" t="n">
        <f aca="false">IF(P$1="P",MAX(0,P$2-$C25),IF(P$1="C",MAX(0,$C25-P$2)))</f>
        <v>0</v>
      </c>
      <c r="Q25" s="103" t="n">
        <f aca="false">IF(Q$1="P",MAX(0,Q$2-$C25),IF(Q$1="C",MAX(0,$C25-Q$2)))</f>
        <v>0</v>
      </c>
      <c r="R25" s="103" t="n">
        <f aca="false">IF(R$1="P",MAX(0,R$2-$C25),IF(R$1="C",MAX(0,$C25-R$2)))</f>
        <v>0</v>
      </c>
      <c r="S25" s="103" t="n">
        <f aca="false">IF(S$1="P",MAX(0,S$2-$C25),IF(S$1="C",MAX(0,$C25-S$2)))</f>
        <v>0</v>
      </c>
      <c r="T25" s="104" t="n">
        <f aca="false">A25</f>
        <v>0</v>
      </c>
      <c r="U25" s="105" t="n">
        <f aca="false">VLOOKUP($B25,Gas!$B$3:$E$2506,2)</f>
        <v>2.53</v>
      </c>
      <c r="V25" s="46" t="n">
        <f aca="false">C25/U25</f>
        <v>12.9130434782609</v>
      </c>
    </row>
    <row r="26" customFormat="false" ht="12.75" hidden="false" customHeight="false" outlineLevel="0" collapsed="false">
      <c r="A26" s="95" t="n">
        <f aca="false">MONTH(B26)+(YEAR(B26)-1998)*12</f>
        <v>0</v>
      </c>
      <c r="B26" s="101" t="n">
        <v>35769</v>
      </c>
      <c r="C26" s="102" t="n">
        <v>33.71</v>
      </c>
      <c r="D26" s="98" t="n">
        <f aca="false">LN(C26/C25)</f>
        <v>0.0313373036329905</v>
      </c>
      <c r="E26" s="106" t="n">
        <f aca="false">STDEV(D17:D26)*SQRT(trade_day)</f>
        <v>0.570484354262911</v>
      </c>
      <c r="G26" s="103" t="n">
        <f aca="false">IF(G$1="P",MAX(0,G$2-$C26),IF(G$1="C",MAX(0,$C26-G$2)))</f>
        <v>0</v>
      </c>
      <c r="H26" s="103" t="n">
        <f aca="false">IF(H$1="P",MAX(0,H$2-$C26),IF(H$1="C",MAX(0,$C26-H$2)))</f>
        <v>0</v>
      </c>
      <c r="I26" s="103" t="n">
        <f aca="false">IF(I$1="P",MAX(0,I$2-$C26),IF(I$1="C",MAX(0,$C26-I$2)))</f>
        <v>0</v>
      </c>
      <c r="J26" s="103" t="n">
        <f aca="false">IF(J$1="P",MAX(0,J$2-$C26),IF(J$1="C",MAX(0,$C26-J$2)))</f>
        <v>1.29</v>
      </c>
      <c r="K26" s="103" t="n">
        <f aca="false">IF(K$1="P",MAX(0,K$2-$C26),IF(K$1="C",MAX(0,$C26-K$2)))</f>
        <v>6.29</v>
      </c>
      <c r="L26" s="103" t="n">
        <f aca="false">IF(L$1="P",MAX(0,L$2-$C26),IF(L$1="C",MAX(0,$C26-L$2)))</f>
        <v>16.29</v>
      </c>
      <c r="M26" s="103" t="n">
        <f aca="false">IF(M$1="P",MAX(0,M$2-$C26),IF(M$1="C",MAX(0,$C26-M$2)))</f>
        <v>13.71</v>
      </c>
      <c r="N26" s="103" t="n">
        <f aca="false">IF(N$1="P",MAX(0,N$2-$C26),IF(N$1="C",MAX(0,$C26-N$2)))</f>
        <v>8.71</v>
      </c>
      <c r="O26" s="103" t="n">
        <f aca="false">IF(O$1="P",MAX(0,O$2-$C26),IF(O$1="C",MAX(0,$C26-O$2)))</f>
        <v>3.71</v>
      </c>
      <c r="P26" s="103" t="n">
        <f aca="false">IF(P$1="P",MAX(0,P$2-$C26),IF(P$1="C",MAX(0,$C26-P$2)))</f>
        <v>0</v>
      </c>
      <c r="Q26" s="103" t="n">
        <f aca="false">IF(Q$1="P",MAX(0,Q$2-$C26),IF(Q$1="C",MAX(0,$C26-Q$2)))</f>
        <v>0</v>
      </c>
      <c r="R26" s="103" t="n">
        <f aca="false">IF(R$1="P",MAX(0,R$2-$C26),IF(R$1="C",MAX(0,$C26-R$2)))</f>
        <v>0</v>
      </c>
      <c r="S26" s="103" t="n">
        <f aca="false">IF(S$1="P",MAX(0,S$2-$C26),IF(S$1="C",MAX(0,$C26-S$2)))</f>
        <v>0</v>
      </c>
      <c r="T26" s="104" t="n">
        <f aca="false">A26</f>
        <v>0</v>
      </c>
      <c r="U26" s="105" t="n">
        <f aca="false">VLOOKUP($B26,Gas!$B$3:$E$2506,2)</f>
        <v>2.53</v>
      </c>
      <c r="V26" s="46" t="n">
        <f aca="false">C26/U26</f>
        <v>13.3241106719368</v>
      </c>
    </row>
    <row r="27" customFormat="false" ht="12.75" hidden="false" customHeight="false" outlineLevel="0" collapsed="false">
      <c r="A27" s="95" t="n">
        <f aca="false">MONTH(B27)+(YEAR(B27)-1998)*12</f>
        <v>0</v>
      </c>
      <c r="B27" s="101" t="n">
        <v>35772</v>
      </c>
      <c r="C27" s="102" t="n">
        <v>33.38</v>
      </c>
      <c r="D27" s="98" t="n">
        <f aca="false">LN(C27/C26)</f>
        <v>-0.00983761101228026</v>
      </c>
      <c r="E27" s="106" t="n">
        <f aca="false">STDEV(D18:D27)*SQRT(trade_day)</f>
        <v>0.558917793697314</v>
      </c>
      <c r="G27" s="103" t="n">
        <f aca="false">IF(G$1="P",MAX(0,G$2-$C27),IF(G$1="C",MAX(0,$C27-G$2)))</f>
        <v>0</v>
      </c>
      <c r="H27" s="103" t="n">
        <f aca="false">IF(H$1="P",MAX(0,H$2-$C27),IF(H$1="C",MAX(0,$C27-H$2)))</f>
        <v>0</v>
      </c>
      <c r="I27" s="103" t="n">
        <f aca="false">IF(I$1="P",MAX(0,I$2-$C27),IF(I$1="C",MAX(0,$C27-I$2)))</f>
        <v>0</v>
      </c>
      <c r="J27" s="103" t="n">
        <f aca="false">IF(J$1="P",MAX(0,J$2-$C27),IF(J$1="C",MAX(0,$C27-J$2)))</f>
        <v>1.62</v>
      </c>
      <c r="K27" s="103" t="n">
        <f aca="false">IF(K$1="P",MAX(0,K$2-$C27),IF(K$1="C",MAX(0,$C27-K$2)))</f>
        <v>6.62</v>
      </c>
      <c r="L27" s="103" t="n">
        <f aca="false">IF(L$1="P",MAX(0,L$2-$C27),IF(L$1="C",MAX(0,$C27-L$2)))</f>
        <v>16.62</v>
      </c>
      <c r="M27" s="103" t="n">
        <f aca="false">IF(M$1="P",MAX(0,M$2-$C27),IF(M$1="C",MAX(0,$C27-M$2)))</f>
        <v>13.38</v>
      </c>
      <c r="N27" s="103" t="n">
        <f aca="false">IF(N$1="P",MAX(0,N$2-$C27),IF(N$1="C",MAX(0,$C27-N$2)))</f>
        <v>8.38</v>
      </c>
      <c r="O27" s="103" t="n">
        <f aca="false">IF(O$1="P",MAX(0,O$2-$C27),IF(O$1="C",MAX(0,$C27-O$2)))</f>
        <v>3.38</v>
      </c>
      <c r="P27" s="103" t="n">
        <f aca="false">IF(P$1="P",MAX(0,P$2-$C27),IF(P$1="C",MAX(0,$C27-P$2)))</f>
        <v>0</v>
      </c>
      <c r="Q27" s="103" t="n">
        <f aca="false">IF(Q$1="P",MAX(0,Q$2-$C27),IF(Q$1="C",MAX(0,$C27-Q$2)))</f>
        <v>0</v>
      </c>
      <c r="R27" s="103" t="n">
        <f aca="false">IF(R$1="P",MAX(0,R$2-$C27),IF(R$1="C",MAX(0,$C27-R$2)))</f>
        <v>0</v>
      </c>
      <c r="S27" s="103" t="n">
        <f aca="false">IF(S$1="P",MAX(0,S$2-$C27),IF(S$1="C",MAX(0,$C27-S$2)))</f>
        <v>0</v>
      </c>
      <c r="T27" s="104" t="n">
        <f aca="false">A27</f>
        <v>0</v>
      </c>
      <c r="U27" s="105" t="n">
        <f aca="false">VLOOKUP($B27,Gas!$B$3:$E$2506,2)</f>
        <v>2.475</v>
      </c>
      <c r="V27" s="46" t="n">
        <f aca="false">C27/U27</f>
        <v>13.4868686868687</v>
      </c>
    </row>
    <row r="28" customFormat="false" ht="12.75" hidden="false" customHeight="false" outlineLevel="0" collapsed="false">
      <c r="A28" s="95" t="n">
        <f aca="false">MONTH(B28)+(YEAR(B28)-1998)*12</f>
        <v>0</v>
      </c>
      <c r="B28" s="101" t="n">
        <v>35773</v>
      </c>
      <c r="C28" s="102" t="n">
        <v>33.71</v>
      </c>
      <c r="D28" s="98" t="n">
        <f aca="false">LN(C28/C27)</f>
        <v>0.00983761101228039</v>
      </c>
      <c r="E28" s="106" t="n">
        <f aca="false">STDEV(D19:D28)*SQRT(trade_day)</f>
        <v>0.55459251024449</v>
      </c>
      <c r="G28" s="103" t="n">
        <f aca="false">IF(G$1="P",MAX(0,G$2-$C28),IF(G$1="C",MAX(0,$C28-G$2)))</f>
        <v>0</v>
      </c>
      <c r="H28" s="103" t="n">
        <f aca="false">IF(H$1="P",MAX(0,H$2-$C28),IF(H$1="C",MAX(0,$C28-H$2)))</f>
        <v>0</v>
      </c>
      <c r="I28" s="103" t="n">
        <f aca="false">IF(I$1="P",MAX(0,I$2-$C28),IF(I$1="C",MAX(0,$C28-I$2)))</f>
        <v>0</v>
      </c>
      <c r="J28" s="103" t="n">
        <f aca="false">IF(J$1="P",MAX(0,J$2-$C28),IF(J$1="C",MAX(0,$C28-J$2)))</f>
        <v>1.29</v>
      </c>
      <c r="K28" s="103" t="n">
        <f aca="false">IF(K$1="P",MAX(0,K$2-$C28),IF(K$1="C",MAX(0,$C28-K$2)))</f>
        <v>6.29</v>
      </c>
      <c r="L28" s="103" t="n">
        <f aca="false">IF(L$1="P",MAX(0,L$2-$C28),IF(L$1="C",MAX(0,$C28-L$2)))</f>
        <v>16.29</v>
      </c>
      <c r="M28" s="103" t="n">
        <f aca="false">IF(M$1="P",MAX(0,M$2-$C28),IF(M$1="C",MAX(0,$C28-M$2)))</f>
        <v>13.71</v>
      </c>
      <c r="N28" s="103" t="n">
        <f aca="false">IF(N$1="P",MAX(0,N$2-$C28),IF(N$1="C",MAX(0,$C28-N$2)))</f>
        <v>8.71</v>
      </c>
      <c r="O28" s="103" t="n">
        <f aca="false">IF(O$1="P",MAX(0,O$2-$C28),IF(O$1="C",MAX(0,$C28-O$2)))</f>
        <v>3.71</v>
      </c>
      <c r="P28" s="103" t="n">
        <f aca="false">IF(P$1="P",MAX(0,P$2-$C28),IF(P$1="C",MAX(0,$C28-P$2)))</f>
        <v>0</v>
      </c>
      <c r="Q28" s="103" t="n">
        <f aca="false">IF(Q$1="P",MAX(0,Q$2-$C28),IF(Q$1="C",MAX(0,$C28-Q$2)))</f>
        <v>0</v>
      </c>
      <c r="R28" s="103" t="n">
        <f aca="false">IF(R$1="P",MAX(0,R$2-$C28),IF(R$1="C",MAX(0,$C28-R$2)))</f>
        <v>0</v>
      </c>
      <c r="S28" s="103" t="n">
        <f aca="false">IF(S$1="P",MAX(0,S$2-$C28),IF(S$1="C",MAX(0,$C28-S$2)))</f>
        <v>0</v>
      </c>
      <c r="T28" s="104" t="n">
        <f aca="false">A28</f>
        <v>0</v>
      </c>
      <c r="U28" s="105" t="n">
        <f aca="false">VLOOKUP($B28,Gas!$B$3:$E$2506,2)</f>
        <v>2.435</v>
      </c>
      <c r="V28" s="46" t="n">
        <f aca="false">C28/U28</f>
        <v>13.8439425051335</v>
      </c>
    </row>
    <row r="29" customFormat="false" ht="12.75" hidden="false" customHeight="false" outlineLevel="0" collapsed="false">
      <c r="A29" s="95" t="n">
        <f aca="false">MONTH(B29)+(YEAR(B29)-1998)*12</f>
        <v>0</v>
      </c>
      <c r="B29" s="101" t="n">
        <v>35774</v>
      </c>
      <c r="C29" s="102" t="n">
        <v>33.3</v>
      </c>
      <c r="D29" s="98" t="n">
        <f aca="false">LN(C29/C28)</f>
        <v>-0.0122371322595713</v>
      </c>
      <c r="E29" s="106" t="n">
        <f aca="false">STDEV(D20:D29)*SQRT(trade_day)</f>
        <v>0.558034683564592</v>
      </c>
      <c r="G29" s="103" t="n">
        <f aca="false">IF(G$1="P",MAX(0,G$2-$C29),IF(G$1="C",MAX(0,$C29-G$2)))</f>
        <v>0</v>
      </c>
      <c r="H29" s="103" t="n">
        <f aca="false">IF(H$1="P",MAX(0,H$2-$C29),IF(H$1="C",MAX(0,$C29-H$2)))</f>
        <v>0</v>
      </c>
      <c r="I29" s="103" t="n">
        <f aca="false">IF(I$1="P",MAX(0,I$2-$C29),IF(I$1="C",MAX(0,$C29-I$2)))</f>
        <v>0</v>
      </c>
      <c r="J29" s="103" t="n">
        <f aca="false">IF(J$1="P",MAX(0,J$2-$C29),IF(J$1="C",MAX(0,$C29-J$2)))</f>
        <v>1.7</v>
      </c>
      <c r="K29" s="103" t="n">
        <f aca="false">IF(K$1="P",MAX(0,K$2-$C29),IF(K$1="C",MAX(0,$C29-K$2)))</f>
        <v>6.7</v>
      </c>
      <c r="L29" s="103" t="n">
        <f aca="false">IF(L$1="P",MAX(0,L$2-$C29),IF(L$1="C",MAX(0,$C29-L$2)))</f>
        <v>16.7</v>
      </c>
      <c r="M29" s="103" t="n">
        <f aca="false">IF(M$1="P",MAX(0,M$2-$C29),IF(M$1="C",MAX(0,$C29-M$2)))</f>
        <v>13.3</v>
      </c>
      <c r="N29" s="103" t="n">
        <f aca="false">IF(N$1="P",MAX(0,N$2-$C29),IF(N$1="C",MAX(0,$C29-N$2)))</f>
        <v>8.3</v>
      </c>
      <c r="O29" s="103" t="n">
        <f aca="false">IF(O$1="P",MAX(0,O$2-$C29),IF(O$1="C",MAX(0,$C29-O$2)))</f>
        <v>3.3</v>
      </c>
      <c r="P29" s="103" t="n">
        <f aca="false">IF(P$1="P",MAX(0,P$2-$C29),IF(P$1="C",MAX(0,$C29-P$2)))</f>
        <v>0</v>
      </c>
      <c r="Q29" s="103" t="n">
        <f aca="false">IF(Q$1="P",MAX(0,Q$2-$C29),IF(Q$1="C",MAX(0,$C29-Q$2)))</f>
        <v>0</v>
      </c>
      <c r="R29" s="103" t="n">
        <f aca="false">IF(R$1="P",MAX(0,R$2-$C29),IF(R$1="C",MAX(0,$C29-R$2)))</f>
        <v>0</v>
      </c>
      <c r="S29" s="103" t="n">
        <f aca="false">IF(S$1="P",MAX(0,S$2-$C29),IF(S$1="C",MAX(0,$C29-S$2)))</f>
        <v>0</v>
      </c>
      <c r="T29" s="104" t="n">
        <f aca="false">A29</f>
        <v>0</v>
      </c>
      <c r="U29" s="105" t="n">
        <f aca="false">VLOOKUP($B29,Gas!$B$3:$E$2506,2)</f>
        <v>2.305</v>
      </c>
      <c r="V29" s="46" t="n">
        <f aca="false">C29/U29</f>
        <v>14.4468546637744</v>
      </c>
    </row>
    <row r="30" customFormat="false" ht="12.75" hidden="false" customHeight="false" outlineLevel="0" collapsed="false">
      <c r="A30" s="95" t="n">
        <f aca="false">MONTH(B30)+(YEAR(B30)-1998)*12</f>
        <v>0</v>
      </c>
      <c r="B30" s="101" t="n">
        <v>35775</v>
      </c>
      <c r="C30" s="102" t="n">
        <v>32.88</v>
      </c>
      <c r="D30" s="98" t="n">
        <f aca="false">LN(C30/C29)</f>
        <v>-0.0126928267984188</v>
      </c>
      <c r="E30" s="106" t="n">
        <f aca="false">STDEV(D21:D30)*SQRT(trade_day)</f>
        <v>0.509409007580783</v>
      </c>
      <c r="G30" s="103" t="n">
        <f aca="false">IF(G$1="P",MAX(0,G$2-$C30),IF(G$1="C",MAX(0,$C30-G$2)))</f>
        <v>0</v>
      </c>
      <c r="H30" s="103" t="n">
        <f aca="false">IF(H$1="P",MAX(0,H$2-$C30),IF(H$1="C",MAX(0,$C30-H$2)))</f>
        <v>0</v>
      </c>
      <c r="I30" s="103" t="n">
        <f aca="false">IF(I$1="P",MAX(0,I$2-$C30),IF(I$1="C",MAX(0,$C30-I$2)))</f>
        <v>0</v>
      </c>
      <c r="J30" s="103" t="n">
        <f aca="false">IF(J$1="P",MAX(0,J$2-$C30),IF(J$1="C",MAX(0,$C30-J$2)))</f>
        <v>2.12</v>
      </c>
      <c r="K30" s="103" t="n">
        <f aca="false">IF(K$1="P",MAX(0,K$2-$C30),IF(K$1="C",MAX(0,$C30-K$2)))</f>
        <v>7.12</v>
      </c>
      <c r="L30" s="103" t="n">
        <f aca="false">IF(L$1="P",MAX(0,L$2-$C30),IF(L$1="C",MAX(0,$C30-L$2)))</f>
        <v>17.12</v>
      </c>
      <c r="M30" s="103" t="n">
        <f aca="false">IF(M$1="P",MAX(0,M$2-$C30),IF(M$1="C",MAX(0,$C30-M$2)))</f>
        <v>12.88</v>
      </c>
      <c r="N30" s="103" t="n">
        <f aca="false">IF(N$1="P",MAX(0,N$2-$C30),IF(N$1="C",MAX(0,$C30-N$2)))</f>
        <v>7.88</v>
      </c>
      <c r="O30" s="103" t="n">
        <f aca="false">IF(O$1="P",MAX(0,O$2-$C30),IF(O$1="C",MAX(0,$C30-O$2)))</f>
        <v>2.88</v>
      </c>
      <c r="P30" s="103" t="n">
        <f aca="false">IF(P$1="P",MAX(0,P$2-$C30),IF(P$1="C",MAX(0,$C30-P$2)))</f>
        <v>0</v>
      </c>
      <c r="Q30" s="103" t="n">
        <f aca="false">IF(Q$1="P",MAX(0,Q$2-$C30),IF(Q$1="C",MAX(0,$C30-Q$2)))</f>
        <v>0</v>
      </c>
      <c r="R30" s="103" t="n">
        <f aca="false">IF(R$1="P",MAX(0,R$2-$C30),IF(R$1="C",MAX(0,$C30-R$2)))</f>
        <v>0</v>
      </c>
      <c r="S30" s="103" t="n">
        <f aca="false">IF(S$1="P",MAX(0,S$2-$C30),IF(S$1="C",MAX(0,$C30-S$2)))</f>
        <v>0</v>
      </c>
      <c r="T30" s="104" t="n">
        <f aca="false">A30</f>
        <v>0</v>
      </c>
      <c r="U30" s="105" t="n">
        <f aca="false">VLOOKUP($B30,Gas!$B$3:$E$2506,2)</f>
        <v>2.46</v>
      </c>
      <c r="V30" s="46" t="n">
        <f aca="false">C30/U30</f>
        <v>13.3658536585366</v>
      </c>
    </row>
    <row r="31" customFormat="false" ht="12.75" hidden="false" customHeight="false" outlineLevel="0" collapsed="false">
      <c r="A31" s="95" t="n">
        <f aca="false">MONTH(B31)+(YEAR(B31)-1998)*12</f>
        <v>0</v>
      </c>
      <c r="B31" s="101" t="n">
        <v>35776</v>
      </c>
      <c r="C31" s="102" t="n">
        <v>33.5</v>
      </c>
      <c r="D31" s="98" t="n">
        <f aca="false">LN(C31/C30)</f>
        <v>0.0186808686430415</v>
      </c>
      <c r="E31" s="106" t="n">
        <f aca="false">STDEV(D22:D31)*SQRT(trade_day)</f>
        <v>0.397995399578599</v>
      </c>
      <c r="G31" s="103" t="n">
        <f aca="false">IF(G$1="P",MAX(0,G$2-$C31),IF(G$1="C",MAX(0,$C31-G$2)))</f>
        <v>0</v>
      </c>
      <c r="H31" s="103" t="n">
        <f aca="false">IF(H$1="P",MAX(0,H$2-$C31),IF(H$1="C",MAX(0,$C31-H$2)))</f>
        <v>0</v>
      </c>
      <c r="I31" s="103" t="n">
        <f aca="false">IF(I$1="P",MAX(0,I$2-$C31),IF(I$1="C",MAX(0,$C31-I$2)))</f>
        <v>0</v>
      </c>
      <c r="J31" s="103" t="n">
        <f aca="false">IF(J$1="P",MAX(0,J$2-$C31),IF(J$1="C",MAX(0,$C31-J$2)))</f>
        <v>1.5</v>
      </c>
      <c r="K31" s="103" t="n">
        <f aca="false">IF(K$1="P",MAX(0,K$2-$C31),IF(K$1="C",MAX(0,$C31-K$2)))</f>
        <v>6.5</v>
      </c>
      <c r="L31" s="103" t="n">
        <f aca="false">IF(L$1="P",MAX(0,L$2-$C31),IF(L$1="C",MAX(0,$C31-L$2)))</f>
        <v>16.5</v>
      </c>
      <c r="M31" s="103" t="n">
        <f aca="false">IF(M$1="P",MAX(0,M$2-$C31),IF(M$1="C",MAX(0,$C31-M$2)))</f>
        <v>13.5</v>
      </c>
      <c r="N31" s="103" t="n">
        <f aca="false">IF(N$1="P",MAX(0,N$2-$C31),IF(N$1="C",MAX(0,$C31-N$2)))</f>
        <v>8.5</v>
      </c>
      <c r="O31" s="103" t="n">
        <f aca="false">IF(O$1="P",MAX(0,O$2-$C31),IF(O$1="C",MAX(0,$C31-O$2)))</f>
        <v>3.5</v>
      </c>
      <c r="P31" s="103" t="n">
        <f aca="false">IF(P$1="P",MAX(0,P$2-$C31),IF(P$1="C",MAX(0,$C31-P$2)))</f>
        <v>0</v>
      </c>
      <c r="Q31" s="103" t="n">
        <f aca="false">IF(Q$1="P",MAX(0,Q$2-$C31),IF(Q$1="C",MAX(0,$C31-Q$2)))</f>
        <v>0</v>
      </c>
      <c r="R31" s="103" t="n">
        <f aca="false">IF(R$1="P",MAX(0,R$2-$C31),IF(R$1="C",MAX(0,$C31-R$2)))</f>
        <v>0</v>
      </c>
      <c r="S31" s="103" t="n">
        <f aca="false">IF(S$1="P",MAX(0,S$2-$C31),IF(S$1="C",MAX(0,$C31-S$2)))</f>
        <v>0</v>
      </c>
      <c r="T31" s="104" t="n">
        <f aca="false">A31</f>
        <v>0</v>
      </c>
      <c r="U31" s="105" t="n">
        <f aca="false">VLOOKUP($B31,Gas!$B$3:$E$2506,2)</f>
        <v>2.46</v>
      </c>
      <c r="V31" s="46" t="n">
        <f aca="false">C31/U31</f>
        <v>13.6178861788618</v>
      </c>
    </row>
    <row r="32" customFormat="false" ht="12.75" hidden="false" customHeight="false" outlineLevel="0" collapsed="false">
      <c r="A32" s="95" t="n">
        <f aca="false">MONTH(B32)+(YEAR(B32)-1998)*12</f>
        <v>0</v>
      </c>
      <c r="B32" s="101" t="n">
        <v>35779</v>
      </c>
      <c r="C32" s="102" t="n">
        <v>32.75</v>
      </c>
      <c r="D32" s="98" t="n">
        <f aca="false">LN(C32/C31)</f>
        <v>-0.0226424767497598</v>
      </c>
      <c r="E32" s="106" t="n">
        <f aca="false">STDEV(D23:D32)*SQRT(trade_day)</f>
        <v>0.338738458854173</v>
      </c>
      <c r="G32" s="103" t="n">
        <f aca="false">IF(G$1="P",MAX(0,G$2-$C32),IF(G$1="C",MAX(0,$C32-G$2)))</f>
        <v>0</v>
      </c>
      <c r="H32" s="103" t="n">
        <f aca="false">IF(H$1="P",MAX(0,H$2-$C32),IF(H$1="C",MAX(0,$C32-H$2)))</f>
        <v>0</v>
      </c>
      <c r="I32" s="103" t="n">
        <f aca="false">IF(I$1="P",MAX(0,I$2-$C32),IF(I$1="C",MAX(0,$C32-I$2)))</f>
        <v>0</v>
      </c>
      <c r="J32" s="103" t="n">
        <f aca="false">IF(J$1="P",MAX(0,J$2-$C32),IF(J$1="C",MAX(0,$C32-J$2)))</f>
        <v>2.25</v>
      </c>
      <c r="K32" s="103" t="n">
        <f aca="false">IF(K$1="P",MAX(0,K$2-$C32),IF(K$1="C",MAX(0,$C32-K$2)))</f>
        <v>7.25</v>
      </c>
      <c r="L32" s="103" t="n">
        <f aca="false">IF(L$1="P",MAX(0,L$2-$C32),IF(L$1="C",MAX(0,$C32-L$2)))</f>
        <v>17.25</v>
      </c>
      <c r="M32" s="103" t="n">
        <f aca="false">IF(M$1="P",MAX(0,M$2-$C32),IF(M$1="C",MAX(0,$C32-M$2)))</f>
        <v>12.75</v>
      </c>
      <c r="N32" s="103" t="n">
        <f aca="false">IF(N$1="P",MAX(0,N$2-$C32),IF(N$1="C",MAX(0,$C32-N$2)))</f>
        <v>7.75</v>
      </c>
      <c r="O32" s="103" t="n">
        <f aca="false">IF(O$1="P",MAX(0,O$2-$C32),IF(O$1="C",MAX(0,$C32-O$2)))</f>
        <v>2.75</v>
      </c>
      <c r="P32" s="103" t="n">
        <f aca="false">IF(P$1="P",MAX(0,P$2-$C32),IF(P$1="C",MAX(0,$C32-P$2)))</f>
        <v>0</v>
      </c>
      <c r="Q32" s="103" t="n">
        <f aca="false">IF(Q$1="P",MAX(0,Q$2-$C32),IF(Q$1="C",MAX(0,$C32-Q$2)))</f>
        <v>0</v>
      </c>
      <c r="R32" s="103" t="n">
        <f aca="false">IF(R$1="P",MAX(0,R$2-$C32),IF(R$1="C",MAX(0,$C32-R$2)))</f>
        <v>0</v>
      </c>
      <c r="S32" s="103" t="n">
        <f aca="false">IF(S$1="P",MAX(0,S$2-$C32),IF(S$1="C",MAX(0,$C32-S$2)))</f>
        <v>0</v>
      </c>
      <c r="T32" s="104" t="n">
        <f aca="false">A32</f>
        <v>0</v>
      </c>
      <c r="U32" s="105" t="n">
        <f aca="false">VLOOKUP($B32,Gas!$B$3:$E$2506,2)</f>
        <v>2.285</v>
      </c>
      <c r="V32" s="46" t="n">
        <f aca="false">C32/U32</f>
        <v>14.3326039387309</v>
      </c>
    </row>
    <row r="33" customFormat="false" ht="12.75" hidden="false" customHeight="false" outlineLevel="0" collapsed="false">
      <c r="A33" s="95" t="n">
        <f aca="false">MONTH(B33)+(YEAR(B33)-1998)*12</f>
        <v>0</v>
      </c>
      <c r="B33" s="101" t="n">
        <v>35780</v>
      </c>
      <c r="C33" s="102" t="n">
        <v>32.33</v>
      </c>
      <c r="D33" s="98" t="n">
        <f aca="false">LN(C33/C32)</f>
        <v>-0.0129073703439192</v>
      </c>
      <c r="E33" s="106" t="n">
        <f aca="false">STDEV(D24:D33)*SQRT(trade_day)</f>
        <v>0.312001085090526</v>
      </c>
      <c r="G33" s="103" t="n">
        <f aca="false">IF(G$1="P",MAX(0,G$2-$C33),IF(G$1="C",MAX(0,$C33-G$2)))</f>
        <v>0</v>
      </c>
      <c r="H33" s="103" t="n">
        <f aca="false">IF(H$1="P",MAX(0,H$2-$C33),IF(H$1="C",MAX(0,$C33-H$2)))</f>
        <v>0</v>
      </c>
      <c r="I33" s="103" t="n">
        <f aca="false">IF(I$1="P",MAX(0,I$2-$C33),IF(I$1="C",MAX(0,$C33-I$2)))</f>
        <v>0</v>
      </c>
      <c r="J33" s="103" t="n">
        <f aca="false">IF(J$1="P",MAX(0,J$2-$C33),IF(J$1="C",MAX(0,$C33-J$2)))</f>
        <v>2.67</v>
      </c>
      <c r="K33" s="103" t="n">
        <f aca="false">IF(K$1="P",MAX(0,K$2-$C33),IF(K$1="C",MAX(0,$C33-K$2)))</f>
        <v>7.67</v>
      </c>
      <c r="L33" s="103" t="n">
        <f aca="false">IF(L$1="P",MAX(0,L$2-$C33),IF(L$1="C",MAX(0,$C33-L$2)))</f>
        <v>17.67</v>
      </c>
      <c r="M33" s="103" t="n">
        <f aca="false">IF(M$1="P",MAX(0,M$2-$C33),IF(M$1="C",MAX(0,$C33-M$2)))</f>
        <v>12.33</v>
      </c>
      <c r="N33" s="103" t="n">
        <f aca="false">IF(N$1="P",MAX(0,N$2-$C33),IF(N$1="C",MAX(0,$C33-N$2)))</f>
        <v>7.33</v>
      </c>
      <c r="O33" s="103" t="n">
        <f aca="false">IF(O$1="P",MAX(0,O$2-$C33),IF(O$1="C",MAX(0,$C33-O$2)))</f>
        <v>2.33</v>
      </c>
      <c r="P33" s="103" t="n">
        <f aca="false">IF(P$1="P",MAX(0,P$2-$C33),IF(P$1="C",MAX(0,$C33-P$2)))</f>
        <v>0</v>
      </c>
      <c r="Q33" s="103" t="n">
        <f aca="false">IF(Q$1="P",MAX(0,Q$2-$C33),IF(Q$1="C",MAX(0,$C33-Q$2)))</f>
        <v>0</v>
      </c>
      <c r="R33" s="103" t="n">
        <f aca="false">IF(R$1="P",MAX(0,R$2-$C33),IF(R$1="C",MAX(0,$C33-R$2)))</f>
        <v>0</v>
      </c>
      <c r="S33" s="103" t="n">
        <f aca="false">IF(S$1="P",MAX(0,S$2-$C33),IF(S$1="C",MAX(0,$C33-S$2)))</f>
        <v>0</v>
      </c>
      <c r="T33" s="104" t="n">
        <f aca="false">A33</f>
        <v>0</v>
      </c>
      <c r="U33" s="105" t="n">
        <f aca="false">VLOOKUP($B33,Gas!$B$3:$E$2506,2)</f>
        <v>2.29</v>
      </c>
      <c r="V33" s="46" t="n">
        <f aca="false">C33/U33</f>
        <v>14.117903930131</v>
      </c>
    </row>
    <row r="34" customFormat="false" ht="12.75" hidden="false" customHeight="false" outlineLevel="0" collapsed="false">
      <c r="A34" s="95" t="n">
        <f aca="false">MONTH(B34)+(YEAR(B34)-1998)*12</f>
        <v>0</v>
      </c>
      <c r="B34" s="101" t="n">
        <v>35781</v>
      </c>
      <c r="C34" s="102" t="n">
        <v>33.67</v>
      </c>
      <c r="D34" s="98" t="n">
        <f aca="false">LN(C34/C33)</f>
        <v>0.0406116414356416</v>
      </c>
      <c r="E34" s="106" t="n">
        <f aca="false">STDEV(D25:D34)*SQRT(trade_day)</f>
        <v>0.368993714030677</v>
      </c>
      <c r="G34" s="103" t="n">
        <f aca="false">IF(G$1="P",MAX(0,G$2-$C34),IF(G$1="C",MAX(0,$C34-G$2)))</f>
        <v>0</v>
      </c>
      <c r="H34" s="103" t="n">
        <f aca="false">IF(H$1="P",MAX(0,H$2-$C34),IF(H$1="C",MAX(0,$C34-H$2)))</f>
        <v>0</v>
      </c>
      <c r="I34" s="103" t="n">
        <f aca="false">IF(I$1="P",MAX(0,I$2-$C34),IF(I$1="C",MAX(0,$C34-I$2)))</f>
        <v>0</v>
      </c>
      <c r="J34" s="103" t="n">
        <f aca="false">IF(J$1="P",MAX(0,J$2-$C34),IF(J$1="C",MAX(0,$C34-J$2)))</f>
        <v>1.33</v>
      </c>
      <c r="K34" s="103" t="n">
        <f aca="false">IF(K$1="P",MAX(0,K$2-$C34),IF(K$1="C",MAX(0,$C34-K$2)))</f>
        <v>6.33</v>
      </c>
      <c r="L34" s="103" t="n">
        <f aca="false">IF(L$1="P",MAX(0,L$2-$C34),IF(L$1="C",MAX(0,$C34-L$2)))</f>
        <v>16.33</v>
      </c>
      <c r="M34" s="103" t="n">
        <f aca="false">IF(M$1="P",MAX(0,M$2-$C34),IF(M$1="C",MAX(0,$C34-M$2)))</f>
        <v>13.67</v>
      </c>
      <c r="N34" s="103" t="n">
        <f aca="false">IF(N$1="P",MAX(0,N$2-$C34),IF(N$1="C",MAX(0,$C34-N$2)))</f>
        <v>8.67</v>
      </c>
      <c r="O34" s="103" t="n">
        <f aca="false">IF(O$1="P",MAX(0,O$2-$C34),IF(O$1="C",MAX(0,$C34-O$2)))</f>
        <v>3.67</v>
      </c>
      <c r="P34" s="103" t="n">
        <f aca="false">IF(P$1="P",MAX(0,P$2-$C34),IF(P$1="C",MAX(0,$C34-P$2)))</f>
        <v>0</v>
      </c>
      <c r="Q34" s="103" t="n">
        <f aca="false">IF(Q$1="P",MAX(0,Q$2-$C34),IF(Q$1="C",MAX(0,$C34-Q$2)))</f>
        <v>0</v>
      </c>
      <c r="R34" s="103" t="n">
        <f aca="false">IF(R$1="P",MAX(0,R$2-$C34),IF(R$1="C",MAX(0,$C34-R$2)))</f>
        <v>0</v>
      </c>
      <c r="S34" s="103" t="n">
        <f aca="false">IF(S$1="P",MAX(0,S$2-$C34),IF(S$1="C",MAX(0,$C34-S$2)))</f>
        <v>0</v>
      </c>
      <c r="T34" s="104" t="n">
        <f aca="false">A34</f>
        <v>0</v>
      </c>
      <c r="U34" s="105" t="n">
        <f aca="false">VLOOKUP($B34,Gas!$B$3:$E$2506,2)</f>
        <v>2.24</v>
      </c>
      <c r="V34" s="46" t="n">
        <f aca="false">C34/U34</f>
        <v>15.03125</v>
      </c>
    </row>
    <row r="35" customFormat="false" ht="12.75" hidden="false" customHeight="false" outlineLevel="0" collapsed="false">
      <c r="A35" s="95" t="n">
        <f aca="false">MONTH(B35)+(YEAR(B35)-1998)*12</f>
        <v>0</v>
      </c>
      <c r="B35" s="101" t="n">
        <v>35782</v>
      </c>
      <c r="C35" s="102" t="n">
        <v>33.17</v>
      </c>
      <c r="D35" s="98" t="n">
        <f aca="false">LN(C35/C34)</f>
        <v>-0.014961380214022</v>
      </c>
      <c r="E35" s="106" t="n">
        <f aca="false">STDEV(D26:D35)*SQRT(trade_day)</f>
        <v>0.348200721634098</v>
      </c>
      <c r="G35" s="103" t="n">
        <f aca="false">IF(G$1="P",MAX(0,G$2-$C35),IF(G$1="C",MAX(0,$C35-G$2)))</f>
        <v>0</v>
      </c>
      <c r="H35" s="103" t="n">
        <f aca="false">IF(H$1="P",MAX(0,H$2-$C35),IF(H$1="C",MAX(0,$C35-H$2)))</f>
        <v>0</v>
      </c>
      <c r="I35" s="103" t="n">
        <f aca="false">IF(I$1="P",MAX(0,I$2-$C35),IF(I$1="C",MAX(0,$C35-I$2)))</f>
        <v>0</v>
      </c>
      <c r="J35" s="103" t="n">
        <f aca="false">IF(J$1="P",MAX(0,J$2-$C35),IF(J$1="C",MAX(0,$C35-J$2)))</f>
        <v>1.83</v>
      </c>
      <c r="K35" s="103" t="n">
        <f aca="false">IF(K$1="P",MAX(0,K$2-$C35),IF(K$1="C",MAX(0,$C35-K$2)))</f>
        <v>6.83</v>
      </c>
      <c r="L35" s="103" t="n">
        <f aca="false">IF(L$1="P",MAX(0,L$2-$C35),IF(L$1="C",MAX(0,$C35-L$2)))</f>
        <v>16.83</v>
      </c>
      <c r="M35" s="103" t="n">
        <f aca="false">IF(M$1="P",MAX(0,M$2-$C35),IF(M$1="C",MAX(0,$C35-M$2)))</f>
        <v>13.17</v>
      </c>
      <c r="N35" s="103" t="n">
        <f aca="false">IF(N$1="P",MAX(0,N$2-$C35),IF(N$1="C",MAX(0,$C35-N$2)))</f>
        <v>8.17</v>
      </c>
      <c r="O35" s="103" t="n">
        <f aca="false">IF(O$1="P",MAX(0,O$2-$C35),IF(O$1="C",MAX(0,$C35-O$2)))</f>
        <v>3.17</v>
      </c>
      <c r="P35" s="103" t="n">
        <f aca="false">IF(P$1="P",MAX(0,P$2-$C35),IF(P$1="C",MAX(0,$C35-P$2)))</f>
        <v>0</v>
      </c>
      <c r="Q35" s="103" t="n">
        <f aca="false">IF(Q$1="P",MAX(0,Q$2-$C35),IF(Q$1="C",MAX(0,$C35-Q$2)))</f>
        <v>0</v>
      </c>
      <c r="R35" s="103" t="n">
        <f aca="false">IF(R$1="P",MAX(0,R$2-$C35),IF(R$1="C",MAX(0,$C35-R$2)))</f>
        <v>0</v>
      </c>
      <c r="S35" s="103" t="n">
        <f aca="false">IF(S$1="P",MAX(0,S$2-$C35),IF(S$1="C",MAX(0,$C35-S$2)))</f>
        <v>0</v>
      </c>
      <c r="T35" s="104" t="n">
        <f aca="false">A35</f>
        <v>0</v>
      </c>
      <c r="U35" s="105" t="n">
        <f aca="false">VLOOKUP($B35,Gas!$B$3:$E$2506,2)</f>
        <v>2.36</v>
      </c>
      <c r="V35" s="46" t="n">
        <f aca="false">C35/U35</f>
        <v>14.0550847457627</v>
      </c>
    </row>
    <row r="36" customFormat="false" ht="12.75" hidden="false" customHeight="false" outlineLevel="0" collapsed="false">
      <c r="A36" s="95" t="n">
        <f aca="false">MONTH(B36)+(YEAR(B36)-1998)*12</f>
        <v>0</v>
      </c>
      <c r="B36" s="101" t="n">
        <v>35783</v>
      </c>
      <c r="C36" s="102" t="n">
        <v>32.63</v>
      </c>
      <c r="D36" s="98" t="n">
        <f aca="false">LN(C36/C35)</f>
        <v>-0.0164137423537317</v>
      </c>
      <c r="E36" s="106" t="n">
        <f aca="false">STDEV(D27:D36)*SQRT(trade_day)</f>
        <v>0.314871993392849</v>
      </c>
      <c r="G36" s="103" t="n">
        <f aca="false">IF(G$1="P",MAX(0,G$2-$C36),IF(G$1="C",MAX(0,$C36-G$2)))</f>
        <v>0</v>
      </c>
      <c r="H36" s="103" t="n">
        <f aca="false">IF(H$1="P",MAX(0,H$2-$C36),IF(H$1="C",MAX(0,$C36-H$2)))</f>
        <v>0</v>
      </c>
      <c r="I36" s="103" t="n">
        <f aca="false">IF(I$1="P",MAX(0,I$2-$C36),IF(I$1="C",MAX(0,$C36-I$2)))</f>
        <v>0</v>
      </c>
      <c r="J36" s="103" t="n">
        <f aca="false">IF(J$1="P",MAX(0,J$2-$C36),IF(J$1="C",MAX(0,$C36-J$2)))</f>
        <v>2.37</v>
      </c>
      <c r="K36" s="103" t="n">
        <f aca="false">IF(K$1="P",MAX(0,K$2-$C36),IF(K$1="C",MAX(0,$C36-K$2)))</f>
        <v>7.37</v>
      </c>
      <c r="L36" s="103" t="n">
        <f aca="false">IF(L$1="P",MAX(0,L$2-$C36),IF(L$1="C",MAX(0,$C36-L$2)))</f>
        <v>17.37</v>
      </c>
      <c r="M36" s="103" t="n">
        <f aca="false">IF(M$1="P",MAX(0,M$2-$C36),IF(M$1="C",MAX(0,$C36-M$2)))</f>
        <v>12.63</v>
      </c>
      <c r="N36" s="103" t="n">
        <f aca="false">IF(N$1="P",MAX(0,N$2-$C36),IF(N$1="C",MAX(0,$C36-N$2)))</f>
        <v>7.63</v>
      </c>
      <c r="O36" s="103" t="n">
        <f aca="false">IF(O$1="P",MAX(0,O$2-$C36),IF(O$1="C",MAX(0,$C36-O$2)))</f>
        <v>2.63</v>
      </c>
      <c r="P36" s="103" t="n">
        <f aca="false">IF(P$1="P",MAX(0,P$2-$C36),IF(P$1="C",MAX(0,$C36-P$2)))</f>
        <v>0</v>
      </c>
      <c r="Q36" s="103" t="n">
        <f aca="false">IF(Q$1="P",MAX(0,Q$2-$C36),IF(Q$1="C",MAX(0,$C36-Q$2)))</f>
        <v>0</v>
      </c>
      <c r="R36" s="103" t="n">
        <f aca="false">IF(R$1="P",MAX(0,R$2-$C36),IF(R$1="C",MAX(0,$C36-R$2)))</f>
        <v>0</v>
      </c>
      <c r="S36" s="103" t="n">
        <f aca="false">IF(S$1="P",MAX(0,S$2-$C36),IF(S$1="C",MAX(0,$C36-S$2)))</f>
        <v>0</v>
      </c>
      <c r="T36" s="104" t="n">
        <f aca="false">A36</f>
        <v>0</v>
      </c>
      <c r="U36" s="105" t="n">
        <f aca="false">VLOOKUP($B36,Gas!$B$3:$E$2506,2)</f>
        <v>2.36</v>
      </c>
      <c r="V36" s="46" t="n">
        <f aca="false">C36/U36</f>
        <v>13.8262711864407</v>
      </c>
    </row>
    <row r="37" customFormat="false" ht="12.75" hidden="false" customHeight="false" outlineLevel="0" collapsed="false">
      <c r="A37" s="95" t="n">
        <f aca="false">MONTH(B37)+(YEAR(B37)-1998)*12</f>
        <v>0</v>
      </c>
      <c r="B37" s="101" t="n">
        <v>35786</v>
      </c>
      <c r="C37" s="102" t="n">
        <v>33.58</v>
      </c>
      <c r="D37" s="98" t="n">
        <f aca="false">LN(C37/C36)</f>
        <v>0.0286985410441653</v>
      </c>
      <c r="E37" s="106" t="n">
        <f aca="false">STDEV(D28:D37)*SQRT(trade_day)</f>
        <v>0.3495428613581</v>
      </c>
      <c r="G37" s="103" t="n">
        <f aca="false">IF(G$1="P",MAX(0,G$2-$C37),IF(G$1="C",MAX(0,$C37-G$2)))</f>
        <v>0</v>
      </c>
      <c r="H37" s="103" t="n">
        <f aca="false">IF(H$1="P",MAX(0,H$2-$C37),IF(H$1="C",MAX(0,$C37-H$2)))</f>
        <v>0</v>
      </c>
      <c r="I37" s="103" t="n">
        <f aca="false">IF(I$1="P",MAX(0,I$2-$C37),IF(I$1="C",MAX(0,$C37-I$2)))</f>
        <v>0</v>
      </c>
      <c r="J37" s="103" t="n">
        <f aca="false">IF(J$1="P",MAX(0,J$2-$C37),IF(J$1="C",MAX(0,$C37-J$2)))</f>
        <v>1.42</v>
      </c>
      <c r="K37" s="103" t="n">
        <f aca="false">IF(K$1="P",MAX(0,K$2-$C37),IF(K$1="C",MAX(0,$C37-K$2)))</f>
        <v>6.42</v>
      </c>
      <c r="L37" s="103" t="n">
        <f aca="false">IF(L$1="P",MAX(0,L$2-$C37),IF(L$1="C",MAX(0,$C37-L$2)))</f>
        <v>16.42</v>
      </c>
      <c r="M37" s="103" t="n">
        <f aca="false">IF(M$1="P",MAX(0,M$2-$C37),IF(M$1="C",MAX(0,$C37-M$2)))</f>
        <v>13.58</v>
      </c>
      <c r="N37" s="103" t="n">
        <f aca="false">IF(N$1="P",MAX(0,N$2-$C37),IF(N$1="C",MAX(0,$C37-N$2)))</f>
        <v>8.58</v>
      </c>
      <c r="O37" s="103" t="n">
        <f aca="false">IF(O$1="P",MAX(0,O$2-$C37),IF(O$1="C",MAX(0,$C37-O$2)))</f>
        <v>3.58</v>
      </c>
      <c r="P37" s="103" t="n">
        <f aca="false">IF(P$1="P",MAX(0,P$2-$C37),IF(P$1="C",MAX(0,$C37-P$2)))</f>
        <v>0</v>
      </c>
      <c r="Q37" s="103" t="n">
        <f aca="false">IF(Q$1="P",MAX(0,Q$2-$C37),IF(Q$1="C",MAX(0,$C37-Q$2)))</f>
        <v>0</v>
      </c>
      <c r="R37" s="103" t="n">
        <f aca="false">IF(R$1="P",MAX(0,R$2-$C37),IF(R$1="C",MAX(0,$C37-R$2)))</f>
        <v>0</v>
      </c>
      <c r="S37" s="103" t="n">
        <f aca="false">IF(S$1="P",MAX(0,S$2-$C37),IF(S$1="C",MAX(0,$C37-S$2)))</f>
        <v>0</v>
      </c>
      <c r="T37" s="104" t="n">
        <f aca="false">A37</f>
        <v>0</v>
      </c>
      <c r="U37" s="105" t="n">
        <f aca="false">VLOOKUP($B37,Gas!$B$3:$E$2506,2)</f>
        <v>2.35</v>
      </c>
      <c r="V37" s="46" t="n">
        <f aca="false">C37/U37</f>
        <v>14.2893617021277</v>
      </c>
    </row>
    <row r="38" customFormat="false" ht="12.75" hidden="false" customHeight="false" outlineLevel="0" collapsed="false">
      <c r="A38" s="95" t="n">
        <f aca="false">MONTH(B38)+(YEAR(B38)-1998)*12</f>
        <v>0</v>
      </c>
      <c r="B38" s="101" t="n">
        <v>35787</v>
      </c>
      <c r="C38" s="102" t="n">
        <v>33</v>
      </c>
      <c r="D38" s="98" t="n">
        <f aca="false">LN(C38/C37)</f>
        <v>-0.0174230901829145</v>
      </c>
      <c r="E38" s="106" t="n">
        <f aca="false">STDEV(D29:D38)*SQRT(trade_day)</f>
        <v>0.356040266129932</v>
      </c>
      <c r="G38" s="103" t="n">
        <f aca="false">IF(G$1="P",MAX(0,G$2-$C38),IF(G$1="C",MAX(0,$C38-G$2)))</f>
        <v>0</v>
      </c>
      <c r="H38" s="103" t="n">
        <f aca="false">IF(H$1="P",MAX(0,H$2-$C38),IF(H$1="C",MAX(0,$C38-H$2)))</f>
        <v>0</v>
      </c>
      <c r="I38" s="103" t="n">
        <f aca="false">IF(I$1="P",MAX(0,I$2-$C38),IF(I$1="C",MAX(0,$C38-I$2)))</f>
        <v>0</v>
      </c>
      <c r="J38" s="103" t="n">
        <f aca="false">IF(J$1="P",MAX(0,J$2-$C38),IF(J$1="C",MAX(0,$C38-J$2)))</f>
        <v>2</v>
      </c>
      <c r="K38" s="103" t="n">
        <f aca="false">IF(K$1="P",MAX(0,K$2-$C38),IF(K$1="C",MAX(0,$C38-K$2)))</f>
        <v>7</v>
      </c>
      <c r="L38" s="103" t="n">
        <f aca="false">IF(L$1="P",MAX(0,L$2-$C38),IF(L$1="C",MAX(0,$C38-L$2)))</f>
        <v>17</v>
      </c>
      <c r="M38" s="103" t="n">
        <f aca="false">IF(M$1="P",MAX(0,M$2-$C38),IF(M$1="C",MAX(0,$C38-M$2)))</f>
        <v>13</v>
      </c>
      <c r="N38" s="103" t="n">
        <f aca="false">IF(N$1="P",MAX(0,N$2-$C38),IF(N$1="C",MAX(0,$C38-N$2)))</f>
        <v>8</v>
      </c>
      <c r="O38" s="103" t="n">
        <f aca="false">IF(O$1="P",MAX(0,O$2-$C38),IF(O$1="C",MAX(0,$C38-O$2)))</f>
        <v>3</v>
      </c>
      <c r="P38" s="103" t="n">
        <f aca="false">IF(P$1="P",MAX(0,P$2-$C38),IF(P$1="C",MAX(0,$C38-P$2)))</f>
        <v>0</v>
      </c>
      <c r="Q38" s="103" t="n">
        <f aca="false">IF(Q$1="P",MAX(0,Q$2-$C38),IF(Q$1="C",MAX(0,$C38-Q$2)))</f>
        <v>0</v>
      </c>
      <c r="R38" s="103" t="n">
        <f aca="false">IF(R$1="P",MAX(0,R$2-$C38),IF(R$1="C",MAX(0,$C38-R$2)))</f>
        <v>0</v>
      </c>
      <c r="S38" s="103" t="n">
        <f aca="false">IF(S$1="P",MAX(0,S$2-$C38),IF(S$1="C",MAX(0,$C38-S$2)))</f>
        <v>0</v>
      </c>
      <c r="T38" s="104" t="n">
        <f aca="false">A38</f>
        <v>0</v>
      </c>
      <c r="U38" s="105" t="n">
        <f aca="false">VLOOKUP($B38,Gas!$B$3:$E$2506,2)</f>
        <v>2.35</v>
      </c>
      <c r="V38" s="46" t="n">
        <f aca="false">C38/U38</f>
        <v>14.0425531914894</v>
      </c>
    </row>
    <row r="39" customFormat="false" ht="12.75" hidden="false" customHeight="false" outlineLevel="0" collapsed="false">
      <c r="A39" s="95" t="n">
        <f aca="false">MONTH(B39)+(YEAR(B39)-1998)*12</f>
        <v>0</v>
      </c>
      <c r="B39" s="101" t="n">
        <v>35788</v>
      </c>
      <c r="C39" s="102" t="n">
        <v>32.25</v>
      </c>
      <c r="D39" s="98" t="n">
        <f aca="false">LN(C39/C38)</f>
        <v>-0.0229895182246987</v>
      </c>
      <c r="E39" s="106" t="n">
        <f aca="false">STDEV(D30:D39)*SQRT(trade_day)</f>
        <v>0.368365767160402</v>
      </c>
      <c r="G39" s="103" t="n">
        <f aca="false">IF(G$1="P",MAX(0,G$2-$C39),IF(G$1="C",MAX(0,$C39-G$2)))</f>
        <v>0</v>
      </c>
      <c r="H39" s="103" t="n">
        <f aca="false">IF(H$1="P",MAX(0,H$2-$C39),IF(H$1="C",MAX(0,$C39-H$2)))</f>
        <v>0</v>
      </c>
      <c r="I39" s="103" t="n">
        <f aca="false">IF(I$1="P",MAX(0,I$2-$C39),IF(I$1="C",MAX(0,$C39-I$2)))</f>
        <v>0</v>
      </c>
      <c r="J39" s="103" t="n">
        <f aca="false">IF(J$1="P",MAX(0,J$2-$C39),IF(J$1="C",MAX(0,$C39-J$2)))</f>
        <v>2.75</v>
      </c>
      <c r="K39" s="103" t="n">
        <f aca="false">IF(K$1="P",MAX(0,K$2-$C39),IF(K$1="C",MAX(0,$C39-K$2)))</f>
        <v>7.75</v>
      </c>
      <c r="L39" s="103" t="n">
        <f aca="false">IF(L$1="P",MAX(0,L$2-$C39),IF(L$1="C",MAX(0,$C39-L$2)))</f>
        <v>17.75</v>
      </c>
      <c r="M39" s="103" t="n">
        <f aca="false">IF(M$1="P",MAX(0,M$2-$C39),IF(M$1="C",MAX(0,$C39-M$2)))</f>
        <v>12.25</v>
      </c>
      <c r="N39" s="103" t="n">
        <f aca="false">IF(N$1="P",MAX(0,N$2-$C39),IF(N$1="C",MAX(0,$C39-N$2)))</f>
        <v>7.25</v>
      </c>
      <c r="O39" s="103" t="n">
        <f aca="false">IF(O$1="P",MAX(0,O$2-$C39),IF(O$1="C",MAX(0,$C39-O$2)))</f>
        <v>2.25</v>
      </c>
      <c r="P39" s="103" t="n">
        <f aca="false">IF(P$1="P",MAX(0,P$2-$C39),IF(P$1="C",MAX(0,$C39-P$2)))</f>
        <v>0</v>
      </c>
      <c r="Q39" s="103" t="n">
        <f aca="false">IF(Q$1="P",MAX(0,Q$2-$C39),IF(Q$1="C",MAX(0,$C39-Q$2)))</f>
        <v>0</v>
      </c>
      <c r="R39" s="103" t="n">
        <f aca="false">IF(R$1="P",MAX(0,R$2-$C39),IF(R$1="C",MAX(0,$C39-R$2)))</f>
        <v>0</v>
      </c>
      <c r="S39" s="103" t="n">
        <f aca="false">IF(S$1="P",MAX(0,S$2-$C39),IF(S$1="C",MAX(0,$C39-S$2)))</f>
        <v>0</v>
      </c>
      <c r="T39" s="104" t="n">
        <f aca="false">A39</f>
        <v>0</v>
      </c>
      <c r="U39" s="105" t="n">
        <f aca="false">VLOOKUP($B39,Gas!$B$3:$E$2506,2)</f>
        <v>2.35</v>
      </c>
      <c r="V39" s="46" t="n">
        <f aca="false">C39/U39</f>
        <v>13.7234042553191</v>
      </c>
    </row>
    <row r="40" customFormat="false" ht="12.75" hidden="false" customHeight="false" outlineLevel="0" collapsed="false">
      <c r="A40" s="95" t="n">
        <f aca="false">MONTH(B40)+(YEAR(B40)-1998)*12</f>
        <v>0</v>
      </c>
      <c r="B40" s="101" t="n">
        <v>35790</v>
      </c>
      <c r="C40" s="102" t="n">
        <v>31.5</v>
      </c>
      <c r="D40" s="98" t="n">
        <f aca="false">LN(C40/C39)</f>
        <v>-0.0235304974101942</v>
      </c>
      <c r="E40" s="106" t="n">
        <f aca="false">STDEV(D31:D40)*SQRT(trade_day)</f>
        <v>0.379924873285352</v>
      </c>
      <c r="G40" s="103" t="n">
        <f aca="false">IF(G$1="P",MAX(0,G$2-$C40),IF(G$1="C",MAX(0,$C40-G$2)))</f>
        <v>0</v>
      </c>
      <c r="H40" s="103" t="n">
        <f aca="false">IF(H$1="P",MAX(0,H$2-$C40),IF(H$1="C",MAX(0,$C40-H$2)))</f>
        <v>0</v>
      </c>
      <c r="I40" s="103" t="n">
        <f aca="false">IF(I$1="P",MAX(0,I$2-$C40),IF(I$1="C",MAX(0,$C40-I$2)))</f>
        <v>0</v>
      </c>
      <c r="J40" s="103" t="n">
        <f aca="false">IF(J$1="P",MAX(0,J$2-$C40),IF(J$1="C",MAX(0,$C40-J$2)))</f>
        <v>3.5</v>
      </c>
      <c r="K40" s="103" t="n">
        <f aca="false">IF(K$1="P",MAX(0,K$2-$C40),IF(K$1="C",MAX(0,$C40-K$2)))</f>
        <v>8.5</v>
      </c>
      <c r="L40" s="103" t="n">
        <f aca="false">IF(L$1="P",MAX(0,L$2-$C40),IF(L$1="C",MAX(0,$C40-L$2)))</f>
        <v>18.5</v>
      </c>
      <c r="M40" s="103" t="n">
        <f aca="false">IF(M$1="P",MAX(0,M$2-$C40),IF(M$1="C",MAX(0,$C40-M$2)))</f>
        <v>11.5</v>
      </c>
      <c r="N40" s="103" t="n">
        <f aca="false">IF(N$1="P",MAX(0,N$2-$C40),IF(N$1="C",MAX(0,$C40-N$2)))</f>
        <v>6.5</v>
      </c>
      <c r="O40" s="103" t="n">
        <f aca="false">IF(O$1="P",MAX(0,O$2-$C40),IF(O$1="C",MAX(0,$C40-O$2)))</f>
        <v>1.5</v>
      </c>
      <c r="P40" s="103" t="n">
        <f aca="false">IF(P$1="P",MAX(0,P$2-$C40),IF(P$1="C",MAX(0,$C40-P$2)))</f>
        <v>0</v>
      </c>
      <c r="Q40" s="103" t="n">
        <f aca="false">IF(Q$1="P",MAX(0,Q$2-$C40),IF(Q$1="C",MAX(0,$C40-Q$2)))</f>
        <v>0</v>
      </c>
      <c r="R40" s="103" t="n">
        <f aca="false">IF(R$1="P",MAX(0,R$2-$C40),IF(R$1="C",MAX(0,$C40-R$2)))</f>
        <v>0</v>
      </c>
      <c r="S40" s="103" t="n">
        <f aca="false">IF(S$1="P",MAX(0,S$2-$C40),IF(S$1="C",MAX(0,$C40-S$2)))</f>
        <v>0</v>
      </c>
      <c r="T40" s="104" t="n">
        <f aca="false">A40</f>
        <v>0</v>
      </c>
      <c r="U40" s="105" t="n">
        <f aca="false">VLOOKUP($B40,Gas!$B$3:$E$2506,2)</f>
        <v>2.08</v>
      </c>
      <c r="V40" s="46" t="n">
        <f aca="false">C40/U40</f>
        <v>15.1442307692308</v>
      </c>
    </row>
    <row r="41" customFormat="false" ht="12.75" hidden="false" customHeight="false" outlineLevel="0" collapsed="false">
      <c r="A41" s="95" t="n">
        <f aca="false">MONTH(B41)+(YEAR(B41)-1998)*12</f>
        <v>0</v>
      </c>
      <c r="B41" s="101" t="n">
        <v>35793</v>
      </c>
      <c r="C41" s="102" t="n">
        <v>31.5</v>
      </c>
      <c r="D41" s="98" t="n">
        <f aca="false">LN(C41/C40)</f>
        <v>0</v>
      </c>
      <c r="E41" s="106" t="n">
        <f aca="false">STDEV(D32:D41)*SQRT(trade_day)</f>
        <v>0.359485604167275</v>
      </c>
      <c r="G41" s="103" t="n">
        <f aca="false">IF(G$1="P",MAX(0,G$2-$C41),IF(G$1="C",MAX(0,$C41-G$2)))</f>
        <v>0</v>
      </c>
      <c r="H41" s="103" t="n">
        <f aca="false">IF(H$1="P",MAX(0,H$2-$C41),IF(H$1="C",MAX(0,$C41-H$2)))</f>
        <v>0</v>
      </c>
      <c r="I41" s="103" t="n">
        <f aca="false">IF(I$1="P",MAX(0,I$2-$C41),IF(I$1="C",MAX(0,$C41-I$2)))</f>
        <v>0</v>
      </c>
      <c r="J41" s="103" t="n">
        <f aca="false">IF(J$1="P",MAX(0,J$2-$C41),IF(J$1="C",MAX(0,$C41-J$2)))</f>
        <v>3.5</v>
      </c>
      <c r="K41" s="103" t="n">
        <f aca="false">IF(K$1="P",MAX(0,K$2-$C41),IF(K$1="C",MAX(0,$C41-K$2)))</f>
        <v>8.5</v>
      </c>
      <c r="L41" s="103" t="n">
        <f aca="false">IF(L$1="P",MAX(0,L$2-$C41),IF(L$1="C",MAX(0,$C41-L$2)))</f>
        <v>18.5</v>
      </c>
      <c r="M41" s="103" t="n">
        <f aca="false">IF(M$1="P",MAX(0,M$2-$C41),IF(M$1="C",MAX(0,$C41-M$2)))</f>
        <v>11.5</v>
      </c>
      <c r="N41" s="103" t="n">
        <f aca="false">IF(N$1="P",MAX(0,N$2-$C41),IF(N$1="C",MAX(0,$C41-N$2)))</f>
        <v>6.5</v>
      </c>
      <c r="O41" s="103" t="n">
        <f aca="false">IF(O$1="P",MAX(0,O$2-$C41),IF(O$1="C",MAX(0,$C41-O$2)))</f>
        <v>1.5</v>
      </c>
      <c r="P41" s="103" t="n">
        <f aca="false">IF(P$1="P",MAX(0,P$2-$C41),IF(P$1="C",MAX(0,$C41-P$2)))</f>
        <v>0</v>
      </c>
      <c r="Q41" s="103" t="n">
        <f aca="false">IF(Q$1="P",MAX(0,Q$2-$C41),IF(Q$1="C",MAX(0,$C41-Q$2)))</f>
        <v>0</v>
      </c>
      <c r="R41" s="103" t="n">
        <f aca="false">IF(R$1="P",MAX(0,R$2-$C41),IF(R$1="C",MAX(0,$C41-R$2)))</f>
        <v>0</v>
      </c>
      <c r="S41" s="103" t="n">
        <f aca="false">IF(S$1="P",MAX(0,S$2-$C41),IF(S$1="C",MAX(0,$C41-S$2)))</f>
        <v>0</v>
      </c>
      <c r="T41" s="104" t="n">
        <f aca="false">A41</f>
        <v>0</v>
      </c>
      <c r="U41" s="105" t="n">
        <f aca="false">VLOOKUP($B41,Gas!$B$3:$E$2506,2)</f>
        <v>2.215</v>
      </c>
      <c r="V41" s="46" t="n">
        <f aca="false">C41/U41</f>
        <v>14.2212189616253</v>
      </c>
    </row>
    <row r="42" customFormat="false" ht="12.75" hidden="false" customHeight="false" outlineLevel="0" collapsed="false">
      <c r="A42" s="95" t="n">
        <f aca="false">MONTH(B42)+(YEAR(B42)-1998)*12</f>
        <v>0</v>
      </c>
      <c r="B42" s="101" t="n">
        <v>35794</v>
      </c>
      <c r="C42" s="102" t="n">
        <v>32.33</v>
      </c>
      <c r="D42" s="98" t="n">
        <f aca="false">LN(C42/C41)</f>
        <v>0.0260080459057543</v>
      </c>
      <c r="E42" s="106" t="n">
        <f aca="false">STDEV(D33:D42)*SQRT(trade_day)</f>
        <v>0.379264290814476</v>
      </c>
      <c r="G42" s="103" t="n">
        <f aca="false">IF(G$1="P",MAX(0,G$2-$C42),IF(G$1="C",MAX(0,$C42-G$2)))</f>
        <v>0</v>
      </c>
      <c r="H42" s="103" t="n">
        <f aca="false">IF(H$1="P",MAX(0,H$2-$C42),IF(H$1="C",MAX(0,$C42-H$2)))</f>
        <v>0</v>
      </c>
      <c r="I42" s="103" t="n">
        <f aca="false">IF(I$1="P",MAX(0,I$2-$C42),IF(I$1="C",MAX(0,$C42-I$2)))</f>
        <v>0</v>
      </c>
      <c r="J42" s="103" t="n">
        <f aca="false">IF(J$1="P",MAX(0,J$2-$C42),IF(J$1="C",MAX(0,$C42-J$2)))</f>
        <v>2.67</v>
      </c>
      <c r="K42" s="103" t="n">
        <f aca="false">IF(K$1="P",MAX(0,K$2-$C42),IF(K$1="C",MAX(0,$C42-K$2)))</f>
        <v>7.67</v>
      </c>
      <c r="L42" s="103" t="n">
        <f aca="false">IF(L$1="P",MAX(0,L$2-$C42),IF(L$1="C",MAX(0,$C42-L$2)))</f>
        <v>17.67</v>
      </c>
      <c r="M42" s="103" t="n">
        <f aca="false">IF(M$1="P",MAX(0,M$2-$C42),IF(M$1="C",MAX(0,$C42-M$2)))</f>
        <v>12.33</v>
      </c>
      <c r="N42" s="103" t="n">
        <f aca="false">IF(N$1="P",MAX(0,N$2-$C42),IF(N$1="C",MAX(0,$C42-N$2)))</f>
        <v>7.33</v>
      </c>
      <c r="O42" s="103" t="n">
        <f aca="false">IF(O$1="P",MAX(0,O$2-$C42),IF(O$1="C",MAX(0,$C42-O$2)))</f>
        <v>2.33</v>
      </c>
      <c r="P42" s="103" t="n">
        <f aca="false">IF(P$1="P",MAX(0,P$2-$C42),IF(P$1="C",MAX(0,$C42-P$2)))</f>
        <v>0</v>
      </c>
      <c r="Q42" s="103" t="n">
        <f aca="false">IF(Q$1="P",MAX(0,Q$2-$C42),IF(Q$1="C",MAX(0,$C42-Q$2)))</f>
        <v>0</v>
      </c>
      <c r="R42" s="103" t="n">
        <f aca="false">IF(R$1="P",MAX(0,R$2-$C42),IF(R$1="C",MAX(0,$C42-R$2)))</f>
        <v>0</v>
      </c>
      <c r="S42" s="103" t="n">
        <f aca="false">IF(S$1="P",MAX(0,S$2-$C42),IF(S$1="C",MAX(0,$C42-S$2)))</f>
        <v>0</v>
      </c>
      <c r="T42" s="104" t="n">
        <f aca="false">A42</f>
        <v>0</v>
      </c>
      <c r="U42" s="105" t="n">
        <f aca="false">VLOOKUP($B42,Gas!$B$3:$E$2506,2)</f>
        <v>2.08</v>
      </c>
      <c r="V42" s="46" t="n">
        <f aca="false">C42/U42</f>
        <v>15.5432692307692</v>
      </c>
    </row>
    <row r="43" customFormat="false" ht="12.75" hidden="false" customHeight="false" outlineLevel="0" collapsed="false">
      <c r="A43" s="95" t="n">
        <f aca="false">MONTH(B43)+(YEAR(B43)-1998)*12</f>
        <v>0</v>
      </c>
      <c r="B43" s="101" t="n">
        <v>35795</v>
      </c>
      <c r="C43" s="102" t="n">
        <v>32</v>
      </c>
      <c r="D43" s="98" t="n">
        <f aca="false">LN(C43/C42)</f>
        <v>-0.0102596889376151</v>
      </c>
      <c r="E43" s="106" t="n">
        <f aca="false">STDEV(D34:D43)*SQRT(trade_day)</f>
        <v>0.377237229716985</v>
      </c>
      <c r="G43" s="103" t="n">
        <f aca="false">IF(G$1="P",MAX(0,G$2-$C43),IF(G$1="C",MAX(0,$C43-G$2)))</f>
        <v>0</v>
      </c>
      <c r="H43" s="103" t="n">
        <f aca="false">IF(H$1="P",MAX(0,H$2-$C43),IF(H$1="C",MAX(0,$C43-H$2)))</f>
        <v>0</v>
      </c>
      <c r="I43" s="103" t="n">
        <f aca="false">IF(I$1="P",MAX(0,I$2-$C43),IF(I$1="C",MAX(0,$C43-I$2)))</f>
        <v>0</v>
      </c>
      <c r="J43" s="103" t="n">
        <f aca="false">IF(J$1="P",MAX(0,J$2-$C43),IF(J$1="C",MAX(0,$C43-J$2)))</f>
        <v>3</v>
      </c>
      <c r="K43" s="103" t="n">
        <f aca="false">IF(K$1="P",MAX(0,K$2-$C43),IF(K$1="C",MAX(0,$C43-K$2)))</f>
        <v>8</v>
      </c>
      <c r="L43" s="103" t="n">
        <f aca="false">IF(L$1="P",MAX(0,L$2-$C43),IF(L$1="C",MAX(0,$C43-L$2)))</f>
        <v>18</v>
      </c>
      <c r="M43" s="103" t="n">
        <f aca="false">IF(M$1="P",MAX(0,M$2-$C43),IF(M$1="C",MAX(0,$C43-M$2)))</f>
        <v>12</v>
      </c>
      <c r="N43" s="103" t="n">
        <f aca="false">IF(N$1="P",MAX(0,N$2-$C43),IF(N$1="C",MAX(0,$C43-N$2)))</f>
        <v>7</v>
      </c>
      <c r="O43" s="103" t="n">
        <f aca="false">IF(O$1="P",MAX(0,O$2-$C43),IF(O$1="C",MAX(0,$C43-O$2)))</f>
        <v>2</v>
      </c>
      <c r="P43" s="103" t="n">
        <f aca="false">IF(P$1="P",MAX(0,P$2-$C43),IF(P$1="C",MAX(0,$C43-P$2)))</f>
        <v>0</v>
      </c>
      <c r="Q43" s="103" t="n">
        <f aca="false">IF(Q$1="P",MAX(0,Q$2-$C43),IF(Q$1="C",MAX(0,$C43-Q$2)))</f>
        <v>0</v>
      </c>
      <c r="R43" s="103" t="n">
        <f aca="false">IF(R$1="P",MAX(0,R$2-$C43),IF(R$1="C",MAX(0,$C43-R$2)))</f>
        <v>0</v>
      </c>
      <c r="S43" s="103" t="n">
        <f aca="false">IF(S$1="P",MAX(0,S$2-$C43),IF(S$1="C",MAX(0,$C43-S$2)))</f>
        <v>0</v>
      </c>
      <c r="T43" s="104" t="n">
        <f aca="false">A43</f>
        <v>0</v>
      </c>
      <c r="U43" s="105" t="n">
        <f aca="false">VLOOKUP($B43,Gas!$B$3:$E$2506,2)</f>
        <v>2.29</v>
      </c>
      <c r="V43" s="46" t="n">
        <f aca="false">C43/U43</f>
        <v>13.9737991266376</v>
      </c>
    </row>
    <row r="44" customFormat="false" ht="12.75" hidden="false" customHeight="false" outlineLevel="0" collapsed="false">
      <c r="A44" s="95" t="n">
        <f aca="false">MONTH(B44)+(YEAR(B44)-1998)*12</f>
        <v>1</v>
      </c>
      <c r="B44" s="101" t="n">
        <v>35797</v>
      </c>
      <c r="C44" s="102" t="n">
        <v>33</v>
      </c>
      <c r="D44" s="98" t="n">
        <f aca="false">LN(C44/C43)</f>
        <v>0.0307716586667537</v>
      </c>
      <c r="E44" s="106" t="n">
        <f aca="false">STDEV(D35:D44)*SQRT(trade_day)</f>
        <v>0.349237319339048</v>
      </c>
      <c r="G44" s="103" t="n">
        <f aca="false">IF(G$1="P",MAX(0,G$2-$C44),IF(G$1="C",MAX(0,$C44-G$2)))</f>
        <v>0</v>
      </c>
      <c r="H44" s="103" t="n">
        <f aca="false">IF(H$1="P",MAX(0,H$2-$C44),IF(H$1="C",MAX(0,$C44-H$2)))</f>
        <v>0</v>
      </c>
      <c r="I44" s="103" t="n">
        <f aca="false">IF(I$1="P",MAX(0,I$2-$C44),IF(I$1="C",MAX(0,$C44-I$2)))</f>
        <v>0</v>
      </c>
      <c r="J44" s="103" t="n">
        <f aca="false">IF(J$1="P",MAX(0,J$2-$C44),IF(J$1="C",MAX(0,$C44-J$2)))</f>
        <v>2</v>
      </c>
      <c r="K44" s="103" t="n">
        <f aca="false">IF(K$1="P",MAX(0,K$2-$C44),IF(K$1="C",MAX(0,$C44-K$2)))</f>
        <v>7</v>
      </c>
      <c r="L44" s="103" t="n">
        <f aca="false">IF(L$1="P",MAX(0,L$2-$C44),IF(L$1="C",MAX(0,$C44-L$2)))</f>
        <v>17</v>
      </c>
      <c r="M44" s="103" t="n">
        <f aca="false">IF(M$1="P",MAX(0,M$2-$C44),IF(M$1="C",MAX(0,$C44-M$2)))</f>
        <v>13</v>
      </c>
      <c r="N44" s="103" t="n">
        <f aca="false">IF(N$1="P",MAX(0,N$2-$C44),IF(N$1="C",MAX(0,$C44-N$2)))</f>
        <v>8</v>
      </c>
      <c r="O44" s="103" t="n">
        <f aca="false">IF(O$1="P",MAX(0,O$2-$C44),IF(O$1="C",MAX(0,$C44-O$2)))</f>
        <v>3</v>
      </c>
      <c r="P44" s="103" t="n">
        <f aca="false">IF(P$1="P",MAX(0,P$2-$C44),IF(P$1="C",MAX(0,$C44-P$2)))</f>
        <v>0</v>
      </c>
      <c r="Q44" s="103" t="n">
        <f aca="false">IF(Q$1="P",MAX(0,Q$2-$C44),IF(Q$1="C",MAX(0,$C44-Q$2)))</f>
        <v>0</v>
      </c>
      <c r="R44" s="103" t="n">
        <f aca="false">IF(R$1="P",MAX(0,R$2-$C44),IF(R$1="C",MAX(0,$C44-R$2)))</f>
        <v>0</v>
      </c>
      <c r="S44" s="103" t="n">
        <f aca="false">IF(S$1="P",MAX(0,S$2-$C44),IF(S$1="C",MAX(0,$C44-S$2)))</f>
        <v>0</v>
      </c>
      <c r="T44" s="104" t="n">
        <f aca="false">A44</f>
        <v>1</v>
      </c>
      <c r="U44" s="105" t="n">
        <f aca="false">VLOOKUP($B44,Gas!$B$3:$E$2506,2)</f>
        <v>2.27</v>
      </c>
      <c r="V44" s="46" t="n">
        <f aca="false">C44/U44</f>
        <v>14.5374449339207</v>
      </c>
    </row>
    <row r="45" customFormat="false" ht="12.75" hidden="false" customHeight="false" outlineLevel="0" collapsed="false">
      <c r="A45" s="95" t="n">
        <f aca="false">MONTH(B45)+(YEAR(B45)-1998)*12</f>
        <v>1</v>
      </c>
      <c r="B45" s="101" t="n">
        <v>35800</v>
      </c>
      <c r="C45" s="102" t="n">
        <v>32.75</v>
      </c>
      <c r="D45" s="98" t="n">
        <f aca="false">LN(C45/C44)</f>
        <v>-0.0076045993852193</v>
      </c>
      <c r="E45" s="106" t="n">
        <f aca="false">STDEV(D36:D45)*SQRT(trade_day)</f>
        <v>0.34354968811207</v>
      </c>
      <c r="G45" s="103" t="n">
        <f aca="false">IF(G$1="P",MAX(0,G$2-$C45),IF(G$1="C",MAX(0,$C45-G$2)))</f>
        <v>0</v>
      </c>
      <c r="H45" s="103" t="n">
        <f aca="false">IF(H$1="P",MAX(0,H$2-$C45),IF(H$1="C",MAX(0,$C45-H$2)))</f>
        <v>0</v>
      </c>
      <c r="I45" s="103" t="n">
        <f aca="false">IF(I$1="P",MAX(0,I$2-$C45),IF(I$1="C",MAX(0,$C45-I$2)))</f>
        <v>0</v>
      </c>
      <c r="J45" s="103" t="n">
        <f aca="false">IF(J$1="P",MAX(0,J$2-$C45),IF(J$1="C",MAX(0,$C45-J$2)))</f>
        <v>2.25</v>
      </c>
      <c r="K45" s="103" t="n">
        <f aca="false">IF(K$1="P",MAX(0,K$2-$C45),IF(K$1="C",MAX(0,$C45-K$2)))</f>
        <v>7.25</v>
      </c>
      <c r="L45" s="103" t="n">
        <f aca="false">IF(L$1="P",MAX(0,L$2-$C45),IF(L$1="C",MAX(0,$C45-L$2)))</f>
        <v>17.25</v>
      </c>
      <c r="M45" s="103" t="n">
        <f aca="false">IF(M$1="P",MAX(0,M$2-$C45),IF(M$1="C",MAX(0,$C45-M$2)))</f>
        <v>12.75</v>
      </c>
      <c r="N45" s="103" t="n">
        <f aca="false">IF(N$1="P",MAX(0,N$2-$C45),IF(N$1="C",MAX(0,$C45-N$2)))</f>
        <v>7.75</v>
      </c>
      <c r="O45" s="103" t="n">
        <f aca="false">IF(O$1="P",MAX(0,O$2-$C45),IF(O$1="C",MAX(0,$C45-O$2)))</f>
        <v>2.75</v>
      </c>
      <c r="P45" s="103" t="n">
        <f aca="false">IF(P$1="P",MAX(0,P$2-$C45),IF(P$1="C",MAX(0,$C45-P$2)))</f>
        <v>0</v>
      </c>
      <c r="Q45" s="103" t="n">
        <f aca="false">IF(Q$1="P",MAX(0,Q$2-$C45),IF(Q$1="C",MAX(0,$C45-Q$2)))</f>
        <v>0</v>
      </c>
      <c r="R45" s="103" t="n">
        <f aca="false">IF(R$1="P",MAX(0,R$2-$C45),IF(R$1="C",MAX(0,$C45-R$2)))</f>
        <v>0</v>
      </c>
      <c r="S45" s="103" t="n">
        <f aca="false">IF(S$1="P",MAX(0,S$2-$C45),IF(S$1="C",MAX(0,$C45-S$2)))</f>
        <v>0</v>
      </c>
      <c r="T45" s="104" t="n">
        <f aca="false">A45</f>
        <v>1</v>
      </c>
      <c r="U45" s="105" t="n">
        <f aca="false">VLOOKUP($B45,Gas!$B$3:$E$2506,2)</f>
        <v>2.18</v>
      </c>
      <c r="V45" s="46" t="n">
        <f aca="false">C45/U45</f>
        <v>15.0229357798165</v>
      </c>
    </row>
    <row r="46" customFormat="false" ht="12.75" hidden="false" customHeight="false" outlineLevel="0" collapsed="false">
      <c r="A46" s="95" t="n">
        <f aca="false">MONTH(B46)+(YEAR(B46)-1998)*12</f>
        <v>1</v>
      </c>
      <c r="B46" s="101" t="n">
        <v>35801</v>
      </c>
      <c r="C46" s="102" t="n">
        <v>31.67</v>
      </c>
      <c r="D46" s="98" t="n">
        <f aca="false">LN(C46/C45)</f>
        <v>-0.0335331015307124</v>
      </c>
      <c r="E46" s="106" t="n">
        <f aca="false">STDEV(D37:D46)*SQRT(trade_day)</f>
        <v>0.373834138223315</v>
      </c>
      <c r="G46" s="103" t="n">
        <f aca="false">IF(G$1="P",MAX(0,G$2-$C46),IF(G$1="C",MAX(0,$C46-G$2)))</f>
        <v>0</v>
      </c>
      <c r="H46" s="103" t="n">
        <f aca="false">IF(H$1="P",MAX(0,H$2-$C46),IF(H$1="C",MAX(0,$C46-H$2)))</f>
        <v>0</v>
      </c>
      <c r="I46" s="103" t="n">
        <f aca="false">IF(I$1="P",MAX(0,I$2-$C46),IF(I$1="C",MAX(0,$C46-I$2)))</f>
        <v>0</v>
      </c>
      <c r="J46" s="103" t="n">
        <f aca="false">IF(J$1="P",MAX(0,J$2-$C46),IF(J$1="C",MAX(0,$C46-J$2)))</f>
        <v>3.33</v>
      </c>
      <c r="K46" s="103" t="n">
        <f aca="false">IF(K$1="P",MAX(0,K$2-$C46),IF(K$1="C",MAX(0,$C46-K$2)))</f>
        <v>8.33</v>
      </c>
      <c r="L46" s="103" t="n">
        <f aca="false">IF(L$1="P",MAX(0,L$2-$C46),IF(L$1="C",MAX(0,$C46-L$2)))</f>
        <v>18.33</v>
      </c>
      <c r="M46" s="103" t="n">
        <f aca="false">IF(M$1="P",MAX(0,M$2-$C46),IF(M$1="C",MAX(0,$C46-M$2)))</f>
        <v>11.67</v>
      </c>
      <c r="N46" s="103" t="n">
        <f aca="false">IF(N$1="P",MAX(0,N$2-$C46),IF(N$1="C",MAX(0,$C46-N$2)))</f>
        <v>6.67</v>
      </c>
      <c r="O46" s="103" t="n">
        <f aca="false">IF(O$1="P",MAX(0,O$2-$C46),IF(O$1="C",MAX(0,$C46-O$2)))</f>
        <v>1.67</v>
      </c>
      <c r="P46" s="103" t="n">
        <f aca="false">IF(P$1="P",MAX(0,P$2-$C46),IF(P$1="C",MAX(0,$C46-P$2)))</f>
        <v>0</v>
      </c>
      <c r="Q46" s="103" t="n">
        <f aca="false">IF(Q$1="P",MAX(0,Q$2-$C46),IF(Q$1="C",MAX(0,$C46-Q$2)))</f>
        <v>0</v>
      </c>
      <c r="R46" s="103" t="n">
        <f aca="false">IF(R$1="P",MAX(0,R$2-$C46),IF(R$1="C",MAX(0,$C46-R$2)))</f>
        <v>0</v>
      </c>
      <c r="S46" s="103" t="n">
        <f aca="false">IF(S$1="P",MAX(0,S$2-$C46),IF(S$1="C",MAX(0,$C46-S$2)))</f>
        <v>0</v>
      </c>
      <c r="T46" s="104" t="n">
        <f aca="false">A46</f>
        <v>1</v>
      </c>
      <c r="U46" s="105" t="n">
        <f aca="false">VLOOKUP($B46,Gas!$B$3:$E$2506,2)</f>
        <v>2.04</v>
      </c>
      <c r="V46" s="46" t="n">
        <f aca="false">C46/U46</f>
        <v>15.5245098039216</v>
      </c>
    </row>
    <row r="47" customFormat="false" ht="12.75" hidden="false" customHeight="false" outlineLevel="0" collapsed="false">
      <c r="A47" s="95" t="n">
        <f aca="false">MONTH(B47)+(YEAR(B47)-1998)*12</f>
        <v>1</v>
      </c>
      <c r="B47" s="101" t="n">
        <v>35802</v>
      </c>
      <c r="C47" s="102" t="n">
        <v>29</v>
      </c>
      <c r="D47" s="98" t="n">
        <f aca="false">LN(C47/C46)</f>
        <v>-0.0880740305640745</v>
      </c>
      <c r="E47" s="106" t="n">
        <f aca="false">STDEV(D38:D47)*SQRT(trade_day)</f>
        <v>0.524497049340316</v>
      </c>
      <c r="G47" s="103" t="n">
        <f aca="false">IF(G$1="P",MAX(0,G$2-$C47),IF(G$1="C",MAX(0,$C47-G$2)))</f>
        <v>0</v>
      </c>
      <c r="H47" s="103" t="n">
        <f aca="false">IF(H$1="P",MAX(0,H$2-$C47),IF(H$1="C",MAX(0,$C47-H$2)))</f>
        <v>0</v>
      </c>
      <c r="I47" s="103" t="n">
        <f aca="false">IF(I$1="P",MAX(0,I$2-$C47),IF(I$1="C",MAX(0,$C47-I$2)))</f>
        <v>1</v>
      </c>
      <c r="J47" s="103" t="n">
        <f aca="false">IF(J$1="P",MAX(0,J$2-$C47),IF(J$1="C",MAX(0,$C47-J$2)))</f>
        <v>6</v>
      </c>
      <c r="K47" s="103" t="n">
        <f aca="false">IF(K$1="P",MAX(0,K$2-$C47),IF(K$1="C",MAX(0,$C47-K$2)))</f>
        <v>11</v>
      </c>
      <c r="L47" s="103" t="n">
        <f aca="false">IF(L$1="P",MAX(0,L$2-$C47),IF(L$1="C",MAX(0,$C47-L$2)))</f>
        <v>21</v>
      </c>
      <c r="M47" s="103" t="n">
        <f aca="false">IF(M$1="P",MAX(0,M$2-$C47),IF(M$1="C",MAX(0,$C47-M$2)))</f>
        <v>9</v>
      </c>
      <c r="N47" s="103" t="n">
        <f aca="false">IF(N$1="P",MAX(0,N$2-$C47),IF(N$1="C",MAX(0,$C47-N$2)))</f>
        <v>4</v>
      </c>
      <c r="O47" s="103" t="n">
        <f aca="false">IF(O$1="P",MAX(0,O$2-$C47),IF(O$1="C",MAX(0,$C47-O$2)))</f>
        <v>0</v>
      </c>
      <c r="P47" s="103" t="n">
        <f aca="false">IF(P$1="P",MAX(0,P$2-$C47),IF(P$1="C",MAX(0,$C47-P$2)))</f>
        <v>0</v>
      </c>
      <c r="Q47" s="103" t="n">
        <f aca="false">IF(Q$1="P",MAX(0,Q$2-$C47),IF(Q$1="C",MAX(0,$C47-Q$2)))</f>
        <v>0</v>
      </c>
      <c r="R47" s="103" t="n">
        <f aca="false">IF(R$1="P",MAX(0,R$2-$C47),IF(R$1="C",MAX(0,$C47-R$2)))</f>
        <v>0</v>
      </c>
      <c r="S47" s="103" t="n">
        <f aca="false">IF(S$1="P",MAX(0,S$2-$C47),IF(S$1="C",MAX(0,$C47-S$2)))</f>
        <v>0</v>
      </c>
      <c r="T47" s="104" t="n">
        <f aca="false">A47</f>
        <v>1</v>
      </c>
      <c r="U47" s="105" t="n">
        <f aca="false">VLOOKUP($B47,Gas!$B$3:$E$2506,2)</f>
        <v>2.145</v>
      </c>
      <c r="V47" s="46" t="n">
        <f aca="false">C47/U47</f>
        <v>13.5198135198135</v>
      </c>
    </row>
    <row r="48" customFormat="false" ht="12.75" hidden="false" customHeight="false" outlineLevel="0" collapsed="false">
      <c r="A48" s="95" t="n">
        <f aca="false">MONTH(B48)+(YEAR(B48)-1998)*12</f>
        <v>1</v>
      </c>
      <c r="B48" s="101" t="n">
        <v>35803</v>
      </c>
      <c r="C48" s="102" t="n">
        <v>30.59</v>
      </c>
      <c r="D48" s="98" t="n">
        <f aca="false">LN(C48/C47)</f>
        <v>0.0533773281763381</v>
      </c>
      <c r="E48" s="106" t="n">
        <f aca="false">STDEV(D39:D48)*SQRT(trade_day)</f>
        <v>0.624147509347594</v>
      </c>
      <c r="G48" s="103" t="n">
        <f aca="false">IF(G$1="P",MAX(0,G$2-$C48),IF(G$1="C",MAX(0,$C48-G$2)))</f>
        <v>0</v>
      </c>
      <c r="H48" s="103" t="n">
        <f aca="false">IF(H$1="P",MAX(0,H$2-$C48),IF(H$1="C",MAX(0,$C48-H$2)))</f>
        <v>0</v>
      </c>
      <c r="I48" s="103" t="n">
        <f aca="false">IF(I$1="P",MAX(0,I$2-$C48),IF(I$1="C",MAX(0,$C48-I$2)))</f>
        <v>0</v>
      </c>
      <c r="J48" s="103" t="n">
        <f aca="false">IF(J$1="P",MAX(0,J$2-$C48),IF(J$1="C",MAX(0,$C48-J$2)))</f>
        <v>4.41</v>
      </c>
      <c r="K48" s="103" t="n">
        <f aca="false">IF(K$1="P",MAX(0,K$2-$C48),IF(K$1="C",MAX(0,$C48-K$2)))</f>
        <v>9.41</v>
      </c>
      <c r="L48" s="103" t="n">
        <f aca="false">IF(L$1="P",MAX(0,L$2-$C48),IF(L$1="C",MAX(0,$C48-L$2)))</f>
        <v>19.41</v>
      </c>
      <c r="M48" s="103" t="n">
        <f aca="false">IF(M$1="P",MAX(0,M$2-$C48),IF(M$1="C",MAX(0,$C48-M$2)))</f>
        <v>10.59</v>
      </c>
      <c r="N48" s="103" t="n">
        <f aca="false">IF(N$1="P",MAX(0,N$2-$C48),IF(N$1="C",MAX(0,$C48-N$2)))</f>
        <v>5.59</v>
      </c>
      <c r="O48" s="103" t="n">
        <f aca="false">IF(O$1="P",MAX(0,O$2-$C48),IF(O$1="C",MAX(0,$C48-O$2)))</f>
        <v>0.59</v>
      </c>
      <c r="P48" s="103" t="n">
        <f aca="false">IF(P$1="P",MAX(0,P$2-$C48),IF(P$1="C",MAX(0,$C48-P$2)))</f>
        <v>0</v>
      </c>
      <c r="Q48" s="103" t="n">
        <f aca="false">IF(Q$1="P",MAX(0,Q$2-$C48),IF(Q$1="C",MAX(0,$C48-Q$2)))</f>
        <v>0</v>
      </c>
      <c r="R48" s="103" t="n">
        <f aca="false">IF(R$1="P",MAX(0,R$2-$C48),IF(R$1="C",MAX(0,$C48-R$2)))</f>
        <v>0</v>
      </c>
      <c r="S48" s="103" t="n">
        <f aca="false">IF(S$1="P",MAX(0,S$2-$C48),IF(S$1="C",MAX(0,$C48-S$2)))</f>
        <v>0</v>
      </c>
      <c r="T48" s="104" t="n">
        <f aca="false">A48</f>
        <v>1</v>
      </c>
      <c r="U48" s="105" t="n">
        <f aca="false">VLOOKUP($B48,Gas!$B$3:$E$2506,2)</f>
        <v>2.135</v>
      </c>
      <c r="V48" s="46" t="n">
        <f aca="false">C48/U48</f>
        <v>14.327868852459</v>
      </c>
    </row>
    <row r="49" customFormat="false" ht="12.75" hidden="false" customHeight="false" outlineLevel="0" collapsed="false">
      <c r="A49" s="95" t="n">
        <f aca="false">MONTH(B49)+(YEAR(B49)-1998)*12</f>
        <v>1</v>
      </c>
      <c r="B49" s="101" t="n">
        <v>35804</v>
      </c>
      <c r="C49" s="102" t="n">
        <v>30</v>
      </c>
      <c r="D49" s="98" t="n">
        <f aca="false">LN(C49/C48)</f>
        <v>-0.0194757765006567</v>
      </c>
      <c r="E49" s="106" t="n">
        <f aca="false">STDEV(D40:D49)*SQRT(trade_day)</f>
        <v>0.621981820668231</v>
      </c>
      <c r="G49" s="103" t="n">
        <f aca="false">IF(G$1="P",MAX(0,G$2-$C49),IF(G$1="C",MAX(0,$C49-G$2)))</f>
        <v>0</v>
      </c>
      <c r="H49" s="103" t="n">
        <f aca="false">IF(H$1="P",MAX(0,H$2-$C49),IF(H$1="C",MAX(0,$C49-H$2)))</f>
        <v>0</v>
      </c>
      <c r="I49" s="103" t="n">
        <f aca="false">IF(I$1="P",MAX(0,I$2-$C49),IF(I$1="C",MAX(0,$C49-I$2)))</f>
        <v>0</v>
      </c>
      <c r="J49" s="103" t="n">
        <f aca="false">IF(J$1="P",MAX(0,J$2-$C49),IF(J$1="C",MAX(0,$C49-J$2)))</f>
        <v>5</v>
      </c>
      <c r="K49" s="103" t="n">
        <f aca="false">IF(K$1="P",MAX(0,K$2-$C49),IF(K$1="C",MAX(0,$C49-K$2)))</f>
        <v>10</v>
      </c>
      <c r="L49" s="103" t="n">
        <f aca="false">IF(L$1="P",MAX(0,L$2-$C49),IF(L$1="C",MAX(0,$C49-L$2)))</f>
        <v>20</v>
      </c>
      <c r="M49" s="103" t="n">
        <f aca="false">IF(M$1="P",MAX(0,M$2-$C49),IF(M$1="C",MAX(0,$C49-M$2)))</f>
        <v>10</v>
      </c>
      <c r="N49" s="103" t="n">
        <f aca="false">IF(N$1="P",MAX(0,N$2-$C49),IF(N$1="C",MAX(0,$C49-N$2)))</f>
        <v>5</v>
      </c>
      <c r="O49" s="103" t="n">
        <f aca="false">IF(O$1="P",MAX(0,O$2-$C49),IF(O$1="C",MAX(0,$C49-O$2)))</f>
        <v>0</v>
      </c>
      <c r="P49" s="103" t="n">
        <f aca="false">IF(P$1="P",MAX(0,P$2-$C49),IF(P$1="C",MAX(0,$C49-P$2)))</f>
        <v>0</v>
      </c>
      <c r="Q49" s="103" t="n">
        <f aca="false">IF(Q$1="P",MAX(0,Q$2-$C49),IF(Q$1="C",MAX(0,$C49-Q$2)))</f>
        <v>0</v>
      </c>
      <c r="R49" s="103" t="n">
        <f aca="false">IF(R$1="P",MAX(0,R$2-$C49),IF(R$1="C",MAX(0,$C49-R$2)))</f>
        <v>0</v>
      </c>
      <c r="S49" s="103" t="n">
        <f aca="false">IF(S$1="P",MAX(0,S$2-$C49),IF(S$1="C",MAX(0,$C49-S$2)))</f>
        <v>0</v>
      </c>
      <c r="T49" s="104" t="n">
        <f aca="false">A49</f>
        <v>1</v>
      </c>
      <c r="U49" s="105" t="n">
        <f aca="false">VLOOKUP($B49,Gas!$B$3:$E$2506,2)</f>
        <v>2.115</v>
      </c>
      <c r="V49" s="46" t="n">
        <f aca="false">C49/U49</f>
        <v>14.1843971631206</v>
      </c>
    </row>
    <row r="50" customFormat="false" ht="12.75" hidden="false" customHeight="false" outlineLevel="0" collapsed="false">
      <c r="A50" s="95" t="n">
        <f aca="false">MONTH(B50)+(YEAR(B50)-1998)*12</f>
        <v>1</v>
      </c>
      <c r="B50" s="101" t="n">
        <v>35807</v>
      </c>
      <c r="C50" s="102" t="n">
        <v>31.67</v>
      </c>
      <c r="D50" s="98" t="n">
        <f aca="false">LN(C50/C49)</f>
        <v>0.0541724788883931</v>
      </c>
      <c r="E50" s="106" t="n">
        <f aca="false">STDEV(D41:D50)*SQRT(trade_day)</f>
        <v>0.683701403050661</v>
      </c>
      <c r="G50" s="103" t="n">
        <f aca="false">IF(G$1="P",MAX(0,G$2-$C50),IF(G$1="C",MAX(0,$C50-G$2)))</f>
        <v>0</v>
      </c>
      <c r="H50" s="103" t="n">
        <f aca="false">IF(H$1="P",MAX(0,H$2-$C50),IF(H$1="C",MAX(0,$C50-H$2)))</f>
        <v>0</v>
      </c>
      <c r="I50" s="103" t="n">
        <f aca="false">IF(I$1="P",MAX(0,I$2-$C50),IF(I$1="C",MAX(0,$C50-I$2)))</f>
        <v>0</v>
      </c>
      <c r="J50" s="103" t="n">
        <f aca="false">IF(J$1="P",MAX(0,J$2-$C50),IF(J$1="C",MAX(0,$C50-J$2)))</f>
        <v>3.33</v>
      </c>
      <c r="K50" s="103" t="n">
        <f aca="false">IF(K$1="P",MAX(0,K$2-$C50),IF(K$1="C",MAX(0,$C50-K$2)))</f>
        <v>8.33</v>
      </c>
      <c r="L50" s="103" t="n">
        <f aca="false">IF(L$1="P",MAX(0,L$2-$C50),IF(L$1="C",MAX(0,$C50-L$2)))</f>
        <v>18.33</v>
      </c>
      <c r="M50" s="103" t="n">
        <f aca="false">IF(M$1="P",MAX(0,M$2-$C50),IF(M$1="C",MAX(0,$C50-M$2)))</f>
        <v>11.67</v>
      </c>
      <c r="N50" s="103" t="n">
        <f aca="false">IF(N$1="P",MAX(0,N$2-$C50),IF(N$1="C",MAX(0,$C50-N$2)))</f>
        <v>6.67</v>
      </c>
      <c r="O50" s="103" t="n">
        <f aca="false">IF(O$1="P",MAX(0,O$2-$C50),IF(O$1="C",MAX(0,$C50-O$2)))</f>
        <v>1.67</v>
      </c>
      <c r="P50" s="103" t="n">
        <f aca="false">IF(P$1="P",MAX(0,P$2-$C50),IF(P$1="C",MAX(0,$C50-P$2)))</f>
        <v>0</v>
      </c>
      <c r="Q50" s="103" t="n">
        <f aca="false">IF(Q$1="P",MAX(0,Q$2-$C50),IF(Q$1="C",MAX(0,$C50-Q$2)))</f>
        <v>0</v>
      </c>
      <c r="R50" s="103" t="n">
        <f aca="false">IF(R$1="P",MAX(0,R$2-$C50),IF(R$1="C",MAX(0,$C50-R$2)))</f>
        <v>0</v>
      </c>
      <c r="S50" s="103" t="n">
        <f aca="false">IF(S$1="P",MAX(0,S$2-$C50),IF(S$1="C",MAX(0,$C50-S$2)))</f>
        <v>0</v>
      </c>
      <c r="T50" s="104" t="n">
        <f aca="false">A50</f>
        <v>1</v>
      </c>
      <c r="U50" s="105" t="n">
        <f aca="false">VLOOKUP($B50,Gas!$B$3:$E$2506,2)</f>
        <v>2.08</v>
      </c>
      <c r="V50" s="46" t="n">
        <f aca="false">C50/U50</f>
        <v>15.2259615384615</v>
      </c>
    </row>
    <row r="51" customFormat="false" ht="12.75" hidden="false" customHeight="false" outlineLevel="0" collapsed="false">
      <c r="A51" s="95" t="n">
        <f aca="false">MONTH(B51)+(YEAR(B51)-1998)*12</f>
        <v>1</v>
      </c>
      <c r="B51" s="101" t="n">
        <v>35808</v>
      </c>
      <c r="C51" s="102" t="n">
        <v>31.13</v>
      </c>
      <c r="D51" s="98" t="n">
        <f aca="false">LN(C51/C50)</f>
        <v>-0.0171978760970317</v>
      </c>
      <c r="E51" s="106" t="n">
        <f aca="false">STDEV(D42:D51)*SQRT(trade_day)</f>
        <v>0.689460679556418</v>
      </c>
      <c r="G51" s="103" t="n">
        <f aca="false">IF(G$1="P",MAX(0,G$2-$C51),IF(G$1="C",MAX(0,$C51-G$2)))</f>
        <v>0</v>
      </c>
      <c r="H51" s="103" t="n">
        <f aca="false">IF(H$1="P",MAX(0,H$2-$C51),IF(H$1="C",MAX(0,$C51-H$2)))</f>
        <v>0</v>
      </c>
      <c r="I51" s="103" t="n">
        <f aca="false">IF(I$1="P",MAX(0,I$2-$C51),IF(I$1="C",MAX(0,$C51-I$2)))</f>
        <v>0</v>
      </c>
      <c r="J51" s="103" t="n">
        <f aca="false">IF(J$1="P",MAX(0,J$2-$C51),IF(J$1="C",MAX(0,$C51-J$2)))</f>
        <v>3.87</v>
      </c>
      <c r="K51" s="103" t="n">
        <f aca="false">IF(K$1="P",MAX(0,K$2-$C51),IF(K$1="C",MAX(0,$C51-K$2)))</f>
        <v>8.87</v>
      </c>
      <c r="L51" s="103" t="n">
        <f aca="false">IF(L$1="P",MAX(0,L$2-$C51),IF(L$1="C",MAX(0,$C51-L$2)))</f>
        <v>18.87</v>
      </c>
      <c r="M51" s="103" t="n">
        <f aca="false">IF(M$1="P",MAX(0,M$2-$C51),IF(M$1="C",MAX(0,$C51-M$2)))</f>
        <v>11.13</v>
      </c>
      <c r="N51" s="103" t="n">
        <f aca="false">IF(N$1="P",MAX(0,N$2-$C51),IF(N$1="C",MAX(0,$C51-N$2)))</f>
        <v>6.13</v>
      </c>
      <c r="O51" s="103" t="n">
        <f aca="false">IF(O$1="P",MAX(0,O$2-$C51),IF(O$1="C",MAX(0,$C51-O$2)))</f>
        <v>1.13</v>
      </c>
      <c r="P51" s="103" t="n">
        <f aca="false">IF(P$1="P",MAX(0,P$2-$C51),IF(P$1="C",MAX(0,$C51-P$2)))</f>
        <v>0</v>
      </c>
      <c r="Q51" s="103" t="n">
        <f aca="false">IF(Q$1="P",MAX(0,Q$2-$C51),IF(Q$1="C",MAX(0,$C51-Q$2)))</f>
        <v>0</v>
      </c>
      <c r="R51" s="103" t="n">
        <f aca="false">IF(R$1="P",MAX(0,R$2-$C51),IF(R$1="C",MAX(0,$C51-R$2)))</f>
        <v>0</v>
      </c>
      <c r="S51" s="103" t="n">
        <f aca="false">IF(S$1="P",MAX(0,S$2-$C51),IF(S$1="C",MAX(0,$C51-S$2)))</f>
        <v>0</v>
      </c>
      <c r="T51" s="104" t="n">
        <f aca="false">A51</f>
        <v>1</v>
      </c>
      <c r="U51" s="105" t="n">
        <f aca="false">VLOOKUP($B51,Gas!$B$3:$E$2506,2)</f>
        <v>1.995</v>
      </c>
      <c r="V51" s="46" t="n">
        <f aca="false">C51/U51</f>
        <v>15.6040100250627</v>
      </c>
    </row>
    <row r="52" customFormat="false" ht="12.75" hidden="false" customHeight="false" outlineLevel="0" collapsed="false">
      <c r="A52" s="95" t="n">
        <f aca="false">MONTH(B52)+(YEAR(B52)-1998)*12</f>
        <v>1</v>
      </c>
      <c r="B52" s="101" t="n">
        <v>35809</v>
      </c>
      <c r="C52" s="102" t="n">
        <v>32.81</v>
      </c>
      <c r="D52" s="98" t="n">
        <f aca="false">LN(C52/C51)</f>
        <v>0.0525613625194935</v>
      </c>
      <c r="E52" s="106" t="n">
        <f aca="false">STDEV(D43:D52)*SQRT(trade_day)</f>
        <v>0.730131951844576</v>
      </c>
      <c r="G52" s="103" t="n">
        <f aca="false">IF(G$1="P",MAX(0,G$2-$C52),IF(G$1="C",MAX(0,$C52-G$2)))</f>
        <v>0</v>
      </c>
      <c r="H52" s="103" t="n">
        <f aca="false">IF(H$1="P",MAX(0,H$2-$C52),IF(H$1="C",MAX(0,$C52-H$2)))</f>
        <v>0</v>
      </c>
      <c r="I52" s="103" t="n">
        <f aca="false">IF(I$1="P",MAX(0,I$2-$C52),IF(I$1="C",MAX(0,$C52-I$2)))</f>
        <v>0</v>
      </c>
      <c r="J52" s="103" t="n">
        <f aca="false">IF(J$1="P",MAX(0,J$2-$C52),IF(J$1="C",MAX(0,$C52-J$2)))</f>
        <v>2.19</v>
      </c>
      <c r="K52" s="103" t="n">
        <f aca="false">IF(K$1="P",MAX(0,K$2-$C52),IF(K$1="C",MAX(0,$C52-K$2)))</f>
        <v>7.19</v>
      </c>
      <c r="L52" s="103" t="n">
        <f aca="false">IF(L$1="P",MAX(0,L$2-$C52),IF(L$1="C",MAX(0,$C52-L$2)))</f>
        <v>17.19</v>
      </c>
      <c r="M52" s="103" t="n">
        <f aca="false">IF(M$1="P",MAX(0,M$2-$C52),IF(M$1="C",MAX(0,$C52-M$2)))</f>
        <v>12.81</v>
      </c>
      <c r="N52" s="103" t="n">
        <f aca="false">IF(N$1="P",MAX(0,N$2-$C52),IF(N$1="C",MAX(0,$C52-N$2)))</f>
        <v>7.81</v>
      </c>
      <c r="O52" s="103" t="n">
        <f aca="false">IF(O$1="P",MAX(0,O$2-$C52),IF(O$1="C",MAX(0,$C52-O$2)))</f>
        <v>2.81</v>
      </c>
      <c r="P52" s="103" t="n">
        <f aca="false">IF(P$1="P",MAX(0,P$2-$C52),IF(P$1="C",MAX(0,$C52-P$2)))</f>
        <v>0</v>
      </c>
      <c r="Q52" s="103" t="n">
        <f aca="false">IF(Q$1="P",MAX(0,Q$2-$C52),IF(Q$1="C",MAX(0,$C52-Q$2)))</f>
        <v>0</v>
      </c>
      <c r="R52" s="103" t="n">
        <f aca="false">IF(R$1="P",MAX(0,R$2-$C52),IF(R$1="C",MAX(0,$C52-R$2)))</f>
        <v>0</v>
      </c>
      <c r="S52" s="103" t="n">
        <f aca="false">IF(S$1="P",MAX(0,S$2-$C52),IF(S$1="C",MAX(0,$C52-S$2)))</f>
        <v>0</v>
      </c>
      <c r="T52" s="104" t="n">
        <f aca="false">A52</f>
        <v>1</v>
      </c>
      <c r="U52" s="105" t="n">
        <f aca="false">VLOOKUP($B52,Gas!$B$3:$E$2506,2)</f>
        <v>2.02</v>
      </c>
      <c r="V52" s="46" t="n">
        <f aca="false">C52/U52</f>
        <v>16.2425742574257</v>
      </c>
    </row>
    <row r="53" customFormat="false" ht="12.75" hidden="false" customHeight="false" outlineLevel="0" collapsed="false">
      <c r="A53" s="95" t="n">
        <f aca="false">MONTH(B53)+(YEAR(B53)-1998)*12</f>
        <v>1</v>
      </c>
      <c r="B53" s="101" t="n">
        <v>35810</v>
      </c>
      <c r="C53" s="102" t="n">
        <v>33</v>
      </c>
      <c r="D53" s="98" t="n">
        <f aca="false">LN(C53/C52)</f>
        <v>0.00577421449346993</v>
      </c>
      <c r="E53" s="106" t="n">
        <f aca="false">STDEV(D44:D53)*SQRT(trade_day)</f>
        <v>0.727370587896065</v>
      </c>
      <c r="G53" s="103" t="n">
        <f aca="false">IF(G$1="P",MAX(0,G$2-$C53),IF(G$1="C",MAX(0,$C53-G$2)))</f>
        <v>0</v>
      </c>
      <c r="H53" s="103" t="n">
        <f aca="false">IF(H$1="P",MAX(0,H$2-$C53),IF(H$1="C",MAX(0,$C53-H$2)))</f>
        <v>0</v>
      </c>
      <c r="I53" s="103" t="n">
        <f aca="false">IF(I$1="P",MAX(0,I$2-$C53),IF(I$1="C",MAX(0,$C53-I$2)))</f>
        <v>0</v>
      </c>
      <c r="J53" s="103" t="n">
        <f aca="false">IF(J$1="P",MAX(0,J$2-$C53),IF(J$1="C",MAX(0,$C53-J$2)))</f>
        <v>2</v>
      </c>
      <c r="K53" s="103" t="n">
        <f aca="false">IF(K$1="P",MAX(0,K$2-$C53),IF(K$1="C",MAX(0,$C53-K$2)))</f>
        <v>7</v>
      </c>
      <c r="L53" s="103" t="n">
        <f aca="false">IF(L$1="P",MAX(0,L$2-$C53),IF(L$1="C",MAX(0,$C53-L$2)))</f>
        <v>17</v>
      </c>
      <c r="M53" s="103" t="n">
        <f aca="false">IF(M$1="P",MAX(0,M$2-$C53),IF(M$1="C",MAX(0,$C53-M$2)))</f>
        <v>13</v>
      </c>
      <c r="N53" s="103" t="n">
        <f aca="false">IF(N$1="P",MAX(0,N$2-$C53),IF(N$1="C",MAX(0,$C53-N$2)))</f>
        <v>8</v>
      </c>
      <c r="O53" s="103" t="n">
        <f aca="false">IF(O$1="P",MAX(0,O$2-$C53),IF(O$1="C",MAX(0,$C53-O$2)))</f>
        <v>3</v>
      </c>
      <c r="P53" s="103" t="n">
        <f aca="false">IF(P$1="P",MAX(0,P$2-$C53),IF(P$1="C",MAX(0,$C53-P$2)))</f>
        <v>0</v>
      </c>
      <c r="Q53" s="103" t="n">
        <f aca="false">IF(Q$1="P",MAX(0,Q$2-$C53),IF(Q$1="C",MAX(0,$C53-Q$2)))</f>
        <v>0</v>
      </c>
      <c r="R53" s="103" t="n">
        <f aca="false">IF(R$1="P",MAX(0,R$2-$C53),IF(R$1="C",MAX(0,$C53-R$2)))</f>
        <v>0</v>
      </c>
      <c r="S53" s="103" t="n">
        <f aca="false">IF(S$1="P",MAX(0,S$2-$C53),IF(S$1="C",MAX(0,$C53-S$2)))</f>
        <v>0</v>
      </c>
      <c r="T53" s="104" t="n">
        <f aca="false">A53</f>
        <v>1</v>
      </c>
      <c r="U53" s="105" t="n">
        <f aca="false">VLOOKUP($B53,Gas!$B$3:$E$2506,2)</f>
        <v>2.04</v>
      </c>
      <c r="V53" s="46" t="n">
        <f aca="false">C53/U53</f>
        <v>16.1764705882353</v>
      </c>
    </row>
    <row r="54" customFormat="false" ht="12.75" hidden="false" customHeight="false" outlineLevel="0" collapsed="false">
      <c r="A54" s="95" t="n">
        <f aca="false">MONTH(B54)+(YEAR(B54)-1998)*12</f>
        <v>1</v>
      </c>
      <c r="B54" s="101" t="n">
        <v>35811</v>
      </c>
      <c r="C54" s="102" t="n">
        <v>32.5</v>
      </c>
      <c r="D54" s="98" t="n">
        <f aca="false">LN(C54/C53)</f>
        <v>-0.0152674721307884</v>
      </c>
      <c r="E54" s="106" t="n">
        <f aca="false">STDEV(D45:D54)*SQRT(trade_day)</f>
        <v>0.714998594642184</v>
      </c>
      <c r="G54" s="103" t="n">
        <f aca="false">IF(G$1="P",MAX(0,G$2-$C54),IF(G$1="C",MAX(0,$C54-G$2)))</f>
        <v>0</v>
      </c>
      <c r="H54" s="103" t="n">
        <f aca="false">IF(H$1="P",MAX(0,H$2-$C54),IF(H$1="C",MAX(0,$C54-H$2)))</f>
        <v>0</v>
      </c>
      <c r="I54" s="103" t="n">
        <f aca="false">IF(I$1="P",MAX(0,I$2-$C54),IF(I$1="C",MAX(0,$C54-I$2)))</f>
        <v>0</v>
      </c>
      <c r="J54" s="103" t="n">
        <f aca="false">IF(J$1="P",MAX(0,J$2-$C54),IF(J$1="C",MAX(0,$C54-J$2)))</f>
        <v>2.5</v>
      </c>
      <c r="K54" s="103" t="n">
        <f aca="false">IF(K$1="P",MAX(0,K$2-$C54),IF(K$1="C",MAX(0,$C54-K$2)))</f>
        <v>7.5</v>
      </c>
      <c r="L54" s="103" t="n">
        <f aca="false">IF(L$1="P",MAX(0,L$2-$C54),IF(L$1="C",MAX(0,$C54-L$2)))</f>
        <v>17.5</v>
      </c>
      <c r="M54" s="103" t="n">
        <f aca="false">IF(M$1="P",MAX(0,M$2-$C54),IF(M$1="C",MAX(0,$C54-M$2)))</f>
        <v>12.5</v>
      </c>
      <c r="N54" s="103" t="n">
        <f aca="false">IF(N$1="P",MAX(0,N$2-$C54),IF(N$1="C",MAX(0,$C54-N$2)))</f>
        <v>7.5</v>
      </c>
      <c r="O54" s="103" t="n">
        <f aca="false">IF(O$1="P",MAX(0,O$2-$C54),IF(O$1="C",MAX(0,$C54-O$2)))</f>
        <v>2.5</v>
      </c>
      <c r="P54" s="103" t="n">
        <f aca="false">IF(P$1="P",MAX(0,P$2-$C54),IF(P$1="C",MAX(0,$C54-P$2)))</f>
        <v>0</v>
      </c>
      <c r="Q54" s="103" t="n">
        <f aca="false">IF(Q$1="P",MAX(0,Q$2-$C54),IF(Q$1="C",MAX(0,$C54-Q$2)))</f>
        <v>0</v>
      </c>
      <c r="R54" s="103" t="n">
        <f aca="false">IF(R$1="P",MAX(0,R$2-$C54),IF(R$1="C",MAX(0,$C54-R$2)))</f>
        <v>0</v>
      </c>
      <c r="S54" s="103" t="n">
        <f aca="false">IF(S$1="P",MAX(0,S$2-$C54),IF(S$1="C",MAX(0,$C54-S$2)))</f>
        <v>0</v>
      </c>
      <c r="T54" s="104" t="n">
        <f aca="false">A54</f>
        <v>1</v>
      </c>
      <c r="U54" s="105" t="n">
        <f aca="false">VLOOKUP($B54,Gas!$B$3:$E$2506,2)</f>
        <v>2.075</v>
      </c>
      <c r="V54" s="46" t="n">
        <f aca="false">C54/U54</f>
        <v>15.6626506024096</v>
      </c>
    </row>
    <row r="55" customFormat="false" ht="12.75" hidden="false" customHeight="false" outlineLevel="0" collapsed="false">
      <c r="A55" s="95" t="n">
        <f aca="false">MONTH(B55)+(YEAR(B55)-1998)*12</f>
        <v>1</v>
      </c>
      <c r="B55" s="101" t="n">
        <v>35814</v>
      </c>
      <c r="C55" s="102" t="n">
        <v>31.52</v>
      </c>
      <c r="D55" s="98" t="n">
        <f aca="false">LN(C55/C54)</f>
        <v>-0.0306178243460135</v>
      </c>
      <c r="E55" s="106" t="n">
        <f aca="false">STDEV(D46:D55)*SQRT(trade_day)</f>
        <v>0.729543565100602</v>
      </c>
      <c r="G55" s="103" t="n">
        <f aca="false">IF(G$1="P",MAX(0,G$2-$C55),IF(G$1="C",MAX(0,$C55-G$2)))</f>
        <v>0</v>
      </c>
      <c r="H55" s="103" t="n">
        <f aca="false">IF(H$1="P",MAX(0,H$2-$C55),IF(H$1="C",MAX(0,$C55-H$2)))</f>
        <v>0</v>
      </c>
      <c r="I55" s="103" t="n">
        <f aca="false">IF(I$1="P",MAX(0,I$2-$C55),IF(I$1="C",MAX(0,$C55-I$2)))</f>
        <v>0</v>
      </c>
      <c r="J55" s="103" t="n">
        <f aca="false">IF(J$1="P",MAX(0,J$2-$C55),IF(J$1="C",MAX(0,$C55-J$2)))</f>
        <v>3.48</v>
      </c>
      <c r="K55" s="103" t="n">
        <f aca="false">IF(K$1="P",MAX(0,K$2-$C55),IF(K$1="C",MAX(0,$C55-K$2)))</f>
        <v>8.48</v>
      </c>
      <c r="L55" s="103" t="n">
        <f aca="false">IF(L$1="P",MAX(0,L$2-$C55),IF(L$1="C",MAX(0,$C55-L$2)))</f>
        <v>18.48</v>
      </c>
      <c r="M55" s="103" t="n">
        <f aca="false">IF(M$1="P",MAX(0,M$2-$C55),IF(M$1="C",MAX(0,$C55-M$2)))</f>
        <v>11.52</v>
      </c>
      <c r="N55" s="103" t="n">
        <f aca="false">IF(N$1="P",MAX(0,N$2-$C55),IF(N$1="C",MAX(0,$C55-N$2)))</f>
        <v>6.52</v>
      </c>
      <c r="O55" s="103" t="n">
        <f aca="false">IF(O$1="P",MAX(0,O$2-$C55),IF(O$1="C",MAX(0,$C55-O$2)))</f>
        <v>1.52</v>
      </c>
      <c r="P55" s="103" t="n">
        <f aca="false">IF(P$1="P",MAX(0,P$2-$C55),IF(P$1="C",MAX(0,$C55-P$2)))</f>
        <v>0</v>
      </c>
      <c r="Q55" s="103" t="n">
        <f aca="false">IF(Q$1="P",MAX(0,Q$2-$C55),IF(Q$1="C",MAX(0,$C55-Q$2)))</f>
        <v>0</v>
      </c>
      <c r="R55" s="103" t="n">
        <f aca="false">IF(R$1="P",MAX(0,R$2-$C55),IF(R$1="C",MAX(0,$C55-R$2)))</f>
        <v>0</v>
      </c>
      <c r="S55" s="103" t="n">
        <f aca="false">IF(S$1="P",MAX(0,S$2-$C55),IF(S$1="C",MAX(0,$C55-S$2)))</f>
        <v>0</v>
      </c>
      <c r="T55" s="104" t="n">
        <f aca="false">A55</f>
        <v>1</v>
      </c>
      <c r="U55" s="105" t="n">
        <f aca="false">VLOOKUP($B55,Gas!$B$3:$E$2506,2)</f>
        <v>2.11</v>
      </c>
      <c r="V55" s="46" t="n">
        <f aca="false">C55/U55</f>
        <v>14.9383886255924</v>
      </c>
    </row>
    <row r="56" customFormat="false" ht="12.75" hidden="false" customHeight="false" outlineLevel="0" collapsed="false">
      <c r="A56" s="95" t="n">
        <f aca="false">MONTH(B56)+(YEAR(B56)-1998)*12</f>
        <v>1</v>
      </c>
      <c r="B56" s="101" t="n">
        <v>35815</v>
      </c>
      <c r="C56" s="102" t="n">
        <v>29.5</v>
      </c>
      <c r="D56" s="98" t="n">
        <f aca="false">LN(C56/C55)</f>
        <v>-0.0662320016439043</v>
      </c>
      <c r="E56" s="106" t="n">
        <f aca="false">STDEV(D47:D56)*SQRT(trade_day)</f>
        <v>0.782896283754622</v>
      </c>
      <c r="G56" s="103" t="n">
        <f aca="false">IF(G$1="P",MAX(0,G$2-$C56),IF(G$1="C",MAX(0,$C56-G$2)))</f>
        <v>0</v>
      </c>
      <c r="H56" s="103" t="n">
        <f aca="false">IF(H$1="P",MAX(0,H$2-$C56),IF(H$1="C",MAX(0,$C56-H$2)))</f>
        <v>0</v>
      </c>
      <c r="I56" s="103" t="n">
        <f aca="false">IF(I$1="P",MAX(0,I$2-$C56),IF(I$1="C",MAX(0,$C56-I$2)))</f>
        <v>0.5</v>
      </c>
      <c r="J56" s="103" t="n">
        <f aca="false">IF(J$1="P",MAX(0,J$2-$C56),IF(J$1="C",MAX(0,$C56-J$2)))</f>
        <v>5.5</v>
      </c>
      <c r="K56" s="103" t="n">
        <f aca="false">IF(K$1="P",MAX(0,K$2-$C56),IF(K$1="C",MAX(0,$C56-K$2)))</f>
        <v>10.5</v>
      </c>
      <c r="L56" s="103" t="n">
        <f aca="false">IF(L$1="P",MAX(0,L$2-$C56),IF(L$1="C",MAX(0,$C56-L$2)))</f>
        <v>20.5</v>
      </c>
      <c r="M56" s="103" t="n">
        <f aca="false">IF(M$1="P",MAX(0,M$2-$C56),IF(M$1="C",MAX(0,$C56-M$2)))</f>
        <v>9.5</v>
      </c>
      <c r="N56" s="103" t="n">
        <f aca="false">IF(N$1="P",MAX(0,N$2-$C56),IF(N$1="C",MAX(0,$C56-N$2)))</f>
        <v>4.5</v>
      </c>
      <c r="O56" s="103" t="n">
        <f aca="false">IF(O$1="P",MAX(0,O$2-$C56),IF(O$1="C",MAX(0,$C56-O$2)))</f>
        <v>0</v>
      </c>
      <c r="P56" s="103" t="n">
        <f aca="false">IF(P$1="P",MAX(0,P$2-$C56),IF(P$1="C",MAX(0,$C56-P$2)))</f>
        <v>0</v>
      </c>
      <c r="Q56" s="103" t="n">
        <f aca="false">IF(Q$1="P",MAX(0,Q$2-$C56),IF(Q$1="C",MAX(0,$C56-Q$2)))</f>
        <v>0</v>
      </c>
      <c r="R56" s="103" t="n">
        <f aca="false">IF(R$1="P",MAX(0,R$2-$C56),IF(R$1="C",MAX(0,$C56-R$2)))</f>
        <v>0</v>
      </c>
      <c r="S56" s="103" t="n">
        <f aca="false">IF(S$1="P",MAX(0,S$2-$C56),IF(S$1="C",MAX(0,$C56-S$2)))</f>
        <v>0</v>
      </c>
      <c r="T56" s="104" t="n">
        <f aca="false">A56</f>
        <v>1</v>
      </c>
      <c r="U56" s="105" t="n">
        <f aca="false">VLOOKUP($B56,Gas!$B$3:$E$2506,2)</f>
        <v>2.135</v>
      </c>
      <c r="V56" s="46" t="n">
        <f aca="false">C56/U56</f>
        <v>13.8173302107728</v>
      </c>
    </row>
    <row r="57" customFormat="false" ht="12.75" hidden="false" customHeight="false" outlineLevel="0" collapsed="false">
      <c r="A57" s="95" t="n">
        <f aca="false">MONTH(B57)+(YEAR(B57)-1998)*12</f>
        <v>1</v>
      </c>
      <c r="B57" s="101" t="n">
        <v>35816</v>
      </c>
      <c r="C57" s="102" t="n">
        <v>29.5</v>
      </c>
      <c r="D57" s="98" t="n">
        <f aca="false">LN(C57/C56)</f>
        <v>0</v>
      </c>
      <c r="E57" s="106" t="n">
        <f aca="false">STDEV(D48:D57)*SQRT(trade_day)</f>
        <v>0.640809184138626</v>
      </c>
      <c r="G57" s="103" t="n">
        <f aca="false">IF(G$1="P",MAX(0,G$2-$C57),IF(G$1="C",MAX(0,$C57-G$2)))</f>
        <v>0</v>
      </c>
      <c r="H57" s="103" t="n">
        <f aca="false">IF(H$1="P",MAX(0,H$2-$C57),IF(H$1="C",MAX(0,$C57-H$2)))</f>
        <v>0</v>
      </c>
      <c r="I57" s="103" t="n">
        <f aca="false">IF(I$1="P",MAX(0,I$2-$C57),IF(I$1="C",MAX(0,$C57-I$2)))</f>
        <v>0.5</v>
      </c>
      <c r="J57" s="103" t="n">
        <f aca="false">IF(J$1="P",MAX(0,J$2-$C57),IF(J$1="C",MAX(0,$C57-J$2)))</f>
        <v>5.5</v>
      </c>
      <c r="K57" s="103" t="n">
        <f aca="false">IF(K$1="P",MAX(0,K$2-$C57),IF(K$1="C",MAX(0,$C57-K$2)))</f>
        <v>10.5</v>
      </c>
      <c r="L57" s="103" t="n">
        <f aca="false">IF(L$1="P",MAX(0,L$2-$C57),IF(L$1="C",MAX(0,$C57-L$2)))</f>
        <v>20.5</v>
      </c>
      <c r="M57" s="103" t="n">
        <f aca="false">IF(M$1="P",MAX(0,M$2-$C57),IF(M$1="C",MAX(0,$C57-M$2)))</f>
        <v>9.5</v>
      </c>
      <c r="N57" s="103" t="n">
        <f aca="false">IF(N$1="P",MAX(0,N$2-$C57),IF(N$1="C",MAX(0,$C57-N$2)))</f>
        <v>4.5</v>
      </c>
      <c r="O57" s="103" t="n">
        <f aca="false">IF(O$1="P",MAX(0,O$2-$C57),IF(O$1="C",MAX(0,$C57-O$2)))</f>
        <v>0</v>
      </c>
      <c r="P57" s="103" t="n">
        <f aca="false">IF(P$1="P",MAX(0,P$2-$C57),IF(P$1="C",MAX(0,$C57-P$2)))</f>
        <v>0</v>
      </c>
      <c r="Q57" s="103" t="n">
        <f aca="false">IF(Q$1="P",MAX(0,Q$2-$C57),IF(Q$1="C",MAX(0,$C57-Q$2)))</f>
        <v>0</v>
      </c>
      <c r="R57" s="103" t="n">
        <f aca="false">IF(R$1="P",MAX(0,R$2-$C57),IF(R$1="C",MAX(0,$C57-R$2)))</f>
        <v>0</v>
      </c>
      <c r="S57" s="103" t="n">
        <f aca="false">IF(S$1="P",MAX(0,S$2-$C57),IF(S$1="C",MAX(0,$C57-S$2)))</f>
        <v>0</v>
      </c>
      <c r="T57" s="104" t="n">
        <f aca="false">A57</f>
        <v>1</v>
      </c>
      <c r="U57" s="105" t="n">
        <f aca="false">VLOOKUP($B57,Gas!$B$3:$E$2506,2)</f>
        <v>2.115</v>
      </c>
      <c r="V57" s="46" t="n">
        <f aca="false">C57/U57</f>
        <v>13.9479905437352</v>
      </c>
    </row>
    <row r="58" customFormat="false" ht="12.75" hidden="false" customHeight="false" outlineLevel="0" collapsed="false">
      <c r="A58" s="95" t="n">
        <f aca="false">MONTH(B58)+(YEAR(B58)-1998)*12</f>
        <v>1</v>
      </c>
      <c r="B58" s="101" t="n">
        <v>35817</v>
      </c>
      <c r="C58" s="102" t="n">
        <v>31.17</v>
      </c>
      <c r="D58" s="98" t="n">
        <f aca="false">LN(C58/C57)</f>
        <v>0.0550658304334717</v>
      </c>
      <c r="E58" s="106" t="n">
        <f aca="false">STDEV(D49:D58)*SQRT(trade_day)</f>
        <v>0.644635111977324</v>
      </c>
      <c r="G58" s="103" t="n">
        <f aca="false">IF(G$1="P",MAX(0,G$2-$C58),IF(G$1="C",MAX(0,$C58-G$2)))</f>
        <v>0</v>
      </c>
      <c r="H58" s="103" t="n">
        <f aca="false">IF(H$1="P",MAX(0,H$2-$C58),IF(H$1="C",MAX(0,$C58-H$2)))</f>
        <v>0</v>
      </c>
      <c r="I58" s="103" t="n">
        <f aca="false">IF(I$1="P",MAX(0,I$2-$C58),IF(I$1="C",MAX(0,$C58-I$2)))</f>
        <v>0</v>
      </c>
      <c r="J58" s="103" t="n">
        <f aca="false">IF(J$1="P",MAX(0,J$2-$C58),IF(J$1="C",MAX(0,$C58-J$2)))</f>
        <v>3.83</v>
      </c>
      <c r="K58" s="103" t="n">
        <f aca="false">IF(K$1="P",MAX(0,K$2-$C58),IF(K$1="C",MAX(0,$C58-K$2)))</f>
        <v>8.83</v>
      </c>
      <c r="L58" s="103" t="n">
        <f aca="false">IF(L$1="P",MAX(0,L$2-$C58),IF(L$1="C",MAX(0,$C58-L$2)))</f>
        <v>18.83</v>
      </c>
      <c r="M58" s="103" t="n">
        <f aca="false">IF(M$1="P",MAX(0,M$2-$C58),IF(M$1="C",MAX(0,$C58-M$2)))</f>
        <v>11.17</v>
      </c>
      <c r="N58" s="103" t="n">
        <f aca="false">IF(N$1="P",MAX(0,N$2-$C58),IF(N$1="C",MAX(0,$C58-N$2)))</f>
        <v>6.17</v>
      </c>
      <c r="O58" s="103" t="n">
        <f aca="false">IF(O$1="P",MAX(0,O$2-$C58),IF(O$1="C",MAX(0,$C58-O$2)))</f>
        <v>1.17</v>
      </c>
      <c r="P58" s="103" t="n">
        <f aca="false">IF(P$1="P",MAX(0,P$2-$C58),IF(P$1="C",MAX(0,$C58-P$2)))</f>
        <v>0</v>
      </c>
      <c r="Q58" s="103" t="n">
        <f aca="false">IF(Q$1="P",MAX(0,Q$2-$C58),IF(Q$1="C",MAX(0,$C58-Q$2)))</f>
        <v>0</v>
      </c>
      <c r="R58" s="103" t="n">
        <f aca="false">IF(R$1="P",MAX(0,R$2-$C58),IF(R$1="C",MAX(0,$C58-R$2)))</f>
        <v>0</v>
      </c>
      <c r="S58" s="103" t="n">
        <f aca="false">IF(S$1="P",MAX(0,S$2-$C58),IF(S$1="C",MAX(0,$C58-S$2)))</f>
        <v>0</v>
      </c>
      <c r="T58" s="104" t="n">
        <f aca="false">A58</f>
        <v>1</v>
      </c>
      <c r="U58" s="105" t="n">
        <f aca="false">VLOOKUP($B58,Gas!$B$3:$E$2506,2)</f>
        <v>2.075</v>
      </c>
      <c r="V58" s="46" t="n">
        <f aca="false">C58/U58</f>
        <v>15.021686746988</v>
      </c>
    </row>
    <row r="59" customFormat="false" ht="12.75" hidden="false" customHeight="false" outlineLevel="0" collapsed="false">
      <c r="A59" s="95" t="n">
        <f aca="false">MONTH(B59)+(YEAR(B59)-1998)*12</f>
        <v>1</v>
      </c>
      <c r="B59" s="101" t="n">
        <v>35818</v>
      </c>
      <c r="C59" s="102" t="n">
        <v>30</v>
      </c>
      <c r="D59" s="98" t="n">
        <f aca="false">LN(C59/C58)</f>
        <v>-0.0382587121170904</v>
      </c>
      <c r="E59" s="106" t="n">
        <f aca="false">STDEV(D50:D59)*SQRT(trade_day)</f>
        <v>0.668324240232751</v>
      </c>
      <c r="G59" s="103" t="n">
        <f aca="false">IF(G$1="P",MAX(0,G$2-$C59),IF(G$1="C",MAX(0,$C59-G$2)))</f>
        <v>0</v>
      </c>
      <c r="H59" s="103" t="n">
        <f aca="false">IF(H$1="P",MAX(0,H$2-$C59),IF(H$1="C",MAX(0,$C59-H$2)))</f>
        <v>0</v>
      </c>
      <c r="I59" s="103" t="n">
        <f aca="false">IF(I$1="P",MAX(0,I$2-$C59),IF(I$1="C",MAX(0,$C59-I$2)))</f>
        <v>0</v>
      </c>
      <c r="J59" s="103" t="n">
        <f aca="false">IF(J$1="P",MAX(0,J$2-$C59),IF(J$1="C",MAX(0,$C59-J$2)))</f>
        <v>5</v>
      </c>
      <c r="K59" s="103" t="n">
        <f aca="false">IF(K$1="P",MAX(0,K$2-$C59),IF(K$1="C",MAX(0,$C59-K$2)))</f>
        <v>10</v>
      </c>
      <c r="L59" s="103" t="n">
        <f aca="false">IF(L$1="P",MAX(0,L$2-$C59),IF(L$1="C",MAX(0,$C59-L$2)))</f>
        <v>20</v>
      </c>
      <c r="M59" s="103" t="n">
        <f aca="false">IF(M$1="P",MAX(0,M$2-$C59),IF(M$1="C",MAX(0,$C59-M$2)))</f>
        <v>10</v>
      </c>
      <c r="N59" s="103" t="n">
        <f aca="false">IF(N$1="P",MAX(0,N$2-$C59),IF(N$1="C",MAX(0,$C59-N$2)))</f>
        <v>5</v>
      </c>
      <c r="O59" s="103" t="n">
        <f aca="false">IF(O$1="P",MAX(0,O$2-$C59),IF(O$1="C",MAX(0,$C59-O$2)))</f>
        <v>0</v>
      </c>
      <c r="P59" s="103" t="n">
        <f aca="false">IF(P$1="P",MAX(0,P$2-$C59),IF(P$1="C",MAX(0,$C59-P$2)))</f>
        <v>0</v>
      </c>
      <c r="Q59" s="103" t="n">
        <f aca="false">IF(Q$1="P",MAX(0,Q$2-$C59),IF(Q$1="C",MAX(0,$C59-Q$2)))</f>
        <v>0</v>
      </c>
      <c r="R59" s="103" t="n">
        <f aca="false">IF(R$1="P",MAX(0,R$2-$C59),IF(R$1="C",MAX(0,$C59-R$2)))</f>
        <v>0</v>
      </c>
      <c r="S59" s="103" t="n">
        <f aca="false">IF(S$1="P",MAX(0,S$2-$C59),IF(S$1="C",MAX(0,$C59-S$2)))</f>
        <v>0</v>
      </c>
      <c r="T59" s="104" t="n">
        <f aca="false">A59</f>
        <v>1</v>
      </c>
      <c r="U59" s="105" t="n">
        <f aca="false">VLOOKUP($B59,Gas!$B$3:$E$2506,2)</f>
        <v>2.09</v>
      </c>
      <c r="V59" s="46" t="n">
        <f aca="false">C59/U59</f>
        <v>14.3540669856459</v>
      </c>
    </row>
    <row r="60" customFormat="false" ht="12.75" hidden="false" customHeight="false" outlineLevel="0" collapsed="false">
      <c r="A60" s="95" t="n">
        <f aca="false">MONTH(B60)+(YEAR(B60)-1998)*12</f>
        <v>1</v>
      </c>
      <c r="B60" s="101" t="n">
        <v>35821</v>
      </c>
      <c r="C60" s="102" t="n">
        <v>30.83</v>
      </c>
      <c r="D60" s="98" t="n">
        <f aca="false">LN(C60/C59)</f>
        <v>0.0272908602359035</v>
      </c>
      <c r="E60" s="106" t="n">
        <f aca="false">STDEV(D51:D60)*SQRT(trade_day)</f>
        <v>0.619532392757747</v>
      </c>
      <c r="G60" s="103" t="n">
        <f aca="false">IF(G$1="P",MAX(0,G$2-$C60),IF(G$1="C",MAX(0,$C60-G$2)))</f>
        <v>0</v>
      </c>
      <c r="H60" s="103" t="n">
        <f aca="false">IF(H$1="P",MAX(0,H$2-$C60),IF(H$1="C",MAX(0,$C60-H$2)))</f>
        <v>0</v>
      </c>
      <c r="I60" s="103" t="n">
        <f aca="false">IF(I$1="P",MAX(0,I$2-$C60),IF(I$1="C",MAX(0,$C60-I$2)))</f>
        <v>0</v>
      </c>
      <c r="J60" s="103" t="n">
        <f aca="false">IF(J$1="P",MAX(0,J$2-$C60),IF(J$1="C",MAX(0,$C60-J$2)))</f>
        <v>4.17</v>
      </c>
      <c r="K60" s="103" t="n">
        <f aca="false">IF(K$1="P",MAX(0,K$2-$C60),IF(K$1="C",MAX(0,$C60-K$2)))</f>
        <v>9.17</v>
      </c>
      <c r="L60" s="103" t="n">
        <f aca="false">IF(L$1="P",MAX(0,L$2-$C60),IF(L$1="C",MAX(0,$C60-L$2)))</f>
        <v>19.17</v>
      </c>
      <c r="M60" s="103" t="n">
        <f aca="false">IF(M$1="P",MAX(0,M$2-$C60),IF(M$1="C",MAX(0,$C60-M$2)))</f>
        <v>10.83</v>
      </c>
      <c r="N60" s="103" t="n">
        <f aca="false">IF(N$1="P",MAX(0,N$2-$C60),IF(N$1="C",MAX(0,$C60-N$2)))</f>
        <v>5.83</v>
      </c>
      <c r="O60" s="103" t="n">
        <f aca="false">IF(O$1="P",MAX(0,O$2-$C60),IF(O$1="C",MAX(0,$C60-O$2)))</f>
        <v>0.829999999999998</v>
      </c>
      <c r="P60" s="103" t="n">
        <f aca="false">IF(P$1="P",MAX(0,P$2-$C60),IF(P$1="C",MAX(0,$C60-P$2)))</f>
        <v>0</v>
      </c>
      <c r="Q60" s="103" t="n">
        <f aca="false">IF(Q$1="P",MAX(0,Q$2-$C60),IF(Q$1="C",MAX(0,$C60-Q$2)))</f>
        <v>0</v>
      </c>
      <c r="R60" s="103" t="n">
        <f aca="false">IF(R$1="P",MAX(0,R$2-$C60),IF(R$1="C",MAX(0,$C60-R$2)))</f>
        <v>0</v>
      </c>
      <c r="S60" s="103" t="n">
        <f aca="false">IF(S$1="P",MAX(0,S$2-$C60),IF(S$1="C",MAX(0,$C60-S$2)))</f>
        <v>0</v>
      </c>
      <c r="T60" s="104" t="n">
        <f aca="false">A60</f>
        <v>1</v>
      </c>
      <c r="U60" s="105" t="n">
        <f aca="false">VLOOKUP($B60,Gas!$B$3:$E$2506,2)</f>
        <v>2.125</v>
      </c>
      <c r="V60" s="46" t="n">
        <f aca="false">C60/U60</f>
        <v>14.5082352941176</v>
      </c>
    </row>
    <row r="61" customFormat="false" ht="12.75" hidden="false" customHeight="false" outlineLevel="0" collapsed="false">
      <c r="A61" s="95" t="n">
        <f aca="false">MONTH(B61)+(YEAR(B61)-1998)*12</f>
        <v>1</v>
      </c>
      <c r="B61" s="101" t="n">
        <v>35822</v>
      </c>
      <c r="C61" s="102" t="n">
        <v>31</v>
      </c>
      <c r="D61" s="98" t="n">
        <f aca="false">LN(C61/C60)</f>
        <v>0.00549896258708724</v>
      </c>
      <c r="E61" s="106" t="n">
        <f aca="false">STDEV(D52:D61)*SQRT(trade_day)</f>
        <v>0.615144888881784</v>
      </c>
      <c r="G61" s="103" t="n">
        <f aca="false">IF(G$1="P",MAX(0,G$2-$C61),IF(G$1="C",MAX(0,$C61-G$2)))</f>
        <v>0</v>
      </c>
      <c r="H61" s="103" t="n">
        <f aca="false">IF(H$1="P",MAX(0,H$2-$C61),IF(H$1="C",MAX(0,$C61-H$2)))</f>
        <v>0</v>
      </c>
      <c r="I61" s="103" t="n">
        <f aca="false">IF(I$1="P",MAX(0,I$2-$C61),IF(I$1="C",MAX(0,$C61-I$2)))</f>
        <v>0</v>
      </c>
      <c r="J61" s="103" t="n">
        <f aca="false">IF(J$1="P",MAX(0,J$2-$C61),IF(J$1="C",MAX(0,$C61-J$2)))</f>
        <v>4</v>
      </c>
      <c r="K61" s="103" t="n">
        <f aca="false">IF(K$1="P",MAX(0,K$2-$C61),IF(K$1="C",MAX(0,$C61-K$2)))</f>
        <v>9</v>
      </c>
      <c r="L61" s="103" t="n">
        <f aca="false">IF(L$1="P",MAX(0,L$2-$C61),IF(L$1="C",MAX(0,$C61-L$2)))</f>
        <v>19</v>
      </c>
      <c r="M61" s="103" t="n">
        <f aca="false">IF(M$1="P",MAX(0,M$2-$C61),IF(M$1="C",MAX(0,$C61-M$2)))</f>
        <v>11</v>
      </c>
      <c r="N61" s="103" t="n">
        <f aca="false">IF(N$1="P",MAX(0,N$2-$C61),IF(N$1="C",MAX(0,$C61-N$2)))</f>
        <v>6</v>
      </c>
      <c r="O61" s="103" t="n">
        <f aca="false">IF(O$1="P",MAX(0,O$2-$C61),IF(O$1="C",MAX(0,$C61-O$2)))</f>
        <v>1</v>
      </c>
      <c r="P61" s="103" t="n">
        <f aca="false">IF(P$1="P",MAX(0,P$2-$C61),IF(P$1="C",MAX(0,$C61-P$2)))</f>
        <v>0</v>
      </c>
      <c r="Q61" s="103" t="n">
        <f aca="false">IF(Q$1="P",MAX(0,Q$2-$C61),IF(Q$1="C",MAX(0,$C61-Q$2)))</f>
        <v>0</v>
      </c>
      <c r="R61" s="103" t="n">
        <f aca="false">IF(R$1="P",MAX(0,R$2-$C61),IF(R$1="C",MAX(0,$C61-R$2)))</f>
        <v>0</v>
      </c>
      <c r="S61" s="103" t="n">
        <f aca="false">IF(S$1="P",MAX(0,S$2-$C61),IF(S$1="C",MAX(0,$C61-S$2)))</f>
        <v>0</v>
      </c>
      <c r="T61" s="104" t="n">
        <f aca="false">A61</f>
        <v>1</v>
      </c>
      <c r="U61" s="105" t="n">
        <f aca="false">VLOOKUP($B61,Gas!$B$3:$E$2506,2)</f>
        <v>2.08</v>
      </c>
      <c r="V61" s="46" t="n">
        <f aca="false">C61/U61</f>
        <v>14.9038461538462</v>
      </c>
    </row>
    <row r="62" customFormat="false" ht="12.75" hidden="false" customHeight="false" outlineLevel="0" collapsed="false">
      <c r="A62" s="95" t="n">
        <f aca="false">MONTH(B62)+(YEAR(B62)-1998)*12</f>
        <v>1</v>
      </c>
      <c r="B62" s="101" t="n">
        <v>35823</v>
      </c>
      <c r="C62" s="102" t="n">
        <v>31.5</v>
      </c>
      <c r="D62" s="98" t="n">
        <f aca="false">LN(C62/C61)</f>
        <v>0.0160003413464411</v>
      </c>
      <c r="E62" s="106" t="n">
        <f aca="false">STDEV(D53:D62)*SQRT(trade_day)</f>
        <v>0.551552348074543</v>
      </c>
      <c r="G62" s="103" t="n">
        <f aca="false">IF(G$1="P",MAX(0,G$2-$C62),IF(G$1="C",MAX(0,$C62-G$2)))</f>
        <v>0</v>
      </c>
      <c r="H62" s="103" t="n">
        <f aca="false">IF(H$1="P",MAX(0,H$2-$C62),IF(H$1="C",MAX(0,$C62-H$2)))</f>
        <v>0</v>
      </c>
      <c r="I62" s="103" t="n">
        <f aca="false">IF(I$1="P",MAX(0,I$2-$C62),IF(I$1="C",MAX(0,$C62-I$2)))</f>
        <v>0</v>
      </c>
      <c r="J62" s="103" t="n">
        <f aca="false">IF(J$1="P",MAX(0,J$2-$C62),IF(J$1="C",MAX(0,$C62-J$2)))</f>
        <v>3.5</v>
      </c>
      <c r="K62" s="103" t="n">
        <f aca="false">IF(K$1="P",MAX(0,K$2-$C62),IF(K$1="C",MAX(0,$C62-K$2)))</f>
        <v>8.5</v>
      </c>
      <c r="L62" s="103" t="n">
        <f aca="false">IF(L$1="P",MAX(0,L$2-$C62),IF(L$1="C",MAX(0,$C62-L$2)))</f>
        <v>18.5</v>
      </c>
      <c r="M62" s="103" t="n">
        <f aca="false">IF(M$1="P",MAX(0,M$2-$C62),IF(M$1="C",MAX(0,$C62-M$2)))</f>
        <v>11.5</v>
      </c>
      <c r="N62" s="103" t="n">
        <f aca="false">IF(N$1="P",MAX(0,N$2-$C62),IF(N$1="C",MAX(0,$C62-N$2)))</f>
        <v>6.5</v>
      </c>
      <c r="O62" s="103" t="n">
        <f aca="false">IF(O$1="P",MAX(0,O$2-$C62),IF(O$1="C",MAX(0,$C62-O$2)))</f>
        <v>1.5</v>
      </c>
      <c r="P62" s="103" t="n">
        <f aca="false">IF(P$1="P",MAX(0,P$2-$C62),IF(P$1="C",MAX(0,$C62-P$2)))</f>
        <v>0</v>
      </c>
      <c r="Q62" s="103" t="n">
        <f aca="false">IF(Q$1="P",MAX(0,Q$2-$C62),IF(Q$1="C",MAX(0,$C62-Q$2)))</f>
        <v>0</v>
      </c>
      <c r="R62" s="103" t="n">
        <f aca="false">IF(R$1="P",MAX(0,R$2-$C62),IF(R$1="C",MAX(0,$C62-R$2)))</f>
        <v>0</v>
      </c>
      <c r="S62" s="103" t="n">
        <f aca="false">IF(S$1="P",MAX(0,S$2-$C62),IF(S$1="C",MAX(0,$C62-S$2)))</f>
        <v>0</v>
      </c>
      <c r="T62" s="104" t="n">
        <f aca="false">A62</f>
        <v>1</v>
      </c>
      <c r="U62" s="105" t="n">
        <f aca="false">VLOOKUP($B62,Gas!$B$3:$E$2506,2)</f>
        <v>2.06</v>
      </c>
      <c r="V62" s="46" t="n">
        <f aca="false">C62/U62</f>
        <v>15.2912621359223</v>
      </c>
    </row>
    <row r="63" customFormat="false" ht="12.75" hidden="false" customHeight="false" outlineLevel="0" collapsed="false">
      <c r="A63" s="95" t="n">
        <f aca="false">MONTH(B63)+(YEAR(B63)-1998)*12</f>
        <v>1</v>
      </c>
      <c r="B63" s="101" t="n">
        <v>35824</v>
      </c>
      <c r="C63" s="102" t="n">
        <v>30</v>
      </c>
      <c r="D63" s="98" t="n">
        <f aca="false">LN(C63/C62)</f>
        <v>-0.0487901641694321</v>
      </c>
      <c r="E63" s="106" t="n">
        <f aca="false">STDEV(D54:D63)*SQRT(trade_day)</f>
        <v>0.590581570626489</v>
      </c>
      <c r="G63" s="103" t="n">
        <f aca="false">IF(G$1="P",MAX(0,G$2-$C63),IF(G$1="C",MAX(0,$C63-G$2)))</f>
        <v>0</v>
      </c>
      <c r="H63" s="103" t="n">
        <f aca="false">IF(H$1="P",MAX(0,H$2-$C63),IF(H$1="C",MAX(0,$C63-H$2)))</f>
        <v>0</v>
      </c>
      <c r="I63" s="103" t="n">
        <f aca="false">IF(I$1="P",MAX(0,I$2-$C63),IF(I$1="C",MAX(0,$C63-I$2)))</f>
        <v>0</v>
      </c>
      <c r="J63" s="103" t="n">
        <f aca="false">IF(J$1="P",MAX(0,J$2-$C63),IF(J$1="C",MAX(0,$C63-J$2)))</f>
        <v>5</v>
      </c>
      <c r="K63" s="103" t="n">
        <f aca="false">IF(K$1="P",MAX(0,K$2-$C63),IF(K$1="C",MAX(0,$C63-K$2)))</f>
        <v>10</v>
      </c>
      <c r="L63" s="103" t="n">
        <f aca="false">IF(L$1="P",MAX(0,L$2-$C63),IF(L$1="C",MAX(0,$C63-L$2)))</f>
        <v>20</v>
      </c>
      <c r="M63" s="103" t="n">
        <f aca="false">IF(M$1="P",MAX(0,M$2-$C63),IF(M$1="C",MAX(0,$C63-M$2)))</f>
        <v>10</v>
      </c>
      <c r="N63" s="103" t="n">
        <f aca="false">IF(N$1="P",MAX(0,N$2-$C63),IF(N$1="C",MAX(0,$C63-N$2)))</f>
        <v>5</v>
      </c>
      <c r="O63" s="103" t="n">
        <f aca="false">IF(O$1="P",MAX(0,O$2-$C63),IF(O$1="C",MAX(0,$C63-O$2)))</f>
        <v>0</v>
      </c>
      <c r="P63" s="103" t="n">
        <f aca="false">IF(P$1="P",MAX(0,P$2-$C63),IF(P$1="C",MAX(0,$C63-P$2)))</f>
        <v>0</v>
      </c>
      <c r="Q63" s="103" t="n">
        <f aca="false">IF(Q$1="P",MAX(0,Q$2-$C63),IF(Q$1="C",MAX(0,$C63-Q$2)))</f>
        <v>0</v>
      </c>
      <c r="R63" s="103" t="n">
        <f aca="false">IF(R$1="P",MAX(0,R$2-$C63),IF(R$1="C",MAX(0,$C63-R$2)))</f>
        <v>0</v>
      </c>
      <c r="S63" s="103" t="n">
        <f aca="false">IF(S$1="P",MAX(0,S$2-$C63),IF(S$1="C",MAX(0,$C63-S$2)))</f>
        <v>0</v>
      </c>
      <c r="T63" s="104" t="n">
        <f aca="false">A63</f>
        <v>1</v>
      </c>
      <c r="U63" s="105" t="n">
        <f aca="false">VLOOKUP($B63,Gas!$B$3:$E$2506,2)</f>
        <v>2.095</v>
      </c>
      <c r="V63" s="46" t="n">
        <f aca="false">C63/U63</f>
        <v>14.3198090692124</v>
      </c>
    </row>
    <row r="64" customFormat="false" ht="12.75" hidden="false" customHeight="false" outlineLevel="0" collapsed="false">
      <c r="A64" s="95" t="n">
        <f aca="false">MONTH(B64)+(YEAR(B64)-1998)*12</f>
        <v>1</v>
      </c>
      <c r="B64" s="101" t="n">
        <v>35825</v>
      </c>
      <c r="C64" s="102" t="n">
        <v>30</v>
      </c>
      <c r="D64" s="98" t="n">
        <f aca="false">LN(C64/C63)</f>
        <v>0</v>
      </c>
      <c r="E64" s="106" t="n">
        <f aca="false">STDEV(D55:D64)*SQRT(trade_day)</f>
        <v>0.591395269287649</v>
      </c>
      <c r="G64" s="103" t="n">
        <f aca="false">IF(G$1="P",MAX(0,G$2-$C64),IF(G$1="C",MAX(0,$C64-G$2)))</f>
        <v>0</v>
      </c>
      <c r="H64" s="103" t="n">
        <f aca="false">IF(H$1="P",MAX(0,H$2-$C64),IF(H$1="C",MAX(0,$C64-H$2)))</f>
        <v>0</v>
      </c>
      <c r="I64" s="103" t="n">
        <f aca="false">IF(I$1="P",MAX(0,I$2-$C64),IF(I$1="C",MAX(0,$C64-I$2)))</f>
        <v>0</v>
      </c>
      <c r="J64" s="103" t="n">
        <f aca="false">IF(J$1="P",MAX(0,J$2-$C64),IF(J$1="C",MAX(0,$C64-J$2)))</f>
        <v>5</v>
      </c>
      <c r="K64" s="103" t="n">
        <f aca="false">IF(K$1="P",MAX(0,K$2-$C64),IF(K$1="C",MAX(0,$C64-K$2)))</f>
        <v>10</v>
      </c>
      <c r="L64" s="103" t="n">
        <f aca="false">IF(L$1="P",MAX(0,L$2-$C64),IF(L$1="C",MAX(0,$C64-L$2)))</f>
        <v>20</v>
      </c>
      <c r="M64" s="103" t="n">
        <f aca="false">IF(M$1="P",MAX(0,M$2-$C64),IF(M$1="C",MAX(0,$C64-M$2)))</f>
        <v>10</v>
      </c>
      <c r="N64" s="103" t="n">
        <f aca="false">IF(N$1="P",MAX(0,N$2-$C64),IF(N$1="C",MAX(0,$C64-N$2)))</f>
        <v>5</v>
      </c>
      <c r="O64" s="103" t="n">
        <f aca="false">IF(O$1="P",MAX(0,O$2-$C64),IF(O$1="C",MAX(0,$C64-O$2)))</f>
        <v>0</v>
      </c>
      <c r="P64" s="103" t="n">
        <f aca="false">IF(P$1="P",MAX(0,P$2-$C64),IF(P$1="C",MAX(0,$C64-P$2)))</f>
        <v>0</v>
      </c>
      <c r="Q64" s="103" t="n">
        <f aca="false">IF(Q$1="P",MAX(0,Q$2-$C64),IF(Q$1="C",MAX(0,$C64-Q$2)))</f>
        <v>0</v>
      </c>
      <c r="R64" s="103" t="n">
        <f aca="false">IF(R$1="P",MAX(0,R$2-$C64),IF(R$1="C",MAX(0,$C64-R$2)))</f>
        <v>0</v>
      </c>
      <c r="S64" s="103" t="n">
        <f aca="false">IF(S$1="P",MAX(0,S$2-$C64),IF(S$1="C",MAX(0,$C64-S$2)))</f>
        <v>0</v>
      </c>
      <c r="T64" s="104" t="n">
        <f aca="false">A64</f>
        <v>1</v>
      </c>
      <c r="U64" s="105" t="n">
        <f aca="false">VLOOKUP($B64,Gas!$B$3:$E$2506,2)</f>
        <v>2.11</v>
      </c>
      <c r="V64" s="46" t="n">
        <f aca="false">C64/U64</f>
        <v>14.218009478673</v>
      </c>
    </row>
    <row r="65" customFormat="false" ht="12.75" hidden="false" customHeight="false" outlineLevel="0" collapsed="false">
      <c r="A65" s="95" t="n">
        <f aca="false">MONTH(B65)+(YEAR(B65)-1998)*12</f>
        <v>2</v>
      </c>
      <c r="B65" s="101" t="n">
        <v>35828</v>
      </c>
      <c r="C65" s="102" t="n">
        <v>30</v>
      </c>
      <c r="D65" s="98" t="n">
        <f aca="false">LN(C65/C64)</f>
        <v>0</v>
      </c>
      <c r="E65" s="106" t="n">
        <f aca="false">STDEV(D56:D65)*SQRT(trade_day)</f>
        <v>0.578549228472561</v>
      </c>
      <c r="G65" s="103" t="n">
        <f aca="false">IF(G$1="P",MAX(0,G$2-$C65),IF(G$1="C",MAX(0,$C65-G$2)))</f>
        <v>0</v>
      </c>
      <c r="H65" s="103" t="n">
        <f aca="false">IF(H$1="P",MAX(0,H$2-$C65),IF(H$1="C",MAX(0,$C65-H$2)))</f>
        <v>0</v>
      </c>
      <c r="I65" s="103" t="n">
        <f aca="false">IF(I$1="P",MAX(0,I$2-$C65),IF(I$1="C",MAX(0,$C65-I$2)))</f>
        <v>0</v>
      </c>
      <c r="J65" s="103" t="n">
        <f aca="false">IF(J$1="P",MAX(0,J$2-$C65),IF(J$1="C",MAX(0,$C65-J$2)))</f>
        <v>5</v>
      </c>
      <c r="K65" s="103" t="n">
        <f aca="false">IF(K$1="P",MAX(0,K$2-$C65),IF(K$1="C",MAX(0,$C65-K$2)))</f>
        <v>10</v>
      </c>
      <c r="L65" s="103" t="n">
        <f aca="false">IF(L$1="P",MAX(0,L$2-$C65),IF(L$1="C",MAX(0,$C65-L$2)))</f>
        <v>20</v>
      </c>
      <c r="M65" s="103" t="n">
        <f aca="false">IF(M$1="P",MAX(0,M$2-$C65),IF(M$1="C",MAX(0,$C65-M$2)))</f>
        <v>10</v>
      </c>
      <c r="N65" s="103" t="n">
        <f aca="false">IF(N$1="P",MAX(0,N$2-$C65),IF(N$1="C",MAX(0,$C65-N$2)))</f>
        <v>5</v>
      </c>
      <c r="O65" s="103" t="n">
        <f aca="false">IF(O$1="P",MAX(0,O$2-$C65),IF(O$1="C",MAX(0,$C65-O$2)))</f>
        <v>0</v>
      </c>
      <c r="P65" s="103" t="n">
        <f aca="false">IF(P$1="P",MAX(0,P$2-$C65),IF(P$1="C",MAX(0,$C65-P$2)))</f>
        <v>0</v>
      </c>
      <c r="Q65" s="103" t="n">
        <f aca="false">IF(Q$1="P",MAX(0,Q$2-$C65),IF(Q$1="C",MAX(0,$C65-Q$2)))</f>
        <v>0</v>
      </c>
      <c r="R65" s="103" t="n">
        <f aca="false">IF(R$1="P",MAX(0,R$2-$C65),IF(R$1="C",MAX(0,$C65-R$2)))</f>
        <v>0</v>
      </c>
      <c r="S65" s="103" t="n">
        <f aca="false">IF(S$1="P",MAX(0,S$2-$C65),IF(S$1="C",MAX(0,$C65-S$2)))</f>
        <v>0</v>
      </c>
      <c r="T65" s="104" t="n">
        <f aca="false">A65</f>
        <v>2</v>
      </c>
      <c r="U65" s="105" t="n">
        <f aca="false">VLOOKUP($B65,Gas!$B$3:$E$2506,2)</f>
        <v>2.105</v>
      </c>
      <c r="V65" s="46" t="n">
        <f aca="false">C65/U65</f>
        <v>14.2517814726841</v>
      </c>
    </row>
    <row r="66" customFormat="false" ht="12.75" hidden="false" customHeight="false" outlineLevel="0" collapsed="false">
      <c r="A66" s="95" t="n">
        <f aca="false">MONTH(B66)+(YEAR(B66)-1998)*12</f>
        <v>2</v>
      </c>
      <c r="B66" s="101" t="n">
        <v>35829</v>
      </c>
      <c r="C66" s="102" t="n">
        <v>28.5</v>
      </c>
      <c r="D66" s="98" t="n">
        <f aca="false">LN(C66/C65)</f>
        <v>-0.0512932943875506</v>
      </c>
      <c r="E66" s="106" t="n">
        <f aca="false">STDEV(D57:D66)*SQRT(trade_day)</f>
        <v>0.537989256247165</v>
      </c>
      <c r="G66" s="103" t="n">
        <f aca="false">IF(G$1="P",MAX(0,G$2-$C66),IF(G$1="C",MAX(0,$C66-G$2)))</f>
        <v>0</v>
      </c>
      <c r="H66" s="103" t="n">
        <f aca="false">IF(H$1="P",MAX(0,H$2-$C66),IF(H$1="C",MAX(0,$C66-H$2)))</f>
        <v>0</v>
      </c>
      <c r="I66" s="103" t="n">
        <f aca="false">IF(I$1="P",MAX(0,I$2-$C66),IF(I$1="C",MAX(0,$C66-I$2)))</f>
        <v>1.5</v>
      </c>
      <c r="J66" s="103" t="n">
        <f aca="false">IF(J$1="P",MAX(0,J$2-$C66),IF(J$1="C",MAX(0,$C66-J$2)))</f>
        <v>6.5</v>
      </c>
      <c r="K66" s="103" t="n">
        <f aca="false">IF(K$1="P",MAX(0,K$2-$C66),IF(K$1="C",MAX(0,$C66-K$2)))</f>
        <v>11.5</v>
      </c>
      <c r="L66" s="103" t="n">
        <f aca="false">IF(L$1="P",MAX(0,L$2-$C66),IF(L$1="C",MAX(0,$C66-L$2)))</f>
        <v>21.5</v>
      </c>
      <c r="M66" s="103" t="n">
        <f aca="false">IF(M$1="P",MAX(0,M$2-$C66),IF(M$1="C",MAX(0,$C66-M$2)))</f>
        <v>8.5</v>
      </c>
      <c r="N66" s="103" t="n">
        <f aca="false">IF(N$1="P",MAX(0,N$2-$C66),IF(N$1="C",MAX(0,$C66-N$2)))</f>
        <v>3.5</v>
      </c>
      <c r="O66" s="103" t="n">
        <f aca="false">IF(O$1="P",MAX(0,O$2-$C66),IF(O$1="C",MAX(0,$C66-O$2)))</f>
        <v>0</v>
      </c>
      <c r="P66" s="103" t="n">
        <f aca="false">IF(P$1="P",MAX(0,P$2-$C66),IF(P$1="C",MAX(0,$C66-P$2)))</f>
        <v>0</v>
      </c>
      <c r="Q66" s="103" t="n">
        <f aca="false">IF(Q$1="P",MAX(0,Q$2-$C66),IF(Q$1="C",MAX(0,$C66-Q$2)))</f>
        <v>0</v>
      </c>
      <c r="R66" s="103" t="n">
        <f aca="false">IF(R$1="P",MAX(0,R$2-$C66),IF(R$1="C",MAX(0,$C66-R$2)))</f>
        <v>0</v>
      </c>
      <c r="S66" s="103" t="n">
        <f aca="false">IF(S$1="P",MAX(0,S$2-$C66),IF(S$1="C",MAX(0,$C66-S$2)))</f>
        <v>0</v>
      </c>
      <c r="T66" s="104" t="n">
        <f aca="false">A66</f>
        <v>2</v>
      </c>
      <c r="U66" s="105" t="n">
        <f aca="false">VLOOKUP($B66,Gas!$B$3:$E$2506,2)</f>
        <v>2.22</v>
      </c>
      <c r="V66" s="46" t="n">
        <f aca="false">C66/U66</f>
        <v>12.8378378378378</v>
      </c>
    </row>
    <row r="67" customFormat="false" ht="12.75" hidden="false" customHeight="false" outlineLevel="0" collapsed="false">
      <c r="A67" s="95" t="n">
        <f aca="false">MONTH(B67)+(YEAR(B67)-1998)*12</f>
        <v>2</v>
      </c>
      <c r="B67" s="101" t="n">
        <v>35830</v>
      </c>
      <c r="C67" s="102" t="n">
        <v>27.65</v>
      </c>
      <c r="D67" s="98" t="n">
        <f aca="false">LN(C67/C66)</f>
        <v>-0.0302783593062611</v>
      </c>
      <c r="E67" s="106" t="n">
        <f aca="false">STDEV(D58:D67)*SQRT(trade_day)</f>
        <v>0.55367037943167</v>
      </c>
      <c r="G67" s="103" t="n">
        <f aca="false">IF(G$1="P",MAX(0,G$2-$C67),IF(G$1="C",MAX(0,$C67-G$2)))</f>
        <v>0</v>
      </c>
      <c r="H67" s="103" t="n">
        <f aca="false">IF(H$1="P",MAX(0,H$2-$C67),IF(H$1="C",MAX(0,$C67-H$2)))</f>
        <v>0</v>
      </c>
      <c r="I67" s="103" t="n">
        <f aca="false">IF(I$1="P",MAX(0,I$2-$C67),IF(I$1="C",MAX(0,$C67-I$2)))</f>
        <v>2.35</v>
      </c>
      <c r="J67" s="103" t="n">
        <f aca="false">IF(J$1="P",MAX(0,J$2-$C67),IF(J$1="C",MAX(0,$C67-J$2)))</f>
        <v>7.35</v>
      </c>
      <c r="K67" s="103" t="n">
        <f aca="false">IF(K$1="P",MAX(0,K$2-$C67),IF(K$1="C",MAX(0,$C67-K$2)))</f>
        <v>12.35</v>
      </c>
      <c r="L67" s="103" t="n">
        <f aca="false">IF(L$1="P",MAX(0,L$2-$C67),IF(L$1="C",MAX(0,$C67-L$2)))</f>
        <v>22.35</v>
      </c>
      <c r="M67" s="103" t="n">
        <f aca="false">IF(M$1="P",MAX(0,M$2-$C67),IF(M$1="C",MAX(0,$C67-M$2)))</f>
        <v>7.65</v>
      </c>
      <c r="N67" s="103" t="n">
        <f aca="false">IF(N$1="P",MAX(0,N$2-$C67),IF(N$1="C",MAX(0,$C67-N$2)))</f>
        <v>2.65</v>
      </c>
      <c r="O67" s="103" t="n">
        <f aca="false">IF(O$1="P",MAX(0,O$2-$C67),IF(O$1="C",MAX(0,$C67-O$2)))</f>
        <v>0</v>
      </c>
      <c r="P67" s="103" t="n">
        <f aca="false">IF(P$1="P",MAX(0,P$2-$C67),IF(P$1="C",MAX(0,$C67-P$2)))</f>
        <v>0</v>
      </c>
      <c r="Q67" s="103" t="n">
        <f aca="false">IF(Q$1="P",MAX(0,Q$2-$C67),IF(Q$1="C",MAX(0,$C67-Q$2)))</f>
        <v>0</v>
      </c>
      <c r="R67" s="103" t="n">
        <f aca="false">IF(R$1="P",MAX(0,R$2-$C67),IF(R$1="C",MAX(0,$C67-R$2)))</f>
        <v>0</v>
      </c>
      <c r="S67" s="103" t="n">
        <f aca="false">IF(S$1="P",MAX(0,S$2-$C67),IF(S$1="C",MAX(0,$C67-S$2)))</f>
        <v>0</v>
      </c>
      <c r="T67" s="104" t="n">
        <f aca="false">A67</f>
        <v>2</v>
      </c>
      <c r="U67" s="105" t="n">
        <f aca="false">VLOOKUP($B67,Gas!$B$3:$E$2506,2)</f>
        <v>2.26</v>
      </c>
      <c r="V67" s="46" t="n">
        <f aca="false">C67/U67</f>
        <v>12.2345132743363</v>
      </c>
    </row>
    <row r="68" customFormat="false" ht="12.75" hidden="false" customHeight="false" outlineLevel="0" collapsed="false">
      <c r="A68" s="95" t="n">
        <f aca="false">MONTH(B68)+(YEAR(B68)-1998)*12</f>
        <v>2</v>
      </c>
      <c r="B68" s="101" t="n">
        <v>35831</v>
      </c>
      <c r="C68" s="102" t="n">
        <v>27.75</v>
      </c>
      <c r="D68" s="98" t="n">
        <f aca="false">LN(C68/C67)</f>
        <v>0.00361011222409979</v>
      </c>
      <c r="E68" s="106" t="n">
        <f aca="false">STDEV(D59:D68)*SQRT(trade_day)</f>
        <v>0.443638648157061</v>
      </c>
      <c r="G68" s="103" t="n">
        <f aca="false">IF(G$1="P",MAX(0,G$2-$C68),IF(G$1="C",MAX(0,$C68-G$2)))</f>
        <v>0</v>
      </c>
      <c r="H68" s="103" t="n">
        <f aca="false">IF(H$1="P",MAX(0,H$2-$C68),IF(H$1="C",MAX(0,$C68-H$2)))</f>
        <v>0</v>
      </c>
      <c r="I68" s="103" t="n">
        <f aca="false">IF(I$1="P",MAX(0,I$2-$C68),IF(I$1="C",MAX(0,$C68-I$2)))</f>
        <v>2.25</v>
      </c>
      <c r="J68" s="103" t="n">
        <f aca="false">IF(J$1="P",MAX(0,J$2-$C68),IF(J$1="C",MAX(0,$C68-J$2)))</f>
        <v>7.25</v>
      </c>
      <c r="K68" s="103" t="n">
        <f aca="false">IF(K$1="P",MAX(0,K$2-$C68),IF(K$1="C",MAX(0,$C68-K$2)))</f>
        <v>12.25</v>
      </c>
      <c r="L68" s="103" t="n">
        <f aca="false">IF(L$1="P",MAX(0,L$2-$C68),IF(L$1="C",MAX(0,$C68-L$2)))</f>
        <v>22.25</v>
      </c>
      <c r="M68" s="103" t="n">
        <f aca="false">IF(M$1="P",MAX(0,M$2-$C68),IF(M$1="C",MAX(0,$C68-M$2)))</f>
        <v>7.75</v>
      </c>
      <c r="N68" s="103" t="n">
        <f aca="false">IF(N$1="P",MAX(0,N$2-$C68),IF(N$1="C",MAX(0,$C68-N$2)))</f>
        <v>2.75</v>
      </c>
      <c r="O68" s="103" t="n">
        <f aca="false">IF(O$1="P",MAX(0,O$2-$C68),IF(O$1="C",MAX(0,$C68-O$2)))</f>
        <v>0</v>
      </c>
      <c r="P68" s="103" t="n">
        <f aca="false">IF(P$1="P",MAX(0,P$2-$C68),IF(P$1="C",MAX(0,$C68-P$2)))</f>
        <v>0</v>
      </c>
      <c r="Q68" s="103" t="n">
        <f aca="false">IF(Q$1="P",MAX(0,Q$2-$C68),IF(Q$1="C",MAX(0,$C68-Q$2)))</f>
        <v>0</v>
      </c>
      <c r="R68" s="103" t="n">
        <f aca="false">IF(R$1="P",MAX(0,R$2-$C68),IF(R$1="C",MAX(0,$C68-R$2)))</f>
        <v>0</v>
      </c>
      <c r="S68" s="103" t="n">
        <f aca="false">IF(S$1="P",MAX(0,S$2-$C68),IF(S$1="C",MAX(0,$C68-S$2)))</f>
        <v>0</v>
      </c>
      <c r="T68" s="104" t="n">
        <f aca="false">A68</f>
        <v>2</v>
      </c>
      <c r="U68" s="105" t="n">
        <f aca="false">VLOOKUP($B68,Gas!$B$3:$E$2506,2)</f>
        <v>2.215</v>
      </c>
      <c r="V68" s="46" t="n">
        <f aca="false">C68/U68</f>
        <v>12.5282167042889</v>
      </c>
    </row>
    <row r="69" customFormat="false" ht="12.75" hidden="false" customHeight="false" outlineLevel="0" collapsed="false">
      <c r="A69" s="95" t="n">
        <f aca="false">MONTH(B69)+(YEAR(B69)-1998)*12</f>
        <v>2</v>
      </c>
      <c r="B69" s="101" t="n">
        <v>35832</v>
      </c>
      <c r="C69" s="102" t="n">
        <v>27.67</v>
      </c>
      <c r="D69" s="98" t="n">
        <f aca="false">LN(C69/C68)</f>
        <v>-0.00288704639360895</v>
      </c>
      <c r="E69" s="106" t="n">
        <f aca="false">STDEV(D60:D69)*SQRT(trade_day)</f>
        <v>0.419226149107551</v>
      </c>
      <c r="G69" s="103" t="n">
        <f aca="false">IF(G$1="P",MAX(0,G$2-$C69),IF(G$1="C",MAX(0,$C69-G$2)))</f>
        <v>0</v>
      </c>
      <c r="H69" s="103" t="n">
        <f aca="false">IF(H$1="P",MAX(0,H$2-$C69),IF(H$1="C",MAX(0,$C69-H$2)))</f>
        <v>0</v>
      </c>
      <c r="I69" s="103" t="n">
        <f aca="false">IF(I$1="P",MAX(0,I$2-$C69),IF(I$1="C",MAX(0,$C69-I$2)))</f>
        <v>2.33</v>
      </c>
      <c r="J69" s="103" t="n">
        <f aca="false">IF(J$1="P",MAX(0,J$2-$C69),IF(J$1="C",MAX(0,$C69-J$2)))</f>
        <v>7.33</v>
      </c>
      <c r="K69" s="103" t="n">
        <f aca="false">IF(K$1="P",MAX(0,K$2-$C69),IF(K$1="C",MAX(0,$C69-K$2)))</f>
        <v>12.33</v>
      </c>
      <c r="L69" s="103" t="n">
        <f aca="false">IF(L$1="P",MAX(0,L$2-$C69),IF(L$1="C",MAX(0,$C69-L$2)))</f>
        <v>22.33</v>
      </c>
      <c r="M69" s="103" t="n">
        <f aca="false">IF(M$1="P",MAX(0,M$2-$C69),IF(M$1="C",MAX(0,$C69-M$2)))</f>
        <v>7.67</v>
      </c>
      <c r="N69" s="103" t="n">
        <f aca="false">IF(N$1="P",MAX(0,N$2-$C69),IF(N$1="C",MAX(0,$C69-N$2)))</f>
        <v>2.67</v>
      </c>
      <c r="O69" s="103" t="n">
        <f aca="false">IF(O$1="P",MAX(0,O$2-$C69),IF(O$1="C",MAX(0,$C69-O$2)))</f>
        <v>0</v>
      </c>
      <c r="P69" s="103" t="n">
        <f aca="false">IF(P$1="P",MAX(0,P$2-$C69),IF(P$1="C",MAX(0,$C69-P$2)))</f>
        <v>0</v>
      </c>
      <c r="Q69" s="103" t="n">
        <f aca="false">IF(Q$1="P",MAX(0,Q$2-$C69),IF(Q$1="C",MAX(0,$C69-Q$2)))</f>
        <v>0</v>
      </c>
      <c r="R69" s="103" t="n">
        <f aca="false">IF(R$1="P",MAX(0,R$2-$C69),IF(R$1="C",MAX(0,$C69-R$2)))</f>
        <v>0</v>
      </c>
      <c r="S69" s="103" t="n">
        <f aca="false">IF(S$1="P",MAX(0,S$2-$C69),IF(S$1="C",MAX(0,$C69-S$2)))</f>
        <v>0</v>
      </c>
      <c r="T69" s="104" t="n">
        <f aca="false">A69</f>
        <v>2</v>
      </c>
      <c r="U69" s="105" t="n">
        <f aca="false">VLOOKUP($B69,Gas!$B$3:$E$2506,2)</f>
        <v>2.305</v>
      </c>
      <c r="V69" s="46" t="n">
        <f aca="false">C69/U69</f>
        <v>12.0043383947939</v>
      </c>
    </row>
    <row r="70" customFormat="false" ht="12.75" hidden="false" customHeight="false" outlineLevel="0" collapsed="false">
      <c r="A70" s="95" t="n">
        <f aca="false">MONTH(B70)+(YEAR(B70)-1998)*12</f>
        <v>2</v>
      </c>
      <c r="B70" s="101" t="n">
        <v>35835</v>
      </c>
      <c r="C70" s="102" t="n">
        <v>29.74</v>
      </c>
      <c r="D70" s="98" t="n">
        <f aca="false">LN(C70/C69)</f>
        <v>0.0721441472331744</v>
      </c>
      <c r="E70" s="106" t="n">
        <f aca="false">STDEV(D61:D70)*SQRT(trade_day)</f>
        <v>0.560532744670728</v>
      </c>
      <c r="G70" s="103" t="n">
        <f aca="false">IF(G$1="P",MAX(0,G$2-$C70),IF(G$1="C",MAX(0,$C70-G$2)))</f>
        <v>0</v>
      </c>
      <c r="H70" s="103" t="n">
        <f aca="false">IF(H$1="P",MAX(0,H$2-$C70),IF(H$1="C",MAX(0,$C70-H$2)))</f>
        <v>0</v>
      </c>
      <c r="I70" s="103" t="n">
        <f aca="false">IF(I$1="P",MAX(0,I$2-$C70),IF(I$1="C",MAX(0,$C70-I$2)))</f>
        <v>0.260000000000002</v>
      </c>
      <c r="J70" s="103" t="n">
        <f aca="false">IF(J$1="P",MAX(0,J$2-$C70),IF(J$1="C",MAX(0,$C70-J$2)))</f>
        <v>5.26</v>
      </c>
      <c r="K70" s="103" t="n">
        <f aca="false">IF(K$1="P",MAX(0,K$2-$C70),IF(K$1="C",MAX(0,$C70-K$2)))</f>
        <v>10.26</v>
      </c>
      <c r="L70" s="103" t="n">
        <f aca="false">IF(L$1="P",MAX(0,L$2-$C70),IF(L$1="C",MAX(0,$C70-L$2)))</f>
        <v>20.26</v>
      </c>
      <c r="M70" s="103" t="n">
        <f aca="false">IF(M$1="P",MAX(0,M$2-$C70),IF(M$1="C",MAX(0,$C70-M$2)))</f>
        <v>9.74</v>
      </c>
      <c r="N70" s="103" t="n">
        <f aca="false">IF(N$1="P",MAX(0,N$2-$C70),IF(N$1="C",MAX(0,$C70-N$2)))</f>
        <v>4.74</v>
      </c>
      <c r="O70" s="103" t="n">
        <f aca="false">IF(O$1="P",MAX(0,O$2-$C70),IF(O$1="C",MAX(0,$C70-O$2)))</f>
        <v>0</v>
      </c>
      <c r="P70" s="103" t="n">
        <f aca="false">IF(P$1="P",MAX(0,P$2-$C70),IF(P$1="C",MAX(0,$C70-P$2)))</f>
        <v>0</v>
      </c>
      <c r="Q70" s="103" t="n">
        <f aca="false">IF(Q$1="P",MAX(0,Q$2-$C70),IF(Q$1="C",MAX(0,$C70-Q$2)))</f>
        <v>0</v>
      </c>
      <c r="R70" s="103" t="n">
        <f aca="false">IF(R$1="P",MAX(0,R$2-$C70),IF(R$1="C",MAX(0,$C70-R$2)))</f>
        <v>0</v>
      </c>
      <c r="S70" s="103" t="n">
        <f aca="false">IF(S$1="P",MAX(0,S$2-$C70),IF(S$1="C",MAX(0,$C70-S$2)))</f>
        <v>0</v>
      </c>
      <c r="T70" s="104" t="n">
        <f aca="false">A70</f>
        <v>2</v>
      </c>
      <c r="U70" s="105" t="n">
        <f aca="false">VLOOKUP($B70,Gas!$B$3:$E$2506,2)</f>
        <v>2.35</v>
      </c>
      <c r="V70" s="46" t="n">
        <f aca="false">C70/U70</f>
        <v>12.6553191489362</v>
      </c>
    </row>
    <row r="71" customFormat="false" ht="12.75" hidden="false" customHeight="false" outlineLevel="0" collapsed="false">
      <c r="A71" s="95" t="n">
        <f aca="false">MONTH(B71)+(YEAR(B71)-1998)*12</f>
        <v>2</v>
      </c>
      <c r="B71" s="101" t="n">
        <v>35836</v>
      </c>
      <c r="C71" s="102" t="n">
        <v>29.93</v>
      </c>
      <c r="D71" s="98" t="n">
        <f aca="false">LN(C71/C70)</f>
        <v>0.0063683808325986</v>
      </c>
      <c r="E71" s="106" t="n">
        <f aca="false">STDEV(D62:D71)*SQRT(trade_day)</f>
        <v>0.560941459930509</v>
      </c>
      <c r="G71" s="103" t="n">
        <f aca="false">IF(G$1="P",MAX(0,G$2-$C71),IF(G$1="C",MAX(0,$C71-G$2)))</f>
        <v>0</v>
      </c>
      <c r="H71" s="103" t="n">
        <f aca="false">IF(H$1="P",MAX(0,H$2-$C71),IF(H$1="C",MAX(0,$C71-H$2)))</f>
        <v>0</v>
      </c>
      <c r="I71" s="103" t="n">
        <f aca="false">IF(I$1="P",MAX(0,I$2-$C71),IF(I$1="C",MAX(0,$C71-I$2)))</f>
        <v>0.0700000000000003</v>
      </c>
      <c r="J71" s="103" t="n">
        <f aca="false">IF(J$1="P",MAX(0,J$2-$C71),IF(J$1="C",MAX(0,$C71-J$2)))</f>
        <v>5.07</v>
      </c>
      <c r="K71" s="103" t="n">
        <f aca="false">IF(K$1="P",MAX(0,K$2-$C71),IF(K$1="C",MAX(0,$C71-K$2)))</f>
        <v>10.07</v>
      </c>
      <c r="L71" s="103" t="n">
        <f aca="false">IF(L$1="P",MAX(0,L$2-$C71),IF(L$1="C",MAX(0,$C71-L$2)))</f>
        <v>20.07</v>
      </c>
      <c r="M71" s="103" t="n">
        <f aca="false">IF(M$1="P",MAX(0,M$2-$C71),IF(M$1="C",MAX(0,$C71-M$2)))</f>
        <v>9.93</v>
      </c>
      <c r="N71" s="103" t="n">
        <f aca="false">IF(N$1="P",MAX(0,N$2-$C71),IF(N$1="C",MAX(0,$C71-N$2)))</f>
        <v>4.93</v>
      </c>
      <c r="O71" s="103" t="n">
        <f aca="false">IF(O$1="P",MAX(0,O$2-$C71),IF(O$1="C",MAX(0,$C71-O$2)))</f>
        <v>0</v>
      </c>
      <c r="P71" s="103" t="n">
        <f aca="false">IF(P$1="P",MAX(0,P$2-$C71),IF(P$1="C",MAX(0,$C71-P$2)))</f>
        <v>0</v>
      </c>
      <c r="Q71" s="103" t="n">
        <f aca="false">IF(Q$1="P",MAX(0,Q$2-$C71),IF(Q$1="C",MAX(0,$C71-Q$2)))</f>
        <v>0</v>
      </c>
      <c r="R71" s="103" t="n">
        <f aca="false">IF(R$1="P",MAX(0,R$2-$C71),IF(R$1="C",MAX(0,$C71-R$2)))</f>
        <v>0</v>
      </c>
      <c r="S71" s="103" t="n">
        <f aca="false">IF(S$1="P",MAX(0,S$2-$C71),IF(S$1="C",MAX(0,$C71-S$2)))</f>
        <v>0</v>
      </c>
      <c r="T71" s="104" t="n">
        <f aca="false">A71</f>
        <v>2</v>
      </c>
      <c r="U71" s="105" t="n">
        <f aca="false">VLOOKUP($B71,Gas!$B$3:$E$2506,2)</f>
        <v>2.25</v>
      </c>
      <c r="V71" s="46" t="n">
        <f aca="false">C71/U71</f>
        <v>13.3022222222222</v>
      </c>
    </row>
    <row r="72" customFormat="false" ht="12.75" hidden="false" customHeight="false" outlineLevel="0" collapsed="false">
      <c r="A72" s="95" t="n">
        <f aca="false">MONTH(B72)+(YEAR(B72)-1998)*12</f>
        <v>2</v>
      </c>
      <c r="B72" s="101" t="n">
        <v>35837</v>
      </c>
      <c r="C72" s="102" t="n">
        <v>28.87</v>
      </c>
      <c r="D72" s="98" t="n">
        <f aca="false">LN(C72/C71)</f>
        <v>-0.0360583281897638</v>
      </c>
      <c r="E72" s="106" t="n">
        <f aca="false">STDEV(D63:D72)*SQRT(trade_day)</f>
        <v>0.570941031957841</v>
      </c>
      <c r="G72" s="103" t="n">
        <f aca="false">IF(G$1="P",MAX(0,G$2-$C72),IF(G$1="C",MAX(0,$C72-G$2)))</f>
        <v>0</v>
      </c>
      <c r="H72" s="103" t="n">
        <f aca="false">IF(H$1="P",MAX(0,H$2-$C72),IF(H$1="C",MAX(0,$C72-H$2)))</f>
        <v>0</v>
      </c>
      <c r="I72" s="103" t="n">
        <f aca="false">IF(I$1="P",MAX(0,I$2-$C72),IF(I$1="C",MAX(0,$C72-I$2)))</f>
        <v>1.13</v>
      </c>
      <c r="J72" s="103" t="n">
        <f aca="false">IF(J$1="P",MAX(0,J$2-$C72),IF(J$1="C",MAX(0,$C72-J$2)))</f>
        <v>6.13</v>
      </c>
      <c r="K72" s="103" t="n">
        <f aca="false">IF(K$1="P",MAX(0,K$2-$C72),IF(K$1="C",MAX(0,$C72-K$2)))</f>
        <v>11.13</v>
      </c>
      <c r="L72" s="103" t="n">
        <f aca="false">IF(L$1="P",MAX(0,L$2-$C72),IF(L$1="C",MAX(0,$C72-L$2)))</f>
        <v>21.13</v>
      </c>
      <c r="M72" s="103" t="n">
        <f aca="false">IF(M$1="P",MAX(0,M$2-$C72),IF(M$1="C",MAX(0,$C72-M$2)))</f>
        <v>8.87</v>
      </c>
      <c r="N72" s="103" t="n">
        <f aca="false">IF(N$1="P",MAX(0,N$2-$C72),IF(N$1="C",MAX(0,$C72-N$2)))</f>
        <v>3.87</v>
      </c>
      <c r="O72" s="103" t="n">
        <f aca="false">IF(O$1="P",MAX(0,O$2-$C72),IF(O$1="C",MAX(0,$C72-O$2)))</f>
        <v>0</v>
      </c>
      <c r="P72" s="103" t="n">
        <f aca="false">IF(P$1="P",MAX(0,P$2-$C72),IF(P$1="C",MAX(0,$C72-P$2)))</f>
        <v>0</v>
      </c>
      <c r="Q72" s="103" t="n">
        <f aca="false">IF(Q$1="P",MAX(0,Q$2-$C72),IF(Q$1="C",MAX(0,$C72-Q$2)))</f>
        <v>0</v>
      </c>
      <c r="R72" s="103" t="n">
        <f aca="false">IF(R$1="P",MAX(0,R$2-$C72),IF(R$1="C",MAX(0,$C72-R$2)))</f>
        <v>0</v>
      </c>
      <c r="S72" s="103" t="n">
        <f aca="false">IF(S$1="P",MAX(0,S$2-$C72),IF(S$1="C",MAX(0,$C72-S$2)))</f>
        <v>0</v>
      </c>
      <c r="T72" s="104" t="n">
        <f aca="false">A72</f>
        <v>2</v>
      </c>
      <c r="U72" s="105" t="n">
        <f aca="false">VLOOKUP($B72,Gas!$B$3:$E$2506,2)</f>
        <v>2.185</v>
      </c>
      <c r="V72" s="46" t="n">
        <f aca="false">C72/U72</f>
        <v>13.2128146453089</v>
      </c>
    </row>
    <row r="73" customFormat="false" ht="12.75" hidden="false" customHeight="false" outlineLevel="0" collapsed="false">
      <c r="A73" s="95" t="n">
        <f aca="false">MONTH(B73)+(YEAR(B73)-1998)*12</f>
        <v>2</v>
      </c>
      <c r="B73" s="101" t="n">
        <v>35838</v>
      </c>
      <c r="C73" s="102" t="n">
        <v>27.87</v>
      </c>
      <c r="D73" s="98" t="n">
        <f aca="false">LN(C73/C72)</f>
        <v>-0.0352521521809869</v>
      </c>
      <c r="E73" s="106" t="n">
        <f aca="false">STDEV(D64:D73)*SQRT(trade_day)</f>
        <v>0.54810327672254</v>
      </c>
      <c r="G73" s="103" t="n">
        <f aca="false">IF(G$1="P",MAX(0,G$2-$C73),IF(G$1="C",MAX(0,$C73-G$2)))</f>
        <v>0</v>
      </c>
      <c r="H73" s="103" t="n">
        <f aca="false">IF(H$1="P",MAX(0,H$2-$C73),IF(H$1="C",MAX(0,$C73-H$2)))</f>
        <v>0</v>
      </c>
      <c r="I73" s="103" t="n">
        <f aca="false">IF(I$1="P",MAX(0,I$2-$C73),IF(I$1="C",MAX(0,$C73-I$2)))</f>
        <v>2.13</v>
      </c>
      <c r="J73" s="103" t="n">
        <f aca="false">IF(J$1="P",MAX(0,J$2-$C73),IF(J$1="C",MAX(0,$C73-J$2)))</f>
        <v>7.13</v>
      </c>
      <c r="K73" s="103" t="n">
        <f aca="false">IF(K$1="P",MAX(0,K$2-$C73),IF(K$1="C",MAX(0,$C73-K$2)))</f>
        <v>12.13</v>
      </c>
      <c r="L73" s="103" t="n">
        <f aca="false">IF(L$1="P",MAX(0,L$2-$C73),IF(L$1="C",MAX(0,$C73-L$2)))</f>
        <v>22.13</v>
      </c>
      <c r="M73" s="103" t="n">
        <f aca="false">IF(M$1="P",MAX(0,M$2-$C73),IF(M$1="C",MAX(0,$C73-M$2)))</f>
        <v>7.87</v>
      </c>
      <c r="N73" s="103" t="n">
        <f aca="false">IF(N$1="P",MAX(0,N$2-$C73),IF(N$1="C",MAX(0,$C73-N$2)))</f>
        <v>2.87</v>
      </c>
      <c r="O73" s="103" t="n">
        <f aca="false">IF(O$1="P",MAX(0,O$2-$C73),IF(O$1="C",MAX(0,$C73-O$2)))</f>
        <v>0</v>
      </c>
      <c r="P73" s="103" t="n">
        <f aca="false">IF(P$1="P",MAX(0,P$2-$C73),IF(P$1="C",MAX(0,$C73-P$2)))</f>
        <v>0</v>
      </c>
      <c r="Q73" s="103" t="n">
        <f aca="false">IF(Q$1="P",MAX(0,Q$2-$C73),IF(Q$1="C",MAX(0,$C73-Q$2)))</f>
        <v>0</v>
      </c>
      <c r="R73" s="103" t="n">
        <f aca="false">IF(R$1="P",MAX(0,R$2-$C73),IF(R$1="C",MAX(0,$C73-R$2)))</f>
        <v>0</v>
      </c>
      <c r="S73" s="103" t="n">
        <f aca="false">IF(S$1="P",MAX(0,S$2-$C73),IF(S$1="C",MAX(0,$C73-S$2)))</f>
        <v>0</v>
      </c>
      <c r="T73" s="104" t="n">
        <f aca="false">A73</f>
        <v>2</v>
      </c>
      <c r="U73" s="105" t="n">
        <f aca="false">VLOOKUP($B73,Gas!$B$3:$E$2506,2)</f>
        <v>2.215</v>
      </c>
      <c r="V73" s="46" t="n">
        <f aca="false">C73/U73</f>
        <v>12.5823927765237</v>
      </c>
    </row>
    <row r="74" customFormat="false" ht="12.75" hidden="false" customHeight="false" outlineLevel="0" collapsed="false">
      <c r="A74" s="95" t="n">
        <f aca="false">MONTH(B74)+(YEAR(B74)-1998)*12</f>
        <v>2</v>
      </c>
      <c r="B74" s="101" t="n">
        <v>35839</v>
      </c>
      <c r="C74" s="102" t="n">
        <v>26.18</v>
      </c>
      <c r="D74" s="98" t="n">
        <f aca="false">LN(C74/C73)</f>
        <v>-0.062555081012103</v>
      </c>
      <c r="E74" s="106" t="n">
        <f aca="false">STDEV(D65:D74)*SQRT(trade_day)</f>
        <v>0.610451803480954</v>
      </c>
      <c r="G74" s="103" t="n">
        <f aca="false">IF(G$1="P",MAX(0,G$2-$C74),IF(G$1="C",MAX(0,$C74-G$2)))</f>
        <v>0</v>
      </c>
      <c r="H74" s="103" t="n">
        <f aca="false">IF(H$1="P",MAX(0,H$2-$C74),IF(H$1="C",MAX(0,$C74-H$2)))</f>
        <v>0</v>
      </c>
      <c r="I74" s="103" t="n">
        <f aca="false">IF(I$1="P",MAX(0,I$2-$C74),IF(I$1="C",MAX(0,$C74-I$2)))</f>
        <v>3.82</v>
      </c>
      <c r="J74" s="103" t="n">
        <f aca="false">IF(J$1="P",MAX(0,J$2-$C74),IF(J$1="C",MAX(0,$C74-J$2)))</f>
        <v>8.82</v>
      </c>
      <c r="K74" s="103" t="n">
        <f aca="false">IF(K$1="P",MAX(0,K$2-$C74),IF(K$1="C",MAX(0,$C74-K$2)))</f>
        <v>13.82</v>
      </c>
      <c r="L74" s="103" t="n">
        <f aca="false">IF(L$1="P",MAX(0,L$2-$C74),IF(L$1="C",MAX(0,$C74-L$2)))</f>
        <v>23.82</v>
      </c>
      <c r="M74" s="103" t="n">
        <f aca="false">IF(M$1="P",MAX(0,M$2-$C74),IF(M$1="C",MAX(0,$C74-M$2)))</f>
        <v>6.18</v>
      </c>
      <c r="N74" s="103" t="n">
        <f aca="false">IF(N$1="P",MAX(0,N$2-$C74),IF(N$1="C",MAX(0,$C74-N$2)))</f>
        <v>1.18</v>
      </c>
      <c r="O74" s="103" t="n">
        <f aca="false">IF(O$1="P",MAX(0,O$2-$C74),IF(O$1="C",MAX(0,$C74-O$2)))</f>
        <v>0</v>
      </c>
      <c r="P74" s="103" t="n">
        <f aca="false">IF(P$1="P",MAX(0,P$2-$C74),IF(P$1="C",MAX(0,$C74-P$2)))</f>
        <v>0</v>
      </c>
      <c r="Q74" s="103" t="n">
        <f aca="false">IF(Q$1="P",MAX(0,Q$2-$C74),IF(Q$1="C",MAX(0,$C74-Q$2)))</f>
        <v>0</v>
      </c>
      <c r="R74" s="103" t="n">
        <f aca="false">IF(R$1="P",MAX(0,R$2-$C74),IF(R$1="C",MAX(0,$C74-R$2)))</f>
        <v>0</v>
      </c>
      <c r="S74" s="103" t="n">
        <f aca="false">IF(S$1="P",MAX(0,S$2-$C74),IF(S$1="C",MAX(0,$C74-S$2)))</f>
        <v>0</v>
      </c>
      <c r="T74" s="104" t="n">
        <f aca="false">A74</f>
        <v>2</v>
      </c>
      <c r="U74" s="105" t="n">
        <f aca="false">VLOOKUP($B74,Gas!$B$3:$E$2506,2)</f>
        <v>2.195</v>
      </c>
      <c r="V74" s="46" t="n">
        <f aca="false">C74/U74</f>
        <v>11.9271070615034</v>
      </c>
    </row>
    <row r="75" customFormat="false" ht="12.75" hidden="false" customHeight="false" outlineLevel="0" collapsed="false">
      <c r="A75" s="95" t="n">
        <f aca="false">MONTH(B75)+(YEAR(B75)-1998)*12</f>
        <v>2</v>
      </c>
      <c r="B75" s="101" t="n">
        <v>35842</v>
      </c>
      <c r="C75" s="102" t="n">
        <v>26.78</v>
      </c>
      <c r="D75" s="98" t="n">
        <f aca="false">LN(C75/C74)</f>
        <v>0.0226595797812726</v>
      </c>
      <c r="E75" s="106" t="n">
        <f aca="false">STDEV(D66:D75)*SQRT(trade_day)</f>
        <v>0.634534294625376</v>
      </c>
      <c r="G75" s="103" t="n">
        <f aca="false">IF(G$1="P",MAX(0,G$2-$C75),IF(G$1="C",MAX(0,$C75-G$2)))</f>
        <v>0</v>
      </c>
      <c r="H75" s="103" t="n">
        <f aca="false">IF(H$1="P",MAX(0,H$2-$C75),IF(H$1="C",MAX(0,$C75-H$2)))</f>
        <v>0</v>
      </c>
      <c r="I75" s="103" t="n">
        <f aca="false">IF(I$1="P",MAX(0,I$2-$C75),IF(I$1="C",MAX(0,$C75-I$2)))</f>
        <v>3.22</v>
      </c>
      <c r="J75" s="103" t="n">
        <f aca="false">IF(J$1="P",MAX(0,J$2-$C75),IF(J$1="C",MAX(0,$C75-J$2)))</f>
        <v>8.22</v>
      </c>
      <c r="K75" s="103" t="n">
        <f aca="false">IF(K$1="P",MAX(0,K$2-$C75),IF(K$1="C",MAX(0,$C75-K$2)))</f>
        <v>13.22</v>
      </c>
      <c r="L75" s="103" t="n">
        <f aca="false">IF(L$1="P",MAX(0,L$2-$C75),IF(L$1="C",MAX(0,$C75-L$2)))</f>
        <v>23.22</v>
      </c>
      <c r="M75" s="103" t="n">
        <f aca="false">IF(M$1="P",MAX(0,M$2-$C75),IF(M$1="C",MAX(0,$C75-M$2)))</f>
        <v>6.78</v>
      </c>
      <c r="N75" s="103" t="n">
        <f aca="false">IF(N$1="P",MAX(0,N$2-$C75),IF(N$1="C",MAX(0,$C75-N$2)))</f>
        <v>1.78</v>
      </c>
      <c r="O75" s="103" t="n">
        <f aca="false">IF(O$1="P",MAX(0,O$2-$C75),IF(O$1="C",MAX(0,$C75-O$2)))</f>
        <v>0</v>
      </c>
      <c r="P75" s="103" t="n">
        <f aca="false">IF(P$1="P",MAX(0,P$2-$C75),IF(P$1="C",MAX(0,$C75-P$2)))</f>
        <v>0</v>
      </c>
      <c r="Q75" s="103" t="n">
        <f aca="false">IF(Q$1="P",MAX(0,Q$2-$C75),IF(Q$1="C",MAX(0,$C75-Q$2)))</f>
        <v>0</v>
      </c>
      <c r="R75" s="103" t="n">
        <f aca="false">IF(R$1="P",MAX(0,R$2-$C75),IF(R$1="C",MAX(0,$C75-R$2)))</f>
        <v>0</v>
      </c>
      <c r="S75" s="103" t="n">
        <f aca="false">IF(S$1="P",MAX(0,S$2-$C75),IF(S$1="C",MAX(0,$C75-S$2)))</f>
        <v>0</v>
      </c>
      <c r="T75" s="104" t="n">
        <f aca="false">A75</f>
        <v>2</v>
      </c>
      <c r="U75" s="105" t="n">
        <f aca="false">VLOOKUP($B75,Gas!$B$3:$E$2506,2)</f>
        <v>2.22</v>
      </c>
      <c r="V75" s="46" t="n">
        <f aca="false">C75/U75</f>
        <v>12.0630630630631</v>
      </c>
    </row>
    <row r="76" customFormat="false" ht="12.75" hidden="false" customHeight="false" outlineLevel="0" collapsed="false">
      <c r="A76" s="95" t="n">
        <f aca="false">MONTH(B76)+(YEAR(B76)-1998)*12</f>
        <v>2</v>
      </c>
      <c r="B76" s="101" t="n">
        <v>35844</v>
      </c>
      <c r="C76" s="102" t="n">
        <v>26.42</v>
      </c>
      <c r="D76" s="98" t="n">
        <f aca="false">LN(C76/C75)</f>
        <v>-0.0135340411688472</v>
      </c>
      <c r="E76" s="106" t="n">
        <f aca="false">STDEV(D67:D76)*SQRT(trade_day)</f>
        <v>0.59539576933952</v>
      </c>
      <c r="G76" s="103" t="n">
        <f aca="false">IF(G$1="P",MAX(0,G$2-$C76),IF(G$1="C",MAX(0,$C76-G$2)))</f>
        <v>0</v>
      </c>
      <c r="H76" s="103" t="n">
        <f aca="false">IF(H$1="P",MAX(0,H$2-$C76),IF(H$1="C",MAX(0,$C76-H$2)))</f>
        <v>0</v>
      </c>
      <c r="I76" s="103" t="n">
        <f aca="false">IF(I$1="P",MAX(0,I$2-$C76),IF(I$1="C",MAX(0,$C76-I$2)))</f>
        <v>3.58</v>
      </c>
      <c r="J76" s="103" t="n">
        <f aca="false">IF(J$1="P",MAX(0,J$2-$C76),IF(J$1="C",MAX(0,$C76-J$2)))</f>
        <v>8.58</v>
      </c>
      <c r="K76" s="103" t="n">
        <f aca="false">IF(K$1="P",MAX(0,K$2-$C76),IF(K$1="C",MAX(0,$C76-K$2)))</f>
        <v>13.58</v>
      </c>
      <c r="L76" s="103" t="n">
        <f aca="false">IF(L$1="P",MAX(0,L$2-$C76),IF(L$1="C",MAX(0,$C76-L$2)))</f>
        <v>23.58</v>
      </c>
      <c r="M76" s="103" t="n">
        <f aca="false">IF(M$1="P",MAX(0,M$2-$C76),IF(M$1="C",MAX(0,$C76-M$2)))</f>
        <v>6.42</v>
      </c>
      <c r="N76" s="103" t="n">
        <f aca="false">IF(N$1="P",MAX(0,N$2-$C76),IF(N$1="C",MAX(0,$C76-N$2)))</f>
        <v>1.42</v>
      </c>
      <c r="O76" s="103" t="n">
        <f aca="false">IF(O$1="P",MAX(0,O$2-$C76),IF(O$1="C",MAX(0,$C76-O$2)))</f>
        <v>0</v>
      </c>
      <c r="P76" s="103" t="n">
        <f aca="false">IF(P$1="P",MAX(0,P$2-$C76),IF(P$1="C",MAX(0,$C76-P$2)))</f>
        <v>0</v>
      </c>
      <c r="Q76" s="103" t="n">
        <f aca="false">IF(Q$1="P",MAX(0,Q$2-$C76),IF(Q$1="C",MAX(0,$C76-Q$2)))</f>
        <v>0</v>
      </c>
      <c r="R76" s="103" t="n">
        <f aca="false">IF(R$1="P",MAX(0,R$2-$C76),IF(R$1="C",MAX(0,$C76-R$2)))</f>
        <v>0</v>
      </c>
      <c r="S76" s="103" t="n">
        <f aca="false">IF(S$1="P",MAX(0,S$2-$C76),IF(S$1="C",MAX(0,$C76-S$2)))</f>
        <v>0</v>
      </c>
      <c r="T76" s="104" t="n">
        <f aca="false">A76</f>
        <v>2</v>
      </c>
      <c r="U76" s="105" t="n">
        <f aca="false">VLOOKUP($B76,Gas!$B$3:$E$2506,2)</f>
        <v>2.175</v>
      </c>
      <c r="V76" s="46" t="n">
        <f aca="false">C76/U76</f>
        <v>12.1471264367816</v>
      </c>
    </row>
    <row r="77" customFormat="false" ht="12.75" hidden="false" customHeight="false" outlineLevel="0" collapsed="false">
      <c r="A77" s="95" t="n">
        <f aca="false">MONTH(B77)+(YEAR(B77)-1998)*12</f>
        <v>2</v>
      </c>
      <c r="B77" s="101" t="n">
        <v>35845</v>
      </c>
      <c r="C77" s="102" t="n">
        <v>26.43</v>
      </c>
      <c r="D77" s="98" t="n">
        <f aca="false">LN(C77/C76)</f>
        <v>0.000378429522018471</v>
      </c>
      <c r="E77" s="106" t="n">
        <f aca="false">STDEV(D68:D77)*SQRT(trade_day)</f>
        <v>0.582520673944458</v>
      </c>
      <c r="G77" s="103" t="n">
        <f aca="false">IF(G$1="P",MAX(0,G$2-$C77),IF(G$1="C",MAX(0,$C77-G$2)))</f>
        <v>0</v>
      </c>
      <c r="H77" s="103" t="n">
        <f aca="false">IF(H$1="P",MAX(0,H$2-$C77),IF(H$1="C",MAX(0,$C77-H$2)))</f>
        <v>0</v>
      </c>
      <c r="I77" s="103" t="n">
        <f aca="false">IF(I$1="P",MAX(0,I$2-$C77),IF(I$1="C",MAX(0,$C77-I$2)))</f>
        <v>3.57</v>
      </c>
      <c r="J77" s="103" t="n">
        <f aca="false">IF(J$1="P",MAX(0,J$2-$C77),IF(J$1="C",MAX(0,$C77-J$2)))</f>
        <v>8.57</v>
      </c>
      <c r="K77" s="103" t="n">
        <f aca="false">IF(K$1="P",MAX(0,K$2-$C77),IF(K$1="C",MAX(0,$C77-K$2)))</f>
        <v>13.57</v>
      </c>
      <c r="L77" s="103" t="n">
        <f aca="false">IF(L$1="P",MAX(0,L$2-$C77),IF(L$1="C",MAX(0,$C77-L$2)))</f>
        <v>23.57</v>
      </c>
      <c r="M77" s="103" t="n">
        <f aca="false">IF(M$1="P",MAX(0,M$2-$C77),IF(M$1="C",MAX(0,$C77-M$2)))</f>
        <v>6.43</v>
      </c>
      <c r="N77" s="103" t="n">
        <f aca="false">IF(N$1="P",MAX(0,N$2-$C77),IF(N$1="C",MAX(0,$C77-N$2)))</f>
        <v>1.43</v>
      </c>
      <c r="O77" s="103" t="n">
        <f aca="false">IF(O$1="P",MAX(0,O$2-$C77),IF(O$1="C",MAX(0,$C77-O$2)))</f>
        <v>0</v>
      </c>
      <c r="P77" s="103" t="n">
        <f aca="false">IF(P$1="P",MAX(0,P$2-$C77),IF(P$1="C",MAX(0,$C77-P$2)))</f>
        <v>0</v>
      </c>
      <c r="Q77" s="103" t="n">
        <f aca="false">IF(Q$1="P",MAX(0,Q$2-$C77),IF(Q$1="C",MAX(0,$C77-Q$2)))</f>
        <v>0</v>
      </c>
      <c r="R77" s="103" t="n">
        <f aca="false">IF(R$1="P",MAX(0,R$2-$C77),IF(R$1="C",MAX(0,$C77-R$2)))</f>
        <v>0</v>
      </c>
      <c r="S77" s="103" t="n">
        <f aca="false">IF(S$1="P",MAX(0,S$2-$C77),IF(S$1="C",MAX(0,$C77-S$2)))</f>
        <v>0</v>
      </c>
      <c r="T77" s="104" t="n">
        <f aca="false">A77</f>
        <v>2</v>
      </c>
      <c r="U77" s="105" t="n">
        <f aca="false">VLOOKUP($B77,Gas!$B$3:$E$2506,2)</f>
        <v>2.18</v>
      </c>
      <c r="V77" s="46" t="n">
        <f aca="false">C77/U77</f>
        <v>12.1238532110092</v>
      </c>
    </row>
    <row r="78" customFormat="false" ht="12.75" hidden="false" customHeight="false" outlineLevel="0" collapsed="false">
      <c r="A78" s="95" t="n">
        <f aca="false">MONTH(B78)+(YEAR(B78)-1998)*12</f>
        <v>2</v>
      </c>
      <c r="B78" s="101" t="n">
        <v>35846</v>
      </c>
      <c r="C78" s="102" t="n">
        <v>26.75</v>
      </c>
      <c r="D78" s="98" t="n">
        <f aca="false">LN(C78/C77)</f>
        <v>0.0120347447258178</v>
      </c>
      <c r="E78" s="106" t="n">
        <f aca="false">STDEV(D69:D78)*SQRT(trade_day)</f>
        <v>0.587287332663361</v>
      </c>
      <c r="G78" s="103" t="n">
        <f aca="false">IF(G$1="P",MAX(0,G$2-$C78),IF(G$1="C",MAX(0,$C78-G$2)))</f>
        <v>0</v>
      </c>
      <c r="H78" s="103" t="n">
        <f aca="false">IF(H$1="P",MAX(0,H$2-$C78),IF(H$1="C",MAX(0,$C78-H$2)))</f>
        <v>0</v>
      </c>
      <c r="I78" s="103" t="n">
        <f aca="false">IF(I$1="P",MAX(0,I$2-$C78),IF(I$1="C",MAX(0,$C78-I$2)))</f>
        <v>3.25</v>
      </c>
      <c r="J78" s="103" t="n">
        <f aca="false">IF(J$1="P",MAX(0,J$2-$C78),IF(J$1="C",MAX(0,$C78-J$2)))</f>
        <v>8.25</v>
      </c>
      <c r="K78" s="103" t="n">
        <f aca="false">IF(K$1="P",MAX(0,K$2-$C78),IF(K$1="C",MAX(0,$C78-K$2)))</f>
        <v>13.25</v>
      </c>
      <c r="L78" s="103" t="n">
        <f aca="false">IF(L$1="P",MAX(0,L$2-$C78),IF(L$1="C",MAX(0,$C78-L$2)))</f>
        <v>23.25</v>
      </c>
      <c r="M78" s="103" t="n">
        <f aca="false">IF(M$1="P",MAX(0,M$2-$C78),IF(M$1="C",MAX(0,$C78-M$2)))</f>
        <v>6.75</v>
      </c>
      <c r="N78" s="103" t="n">
        <f aca="false">IF(N$1="P",MAX(0,N$2-$C78),IF(N$1="C",MAX(0,$C78-N$2)))</f>
        <v>1.75</v>
      </c>
      <c r="O78" s="103" t="n">
        <f aca="false">IF(O$1="P",MAX(0,O$2-$C78),IF(O$1="C",MAX(0,$C78-O$2)))</f>
        <v>0</v>
      </c>
      <c r="P78" s="103" t="n">
        <f aca="false">IF(P$1="P",MAX(0,P$2-$C78),IF(P$1="C",MAX(0,$C78-P$2)))</f>
        <v>0</v>
      </c>
      <c r="Q78" s="103" t="n">
        <f aca="false">IF(Q$1="P",MAX(0,Q$2-$C78),IF(Q$1="C",MAX(0,$C78-Q$2)))</f>
        <v>0</v>
      </c>
      <c r="R78" s="103" t="n">
        <f aca="false">IF(R$1="P",MAX(0,R$2-$C78),IF(R$1="C",MAX(0,$C78-R$2)))</f>
        <v>0</v>
      </c>
      <c r="S78" s="103" t="n">
        <f aca="false">IF(S$1="P",MAX(0,S$2-$C78),IF(S$1="C",MAX(0,$C78-S$2)))</f>
        <v>0</v>
      </c>
      <c r="T78" s="104" t="n">
        <f aca="false">A78</f>
        <v>2</v>
      </c>
      <c r="U78" s="105" t="n">
        <f aca="false">VLOOKUP($B78,Gas!$B$3:$E$2506,2)</f>
        <v>2.22</v>
      </c>
      <c r="V78" s="46" t="n">
        <f aca="false">C78/U78</f>
        <v>12.0495495495495</v>
      </c>
    </row>
    <row r="79" customFormat="false" ht="12.75" hidden="false" customHeight="false" outlineLevel="0" collapsed="false">
      <c r="A79" s="95" t="n">
        <f aca="false">MONTH(B79)+(YEAR(B79)-1998)*12</f>
        <v>2</v>
      </c>
      <c r="B79" s="101" t="n">
        <v>35849</v>
      </c>
      <c r="C79" s="102" t="n">
        <v>23.5</v>
      </c>
      <c r="D79" s="98" t="n">
        <f aca="false">LN(C79/C78)</f>
        <v>-0.129534052191902</v>
      </c>
      <c r="E79" s="106" t="n">
        <f aca="false">STDEV(D70:D79)*SQRT(trade_day)</f>
        <v>0.860455247535223</v>
      </c>
      <c r="G79" s="103" t="n">
        <f aca="false">IF(G$1="P",MAX(0,G$2-$C79),IF(G$1="C",MAX(0,$C79-G$2)))</f>
        <v>0</v>
      </c>
      <c r="H79" s="103" t="n">
        <f aca="false">IF(H$1="P",MAX(0,H$2-$C79),IF(H$1="C",MAX(0,$C79-H$2)))</f>
        <v>1.5</v>
      </c>
      <c r="I79" s="103" t="n">
        <f aca="false">IF(I$1="P",MAX(0,I$2-$C79),IF(I$1="C",MAX(0,$C79-I$2)))</f>
        <v>6.5</v>
      </c>
      <c r="J79" s="103" t="n">
        <f aca="false">IF(J$1="P",MAX(0,J$2-$C79),IF(J$1="C",MAX(0,$C79-J$2)))</f>
        <v>11.5</v>
      </c>
      <c r="K79" s="103" t="n">
        <f aca="false">IF(K$1="P",MAX(0,K$2-$C79),IF(K$1="C",MAX(0,$C79-K$2)))</f>
        <v>16.5</v>
      </c>
      <c r="L79" s="103" t="n">
        <f aca="false">IF(L$1="P",MAX(0,L$2-$C79),IF(L$1="C",MAX(0,$C79-L$2)))</f>
        <v>26.5</v>
      </c>
      <c r="M79" s="103" t="n">
        <f aca="false">IF(M$1="P",MAX(0,M$2-$C79),IF(M$1="C",MAX(0,$C79-M$2)))</f>
        <v>3.5</v>
      </c>
      <c r="N79" s="103" t="n">
        <f aca="false">IF(N$1="P",MAX(0,N$2-$C79),IF(N$1="C",MAX(0,$C79-N$2)))</f>
        <v>0</v>
      </c>
      <c r="O79" s="103" t="n">
        <f aca="false">IF(O$1="P",MAX(0,O$2-$C79),IF(O$1="C",MAX(0,$C79-O$2)))</f>
        <v>0</v>
      </c>
      <c r="P79" s="103" t="n">
        <f aca="false">IF(P$1="P",MAX(0,P$2-$C79),IF(P$1="C",MAX(0,$C79-P$2)))</f>
        <v>0</v>
      </c>
      <c r="Q79" s="103" t="n">
        <f aca="false">IF(Q$1="P",MAX(0,Q$2-$C79),IF(Q$1="C",MAX(0,$C79-Q$2)))</f>
        <v>0</v>
      </c>
      <c r="R79" s="103" t="n">
        <f aca="false">IF(R$1="P",MAX(0,R$2-$C79),IF(R$1="C",MAX(0,$C79-R$2)))</f>
        <v>0</v>
      </c>
      <c r="S79" s="103" t="n">
        <f aca="false">IF(S$1="P",MAX(0,S$2-$C79),IF(S$1="C",MAX(0,$C79-S$2)))</f>
        <v>0</v>
      </c>
      <c r="T79" s="104" t="n">
        <f aca="false">A79</f>
        <v>2</v>
      </c>
      <c r="U79" s="105" t="n">
        <f aca="false">VLOOKUP($B79,Gas!$B$3:$E$2506,2)</f>
        <v>2.19</v>
      </c>
      <c r="V79" s="46" t="n">
        <f aca="false">C79/U79</f>
        <v>10.7305936073059</v>
      </c>
    </row>
    <row r="80" customFormat="false" ht="12.75" hidden="false" customHeight="false" outlineLevel="0" collapsed="false">
      <c r="A80" s="95" t="n">
        <f aca="false">MONTH(B80)+(YEAR(B80)-1998)*12</f>
        <v>2</v>
      </c>
      <c r="B80" s="101" t="n">
        <v>35850</v>
      </c>
      <c r="C80" s="102" t="n">
        <v>25.16</v>
      </c>
      <c r="D80" s="98" t="n">
        <f aca="false">LN(C80/C79)</f>
        <v>0.0682550106821264</v>
      </c>
      <c r="E80" s="106" t="n">
        <f aca="false">STDEV(D71:D80)*SQRT(trade_day)</f>
        <v>0.849496509834763</v>
      </c>
      <c r="G80" s="103" t="n">
        <f aca="false">IF(G$1="P",MAX(0,G$2-$C80),IF(G$1="C",MAX(0,$C80-G$2)))</f>
        <v>0</v>
      </c>
      <c r="H80" s="103" t="n">
        <f aca="false">IF(H$1="P",MAX(0,H$2-$C80),IF(H$1="C",MAX(0,$C80-H$2)))</f>
        <v>0</v>
      </c>
      <c r="I80" s="103" t="n">
        <f aca="false">IF(I$1="P",MAX(0,I$2-$C80),IF(I$1="C",MAX(0,$C80-I$2)))</f>
        <v>4.84</v>
      </c>
      <c r="J80" s="103" t="n">
        <f aca="false">IF(J$1="P",MAX(0,J$2-$C80),IF(J$1="C",MAX(0,$C80-J$2)))</f>
        <v>9.84</v>
      </c>
      <c r="K80" s="103" t="n">
        <f aca="false">IF(K$1="P",MAX(0,K$2-$C80),IF(K$1="C",MAX(0,$C80-K$2)))</f>
        <v>14.84</v>
      </c>
      <c r="L80" s="103" t="n">
        <f aca="false">IF(L$1="P",MAX(0,L$2-$C80),IF(L$1="C",MAX(0,$C80-L$2)))</f>
        <v>24.84</v>
      </c>
      <c r="M80" s="103" t="n">
        <f aca="false">IF(M$1="P",MAX(0,M$2-$C80),IF(M$1="C",MAX(0,$C80-M$2)))</f>
        <v>5.16</v>
      </c>
      <c r="N80" s="103" t="n">
        <f aca="false">IF(N$1="P",MAX(0,N$2-$C80),IF(N$1="C",MAX(0,$C80-N$2)))</f>
        <v>0.16</v>
      </c>
      <c r="O80" s="103" t="n">
        <f aca="false">IF(O$1="P",MAX(0,O$2-$C80),IF(O$1="C",MAX(0,$C80-O$2)))</f>
        <v>0</v>
      </c>
      <c r="P80" s="103" t="n">
        <f aca="false">IF(P$1="P",MAX(0,P$2-$C80),IF(P$1="C",MAX(0,$C80-P$2)))</f>
        <v>0</v>
      </c>
      <c r="Q80" s="103" t="n">
        <f aca="false">IF(Q$1="P",MAX(0,Q$2-$C80),IF(Q$1="C",MAX(0,$C80-Q$2)))</f>
        <v>0</v>
      </c>
      <c r="R80" s="103" t="n">
        <f aca="false">IF(R$1="P",MAX(0,R$2-$C80),IF(R$1="C",MAX(0,$C80-R$2)))</f>
        <v>0</v>
      </c>
      <c r="S80" s="103" t="n">
        <f aca="false">IF(S$1="P",MAX(0,S$2-$C80),IF(S$1="C",MAX(0,$C80-S$2)))</f>
        <v>0</v>
      </c>
      <c r="T80" s="104" t="n">
        <f aca="false">A80</f>
        <v>2</v>
      </c>
      <c r="U80" s="105" t="n">
        <f aca="false">VLOOKUP($B80,Gas!$B$3:$E$2506,2)</f>
        <v>2.19</v>
      </c>
      <c r="V80" s="46" t="n">
        <f aca="false">C80/U80</f>
        <v>11.4885844748858</v>
      </c>
    </row>
    <row r="81" customFormat="false" ht="12.75" hidden="false" customHeight="false" outlineLevel="0" collapsed="false">
      <c r="A81" s="95" t="n">
        <f aca="false">MONTH(B81)+(YEAR(B81)-1998)*12</f>
        <v>2</v>
      </c>
      <c r="B81" s="101" t="n">
        <v>35851</v>
      </c>
      <c r="C81" s="102" t="n">
        <v>24.5</v>
      </c>
      <c r="D81" s="98" t="n">
        <f aca="false">LN(C81/C80)</f>
        <v>-0.0265823142815585</v>
      </c>
      <c r="E81" s="106" t="n">
        <f aca="false">STDEV(D72:D81)*SQRT(trade_day)</f>
        <v>0.840544886431107</v>
      </c>
      <c r="G81" s="103" t="n">
        <f aca="false">IF(G$1="P",MAX(0,G$2-$C81),IF(G$1="C",MAX(0,$C81-G$2)))</f>
        <v>0</v>
      </c>
      <c r="H81" s="103" t="n">
        <f aca="false">IF(H$1="P",MAX(0,H$2-$C81),IF(H$1="C",MAX(0,$C81-H$2)))</f>
        <v>0.5</v>
      </c>
      <c r="I81" s="103" t="n">
        <f aca="false">IF(I$1="P",MAX(0,I$2-$C81),IF(I$1="C",MAX(0,$C81-I$2)))</f>
        <v>5.5</v>
      </c>
      <c r="J81" s="103" t="n">
        <f aca="false">IF(J$1="P",MAX(0,J$2-$C81),IF(J$1="C",MAX(0,$C81-J$2)))</f>
        <v>10.5</v>
      </c>
      <c r="K81" s="103" t="n">
        <f aca="false">IF(K$1="P",MAX(0,K$2-$C81),IF(K$1="C",MAX(0,$C81-K$2)))</f>
        <v>15.5</v>
      </c>
      <c r="L81" s="103" t="n">
        <f aca="false">IF(L$1="P",MAX(0,L$2-$C81),IF(L$1="C",MAX(0,$C81-L$2)))</f>
        <v>25.5</v>
      </c>
      <c r="M81" s="103" t="n">
        <f aca="false">IF(M$1="P",MAX(0,M$2-$C81),IF(M$1="C",MAX(0,$C81-M$2)))</f>
        <v>4.5</v>
      </c>
      <c r="N81" s="103" t="n">
        <f aca="false">IF(N$1="P",MAX(0,N$2-$C81),IF(N$1="C",MAX(0,$C81-N$2)))</f>
        <v>0</v>
      </c>
      <c r="O81" s="103" t="n">
        <f aca="false">IF(O$1="P",MAX(0,O$2-$C81),IF(O$1="C",MAX(0,$C81-O$2)))</f>
        <v>0</v>
      </c>
      <c r="P81" s="103" t="n">
        <f aca="false">IF(P$1="P",MAX(0,P$2-$C81),IF(P$1="C",MAX(0,$C81-P$2)))</f>
        <v>0</v>
      </c>
      <c r="Q81" s="103" t="n">
        <f aca="false">IF(Q$1="P",MAX(0,Q$2-$C81),IF(Q$1="C",MAX(0,$C81-Q$2)))</f>
        <v>0</v>
      </c>
      <c r="R81" s="103" t="n">
        <f aca="false">IF(R$1="P",MAX(0,R$2-$C81),IF(R$1="C",MAX(0,$C81-R$2)))</f>
        <v>0</v>
      </c>
      <c r="S81" s="103" t="n">
        <f aca="false">IF(S$1="P",MAX(0,S$2-$C81),IF(S$1="C",MAX(0,$C81-S$2)))</f>
        <v>0</v>
      </c>
      <c r="T81" s="104" t="n">
        <f aca="false">A81</f>
        <v>2</v>
      </c>
      <c r="U81" s="105" t="n">
        <f aca="false">VLOOKUP($B81,Gas!$B$3:$E$2506,2)</f>
        <v>2.185</v>
      </c>
      <c r="V81" s="46" t="n">
        <f aca="false">C81/U81</f>
        <v>11.2128146453089</v>
      </c>
    </row>
    <row r="82" customFormat="false" ht="12.75" hidden="false" customHeight="false" outlineLevel="0" collapsed="false">
      <c r="A82" s="95" t="n">
        <f aca="false">MONTH(B82)+(YEAR(B82)-1998)*12</f>
        <v>2</v>
      </c>
      <c r="B82" s="101" t="n">
        <v>35852</v>
      </c>
      <c r="C82" s="102" t="n">
        <v>25.2</v>
      </c>
      <c r="D82" s="98" t="n">
        <f aca="false">LN(C82/C81)</f>
        <v>0.0281708769666962</v>
      </c>
      <c r="E82" s="106" t="n">
        <f aca="false">STDEV(D73:D82)*SQRT(trade_day)</f>
        <v>0.867419664331497</v>
      </c>
      <c r="G82" s="103" t="n">
        <f aca="false">IF(G$1="P",MAX(0,G$2-$C82),IF(G$1="C",MAX(0,$C82-G$2)))</f>
        <v>0</v>
      </c>
      <c r="H82" s="103" t="n">
        <f aca="false">IF(H$1="P",MAX(0,H$2-$C82),IF(H$1="C",MAX(0,$C82-H$2)))</f>
        <v>0</v>
      </c>
      <c r="I82" s="103" t="n">
        <f aca="false">IF(I$1="P",MAX(0,I$2-$C82),IF(I$1="C",MAX(0,$C82-I$2)))</f>
        <v>4.8</v>
      </c>
      <c r="J82" s="103" t="n">
        <f aca="false">IF(J$1="P",MAX(0,J$2-$C82),IF(J$1="C",MAX(0,$C82-J$2)))</f>
        <v>9.8</v>
      </c>
      <c r="K82" s="103" t="n">
        <f aca="false">IF(K$1="P",MAX(0,K$2-$C82),IF(K$1="C",MAX(0,$C82-K$2)))</f>
        <v>14.8</v>
      </c>
      <c r="L82" s="103" t="n">
        <f aca="false">IF(L$1="P",MAX(0,L$2-$C82),IF(L$1="C",MAX(0,$C82-L$2)))</f>
        <v>24.8</v>
      </c>
      <c r="M82" s="103" t="n">
        <f aca="false">IF(M$1="P",MAX(0,M$2-$C82),IF(M$1="C",MAX(0,$C82-M$2)))</f>
        <v>5.2</v>
      </c>
      <c r="N82" s="103" t="n">
        <f aca="false">IF(N$1="P",MAX(0,N$2-$C82),IF(N$1="C",MAX(0,$C82-N$2)))</f>
        <v>0.199999999999999</v>
      </c>
      <c r="O82" s="103" t="n">
        <f aca="false">IF(O$1="P",MAX(0,O$2-$C82),IF(O$1="C",MAX(0,$C82-O$2)))</f>
        <v>0</v>
      </c>
      <c r="P82" s="103" t="n">
        <f aca="false">IF(P$1="P",MAX(0,P$2-$C82),IF(P$1="C",MAX(0,$C82-P$2)))</f>
        <v>0</v>
      </c>
      <c r="Q82" s="103" t="n">
        <f aca="false">IF(Q$1="P",MAX(0,Q$2-$C82),IF(Q$1="C",MAX(0,$C82-Q$2)))</f>
        <v>0</v>
      </c>
      <c r="R82" s="103" t="n">
        <f aca="false">IF(R$1="P",MAX(0,R$2-$C82),IF(R$1="C",MAX(0,$C82-R$2)))</f>
        <v>0</v>
      </c>
      <c r="S82" s="103" t="n">
        <f aca="false">IF(S$1="P",MAX(0,S$2-$C82),IF(S$1="C",MAX(0,$C82-S$2)))</f>
        <v>0</v>
      </c>
      <c r="T82" s="104" t="n">
        <f aca="false">A82</f>
        <v>2</v>
      </c>
      <c r="U82" s="105" t="n">
        <f aca="false">VLOOKUP($B82,Gas!$B$3:$E$2506,2)</f>
        <v>2.205</v>
      </c>
      <c r="V82" s="46" t="n">
        <f aca="false">C82/U82</f>
        <v>11.4285714285714</v>
      </c>
    </row>
    <row r="83" customFormat="false" ht="12.75" hidden="false" customHeight="false" outlineLevel="0" collapsed="false">
      <c r="A83" s="95" t="n">
        <f aca="false">MONTH(B83)+(YEAR(B83)-1998)*12</f>
        <v>2</v>
      </c>
      <c r="B83" s="101" t="n">
        <v>35853</v>
      </c>
      <c r="C83" s="102" t="n">
        <v>24.25</v>
      </c>
      <c r="D83" s="98" t="n">
        <f aca="false">LN(C83/C82)</f>
        <v>-0.0384273771338854</v>
      </c>
      <c r="E83" s="106" t="n">
        <f aca="false">STDEV(D74:D83)*SQRT(trade_day)</f>
        <v>0.869763829052205</v>
      </c>
      <c r="G83" s="103" t="n">
        <f aca="false">IF(G$1="P",MAX(0,G$2-$C83),IF(G$1="C",MAX(0,$C83-G$2)))</f>
        <v>0</v>
      </c>
      <c r="H83" s="103" t="n">
        <f aca="false">IF(H$1="P",MAX(0,H$2-$C83),IF(H$1="C",MAX(0,$C83-H$2)))</f>
        <v>0.75</v>
      </c>
      <c r="I83" s="103" t="n">
        <f aca="false">IF(I$1="P",MAX(0,I$2-$C83),IF(I$1="C",MAX(0,$C83-I$2)))</f>
        <v>5.75</v>
      </c>
      <c r="J83" s="103" t="n">
        <f aca="false">IF(J$1="P",MAX(0,J$2-$C83),IF(J$1="C",MAX(0,$C83-J$2)))</f>
        <v>10.75</v>
      </c>
      <c r="K83" s="103" t="n">
        <f aca="false">IF(K$1="P",MAX(0,K$2-$C83),IF(K$1="C",MAX(0,$C83-K$2)))</f>
        <v>15.75</v>
      </c>
      <c r="L83" s="103" t="n">
        <f aca="false">IF(L$1="P",MAX(0,L$2-$C83),IF(L$1="C",MAX(0,$C83-L$2)))</f>
        <v>25.75</v>
      </c>
      <c r="M83" s="103" t="n">
        <f aca="false">IF(M$1="P",MAX(0,M$2-$C83),IF(M$1="C",MAX(0,$C83-M$2)))</f>
        <v>4.25</v>
      </c>
      <c r="N83" s="103" t="n">
        <f aca="false">IF(N$1="P",MAX(0,N$2-$C83),IF(N$1="C",MAX(0,$C83-N$2)))</f>
        <v>0</v>
      </c>
      <c r="O83" s="103" t="n">
        <f aca="false">IF(O$1="P",MAX(0,O$2-$C83),IF(O$1="C",MAX(0,$C83-O$2)))</f>
        <v>0</v>
      </c>
      <c r="P83" s="103" t="n">
        <f aca="false">IF(P$1="P",MAX(0,P$2-$C83),IF(P$1="C",MAX(0,$C83-P$2)))</f>
        <v>0</v>
      </c>
      <c r="Q83" s="103" t="n">
        <f aca="false">IF(Q$1="P",MAX(0,Q$2-$C83),IF(Q$1="C",MAX(0,$C83-Q$2)))</f>
        <v>0</v>
      </c>
      <c r="R83" s="103" t="n">
        <f aca="false">IF(R$1="P",MAX(0,R$2-$C83),IF(R$1="C",MAX(0,$C83-R$2)))</f>
        <v>0</v>
      </c>
      <c r="S83" s="103" t="n">
        <f aca="false">IF(S$1="P",MAX(0,S$2-$C83),IF(S$1="C",MAX(0,$C83-S$2)))</f>
        <v>0</v>
      </c>
      <c r="T83" s="104" t="n">
        <f aca="false">A83</f>
        <v>2</v>
      </c>
      <c r="U83" s="105" t="n">
        <f aca="false">VLOOKUP($B83,Gas!$B$3:$E$2506,2)</f>
        <v>2.22</v>
      </c>
      <c r="V83" s="46" t="n">
        <f aca="false">C83/U83</f>
        <v>10.9234234234234</v>
      </c>
    </row>
    <row r="84" customFormat="false" ht="12.75" hidden="false" customHeight="false" outlineLevel="0" collapsed="false">
      <c r="A84" s="95" t="n">
        <f aca="false">MONTH(B84)+(YEAR(B84)-1998)*12</f>
        <v>3</v>
      </c>
      <c r="B84" s="101" t="n">
        <v>35856</v>
      </c>
      <c r="C84" s="102" t="n">
        <v>25.78</v>
      </c>
      <c r="D84" s="98" t="n">
        <f aca="false">LN(C84/C83)</f>
        <v>0.0611823801275492</v>
      </c>
      <c r="E84" s="106" t="n">
        <f aca="false">STDEV(D75:D84)*SQRT(trade_day)</f>
        <v>0.897154157110055</v>
      </c>
      <c r="G84" s="103" t="n">
        <f aca="false">IF(G$1="P",MAX(0,G$2-$C84),IF(G$1="C",MAX(0,$C84-G$2)))</f>
        <v>0</v>
      </c>
      <c r="H84" s="103" t="n">
        <f aca="false">IF(H$1="P",MAX(0,H$2-$C84),IF(H$1="C",MAX(0,$C84-H$2)))</f>
        <v>0</v>
      </c>
      <c r="I84" s="103" t="n">
        <f aca="false">IF(I$1="P",MAX(0,I$2-$C84),IF(I$1="C",MAX(0,$C84-I$2)))</f>
        <v>4.22</v>
      </c>
      <c r="J84" s="103" t="n">
        <f aca="false">IF(J$1="P",MAX(0,J$2-$C84),IF(J$1="C",MAX(0,$C84-J$2)))</f>
        <v>9.22</v>
      </c>
      <c r="K84" s="103" t="n">
        <f aca="false">IF(K$1="P",MAX(0,K$2-$C84),IF(K$1="C",MAX(0,$C84-K$2)))</f>
        <v>14.22</v>
      </c>
      <c r="L84" s="103" t="n">
        <f aca="false">IF(L$1="P",MAX(0,L$2-$C84),IF(L$1="C",MAX(0,$C84-L$2)))</f>
        <v>24.22</v>
      </c>
      <c r="M84" s="103" t="n">
        <f aca="false">IF(M$1="P",MAX(0,M$2-$C84),IF(M$1="C",MAX(0,$C84-M$2)))</f>
        <v>5.78</v>
      </c>
      <c r="N84" s="103" t="n">
        <f aca="false">IF(N$1="P",MAX(0,N$2-$C84),IF(N$1="C",MAX(0,$C84-N$2)))</f>
        <v>0.780000000000001</v>
      </c>
      <c r="O84" s="103" t="n">
        <f aca="false">IF(O$1="P",MAX(0,O$2-$C84),IF(O$1="C",MAX(0,$C84-O$2)))</f>
        <v>0</v>
      </c>
      <c r="P84" s="103" t="n">
        <f aca="false">IF(P$1="P",MAX(0,P$2-$C84),IF(P$1="C",MAX(0,$C84-P$2)))</f>
        <v>0</v>
      </c>
      <c r="Q84" s="103" t="n">
        <f aca="false">IF(Q$1="P",MAX(0,Q$2-$C84),IF(Q$1="C",MAX(0,$C84-Q$2)))</f>
        <v>0</v>
      </c>
      <c r="R84" s="103" t="n">
        <f aca="false">IF(R$1="P",MAX(0,R$2-$C84),IF(R$1="C",MAX(0,$C84-R$2)))</f>
        <v>0</v>
      </c>
      <c r="S84" s="103" t="n">
        <f aca="false">IF(S$1="P",MAX(0,S$2-$C84),IF(S$1="C",MAX(0,$C84-S$2)))</f>
        <v>0</v>
      </c>
      <c r="T84" s="104" t="n">
        <f aca="false">A84</f>
        <v>3</v>
      </c>
      <c r="U84" s="105" t="n">
        <f aca="false">VLOOKUP($B84,Gas!$B$3:$E$2506,2)</f>
        <v>2.23</v>
      </c>
      <c r="V84" s="46" t="n">
        <f aca="false">C84/U84</f>
        <v>11.5605381165919</v>
      </c>
    </row>
    <row r="85" customFormat="false" ht="12.75" hidden="false" customHeight="false" outlineLevel="0" collapsed="false">
      <c r="A85" s="95" t="n">
        <f aca="false">MONTH(B85)+(YEAR(B85)-1998)*12</f>
        <v>3</v>
      </c>
      <c r="B85" s="101" t="n">
        <v>35857</v>
      </c>
      <c r="C85" s="102" t="n">
        <v>23.81</v>
      </c>
      <c r="D85" s="98" t="n">
        <f aca="false">LN(C85/C84)</f>
        <v>-0.07949333701227</v>
      </c>
      <c r="E85" s="106" t="n">
        <f aca="false">STDEV(D76:D85)*SQRT(trade_day)</f>
        <v>0.963551421702359</v>
      </c>
      <c r="G85" s="103" t="n">
        <f aca="false">IF(G$1="P",MAX(0,G$2-$C85),IF(G$1="C",MAX(0,$C85-G$2)))</f>
        <v>0</v>
      </c>
      <c r="H85" s="103" t="n">
        <f aca="false">IF(H$1="P",MAX(0,H$2-$C85),IF(H$1="C",MAX(0,$C85-H$2)))</f>
        <v>1.19</v>
      </c>
      <c r="I85" s="103" t="n">
        <f aca="false">IF(I$1="P",MAX(0,I$2-$C85),IF(I$1="C",MAX(0,$C85-I$2)))</f>
        <v>6.19</v>
      </c>
      <c r="J85" s="103" t="n">
        <f aca="false">IF(J$1="P",MAX(0,J$2-$C85),IF(J$1="C",MAX(0,$C85-J$2)))</f>
        <v>11.19</v>
      </c>
      <c r="K85" s="103" t="n">
        <f aca="false">IF(K$1="P",MAX(0,K$2-$C85),IF(K$1="C",MAX(0,$C85-K$2)))</f>
        <v>16.19</v>
      </c>
      <c r="L85" s="103" t="n">
        <f aca="false">IF(L$1="P",MAX(0,L$2-$C85),IF(L$1="C",MAX(0,$C85-L$2)))</f>
        <v>26.19</v>
      </c>
      <c r="M85" s="103" t="n">
        <f aca="false">IF(M$1="P",MAX(0,M$2-$C85),IF(M$1="C",MAX(0,$C85-M$2)))</f>
        <v>3.81</v>
      </c>
      <c r="N85" s="103" t="n">
        <f aca="false">IF(N$1="P",MAX(0,N$2-$C85),IF(N$1="C",MAX(0,$C85-N$2)))</f>
        <v>0</v>
      </c>
      <c r="O85" s="103" t="n">
        <f aca="false">IF(O$1="P",MAX(0,O$2-$C85),IF(O$1="C",MAX(0,$C85-O$2)))</f>
        <v>0</v>
      </c>
      <c r="P85" s="103" t="n">
        <f aca="false">IF(P$1="P",MAX(0,P$2-$C85),IF(P$1="C",MAX(0,$C85-P$2)))</f>
        <v>0</v>
      </c>
      <c r="Q85" s="103" t="n">
        <f aca="false">IF(Q$1="P",MAX(0,Q$2-$C85),IF(Q$1="C",MAX(0,$C85-Q$2)))</f>
        <v>0</v>
      </c>
      <c r="R85" s="103" t="n">
        <f aca="false">IF(R$1="P",MAX(0,R$2-$C85),IF(R$1="C",MAX(0,$C85-R$2)))</f>
        <v>0</v>
      </c>
      <c r="S85" s="103" t="n">
        <f aca="false">IF(S$1="P",MAX(0,S$2-$C85),IF(S$1="C",MAX(0,$C85-S$2)))</f>
        <v>0</v>
      </c>
      <c r="T85" s="104" t="n">
        <f aca="false">A85</f>
        <v>3</v>
      </c>
      <c r="U85" s="105" t="n">
        <f aca="false">VLOOKUP($B85,Gas!$B$3:$E$2506,2)</f>
        <v>2.275</v>
      </c>
      <c r="V85" s="46" t="n">
        <f aca="false">C85/U85</f>
        <v>10.4659340659341</v>
      </c>
    </row>
    <row r="86" customFormat="false" ht="12.75" hidden="false" customHeight="false" outlineLevel="0" collapsed="false">
      <c r="A86" s="95" t="n">
        <f aca="false">MONTH(B86)+(YEAR(B86)-1998)*12</f>
        <v>3</v>
      </c>
      <c r="B86" s="101" t="n">
        <v>35858</v>
      </c>
      <c r="C86" s="102" t="n">
        <v>24.65</v>
      </c>
      <c r="D86" s="98" t="n">
        <f aca="false">LN(C86/C85)</f>
        <v>0.0346712399899278</v>
      </c>
      <c r="E86" s="106" t="n">
        <f aca="false">STDEV(D77:D86)*SQRT(trade_day)</f>
        <v>0.990838324813309</v>
      </c>
      <c r="G86" s="103" t="n">
        <f aca="false">IF(G$1="P",MAX(0,G$2-$C86),IF(G$1="C",MAX(0,$C86-G$2)))</f>
        <v>0</v>
      </c>
      <c r="H86" s="103" t="n">
        <f aca="false">IF(H$1="P",MAX(0,H$2-$C86),IF(H$1="C",MAX(0,$C86-H$2)))</f>
        <v>0.350000000000001</v>
      </c>
      <c r="I86" s="103" t="n">
        <f aca="false">IF(I$1="P",MAX(0,I$2-$C86),IF(I$1="C",MAX(0,$C86-I$2)))</f>
        <v>5.35</v>
      </c>
      <c r="J86" s="103" t="n">
        <f aca="false">IF(J$1="P",MAX(0,J$2-$C86),IF(J$1="C",MAX(0,$C86-J$2)))</f>
        <v>10.35</v>
      </c>
      <c r="K86" s="103" t="n">
        <f aca="false">IF(K$1="P",MAX(0,K$2-$C86),IF(K$1="C",MAX(0,$C86-K$2)))</f>
        <v>15.35</v>
      </c>
      <c r="L86" s="103" t="n">
        <f aca="false">IF(L$1="P",MAX(0,L$2-$C86),IF(L$1="C",MAX(0,$C86-L$2)))</f>
        <v>25.35</v>
      </c>
      <c r="M86" s="103" t="n">
        <f aca="false">IF(M$1="P",MAX(0,M$2-$C86),IF(M$1="C",MAX(0,$C86-M$2)))</f>
        <v>4.65</v>
      </c>
      <c r="N86" s="103" t="n">
        <f aca="false">IF(N$1="P",MAX(0,N$2-$C86),IF(N$1="C",MAX(0,$C86-N$2)))</f>
        <v>0</v>
      </c>
      <c r="O86" s="103" t="n">
        <f aca="false">IF(O$1="P",MAX(0,O$2-$C86),IF(O$1="C",MAX(0,$C86-O$2)))</f>
        <v>0</v>
      </c>
      <c r="P86" s="103" t="n">
        <f aca="false">IF(P$1="P",MAX(0,P$2-$C86),IF(P$1="C",MAX(0,$C86-P$2)))</f>
        <v>0</v>
      </c>
      <c r="Q86" s="103" t="n">
        <f aca="false">IF(Q$1="P",MAX(0,Q$2-$C86),IF(Q$1="C",MAX(0,$C86-Q$2)))</f>
        <v>0</v>
      </c>
      <c r="R86" s="103" t="n">
        <f aca="false">IF(R$1="P",MAX(0,R$2-$C86),IF(R$1="C",MAX(0,$C86-R$2)))</f>
        <v>0</v>
      </c>
      <c r="S86" s="103" t="n">
        <f aca="false">IF(S$1="P",MAX(0,S$2-$C86),IF(S$1="C",MAX(0,$C86-S$2)))</f>
        <v>0</v>
      </c>
      <c r="T86" s="104" t="n">
        <f aca="false">A86</f>
        <v>3</v>
      </c>
      <c r="U86" s="105" t="n">
        <f aca="false">VLOOKUP($B86,Gas!$B$3:$E$2506,2)</f>
        <v>2.235</v>
      </c>
      <c r="V86" s="46" t="n">
        <f aca="false">C86/U86</f>
        <v>11.0290827740492</v>
      </c>
    </row>
    <row r="87" customFormat="false" ht="12.75" hidden="false" customHeight="false" outlineLevel="0" collapsed="false">
      <c r="A87" s="95" t="n">
        <f aca="false">MONTH(B87)+(YEAR(B87)-1998)*12</f>
        <v>3</v>
      </c>
      <c r="B87" s="101" t="n">
        <v>35859</v>
      </c>
      <c r="C87" s="102" t="n">
        <v>25.87</v>
      </c>
      <c r="D87" s="98" t="n">
        <f aca="false">LN(C87/C86)</f>
        <v>0.0483070957092388</v>
      </c>
      <c r="E87" s="106" t="n">
        <f aca="false">STDEV(D78:D87)*SQRT(trade_day)</f>
        <v>1.0289127835613</v>
      </c>
      <c r="G87" s="103" t="n">
        <f aca="false">IF(G$1="P",MAX(0,G$2-$C87),IF(G$1="C",MAX(0,$C87-G$2)))</f>
        <v>0</v>
      </c>
      <c r="H87" s="103" t="n">
        <f aca="false">IF(H$1="P",MAX(0,H$2-$C87),IF(H$1="C",MAX(0,$C87-H$2)))</f>
        <v>0</v>
      </c>
      <c r="I87" s="103" t="n">
        <f aca="false">IF(I$1="P",MAX(0,I$2-$C87),IF(I$1="C",MAX(0,$C87-I$2)))</f>
        <v>4.13</v>
      </c>
      <c r="J87" s="103" t="n">
        <f aca="false">IF(J$1="P",MAX(0,J$2-$C87),IF(J$1="C",MAX(0,$C87-J$2)))</f>
        <v>9.13</v>
      </c>
      <c r="K87" s="103" t="n">
        <f aca="false">IF(K$1="P",MAX(0,K$2-$C87),IF(K$1="C",MAX(0,$C87-K$2)))</f>
        <v>14.13</v>
      </c>
      <c r="L87" s="103" t="n">
        <f aca="false">IF(L$1="P",MAX(0,L$2-$C87),IF(L$1="C",MAX(0,$C87-L$2)))</f>
        <v>24.13</v>
      </c>
      <c r="M87" s="103" t="n">
        <f aca="false">IF(M$1="P",MAX(0,M$2-$C87),IF(M$1="C",MAX(0,$C87-M$2)))</f>
        <v>5.87</v>
      </c>
      <c r="N87" s="103" t="n">
        <f aca="false">IF(N$1="P",MAX(0,N$2-$C87),IF(N$1="C",MAX(0,$C87-N$2)))</f>
        <v>0.870000000000001</v>
      </c>
      <c r="O87" s="103" t="n">
        <f aca="false">IF(O$1="P",MAX(0,O$2-$C87),IF(O$1="C",MAX(0,$C87-O$2)))</f>
        <v>0</v>
      </c>
      <c r="P87" s="103" t="n">
        <f aca="false">IF(P$1="P",MAX(0,P$2-$C87),IF(P$1="C",MAX(0,$C87-P$2)))</f>
        <v>0</v>
      </c>
      <c r="Q87" s="103" t="n">
        <f aca="false">IF(Q$1="P",MAX(0,Q$2-$C87),IF(Q$1="C",MAX(0,$C87-Q$2)))</f>
        <v>0</v>
      </c>
      <c r="R87" s="103" t="n">
        <f aca="false">IF(R$1="P",MAX(0,R$2-$C87),IF(R$1="C",MAX(0,$C87-R$2)))</f>
        <v>0</v>
      </c>
      <c r="S87" s="103" t="n">
        <f aca="false">IF(S$1="P",MAX(0,S$2-$C87),IF(S$1="C",MAX(0,$C87-S$2)))</f>
        <v>0</v>
      </c>
      <c r="T87" s="104" t="n">
        <f aca="false">A87</f>
        <v>3</v>
      </c>
      <c r="U87" s="105" t="n">
        <f aca="false">VLOOKUP($B87,Gas!$B$3:$E$2506,2)</f>
        <v>2.19</v>
      </c>
      <c r="V87" s="46" t="n">
        <f aca="false">C87/U87</f>
        <v>11.8127853881279</v>
      </c>
    </row>
    <row r="88" customFormat="false" ht="12.75" hidden="false" customHeight="false" outlineLevel="0" collapsed="false">
      <c r="A88" s="95" t="n">
        <f aca="false">MONTH(B88)+(YEAR(B88)-1998)*12</f>
        <v>3</v>
      </c>
      <c r="B88" s="101" t="n">
        <v>35860</v>
      </c>
      <c r="C88" s="102" t="n">
        <v>25.63</v>
      </c>
      <c r="D88" s="98" t="n">
        <f aca="false">LN(C88/C87)</f>
        <v>-0.00932045582195809</v>
      </c>
      <c r="E88" s="106" t="n">
        <f aca="false">STDEV(D79:D88)*SQRT(trade_day)</f>
        <v>1.02627669118447</v>
      </c>
      <c r="G88" s="103" t="n">
        <f aca="false">IF(G$1="P",MAX(0,G$2-$C88),IF(G$1="C",MAX(0,$C88-G$2)))</f>
        <v>0</v>
      </c>
      <c r="H88" s="103" t="n">
        <f aca="false">IF(H$1="P",MAX(0,H$2-$C88),IF(H$1="C",MAX(0,$C88-H$2)))</f>
        <v>0</v>
      </c>
      <c r="I88" s="103" t="n">
        <f aca="false">IF(I$1="P",MAX(0,I$2-$C88),IF(I$1="C",MAX(0,$C88-I$2)))</f>
        <v>4.37</v>
      </c>
      <c r="J88" s="103" t="n">
        <f aca="false">IF(J$1="P",MAX(0,J$2-$C88),IF(J$1="C",MAX(0,$C88-J$2)))</f>
        <v>9.37</v>
      </c>
      <c r="K88" s="103" t="n">
        <f aca="false">IF(K$1="P",MAX(0,K$2-$C88),IF(K$1="C",MAX(0,$C88-K$2)))</f>
        <v>14.37</v>
      </c>
      <c r="L88" s="103" t="n">
        <f aca="false">IF(L$1="P",MAX(0,L$2-$C88),IF(L$1="C",MAX(0,$C88-L$2)))</f>
        <v>24.37</v>
      </c>
      <c r="M88" s="103" t="n">
        <f aca="false">IF(M$1="P",MAX(0,M$2-$C88),IF(M$1="C",MAX(0,$C88-M$2)))</f>
        <v>5.63</v>
      </c>
      <c r="N88" s="103" t="n">
        <f aca="false">IF(N$1="P",MAX(0,N$2-$C88),IF(N$1="C",MAX(0,$C88-N$2)))</f>
        <v>0.629999999999999</v>
      </c>
      <c r="O88" s="103" t="n">
        <f aca="false">IF(O$1="P",MAX(0,O$2-$C88),IF(O$1="C",MAX(0,$C88-O$2)))</f>
        <v>0</v>
      </c>
      <c r="P88" s="103" t="n">
        <f aca="false">IF(P$1="P",MAX(0,P$2-$C88),IF(P$1="C",MAX(0,$C88-P$2)))</f>
        <v>0</v>
      </c>
      <c r="Q88" s="103" t="n">
        <f aca="false">IF(Q$1="P",MAX(0,Q$2-$C88),IF(Q$1="C",MAX(0,$C88-Q$2)))</f>
        <v>0</v>
      </c>
      <c r="R88" s="103" t="n">
        <f aca="false">IF(R$1="P",MAX(0,R$2-$C88),IF(R$1="C",MAX(0,$C88-R$2)))</f>
        <v>0</v>
      </c>
      <c r="S88" s="103" t="n">
        <f aca="false">IF(S$1="P",MAX(0,S$2-$C88),IF(S$1="C",MAX(0,$C88-S$2)))</f>
        <v>0</v>
      </c>
      <c r="T88" s="104" t="n">
        <f aca="false">A88</f>
        <v>3</v>
      </c>
      <c r="U88" s="105" t="n">
        <f aca="false">VLOOKUP($B88,Gas!$B$3:$E$2506,2)</f>
        <v>2.115</v>
      </c>
      <c r="V88" s="46" t="n">
        <f aca="false">C88/U88</f>
        <v>12.1182033096927</v>
      </c>
    </row>
    <row r="89" customFormat="false" ht="12.75" hidden="false" customHeight="false" outlineLevel="0" collapsed="false">
      <c r="A89" s="95" t="n">
        <f aca="false">MONTH(B89)+(YEAR(B89)-1998)*12</f>
        <v>3</v>
      </c>
      <c r="B89" s="101" t="n">
        <v>35863</v>
      </c>
      <c r="C89" s="102" t="n">
        <v>23.46</v>
      </c>
      <c r="D89" s="98" t="n">
        <f aca="false">LN(C89/C88)</f>
        <v>-0.0884666971506503</v>
      </c>
      <c r="E89" s="106" t="n">
        <f aca="false">STDEV(D80:D89)*SQRT(trade_day)</f>
        <v>0.899794874273231</v>
      </c>
      <c r="G89" s="103" t="n">
        <f aca="false">IF(G$1="P",MAX(0,G$2-$C89),IF(G$1="C",MAX(0,$C89-G$2)))</f>
        <v>0</v>
      </c>
      <c r="H89" s="103" t="n">
        <f aca="false">IF(H$1="P",MAX(0,H$2-$C89),IF(H$1="C",MAX(0,$C89-H$2)))</f>
        <v>1.54</v>
      </c>
      <c r="I89" s="103" t="n">
        <f aca="false">IF(I$1="P",MAX(0,I$2-$C89),IF(I$1="C",MAX(0,$C89-I$2)))</f>
        <v>6.54</v>
      </c>
      <c r="J89" s="103" t="n">
        <f aca="false">IF(J$1="P",MAX(0,J$2-$C89),IF(J$1="C",MAX(0,$C89-J$2)))</f>
        <v>11.54</v>
      </c>
      <c r="K89" s="103" t="n">
        <f aca="false">IF(K$1="P",MAX(0,K$2-$C89),IF(K$1="C",MAX(0,$C89-K$2)))</f>
        <v>16.54</v>
      </c>
      <c r="L89" s="103" t="n">
        <f aca="false">IF(L$1="P",MAX(0,L$2-$C89),IF(L$1="C",MAX(0,$C89-L$2)))</f>
        <v>26.54</v>
      </c>
      <c r="M89" s="103" t="n">
        <f aca="false">IF(M$1="P",MAX(0,M$2-$C89),IF(M$1="C",MAX(0,$C89-M$2)))</f>
        <v>3.46</v>
      </c>
      <c r="N89" s="103" t="n">
        <f aca="false">IF(N$1="P",MAX(0,N$2-$C89),IF(N$1="C",MAX(0,$C89-N$2)))</f>
        <v>0</v>
      </c>
      <c r="O89" s="103" t="n">
        <f aca="false">IF(O$1="P",MAX(0,O$2-$C89),IF(O$1="C",MAX(0,$C89-O$2)))</f>
        <v>0</v>
      </c>
      <c r="P89" s="103" t="n">
        <f aca="false">IF(P$1="P",MAX(0,P$2-$C89),IF(P$1="C",MAX(0,$C89-P$2)))</f>
        <v>0</v>
      </c>
      <c r="Q89" s="103" t="n">
        <f aca="false">IF(Q$1="P",MAX(0,Q$2-$C89),IF(Q$1="C",MAX(0,$C89-Q$2)))</f>
        <v>0</v>
      </c>
      <c r="R89" s="103" t="n">
        <f aca="false">IF(R$1="P",MAX(0,R$2-$C89),IF(R$1="C",MAX(0,$C89-R$2)))</f>
        <v>0</v>
      </c>
      <c r="S89" s="103" t="n">
        <f aca="false">IF(S$1="P",MAX(0,S$2-$C89),IF(S$1="C",MAX(0,$C89-S$2)))</f>
        <v>0</v>
      </c>
      <c r="T89" s="104" t="n">
        <f aca="false">A89</f>
        <v>3</v>
      </c>
      <c r="U89" s="105" t="n">
        <f aca="false">VLOOKUP($B89,Gas!$B$3:$E$2506,2)</f>
        <v>2.09</v>
      </c>
      <c r="V89" s="46" t="n">
        <f aca="false">C89/U89</f>
        <v>11.2248803827751</v>
      </c>
    </row>
    <row r="90" customFormat="false" ht="12.75" hidden="false" customHeight="false" outlineLevel="0" collapsed="false">
      <c r="A90" s="95" t="n">
        <f aca="false">MONTH(B90)+(YEAR(B90)-1998)*12</f>
        <v>3</v>
      </c>
      <c r="B90" s="101" t="n">
        <v>35864</v>
      </c>
      <c r="C90" s="102" t="n">
        <v>24.58</v>
      </c>
      <c r="D90" s="98" t="n">
        <f aca="false">LN(C90/C89)</f>
        <v>0.0466362609125592</v>
      </c>
      <c r="E90" s="106" t="n">
        <f aca="false">STDEV(D81:D90)*SQRT(trade_day)</f>
        <v>0.85972865288375</v>
      </c>
      <c r="G90" s="103" t="n">
        <f aca="false">IF(G$1="P",MAX(0,G$2-$C90),IF(G$1="C",MAX(0,$C90-G$2)))</f>
        <v>0</v>
      </c>
      <c r="H90" s="103" t="n">
        <f aca="false">IF(H$1="P",MAX(0,H$2-$C90),IF(H$1="C",MAX(0,$C90-H$2)))</f>
        <v>0.420000000000002</v>
      </c>
      <c r="I90" s="103" t="n">
        <f aca="false">IF(I$1="P",MAX(0,I$2-$C90),IF(I$1="C",MAX(0,$C90-I$2)))</f>
        <v>5.42</v>
      </c>
      <c r="J90" s="103" t="n">
        <f aca="false">IF(J$1="P",MAX(0,J$2-$C90),IF(J$1="C",MAX(0,$C90-J$2)))</f>
        <v>10.42</v>
      </c>
      <c r="K90" s="103" t="n">
        <f aca="false">IF(K$1="P",MAX(0,K$2-$C90),IF(K$1="C",MAX(0,$C90-K$2)))</f>
        <v>15.42</v>
      </c>
      <c r="L90" s="103" t="n">
        <f aca="false">IF(L$1="P",MAX(0,L$2-$C90),IF(L$1="C",MAX(0,$C90-L$2)))</f>
        <v>25.42</v>
      </c>
      <c r="M90" s="103" t="n">
        <f aca="false">IF(M$1="P",MAX(0,M$2-$C90),IF(M$1="C",MAX(0,$C90-M$2)))</f>
        <v>4.58</v>
      </c>
      <c r="N90" s="103" t="n">
        <f aca="false">IF(N$1="P",MAX(0,N$2-$C90),IF(N$1="C",MAX(0,$C90-N$2)))</f>
        <v>0</v>
      </c>
      <c r="O90" s="103" t="n">
        <f aca="false">IF(O$1="P",MAX(0,O$2-$C90),IF(O$1="C",MAX(0,$C90-O$2)))</f>
        <v>0</v>
      </c>
      <c r="P90" s="103" t="n">
        <f aca="false">IF(P$1="P",MAX(0,P$2-$C90),IF(P$1="C",MAX(0,$C90-P$2)))</f>
        <v>0</v>
      </c>
      <c r="Q90" s="103" t="n">
        <f aca="false">IF(Q$1="P",MAX(0,Q$2-$C90),IF(Q$1="C",MAX(0,$C90-Q$2)))</f>
        <v>0</v>
      </c>
      <c r="R90" s="103" t="n">
        <f aca="false">IF(R$1="P",MAX(0,R$2-$C90),IF(R$1="C",MAX(0,$C90-R$2)))</f>
        <v>0</v>
      </c>
      <c r="S90" s="103" t="n">
        <f aca="false">IF(S$1="P",MAX(0,S$2-$C90),IF(S$1="C",MAX(0,$C90-S$2)))</f>
        <v>0</v>
      </c>
      <c r="T90" s="104" t="n">
        <f aca="false">A90</f>
        <v>3</v>
      </c>
      <c r="U90" s="105" t="n">
        <f aca="false">VLOOKUP($B90,Gas!$B$3:$E$2506,2)</f>
        <v>2.165</v>
      </c>
      <c r="V90" s="46" t="n">
        <f aca="false">C90/U90</f>
        <v>11.3533487297921</v>
      </c>
    </row>
    <row r="91" customFormat="false" ht="12.75" hidden="false" customHeight="false" outlineLevel="0" collapsed="false">
      <c r="A91" s="95" t="n">
        <f aca="false">MONTH(B91)+(YEAR(B91)-1998)*12</f>
        <v>3</v>
      </c>
      <c r="B91" s="101" t="n">
        <v>35865</v>
      </c>
      <c r="C91" s="102" t="n">
        <v>25.38</v>
      </c>
      <c r="D91" s="98" t="n">
        <f aca="false">LN(C91/C90)</f>
        <v>0.0320283581483529</v>
      </c>
      <c r="E91" s="106" t="n">
        <f aca="false">STDEV(D82:D91)*SQRT(trade_day)</f>
        <v>0.863742880656002</v>
      </c>
      <c r="G91" s="103" t="n">
        <f aca="false">IF(G$1="P",MAX(0,G$2-$C91),IF(G$1="C",MAX(0,$C91-G$2)))</f>
        <v>0</v>
      </c>
      <c r="H91" s="103" t="n">
        <f aca="false">IF(H$1="P",MAX(0,H$2-$C91),IF(H$1="C",MAX(0,$C91-H$2)))</f>
        <v>0</v>
      </c>
      <c r="I91" s="103" t="n">
        <f aca="false">IF(I$1="P",MAX(0,I$2-$C91),IF(I$1="C",MAX(0,$C91-I$2)))</f>
        <v>4.62</v>
      </c>
      <c r="J91" s="103" t="n">
        <f aca="false">IF(J$1="P",MAX(0,J$2-$C91),IF(J$1="C",MAX(0,$C91-J$2)))</f>
        <v>9.62</v>
      </c>
      <c r="K91" s="103" t="n">
        <f aca="false">IF(K$1="P",MAX(0,K$2-$C91),IF(K$1="C",MAX(0,$C91-K$2)))</f>
        <v>14.62</v>
      </c>
      <c r="L91" s="103" t="n">
        <f aca="false">IF(L$1="P",MAX(0,L$2-$C91),IF(L$1="C",MAX(0,$C91-L$2)))</f>
        <v>24.62</v>
      </c>
      <c r="M91" s="103" t="n">
        <f aca="false">IF(M$1="P",MAX(0,M$2-$C91),IF(M$1="C",MAX(0,$C91-M$2)))</f>
        <v>5.38</v>
      </c>
      <c r="N91" s="103" t="n">
        <f aca="false">IF(N$1="P",MAX(0,N$2-$C91),IF(N$1="C",MAX(0,$C91-N$2)))</f>
        <v>0.379999999999999</v>
      </c>
      <c r="O91" s="103" t="n">
        <f aca="false">IF(O$1="P",MAX(0,O$2-$C91),IF(O$1="C",MAX(0,$C91-O$2)))</f>
        <v>0</v>
      </c>
      <c r="P91" s="103" t="n">
        <f aca="false">IF(P$1="P",MAX(0,P$2-$C91),IF(P$1="C",MAX(0,$C91-P$2)))</f>
        <v>0</v>
      </c>
      <c r="Q91" s="103" t="n">
        <f aca="false">IF(Q$1="P",MAX(0,Q$2-$C91),IF(Q$1="C",MAX(0,$C91-Q$2)))</f>
        <v>0</v>
      </c>
      <c r="R91" s="103" t="n">
        <f aca="false">IF(R$1="P",MAX(0,R$2-$C91),IF(R$1="C",MAX(0,$C91-R$2)))</f>
        <v>0</v>
      </c>
      <c r="S91" s="103" t="n">
        <f aca="false">IF(S$1="P",MAX(0,S$2-$C91),IF(S$1="C",MAX(0,$C91-S$2)))</f>
        <v>0</v>
      </c>
      <c r="T91" s="104" t="n">
        <f aca="false">A91</f>
        <v>3</v>
      </c>
      <c r="U91" s="105" t="n">
        <f aca="false">VLOOKUP($B91,Gas!$B$3:$E$2506,2)</f>
        <v>2.23</v>
      </c>
      <c r="V91" s="46" t="n">
        <f aca="false">C91/U91</f>
        <v>11.3811659192825</v>
      </c>
    </row>
    <row r="92" customFormat="false" ht="12.75" hidden="false" customHeight="false" outlineLevel="0" collapsed="false">
      <c r="A92" s="95" t="n">
        <f aca="false">MONTH(B92)+(YEAR(B92)-1998)*12</f>
        <v>3</v>
      </c>
      <c r="B92" s="101" t="n">
        <v>35866</v>
      </c>
      <c r="C92" s="102" t="n">
        <v>25.61</v>
      </c>
      <c r="D92" s="98" t="n">
        <f aca="false">LN(C92/C91)</f>
        <v>0.00902143792519234</v>
      </c>
      <c r="E92" s="106" t="n">
        <f aca="false">STDEV(D83:D92)*SQRT(trade_day)</f>
        <v>0.853817112746963</v>
      </c>
      <c r="G92" s="103" t="n">
        <f aca="false">IF(G$1="P",MAX(0,G$2-$C92),IF(G$1="C",MAX(0,$C92-G$2)))</f>
        <v>0</v>
      </c>
      <c r="H92" s="103" t="n">
        <f aca="false">IF(H$1="P",MAX(0,H$2-$C92),IF(H$1="C",MAX(0,$C92-H$2)))</f>
        <v>0</v>
      </c>
      <c r="I92" s="103" t="n">
        <f aca="false">IF(I$1="P",MAX(0,I$2-$C92),IF(I$1="C",MAX(0,$C92-I$2)))</f>
        <v>4.39</v>
      </c>
      <c r="J92" s="103" t="n">
        <f aca="false">IF(J$1="P",MAX(0,J$2-$C92),IF(J$1="C",MAX(0,$C92-J$2)))</f>
        <v>9.39</v>
      </c>
      <c r="K92" s="103" t="n">
        <f aca="false">IF(K$1="P",MAX(0,K$2-$C92),IF(K$1="C",MAX(0,$C92-K$2)))</f>
        <v>14.39</v>
      </c>
      <c r="L92" s="103" t="n">
        <f aca="false">IF(L$1="P",MAX(0,L$2-$C92),IF(L$1="C",MAX(0,$C92-L$2)))</f>
        <v>24.39</v>
      </c>
      <c r="M92" s="103" t="n">
        <f aca="false">IF(M$1="P",MAX(0,M$2-$C92),IF(M$1="C",MAX(0,$C92-M$2)))</f>
        <v>5.61</v>
      </c>
      <c r="N92" s="103" t="n">
        <f aca="false">IF(N$1="P",MAX(0,N$2-$C92),IF(N$1="C",MAX(0,$C92-N$2)))</f>
        <v>0.609999999999999</v>
      </c>
      <c r="O92" s="103" t="n">
        <f aca="false">IF(O$1="P",MAX(0,O$2-$C92),IF(O$1="C",MAX(0,$C92-O$2)))</f>
        <v>0</v>
      </c>
      <c r="P92" s="103" t="n">
        <f aca="false">IF(P$1="P",MAX(0,P$2-$C92),IF(P$1="C",MAX(0,$C92-P$2)))</f>
        <v>0</v>
      </c>
      <c r="Q92" s="103" t="n">
        <f aca="false">IF(Q$1="P",MAX(0,Q$2-$C92),IF(Q$1="C",MAX(0,$C92-Q$2)))</f>
        <v>0</v>
      </c>
      <c r="R92" s="103" t="n">
        <f aca="false">IF(R$1="P",MAX(0,R$2-$C92),IF(R$1="C",MAX(0,$C92-R$2)))</f>
        <v>0</v>
      </c>
      <c r="S92" s="103" t="n">
        <f aca="false">IF(S$1="P",MAX(0,S$2-$C92),IF(S$1="C",MAX(0,$C92-S$2)))</f>
        <v>0</v>
      </c>
      <c r="T92" s="104" t="n">
        <f aca="false">A92</f>
        <v>3</v>
      </c>
      <c r="U92" s="105" t="n">
        <f aca="false">VLOOKUP($B92,Gas!$B$3:$E$2506,2)</f>
        <v>2.25</v>
      </c>
      <c r="V92" s="46" t="n">
        <f aca="false">C92/U92</f>
        <v>11.3822222222222</v>
      </c>
    </row>
    <row r="93" customFormat="false" ht="12.75" hidden="false" customHeight="false" outlineLevel="0" collapsed="false">
      <c r="A93" s="95" t="n">
        <f aca="false">MONTH(B93)+(YEAR(B93)-1998)*12</f>
        <v>3</v>
      </c>
      <c r="B93" s="101" t="n">
        <v>35867</v>
      </c>
      <c r="C93" s="102" t="n">
        <v>26.6</v>
      </c>
      <c r="D93" s="98" t="n">
        <f aca="false">LN(C93/C92)</f>
        <v>0.0379283155762195</v>
      </c>
      <c r="E93" s="106" t="n">
        <f aca="false">STDEV(D84:D93)*SQRT(trade_day)</f>
        <v>0.839585661635631</v>
      </c>
      <c r="G93" s="103" t="n">
        <f aca="false">IF(G$1="P",MAX(0,G$2-$C93),IF(G$1="C",MAX(0,$C93-G$2)))</f>
        <v>0</v>
      </c>
      <c r="H93" s="103" t="n">
        <f aca="false">IF(H$1="P",MAX(0,H$2-$C93),IF(H$1="C",MAX(0,$C93-H$2)))</f>
        <v>0</v>
      </c>
      <c r="I93" s="103" t="n">
        <f aca="false">IF(I$1="P",MAX(0,I$2-$C93),IF(I$1="C",MAX(0,$C93-I$2)))</f>
        <v>3.4</v>
      </c>
      <c r="J93" s="103" t="n">
        <f aca="false">IF(J$1="P",MAX(0,J$2-$C93),IF(J$1="C",MAX(0,$C93-J$2)))</f>
        <v>8.4</v>
      </c>
      <c r="K93" s="103" t="n">
        <f aca="false">IF(K$1="P",MAX(0,K$2-$C93),IF(K$1="C",MAX(0,$C93-K$2)))</f>
        <v>13.4</v>
      </c>
      <c r="L93" s="103" t="n">
        <f aca="false">IF(L$1="P",MAX(0,L$2-$C93),IF(L$1="C",MAX(0,$C93-L$2)))</f>
        <v>23.4</v>
      </c>
      <c r="M93" s="103" t="n">
        <f aca="false">IF(M$1="P",MAX(0,M$2-$C93),IF(M$1="C",MAX(0,$C93-M$2)))</f>
        <v>6.6</v>
      </c>
      <c r="N93" s="103" t="n">
        <f aca="false">IF(N$1="P",MAX(0,N$2-$C93),IF(N$1="C",MAX(0,$C93-N$2)))</f>
        <v>1.6</v>
      </c>
      <c r="O93" s="103" t="n">
        <f aca="false">IF(O$1="P",MAX(0,O$2-$C93),IF(O$1="C",MAX(0,$C93-O$2)))</f>
        <v>0</v>
      </c>
      <c r="P93" s="103" t="n">
        <f aca="false">IF(P$1="P",MAX(0,P$2-$C93),IF(P$1="C",MAX(0,$C93-P$2)))</f>
        <v>0</v>
      </c>
      <c r="Q93" s="103" t="n">
        <f aca="false">IF(Q$1="P",MAX(0,Q$2-$C93),IF(Q$1="C",MAX(0,$C93-Q$2)))</f>
        <v>0</v>
      </c>
      <c r="R93" s="103" t="n">
        <f aca="false">IF(R$1="P",MAX(0,R$2-$C93),IF(R$1="C",MAX(0,$C93-R$2)))</f>
        <v>0</v>
      </c>
      <c r="S93" s="103" t="n">
        <f aca="false">IF(S$1="P",MAX(0,S$2-$C93),IF(S$1="C",MAX(0,$C93-S$2)))</f>
        <v>0</v>
      </c>
      <c r="T93" s="104" t="n">
        <f aca="false">A93</f>
        <v>3</v>
      </c>
      <c r="U93" s="105" t="n">
        <f aca="false">VLOOKUP($B93,Gas!$B$3:$E$2506,2)</f>
        <v>2.245</v>
      </c>
      <c r="V93" s="46" t="n">
        <f aca="false">C93/U93</f>
        <v>11.8485523385301</v>
      </c>
    </row>
    <row r="94" customFormat="false" ht="12.75" hidden="false" customHeight="false" outlineLevel="0" collapsed="false">
      <c r="A94" s="95" t="n">
        <f aca="false">MONTH(B94)+(YEAR(B94)-1998)*12</f>
        <v>3</v>
      </c>
      <c r="B94" s="101" t="n">
        <v>35870</v>
      </c>
      <c r="C94" s="102" t="n">
        <v>25.85</v>
      </c>
      <c r="D94" s="98" t="n">
        <f aca="false">LN(C94/C93)</f>
        <v>-0.0286006148332153</v>
      </c>
      <c r="E94" s="106" t="n">
        <f aca="false">STDEV(D85:D94)*SQRT(trade_day)</f>
        <v>0.804605637027412</v>
      </c>
      <c r="G94" s="103" t="n">
        <f aca="false">IF(G$1="P",MAX(0,G$2-$C94),IF(G$1="C",MAX(0,$C94-G$2)))</f>
        <v>0</v>
      </c>
      <c r="H94" s="103" t="n">
        <f aca="false">IF(H$1="P",MAX(0,H$2-$C94),IF(H$1="C",MAX(0,$C94-H$2)))</f>
        <v>0</v>
      </c>
      <c r="I94" s="103" t="n">
        <f aca="false">IF(I$1="P",MAX(0,I$2-$C94),IF(I$1="C",MAX(0,$C94-I$2)))</f>
        <v>4.15</v>
      </c>
      <c r="J94" s="103" t="n">
        <f aca="false">IF(J$1="P",MAX(0,J$2-$C94),IF(J$1="C",MAX(0,$C94-J$2)))</f>
        <v>9.15</v>
      </c>
      <c r="K94" s="103" t="n">
        <f aca="false">IF(K$1="P",MAX(0,K$2-$C94),IF(K$1="C",MAX(0,$C94-K$2)))</f>
        <v>14.15</v>
      </c>
      <c r="L94" s="103" t="n">
        <f aca="false">IF(L$1="P",MAX(0,L$2-$C94),IF(L$1="C",MAX(0,$C94-L$2)))</f>
        <v>24.15</v>
      </c>
      <c r="M94" s="103" t="n">
        <f aca="false">IF(M$1="P",MAX(0,M$2-$C94),IF(M$1="C",MAX(0,$C94-M$2)))</f>
        <v>5.85</v>
      </c>
      <c r="N94" s="103" t="n">
        <f aca="false">IF(N$1="P",MAX(0,N$2-$C94),IF(N$1="C",MAX(0,$C94-N$2)))</f>
        <v>0.850000000000001</v>
      </c>
      <c r="O94" s="103" t="n">
        <f aca="false">IF(O$1="P",MAX(0,O$2-$C94),IF(O$1="C",MAX(0,$C94-O$2)))</f>
        <v>0</v>
      </c>
      <c r="P94" s="103" t="n">
        <f aca="false">IF(P$1="P",MAX(0,P$2-$C94),IF(P$1="C",MAX(0,$C94-P$2)))</f>
        <v>0</v>
      </c>
      <c r="Q94" s="103" t="n">
        <f aca="false">IF(Q$1="P",MAX(0,Q$2-$C94),IF(Q$1="C",MAX(0,$C94-Q$2)))</f>
        <v>0</v>
      </c>
      <c r="R94" s="103" t="n">
        <f aca="false">IF(R$1="P",MAX(0,R$2-$C94),IF(R$1="C",MAX(0,$C94-R$2)))</f>
        <v>0</v>
      </c>
      <c r="S94" s="103" t="n">
        <f aca="false">IF(S$1="P",MAX(0,S$2-$C94),IF(S$1="C",MAX(0,$C94-S$2)))</f>
        <v>0</v>
      </c>
      <c r="T94" s="104" t="n">
        <f aca="false">A94</f>
        <v>3</v>
      </c>
      <c r="U94" s="105" t="n">
        <f aca="false">VLOOKUP($B94,Gas!$B$3:$E$2506,2)</f>
        <v>2.205</v>
      </c>
      <c r="V94" s="46" t="n">
        <f aca="false">C94/U94</f>
        <v>11.7233560090703</v>
      </c>
    </row>
    <row r="95" customFormat="false" ht="12.75" hidden="false" customHeight="false" outlineLevel="0" collapsed="false">
      <c r="A95" s="95" t="n">
        <f aca="false">MONTH(B95)+(YEAR(B95)-1998)*12</f>
        <v>3</v>
      </c>
      <c r="B95" s="101" t="n">
        <v>35871</v>
      </c>
      <c r="C95" s="102" t="n">
        <v>25.75</v>
      </c>
      <c r="D95" s="98" t="n">
        <f aca="false">LN(C95/C94)</f>
        <v>-0.00387597384469307</v>
      </c>
      <c r="E95" s="106" t="n">
        <f aca="false">STDEV(D86:D95)*SQRT(trade_day)</f>
        <v>0.674723676838112</v>
      </c>
      <c r="G95" s="103" t="n">
        <f aca="false">IF(G$1="P",MAX(0,G$2-$C95),IF(G$1="C",MAX(0,$C95-G$2)))</f>
        <v>0</v>
      </c>
      <c r="H95" s="103" t="n">
        <f aca="false">IF(H$1="P",MAX(0,H$2-$C95),IF(H$1="C",MAX(0,$C95-H$2)))</f>
        <v>0</v>
      </c>
      <c r="I95" s="103" t="n">
        <f aca="false">IF(I$1="P",MAX(0,I$2-$C95),IF(I$1="C",MAX(0,$C95-I$2)))</f>
        <v>4.25</v>
      </c>
      <c r="J95" s="103" t="n">
        <f aca="false">IF(J$1="P",MAX(0,J$2-$C95),IF(J$1="C",MAX(0,$C95-J$2)))</f>
        <v>9.25</v>
      </c>
      <c r="K95" s="103" t="n">
        <f aca="false">IF(K$1="P",MAX(0,K$2-$C95),IF(K$1="C",MAX(0,$C95-K$2)))</f>
        <v>14.25</v>
      </c>
      <c r="L95" s="103" t="n">
        <f aca="false">IF(L$1="P",MAX(0,L$2-$C95),IF(L$1="C",MAX(0,$C95-L$2)))</f>
        <v>24.25</v>
      </c>
      <c r="M95" s="103" t="n">
        <f aca="false">IF(M$1="P",MAX(0,M$2-$C95),IF(M$1="C",MAX(0,$C95-M$2)))</f>
        <v>5.75</v>
      </c>
      <c r="N95" s="103" t="n">
        <f aca="false">IF(N$1="P",MAX(0,N$2-$C95),IF(N$1="C",MAX(0,$C95-N$2)))</f>
        <v>0.75</v>
      </c>
      <c r="O95" s="103" t="n">
        <f aca="false">IF(O$1="P",MAX(0,O$2-$C95),IF(O$1="C",MAX(0,$C95-O$2)))</f>
        <v>0</v>
      </c>
      <c r="P95" s="103" t="n">
        <f aca="false">IF(P$1="P",MAX(0,P$2-$C95),IF(P$1="C",MAX(0,$C95-P$2)))</f>
        <v>0</v>
      </c>
      <c r="Q95" s="103" t="n">
        <f aca="false">IF(Q$1="P",MAX(0,Q$2-$C95),IF(Q$1="C",MAX(0,$C95-Q$2)))</f>
        <v>0</v>
      </c>
      <c r="R95" s="103" t="n">
        <f aca="false">IF(R$1="P",MAX(0,R$2-$C95),IF(R$1="C",MAX(0,$C95-R$2)))</f>
        <v>0</v>
      </c>
      <c r="S95" s="103" t="n">
        <f aca="false">IF(S$1="P",MAX(0,S$2-$C95),IF(S$1="C",MAX(0,$C95-S$2)))</f>
        <v>0</v>
      </c>
      <c r="T95" s="104" t="n">
        <f aca="false">A95</f>
        <v>3</v>
      </c>
      <c r="U95" s="105" t="n">
        <f aca="false">VLOOKUP($B95,Gas!$B$3:$E$2506,2)</f>
        <v>2.2</v>
      </c>
      <c r="V95" s="46" t="n">
        <f aca="false">C95/U95</f>
        <v>11.7045454545455</v>
      </c>
    </row>
    <row r="96" customFormat="false" ht="12.75" hidden="false" customHeight="false" outlineLevel="0" collapsed="false">
      <c r="A96" s="95" t="n">
        <f aca="false">MONTH(B96)+(YEAR(B96)-1998)*12</f>
        <v>3</v>
      </c>
      <c r="B96" s="101" t="n">
        <v>35872</v>
      </c>
      <c r="C96" s="102" t="n">
        <v>26.5</v>
      </c>
      <c r="D96" s="98" t="n">
        <f aca="false">LN(C96/C95)</f>
        <v>0.0287101058824314</v>
      </c>
      <c r="E96" s="106" t="n">
        <f aca="false">STDEV(D87:D96)*SQRT(trade_day)</f>
        <v>0.668769207893299</v>
      </c>
      <c r="G96" s="103" t="n">
        <f aca="false">IF(G$1="P",MAX(0,G$2-$C96),IF(G$1="C",MAX(0,$C96-G$2)))</f>
        <v>0</v>
      </c>
      <c r="H96" s="103" t="n">
        <f aca="false">IF(H$1="P",MAX(0,H$2-$C96),IF(H$1="C",MAX(0,$C96-H$2)))</f>
        <v>0</v>
      </c>
      <c r="I96" s="103" t="n">
        <f aca="false">IF(I$1="P",MAX(0,I$2-$C96),IF(I$1="C",MAX(0,$C96-I$2)))</f>
        <v>3.5</v>
      </c>
      <c r="J96" s="103" t="n">
        <f aca="false">IF(J$1="P",MAX(0,J$2-$C96),IF(J$1="C",MAX(0,$C96-J$2)))</f>
        <v>8.5</v>
      </c>
      <c r="K96" s="103" t="n">
        <f aca="false">IF(K$1="P",MAX(0,K$2-$C96),IF(K$1="C",MAX(0,$C96-K$2)))</f>
        <v>13.5</v>
      </c>
      <c r="L96" s="103" t="n">
        <f aca="false">IF(L$1="P",MAX(0,L$2-$C96),IF(L$1="C",MAX(0,$C96-L$2)))</f>
        <v>23.5</v>
      </c>
      <c r="M96" s="103" t="n">
        <f aca="false">IF(M$1="P",MAX(0,M$2-$C96),IF(M$1="C",MAX(0,$C96-M$2)))</f>
        <v>6.5</v>
      </c>
      <c r="N96" s="103" t="n">
        <f aca="false">IF(N$1="P",MAX(0,N$2-$C96),IF(N$1="C",MAX(0,$C96-N$2)))</f>
        <v>1.5</v>
      </c>
      <c r="O96" s="103" t="n">
        <f aca="false">IF(O$1="P",MAX(0,O$2-$C96),IF(O$1="C",MAX(0,$C96-O$2)))</f>
        <v>0</v>
      </c>
      <c r="P96" s="103" t="n">
        <f aca="false">IF(P$1="P",MAX(0,P$2-$C96),IF(P$1="C",MAX(0,$C96-P$2)))</f>
        <v>0</v>
      </c>
      <c r="Q96" s="103" t="n">
        <f aca="false">IF(Q$1="P",MAX(0,Q$2-$C96),IF(Q$1="C",MAX(0,$C96-Q$2)))</f>
        <v>0</v>
      </c>
      <c r="R96" s="103" t="n">
        <f aca="false">IF(R$1="P",MAX(0,R$2-$C96),IF(R$1="C",MAX(0,$C96-R$2)))</f>
        <v>0</v>
      </c>
      <c r="S96" s="103" t="n">
        <f aca="false">IF(S$1="P",MAX(0,S$2-$C96),IF(S$1="C",MAX(0,$C96-S$2)))</f>
        <v>0</v>
      </c>
      <c r="T96" s="104" t="n">
        <f aca="false">A96</f>
        <v>3</v>
      </c>
      <c r="U96" s="105" t="n">
        <f aca="false">VLOOKUP($B96,Gas!$B$3:$E$2506,2)</f>
        <v>2.205</v>
      </c>
      <c r="V96" s="46" t="n">
        <f aca="false">C96/U96</f>
        <v>12.0181405895692</v>
      </c>
    </row>
    <row r="97" customFormat="false" ht="12.75" hidden="false" customHeight="false" outlineLevel="0" collapsed="false">
      <c r="A97" s="95" t="n">
        <f aca="false">MONTH(B97)+(YEAR(B97)-1998)*12</f>
        <v>3</v>
      </c>
      <c r="B97" s="101" t="n">
        <v>35873</v>
      </c>
      <c r="C97" s="102" t="n">
        <v>24</v>
      </c>
      <c r="D97" s="98" t="n">
        <f aca="false">LN(C97/C96)</f>
        <v>-0.0990909026442309</v>
      </c>
      <c r="E97" s="106" t="n">
        <f aca="false">STDEV(D88:D97)*SQRT(trade_day)</f>
        <v>0.808758828797913</v>
      </c>
      <c r="G97" s="103" t="n">
        <f aca="false">IF(G$1="P",MAX(0,G$2-$C97),IF(G$1="C",MAX(0,$C97-G$2)))</f>
        <v>0</v>
      </c>
      <c r="H97" s="103" t="n">
        <f aca="false">IF(H$1="P",MAX(0,H$2-$C97),IF(H$1="C",MAX(0,$C97-H$2)))</f>
        <v>1</v>
      </c>
      <c r="I97" s="103" t="n">
        <f aca="false">IF(I$1="P",MAX(0,I$2-$C97),IF(I$1="C",MAX(0,$C97-I$2)))</f>
        <v>6</v>
      </c>
      <c r="J97" s="103" t="n">
        <f aca="false">IF(J$1="P",MAX(0,J$2-$C97),IF(J$1="C",MAX(0,$C97-J$2)))</f>
        <v>11</v>
      </c>
      <c r="K97" s="103" t="n">
        <f aca="false">IF(K$1="P",MAX(0,K$2-$C97),IF(K$1="C",MAX(0,$C97-K$2)))</f>
        <v>16</v>
      </c>
      <c r="L97" s="103" t="n">
        <f aca="false">IF(L$1="P",MAX(0,L$2-$C97),IF(L$1="C",MAX(0,$C97-L$2)))</f>
        <v>26</v>
      </c>
      <c r="M97" s="103" t="n">
        <f aca="false">IF(M$1="P",MAX(0,M$2-$C97),IF(M$1="C",MAX(0,$C97-M$2)))</f>
        <v>4</v>
      </c>
      <c r="N97" s="103" t="n">
        <f aca="false">IF(N$1="P",MAX(0,N$2-$C97),IF(N$1="C",MAX(0,$C97-N$2)))</f>
        <v>0</v>
      </c>
      <c r="O97" s="103" t="n">
        <f aca="false">IF(O$1="P",MAX(0,O$2-$C97),IF(O$1="C",MAX(0,$C97-O$2)))</f>
        <v>0</v>
      </c>
      <c r="P97" s="103" t="n">
        <f aca="false">IF(P$1="P",MAX(0,P$2-$C97),IF(P$1="C",MAX(0,$C97-P$2)))</f>
        <v>0</v>
      </c>
      <c r="Q97" s="103" t="n">
        <f aca="false">IF(Q$1="P",MAX(0,Q$2-$C97),IF(Q$1="C",MAX(0,$C97-Q$2)))</f>
        <v>0</v>
      </c>
      <c r="R97" s="103" t="n">
        <f aca="false">IF(R$1="P",MAX(0,R$2-$C97),IF(R$1="C",MAX(0,$C97-R$2)))</f>
        <v>0</v>
      </c>
      <c r="S97" s="103" t="n">
        <f aca="false">IF(S$1="P",MAX(0,S$2-$C97),IF(S$1="C",MAX(0,$C97-S$2)))</f>
        <v>0</v>
      </c>
      <c r="T97" s="104" t="n">
        <f aca="false">A97</f>
        <v>3</v>
      </c>
      <c r="U97" s="105" t="n">
        <f aca="false">VLOOKUP($B97,Gas!$B$3:$E$2506,2)</f>
        <v>2.205</v>
      </c>
      <c r="V97" s="46" t="n">
        <f aca="false">C97/U97</f>
        <v>10.8843537414966</v>
      </c>
    </row>
    <row r="98" customFormat="false" ht="12.75" hidden="false" customHeight="false" outlineLevel="0" collapsed="false">
      <c r="A98" s="95" t="n">
        <f aca="false">MONTH(B98)+(YEAR(B98)-1998)*12</f>
        <v>3</v>
      </c>
      <c r="B98" s="101" t="n">
        <v>35874</v>
      </c>
      <c r="C98" s="102" t="n">
        <v>24.55</v>
      </c>
      <c r="D98" s="98" t="n">
        <f aca="false">LN(C98/C97)</f>
        <v>0.022658023892584</v>
      </c>
      <c r="E98" s="106" t="n">
        <f aca="false">STDEV(D89:D98)*SQRT(trade_day)</f>
        <v>0.822452182239417</v>
      </c>
      <c r="G98" s="103" t="n">
        <f aca="false">IF(G$1="P",MAX(0,G$2-$C98),IF(G$1="C",MAX(0,$C98-G$2)))</f>
        <v>0</v>
      </c>
      <c r="H98" s="103" t="n">
        <f aca="false">IF(H$1="P",MAX(0,H$2-$C98),IF(H$1="C",MAX(0,$C98-H$2)))</f>
        <v>0.449999999999999</v>
      </c>
      <c r="I98" s="103" t="n">
        <f aca="false">IF(I$1="P",MAX(0,I$2-$C98),IF(I$1="C",MAX(0,$C98-I$2)))</f>
        <v>5.45</v>
      </c>
      <c r="J98" s="103" t="n">
        <f aca="false">IF(J$1="P",MAX(0,J$2-$C98),IF(J$1="C",MAX(0,$C98-J$2)))</f>
        <v>10.45</v>
      </c>
      <c r="K98" s="103" t="n">
        <f aca="false">IF(K$1="P",MAX(0,K$2-$C98),IF(K$1="C",MAX(0,$C98-K$2)))</f>
        <v>15.45</v>
      </c>
      <c r="L98" s="103" t="n">
        <f aca="false">IF(L$1="P",MAX(0,L$2-$C98),IF(L$1="C",MAX(0,$C98-L$2)))</f>
        <v>25.45</v>
      </c>
      <c r="M98" s="103" t="n">
        <f aca="false">IF(M$1="P",MAX(0,M$2-$C98),IF(M$1="C",MAX(0,$C98-M$2)))</f>
        <v>4.55</v>
      </c>
      <c r="N98" s="103" t="n">
        <f aca="false">IF(N$1="P",MAX(0,N$2-$C98),IF(N$1="C",MAX(0,$C98-N$2)))</f>
        <v>0</v>
      </c>
      <c r="O98" s="103" t="n">
        <f aca="false">IF(O$1="P",MAX(0,O$2-$C98),IF(O$1="C",MAX(0,$C98-O$2)))</f>
        <v>0</v>
      </c>
      <c r="P98" s="103" t="n">
        <f aca="false">IF(P$1="P",MAX(0,P$2-$C98),IF(P$1="C",MAX(0,$C98-P$2)))</f>
        <v>0</v>
      </c>
      <c r="Q98" s="103" t="n">
        <f aca="false">IF(Q$1="P",MAX(0,Q$2-$C98),IF(Q$1="C",MAX(0,$C98-Q$2)))</f>
        <v>0</v>
      </c>
      <c r="R98" s="103" t="n">
        <f aca="false">IF(R$1="P",MAX(0,R$2-$C98),IF(R$1="C",MAX(0,$C98-R$2)))</f>
        <v>0</v>
      </c>
      <c r="S98" s="103" t="n">
        <f aca="false">IF(S$1="P",MAX(0,S$2-$C98),IF(S$1="C",MAX(0,$C98-S$2)))</f>
        <v>0</v>
      </c>
      <c r="T98" s="104" t="n">
        <f aca="false">A98</f>
        <v>3</v>
      </c>
      <c r="U98" s="105" t="n">
        <f aca="false">VLOOKUP($B98,Gas!$B$3:$E$2506,2)</f>
        <v>2.235</v>
      </c>
      <c r="V98" s="46" t="n">
        <f aca="false">C98/U98</f>
        <v>10.9843400447427</v>
      </c>
    </row>
    <row r="99" customFormat="false" ht="12.75" hidden="false" customHeight="false" outlineLevel="0" collapsed="false">
      <c r="A99" s="95" t="n">
        <f aca="false">MONTH(B99)+(YEAR(B99)-1998)*12</f>
        <v>3</v>
      </c>
      <c r="B99" s="101" t="n">
        <v>35877</v>
      </c>
      <c r="C99" s="102" t="n">
        <v>24.25</v>
      </c>
      <c r="D99" s="98" t="n">
        <f aca="false">LN(C99/C98)</f>
        <v>-0.0122952368570375</v>
      </c>
      <c r="E99" s="106" t="n">
        <f aca="false">STDEV(D90:D99)*SQRT(trade_day)</f>
        <v>0.682150653021611</v>
      </c>
      <c r="G99" s="103" t="n">
        <f aca="false">IF(G$1="P",MAX(0,G$2-$C99),IF(G$1="C",MAX(0,$C99-G$2)))</f>
        <v>0</v>
      </c>
      <c r="H99" s="103" t="n">
        <f aca="false">IF(H$1="P",MAX(0,H$2-$C99),IF(H$1="C",MAX(0,$C99-H$2)))</f>
        <v>0.75</v>
      </c>
      <c r="I99" s="103" t="n">
        <f aca="false">IF(I$1="P",MAX(0,I$2-$C99),IF(I$1="C",MAX(0,$C99-I$2)))</f>
        <v>5.75</v>
      </c>
      <c r="J99" s="103" t="n">
        <f aca="false">IF(J$1="P",MAX(0,J$2-$C99),IF(J$1="C",MAX(0,$C99-J$2)))</f>
        <v>10.75</v>
      </c>
      <c r="K99" s="103" t="n">
        <f aca="false">IF(K$1="P",MAX(0,K$2-$C99),IF(K$1="C",MAX(0,$C99-K$2)))</f>
        <v>15.75</v>
      </c>
      <c r="L99" s="103" t="n">
        <f aca="false">IF(L$1="P",MAX(0,L$2-$C99),IF(L$1="C",MAX(0,$C99-L$2)))</f>
        <v>25.75</v>
      </c>
      <c r="M99" s="103" t="n">
        <f aca="false">IF(M$1="P",MAX(0,M$2-$C99),IF(M$1="C",MAX(0,$C99-M$2)))</f>
        <v>4.25</v>
      </c>
      <c r="N99" s="103" t="n">
        <f aca="false">IF(N$1="P",MAX(0,N$2-$C99),IF(N$1="C",MAX(0,$C99-N$2)))</f>
        <v>0</v>
      </c>
      <c r="O99" s="103" t="n">
        <f aca="false">IF(O$1="P",MAX(0,O$2-$C99),IF(O$1="C",MAX(0,$C99-O$2)))</f>
        <v>0</v>
      </c>
      <c r="P99" s="103" t="n">
        <f aca="false">IF(P$1="P",MAX(0,P$2-$C99),IF(P$1="C",MAX(0,$C99-P$2)))</f>
        <v>0</v>
      </c>
      <c r="Q99" s="103" t="n">
        <f aca="false">IF(Q$1="P",MAX(0,Q$2-$C99),IF(Q$1="C",MAX(0,$C99-Q$2)))</f>
        <v>0</v>
      </c>
      <c r="R99" s="103" t="n">
        <f aca="false">IF(R$1="P",MAX(0,R$2-$C99),IF(R$1="C",MAX(0,$C99-R$2)))</f>
        <v>0</v>
      </c>
      <c r="S99" s="103" t="n">
        <f aca="false">IF(S$1="P",MAX(0,S$2-$C99),IF(S$1="C",MAX(0,$C99-S$2)))</f>
        <v>0</v>
      </c>
      <c r="T99" s="104" t="n">
        <f aca="false">A99</f>
        <v>3</v>
      </c>
      <c r="U99" s="105" t="n">
        <f aca="false">VLOOKUP($B99,Gas!$B$3:$E$2506,2)</f>
        <v>2.285</v>
      </c>
      <c r="V99" s="46" t="n">
        <f aca="false">C99/U99</f>
        <v>10.6126914660832</v>
      </c>
    </row>
    <row r="100" customFormat="false" ht="12.75" hidden="false" customHeight="false" outlineLevel="0" collapsed="false">
      <c r="A100" s="95" t="n">
        <f aca="false">MONTH(B100)+(YEAR(B100)-1998)*12</f>
        <v>3</v>
      </c>
      <c r="B100" s="101" t="n">
        <v>35878</v>
      </c>
      <c r="C100" s="102" t="n">
        <v>26.44</v>
      </c>
      <c r="D100" s="98" t="n">
        <f aca="false">LN(C100/C99)</f>
        <v>0.0864613975999934</v>
      </c>
      <c r="E100" s="106" t="n">
        <f aca="false">STDEV(D91:D100)*SQRT(trade_day)</f>
        <v>0.775136025128683</v>
      </c>
      <c r="G100" s="103" t="n">
        <f aca="false">IF(G$1="P",MAX(0,G$2-$C100),IF(G$1="C",MAX(0,$C100-G$2)))</f>
        <v>0</v>
      </c>
      <c r="H100" s="103" t="n">
        <f aca="false">IF(H$1="P",MAX(0,H$2-$C100),IF(H$1="C",MAX(0,$C100-H$2)))</f>
        <v>0</v>
      </c>
      <c r="I100" s="103" t="n">
        <f aca="false">IF(I$1="P",MAX(0,I$2-$C100),IF(I$1="C",MAX(0,$C100-I$2)))</f>
        <v>3.56</v>
      </c>
      <c r="J100" s="103" t="n">
        <f aca="false">IF(J$1="P",MAX(0,J$2-$C100),IF(J$1="C",MAX(0,$C100-J$2)))</f>
        <v>8.56</v>
      </c>
      <c r="K100" s="103" t="n">
        <f aca="false">IF(K$1="P",MAX(0,K$2-$C100),IF(K$1="C",MAX(0,$C100-K$2)))</f>
        <v>13.56</v>
      </c>
      <c r="L100" s="103" t="n">
        <f aca="false">IF(L$1="P",MAX(0,L$2-$C100),IF(L$1="C",MAX(0,$C100-L$2)))</f>
        <v>23.56</v>
      </c>
      <c r="M100" s="103" t="n">
        <f aca="false">IF(M$1="P",MAX(0,M$2-$C100),IF(M$1="C",MAX(0,$C100-M$2)))</f>
        <v>6.44</v>
      </c>
      <c r="N100" s="103" t="n">
        <f aca="false">IF(N$1="P",MAX(0,N$2-$C100),IF(N$1="C",MAX(0,$C100-N$2)))</f>
        <v>1.44</v>
      </c>
      <c r="O100" s="103" t="n">
        <f aca="false">IF(O$1="P",MAX(0,O$2-$C100),IF(O$1="C",MAX(0,$C100-O$2)))</f>
        <v>0</v>
      </c>
      <c r="P100" s="103" t="n">
        <f aca="false">IF(P$1="P",MAX(0,P$2-$C100),IF(P$1="C",MAX(0,$C100-P$2)))</f>
        <v>0</v>
      </c>
      <c r="Q100" s="103" t="n">
        <f aca="false">IF(Q$1="P",MAX(0,Q$2-$C100),IF(Q$1="C",MAX(0,$C100-Q$2)))</f>
        <v>0</v>
      </c>
      <c r="R100" s="103" t="n">
        <f aca="false">IF(R$1="P",MAX(0,R$2-$C100),IF(R$1="C",MAX(0,$C100-R$2)))</f>
        <v>0</v>
      </c>
      <c r="S100" s="103" t="n">
        <f aca="false">IF(S$1="P",MAX(0,S$2-$C100),IF(S$1="C",MAX(0,$C100-S$2)))</f>
        <v>0</v>
      </c>
      <c r="T100" s="104" t="n">
        <f aca="false">A100</f>
        <v>3</v>
      </c>
      <c r="U100" s="105" t="n">
        <f aca="false">VLOOKUP($B100,Gas!$B$3:$E$2506,2)</f>
        <v>2.325</v>
      </c>
      <c r="V100" s="46" t="n">
        <f aca="false">C100/U100</f>
        <v>11.3720430107527</v>
      </c>
    </row>
    <row r="101" customFormat="false" ht="12.75" hidden="false" customHeight="false" outlineLevel="0" collapsed="false">
      <c r="A101" s="95" t="n">
        <f aca="false">MONTH(B101)+(YEAR(B101)-1998)*12</f>
        <v>3</v>
      </c>
      <c r="B101" s="101" t="n">
        <v>35879</v>
      </c>
      <c r="C101" s="102" t="n">
        <v>24.56</v>
      </c>
      <c r="D101" s="98" t="n">
        <f aca="false">LN(C101/C100)</f>
        <v>-0.073758911704544</v>
      </c>
      <c r="E101" s="106" t="n">
        <f aca="false">STDEV(D92:D101)*SQRT(trade_day)</f>
        <v>0.857465356374254</v>
      </c>
      <c r="G101" s="103" t="n">
        <f aca="false">IF(G$1="P",MAX(0,G$2-$C101),IF(G$1="C",MAX(0,$C101-G$2)))</f>
        <v>0</v>
      </c>
      <c r="H101" s="103" t="n">
        <f aca="false">IF(H$1="P",MAX(0,H$2-$C101),IF(H$1="C",MAX(0,$C101-H$2)))</f>
        <v>0.440000000000001</v>
      </c>
      <c r="I101" s="103" t="n">
        <f aca="false">IF(I$1="P",MAX(0,I$2-$C101),IF(I$1="C",MAX(0,$C101-I$2)))</f>
        <v>5.44</v>
      </c>
      <c r="J101" s="103" t="n">
        <f aca="false">IF(J$1="P",MAX(0,J$2-$C101),IF(J$1="C",MAX(0,$C101-J$2)))</f>
        <v>10.44</v>
      </c>
      <c r="K101" s="103" t="n">
        <f aca="false">IF(K$1="P",MAX(0,K$2-$C101),IF(K$1="C",MAX(0,$C101-K$2)))</f>
        <v>15.44</v>
      </c>
      <c r="L101" s="103" t="n">
        <f aca="false">IF(L$1="P",MAX(0,L$2-$C101),IF(L$1="C",MAX(0,$C101-L$2)))</f>
        <v>25.44</v>
      </c>
      <c r="M101" s="103" t="n">
        <f aca="false">IF(M$1="P",MAX(0,M$2-$C101),IF(M$1="C",MAX(0,$C101-M$2)))</f>
        <v>4.56</v>
      </c>
      <c r="N101" s="103" t="n">
        <f aca="false">IF(N$1="P",MAX(0,N$2-$C101),IF(N$1="C",MAX(0,$C101-N$2)))</f>
        <v>0</v>
      </c>
      <c r="O101" s="103" t="n">
        <f aca="false">IF(O$1="P",MAX(0,O$2-$C101),IF(O$1="C",MAX(0,$C101-O$2)))</f>
        <v>0</v>
      </c>
      <c r="P101" s="103" t="n">
        <f aca="false">IF(P$1="P",MAX(0,P$2-$C101),IF(P$1="C",MAX(0,$C101-P$2)))</f>
        <v>0</v>
      </c>
      <c r="Q101" s="103" t="n">
        <f aca="false">IF(Q$1="P",MAX(0,Q$2-$C101),IF(Q$1="C",MAX(0,$C101-Q$2)))</f>
        <v>0</v>
      </c>
      <c r="R101" s="103" t="n">
        <f aca="false">IF(R$1="P",MAX(0,R$2-$C101),IF(R$1="C",MAX(0,$C101-R$2)))</f>
        <v>0</v>
      </c>
      <c r="S101" s="103" t="n">
        <f aca="false">IF(S$1="P",MAX(0,S$2-$C101),IF(S$1="C",MAX(0,$C101-S$2)))</f>
        <v>0</v>
      </c>
      <c r="T101" s="104" t="n">
        <f aca="false">A101</f>
        <v>3</v>
      </c>
      <c r="U101" s="105" t="n">
        <f aca="false">VLOOKUP($B101,Gas!$B$3:$E$2506,2)</f>
        <v>2.28</v>
      </c>
      <c r="V101" s="46" t="n">
        <f aca="false">C101/U101</f>
        <v>10.7719298245614</v>
      </c>
    </row>
    <row r="102" customFormat="false" ht="12.75" hidden="false" customHeight="false" outlineLevel="0" collapsed="false">
      <c r="A102" s="95" t="n">
        <f aca="false">MONTH(B102)+(YEAR(B102)-1998)*12</f>
        <v>3</v>
      </c>
      <c r="B102" s="101" t="n">
        <v>35880</v>
      </c>
      <c r="C102" s="102" t="n">
        <v>27</v>
      </c>
      <c r="D102" s="98" t="n">
        <f aca="false">LN(C102/C101)</f>
        <v>0.0947177627253874</v>
      </c>
      <c r="E102" s="106" t="n">
        <f aca="false">STDEV(D93:D102)*SQRT(trade_day)</f>
        <v>0.988650346343865</v>
      </c>
      <c r="G102" s="103" t="n">
        <f aca="false">IF(G$1="P",MAX(0,G$2-$C102),IF(G$1="C",MAX(0,$C102-G$2)))</f>
        <v>0</v>
      </c>
      <c r="H102" s="103" t="n">
        <f aca="false">IF(H$1="P",MAX(0,H$2-$C102),IF(H$1="C",MAX(0,$C102-H$2)))</f>
        <v>0</v>
      </c>
      <c r="I102" s="103" t="n">
        <f aca="false">IF(I$1="P",MAX(0,I$2-$C102),IF(I$1="C",MAX(0,$C102-I$2)))</f>
        <v>3</v>
      </c>
      <c r="J102" s="103" t="n">
        <f aca="false">IF(J$1="P",MAX(0,J$2-$C102),IF(J$1="C",MAX(0,$C102-J$2)))</f>
        <v>8</v>
      </c>
      <c r="K102" s="103" t="n">
        <f aca="false">IF(K$1="P",MAX(0,K$2-$C102),IF(K$1="C",MAX(0,$C102-K$2)))</f>
        <v>13</v>
      </c>
      <c r="L102" s="103" t="n">
        <f aca="false">IF(L$1="P",MAX(0,L$2-$C102),IF(L$1="C",MAX(0,$C102-L$2)))</f>
        <v>23</v>
      </c>
      <c r="M102" s="103" t="n">
        <f aca="false">IF(M$1="P",MAX(0,M$2-$C102),IF(M$1="C",MAX(0,$C102-M$2)))</f>
        <v>7</v>
      </c>
      <c r="N102" s="103" t="n">
        <f aca="false">IF(N$1="P",MAX(0,N$2-$C102),IF(N$1="C",MAX(0,$C102-N$2)))</f>
        <v>2</v>
      </c>
      <c r="O102" s="103" t="n">
        <f aca="false">IF(O$1="P",MAX(0,O$2-$C102),IF(O$1="C",MAX(0,$C102-O$2)))</f>
        <v>0</v>
      </c>
      <c r="P102" s="103" t="n">
        <f aca="false">IF(P$1="P",MAX(0,P$2-$C102),IF(P$1="C",MAX(0,$C102-P$2)))</f>
        <v>0</v>
      </c>
      <c r="Q102" s="103" t="n">
        <f aca="false">IF(Q$1="P",MAX(0,Q$2-$C102),IF(Q$1="C",MAX(0,$C102-Q$2)))</f>
        <v>0</v>
      </c>
      <c r="R102" s="103" t="n">
        <f aca="false">IF(R$1="P",MAX(0,R$2-$C102),IF(R$1="C",MAX(0,$C102-R$2)))</f>
        <v>0</v>
      </c>
      <c r="S102" s="103" t="n">
        <f aca="false">IF(S$1="P",MAX(0,S$2-$C102),IF(S$1="C",MAX(0,$C102-S$2)))</f>
        <v>0</v>
      </c>
      <c r="T102" s="104" t="n">
        <f aca="false">A102</f>
        <v>3</v>
      </c>
      <c r="U102" s="105" t="n">
        <f aca="false">VLOOKUP($B102,Gas!$B$3:$E$2506,2)</f>
        <v>2.325</v>
      </c>
      <c r="V102" s="46" t="n">
        <f aca="false">C102/U102</f>
        <v>11.6129032258065</v>
      </c>
    </row>
    <row r="103" customFormat="false" ht="12.75" hidden="false" customHeight="false" outlineLevel="0" collapsed="false">
      <c r="A103" s="95" t="n">
        <f aca="false">MONTH(B103)+(YEAR(B103)-1998)*12</f>
        <v>3</v>
      </c>
      <c r="B103" s="101" t="n">
        <v>35881</v>
      </c>
      <c r="C103" s="102" t="n">
        <v>25.5</v>
      </c>
      <c r="D103" s="98" t="n">
        <f aca="false">LN(C103/C102)</f>
        <v>-0.0571584138399486</v>
      </c>
      <c r="E103" s="106" t="n">
        <f aca="false">STDEV(D94:D103)*SQRT(trade_day)</f>
        <v>1.01539514683335</v>
      </c>
      <c r="G103" s="103" t="n">
        <f aca="false">IF(G$1="P",MAX(0,G$2-$C103),IF(G$1="C",MAX(0,$C103-G$2)))</f>
        <v>0</v>
      </c>
      <c r="H103" s="103" t="n">
        <f aca="false">IF(H$1="P",MAX(0,H$2-$C103),IF(H$1="C",MAX(0,$C103-H$2)))</f>
        <v>0</v>
      </c>
      <c r="I103" s="103" t="n">
        <f aca="false">IF(I$1="P",MAX(0,I$2-$C103),IF(I$1="C",MAX(0,$C103-I$2)))</f>
        <v>4.5</v>
      </c>
      <c r="J103" s="103" t="n">
        <f aca="false">IF(J$1="P",MAX(0,J$2-$C103),IF(J$1="C",MAX(0,$C103-J$2)))</f>
        <v>9.5</v>
      </c>
      <c r="K103" s="103" t="n">
        <f aca="false">IF(K$1="P",MAX(0,K$2-$C103),IF(K$1="C",MAX(0,$C103-K$2)))</f>
        <v>14.5</v>
      </c>
      <c r="L103" s="103" t="n">
        <f aca="false">IF(L$1="P",MAX(0,L$2-$C103),IF(L$1="C",MAX(0,$C103-L$2)))</f>
        <v>24.5</v>
      </c>
      <c r="M103" s="103" t="n">
        <f aca="false">IF(M$1="P",MAX(0,M$2-$C103),IF(M$1="C",MAX(0,$C103-M$2)))</f>
        <v>5.5</v>
      </c>
      <c r="N103" s="103" t="n">
        <f aca="false">IF(N$1="P",MAX(0,N$2-$C103),IF(N$1="C",MAX(0,$C103-N$2)))</f>
        <v>0.5</v>
      </c>
      <c r="O103" s="103" t="n">
        <f aca="false">IF(O$1="P",MAX(0,O$2-$C103),IF(O$1="C",MAX(0,$C103-O$2)))</f>
        <v>0</v>
      </c>
      <c r="P103" s="103" t="n">
        <f aca="false">IF(P$1="P",MAX(0,P$2-$C103),IF(P$1="C",MAX(0,$C103-P$2)))</f>
        <v>0</v>
      </c>
      <c r="Q103" s="103" t="n">
        <f aca="false">IF(Q$1="P",MAX(0,Q$2-$C103),IF(Q$1="C",MAX(0,$C103-Q$2)))</f>
        <v>0</v>
      </c>
      <c r="R103" s="103" t="n">
        <f aca="false">IF(R$1="P",MAX(0,R$2-$C103),IF(R$1="C",MAX(0,$C103-R$2)))</f>
        <v>0</v>
      </c>
      <c r="S103" s="103" t="n">
        <f aca="false">IF(S$1="P",MAX(0,S$2-$C103),IF(S$1="C",MAX(0,$C103-S$2)))</f>
        <v>0</v>
      </c>
      <c r="T103" s="104" t="n">
        <f aca="false">A103</f>
        <v>3</v>
      </c>
      <c r="U103" s="105" t="n">
        <f aca="false">VLOOKUP($B103,Gas!$B$3:$E$2506,2)</f>
        <v>2.285</v>
      </c>
      <c r="V103" s="46" t="n">
        <f aca="false">C103/U103</f>
        <v>11.1597374179431</v>
      </c>
    </row>
    <row r="104" customFormat="false" ht="12.75" hidden="false" customHeight="false" outlineLevel="0" collapsed="false">
      <c r="A104" s="95" t="n">
        <f aca="false">MONTH(B104)+(YEAR(B104)-1998)*12</f>
        <v>3</v>
      </c>
      <c r="B104" s="101" t="n">
        <v>35884</v>
      </c>
      <c r="C104" s="102" t="n">
        <v>25.17</v>
      </c>
      <c r="D104" s="98" t="n">
        <f aca="false">LN(C104/C103)</f>
        <v>-0.0130256430171558</v>
      </c>
      <c r="E104" s="106" t="n">
        <f aca="false">STDEV(D95:D104)*SQRT(trade_day)</f>
        <v>1.00796759213711</v>
      </c>
      <c r="G104" s="103" t="n">
        <f aca="false">IF(G$1="P",MAX(0,G$2-$C104),IF(G$1="C",MAX(0,$C104-G$2)))</f>
        <v>0</v>
      </c>
      <c r="H104" s="103" t="n">
        <f aca="false">IF(H$1="P",MAX(0,H$2-$C104),IF(H$1="C",MAX(0,$C104-H$2)))</f>
        <v>0</v>
      </c>
      <c r="I104" s="103" t="n">
        <f aca="false">IF(I$1="P",MAX(0,I$2-$C104),IF(I$1="C",MAX(0,$C104-I$2)))</f>
        <v>4.83</v>
      </c>
      <c r="J104" s="103" t="n">
        <f aca="false">IF(J$1="P",MAX(0,J$2-$C104),IF(J$1="C",MAX(0,$C104-J$2)))</f>
        <v>9.83</v>
      </c>
      <c r="K104" s="103" t="n">
        <f aca="false">IF(K$1="P",MAX(0,K$2-$C104),IF(K$1="C",MAX(0,$C104-K$2)))</f>
        <v>14.83</v>
      </c>
      <c r="L104" s="103" t="n">
        <f aca="false">IF(L$1="P",MAX(0,L$2-$C104),IF(L$1="C",MAX(0,$C104-L$2)))</f>
        <v>24.83</v>
      </c>
      <c r="M104" s="103" t="n">
        <f aca="false">IF(M$1="P",MAX(0,M$2-$C104),IF(M$1="C",MAX(0,$C104-M$2)))</f>
        <v>5.17</v>
      </c>
      <c r="N104" s="103" t="n">
        <f aca="false">IF(N$1="P",MAX(0,N$2-$C104),IF(N$1="C",MAX(0,$C104-N$2)))</f>
        <v>0.170000000000002</v>
      </c>
      <c r="O104" s="103" t="n">
        <f aca="false">IF(O$1="P",MAX(0,O$2-$C104),IF(O$1="C",MAX(0,$C104-O$2)))</f>
        <v>0</v>
      </c>
      <c r="P104" s="103" t="n">
        <f aca="false">IF(P$1="P",MAX(0,P$2-$C104),IF(P$1="C",MAX(0,$C104-P$2)))</f>
        <v>0</v>
      </c>
      <c r="Q104" s="103" t="n">
        <f aca="false">IF(Q$1="P",MAX(0,Q$2-$C104),IF(Q$1="C",MAX(0,$C104-Q$2)))</f>
        <v>0</v>
      </c>
      <c r="R104" s="103" t="n">
        <f aca="false">IF(R$1="P",MAX(0,R$2-$C104),IF(R$1="C",MAX(0,$C104-R$2)))</f>
        <v>0</v>
      </c>
      <c r="S104" s="103" t="n">
        <f aca="false">IF(S$1="P",MAX(0,S$2-$C104),IF(S$1="C",MAX(0,$C104-S$2)))</f>
        <v>0</v>
      </c>
      <c r="T104" s="104" t="n">
        <f aca="false">A104</f>
        <v>3</v>
      </c>
      <c r="U104" s="105" t="n">
        <f aca="false">VLOOKUP($B104,Gas!$B$3:$E$2506,2)</f>
        <v>2.25</v>
      </c>
      <c r="V104" s="46" t="n">
        <f aca="false">C104/U104</f>
        <v>11.1866666666667</v>
      </c>
    </row>
    <row r="105" customFormat="false" ht="12.75" hidden="false" customHeight="false" outlineLevel="0" collapsed="false">
      <c r="A105" s="95" t="n">
        <f aca="false">MONTH(B105)+(YEAR(B105)-1998)*12</f>
        <v>3</v>
      </c>
      <c r="B105" s="101" t="n">
        <v>35885</v>
      </c>
      <c r="C105" s="102" t="n">
        <v>24.07</v>
      </c>
      <c r="D105" s="98" t="n">
        <f aca="false">LN(C105/C104)</f>
        <v>-0.044686557352244</v>
      </c>
      <c r="E105" s="106" t="n">
        <f aca="false">STDEV(D96:D105)*SQRT(trade_day)</f>
        <v>1.02974758043935</v>
      </c>
      <c r="G105" s="103" t="n">
        <f aca="false">IF(G$1="P",MAX(0,G$2-$C105),IF(G$1="C",MAX(0,$C105-G$2)))</f>
        <v>0</v>
      </c>
      <c r="H105" s="103" t="n">
        <f aca="false">IF(H$1="P",MAX(0,H$2-$C105),IF(H$1="C",MAX(0,$C105-H$2)))</f>
        <v>0.93</v>
      </c>
      <c r="I105" s="103" t="n">
        <f aca="false">IF(I$1="P",MAX(0,I$2-$C105),IF(I$1="C",MAX(0,$C105-I$2)))</f>
        <v>5.93</v>
      </c>
      <c r="J105" s="103" t="n">
        <f aca="false">IF(J$1="P",MAX(0,J$2-$C105),IF(J$1="C",MAX(0,$C105-J$2)))</f>
        <v>10.93</v>
      </c>
      <c r="K105" s="103" t="n">
        <f aca="false">IF(K$1="P",MAX(0,K$2-$C105),IF(K$1="C",MAX(0,$C105-K$2)))</f>
        <v>15.93</v>
      </c>
      <c r="L105" s="103" t="n">
        <f aca="false">IF(L$1="P",MAX(0,L$2-$C105),IF(L$1="C",MAX(0,$C105-L$2)))</f>
        <v>25.93</v>
      </c>
      <c r="M105" s="103" t="n">
        <f aca="false">IF(M$1="P",MAX(0,M$2-$C105),IF(M$1="C",MAX(0,$C105-M$2)))</f>
        <v>4.07</v>
      </c>
      <c r="N105" s="103" t="n">
        <f aca="false">IF(N$1="P",MAX(0,N$2-$C105),IF(N$1="C",MAX(0,$C105-N$2)))</f>
        <v>0</v>
      </c>
      <c r="O105" s="103" t="n">
        <f aca="false">IF(O$1="P",MAX(0,O$2-$C105),IF(O$1="C",MAX(0,$C105-O$2)))</f>
        <v>0</v>
      </c>
      <c r="P105" s="103" t="n">
        <f aca="false">IF(P$1="P",MAX(0,P$2-$C105),IF(P$1="C",MAX(0,$C105-P$2)))</f>
        <v>0</v>
      </c>
      <c r="Q105" s="103" t="n">
        <f aca="false">IF(Q$1="P",MAX(0,Q$2-$C105),IF(Q$1="C",MAX(0,$C105-Q$2)))</f>
        <v>0</v>
      </c>
      <c r="R105" s="103" t="n">
        <f aca="false">IF(R$1="P",MAX(0,R$2-$C105),IF(R$1="C",MAX(0,$C105-R$2)))</f>
        <v>0</v>
      </c>
      <c r="S105" s="103" t="n">
        <f aca="false">IF(S$1="P",MAX(0,S$2-$C105),IF(S$1="C",MAX(0,$C105-S$2)))</f>
        <v>0</v>
      </c>
      <c r="T105" s="104" t="n">
        <f aca="false">A105</f>
        <v>3</v>
      </c>
      <c r="U105" s="105" t="n">
        <f aca="false">VLOOKUP($B105,Gas!$B$3:$E$2506,2)</f>
        <v>2.26</v>
      </c>
      <c r="V105" s="46" t="n">
        <f aca="false">C105/U105</f>
        <v>10.6504424778761</v>
      </c>
    </row>
    <row r="106" customFormat="false" ht="12.75" hidden="false" customHeight="false" outlineLevel="0" collapsed="false">
      <c r="A106" s="95" t="n">
        <f aca="false">MONTH(B106)+(YEAR(B106)-1998)*12</f>
        <v>4</v>
      </c>
      <c r="B106" s="101" t="n">
        <v>35886</v>
      </c>
      <c r="C106" s="102" t="n">
        <v>25.2</v>
      </c>
      <c r="D106" s="98" t="n">
        <f aca="false">LN(C106/C105)</f>
        <v>0.045877742722397</v>
      </c>
      <c r="E106" s="106" t="n">
        <f aca="false">STDEV(D97:D106)*SQRT(trade_day)</f>
        <v>1.04955495454975</v>
      </c>
      <c r="G106" s="103" t="n">
        <f aca="false">IF(G$1="P",MAX(0,G$2-$C106),IF(G$1="C",MAX(0,$C106-G$2)))</f>
        <v>0</v>
      </c>
      <c r="H106" s="103" t="n">
        <f aca="false">IF(H$1="P",MAX(0,H$2-$C106),IF(H$1="C",MAX(0,$C106-H$2)))</f>
        <v>0</v>
      </c>
      <c r="I106" s="103" t="n">
        <f aca="false">IF(I$1="P",MAX(0,I$2-$C106),IF(I$1="C",MAX(0,$C106-I$2)))</f>
        <v>4.8</v>
      </c>
      <c r="J106" s="103" t="n">
        <f aca="false">IF(J$1="P",MAX(0,J$2-$C106),IF(J$1="C",MAX(0,$C106-J$2)))</f>
        <v>9.8</v>
      </c>
      <c r="K106" s="103" t="n">
        <f aca="false">IF(K$1="P",MAX(0,K$2-$C106),IF(K$1="C",MAX(0,$C106-K$2)))</f>
        <v>14.8</v>
      </c>
      <c r="L106" s="103" t="n">
        <f aca="false">IF(L$1="P",MAX(0,L$2-$C106),IF(L$1="C",MAX(0,$C106-L$2)))</f>
        <v>24.8</v>
      </c>
      <c r="M106" s="103" t="n">
        <f aca="false">IF(M$1="P",MAX(0,M$2-$C106),IF(M$1="C",MAX(0,$C106-M$2)))</f>
        <v>5.2</v>
      </c>
      <c r="N106" s="103" t="n">
        <f aca="false">IF(N$1="P",MAX(0,N$2-$C106),IF(N$1="C",MAX(0,$C106-N$2)))</f>
        <v>0.199999999999999</v>
      </c>
      <c r="O106" s="103" t="n">
        <f aca="false">IF(O$1="P",MAX(0,O$2-$C106),IF(O$1="C",MAX(0,$C106-O$2)))</f>
        <v>0</v>
      </c>
      <c r="P106" s="103" t="n">
        <f aca="false">IF(P$1="P",MAX(0,P$2-$C106),IF(P$1="C",MAX(0,$C106-P$2)))</f>
        <v>0</v>
      </c>
      <c r="Q106" s="103" t="n">
        <f aca="false">IF(Q$1="P",MAX(0,Q$2-$C106),IF(Q$1="C",MAX(0,$C106-Q$2)))</f>
        <v>0</v>
      </c>
      <c r="R106" s="103" t="n">
        <f aca="false">IF(R$1="P",MAX(0,R$2-$C106),IF(R$1="C",MAX(0,$C106-R$2)))</f>
        <v>0</v>
      </c>
      <c r="S106" s="103" t="n">
        <f aca="false">IF(S$1="P",MAX(0,S$2-$C106),IF(S$1="C",MAX(0,$C106-S$2)))</f>
        <v>0</v>
      </c>
      <c r="T106" s="104" t="n">
        <f aca="false">A106</f>
        <v>4</v>
      </c>
      <c r="U106" s="105" t="n">
        <f aca="false">VLOOKUP($B106,Gas!$B$3:$E$2506,2)</f>
        <v>2.31</v>
      </c>
      <c r="V106" s="46" t="n">
        <f aca="false">C106/U106</f>
        <v>10.9090909090909</v>
      </c>
    </row>
    <row r="107" customFormat="false" ht="12.75" hidden="false" customHeight="false" outlineLevel="0" collapsed="false">
      <c r="A107" s="95" t="n">
        <f aca="false">MONTH(B107)+(YEAR(B107)-1998)*12</f>
        <v>4</v>
      </c>
      <c r="B107" s="101" t="n">
        <v>35887</v>
      </c>
      <c r="C107" s="102" t="n">
        <v>24.04</v>
      </c>
      <c r="D107" s="98" t="n">
        <f aca="false">LN(C107/C106)</f>
        <v>-0.0471248848503709</v>
      </c>
      <c r="E107" s="106" t="n">
        <f aca="false">STDEV(D98:D107)*SQRT(trade_day)</f>
        <v>0.947377206836795</v>
      </c>
      <c r="G107" s="103" t="n">
        <f aca="false">IF(G$1="P",MAX(0,G$2-$C107),IF(G$1="C",MAX(0,$C107-G$2)))</f>
        <v>0</v>
      </c>
      <c r="H107" s="103" t="n">
        <f aca="false">IF(H$1="P",MAX(0,H$2-$C107),IF(H$1="C",MAX(0,$C107-H$2)))</f>
        <v>0.960000000000001</v>
      </c>
      <c r="I107" s="103" t="n">
        <f aca="false">IF(I$1="P",MAX(0,I$2-$C107),IF(I$1="C",MAX(0,$C107-I$2)))</f>
        <v>5.96</v>
      </c>
      <c r="J107" s="103" t="n">
        <f aca="false">IF(J$1="P",MAX(0,J$2-$C107),IF(J$1="C",MAX(0,$C107-J$2)))</f>
        <v>10.96</v>
      </c>
      <c r="K107" s="103" t="n">
        <f aca="false">IF(K$1="P",MAX(0,K$2-$C107),IF(K$1="C",MAX(0,$C107-K$2)))</f>
        <v>15.96</v>
      </c>
      <c r="L107" s="103" t="n">
        <f aca="false">IF(L$1="P",MAX(0,L$2-$C107),IF(L$1="C",MAX(0,$C107-L$2)))</f>
        <v>25.96</v>
      </c>
      <c r="M107" s="103" t="n">
        <f aca="false">IF(M$1="P",MAX(0,M$2-$C107),IF(M$1="C",MAX(0,$C107-M$2)))</f>
        <v>4.04</v>
      </c>
      <c r="N107" s="103" t="n">
        <f aca="false">IF(N$1="P",MAX(0,N$2-$C107),IF(N$1="C",MAX(0,$C107-N$2)))</f>
        <v>0</v>
      </c>
      <c r="O107" s="103" t="n">
        <f aca="false">IF(O$1="P",MAX(0,O$2-$C107),IF(O$1="C",MAX(0,$C107-O$2)))</f>
        <v>0</v>
      </c>
      <c r="P107" s="103" t="n">
        <f aca="false">IF(P$1="P",MAX(0,P$2-$C107),IF(P$1="C",MAX(0,$C107-P$2)))</f>
        <v>0</v>
      </c>
      <c r="Q107" s="103" t="n">
        <f aca="false">IF(Q$1="P",MAX(0,Q$2-$C107),IF(Q$1="C",MAX(0,$C107-Q$2)))</f>
        <v>0</v>
      </c>
      <c r="R107" s="103" t="n">
        <f aca="false">IF(R$1="P",MAX(0,R$2-$C107),IF(R$1="C",MAX(0,$C107-R$2)))</f>
        <v>0</v>
      </c>
      <c r="S107" s="103" t="n">
        <f aca="false">IF(S$1="P",MAX(0,S$2-$C107),IF(S$1="C",MAX(0,$C107-S$2)))</f>
        <v>0</v>
      </c>
      <c r="T107" s="104" t="n">
        <f aca="false">A107</f>
        <v>4</v>
      </c>
      <c r="U107" s="105" t="n">
        <f aca="false">VLOOKUP($B107,Gas!$B$3:$E$2506,2)</f>
        <v>2.46</v>
      </c>
      <c r="V107" s="46" t="n">
        <f aca="false">C107/U107</f>
        <v>9.77235772357724</v>
      </c>
    </row>
    <row r="108" customFormat="false" ht="12.75" hidden="false" customHeight="false" outlineLevel="0" collapsed="false">
      <c r="A108" s="95" t="n">
        <f aca="false">MONTH(B108)+(YEAR(B108)-1998)*12</f>
        <v>4</v>
      </c>
      <c r="B108" s="101" t="n">
        <v>35888</v>
      </c>
      <c r="C108" s="102" t="n">
        <v>26</v>
      </c>
      <c r="D108" s="98" t="n">
        <f aca="false">LN(C108/C107)</f>
        <v>0.0783774283544751</v>
      </c>
      <c r="E108" s="106" t="n">
        <f aca="false">STDEV(D99:D108)*SQRT(trade_day)</f>
        <v>1.022136392076</v>
      </c>
      <c r="G108" s="103" t="n">
        <f aca="false">IF(G$1="P",MAX(0,G$2-$C108),IF(G$1="C",MAX(0,$C108-G$2)))</f>
        <v>0</v>
      </c>
      <c r="H108" s="103" t="n">
        <f aca="false">IF(H$1="P",MAX(0,H$2-$C108),IF(H$1="C",MAX(0,$C108-H$2)))</f>
        <v>0</v>
      </c>
      <c r="I108" s="103" t="n">
        <f aca="false">IF(I$1="P",MAX(0,I$2-$C108),IF(I$1="C",MAX(0,$C108-I$2)))</f>
        <v>4</v>
      </c>
      <c r="J108" s="103" t="n">
        <f aca="false">IF(J$1="P",MAX(0,J$2-$C108),IF(J$1="C",MAX(0,$C108-J$2)))</f>
        <v>9</v>
      </c>
      <c r="K108" s="103" t="n">
        <f aca="false">IF(K$1="P",MAX(0,K$2-$C108),IF(K$1="C",MAX(0,$C108-K$2)))</f>
        <v>14</v>
      </c>
      <c r="L108" s="103" t="n">
        <f aca="false">IF(L$1="P",MAX(0,L$2-$C108),IF(L$1="C",MAX(0,$C108-L$2)))</f>
        <v>24</v>
      </c>
      <c r="M108" s="103" t="n">
        <f aca="false">IF(M$1="P",MAX(0,M$2-$C108),IF(M$1="C",MAX(0,$C108-M$2)))</f>
        <v>6</v>
      </c>
      <c r="N108" s="103" t="n">
        <f aca="false">IF(N$1="P",MAX(0,N$2-$C108),IF(N$1="C",MAX(0,$C108-N$2)))</f>
        <v>1</v>
      </c>
      <c r="O108" s="103" t="n">
        <f aca="false">IF(O$1="P",MAX(0,O$2-$C108),IF(O$1="C",MAX(0,$C108-O$2)))</f>
        <v>0</v>
      </c>
      <c r="P108" s="103" t="n">
        <f aca="false">IF(P$1="P",MAX(0,P$2-$C108),IF(P$1="C",MAX(0,$C108-P$2)))</f>
        <v>0</v>
      </c>
      <c r="Q108" s="103" t="n">
        <f aca="false">IF(Q$1="P",MAX(0,Q$2-$C108),IF(Q$1="C",MAX(0,$C108-Q$2)))</f>
        <v>0</v>
      </c>
      <c r="R108" s="103" t="n">
        <f aca="false">IF(R$1="P",MAX(0,R$2-$C108),IF(R$1="C",MAX(0,$C108-R$2)))</f>
        <v>0</v>
      </c>
      <c r="S108" s="103" t="n">
        <f aca="false">IF(S$1="P",MAX(0,S$2-$C108),IF(S$1="C",MAX(0,$C108-S$2)))</f>
        <v>0</v>
      </c>
      <c r="T108" s="104" t="n">
        <f aca="false">A108</f>
        <v>4</v>
      </c>
      <c r="U108" s="105" t="n">
        <f aca="false">VLOOKUP($B108,Gas!$B$3:$E$2506,2)</f>
        <v>2.4</v>
      </c>
      <c r="V108" s="46" t="n">
        <f aca="false">C108/U108</f>
        <v>10.8333333333333</v>
      </c>
    </row>
    <row r="109" customFormat="false" ht="12.75" hidden="false" customHeight="false" outlineLevel="0" collapsed="false">
      <c r="A109" s="95" t="n">
        <f aca="false">MONTH(B109)+(YEAR(B109)-1998)*12</f>
        <v>4</v>
      </c>
      <c r="B109" s="101" t="n">
        <v>35891</v>
      </c>
      <c r="C109" s="102" t="n">
        <v>25.26</v>
      </c>
      <c r="D109" s="98" t="n">
        <f aca="false">LN(C109/C108)</f>
        <v>-0.028874421099137</v>
      </c>
      <c r="E109" s="106" t="n">
        <f aca="false">STDEV(D100:D109)*SQRT(trade_day)</f>
        <v>1.03355927103415</v>
      </c>
      <c r="G109" s="103" t="n">
        <f aca="false">IF(G$1="P",MAX(0,G$2-$C109),IF(G$1="C",MAX(0,$C109-G$2)))</f>
        <v>0</v>
      </c>
      <c r="H109" s="103" t="n">
        <f aca="false">IF(H$1="P",MAX(0,H$2-$C109),IF(H$1="C",MAX(0,$C109-H$2)))</f>
        <v>0</v>
      </c>
      <c r="I109" s="103" t="n">
        <f aca="false">IF(I$1="P",MAX(0,I$2-$C109),IF(I$1="C",MAX(0,$C109-I$2)))</f>
        <v>4.74</v>
      </c>
      <c r="J109" s="103" t="n">
        <f aca="false">IF(J$1="P",MAX(0,J$2-$C109),IF(J$1="C",MAX(0,$C109-J$2)))</f>
        <v>9.74</v>
      </c>
      <c r="K109" s="103" t="n">
        <f aca="false">IF(K$1="P",MAX(0,K$2-$C109),IF(K$1="C",MAX(0,$C109-K$2)))</f>
        <v>14.74</v>
      </c>
      <c r="L109" s="103" t="n">
        <f aca="false">IF(L$1="P",MAX(0,L$2-$C109),IF(L$1="C",MAX(0,$C109-L$2)))</f>
        <v>24.74</v>
      </c>
      <c r="M109" s="103" t="n">
        <f aca="false">IF(M$1="P",MAX(0,M$2-$C109),IF(M$1="C",MAX(0,$C109-M$2)))</f>
        <v>5.26</v>
      </c>
      <c r="N109" s="103" t="n">
        <f aca="false">IF(N$1="P",MAX(0,N$2-$C109),IF(N$1="C",MAX(0,$C109-N$2)))</f>
        <v>0.260000000000002</v>
      </c>
      <c r="O109" s="103" t="n">
        <f aca="false">IF(O$1="P",MAX(0,O$2-$C109),IF(O$1="C",MAX(0,$C109-O$2)))</f>
        <v>0</v>
      </c>
      <c r="P109" s="103" t="n">
        <f aca="false">IF(P$1="P",MAX(0,P$2-$C109),IF(P$1="C",MAX(0,$C109-P$2)))</f>
        <v>0</v>
      </c>
      <c r="Q109" s="103" t="n">
        <f aca="false">IF(Q$1="P",MAX(0,Q$2-$C109),IF(Q$1="C",MAX(0,$C109-Q$2)))</f>
        <v>0</v>
      </c>
      <c r="R109" s="103" t="n">
        <f aca="false">IF(R$1="P",MAX(0,R$2-$C109),IF(R$1="C",MAX(0,$C109-R$2)))</f>
        <v>0</v>
      </c>
      <c r="S109" s="103" t="n">
        <f aca="false">IF(S$1="P",MAX(0,S$2-$C109),IF(S$1="C",MAX(0,$C109-S$2)))</f>
        <v>0</v>
      </c>
      <c r="T109" s="104" t="n">
        <f aca="false">A109</f>
        <v>4</v>
      </c>
      <c r="U109" s="105" t="n">
        <f aca="false">VLOOKUP($B109,Gas!$B$3:$E$2506,2)</f>
        <v>2.505</v>
      </c>
      <c r="V109" s="46" t="n">
        <f aca="false">C109/U109</f>
        <v>10.0838323353293</v>
      </c>
    </row>
    <row r="110" customFormat="false" ht="12.75" hidden="false" customHeight="false" outlineLevel="0" collapsed="false">
      <c r="A110" s="95" t="n">
        <f aca="false">MONTH(B110)+(YEAR(B110)-1998)*12</f>
        <v>4</v>
      </c>
      <c r="B110" s="101" t="n">
        <v>35892</v>
      </c>
      <c r="C110" s="102" t="n">
        <v>25.13</v>
      </c>
      <c r="D110" s="98" t="n">
        <f aca="false">LN(C110/C109)</f>
        <v>-0.00515976536684433</v>
      </c>
      <c r="E110" s="106" t="n">
        <f aca="false">STDEV(D101:D110)*SQRT(trade_day)</f>
        <v>0.926704843647922</v>
      </c>
      <c r="G110" s="103" t="n">
        <f aca="false">IF(G$1="P",MAX(0,G$2-$C110),IF(G$1="C",MAX(0,$C110-G$2)))</f>
        <v>0</v>
      </c>
      <c r="H110" s="103" t="n">
        <f aca="false">IF(H$1="P",MAX(0,H$2-$C110),IF(H$1="C",MAX(0,$C110-H$2)))</f>
        <v>0</v>
      </c>
      <c r="I110" s="103" t="n">
        <f aca="false">IF(I$1="P",MAX(0,I$2-$C110),IF(I$1="C",MAX(0,$C110-I$2)))</f>
        <v>4.87</v>
      </c>
      <c r="J110" s="103" t="n">
        <f aca="false">IF(J$1="P",MAX(0,J$2-$C110),IF(J$1="C",MAX(0,$C110-J$2)))</f>
        <v>9.87</v>
      </c>
      <c r="K110" s="103" t="n">
        <f aca="false">IF(K$1="P",MAX(0,K$2-$C110),IF(K$1="C",MAX(0,$C110-K$2)))</f>
        <v>14.87</v>
      </c>
      <c r="L110" s="103" t="n">
        <f aca="false">IF(L$1="P",MAX(0,L$2-$C110),IF(L$1="C",MAX(0,$C110-L$2)))</f>
        <v>24.87</v>
      </c>
      <c r="M110" s="103" t="n">
        <f aca="false">IF(M$1="P",MAX(0,M$2-$C110),IF(M$1="C",MAX(0,$C110-M$2)))</f>
        <v>5.13</v>
      </c>
      <c r="N110" s="103" t="n">
        <f aca="false">IF(N$1="P",MAX(0,N$2-$C110),IF(N$1="C",MAX(0,$C110-N$2)))</f>
        <v>0.129999999999999</v>
      </c>
      <c r="O110" s="103" t="n">
        <f aca="false">IF(O$1="P",MAX(0,O$2-$C110),IF(O$1="C",MAX(0,$C110-O$2)))</f>
        <v>0</v>
      </c>
      <c r="P110" s="103" t="n">
        <f aca="false">IF(P$1="P",MAX(0,P$2-$C110),IF(P$1="C",MAX(0,$C110-P$2)))</f>
        <v>0</v>
      </c>
      <c r="Q110" s="103" t="n">
        <f aca="false">IF(Q$1="P",MAX(0,Q$2-$C110),IF(Q$1="C",MAX(0,$C110-Q$2)))</f>
        <v>0</v>
      </c>
      <c r="R110" s="103" t="n">
        <f aca="false">IF(R$1="P",MAX(0,R$2-$C110),IF(R$1="C",MAX(0,$C110-R$2)))</f>
        <v>0</v>
      </c>
      <c r="S110" s="103" t="n">
        <f aca="false">IF(S$1="P",MAX(0,S$2-$C110),IF(S$1="C",MAX(0,$C110-S$2)))</f>
        <v>0</v>
      </c>
      <c r="T110" s="104" t="n">
        <f aca="false">A110</f>
        <v>4</v>
      </c>
      <c r="U110" s="105" t="n">
        <f aca="false">VLOOKUP($B110,Gas!$B$3:$E$2506,2)</f>
        <v>2.505</v>
      </c>
      <c r="V110" s="46" t="n">
        <f aca="false">C110/U110</f>
        <v>10.0319361277445</v>
      </c>
    </row>
    <row r="111" customFormat="false" ht="12.75" hidden="false" customHeight="false" outlineLevel="0" collapsed="false">
      <c r="A111" s="95" t="n">
        <f aca="false">MONTH(B111)+(YEAR(B111)-1998)*12</f>
        <v>4</v>
      </c>
      <c r="B111" s="101" t="n">
        <v>35893</v>
      </c>
      <c r="C111" s="102" t="n">
        <v>25.1</v>
      </c>
      <c r="D111" s="98" t="n">
        <f aca="false">LN(C111/C110)</f>
        <v>-0.00119450541776251</v>
      </c>
      <c r="E111" s="106" t="n">
        <f aca="false">STDEV(D102:D111)*SQRT(trade_day)</f>
        <v>0.844724139576246</v>
      </c>
      <c r="G111" s="103" t="n">
        <f aca="false">IF(G$1="P",MAX(0,G$2-$C111),IF(G$1="C",MAX(0,$C111-G$2)))</f>
        <v>0</v>
      </c>
      <c r="H111" s="103" t="n">
        <f aca="false">IF(H$1="P",MAX(0,H$2-$C111),IF(H$1="C",MAX(0,$C111-H$2)))</f>
        <v>0</v>
      </c>
      <c r="I111" s="103" t="n">
        <f aca="false">IF(I$1="P",MAX(0,I$2-$C111),IF(I$1="C",MAX(0,$C111-I$2)))</f>
        <v>4.9</v>
      </c>
      <c r="J111" s="103" t="n">
        <f aca="false">IF(J$1="P",MAX(0,J$2-$C111),IF(J$1="C",MAX(0,$C111-J$2)))</f>
        <v>9.9</v>
      </c>
      <c r="K111" s="103" t="n">
        <f aca="false">IF(K$1="P",MAX(0,K$2-$C111),IF(K$1="C",MAX(0,$C111-K$2)))</f>
        <v>14.9</v>
      </c>
      <c r="L111" s="103" t="n">
        <f aca="false">IF(L$1="P",MAX(0,L$2-$C111),IF(L$1="C",MAX(0,$C111-L$2)))</f>
        <v>24.9</v>
      </c>
      <c r="M111" s="103" t="n">
        <f aca="false">IF(M$1="P",MAX(0,M$2-$C111),IF(M$1="C",MAX(0,$C111-M$2)))</f>
        <v>5.1</v>
      </c>
      <c r="N111" s="103" t="n">
        <f aca="false">IF(N$1="P",MAX(0,N$2-$C111),IF(N$1="C",MAX(0,$C111-N$2)))</f>
        <v>0.100000000000001</v>
      </c>
      <c r="O111" s="103" t="n">
        <f aca="false">IF(O$1="P",MAX(0,O$2-$C111),IF(O$1="C",MAX(0,$C111-O$2)))</f>
        <v>0</v>
      </c>
      <c r="P111" s="103" t="n">
        <f aca="false">IF(P$1="P",MAX(0,P$2-$C111),IF(P$1="C",MAX(0,$C111-P$2)))</f>
        <v>0</v>
      </c>
      <c r="Q111" s="103" t="n">
        <f aca="false">IF(Q$1="P",MAX(0,Q$2-$C111),IF(Q$1="C",MAX(0,$C111-Q$2)))</f>
        <v>0</v>
      </c>
      <c r="R111" s="103" t="n">
        <f aca="false">IF(R$1="P",MAX(0,R$2-$C111),IF(R$1="C",MAX(0,$C111-R$2)))</f>
        <v>0</v>
      </c>
      <c r="S111" s="103" t="n">
        <f aca="false">IF(S$1="P",MAX(0,S$2-$C111),IF(S$1="C",MAX(0,$C111-S$2)))</f>
        <v>0</v>
      </c>
      <c r="T111" s="104" t="n">
        <f aca="false">A111</f>
        <v>4</v>
      </c>
      <c r="U111" s="105" t="n">
        <f aca="false">VLOOKUP($B111,Gas!$B$3:$E$2506,2)</f>
        <v>2.5</v>
      </c>
      <c r="V111" s="46" t="n">
        <f aca="false">C111/U111</f>
        <v>10.04</v>
      </c>
    </row>
    <row r="112" customFormat="false" ht="12.75" hidden="false" customHeight="false" outlineLevel="0" collapsed="false">
      <c r="A112" s="95" t="n">
        <f aca="false">MONTH(B112)+(YEAR(B112)-1998)*12</f>
        <v>4</v>
      </c>
      <c r="B112" s="101" t="n">
        <v>35894</v>
      </c>
      <c r="C112" s="102" t="n">
        <v>24.68</v>
      </c>
      <c r="D112" s="98" t="n">
        <f aca="false">LN(C112/C111)</f>
        <v>-0.0168746471005513</v>
      </c>
      <c r="E112" s="106" t="n">
        <f aca="false">STDEV(D103:D112)*SQRT(trade_day)</f>
        <v>0.671679711672964</v>
      </c>
      <c r="G112" s="103" t="n">
        <f aca="false">IF(G$1="P",MAX(0,G$2-$C112),IF(G$1="C",MAX(0,$C112-G$2)))</f>
        <v>0</v>
      </c>
      <c r="H112" s="103" t="n">
        <f aca="false">IF(H$1="P",MAX(0,H$2-$C112),IF(H$1="C",MAX(0,$C112-H$2)))</f>
        <v>0.32</v>
      </c>
      <c r="I112" s="103" t="n">
        <f aca="false">IF(I$1="P",MAX(0,I$2-$C112),IF(I$1="C",MAX(0,$C112-I$2)))</f>
        <v>5.32</v>
      </c>
      <c r="J112" s="103" t="n">
        <f aca="false">IF(J$1="P",MAX(0,J$2-$C112),IF(J$1="C",MAX(0,$C112-J$2)))</f>
        <v>10.32</v>
      </c>
      <c r="K112" s="103" t="n">
        <f aca="false">IF(K$1="P",MAX(0,K$2-$C112),IF(K$1="C",MAX(0,$C112-K$2)))</f>
        <v>15.32</v>
      </c>
      <c r="L112" s="103" t="n">
        <f aca="false">IF(L$1="P",MAX(0,L$2-$C112),IF(L$1="C",MAX(0,$C112-L$2)))</f>
        <v>25.32</v>
      </c>
      <c r="M112" s="103" t="n">
        <f aca="false">IF(M$1="P",MAX(0,M$2-$C112),IF(M$1="C",MAX(0,$C112-M$2)))</f>
        <v>4.68</v>
      </c>
      <c r="N112" s="103" t="n">
        <f aca="false">IF(N$1="P",MAX(0,N$2-$C112),IF(N$1="C",MAX(0,$C112-N$2)))</f>
        <v>0</v>
      </c>
      <c r="O112" s="103" t="n">
        <f aca="false">IF(O$1="P",MAX(0,O$2-$C112),IF(O$1="C",MAX(0,$C112-O$2)))</f>
        <v>0</v>
      </c>
      <c r="P112" s="103" t="n">
        <f aca="false">IF(P$1="P",MAX(0,P$2-$C112),IF(P$1="C",MAX(0,$C112-P$2)))</f>
        <v>0</v>
      </c>
      <c r="Q112" s="103" t="n">
        <f aca="false">IF(Q$1="P",MAX(0,Q$2-$C112),IF(Q$1="C",MAX(0,$C112-Q$2)))</f>
        <v>0</v>
      </c>
      <c r="R112" s="103" t="n">
        <f aca="false">IF(R$1="P",MAX(0,R$2-$C112),IF(R$1="C",MAX(0,$C112-R$2)))</f>
        <v>0</v>
      </c>
      <c r="S112" s="103" t="n">
        <f aca="false">IF(S$1="P",MAX(0,S$2-$C112),IF(S$1="C",MAX(0,$C112-S$2)))</f>
        <v>0</v>
      </c>
      <c r="T112" s="104" t="n">
        <f aca="false">A112</f>
        <v>4</v>
      </c>
      <c r="U112" s="105" t="n">
        <f aca="false">VLOOKUP($B112,Gas!$B$3:$E$2506,2)</f>
        <v>2.65</v>
      </c>
      <c r="V112" s="46" t="n">
        <f aca="false">C112/U112</f>
        <v>9.31320754716981</v>
      </c>
    </row>
    <row r="113" customFormat="false" ht="12.75" hidden="false" customHeight="false" outlineLevel="0" collapsed="false">
      <c r="A113" s="95" t="n">
        <f aca="false">MONTH(B113)+(YEAR(B113)-1998)*12</f>
        <v>4</v>
      </c>
      <c r="B113" s="101" t="n">
        <v>35898</v>
      </c>
      <c r="C113" s="102" t="n">
        <v>25</v>
      </c>
      <c r="D113" s="98" t="n">
        <f aca="false">LN(C113/C112)</f>
        <v>0.0128826258310136</v>
      </c>
      <c r="E113" s="106" t="n">
        <f aca="false">STDEV(D104:D113)*SQRT(trade_day)</f>
        <v>0.621565735391523</v>
      </c>
      <c r="G113" s="103" t="n">
        <f aca="false">IF(G$1="P",MAX(0,G$2-$C113),IF(G$1="C",MAX(0,$C113-G$2)))</f>
        <v>0</v>
      </c>
      <c r="H113" s="103" t="n">
        <f aca="false">IF(H$1="P",MAX(0,H$2-$C113),IF(H$1="C",MAX(0,$C113-H$2)))</f>
        <v>0</v>
      </c>
      <c r="I113" s="103" t="n">
        <f aca="false">IF(I$1="P",MAX(0,I$2-$C113),IF(I$1="C",MAX(0,$C113-I$2)))</f>
        <v>5</v>
      </c>
      <c r="J113" s="103" t="n">
        <f aca="false">IF(J$1="P",MAX(0,J$2-$C113),IF(J$1="C",MAX(0,$C113-J$2)))</f>
        <v>10</v>
      </c>
      <c r="K113" s="103" t="n">
        <f aca="false">IF(K$1="P",MAX(0,K$2-$C113),IF(K$1="C",MAX(0,$C113-K$2)))</f>
        <v>15</v>
      </c>
      <c r="L113" s="103" t="n">
        <f aca="false">IF(L$1="P",MAX(0,L$2-$C113),IF(L$1="C",MAX(0,$C113-L$2)))</f>
        <v>25</v>
      </c>
      <c r="M113" s="103" t="n">
        <f aca="false">IF(M$1="P",MAX(0,M$2-$C113),IF(M$1="C",MAX(0,$C113-M$2)))</f>
        <v>5</v>
      </c>
      <c r="N113" s="103" t="n">
        <f aca="false">IF(N$1="P",MAX(0,N$2-$C113),IF(N$1="C",MAX(0,$C113-N$2)))</f>
        <v>0</v>
      </c>
      <c r="O113" s="103" t="n">
        <f aca="false">IF(O$1="P",MAX(0,O$2-$C113),IF(O$1="C",MAX(0,$C113-O$2)))</f>
        <v>0</v>
      </c>
      <c r="P113" s="103" t="n">
        <f aca="false">IF(P$1="P",MAX(0,P$2-$C113),IF(P$1="C",MAX(0,$C113-P$2)))</f>
        <v>0</v>
      </c>
      <c r="Q113" s="103" t="n">
        <f aca="false">IF(Q$1="P",MAX(0,Q$2-$C113),IF(Q$1="C",MAX(0,$C113-Q$2)))</f>
        <v>0</v>
      </c>
      <c r="R113" s="103" t="n">
        <f aca="false">IF(R$1="P",MAX(0,R$2-$C113),IF(R$1="C",MAX(0,$C113-R$2)))</f>
        <v>0</v>
      </c>
      <c r="S113" s="103" t="n">
        <f aca="false">IF(S$1="P",MAX(0,S$2-$C113),IF(S$1="C",MAX(0,$C113-S$2)))</f>
        <v>0</v>
      </c>
      <c r="T113" s="104" t="n">
        <f aca="false">A113</f>
        <v>4</v>
      </c>
      <c r="U113" s="105" t="n">
        <f aca="false">VLOOKUP($B113,Gas!$B$3:$E$2506,2)</f>
        <v>2.59</v>
      </c>
      <c r="V113" s="46" t="n">
        <f aca="false">C113/U113</f>
        <v>9.65250965250965</v>
      </c>
    </row>
    <row r="114" customFormat="false" ht="12.75" hidden="false" customHeight="false" outlineLevel="0" collapsed="false">
      <c r="A114" s="95" t="n">
        <f aca="false">MONTH(B114)+(YEAR(B114)-1998)*12</f>
        <v>4</v>
      </c>
      <c r="B114" s="101" t="n">
        <v>35899</v>
      </c>
      <c r="C114" s="102" t="n">
        <v>25.33</v>
      </c>
      <c r="D114" s="98" t="n">
        <f aca="false">LN(C114/C113)</f>
        <v>0.013113639145383</v>
      </c>
      <c r="E114" s="106" t="n">
        <f aca="false">STDEV(D105:D114)*SQRT(trade_day)</f>
        <v>0.622403092050381</v>
      </c>
      <c r="G114" s="103" t="n">
        <f aca="false">IF(G$1="P",MAX(0,G$2-$C114),IF(G$1="C",MAX(0,$C114-G$2)))</f>
        <v>0</v>
      </c>
      <c r="H114" s="103" t="n">
        <f aca="false">IF(H$1="P",MAX(0,H$2-$C114),IF(H$1="C",MAX(0,$C114-H$2)))</f>
        <v>0</v>
      </c>
      <c r="I114" s="103" t="n">
        <f aca="false">IF(I$1="P",MAX(0,I$2-$C114),IF(I$1="C",MAX(0,$C114-I$2)))</f>
        <v>4.67</v>
      </c>
      <c r="J114" s="103" t="n">
        <f aca="false">IF(J$1="P",MAX(0,J$2-$C114),IF(J$1="C",MAX(0,$C114-J$2)))</f>
        <v>9.67</v>
      </c>
      <c r="K114" s="103" t="n">
        <f aca="false">IF(K$1="P",MAX(0,K$2-$C114),IF(K$1="C",MAX(0,$C114-K$2)))</f>
        <v>14.67</v>
      </c>
      <c r="L114" s="103" t="n">
        <f aca="false">IF(L$1="P",MAX(0,L$2-$C114),IF(L$1="C",MAX(0,$C114-L$2)))</f>
        <v>24.67</v>
      </c>
      <c r="M114" s="103" t="n">
        <f aca="false">IF(M$1="P",MAX(0,M$2-$C114),IF(M$1="C",MAX(0,$C114-M$2)))</f>
        <v>5.33</v>
      </c>
      <c r="N114" s="103" t="n">
        <f aca="false">IF(N$1="P",MAX(0,N$2-$C114),IF(N$1="C",MAX(0,$C114-N$2)))</f>
        <v>0.329999999999998</v>
      </c>
      <c r="O114" s="103" t="n">
        <f aca="false">IF(O$1="P",MAX(0,O$2-$C114),IF(O$1="C",MAX(0,$C114-O$2)))</f>
        <v>0</v>
      </c>
      <c r="P114" s="103" t="n">
        <f aca="false">IF(P$1="P",MAX(0,P$2-$C114),IF(P$1="C",MAX(0,$C114-P$2)))</f>
        <v>0</v>
      </c>
      <c r="Q114" s="103" t="n">
        <f aca="false">IF(Q$1="P",MAX(0,Q$2-$C114),IF(Q$1="C",MAX(0,$C114-Q$2)))</f>
        <v>0</v>
      </c>
      <c r="R114" s="103" t="n">
        <f aca="false">IF(R$1="P",MAX(0,R$2-$C114),IF(R$1="C",MAX(0,$C114-R$2)))</f>
        <v>0</v>
      </c>
      <c r="S114" s="103" t="n">
        <f aca="false">IF(S$1="P",MAX(0,S$2-$C114),IF(S$1="C",MAX(0,$C114-S$2)))</f>
        <v>0</v>
      </c>
      <c r="T114" s="104" t="n">
        <f aca="false">A114</f>
        <v>4</v>
      </c>
      <c r="U114" s="105" t="n">
        <f aca="false">VLOOKUP($B114,Gas!$B$3:$E$2506,2)</f>
        <v>2.55</v>
      </c>
      <c r="V114" s="46" t="n">
        <f aca="false">C114/U114</f>
        <v>9.93333333333333</v>
      </c>
    </row>
    <row r="115" customFormat="false" ht="12.75" hidden="false" customHeight="false" outlineLevel="0" collapsed="false">
      <c r="A115" s="95" t="n">
        <f aca="false">MONTH(B115)+(YEAR(B115)-1998)*12</f>
        <v>4</v>
      </c>
      <c r="B115" s="101" t="n">
        <v>35900</v>
      </c>
      <c r="C115" s="102" t="n">
        <v>24.5</v>
      </c>
      <c r="D115" s="98" t="n">
        <f aca="false">LN(C115/C114)</f>
        <v>-0.0333163464629025</v>
      </c>
      <c r="E115" s="106" t="n">
        <f aca="false">STDEV(D106:D115)*SQRT(trade_day)</f>
        <v>0.6016559202046</v>
      </c>
      <c r="G115" s="103" t="n">
        <f aca="false">IF(G$1="P",MAX(0,G$2-$C115),IF(G$1="C",MAX(0,$C115-G$2)))</f>
        <v>0</v>
      </c>
      <c r="H115" s="103" t="n">
        <f aca="false">IF(H$1="P",MAX(0,H$2-$C115),IF(H$1="C",MAX(0,$C115-H$2)))</f>
        <v>0.5</v>
      </c>
      <c r="I115" s="103" t="n">
        <f aca="false">IF(I$1="P",MAX(0,I$2-$C115),IF(I$1="C",MAX(0,$C115-I$2)))</f>
        <v>5.5</v>
      </c>
      <c r="J115" s="103" t="n">
        <f aca="false">IF(J$1="P",MAX(0,J$2-$C115),IF(J$1="C",MAX(0,$C115-J$2)))</f>
        <v>10.5</v>
      </c>
      <c r="K115" s="103" t="n">
        <f aca="false">IF(K$1="P",MAX(0,K$2-$C115),IF(K$1="C",MAX(0,$C115-K$2)))</f>
        <v>15.5</v>
      </c>
      <c r="L115" s="103" t="n">
        <f aca="false">IF(L$1="P",MAX(0,L$2-$C115),IF(L$1="C",MAX(0,$C115-L$2)))</f>
        <v>25.5</v>
      </c>
      <c r="M115" s="103" t="n">
        <f aca="false">IF(M$1="P",MAX(0,M$2-$C115),IF(M$1="C",MAX(0,$C115-M$2)))</f>
        <v>4.5</v>
      </c>
      <c r="N115" s="103" t="n">
        <f aca="false">IF(N$1="P",MAX(0,N$2-$C115),IF(N$1="C",MAX(0,$C115-N$2)))</f>
        <v>0</v>
      </c>
      <c r="O115" s="103" t="n">
        <f aca="false">IF(O$1="P",MAX(0,O$2-$C115),IF(O$1="C",MAX(0,$C115-O$2)))</f>
        <v>0</v>
      </c>
      <c r="P115" s="103" t="n">
        <f aca="false">IF(P$1="P",MAX(0,P$2-$C115),IF(P$1="C",MAX(0,$C115-P$2)))</f>
        <v>0</v>
      </c>
      <c r="Q115" s="103" t="n">
        <f aca="false">IF(Q$1="P",MAX(0,Q$2-$C115),IF(Q$1="C",MAX(0,$C115-Q$2)))</f>
        <v>0</v>
      </c>
      <c r="R115" s="103" t="n">
        <f aca="false">IF(R$1="P",MAX(0,R$2-$C115),IF(R$1="C",MAX(0,$C115-R$2)))</f>
        <v>0</v>
      </c>
      <c r="S115" s="103" t="n">
        <f aca="false">IF(S$1="P",MAX(0,S$2-$C115),IF(S$1="C",MAX(0,$C115-S$2)))</f>
        <v>0</v>
      </c>
      <c r="T115" s="104" t="n">
        <f aca="false">A115</f>
        <v>4</v>
      </c>
      <c r="U115" s="105" t="n">
        <f aca="false">VLOOKUP($B115,Gas!$B$3:$E$2506,2)</f>
        <v>2.415</v>
      </c>
      <c r="V115" s="46" t="n">
        <f aca="false">C115/U115</f>
        <v>10.1449275362319</v>
      </c>
    </row>
    <row r="116" customFormat="false" ht="12.75" hidden="false" customHeight="false" outlineLevel="0" collapsed="false">
      <c r="A116" s="95" t="n">
        <f aca="false">MONTH(B116)+(YEAR(B116)-1998)*12</f>
        <v>4</v>
      </c>
      <c r="B116" s="101" t="n">
        <v>35901</v>
      </c>
      <c r="C116" s="102" t="n">
        <v>24.5</v>
      </c>
      <c r="D116" s="98" t="n">
        <f aca="false">LN(C116/C115)</f>
        <v>0</v>
      </c>
      <c r="E116" s="106" t="n">
        <f aca="false">STDEV(D107:D116)*SQRT(trade_day)</f>
        <v>0.549718631784077</v>
      </c>
      <c r="G116" s="103" t="n">
        <f aca="false">IF(G$1="P",MAX(0,G$2-$C116),IF(G$1="C",MAX(0,$C116-G$2)))</f>
        <v>0</v>
      </c>
      <c r="H116" s="103" t="n">
        <f aca="false">IF(H$1="P",MAX(0,H$2-$C116),IF(H$1="C",MAX(0,$C116-H$2)))</f>
        <v>0.5</v>
      </c>
      <c r="I116" s="103" t="n">
        <f aca="false">IF(I$1="P",MAX(0,I$2-$C116),IF(I$1="C",MAX(0,$C116-I$2)))</f>
        <v>5.5</v>
      </c>
      <c r="J116" s="103" t="n">
        <f aca="false">IF(J$1="P",MAX(0,J$2-$C116),IF(J$1="C",MAX(0,$C116-J$2)))</f>
        <v>10.5</v>
      </c>
      <c r="K116" s="103" t="n">
        <f aca="false">IF(K$1="P",MAX(0,K$2-$C116),IF(K$1="C",MAX(0,$C116-K$2)))</f>
        <v>15.5</v>
      </c>
      <c r="L116" s="103" t="n">
        <f aca="false">IF(L$1="P",MAX(0,L$2-$C116),IF(L$1="C",MAX(0,$C116-L$2)))</f>
        <v>25.5</v>
      </c>
      <c r="M116" s="103" t="n">
        <f aca="false">IF(M$1="P",MAX(0,M$2-$C116),IF(M$1="C",MAX(0,$C116-M$2)))</f>
        <v>4.5</v>
      </c>
      <c r="N116" s="103" t="n">
        <f aca="false">IF(N$1="P",MAX(0,N$2-$C116),IF(N$1="C",MAX(0,$C116-N$2)))</f>
        <v>0</v>
      </c>
      <c r="O116" s="103" t="n">
        <f aca="false">IF(O$1="P",MAX(0,O$2-$C116),IF(O$1="C",MAX(0,$C116-O$2)))</f>
        <v>0</v>
      </c>
      <c r="P116" s="103" t="n">
        <f aca="false">IF(P$1="P",MAX(0,P$2-$C116),IF(P$1="C",MAX(0,$C116-P$2)))</f>
        <v>0</v>
      </c>
      <c r="Q116" s="103" t="n">
        <f aca="false">IF(Q$1="P",MAX(0,Q$2-$C116),IF(Q$1="C",MAX(0,$C116-Q$2)))</f>
        <v>0</v>
      </c>
      <c r="R116" s="103" t="n">
        <f aca="false">IF(R$1="P",MAX(0,R$2-$C116),IF(R$1="C",MAX(0,$C116-R$2)))</f>
        <v>0</v>
      </c>
      <c r="S116" s="103" t="n">
        <f aca="false">IF(S$1="P",MAX(0,S$2-$C116),IF(S$1="C",MAX(0,$C116-S$2)))</f>
        <v>0</v>
      </c>
      <c r="T116" s="104" t="n">
        <f aca="false">A116</f>
        <v>4</v>
      </c>
      <c r="U116" s="105" t="n">
        <f aca="false">VLOOKUP($B116,Gas!$B$3:$E$2506,2)</f>
        <v>2.48</v>
      </c>
      <c r="V116" s="46" t="n">
        <f aca="false">C116/U116</f>
        <v>9.87903225806452</v>
      </c>
    </row>
    <row r="117" customFormat="false" ht="12.75" hidden="false" customHeight="false" outlineLevel="0" collapsed="false">
      <c r="A117" s="95" t="n">
        <f aca="false">MONTH(B117)+(YEAR(B117)-1998)*12</f>
        <v>4</v>
      </c>
      <c r="B117" s="101" t="n">
        <v>35902</v>
      </c>
      <c r="C117" s="102" t="n">
        <v>25</v>
      </c>
      <c r="D117" s="98" t="n">
        <f aca="false">LN(C117/C116)</f>
        <v>0.0202027073175195</v>
      </c>
      <c r="E117" s="106" t="n">
        <f aca="false">STDEV(D108:D117)*SQRT(trade_day)</f>
        <v>0.499785795112634</v>
      </c>
      <c r="G117" s="103" t="n">
        <f aca="false">IF(G$1="P",MAX(0,G$2-$C117),IF(G$1="C",MAX(0,$C117-G$2)))</f>
        <v>0</v>
      </c>
      <c r="H117" s="103" t="n">
        <f aca="false">IF(H$1="P",MAX(0,H$2-$C117),IF(H$1="C",MAX(0,$C117-H$2)))</f>
        <v>0</v>
      </c>
      <c r="I117" s="103" t="n">
        <f aca="false">IF(I$1="P",MAX(0,I$2-$C117),IF(I$1="C",MAX(0,$C117-I$2)))</f>
        <v>5</v>
      </c>
      <c r="J117" s="103" t="n">
        <f aca="false">IF(J$1="P",MAX(0,J$2-$C117),IF(J$1="C",MAX(0,$C117-J$2)))</f>
        <v>10</v>
      </c>
      <c r="K117" s="103" t="n">
        <f aca="false">IF(K$1="P",MAX(0,K$2-$C117),IF(K$1="C",MAX(0,$C117-K$2)))</f>
        <v>15</v>
      </c>
      <c r="L117" s="103" t="n">
        <f aca="false">IF(L$1="P",MAX(0,L$2-$C117),IF(L$1="C",MAX(0,$C117-L$2)))</f>
        <v>25</v>
      </c>
      <c r="M117" s="103" t="n">
        <f aca="false">IF(M$1="P",MAX(0,M$2-$C117),IF(M$1="C",MAX(0,$C117-M$2)))</f>
        <v>5</v>
      </c>
      <c r="N117" s="103" t="n">
        <f aca="false">IF(N$1="P",MAX(0,N$2-$C117),IF(N$1="C",MAX(0,$C117-N$2)))</f>
        <v>0</v>
      </c>
      <c r="O117" s="103" t="n">
        <f aca="false">IF(O$1="P",MAX(0,O$2-$C117),IF(O$1="C",MAX(0,$C117-O$2)))</f>
        <v>0</v>
      </c>
      <c r="P117" s="103" t="n">
        <f aca="false">IF(P$1="P",MAX(0,P$2-$C117),IF(P$1="C",MAX(0,$C117-P$2)))</f>
        <v>0</v>
      </c>
      <c r="Q117" s="103" t="n">
        <f aca="false">IF(Q$1="P",MAX(0,Q$2-$C117),IF(Q$1="C",MAX(0,$C117-Q$2)))</f>
        <v>0</v>
      </c>
      <c r="R117" s="103" t="n">
        <f aca="false">IF(R$1="P",MAX(0,R$2-$C117),IF(R$1="C",MAX(0,$C117-R$2)))</f>
        <v>0</v>
      </c>
      <c r="S117" s="103" t="n">
        <f aca="false">IF(S$1="P",MAX(0,S$2-$C117),IF(S$1="C",MAX(0,$C117-S$2)))</f>
        <v>0</v>
      </c>
      <c r="T117" s="104" t="n">
        <f aca="false">A117</f>
        <v>4</v>
      </c>
      <c r="U117" s="105" t="n">
        <f aca="false">VLOOKUP($B117,Gas!$B$3:$E$2506,2)</f>
        <v>2.475</v>
      </c>
      <c r="V117" s="46" t="n">
        <f aca="false">C117/U117</f>
        <v>10.1010101010101</v>
      </c>
    </row>
    <row r="118" customFormat="false" ht="12.75" hidden="false" customHeight="false" outlineLevel="0" collapsed="false">
      <c r="A118" s="95" t="n">
        <f aca="false">MONTH(B118)+(YEAR(B118)-1998)*12</f>
        <v>4</v>
      </c>
      <c r="B118" s="101" t="n">
        <v>35905</v>
      </c>
      <c r="C118" s="102" t="n">
        <v>24.15</v>
      </c>
      <c r="D118" s="98" t="n">
        <f aca="false">LN(C118/C117)</f>
        <v>-0.0345914447696191</v>
      </c>
      <c r="E118" s="106" t="n">
        <f aca="false">STDEV(D109:D118)*SQRT(trade_day)</f>
        <v>0.318605399465528</v>
      </c>
      <c r="G118" s="103" t="n">
        <f aca="false">IF(G$1="P",MAX(0,G$2-$C118),IF(G$1="C",MAX(0,$C118-G$2)))</f>
        <v>0</v>
      </c>
      <c r="H118" s="103" t="n">
        <f aca="false">IF(H$1="P",MAX(0,H$2-$C118),IF(H$1="C",MAX(0,$C118-H$2)))</f>
        <v>0.850000000000001</v>
      </c>
      <c r="I118" s="103" t="n">
        <f aca="false">IF(I$1="P",MAX(0,I$2-$C118),IF(I$1="C",MAX(0,$C118-I$2)))</f>
        <v>5.85</v>
      </c>
      <c r="J118" s="103" t="n">
        <f aca="false">IF(J$1="P",MAX(0,J$2-$C118),IF(J$1="C",MAX(0,$C118-J$2)))</f>
        <v>10.85</v>
      </c>
      <c r="K118" s="103" t="n">
        <f aca="false">IF(K$1="P",MAX(0,K$2-$C118),IF(K$1="C",MAX(0,$C118-K$2)))</f>
        <v>15.85</v>
      </c>
      <c r="L118" s="103" t="n">
        <f aca="false">IF(L$1="P",MAX(0,L$2-$C118),IF(L$1="C",MAX(0,$C118-L$2)))</f>
        <v>25.85</v>
      </c>
      <c r="M118" s="103" t="n">
        <f aca="false">IF(M$1="P",MAX(0,M$2-$C118),IF(M$1="C",MAX(0,$C118-M$2)))</f>
        <v>4.15</v>
      </c>
      <c r="N118" s="103" t="n">
        <f aca="false">IF(N$1="P",MAX(0,N$2-$C118),IF(N$1="C",MAX(0,$C118-N$2)))</f>
        <v>0</v>
      </c>
      <c r="O118" s="103" t="n">
        <f aca="false">IF(O$1="P",MAX(0,O$2-$C118),IF(O$1="C",MAX(0,$C118-O$2)))</f>
        <v>0</v>
      </c>
      <c r="P118" s="103" t="n">
        <f aca="false">IF(P$1="P",MAX(0,P$2-$C118),IF(P$1="C",MAX(0,$C118-P$2)))</f>
        <v>0</v>
      </c>
      <c r="Q118" s="103" t="n">
        <f aca="false">IF(Q$1="P",MAX(0,Q$2-$C118),IF(Q$1="C",MAX(0,$C118-Q$2)))</f>
        <v>0</v>
      </c>
      <c r="R118" s="103" t="n">
        <f aca="false">IF(R$1="P",MAX(0,R$2-$C118),IF(R$1="C",MAX(0,$C118-R$2)))</f>
        <v>0</v>
      </c>
      <c r="S118" s="103" t="n">
        <f aca="false">IF(S$1="P",MAX(0,S$2-$C118),IF(S$1="C",MAX(0,$C118-S$2)))</f>
        <v>0</v>
      </c>
      <c r="T118" s="104" t="n">
        <f aca="false">A118</f>
        <v>4</v>
      </c>
      <c r="U118" s="105" t="n">
        <f aca="false">VLOOKUP($B118,Gas!$B$3:$E$2506,2)</f>
        <v>2.39</v>
      </c>
      <c r="V118" s="46" t="n">
        <f aca="false">C118/U118</f>
        <v>10.1046025104603</v>
      </c>
    </row>
    <row r="119" customFormat="false" ht="12.75" hidden="false" customHeight="false" outlineLevel="0" collapsed="false">
      <c r="A119" s="95" t="n">
        <f aca="false">MONTH(B119)+(YEAR(B119)-1998)*12</f>
        <v>4</v>
      </c>
      <c r="B119" s="101" t="n">
        <v>35906</v>
      </c>
      <c r="C119" s="102" t="n">
        <v>24.67</v>
      </c>
      <c r="D119" s="98" t="n">
        <f aca="false">LN(C119/C118)</f>
        <v>0.0213035504426838</v>
      </c>
      <c r="E119" s="106" t="n">
        <f aca="false">STDEV(D110:D119)*SQRT(trade_day)</f>
        <v>0.323325321088737</v>
      </c>
      <c r="G119" s="103" t="n">
        <f aca="false">IF(G$1="P",MAX(0,G$2-$C119),IF(G$1="C",MAX(0,$C119-G$2)))</f>
        <v>0</v>
      </c>
      <c r="H119" s="103" t="n">
        <f aca="false">IF(H$1="P",MAX(0,H$2-$C119),IF(H$1="C",MAX(0,$C119-H$2)))</f>
        <v>0.329999999999998</v>
      </c>
      <c r="I119" s="103" t="n">
        <f aca="false">IF(I$1="P",MAX(0,I$2-$C119),IF(I$1="C",MAX(0,$C119-I$2)))</f>
        <v>5.33</v>
      </c>
      <c r="J119" s="103" t="n">
        <f aca="false">IF(J$1="P",MAX(0,J$2-$C119),IF(J$1="C",MAX(0,$C119-J$2)))</f>
        <v>10.33</v>
      </c>
      <c r="K119" s="103" t="n">
        <f aca="false">IF(K$1="P",MAX(0,K$2-$C119),IF(K$1="C",MAX(0,$C119-K$2)))</f>
        <v>15.33</v>
      </c>
      <c r="L119" s="103" t="n">
        <f aca="false">IF(L$1="P",MAX(0,L$2-$C119),IF(L$1="C",MAX(0,$C119-L$2)))</f>
        <v>25.33</v>
      </c>
      <c r="M119" s="103" t="n">
        <f aca="false">IF(M$1="P",MAX(0,M$2-$C119),IF(M$1="C",MAX(0,$C119-M$2)))</f>
        <v>4.67</v>
      </c>
      <c r="N119" s="103" t="n">
        <f aca="false">IF(N$1="P",MAX(0,N$2-$C119),IF(N$1="C",MAX(0,$C119-N$2)))</f>
        <v>0</v>
      </c>
      <c r="O119" s="103" t="n">
        <f aca="false">IF(O$1="P",MAX(0,O$2-$C119),IF(O$1="C",MAX(0,$C119-O$2)))</f>
        <v>0</v>
      </c>
      <c r="P119" s="103" t="n">
        <f aca="false">IF(P$1="P",MAX(0,P$2-$C119),IF(P$1="C",MAX(0,$C119-P$2)))</f>
        <v>0</v>
      </c>
      <c r="Q119" s="103" t="n">
        <f aca="false">IF(Q$1="P",MAX(0,Q$2-$C119),IF(Q$1="C",MAX(0,$C119-Q$2)))</f>
        <v>0</v>
      </c>
      <c r="R119" s="103" t="n">
        <f aca="false">IF(R$1="P",MAX(0,R$2-$C119),IF(R$1="C",MAX(0,$C119-R$2)))</f>
        <v>0</v>
      </c>
      <c r="S119" s="103" t="n">
        <f aca="false">IF(S$1="P",MAX(0,S$2-$C119),IF(S$1="C",MAX(0,$C119-S$2)))</f>
        <v>0</v>
      </c>
      <c r="T119" s="104" t="n">
        <f aca="false">A119</f>
        <v>4</v>
      </c>
      <c r="U119" s="105" t="n">
        <f aca="false">VLOOKUP($B119,Gas!$B$3:$E$2506,2)</f>
        <v>2.4</v>
      </c>
      <c r="V119" s="46" t="n">
        <f aca="false">C119/U119</f>
        <v>10.2791666666667</v>
      </c>
    </row>
    <row r="120" customFormat="false" ht="12.75" hidden="false" customHeight="false" outlineLevel="0" collapsed="false">
      <c r="A120" s="95" t="n">
        <f aca="false">MONTH(B120)+(YEAR(B120)-1998)*12</f>
        <v>4</v>
      </c>
      <c r="B120" s="101" t="n">
        <v>35907</v>
      </c>
      <c r="C120" s="102" t="n">
        <v>25</v>
      </c>
      <c r="D120" s="98" t="n">
        <f aca="false">LN(C120/C119)</f>
        <v>0.0132878943269354</v>
      </c>
      <c r="E120" s="106" t="n">
        <f aca="false">STDEV(D111:D120)*SQRT(trade_day)</f>
        <v>0.3319356490907</v>
      </c>
      <c r="G120" s="103" t="n">
        <f aca="false">IF(G$1="P",MAX(0,G$2-$C120),IF(G$1="C",MAX(0,$C120-G$2)))</f>
        <v>0</v>
      </c>
      <c r="H120" s="103" t="n">
        <f aca="false">IF(H$1="P",MAX(0,H$2-$C120),IF(H$1="C",MAX(0,$C120-H$2)))</f>
        <v>0</v>
      </c>
      <c r="I120" s="103" t="n">
        <f aca="false">IF(I$1="P",MAX(0,I$2-$C120),IF(I$1="C",MAX(0,$C120-I$2)))</f>
        <v>5</v>
      </c>
      <c r="J120" s="103" t="n">
        <f aca="false">IF(J$1="P",MAX(0,J$2-$C120),IF(J$1="C",MAX(0,$C120-J$2)))</f>
        <v>10</v>
      </c>
      <c r="K120" s="103" t="n">
        <f aca="false">IF(K$1="P",MAX(0,K$2-$C120),IF(K$1="C",MAX(0,$C120-K$2)))</f>
        <v>15</v>
      </c>
      <c r="L120" s="103" t="n">
        <f aca="false">IF(L$1="P",MAX(0,L$2-$C120),IF(L$1="C",MAX(0,$C120-L$2)))</f>
        <v>25</v>
      </c>
      <c r="M120" s="103" t="n">
        <f aca="false">IF(M$1="P",MAX(0,M$2-$C120),IF(M$1="C",MAX(0,$C120-M$2)))</f>
        <v>5</v>
      </c>
      <c r="N120" s="103" t="n">
        <f aca="false">IF(N$1="P",MAX(0,N$2-$C120),IF(N$1="C",MAX(0,$C120-N$2)))</f>
        <v>0</v>
      </c>
      <c r="O120" s="103" t="n">
        <f aca="false">IF(O$1="P",MAX(0,O$2-$C120),IF(O$1="C",MAX(0,$C120-O$2)))</f>
        <v>0</v>
      </c>
      <c r="P120" s="103" t="n">
        <f aca="false">IF(P$1="P",MAX(0,P$2-$C120),IF(P$1="C",MAX(0,$C120-P$2)))</f>
        <v>0</v>
      </c>
      <c r="Q120" s="103" t="n">
        <f aca="false">IF(Q$1="P",MAX(0,Q$2-$C120),IF(Q$1="C",MAX(0,$C120-Q$2)))</f>
        <v>0</v>
      </c>
      <c r="R120" s="103" t="n">
        <f aca="false">IF(R$1="P",MAX(0,R$2-$C120),IF(R$1="C",MAX(0,$C120-R$2)))</f>
        <v>0</v>
      </c>
      <c r="S120" s="103" t="n">
        <f aca="false">IF(S$1="P",MAX(0,S$2-$C120),IF(S$1="C",MAX(0,$C120-S$2)))</f>
        <v>0</v>
      </c>
      <c r="T120" s="104" t="n">
        <f aca="false">A120</f>
        <v>4</v>
      </c>
      <c r="U120" s="105" t="n">
        <f aca="false">VLOOKUP($B120,Gas!$B$3:$E$2506,2)</f>
        <v>2.455</v>
      </c>
      <c r="V120" s="46" t="n">
        <f aca="false">C120/U120</f>
        <v>10.183299389002</v>
      </c>
    </row>
    <row r="121" customFormat="false" ht="12.75" hidden="false" customHeight="false" outlineLevel="0" collapsed="false">
      <c r="A121" s="95" t="n">
        <f aca="false">MONTH(B121)+(YEAR(B121)-1998)*12</f>
        <v>4</v>
      </c>
      <c r="B121" s="101" t="n">
        <v>35908</v>
      </c>
      <c r="C121" s="102" t="n">
        <v>24.63</v>
      </c>
      <c r="D121" s="98" t="n">
        <f aca="false">LN(C121/C120)</f>
        <v>-0.0149106127357542</v>
      </c>
      <c r="E121" s="106" t="n">
        <f aca="false">STDEV(D112:D121)*SQRT(trade_day)</f>
        <v>0.339705120598001</v>
      </c>
      <c r="G121" s="103" t="n">
        <f aca="false">IF(G$1="P",MAX(0,G$2-$C121),IF(G$1="C",MAX(0,$C121-G$2)))</f>
        <v>0</v>
      </c>
      <c r="H121" s="103" t="n">
        <f aca="false">IF(H$1="P",MAX(0,H$2-$C121),IF(H$1="C",MAX(0,$C121-H$2)))</f>
        <v>0.370000000000001</v>
      </c>
      <c r="I121" s="103" t="n">
        <f aca="false">IF(I$1="P",MAX(0,I$2-$C121),IF(I$1="C",MAX(0,$C121-I$2)))</f>
        <v>5.37</v>
      </c>
      <c r="J121" s="103" t="n">
        <f aca="false">IF(J$1="P",MAX(0,J$2-$C121),IF(J$1="C",MAX(0,$C121-J$2)))</f>
        <v>10.37</v>
      </c>
      <c r="K121" s="103" t="n">
        <f aca="false">IF(K$1="P",MAX(0,K$2-$C121),IF(K$1="C",MAX(0,$C121-K$2)))</f>
        <v>15.37</v>
      </c>
      <c r="L121" s="103" t="n">
        <f aca="false">IF(L$1="P",MAX(0,L$2-$C121),IF(L$1="C",MAX(0,$C121-L$2)))</f>
        <v>25.37</v>
      </c>
      <c r="M121" s="103" t="n">
        <f aca="false">IF(M$1="P",MAX(0,M$2-$C121),IF(M$1="C",MAX(0,$C121-M$2)))</f>
        <v>4.63</v>
      </c>
      <c r="N121" s="103" t="n">
        <f aca="false">IF(N$1="P",MAX(0,N$2-$C121),IF(N$1="C",MAX(0,$C121-N$2)))</f>
        <v>0</v>
      </c>
      <c r="O121" s="103" t="n">
        <f aca="false">IF(O$1="P",MAX(0,O$2-$C121),IF(O$1="C",MAX(0,$C121-O$2)))</f>
        <v>0</v>
      </c>
      <c r="P121" s="103" t="n">
        <f aca="false">IF(P$1="P",MAX(0,P$2-$C121),IF(P$1="C",MAX(0,$C121-P$2)))</f>
        <v>0</v>
      </c>
      <c r="Q121" s="103" t="n">
        <f aca="false">IF(Q$1="P",MAX(0,Q$2-$C121),IF(Q$1="C",MAX(0,$C121-Q$2)))</f>
        <v>0</v>
      </c>
      <c r="R121" s="103" t="n">
        <f aca="false">IF(R$1="P",MAX(0,R$2-$C121),IF(R$1="C",MAX(0,$C121-R$2)))</f>
        <v>0</v>
      </c>
      <c r="S121" s="103" t="n">
        <f aca="false">IF(S$1="P",MAX(0,S$2-$C121),IF(S$1="C",MAX(0,$C121-S$2)))</f>
        <v>0</v>
      </c>
      <c r="T121" s="104" t="n">
        <f aca="false">A121</f>
        <v>4</v>
      </c>
      <c r="U121" s="105" t="n">
        <f aca="false">VLOOKUP($B121,Gas!$B$3:$E$2506,2)</f>
        <v>2.51</v>
      </c>
      <c r="V121" s="46" t="n">
        <f aca="false">C121/U121</f>
        <v>9.81274900398407</v>
      </c>
    </row>
    <row r="122" customFormat="false" ht="12.75" hidden="false" customHeight="false" outlineLevel="0" collapsed="false">
      <c r="A122" s="95" t="n">
        <f aca="false">MONTH(B122)+(YEAR(B122)-1998)*12</f>
        <v>4</v>
      </c>
      <c r="B122" s="101" t="n">
        <v>35909</v>
      </c>
      <c r="C122" s="102" t="n">
        <v>26.25</v>
      </c>
      <c r="D122" s="98" t="n">
        <f aca="false">LN(C122/C121)</f>
        <v>0.0637007769051863</v>
      </c>
      <c r="E122" s="106" t="n">
        <f aca="false">STDEV(D113:D122)*SQRT(trade_day)</f>
        <v>0.458947993928753</v>
      </c>
      <c r="G122" s="103" t="n">
        <f aca="false">IF(G$1="P",MAX(0,G$2-$C122),IF(G$1="C",MAX(0,$C122-G$2)))</f>
        <v>0</v>
      </c>
      <c r="H122" s="103" t="n">
        <f aca="false">IF(H$1="P",MAX(0,H$2-$C122),IF(H$1="C",MAX(0,$C122-H$2)))</f>
        <v>0</v>
      </c>
      <c r="I122" s="103" t="n">
        <f aca="false">IF(I$1="P",MAX(0,I$2-$C122),IF(I$1="C",MAX(0,$C122-I$2)))</f>
        <v>3.75</v>
      </c>
      <c r="J122" s="103" t="n">
        <f aca="false">IF(J$1="P",MAX(0,J$2-$C122),IF(J$1="C",MAX(0,$C122-J$2)))</f>
        <v>8.75</v>
      </c>
      <c r="K122" s="103" t="n">
        <f aca="false">IF(K$1="P",MAX(0,K$2-$C122),IF(K$1="C",MAX(0,$C122-K$2)))</f>
        <v>13.75</v>
      </c>
      <c r="L122" s="103" t="n">
        <f aca="false">IF(L$1="P",MAX(0,L$2-$C122),IF(L$1="C",MAX(0,$C122-L$2)))</f>
        <v>23.75</v>
      </c>
      <c r="M122" s="103" t="n">
        <f aca="false">IF(M$1="P",MAX(0,M$2-$C122),IF(M$1="C",MAX(0,$C122-M$2)))</f>
        <v>6.25</v>
      </c>
      <c r="N122" s="103" t="n">
        <f aca="false">IF(N$1="P",MAX(0,N$2-$C122),IF(N$1="C",MAX(0,$C122-N$2)))</f>
        <v>1.25</v>
      </c>
      <c r="O122" s="103" t="n">
        <f aca="false">IF(O$1="P",MAX(0,O$2-$C122),IF(O$1="C",MAX(0,$C122-O$2)))</f>
        <v>0</v>
      </c>
      <c r="P122" s="103" t="n">
        <f aca="false">IF(P$1="P",MAX(0,P$2-$C122),IF(P$1="C",MAX(0,$C122-P$2)))</f>
        <v>0</v>
      </c>
      <c r="Q122" s="103" t="n">
        <f aca="false">IF(Q$1="P",MAX(0,Q$2-$C122),IF(Q$1="C",MAX(0,$C122-Q$2)))</f>
        <v>0</v>
      </c>
      <c r="R122" s="103" t="n">
        <f aca="false">IF(R$1="P",MAX(0,R$2-$C122),IF(R$1="C",MAX(0,$C122-R$2)))</f>
        <v>0</v>
      </c>
      <c r="S122" s="103" t="n">
        <f aca="false">IF(S$1="P",MAX(0,S$2-$C122),IF(S$1="C",MAX(0,$C122-S$2)))</f>
        <v>0</v>
      </c>
      <c r="T122" s="104" t="n">
        <f aca="false">A122</f>
        <v>4</v>
      </c>
      <c r="U122" s="105" t="n">
        <f aca="false">VLOOKUP($B122,Gas!$B$3:$E$2506,2)</f>
        <v>2.335</v>
      </c>
      <c r="V122" s="46" t="n">
        <f aca="false">C122/U122</f>
        <v>11.2419700214133</v>
      </c>
    </row>
    <row r="123" customFormat="false" ht="12.75" hidden="false" customHeight="false" outlineLevel="0" collapsed="false">
      <c r="A123" s="95" t="n">
        <f aca="false">MONTH(B123)+(YEAR(B123)-1998)*12</f>
        <v>4</v>
      </c>
      <c r="B123" s="101" t="n">
        <v>35912</v>
      </c>
      <c r="C123" s="102" t="n">
        <v>25.1</v>
      </c>
      <c r="D123" s="98" t="n">
        <f aca="false">LN(C123/C122)</f>
        <v>-0.0447981428998945</v>
      </c>
      <c r="E123" s="106" t="n">
        <f aca="false">STDEV(D114:D123)*SQRT(trade_day)</f>
        <v>0.521814905427945</v>
      </c>
      <c r="G123" s="103" t="n">
        <f aca="false">IF(G$1="P",MAX(0,G$2-$C123),IF(G$1="C",MAX(0,$C123-G$2)))</f>
        <v>0</v>
      </c>
      <c r="H123" s="103" t="n">
        <f aca="false">IF(H$1="P",MAX(0,H$2-$C123),IF(H$1="C",MAX(0,$C123-H$2)))</f>
        <v>0</v>
      </c>
      <c r="I123" s="103" t="n">
        <f aca="false">IF(I$1="P",MAX(0,I$2-$C123),IF(I$1="C",MAX(0,$C123-I$2)))</f>
        <v>4.9</v>
      </c>
      <c r="J123" s="103" t="n">
        <f aca="false">IF(J$1="P",MAX(0,J$2-$C123),IF(J$1="C",MAX(0,$C123-J$2)))</f>
        <v>9.9</v>
      </c>
      <c r="K123" s="103" t="n">
        <f aca="false">IF(K$1="P",MAX(0,K$2-$C123),IF(K$1="C",MAX(0,$C123-K$2)))</f>
        <v>14.9</v>
      </c>
      <c r="L123" s="103" t="n">
        <f aca="false">IF(L$1="P",MAX(0,L$2-$C123),IF(L$1="C",MAX(0,$C123-L$2)))</f>
        <v>24.9</v>
      </c>
      <c r="M123" s="103" t="n">
        <f aca="false">IF(M$1="P",MAX(0,M$2-$C123),IF(M$1="C",MAX(0,$C123-M$2)))</f>
        <v>5.1</v>
      </c>
      <c r="N123" s="103" t="n">
        <f aca="false">IF(N$1="P",MAX(0,N$2-$C123),IF(N$1="C",MAX(0,$C123-N$2)))</f>
        <v>0.100000000000001</v>
      </c>
      <c r="O123" s="103" t="n">
        <f aca="false">IF(O$1="P",MAX(0,O$2-$C123),IF(O$1="C",MAX(0,$C123-O$2)))</f>
        <v>0</v>
      </c>
      <c r="P123" s="103" t="n">
        <f aca="false">IF(P$1="P",MAX(0,P$2-$C123),IF(P$1="C",MAX(0,$C123-P$2)))</f>
        <v>0</v>
      </c>
      <c r="Q123" s="103" t="n">
        <f aca="false">IF(Q$1="P",MAX(0,Q$2-$C123),IF(Q$1="C",MAX(0,$C123-Q$2)))</f>
        <v>0</v>
      </c>
      <c r="R123" s="103" t="n">
        <f aca="false">IF(R$1="P",MAX(0,R$2-$C123),IF(R$1="C",MAX(0,$C123-R$2)))</f>
        <v>0</v>
      </c>
      <c r="S123" s="103" t="n">
        <f aca="false">IF(S$1="P",MAX(0,S$2-$C123),IF(S$1="C",MAX(0,$C123-S$2)))</f>
        <v>0</v>
      </c>
      <c r="T123" s="104" t="n">
        <f aca="false">A123</f>
        <v>4</v>
      </c>
      <c r="U123" s="105" t="n">
        <f aca="false">VLOOKUP($B123,Gas!$B$3:$E$2506,2)</f>
        <v>2.305</v>
      </c>
      <c r="V123" s="46" t="n">
        <f aca="false">C123/U123</f>
        <v>10.8893709327549</v>
      </c>
    </row>
    <row r="124" customFormat="false" ht="12.75" hidden="false" customHeight="false" outlineLevel="0" collapsed="false">
      <c r="A124" s="95" t="n">
        <f aca="false">MONTH(B124)+(YEAR(B124)-1998)*12</f>
        <v>4</v>
      </c>
      <c r="B124" s="101" t="n">
        <v>35913</v>
      </c>
      <c r="C124" s="102" t="n">
        <v>27.2</v>
      </c>
      <c r="D124" s="98" t="n">
        <f aca="false">LN(C124/C123)</f>
        <v>0.0803491271642134</v>
      </c>
      <c r="E124" s="106" t="n">
        <f aca="false">STDEV(D115:D124)*SQRT(trade_day)</f>
        <v>0.65787412589548</v>
      </c>
      <c r="G124" s="103" t="n">
        <f aca="false">IF(G$1="P",MAX(0,G$2-$C124),IF(G$1="C",MAX(0,$C124-G$2)))</f>
        <v>0</v>
      </c>
      <c r="H124" s="103" t="n">
        <f aca="false">IF(H$1="P",MAX(0,H$2-$C124),IF(H$1="C",MAX(0,$C124-H$2)))</f>
        <v>0</v>
      </c>
      <c r="I124" s="103" t="n">
        <f aca="false">IF(I$1="P",MAX(0,I$2-$C124),IF(I$1="C",MAX(0,$C124-I$2)))</f>
        <v>2.8</v>
      </c>
      <c r="J124" s="103" t="n">
        <f aca="false">IF(J$1="P",MAX(0,J$2-$C124),IF(J$1="C",MAX(0,$C124-J$2)))</f>
        <v>7.8</v>
      </c>
      <c r="K124" s="103" t="n">
        <f aca="false">IF(K$1="P",MAX(0,K$2-$C124),IF(K$1="C",MAX(0,$C124-K$2)))</f>
        <v>12.8</v>
      </c>
      <c r="L124" s="103" t="n">
        <f aca="false">IF(L$1="P",MAX(0,L$2-$C124),IF(L$1="C",MAX(0,$C124-L$2)))</f>
        <v>22.8</v>
      </c>
      <c r="M124" s="103" t="n">
        <f aca="false">IF(M$1="P",MAX(0,M$2-$C124),IF(M$1="C",MAX(0,$C124-M$2)))</f>
        <v>7.2</v>
      </c>
      <c r="N124" s="103" t="n">
        <f aca="false">IF(N$1="P",MAX(0,N$2-$C124),IF(N$1="C",MAX(0,$C124-N$2)))</f>
        <v>2.2</v>
      </c>
      <c r="O124" s="103" t="n">
        <f aca="false">IF(O$1="P",MAX(0,O$2-$C124),IF(O$1="C",MAX(0,$C124-O$2)))</f>
        <v>0</v>
      </c>
      <c r="P124" s="103" t="n">
        <f aca="false">IF(P$1="P",MAX(0,P$2-$C124),IF(P$1="C",MAX(0,$C124-P$2)))</f>
        <v>0</v>
      </c>
      <c r="Q124" s="103" t="n">
        <f aca="false">IF(Q$1="P",MAX(0,Q$2-$C124),IF(Q$1="C",MAX(0,$C124-Q$2)))</f>
        <v>0</v>
      </c>
      <c r="R124" s="103" t="n">
        <f aca="false">IF(R$1="P",MAX(0,R$2-$C124),IF(R$1="C",MAX(0,$C124-R$2)))</f>
        <v>0</v>
      </c>
      <c r="S124" s="103" t="n">
        <f aca="false">IF(S$1="P",MAX(0,S$2-$C124),IF(S$1="C",MAX(0,$C124-S$2)))</f>
        <v>0</v>
      </c>
      <c r="T124" s="104" t="n">
        <f aca="false">A124</f>
        <v>4</v>
      </c>
      <c r="U124" s="105" t="n">
        <f aca="false">VLOOKUP($B124,Gas!$B$3:$E$2506,2)</f>
        <v>2.28</v>
      </c>
      <c r="V124" s="46" t="n">
        <f aca="false">C124/U124</f>
        <v>11.9298245614035</v>
      </c>
    </row>
    <row r="125" customFormat="false" ht="12.75" hidden="false" customHeight="false" outlineLevel="0" collapsed="false">
      <c r="A125" s="95" t="n">
        <f aca="false">MONTH(B125)+(YEAR(B125)-1998)*12</f>
        <v>4</v>
      </c>
      <c r="B125" s="101" t="n">
        <v>35914</v>
      </c>
      <c r="C125" s="102" t="n">
        <v>25.33</v>
      </c>
      <c r="D125" s="98" t="n">
        <f aca="false">LN(C125/C124)</f>
        <v>-0.0712275092883679</v>
      </c>
      <c r="E125" s="106" t="n">
        <f aca="false">STDEV(D116:D125)*SQRT(trade_day)</f>
        <v>0.744245669759095</v>
      </c>
      <c r="G125" s="103" t="n">
        <f aca="false">IF(G$1="P",MAX(0,G$2-$C125),IF(G$1="C",MAX(0,$C125-G$2)))</f>
        <v>0</v>
      </c>
      <c r="H125" s="103" t="n">
        <f aca="false">IF(H$1="P",MAX(0,H$2-$C125),IF(H$1="C",MAX(0,$C125-H$2)))</f>
        <v>0</v>
      </c>
      <c r="I125" s="103" t="n">
        <f aca="false">IF(I$1="P",MAX(0,I$2-$C125),IF(I$1="C",MAX(0,$C125-I$2)))</f>
        <v>4.67</v>
      </c>
      <c r="J125" s="103" t="n">
        <f aca="false">IF(J$1="P",MAX(0,J$2-$C125),IF(J$1="C",MAX(0,$C125-J$2)))</f>
        <v>9.67</v>
      </c>
      <c r="K125" s="103" t="n">
        <f aca="false">IF(K$1="P",MAX(0,K$2-$C125),IF(K$1="C",MAX(0,$C125-K$2)))</f>
        <v>14.67</v>
      </c>
      <c r="L125" s="103" t="n">
        <f aca="false">IF(L$1="P",MAX(0,L$2-$C125),IF(L$1="C",MAX(0,$C125-L$2)))</f>
        <v>24.67</v>
      </c>
      <c r="M125" s="103" t="n">
        <f aca="false">IF(M$1="P",MAX(0,M$2-$C125),IF(M$1="C",MAX(0,$C125-M$2)))</f>
        <v>5.33</v>
      </c>
      <c r="N125" s="103" t="n">
        <f aca="false">IF(N$1="P",MAX(0,N$2-$C125),IF(N$1="C",MAX(0,$C125-N$2)))</f>
        <v>0.329999999999998</v>
      </c>
      <c r="O125" s="103" t="n">
        <f aca="false">IF(O$1="P",MAX(0,O$2-$C125),IF(O$1="C",MAX(0,$C125-O$2)))</f>
        <v>0</v>
      </c>
      <c r="P125" s="103" t="n">
        <f aca="false">IF(P$1="P",MAX(0,P$2-$C125),IF(P$1="C",MAX(0,$C125-P$2)))</f>
        <v>0</v>
      </c>
      <c r="Q125" s="103" t="n">
        <f aca="false">IF(Q$1="P",MAX(0,Q$2-$C125),IF(Q$1="C",MAX(0,$C125-Q$2)))</f>
        <v>0</v>
      </c>
      <c r="R125" s="103" t="n">
        <f aca="false">IF(R$1="P",MAX(0,R$2-$C125),IF(R$1="C",MAX(0,$C125-R$2)))</f>
        <v>0</v>
      </c>
      <c r="S125" s="103" t="n">
        <f aca="false">IF(S$1="P",MAX(0,S$2-$C125),IF(S$1="C",MAX(0,$C125-S$2)))</f>
        <v>0</v>
      </c>
      <c r="T125" s="104" t="n">
        <f aca="false">A125</f>
        <v>4</v>
      </c>
      <c r="U125" s="105" t="n">
        <f aca="false">VLOOKUP($B125,Gas!$B$3:$E$2506,2)</f>
        <v>2.265</v>
      </c>
      <c r="V125" s="46" t="n">
        <f aca="false">C125/U125</f>
        <v>11.1832229580574</v>
      </c>
    </row>
    <row r="126" customFormat="false" ht="12.75" hidden="false" customHeight="false" outlineLevel="0" collapsed="false">
      <c r="A126" s="95" t="n">
        <f aca="false">MONTH(B126)+(YEAR(B126)-1998)*12</f>
        <v>4</v>
      </c>
      <c r="B126" s="101" t="n">
        <v>35915</v>
      </c>
      <c r="C126" s="102" t="n">
        <v>28.38</v>
      </c>
      <c r="D126" s="98" t="n">
        <f aca="false">LN(C126/C125)</f>
        <v>0.113695207718313</v>
      </c>
      <c r="E126" s="106" t="n">
        <f aca="false">STDEV(D117:D126)*SQRT(trade_day)</f>
        <v>0.925214939838038</v>
      </c>
      <c r="G126" s="103" t="n">
        <f aca="false">IF(G$1="P",MAX(0,G$2-$C126),IF(G$1="C",MAX(0,$C126-G$2)))</f>
        <v>0</v>
      </c>
      <c r="H126" s="103" t="n">
        <f aca="false">IF(H$1="P",MAX(0,H$2-$C126),IF(H$1="C",MAX(0,$C126-H$2)))</f>
        <v>0</v>
      </c>
      <c r="I126" s="103" t="n">
        <f aca="false">IF(I$1="P",MAX(0,I$2-$C126),IF(I$1="C",MAX(0,$C126-I$2)))</f>
        <v>1.62</v>
      </c>
      <c r="J126" s="103" t="n">
        <f aca="false">IF(J$1="P",MAX(0,J$2-$C126),IF(J$1="C",MAX(0,$C126-J$2)))</f>
        <v>6.62</v>
      </c>
      <c r="K126" s="103" t="n">
        <f aca="false">IF(K$1="P",MAX(0,K$2-$C126),IF(K$1="C",MAX(0,$C126-K$2)))</f>
        <v>11.62</v>
      </c>
      <c r="L126" s="103" t="n">
        <f aca="false">IF(L$1="P",MAX(0,L$2-$C126),IF(L$1="C",MAX(0,$C126-L$2)))</f>
        <v>21.62</v>
      </c>
      <c r="M126" s="103" t="n">
        <f aca="false">IF(M$1="P",MAX(0,M$2-$C126),IF(M$1="C",MAX(0,$C126-M$2)))</f>
        <v>8.38</v>
      </c>
      <c r="N126" s="103" t="n">
        <f aca="false">IF(N$1="P",MAX(0,N$2-$C126),IF(N$1="C",MAX(0,$C126-N$2)))</f>
        <v>3.38</v>
      </c>
      <c r="O126" s="103" t="n">
        <f aca="false">IF(O$1="P",MAX(0,O$2-$C126),IF(O$1="C",MAX(0,$C126-O$2)))</f>
        <v>0</v>
      </c>
      <c r="P126" s="103" t="n">
        <f aca="false">IF(P$1="P",MAX(0,P$2-$C126),IF(P$1="C",MAX(0,$C126-P$2)))</f>
        <v>0</v>
      </c>
      <c r="Q126" s="103" t="n">
        <f aca="false">IF(Q$1="P",MAX(0,Q$2-$C126),IF(Q$1="C",MAX(0,$C126-Q$2)))</f>
        <v>0</v>
      </c>
      <c r="R126" s="103" t="n">
        <f aca="false">IF(R$1="P",MAX(0,R$2-$C126),IF(R$1="C",MAX(0,$C126-R$2)))</f>
        <v>0</v>
      </c>
      <c r="S126" s="103" t="n">
        <f aca="false">IF(S$1="P",MAX(0,S$2-$C126),IF(S$1="C",MAX(0,$C126-S$2)))</f>
        <v>0</v>
      </c>
      <c r="T126" s="104" t="n">
        <f aca="false">A126</f>
        <v>4</v>
      </c>
      <c r="U126" s="105" t="n">
        <f aca="false">VLOOKUP($B126,Gas!$B$3:$E$2506,2)</f>
        <v>2.29</v>
      </c>
      <c r="V126" s="46" t="n">
        <f aca="false">C126/U126</f>
        <v>12.3930131004367</v>
      </c>
    </row>
    <row r="127" customFormat="false" ht="12.75" hidden="false" customHeight="false" outlineLevel="0" collapsed="false">
      <c r="A127" s="95" t="n">
        <f aca="false">MONTH(B127)+(YEAR(B127)-1998)*12</f>
        <v>5</v>
      </c>
      <c r="B127" s="101" t="n">
        <v>35916</v>
      </c>
      <c r="C127" s="102" t="n">
        <v>27.63</v>
      </c>
      <c r="D127" s="98" t="n">
        <f aca="false">LN(C127/C126)</f>
        <v>-0.0267825327965714</v>
      </c>
      <c r="E127" s="106" t="n">
        <f aca="false">STDEV(D118:D127)*SQRT(trade_day)</f>
        <v>0.947022889141962</v>
      </c>
      <c r="G127" s="103" t="n">
        <f aca="false">IF(G$1="P",MAX(0,G$2-$C127),IF(G$1="C",MAX(0,$C127-G$2)))</f>
        <v>0</v>
      </c>
      <c r="H127" s="103" t="n">
        <f aca="false">IF(H$1="P",MAX(0,H$2-$C127),IF(H$1="C",MAX(0,$C127-H$2)))</f>
        <v>0</v>
      </c>
      <c r="I127" s="103" t="n">
        <f aca="false">IF(I$1="P",MAX(0,I$2-$C127),IF(I$1="C",MAX(0,$C127-I$2)))</f>
        <v>2.37</v>
      </c>
      <c r="J127" s="103" t="n">
        <f aca="false">IF(J$1="P",MAX(0,J$2-$C127),IF(J$1="C",MAX(0,$C127-J$2)))</f>
        <v>7.37</v>
      </c>
      <c r="K127" s="103" t="n">
        <f aca="false">IF(K$1="P",MAX(0,K$2-$C127),IF(K$1="C",MAX(0,$C127-K$2)))</f>
        <v>12.37</v>
      </c>
      <c r="L127" s="103" t="n">
        <f aca="false">IF(L$1="P",MAX(0,L$2-$C127),IF(L$1="C",MAX(0,$C127-L$2)))</f>
        <v>22.37</v>
      </c>
      <c r="M127" s="103" t="n">
        <f aca="false">IF(M$1="P",MAX(0,M$2-$C127),IF(M$1="C",MAX(0,$C127-M$2)))</f>
        <v>7.63</v>
      </c>
      <c r="N127" s="103" t="n">
        <f aca="false">IF(N$1="P",MAX(0,N$2-$C127),IF(N$1="C",MAX(0,$C127-N$2)))</f>
        <v>2.63</v>
      </c>
      <c r="O127" s="103" t="n">
        <f aca="false">IF(O$1="P",MAX(0,O$2-$C127),IF(O$1="C",MAX(0,$C127-O$2)))</f>
        <v>0</v>
      </c>
      <c r="P127" s="103" t="n">
        <f aca="false">IF(P$1="P",MAX(0,P$2-$C127),IF(P$1="C",MAX(0,$C127-P$2)))</f>
        <v>0</v>
      </c>
      <c r="Q127" s="103" t="n">
        <f aca="false">IF(Q$1="P",MAX(0,Q$2-$C127),IF(Q$1="C",MAX(0,$C127-Q$2)))</f>
        <v>0</v>
      </c>
      <c r="R127" s="103" t="n">
        <f aca="false">IF(R$1="P",MAX(0,R$2-$C127),IF(R$1="C",MAX(0,$C127-R$2)))</f>
        <v>0</v>
      </c>
      <c r="S127" s="103" t="n">
        <f aca="false">IF(S$1="P",MAX(0,S$2-$C127),IF(S$1="C",MAX(0,$C127-S$2)))</f>
        <v>0</v>
      </c>
      <c r="T127" s="104" t="n">
        <f aca="false">A127</f>
        <v>5</v>
      </c>
      <c r="U127" s="105" t="n">
        <f aca="false">VLOOKUP($B127,Gas!$B$3:$E$2506,2)</f>
        <v>2.175</v>
      </c>
      <c r="V127" s="46" t="n">
        <f aca="false">C127/U127</f>
        <v>12.7034482758621</v>
      </c>
    </row>
    <row r="128" customFormat="false" ht="12.75" hidden="false" customHeight="false" outlineLevel="0" collapsed="false">
      <c r="A128" s="95" t="n">
        <f aca="false">MONTH(B128)+(YEAR(B128)-1998)*12</f>
        <v>5</v>
      </c>
      <c r="B128" s="101" t="n">
        <v>35919</v>
      </c>
      <c r="C128" s="102" t="n">
        <v>25.5</v>
      </c>
      <c r="D128" s="98" t="n">
        <f aca="false">LN(C128/C127)</f>
        <v>-0.0802236867709446</v>
      </c>
      <c r="E128" s="106" t="n">
        <f aca="false">STDEV(D119:D128)*SQRT(trade_day)</f>
        <v>1.03051512742933</v>
      </c>
      <c r="G128" s="103" t="n">
        <f aca="false">IF(G$1="P",MAX(0,G$2-$C128),IF(G$1="C",MAX(0,$C128-G$2)))</f>
        <v>0</v>
      </c>
      <c r="H128" s="103" t="n">
        <f aca="false">IF(H$1="P",MAX(0,H$2-$C128),IF(H$1="C",MAX(0,$C128-H$2)))</f>
        <v>0</v>
      </c>
      <c r="I128" s="103" t="n">
        <f aca="false">IF(I$1="P",MAX(0,I$2-$C128),IF(I$1="C",MAX(0,$C128-I$2)))</f>
        <v>4.5</v>
      </c>
      <c r="J128" s="103" t="n">
        <f aca="false">IF(J$1="P",MAX(0,J$2-$C128),IF(J$1="C",MAX(0,$C128-J$2)))</f>
        <v>9.5</v>
      </c>
      <c r="K128" s="103" t="n">
        <f aca="false">IF(K$1="P",MAX(0,K$2-$C128),IF(K$1="C",MAX(0,$C128-K$2)))</f>
        <v>14.5</v>
      </c>
      <c r="L128" s="103" t="n">
        <f aca="false">IF(L$1="P",MAX(0,L$2-$C128),IF(L$1="C",MAX(0,$C128-L$2)))</f>
        <v>24.5</v>
      </c>
      <c r="M128" s="103" t="n">
        <f aca="false">IF(M$1="P",MAX(0,M$2-$C128),IF(M$1="C",MAX(0,$C128-M$2)))</f>
        <v>5.5</v>
      </c>
      <c r="N128" s="103" t="n">
        <f aca="false">IF(N$1="P",MAX(0,N$2-$C128),IF(N$1="C",MAX(0,$C128-N$2)))</f>
        <v>0.5</v>
      </c>
      <c r="O128" s="103" t="n">
        <f aca="false">IF(O$1="P",MAX(0,O$2-$C128),IF(O$1="C",MAX(0,$C128-O$2)))</f>
        <v>0</v>
      </c>
      <c r="P128" s="103" t="n">
        <f aca="false">IF(P$1="P",MAX(0,P$2-$C128),IF(P$1="C",MAX(0,$C128-P$2)))</f>
        <v>0</v>
      </c>
      <c r="Q128" s="103" t="n">
        <f aca="false">IF(Q$1="P",MAX(0,Q$2-$C128),IF(Q$1="C",MAX(0,$C128-Q$2)))</f>
        <v>0</v>
      </c>
      <c r="R128" s="103" t="n">
        <f aca="false">IF(R$1="P",MAX(0,R$2-$C128),IF(R$1="C",MAX(0,$C128-R$2)))</f>
        <v>0</v>
      </c>
      <c r="S128" s="103" t="n">
        <f aca="false">IF(S$1="P",MAX(0,S$2-$C128),IF(S$1="C",MAX(0,$C128-S$2)))</f>
        <v>0</v>
      </c>
      <c r="T128" s="104" t="n">
        <f aca="false">A128</f>
        <v>5</v>
      </c>
      <c r="U128" s="105" t="n">
        <f aca="false">VLOOKUP($B128,Gas!$B$3:$E$2506,2)</f>
        <v>2.115</v>
      </c>
      <c r="V128" s="46" t="n">
        <f aca="false">C128/U128</f>
        <v>12.0567375886525</v>
      </c>
    </row>
    <row r="129" customFormat="false" ht="12.75" hidden="false" customHeight="false" outlineLevel="0" collapsed="false">
      <c r="A129" s="95" t="n">
        <f aca="false">MONTH(B129)+(YEAR(B129)-1998)*12</f>
        <v>5</v>
      </c>
      <c r="B129" s="101" t="n">
        <v>35920</v>
      </c>
      <c r="C129" s="102" t="n">
        <v>26.17</v>
      </c>
      <c r="D129" s="98" t="n">
        <f aca="false">LN(C129/C128)</f>
        <v>0.0259352643776741</v>
      </c>
      <c r="E129" s="106" t="n">
        <f aca="false">STDEV(D120:D129)*SQRT(trade_day)</f>
        <v>1.03275353688506</v>
      </c>
      <c r="G129" s="103" t="n">
        <f aca="false">IF(G$1="P",MAX(0,G$2-$C129),IF(G$1="C",MAX(0,$C129-G$2)))</f>
        <v>0</v>
      </c>
      <c r="H129" s="103" t="n">
        <f aca="false">IF(H$1="P",MAX(0,H$2-$C129),IF(H$1="C",MAX(0,$C129-H$2)))</f>
        <v>0</v>
      </c>
      <c r="I129" s="103" t="n">
        <f aca="false">IF(I$1="P",MAX(0,I$2-$C129),IF(I$1="C",MAX(0,$C129-I$2)))</f>
        <v>3.83</v>
      </c>
      <c r="J129" s="103" t="n">
        <f aca="false">IF(J$1="P",MAX(0,J$2-$C129),IF(J$1="C",MAX(0,$C129-J$2)))</f>
        <v>8.83</v>
      </c>
      <c r="K129" s="103" t="n">
        <f aca="false">IF(K$1="P",MAX(0,K$2-$C129),IF(K$1="C",MAX(0,$C129-K$2)))</f>
        <v>13.83</v>
      </c>
      <c r="L129" s="103" t="n">
        <f aca="false">IF(L$1="P",MAX(0,L$2-$C129),IF(L$1="C",MAX(0,$C129-L$2)))</f>
        <v>23.83</v>
      </c>
      <c r="M129" s="103" t="n">
        <f aca="false">IF(M$1="P",MAX(0,M$2-$C129),IF(M$1="C",MAX(0,$C129-M$2)))</f>
        <v>6.17</v>
      </c>
      <c r="N129" s="103" t="n">
        <f aca="false">IF(N$1="P",MAX(0,N$2-$C129),IF(N$1="C",MAX(0,$C129-N$2)))</f>
        <v>1.17</v>
      </c>
      <c r="O129" s="103" t="n">
        <f aca="false">IF(O$1="P",MAX(0,O$2-$C129),IF(O$1="C",MAX(0,$C129-O$2)))</f>
        <v>0</v>
      </c>
      <c r="P129" s="103" t="n">
        <f aca="false">IF(P$1="P",MAX(0,P$2-$C129),IF(P$1="C",MAX(0,$C129-P$2)))</f>
        <v>0</v>
      </c>
      <c r="Q129" s="103" t="n">
        <f aca="false">IF(Q$1="P",MAX(0,Q$2-$C129),IF(Q$1="C",MAX(0,$C129-Q$2)))</f>
        <v>0</v>
      </c>
      <c r="R129" s="103" t="n">
        <f aca="false">IF(R$1="P",MAX(0,R$2-$C129),IF(R$1="C",MAX(0,$C129-R$2)))</f>
        <v>0</v>
      </c>
      <c r="S129" s="103" t="n">
        <f aca="false">IF(S$1="P",MAX(0,S$2-$C129),IF(S$1="C",MAX(0,$C129-S$2)))</f>
        <v>0</v>
      </c>
      <c r="T129" s="104" t="n">
        <f aca="false">A129</f>
        <v>5</v>
      </c>
      <c r="U129" s="105" t="n">
        <f aca="false">VLOOKUP($B129,Gas!$B$3:$E$2506,2)</f>
        <v>2.055</v>
      </c>
      <c r="V129" s="46" t="n">
        <f aca="false">C129/U129</f>
        <v>12.7347931873479</v>
      </c>
    </row>
    <row r="130" customFormat="false" ht="12.75" hidden="false" customHeight="false" outlineLevel="0" collapsed="false">
      <c r="A130" s="95" t="n">
        <f aca="false">MONTH(B130)+(YEAR(B130)-1998)*12</f>
        <v>5</v>
      </c>
      <c r="B130" s="101" t="n">
        <v>35921</v>
      </c>
      <c r="C130" s="102" t="n">
        <v>28.38</v>
      </c>
      <c r="D130" s="98" t="n">
        <f aca="false">LN(C130/C129)</f>
        <v>0.081070955189842</v>
      </c>
      <c r="E130" s="106" t="n">
        <f aca="false">STDEV(D121:D130)*SQRT(trade_day)</f>
        <v>1.09966109505144</v>
      </c>
      <c r="G130" s="103" t="n">
        <f aca="false">IF(G$1="P",MAX(0,G$2-$C130),IF(G$1="C",MAX(0,$C130-G$2)))</f>
        <v>0</v>
      </c>
      <c r="H130" s="103" t="n">
        <f aca="false">IF(H$1="P",MAX(0,H$2-$C130),IF(H$1="C",MAX(0,$C130-H$2)))</f>
        <v>0</v>
      </c>
      <c r="I130" s="103" t="n">
        <f aca="false">IF(I$1="P",MAX(0,I$2-$C130),IF(I$1="C",MAX(0,$C130-I$2)))</f>
        <v>1.62</v>
      </c>
      <c r="J130" s="103" t="n">
        <f aca="false">IF(J$1="P",MAX(0,J$2-$C130),IF(J$1="C",MAX(0,$C130-J$2)))</f>
        <v>6.62</v>
      </c>
      <c r="K130" s="103" t="n">
        <f aca="false">IF(K$1="P",MAX(0,K$2-$C130),IF(K$1="C",MAX(0,$C130-K$2)))</f>
        <v>11.62</v>
      </c>
      <c r="L130" s="103" t="n">
        <f aca="false">IF(L$1="P",MAX(0,L$2-$C130),IF(L$1="C",MAX(0,$C130-L$2)))</f>
        <v>21.62</v>
      </c>
      <c r="M130" s="103" t="n">
        <f aca="false">IF(M$1="P",MAX(0,M$2-$C130),IF(M$1="C",MAX(0,$C130-M$2)))</f>
        <v>8.38</v>
      </c>
      <c r="N130" s="103" t="n">
        <f aca="false">IF(N$1="P",MAX(0,N$2-$C130),IF(N$1="C",MAX(0,$C130-N$2)))</f>
        <v>3.38</v>
      </c>
      <c r="O130" s="103" t="n">
        <f aca="false">IF(O$1="P",MAX(0,O$2-$C130),IF(O$1="C",MAX(0,$C130-O$2)))</f>
        <v>0</v>
      </c>
      <c r="P130" s="103" t="n">
        <f aca="false">IF(P$1="P",MAX(0,P$2-$C130),IF(P$1="C",MAX(0,$C130-P$2)))</f>
        <v>0</v>
      </c>
      <c r="Q130" s="103" t="n">
        <f aca="false">IF(Q$1="P",MAX(0,Q$2-$C130),IF(Q$1="C",MAX(0,$C130-Q$2)))</f>
        <v>0</v>
      </c>
      <c r="R130" s="103" t="n">
        <f aca="false">IF(R$1="P",MAX(0,R$2-$C130),IF(R$1="C",MAX(0,$C130-R$2)))</f>
        <v>0</v>
      </c>
      <c r="S130" s="103" t="n">
        <f aca="false">IF(S$1="P",MAX(0,S$2-$C130),IF(S$1="C",MAX(0,$C130-S$2)))</f>
        <v>0</v>
      </c>
      <c r="T130" s="104" t="n">
        <f aca="false">A130</f>
        <v>5</v>
      </c>
      <c r="U130" s="105" t="n">
        <f aca="false">VLOOKUP($B130,Gas!$B$3:$E$2506,2)</f>
        <v>2.175</v>
      </c>
      <c r="V130" s="46" t="n">
        <f aca="false">C130/U130</f>
        <v>13.048275862069</v>
      </c>
    </row>
    <row r="131" customFormat="false" ht="12.75" hidden="false" customHeight="false" outlineLevel="0" collapsed="false">
      <c r="A131" s="95" t="n">
        <f aca="false">MONTH(B131)+(YEAR(B131)-1998)*12</f>
        <v>5</v>
      </c>
      <c r="B131" s="101" t="n">
        <v>35922</v>
      </c>
      <c r="C131" s="102" t="n">
        <v>28.33</v>
      </c>
      <c r="D131" s="98" t="n">
        <f aca="false">LN(C131/C130)</f>
        <v>-0.0017633578894714</v>
      </c>
      <c r="E131" s="106" t="n">
        <f aca="false">STDEV(D122:D131)*SQRT(trade_day)</f>
        <v>1.09243895386915</v>
      </c>
      <c r="G131" s="103" t="n">
        <f aca="false">IF(G$1="P",MAX(0,G$2-$C131),IF(G$1="C",MAX(0,$C131-G$2)))</f>
        <v>0</v>
      </c>
      <c r="H131" s="103" t="n">
        <f aca="false">IF(H$1="P",MAX(0,H$2-$C131),IF(H$1="C",MAX(0,$C131-H$2)))</f>
        <v>0</v>
      </c>
      <c r="I131" s="103" t="n">
        <f aca="false">IF(I$1="P",MAX(0,I$2-$C131),IF(I$1="C",MAX(0,$C131-I$2)))</f>
        <v>1.67</v>
      </c>
      <c r="J131" s="103" t="n">
        <f aca="false">IF(J$1="P",MAX(0,J$2-$C131),IF(J$1="C",MAX(0,$C131-J$2)))</f>
        <v>6.67</v>
      </c>
      <c r="K131" s="103" t="n">
        <f aca="false">IF(K$1="P",MAX(0,K$2-$C131),IF(K$1="C",MAX(0,$C131-K$2)))</f>
        <v>11.67</v>
      </c>
      <c r="L131" s="103" t="n">
        <f aca="false">IF(L$1="P",MAX(0,L$2-$C131),IF(L$1="C",MAX(0,$C131-L$2)))</f>
        <v>21.67</v>
      </c>
      <c r="M131" s="103" t="n">
        <f aca="false">IF(M$1="P",MAX(0,M$2-$C131),IF(M$1="C",MAX(0,$C131-M$2)))</f>
        <v>8.33</v>
      </c>
      <c r="N131" s="103" t="n">
        <f aca="false">IF(N$1="P",MAX(0,N$2-$C131),IF(N$1="C",MAX(0,$C131-N$2)))</f>
        <v>3.33</v>
      </c>
      <c r="O131" s="103" t="n">
        <f aca="false">IF(O$1="P",MAX(0,O$2-$C131),IF(O$1="C",MAX(0,$C131-O$2)))</f>
        <v>0</v>
      </c>
      <c r="P131" s="103" t="n">
        <f aca="false">IF(P$1="P",MAX(0,P$2-$C131),IF(P$1="C",MAX(0,$C131-P$2)))</f>
        <v>0</v>
      </c>
      <c r="Q131" s="103" t="n">
        <f aca="false">IF(Q$1="P",MAX(0,Q$2-$C131),IF(Q$1="C",MAX(0,$C131-Q$2)))</f>
        <v>0</v>
      </c>
      <c r="R131" s="103" t="n">
        <f aca="false">IF(R$1="P",MAX(0,R$2-$C131),IF(R$1="C",MAX(0,$C131-R$2)))</f>
        <v>0</v>
      </c>
      <c r="S131" s="103" t="n">
        <f aca="false">IF(S$1="P",MAX(0,S$2-$C131),IF(S$1="C",MAX(0,$C131-S$2)))</f>
        <v>0</v>
      </c>
      <c r="T131" s="104" t="n">
        <f aca="false">A131</f>
        <v>5</v>
      </c>
      <c r="U131" s="105" t="n">
        <f aca="false">VLOOKUP($B131,Gas!$B$3:$E$2506,2)</f>
        <v>2.115</v>
      </c>
      <c r="V131" s="46" t="n">
        <f aca="false">C131/U131</f>
        <v>13.3947990543735</v>
      </c>
    </row>
    <row r="132" customFormat="false" ht="12.75" hidden="false" customHeight="false" outlineLevel="0" collapsed="false">
      <c r="A132" s="95" t="n">
        <f aca="false">MONTH(B132)+(YEAR(B132)-1998)*12</f>
        <v>5</v>
      </c>
      <c r="B132" s="101" t="n">
        <v>35923</v>
      </c>
      <c r="C132" s="102" t="n">
        <v>27.63</v>
      </c>
      <c r="D132" s="98" t="n">
        <f aca="false">LN(C132/C131)</f>
        <v>-0.0250191749071</v>
      </c>
      <c r="E132" s="106" t="n">
        <f aca="false">STDEV(D123:D132)*SQRT(trade_day)</f>
        <v>1.07014601956884</v>
      </c>
      <c r="G132" s="103" t="n">
        <f aca="false">IF(G$1="P",MAX(0,G$2-$C132),IF(G$1="C",MAX(0,$C132-G$2)))</f>
        <v>0</v>
      </c>
      <c r="H132" s="103" t="n">
        <f aca="false">IF(H$1="P",MAX(0,H$2-$C132),IF(H$1="C",MAX(0,$C132-H$2)))</f>
        <v>0</v>
      </c>
      <c r="I132" s="103" t="n">
        <f aca="false">IF(I$1="P",MAX(0,I$2-$C132),IF(I$1="C",MAX(0,$C132-I$2)))</f>
        <v>2.37</v>
      </c>
      <c r="J132" s="103" t="n">
        <f aca="false">IF(J$1="P",MAX(0,J$2-$C132),IF(J$1="C",MAX(0,$C132-J$2)))</f>
        <v>7.37</v>
      </c>
      <c r="K132" s="103" t="n">
        <f aca="false">IF(K$1="P",MAX(0,K$2-$C132),IF(K$1="C",MAX(0,$C132-K$2)))</f>
        <v>12.37</v>
      </c>
      <c r="L132" s="103" t="n">
        <f aca="false">IF(L$1="P",MAX(0,L$2-$C132),IF(L$1="C",MAX(0,$C132-L$2)))</f>
        <v>22.37</v>
      </c>
      <c r="M132" s="103" t="n">
        <f aca="false">IF(M$1="P",MAX(0,M$2-$C132),IF(M$1="C",MAX(0,$C132-M$2)))</f>
        <v>7.63</v>
      </c>
      <c r="N132" s="103" t="n">
        <f aca="false">IF(N$1="P",MAX(0,N$2-$C132),IF(N$1="C",MAX(0,$C132-N$2)))</f>
        <v>2.63</v>
      </c>
      <c r="O132" s="103" t="n">
        <f aca="false">IF(O$1="P",MAX(0,O$2-$C132),IF(O$1="C",MAX(0,$C132-O$2)))</f>
        <v>0</v>
      </c>
      <c r="P132" s="103" t="n">
        <f aca="false">IF(P$1="P",MAX(0,P$2-$C132),IF(P$1="C",MAX(0,$C132-P$2)))</f>
        <v>0</v>
      </c>
      <c r="Q132" s="103" t="n">
        <f aca="false">IF(Q$1="P",MAX(0,Q$2-$C132),IF(Q$1="C",MAX(0,$C132-Q$2)))</f>
        <v>0</v>
      </c>
      <c r="R132" s="103" t="n">
        <f aca="false">IF(R$1="P",MAX(0,R$2-$C132),IF(R$1="C",MAX(0,$C132-R$2)))</f>
        <v>0</v>
      </c>
      <c r="S132" s="103" t="n">
        <f aca="false">IF(S$1="P",MAX(0,S$2-$C132),IF(S$1="C",MAX(0,$C132-S$2)))</f>
        <v>0</v>
      </c>
      <c r="T132" s="104" t="n">
        <f aca="false">A132</f>
        <v>5</v>
      </c>
      <c r="U132" s="105" t="n">
        <f aca="false">VLOOKUP($B132,Gas!$B$3:$E$2506,2)</f>
        <v>2.15</v>
      </c>
      <c r="V132" s="46" t="n">
        <f aca="false">C132/U132</f>
        <v>12.8511627906977</v>
      </c>
    </row>
    <row r="133" customFormat="false" ht="12.75" hidden="false" customHeight="false" outlineLevel="0" collapsed="false">
      <c r="A133" s="95" t="n">
        <f aca="false">MONTH(B133)+(YEAR(B133)-1998)*12</f>
        <v>5</v>
      </c>
      <c r="B133" s="101" t="n">
        <v>35926</v>
      </c>
      <c r="C133" s="102" t="n">
        <v>27.92</v>
      </c>
      <c r="D133" s="98" t="n">
        <f aca="false">LN(C133/C132)</f>
        <v>0.0104411389588466</v>
      </c>
      <c r="E133" s="106" t="n">
        <f aca="false">STDEV(D124:D133)*SQRT(trade_day)</f>
        <v>1.03358338963027</v>
      </c>
      <c r="G133" s="103" t="n">
        <f aca="false">IF(G$1="P",MAX(0,G$2-$C133),IF(G$1="C",MAX(0,$C133-G$2)))</f>
        <v>0</v>
      </c>
      <c r="H133" s="103" t="n">
        <f aca="false">IF(H$1="P",MAX(0,H$2-$C133),IF(H$1="C",MAX(0,$C133-H$2)))</f>
        <v>0</v>
      </c>
      <c r="I133" s="103" t="n">
        <f aca="false">IF(I$1="P",MAX(0,I$2-$C133),IF(I$1="C",MAX(0,$C133-I$2)))</f>
        <v>2.08</v>
      </c>
      <c r="J133" s="103" t="n">
        <f aca="false">IF(J$1="P",MAX(0,J$2-$C133),IF(J$1="C",MAX(0,$C133-J$2)))</f>
        <v>7.08</v>
      </c>
      <c r="K133" s="103" t="n">
        <f aca="false">IF(K$1="P",MAX(0,K$2-$C133),IF(K$1="C",MAX(0,$C133-K$2)))</f>
        <v>12.08</v>
      </c>
      <c r="L133" s="103" t="n">
        <f aca="false">IF(L$1="P",MAX(0,L$2-$C133),IF(L$1="C",MAX(0,$C133-L$2)))</f>
        <v>22.08</v>
      </c>
      <c r="M133" s="103" t="n">
        <f aca="false">IF(M$1="P",MAX(0,M$2-$C133),IF(M$1="C",MAX(0,$C133-M$2)))</f>
        <v>7.92</v>
      </c>
      <c r="N133" s="103" t="n">
        <f aca="false">IF(N$1="P",MAX(0,N$2-$C133),IF(N$1="C",MAX(0,$C133-N$2)))</f>
        <v>2.92</v>
      </c>
      <c r="O133" s="103" t="n">
        <f aca="false">IF(O$1="P",MAX(0,O$2-$C133),IF(O$1="C",MAX(0,$C133-O$2)))</f>
        <v>0</v>
      </c>
      <c r="P133" s="103" t="n">
        <f aca="false">IF(P$1="P",MAX(0,P$2-$C133),IF(P$1="C",MAX(0,$C133-P$2)))</f>
        <v>0</v>
      </c>
      <c r="Q133" s="103" t="n">
        <f aca="false">IF(Q$1="P",MAX(0,Q$2-$C133),IF(Q$1="C",MAX(0,$C133-Q$2)))</f>
        <v>0</v>
      </c>
      <c r="R133" s="103" t="n">
        <f aca="false">IF(R$1="P",MAX(0,R$2-$C133),IF(R$1="C",MAX(0,$C133-R$2)))</f>
        <v>0</v>
      </c>
      <c r="S133" s="103" t="n">
        <f aca="false">IF(S$1="P",MAX(0,S$2-$C133),IF(S$1="C",MAX(0,$C133-S$2)))</f>
        <v>0</v>
      </c>
      <c r="T133" s="104" t="n">
        <f aca="false">A133</f>
        <v>5</v>
      </c>
      <c r="U133" s="105" t="n">
        <f aca="false">VLOOKUP($B133,Gas!$B$3:$E$2506,2)</f>
        <v>2.11</v>
      </c>
      <c r="V133" s="46" t="n">
        <f aca="false">C133/U133</f>
        <v>13.2322274881517</v>
      </c>
    </row>
    <row r="134" customFormat="false" ht="12.75" hidden="false" customHeight="false" outlineLevel="0" collapsed="false">
      <c r="A134" s="95" t="n">
        <f aca="false">MONTH(B134)+(YEAR(B134)-1998)*12</f>
        <v>5</v>
      </c>
      <c r="B134" s="101" t="n">
        <v>35927</v>
      </c>
      <c r="C134" s="102" t="n">
        <v>27.56</v>
      </c>
      <c r="D134" s="98" t="n">
        <f aca="false">LN(C134/C133)</f>
        <v>-0.012977831748714</v>
      </c>
      <c r="E134" s="106" t="n">
        <f aca="false">STDEV(D125:D134)*SQRT(trade_day)</f>
        <v>0.961588122779082</v>
      </c>
      <c r="G134" s="103" t="n">
        <f aca="false">IF(G$1="P",MAX(0,G$2-$C134),IF(G$1="C",MAX(0,$C134-G$2)))</f>
        <v>0</v>
      </c>
      <c r="H134" s="103" t="n">
        <f aca="false">IF(H$1="P",MAX(0,H$2-$C134),IF(H$1="C",MAX(0,$C134-H$2)))</f>
        <v>0</v>
      </c>
      <c r="I134" s="103" t="n">
        <f aca="false">IF(I$1="P",MAX(0,I$2-$C134),IF(I$1="C",MAX(0,$C134-I$2)))</f>
        <v>2.44</v>
      </c>
      <c r="J134" s="103" t="n">
        <f aca="false">IF(J$1="P",MAX(0,J$2-$C134),IF(J$1="C",MAX(0,$C134-J$2)))</f>
        <v>7.44</v>
      </c>
      <c r="K134" s="103" t="n">
        <f aca="false">IF(K$1="P",MAX(0,K$2-$C134),IF(K$1="C",MAX(0,$C134-K$2)))</f>
        <v>12.44</v>
      </c>
      <c r="L134" s="103" t="n">
        <f aca="false">IF(L$1="P",MAX(0,L$2-$C134),IF(L$1="C",MAX(0,$C134-L$2)))</f>
        <v>22.44</v>
      </c>
      <c r="M134" s="103" t="n">
        <f aca="false">IF(M$1="P",MAX(0,M$2-$C134),IF(M$1="C",MAX(0,$C134-M$2)))</f>
        <v>7.56</v>
      </c>
      <c r="N134" s="103" t="n">
        <f aca="false">IF(N$1="P",MAX(0,N$2-$C134),IF(N$1="C",MAX(0,$C134-N$2)))</f>
        <v>2.56</v>
      </c>
      <c r="O134" s="103" t="n">
        <f aca="false">IF(O$1="P",MAX(0,O$2-$C134),IF(O$1="C",MAX(0,$C134-O$2)))</f>
        <v>0</v>
      </c>
      <c r="P134" s="103" t="n">
        <f aca="false">IF(P$1="P",MAX(0,P$2-$C134),IF(P$1="C",MAX(0,$C134-P$2)))</f>
        <v>0</v>
      </c>
      <c r="Q134" s="103" t="n">
        <f aca="false">IF(Q$1="P",MAX(0,Q$2-$C134),IF(Q$1="C",MAX(0,$C134-Q$2)))</f>
        <v>0</v>
      </c>
      <c r="R134" s="103" t="n">
        <f aca="false">IF(R$1="P",MAX(0,R$2-$C134),IF(R$1="C",MAX(0,$C134-R$2)))</f>
        <v>0</v>
      </c>
      <c r="S134" s="103" t="n">
        <f aca="false">IF(S$1="P",MAX(0,S$2-$C134),IF(S$1="C",MAX(0,$C134-S$2)))</f>
        <v>0</v>
      </c>
      <c r="T134" s="104" t="n">
        <f aca="false">A134</f>
        <v>5</v>
      </c>
      <c r="U134" s="105" t="n">
        <f aca="false">VLOOKUP($B134,Gas!$B$3:$E$2506,2)</f>
        <v>2.175</v>
      </c>
      <c r="V134" s="46" t="n">
        <f aca="false">C134/U134</f>
        <v>12.6712643678161</v>
      </c>
    </row>
    <row r="135" customFormat="false" ht="12.75" hidden="false" customHeight="false" outlineLevel="0" collapsed="false">
      <c r="A135" s="95" t="n">
        <f aca="false">MONTH(B135)+(YEAR(B135)-1998)*12</f>
        <v>5</v>
      </c>
      <c r="B135" s="101" t="n">
        <v>35928</v>
      </c>
      <c r="C135" s="102" t="n">
        <v>26.38</v>
      </c>
      <c r="D135" s="98" t="n">
        <f aca="false">LN(C135/C134)</f>
        <v>-0.0437592988562893</v>
      </c>
      <c r="E135" s="106" t="n">
        <f aca="false">STDEV(D126:D135)*SQRT(trade_day)</f>
        <v>0.912586323741227</v>
      </c>
      <c r="G135" s="103" t="n">
        <f aca="false">IF(G$1="P",MAX(0,G$2-$C135),IF(G$1="C",MAX(0,$C135-G$2)))</f>
        <v>0</v>
      </c>
      <c r="H135" s="103" t="n">
        <f aca="false">IF(H$1="P",MAX(0,H$2-$C135),IF(H$1="C",MAX(0,$C135-H$2)))</f>
        <v>0</v>
      </c>
      <c r="I135" s="103" t="n">
        <f aca="false">IF(I$1="P",MAX(0,I$2-$C135),IF(I$1="C",MAX(0,$C135-I$2)))</f>
        <v>3.62</v>
      </c>
      <c r="J135" s="103" t="n">
        <f aca="false">IF(J$1="P",MAX(0,J$2-$C135),IF(J$1="C",MAX(0,$C135-J$2)))</f>
        <v>8.62</v>
      </c>
      <c r="K135" s="103" t="n">
        <f aca="false">IF(K$1="P",MAX(0,K$2-$C135),IF(K$1="C",MAX(0,$C135-K$2)))</f>
        <v>13.62</v>
      </c>
      <c r="L135" s="103" t="n">
        <f aca="false">IF(L$1="P",MAX(0,L$2-$C135),IF(L$1="C",MAX(0,$C135-L$2)))</f>
        <v>23.62</v>
      </c>
      <c r="M135" s="103" t="n">
        <f aca="false">IF(M$1="P",MAX(0,M$2-$C135),IF(M$1="C",MAX(0,$C135-M$2)))</f>
        <v>6.38</v>
      </c>
      <c r="N135" s="103" t="n">
        <f aca="false">IF(N$1="P",MAX(0,N$2-$C135),IF(N$1="C",MAX(0,$C135-N$2)))</f>
        <v>1.38</v>
      </c>
      <c r="O135" s="103" t="n">
        <f aca="false">IF(O$1="P",MAX(0,O$2-$C135),IF(O$1="C",MAX(0,$C135-O$2)))</f>
        <v>0</v>
      </c>
      <c r="P135" s="103" t="n">
        <f aca="false">IF(P$1="P",MAX(0,P$2-$C135),IF(P$1="C",MAX(0,$C135-P$2)))</f>
        <v>0</v>
      </c>
      <c r="Q135" s="103" t="n">
        <f aca="false">IF(Q$1="P",MAX(0,Q$2-$C135),IF(Q$1="C",MAX(0,$C135-Q$2)))</f>
        <v>0</v>
      </c>
      <c r="R135" s="103" t="n">
        <f aca="false">IF(R$1="P",MAX(0,R$2-$C135),IF(R$1="C",MAX(0,$C135-R$2)))</f>
        <v>0</v>
      </c>
      <c r="S135" s="103" t="n">
        <f aca="false">IF(S$1="P",MAX(0,S$2-$C135),IF(S$1="C",MAX(0,$C135-S$2)))</f>
        <v>0</v>
      </c>
      <c r="T135" s="104" t="n">
        <f aca="false">A135</f>
        <v>5</v>
      </c>
      <c r="U135" s="105" t="n">
        <f aca="false">VLOOKUP($B135,Gas!$B$3:$E$2506,2)</f>
        <v>2.23</v>
      </c>
      <c r="V135" s="46" t="n">
        <f aca="false">C135/U135</f>
        <v>11.8295964125561</v>
      </c>
    </row>
    <row r="136" customFormat="false" ht="12.75" hidden="false" customHeight="false" outlineLevel="0" collapsed="false">
      <c r="A136" s="95" t="n">
        <f aca="false">MONTH(B136)+(YEAR(B136)-1998)*12</f>
        <v>5</v>
      </c>
      <c r="B136" s="101" t="n">
        <v>35929</v>
      </c>
      <c r="C136" s="102" t="n">
        <v>26.5</v>
      </c>
      <c r="D136" s="98" t="n">
        <f aca="false">LN(C136/C135)</f>
        <v>0.00453858570300804</v>
      </c>
      <c r="E136" s="106" t="n">
        <f aca="false">STDEV(D127:D136)*SQRT(trade_day)</f>
        <v>0.68252990198889</v>
      </c>
      <c r="G136" s="103" t="n">
        <f aca="false">IF(G$1="P",MAX(0,G$2-$C136),IF(G$1="C",MAX(0,$C136-G$2)))</f>
        <v>0</v>
      </c>
      <c r="H136" s="103" t="n">
        <f aca="false">IF(H$1="P",MAX(0,H$2-$C136),IF(H$1="C",MAX(0,$C136-H$2)))</f>
        <v>0</v>
      </c>
      <c r="I136" s="103" t="n">
        <f aca="false">IF(I$1="P",MAX(0,I$2-$C136),IF(I$1="C",MAX(0,$C136-I$2)))</f>
        <v>3.5</v>
      </c>
      <c r="J136" s="103" t="n">
        <f aca="false">IF(J$1="P",MAX(0,J$2-$C136),IF(J$1="C",MAX(0,$C136-J$2)))</f>
        <v>8.5</v>
      </c>
      <c r="K136" s="103" t="n">
        <f aca="false">IF(K$1="P",MAX(0,K$2-$C136),IF(K$1="C",MAX(0,$C136-K$2)))</f>
        <v>13.5</v>
      </c>
      <c r="L136" s="103" t="n">
        <f aca="false">IF(L$1="P",MAX(0,L$2-$C136),IF(L$1="C",MAX(0,$C136-L$2)))</f>
        <v>23.5</v>
      </c>
      <c r="M136" s="103" t="n">
        <f aca="false">IF(M$1="P",MAX(0,M$2-$C136),IF(M$1="C",MAX(0,$C136-M$2)))</f>
        <v>6.5</v>
      </c>
      <c r="N136" s="103" t="n">
        <f aca="false">IF(N$1="P",MAX(0,N$2-$C136),IF(N$1="C",MAX(0,$C136-N$2)))</f>
        <v>1.5</v>
      </c>
      <c r="O136" s="103" t="n">
        <f aca="false">IF(O$1="P",MAX(0,O$2-$C136),IF(O$1="C",MAX(0,$C136-O$2)))</f>
        <v>0</v>
      </c>
      <c r="P136" s="103" t="n">
        <f aca="false">IF(P$1="P",MAX(0,P$2-$C136),IF(P$1="C",MAX(0,$C136-P$2)))</f>
        <v>0</v>
      </c>
      <c r="Q136" s="103" t="n">
        <f aca="false">IF(Q$1="P",MAX(0,Q$2-$C136),IF(Q$1="C",MAX(0,$C136-Q$2)))</f>
        <v>0</v>
      </c>
      <c r="R136" s="103" t="n">
        <f aca="false">IF(R$1="P",MAX(0,R$2-$C136),IF(R$1="C",MAX(0,$C136-R$2)))</f>
        <v>0</v>
      </c>
      <c r="S136" s="103" t="n">
        <f aca="false">IF(S$1="P",MAX(0,S$2-$C136),IF(S$1="C",MAX(0,$C136-S$2)))</f>
        <v>0</v>
      </c>
      <c r="T136" s="104" t="n">
        <f aca="false">A136</f>
        <v>5</v>
      </c>
      <c r="U136" s="105" t="n">
        <f aca="false">VLOOKUP($B136,Gas!$B$3:$E$2506,2)</f>
        <v>2.235</v>
      </c>
      <c r="V136" s="46" t="n">
        <f aca="false">C136/U136</f>
        <v>11.8568232662192</v>
      </c>
    </row>
    <row r="137" customFormat="false" ht="12.75" hidden="false" customHeight="false" outlineLevel="0" collapsed="false">
      <c r="A137" s="95" t="n">
        <f aca="false">MONTH(B137)+(YEAR(B137)-1998)*12</f>
        <v>5</v>
      </c>
      <c r="B137" s="101" t="n">
        <v>35930</v>
      </c>
      <c r="C137" s="102" t="n">
        <v>29</v>
      </c>
      <c r="D137" s="98" t="n">
        <f aca="false">LN(C137/C136)</f>
        <v>0.0901510969942975</v>
      </c>
      <c r="E137" s="106" t="n">
        <f aca="false">STDEV(D128:D137)*SQRT(trade_day)</f>
        <v>0.823542281669178</v>
      </c>
      <c r="G137" s="103" t="n">
        <f aca="false">IF(G$1="P",MAX(0,G$2-$C137),IF(G$1="C",MAX(0,$C137-G$2)))</f>
        <v>0</v>
      </c>
      <c r="H137" s="103" t="n">
        <f aca="false">IF(H$1="P",MAX(0,H$2-$C137),IF(H$1="C",MAX(0,$C137-H$2)))</f>
        <v>0</v>
      </c>
      <c r="I137" s="103" t="n">
        <f aca="false">IF(I$1="P",MAX(0,I$2-$C137),IF(I$1="C",MAX(0,$C137-I$2)))</f>
        <v>1</v>
      </c>
      <c r="J137" s="103" t="n">
        <f aca="false">IF(J$1="P",MAX(0,J$2-$C137),IF(J$1="C",MAX(0,$C137-J$2)))</f>
        <v>6</v>
      </c>
      <c r="K137" s="103" t="n">
        <f aca="false">IF(K$1="P",MAX(0,K$2-$C137),IF(K$1="C",MAX(0,$C137-K$2)))</f>
        <v>11</v>
      </c>
      <c r="L137" s="103" t="n">
        <f aca="false">IF(L$1="P",MAX(0,L$2-$C137),IF(L$1="C",MAX(0,$C137-L$2)))</f>
        <v>21</v>
      </c>
      <c r="M137" s="103" t="n">
        <f aca="false">IF(M$1="P",MAX(0,M$2-$C137),IF(M$1="C",MAX(0,$C137-M$2)))</f>
        <v>9</v>
      </c>
      <c r="N137" s="103" t="n">
        <f aca="false">IF(N$1="P",MAX(0,N$2-$C137),IF(N$1="C",MAX(0,$C137-N$2)))</f>
        <v>4</v>
      </c>
      <c r="O137" s="103" t="n">
        <f aca="false">IF(O$1="P",MAX(0,O$2-$C137),IF(O$1="C",MAX(0,$C137-O$2)))</f>
        <v>0</v>
      </c>
      <c r="P137" s="103" t="n">
        <f aca="false">IF(P$1="P",MAX(0,P$2-$C137),IF(P$1="C",MAX(0,$C137-P$2)))</f>
        <v>0</v>
      </c>
      <c r="Q137" s="103" t="n">
        <f aca="false">IF(Q$1="P",MAX(0,Q$2-$C137),IF(Q$1="C",MAX(0,$C137-Q$2)))</f>
        <v>0</v>
      </c>
      <c r="R137" s="103" t="n">
        <f aca="false">IF(R$1="P",MAX(0,R$2-$C137),IF(R$1="C",MAX(0,$C137-R$2)))</f>
        <v>0</v>
      </c>
      <c r="S137" s="103" t="n">
        <f aca="false">IF(S$1="P",MAX(0,S$2-$C137),IF(S$1="C",MAX(0,$C137-S$2)))</f>
        <v>0</v>
      </c>
      <c r="T137" s="104" t="n">
        <f aca="false">A137</f>
        <v>5</v>
      </c>
      <c r="U137" s="105" t="n">
        <f aca="false">VLOOKUP($B137,Gas!$B$3:$E$2506,2)</f>
        <v>2.17</v>
      </c>
      <c r="V137" s="46" t="n">
        <f aca="false">C137/U137</f>
        <v>13.3640552995392</v>
      </c>
    </row>
    <row r="138" customFormat="false" ht="12.75" hidden="false" customHeight="false" outlineLevel="0" collapsed="false">
      <c r="A138" s="95" t="n">
        <f aca="false">MONTH(B138)+(YEAR(B138)-1998)*12</f>
        <v>5</v>
      </c>
      <c r="B138" s="101" t="n">
        <v>35933</v>
      </c>
      <c r="C138" s="102" t="n">
        <v>26.25</v>
      </c>
      <c r="D138" s="98" t="n">
        <f aca="false">LN(C138/C137)</f>
        <v>-0.0996298409488413</v>
      </c>
      <c r="E138" s="106" t="n">
        <f aca="false">STDEV(D129:D138)*SQRT(trade_day)</f>
        <v>0.882805196226053</v>
      </c>
      <c r="G138" s="103" t="n">
        <f aca="false">IF(G$1="P",MAX(0,G$2-$C138),IF(G$1="C",MAX(0,$C138-G$2)))</f>
        <v>0</v>
      </c>
      <c r="H138" s="103" t="n">
        <f aca="false">IF(H$1="P",MAX(0,H$2-$C138),IF(H$1="C",MAX(0,$C138-H$2)))</f>
        <v>0</v>
      </c>
      <c r="I138" s="103" t="n">
        <f aca="false">IF(I$1="P",MAX(0,I$2-$C138),IF(I$1="C",MAX(0,$C138-I$2)))</f>
        <v>3.75</v>
      </c>
      <c r="J138" s="103" t="n">
        <f aca="false">IF(J$1="P",MAX(0,J$2-$C138),IF(J$1="C",MAX(0,$C138-J$2)))</f>
        <v>8.75</v>
      </c>
      <c r="K138" s="103" t="n">
        <f aca="false">IF(K$1="P",MAX(0,K$2-$C138),IF(K$1="C",MAX(0,$C138-K$2)))</f>
        <v>13.75</v>
      </c>
      <c r="L138" s="103" t="n">
        <f aca="false">IF(L$1="P",MAX(0,L$2-$C138),IF(L$1="C",MAX(0,$C138-L$2)))</f>
        <v>23.75</v>
      </c>
      <c r="M138" s="103" t="n">
        <f aca="false">IF(M$1="P",MAX(0,M$2-$C138),IF(M$1="C",MAX(0,$C138-M$2)))</f>
        <v>6.25</v>
      </c>
      <c r="N138" s="103" t="n">
        <f aca="false">IF(N$1="P",MAX(0,N$2-$C138),IF(N$1="C",MAX(0,$C138-N$2)))</f>
        <v>1.25</v>
      </c>
      <c r="O138" s="103" t="n">
        <f aca="false">IF(O$1="P",MAX(0,O$2-$C138),IF(O$1="C",MAX(0,$C138-O$2)))</f>
        <v>0</v>
      </c>
      <c r="P138" s="103" t="n">
        <f aca="false">IF(P$1="P",MAX(0,P$2-$C138),IF(P$1="C",MAX(0,$C138-P$2)))</f>
        <v>0</v>
      </c>
      <c r="Q138" s="103" t="n">
        <f aca="false">IF(Q$1="P",MAX(0,Q$2-$C138),IF(Q$1="C",MAX(0,$C138-Q$2)))</f>
        <v>0</v>
      </c>
      <c r="R138" s="103" t="n">
        <f aca="false">IF(R$1="P",MAX(0,R$2-$C138),IF(R$1="C",MAX(0,$C138-R$2)))</f>
        <v>0</v>
      </c>
      <c r="S138" s="103" t="n">
        <f aca="false">IF(S$1="P",MAX(0,S$2-$C138),IF(S$1="C",MAX(0,$C138-S$2)))</f>
        <v>0</v>
      </c>
      <c r="T138" s="104" t="n">
        <f aca="false">A138</f>
        <v>5</v>
      </c>
      <c r="U138" s="105" t="n">
        <f aca="false">VLOOKUP($B138,Gas!$B$3:$E$2506,2)</f>
        <v>2.17</v>
      </c>
      <c r="V138" s="46" t="n">
        <f aca="false">C138/U138</f>
        <v>12.0967741935484</v>
      </c>
    </row>
    <row r="139" customFormat="false" ht="12.75" hidden="false" customHeight="false" outlineLevel="0" collapsed="false">
      <c r="A139" s="95" t="n">
        <f aca="false">MONTH(B139)+(YEAR(B139)-1998)*12</f>
        <v>5</v>
      </c>
      <c r="B139" s="101" t="n">
        <v>35934</v>
      </c>
      <c r="C139" s="102" t="n">
        <v>29.25</v>
      </c>
      <c r="D139" s="98" t="n">
        <f aca="false">LN(C139/C138)</f>
        <v>0.108213584640233</v>
      </c>
      <c r="E139" s="106" t="n">
        <f aca="false">STDEV(D130:D139)*SQRT(trade_day)</f>
        <v>1.02659065082145</v>
      </c>
      <c r="G139" s="103" t="n">
        <f aca="false">IF(G$1="P",MAX(0,G$2-$C139),IF(G$1="C",MAX(0,$C139-G$2)))</f>
        <v>0</v>
      </c>
      <c r="H139" s="103" t="n">
        <f aca="false">IF(H$1="P",MAX(0,H$2-$C139),IF(H$1="C",MAX(0,$C139-H$2)))</f>
        <v>0</v>
      </c>
      <c r="I139" s="103" t="n">
        <f aca="false">IF(I$1="P",MAX(0,I$2-$C139),IF(I$1="C",MAX(0,$C139-I$2)))</f>
        <v>0.75</v>
      </c>
      <c r="J139" s="103" t="n">
        <f aca="false">IF(J$1="P",MAX(0,J$2-$C139),IF(J$1="C",MAX(0,$C139-J$2)))</f>
        <v>5.75</v>
      </c>
      <c r="K139" s="103" t="n">
        <f aca="false">IF(K$1="P",MAX(0,K$2-$C139),IF(K$1="C",MAX(0,$C139-K$2)))</f>
        <v>10.75</v>
      </c>
      <c r="L139" s="103" t="n">
        <f aca="false">IF(L$1="P",MAX(0,L$2-$C139),IF(L$1="C",MAX(0,$C139-L$2)))</f>
        <v>20.75</v>
      </c>
      <c r="M139" s="103" t="n">
        <f aca="false">IF(M$1="P",MAX(0,M$2-$C139),IF(M$1="C",MAX(0,$C139-M$2)))</f>
        <v>9.25</v>
      </c>
      <c r="N139" s="103" t="n">
        <f aca="false">IF(N$1="P",MAX(0,N$2-$C139),IF(N$1="C",MAX(0,$C139-N$2)))</f>
        <v>4.25</v>
      </c>
      <c r="O139" s="103" t="n">
        <f aca="false">IF(O$1="P",MAX(0,O$2-$C139),IF(O$1="C",MAX(0,$C139-O$2)))</f>
        <v>0</v>
      </c>
      <c r="P139" s="103" t="n">
        <f aca="false">IF(P$1="P",MAX(0,P$2-$C139),IF(P$1="C",MAX(0,$C139-P$2)))</f>
        <v>0</v>
      </c>
      <c r="Q139" s="103" t="n">
        <f aca="false">IF(Q$1="P",MAX(0,Q$2-$C139),IF(Q$1="C",MAX(0,$C139-Q$2)))</f>
        <v>0</v>
      </c>
      <c r="R139" s="103" t="n">
        <f aca="false">IF(R$1="P",MAX(0,R$2-$C139),IF(R$1="C",MAX(0,$C139-R$2)))</f>
        <v>0</v>
      </c>
      <c r="S139" s="103" t="n">
        <f aca="false">IF(S$1="P",MAX(0,S$2-$C139),IF(S$1="C",MAX(0,$C139-S$2)))</f>
        <v>0</v>
      </c>
      <c r="T139" s="104" t="n">
        <f aca="false">A139</f>
        <v>5</v>
      </c>
      <c r="U139" s="105" t="n">
        <f aca="false">VLOOKUP($B139,Gas!$B$3:$E$2506,2)</f>
        <v>2.19</v>
      </c>
      <c r="V139" s="46" t="n">
        <f aca="false">C139/U139</f>
        <v>13.3561643835616</v>
      </c>
    </row>
    <row r="140" customFormat="false" ht="12.75" hidden="false" customHeight="false" outlineLevel="0" collapsed="false">
      <c r="A140" s="95" t="n">
        <f aca="false">MONTH(B140)+(YEAR(B140)-1998)*12</f>
        <v>5</v>
      </c>
      <c r="B140" s="101" t="n">
        <v>35935</v>
      </c>
      <c r="C140" s="102" t="n">
        <v>30</v>
      </c>
      <c r="D140" s="98" t="n">
        <f aca="false">LN(C140/C139)</f>
        <v>0.0253178079842898</v>
      </c>
      <c r="E140" s="106" t="n">
        <f aca="false">STDEV(D131:D140)*SQRT(trade_day)</f>
        <v>0.956531868298127</v>
      </c>
      <c r="G140" s="103" t="n">
        <f aca="false">IF(G$1="P",MAX(0,G$2-$C140),IF(G$1="C",MAX(0,$C140-G$2)))</f>
        <v>0</v>
      </c>
      <c r="H140" s="103" t="n">
        <f aca="false">IF(H$1="P",MAX(0,H$2-$C140),IF(H$1="C",MAX(0,$C140-H$2)))</f>
        <v>0</v>
      </c>
      <c r="I140" s="103" t="n">
        <f aca="false">IF(I$1="P",MAX(0,I$2-$C140),IF(I$1="C",MAX(0,$C140-I$2)))</f>
        <v>0</v>
      </c>
      <c r="J140" s="103" t="n">
        <f aca="false">IF(J$1="P",MAX(0,J$2-$C140),IF(J$1="C",MAX(0,$C140-J$2)))</f>
        <v>5</v>
      </c>
      <c r="K140" s="103" t="n">
        <f aca="false">IF(K$1="P",MAX(0,K$2-$C140),IF(K$1="C",MAX(0,$C140-K$2)))</f>
        <v>10</v>
      </c>
      <c r="L140" s="103" t="n">
        <f aca="false">IF(L$1="P",MAX(0,L$2-$C140),IF(L$1="C",MAX(0,$C140-L$2)))</f>
        <v>20</v>
      </c>
      <c r="M140" s="103" t="n">
        <f aca="false">IF(M$1="P",MAX(0,M$2-$C140),IF(M$1="C",MAX(0,$C140-M$2)))</f>
        <v>10</v>
      </c>
      <c r="N140" s="103" t="n">
        <f aca="false">IF(N$1="P",MAX(0,N$2-$C140),IF(N$1="C",MAX(0,$C140-N$2)))</f>
        <v>5</v>
      </c>
      <c r="O140" s="103" t="n">
        <f aca="false">IF(O$1="P",MAX(0,O$2-$C140),IF(O$1="C",MAX(0,$C140-O$2)))</f>
        <v>0</v>
      </c>
      <c r="P140" s="103" t="n">
        <f aca="false">IF(P$1="P",MAX(0,P$2-$C140),IF(P$1="C",MAX(0,$C140-P$2)))</f>
        <v>0</v>
      </c>
      <c r="Q140" s="103" t="n">
        <f aca="false">IF(Q$1="P",MAX(0,Q$2-$C140),IF(Q$1="C",MAX(0,$C140-Q$2)))</f>
        <v>0</v>
      </c>
      <c r="R140" s="103" t="n">
        <f aca="false">IF(R$1="P",MAX(0,R$2-$C140),IF(R$1="C",MAX(0,$C140-R$2)))</f>
        <v>0</v>
      </c>
      <c r="S140" s="103" t="n">
        <f aca="false">IF(S$1="P",MAX(0,S$2-$C140),IF(S$1="C",MAX(0,$C140-S$2)))</f>
        <v>0</v>
      </c>
      <c r="T140" s="104" t="n">
        <f aca="false">A140</f>
        <v>5</v>
      </c>
      <c r="U140" s="105" t="n">
        <f aca="false">VLOOKUP($B140,Gas!$B$3:$E$2506,2)</f>
        <v>2.16</v>
      </c>
      <c r="V140" s="46" t="n">
        <f aca="false">C140/U140</f>
        <v>13.8888888888889</v>
      </c>
    </row>
    <row r="141" customFormat="false" ht="12.75" hidden="false" customHeight="false" outlineLevel="0" collapsed="false">
      <c r="A141" s="95" t="n">
        <f aca="false">MONTH(B141)+(YEAR(B141)-1998)*12</f>
        <v>5</v>
      </c>
      <c r="B141" s="101" t="n">
        <v>35936</v>
      </c>
      <c r="C141" s="102" t="n">
        <v>28.63</v>
      </c>
      <c r="D141" s="98" t="n">
        <f aca="false">LN(C141/C140)</f>
        <v>-0.0467422625521318</v>
      </c>
      <c r="E141" s="106" t="n">
        <f aca="false">STDEV(D132:D141)*SQRT(trade_day)</f>
        <v>0.991871343177481</v>
      </c>
      <c r="G141" s="103" t="n">
        <f aca="false">IF(G$1="P",MAX(0,G$2-$C141),IF(G$1="C",MAX(0,$C141-G$2)))</f>
        <v>0</v>
      </c>
      <c r="H141" s="103" t="n">
        <f aca="false">IF(H$1="P",MAX(0,H$2-$C141),IF(H$1="C",MAX(0,$C141-H$2)))</f>
        <v>0</v>
      </c>
      <c r="I141" s="103" t="n">
        <f aca="false">IF(I$1="P",MAX(0,I$2-$C141),IF(I$1="C",MAX(0,$C141-I$2)))</f>
        <v>1.37</v>
      </c>
      <c r="J141" s="103" t="n">
        <f aca="false">IF(J$1="P",MAX(0,J$2-$C141),IF(J$1="C",MAX(0,$C141-J$2)))</f>
        <v>6.37</v>
      </c>
      <c r="K141" s="103" t="n">
        <f aca="false">IF(K$1="P",MAX(0,K$2-$C141),IF(K$1="C",MAX(0,$C141-K$2)))</f>
        <v>11.37</v>
      </c>
      <c r="L141" s="103" t="n">
        <f aca="false">IF(L$1="P",MAX(0,L$2-$C141),IF(L$1="C",MAX(0,$C141-L$2)))</f>
        <v>21.37</v>
      </c>
      <c r="M141" s="103" t="n">
        <f aca="false">IF(M$1="P",MAX(0,M$2-$C141),IF(M$1="C",MAX(0,$C141-M$2)))</f>
        <v>8.63</v>
      </c>
      <c r="N141" s="103" t="n">
        <f aca="false">IF(N$1="P",MAX(0,N$2-$C141),IF(N$1="C",MAX(0,$C141-N$2)))</f>
        <v>3.63</v>
      </c>
      <c r="O141" s="103" t="n">
        <f aca="false">IF(O$1="P",MAX(0,O$2-$C141),IF(O$1="C",MAX(0,$C141-O$2)))</f>
        <v>0</v>
      </c>
      <c r="P141" s="103" t="n">
        <f aca="false">IF(P$1="P",MAX(0,P$2-$C141),IF(P$1="C",MAX(0,$C141-P$2)))</f>
        <v>0</v>
      </c>
      <c r="Q141" s="103" t="n">
        <f aca="false">IF(Q$1="P",MAX(0,Q$2-$C141),IF(Q$1="C",MAX(0,$C141-Q$2)))</f>
        <v>0</v>
      </c>
      <c r="R141" s="103" t="n">
        <f aca="false">IF(R$1="P",MAX(0,R$2-$C141),IF(R$1="C",MAX(0,$C141-R$2)))</f>
        <v>0</v>
      </c>
      <c r="S141" s="103" t="n">
        <f aca="false">IF(S$1="P",MAX(0,S$2-$C141),IF(S$1="C",MAX(0,$C141-S$2)))</f>
        <v>0</v>
      </c>
      <c r="T141" s="104" t="n">
        <f aca="false">A141</f>
        <v>5</v>
      </c>
      <c r="U141" s="105" t="n">
        <f aca="false">VLOOKUP($B141,Gas!$B$3:$E$2506,2)</f>
        <v>2.175</v>
      </c>
      <c r="V141" s="46" t="n">
        <f aca="false">C141/U141</f>
        <v>13.1632183908046</v>
      </c>
    </row>
    <row r="142" customFormat="false" ht="12.75" hidden="false" customHeight="false" outlineLevel="0" collapsed="false">
      <c r="A142" s="95" t="n">
        <f aca="false">MONTH(B142)+(YEAR(B142)-1998)*12</f>
        <v>5</v>
      </c>
      <c r="B142" s="101" t="n">
        <v>35937</v>
      </c>
      <c r="C142" s="102" t="n">
        <v>28.25</v>
      </c>
      <c r="D142" s="98" t="n">
        <f aca="false">LN(C142/C141)</f>
        <v>-0.0133616615175737</v>
      </c>
      <c r="E142" s="106" t="n">
        <f aca="false">STDEV(D133:D142)*SQRT(trade_day)</f>
        <v>0.985048517409827</v>
      </c>
      <c r="G142" s="103" t="n">
        <f aca="false">IF(G$1="P",MAX(0,G$2-$C142),IF(G$1="C",MAX(0,$C142-G$2)))</f>
        <v>0</v>
      </c>
      <c r="H142" s="103" t="n">
        <f aca="false">IF(H$1="P",MAX(0,H$2-$C142),IF(H$1="C",MAX(0,$C142-H$2)))</f>
        <v>0</v>
      </c>
      <c r="I142" s="103" t="n">
        <f aca="false">IF(I$1="P",MAX(0,I$2-$C142),IF(I$1="C",MAX(0,$C142-I$2)))</f>
        <v>1.75</v>
      </c>
      <c r="J142" s="103" t="n">
        <f aca="false">IF(J$1="P",MAX(0,J$2-$C142),IF(J$1="C",MAX(0,$C142-J$2)))</f>
        <v>6.75</v>
      </c>
      <c r="K142" s="103" t="n">
        <f aca="false">IF(K$1="P",MAX(0,K$2-$C142),IF(K$1="C",MAX(0,$C142-K$2)))</f>
        <v>11.75</v>
      </c>
      <c r="L142" s="103" t="n">
        <f aca="false">IF(L$1="P",MAX(0,L$2-$C142),IF(L$1="C",MAX(0,$C142-L$2)))</f>
        <v>21.75</v>
      </c>
      <c r="M142" s="103" t="n">
        <f aca="false">IF(M$1="P",MAX(0,M$2-$C142),IF(M$1="C",MAX(0,$C142-M$2)))</f>
        <v>8.25</v>
      </c>
      <c r="N142" s="103" t="n">
        <f aca="false">IF(N$1="P",MAX(0,N$2-$C142),IF(N$1="C",MAX(0,$C142-N$2)))</f>
        <v>3.25</v>
      </c>
      <c r="O142" s="103" t="n">
        <f aca="false">IF(O$1="P",MAX(0,O$2-$C142),IF(O$1="C",MAX(0,$C142-O$2)))</f>
        <v>0</v>
      </c>
      <c r="P142" s="103" t="n">
        <f aca="false">IF(P$1="P",MAX(0,P$2-$C142),IF(P$1="C",MAX(0,$C142-P$2)))</f>
        <v>0</v>
      </c>
      <c r="Q142" s="103" t="n">
        <f aca="false">IF(Q$1="P",MAX(0,Q$2-$C142),IF(Q$1="C",MAX(0,$C142-Q$2)))</f>
        <v>0</v>
      </c>
      <c r="R142" s="103" t="n">
        <f aca="false">IF(R$1="P",MAX(0,R$2-$C142),IF(R$1="C",MAX(0,$C142-R$2)))</f>
        <v>0</v>
      </c>
      <c r="S142" s="103" t="n">
        <f aca="false">IF(S$1="P",MAX(0,S$2-$C142),IF(S$1="C",MAX(0,$C142-S$2)))</f>
        <v>0</v>
      </c>
      <c r="T142" s="104" t="n">
        <f aca="false">A142</f>
        <v>5</v>
      </c>
      <c r="U142" s="105" t="n">
        <f aca="false">VLOOKUP($B142,Gas!$B$3:$E$2506,2)</f>
        <v>2.105</v>
      </c>
      <c r="V142" s="46" t="n">
        <f aca="false">C142/U142</f>
        <v>13.4204275534442</v>
      </c>
    </row>
    <row r="143" customFormat="false" ht="12.75" hidden="false" customHeight="false" outlineLevel="0" collapsed="false">
      <c r="A143" s="95" t="n">
        <f aca="false">MONTH(B143)+(YEAR(B143)-1998)*12</f>
        <v>5</v>
      </c>
      <c r="B143" s="101" t="n">
        <v>35941</v>
      </c>
      <c r="C143" s="102" t="n">
        <v>27</v>
      </c>
      <c r="D143" s="98" t="n">
        <f aca="false">LN(C143/C142)</f>
        <v>-0.0452565915881208</v>
      </c>
      <c r="E143" s="106" t="n">
        <f aca="false">STDEV(D134:D143)*SQRT(trade_day)</f>
        <v>1.01115528175372</v>
      </c>
      <c r="G143" s="103" t="n">
        <f aca="false">IF(G$1="P",MAX(0,G$2-$C143),IF(G$1="C",MAX(0,$C143-G$2)))</f>
        <v>0</v>
      </c>
      <c r="H143" s="103" t="n">
        <f aca="false">IF(H$1="P",MAX(0,H$2-$C143),IF(H$1="C",MAX(0,$C143-H$2)))</f>
        <v>0</v>
      </c>
      <c r="I143" s="103" t="n">
        <f aca="false">IF(I$1="P",MAX(0,I$2-$C143),IF(I$1="C",MAX(0,$C143-I$2)))</f>
        <v>3</v>
      </c>
      <c r="J143" s="103" t="n">
        <f aca="false">IF(J$1="P",MAX(0,J$2-$C143),IF(J$1="C",MAX(0,$C143-J$2)))</f>
        <v>8</v>
      </c>
      <c r="K143" s="103" t="n">
        <f aca="false">IF(K$1="P",MAX(0,K$2-$C143),IF(K$1="C",MAX(0,$C143-K$2)))</f>
        <v>13</v>
      </c>
      <c r="L143" s="103" t="n">
        <f aca="false">IF(L$1="P",MAX(0,L$2-$C143),IF(L$1="C",MAX(0,$C143-L$2)))</f>
        <v>23</v>
      </c>
      <c r="M143" s="103" t="n">
        <f aca="false">IF(M$1="P",MAX(0,M$2-$C143),IF(M$1="C",MAX(0,$C143-M$2)))</f>
        <v>7</v>
      </c>
      <c r="N143" s="103" t="n">
        <f aca="false">IF(N$1="P",MAX(0,N$2-$C143),IF(N$1="C",MAX(0,$C143-N$2)))</f>
        <v>2</v>
      </c>
      <c r="O143" s="103" t="n">
        <f aca="false">IF(O$1="P",MAX(0,O$2-$C143),IF(O$1="C",MAX(0,$C143-O$2)))</f>
        <v>0</v>
      </c>
      <c r="P143" s="103" t="n">
        <f aca="false">IF(P$1="P",MAX(0,P$2-$C143),IF(P$1="C",MAX(0,$C143-P$2)))</f>
        <v>0</v>
      </c>
      <c r="Q143" s="103" t="n">
        <f aca="false">IF(Q$1="P",MAX(0,Q$2-$C143),IF(Q$1="C",MAX(0,$C143-Q$2)))</f>
        <v>0</v>
      </c>
      <c r="R143" s="103" t="n">
        <f aca="false">IF(R$1="P",MAX(0,R$2-$C143),IF(R$1="C",MAX(0,$C143-R$2)))</f>
        <v>0</v>
      </c>
      <c r="S143" s="103" t="n">
        <f aca="false">IF(S$1="P",MAX(0,S$2-$C143),IF(S$1="C",MAX(0,$C143-S$2)))</f>
        <v>0</v>
      </c>
      <c r="T143" s="104" t="n">
        <f aca="false">A143</f>
        <v>5</v>
      </c>
      <c r="U143" s="105" t="n">
        <f aca="false">VLOOKUP($B143,Gas!$B$3:$E$2506,2)</f>
        <v>2.01</v>
      </c>
      <c r="V143" s="46" t="n">
        <f aca="false">C143/U143</f>
        <v>13.4328358208955</v>
      </c>
    </row>
    <row r="144" customFormat="false" ht="12.75" hidden="false" customHeight="false" outlineLevel="0" collapsed="false">
      <c r="A144" s="95" t="n">
        <f aca="false">MONTH(B144)+(YEAR(B144)-1998)*12</f>
        <v>5</v>
      </c>
      <c r="B144" s="101" t="n">
        <v>35942</v>
      </c>
      <c r="C144" s="102" t="n">
        <v>27</v>
      </c>
      <c r="D144" s="98" t="n">
        <f aca="false">LN(C144/C143)</f>
        <v>0</v>
      </c>
      <c r="E144" s="106" t="n">
        <f aca="false">STDEV(D135:D144)*SQRT(trade_day)</f>
        <v>1.00980418514457</v>
      </c>
      <c r="G144" s="103" t="n">
        <f aca="false">IF(G$1="P",MAX(0,G$2-$C144),IF(G$1="C",MAX(0,$C144-G$2)))</f>
        <v>0</v>
      </c>
      <c r="H144" s="103" t="n">
        <f aca="false">IF(H$1="P",MAX(0,H$2-$C144),IF(H$1="C",MAX(0,$C144-H$2)))</f>
        <v>0</v>
      </c>
      <c r="I144" s="103" t="n">
        <f aca="false">IF(I$1="P",MAX(0,I$2-$C144),IF(I$1="C",MAX(0,$C144-I$2)))</f>
        <v>3</v>
      </c>
      <c r="J144" s="103" t="n">
        <f aca="false">IF(J$1="P",MAX(0,J$2-$C144),IF(J$1="C",MAX(0,$C144-J$2)))</f>
        <v>8</v>
      </c>
      <c r="K144" s="103" t="n">
        <f aca="false">IF(K$1="P",MAX(0,K$2-$C144),IF(K$1="C",MAX(0,$C144-K$2)))</f>
        <v>13</v>
      </c>
      <c r="L144" s="103" t="n">
        <f aca="false">IF(L$1="P",MAX(0,L$2-$C144),IF(L$1="C",MAX(0,$C144-L$2)))</f>
        <v>23</v>
      </c>
      <c r="M144" s="103" t="n">
        <f aca="false">IF(M$1="P",MAX(0,M$2-$C144),IF(M$1="C",MAX(0,$C144-M$2)))</f>
        <v>7</v>
      </c>
      <c r="N144" s="103" t="n">
        <f aca="false">IF(N$1="P",MAX(0,N$2-$C144),IF(N$1="C",MAX(0,$C144-N$2)))</f>
        <v>2</v>
      </c>
      <c r="O144" s="103" t="n">
        <f aca="false">IF(O$1="P",MAX(0,O$2-$C144),IF(O$1="C",MAX(0,$C144-O$2)))</f>
        <v>0</v>
      </c>
      <c r="P144" s="103" t="n">
        <f aca="false">IF(P$1="P",MAX(0,P$2-$C144),IF(P$1="C",MAX(0,$C144-P$2)))</f>
        <v>0</v>
      </c>
      <c r="Q144" s="103" t="n">
        <f aca="false">IF(Q$1="P",MAX(0,Q$2-$C144),IF(Q$1="C",MAX(0,$C144-Q$2)))</f>
        <v>0</v>
      </c>
      <c r="R144" s="103" t="n">
        <f aca="false">IF(R$1="P",MAX(0,R$2-$C144),IF(R$1="C",MAX(0,$C144-R$2)))</f>
        <v>0</v>
      </c>
      <c r="S144" s="103" t="n">
        <f aca="false">IF(S$1="P",MAX(0,S$2-$C144),IF(S$1="C",MAX(0,$C144-S$2)))</f>
        <v>0</v>
      </c>
      <c r="T144" s="104" t="n">
        <f aca="false">A144</f>
        <v>5</v>
      </c>
      <c r="U144" s="105" t="n">
        <f aca="false">VLOOKUP($B144,Gas!$B$3:$E$2506,2)</f>
        <v>2.09</v>
      </c>
      <c r="V144" s="46" t="n">
        <f aca="false">C144/U144</f>
        <v>12.9186602870813</v>
      </c>
    </row>
    <row r="145" customFormat="false" ht="12.75" hidden="false" customHeight="false" outlineLevel="0" collapsed="false">
      <c r="A145" s="95" t="n">
        <f aca="false">MONTH(B145)+(YEAR(B145)-1998)*12</f>
        <v>5</v>
      </c>
      <c r="B145" s="101" t="n">
        <v>35943</v>
      </c>
      <c r="C145" s="102" t="n">
        <v>28</v>
      </c>
      <c r="D145" s="98" t="n">
        <f aca="false">LN(C145/C144)</f>
        <v>0.0363676441708748</v>
      </c>
      <c r="E145" s="106" t="n">
        <f aca="false">STDEV(D136:D145)*SQRT(trade_day)</f>
        <v>0.997274574982219</v>
      </c>
      <c r="G145" s="103" t="n">
        <f aca="false">IF(G$1="P",MAX(0,G$2-$C145),IF(G$1="C",MAX(0,$C145-G$2)))</f>
        <v>0</v>
      </c>
      <c r="H145" s="103" t="n">
        <f aca="false">IF(H$1="P",MAX(0,H$2-$C145),IF(H$1="C",MAX(0,$C145-H$2)))</f>
        <v>0</v>
      </c>
      <c r="I145" s="103" t="n">
        <f aca="false">IF(I$1="P",MAX(0,I$2-$C145),IF(I$1="C",MAX(0,$C145-I$2)))</f>
        <v>2</v>
      </c>
      <c r="J145" s="103" t="n">
        <f aca="false">IF(J$1="P",MAX(0,J$2-$C145),IF(J$1="C",MAX(0,$C145-J$2)))</f>
        <v>7</v>
      </c>
      <c r="K145" s="103" t="n">
        <f aca="false">IF(K$1="P",MAX(0,K$2-$C145),IF(K$1="C",MAX(0,$C145-K$2)))</f>
        <v>12</v>
      </c>
      <c r="L145" s="103" t="n">
        <f aca="false">IF(L$1="P",MAX(0,L$2-$C145),IF(L$1="C",MAX(0,$C145-L$2)))</f>
        <v>22</v>
      </c>
      <c r="M145" s="103" t="n">
        <f aca="false">IF(M$1="P",MAX(0,M$2-$C145),IF(M$1="C",MAX(0,$C145-M$2)))</f>
        <v>8</v>
      </c>
      <c r="N145" s="103" t="n">
        <f aca="false">IF(N$1="P",MAX(0,N$2-$C145),IF(N$1="C",MAX(0,$C145-N$2)))</f>
        <v>3</v>
      </c>
      <c r="O145" s="103" t="n">
        <f aca="false">IF(O$1="P",MAX(0,O$2-$C145),IF(O$1="C",MAX(0,$C145-O$2)))</f>
        <v>0</v>
      </c>
      <c r="P145" s="103" t="n">
        <f aca="false">IF(P$1="P",MAX(0,P$2-$C145),IF(P$1="C",MAX(0,$C145-P$2)))</f>
        <v>0</v>
      </c>
      <c r="Q145" s="103" t="n">
        <f aca="false">IF(Q$1="P",MAX(0,Q$2-$C145),IF(Q$1="C",MAX(0,$C145-Q$2)))</f>
        <v>0</v>
      </c>
      <c r="R145" s="103" t="n">
        <f aca="false">IF(R$1="P",MAX(0,R$2-$C145),IF(R$1="C",MAX(0,$C145-R$2)))</f>
        <v>0</v>
      </c>
      <c r="S145" s="103" t="n">
        <f aca="false">IF(S$1="P",MAX(0,S$2-$C145),IF(S$1="C",MAX(0,$C145-S$2)))</f>
        <v>0</v>
      </c>
      <c r="T145" s="104" t="n">
        <f aca="false">A145</f>
        <v>5</v>
      </c>
      <c r="U145" s="105" t="n">
        <f aca="false">VLOOKUP($B145,Gas!$B$3:$E$2506,2)</f>
        <v>2.08</v>
      </c>
      <c r="V145" s="46" t="n">
        <f aca="false">C145/U145</f>
        <v>13.4615384615385</v>
      </c>
    </row>
    <row r="146" customFormat="false" ht="12.75" hidden="false" customHeight="false" outlineLevel="0" collapsed="false">
      <c r="A146" s="95" t="n">
        <f aca="false">MONTH(B146)+(YEAR(B146)-1998)*12</f>
        <v>5</v>
      </c>
      <c r="B146" s="101" t="n">
        <v>35944</v>
      </c>
      <c r="C146" s="102" t="n">
        <v>26.75</v>
      </c>
      <c r="D146" s="98" t="n">
        <f aca="false">LN(C146/C145)</f>
        <v>-0.0456700368331883</v>
      </c>
      <c r="E146" s="106" t="n">
        <f aca="false">STDEV(D137:D146)*SQRT(trade_day)</f>
        <v>1.03031238618119</v>
      </c>
      <c r="G146" s="103" t="n">
        <f aca="false">IF(G$1="P",MAX(0,G$2-$C146),IF(G$1="C",MAX(0,$C146-G$2)))</f>
        <v>0</v>
      </c>
      <c r="H146" s="103" t="n">
        <f aca="false">IF(H$1="P",MAX(0,H$2-$C146),IF(H$1="C",MAX(0,$C146-H$2)))</f>
        <v>0</v>
      </c>
      <c r="I146" s="103" t="n">
        <f aca="false">IF(I$1="P",MAX(0,I$2-$C146),IF(I$1="C",MAX(0,$C146-I$2)))</f>
        <v>3.25</v>
      </c>
      <c r="J146" s="103" t="n">
        <f aca="false">IF(J$1="P",MAX(0,J$2-$C146),IF(J$1="C",MAX(0,$C146-J$2)))</f>
        <v>8.25</v>
      </c>
      <c r="K146" s="103" t="n">
        <f aca="false">IF(K$1="P",MAX(0,K$2-$C146),IF(K$1="C",MAX(0,$C146-K$2)))</f>
        <v>13.25</v>
      </c>
      <c r="L146" s="103" t="n">
        <f aca="false">IF(L$1="P",MAX(0,L$2-$C146),IF(L$1="C",MAX(0,$C146-L$2)))</f>
        <v>23.25</v>
      </c>
      <c r="M146" s="103" t="n">
        <f aca="false">IF(M$1="P",MAX(0,M$2-$C146),IF(M$1="C",MAX(0,$C146-M$2)))</f>
        <v>6.75</v>
      </c>
      <c r="N146" s="103" t="n">
        <f aca="false">IF(N$1="P",MAX(0,N$2-$C146),IF(N$1="C",MAX(0,$C146-N$2)))</f>
        <v>1.75</v>
      </c>
      <c r="O146" s="103" t="n">
        <f aca="false">IF(O$1="P",MAX(0,O$2-$C146),IF(O$1="C",MAX(0,$C146-O$2)))</f>
        <v>0</v>
      </c>
      <c r="P146" s="103" t="n">
        <f aca="false">IF(P$1="P",MAX(0,P$2-$C146),IF(P$1="C",MAX(0,$C146-P$2)))</f>
        <v>0</v>
      </c>
      <c r="Q146" s="103" t="n">
        <f aca="false">IF(Q$1="P",MAX(0,Q$2-$C146),IF(Q$1="C",MAX(0,$C146-Q$2)))</f>
        <v>0</v>
      </c>
      <c r="R146" s="103" t="n">
        <f aca="false">IF(R$1="P",MAX(0,R$2-$C146),IF(R$1="C",MAX(0,$C146-R$2)))</f>
        <v>0</v>
      </c>
      <c r="S146" s="103" t="n">
        <f aca="false">IF(S$1="P",MAX(0,S$2-$C146),IF(S$1="C",MAX(0,$C146-S$2)))</f>
        <v>0</v>
      </c>
      <c r="T146" s="104" t="n">
        <f aca="false">A146</f>
        <v>5</v>
      </c>
      <c r="U146" s="105" t="n">
        <f aca="false">VLOOKUP($B146,Gas!$B$3:$E$2506,2)</f>
        <v>2.085</v>
      </c>
      <c r="V146" s="46" t="n">
        <f aca="false">C146/U146</f>
        <v>12.8297362110312</v>
      </c>
    </row>
    <row r="147" customFormat="false" ht="12.75" hidden="false" customHeight="false" outlineLevel="0" collapsed="false">
      <c r="A147" s="95" t="n">
        <f aca="false">MONTH(B147)+(YEAR(B147)-1998)*12</f>
        <v>6</v>
      </c>
      <c r="B147" s="101" t="n">
        <v>35947</v>
      </c>
      <c r="C147" s="102" t="n">
        <v>27.13</v>
      </c>
      <c r="D147" s="98" t="n">
        <f aca="false">LN(C147/C146)</f>
        <v>0.0141056533288248</v>
      </c>
      <c r="E147" s="106" t="n">
        <f aca="false">STDEV(D138:D147)*SQRT(trade_day)</f>
        <v>0.910613921159681</v>
      </c>
      <c r="G147" s="103" t="n">
        <f aca="false">IF(G$1="P",MAX(0,G$2-$C147),IF(G$1="C",MAX(0,$C147-G$2)))</f>
        <v>0</v>
      </c>
      <c r="H147" s="103" t="n">
        <f aca="false">IF(H$1="P",MAX(0,H$2-$C147),IF(H$1="C",MAX(0,$C147-H$2)))</f>
        <v>0</v>
      </c>
      <c r="I147" s="103" t="n">
        <f aca="false">IF(I$1="P",MAX(0,I$2-$C147),IF(I$1="C",MAX(0,$C147-I$2)))</f>
        <v>2.87</v>
      </c>
      <c r="J147" s="103" t="n">
        <f aca="false">IF(J$1="P",MAX(0,J$2-$C147),IF(J$1="C",MAX(0,$C147-J$2)))</f>
        <v>7.87</v>
      </c>
      <c r="K147" s="103" t="n">
        <f aca="false">IF(K$1="P",MAX(0,K$2-$C147),IF(K$1="C",MAX(0,$C147-K$2)))</f>
        <v>12.87</v>
      </c>
      <c r="L147" s="103" t="n">
        <f aca="false">IF(L$1="P",MAX(0,L$2-$C147),IF(L$1="C",MAX(0,$C147-L$2)))</f>
        <v>22.87</v>
      </c>
      <c r="M147" s="103" t="n">
        <f aca="false">IF(M$1="P",MAX(0,M$2-$C147),IF(M$1="C",MAX(0,$C147-M$2)))</f>
        <v>7.13</v>
      </c>
      <c r="N147" s="103" t="n">
        <f aca="false">IF(N$1="P",MAX(0,N$2-$C147),IF(N$1="C",MAX(0,$C147-N$2)))</f>
        <v>2.13</v>
      </c>
      <c r="O147" s="103" t="n">
        <f aca="false">IF(O$1="P",MAX(0,O$2-$C147),IF(O$1="C",MAX(0,$C147-O$2)))</f>
        <v>0</v>
      </c>
      <c r="P147" s="103" t="n">
        <f aca="false">IF(P$1="P",MAX(0,P$2-$C147),IF(P$1="C",MAX(0,$C147-P$2)))</f>
        <v>0</v>
      </c>
      <c r="Q147" s="103" t="n">
        <f aca="false">IF(Q$1="P",MAX(0,Q$2-$C147),IF(Q$1="C",MAX(0,$C147-Q$2)))</f>
        <v>0</v>
      </c>
      <c r="R147" s="103" t="n">
        <f aca="false">IF(R$1="P",MAX(0,R$2-$C147),IF(R$1="C",MAX(0,$C147-R$2)))</f>
        <v>0</v>
      </c>
      <c r="S147" s="103" t="n">
        <f aca="false">IF(S$1="P",MAX(0,S$2-$C147),IF(S$1="C",MAX(0,$C147-S$2)))</f>
        <v>0</v>
      </c>
      <c r="T147" s="104" t="n">
        <f aca="false">A147</f>
        <v>6</v>
      </c>
      <c r="U147" s="105" t="n">
        <f aca="false">VLOOKUP($B147,Gas!$B$3:$E$2506,2)</f>
        <v>2.115</v>
      </c>
      <c r="V147" s="46" t="n">
        <f aca="false">C147/U147</f>
        <v>12.8274231678487</v>
      </c>
    </row>
    <row r="148" customFormat="false" ht="12.75" hidden="false" customHeight="false" outlineLevel="0" collapsed="false">
      <c r="A148" s="95" t="n">
        <f aca="false">MONTH(B148)+(YEAR(B148)-1998)*12</f>
        <v>6</v>
      </c>
      <c r="B148" s="101" t="n">
        <v>35948</v>
      </c>
      <c r="C148" s="102" t="n">
        <v>28.2</v>
      </c>
      <c r="D148" s="98" t="n">
        <f aca="false">LN(C148/C147)</f>
        <v>0.0386818512732276</v>
      </c>
      <c r="E148" s="106" t="n">
        <f aca="false">STDEV(D139:D148)*SQRT(trade_day)</f>
        <v>0.77015255157339</v>
      </c>
      <c r="G148" s="103" t="n">
        <f aca="false">IF(G$1="P",MAX(0,G$2-$C148),IF(G$1="C",MAX(0,$C148-G$2)))</f>
        <v>0</v>
      </c>
      <c r="H148" s="103" t="n">
        <f aca="false">IF(H$1="P",MAX(0,H$2-$C148),IF(H$1="C",MAX(0,$C148-H$2)))</f>
        <v>0</v>
      </c>
      <c r="I148" s="103" t="n">
        <f aca="false">IF(I$1="P",MAX(0,I$2-$C148),IF(I$1="C",MAX(0,$C148-I$2)))</f>
        <v>1.8</v>
      </c>
      <c r="J148" s="103" t="n">
        <f aca="false">IF(J$1="P",MAX(0,J$2-$C148),IF(J$1="C",MAX(0,$C148-J$2)))</f>
        <v>6.8</v>
      </c>
      <c r="K148" s="103" t="n">
        <f aca="false">IF(K$1="P",MAX(0,K$2-$C148),IF(K$1="C",MAX(0,$C148-K$2)))</f>
        <v>11.8</v>
      </c>
      <c r="L148" s="103" t="n">
        <f aca="false">IF(L$1="P",MAX(0,L$2-$C148),IF(L$1="C",MAX(0,$C148-L$2)))</f>
        <v>21.8</v>
      </c>
      <c r="M148" s="103" t="n">
        <f aca="false">IF(M$1="P",MAX(0,M$2-$C148),IF(M$1="C",MAX(0,$C148-M$2)))</f>
        <v>8.2</v>
      </c>
      <c r="N148" s="103" t="n">
        <f aca="false">IF(N$1="P",MAX(0,N$2-$C148),IF(N$1="C",MAX(0,$C148-N$2)))</f>
        <v>3.2</v>
      </c>
      <c r="O148" s="103" t="n">
        <f aca="false">IF(O$1="P",MAX(0,O$2-$C148),IF(O$1="C",MAX(0,$C148-O$2)))</f>
        <v>0</v>
      </c>
      <c r="P148" s="103" t="n">
        <f aca="false">IF(P$1="P",MAX(0,P$2-$C148),IF(P$1="C",MAX(0,$C148-P$2)))</f>
        <v>0</v>
      </c>
      <c r="Q148" s="103" t="n">
        <f aca="false">IF(Q$1="P",MAX(0,Q$2-$C148),IF(Q$1="C",MAX(0,$C148-Q$2)))</f>
        <v>0</v>
      </c>
      <c r="R148" s="103" t="n">
        <f aca="false">IF(R$1="P",MAX(0,R$2-$C148),IF(R$1="C",MAX(0,$C148-R$2)))</f>
        <v>0</v>
      </c>
      <c r="S148" s="103" t="n">
        <f aca="false">IF(S$1="P",MAX(0,S$2-$C148),IF(S$1="C",MAX(0,$C148-S$2)))</f>
        <v>0</v>
      </c>
      <c r="T148" s="104" t="n">
        <f aca="false">A148</f>
        <v>6</v>
      </c>
      <c r="U148" s="105" t="n">
        <f aca="false">VLOOKUP($B148,Gas!$B$3:$E$2506,2)</f>
        <v>2.165</v>
      </c>
      <c r="V148" s="46" t="n">
        <f aca="false">C148/U148</f>
        <v>13.0254041570439</v>
      </c>
    </row>
    <row r="149" customFormat="false" ht="12.75" hidden="false" customHeight="false" outlineLevel="0" collapsed="false">
      <c r="A149" s="95" t="n">
        <f aca="false">MONTH(B149)+(YEAR(B149)-1998)*12</f>
        <v>6</v>
      </c>
      <c r="B149" s="101" t="n">
        <v>35949</v>
      </c>
      <c r="C149" s="102" t="n">
        <v>27.5</v>
      </c>
      <c r="D149" s="98" t="n">
        <f aca="false">LN(C149/C148)</f>
        <v>-0.0251359732715423</v>
      </c>
      <c r="E149" s="106" t="n">
        <f aca="false">STDEV(D140:D149)*SQRT(trade_day)</f>
        <v>0.537673588961257</v>
      </c>
      <c r="G149" s="103" t="n">
        <f aca="false">IF(G$1="P",MAX(0,G$2-$C149),IF(G$1="C",MAX(0,$C149-G$2)))</f>
        <v>0</v>
      </c>
      <c r="H149" s="103" t="n">
        <f aca="false">IF(H$1="P",MAX(0,H$2-$C149),IF(H$1="C",MAX(0,$C149-H$2)))</f>
        <v>0</v>
      </c>
      <c r="I149" s="103" t="n">
        <f aca="false">IF(I$1="P",MAX(0,I$2-$C149),IF(I$1="C",MAX(0,$C149-I$2)))</f>
        <v>2.5</v>
      </c>
      <c r="J149" s="103" t="n">
        <f aca="false">IF(J$1="P",MAX(0,J$2-$C149),IF(J$1="C",MAX(0,$C149-J$2)))</f>
        <v>7.5</v>
      </c>
      <c r="K149" s="103" t="n">
        <f aca="false">IF(K$1="P",MAX(0,K$2-$C149),IF(K$1="C",MAX(0,$C149-K$2)))</f>
        <v>12.5</v>
      </c>
      <c r="L149" s="103" t="n">
        <f aca="false">IF(L$1="P",MAX(0,L$2-$C149),IF(L$1="C",MAX(0,$C149-L$2)))</f>
        <v>22.5</v>
      </c>
      <c r="M149" s="103" t="n">
        <f aca="false">IF(M$1="P",MAX(0,M$2-$C149),IF(M$1="C",MAX(0,$C149-M$2)))</f>
        <v>7.5</v>
      </c>
      <c r="N149" s="103" t="n">
        <f aca="false">IF(N$1="P",MAX(0,N$2-$C149),IF(N$1="C",MAX(0,$C149-N$2)))</f>
        <v>2.5</v>
      </c>
      <c r="O149" s="103" t="n">
        <f aca="false">IF(O$1="P",MAX(0,O$2-$C149),IF(O$1="C",MAX(0,$C149-O$2)))</f>
        <v>0</v>
      </c>
      <c r="P149" s="103" t="n">
        <f aca="false">IF(P$1="P",MAX(0,P$2-$C149),IF(P$1="C",MAX(0,$C149-P$2)))</f>
        <v>0</v>
      </c>
      <c r="Q149" s="103" t="n">
        <f aca="false">IF(Q$1="P",MAX(0,Q$2-$C149),IF(Q$1="C",MAX(0,$C149-Q$2)))</f>
        <v>0</v>
      </c>
      <c r="R149" s="103" t="n">
        <f aca="false">IF(R$1="P",MAX(0,R$2-$C149),IF(R$1="C",MAX(0,$C149-R$2)))</f>
        <v>0</v>
      </c>
      <c r="S149" s="103" t="n">
        <f aca="false">IF(S$1="P",MAX(0,S$2-$C149),IF(S$1="C",MAX(0,$C149-S$2)))</f>
        <v>0</v>
      </c>
      <c r="T149" s="104" t="n">
        <f aca="false">A149</f>
        <v>6</v>
      </c>
      <c r="U149" s="105" t="n">
        <f aca="false">VLOOKUP($B149,Gas!$B$3:$E$2506,2)</f>
        <v>2.19</v>
      </c>
      <c r="V149" s="46" t="n">
        <f aca="false">C149/U149</f>
        <v>12.5570776255708</v>
      </c>
    </row>
    <row r="150" customFormat="false" ht="12.75" hidden="false" customHeight="false" outlineLevel="0" collapsed="false">
      <c r="A150" s="95" t="n">
        <f aca="false">MONTH(B150)+(YEAR(B150)-1998)*12</f>
        <v>6</v>
      </c>
      <c r="B150" s="101" t="n">
        <v>35950</v>
      </c>
      <c r="C150" s="102" t="n">
        <v>26.67</v>
      </c>
      <c r="D150" s="98" t="n">
        <f aca="false">LN(C150/C149)</f>
        <v>-0.0306466664786026</v>
      </c>
      <c r="E150" s="106" t="n">
        <f aca="false">STDEV(D141:D150)*SQRT(trade_day)</f>
        <v>0.519129583188666</v>
      </c>
      <c r="G150" s="103" t="n">
        <f aca="false">IF(G$1="P",MAX(0,G$2-$C150),IF(G$1="C",MAX(0,$C150-G$2)))</f>
        <v>0</v>
      </c>
      <c r="H150" s="103" t="n">
        <f aca="false">IF(H$1="P",MAX(0,H$2-$C150),IF(H$1="C",MAX(0,$C150-H$2)))</f>
        <v>0</v>
      </c>
      <c r="I150" s="103" t="n">
        <f aca="false">IF(I$1="P",MAX(0,I$2-$C150),IF(I$1="C",MAX(0,$C150-I$2)))</f>
        <v>3.33</v>
      </c>
      <c r="J150" s="103" t="n">
        <f aca="false">IF(J$1="P",MAX(0,J$2-$C150),IF(J$1="C",MAX(0,$C150-J$2)))</f>
        <v>8.33</v>
      </c>
      <c r="K150" s="103" t="n">
        <f aca="false">IF(K$1="P",MAX(0,K$2-$C150),IF(K$1="C",MAX(0,$C150-K$2)))</f>
        <v>13.33</v>
      </c>
      <c r="L150" s="103" t="n">
        <f aca="false">IF(L$1="P",MAX(0,L$2-$C150),IF(L$1="C",MAX(0,$C150-L$2)))</f>
        <v>23.33</v>
      </c>
      <c r="M150" s="103" t="n">
        <f aca="false">IF(M$1="P",MAX(0,M$2-$C150),IF(M$1="C",MAX(0,$C150-M$2)))</f>
        <v>6.67</v>
      </c>
      <c r="N150" s="103" t="n">
        <f aca="false">IF(N$1="P",MAX(0,N$2-$C150),IF(N$1="C",MAX(0,$C150-N$2)))</f>
        <v>1.67</v>
      </c>
      <c r="O150" s="103" t="n">
        <f aca="false">IF(O$1="P",MAX(0,O$2-$C150),IF(O$1="C",MAX(0,$C150-O$2)))</f>
        <v>0</v>
      </c>
      <c r="P150" s="103" t="n">
        <f aca="false">IF(P$1="P",MAX(0,P$2-$C150),IF(P$1="C",MAX(0,$C150-P$2)))</f>
        <v>0</v>
      </c>
      <c r="Q150" s="103" t="n">
        <f aca="false">IF(Q$1="P",MAX(0,Q$2-$C150),IF(Q$1="C",MAX(0,$C150-Q$2)))</f>
        <v>0</v>
      </c>
      <c r="R150" s="103" t="n">
        <f aca="false">IF(R$1="P",MAX(0,R$2-$C150),IF(R$1="C",MAX(0,$C150-R$2)))</f>
        <v>0</v>
      </c>
      <c r="S150" s="103" t="n">
        <f aca="false">IF(S$1="P",MAX(0,S$2-$C150),IF(S$1="C",MAX(0,$C150-S$2)))</f>
        <v>0</v>
      </c>
      <c r="T150" s="104" t="n">
        <f aca="false">A150</f>
        <v>6</v>
      </c>
      <c r="U150" s="105" t="n">
        <f aca="false">VLOOKUP($B150,Gas!$B$3:$E$2506,2)</f>
        <v>2.12</v>
      </c>
      <c r="V150" s="46" t="n">
        <f aca="false">C150/U150</f>
        <v>12.5801886792453</v>
      </c>
    </row>
    <row r="151" customFormat="false" ht="12.75" hidden="false" customHeight="false" outlineLevel="0" collapsed="false">
      <c r="A151" s="95" t="n">
        <f aca="false">MONTH(B151)+(YEAR(B151)-1998)*12</f>
        <v>6</v>
      </c>
      <c r="B151" s="101" t="n">
        <v>35951</v>
      </c>
      <c r="C151" s="102" t="n">
        <v>26.38</v>
      </c>
      <c r="D151" s="98" t="n">
        <f aca="false">LN(C151/C150)</f>
        <v>-0.0109331909047544</v>
      </c>
      <c r="E151" s="106" t="n">
        <f aca="false">STDEV(D142:D151)*SQRT(trade_day)</f>
        <v>0.481633520325202</v>
      </c>
      <c r="G151" s="103" t="n">
        <f aca="false">IF(G$1="P",MAX(0,G$2-$C151),IF(G$1="C",MAX(0,$C151-G$2)))</f>
        <v>0</v>
      </c>
      <c r="H151" s="103" t="n">
        <f aca="false">IF(H$1="P",MAX(0,H$2-$C151),IF(H$1="C",MAX(0,$C151-H$2)))</f>
        <v>0</v>
      </c>
      <c r="I151" s="103" t="n">
        <f aca="false">IF(I$1="P",MAX(0,I$2-$C151),IF(I$1="C",MAX(0,$C151-I$2)))</f>
        <v>3.62</v>
      </c>
      <c r="J151" s="103" t="n">
        <f aca="false">IF(J$1="P",MAX(0,J$2-$C151),IF(J$1="C",MAX(0,$C151-J$2)))</f>
        <v>8.62</v>
      </c>
      <c r="K151" s="103" t="n">
        <f aca="false">IF(K$1="P",MAX(0,K$2-$C151),IF(K$1="C",MAX(0,$C151-K$2)))</f>
        <v>13.62</v>
      </c>
      <c r="L151" s="103" t="n">
        <f aca="false">IF(L$1="P",MAX(0,L$2-$C151),IF(L$1="C",MAX(0,$C151-L$2)))</f>
        <v>23.62</v>
      </c>
      <c r="M151" s="103" t="n">
        <f aca="false">IF(M$1="P",MAX(0,M$2-$C151),IF(M$1="C",MAX(0,$C151-M$2)))</f>
        <v>6.38</v>
      </c>
      <c r="N151" s="103" t="n">
        <f aca="false">IF(N$1="P",MAX(0,N$2-$C151),IF(N$1="C",MAX(0,$C151-N$2)))</f>
        <v>1.38</v>
      </c>
      <c r="O151" s="103" t="n">
        <f aca="false">IF(O$1="P",MAX(0,O$2-$C151),IF(O$1="C",MAX(0,$C151-O$2)))</f>
        <v>0</v>
      </c>
      <c r="P151" s="103" t="n">
        <f aca="false">IF(P$1="P",MAX(0,P$2-$C151),IF(P$1="C",MAX(0,$C151-P$2)))</f>
        <v>0</v>
      </c>
      <c r="Q151" s="103" t="n">
        <f aca="false">IF(Q$1="P",MAX(0,Q$2-$C151),IF(Q$1="C",MAX(0,$C151-Q$2)))</f>
        <v>0</v>
      </c>
      <c r="R151" s="103" t="n">
        <f aca="false">IF(R$1="P",MAX(0,R$2-$C151),IF(R$1="C",MAX(0,$C151-R$2)))</f>
        <v>0</v>
      </c>
      <c r="S151" s="103" t="n">
        <f aca="false">IF(S$1="P",MAX(0,S$2-$C151),IF(S$1="C",MAX(0,$C151-S$2)))</f>
        <v>0</v>
      </c>
      <c r="T151" s="104" t="n">
        <f aca="false">A151</f>
        <v>6</v>
      </c>
      <c r="U151" s="105" t="n">
        <f aca="false">VLOOKUP($B151,Gas!$B$3:$E$2506,2)</f>
        <v>2.035</v>
      </c>
      <c r="V151" s="46" t="n">
        <f aca="false">C151/U151</f>
        <v>12.963144963145</v>
      </c>
    </row>
    <row r="152" customFormat="false" ht="12.75" hidden="false" customHeight="false" outlineLevel="0" collapsed="false">
      <c r="A152" s="95" t="n">
        <f aca="false">MONTH(B152)+(YEAR(B152)-1998)*12</f>
        <v>6</v>
      </c>
      <c r="B152" s="101" t="n">
        <v>35954</v>
      </c>
      <c r="C152" s="102" t="n">
        <v>26</v>
      </c>
      <c r="D152" s="98" t="n">
        <f aca="false">LN(C152/C151)</f>
        <v>-0.0145096092676864</v>
      </c>
      <c r="E152" s="106" t="n">
        <f aca="false">STDEV(D143:D152)*SQRT(trade_day)</f>
        <v>0.482010311093243</v>
      </c>
      <c r="G152" s="103" t="n">
        <f aca="false">IF(G$1="P",MAX(0,G$2-$C152),IF(G$1="C",MAX(0,$C152-G$2)))</f>
        <v>0</v>
      </c>
      <c r="H152" s="103" t="n">
        <f aca="false">IF(H$1="P",MAX(0,H$2-$C152),IF(H$1="C",MAX(0,$C152-H$2)))</f>
        <v>0</v>
      </c>
      <c r="I152" s="103" t="n">
        <f aca="false">IF(I$1="P",MAX(0,I$2-$C152),IF(I$1="C",MAX(0,$C152-I$2)))</f>
        <v>4</v>
      </c>
      <c r="J152" s="103" t="n">
        <f aca="false">IF(J$1="P",MAX(0,J$2-$C152),IF(J$1="C",MAX(0,$C152-J$2)))</f>
        <v>9</v>
      </c>
      <c r="K152" s="103" t="n">
        <f aca="false">IF(K$1="P",MAX(0,K$2-$C152),IF(K$1="C",MAX(0,$C152-K$2)))</f>
        <v>14</v>
      </c>
      <c r="L152" s="103" t="n">
        <f aca="false">IF(L$1="P",MAX(0,L$2-$C152),IF(L$1="C",MAX(0,$C152-L$2)))</f>
        <v>24</v>
      </c>
      <c r="M152" s="103" t="n">
        <f aca="false">IF(M$1="P",MAX(0,M$2-$C152),IF(M$1="C",MAX(0,$C152-M$2)))</f>
        <v>6</v>
      </c>
      <c r="N152" s="103" t="n">
        <f aca="false">IF(N$1="P",MAX(0,N$2-$C152),IF(N$1="C",MAX(0,$C152-N$2)))</f>
        <v>1</v>
      </c>
      <c r="O152" s="103" t="n">
        <f aca="false">IF(O$1="P",MAX(0,O$2-$C152),IF(O$1="C",MAX(0,$C152-O$2)))</f>
        <v>0</v>
      </c>
      <c r="P152" s="103" t="n">
        <f aca="false">IF(P$1="P",MAX(0,P$2-$C152),IF(P$1="C",MAX(0,$C152-P$2)))</f>
        <v>0</v>
      </c>
      <c r="Q152" s="103" t="n">
        <f aca="false">IF(Q$1="P",MAX(0,Q$2-$C152),IF(Q$1="C",MAX(0,$C152-Q$2)))</f>
        <v>0</v>
      </c>
      <c r="R152" s="103" t="n">
        <f aca="false">IF(R$1="P",MAX(0,R$2-$C152),IF(R$1="C",MAX(0,$C152-R$2)))</f>
        <v>0</v>
      </c>
      <c r="S152" s="103" t="n">
        <f aca="false">IF(S$1="P",MAX(0,S$2-$C152),IF(S$1="C",MAX(0,$C152-S$2)))</f>
        <v>0</v>
      </c>
      <c r="T152" s="104" t="n">
        <f aca="false">A152</f>
        <v>6</v>
      </c>
      <c r="U152" s="105" t="n">
        <f aca="false">VLOOKUP($B152,Gas!$B$3:$E$2506,2)</f>
        <v>2.01</v>
      </c>
      <c r="V152" s="46" t="n">
        <f aca="false">C152/U152</f>
        <v>12.9353233830846</v>
      </c>
    </row>
    <row r="153" customFormat="false" ht="12.75" hidden="false" customHeight="false" outlineLevel="0" collapsed="false">
      <c r="A153" s="95" t="n">
        <f aca="false">MONTH(B153)+(YEAR(B153)-1998)*12</f>
        <v>6</v>
      </c>
      <c r="B153" s="101" t="n">
        <v>35955</v>
      </c>
      <c r="C153" s="102" t="n">
        <v>26.2</v>
      </c>
      <c r="D153" s="98" t="n">
        <f aca="false">LN(C153/C152)</f>
        <v>0.0076628727455691</v>
      </c>
      <c r="E153" s="106" t="n">
        <f aca="false">STDEV(D144:D153)*SQRT(trade_day)</f>
        <v>0.440106234366586</v>
      </c>
      <c r="G153" s="103" t="n">
        <f aca="false">IF(G$1="P",MAX(0,G$2-$C153),IF(G$1="C",MAX(0,$C153-G$2)))</f>
        <v>0</v>
      </c>
      <c r="H153" s="103" t="n">
        <f aca="false">IF(H$1="P",MAX(0,H$2-$C153),IF(H$1="C",MAX(0,$C153-H$2)))</f>
        <v>0</v>
      </c>
      <c r="I153" s="103" t="n">
        <f aca="false">IF(I$1="P",MAX(0,I$2-$C153),IF(I$1="C",MAX(0,$C153-I$2)))</f>
        <v>3.8</v>
      </c>
      <c r="J153" s="103" t="n">
        <f aca="false">IF(J$1="P",MAX(0,J$2-$C153),IF(J$1="C",MAX(0,$C153-J$2)))</f>
        <v>8.8</v>
      </c>
      <c r="K153" s="103" t="n">
        <f aca="false">IF(K$1="P",MAX(0,K$2-$C153),IF(K$1="C",MAX(0,$C153-K$2)))</f>
        <v>13.8</v>
      </c>
      <c r="L153" s="103" t="n">
        <f aca="false">IF(L$1="P",MAX(0,L$2-$C153),IF(L$1="C",MAX(0,$C153-L$2)))</f>
        <v>23.8</v>
      </c>
      <c r="M153" s="103" t="n">
        <f aca="false">IF(M$1="P",MAX(0,M$2-$C153),IF(M$1="C",MAX(0,$C153-M$2)))</f>
        <v>6.2</v>
      </c>
      <c r="N153" s="103" t="n">
        <f aca="false">IF(N$1="P",MAX(0,N$2-$C153),IF(N$1="C",MAX(0,$C153-N$2)))</f>
        <v>1.2</v>
      </c>
      <c r="O153" s="103" t="n">
        <f aca="false">IF(O$1="P",MAX(0,O$2-$C153),IF(O$1="C",MAX(0,$C153-O$2)))</f>
        <v>0</v>
      </c>
      <c r="P153" s="103" t="n">
        <f aca="false">IF(P$1="P",MAX(0,P$2-$C153),IF(P$1="C",MAX(0,$C153-P$2)))</f>
        <v>0</v>
      </c>
      <c r="Q153" s="103" t="n">
        <f aca="false">IF(Q$1="P",MAX(0,Q$2-$C153),IF(Q$1="C",MAX(0,$C153-Q$2)))</f>
        <v>0</v>
      </c>
      <c r="R153" s="103" t="n">
        <f aca="false">IF(R$1="P",MAX(0,R$2-$C153),IF(R$1="C",MAX(0,$C153-R$2)))</f>
        <v>0</v>
      </c>
      <c r="S153" s="103" t="n">
        <f aca="false">IF(S$1="P",MAX(0,S$2-$C153),IF(S$1="C",MAX(0,$C153-S$2)))</f>
        <v>0</v>
      </c>
      <c r="T153" s="104" t="n">
        <f aca="false">A153</f>
        <v>6</v>
      </c>
      <c r="U153" s="105" t="n">
        <f aca="false">VLOOKUP($B153,Gas!$B$3:$E$2506,2)</f>
        <v>2</v>
      </c>
      <c r="V153" s="46" t="n">
        <f aca="false">C153/U153</f>
        <v>13.1</v>
      </c>
    </row>
    <row r="154" customFormat="false" ht="12.75" hidden="false" customHeight="false" outlineLevel="0" collapsed="false">
      <c r="A154" s="95" t="n">
        <f aca="false">MONTH(B154)+(YEAR(B154)-1998)*12</f>
        <v>6</v>
      </c>
      <c r="B154" s="101" t="n">
        <v>35956</v>
      </c>
      <c r="C154" s="102" t="n">
        <v>27</v>
      </c>
      <c r="D154" s="98" t="n">
        <f aca="false">LN(C154/C153)</f>
        <v>0.030077455237278</v>
      </c>
      <c r="E154" s="106" t="n">
        <f aca="false">STDEV(D145:D154)*SQRT(trade_day)</f>
        <v>0.470463263293793</v>
      </c>
      <c r="G154" s="103" t="n">
        <f aca="false">IF(G$1="P",MAX(0,G$2-$C154),IF(G$1="C",MAX(0,$C154-G$2)))</f>
        <v>0</v>
      </c>
      <c r="H154" s="103" t="n">
        <f aca="false">IF(H$1="P",MAX(0,H$2-$C154),IF(H$1="C",MAX(0,$C154-H$2)))</f>
        <v>0</v>
      </c>
      <c r="I154" s="103" t="n">
        <f aca="false">IF(I$1="P",MAX(0,I$2-$C154),IF(I$1="C",MAX(0,$C154-I$2)))</f>
        <v>3</v>
      </c>
      <c r="J154" s="103" t="n">
        <f aca="false">IF(J$1="P",MAX(0,J$2-$C154),IF(J$1="C",MAX(0,$C154-J$2)))</f>
        <v>8</v>
      </c>
      <c r="K154" s="103" t="n">
        <f aca="false">IF(K$1="P",MAX(0,K$2-$C154),IF(K$1="C",MAX(0,$C154-K$2)))</f>
        <v>13</v>
      </c>
      <c r="L154" s="103" t="n">
        <f aca="false">IF(L$1="P",MAX(0,L$2-$C154),IF(L$1="C",MAX(0,$C154-L$2)))</f>
        <v>23</v>
      </c>
      <c r="M154" s="103" t="n">
        <f aca="false">IF(M$1="P",MAX(0,M$2-$C154),IF(M$1="C",MAX(0,$C154-M$2)))</f>
        <v>7</v>
      </c>
      <c r="N154" s="103" t="n">
        <f aca="false">IF(N$1="P",MAX(0,N$2-$C154),IF(N$1="C",MAX(0,$C154-N$2)))</f>
        <v>2</v>
      </c>
      <c r="O154" s="103" t="n">
        <f aca="false">IF(O$1="P",MAX(0,O$2-$C154),IF(O$1="C",MAX(0,$C154-O$2)))</f>
        <v>0</v>
      </c>
      <c r="P154" s="103" t="n">
        <f aca="false">IF(P$1="P",MAX(0,P$2-$C154),IF(P$1="C",MAX(0,$C154-P$2)))</f>
        <v>0</v>
      </c>
      <c r="Q154" s="103" t="n">
        <f aca="false">IF(Q$1="P",MAX(0,Q$2-$C154),IF(Q$1="C",MAX(0,$C154-Q$2)))</f>
        <v>0</v>
      </c>
      <c r="R154" s="103" t="n">
        <f aca="false">IF(R$1="P",MAX(0,R$2-$C154),IF(R$1="C",MAX(0,$C154-R$2)))</f>
        <v>0</v>
      </c>
      <c r="S154" s="103" t="n">
        <f aca="false">IF(S$1="P",MAX(0,S$2-$C154),IF(S$1="C",MAX(0,$C154-S$2)))</f>
        <v>0</v>
      </c>
      <c r="T154" s="104" t="n">
        <f aca="false">A154</f>
        <v>6</v>
      </c>
      <c r="U154" s="105" t="n">
        <f aca="false">VLOOKUP($B154,Gas!$B$3:$E$2506,2)</f>
        <v>2.005</v>
      </c>
      <c r="V154" s="46" t="n">
        <f aca="false">C154/U154</f>
        <v>13.4663341645885</v>
      </c>
    </row>
    <row r="155" customFormat="false" ht="12.75" hidden="false" customHeight="false" outlineLevel="0" collapsed="false">
      <c r="A155" s="95" t="n">
        <f aca="false">MONTH(B155)+(YEAR(B155)-1998)*12</f>
        <v>6</v>
      </c>
      <c r="B155" s="101" t="n">
        <v>35957</v>
      </c>
      <c r="C155" s="102" t="n">
        <v>27</v>
      </c>
      <c r="D155" s="98" t="n">
        <f aca="false">LN(C155/C154)</f>
        <v>0</v>
      </c>
      <c r="E155" s="106" t="n">
        <f aca="false">STDEV(D146:D155)*SQRT(trade_day)</f>
        <v>0.425350132215681</v>
      </c>
      <c r="G155" s="103" t="n">
        <f aca="false">IF(G$1="P",MAX(0,G$2-$C155),IF(G$1="C",MAX(0,$C155-G$2)))</f>
        <v>0</v>
      </c>
      <c r="H155" s="103" t="n">
        <f aca="false">IF(H$1="P",MAX(0,H$2-$C155),IF(H$1="C",MAX(0,$C155-H$2)))</f>
        <v>0</v>
      </c>
      <c r="I155" s="103" t="n">
        <f aca="false">IF(I$1="P",MAX(0,I$2-$C155),IF(I$1="C",MAX(0,$C155-I$2)))</f>
        <v>3</v>
      </c>
      <c r="J155" s="103" t="n">
        <f aca="false">IF(J$1="P",MAX(0,J$2-$C155),IF(J$1="C",MAX(0,$C155-J$2)))</f>
        <v>8</v>
      </c>
      <c r="K155" s="103" t="n">
        <f aca="false">IF(K$1="P",MAX(0,K$2-$C155),IF(K$1="C",MAX(0,$C155-K$2)))</f>
        <v>13</v>
      </c>
      <c r="L155" s="103" t="n">
        <f aca="false">IF(L$1="P",MAX(0,L$2-$C155),IF(L$1="C",MAX(0,$C155-L$2)))</f>
        <v>23</v>
      </c>
      <c r="M155" s="103" t="n">
        <f aca="false">IF(M$1="P",MAX(0,M$2-$C155),IF(M$1="C",MAX(0,$C155-M$2)))</f>
        <v>7</v>
      </c>
      <c r="N155" s="103" t="n">
        <f aca="false">IF(N$1="P",MAX(0,N$2-$C155),IF(N$1="C",MAX(0,$C155-N$2)))</f>
        <v>2</v>
      </c>
      <c r="O155" s="103" t="n">
        <f aca="false">IF(O$1="P",MAX(0,O$2-$C155),IF(O$1="C",MAX(0,$C155-O$2)))</f>
        <v>0</v>
      </c>
      <c r="P155" s="103" t="n">
        <f aca="false">IF(P$1="P",MAX(0,P$2-$C155),IF(P$1="C",MAX(0,$C155-P$2)))</f>
        <v>0</v>
      </c>
      <c r="Q155" s="103" t="n">
        <f aca="false">IF(Q$1="P",MAX(0,Q$2-$C155),IF(Q$1="C",MAX(0,$C155-Q$2)))</f>
        <v>0</v>
      </c>
      <c r="R155" s="103" t="n">
        <f aca="false">IF(R$1="P",MAX(0,R$2-$C155),IF(R$1="C",MAX(0,$C155-R$2)))</f>
        <v>0</v>
      </c>
      <c r="S155" s="103" t="n">
        <f aca="false">IF(S$1="P",MAX(0,S$2-$C155),IF(S$1="C",MAX(0,$C155-S$2)))</f>
        <v>0</v>
      </c>
      <c r="T155" s="104" t="n">
        <f aca="false">A155</f>
        <v>6</v>
      </c>
      <c r="U155" s="105" t="n">
        <f aca="false">VLOOKUP($B155,Gas!$B$3:$E$2506,2)</f>
        <v>1.97</v>
      </c>
      <c r="V155" s="46" t="n">
        <f aca="false">C155/U155</f>
        <v>13.7055837563452</v>
      </c>
    </row>
    <row r="156" customFormat="false" ht="12.75" hidden="false" customHeight="false" outlineLevel="0" collapsed="false">
      <c r="A156" s="95" t="n">
        <f aca="false">MONTH(B156)+(YEAR(B156)-1998)*12</f>
        <v>6</v>
      </c>
      <c r="B156" s="101" t="n">
        <v>35958</v>
      </c>
      <c r="C156" s="102" t="n">
        <v>29.75</v>
      </c>
      <c r="D156" s="98" t="n">
        <f aca="false">LN(C156/C155)</f>
        <v>0.0969922659873097</v>
      </c>
      <c r="E156" s="106" t="n">
        <f aca="false">STDEV(D147:D156)*SQRT(trade_day)</f>
        <v>0.597154618090623</v>
      </c>
      <c r="G156" s="103" t="n">
        <f aca="false">IF(G$1="P",MAX(0,G$2-$C156),IF(G$1="C",MAX(0,$C156-G$2)))</f>
        <v>0</v>
      </c>
      <c r="H156" s="103" t="n">
        <f aca="false">IF(H$1="P",MAX(0,H$2-$C156),IF(H$1="C",MAX(0,$C156-H$2)))</f>
        <v>0</v>
      </c>
      <c r="I156" s="103" t="n">
        <f aca="false">IF(I$1="P",MAX(0,I$2-$C156),IF(I$1="C",MAX(0,$C156-I$2)))</f>
        <v>0.25</v>
      </c>
      <c r="J156" s="103" t="n">
        <f aca="false">IF(J$1="P",MAX(0,J$2-$C156),IF(J$1="C",MAX(0,$C156-J$2)))</f>
        <v>5.25</v>
      </c>
      <c r="K156" s="103" t="n">
        <f aca="false">IF(K$1="P",MAX(0,K$2-$C156),IF(K$1="C",MAX(0,$C156-K$2)))</f>
        <v>10.25</v>
      </c>
      <c r="L156" s="103" t="n">
        <f aca="false">IF(L$1="P",MAX(0,L$2-$C156),IF(L$1="C",MAX(0,$C156-L$2)))</f>
        <v>20.25</v>
      </c>
      <c r="M156" s="103" t="n">
        <f aca="false">IF(M$1="P",MAX(0,M$2-$C156),IF(M$1="C",MAX(0,$C156-M$2)))</f>
        <v>9.75</v>
      </c>
      <c r="N156" s="103" t="n">
        <f aca="false">IF(N$1="P",MAX(0,N$2-$C156),IF(N$1="C",MAX(0,$C156-N$2)))</f>
        <v>4.75</v>
      </c>
      <c r="O156" s="103" t="n">
        <f aca="false">IF(O$1="P",MAX(0,O$2-$C156),IF(O$1="C",MAX(0,$C156-O$2)))</f>
        <v>0</v>
      </c>
      <c r="P156" s="103" t="n">
        <f aca="false">IF(P$1="P",MAX(0,P$2-$C156),IF(P$1="C",MAX(0,$C156-P$2)))</f>
        <v>0</v>
      </c>
      <c r="Q156" s="103" t="n">
        <f aca="false">IF(Q$1="P",MAX(0,Q$2-$C156),IF(Q$1="C",MAX(0,$C156-Q$2)))</f>
        <v>0</v>
      </c>
      <c r="R156" s="103" t="n">
        <f aca="false">IF(R$1="P",MAX(0,R$2-$C156),IF(R$1="C",MAX(0,$C156-R$2)))</f>
        <v>0</v>
      </c>
      <c r="S156" s="103" t="n">
        <f aca="false">IF(S$1="P",MAX(0,S$2-$C156),IF(S$1="C",MAX(0,$C156-S$2)))</f>
        <v>0</v>
      </c>
      <c r="T156" s="104" t="n">
        <f aca="false">A156</f>
        <v>6</v>
      </c>
      <c r="U156" s="105" t="n">
        <f aca="false">VLOOKUP($B156,Gas!$B$3:$E$2506,2)</f>
        <v>1.99</v>
      </c>
      <c r="V156" s="46" t="n">
        <f aca="false">C156/U156</f>
        <v>14.9497487437186</v>
      </c>
    </row>
    <row r="157" customFormat="false" ht="12.75" hidden="false" customHeight="false" outlineLevel="0" collapsed="false">
      <c r="A157" s="95" t="n">
        <f aca="false">MONTH(B157)+(YEAR(B157)-1998)*12</f>
        <v>6</v>
      </c>
      <c r="B157" s="101" t="n">
        <v>35961</v>
      </c>
      <c r="C157" s="102" t="n">
        <v>26.5</v>
      </c>
      <c r="D157" s="98" t="n">
        <f aca="false">LN(C157/C156)</f>
        <v>-0.115684398999462</v>
      </c>
      <c r="E157" s="106" t="n">
        <f aca="false">STDEV(D148:D157)*SQRT(trade_day)</f>
        <v>0.86756257817867</v>
      </c>
      <c r="G157" s="103" t="n">
        <f aca="false">IF(G$1="P",MAX(0,G$2-$C157),IF(G$1="C",MAX(0,$C157-G$2)))</f>
        <v>0</v>
      </c>
      <c r="H157" s="103" t="n">
        <f aca="false">IF(H$1="P",MAX(0,H$2-$C157),IF(H$1="C",MAX(0,$C157-H$2)))</f>
        <v>0</v>
      </c>
      <c r="I157" s="103" t="n">
        <f aca="false">IF(I$1="P",MAX(0,I$2-$C157),IF(I$1="C",MAX(0,$C157-I$2)))</f>
        <v>3.5</v>
      </c>
      <c r="J157" s="103" t="n">
        <f aca="false">IF(J$1="P",MAX(0,J$2-$C157),IF(J$1="C",MAX(0,$C157-J$2)))</f>
        <v>8.5</v>
      </c>
      <c r="K157" s="103" t="n">
        <f aca="false">IF(K$1="P",MAX(0,K$2-$C157),IF(K$1="C",MAX(0,$C157-K$2)))</f>
        <v>13.5</v>
      </c>
      <c r="L157" s="103" t="n">
        <f aca="false">IF(L$1="P",MAX(0,L$2-$C157),IF(L$1="C",MAX(0,$C157-L$2)))</f>
        <v>23.5</v>
      </c>
      <c r="M157" s="103" t="n">
        <f aca="false">IF(M$1="P",MAX(0,M$2-$C157),IF(M$1="C",MAX(0,$C157-M$2)))</f>
        <v>6.5</v>
      </c>
      <c r="N157" s="103" t="n">
        <f aca="false">IF(N$1="P",MAX(0,N$2-$C157),IF(N$1="C",MAX(0,$C157-N$2)))</f>
        <v>1.5</v>
      </c>
      <c r="O157" s="103" t="n">
        <f aca="false">IF(O$1="P",MAX(0,O$2-$C157),IF(O$1="C",MAX(0,$C157-O$2)))</f>
        <v>0</v>
      </c>
      <c r="P157" s="103" t="n">
        <f aca="false">IF(P$1="P",MAX(0,P$2-$C157),IF(P$1="C",MAX(0,$C157-P$2)))</f>
        <v>0</v>
      </c>
      <c r="Q157" s="103" t="n">
        <f aca="false">IF(Q$1="P",MAX(0,Q$2-$C157),IF(Q$1="C",MAX(0,$C157-Q$2)))</f>
        <v>0</v>
      </c>
      <c r="R157" s="103" t="n">
        <f aca="false">IF(R$1="P",MAX(0,R$2-$C157),IF(R$1="C",MAX(0,$C157-R$2)))</f>
        <v>0</v>
      </c>
      <c r="S157" s="103" t="n">
        <f aca="false">IF(S$1="P",MAX(0,S$2-$C157),IF(S$1="C",MAX(0,$C157-S$2)))</f>
        <v>0</v>
      </c>
      <c r="T157" s="104" t="n">
        <f aca="false">A157</f>
        <v>6</v>
      </c>
      <c r="U157" s="105" t="n">
        <f aca="false">VLOOKUP($B157,Gas!$B$3:$E$2506,2)</f>
        <v>2.005</v>
      </c>
      <c r="V157" s="46" t="n">
        <f aca="false">C157/U157</f>
        <v>13.216957605985</v>
      </c>
    </row>
    <row r="158" customFormat="false" ht="12.75" hidden="false" customHeight="false" outlineLevel="0" collapsed="false">
      <c r="A158" s="95" t="n">
        <f aca="false">MONTH(B158)+(YEAR(B158)-1998)*12</f>
        <v>6</v>
      </c>
      <c r="B158" s="101" t="n">
        <v>35962</v>
      </c>
      <c r="C158" s="102" t="n">
        <v>27</v>
      </c>
      <c r="D158" s="98" t="n">
        <f aca="false">LN(C158/C157)</f>
        <v>0.0186921330121525</v>
      </c>
      <c r="E158" s="106" t="n">
        <f aca="false">STDEV(D149:D158)*SQRT(trade_day)</f>
        <v>0.846810221573468</v>
      </c>
      <c r="G158" s="103" t="n">
        <f aca="false">IF(G$1="P",MAX(0,G$2-$C158),IF(G$1="C",MAX(0,$C158-G$2)))</f>
        <v>0</v>
      </c>
      <c r="H158" s="103" t="n">
        <f aca="false">IF(H$1="P",MAX(0,H$2-$C158),IF(H$1="C",MAX(0,$C158-H$2)))</f>
        <v>0</v>
      </c>
      <c r="I158" s="103" t="n">
        <f aca="false">IF(I$1="P",MAX(0,I$2-$C158),IF(I$1="C",MAX(0,$C158-I$2)))</f>
        <v>3</v>
      </c>
      <c r="J158" s="103" t="n">
        <f aca="false">IF(J$1="P",MAX(0,J$2-$C158),IF(J$1="C",MAX(0,$C158-J$2)))</f>
        <v>8</v>
      </c>
      <c r="K158" s="103" t="n">
        <f aca="false">IF(K$1="P",MAX(0,K$2-$C158),IF(K$1="C",MAX(0,$C158-K$2)))</f>
        <v>13</v>
      </c>
      <c r="L158" s="103" t="n">
        <f aca="false">IF(L$1="P",MAX(0,L$2-$C158),IF(L$1="C",MAX(0,$C158-L$2)))</f>
        <v>23</v>
      </c>
      <c r="M158" s="103" t="n">
        <f aca="false">IF(M$1="P",MAX(0,M$2-$C158),IF(M$1="C",MAX(0,$C158-M$2)))</f>
        <v>7</v>
      </c>
      <c r="N158" s="103" t="n">
        <f aca="false">IF(N$1="P",MAX(0,N$2-$C158),IF(N$1="C",MAX(0,$C158-N$2)))</f>
        <v>2</v>
      </c>
      <c r="O158" s="103" t="n">
        <f aca="false">IF(O$1="P",MAX(0,O$2-$C158),IF(O$1="C",MAX(0,$C158-O$2)))</f>
        <v>0</v>
      </c>
      <c r="P158" s="103" t="n">
        <f aca="false">IF(P$1="P",MAX(0,P$2-$C158),IF(P$1="C",MAX(0,$C158-P$2)))</f>
        <v>0</v>
      </c>
      <c r="Q158" s="103" t="n">
        <f aca="false">IF(Q$1="P",MAX(0,Q$2-$C158),IF(Q$1="C",MAX(0,$C158-Q$2)))</f>
        <v>0</v>
      </c>
      <c r="R158" s="103" t="n">
        <f aca="false">IF(R$1="P",MAX(0,R$2-$C158),IF(R$1="C",MAX(0,$C158-R$2)))</f>
        <v>0</v>
      </c>
      <c r="S158" s="103" t="n">
        <f aca="false">IF(S$1="P",MAX(0,S$2-$C158),IF(S$1="C",MAX(0,$C158-S$2)))</f>
        <v>0</v>
      </c>
      <c r="T158" s="104" t="n">
        <f aca="false">A158</f>
        <v>6</v>
      </c>
      <c r="U158" s="105" t="n">
        <f aca="false">VLOOKUP($B158,Gas!$B$3:$E$2506,2)</f>
        <v>2.085</v>
      </c>
      <c r="V158" s="46" t="n">
        <f aca="false">C158/U158</f>
        <v>12.9496402877698</v>
      </c>
    </row>
    <row r="159" customFormat="false" ht="12.75" hidden="false" customHeight="false" outlineLevel="0" collapsed="false">
      <c r="A159" s="95" t="n">
        <f aca="false">MONTH(B159)+(YEAR(B159)-1998)*12</f>
        <v>6</v>
      </c>
      <c r="B159" s="101" t="n">
        <v>35963</v>
      </c>
      <c r="C159" s="102" t="n">
        <v>26.91</v>
      </c>
      <c r="D159" s="98" t="n">
        <f aca="false">LN(C159/C158)</f>
        <v>-0.0033389012655146</v>
      </c>
      <c r="E159" s="106" t="n">
        <f aca="false">STDEV(D150:D159)*SQRT(trade_day)</f>
        <v>0.838923605096712</v>
      </c>
      <c r="G159" s="103" t="n">
        <f aca="false">IF(G$1="P",MAX(0,G$2-$C159),IF(G$1="C",MAX(0,$C159-G$2)))</f>
        <v>0</v>
      </c>
      <c r="H159" s="103" t="n">
        <f aca="false">IF(H$1="P",MAX(0,H$2-$C159),IF(H$1="C",MAX(0,$C159-H$2)))</f>
        <v>0</v>
      </c>
      <c r="I159" s="103" t="n">
        <f aca="false">IF(I$1="P",MAX(0,I$2-$C159),IF(I$1="C",MAX(0,$C159-I$2)))</f>
        <v>3.09</v>
      </c>
      <c r="J159" s="103" t="n">
        <f aca="false">IF(J$1="P",MAX(0,J$2-$C159),IF(J$1="C",MAX(0,$C159-J$2)))</f>
        <v>8.09</v>
      </c>
      <c r="K159" s="103" t="n">
        <f aca="false">IF(K$1="P",MAX(0,K$2-$C159),IF(K$1="C",MAX(0,$C159-K$2)))</f>
        <v>13.09</v>
      </c>
      <c r="L159" s="103" t="n">
        <f aca="false">IF(L$1="P",MAX(0,L$2-$C159),IF(L$1="C",MAX(0,$C159-L$2)))</f>
        <v>23.09</v>
      </c>
      <c r="M159" s="103" t="n">
        <f aca="false">IF(M$1="P",MAX(0,M$2-$C159),IF(M$1="C",MAX(0,$C159-M$2)))</f>
        <v>6.91</v>
      </c>
      <c r="N159" s="103" t="n">
        <f aca="false">IF(N$1="P",MAX(0,N$2-$C159),IF(N$1="C",MAX(0,$C159-N$2)))</f>
        <v>1.91</v>
      </c>
      <c r="O159" s="103" t="n">
        <f aca="false">IF(O$1="P",MAX(0,O$2-$C159),IF(O$1="C",MAX(0,$C159-O$2)))</f>
        <v>0</v>
      </c>
      <c r="P159" s="103" t="n">
        <f aca="false">IF(P$1="P",MAX(0,P$2-$C159),IF(P$1="C",MAX(0,$C159-P$2)))</f>
        <v>0</v>
      </c>
      <c r="Q159" s="103" t="n">
        <f aca="false">IF(Q$1="P",MAX(0,Q$2-$C159),IF(Q$1="C",MAX(0,$C159-Q$2)))</f>
        <v>0</v>
      </c>
      <c r="R159" s="103" t="n">
        <f aca="false">IF(R$1="P",MAX(0,R$2-$C159),IF(R$1="C",MAX(0,$C159-R$2)))</f>
        <v>0</v>
      </c>
      <c r="S159" s="103" t="n">
        <f aca="false">IF(S$1="P",MAX(0,S$2-$C159),IF(S$1="C",MAX(0,$C159-S$2)))</f>
        <v>0</v>
      </c>
      <c r="T159" s="104" t="n">
        <f aca="false">A159</f>
        <v>6</v>
      </c>
      <c r="U159" s="105" t="n">
        <f aca="false">VLOOKUP($B159,Gas!$B$3:$E$2506,2)</f>
        <v>2.09</v>
      </c>
      <c r="V159" s="46" t="n">
        <f aca="false">C159/U159</f>
        <v>12.8755980861244</v>
      </c>
    </row>
    <row r="160" customFormat="false" ht="12.75" hidden="false" customHeight="false" outlineLevel="0" collapsed="false">
      <c r="A160" s="95" t="n">
        <f aca="false">MONTH(B160)+(YEAR(B160)-1998)*12</f>
        <v>6</v>
      </c>
      <c r="B160" s="101" t="n">
        <v>35964</v>
      </c>
      <c r="C160" s="102" t="n">
        <v>27</v>
      </c>
      <c r="D160" s="98" t="n">
        <f aca="false">LN(C160/C159)</f>
        <v>0.00333890126551463</v>
      </c>
      <c r="E160" s="106" t="n">
        <f aca="false">STDEV(D151:D160)*SQRT(trade_day)</f>
        <v>0.823953639991466</v>
      </c>
      <c r="G160" s="103" t="n">
        <f aca="false">IF(G$1="P",MAX(0,G$2-$C160),IF(G$1="C",MAX(0,$C160-G$2)))</f>
        <v>0</v>
      </c>
      <c r="H160" s="103" t="n">
        <f aca="false">IF(H$1="P",MAX(0,H$2-$C160),IF(H$1="C",MAX(0,$C160-H$2)))</f>
        <v>0</v>
      </c>
      <c r="I160" s="103" t="n">
        <f aca="false">IF(I$1="P",MAX(0,I$2-$C160),IF(I$1="C",MAX(0,$C160-I$2)))</f>
        <v>3</v>
      </c>
      <c r="J160" s="103" t="n">
        <f aca="false">IF(J$1="P",MAX(0,J$2-$C160),IF(J$1="C",MAX(0,$C160-J$2)))</f>
        <v>8</v>
      </c>
      <c r="K160" s="103" t="n">
        <f aca="false">IF(K$1="P",MAX(0,K$2-$C160),IF(K$1="C",MAX(0,$C160-K$2)))</f>
        <v>13</v>
      </c>
      <c r="L160" s="103" t="n">
        <f aca="false">IF(L$1="P",MAX(0,L$2-$C160),IF(L$1="C",MAX(0,$C160-L$2)))</f>
        <v>23</v>
      </c>
      <c r="M160" s="103" t="n">
        <f aca="false">IF(M$1="P",MAX(0,M$2-$C160),IF(M$1="C",MAX(0,$C160-M$2)))</f>
        <v>7</v>
      </c>
      <c r="N160" s="103" t="n">
        <f aca="false">IF(N$1="P",MAX(0,N$2-$C160),IF(N$1="C",MAX(0,$C160-N$2)))</f>
        <v>2</v>
      </c>
      <c r="O160" s="103" t="n">
        <f aca="false">IF(O$1="P",MAX(0,O$2-$C160),IF(O$1="C",MAX(0,$C160-O$2)))</f>
        <v>0</v>
      </c>
      <c r="P160" s="103" t="n">
        <f aca="false">IF(P$1="P",MAX(0,P$2-$C160),IF(P$1="C",MAX(0,$C160-P$2)))</f>
        <v>0</v>
      </c>
      <c r="Q160" s="103" t="n">
        <f aca="false">IF(Q$1="P",MAX(0,Q$2-$C160),IF(Q$1="C",MAX(0,$C160-Q$2)))</f>
        <v>0</v>
      </c>
      <c r="R160" s="103" t="n">
        <f aca="false">IF(R$1="P",MAX(0,R$2-$C160),IF(R$1="C",MAX(0,$C160-R$2)))</f>
        <v>0</v>
      </c>
      <c r="S160" s="103" t="n">
        <f aca="false">IF(S$1="P",MAX(0,S$2-$C160),IF(S$1="C",MAX(0,$C160-S$2)))</f>
        <v>0</v>
      </c>
      <c r="T160" s="104" t="n">
        <f aca="false">A160</f>
        <v>6</v>
      </c>
      <c r="U160" s="105" t="n">
        <f aca="false">VLOOKUP($B160,Gas!$B$3:$E$2506,2)</f>
        <v>2.025</v>
      </c>
      <c r="V160" s="46" t="n">
        <f aca="false">C160/U160</f>
        <v>13.3333333333333</v>
      </c>
    </row>
    <row r="161" customFormat="false" ht="12.75" hidden="false" customHeight="false" outlineLevel="0" collapsed="false">
      <c r="A161" s="95" t="n">
        <f aca="false">MONTH(B161)+(YEAR(B161)-1998)*12</f>
        <v>6</v>
      </c>
      <c r="B161" s="101" t="n">
        <v>35965</v>
      </c>
      <c r="C161" s="102" t="n">
        <v>27</v>
      </c>
      <c r="D161" s="98" t="n">
        <f aca="false">LN(C161/C160)</f>
        <v>0</v>
      </c>
      <c r="E161" s="106" t="n">
        <f aca="false">STDEV(D152:D161)*SQRT(trade_day)</f>
        <v>0.821279612306467</v>
      </c>
      <c r="G161" s="103" t="n">
        <f aca="false">IF(G$1="P",MAX(0,G$2-$C161),IF(G$1="C",MAX(0,$C161-G$2)))</f>
        <v>0</v>
      </c>
      <c r="H161" s="103" t="n">
        <f aca="false">IF(H$1="P",MAX(0,H$2-$C161),IF(H$1="C",MAX(0,$C161-H$2)))</f>
        <v>0</v>
      </c>
      <c r="I161" s="103" t="n">
        <f aca="false">IF(I$1="P",MAX(0,I$2-$C161),IF(I$1="C",MAX(0,$C161-I$2)))</f>
        <v>3</v>
      </c>
      <c r="J161" s="103" t="n">
        <f aca="false">IF(J$1="P",MAX(0,J$2-$C161),IF(J$1="C",MAX(0,$C161-J$2)))</f>
        <v>8</v>
      </c>
      <c r="K161" s="103" t="n">
        <f aca="false">IF(K$1="P",MAX(0,K$2-$C161),IF(K$1="C",MAX(0,$C161-K$2)))</f>
        <v>13</v>
      </c>
      <c r="L161" s="103" t="n">
        <f aca="false">IF(L$1="P",MAX(0,L$2-$C161),IF(L$1="C",MAX(0,$C161-L$2)))</f>
        <v>23</v>
      </c>
      <c r="M161" s="103" t="n">
        <f aca="false">IF(M$1="P",MAX(0,M$2-$C161),IF(M$1="C",MAX(0,$C161-M$2)))</f>
        <v>7</v>
      </c>
      <c r="N161" s="103" t="n">
        <f aca="false">IF(N$1="P",MAX(0,N$2-$C161),IF(N$1="C",MAX(0,$C161-N$2)))</f>
        <v>2</v>
      </c>
      <c r="O161" s="103" t="n">
        <f aca="false">IF(O$1="P",MAX(0,O$2-$C161),IF(O$1="C",MAX(0,$C161-O$2)))</f>
        <v>0</v>
      </c>
      <c r="P161" s="103" t="n">
        <f aca="false">IF(P$1="P",MAX(0,P$2-$C161),IF(P$1="C",MAX(0,$C161-P$2)))</f>
        <v>0</v>
      </c>
      <c r="Q161" s="103" t="n">
        <f aca="false">IF(Q$1="P",MAX(0,Q$2-$C161),IF(Q$1="C",MAX(0,$C161-Q$2)))</f>
        <v>0</v>
      </c>
      <c r="R161" s="103" t="n">
        <f aca="false">IF(R$1="P",MAX(0,R$2-$C161),IF(R$1="C",MAX(0,$C161-R$2)))</f>
        <v>0</v>
      </c>
      <c r="S161" s="103" t="n">
        <f aca="false">IF(S$1="P",MAX(0,S$2-$C161),IF(S$1="C",MAX(0,$C161-S$2)))</f>
        <v>0</v>
      </c>
      <c r="T161" s="104" t="n">
        <f aca="false">A161</f>
        <v>6</v>
      </c>
      <c r="U161" s="105" t="n">
        <f aca="false">VLOOKUP($B161,Gas!$B$3:$E$2506,2)</f>
        <v>2.15</v>
      </c>
      <c r="V161" s="46" t="n">
        <f aca="false">C161/U161</f>
        <v>12.5581395348837</v>
      </c>
    </row>
    <row r="162" customFormat="false" ht="12.75" hidden="false" customHeight="false" outlineLevel="0" collapsed="false">
      <c r="A162" s="95" t="n">
        <f aca="false">MONTH(B162)+(YEAR(B162)-1998)*12</f>
        <v>6</v>
      </c>
      <c r="B162" s="101" t="n">
        <v>35968</v>
      </c>
      <c r="C162" s="102" t="n">
        <v>26.5</v>
      </c>
      <c r="D162" s="98" t="n">
        <f aca="false">LN(C162/C161)</f>
        <v>-0.0186921330121525</v>
      </c>
      <c r="E162" s="106" t="n">
        <f aca="false">STDEV(D153:D162)*SQRT(trade_day)</f>
        <v>0.823922825214342</v>
      </c>
      <c r="G162" s="103" t="n">
        <f aca="false">IF(G$1="P",MAX(0,G$2-$C162),IF(G$1="C",MAX(0,$C162-G$2)))</f>
        <v>0</v>
      </c>
      <c r="H162" s="103" t="n">
        <f aca="false">IF(H$1="P",MAX(0,H$2-$C162),IF(H$1="C",MAX(0,$C162-H$2)))</f>
        <v>0</v>
      </c>
      <c r="I162" s="103" t="n">
        <f aca="false">IF(I$1="P",MAX(0,I$2-$C162),IF(I$1="C",MAX(0,$C162-I$2)))</f>
        <v>3.5</v>
      </c>
      <c r="J162" s="103" t="n">
        <f aca="false">IF(J$1="P",MAX(0,J$2-$C162),IF(J$1="C",MAX(0,$C162-J$2)))</f>
        <v>8.5</v>
      </c>
      <c r="K162" s="103" t="n">
        <f aca="false">IF(K$1="P",MAX(0,K$2-$C162),IF(K$1="C",MAX(0,$C162-K$2)))</f>
        <v>13.5</v>
      </c>
      <c r="L162" s="103" t="n">
        <f aca="false">IF(L$1="P",MAX(0,L$2-$C162),IF(L$1="C",MAX(0,$C162-L$2)))</f>
        <v>23.5</v>
      </c>
      <c r="M162" s="103" t="n">
        <f aca="false">IF(M$1="P",MAX(0,M$2-$C162),IF(M$1="C",MAX(0,$C162-M$2)))</f>
        <v>6.5</v>
      </c>
      <c r="N162" s="103" t="n">
        <f aca="false">IF(N$1="P",MAX(0,N$2-$C162),IF(N$1="C",MAX(0,$C162-N$2)))</f>
        <v>1.5</v>
      </c>
      <c r="O162" s="103" t="n">
        <f aca="false">IF(O$1="P",MAX(0,O$2-$C162),IF(O$1="C",MAX(0,$C162-O$2)))</f>
        <v>0</v>
      </c>
      <c r="P162" s="103" t="n">
        <f aca="false">IF(P$1="P",MAX(0,P$2-$C162),IF(P$1="C",MAX(0,$C162-P$2)))</f>
        <v>0</v>
      </c>
      <c r="Q162" s="103" t="n">
        <f aca="false">IF(Q$1="P",MAX(0,Q$2-$C162),IF(Q$1="C",MAX(0,$C162-Q$2)))</f>
        <v>0</v>
      </c>
      <c r="R162" s="103" t="n">
        <f aca="false">IF(R$1="P",MAX(0,R$2-$C162),IF(R$1="C",MAX(0,$C162-R$2)))</f>
        <v>0</v>
      </c>
      <c r="S162" s="103" t="n">
        <f aca="false">IF(S$1="P",MAX(0,S$2-$C162),IF(S$1="C",MAX(0,$C162-S$2)))</f>
        <v>0</v>
      </c>
      <c r="T162" s="104" t="n">
        <f aca="false">A162</f>
        <v>6</v>
      </c>
      <c r="U162" s="105" t="n">
        <f aca="false">VLOOKUP($B162,Gas!$B$3:$E$2506,2)</f>
        <v>2.195</v>
      </c>
      <c r="V162" s="46" t="n">
        <f aca="false">C162/U162</f>
        <v>12.0728929384966</v>
      </c>
    </row>
    <row r="163" customFormat="false" ht="12.75" hidden="false" customHeight="false" outlineLevel="0" collapsed="false">
      <c r="A163" s="95" t="n">
        <f aca="false">MONTH(B163)+(YEAR(B163)-1998)*12</f>
        <v>6</v>
      </c>
      <c r="B163" s="101" t="n">
        <v>35969</v>
      </c>
      <c r="C163" s="102" t="n">
        <v>27</v>
      </c>
      <c r="D163" s="98" t="n">
        <f aca="false">LN(C163/C162)</f>
        <v>0.0186921330121525</v>
      </c>
      <c r="E163" s="106" t="n">
        <f aca="false">STDEV(D154:D163)*SQRT(trade_day)</f>
        <v>0.82789981694595</v>
      </c>
      <c r="G163" s="103" t="n">
        <f aca="false">IF(G$1="P",MAX(0,G$2-$C163),IF(G$1="C",MAX(0,$C163-G$2)))</f>
        <v>0</v>
      </c>
      <c r="H163" s="103" t="n">
        <f aca="false">IF(H$1="P",MAX(0,H$2-$C163),IF(H$1="C",MAX(0,$C163-H$2)))</f>
        <v>0</v>
      </c>
      <c r="I163" s="103" t="n">
        <f aca="false">IF(I$1="P",MAX(0,I$2-$C163),IF(I$1="C",MAX(0,$C163-I$2)))</f>
        <v>3</v>
      </c>
      <c r="J163" s="103" t="n">
        <f aca="false">IF(J$1="P",MAX(0,J$2-$C163),IF(J$1="C",MAX(0,$C163-J$2)))</f>
        <v>8</v>
      </c>
      <c r="K163" s="103" t="n">
        <f aca="false">IF(K$1="P",MAX(0,K$2-$C163),IF(K$1="C",MAX(0,$C163-K$2)))</f>
        <v>13</v>
      </c>
      <c r="L163" s="103" t="n">
        <f aca="false">IF(L$1="P",MAX(0,L$2-$C163),IF(L$1="C",MAX(0,$C163-L$2)))</f>
        <v>23</v>
      </c>
      <c r="M163" s="103" t="n">
        <f aca="false">IF(M$1="P",MAX(0,M$2-$C163),IF(M$1="C",MAX(0,$C163-M$2)))</f>
        <v>7</v>
      </c>
      <c r="N163" s="103" t="n">
        <f aca="false">IF(N$1="P",MAX(0,N$2-$C163),IF(N$1="C",MAX(0,$C163-N$2)))</f>
        <v>2</v>
      </c>
      <c r="O163" s="103" t="n">
        <f aca="false">IF(O$1="P",MAX(0,O$2-$C163),IF(O$1="C",MAX(0,$C163-O$2)))</f>
        <v>0</v>
      </c>
      <c r="P163" s="103" t="n">
        <f aca="false">IF(P$1="P",MAX(0,P$2-$C163),IF(P$1="C",MAX(0,$C163-P$2)))</f>
        <v>0</v>
      </c>
      <c r="Q163" s="103" t="n">
        <f aca="false">IF(Q$1="P",MAX(0,Q$2-$C163),IF(Q$1="C",MAX(0,$C163-Q$2)))</f>
        <v>0</v>
      </c>
      <c r="R163" s="103" t="n">
        <f aca="false">IF(R$1="P",MAX(0,R$2-$C163),IF(R$1="C",MAX(0,$C163-R$2)))</f>
        <v>0</v>
      </c>
      <c r="S163" s="103" t="n">
        <f aca="false">IF(S$1="P",MAX(0,S$2-$C163),IF(S$1="C",MAX(0,$C163-S$2)))</f>
        <v>0</v>
      </c>
      <c r="T163" s="104" t="n">
        <f aca="false">A163</f>
        <v>6</v>
      </c>
      <c r="U163" s="105" t="n">
        <f aca="false">VLOOKUP($B163,Gas!$B$3:$E$2506,2)</f>
        <v>2.345</v>
      </c>
      <c r="V163" s="46" t="n">
        <f aca="false">C163/U163</f>
        <v>11.5138592750533</v>
      </c>
    </row>
    <row r="164" customFormat="false" ht="12.75" hidden="false" customHeight="false" outlineLevel="0" collapsed="false">
      <c r="A164" s="95" t="n">
        <f aca="false">MONTH(B164)+(YEAR(B164)-1998)*12</f>
        <v>6</v>
      </c>
      <c r="B164" s="101" t="n">
        <v>35970</v>
      </c>
      <c r="C164" s="102" t="n">
        <v>29.33</v>
      </c>
      <c r="D164" s="98" t="n">
        <f aca="false">LN(C164/C163)</f>
        <v>0.0827740169850306</v>
      </c>
      <c r="E164" s="106" t="n">
        <f aca="false">STDEV(D155:D164)*SQRT(trade_day)</f>
        <v>0.91328539967325</v>
      </c>
      <c r="G164" s="103" t="n">
        <f aca="false">IF(G$1="P",MAX(0,G$2-$C164),IF(G$1="C",MAX(0,$C164-G$2)))</f>
        <v>0</v>
      </c>
      <c r="H164" s="103" t="n">
        <f aca="false">IF(H$1="P",MAX(0,H$2-$C164),IF(H$1="C",MAX(0,$C164-H$2)))</f>
        <v>0</v>
      </c>
      <c r="I164" s="103" t="n">
        <f aca="false">IF(I$1="P",MAX(0,I$2-$C164),IF(I$1="C",MAX(0,$C164-I$2)))</f>
        <v>0.670000000000002</v>
      </c>
      <c r="J164" s="103" t="n">
        <f aca="false">IF(J$1="P",MAX(0,J$2-$C164),IF(J$1="C",MAX(0,$C164-J$2)))</f>
        <v>5.67</v>
      </c>
      <c r="K164" s="103" t="n">
        <f aca="false">IF(K$1="P",MAX(0,K$2-$C164),IF(K$1="C",MAX(0,$C164-K$2)))</f>
        <v>10.67</v>
      </c>
      <c r="L164" s="103" t="n">
        <f aca="false">IF(L$1="P",MAX(0,L$2-$C164),IF(L$1="C",MAX(0,$C164-L$2)))</f>
        <v>20.67</v>
      </c>
      <c r="M164" s="103" t="n">
        <f aca="false">IF(M$1="P",MAX(0,M$2-$C164),IF(M$1="C",MAX(0,$C164-M$2)))</f>
        <v>9.33</v>
      </c>
      <c r="N164" s="103" t="n">
        <f aca="false">IF(N$1="P",MAX(0,N$2-$C164),IF(N$1="C",MAX(0,$C164-N$2)))</f>
        <v>4.33</v>
      </c>
      <c r="O164" s="103" t="n">
        <f aca="false">IF(O$1="P",MAX(0,O$2-$C164),IF(O$1="C",MAX(0,$C164-O$2)))</f>
        <v>0</v>
      </c>
      <c r="P164" s="103" t="n">
        <f aca="false">IF(P$1="P",MAX(0,P$2-$C164),IF(P$1="C",MAX(0,$C164-P$2)))</f>
        <v>0</v>
      </c>
      <c r="Q164" s="103" t="n">
        <f aca="false">IF(Q$1="P",MAX(0,Q$2-$C164),IF(Q$1="C",MAX(0,$C164-Q$2)))</f>
        <v>0</v>
      </c>
      <c r="R164" s="103" t="n">
        <f aca="false">IF(R$1="P",MAX(0,R$2-$C164),IF(R$1="C",MAX(0,$C164-R$2)))</f>
        <v>0</v>
      </c>
      <c r="S164" s="103" t="n">
        <f aca="false">IF(S$1="P",MAX(0,S$2-$C164),IF(S$1="C",MAX(0,$C164-S$2)))</f>
        <v>0</v>
      </c>
      <c r="T164" s="104" t="n">
        <f aca="false">A164</f>
        <v>6</v>
      </c>
      <c r="U164" s="105" t="n">
        <f aca="false">VLOOKUP($B164,Gas!$B$3:$E$2506,2)</f>
        <v>2.37</v>
      </c>
      <c r="V164" s="46" t="n">
        <f aca="false">C164/U164</f>
        <v>12.3755274261603</v>
      </c>
    </row>
    <row r="165" customFormat="false" ht="12.75" hidden="false" customHeight="false" outlineLevel="0" collapsed="false">
      <c r="A165" s="95" t="n">
        <f aca="false">MONTH(B165)+(YEAR(B165)-1998)*12</f>
        <v>6</v>
      </c>
      <c r="B165" s="101" t="n">
        <v>35971</v>
      </c>
      <c r="C165" s="102" t="n">
        <v>28.5</v>
      </c>
      <c r="D165" s="98" t="n">
        <f aca="false">LN(C165/C164)</f>
        <v>-0.0287067957147547</v>
      </c>
      <c r="E165" s="106" t="n">
        <f aca="false">STDEV(D156:D165)*SQRT(trade_day)</f>
        <v>0.931607860884602</v>
      </c>
      <c r="G165" s="103" t="n">
        <f aca="false">IF(G$1="P",MAX(0,G$2-$C165),IF(G$1="C",MAX(0,$C165-G$2)))</f>
        <v>0</v>
      </c>
      <c r="H165" s="103" t="n">
        <f aca="false">IF(H$1="P",MAX(0,H$2-$C165),IF(H$1="C",MAX(0,$C165-H$2)))</f>
        <v>0</v>
      </c>
      <c r="I165" s="103" t="n">
        <f aca="false">IF(I$1="P",MAX(0,I$2-$C165),IF(I$1="C",MAX(0,$C165-I$2)))</f>
        <v>1.5</v>
      </c>
      <c r="J165" s="103" t="n">
        <f aca="false">IF(J$1="P",MAX(0,J$2-$C165),IF(J$1="C",MAX(0,$C165-J$2)))</f>
        <v>6.5</v>
      </c>
      <c r="K165" s="103" t="n">
        <f aca="false">IF(K$1="P",MAX(0,K$2-$C165),IF(K$1="C",MAX(0,$C165-K$2)))</f>
        <v>11.5</v>
      </c>
      <c r="L165" s="103" t="n">
        <f aca="false">IF(L$1="P",MAX(0,L$2-$C165),IF(L$1="C",MAX(0,$C165-L$2)))</f>
        <v>21.5</v>
      </c>
      <c r="M165" s="103" t="n">
        <f aca="false">IF(M$1="P",MAX(0,M$2-$C165),IF(M$1="C",MAX(0,$C165-M$2)))</f>
        <v>8.5</v>
      </c>
      <c r="N165" s="103" t="n">
        <f aca="false">IF(N$1="P",MAX(0,N$2-$C165),IF(N$1="C",MAX(0,$C165-N$2)))</f>
        <v>3.5</v>
      </c>
      <c r="O165" s="103" t="n">
        <f aca="false">IF(O$1="P",MAX(0,O$2-$C165),IF(O$1="C",MAX(0,$C165-O$2)))</f>
        <v>0</v>
      </c>
      <c r="P165" s="103" t="n">
        <f aca="false">IF(P$1="P",MAX(0,P$2-$C165),IF(P$1="C",MAX(0,$C165-P$2)))</f>
        <v>0</v>
      </c>
      <c r="Q165" s="103" t="n">
        <f aca="false">IF(Q$1="P",MAX(0,Q$2-$C165),IF(Q$1="C",MAX(0,$C165-Q$2)))</f>
        <v>0</v>
      </c>
      <c r="R165" s="103" t="n">
        <f aca="false">IF(R$1="P",MAX(0,R$2-$C165),IF(R$1="C",MAX(0,$C165-R$2)))</f>
        <v>0</v>
      </c>
      <c r="S165" s="103" t="n">
        <f aca="false">IF(S$1="P",MAX(0,S$2-$C165),IF(S$1="C",MAX(0,$C165-S$2)))</f>
        <v>0</v>
      </c>
      <c r="T165" s="104" t="n">
        <f aca="false">A165</f>
        <v>6</v>
      </c>
      <c r="U165" s="105" t="n">
        <f aca="false">VLOOKUP($B165,Gas!$B$3:$E$2506,2)</f>
        <v>2.405</v>
      </c>
      <c r="V165" s="46" t="n">
        <f aca="false">C165/U165</f>
        <v>11.8503118503119</v>
      </c>
    </row>
    <row r="166" customFormat="false" ht="12.75" hidden="false" customHeight="false" outlineLevel="0" collapsed="false">
      <c r="A166" s="95" t="n">
        <f aca="false">MONTH(B166)+(YEAR(B166)-1998)*12</f>
        <v>6</v>
      </c>
      <c r="B166" s="101" t="n">
        <v>35972</v>
      </c>
      <c r="C166" s="102" t="n">
        <v>39.2</v>
      </c>
      <c r="D166" s="98" t="n">
        <f aca="false">LN(C166/C165)</f>
        <v>0.318772659521812</v>
      </c>
      <c r="E166" s="106" t="n">
        <f aca="false">STDEV(D157:D166)*SQRT(trade_day)</f>
        <v>1.79610535458846</v>
      </c>
      <c r="G166" s="103" t="n">
        <f aca="false">IF(G$1="P",MAX(0,G$2-$C166),IF(G$1="C",MAX(0,$C166-G$2)))</f>
        <v>0</v>
      </c>
      <c r="H166" s="103" t="n">
        <f aca="false">IF(H$1="P",MAX(0,H$2-$C166),IF(H$1="C",MAX(0,$C166-H$2)))</f>
        <v>0</v>
      </c>
      <c r="I166" s="103" t="n">
        <f aca="false">IF(I$1="P",MAX(0,I$2-$C166),IF(I$1="C",MAX(0,$C166-I$2)))</f>
        <v>0</v>
      </c>
      <c r="J166" s="103" t="n">
        <f aca="false">IF(J$1="P",MAX(0,J$2-$C166),IF(J$1="C",MAX(0,$C166-J$2)))</f>
        <v>0</v>
      </c>
      <c r="K166" s="103" t="n">
        <f aca="false">IF(K$1="P",MAX(0,K$2-$C166),IF(K$1="C",MAX(0,$C166-K$2)))</f>
        <v>0.799999999999997</v>
      </c>
      <c r="L166" s="103" t="n">
        <f aca="false">IF(L$1="P",MAX(0,L$2-$C166),IF(L$1="C",MAX(0,$C166-L$2)))</f>
        <v>10.8</v>
      </c>
      <c r="M166" s="103" t="n">
        <f aca="false">IF(M$1="P",MAX(0,M$2-$C166),IF(M$1="C",MAX(0,$C166-M$2)))</f>
        <v>19.2</v>
      </c>
      <c r="N166" s="103" t="n">
        <f aca="false">IF(N$1="P",MAX(0,N$2-$C166),IF(N$1="C",MAX(0,$C166-N$2)))</f>
        <v>14.2</v>
      </c>
      <c r="O166" s="103" t="n">
        <f aca="false">IF(O$1="P",MAX(0,O$2-$C166),IF(O$1="C",MAX(0,$C166-O$2)))</f>
        <v>9.2</v>
      </c>
      <c r="P166" s="103" t="n">
        <f aca="false">IF(P$1="P",MAX(0,P$2-$C166),IF(P$1="C",MAX(0,$C166-P$2)))</f>
        <v>4.2</v>
      </c>
      <c r="Q166" s="103" t="n">
        <f aca="false">IF(Q$1="P",MAX(0,Q$2-$C166),IF(Q$1="C",MAX(0,$C166-Q$2)))</f>
        <v>0</v>
      </c>
      <c r="R166" s="103" t="n">
        <f aca="false">IF(R$1="P",MAX(0,R$2-$C166),IF(R$1="C",MAX(0,$C166-R$2)))</f>
        <v>0</v>
      </c>
      <c r="S166" s="103" t="n">
        <f aca="false">IF(S$1="P",MAX(0,S$2-$C166),IF(S$1="C",MAX(0,$C166-S$2)))</f>
        <v>0</v>
      </c>
      <c r="T166" s="104" t="n">
        <f aca="false">A166</f>
        <v>6</v>
      </c>
      <c r="U166" s="105" t="n">
        <f aca="false">VLOOKUP($B166,Gas!$B$3:$E$2506,2)</f>
        <v>2.38</v>
      </c>
      <c r="V166" s="46" t="n">
        <f aca="false">C166/U166</f>
        <v>16.4705882352941</v>
      </c>
    </row>
    <row r="167" customFormat="false" ht="12.75" hidden="false" customHeight="false" outlineLevel="0" collapsed="false">
      <c r="A167" s="95" t="n">
        <f aca="false">MONTH(B167)+(YEAR(B167)-1998)*12</f>
        <v>6</v>
      </c>
      <c r="B167" s="101" t="n">
        <v>35975</v>
      </c>
      <c r="C167" s="102" t="n">
        <v>43</v>
      </c>
      <c r="D167" s="98" t="n">
        <f aca="false">LN(C167/C166)</f>
        <v>0.0925233688971455</v>
      </c>
      <c r="E167" s="106" t="n">
        <f aca="false">STDEV(D158:D167)*SQRT(trade_day)</f>
        <v>1.62866444040191</v>
      </c>
      <c r="G167" s="103" t="n">
        <f aca="false">IF(G$1="P",MAX(0,G$2-$C167),IF(G$1="C",MAX(0,$C167-G$2)))</f>
        <v>0</v>
      </c>
      <c r="H167" s="103" t="n">
        <f aca="false">IF(H$1="P",MAX(0,H$2-$C167),IF(H$1="C",MAX(0,$C167-H$2)))</f>
        <v>0</v>
      </c>
      <c r="I167" s="103" t="n">
        <f aca="false">IF(I$1="P",MAX(0,I$2-$C167),IF(I$1="C",MAX(0,$C167-I$2)))</f>
        <v>0</v>
      </c>
      <c r="J167" s="103" t="n">
        <f aca="false">IF(J$1="P",MAX(0,J$2-$C167),IF(J$1="C",MAX(0,$C167-J$2)))</f>
        <v>0</v>
      </c>
      <c r="K167" s="103" t="n">
        <f aca="false">IF(K$1="P",MAX(0,K$2-$C167),IF(K$1="C",MAX(0,$C167-K$2)))</f>
        <v>0</v>
      </c>
      <c r="L167" s="103" t="n">
        <f aca="false">IF(L$1="P",MAX(0,L$2-$C167),IF(L$1="C",MAX(0,$C167-L$2)))</f>
        <v>7</v>
      </c>
      <c r="M167" s="103" t="n">
        <f aca="false">IF(M$1="P",MAX(0,M$2-$C167),IF(M$1="C",MAX(0,$C167-M$2)))</f>
        <v>23</v>
      </c>
      <c r="N167" s="103" t="n">
        <f aca="false">IF(N$1="P",MAX(0,N$2-$C167),IF(N$1="C",MAX(0,$C167-N$2)))</f>
        <v>18</v>
      </c>
      <c r="O167" s="103" t="n">
        <f aca="false">IF(O$1="P",MAX(0,O$2-$C167),IF(O$1="C",MAX(0,$C167-O$2)))</f>
        <v>13</v>
      </c>
      <c r="P167" s="103" t="n">
        <f aca="false">IF(P$1="P",MAX(0,P$2-$C167),IF(P$1="C",MAX(0,$C167-P$2)))</f>
        <v>8</v>
      </c>
      <c r="Q167" s="103" t="n">
        <f aca="false">IF(Q$1="P",MAX(0,Q$2-$C167),IF(Q$1="C",MAX(0,$C167-Q$2)))</f>
        <v>3</v>
      </c>
      <c r="R167" s="103" t="n">
        <f aca="false">IF(R$1="P",MAX(0,R$2-$C167),IF(R$1="C",MAX(0,$C167-R$2)))</f>
        <v>0</v>
      </c>
      <c r="S167" s="103" t="n">
        <f aca="false">IF(S$1="P",MAX(0,S$2-$C167),IF(S$1="C",MAX(0,$C167-S$2)))</f>
        <v>0</v>
      </c>
      <c r="T167" s="104" t="n">
        <f aca="false">A167</f>
        <v>6</v>
      </c>
      <c r="U167" s="105" t="n">
        <f aca="false">VLOOKUP($B167,Gas!$B$3:$E$2506,2)</f>
        <v>2.405</v>
      </c>
      <c r="V167" s="46" t="n">
        <f aca="false">C167/U167</f>
        <v>17.8794178794179</v>
      </c>
    </row>
    <row r="168" customFormat="false" ht="12.75" hidden="false" customHeight="false" outlineLevel="0" collapsed="false">
      <c r="A168" s="95" t="n">
        <f aca="false">MONTH(B168)+(YEAR(B168)-1998)*12</f>
        <v>6</v>
      </c>
      <c r="B168" s="101" t="n">
        <v>35976</v>
      </c>
      <c r="C168" s="102" t="n">
        <v>29</v>
      </c>
      <c r="D168" s="98" t="n">
        <f aca="false">LN(C168/C167)</f>
        <v>-0.393904285707088</v>
      </c>
      <c r="E168" s="106" t="n">
        <f aca="false">STDEV(D159:D168)*SQRT(trade_day)</f>
        <v>2.75491095036671</v>
      </c>
      <c r="G168" s="103" t="n">
        <f aca="false">IF(G$1="P",MAX(0,G$2-$C168),IF(G$1="C",MAX(0,$C168-G$2)))</f>
        <v>0</v>
      </c>
      <c r="H168" s="103" t="n">
        <f aca="false">IF(H$1="P",MAX(0,H$2-$C168),IF(H$1="C",MAX(0,$C168-H$2)))</f>
        <v>0</v>
      </c>
      <c r="I168" s="103" t="n">
        <f aca="false">IF(I$1="P",MAX(0,I$2-$C168),IF(I$1="C",MAX(0,$C168-I$2)))</f>
        <v>1</v>
      </c>
      <c r="J168" s="103" t="n">
        <f aca="false">IF(J$1="P",MAX(0,J$2-$C168),IF(J$1="C",MAX(0,$C168-J$2)))</f>
        <v>6</v>
      </c>
      <c r="K168" s="103" t="n">
        <f aca="false">IF(K$1="P",MAX(0,K$2-$C168),IF(K$1="C",MAX(0,$C168-K$2)))</f>
        <v>11</v>
      </c>
      <c r="L168" s="103" t="n">
        <f aca="false">IF(L$1="P",MAX(0,L$2-$C168),IF(L$1="C",MAX(0,$C168-L$2)))</f>
        <v>21</v>
      </c>
      <c r="M168" s="103" t="n">
        <f aca="false">IF(M$1="P",MAX(0,M$2-$C168),IF(M$1="C",MAX(0,$C168-M$2)))</f>
        <v>9</v>
      </c>
      <c r="N168" s="103" t="n">
        <f aca="false">IF(N$1="P",MAX(0,N$2-$C168),IF(N$1="C",MAX(0,$C168-N$2)))</f>
        <v>4</v>
      </c>
      <c r="O168" s="103" t="n">
        <f aca="false">IF(O$1="P",MAX(0,O$2-$C168),IF(O$1="C",MAX(0,$C168-O$2)))</f>
        <v>0</v>
      </c>
      <c r="P168" s="103" t="n">
        <f aca="false">IF(P$1="P",MAX(0,P$2-$C168),IF(P$1="C",MAX(0,$C168-P$2)))</f>
        <v>0</v>
      </c>
      <c r="Q168" s="103" t="n">
        <f aca="false">IF(Q$1="P",MAX(0,Q$2-$C168),IF(Q$1="C",MAX(0,$C168-Q$2)))</f>
        <v>0</v>
      </c>
      <c r="R168" s="103" t="n">
        <f aca="false">IF(R$1="P",MAX(0,R$2-$C168),IF(R$1="C",MAX(0,$C168-R$2)))</f>
        <v>0</v>
      </c>
      <c r="S168" s="103" t="n">
        <f aca="false">IF(S$1="P",MAX(0,S$2-$C168),IF(S$1="C",MAX(0,$C168-S$2)))</f>
        <v>0</v>
      </c>
      <c r="T168" s="104" t="n">
        <f aca="false">A168</f>
        <v>6</v>
      </c>
      <c r="U168" s="105" t="n">
        <f aca="false">VLOOKUP($B168,Gas!$B$3:$E$2506,2)</f>
        <v>2.38</v>
      </c>
      <c r="V168" s="46" t="n">
        <f aca="false">C168/U168</f>
        <v>12.1848739495798</v>
      </c>
    </row>
    <row r="169" customFormat="false" ht="12.75" hidden="false" customHeight="false" outlineLevel="0" collapsed="false">
      <c r="A169" s="95" t="n">
        <f aca="false">MONTH(B169)+(YEAR(B169)-1998)*12</f>
        <v>7</v>
      </c>
      <c r="B169" s="101" t="n">
        <v>35977</v>
      </c>
      <c r="C169" s="102" t="n">
        <v>30.5</v>
      </c>
      <c r="D169" s="98" t="n">
        <f aca="false">LN(C169/C168)</f>
        <v>0.0504308536268919</v>
      </c>
      <c r="E169" s="106" t="n">
        <f aca="false">STDEV(D160:D169)*SQRT(trade_day)</f>
        <v>2.76233483310332</v>
      </c>
      <c r="G169" s="103" t="n">
        <f aca="false">IF(G$1="P",MAX(0,G$2-$C169),IF(G$1="C",MAX(0,$C169-G$2)))</f>
        <v>0</v>
      </c>
      <c r="H169" s="103" t="n">
        <f aca="false">IF(H$1="P",MAX(0,H$2-$C169),IF(H$1="C",MAX(0,$C169-H$2)))</f>
        <v>0</v>
      </c>
      <c r="I169" s="103" t="n">
        <f aca="false">IF(I$1="P",MAX(0,I$2-$C169),IF(I$1="C",MAX(0,$C169-I$2)))</f>
        <v>0</v>
      </c>
      <c r="J169" s="103" t="n">
        <f aca="false">IF(J$1="P",MAX(0,J$2-$C169),IF(J$1="C",MAX(0,$C169-J$2)))</f>
        <v>4.5</v>
      </c>
      <c r="K169" s="103" t="n">
        <f aca="false">IF(K$1="P",MAX(0,K$2-$C169),IF(K$1="C",MAX(0,$C169-K$2)))</f>
        <v>9.5</v>
      </c>
      <c r="L169" s="103" t="n">
        <f aca="false">IF(L$1="P",MAX(0,L$2-$C169),IF(L$1="C",MAX(0,$C169-L$2)))</f>
        <v>19.5</v>
      </c>
      <c r="M169" s="103" t="n">
        <f aca="false">IF(M$1="P",MAX(0,M$2-$C169),IF(M$1="C",MAX(0,$C169-M$2)))</f>
        <v>10.5</v>
      </c>
      <c r="N169" s="103" t="n">
        <f aca="false">IF(N$1="P",MAX(0,N$2-$C169),IF(N$1="C",MAX(0,$C169-N$2)))</f>
        <v>5.5</v>
      </c>
      <c r="O169" s="103" t="n">
        <f aca="false">IF(O$1="P",MAX(0,O$2-$C169),IF(O$1="C",MAX(0,$C169-O$2)))</f>
        <v>0.5</v>
      </c>
      <c r="P169" s="103" t="n">
        <f aca="false">IF(P$1="P",MAX(0,P$2-$C169),IF(P$1="C",MAX(0,$C169-P$2)))</f>
        <v>0</v>
      </c>
      <c r="Q169" s="103" t="n">
        <f aca="false">IF(Q$1="P",MAX(0,Q$2-$C169),IF(Q$1="C",MAX(0,$C169-Q$2)))</f>
        <v>0</v>
      </c>
      <c r="R169" s="103" t="n">
        <f aca="false">IF(R$1="P",MAX(0,R$2-$C169),IF(R$1="C",MAX(0,$C169-R$2)))</f>
        <v>0</v>
      </c>
      <c r="S169" s="103" t="n">
        <f aca="false">IF(S$1="P",MAX(0,S$2-$C169),IF(S$1="C",MAX(0,$C169-S$2)))</f>
        <v>0</v>
      </c>
      <c r="T169" s="104" t="n">
        <f aca="false">A169</f>
        <v>7</v>
      </c>
      <c r="U169" s="105" t="n">
        <f aca="false">VLOOKUP($B169,Gas!$B$3:$E$2506,2)</f>
        <v>2.365</v>
      </c>
      <c r="V169" s="46" t="n">
        <f aca="false">C169/U169</f>
        <v>12.8964059196617</v>
      </c>
    </row>
    <row r="170" customFormat="false" ht="12.75" hidden="false" customHeight="false" outlineLevel="0" collapsed="false">
      <c r="A170" s="95" t="n">
        <f aca="false">MONTH(B170)+(YEAR(B170)-1998)*12</f>
        <v>7</v>
      </c>
      <c r="B170" s="101" t="n">
        <v>35978</v>
      </c>
      <c r="C170" s="102" t="n">
        <v>30.5</v>
      </c>
      <c r="D170" s="98" t="n">
        <f aca="false">LN(C170/C169)</f>
        <v>0</v>
      </c>
      <c r="E170" s="106" t="n">
        <f aca="false">STDEV(D161:D170)*SQRT(trade_day)</f>
        <v>2.76269361545783</v>
      </c>
      <c r="G170" s="103" t="n">
        <f aca="false">IF(G$1="P",MAX(0,G$2-$C170),IF(G$1="C",MAX(0,$C170-G$2)))</f>
        <v>0</v>
      </c>
      <c r="H170" s="103" t="n">
        <f aca="false">IF(H$1="P",MAX(0,H$2-$C170),IF(H$1="C",MAX(0,$C170-H$2)))</f>
        <v>0</v>
      </c>
      <c r="I170" s="103" t="n">
        <f aca="false">IF(I$1="P",MAX(0,I$2-$C170),IF(I$1="C",MAX(0,$C170-I$2)))</f>
        <v>0</v>
      </c>
      <c r="J170" s="103" t="n">
        <f aca="false">IF(J$1="P",MAX(0,J$2-$C170),IF(J$1="C",MAX(0,$C170-J$2)))</f>
        <v>4.5</v>
      </c>
      <c r="K170" s="103" t="n">
        <f aca="false">IF(K$1="P",MAX(0,K$2-$C170),IF(K$1="C",MAX(0,$C170-K$2)))</f>
        <v>9.5</v>
      </c>
      <c r="L170" s="103" t="n">
        <f aca="false">IF(L$1="P",MAX(0,L$2-$C170),IF(L$1="C",MAX(0,$C170-L$2)))</f>
        <v>19.5</v>
      </c>
      <c r="M170" s="103" t="n">
        <f aca="false">IF(M$1="P",MAX(0,M$2-$C170),IF(M$1="C",MAX(0,$C170-M$2)))</f>
        <v>10.5</v>
      </c>
      <c r="N170" s="103" t="n">
        <f aca="false">IF(N$1="P",MAX(0,N$2-$C170),IF(N$1="C",MAX(0,$C170-N$2)))</f>
        <v>5.5</v>
      </c>
      <c r="O170" s="103" t="n">
        <f aca="false">IF(O$1="P",MAX(0,O$2-$C170),IF(O$1="C",MAX(0,$C170-O$2)))</f>
        <v>0.5</v>
      </c>
      <c r="P170" s="103" t="n">
        <f aca="false">IF(P$1="P",MAX(0,P$2-$C170),IF(P$1="C",MAX(0,$C170-P$2)))</f>
        <v>0</v>
      </c>
      <c r="Q170" s="103" t="n">
        <f aca="false">IF(Q$1="P",MAX(0,Q$2-$C170),IF(Q$1="C",MAX(0,$C170-Q$2)))</f>
        <v>0</v>
      </c>
      <c r="R170" s="103" t="n">
        <f aca="false">IF(R$1="P",MAX(0,R$2-$C170),IF(R$1="C",MAX(0,$C170-R$2)))</f>
        <v>0</v>
      </c>
      <c r="S170" s="103" t="n">
        <f aca="false">IF(S$1="P",MAX(0,S$2-$C170),IF(S$1="C",MAX(0,$C170-S$2)))</f>
        <v>0</v>
      </c>
      <c r="T170" s="104" t="n">
        <f aca="false">A170</f>
        <v>7</v>
      </c>
      <c r="U170" s="105" t="n">
        <f aca="false">VLOOKUP($B170,Gas!$B$3:$E$2506,2)</f>
        <v>2.465</v>
      </c>
      <c r="V170" s="46" t="n">
        <f aca="false">C170/U170</f>
        <v>12.3732251521298</v>
      </c>
    </row>
    <row r="171" customFormat="false" ht="12.75" hidden="false" customHeight="false" outlineLevel="0" collapsed="false">
      <c r="A171" s="95" t="n">
        <f aca="false">MONTH(B171)+(YEAR(B171)-1998)*12</f>
        <v>7</v>
      </c>
      <c r="B171" s="101" t="n">
        <v>35982</v>
      </c>
      <c r="C171" s="102" t="n">
        <v>27.5</v>
      </c>
      <c r="D171" s="98" t="n">
        <f aca="false">LN(C171/C170)</f>
        <v>-0.10354067894084</v>
      </c>
      <c r="E171" s="106" t="n">
        <f aca="false">STDEV(D162:D171)*SQRT(trade_day)</f>
        <v>2.82322634751209</v>
      </c>
      <c r="G171" s="103" t="n">
        <f aca="false">IF(G$1="P",MAX(0,G$2-$C171),IF(G$1="C",MAX(0,$C171-G$2)))</f>
        <v>0</v>
      </c>
      <c r="H171" s="103" t="n">
        <f aca="false">IF(H$1="P",MAX(0,H$2-$C171),IF(H$1="C",MAX(0,$C171-H$2)))</f>
        <v>0</v>
      </c>
      <c r="I171" s="103" t="n">
        <f aca="false">IF(I$1="P",MAX(0,I$2-$C171),IF(I$1="C",MAX(0,$C171-I$2)))</f>
        <v>2.5</v>
      </c>
      <c r="J171" s="103" t="n">
        <f aca="false">IF(J$1="P",MAX(0,J$2-$C171),IF(J$1="C",MAX(0,$C171-J$2)))</f>
        <v>7.5</v>
      </c>
      <c r="K171" s="103" t="n">
        <f aca="false">IF(K$1="P",MAX(0,K$2-$C171),IF(K$1="C",MAX(0,$C171-K$2)))</f>
        <v>12.5</v>
      </c>
      <c r="L171" s="103" t="n">
        <f aca="false">IF(L$1="P",MAX(0,L$2-$C171),IF(L$1="C",MAX(0,$C171-L$2)))</f>
        <v>22.5</v>
      </c>
      <c r="M171" s="103" t="n">
        <f aca="false">IF(M$1="P",MAX(0,M$2-$C171),IF(M$1="C",MAX(0,$C171-M$2)))</f>
        <v>7.5</v>
      </c>
      <c r="N171" s="103" t="n">
        <f aca="false">IF(N$1="P",MAX(0,N$2-$C171),IF(N$1="C",MAX(0,$C171-N$2)))</f>
        <v>2.5</v>
      </c>
      <c r="O171" s="103" t="n">
        <f aca="false">IF(O$1="P",MAX(0,O$2-$C171),IF(O$1="C",MAX(0,$C171-O$2)))</f>
        <v>0</v>
      </c>
      <c r="P171" s="103" t="n">
        <f aca="false">IF(P$1="P",MAX(0,P$2-$C171),IF(P$1="C",MAX(0,$C171-P$2)))</f>
        <v>0</v>
      </c>
      <c r="Q171" s="103" t="n">
        <f aca="false">IF(Q$1="P",MAX(0,Q$2-$C171),IF(Q$1="C",MAX(0,$C171-Q$2)))</f>
        <v>0</v>
      </c>
      <c r="R171" s="103" t="n">
        <f aca="false">IF(R$1="P",MAX(0,R$2-$C171),IF(R$1="C",MAX(0,$C171-R$2)))</f>
        <v>0</v>
      </c>
      <c r="S171" s="103" t="n">
        <f aca="false">IF(S$1="P",MAX(0,S$2-$C171),IF(S$1="C",MAX(0,$C171-S$2)))</f>
        <v>0</v>
      </c>
      <c r="T171" s="104" t="n">
        <f aca="false">A171</f>
        <v>7</v>
      </c>
      <c r="U171" s="105" t="n">
        <f aca="false">VLOOKUP($B171,Gas!$B$3:$E$2506,2)</f>
        <v>2.36</v>
      </c>
      <c r="V171" s="46" t="n">
        <f aca="false">C171/U171</f>
        <v>11.6525423728814</v>
      </c>
    </row>
    <row r="172" customFormat="false" ht="12.75" hidden="false" customHeight="false" outlineLevel="0" collapsed="false">
      <c r="A172" s="95" t="n">
        <f aca="false">MONTH(B172)+(YEAR(B172)-1998)*12</f>
        <v>7</v>
      </c>
      <c r="B172" s="101" t="n">
        <v>35983</v>
      </c>
      <c r="C172" s="102" t="n">
        <v>29.03</v>
      </c>
      <c r="D172" s="98" t="n">
        <f aca="false">LN(C172/C171)</f>
        <v>0.054143773364013</v>
      </c>
      <c r="E172" s="106" t="n">
        <f aca="false">STDEV(D163:D172)*SQRT(trade_day)</f>
        <v>2.83199087086999</v>
      </c>
      <c r="G172" s="103" t="n">
        <f aca="false">IF(G$1="P",MAX(0,G$2-$C172),IF(G$1="C",MAX(0,$C172-G$2)))</f>
        <v>0</v>
      </c>
      <c r="H172" s="103" t="n">
        <f aca="false">IF(H$1="P",MAX(0,H$2-$C172),IF(H$1="C",MAX(0,$C172-H$2)))</f>
        <v>0</v>
      </c>
      <c r="I172" s="103" t="n">
        <f aca="false">IF(I$1="P",MAX(0,I$2-$C172),IF(I$1="C",MAX(0,$C172-I$2)))</f>
        <v>0.969999999999999</v>
      </c>
      <c r="J172" s="103" t="n">
        <f aca="false">IF(J$1="P",MAX(0,J$2-$C172),IF(J$1="C",MAX(0,$C172-J$2)))</f>
        <v>5.97</v>
      </c>
      <c r="K172" s="103" t="n">
        <f aca="false">IF(K$1="P",MAX(0,K$2-$C172),IF(K$1="C",MAX(0,$C172-K$2)))</f>
        <v>10.97</v>
      </c>
      <c r="L172" s="103" t="n">
        <f aca="false">IF(L$1="P",MAX(0,L$2-$C172),IF(L$1="C",MAX(0,$C172-L$2)))</f>
        <v>20.97</v>
      </c>
      <c r="M172" s="103" t="n">
        <f aca="false">IF(M$1="P",MAX(0,M$2-$C172),IF(M$1="C",MAX(0,$C172-M$2)))</f>
        <v>9.03</v>
      </c>
      <c r="N172" s="103" t="n">
        <f aca="false">IF(N$1="P",MAX(0,N$2-$C172),IF(N$1="C",MAX(0,$C172-N$2)))</f>
        <v>4.03</v>
      </c>
      <c r="O172" s="103" t="n">
        <f aca="false">IF(O$1="P",MAX(0,O$2-$C172),IF(O$1="C",MAX(0,$C172-O$2)))</f>
        <v>0</v>
      </c>
      <c r="P172" s="103" t="n">
        <f aca="false">IF(P$1="P",MAX(0,P$2-$C172),IF(P$1="C",MAX(0,$C172-P$2)))</f>
        <v>0</v>
      </c>
      <c r="Q172" s="103" t="n">
        <f aca="false">IF(Q$1="P",MAX(0,Q$2-$C172),IF(Q$1="C",MAX(0,$C172-Q$2)))</f>
        <v>0</v>
      </c>
      <c r="R172" s="103" t="n">
        <f aca="false">IF(R$1="P",MAX(0,R$2-$C172),IF(R$1="C",MAX(0,$C172-R$2)))</f>
        <v>0</v>
      </c>
      <c r="S172" s="103" t="n">
        <f aca="false">IF(S$1="P",MAX(0,S$2-$C172),IF(S$1="C",MAX(0,$C172-S$2)))</f>
        <v>0</v>
      </c>
      <c r="T172" s="104" t="n">
        <f aca="false">A172</f>
        <v>7</v>
      </c>
      <c r="U172" s="105" t="n">
        <f aca="false">VLOOKUP($B172,Gas!$B$3:$E$2506,2)</f>
        <v>2.37</v>
      </c>
      <c r="V172" s="46" t="n">
        <f aca="false">C172/U172</f>
        <v>12.2489451476793</v>
      </c>
    </row>
    <row r="173" customFormat="false" ht="12.75" hidden="false" customHeight="false" outlineLevel="0" collapsed="false">
      <c r="A173" s="95" t="n">
        <f aca="false">MONTH(B173)+(YEAR(B173)-1998)*12</f>
        <v>7</v>
      </c>
      <c r="B173" s="101" t="n">
        <v>35984</v>
      </c>
      <c r="C173" s="102" t="n">
        <v>29.11</v>
      </c>
      <c r="D173" s="98" t="n">
        <f aca="false">LN(C173/C172)</f>
        <v>0.00275197972099333</v>
      </c>
      <c r="E173" s="106" t="n">
        <f aca="false">STDEV(D164:D173)*SQRT(trade_day)</f>
        <v>2.83161551829024</v>
      </c>
      <c r="G173" s="103" t="n">
        <f aca="false">IF(G$1="P",MAX(0,G$2-$C173),IF(G$1="C",MAX(0,$C173-G$2)))</f>
        <v>0</v>
      </c>
      <c r="H173" s="103" t="n">
        <f aca="false">IF(H$1="P",MAX(0,H$2-$C173),IF(H$1="C",MAX(0,$C173-H$2)))</f>
        <v>0</v>
      </c>
      <c r="I173" s="103" t="n">
        <f aca="false">IF(I$1="P",MAX(0,I$2-$C173),IF(I$1="C",MAX(0,$C173-I$2)))</f>
        <v>0.890000000000001</v>
      </c>
      <c r="J173" s="103" t="n">
        <f aca="false">IF(J$1="P",MAX(0,J$2-$C173),IF(J$1="C",MAX(0,$C173-J$2)))</f>
        <v>5.89</v>
      </c>
      <c r="K173" s="103" t="n">
        <f aca="false">IF(K$1="P",MAX(0,K$2-$C173),IF(K$1="C",MAX(0,$C173-K$2)))</f>
        <v>10.89</v>
      </c>
      <c r="L173" s="103" t="n">
        <f aca="false">IF(L$1="P",MAX(0,L$2-$C173),IF(L$1="C",MAX(0,$C173-L$2)))</f>
        <v>20.89</v>
      </c>
      <c r="M173" s="103" t="n">
        <f aca="false">IF(M$1="P",MAX(0,M$2-$C173),IF(M$1="C",MAX(0,$C173-M$2)))</f>
        <v>9.11</v>
      </c>
      <c r="N173" s="103" t="n">
        <f aca="false">IF(N$1="P",MAX(0,N$2-$C173),IF(N$1="C",MAX(0,$C173-N$2)))</f>
        <v>4.11</v>
      </c>
      <c r="O173" s="103" t="n">
        <f aca="false">IF(O$1="P",MAX(0,O$2-$C173),IF(O$1="C",MAX(0,$C173-O$2)))</f>
        <v>0</v>
      </c>
      <c r="P173" s="103" t="n">
        <f aca="false">IF(P$1="P",MAX(0,P$2-$C173),IF(P$1="C",MAX(0,$C173-P$2)))</f>
        <v>0</v>
      </c>
      <c r="Q173" s="103" t="n">
        <f aca="false">IF(Q$1="P",MAX(0,Q$2-$C173),IF(Q$1="C",MAX(0,$C173-Q$2)))</f>
        <v>0</v>
      </c>
      <c r="R173" s="103" t="n">
        <f aca="false">IF(R$1="P",MAX(0,R$2-$C173),IF(R$1="C",MAX(0,$C173-R$2)))</f>
        <v>0</v>
      </c>
      <c r="S173" s="103" t="n">
        <f aca="false">IF(S$1="P",MAX(0,S$2-$C173),IF(S$1="C",MAX(0,$C173-S$2)))</f>
        <v>0</v>
      </c>
      <c r="T173" s="104" t="n">
        <f aca="false">A173</f>
        <v>7</v>
      </c>
      <c r="U173" s="105" t="n">
        <f aca="false">VLOOKUP($B173,Gas!$B$3:$E$2506,2)</f>
        <v>2.34</v>
      </c>
      <c r="V173" s="46" t="n">
        <f aca="false">C173/U173</f>
        <v>12.4401709401709</v>
      </c>
    </row>
    <row r="174" customFormat="false" ht="12.75" hidden="false" customHeight="false" outlineLevel="0" collapsed="false">
      <c r="A174" s="95" t="n">
        <f aca="false">MONTH(B174)+(YEAR(B174)-1998)*12</f>
        <v>7</v>
      </c>
      <c r="B174" s="101" t="n">
        <v>35985</v>
      </c>
      <c r="C174" s="102" t="n">
        <v>28.78</v>
      </c>
      <c r="D174" s="98" t="n">
        <f aca="false">LN(C174/C173)</f>
        <v>-0.01140105629831</v>
      </c>
      <c r="E174" s="106" t="n">
        <f aca="false">STDEV(D165:D174)*SQRT(trade_day)</f>
        <v>2.80108343302835</v>
      </c>
      <c r="G174" s="103" t="n">
        <f aca="false">IF(G$1="P",MAX(0,G$2-$C174),IF(G$1="C",MAX(0,$C174-G$2)))</f>
        <v>0</v>
      </c>
      <c r="H174" s="103" t="n">
        <f aca="false">IF(H$1="P",MAX(0,H$2-$C174),IF(H$1="C",MAX(0,$C174-H$2)))</f>
        <v>0</v>
      </c>
      <c r="I174" s="103" t="n">
        <f aca="false">IF(I$1="P",MAX(0,I$2-$C174),IF(I$1="C",MAX(0,$C174-I$2)))</f>
        <v>1.22</v>
      </c>
      <c r="J174" s="103" t="n">
        <f aca="false">IF(J$1="P",MAX(0,J$2-$C174),IF(J$1="C",MAX(0,$C174-J$2)))</f>
        <v>6.22</v>
      </c>
      <c r="K174" s="103" t="n">
        <f aca="false">IF(K$1="P",MAX(0,K$2-$C174),IF(K$1="C",MAX(0,$C174-K$2)))</f>
        <v>11.22</v>
      </c>
      <c r="L174" s="103" t="n">
        <f aca="false">IF(L$1="P",MAX(0,L$2-$C174),IF(L$1="C",MAX(0,$C174-L$2)))</f>
        <v>21.22</v>
      </c>
      <c r="M174" s="103" t="n">
        <f aca="false">IF(M$1="P",MAX(0,M$2-$C174),IF(M$1="C",MAX(0,$C174-M$2)))</f>
        <v>8.78</v>
      </c>
      <c r="N174" s="103" t="n">
        <f aca="false">IF(N$1="P",MAX(0,N$2-$C174),IF(N$1="C",MAX(0,$C174-N$2)))</f>
        <v>3.78</v>
      </c>
      <c r="O174" s="103" t="n">
        <f aca="false">IF(O$1="P",MAX(0,O$2-$C174),IF(O$1="C",MAX(0,$C174-O$2)))</f>
        <v>0</v>
      </c>
      <c r="P174" s="103" t="n">
        <f aca="false">IF(P$1="P",MAX(0,P$2-$C174),IF(P$1="C",MAX(0,$C174-P$2)))</f>
        <v>0</v>
      </c>
      <c r="Q174" s="103" t="n">
        <f aca="false">IF(Q$1="P",MAX(0,Q$2-$C174),IF(Q$1="C",MAX(0,$C174-Q$2)))</f>
        <v>0</v>
      </c>
      <c r="R174" s="103" t="n">
        <f aca="false">IF(R$1="P",MAX(0,R$2-$C174),IF(R$1="C",MAX(0,$C174-R$2)))</f>
        <v>0</v>
      </c>
      <c r="S174" s="103" t="n">
        <f aca="false">IF(S$1="P",MAX(0,S$2-$C174),IF(S$1="C",MAX(0,$C174-S$2)))</f>
        <v>0</v>
      </c>
      <c r="T174" s="104" t="n">
        <f aca="false">A174</f>
        <v>7</v>
      </c>
      <c r="U174" s="105" t="n">
        <f aca="false">VLOOKUP($B174,Gas!$B$3:$E$2506,2)</f>
        <v>2.38</v>
      </c>
      <c r="V174" s="46" t="n">
        <f aca="false">C174/U174</f>
        <v>12.0924369747899</v>
      </c>
    </row>
    <row r="175" customFormat="false" ht="12.75" hidden="false" customHeight="false" outlineLevel="0" collapsed="false">
      <c r="A175" s="95" t="n">
        <f aca="false">MONTH(B175)+(YEAR(B175)-1998)*12</f>
        <v>7</v>
      </c>
      <c r="B175" s="101" t="n">
        <v>35986</v>
      </c>
      <c r="C175" s="102" t="n">
        <v>29.18</v>
      </c>
      <c r="D175" s="98" t="n">
        <f aca="false">LN(C175/C174)</f>
        <v>0.0138028416354177</v>
      </c>
      <c r="E175" s="106" t="n">
        <f aca="false">STDEV(D166:D175)*SQRT(trade_day)</f>
        <v>2.79784210884476</v>
      </c>
      <c r="G175" s="103" t="n">
        <f aca="false">IF(G$1="P",MAX(0,G$2-$C175),IF(G$1="C",MAX(0,$C175-G$2)))</f>
        <v>0</v>
      </c>
      <c r="H175" s="103" t="n">
        <f aca="false">IF(H$1="P",MAX(0,H$2-$C175),IF(H$1="C",MAX(0,$C175-H$2)))</f>
        <v>0</v>
      </c>
      <c r="I175" s="103" t="n">
        <f aca="false">IF(I$1="P",MAX(0,I$2-$C175),IF(I$1="C",MAX(0,$C175-I$2)))</f>
        <v>0.82</v>
      </c>
      <c r="J175" s="103" t="n">
        <f aca="false">IF(J$1="P",MAX(0,J$2-$C175),IF(J$1="C",MAX(0,$C175-J$2)))</f>
        <v>5.82</v>
      </c>
      <c r="K175" s="103" t="n">
        <f aca="false">IF(K$1="P",MAX(0,K$2-$C175),IF(K$1="C",MAX(0,$C175-K$2)))</f>
        <v>10.82</v>
      </c>
      <c r="L175" s="103" t="n">
        <f aca="false">IF(L$1="P",MAX(0,L$2-$C175),IF(L$1="C",MAX(0,$C175-L$2)))</f>
        <v>20.82</v>
      </c>
      <c r="M175" s="103" t="n">
        <f aca="false">IF(M$1="P",MAX(0,M$2-$C175),IF(M$1="C",MAX(0,$C175-M$2)))</f>
        <v>9.18</v>
      </c>
      <c r="N175" s="103" t="n">
        <f aca="false">IF(N$1="P",MAX(0,N$2-$C175),IF(N$1="C",MAX(0,$C175-N$2)))</f>
        <v>4.18</v>
      </c>
      <c r="O175" s="103" t="n">
        <f aca="false">IF(O$1="P",MAX(0,O$2-$C175),IF(O$1="C",MAX(0,$C175-O$2)))</f>
        <v>0</v>
      </c>
      <c r="P175" s="103" t="n">
        <f aca="false">IF(P$1="P",MAX(0,P$2-$C175),IF(P$1="C",MAX(0,$C175-P$2)))</f>
        <v>0</v>
      </c>
      <c r="Q175" s="103" t="n">
        <f aca="false">IF(Q$1="P",MAX(0,Q$2-$C175),IF(Q$1="C",MAX(0,$C175-Q$2)))</f>
        <v>0</v>
      </c>
      <c r="R175" s="103" t="n">
        <f aca="false">IF(R$1="P",MAX(0,R$2-$C175),IF(R$1="C",MAX(0,$C175-R$2)))</f>
        <v>0</v>
      </c>
      <c r="S175" s="103" t="n">
        <f aca="false">IF(S$1="P",MAX(0,S$2-$C175),IF(S$1="C",MAX(0,$C175-S$2)))</f>
        <v>0</v>
      </c>
      <c r="T175" s="104" t="n">
        <f aca="false">A175</f>
        <v>7</v>
      </c>
      <c r="U175" s="105" t="n">
        <f aca="false">VLOOKUP($B175,Gas!$B$3:$E$2506,2)</f>
        <v>2.37</v>
      </c>
      <c r="V175" s="46" t="n">
        <f aca="false">C175/U175</f>
        <v>12.3122362869198</v>
      </c>
    </row>
    <row r="176" customFormat="false" ht="12.75" hidden="false" customHeight="false" outlineLevel="0" collapsed="false">
      <c r="A176" s="95" t="n">
        <f aca="false">MONTH(B176)+(YEAR(B176)-1998)*12</f>
        <v>7</v>
      </c>
      <c r="B176" s="101" t="n">
        <v>35989</v>
      </c>
      <c r="C176" s="102" t="n">
        <v>30</v>
      </c>
      <c r="D176" s="98" t="n">
        <f aca="false">LN(C176/C175)</f>
        <v>0.0277138385675159</v>
      </c>
      <c r="E176" s="106" t="n">
        <f aca="false">STDEV(D167:D176)*SQRT(trade_day)</f>
        <v>2.19758872379888</v>
      </c>
      <c r="G176" s="103" t="n">
        <f aca="false">IF(G$1="P",MAX(0,G$2-$C176),IF(G$1="C",MAX(0,$C176-G$2)))</f>
        <v>0</v>
      </c>
      <c r="H176" s="103" t="n">
        <f aca="false">IF(H$1="P",MAX(0,H$2-$C176),IF(H$1="C",MAX(0,$C176-H$2)))</f>
        <v>0</v>
      </c>
      <c r="I176" s="103" t="n">
        <f aca="false">IF(I$1="P",MAX(0,I$2-$C176),IF(I$1="C",MAX(0,$C176-I$2)))</f>
        <v>0</v>
      </c>
      <c r="J176" s="103" t="n">
        <f aca="false">IF(J$1="P",MAX(0,J$2-$C176),IF(J$1="C",MAX(0,$C176-J$2)))</f>
        <v>5</v>
      </c>
      <c r="K176" s="103" t="n">
        <f aca="false">IF(K$1="P",MAX(0,K$2-$C176),IF(K$1="C",MAX(0,$C176-K$2)))</f>
        <v>10</v>
      </c>
      <c r="L176" s="103" t="n">
        <f aca="false">IF(L$1="P",MAX(0,L$2-$C176),IF(L$1="C",MAX(0,$C176-L$2)))</f>
        <v>20</v>
      </c>
      <c r="M176" s="103" t="n">
        <f aca="false">IF(M$1="P",MAX(0,M$2-$C176),IF(M$1="C",MAX(0,$C176-M$2)))</f>
        <v>10</v>
      </c>
      <c r="N176" s="103" t="n">
        <f aca="false">IF(N$1="P",MAX(0,N$2-$C176),IF(N$1="C",MAX(0,$C176-N$2)))</f>
        <v>5</v>
      </c>
      <c r="O176" s="103" t="n">
        <f aca="false">IF(O$1="P",MAX(0,O$2-$C176),IF(O$1="C",MAX(0,$C176-O$2)))</f>
        <v>0</v>
      </c>
      <c r="P176" s="103" t="n">
        <f aca="false">IF(P$1="P",MAX(0,P$2-$C176),IF(P$1="C",MAX(0,$C176-P$2)))</f>
        <v>0</v>
      </c>
      <c r="Q176" s="103" t="n">
        <f aca="false">IF(Q$1="P",MAX(0,Q$2-$C176),IF(Q$1="C",MAX(0,$C176-Q$2)))</f>
        <v>0</v>
      </c>
      <c r="R176" s="103" t="n">
        <f aca="false">IF(R$1="P",MAX(0,R$2-$C176),IF(R$1="C",MAX(0,$C176-R$2)))</f>
        <v>0</v>
      </c>
      <c r="S176" s="103" t="n">
        <f aca="false">IF(S$1="P",MAX(0,S$2-$C176),IF(S$1="C",MAX(0,$C176-S$2)))</f>
        <v>0</v>
      </c>
      <c r="T176" s="104" t="n">
        <f aca="false">A176</f>
        <v>7</v>
      </c>
      <c r="U176" s="105" t="n">
        <f aca="false">VLOOKUP($B176,Gas!$B$3:$E$2506,2)</f>
        <v>2.315</v>
      </c>
      <c r="V176" s="46" t="n">
        <f aca="false">C176/U176</f>
        <v>12.9589632829374</v>
      </c>
    </row>
    <row r="177" customFormat="false" ht="12.75" hidden="false" customHeight="false" outlineLevel="0" collapsed="false">
      <c r="A177" s="95" t="n">
        <f aca="false">MONTH(B177)+(YEAR(B177)-1998)*12</f>
        <v>7</v>
      </c>
      <c r="B177" s="101" t="n">
        <v>35990</v>
      </c>
      <c r="C177" s="102" t="n">
        <v>29.22</v>
      </c>
      <c r="D177" s="98" t="n">
        <f aca="false">LN(C177/C176)</f>
        <v>-0.026343975339602</v>
      </c>
      <c r="E177" s="106" t="n">
        <f aca="false">STDEV(D168:D177)*SQRT(trade_day)</f>
        <v>2.0964244527591</v>
      </c>
      <c r="G177" s="103" t="n">
        <f aca="false">IF(G$1="P",MAX(0,G$2-$C177),IF(G$1="C",MAX(0,$C177-G$2)))</f>
        <v>0</v>
      </c>
      <c r="H177" s="103" t="n">
        <f aca="false">IF(H$1="P",MAX(0,H$2-$C177),IF(H$1="C",MAX(0,$C177-H$2)))</f>
        <v>0</v>
      </c>
      <c r="I177" s="103" t="n">
        <f aca="false">IF(I$1="P",MAX(0,I$2-$C177),IF(I$1="C",MAX(0,$C177-I$2)))</f>
        <v>0.780000000000001</v>
      </c>
      <c r="J177" s="103" t="n">
        <f aca="false">IF(J$1="P",MAX(0,J$2-$C177),IF(J$1="C",MAX(0,$C177-J$2)))</f>
        <v>5.78</v>
      </c>
      <c r="K177" s="103" t="n">
        <f aca="false">IF(K$1="P",MAX(0,K$2-$C177),IF(K$1="C",MAX(0,$C177-K$2)))</f>
        <v>10.78</v>
      </c>
      <c r="L177" s="103" t="n">
        <f aca="false">IF(L$1="P",MAX(0,L$2-$C177),IF(L$1="C",MAX(0,$C177-L$2)))</f>
        <v>20.78</v>
      </c>
      <c r="M177" s="103" t="n">
        <f aca="false">IF(M$1="P",MAX(0,M$2-$C177),IF(M$1="C",MAX(0,$C177-M$2)))</f>
        <v>9.22</v>
      </c>
      <c r="N177" s="103" t="n">
        <f aca="false">IF(N$1="P",MAX(0,N$2-$C177),IF(N$1="C",MAX(0,$C177-N$2)))</f>
        <v>4.22</v>
      </c>
      <c r="O177" s="103" t="n">
        <f aca="false">IF(O$1="P",MAX(0,O$2-$C177),IF(O$1="C",MAX(0,$C177-O$2)))</f>
        <v>0</v>
      </c>
      <c r="P177" s="103" t="n">
        <f aca="false">IF(P$1="P",MAX(0,P$2-$C177),IF(P$1="C",MAX(0,$C177-P$2)))</f>
        <v>0</v>
      </c>
      <c r="Q177" s="103" t="n">
        <f aca="false">IF(Q$1="P",MAX(0,Q$2-$C177),IF(Q$1="C",MAX(0,$C177-Q$2)))</f>
        <v>0</v>
      </c>
      <c r="R177" s="103" t="n">
        <f aca="false">IF(R$1="P",MAX(0,R$2-$C177),IF(R$1="C",MAX(0,$C177-R$2)))</f>
        <v>0</v>
      </c>
      <c r="S177" s="103" t="n">
        <f aca="false">IF(S$1="P",MAX(0,S$2-$C177),IF(S$1="C",MAX(0,$C177-S$2)))</f>
        <v>0</v>
      </c>
      <c r="T177" s="104" t="n">
        <f aca="false">A177</f>
        <v>7</v>
      </c>
      <c r="U177" s="105" t="n">
        <f aca="false">VLOOKUP($B177,Gas!$B$3:$E$2506,2)</f>
        <v>2.275</v>
      </c>
      <c r="V177" s="46" t="n">
        <f aca="false">C177/U177</f>
        <v>12.843956043956</v>
      </c>
    </row>
    <row r="178" customFormat="false" ht="12.75" hidden="false" customHeight="false" outlineLevel="0" collapsed="false">
      <c r="A178" s="95" t="n">
        <f aca="false">MONTH(B178)+(YEAR(B178)-1998)*12</f>
        <v>7</v>
      </c>
      <c r="B178" s="101" t="n">
        <v>35991</v>
      </c>
      <c r="C178" s="102" t="n">
        <v>32</v>
      </c>
      <c r="D178" s="98" t="n">
        <f aca="false">LN(C178/C177)</f>
        <v>0.0908824964771731</v>
      </c>
      <c r="E178" s="106" t="n">
        <f aca="false">STDEV(D169:D178)*SQRT(trade_day)</f>
        <v>0.837924230177874</v>
      </c>
      <c r="G178" s="103" t="n">
        <f aca="false">IF(G$1="P",MAX(0,G$2-$C178),IF(G$1="C",MAX(0,$C178-G$2)))</f>
        <v>0</v>
      </c>
      <c r="H178" s="103" t="n">
        <f aca="false">IF(H$1="P",MAX(0,H$2-$C178),IF(H$1="C",MAX(0,$C178-H$2)))</f>
        <v>0</v>
      </c>
      <c r="I178" s="103" t="n">
        <f aca="false">IF(I$1="P",MAX(0,I$2-$C178),IF(I$1="C",MAX(0,$C178-I$2)))</f>
        <v>0</v>
      </c>
      <c r="J178" s="103" t="n">
        <f aca="false">IF(J$1="P",MAX(0,J$2-$C178),IF(J$1="C",MAX(0,$C178-J$2)))</f>
        <v>3</v>
      </c>
      <c r="K178" s="103" t="n">
        <f aca="false">IF(K$1="P",MAX(0,K$2-$C178),IF(K$1="C",MAX(0,$C178-K$2)))</f>
        <v>8</v>
      </c>
      <c r="L178" s="103" t="n">
        <f aca="false">IF(L$1="P",MAX(0,L$2-$C178),IF(L$1="C",MAX(0,$C178-L$2)))</f>
        <v>18</v>
      </c>
      <c r="M178" s="103" t="n">
        <f aca="false">IF(M$1="P",MAX(0,M$2-$C178),IF(M$1="C",MAX(0,$C178-M$2)))</f>
        <v>12</v>
      </c>
      <c r="N178" s="103" t="n">
        <f aca="false">IF(N$1="P",MAX(0,N$2-$C178),IF(N$1="C",MAX(0,$C178-N$2)))</f>
        <v>7</v>
      </c>
      <c r="O178" s="103" t="n">
        <f aca="false">IF(O$1="P",MAX(0,O$2-$C178),IF(O$1="C",MAX(0,$C178-O$2)))</f>
        <v>2</v>
      </c>
      <c r="P178" s="103" t="n">
        <f aca="false">IF(P$1="P",MAX(0,P$2-$C178),IF(P$1="C",MAX(0,$C178-P$2)))</f>
        <v>0</v>
      </c>
      <c r="Q178" s="103" t="n">
        <f aca="false">IF(Q$1="P",MAX(0,Q$2-$C178),IF(Q$1="C",MAX(0,$C178-Q$2)))</f>
        <v>0</v>
      </c>
      <c r="R178" s="103" t="n">
        <f aca="false">IF(R$1="P",MAX(0,R$2-$C178),IF(R$1="C",MAX(0,$C178-R$2)))</f>
        <v>0</v>
      </c>
      <c r="S178" s="103" t="n">
        <f aca="false">IF(S$1="P",MAX(0,S$2-$C178),IF(S$1="C",MAX(0,$C178-S$2)))</f>
        <v>0</v>
      </c>
      <c r="T178" s="104" t="n">
        <f aca="false">A178</f>
        <v>7</v>
      </c>
      <c r="U178" s="105" t="n">
        <f aca="false">VLOOKUP($B178,Gas!$B$3:$E$2506,2)</f>
        <v>2.235</v>
      </c>
      <c r="V178" s="46" t="n">
        <f aca="false">C178/U178</f>
        <v>14.3176733780761</v>
      </c>
    </row>
    <row r="179" customFormat="false" ht="12.75" hidden="false" customHeight="false" outlineLevel="0" collapsed="false">
      <c r="A179" s="95" t="n">
        <f aca="false">MONTH(B179)+(YEAR(B179)-1998)*12</f>
        <v>7</v>
      </c>
      <c r="B179" s="101" t="n">
        <v>35992</v>
      </c>
      <c r="C179" s="102" t="n">
        <v>35.16</v>
      </c>
      <c r="D179" s="98" t="n">
        <f aca="false">LN(C179/C178)</f>
        <v>0.0941731700172496</v>
      </c>
      <c r="E179" s="106" t="n">
        <f aca="false">STDEV(D170:D179)*SQRT(trade_day)</f>
        <v>0.921185666015914</v>
      </c>
      <c r="G179" s="103" t="n">
        <f aca="false">IF(G$1="P",MAX(0,G$2-$C179),IF(G$1="C",MAX(0,$C179-G$2)))</f>
        <v>0</v>
      </c>
      <c r="H179" s="103" t="n">
        <f aca="false">IF(H$1="P",MAX(0,H$2-$C179),IF(H$1="C",MAX(0,$C179-H$2)))</f>
        <v>0</v>
      </c>
      <c r="I179" s="103" t="n">
        <f aca="false">IF(I$1="P",MAX(0,I$2-$C179),IF(I$1="C",MAX(0,$C179-I$2)))</f>
        <v>0</v>
      </c>
      <c r="J179" s="103" t="n">
        <f aca="false">IF(J$1="P",MAX(0,J$2-$C179),IF(J$1="C",MAX(0,$C179-J$2)))</f>
        <v>0</v>
      </c>
      <c r="K179" s="103" t="n">
        <f aca="false">IF(K$1="P",MAX(0,K$2-$C179),IF(K$1="C",MAX(0,$C179-K$2)))</f>
        <v>4.84</v>
      </c>
      <c r="L179" s="103" t="n">
        <f aca="false">IF(L$1="P",MAX(0,L$2-$C179),IF(L$1="C",MAX(0,$C179-L$2)))</f>
        <v>14.84</v>
      </c>
      <c r="M179" s="103" t="n">
        <f aca="false">IF(M$1="P",MAX(0,M$2-$C179),IF(M$1="C",MAX(0,$C179-M$2)))</f>
        <v>15.16</v>
      </c>
      <c r="N179" s="103" t="n">
        <f aca="false">IF(N$1="P",MAX(0,N$2-$C179),IF(N$1="C",MAX(0,$C179-N$2)))</f>
        <v>10.16</v>
      </c>
      <c r="O179" s="103" t="n">
        <f aca="false">IF(O$1="P",MAX(0,O$2-$C179),IF(O$1="C",MAX(0,$C179-O$2)))</f>
        <v>5.16</v>
      </c>
      <c r="P179" s="103" t="n">
        <f aca="false">IF(P$1="P",MAX(0,P$2-$C179),IF(P$1="C",MAX(0,$C179-P$2)))</f>
        <v>0.159999999999997</v>
      </c>
      <c r="Q179" s="103" t="n">
        <f aca="false">IF(Q$1="P",MAX(0,Q$2-$C179),IF(Q$1="C",MAX(0,$C179-Q$2)))</f>
        <v>0</v>
      </c>
      <c r="R179" s="103" t="n">
        <f aca="false">IF(R$1="P",MAX(0,R$2-$C179),IF(R$1="C",MAX(0,$C179-R$2)))</f>
        <v>0</v>
      </c>
      <c r="S179" s="103" t="n">
        <f aca="false">IF(S$1="P",MAX(0,S$2-$C179),IF(S$1="C",MAX(0,$C179-S$2)))</f>
        <v>0</v>
      </c>
      <c r="T179" s="104" t="n">
        <f aca="false">A179</f>
        <v>7</v>
      </c>
      <c r="U179" s="105" t="n">
        <f aca="false">VLOOKUP($B179,Gas!$B$3:$E$2506,2)</f>
        <v>2.215</v>
      </c>
      <c r="V179" s="46" t="n">
        <f aca="false">C179/U179</f>
        <v>15.8735891647856</v>
      </c>
    </row>
    <row r="180" customFormat="false" ht="12.75" hidden="false" customHeight="false" outlineLevel="0" collapsed="false">
      <c r="A180" s="95" t="n">
        <f aca="false">MONTH(B180)+(YEAR(B180)-1998)*12</f>
        <v>7</v>
      </c>
      <c r="B180" s="101" t="n">
        <v>35993</v>
      </c>
      <c r="C180" s="102" t="n">
        <v>31.14</v>
      </c>
      <c r="D180" s="98" t="n">
        <f aca="false">LN(C180/C179)</f>
        <v>-0.121415906411124</v>
      </c>
      <c r="E180" s="106" t="n">
        <f aca="false">STDEV(D171:D180)*SQRT(trade_day)</f>
        <v>1.1458775137504</v>
      </c>
      <c r="G180" s="103" t="n">
        <f aca="false">IF(G$1="P",MAX(0,G$2-$C180),IF(G$1="C",MAX(0,$C180-G$2)))</f>
        <v>0</v>
      </c>
      <c r="H180" s="103" t="n">
        <f aca="false">IF(H$1="P",MAX(0,H$2-$C180),IF(H$1="C",MAX(0,$C180-H$2)))</f>
        <v>0</v>
      </c>
      <c r="I180" s="103" t="n">
        <f aca="false">IF(I$1="P",MAX(0,I$2-$C180),IF(I$1="C",MAX(0,$C180-I$2)))</f>
        <v>0</v>
      </c>
      <c r="J180" s="103" t="n">
        <f aca="false">IF(J$1="P",MAX(0,J$2-$C180),IF(J$1="C",MAX(0,$C180-J$2)))</f>
        <v>3.86</v>
      </c>
      <c r="K180" s="103" t="n">
        <f aca="false">IF(K$1="P",MAX(0,K$2-$C180),IF(K$1="C",MAX(0,$C180-K$2)))</f>
        <v>8.86</v>
      </c>
      <c r="L180" s="103" t="n">
        <f aca="false">IF(L$1="P",MAX(0,L$2-$C180),IF(L$1="C",MAX(0,$C180-L$2)))</f>
        <v>18.86</v>
      </c>
      <c r="M180" s="103" t="n">
        <f aca="false">IF(M$1="P",MAX(0,M$2-$C180),IF(M$1="C",MAX(0,$C180-M$2)))</f>
        <v>11.14</v>
      </c>
      <c r="N180" s="103" t="n">
        <f aca="false">IF(N$1="P",MAX(0,N$2-$C180),IF(N$1="C",MAX(0,$C180-N$2)))</f>
        <v>6.14</v>
      </c>
      <c r="O180" s="103" t="n">
        <f aca="false">IF(O$1="P",MAX(0,O$2-$C180),IF(O$1="C",MAX(0,$C180-O$2)))</f>
        <v>1.14</v>
      </c>
      <c r="P180" s="103" t="n">
        <f aca="false">IF(P$1="P",MAX(0,P$2-$C180),IF(P$1="C",MAX(0,$C180-P$2)))</f>
        <v>0</v>
      </c>
      <c r="Q180" s="103" t="n">
        <f aca="false">IF(Q$1="P",MAX(0,Q$2-$C180),IF(Q$1="C",MAX(0,$C180-Q$2)))</f>
        <v>0</v>
      </c>
      <c r="R180" s="103" t="n">
        <f aca="false">IF(R$1="P",MAX(0,R$2-$C180),IF(R$1="C",MAX(0,$C180-R$2)))</f>
        <v>0</v>
      </c>
      <c r="S180" s="103" t="n">
        <f aca="false">IF(S$1="P",MAX(0,S$2-$C180),IF(S$1="C",MAX(0,$C180-S$2)))</f>
        <v>0</v>
      </c>
      <c r="T180" s="104" t="n">
        <f aca="false">A180</f>
        <v>7</v>
      </c>
      <c r="U180" s="105" t="n">
        <f aca="false">VLOOKUP($B180,Gas!$B$3:$E$2506,2)</f>
        <v>2.145</v>
      </c>
      <c r="V180" s="46" t="n">
        <f aca="false">C180/U180</f>
        <v>14.5174825174825</v>
      </c>
    </row>
    <row r="181" customFormat="false" ht="12.75" hidden="false" customHeight="false" outlineLevel="0" collapsed="false">
      <c r="A181" s="95" t="n">
        <f aca="false">MONTH(B181)+(YEAR(B181)-1998)*12</f>
        <v>7</v>
      </c>
      <c r="B181" s="101" t="n">
        <v>35996</v>
      </c>
      <c r="C181" s="102" t="n">
        <v>34.07</v>
      </c>
      <c r="D181" s="98" t="n">
        <f aca="false">LN(C181/C180)</f>
        <v>0.0899240652670229</v>
      </c>
      <c r="E181" s="106" t="n">
        <f aca="false">STDEV(D172:D181)*SQRT(trade_day)</f>
        <v>1.05525876357734</v>
      </c>
      <c r="G181" s="103" t="n">
        <f aca="false">IF(G$1="P",MAX(0,G$2-$C181),IF(G$1="C",MAX(0,$C181-G$2)))</f>
        <v>0</v>
      </c>
      <c r="H181" s="103" t="n">
        <f aca="false">IF(H$1="P",MAX(0,H$2-$C181),IF(H$1="C",MAX(0,$C181-H$2)))</f>
        <v>0</v>
      </c>
      <c r="I181" s="103" t="n">
        <f aca="false">IF(I$1="P",MAX(0,I$2-$C181),IF(I$1="C",MAX(0,$C181-I$2)))</f>
        <v>0</v>
      </c>
      <c r="J181" s="103" t="n">
        <f aca="false">IF(J$1="P",MAX(0,J$2-$C181),IF(J$1="C",MAX(0,$C181-J$2)))</f>
        <v>0.93</v>
      </c>
      <c r="K181" s="103" t="n">
        <f aca="false">IF(K$1="P",MAX(0,K$2-$C181),IF(K$1="C",MAX(0,$C181-K$2)))</f>
        <v>5.93</v>
      </c>
      <c r="L181" s="103" t="n">
        <f aca="false">IF(L$1="P",MAX(0,L$2-$C181),IF(L$1="C",MAX(0,$C181-L$2)))</f>
        <v>15.93</v>
      </c>
      <c r="M181" s="103" t="n">
        <f aca="false">IF(M$1="P",MAX(0,M$2-$C181),IF(M$1="C",MAX(0,$C181-M$2)))</f>
        <v>14.07</v>
      </c>
      <c r="N181" s="103" t="n">
        <f aca="false">IF(N$1="P",MAX(0,N$2-$C181),IF(N$1="C",MAX(0,$C181-N$2)))</f>
        <v>9.07</v>
      </c>
      <c r="O181" s="103" t="n">
        <f aca="false">IF(O$1="P",MAX(0,O$2-$C181),IF(O$1="C",MAX(0,$C181-O$2)))</f>
        <v>4.07</v>
      </c>
      <c r="P181" s="103" t="n">
        <f aca="false">IF(P$1="P",MAX(0,P$2-$C181),IF(P$1="C",MAX(0,$C181-P$2)))</f>
        <v>0</v>
      </c>
      <c r="Q181" s="103" t="n">
        <f aca="false">IF(Q$1="P",MAX(0,Q$2-$C181),IF(Q$1="C",MAX(0,$C181-Q$2)))</f>
        <v>0</v>
      </c>
      <c r="R181" s="103" t="n">
        <f aca="false">IF(R$1="P",MAX(0,R$2-$C181),IF(R$1="C",MAX(0,$C181-R$2)))</f>
        <v>0</v>
      </c>
      <c r="S181" s="103" t="n">
        <f aca="false">IF(S$1="P",MAX(0,S$2-$C181),IF(S$1="C",MAX(0,$C181-S$2)))</f>
        <v>0</v>
      </c>
      <c r="T181" s="104" t="n">
        <f aca="false">A181</f>
        <v>7</v>
      </c>
      <c r="U181" s="105" t="n">
        <f aca="false">VLOOKUP($B181,Gas!$B$3:$E$2506,2)</f>
        <v>2.155</v>
      </c>
      <c r="V181" s="46" t="n">
        <f aca="false">C181/U181</f>
        <v>15.8097447795824</v>
      </c>
    </row>
    <row r="182" customFormat="false" ht="12.75" hidden="false" customHeight="false" outlineLevel="0" collapsed="false">
      <c r="A182" s="95" t="n">
        <f aca="false">MONTH(B182)+(YEAR(B182)-1998)*12</f>
        <v>7</v>
      </c>
      <c r="B182" s="101" t="n">
        <v>35997</v>
      </c>
      <c r="C182" s="102" t="n">
        <v>33.88</v>
      </c>
      <c r="D182" s="98" t="n">
        <f aca="false">LN(C182/C181)</f>
        <v>-0.00559236188902144</v>
      </c>
      <c r="E182" s="106" t="n">
        <f aca="false">STDEV(D173:D182)*SQRT(trade_day)</f>
        <v>1.04603634064308</v>
      </c>
      <c r="G182" s="103" t="n">
        <f aca="false">IF(G$1="P",MAX(0,G$2-$C182),IF(G$1="C",MAX(0,$C182-G$2)))</f>
        <v>0</v>
      </c>
      <c r="H182" s="103" t="n">
        <f aca="false">IF(H$1="P",MAX(0,H$2-$C182),IF(H$1="C",MAX(0,$C182-H$2)))</f>
        <v>0</v>
      </c>
      <c r="I182" s="103" t="n">
        <f aca="false">IF(I$1="P",MAX(0,I$2-$C182),IF(I$1="C",MAX(0,$C182-I$2)))</f>
        <v>0</v>
      </c>
      <c r="J182" s="103" t="n">
        <f aca="false">IF(J$1="P",MAX(0,J$2-$C182),IF(J$1="C",MAX(0,$C182-J$2)))</f>
        <v>1.12</v>
      </c>
      <c r="K182" s="103" t="n">
        <f aca="false">IF(K$1="P",MAX(0,K$2-$C182),IF(K$1="C",MAX(0,$C182-K$2)))</f>
        <v>6.12</v>
      </c>
      <c r="L182" s="103" t="n">
        <f aca="false">IF(L$1="P",MAX(0,L$2-$C182),IF(L$1="C",MAX(0,$C182-L$2)))</f>
        <v>16.12</v>
      </c>
      <c r="M182" s="103" t="n">
        <f aca="false">IF(M$1="P",MAX(0,M$2-$C182),IF(M$1="C",MAX(0,$C182-M$2)))</f>
        <v>13.88</v>
      </c>
      <c r="N182" s="103" t="n">
        <f aca="false">IF(N$1="P",MAX(0,N$2-$C182),IF(N$1="C",MAX(0,$C182-N$2)))</f>
        <v>8.88</v>
      </c>
      <c r="O182" s="103" t="n">
        <f aca="false">IF(O$1="P",MAX(0,O$2-$C182),IF(O$1="C",MAX(0,$C182-O$2)))</f>
        <v>3.88</v>
      </c>
      <c r="P182" s="103" t="n">
        <f aca="false">IF(P$1="P",MAX(0,P$2-$C182),IF(P$1="C",MAX(0,$C182-P$2)))</f>
        <v>0</v>
      </c>
      <c r="Q182" s="103" t="n">
        <f aca="false">IF(Q$1="P",MAX(0,Q$2-$C182),IF(Q$1="C",MAX(0,$C182-Q$2)))</f>
        <v>0</v>
      </c>
      <c r="R182" s="103" t="n">
        <f aca="false">IF(R$1="P",MAX(0,R$2-$C182),IF(R$1="C",MAX(0,$C182-R$2)))</f>
        <v>0</v>
      </c>
      <c r="S182" s="103" t="n">
        <f aca="false">IF(S$1="P",MAX(0,S$2-$C182),IF(S$1="C",MAX(0,$C182-S$2)))</f>
        <v>0</v>
      </c>
      <c r="T182" s="104" t="n">
        <f aca="false">A182</f>
        <v>7</v>
      </c>
      <c r="U182" s="105" t="n">
        <f aca="false">VLOOKUP($B182,Gas!$B$3:$E$2506,2)</f>
        <v>2.18</v>
      </c>
      <c r="V182" s="46" t="n">
        <f aca="false">C182/U182</f>
        <v>15.5412844036697</v>
      </c>
    </row>
    <row r="183" customFormat="false" ht="12.75" hidden="false" customHeight="false" outlineLevel="0" collapsed="false">
      <c r="A183" s="95" t="n">
        <f aca="false">MONTH(B183)+(YEAR(B183)-1998)*12</f>
        <v>7</v>
      </c>
      <c r="B183" s="101" t="n">
        <v>35998</v>
      </c>
      <c r="C183" s="102" t="n">
        <v>36.57</v>
      </c>
      <c r="D183" s="98" t="n">
        <f aca="false">LN(C183/C182)</f>
        <v>0.0764033623774361</v>
      </c>
      <c r="E183" s="106" t="n">
        <f aca="false">STDEV(D174:D183)*SQRT(trade_day)</f>
        <v>1.08528804782881</v>
      </c>
      <c r="G183" s="103" t="n">
        <f aca="false">IF(G$1="P",MAX(0,G$2-$C183),IF(G$1="C",MAX(0,$C183-G$2)))</f>
        <v>0</v>
      </c>
      <c r="H183" s="103" t="n">
        <f aca="false">IF(H$1="P",MAX(0,H$2-$C183),IF(H$1="C",MAX(0,$C183-H$2)))</f>
        <v>0</v>
      </c>
      <c r="I183" s="103" t="n">
        <f aca="false">IF(I$1="P",MAX(0,I$2-$C183),IF(I$1="C",MAX(0,$C183-I$2)))</f>
        <v>0</v>
      </c>
      <c r="J183" s="103" t="n">
        <f aca="false">IF(J$1="P",MAX(0,J$2-$C183),IF(J$1="C",MAX(0,$C183-J$2)))</f>
        <v>0</v>
      </c>
      <c r="K183" s="103" t="n">
        <f aca="false">IF(K$1="P",MAX(0,K$2-$C183),IF(K$1="C",MAX(0,$C183-K$2)))</f>
        <v>3.43</v>
      </c>
      <c r="L183" s="103" t="n">
        <f aca="false">IF(L$1="P",MAX(0,L$2-$C183),IF(L$1="C",MAX(0,$C183-L$2)))</f>
        <v>13.43</v>
      </c>
      <c r="M183" s="103" t="n">
        <f aca="false">IF(M$1="P",MAX(0,M$2-$C183),IF(M$1="C",MAX(0,$C183-M$2)))</f>
        <v>16.57</v>
      </c>
      <c r="N183" s="103" t="n">
        <f aca="false">IF(N$1="P",MAX(0,N$2-$C183),IF(N$1="C",MAX(0,$C183-N$2)))</f>
        <v>11.57</v>
      </c>
      <c r="O183" s="103" t="n">
        <f aca="false">IF(O$1="P",MAX(0,O$2-$C183),IF(O$1="C",MAX(0,$C183-O$2)))</f>
        <v>6.57</v>
      </c>
      <c r="P183" s="103" t="n">
        <f aca="false">IF(P$1="P",MAX(0,P$2-$C183),IF(P$1="C",MAX(0,$C183-P$2)))</f>
        <v>1.57</v>
      </c>
      <c r="Q183" s="103" t="n">
        <f aca="false">IF(Q$1="P",MAX(0,Q$2-$C183),IF(Q$1="C",MAX(0,$C183-Q$2)))</f>
        <v>0</v>
      </c>
      <c r="R183" s="103" t="n">
        <f aca="false">IF(R$1="P",MAX(0,R$2-$C183),IF(R$1="C",MAX(0,$C183-R$2)))</f>
        <v>0</v>
      </c>
      <c r="S183" s="103" t="n">
        <f aca="false">IF(S$1="P",MAX(0,S$2-$C183),IF(S$1="C",MAX(0,$C183-S$2)))</f>
        <v>0</v>
      </c>
      <c r="T183" s="104" t="n">
        <f aca="false">A183</f>
        <v>7</v>
      </c>
      <c r="U183" s="105" t="n">
        <f aca="false">VLOOKUP($B183,Gas!$B$3:$E$2506,2)</f>
        <v>2.07</v>
      </c>
      <c r="V183" s="46" t="n">
        <f aca="false">C183/U183</f>
        <v>17.6666666666667</v>
      </c>
    </row>
    <row r="184" customFormat="false" ht="12.75" hidden="false" customHeight="false" outlineLevel="0" collapsed="false">
      <c r="A184" s="95" t="n">
        <f aca="false">MONTH(B184)+(YEAR(B184)-1998)*12</f>
        <v>7</v>
      </c>
      <c r="B184" s="101" t="n">
        <v>35999</v>
      </c>
      <c r="C184" s="102" t="n">
        <v>39.23</v>
      </c>
      <c r="D184" s="98" t="n">
        <f aca="false">LN(C184/C183)</f>
        <v>0.0702135280601712</v>
      </c>
      <c r="E184" s="106" t="n">
        <f aca="false">STDEV(D175:D184)*SQRT(trade_day)</f>
        <v>1.09052040007204</v>
      </c>
      <c r="G184" s="103" t="n">
        <f aca="false">IF(G$1="P",MAX(0,G$2-$C184),IF(G$1="C",MAX(0,$C184-G$2)))</f>
        <v>0</v>
      </c>
      <c r="H184" s="103" t="n">
        <f aca="false">IF(H$1="P",MAX(0,H$2-$C184),IF(H$1="C",MAX(0,$C184-H$2)))</f>
        <v>0</v>
      </c>
      <c r="I184" s="103" t="n">
        <f aca="false">IF(I$1="P",MAX(0,I$2-$C184),IF(I$1="C",MAX(0,$C184-I$2)))</f>
        <v>0</v>
      </c>
      <c r="J184" s="103" t="n">
        <f aca="false">IF(J$1="P",MAX(0,J$2-$C184),IF(J$1="C",MAX(0,$C184-J$2)))</f>
        <v>0</v>
      </c>
      <c r="K184" s="103" t="n">
        <f aca="false">IF(K$1="P",MAX(0,K$2-$C184),IF(K$1="C",MAX(0,$C184-K$2)))</f>
        <v>0.770000000000003</v>
      </c>
      <c r="L184" s="103" t="n">
        <f aca="false">IF(L$1="P",MAX(0,L$2-$C184),IF(L$1="C",MAX(0,$C184-L$2)))</f>
        <v>10.77</v>
      </c>
      <c r="M184" s="103" t="n">
        <f aca="false">IF(M$1="P",MAX(0,M$2-$C184),IF(M$1="C",MAX(0,$C184-M$2)))</f>
        <v>19.23</v>
      </c>
      <c r="N184" s="103" t="n">
        <f aca="false">IF(N$1="P",MAX(0,N$2-$C184),IF(N$1="C",MAX(0,$C184-N$2)))</f>
        <v>14.23</v>
      </c>
      <c r="O184" s="103" t="n">
        <f aca="false">IF(O$1="P",MAX(0,O$2-$C184),IF(O$1="C",MAX(0,$C184-O$2)))</f>
        <v>9.23</v>
      </c>
      <c r="P184" s="103" t="n">
        <f aca="false">IF(P$1="P",MAX(0,P$2-$C184),IF(P$1="C",MAX(0,$C184-P$2)))</f>
        <v>4.23</v>
      </c>
      <c r="Q184" s="103" t="n">
        <f aca="false">IF(Q$1="P",MAX(0,Q$2-$C184),IF(Q$1="C",MAX(0,$C184-Q$2)))</f>
        <v>0</v>
      </c>
      <c r="R184" s="103" t="n">
        <f aca="false">IF(R$1="P",MAX(0,R$2-$C184),IF(R$1="C",MAX(0,$C184-R$2)))</f>
        <v>0</v>
      </c>
      <c r="S184" s="103" t="n">
        <f aca="false">IF(S$1="P",MAX(0,S$2-$C184),IF(S$1="C",MAX(0,$C184-S$2)))</f>
        <v>0</v>
      </c>
      <c r="T184" s="104" t="n">
        <f aca="false">A184</f>
        <v>7</v>
      </c>
      <c r="U184" s="105" t="n">
        <f aca="false">VLOOKUP($B184,Gas!$B$3:$E$2506,2)</f>
        <v>2.005</v>
      </c>
      <c r="V184" s="46" t="n">
        <f aca="false">C184/U184</f>
        <v>19.5660847880299</v>
      </c>
    </row>
    <row r="185" customFormat="false" ht="12.75" hidden="false" customHeight="false" outlineLevel="0" collapsed="false">
      <c r="A185" s="95" t="n">
        <f aca="false">MONTH(B185)+(YEAR(B185)-1998)*12</f>
        <v>7</v>
      </c>
      <c r="B185" s="101" t="n">
        <v>36000</v>
      </c>
      <c r="C185" s="102" t="n">
        <v>31.44</v>
      </c>
      <c r="D185" s="98" t="n">
        <f aca="false">LN(C185/C184)</f>
        <v>-0.221360792660455</v>
      </c>
      <c r="E185" s="106" t="n">
        <f aca="false">STDEV(D176:D185)*SQRT(trade_day)</f>
        <v>1.67216797581213</v>
      </c>
      <c r="G185" s="103" t="n">
        <f aca="false">IF(G$1="P",MAX(0,G$2-$C185),IF(G$1="C",MAX(0,$C185-G$2)))</f>
        <v>0</v>
      </c>
      <c r="H185" s="103" t="n">
        <f aca="false">IF(H$1="P",MAX(0,H$2-$C185),IF(H$1="C",MAX(0,$C185-H$2)))</f>
        <v>0</v>
      </c>
      <c r="I185" s="103" t="n">
        <f aca="false">IF(I$1="P",MAX(0,I$2-$C185),IF(I$1="C",MAX(0,$C185-I$2)))</f>
        <v>0</v>
      </c>
      <c r="J185" s="103" t="n">
        <f aca="false">IF(J$1="P",MAX(0,J$2-$C185),IF(J$1="C",MAX(0,$C185-J$2)))</f>
        <v>3.56</v>
      </c>
      <c r="K185" s="103" t="n">
        <f aca="false">IF(K$1="P",MAX(0,K$2-$C185),IF(K$1="C",MAX(0,$C185-K$2)))</f>
        <v>8.56</v>
      </c>
      <c r="L185" s="103" t="n">
        <f aca="false">IF(L$1="P",MAX(0,L$2-$C185),IF(L$1="C",MAX(0,$C185-L$2)))</f>
        <v>18.56</v>
      </c>
      <c r="M185" s="103" t="n">
        <f aca="false">IF(M$1="P",MAX(0,M$2-$C185),IF(M$1="C",MAX(0,$C185-M$2)))</f>
        <v>11.44</v>
      </c>
      <c r="N185" s="103" t="n">
        <f aca="false">IF(N$1="P",MAX(0,N$2-$C185),IF(N$1="C",MAX(0,$C185-N$2)))</f>
        <v>6.44</v>
      </c>
      <c r="O185" s="103" t="n">
        <f aca="false">IF(O$1="P",MAX(0,O$2-$C185),IF(O$1="C",MAX(0,$C185-O$2)))</f>
        <v>1.44</v>
      </c>
      <c r="P185" s="103" t="n">
        <f aca="false">IF(P$1="P",MAX(0,P$2-$C185),IF(P$1="C",MAX(0,$C185-P$2)))</f>
        <v>0</v>
      </c>
      <c r="Q185" s="103" t="n">
        <f aca="false">IF(Q$1="P",MAX(0,Q$2-$C185),IF(Q$1="C",MAX(0,$C185-Q$2)))</f>
        <v>0</v>
      </c>
      <c r="R185" s="103" t="n">
        <f aca="false">IF(R$1="P",MAX(0,R$2-$C185),IF(R$1="C",MAX(0,$C185-R$2)))</f>
        <v>0</v>
      </c>
      <c r="S185" s="103" t="n">
        <f aca="false">IF(S$1="P",MAX(0,S$2-$C185),IF(S$1="C",MAX(0,$C185-S$2)))</f>
        <v>0</v>
      </c>
      <c r="T185" s="104" t="n">
        <f aca="false">A185</f>
        <v>7</v>
      </c>
      <c r="U185" s="105" t="n">
        <f aca="false">VLOOKUP($B185,Gas!$B$3:$E$2506,2)</f>
        <v>1.985</v>
      </c>
      <c r="V185" s="46" t="n">
        <f aca="false">C185/U185</f>
        <v>15.8387909319899</v>
      </c>
    </row>
    <row r="186" customFormat="false" ht="12.75" hidden="false" customHeight="false" outlineLevel="0" collapsed="false">
      <c r="A186" s="95" t="n">
        <f aca="false">MONTH(B186)+(YEAR(B186)-1998)*12</f>
        <v>7</v>
      </c>
      <c r="B186" s="101" t="n">
        <v>36003</v>
      </c>
      <c r="C186" s="102" t="n">
        <v>29.63</v>
      </c>
      <c r="D186" s="98" t="n">
        <f aca="false">LN(C186/C185)</f>
        <v>-0.059293605975532</v>
      </c>
      <c r="E186" s="106" t="n">
        <f aca="false">STDEV(D177:D186)*SQRT(trade_day)</f>
        <v>1.69926453201284</v>
      </c>
      <c r="G186" s="103" t="n">
        <f aca="false">IF(G$1="P",MAX(0,G$2-$C186),IF(G$1="C",MAX(0,$C186-G$2)))</f>
        <v>0</v>
      </c>
      <c r="H186" s="103" t="n">
        <f aca="false">IF(H$1="P",MAX(0,H$2-$C186),IF(H$1="C",MAX(0,$C186-H$2)))</f>
        <v>0</v>
      </c>
      <c r="I186" s="103" t="n">
        <f aca="false">IF(I$1="P",MAX(0,I$2-$C186),IF(I$1="C",MAX(0,$C186-I$2)))</f>
        <v>0.370000000000001</v>
      </c>
      <c r="J186" s="103" t="n">
        <f aca="false">IF(J$1="P",MAX(0,J$2-$C186),IF(J$1="C",MAX(0,$C186-J$2)))</f>
        <v>5.37</v>
      </c>
      <c r="K186" s="103" t="n">
        <f aca="false">IF(K$1="P",MAX(0,K$2-$C186),IF(K$1="C",MAX(0,$C186-K$2)))</f>
        <v>10.37</v>
      </c>
      <c r="L186" s="103" t="n">
        <f aca="false">IF(L$1="P",MAX(0,L$2-$C186),IF(L$1="C",MAX(0,$C186-L$2)))</f>
        <v>20.37</v>
      </c>
      <c r="M186" s="103" t="n">
        <f aca="false">IF(M$1="P",MAX(0,M$2-$C186),IF(M$1="C",MAX(0,$C186-M$2)))</f>
        <v>9.63</v>
      </c>
      <c r="N186" s="103" t="n">
        <f aca="false">IF(N$1="P",MAX(0,N$2-$C186),IF(N$1="C",MAX(0,$C186-N$2)))</f>
        <v>4.63</v>
      </c>
      <c r="O186" s="103" t="n">
        <f aca="false">IF(O$1="P",MAX(0,O$2-$C186),IF(O$1="C",MAX(0,$C186-O$2)))</f>
        <v>0</v>
      </c>
      <c r="P186" s="103" t="n">
        <f aca="false">IF(P$1="P",MAX(0,P$2-$C186),IF(P$1="C",MAX(0,$C186-P$2)))</f>
        <v>0</v>
      </c>
      <c r="Q186" s="103" t="n">
        <f aca="false">IF(Q$1="P",MAX(0,Q$2-$C186),IF(Q$1="C",MAX(0,$C186-Q$2)))</f>
        <v>0</v>
      </c>
      <c r="R186" s="103" t="n">
        <f aca="false">IF(R$1="P",MAX(0,R$2-$C186),IF(R$1="C",MAX(0,$C186-R$2)))</f>
        <v>0</v>
      </c>
      <c r="S186" s="103" t="n">
        <f aca="false">IF(S$1="P",MAX(0,S$2-$C186),IF(S$1="C",MAX(0,$C186-S$2)))</f>
        <v>0</v>
      </c>
      <c r="T186" s="104" t="n">
        <f aca="false">A186</f>
        <v>7</v>
      </c>
      <c r="U186" s="105" t="n">
        <f aca="false">VLOOKUP($B186,Gas!$B$3:$E$2506,2)</f>
        <v>1.965</v>
      </c>
      <c r="V186" s="46" t="n">
        <f aca="false">C186/U186</f>
        <v>15.0788804071247</v>
      </c>
    </row>
    <row r="187" customFormat="false" ht="12.75" hidden="false" customHeight="false" outlineLevel="0" collapsed="false">
      <c r="A187" s="95" t="n">
        <f aca="false">MONTH(B187)+(YEAR(B187)-1998)*12</f>
        <v>7</v>
      </c>
      <c r="B187" s="101" t="n">
        <v>36004</v>
      </c>
      <c r="C187" s="102" t="n">
        <v>29.47</v>
      </c>
      <c r="D187" s="98" t="n">
        <f aca="false">LN(C187/C186)</f>
        <v>-0.00541456483587048</v>
      </c>
      <c r="E187" s="106" t="n">
        <f aca="false">STDEV(D178:D187)*SQRT(trade_day)</f>
        <v>1.69388978328825</v>
      </c>
      <c r="G187" s="103" t="n">
        <f aca="false">IF(G$1="P",MAX(0,G$2-$C187),IF(G$1="C",MAX(0,$C187-G$2)))</f>
        <v>0</v>
      </c>
      <c r="H187" s="103" t="n">
        <f aca="false">IF(H$1="P",MAX(0,H$2-$C187),IF(H$1="C",MAX(0,$C187-H$2)))</f>
        <v>0</v>
      </c>
      <c r="I187" s="103" t="n">
        <f aca="false">IF(I$1="P",MAX(0,I$2-$C187),IF(I$1="C",MAX(0,$C187-I$2)))</f>
        <v>0.530000000000001</v>
      </c>
      <c r="J187" s="103" t="n">
        <f aca="false">IF(J$1="P",MAX(0,J$2-$C187),IF(J$1="C",MAX(0,$C187-J$2)))</f>
        <v>5.53</v>
      </c>
      <c r="K187" s="103" t="n">
        <f aca="false">IF(K$1="P",MAX(0,K$2-$C187),IF(K$1="C",MAX(0,$C187-K$2)))</f>
        <v>10.53</v>
      </c>
      <c r="L187" s="103" t="n">
        <f aca="false">IF(L$1="P",MAX(0,L$2-$C187),IF(L$1="C",MAX(0,$C187-L$2)))</f>
        <v>20.53</v>
      </c>
      <c r="M187" s="103" t="n">
        <f aca="false">IF(M$1="P",MAX(0,M$2-$C187),IF(M$1="C",MAX(0,$C187-M$2)))</f>
        <v>9.47</v>
      </c>
      <c r="N187" s="103" t="n">
        <f aca="false">IF(N$1="P",MAX(0,N$2-$C187),IF(N$1="C",MAX(0,$C187-N$2)))</f>
        <v>4.47</v>
      </c>
      <c r="O187" s="103" t="n">
        <f aca="false">IF(O$1="P",MAX(0,O$2-$C187),IF(O$1="C",MAX(0,$C187-O$2)))</f>
        <v>0</v>
      </c>
      <c r="P187" s="103" t="n">
        <f aca="false">IF(P$1="P",MAX(0,P$2-$C187),IF(P$1="C",MAX(0,$C187-P$2)))</f>
        <v>0</v>
      </c>
      <c r="Q187" s="103" t="n">
        <f aca="false">IF(Q$1="P",MAX(0,Q$2-$C187),IF(Q$1="C",MAX(0,$C187-Q$2)))</f>
        <v>0</v>
      </c>
      <c r="R187" s="103" t="n">
        <f aca="false">IF(R$1="P",MAX(0,R$2-$C187),IF(R$1="C",MAX(0,$C187-R$2)))</f>
        <v>0</v>
      </c>
      <c r="S187" s="103" t="n">
        <f aca="false">IF(S$1="P",MAX(0,S$2-$C187),IF(S$1="C",MAX(0,$C187-S$2)))</f>
        <v>0</v>
      </c>
      <c r="T187" s="104" t="n">
        <f aca="false">A187</f>
        <v>7</v>
      </c>
      <c r="U187" s="105" t="n">
        <f aca="false">VLOOKUP($B187,Gas!$B$3:$E$2506,2)</f>
        <v>2.005</v>
      </c>
      <c r="V187" s="46" t="n">
        <f aca="false">C187/U187</f>
        <v>14.6982543640898</v>
      </c>
    </row>
    <row r="188" customFormat="false" ht="12.75" hidden="false" customHeight="false" outlineLevel="0" collapsed="false">
      <c r="A188" s="95" t="n">
        <f aca="false">MONTH(B188)+(YEAR(B188)-1998)*12</f>
        <v>7</v>
      </c>
      <c r="B188" s="101" t="n">
        <v>36005</v>
      </c>
      <c r="C188" s="102" t="n">
        <v>30.17</v>
      </c>
      <c r="D188" s="98" t="n">
        <f aca="false">LN(C188/C187)</f>
        <v>0.0234752564213665</v>
      </c>
      <c r="E188" s="106" t="n">
        <f aca="false">STDEV(D179:D188)*SQRT(trade_day)</f>
        <v>1.62656243810101</v>
      </c>
      <c r="G188" s="103" t="n">
        <f aca="false">IF(G$1="P",MAX(0,G$2-$C188),IF(G$1="C",MAX(0,$C188-G$2)))</f>
        <v>0</v>
      </c>
      <c r="H188" s="103" t="n">
        <f aca="false">IF(H$1="P",MAX(0,H$2-$C188),IF(H$1="C",MAX(0,$C188-H$2)))</f>
        <v>0</v>
      </c>
      <c r="I188" s="103" t="n">
        <f aca="false">IF(I$1="P",MAX(0,I$2-$C188),IF(I$1="C",MAX(0,$C188-I$2)))</f>
        <v>0</v>
      </c>
      <c r="J188" s="103" t="n">
        <f aca="false">IF(J$1="P",MAX(0,J$2-$C188),IF(J$1="C",MAX(0,$C188-J$2)))</f>
        <v>4.83</v>
      </c>
      <c r="K188" s="103" t="n">
        <f aca="false">IF(K$1="P",MAX(0,K$2-$C188),IF(K$1="C",MAX(0,$C188-K$2)))</f>
        <v>9.83</v>
      </c>
      <c r="L188" s="103" t="n">
        <f aca="false">IF(L$1="P",MAX(0,L$2-$C188),IF(L$1="C",MAX(0,$C188-L$2)))</f>
        <v>19.83</v>
      </c>
      <c r="M188" s="103" t="n">
        <f aca="false">IF(M$1="P",MAX(0,M$2-$C188),IF(M$1="C",MAX(0,$C188-M$2)))</f>
        <v>10.17</v>
      </c>
      <c r="N188" s="103" t="n">
        <f aca="false">IF(N$1="P",MAX(0,N$2-$C188),IF(N$1="C",MAX(0,$C188-N$2)))</f>
        <v>5.17</v>
      </c>
      <c r="O188" s="103" t="n">
        <f aca="false">IF(O$1="P",MAX(0,O$2-$C188),IF(O$1="C",MAX(0,$C188-O$2)))</f>
        <v>0.170000000000002</v>
      </c>
      <c r="P188" s="103" t="n">
        <f aca="false">IF(P$1="P",MAX(0,P$2-$C188),IF(P$1="C",MAX(0,$C188-P$2)))</f>
        <v>0</v>
      </c>
      <c r="Q188" s="103" t="n">
        <f aca="false">IF(Q$1="P",MAX(0,Q$2-$C188),IF(Q$1="C",MAX(0,$C188-Q$2)))</f>
        <v>0</v>
      </c>
      <c r="R188" s="103" t="n">
        <f aca="false">IF(R$1="P",MAX(0,R$2-$C188),IF(R$1="C",MAX(0,$C188-R$2)))</f>
        <v>0</v>
      </c>
      <c r="S188" s="103" t="n">
        <f aca="false">IF(S$1="P",MAX(0,S$2-$C188),IF(S$1="C",MAX(0,$C188-S$2)))</f>
        <v>0</v>
      </c>
      <c r="T188" s="104" t="n">
        <f aca="false">A188</f>
        <v>7</v>
      </c>
      <c r="U188" s="105" t="n">
        <f aca="false">VLOOKUP($B188,Gas!$B$3:$E$2506,2)</f>
        <v>1.955</v>
      </c>
      <c r="V188" s="46" t="n">
        <f aca="false">C188/U188</f>
        <v>15.4322250639386</v>
      </c>
    </row>
    <row r="189" customFormat="false" ht="12.75" hidden="false" customHeight="false" outlineLevel="0" collapsed="false">
      <c r="A189" s="95" t="n">
        <f aca="false">MONTH(B189)+(YEAR(B189)-1998)*12</f>
        <v>7</v>
      </c>
      <c r="B189" s="101" t="n">
        <v>36006</v>
      </c>
      <c r="C189" s="102" t="n">
        <v>31.42</v>
      </c>
      <c r="D189" s="98" t="n">
        <f aca="false">LN(C189/C188)</f>
        <v>0.0405965796565054</v>
      </c>
      <c r="E189" s="106" t="n">
        <f aca="false">STDEV(D180:D189)*SQRT(trade_day)</f>
        <v>1.55551744094801</v>
      </c>
      <c r="G189" s="103" t="n">
        <f aca="false">IF(G$1="P",MAX(0,G$2-$C189),IF(G$1="C",MAX(0,$C189-G$2)))</f>
        <v>0</v>
      </c>
      <c r="H189" s="103" t="n">
        <f aca="false">IF(H$1="P",MAX(0,H$2-$C189),IF(H$1="C",MAX(0,$C189-H$2)))</f>
        <v>0</v>
      </c>
      <c r="I189" s="103" t="n">
        <f aca="false">IF(I$1="P",MAX(0,I$2-$C189),IF(I$1="C",MAX(0,$C189-I$2)))</f>
        <v>0</v>
      </c>
      <c r="J189" s="103" t="n">
        <f aca="false">IF(J$1="P",MAX(0,J$2-$C189),IF(J$1="C",MAX(0,$C189-J$2)))</f>
        <v>3.58</v>
      </c>
      <c r="K189" s="103" t="n">
        <f aca="false">IF(K$1="P",MAX(0,K$2-$C189),IF(K$1="C",MAX(0,$C189-K$2)))</f>
        <v>8.58</v>
      </c>
      <c r="L189" s="103" t="n">
        <f aca="false">IF(L$1="P",MAX(0,L$2-$C189),IF(L$1="C",MAX(0,$C189-L$2)))</f>
        <v>18.58</v>
      </c>
      <c r="M189" s="103" t="n">
        <f aca="false">IF(M$1="P",MAX(0,M$2-$C189),IF(M$1="C",MAX(0,$C189-M$2)))</f>
        <v>11.42</v>
      </c>
      <c r="N189" s="103" t="n">
        <f aca="false">IF(N$1="P",MAX(0,N$2-$C189),IF(N$1="C",MAX(0,$C189-N$2)))</f>
        <v>6.42</v>
      </c>
      <c r="O189" s="103" t="n">
        <f aca="false">IF(O$1="P",MAX(0,O$2-$C189),IF(O$1="C",MAX(0,$C189-O$2)))</f>
        <v>1.42</v>
      </c>
      <c r="P189" s="103" t="n">
        <f aca="false">IF(P$1="P",MAX(0,P$2-$C189),IF(P$1="C",MAX(0,$C189-P$2)))</f>
        <v>0</v>
      </c>
      <c r="Q189" s="103" t="n">
        <f aca="false">IF(Q$1="P",MAX(0,Q$2-$C189),IF(Q$1="C",MAX(0,$C189-Q$2)))</f>
        <v>0</v>
      </c>
      <c r="R189" s="103" t="n">
        <f aca="false">IF(R$1="P",MAX(0,R$2-$C189),IF(R$1="C",MAX(0,$C189-R$2)))</f>
        <v>0</v>
      </c>
      <c r="S189" s="103" t="n">
        <f aca="false">IF(S$1="P",MAX(0,S$2-$C189),IF(S$1="C",MAX(0,$C189-S$2)))</f>
        <v>0</v>
      </c>
      <c r="T189" s="104" t="n">
        <f aca="false">A189</f>
        <v>7</v>
      </c>
      <c r="U189" s="105" t="n">
        <f aca="false">VLOOKUP($B189,Gas!$B$3:$E$2506,2)</f>
        <v>1.99</v>
      </c>
      <c r="V189" s="46" t="n">
        <f aca="false">C189/U189</f>
        <v>15.7889447236181</v>
      </c>
    </row>
    <row r="190" customFormat="false" ht="12.75" hidden="false" customHeight="false" outlineLevel="0" collapsed="false">
      <c r="A190" s="95" t="n">
        <f aca="false">MONTH(B190)+(YEAR(B190)-1998)*12</f>
        <v>7</v>
      </c>
      <c r="B190" s="101" t="n">
        <v>36007</v>
      </c>
      <c r="C190" s="102" t="n">
        <v>31.34</v>
      </c>
      <c r="D190" s="98" t="n">
        <f aca="false">LN(C190/C189)</f>
        <v>-0.00254939589960038</v>
      </c>
      <c r="E190" s="106" t="n">
        <f aca="false">STDEV(D181:D190)*SQRT(trade_day)</f>
        <v>1.43015389413459</v>
      </c>
      <c r="G190" s="103" t="n">
        <f aca="false">IF(G$1="P",MAX(0,G$2-$C190),IF(G$1="C",MAX(0,$C190-G$2)))</f>
        <v>0</v>
      </c>
      <c r="H190" s="103" t="n">
        <f aca="false">IF(H$1="P",MAX(0,H$2-$C190),IF(H$1="C",MAX(0,$C190-H$2)))</f>
        <v>0</v>
      </c>
      <c r="I190" s="103" t="n">
        <f aca="false">IF(I$1="P",MAX(0,I$2-$C190),IF(I$1="C",MAX(0,$C190-I$2)))</f>
        <v>0</v>
      </c>
      <c r="J190" s="103" t="n">
        <f aca="false">IF(J$1="P",MAX(0,J$2-$C190),IF(J$1="C",MAX(0,$C190-J$2)))</f>
        <v>3.66</v>
      </c>
      <c r="K190" s="103" t="n">
        <f aca="false">IF(K$1="P",MAX(0,K$2-$C190),IF(K$1="C",MAX(0,$C190-K$2)))</f>
        <v>8.66</v>
      </c>
      <c r="L190" s="103" t="n">
        <f aca="false">IF(L$1="P",MAX(0,L$2-$C190),IF(L$1="C",MAX(0,$C190-L$2)))</f>
        <v>18.66</v>
      </c>
      <c r="M190" s="103" t="n">
        <f aca="false">IF(M$1="P",MAX(0,M$2-$C190),IF(M$1="C",MAX(0,$C190-M$2)))</f>
        <v>11.34</v>
      </c>
      <c r="N190" s="103" t="n">
        <f aca="false">IF(N$1="P",MAX(0,N$2-$C190),IF(N$1="C",MAX(0,$C190-N$2)))</f>
        <v>6.34</v>
      </c>
      <c r="O190" s="103" t="n">
        <f aca="false">IF(O$1="P",MAX(0,O$2-$C190),IF(O$1="C",MAX(0,$C190-O$2)))</f>
        <v>1.34</v>
      </c>
      <c r="P190" s="103" t="n">
        <f aca="false">IF(P$1="P",MAX(0,P$2-$C190),IF(P$1="C",MAX(0,$C190-P$2)))</f>
        <v>0</v>
      </c>
      <c r="Q190" s="103" t="n">
        <f aca="false">IF(Q$1="P",MAX(0,Q$2-$C190),IF(Q$1="C",MAX(0,$C190-Q$2)))</f>
        <v>0</v>
      </c>
      <c r="R190" s="103" t="n">
        <f aca="false">IF(R$1="P",MAX(0,R$2-$C190),IF(R$1="C",MAX(0,$C190-R$2)))</f>
        <v>0</v>
      </c>
      <c r="S190" s="103" t="n">
        <f aca="false">IF(S$1="P",MAX(0,S$2-$C190),IF(S$1="C",MAX(0,$C190-S$2)))</f>
        <v>0</v>
      </c>
      <c r="T190" s="104" t="n">
        <f aca="false">A190</f>
        <v>7</v>
      </c>
      <c r="U190" s="105" t="n">
        <f aca="false">VLOOKUP($B190,Gas!$B$3:$E$2506,2)</f>
        <v>1.985</v>
      </c>
      <c r="V190" s="46" t="n">
        <f aca="false">C190/U190</f>
        <v>15.7884130982368</v>
      </c>
    </row>
    <row r="191" customFormat="false" ht="12.75" hidden="false" customHeight="false" outlineLevel="0" collapsed="false">
      <c r="A191" s="95" t="n">
        <f aca="false">MONTH(B191)+(YEAR(B191)-1998)*12</f>
        <v>8</v>
      </c>
      <c r="B191" s="101" t="n">
        <v>36010</v>
      </c>
      <c r="C191" s="102" t="n">
        <v>27.89</v>
      </c>
      <c r="D191" s="98" t="n">
        <f aca="false">LN(C191/C190)</f>
        <v>-0.116627035288477</v>
      </c>
      <c r="E191" s="106" t="n">
        <f aca="false">STDEV(D182:D191)*SQRT(trade_day)</f>
        <v>1.44477899950799</v>
      </c>
      <c r="G191" s="103" t="n">
        <f aca="false">IF(G$1="P",MAX(0,G$2-$C191),IF(G$1="C",MAX(0,$C191-G$2)))</f>
        <v>0</v>
      </c>
      <c r="H191" s="103" t="n">
        <f aca="false">IF(H$1="P",MAX(0,H$2-$C191),IF(H$1="C",MAX(0,$C191-H$2)))</f>
        <v>0</v>
      </c>
      <c r="I191" s="103" t="n">
        <f aca="false">IF(I$1="P",MAX(0,I$2-$C191),IF(I$1="C",MAX(0,$C191-I$2)))</f>
        <v>2.11</v>
      </c>
      <c r="J191" s="103" t="n">
        <f aca="false">IF(J$1="P",MAX(0,J$2-$C191),IF(J$1="C",MAX(0,$C191-J$2)))</f>
        <v>7.11</v>
      </c>
      <c r="K191" s="103" t="n">
        <f aca="false">IF(K$1="P",MAX(0,K$2-$C191),IF(K$1="C",MAX(0,$C191-K$2)))</f>
        <v>12.11</v>
      </c>
      <c r="L191" s="103" t="n">
        <f aca="false">IF(L$1="P",MAX(0,L$2-$C191),IF(L$1="C",MAX(0,$C191-L$2)))</f>
        <v>22.11</v>
      </c>
      <c r="M191" s="103" t="n">
        <f aca="false">IF(M$1="P",MAX(0,M$2-$C191),IF(M$1="C",MAX(0,$C191-M$2)))</f>
        <v>7.89</v>
      </c>
      <c r="N191" s="103" t="n">
        <f aca="false">IF(N$1="P",MAX(0,N$2-$C191),IF(N$1="C",MAX(0,$C191-N$2)))</f>
        <v>2.89</v>
      </c>
      <c r="O191" s="103" t="n">
        <f aca="false">IF(O$1="P",MAX(0,O$2-$C191),IF(O$1="C",MAX(0,$C191-O$2)))</f>
        <v>0</v>
      </c>
      <c r="P191" s="103" t="n">
        <f aca="false">IF(P$1="P",MAX(0,P$2-$C191),IF(P$1="C",MAX(0,$C191-P$2)))</f>
        <v>0</v>
      </c>
      <c r="Q191" s="103" t="n">
        <f aca="false">IF(Q$1="P",MAX(0,Q$2-$C191),IF(Q$1="C",MAX(0,$C191-Q$2)))</f>
        <v>0</v>
      </c>
      <c r="R191" s="103" t="n">
        <f aca="false">IF(R$1="P",MAX(0,R$2-$C191),IF(R$1="C",MAX(0,$C191-R$2)))</f>
        <v>0</v>
      </c>
      <c r="S191" s="103" t="n">
        <f aca="false">IF(S$1="P",MAX(0,S$2-$C191),IF(S$1="C",MAX(0,$C191-S$2)))</f>
        <v>0</v>
      </c>
      <c r="T191" s="104" t="n">
        <f aca="false">A191</f>
        <v>8</v>
      </c>
      <c r="U191" s="105" t="n">
        <f aca="false">VLOOKUP($B191,Gas!$B$3:$E$2506,2)</f>
        <v>1.845</v>
      </c>
      <c r="V191" s="46" t="n">
        <f aca="false">C191/U191</f>
        <v>15.1165311653117</v>
      </c>
    </row>
    <row r="192" customFormat="false" ht="12.75" hidden="false" customHeight="false" outlineLevel="0" collapsed="false">
      <c r="A192" s="95" t="n">
        <f aca="false">MONTH(B192)+(YEAR(B192)-1998)*12</f>
        <v>8</v>
      </c>
      <c r="B192" s="101" t="n">
        <v>36011</v>
      </c>
      <c r="C192" s="102" t="n">
        <v>27.53</v>
      </c>
      <c r="D192" s="98" t="n">
        <f aca="false">LN(C192/C191)</f>
        <v>-0.0129918824848816</v>
      </c>
      <c r="E192" s="106" t="n">
        <f aca="false">STDEV(D183:D192)*SQRT(trade_day)</f>
        <v>1.44320001984015</v>
      </c>
      <c r="G192" s="103" t="n">
        <f aca="false">IF(G$1="P",MAX(0,G$2-$C192),IF(G$1="C",MAX(0,$C192-G$2)))</f>
        <v>0</v>
      </c>
      <c r="H192" s="103" t="n">
        <f aca="false">IF(H$1="P",MAX(0,H$2-$C192),IF(H$1="C",MAX(0,$C192-H$2)))</f>
        <v>0</v>
      </c>
      <c r="I192" s="103" t="n">
        <f aca="false">IF(I$1="P",MAX(0,I$2-$C192),IF(I$1="C",MAX(0,$C192-I$2)))</f>
        <v>2.47</v>
      </c>
      <c r="J192" s="103" t="n">
        <f aca="false">IF(J$1="P",MAX(0,J$2-$C192),IF(J$1="C",MAX(0,$C192-J$2)))</f>
        <v>7.47</v>
      </c>
      <c r="K192" s="103" t="n">
        <f aca="false">IF(K$1="P",MAX(0,K$2-$C192),IF(K$1="C",MAX(0,$C192-K$2)))</f>
        <v>12.47</v>
      </c>
      <c r="L192" s="103" t="n">
        <f aca="false">IF(L$1="P",MAX(0,L$2-$C192),IF(L$1="C",MAX(0,$C192-L$2)))</f>
        <v>22.47</v>
      </c>
      <c r="M192" s="103" t="n">
        <f aca="false">IF(M$1="P",MAX(0,M$2-$C192),IF(M$1="C",MAX(0,$C192-M$2)))</f>
        <v>7.53</v>
      </c>
      <c r="N192" s="103" t="n">
        <f aca="false">IF(N$1="P",MAX(0,N$2-$C192),IF(N$1="C",MAX(0,$C192-N$2)))</f>
        <v>2.53</v>
      </c>
      <c r="O192" s="103" t="n">
        <f aca="false">IF(O$1="P",MAX(0,O$2-$C192),IF(O$1="C",MAX(0,$C192-O$2)))</f>
        <v>0</v>
      </c>
      <c r="P192" s="103" t="n">
        <f aca="false">IF(P$1="P",MAX(0,P$2-$C192),IF(P$1="C",MAX(0,$C192-P$2)))</f>
        <v>0</v>
      </c>
      <c r="Q192" s="103" t="n">
        <f aca="false">IF(Q$1="P",MAX(0,Q$2-$C192),IF(Q$1="C",MAX(0,$C192-Q$2)))</f>
        <v>0</v>
      </c>
      <c r="R192" s="103" t="n">
        <f aca="false">IF(R$1="P",MAX(0,R$2-$C192),IF(R$1="C",MAX(0,$C192-R$2)))</f>
        <v>0</v>
      </c>
      <c r="S192" s="103" t="n">
        <f aca="false">IF(S$1="P",MAX(0,S$2-$C192),IF(S$1="C",MAX(0,$C192-S$2)))</f>
        <v>0</v>
      </c>
      <c r="T192" s="104" t="n">
        <f aca="false">A192</f>
        <v>8</v>
      </c>
      <c r="U192" s="105" t="n">
        <f aca="false">VLOOKUP($B192,Gas!$B$3:$E$2506,2)</f>
        <v>1.825</v>
      </c>
      <c r="V192" s="46" t="n">
        <f aca="false">C192/U192</f>
        <v>15.0849315068493</v>
      </c>
    </row>
    <row r="193" customFormat="false" ht="12.75" hidden="false" customHeight="false" outlineLevel="0" collapsed="false">
      <c r="A193" s="95" t="n">
        <f aca="false">MONTH(B193)+(YEAR(B193)-1998)*12</f>
        <v>8</v>
      </c>
      <c r="B193" s="101" t="n">
        <v>36012</v>
      </c>
      <c r="C193" s="102" t="n">
        <v>28.92</v>
      </c>
      <c r="D193" s="98" t="n">
        <f aca="false">LN(C193/C192)</f>
        <v>0.0492570781360481</v>
      </c>
      <c r="E193" s="106" t="n">
        <f aca="false">STDEV(D184:D193)*SQRT(trade_day)</f>
        <v>1.39811387035113</v>
      </c>
      <c r="G193" s="103" t="n">
        <f aca="false">IF(G$1="P",MAX(0,G$2-$C193),IF(G$1="C",MAX(0,$C193-G$2)))</f>
        <v>0</v>
      </c>
      <c r="H193" s="103" t="n">
        <f aca="false">IF(H$1="P",MAX(0,H$2-$C193),IF(H$1="C",MAX(0,$C193-H$2)))</f>
        <v>0</v>
      </c>
      <c r="I193" s="103" t="n">
        <f aca="false">IF(I$1="P",MAX(0,I$2-$C193),IF(I$1="C",MAX(0,$C193-I$2)))</f>
        <v>1.08</v>
      </c>
      <c r="J193" s="103" t="n">
        <f aca="false">IF(J$1="P",MAX(0,J$2-$C193),IF(J$1="C",MAX(0,$C193-J$2)))</f>
        <v>6.08</v>
      </c>
      <c r="K193" s="103" t="n">
        <f aca="false">IF(K$1="P",MAX(0,K$2-$C193),IF(K$1="C",MAX(0,$C193-K$2)))</f>
        <v>11.08</v>
      </c>
      <c r="L193" s="103" t="n">
        <f aca="false">IF(L$1="P",MAX(0,L$2-$C193),IF(L$1="C",MAX(0,$C193-L$2)))</f>
        <v>21.08</v>
      </c>
      <c r="M193" s="103" t="n">
        <f aca="false">IF(M$1="P",MAX(0,M$2-$C193),IF(M$1="C",MAX(0,$C193-M$2)))</f>
        <v>8.92</v>
      </c>
      <c r="N193" s="103" t="n">
        <f aca="false">IF(N$1="P",MAX(0,N$2-$C193),IF(N$1="C",MAX(0,$C193-N$2)))</f>
        <v>3.92</v>
      </c>
      <c r="O193" s="103" t="n">
        <f aca="false">IF(O$1="P",MAX(0,O$2-$C193),IF(O$1="C",MAX(0,$C193-O$2)))</f>
        <v>0</v>
      </c>
      <c r="P193" s="103" t="n">
        <f aca="false">IF(P$1="P",MAX(0,P$2-$C193),IF(P$1="C",MAX(0,$C193-P$2)))</f>
        <v>0</v>
      </c>
      <c r="Q193" s="103" t="n">
        <f aca="false">IF(Q$1="P",MAX(0,Q$2-$C193),IF(Q$1="C",MAX(0,$C193-Q$2)))</f>
        <v>0</v>
      </c>
      <c r="R193" s="103" t="n">
        <f aca="false">IF(R$1="P",MAX(0,R$2-$C193),IF(R$1="C",MAX(0,$C193-R$2)))</f>
        <v>0</v>
      </c>
      <c r="S193" s="103" t="n">
        <f aca="false">IF(S$1="P",MAX(0,S$2-$C193),IF(S$1="C",MAX(0,$C193-S$2)))</f>
        <v>0</v>
      </c>
      <c r="T193" s="104" t="n">
        <f aca="false">A193</f>
        <v>8</v>
      </c>
      <c r="U193" s="105" t="n">
        <f aca="false">VLOOKUP($B193,Gas!$B$3:$E$2506,2)</f>
        <v>1.9</v>
      </c>
      <c r="V193" s="46" t="n">
        <f aca="false">C193/U193</f>
        <v>15.221052631579</v>
      </c>
    </row>
    <row r="194" customFormat="false" ht="12.75" hidden="false" customHeight="false" outlineLevel="0" collapsed="false">
      <c r="A194" s="95" t="n">
        <f aca="false">MONTH(B194)+(YEAR(B194)-1998)*12</f>
        <v>8</v>
      </c>
      <c r="B194" s="101" t="n">
        <v>36013</v>
      </c>
      <c r="C194" s="102" t="n">
        <v>28.07</v>
      </c>
      <c r="D194" s="98" t="n">
        <f aca="false">LN(C194/C193)</f>
        <v>-0.0298320069167728</v>
      </c>
      <c r="E194" s="106" t="n">
        <f aca="false">STDEV(D185:D194)*SQRT(trade_day)</f>
        <v>1.29778733005457</v>
      </c>
      <c r="G194" s="103" t="n">
        <f aca="false">IF(G$1="P",MAX(0,G$2-$C194),IF(G$1="C",MAX(0,$C194-G$2)))</f>
        <v>0</v>
      </c>
      <c r="H194" s="103" t="n">
        <f aca="false">IF(H$1="P",MAX(0,H$2-$C194),IF(H$1="C",MAX(0,$C194-H$2)))</f>
        <v>0</v>
      </c>
      <c r="I194" s="103" t="n">
        <f aca="false">IF(I$1="P",MAX(0,I$2-$C194),IF(I$1="C",MAX(0,$C194-I$2)))</f>
        <v>1.93</v>
      </c>
      <c r="J194" s="103" t="n">
        <f aca="false">IF(J$1="P",MAX(0,J$2-$C194),IF(J$1="C",MAX(0,$C194-J$2)))</f>
        <v>6.93</v>
      </c>
      <c r="K194" s="103" t="n">
        <f aca="false">IF(K$1="P",MAX(0,K$2-$C194),IF(K$1="C",MAX(0,$C194-K$2)))</f>
        <v>11.93</v>
      </c>
      <c r="L194" s="103" t="n">
        <f aca="false">IF(L$1="P",MAX(0,L$2-$C194),IF(L$1="C",MAX(0,$C194-L$2)))</f>
        <v>21.93</v>
      </c>
      <c r="M194" s="103" t="n">
        <f aca="false">IF(M$1="P",MAX(0,M$2-$C194),IF(M$1="C",MAX(0,$C194-M$2)))</f>
        <v>8.07</v>
      </c>
      <c r="N194" s="103" t="n">
        <f aca="false">IF(N$1="P",MAX(0,N$2-$C194),IF(N$1="C",MAX(0,$C194-N$2)))</f>
        <v>3.07</v>
      </c>
      <c r="O194" s="103" t="n">
        <f aca="false">IF(O$1="P",MAX(0,O$2-$C194),IF(O$1="C",MAX(0,$C194-O$2)))</f>
        <v>0</v>
      </c>
      <c r="P194" s="103" t="n">
        <f aca="false">IF(P$1="P",MAX(0,P$2-$C194),IF(P$1="C",MAX(0,$C194-P$2)))</f>
        <v>0</v>
      </c>
      <c r="Q194" s="103" t="n">
        <f aca="false">IF(Q$1="P",MAX(0,Q$2-$C194),IF(Q$1="C",MAX(0,$C194-Q$2)))</f>
        <v>0</v>
      </c>
      <c r="R194" s="103" t="n">
        <f aca="false">IF(R$1="P",MAX(0,R$2-$C194),IF(R$1="C",MAX(0,$C194-R$2)))</f>
        <v>0</v>
      </c>
      <c r="S194" s="103" t="n">
        <f aca="false">IF(S$1="P",MAX(0,S$2-$C194),IF(S$1="C",MAX(0,$C194-S$2)))</f>
        <v>0</v>
      </c>
      <c r="T194" s="104" t="n">
        <f aca="false">A194</f>
        <v>8</v>
      </c>
      <c r="U194" s="105" t="n">
        <f aca="false">VLOOKUP($B194,Gas!$B$3:$E$2506,2)</f>
        <v>1.91</v>
      </c>
      <c r="V194" s="46" t="n">
        <f aca="false">C194/U194</f>
        <v>14.696335078534</v>
      </c>
    </row>
    <row r="195" customFormat="false" ht="12.75" hidden="false" customHeight="false" outlineLevel="0" collapsed="false">
      <c r="A195" s="95" t="n">
        <f aca="false">MONTH(B195)+(YEAR(B195)-1998)*12</f>
        <v>8</v>
      </c>
      <c r="B195" s="101" t="n">
        <v>36014</v>
      </c>
      <c r="C195" s="102" t="n">
        <v>28.5</v>
      </c>
      <c r="D195" s="98" t="n">
        <f aca="false">LN(C195/C194)</f>
        <v>0.0152026969008138</v>
      </c>
      <c r="E195" s="106" t="n">
        <f aca="false">STDEV(D186:D195)*SQRT(trade_day)</f>
        <v>0.783596291854582</v>
      </c>
      <c r="G195" s="103" t="n">
        <f aca="false">IF(G$1="P",MAX(0,G$2-$C195),IF(G$1="C",MAX(0,$C195-G$2)))</f>
        <v>0</v>
      </c>
      <c r="H195" s="103" t="n">
        <f aca="false">IF(H$1="P",MAX(0,H$2-$C195),IF(H$1="C",MAX(0,$C195-H$2)))</f>
        <v>0</v>
      </c>
      <c r="I195" s="103" t="n">
        <f aca="false">IF(I$1="P",MAX(0,I$2-$C195),IF(I$1="C",MAX(0,$C195-I$2)))</f>
        <v>1.5</v>
      </c>
      <c r="J195" s="103" t="n">
        <f aca="false">IF(J$1="P",MAX(0,J$2-$C195),IF(J$1="C",MAX(0,$C195-J$2)))</f>
        <v>6.5</v>
      </c>
      <c r="K195" s="103" t="n">
        <f aca="false">IF(K$1="P",MAX(0,K$2-$C195),IF(K$1="C",MAX(0,$C195-K$2)))</f>
        <v>11.5</v>
      </c>
      <c r="L195" s="103" t="n">
        <f aca="false">IF(L$1="P",MAX(0,L$2-$C195),IF(L$1="C",MAX(0,$C195-L$2)))</f>
        <v>21.5</v>
      </c>
      <c r="M195" s="103" t="n">
        <f aca="false">IF(M$1="P",MAX(0,M$2-$C195),IF(M$1="C",MAX(0,$C195-M$2)))</f>
        <v>8.5</v>
      </c>
      <c r="N195" s="103" t="n">
        <f aca="false">IF(N$1="P",MAX(0,N$2-$C195),IF(N$1="C",MAX(0,$C195-N$2)))</f>
        <v>3.5</v>
      </c>
      <c r="O195" s="103" t="n">
        <f aca="false">IF(O$1="P",MAX(0,O$2-$C195),IF(O$1="C",MAX(0,$C195-O$2)))</f>
        <v>0</v>
      </c>
      <c r="P195" s="103" t="n">
        <f aca="false">IF(P$1="P",MAX(0,P$2-$C195),IF(P$1="C",MAX(0,$C195-P$2)))</f>
        <v>0</v>
      </c>
      <c r="Q195" s="103" t="n">
        <f aca="false">IF(Q$1="P",MAX(0,Q$2-$C195),IF(Q$1="C",MAX(0,$C195-Q$2)))</f>
        <v>0</v>
      </c>
      <c r="R195" s="103" t="n">
        <f aca="false">IF(R$1="P",MAX(0,R$2-$C195),IF(R$1="C",MAX(0,$C195-R$2)))</f>
        <v>0</v>
      </c>
      <c r="S195" s="103" t="n">
        <f aca="false">IF(S$1="P",MAX(0,S$2-$C195),IF(S$1="C",MAX(0,$C195-S$2)))</f>
        <v>0</v>
      </c>
      <c r="T195" s="104" t="n">
        <f aca="false">A195</f>
        <v>8</v>
      </c>
      <c r="U195" s="105" t="n">
        <f aca="false">VLOOKUP($B195,Gas!$B$3:$E$2506,2)</f>
        <v>1.845</v>
      </c>
      <c r="V195" s="46" t="n">
        <f aca="false">C195/U195</f>
        <v>15.4471544715447</v>
      </c>
    </row>
    <row r="196" customFormat="false" ht="12.75" hidden="false" customHeight="false" outlineLevel="0" collapsed="false">
      <c r="A196" s="95" t="n">
        <f aca="false">MONTH(B196)+(YEAR(B196)-1998)*12</f>
        <v>8</v>
      </c>
      <c r="B196" s="101" t="n">
        <v>36017</v>
      </c>
      <c r="C196" s="102" t="n">
        <v>27.5</v>
      </c>
      <c r="D196" s="98" t="n">
        <f aca="false">LN(C196/C195)</f>
        <v>-0.0357180826020792</v>
      </c>
      <c r="E196" s="106" t="n">
        <f aca="false">STDEV(D187:D196)*SQRT(trade_day)</f>
        <v>0.750411309476271</v>
      </c>
      <c r="G196" s="103" t="n">
        <f aca="false">IF(G$1="P",MAX(0,G$2-$C196),IF(G$1="C",MAX(0,$C196-G$2)))</f>
        <v>0</v>
      </c>
      <c r="H196" s="103" t="n">
        <f aca="false">IF(H$1="P",MAX(0,H$2-$C196),IF(H$1="C",MAX(0,$C196-H$2)))</f>
        <v>0</v>
      </c>
      <c r="I196" s="103" t="n">
        <f aca="false">IF(I$1="P",MAX(0,I$2-$C196),IF(I$1="C",MAX(0,$C196-I$2)))</f>
        <v>2.5</v>
      </c>
      <c r="J196" s="103" t="n">
        <f aca="false">IF(J$1="P",MAX(0,J$2-$C196),IF(J$1="C",MAX(0,$C196-J$2)))</f>
        <v>7.5</v>
      </c>
      <c r="K196" s="103" t="n">
        <f aca="false">IF(K$1="P",MAX(0,K$2-$C196),IF(K$1="C",MAX(0,$C196-K$2)))</f>
        <v>12.5</v>
      </c>
      <c r="L196" s="103" t="n">
        <f aca="false">IF(L$1="P",MAX(0,L$2-$C196),IF(L$1="C",MAX(0,$C196-L$2)))</f>
        <v>22.5</v>
      </c>
      <c r="M196" s="103" t="n">
        <f aca="false">IF(M$1="P",MAX(0,M$2-$C196),IF(M$1="C",MAX(0,$C196-M$2)))</f>
        <v>7.5</v>
      </c>
      <c r="N196" s="103" t="n">
        <f aca="false">IF(N$1="P",MAX(0,N$2-$C196),IF(N$1="C",MAX(0,$C196-N$2)))</f>
        <v>2.5</v>
      </c>
      <c r="O196" s="103" t="n">
        <f aca="false">IF(O$1="P",MAX(0,O$2-$C196),IF(O$1="C",MAX(0,$C196-O$2)))</f>
        <v>0</v>
      </c>
      <c r="P196" s="103" t="n">
        <f aca="false">IF(P$1="P",MAX(0,P$2-$C196),IF(P$1="C",MAX(0,$C196-P$2)))</f>
        <v>0</v>
      </c>
      <c r="Q196" s="103" t="n">
        <f aca="false">IF(Q$1="P",MAX(0,Q$2-$C196),IF(Q$1="C",MAX(0,$C196-Q$2)))</f>
        <v>0</v>
      </c>
      <c r="R196" s="103" t="n">
        <f aca="false">IF(R$1="P",MAX(0,R$2-$C196),IF(R$1="C",MAX(0,$C196-R$2)))</f>
        <v>0</v>
      </c>
      <c r="S196" s="103" t="n">
        <f aca="false">IF(S$1="P",MAX(0,S$2-$C196),IF(S$1="C",MAX(0,$C196-S$2)))</f>
        <v>0</v>
      </c>
      <c r="T196" s="104" t="n">
        <f aca="false">A196</f>
        <v>8</v>
      </c>
      <c r="U196" s="105" t="n">
        <f aca="false">VLOOKUP($B196,Gas!$B$3:$E$2506,2)</f>
        <v>1.815</v>
      </c>
      <c r="V196" s="46" t="n">
        <f aca="false">C196/U196</f>
        <v>15.1515151515152</v>
      </c>
    </row>
    <row r="197" customFormat="false" ht="12.75" hidden="false" customHeight="false" outlineLevel="0" collapsed="false">
      <c r="A197" s="95" t="n">
        <f aca="false">MONTH(B197)+(YEAR(B197)-1998)*12</f>
        <v>8</v>
      </c>
      <c r="B197" s="101" t="n">
        <v>36018</v>
      </c>
      <c r="C197" s="102" t="n">
        <v>28.41</v>
      </c>
      <c r="D197" s="98" t="n">
        <f aca="false">LN(C197/C196)</f>
        <v>0.0325551911935709</v>
      </c>
      <c r="E197" s="106" t="n">
        <f aca="false">STDEV(D188:D197)*SQRT(trade_day)</f>
        <v>0.776836329650244</v>
      </c>
      <c r="G197" s="103" t="n">
        <f aca="false">IF(G$1="P",MAX(0,G$2-$C197),IF(G$1="C",MAX(0,$C197-G$2)))</f>
        <v>0</v>
      </c>
      <c r="H197" s="103" t="n">
        <f aca="false">IF(H$1="P",MAX(0,H$2-$C197),IF(H$1="C",MAX(0,$C197-H$2)))</f>
        <v>0</v>
      </c>
      <c r="I197" s="103" t="n">
        <f aca="false">IF(I$1="P",MAX(0,I$2-$C197),IF(I$1="C",MAX(0,$C197-I$2)))</f>
        <v>1.59</v>
      </c>
      <c r="J197" s="103" t="n">
        <f aca="false">IF(J$1="P",MAX(0,J$2-$C197),IF(J$1="C",MAX(0,$C197-J$2)))</f>
        <v>6.59</v>
      </c>
      <c r="K197" s="103" t="n">
        <f aca="false">IF(K$1="P",MAX(0,K$2-$C197),IF(K$1="C",MAX(0,$C197-K$2)))</f>
        <v>11.59</v>
      </c>
      <c r="L197" s="103" t="n">
        <f aca="false">IF(L$1="P",MAX(0,L$2-$C197),IF(L$1="C",MAX(0,$C197-L$2)))</f>
        <v>21.59</v>
      </c>
      <c r="M197" s="103" t="n">
        <f aca="false">IF(M$1="P",MAX(0,M$2-$C197),IF(M$1="C",MAX(0,$C197-M$2)))</f>
        <v>8.41</v>
      </c>
      <c r="N197" s="103" t="n">
        <f aca="false">IF(N$1="P",MAX(0,N$2-$C197),IF(N$1="C",MAX(0,$C197-N$2)))</f>
        <v>3.41</v>
      </c>
      <c r="O197" s="103" t="n">
        <f aca="false">IF(O$1="P",MAX(0,O$2-$C197),IF(O$1="C",MAX(0,$C197-O$2)))</f>
        <v>0</v>
      </c>
      <c r="P197" s="103" t="n">
        <f aca="false">IF(P$1="P",MAX(0,P$2-$C197),IF(P$1="C",MAX(0,$C197-P$2)))</f>
        <v>0</v>
      </c>
      <c r="Q197" s="103" t="n">
        <f aca="false">IF(Q$1="P",MAX(0,Q$2-$C197),IF(Q$1="C",MAX(0,$C197-Q$2)))</f>
        <v>0</v>
      </c>
      <c r="R197" s="103" t="n">
        <f aca="false">IF(R$1="P",MAX(0,R$2-$C197),IF(R$1="C",MAX(0,$C197-R$2)))</f>
        <v>0</v>
      </c>
      <c r="S197" s="103" t="n">
        <f aca="false">IF(S$1="P",MAX(0,S$2-$C197),IF(S$1="C",MAX(0,$C197-S$2)))</f>
        <v>0</v>
      </c>
      <c r="T197" s="104" t="n">
        <f aca="false">A197</f>
        <v>8</v>
      </c>
      <c r="U197" s="105" t="n">
        <f aca="false">VLOOKUP($B197,Gas!$B$3:$E$2506,2)</f>
        <v>1.855</v>
      </c>
      <c r="V197" s="46" t="n">
        <f aca="false">C197/U197</f>
        <v>15.3153638814016</v>
      </c>
    </row>
    <row r="198" customFormat="false" ht="12.75" hidden="false" customHeight="false" outlineLevel="0" collapsed="false">
      <c r="A198" s="95" t="n">
        <f aca="false">MONTH(B198)+(YEAR(B198)-1998)*12</f>
        <v>8</v>
      </c>
      <c r="B198" s="101" t="n">
        <v>36019</v>
      </c>
      <c r="C198" s="102" t="n">
        <v>27.3</v>
      </c>
      <c r="D198" s="98" t="n">
        <f aca="false">LN(C198/C197)</f>
        <v>-0.0398544936751825</v>
      </c>
      <c r="E198" s="106" t="n">
        <f aca="false">STDEV(D189:D198)*SQRT(trade_day)</f>
        <v>0.779909927878605</v>
      </c>
      <c r="G198" s="103" t="n">
        <f aca="false">IF(G$1="P",MAX(0,G$2-$C198),IF(G$1="C",MAX(0,$C198-G$2)))</f>
        <v>0</v>
      </c>
      <c r="H198" s="103" t="n">
        <f aca="false">IF(H$1="P",MAX(0,H$2-$C198),IF(H$1="C",MAX(0,$C198-H$2)))</f>
        <v>0</v>
      </c>
      <c r="I198" s="103" t="n">
        <f aca="false">IF(I$1="P",MAX(0,I$2-$C198),IF(I$1="C",MAX(0,$C198-I$2)))</f>
        <v>2.7</v>
      </c>
      <c r="J198" s="103" t="n">
        <f aca="false">IF(J$1="P",MAX(0,J$2-$C198),IF(J$1="C",MAX(0,$C198-J$2)))</f>
        <v>7.7</v>
      </c>
      <c r="K198" s="103" t="n">
        <f aca="false">IF(K$1="P",MAX(0,K$2-$C198),IF(K$1="C",MAX(0,$C198-K$2)))</f>
        <v>12.7</v>
      </c>
      <c r="L198" s="103" t="n">
        <f aca="false">IF(L$1="P",MAX(0,L$2-$C198),IF(L$1="C",MAX(0,$C198-L$2)))</f>
        <v>22.7</v>
      </c>
      <c r="M198" s="103" t="n">
        <f aca="false">IF(M$1="P",MAX(0,M$2-$C198),IF(M$1="C",MAX(0,$C198-M$2)))</f>
        <v>7.3</v>
      </c>
      <c r="N198" s="103" t="n">
        <f aca="false">IF(N$1="P",MAX(0,N$2-$C198),IF(N$1="C",MAX(0,$C198-N$2)))</f>
        <v>2.3</v>
      </c>
      <c r="O198" s="103" t="n">
        <f aca="false">IF(O$1="P",MAX(0,O$2-$C198),IF(O$1="C",MAX(0,$C198-O$2)))</f>
        <v>0</v>
      </c>
      <c r="P198" s="103" t="n">
        <f aca="false">IF(P$1="P",MAX(0,P$2-$C198),IF(P$1="C",MAX(0,$C198-P$2)))</f>
        <v>0</v>
      </c>
      <c r="Q198" s="103" t="n">
        <f aca="false">IF(Q$1="P",MAX(0,Q$2-$C198),IF(Q$1="C",MAX(0,$C198-Q$2)))</f>
        <v>0</v>
      </c>
      <c r="R198" s="103" t="n">
        <f aca="false">IF(R$1="P",MAX(0,R$2-$C198),IF(R$1="C",MAX(0,$C198-R$2)))</f>
        <v>0</v>
      </c>
      <c r="S198" s="103" t="n">
        <f aca="false">IF(S$1="P",MAX(0,S$2-$C198),IF(S$1="C",MAX(0,$C198-S$2)))</f>
        <v>0</v>
      </c>
      <c r="T198" s="104" t="n">
        <f aca="false">A198</f>
        <v>8</v>
      </c>
      <c r="U198" s="105" t="n">
        <f aca="false">VLOOKUP($B198,Gas!$B$3:$E$2506,2)</f>
        <v>1.87</v>
      </c>
      <c r="V198" s="46" t="n">
        <f aca="false">C198/U198</f>
        <v>14.5989304812834</v>
      </c>
    </row>
    <row r="199" customFormat="false" ht="12.75" hidden="false" customHeight="false" outlineLevel="0" collapsed="false">
      <c r="A199" s="95" t="n">
        <f aca="false">MONTH(B199)+(YEAR(B199)-1998)*12</f>
        <v>8</v>
      </c>
      <c r="B199" s="101" t="n">
        <v>36020</v>
      </c>
      <c r="C199" s="102" t="n">
        <v>28.21</v>
      </c>
      <c r="D199" s="98" t="n">
        <f aca="false">LN(C199/C198)</f>
        <v>0.032789822822991</v>
      </c>
      <c r="E199" s="106" t="n">
        <f aca="false">STDEV(D190:D199)*SQRT(trade_day)</f>
        <v>0.766707656612389</v>
      </c>
      <c r="G199" s="103" t="n">
        <f aca="false">IF(G$1="P",MAX(0,G$2-$C199),IF(G$1="C",MAX(0,$C199-G$2)))</f>
        <v>0</v>
      </c>
      <c r="H199" s="103" t="n">
        <f aca="false">IF(H$1="P",MAX(0,H$2-$C199),IF(H$1="C",MAX(0,$C199-H$2)))</f>
        <v>0</v>
      </c>
      <c r="I199" s="103" t="n">
        <f aca="false">IF(I$1="P",MAX(0,I$2-$C199),IF(I$1="C",MAX(0,$C199-I$2)))</f>
        <v>1.79</v>
      </c>
      <c r="J199" s="103" t="n">
        <f aca="false">IF(J$1="P",MAX(0,J$2-$C199),IF(J$1="C",MAX(0,$C199-J$2)))</f>
        <v>6.79</v>
      </c>
      <c r="K199" s="103" t="n">
        <f aca="false">IF(K$1="P",MAX(0,K$2-$C199),IF(K$1="C",MAX(0,$C199-K$2)))</f>
        <v>11.79</v>
      </c>
      <c r="L199" s="103" t="n">
        <f aca="false">IF(L$1="P",MAX(0,L$2-$C199),IF(L$1="C",MAX(0,$C199-L$2)))</f>
        <v>21.79</v>
      </c>
      <c r="M199" s="103" t="n">
        <f aca="false">IF(M$1="P",MAX(0,M$2-$C199),IF(M$1="C",MAX(0,$C199-M$2)))</f>
        <v>8.21</v>
      </c>
      <c r="N199" s="103" t="n">
        <f aca="false">IF(N$1="P",MAX(0,N$2-$C199),IF(N$1="C",MAX(0,$C199-N$2)))</f>
        <v>3.21</v>
      </c>
      <c r="O199" s="103" t="n">
        <f aca="false">IF(O$1="P",MAX(0,O$2-$C199),IF(O$1="C",MAX(0,$C199-O$2)))</f>
        <v>0</v>
      </c>
      <c r="P199" s="103" t="n">
        <f aca="false">IF(P$1="P",MAX(0,P$2-$C199),IF(P$1="C",MAX(0,$C199-P$2)))</f>
        <v>0</v>
      </c>
      <c r="Q199" s="103" t="n">
        <f aca="false">IF(Q$1="P",MAX(0,Q$2-$C199),IF(Q$1="C",MAX(0,$C199-Q$2)))</f>
        <v>0</v>
      </c>
      <c r="R199" s="103" t="n">
        <f aca="false">IF(R$1="P",MAX(0,R$2-$C199),IF(R$1="C",MAX(0,$C199-R$2)))</f>
        <v>0</v>
      </c>
      <c r="S199" s="103" t="n">
        <f aca="false">IF(S$1="P",MAX(0,S$2-$C199),IF(S$1="C",MAX(0,$C199-S$2)))</f>
        <v>0</v>
      </c>
      <c r="T199" s="104" t="n">
        <f aca="false">A199</f>
        <v>8</v>
      </c>
      <c r="U199" s="105" t="n">
        <f aca="false">VLOOKUP($B199,Gas!$B$3:$E$2506,2)</f>
        <v>1.835</v>
      </c>
      <c r="V199" s="46" t="n">
        <f aca="false">C199/U199</f>
        <v>15.3732970027248</v>
      </c>
    </row>
    <row r="200" customFormat="false" ht="12.75" hidden="false" customHeight="false" outlineLevel="0" collapsed="false">
      <c r="A200" s="95" t="n">
        <f aca="false">MONTH(B200)+(YEAR(B200)-1998)*12</f>
        <v>8</v>
      </c>
      <c r="B200" s="101" t="n">
        <v>36021</v>
      </c>
      <c r="C200" s="102" t="n">
        <v>28.82</v>
      </c>
      <c r="D200" s="98" t="n">
        <f aca="false">LN(C200/C199)</f>
        <v>0.0213930655574711</v>
      </c>
      <c r="E200" s="106" t="n">
        <f aca="false">STDEV(D191:D200)*SQRT(trade_day)</f>
        <v>0.783016764888048</v>
      </c>
      <c r="G200" s="103" t="n">
        <f aca="false">IF(G$1="P",MAX(0,G$2-$C200),IF(G$1="C",MAX(0,$C200-G$2)))</f>
        <v>0</v>
      </c>
      <c r="H200" s="103" t="n">
        <f aca="false">IF(H$1="P",MAX(0,H$2-$C200),IF(H$1="C",MAX(0,$C200-H$2)))</f>
        <v>0</v>
      </c>
      <c r="I200" s="103" t="n">
        <f aca="false">IF(I$1="P",MAX(0,I$2-$C200),IF(I$1="C",MAX(0,$C200-I$2)))</f>
        <v>1.18</v>
      </c>
      <c r="J200" s="103" t="n">
        <f aca="false">IF(J$1="P",MAX(0,J$2-$C200),IF(J$1="C",MAX(0,$C200-J$2)))</f>
        <v>6.18</v>
      </c>
      <c r="K200" s="103" t="n">
        <f aca="false">IF(K$1="P",MAX(0,K$2-$C200),IF(K$1="C",MAX(0,$C200-K$2)))</f>
        <v>11.18</v>
      </c>
      <c r="L200" s="103" t="n">
        <f aca="false">IF(L$1="P",MAX(0,L$2-$C200),IF(L$1="C",MAX(0,$C200-L$2)))</f>
        <v>21.18</v>
      </c>
      <c r="M200" s="103" t="n">
        <f aca="false">IF(M$1="P",MAX(0,M$2-$C200),IF(M$1="C",MAX(0,$C200-M$2)))</f>
        <v>8.82</v>
      </c>
      <c r="N200" s="103" t="n">
        <f aca="false">IF(N$1="P",MAX(0,N$2-$C200),IF(N$1="C",MAX(0,$C200-N$2)))</f>
        <v>3.82</v>
      </c>
      <c r="O200" s="103" t="n">
        <f aca="false">IF(O$1="P",MAX(0,O$2-$C200),IF(O$1="C",MAX(0,$C200-O$2)))</f>
        <v>0</v>
      </c>
      <c r="P200" s="103" t="n">
        <f aca="false">IF(P$1="P",MAX(0,P$2-$C200),IF(P$1="C",MAX(0,$C200-P$2)))</f>
        <v>0</v>
      </c>
      <c r="Q200" s="103" t="n">
        <f aca="false">IF(Q$1="P",MAX(0,Q$2-$C200),IF(Q$1="C",MAX(0,$C200-Q$2)))</f>
        <v>0</v>
      </c>
      <c r="R200" s="103" t="n">
        <f aca="false">IF(R$1="P",MAX(0,R$2-$C200),IF(R$1="C",MAX(0,$C200-R$2)))</f>
        <v>0</v>
      </c>
      <c r="S200" s="103" t="n">
        <f aca="false">IF(S$1="P",MAX(0,S$2-$C200),IF(S$1="C",MAX(0,$C200-S$2)))</f>
        <v>0</v>
      </c>
      <c r="T200" s="104" t="n">
        <f aca="false">A200</f>
        <v>8</v>
      </c>
      <c r="U200" s="105" t="n">
        <f aca="false">VLOOKUP($B200,Gas!$B$3:$E$2506,2)</f>
        <v>1.825</v>
      </c>
      <c r="V200" s="46" t="n">
        <f aca="false">C200/U200</f>
        <v>15.7917808219178</v>
      </c>
    </row>
    <row r="201" customFormat="false" ht="12.75" hidden="false" customHeight="false" outlineLevel="0" collapsed="false">
      <c r="A201" s="95" t="n">
        <f aca="false">MONTH(B201)+(YEAR(B201)-1998)*12</f>
        <v>8</v>
      </c>
      <c r="B201" s="101" t="n">
        <v>36024</v>
      </c>
      <c r="C201" s="102" t="n">
        <v>31.08</v>
      </c>
      <c r="D201" s="98" t="n">
        <f aca="false">LN(C201/C200)</f>
        <v>0.0754949349280706</v>
      </c>
      <c r="E201" s="106" t="n">
        <f aca="false">STDEV(D192:D201)*SQRT(trade_day)</f>
        <v>0.616883599447189</v>
      </c>
      <c r="G201" s="103" t="n">
        <f aca="false">IF(G$1="P",MAX(0,G$2-$C201),IF(G$1="C",MAX(0,$C201-G$2)))</f>
        <v>0</v>
      </c>
      <c r="H201" s="103" t="n">
        <f aca="false">IF(H$1="P",MAX(0,H$2-$C201),IF(H$1="C",MAX(0,$C201-H$2)))</f>
        <v>0</v>
      </c>
      <c r="I201" s="103" t="n">
        <f aca="false">IF(I$1="P",MAX(0,I$2-$C201),IF(I$1="C",MAX(0,$C201-I$2)))</f>
        <v>0</v>
      </c>
      <c r="J201" s="103" t="n">
        <f aca="false">IF(J$1="P",MAX(0,J$2-$C201),IF(J$1="C",MAX(0,$C201-J$2)))</f>
        <v>3.92</v>
      </c>
      <c r="K201" s="103" t="n">
        <f aca="false">IF(K$1="P",MAX(0,K$2-$C201),IF(K$1="C",MAX(0,$C201-K$2)))</f>
        <v>8.92</v>
      </c>
      <c r="L201" s="103" t="n">
        <f aca="false">IF(L$1="P",MAX(0,L$2-$C201),IF(L$1="C",MAX(0,$C201-L$2)))</f>
        <v>18.92</v>
      </c>
      <c r="M201" s="103" t="n">
        <f aca="false">IF(M$1="P",MAX(0,M$2-$C201),IF(M$1="C",MAX(0,$C201-M$2)))</f>
        <v>11.08</v>
      </c>
      <c r="N201" s="103" t="n">
        <f aca="false">IF(N$1="P",MAX(0,N$2-$C201),IF(N$1="C",MAX(0,$C201-N$2)))</f>
        <v>6.08</v>
      </c>
      <c r="O201" s="103" t="n">
        <f aca="false">IF(O$1="P",MAX(0,O$2-$C201),IF(O$1="C",MAX(0,$C201-O$2)))</f>
        <v>1.08</v>
      </c>
      <c r="P201" s="103" t="n">
        <f aca="false">IF(P$1="P",MAX(0,P$2-$C201),IF(P$1="C",MAX(0,$C201-P$2)))</f>
        <v>0</v>
      </c>
      <c r="Q201" s="103" t="n">
        <f aca="false">IF(Q$1="P",MAX(0,Q$2-$C201),IF(Q$1="C",MAX(0,$C201-Q$2)))</f>
        <v>0</v>
      </c>
      <c r="R201" s="103" t="n">
        <f aca="false">IF(R$1="P",MAX(0,R$2-$C201),IF(R$1="C",MAX(0,$C201-R$2)))</f>
        <v>0</v>
      </c>
      <c r="S201" s="103" t="n">
        <f aca="false">IF(S$1="P",MAX(0,S$2-$C201),IF(S$1="C",MAX(0,$C201-S$2)))</f>
        <v>0</v>
      </c>
      <c r="T201" s="104" t="n">
        <f aca="false">A201</f>
        <v>8</v>
      </c>
      <c r="U201" s="105" t="n">
        <f aca="false">VLOOKUP($B201,Gas!$B$3:$E$2506,2)</f>
        <v>1.825</v>
      </c>
      <c r="V201" s="46" t="n">
        <f aca="false">C201/U201</f>
        <v>17.0301369863014</v>
      </c>
    </row>
    <row r="202" customFormat="false" ht="12.75" hidden="false" customHeight="false" outlineLevel="0" collapsed="false">
      <c r="A202" s="95" t="n">
        <f aca="false">MONTH(B202)+(YEAR(B202)-1998)*12</f>
        <v>8</v>
      </c>
      <c r="B202" s="101" t="n">
        <v>36025</v>
      </c>
      <c r="C202" s="102" t="n">
        <v>29.11</v>
      </c>
      <c r="D202" s="98" t="n">
        <f aca="false">LN(C202/C201)</f>
        <v>-0.0654827677419148</v>
      </c>
      <c r="E202" s="106" t="n">
        <f aca="false">STDEV(D193:D202)*SQRT(trade_day)</f>
        <v>0.720343707480485</v>
      </c>
      <c r="G202" s="103" t="n">
        <f aca="false">IF(G$1="P",MAX(0,G$2-$C202),IF(G$1="C",MAX(0,$C202-G$2)))</f>
        <v>0</v>
      </c>
      <c r="H202" s="103" t="n">
        <f aca="false">IF(H$1="P",MAX(0,H$2-$C202),IF(H$1="C",MAX(0,$C202-H$2)))</f>
        <v>0</v>
      </c>
      <c r="I202" s="103" t="n">
        <f aca="false">IF(I$1="P",MAX(0,I$2-$C202),IF(I$1="C",MAX(0,$C202-I$2)))</f>
        <v>0.890000000000001</v>
      </c>
      <c r="J202" s="103" t="n">
        <f aca="false">IF(J$1="P",MAX(0,J$2-$C202),IF(J$1="C",MAX(0,$C202-J$2)))</f>
        <v>5.89</v>
      </c>
      <c r="K202" s="103" t="n">
        <f aca="false">IF(K$1="P",MAX(0,K$2-$C202),IF(K$1="C",MAX(0,$C202-K$2)))</f>
        <v>10.89</v>
      </c>
      <c r="L202" s="103" t="n">
        <f aca="false">IF(L$1="P",MAX(0,L$2-$C202),IF(L$1="C",MAX(0,$C202-L$2)))</f>
        <v>20.89</v>
      </c>
      <c r="M202" s="103" t="n">
        <f aca="false">IF(M$1="P",MAX(0,M$2-$C202),IF(M$1="C",MAX(0,$C202-M$2)))</f>
        <v>9.11</v>
      </c>
      <c r="N202" s="103" t="n">
        <f aca="false">IF(N$1="P",MAX(0,N$2-$C202),IF(N$1="C",MAX(0,$C202-N$2)))</f>
        <v>4.11</v>
      </c>
      <c r="O202" s="103" t="n">
        <f aca="false">IF(O$1="P",MAX(0,O$2-$C202),IF(O$1="C",MAX(0,$C202-O$2)))</f>
        <v>0</v>
      </c>
      <c r="P202" s="103" t="n">
        <f aca="false">IF(P$1="P",MAX(0,P$2-$C202),IF(P$1="C",MAX(0,$C202-P$2)))</f>
        <v>0</v>
      </c>
      <c r="Q202" s="103" t="n">
        <f aca="false">IF(Q$1="P",MAX(0,Q$2-$C202),IF(Q$1="C",MAX(0,$C202-Q$2)))</f>
        <v>0</v>
      </c>
      <c r="R202" s="103" t="n">
        <f aca="false">IF(R$1="P",MAX(0,R$2-$C202),IF(R$1="C",MAX(0,$C202-R$2)))</f>
        <v>0</v>
      </c>
      <c r="S202" s="103" t="n">
        <f aca="false">IF(S$1="P",MAX(0,S$2-$C202),IF(S$1="C",MAX(0,$C202-S$2)))</f>
        <v>0</v>
      </c>
      <c r="T202" s="104" t="n">
        <f aca="false">A202</f>
        <v>8</v>
      </c>
      <c r="U202" s="105" t="n">
        <f aca="false">VLOOKUP($B202,Gas!$B$3:$E$2506,2)</f>
        <v>1.895</v>
      </c>
      <c r="V202" s="46" t="n">
        <f aca="false">C202/U202</f>
        <v>15.3614775725594</v>
      </c>
    </row>
    <row r="203" customFormat="false" ht="12.75" hidden="false" customHeight="false" outlineLevel="0" collapsed="false">
      <c r="A203" s="95" t="n">
        <f aca="false">MONTH(B203)+(YEAR(B203)-1998)*12</f>
        <v>8</v>
      </c>
      <c r="B203" s="101" t="n">
        <v>36026</v>
      </c>
      <c r="C203" s="102" t="n">
        <v>27.7</v>
      </c>
      <c r="D203" s="98" t="n">
        <f aca="false">LN(C203/C202)</f>
        <v>-0.049649344564239</v>
      </c>
      <c r="E203" s="106" t="n">
        <f aca="false">STDEV(D194:D203)*SQRT(trade_day)</f>
        <v>0.723507562207124</v>
      </c>
      <c r="G203" s="103" t="n">
        <f aca="false">IF(G$1="P",MAX(0,G$2-$C203),IF(G$1="C",MAX(0,$C203-G$2)))</f>
        <v>0</v>
      </c>
      <c r="H203" s="103" t="n">
        <f aca="false">IF(H$1="P",MAX(0,H$2-$C203),IF(H$1="C",MAX(0,$C203-H$2)))</f>
        <v>0</v>
      </c>
      <c r="I203" s="103" t="n">
        <f aca="false">IF(I$1="P",MAX(0,I$2-$C203),IF(I$1="C",MAX(0,$C203-I$2)))</f>
        <v>2.3</v>
      </c>
      <c r="J203" s="103" t="n">
        <f aca="false">IF(J$1="P",MAX(0,J$2-$C203),IF(J$1="C",MAX(0,$C203-J$2)))</f>
        <v>7.3</v>
      </c>
      <c r="K203" s="103" t="n">
        <f aca="false">IF(K$1="P",MAX(0,K$2-$C203),IF(K$1="C",MAX(0,$C203-K$2)))</f>
        <v>12.3</v>
      </c>
      <c r="L203" s="103" t="n">
        <f aca="false">IF(L$1="P",MAX(0,L$2-$C203),IF(L$1="C",MAX(0,$C203-L$2)))</f>
        <v>22.3</v>
      </c>
      <c r="M203" s="103" t="n">
        <f aca="false">IF(M$1="P",MAX(0,M$2-$C203),IF(M$1="C",MAX(0,$C203-M$2)))</f>
        <v>7.7</v>
      </c>
      <c r="N203" s="103" t="n">
        <f aca="false">IF(N$1="P",MAX(0,N$2-$C203),IF(N$1="C",MAX(0,$C203-N$2)))</f>
        <v>2.7</v>
      </c>
      <c r="O203" s="103" t="n">
        <f aca="false">IF(O$1="P",MAX(0,O$2-$C203),IF(O$1="C",MAX(0,$C203-O$2)))</f>
        <v>0</v>
      </c>
      <c r="P203" s="103" t="n">
        <f aca="false">IF(P$1="P",MAX(0,P$2-$C203),IF(P$1="C",MAX(0,$C203-P$2)))</f>
        <v>0</v>
      </c>
      <c r="Q203" s="103" t="n">
        <f aca="false">IF(Q$1="P",MAX(0,Q$2-$C203),IF(Q$1="C",MAX(0,$C203-Q$2)))</f>
        <v>0</v>
      </c>
      <c r="R203" s="103" t="n">
        <f aca="false">IF(R$1="P",MAX(0,R$2-$C203),IF(R$1="C",MAX(0,$C203-R$2)))</f>
        <v>0</v>
      </c>
      <c r="S203" s="103" t="n">
        <f aca="false">IF(S$1="P",MAX(0,S$2-$C203),IF(S$1="C",MAX(0,$C203-S$2)))</f>
        <v>0</v>
      </c>
      <c r="T203" s="104" t="n">
        <f aca="false">A203</f>
        <v>8</v>
      </c>
      <c r="U203" s="105" t="n">
        <f aca="false">VLOOKUP($B203,Gas!$B$3:$E$2506,2)</f>
        <v>1.94</v>
      </c>
      <c r="V203" s="46" t="n">
        <f aca="false">C203/U203</f>
        <v>14.2783505154639</v>
      </c>
    </row>
    <row r="204" customFormat="false" ht="12.75" hidden="false" customHeight="false" outlineLevel="0" collapsed="false">
      <c r="A204" s="95" t="n">
        <f aca="false">MONTH(B204)+(YEAR(B204)-1998)*12</f>
        <v>8</v>
      </c>
      <c r="B204" s="101" t="n">
        <v>36027</v>
      </c>
      <c r="C204" s="102" t="n">
        <v>26.95</v>
      </c>
      <c r="D204" s="98" t="n">
        <f aca="false">LN(C204/C203)</f>
        <v>-0.0274491158382867</v>
      </c>
      <c r="E204" s="106" t="n">
        <f aca="false">STDEV(D195:D204)*SQRT(trade_day)</f>
        <v>0.721267276497883</v>
      </c>
      <c r="G204" s="103" t="n">
        <f aca="false">IF(G$1="P",MAX(0,G$2-$C204),IF(G$1="C",MAX(0,$C204-G$2)))</f>
        <v>0</v>
      </c>
      <c r="H204" s="103" t="n">
        <f aca="false">IF(H$1="P",MAX(0,H$2-$C204),IF(H$1="C",MAX(0,$C204-H$2)))</f>
        <v>0</v>
      </c>
      <c r="I204" s="103" t="n">
        <f aca="false">IF(I$1="P",MAX(0,I$2-$C204),IF(I$1="C",MAX(0,$C204-I$2)))</f>
        <v>3.05</v>
      </c>
      <c r="J204" s="103" t="n">
        <f aca="false">IF(J$1="P",MAX(0,J$2-$C204),IF(J$1="C",MAX(0,$C204-J$2)))</f>
        <v>8.05</v>
      </c>
      <c r="K204" s="103" t="n">
        <f aca="false">IF(K$1="P",MAX(0,K$2-$C204),IF(K$1="C",MAX(0,$C204-K$2)))</f>
        <v>13.05</v>
      </c>
      <c r="L204" s="103" t="n">
        <f aca="false">IF(L$1="P",MAX(0,L$2-$C204),IF(L$1="C",MAX(0,$C204-L$2)))</f>
        <v>23.05</v>
      </c>
      <c r="M204" s="103" t="n">
        <f aca="false">IF(M$1="P",MAX(0,M$2-$C204),IF(M$1="C",MAX(0,$C204-M$2)))</f>
        <v>6.95</v>
      </c>
      <c r="N204" s="103" t="n">
        <f aca="false">IF(N$1="P",MAX(0,N$2-$C204),IF(N$1="C",MAX(0,$C204-N$2)))</f>
        <v>1.95</v>
      </c>
      <c r="O204" s="103" t="n">
        <f aca="false">IF(O$1="P",MAX(0,O$2-$C204),IF(O$1="C",MAX(0,$C204-O$2)))</f>
        <v>0</v>
      </c>
      <c r="P204" s="103" t="n">
        <f aca="false">IF(P$1="P",MAX(0,P$2-$C204),IF(P$1="C",MAX(0,$C204-P$2)))</f>
        <v>0</v>
      </c>
      <c r="Q204" s="103" t="n">
        <f aca="false">IF(Q$1="P",MAX(0,Q$2-$C204),IF(Q$1="C",MAX(0,$C204-Q$2)))</f>
        <v>0</v>
      </c>
      <c r="R204" s="103" t="n">
        <f aca="false">IF(R$1="P",MAX(0,R$2-$C204),IF(R$1="C",MAX(0,$C204-R$2)))</f>
        <v>0</v>
      </c>
      <c r="S204" s="103" t="n">
        <f aca="false">IF(S$1="P",MAX(0,S$2-$C204),IF(S$1="C",MAX(0,$C204-S$2)))</f>
        <v>0</v>
      </c>
      <c r="T204" s="104" t="n">
        <f aca="false">A204</f>
        <v>8</v>
      </c>
      <c r="U204" s="105" t="n">
        <f aca="false">VLOOKUP($B204,Gas!$B$3:$E$2506,2)</f>
        <v>1.96</v>
      </c>
      <c r="V204" s="46" t="n">
        <f aca="false">C204/U204</f>
        <v>13.75</v>
      </c>
    </row>
    <row r="205" customFormat="false" ht="12.75" hidden="false" customHeight="false" outlineLevel="0" collapsed="false">
      <c r="A205" s="95" t="n">
        <f aca="false">MONTH(B205)+(YEAR(B205)-1998)*12</f>
        <v>8</v>
      </c>
      <c r="B205" s="101" t="n">
        <v>36028</v>
      </c>
      <c r="C205" s="102" t="n">
        <v>25.6</v>
      </c>
      <c r="D205" s="98" t="n">
        <f aca="false">LN(C205/C204)</f>
        <v>-0.0513909458694892</v>
      </c>
      <c r="E205" s="106" t="n">
        <f aca="false">STDEV(D196:D205)*SQRT(trade_day)</f>
        <v>0.74818811136722</v>
      </c>
      <c r="G205" s="103" t="n">
        <f aca="false">IF(G$1="P",MAX(0,G$2-$C205),IF(G$1="C",MAX(0,$C205-G$2)))</f>
        <v>0</v>
      </c>
      <c r="H205" s="103" t="n">
        <f aca="false">IF(H$1="P",MAX(0,H$2-$C205),IF(H$1="C",MAX(0,$C205-H$2)))</f>
        <v>0</v>
      </c>
      <c r="I205" s="103" t="n">
        <f aca="false">IF(I$1="P",MAX(0,I$2-$C205),IF(I$1="C",MAX(0,$C205-I$2)))</f>
        <v>4.4</v>
      </c>
      <c r="J205" s="103" t="n">
        <f aca="false">IF(J$1="P",MAX(0,J$2-$C205),IF(J$1="C",MAX(0,$C205-J$2)))</f>
        <v>9.4</v>
      </c>
      <c r="K205" s="103" t="n">
        <f aca="false">IF(K$1="P",MAX(0,K$2-$C205),IF(K$1="C",MAX(0,$C205-K$2)))</f>
        <v>14.4</v>
      </c>
      <c r="L205" s="103" t="n">
        <f aca="false">IF(L$1="P",MAX(0,L$2-$C205),IF(L$1="C",MAX(0,$C205-L$2)))</f>
        <v>24.4</v>
      </c>
      <c r="M205" s="103" t="n">
        <f aca="false">IF(M$1="P",MAX(0,M$2-$C205),IF(M$1="C",MAX(0,$C205-M$2)))</f>
        <v>5.6</v>
      </c>
      <c r="N205" s="103" t="n">
        <f aca="false">IF(N$1="P",MAX(0,N$2-$C205),IF(N$1="C",MAX(0,$C205-N$2)))</f>
        <v>0.600000000000001</v>
      </c>
      <c r="O205" s="103" t="n">
        <f aca="false">IF(O$1="P",MAX(0,O$2-$C205),IF(O$1="C",MAX(0,$C205-O$2)))</f>
        <v>0</v>
      </c>
      <c r="P205" s="103" t="n">
        <f aca="false">IF(P$1="P",MAX(0,P$2-$C205),IF(P$1="C",MAX(0,$C205-P$2)))</f>
        <v>0</v>
      </c>
      <c r="Q205" s="103" t="n">
        <f aca="false">IF(Q$1="P",MAX(0,Q$2-$C205),IF(Q$1="C",MAX(0,$C205-Q$2)))</f>
        <v>0</v>
      </c>
      <c r="R205" s="103" t="n">
        <f aca="false">IF(R$1="P",MAX(0,R$2-$C205),IF(R$1="C",MAX(0,$C205-R$2)))</f>
        <v>0</v>
      </c>
      <c r="S205" s="103" t="n">
        <f aca="false">IF(S$1="P",MAX(0,S$2-$C205),IF(S$1="C",MAX(0,$C205-S$2)))</f>
        <v>0</v>
      </c>
      <c r="T205" s="104" t="n">
        <f aca="false">A205</f>
        <v>8</v>
      </c>
      <c r="U205" s="105" t="n">
        <f aca="false">VLOOKUP($B205,Gas!$B$3:$E$2506,2)</f>
        <v>1.895</v>
      </c>
      <c r="V205" s="46" t="n">
        <f aca="false">C205/U205</f>
        <v>13.509234828496</v>
      </c>
    </row>
    <row r="206" customFormat="false" ht="12.75" hidden="false" customHeight="false" outlineLevel="0" collapsed="false">
      <c r="A206" s="95" t="n">
        <f aca="false">MONTH(B206)+(YEAR(B206)-1998)*12</f>
        <v>8</v>
      </c>
      <c r="B206" s="101" t="n">
        <v>36031</v>
      </c>
      <c r="C206" s="102" t="n">
        <v>27.13</v>
      </c>
      <c r="D206" s="98" t="n">
        <f aca="false">LN(C206/C205)</f>
        <v>0.0580477751853234</v>
      </c>
      <c r="E206" s="106" t="n">
        <f aca="false">STDEV(D197:D206)*SQRT(trade_day)</f>
        <v>0.805868592155295</v>
      </c>
      <c r="G206" s="103" t="n">
        <f aca="false">IF(G$1="P",MAX(0,G$2-$C206),IF(G$1="C",MAX(0,$C206-G$2)))</f>
        <v>0</v>
      </c>
      <c r="H206" s="103" t="n">
        <f aca="false">IF(H$1="P",MAX(0,H$2-$C206),IF(H$1="C",MAX(0,$C206-H$2)))</f>
        <v>0</v>
      </c>
      <c r="I206" s="103" t="n">
        <f aca="false">IF(I$1="P",MAX(0,I$2-$C206),IF(I$1="C",MAX(0,$C206-I$2)))</f>
        <v>2.87</v>
      </c>
      <c r="J206" s="103" t="n">
        <f aca="false">IF(J$1="P",MAX(0,J$2-$C206),IF(J$1="C",MAX(0,$C206-J$2)))</f>
        <v>7.87</v>
      </c>
      <c r="K206" s="103" t="n">
        <f aca="false">IF(K$1="P",MAX(0,K$2-$C206),IF(K$1="C",MAX(0,$C206-K$2)))</f>
        <v>12.87</v>
      </c>
      <c r="L206" s="103" t="n">
        <f aca="false">IF(L$1="P",MAX(0,L$2-$C206),IF(L$1="C",MAX(0,$C206-L$2)))</f>
        <v>22.87</v>
      </c>
      <c r="M206" s="103" t="n">
        <f aca="false">IF(M$1="P",MAX(0,M$2-$C206),IF(M$1="C",MAX(0,$C206-M$2)))</f>
        <v>7.13</v>
      </c>
      <c r="N206" s="103" t="n">
        <f aca="false">IF(N$1="P",MAX(0,N$2-$C206),IF(N$1="C",MAX(0,$C206-N$2)))</f>
        <v>2.13</v>
      </c>
      <c r="O206" s="103" t="n">
        <f aca="false">IF(O$1="P",MAX(0,O$2-$C206),IF(O$1="C",MAX(0,$C206-O$2)))</f>
        <v>0</v>
      </c>
      <c r="P206" s="103" t="n">
        <f aca="false">IF(P$1="P",MAX(0,P$2-$C206),IF(P$1="C",MAX(0,$C206-P$2)))</f>
        <v>0</v>
      </c>
      <c r="Q206" s="103" t="n">
        <f aca="false">IF(Q$1="P",MAX(0,Q$2-$C206),IF(Q$1="C",MAX(0,$C206-Q$2)))</f>
        <v>0</v>
      </c>
      <c r="R206" s="103" t="n">
        <f aca="false">IF(R$1="P",MAX(0,R$2-$C206),IF(R$1="C",MAX(0,$C206-R$2)))</f>
        <v>0</v>
      </c>
      <c r="S206" s="103" t="n">
        <f aca="false">IF(S$1="P",MAX(0,S$2-$C206),IF(S$1="C",MAX(0,$C206-S$2)))</f>
        <v>0</v>
      </c>
      <c r="T206" s="104" t="n">
        <f aca="false">A206</f>
        <v>8</v>
      </c>
      <c r="U206" s="105" t="n">
        <f aca="false">VLOOKUP($B206,Gas!$B$3:$E$2506,2)</f>
        <v>1.925</v>
      </c>
      <c r="V206" s="46" t="n">
        <f aca="false">C206/U206</f>
        <v>14.0935064935065</v>
      </c>
    </row>
    <row r="207" customFormat="false" ht="12.75" hidden="false" customHeight="false" outlineLevel="0" collapsed="false">
      <c r="A207" s="95" t="n">
        <f aca="false">MONTH(B207)+(YEAR(B207)-1998)*12</f>
        <v>8</v>
      </c>
      <c r="B207" s="101" t="n">
        <v>36032</v>
      </c>
      <c r="C207" s="102" t="n">
        <v>29.9</v>
      </c>
      <c r="D207" s="98" t="n">
        <f aca="false">LN(C207/C206)</f>
        <v>0.0972183537258004</v>
      </c>
      <c r="E207" s="106" t="n">
        <f aca="false">STDEV(D198:D207)*SQRT(trade_day)</f>
        <v>0.935828361405845</v>
      </c>
      <c r="G207" s="103" t="n">
        <f aca="false">IF(G$1="P",MAX(0,G$2-$C207),IF(G$1="C",MAX(0,$C207-G$2)))</f>
        <v>0</v>
      </c>
      <c r="H207" s="103" t="n">
        <f aca="false">IF(H$1="P",MAX(0,H$2-$C207),IF(H$1="C",MAX(0,$C207-H$2)))</f>
        <v>0</v>
      </c>
      <c r="I207" s="103" t="n">
        <f aca="false">IF(I$1="P",MAX(0,I$2-$C207),IF(I$1="C",MAX(0,$C207-I$2)))</f>
        <v>0.100000000000001</v>
      </c>
      <c r="J207" s="103" t="n">
        <f aca="false">IF(J$1="P",MAX(0,J$2-$C207),IF(J$1="C",MAX(0,$C207-J$2)))</f>
        <v>5.1</v>
      </c>
      <c r="K207" s="103" t="n">
        <f aca="false">IF(K$1="P",MAX(0,K$2-$C207),IF(K$1="C",MAX(0,$C207-K$2)))</f>
        <v>10.1</v>
      </c>
      <c r="L207" s="103" t="n">
        <f aca="false">IF(L$1="P",MAX(0,L$2-$C207),IF(L$1="C",MAX(0,$C207-L$2)))</f>
        <v>20.1</v>
      </c>
      <c r="M207" s="103" t="n">
        <f aca="false">IF(M$1="P",MAX(0,M$2-$C207),IF(M$1="C",MAX(0,$C207-M$2)))</f>
        <v>9.9</v>
      </c>
      <c r="N207" s="103" t="n">
        <f aca="false">IF(N$1="P",MAX(0,N$2-$C207),IF(N$1="C",MAX(0,$C207-N$2)))</f>
        <v>4.9</v>
      </c>
      <c r="O207" s="103" t="n">
        <f aca="false">IF(O$1="P",MAX(0,O$2-$C207),IF(O$1="C",MAX(0,$C207-O$2)))</f>
        <v>0</v>
      </c>
      <c r="P207" s="103" t="n">
        <f aca="false">IF(P$1="P",MAX(0,P$2-$C207),IF(P$1="C",MAX(0,$C207-P$2)))</f>
        <v>0</v>
      </c>
      <c r="Q207" s="103" t="n">
        <f aca="false">IF(Q$1="P",MAX(0,Q$2-$C207),IF(Q$1="C",MAX(0,$C207-Q$2)))</f>
        <v>0</v>
      </c>
      <c r="R207" s="103" t="n">
        <f aca="false">IF(R$1="P",MAX(0,R$2-$C207),IF(R$1="C",MAX(0,$C207-R$2)))</f>
        <v>0</v>
      </c>
      <c r="S207" s="103" t="n">
        <f aca="false">IF(S$1="P",MAX(0,S$2-$C207),IF(S$1="C",MAX(0,$C207-S$2)))</f>
        <v>0</v>
      </c>
      <c r="T207" s="104" t="n">
        <f aca="false">A207</f>
        <v>8</v>
      </c>
      <c r="U207" s="105" t="n">
        <f aca="false">VLOOKUP($B207,Gas!$B$3:$E$2506,2)</f>
        <v>1.895</v>
      </c>
      <c r="V207" s="46" t="n">
        <f aca="false">C207/U207</f>
        <v>15.778364116095</v>
      </c>
    </row>
    <row r="208" customFormat="false" ht="12.75" hidden="false" customHeight="false" outlineLevel="0" collapsed="false">
      <c r="A208" s="95" t="n">
        <f aca="false">MONTH(B208)+(YEAR(B208)-1998)*12</f>
        <v>8</v>
      </c>
      <c r="B208" s="101" t="n">
        <v>36033</v>
      </c>
      <c r="C208" s="102" t="n">
        <v>32.9</v>
      </c>
      <c r="D208" s="98" t="n">
        <f aca="false">LN(C208/C207)</f>
        <v>0.0956141773746854</v>
      </c>
      <c r="E208" s="106" t="n">
        <f aca="false">STDEV(D199:D208)*SQRT(trade_day)</f>
        <v>0.998073784251174</v>
      </c>
      <c r="G208" s="103" t="n">
        <f aca="false">IF(G$1="P",MAX(0,G$2-$C208),IF(G$1="C",MAX(0,$C208-G$2)))</f>
        <v>0</v>
      </c>
      <c r="H208" s="103" t="n">
        <f aca="false">IF(H$1="P",MAX(0,H$2-$C208),IF(H$1="C",MAX(0,$C208-H$2)))</f>
        <v>0</v>
      </c>
      <c r="I208" s="103" t="n">
        <f aca="false">IF(I$1="P",MAX(0,I$2-$C208),IF(I$1="C",MAX(0,$C208-I$2)))</f>
        <v>0</v>
      </c>
      <c r="J208" s="103" t="n">
        <f aca="false">IF(J$1="P",MAX(0,J$2-$C208),IF(J$1="C",MAX(0,$C208-J$2)))</f>
        <v>2.1</v>
      </c>
      <c r="K208" s="103" t="n">
        <f aca="false">IF(K$1="P",MAX(0,K$2-$C208),IF(K$1="C",MAX(0,$C208-K$2)))</f>
        <v>7.1</v>
      </c>
      <c r="L208" s="103" t="n">
        <f aca="false">IF(L$1="P",MAX(0,L$2-$C208),IF(L$1="C",MAX(0,$C208-L$2)))</f>
        <v>17.1</v>
      </c>
      <c r="M208" s="103" t="n">
        <f aca="false">IF(M$1="P",MAX(0,M$2-$C208),IF(M$1="C",MAX(0,$C208-M$2)))</f>
        <v>12.9</v>
      </c>
      <c r="N208" s="103" t="n">
        <f aca="false">IF(N$1="P",MAX(0,N$2-$C208),IF(N$1="C",MAX(0,$C208-N$2)))</f>
        <v>7.9</v>
      </c>
      <c r="O208" s="103" t="n">
        <f aca="false">IF(O$1="P",MAX(0,O$2-$C208),IF(O$1="C",MAX(0,$C208-O$2)))</f>
        <v>2.9</v>
      </c>
      <c r="P208" s="103" t="n">
        <f aca="false">IF(P$1="P",MAX(0,P$2-$C208),IF(P$1="C",MAX(0,$C208-P$2)))</f>
        <v>0</v>
      </c>
      <c r="Q208" s="103" t="n">
        <f aca="false">IF(Q$1="P",MAX(0,Q$2-$C208),IF(Q$1="C",MAX(0,$C208-Q$2)))</f>
        <v>0</v>
      </c>
      <c r="R208" s="103" t="n">
        <f aca="false">IF(R$1="P",MAX(0,R$2-$C208),IF(R$1="C",MAX(0,$C208-R$2)))</f>
        <v>0</v>
      </c>
      <c r="S208" s="103" t="n">
        <f aca="false">IF(S$1="P",MAX(0,S$2-$C208),IF(S$1="C",MAX(0,$C208-S$2)))</f>
        <v>0</v>
      </c>
      <c r="T208" s="104" t="n">
        <f aca="false">A208</f>
        <v>8</v>
      </c>
      <c r="U208" s="105" t="n">
        <f aca="false">VLOOKUP($B208,Gas!$B$3:$E$2506,2)</f>
        <v>1.88</v>
      </c>
      <c r="V208" s="46" t="n">
        <f aca="false">C208/U208</f>
        <v>17.5</v>
      </c>
    </row>
    <row r="209" customFormat="false" ht="12.75" hidden="false" customHeight="false" outlineLevel="0" collapsed="false">
      <c r="A209" s="95" t="n">
        <f aca="false">MONTH(B209)+(YEAR(B209)-1998)*12</f>
        <v>8</v>
      </c>
      <c r="B209" s="101" t="n">
        <v>36034</v>
      </c>
      <c r="C209" s="102" t="n">
        <v>30</v>
      </c>
      <c r="D209" s="98" t="n">
        <f aca="false">LN(C209/C208)</f>
        <v>-0.0922752761091708</v>
      </c>
      <c r="E209" s="106" t="n">
        <f aca="false">STDEV(D200:D209)*SQRT(trade_day)</f>
        <v>1.13534075206904</v>
      </c>
      <c r="G209" s="103" t="n">
        <f aca="false">IF(G$1="P",MAX(0,G$2-$C209),IF(G$1="C",MAX(0,$C209-G$2)))</f>
        <v>0</v>
      </c>
      <c r="H209" s="103" t="n">
        <f aca="false">IF(H$1="P",MAX(0,H$2-$C209),IF(H$1="C",MAX(0,$C209-H$2)))</f>
        <v>0</v>
      </c>
      <c r="I209" s="103" t="n">
        <f aca="false">IF(I$1="P",MAX(0,I$2-$C209),IF(I$1="C",MAX(0,$C209-I$2)))</f>
        <v>0</v>
      </c>
      <c r="J209" s="103" t="n">
        <f aca="false">IF(J$1="P",MAX(0,J$2-$C209),IF(J$1="C",MAX(0,$C209-J$2)))</f>
        <v>5</v>
      </c>
      <c r="K209" s="103" t="n">
        <f aca="false">IF(K$1="P",MAX(0,K$2-$C209),IF(K$1="C",MAX(0,$C209-K$2)))</f>
        <v>10</v>
      </c>
      <c r="L209" s="103" t="n">
        <f aca="false">IF(L$1="P",MAX(0,L$2-$C209),IF(L$1="C",MAX(0,$C209-L$2)))</f>
        <v>20</v>
      </c>
      <c r="M209" s="103" t="n">
        <f aca="false">IF(M$1="P",MAX(0,M$2-$C209),IF(M$1="C",MAX(0,$C209-M$2)))</f>
        <v>10</v>
      </c>
      <c r="N209" s="103" t="n">
        <f aca="false">IF(N$1="P",MAX(0,N$2-$C209),IF(N$1="C",MAX(0,$C209-N$2)))</f>
        <v>5</v>
      </c>
      <c r="O209" s="103" t="n">
        <f aca="false">IF(O$1="P",MAX(0,O$2-$C209),IF(O$1="C",MAX(0,$C209-O$2)))</f>
        <v>0</v>
      </c>
      <c r="P209" s="103" t="n">
        <f aca="false">IF(P$1="P",MAX(0,P$2-$C209),IF(P$1="C",MAX(0,$C209-P$2)))</f>
        <v>0</v>
      </c>
      <c r="Q209" s="103" t="n">
        <f aca="false">IF(Q$1="P",MAX(0,Q$2-$C209),IF(Q$1="C",MAX(0,$C209-Q$2)))</f>
        <v>0</v>
      </c>
      <c r="R209" s="103" t="n">
        <f aca="false">IF(R$1="P",MAX(0,R$2-$C209),IF(R$1="C",MAX(0,$C209-R$2)))</f>
        <v>0</v>
      </c>
      <c r="S209" s="103" t="n">
        <f aca="false">IF(S$1="P",MAX(0,S$2-$C209),IF(S$1="C",MAX(0,$C209-S$2)))</f>
        <v>0</v>
      </c>
      <c r="T209" s="104" t="n">
        <f aca="false">A209</f>
        <v>8</v>
      </c>
      <c r="U209" s="105" t="n">
        <f aca="false">VLOOKUP($B209,Gas!$B$3:$E$2506,2)</f>
        <v>1.83</v>
      </c>
      <c r="V209" s="46" t="n">
        <f aca="false">C209/U209</f>
        <v>16.3934426229508</v>
      </c>
    </row>
    <row r="210" customFormat="false" ht="12.75" hidden="false" customHeight="false" outlineLevel="0" collapsed="false">
      <c r="A210" s="95" t="n">
        <f aca="false">MONTH(B210)+(YEAR(B210)-1998)*12</f>
        <v>8</v>
      </c>
      <c r="B210" s="101" t="n">
        <v>36035</v>
      </c>
      <c r="C210" s="102" t="n">
        <v>27.32</v>
      </c>
      <c r="D210" s="98" t="n">
        <f aca="false">LN(C210/C209)</f>
        <v>-0.0935783469595661</v>
      </c>
      <c r="E210" s="106" t="n">
        <f aca="false">STDEV(D201:D210)*SQRT(trade_day)</f>
        <v>1.23373844239613</v>
      </c>
      <c r="G210" s="103" t="n">
        <f aca="false">IF(G$1="P",MAX(0,G$2-$C210),IF(G$1="C",MAX(0,$C210-G$2)))</f>
        <v>0</v>
      </c>
      <c r="H210" s="103" t="n">
        <f aca="false">IF(H$1="P",MAX(0,H$2-$C210),IF(H$1="C",MAX(0,$C210-H$2)))</f>
        <v>0</v>
      </c>
      <c r="I210" s="103" t="n">
        <f aca="false">IF(I$1="P",MAX(0,I$2-$C210),IF(I$1="C",MAX(0,$C210-I$2)))</f>
        <v>2.68</v>
      </c>
      <c r="J210" s="103" t="n">
        <f aca="false">IF(J$1="P",MAX(0,J$2-$C210),IF(J$1="C",MAX(0,$C210-J$2)))</f>
        <v>7.68</v>
      </c>
      <c r="K210" s="103" t="n">
        <f aca="false">IF(K$1="P",MAX(0,K$2-$C210),IF(K$1="C",MAX(0,$C210-K$2)))</f>
        <v>12.68</v>
      </c>
      <c r="L210" s="103" t="n">
        <f aca="false">IF(L$1="P",MAX(0,L$2-$C210),IF(L$1="C",MAX(0,$C210-L$2)))</f>
        <v>22.68</v>
      </c>
      <c r="M210" s="103" t="n">
        <f aca="false">IF(M$1="P",MAX(0,M$2-$C210),IF(M$1="C",MAX(0,$C210-M$2)))</f>
        <v>7.32</v>
      </c>
      <c r="N210" s="103" t="n">
        <f aca="false">IF(N$1="P",MAX(0,N$2-$C210),IF(N$1="C",MAX(0,$C210-N$2)))</f>
        <v>2.32</v>
      </c>
      <c r="O210" s="103" t="n">
        <f aca="false">IF(O$1="P",MAX(0,O$2-$C210),IF(O$1="C",MAX(0,$C210-O$2)))</f>
        <v>0</v>
      </c>
      <c r="P210" s="103" t="n">
        <f aca="false">IF(P$1="P",MAX(0,P$2-$C210),IF(P$1="C",MAX(0,$C210-P$2)))</f>
        <v>0</v>
      </c>
      <c r="Q210" s="103" t="n">
        <f aca="false">IF(Q$1="P",MAX(0,Q$2-$C210),IF(Q$1="C",MAX(0,$C210-Q$2)))</f>
        <v>0</v>
      </c>
      <c r="R210" s="103" t="n">
        <f aca="false">IF(R$1="P",MAX(0,R$2-$C210),IF(R$1="C",MAX(0,$C210-R$2)))</f>
        <v>0</v>
      </c>
      <c r="S210" s="103" t="n">
        <f aca="false">IF(S$1="P",MAX(0,S$2-$C210),IF(S$1="C",MAX(0,$C210-S$2)))</f>
        <v>0</v>
      </c>
      <c r="T210" s="104" t="n">
        <f aca="false">A210</f>
        <v>8</v>
      </c>
      <c r="U210" s="105" t="n">
        <f aca="false">VLOOKUP($B210,Gas!$B$3:$E$2506,2)</f>
        <v>1.75</v>
      </c>
      <c r="V210" s="46" t="n">
        <f aca="false">C210/U210</f>
        <v>15.6114285714286</v>
      </c>
    </row>
    <row r="211" customFormat="false" ht="12.75" hidden="false" customHeight="false" outlineLevel="0" collapsed="false">
      <c r="A211" s="95" t="n">
        <f aca="false">MONTH(B211)+(YEAR(B211)-1998)*12</f>
        <v>8</v>
      </c>
      <c r="B211" s="101" t="n">
        <v>36038</v>
      </c>
      <c r="C211" s="102" t="n">
        <v>27</v>
      </c>
      <c r="D211" s="98" t="n">
        <f aca="false">LN(C211/C210)</f>
        <v>-0.0117821686982602</v>
      </c>
      <c r="E211" s="106" t="n">
        <f aca="false">STDEV(D202:D211)*SQRT(trade_day)</f>
        <v>1.14916132062895</v>
      </c>
      <c r="G211" s="103" t="n">
        <f aca="false">IF(G$1="P",MAX(0,G$2-$C211),IF(G$1="C",MAX(0,$C211-G$2)))</f>
        <v>0</v>
      </c>
      <c r="H211" s="103" t="n">
        <f aca="false">IF(H$1="P",MAX(0,H$2-$C211),IF(H$1="C",MAX(0,$C211-H$2)))</f>
        <v>0</v>
      </c>
      <c r="I211" s="103" t="n">
        <f aca="false">IF(I$1="P",MAX(0,I$2-$C211),IF(I$1="C",MAX(0,$C211-I$2)))</f>
        <v>3</v>
      </c>
      <c r="J211" s="103" t="n">
        <f aca="false">IF(J$1="P",MAX(0,J$2-$C211),IF(J$1="C",MAX(0,$C211-J$2)))</f>
        <v>8</v>
      </c>
      <c r="K211" s="103" t="n">
        <f aca="false">IF(K$1="P",MAX(0,K$2-$C211),IF(K$1="C",MAX(0,$C211-K$2)))</f>
        <v>13</v>
      </c>
      <c r="L211" s="103" t="n">
        <f aca="false">IF(L$1="P",MAX(0,L$2-$C211),IF(L$1="C",MAX(0,$C211-L$2)))</f>
        <v>23</v>
      </c>
      <c r="M211" s="103" t="n">
        <f aca="false">IF(M$1="P",MAX(0,M$2-$C211),IF(M$1="C",MAX(0,$C211-M$2)))</f>
        <v>7</v>
      </c>
      <c r="N211" s="103" t="n">
        <f aca="false">IF(N$1="P",MAX(0,N$2-$C211),IF(N$1="C",MAX(0,$C211-N$2)))</f>
        <v>2</v>
      </c>
      <c r="O211" s="103" t="n">
        <f aca="false">IF(O$1="P",MAX(0,O$2-$C211),IF(O$1="C",MAX(0,$C211-O$2)))</f>
        <v>0</v>
      </c>
      <c r="P211" s="103" t="n">
        <f aca="false">IF(P$1="P",MAX(0,P$2-$C211),IF(P$1="C",MAX(0,$C211-P$2)))</f>
        <v>0</v>
      </c>
      <c r="Q211" s="103" t="n">
        <f aca="false">IF(Q$1="P",MAX(0,Q$2-$C211),IF(Q$1="C",MAX(0,$C211-Q$2)))</f>
        <v>0</v>
      </c>
      <c r="R211" s="103" t="n">
        <f aca="false">IF(R$1="P",MAX(0,R$2-$C211),IF(R$1="C",MAX(0,$C211-R$2)))</f>
        <v>0</v>
      </c>
      <c r="S211" s="103" t="n">
        <f aca="false">IF(S$1="P",MAX(0,S$2-$C211),IF(S$1="C",MAX(0,$C211-S$2)))</f>
        <v>0</v>
      </c>
      <c r="T211" s="104" t="n">
        <f aca="false">A211</f>
        <v>8</v>
      </c>
      <c r="U211" s="105" t="n">
        <f aca="false">VLOOKUP($B211,Gas!$B$3:$E$2506,2)</f>
        <v>1.64</v>
      </c>
      <c r="V211" s="46" t="n">
        <f aca="false">C211/U211</f>
        <v>16.4634146341463</v>
      </c>
    </row>
    <row r="212" customFormat="false" ht="12.75" hidden="false" customHeight="false" outlineLevel="0" collapsed="false">
      <c r="A212" s="95" t="n">
        <f aca="false">MONTH(B212)+(YEAR(B212)-1998)*12</f>
        <v>9</v>
      </c>
      <c r="B212" s="101" t="n">
        <v>36039</v>
      </c>
      <c r="C212" s="102" t="n">
        <v>24.51</v>
      </c>
      <c r="D212" s="98" t="n">
        <f aca="false">LN(C212/C211)</f>
        <v>-0.0967556684643079</v>
      </c>
      <c r="E212" s="106" t="n">
        <f aca="false">STDEV(D203:D212)*SQRT(trade_day)</f>
        <v>1.19763954559103</v>
      </c>
      <c r="G212" s="103" t="n">
        <f aca="false">IF(G$1="P",MAX(0,G$2-$C212),IF(G$1="C",MAX(0,$C212-G$2)))</f>
        <v>0</v>
      </c>
      <c r="H212" s="103" t="n">
        <f aca="false">IF(H$1="P",MAX(0,H$2-$C212),IF(H$1="C",MAX(0,$C212-H$2)))</f>
        <v>0.489999999999998</v>
      </c>
      <c r="I212" s="103" t="n">
        <f aca="false">IF(I$1="P",MAX(0,I$2-$C212),IF(I$1="C",MAX(0,$C212-I$2)))</f>
        <v>5.49</v>
      </c>
      <c r="J212" s="103" t="n">
        <f aca="false">IF(J$1="P",MAX(0,J$2-$C212),IF(J$1="C",MAX(0,$C212-J$2)))</f>
        <v>10.49</v>
      </c>
      <c r="K212" s="103" t="n">
        <f aca="false">IF(K$1="P",MAX(0,K$2-$C212),IF(K$1="C",MAX(0,$C212-K$2)))</f>
        <v>15.49</v>
      </c>
      <c r="L212" s="103" t="n">
        <f aca="false">IF(L$1="P",MAX(0,L$2-$C212),IF(L$1="C",MAX(0,$C212-L$2)))</f>
        <v>25.49</v>
      </c>
      <c r="M212" s="103" t="n">
        <f aca="false">IF(M$1="P",MAX(0,M$2-$C212),IF(M$1="C",MAX(0,$C212-M$2)))</f>
        <v>4.51</v>
      </c>
      <c r="N212" s="103" t="n">
        <f aca="false">IF(N$1="P",MAX(0,N$2-$C212),IF(N$1="C",MAX(0,$C212-N$2)))</f>
        <v>0</v>
      </c>
      <c r="O212" s="103" t="n">
        <f aca="false">IF(O$1="P",MAX(0,O$2-$C212),IF(O$1="C",MAX(0,$C212-O$2)))</f>
        <v>0</v>
      </c>
      <c r="P212" s="103" t="n">
        <f aca="false">IF(P$1="P",MAX(0,P$2-$C212),IF(P$1="C",MAX(0,$C212-P$2)))</f>
        <v>0</v>
      </c>
      <c r="Q212" s="103" t="n">
        <f aca="false">IF(Q$1="P",MAX(0,Q$2-$C212),IF(Q$1="C",MAX(0,$C212-Q$2)))</f>
        <v>0</v>
      </c>
      <c r="R212" s="103" t="n">
        <f aca="false">IF(R$1="P",MAX(0,R$2-$C212),IF(R$1="C",MAX(0,$C212-R$2)))</f>
        <v>0</v>
      </c>
      <c r="S212" s="103" t="n">
        <f aca="false">IF(S$1="P",MAX(0,S$2-$C212),IF(S$1="C",MAX(0,$C212-S$2)))</f>
        <v>0</v>
      </c>
      <c r="T212" s="104" t="n">
        <f aca="false">A212</f>
        <v>9</v>
      </c>
      <c r="U212" s="105" t="n">
        <f aca="false">VLOOKUP($B212,Gas!$B$3:$E$2506,2)</f>
        <v>1.57</v>
      </c>
      <c r="V212" s="46" t="n">
        <f aca="false">C212/U212</f>
        <v>15.6114649681529</v>
      </c>
    </row>
    <row r="213" customFormat="false" ht="12.75" hidden="false" customHeight="false" outlineLevel="0" collapsed="false">
      <c r="A213" s="95" t="n">
        <f aca="false">MONTH(B213)+(YEAR(B213)-1998)*12</f>
        <v>9</v>
      </c>
      <c r="B213" s="101" t="n">
        <v>36040</v>
      </c>
      <c r="C213" s="102" t="n">
        <v>24.44</v>
      </c>
      <c r="D213" s="98" t="n">
        <f aca="false">LN(C213/C212)</f>
        <v>-0.00286006323662663</v>
      </c>
      <c r="E213" s="106" t="n">
        <f aca="false">STDEV(D204:D213)*SQRT(trade_day)</f>
        <v>1.1852099287015</v>
      </c>
      <c r="G213" s="103" t="n">
        <f aca="false">IF(G$1="P",MAX(0,G$2-$C213),IF(G$1="C",MAX(0,$C213-G$2)))</f>
        <v>0</v>
      </c>
      <c r="H213" s="103" t="n">
        <f aca="false">IF(H$1="P",MAX(0,H$2-$C213),IF(H$1="C",MAX(0,$C213-H$2)))</f>
        <v>0.559999999999999</v>
      </c>
      <c r="I213" s="103" t="n">
        <f aca="false">IF(I$1="P",MAX(0,I$2-$C213),IF(I$1="C",MAX(0,$C213-I$2)))</f>
        <v>5.56</v>
      </c>
      <c r="J213" s="103" t="n">
        <f aca="false">IF(J$1="P",MAX(0,J$2-$C213),IF(J$1="C",MAX(0,$C213-J$2)))</f>
        <v>10.56</v>
      </c>
      <c r="K213" s="103" t="n">
        <f aca="false">IF(K$1="P",MAX(0,K$2-$C213),IF(K$1="C",MAX(0,$C213-K$2)))</f>
        <v>15.56</v>
      </c>
      <c r="L213" s="103" t="n">
        <f aca="false">IF(L$1="P",MAX(0,L$2-$C213),IF(L$1="C",MAX(0,$C213-L$2)))</f>
        <v>25.56</v>
      </c>
      <c r="M213" s="103" t="n">
        <f aca="false">IF(M$1="P",MAX(0,M$2-$C213),IF(M$1="C",MAX(0,$C213-M$2)))</f>
        <v>4.44</v>
      </c>
      <c r="N213" s="103" t="n">
        <f aca="false">IF(N$1="P",MAX(0,N$2-$C213),IF(N$1="C",MAX(0,$C213-N$2)))</f>
        <v>0</v>
      </c>
      <c r="O213" s="103" t="n">
        <f aca="false">IF(O$1="P",MAX(0,O$2-$C213),IF(O$1="C",MAX(0,$C213-O$2)))</f>
        <v>0</v>
      </c>
      <c r="P213" s="103" t="n">
        <f aca="false">IF(P$1="P",MAX(0,P$2-$C213),IF(P$1="C",MAX(0,$C213-P$2)))</f>
        <v>0</v>
      </c>
      <c r="Q213" s="103" t="n">
        <f aca="false">IF(Q$1="P",MAX(0,Q$2-$C213),IF(Q$1="C",MAX(0,$C213-Q$2)))</f>
        <v>0</v>
      </c>
      <c r="R213" s="103" t="n">
        <f aca="false">IF(R$1="P",MAX(0,R$2-$C213),IF(R$1="C",MAX(0,$C213-R$2)))</f>
        <v>0</v>
      </c>
      <c r="S213" s="103" t="n">
        <f aca="false">IF(S$1="P",MAX(0,S$2-$C213),IF(S$1="C",MAX(0,$C213-S$2)))</f>
        <v>0</v>
      </c>
      <c r="T213" s="104" t="n">
        <f aca="false">A213</f>
        <v>9</v>
      </c>
      <c r="U213" s="105" t="n">
        <f aca="false">VLOOKUP($B213,Gas!$B$3:$E$2506,2)</f>
        <v>1.84</v>
      </c>
      <c r="V213" s="46" t="n">
        <f aca="false">C213/U213</f>
        <v>13.2826086956522</v>
      </c>
    </row>
    <row r="214" customFormat="false" ht="12.75" hidden="false" customHeight="false" outlineLevel="0" collapsed="false">
      <c r="A214" s="95" t="n">
        <f aca="false">MONTH(B214)+(YEAR(B214)-1998)*12</f>
        <v>9</v>
      </c>
      <c r="B214" s="101" t="n">
        <v>36041</v>
      </c>
      <c r="C214" s="102" t="n">
        <v>23.93</v>
      </c>
      <c r="D214" s="98" t="n">
        <f aca="false">LN(C214/C213)</f>
        <v>-0.0210882323831126</v>
      </c>
      <c r="E214" s="106" t="n">
        <f aca="false">STDEV(D205:D214)*SQRT(trade_day)</f>
        <v>1.18340982234835</v>
      </c>
      <c r="G214" s="103" t="n">
        <f aca="false">IF(G$1="P",MAX(0,G$2-$C214),IF(G$1="C",MAX(0,$C214-G$2)))</f>
        <v>0</v>
      </c>
      <c r="H214" s="103" t="n">
        <f aca="false">IF(H$1="P",MAX(0,H$2-$C214),IF(H$1="C",MAX(0,$C214-H$2)))</f>
        <v>1.07</v>
      </c>
      <c r="I214" s="103" t="n">
        <f aca="false">IF(I$1="P",MAX(0,I$2-$C214),IF(I$1="C",MAX(0,$C214-I$2)))</f>
        <v>6.07</v>
      </c>
      <c r="J214" s="103" t="n">
        <f aca="false">IF(J$1="P",MAX(0,J$2-$C214),IF(J$1="C",MAX(0,$C214-J$2)))</f>
        <v>11.07</v>
      </c>
      <c r="K214" s="103" t="n">
        <f aca="false">IF(K$1="P",MAX(0,K$2-$C214),IF(K$1="C",MAX(0,$C214-K$2)))</f>
        <v>16.07</v>
      </c>
      <c r="L214" s="103" t="n">
        <f aca="false">IF(L$1="P",MAX(0,L$2-$C214),IF(L$1="C",MAX(0,$C214-L$2)))</f>
        <v>26.07</v>
      </c>
      <c r="M214" s="103" t="n">
        <f aca="false">IF(M$1="P",MAX(0,M$2-$C214),IF(M$1="C",MAX(0,$C214-M$2)))</f>
        <v>3.93</v>
      </c>
      <c r="N214" s="103" t="n">
        <f aca="false">IF(N$1="P",MAX(0,N$2-$C214),IF(N$1="C",MAX(0,$C214-N$2)))</f>
        <v>0</v>
      </c>
      <c r="O214" s="103" t="n">
        <f aca="false">IF(O$1="P",MAX(0,O$2-$C214),IF(O$1="C",MAX(0,$C214-O$2)))</f>
        <v>0</v>
      </c>
      <c r="P214" s="103" t="n">
        <f aca="false">IF(P$1="P",MAX(0,P$2-$C214),IF(P$1="C",MAX(0,$C214-P$2)))</f>
        <v>0</v>
      </c>
      <c r="Q214" s="103" t="n">
        <f aca="false">IF(Q$1="P",MAX(0,Q$2-$C214),IF(Q$1="C",MAX(0,$C214-Q$2)))</f>
        <v>0</v>
      </c>
      <c r="R214" s="103" t="n">
        <f aca="false">IF(R$1="P",MAX(0,R$2-$C214),IF(R$1="C",MAX(0,$C214-R$2)))</f>
        <v>0</v>
      </c>
      <c r="S214" s="103" t="n">
        <f aca="false">IF(S$1="P",MAX(0,S$2-$C214),IF(S$1="C",MAX(0,$C214-S$2)))</f>
        <v>0</v>
      </c>
      <c r="T214" s="104" t="n">
        <f aca="false">A214</f>
        <v>9</v>
      </c>
      <c r="U214" s="105" t="n">
        <f aca="false">VLOOKUP($B214,Gas!$B$3:$E$2506,2)</f>
        <v>1.72</v>
      </c>
      <c r="V214" s="46" t="n">
        <f aca="false">C214/U214</f>
        <v>13.9127906976744</v>
      </c>
    </row>
    <row r="215" customFormat="false" ht="12.75" hidden="false" customHeight="false" outlineLevel="0" collapsed="false">
      <c r="A215" s="95" t="n">
        <f aca="false">MONTH(B215)+(YEAR(B215)-1998)*12</f>
        <v>9</v>
      </c>
      <c r="B215" s="101" t="n">
        <v>36042</v>
      </c>
      <c r="C215" s="102" t="n">
        <v>23.25</v>
      </c>
      <c r="D215" s="98" t="n">
        <f aca="false">LN(C215/C214)</f>
        <v>-0.0288277698869167</v>
      </c>
      <c r="E215" s="106" t="n">
        <f aca="false">STDEV(D206:D215)*SQRT(trade_day)</f>
        <v>1.16776075913249</v>
      </c>
      <c r="G215" s="103" t="n">
        <f aca="false">IF(G$1="P",MAX(0,G$2-$C215),IF(G$1="C",MAX(0,$C215-G$2)))</f>
        <v>0</v>
      </c>
      <c r="H215" s="103" t="n">
        <f aca="false">IF(H$1="P",MAX(0,H$2-$C215),IF(H$1="C",MAX(0,$C215-H$2)))</f>
        <v>1.75</v>
      </c>
      <c r="I215" s="103" t="n">
        <f aca="false">IF(I$1="P",MAX(0,I$2-$C215),IF(I$1="C",MAX(0,$C215-I$2)))</f>
        <v>6.75</v>
      </c>
      <c r="J215" s="103" t="n">
        <f aca="false">IF(J$1="P",MAX(0,J$2-$C215),IF(J$1="C",MAX(0,$C215-J$2)))</f>
        <v>11.75</v>
      </c>
      <c r="K215" s="103" t="n">
        <f aca="false">IF(K$1="P",MAX(0,K$2-$C215),IF(K$1="C",MAX(0,$C215-K$2)))</f>
        <v>16.75</v>
      </c>
      <c r="L215" s="103" t="n">
        <f aca="false">IF(L$1="P",MAX(0,L$2-$C215),IF(L$1="C",MAX(0,$C215-L$2)))</f>
        <v>26.75</v>
      </c>
      <c r="M215" s="103" t="n">
        <f aca="false">IF(M$1="P",MAX(0,M$2-$C215),IF(M$1="C",MAX(0,$C215-M$2)))</f>
        <v>3.25</v>
      </c>
      <c r="N215" s="103" t="n">
        <f aca="false">IF(N$1="P",MAX(0,N$2-$C215),IF(N$1="C",MAX(0,$C215-N$2)))</f>
        <v>0</v>
      </c>
      <c r="O215" s="103" t="n">
        <f aca="false">IF(O$1="P",MAX(0,O$2-$C215),IF(O$1="C",MAX(0,$C215-O$2)))</f>
        <v>0</v>
      </c>
      <c r="P215" s="103" t="n">
        <f aca="false">IF(P$1="P",MAX(0,P$2-$C215),IF(P$1="C",MAX(0,$C215-P$2)))</f>
        <v>0</v>
      </c>
      <c r="Q215" s="103" t="n">
        <f aca="false">IF(Q$1="P",MAX(0,Q$2-$C215),IF(Q$1="C",MAX(0,$C215-Q$2)))</f>
        <v>0</v>
      </c>
      <c r="R215" s="103" t="n">
        <f aca="false">IF(R$1="P",MAX(0,R$2-$C215),IF(R$1="C",MAX(0,$C215-R$2)))</f>
        <v>0</v>
      </c>
      <c r="S215" s="103" t="n">
        <f aca="false">IF(S$1="P",MAX(0,S$2-$C215),IF(S$1="C",MAX(0,$C215-S$2)))</f>
        <v>0</v>
      </c>
      <c r="T215" s="104" t="n">
        <f aca="false">A215</f>
        <v>9</v>
      </c>
      <c r="U215" s="105" t="n">
        <f aca="false">VLOOKUP($B215,Gas!$B$3:$E$2506,2)</f>
        <v>1.685</v>
      </c>
      <c r="V215" s="46" t="n">
        <f aca="false">C215/U215</f>
        <v>13.7982195845697</v>
      </c>
    </row>
    <row r="216" customFormat="false" ht="12.75" hidden="false" customHeight="false" outlineLevel="0" collapsed="false">
      <c r="A216" s="95" t="n">
        <f aca="false">MONTH(B216)+(YEAR(B216)-1998)*12</f>
        <v>9</v>
      </c>
      <c r="B216" s="101" t="n">
        <v>36046</v>
      </c>
      <c r="C216" s="102" t="n">
        <v>22.52</v>
      </c>
      <c r="D216" s="98" t="n">
        <f aca="false">LN(C216/C215)</f>
        <v>-0.0319013287618757</v>
      </c>
      <c r="E216" s="106" t="n">
        <f aca="false">STDEV(D207:D216)*SQRT(trade_day)</f>
        <v>1.1080365953765</v>
      </c>
      <c r="G216" s="103" t="n">
        <f aca="false">IF(G$1="P",MAX(0,G$2-$C216),IF(G$1="C",MAX(0,$C216-G$2)))</f>
        <v>0</v>
      </c>
      <c r="H216" s="103" t="n">
        <f aca="false">IF(H$1="P",MAX(0,H$2-$C216),IF(H$1="C",MAX(0,$C216-H$2)))</f>
        <v>2.48</v>
      </c>
      <c r="I216" s="103" t="n">
        <f aca="false">IF(I$1="P",MAX(0,I$2-$C216),IF(I$1="C",MAX(0,$C216-I$2)))</f>
        <v>7.48</v>
      </c>
      <c r="J216" s="103" t="n">
        <f aca="false">IF(J$1="P",MAX(0,J$2-$C216),IF(J$1="C",MAX(0,$C216-J$2)))</f>
        <v>12.48</v>
      </c>
      <c r="K216" s="103" t="n">
        <f aca="false">IF(K$1="P",MAX(0,K$2-$C216),IF(K$1="C",MAX(0,$C216-K$2)))</f>
        <v>17.48</v>
      </c>
      <c r="L216" s="103" t="n">
        <f aca="false">IF(L$1="P",MAX(0,L$2-$C216),IF(L$1="C",MAX(0,$C216-L$2)))</f>
        <v>27.48</v>
      </c>
      <c r="M216" s="103" t="n">
        <f aca="false">IF(M$1="P",MAX(0,M$2-$C216),IF(M$1="C",MAX(0,$C216-M$2)))</f>
        <v>2.52</v>
      </c>
      <c r="N216" s="103" t="n">
        <f aca="false">IF(N$1="P",MAX(0,N$2-$C216),IF(N$1="C",MAX(0,$C216-N$2)))</f>
        <v>0</v>
      </c>
      <c r="O216" s="103" t="n">
        <f aca="false">IF(O$1="P",MAX(0,O$2-$C216),IF(O$1="C",MAX(0,$C216-O$2)))</f>
        <v>0</v>
      </c>
      <c r="P216" s="103" t="n">
        <f aca="false">IF(P$1="P",MAX(0,P$2-$C216),IF(P$1="C",MAX(0,$C216-P$2)))</f>
        <v>0</v>
      </c>
      <c r="Q216" s="103" t="n">
        <f aca="false">IF(Q$1="P",MAX(0,Q$2-$C216),IF(Q$1="C",MAX(0,$C216-Q$2)))</f>
        <v>0</v>
      </c>
      <c r="R216" s="103" t="n">
        <f aca="false">IF(R$1="P",MAX(0,R$2-$C216),IF(R$1="C",MAX(0,$C216-R$2)))</f>
        <v>0</v>
      </c>
      <c r="S216" s="103" t="n">
        <f aca="false">IF(S$1="P",MAX(0,S$2-$C216),IF(S$1="C",MAX(0,$C216-S$2)))</f>
        <v>0</v>
      </c>
      <c r="T216" s="104" t="n">
        <f aca="false">A216</f>
        <v>9</v>
      </c>
      <c r="U216" s="105" t="n">
        <f aca="false">VLOOKUP($B216,Gas!$B$3:$E$2506,2)</f>
        <v>1.69</v>
      </c>
      <c r="V216" s="46" t="n">
        <f aca="false">C216/U216</f>
        <v>13.3254437869822</v>
      </c>
    </row>
    <row r="217" customFormat="false" ht="12.75" hidden="false" customHeight="false" outlineLevel="0" collapsed="false">
      <c r="A217" s="95" t="n">
        <f aca="false">MONTH(B217)+(YEAR(B217)-1998)*12</f>
        <v>9</v>
      </c>
      <c r="B217" s="101" t="n">
        <v>36047</v>
      </c>
      <c r="C217" s="102" t="n">
        <v>22.02</v>
      </c>
      <c r="D217" s="98" t="n">
        <f aca="false">LN(C217/C216)</f>
        <v>-0.0224526719769557</v>
      </c>
      <c r="E217" s="106" t="n">
        <f aca="false">STDEV(D208:D217)*SQRT(trade_day)</f>
        <v>0.903111963198188</v>
      </c>
      <c r="G217" s="103" t="n">
        <f aca="false">IF(G$1="P",MAX(0,G$2-$C217),IF(G$1="C",MAX(0,$C217-G$2)))</f>
        <v>0</v>
      </c>
      <c r="H217" s="103" t="n">
        <f aca="false">IF(H$1="P",MAX(0,H$2-$C217),IF(H$1="C",MAX(0,$C217-H$2)))</f>
        <v>2.98</v>
      </c>
      <c r="I217" s="103" t="n">
        <f aca="false">IF(I$1="P",MAX(0,I$2-$C217),IF(I$1="C",MAX(0,$C217-I$2)))</f>
        <v>7.98</v>
      </c>
      <c r="J217" s="103" t="n">
        <f aca="false">IF(J$1="P",MAX(0,J$2-$C217),IF(J$1="C",MAX(0,$C217-J$2)))</f>
        <v>12.98</v>
      </c>
      <c r="K217" s="103" t="n">
        <f aca="false">IF(K$1="P",MAX(0,K$2-$C217),IF(K$1="C",MAX(0,$C217-K$2)))</f>
        <v>17.98</v>
      </c>
      <c r="L217" s="103" t="n">
        <f aca="false">IF(L$1="P",MAX(0,L$2-$C217),IF(L$1="C",MAX(0,$C217-L$2)))</f>
        <v>27.98</v>
      </c>
      <c r="M217" s="103" t="n">
        <f aca="false">IF(M$1="P",MAX(0,M$2-$C217),IF(M$1="C",MAX(0,$C217-M$2)))</f>
        <v>2.02</v>
      </c>
      <c r="N217" s="103" t="n">
        <f aca="false">IF(N$1="P",MAX(0,N$2-$C217),IF(N$1="C",MAX(0,$C217-N$2)))</f>
        <v>0</v>
      </c>
      <c r="O217" s="103" t="n">
        <f aca="false">IF(O$1="P",MAX(0,O$2-$C217),IF(O$1="C",MAX(0,$C217-O$2)))</f>
        <v>0</v>
      </c>
      <c r="P217" s="103" t="n">
        <f aca="false">IF(P$1="P",MAX(0,P$2-$C217),IF(P$1="C",MAX(0,$C217-P$2)))</f>
        <v>0</v>
      </c>
      <c r="Q217" s="103" t="n">
        <f aca="false">IF(Q$1="P",MAX(0,Q$2-$C217),IF(Q$1="C",MAX(0,$C217-Q$2)))</f>
        <v>0</v>
      </c>
      <c r="R217" s="103" t="n">
        <f aca="false">IF(R$1="P",MAX(0,R$2-$C217),IF(R$1="C",MAX(0,$C217-R$2)))</f>
        <v>0</v>
      </c>
      <c r="S217" s="103" t="n">
        <f aca="false">IF(S$1="P",MAX(0,S$2-$C217),IF(S$1="C",MAX(0,$C217-S$2)))</f>
        <v>0</v>
      </c>
      <c r="T217" s="104" t="n">
        <f aca="false">A217</f>
        <v>9</v>
      </c>
      <c r="U217" s="105" t="n">
        <f aca="false">VLOOKUP($B217,Gas!$B$3:$E$2506,2)</f>
        <v>1.795</v>
      </c>
      <c r="V217" s="46" t="n">
        <f aca="false">C217/U217</f>
        <v>12.2674094707521</v>
      </c>
    </row>
    <row r="218" customFormat="false" ht="12.75" hidden="false" customHeight="false" outlineLevel="0" collapsed="false">
      <c r="A218" s="95" t="n">
        <f aca="false">MONTH(B218)+(YEAR(B218)-1998)*12</f>
        <v>9</v>
      </c>
      <c r="B218" s="101" t="n">
        <v>36048</v>
      </c>
      <c r="C218" s="102" t="n">
        <v>22.36</v>
      </c>
      <c r="D218" s="98" t="n">
        <f aca="false">LN(C218/C217)</f>
        <v>0.0153225169923644</v>
      </c>
      <c r="E218" s="106" t="n">
        <f aca="false">STDEV(D209:D218)*SQRT(trade_day)</f>
        <v>0.643291786078895</v>
      </c>
      <c r="G218" s="103" t="n">
        <f aca="false">IF(G$1="P",MAX(0,G$2-$C218),IF(G$1="C",MAX(0,$C218-G$2)))</f>
        <v>0</v>
      </c>
      <c r="H218" s="103" t="n">
        <f aca="false">IF(H$1="P",MAX(0,H$2-$C218),IF(H$1="C",MAX(0,$C218-H$2)))</f>
        <v>2.64</v>
      </c>
      <c r="I218" s="103" t="n">
        <f aca="false">IF(I$1="P",MAX(0,I$2-$C218),IF(I$1="C",MAX(0,$C218-I$2)))</f>
        <v>7.64</v>
      </c>
      <c r="J218" s="103" t="n">
        <f aca="false">IF(J$1="P",MAX(0,J$2-$C218),IF(J$1="C",MAX(0,$C218-J$2)))</f>
        <v>12.64</v>
      </c>
      <c r="K218" s="103" t="n">
        <f aca="false">IF(K$1="P",MAX(0,K$2-$C218),IF(K$1="C",MAX(0,$C218-K$2)))</f>
        <v>17.64</v>
      </c>
      <c r="L218" s="103" t="n">
        <f aca="false">IF(L$1="P",MAX(0,L$2-$C218),IF(L$1="C",MAX(0,$C218-L$2)))</f>
        <v>27.64</v>
      </c>
      <c r="M218" s="103" t="n">
        <f aca="false">IF(M$1="P",MAX(0,M$2-$C218),IF(M$1="C",MAX(0,$C218-M$2)))</f>
        <v>2.36</v>
      </c>
      <c r="N218" s="103" t="n">
        <f aca="false">IF(N$1="P",MAX(0,N$2-$C218),IF(N$1="C",MAX(0,$C218-N$2)))</f>
        <v>0</v>
      </c>
      <c r="O218" s="103" t="n">
        <f aca="false">IF(O$1="P",MAX(0,O$2-$C218),IF(O$1="C",MAX(0,$C218-O$2)))</f>
        <v>0</v>
      </c>
      <c r="P218" s="103" t="n">
        <f aca="false">IF(P$1="P",MAX(0,P$2-$C218),IF(P$1="C",MAX(0,$C218-P$2)))</f>
        <v>0</v>
      </c>
      <c r="Q218" s="103" t="n">
        <f aca="false">IF(Q$1="P",MAX(0,Q$2-$C218),IF(Q$1="C",MAX(0,$C218-Q$2)))</f>
        <v>0</v>
      </c>
      <c r="R218" s="103" t="n">
        <f aca="false">IF(R$1="P",MAX(0,R$2-$C218),IF(R$1="C",MAX(0,$C218-R$2)))</f>
        <v>0</v>
      </c>
      <c r="S218" s="103" t="n">
        <f aca="false">IF(S$1="P",MAX(0,S$2-$C218),IF(S$1="C",MAX(0,$C218-S$2)))</f>
        <v>0</v>
      </c>
      <c r="T218" s="104" t="n">
        <f aca="false">A218</f>
        <v>9</v>
      </c>
      <c r="U218" s="105" t="n">
        <f aca="false">VLOOKUP($B218,Gas!$B$3:$E$2506,2)</f>
        <v>1.775</v>
      </c>
      <c r="V218" s="46" t="n">
        <f aca="false">C218/U218</f>
        <v>12.5971830985916</v>
      </c>
      <c r="X218" s="47"/>
    </row>
    <row r="219" customFormat="false" ht="12.75" hidden="false" customHeight="false" outlineLevel="0" collapsed="false">
      <c r="A219" s="95" t="n">
        <f aca="false">MONTH(B219)+(YEAR(B219)-1998)*12</f>
        <v>9</v>
      </c>
      <c r="B219" s="101" t="n">
        <v>36049</v>
      </c>
      <c r="C219" s="102" t="n">
        <v>21.54</v>
      </c>
      <c r="D219" s="98" t="n">
        <f aca="false">LN(C219/C218)</f>
        <v>-0.0373619765586559</v>
      </c>
      <c r="E219" s="106" t="n">
        <f aca="false">STDEV(D210:D219)*SQRT(trade_day)</f>
        <v>0.570545831168524</v>
      </c>
      <c r="G219" s="103" t="n">
        <f aca="false">IF(G$1="P",MAX(0,G$2-$C219),IF(G$1="C",MAX(0,$C219-G$2)))</f>
        <v>0</v>
      </c>
      <c r="H219" s="103" t="n">
        <f aca="false">IF(H$1="P",MAX(0,H$2-$C219),IF(H$1="C",MAX(0,$C219-H$2)))</f>
        <v>3.46</v>
      </c>
      <c r="I219" s="103" t="n">
        <f aca="false">IF(I$1="P",MAX(0,I$2-$C219),IF(I$1="C",MAX(0,$C219-I$2)))</f>
        <v>8.46</v>
      </c>
      <c r="J219" s="103" t="n">
        <f aca="false">IF(J$1="P",MAX(0,J$2-$C219),IF(J$1="C",MAX(0,$C219-J$2)))</f>
        <v>13.46</v>
      </c>
      <c r="K219" s="103" t="n">
        <f aca="false">IF(K$1="P",MAX(0,K$2-$C219),IF(K$1="C",MAX(0,$C219-K$2)))</f>
        <v>18.46</v>
      </c>
      <c r="L219" s="103" t="n">
        <f aca="false">IF(L$1="P",MAX(0,L$2-$C219),IF(L$1="C",MAX(0,$C219-L$2)))</f>
        <v>28.46</v>
      </c>
      <c r="M219" s="103" t="n">
        <f aca="false">IF(M$1="P",MAX(0,M$2-$C219),IF(M$1="C",MAX(0,$C219-M$2)))</f>
        <v>1.54</v>
      </c>
      <c r="N219" s="103" t="n">
        <f aca="false">IF(N$1="P",MAX(0,N$2-$C219),IF(N$1="C",MAX(0,$C219-N$2)))</f>
        <v>0</v>
      </c>
      <c r="O219" s="103" t="n">
        <f aca="false">IF(O$1="P",MAX(0,O$2-$C219),IF(O$1="C",MAX(0,$C219-O$2)))</f>
        <v>0</v>
      </c>
      <c r="P219" s="103" t="n">
        <f aca="false">IF(P$1="P",MAX(0,P$2-$C219),IF(P$1="C",MAX(0,$C219-P$2)))</f>
        <v>0</v>
      </c>
      <c r="Q219" s="103" t="n">
        <f aca="false">IF(Q$1="P",MAX(0,Q$2-$C219),IF(Q$1="C",MAX(0,$C219-Q$2)))</f>
        <v>0</v>
      </c>
      <c r="R219" s="103" t="n">
        <f aca="false">IF(R$1="P",MAX(0,R$2-$C219),IF(R$1="C",MAX(0,$C219-R$2)))</f>
        <v>0</v>
      </c>
      <c r="S219" s="103" t="n">
        <f aca="false">IF(S$1="P",MAX(0,S$2-$C219),IF(S$1="C",MAX(0,$C219-S$2)))</f>
        <v>0</v>
      </c>
      <c r="T219" s="104" t="n">
        <f aca="false">A219</f>
        <v>9</v>
      </c>
      <c r="U219" s="105" t="n">
        <f aca="false">VLOOKUP($B219,Gas!$B$3:$E$2506,2)</f>
        <v>1.87</v>
      </c>
      <c r="V219" s="46" t="n">
        <f aca="false">C219/U219</f>
        <v>11.5187165775401</v>
      </c>
    </row>
    <row r="220" customFormat="false" ht="12.75" hidden="false" customHeight="false" outlineLevel="0" collapsed="false">
      <c r="A220" s="95" t="n">
        <f aca="false">MONTH(B220)+(YEAR(B220)-1998)*12</f>
        <v>9</v>
      </c>
      <c r="B220" s="101" t="n">
        <v>36052</v>
      </c>
      <c r="C220" s="102" t="n">
        <v>22.05</v>
      </c>
      <c r="D220" s="98" t="n">
        <f aca="false">LN(C220/C219)</f>
        <v>0.0234009301646126</v>
      </c>
      <c r="E220" s="106" t="n">
        <f aca="false">STDEV(D211:D220)*SQRT(trade_day)</f>
        <v>0.524187349773667</v>
      </c>
      <c r="G220" s="103" t="n">
        <f aca="false">IF(G$1="P",MAX(0,G$2-$C220),IF(G$1="C",MAX(0,$C220-G$2)))</f>
        <v>0</v>
      </c>
      <c r="H220" s="103" t="n">
        <f aca="false">IF(H$1="P",MAX(0,H$2-$C220),IF(H$1="C",MAX(0,$C220-H$2)))</f>
        <v>2.95</v>
      </c>
      <c r="I220" s="103" t="n">
        <f aca="false">IF(I$1="P",MAX(0,I$2-$C220),IF(I$1="C",MAX(0,$C220-I$2)))</f>
        <v>7.95</v>
      </c>
      <c r="J220" s="103" t="n">
        <f aca="false">IF(J$1="P",MAX(0,J$2-$C220),IF(J$1="C",MAX(0,$C220-J$2)))</f>
        <v>12.95</v>
      </c>
      <c r="K220" s="103" t="n">
        <f aca="false">IF(K$1="P",MAX(0,K$2-$C220),IF(K$1="C",MAX(0,$C220-K$2)))</f>
        <v>17.95</v>
      </c>
      <c r="L220" s="103" t="n">
        <f aca="false">IF(L$1="P",MAX(0,L$2-$C220),IF(L$1="C",MAX(0,$C220-L$2)))</f>
        <v>27.95</v>
      </c>
      <c r="M220" s="103" t="n">
        <f aca="false">IF(M$1="P",MAX(0,M$2-$C220),IF(M$1="C",MAX(0,$C220-M$2)))</f>
        <v>2.05</v>
      </c>
      <c r="N220" s="103" t="n">
        <f aca="false">IF(N$1="P",MAX(0,N$2-$C220),IF(N$1="C",MAX(0,$C220-N$2)))</f>
        <v>0</v>
      </c>
      <c r="O220" s="103" t="n">
        <f aca="false">IF(O$1="P",MAX(0,O$2-$C220),IF(O$1="C",MAX(0,$C220-O$2)))</f>
        <v>0</v>
      </c>
      <c r="P220" s="103" t="n">
        <f aca="false">IF(P$1="P",MAX(0,P$2-$C220),IF(P$1="C",MAX(0,$C220-P$2)))</f>
        <v>0</v>
      </c>
      <c r="Q220" s="103" t="n">
        <f aca="false">IF(Q$1="P",MAX(0,Q$2-$C220),IF(Q$1="C",MAX(0,$C220-Q$2)))</f>
        <v>0</v>
      </c>
      <c r="R220" s="103" t="n">
        <f aca="false">IF(R$1="P",MAX(0,R$2-$C220),IF(R$1="C",MAX(0,$C220-R$2)))</f>
        <v>0</v>
      </c>
      <c r="S220" s="103" t="n">
        <f aca="false">IF(S$1="P",MAX(0,S$2-$C220),IF(S$1="C",MAX(0,$C220-S$2)))</f>
        <v>0</v>
      </c>
      <c r="T220" s="104" t="n">
        <f aca="false">A220</f>
        <v>9</v>
      </c>
      <c r="U220" s="105" t="n">
        <f aca="false">VLOOKUP($B220,Gas!$B$3:$E$2506,2)</f>
        <v>1.845</v>
      </c>
      <c r="V220" s="46" t="n">
        <f aca="false">C220/U220</f>
        <v>11.9512195121951</v>
      </c>
    </row>
    <row r="221" customFormat="false" ht="12.75" hidden="false" customHeight="false" outlineLevel="0" collapsed="false">
      <c r="A221" s="95" t="n">
        <f aca="false">MONTH(B221)+(YEAR(B221)-1998)*12</f>
        <v>9</v>
      </c>
      <c r="B221" s="101" t="n">
        <v>36053</v>
      </c>
      <c r="C221" s="102" t="n">
        <v>23.26</v>
      </c>
      <c r="D221" s="98" t="n">
        <f aca="false">LN(C221/C220)</f>
        <v>0.0534225451976635</v>
      </c>
      <c r="E221" s="106" t="n">
        <f aca="false">STDEV(D212:D221)*SQRT(trade_day)</f>
        <v>0.644992396339308</v>
      </c>
      <c r="G221" s="103" t="n">
        <f aca="false">IF(G$1="P",MAX(0,G$2-$C221),IF(G$1="C",MAX(0,$C221-G$2)))</f>
        <v>0</v>
      </c>
      <c r="H221" s="103" t="n">
        <f aca="false">IF(H$1="P",MAX(0,H$2-$C221),IF(H$1="C",MAX(0,$C221-H$2)))</f>
        <v>1.74</v>
      </c>
      <c r="I221" s="103" t="n">
        <f aca="false">IF(I$1="P",MAX(0,I$2-$C221),IF(I$1="C",MAX(0,$C221-I$2)))</f>
        <v>6.74</v>
      </c>
      <c r="J221" s="103" t="n">
        <f aca="false">IF(J$1="P",MAX(0,J$2-$C221),IF(J$1="C",MAX(0,$C221-J$2)))</f>
        <v>11.74</v>
      </c>
      <c r="K221" s="103" t="n">
        <f aca="false">IF(K$1="P",MAX(0,K$2-$C221),IF(K$1="C",MAX(0,$C221-K$2)))</f>
        <v>16.74</v>
      </c>
      <c r="L221" s="103" t="n">
        <f aca="false">IF(L$1="P",MAX(0,L$2-$C221),IF(L$1="C",MAX(0,$C221-L$2)))</f>
        <v>26.74</v>
      </c>
      <c r="M221" s="103" t="n">
        <f aca="false">IF(M$1="P",MAX(0,M$2-$C221),IF(M$1="C",MAX(0,$C221-M$2)))</f>
        <v>3.26</v>
      </c>
      <c r="N221" s="103" t="n">
        <f aca="false">IF(N$1="P",MAX(0,N$2-$C221),IF(N$1="C",MAX(0,$C221-N$2)))</f>
        <v>0</v>
      </c>
      <c r="O221" s="103" t="n">
        <f aca="false">IF(O$1="P",MAX(0,O$2-$C221),IF(O$1="C",MAX(0,$C221-O$2)))</f>
        <v>0</v>
      </c>
      <c r="P221" s="103" t="n">
        <f aca="false">IF(P$1="P",MAX(0,P$2-$C221),IF(P$1="C",MAX(0,$C221-P$2)))</f>
        <v>0</v>
      </c>
      <c r="Q221" s="103" t="n">
        <f aca="false">IF(Q$1="P",MAX(0,Q$2-$C221),IF(Q$1="C",MAX(0,$C221-Q$2)))</f>
        <v>0</v>
      </c>
      <c r="R221" s="103" t="n">
        <f aca="false">IF(R$1="P",MAX(0,R$2-$C221),IF(R$1="C",MAX(0,$C221-R$2)))</f>
        <v>0</v>
      </c>
      <c r="S221" s="103" t="n">
        <f aca="false">IF(S$1="P",MAX(0,S$2-$C221),IF(S$1="C",MAX(0,$C221-S$2)))</f>
        <v>0</v>
      </c>
      <c r="T221" s="104" t="n">
        <f aca="false">A221</f>
        <v>9</v>
      </c>
      <c r="U221" s="105" t="n">
        <f aca="false">VLOOKUP($B221,Gas!$B$3:$E$2506,2)</f>
        <v>1.83</v>
      </c>
      <c r="V221" s="46" t="n">
        <f aca="false">C221/U221</f>
        <v>12.7103825136612</v>
      </c>
    </row>
    <row r="222" customFormat="false" ht="12.75" hidden="false" customHeight="false" outlineLevel="0" collapsed="false">
      <c r="A222" s="95" t="n">
        <f aca="false">MONTH(B222)+(YEAR(B222)-1998)*12</f>
        <v>9</v>
      </c>
      <c r="B222" s="101" t="n">
        <v>36054</v>
      </c>
      <c r="C222" s="102" t="n">
        <v>23.33</v>
      </c>
      <c r="D222" s="98" t="n">
        <f aca="false">LN(C222/C221)</f>
        <v>0.00300493894281999</v>
      </c>
      <c r="E222" s="106" t="n">
        <f aca="false">STDEV(D213:D222)*SQRT(trade_day)</f>
        <v>0.459576946041672</v>
      </c>
      <c r="G222" s="103" t="n">
        <f aca="false">IF(G$1="P",MAX(0,G$2-$C222),IF(G$1="C",MAX(0,$C222-G$2)))</f>
        <v>0</v>
      </c>
      <c r="H222" s="103" t="n">
        <f aca="false">IF(H$1="P",MAX(0,H$2-$C222),IF(H$1="C",MAX(0,$C222-H$2)))</f>
        <v>1.67</v>
      </c>
      <c r="I222" s="103" t="n">
        <f aca="false">IF(I$1="P",MAX(0,I$2-$C222),IF(I$1="C",MAX(0,$C222-I$2)))</f>
        <v>6.67</v>
      </c>
      <c r="J222" s="103" t="n">
        <f aca="false">IF(J$1="P",MAX(0,J$2-$C222),IF(J$1="C",MAX(0,$C222-J$2)))</f>
        <v>11.67</v>
      </c>
      <c r="K222" s="103" t="n">
        <f aca="false">IF(K$1="P",MAX(0,K$2-$C222),IF(K$1="C",MAX(0,$C222-K$2)))</f>
        <v>16.67</v>
      </c>
      <c r="L222" s="103" t="n">
        <f aca="false">IF(L$1="P",MAX(0,L$2-$C222),IF(L$1="C",MAX(0,$C222-L$2)))</f>
        <v>26.67</v>
      </c>
      <c r="M222" s="103" t="n">
        <f aca="false">IF(M$1="P",MAX(0,M$2-$C222),IF(M$1="C",MAX(0,$C222-M$2)))</f>
        <v>3.33</v>
      </c>
      <c r="N222" s="103" t="n">
        <f aca="false">IF(N$1="P",MAX(0,N$2-$C222),IF(N$1="C",MAX(0,$C222-N$2)))</f>
        <v>0</v>
      </c>
      <c r="O222" s="103" t="n">
        <f aca="false">IF(O$1="P",MAX(0,O$2-$C222),IF(O$1="C",MAX(0,$C222-O$2)))</f>
        <v>0</v>
      </c>
      <c r="P222" s="103" t="n">
        <f aca="false">IF(P$1="P",MAX(0,P$2-$C222),IF(P$1="C",MAX(0,$C222-P$2)))</f>
        <v>0</v>
      </c>
      <c r="Q222" s="103" t="n">
        <f aca="false">IF(Q$1="P",MAX(0,Q$2-$C222),IF(Q$1="C",MAX(0,$C222-Q$2)))</f>
        <v>0</v>
      </c>
      <c r="R222" s="103" t="n">
        <f aca="false">IF(R$1="P",MAX(0,R$2-$C222),IF(R$1="C",MAX(0,$C222-R$2)))</f>
        <v>0</v>
      </c>
      <c r="S222" s="103" t="n">
        <f aca="false">IF(S$1="P",MAX(0,S$2-$C222),IF(S$1="C",MAX(0,$C222-S$2)))</f>
        <v>0</v>
      </c>
      <c r="T222" s="104" t="n">
        <f aca="false">A222</f>
        <v>9</v>
      </c>
      <c r="U222" s="105" t="n">
        <f aca="false">VLOOKUP($B222,Gas!$B$3:$E$2506,2)</f>
        <v>1.935</v>
      </c>
      <c r="V222" s="46" t="n">
        <f aca="false">C222/U222</f>
        <v>12.0568475452196</v>
      </c>
    </row>
    <row r="223" customFormat="false" ht="12.75" hidden="false" customHeight="false" outlineLevel="0" collapsed="false">
      <c r="A223" s="95" t="n">
        <f aca="false">MONTH(B223)+(YEAR(B223)-1998)*12</f>
        <v>9</v>
      </c>
      <c r="B223" s="101" t="n">
        <v>36055</v>
      </c>
      <c r="C223" s="102" t="n">
        <v>23.23</v>
      </c>
      <c r="D223" s="98" t="n">
        <f aca="false">LN(C223/C222)</f>
        <v>-0.00429553925102078</v>
      </c>
      <c r="E223" s="106" t="n">
        <f aca="false">STDEV(D214:D223)*SQRT(trade_day)</f>
        <v>0.459453024323794</v>
      </c>
      <c r="G223" s="103" t="n">
        <f aca="false">IF(G$1="P",MAX(0,G$2-$C223),IF(G$1="C",MAX(0,$C223-G$2)))</f>
        <v>0</v>
      </c>
      <c r="H223" s="103" t="n">
        <f aca="false">IF(H$1="P",MAX(0,H$2-$C223),IF(H$1="C",MAX(0,$C223-H$2)))</f>
        <v>1.77</v>
      </c>
      <c r="I223" s="103" t="n">
        <f aca="false">IF(I$1="P",MAX(0,I$2-$C223),IF(I$1="C",MAX(0,$C223-I$2)))</f>
        <v>6.77</v>
      </c>
      <c r="J223" s="103" t="n">
        <f aca="false">IF(J$1="P",MAX(0,J$2-$C223),IF(J$1="C",MAX(0,$C223-J$2)))</f>
        <v>11.77</v>
      </c>
      <c r="K223" s="103" t="n">
        <f aca="false">IF(K$1="P",MAX(0,K$2-$C223),IF(K$1="C",MAX(0,$C223-K$2)))</f>
        <v>16.77</v>
      </c>
      <c r="L223" s="103" t="n">
        <f aca="false">IF(L$1="P",MAX(0,L$2-$C223),IF(L$1="C",MAX(0,$C223-L$2)))</f>
        <v>26.77</v>
      </c>
      <c r="M223" s="103" t="n">
        <f aca="false">IF(M$1="P",MAX(0,M$2-$C223),IF(M$1="C",MAX(0,$C223-M$2)))</f>
        <v>3.23</v>
      </c>
      <c r="N223" s="103" t="n">
        <f aca="false">IF(N$1="P",MAX(0,N$2-$C223),IF(N$1="C",MAX(0,$C223-N$2)))</f>
        <v>0</v>
      </c>
      <c r="O223" s="103" t="n">
        <f aca="false">IF(O$1="P",MAX(0,O$2-$C223),IF(O$1="C",MAX(0,$C223-O$2)))</f>
        <v>0</v>
      </c>
      <c r="P223" s="103" t="n">
        <f aca="false">IF(P$1="P",MAX(0,P$2-$C223),IF(P$1="C",MAX(0,$C223-P$2)))</f>
        <v>0</v>
      </c>
      <c r="Q223" s="103" t="n">
        <f aca="false">IF(Q$1="P",MAX(0,Q$2-$C223),IF(Q$1="C",MAX(0,$C223-Q$2)))</f>
        <v>0</v>
      </c>
      <c r="R223" s="103" t="n">
        <f aca="false">IF(R$1="P",MAX(0,R$2-$C223),IF(R$1="C",MAX(0,$C223-R$2)))</f>
        <v>0</v>
      </c>
      <c r="S223" s="103" t="n">
        <f aca="false">IF(S$1="P",MAX(0,S$2-$C223),IF(S$1="C",MAX(0,$C223-S$2)))</f>
        <v>0</v>
      </c>
      <c r="T223" s="104" t="n">
        <f aca="false">A223</f>
        <v>9</v>
      </c>
      <c r="U223" s="105" t="n">
        <f aca="false">VLOOKUP($B223,Gas!$B$3:$E$2506,2)</f>
        <v>2.12</v>
      </c>
      <c r="V223" s="46" t="n">
        <f aca="false">C223/U223</f>
        <v>10.9575471698113</v>
      </c>
    </row>
    <row r="224" customFormat="false" ht="12.75" hidden="false" customHeight="false" outlineLevel="0" collapsed="false">
      <c r="A224" s="95" t="n">
        <f aca="false">MONTH(B224)+(YEAR(B224)-1998)*12</f>
        <v>9</v>
      </c>
      <c r="B224" s="101" t="n">
        <v>36056</v>
      </c>
      <c r="C224" s="102" t="n">
        <v>23.59</v>
      </c>
      <c r="D224" s="98" t="n">
        <f aca="false">LN(C224/C223)</f>
        <v>0.0153783466372659</v>
      </c>
      <c r="E224" s="106" t="n">
        <f aca="false">STDEV(D215:D224)*SQRT(trade_day)</f>
        <v>0.460332714401027</v>
      </c>
      <c r="G224" s="103" t="n">
        <f aca="false">IF(G$1="P",MAX(0,G$2-$C224),IF(G$1="C",MAX(0,$C224-G$2)))</f>
        <v>0</v>
      </c>
      <c r="H224" s="103" t="n">
        <f aca="false">IF(H$1="P",MAX(0,H$2-$C224),IF(H$1="C",MAX(0,$C224-H$2)))</f>
        <v>1.41</v>
      </c>
      <c r="I224" s="103" t="n">
        <f aca="false">IF(I$1="P",MAX(0,I$2-$C224),IF(I$1="C",MAX(0,$C224-I$2)))</f>
        <v>6.41</v>
      </c>
      <c r="J224" s="103" t="n">
        <f aca="false">IF(J$1="P",MAX(0,J$2-$C224),IF(J$1="C",MAX(0,$C224-J$2)))</f>
        <v>11.41</v>
      </c>
      <c r="K224" s="103" t="n">
        <f aca="false">IF(K$1="P",MAX(0,K$2-$C224),IF(K$1="C",MAX(0,$C224-K$2)))</f>
        <v>16.41</v>
      </c>
      <c r="L224" s="103" t="n">
        <f aca="false">IF(L$1="P",MAX(0,L$2-$C224),IF(L$1="C",MAX(0,$C224-L$2)))</f>
        <v>26.41</v>
      </c>
      <c r="M224" s="103" t="n">
        <f aca="false">IF(M$1="P",MAX(0,M$2-$C224),IF(M$1="C",MAX(0,$C224-M$2)))</f>
        <v>3.59</v>
      </c>
      <c r="N224" s="103" t="n">
        <f aca="false">IF(N$1="P",MAX(0,N$2-$C224),IF(N$1="C",MAX(0,$C224-N$2)))</f>
        <v>0</v>
      </c>
      <c r="O224" s="103" t="n">
        <f aca="false">IF(O$1="P",MAX(0,O$2-$C224),IF(O$1="C",MAX(0,$C224-O$2)))</f>
        <v>0</v>
      </c>
      <c r="P224" s="103" t="n">
        <f aca="false">IF(P$1="P",MAX(0,P$2-$C224),IF(P$1="C",MAX(0,$C224-P$2)))</f>
        <v>0</v>
      </c>
      <c r="Q224" s="103" t="n">
        <f aca="false">IF(Q$1="P",MAX(0,Q$2-$C224),IF(Q$1="C",MAX(0,$C224-Q$2)))</f>
        <v>0</v>
      </c>
      <c r="R224" s="103" t="n">
        <f aca="false">IF(R$1="P",MAX(0,R$2-$C224),IF(R$1="C",MAX(0,$C224-R$2)))</f>
        <v>0</v>
      </c>
      <c r="S224" s="103" t="n">
        <f aca="false">IF(S$1="P",MAX(0,S$2-$C224),IF(S$1="C",MAX(0,$C224-S$2)))</f>
        <v>0</v>
      </c>
      <c r="T224" s="104" t="n">
        <f aca="false">A224</f>
        <v>9</v>
      </c>
      <c r="U224" s="105" t="n">
        <f aca="false">VLOOKUP($B224,Gas!$B$3:$E$2506,2)</f>
        <v>2.115</v>
      </c>
      <c r="V224" s="46" t="n">
        <f aca="false">C224/U224</f>
        <v>11.1536643026005</v>
      </c>
    </row>
    <row r="225" customFormat="false" ht="12.75" hidden="false" customHeight="false" outlineLevel="0" collapsed="false">
      <c r="A225" s="95" t="n">
        <f aca="false">MONTH(B225)+(YEAR(B225)-1998)*12</f>
        <v>9</v>
      </c>
      <c r="B225" s="101" t="n">
        <v>36059</v>
      </c>
      <c r="C225" s="102" t="n">
        <v>22.92</v>
      </c>
      <c r="D225" s="98" t="n">
        <f aca="false">LN(C225/C224)</f>
        <v>-0.0288130015730447</v>
      </c>
      <c r="E225" s="106" t="n">
        <f aca="false">STDEV(D216:D225)*SQRT(trade_day)</f>
        <v>0.460308304721646</v>
      </c>
      <c r="G225" s="103" t="n">
        <f aca="false">IF(G$1="P",MAX(0,G$2-$C225),IF(G$1="C",MAX(0,$C225-G$2)))</f>
        <v>0</v>
      </c>
      <c r="H225" s="103" t="n">
        <f aca="false">IF(H$1="P",MAX(0,H$2-$C225),IF(H$1="C",MAX(0,$C225-H$2)))</f>
        <v>2.08</v>
      </c>
      <c r="I225" s="103" t="n">
        <f aca="false">IF(I$1="P",MAX(0,I$2-$C225),IF(I$1="C",MAX(0,$C225-I$2)))</f>
        <v>7.08</v>
      </c>
      <c r="J225" s="103" t="n">
        <f aca="false">IF(J$1="P",MAX(0,J$2-$C225),IF(J$1="C",MAX(0,$C225-J$2)))</f>
        <v>12.08</v>
      </c>
      <c r="K225" s="103" t="n">
        <f aca="false">IF(K$1="P",MAX(0,K$2-$C225),IF(K$1="C",MAX(0,$C225-K$2)))</f>
        <v>17.08</v>
      </c>
      <c r="L225" s="103" t="n">
        <f aca="false">IF(L$1="P",MAX(0,L$2-$C225),IF(L$1="C",MAX(0,$C225-L$2)))</f>
        <v>27.08</v>
      </c>
      <c r="M225" s="103" t="n">
        <f aca="false">IF(M$1="P",MAX(0,M$2-$C225),IF(M$1="C",MAX(0,$C225-M$2)))</f>
        <v>2.92</v>
      </c>
      <c r="N225" s="103" t="n">
        <f aca="false">IF(N$1="P",MAX(0,N$2-$C225),IF(N$1="C",MAX(0,$C225-N$2)))</f>
        <v>0</v>
      </c>
      <c r="O225" s="103" t="n">
        <f aca="false">IF(O$1="P",MAX(0,O$2-$C225),IF(O$1="C",MAX(0,$C225-O$2)))</f>
        <v>0</v>
      </c>
      <c r="P225" s="103" t="n">
        <f aca="false">IF(P$1="P",MAX(0,P$2-$C225),IF(P$1="C",MAX(0,$C225-P$2)))</f>
        <v>0</v>
      </c>
      <c r="Q225" s="103" t="n">
        <f aca="false">IF(Q$1="P",MAX(0,Q$2-$C225),IF(Q$1="C",MAX(0,$C225-Q$2)))</f>
        <v>0</v>
      </c>
      <c r="R225" s="103" t="n">
        <f aca="false">IF(R$1="P",MAX(0,R$2-$C225),IF(R$1="C",MAX(0,$C225-R$2)))</f>
        <v>0</v>
      </c>
      <c r="S225" s="103" t="n">
        <f aca="false">IF(S$1="P",MAX(0,S$2-$C225),IF(S$1="C",MAX(0,$C225-S$2)))</f>
        <v>0</v>
      </c>
      <c r="T225" s="104" t="n">
        <f aca="false">A225</f>
        <v>9</v>
      </c>
      <c r="U225" s="105" t="n">
        <f aca="false">VLOOKUP($B225,Gas!$B$3:$E$2506,2)</f>
        <v>2.245</v>
      </c>
      <c r="V225" s="46" t="n">
        <f aca="false">C225/U225</f>
        <v>10.2093541202673</v>
      </c>
    </row>
    <row r="226" customFormat="false" ht="12.75" hidden="false" customHeight="false" outlineLevel="0" collapsed="false">
      <c r="A226" s="95" t="n">
        <f aca="false">MONTH(B226)+(YEAR(B226)-1998)*12</f>
        <v>9</v>
      </c>
      <c r="B226" s="101" t="n">
        <v>36060</v>
      </c>
      <c r="C226" s="102" t="n">
        <v>24.37</v>
      </c>
      <c r="D226" s="98" t="n">
        <f aca="false">LN(C226/C225)</f>
        <v>0.0613429757905761</v>
      </c>
      <c r="E226" s="106" t="n">
        <f aca="false">STDEV(D217:D226)*SQRT(trade_day)</f>
        <v>0.520955859963598</v>
      </c>
      <c r="G226" s="103" t="n">
        <f aca="false">IF(G$1="P",MAX(0,G$2-$C226),IF(G$1="C",MAX(0,$C226-G$2)))</f>
        <v>0</v>
      </c>
      <c r="H226" s="103" t="n">
        <f aca="false">IF(H$1="P",MAX(0,H$2-$C226),IF(H$1="C",MAX(0,$C226-H$2)))</f>
        <v>0.629999999999999</v>
      </c>
      <c r="I226" s="103" t="n">
        <f aca="false">IF(I$1="P",MAX(0,I$2-$C226),IF(I$1="C",MAX(0,$C226-I$2)))</f>
        <v>5.63</v>
      </c>
      <c r="J226" s="103" t="n">
        <f aca="false">IF(J$1="P",MAX(0,J$2-$C226),IF(J$1="C",MAX(0,$C226-J$2)))</f>
        <v>10.63</v>
      </c>
      <c r="K226" s="103" t="n">
        <f aca="false">IF(K$1="P",MAX(0,K$2-$C226),IF(K$1="C",MAX(0,$C226-K$2)))</f>
        <v>15.63</v>
      </c>
      <c r="L226" s="103" t="n">
        <f aca="false">IF(L$1="P",MAX(0,L$2-$C226),IF(L$1="C",MAX(0,$C226-L$2)))</f>
        <v>25.63</v>
      </c>
      <c r="M226" s="103" t="n">
        <f aca="false">IF(M$1="P",MAX(0,M$2-$C226),IF(M$1="C",MAX(0,$C226-M$2)))</f>
        <v>4.37</v>
      </c>
      <c r="N226" s="103" t="n">
        <f aca="false">IF(N$1="P",MAX(0,N$2-$C226),IF(N$1="C",MAX(0,$C226-N$2)))</f>
        <v>0</v>
      </c>
      <c r="O226" s="103" t="n">
        <f aca="false">IF(O$1="P",MAX(0,O$2-$C226),IF(O$1="C",MAX(0,$C226-O$2)))</f>
        <v>0</v>
      </c>
      <c r="P226" s="103" t="n">
        <f aca="false">IF(P$1="P",MAX(0,P$2-$C226),IF(P$1="C",MAX(0,$C226-P$2)))</f>
        <v>0</v>
      </c>
      <c r="Q226" s="103" t="n">
        <f aca="false">IF(Q$1="P",MAX(0,Q$2-$C226),IF(Q$1="C",MAX(0,$C226-Q$2)))</f>
        <v>0</v>
      </c>
      <c r="R226" s="103" t="n">
        <f aca="false">IF(R$1="P",MAX(0,R$2-$C226),IF(R$1="C",MAX(0,$C226-R$2)))</f>
        <v>0</v>
      </c>
      <c r="S226" s="103" t="n">
        <f aca="false">IF(S$1="P",MAX(0,S$2-$C226),IF(S$1="C",MAX(0,$C226-S$2)))</f>
        <v>0</v>
      </c>
      <c r="T226" s="104" t="n">
        <f aca="false">A226</f>
        <v>9</v>
      </c>
      <c r="U226" s="105" t="n">
        <f aca="false">VLOOKUP($B226,Gas!$B$3:$E$2506,2)</f>
        <v>2.17</v>
      </c>
      <c r="V226" s="46" t="n">
        <f aca="false">C226/U226</f>
        <v>11.2304147465438</v>
      </c>
    </row>
    <row r="227" customFormat="false" ht="12.75" hidden="false" customHeight="false" outlineLevel="0" collapsed="false">
      <c r="A227" s="95" t="n">
        <f aca="false">MONTH(B227)+(YEAR(B227)-1998)*12</f>
        <v>9</v>
      </c>
      <c r="B227" s="101" t="n">
        <v>36061</v>
      </c>
      <c r="C227" s="102" t="n">
        <v>23.33</v>
      </c>
      <c r="D227" s="98" t="n">
        <f aca="false">LN(C227/C226)</f>
        <v>-0.0436127816037764</v>
      </c>
      <c r="E227" s="106" t="n">
        <f aca="false">STDEV(D218:D227)*SQRT(trade_day)</f>
        <v>0.564149105508296</v>
      </c>
      <c r="G227" s="103" t="n">
        <f aca="false">IF(G$1="P",MAX(0,G$2-$C227),IF(G$1="C",MAX(0,$C227-G$2)))</f>
        <v>0</v>
      </c>
      <c r="H227" s="103" t="n">
        <f aca="false">IF(H$1="P",MAX(0,H$2-$C227),IF(H$1="C",MAX(0,$C227-H$2)))</f>
        <v>1.67</v>
      </c>
      <c r="I227" s="103" t="n">
        <f aca="false">IF(I$1="P",MAX(0,I$2-$C227),IF(I$1="C",MAX(0,$C227-I$2)))</f>
        <v>6.67</v>
      </c>
      <c r="J227" s="103" t="n">
        <f aca="false">IF(J$1="P",MAX(0,J$2-$C227),IF(J$1="C",MAX(0,$C227-J$2)))</f>
        <v>11.67</v>
      </c>
      <c r="K227" s="103" t="n">
        <f aca="false">IF(K$1="P",MAX(0,K$2-$C227),IF(K$1="C",MAX(0,$C227-K$2)))</f>
        <v>16.67</v>
      </c>
      <c r="L227" s="103" t="n">
        <f aca="false">IF(L$1="P",MAX(0,L$2-$C227),IF(L$1="C",MAX(0,$C227-L$2)))</f>
        <v>26.67</v>
      </c>
      <c r="M227" s="103" t="n">
        <f aca="false">IF(M$1="P",MAX(0,M$2-$C227),IF(M$1="C",MAX(0,$C227-M$2)))</f>
        <v>3.33</v>
      </c>
      <c r="N227" s="103" t="n">
        <f aca="false">IF(N$1="P",MAX(0,N$2-$C227),IF(N$1="C",MAX(0,$C227-N$2)))</f>
        <v>0</v>
      </c>
      <c r="O227" s="103" t="n">
        <f aca="false">IF(O$1="P",MAX(0,O$2-$C227),IF(O$1="C",MAX(0,$C227-O$2)))</f>
        <v>0</v>
      </c>
      <c r="P227" s="103" t="n">
        <f aca="false">IF(P$1="P",MAX(0,P$2-$C227),IF(P$1="C",MAX(0,$C227-P$2)))</f>
        <v>0</v>
      </c>
      <c r="Q227" s="103" t="n">
        <f aca="false">IF(Q$1="P",MAX(0,Q$2-$C227),IF(Q$1="C",MAX(0,$C227-Q$2)))</f>
        <v>0</v>
      </c>
      <c r="R227" s="103" t="n">
        <f aca="false">IF(R$1="P",MAX(0,R$2-$C227),IF(R$1="C",MAX(0,$C227-R$2)))</f>
        <v>0</v>
      </c>
      <c r="S227" s="103" t="n">
        <f aca="false">IF(S$1="P",MAX(0,S$2-$C227),IF(S$1="C",MAX(0,$C227-S$2)))</f>
        <v>0</v>
      </c>
      <c r="T227" s="104" t="n">
        <f aca="false">A227</f>
        <v>9</v>
      </c>
      <c r="U227" s="105" t="n">
        <f aca="false">VLOOKUP($B227,Gas!$B$3:$E$2506,2)</f>
        <v>2.285</v>
      </c>
      <c r="V227" s="46" t="n">
        <f aca="false">C227/U227</f>
        <v>10.2100656455142</v>
      </c>
    </row>
    <row r="228" customFormat="false" ht="12.75" hidden="false" customHeight="false" outlineLevel="0" collapsed="false">
      <c r="A228" s="95" t="n">
        <f aca="false">MONTH(B228)+(YEAR(B228)-1998)*12</f>
        <v>9</v>
      </c>
      <c r="B228" s="101" t="n">
        <v>36062</v>
      </c>
      <c r="C228" s="102" t="n">
        <v>22.42</v>
      </c>
      <c r="D228" s="98" t="n">
        <f aca="false">LN(C228/C227)</f>
        <v>-0.0397866683893246</v>
      </c>
      <c r="E228" s="106" t="n">
        <f aca="false">STDEV(D219:D228)*SQRT(trade_day)</f>
        <v>0.604128144610745</v>
      </c>
      <c r="G228" s="103" t="n">
        <f aca="false">IF(G$1="P",MAX(0,G$2-$C228),IF(G$1="C",MAX(0,$C228-G$2)))</f>
        <v>0</v>
      </c>
      <c r="H228" s="103" t="n">
        <f aca="false">IF(H$1="P",MAX(0,H$2-$C228),IF(H$1="C",MAX(0,$C228-H$2)))</f>
        <v>2.58</v>
      </c>
      <c r="I228" s="103" t="n">
        <f aca="false">IF(I$1="P",MAX(0,I$2-$C228),IF(I$1="C",MAX(0,$C228-I$2)))</f>
        <v>7.58</v>
      </c>
      <c r="J228" s="103" t="n">
        <f aca="false">IF(J$1="P",MAX(0,J$2-$C228),IF(J$1="C",MAX(0,$C228-J$2)))</f>
        <v>12.58</v>
      </c>
      <c r="K228" s="103" t="n">
        <f aca="false">IF(K$1="P",MAX(0,K$2-$C228),IF(K$1="C",MAX(0,$C228-K$2)))</f>
        <v>17.58</v>
      </c>
      <c r="L228" s="103" t="n">
        <f aca="false">IF(L$1="P",MAX(0,L$2-$C228),IF(L$1="C",MAX(0,$C228-L$2)))</f>
        <v>27.58</v>
      </c>
      <c r="M228" s="103" t="n">
        <f aca="false">IF(M$1="P",MAX(0,M$2-$C228),IF(M$1="C",MAX(0,$C228-M$2)))</f>
        <v>2.42</v>
      </c>
      <c r="N228" s="103" t="n">
        <f aca="false">IF(N$1="P",MAX(0,N$2-$C228),IF(N$1="C",MAX(0,$C228-N$2)))</f>
        <v>0</v>
      </c>
      <c r="O228" s="103" t="n">
        <f aca="false">IF(O$1="P",MAX(0,O$2-$C228),IF(O$1="C",MAX(0,$C228-O$2)))</f>
        <v>0</v>
      </c>
      <c r="P228" s="103" t="n">
        <f aca="false">IF(P$1="P",MAX(0,P$2-$C228),IF(P$1="C",MAX(0,$C228-P$2)))</f>
        <v>0</v>
      </c>
      <c r="Q228" s="103" t="n">
        <f aca="false">IF(Q$1="P",MAX(0,Q$2-$C228),IF(Q$1="C",MAX(0,$C228-Q$2)))</f>
        <v>0</v>
      </c>
      <c r="R228" s="103" t="n">
        <f aca="false">IF(R$1="P",MAX(0,R$2-$C228),IF(R$1="C",MAX(0,$C228-R$2)))</f>
        <v>0</v>
      </c>
      <c r="S228" s="103" t="n">
        <f aca="false">IF(S$1="P",MAX(0,S$2-$C228),IF(S$1="C",MAX(0,$C228-S$2)))</f>
        <v>0</v>
      </c>
      <c r="T228" s="104" t="n">
        <f aca="false">A228</f>
        <v>9</v>
      </c>
      <c r="U228" s="105" t="n">
        <f aca="false">VLOOKUP($B228,Gas!$B$3:$E$2506,2)</f>
        <v>2.185</v>
      </c>
      <c r="V228" s="46" t="n">
        <f aca="false">C228/U228</f>
        <v>10.2608695652174</v>
      </c>
    </row>
    <row r="229" customFormat="false" ht="12.75" hidden="false" customHeight="false" outlineLevel="0" collapsed="false">
      <c r="A229" s="95" t="n">
        <f aca="false">MONTH(B229)+(YEAR(B229)-1998)*12</f>
        <v>9</v>
      </c>
      <c r="B229" s="101" t="n">
        <v>36063</v>
      </c>
      <c r="C229" s="102" t="n">
        <v>22.76</v>
      </c>
      <c r="D229" s="98" t="n">
        <f aca="false">LN(C229/C228)</f>
        <v>0.0150511916141164</v>
      </c>
      <c r="E229" s="106" t="n">
        <f aca="false">STDEV(D220:D229)*SQRT(trade_day)</f>
        <v>0.569277450429694</v>
      </c>
      <c r="G229" s="103" t="n">
        <f aca="false">IF(G$1="P",MAX(0,G$2-$C229),IF(G$1="C",MAX(0,$C229-G$2)))</f>
        <v>0</v>
      </c>
      <c r="H229" s="103" t="n">
        <f aca="false">IF(H$1="P",MAX(0,H$2-$C229),IF(H$1="C",MAX(0,$C229-H$2)))</f>
        <v>2.24</v>
      </c>
      <c r="I229" s="103" t="n">
        <f aca="false">IF(I$1="P",MAX(0,I$2-$C229),IF(I$1="C",MAX(0,$C229-I$2)))</f>
        <v>7.24</v>
      </c>
      <c r="J229" s="103" t="n">
        <f aca="false">IF(J$1="P",MAX(0,J$2-$C229),IF(J$1="C",MAX(0,$C229-J$2)))</f>
        <v>12.24</v>
      </c>
      <c r="K229" s="103" t="n">
        <f aca="false">IF(K$1="P",MAX(0,K$2-$C229),IF(K$1="C",MAX(0,$C229-K$2)))</f>
        <v>17.24</v>
      </c>
      <c r="L229" s="103" t="n">
        <f aca="false">IF(L$1="P",MAX(0,L$2-$C229),IF(L$1="C",MAX(0,$C229-L$2)))</f>
        <v>27.24</v>
      </c>
      <c r="M229" s="103" t="n">
        <f aca="false">IF(M$1="P",MAX(0,M$2-$C229),IF(M$1="C",MAX(0,$C229-M$2)))</f>
        <v>2.76</v>
      </c>
      <c r="N229" s="103" t="n">
        <f aca="false">IF(N$1="P",MAX(0,N$2-$C229),IF(N$1="C",MAX(0,$C229-N$2)))</f>
        <v>0</v>
      </c>
      <c r="O229" s="103" t="n">
        <f aca="false">IF(O$1="P",MAX(0,O$2-$C229),IF(O$1="C",MAX(0,$C229-O$2)))</f>
        <v>0</v>
      </c>
      <c r="P229" s="103" t="n">
        <f aca="false">IF(P$1="P",MAX(0,P$2-$C229),IF(P$1="C",MAX(0,$C229-P$2)))</f>
        <v>0</v>
      </c>
      <c r="Q229" s="103" t="n">
        <f aca="false">IF(Q$1="P",MAX(0,Q$2-$C229),IF(Q$1="C",MAX(0,$C229-Q$2)))</f>
        <v>0</v>
      </c>
      <c r="R229" s="103" t="n">
        <f aca="false">IF(R$1="P",MAX(0,R$2-$C229),IF(R$1="C",MAX(0,$C229-R$2)))</f>
        <v>0</v>
      </c>
      <c r="S229" s="103" t="n">
        <f aca="false">IF(S$1="P",MAX(0,S$2-$C229),IF(S$1="C",MAX(0,$C229-S$2)))</f>
        <v>0</v>
      </c>
      <c r="T229" s="104" t="n">
        <f aca="false">A229</f>
        <v>9</v>
      </c>
      <c r="U229" s="105" t="n">
        <f aca="false">VLOOKUP($B229,Gas!$B$3:$E$2506,2)</f>
        <v>2.165</v>
      </c>
      <c r="V229" s="46" t="n">
        <f aca="false">C229/U229</f>
        <v>10.5127020785219</v>
      </c>
    </row>
    <row r="230" customFormat="false" ht="12.75" hidden="false" customHeight="false" outlineLevel="0" collapsed="false">
      <c r="A230" s="95" t="n">
        <f aca="false">MONTH(B230)+(YEAR(B230)-1998)*12</f>
        <v>9</v>
      </c>
      <c r="B230" s="101" t="n">
        <v>36066</v>
      </c>
      <c r="C230" s="102" t="n">
        <v>24.19</v>
      </c>
      <c r="D230" s="98" t="n">
        <f aca="false">LN(C230/C229)</f>
        <v>0.0609347153638057</v>
      </c>
      <c r="E230" s="106" t="n">
        <f aca="false">STDEV(D221:D230)*SQRT(trade_day)</f>
        <v>0.62976524648633</v>
      </c>
      <c r="G230" s="103" t="n">
        <f aca="false">IF(G$1="P",MAX(0,G$2-$C230),IF(G$1="C",MAX(0,$C230-G$2)))</f>
        <v>0</v>
      </c>
      <c r="H230" s="103" t="n">
        <f aca="false">IF(H$1="P",MAX(0,H$2-$C230),IF(H$1="C",MAX(0,$C230-H$2)))</f>
        <v>0.809999999999999</v>
      </c>
      <c r="I230" s="103" t="n">
        <f aca="false">IF(I$1="P",MAX(0,I$2-$C230),IF(I$1="C",MAX(0,$C230-I$2)))</f>
        <v>5.81</v>
      </c>
      <c r="J230" s="103" t="n">
        <f aca="false">IF(J$1="P",MAX(0,J$2-$C230),IF(J$1="C",MAX(0,$C230-J$2)))</f>
        <v>10.81</v>
      </c>
      <c r="K230" s="103" t="n">
        <f aca="false">IF(K$1="P",MAX(0,K$2-$C230),IF(K$1="C",MAX(0,$C230-K$2)))</f>
        <v>15.81</v>
      </c>
      <c r="L230" s="103" t="n">
        <f aca="false">IF(L$1="P",MAX(0,L$2-$C230),IF(L$1="C",MAX(0,$C230-L$2)))</f>
        <v>25.81</v>
      </c>
      <c r="M230" s="103" t="n">
        <f aca="false">IF(M$1="P",MAX(0,M$2-$C230),IF(M$1="C",MAX(0,$C230-M$2)))</f>
        <v>4.19</v>
      </c>
      <c r="N230" s="103" t="n">
        <f aca="false">IF(N$1="P",MAX(0,N$2-$C230),IF(N$1="C",MAX(0,$C230-N$2)))</f>
        <v>0</v>
      </c>
      <c r="O230" s="103" t="n">
        <f aca="false">IF(O$1="P",MAX(0,O$2-$C230),IF(O$1="C",MAX(0,$C230-O$2)))</f>
        <v>0</v>
      </c>
      <c r="P230" s="103" t="n">
        <f aca="false">IF(P$1="P",MAX(0,P$2-$C230),IF(P$1="C",MAX(0,$C230-P$2)))</f>
        <v>0</v>
      </c>
      <c r="Q230" s="103" t="n">
        <f aca="false">IF(Q$1="P",MAX(0,Q$2-$C230),IF(Q$1="C",MAX(0,$C230-Q$2)))</f>
        <v>0</v>
      </c>
      <c r="R230" s="103" t="n">
        <f aca="false">IF(R$1="P",MAX(0,R$2-$C230),IF(R$1="C",MAX(0,$C230-R$2)))</f>
        <v>0</v>
      </c>
      <c r="S230" s="103" t="n">
        <f aca="false">IF(S$1="P",MAX(0,S$2-$C230),IF(S$1="C",MAX(0,$C230-S$2)))</f>
        <v>0</v>
      </c>
      <c r="T230" s="104" t="n">
        <f aca="false">A230</f>
        <v>9</v>
      </c>
      <c r="U230" s="105" t="n">
        <f aca="false">VLOOKUP($B230,Gas!$B$3:$E$2506,2)</f>
        <v>2.385</v>
      </c>
      <c r="V230" s="46" t="n">
        <f aca="false">C230/U230</f>
        <v>10.1425576519916</v>
      </c>
    </row>
    <row r="231" customFormat="false" ht="12.75" hidden="false" customHeight="false" outlineLevel="0" collapsed="false">
      <c r="A231" s="95" t="n">
        <f aca="false">MONTH(B231)+(YEAR(B231)-1998)*12</f>
        <v>9</v>
      </c>
      <c r="B231" s="101" t="n">
        <v>36067</v>
      </c>
      <c r="C231" s="102" t="n">
        <v>24.63</v>
      </c>
      <c r="D231" s="98" t="n">
        <f aca="false">LN(C231/C230)</f>
        <v>0.0180258875105106</v>
      </c>
      <c r="E231" s="106" t="n">
        <f aca="false">STDEV(D222:D231)*SQRT(trade_day)</f>
        <v>0.584027225192537</v>
      </c>
      <c r="G231" s="103" t="n">
        <f aca="false">IF(G$1="P",MAX(0,G$2-$C231),IF(G$1="C",MAX(0,$C231-G$2)))</f>
        <v>0</v>
      </c>
      <c r="H231" s="103" t="n">
        <f aca="false">IF(H$1="P",MAX(0,H$2-$C231),IF(H$1="C",MAX(0,$C231-H$2)))</f>
        <v>0.370000000000001</v>
      </c>
      <c r="I231" s="103" t="n">
        <f aca="false">IF(I$1="P",MAX(0,I$2-$C231),IF(I$1="C",MAX(0,$C231-I$2)))</f>
        <v>5.37</v>
      </c>
      <c r="J231" s="103" t="n">
        <f aca="false">IF(J$1="P",MAX(0,J$2-$C231),IF(J$1="C",MAX(0,$C231-J$2)))</f>
        <v>10.37</v>
      </c>
      <c r="K231" s="103" t="n">
        <f aca="false">IF(K$1="P",MAX(0,K$2-$C231),IF(K$1="C",MAX(0,$C231-K$2)))</f>
        <v>15.37</v>
      </c>
      <c r="L231" s="103" t="n">
        <f aca="false">IF(L$1="P",MAX(0,L$2-$C231),IF(L$1="C",MAX(0,$C231-L$2)))</f>
        <v>25.37</v>
      </c>
      <c r="M231" s="103" t="n">
        <f aca="false">IF(M$1="P",MAX(0,M$2-$C231),IF(M$1="C",MAX(0,$C231-M$2)))</f>
        <v>4.63</v>
      </c>
      <c r="N231" s="103" t="n">
        <f aca="false">IF(N$1="P",MAX(0,N$2-$C231),IF(N$1="C",MAX(0,$C231-N$2)))</f>
        <v>0</v>
      </c>
      <c r="O231" s="103" t="n">
        <f aca="false">IF(O$1="P",MAX(0,O$2-$C231),IF(O$1="C",MAX(0,$C231-O$2)))</f>
        <v>0</v>
      </c>
      <c r="P231" s="103" t="n">
        <f aca="false">IF(P$1="P",MAX(0,P$2-$C231),IF(P$1="C",MAX(0,$C231-P$2)))</f>
        <v>0</v>
      </c>
      <c r="Q231" s="103" t="n">
        <f aca="false">IF(Q$1="P",MAX(0,Q$2-$C231),IF(Q$1="C",MAX(0,$C231-Q$2)))</f>
        <v>0</v>
      </c>
      <c r="R231" s="103" t="n">
        <f aca="false">IF(R$1="P",MAX(0,R$2-$C231),IF(R$1="C",MAX(0,$C231-R$2)))</f>
        <v>0</v>
      </c>
      <c r="S231" s="103" t="n">
        <f aca="false">IF(S$1="P",MAX(0,S$2-$C231),IF(S$1="C",MAX(0,$C231-S$2)))</f>
        <v>0</v>
      </c>
      <c r="T231" s="104" t="n">
        <f aca="false">A231</f>
        <v>9</v>
      </c>
      <c r="U231" s="105" t="n">
        <f aca="false">VLOOKUP($B231,Gas!$B$3:$E$2506,2)</f>
        <v>2.235</v>
      </c>
      <c r="V231" s="46" t="n">
        <f aca="false">C231/U231</f>
        <v>11.0201342281879</v>
      </c>
    </row>
    <row r="232" customFormat="false" ht="12.75" hidden="false" customHeight="false" outlineLevel="0" collapsed="false">
      <c r="A232" s="95" t="n">
        <f aca="false">MONTH(B232)+(YEAR(B232)-1998)*12</f>
        <v>9</v>
      </c>
      <c r="B232" s="101" t="n">
        <v>36068</v>
      </c>
      <c r="C232" s="102" t="n">
        <v>24.58</v>
      </c>
      <c r="D232" s="98" t="n">
        <f aca="false">LN(C232/C231)</f>
        <v>-0.0020321079945578</v>
      </c>
      <c r="E232" s="106" t="n">
        <f aca="false">STDEV(D223:D232)*SQRT(trade_day)</f>
        <v>0.585220222485495</v>
      </c>
      <c r="G232" s="103" t="n">
        <f aca="false">IF(G$1="P",MAX(0,G$2-$C232),IF(G$1="C",MAX(0,$C232-G$2)))</f>
        <v>0</v>
      </c>
      <c r="H232" s="103" t="n">
        <f aca="false">IF(H$1="P",MAX(0,H$2-$C232),IF(H$1="C",MAX(0,$C232-H$2)))</f>
        <v>0.420000000000002</v>
      </c>
      <c r="I232" s="103" t="n">
        <f aca="false">IF(I$1="P",MAX(0,I$2-$C232),IF(I$1="C",MAX(0,$C232-I$2)))</f>
        <v>5.42</v>
      </c>
      <c r="J232" s="103" t="n">
        <f aca="false">IF(J$1="P",MAX(0,J$2-$C232),IF(J$1="C",MAX(0,$C232-J$2)))</f>
        <v>10.42</v>
      </c>
      <c r="K232" s="103" t="n">
        <f aca="false">IF(K$1="P",MAX(0,K$2-$C232),IF(K$1="C",MAX(0,$C232-K$2)))</f>
        <v>15.42</v>
      </c>
      <c r="L232" s="103" t="n">
        <f aca="false">IF(L$1="P",MAX(0,L$2-$C232),IF(L$1="C",MAX(0,$C232-L$2)))</f>
        <v>25.42</v>
      </c>
      <c r="M232" s="103" t="n">
        <f aca="false">IF(M$1="P",MAX(0,M$2-$C232),IF(M$1="C",MAX(0,$C232-M$2)))</f>
        <v>4.58</v>
      </c>
      <c r="N232" s="103" t="n">
        <f aca="false">IF(N$1="P",MAX(0,N$2-$C232),IF(N$1="C",MAX(0,$C232-N$2)))</f>
        <v>0</v>
      </c>
      <c r="O232" s="103" t="n">
        <f aca="false">IF(O$1="P",MAX(0,O$2-$C232),IF(O$1="C",MAX(0,$C232-O$2)))</f>
        <v>0</v>
      </c>
      <c r="P232" s="103" t="n">
        <f aca="false">IF(P$1="P",MAX(0,P$2-$C232),IF(P$1="C",MAX(0,$C232-P$2)))</f>
        <v>0</v>
      </c>
      <c r="Q232" s="103" t="n">
        <f aca="false">IF(Q$1="P",MAX(0,Q$2-$C232),IF(Q$1="C",MAX(0,$C232-Q$2)))</f>
        <v>0</v>
      </c>
      <c r="R232" s="103" t="n">
        <f aca="false">IF(R$1="P",MAX(0,R$2-$C232),IF(R$1="C",MAX(0,$C232-R$2)))</f>
        <v>0</v>
      </c>
      <c r="S232" s="103" t="n">
        <f aca="false">IF(S$1="P",MAX(0,S$2-$C232),IF(S$1="C",MAX(0,$C232-S$2)))</f>
        <v>0</v>
      </c>
      <c r="T232" s="104" t="n">
        <f aca="false">A232</f>
        <v>9</v>
      </c>
      <c r="U232" s="105" t="n">
        <f aca="false">VLOOKUP($B232,Gas!$B$3:$E$2506,2)</f>
        <v>2.17</v>
      </c>
      <c r="V232" s="46" t="n">
        <f aca="false">C232/U232</f>
        <v>11.3271889400922</v>
      </c>
    </row>
    <row r="233" customFormat="false" ht="12.75" hidden="false" customHeight="false" outlineLevel="0" collapsed="false">
      <c r="A233" s="95" t="n">
        <f aca="false">MONTH(B233)+(YEAR(B233)-1998)*12</f>
        <v>10</v>
      </c>
      <c r="B233" s="101" t="n">
        <v>36069</v>
      </c>
      <c r="C233" s="102" t="n">
        <v>23.3</v>
      </c>
      <c r="D233" s="98" t="n">
        <f aca="false">LN(C233/C232)</f>
        <v>-0.0534797435662338</v>
      </c>
      <c r="E233" s="106" t="n">
        <f aca="false">STDEV(D224:D233)*SQRT(trade_day)</f>
        <v>0.654949418091716</v>
      </c>
      <c r="G233" s="103" t="n">
        <f aca="false">IF(G$1="P",MAX(0,G$2-$C233),IF(G$1="C",MAX(0,$C233-G$2)))</f>
        <v>0</v>
      </c>
      <c r="H233" s="103" t="n">
        <f aca="false">IF(H$1="P",MAX(0,H$2-$C233),IF(H$1="C",MAX(0,$C233-H$2)))</f>
        <v>1.7</v>
      </c>
      <c r="I233" s="103" t="n">
        <f aca="false">IF(I$1="P",MAX(0,I$2-$C233),IF(I$1="C",MAX(0,$C233-I$2)))</f>
        <v>6.7</v>
      </c>
      <c r="J233" s="103" t="n">
        <f aca="false">IF(J$1="P",MAX(0,J$2-$C233),IF(J$1="C",MAX(0,$C233-J$2)))</f>
        <v>11.7</v>
      </c>
      <c r="K233" s="103" t="n">
        <f aca="false">IF(K$1="P",MAX(0,K$2-$C233),IF(K$1="C",MAX(0,$C233-K$2)))</f>
        <v>16.7</v>
      </c>
      <c r="L233" s="103" t="n">
        <f aca="false">IF(L$1="P",MAX(0,L$2-$C233),IF(L$1="C",MAX(0,$C233-L$2)))</f>
        <v>26.7</v>
      </c>
      <c r="M233" s="103" t="n">
        <f aca="false">IF(M$1="P",MAX(0,M$2-$C233),IF(M$1="C",MAX(0,$C233-M$2)))</f>
        <v>3.3</v>
      </c>
      <c r="N233" s="103" t="n">
        <f aca="false">IF(N$1="P",MAX(0,N$2-$C233),IF(N$1="C",MAX(0,$C233-N$2)))</f>
        <v>0</v>
      </c>
      <c r="O233" s="103" t="n">
        <f aca="false">IF(O$1="P",MAX(0,O$2-$C233),IF(O$1="C",MAX(0,$C233-O$2)))</f>
        <v>0</v>
      </c>
      <c r="P233" s="103" t="n">
        <f aca="false">IF(P$1="P",MAX(0,P$2-$C233),IF(P$1="C",MAX(0,$C233-P$2)))</f>
        <v>0</v>
      </c>
      <c r="Q233" s="103" t="n">
        <f aca="false">IF(Q$1="P",MAX(0,Q$2-$C233),IF(Q$1="C",MAX(0,$C233-Q$2)))</f>
        <v>0</v>
      </c>
      <c r="R233" s="103" t="n">
        <f aca="false">IF(R$1="P",MAX(0,R$2-$C233),IF(R$1="C",MAX(0,$C233-R$2)))</f>
        <v>0</v>
      </c>
      <c r="S233" s="103" t="n">
        <f aca="false">IF(S$1="P",MAX(0,S$2-$C233),IF(S$1="C",MAX(0,$C233-S$2)))</f>
        <v>0</v>
      </c>
      <c r="T233" s="104" t="n">
        <f aca="false">A233</f>
        <v>10</v>
      </c>
      <c r="U233" s="105" t="n">
        <f aca="false">VLOOKUP($B233,Gas!$B$3:$E$2506,2)</f>
        <v>2.175</v>
      </c>
      <c r="V233" s="46" t="n">
        <f aca="false">C233/U233</f>
        <v>10.7126436781609</v>
      </c>
    </row>
    <row r="234" customFormat="false" ht="12.75" hidden="false" customHeight="false" outlineLevel="0" collapsed="false">
      <c r="A234" s="95" t="n">
        <f aca="false">MONTH(B234)+(YEAR(B234)-1998)*12</f>
        <v>10</v>
      </c>
      <c r="B234" s="101" t="n">
        <v>36070</v>
      </c>
      <c r="C234" s="102" t="n">
        <v>22.8</v>
      </c>
      <c r="D234" s="98" t="n">
        <f aca="false">LN(C234/C233)</f>
        <v>-0.0216928246112598</v>
      </c>
      <c r="E234" s="106" t="n">
        <f aca="false">STDEV(D225:D234)*SQRT(trade_day)</f>
        <v>0.657467376041189</v>
      </c>
      <c r="G234" s="103" t="n">
        <f aca="false">IF(G$1="P",MAX(0,G$2-$C234),IF(G$1="C",MAX(0,$C234-G$2)))</f>
        <v>0</v>
      </c>
      <c r="H234" s="103" t="n">
        <f aca="false">IF(H$1="P",MAX(0,H$2-$C234),IF(H$1="C",MAX(0,$C234-H$2)))</f>
        <v>2.2</v>
      </c>
      <c r="I234" s="103" t="n">
        <f aca="false">IF(I$1="P",MAX(0,I$2-$C234),IF(I$1="C",MAX(0,$C234-I$2)))</f>
        <v>7.2</v>
      </c>
      <c r="J234" s="103" t="n">
        <f aca="false">IF(J$1="P",MAX(0,J$2-$C234),IF(J$1="C",MAX(0,$C234-J$2)))</f>
        <v>12.2</v>
      </c>
      <c r="K234" s="103" t="n">
        <f aca="false">IF(K$1="P",MAX(0,K$2-$C234),IF(K$1="C",MAX(0,$C234-K$2)))</f>
        <v>17.2</v>
      </c>
      <c r="L234" s="103" t="n">
        <f aca="false">IF(L$1="P",MAX(0,L$2-$C234),IF(L$1="C",MAX(0,$C234-L$2)))</f>
        <v>27.2</v>
      </c>
      <c r="M234" s="103" t="n">
        <f aca="false">IF(M$1="P",MAX(0,M$2-$C234),IF(M$1="C",MAX(0,$C234-M$2)))</f>
        <v>2.8</v>
      </c>
      <c r="N234" s="103" t="n">
        <f aca="false">IF(N$1="P",MAX(0,N$2-$C234),IF(N$1="C",MAX(0,$C234-N$2)))</f>
        <v>0</v>
      </c>
      <c r="O234" s="103" t="n">
        <f aca="false">IF(O$1="P",MAX(0,O$2-$C234),IF(O$1="C",MAX(0,$C234-O$2)))</f>
        <v>0</v>
      </c>
      <c r="P234" s="103" t="n">
        <f aca="false">IF(P$1="P",MAX(0,P$2-$C234),IF(P$1="C",MAX(0,$C234-P$2)))</f>
        <v>0</v>
      </c>
      <c r="Q234" s="103" t="n">
        <f aca="false">IF(Q$1="P",MAX(0,Q$2-$C234),IF(Q$1="C",MAX(0,$C234-Q$2)))</f>
        <v>0</v>
      </c>
      <c r="R234" s="103" t="n">
        <f aca="false">IF(R$1="P",MAX(0,R$2-$C234),IF(R$1="C",MAX(0,$C234-R$2)))</f>
        <v>0</v>
      </c>
      <c r="S234" s="103" t="n">
        <f aca="false">IF(S$1="P",MAX(0,S$2-$C234),IF(S$1="C",MAX(0,$C234-S$2)))</f>
        <v>0</v>
      </c>
      <c r="T234" s="104" t="n">
        <f aca="false">A234</f>
        <v>10</v>
      </c>
      <c r="U234" s="105" t="n">
        <f aca="false">VLOOKUP($B234,Gas!$B$3:$E$2506,2)</f>
        <v>2.325</v>
      </c>
      <c r="V234" s="46" t="n">
        <f aca="false">C234/U234</f>
        <v>9.80645161290323</v>
      </c>
    </row>
    <row r="235" customFormat="false" ht="12.75" hidden="false" customHeight="false" outlineLevel="0" collapsed="false">
      <c r="A235" s="95" t="n">
        <f aca="false">MONTH(B235)+(YEAR(B235)-1998)*12</f>
        <v>10</v>
      </c>
      <c r="B235" s="101" t="n">
        <v>36073</v>
      </c>
      <c r="C235" s="102" t="n">
        <v>22.44</v>
      </c>
      <c r="D235" s="98" t="n">
        <f aca="false">LN(C235/C234)</f>
        <v>-0.0159154553058995</v>
      </c>
      <c r="E235" s="106" t="n">
        <f aca="false">STDEV(D226:D235)*SQRT(trade_day)</f>
        <v>0.646697223812821</v>
      </c>
      <c r="G235" s="103" t="n">
        <f aca="false">IF(G$1="P",MAX(0,G$2-$C235),IF(G$1="C",MAX(0,$C235-G$2)))</f>
        <v>0</v>
      </c>
      <c r="H235" s="103" t="n">
        <f aca="false">IF(H$1="P",MAX(0,H$2-$C235),IF(H$1="C",MAX(0,$C235-H$2)))</f>
        <v>2.56</v>
      </c>
      <c r="I235" s="103" t="n">
        <f aca="false">IF(I$1="P",MAX(0,I$2-$C235),IF(I$1="C",MAX(0,$C235-I$2)))</f>
        <v>7.56</v>
      </c>
      <c r="J235" s="103" t="n">
        <f aca="false">IF(J$1="P",MAX(0,J$2-$C235),IF(J$1="C",MAX(0,$C235-J$2)))</f>
        <v>12.56</v>
      </c>
      <c r="K235" s="103" t="n">
        <f aca="false">IF(K$1="P",MAX(0,K$2-$C235),IF(K$1="C",MAX(0,$C235-K$2)))</f>
        <v>17.56</v>
      </c>
      <c r="L235" s="103" t="n">
        <f aca="false">IF(L$1="P",MAX(0,L$2-$C235),IF(L$1="C",MAX(0,$C235-L$2)))</f>
        <v>27.56</v>
      </c>
      <c r="M235" s="103" t="n">
        <f aca="false">IF(M$1="P",MAX(0,M$2-$C235),IF(M$1="C",MAX(0,$C235-M$2)))</f>
        <v>2.44</v>
      </c>
      <c r="N235" s="103" t="n">
        <f aca="false">IF(N$1="P",MAX(0,N$2-$C235),IF(N$1="C",MAX(0,$C235-N$2)))</f>
        <v>0</v>
      </c>
      <c r="O235" s="103" t="n">
        <f aca="false">IF(O$1="P",MAX(0,O$2-$C235),IF(O$1="C",MAX(0,$C235-O$2)))</f>
        <v>0</v>
      </c>
      <c r="P235" s="103" t="n">
        <f aca="false">IF(P$1="P",MAX(0,P$2-$C235),IF(P$1="C",MAX(0,$C235-P$2)))</f>
        <v>0</v>
      </c>
      <c r="Q235" s="103" t="n">
        <f aca="false">IF(Q$1="P",MAX(0,Q$2-$C235),IF(Q$1="C",MAX(0,$C235-Q$2)))</f>
        <v>0</v>
      </c>
      <c r="R235" s="103" t="n">
        <f aca="false">IF(R$1="P",MAX(0,R$2-$C235),IF(R$1="C",MAX(0,$C235-R$2)))</f>
        <v>0</v>
      </c>
      <c r="S235" s="103" t="n">
        <f aca="false">IF(S$1="P",MAX(0,S$2-$C235),IF(S$1="C",MAX(0,$C235-S$2)))</f>
        <v>0</v>
      </c>
      <c r="T235" s="104" t="n">
        <f aca="false">A235</f>
        <v>10</v>
      </c>
      <c r="U235" s="105" t="n">
        <f aca="false">VLOOKUP($B235,Gas!$B$3:$E$2506,2)</f>
        <v>2.125</v>
      </c>
      <c r="V235" s="46" t="n">
        <f aca="false">C235/U235</f>
        <v>10.56</v>
      </c>
    </row>
    <row r="236" customFormat="false" ht="12.75" hidden="false" customHeight="false" outlineLevel="0" collapsed="false">
      <c r="A236" s="95" t="n">
        <f aca="false">MONTH(B236)+(YEAR(B236)-1998)*12</f>
        <v>10</v>
      </c>
      <c r="B236" s="101" t="n">
        <v>36074</v>
      </c>
      <c r="C236" s="102" t="n">
        <v>22.13</v>
      </c>
      <c r="D236" s="98" t="n">
        <f aca="false">LN(C236/C235)</f>
        <v>-0.0139109265915374</v>
      </c>
      <c r="E236" s="106" t="n">
        <f aca="false">STDEV(D227:D236)*SQRT(trade_day)</f>
        <v>0.542666105258756</v>
      </c>
      <c r="G236" s="103" t="n">
        <f aca="false">IF(G$1="P",MAX(0,G$2-$C236),IF(G$1="C",MAX(0,$C236-G$2)))</f>
        <v>0</v>
      </c>
      <c r="H236" s="103" t="n">
        <f aca="false">IF(H$1="P",MAX(0,H$2-$C236),IF(H$1="C",MAX(0,$C236-H$2)))</f>
        <v>2.87</v>
      </c>
      <c r="I236" s="103" t="n">
        <f aca="false">IF(I$1="P",MAX(0,I$2-$C236),IF(I$1="C",MAX(0,$C236-I$2)))</f>
        <v>7.87</v>
      </c>
      <c r="J236" s="103" t="n">
        <f aca="false">IF(J$1="P",MAX(0,J$2-$C236),IF(J$1="C",MAX(0,$C236-J$2)))</f>
        <v>12.87</v>
      </c>
      <c r="K236" s="103" t="n">
        <f aca="false">IF(K$1="P",MAX(0,K$2-$C236),IF(K$1="C",MAX(0,$C236-K$2)))</f>
        <v>17.87</v>
      </c>
      <c r="L236" s="103" t="n">
        <f aca="false">IF(L$1="P",MAX(0,L$2-$C236),IF(L$1="C",MAX(0,$C236-L$2)))</f>
        <v>27.87</v>
      </c>
      <c r="M236" s="103" t="n">
        <f aca="false">IF(M$1="P",MAX(0,M$2-$C236),IF(M$1="C",MAX(0,$C236-M$2)))</f>
        <v>2.13</v>
      </c>
      <c r="N236" s="103" t="n">
        <f aca="false">IF(N$1="P",MAX(0,N$2-$C236),IF(N$1="C",MAX(0,$C236-N$2)))</f>
        <v>0</v>
      </c>
      <c r="O236" s="103" t="n">
        <f aca="false">IF(O$1="P",MAX(0,O$2-$C236),IF(O$1="C",MAX(0,$C236-O$2)))</f>
        <v>0</v>
      </c>
      <c r="P236" s="103" t="n">
        <f aca="false">IF(P$1="P",MAX(0,P$2-$C236),IF(P$1="C",MAX(0,$C236-P$2)))</f>
        <v>0</v>
      </c>
      <c r="Q236" s="103" t="n">
        <f aca="false">IF(Q$1="P",MAX(0,Q$2-$C236),IF(Q$1="C",MAX(0,$C236-Q$2)))</f>
        <v>0</v>
      </c>
      <c r="R236" s="103" t="n">
        <f aca="false">IF(R$1="P",MAX(0,R$2-$C236),IF(R$1="C",MAX(0,$C236-R$2)))</f>
        <v>0</v>
      </c>
      <c r="S236" s="103" t="n">
        <f aca="false">IF(S$1="P",MAX(0,S$2-$C236),IF(S$1="C",MAX(0,$C236-S$2)))</f>
        <v>0</v>
      </c>
      <c r="T236" s="104" t="n">
        <f aca="false">A236</f>
        <v>10</v>
      </c>
      <c r="U236" s="105" t="n">
        <f aca="false">VLOOKUP($B236,Gas!$B$3:$E$2506,2)</f>
        <v>2.07</v>
      </c>
      <c r="V236" s="46" t="n">
        <f aca="false">C236/U236</f>
        <v>10.6908212560386</v>
      </c>
    </row>
    <row r="237" customFormat="false" ht="12.75" hidden="false" customHeight="false" outlineLevel="0" collapsed="false">
      <c r="A237" s="95" t="n">
        <f aca="false">MONTH(B237)+(YEAR(B237)-1998)*12</f>
        <v>10</v>
      </c>
      <c r="B237" s="101" t="n">
        <v>36075</v>
      </c>
      <c r="C237" s="102" t="n">
        <v>22.92</v>
      </c>
      <c r="D237" s="98" t="n">
        <f aca="false">LN(C237/C236)</f>
        <v>0.0350757377835807</v>
      </c>
      <c r="E237" s="106" t="n">
        <f aca="false">STDEV(D228:D237)*SQRT(trade_day)</f>
        <v>0.54843128762014</v>
      </c>
      <c r="G237" s="103" t="n">
        <f aca="false">IF(G$1="P",MAX(0,G$2-$C237),IF(G$1="C",MAX(0,$C237-G$2)))</f>
        <v>0</v>
      </c>
      <c r="H237" s="103" t="n">
        <f aca="false">IF(H$1="P",MAX(0,H$2-$C237),IF(H$1="C",MAX(0,$C237-H$2)))</f>
        <v>2.08</v>
      </c>
      <c r="I237" s="103" t="n">
        <f aca="false">IF(I$1="P",MAX(0,I$2-$C237),IF(I$1="C",MAX(0,$C237-I$2)))</f>
        <v>7.08</v>
      </c>
      <c r="J237" s="103" t="n">
        <f aca="false">IF(J$1="P",MAX(0,J$2-$C237),IF(J$1="C",MAX(0,$C237-J$2)))</f>
        <v>12.08</v>
      </c>
      <c r="K237" s="103" t="n">
        <f aca="false">IF(K$1="P",MAX(0,K$2-$C237),IF(K$1="C",MAX(0,$C237-K$2)))</f>
        <v>17.08</v>
      </c>
      <c r="L237" s="103" t="n">
        <f aca="false">IF(L$1="P",MAX(0,L$2-$C237),IF(L$1="C",MAX(0,$C237-L$2)))</f>
        <v>27.08</v>
      </c>
      <c r="M237" s="103" t="n">
        <f aca="false">IF(M$1="P",MAX(0,M$2-$C237),IF(M$1="C",MAX(0,$C237-M$2)))</f>
        <v>2.92</v>
      </c>
      <c r="N237" s="103" t="n">
        <f aca="false">IF(N$1="P",MAX(0,N$2-$C237),IF(N$1="C",MAX(0,$C237-N$2)))</f>
        <v>0</v>
      </c>
      <c r="O237" s="103" t="n">
        <f aca="false">IF(O$1="P",MAX(0,O$2-$C237),IF(O$1="C",MAX(0,$C237-O$2)))</f>
        <v>0</v>
      </c>
      <c r="P237" s="103" t="n">
        <f aca="false">IF(P$1="P",MAX(0,P$2-$C237),IF(P$1="C",MAX(0,$C237-P$2)))</f>
        <v>0</v>
      </c>
      <c r="Q237" s="103" t="n">
        <f aca="false">IF(Q$1="P",MAX(0,Q$2-$C237),IF(Q$1="C",MAX(0,$C237-Q$2)))</f>
        <v>0</v>
      </c>
      <c r="R237" s="103" t="n">
        <f aca="false">IF(R$1="P",MAX(0,R$2-$C237),IF(R$1="C",MAX(0,$C237-R$2)))</f>
        <v>0</v>
      </c>
      <c r="S237" s="103" t="n">
        <f aca="false">IF(S$1="P",MAX(0,S$2-$C237),IF(S$1="C",MAX(0,$C237-S$2)))</f>
        <v>0</v>
      </c>
      <c r="T237" s="104" t="n">
        <f aca="false">A237</f>
        <v>10</v>
      </c>
      <c r="U237" s="105" t="n">
        <f aca="false">VLOOKUP($B237,Gas!$B$3:$E$2506,2)</f>
        <v>1.995</v>
      </c>
      <c r="V237" s="46" t="n">
        <f aca="false">C237/U237</f>
        <v>11.4887218045113</v>
      </c>
    </row>
    <row r="238" customFormat="false" ht="12.75" hidden="false" customHeight="false" outlineLevel="0" collapsed="false">
      <c r="A238" s="95" t="n">
        <f aca="false">MONTH(B238)+(YEAR(B238)-1998)*12</f>
        <v>10</v>
      </c>
      <c r="B238" s="101" t="n">
        <v>36076</v>
      </c>
      <c r="C238" s="102" t="n">
        <v>22.61</v>
      </c>
      <c r="D238" s="98" t="n">
        <f aca="false">LN(C238/C237)</f>
        <v>-0.0136176055566605</v>
      </c>
      <c r="E238" s="106" t="n">
        <f aca="false">STDEV(D229:D238)*SQRT(trade_day)</f>
        <v>0.512476078260876</v>
      </c>
      <c r="G238" s="103" t="n">
        <f aca="false">IF(G$1="P",MAX(0,G$2-$C238),IF(G$1="C",MAX(0,$C238-G$2)))</f>
        <v>0</v>
      </c>
      <c r="H238" s="103" t="n">
        <f aca="false">IF(H$1="P",MAX(0,H$2-$C238),IF(H$1="C",MAX(0,$C238-H$2)))</f>
        <v>2.39</v>
      </c>
      <c r="I238" s="103" t="n">
        <f aca="false">IF(I$1="P",MAX(0,I$2-$C238),IF(I$1="C",MAX(0,$C238-I$2)))</f>
        <v>7.39</v>
      </c>
      <c r="J238" s="103" t="n">
        <f aca="false">IF(J$1="P",MAX(0,J$2-$C238),IF(J$1="C",MAX(0,$C238-J$2)))</f>
        <v>12.39</v>
      </c>
      <c r="K238" s="103" t="n">
        <f aca="false">IF(K$1="P",MAX(0,K$2-$C238),IF(K$1="C",MAX(0,$C238-K$2)))</f>
        <v>17.39</v>
      </c>
      <c r="L238" s="103" t="n">
        <f aca="false">IF(L$1="P",MAX(0,L$2-$C238),IF(L$1="C",MAX(0,$C238-L$2)))</f>
        <v>27.39</v>
      </c>
      <c r="M238" s="103" t="n">
        <f aca="false">IF(M$1="P",MAX(0,M$2-$C238),IF(M$1="C",MAX(0,$C238-M$2)))</f>
        <v>2.61</v>
      </c>
      <c r="N238" s="103" t="n">
        <f aca="false">IF(N$1="P",MAX(0,N$2-$C238),IF(N$1="C",MAX(0,$C238-N$2)))</f>
        <v>0</v>
      </c>
      <c r="O238" s="103" t="n">
        <f aca="false">IF(O$1="P",MAX(0,O$2-$C238),IF(O$1="C",MAX(0,$C238-O$2)))</f>
        <v>0</v>
      </c>
      <c r="P238" s="103" t="n">
        <f aca="false">IF(P$1="P",MAX(0,P$2-$C238),IF(P$1="C",MAX(0,$C238-P$2)))</f>
        <v>0</v>
      </c>
      <c r="Q238" s="103" t="n">
        <f aca="false">IF(Q$1="P",MAX(0,Q$2-$C238),IF(Q$1="C",MAX(0,$C238-Q$2)))</f>
        <v>0</v>
      </c>
      <c r="R238" s="103" t="n">
        <f aca="false">IF(R$1="P",MAX(0,R$2-$C238),IF(R$1="C",MAX(0,$C238-R$2)))</f>
        <v>0</v>
      </c>
      <c r="S238" s="103" t="n">
        <f aca="false">IF(S$1="P",MAX(0,S$2-$C238),IF(S$1="C",MAX(0,$C238-S$2)))</f>
        <v>0</v>
      </c>
      <c r="T238" s="104" t="n">
        <f aca="false">A238</f>
        <v>10</v>
      </c>
      <c r="U238" s="105" t="n">
        <f aca="false">VLOOKUP($B238,Gas!$B$3:$E$2506,2)</f>
        <v>2.045</v>
      </c>
      <c r="V238" s="46" t="n">
        <f aca="false">C238/U238</f>
        <v>11.0562347188264</v>
      </c>
    </row>
    <row r="239" customFormat="false" ht="12.75" hidden="false" customHeight="false" outlineLevel="0" collapsed="false">
      <c r="A239" s="95" t="n">
        <f aca="false">MONTH(B239)+(YEAR(B239)-1998)*12</f>
        <v>10</v>
      </c>
      <c r="B239" s="101" t="n">
        <v>36077</v>
      </c>
      <c r="C239" s="102" t="n">
        <v>22.12</v>
      </c>
      <c r="D239" s="98" t="n">
        <f aca="false">LN(C239/C238)</f>
        <v>-0.0219101096357443</v>
      </c>
      <c r="E239" s="106" t="n">
        <f aca="false">STDEV(D230:D239)*SQRT(trade_day)</f>
        <v>0.517312107004135</v>
      </c>
      <c r="G239" s="103" t="n">
        <f aca="false">IF(G$1="P",MAX(0,G$2-$C239),IF(G$1="C",MAX(0,$C239-G$2)))</f>
        <v>0</v>
      </c>
      <c r="H239" s="103" t="n">
        <f aca="false">IF(H$1="P",MAX(0,H$2-$C239),IF(H$1="C",MAX(0,$C239-H$2)))</f>
        <v>2.88</v>
      </c>
      <c r="I239" s="103" t="n">
        <f aca="false">IF(I$1="P",MAX(0,I$2-$C239),IF(I$1="C",MAX(0,$C239-I$2)))</f>
        <v>7.88</v>
      </c>
      <c r="J239" s="103" t="n">
        <f aca="false">IF(J$1="P",MAX(0,J$2-$C239),IF(J$1="C",MAX(0,$C239-J$2)))</f>
        <v>12.88</v>
      </c>
      <c r="K239" s="103" t="n">
        <f aca="false">IF(K$1="P",MAX(0,K$2-$C239),IF(K$1="C",MAX(0,$C239-K$2)))</f>
        <v>17.88</v>
      </c>
      <c r="L239" s="103" t="n">
        <f aca="false">IF(L$1="P",MAX(0,L$2-$C239),IF(L$1="C",MAX(0,$C239-L$2)))</f>
        <v>27.88</v>
      </c>
      <c r="M239" s="103" t="n">
        <f aca="false">IF(M$1="P",MAX(0,M$2-$C239),IF(M$1="C",MAX(0,$C239-M$2)))</f>
        <v>2.12</v>
      </c>
      <c r="N239" s="103" t="n">
        <f aca="false">IF(N$1="P",MAX(0,N$2-$C239),IF(N$1="C",MAX(0,$C239-N$2)))</f>
        <v>0</v>
      </c>
      <c r="O239" s="103" t="n">
        <f aca="false">IF(O$1="P",MAX(0,O$2-$C239),IF(O$1="C",MAX(0,$C239-O$2)))</f>
        <v>0</v>
      </c>
      <c r="P239" s="103" t="n">
        <f aca="false">IF(P$1="P",MAX(0,P$2-$C239),IF(P$1="C",MAX(0,$C239-P$2)))</f>
        <v>0</v>
      </c>
      <c r="Q239" s="103" t="n">
        <f aca="false">IF(Q$1="P",MAX(0,Q$2-$C239),IF(Q$1="C",MAX(0,$C239-Q$2)))</f>
        <v>0</v>
      </c>
      <c r="R239" s="103" t="n">
        <f aca="false">IF(R$1="P",MAX(0,R$2-$C239),IF(R$1="C",MAX(0,$C239-R$2)))</f>
        <v>0</v>
      </c>
      <c r="S239" s="103" t="n">
        <f aca="false">IF(S$1="P",MAX(0,S$2-$C239),IF(S$1="C",MAX(0,$C239-S$2)))</f>
        <v>0</v>
      </c>
      <c r="T239" s="104" t="n">
        <f aca="false">A239</f>
        <v>10</v>
      </c>
      <c r="U239" s="105" t="n">
        <f aca="false">VLOOKUP($B239,Gas!$B$3:$E$2506,2)</f>
        <v>2.025</v>
      </c>
      <c r="V239" s="46" t="n">
        <f aca="false">C239/U239</f>
        <v>10.9234567901235</v>
      </c>
    </row>
    <row r="240" customFormat="false" ht="12.75" hidden="false" customHeight="false" outlineLevel="0" collapsed="false">
      <c r="A240" s="95" t="n">
        <f aca="false">MONTH(B240)+(YEAR(B240)-1998)*12</f>
        <v>10</v>
      </c>
      <c r="B240" s="101" t="n">
        <v>36080</v>
      </c>
      <c r="C240" s="102" t="n">
        <v>20.97</v>
      </c>
      <c r="D240" s="98" t="n">
        <f aca="false">LN(C240/C239)</f>
        <v>-0.0533893317403056</v>
      </c>
      <c r="E240" s="106" t="n">
        <f aca="false">STDEV(D231:D240)*SQRT(trade_day)</f>
        <v>0.435004719795069</v>
      </c>
      <c r="G240" s="103" t="n">
        <f aca="false">IF(G$1="P",MAX(0,G$2-$C240),IF(G$1="C",MAX(0,$C240-G$2)))</f>
        <v>0</v>
      </c>
      <c r="H240" s="103" t="n">
        <f aca="false">IF(H$1="P",MAX(0,H$2-$C240),IF(H$1="C",MAX(0,$C240-H$2)))</f>
        <v>4.03</v>
      </c>
      <c r="I240" s="103" t="n">
        <f aca="false">IF(I$1="P",MAX(0,I$2-$C240),IF(I$1="C",MAX(0,$C240-I$2)))</f>
        <v>9.03</v>
      </c>
      <c r="J240" s="103" t="n">
        <f aca="false">IF(J$1="P",MAX(0,J$2-$C240),IF(J$1="C",MAX(0,$C240-J$2)))</f>
        <v>14.03</v>
      </c>
      <c r="K240" s="103" t="n">
        <f aca="false">IF(K$1="P",MAX(0,K$2-$C240),IF(K$1="C",MAX(0,$C240-K$2)))</f>
        <v>19.03</v>
      </c>
      <c r="L240" s="103" t="n">
        <f aca="false">IF(L$1="P",MAX(0,L$2-$C240),IF(L$1="C",MAX(0,$C240-L$2)))</f>
        <v>29.03</v>
      </c>
      <c r="M240" s="103" t="n">
        <f aca="false">IF(M$1="P",MAX(0,M$2-$C240),IF(M$1="C",MAX(0,$C240-M$2)))</f>
        <v>0.969999999999999</v>
      </c>
      <c r="N240" s="103" t="n">
        <f aca="false">IF(N$1="P",MAX(0,N$2-$C240),IF(N$1="C",MAX(0,$C240-N$2)))</f>
        <v>0</v>
      </c>
      <c r="O240" s="103" t="n">
        <f aca="false">IF(O$1="P",MAX(0,O$2-$C240),IF(O$1="C",MAX(0,$C240-O$2)))</f>
        <v>0</v>
      </c>
      <c r="P240" s="103" t="n">
        <f aca="false">IF(P$1="P",MAX(0,P$2-$C240),IF(P$1="C",MAX(0,$C240-P$2)))</f>
        <v>0</v>
      </c>
      <c r="Q240" s="103" t="n">
        <f aca="false">IF(Q$1="P",MAX(0,Q$2-$C240),IF(Q$1="C",MAX(0,$C240-Q$2)))</f>
        <v>0</v>
      </c>
      <c r="R240" s="103" t="n">
        <f aca="false">IF(R$1="P",MAX(0,R$2-$C240),IF(R$1="C",MAX(0,$C240-R$2)))</f>
        <v>0</v>
      </c>
      <c r="S240" s="103" t="n">
        <f aca="false">IF(S$1="P",MAX(0,S$2-$C240),IF(S$1="C",MAX(0,$C240-S$2)))</f>
        <v>0</v>
      </c>
      <c r="T240" s="104" t="n">
        <f aca="false">A240</f>
        <v>10</v>
      </c>
      <c r="U240" s="105" t="n">
        <f aca="false">VLOOKUP($B240,Gas!$B$3:$E$2506,2)</f>
        <v>1.795</v>
      </c>
      <c r="V240" s="46" t="n">
        <f aca="false">C240/U240</f>
        <v>11.6824512534819</v>
      </c>
    </row>
    <row r="241" customFormat="false" ht="12.75" hidden="false" customHeight="false" outlineLevel="0" collapsed="false">
      <c r="A241" s="95" t="n">
        <f aca="false">MONTH(B241)+(YEAR(B241)-1998)*12</f>
        <v>10</v>
      </c>
      <c r="B241" s="101" t="n">
        <v>36081</v>
      </c>
      <c r="C241" s="102" t="n">
        <v>21.39</v>
      </c>
      <c r="D241" s="98" t="n">
        <f aca="false">LN(C241/C240)</f>
        <v>0.0198306781804857</v>
      </c>
      <c r="E241" s="106" t="n">
        <f aca="false">STDEV(D232:D241)*SQRT(trade_day)</f>
        <v>0.43880541350501</v>
      </c>
      <c r="G241" s="103" t="n">
        <f aca="false">IF(G$1="P",MAX(0,G$2-$C241),IF(G$1="C",MAX(0,$C241-G$2)))</f>
        <v>0</v>
      </c>
      <c r="H241" s="103" t="n">
        <f aca="false">IF(H$1="P",MAX(0,H$2-$C241),IF(H$1="C",MAX(0,$C241-H$2)))</f>
        <v>3.61</v>
      </c>
      <c r="I241" s="103" t="n">
        <f aca="false">IF(I$1="P",MAX(0,I$2-$C241),IF(I$1="C",MAX(0,$C241-I$2)))</f>
        <v>8.61</v>
      </c>
      <c r="J241" s="103" t="n">
        <f aca="false">IF(J$1="P",MAX(0,J$2-$C241),IF(J$1="C",MAX(0,$C241-J$2)))</f>
        <v>13.61</v>
      </c>
      <c r="K241" s="103" t="n">
        <f aca="false">IF(K$1="P",MAX(0,K$2-$C241),IF(K$1="C",MAX(0,$C241-K$2)))</f>
        <v>18.61</v>
      </c>
      <c r="L241" s="103" t="n">
        <f aca="false">IF(L$1="P",MAX(0,L$2-$C241),IF(L$1="C",MAX(0,$C241-L$2)))</f>
        <v>28.61</v>
      </c>
      <c r="M241" s="103" t="n">
        <f aca="false">IF(M$1="P",MAX(0,M$2-$C241),IF(M$1="C",MAX(0,$C241-M$2)))</f>
        <v>1.39</v>
      </c>
      <c r="N241" s="103" t="n">
        <f aca="false">IF(N$1="P",MAX(0,N$2-$C241),IF(N$1="C",MAX(0,$C241-N$2)))</f>
        <v>0</v>
      </c>
      <c r="O241" s="103" t="n">
        <f aca="false">IF(O$1="P",MAX(0,O$2-$C241),IF(O$1="C",MAX(0,$C241-O$2)))</f>
        <v>0</v>
      </c>
      <c r="P241" s="103" t="n">
        <f aca="false">IF(P$1="P",MAX(0,P$2-$C241),IF(P$1="C",MAX(0,$C241-P$2)))</f>
        <v>0</v>
      </c>
      <c r="Q241" s="103" t="n">
        <f aca="false">IF(Q$1="P",MAX(0,Q$2-$C241),IF(Q$1="C",MAX(0,$C241-Q$2)))</f>
        <v>0</v>
      </c>
      <c r="R241" s="103" t="n">
        <f aca="false">IF(R$1="P",MAX(0,R$2-$C241),IF(R$1="C",MAX(0,$C241-R$2)))</f>
        <v>0</v>
      </c>
      <c r="S241" s="103" t="n">
        <f aca="false">IF(S$1="P",MAX(0,S$2-$C241),IF(S$1="C",MAX(0,$C241-S$2)))</f>
        <v>0</v>
      </c>
      <c r="T241" s="104" t="n">
        <f aca="false">A241</f>
        <v>10</v>
      </c>
      <c r="U241" s="105" t="n">
        <f aca="false">VLOOKUP($B241,Gas!$B$3:$E$2506,2)</f>
        <v>1.735</v>
      </c>
      <c r="V241" s="46" t="n">
        <f aca="false">C241/U241</f>
        <v>12.328530259366</v>
      </c>
    </row>
    <row r="242" customFormat="false" ht="12.75" hidden="false" customHeight="false" outlineLevel="0" collapsed="false">
      <c r="A242" s="95" t="n">
        <f aca="false">MONTH(B242)+(YEAR(B242)-1998)*12</f>
        <v>10</v>
      </c>
      <c r="B242" s="101" t="n">
        <v>36082</v>
      </c>
      <c r="C242" s="102" t="n">
        <v>22.5</v>
      </c>
      <c r="D242" s="98" t="n">
        <f aca="false">LN(C242/C241)</f>
        <v>0.0505917861160601</v>
      </c>
      <c r="E242" s="106" t="n">
        <f aca="false">STDEV(D233:D242)*SQRT(trade_day)</f>
        <v>0.545046159904702</v>
      </c>
      <c r="G242" s="103" t="n">
        <f aca="false">IF(G$1="P",MAX(0,G$2-$C242),IF(G$1="C",MAX(0,$C242-G$2)))</f>
        <v>0</v>
      </c>
      <c r="H242" s="103" t="n">
        <f aca="false">IF(H$1="P",MAX(0,H$2-$C242),IF(H$1="C",MAX(0,$C242-H$2)))</f>
        <v>2.5</v>
      </c>
      <c r="I242" s="103" t="n">
        <f aca="false">IF(I$1="P",MAX(0,I$2-$C242),IF(I$1="C",MAX(0,$C242-I$2)))</f>
        <v>7.5</v>
      </c>
      <c r="J242" s="103" t="n">
        <f aca="false">IF(J$1="P",MAX(0,J$2-$C242),IF(J$1="C",MAX(0,$C242-J$2)))</f>
        <v>12.5</v>
      </c>
      <c r="K242" s="103" t="n">
        <f aca="false">IF(K$1="P",MAX(0,K$2-$C242),IF(K$1="C",MAX(0,$C242-K$2)))</f>
        <v>17.5</v>
      </c>
      <c r="L242" s="103" t="n">
        <f aca="false">IF(L$1="P",MAX(0,L$2-$C242),IF(L$1="C",MAX(0,$C242-L$2)))</f>
        <v>27.5</v>
      </c>
      <c r="M242" s="103" t="n">
        <f aca="false">IF(M$1="P",MAX(0,M$2-$C242),IF(M$1="C",MAX(0,$C242-M$2)))</f>
        <v>2.5</v>
      </c>
      <c r="N242" s="103" t="n">
        <f aca="false">IF(N$1="P",MAX(0,N$2-$C242),IF(N$1="C",MAX(0,$C242-N$2)))</f>
        <v>0</v>
      </c>
      <c r="O242" s="103" t="n">
        <f aca="false">IF(O$1="P",MAX(0,O$2-$C242),IF(O$1="C",MAX(0,$C242-O$2)))</f>
        <v>0</v>
      </c>
      <c r="P242" s="103" t="n">
        <f aca="false">IF(P$1="P",MAX(0,P$2-$C242),IF(P$1="C",MAX(0,$C242-P$2)))</f>
        <v>0</v>
      </c>
      <c r="Q242" s="103" t="n">
        <f aca="false">IF(Q$1="P",MAX(0,Q$2-$C242),IF(Q$1="C",MAX(0,$C242-Q$2)))</f>
        <v>0</v>
      </c>
      <c r="R242" s="103" t="n">
        <f aca="false">IF(R$1="P",MAX(0,R$2-$C242),IF(R$1="C",MAX(0,$C242-R$2)))</f>
        <v>0</v>
      </c>
      <c r="S242" s="103" t="n">
        <f aca="false">IF(S$1="P",MAX(0,S$2-$C242),IF(S$1="C",MAX(0,$C242-S$2)))</f>
        <v>0</v>
      </c>
      <c r="T242" s="104" t="n">
        <f aca="false">A242</f>
        <v>10</v>
      </c>
      <c r="U242" s="105" t="n">
        <f aca="false">VLOOKUP($B242,Gas!$B$3:$E$2506,2)</f>
        <v>1.675</v>
      </c>
      <c r="V242" s="46" t="n">
        <f aca="false">C242/U242</f>
        <v>13.4328358208955</v>
      </c>
    </row>
    <row r="243" customFormat="false" ht="12.75" hidden="false" customHeight="false" outlineLevel="0" collapsed="false">
      <c r="A243" s="95" t="n">
        <f aca="false">MONTH(B243)+(YEAR(B243)-1998)*12</f>
        <v>10</v>
      </c>
      <c r="B243" s="101" t="n">
        <v>36083</v>
      </c>
      <c r="C243" s="102" t="n">
        <v>23.13</v>
      </c>
      <c r="D243" s="98" t="n">
        <f aca="false">LN(C243/C242)</f>
        <v>0.0276151670329734</v>
      </c>
      <c r="E243" s="106" t="n">
        <f aca="false">STDEV(D234:D243)*SQRT(trade_day)</f>
        <v>0.510273185335609</v>
      </c>
      <c r="G243" s="103" t="n">
        <f aca="false">IF(G$1="P",MAX(0,G$2-$C243),IF(G$1="C",MAX(0,$C243-G$2)))</f>
        <v>0</v>
      </c>
      <c r="H243" s="103" t="n">
        <f aca="false">IF(H$1="P",MAX(0,H$2-$C243),IF(H$1="C",MAX(0,$C243-H$2)))</f>
        <v>1.87</v>
      </c>
      <c r="I243" s="103" t="n">
        <f aca="false">IF(I$1="P",MAX(0,I$2-$C243),IF(I$1="C",MAX(0,$C243-I$2)))</f>
        <v>6.87</v>
      </c>
      <c r="J243" s="103" t="n">
        <f aca="false">IF(J$1="P",MAX(0,J$2-$C243),IF(J$1="C",MAX(0,$C243-J$2)))</f>
        <v>11.87</v>
      </c>
      <c r="K243" s="103" t="n">
        <f aca="false">IF(K$1="P",MAX(0,K$2-$C243),IF(K$1="C",MAX(0,$C243-K$2)))</f>
        <v>16.87</v>
      </c>
      <c r="L243" s="103" t="n">
        <f aca="false">IF(L$1="P",MAX(0,L$2-$C243),IF(L$1="C",MAX(0,$C243-L$2)))</f>
        <v>26.87</v>
      </c>
      <c r="M243" s="103" t="n">
        <f aca="false">IF(M$1="P",MAX(0,M$2-$C243),IF(M$1="C",MAX(0,$C243-M$2)))</f>
        <v>3.13</v>
      </c>
      <c r="N243" s="103" t="n">
        <f aca="false">IF(N$1="P",MAX(0,N$2-$C243),IF(N$1="C",MAX(0,$C243-N$2)))</f>
        <v>0</v>
      </c>
      <c r="O243" s="103" t="n">
        <f aca="false">IF(O$1="P",MAX(0,O$2-$C243),IF(O$1="C",MAX(0,$C243-O$2)))</f>
        <v>0</v>
      </c>
      <c r="P243" s="103" t="n">
        <f aca="false">IF(P$1="P",MAX(0,P$2-$C243),IF(P$1="C",MAX(0,$C243-P$2)))</f>
        <v>0</v>
      </c>
      <c r="Q243" s="103" t="n">
        <f aca="false">IF(Q$1="P",MAX(0,Q$2-$C243),IF(Q$1="C",MAX(0,$C243-Q$2)))</f>
        <v>0</v>
      </c>
      <c r="R243" s="103" t="n">
        <f aca="false">IF(R$1="P",MAX(0,R$2-$C243),IF(R$1="C",MAX(0,$C243-R$2)))</f>
        <v>0</v>
      </c>
      <c r="S243" s="103" t="n">
        <f aca="false">IF(S$1="P",MAX(0,S$2-$C243),IF(S$1="C",MAX(0,$C243-S$2)))</f>
        <v>0</v>
      </c>
      <c r="T243" s="104" t="n">
        <f aca="false">A243</f>
        <v>10</v>
      </c>
      <c r="U243" s="105" t="n">
        <f aca="false">VLOOKUP($B243,Gas!$B$3:$E$2506,2)</f>
        <v>1.795</v>
      </c>
      <c r="V243" s="46" t="n">
        <f aca="false">C243/U243</f>
        <v>12.8857938718663</v>
      </c>
    </row>
    <row r="244" customFormat="false" ht="12.75" hidden="false" customHeight="false" outlineLevel="0" collapsed="false">
      <c r="A244" s="95" t="n">
        <f aca="false">MONTH(B244)+(YEAR(B244)-1998)*12</f>
        <v>10</v>
      </c>
      <c r="B244" s="101" t="n">
        <v>36084</v>
      </c>
      <c r="C244" s="102" t="n">
        <v>22.52</v>
      </c>
      <c r="D244" s="98" t="n">
        <f aca="false">LN(C244/C243)</f>
        <v>-0.0267266729718582</v>
      </c>
      <c r="E244" s="106" t="n">
        <f aca="false">STDEV(D235:D244)*SQRT(trade_day)</f>
        <v>0.516598491199769</v>
      </c>
      <c r="G244" s="103" t="n">
        <f aca="false">IF(G$1="P",MAX(0,G$2-$C244),IF(G$1="C",MAX(0,$C244-G$2)))</f>
        <v>0</v>
      </c>
      <c r="H244" s="103" t="n">
        <f aca="false">IF(H$1="P",MAX(0,H$2-$C244),IF(H$1="C",MAX(0,$C244-H$2)))</f>
        <v>2.48</v>
      </c>
      <c r="I244" s="103" t="n">
        <f aca="false">IF(I$1="P",MAX(0,I$2-$C244),IF(I$1="C",MAX(0,$C244-I$2)))</f>
        <v>7.48</v>
      </c>
      <c r="J244" s="103" t="n">
        <f aca="false">IF(J$1="P",MAX(0,J$2-$C244),IF(J$1="C",MAX(0,$C244-J$2)))</f>
        <v>12.48</v>
      </c>
      <c r="K244" s="103" t="n">
        <f aca="false">IF(K$1="P",MAX(0,K$2-$C244),IF(K$1="C",MAX(0,$C244-K$2)))</f>
        <v>17.48</v>
      </c>
      <c r="L244" s="103" t="n">
        <f aca="false">IF(L$1="P",MAX(0,L$2-$C244),IF(L$1="C",MAX(0,$C244-L$2)))</f>
        <v>27.48</v>
      </c>
      <c r="M244" s="103" t="n">
        <f aca="false">IF(M$1="P",MAX(0,M$2-$C244),IF(M$1="C",MAX(0,$C244-M$2)))</f>
        <v>2.52</v>
      </c>
      <c r="N244" s="103" t="n">
        <f aca="false">IF(N$1="P",MAX(0,N$2-$C244),IF(N$1="C",MAX(0,$C244-N$2)))</f>
        <v>0</v>
      </c>
      <c r="O244" s="103" t="n">
        <f aca="false">IF(O$1="P",MAX(0,O$2-$C244),IF(O$1="C",MAX(0,$C244-O$2)))</f>
        <v>0</v>
      </c>
      <c r="P244" s="103" t="n">
        <f aca="false">IF(P$1="P",MAX(0,P$2-$C244),IF(P$1="C",MAX(0,$C244-P$2)))</f>
        <v>0</v>
      </c>
      <c r="Q244" s="103" t="n">
        <f aca="false">IF(Q$1="P",MAX(0,Q$2-$C244),IF(Q$1="C",MAX(0,$C244-Q$2)))</f>
        <v>0</v>
      </c>
      <c r="R244" s="103" t="n">
        <f aca="false">IF(R$1="P",MAX(0,R$2-$C244),IF(R$1="C",MAX(0,$C244-R$2)))</f>
        <v>0</v>
      </c>
      <c r="S244" s="103" t="n">
        <f aca="false">IF(S$1="P",MAX(0,S$2-$C244),IF(S$1="C",MAX(0,$C244-S$2)))</f>
        <v>0</v>
      </c>
      <c r="T244" s="104" t="n">
        <f aca="false">A244</f>
        <v>10</v>
      </c>
      <c r="U244" s="105" t="n">
        <f aca="false">VLOOKUP($B244,Gas!$B$3:$E$2506,2)</f>
        <v>1.75</v>
      </c>
      <c r="V244" s="46" t="n">
        <f aca="false">C244/U244</f>
        <v>12.8685714285714</v>
      </c>
    </row>
    <row r="245" customFormat="false" ht="12.75" hidden="false" customHeight="false" outlineLevel="0" collapsed="false">
      <c r="A245" s="95" t="n">
        <f aca="false">MONTH(B245)+(YEAR(B245)-1998)*12</f>
        <v>10</v>
      </c>
      <c r="B245" s="101" t="n">
        <v>36087</v>
      </c>
      <c r="C245" s="102" t="n">
        <v>24.13</v>
      </c>
      <c r="D245" s="98" t="n">
        <f aca="false">LN(C245/C244)</f>
        <v>0.0690520763654507</v>
      </c>
      <c r="E245" s="106" t="n">
        <f aca="false">STDEV(D236:D245)*SQRT(trade_day)</f>
        <v>0.614870981139973</v>
      </c>
      <c r="G245" s="103" t="n">
        <f aca="false">IF(G$1="P",MAX(0,G$2-$C245),IF(G$1="C",MAX(0,$C245-G$2)))</f>
        <v>0</v>
      </c>
      <c r="H245" s="103" t="n">
        <f aca="false">IF(H$1="P",MAX(0,H$2-$C245),IF(H$1="C",MAX(0,$C245-H$2)))</f>
        <v>0.870000000000001</v>
      </c>
      <c r="I245" s="103" t="n">
        <f aca="false">IF(I$1="P",MAX(0,I$2-$C245),IF(I$1="C",MAX(0,$C245-I$2)))</f>
        <v>5.87</v>
      </c>
      <c r="J245" s="103" t="n">
        <f aca="false">IF(J$1="P",MAX(0,J$2-$C245),IF(J$1="C",MAX(0,$C245-J$2)))</f>
        <v>10.87</v>
      </c>
      <c r="K245" s="103" t="n">
        <f aca="false">IF(K$1="P",MAX(0,K$2-$C245),IF(K$1="C",MAX(0,$C245-K$2)))</f>
        <v>15.87</v>
      </c>
      <c r="L245" s="103" t="n">
        <f aca="false">IF(L$1="P",MAX(0,L$2-$C245),IF(L$1="C",MAX(0,$C245-L$2)))</f>
        <v>25.87</v>
      </c>
      <c r="M245" s="103" t="n">
        <f aca="false">IF(M$1="P",MAX(0,M$2-$C245),IF(M$1="C",MAX(0,$C245-M$2)))</f>
        <v>4.13</v>
      </c>
      <c r="N245" s="103" t="n">
        <f aca="false">IF(N$1="P",MAX(0,N$2-$C245),IF(N$1="C",MAX(0,$C245-N$2)))</f>
        <v>0</v>
      </c>
      <c r="O245" s="103" t="n">
        <f aca="false">IF(O$1="P",MAX(0,O$2-$C245),IF(O$1="C",MAX(0,$C245-O$2)))</f>
        <v>0</v>
      </c>
      <c r="P245" s="103" t="n">
        <f aca="false">IF(P$1="P",MAX(0,P$2-$C245),IF(P$1="C",MAX(0,$C245-P$2)))</f>
        <v>0</v>
      </c>
      <c r="Q245" s="103" t="n">
        <f aca="false">IF(Q$1="P",MAX(0,Q$2-$C245),IF(Q$1="C",MAX(0,$C245-Q$2)))</f>
        <v>0</v>
      </c>
      <c r="R245" s="103" t="n">
        <f aca="false">IF(R$1="P",MAX(0,R$2-$C245),IF(R$1="C",MAX(0,$C245-R$2)))</f>
        <v>0</v>
      </c>
      <c r="S245" s="103" t="n">
        <f aca="false">IF(S$1="P",MAX(0,S$2-$C245),IF(S$1="C",MAX(0,$C245-S$2)))</f>
        <v>0</v>
      </c>
      <c r="T245" s="104" t="n">
        <f aca="false">A245</f>
        <v>10</v>
      </c>
      <c r="U245" s="105" t="n">
        <f aca="false">VLOOKUP($B245,Gas!$B$3:$E$2506,2)</f>
        <v>1.63</v>
      </c>
      <c r="V245" s="46" t="n">
        <f aca="false">C245/U245</f>
        <v>14.8036809815951</v>
      </c>
    </row>
    <row r="246" customFormat="false" ht="12.75" hidden="false" customHeight="false" outlineLevel="0" collapsed="false">
      <c r="A246" s="95" t="n">
        <f aca="false">MONTH(B246)+(YEAR(B246)-1998)*12</f>
        <v>10</v>
      </c>
      <c r="B246" s="101" t="n">
        <v>36088</v>
      </c>
      <c r="C246" s="102" t="n">
        <v>23.77</v>
      </c>
      <c r="D246" s="98" t="n">
        <f aca="false">LN(C246/C245)</f>
        <v>-0.0150315982648378</v>
      </c>
      <c r="E246" s="106" t="n">
        <f aca="false">STDEV(D237:D246)*SQRT(trade_day)</f>
        <v>0.615967434531256</v>
      </c>
      <c r="G246" s="103" t="n">
        <f aca="false">IF(G$1="P",MAX(0,G$2-$C246),IF(G$1="C",MAX(0,$C246-G$2)))</f>
        <v>0</v>
      </c>
      <c r="H246" s="103" t="n">
        <f aca="false">IF(H$1="P",MAX(0,H$2-$C246),IF(H$1="C",MAX(0,$C246-H$2)))</f>
        <v>1.23</v>
      </c>
      <c r="I246" s="103" t="n">
        <f aca="false">IF(I$1="P",MAX(0,I$2-$C246),IF(I$1="C",MAX(0,$C246-I$2)))</f>
        <v>6.23</v>
      </c>
      <c r="J246" s="103" t="n">
        <f aca="false">IF(J$1="P",MAX(0,J$2-$C246),IF(J$1="C",MAX(0,$C246-J$2)))</f>
        <v>11.23</v>
      </c>
      <c r="K246" s="103" t="n">
        <f aca="false">IF(K$1="P",MAX(0,K$2-$C246),IF(K$1="C",MAX(0,$C246-K$2)))</f>
        <v>16.23</v>
      </c>
      <c r="L246" s="103" t="n">
        <f aca="false">IF(L$1="P",MAX(0,L$2-$C246),IF(L$1="C",MAX(0,$C246-L$2)))</f>
        <v>26.23</v>
      </c>
      <c r="M246" s="103" t="n">
        <f aca="false">IF(M$1="P",MAX(0,M$2-$C246),IF(M$1="C",MAX(0,$C246-M$2)))</f>
        <v>3.77</v>
      </c>
      <c r="N246" s="103" t="n">
        <f aca="false">IF(N$1="P",MAX(0,N$2-$C246),IF(N$1="C",MAX(0,$C246-N$2)))</f>
        <v>0</v>
      </c>
      <c r="O246" s="103" t="n">
        <f aca="false">IF(O$1="P",MAX(0,O$2-$C246),IF(O$1="C",MAX(0,$C246-O$2)))</f>
        <v>0</v>
      </c>
      <c r="P246" s="103" t="n">
        <f aca="false">IF(P$1="P",MAX(0,P$2-$C246),IF(P$1="C",MAX(0,$C246-P$2)))</f>
        <v>0</v>
      </c>
      <c r="Q246" s="103" t="n">
        <f aca="false">IF(Q$1="P",MAX(0,Q$2-$C246),IF(Q$1="C",MAX(0,$C246-Q$2)))</f>
        <v>0</v>
      </c>
      <c r="R246" s="103" t="n">
        <f aca="false">IF(R$1="P",MAX(0,R$2-$C246),IF(R$1="C",MAX(0,$C246-R$2)))</f>
        <v>0</v>
      </c>
      <c r="S246" s="103" t="n">
        <f aca="false">IF(S$1="P",MAX(0,S$2-$C246),IF(S$1="C",MAX(0,$C246-S$2)))</f>
        <v>0</v>
      </c>
      <c r="T246" s="104" t="n">
        <f aca="false">A246</f>
        <v>10</v>
      </c>
      <c r="U246" s="105" t="n">
        <f aca="false">VLOOKUP($B246,Gas!$B$3:$E$2506,2)</f>
        <v>1.745</v>
      </c>
      <c r="V246" s="46" t="n">
        <f aca="false">C246/U246</f>
        <v>13.621776504298</v>
      </c>
    </row>
    <row r="247" customFormat="false" ht="12.75" hidden="false" customHeight="false" outlineLevel="0" collapsed="false">
      <c r="A247" s="95" t="n">
        <f aca="false">MONTH(B247)+(YEAR(B247)-1998)*12</f>
        <v>10</v>
      </c>
      <c r="B247" s="101" t="n">
        <v>36089</v>
      </c>
      <c r="C247" s="102" t="n">
        <v>23.28</v>
      </c>
      <c r="D247" s="98" t="n">
        <f aca="false">LN(C247/C246)</f>
        <v>-0.0208296585088654</v>
      </c>
      <c r="E247" s="106" t="n">
        <f aca="false">STDEV(D238:D247)*SQRT(trade_day)</f>
        <v>0.608945683429418</v>
      </c>
      <c r="G247" s="103" t="n">
        <f aca="false">IF(G$1="P",MAX(0,G$2-$C247),IF(G$1="C",MAX(0,$C247-G$2)))</f>
        <v>0</v>
      </c>
      <c r="H247" s="103" t="n">
        <f aca="false">IF(H$1="P",MAX(0,H$2-$C247),IF(H$1="C",MAX(0,$C247-H$2)))</f>
        <v>1.72</v>
      </c>
      <c r="I247" s="103" t="n">
        <f aca="false">IF(I$1="P",MAX(0,I$2-$C247),IF(I$1="C",MAX(0,$C247-I$2)))</f>
        <v>6.72</v>
      </c>
      <c r="J247" s="103" t="n">
        <f aca="false">IF(J$1="P",MAX(0,J$2-$C247),IF(J$1="C",MAX(0,$C247-J$2)))</f>
        <v>11.72</v>
      </c>
      <c r="K247" s="103" t="n">
        <f aca="false">IF(K$1="P",MAX(0,K$2-$C247),IF(K$1="C",MAX(0,$C247-K$2)))</f>
        <v>16.72</v>
      </c>
      <c r="L247" s="103" t="n">
        <f aca="false">IF(L$1="P",MAX(0,L$2-$C247),IF(L$1="C",MAX(0,$C247-L$2)))</f>
        <v>26.72</v>
      </c>
      <c r="M247" s="103" t="n">
        <f aca="false">IF(M$1="P",MAX(0,M$2-$C247),IF(M$1="C",MAX(0,$C247-M$2)))</f>
        <v>3.28</v>
      </c>
      <c r="N247" s="103" t="n">
        <f aca="false">IF(N$1="P",MAX(0,N$2-$C247),IF(N$1="C",MAX(0,$C247-N$2)))</f>
        <v>0</v>
      </c>
      <c r="O247" s="103" t="n">
        <f aca="false">IF(O$1="P",MAX(0,O$2-$C247),IF(O$1="C",MAX(0,$C247-O$2)))</f>
        <v>0</v>
      </c>
      <c r="P247" s="103" t="n">
        <f aca="false">IF(P$1="P",MAX(0,P$2-$C247),IF(P$1="C",MAX(0,$C247-P$2)))</f>
        <v>0</v>
      </c>
      <c r="Q247" s="103" t="n">
        <f aca="false">IF(Q$1="P",MAX(0,Q$2-$C247),IF(Q$1="C",MAX(0,$C247-Q$2)))</f>
        <v>0</v>
      </c>
      <c r="R247" s="103" t="n">
        <f aca="false">IF(R$1="P",MAX(0,R$2-$C247),IF(R$1="C",MAX(0,$C247-R$2)))</f>
        <v>0</v>
      </c>
      <c r="S247" s="103" t="n">
        <f aca="false">IF(S$1="P",MAX(0,S$2-$C247),IF(S$1="C",MAX(0,$C247-S$2)))</f>
        <v>0</v>
      </c>
      <c r="T247" s="104" t="n">
        <f aca="false">A247</f>
        <v>10</v>
      </c>
      <c r="U247" s="105" t="n">
        <f aca="false">VLOOKUP($B247,Gas!$B$3:$E$2506,2)</f>
        <v>1.95</v>
      </c>
      <c r="V247" s="46" t="n">
        <f aca="false">C247/U247</f>
        <v>11.9384615384615</v>
      </c>
    </row>
    <row r="248" customFormat="false" ht="12.75" hidden="false" customHeight="false" outlineLevel="0" collapsed="false">
      <c r="A248" s="95" t="n">
        <f aca="false">MONTH(B248)+(YEAR(B248)-1998)*12</f>
        <v>10</v>
      </c>
      <c r="B248" s="101" t="n">
        <v>36090</v>
      </c>
      <c r="C248" s="102" t="n">
        <v>23.45</v>
      </c>
      <c r="D248" s="98" t="n">
        <f aca="false">LN(C248/C247)</f>
        <v>0.00727587202905127</v>
      </c>
      <c r="E248" s="106" t="n">
        <f aca="false">STDEV(D239:D248)*SQRT(trade_day)</f>
        <v>0.6034174890597</v>
      </c>
      <c r="G248" s="103" t="n">
        <f aca="false">IF(G$1="P",MAX(0,G$2-$C248),IF(G$1="C",MAX(0,$C248-G$2)))</f>
        <v>0</v>
      </c>
      <c r="H248" s="103" t="n">
        <f aca="false">IF(H$1="P",MAX(0,H$2-$C248),IF(H$1="C",MAX(0,$C248-H$2)))</f>
        <v>1.55</v>
      </c>
      <c r="I248" s="103" t="n">
        <f aca="false">IF(I$1="P",MAX(0,I$2-$C248),IF(I$1="C",MAX(0,$C248-I$2)))</f>
        <v>6.55</v>
      </c>
      <c r="J248" s="103" t="n">
        <f aca="false">IF(J$1="P",MAX(0,J$2-$C248),IF(J$1="C",MAX(0,$C248-J$2)))</f>
        <v>11.55</v>
      </c>
      <c r="K248" s="103" t="n">
        <f aca="false">IF(K$1="P",MAX(0,K$2-$C248),IF(K$1="C",MAX(0,$C248-K$2)))</f>
        <v>16.55</v>
      </c>
      <c r="L248" s="103" t="n">
        <f aca="false">IF(L$1="P",MAX(0,L$2-$C248),IF(L$1="C",MAX(0,$C248-L$2)))</f>
        <v>26.55</v>
      </c>
      <c r="M248" s="103" t="n">
        <f aca="false">IF(M$1="P",MAX(0,M$2-$C248),IF(M$1="C",MAX(0,$C248-M$2)))</f>
        <v>3.45</v>
      </c>
      <c r="N248" s="103" t="n">
        <f aca="false">IF(N$1="P",MAX(0,N$2-$C248),IF(N$1="C",MAX(0,$C248-N$2)))</f>
        <v>0</v>
      </c>
      <c r="O248" s="103" t="n">
        <f aca="false">IF(O$1="P",MAX(0,O$2-$C248),IF(O$1="C",MAX(0,$C248-O$2)))</f>
        <v>0</v>
      </c>
      <c r="P248" s="103" t="n">
        <f aca="false">IF(P$1="P",MAX(0,P$2-$C248),IF(P$1="C",MAX(0,$C248-P$2)))</f>
        <v>0</v>
      </c>
      <c r="Q248" s="103" t="n">
        <f aca="false">IF(Q$1="P",MAX(0,Q$2-$C248),IF(Q$1="C",MAX(0,$C248-Q$2)))</f>
        <v>0</v>
      </c>
      <c r="R248" s="103" t="n">
        <f aca="false">IF(R$1="P",MAX(0,R$2-$C248),IF(R$1="C",MAX(0,$C248-R$2)))</f>
        <v>0</v>
      </c>
      <c r="S248" s="103" t="n">
        <f aca="false">IF(S$1="P",MAX(0,S$2-$C248),IF(S$1="C",MAX(0,$C248-S$2)))</f>
        <v>0</v>
      </c>
      <c r="T248" s="104" t="n">
        <f aca="false">A248</f>
        <v>10</v>
      </c>
      <c r="U248" s="105" t="n">
        <f aca="false">VLOOKUP($B248,Gas!$B$3:$E$2506,2)</f>
        <v>2.03</v>
      </c>
      <c r="V248" s="46" t="n">
        <f aca="false">C248/U248</f>
        <v>11.551724137931</v>
      </c>
    </row>
    <row r="249" customFormat="false" ht="12.75" hidden="false" customHeight="false" outlineLevel="0" collapsed="false">
      <c r="A249" s="95" t="n">
        <f aca="false">MONTH(B249)+(YEAR(B249)-1998)*12</f>
        <v>10</v>
      </c>
      <c r="B249" s="101" t="n">
        <v>36091</v>
      </c>
      <c r="C249" s="102" t="n">
        <v>22.89</v>
      </c>
      <c r="D249" s="98" t="n">
        <f aca="false">LN(C249/C248)</f>
        <v>-0.024170360927813</v>
      </c>
      <c r="E249" s="106" t="n">
        <f aca="false">STDEV(D240:D249)*SQRT(trade_day)</f>
        <v>0.606176279203348</v>
      </c>
      <c r="G249" s="103" t="n">
        <f aca="false">IF(G$1="P",MAX(0,G$2-$C249),IF(G$1="C",MAX(0,$C249-G$2)))</f>
        <v>0</v>
      </c>
      <c r="H249" s="103" t="n">
        <f aca="false">IF(H$1="P",MAX(0,H$2-$C249),IF(H$1="C",MAX(0,$C249-H$2)))</f>
        <v>2.11</v>
      </c>
      <c r="I249" s="103" t="n">
        <f aca="false">IF(I$1="P",MAX(0,I$2-$C249),IF(I$1="C",MAX(0,$C249-I$2)))</f>
        <v>7.11</v>
      </c>
      <c r="J249" s="103" t="n">
        <f aca="false">IF(J$1="P",MAX(0,J$2-$C249),IF(J$1="C",MAX(0,$C249-J$2)))</f>
        <v>12.11</v>
      </c>
      <c r="K249" s="103" t="n">
        <f aca="false">IF(K$1="P",MAX(0,K$2-$C249),IF(K$1="C",MAX(0,$C249-K$2)))</f>
        <v>17.11</v>
      </c>
      <c r="L249" s="103" t="n">
        <f aca="false">IF(L$1="P",MAX(0,L$2-$C249),IF(L$1="C",MAX(0,$C249-L$2)))</f>
        <v>27.11</v>
      </c>
      <c r="M249" s="103" t="n">
        <f aca="false">IF(M$1="P",MAX(0,M$2-$C249),IF(M$1="C",MAX(0,$C249-M$2)))</f>
        <v>2.89</v>
      </c>
      <c r="N249" s="103" t="n">
        <f aca="false">IF(N$1="P",MAX(0,N$2-$C249),IF(N$1="C",MAX(0,$C249-N$2)))</f>
        <v>0</v>
      </c>
      <c r="O249" s="103" t="n">
        <f aca="false">IF(O$1="P",MAX(0,O$2-$C249),IF(O$1="C",MAX(0,$C249-O$2)))</f>
        <v>0</v>
      </c>
      <c r="P249" s="103" t="n">
        <f aca="false">IF(P$1="P",MAX(0,P$2-$C249),IF(P$1="C",MAX(0,$C249-P$2)))</f>
        <v>0</v>
      </c>
      <c r="Q249" s="103" t="n">
        <f aca="false">IF(Q$1="P",MAX(0,Q$2-$C249),IF(Q$1="C",MAX(0,$C249-Q$2)))</f>
        <v>0</v>
      </c>
      <c r="R249" s="103" t="n">
        <f aca="false">IF(R$1="P",MAX(0,R$2-$C249),IF(R$1="C",MAX(0,$C249-R$2)))</f>
        <v>0</v>
      </c>
      <c r="S249" s="103" t="n">
        <f aca="false">IF(S$1="P",MAX(0,S$2-$C249),IF(S$1="C",MAX(0,$C249-S$2)))</f>
        <v>0</v>
      </c>
      <c r="T249" s="104" t="n">
        <f aca="false">A249</f>
        <v>10</v>
      </c>
      <c r="U249" s="105" t="n">
        <f aca="false">VLOOKUP($B249,Gas!$B$3:$E$2506,2)</f>
        <v>1.95</v>
      </c>
      <c r="V249" s="46" t="n">
        <f aca="false">C249/U249</f>
        <v>11.7384615384615</v>
      </c>
    </row>
    <row r="250" customFormat="false" ht="12.75" hidden="false" customHeight="false" outlineLevel="0" collapsed="false">
      <c r="A250" s="95" t="n">
        <f aca="false">MONTH(B250)+(YEAR(B250)-1998)*12</f>
        <v>10</v>
      </c>
      <c r="B250" s="101" t="n">
        <v>36094</v>
      </c>
      <c r="C250" s="102" t="n">
        <v>22.43</v>
      </c>
      <c r="D250" s="98" t="n">
        <f aca="false">LN(C250/C249)</f>
        <v>-0.0203007854323584</v>
      </c>
      <c r="E250" s="106" t="n">
        <f aca="false">STDEV(D241:D250)*SQRT(trade_day)</f>
        <v>0.538876402951574</v>
      </c>
      <c r="G250" s="103" t="n">
        <f aca="false">IF(G$1="P",MAX(0,G$2-$C250),IF(G$1="C",MAX(0,$C250-G$2)))</f>
        <v>0</v>
      </c>
      <c r="H250" s="103" t="n">
        <f aca="false">IF(H$1="P",MAX(0,H$2-$C250),IF(H$1="C",MAX(0,$C250-H$2)))</f>
        <v>2.57</v>
      </c>
      <c r="I250" s="103" t="n">
        <f aca="false">IF(I$1="P",MAX(0,I$2-$C250),IF(I$1="C",MAX(0,$C250-I$2)))</f>
        <v>7.57</v>
      </c>
      <c r="J250" s="103" t="n">
        <f aca="false">IF(J$1="P",MAX(0,J$2-$C250),IF(J$1="C",MAX(0,$C250-J$2)))</f>
        <v>12.57</v>
      </c>
      <c r="K250" s="103" t="n">
        <f aca="false">IF(K$1="P",MAX(0,K$2-$C250),IF(K$1="C",MAX(0,$C250-K$2)))</f>
        <v>17.57</v>
      </c>
      <c r="L250" s="103" t="n">
        <f aca="false">IF(L$1="P",MAX(0,L$2-$C250),IF(L$1="C",MAX(0,$C250-L$2)))</f>
        <v>27.57</v>
      </c>
      <c r="M250" s="103" t="n">
        <f aca="false">IF(M$1="P",MAX(0,M$2-$C250),IF(M$1="C",MAX(0,$C250-M$2)))</f>
        <v>2.43</v>
      </c>
      <c r="N250" s="103" t="n">
        <f aca="false">IF(N$1="P",MAX(0,N$2-$C250),IF(N$1="C",MAX(0,$C250-N$2)))</f>
        <v>0</v>
      </c>
      <c r="O250" s="103" t="n">
        <f aca="false">IF(O$1="P",MAX(0,O$2-$C250),IF(O$1="C",MAX(0,$C250-O$2)))</f>
        <v>0</v>
      </c>
      <c r="P250" s="103" t="n">
        <f aca="false">IF(P$1="P",MAX(0,P$2-$C250),IF(P$1="C",MAX(0,$C250-P$2)))</f>
        <v>0</v>
      </c>
      <c r="Q250" s="103" t="n">
        <f aca="false">IF(Q$1="P",MAX(0,Q$2-$C250),IF(Q$1="C",MAX(0,$C250-Q$2)))</f>
        <v>0</v>
      </c>
      <c r="R250" s="103" t="n">
        <f aca="false">IF(R$1="P",MAX(0,R$2-$C250),IF(R$1="C",MAX(0,$C250-R$2)))</f>
        <v>0</v>
      </c>
      <c r="S250" s="103" t="n">
        <f aca="false">IF(S$1="P",MAX(0,S$2-$C250),IF(S$1="C",MAX(0,$C250-S$2)))</f>
        <v>0</v>
      </c>
      <c r="T250" s="104" t="n">
        <f aca="false">A250</f>
        <v>10</v>
      </c>
      <c r="U250" s="105" t="n">
        <f aca="false">VLOOKUP($B250,Gas!$B$3:$E$2506,2)</f>
        <v>1.845</v>
      </c>
      <c r="V250" s="46" t="n">
        <f aca="false">C250/U250</f>
        <v>12.1571815718157</v>
      </c>
    </row>
    <row r="251" customFormat="false" ht="12.75" hidden="false" customHeight="false" outlineLevel="0" collapsed="false">
      <c r="A251" s="95" t="n">
        <f aca="false">MONTH(B251)+(YEAR(B251)-1998)*12</f>
        <v>10</v>
      </c>
      <c r="B251" s="101" t="n">
        <v>36095</v>
      </c>
      <c r="C251" s="102" t="n">
        <v>23.23</v>
      </c>
      <c r="D251" s="98" t="n">
        <f aca="false">LN(C251/C250)</f>
        <v>0.0350451982502009</v>
      </c>
      <c r="E251" s="106" t="n">
        <f aca="false">STDEV(D242:D251)*SQRT(trade_day)</f>
        <v>0.554299225420589</v>
      </c>
      <c r="G251" s="103" t="n">
        <f aca="false">IF(G$1="P",MAX(0,G$2-$C251),IF(G$1="C",MAX(0,$C251-G$2)))</f>
        <v>0</v>
      </c>
      <c r="H251" s="103" t="n">
        <f aca="false">IF(H$1="P",MAX(0,H$2-$C251),IF(H$1="C",MAX(0,$C251-H$2)))</f>
        <v>1.77</v>
      </c>
      <c r="I251" s="103" t="n">
        <f aca="false">IF(I$1="P",MAX(0,I$2-$C251),IF(I$1="C",MAX(0,$C251-I$2)))</f>
        <v>6.77</v>
      </c>
      <c r="J251" s="103" t="n">
        <f aca="false">IF(J$1="P",MAX(0,J$2-$C251),IF(J$1="C",MAX(0,$C251-J$2)))</f>
        <v>11.77</v>
      </c>
      <c r="K251" s="103" t="n">
        <f aca="false">IF(K$1="P",MAX(0,K$2-$C251),IF(K$1="C",MAX(0,$C251-K$2)))</f>
        <v>16.77</v>
      </c>
      <c r="L251" s="103" t="n">
        <f aca="false">IF(L$1="P",MAX(0,L$2-$C251),IF(L$1="C",MAX(0,$C251-L$2)))</f>
        <v>26.77</v>
      </c>
      <c r="M251" s="103" t="n">
        <f aca="false">IF(M$1="P",MAX(0,M$2-$C251),IF(M$1="C",MAX(0,$C251-M$2)))</f>
        <v>3.23</v>
      </c>
      <c r="N251" s="103" t="n">
        <f aca="false">IF(N$1="P",MAX(0,N$2-$C251),IF(N$1="C",MAX(0,$C251-N$2)))</f>
        <v>0</v>
      </c>
      <c r="O251" s="103" t="n">
        <f aca="false">IF(O$1="P",MAX(0,O$2-$C251),IF(O$1="C",MAX(0,$C251-O$2)))</f>
        <v>0</v>
      </c>
      <c r="P251" s="103" t="n">
        <f aca="false">IF(P$1="P",MAX(0,P$2-$C251),IF(P$1="C",MAX(0,$C251-P$2)))</f>
        <v>0</v>
      </c>
      <c r="Q251" s="103" t="n">
        <f aca="false">IF(Q$1="P",MAX(0,Q$2-$C251),IF(Q$1="C",MAX(0,$C251-Q$2)))</f>
        <v>0</v>
      </c>
      <c r="R251" s="103" t="n">
        <f aca="false">IF(R$1="P",MAX(0,R$2-$C251),IF(R$1="C",MAX(0,$C251-R$2)))</f>
        <v>0</v>
      </c>
      <c r="S251" s="103" t="n">
        <f aca="false">IF(S$1="P",MAX(0,S$2-$C251),IF(S$1="C",MAX(0,$C251-S$2)))</f>
        <v>0</v>
      </c>
      <c r="T251" s="104" t="n">
        <f aca="false">A251</f>
        <v>10</v>
      </c>
      <c r="U251" s="105" t="n">
        <f aca="false">VLOOKUP($B251,Gas!$B$3:$E$2506,2)</f>
        <v>1.9</v>
      </c>
      <c r="V251" s="46" t="n">
        <f aca="false">C251/U251</f>
        <v>12.2263157894737</v>
      </c>
    </row>
    <row r="252" customFormat="false" ht="12.75" hidden="false" customHeight="false" outlineLevel="0" collapsed="false">
      <c r="A252" s="95" t="n">
        <f aca="false">MONTH(B252)+(YEAR(B252)-1998)*12</f>
        <v>10</v>
      </c>
      <c r="B252" s="101" t="n">
        <v>36096</v>
      </c>
      <c r="C252" s="102" t="n">
        <v>22.57</v>
      </c>
      <c r="D252" s="98" t="n">
        <f aca="false">LN(C252/C251)</f>
        <v>-0.0288229559528735</v>
      </c>
      <c r="E252" s="106" t="n">
        <f aca="false">STDEV(D243:D252)*SQRT(trade_day)</f>
        <v>0.527366511040607</v>
      </c>
      <c r="G252" s="103" t="n">
        <f aca="false">IF(G$1="P",MAX(0,G$2-$C252),IF(G$1="C",MAX(0,$C252-G$2)))</f>
        <v>0</v>
      </c>
      <c r="H252" s="103" t="n">
        <f aca="false">IF(H$1="P",MAX(0,H$2-$C252),IF(H$1="C",MAX(0,$C252-H$2)))</f>
        <v>2.43</v>
      </c>
      <c r="I252" s="103" t="n">
        <f aca="false">IF(I$1="P",MAX(0,I$2-$C252),IF(I$1="C",MAX(0,$C252-I$2)))</f>
        <v>7.43</v>
      </c>
      <c r="J252" s="103" t="n">
        <f aca="false">IF(J$1="P",MAX(0,J$2-$C252),IF(J$1="C",MAX(0,$C252-J$2)))</f>
        <v>12.43</v>
      </c>
      <c r="K252" s="103" t="n">
        <f aca="false">IF(K$1="P",MAX(0,K$2-$C252),IF(K$1="C",MAX(0,$C252-K$2)))</f>
        <v>17.43</v>
      </c>
      <c r="L252" s="103" t="n">
        <f aca="false">IF(L$1="P",MAX(0,L$2-$C252),IF(L$1="C",MAX(0,$C252-L$2)))</f>
        <v>27.43</v>
      </c>
      <c r="M252" s="103" t="n">
        <f aca="false">IF(M$1="P",MAX(0,M$2-$C252),IF(M$1="C",MAX(0,$C252-M$2)))</f>
        <v>2.57</v>
      </c>
      <c r="N252" s="103" t="n">
        <f aca="false">IF(N$1="P",MAX(0,N$2-$C252),IF(N$1="C",MAX(0,$C252-N$2)))</f>
        <v>0</v>
      </c>
      <c r="O252" s="103" t="n">
        <f aca="false">IF(O$1="P",MAX(0,O$2-$C252),IF(O$1="C",MAX(0,$C252-O$2)))</f>
        <v>0</v>
      </c>
      <c r="P252" s="103" t="n">
        <f aca="false">IF(P$1="P",MAX(0,P$2-$C252),IF(P$1="C",MAX(0,$C252-P$2)))</f>
        <v>0</v>
      </c>
      <c r="Q252" s="103" t="n">
        <f aca="false">IF(Q$1="P",MAX(0,Q$2-$C252),IF(Q$1="C",MAX(0,$C252-Q$2)))</f>
        <v>0</v>
      </c>
      <c r="R252" s="103" t="n">
        <f aca="false">IF(R$1="P",MAX(0,R$2-$C252),IF(R$1="C",MAX(0,$C252-R$2)))</f>
        <v>0</v>
      </c>
      <c r="S252" s="103" t="n">
        <f aca="false">IF(S$1="P",MAX(0,S$2-$C252),IF(S$1="C",MAX(0,$C252-S$2)))</f>
        <v>0</v>
      </c>
      <c r="T252" s="104" t="n">
        <f aca="false">A252</f>
        <v>10</v>
      </c>
      <c r="U252" s="105" t="n">
        <f aca="false">VLOOKUP($B252,Gas!$B$3:$E$2506,2)</f>
        <v>1.84</v>
      </c>
      <c r="V252" s="46" t="n">
        <f aca="false">C252/U252</f>
        <v>12.2663043478261</v>
      </c>
    </row>
    <row r="253" customFormat="false" ht="12.75" hidden="false" customHeight="false" outlineLevel="0" collapsed="false">
      <c r="A253" s="95" t="n">
        <f aca="false">MONTH(B253)+(YEAR(B253)-1998)*12</f>
        <v>10</v>
      </c>
      <c r="B253" s="101" t="n">
        <v>36097</v>
      </c>
      <c r="C253" s="102" t="n">
        <v>24.27</v>
      </c>
      <c r="D253" s="98" t="n">
        <f aca="false">LN(C253/C252)</f>
        <v>0.0726194289090657</v>
      </c>
      <c r="E253" s="106" t="n">
        <f aca="false">STDEV(D244:D253)*SQRT(trade_day)</f>
        <v>0.630093515869022</v>
      </c>
      <c r="G253" s="103" t="n">
        <f aca="false">IF(G$1="P",MAX(0,G$2-$C253),IF(G$1="C",MAX(0,$C253-G$2)))</f>
        <v>0</v>
      </c>
      <c r="H253" s="103" t="n">
        <f aca="false">IF(H$1="P",MAX(0,H$2-$C253),IF(H$1="C",MAX(0,$C253-H$2)))</f>
        <v>0.73</v>
      </c>
      <c r="I253" s="103" t="n">
        <f aca="false">IF(I$1="P",MAX(0,I$2-$C253),IF(I$1="C",MAX(0,$C253-I$2)))</f>
        <v>5.73</v>
      </c>
      <c r="J253" s="103" t="n">
        <f aca="false">IF(J$1="P",MAX(0,J$2-$C253),IF(J$1="C",MAX(0,$C253-J$2)))</f>
        <v>10.73</v>
      </c>
      <c r="K253" s="103" t="n">
        <f aca="false">IF(K$1="P",MAX(0,K$2-$C253),IF(K$1="C",MAX(0,$C253-K$2)))</f>
        <v>15.73</v>
      </c>
      <c r="L253" s="103" t="n">
        <f aca="false">IF(L$1="P",MAX(0,L$2-$C253),IF(L$1="C",MAX(0,$C253-L$2)))</f>
        <v>25.73</v>
      </c>
      <c r="M253" s="103" t="n">
        <f aca="false">IF(M$1="P",MAX(0,M$2-$C253),IF(M$1="C",MAX(0,$C253-M$2)))</f>
        <v>4.27</v>
      </c>
      <c r="N253" s="103" t="n">
        <f aca="false">IF(N$1="P",MAX(0,N$2-$C253),IF(N$1="C",MAX(0,$C253-N$2)))</f>
        <v>0</v>
      </c>
      <c r="O253" s="103" t="n">
        <f aca="false">IF(O$1="P",MAX(0,O$2-$C253),IF(O$1="C",MAX(0,$C253-O$2)))</f>
        <v>0</v>
      </c>
      <c r="P253" s="103" t="n">
        <f aca="false">IF(P$1="P",MAX(0,P$2-$C253),IF(P$1="C",MAX(0,$C253-P$2)))</f>
        <v>0</v>
      </c>
      <c r="Q253" s="103" t="n">
        <f aca="false">IF(Q$1="P",MAX(0,Q$2-$C253),IF(Q$1="C",MAX(0,$C253-Q$2)))</f>
        <v>0</v>
      </c>
      <c r="R253" s="103" t="n">
        <f aca="false">IF(R$1="P",MAX(0,R$2-$C253),IF(R$1="C",MAX(0,$C253-R$2)))</f>
        <v>0</v>
      </c>
      <c r="S253" s="103" t="n">
        <f aca="false">IF(S$1="P",MAX(0,S$2-$C253),IF(S$1="C",MAX(0,$C253-S$2)))</f>
        <v>0</v>
      </c>
      <c r="T253" s="104" t="n">
        <f aca="false">A253</f>
        <v>10</v>
      </c>
      <c r="U253" s="105" t="n">
        <f aca="false">VLOOKUP($B253,Gas!$B$3:$E$2506,2)</f>
        <v>1.69</v>
      </c>
      <c r="V253" s="46" t="n">
        <f aca="false">C253/U253</f>
        <v>14.3609467455621</v>
      </c>
    </row>
    <row r="254" customFormat="false" ht="12.75" hidden="false" customHeight="false" outlineLevel="0" collapsed="false">
      <c r="A254" s="95" t="n">
        <f aca="false">MONTH(B254)+(YEAR(B254)-1998)*12</f>
        <v>10</v>
      </c>
      <c r="B254" s="101" t="n">
        <v>36098</v>
      </c>
      <c r="C254" s="102" t="n">
        <v>24.74</v>
      </c>
      <c r="D254" s="98" t="n">
        <f aca="false">LN(C254/C253)</f>
        <v>0.0191803472258318</v>
      </c>
      <c r="E254" s="106" t="n">
        <f aca="false">STDEV(D245:D254)*SQRT(trade_day)</f>
        <v>0.607676473624273</v>
      </c>
      <c r="G254" s="103" t="n">
        <f aca="false">IF(G$1="P",MAX(0,G$2-$C254),IF(G$1="C",MAX(0,$C254-G$2)))</f>
        <v>0</v>
      </c>
      <c r="H254" s="103" t="n">
        <f aca="false">IF(H$1="P",MAX(0,H$2-$C254),IF(H$1="C",MAX(0,$C254-H$2)))</f>
        <v>0.260000000000002</v>
      </c>
      <c r="I254" s="103" t="n">
        <f aca="false">IF(I$1="P",MAX(0,I$2-$C254),IF(I$1="C",MAX(0,$C254-I$2)))</f>
        <v>5.26</v>
      </c>
      <c r="J254" s="103" t="n">
        <f aca="false">IF(J$1="P",MAX(0,J$2-$C254),IF(J$1="C",MAX(0,$C254-J$2)))</f>
        <v>10.26</v>
      </c>
      <c r="K254" s="103" t="n">
        <f aca="false">IF(K$1="P",MAX(0,K$2-$C254),IF(K$1="C",MAX(0,$C254-K$2)))</f>
        <v>15.26</v>
      </c>
      <c r="L254" s="103" t="n">
        <f aca="false">IF(L$1="P",MAX(0,L$2-$C254),IF(L$1="C",MAX(0,$C254-L$2)))</f>
        <v>25.26</v>
      </c>
      <c r="M254" s="103" t="n">
        <f aca="false">IF(M$1="P",MAX(0,M$2-$C254),IF(M$1="C",MAX(0,$C254-M$2)))</f>
        <v>4.74</v>
      </c>
      <c r="N254" s="103" t="n">
        <f aca="false">IF(N$1="P",MAX(0,N$2-$C254),IF(N$1="C",MAX(0,$C254-N$2)))</f>
        <v>0</v>
      </c>
      <c r="O254" s="103" t="n">
        <f aca="false">IF(O$1="P",MAX(0,O$2-$C254),IF(O$1="C",MAX(0,$C254-O$2)))</f>
        <v>0</v>
      </c>
      <c r="P254" s="103" t="n">
        <f aca="false">IF(P$1="P",MAX(0,P$2-$C254),IF(P$1="C",MAX(0,$C254-P$2)))</f>
        <v>0</v>
      </c>
      <c r="Q254" s="103" t="n">
        <f aca="false">IF(Q$1="P",MAX(0,Q$2-$C254),IF(Q$1="C",MAX(0,$C254-Q$2)))</f>
        <v>0</v>
      </c>
      <c r="R254" s="103" t="n">
        <f aca="false">IF(R$1="P",MAX(0,R$2-$C254),IF(R$1="C",MAX(0,$C254-R$2)))</f>
        <v>0</v>
      </c>
      <c r="S254" s="103" t="n">
        <f aca="false">IF(S$1="P",MAX(0,S$2-$C254),IF(S$1="C",MAX(0,$C254-S$2)))</f>
        <v>0</v>
      </c>
      <c r="T254" s="104" t="n">
        <f aca="false">A254</f>
        <v>10</v>
      </c>
      <c r="U254" s="105" t="n">
        <f aca="false">VLOOKUP($B254,Gas!$B$3:$E$2506,2)</f>
        <v>1.72</v>
      </c>
      <c r="V254" s="46" t="n">
        <f aca="false">C254/U254</f>
        <v>14.3837209302326</v>
      </c>
    </row>
    <row r="255" customFormat="false" ht="12.75" hidden="false" customHeight="false" outlineLevel="0" collapsed="false">
      <c r="A255" s="95" t="n">
        <f aca="false">MONTH(B255)+(YEAR(B255)-1998)*12</f>
        <v>11</v>
      </c>
      <c r="B255" s="101" t="n">
        <v>36101</v>
      </c>
      <c r="C255" s="102" t="n">
        <v>23.68</v>
      </c>
      <c r="D255" s="98" t="n">
        <f aca="false">LN(C255/C254)</f>
        <v>-0.0437905569485369</v>
      </c>
      <c r="E255" s="106" t="n">
        <f aca="false">STDEV(D246:D255)*SQRT(trade_day)</f>
        <v>0.560051104032392</v>
      </c>
      <c r="G255" s="103" t="n">
        <f aca="false">IF(G$1="P",MAX(0,G$2-$C255),IF(G$1="C",MAX(0,$C255-G$2)))</f>
        <v>0</v>
      </c>
      <c r="H255" s="103" t="n">
        <f aca="false">IF(H$1="P",MAX(0,H$2-$C255),IF(H$1="C",MAX(0,$C255-H$2)))</f>
        <v>1.32</v>
      </c>
      <c r="I255" s="103" t="n">
        <f aca="false">IF(I$1="P",MAX(0,I$2-$C255),IF(I$1="C",MAX(0,$C255-I$2)))</f>
        <v>6.32</v>
      </c>
      <c r="J255" s="103" t="n">
        <f aca="false">IF(J$1="P",MAX(0,J$2-$C255),IF(J$1="C",MAX(0,$C255-J$2)))</f>
        <v>11.32</v>
      </c>
      <c r="K255" s="103" t="n">
        <f aca="false">IF(K$1="P",MAX(0,K$2-$C255),IF(K$1="C",MAX(0,$C255-K$2)))</f>
        <v>16.32</v>
      </c>
      <c r="L255" s="103" t="n">
        <f aca="false">IF(L$1="P",MAX(0,L$2-$C255),IF(L$1="C",MAX(0,$C255-L$2)))</f>
        <v>26.32</v>
      </c>
      <c r="M255" s="103" t="n">
        <f aca="false">IF(M$1="P",MAX(0,M$2-$C255),IF(M$1="C",MAX(0,$C255-M$2)))</f>
        <v>3.68</v>
      </c>
      <c r="N255" s="103" t="n">
        <f aca="false">IF(N$1="P",MAX(0,N$2-$C255),IF(N$1="C",MAX(0,$C255-N$2)))</f>
        <v>0</v>
      </c>
      <c r="O255" s="103" t="n">
        <f aca="false">IF(O$1="P",MAX(0,O$2-$C255),IF(O$1="C",MAX(0,$C255-O$2)))</f>
        <v>0</v>
      </c>
      <c r="P255" s="103" t="n">
        <f aca="false">IF(P$1="P",MAX(0,P$2-$C255),IF(P$1="C",MAX(0,$C255-P$2)))</f>
        <v>0</v>
      </c>
      <c r="Q255" s="103" t="n">
        <f aca="false">IF(Q$1="P",MAX(0,Q$2-$C255),IF(Q$1="C",MAX(0,$C255-Q$2)))</f>
        <v>0</v>
      </c>
      <c r="R255" s="103" t="n">
        <f aca="false">IF(R$1="P",MAX(0,R$2-$C255),IF(R$1="C",MAX(0,$C255-R$2)))</f>
        <v>0</v>
      </c>
      <c r="S255" s="103" t="n">
        <f aca="false">IF(S$1="P",MAX(0,S$2-$C255),IF(S$1="C",MAX(0,$C255-S$2)))</f>
        <v>0</v>
      </c>
      <c r="T255" s="104" t="n">
        <f aca="false">A255</f>
        <v>11</v>
      </c>
      <c r="U255" s="105" t="n">
        <f aca="false">VLOOKUP($B255,Gas!$B$3:$E$2506,2)</f>
        <v>1.755</v>
      </c>
      <c r="V255" s="46" t="n">
        <f aca="false">C255/U255</f>
        <v>13.4928774928775</v>
      </c>
    </row>
    <row r="256" customFormat="false" ht="12.75" hidden="false" customHeight="false" outlineLevel="0" collapsed="false">
      <c r="A256" s="95" t="n">
        <f aca="false">MONTH(B256)+(YEAR(B256)-1998)*12</f>
        <v>11</v>
      </c>
      <c r="B256" s="101" t="n">
        <v>36102</v>
      </c>
      <c r="C256" s="102" t="n">
        <v>22.73</v>
      </c>
      <c r="D256" s="98" t="n">
        <f aca="false">LN(C256/C255)</f>
        <v>-0.0409451721513531</v>
      </c>
      <c r="E256" s="106" t="n">
        <f aca="false">STDEV(D247:D256)*SQRT(trade_day)</f>
        <v>0.591079579316207</v>
      </c>
      <c r="G256" s="103" t="n">
        <f aca="false">IF(G$1="P",MAX(0,G$2-$C256),IF(G$1="C",MAX(0,$C256-G$2)))</f>
        <v>0</v>
      </c>
      <c r="H256" s="103" t="n">
        <f aca="false">IF(H$1="P",MAX(0,H$2-$C256),IF(H$1="C",MAX(0,$C256-H$2)))</f>
        <v>2.27</v>
      </c>
      <c r="I256" s="103" t="n">
        <f aca="false">IF(I$1="P",MAX(0,I$2-$C256),IF(I$1="C",MAX(0,$C256-I$2)))</f>
        <v>7.27</v>
      </c>
      <c r="J256" s="103" t="n">
        <f aca="false">IF(J$1="P",MAX(0,J$2-$C256),IF(J$1="C",MAX(0,$C256-J$2)))</f>
        <v>12.27</v>
      </c>
      <c r="K256" s="103" t="n">
        <f aca="false">IF(K$1="P",MAX(0,K$2-$C256),IF(K$1="C",MAX(0,$C256-K$2)))</f>
        <v>17.27</v>
      </c>
      <c r="L256" s="103" t="n">
        <f aca="false">IF(L$1="P",MAX(0,L$2-$C256),IF(L$1="C",MAX(0,$C256-L$2)))</f>
        <v>27.27</v>
      </c>
      <c r="M256" s="103" t="n">
        <f aca="false">IF(M$1="P",MAX(0,M$2-$C256),IF(M$1="C",MAX(0,$C256-M$2)))</f>
        <v>2.73</v>
      </c>
      <c r="N256" s="103" t="n">
        <f aca="false">IF(N$1="P",MAX(0,N$2-$C256),IF(N$1="C",MAX(0,$C256-N$2)))</f>
        <v>0</v>
      </c>
      <c r="O256" s="103" t="n">
        <f aca="false">IF(O$1="P",MAX(0,O$2-$C256),IF(O$1="C",MAX(0,$C256-O$2)))</f>
        <v>0</v>
      </c>
      <c r="P256" s="103" t="n">
        <f aca="false">IF(P$1="P",MAX(0,P$2-$C256),IF(P$1="C",MAX(0,$C256-P$2)))</f>
        <v>0</v>
      </c>
      <c r="Q256" s="103" t="n">
        <f aca="false">IF(Q$1="P",MAX(0,Q$2-$C256),IF(Q$1="C",MAX(0,$C256-Q$2)))</f>
        <v>0</v>
      </c>
      <c r="R256" s="103" t="n">
        <f aca="false">IF(R$1="P",MAX(0,R$2-$C256),IF(R$1="C",MAX(0,$C256-R$2)))</f>
        <v>0</v>
      </c>
      <c r="S256" s="103" t="n">
        <f aca="false">IF(S$1="P",MAX(0,S$2-$C256),IF(S$1="C",MAX(0,$C256-S$2)))</f>
        <v>0</v>
      </c>
      <c r="T256" s="104" t="n">
        <f aca="false">A256</f>
        <v>11</v>
      </c>
      <c r="U256" s="105" t="n">
        <f aca="false">VLOOKUP($B256,Gas!$B$3:$E$2506,2)</f>
        <v>1.8</v>
      </c>
      <c r="V256" s="46" t="n">
        <f aca="false">C256/U256</f>
        <v>12.6277777777778</v>
      </c>
    </row>
    <row r="257" customFormat="false" ht="12.75" hidden="false" customHeight="false" outlineLevel="0" collapsed="false">
      <c r="A257" s="95" t="n">
        <f aca="false">MONTH(B257)+(YEAR(B257)-1998)*12</f>
        <v>11</v>
      </c>
      <c r="B257" s="101" t="n">
        <v>36103</v>
      </c>
      <c r="C257" s="102" t="n">
        <v>23.17</v>
      </c>
      <c r="D257" s="98" t="n">
        <f aca="false">LN(C257/C256)</f>
        <v>0.0191727005798331</v>
      </c>
      <c r="E257" s="106" t="n">
        <f aca="false">STDEV(D248:D257)*SQRT(trade_day)</f>
        <v>0.594164484433936</v>
      </c>
      <c r="G257" s="103" t="n">
        <f aca="false">IF(G$1="P",MAX(0,G$2-$C257),IF(G$1="C",MAX(0,$C257-G$2)))</f>
        <v>0</v>
      </c>
      <c r="H257" s="103" t="n">
        <f aca="false">IF(H$1="P",MAX(0,H$2-$C257),IF(H$1="C",MAX(0,$C257-H$2)))</f>
        <v>1.83</v>
      </c>
      <c r="I257" s="103" t="n">
        <f aca="false">IF(I$1="P",MAX(0,I$2-$C257),IF(I$1="C",MAX(0,$C257-I$2)))</f>
        <v>6.83</v>
      </c>
      <c r="J257" s="103" t="n">
        <f aca="false">IF(J$1="P",MAX(0,J$2-$C257),IF(J$1="C",MAX(0,$C257-J$2)))</f>
        <v>11.83</v>
      </c>
      <c r="K257" s="103" t="n">
        <f aca="false">IF(K$1="P",MAX(0,K$2-$C257),IF(K$1="C",MAX(0,$C257-K$2)))</f>
        <v>16.83</v>
      </c>
      <c r="L257" s="103" t="n">
        <f aca="false">IF(L$1="P",MAX(0,L$2-$C257),IF(L$1="C",MAX(0,$C257-L$2)))</f>
        <v>26.83</v>
      </c>
      <c r="M257" s="103" t="n">
        <f aca="false">IF(M$1="P",MAX(0,M$2-$C257),IF(M$1="C",MAX(0,$C257-M$2)))</f>
        <v>3.17</v>
      </c>
      <c r="N257" s="103" t="n">
        <f aca="false">IF(N$1="P",MAX(0,N$2-$C257),IF(N$1="C",MAX(0,$C257-N$2)))</f>
        <v>0</v>
      </c>
      <c r="O257" s="103" t="n">
        <f aca="false">IF(O$1="P",MAX(0,O$2-$C257),IF(O$1="C",MAX(0,$C257-O$2)))</f>
        <v>0</v>
      </c>
      <c r="P257" s="103" t="n">
        <f aca="false">IF(P$1="P",MAX(0,P$2-$C257),IF(P$1="C",MAX(0,$C257-P$2)))</f>
        <v>0</v>
      </c>
      <c r="Q257" s="103" t="n">
        <f aca="false">IF(Q$1="P",MAX(0,Q$2-$C257),IF(Q$1="C",MAX(0,$C257-Q$2)))</f>
        <v>0</v>
      </c>
      <c r="R257" s="103" t="n">
        <f aca="false">IF(R$1="P",MAX(0,R$2-$C257),IF(R$1="C",MAX(0,$C257-R$2)))</f>
        <v>0</v>
      </c>
      <c r="S257" s="103" t="n">
        <f aca="false">IF(S$1="P",MAX(0,S$2-$C257),IF(S$1="C",MAX(0,$C257-S$2)))</f>
        <v>0</v>
      </c>
      <c r="T257" s="104" t="n">
        <f aca="false">A257</f>
        <v>11</v>
      </c>
      <c r="U257" s="105" t="n">
        <f aca="false">VLOOKUP($B257,Gas!$B$3:$E$2506,2)</f>
        <v>2.08</v>
      </c>
      <c r="V257" s="46" t="n">
        <f aca="false">C257/U257</f>
        <v>11.1394230769231</v>
      </c>
    </row>
    <row r="258" customFormat="false" ht="12.75" hidden="false" customHeight="false" outlineLevel="0" collapsed="false">
      <c r="A258" s="95" t="n">
        <f aca="false">MONTH(B258)+(YEAR(B258)-1998)*12</f>
        <v>11</v>
      </c>
      <c r="B258" s="101" t="n">
        <v>36104</v>
      </c>
      <c r="C258" s="102" t="n">
        <v>23.83</v>
      </c>
      <c r="D258" s="98" t="n">
        <f aca="false">LN(C258/C257)</f>
        <v>0.0280869526663659</v>
      </c>
      <c r="E258" s="106" t="n">
        <f aca="false">STDEV(D249:D258)*SQRT(trade_day)</f>
        <v>0.610588822645319</v>
      </c>
      <c r="G258" s="103" t="n">
        <f aca="false">IF(G$1="P",MAX(0,G$2-$C258),IF(G$1="C",MAX(0,$C258-G$2)))</f>
        <v>0</v>
      </c>
      <c r="H258" s="103" t="n">
        <f aca="false">IF(H$1="P",MAX(0,H$2-$C258),IF(H$1="C",MAX(0,$C258-H$2)))</f>
        <v>1.17</v>
      </c>
      <c r="I258" s="103" t="n">
        <f aca="false">IF(I$1="P",MAX(0,I$2-$C258),IF(I$1="C",MAX(0,$C258-I$2)))</f>
        <v>6.17</v>
      </c>
      <c r="J258" s="103" t="n">
        <f aca="false">IF(J$1="P",MAX(0,J$2-$C258),IF(J$1="C",MAX(0,$C258-J$2)))</f>
        <v>11.17</v>
      </c>
      <c r="K258" s="103" t="n">
        <f aca="false">IF(K$1="P",MAX(0,K$2-$C258),IF(K$1="C",MAX(0,$C258-K$2)))</f>
        <v>16.17</v>
      </c>
      <c r="L258" s="103" t="n">
        <f aca="false">IF(L$1="P",MAX(0,L$2-$C258),IF(L$1="C",MAX(0,$C258-L$2)))</f>
        <v>26.17</v>
      </c>
      <c r="M258" s="103" t="n">
        <f aca="false">IF(M$1="P",MAX(0,M$2-$C258),IF(M$1="C",MAX(0,$C258-M$2)))</f>
        <v>3.83</v>
      </c>
      <c r="N258" s="103" t="n">
        <f aca="false">IF(N$1="P",MAX(0,N$2-$C258),IF(N$1="C",MAX(0,$C258-N$2)))</f>
        <v>0</v>
      </c>
      <c r="O258" s="103" t="n">
        <f aca="false">IF(O$1="P",MAX(0,O$2-$C258),IF(O$1="C",MAX(0,$C258-O$2)))</f>
        <v>0</v>
      </c>
      <c r="P258" s="103" t="n">
        <f aca="false">IF(P$1="P",MAX(0,P$2-$C258),IF(P$1="C",MAX(0,$C258-P$2)))</f>
        <v>0</v>
      </c>
      <c r="Q258" s="103" t="n">
        <f aca="false">IF(Q$1="P",MAX(0,Q$2-$C258),IF(Q$1="C",MAX(0,$C258-Q$2)))</f>
        <v>0</v>
      </c>
      <c r="R258" s="103" t="n">
        <f aca="false">IF(R$1="P",MAX(0,R$2-$C258),IF(R$1="C",MAX(0,$C258-R$2)))</f>
        <v>0</v>
      </c>
      <c r="S258" s="103" t="n">
        <f aca="false">IF(S$1="P",MAX(0,S$2-$C258),IF(S$1="C",MAX(0,$C258-S$2)))</f>
        <v>0</v>
      </c>
      <c r="T258" s="104" t="n">
        <f aca="false">A258</f>
        <v>11</v>
      </c>
      <c r="U258" s="105" t="n">
        <f aca="false">VLOOKUP($B258,Gas!$B$3:$E$2506,2)</f>
        <v>2.11</v>
      </c>
      <c r="V258" s="46" t="n">
        <f aca="false">C258/U258</f>
        <v>11.2938388625592</v>
      </c>
    </row>
    <row r="259" customFormat="false" ht="12.75" hidden="false" customHeight="false" outlineLevel="0" collapsed="false">
      <c r="A259" s="95" t="n">
        <f aca="false">MONTH(B259)+(YEAR(B259)-1998)*12</f>
        <v>11</v>
      </c>
      <c r="B259" s="101" t="n">
        <v>36105</v>
      </c>
      <c r="C259" s="102" t="n">
        <v>23.91</v>
      </c>
      <c r="D259" s="98" t="n">
        <f aca="false">LN(C259/C258)</f>
        <v>0.00335149035958276</v>
      </c>
      <c r="E259" s="106" t="n">
        <f aca="false">STDEV(D250:D259)*SQRT(trade_day)</f>
        <v>0.593583113445604</v>
      </c>
      <c r="F259" s="97"/>
      <c r="G259" s="103" t="n">
        <f aca="false">IF(G$1="P",MAX(0,G$2-$C259),IF(G$1="C",MAX(0,$C259-G$2)))</f>
        <v>0</v>
      </c>
      <c r="H259" s="103" t="n">
        <f aca="false">IF(H$1="P",MAX(0,H$2-$C259),IF(H$1="C",MAX(0,$C259-H$2)))</f>
        <v>1.09</v>
      </c>
      <c r="I259" s="103" t="n">
        <f aca="false">IF(I$1="P",MAX(0,I$2-$C259),IF(I$1="C",MAX(0,$C259-I$2)))</f>
        <v>6.09</v>
      </c>
      <c r="J259" s="103" t="n">
        <f aca="false">IF(J$1="P",MAX(0,J$2-$C259),IF(J$1="C",MAX(0,$C259-J$2)))</f>
        <v>11.09</v>
      </c>
      <c r="K259" s="103" t="n">
        <f aca="false">IF(K$1="P",MAX(0,K$2-$C259),IF(K$1="C",MAX(0,$C259-K$2)))</f>
        <v>16.09</v>
      </c>
      <c r="L259" s="103" t="n">
        <f aca="false">IF(L$1="P",MAX(0,L$2-$C259),IF(L$1="C",MAX(0,$C259-L$2)))</f>
        <v>26.09</v>
      </c>
      <c r="M259" s="103" t="n">
        <f aca="false">IF(M$1="P",MAX(0,M$2-$C259),IF(M$1="C",MAX(0,$C259-M$2)))</f>
        <v>3.91</v>
      </c>
      <c r="N259" s="103" t="n">
        <f aca="false">IF(N$1="P",MAX(0,N$2-$C259),IF(N$1="C",MAX(0,$C259-N$2)))</f>
        <v>0</v>
      </c>
      <c r="O259" s="103" t="n">
        <f aca="false">IF(O$1="P",MAX(0,O$2-$C259),IF(O$1="C",MAX(0,$C259-O$2)))</f>
        <v>0</v>
      </c>
      <c r="P259" s="103" t="n">
        <f aca="false">IF(P$1="P",MAX(0,P$2-$C259),IF(P$1="C",MAX(0,$C259-P$2)))</f>
        <v>0</v>
      </c>
      <c r="Q259" s="103" t="n">
        <f aca="false">IF(Q$1="P",MAX(0,Q$2-$C259),IF(Q$1="C",MAX(0,$C259-Q$2)))</f>
        <v>0</v>
      </c>
      <c r="R259" s="103" t="n">
        <f aca="false">IF(R$1="P",MAX(0,R$2-$C259),IF(R$1="C",MAX(0,$C259-R$2)))</f>
        <v>0</v>
      </c>
      <c r="S259" s="103" t="n">
        <f aca="false">IF(S$1="P",MAX(0,S$2-$C259),IF(S$1="C",MAX(0,$C259-S$2)))</f>
        <v>0</v>
      </c>
      <c r="T259" s="104" t="n">
        <f aca="false">A259</f>
        <v>11</v>
      </c>
      <c r="U259" s="105" t="n">
        <f aca="false">VLOOKUP($B259,Gas!$B$3:$E$2506,2)</f>
        <v>2.25</v>
      </c>
      <c r="V259" s="46" t="n">
        <f aca="false">C259/U259</f>
        <v>10.6266666666667</v>
      </c>
      <c r="W259" s="99"/>
    </row>
    <row r="260" customFormat="false" ht="12.75" hidden="false" customHeight="false" outlineLevel="0" collapsed="false">
      <c r="A260" s="95" t="n">
        <f aca="false">MONTH(B260)+(YEAR(B260)-1998)*12</f>
        <v>11</v>
      </c>
      <c r="B260" s="101" t="n">
        <v>36108</v>
      </c>
      <c r="C260" s="102" t="n">
        <v>24.02</v>
      </c>
      <c r="D260" s="98" t="n">
        <f aca="false">LN(C260/C259)</f>
        <v>0.00459003518160418</v>
      </c>
      <c r="E260" s="106" t="n">
        <f aca="false">STDEV(D251:D260)*SQRT(trade_day)</f>
        <v>0.577692556273732</v>
      </c>
      <c r="F260" s="97"/>
      <c r="G260" s="103" t="n">
        <f aca="false">IF(G$1="P",MAX(0,G$2-$C260),IF(G$1="C",MAX(0,$C260-G$2)))</f>
        <v>0</v>
      </c>
      <c r="H260" s="103" t="n">
        <f aca="false">IF(H$1="P",MAX(0,H$2-$C260),IF(H$1="C",MAX(0,$C260-H$2)))</f>
        <v>0.98</v>
      </c>
      <c r="I260" s="103" t="n">
        <f aca="false">IF(I$1="P",MAX(0,I$2-$C260),IF(I$1="C",MAX(0,$C260-I$2)))</f>
        <v>5.98</v>
      </c>
      <c r="J260" s="103" t="n">
        <f aca="false">IF(J$1="P",MAX(0,J$2-$C260),IF(J$1="C",MAX(0,$C260-J$2)))</f>
        <v>10.98</v>
      </c>
      <c r="K260" s="103" t="n">
        <f aca="false">IF(K$1="P",MAX(0,K$2-$C260),IF(K$1="C",MAX(0,$C260-K$2)))</f>
        <v>15.98</v>
      </c>
      <c r="L260" s="103" t="n">
        <f aca="false">IF(L$1="P",MAX(0,L$2-$C260),IF(L$1="C",MAX(0,$C260-L$2)))</f>
        <v>25.98</v>
      </c>
      <c r="M260" s="103" t="n">
        <f aca="false">IF(M$1="P",MAX(0,M$2-$C260),IF(M$1="C",MAX(0,$C260-M$2)))</f>
        <v>4.02</v>
      </c>
      <c r="N260" s="103" t="n">
        <f aca="false">IF(N$1="P",MAX(0,N$2-$C260),IF(N$1="C",MAX(0,$C260-N$2)))</f>
        <v>0</v>
      </c>
      <c r="O260" s="103" t="n">
        <f aca="false">IF(O$1="P",MAX(0,O$2-$C260),IF(O$1="C",MAX(0,$C260-O$2)))</f>
        <v>0</v>
      </c>
      <c r="P260" s="103" t="n">
        <f aca="false">IF(P$1="P",MAX(0,P$2-$C260),IF(P$1="C",MAX(0,$C260-P$2)))</f>
        <v>0</v>
      </c>
      <c r="Q260" s="103" t="n">
        <f aca="false">IF(Q$1="P",MAX(0,Q$2-$C260),IF(Q$1="C",MAX(0,$C260-Q$2)))</f>
        <v>0</v>
      </c>
      <c r="R260" s="103" t="n">
        <f aca="false">IF(R$1="P",MAX(0,R$2-$C260),IF(R$1="C",MAX(0,$C260-R$2)))</f>
        <v>0</v>
      </c>
      <c r="S260" s="103" t="n">
        <f aca="false">IF(S$1="P",MAX(0,S$2-$C260),IF(S$1="C",MAX(0,$C260-S$2)))</f>
        <v>0</v>
      </c>
      <c r="T260" s="104" t="n">
        <f aca="false">A260</f>
        <v>11</v>
      </c>
      <c r="U260" s="105" t="n">
        <f aca="false">VLOOKUP($B260,Gas!$B$3:$E$2506,2)</f>
        <v>2.25</v>
      </c>
      <c r="V260" s="46" t="n">
        <f aca="false">C260/U260</f>
        <v>10.6755555555556</v>
      </c>
      <c r="W260" s="99"/>
    </row>
    <row r="261" customFormat="false" ht="12.75" hidden="false" customHeight="false" outlineLevel="0" collapsed="false">
      <c r="A261" s="95" t="n">
        <f aca="false">MONTH(B261)+(YEAR(B261)-1998)*12</f>
        <v>11</v>
      </c>
      <c r="B261" s="101" t="n">
        <v>36109</v>
      </c>
      <c r="C261" s="102" t="n">
        <v>23.4</v>
      </c>
      <c r="D261" s="98" t="n">
        <f aca="false">LN(C261/C260)</f>
        <v>-0.0261507942881817</v>
      </c>
      <c r="E261" s="106" t="n">
        <f aca="false">STDEV(D252:D261)*SQRT(trade_day)</f>
        <v>0.57575235111942</v>
      </c>
      <c r="F261" s="97"/>
      <c r="G261" s="103" t="n">
        <f aca="false">IF(G$1="P",MAX(0,G$2-$C261),IF(G$1="C",MAX(0,$C261-G$2)))</f>
        <v>0</v>
      </c>
      <c r="H261" s="103" t="n">
        <f aca="false">IF(H$1="P",MAX(0,H$2-$C261),IF(H$1="C",MAX(0,$C261-H$2)))</f>
        <v>1.6</v>
      </c>
      <c r="I261" s="103" t="n">
        <f aca="false">IF(I$1="P",MAX(0,I$2-$C261),IF(I$1="C",MAX(0,$C261-I$2)))</f>
        <v>6.6</v>
      </c>
      <c r="J261" s="103" t="n">
        <f aca="false">IF(J$1="P",MAX(0,J$2-$C261),IF(J$1="C",MAX(0,$C261-J$2)))</f>
        <v>11.6</v>
      </c>
      <c r="K261" s="103" t="n">
        <f aca="false">IF(K$1="P",MAX(0,K$2-$C261),IF(K$1="C",MAX(0,$C261-K$2)))</f>
        <v>16.6</v>
      </c>
      <c r="L261" s="103" t="n">
        <f aca="false">IF(L$1="P",MAX(0,L$2-$C261),IF(L$1="C",MAX(0,$C261-L$2)))</f>
        <v>26.6</v>
      </c>
      <c r="M261" s="103" t="n">
        <f aca="false">IF(M$1="P",MAX(0,M$2-$C261),IF(M$1="C",MAX(0,$C261-M$2)))</f>
        <v>3.4</v>
      </c>
      <c r="N261" s="103" t="n">
        <f aca="false">IF(N$1="P",MAX(0,N$2-$C261),IF(N$1="C",MAX(0,$C261-N$2)))</f>
        <v>0</v>
      </c>
      <c r="O261" s="103" t="n">
        <f aca="false">IF(O$1="P",MAX(0,O$2-$C261),IF(O$1="C",MAX(0,$C261-O$2)))</f>
        <v>0</v>
      </c>
      <c r="P261" s="103" t="n">
        <f aca="false">IF(P$1="P",MAX(0,P$2-$C261),IF(P$1="C",MAX(0,$C261-P$2)))</f>
        <v>0</v>
      </c>
      <c r="Q261" s="103" t="n">
        <f aca="false">IF(Q$1="P",MAX(0,Q$2-$C261),IF(Q$1="C",MAX(0,$C261-Q$2)))</f>
        <v>0</v>
      </c>
      <c r="R261" s="103" t="n">
        <f aca="false">IF(R$1="P",MAX(0,R$2-$C261),IF(R$1="C",MAX(0,$C261-R$2)))</f>
        <v>0</v>
      </c>
      <c r="S261" s="103" t="n">
        <f aca="false">IF(S$1="P",MAX(0,S$2-$C261),IF(S$1="C",MAX(0,$C261-S$2)))</f>
        <v>0</v>
      </c>
      <c r="T261" s="104" t="n">
        <f aca="false">A261</f>
        <v>11</v>
      </c>
      <c r="U261" s="105" t="n">
        <f aca="false">VLOOKUP($B261,Gas!$B$3:$E$2506,2)</f>
        <v>2.27</v>
      </c>
      <c r="V261" s="46" t="n">
        <f aca="false">C261/U261</f>
        <v>10.3083700440529</v>
      </c>
      <c r="W261" s="99"/>
    </row>
    <row r="262" customFormat="false" ht="12.75" hidden="false" customHeight="false" outlineLevel="0" collapsed="false">
      <c r="A262" s="95" t="n">
        <f aca="false">MONTH(B262)+(YEAR(B262)-1998)*12</f>
        <v>11</v>
      </c>
      <c r="B262" s="101" t="n">
        <v>36110</v>
      </c>
      <c r="C262" s="102" t="n">
        <v>23.36</v>
      </c>
      <c r="D262" s="98" t="n">
        <f aca="false">LN(C262/C261)</f>
        <v>-0.00171086440362943</v>
      </c>
      <c r="E262" s="106" t="n">
        <f aca="false">STDEV(D253:D262)*SQRT(trade_day)</f>
        <v>0.552589560341283</v>
      </c>
      <c r="F262" s="97"/>
      <c r="G262" s="103" t="n">
        <f aca="false">IF(G$1="P",MAX(0,G$2-$C262),IF(G$1="C",MAX(0,$C262-G$2)))</f>
        <v>0</v>
      </c>
      <c r="H262" s="103" t="n">
        <f aca="false">IF(H$1="P",MAX(0,H$2-$C262),IF(H$1="C",MAX(0,$C262-H$2)))</f>
        <v>1.64</v>
      </c>
      <c r="I262" s="103" t="n">
        <f aca="false">IF(I$1="P",MAX(0,I$2-$C262),IF(I$1="C",MAX(0,$C262-I$2)))</f>
        <v>6.64</v>
      </c>
      <c r="J262" s="103" t="n">
        <f aca="false">IF(J$1="P",MAX(0,J$2-$C262),IF(J$1="C",MAX(0,$C262-J$2)))</f>
        <v>11.64</v>
      </c>
      <c r="K262" s="103" t="n">
        <f aca="false">IF(K$1="P",MAX(0,K$2-$C262),IF(K$1="C",MAX(0,$C262-K$2)))</f>
        <v>16.64</v>
      </c>
      <c r="L262" s="103" t="n">
        <f aca="false">IF(L$1="P",MAX(0,L$2-$C262),IF(L$1="C",MAX(0,$C262-L$2)))</f>
        <v>26.64</v>
      </c>
      <c r="M262" s="103" t="n">
        <f aca="false">IF(M$1="P",MAX(0,M$2-$C262),IF(M$1="C",MAX(0,$C262-M$2)))</f>
        <v>3.36</v>
      </c>
      <c r="N262" s="103" t="n">
        <f aca="false">IF(N$1="P",MAX(0,N$2-$C262),IF(N$1="C",MAX(0,$C262-N$2)))</f>
        <v>0</v>
      </c>
      <c r="O262" s="103" t="n">
        <f aca="false">IF(O$1="P",MAX(0,O$2-$C262),IF(O$1="C",MAX(0,$C262-O$2)))</f>
        <v>0</v>
      </c>
      <c r="P262" s="103" t="n">
        <f aca="false">IF(P$1="P",MAX(0,P$2-$C262),IF(P$1="C",MAX(0,$C262-P$2)))</f>
        <v>0</v>
      </c>
      <c r="Q262" s="103" t="n">
        <f aca="false">IF(Q$1="P",MAX(0,Q$2-$C262),IF(Q$1="C",MAX(0,$C262-Q$2)))</f>
        <v>0</v>
      </c>
      <c r="R262" s="103" t="n">
        <f aca="false">IF(R$1="P",MAX(0,R$2-$C262),IF(R$1="C",MAX(0,$C262-R$2)))</f>
        <v>0</v>
      </c>
      <c r="S262" s="103" t="n">
        <f aca="false">IF(S$1="P",MAX(0,S$2-$C262),IF(S$1="C",MAX(0,$C262-S$2)))</f>
        <v>0</v>
      </c>
      <c r="T262" s="104" t="n">
        <f aca="false">A262</f>
        <v>11</v>
      </c>
      <c r="U262" s="105" t="n">
        <f aca="false">VLOOKUP($B262,Gas!$B$3:$E$2506,2)</f>
        <v>2.275</v>
      </c>
      <c r="V262" s="46" t="n">
        <f aca="false">C262/U262</f>
        <v>10.2681318681319</v>
      </c>
      <c r="W262" s="99"/>
    </row>
    <row r="263" customFormat="false" ht="12.75" hidden="false" customHeight="false" outlineLevel="0" collapsed="false">
      <c r="A263" s="95" t="n">
        <f aca="false">MONTH(B263)+(YEAR(B263)-1998)*12</f>
        <v>11</v>
      </c>
      <c r="B263" s="101" t="n">
        <v>36111</v>
      </c>
      <c r="C263" s="102" t="n">
        <v>23.39</v>
      </c>
      <c r="D263" s="98" t="n">
        <f aca="false">LN(C263/C262)</f>
        <v>0.00128342263606131</v>
      </c>
      <c r="E263" s="106" t="n">
        <f aca="false">STDEV(D254:D263)*SQRT(trade_day)</f>
        <v>0.398009413440747</v>
      </c>
      <c r="F263" s="97"/>
      <c r="G263" s="103" t="n">
        <f aca="false">IF(G$1="P",MAX(0,G$2-$C263),IF(G$1="C",MAX(0,$C263-G$2)))</f>
        <v>0</v>
      </c>
      <c r="H263" s="103" t="n">
        <f aca="false">IF(H$1="P",MAX(0,H$2-$C263),IF(H$1="C",MAX(0,$C263-H$2)))</f>
        <v>1.61</v>
      </c>
      <c r="I263" s="103" t="n">
        <f aca="false">IF(I$1="P",MAX(0,I$2-$C263),IF(I$1="C",MAX(0,$C263-I$2)))</f>
        <v>6.61</v>
      </c>
      <c r="J263" s="103" t="n">
        <f aca="false">IF(J$1="P",MAX(0,J$2-$C263),IF(J$1="C",MAX(0,$C263-J$2)))</f>
        <v>11.61</v>
      </c>
      <c r="K263" s="103" t="n">
        <f aca="false">IF(K$1="P",MAX(0,K$2-$C263),IF(K$1="C",MAX(0,$C263-K$2)))</f>
        <v>16.61</v>
      </c>
      <c r="L263" s="103" t="n">
        <f aca="false">IF(L$1="P",MAX(0,L$2-$C263),IF(L$1="C",MAX(0,$C263-L$2)))</f>
        <v>26.61</v>
      </c>
      <c r="M263" s="103" t="n">
        <f aca="false">IF(M$1="P",MAX(0,M$2-$C263),IF(M$1="C",MAX(0,$C263-M$2)))</f>
        <v>3.39</v>
      </c>
      <c r="N263" s="103" t="n">
        <f aca="false">IF(N$1="P",MAX(0,N$2-$C263),IF(N$1="C",MAX(0,$C263-N$2)))</f>
        <v>0</v>
      </c>
      <c r="O263" s="103" t="n">
        <f aca="false">IF(O$1="P",MAX(0,O$2-$C263),IF(O$1="C",MAX(0,$C263-O$2)))</f>
        <v>0</v>
      </c>
      <c r="P263" s="103" t="n">
        <f aca="false">IF(P$1="P",MAX(0,P$2-$C263),IF(P$1="C",MAX(0,$C263-P$2)))</f>
        <v>0</v>
      </c>
      <c r="Q263" s="103" t="n">
        <f aca="false">IF(Q$1="P",MAX(0,Q$2-$C263),IF(Q$1="C",MAX(0,$C263-Q$2)))</f>
        <v>0</v>
      </c>
      <c r="R263" s="103" t="n">
        <f aca="false">IF(R$1="P",MAX(0,R$2-$C263),IF(R$1="C",MAX(0,$C263-R$2)))</f>
        <v>0</v>
      </c>
      <c r="S263" s="103" t="n">
        <f aca="false">IF(S$1="P",MAX(0,S$2-$C263),IF(S$1="C",MAX(0,$C263-S$2)))</f>
        <v>0</v>
      </c>
      <c r="T263" s="104" t="n">
        <f aca="false">A263</f>
        <v>11</v>
      </c>
      <c r="U263" s="105" t="n">
        <f aca="false">VLOOKUP($B263,Gas!$B$3:$E$2506,2)</f>
        <v>2.335</v>
      </c>
      <c r="V263" s="46" t="n">
        <f aca="false">C263/U263</f>
        <v>10.017130620985</v>
      </c>
      <c r="W263" s="99"/>
    </row>
    <row r="264" customFormat="false" ht="12.75" hidden="false" customHeight="false" outlineLevel="0" collapsed="false">
      <c r="A264" s="95" t="n">
        <f aca="false">MONTH(B264)+(YEAR(B264)-1998)*12</f>
        <v>11</v>
      </c>
      <c r="B264" s="101" t="n">
        <v>36112</v>
      </c>
      <c r="C264" s="102" t="n">
        <v>26.41</v>
      </c>
      <c r="D264" s="98" t="n">
        <f aca="false">LN(C264/C263)</f>
        <v>0.121434145712953</v>
      </c>
      <c r="E264" s="106" t="n">
        <f aca="false">STDEV(D255:D264)*SQRT(trade_day)</f>
        <v>0.741449261909784</v>
      </c>
      <c r="F264" s="97"/>
      <c r="G264" s="103" t="n">
        <f aca="false">IF(G$1="P",MAX(0,G$2-$C264),IF(G$1="C",MAX(0,$C264-G$2)))</f>
        <v>0</v>
      </c>
      <c r="H264" s="103" t="n">
        <f aca="false">IF(H$1="P",MAX(0,H$2-$C264),IF(H$1="C",MAX(0,$C264-H$2)))</f>
        <v>0</v>
      </c>
      <c r="I264" s="103" t="n">
        <f aca="false">IF(I$1="P",MAX(0,I$2-$C264),IF(I$1="C",MAX(0,$C264-I$2)))</f>
        <v>3.59</v>
      </c>
      <c r="J264" s="103" t="n">
        <f aca="false">IF(J$1="P",MAX(0,J$2-$C264),IF(J$1="C",MAX(0,$C264-J$2)))</f>
        <v>8.59</v>
      </c>
      <c r="K264" s="103" t="n">
        <f aca="false">IF(K$1="P",MAX(0,K$2-$C264),IF(K$1="C",MAX(0,$C264-K$2)))</f>
        <v>13.59</v>
      </c>
      <c r="L264" s="103" t="n">
        <f aca="false">IF(L$1="P",MAX(0,L$2-$C264),IF(L$1="C",MAX(0,$C264-L$2)))</f>
        <v>23.59</v>
      </c>
      <c r="M264" s="103" t="n">
        <f aca="false">IF(M$1="P",MAX(0,M$2-$C264),IF(M$1="C",MAX(0,$C264-M$2)))</f>
        <v>6.41</v>
      </c>
      <c r="N264" s="103" t="n">
        <f aca="false">IF(N$1="P",MAX(0,N$2-$C264),IF(N$1="C",MAX(0,$C264-N$2)))</f>
        <v>1.41</v>
      </c>
      <c r="O264" s="103" t="n">
        <f aca="false">IF(O$1="P",MAX(0,O$2-$C264),IF(O$1="C",MAX(0,$C264-O$2)))</f>
        <v>0</v>
      </c>
      <c r="P264" s="103" t="n">
        <f aca="false">IF(P$1="P",MAX(0,P$2-$C264),IF(P$1="C",MAX(0,$C264-P$2)))</f>
        <v>0</v>
      </c>
      <c r="Q264" s="103" t="n">
        <f aca="false">IF(Q$1="P",MAX(0,Q$2-$C264),IF(Q$1="C",MAX(0,$C264-Q$2)))</f>
        <v>0</v>
      </c>
      <c r="R264" s="103" t="n">
        <f aca="false">IF(R$1="P",MAX(0,R$2-$C264),IF(R$1="C",MAX(0,$C264-R$2)))</f>
        <v>0</v>
      </c>
      <c r="S264" s="103" t="n">
        <f aca="false">IF(S$1="P",MAX(0,S$2-$C264),IF(S$1="C",MAX(0,$C264-S$2)))</f>
        <v>0</v>
      </c>
      <c r="T264" s="104" t="n">
        <f aca="false">A264</f>
        <v>11</v>
      </c>
      <c r="U264" s="105" t="n">
        <f aca="false">VLOOKUP($B264,Gas!$B$3:$E$2506,2)</f>
        <v>2.23</v>
      </c>
      <c r="V264" s="46" t="n">
        <f aca="false">C264/U264</f>
        <v>11.8430493273543</v>
      </c>
      <c r="W264" s="99"/>
    </row>
    <row r="265" customFormat="false" ht="12.75" hidden="false" customHeight="false" outlineLevel="0" collapsed="false">
      <c r="A265" s="95" t="n">
        <f aca="false">MONTH(B265)+(YEAR(B265)-1998)*12</f>
        <v>11</v>
      </c>
      <c r="B265" s="101" t="n">
        <v>36115</v>
      </c>
      <c r="C265" s="102" t="n">
        <v>26.16</v>
      </c>
      <c r="D265" s="98" t="n">
        <f aca="false">LN(C265/C264)</f>
        <v>-0.00951119972004288</v>
      </c>
      <c r="E265" s="106" t="n">
        <f aca="false">STDEV(D256:D265)*SQRT(trade_day)</f>
        <v>0.695189823282549</v>
      </c>
      <c r="F265" s="97"/>
      <c r="G265" s="103" t="n">
        <f aca="false">IF(G$1="P",MAX(0,G$2-$C265),IF(G$1="C",MAX(0,$C265-G$2)))</f>
        <v>0</v>
      </c>
      <c r="H265" s="103" t="n">
        <f aca="false">IF(H$1="P",MAX(0,H$2-$C265),IF(H$1="C",MAX(0,$C265-H$2)))</f>
        <v>0</v>
      </c>
      <c r="I265" s="103" t="n">
        <f aca="false">IF(I$1="P",MAX(0,I$2-$C265),IF(I$1="C",MAX(0,$C265-I$2)))</f>
        <v>3.84</v>
      </c>
      <c r="J265" s="103" t="n">
        <f aca="false">IF(J$1="P",MAX(0,J$2-$C265),IF(J$1="C",MAX(0,$C265-J$2)))</f>
        <v>8.84</v>
      </c>
      <c r="K265" s="103" t="n">
        <f aca="false">IF(K$1="P",MAX(0,K$2-$C265),IF(K$1="C",MAX(0,$C265-K$2)))</f>
        <v>13.84</v>
      </c>
      <c r="L265" s="103" t="n">
        <f aca="false">IF(L$1="P",MAX(0,L$2-$C265),IF(L$1="C",MAX(0,$C265-L$2)))</f>
        <v>23.84</v>
      </c>
      <c r="M265" s="103" t="n">
        <f aca="false">IF(M$1="P",MAX(0,M$2-$C265),IF(M$1="C",MAX(0,$C265-M$2)))</f>
        <v>6.16</v>
      </c>
      <c r="N265" s="103" t="n">
        <f aca="false">IF(N$1="P",MAX(0,N$2-$C265),IF(N$1="C",MAX(0,$C265-N$2)))</f>
        <v>1.16</v>
      </c>
      <c r="O265" s="103" t="n">
        <f aca="false">IF(O$1="P",MAX(0,O$2-$C265),IF(O$1="C",MAX(0,$C265-O$2)))</f>
        <v>0</v>
      </c>
      <c r="P265" s="103" t="n">
        <f aca="false">IF(P$1="P",MAX(0,P$2-$C265),IF(P$1="C",MAX(0,$C265-P$2)))</f>
        <v>0</v>
      </c>
      <c r="Q265" s="103" t="n">
        <f aca="false">IF(Q$1="P",MAX(0,Q$2-$C265),IF(Q$1="C",MAX(0,$C265-Q$2)))</f>
        <v>0</v>
      </c>
      <c r="R265" s="103" t="n">
        <f aca="false">IF(R$1="P",MAX(0,R$2-$C265),IF(R$1="C",MAX(0,$C265-R$2)))</f>
        <v>0</v>
      </c>
      <c r="S265" s="103" t="n">
        <f aca="false">IF(S$1="P",MAX(0,S$2-$C265),IF(S$1="C",MAX(0,$C265-S$2)))</f>
        <v>0</v>
      </c>
      <c r="T265" s="104" t="n">
        <f aca="false">A265</f>
        <v>11</v>
      </c>
      <c r="U265" s="105" t="n">
        <f aca="false">VLOOKUP($B265,Gas!$B$3:$E$2506,2)</f>
        <v>2.23</v>
      </c>
      <c r="V265" s="46" t="n">
        <f aca="false">C265/U265</f>
        <v>11.7309417040359</v>
      </c>
      <c r="W265" s="99"/>
    </row>
    <row r="266" customFormat="false" ht="12.75" hidden="false" customHeight="false" outlineLevel="0" collapsed="false">
      <c r="A266" s="95" t="n">
        <f aca="false">MONTH(B266)+(YEAR(B266)-1998)*12</f>
        <v>11</v>
      </c>
      <c r="B266" s="101" t="n">
        <v>36116</v>
      </c>
      <c r="C266" s="102" t="n">
        <v>25.21</v>
      </c>
      <c r="D266" s="98" t="n">
        <f aca="false">LN(C266/C265)</f>
        <v>-0.0369907853891695</v>
      </c>
      <c r="E266" s="106" t="n">
        <f aca="false">STDEV(D257:D266)*SQRT(trade_day)</f>
        <v>0.687383838003745</v>
      </c>
      <c r="F266" s="97"/>
      <c r="G266" s="103" t="n">
        <f aca="false">IF(G$1="P",MAX(0,G$2-$C266),IF(G$1="C",MAX(0,$C266-G$2)))</f>
        <v>0</v>
      </c>
      <c r="H266" s="103" t="n">
        <f aca="false">IF(H$1="P",MAX(0,H$2-$C266),IF(H$1="C",MAX(0,$C266-H$2)))</f>
        <v>0</v>
      </c>
      <c r="I266" s="103" t="n">
        <f aca="false">IF(I$1="P",MAX(0,I$2-$C266),IF(I$1="C",MAX(0,$C266-I$2)))</f>
        <v>4.79</v>
      </c>
      <c r="J266" s="103" t="n">
        <f aca="false">IF(J$1="P",MAX(0,J$2-$C266),IF(J$1="C",MAX(0,$C266-J$2)))</f>
        <v>9.79</v>
      </c>
      <c r="K266" s="103" t="n">
        <f aca="false">IF(K$1="P",MAX(0,K$2-$C266),IF(K$1="C",MAX(0,$C266-K$2)))</f>
        <v>14.79</v>
      </c>
      <c r="L266" s="103" t="n">
        <f aca="false">IF(L$1="P",MAX(0,L$2-$C266),IF(L$1="C",MAX(0,$C266-L$2)))</f>
        <v>24.79</v>
      </c>
      <c r="M266" s="103" t="n">
        <f aca="false">IF(M$1="P",MAX(0,M$2-$C266),IF(M$1="C",MAX(0,$C266-M$2)))</f>
        <v>5.21</v>
      </c>
      <c r="N266" s="103" t="n">
        <f aca="false">IF(N$1="P",MAX(0,N$2-$C266),IF(N$1="C",MAX(0,$C266-N$2)))</f>
        <v>0.210000000000001</v>
      </c>
      <c r="O266" s="103" t="n">
        <f aca="false">IF(O$1="P",MAX(0,O$2-$C266),IF(O$1="C",MAX(0,$C266-O$2)))</f>
        <v>0</v>
      </c>
      <c r="P266" s="103" t="n">
        <f aca="false">IF(P$1="P",MAX(0,P$2-$C266),IF(P$1="C",MAX(0,$C266-P$2)))</f>
        <v>0</v>
      </c>
      <c r="Q266" s="103" t="n">
        <f aca="false">IF(Q$1="P",MAX(0,Q$2-$C266),IF(Q$1="C",MAX(0,$C266-Q$2)))</f>
        <v>0</v>
      </c>
      <c r="R266" s="103" t="n">
        <f aca="false">IF(R$1="P",MAX(0,R$2-$C266),IF(R$1="C",MAX(0,$C266-R$2)))</f>
        <v>0</v>
      </c>
      <c r="S266" s="103" t="n">
        <f aca="false">IF(S$1="P",MAX(0,S$2-$C266),IF(S$1="C",MAX(0,$C266-S$2)))</f>
        <v>0</v>
      </c>
      <c r="T266" s="104" t="n">
        <f aca="false">A266</f>
        <v>11</v>
      </c>
      <c r="U266" s="105" t="n">
        <f aca="false">VLOOKUP($B266,Gas!$B$3:$E$2506,2)</f>
        <v>2.195</v>
      </c>
      <c r="V266" s="46" t="n">
        <f aca="false">C266/U266</f>
        <v>11.4851936218679</v>
      </c>
      <c r="W266" s="99"/>
    </row>
    <row r="267" customFormat="false" ht="12.75" hidden="false" customHeight="false" outlineLevel="0" collapsed="false">
      <c r="A267" s="95" t="n">
        <f aca="false">MONTH(B267)+(YEAR(B267)-1998)*12</f>
        <v>11</v>
      </c>
      <c r="B267" s="101" t="n">
        <v>36117</v>
      </c>
      <c r="C267" s="102" t="n">
        <v>25.27</v>
      </c>
      <c r="D267" s="98" t="n">
        <f aca="false">LN(C267/C266)</f>
        <v>0.00237718020027442</v>
      </c>
      <c r="E267" s="106" t="n">
        <f aca="false">STDEV(D258:D267)*SQRT(trade_day)</f>
        <v>0.686528655717162</v>
      </c>
      <c r="F267" s="97"/>
      <c r="G267" s="103" t="n">
        <f aca="false">IF(G$1="P",MAX(0,G$2-$C267),IF(G$1="C",MAX(0,$C267-G$2)))</f>
        <v>0</v>
      </c>
      <c r="H267" s="103" t="n">
        <f aca="false">IF(H$1="P",MAX(0,H$2-$C267),IF(H$1="C",MAX(0,$C267-H$2)))</f>
        <v>0</v>
      </c>
      <c r="I267" s="103" t="n">
        <f aca="false">IF(I$1="P",MAX(0,I$2-$C267),IF(I$1="C",MAX(0,$C267-I$2)))</f>
        <v>4.73</v>
      </c>
      <c r="J267" s="103" t="n">
        <f aca="false">IF(J$1="P",MAX(0,J$2-$C267),IF(J$1="C",MAX(0,$C267-J$2)))</f>
        <v>9.73</v>
      </c>
      <c r="K267" s="103" t="n">
        <f aca="false">IF(K$1="P",MAX(0,K$2-$C267),IF(K$1="C",MAX(0,$C267-K$2)))</f>
        <v>14.73</v>
      </c>
      <c r="L267" s="103" t="n">
        <f aca="false">IF(L$1="P",MAX(0,L$2-$C267),IF(L$1="C",MAX(0,$C267-L$2)))</f>
        <v>24.73</v>
      </c>
      <c r="M267" s="103" t="n">
        <f aca="false">IF(M$1="P",MAX(0,M$2-$C267),IF(M$1="C",MAX(0,$C267-M$2)))</f>
        <v>5.27</v>
      </c>
      <c r="N267" s="103" t="n">
        <f aca="false">IF(N$1="P",MAX(0,N$2-$C267),IF(N$1="C",MAX(0,$C267-N$2)))</f>
        <v>0.27</v>
      </c>
      <c r="O267" s="103" t="n">
        <f aca="false">IF(O$1="P",MAX(0,O$2-$C267),IF(O$1="C",MAX(0,$C267-O$2)))</f>
        <v>0</v>
      </c>
      <c r="P267" s="103" t="n">
        <f aca="false">IF(P$1="P",MAX(0,P$2-$C267),IF(P$1="C",MAX(0,$C267-P$2)))</f>
        <v>0</v>
      </c>
      <c r="Q267" s="103" t="n">
        <f aca="false">IF(Q$1="P",MAX(0,Q$2-$C267),IF(Q$1="C",MAX(0,$C267-Q$2)))</f>
        <v>0</v>
      </c>
      <c r="R267" s="103" t="n">
        <f aca="false">IF(R$1="P",MAX(0,R$2-$C267),IF(R$1="C",MAX(0,$C267-R$2)))</f>
        <v>0</v>
      </c>
      <c r="S267" s="103" t="n">
        <f aca="false">IF(S$1="P",MAX(0,S$2-$C267),IF(S$1="C",MAX(0,$C267-S$2)))</f>
        <v>0</v>
      </c>
      <c r="T267" s="104" t="n">
        <f aca="false">A267</f>
        <v>11</v>
      </c>
      <c r="U267" s="105" t="n">
        <f aca="false">VLOOKUP($B267,Gas!$B$3:$E$2506,2)</f>
        <v>2.125</v>
      </c>
      <c r="V267" s="46" t="n">
        <f aca="false">C267/U267</f>
        <v>11.8917647058824</v>
      </c>
      <c r="W267" s="99" t="n">
        <f aca="false">VLOOKUP($B267,Gas!$B$3:$E$2506,4)</f>
        <v>0.395233153652107</v>
      </c>
    </row>
    <row r="268" customFormat="false" ht="12.75" hidden="false" customHeight="false" outlineLevel="0" collapsed="false">
      <c r="A268" s="95" t="n">
        <f aca="false">MONTH(B268)+(YEAR(B268)-1998)*12</f>
        <v>11</v>
      </c>
      <c r="B268" s="101" t="n">
        <v>36118</v>
      </c>
      <c r="C268" s="102" t="n">
        <v>25.55</v>
      </c>
      <c r="D268" s="98" t="n">
        <f aca="false">LN(C268/C267)</f>
        <v>0.0110193952496107</v>
      </c>
      <c r="E268" s="106" t="n">
        <f aca="false">STDEV(D259:D268)*SQRT(trade_day)</f>
        <v>0.6783794469794</v>
      </c>
      <c r="F268" s="97"/>
      <c r="G268" s="103" t="n">
        <f aca="false">IF(G$1="P",MAX(0,G$2-$C268),IF(G$1="C",MAX(0,$C268-G$2)))</f>
        <v>0</v>
      </c>
      <c r="H268" s="103" t="n">
        <f aca="false">IF(H$1="P",MAX(0,H$2-$C268),IF(H$1="C",MAX(0,$C268-H$2)))</f>
        <v>0</v>
      </c>
      <c r="I268" s="103" t="n">
        <f aca="false">IF(I$1="P",MAX(0,I$2-$C268),IF(I$1="C",MAX(0,$C268-I$2)))</f>
        <v>4.45</v>
      </c>
      <c r="J268" s="103" t="n">
        <f aca="false">IF(J$1="P",MAX(0,J$2-$C268),IF(J$1="C",MAX(0,$C268-J$2)))</f>
        <v>9.45</v>
      </c>
      <c r="K268" s="103" t="n">
        <f aca="false">IF(K$1="P",MAX(0,K$2-$C268),IF(K$1="C",MAX(0,$C268-K$2)))</f>
        <v>14.45</v>
      </c>
      <c r="L268" s="103" t="n">
        <f aca="false">IF(L$1="P",MAX(0,L$2-$C268),IF(L$1="C",MAX(0,$C268-L$2)))</f>
        <v>24.45</v>
      </c>
      <c r="M268" s="103" t="n">
        <f aca="false">IF(M$1="P",MAX(0,M$2-$C268),IF(M$1="C",MAX(0,$C268-M$2)))</f>
        <v>5.55</v>
      </c>
      <c r="N268" s="103" t="n">
        <f aca="false">IF(N$1="P",MAX(0,N$2-$C268),IF(N$1="C",MAX(0,$C268-N$2)))</f>
        <v>0.550000000000001</v>
      </c>
      <c r="O268" s="103" t="n">
        <f aca="false">IF(O$1="P",MAX(0,O$2-$C268),IF(O$1="C",MAX(0,$C268-O$2)))</f>
        <v>0</v>
      </c>
      <c r="P268" s="103" t="n">
        <f aca="false">IF(P$1="P",MAX(0,P$2-$C268),IF(P$1="C",MAX(0,$C268-P$2)))</f>
        <v>0</v>
      </c>
      <c r="Q268" s="103" t="n">
        <f aca="false">IF(Q$1="P",MAX(0,Q$2-$C268),IF(Q$1="C",MAX(0,$C268-Q$2)))</f>
        <v>0</v>
      </c>
      <c r="R268" s="103" t="n">
        <f aca="false">IF(R$1="P",MAX(0,R$2-$C268),IF(R$1="C",MAX(0,$C268-R$2)))</f>
        <v>0</v>
      </c>
      <c r="S268" s="103" t="n">
        <f aca="false">IF(S$1="P",MAX(0,S$2-$C268),IF(S$1="C",MAX(0,$C268-S$2)))</f>
        <v>0</v>
      </c>
      <c r="T268" s="104" t="n">
        <f aca="false">A268</f>
        <v>11</v>
      </c>
      <c r="U268" s="105" t="n">
        <f aca="false">VLOOKUP($B268,Gas!$B$3:$E$2506,2)</f>
        <v>2.1</v>
      </c>
      <c r="V268" s="46" t="n">
        <f aca="false">C268/U268</f>
        <v>12.1666666666667</v>
      </c>
      <c r="W268" s="99" t="n">
        <f aca="false">VLOOKUP($B268,Gas!$B$3:$E$2506,4)</f>
        <v>0.39475886362262</v>
      </c>
    </row>
    <row r="269" customFormat="false" ht="12.75" hidden="false" customHeight="false" outlineLevel="0" collapsed="false">
      <c r="A269" s="95" t="n">
        <f aca="false">MONTH(B269)+(YEAR(B269)-1998)*12</f>
        <v>11</v>
      </c>
      <c r="B269" s="101" t="n">
        <v>36119</v>
      </c>
      <c r="C269" s="102" t="n">
        <v>24.57</v>
      </c>
      <c r="D269" s="98" t="n">
        <f aca="false">LN(C269/C268)</f>
        <v>-0.0391111301166258</v>
      </c>
      <c r="E269" s="106" t="n">
        <f aca="false">STDEV(D260:D269)*SQRT(trade_day)</f>
        <v>0.716805298040511</v>
      </c>
      <c r="F269" s="99"/>
      <c r="G269" s="103" t="n">
        <f aca="false">IF(G$1="P",MAX(0,G$2-$C269),IF(G$1="C",MAX(0,$C269-G$2)))</f>
        <v>0</v>
      </c>
      <c r="H269" s="103" t="n">
        <f aca="false">IF(H$1="P",MAX(0,H$2-$C269),IF(H$1="C",MAX(0,$C269-H$2)))</f>
        <v>0.43</v>
      </c>
      <c r="I269" s="103" t="n">
        <f aca="false">IF(I$1="P",MAX(0,I$2-$C269),IF(I$1="C",MAX(0,$C269-I$2)))</f>
        <v>5.43</v>
      </c>
      <c r="J269" s="103" t="n">
        <f aca="false">IF(J$1="P",MAX(0,J$2-$C269),IF(J$1="C",MAX(0,$C269-J$2)))</f>
        <v>10.43</v>
      </c>
      <c r="K269" s="103" t="n">
        <f aca="false">IF(K$1="P",MAX(0,K$2-$C269),IF(K$1="C",MAX(0,$C269-K$2)))</f>
        <v>15.43</v>
      </c>
      <c r="L269" s="103" t="n">
        <f aca="false">IF(L$1="P",MAX(0,L$2-$C269),IF(L$1="C",MAX(0,$C269-L$2)))</f>
        <v>25.43</v>
      </c>
      <c r="M269" s="103" t="n">
        <f aca="false">IF(M$1="P",MAX(0,M$2-$C269),IF(M$1="C",MAX(0,$C269-M$2)))</f>
        <v>4.57</v>
      </c>
      <c r="N269" s="103" t="n">
        <f aca="false">IF(N$1="P",MAX(0,N$2-$C269),IF(N$1="C",MAX(0,$C269-N$2)))</f>
        <v>0</v>
      </c>
      <c r="O269" s="103" t="n">
        <f aca="false">IF(O$1="P",MAX(0,O$2-$C269),IF(O$1="C",MAX(0,$C269-O$2)))</f>
        <v>0</v>
      </c>
      <c r="P269" s="103" t="n">
        <f aca="false">IF(P$1="P",MAX(0,P$2-$C269),IF(P$1="C",MAX(0,$C269-P$2)))</f>
        <v>0</v>
      </c>
      <c r="Q269" s="103" t="n">
        <f aca="false">IF(Q$1="P",MAX(0,Q$2-$C269),IF(Q$1="C",MAX(0,$C269-Q$2)))</f>
        <v>0</v>
      </c>
      <c r="R269" s="103" t="n">
        <f aca="false">IF(R$1="P",MAX(0,R$2-$C269),IF(R$1="C",MAX(0,$C269-R$2)))</f>
        <v>0</v>
      </c>
      <c r="S269" s="103" t="n">
        <f aca="false">IF(S$1="P",MAX(0,S$2-$C269),IF(S$1="C",MAX(0,$C269-S$2)))</f>
        <v>0</v>
      </c>
      <c r="T269" s="104" t="n">
        <f aca="false">A269</f>
        <v>11</v>
      </c>
      <c r="U269" s="105" t="n">
        <f aca="false">VLOOKUP($B269,Gas!$B$3:$E$2506,2)</f>
        <v>2.115</v>
      </c>
      <c r="V269" s="46" t="n">
        <f aca="false">C269/U269</f>
        <v>11.6170212765957</v>
      </c>
      <c r="W269" s="99" t="n">
        <f aca="false">VLOOKUP($B269,Gas!$B$3:$E$2506,4)</f>
        <v>0.392085970674012</v>
      </c>
    </row>
    <row r="270" customFormat="false" ht="12.75" hidden="false" customHeight="false" outlineLevel="0" collapsed="false">
      <c r="A270" s="95" t="n">
        <f aca="false">MONTH(B270)+(YEAR(B270)-1998)*12</f>
        <v>11</v>
      </c>
      <c r="B270" s="101" t="n">
        <v>36122</v>
      </c>
      <c r="C270" s="102" t="n">
        <v>23.77</v>
      </c>
      <c r="D270" s="98" t="n">
        <f aca="false">LN(C270/C269)</f>
        <v>-0.0331019051609852</v>
      </c>
      <c r="E270" s="106" t="n">
        <f aca="false">STDEV(D261:D270)*SQRT(trade_day)</f>
        <v>0.738523665434408</v>
      </c>
      <c r="F270" s="99"/>
      <c r="G270" s="103" t="n">
        <f aca="false">IF(G$1="P",MAX(0,G$2-$C270),IF(G$1="C",MAX(0,$C270-G$2)))</f>
        <v>0</v>
      </c>
      <c r="H270" s="103" t="n">
        <f aca="false">IF(H$1="P",MAX(0,H$2-$C270),IF(H$1="C",MAX(0,$C270-H$2)))</f>
        <v>1.23</v>
      </c>
      <c r="I270" s="103" t="n">
        <f aca="false">IF(I$1="P",MAX(0,I$2-$C270),IF(I$1="C",MAX(0,$C270-I$2)))</f>
        <v>6.23</v>
      </c>
      <c r="J270" s="103" t="n">
        <f aca="false">IF(J$1="P",MAX(0,J$2-$C270),IF(J$1="C",MAX(0,$C270-J$2)))</f>
        <v>11.23</v>
      </c>
      <c r="K270" s="103" t="n">
        <f aca="false">IF(K$1="P",MAX(0,K$2-$C270),IF(K$1="C",MAX(0,$C270-K$2)))</f>
        <v>16.23</v>
      </c>
      <c r="L270" s="103" t="n">
        <f aca="false">IF(L$1="P",MAX(0,L$2-$C270),IF(L$1="C",MAX(0,$C270-L$2)))</f>
        <v>26.23</v>
      </c>
      <c r="M270" s="103" t="n">
        <f aca="false">IF(M$1="P",MAX(0,M$2-$C270),IF(M$1="C",MAX(0,$C270-M$2)))</f>
        <v>3.77</v>
      </c>
      <c r="N270" s="103" t="n">
        <f aca="false">IF(N$1="P",MAX(0,N$2-$C270),IF(N$1="C",MAX(0,$C270-N$2)))</f>
        <v>0</v>
      </c>
      <c r="O270" s="103" t="n">
        <f aca="false">IF(O$1="P",MAX(0,O$2-$C270),IF(O$1="C",MAX(0,$C270-O$2)))</f>
        <v>0</v>
      </c>
      <c r="P270" s="103" t="n">
        <f aca="false">IF(P$1="P",MAX(0,P$2-$C270),IF(P$1="C",MAX(0,$C270-P$2)))</f>
        <v>0</v>
      </c>
      <c r="Q270" s="103" t="n">
        <f aca="false">IF(Q$1="P",MAX(0,Q$2-$C270),IF(Q$1="C",MAX(0,$C270-Q$2)))</f>
        <v>0</v>
      </c>
      <c r="R270" s="103" t="n">
        <f aca="false">IF(R$1="P",MAX(0,R$2-$C270),IF(R$1="C",MAX(0,$C270-R$2)))</f>
        <v>0</v>
      </c>
      <c r="S270" s="103" t="n">
        <f aca="false">IF(S$1="P",MAX(0,S$2-$C270),IF(S$1="C",MAX(0,$C270-S$2)))</f>
        <v>0</v>
      </c>
      <c r="T270" s="104" t="n">
        <f aca="false">A270</f>
        <v>11</v>
      </c>
      <c r="U270" s="105" t="n">
        <f aca="false">VLOOKUP($B270,Gas!$B$3:$E$2506,2)</f>
        <v>2.095</v>
      </c>
      <c r="V270" s="46" t="n">
        <f aca="false">C270/U270</f>
        <v>11.346062052506</v>
      </c>
      <c r="W270" s="99" t="n">
        <f aca="false">VLOOKUP($B270,Gas!$B$3:$E$2506,4)</f>
        <v>0.219840307051455</v>
      </c>
    </row>
    <row r="271" customFormat="false" ht="12.75" hidden="false" customHeight="false" outlineLevel="0" collapsed="false">
      <c r="A271" s="95" t="n">
        <f aca="false">MONTH(B271)+(YEAR(B271)-1998)*12</f>
        <v>11</v>
      </c>
      <c r="B271" s="101" t="n">
        <v>36123</v>
      </c>
      <c r="C271" s="102" t="n">
        <v>23.2</v>
      </c>
      <c r="D271" s="98" t="n">
        <f aca="false">LN(C271/C270)</f>
        <v>-0.0242720026998383</v>
      </c>
      <c r="E271" s="106" t="n">
        <f aca="false">STDEV(D262:D271)*SQRT(trade_day)</f>
        <v>0.736807374018143</v>
      </c>
      <c r="F271" s="99"/>
      <c r="G271" s="103" t="n">
        <f aca="false">IF(G$1="P",MAX(0,G$2-$C271),IF(G$1="C",MAX(0,$C271-G$2)))</f>
        <v>0</v>
      </c>
      <c r="H271" s="103" t="n">
        <f aca="false">IF(H$1="P",MAX(0,H$2-$C271),IF(H$1="C",MAX(0,$C271-H$2)))</f>
        <v>1.8</v>
      </c>
      <c r="I271" s="103" t="n">
        <f aca="false">IF(I$1="P",MAX(0,I$2-$C271),IF(I$1="C",MAX(0,$C271-I$2)))</f>
        <v>6.8</v>
      </c>
      <c r="J271" s="103" t="n">
        <f aca="false">IF(J$1="P",MAX(0,J$2-$C271),IF(J$1="C",MAX(0,$C271-J$2)))</f>
        <v>11.8</v>
      </c>
      <c r="K271" s="103" t="n">
        <f aca="false">IF(K$1="P",MAX(0,K$2-$C271),IF(K$1="C",MAX(0,$C271-K$2)))</f>
        <v>16.8</v>
      </c>
      <c r="L271" s="103" t="n">
        <f aca="false">IF(L$1="P",MAX(0,L$2-$C271),IF(L$1="C",MAX(0,$C271-L$2)))</f>
        <v>26.8</v>
      </c>
      <c r="M271" s="103" t="n">
        <f aca="false">IF(M$1="P",MAX(0,M$2-$C271),IF(M$1="C",MAX(0,$C271-M$2)))</f>
        <v>3.2</v>
      </c>
      <c r="N271" s="103" t="n">
        <f aca="false">IF(N$1="P",MAX(0,N$2-$C271),IF(N$1="C",MAX(0,$C271-N$2)))</f>
        <v>0</v>
      </c>
      <c r="O271" s="103" t="n">
        <f aca="false">IF(O$1="P",MAX(0,O$2-$C271),IF(O$1="C",MAX(0,$C271-O$2)))</f>
        <v>0</v>
      </c>
      <c r="P271" s="103" t="n">
        <f aca="false">IF(P$1="P",MAX(0,P$2-$C271),IF(P$1="C",MAX(0,$C271-P$2)))</f>
        <v>0</v>
      </c>
      <c r="Q271" s="103" t="n">
        <f aca="false">IF(Q$1="P",MAX(0,Q$2-$C271),IF(Q$1="C",MAX(0,$C271-Q$2)))</f>
        <v>0</v>
      </c>
      <c r="R271" s="103" t="n">
        <f aca="false">IF(R$1="P",MAX(0,R$2-$C271),IF(R$1="C",MAX(0,$C271-R$2)))</f>
        <v>0</v>
      </c>
      <c r="S271" s="103" t="n">
        <f aca="false">IF(S$1="P",MAX(0,S$2-$C271),IF(S$1="C",MAX(0,$C271-S$2)))</f>
        <v>0</v>
      </c>
      <c r="T271" s="104" t="n">
        <f aca="false">A271</f>
        <v>11</v>
      </c>
      <c r="U271" s="105" t="n">
        <f aca="false">VLOOKUP($B271,Gas!$B$3:$E$2506,2)</f>
        <v>2.035</v>
      </c>
      <c r="V271" s="46" t="n">
        <f aca="false">C271/U271</f>
        <v>11.4004914004914</v>
      </c>
      <c r="W271" s="99" t="n">
        <f aca="false">VLOOKUP($B271,Gas!$B$3:$E$2506,4)</f>
        <v>0.253831041129692</v>
      </c>
    </row>
    <row r="272" customFormat="false" ht="12.75" hidden="false" customHeight="false" outlineLevel="0" collapsed="false">
      <c r="A272" s="95" t="n">
        <f aca="false">MONTH(B272)+(YEAR(B272)-1998)*12</f>
        <v>11</v>
      </c>
      <c r="B272" s="101" t="n">
        <v>36124</v>
      </c>
      <c r="C272" s="102" t="n">
        <v>22.07</v>
      </c>
      <c r="D272" s="98" t="n">
        <f aca="false">LN(C272/C271)</f>
        <v>-0.0499330584036192</v>
      </c>
      <c r="E272" s="106" t="n">
        <f aca="false">STDEV(D263:D272)*SQRT(trade_day)</f>
        <v>0.776726101178643</v>
      </c>
      <c r="F272" s="99"/>
      <c r="G272" s="103" t="n">
        <f aca="false">IF(G$1="P",MAX(0,G$2-$C272),IF(G$1="C",MAX(0,$C272-G$2)))</f>
        <v>0</v>
      </c>
      <c r="H272" s="103" t="n">
        <f aca="false">IF(H$1="P",MAX(0,H$2-$C272),IF(H$1="C",MAX(0,$C272-H$2)))</f>
        <v>2.93</v>
      </c>
      <c r="I272" s="103" t="n">
        <f aca="false">IF(I$1="P",MAX(0,I$2-$C272),IF(I$1="C",MAX(0,$C272-I$2)))</f>
        <v>7.93</v>
      </c>
      <c r="J272" s="103" t="n">
        <f aca="false">IF(J$1="P",MAX(0,J$2-$C272),IF(J$1="C",MAX(0,$C272-J$2)))</f>
        <v>12.93</v>
      </c>
      <c r="K272" s="103" t="n">
        <f aca="false">IF(K$1="P",MAX(0,K$2-$C272),IF(K$1="C",MAX(0,$C272-K$2)))</f>
        <v>17.93</v>
      </c>
      <c r="L272" s="103" t="n">
        <f aca="false">IF(L$1="P",MAX(0,L$2-$C272),IF(L$1="C",MAX(0,$C272-L$2)))</f>
        <v>27.93</v>
      </c>
      <c r="M272" s="103" t="n">
        <f aca="false">IF(M$1="P",MAX(0,M$2-$C272),IF(M$1="C",MAX(0,$C272-M$2)))</f>
        <v>2.07</v>
      </c>
      <c r="N272" s="103" t="n">
        <f aca="false">IF(N$1="P",MAX(0,N$2-$C272),IF(N$1="C",MAX(0,$C272-N$2)))</f>
        <v>0</v>
      </c>
      <c r="O272" s="103" t="n">
        <f aca="false">IF(O$1="P",MAX(0,O$2-$C272),IF(O$1="C",MAX(0,$C272-O$2)))</f>
        <v>0</v>
      </c>
      <c r="P272" s="103" t="n">
        <f aca="false">IF(P$1="P",MAX(0,P$2-$C272),IF(P$1="C",MAX(0,$C272-P$2)))</f>
        <v>0</v>
      </c>
      <c r="Q272" s="103" t="n">
        <f aca="false">IF(Q$1="P",MAX(0,Q$2-$C272),IF(Q$1="C",MAX(0,$C272-Q$2)))</f>
        <v>0</v>
      </c>
      <c r="R272" s="103" t="n">
        <f aca="false">IF(R$1="P",MAX(0,R$2-$C272),IF(R$1="C",MAX(0,$C272-R$2)))</f>
        <v>0</v>
      </c>
      <c r="S272" s="103" t="n">
        <f aca="false">IF(S$1="P",MAX(0,S$2-$C272),IF(S$1="C",MAX(0,$C272-S$2)))</f>
        <v>0</v>
      </c>
      <c r="T272" s="104" t="n">
        <f aca="false">A272</f>
        <v>11</v>
      </c>
      <c r="U272" s="105" t="n">
        <f aca="false">VLOOKUP($B272,Gas!$B$3:$E$2506,2)</f>
        <v>2.015</v>
      </c>
      <c r="V272" s="46" t="n">
        <f aca="false">C272/U272</f>
        <v>10.9528535980149</v>
      </c>
      <c r="W272" s="99" t="n">
        <f aca="false">VLOOKUP($B272,Gas!$B$3:$E$2506,4)</f>
        <v>0.2462927637724</v>
      </c>
    </row>
    <row r="273" customFormat="false" ht="12.75" hidden="false" customHeight="false" outlineLevel="0" collapsed="false">
      <c r="A273" s="95" t="n">
        <f aca="false">MONTH(B273)+(YEAR(B273)-1998)*12</f>
        <v>11</v>
      </c>
      <c r="B273" s="101" t="n">
        <v>36129</v>
      </c>
      <c r="C273" s="102" t="n">
        <v>20.62</v>
      </c>
      <c r="D273" s="98" t="n">
        <f aca="false">LN(C273/C272)</f>
        <v>-0.0679577416798312</v>
      </c>
      <c r="E273" s="106" t="n">
        <f aca="false">STDEV(D264:D273)*SQRT(trade_day)</f>
        <v>0.834489788381944</v>
      </c>
      <c r="F273" s="99"/>
      <c r="G273" s="103" t="n">
        <f aca="false">IF(G$1="P",MAX(0,G$2-$C273),IF(G$1="C",MAX(0,$C273-G$2)))</f>
        <v>0</v>
      </c>
      <c r="H273" s="103" t="n">
        <f aca="false">IF(H$1="P",MAX(0,H$2-$C273),IF(H$1="C",MAX(0,$C273-H$2)))</f>
        <v>4.38</v>
      </c>
      <c r="I273" s="103" t="n">
        <f aca="false">IF(I$1="P",MAX(0,I$2-$C273),IF(I$1="C",MAX(0,$C273-I$2)))</f>
        <v>9.38</v>
      </c>
      <c r="J273" s="103" t="n">
        <f aca="false">IF(J$1="P",MAX(0,J$2-$C273),IF(J$1="C",MAX(0,$C273-J$2)))</f>
        <v>14.38</v>
      </c>
      <c r="K273" s="103" t="n">
        <f aca="false">IF(K$1="P",MAX(0,K$2-$C273),IF(K$1="C",MAX(0,$C273-K$2)))</f>
        <v>19.38</v>
      </c>
      <c r="L273" s="103" t="n">
        <f aca="false">IF(L$1="P",MAX(0,L$2-$C273),IF(L$1="C",MAX(0,$C273-L$2)))</f>
        <v>29.38</v>
      </c>
      <c r="M273" s="103" t="n">
        <f aca="false">IF(M$1="P",MAX(0,M$2-$C273),IF(M$1="C",MAX(0,$C273-M$2)))</f>
        <v>0.620000000000001</v>
      </c>
      <c r="N273" s="103" t="n">
        <f aca="false">IF(N$1="P",MAX(0,N$2-$C273),IF(N$1="C",MAX(0,$C273-N$2)))</f>
        <v>0</v>
      </c>
      <c r="O273" s="103" t="n">
        <f aca="false">IF(O$1="P",MAX(0,O$2-$C273),IF(O$1="C",MAX(0,$C273-O$2)))</f>
        <v>0</v>
      </c>
      <c r="P273" s="103" t="n">
        <f aca="false">IF(P$1="P",MAX(0,P$2-$C273),IF(P$1="C",MAX(0,$C273-P$2)))</f>
        <v>0</v>
      </c>
      <c r="Q273" s="103" t="n">
        <f aca="false">IF(Q$1="P",MAX(0,Q$2-$C273),IF(Q$1="C",MAX(0,$C273-Q$2)))</f>
        <v>0</v>
      </c>
      <c r="R273" s="103" t="n">
        <f aca="false">IF(R$1="P",MAX(0,R$2-$C273),IF(R$1="C",MAX(0,$C273-R$2)))</f>
        <v>0</v>
      </c>
      <c r="S273" s="103" t="n">
        <f aca="false">IF(S$1="P",MAX(0,S$2-$C273),IF(S$1="C",MAX(0,$C273-S$2)))</f>
        <v>0</v>
      </c>
      <c r="T273" s="104" t="n">
        <f aca="false">A273</f>
        <v>11</v>
      </c>
      <c r="U273" s="105" t="n">
        <f aca="false">VLOOKUP($B273,Gas!$B$3:$E$2506,2)</f>
        <v>1.87</v>
      </c>
      <c r="V273" s="46" t="n">
        <f aca="false">C273/U273</f>
        <v>11.0267379679144</v>
      </c>
      <c r="W273" s="99" t="n">
        <f aca="false">VLOOKUP($B273,Gas!$B$3:$E$2506,4)</f>
        <v>0.45450503191748</v>
      </c>
    </row>
    <row r="274" customFormat="false" ht="12.75" hidden="false" customHeight="false" outlineLevel="0" collapsed="false">
      <c r="A274" s="95" t="n">
        <f aca="false">MONTH(B274)+(YEAR(B274)-1998)*12</f>
        <v>12</v>
      </c>
      <c r="B274" s="101" t="n">
        <v>36130</v>
      </c>
      <c r="C274" s="102" t="n">
        <v>17.75</v>
      </c>
      <c r="D274" s="98" t="n">
        <f aca="false">LN(C274/C273)</f>
        <v>-0.149875962667389</v>
      </c>
      <c r="E274" s="106" t="n">
        <f aca="false">STDEV(D265:D274)*SQRT(trade_day)</f>
        <v>0.7185150546841</v>
      </c>
      <c r="F274" s="99"/>
      <c r="G274" s="103" t="n">
        <f aca="false">IF(G$1="P",MAX(0,G$2-$C274),IF(G$1="C",MAX(0,$C274-G$2)))</f>
        <v>2.25</v>
      </c>
      <c r="H274" s="103" t="n">
        <f aca="false">IF(H$1="P",MAX(0,H$2-$C274),IF(H$1="C",MAX(0,$C274-H$2)))</f>
        <v>7.25</v>
      </c>
      <c r="I274" s="103" t="n">
        <f aca="false">IF(I$1="P",MAX(0,I$2-$C274),IF(I$1="C",MAX(0,$C274-I$2)))</f>
        <v>12.25</v>
      </c>
      <c r="J274" s="103" t="n">
        <f aca="false">IF(J$1="P",MAX(0,J$2-$C274),IF(J$1="C",MAX(0,$C274-J$2)))</f>
        <v>17.25</v>
      </c>
      <c r="K274" s="103" t="n">
        <f aca="false">IF(K$1="P",MAX(0,K$2-$C274),IF(K$1="C",MAX(0,$C274-K$2)))</f>
        <v>22.25</v>
      </c>
      <c r="L274" s="103" t="n">
        <f aca="false">IF(L$1="P",MAX(0,L$2-$C274),IF(L$1="C",MAX(0,$C274-L$2)))</f>
        <v>32.25</v>
      </c>
      <c r="M274" s="103" t="n">
        <f aca="false">IF(M$1="P",MAX(0,M$2-$C274),IF(M$1="C",MAX(0,$C274-M$2)))</f>
        <v>0</v>
      </c>
      <c r="N274" s="103" t="n">
        <f aca="false">IF(N$1="P",MAX(0,N$2-$C274),IF(N$1="C",MAX(0,$C274-N$2)))</f>
        <v>0</v>
      </c>
      <c r="O274" s="103" t="n">
        <f aca="false">IF(O$1="P",MAX(0,O$2-$C274),IF(O$1="C",MAX(0,$C274-O$2)))</f>
        <v>0</v>
      </c>
      <c r="P274" s="103" t="n">
        <f aca="false">IF(P$1="P",MAX(0,P$2-$C274),IF(P$1="C",MAX(0,$C274-P$2)))</f>
        <v>0</v>
      </c>
      <c r="Q274" s="103" t="n">
        <f aca="false">IF(Q$1="P",MAX(0,Q$2-$C274),IF(Q$1="C",MAX(0,$C274-Q$2)))</f>
        <v>0</v>
      </c>
      <c r="R274" s="103" t="n">
        <f aca="false">IF(R$1="P",MAX(0,R$2-$C274),IF(R$1="C",MAX(0,$C274-R$2)))</f>
        <v>0</v>
      </c>
      <c r="S274" s="103" t="n">
        <f aca="false">IF(S$1="P",MAX(0,S$2-$C274),IF(S$1="C",MAX(0,$C274-S$2)))</f>
        <v>0</v>
      </c>
      <c r="T274" s="104" t="n">
        <f aca="false">A274</f>
        <v>12</v>
      </c>
      <c r="U274" s="105" t="n">
        <f aca="false">VLOOKUP($B274,Gas!$B$3:$E$2506,2)</f>
        <v>1.645</v>
      </c>
      <c r="V274" s="46" t="n">
        <f aca="false">C274/U274</f>
        <v>10.790273556231</v>
      </c>
      <c r="W274" s="99" t="n">
        <f aca="false">VLOOKUP($B274,Gas!$B$3:$E$2506,4)</f>
        <v>0.832924599329228</v>
      </c>
    </row>
    <row r="275" customFormat="false" ht="12.75" hidden="false" customHeight="false" outlineLevel="0" collapsed="false">
      <c r="A275" s="95" t="n">
        <f aca="false">MONTH(B275)+(YEAR(B275)-1998)*12</f>
        <v>12</v>
      </c>
      <c r="B275" s="101" t="n">
        <v>36131</v>
      </c>
      <c r="C275" s="102" t="n">
        <v>17.79</v>
      </c>
      <c r="D275" s="98" t="n">
        <f aca="false">LN(C275/C274)</f>
        <v>0.00225098575631888</v>
      </c>
      <c r="E275" s="106" t="n">
        <f aca="false">STDEV(D266:D275)*SQRT(trade_day)</f>
        <v>0.734488234058044</v>
      </c>
      <c r="F275" s="99"/>
      <c r="G275" s="103" t="n">
        <f aca="false">IF(G$1="P",MAX(0,G$2-$C275),IF(G$1="C",MAX(0,$C275-G$2)))</f>
        <v>2.21</v>
      </c>
      <c r="H275" s="103" t="n">
        <f aca="false">IF(H$1="P",MAX(0,H$2-$C275),IF(H$1="C",MAX(0,$C275-H$2)))</f>
        <v>7.21</v>
      </c>
      <c r="I275" s="103" t="n">
        <f aca="false">IF(I$1="P",MAX(0,I$2-$C275),IF(I$1="C",MAX(0,$C275-I$2)))</f>
        <v>12.21</v>
      </c>
      <c r="J275" s="103" t="n">
        <f aca="false">IF(J$1="P",MAX(0,J$2-$C275),IF(J$1="C",MAX(0,$C275-J$2)))</f>
        <v>17.21</v>
      </c>
      <c r="K275" s="103" t="n">
        <f aca="false">IF(K$1="P",MAX(0,K$2-$C275),IF(K$1="C",MAX(0,$C275-K$2)))</f>
        <v>22.21</v>
      </c>
      <c r="L275" s="103" t="n">
        <f aca="false">IF(L$1="P",MAX(0,L$2-$C275),IF(L$1="C",MAX(0,$C275-L$2)))</f>
        <v>32.21</v>
      </c>
      <c r="M275" s="103" t="n">
        <f aca="false">IF(M$1="P",MAX(0,M$2-$C275),IF(M$1="C",MAX(0,$C275-M$2)))</f>
        <v>0</v>
      </c>
      <c r="N275" s="103" t="n">
        <f aca="false">IF(N$1="P",MAX(0,N$2-$C275),IF(N$1="C",MAX(0,$C275-N$2)))</f>
        <v>0</v>
      </c>
      <c r="O275" s="103" t="n">
        <f aca="false">IF(O$1="P",MAX(0,O$2-$C275),IF(O$1="C",MAX(0,$C275-O$2)))</f>
        <v>0</v>
      </c>
      <c r="P275" s="103" t="n">
        <f aca="false">IF(P$1="P",MAX(0,P$2-$C275),IF(P$1="C",MAX(0,$C275-P$2)))</f>
        <v>0</v>
      </c>
      <c r="Q275" s="103" t="n">
        <f aca="false">IF(Q$1="P",MAX(0,Q$2-$C275),IF(Q$1="C",MAX(0,$C275-Q$2)))</f>
        <v>0</v>
      </c>
      <c r="R275" s="103" t="n">
        <f aca="false">IF(R$1="P",MAX(0,R$2-$C275),IF(R$1="C",MAX(0,$C275-R$2)))</f>
        <v>0</v>
      </c>
      <c r="S275" s="103" t="n">
        <f aca="false">IF(S$1="P",MAX(0,S$2-$C275),IF(S$1="C",MAX(0,$C275-S$2)))</f>
        <v>0</v>
      </c>
      <c r="T275" s="104" t="n">
        <f aca="false">A275</f>
        <v>12</v>
      </c>
      <c r="U275" s="105" t="n">
        <f aca="false">VLOOKUP($B275,Gas!$B$3:$E$2506,2)</f>
        <v>1.395</v>
      </c>
      <c r="V275" s="46" t="n">
        <f aca="false">C275/U275</f>
        <v>12.752688172043</v>
      </c>
      <c r="W275" s="99" t="n">
        <f aca="false">VLOOKUP($B275,Gas!$B$3:$E$2506,4)</f>
        <v>1.16717476745722</v>
      </c>
    </row>
    <row r="276" customFormat="false" ht="12.75" hidden="false" customHeight="false" outlineLevel="0" collapsed="false">
      <c r="A276" s="95" t="n">
        <f aca="false">MONTH(B276)+(YEAR(B276)-1998)*12</f>
        <v>12</v>
      </c>
      <c r="B276" s="101" t="n">
        <v>36132</v>
      </c>
      <c r="C276" s="102" t="n">
        <v>17.61</v>
      </c>
      <c r="D276" s="98" t="n">
        <f aca="false">LN(C276/C275)</f>
        <v>-0.0101695791696289</v>
      </c>
      <c r="E276" s="106" t="n">
        <f aca="false">STDEV(D267:D276)*SQRT(trade_day)</f>
        <v>0.748194418016852</v>
      </c>
      <c r="F276" s="99"/>
      <c r="G276" s="103" t="n">
        <f aca="false">IF(G$1="P",MAX(0,G$2-$C276),IF(G$1="C",MAX(0,$C276-G$2)))</f>
        <v>2.39</v>
      </c>
      <c r="H276" s="103" t="n">
        <f aca="false">IF(H$1="P",MAX(0,H$2-$C276),IF(H$1="C",MAX(0,$C276-H$2)))</f>
        <v>7.39</v>
      </c>
      <c r="I276" s="103" t="n">
        <f aca="false">IF(I$1="P",MAX(0,I$2-$C276),IF(I$1="C",MAX(0,$C276-I$2)))</f>
        <v>12.39</v>
      </c>
      <c r="J276" s="103" t="n">
        <f aca="false">IF(J$1="P",MAX(0,J$2-$C276),IF(J$1="C",MAX(0,$C276-J$2)))</f>
        <v>17.39</v>
      </c>
      <c r="K276" s="103" t="n">
        <f aca="false">IF(K$1="P",MAX(0,K$2-$C276),IF(K$1="C",MAX(0,$C276-K$2)))</f>
        <v>22.39</v>
      </c>
      <c r="L276" s="103" t="n">
        <f aca="false">IF(L$1="P",MAX(0,L$2-$C276),IF(L$1="C",MAX(0,$C276-L$2)))</f>
        <v>32.39</v>
      </c>
      <c r="M276" s="103" t="n">
        <f aca="false">IF(M$1="P",MAX(0,M$2-$C276),IF(M$1="C",MAX(0,$C276-M$2)))</f>
        <v>0</v>
      </c>
      <c r="N276" s="103" t="n">
        <f aca="false">IF(N$1="P",MAX(0,N$2-$C276),IF(N$1="C",MAX(0,$C276-N$2)))</f>
        <v>0</v>
      </c>
      <c r="O276" s="103" t="n">
        <f aca="false">IF(O$1="P",MAX(0,O$2-$C276),IF(O$1="C",MAX(0,$C276-O$2)))</f>
        <v>0</v>
      </c>
      <c r="P276" s="103" t="n">
        <f aca="false">IF(P$1="P",MAX(0,P$2-$C276),IF(P$1="C",MAX(0,$C276-P$2)))</f>
        <v>0</v>
      </c>
      <c r="Q276" s="103" t="n">
        <f aca="false">IF(Q$1="P",MAX(0,Q$2-$C276),IF(Q$1="C",MAX(0,$C276-Q$2)))</f>
        <v>0</v>
      </c>
      <c r="R276" s="103" t="n">
        <f aca="false">IF(R$1="P",MAX(0,R$2-$C276),IF(R$1="C",MAX(0,$C276-R$2)))</f>
        <v>0</v>
      </c>
      <c r="S276" s="103" t="n">
        <f aca="false">IF(S$1="P",MAX(0,S$2-$C276),IF(S$1="C",MAX(0,$C276-S$2)))</f>
        <v>0</v>
      </c>
      <c r="T276" s="104" t="n">
        <f aca="false">A276</f>
        <v>12</v>
      </c>
      <c r="U276" s="105" t="n">
        <f aca="false">VLOOKUP($B276,Gas!$B$3:$E$2506,2)</f>
        <v>1.375</v>
      </c>
      <c r="V276" s="46" t="n">
        <f aca="false">C276/U276</f>
        <v>12.8072727272727</v>
      </c>
      <c r="W276" s="99" t="n">
        <f aca="false">VLOOKUP($B276,Gas!$B$3:$E$2506,4)</f>
        <v>1.14990278854491</v>
      </c>
    </row>
    <row r="277" customFormat="false" ht="12.75" hidden="false" customHeight="false" outlineLevel="0" collapsed="false">
      <c r="A277" s="95" t="n">
        <f aca="false">MONTH(B277)+(YEAR(B277)-1998)*12</f>
        <v>12</v>
      </c>
      <c r="B277" s="101" t="n">
        <v>36133</v>
      </c>
      <c r="C277" s="102" t="n">
        <v>17.51</v>
      </c>
      <c r="D277" s="98" t="n">
        <f aca="false">LN(C277/C276)</f>
        <v>-0.00569477621035418</v>
      </c>
      <c r="E277" s="106" t="n">
        <f aca="false">STDEV(D268:D277)*SQRT(trade_day)</f>
        <v>0.737745786814616</v>
      </c>
      <c r="F277" s="99"/>
      <c r="G277" s="103" t="n">
        <f aca="false">IF(G$1="P",MAX(0,G$2-$C277),IF(G$1="C",MAX(0,$C277-G$2)))</f>
        <v>2.49</v>
      </c>
      <c r="H277" s="103" t="n">
        <f aca="false">IF(H$1="P",MAX(0,H$2-$C277),IF(H$1="C",MAX(0,$C277-H$2)))</f>
        <v>7.49</v>
      </c>
      <c r="I277" s="103" t="n">
        <f aca="false">IF(I$1="P",MAX(0,I$2-$C277),IF(I$1="C",MAX(0,$C277-I$2)))</f>
        <v>12.49</v>
      </c>
      <c r="J277" s="103" t="n">
        <f aca="false">IF(J$1="P",MAX(0,J$2-$C277),IF(J$1="C",MAX(0,$C277-J$2)))</f>
        <v>17.49</v>
      </c>
      <c r="K277" s="103" t="n">
        <f aca="false">IF(K$1="P",MAX(0,K$2-$C277),IF(K$1="C",MAX(0,$C277-K$2)))</f>
        <v>22.49</v>
      </c>
      <c r="L277" s="103" t="n">
        <f aca="false">IF(L$1="P",MAX(0,L$2-$C277),IF(L$1="C",MAX(0,$C277-L$2)))</f>
        <v>32.49</v>
      </c>
      <c r="M277" s="103" t="n">
        <f aca="false">IF(M$1="P",MAX(0,M$2-$C277),IF(M$1="C",MAX(0,$C277-M$2)))</f>
        <v>0</v>
      </c>
      <c r="N277" s="103" t="n">
        <f aca="false">IF(N$1="P",MAX(0,N$2-$C277),IF(N$1="C",MAX(0,$C277-N$2)))</f>
        <v>0</v>
      </c>
      <c r="O277" s="103" t="n">
        <f aca="false">IF(O$1="P",MAX(0,O$2-$C277),IF(O$1="C",MAX(0,$C277-O$2)))</f>
        <v>0</v>
      </c>
      <c r="P277" s="103" t="n">
        <f aca="false">IF(P$1="P",MAX(0,P$2-$C277),IF(P$1="C",MAX(0,$C277-P$2)))</f>
        <v>0</v>
      </c>
      <c r="Q277" s="103" t="n">
        <f aca="false">IF(Q$1="P",MAX(0,Q$2-$C277),IF(Q$1="C",MAX(0,$C277-Q$2)))</f>
        <v>0</v>
      </c>
      <c r="R277" s="103" t="n">
        <f aca="false">IF(R$1="P",MAX(0,R$2-$C277),IF(R$1="C",MAX(0,$C277-R$2)))</f>
        <v>0</v>
      </c>
      <c r="S277" s="103" t="n">
        <f aca="false">IF(S$1="P",MAX(0,S$2-$C277),IF(S$1="C",MAX(0,$C277-S$2)))</f>
        <v>0</v>
      </c>
      <c r="T277" s="104" t="n">
        <f aca="false">A277</f>
        <v>12</v>
      </c>
      <c r="U277" s="105" t="n">
        <f aca="false">VLOOKUP($B277,Gas!$B$3:$E$2506,2)</f>
        <v>1.185</v>
      </c>
      <c r="V277" s="46" t="n">
        <f aca="false">C277/U277</f>
        <v>14.7763713080169</v>
      </c>
      <c r="W277" s="99" t="n">
        <f aca="false">VLOOKUP($B277,Gas!$B$3:$E$2506,4)</f>
        <v>1.31078918488212</v>
      </c>
    </row>
    <row r="278" customFormat="false" ht="12.75" hidden="false" customHeight="false" outlineLevel="0" collapsed="false">
      <c r="A278" s="95" t="n">
        <f aca="false">MONTH(B278)+(YEAR(B278)-1998)*12</f>
        <v>12</v>
      </c>
      <c r="B278" s="101" t="n">
        <v>36136</v>
      </c>
      <c r="C278" s="102" t="n">
        <v>17.14</v>
      </c>
      <c r="D278" s="98" t="n">
        <f aca="false">LN(C278/C277)</f>
        <v>-0.0213572331281269</v>
      </c>
      <c r="E278" s="106" t="n">
        <f aca="false">STDEV(D269:D278)*SQRT(trade_day)</f>
        <v>0.696182294072514</v>
      </c>
      <c r="F278" s="99"/>
      <c r="G278" s="103" t="n">
        <f aca="false">IF(G$1="P",MAX(0,G$2-$C278),IF(G$1="C",MAX(0,$C278-G$2)))</f>
        <v>2.86</v>
      </c>
      <c r="H278" s="103" t="n">
        <f aca="false">IF(H$1="P",MAX(0,H$2-$C278),IF(H$1="C",MAX(0,$C278-H$2)))</f>
        <v>7.86</v>
      </c>
      <c r="I278" s="103" t="n">
        <f aca="false">IF(I$1="P",MAX(0,I$2-$C278),IF(I$1="C",MAX(0,$C278-I$2)))</f>
        <v>12.86</v>
      </c>
      <c r="J278" s="103" t="n">
        <f aca="false">IF(J$1="P",MAX(0,J$2-$C278),IF(J$1="C",MAX(0,$C278-J$2)))</f>
        <v>17.86</v>
      </c>
      <c r="K278" s="103" t="n">
        <f aca="false">IF(K$1="P",MAX(0,K$2-$C278),IF(K$1="C",MAX(0,$C278-K$2)))</f>
        <v>22.86</v>
      </c>
      <c r="L278" s="103" t="n">
        <f aca="false">IF(L$1="P",MAX(0,L$2-$C278),IF(L$1="C",MAX(0,$C278-L$2)))</f>
        <v>32.86</v>
      </c>
      <c r="M278" s="103" t="n">
        <f aca="false">IF(M$1="P",MAX(0,M$2-$C278),IF(M$1="C",MAX(0,$C278-M$2)))</f>
        <v>0</v>
      </c>
      <c r="N278" s="103" t="n">
        <f aca="false">IF(N$1="P",MAX(0,N$2-$C278),IF(N$1="C",MAX(0,$C278-N$2)))</f>
        <v>0</v>
      </c>
      <c r="O278" s="103" t="n">
        <f aca="false">IF(O$1="P",MAX(0,O$2-$C278),IF(O$1="C",MAX(0,$C278-O$2)))</f>
        <v>0</v>
      </c>
      <c r="P278" s="103" t="n">
        <f aca="false">IF(P$1="P",MAX(0,P$2-$C278),IF(P$1="C",MAX(0,$C278-P$2)))</f>
        <v>0</v>
      </c>
      <c r="Q278" s="103" t="n">
        <f aca="false">IF(Q$1="P",MAX(0,Q$2-$C278),IF(Q$1="C",MAX(0,$C278-Q$2)))</f>
        <v>0</v>
      </c>
      <c r="R278" s="103" t="n">
        <f aca="false">IF(R$1="P",MAX(0,R$2-$C278),IF(R$1="C",MAX(0,$C278-R$2)))</f>
        <v>0</v>
      </c>
      <c r="S278" s="103" t="n">
        <f aca="false">IF(S$1="P",MAX(0,S$2-$C278),IF(S$1="C",MAX(0,$C278-S$2)))</f>
        <v>0</v>
      </c>
      <c r="T278" s="104" t="n">
        <f aca="false">A278</f>
        <v>12</v>
      </c>
      <c r="U278" s="105" t="n">
        <f aca="false">VLOOKUP($B278,Gas!$B$3:$E$2506,2)</f>
        <v>1.01</v>
      </c>
      <c r="V278" s="46" t="n">
        <f aca="false">C278/U278</f>
        <v>16.970297029703</v>
      </c>
      <c r="W278" s="99" t="n">
        <f aca="false">VLOOKUP($B278,Gas!$B$3:$E$2506,4)</f>
        <v>1.47329923007636</v>
      </c>
    </row>
    <row r="279" customFormat="false" ht="12.75" hidden="false" customHeight="false" outlineLevel="0" collapsed="false">
      <c r="A279" s="95" t="n">
        <f aca="false">MONTH(B279)+(YEAR(B279)-1998)*12</f>
        <v>12</v>
      </c>
      <c r="B279" s="101" t="n">
        <v>36137</v>
      </c>
      <c r="C279" s="102" t="n">
        <v>19.97</v>
      </c>
      <c r="D279" s="98" t="n">
        <f aca="false">LN(C279/C278)</f>
        <v>0.15281623425809</v>
      </c>
      <c r="E279" s="106" t="n">
        <f aca="false">STDEV(D270:D279)*SQRT(trade_day)</f>
        <v>1.18921032028002</v>
      </c>
      <c r="F279" s="99"/>
      <c r="G279" s="103" t="n">
        <f aca="false">IF(G$1="P",MAX(0,G$2-$C279),IF(G$1="C",MAX(0,$C279-G$2)))</f>
        <v>0.0300000000000011</v>
      </c>
      <c r="H279" s="103" t="n">
        <f aca="false">IF(H$1="P",MAX(0,H$2-$C279),IF(H$1="C",MAX(0,$C279-H$2)))</f>
        <v>5.03</v>
      </c>
      <c r="I279" s="103" t="n">
        <f aca="false">IF(I$1="P",MAX(0,I$2-$C279),IF(I$1="C",MAX(0,$C279-I$2)))</f>
        <v>10.03</v>
      </c>
      <c r="J279" s="103" t="n">
        <f aca="false">IF(J$1="P",MAX(0,J$2-$C279),IF(J$1="C",MAX(0,$C279-J$2)))</f>
        <v>15.03</v>
      </c>
      <c r="K279" s="103" t="n">
        <f aca="false">IF(K$1="P",MAX(0,K$2-$C279),IF(K$1="C",MAX(0,$C279-K$2)))</f>
        <v>20.03</v>
      </c>
      <c r="L279" s="103" t="n">
        <f aca="false">IF(L$1="P",MAX(0,L$2-$C279),IF(L$1="C",MAX(0,$C279-L$2)))</f>
        <v>30.03</v>
      </c>
      <c r="M279" s="103" t="n">
        <f aca="false">IF(M$1="P",MAX(0,M$2-$C279),IF(M$1="C",MAX(0,$C279-M$2)))</f>
        <v>0</v>
      </c>
      <c r="N279" s="103" t="n">
        <f aca="false">IF(N$1="P",MAX(0,N$2-$C279),IF(N$1="C",MAX(0,$C279-N$2)))</f>
        <v>0</v>
      </c>
      <c r="O279" s="103" t="n">
        <f aca="false">IF(O$1="P",MAX(0,O$2-$C279),IF(O$1="C",MAX(0,$C279-O$2)))</f>
        <v>0</v>
      </c>
      <c r="P279" s="103" t="n">
        <f aca="false">IF(P$1="P",MAX(0,P$2-$C279),IF(P$1="C",MAX(0,$C279-P$2)))</f>
        <v>0</v>
      </c>
      <c r="Q279" s="103" t="n">
        <f aca="false">IF(Q$1="P",MAX(0,Q$2-$C279),IF(Q$1="C",MAX(0,$C279-Q$2)))</f>
        <v>0</v>
      </c>
      <c r="R279" s="103" t="n">
        <f aca="false">IF(R$1="P",MAX(0,R$2-$C279),IF(R$1="C",MAX(0,$C279-R$2)))</f>
        <v>0</v>
      </c>
      <c r="S279" s="103" t="n">
        <f aca="false">IF(S$1="P",MAX(0,S$2-$C279),IF(S$1="C",MAX(0,$C279-S$2)))</f>
        <v>0</v>
      </c>
      <c r="T279" s="104" t="n">
        <f aca="false">A279</f>
        <v>12</v>
      </c>
      <c r="U279" s="105" t="n">
        <f aca="false">VLOOKUP($B279,Gas!$B$3:$E$2506,2)</f>
        <v>1.55</v>
      </c>
      <c r="V279" s="46" t="n">
        <f aca="false">C279/U279</f>
        <v>12.8838709677419</v>
      </c>
      <c r="W279" s="99" t="n">
        <f aca="false">VLOOKUP($B279,Gas!$B$3:$E$2506,4)</f>
        <v>3.31757527893769</v>
      </c>
    </row>
    <row r="280" customFormat="false" ht="12.75" hidden="false" customHeight="false" outlineLevel="0" collapsed="false">
      <c r="A280" s="95" t="n">
        <f aca="false">MONTH(B280)+(YEAR(B280)-1998)*12</f>
        <v>12</v>
      </c>
      <c r="B280" s="101" t="n">
        <v>36138</v>
      </c>
      <c r="C280" s="102" t="n">
        <v>21.13</v>
      </c>
      <c r="D280" s="98" t="n">
        <f aca="false">LN(C280/C279)</f>
        <v>0.0564626842002414</v>
      </c>
      <c r="E280" s="106" t="n">
        <f aca="false">STDEV(D271:D280)*SQRT(trade_day)</f>
        <v>1.24627599401021</v>
      </c>
      <c r="F280" s="99"/>
      <c r="G280" s="103" t="n">
        <f aca="false">IF(G$1="P",MAX(0,G$2-$C280),IF(G$1="C",MAX(0,$C280-G$2)))</f>
        <v>0</v>
      </c>
      <c r="H280" s="103" t="n">
        <f aca="false">IF(H$1="P",MAX(0,H$2-$C280),IF(H$1="C",MAX(0,$C280-H$2)))</f>
        <v>3.87</v>
      </c>
      <c r="I280" s="103" t="n">
        <f aca="false">IF(I$1="P",MAX(0,I$2-$C280),IF(I$1="C",MAX(0,$C280-I$2)))</f>
        <v>8.87</v>
      </c>
      <c r="J280" s="103" t="n">
        <f aca="false">IF(J$1="P",MAX(0,J$2-$C280),IF(J$1="C",MAX(0,$C280-J$2)))</f>
        <v>13.87</v>
      </c>
      <c r="K280" s="103" t="n">
        <f aca="false">IF(K$1="P",MAX(0,K$2-$C280),IF(K$1="C",MAX(0,$C280-K$2)))</f>
        <v>18.87</v>
      </c>
      <c r="L280" s="103" t="n">
        <f aca="false">IF(L$1="P",MAX(0,L$2-$C280),IF(L$1="C",MAX(0,$C280-L$2)))</f>
        <v>28.87</v>
      </c>
      <c r="M280" s="103" t="n">
        <f aca="false">IF(M$1="P",MAX(0,M$2-$C280),IF(M$1="C",MAX(0,$C280-M$2)))</f>
        <v>1.13</v>
      </c>
      <c r="N280" s="103" t="n">
        <f aca="false">IF(N$1="P",MAX(0,N$2-$C280),IF(N$1="C",MAX(0,$C280-N$2)))</f>
        <v>0</v>
      </c>
      <c r="O280" s="103" t="n">
        <f aca="false">IF(O$1="P",MAX(0,O$2-$C280),IF(O$1="C",MAX(0,$C280-O$2)))</f>
        <v>0</v>
      </c>
      <c r="P280" s="103" t="n">
        <f aca="false">IF(P$1="P",MAX(0,P$2-$C280),IF(P$1="C",MAX(0,$C280-P$2)))</f>
        <v>0</v>
      </c>
      <c r="Q280" s="103" t="n">
        <f aca="false">IF(Q$1="P",MAX(0,Q$2-$C280),IF(Q$1="C",MAX(0,$C280-Q$2)))</f>
        <v>0</v>
      </c>
      <c r="R280" s="103" t="n">
        <f aca="false">IF(R$1="P",MAX(0,R$2-$C280),IF(R$1="C",MAX(0,$C280-R$2)))</f>
        <v>0</v>
      </c>
      <c r="S280" s="103" t="n">
        <f aca="false">IF(S$1="P",MAX(0,S$2-$C280),IF(S$1="C",MAX(0,$C280-S$2)))</f>
        <v>0</v>
      </c>
      <c r="T280" s="104" t="n">
        <f aca="false">A280</f>
        <v>12</v>
      </c>
      <c r="U280" s="105" t="n">
        <f aca="false">VLOOKUP($B280,Gas!$B$3:$E$2506,2)</f>
        <v>1.795</v>
      </c>
      <c r="V280" s="46" t="n">
        <f aca="false">C280/U280</f>
        <v>11.7715877437326</v>
      </c>
      <c r="W280" s="99" t="n">
        <f aca="false">VLOOKUP($B280,Gas!$B$3:$E$2506,4)</f>
        <v>3.46637499252903</v>
      </c>
    </row>
    <row r="281" customFormat="false" ht="12.75" hidden="false" customHeight="false" outlineLevel="0" collapsed="false">
      <c r="A281" s="95" t="n">
        <f aca="false">MONTH(B281)+(YEAR(B281)-1998)*12</f>
        <v>12</v>
      </c>
      <c r="B281" s="101" t="n">
        <v>36139</v>
      </c>
      <c r="C281" s="102" t="n">
        <v>19.91</v>
      </c>
      <c r="D281" s="98" t="n">
        <f aca="false">LN(C281/C280)</f>
        <v>-0.0594717135518603</v>
      </c>
      <c r="E281" s="106" t="n">
        <f aca="false">STDEV(D272:D281)*SQRT(trade_day)</f>
        <v>1.26831445224989</v>
      </c>
      <c r="F281" s="99"/>
      <c r="G281" s="103" t="n">
        <f aca="false">IF(G$1="P",MAX(0,G$2-$C281),IF(G$1="C",MAX(0,$C281-G$2)))</f>
        <v>0.0899999999999999</v>
      </c>
      <c r="H281" s="103" t="n">
        <f aca="false">IF(H$1="P",MAX(0,H$2-$C281),IF(H$1="C",MAX(0,$C281-H$2)))</f>
        <v>5.09</v>
      </c>
      <c r="I281" s="103" t="n">
        <f aca="false">IF(I$1="P",MAX(0,I$2-$C281),IF(I$1="C",MAX(0,$C281-I$2)))</f>
        <v>10.09</v>
      </c>
      <c r="J281" s="103" t="n">
        <f aca="false">IF(J$1="P",MAX(0,J$2-$C281),IF(J$1="C",MAX(0,$C281-J$2)))</f>
        <v>15.09</v>
      </c>
      <c r="K281" s="103" t="n">
        <f aca="false">IF(K$1="P",MAX(0,K$2-$C281),IF(K$1="C",MAX(0,$C281-K$2)))</f>
        <v>20.09</v>
      </c>
      <c r="L281" s="103" t="n">
        <f aca="false">IF(L$1="P",MAX(0,L$2-$C281),IF(L$1="C",MAX(0,$C281-L$2)))</f>
        <v>30.09</v>
      </c>
      <c r="M281" s="103" t="n">
        <f aca="false">IF(M$1="P",MAX(0,M$2-$C281),IF(M$1="C",MAX(0,$C281-M$2)))</f>
        <v>0</v>
      </c>
      <c r="N281" s="103" t="n">
        <f aca="false">IF(N$1="P",MAX(0,N$2-$C281),IF(N$1="C",MAX(0,$C281-N$2)))</f>
        <v>0</v>
      </c>
      <c r="O281" s="103" t="n">
        <f aca="false">IF(O$1="P",MAX(0,O$2-$C281),IF(O$1="C",MAX(0,$C281-O$2)))</f>
        <v>0</v>
      </c>
      <c r="P281" s="103" t="n">
        <f aca="false">IF(P$1="P",MAX(0,P$2-$C281),IF(P$1="C",MAX(0,$C281-P$2)))</f>
        <v>0</v>
      </c>
      <c r="Q281" s="103" t="n">
        <f aca="false">IF(Q$1="P",MAX(0,Q$2-$C281),IF(Q$1="C",MAX(0,$C281-Q$2)))</f>
        <v>0</v>
      </c>
      <c r="R281" s="103" t="n">
        <f aca="false">IF(R$1="P",MAX(0,R$2-$C281),IF(R$1="C",MAX(0,$C281-R$2)))</f>
        <v>0</v>
      </c>
      <c r="S281" s="103" t="n">
        <f aca="false">IF(S$1="P",MAX(0,S$2-$C281),IF(S$1="C",MAX(0,$C281-S$2)))</f>
        <v>0</v>
      </c>
      <c r="T281" s="104" t="n">
        <f aca="false">A281</f>
        <v>12</v>
      </c>
      <c r="U281" s="105" t="n">
        <f aca="false">VLOOKUP($B281,Gas!$B$3:$E$2506,2)</f>
        <v>1.64</v>
      </c>
      <c r="V281" s="46" t="n">
        <f aca="false">C281/U281</f>
        <v>12.140243902439</v>
      </c>
      <c r="W281" s="99" t="n">
        <f aca="false">VLOOKUP($B281,Gas!$B$3:$E$2506,4)</f>
        <v>3.50477586243946</v>
      </c>
    </row>
    <row r="282" customFormat="false" ht="12.75" hidden="false" customHeight="false" outlineLevel="0" collapsed="false">
      <c r="A282" s="95" t="n">
        <f aca="false">MONTH(B282)+(YEAR(B282)-1998)*12</f>
        <v>12</v>
      </c>
      <c r="B282" s="101" t="n">
        <v>36140</v>
      </c>
      <c r="C282" s="102" t="n">
        <v>20.82</v>
      </c>
      <c r="D282" s="98" t="n">
        <f aca="false">LN(C282/C281)</f>
        <v>0.0446919451107179</v>
      </c>
      <c r="E282" s="106" t="n">
        <f aca="false">STDEV(D273:D282)*SQRT(trade_day)</f>
        <v>1.28466651202534</v>
      </c>
      <c r="F282" s="99"/>
      <c r="G282" s="103" t="n">
        <f aca="false">IF(G$1="P",MAX(0,G$2-$C282),IF(G$1="C",MAX(0,$C282-G$2)))</f>
        <v>0</v>
      </c>
      <c r="H282" s="103" t="n">
        <f aca="false">IF(H$1="P",MAX(0,H$2-$C282),IF(H$1="C",MAX(0,$C282-H$2)))</f>
        <v>4.18</v>
      </c>
      <c r="I282" s="103" t="n">
        <f aca="false">IF(I$1="P",MAX(0,I$2-$C282),IF(I$1="C",MAX(0,$C282-I$2)))</f>
        <v>9.18</v>
      </c>
      <c r="J282" s="103" t="n">
        <f aca="false">IF(J$1="P",MAX(0,J$2-$C282),IF(J$1="C",MAX(0,$C282-J$2)))</f>
        <v>14.18</v>
      </c>
      <c r="K282" s="103" t="n">
        <f aca="false">IF(K$1="P",MAX(0,K$2-$C282),IF(K$1="C",MAX(0,$C282-K$2)))</f>
        <v>19.18</v>
      </c>
      <c r="L282" s="103" t="n">
        <f aca="false">IF(L$1="P",MAX(0,L$2-$C282),IF(L$1="C",MAX(0,$C282-L$2)))</f>
        <v>29.18</v>
      </c>
      <c r="M282" s="103" t="n">
        <f aca="false">IF(M$1="P",MAX(0,M$2-$C282),IF(M$1="C",MAX(0,$C282-M$2)))</f>
        <v>0.82</v>
      </c>
      <c r="N282" s="103" t="n">
        <f aca="false">IF(N$1="P",MAX(0,N$2-$C282),IF(N$1="C",MAX(0,$C282-N$2)))</f>
        <v>0</v>
      </c>
      <c r="O282" s="103" t="n">
        <f aca="false">IF(O$1="P",MAX(0,O$2-$C282),IF(O$1="C",MAX(0,$C282-O$2)))</f>
        <v>0</v>
      </c>
      <c r="P282" s="103" t="n">
        <f aca="false">IF(P$1="P",MAX(0,P$2-$C282),IF(P$1="C",MAX(0,$C282-P$2)))</f>
        <v>0</v>
      </c>
      <c r="Q282" s="103" t="n">
        <f aca="false">IF(Q$1="P",MAX(0,Q$2-$C282),IF(Q$1="C",MAX(0,$C282-Q$2)))</f>
        <v>0</v>
      </c>
      <c r="R282" s="103" t="n">
        <f aca="false">IF(R$1="P",MAX(0,R$2-$C282),IF(R$1="C",MAX(0,$C282-R$2)))</f>
        <v>0</v>
      </c>
      <c r="S282" s="103" t="n">
        <f aca="false">IF(S$1="P",MAX(0,S$2-$C282),IF(S$1="C",MAX(0,$C282-S$2)))</f>
        <v>0</v>
      </c>
      <c r="T282" s="104" t="n">
        <f aca="false">A282</f>
        <v>12</v>
      </c>
      <c r="U282" s="105" t="n">
        <f aca="false">VLOOKUP($B282,Gas!$B$3:$E$2506,2)</f>
        <v>1.575</v>
      </c>
      <c r="V282" s="46" t="n">
        <f aca="false">C282/U282</f>
        <v>13.2190476190476</v>
      </c>
      <c r="W282" s="99" t="n">
        <f aca="false">VLOOKUP($B282,Gas!$B$3:$E$2506,4)</f>
        <v>3.4271631764768</v>
      </c>
    </row>
    <row r="283" customFormat="false" ht="12.75" hidden="false" customHeight="false" outlineLevel="0" collapsed="false">
      <c r="A283" s="95" t="n">
        <f aca="false">MONTH(B283)+(YEAR(B283)-1998)*12</f>
        <v>12</v>
      </c>
      <c r="B283" s="101" t="n">
        <v>36143</v>
      </c>
      <c r="C283" s="102" t="n">
        <v>21.09</v>
      </c>
      <c r="D283" s="98" t="n">
        <f aca="false">LN(C283/C282)</f>
        <v>0.0128849313038603</v>
      </c>
      <c r="E283" s="106" t="n">
        <f aca="false">STDEV(D274:D283)*SQRT(trade_day)</f>
        <v>1.23884098688956</v>
      </c>
      <c r="F283" s="99"/>
      <c r="G283" s="103" t="n">
        <f aca="false">IF(G$1="P",MAX(0,G$2-$C283),IF(G$1="C",MAX(0,$C283-G$2)))</f>
        <v>0</v>
      </c>
      <c r="H283" s="103" t="n">
        <f aca="false">IF(H$1="P",MAX(0,H$2-$C283),IF(H$1="C",MAX(0,$C283-H$2)))</f>
        <v>3.91</v>
      </c>
      <c r="I283" s="103" t="n">
        <f aca="false">IF(I$1="P",MAX(0,I$2-$C283),IF(I$1="C",MAX(0,$C283-I$2)))</f>
        <v>8.91</v>
      </c>
      <c r="J283" s="103" t="n">
        <f aca="false">IF(J$1="P",MAX(0,J$2-$C283),IF(J$1="C",MAX(0,$C283-J$2)))</f>
        <v>13.91</v>
      </c>
      <c r="K283" s="103" t="n">
        <f aca="false">IF(K$1="P",MAX(0,K$2-$C283),IF(K$1="C",MAX(0,$C283-K$2)))</f>
        <v>18.91</v>
      </c>
      <c r="L283" s="103" t="n">
        <f aca="false">IF(L$1="P",MAX(0,L$2-$C283),IF(L$1="C",MAX(0,$C283-L$2)))</f>
        <v>28.91</v>
      </c>
      <c r="M283" s="103" t="n">
        <f aca="false">IF(M$1="P",MAX(0,M$2-$C283),IF(M$1="C",MAX(0,$C283-M$2)))</f>
        <v>1.09</v>
      </c>
      <c r="N283" s="103" t="n">
        <f aca="false">IF(N$1="P",MAX(0,N$2-$C283),IF(N$1="C",MAX(0,$C283-N$2)))</f>
        <v>0</v>
      </c>
      <c r="O283" s="103" t="n">
        <f aca="false">IF(O$1="P",MAX(0,O$2-$C283),IF(O$1="C",MAX(0,$C283-O$2)))</f>
        <v>0</v>
      </c>
      <c r="P283" s="103" t="n">
        <f aca="false">IF(P$1="P",MAX(0,P$2-$C283),IF(P$1="C",MAX(0,$C283-P$2)))</f>
        <v>0</v>
      </c>
      <c r="Q283" s="103" t="n">
        <f aca="false">IF(Q$1="P",MAX(0,Q$2-$C283),IF(Q$1="C",MAX(0,$C283-Q$2)))</f>
        <v>0</v>
      </c>
      <c r="R283" s="103" t="n">
        <f aca="false">IF(R$1="P",MAX(0,R$2-$C283),IF(R$1="C",MAX(0,$C283-R$2)))</f>
        <v>0</v>
      </c>
      <c r="S283" s="103" t="n">
        <f aca="false">IF(S$1="P",MAX(0,S$2-$C283),IF(S$1="C",MAX(0,$C283-S$2)))</f>
        <v>0</v>
      </c>
      <c r="T283" s="104" t="n">
        <f aca="false">A283</f>
        <v>12</v>
      </c>
      <c r="U283" s="105" t="n">
        <f aca="false">VLOOKUP($B283,Gas!$B$3:$E$2506,2)</f>
        <v>1.53</v>
      </c>
      <c r="V283" s="46" t="n">
        <f aca="false">C283/U283</f>
        <v>13.7843137254902</v>
      </c>
      <c r="W283" s="99" t="n">
        <f aca="false">VLOOKUP($B283,Gas!$B$3:$E$2506,4)</f>
        <v>3.08463759399055</v>
      </c>
    </row>
    <row r="284" customFormat="false" ht="12.75" hidden="false" customHeight="false" outlineLevel="0" collapsed="false">
      <c r="A284" s="95" t="n">
        <f aca="false">MONTH(B284)+(YEAR(B284)-1998)*12</f>
        <v>12</v>
      </c>
      <c r="B284" s="101" t="n">
        <v>36144</v>
      </c>
      <c r="C284" s="102" t="n">
        <v>24.58</v>
      </c>
      <c r="D284" s="98" t="n">
        <f aca="false">LN(C284/C283)</f>
        <v>0.153134109647206</v>
      </c>
      <c r="E284" s="106" t="n">
        <f aca="false">STDEV(D275:D284)*SQRT(trade_day)</f>
        <v>1.12657413036682</v>
      </c>
      <c r="F284" s="99"/>
      <c r="G284" s="103" t="n">
        <f aca="false">IF(G$1="P",MAX(0,G$2-$C284),IF(G$1="C",MAX(0,$C284-G$2)))</f>
        <v>0</v>
      </c>
      <c r="H284" s="103" t="n">
        <f aca="false">IF(H$1="P",MAX(0,H$2-$C284),IF(H$1="C",MAX(0,$C284-H$2)))</f>
        <v>0.420000000000002</v>
      </c>
      <c r="I284" s="103" t="n">
        <f aca="false">IF(I$1="P",MAX(0,I$2-$C284),IF(I$1="C",MAX(0,$C284-I$2)))</f>
        <v>5.42</v>
      </c>
      <c r="J284" s="103" t="n">
        <f aca="false">IF(J$1="P",MAX(0,J$2-$C284),IF(J$1="C",MAX(0,$C284-J$2)))</f>
        <v>10.42</v>
      </c>
      <c r="K284" s="103" t="n">
        <f aca="false">IF(K$1="P",MAX(0,K$2-$C284),IF(K$1="C",MAX(0,$C284-K$2)))</f>
        <v>15.42</v>
      </c>
      <c r="L284" s="103" t="n">
        <f aca="false">IF(L$1="P",MAX(0,L$2-$C284),IF(L$1="C",MAX(0,$C284-L$2)))</f>
        <v>25.42</v>
      </c>
      <c r="M284" s="103" t="n">
        <f aca="false">IF(M$1="P",MAX(0,M$2-$C284),IF(M$1="C",MAX(0,$C284-M$2)))</f>
        <v>4.58</v>
      </c>
      <c r="N284" s="103" t="n">
        <f aca="false">IF(N$1="P",MAX(0,N$2-$C284),IF(N$1="C",MAX(0,$C284-N$2)))</f>
        <v>0</v>
      </c>
      <c r="O284" s="103" t="n">
        <f aca="false">IF(O$1="P",MAX(0,O$2-$C284),IF(O$1="C",MAX(0,$C284-O$2)))</f>
        <v>0</v>
      </c>
      <c r="P284" s="103" t="n">
        <f aca="false">IF(P$1="P",MAX(0,P$2-$C284),IF(P$1="C",MAX(0,$C284-P$2)))</f>
        <v>0</v>
      </c>
      <c r="Q284" s="103" t="n">
        <f aca="false">IF(Q$1="P",MAX(0,Q$2-$C284),IF(Q$1="C",MAX(0,$C284-Q$2)))</f>
        <v>0</v>
      </c>
      <c r="R284" s="103" t="n">
        <f aca="false">IF(R$1="P",MAX(0,R$2-$C284),IF(R$1="C",MAX(0,$C284-R$2)))</f>
        <v>0</v>
      </c>
      <c r="S284" s="103" t="n">
        <f aca="false">IF(S$1="P",MAX(0,S$2-$C284),IF(S$1="C",MAX(0,$C284-S$2)))</f>
        <v>0</v>
      </c>
      <c r="T284" s="104" t="n">
        <f aca="false">A284</f>
        <v>12</v>
      </c>
      <c r="U284" s="105" t="n">
        <f aca="false">VLOOKUP($B284,Gas!$B$3:$E$2506,2)</f>
        <v>1.81</v>
      </c>
      <c r="V284" s="46" t="n">
        <f aca="false">C284/U284</f>
        <v>13.5801104972376</v>
      </c>
      <c r="W284" s="99" t="n">
        <f aca="false">VLOOKUP($B284,Gas!$B$3:$E$2506,4)</f>
        <v>2.9171019882184</v>
      </c>
    </row>
    <row r="285" customFormat="false" ht="12.75" hidden="false" customHeight="false" outlineLevel="0" collapsed="false">
      <c r="A285" s="95" t="n">
        <f aca="false">MONTH(B285)+(YEAR(B285)-1998)*12</f>
        <v>12</v>
      </c>
      <c r="B285" s="101" t="n">
        <v>36145</v>
      </c>
      <c r="C285" s="102" t="n">
        <v>23.28</v>
      </c>
      <c r="D285" s="98" t="n">
        <f aca="false">LN(C285/C284)</f>
        <v>-0.0543384812746515</v>
      </c>
      <c r="E285" s="106" t="n">
        <f aca="false">STDEV(D276:D285)*SQRT(trade_day)</f>
        <v>1.20187323118465</v>
      </c>
      <c r="F285" s="99"/>
      <c r="G285" s="103" t="n">
        <f aca="false">IF(G$1="P",MAX(0,G$2-$C285),IF(G$1="C",MAX(0,$C285-G$2)))</f>
        <v>0</v>
      </c>
      <c r="H285" s="103" t="n">
        <f aca="false">IF(H$1="P",MAX(0,H$2-$C285),IF(H$1="C",MAX(0,$C285-H$2)))</f>
        <v>1.72</v>
      </c>
      <c r="I285" s="103" t="n">
        <f aca="false">IF(I$1="P",MAX(0,I$2-$C285),IF(I$1="C",MAX(0,$C285-I$2)))</f>
        <v>6.72</v>
      </c>
      <c r="J285" s="103" t="n">
        <f aca="false">IF(J$1="P",MAX(0,J$2-$C285),IF(J$1="C",MAX(0,$C285-J$2)))</f>
        <v>11.72</v>
      </c>
      <c r="K285" s="103" t="n">
        <f aca="false">IF(K$1="P",MAX(0,K$2-$C285),IF(K$1="C",MAX(0,$C285-K$2)))</f>
        <v>16.72</v>
      </c>
      <c r="L285" s="103" t="n">
        <f aca="false">IF(L$1="P",MAX(0,L$2-$C285),IF(L$1="C",MAX(0,$C285-L$2)))</f>
        <v>26.72</v>
      </c>
      <c r="M285" s="103" t="n">
        <f aca="false">IF(M$1="P",MAX(0,M$2-$C285),IF(M$1="C",MAX(0,$C285-M$2)))</f>
        <v>3.28</v>
      </c>
      <c r="N285" s="103" t="n">
        <f aca="false">IF(N$1="P",MAX(0,N$2-$C285),IF(N$1="C",MAX(0,$C285-N$2)))</f>
        <v>0</v>
      </c>
      <c r="O285" s="103" t="n">
        <f aca="false">IF(O$1="P",MAX(0,O$2-$C285),IF(O$1="C",MAX(0,$C285-O$2)))</f>
        <v>0</v>
      </c>
      <c r="P285" s="103" t="n">
        <f aca="false">IF(P$1="P",MAX(0,P$2-$C285),IF(P$1="C",MAX(0,$C285-P$2)))</f>
        <v>0</v>
      </c>
      <c r="Q285" s="103" t="n">
        <f aca="false">IF(Q$1="P",MAX(0,Q$2-$C285),IF(Q$1="C",MAX(0,$C285-Q$2)))</f>
        <v>0</v>
      </c>
      <c r="R285" s="103" t="n">
        <f aca="false">IF(R$1="P",MAX(0,R$2-$C285),IF(R$1="C",MAX(0,$C285-R$2)))</f>
        <v>0</v>
      </c>
      <c r="S285" s="103" t="n">
        <f aca="false">IF(S$1="P",MAX(0,S$2-$C285),IF(S$1="C",MAX(0,$C285-S$2)))</f>
        <v>0</v>
      </c>
      <c r="T285" s="104" t="n">
        <f aca="false">A285</f>
        <v>12</v>
      </c>
      <c r="U285" s="105" t="n">
        <f aca="false">VLOOKUP($B285,Gas!$B$3:$E$2506,2)</f>
        <v>1.855</v>
      </c>
      <c r="V285" s="46" t="n">
        <f aca="false">C285/U285</f>
        <v>12.5498652291105</v>
      </c>
      <c r="W285" s="99" t="n">
        <f aca="false">VLOOKUP($B285,Gas!$B$3:$E$2506,4)</f>
        <v>2.90091246083761</v>
      </c>
    </row>
    <row r="286" customFormat="false" ht="12.75" hidden="false" customHeight="false" outlineLevel="0" collapsed="false">
      <c r="A286" s="95" t="n">
        <f aca="false">MONTH(B286)+(YEAR(B286)-1998)*12</f>
        <v>12</v>
      </c>
      <c r="B286" s="101" t="n">
        <v>36146</v>
      </c>
      <c r="C286" s="102" t="n">
        <v>23.64</v>
      </c>
      <c r="D286" s="98" t="n">
        <f aca="false">LN(C286/C285)</f>
        <v>0.0153455696746603</v>
      </c>
      <c r="E286" s="106" t="n">
        <f aca="false">STDEV(D277:D286)*SQRT(trade_day)</f>
        <v>1.18669049701363</v>
      </c>
      <c r="F286" s="99"/>
      <c r="G286" s="103" t="n">
        <f aca="false">IF(G$1="P",MAX(0,G$2-$C286),IF(G$1="C",MAX(0,$C286-G$2)))</f>
        <v>0</v>
      </c>
      <c r="H286" s="103" t="n">
        <f aca="false">IF(H$1="P",MAX(0,H$2-$C286),IF(H$1="C",MAX(0,$C286-H$2)))</f>
        <v>1.36</v>
      </c>
      <c r="I286" s="103" t="n">
        <f aca="false">IF(I$1="P",MAX(0,I$2-$C286),IF(I$1="C",MAX(0,$C286-I$2)))</f>
        <v>6.36</v>
      </c>
      <c r="J286" s="103" t="n">
        <f aca="false">IF(J$1="P",MAX(0,J$2-$C286),IF(J$1="C",MAX(0,$C286-J$2)))</f>
        <v>11.36</v>
      </c>
      <c r="K286" s="103" t="n">
        <f aca="false">IF(K$1="P",MAX(0,K$2-$C286),IF(K$1="C",MAX(0,$C286-K$2)))</f>
        <v>16.36</v>
      </c>
      <c r="L286" s="103" t="n">
        <f aca="false">IF(L$1="P",MAX(0,L$2-$C286),IF(L$1="C",MAX(0,$C286-L$2)))</f>
        <v>26.36</v>
      </c>
      <c r="M286" s="103" t="n">
        <f aca="false">IF(M$1="P",MAX(0,M$2-$C286),IF(M$1="C",MAX(0,$C286-M$2)))</f>
        <v>3.64</v>
      </c>
      <c r="N286" s="103" t="n">
        <f aca="false">IF(N$1="P",MAX(0,N$2-$C286),IF(N$1="C",MAX(0,$C286-N$2)))</f>
        <v>0</v>
      </c>
      <c r="O286" s="103" t="n">
        <f aca="false">IF(O$1="P",MAX(0,O$2-$C286),IF(O$1="C",MAX(0,$C286-O$2)))</f>
        <v>0</v>
      </c>
      <c r="P286" s="103" t="n">
        <f aca="false">IF(P$1="P",MAX(0,P$2-$C286),IF(P$1="C",MAX(0,$C286-P$2)))</f>
        <v>0</v>
      </c>
      <c r="Q286" s="103" t="n">
        <f aca="false">IF(Q$1="P",MAX(0,Q$2-$C286),IF(Q$1="C",MAX(0,$C286-Q$2)))</f>
        <v>0</v>
      </c>
      <c r="R286" s="103" t="n">
        <f aca="false">IF(R$1="P",MAX(0,R$2-$C286),IF(R$1="C",MAX(0,$C286-R$2)))</f>
        <v>0</v>
      </c>
      <c r="S286" s="103" t="n">
        <f aca="false">IF(S$1="P",MAX(0,S$2-$C286),IF(S$1="C",MAX(0,$C286-S$2)))</f>
        <v>0</v>
      </c>
      <c r="T286" s="104" t="n">
        <f aca="false">A286</f>
        <v>12</v>
      </c>
      <c r="U286" s="105" t="n">
        <f aca="false">VLOOKUP($B286,Gas!$B$3:$E$2506,2)</f>
        <v>1.965</v>
      </c>
      <c r="V286" s="46" t="n">
        <f aca="false">C286/U286</f>
        <v>12.030534351145</v>
      </c>
      <c r="W286" s="99" t="n">
        <f aca="false">VLOOKUP($B286,Gas!$B$3:$E$2506,4)</f>
        <v>2.87269193086376</v>
      </c>
    </row>
    <row r="287" customFormat="false" ht="12.75" hidden="false" customHeight="false" outlineLevel="0" collapsed="false">
      <c r="A287" s="95" t="n">
        <f aca="false">MONTH(B287)+(YEAR(B287)-1998)*12</f>
        <v>12</v>
      </c>
      <c r="B287" s="101" t="n">
        <v>36147</v>
      </c>
      <c r="C287" s="102" t="n">
        <v>23.61</v>
      </c>
      <c r="D287" s="98" t="n">
        <f aca="false">LN(C287/C286)</f>
        <v>-0.00126984144047593</v>
      </c>
      <c r="E287" s="106" t="n">
        <f aca="false">STDEV(D278:D287)*SQRT(trade_day)</f>
        <v>1.18325181760834</v>
      </c>
      <c r="F287" s="99"/>
      <c r="G287" s="103" t="n">
        <f aca="false">IF(G$1="P",MAX(0,G$2-$C287),IF(G$1="C",MAX(0,$C287-G$2)))</f>
        <v>0</v>
      </c>
      <c r="H287" s="103" t="n">
        <f aca="false">IF(H$1="P",MAX(0,H$2-$C287),IF(H$1="C",MAX(0,$C287-H$2)))</f>
        <v>1.39</v>
      </c>
      <c r="I287" s="103" t="n">
        <f aca="false">IF(I$1="P",MAX(0,I$2-$C287),IF(I$1="C",MAX(0,$C287-I$2)))</f>
        <v>6.39</v>
      </c>
      <c r="J287" s="103" t="n">
        <f aca="false">IF(J$1="P",MAX(0,J$2-$C287),IF(J$1="C",MAX(0,$C287-J$2)))</f>
        <v>11.39</v>
      </c>
      <c r="K287" s="103" t="n">
        <f aca="false">IF(K$1="P",MAX(0,K$2-$C287),IF(K$1="C",MAX(0,$C287-K$2)))</f>
        <v>16.39</v>
      </c>
      <c r="L287" s="103" t="n">
        <f aca="false">IF(L$1="P",MAX(0,L$2-$C287),IF(L$1="C",MAX(0,$C287-L$2)))</f>
        <v>26.39</v>
      </c>
      <c r="M287" s="103" t="n">
        <f aca="false">IF(M$1="P",MAX(0,M$2-$C287),IF(M$1="C",MAX(0,$C287-M$2)))</f>
        <v>3.61</v>
      </c>
      <c r="N287" s="103" t="n">
        <f aca="false">IF(N$1="P",MAX(0,N$2-$C287),IF(N$1="C",MAX(0,$C287-N$2)))</f>
        <v>0</v>
      </c>
      <c r="O287" s="103" t="n">
        <f aca="false">IF(O$1="P",MAX(0,O$2-$C287),IF(O$1="C",MAX(0,$C287-O$2)))</f>
        <v>0</v>
      </c>
      <c r="P287" s="103" t="n">
        <f aca="false">IF(P$1="P",MAX(0,P$2-$C287),IF(P$1="C",MAX(0,$C287-P$2)))</f>
        <v>0</v>
      </c>
      <c r="Q287" s="103" t="n">
        <f aca="false">IF(Q$1="P",MAX(0,Q$2-$C287),IF(Q$1="C",MAX(0,$C287-Q$2)))</f>
        <v>0</v>
      </c>
      <c r="R287" s="103" t="n">
        <f aca="false">IF(R$1="P",MAX(0,R$2-$C287),IF(R$1="C",MAX(0,$C287-R$2)))</f>
        <v>0</v>
      </c>
      <c r="S287" s="103" t="n">
        <f aca="false">IF(S$1="P",MAX(0,S$2-$C287),IF(S$1="C",MAX(0,$C287-S$2)))</f>
        <v>0</v>
      </c>
      <c r="T287" s="104" t="n">
        <f aca="false">A287</f>
        <v>12</v>
      </c>
      <c r="U287" s="105" t="n">
        <f aca="false">VLOOKUP($B287,Gas!$B$3:$E$2506,2)</f>
        <v>1.99</v>
      </c>
      <c r="V287" s="46" t="n">
        <f aca="false">C287/U287</f>
        <v>11.8643216080402</v>
      </c>
      <c r="W287" s="99" t="n">
        <f aca="false">VLOOKUP($B287,Gas!$B$3:$E$2506,4)</f>
        <v>1.53697684885325</v>
      </c>
    </row>
    <row r="288" customFormat="false" ht="12.75" hidden="false" customHeight="false" outlineLevel="0" collapsed="false">
      <c r="A288" s="95" t="n">
        <f aca="false">MONTH(B288)+(YEAR(B288)-1998)*12</f>
        <v>12</v>
      </c>
      <c r="B288" s="101" t="n">
        <v>36150</v>
      </c>
      <c r="C288" s="102" t="n">
        <v>23.41</v>
      </c>
      <c r="D288" s="98" t="n">
        <f aca="false">LN(C288/C287)</f>
        <v>-0.00850706959460208</v>
      </c>
      <c r="E288" s="106" t="n">
        <f aca="false">STDEV(D279:D288)*SQRT(trade_day)</f>
        <v>1.16945622564326</v>
      </c>
      <c r="F288" s="99"/>
      <c r="G288" s="103" t="n">
        <f aca="false">IF(G$1="P",MAX(0,G$2-$C288),IF(G$1="C",MAX(0,$C288-G$2)))</f>
        <v>0</v>
      </c>
      <c r="H288" s="103" t="n">
        <f aca="false">IF(H$1="P",MAX(0,H$2-$C288),IF(H$1="C",MAX(0,$C288-H$2)))</f>
        <v>1.59</v>
      </c>
      <c r="I288" s="103" t="n">
        <f aca="false">IF(I$1="P",MAX(0,I$2-$C288),IF(I$1="C",MAX(0,$C288-I$2)))</f>
        <v>6.59</v>
      </c>
      <c r="J288" s="103" t="n">
        <f aca="false">IF(J$1="P",MAX(0,J$2-$C288),IF(J$1="C",MAX(0,$C288-J$2)))</f>
        <v>11.59</v>
      </c>
      <c r="K288" s="103" t="n">
        <f aca="false">IF(K$1="P",MAX(0,K$2-$C288),IF(K$1="C",MAX(0,$C288-K$2)))</f>
        <v>16.59</v>
      </c>
      <c r="L288" s="103" t="n">
        <f aca="false">IF(L$1="P",MAX(0,L$2-$C288),IF(L$1="C",MAX(0,$C288-L$2)))</f>
        <v>26.59</v>
      </c>
      <c r="M288" s="103" t="n">
        <f aca="false">IF(M$1="P",MAX(0,M$2-$C288),IF(M$1="C",MAX(0,$C288-M$2)))</f>
        <v>3.41</v>
      </c>
      <c r="N288" s="103" t="n">
        <f aca="false">IF(N$1="P",MAX(0,N$2-$C288),IF(N$1="C",MAX(0,$C288-N$2)))</f>
        <v>0</v>
      </c>
      <c r="O288" s="103" t="n">
        <f aca="false">IF(O$1="P",MAX(0,O$2-$C288),IF(O$1="C",MAX(0,$C288-O$2)))</f>
        <v>0</v>
      </c>
      <c r="P288" s="103" t="n">
        <f aca="false">IF(P$1="P",MAX(0,P$2-$C288),IF(P$1="C",MAX(0,$C288-P$2)))</f>
        <v>0</v>
      </c>
      <c r="Q288" s="103" t="n">
        <f aca="false">IF(Q$1="P",MAX(0,Q$2-$C288),IF(Q$1="C",MAX(0,$C288-Q$2)))</f>
        <v>0</v>
      </c>
      <c r="R288" s="103" t="n">
        <f aca="false">IF(R$1="P",MAX(0,R$2-$C288),IF(R$1="C",MAX(0,$C288-R$2)))</f>
        <v>0</v>
      </c>
      <c r="S288" s="103" t="n">
        <f aca="false">IF(S$1="P",MAX(0,S$2-$C288),IF(S$1="C",MAX(0,$C288-S$2)))</f>
        <v>0</v>
      </c>
      <c r="T288" s="104" t="n">
        <f aca="false">A288</f>
        <v>12</v>
      </c>
      <c r="U288" s="105" t="n">
        <f aca="false">VLOOKUP($B288,Gas!$B$3:$E$2506,2)</f>
        <v>2.01</v>
      </c>
      <c r="V288" s="46" t="n">
        <f aca="false">C288/U288</f>
        <v>11.6467661691542</v>
      </c>
      <c r="W288" s="99" t="n">
        <f aca="false">VLOOKUP($B288,Gas!$B$3:$E$2506,4)</f>
        <v>1.05256617718715</v>
      </c>
    </row>
    <row r="289" customFormat="false" ht="12.75" hidden="false" customHeight="false" outlineLevel="0" collapsed="false">
      <c r="A289" s="95" t="n">
        <f aca="false">MONTH(B289)+(YEAR(B289)-1998)*12</f>
        <v>12</v>
      </c>
      <c r="B289" s="101" t="n">
        <v>36151</v>
      </c>
      <c r="C289" s="102" t="n">
        <v>23.45</v>
      </c>
      <c r="D289" s="98" t="n">
        <f aca="false">LN(C289/C288)</f>
        <v>0.00170721338946903</v>
      </c>
      <c r="E289" s="106" t="n">
        <f aca="false">STDEV(D280:D289)*SQRT(trade_day)</f>
        <v>0.957759549072696</v>
      </c>
      <c r="F289" s="99"/>
      <c r="G289" s="103" t="n">
        <f aca="false">IF(G$1="P",MAX(0,G$2-$C289),IF(G$1="C",MAX(0,$C289-G$2)))</f>
        <v>0</v>
      </c>
      <c r="H289" s="103" t="n">
        <f aca="false">IF(H$1="P",MAX(0,H$2-$C289),IF(H$1="C",MAX(0,$C289-H$2)))</f>
        <v>1.55</v>
      </c>
      <c r="I289" s="103" t="n">
        <f aca="false">IF(I$1="P",MAX(0,I$2-$C289),IF(I$1="C",MAX(0,$C289-I$2)))</f>
        <v>6.55</v>
      </c>
      <c r="J289" s="103" t="n">
        <f aca="false">IF(J$1="P",MAX(0,J$2-$C289),IF(J$1="C",MAX(0,$C289-J$2)))</f>
        <v>11.55</v>
      </c>
      <c r="K289" s="103" t="n">
        <f aca="false">IF(K$1="P",MAX(0,K$2-$C289),IF(K$1="C",MAX(0,$C289-K$2)))</f>
        <v>16.55</v>
      </c>
      <c r="L289" s="103" t="n">
        <f aca="false">IF(L$1="P",MAX(0,L$2-$C289),IF(L$1="C",MAX(0,$C289-L$2)))</f>
        <v>26.55</v>
      </c>
      <c r="M289" s="103" t="n">
        <f aca="false">IF(M$1="P",MAX(0,M$2-$C289),IF(M$1="C",MAX(0,$C289-M$2)))</f>
        <v>3.45</v>
      </c>
      <c r="N289" s="103" t="n">
        <f aca="false">IF(N$1="P",MAX(0,N$2-$C289),IF(N$1="C",MAX(0,$C289-N$2)))</f>
        <v>0</v>
      </c>
      <c r="O289" s="103" t="n">
        <f aca="false">IF(O$1="P",MAX(0,O$2-$C289),IF(O$1="C",MAX(0,$C289-O$2)))</f>
        <v>0</v>
      </c>
      <c r="P289" s="103" t="n">
        <f aca="false">IF(P$1="P",MAX(0,P$2-$C289),IF(P$1="C",MAX(0,$C289-P$2)))</f>
        <v>0</v>
      </c>
      <c r="Q289" s="103" t="n">
        <f aca="false">IF(Q$1="P",MAX(0,Q$2-$C289),IF(Q$1="C",MAX(0,$C289-Q$2)))</f>
        <v>0</v>
      </c>
      <c r="R289" s="103" t="n">
        <f aca="false">IF(R$1="P",MAX(0,R$2-$C289),IF(R$1="C",MAX(0,$C289-R$2)))</f>
        <v>0</v>
      </c>
      <c r="S289" s="103" t="n">
        <f aca="false">IF(S$1="P",MAX(0,S$2-$C289),IF(S$1="C",MAX(0,$C289-S$2)))</f>
        <v>0</v>
      </c>
      <c r="T289" s="104" t="n">
        <f aca="false">A289</f>
        <v>12</v>
      </c>
      <c r="U289" s="105" t="n">
        <f aca="false">VLOOKUP($B289,Gas!$B$3:$E$2506,2)</f>
        <v>2.045</v>
      </c>
      <c r="V289" s="46" t="n">
        <f aca="false">C289/U289</f>
        <v>11.4669926650367</v>
      </c>
      <c r="W289" s="99" t="n">
        <f aca="false">VLOOKUP($B289,Gas!$B$3:$E$2506,4)</f>
        <v>0.992843680096993</v>
      </c>
    </row>
    <row r="290" customFormat="false" ht="12.75" hidden="false" customHeight="false" outlineLevel="0" collapsed="false">
      <c r="A290" s="95" t="n">
        <f aca="false">MONTH(B290)+(YEAR(B290)-1998)*12</f>
        <v>12</v>
      </c>
      <c r="B290" s="101" t="n">
        <v>36152</v>
      </c>
      <c r="C290" s="102" t="n">
        <v>25.86</v>
      </c>
      <c r="D290" s="98" t="n">
        <f aca="false">LN(C290/C289)</f>
        <v>0.097826878451423</v>
      </c>
      <c r="E290" s="106" t="n">
        <f aca="false">STDEV(D281:D290)*SQRT(trade_day)</f>
        <v>1.0261164798445</v>
      </c>
      <c r="F290" s="99"/>
      <c r="G290" s="103" t="n">
        <f aca="false">IF(G$1="P",MAX(0,G$2-$C290),IF(G$1="C",MAX(0,$C290-G$2)))</f>
        <v>0</v>
      </c>
      <c r="H290" s="103" t="n">
        <f aca="false">IF(H$1="P",MAX(0,H$2-$C290),IF(H$1="C",MAX(0,$C290-H$2)))</f>
        <v>0</v>
      </c>
      <c r="I290" s="103" t="n">
        <f aca="false">IF(I$1="P",MAX(0,I$2-$C290),IF(I$1="C",MAX(0,$C290-I$2)))</f>
        <v>4.14</v>
      </c>
      <c r="J290" s="103" t="n">
        <f aca="false">IF(J$1="P",MAX(0,J$2-$C290),IF(J$1="C",MAX(0,$C290-J$2)))</f>
        <v>9.14</v>
      </c>
      <c r="K290" s="103" t="n">
        <f aca="false">IF(K$1="P",MAX(0,K$2-$C290),IF(K$1="C",MAX(0,$C290-K$2)))</f>
        <v>14.14</v>
      </c>
      <c r="L290" s="103" t="n">
        <f aca="false">IF(L$1="P",MAX(0,L$2-$C290),IF(L$1="C",MAX(0,$C290-L$2)))</f>
        <v>24.14</v>
      </c>
      <c r="M290" s="103" t="n">
        <f aca="false">IF(M$1="P",MAX(0,M$2-$C290),IF(M$1="C",MAX(0,$C290-M$2)))</f>
        <v>5.86</v>
      </c>
      <c r="N290" s="103" t="n">
        <f aca="false">IF(N$1="P",MAX(0,N$2-$C290),IF(N$1="C",MAX(0,$C290-N$2)))</f>
        <v>0.859999999999999</v>
      </c>
      <c r="O290" s="103" t="n">
        <f aca="false">IF(O$1="P",MAX(0,O$2-$C290),IF(O$1="C",MAX(0,$C290-O$2)))</f>
        <v>0</v>
      </c>
      <c r="P290" s="103" t="n">
        <f aca="false">IF(P$1="P",MAX(0,P$2-$C290),IF(P$1="C",MAX(0,$C290-P$2)))</f>
        <v>0</v>
      </c>
      <c r="Q290" s="103" t="n">
        <f aca="false">IF(Q$1="P",MAX(0,Q$2-$C290),IF(Q$1="C",MAX(0,$C290-Q$2)))</f>
        <v>0</v>
      </c>
      <c r="R290" s="103" t="n">
        <f aca="false">IF(R$1="P",MAX(0,R$2-$C290),IF(R$1="C",MAX(0,$C290-R$2)))</f>
        <v>0</v>
      </c>
      <c r="S290" s="103" t="n">
        <f aca="false">IF(S$1="P",MAX(0,S$2-$C290),IF(S$1="C",MAX(0,$C290-S$2)))</f>
        <v>0</v>
      </c>
      <c r="T290" s="104" t="n">
        <f aca="false">A290</f>
        <v>12</v>
      </c>
      <c r="U290" s="105" t="n">
        <f aca="false">VLOOKUP($B290,Gas!$B$3:$E$2506,2)</f>
        <v>1.945</v>
      </c>
      <c r="V290" s="46" t="n">
        <f aca="false">C290/U290</f>
        <v>13.2956298200514</v>
      </c>
      <c r="W290" s="99" t="n">
        <f aca="false">VLOOKUP($B290,Gas!$B$3:$E$2506,4)</f>
        <v>1.09337478535008</v>
      </c>
    </row>
    <row r="291" customFormat="false" ht="12.75" hidden="false" customHeight="false" outlineLevel="0" collapsed="false">
      <c r="A291" s="95" t="n">
        <f aca="false">MONTH(B291)+(YEAR(B291)-1998)*12</f>
        <v>12</v>
      </c>
      <c r="B291" s="101" t="n">
        <v>36155</v>
      </c>
      <c r="C291" s="102" t="n">
        <v>25</v>
      </c>
      <c r="D291" s="98" t="n">
        <f aca="false">LN(C291/C290)</f>
        <v>-0.0338215484755107</v>
      </c>
      <c r="E291" s="106" t="n">
        <f aca="false">STDEV(D282:D291)*SQRT(trade_day)</f>
        <v>0.977665524220035</v>
      </c>
      <c r="F291" s="99"/>
      <c r="G291" s="103" t="n">
        <f aca="false">IF(G$1="P",MAX(0,G$2-$C291),IF(G$1="C",MAX(0,$C291-G$2)))</f>
        <v>0</v>
      </c>
      <c r="H291" s="103" t="n">
        <f aca="false">IF(H$1="P",MAX(0,H$2-$C291),IF(H$1="C",MAX(0,$C291-H$2)))</f>
        <v>0</v>
      </c>
      <c r="I291" s="103" t="n">
        <f aca="false">IF(I$1="P",MAX(0,I$2-$C291),IF(I$1="C",MAX(0,$C291-I$2)))</f>
        <v>5</v>
      </c>
      <c r="J291" s="103" t="n">
        <f aca="false">IF(J$1="P",MAX(0,J$2-$C291),IF(J$1="C",MAX(0,$C291-J$2)))</f>
        <v>10</v>
      </c>
      <c r="K291" s="103" t="n">
        <f aca="false">IF(K$1="P",MAX(0,K$2-$C291),IF(K$1="C",MAX(0,$C291-K$2)))</f>
        <v>15</v>
      </c>
      <c r="L291" s="103" t="n">
        <f aca="false">IF(L$1="P",MAX(0,L$2-$C291),IF(L$1="C",MAX(0,$C291-L$2)))</f>
        <v>25</v>
      </c>
      <c r="M291" s="103" t="n">
        <f aca="false">IF(M$1="P",MAX(0,M$2-$C291),IF(M$1="C",MAX(0,$C291-M$2)))</f>
        <v>5</v>
      </c>
      <c r="N291" s="103" t="n">
        <f aca="false">IF(N$1="P",MAX(0,N$2-$C291),IF(N$1="C",MAX(0,$C291-N$2)))</f>
        <v>0</v>
      </c>
      <c r="O291" s="103" t="n">
        <f aca="false">IF(O$1="P",MAX(0,O$2-$C291),IF(O$1="C",MAX(0,$C291-O$2)))</f>
        <v>0</v>
      </c>
      <c r="P291" s="103" t="n">
        <f aca="false">IF(P$1="P",MAX(0,P$2-$C291),IF(P$1="C",MAX(0,$C291-P$2)))</f>
        <v>0</v>
      </c>
      <c r="Q291" s="103" t="n">
        <f aca="false">IF(Q$1="P",MAX(0,Q$2-$C291),IF(Q$1="C",MAX(0,$C291-Q$2)))</f>
        <v>0</v>
      </c>
      <c r="R291" s="103" t="n">
        <f aca="false">IF(R$1="P",MAX(0,R$2-$C291),IF(R$1="C",MAX(0,$C291-R$2)))</f>
        <v>0</v>
      </c>
      <c r="S291" s="103" t="n">
        <f aca="false">IF(S$1="P",MAX(0,S$2-$C291),IF(S$1="C",MAX(0,$C291-S$2)))</f>
        <v>0</v>
      </c>
      <c r="T291" s="104" t="n">
        <f aca="false">A291</f>
        <v>12</v>
      </c>
      <c r="U291" s="105" t="n">
        <f aca="false">VLOOKUP($B291,Gas!$B$3:$E$2506,2)</f>
        <v>1.865</v>
      </c>
      <c r="V291" s="46" t="n">
        <f aca="false">C291/U291</f>
        <v>13.4048257372654</v>
      </c>
      <c r="W291" s="99" t="n">
        <f aca="false">VLOOKUP($B291,Gas!$B$3:$E$2506,4)</f>
        <v>0.574959955361743</v>
      </c>
    </row>
    <row r="292" customFormat="false" ht="12.75" hidden="false" customHeight="false" outlineLevel="0" collapsed="false">
      <c r="A292" s="95" t="n">
        <f aca="false">MONTH(B292)+(YEAR(B292)-1998)*12</f>
        <v>12</v>
      </c>
      <c r="B292" s="101" t="n">
        <v>36157</v>
      </c>
      <c r="C292" s="102" t="n">
        <v>25.19</v>
      </c>
      <c r="D292" s="98" t="n">
        <f aca="false">LN(C292/C291)</f>
        <v>0.00757126549631813</v>
      </c>
      <c r="E292" s="106" t="n">
        <f aca="false">STDEV(D283:D292)*SQRT(trade_day)</f>
        <v>0.972142068684872</v>
      </c>
      <c r="F292" s="99"/>
      <c r="G292" s="103" t="n">
        <f aca="false">IF(G$1="P",MAX(0,G$2-$C292),IF(G$1="C",MAX(0,$C292-G$2)))</f>
        <v>0</v>
      </c>
      <c r="H292" s="103" t="n">
        <f aca="false">IF(H$1="P",MAX(0,H$2-$C292),IF(H$1="C",MAX(0,$C292-H$2)))</f>
        <v>0</v>
      </c>
      <c r="I292" s="103" t="n">
        <f aca="false">IF(I$1="P",MAX(0,I$2-$C292),IF(I$1="C",MAX(0,$C292-I$2)))</f>
        <v>4.81</v>
      </c>
      <c r="J292" s="103" t="n">
        <f aca="false">IF(J$1="P",MAX(0,J$2-$C292),IF(J$1="C",MAX(0,$C292-J$2)))</f>
        <v>9.81</v>
      </c>
      <c r="K292" s="103" t="n">
        <f aca="false">IF(K$1="P",MAX(0,K$2-$C292),IF(K$1="C",MAX(0,$C292-K$2)))</f>
        <v>14.81</v>
      </c>
      <c r="L292" s="103" t="n">
        <f aca="false">IF(L$1="P",MAX(0,L$2-$C292),IF(L$1="C",MAX(0,$C292-L$2)))</f>
        <v>24.81</v>
      </c>
      <c r="M292" s="103" t="n">
        <f aca="false">IF(M$1="P",MAX(0,M$2-$C292),IF(M$1="C",MAX(0,$C292-M$2)))</f>
        <v>5.19</v>
      </c>
      <c r="N292" s="103" t="n">
        <f aca="false">IF(N$1="P",MAX(0,N$2-$C292),IF(N$1="C",MAX(0,$C292-N$2)))</f>
        <v>0.190000000000001</v>
      </c>
      <c r="O292" s="103" t="n">
        <f aca="false">IF(O$1="P",MAX(0,O$2-$C292),IF(O$1="C",MAX(0,$C292-O$2)))</f>
        <v>0</v>
      </c>
      <c r="P292" s="103" t="n">
        <f aca="false">IF(P$1="P",MAX(0,P$2-$C292),IF(P$1="C",MAX(0,$C292-P$2)))</f>
        <v>0</v>
      </c>
      <c r="Q292" s="103" t="n">
        <f aca="false">IF(Q$1="P",MAX(0,Q$2-$C292),IF(Q$1="C",MAX(0,$C292-Q$2)))</f>
        <v>0</v>
      </c>
      <c r="R292" s="103" t="n">
        <f aca="false">IF(R$1="P",MAX(0,R$2-$C292),IF(R$1="C",MAX(0,$C292-R$2)))</f>
        <v>0</v>
      </c>
      <c r="S292" s="103" t="n">
        <f aca="false">IF(S$1="P",MAX(0,S$2-$C292),IF(S$1="C",MAX(0,$C292-S$2)))</f>
        <v>0</v>
      </c>
      <c r="T292" s="104" t="n">
        <f aca="false">A292</f>
        <v>12</v>
      </c>
      <c r="U292" s="105" t="n">
        <f aca="false">VLOOKUP($B292,Gas!$B$3:$E$2506,2)</f>
        <v>1.865</v>
      </c>
      <c r="V292" s="46" t="n">
        <f aca="false">C292/U292</f>
        <v>13.5067024128686</v>
      </c>
      <c r="W292" s="99" t="n">
        <f aca="false">VLOOKUP($B292,Gas!$B$3:$E$2506,4)</f>
        <v>0.415400008404518</v>
      </c>
    </row>
    <row r="293" customFormat="false" ht="12.75" hidden="false" customHeight="false" outlineLevel="0" collapsed="false">
      <c r="A293" s="95" t="n">
        <f aca="false">MONTH(B293)+(YEAR(B293)-1998)*12</f>
        <v>12</v>
      </c>
      <c r="B293" s="101" t="n">
        <v>36158</v>
      </c>
      <c r="C293" s="102" t="n">
        <v>24.25</v>
      </c>
      <c r="D293" s="98" t="n">
        <f aca="false">LN(C293/C292)</f>
        <v>-0.0380304729810267</v>
      </c>
      <c r="E293" s="106" t="n">
        <f aca="false">STDEV(D284:D293)*SQRT(trade_day)</f>
        <v>1.01356683253073</v>
      </c>
      <c r="F293" s="99"/>
      <c r="G293" s="103" t="n">
        <f aca="false">IF(G$1="P",MAX(0,G$2-$C293),IF(G$1="C",MAX(0,$C293-G$2)))</f>
        <v>0</v>
      </c>
      <c r="H293" s="103" t="n">
        <f aca="false">IF(H$1="P",MAX(0,H$2-$C293),IF(H$1="C",MAX(0,$C293-H$2)))</f>
        <v>0.75</v>
      </c>
      <c r="I293" s="103" t="n">
        <f aca="false">IF(I$1="P",MAX(0,I$2-$C293),IF(I$1="C",MAX(0,$C293-I$2)))</f>
        <v>5.75</v>
      </c>
      <c r="J293" s="103" t="n">
        <f aca="false">IF(J$1="P",MAX(0,J$2-$C293),IF(J$1="C",MAX(0,$C293-J$2)))</f>
        <v>10.75</v>
      </c>
      <c r="K293" s="103" t="n">
        <f aca="false">IF(K$1="P",MAX(0,K$2-$C293),IF(K$1="C",MAX(0,$C293-K$2)))</f>
        <v>15.75</v>
      </c>
      <c r="L293" s="103" t="n">
        <f aca="false">IF(L$1="P",MAX(0,L$2-$C293),IF(L$1="C",MAX(0,$C293-L$2)))</f>
        <v>25.75</v>
      </c>
      <c r="M293" s="103" t="n">
        <f aca="false">IF(M$1="P",MAX(0,M$2-$C293),IF(M$1="C",MAX(0,$C293-M$2)))</f>
        <v>4.25</v>
      </c>
      <c r="N293" s="103" t="n">
        <f aca="false">IF(N$1="P",MAX(0,N$2-$C293),IF(N$1="C",MAX(0,$C293-N$2)))</f>
        <v>0</v>
      </c>
      <c r="O293" s="103" t="n">
        <f aca="false">IF(O$1="P",MAX(0,O$2-$C293),IF(O$1="C",MAX(0,$C293-O$2)))</f>
        <v>0</v>
      </c>
      <c r="P293" s="103" t="n">
        <f aca="false">IF(P$1="P",MAX(0,P$2-$C293),IF(P$1="C",MAX(0,$C293-P$2)))</f>
        <v>0</v>
      </c>
      <c r="Q293" s="103" t="n">
        <f aca="false">IF(Q$1="P",MAX(0,Q$2-$C293),IF(Q$1="C",MAX(0,$C293-Q$2)))</f>
        <v>0</v>
      </c>
      <c r="R293" s="103" t="n">
        <f aca="false">IF(R$1="P",MAX(0,R$2-$C293),IF(R$1="C",MAX(0,$C293-R$2)))</f>
        <v>0</v>
      </c>
      <c r="S293" s="103" t="n">
        <f aca="false">IF(S$1="P",MAX(0,S$2-$C293),IF(S$1="C",MAX(0,$C293-S$2)))</f>
        <v>0</v>
      </c>
      <c r="T293" s="104" t="n">
        <f aca="false">A293</f>
        <v>12</v>
      </c>
      <c r="U293" s="105" t="n">
        <f aca="false">VLOOKUP($B293,Gas!$B$3:$E$2506,2)</f>
        <v>1.785</v>
      </c>
      <c r="V293" s="46" t="n">
        <f aca="false">C293/U293</f>
        <v>13.5854341736695</v>
      </c>
      <c r="W293" s="99" t="n">
        <f aca="false">VLOOKUP($B293,Gas!$B$3:$E$2506,4)</f>
        <v>0.454276801715089</v>
      </c>
    </row>
    <row r="294" customFormat="false" ht="12.75" hidden="false" customHeight="false" outlineLevel="0" collapsed="false">
      <c r="A294" s="95" t="n">
        <f aca="false">MONTH(B294)+(YEAR(B294)-1998)*12</f>
        <v>12</v>
      </c>
      <c r="B294" s="101" t="n">
        <v>36159</v>
      </c>
      <c r="C294" s="102" t="n">
        <v>24.13</v>
      </c>
      <c r="D294" s="98" t="n">
        <f aca="false">LN(C294/C293)</f>
        <v>-0.00496073774655189</v>
      </c>
      <c r="E294" s="106" t="n">
        <f aca="false">STDEV(D285:D294)*SQRT(trade_day)</f>
        <v>0.655598935780511</v>
      </c>
      <c r="F294" s="99"/>
      <c r="G294" s="103" t="n">
        <f aca="false">IF(G$1="P",MAX(0,G$2-$C294),IF(G$1="C",MAX(0,$C294-G$2)))</f>
        <v>0</v>
      </c>
      <c r="H294" s="103" t="n">
        <f aca="false">IF(H$1="P",MAX(0,H$2-$C294),IF(H$1="C",MAX(0,$C294-H$2)))</f>
        <v>0.870000000000001</v>
      </c>
      <c r="I294" s="103" t="n">
        <f aca="false">IF(I$1="P",MAX(0,I$2-$C294),IF(I$1="C",MAX(0,$C294-I$2)))</f>
        <v>5.87</v>
      </c>
      <c r="J294" s="103" t="n">
        <f aca="false">IF(J$1="P",MAX(0,J$2-$C294),IF(J$1="C",MAX(0,$C294-J$2)))</f>
        <v>10.87</v>
      </c>
      <c r="K294" s="103" t="n">
        <f aca="false">IF(K$1="P",MAX(0,K$2-$C294),IF(K$1="C",MAX(0,$C294-K$2)))</f>
        <v>15.87</v>
      </c>
      <c r="L294" s="103" t="n">
        <f aca="false">IF(L$1="P",MAX(0,L$2-$C294),IF(L$1="C",MAX(0,$C294-L$2)))</f>
        <v>25.87</v>
      </c>
      <c r="M294" s="103" t="n">
        <f aca="false">IF(M$1="P",MAX(0,M$2-$C294),IF(M$1="C",MAX(0,$C294-M$2)))</f>
        <v>4.13</v>
      </c>
      <c r="N294" s="103" t="n">
        <f aca="false">IF(N$1="P",MAX(0,N$2-$C294),IF(N$1="C",MAX(0,$C294-N$2)))</f>
        <v>0</v>
      </c>
      <c r="O294" s="103" t="n">
        <f aca="false">IF(O$1="P",MAX(0,O$2-$C294),IF(O$1="C",MAX(0,$C294-O$2)))</f>
        <v>0</v>
      </c>
      <c r="P294" s="103" t="n">
        <f aca="false">IF(P$1="P",MAX(0,P$2-$C294),IF(P$1="C",MAX(0,$C294-P$2)))</f>
        <v>0</v>
      </c>
      <c r="Q294" s="103" t="n">
        <f aca="false">IF(Q$1="P",MAX(0,Q$2-$C294),IF(Q$1="C",MAX(0,$C294-Q$2)))</f>
        <v>0</v>
      </c>
      <c r="R294" s="103" t="n">
        <f aca="false">IF(R$1="P",MAX(0,R$2-$C294),IF(R$1="C",MAX(0,$C294-R$2)))</f>
        <v>0</v>
      </c>
      <c r="S294" s="103" t="n">
        <f aca="false">IF(S$1="P",MAX(0,S$2-$C294),IF(S$1="C",MAX(0,$C294-S$2)))</f>
        <v>0</v>
      </c>
      <c r="T294" s="104" t="n">
        <f aca="false">A294</f>
        <v>12</v>
      </c>
      <c r="U294" s="105" t="n">
        <f aca="false">VLOOKUP($B294,Gas!$B$3:$E$2506,2)</f>
        <v>1.81</v>
      </c>
      <c r="V294" s="46" t="n">
        <f aca="false">C294/U294</f>
        <v>13.3314917127072</v>
      </c>
      <c r="W294" s="99" t="n">
        <f aca="false">VLOOKUP($B294,Gas!$B$3:$E$2506,4)</f>
        <v>0.476257131882624</v>
      </c>
    </row>
    <row r="295" customFormat="false" ht="12.75" hidden="false" customHeight="false" outlineLevel="0" collapsed="false">
      <c r="A295" s="95" t="n">
        <f aca="false">MONTH(B295)+(YEAR(B295)-1998)*12</f>
        <v>12</v>
      </c>
      <c r="B295" s="101" t="n">
        <v>36160</v>
      </c>
      <c r="C295" s="102" t="n">
        <v>23.63</v>
      </c>
      <c r="D295" s="98" t="n">
        <f aca="false">LN(C295/C294)</f>
        <v>-0.0209387884381239</v>
      </c>
      <c r="E295" s="106" t="n">
        <f aca="false">STDEV(D286:D295)*SQRT(trade_day)</f>
        <v>0.600249804847473</v>
      </c>
      <c r="F295" s="99"/>
      <c r="G295" s="103" t="n">
        <f aca="false">IF(G$1="P",MAX(0,G$2-$C295),IF(G$1="C",MAX(0,$C295-G$2)))</f>
        <v>0</v>
      </c>
      <c r="H295" s="103" t="n">
        <f aca="false">IF(H$1="P",MAX(0,H$2-$C295),IF(H$1="C",MAX(0,$C295-H$2)))</f>
        <v>1.37</v>
      </c>
      <c r="I295" s="103" t="n">
        <f aca="false">IF(I$1="P",MAX(0,I$2-$C295),IF(I$1="C",MAX(0,$C295-I$2)))</f>
        <v>6.37</v>
      </c>
      <c r="J295" s="103" t="n">
        <f aca="false">IF(J$1="P",MAX(0,J$2-$C295),IF(J$1="C",MAX(0,$C295-J$2)))</f>
        <v>11.37</v>
      </c>
      <c r="K295" s="103" t="n">
        <f aca="false">IF(K$1="P",MAX(0,K$2-$C295),IF(K$1="C",MAX(0,$C295-K$2)))</f>
        <v>16.37</v>
      </c>
      <c r="L295" s="103" t="n">
        <f aca="false">IF(L$1="P",MAX(0,L$2-$C295),IF(L$1="C",MAX(0,$C295-L$2)))</f>
        <v>26.37</v>
      </c>
      <c r="M295" s="103" t="n">
        <f aca="false">IF(M$1="P",MAX(0,M$2-$C295),IF(M$1="C",MAX(0,$C295-M$2)))</f>
        <v>3.63</v>
      </c>
      <c r="N295" s="103" t="n">
        <f aca="false">IF(N$1="P",MAX(0,N$2-$C295),IF(N$1="C",MAX(0,$C295-N$2)))</f>
        <v>0</v>
      </c>
      <c r="O295" s="103" t="n">
        <f aca="false">IF(O$1="P",MAX(0,O$2-$C295),IF(O$1="C",MAX(0,$C295-O$2)))</f>
        <v>0</v>
      </c>
      <c r="P295" s="103" t="n">
        <f aca="false">IF(P$1="P",MAX(0,P$2-$C295),IF(P$1="C",MAX(0,$C295-P$2)))</f>
        <v>0</v>
      </c>
      <c r="Q295" s="103" t="n">
        <f aca="false">IF(Q$1="P",MAX(0,Q$2-$C295),IF(Q$1="C",MAX(0,$C295-Q$2)))</f>
        <v>0</v>
      </c>
      <c r="R295" s="103" t="n">
        <f aca="false">IF(R$1="P",MAX(0,R$2-$C295),IF(R$1="C",MAX(0,$C295-R$2)))</f>
        <v>0</v>
      </c>
      <c r="S295" s="103" t="n">
        <f aca="false">IF(S$1="P",MAX(0,S$2-$C295),IF(S$1="C",MAX(0,$C295-S$2)))</f>
        <v>0</v>
      </c>
      <c r="T295" s="104" t="n">
        <f aca="false">A295</f>
        <v>12</v>
      </c>
      <c r="U295" s="105" t="n">
        <f aca="false">VLOOKUP($B295,Gas!$B$3:$E$2506,2)</f>
        <v>1.835</v>
      </c>
      <c r="V295" s="46" t="n">
        <f aca="false">C295/U295</f>
        <v>12.8773841961853</v>
      </c>
      <c r="W295" s="99" t="n">
        <f aca="false">VLOOKUP($B295,Gas!$B$3:$E$2506,4)</f>
        <v>0.49532884722683</v>
      </c>
    </row>
    <row r="296" customFormat="false" ht="12.75" hidden="false" customHeight="false" outlineLevel="0" collapsed="false">
      <c r="A296" s="95" t="n">
        <f aca="false">MONTH(B296)+(YEAR(B296)-1998)*12</f>
        <v>13</v>
      </c>
      <c r="B296" s="101" t="n">
        <v>36162</v>
      </c>
      <c r="C296" s="102" t="n">
        <v>23</v>
      </c>
      <c r="D296" s="98" t="n">
        <f aca="false">LN(C296/C295)</f>
        <v>-0.0270228752696667</v>
      </c>
      <c r="E296" s="106" t="n">
        <f aca="false">STDEV(D287:D296)*SQRT(trade_day)</f>
        <v>0.610384281007133</v>
      </c>
      <c r="F296" s="99"/>
      <c r="G296" s="103" t="n">
        <f aca="false">IF(G$1="P",MAX(0,G$2-$C296),IF(G$1="C",MAX(0,$C296-G$2)))</f>
        <v>0</v>
      </c>
      <c r="H296" s="103" t="n">
        <f aca="false">IF(H$1="P",MAX(0,H$2-$C296),IF(H$1="C",MAX(0,$C296-H$2)))</f>
        <v>2</v>
      </c>
      <c r="I296" s="103" t="n">
        <f aca="false">IF(I$1="P",MAX(0,I$2-$C296),IF(I$1="C",MAX(0,$C296-I$2)))</f>
        <v>7</v>
      </c>
      <c r="J296" s="103" t="n">
        <f aca="false">IF(J$1="P",MAX(0,J$2-$C296),IF(J$1="C",MAX(0,$C296-J$2)))</f>
        <v>12</v>
      </c>
      <c r="K296" s="103" t="n">
        <f aca="false">IF(K$1="P",MAX(0,K$2-$C296),IF(K$1="C",MAX(0,$C296-K$2)))</f>
        <v>17</v>
      </c>
      <c r="L296" s="103" t="n">
        <f aca="false">IF(L$1="P",MAX(0,L$2-$C296),IF(L$1="C",MAX(0,$C296-L$2)))</f>
        <v>27</v>
      </c>
      <c r="M296" s="103" t="n">
        <f aca="false">IF(M$1="P",MAX(0,M$2-$C296),IF(M$1="C",MAX(0,$C296-M$2)))</f>
        <v>3</v>
      </c>
      <c r="N296" s="103" t="n">
        <f aca="false">IF(N$1="P",MAX(0,N$2-$C296),IF(N$1="C",MAX(0,$C296-N$2)))</f>
        <v>0</v>
      </c>
      <c r="O296" s="103" t="n">
        <f aca="false">IF(O$1="P",MAX(0,O$2-$C296),IF(O$1="C",MAX(0,$C296-O$2)))</f>
        <v>0</v>
      </c>
      <c r="P296" s="103" t="n">
        <f aca="false">IF(P$1="P",MAX(0,P$2-$C296),IF(P$1="C",MAX(0,$C296-P$2)))</f>
        <v>0</v>
      </c>
      <c r="Q296" s="103" t="n">
        <f aca="false">IF(Q$1="P",MAX(0,Q$2-$C296),IF(Q$1="C",MAX(0,$C296-Q$2)))</f>
        <v>0</v>
      </c>
      <c r="R296" s="103" t="n">
        <f aca="false">IF(R$1="P",MAX(0,R$2-$C296),IF(R$1="C",MAX(0,$C296-R$2)))</f>
        <v>0</v>
      </c>
      <c r="S296" s="103" t="n">
        <f aca="false">IF(S$1="P",MAX(0,S$2-$C296),IF(S$1="C",MAX(0,$C296-S$2)))</f>
        <v>0</v>
      </c>
      <c r="T296" s="104" t="n">
        <f aca="false">A296</f>
        <v>13</v>
      </c>
      <c r="U296" s="105" t="n">
        <f aca="false">VLOOKUP($B296,Gas!$B$3:$E$2506,2)</f>
        <v>1.875</v>
      </c>
      <c r="V296" s="46" t="n">
        <f aca="false">C296/U296</f>
        <v>12.2666666666667</v>
      </c>
      <c r="W296" s="99" t="n">
        <f aca="false">VLOOKUP($B296,Gas!$B$3:$E$2506,4)</f>
        <v>0.422356745336051</v>
      </c>
    </row>
    <row r="297" customFormat="false" ht="12.75" hidden="false" customHeight="false" outlineLevel="0" collapsed="false">
      <c r="A297" s="95" t="n">
        <f aca="false">MONTH(B297)+(YEAR(B297)-1998)*12</f>
        <v>13</v>
      </c>
      <c r="B297" s="101" t="n">
        <v>36164</v>
      </c>
      <c r="C297" s="102" t="n">
        <v>25.04</v>
      </c>
      <c r="D297" s="98" t="n">
        <f aca="false">LN(C297/C296)</f>
        <v>0.0849803303027481</v>
      </c>
      <c r="E297" s="106" t="n">
        <f aca="false">STDEV(D288:D297)*SQRT(trade_day)</f>
        <v>0.75207235552027</v>
      </c>
      <c r="F297" s="99"/>
      <c r="G297" s="103" t="n">
        <f aca="false">IF(G$1="P",MAX(0,G$2-$C297),IF(G$1="C",MAX(0,$C297-G$2)))</f>
        <v>0</v>
      </c>
      <c r="H297" s="103" t="n">
        <f aca="false">IF(H$1="P",MAX(0,H$2-$C297),IF(H$1="C",MAX(0,$C297-H$2)))</f>
        <v>0</v>
      </c>
      <c r="I297" s="103" t="n">
        <f aca="false">IF(I$1="P",MAX(0,I$2-$C297),IF(I$1="C",MAX(0,$C297-I$2)))</f>
        <v>4.96</v>
      </c>
      <c r="J297" s="103" t="n">
        <f aca="false">IF(J$1="P",MAX(0,J$2-$C297),IF(J$1="C",MAX(0,$C297-J$2)))</f>
        <v>9.96</v>
      </c>
      <c r="K297" s="103" t="n">
        <f aca="false">IF(K$1="P",MAX(0,K$2-$C297),IF(K$1="C",MAX(0,$C297-K$2)))</f>
        <v>14.96</v>
      </c>
      <c r="L297" s="103" t="n">
        <f aca="false">IF(L$1="P",MAX(0,L$2-$C297),IF(L$1="C",MAX(0,$C297-L$2)))</f>
        <v>24.96</v>
      </c>
      <c r="M297" s="103" t="n">
        <f aca="false">IF(M$1="P",MAX(0,M$2-$C297),IF(M$1="C",MAX(0,$C297-M$2)))</f>
        <v>5.04</v>
      </c>
      <c r="N297" s="103" t="n">
        <f aca="false">IF(N$1="P",MAX(0,N$2-$C297),IF(N$1="C",MAX(0,$C297-N$2)))</f>
        <v>0.0399999999999992</v>
      </c>
      <c r="O297" s="103" t="n">
        <f aca="false">IF(O$1="P",MAX(0,O$2-$C297),IF(O$1="C",MAX(0,$C297-O$2)))</f>
        <v>0</v>
      </c>
      <c r="P297" s="103" t="n">
        <f aca="false">IF(P$1="P",MAX(0,P$2-$C297),IF(P$1="C",MAX(0,$C297-P$2)))</f>
        <v>0</v>
      </c>
      <c r="Q297" s="103" t="n">
        <f aca="false">IF(Q$1="P",MAX(0,Q$2-$C297),IF(Q$1="C",MAX(0,$C297-Q$2)))</f>
        <v>0</v>
      </c>
      <c r="R297" s="103" t="n">
        <f aca="false">IF(R$1="P",MAX(0,R$2-$C297),IF(R$1="C",MAX(0,$C297-R$2)))</f>
        <v>0</v>
      </c>
      <c r="S297" s="103" t="n">
        <f aca="false">IF(S$1="P",MAX(0,S$2-$C297),IF(S$1="C",MAX(0,$C297-S$2)))</f>
        <v>0</v>
      </c>
      <c r="T297" s="104" t="n">
        <f aca="false">A297</f>
        <v>13</v>
      </c>
      <c r="U297" s="105" t="n">
        <f aca="false">VLOOKUP($B297,Gas!$B$3:$E$2506,2)</f>
        <v>1.875</v>
      </c>
      <c r="V297" s="46" t="n">
        <f aca="false">C297/U297</f>
        <v>13.3546666666667</v>
      </c>
      <c r="W297" s="99" t="n">
        <f aca="false">VLOOKUP($B297,Gas!$B$3:$E$2506,4)</f>
        <v>0.334924761840818</v>
      </c>
    </row>
    <row r="298" customFormat="false" ht="12.75" hidden="false" customHeight="false" outlineLevel="0" collapsed="false">
      <c r="A298" s="95" t="n">
        <f aca="false">MONTH(B298)+(YEAR(B298)-1998)*12</f>
        <v>13</v>
      </c>
      <c r="B298" s="101" t="n">
        <v>36165</v>
      </c>
      <c r="C298" s="102" t="n">
        <v>27.38</v>
      </c>
      <c r="D298" s="98" t="n">
        <f aca="false">LN(C298/C297)</f>
        <v>0.0893382736284051</v>
      </c>
      <c r="E298" s="106" t="n">
        <f aca="false">STDEV(D289:D298)*SQRT(trade_day)</f>
        <v>0.852494774460321</v>
      </c>
      <c r="F298" s="99"/>
      <c r="G298" s="103" t="n">
        <f aca="false">IF(G$1="P",MAX(0,G$2-$C298),IF(G$1="C",MAX(0,$C298-G$2)))</f>
        <v>0</v>
      </c>
      <c r="H298" s="103" t="n">
        <f aca="false">IF(H$1="P",MAX(0,H$2-$C298),IF(H$1="C",MAX(0,$C298-H$2)))</f>
        <v>0</v>
      </c>
      <c r="I298" s="103" t="n">
        <f aca="false">IF(I$1="P",MAX(0,I$2-$C298),IF(I$1="C",MAX(0,$C298-I$2)))</f>
        <v>2.62</v>
      </c>
      <c r="J298" s="103" t="n">
        <f aca="false">IF(J$1="P",MAX(0,J$2-$C298),IF(J$1="C",MAX(0,$C298-J$2)))</f>
        <v>7.62</v>
      </c>
      <c r="K298" s="103" t="n">
        <f aca="false">IF(K$1="P",MAX(0,K$2-$C298),IF(K$1="C",MAX(0,$C298-K$2)))</f>
        <v>12.62</v>
      </c>
      <c r="L298" s="103" t="n">
        <f aca="false">IF(L$1="P",MAX(0,L$2-$C298),IF(L$1="C",MAX(0,$C298-L$2)))</f>
        <v>22.62</v>
      </c>
      <c r="M298" s="103" t="n">
        <f aca="false">IF(M$1="P",MAX(0,M$2-$C298),IF(M$1="C",MAX(0,$C298-M$2)))</f>
        <v>7.38</v>
      </c>
      <c r="N298" s="103" t="n">
        <f aca="false">IF(N$1="P",MAX(0,N$2-$C298),IF(N$1="C",MAX(0,$C298-N$2)))</f>
        <v>2.38</v>
      </c>
      <c r="O298" s="103" t="n">
        <f aca="false">IF(O$1="P",MAX(0,O$2-$C298),IF(O$1="C",MAX(0,$C298-O$2)))</f>
        <v>0</v>
      </c>
      <c r="P298" s="103" t="n">
        <f aca="false">IF(P$1="P",MAX(0,P$2-$C298),IF(P$1="C",MAX(0,$C298-P$2)))</f>
        <v>0</v>
      </c>
      <c r="Q298" s="103" t="n">
        <f aca="false">IF(Q$1="P",MAX(0,Q$2-$C298),IF(Q$1="C",MAX(0,$C298-Q$2)))</f>
        <v>0</v>
      </c>
      <c r="R298" s="103" t="n">
        <f aca="false">IF(R$1="P",MAX(0,R$2-$C298),IF(R$1="C",MAX(0,$C298-R$2)))</f>
        <v>0</v>
      </c>
      <c r="S298" s="103" t="n">
        <f aca="false">IF(S$1="P",MAX(0,S$2-$C298),IF(S$1="C",MAX(0,$C298-S$2)))</f>
        <v>0</v>
      </c>
      <c r="T298" s="104" t="n">
        <f aca="false">A298</f>
        <v>13</v>
      </c>
      <c r="U298" s="105" t="n">
        <f aca="false">VLOOKUP($B298,Gas!$B$3:$E$2506,2)</f>
        <v>2.1</v>
      </c>
      <c r="V298" s="46" t="n">
        <f aca="false">C298/U298</f>
        <v>13.0380952380952</v>
      </c>
      <c r="W298" s="99" t="n">
        <f aca="false">VLOOKUP($B298,Gas!$B$3:$E$2506,4)</f>
        <v>0.758974788389847</v>
      </c>
    </row>
    <row r="299" customFormat="false" ht="12.75" hidden="false" customHeight="false" outlineLevel="0" collapsed="false">
      <c r="A299" s="95" t="n">
        <f aca="false">MONTH(B299)+(YEAR(B299)-1998)*12</f>
        <v>13</v>
      </c>
      <c r="B299" s="101" t="n">
        <v>36166</v>
      </c>
      <c r="C299" s="102" t="n">
        <v>27.43</v>
      </c>
      <c r="D299" s="98" t="n">
        <f aca="false">LN(C299/C298)</f>
        <v>0.00182448508920908</v>
      </c>
      <c r="E299" s="106" t="n">
        <f aca="false">STDEV(D290:D299)*SQRT(trade_day)</f>
        <v>0.852441639234855</v>
      </c>
      <c r="F299" s="99"/>
      <c r="G299" s="103" t="n">
        <f aca="false">IF(G$1="P",MAX(0,G$2-$C299),IF(G$1="C",MAX(0,$C299-G$2)))</f>
        <v>0</v>
      </c>
      <c r="H299" s="103" t="n">
        <f aca="false">IF(H$1="P",MAX(0,H$2-$C299),IF(H$1="C",MAX(0,$C299-H$2)))</f>
        <v>0</v>
      </c>
      <c r="I299" s="103" t="n">
        <f aca="false">IF(I$1="P",MAX(0,I$2-$C299),IF(I$1="C",MAX(0,$C299-I$2)))</f>
        <v>2.57</v>
      </c>
      <c r="J299" s="103" t="n">
        <f aca="false">IF(J$1="P",MAX(0,J$2-$C299),IF(J$1="C",MAX(0,$C299-J$2)))</f>
        <v>7.57</v>
      </c>
      <c r="K299" s="103" t="n">
        <f aca="false">IF(K$1="P",MAX(0,K$2-$C299),IF(K$1="C",MAX(0,$C299-K$2)))</f>
        <v>12.57</v>
      </c>
      <c r="L299" s="103" t="n">
        <f aca="false">IF(L$1="P",MAX(0,L$2-$C299),IF(L$1="C",MAX(0,$C299-L$2)))</f>
        <v>22.57</v>
      </c>
      <c r="M299" s="103" t="n">
        <f aca="false">IF(M$1="P",MAX(0,M$2-$C299),IF(M$1="C",MAX(0,$C299-M$2)))</f>
        <v>7.43</v>
      </c>
      <c r="N299" s="103" t="n">
        <f aca="false">IF(N$1="P",MAX(0,N$2-$C299),IF(N$1="C",MAX(0,$C299-N$2)))</f>
        <v>2.43</v>
      </c>
      <c r="O299" s="103" t="n">
        <f aca="false">IF(O$1="P",MAX(0,O$2-$C299),IF(O$1="C",MAX(0,$C299-O$2)))</f>
        <v>0</v>
      </c>
      <c r="P299" s="103" t="n">
        <f aca="false">IF(P$1="P",MAX(0,P$2-$C299),IF(P$1="C",MAX(0,$C299-P$2)))</f>
        <v>0</v>
      </c>
      <c r="Q299" s="103" t="n">
        <f aca="false">IF(Q$1="P",MAX(0,Q$2-$C299),IF(Q$1="C",MAX(0,$C299-Q$2)))</f>
        <v>0</v>
      </c>
      <c r="R299" s="103" t="n">
        <f aca="false">IF(R$1="P",MAX(0,R$2-$C299),IF(R$1="C",MAX(0,$C299-R$2)))</f>
        <v>0</v>
      </c>
      <c r="S299" s="103" t="n">
        <f aca="false">IF(S$1="P",MAX(0,S$2-$C299),IF(S$1="C",MAX(0,$C299-S$2)))</f>
        <v>0</v>
      </c>
      <c r="T299" s="104" t="n">
        <f aca="false">A299</f>
        <v>13</v>
      </c>
      <c r="U299" s="105" t="n">
        <f aca="false">VLOOKUP($B299,Gas!$B$3:$E$2506,2)</f>
        <v>2.04</v>
      </c>
      <c r="V299" s="46" t="n">
        <f aca="false">C299/U299</f>
        <v>13.4460784313725</v>
      </c>
      <c r="W299" s="99" t="n">
        <f aca="false">VLOOKUP($B299,Gas!$B$3:$E$2506,4)</f>
        <v>0.796627990169492</v>
      </c>
    </row>
    <row r="300" customFormat="false" ht="12.75" hidden="false" customHeight="false" outlineLevel="0" collapsed="false">
      <c r="A300" s="95" t="n">
        <f aca="false">MONTH(B300)+(YEAR(B300)-1998)*12</f>
        <v>13</v>
      </c>
      <c r="B300" s="101" t="n">
        <v>36167</v>
      </c>
      <c r="C300" s="102" t="n">
        <v>28.27</v>
      </c>
      <c r="D300" s="98" t="n">
        <f aca="false">LN(C300/C299)</f>
        <v>0.0301638667559871</v>
      </c>
      <c r="E300" s="106" t="n">
        <f aca="false">STDEV(D291:D300)*SQRT(trade_day)</f>
        <v>0.729593460509878</v>
      </c>
      <c r="F300" s="99"/>
      <c r="G300" s="103" t="n">
        <f aca="false">IF(G$1="P",MAX(0,G$2-$C300),IF(G$1="C",MAX(0,$C300-G$2)))</f>
        <v>0</v>
      </c>
      <c r="H300" s="103" t="n">
        <f aca="false">IF(H$1="P",MAX(0,H$2-$C300),IF(H$1="C",MAX(0,$C300-H$2)))</f>
        <v>0</v>
      </c>
      <c r="I300" s="103" t="n">
        <f aca="false">IF(I$1="P",MAX(0,I$2-$C300),IF(I$1="C",MAX(0,$C300-I$2)))</f>
        <v>1.73</v>
      </c>
      <c r="J300" s="103" t="n">
        <f aca="false">IF(J$1="P",MAX(0,J$2-$C300),IF(J$1="C",MAX(0,$C300-J$2)))</f>
        <v>6.73</v>
      </c>
      <c r="K300" s="103" t="n">
        <f aca="false">IF(K$1="P",MAX(0,K$2-$C300),IF(K$1="C",MAX(0,$C300-K$2)))</f>
        <v>11.73</v>
      </c>
      <c r="L300" s="103" t="n">
        <f aca="false">IF(L$1="P",MAX(0,L$2-$C300),IF(L$1="C",MAX(0,$C300-L$2)))</f>
        <v>21.73</v>
      </c>
      <c r="M300" s="103" t="n">
        <f aca="false">IF(M$1="P",MAX(0,M$2-$C300),IF(M$1="C",MAX(0,$C300-M$2)))</f>
        <v>8.27</v>
      </c>
      <c r="N300" s="103" t="n">
        <f aca="false">IF(N$1="P",MAX(0,N$2-$C300),IF(N$1="C",MAX(0,$C300-N$2)))</f>
        <v>3.27</v>
      </c>
      <c r="O300" s="103" t="n">
        <f aca="false">IF(O$1="P",MAX(0,O$2-$C300),IF(O$1="C",MAX(0,$C300-O$2)))</f>
        <v>0</v>
      </c>
      <c r="P300" s="103" t="n">
        <f aca="false">IF(P$1="P",MAX(0,P$2-$C300),IF(P$1="C",MAX(0,$C300-P$2)))</f>
        <v>0</v>
      </c>
      <c r="Q300" s="103" t="n">
        <f aca="false">IF(Q$1="P",MAX(0,Q$2-$C300),IF(Q$1="C",MAX(0,$C300-Q$2)))</f>
        <v>0</v>
      </c>
      <c r="R300" s="103" t="n">
        <f aca="false">IF(R$1="P",MAX(0,R$2-$C300),IF(R$1="C",MAX(0,$C300-R$2)))</f>
        <v>0</v>
      </c>
      <c r="S300" s="103" t="n">
        <f aca="false">IF(S$1="P",MAX(0,S$2-$C300),IF(S$1="C",MAX(0,$C300-S$2)))</f>
        <v>0</v>
      </c>
      <c r="T300" s="104" t="n">
        <f aca="false">A300</f>
        <v>13</v>
      </c>
      <c r="U300" s="105" t="n">
        <f aca="false">VLOOKUP($B300,Gas!$B$3:$E$2506,2)</f>
        <v>2.035</v>
      </c>
      <c r="V300" s="46" t="n">
        <f aca="false">C300/U300</f>
        <v>13.8918918918919</v>
      </c>
      <c r="W300" s="99" t="n">
        <f aca="false">VLOOKUP($B300,Gas!$B$3:$E$2506,4)</f>
        <v>0.797885440846683</v>
      </c>
    </row>
    <row r="301" customFormat="false" ht="12.75" hidden="false" customHeight="false" outlineLevel="0" collapsed="false">
      <c r="A301" s="95" t="n">
        <f aca="false">MONTH(B301)+(YEAR(B301)-1998)*12</f>
        <v>13</v>
      </c>
      <c r="B301" s="101" t="n">
        <v>36168</v>
      </c>
      <c r="C301" s="102" t="n">
        <v>27.2</v>
      </c>
      <c r="D301" s="98" t="n">
        <f aca="false">LN(C301/C300)</f>
        <v>-0.0385841984035474</v>
      </c>
      <c r="E301" s="106" t="n">
        <f aca="false">STDEV(D301,D292:D300)*SQRT(trade_day)</f>
        <v>0.737685705729909</v>
      </c>
      <c r="F301" s="99"/>
      <c r="G301" s="103" t="n">
        <f aca="false">IF(G$1="P",MAX(0,G$2-$C301),IF(G$1="C",MAX(0,$C301-G$2)))</f>
        <v>0</v>
      </c>
      <c r="H301" s="103" t="n">
        <f aca="false">IF(H$1="P",MAX(0,H$2-$C301),IF(H$1="C",MAX(0,$C301-H$2)))</f>
        <v>0</v>
      </c>
      <c r="I301" s="103" t="n">
        <f aca="false">IF(I$1="P",MAX(0,I$2-$C301),IF(I$1="C",MAX(0,$C301-I$2)))</f>
        <v>2.8</v>
      </c>
      <c r="J301" s="103" t="n">
        <f aca="false">IF(J$1="P",MAX(0,J$2-$C301),IF(J$1="C",MAX(0,$C301-J$2)))</f>
        <v>7.8</v>
      </c>
      <c r="K301" s="103" t="n">
        <f aca="false">IF(K$1="P",MAX(0,K$2-$C301),IF(K$1="C",MAX(0,$C301-K$2)))</f>
        <v>12.8</v>
      </c>
      <c r="L301" s="103" t="n">
        <f aca="false">IF(L$1="P",MAX(0,L$2-$C301),IF(L$1="C",MAX(0,$C301-L$2)))</f>
        <v>22.8</v>
      </c>
      <c r="M301" s="103" t="n">
        <f aca="false">IF(M$1="P",MAX(0,M$2-$C301),IF(M$1="C",MAX(0,$C301-M$2)))</f>
        <v>7.2</v>
      </c>
      <c r="N301" s="103" t="n">
        <f aca="false">IF(N$1="P",MAX(0,N$2-$C301),IF(N$1="C",MAX(0,$C301-N$2)))</f>
        <v>2.2</v>
      </c>
      <c r="O301" s="103" t="n">
        <f aca="false">IF(O$1="P",MAX(0,O$2-$C301),IF(O$1="C",MAX(0,$C301-O$2)))</f>
        <v>0</v>
      </c>
      <c r="P301" s="103" t="n">
        <f aca="false">IF(P$1="P",MAX(0,P$2-$C301),IF(P$1="C",MAX(0,$C301-P$2)))</f>
        <v>0</v>
      </c>
      <c r="Q301" s="103" t="n">
        <f aca="false">IF(Q$1="P",MAX(0,Q$2-$C301),IF(Q$1="C",MAX(0,$C301-Q$2)))</f>
        <v>0</v>
      </c>
      <c r="R301" s="103" t="n">
        <f aca="false">IF(R$1="P",MAX(0,R$2-$C301),IF(R$1="C",MAX(0,$C301-R$2)))</f>
        <v>0</v>
      </c>
      <c r="S301" s="103" t="n">
        <f aca="false">IF(S$1="P",MAX(0,S$2-$C301),IF(S$1="C",MAX(0,$C301-S$2)))</f>
        <v>0</v>
      </c>
      <c r="T301" s="104" t="n">
        <f aca="false">A301</f>
        <v>13</v>
      </c>
      <c r="U301" s="105" t="n">
        <f aca="false">VLOOKUP($B301,Gas!$B$3:$E$2506,2)</f>
        <v>1.895</v>
      </c>
      <c r="V301" s="46" t="n">
        <f aca="false">C301/U301</f>
        <v>14.353562005277</v>
      </c>
      <c r="W301" s="99" t="n">
        <f aca="false">VLOOKUP($B301,Gas!$B$3:$E$2506,4)</f>
        <v>0.88377844881917</v>
      </c>
    </row>
    <row r="302" customFormat="false" ht="12.75" hidden="false" customHeight="false" outlineLevel="0" collapsed="false">
      <c r="A302" s="95" t="n">
        <f aca="false">MONTH(B302)+(YEAR(B302)-1998)*12</f>
        <v>13</v>
      </c>
      <c r="B302" s="101" t="n">
        <v>36171</v>
      </c>
      <c r="C302" s="102" t="n">
        <v>26.58</v>
      </c>
      <c r="D302" s="98" t="n">
        <f aca="false">LN(C302/C301)</f>
        <v>-0.0230579200168524</v>
      </c>
      <c r="E302" s="106" t="n">
        <f aca="false">STDEV(D301:D302,D293:D300)*SQRT(trade_day)</f>
        <v>0.754388572618369</v>
      </c>
      <c r="F302" s="99"/>
      <c r="G302" s="103" t="n">
        <f aca="false">IF(G$1="P",MAX(0,G$2-$C302),IF(G$1="C",MAX(0,$C302-G$2)))</f>
        <v>0</v>
      </c>
      <c r="H302" s="103" t="n">
        <f aca="false">IF(H$1="P",MAX(0,H$2-$C302),IF(H$1="C",MAX(0,$C302-H$2)))</f>
        <v>0</v>
      </c>
      <c r="I302" s="103" t="n">
        <f aca="false">IF(I$1="P",MAX(0,I$2-$C302),IF(I$1="C",MAX(0,$C302-I$2)))</f>
        <v>3.42</v>
      </c>
      <c r="J302" s="103" t="n">
        <f aca="false">IF(J$1="P",MAX(0,J$2-$C302),IF(J$1="C",MAX(0,$C302-J$2)))</f>
        <v>8.42</v>
      </c>
      <c r="K302" s="103" t="n">
        <f aca="false">IF(K$1="P",MAX(0,K$2-$C302),IF(K$1="C",MAX(0,$C302-K$2)))</f>
        <v>13.42</v>
      </c>
      <c r="L302" s="103" t="n">
        <f aca="false">IF(L$1="P",MAX(0,L$2-$C302),IF(L$1="C",MAX(0,$C302-L$2)))</f>
        <v>23.42</v>
      </c>
      <c r="M302" s="103" t="n">
        <f aca="false">IF(M$1="P",MAX(0,M$2-$C302),IF(M$1="C",MAX(0,$C302-M$2)))</f>
        <v>6.58</v>
      </c>
      <c r="N302" s="103" t="n">
        <f aca="false">IF(N$1="P",MAX(0,N$2-$C302),IF(N$1="C",MAX(0,$C302-N$2)))</f>
        <v>1.58</v>
      </c>
      <c r="O302" s="103" t="n">
        <f aca="false">IF(O$1="P",MAX(0,O$2-$C302),IF(O$1="C",MAX(0,$C302-O$2)))</f>
        <v>0</v>
      </c>
      <c r="P302" s="103" t="n">
        <f aca="false">IF(P$1="P",MAX(0,P$2-$C302),IF(P$1="C",MAX(0,$C302-P$2)))</f>
        <v>0</v>
      </c>
      <c r="Q302" s="103" t="n">
        <f aca="false">IF(Q$1="P",MAX(0,Q$2-$C302),IF(Q$1="C",MAX(0,$C302-Q$2)))</f>
        <v>0</v>
      </c>
      <c r="R302" s="103" t="n">
        <f aca="false">IF(R$1="P",MAX(0,R$2-$C302),IF(R$1="C",MAX(0,$C302-R$2)))</f>
        <v>0</v>
      </c>
      <c r="S302" s="103" t="n">
        <f aca="false">IF(S$1="P",MAX(0,S$2-$C302),IF(S$1="C",MAX(0,$C302-S$2)))</f>
        <v>0</v>
      </c>
      <c r="T302" s="104" t="n">
        <f aca="false">A302</f>
        <v>13</v>
      </c>
      <c r="U302" s="105" t="n">
        <f aca="false">VLOOKUP($B302,Gas!$B$3:$E$2506,2)</f>
        <v>1.875</v>
      </c>
      <c r="V302" s="46" t="n">
        <f aca="false">C302/U302</f>
        <v>14.176</v>
      </c>
      <c r="W302" s="99" t="n">
        <f aca="false">VLOOKUP($B302,Gas!$B$3:$E$2506,4)</f>
        <v>0.875098473584732</v>
      </c>
    </row>
    <row r="303" customFormat="false" ht="12.75" hidden="false" customHeight="false" outlineLevel="0" collapsed="false">
      <c r="A303" s="95" t="n">
        <f aca="false">MONTH(B303)+(YEAR(B303)-1998)*12</f>
        <v>13</v>
      </c>
      <c r="B303" s="101" t="n">
        <v>36172</v>
      </c>
      <c r="C303" s="102" t="n">
        <v>26.74</v>
      </c>
      <c r="D303" s="98" t="n">
        <f aca="false">LN(C303/C302)</f>
        <v>0.00600151838869776</v>
      </c>
      <c r="E303" s="106" t="n">
        <f aca="false">STDEV(D301:D303,D294:D300)*SQRT(trade_day)</f>
        <v>0.715124057803093</v>
      </c>
      <c r="F303" s="99"/>
      <c r="G303" s="103" t="n">
        <f aca="false">IF(G$1="P",MAX(0,G$2-$C303),IF(G$1="C",MAX(0,$C303-G$2)))</f>
        <v>0</v>
      </c>
      <c r="H303" s="103" t="n">
        <f aca="false">IF(H$1="P",MAX(0,H$2-$C303),IF(H$1="C",MAX(0,$C303-H$2)))</f>
        <v>0</v>
      </c>
      <c r="I303" s="103" t="n">
        <f aca="false">IF(I$1="P",MAX(0,I$2-$C303),IF(I$1="C",MAX(0,$C303-I$2)))</f>
        <v>3.26</v>
      </c>
      <c r="J303" s="103" t="n">
        <f aca="false">IF(J$1="P",MAX(0,J$2-$C303),IF(J$1="C",MAX(0,$C303-J$2)))</f>
        <v>8.26</v>
      </c>
      <c r="K303" s="103" t="n">
        <f aca="false">IF(K$1="P",MAX(0,K$2-$C303),IF(K$1="C",MAX(0,$C303-K$2)))</f>
        <v>13.26</v>
      </c>
      <c r="L303" s="103" t="n">
        <f aca="false">IF(L$1="P",MAX(0,L$2-$C303),IF(L$1="C",MAX(0,$C303-L$2)))</f>
        <v>23.26</v>
      </c>
      <c r="M303" s="103" t="n">
        <f aca="false">IF(M$1="P",MAX(0,M$2-$C303),IF(M$1="C",MAX(0,$C303-M$2)))</f>
        <v>6.74</v>
      </c>
      <c r="N303" s="103" t="n">
        <f aca="false">IF(N$1="P",MAX(0,N$2-$C303),IF(N$1="C",MAX(0,$C303-N$2)))</f>
        <v>1.74</v>
      </c>
      <c r="O303" s="103" t="n">
        <f aca="false">IF(O$1="P",MAX(0,O$2-$C303),IF(O$1="C",MAX(0,$C303-O$2)))</f>
        <v>0</v>
      </c>
      <c r="P303" s="103" t="n">
        <f aca="false">IF(P$1="P",MAX(0,P$2-$C303),IF(P$1="C",MAX(0,$C303-P$2)))</f>
        <v>0</v>
      </c>
      <c r="Q303" s="103" t="n">
        <f aca="false">IF(Q$1="P",MAX(0,Q$2-$C303),IF(Q$1="C",MAX(0,$C303-Q$2)))</f>
        <v>0</v>
      </c>
      <c r="R303" s="103" t="n">
        <f aca="false">IF(R$1="P",MAX(0,R$2-$C303),IF(R$1="C",MAX(0,$C303-R$2)))</f>
        <v>0</v>
      </c>
      <c r="S303" s="103" t="n">
        <f aca="false">IF(S$1="P",MAX(0,S$2-$C303),IF(S$1="C",MAX(0,$C303-S$2)))</f>
        <v>0</v>
      </c>
      <c r="T303" s="104" t="n">
        <f aca="false">A303</f>
        <v>13</v>
      </c>
      <c r="U303" s="105" t="n">
        <f aca="false">VLOOKUP($B303,Gas!$B$3:$E$2506,2)</f>
        <v>1.82</v>
      </c>
      <c r="V303" s="46" t="n">
        <f aca="false">C303/U303</f>
        <v>14.6923076923077</v>
      </c>
      <c r="W303" s="99" t="n">
        <f aca="false">VLOOKUP($B303,Gas!$B$3:$E$2506,4)</f>
        <v>0.893392556496121</v>
      </c>
    </row>
    <row r="304" customFormat="false" ht="12.75" hidden="false" customHeight="false" outlineLevel="0" collapsed="false">
      <c r="A304" s="95" t="n">
        <f aca="false">MONTH(B304)+(YEAR(B304)-1998)*12</f>
        <v>13</v>
      </c>
      <c r="B304" s="101" t="n">
        <v>36173</v>
      </c>
      <c r="C304" s="102" t="n">
        <v>26.54</v>
      </c>
      <c r="D304" s="98" t="n">
        <f aca="false">LN(C304/C303)</f>
        <v>-0.00750754276973566</v>
      </c>
      <c r="E304" s="106" t="n">
        <f aca="false">STDEV(D301:D304,D295:D300)*SQRT(trade_day)</f>
        <v>0.716693403888391</v>
      </c>
      <c r="F304" s="99"/>
      <c r="G304" s="103" t="n">
        <f aca="false">IF(G$1="P",MAX(0,G$2-$C304),IF(G$1="C",MAX(0,$C304-G$2)))</f>
        <v>0</v>
      </c>
      <c r="H304" s="103" t="n">
        <f aca="false">IF(H$1="P",MAX(0,H$2-$C304),IF(H$1="C",MAX(0,$C304-H$2)))</f>
        <v>0</v>
      </c>
      <c r="I304" s="103" t="n">
        <f aca="false">IF(I$1="P",MAX(0,I$2-$C304),IF(I$1="C",MAX(0,$C304-I$2)))</f>
        <v>3.46</v>
      </c>
      <c r="J304" s="103" t="n">
        <f aca="false">IF(J$1="P",MAX(0,J$2-$C304),IF(J$1="C",MAX(0,$C304-J$2)))</f>
        <v>8.46</v>
      </c>
      <c r="K304" s="103" t="n">
        <f aca="false">IF(K$1="P",MAX(0,K$2-$C304),IF(K$1="C",MAX(0,$C304-K$2)))</f>
        <v>13.46</v>
      </c>
      <c r="L304" s="103" t="n">
        <f aca="false">IF(L$1="P",MAX(0,L$2-$C304),IF(L$1="C",MAX(0,$C304-L$2)))</f>
        <v>23.46</v>
      </c>
      <c r="M304" s="103" t="n">
        <f aca="false">IF(M$1="P",MAX(0,M$2-$C304),IF(M$1="C",MAX(0,$C304-M$2)))</f>
        <v>6.54</v>
      </c>
      <c r="N304" s="103" t="n">
        <f aca="false">IF(N$1="P",MAX(0,N$2-$C304),IF(N$1="C",MAX(0,$C304-N$2)))</f>
        <v>1.54</v>
      </c>
      <c r="O304" s="103" t="n">
        <f aca="false">IF(O$1="P",MAX(0,O$2-$C304),IF(O$1="C",MAX(0,$C304-O$2)))</f>
        <v>0</v>
      </c>
      <c r="P304" s="103" t="n">
        <f aca="false">IF(P$1="P",MAX(0,P$2-$C304),IF(P$1="C",MAX(0,$C304-P$2)))</f>
        <v>0</v>
      </c>
      <c r="Q304" s="103" t="n">
        <f aca="false">IF(Q$1="P",MAX(0,Q$2-$C304),IF(Q$1="C",MAX(0,$C304-Q$2)))</f>
        <v>0</v>
      </c>
      <c r="R304" s="103" t="n">
        <f aca="false">IF(R$1="P",MAX(0,R$2-$C304),IF(R$1="C",MAX(0,$C304-R$2)))</f>
        <v>0</v>
      </c>
      <c r="S304" s="103" t="n">
        <f aca="false">IF(S$1="P",MAX(0,S$2-$C304),IF(S$1="C",MAX(0,$C304-S$2)))</f>
        <v>0</v>
      </c>
      <c r="T304" s="104" t="n">
        <f aca="false">A304</f>
        <v>13</v>
      </c>
      <c r="U304" s="105" t="n">
        <f aca="false">VLOOKUP($B304,Gas!$B$3:$E$2506,2)</f>
        <v>1.82</v>
      </c>
      <c r="V304" s="46" t="n">
        <f aca="false">C304/U304</f>
        <v>14.5824175824176</v>
      </c>
      <c r="W304" s="99" t="n">
        <f aca="false">VLOOKUP($B304,Gas!$B$3:$E$2506,4)</f>
        <v>0.893392556496121</v>
      </c>
    </row>
    <row r="305" customFormat="false" ht="12.75" hidden="false" customHeight="false" outlineLevel="0" collapsed="false">
      <c r="A305" s="95" t="n">
        <f aca="false">MONTH(B305)+(YEAR(B305)-1998)*12</f>
        <v>13</v>
      </c>
      <c r="B305" s="101" t="n">
        <v>36174</v>
      </c>
      <c r="C305" s="102" t="n">
        <v>27.43</v>
      </c>
      <c r="D305" s="98" t="n">
        <f aca="false">LN(C305/C304)</f>
        <v>0.0329842760454505</v>
      </c>
      <c r="E305" s="106" t="n">
        <f aca="false">STDEV(D301:D305,D296:D300)*SQRT(trade_day)</f>
        <v>0.703630963473592</v>
      </c>
      <c r="F305" s="99"/>
      <c r="G305" s="103" t="n">
        <f aca="false">IF(G$1="P",MAX(0,G$2-$C305),IF(G$1="C",MAX(0,$C305-G$2)))</f>
        <v>0</v>
      </c>
      <c r="H305" s="103" t="n">
        <f aca="false">IF(H$1="P",MAX(0,H$2-$C305),IF(H$1="C",MAX(0,$C305-H$2)))</f>
        <v>0</v>
      </c>
      <c r="I305" s="103" t="n">
        <f aca="false">IF(I$1="P",MAX(0,I$2-$C305),IF(I$1="C",MAX(0,$C305-I$2)))</f>
        <v>2.57</v>
      </c>
      <c r="J305" s="103" t="n">
        <f aca="false">IF(J$1="P",MAX(0,J$2-$C305),IF(J$1="C",MAX(0,$C305-J$2)))</f>
        <v>7.57</v>
      </c>
      <c r="K305" s="103" t="n">
        <f aca="false">IF(K$1="P",MAX(0,K$2-$C305),IF(K$1="C",MAX(0,$C305-K$2)))</f>
        <v>12.57</v>
      </c>
      <c r="L305" s="103" t="n">
        <f aca="false">IF(L$1="P",MAX(0,L$2-$C305),IF(L$1="C",MAX(0,$C305-L$2)))</f>
        <v>22.57</v>
      </c>
      <c r="M305" s="103" t="n">
        <f aca="false">IF(M$1="P",MAX(0,M$2-$C305),IF(M$1="C",MAX(0,$C305-M$2)))</f>
        <v>7.43</v>
      </c>
      <c r="N305" s="103" t="n">
        <f aca="false">IF(N$1="P",MAX(0,N$2-$C305),IF(N$1="C",MAX(0,$C305-N$2)))</f>
        <v>2.43</v>
      </c>
      <c r="O305" s="103" t="n">
        <f aca="false">IF(O$1="P",MAX(0,O$2-$C305),IF(O$1="C",MAX(0,$C305-O$2)))</f>
        <v>0</v>
      </c>
      <c r="P305" s="103" t="n">
        <f aca="false">IF(P$1="P",MAX(0,P$2-$C305),IF(P$1="C",MAX(0,$C305-P$2)))</f>
        <v>0</v>
      </c>
      <c r="Q305" s="103" t="n">
        <f aca="false">IF(Q$1="P",MAX(0,Q$2-$C305),IF(Q$1="C",MAX(0,$C305-Q$2)))</f>
        <v>0</v>
      </c>
      <c r="R305" s="103" t="n">
        <f aca="false">IF(R$1="P",MAX(0,R$2-$C305),IF(R$1="C",MAX(0,$C305-R$2)))</f>
        <v>0</v>
      </c>
      <c r="S305" s="103" t="n">
        <f aca="false">IF(S$1="P",MAX(0,S$2-$C305),IF(S$1="C",MAX(0,$C305-S$2)))</f>
        <v>0</v>
      </c>
      <c r="T305" s="104" t="n">
        <f aca="false">A305</f>
        <v>13</v>
      </c>
      <c r="U305" s="105" t="n">
        <f aca="false">VLOOKUP($B305,Gas!$B$3:$E$2506,2)</f>
        <v>1.865</v>
      </c>
      <c r="V305" s="46" t="n">
        <f aca="false">C305/U305</f>
        <v>14.7077747989276</v>
      </c>
      <c r="W305" s="99" t="n">
        <f aca="false">VLOOKUP($B305,Gas!$B$3:$E$2506,4)</f>
        <v>0.908747943009675</v>
      </c>
    </row>
    <row r="306" customFormat="false" ht="12.75" hidden="false" customHeight="false" outlineLevel="0" collapsed="false">
      <c r="A306" s="95" t="n">
        <f aca="false">MONTH(B306)+(YEAR(B306)-1998)*12</f>
        <v>13</v>
      </c>
      <c r="B306" s="101" t="n">
        <v>36175</v>
      </c>
      <c r="C306" s="102" t="n">
        <v>26.48</v>
      </c>
      <c r="D306" s="98" t="n">
        <f aca="false">LN(C306/C305)</f>
        <v>-0.0352475738807044</v>
      </c>
      <c r="E306" s="106" t="n">
        <f aca="false">STDEV(D301:D306,D297:D300)*SQRT(trade_day)</f>
        <v>0.718295823696037</v>
      </c>
      <c r="F306" s="99"/>
      <c r="G306" s="103" t="n">
        <f aca="false">IF(G$1="P",MAX(0,G$2-$C306),IF(G$1="C",MAX(0,$C306-G$2)))</f>
        <v>0</v>
      </c>
      <c r="H306" s="103" t="n">
        <f aca="false">IF(H$1="P",MAX(0,H$2-$C306),IF(H$1="C",MAX(0,$C306-H$2)))</f>
        <v>0</v>
      </c>
      <c r="I306" s="103" t="n">
        <f aca="false">IF(I$1="P",MAX(0,I$2-$C306),IF(I$1="C",MAX(0,$C306-I$2)))</f>
        <v>3.52</v>
      </c>
      <c r="J306" s="103" t="n">
        <f aca="false">IF(J$1="P",MAX(0,J$2-$C306),IF(J$1="C",MAX(0,$C306-J$2)))</f>
        <v>8.52</v>
      </c>
      <c r="K306" s="103" t="n">
        <f aca="false">IF(K$1="P",MAX(0,K$2-$C306),IF(K$1="C",MAX(0,$C306-K$2)))</f>
        <v>13.52</v>
      </c>
      <c r="L306" s="103" t="n">
        <f aca="false">IF(L$1="P",MAX(0,L$2-$C306),IF(L$1="C",MAX(0,$C306-L$2)))</f>
        <v>23.52</v>
      </c>
      <c r="M306" s="103" t="n">
        <f aca="false">IF(M$1="P",MAX(0,M$2-$C306),IF(M$1="C",MAX(0,$C306-M$2)))</f>
        <v>6.48</v>
      </c>
      <c r="N306" s="103" t="n">
        <f aca="false">IF(N$1="P",MAX(0,N$2-$C306),IF(N$1="C",MAX(0,$C306-N$2)))</f>
        <v>1.48</v>
      </c>
      <c r="O306" s="103" t="n">
        <f aca="false">IF(O$1="P",MAX(0,O$2-$C306),IF(O$1="C",MAX(0,$C306-O$2)))</f>
        <v>0</v>
      </c>
      <c r="P306" s="103" t="n">
        <f aca="false">IF(P$1="P",MAX(0,P$2-$C306),IF(P$1="C",MAX(0,$C306-P$2)))</f>
        <v>0</v>
      </c>
      <c r="Q306" s="103" t="n">
        <f aca="false">IF(Q$1="P",MAX(0,Q$2-$C306),IF(Q$1="C",MAX(0,$C306-Q$2)))</f>
        <v>0</v>
      </c>
      <c r="R306" s="103" t="n">
        <f aca="false">IF(R$1="P",MAX(0,R$2-$C306),IF(R$1="C",MAX(0,$C306-R$2)))</f>
        <v>0</v>
      </c>
      <c r="S306" s="103" t="n">
        <f aca="false">IF(S$1="P",MAX(0,S$2-$C306),IF(S$1="C",MAX(0,$C306-S$2)))</f>
        <v>0</v>
      </c>
      <c r="T306" s="104" t="n">
        <f aca="false">A306</f>
        <v>13</v>
      </c>
      <c r="U306" s="105" t="n">
        <f aca="false">VLOOKUP($B306,Gas!$B$3:$E$2506,2)</f>
        <v>1.78</v>
      </c>
      <c r="V306" s="46" t="n">
        <f aca="false">C306/U306</f>
        <v>14.876404494382</v>
      </c>
      <c r="W306" s="99" t="n">
        <f aca="false">VLOOKUP($B306,Gas!$B$3:$E$2506,4)</f>
        <v>0.531479627555372</v>
      </c>
    </row>
    <row r="307" customFormat="false" ht="12.75" hidden="false" customHeight="false" outlineLevel="0" collapsed="false">
      <c r="A307" s="95" t="n">
        <f aca="false">MONTH(B307)+(YEAR(B307)-1998)*12</f>
        <v>13</v>
      </c>
      <c r="B307" s="101" t="n">
        <v>36179</v>
      </c>
      <c r="C307" s="102" t="n">
        <v>25.33</v>
      </c>
      <c r="D307" s="98" t="n">
        <f aca="false">LN(C307/C306)</f>
        <v>-0.0444002670552237</v>
      </c>
      <c r="E307" s="106" t="n">
        <f aca="false">STDEV(D301:D307,D298:D300)*SQRT(trade_day)</f>
        <v>0.651830382545015</v>
      </c>
      <c r="F307" s="99"/>
      <c r="G307" s="103" t="n">
        <f aca="false">IF(G$1="P",MAX(0,G$2-$C307),IF(G$1="C",MAX(0,$C307-G$2)))</f>
        <v>0</v>
      </c>
      <c r="H307" s="103" t="n">
        <f aca="false">IF(H$1="P",MAX(0,H$2-$C307),IF(H$1="C",MAX(0,$C307-H$2)))</f>
        <v>0</v>
      </c>
      <c r="I307" s="103" t="n">
        <f aca="false">IF(I$1="P",MAX(0,I$2-$C307),IF(I$1="C",MAX(0,$C307-I$2)))</f>
        <v>4.67</v>
      </c>
      <c r="J307" s="103" t="n">
        <f aca="false">IF(J$1="P",MAX(0,J$2-$C307),IF(J$1="C",MAX(0,$C307-J$2)))</f>
        <v>9.67</v>
      </c>
      <c r="K307" s="103" t="n">
        <f aca="false">IF(K$1="P",MAX(0,K$2-$C307),IF(K$1="C",MAX(0,$C307-K$2)))</f>
        <v>14.67</v>
      </c>
      <c r="L307" s="103" t="n">
        <f aca="false">IF(L$1="P",MAX(0,L$2-$C307),IF(L$1="C",MAX(0,$C307-L$2)))</f>
        <v>24.67</v>
      </c>
      <c r="M307" s="103" t="n">
        <f aca="false">IF(M$1="P",MAX(0,M$2-$C307),IF(M$1="C",MAX(0,$C307-M$2)))</f>
        <v>5.33</v>
      </c>
      <c r="N307" s="103" t="n">
        <f aca="false">IF(N$1="P",MAX(0,N$2-$C307),IF(N$1="C",MAX(0,$C307-N$2)))</f>
        <v>0.329999999999998</v>
      </c>
      <c r="O307" s="103" t="n">
        <f aca="false">IF(O$1="P",MAX(0,O$2-$C307),IF(O$1="C",MAX(0,$C307-O$2)))</f>
        <v>0</v>
      </c>
      <c r="P307" s="103" t="n">
        <f aca="false">IF(P$1="P",MAX(0,P$2-$C307),IF(P$1="C",MAX(0,$C307-P$2)))</f>
        <v>0</v>
      </c>
      <c r="Q307" s="103" t="n">
        <f aca="false">IF(Q$1="P",MAX(0,Q$2-$C307),IF(Q$1="C",MAX(0,$C307-Q$2)))</f>
        <v>0</v>
      </c>
      <c r="R307" s="103" t="n">
        <f aca="false">IF(R$1="P",MAX(0,R$2-$C307),IF(R$1="C",MAX(0,$C307-R$2)))</f>
        <v>0</v>
      </c>
      <c r="S307" s="103" t="n">
        <f aca="false">IF(S$1="P",MAX(0,S$2-$C307),IF(S$1="C",MAX(0,$C307-S$2)))</f>
        <v>0</v>
      </c>
      <c r="T307" s="104" t="n">
        <f aca="false">A307</f>
        <v>13</v>
      </c>
      <c r="U307" s="105" t="n">
        <f aca="false">VLOOKUP($B307,Gas!$B$3:$E$2506,2)</f>
        <v>1.795</v>
      </c>
      <c r="V307" s="46" t="n">
        <f aca="false">C307/U307</f>
        <v>14.1114206128134</v>
      </c>
      <c r="W307" s="99" t="n">
        <f aca="false">VLOOKUP($B307,Gas!$B$3:$E$2506,4)</f>
        <v>0.378861205203175</v>
      </c>
    </row>
    <row r="308" customFormat="false" ht="12.75" hidden="false" customHeight="false" outlineLevel="0" collapsed="false">
      <c r="A308" s="95" t="n">
        <f aca="false">MONTH(B308)+(YEAR(B308)-1998)*12</f>
        <v>13</v>
      </c>
      <c r="B308" s="101" t="n">
        <v>36180</v>
      </c>
      <c r="C308" s="102" t="n">
        <v>22.99</v>
      </c>
      <c r="D308" s="98" t="n">
        <f aca="false">LN(C308/C307)</f>
        <v>-0.0969301252384936</v>
      </c>
      <c r="E308" s="106" t="n">
        <f aca="false">STDEV(D301:D308,D299:D300)*SQRT(trade_day)</f>
        <v>0.616199957981135</v>
      </c>
      <c r="F308" s="99"/>
      <c r="G308" s="103" t="n">
        <f aca="false">IF(G$1="P",MAX(0,G$2-$C308),IF(G$1="C",MAX(0,$C308-G$2)))</f>
        <v>0</v>
      </c>
      <c r="H308" s="103" t="n">
        <f aca="false">IF(H$1="P",MAX(0,H$2-$C308),IF(H$1="C",MAX(0,$C308-H$2)))</f>
        <v>2.01</v>
      </c>
      <c r="I308" s="103" t="n">
        <f aca="false">IF(I$1="P",MAX(0,I$2-$C308),IF(I$1="C",MAX(0,$C308-I$2)))</f>
        <v>7.01</v>
      </c>
      <c r="J308" s="103" t="n">
        <f aca="false">IF(J$1="P",MAX(0,J$2-$C308),IF(J$1="C",MAX(0,$C308-J$2)))</f>
        <v>12.01</v>
      </c>
      <c r="K308" s="103" t="n">
        <f aca="false">IF(K$1="P",MAX(0,K$2-$C308),IF(K$1="C",MAX(0,$C308-K$2)))</f>
        <v>17.01</v>
      </c>
      <c r="L308" s="103" t="n">
        <f aca="false">IF(L$1="P",MAX(0,L$2-$C308),IF(L$1="C",MAX(0,$C308-L$2)))</f>
        <v>27.01</v>
      </c>
      <c r="M308" s="103" t="n">
        <f aca="false">IF(M$1="P",MAX(0,M$2-$C308),IF(M$1="C",MAX(0,$C308-M$2)))</f>
        <v>2.99</v>
      </c>
      <c r="N308" s="103" t="n">
        <f aca="false">IF(N$1="P",MAX(0,N$2-$C308),IF(N$1="C",MAX(0,$C308-N$2)))</f>
        <v>0</v>
      </c>
      <c r="O308" s="103" t="n">
        <f aca="false">IF(O$1="P",MAX(0,O$2-$C308),IF(O$1="C",MAX(0,$C308-O$2)))</f>
        <v>0</v>
      </c>
      <c r="P308" s="103" t="n">
        <f aca="false">IF(P$1="P",MAX(0,P$2-$C308),IF(P$1="C",MAX(0,$C308-P$2)))</f>
        <v>0</v>
      </c>
      <c r="Q308" s="103" t="n">
        <f aca="false">IF(Q$1="P",MAX(0,Q$2-$C308),IF(Q$1="C",MAX(0,$C308-Q$2)))</f>
        <v>0</v>
      </c>
      <c r="R308" s="103" t="n">
        <f aca="false">IF(R$1="P",MAX(0,R$2-$C308),IF(R$1="C",MAX(0,$C308-R$2)))</f>
        <v>0</v>
      </c>
      <c r="S308" s="103" t="n">
        <f aca="false">IF(S$1="P",MAX(0,S$2-$C308),IF(S$1="C",MAX(0,$C308-S$2)))</f>
        <v>0</v>
      </c>
      <c r="T308" s="104" t="n">
        <f aca="false">A308</f>
        <v>13</v>
      </c>
      <c r="U308" s="105" t="n">
        <f aca="false">VLOOKUP($B308,Gas!$B$3:$E$2506,2)</f>
        <v>1.77</v>
      </c>
      <c r="V308" s="46" t="n">
        <f aca="false">C308/U308</f>
        <v>12.9887005649718</v>
      </c>
      <c r="W308" s="99" t="n">
        <f aca="false">VLOOKUP($B308,Gas!$B$3:$E$2506,4)</f>
        <v>0.381779291031916</v>
      </c>
    </row>
    <row r="309" customFormat="false" ht="12.75" hidden="false" customHeight="false" outlineLevel="0" collapsed="false">
      <c r="A309" s="95" t="n">
        <f aca="false">MONTH(B309)+(YEAR(B309)-1998)*12</f>
        <v>13</v>
      </c>
      <c r="B309" s="101" t="n">
        <v>36181</v>
      </c>
      <c r="C309" s="102" t="n">
        <v>21.8</v>
      </c>
      <c r="D309" s="98" t="n">
        <f aca="false">LN(C309/C308)</f>
        <v>-0.0531493689800468</v>
      </c>
      <c r="E309" s="106" t="n">
        <f aca="false">STDEV(D301:D309,D300)*SQRT(trade_day)</f>
        <v>0.62953302173413</v>
      </c>
      <c r="F309" s="99"/>
      <c r="G309" s="103" t="n">
        <f aca="false">IF(G$1="P",MAX(0,G$2-$C309),IF(G$1="C",MAX(0,$C309-G$2)))</f>
        <v>0</v>
      </c>
      <c r="H309" s="103" t="n">
        <f aca="false">IF(H$1="P",MAX(0,H$2-$C309),IF(H$1="C",MAX(0,$C309-H$2)))</f>
        <v>3.2</v>
      </c>
      <c r="I309" s="103" t="n">
        <f aca="false">IF(I$1="P",MAX(0,I$2-$C309),IF(I$1="C",MAX(0,$C309-I$2)))</f>
        <v>8.2</v>
      </c>
      <c r="J309" s="103" t="n">
        <f aca="false">IF(J$1="P",MAX(0,J$2-$C309),IF(J$1="C",MAX(0,$C309-J$2)))</f>
        <v>13.2</v>
      </c>
      <c r="K309" s="103" t="n">
        <f aca="false">IF(K$1="P",MAX(0,K$2-$C309),IF(K$1="C",MAX(0,$C309-K$2)))</f>
        <v>18.2</v>
      </c>
      <c r="L309" s="103" t="n">
        <f aca="false">IF(L$1="P",MAX(0,L$2-$C309),IF(L$1="C",MAX(0,$C309-L$2)))</f>
        <v>28.2</v>
      </c>
      <c r="M309" s="103" t="n">
        <f aca="false">IF(M$1="P",MAX(0,M$2-$C309),IF(M$1="C",MAX(0,$C309-M$2)))</f>
        <v>1.8</v>
      </c>
      <c r="N309" s="103" t="n">
        <f aca="false">IF(N$1="P",MAX(0,N$2-$C309),IF(N$1="C",MAX(0,$C309-N$2)))</f>
        <v>0</v>
      </c>
      <c r="O309" s="103" t="n">
        <f aca="false">IF(O$1="P",MAX(0,O$2-$C309),IF(O$1="C",MAX(0,$C309-O$2)))</f>
        <v>0</v>
      </c>
      <c r="P309" s="103" t="n">
        <f aca="false">IF(P$1="P",MAX(0,P$2-$C309),IF(P$1="C",MAX(0,$C309-P$2)))</f>
        <v>0</v>
      </c>
      <c r="Q309" s="103" t="n">
        <f aca="false">IF(Q$1="P",MAX(0,Q$2-$C309),IF(Q$1="C",MAX(0,$C309-Q$2)))</f>
        <v>0</v>
      </c>
      <c r="R309" s="103" t="n">
        <f aca="false">IF(R$1="P",MAX(0,R$2-$C309),IF(R$1="C",MAX(0,$C309-R$2)))</f>
        <v>0</v>
      </c>
      <c r="S309" s="103" t="n">
        <f aca="false">IF(S$1="P",MAX(0,S$2-$C309),IF(S$1="C",MAX(0,$C309-S$2)))</f>
        <v>0</v>
      </c>
      <c r="T309" s="104" t="n">
        <f aca="false">A309</f>
        <v>13</v>
      </c>
      <c r="U309" s="105" t="n">
        <f aca="false">VLOOKUP($B309,Gas!$B$3:$E$2506,2)</f>
        <v>1.8</v>
      </c>
      <c r="V309" s="46" t="n">
        <f aca="false">C309/U309</f>
        <v>12.1111111111111</v>
      </c>
      <c r="W309" s="99" t="n">
        <f aca="false">VLOOKUP($B309,Gas!$B$3:$E$2506,4)</f>
        <v>0.404873033531542</v>
      </c>
    </row>
    <row r="310" customFormat="false" ht="12.75" hidden="false" customHeight="false" outlineLevel="0" collapsed="false">
      <c r="A310" s="95" t="n">
        <f aca="false">MONTH(B310)+(YEAR(B310)-1998)*12</f>
        <v>13</v>
      </c>
      <c r="B310" s="101" t="n">
        <v>36182</v>
      </c>
      <c r="C310" s="102" t="n">
        <v>20.63</v>
      </c>
      <c r="D310" s="98" t="n">
        <f aca="false">LN(C310/C309)</f>
        <v>-0.0551636427118829</v>
      </c>
      <c r="E310" s="106" t="n">
        <f aca="false">STDEV(D301:D310)*SQRT(trade_day)</f>
        <v>0.571350828097118</v>
      </c>
      <c r="F310" s="99"/>
      <c r="G310" s="103" t="n">
        <f aca="false">IF(G$1="P",MAX(0,G$2-$C310),IF(G$1="C",MAX(0,$C310-G$2)))</f>
        <v>0</v>
      </c>
      <c r="H310" s="103" t="n">
        <f aca="false">IF(H$1="P",MAX(0,H$2-$C310),IF(H$1="C",MAX(0,$C310-H$2)))</f>
        <v>4.37</v>
      </c>
      <c r="I310" s="103" t="n">
        <f aca="false">IF(I$1="P",MAX(0,I$2-$C310),IF(I$1="C",MAX(0,$C310-I$2)))</f>
        <v>9.37</v>
      </c>
      <c r="J310" s="103" t="n">
        <f aca="false">IF(J$1="P",MAX(0,J$2-$C310),IF(J$1="C",MAX(0,$C310-J$2)))</f>
        <v>14.37</v>
      </c>
      <c r="K310" s="103" t="n">
        <f aca="false">IF(K$1="P",MAX(0,K$2-$C310),IF(K$1="C",MAX(0,$C310-K$2)))</f>
        <v>19.37</v>
      </c>
      <c r="L310" s="103" t="n">
        <f aca="false">IF(L$1="P",MAX(0,L$2-$C310),IF(L$1="C",MAX(0,$C310-L$2)))</f>
        <v>29.37</v>
      </c>
      <c r="M310" s="103" t="n">
        <f aca="false">IF(M$1="P",MAX(0,M$2-$C310),IF(M$1="C",MAX(0,$C310-M$2)))</f>
        <v>0.629999999999999</v>
      </c>
      <c r="N310" s="103" t="n">
        <f aca="false">IF(N$1="P",MAX(0,N$2-$C310),IF(N$1="C",MAX(0,$C310-N$2)))</f>
        <v>0</v>
      </c>
      <c r="O310" s="103" t="n">
        <f aca="false">IF(O$1="P",MAX(0,O$2-$C310),IF(O$1="C",MAX(0,$C310-O$2)))</f>
        <v>0</v>
      </c>
      <c r="P310" s="103" t="n">
        <f aca="false">IF(P$1="P",MAX(0,P$2-$C310),IF(P$1="C",MAX(0,$C310-P$2)))</f>
        <v>0</v>
      </c>
      <c r="Q310" s="103" t="n">
        <f aca="false">IF(Q$1="P",MAX(0,Q$2-$C310),IF(Q$1="C",MAX(0,$C310-Q$2)))</f>
        <v>0</v>
      </c>
      <c r="R310" s="103" t="n">
        <f aca="false">IF(R$1="P",MAX(0,R$2-$C310),IF(R$1="C",MAX(0,$C310-R$2)))</f>
        <v>0</v>
      </c>
      <c r="S310" s="103" t="n">
        <f aca="false">IF(S$1="P",MAX(0,S$2-$C310),IF(S$1="C",MAX(0,$C310-S$2)))</f>
        <v>0</v>
      </c>
      <c r="T310" s="104" t="n">
        <f aca="false">A310</f>
        <v>13</v>
      </c>
      <c r="U310" s="105" t="n">
        <f aca="false">VLOOKUP($B310,Gas!$B$3:$E$2506,2)</f>
        <v>1.845</v>
      </c>
      <c r="V310" s="46" t="n">
        <f aca="false">C310/U310</f>
        <v>11.1815718157182</v>
      </c>
      <c r="W310" s="99" t="n">
        <f aca="false">VLOOKUP($B310,Gas!$B$3:$E$2506,4)</f>
        <v>0.398378842961829</v>
      </c>
    </row>
    <row r="311" customFormat="false" ht="12.75" hidden="false" customHeight="false" outlineLevel="0" collapsed="false">
      <c r="A311" s="95" t="n">
        <f aca="false">MONTH(B311)+(YEAR(B311)-1998)*12</f>
        <v>13</v>
      </c>
      <c r="B311" s="101" t="n">
        <v>36185</v>
      </c>
      <c r="C311" s="102" t="n">
        <v>20.52</v>
      </c>
      <c r="D311" s="98" t="n">
        <f aca="false">LN(C311/C310)</f>
        <v>-0.00534630678059162</v>
      </c>
      <c r="E311" s="106" t="n">
        <f aca="false">STDEV(D302:D311)*SQRT(trade_day)</f>
        <v>0.583943069846527</v>
      </c>
      <c r="F311" s="99"/>
      <c r="G311" s="103" t="n">
        <f aca="false">IF(G$1="P",MAX(0,G$2-$C311),IF(G$1="C",MAX(0,$C311-G$2)))</f>
        <v>0</v>
      </c>
      <c r="H311" s="103" t="n">
        <f aca="false">IF(H$1="P",MAX(0,H$2-$C311),IF(H$1="C",MAX(0,$C311-H$2)))</f>
        <v>4.48</v>
      </c>
      <c r="I311" s="103" t="n">
        <f aca="false">IF(I$1="P",MAX(0,I$2-$C311),IF(I$1="C",MAX(0,$C311-I$2)))</f>
        <v>9.48</v>
      </c>
      <c r="J311" s="103" t="n">
        <f aca="false">IF(J$1="P",MAX(0,J$2-$C311),IF(J$1="C",MAX(0,$C311-J$2)))</f>
        <v>14.48</v>
      </c>
      <c r="K311" s="103" t="n">
        <f aca="false">IF(K$1="P",MAX(0,K$2-$C311),IF(K$1="C",MAX(0,$C311-K$2)))</f>
        <v>19.48</v>
      </c>
      <c r="L311" s="103" t="n">
        <f aca="false">IF(L$1="P",MAX(0,L$2-$C311),IF(L$1="C",MAX(0,$C311-L$2)))</f>
        <v>29.48</v>
      </c>
      <c r="M311" s="103" t="n">
        <f aca="false">IF(M$1="P",MAX(0,M$2-$C311),IF(M$1="C",MAX(0,$C311-M$2)))</f>
        <v>0.52</v>
      </c>
      <c r="N311" s="103" t="n">
        <f aca="false">IF(N$1="P",MAX(0,N$2-$C311),IF(N$1="C",MAX(0,$C311-N$2)))</f>
        <v>0</v>
      </c>
      <c r="O311" s="103" t="n">
        <f aca="false">IF(O$1="P",MAX(0,O$2-$C311),IF(O$1="C",MAX(0,$C311-O$2)))</f>
        <v>0</v>
      </c>
      <c r="P311" s="103" t="n">
        <f aca="false">IF(P$1="P",MAX(0,P$2-$C311),IF(P$1="C",MAX(0,$C311-P$2)))</f>
        <v>0</v>
      </c>
      <c r="Q311" s="103" t="n">
        <f aca="false">IF(Q$1="P",MAX(0,Q$2-$C311),IF(Q$1="C",MAX(0,$C311-Q$2)))</f>
        <v>0</v>
      </c>
      <c r="R311" s="103" t="n">
        <f aca="false">IF(R$1="P",MAX(0,R$2-$C311),IF(R$1="C",MAX(0,$C311-R$2)))</f>
        <v>0</v>
      </c>
      <c r="S311" s="103" t="n">
        <f aca="false">IF(S$1="P",MAX(0,S$2-$C311),IF(S$1="C",MAX(0,$C311-S$2)))</f>
        <v>0</v>
      </c>
      <c r="T311" s="104" t="n">
        <f aca="false">A311</f>
        <v>13</v>
      </c>
      <c r="U311" s="105" t="n">
        <f aca="false">VLOOKUP($B311,Gas!$B$3:$E$2506,2)</f>
        <v>1.81</v>
      </c>
      <c r="V311" s="46" t="n">
        <f aca="false">C311/U311</f>
        <v>11.3370165745856</v>
      </c>
      <c r="W311" s="99" t="n">
        <f aca="false">VLOOKUP($B311,Gas!$B$3:$E$2506,4)</f>
        <v>0.246497743873731</v>
      </c>
    </row>
    <row r="312" customFormat="false" ht="12.75" hidden="false" customHeight="false" outlineLevel="0" collapsed="false">
      <c r="A312" s="95" t="n">
        <f aca="false">MONTH(B312)+(YEAR(B312)-1998)*12</f>
        <v>13</v>
      </c>
      <c r="B312" s="101" t="n">
        <v>36186</v>
      </c>
      <c r="C312" s="102" t="n">
        <v>21.27</v>
      </c>
      <c r="D312" s="98" t="n">
        <f aca="false">LN(C312/C311)</f>
        <v>0.035897608909577</v>
      </c>
      <c r="E312" s="106" t="n">
        <f aca="false">STDEV(D303:D312)*SQRT(trade_day)</f>
        <v>0.666832292619967</v>
      </c>
      <c r="F312" s="99"/>
      <c r="G312" s="103" t="n">
        <f aca="false">IF(G$1="P",MAX(0,G$2-$C312),IF(G$1="C",MAX(0,$C312-G$2)))</f>
        <v>0</v>
      </c>
      <c r="H312" s="103" t="n">
        <f aca="false">IF(H$1="P",MAX(0,H$2-$C312),IF(H$1="C",MAX(0,$C312-H$2)))</f>
        <v>3.73</v>
      </c>
      <c r="I312" s="103" t="n">
        <f aca="false">IF(I$1="P",MAX(0,I$2-$C312),IF(I$1="C",MAX(0,$C312-I$2)))</f>
        <v>8.73</v>
      </c>
      <c r="J312" s="103" t="n">
        <f aca="false">IF(J$1="P",MAX(0,J$2-$C312),IF(J$1="C",MAX(0,$C312-J$2)))</f>
        <v>13.73</v>
      </c>
      <c r="K312" s="103" t="n">
        <f aca="false">IF(K$1="P",MAX(0,K$2-$C312),IF(K$1="C",MAX(0,$C312-K$2)))</f>
        <v>18.73</v>
      </c>
      <c r="L312" s="103" t="n">
        <f aca="false">IF(L$1="P",MAX(0,L$2-$C312),IF(L$1="C",MAX(0,$C312-L$2)))</f>
        <v>28.73</v>
      </c>
      <c r="M312" s="103" t="n">
        <f aca="false">IF(M$1="P",MAX(0,M$2-$C312),IF(M$1="C",MAX(0,$C312-M$2)))</f>
        <v>1.27</v>
      </c>
      <c r="N312" s="103" t="n">
        <f aca="false">IF(N$1="P",MAX(0,N$2-$C312),IF(N$1="C",MAX(0,$C312-N$2)))</f>
        <v>0</v>
      </c>
      <c r="O312" s="103" t="n">
        <f aca="false">IF(O$1="P",MAX(0,O$2-$C312),IF(O$1="C",MAX(0,$C312-O$2)))</f>
        <v>0</v>
      </c>
      <c r="P312" s="103" t="n">
        <f aca="false">IF(P$1="P",MAX(0,P$2-$C312),IF(P$1="C",MAX(0,$C312-P$2)))</f>
        <v>0</v>
      </c>
      <c r="Q312" s="103" t="n">
        <f aca="false">IF(Q$1="P",MAX(0,Q$2-$C312),IF(Q$1="C",MAX(0,$C312-Q$2)))</f>
        <v>0</v>
      </c>
      <c r="R312" s="103" t="n">
        <f aca="false">IF(R$1="P",MAX(0,R$2-$C312),IF(R$1="C",MAX(0,$C312-R$2)))</f>
        <v>0</v>
      </c>
      <c r="S312" s="103" t="n">
        <f aca="false">IF(S$1="P",MAX(0,S$2-$C312),IF(S$1="C",MAX(0,$C312-S$2)))</f>
        <v>0</v>
      </c>
      <c r="T312" s="104" t="n">
        <f aca="false">A312</f>
        <v>13</v>
      </c>
      <c r="U312" s="105" t="n">
        <f aca="false">VLOOKUP($B312,Gas!$B$3:$E$2506,2)</f>
        <v>1.75</v>
      </c>
      <c r="V312" s="46" t="n">
        <f aca="false">C312/U312</f>
        <v>12.1542857142857</v>
      </c>
      <c r="W312" s="99" t="n">
        <f aca="false">VLOOKUP($B312,Gas!$B$3:$E$2506,4)</f>
        <v>0.320175894410992</v>
      </c>
    </row>
    <row r="313" customFormat="false" ht="12.75" hidden="false" customHeight="false" outlineLevel="0" collapsed="false">
      <c r="A313" s="95" t="n">
        <f aca="false">MONTH(B313)+(YEAR(B313)-1998)*12</f>
        <v>13</v>
      </c>
      <c r="B313" s="101" t="n">
        <v>36187</v>
      </c>
      <c r="C313" s="102" t="n">
        <v>20.62</v>
      </c>
      <c r="D313" s="98" t="n">
        <f aca="false">LN(C313/C312)</f>
        <v>-0.0310361506233319</v>
      </c>
      <c r="E313" s="106" t="n">
        <f aca="false">STDEV(D304:D313)*SQRT(trade_day)</f>
        <v>0.648655511877279</v>
      </c>
      <c r="F313" s="99"/>
      <c r="G313" s="103" t="n">
        <f aca="false">IF(G$1="P",MAX(0,G$2-$C313),IF(G$1="C",MAX(0,$C313-G$2)))</f>
        <v>0</v>
      </c>
      <c r="H313" s="103" t="n">
        <f aca="false">IF(H$1="P",MAX(0,H$2-$C313),IF(H$1="C",MAX(0,$C313-H$2)))</f>
        <v>4.38</v>
      </c>
      <c r="I313" s="103" t="n">
        <f aca="false">IF(I$1="P",MAX(0,I$2-$C313),IF(I$1="C",MAX(0,$C313-I$2)))</f>
        <v>9.38</v>
      </c>
      <c r="J313" s="103" t="n">
        <f aca="false">IF(J$1="P",MAX(0,J$2-$C313),IF(J$1="C",MAX(0,$C313-J$2)))</f>
        <v>14.38</v>
      </c>
      <c r="K313" s="103" t="n">
        <f aca="false">IF(K$1="P",MAX(0,K$2-$C313),IF(K$1="C",MAX(0,$C313-K$2)))</f>
        <v>19.38</v>
      </c>
      <c r="L313" s="103" t="n">
        <f aca="false">IF(L$1="P",MAX(0,L$2-$C313),IF(L$1="C",MAX(0,$C313-L$2)))</f>
        <v>29.38</v>
      </c>
      <c r="M313" s="103" t="n">
        <f aca="false">IF(M$1="P",MAX(0,M$2-$C313),IF(M$1="C",MAX(0,$C313-M$2)))</f>
        <v>0.620000000000001</v>
      </c>
      <c r="N313" s="103" t="n">
        <f aca="false">IF(N$1="P",MAX(0,N$2-$C313),IF(N$1="C",MAX(0,$C313-N$2)))</f>
        <v>0</v>
      </c>
      <c r="O313" s="103" t="n">
        <f aca="false">IF(O$1="P",MAX(0,O$2-$C313),IF(O$1="C",MAX(0,$C313-O$2)))</f>
        <v>0</v>
      </c>
      <c r="P313" s="103" t="n">
        <f aca="false">IF(P$1="P",MAX(0,P$2-$C313),IF(P$1="C",MAX(0,$C313-P$2)))</f>
        <v>0</v>
      </c>
      <c r="Q313" s="103" t="n">
        <f aca="false">IF(Q$1="P",MAX(0,Q$2-$C313),IF(Q$1="C",MAX(0,$C313-Q$2)))</f>
        <v>0</v>
      </c>
      <c r="R313" s="103" t="n">
        <f aca="false">IF(R$1="P",MAX(0,R$2-$C313),IF(R$1="C",MAX(0,$C313-R$2)))</f>
        <v>0</v>
      </c>
      <c r="S313" s="103" t="n">
        <f aca="false">IF(S$1="P",MAX(0,S$2-$C313),IF(S$1="C",MAX(0,$C313-S$2)))</f>
        <v>0</v>
      </c>
      <c r="T313" s="104" t="n">
        <f aca="false">A313</f>
        <v>13</v>
      </c>
      <c r="U313" s="105" t="n">
        <f aca="false">VLOOKUP($B313,Gas!$B$3:$E$2506,2)</f>
        <v>1.72</v>
      </c>
      <c r="V313" s="46" t="n">
        <f aca="false">C313/U313</f>
        <v>11.9883720930233</v>
      </c>
      <c r="W313" s="99" t="n">
        <f aca="false">VLOOKUP($B313,Gas!$B$3:$E$2506,4)</f>
        <v>0.331458941660637</v>
      </c>
    </row>
    <row r="314" customFormat="false" ht="12.75" hidden="false" customHeight="false" outlineLevel="0" collapsed="false">
      <c r="A314" s="95" t="n">
        <f aca="false">MONTH(B314)+(YEAR(B314)-1998)*12</f>
        <v>13</v>
      </c>
      <c r="B314" s="101" t="n">
        <v>36188</v>
      </c>
      <c r="C314" s="102" t="n">
        <v>21.47</v>
      </c>
      <c r="D314" s="98" t="n">
        <f aca="false">LN(C314/C313)</f>
        <v>0.0403951333018756</v>
      </c>
      <c r="E314" s="106" t="n">
        <f aca="false">STDEV(D305:D314)*SQRT(trade_day)</f>
        <v>0.726159081194061</v>
      </c>
      <c r="F314" s="99"/>
      <c r="G314" s="103" t="n">
        <f aca="false">IF(G$1="P",MAX(0,G$2-$C314),IF(G$1="C",MAX(0,$C314-G$2)))</f>
        <v>0</v>
      </c>
      <c r="H314" s="103" t="n">
        <f aca="false">IF(H$1="P",MAX(0,H$2-$C314),IF(H$1="C",MAX(0,$C314-H$2)))</f>
        <v>3.53</v>
      </c>
      <c r="I314" s="103" t="n">
        <f aca="false">IF(I$1="P",MAX(0,I$2-$C314),IF(I$1="C",MAX(0,$C314-I$2)))</f>
        <v>8.53</v>
      </c>
      <c r="J314" s="103" t="n">
        <f aca="false">IF(J$1="P",MAX(0,J$2-$C314),IF(J$1="C",MAX(0,$C314-J$2)))</f>
        <v>13.53</v>
      </c>
      <c r="K314" s="103" t="n">
        <f aca="false">IF(K$1="P",MAX(0,K$2-$C314),IF(K$1="C",MAX(0,$C314-K$2)))</f>
        <v>18.53</v>
      </c>
      <c r="L314" s="103" t="n">
        <f aca="false">IF(L$1="P",MAX(0,L$2-$C314),IF(L$1="C",MAX(0,$C314-L$2)))</f>
        <v>28.53</v>
      </c>
      <c r="M314" s="103" t="n">
        <f aca="false">IF(M$1="P",MAX(0,M$2-$C314),IF(M$1="C",MAX(0,$C314-M$2)))</f>
        <v>1.47</v>
      </c>
      <c r="N314" s="103" t="n">
        <f aca="false">IF(N$1="P",MAX(0,N$2-$C314),IF(N$1="C",MAX(0,$C314-N$2)))</f>
        <v>0</v>
      </c>
      <c r="O314" s="103" t="n">
        <f aca="false">IF(O$1="P",MAX(0,O$2-$C314),IF(O$1="C",MAX(0,$C314-O$2)))</f>
        <v>0</v>
      </c>
      <c r="P314" s="103" t="n">
        <f aca="false">IF(P$1="P",MAX(0,P$2-$C314),IF(P$1="C",MAX(0,$C314-P$2)))</f>
        <v>0</v>
      </c>
      <c r="Q314" s="103" t="n">
        <f aca="false">IF(Q$1="P",MAX(0,Q$2-$C314),IF(Q$1="C",MAX(0,$C314-Q$2)))</f>
        <v>0</v>
      </c>
      <c r="R314" s="103" t="n">
        <f aca="false">IF(R$1="P",MAX(0,R$2-$C314),IF(R$1="C",MAX(0,$C314-R$2)))</f>
        <v>0</v>
      </c>
      <c r="S314" s="103" t="n">
        <f aca="false">IF(S$1="P",MAX(0,S$2-$C314),IF(S$1="C",MAX(0,$C314-S$2)))</f>
        <v>0</v>
      </c>
      <c r="T314" s="104" t="n">
        <f aca="false">A314</f>
        <v>13</v>
      </c>
      <c r="U314" s="105" t="n">
        <f aca="false">VLOOKUP($B314,Gas!$B$3:$E$2506,2)</f>
        <v>1.75</v>
      </c>
      <c r="V314" s="46" t="n">
        <f aca="false">C314/U314</f>
        <v>12.2685714285714</v>
      </c>
      <c r="W314" s="99" t="n">
        <f aca="false">VLOOKUP($B314,Gas!$B$3:$E$2506,4)</f>
        <v>0.356040012895118</v>
      </c>
    </row>
    <row r="315" customFormat="false" ht="12.75" hidden="false" customHeight="false" outlineLevel="0" collapsed="false">
      <c r="A315" s="95" t="n">
        <f aca="false">MONTH(B315)+(YEAR(B315)-1998)*12</f>
        <v>13</v>
      </c>
      <c r="B315" s="101" t="n">
        <v>36189</v>
      </c>
      <c r="C315" s="102" t="n">
        <v>21.75</v>
      </c>
      <c r="D315" s="98" t="n">
        <f aca="false">LN(C315/C314)</f>
        <v>0.0129571456440034</v>
      </c>
      <c r="E315" s="106" t="n">
        <f aca="false">STDEV(D306:D315)*SQRT(trade_day)</f>
        <v>0.690686715188712</v>
      </c>
      <c r="F315" s="99"/>
      <c r="G315" s="103" t="n">
        <f aca="false">IF(G$1="P",MAX(0,G$2-$C315),IF(G$1="C",MAX(0,$C315-G$2)))</f>
        <v>0</v>
      </c>
      <c r="H315" s="103" t="n">
        <f aca="false">IF(H$1="P",MAX(0,H$2-$C315),IF(H$1="C",MAX(0,$C315-H$2)))</f>
        <v>3.25</v>
      </c>
      <c r="I315" s="103" t="n">
        <f aca="false">IF(I$1="P",MAX(0,I$2-$C315),IF(I$1="C",MAX(0,$C315-I$2)))</f>
        <v>8.25</v>
      </c>
      <c r="J315" s="103" t="n">
        <f aca="false">IF(J$1="P",MAX(0,J$2-$C315),IF(J$1="C",MAX(0,$C315-J$2)))</f>
        <v>13.25</v>
      </c>
      <c r="K315" s="103" t="n">
        <f aca="false">IF(K$1="P",MAX(0,K$2-$C315),IF(K$1="C",MAX(0,$C315-K$2)))</f>
        <v>18.25</v>
      </c>
      <c r="L315" s="103" t="n">
        <f aca="false">IF(L$1="P",MAX(0,L$2-$C315),IF(L$1="C",MAX(0,$C315-L$2)))</f>
        <v>28.25</v>
      </c>
      <c r="M315" s="103" t="n">
        <f aca="false">IF(M$1="P",MAX(0,M$2-$C315),IF(M$1="C",MAX(0,$C315-M$2)))</f>
        <v>1.75</v>
      </c>
      <c r="N315" s="103" t="n">
        <f aca="false">IF(N$1="P",MAX(0,N$2-$C315),IF(N$1="C",MAX(0,$C315-N$2)))</f>
        <v>0</v>
      </c>
      <c r="O315" s="103" t="n">
        <f aca="false">IF(O$1="P",MAX(0,O$2-$C315),IF(O$1="C",MAX(0,$C315-O$2)))</f>
        <v>0</v>
      </c>
      <c r="P315" s="103" t="n">
        <f aca="false">IF(P$1="P",MAX(0,P$2-$C315),IF(P$1="C",MAX(0,$C315-P$2)))</f>
        <v>0</v>
      </c>
      <c r="Q315" s="103" t="n">
        <f aca="false">IF(Q$1="P",MAX(0,Q$2-$C315),IF(Q$1="C",MAX(0,$C315-Q$2)))</f>
        <v>0</v>
      </c>
      <c r="R315" s="103" t="n">
        <f aca="false">IF(R$1="P",MAX(0,R$2-$C315),IF(R$1="C",MAX(0,$C315-R$2)))</f>
        <v>0</v>
      </c>
      <c r="S315" s="103" t="n">
        <f aca="false">IF(S$1="P",MAX(0,S$2-$C315),IF(S$1="C",MAX(0,$C315-S$2)))</f>
        <v>0</v>
      </c>
      <c r="T315" s="104" t="n">
        <f aca="false">A315</f>
        <v>13</v>
      </c>
      <c r="U315" s="105" t="n">
        <f aca="false">VLOOKUP($B315,Gas!$B$3:$E$2506,2)</f>
        <v>1.805</v>
      </c>
      <c r="V315" s="46" t="n">
        <f aca="false">C315/U315</f>
        <v>12.0498614958449</v>
      </c>
      <c r="W315" s="99" t="n">
        <f aca="false">VLOOKUP($B315,Gas!$B$3:$E$2506,4)</f>
        <v>0.40998635113942</v>
      </c>
    </row>
    <row r="316" customFormat="false" ht="12.75" hidden="false" customHeight="false" outlineLevel="0" collapsed="false">
      <c r="A316" s="95" t="n">
        <f aca="false">MONTH(B316)+(YEAR(B316)-1998)*12</f>
        <v>14</v>
      </c>
      <c r="B316" s="101" t="n">
        <v>36192</v>
      </c>
      <c r="C316" s="102" t="n">
        <v>22.29</v>
      </c>
      <c r="D316" s="98" t="n">
        <f aca="false">LN(C316/C315)</f>
        <v>0.0245243898630844</v>
      </c>
      <c r="E316" s="106" t="n">
        <f aca="false">STDEV(D307:D316)*SQRT(trade_day)</f>
        <v>0.725511678993847</v>
      </c>
      <c r="F316" s="99"/>
      <c r="G316" s="103" t="n">
        <f aca="false">IF(G$1="P",MAX(0,G$2-$C316),IF(G$1="C",MAX(0,$C316-G$2)))</f>
        <v>0</v>
      </c>
      <c r="H316" s="103" t="n">
        <f aca="false">IF(H$1="P",MAX(0,H$2-$C316),IF(H$1="C",MAX(0,$C316-H$2)))</f>
        <v>2.71</v>
      </c>
      <c r="I316" s="103" t="n">
        <f aca="false">IF(I$1="P",MAX(0,I$2-$C316),IF(I$1="C",MAX(0,$C316-I$2)))</f>
        <v>7.71</v>
      </c>
      <c r="J316" s="103" t="n">
        <f aca="false">IF(J$1="P",MAX(0,J$2-$C316),IF(J$1="C",MAX(0,$C316-J$2)))</f>
        <v>12.71</v>
      </c>
      <c r="K316" s="103" t="n">
        <f aca="false">IF(K$1="P",MAX(0,K$2-$C316),IF(K$1="C",MAX(0,$C316-K$2)))</f>
        <v>17.71</v>
      </c>
      <c r="L316" s="103" t="n">
        <f aca="false">IF(L$1="P",MAX(0,L$2-$C316),IF(L$1="C",MAX(0,$C316-L$2)))</f>
        <v>27.71</v>
      </c>
      <c r="M316" s="103" t="n">
        <f aca="false">IF(M$1="P",MAX(0,M$2-$C316),IF(M$1="C",MAX(0,$C316-M$2)))</f>
        <v>2.29</v>
      </c>
      <c r="N316" s="103" t="n">
        <f aca="false">IF(N$1="P",MAX(0,N$2-$C316),IF(N$1="C",MAX(0,$C316-N$2)))</f>
        <v>0</v>
      </c>
      <c r="O316" s="103" t="n">
        <f aca="false">IF(O$1="P",MAX(0,O$2-$C316),IF(O$1="C",MAX(0,$C316-O$2)))</f>
        <v>0</v>
      </c>
      <c r="P316" s="103" t="n">
        <f aca="false">IF(P$1="P",MAX(0,P$2-$C316),IF(P$1="C",MAX(0,$C316-P$2)))</f>
        <v>0</v>
      </c>
      <c r="Q316" s="103" t="n">
        <f aca="false">IF(Q$1="P",MAX(0,Q$2-$C316),IF(Q$1="C",MAX(0,$C316-Q$2)))</f>
        <v>0</v>
      </c>
      <c r="R316" s="103" t="n">
        <f aca="false">IF(R$1="P",MAX(0,R$2-$C316),IF(R$1="C",MAX(0,$C316-R$2)))</f>
        <v>0</v>
      </c>
      <c r="S316" s="103" t="n">
        <f aca="false">IF(S$1="P",MAX(0,S$2-$C316),IF(S$1="C",MAX(0,$C316-S$2)))</f>
        <v>0</v>
      </c>
      <c r="T316" s="104" t="n">
        <f aca="false">A316</f>
        <v>14</v>
      </c>
      <c r="U316" s="105" t="n">
        <f aca="false">VLOOKUP($B316,Gas!$B$3:$E$2506,2)</f>
        <v>1.805</v>
      </c>
      <c r="V316" s="46" t="n">
        <f aca="false">C316/U316</f>
        <v>12.3490304709141</v>
      </c>
      <c r="W316" s="99" t="n">
        <f aca="false">VLOOKUP($B316,Gas!$B$3:$E$2506,4)</f>
        <v>0.352958558616059</v>
      </c>
    </row>
    <row r="317" customFormat="false" ht="12.75" hidden="false" customHeight="false" outlineLevel="0" collapsed="false">
      <c r="A317" s="95" t="n">
        <f aca="false">MONTH(B317)+(YEAR(B317)-1998)*12</f>
        <v>14</v>
      </c>
      <c r="B317" s="101" t="n">
        <v>36193</v>
      </c>
      <c r="C317" s="102" t="n">
        <v>21.73</v>
      </c>
      <c r="D317" s="98" t="n">
        <f aca="false">LN(C317/C316)</f>
        <v>-0.0254443531294392</v>
      </c>
      <c r="E317" s="106" t="n">
        <f aca="false">STDEV(D308:D317)*SQRT(trade_day)</f>
        <v>0.711851167182493</v>
      </c>
      <c r="F317" s="99"/>
      <c r="G317" s="103" t="n">
        <f aca="false">IF(G$1="P",MAX(0,G$2-$C317),IF(G$1="C",MAX(0,$C317-G$2)))</f>
        <v>0</v>
      </c>
      <c r="H317" s="103" t="n">
        <f aca="false">IF(H$1="P",MAX(0,H$2-$C317),IF(H$1="C",MAX(0,$C317-H$2)))</f>
        <v>3.27</v>
      </c>
      <c r="I317" s="103" t="n">
        <f aca="false">IF(I$1="P",MAX(0,I$2-$C317),IF(I$1="C",MAX(0,$C317-I$2)))</f>
        <v>8.27</v>
      </c>
      <c r="J317" s="103" t="n">
        <f aca="false">IF(J$1="P",MAX(0,J$2-$C317),IF(J$1="C",MAX(0,$C317-J$2)))</f>
        <v>13.27</v>
      </c>
      <c r="K317" s="103" t="n">
        <f aca="false">IF(K$1="P",MAX(0,K$2-$C317),IF(K$1="C",MAX(0,$C317-K$2)))</f>
        <v>18.27</v>
      </c>
      <c r="L317" s="103" t="n">
        <f aca="false">IF(L$1="P",MAX(0,L$2-$C317),IF(L$1="C",MAX(0,$C317-L$2)))</f>
        <v>28.27</v>
      </c>
      <c r="M317" s="103" t="n">
        <f aca="false">IF(M$1="P",MAX(0,M$2-$C317),IF(M$1="C",MAX(0,$C317-M$2)))</f>
        <v>1.73</v>
      </c>
      <c r="N317" s="103" t="n">
        <f aca="false">IF(N$1="P",MAX(0,N$2-$C317),IF(N$1="C",MAX(0,$C317-N$2)))</f>
        <v>0</v>
      </c>
      <c r="O317" s="103" t="n">
        <f aca="false">IF(O$1="P",MAX(0,O$2-$C317),IF(O$1="C",MAX(0,$C317-O$2)))</f>
        <v>0</v>
      </c>
      <c r="P317" s="103" t="n">
        <f aca="false">IF(P$1="P",MAX(0,P$2-$C317),IF(P$1="C",MAX(0,$C317-P$2)))</f>
        <v>0</v>
      </c>
      <c r="Q317" s="103" t="n">
        <f aca="false">IF(Q$1="P",MAX(0,Q$2-$C317),IF(Q$1="C",MAX(0,$C317-Q$2)))</f>
        <v>0</v>
      </c>
      <c r="R317" s="103" t="n">
        <f aca="false">IF(R$1="P",MAX(0,R$2-$C317),IF(R$1="C",MAX(0,$C317-R$2)))</f>
        <v>0</v>
      </c>
      <c r="S317" s="103" t="n">
        <f aca="false">IF(S$1="P",MAX(0,S$2-$C317),IF(S$1="C",MAX(0,$C317-S$2)))</f>
        <v>0</v>
      </c>
      <c r="T317" s="104" t="n">
        <f aca="false">A317</f>
        <v>14</v>
      </c>
      <c r="U317" s="105" t="n">
        <f aca="false">VLOOKUP($B317,Gas!$B$3:$E$2506,2)</f>
        <v>1.745</v>
      </c>
      <c r="V317" s="46" t="n">
        <f aca="false">C317/U317</f>
        <v>12.4527220630372</v>
      </c>
      <c r="W317" s="99" t="n">
        <f aca="false">VLOOKUP($B317,Gas!$B$3:$E$2506,4)</f>
        <v>0.390609957348952</v>
      </c>
    </row>
    <row r="318" customFormat="false" ht="12.75" hidden="false" customHeight="false" outlineLevel="0" collapsed="false">
      <c r="A318" s="95" t="n">
        <f aca="false">MONTH(B318)+(YEAR(B318)-1998)*12</f>
        <v>14</v>
      </c>
      <c r="B318" s="101" t="n">
        <v>36194</v>
      </c>
      <c r="C318" s="102" t="n">
        <v>20.76</v>
      </c>
      <c r="D318" s="98" t="n">
        <f aca="false">LN(C318/C317)</f>
        <v>-0.0456657359706504</v>
      </c>
      <c r="E318" s="106" t="n">
        <f aca="false">STDEV(D309:D318)*SQRT(trade_day)</f>
        <v>0.583123374394695</v>
      </c>
      <c r="F318" s="99"/>
      <c r="G318" s="103" t="n">
        <f aca="false">IF(G$1="P",MAX(0,G$2-$C318),IF(G$1="C",MAX(0,$C318-G$2)))</f>
        <v>0</v>
      </c>
      <c r="H318" s="103" t="n">
        <f aca="false">IF(H$1="P",MAX(0,H$2-$C318),IF(H$1="C",MAX(0,$C318-H$2)))</f>
        <v>4.24</v>
      </c>
      <c r="I318" s="103" t="n">
        <f aca="false">IF(I$1="P",MAX(0,I$2-$C318),IF(I$1="C",MAX(0,$C318-I$2)))</f>
        <v>9.24</v>
      </c>
      <c r="J318" s="103" t="n">
        <f aca="false">IF(J$1="P",MAX(0,J$2-$C318),IF(J$1="C",MAX(0,$C318-J$2)))</f>
        <v>14.24</v>
      </c>
      <c r="K318" s="103" t="n">
        <f aca="false">IF(K$1="P",MAX(0,K$2-$C318),IF(K$1="C",MAX(0,$C318-K$2)))</f>
        <v>19.24</v>
      </c>
      <c r="L318" s="103" t="n">
        <f aca="false">IF(L$1="P",MAX(0,L$2-$C318),IF(L$1="C",MAX(0,$C318-L$2)))</f>
        <v>29.24</v>
      </c>
      <c r="M318" s="103" t="n">
        <f aca="false">IF(M$1="P",MAX(0,M$2-$C318),IF(M$1="C",MAX(0,$C318-M$2)))</f>
        <v>0.760000000000002</v>
      </c>
      <c r="N318" s="103" t="n">
        <f aca="false">IF(N$1="P",MAX(0,N$2-$C318),IF(N$1="C",MAX(0,$C318-N$2)))</f>
        <v>0</v>
      </c>
      <c r="O318" s="103" t="n">
        <f aca="false">IF(O$1="P",MAX(0,O$2-$C318),IF(O$1="C",MAX(0,$C318-O$2)))</f>
        <v>0</v>
      </c>
      <c r="P318" s="103" t="n">
        <f aca="false">IF(P$1="P",MAX(0,P$2-$C318),IF(P$1="C",MAX(0,$C318-P$2)))</f>
        <v>0</v>
      </c>
      <c r="Q318" s="103" t="n">
        <f aca="false">IF(Q$1="P",MAX(0,Q$2-$C318),IF(Q$1="C",MAX(0,$C318-Q$2)))</f>
        <v>0</v>
      </c>
      <c r="R318" s="103" t="n">
        <f aca="false">IF(R$1="P",MAX(0,R$2-$C318),IF(R$1="C",MAX(0,$C318-R$2)))</f>
        <v>0</v>
      </c>
      <c r="S318" s="103" t="n">
        <f aca="false">IF(S$1="P",MAX(0,S$2-$C318),IF(S$1="C",MAX(0,$C318-S$2)))</f>
        <v>0</v>
      </c>
      <c r="T318" s="104" t="n">
        <f aca="false">A318</f>
        <v>14</v>
      </c>
      <c r="U318" s="105" t="n">
        <f aca="false">VLOOKUP($B318,Gas!$B$3:$E$2506,2)</f>
        <v>1.77</v>
      </c>
      <c r="V318" s="46" t="n">
        <f aca="false">C318/U318</f>
        <v>11.728813559322</v>
      </c>
      <c r="W318" s="99" t="n">
        <f aca="false">VLOOKUP($B318,Gas!$B$3:$E$2506,4)</f>
        <v>0.405193355794582</v>
      </c>
    </row>
    <row r="319" customFormat="false" ht="12.75" hidden="false" customHeight="false" outlineLevel="0" collapsed="false">
      <c r="A319" s="95" t="n">
        <f aca="false">MONTH(B319)+(YEAR(B319)-1998)*12</f>
        <v>14</v>
      </c>
      <c r="B319" s="101" t="n">
        <v>36195</v>
      </c>
      <c r="C319" s="102" t="n">
        <v>20.78</v>
      </c>
      <c r="D319" s="98" t="n">
        <f aca="false">LN(C319/C318)</f>
        <v>0.000962927373393343</v>
      </c>
      <c r="E319" s="106" t="n">
        <f aca="false">STDEV(D310:D319)*SQRT(trade_day)</f>
        <v>0.533038210881324</v>
      </c>
      <c r="F319" s="99"/>
      <c r="G319" s="103" t="n">
        <f aca="false">IF(G$1="P",MAX(0,G$2-$C319),IF(G$1="C",MAX(0,$C319-G$2)))</f>
        <v>0</v>
      </c>
      <c r="H319" s="103" t="n">
        <f aca="false">IF(H$1="P",MAX(0,H$2-$C319),IF(H$1="C",MAX(0,$C319-H$2)))</f>
        <v>4.22</v>
      </c>
      <c r="I319" s="103" t="n">
        <f aca="false">IF(I$1="P",MAX(0,I$2-$C319),IF(I$1="C",MAX(0,$C319-I$2)))</f>
        <v>9.22</v>
      </c>
      <c r="J319" s="103" t="n">
        <f aca="false">IF(J$1="P",MAX(0,J$2-$C319),IF(J$1="C",MAX(0,$C319-J$2)))</f>
        <v>14.22</v>
      </c>
      <c r="K319" s="103" t="n">
        <f aca="false">IF(K$1="P",MAX(0,K$2-$C319),IF(K$1="C",MAX(0,$C319-K$2)))</f>
        <v>19.22</v>
      </c>
      <c r="L319" s="103" t="n">
        <f aca="false">IF(L$1="P",MAX(0,L$2-$C319),IF(L$1="C",MAX(0,$C319-L$2)))</f>
        <v>29.22</v>
      </c>
      <c r="M319" s="103" t="n">
        <f aca="false">IF(M$1="P",MAX(0,M$2-$C319),IF(M$1="C",MAX(0,$C319-M$2)))</f>
        <v>0.780000000000001</v>
      </c>
      <c r="N319" s="103" t="n">
        <f aca="false">IF(N$1="P",MAX(0,N$2-$C319),IF(N$1="C",MAX(0,$C319-N$2)))</f>
        <v>0</v>
      </c>
      <c r="O319" s="103" t="n">
        <f aca="false">IF(O$1="P",MAX(0,O$2-$C319),IF(O$1="C",MAX(0,$C319-O$2)))</f>
        <v>0</v>
      </c>
      <c r="P319" s="103" t="n">
        <f aca="false">IF(P$1="P",MAX(0,P$2-$C319),IF(P$1="C",MAX(0,$C319-P$2)))</f>
        <v>0</v>
      </c>
      <c r="Q319" s="103" t="n">
        <f aca="false">IF(Q$1="P",MAX(0,Q$2-$C319),IF(Q$1="C",MAX(0,$C319-Q$2)))</f>
        <v>0</v>
      </c>
      <c r="R319" s="103" t="n">
        <f aca="false">IF(R$1="P",MAX(0,R$2-$C319),IF(R$1="C",MAX(0,$C319-R$2)))</f>
        <v>0</v>
      </c>
      <c r="S319" s="103" t="n">
        <f aca="false">IF(S$1="P",MAX(0,S$2-$C319),IF(S$1="C",MAX(0,$C319-S$2)))</f>
        <v>0</v>
      </c>
      <c r="T319" s="104" t="n">
        <f aca="false">A319</f>
        <v>14</v>
      </c>
      <c r="U319" s="105" t="n">
        <f aca="false">VLOOKUP($B319,Gas!$B$3:$E$2506,2)</f>
        <v>1.8</v>
      </c>
      <c r="V319" s="46" t="n">
        <f aca="false">C319/U319</f>
        <v>11.5444444444444</v>
      </c>
      <c r="W319" s="99" t="n">
        <f aca="false">VLOOKUP($B319,Gas!$B$3:$E$2506,4)</f>
        <v>0.421353330959508</v>
      </c>
    </row>
    <row r="320" customFormat="false" ht="12.75" hidden="false" customHeight="false" outlineLevel="0" collapsed="false">
      <c r="A320" s="95" t="n">
        <f aca="false">MONTH(B320)+(YEAR(B320)-1998)*12</f>
        <v>14</v>
      </c>
      <c r="B320" s="101" t="n">
        <v>36196</v>
      </c>
      <c r="C320" s="102" t="n">
        <v>19.25</v>
      </c>
      <c r="D320" s="98" t="n">
        <f aca="false">LN(C320/C319)</f>
        <v>-0.0764799249372881</v>
      </c>
      <c r="E320" s="106" t="n">
        <f aca="false">STDEV(D311:D320)*SQRT(trade_day)</f>
        <v>0.595937463344139</v>
      </c>
      <c r="F320" s="99"/>
      <c r="G320" s="103" t="n">
        <f aca="false">IF(G$1="P",MAX(0,G$2-$C320),IF(G$1="C",MAX(0,$C320-G$2)))</f>
        <v>0.75</v>
      </c>
      <c r="H320" s="103" t="n">
        <f aca="false">IF(H$1="P",MAX(0,H$2-$C320),IF(H$1="C",MAX(0,$C320-H$2)))</f>
        <v>5.75</v>
      </c>
      <c r="I320" s="103" t="n">
        <f aca="false">IF(I$1="P",MAX(0,I$2-$C320),IF(I$1="C",MAX(0,$C320-I$2)))</f>
        <v>10.75</v>
      </c>
      <c r="J320" s="103" t="n">
        <f aca="false">IF(J$1="P",MAX(0,J$2-$C320),IF(J$1="C",MAX(0,$C320-J$2)))</f>
        <v>15.75</v>
      </c>
      <c r="K320" s="103" t="n">
        <f aca="false">IF(K$1="P",MAX(0,K$2-$C320),IF(K$1="C",MAX(0,$C320-K$2)))</f>
        <v>20.75</v>
      </c>
      <c r="L320" s="103" t="n">
        <f aca="false">IF(L$1="P",MAX(0,L$2-$C320),IF(L$1="C",MAX(0,$C320-L$2)))</f>
        <v>30.75</v>
      </c>
      <c r="M320" s="103" t="n">
        <f aca="false">IF(M$1="P",MAX(0,M$2-$C320),IF(M$1="C",MAX(0,$C320-M$2)))</f>
        <v>0</v>
      </c>
      <c r="N320" s="103" t="n">
        <f aca="false">IF(N$1="P",MAX(0,N$2-$C320),IF(N$1="C",MAX(0,$C320-N$2)))</f>
        <v>0</v>
      </c>
      <c r="O320" s="103" t="n">
        <f aca="false">IF(O$1="P",MAX(0,O$2-$C320),IF(O$1="C",MAX(0,$C320-O$2)))</f>
        <v>0</v>
      </c>
      <c r="P320" s="103" t="n">
        <f aca="false">IF(P$1="P",MAX(0,P$2-$C320),IF(P$1="C",MAX(0,$C320-P$2)))</f>
        <v>0</v>
      </c>
      <c r="Q320" s="103" t="n">
        <f aca="false">IF(Q$1="P",MAX(0,Q$2-$C320),IF(Q$1="C",MAX(0,$C320-Q$2)))</f>
        <v>0</v>
      </c>
      <c r="R320" s="103" t="n">
        <f aca="false">IF(R$1="P",MAX(0,R$2-$C320),IF(R$1="C",MAX(0,$C320-R$2)))</f>
        <v>0</v>
      </c>
      <c r="S320" s="103" t="n">
        <f aca="false">IF(S$1="P",MAX(0,S$2-$C320),IF(S$1="C",MAX(0,$C320-S$2)))</f>
        <v>0</v>
      </c>
      <c r="T320" s="104" t="n">
        <f aca="false">A320</f>
        <v>14</v>
      </c>
      <c r="U320" s="105" t="n">
        <f aca="false">VLOOKUP($B320,Gas!$B$3:$E$2506,2)</f>
        <v>1.785</v>
      </c>
      <c r="V320" s="46" t="n">
        <f aca="false">C320/U320</f>
        <v>10.7843137254902</v>
      </c>
      <c r="W320" s="99" t="n">
        <f aca="false">VLOOKUP($B320,Gas!$B$3:$E$2506,4)</f>
        <v>0.364450253094239</v>
      </c>
    </row>
    <row r="321" customFormat="false" ht="12.75" hidden="false" customHeight="false" outlineLevel="0" collapsed="false">
      <c r="A321" s="95" t="n">
        <f aca="false">MONTH(B321)+(YEAR(B321)-1998)*12</f>
        <v>14</v>
      </c>
      <c r="B321" s="101" t="n">
        <v>36199</v>
      </c>
      <c r="C321" s="102" t="n">
        <v>20.5</v>
      </c>
      <c r="D321" s="98" t="n">
        <f aca="false">LN(C321/C320)</f>
        <v>0.0629138254105692</v>
      </c>
      <c r="E321" s="106" t="n">
        <f aca="false">STDEV(D312:D321)*SQRT(trade_day)</f>
        <v>0.69109245484951</v>
      </c>
      <c r="F321" s="99"/>
      <c r="G321" s="103" t="n">
        <f aca="false">IF(G$1="P",MAX(0,G$2-$C321),IF(G$1="C",MAX(0,$C321-G$2)))</f>
        <v>0</v>
      </c>
      <c r="H321" s="103" t="n">
        <f aca="false">IF(H$1="P",MAX(0,H$2-$C321),IF(H$1="C",MAX(0,$C321-H$2)))</f>
        <v>4.5</v>
      </c>
      <c r="I321" s="103" t="n">
        <f aca="false">IF(I$1="P",MAX(0,I$2-$C321),IF(I$1="C",MAX(0,$C321-I$2)))</f>
        <v>9.5</v>
      </c>
      <c r="J321" s="103" t="n">
        <f aca="false">IF(J$1="P",MAX(0,J$2-$C321),IF(J$1="C",MAX(0,$C321-J$2)))</f>
        <v>14.5</v>
      </c>
      <c r="K321" s="103" t="n">
        <f aca="false">IF(K$1="P",MAX(0,K$2-$C321),IF(K$1="C",MAX(0,$C321-K$2)))</f>
        <v>19.5</v>
      </c>
      <c r="L321" s="103" t="n">
        <f aca="false">IF(L$1="P",MAX(0,L$2-$C321),IF(L$1="C",MAX(0,$C321-L$2)))</f>
        <v>29.5</v>
      </c>
      <c r="M321" s="103" t="n">
        <f aca="false">IF(M$1="P",MAX(0,M$2-$C321),IF(M$1="C",MAX(0,$C321-M$2)))</f>
        <v>0.5</v>
      </c>
      <c r="N321" s="103" t="n">
        <f aca="false">IF(N$1="P",MAX(0,N$2-$C321),IF(N$1="C",MAX(0,$C321-N$2)))</f>
        <v>0</v>
      </c>
      <c r="O321" s="103" t="n">
        <f aca="false">IF(O$1="P",MAX(0,O$2-$C321),IF(O$1="C",MAX(0,$C321-O$2)))</f>
        <v>0</v>
      </c>
      <c r="P321" s="103" t="n">
        <f aca="false">IF(P$1="P",MAX(0,P$2-$C321),IF(P$1="C",MAX(0,$C321-P$2)))</f>
        <v>0</v>
      </c>
      <c r="Q321" s="103" t="n">
        <f aca="false">IF(Q$1="P",MAX(0,Q$2-$C321),IF(Q$1="C",MAX(0,$C321-Q$2)))</f>
        <v>0</v>
      </c>
      <c r="R321" s="103" t="n">
        <f aca="false">IF(R$1="P",MAX(0,R$2-$C321),IF(R$1="C",MAX(0,$C321-R$2)))</f>
        <v>0</v>
      </c>
      <c r="S321" s="103" t="n">
        <f aca="false">IF(S$1="P",MAX(0,S$2-$C321),IF(S$1="C",MAX(0,$C321-S$2)))</f>
        <v>0</v>
      </c>
      <c r="T321" s="104" t="n">
        <f aca="false">A321</f>
        <v>14</v>
      </c>
      <c r="U321" s="105" t="n">
        <f aca="false">VLOOKUP($B321,Gas!$B$3:$E$2506,2)</f>
        <v>1.805</v>
      </c>
      <c r="V321" s="46" t="n">
        <f aca="false">C321/U321</f>
        <v>11.3573407202216</v>
      </c>
      <c r="W321" s="99" t="n">
        <f aca="false">VLOOKUP($B321,Gas!$B$3:$E$2506,4)</f>
        <v>0.276336989632861</v>
      </c>
    </row>
    <row r="322" customFormat="false" ht="12.75" hidden="false" customHeight="false" outlineLevel="0" collapsed="false">
      <c r="A322" s="95" t="n">
        <f aca="false">MONTH(B322)+(YEAR(B322)-1998)*12</f>
        <v>14</v>
      </c>
      <c r="B322" s="101" t="n">
        <v>36200</v>
      </c>
      <c r="C322" s="102" t="n">
        <v>19.38</v>
      </c>
      <c r="D322" s="98" t="n">
        <f aca="false">LN(C322/C321)</f>
        <v>-0.0561832796817424</v>
      </c>
      <c r="E322" s="106" t="n">
        <f aca="false">STDEV(D313:D322)*SQRT(trade_day)</f>
        <v>0.710945994656176</v>
      </c>
      <c r="F322" s="99"/>
      <c r="G322" s="103" t="n">
        <f aca="false">IF(G$1="P",MAX(0,G$2-$C322),IF(G$1="C",MAX(0,$C322-G$2)))</f>
        <v>0.620000000000001</v>
      </c>
      <c r="H322" s="103" t="n">
        <f aca="false">IF(H$1="P",MAX(0,H$2-$C322),IF(H$1="C",MAX(0,$C322-H$2)))</f>
        <v>5.62</v>
      </c>
      <c r="I322" s="103" t="n">
        <f aca="false">IF(I$1="P",MAX(0,I$2-$C322),IF(I$1="C",MAX(0,$C322-I$2)))</f>
        <v>10.62</v>
      </c>
      <c r="J322" s="103" t="n">
        <f aca="false">IF(J$1="P",MAX(0,J$2-$C322),IF(J$1="C",MAX(0,$C322-J$2)))</f>
        <v>15.62</v>
      </c>
      <c r="K322" s="103" t="n">
        <f aca="false">IF(K$1="P",MAX(0,K$2-$C322),IF(K$1="C",MAX(0,$C322-K$2)))</f>
        <v>20.62</v>
      </c>
      <c r="L322" s="103" t="n">
        <f aca="false">IF(L$1="P",MAX(0,L$2-$C322),IF(L$1="C",MAX(0,$C322-L$2)))</f>
        <v>30.62</v>
      </c>
      <c r="M322" s="103" t="n">
        <f aca="false">IF(M$1="P",MAX(0,M$2-$C322),IF(M$1="C",MAX(0,$C322-M$2)))</f>
        <v>0</v>
      </c>
      <c r="N322" s="103" t="n">
        <f aca="false">IF(N$1="P",MAX(0,N$2-$C322),IF(N$1="C",MAX(0,$C322-N$2)))</f>
        <v>0</v>
      </c>
      <c r="O322" s="103" t="n">
        <f aca="false">IF(O$1="P",MAX(0,O$2-$C322),IF(O$1="C",MAX(0,$C322-O$2)))</f>
        <v>0</v>
      </c>
      <c r="P322" s="103" t="n">
        <f aca="false">IF(P$1="P",MAX(0,P$2-$C322),IF(P$1="C",MAX(0,$C322-P$2)))</f>
        <v>0</v>
      </c>
      <c r="Q322" s="103" t="n">
        <f aca="false">IF(Q$1="P",MAX(0,Q$2-$C322),IF(Q$1="C",MAX(0,$C322-Q$2)))</f>
        <v>0</v>
      </c>
      <c r="R322" s="103" t="n">
        <f aca="false">IF(R$1="P",MAX(0,R$2-$C322),IF(R$1="C",MAX(0,$C322-R$2)))</f>
        <v>0</v>
      </c>
      <c r="S322" s="103" t="n">
        <f aca="false">IF(S$1="P",MAX(0,S$2-$C322),IF(S$1="C",MAX(0,$C322-S$2)))</f>
        <v>0</v>
      </c>
      <c r="T322" s="104" t="n">
        <f aca="false">A322</f>
        <v>14</v>
      </c>
      <c r="U322" s="105" t="n">
        <f aca="false">VLOOKUP($B322,Gas!$B$3:$E$2506,2)</f>
        <v>1.805</v>
      </c>
      <c r="V322" s="46" t="n">
        <f aca="false">C322/U322</f>
        <v>10.7368421052632</v>
      </c>
      <c r="W322" s="99" t="n">
        <f aca="false">VLOOKUP($B322,Gas!$B$3:$E$2506,4)</f>
        <v>0.273862029039687</v>
      </c>
    </row>
    <row r="323" customFormat="false" ht="12.75" hidden="false" customHeight="false" outlineLevel="0" collapsed="false">
      <c r="A323" s="95" t="n">
        <f aca="false">MONTH(B323)+(YEAR(B323)-1998)*12</f>
        <v>14</v>
      </c>
      <c r="B323" s="101" t="n">
        <v>36201</v>
      </c>
      <c r="C323" s="102" t="n">
        <v>19.22</v>
      </c>
      <c r="D323" s="98" t="n">
        <f aca="false">LN(C323/C322)</f>
        <v>-0.0082902029204738</v>
      </c>
      <c r="E323" s="106" t="n">
        <f aca="false">STDEV(D314:D323)*SQRT(trade_day)</f>
        <v>0.700655803001601</v>
      </c>
      <c r="F323" s="99"/>
      <c r="G323" s="103" t="n">
        <f aca="false">IF(G$1="P",MAX(0,G$2-$C323),IF(G$1="C",MAX(0,$C323-G$2)))</f>
        <v>0.780000000000001</v>
      </c>
      <c r="H323" s="103" t="n">
        <f aca="false">IF(H$1="P",MAX(0,H$2-$C323),IF(H$1="C",MAX(0,$C323-H$2)))</f>
        <v>5.78</v>
      </c>
      <c r="I323" s="103" t="n">
        <f aca="false">IF(I$1="P",MAX(0,I$2-$C323),IF(I$1="C",MAX(0,$C323-I$2)))</f>
        <v>10.78</v>
      </c>
      <c r="J323" s="103" t="n">
        <f aca="false">IF(J$1="P",MAX(0,J$2-$C323),IF(J$1="C",MAX(0,$C323-J$2)))</f>
        <v>15.78</v>
      </c>
      <c r="K323" s="103" t="n">
        <f aca="false">IF(K$1="P",MAX(0,K$2-$C323),IF(K$1="C",MAX(0,$C323-K$2)))</f>
        <v>20.78</v>
      </c>
      <c r="L323" s="103" t="n">
        <f aca="false">IF(L$1="P",MAX(0,L$2-$C323),IF(L$1="C",MAX(0,$C323-L$2)))</f>
        <v>30.78</v>
      </c>
      <c r="M323" s="103" t="n">
        <f aca="false">IF(M$1="P",MAX(0,M$2-$C323),IF(M$1="C",MAX(0,$C323-M$2)))</f>
        <v>0</v>
      </c>
      <c r="N323" s="103" t="n">
        <f aca="false">IF(N$1="P",MAX(0,N$2-$C323),IF(N$1="C",MAX(0,$C323-N$2)))</f>
        <v>0</v>
      </c>
      <c r="O323" s="103" t="n">
        <f aca="false">IF(O$1="P",MAX(0,O$2-$C323),IF(O$1="C",MAX(0,$C323-O$2)))</f>
        <v>0</v>
      </c>
      <c r="P323" s="103" t="n">
        <f aca="false">IF(P$1="P",MAX(0,P$2-$C323),IF(P$1="C",MAX(0,$C323-P$2)))</f>
        <v>0</v>
      </c>
      <c r="Q323" s="103" t="n">
        <f aca="false">IF(Q$1="P",MAX(0,Q$2-$C323),IF(Q$1="C",MAX(0,$C323-Q$2)))</f>
        <v>0</v>
      </c>
      <c r="R323" s="103" t="n">
        <f aca="false">IF(R$1="P",MAX(0,R$2-$C323),IF(R$1="C",MAX(0,$C323-R$2)))</f>
        <v>0</v>
      </c>
      <c r="S323" s="103" t="n">
        <f aca="false">IF(S$1="P",MAX(0,S$2-$C323),IF(S$1="C",MAX(0,$C323-S$2)))</f>
        <v>0</v>
      </c>
      <c r="T323" s="104" t="n">
        <f aca="false">A323</f>
        <v>14</v>
      </c>
      <c r="U323" s="105" t="n">
        <f aca="false">VLOOKUP($B323,Gas!$B$3:$E$2506,2)</f>
        <v>1.825</v>
      </c>
      <c r="V323" s="46" t="n">
        <f aca="false">C323/U323</f>
        <v>10.5315068493151</v>
      </c>
      <c r="W323" s="99" t="n">
        <f aca="false">VLOOKUP($B323,Gas!$B$3:$E$2506,4)</f>
        <v>0.282712415593621</v>
      </c>
    </row>
    <row r="324" customFormat="false" ht="12.75" hidden="false" customHeight="false" outlineLevel="0" collapsed="false">
      <c r="A324" s="95" t="n">
        <f aca="false">MONTH(B324)+(YEAR(B324)-1998)*12</f>
        <v>14</v>
      </c>
      <c r="B324" s="101" t="n">
        <v>36202</v>
      </c>
      <c r="C324" s="102" t="n">
        <v>19.37</v>
      </c>
      <c r="D324" s="98" t="n">
        <f aca="false">LN(C324/C323)</f>
        <v>0.00777407387675814</v>
      </c>
      <c r="E324" s="106" t="n">
        <f aca="false">STDEV(D315:D324)*SQRT(trade_day)</f>
        <v>0.656941698013107</v>
      </c>
      <c r="F324" s="99"/>
      <c r="G324" s="103" t="n">
        <f aca="false">IF(G$1="P",MAX(0,G$2-$C324),IF(G$1="C",MAX(0,$C324-G$2)))</f>
        <v>0.629999999999999</v>
      </c>
      <c r="H324" s="103" t="n">
        <f aca="false">IF(H$1="P",MAX(0,H$2-$C324),IF(H$1="C",MAX(0,$C324-H$2)))</f>
        <v>5.63</v>
      </c>
      <c r="I324" s="103" t="n">
        <f aca="false">IF(I$1="P",MAX(0,I$2-$C324),IF(I$1="C",MAX(0,$C324-I$2)))</f>
        <v>10.63</v>
      </c>
      <c r="J324" s="103" t="n">
        <f aca="false">IF(J$1="P",MAX(0,J$2-$C324),IF(J$1="C",MAX(0,$C324-J$2)))</f>
        <v>15.63</v>
      </c>
      <c r="K324" s="103" t="n">
        <f aca="false">IF(K$1="P",MAX(0,K$2-$C324),IF(K$1="C",MAX(0,$C324-K$2)))</f>
        <v>20.63</v>
      </c>
      <c r="L324" s="103" t="n">
        <f aca="false">IF(L$1="P",MAX(0,L$2-$C324),IF(L$1="C",MAX(0,$C324-L$2)))</f>
        <v>30.63</v>
      </c>
      <c r="M324" s="103" t="n">
        <f aca="false">IF(M$1="P",MAX(0,M$2-$C324),IF(M$1="C",MAX(0,$C324-M$2)))</f>
        <v>0</v>
      </c>
      <c r="N324" s="103" t="n">
        <f aca="false">IF(N$1="P",MAX(0,N$2-$C324),IF(N$1="C",MAX(0,$C324-N$2)))</f>
        <v>0</v>
      </c>
      <c r="O324" s="103" t="n">
        <f aca="false">IF(O$1="P",MAX(0,O$2-$C324),IF(O$1="C",MAX(0,$C324-O$2)))</f>
        <v>0</v>
      </c>
      <c r="P324" s="103" t="n">
        <f aca="false">IF(P$1="P",MAX(0,P$2-$C324),IF(P$1="C",MAX(0,$C324-P$2)))</f>
        <v>0</v>
      </c>
      <c r="Q324" s="103" t="n">
        <f aca="false">IF(Q$1="P",MAX(0,Q$2-$C324),IF(Q$1="C",MAX(0,$C324-Q$2)))</f>
        <v>0</v>
      </c>
      <c r="R324" s="103" t="n">
        <f aca="false">IF(R$1="P",MAX(0,R$2-$C324),IF(R$1="C",MAX(0,$C324-R$2)))</f>
        <v>0</v>
      </c>
      <c r="S324" s="103" t="n">
        <f aca="false">IF(S$1="P",MAX(0,S$2-$C324),IF(S$1="C",MAX(0,$C324-S$2)))</f>
        <v>0</v>
      </c>
      <c r="T324" s="104" t="n">
        <f aca="false">A324</f>
        <v>14</v>
      </c>
      <c r="U324" s="105" t="n">
        <f aca="false">VLOOKUP($B324,Gas!$B$3:$E$2506,2)</f>
        <v>1.81</v>
      </c>
      <c r="V324" s="46" t="n">
        <f aca="false">C324/U324</f>
        <v>10.7016574585635</v>
      </c>
      <c r="W324" s="99" t="n">
        <f aca="false">VLOOKUP($B324,Gas!$B$3:$E$2506,4)</f>
        <v>0.285555948166167</v>
      </c>
    </row>
    <row r="325" customFormat="false" ht="12.75" hidden="false" customHeight="false" outlineLevel="0" collapsed="false">
      <c r="A325" s="95" t="n">
        <f aca="false">MONTH(B325)+(YEAR(B325)-1998)*12</f>
        <v>14</v>
      </c>
      <c r="B325" s="101" t="n">
        <v>36203</v>
      </c>
      <c r="C325" s="102" t="n">
        <v>18.75</v>
      </c>
      <c r="D325" s="98" t="n">
        <f aca="false">LN(C325/C324)</f>
        <v>-0.0325317250024848</v>
      </c>
      <c r="E325" s="106" t="n">
        <f aca="false">STDEV(D316:D325)*SQRT(trade_day)</f>
        <v>0.651572110915247</v>
      </c>
      <c r="F325" s="99"/>
      <c r="G325" s="103" t="n">
        <f aca="false">IF(G$1="P",MAX(0,G$2-$C325),IF(G$1="C",MAX(0,$C325-G$2)))</f>
        <v>1.25</v>
      </c>
      <c r="H325" s="103" t="n">
        <f aca="false">IF(H$1="P",MAX(0,H$2-$C325),IF(H$1="C",MAX(0,$C325-H$2)))</f>
        <v>6.25</v>
      </c>
      <c r="I325" s="103" t="n">
        <f aca="false">IF(I$1="P",MAX(0,I$2-$C325),IF(I$1="C",MAX(0,$C325-I$2)))</f>
        <v>11.25</v>
      </c>
      <c r="J325" s="103" t="n">
        <f aca="false">IF(J$1="P",MAX(0,J$2-$C325),IF(J$1="C",MAX(0,$C325-J$2)))</f>
        <v>16.25</v>
      </c>
      <c r="K325" s="103" t="n">
        <f aca="false">IF(K$1="P",MAX(0,K$2-$C325),IF(K$1="C",MAX(0,$C325-K$2)))</f>
        <v>21.25</v>
      </c>
      <c r="L325" s="103" t="n">
        <f aca="false">IF(L$1="P",MAX(0,L$2-$C325),IF(L$1="C",MAX(0,$C325-L$2)))</f>
        <v>31.25</v>
      </c>
      <c r="M325" s="103" t="n">
        <f aca="false">IF(M$1="P",MAX(0,M$2-$C325),IF(M$1="C",MAX(0,$C325-M$2)))</f>
        <v>0</v>
      </c>
      <c r="N325" s="103" t="n">
        <f aca="false">IF(N$1="P",MAX(0,N$2-$C325),IF(N$1="C",MAX(0,$C325-N$2)))</f>
        <v>0</v>
      </c>
      <c r="O325" s="103" t="n">
        <f aca="false">IF(O$1="P",MAX(0,O$2-$C325),IF(O$1="C",MAX(0,$C325-O$2)))</f>
        <v>0</v>
      </c>
      <c r="P325" s="103" t="n">
        <f aca="false">IF(P$1="P",MAX(0,P$2-$C325),IF(P$1="C",MAX(0,$C325-P$2)))</f>
        <v>0</v>
      </c>
      <c r="Q325" s="103" t="n">
        <f aca="false">IF(Q$1="P",MAX(0,Q$2-$C325),IF(Q$1="C",MAX(0,$C325-Q$2)))</f>
        <v>0</v>
      </c>
      <c r="R325" s="103" t="n">
        <f aca="false">IF(R$1="P",MAX(0,R$2-$C325),IF(R$1="C",MAX(0,$C325-R$2)))</f>
        <v>0</v>
      </c>
      <c r="S325" s="103" t="n">
        <f aca="false">IF(S$1="P",MAX(0,S$2-$C325),IF(S$1="C",MAX(0,$C325-S$2)))</f>
        <v>0</v>
      </c>
      <c r="T325" s="104" t="n">
        <f aca="false">A325</f>
        <v>14</v>
      </c>
      <c r="U325" s="105" t="n">
        <f aca="false">VLOOKUP($B325,Gas!$B$3:$E$2506,2)</f>
        <v>1.78</v>
      </c>
      <c r="V325" s="46" t="n">
        <f aca="false">C325/U325</f>
        <v>10.5337078651685</v>
      </c>
      <c r="W325" s="99" t="n">
        <f aca="false">VLOOKUP($B325,Gas!$B$3:$E$2506,4)</f>
        <v>0.212023118610059</v>
      </c>
    </row>
    <row r="326" customFormat="false" ht="12.75" hidden="false" customHeight="false" outlineLevel="0" collapsed="false">
      <c r="A326" s="95" t="n">
        <f aca="false">MONTH(B326)+(YEAR(B326)-1998)*12</f>
        <v>14</v>
      </c>
      <c r="B326" s="101" t="n">
        <v>36207</v>
      </c>
      <c r="C326" s="102" t="n">
        <v>18.91</v>
      </c>
      <c r="D326" s="98" t="n">
        <f aca="false">LN(C326/C325)</f>
        <v>0.00849713025394625</v>
      </c>
      <c r="E326" s="106" t="n">
        <f aca="false">STDEV(D317:D326)*SQRT(trade_day)</f>
        <v>0.629218624669295</v>
      </c>
      <c r="F326" s="99"/>
      <c r="G326" s="103" t="n">
        <f aca="false">IF(G$1="P",MAX(0,G$2-$C326),IF(G$1="C",MAX(0,$C326-G$2)))</f>
        <v>1.09</v>
      </c>
      <c r="H326" s="103" t="n">
        <f aca="false">IF(H$1="P",MAX(0,H$2-$C326),IF(H$1="C",MAX(0,$C326-H$2)))</f>
        <v>6.09</v>
      </c>
      <c r="I326" s="103" t="n">
        <f aca="false">IF(I$1="P",MAX(0,I$2-$C326),IF(I$1="C",MAX(0,$C326-I$2)))</f>
        <v>11.09</v>
      </c>
      <c r="J326" s="103" t="n">
        <f aca="false">IF(J$1="P",MAX(0,J$2-$C326),IF(J$1="C",MAX(0,$C326-J$2)))</f>
        <v>16.09</v>
      </c>
      <c r="K326" s="103" t="n">
        <f aca="false">IF(K$1="P",MAX(0,K$2-$C326),IF(K$1="C",MAX(0,$C326-K$2)))</f>
        <v>21.09</v>
      </c>
      <c r="L326" s="103" t="n">
        <f aca="false">IF(L$1="P",MAX(0,L$2-$C326),IF(L$1="C",MAX(0,$C326-L$2)))</f>
        <v>31.09</v>
      </c>
      <c r="M326" s="103" t="n">
        <f aca="false">IF(M$1="P",MAX(0,M$2-$C326),IF(M$1="C",MAX(0,$C326-M$2)))</f>
        <v>0</v>
      </c>
      <c r="N326" s="103" t="n">
        <f aca="false">IF(N$1="P",MAX(0,N$2-$C326),IF(N$1="C",MAX(0,$C326-N$2)))</f>
        <v>0</v>
      </c>
      <c r="O326" s="103" t="n">
        <f aca="false">IF(O$1="P",MAX(0,O$2-$C326),IF(O$1="C",MAX(0,$C326-O$2)))</f>
        <v>0</v>
      </c>
      <c r="P326" s="103" t="n">
        <f aca="false">IF(P$1="P",MAX(0,P$2-$C326),IF(P$1="C",MAX(0,$C326-P$2)))</f>
        <v>0</v>
      </c>
      <c r="Q326" s="103" t="n">
        <f aca="false">IF(Q$1="P",MAX(0,Q$2-$C326),IF(Q$1="C",MAX(0,$C326-Q$2)))</f>
        <v>0</v>
      </c>
      <c r="R326" s="103" t="n">
        <f aca="false">IF(R$1="P",MAX(0,R$2-$C326),IF(R$1="C",MAX(0,$C326-R$2)))</f>
        <v>0</v>
      </c>
      <c r="S326" s="103" t="n">
        <f aca="false">IF(S$1="P",MAX(0,S$2-$C326),IF(S$1="C",MAX(0,$C326-S$2)))</f>
        <v>0</v>
      </c>
      <c r="T326" s="104" t="n">
        <f aca="false">A326</f>
        <v>14</v>
      </c>
      <c r="U326" s="105" t="n">
        <f aca="false">VLOOKUP($B326,Gas!$B$3:$E$2506,2)</f>
        <v>1.815</v>
      </c>
      <c r="V326" s="46" t="n">
        <f aca="false">C326/U326</f>
        <v>10.4187327823691</v>
      </c>
      <c r="W326" s="99" t="n">
        <f aca="false">VLOOKUP($B326,Gas!$B$3:$E$2506,4)</f>
        <v>0.185119232518518</v>
      </c>
    </row>
    <row r="327" customFormat="false" ht="12.75" hidden="false" customHeight="false" outlineLevel="0" collapsed="false">
      <c r="A327" s="95" t="n">
        <f aca="false">MONTH(B327)+(YEAR(B327)-1998)*12</f>
        <v>14</v>
      </c>
      <c r="B327" s="101" t="n">
        <v>36208</v>
      </c>
      <c r="C327" s="102" t="n">
        <v>19.35</v>
      </c>
      <c r="D327" s="98" t="n">
        <f aca="false">LN(C327/C326)</f>
        <v>0.0230015368054247</v>
      </c>
      <c r="E327" s="106" t="n">
        <f aca="false">STDEV(D318:D327)*SQRT(trade_day)</f>
        <v>0.656025337760123</v>
      </c>
      <c r="F327" s="99"/>
      <c r="G327" s="103" t="n">
        <f aca="false">IF(G$1="P",MAX(0,G$2-$C327),IF(G$1="C",MAX(0,$C327-G$2)))</f>
        <v>0.649999999999999</v>
      </c>
      <c r="H327" s="103" t="n">
        <f aca="false">IF(H$1="P",MAX(0,H$2-$C327),IF(H$1="C",MAX(0,$C327-H$2)))</f>
        <v>5.65</v>
      </c>
      <c r="I327" s="103" t="n">
        <f aca="false">IF(I$1="P",MAX(0,I$2-$C327),IF(I$1="C",MAX(0,$C327-I$2)))</f>
        <v>10.65</v>
      </c>
      <c r="J327" s="103" t="n">
        <f aca="false">IF(J$1="P",MAX(0,J$2-$C327),IF(J$1="C",MAX(0,$C327-J$2)))</f>
        <v>15.65</v>
      </c>
      <c r="K327" s="103" t="n">
        <f aca="false">IF(K$1="P",MAX(0,K$2-$C327),IF(K$1="C",MAX(0,$C327-K$2)))</f>
        <v>20.65</v>
      </c>
      <c r="L327" s="103" t="n">
        <f aca="false">IF(L$1="P",MAX(0,L$2-$C327),IF(L$1="C",MAX(0,$C327-L$2)))</f>
        <v>30.65</v>
      </c>
      <c r="M327" s="103" t="n">
        <f aca="false">IF(M$1="P",MAX(0,M$2-$C327),IF(M$1="C",MAX(0,$C327-M$2)))</f>
        <v>0</v>
      </c>
      <c r="N327" s="103" t="n">
        <f aca="false">IF(N$1="P",MAX(0,N$2-$C327),IF(N$1="C",MAX(0,$C327-N$2)))</f>
        <v>0</v>
      </c>
      <c r="O327" s="103" t="n">
        <f aca="false">IF(O$1="P",MAX(0,O$2-$C327),IF(O$1="C",MAX(0,$C327-O$2)))</f>
        <v>0</v>
      </c>
      <c r="P327" s="103" t="n">
        <f aca="false">IF(P$1="P",MAX(0,P$2-$C327),IF(P$1="C",MAX(0,$C327-P$2)))</f>
        <v>0</v>
      </c>
      <c r="Q327" s="103" t="n">
        <f aca="false">IF(Q$1="P",MAX(0,Q$2-$C327),IF(Q$1="C",MAX(0,$C327-Q$2)))</f>
        <v>0</v>
      </c>
      <c r="R327" s="103" t="n">
        <f aca="false">IF(R$1="P",MAX(0,R$2-$C327),IF(R$1="C",MAX(0,$C327-R$2)))</f>
        <v>0</v>
      </c>
      <c r="S327" s="103" t="n">
        <f aca="false">IF(S$1="P",MAX(0,S$2-$C327),IF(S$1="C",MAX(0,$C327-S$2)))</f>
        <v>0</v>
      </c>
      <c r="T327" s="104" t="n">
        <f aca="false">A327</f>
        <v>14</v>
      </c>
      <c r="U327" s="105" t="n">
        <f aca="false">VLOOKUP($B327,Gas!$B$3:$E$2506,2)</f>
        <v>1.795</v>
      </c>
      <c r="V327" s="46" t="n">
        <f aca="false">C327/U327</f>
        <v>10.7799442896936</v>
      </c>
      <c r="W327" s="99" t="n">
        <f aca="false">VLOOKUP($B327,Gas!$B$3:$E$2506,4)</f>
        <v>0.198108584197432</v>
      </c>
    </row>
    <row r="328" customFormat="false" ht="12.75" hidden="false" customHeight="false" outlineLevel="0" collapsed="false">
      <c r="A328" s="95" t="n">
        <f aca="false">MONTH(B328)+(YEAR(B328)-1998)*12</f>
        <v>14</v>
      </c>
      <c r="B328" s="101" t="n">
        <v>36209</v>
      </c>
      <c r="C328" s="102" t="n">
        <v>18.89</v>
      </c>
      <c r="D328" s="98" t="n">
        <f aca="false">LN(C328/C327)</f>
        <v>-0.0240597379623726</v>
      </c>
      <c r="E328" s="106" t="n">
        <f aca="false">STDEV(D319:D328)*SQRT(trade_day)</f>
        <v>0.633363760339866</v>
      </c>
      <c r="F328" s="99"/>
      <c r="G328" s="103" t="n">
        <f aca="false">IF(G$1="P",MAX(0,G$2-$C328),IF(G$1="C",MAX(0,$C328-G$2)))</f>
        <v>1.11</v>
      </c>
      <c r="H328" s="103" t="n">
        <f aca="false">IF(H$1="P",MAX(0,H$2-$C328),IF(H$1="C",MAX(0,$C328-H$2)))</f>
        <v>6.11</v>
      </c>
      <c r="I328" s="103" t="n">
        <f aca="false">IF(I$1="P",MAX(0,I$2-$C328),IF(I$1="C",MAX(0,$C328-I$2)))</f>
        <v>11.11</v>
      </c>
      <c r="J328" s="103" t="n">
        <f aca="false">IF(J$1="P",MAX(0,J$2-$C328),IF(J$1="C",MAX(0,$C328-J$2)))</f>
        <v>16.11</v>
      </c>
      <c r="K328" s="103" t="n">
        <f aca="false">IF(K$1="P",MAX(0,K$2-$C328),IF(K$1="C",MAX(0,$C328-K$2)))</f>
        <v>21.11</v>
      </c>
      <c r="L328" s="103" t="n">
        <f aca="false">IF(L$1="P",MAX(0,L$2-$C328),IF(L$1="C",MAX(0,$C328-L$2)))</f>
        <v>31.11</v>
      </c>
      <c r="M328" s="103" t="n">
        <f aca="false">IF(M$1="P",MAX(0,M$2-$C328),IF(M$1="C",MAX(0,$C328-M$2)))</f>
        <v>0</v>
      </c>
      <c r="N328" s="103" t="n">
        <f aca="false">IF(N$1="P",MAX(0,N$2-$C328),IF(N$1="C",MAX(0,$C328-N$2)))</f>
        <v>0</v>
      </c>
      <c r="O328" s="103" t="n">
        <f aca="false">IF(O$1="P",MAX(0,O$2-$C328),IF(O$1="C",MAX(0,$C328-O$2)))</f>
        <v>0</v>
      </c>
      <c r="P328" s="103" t="n">
        <f aca="false">IF(P$1="P",MAX(0,P$2-$C328),IF(P$1="C",MAX(0,$C328-P$2)))</f>
        <v>0</v>
      </c>
      <c r="Q328" s="103" t="n">
        <f aca="false">IF(Q$1="P",MAX(0,Q$2-$C328),IF(Q$1="C",MAX(0,$C328-Q$2)))</f>
        <v>0</v>
      </c>
      <c r="R328" s="103" t="n">
        <f aca="false">IF(R$1="P",MAX(0,R$2-$C328),IF(R$1="C",MAX(0,$C328-R$2)))</f>
        <v>0</v>
      </c>
      <c r="S328" s="103" t="n">
        <f aca="false">IF(S$1="P",MAX(0,S$2-$C328),IF(S$1="C",MAX(0,$C328-S$2)))</f>
        <v>0</v>
      </c>
      <c r="T328" s="104" t="n">
        <f aca="false">A328</f>
        <v>14</v>
      </c>
      <c r="U328" s="105" t="n">
        <f aca="false">VLOOKUP($B328,Gas!$B$3:$E$2506,2)</f>
        <v>1.79</v>
      </c>
      <c r="V328" s="46" t="n">
        <f aca="false">C328/U328</f>
        <v>10.5530726256983</v>
      </c>
      <c r="W328" s="99" t="n">
        <f aca="false">VLOOKUP($B328,Gas!$B$3:$E$2506,4)</f>
        <v>0.198507716264104</v>
      </c>
    </row>
    <row r="329" customFormat="false" ht="12.75" hidden="false" customHeight="false" outlineLevel="0" collapsed="false">
      <c r="A329" s="95" t="n">
        <f aca="false">MONTH(B329)+(YEAR(B329)-1998)*12</f>
        <v>14</v>
      </c>
      <c r="B329" s="101" t="n">
        <v>36210</v>
      </c>
      <c r="C329" s="102" t="n">
        <v>18.84</v>
      </c>
      <c r="D329" s="98" t="n">
        <f aca="false">LN(C329/C328)</f>
        <v>-0.0026504123652012</v>
      </c>
      <c r="E329" s="106" t="n">
        <f aca="false">STDEV(D320:D329)*SQRT(trade_day)</f>
        <v>0.631971404631405</v>
      </c>
      <c r="F329" s="99"/>
      <c r="G329" s="103" t="n">
        <f aca="false">IF(G$1="P",MAX(0,G$2-$C329),IF(G$1="C",MAX(0,$C329-G$2)))</f>
        <v>1.16</v>
      </c>
      <c r="H329" s="103" t="n">
        <f aca="false">IF(H$1="P",MAX(0,H$2-$C329),IF(H$1="C",MAX(0,$C329-H$2)))</f>
        <v>6.16</v>
      </c>
      <c r="I329" s="103" t="n">
        <f aca="false">IF(I$1="P",MAX(0,I$2-$C329),IF(I$1="C",MAX(0,$C329-I$2)))</f>
        <v>11.16</v>
      </c>
      <c r="J329" s="103" t="n">
        <f aca="false">IF(J$1="P",MAX(0,J$2-$C329),IF(J$1="C",MAX(0,$C329-J$2)))</f>
        <v>16.16</v>
      </c>
      <c r="K329" s="103" t="n">
        <f aca="false">IF(K$1="P",MAX(0,K$2-$C329),IF(K$1="C",MAX(0,$C329-K$2)))</f>
        <v>21.16</v>
      </c>
      <c r="L329" s="103" t="n">
        <f aca="false">IF(L$1="P",MAX(0,L$2-$C329),IF(L$1="C",MAX(0,$C329-L$2)))</f>
        <v>31.16</v>
      </c>
      <c r="M329" s="103" t="n">
        <f aca="false">IF(M$1="P",MAX(0,M$2-$C329),IF(M$1="C",MAX(0,$C329-M$2)))</f>
        <v>0</v>
      </c>
      <c r="N329" s="103" t="n">
        <f aca="false">IF(N$1="P",MAX(0,N$2-$C329),IF(N$1="C",MAX(0,$C329-N$2)))</f>
        <v>0</v>
      </c>
      <c r="O329" s="103" t="n">
        <f aca="false">IF(O$1="P",MAX(0,O$2-$C329),IF(O$1="C",MAX(0,$C329-O$2)))</f>
        <v>0</v>
      </c>
      <c r="P329" s="103" t="n">
        <f aca="false">IF(P$1="P",MAX(0,P$2-$C329),IF(P$1="C",MAX(0,$C329-P$2)))</f>
        <v>0</v>
      </c>
      <c r="Q329" s="103" t="n">
        <f aca="false">IF(Q$1="P",MAX(0,Q$2-$C329),IF(Q$1="C",MAX(0,$C329-Q$2)))</f>
        <v>0</v>
      </c>
      <c r="R329" s="103" t="n">
        <f aca="false">IF(R$1="P",MAX(0,R$2-$C329),IF(R$1="C",MAX(0,$C329-R$2)))</f>
        <v>0</v>
      </c>
      <c r="S329" s="103" t="n">
        <f aca="false">IF(S$1="P",MAX(0,S$2-$C329),IF(S$1="C",MAX(0,$C329-S$2)))</f>
        <v>0</v>
      </c>
      <c r="T329" s="104" t="n">
        <f aca="false">A329</f>
        <v>14</v>
      </c>
      <c r="U329" s="105" t="n">
        <f aca="false">VLOOKUP($B329,Gas!$B$3:$E$2506,2)</f>
        <v>1.805</v>
      </c>
      <c r="V329" s="46" t="n">
        <f aca="false">C329/U329</f>
        <v>10.4376731301939</v>
      </c>
      <c r="W329" s="99" t="n">
        <f aca="false">VLOOKUP($B329,Gas!$B$3:$E$2506,4)</f>
        <v>0.206184302991788</v>
      </c>
    </row>
    <row r="330" customFormat="false" ht="12.75" hidden="false" customHeight="false" outlineLevel="0" collapsed="false">
      <c r="A330" s="95" t="n">
        <f aca="false">MONTH(B330)+(YEAR(B330)-1998)*12</f>
        <v>14</v>
      </c>
      <c r="B330" s="101" t="n">
        <v>36213</v>
      </c>
      <c r="C330" s="102" t="n">
        <v>20.31</v>
      </c>
      <c r="D330" s="98" t="n">
        <f aca="false">LN(C330/C329)</f>
        <v>0.0751311064440764</v>
      </c>
      <c r="E330" s="106" t="n">
        <f aca="false">STDEV(D321:D330)*SQRT(trade_day)</f>
        <v>0.64219063236077</v>
      </c>
      <c r="F330" s="99"/>
      <c r="G330" s="103" t="n">
        <f aca="false">IF(G$1="P",MAX(0,G$2-$C330),IF(G$1="C",MAX(0,$C330-G$2)))</f>
        <v>0</v>
      </c>
      <c r="H330" s="103" t="n">
        <f aca="false">IF(H$1="P",MAX(0,H$2-$C330),IF(H$1="C",MAX(0,$C330-H$2)))</f>
        <v>4.69</v>
      </c>
      <c r="I330" s="103" t="n">
        <f aca="false">IF(I$1="P",MAX(0,I$2-$C330),IF(I$1="C",MAX(0,$C330-I$2)))</f>
        <v>9.69</v>
      </c>
      <c r="J330" s="103" t="n">
        <f aca="false">IF(J$1="P",MAX(0,J$2-$C330),IF(J$1="C",MAX(0,$C330-J$2)))</f>
        <v>14.69</v>
      </c>
      <c r="K330" s="103" t="n">
        <f aca="false">IF(K$1="P",MAX(0,K$2-$C330),IF(K$1="C",MAX(0,$C330-K$2)))</f>
        <v>19.69</v>
      </c>
      <c r="L330" s="103" t="n">
        <f aca="false">IF(L$1="P",MAX(0,L$2-$C330),IF(L$1="C",MAX(0,$C330-L$2)))</f>
        <v>29.69</v>
      </c>
      <c r="M330" s="103" t="n">
        <f aca="false">IF(M$1="P",MAX(0,M$2-$C330),IF(M$1="C",MAX(0,$C330-M$2)))</f>
        <v>0.309999999999999</v>
      </c>
      <c r="N330" s="103" t="n">
        <f aca="false">IF(N$1="P",MAX(0,N$2-$C330),IF(N$1="C",MAX(0,$C330-N$2)))</f>
        <v>0</v>
      </c>
      <c r="O330" s="103" t="n">
        <f aca="false">IF(O$1="P",MAX(0,O$2-$C330),IF(O$1="C",MAX(0,$C330-O$2)))</f>
        <v>0</v>
      </c>
      <c r="P330" s="103" t="n">
        <f aca="false">IF(P$1="P",MAX(0,P$2-$C330),IF(P$1="C",MAX(0,$C330-P$2)))</f>
        <v>0</v>
      </c>
      <c r="Q330" s="103" t="n">
        <f aca="false">IF(Q$1="P",MAX(0,Q$2-$C330),IF(Q$1="C",MAX(0,$C330-Q$2)))</f>
        <v>0</v>
      </c>
      <c r="R330" s="103" t="n">
        <f aca="false">IF(R$1="P",MAX(0,R$2-$C330),IF(R$1="C",MAX(0,$C330-R$2)))</f>
        <v>0</v>
      </c>
      <c r="S330" s="103" t="n">
        <f aca="false">IF(S$1="P",MAX(0,S$2-$C330),IF(S$1="C",MAX(0,$C330-S$2)))</f>
        <v>0</v>
      </c>
      <c r="T330" s="104" t="n">
        <f aca="false">A330</f>
        <v>14</v>
      </c>
      <c r="U330" s="105" t="n">
        <f aca="false">VLOOKUP($B330,Gas!$B$3:$E$2506,2)</f>
        <v>1.785</v>
      </c>
      <c r="V330" s="46" t="n">
        <f aca="false">C330/U330</f>
        <v>11.3781512605042</v>
      </c>
      <c r="W330" s="99" t="n">
        <f aca="false">VLOOKUP($B330,Gas!$B$3:$E$2506,4)</f>
        <v>0.168817022042154</v>
      </c>
    </row>
    <row r="331" customFormat="false" ht="12.75" hidden="false" customHeight="false" outlineLevel="0" collapsed="false">
      <c r="A331" s="95" t="n">
        <f aca="false">MONTH(B331)+(YEAR(B331)-1998)*12</f>
        <v>14</v>
      </c>
      <c r="B331" s="101" t="n">
        <v>36214</v>
      </c>
      <c r="C331" s="102" t="n">
        <v>21.63</v>
      </c>
      <c r="D331" s="98" t="n">
        <f aca="false">LN(C331/C330)</f>
        <v>0.0629678643726742</v>
      </c>
      <c r="E331" s="106" t="n">
        <f aca="false">STDEV(D322:D331)*SQRT(trade_day)</f>
        <v>0.642325203193229</v>
      </c>
      <c r="F331" s="99"/>
      <c r="G331" s="103" t="n">
        <f aca="false">IF(G$1="P",MAX(0,G$2-$C331),IF(G$1="C",MAX(0,$C331-G$2)))</f>
        <v>0</v>
      </c>
      <c r="H331" s="103" t="n">
        <f aca="false">IF(H$1="P",MAX(0,H$2-$C331),IF(H$1="C",MAX(0,$C331-H$2)))</f>
        <v>3.37</v>
      </c>
      <c r="I331" s="103" t="n">
        <f aca="false">IF(I$1="P",MAX(0,I$2-$C331),IF(I$1="C",MAX(0,$C331-I$2)))</f>
        <v>8.37</v>
      </c>
      <c r="J331" s="103" t="n">
        <f aca="false">IF(J$1="P",MAX(0,J$2-$C331),IF(J$1="C",MAX(0,$C331-J$2)))</f>
        <v>13.37</v>
      </c>
      <c r="K331" s="103" t="n">
        <f aca="false">IF(K$1="P",MAX(0,K$2-$C331),IF(K$1="C",MAX(0,$C331-K$2)))</f>
        <v>18.37</v>
      </c>
      <c r="L331" s="103" t="n">
        <f aca="false">IF(L$1="P",MAX(0,L$2-$C331),IF(L$1="C",MAX(0,$C331-L$2)))</f>
        <v>28.37</v>
      </c>
      <c r="M331" s="103" t="n">
        <f aca="false">IF(M$1="P",MAX(0,M$2-$C331),IF(M$1="C",MAX(0,$C331-M$2)))</f>
        <v>1.63</v>
      </c>
      <c r="N331" s="103" t="n">
        <f aca="false">IF(N$1="P",MAX(0,N$2-$C331),IF(N$1="C",MAX(0,$C331-N$2)))</f>
        <v>0</v>
      </c>
      <c r="O331" s="103" t="n">
        <f aca="false">IF(O$1="P",MAX(0,O$2-$C331),IF(O$1="C",MAX(0,$C331-O$2)))</f>
        <v>0</v>
      </c>
      <c r="P331" s="103" t="n">
        <f aca="false">IF(P$1="P",MAX(0,P$2-$C331),IF(P$1="C",MAX(0,$C331-P$2)))</f>
        <v>0</v>
      </c>
      <c r="Q331" s="103" t="n">
        <f aca="false">IF(Q$1="P",MAX(0,Q$2-$C331),IF(Q$1="C",MAX(0,$C331-Q$2)))</f>
        <v>0</v>
      </c>
      <c r="R331" s="103" t="n">
        <f aca="false">IF(R$1="P",MAX(0,R$2-$C331),IF(R$1="C",MAX(0,$C331-R$2)))</f>
        <v>0</v>
      </c>
      <c r="S331" s="103" t="n">
        <f aca="false">IF(S$1="P",MAX(0,S$2-$C331),IF(S$1="C",MAX(0,$C331-S$2)))</f>
        <v>0</v>
      </c>
      <c r="T331" s="104" t="n">
        <f aca="false">A331</f>
        <v>14</v>
      </c>
      <c r="U331" s="105" t="n">
        <f aca="false">VLOOKUP($B331,Gas!$B$3:$E$2506,2)</f>
        <v>1.78</v>
      </c>
      <c r="V331" s="46" t="n">
        <f aca="false">C331/U331</f>
        <v>12.1516853932584</v>
      </c>
      <c r="W331" s="99" t="n">
        <f aca="false">VLOOKUP($B331,Gas!$B$3:$E$2506,4)</f>
        <v>0.109248920861425</v>
      </c>
    </row>
    <row r="332" customFormat="false" ht="12.75" hidden="false" customHeight="false" outlineLevel="0" collapsed="false">
      <c r="A332" s="95" t="n">
        <f aca="false">MONTH(B332)+(YEAR(B332)-1998)*12</f>
        <v>14</v>
      </c>
      <c r="B332" s="101" t="n">
        <v>36215</v>
      </c>
      <c r="C332" s="102" t="n">
        <v>20.01</v>
      </c>
      <c r="D332" s="98" t="n">
        <f aca="false">LN(C332/C331)</f>
        <v>-0.0778490913693252</v>
      </c>
      <c r="E332" s="106" t="n">
        <f aca="false">STDEV(D323:D332)*SQRT(trade_day)</f>
        <v>0.705974918165346</v>
      </c>
      <c r="F332" s="99"/>
      <c r="G332" s="103" t="n">
        <f aca="false">IF(G$1="P",MAX(0,G$2-$C332),IF(G$1="C",MAX(0,$C332-G$2)))</f>
        <v>0</v>
      </c>
      <c r="H332" s="103" t="n">
        <f aca="false">IF(H$1="P",MAX(0,H$2-$C332),IF(H$1="C",MAX(0,$C332-H$2)))</f>
        <v>4.99</v>
      </c>
      <c r="I332" s="103" t="n">
        <f aca="false">IF(I$1="P",MAX(0,I$2-$C332),IF(I$1="C",MAX(0,$C332-I$2)))</f>
        <v>9.99</v>
      </c>
      <c r="J332" s="103" t="n">
        <f aca="false">IF(J$1="P",MAX(0,J$2-$C332),IF(J$1="C",MAX(0,$C332-J$2)))</f>
        <v>14.99</v>
      </c>
      <c r="K332" s="103" t="n">
        <f aca="false">IF(K$1="P",MAX(0,K$2-$C332),IF(K$1="C",MAX(0,$C332-K$2)))</f>
        <v>19.99</v>
      </c>
      <c r="L332" s="103" t="n">
        <f aca="false">IF(L$1="P",MAX(0,L$2-$C332),IF(L$1="C",MAX(0,$C332-L$2)))</f>
        <v>29.99</v>
      </c>
      <c r="M332" s="103" t="n">
        <f aca="false">IF(M$1="P",MAX(0,M$2-$C332),IF(M$1="C",MAX(0,$C332-M$2)))</f>
        <v>0.0100000000000016</v>
      </c>
      <c r="N332" s="103" t="n">
        <f aca="false">IF(N$1="P",MAX(0,N$2-$C332),IF(N$1="C",MAX(0,$C332-N$2)))</f>
        <v>0</v>
      </c>
      <c r="O332" s="103" t="n">
        <f aca="false">IF(O$1="P",MAX(0,O$2-$C332),IF(O$1="C",MAX(0,$C332-O$2)))</f>
        <v>0</v>
      </c>
      <c r="P332" s="103" t="n">
        <f aca="false">IF(P$1="P",MAX(0,P$2-$C332),IF(P$1="C",MAX(0,$C332-P$2)))</f>
        <v>0</v>
      </c>
      <c r="Q332" s="103" t="n">
        <f aca="false">IF(Q$1="P",MAX(0,Q$2-$C332),IF(Q$1="C",MAX(0,$C332-Q$2)))</f>
        <v>0</v>
      </c>
      <c r="R332" s="103" t="n">
        <f aca="false">IF(R$1="P",MAX(0,R$2-$C332),IF(R$1="C",MAX(0,$C332-R$2)))</f>
        <v>0</v>
      </c>
      <c r="S332" s="103" t="n">
        <f aca="false">IF(S$1="P",MAX(0,S$2-$C332),IF(S$1="C",MAX(0,$C332-S$2)))</f>
        <v>0</v>
      </c>
      <c r="T332" s="104" t="n">
        <f aca="false">A332</f>
        <v>14</v>
      </c>
      <c r="U332" s="105" t="n">
        <f aca="false">VLOOKUP($B332,Gas!$B$3:$E$2506,2)</f>
        <v>1.735</v>
      </c>
      <c r="V332" s="46" t="n">
        <f aca="false">C332/U332</f>
        <v>11.5331412103746</v>
      </c>
      <c r="W332" s="99" t="n">
        <f aca="false">VLOOKUP($B332,Gas!$B$3:$E$2506,4)</f>
        <v>0.178389671982223</v>
      </c>
    </row>
    <row r="333" customFormat="false" ht="12.75" hidden="false" customHeight="false" outlineLevel="0" collapsed="false">
      <c r="A333" s="95" t="n">
        <f aca="false">MONTH(B333)+(YEAR(B333)-1998)*12</f>
        <v>14</v>
      </c>
      <c r="B333" s="101" t="n">
        <v>36216</v>
      </c>
      <c r="C333" s="102" t="n">
        <v>19.7</v>
      </c>
      <c r="D333" s="98" t="n">
        <f aca="false">LN(C333/C332)</f>
        <v>-0.0156135128516994</v>
      </c>
      <c r="E333" s="106" t="n">
        <f aca="false">STDEV(D324:D333)*SQRT(trade_day)</f>
        <v>0.710222336589878</v>
      </c>
      <c r="F333" s="99"/>
      <c r="G333" s="103" t="n">
        <f aca="false">IF(G$1="P",MAX(0,G$2-$C333),IF(G$1="C",MAX(0,$C333-G$2)))</f>
        <v>0.300000000000001</v>
      </c>
      <c r="H333" s="103" t="n">
        <f aca="false">IF(H$1="P",MAX(0,H$2-$C333),IF(H$1="C",MAX(0,$C333-H$2)))</f>
        <v>5.3</v>
      </c>
      <c r="I333" s="103" t="n">
        <f aca="false">IF(I$1="P",MAX(0,I$2-$C333),IF(I$1="C",MAX(0,$C333-I$2)))</f>
        <v>10.3</v>
      </c>
      <c r="J333" s="103" t="n">
        <f aca="false">IF(J$1="P",MAX(0,J$2-$C333),IF(J$1="C",MAX(0,$C333-J$2)))</f>
        <v>15.3</v>
      </c>
      <c r="K333" s="103" t="n">
        <f aca="false">IF(K$1="P",MAX(0,K$2-$C333),IF(K$1="C",MAX(0,$C333-K$2)))</f>
        <v>20.3</v>
      </c>
      <c r="L333" s="103" t="n">
        <f aca="false">IF(L$1="P",MAX(0,L$2-$C333),IF(L$1="C",MAX(0,$C333-L$2)))</f>
        <v>30.3</v>
      </c>
      <c r="M333" s="103" t="n">
        <f aca="false">IF(M$1="P",MAX(0,M$2-$C333),IF(M$1="C",MAX(0,$C333-M$2)))</f>
        <v>0</v>
      </c>
      <c r="N333" s="103" t="n">
        <f aca="false">IF(N$1="P",MAX(0,N$2-$C333),IF(N$1="C",MAX(0,$C333-N$2)))</f>
        <v>0</v>
      </c>
      <c r="O333" s="103" t="n">
        <f aca="false">IF(O$1="P",MAX(0,O$2-$C333),IF(O$1="C",MAX(0,$C333-O$2)))</f>
        <v>0</v>
      </c>
      <c r="P333" s="103" t="n">
        <f aca="false">IF(P$1="P",MAX(0,P$2-$C333),IF(P$1="C",MAX(0,$C333-P$2)))</f>
        <v>0</v>
      </c>
      <c r="Q333" s="103" t="n">
        <f aca="false">IF(Q$1="P",MAX(0,Q$2-$C333),IF(Q$1="C",MAX(0,$C333-Q$2)))</f>
        <v>0</v>
      </c>
      <c r="R333" s="103" t="n">
        <f aca="false">IF(R$1="P",MAX(0,R$2-$C333),IF(R$1="C",MAX(0,$C333-R$2)))</f>
        <v>0</v>
      </c>
      <c r="S333" s="103" t="n">
        <f aca="false">IF(S$1="P",MAX(0,S$2-$C333),IF(S$1="C",MAX(0,$C333-S$2)))</f>
        <v>0</v>
      </c>
      <c r="T333" s="104" t="n">
        <f aca="false">A333</f>
        <v>14</v>
      </c>
      <c r="U333" s="105" t="n">
        <f aca="false">VLOOKUP($B333,Gas!$B$3:$E$2506,2)</f>
        <v>1.73</v>
      </c>
      <c r="V333" s="46" t="n">
        <f aca="false">C333/U333</f>
        <v>11.3872832369942</v>
      </c>
      <c r="W333" s="99" t="n">
        <f aca="false">VLOOKUP($B333,Gas!$B$3:$E$2506,4)</f>
        <v>0.176271567528112</v>
      </c>
    </row>
    <row r="334" customFormat="false" ht="12.75" hidden="false" customHeight="false" outlineLevel="0" collapsed="false">
      <c r="A334" s="95" t="n">
        <f aca="false">MONTH(B334)+(YEAR(B334)-1998)*12</f>
        <v>14</v>
      </c>
      <c r="B334" s="101" t="n">
        <v>36217</v>
      </c>
      <c r="C334" s="102" t="n">
        <v>19.17</v>
      </c>
      <c r="D334" s="98" t="n">
        <f aca="false">LN(C334/C333)</f>
        <v>-0.0272720786863895</v>
      </c>
      <c r="E334" s="106" t="n">
        <f aca="false">STDEV(D325:D334)*SQRT(trade_day)</f>
        <v>0.72442261899815</v>
      </c>
      <c r="F334" s="99"/>
      <c r="G334" s="103" t="n">
        <f aca="false">IF(G$1="P",MAX(0,G$2-$C334),IF(G$1="C",MAX(0,$C334-G$2)))</f>
        <v>0.829999999999998</v>
      </c>
      <c r="H334" s="103" t="n">
        <f aca="false">IF(H$1="P",MAX(0,H$2-$C334),IF(H$1="C",MAX(0,$C334-H$2)))</f>
        <v>5.83</v>
      </c>
      <c r="I334" s="103" t="n">
        <f aca="false">IF(I$1="P",MAX(0,I$2-$C334),IF(I$1="C",MAX(0,$C334-I$2)))</f>
        <v>10.83</v>
      </c>
      <c r="J334" s="103" t="n">
        <f aca="false">IF(J$1="P",MAX(0,J$2-$C334),IF(J$1="C",MAX(0,$C334-J$2)))</f>
        <v>15.83</v>
      </c>
      <c r="K334" s="103" t="n">
        <f aca="false">IF(K$1="P",MAX(0,K$2-$C334),IF(K$1="C",MAX(0,$C334-K$2)))</f>
        <v>20.83</v>
      </c>
      <c r="L334" s="103" t="n">
        <f aca="false">IF(L$1="P",MAX(0,L$2-$C334),IF(L$1="C",MAX(0,$C334-L$2)))</f>
        <v>30.83</v>
      </c>
      <c r="M334" s="103" t="n">
        <f aca="false">IF(M$1="P",MAX(0,M$2-$C334),IF(M$1="C",MAX(0,$C334-M$2)))</f>
        <v>0</v>
      </c>
      <c r="N334" s="103" t="n">
        <f aca="false">IF(N$1="P",MAX(0,N$2-$C334),IF(N$1="C",MAX(0,$C334-N$2)))</f>
        <v>0</v>
      </c>
      <c r="O334" s="103" t="n">
        <f aca="false">IF(O$1="P",MAX(0,O$2-$C334),IF(O$1="C",MAX(0,$C334-O$2)))</f>
        <v>0</v>
      </c>
      <c r="P334" s="103" t="n">
        <f aca="false">IF(P$1="P",MAX(0,P$2-$C334),IF(P$1="C",MAX(0,$C334-P$2)))</f>
        <v>0</v>
      </c>
      <c r="Q334" s="103" t="n">
        <f aca="false">IF(Q$1="P",MAX(0,Q$2-$C334),IF(Q$1="C",MAX(0,$C334-Q$2)))</f>
        <v>0</v>
      </c>
      <c r="R334" s="103" t="n">
        <f aca="false">IF(R$1="P",MAX(0,R$2-$C334),IF(R$1="C",MAX(0,$C334-R$2)))</f>
        <v>0</v>
      </c>
      <c r="S334" s="103" t="n">
        <f aca="false">IF(S$1="P",MAX(0,S$2-$C334),IF(S$1="C",MAX(0,$C334-S$2)))</f>
        <v>0</v>
      </c>
      <c r="T334" s="104" t="n">
        <f aca="false">A334</f>
        <v>14</v>
      </c>
      <c r="U334" s="105" t="n">
        <f aca="false">VLOOKUP($B334,Gas!$B$3:$E$2506,2)</f>
        <v>1.695</v>
      </c>
      <c r="V334" s="46" t="n">
        <f aca="false">C334/U334</f>
        <v>11.3097345132743</v>
      </c>
      <c r="W334" s="99" t="n">
        <f aca="false">VLOOKUP($B334,Gas!$B$3:$E$2506,4)</f>
        <v>0.19587661335168</v>
      </c>
    </row>
    <row r="335" customFormat="false" ht="12.75" hidden="false" customHeight="false" outlineLevel="0" collapsed="false">
      <c r="A335" s="95" t="n">
        <f aca="false">MONTH(B335)+(YEAR(B335)-1998)*12</f>
        <v>15</v>
      </c>
      <c r="B335" s="101" t="n">
        <v>36220</v>
      </c>
      <c r="C335" s="102" t="n">
        <v>19.85</v>
      </c>
      <c r="D335" s="98" t="n">
        <f aca="false">LN(C335/C334)</f>
        <v>0.0348574500756462</v>
      </c>
      <c r="E335" s="106" t="n">
        <f aca="false">STDEV(D326:D335)*SQRT(trade_day)</f>
        <v>0.721396344514107</v>
      </c>
      <c r="F335" s="99"/>
      <c r="G335" s="103" t="n">
        <f aca="false">IF(G$1="P",MAX(0,G$2-$C335),IF(G$1="C",MAX(0,$C335-G$2)))</f>
        <v>0.149999999999999</v>
      </c>
      <c r="H335" s="103" t="n">
        <f aca="false">IF(H$1="P",MAX(0,H$2-$C335),IF(H$1="C",MAX(0,$C335-H$2)))</f>
        <v>5.15</v>
      </c>
      <c r="I335" s="103" t="n">
        <f aca="false">IF(I$1="P",MAX(0,I$2-$C335),IF(I$1="C",MAX(0,$C335-I$2)))</f>
        <v>10.15</v>
      </c>
      <c r="J335" s="103" t="n">
        <f aca="false">IF(J$1="P",MAX(0,J$2-$C335),IF(J$1="C",MAX(0,$C335-J$2)))</f>
        <v>15.15</v>
      </c>
      <c r="K335" s="103" t="n">
        <f aca="false">IF(K$1="P",MAX(0,K$2-$C335),IF(K$1="C",MAX(0,$C335-K$2)))</f>
        <v>20.15</v>
      </c>
      <c r="L335" s="103" t="n">
        <f aca="false">IF(L$1="P",MAX(0,L$2-$C335),IF(L$1="C",MAX(0,$C335-L$2)))</f>
        <v>30.15</v>
      </c>
      <c r="M335" s="103" t="n">
        <f aca="false">IF(M$1="P",MAX(0,M$2-$C335),IF(M$1="C",MAX(0,$C335-M$2)))</f>
        <v>0</v>
      </c>
      <c r="N335" s="103" t="n">
        <f aca="false">IF(N$1="P",MAX(0,N$2-$C335),IF(N$1="C",MAX(0,$C335-N$2)))</f>
        <v>0</v>
      </c>
      <c r="O335" s="103" t="n">
        <f aca="false">IF(O$1="P",MAX(0,O$2-$C335),IF(O$1="C",MAX(0,$C335-O$2)))</f>
        <v>0</v>
      </c>
      <c r="P335" s="103" t="n">
        <f aca="false">IF(P$1="P",MAX(0,P$2-$C335),IF(P$1="C",MAX(0,$C335-P$2)))</f>
        <v>0</v>
      </c>
      <c r="Q335" s="103" t="n">
        <f aca="false">IF(Q$1="P",MAX(0,Q$2-$C335),IF(Q$1="C",MAX(0,$C335-Q$2)))</f>
        <v>0</v>
      </c>
      <c r="R335" s="103" t="n">
        <f aca="false">IF(R$1="P",MAX(0,R$2-$C335),IF(R$1="C",MAX(0,$C335-R$2)))</f>
        <v>0</v>
      </c>
      <c r="S335" s="103" t="n">
        <f aca="false">IF(S$1="P",MAX(0,S$2-$C335),IF(S$1="C",MAX(0,$C335-S$2)))</f>
        <v>0</v>
      </c>
      <c r="T335" s="104" t="n">
        <f aca="false">A335</f>
        <v>15</v>
      </c>
      <c r="U335" s="105" t="n">
        <f aca="false">VLOOKUP($B335,Gas!$B$3:$E$2506,2)</f>
        <v>1.615</v>
      </c>
      <c r="V335" s="46" t="n">
        <f aca="false">C335/U335</f>
        <v>12.2910216718266</v>
      </c>
      <c r="W335" s="99" t="n">
        <f aca="false">VLOOKUP($B335,Gas!$B$3:$E$2506,4)</f>
        <v>0.242346467793976</v>
      </c>
    </row>
    <row r="336" customFormat="false" ht="12.75" hidden="false" customHeight="false" outlineLevel="0" collapsed="false">
      <c r="A336" s="95" t="n">
        <f aca="false">MONTH(B336)+(YEAR(B336)-1998)*12</f>
        <v>15</v>
      </c>
      <c r="B336" s="101" t="n">
        <v>36221</v>
      </c>
      <c r="C336" s="102" t="n">
        <v>19.38</v>
      </c>
      <c r="D336" s="98" t="n">
        <f aca="false">LN(C336/C335)</f>
        <v>-0.0239624006705793</v>
      </c>
      <c r="E336" s="106" t="n">
        <f aca="false">STDEV(D327:D336)*SQRT(trade_day)</f>
        <v>0.736010175529356</v>
      </c>
      <c r="F336" s="99"/>
      <c r="G336" s="103" t="n">
        <f aca="false">IF(G$1="P",MAX(0,G$2-$C336),IF(G$1="C",MAX(0,$C336-G$2)))</f>
        <v>0.620000000000001</v>
      </c>
      <c r="H336" s="103" t="n">
        <f aca="false">IF(H$1="P",MAX(0,H$2-$C336),IF(H$1="C",MAX(0,$C336-H$2)))</f>
        <v>5.62</v>
      </c>
      <c r="I336" s="103" t="n">
        <f aca="false">IF(I$1="P",MAX(0,I$2-$C336),IF(I$1="C",MAX(0,$C336-I$2)))</f>
        <v>10.62</v>
      </c>
      <c r="J336" s="103" t="n">
        <f aca="false">IF(J$1="P",MAX(0,J$2-$C336),IF(J$1="C",MAX(0,$C336-J$2)))</f>
        <v>15.62</v>
      </c>
      <c r="K336" s="103" t="n">
        <f aca="false">IF(K$1="P",MAX(0,K$2-$C336),IF(K$1="C",MAX(0,$C336-K$2)))</f>
        <v>20.62</v>
      </c>
      <c r="L336" s="103" t="n">
        <f aca="false">IF(L$1="P",MAX(0,L$2-$C336),IF(L$1="C",MAX(0,$C336-L$2)))</f>
        <v>30.62</v>
      </c>
      <c r="M336" s="103" t="n">
        <f aca="false">IF(M$1="P",MAX(0,M$2-$C336),IF(M$1="C",MAX(0,$C336-M$2)))</f>
        <v>0</v>
      </c>
      <c r="N336" s="103" t="n">
        <f aca="false">IF(N$1="P",MAX(0,N$2-$C336),IF(N$1="C",MAX(0,$C336-N$2)))</f>
        <v>0</v>
      </c>
      <c r="O336" s="103" t="n">
        <f aca="false">IF(O$1="P",MAX(0,O$2-$C336),IF(O$1="C",MAX(0,$C336-O$2)))</f>
        <v>0</v>
      </c>
      <c r="P336" s="103" t="n">
        <f aca="false">IF(P$1="P",MAX(0,P$2-$C336),IF(P$1="C",MAX(0,$C336-P$2)))</f>
        <v>0</v>
      </c>
      <c r="Q336" s="103" t="n">
        <f aca="false">IF(Q$1="P",MAX(0,Q$2-$C336),IF(Q$1="C",MAX(0,$C336-Q$2)))</f>
        <v>0</v>
      </c>
      <c r="R336" s="103" t="n">
        <f aca="false">IF(R$1="P",MAX(0,R$2-$C336),IF(R$1="C",MAX(0,$C336-R$2)))</f>
        <v>0</v>
      </c>
      <c r="S336" s="103" t="n">
        <f aca="false">IF(S$1="P",MAX(0,S$2-$C336),IF(S$1="C",MAX(0,$C336-S$2)))</f>
        <v>0</v>
      </c>
      <c r="T336" s="104" t="n">
        <f aca="false">A336</f>
        <v>15</v>
      </c>
      <c r="U336" s="105" t="n">
        <f aca="false">VLOOKUP($B336,Gas!$B$3:$E$2506,2)</f>
        <v>1.65</v>
      </c>
      <c r="V336" s="46" t="n">
        <f aca="false">C336/U336</f>
        <v>11.7454545454545</v>
      </c>
      <c r="W336" s="99" t="n">
        <f aca="false">VLOOKUP($B336,Gas!$B$3:$E$2506,4)</f>
        <v>0.312136348807416</v>
      </c>
    </row>
    <row r="337" customFormat="false" ht="12.75" hidden="false" customHeight="false" outlineLevel="0" collapsed="false">
      <c r="A337" s="95" t="n">
        <f aca="false">MONTH(B337)+(YEAR(B337)-1998)*12</f>
        <v>15</v>
      </c>
      <c r="B337" s="101" t="n">
        <v>36222</v>
      </c>
      <c r="C337" s="102" t="n">
        <v>19.86</v>
      </c>
      <c r="D337" s="98" t="n">
        <f aca="false">LN(C337/C336)</f>
        <v>0.0244660521544064</v>
      </c>
      <c r="E337" s="106" t="n">
        <f aca="false">STDEV(D328:D337)*SQRT(trade_day)</f>
        <v>0.737181320509727</v>
      </c>
      <c r="F337" s="99"/>
      <c r="G337" s="103" t="n">
        <f aca="false">IF(G$1="P",MAX(0,G$2-$C337),IF(G$1="C",MAX(0,$C337-G$2)))</f>
        <v>0.140000000000001</v>
      </c>
      <c r="H337" s="103" t="n">
        <f aca="false">IF(H$1="P",MAX(0,H$2-$C337),IF(H$1="C",MAX(0,$C337-H$2)))</f>
        <v>5.14</v>
      </c>
      <c r="I337" s="103" t="n">
        <f aca="false">IF(I$1="P",MAX(0,I$2-$C337),IF(I$1="C",MAX(0,$C337-I$2)))</f>
        <v>10.14</v>
      </c>
      <c r="J337" s="103" t="n">
        <f aca="false">IF(J$1="P",MAX(0,J$2-$C337),IF(J$1="C",MAX(0,$C337-J$2)))</f>
        <v>15.14</v>
      </c>
      <c r="K337" s="103" t="n">
        <f aca="false">IF(K$1="P",MAX(0,K$2-$C337),IF(K$1="C",MAX(0,$C337-K$2)))</f>
        <v>20.14</v>
      </c>
      <c r="L337" s="103" t="n">
        <f aca="false">IF(L$1="P",MAX(0,L$2-$C337),IF(L$1="C",MAX(0,$C337-L$2)))</f>
        <v>30.14</v>
      </c>
      <c r="M337" s="103" t="n">
        <f aca="false">IF(M$1="P",MAX(0,M$2-$C337),IF(M$1="C",MAX(0,$C337-M$2)))</f>
        <v>0</v>
      </c>
      <c r="N337" s="103" t="n">
        <f aca="false">IF(N$1="P",MAX(0,N$2-$C337),IF(N$1="C",MAX(0,$C337-N$2)))</f>
        <v>0</v>
      </c>
      <c r="O337" s="103" t="n">
        <f aca="false">IF(O$1="P",MAX(0,O$2-$C337),IF(O$1="C",MAX(0,$C337-O$2)))</f>
        <v>0</v>
      </c>
      <c r="P337" s="103" t="n">
        <f aca="false">IF(P$1="P",MAX(0,P$2-$C337),IF(P$1="C",MAX(0,$C337-P$2)))</f>
        <v>0</v>
      </c>
      <c r="Q337" s="103" t="n">
        <f aca="false">IF(Q$1="P",MAX(0,Q$2-$C337),IF(Q$1="C",MAX(0,$C337-Q$2)))</f>
        <v>0</v>
      </c>
      <c r="R337" s="103" t="n">
        <f aca="false">IF(R$1="P",MAX(0,R$2-$C337),IF(R$1="C",MAX(0,$C337-R$2)))</f>
        <v>0</v>
      </c>
      <c r="S337" s="103" t="n">
        <f aca="false">IF(S$1="P",MAX(0,S$2-$C337),IF(S$1="C",MAX(0,$C337-S$2)))</f>
        <v>0</v>
      </c>
      <c r="T337" s="104" t="n">
        <f aca="false">A337</f>
        <v>15</v>
      </c>
      <c r="U337" s="105" t="n">
        <f aca="false">VLOOKUP($B337,Gas!$B$3:$E$2506,2)</f>
        <v>1.675</v>
      </c>
      <c r="V337" s="46" t="n">
        <f aca="false">C337/U337</f>
        <v>11.8567164179104</v>
      </c>
      <c r="W337" s="99" t="n">
        <f aca="false">VLOOKUP($B337,Gas!$B$3:$E$2506,4)</f>
        <v>0.33952251297504</v>
      </c>
    </row>
    <row r="338" customFormat="false" ht="12.75" hidden="false" customHeight="false" outlineLevel="0" collapsed="false">
      <c r="A338" s="95" t="n">
        <f aca="false">MONTH(B338)+(YEAR(B338)-1998)*12</f>
        <v>15</v>
      </c>
      <c r="B338" s="101" t="n">
        <v>36223</v>
      </c>
      <c r="C338" s="102" t="n">
        <v>18.97</v>
      </c>
      <c r="D338" s="98" t="n">
        <f aca="false">LN(C338/C337)</f>
        <v>-0.0458488746701038</v>
      </c>
      <c r="E338" s="106" t="n">
        <f aca="false">STDEV(D329:D338)*SQRT(trade_day)</f>
        <v>0.766537097119632</v>
      </c>
      <c r="F338" s="99"/>
      <c r="G338" s="103" t="n">
        <f aca="false">IF(G$1="P",MAX(0,G$2-$C338),IF(G$1="C",MAX(0,$C338-G$2)))</f>
        <v>1.03</v>
      </c>
      <c r="H338" s="103" t="n">
        <f aca="false">IF(H$1="P",MAX(0,H$2-$C338),IF(H$1="C",MAX(0,$C338-H$2)))</f>
        <v>6.03</v>
      </c>
      <c r="I338" s="103" t="n">
        <f aca="false">IF(I$1="P",MAX(0,I$2-$C338),IF(I$1="C",MAX(0,$C338-I$2)))</f>
        <v>11.03</v>
      </c>
      <c r="J338" s="103" t="n">
        <f aca="false">IF(J$1="P",MAX(0,J$2-$C338),IF(J$1="C",MAX(0,$C338-J$2)))</f>
        <v>16.03</v>
      </c>
      <c r="K338" s="103" t="n">
        <f aca="false">IF(K$1="P",MAX(0,K$2-$C338),IF(K$1="C",MAX(0,$C338-K$2)))</f>
        <v>21.03</v>
      </c>
      <c r="L338" s="103" t="n">
        <f aca="false">IF(L$1="P",MAX(0,L$2-$C338),IF(L$1="C",MAX(0,$C338-L$2)))</f>
        <v>31.03</v>
      </c>
      <c r="M338" s="103" t="n">
        <f aca="false">IF(M$1="P",MAX(0,M$2-$C338),IF(M$1="C",MAX(0,$C338-M$2)))</f>
        <v>0</v>
      </c>
      <c r="N338" s="103" t="n">
        <f aca="false">IF(N$1="P",MAX(0,N$2-$C338),IF(N$1="C",MAX(0,$C338-N$2)))</f>
        <v>0</v>
      </c>
      <c r="O338" s="103" t="n">
        <f aca="false">IF(O$1="P",MAX(0,O$2-$C338),IF(O$1="C",MAX(0,$C338-O$2)))</f>
        <v>0</v>
      </c>
      <c r="P338" s="103" t="n">
        <f aca="false">IF(P$1="P",MAX(0,P$2-$C338),IF(P$1="C",MAX(0,$C338-P$2)))</f>
        <v>0</v>
      </c>
      <c r="Q338" s="103" t="n">
        <f aca="false">IF(Q$1="P",MAX(0,Q$2-$C338),IF(Q$1="C",MAX(0,$C338-Q$2)))</f>
        <v>0</v>
      </c>
      <c r="R338" s="103" t="n">
        <f aca="false">IF(R$1="P",MAX(0,R$2-$C338),IF(R$1="C",MAX(0,$C338-R$2)))</f>
        <v>0</v>
      </c>
      <c r="S338" s="103" t="n">
        <f aca="false">IF(S$1="P",MAX(0,S$2-$C338),IF(S$1="C",MAX(0,$C338-S$2)))</f>
        <v>0</v>
      </c>
      <c r="T338" s="104" t="n">
        <f aca="false">A338</f>
        <v>15</v>
      </c>
      <c r="U338" s="105" t="n">
        <f aca="false">VLOOKUP($B338,Gas!$B$3:$E$2506,2)</f>
        <v>1.67</v>
      </c>
      <c r="V338" s="46" t="n">
        <f aca="false">C338/U338</f>
        <v>11.3592814371257</v>
      </c>
      <c r="W338" s="99" t="n">
        <f aca="false">VLOOKUP($B338,Gas!$B$3:$E$2506,4)</f>
        <v>0.337726840915963</v>
      </c>
    </row>
    <row r="339" customFormat="false" ht="12.75" hidden="false" customHeight="false" outlineLevel="0" collapsed="false">
      <c r="A339" s="95" t="n">
        <f aca="false">MONTH(B339)+(YEAR(B339)-1998)*12</f>
        <v>15</v>
      </c>
      <c r="B339" s="101" t="n">
        <v>36224</v>
      </c>
      <c r="C339" s="102" t="n">
        <v>19.7</v>
      </c>
      <c r="D339" s="98" t="n">
        <f aca="false">LN(C339/C338)</f>
        <v>0.0377598517970201</v>
      </c>
      <c r="E339" s="106" t="n">
        <f aca="false">STDEV(D330:D339)*SQRT(trade_day)</f>
        <v>0.788355805868906</v>
      </c>
      <c r="F339" s="99"/>
      <c r="G339" s="103" t="n">
        <f aca="false">IF(G$1="P",MAX(0,G$2-$C339),IF(G$1="C",MAX(0,$C339-G$2)))</f>
        <v>0.300000000000001</v>
      </c>
      <c r="H339" s="103" t="n">
        <f aca="false">IF(H$1="P",MAX(0,H$2-$C339),IF(H$1="C",MAX(0,$C339-H$2)))</f>
        <v>5.3</v>
      </c>
      <c r="I339" s="103" t="n">
        <f aca="false">IF(I$1="P",MAX(0,I$2-$C339),IF(I$1="C",MAX(0,$C339-I$2)))</f>
        <v>10.3</v>
      </c>
      <c r="J339" s="103" t="n">
        <f aca="false">IF(J$1="P",MAX(0,J$2-$C339),IF(J$1="C",MAX(0,$C339-J$2)))</f>
        <v>15.3</v>
      </c>
      <c r="K339" s="103" t="n">
        <f aca="false">IF(K$1="P",MAX(0,K$2-$C339),IF(K$1="C",MAX(0,$C339-K$2)))</f>
        <v>20.3</v>
      </c>
      <c r="L339" s="103" t="n">
        <f aca="false">IF(L$1="P",MAX(0,L$2-$C339),IF(L$1="C",MAX(0,$C339-L$2)))</f>
        <v>30.3</v>
      </c>
      <c r="M339" s="103" t="n">
        <f aca="false">IF(M$1="P",MAX(0,M$2-$C339),IF(M$1="C",MAX(0,$C339-M$2)))</f>
        <v>0</v>
      </c>
      <c r="N339" s="103" t="n">
        <f aca="false">IF(N$1="P",MAX(0,N$2-$C339),IF(N$1="C",MAX(0,$C339-N$2)))</f>
        <v>0</v>
      </c>
      <c r="O339" s="103" t="n">
        <f aca="false">IF(O$1="P",MAX(0,O$2-$C339),IF(O$1="C",MAX(0,$C339-O$2)))</f>
        <v>0</v>
      </c>
      <c r="P339" s="103" t="n">
        <f aca="false">IF(P$1="P",MAX(0,P$2-$C339),IF(P$1="C",MAX(0,$C339-P$2)))</f>
        <v>0</v>
      </c>
      <c r="Q339" s="103" t="n">
        <f aca="false">IF(Q$1="P",MAX(0,Q$2-$C339),IF(Q$1="C",MAX(0,$C339-Q$2)))</f>
        <v>0</v>
      </c>
      <c r="R339" s="103" t="n">
        <f aca="false">IF(R$1="P",MAX(0,R$2-$C339),IF(R$1="C",MAX(0,$C339-R$2)))</f>
        <v>0</v>
      </c>
      <c r="S339" s="103" t="n">
        <f aca="false">IF(S$1="P",MAX(0,S$2-$C339),IF(S$1="C",MAX(0,$C339-S$2)))</f>
        <v>0</v>
      </c>
      <c r="T339" s="104" t="n">
        <f aca="false">A339</f>
        <v>15</v>
      </c>
      <c r="U339" s="105" t="n">
        <f aca="false">VLOOKUP($B339,Gas!$B$3:$E$2506,2)</f>
        <v>1.715</v>
      </c>
      <c r="V339" s="46" t="n">
        <f aca="false">C339/U339</f>
        <v>11.4868804664723</v>
      </c>
      <c r="W339" s="99" t="n">
        <f aca="false">VLOOKUP($B339,Gas!$B$3:$E$2506,4)</f>
        <v>0.393429250327608</v>
      </c>
    </row>
    <row r="340" customFormat="false" ht="12.75" hidden="false" customHeight="false" outlineLevel="0" collapsed="false">
      <c r="A340" s="95" t="n">
        <f aca="false">MONTH(B340)+(YEAR(B340)-1998)*12</f>
        <v>15</v>
      </c>
      <c r="B340" s="101" t="n">
        <v>36227</v>
      </c>
      <c r="C340" s="102" t="n">
        <v>20.06</v>
      </c>
      <c r="D340" s="98" t="n">
        <f aca="false">LN(C340/C339)</f>
        <v>0.0181091467898466</v>
      </c>
      <c r="E340" s="106" t="n">
        <f aca="false">STDEV(D331:D340)*SQRT(trade_day)</f>
        <v>0.692044752727389</v>
      </c>
      <c r="F340" s="99"/>
      <c r="G340" s="103" t="n">
        <f aca="false">IF(G$1="P",MAX(0,G$2-$C340),IF(G$1="C",MAX(0,$C340-G$2)))</f>
        <v>0</v>
      </c>
      <c r="H340" s="103" t="n">
        <f aca="false">IF(H$1="P",MAX(0,H$2-$C340),IF(H$1="C",MAX(0,$C340-H$2)))</f>
        <v>4.94</v>
      </c>
      <c r="I340" s="103" t="n">
        <f aca="false">IF(I$1="P",MAX(0,I$2-$C340),IF(I$1="C",MAX(0,$C340-I$2)))</f>
        <v>9.94</v>
      </c>
      <c r="J340" s="103" t="n">
        <f aca="false">IF(J$1="P",MAX(0,J$2-$C340),IF(J$1="C",MAX(0,$C340-J$2)))</f>
        <v>14.94</v>
      </c>
      <c r="K340" s="103" t="n">
        <f aca="false">IF(K$1="P",MAX(0,K$2-$C340),IF(K$1="C",MAX(0,$C340-K$2)))</f>
        <v>19.94</v>
      </c>
      <c r="L340" s="103" t="n">
        <f aca="false">IF(L$1="P",MAX(0,L$2-$C340),IF(L$1="C",MAX(0,$C340-L$2)))</f>
        <v>29.94</v>
      </c>
      <c r="M340" s="103" t="n">
        <f aca="false">IF(M$1="P",MAX(0,M$2-$C340),IF(M$1="C",MAX(0,$C340-M$2)))</f>
        <v>0.0599999999999987</v>
      </c>
      <c r="N340" s="103" t="n">
        <f aca="false">IF(N$1="P",MAX(0,N$2-$C340),IF(N$1="C",MAX(0,$C340-N$2)))</f>
        <v>0</v>
      </c>
      <c r="O340" s="103" t="n">
        <f aca="false">IF(O$1="P",MAX(0,O$2-$C340),IF(O$1="C",MAX(0,$C340-O$2)))</f>
        <v>0</v>
      </c>
      <c r="P340" s="103" t="n">
        <f aca="false">IF(P$1="P",MAX(0,P$2-$C340),IF(P$1="C",MAX(0,$C340-P$2)))</f>
        <v>0</v>
      </c>
      <c r="Q340" s="103" t="n">
        <f aca="false">IF(Q$1="P",MAX(0,Q$2-$C340),IF(Q$1="C",MAX(0,$C340-Q$2)))</f>
        <v>0</v>
      </c>
      <c r="R340" s="103" t="n">
        <f aca="false">IF(R$1="P",MAX(0,R$2-$C340),IF(R$1="C",MAX(0,$C340-R$2)))</f>
        <v>0</v>
      </c>
      <c r="S340" s="103" t="n">
        <f aca="false">IF(S$1="P",MAX(0,S$2-$C340),IF(S$1="C",MAX(0,$C340-S$2)))</f>
        <v>0</v>
      </c>
      <c r="T340" s="104" t="n">
        <f aca="false">A340</f>
        <v>15</v>
      </c>
      <c r="U340" s="105" t="n">
        <f aca="false">VLOOKUP($B340,Gas!$B$3:$E$2506,2)</f>
        <v>1.73</v>
      </c>
      <c r="V340" s="46" t="n">
        <f aca="false">C340/U340</f>
        <v>11.5953757225434</v>
      </c>
      <c r="W340" s="99" t="n">
        <f aca="false">VLOOKUP($B340,Gas!$B$3:$E$2506,4)</f>
        <v>0.343380238009695</v>
      </c>
    </row>
    <row r="341" customFormat="false" ht="12.75" hidden="false" customHeight="false" outlineLevel="0" collapsed="false">
      <c r="A341" s="95" t="n">
        <f aca="false">MONTH(B341)+(YEAR(B341)-1998)*12</f>
        <v>15</v>
      </c>
      <c r="B341" s="101" t="n">
        <v>36228</v>
      </c>
      <c r="C341" s="102" t="n">
        <v>20.15</v>
      </c>
      <c r="D341" s="98" t="n">
        <f aca="false">LN(C341/C340)</f>
        <v>0.00447650585890253</v>
      </c>
      <c r="E341" s="106" t="n">
        <f aca="false">STDEV(D332:D341)*SQRT(trade_day)</f>
        <v>0.596503866480972</v>
      </c>
      <c r="F341" s="99"/>
      <c r="G341" s="103" t="n">
        <f aca="false">IF(G$1="P",MAX(0,G$2-$C341),IF(G$1="C",MAX(0,$C341-G$2)))</f>
        <v>0</v>
      </c>
      <c r="H341" s="103" t="n">
        <f aca="false">IF(H$1="P",MAX(0,H$2-$C341),IF(H$1="C",MAX(0,$C341-H$2)))</f>
        <v>4.85</v>
      </c>
      <c r="I341" s="103" t="n">
        <f aca="false">IF(I$1="P",MAX(0,I$2-$C341),IF(I$1="C",MAX(0,$C341-I$2)))</f>
        <v>9.85</v>
      </c>
      <c r="J341" s="103" t="n">
        <f aca="false">IF(J$1="P",MAX(0,J$2-$C341),IF(J$1="C",MAX(0,$C341-J$2)))</f>
        <v>14.85</v>
      </c>
      <c r="K341" s="103" t="n">
        <f aca="false">IF(K$1="P",MAX(0,K$2-$C341),IF(K$1="C",MAX(0,$C341-K$2)))</f>
        <v>19.85</v>
      </c>
      <c r="L341" s="103" t="n">
        <f aca="false">IF(L$1="P",MAX(0,L$2-$C341),IF(L$1="C",MAX(0,$C341-L$2)))</f>
        <v>29.85</v>
      </c>
      <c r="M341" s="103" t="n">
        <f aca="false">IF(M$1="P",MAX(0,M$2-$C341),IF(M$1="C",MAX(0,$C341-M$2)))</f>
        <v>0.149999999999999</v>
      </c>
      <c r="N341" s="103" t="n">
        <f aca="false">IF(N$1="P",MAX(0,N$2-$C341),IF(N$1="C",MAX(0,$C341-N$2)))</f>
        <v>0</v>
      </c>
      <c r="O341" s="103" t="n">
        <f aca="false">IF(O$1="P",MAX(0,O$2-$C341),IF(O$1="C",MAX(0,$C341-O$2)))</f>
        <v>0</v>
      </c>
      <c r="P341" s="103" t="n">
        <f aca="false">IF(P$1="P",MAX(0,P$2-$C341),IF(P$1="C",MAX(0,$C341-P$2)))</f>
        <v>0</v>
      </c>
      <c r="Q341" s="103" t="n">
        <f aca="false">IF(Q$1="P",MAX(0,Q$2-$C341),IF(Q$1="C",MAX(0,$C341-Q$2)))</f>
        <v>0</v>
      </c>
      <c r="R341" s="103" t="n">
        <f aca="false">IF(R$1="P",MAX(0,R$2-$C341),IF(R$1="C",MAX(0,$C341-R$2)))</f>
        <v>0</v>
      </c>
      <c r="S341" s="103" t="n">
        <f aca="false">IF(S$1="P",MAX(0,S$2-$C341),IF(S$1="C",MAX(0,$C341-S$2)))</f>
        <v>0</v>
      </c>
      <c r="T341" s="104" t="n">
        <f aca="false">A341</f>
        <v>15</v>
      </c>
      <c r="U341" s="105" t="n">
        <f aca="false">VLOOKUP($B341,Gas!$B$3:$E$2506,2)</f>
        <v>1.875</v>
      </c>
      <c r="V341" s="46" t="n">
        <f aca="false">C341/U341</f>
        <v>10.7466666666667</v>
      </c>
      <c r="W341" s="99" t="n">
        <f aca="false">VLOOKUP($B341,Gas!$B$3:$E$2506,4)</f>
        <v>0.570104544988452</v>
      </c>
    </row>
    <row r="342" customFormat="false" ht="12.75" hidden="false" customHeight="false" outlineLevel="0" collapsed="false">
      <c r="A342" s="95" t="n">
        <f aca="false">MONTH(B342)+(YEAR(B342)-1998)*12</f>
        <v>15</v>
      </c>
      <c r="B342" s="101" t="n">
        <v>36229</v>
      </c>
      <c r="C342" s="102" t="n">
        <v>20</v>
      </c>
      <c r="D342" s="98" t="n">
        <f aca="false">LN(C342/C341)</f>
        <v>-0.00747201483870095</v>
      </c>
      <c r="E342" s="106" t="n">
        <f aca="false">STDEV(D333:D342)*SQRT(trade_day)</f>
        <v>0.45052704555009</v>
      </c>
      <c r="F342" s="99"/>
      <c r="G342" s="103" t="n">
        <f aca="false">IF(G$1="P",MAX(0,G$2-$C342),IF(G$1="C",MAX(0,$C342-G$2)))</f>
        <v>0</v>
      </c>
      <c r="H342" s="103" t="n">
        <f aca="false">IF(H$1="P",MAX(0,H$2-$C342),IF(H$1="C",MAX(0,$C342-H$2)))</f>
        <v>5</v>
      </c>
      <c r="I342" s="103" t="n">
        <f aca="false">IF(I$1="P",MAX(0,I$2-$C342),IF(I$1="C",MAX(0,$C342-I$2)))</f>
        <v>10</v>
      </c>
      <c r="J342" s="103" t="n">
        <f aca="false">IF(J$1="P",MAX(0,J$2-$C342),IF(J$1="C",MAX(0,$C342-J$2)))</f>
        <v>15</v>
      </c>
      <c r="K342" s="103" t="n">
        <f aca="false">IF(K$1="P",MAX(0,K$2-$C342),IF(K$1="C",MAX(0,$C342-K$2)))</f>
        <v>20</v>
      </c>
      <c r="L342" s="103" t="n">
        <f aca="false">IF(L$1="P",MAX(0,L$2-$C342),IF(L$1="C",MAX(0,$C342-L$2)))</f>
        <v>30</v>
      </c>
      <c r="M342" s="103" t="n">
        <f aca="false">IF(M$1="P",MAX(0,M$2-$C342),IF(M$1="C",MAX(0,$C342-M$2)))</f>
        <v>0</v>
      </c>
      <c r="N342" s="103" t="n">
        <f aca="false">IF(N$1="P",MAX(0,N$2-$C342),IF(N$1="C",MAX(0,$C342-N$2)))</f>
        <v>0</v>
      </c>
      <c r="O342" s="103" t="n">
        <f aca="false">IF(O$1="P",MAX(0,O$2-$C342),IF(O$1="C",MAX(0,$C342-O$2)))</f>
        <v>0</v>
      </c>
      <c r="P342" s="103" t="n">
        <f aca="false">IF(P$1="P",MAX(0,P$2-$C342),IF(P$1="C",MAX(0,$C342-P$2)))</f>
        <v>0</v>
      </c>
      <c r="Q342" s="103" t="n">
        <f aca="false">IF(Q$1="P",MAX(0,Q$2-$C342),IF(Q$1="C",MAX(0,$C342-Q$2)))</f>
        <v>0</v>
      </c>
      <c r="R342" s="103" t="n">
        <f aca="false">IF(R$1="P",MAX(0,R$2-$C342),IF(R$1="C",MAX(0,$C342-R$2)))</f>
        <v>0</v>
      </c>
      <c r="S342" s="103" t="n">
        <f aca="false">IF(S$1="P",MAX(0,S$2-$C342),IF(S$1="C",MAX(0,$C342-S$2)))</f>
        <v>0</v>
      </c>
      <c r="T342" s="104" t="n">
        <f aca="false">A342</f>
        <v>15</v>
      </c>
      <c r="U342" s="105" t="n">
        <f aca="false">VLOOKUP($B342,Gas!$B$3:$E$2506,2)</f>
        <v>1.845</v>
      </c>
      <c r="V342" s="46" t="n">
        <f aca="false">C342/U342</f>
        <v>10.840108401084</v>
      </c>
      <c r="W342" s="99" t="n">
        <f aca="false">VLOOKUP($B342,Gas!$B$3:$E$2506,4)</f>
        <v>0.590992082006501</v>
      </c>
    </row>
    <row r="343" customFormat="false" ht="12.75" hidden="false" customHeight="false" outlineLevel="0" collapsed="false">
      <c r="A343" s="95" t="n">
        <f aca="false">MONTH(B343)+(YEAR(B343)-1998)*12</f>
        <v>15</v>
      </c>
      <c r="B343" s="101" t="n">
        <v>36230</v>
      </c>
      <c r="C343" s="102" t="n">
        <v>20.08</v>
      </c>
      <c r="D343" s="98" t="n">
        <f aca="false">LN(C343/C342)</f>
        <v>0.00399202126953746</v>
      </c>
      <c r="E343" s="106" t="n">
        <f aca="false">STDEV(D334:D343)*SQRT(trade_day)</f>
        <v>0.442303411844704</v>
      </c>
      <c r="F343" s="99"/>
      <c r="G343" s="103" t="n">
        <f aca="false">IF(G$1="P",MAX(0,G$2-$C343),IF(G$1="C",MAX(0,$C343-G$2)))</f>
        <v>0</v>
      </c>
      <c r="H343" s="103" t="n">
        <f aca="false">IF(H$1="P",MAX(0,H$2-$C343),IF(H$1="C",MAX(0,$C343-H$2)))</f>
        <v>4.92</v>
      </c>
      <c r="I343" s="103" t="n">
        <f aca="false">IF(I$1="P",MAX(0,I$2-$C343),IF(I$1="C",MAX(0,$C343-I$2)))</f>
        <v>9.92</v>
      </c>
      <c r="J343" s="103" t="n">
        <f aca="false">IF(J$1="P",MAX(0,J$2-$C343),IF(J$1="C",MAX(0,$C343-J$2)))</f>
        <v>14.92</v>
      </c>
      <c r="K343" s="103" t="n">
        <f aca="false">IF(K$1="P",MAX(0,K$2-$C343),IF(K$1="C",MAX(0,$C343-K$2)))</f>
        <v>19.92</v>
      </c>
      <c r="L343" s="103" t="n">
        <f aca="false">IF(L$1="P",MAX(0,L$2-$C343),IF(L$1="C",MAX(0,$C343-L$2)))</f>
        <v>29.92</v>
      </c>
      <c r="M343" s="103" t="n">
        <f aca="false">IF(M$1="P",MAX(0,M$2-$C343),IF(M$1="C",MAX(0,$C343-M$2)))</f>
        <v>0.0799999999999983</v>
      </c>
      <c r="N343" s="103" t="n">
        <f aca="false">IF(N$1="P",MAX(0,N$2-$C343),IF(N$1="C",MAX(0,$C343-N$2)))</f>
        <v>0</v>
      </c>
      <c r="O343" s="103" t="n">
        <f aca="false">IF(O$1="P",MAX(0,O$2-$C343),IF(O$1="C",MAX(0,$C343-O$2)))</f>
        <v>0</v>
      </c>
      <c r="P343" s="103" t="n">
        <f aca="false">IF(P$1="P",MAX(0,P$2-$C343),IF(P$1="C",MAX(0,$C343-P$2)))</f>
        <v>0</v>
      </c>
      <c r="Q343" s="103" t="n">
        <f aca="false">IF(Q$1="P",MAX(0,Q$2-$C343),IF(Q$1="C",MAX(0,$C343-Q$2)))</f>
        <v>0</v>
      </c>
      <c r="R343" s="103" t="n">
        <f aca="false">IF(R$1="P",MAX(0,R$2-$C343),IF(R$1="C",MAX(0,$C343-R$2)))</f>
        <v>0</v>
      </c>
      <c r="S343" s="103" t="n">
        <f aca="false">IF(S$1="P",MAX(0,S$2-$C343),IF(S$1="C",MAX(0,$C343-S$2)))</f>
        <v>0</v>
      </c>
      <c r="T343" s="104" t="n">
        <f aca="false">A343</f>
        <v>15</v>
      </c>
      <c r="U343" s="105" t="n">
        <f aca="false">VLOOKUP($B343,Gas!$B$3:$E$2506,2)</f>
        <v>1.94</v>
      </c>
      <c r="V343" s="46" t="n">
        <f aca="false">C343/U343</f>
        <v>10.3505154639175</v>
      </c>
      <c r="W343" s="99" t="n">
        <f aca="false">VLOOKUP($B343,Gas!$B$3:$E$2506,4)</f>
        <v>0.546898993136729</v>
      </c>
    </row>
    <row r="344" customFormat="false" ht="12.75" hidden="false" customHeight="false" outlineLevel="0" collapsed="false">
      <c r="A344" s="95" t="n">
        <f aca="false">MONTH(B344)+(YEAR(B344)-1998)*12</f>
        <v>15</v>
      </c>
      <c r="B344" s="101" t="n">
        <v>36231</v>
      </c>
      <c r="C344" s="102" t="n">
        <v>19.9</v>
      </c>
      <c r="D344" s="98" t="n">
        <f aca="false">LN(C344/C343)</f>
        <v>-0.00900456309308173</v>
      </c>
      <c r="E344" s="106" t="n">
        <f aca="false">STDEV(D335:D344)*SQRT(trade_day)</f>
        <v>0.417562576004248</v>
      </c>
      <c r="F344" s="99"/>
      <c r="G344" s="103" t="n">
        <f aca="false">IF(G$1="P",MAX(0,G$2-$C344),IF(G$1="C",MAX(0,$C344-G$2)))</f>
        <v>0.100000000000001</v>
      </c>
      <c r="H344" s="103" t="n">
        <f aca="false">IF(H$1="P",MAX(0,H$2-$C344),IF(H$1="C",MAX(0,$C344-H$2)))</f>
        <v>5.1</v>
      </c>
      <c r="I344" s="103" t="n">
        <f aca="false">IF(I$1="P",MAX(0,I$2-$C344),IF(I$1="C",MAX(0,$C344-I$2)))</f>
        <v>10.1</v>
      </c>
      <c r="J344" s="103" t="n">
        <f aca="false">IF(J$1="P",MAX(0,J$2-$C344),IF(J$1="C",MAX(0,$C344-J$2)))</f>
        <v>15.1</v>
      </c>
      <c r="K344" s="103" t="n">
        <f aca="false">IF(K$1="P",MAX(0,K$2-$C344),IF(K$1="C",MAX(0,$C344-K$2)))</f>
        <v>20.1</v>
      </c>
      <c r="L344" s="103" t="n">
        <f aca="false">IF(L$1="P",MAX(0,L$2-$C344),IF(L$1="C",MAX(0,$C344-L$2)))</f>
        <v>30.1</v>
      </c>
      <c r="M344" s="103" t="n">
        <f aca="false">IF(M$1="P",MAX(0,M$2-$C344),IF(M$1="C",MAX(0,$C344-M$2)))</f>
        <v>0</v>
      </c>
      <c r="N344" s="103" t="n">
        <f aca="false">IF(N$1="P",MAX(0,N$2-$C344),IF(N$1="C",MAX(0,$C344-N$2)))</f>
        <v>0</v>
      </c>
      <c r="O344" s="103" t="n">
        <f aca="false">IF(O$1="P",MAX(0,O$2-$C344),IF(O$1="C",MAX(0,$C344-O$2)))</f>
        <v>0</v>
      </c>
      <c r="P344" s="103" t="n">
        <f aca="false">IF(P$1="P",MAX(0,P$2-$C344),IF(P$1="C",MAX(0,$C344-P$2)))</f>
        <v>0</v>
      </c>
      <c r="Q344" s="103" t="n">
        <f aca="false">IF(Q$1="P",MAX(0,Q$2-$C344),IF(Q$1="C",MAX(0,$C344-Q$2)))</f>
        <v>0</v>
      </c>
      <c r="R344" s="103" t="n">
        <f aca="false">IF(R$1="P",MAX(0,R$2-$C344),IF(R$1="C",MAX(0,$C344-R$2)))</f>
        <v>0</v>
      </c>
      <c r="S344" s="103" t="n">
        <f aca="false">IF(S$1="P",MAX(0,S$2-$C344),IF(S$1="C",MAX(0,$C344-S$2)))</f>
        <v>0</v>
      </c>
      <c r="T344" s="104" t="n">
        <f aca="false">A344</f>
        <v>15</v>
      </c>
      <c r="U344" s="105" t="n">
        <f aca="false">VLOOKUP($B344,Gas!$B$3:$E$2506,2)</f>
        <v>1.87</v>
      </c>
      <c r="V344" s="46" t="n">
        <f aca="false">C344/U344</f>
        <v>10.6417112299465</v>
      </c>
      <c r="W344" s="99" t="n">
        <f aca="false">VLOOKUP($B344,Gas!$B$3:$E$2506,4)</f>
        <v>0.638775773990846</v>
      </c>
    </row>
    <row r="345" customFormat="false" ht="12.75" hidden="false" customHeight="false" outlineLevel="0" collapsed="false">
      <c r="A345" s="95" t="n">
        <f aca="false">MONTH(B345)+(YEAR(B345)-1998)*12</f>
        <v>15</v>
      </c>
      <c r="B345" s="101" t="n">
        <v>36234</v>
      </c>
      <c r="C345" s="102" t="n">
        <v>19.75</v>
      </c>
      <c r="D345" s="98" t="n">
        <f aca="false">LN(C345/C344)</f>
        <v>-0.00756624038331581</v>
      </c>
      <c r="E345" s="106" t="n">
        <f aca="false">STDEV(D336:D345)*SQRT(trade_day)</f>
        <v>0.382108077750531</v>
      </c>
      <c r="F345" s="99"/>
      <c r="G345" s="103" t="n">
        <f aca="false">IF(G$1="P",MAX(0,G$2-$C345),IF(G$1="C",MAX(0,$C345-G$2)))</f>
        <v>0.25</v>
      </c>
      <c r="H345" s="103" t="n">
        <f aca="false">IF(H$1="P",MAX(0,H$2-$C345),IF(H$1="C",MAX(0,$C345-H$2)))</f>
        <v>5.25</v>
      </c>
      <c r="I345" s="103" t="n">
        <f aca="false">IF(I$1="P",MAX(0,I$2-$C345),IF(I$1="C",MAX(0,$C345-I$2)))</f>
        <v>10.25</v>
      </c>
      <c r="J345" s="103" t="n">
        <f aca="false">IF(J$1="P",MAX(0,J$2-$C345),IF(J$1="C",MAX(0,$C345-J$2)))</f>
        <v>15.25</v>
      </c>
      <c r="K345" s="103" t="n">
        <f aca="false">IF(K$1="P",MAX(0,K$2-$C345),IF(K$1="C",MAX(0,$C345-K$2)))</f>
        <v>20.25</v>
      </c>
      <c r="L345" s="103" t="n">
        <f aca="false">IF(L$1="P",MAX(0,L$2-$C345),IF(L$1="C",MAX(0,$C345-L$2)))</f>
        <v>30.25</v>
      </c>
      <c r="M345" s="103" t="n">
        <f aca="false">IF(M$1="P",MAX(0,M$2-$C345),IF(M$1="C",MAX(0,$C345-M$2)))</f>
        <v>0</v>
      </c>
      <c r="N345" s="103" t="n">
        <f aca="false">IF(N$1="P",MAX(0,N$2-$C345),IF(N$1="C",MAX(0,$C345-N$2)))</f>
        <v>0</v>
      </c>
      <c r="O345" s="103" t="n">
        <f aca="false">IF(O$1="P",MAX(0,O$2-$C345),IF(O$1="C",MAX(0,$C345-O$2)))</f>
        <v>0</v>
      </c>
      <c r="P345" s="103" t="n">
        <f aca="false">IF(P$1="P",MAX(0,P$2-$C345),IF(P$1="C",MAX(0,$C345-P$2)))</f>
        <v>0</v>
      </c>
      <c r="Q345" s="103" t="n">
        <f aca="false">IF(Q$1="P",MAX(0,Q$2-$C345),IF(Q$1="C",MAX(0,$C345-Q$2)))</f>
        <v>0</v>
      </c>
      <c r="R345" s="103" t="n">
        <f aca="false">IF(R$1="P",MAX(0,R$2-$C345),IF(R$1="C",MAX(0,$C345-R$2)))</f>
        <v>0</v>
      </c>
      <c r="S345" s="103" t="n">
        <f aca="false">IF(S$1="P",MAX(0,S$2-$C345),IF(S$1="C",MAX(0,$C345-S$2)))</f>
        <v>0</v>
      </c>
      <c r="T345" s="104" t="n">
        <f aca="false">A345</f>
        <v>15</v>
      </c>
      <c r="U345" s="105" t="n">
        <f aca="false">VLOOKUP($B345,Gas!$B$3:$E$2506,2)</f>
        <v>1.815</v>
      </c>
      <c r="V345" s="46" t="n">
        <f aca="false">C345/U345</f>
        <v>10.8815426997245</v>
      </c>
      <c r="W345" s="99" t="n">
        <f aca="false">VLOOKUP($B345,Gas!$B$3:$E$2506,4)</f>
        <v>0.675632546987843</v>
      </c>
    </row>
    <row r="346" customFormat="false" ht="12.75" hidden="false" customHeight="false" outlineLevel="0" collapsed="false">
      <c r="A346" s="95" t="n">
        <f aca="false">MONTH(B346)+(YEAR(B346)-1998)*12</f>
        <v>15</v>
      </c>
      <c r="B346" s="101" t="n">
        <v>36235</v>
      </c>
      <c r="C346" s="102" t="n">
        <v>18.91</v>
      </c>
      <c r="D346" s="98" t="n">
        <f aca="false">LN(C346/C345)</f>
        <v>-0.0434626086767647</v>
      </c>
      <c r="E346" s="106" t="n">
        <f aca="false">STDEV(D337:D346)*SQRT(trade_day)</f>
        <v>0.425353306256163</v>
      </c>
      <c r="F346" s="99"/>
      <c r="G346" s="103" t="n">
        <f aca="false">IF(G$1="P",MAX(0,G$2-$C346),IF(G$1="C",MAX(0,$C346-G$2)))</f>
        <v>1.09</v>
      </c>
      <c r="H346" s="103" t="n">
        <f aca="false">IF(H$1="P",MAX(0,H$2-$C346),IF(H$1="C",MAX(0,$C346-H$2)))</f>
        <v>6.09</v>
      </c>
      <c r="I346" s="103" t="n">
        <f aca="false">IF(I$1="P",MAX(0,I$2-$C346),IF(I$1="C",MAX(0,$C346-I$2)))</f>
        <v>11.09</v>
      </c>
      <c r="J346" s="103" t="n">
        <f aca="false">IF(J$1="P",MAX(0,J$2-$C346),IF(J$1="C",MAX(0,$C346-J$2)))</f>
        <v>16.09</v>
      </c>
      <c r="K346" s="103" t="n">
        <f aca="false">IF(K$1="P",MAX(0,K$2-$C346),IF(K$1="C",MAX(0,$C346-K$2)))</f>
        <v>21.09</v>
      </c>
      <c r="L346" s="103" t="n">
        <f aca="false">IF(L$1="P",MAX(0,L$2-$C346),IF(L$1="C",MAX(0,$C346-L$2)))</f>
        <v>31.09</v>
      </c>
      <c r="M346" s="103" t="n">
        <f aca="false">IF(M$1="P",MAX(0,M$2-$C346),IF(M$1="C",MAX(0,$C346-M$2)))</f>
        <v>0</v>
      </c>
      <c r="N346" s="103" t="n">
        <f aca="false">IF(N$1="P",MAX(0,N$2-$C346),IF(N$1="C",MAX(0,$C346-N$2)))</f>
        <v>0</v>
      </c>
      <c r="O346" s="103" t="n">
        <f aca="false">IF(O$1="P",MAX(0,O$2-$C346),IF(O$1="C",MAX(0,$C346-O$2)))</f>
        <v>0</v>
      </c>
      <c r="P346" s="103" t="n">
        <f aca="false">IF(P$1="P",MAX(0,P$2-$C346),IF(P$1="C",MAX(0,$C346-P$2)))</f>
        <v>0</v>
      </c>
      <c r="Q346" s="103" t="n">
        <f aca="false">IF(Q$1="P",MAX(0,Q$2-$C346),IF(Q$1="C",MAX(0,$C346-Q$2)))</f>
        <v>0</v>
      </c>
      <c r="R346" s="103" t="n">
        <f aca="false">IF(R$1="P",MAX(0,R$2-$C346),IF(R$1="C",MAX(0,$C346-R$2)))</f>
        <v>0</v>
      </c>
      <c r="S346" s="103" t="n">
        <f aca="false">IF(S$1="P",MAX(0,S$2-$C346),IF(S$1="C",MAX(0,$C346-S$2)))</f>
        <v>0</v>
      </c>
      <c r="T346" s="104" t="n">
        <f aca="false">A346</f>
        <v>15</v>
      </c>
      <c r="U346" s="105" t="n">
        <f aca="false">VLOOKUP($B346,Gas!$B$3:$E$2506,2)</f>
        <v>1.75</v>
      </c>
      <c r="V346" s="46" t="n">
        <f aca="false">C346/U346</f>
        <v>10.8057142857143</v>
      </c>
      <c r="W346" s="99" t="n">
        <f aca="false">VLOOKUP($B346,Gas!$B$3:$E$2506,4)</f>
        <v>0.720995052926812</v>
      </c>
    </row>
    <row r="347" customFormat="false" ht="12.75" hidden="false" customHeight="false" outlineLevel="0" collapsed="false">
      <c r="A347" s="95" t="n">
        <f aca="false">MONTH(B347)+(YEAR(B347)-1998)*12</f>
        <v>15</v>
      </c>
      <c r="B347" s="101" t="n">
        <v>36236</v>
      </c>
      <c r="C347" s="102" t="n">
        <v>18.9</v>
      </c>
      <c r="D347" s="98" t="n">
        <f aca="false">LN(C347/C346)</f>
        <v>-0.000528960604769497</v>
      </c>
      <c r="E347" s="106" t="n">
        <f aca="false">STDEV(D338:D347)*SQRT(trade_day)</f>
        <v>0.39895013470354</v>
      </c>
      <c r="F347" s="99"/>
      <c r="G347" s="103" t="n">
        <f aca="false">IF(G$1="P",MAX(0,G$2-$C347),IF(G$1="C",MAX(0,$C347-G$2)))</f>
        <v>1.1</v>
      </c>
      <c r="H347" s="103" t="n">
        <f aca="false">IF(H$1="P",MAX(0,H$2-$C347),IF(H$1="C",MAX(0,$C347-H$2)))</f>
        <v>6.1</v>
      </c>
      <c r="I347" s="103" t="n">
        <f aca="false">IF(I$1="P",MAX(0,I$2-$C347),IF(I$1="C",MAX(0,$C347-I$2)))</f>
        <v>11.1</v>
      </c>
      <c r="J347" s="103" t="n">
        <f aca="false">IF(J$1="P",MAX(0,J$2-$C347),IF(J$1="C",MAX(0,$C347-J$2)))</f>
        <v>16.1</v>
      </c>
      <c r="K347" s="103" t="n">
        <f aca="false">IF(K$1="P",MAX(0,K$2-$C347),IF(K$1="C",MAX(0,$C347-K$2)))</f>
        <v>21.1</v>
      </c>
      <c r="L347" s="103" t="n">
        <f aca="false">IF(L$1="P",MAX(0,L$2-$C347),IF(L$1="C",MAX(0,$C347-L$2)))</f>
        <v>31.1</v>
      </c>
      <c r="M347" s="103" t="n">
        <f aca="false">IF(M$1="P",MAX(0,M$2-$C347),IF(M$1="C",MAX(0,$C347-M$2)))</f>
        <v>0</v>
      </c>
      <c r="N347" s="103" t="n">
        <f aca="false">IF(N$1="P",MAX(0,N$2-$C347),IF(N$1="C",MAX(0,$C347-N$2)))</f>
        <v>0</v>
      </c>
      <c r="O347" s="103" t="n">
        <f aca="false">IF(O$1="P",MAX(0,O$2-$C347),IF(O$1="C",MAX(0,$C347-O$2)))</f>
        <v>0</v>
      </c>
      <c r="P347" s="103" t="n">
        <f aca="false">IF(P$1="P",MAX(0,P$2-$C347),IF(P$1="C",MAX(0,$C347-P$2)))</f>
        <v>0</v>
      </c>
      <c r="Q347" s="103" t="n">
        <f aca="false">IF(Q$1="P",MAX(0,Q$2-$C347),IF(Q$1="C",MAX(0,$C347-Q$2)))</f>
        <v>0</v>
      </c>
      <c r="R347" s="103" t="n">
        <f aca="false">IF(R$1="P",MAX(0,R$2-$C347),IF(R$1="C",MAX(0,$C347-R$2)))</f>
        <v>0</v>
      </c>
      <c r="S347" s="103" t="n">
        <f aca="false">IF(S$1="P",MAX(0,S$2-$C347),IF(S$1="C",MAX(0,$C347-S$2)))</f>
        <v>0</v>
      </c>
      <c r="T347" s="104" t="n">
        <f aca="false">A347</f>
        <v>15</v>
      </c>
      <c r="U347" s="105" t="n">
        <f aca="false">VLOOKUP($B347,Gas!$B$3:$E$2506,2)</f>
        <v>1.745</v>
      </c>
      <c r="V347" s="46" t="n">
        <f aca="false">C347/U347</f>
        <v>10.8309455587393</v>
      </c>
      <c r="W347" s="99" t="n">
        <f aca="false">VLOOKUP($B347,Gas!$B$3:$E$2506,4)</f>
        <v>0.721387162364195</v>
      </c>
    </row>
    <row r="348" customFormat="false" ht="12.75" hidden="false" customHeight="false" outlineLevel="0" collapsed="false">
      <c r="A348" s="95" t="n">
        <f aca="false">MONTH(B348)+(YEAR(B348)-1998)*12</f>
        <v>15</v>
      </c>
      <c r="B348" s="101" t="n">
        <v>36237</v>
      </c>
      <c r="C348" s="102" t="n">
        <v>19</v>
      </c>
      <c r="D348" s="98" t="n">
        <f aca="false">LN(C348/C347)</f>
        <v>0.00527705710084382</v>
      </c>
      <c r="E348" s="106" t="n">
        <f aca="false">STDEV(D339:D348)*SQRT(trade_day)</f>
        <v>0.329172357830923</v>
      </c>
      <c r="F348" s="99"/>
      <c r="G348" s="103" t="n">
        <f aca="false">IF(G$1="P",MAX(0,G$2-$C348),IF(G$1="C",MAX(0,$C348-G$2)))</f>
        <v>1</v>
      </c>
      <c r="H348" s="103" t="n">
        <f aca="false">IF(H$1="P",MAX(0,H$2-$C348),IF(H$1="C",MAX(0,$C348-H$2)))</f>
        <v>6</v>
      </c>
      <c r="I348" s="103" t="n">
        <f aca="false">IF(I$1="P",MAX(0,I$2-$C348),IF(I$1="C",MAX(0,$C348-I$2)))</f>
        <v>11</v>
      </c>
      <c r="J348" s="103" t="n">
        <f aca="false">IF(J$1="P",MAX(0,J$2-$C348),IF(J$1="C",MAX(0,$C348-J$2)))</f>
        <v>16</v>
      </c>
      <c r="K348" s="103" t="n">
        <f aca="false">IF(K$1="P",MAX(0,K$2-$C348),IF(K$1="C",MAX(0,$C348-K$2)))</f>
        <v>21</v>
      </c>
      <c r="L348" s="103" t="n">
        <f aca="false">IF(L$1="P",MAX(0,L$2-$C348),IF(L$1="C",MAX(0,$C348-L$2)))</f>
        <v>31</v>
      </c>
      <c r="M348" s="103" t="n">
        <f aca="false">IF(M$1="P",MAX(0,M$2-$C348),IF(M$1="C",MAX(0,$C348-M$2)))</f>
        <v>0</v>
      </c>
      <c r="N348" s="103" t="n">
        <f aca="false">IF(N$1="P",MAX(0,N$2-$C348),IF(N$1="C",MAX(0,$C348-N$2)))</f>
        <v>0</v>
      </c>
      <c r="O348" s="103" t="n">
        <f aca="false">IF(O$1="P",MAX(0,O$2-$C348),IF(O$1="C",MAX(0,$C348-O$2)))</f>
        <v>0</v>
      </c>
      <c r="P348" s="103" t="n">
        <f aca="false">IF(P$1="P",MAX(0,P$2-$C348),IF(P$1="C",MAX(0,$C348-P$2)))</f>
        <v>0</v>
      </c>
      <c r="Q348" s="103" t="n">
        <f aca="false">IF(Q$1="P",MAX(0,Q$2-$C348),IF(Q$1="C",MAX(0,$C348-Q$2)))</f>
        <v>0</v>
      </c>
      <c r="R348" s="103" t="n">
        <f aca="false">IF(R$1="P",MAX(0,R$2-$C348),IF(R$1="C",MAX(0,$C348-R$2)))</f>
        <v>0</v>
      </c>
      <c r="S348" s="103" t="n">
        <f aca="false">IF(S$1="P",MAX(0,S$2-$C348),IF(S$1="C",MAX(0,$C348-S$2)))</f>
        <v>0</v>
      </c>
      <c r="T348" s="104" t="n">
        <f aca="false">A348</f>
        <v>15</v>
      </c>
      <c r="U348" s="105" t="n">
        <f aca="false">VLOOKUP($B348,Gas!$B$3:$E$2506,2)</f>
        <v>1.75</v>
      </c>
      <c r="V348" s="46" t="n">
        <f aca="false">C348/U348</f>
        <v>10.8571428571429</v>
      </c>
      <c r="W348" s="99" t="n">
        <f aca="false">VLOOKUP($B348,Gas!$B$3:$E$2506,4)</f>
        <v>0.721455400309804</v>
      </c>
    </row>
    <row r="349" customFormat="false" ht="12.75" hidden="false" customHeight="false" outlineLevel="0" collapsed="false">
      <c r="A349" s="95" t="n">
        <f aca="false">MONTH(B349)+(YEAR(B349)-1998)*12</f>
        <v>15</v>
      </c>
      <c r="B349" s="101" t="n">
        <v>36238</v>
      </c>
      <c r="C349" s="102" t="n">
        <v>19.03</v>
      </c>
      <c r="D349" s="98" t="n">
        <f aca="false">LN(C349/C348)</f>
        <v>0.00157770214161773</v>
      </c>
      <c r="E349" s="106" t="n">
        <f aca="false">STDEV(D340:D349)*SQRT(trade_day)</f>
        <v>0.255927658761466</v>
      </c>
      <c r="F349" s="99"/>
      <c r="G349" s="103" t="n">
        <f aca="false">IF(G$1="P",MAX(0,G$2-$C349),IF(G$1="C",MAX(0,$C349-G$2)))</f>
        <v>0.969999999999999</v>
      </c>
      <c r="H349" s="103" t="n">
        <f aca="false">IF(H$1="P",MAX(0,H$2-$C349),IF(H$1="C",MAX(0,$C349-H$2)))</f>
        <v>5.97</v>
      </c>
      <c r="I349" s="103" t="n">
        <f aca="false">IF(I$1="P",MAX(0,I$2-$C349),IF(I$1="C",MAX(0,$C349-I$2)))</f>
        <v>10.97</v>
      </c>
      <c r="J349" s="103" t="n">
        <f aca="false">IF(J$1="P",MAX(0,J$2-$C349),IF(J$1="C",MAX(0,$C349-J$2)))</f>
        <v>15.97</v>
      </c>
      <c r="K349" s="103" t="n">
        <f aca="false">IF(K$1="P",MAX(0,K$2-$C349),IF(K$1="C",MAX(0,$C349-K$2)))</f>
        <v>20.97</v>
      </c>
      <c r="L349" s="103" t="n">
        <f aca="false">IF(L$1="P",MAX(0,L$2-$C349),IF(L$1="C",MAX(0,$C349-L$2)))</f>
        <v>30.97</v>
      </c>
      <c r="M349" s="103" t="n">
        <f aca="false">IF(M$1="P",MAX(0,M$2-$C349),IF(M$1="C",MAX(0,$C349-M$2)))</f>
        <v>0</v>
      </c>
      <c r="N349" s="103" t="n">
        <f aca="false">IF(N$1="P",MAX(0,N$2-$C349),IF(N$1="C",MAX(0,$C349-N$2)))</f>
        <v>0</v>
      </c>
      <c r="O349" s="103" t="n">
        <f aca="false">IF(O$1="P",MAX(0,O$2-$C349),IF(O$1="C",MAX(0,$C349-O$2)))</f>
        <v>0</v>
      </c>
      <c r="P349" s="103" t="n">
        <f aca="false">IF(P$1="P",MAX(0,P$2-$C349),IF(P$1="C",MAX(0,$C349-P$2)))</f>
        <v>0</v>
      </c>
      <c r="Q349" s="103" t="n">
        <f aca="false">IF(Q$1="P",MAX(0,Q$2-$C349),IF(Q$1="C",MAX(0,$C349-Q$2)))</f>
        <v>0</v>
      </c>
      <c r="R349" s="103" t="n">
        <f aca="false">IF(R$1="P",MAX(0,R$2-$C349),IF(R$1="C",MAX(0,$C349-R$2)))</f>
        <v>0</v>
      </c>
      <c r="S349" s="103" t="n">
        <f aca="false">IF(S$1="P",MAX(0,S$2-$C349),IF(S$1="C",MAX(0,$C349-S$2)))</f>
        <v>0</v>
      </c>
      <c r="T349" s="104" t="n">
        <f aca="false">A349</f>
        <v>15</v>
      </c>
      <c r="U349" s="105" t="n">
        <f aca="false">VLOOKUP($B349,Gas!$B$3:$E$2506,2)</f>
        <v>1.755</v>
      </c>
      <c r="V349" s="46" t="n">
        <f aca="false">C349/U349</f>
        <v>10.8433048433048</v>
      </c>
      <c r="W349" s="99" t="n">
        <f aca="false">VLOOKUP($B349,Gas!$B$3:$E$2506,4)</f>
        <v>0.49081159196914</v>
      </c>
    </row>
    <row r="350" customFormat="false" ht="12.75" hidden="false" customHeight="false" outlineLevel="0" collapsed="false">
      <c r="A350" s="95" t="n">
        <f aca="false">MONTH(B350)+(YEAR(B350)-1998)*12</f>
        <v>15</v>
      </c>
      <c r="B350" s="101" t="n">
        <v>36241</v>
      </c>
      <c r="C350" s="102" t="n">
        <v>19.31</v>
      </c>
      <c r="D350" s="98" t="n">
        <f aca="false">LN(C350/C349)</f>
        <v>0.0146064151323649</v>
      </c>
      <c r="E350" s="106" t="n">
        <f aca="false">STDEV(D341:D350)*SQRT(trade_day)</f>
        <v>0.24821035965835</v>
      </c>
      <c r="F350" s="99"/>
      <c r="G350" s="103" t="n">
        <f aca="false">IF(G$1="P",MAX(0,G$2-$C350),IF(G$1="C",MAX(0,$C350-G$2)))</f>
        <v>0.690000000000001</v>
      </c>
      <c r="H350" s="103" t="n">
        <f aca="false">IF(H$1="P",MAX(0,H$2-$C350),IF(H$1="C",MAX(0,$C350-H$2)))</f>
        <v>5.69</v>
      </c>
      <c r="I350" s="103" t="n">
        <f aca="false">IF(I$1="P",MAX(0,I$2-$C350),IF(I$1="C",MAX(0,$C350-I$2)))</f>
        <v>10.69</v>
      </c>
      <c r="J350" s="103" t="n">
        <f aca="false">IF(J$1="P",MAX(0,J$2-$C350),IF(J$1="C",MAX(0,$C350-J$2)))</f>
        <v>15.69</v>
      </c>
      <c r="K350" s="103" t="n">
        <f aca="false">IF(K$1="P",MAX(0,K$2-$C350),IF(K$1="C",MAX(0,$C350-K$2)))</f>
        <v>20.69</v>
      </c>
      <c r="L350" s="103" t="n">
        <f aca="false">IF(L$1="P",MAX(0,L$2-$C350),IF(L$1="C",MAX(0,$C350-L$2)))</f>
        <v>30.69</v>
      </c>
      <c r="M350" s="103" t="n">
        <f aca="false">IF(M$1="P",MAX(0,M$2-$C350),IF(M$1="C",MAX(0,$C350-M$2)))</f>
        <v>0</v>
      </c>
      <c r="N350" s="103" t="n">
        <f aca="false">IF(N$1="P",MAX(0,N$2-$C350),IF(N$1="C",MAX(0,$C350-N$2)))</f>
        <v>0</v>
      </c>
      <c r="O350" s="103" t="n">
        <f aca="false">IF(O$1="P",MAX(0,O$2-$C350),IF(O$1="C",MAX(0,$C350-O$2)))</f>
        <v>0</v>
      </c>
      <c r="P350" s="103" t="n">
        <f aca="false">IF(P$1="P",MAX(0,P$2-$C350),IF(P$1="C",MAX(0,$C350-P$2)))</f>
        <v>0</v>
      </c>
      <c r="Q350" s="103" t="n">
        <f aca="false">IF(Q$1="P",MAX(0,Q$2-$C350),IF(Q$1="C",MAX(0,$C350-Q$2)))</f>
        <v>0</v>
      </c>
      <c r="R350" s="103" t="n">
        <f aca="false">IF(R$1="P",MAX(0,R$2-$C350),IF(R$1="C",MAX(0,$C350-R$2)))</f>
        <v>0</v>
      </c>
      <c r="S350" s="103" t="n">
        <f aca="false">IF(S$1="P",MAX(0,S$2-$C350),IF(S$1="C",MAX(0,$C350-S$2)))</f>
        <v>0</v>
      </c>
      <c r="T350" s="104" t="n">
        <f aca="false">A350</f>
        <v>15</v>
      </c>
      <c r="U350" s="105" t="n">
        <f aca="false">VLOOKUP($B350,Gas!$B$3:$E$2506,2)</f>
        <v>1.725</v>
      </c>
      <c r="V350" s="46" t="n">
        <f aca="false">C350/U350</f>
        <v>11.1942028985507</v>
      </c>
      <c r="W350" s="99" t="n">
        <f aca="false">VLOOKUP($B350,Gas!$B$3:$E$2506,4)</f>
        <v>0.276974340959249</v>
      </c>
    </row>
    <row r="351" customFormat="false" ht="12.75" hidden="false" customHeight="false" outlineLevel="0" collapsed="false">
      <c r="A351" s="95" t="n">
        <f aca="false">MONTH(B351)+(YEAR(B351)-1998)*12</f>
        <v>15</v>
      </c>
      <c r="B351" s="101" t="n">
        <v>36242</v>
      </c>
      <c r="C351" s="102" t="n">
        <v>19.21</v>
      </c>
      <c r="D351" s="98" t="n">
        <f aca="false">LN(C351/C350)</f>
        <v>-0.00519211965995765</v>
      </c>
      <c r="E351" s="106" t="n">
        <f aca="false">STDEV(D342:D351)*SQRT(trade_day)</f>
        <v>0.243914178722549</v>
      </c>
      <c r="F351" s="99"/>
      <c r="G351" s="103" t="n">
        <f aca="false">IF(G$1="P",MAX(0,G$2-$C351),IF(G$1="C",MAX(0,$C351-G$2)))</f>
        <v>0.789999999999999</v>
      </c>
      <c r="H351" s="103" t="n">
        <f aca="false">IF(H$1="P",MAX(0,H$2-$C351),IF(H$1="C",MAX(0,$C351-H$2)))</f>
        <v>5.79</v>
      </c>
      <c r="I351" s="103" t="n">
        <f aca="false">IF(I$1="P",MAX(0,I$2-$C351),IF(I$1="C",MAX(0,$C351-I$2)))</f>
        <v>10.79</v>
      </c>
      <c r="J351" s="103" t="n">
        <f aca="false">IF(J$1="P",MAX(0,J$2-$C351),IF(J$1="C",MAX(0,$C351-J$2)))</f>
        <v>15.79</v>
      </c>
      <c r="K351" s="103" t="n">
        <f aca="false">IF(K$1="P",MAX(0,K$2-$C351),IF(K$1="C",MAX(0,$C351-K$2)))</f>
        <v>20.79</v>
      </c>
      <c r="L351" s="103" t="n">
        <f aca="false">IF(L$1="P",MAX(0,L$2-$C351),IF(L$1="C",MAX(0,$C351-L$2)))</f>
        <v>30.79</v>
      </c>
      <c r="M351" s="103" t="n">
        <f aca="false">IF(M$1="P",MAX(0,M$2-$C351),IF(M$1="C",MAX(0,$C351-M$2)))</f>
        <v>0</v>
      </c>
      <c r="N351" s="103" t="n">
        <f aca="false">IF(N$1="P",MAX(0,N$2-$C351),IF(N$1="C",MAX(0,$C351-N$2)))</f>
        <v>0</v>
      </c>
      <c r="O351" s="103" t="n">
        <f aca="false">IF(O$1="P",MAX(0,O$2-$C351),IF(O$1="C",MAX(0,$C351-O$2)))</f>
        <v>0</v>
      </c>
      <c r="P351" s="103" t="n">
        <f aca="false">IF(P$1="P",MAX(0,P$2-$C351),IF(P$1="C",MAX(0,$C351-P$2)))</f>
        <v>0</v>
      </c>
      <c r="Q351" s="103" t="n">
        <f aca="false">IF(Q$1="P",MAX(0,Q$2-$C351),IF(Q$1="C",MAX(0,$C351-Q$2)))</f>
        <v>0</v>
      </c>
      <c r="R351" s="103" t="n">
        <f aca="false">IF(R$1="P",MAX(0,R$2-$C351),IF(R$1="C",MAX(0,$C351-R$2)))</f>
        <v>0</v>
      </c>
      <c r="S351" s="103" t="n">
        <f aca="false">IF(S$1="P",MAX(0,S$2-$C351),IF(S$1="C",MAX(0,$C351-S$2)))</f>
        <v>0</v>
      </c>
      <c r="T351" s="104" t="n">
        <f aca="false">A351</f>
        <v>15</v>
      </c>
      <c r="U351" s="105" t="n">
        <f aca="false">VLOOKUP($B351,Gas!$B$3:$E$2506,2)</f>
        <v>1.75</v>
      </c>
      <c r="V351" s="46" t="n">
        <f aca="false">C351/U351</f>
        <v>10.9771428571429</v>
      </c>
      <c r="W351" s="99" t="n">
        <f aca="false">VLOOKUP($B351,Gas!$B$3:$E$2506,4)</f>
        <v>0.264562511515658</v>
      </c>
    </row>
    <row r="352" customFormat="false" ht="12.75" hidden="false" customHeight="false" outlineLevel="0" collapsed="false">
      <c r="A352" s="95" t="n">
        <f aca="false">MONTH(B352)+(YEAR(B352)-1998)*12</f>
        <v>15</v>
      </c>
      <c r="B352" s="101" t="n">
        <v>36243</v>
      </c>
      <c r="C352" s="102" t="n">
        <v>19.4</v>
      </c>
      <c r="D352" s="98" t="n">
        <f aca="false">LN(C352/C351)</f>
        <v>0.00984208928881699</v>
      </c>
      <c r="E352" s="106" t="n">
        <f aca="false">STDEV(D343:D352)*SQRT(trade_day)</f>
        <v>0.253764811880112</v>
      </c>
      <c r="F352" s="99"/>
      <c r="G352" s="103" t="n">
        <f aca="false">IF(G$1="P",MAX(0,G$2-$C352),IF(G$1="C",MAX(0,$C352-G$2)))</f>
        <v>0.600000000000001</v>
      </c>
      <c r="H352" s="103" t="n">
        <f aca="false">IF(H$1="P",MAX(0,H$2-$C352),IF(H$1="C",MAX(0,$C352-H$2)))</f>
        <v>5.6</v>
      </c>
      <c r="I352" s="103" t="n">
        <f aca="false">IF(I$1="P",MAX(0,I$2-$C352),IF(I$1="C",MAX(0,$C352-I$2)))</f>
        <v>10.6</v>
      </c>
      <c r="J352" s="103" t="n">
        <f aca="false">IF(J$1="P",MAX(0,J$2-$C352),IF(J$1="C",MAX(0,$C352-J$2)))</f>
        <v>15.6</v>
      </c>
      <c r="K352" s="103" t="n">
        <f aca="false">IF(K$1="P",MAX(0,K$2-$C352),IF(K$1="C",MAX(0,$C352-K$2)))</f>
        <v>20.6</v>
      </c>
      <c r="L352" s="103" t="n">
        <f aca="false">IF(L$1="P",MAX(0,L$2-$C352),IF(L$1="C",MAX(0,$C352-L$2)))</f>
        <v>30.6</v>
      </c>
      <c r="M352" s="103" t="n">
        <f aca="false">IF(M$1="P",MAX(0,M$2-$C352),IF(M$1="C",MAX(0,$C352-M$2)))</f>
        <v>0</v>
      </c>
      <c r="N352" s="103" t="n">
        <f aca="false">IF(N$1="P",MAX(0,N$2-$C352),IF(N$1="C",MAX(0,$C352-N$2)))</f>
        <v>0</v>
      </c>
      <c r="O352" s="103" t="n">
        <f aca="false">IF(O$1="P",MAX(0,O$2-$C352),IF(O$1="C",MAX(0,$C352-O$2)))</f>
        <v>0</v>
      </c>
      <c r="P352" s="103" t="n">
        <f aca="false">IF(P$1="P",MAX(0,P$2-$C352),IF(P$1="C",MAX(0,$C352-P$2)))</f>
        <v>0</v>
      </c>
      <c r="Q352" s="103" t="n">
        <f aca="false">IF(Q$1="P",MAX(0,Q$2-$C352),IF(Q$1="C",MAX(0,$C352-Q$2)))</f>
        <v>0</v>
      </c>
      <c r="R352" s="103" t="n">
        <f aca="false">IF(R$1="P",MAX(0,R$2-$C352),IF(R$1="C",MAX(0,$C352-R$2)))</f>
        <v>0</v>
      </c>
      <c r="S352" s="103" t="n">
        <f aca="false">IF(S$1="P",MAX(0,S$2-$C352),IF(S$1="C",MAX(0,$C352-S$2)))</f>
        <v>0</v>
      </c>
      <c r="T352" s="104" t="n">
        <f aca="false">A352</f>
        <v>15</v>
      </c>
      <c r="U352" s="105" t="n">
        <f aca="false">VLOOKUP($B352,Gas!$B$3:$E$2506,2)</f>
        <v>1.805</v>
      </c>
      <c r="V352" s="46" t="n">
        <f aca="false">C352/U352</f>
        <v>10.7479224376731</v>
      </c>
      <c r="W352" s="99" t="n">
        <f aca="false">VLOOKUP($B352,Gas!$B$3:$E$2506,4)</f>
        <v>0.337785132341941</v>
      </c>
    </row>
    <row r="353" customFormat="false" ht="12.75" hidden="false" customHeight="false" outlineLevel="0" collapsed="false">
      <c r="A353" s="95" t="n">
        <f aca="false">MONTH(B353)+(YEAR(B353)-1998)*12</f>
        <v>15</v>
      </c>
      <c r="B353" s="101" t="n">
        <v>36244</v>
      </c>
      <c r="C353" s="102" t="n">
        <v>19.06</v>
      </c>
      <c r="D353" s="98" t="n">
        <f aca="false">LN(C353/C352)</f>
        <v>-0.0176811678432264</v>
      </c>
      <c r="E353" s="106" t="n">
        <f aca="false">STDEV(D344:D353)*SQRT(trade_day)</f>
        <v>0.260126143971626</v>
      </c>
      <c r="F353" s="99"/>
      <c r="G353" s="103" t="n">
        <f aca="false">IF(G$1="P",MAX(0,G$2-$C353),IF(G$1="C",MAX(0,$C353-G$2)))</f>
        <v>0.940000000000001</v>
      </c>
      <c r="H353" s="103" t="n">
        <f aca="false">IF(H$1="P",MAX(0,H$2-$C353),IF(H$1="C",MAX(0,$C353-H$2)))</f>
        <v>5.94</v>
      </c>
      <c r="I353" s="103" t="n">
        <f aca="false">IF(I$1="P",MAX(0,I$2-$C353),IF(I$1="C",MAX(0,$C353-I$2)))</f>
        <v>10.94</v>
      </c>
      <c r="J353" s="103" t="n">
        <f aca="false">IF(J$1="P",MAX(0,J$2-$C353),IF(J$1="C",MAX(0,$C353-J$2)))</f>
        <v>15.94</v>
      </c>
      <c r="K353" s="103" t="n">
        <f aca="false">IF(K$1="P",MAX(0,K$2-$C353),IF(K$1="C",MAX(0,$C353-K$2)))</f>
        <v>20.94</v>
      </c>
      <c r="L353" s="103" t="n">
        <f aca="false">IF(L$1="P",MAX(0,L$2-$C353),IF(L$1="C",MAX(0,$C353-L$2)))</f>
        <v>30.94</v>
      </c>
      <c r="M353" s="103" t="n">
        <f aca="false">IF(M$1="P",MAX(0,M$2-$C353),IF(M$1="C",MAX(0,$C353-M$2)))</f>
        <v>0</v>
      </c>
      <c r="N353" s="103" t="n">
        <f aca="false">IF(N$1="P",MAX(0,N$2-$C353),IF(N$1="C",MAX(0,$C353-N$2)))</f>
        <v>0</v>
      </c>
      <c r="O353" s="103" t="n">
        <f aca="false">IF(O$1="P",MAX(0,O$2-$C353),IF(O$1="C",MAX(0,$C353-O$2)))</f>
        <v>0</v>
      </c>
      <c r="P353" s="103" t="n">
        <f aca="false">IF(P$1="P",MAX(0,P$2-$C353),IF(P$1="C",MAX(0,$C353-P$2)))</f>
        <v>0</v>
      </c>
      <c r="Q353" s="103" t="n">
        <f aca="false">IF(Q$1="P",MAX(0,Q$2-$C353),IF(Q$1="C",MAX(0,$C353-Q$2)))</f>
        <v>0</v>
      </c>
      <c r="R353" s="103" t="n">
        <f aca="false">IF(R$1="P",MAX(0,R$2-$C353),IF(R$1="C",MAX(0,$C353-R$2)))</f>
        <v>0</v>
      </c>
      <c r="S353" s="103" t="n">
        <f aca="false">IF(S$1="P",MAX(0,S$2-$C353),IF(S$1="C",MAX(0,$C353-S$2)))</f>
        <v>0</v>
      </c>
      <c r="T353" s="104" t="n">
        <f aca="false">A353</f>
        <v>15</v>
      </c>
      <c r="U353" s="105" t="n">
        <f aca="false">VLOOKUP($B353,Gas!$B$3:$E$2506,2)</f>
        <v>1.78</v>
      </c>
      <c r="V353" s="46" t="n">
        <f aca="false">C353/U353</f>
        <v>10.7078651685393</v>
      </c>
      <c r="W353" s="99" t="n">
        <f aca="false">VLOOKUP($B353,Gas!$B$3:$E$2506,4)</f>
        <v>0.347237596322504</v>
      </c>
    </row>
    <row r="354" customFormat="false" ht="12.75" hidden="false" customHeight="false" outlineLevel="0" collapsed="false">
      <c r="A354" s="95" t="n">
        <f aca="false">MONTH(B354)+(YEAR(B354)-1998)*12</f>
        <v>15</v>
      </c>
      <c r="B354" s="101" t="n">
        <v>36245</v>
      </c>
      <c r="C354" s="102" t="n">
        <v>19.33</v>
      </c>
      <c r="D354" s="98" t="n">
        <f aca="false">LN(C354/C353)</f>
        <v>0.0140663949941834</v>
      </c>
      <c r="E354" s="106" t="n">
        <f aca="false">STDEV(D345:D354)*SQRT(trade_day)</f>
        <v>0.275885707832174</v>
      </c>
      <c r="F354" s="99"/>
      <c r="G354" s="103" t="n">
        <f aca="false">IF(G$1="P",MAX(0,G$2-$C354),IF(G$1="C",MAX(0,$C354-G$2)))</f>
        <v>0.670000000000002</v>
      </c>
      <c r="H354" s="103" t="n">
        <f aca="false">IF(H$1="P",MAX(0,H$2-$C354),IF(H$1="C",MAX(0,$C354-H$2)))</f>
        <v>5.67</v>
      </c>
      <c r="I354" s="103" t="n">
        <f aca="false">IF(I$1="P",MAX(0,I$2-$C354),IF(I$1="C",MAX(0,$C354-I$2)))</f>
        <v>10.67</v>
      </c>
      <c r="J354" s="103" t="n">
        <f aca="false">IF(J$1="P",MAX(0,J$2-$C354),IF(J$1="C",MAX(0,$C354-J$2)))</f>
        <v>15.67</v>
      </c>
      <c r="K354" s="103" t="n">
        <f aca="false">IF(K$1="P",MAX(0,K$2-$C354),IF(K$1="C",MAX(0,$C354-K$2)))</f>
        <v>20.67</v>
      </c>
      <c r="L354" s="103" t="n">
        <f aca="false">IF(L$1="P",MAX(0,L$2-$C354),IF(L$1="C",MAX(0,$C354-L$2)))</f>
        <v>30.67</v>
      </c>
      <c r="M354" s="103" t="n">
        <f aca="false">IF(M$1="P",MAX(0,M$2-$C354),IF(M$1="C",MAX(0,$C354-M$2)))</f>
        <v>0</v>
      </c>
      <c r="N354" s="103" t="n">
        <f aca="false">IF(N$1="P",MAX(0,N$2-$C354),IF(N$1="C",MAX(0,$C354-N$2)))</f>
        <v>0</v>
      </c>
      <c r="O354" s="103" t="n">
        <f aca="false">IF(O$1="P",MAX(0,O$2-$C354),IF(O$1="C",MAX(0,$C354-O$2)))</f>
        <v>0</v>
      </c>
      <c r="P354" s="103" t="n">
        <f aca="false">IF(P$1="P",MAX(0,P$2-$C354),IF(P$1="C",MAX(0,$C354-P$2)))</f>
        <v>0</v>
      </c>
      <c r="Q354" s="103" t="n">
        <f aca="false">IF(Q$1="P",MAX(0,Q$2-$C354),IF(Q$1="C",MAX(0,$C354-Q$2)))</f>
        <v>0</v>
      </c>
      <c r="R354" s="103" t="n">
        <f aca="false">IF(R$1="P",MAX(0,R$2-$C354),IF(R$1="C",MAX(0,$C354-R$2)))</f>
        <v>0</v>
      </c>
      <c r="S354" s="103" t="n">
        <f aca="false">IF(S$1="P",MAX(0,S$2-$C354),IF(S$1="C",MAX(0,$C354-S$2)))</f>
        <v>0</v>
      </c>
      <c r="T354" s="104" t="n">
        <f aca="false">A354</f>
        <v>15</v>
      </c>
      <c r="U354" s="105" t="n">
        <f aca="false">VLOOKUP($B354,Gas!$B$3:$E$2506,2)</f>
        <v>1.805</v>
      </c>
      <c r="V354" s="46" t="n">
        <f aca="false">C354/U354</f>
        <v>10.7091412742382</v>
      </c>
      <c r="W354" s="99" t="n">
        <f aca="false">VLOOKUP($B354,Gas!$B$3:$E$2506,4)</f>
        <v>0.268657413618679</v>
      </c>
    </row>
    <row r="355" customFormat="false" ht="12.75" hidden="false" customHeight="false" outlineLevel="0" collapsed="false">
      <c r="A355" s="95" t="n">
        <f aca="false">MONTH(B355)+(YEAR(B355)-1998)*12</f>
        <v>15</v>
      </c>
      <c r="B355" s="101" t="n">
        <v>36248</v>
      </c>
      <c r="C355" s="102" t="n">
        <v>20.76</v>
      </c>
      <c r="D355" s="98" t="n">
        <f aca="false">LN(C355/C354)</f>
        <v>0.0713697650774485</v>
      </c>
      <c r="E355" s="106" t="n">
        <f aca="false">STDEV(D346:D355)*SQRT(trade_day)</f>
        <v>0.459836024757978</v>
      </c>
      <c r="F355" s="99"/>
      <c r="G355" s="103" t="n">
        <f aca="false">IF(G$1="P",MAX(0,G$2-$C355),IF(G$1="C",MAX(0,$C355-G$2)))</f>
        <v>0</v>
      </c>
      <c r="H355" s="103" t="n">
        <f aca="false">IF(H$1="P",MAX(0,H$2-$C355),IF(H$1="C",MAX(0,$C355-H$2)))</f>
        <v>4.24</v>
      </c>
      <c r="I355" s="103" t="n">
        <f aca="false">IF(I$1="P",MAX(0,I$2-$C355),IF(I$1="C",MAX(0,$C355-I$2)))</f>
        <v>9.24</v>
      </c>
      <c r="J355" s="103" t="n">
        <f aca="false">IF(J$1="P",MAX(0,J$2-$C355),IF(J$1="C",MAX(0,$C355-J$2)))</f>
        <v>14.24</v>
      </c>
      <c r="K355" s="103" t="n">
        <f aca="false">IF(K$1="P",MAX(0,K$2-$C355),IF(K$1="C",MAX(0,$C355-K$2)))</f>
        <v>19.24</v>
      </c>
      <c r="L355" s="103" t="n">
        <f aca="false">IF(L$1="P",MAX(0,L$2-$C355),IF(L$1="C",MAX(0,$C355-L$2)))</f>
        <v>29.24</v>
      </c>
      <c r="M355" s="103" t="n">
        <f aca="false">IF(M$1="P",MAX(0,M$2-$C355),IF(M$1="C",MAX(0,$C355-M$2)))</f>
        <v>0.760000000000002</v>
      </c>
      <c r="N355" s="103" t="n">
        <f aca="false">IF(N$1="P",MAX(0,N$2-$C355),IF(N$1="C",MAX(0,$C355-N$2)))</f>
        <v>0</v>
      </c>
      <c r="O355" s="103" t="n">
        <f aca="false">IF(O$1="P",MAX(0,O$2-$C355),IF(O$1="C",MAX(0,$C355-O$2)))</f>
        <v>0</v>
      </c>
      <c r="P355" s="103" t="n">
        <f aca="false">IF(P$1="P",MAX(0,P$2-$C355),IF(P$1="C",MAX(0,$C355-P$2)))</f>
        <v>0</v>
      </c>
      <c r="Q355" s="103" t="n">
        <f aca="false">IF(Q$1="P",MAX(0,Q$2-$C355),IF(Q$1="C",MAX(0,$C355-Q$2)))</f>
        <v>0</v>
      </c>
      <c r="R355" s="103" t="n">
        <f aca="false">IF(R$1="P",MAX(0,R$2-$C355),IF(R$1="C",MAX(0,$C355-R$2)))</f>
        <v>0</v>
      </c>
      <c r="S355" s="103" t="n">
        <f aca="false">IF(S$1="P",MAX(0,S$2-$C355),IF(S$1="C",MAX(0,$C355-S$2)))</f>
        <v>0</v>
      </c>
      <c r="T355" s="104" t="n">
        <f aca="false">A355</f>
        <v>15</v>
      </c>
      <c r="U355" s="105" t="n">
        <f aca="false">VLOOKUP($B355,Gas!$B$3:$E$2506,2)</f>
        <v>1.835</v>
      </c>
      <c r="V355" s="46" t="n">
        <f aca="false">C355/U355</f>
        <v>11.3133514986376</v>
      </c>
      <c r="W355" s="99" t="n">
        <f aca="false">VLOOKUP($B355,Gas!$B$3:$E$2506,4)</f>
        <v>0.27933410818782</v>
      </c>
    </row>
    <row r="356" customFormat="false" ht="12.75" hidden="false" customHeight="false" outlineLevel="0" collapsed="false">
      <c r="A356" s="95" t="n">
        <f aca="false">MONTH(B356)+(YEAR(B356)-1998)*12</f>
        <v>15</v>
      </c>
      <c r="B356" s="101" t="n">
        <v>36249</v>
      </c>
      <c r="C356" s="102" t="n">
        <v>20.37</v>
      </c>
      <c r="D356" s="98" t="n">
        <f aca="false">LN(C356/C355)</f>
        <v>-0.0189648280589734</v>
      </c>
      <c r="E356" s="106" t="n">
        <f aca="false">STDEV(D347:D356)*SQRT(trade_day)</f>
        <v>0.400640428038264</v>
      </c>
      <c r="F356" s="99"/>
      <c r="G356" s="103" t="n">
        <f aca="false">IF(G$1="P",MAX(0,G$2-$C356),IF(G$1="C",MAX(0,$C356-G$2)))</f>
        <v>0</v>
      </c>
      <c r="H356" s="103" t="n">
        <f aca="false">IF(H$1="P",MAX(0,H$2-$C356),IF(H$1="C",MAX(0,$C356-H$2)))</f>
        <v>4.63</v>
      </c>
      <c r="I356" s="103" t="n">
        <f aca="false">IF(I$1="P",MAX(0,I$2-$C356),IF(I$1="C",MAX(0,$C356-I$2)))</f>
        <v>9.63</v>
      </c>
      <c r="J356" s="103" t="n">
        <f aca="false">IF(J$1="P",MAX(0,J$2-$C356),IF(J$1="C",MAX(0,$C356-J$2)))</f>
        <v>14.63</v>
      </c>
      <c r="K356" s="103" t="n">
        <f aca="false">IF(K$1="P",MAX(0,K$2-$C356),IF(K$1="C",MAX(0,$C356-K$2)))</f>
        <v>19.63</v>
      </c>
      <c r="L356" s="103" t="n">
        <f aca="false">IF(L$1="P",MAX(0,L$2-$C356),IF(L$1="C",MAX(0,$C356-L$2)))</f>
        <v>29.63</v>
      </c>
      <c r="M356" s="103" t="n">
        <f aca="false">IF(M$1="P",MAX(0,M$2-$C356),IF(M$1="C",MAX(0,$C356-M$2)))</f>
        <v>0.370000000000001</v>
      </c>
      <c r="N356" s="103" t="n">
        <f aca="false">IF(N$1="P",MAX(0,N$2-$C356),IF(N$1="C",MAX(0,$C356-N$2)))</f>
        <v>0</v>
      </c>
      <c r="O356" s="103" t="n">
        <f aca="false">IF(O$1="P",MAX(0,O$2-$C356),IF(O$1="C",MAX(0,$C356-O$2)))</f>
        <v>0</v>
      </c>
      <c r="P356" s="103" t="n">
        <f aca="false">IF(P$1="P",MAX(0,P$2-$C356),IF(P$1="C",MAX(0,$C356-P$2)))</f>
        <v>0</v>
      </c>
      <c r="Q356" s="103" t="n">
        <f aca="false">IF(Q$1="P",MAX(0,Q$2-$C356),IF(Q$1="C",MAX(0,$C356-Q$2)))</f>
        <v>0</v>
      </c>
      <c r="R356" s="103" t="n">
        <f aca="false">IF(R$1="P",MAX(0,R$2-$C356),IF(R$1="C",MAX(0,$C356-R$2)))</f>
        <v>0</v>
      </c>
      <c r="S356" s="103" t="n">
        <f aca="false">IF(S$1="P",MAX(0,S$2-$C356),IF(S$1="C",MAX(0,$C356-S$2)))</f>
        <v>0</v>
      </c>
      <c r="T356" s="104" t="n">
        <f aca="false">A356</f>
        <v>15</v>
      </c>
      <c r="U356" s="105" t="n">
        <f aca="false">VLOOKUP($B356,Gas!$B$3:$E$2506,2)</f>
        <v>1.805</v>
      </c>
      <c r="V356" s="46" t="n">
        <f aca="false">C356/U356</f>
        <v>11.2853185595568</v>
      </c>
      <c r="W356" s="99" t="n">
        <f aca="false">VLOOKUP($B356,Gas!$B$3:$E$2506,4)</f>
        <v>0.276973883506683</v>
      </c>
    </row>
    <row r="357" customFormat="false" ht="12.75" hidden="false" customHeight="false" outlineLevel="0" collapsed="false">
      <c r="A357" s="95" t="n">
        <f aca="false">MONTH(B357)+(YEAR(B357)-1998)*12</f>
        <v>15</v>
      </c>
      <c r="B357" s="101" t="n">
        <v>36250</v>
      </c>
      <c r="C357" s="102" t="n">
        <v>21.74</v>
      </c>
      <c r="D357" s="98" t="n">
        <f aca="false">LN(C357/C356)</f>
        <v>0.0650906514543487</v>
      </c>
      <c r="E357" s="106" t="n">
        <f aca="false">STDEV(D348:D357)*SQRT(trade_day)</f>
        <v>0.488999032392578</v>
      </c>
      <c r="F357" s="99"/>
      <c r="G357" s="103" t="n">
        <f aca="false">IF(G$1="P",MAX(0,G$2-$C357),IF(G$1="C",MAX(0,$C357-G$2)))</f>
        <v>0</v>
      </c>
      <c r="H357" s="103" t="n">
        <f aca="false">IF(H$1="P",MAX(0,H$2-$C357),IF(H$1="C",MAX(0,$C357-H$2)))</f>
        <v>3.26</v>
      </c>
      <c r="I357" s="103" t="n">
        <f aca="false">IF(I$1="P",MAX(0,I$2-$C357),IF(I$1="C",MAX(0,$C357-I$2)))</f>
        <v>8.26</v>
      </c>
      <c r="J357" s="103" t="n">
        <f aca="false">IF(J$1="P",MAX(0,J$2-$C357),IF(J$1="C",MAX(0,$C357-J$2)))</f>
        <v>13.26</v>
      </c>
      <c r="K357" s="103" t="n">
        <f aca="false">IF(K$1="P",MAX(0,K$2-$C357),IF(K$1="C",MAX(0,$C357-K$2)))</f>
        <v>18.26</v>
      </c>
      <c r="L357" s="103" t="n">
        <f aca="false">IF(L$1="P",MAX(0,L$2-$C357),IF(L$1="C",MAX(0,$C357-L$2)))</f>
        <v>28.26</v>
      </c>
      <c r="M357" s="103" t="n">
        <f aca="false">IF(M$1="P",MAX(0,M$2-$C357),IF(M$1="C",MAX(0,$C357-M$2)))</f>
        <v>1.74</v>
      </c>
      <c r="N357" s="103" t="n">
        <f aca="false">IF(N$1="P",MAX(0,N$2-$C357),IF(N$1="C",MAX(0,$C357-N$2)))</f>
        <v>0</v>
      </c>
      <c r="O357" s="103" t="n">
        <f aca="false">IF(O$1="P",MAX(0,O$2-$C357),IF(O$1="C",MAX(0,$C357-O$2)))</f>
        <v>0</v>
      </c>
      <c r="P357" s="103" t="n">
        <f aca="false">IF(P$1="P",MAX(0,P$2-$C357),IF(P$1="C",MAX(0,$C357-P$2)))</f>
        <v>0</v>
      </c>
      <c r="Q357" s="103" t="n">
        <f aca="false">IF(Q$1="P",MAX(0,Q$2-$C357),IF(Q$1="C",MAX(0,$C357-Q$2)))</f>
        <v>0</v>
      </c>
      <c r="R357" s="103" t="n">
        <f aca="false">IF(R$1="P",MAX(0,R$2-$C357),IF(R$1="C",MAX(0,$C357-R$2)))</f>
        <v>0</v>
      </c>
      <c r="S357" s="103" t="n">
        <f aca="false">IF(S$1="P",MAX(0,S$2-$C357),IF(S$1="C",MAX(0,$C357-S$2)))</f>
        <v>0</v>
      </c>
      <c r="T357" s="104" t="n">
        <f aca="false">A357</f>
        <v>15</v>
      </c>
      <c r="U357" s="105" t="n">
        <f aca="false">VLOOKUP($B357,Gas!$B$3:$E$2506,2)</f>
        <v>1.885</v>
      </c>
      <c r="V357" s="46" t="n">
        <f aca="false">C357/U357</f>
        <v>11.5331564986737</v>
      </c>
      <c r="W357" s="99" t="n">
        <f aca="false">VLOOKUP($B357,Gas!$B$3:$E$2506,4)</f>
        <v>0.359742022436442</v>
      </c>
    </row>
    <row r="358" customFormat="false" ht="12.75" hidden="false" customHeight="false" outlineLevel="0" collapsed="false">
      <c r="A358" s="95" t="n">
        <f aca="false">MONTH(B358)+(YEAR(B358)-1998)*12</f>
        <v>16</v>
      </c>
      <c r="B358" s="101" t="n">
        <v>36251</v>
      </c>
      <c r="C358" s="102" t="n">
        <v>23.21</v>
      </c>
      <c r="D358" s="98" t="n">
        <f aca="false">LN(C358/C357)</f>
        <v>0.0654293385932823</v>
      </c>
      <c r="E358" s="106" t="n">
        <f aca="false">STDEV(D349:D358)*SQRT(trade_day)</f>
        <v>0.548114852631473</v>
      </c>
      <c r="F358" s="99"/>
      <c r="G358" s="103" t="n">
        <f aca="false">IF(G$1="P",MAX(0,G$2-$C358),IF(G$1="C",MAX(0,$C358-G$2)))</f>
        <v>0</v>
      </c>
      <c r="H358" s="103" t="n">
        <f aca="false">IF(H$1="P",MAX(0,H$2-$C358),IF(H$1="C",MAX(0,$C358-H$2)))</f>
        <v>1.79</v>
      </c>
      <c r="I358" s="103" t="n">
        <f aca="false">IF(I$1="P",MAX(0,I$2-$C358),IF(I$1="C",MAX(0,$C358-I$2)))</f>
        <v>6.79</v>
      </c>
      <c r="J358" s="103" t="n">
        <f aca="false">IF(J$1="P",MAX(0,J$2-$C358),IF(J$1="C",MAX(0,$C358-J$2)))</f>
        <v>11.79</v>
      </c>
      <c r="K358" s="103" t="n">
        <f aca="false">IF(K$1="P",MAX(0,K$2-$C358),IF(K$1="C",MAX(0,$C358-K$2)))</f>
        <v>16.79</v>
      </c>
      <c r="L358" s="103" t="n">
        <f aca="false">IF(L$1="P",MAX(0,L$2-$C358),IF(L$1="C",MAX(0,$C358-L$2)))</f>
        <v>26.79</v>
      </c>
      <c r="M358" s="103" t="n">
        <f aca="false">IF(M$1="P",MAX(0,M$2-$C358),IF(M$1="C",MAX(0,$C358-M$2)))</f>
        <v>3.21</v>
      </c>
      <c r="N358" s="103" t="n">
        <f aca="false">IF(N$1="P",MAX(0,N$2-$C358),IF(N$1="C",MAX(0,$C358-N$2)))</f>
        <v>0</v>
      </c>
      <c r="O358" s="103" t="n">
        <f aca="false">IF(O$1="P",MAX(0,O$2-$C358),IF(O$1="C",MAX(0,$C358-O$2)))</f>
        <v>0</v>
      </c>
      <c r="P358" s="103" t="n">
        <f aca="false">IF(P$1="P",MAX(0,P$2-$C358),IF(P$1="C",MAX(0,$C358-P$2)))</f>
        <v>0</v>
      </c>
      <c r="Q358" s="103" t="n">
        <f aca="false">IF(Q$1="P",MAX(0,Q$2-$C358),IF(Q$1="C",MAX(0,$C358-Q$2)))</f>
        <v>0</v>
      </c>
      <c r="R358" s="103" t="n">
        <f aca="false">IF(R$1="P",MAX(0,R$2-$C358),IF(R$1="C",MAX(0,$C358-R$2)))</f>
        <v>0</v>
      </c>
      <c r="S358" s="103" t="n">
        <f aca="false">IF(S$1="P",MAX(0,S$2-$C358),IF(S$1="C",MAX(0,$C358-S$2)))</f>
        <v>0</v>
      </c>
      <c r="T358" s="104" t="n">
        <f aca="false">A358</f>
        <v>16</v>
      </c>
      <c r="U358" s="105" t="n">
        <f aca="false">VLOOKUP($B358,Gas!$B$3:$E$2506,2)</f>
        <v>1.995</v>
      </c>
      <c r="V358" s="46" t="n">
        <f aca="false">C358/U358</f>
        <v>11.6340852130326</v>
      </c>
      <c r="W358" s="99" t="n">
        <f aca="false">VLOOKUP($B358,Gas!$B$3:$E$2506,4)</f>
        <v>0.453894075556406</v>
      </c>
    </row>
    <row r="359" customFormat="false" ht="12.75" hidden="false" customHeight="false" outlineLevel="0" collapsed="false">
      <c r="A359" s="95" t="n">
        <f aca="false">MONTH(B359)+(YEAR(B359)-1998)*12</f>
        <v>16</v>
      </c>
      <c r="B359" s="101" t="n">
        <v>36255</v>
      </c>
      <c r="C359" s="102" t="n">
        <v>23.31</v>
      </c>
      <c r="D359" s="98" t="n">
        <f aca="false">LN(C359/C358)</f>
        <v>0.00429923276132004</v>
      </c>
      <c r="E359" s="106" t="n">
        <f aca="false">STDEV(D350:D359)*SQRT(trade_day)</f>
        <v>0.545735740628902</v>
      </c>
      <c r="F359" s="99"/>
      <c r="G359" s="103" t="n">
        <f aca="false">IF(G$1="P",MAX(0,G$2-$C359),IF(G$1="C",MAX(0,$C359-G$2)))</f>
        <v>0</v>
      </c>
      <c r="H359" s="103" t="n">
        <f aca="false">IF(H$1="P",MAX(0,H$2-$C359),IF(H$1="C",MAX(0,$C359-H$2)))</f>
        <v>1.69</v>
      </c>
      <c r="I359" s="103" t="n">
        <f aca="false">IF(I$1="P",MAX(0,I$2-$C359),IF(I$1="C",MAX(0,$C359-I$2)))</f>
        <v>6.69</v>
      </c>
      <c r="J359" s="103" t="n">
        <f aca="false">IF(J$1="P",MAX(0,J$2-$C359),IF(J$1="C",MAX(0,$C359-J$2)))</f>
        <v>11.69</v>
      </c>
      <c r="K359" s="103" t="n">
        <f aca="false">IF(K$1="P",MAX(0,K$2-$C359),IF(K$1="C",MAX(0,$C359-K$2)))</f>
        <v>16.69</v>
      </c>
      <c r="L359" s="103" t="n">
        <f aca="false">IF(L$1="P",MAX(0,L$2-$C359),IF(L$1="C",MAX(0,$C359-L$2)))</f>
        <v>26.69</v>
      </c>
      <c r="M359" s="103" t="n">
        <f aca="false">IF(M$1="P",MAX(0,M$2-$C359),IF(M$1="C",MAX(0,$C359-M$2)))</f>
        <v>3.31</v>
      </c>
      <c r="N359" s="103" t="n">
        <f aca="false">IF(N$1="P",MAX(0,N$2-$C359),IF(N$1="C",MAX(0,$C359-N$2)))</f>
        <v>0</v>
      </c>
      <c r="O359" s="103" t="n">
        <f aca="false">IF(O$1="P",MAX(0,O$2-$C359),IF(O$1="C",MAX(0,$C359-O$2)))</f>
        <v>0</v>
      </c>
      <c r="P359" s="103" t="n">
        <f aca="false">IF(P$1="P",MAX(0,P$2-$C359),IF(P$1="C",MAX(0,$C359-P$2)))</f>
        <v>0</v>
      </c>
      <c r="Q359" s="103" t="n">
        <f aca="false">IF(Q$1="P",MAX(0,Q$2-$C359),IF(Q$1="C",MAX(0,$C359-Q$2)))</f>
        <v>0</v>
      </c>
      <c r="R359" s="103" t="n">
        <f aca="false">IF(R$1="P",MAX(0,R$2-$C359),IF(R$1="C",MAX(0,$C359-R$2)))</f>
        <v>0</v>
      </c>
      <c r="S359" s="103" t="n">
        <f aca="false">IF(S$1="P",MAX(0,S$2-$C359),IF(S$1="C",MAX(0,$C359-S$2)))</f>
        <v>0</v>
      </c>
      <c r="T359" s="104" t="n">
        <f aca="false">A359</f>
        <v>16</v>
      </c>
      <c r="U359" s="105" t="n">
        <f aca="false">VLOOKUP($B359,Gas!$B$3:$E$2506,2)</f>
        <v>1.94</v>
      </c>
      <c r="V359" s="46" t="n">
        <f aca="false">C359/U359</f>
        <v>12.0154639175258</v>
      </c>
      <c r="W359" s="99" t="n">
        <f aca="false">VLOOKUP($B359,Gas!$B$3:$E$2506,4)</f>
        <v>0.489251088889499</v>
      </c>
    </row>
    <row r="360" customFormat="false" ht="12.75" hidden="false" customHeight="false" outlineLevel="0" collapsed="false">
      <c r="A360" s="95" t="n">
        <f aca="false">MONTH(B360)+(YEAR(B360)-1998)*12</f>
        <v>16</v>
      </c>
      <c r="B360" s="101" t="n">
        <v>36256</v>
      </c>
      <c r="C360" s="102" t="n">
        <v>22.99</v>
      </c>
      <c r="D360" s="98" t="n">
        <f aca="false">LN(C360/C359)</f>
        <v>-0.0138231142725755</v>
      </c>
      <c r="E360" s="106" t="n">
        <f aca="false">STDEV(D351:D360)*SQRT(trade_day)</f>
        <v>0.571843338713897</v>
      </c>
      <c r="F360" s="99"/>
      <c r="G360" s="103" t="n">
        <f aca="false">IF(G$1="P",MAX(0,G$2-$C360),IF(G$1="C",MAX(0,$C360-G$2)))</f>
        <v>0</v>
      </c>
      <c r="H360" s="103" t="n">
        <f aca="false">IF(H$1="P",MAX(0,H$2-$C360),IF(H$1="C",MAX(0,$C360-H$2)))</f>
        <v>2.01</v>
      </c>
      <c r="I360" s="103" t="n">
        <f aca="false">IF(I$1="P",MAX(0,I$2-$C360),IF(I$1="C",MAX(0,$C360-I$2)))</f>
        <v>7.01</v>
      </c>
      <c r="J360" s="103" t="n">
        <f aca="false">IF(J$1="P",MAX(0,J$2-$C360),IF(J$1="C",MAX(0,$C360-J$2)))</f>
        <v>12.01</v>
      </c>
      <c r="K360" s="103" t="n">
        <f aca="false">IF(K$1="P",MAX(0,K$2-$C360),IF(K$1="C",MAX(0,$C360-K$2)))</f>
        <v>17.01</v>
      </c>
      <c r="L360" s="103" t="n">
        <f aca="false">IF(L$1="P",MAX(0,L$2-$C360),IF(L$1="C",MAX(0,$C360-L$2)))</f>
        <v>27.01</v>
      </c>
      <c r="M360" s="103" t="n">
        <f aca="false">IF(M$1="P",MAX(0,M$2-$C360),IF(M$1="C",MAX(0,$C360-M$2)))</f>
        <v>2.99</v>
      </c>
      <c r="N360" s="103" t="n">
        <f aca="false">IF(N$1="P",MAX(0,N$2-$C360),IF(N$1="C",MAX(0,$C360-N$2)))</f>
        <v>0</v>
      </c>
      <c r="O360" s="103" t="n">
        <f aca="false">IF(O$1="P",MAX(0,O$2-$C360),IF(O$1="C",MAX(0,$C360-O$2)))</f>
        <v>0</v>
      </c>
      <c r="P360" s="103" t="n">
        <f aca="false">IF(P$1="P",MAX(0,P$2-$C360),IF(P$1="C",MAX(0,$C360-P$2)))</f>
        <v>0</v>
      </c>
      <c r="Q360" s="103" t="n">
        <f aca="false">IF(Q$1="P",MAX(0,Q$2-$C360),IF(Q$1="C",MAX(0,$C360-Q$2)))</f>
        <v>0</v>
      </c>
      <c r="R360" s="103" t="n">
        <f aca="false">IF(R$1="P",MAX(0,R$2-$C360),IF(R$1="C",MAX(0,$C360-R$2)))</f>
        <v>0</v>
      </c>
      <c r="S360" s="103" t="n">
        <f aca="false">IF(S$1="P",MAX(0,S$2-$C360),IF(S$1="C",MAX(0,$C360-S$2)))</f>
        <v>0</v>
      </c>
      <c r="T360" s="104" t="n">
        <f aca="false">A360</f>
        <v>16</v>
      </c>
      <c r="U360" s="105" t="n">
        <f aca="false">VLOOKUP($B360,Gas!$B$3:$E$2506,2)</f>
        <v>2.035</v>
      </c>
      <c r="V360" s="46" t="n">
        <f aca="false">C360/U360</f>
        <v>11.2972972972973</v>
      </c>
      <c r="W360" s="99" t="n">
        <f aca="false">VLOOKUP($B360,Gas!$B$3:$E$2506,4)</f>
        <v>0.546566994685463</v>
      </c>
    </row>
    <row r="361" customFormat="false" ht="12.75" hidden="false" customHeight="false" outlineLevel="0" collapsed="false">
      <c r="A361" s="95" t="n">
        <f aca="false">MONTH(B361)+(YEAR(B361)-1998)*12</f>
        <v>16</v>
      </c>
      <c r="B361" s="101" t="n">
        <v>36257</v>
      </c>
      <c r="C361" s="102" t="n">
        <v>22.14</v>
      </c>
      <c r="D361" s="98" t="n">
        <f aca="false">LN(C361/C360)</f>
        <v>-0.0376734114945993</v>
      </c>
      <c r="E361" s="106" t="n">
        <f aca="false">STDEV(D352:D361)*SQRT(trade_day)</f>
        <v>0.62787516980881</v>
      </c>
      <c r="F361" s="99"/>
      <c r="G361" s="103" t="n">
        <f aca="false">IF(G$1="P",MAX(0,G$2-$C361),IF(G$1="C",MAX(0,$C361-G$2)))</f>
        <v>0</v>
      </c>
      <c r="H361" s="103" t="n">
        <f aca="false">IF(H$1="P",MAX(0,H$2-$C361),IF(H$1="C",MAX(0,$C361-H$2)))</f>
        <v>2.86</v>
      </c>
      <c r="I361" s="103" t="n">
        <f aca="false">IF(I$1="P",MAX(0,I$2-$C361),IF(I$1="C",MAX(0,$C361-I$2)))</f>
        <v>7.86</v>
      </c>
      <c r="J361" s="103" t="n">
        <f aca="false">IF(J$1="P",MAX(0,J$2-$C361),IF(J$1="C",MAX(0,$C361-J$2)))</f>
        <v>12.86</v>
      </c>
      <c r="K361" s="103" t="n">
        <f aca="false">IF(K$1="P",MAX(0,K$2-$C361),IF(K$1="C",MAX(0,$C361-K$2)))</f>
        <v>17.86</v>
      </c>
      <c r="L361" s="103" t="n">
        <f aca="false">IF(L$1="P",MAX(0,L$2-$C361),IF(L$1="C",MAX(0,$C361-L$2)))</f>
        <v>27.86</v>
      </c>
      <c r="M361" s="103" t="n">
        <f aca="false">IF(M$1="P",MAX(0,M$2-$C361),IF(M$1="C",MAX(0,$C361-M$2)))</f>
        <v>2.14</v>
      </c>
      <c r="N361" s="103" t="n">
        <f aca="false">IF(N$1="P",MAX(0,N$2-$C361),IF(N$1="C",MAX(0,$C361-N$2)))</f>
        <v>0</v>
      </c>
      <c r="O361" s="103" t="n">
        <f aca="false">IF(O$1="P",MAX(0,O$2-$C361),IF(O$1="C",MAX(0,$C361-O$2)))</f>
        <v>0</v>
      </c>
      <c r="P361" s="103" t="n">
        <f aca="false">IF(P$1="P",MAX(0,P$2-$C361),IF(P$1="C",MAX(0,$C361-P$2)))</f>
        <v>0</v>
      </c>
      <c r="Q361" s="103" t="n">
        <f aca="false">IF(Q$1="P",MAX(0,Q$2-$C361),IF(Q$1="C",MAX(0,$C361-Q$2)))</f>
        <v>0</v>
      </c>
      <c r="R361" s="103" t="n">
        <f aca="false">IF(R$1="P",MAX(0,R$2-$C361),IF(R$1="C",MAX(0,$C361-R$2)))</f>
        <v>0</v>
      </c>
      <c r="S361" s="103" t="n">
        <f aca="false">IF(S$1="P",MAX(0,S$2-$C361),IF(S$1="C",MAX(0,$C361-S$2)))</f>
        <v>0</v>
      </c>
      <c r="T361" s="104" t="n">
        <f aca="false">A361</f>
        <v>16</v>
      </c>
      <c r="U361" s="105" t="n">
        <f aca="false">VLOOKUP($B361,Gas!$B$3:$E$2506,2)</f>
        <v>1.98</v>
      </c>
      <c r="V361" s="46" t="n">
        <f aca="false">C361/U361</f>
        <v>11.1818181818182</v>
      </c>
      <c r="W361" s="99" t="n">
        <f aca="false">VLOOKUP($B361,Gas!$B$3:$E$2506,4)</f>
        <v>0.590869522085568</v>
      </c>
    </row>
    <row r="362" customFormat="false" ht="12.75" hidden="false" customHeight="false" outlineLevel="0" collapsed="false">
      <c r="A362" s="95" t="n">
        <f aca="false">MONTH(B362)+(YEAR(B362)-1998)*12</f>
        <v>16</v>
      </c>
      <c r="B362" s="101" t="n">
        <v>36258</v>
      </c>
      <c r="C362" s="102" t="n">
        <v>23.53</v>
      </c>
      <c r="D362" s="98" t="n">
        <f aca="false">LN(C362/C361)</f>
        <v>0.0608902754587802</v>
      </c>
      <c r="E362" s="106" t="n">
        <f aca="false">STDEV(D353:D362)*SQRT(trade_day)</f>
        <v>0.668602167120703</v>
      </c>
      <c r="F362" s="99"/>
      <c r="G362" s="103" t="n">
        <f aca="false">IF(G$1="P",MAX(0,G$2-$C362),IF(G$1="C",MAX(0,$C362-G$2)))</f>
        <v>0</v>
      </c>
      <c r="H362" s="103" t="n">
        <f aca="false">IF(H$1="P",MAX(0,H$2-$C362),IF(H$1="C",MAX(0,$C362-H$2)))</f>
        <v>1.47</v>
      </c>
      <c r="I362" s="103" t="n">
        <f aca="false">IF(I$1="P",MAX(0,I$2-$C362),IF(I$1="C",MAX(0,$C362-I$2)))</f>
        <v>6.47</v>
      </c>
      <c r="J362" s="103" t="n">
        <f aca="false">IF(J$1="P",MAX(0,J$2-$C362),IF(J$1="C",MAX(0,$C362-J$2)))</f>
        <v>11.47</v>
      </c>
      <c r="K362" s="103" t="n">
        <f aca="false">IF(K$1="P",MAX(0,K$2-$C362),IF(K$1="C",MAX(0,$C362-K$2)))</f>
        <v>16.47</v>
      </c>
      <c r="L362" s="103" t="n">
        <f aca="false">IF(L$1="P",MAX(0,L$2-$C362),IF(L$1="C",MAX(0,$C362-L$2)))</f>
        <v>26.47</v>
      </c>
      <c r="M362" s="103" t="n">
        <f aca="false">IF(M$1="P",MAX(0,M$2-$C362),IF(M$1="C",MAX(0,$C362-M$2)))</f>
        <v>3.53</v>
      </c>
      <c r="N362" s="103" t="n">
        <f aca="false">IF(N$1="P",MAX(0,N$2-$C362),IF(N$1="C",MAX(0,$C362-N$2)))</f>
        <v>0</v>
      </c>
      <c r="O362" s="103" t="n">
        <f aca="false">IF(O$1="P",MAX(0,O$2-$C362),IF(O$1="C",MAX(0,$C362-O$2)))</f>
        <v>0</v>
      </c>
      <c r="P362" s="103" t="n">
        <f aca="false">IF(P$1="P",MAX(0,P$2-$C362),IF(P$1="C",MAX(0,$C362-P$2)))</f>
        <v>0</v>
      </c>
      <c r="Q362" s="103" t="n">
        <f aca="false">IF(Q$1="P",MAX(0,Q$2-$C362),IF(Q$1="C",MAX(0,$C362-Q$2)))</f>
        <v>0</v>
      </c>
      <c r="R362" s="103" t="n">
        <f aca="false">IF(R$1="P",MAX(0,R$2-$C362),IF(R$1="C",MAX(0,$C362-R$2)))</f>
        <v>0</v>
      </c>
      <c r="S362" s="103" t="n">
        <f aca="false">IF(S$1="P",MAX(0,S$2-$C362),IF(S$1="C",MAX(0,$C362-S$2)))</f>
        <v>0</v>
      </c>
      <c r="T362" s="104" t="n">
        <f aca="false">A362</f>
        <v>16</v>
      </c>
      <c r="U362" s="105" t="n">
        <f aca="false">VLOOKUP($B362,Gas!$B$3:$E$2506,2)</f>
        <v>2.035</v>
      </c>
      <c r="V362" s="46" t="n">
        <f aca="false">C362/U362</f>
        <v>11.5626535626536</v>
      </c>
      <c r="W362" s="99" t="n">
        <f aca="false">VLOOKUP($B362,Gas!$B$3:$E$2506,4)</f>
        <v>0.59968816723592</v>
      </c>
    </row>
    <row r="363" customFormat="false" ht="12.75" hidden="false" customHeight="false" outlineLevel="0" collapsed="false">
      <c r="A363" s="95" t="n">
        <f aca="false">MONTH(B363)+(YEAR(B363)-1998)*12</f>
        <v>16</v>
      </c>
      <c r="B363" s="101" t="n">
        <v>36259</v>
      </c>
      <c r="C363" s="102" t="n">
        <v>22.88</v>
      </c>
      <c r="D363" s="98" t="n">
        <f aca="false">LN(C363/C362)</f>
        <v>-0.028013036227674</v>
      </c>
      <c r="E363" s="106" t="n">
        <f aca="false">STDEV(D354:D363)*SQRT(trade_day)</f>
        <v>0.68623949570506</v>
      </c>
      <c r="F363" s="99"/>
      <c r="G363" s="103" t="n">
        <f aca="false">IF(G$1="P",MAX(0,G$2-$C363),IF(G$1="C",MAX(0,$C363-G$2)))</f>
        <v>0</v>
      </c>
      <c r="H363" s="103" t="n">
        <f aca="false">IF(H$1="P",MAX(0,H$2-$C363),IF(H$1="C",MAX(0,$C363-H$2)))</f>
        <v>2.12</v>
      </c>
      <c r="I363" s="103" t="n">
        <f aca="false">IF(I$1="P",MAX(0,I$2-$C363),IF(I$1="C",MAX(0,$C363-I$2)))</f>
        <v>7.12</v>
      </c>
      <c r="J363" s="103" t="n">
        <f aca="false">IF(J$1="P",MAX(0,J$2-$C363),IF(J$1="C",MAX(0,$C363-J$2)))</f>
        <v>12.12</v>
      </c>
      <c r="K363" s="103" t="n">
        <f aca="false">IF(K$1="P",MAX(0,K$2-$C363),IF(K$1="C",MAX(0,$C363-K$2)))</f>
        <v>17.12</v>
      </c>
      <c r="L363" s="103" t="n">
        <f aca="false">IF(L$1="P",MAX(0,L$2-$C363),IF(L$1="C",MAX(0,$C363-L$2)))</f>
        <v>27.12</v>
      </c>
      <c r="M363" s="103" t="n">
        <f aca="false">IF(M$1="P",MAX(0,M$2-$C363),IF(M$1="C",MAX(0,$C363-M$2)))</f>
        <v>2.88</v>
      </c>
      <c r="N363" s="103" t="n">
        <f aca="false">IF(N$1="P",MAX(0,N$2-$C363),IF(N$1="C",MAX(0,$C363-N$2)))</f>
        <v>0</v>
      </c>
      <c r="O363" s="103" t="n">
        <f aca="false">IF(O$1="P",MAX(0,O$2-$C363),IF(O$1="C",MAX(0,$C363-O$2)))</f>
        <v>0</v>
      </c>
      <c r="P363" s="103" t="n">
        <f aca="false">IF(P$1="P",MAX(0,P$2-$C363),IF(P$1="C",MAX(0,$C363-P$2)))</f>
        <v>0</v>
      </c>
      <c r="Q363" s="103" t="n">
        <f aca="false">IF(Q$1="P",MAX(0,Q$2-$C363),IF(Q$1="C",MAX(0,$C363-Q$2)))</f>
        <v>0</v>
      </c>
      <c r="R363" s="103" t="n">
        <f aca="false">IF(R$1="P",MAX(0,R$2-$C363),IF(R$1="C",MAX(0,$C363-R$2)))</f>
        <v>0</v>
      </c>
      <c r="S363" s="103" t="n">
        <f aca="false">IF(S$1="P",MAX(0,S$2-$C363),IF(S$1="C",MAX(0,$C363-S$2)))</f>
        <v>0</v>
      </c>
      <c r="T363" s="104" t="n">
        <f aca="false">A363</f>
        <v>16</v>
      </c>
      <c r="U363" s="105" t="n">
        <f aca="false">VLOOKUP($B363,Gas!$B$3:$E$2506,2)</f>
        <v>2.07</v>
      </c>
      <c r="V363" s="46" t="n">
        <f aca="false">C363/U363</f>
        <v>11.0531400966184</v>
      </c>
      <c r="W363" s="99" t="n">
        <f aca="false">VLOOKUP($B363,Gas!$B$3:$E$2506,4)</f>
        <v>0.572448716645813</v>
      </c>
    </row>
    <row r="364" customFormat="false" ht="12.75" hidden="false" customHeight="false" outlineLevel="0" collapsed="false">
      <c r="A364" s="95" t="n">
        <f aca="false">MONTH(B364)+(YEAR(B364)-1998)*12</f>
        <v>16</v>
      </c>
      <c r="B364" s="101" t="n">
        <v>36262</v>
      </c>
      <c r="C364" s="102" t="n">
        <v>22.46</v>
      </c>
      <c r="D364" s="98" t="n">
        <f aca="false">LN(C364/C363)</f>
        <v>-0.0185272172013</v>
      </c>
      <c r="E364" s="106" t="n">
        <f aca="false">STDEV(D355:D364)*SQRT(trade_day)</f>
        <v>0.710696655203097</v>
      </c>
      <c r="F364" s="99"/>
      <c r="G364" s="103" t="n">
        <f aca="false">IF(G$1="P",MAX(0,G$2-$C364),IF(G$1="C",MAX(0,$C364-G$2)))</f>
        <v>0</v>
      </c>
      <c r="H364" s="103" t="n">
        <f aca="false">IF(H$1="P",MAX(0,H$2-$C364),IF(H$1="C",MAX(0,$C364-H$2)))</f>
        <v>2.54</v>
      </c>
      <c r="I364" s="103" t="n">
        <f aca="false">IF(I$1="P",MAX(0,I$2-$C364),IF(I$1="C",MAX(0,$C364-I$2)))</f>
        <v>7.54</v>
      </c>
      <c r="J364" s="103" t="n">
        <f aca="false">IF(J$1="P",MAX(0,J$2-$C364),IF(J$1="C",MAX(0,$C364-J$2)))</f>
        <v>12.54</v>
      </c>
      <c r="K364" s="103" t="n">
        <f aca="false">IF(K$1="P",MAX(0,K$2-$C364),IF(K$1="C",MAX(0,$C364-K$2)))</f>
        <v>17.54</v>
      </c>
      <c r="L364" s="103" t="n">
        <f aca="false">IF(L$1="P",MAX(0,L$2-$C364),IF(L$1="C",MAX(0,$C364-L$2)))</f>
        <v>27.54</v>
      </c>
      <c r="M364" s="103" t="n">
        <f aca="false">IF(M$1="P",MAX(0,M$2-$C364),IF(M$1="C",MAX(0,$C364-M$2)))</f>
        <v>2.46</v>
      </c>
      <c r="N364" s="103" t="n">
        <f aca="false">IF(N$1="P",MAX(0,N$2-$C364),IF(N$1="C",MAX(0,$C364-N$2)))</f>
        <v>0</v>
      </c>
      <c r="O364" s="103" t="n">
        <f aca="false">IF(O$1="P",MAX(0,O$2-$C364),IF(O$1="C",MAX(0,$C364-O$2)))</f>
        <v>0</v>
      </c>
      <c r="P364" s="103" t="n">
        <f aca="false">IF(P$1="P",MAX(0,P$2-$C364),IF(P$1="C",MAX(0,$C364-P$2)))</f>
        <v>0</v>
      </c>
      <c r="Q364" s="103" t="n">
        <f aca="false">IF(Q$1="P",MAX(0,Q$2-$C364),IF(Q$1="C",MAX(0,$C364-Q$2)))</f>
        <v>0</v>
      </c>
      <c r="R364" s="103" t="n">
        <f aca="false">IF(R$1="P",MAX(0,R$2-$C364),IF(R$1="C",MAX(0,$C364-R$2)))</f>
        <v>0</v>
      </c>
      <c r="S364" s="103" t="n">
        <f aca="false">IF(S$1="P",MAX(0,S$2-$C364),IF(S$1="C",MAX(0,$C364-S$2)))</f>
        <v>0</v>
      </c>
      <c r="T364" s="104" t="n">
        <f aca="false">A364</f>
        <v>16</v>
      </c>
      <c r="U364" s="105" t="n">
        <f aca="false">VLOOKUP($B364,Gas!$B$3:$E$2506,2)</f>
        <v>2.105</v>
      </c>
      <c r="V364" s="46" t="n">
        <f aca="false">C364/U364</f>
        <v>10.6698337292162</v>
      </c>
      <c r="W364" s="99" t="n">
        <f aca="false">VLOOKUP($B364,Gas!$B$3:$E$2506,4)</f>
        <v>0.38698343426695</v>
      </c>
    </row>
    <row r="365" customFormat="false" ht="12.75" hidden="false" customHeight="false" outlineLevel="0" collapsed="false">
      <c r="A365" s="95" t="n">
        <f aca="false">MONTH(B365)+(YEAR(B365)-1998)*12</f>
        <v>16</v>
      </c>
      <c r="B365" s="101" t="n">
        <v>36263</v>
      </c>
      <c r="C365" s="102" t="n">
        <v>23.32</v>
      </c>
      <c r="D365" s="98" t="n">
        <f aca="false">LN(C365/C364)</f>
        <v>0.0375754121719944</v>
      </c>
      <c r="E365" s="106" t="n">
        <f aca="false">STDEV(D356:D365)*SQRT(trade_day)</f>
        <v>0.654082231159913</v>
      </c>
      <c r="F365" s="99"/>
      <c r="G365" s="103" t="n">
        <f aca="false">IF(G$1="P",MAX(0,G$2-$C365),IF(G$1="C",MAX(0,$C365-G$2)))</f>
        <v>0</v>
      </c>
      <c r="H365" s="103" t="n">
        <f aca="false">IF(H$1="P",MAX(0,H$2-$C365),IF(H$1="C",MAX(0,$C365-H$2)))</f>
        <v>1.68</v>
      </c>
      <c r="I365" s="103" t="n">
        <f aca="false">IF(I$1="P",MAX(0,I$2-$C365),IF(I$1="C",MAX(0,$C365-I$2)))</f>
        <v>6.68</v>
      </c>
      <c r="J365" s="103" t="n">
        <f aca="false">IF(J$1="P",MAX(0,J$2-$C365),IF(J$1="C",MAX(0,$C365-J$2)))</f>
        <v>11.68</v>
      </c>
      <c r="K365" s="103" t="n">
        <f aca="false">IF(K$1="P",MAX(0,K$2-$C365),IF(K$1="C",MAX(0,$C365-K$2)))</f>
        <v>16.68</v>
      </c>
      <c r="L365" s="103" t="n">
        <f aca="false">IF(L$1="P",MAX(0,L$2-$C365),IF(L$1="C",MAX(0,$C365-L$2)))</f>
        <v>26.68</v>
      </c>
      <c r="M365" s="103" t="n">
        <f aca="false">IF(M$1="P",MAX(0,M$2-$C365),IF(M$1="C",MAX(0,$C365-M$2)))</f>
        <v>3.32</v>
      </c>
      <c r="N365" s="103" t="n">
        <f aca="false">IF(N$1="P",MAX(0,N$2-$C365),IF(N$1="C",MAX(0,$C365-N$2)))</f>
        <v>0</v>
      </c>
      <c r="O365" s="103" t="n">
        <f aca="false">IF(O$1="P",MAX(0,O$2-$C365),IF(O$1="C",MAX(0,$C365-O$2)))</f>
        <v>0</v>
      </c>
      <c r="P365" s="103" t="n">
        <f aca="false">IF(P$1="P",MAX(0,P$2-$C365),IF(P$1="C",MAX(0,$C365-P$2)))</f>
        <v>0</v>
      </c>
      <c r="Q365" s="103" t="n">
        <f aca="false">IF(Q$1="P",MAX(0,Q$2-$C365),IF(Q$1="C",MAX(0,$C365-Q$2)))</f>
        <v>0</v>
      </c>
      <c r="R365" s="103" t="n">
        <f aca="false">IF(R$1="P",MAX(0,R$2-$C365),IF(R$1="C",MAX(0,$C365-R$2)))</f>
        <v>0</v>
      </c>
      <c r="S365" s="103" t="n">
        <f aca="false">IF(S$1="P",MAX(0,S$2-$C365),IF(S$1="C",MAX(0,$C365-S$2)))</f>
        <v>0</v>
      </c>
      <c r="T365" s="104" t="n">
        <f aca="false">A365</f>
        <v>16</v>
      </c>
      <c r="U365" s="105" t="n">
        <f aca="false">VLOOKUP($B365,Gas!$B$3:$E$2506,2)</f>
        <v>2.06</v>
      </c>
      <c r="V365" s="46" t="n">
        <f aca="false">C365/U365</f>
        <v>11.3203883495146</v>
      </c>
      <c r="W365" s="99" t="n">
        <f aca="false">VLOOKUP($B365,Gas!$B$3:$E$2506,4)</f>
        <v>0.42556784772156</v>
      </c>
    </row>
    <row r="366" customFormat="false" ht="12.75" hidden="false" customHeight="false" outlineLevel="0" collapsed="false">
      <c r="A366" s="95" t="n">
        <f aca="false">MONTH(B366)+(YEAR(B366)-1998)*12</f>
        <v>16</v>
      </c>
      <c r="B366" s="101" t="n">
        <v>36264</v>
      </c>
      <c r="C366" s="102" t="n">
        <v>23.5</v>
      </c>
      <c r="D366" s="98" t="n">
        <f aca="false">LN(C366/C365)</f>
        <v>0.00768905966782162</v>
      </c>
      <c r="E366" s="106" t="n">
        <f aca="false">STDEV(D357:D366)*SQRT(trade_day)</f>
        <v>0.632679089378952</v>
      </c>
      <c r="F366" s="99"/>
      <c r="G366" s="103" t="n">
        <f aca="false">IF(G$1="P",MAX(0,G$2-$C366),IF(G$1="C",MAX(0,$C366-G$2)))</f>
        <v>0</v>
      </c>
      <c r="H366" s="103" t="n">
        <f aca="false">IF(H$1="P",MAX(0,H$2-$C366),IF(H$1="C",MAX(0,$C366-H$2)))</f>
        <v>1.5</v>
      </c>
      <c r="I366" s="103" t="n">
        <f aca="false">IF(I$1="P",MAX(0,I$2-$C366),IF(I$1="C",MAX(0,$C366-I$2)))</f>
        <v>6.5</v>
      </c>
      <c r="J366" s="103" t="n">
        <f aca="false">IF(J$1="P",MAX(0,J$2-$C366),IF(J$1="C",MAX(0,$C366-J$2)))</f>
        <v>11.5</v>
      </c>
      <c r="K366" s="103" t="n">
        <f aca="false">IF(K$1="P",MAX(0,K$2-$C366),IF(K$1="C",MAX(0,$C366-K$2)))</f>
        <v>16.5</v>
      </c>
      <c r="L366" s="103" t="n">
        <f aca="false">IF(L$1="P",MAX(0,L$2-$C366),IF(L$1="C",MAX(0,$C366-L$2)))</f>
        <v>26.5</v>
      </c>
      <c r="M366" s="103" t="n">
        <f aca="false">IF(M$1="P",MAX(0,M$2-$C366),IF(M$1="C",MAX(0,$C366-M$2)))</f>
        <v>3.5</v>
      </c>
      <c r="N366" s="103" t="n">
        <f aca="false">IF(N$1="P",MAX(0,N$2-$C366),IF(N$1="C",MAX(0,$C366-N$2)))</f>
        <v>0</v>
      </c>
      <c r="O366" s="103" t="n">
        <f aca="false">IF(O$1="P",MAX(0,O$2-$C366),IF(O$1="C",MAX(0,$C366-O$2)))</f>
        <v>0</v>
      </c>
      <c r="P366" s="103" t="n">
        <f aca="false">IF(P$1="P",MAX(0,P$2-$C366),IF(P$1="C",MAX(0,$C366-P$2)))</f>
        <v>0</v>
      </c>
      <c r="Q366" s="103" t="n">
        <f aca="false">IF(Q$1="P",MAX(0,Q$2-$C366),IF(Q$1="C",MAX(0,$C366-Q$2)))</f>
        <v>0</v>
      </c>
      <c r="R366" s="103" t="n">
        <f aca="false">IF(R$1="P",MAX(0,R$2-$C366),IF(R$1="C",MAX(0,$C366-R$2)))</f>
        <v>0</v>
      </c>
      <c r="S366" s="103" t="n">
        <f aca="false">IF(S$1="P",MAX(0,S$2-$C366),IF(S$1="C",MAX(0,$C366-S$2)))</f>
        <v>0</v>
      </c>
      <c r="T366" s="104" t="n">
        <f aca="false">A366</f>
        <v>16</v>
      </c>
      <c r="U366" s="105" t="n">
        <f aca="false">VLOOKUP($B366,Gas!$B$3:$E$2506,2)</f>
        <v>2.14</v>
      </c>
      <c r="V366" s="46" t="n">
        <f aca="false">C366/U366</f>
        <v>10.981308411215</v>
      </c>
      <c r="W366" s="99" t="n">
        <f aca="false">VLOOKUP($B366,Gas!$B$3:$E$2506,4)</f>
        <v>0.464266991709934</v>
      </c>
    </row>
    <row r="367" customFormat="false" ht="12.75" hidden="false" customHeight="false" outlineLevel="0" collapsed="false">
      <c r="A367" s="95" t="n">
        <f aca="false">MONTH(B367)+(YEAR(B367)-1998)*12</f>
        <v>16</v>
      </c>
      <c r="B367" s="101" t="n">
        <v>36265</v>
      </c>
      <c r="C367" s="102" t="n">
        <v>23.85</v>
      </c>
      <c r="D367" s="98" t="n">
        <f aca="false">LN(C367/C366)</f>
        <v>0.0147837961842369</v>
      </c>
      <c r="E367" s="106" t="n">
        <f aca="false">STDEV(D358:D367)*SQRT(trade_day)</f>
        <v>0.567083566110009</v>
      </c>
      <c r="F367" s="99"/>
      <c r="G367" s="103" t="n">
        <f aca="false">IF(G$1="P",MAX(0,G$2-$C367),IF(G$1="C",MAX(0,$C367-G$2)))</f>
        <v>0</v>
      </c>
      <c r="H367" s="103" t="n">
        <f aca="false">IF(H$1="P",MAX(0,H$2-$C367),IF(H$1="C",MAX(0,$C367-H$2)))</f>
        <v>1.15</v>
      </c>
      <c r="I367" s="103" t="n">
        <f aca="false">IF(I$1="P",MAX(0,I$2-$C367),IF(I$1="C",MAX(0,$C367-I$2)))</f>
        <v>6.15</v>
      </c>
      <c r="J367" s="103" t="n">
        <f aca="false">IF(J$1="P",MAX(0,J$2-$C367),IF(J$1="C",MAX(0,$C367-J$2)))</f>
        <v>11.15</v>
      </c>
      <c r="K367" s="103" t="n">
        <f aca="false">IF(K$1="P",MAX(0,K$2-$C367),IF(K$1="C",MAX(0,$C367-K$2)))</f>
        <v>16.15</v>
      </c>
      <c r="L367" s="103" t="n">
        <f aca="false">IF(L$1="P",MAX(0,L$2-$C367),IF(L$1="C",MAX(0,$C367-L$2)))</f>
        <v>26.15</v>
      </c>
      <c r="M367" s="103" t="n">
        <f aca="false">IF(M$1="P",MAX(0,M$2-$C367),IF(M$1="C",MAX(0,$C367-M$2)))</f>
        <v>3.85</v>
      </c>
      <c r="N367" s="103" t="n">
        <f aca="false">IF(N$1="P",MAX(0,N$2-$C367),IF(N$1="C",MAX(0,$C367-N$2)))</f>
        <v>0</v>
      </c>
      <c r="O367" s="103" t="n">
        <f aca="false">IF(O$1="P",MAX(0,O$2-$C367),IF(O$1="C",MAX(0,$C367-O$2)))</f>
        <v>0</v>
      </c>
      <c r="P367" s="103" t="n">
        <f aca="false">IF(P$1="P",MAX(0,P$2-$C367),IF(P$1="C",MAX(0,$C367-P$2)))</f>
        <v>0</v>
      </c>
      <c r="Q367" s="103" t="n">
        <f aca="false">IF(Q$1="P",MAX(0,Q$2-$C367),IF(Q$1="C",MAX(0,$C367-Q$2)))</f>
        <v>0</v>
      </c>
      <c r="R367" s="103" t="n">
        <f aca="false">IF(R$1="P",MAX(0,R$2-$C367),IF(R$1="C",MAX(0,$C367-R$2)))</f>
        <v>0</v>
      </c>
      <c r="S367" s="103" t="n">
        <f aca="false">IF(S$1="P",MAX(0,S$2-$C367),IF(S$1="C",MAX(0,$C367-S$2)))</f>
        <v>0</v>
      </c>
      <c r="T367" s="104" t="n">
        <f aca="false">A367</f>
        <v>16</v>
      </c>
      <c r="U367" s="105" t="n">
        <f aca="false">VLOOKUP($B367,Gas!$B$3:$E$2506,2)</f>
        <v>2.12</v>
      </c>
      <c r="V367" s="46" t="n">
        <f aca="false">C367/U367</f>
        <v>11.25</v>
      </c>
      <c r="W367" s="99" t="n">
        <f aca="false">VLOOKUP($B367,Gas!$B$3:$E$2506,4)</f>
        <v>0.475641377078928</v>
      </c>
    </row>
    <row r="368" customFormat="false" ht="12.75" hidden="false" customHeight="false" outlineLevel="0" collapsed="false">
      <c r="A368" s="95" t="n">
        <f aca="false">MONTH(B368)+(YEAR(B368)-1998)*12</f>
        <v>16</v>
      </c>
      <c r="B368" s="101" t="n">
        <v>36266</v>
      </c>
      <c r="C368" s="102" t="n">
        <v>23.87</v>
      </c>
      <c r="D368" s="98" t="n">
        <f aca="false">LN(C368/C367)</f>
        <v>0.000838223016388429</v>
      </c>
      <c r="E368" s="106" t="n">
        <f aca="false">STDEV(D359:D368)*SQRT(trade_day)</f>
        <v>0.473642450274239</v>
      </c>
      <c r="F368" s="99"/>
      <c r="G368" s="103" t="n">
        <f aca="false">IF(G$1="P",MAX(0,G$2-$C368),IF(G$1="C",MAX(0,$C368-G$2)))</f>
        <v>0</v>
      </c>
      <c r="H368" s="103" t="n">
        <f aca="false">IF(H$1="P",MAX(0,H$2-$C368),IF(H$1="C",MAX(0,$C368-H$2)))</f>
        <v>1.13</v>
      </c>
      <c r="I368" s="103" t="n">
        <f aca="false">IF(I$1="P",MAX(0,I$2-$C368),IF(I$1="C",MAX(0,$C368-I$2)))</f>
        <v>6.13</v>
      </c>
      <c r="J368" s="103" t="n">
        <f aca="false">IF(J$1="P",MAX(0,J$2-$C368),IF(J$1="C",MAX(0,$C368-J$2)))</f>
        <v>11.13</v>
      </c>
      <c r="K368" s="103" t="n">
        <f aca="false">IF(K$1="P",MAX(0,K$2-$C368),IF(K$1="C",MAX(0,$C368-K$2)))</f>
        <v>16.13</v>
      </c>
      <c r="L368" s="103" t="n">
        <f aca="false">IF(L$1="P",MAX(0,L$2-$C368),IF(L$1="C",MAX(0,$C368-L$2)))</f>
        <v>26.13</v>
      </c>
      <c r="M368" s="103" t="n">
        <f aca="false">IF(M$1="P",MAX(0,M$2-$C368),IF(M$1="C",MAX(0,$C368-M$2)))</f>
        <v>3.87</v>
      </c>
      <c r="N368" s="103" t="n">
        <f aca="false">IF(N$1="P",MAX(0,N$2-$C368),IF(N$1="C",MAX(0,$C368-N$2)))</f>
        <v>0</v>
      </c>
      <c r="O368" s="103" t="n">
        <f aca="false">IF(O$1="P",MAX(0,O$2-$C368),IF(O$1="C",MAX(0,$C368-O$2)))</f>
        <v>0</v>
      </c>
      <c r="P368" s="103" t="n">
        <f aca="false">IF(P$1="P",MAX(0,P$2-$C368),IF(P$1="C",MAX(0,$C368-P$2)))</f>
        <v>0</v>
      </c>
      <c r="Q368" s="103" t="n">
        <f aca="false">IF(Q$1="P",MAX(0,Q$2-$C368),IF(Q$1="C",MAX(0,$C368-Q$2)))</f>
        <v>0</v>
      </c>
      <c r="R368" s="103" t="n">
        <f aca="false">IF(R$1="P",MAX(0,R$2-$C368),IF(R$1="C",MAX(0,$C368-R$2)))</f>
        <v>0</v>
      </c>
      <c r="S368" s="103" t="n">
        <f aca="false">IF(S$1="P",MAX(0,S$2-$C368),IF(S$1="C",MAX(0,$C368-S$2)))</f>
        <v>0</v>
      </c>
      <c r="T368" s="104" t="n">
        <f aca="false">A368</f>
        <v>16</v>
      </c>
      <c r="U368" s="105" t="n">
        <f aca="false">VLOOKUP($B368,Gas!$B$3:$E$2506,2)</f>
        <v>2.14</v>
      </c>
      <c r="V368" s="46" t="n">
        <f aca="false">C368/U368</f>
        <v>11.1542056074766</v>
      </c>
      <c r="W368" s="99" t="n">
        <f aca="false">VLOOKUP($B368,Gas!$B$3:$E$2506,4)</f>
        <v>0.398472198787914</v>
      </c>
    </row>
    <row r="369" customFormat="false" ht="12.75" hidden="false" customHeight="false" outlineLevel="0" collapsed="false">
      <c r="A369" s="95" t="n">
        <f aca="false">MONTH(B369)+(YEAR(B369)-1998)*12</f>
        <v>16</v>
      </c>
      <c r="B369" s="101" t="n">
        <v>36269</v>
      </c>
      <c r="C369" s="102" t="n">
        <v>23.13</v>
      </c>
      <c r="D369" s="98" t="n">
        <f aca="false">LN(C369/C368)</f>
        <v>-0.031491964107391</v>
      </c>
      <c r="E369" s="106" t="n">
        <f aca="false">STDEV(D360:D369)*SQRT(trade_day)</f>
        <v>0.503377730327113</v>
      </c>
      <c r="F369" s="99"/>
      <c r="G369" s="103" t="n">
        <f aca="false">IF(G$1="P",MAX(0,G$2-$C369),IF(G$1="C",MAX(0,$C369-G$2)))</f>
        <v>0</v>
      </c>
      <c r="H369" s="103" t="n">
        <f aca="false">IF(H$1="P",MAX(0,H$2-$C369),IF(H$1="C",MAX(0,$C369-H$2)))</f>
        <v>1.87</v>
      </c>
      <c r="I369" s="103" t="n">
        <f aca="false">IF(I$1="P",MAX(0,I$2-$C369),IF(I$1="C",MAX(0,$C369-I$2)))</f>
        <v>6.87</v>
      </c>
      <c r="J369" s="103" t="n">
        <f aca="false">IF(J$1="P",MAX(0,J$2-$C369),IF(J$1="C",MAX(0,$C369-J$2)))</f>
        <v>11.87</v>
      </c>
      <c r="K369" s="103" t="n">
        <f aca="false">IF(K$1="P",MAX(0,K$2-$C369),IF(K$1="C",MAX(0,$C369-K$2)))</f>
        <v>16.87</v>
      </c>
      <c r="L369" s="103" t="n">
        <f aca="false">IF(L$1="P",MAX(0,L$2-$C369),IF(L$1="C",MAX(0,$C369-L$2)))</f>
        <v>26.87</v>
      </c>
      <c r="M369" s="103" t="n">
        <f aca="false">IF(M$1="P",MAX(0,M$2-$C369),IF(M$1="C",MAX(0,$C369-M$2)))</f>
        <v>3.13</v>
      </c>
      <c r="N369" s="103" t="n">
        <f aca="false">IF(N$1="P",MAX(0,N$2-$C369),IF(N$1="C",MAX(0,$C369-N$2)))</f>
        <v>0</v>
      </c>
      <c r="O369" s="103" t="n">
        <f aca="false">IF(O$1="P",MAX(0,O$2-$C369),IF(O$1="C",MAX(0,$C369-O$2)))</f>
        <v>0</v>
      </c>
      <c r="P369" s="103" t="n">
        <f aca="false">IF(P$1="P",MAX(0,P$2-$C369),IF(P$1="C",MAX(0,$C369-P$2)))</f>
        <v>0</v>
      </c>
      <c r="Q369" s="103" t="n">
        <f aca="false">IF(Q$1="P",MAX(0,Q$2-$C369),IF(Q$1="C",MAX(0,$C369-Q$2)))</f>
        <v>0</v>
      </c>
      <c r="R369" s="103" t="n">
        <f aca="false">IF(R$1="P",MAX(0,R$2-$C369),IF(R$1="C",MAX(0,$C369-R$2)))</f>
        <v>0</v>
      </c>
      <c r="S369" s="103" t="n">
        <f aca="false">IF(S$1="P",MAX(0,S$2-$C369),IF(S$1="C",MAX(0,$C369-S$2)))</f>
        <v>0</v>
      </c>
      <c r="T369" s="104" t="n">
        <f aca="false">A369</f>
        <v>16</v>
      </c>
      <c r="U369" s="105" t="n">
        <f aca="false">VLOOKUP($B369,Gas!$B$3:$E$2506,2)</f>
        <v>2.15</v>
      </c>
      <c r="V369" s="46" t="n">
        <f aca="false">C369/U369</f>
        <v>10.7581395348837</v>
      </c>
      <c r="W369" s="99" t="n">
        <f aca="false">VLOOKUP($B369,Gas!$B$3:$E$2506,4)</f>
        <v>0.302343044070669</v>
      </c>
    </row>
    <row r="370" customFormat="false" ht="12.75" hidden="false" customHeight="false" outlineLevel="0" collapsed="false">
      <c r="A370" s="95" t="n">
        <f aca="false">MONTH(B370)+(YEAR(B370)-1998)*12</f>
        <v>16</v>
      </c>
      <c r="B370" s="101" t="n">
        <v>36270</v>
      </c>
      <c r="C370" s="102" t="n">
        <v>24.78</v>
      </c>
      <c r="D370" s="98" t="n">
        <f aca="false">LN(C370/C369)</f>
        <v>0.0689063999576488</v>
      </c>
      <c r="E370" s="106" t="n">
        <f aca="false">STDEV(D361:D370)*SQRT(trade_day)</f>
        <v>0.603758337589931</v>
      </c>
      <c r="F370" s="99"/>
      <c r="G370" s="103" t="n">
        <f aca="false">IF(G$1="P",MAX(0,G$2-$C370),IF(G$1="C",MAX(0,$C370-G$2)))</f>
        <v>0</v>
      </c>
      <c r="H370" s="103" t="n">
        <f aca="false">IF(H$1="P",MAX(0,H$2-$C370),IF(H$1="C",MAX(0,$C370-H$2)))</f>
        <v>0.219999999999999</v>
      </c>
      <c r="I370" s="103" t="n">
        <f aca="false">IF(I$1="P",MAX(0,I$2-$C370),IF(I$1="C",MAX(0,$C370-I$2)))</f>
        <v>5.22</v>
      </c>
      <c r="J370" s="103" t="n">
        <f aca="false">IF(J$1="P",MAX(0,J$2-$C370),IF(J$1="C",MAX(0,$C370-J$2)))</f>
        <v>10.22</v>
      </c>
      <c r="K370" s="103" t="n">
        <f aca="false">IF(K$1="P",MAX(0,K$2-$C370),IF(K$1="C",MAX(0,$C370-K$2)))</f>
        <v>15.22</v>
      </c>
      <c r="L370" s="103" t="n">
        <f aca="false">IF(L$1="P",MAX(0,L$2-$C370),IF(L$1="C",MAX(0,$C370-L$2)))</f>
        <v>25.22</v>
      </c>
      <c r="M370" s="103" t="n">
        <f aca="false">IF(M$1="P",MAX(0,M$2-$C370),IF(M$1="C",MAX(0,$C370-M$2)))</f>
        <v>4.78</v>
      </c>
      <c r="N370" s="103" t="n">
        <f aca="false">IF(N$1="P",MAX(0,N$2-$C370),IF(N$1="C",MAX(0,$C370-N$2)))</f>
        <v>0</v>
      </c>
      <c r="O370" s="103" t="n">
        <f aca="false">IF(O$1="P",MAX(0,O$2-$C370),IF(O$1="C",MAX(0,$C370-O$2)))</f>
        <v>0</v>
      </c>
      <c r="P370" s="103" t="n">
        <f aca="false">IF(P$1="P",MAX(0,P$2-$C370),IF(P$1="C",MAX(0,$C370-P$2)))</f>
        <v>0</v>
      </c>
      <c r="Q370" s="103" t="n">
        <f aca="false">IF(Q$1="P",MAX(0,Q$2-$C370),IF(Q$1="C",MAX(0,$C370-Q$2)))</f>
        <v>0</v>
      </c>
      <c r="R370" s="103" t="n">
        <f aca="false">IF(R$1="P",MAX(0,R$2-$C370),IF(R$1="C",MAX(0,$C370-R$2)))</f>
        <v>0</v>
      </c>
      <c r="S370" s="103" t="n">
        <f aca="false">IF(S$1="P",MAX(0,S$2-$C370),IF(S$1="C",MAX(0,$C370-S$2)))</f>
        <v>0</v>
      </c>
      <c r="T370" s="104" t="n">
        <f aca="false">A370</f>
        <v>16</v>
      </c>
      <c r="U370" s="105" t="n">
        <f aca="false">VLOOKUP($B370,Gas!$B$3:$E$2506,2)</f>
        <v>2.115</v>
      </c>
      <c r="V370" s="46" t="n">
        <f aca="false">C370/U370</f>
        <v>11.7163120567376</v>
      </c>
      <c r="W370" s="99" t="n">
        <f aca="false">VLOOKUP($B370,Gas!$B$3:$E$2506,4)</f>
        <v>0.31092676595014</v>
      </c>
    </row>
    <row r="371" customFormat="false" ht="12.75" hidden="false" customHeight="false" outlineLevel="0" collapsed="false">
      <c r="A371" s="95" t="n">
        <f aca="false">MONTH(B371)+(YEAR(B371)-1998)*12</f>
        <v>16</v>
      </c>
      <c r="B371" s="101" t="n">
        <v>36271</v>
      </c>
      <c r="C371" s="102" t="n">
        <v>23.79</v>
      </c>
      <c r="D371" s="98" t="n">
        <f aca="false">LN(C371/C370)</f>
        <v>-0.0407715518861302</v>
      </c>
      <c r="E371" s="106" t="n">
        <f aca="false">STDEV(D362:D371)*SQRT(trade_day)</f>
        <v>0.610359651197136</v>
      </c>
      <c r="F371" s="99"/>
      <c r="G371" s="103" t="n">
        <f aca="false">IF(G$1="P",MAX(0,G$2-$C371),IF(G$1="C",MAX(0,$C371-G$2)))</f>
        <v>0</v>
      </c>
      <c r="H371" s="103" t="n">
        <f aca="false">IF(H$1="P",MAX(0,H$2-$C371),IF(H$1="C",MAX(0,$C371-H$2)))</f>
        <v>1.21</v>
      </c>
      <c r="I371" s="103" t="n">
        <f aca="false">IF(I$1="P",MAX(0,I$2-$C371),IF(I$1="C",MAX(0,$C371-I$2)))</f>
        <v>6.21</v>
      </c>
      <c r="J371" s="103" t="n">
        <f aca="false">IF(J$1="P",MAX(0,J$2-$C371),IF(J$1="C",MAX(0,$C371-J$2)))</f>
        <v>11.21</v>
      </c>
      <c r="K371" s="103" t="n">
        <f aca="false">IF(K$1="P",MAX(0,K$2-$C371),IF(K$1="C",MAX(0,$C371-K$2)))</f>
        <v>16.21</v>
      </c>
      <c r="L371" s="103" t="n">
        <f aca="false">IF(L$1="P",MAX(0,L$2-$C371),IF(L$1="C",MAX(0,$C371-L$2)))</f>
        <v>26.21</v>
      </c>
      <c r="M371" s="103" t="n">
        <f aca="false">IF(M$1="P",MAX(0,M$2-$C371),IF(M$1="C",MAX(0,$C371-M$2)))</f>
        <v>3.79</v>
      </c>
      <c r="N371" s="103" t="n">
        <f aca="false">IF(N$1="P",MAX(0,N$2-$C371),IF(N$1="C",MAX(0,$C371-N$2)))</f>
        <v>0</v>
      </c>
      <c r="O371" s="103" t="n">
        <f aca="false">IF(O$1="P",MAX(0,O$2-$C371),IF(O$1="C",MAX(0,$C371-O$2)))</f>
        <v>0</v>
      </c>
      <c r="P371" s="103" t="n">
        <f aca="false">IF(P$1="P",MAX(0,P$2-$C371),IF(P$1="C",MAX(0,$C371-P$2)))</f>
        <v>0</v>
      </c>
      <c r="Q371" s="103" t="n">
        <f aca="false">IF(Q$1="P",MAX(0,Q$2-$C371),IF(Q$1="C",MAX(0,$C371-Q$2)))</f>
        <v>0</v>
      </c>
      <c r="R371" s="103" t="n">
        <f aca="false">IF(R$1="P",MAX(0,R$2-$C371),IF(R$1="C",MAX(0,$C371-R$2)))</f>
        <v>0</v>
      </c>
      <c r="S371" s="103" t="n">
        <f aca="false">IF(S$1="P",MAX(0,S$2-$C371),IF(S$1="C",MAX(0,$C371-S$2)))</f>
        <v>0</v>
      </c>
      <c r="T371" s="104" t="n">
        <f aca="false">A371</f>
        <v>16</v>
      </c>
      <c r="U371" s="105" t="n">
        <f aca="false">VLOOKUP($B371,Gas!$B$3:$E$2506,2)</f>
        <v>2.18</v>
      </c>
      <c r="V371" s="46" t="n">
        <f aca="false">C371/U371</f>
        <v>10.9128440366972</v>
      </c>
      <c r="W371" s="99" t="n">
        <f aca="false">VLOOKUP($B371,Gas!$B$3:$E$2506,4)</f>
        <v>0.359104350267942</v>
      </c>
    </row>
    <row r="372" customFormat="false" ht="12.75" hidden="false" customHeight="false" outlineLevel="0" collapsed="false">
      <c r="A372" s="95" t="n">
        <f aca="false">MONTH(B372)+(YEAR(B372)-1998)*12</f>
        <v>16</v>
      </c>
      <c r="B372" s="101" t="n">
        <v>36272</v>
      </c>
      <c r="C372" s="102" t="n">
        <v>23.89</v>
      </c>
      <c r="D372" s="98" t="n">
        <f aca="false">LN(C372/C371)</f>
        <v>0.00419463702285183</v>
      </c>
      <c r="E372" s="106" t="n">
        <f aca="false">STDEV(D363:D372)*SQRT(trade_day)</f>
        <v>0.532681372104426</v>
      </c>
      <c r="F372" s="99"/>
      <c r="G372" s="103" t="n">
        <f aca="false">IF(G$1="P",MAX(0,G$2-$C372),IF(G$1="C",MAX(0,$C372-G$2)))</f>
        <v>0</v>
      </c>
      <c r="H372" s="103" t="n">
        <f aca="false">IF(H$1="P",MAX(0,H$2-$C372),IF(H$1="C",MAX(0,$C372-H$2)))</f>
        <v>1.11</v>
      </c>
      <c r="I372" s="103" t="n">
        <f aca="false">IF(I$1="P",MAX(0,I$2-$C372),IF(I$1="C",MAX(0,$C372-I$2)))</f>
        <v>6.11</v>
      </c>
      <c r="J372" s="103" t="n">
        <f aca="false">IF(J$1="P",MAX(0,J$2-$C372),IF(J$1="C",MAX(0,$C372-J$2)))</f>
        <v>11.11</v>
      </c>
      <c r="K372" s="103" t="n">
        <f aca="false">IF(K$1="P",MAX(0,K$2-$C372),IF(K$1="C",MAX(0,$C372-K$2)))</f>
        <v>16.11</v>
      </c>
      <c r="L372" s="103" t="n">
        <f aca="false">IF(L$1="P",MAX(0,L$2-$C372),IF(L$1="C",MAX(0,$C372-L$2)))</f>
        <v>26.11</v>
      </c>
      <c r="M372" s="103" t="n">
        <f aca="false">IF(M$1="P",MAX(0,M$2-$C372),IF(M$1="C",MAX(0,$C372-M$2)))</f>
        <v>3.89</v>
      </c>
      <c r="N372" s="103" t="n">
        <f aca="false">IF(N$1="P",MAX(0,N$2-$C372),IF(N$1="C",MAX(0,$C372-N$2)))</f>
        <v>0</v>
      </c>
      <c r="O372" s="103" t="n">
        <f aca="false">IF(O$1="P",MAX(0,O$2-$C372),IF(O$1="C",MAX(0,$C372-O$2)))</f>
        <v>0</v>
      </c>
      <c r="P372" s="103" t="n">
        <f aca="false">IF(P$1="P",MAX(0,P$2-$C372),IF(P$1="C",MAX(0,$C372-P$2)))</f>
        <v>0</v>
      </c>
      <c r="Q372" s="103" t="n">
        <f aca="false">IF(Q$1="P",MAX(0,Q$2-$C372),IF(Q$1="C",MAX(0,$C372-Q$2)))</f>
        <v>0</v>
      </c>
      <c r="R372" s="103" t="n">
        <f aca="false">IF(R$1="P",MAX(0,R$2-$C372),IF(R$1="C",MAX(0,$C372-R$2)))</f>
        <v>0</v>
      </c>
      <c r="S372" s="103" t="n">
        <f aca="false">IF(S$1="P",MAX(0,S$2-$C372),IF(S$1="C",MAX(0,$C372-S$2)))</f>
        <v>0</v>
      </c>
      <c r="T372" s="104" t="n">
        <f aca="false">A372</f>
        <v>16</v>
      </c>
      <c r="U372" s="105" t="n">
        <f aca="false">VLOOKUP($B372,Gas!$B$3:$E$2506,2)</f>
        <v>2.175</v>
      </c>
      <c r="V372" s="46" t="n">
        <f aca="false">C372/U372</f>
        <v>10.983908045977</v>
      </c>
      <c r="W372" s="99" t="n">
        <f aca="false">VLOOKUP($B372,Gas!$B$3:$E$2506,4)</f>
        <v>0.360278265156601</v>
      </c>
    </row>
    <row r="373" customFormat="false" ht="12.75" hidden="false" customHeight="false" outlineLevel="0" collapsed="false">
      <c r="A373" s="95" t="n">
        <f aca="false">MONTH(B373)+(YEAR(B373)-1998)*12</f>
        <v>16</v>
      </c>
      <c r="B373" s="101" t="n">
        <v>36273</v>
      </c>
      <c r="C373" s="102" t="n">
        <v>24.04</v>
      </c>
      <c r="D373" s="98" t="n">
        <f aca="false">LN(C373/C372)</f>
        <v>0.00625914832928863</v>
      </c>
      <c r="E373" s="106" t="n">
        <f aca="false">STDEV(D364:D373)*SQRT(trade_day)</f>
        <v>0.506839125008766</v>
      </c>
      <c r="F373" s="99"/>
      <c r="G373" s="103" t="n">
        <f aca="false">IF(G$1="P",MAX(0,G$2-$C373),IF(G$1="C",MAX(0,$C373-G$2)))</f>
        <v>0</v>
      </c>
      <c r="H373" s="103" t="n">
        <f aca="false">IF(H$1="P",MAX(0,H$2-$C373),IF(H$1="C",MAX(0,$C373-H$2)))</f>
        <v>0.960000000000001</v>
      </c>
      <c r="I373" s="103" t="n">
        <f aca="false">IF(I$1="P",MAX(0,I$2-$C373),IF(I$1="C",MAX(0,$C373-I$2)))</f>
        <v>5.96</v>
      </c>
      <c r="J373" s="103" t="n">
        <f aca="false">IF(J$1="P",MAX(0,J$2-$C373),IF(J$1="C",MAX(0,$C373-J$2)))</f>
        <v>10.96</v>
      </c>
      <c r="K373" s="103" t="n">
        <f aca="false">IF(K$1="P",MAX(0,K$2-$C373),IF(K$1="C",MAX(0,$C373-K$2)))</f>
        <v>15.96</v>
      </c>
      <c r="L373" s="103" t="n">
        <f aca="false">IF(L$1="P",MAX(0,L$2-$C373),IF(L$1="C",MAX(0,$C373-L$2)))</f>
        <v>25.96</v>
      </c>
      <c r="M373" s="103" t="n">
        <f aca="false">IF(M$1="P",MAX(0,M$2-$C373),IF(M$1="C",MAX(0,$C373-M$2)))</f>
        <v>4.04</v>
      </c>
      <c r="N373" s="103" t="n">
        <f aca="false">IF(N$1="P",MAX(0,N$2-$C373),IF(N$1="C",MAX(0,$C373-N$2)))</f>
        <v>0</v>
      </c>
      <c r="O373" s="103" t="n">
        <f aca="false">IF(O$1="P",MAX(0,O$2-$C373),IF(O$1="C",MAX(0,$C373-O$2)))</f>
        <v>0</v>
      </c>
      <c r="P373" s="103" t="n">
        <f aca="false">IF(P$1="P",MAX(0,P$2-$C373),IF(P$1="C",MAX(0,$C373-P$2)))</f>
        <v>0</v>
      </c>
      <c r="Q373" s="103" t="n">
        <f aca="false">IF(Q$1="P",MAX(0,Q$2-$C373),IF(Q$1="C",MAX(0,$C373-Q$2)))</f>
        <v>0</v>
      </c>
      <c r="R373" s="103" t="n">
        <f aca="false">IF(R$1="P",MAX(0,R$2-$C373),IF(R$1="C",MAX(0,$C373-R$2)))</f>
        <v>0</v>
      </c>
      <c r="S373" s="103" t="n">
        <f aca="false">IF(S$1="P",MAX(0,S$2-$C373),IF(S$1="C",MAX(0,$C373-S$2)))</f>
        <v>0</v>
      </c>
      <c r="T373" s="104" t="n">
        <f aca="false">A373</f>
        <v>16</v>
      </c>
      <c r="U373" s="105" t="n">
        <f aca="false">VLOOKUP($B373,Gas!$B$3:$E$2506,2)</f>
        <v>2.25</v>
      </c>
      <c r="V373" s="46" t="n">
        <f aca="false">C373/U373</f>
        <v>10.6844444444444</v>
      </c>
      <c r="W373" s="99" t="n">
        <f aca="false">VLOOKUP($B373,Gas!$B$3:$E$2506,4)</f>
        <v>0.360897370405145</v>
      </c>
    </row>
    <row r="374" customFormat="false" ht="12.75" hidden="false" customHeight="false" outlineLevel="0" collapsed="false">
      <c r="A374" s="95" t="n">
        <f aca="false">MONTH(B374)+(YEAR(B374)-1998)*12</f>
        <v>16</v>
      </c>
      <c r="B374" s="101" t="n">
        <v>36276</v>
      </c>
      <c r="C374" s="102" t="n">
        <v>24.2</v>
      </c>
      <c r="D374" s="98" t="n">
        <f aca="false">LN(C374/C373)</f>
        <v>0.00663352349563388</v>
      </c>
      <c r="E374" s="106" t="n">
        <f aca="false">STDEV(D365:D374)*SQRT(trade_day)</f>
        <v>0.489797642121426</v>
      </c>
      <c r="F374" s="99"/>
      <c r="G374" s="103" t="n">
        <f aca="false">IF(G$1="P",MAX(0,G$2-$C374),IF(G$1="C",MAX(0,$C374-G$2)))</f>
        <v>0</v>
      </c>
      <c r="H374" s="103" t="n">
        <f aca="false">IF(H$1="P",MAX(0,H$2-$C374),IF(H$1="C",MAX(0,$C374-H$2)))</f>
        <v>0.800000000000001</v>
      </c>
      <c r="I374" s="103" t="n">
        <f aca="false">IF(I$1="P",MAX(0,I$2-$C374),IF(I$1="C",MAX(0,$C374-I$2)))</f>
        <v>5.8</v>
      </c>
      <c r="J374" s="103" t="n">
        <f aca="false">IF(J$1="P",MAX(0,J$2-$C374),IF(J$1="C",MAX(0,$C374-J$2)))</f>
        <v>10.8</v>
      </c>
      <c r="K374" s="103" t="n">
        <f aca="false">IF(K$1="P",MAX(0,K$2-$C374),IF(K$1="C",MAX(0,$C374-K$2)))</f>
        <v>15.8</v>
      </c>
      <c r="L374" s="103" t="n">
        <f aca="false">IF(L$1="P",MAX(0,L$2-$C374),IF(L$1="C",MAX(0,$C374-L$2)))</f>
        <v>25.8</v>
      </c>
      <c r="M374" s="103" t="n">
        <f aca="false">IF(M$1="P",MAX(0,M$2-$C374),IF(M$1="C",MAX(0,$C374-M$2)))</f>
        <v>4.2</v>
      </c>
      <c r="N374" s="103" t="n">
        <f aca="false">IF(N$1="P",MAX(0,N$2-$C374),IF(N$1="C",MAX(0,$C374-N$2)))</f>
        <v>0</v>
      </c>
      <c r="O374" s="103" t="n">
        <f aca="false">IF(O$1="P",MAX(0,O$2-$C374),IF(O$1="C",MAX(0,$C374-O$2)))</f>
        <v>0</v>
      </c>
      <c r="P374" s="103" t="n">
        <f aca="false">IF(P$1="P",MAX(0,P$2-$C374),IF(P$1="C",MAX(0,$C374-P$2)))</f>
        <v>0</v>
      </c>
      <c r="Q374" s="103" t="n">
        <f aca="false">IF(Q$1="P",MAX(0,Q$2-$C374),IF(Q$1="C",MAX(0,$C374-Q$2)))</f>
        <v>0</v>
      </c>
      <c r="R374" s="103" t="n">
        <f aca="false">IF(R$1="P",MAX(0,R$2-$C374),IF(R$1="C",MAX(0,$C374-R$2)))</f>
        <v>0</v>
      </c>
      <c r="S374" s="103" t="n">
        <f aca="false">IF(S$1="P",MAX(0,S$2-$C374),IF(S$1="C",MAX(0,$C374-S$2)))</f>
        <v>0</v>
      </c>
      <c r="T374" s="104" t="n">
        <f aca="false">A374</f>
        <v>16</v>
      </c>
      <c r="U374" s="105" t="n">
        <f aca="false">VLOOKUP($B374,Gas!$B$3:$E$2506,2)</f>
        <v>2.235</v>
      </c>
      <c r="V374" s="46" t="n">
        <f aca="false">C374/U374</f>
        <v>10.82774049217</v>
      </c>
      <c r="W374" s="99" t="n">
        <f aca="false">VLOOKUP($B374,Gas!$B$3:$E$2506,4)</f>
        <v>0.299924799848086</v>
      </c>
    </row>
    <row r="375" customFormat="false" ht="12.75" hidden="false" customHeight="false" outlineLevel="0" collapsed="false">
      <c r="A375" s="95" t="n">
        <f aca="false">MONTH(B375)+(YEAR(B375)-1998)*12</f>
        <v>16</v>
      </c>
      <c r="B375" s="101" t="n">
        <v>36277</v>
      </c>
      <c r="C375" s="102" t="n">
        <v>25.4</v>
      </c>
      <c r="D375" s="98" t="n">
        <f aca="false">LN(C375/C374)</f>
        <v>0.0483965408618502</v>
      </c>
      <c r="E375" s="106" t="n">
        <f aca="false">STDEV(D366:D375)*SQRT(trade_day)</f>
        <v>0.510815764390848</v>
      </c>
      <c r="F375" s="99"/>
      <c r="G375" s="103" t="n">
        <f aca="false">IF(G$1="P",MAX(0,G$2-$C375),IF(G$1="C",MAX(0,$C375-G$2)))</f>
        <v>0</v>
      </c>
      <c r="H375" s="103" t="n">
        <f aca="false">IF(H$1="P",MAX(0,H$2-$C375),IF(H$1="C",MAX(0,$C375-H$2)))</f>
        <v>0</v>
      </c>
      <c r="I375" s="103" t="n">
        <f aca="false">IF(I$1="P",MAX(0,I$2-$C375),IF(I$1="C",MAX(0,$C375-I$2)))</f>
        <v>4.6</v>
      </c>
      <c r="J375" s="103" t="n">
        <f aca="false">IF(J$1="P",MAX(0,J$2-$C375),IF(J$1="C",MAX(0,$C375-J$2)))</f>
        <v>9.6</v>
      </c>
      <c r="K375" s="103" t="n">
        <f aca="false">IF(K$1="P",MAX(0,K$2-$C375),IF(K$1="C",MAX(0,$C375-K$2)))</f>
        <v>14.6</v>
      </c>
      <c r="L375" s="103" t="n">
        <f aca="false">IF(L$1="P",MAX(0,L$2-$C375),IF(L$1="C",MAX(0,$C375-L$2)))</f>
        <v>24.6</v>
      </c>
      <c r="M375" s="103" t="n">
        <f aca="false">IF(M$1="P",MAX(0,M$2-$C375),IF(M$1="C",MAX(0,$C375-M$2)))</f>
        <v>5.4</v>
      </c>
      <c r="N375" s="103" t="n">
        <f aca="false">IF(N$1="P",MAX(0,N$2-$C375),IF(N$1="C",MAX(0,$C375-N$2)))</f>
        <v>0.399999999999999</v>
      </c>
      <c r="O375" s="103" t="n">
        <f aca="false">IF(O$1="P",MAX(0,O$2-$C375),IF(O$1="C",MAX(0,$C375-O$2)))</f>
        <v>0</v>
      </c>
      <c r="P375" s="103" t="n">
        <f aca="false">IF(P$1="P",MAX(0,P$2-$C375),IF(P$1="C",MAX(0,$C375-P$2)))</f>
        <v>0</v>
      </c>
      <c r="Q375" s="103" t="n">
        <f aca="false">IF(Q$1="P",MAX(0,Q$2-$C375),IF(Q$1="C",MAX(0,$C375-Q$2)))</f>
        <v>0</v>
      </c>
      <c r="R375" s="103" t="n">
        <f aca="false">IF(R$1="P",MAX(0,R$2-$C375),IF(R$1="C",MAX(0,$C375-R$2)))</f>
        <v>0</v>
      </c>
      <c r="S375" s="103" t="n">
        <f aca="false">IF(S$1="P",MAX(0,S$2-$C375),IF(S$1="C",MAX(0,$C375-S$2)))</f>
        <v>0</v>
      </c>
      <c r="T375" s="104" t="n">
        <f aca="false">A375</f>
        <v>16</v>
      </c>
      <c r="U375" s="105" t="n">
        <f aca="false">VLOOKUP($B375,Gas!$B$3:$E$2506,2)</f>
        <v>2.23</v>
      </c>
      <c r="V375" s="46" t="n">
        <f aca="false">C375/U375</f>
        <v>11.390134529148</v>
      </c>
      <c r="W375" s="99" t="n">
        <f aca="false">VLOOKUP($B375,Gas!$B$3:$E$2506,4)</f>
        <v>0.302514798042054</v>
      </c>
    </row>
    <row r="376" customFormat="false" ht="12.75" hidden="false" customHeight="false" outlineLevel="0" collapsed="false">
      <c r="A376" s="95" t="n">
        <f aca="false">MONTH(B376)+(YEAR(B376)-1998)*12</f>
        <v>16</v>
      </c>
      <c r="B376" s="101" t="n">
        <v>36278</v>
      </c>
      <c r="C376" s="102" t="n">
        <v>25.58</v>
      </c>
      <c r="D376" s="98" t="n">
        <f aca="false">LN(C376/C375)</f>
        <v>0.00706162212620581</v>
      </c>
      <c r="E376" s="106" t="n">
        <f aca="false">STDEV(D367:D376)*SQRT(trade_day)</f>
        <v>0.510854559219459</v>
      </c>
      <c r="F376" s="99"/>
      <c r="G376" s="103" t="n">
        <f aca="false">IF(G$1="P",MAX(0,G$2-$C376),IF(G$1="C",MAX(0,$C376-G$2)))</f>
        <v>0</v>
      </c>
      <c r="H376" s="103" t="n">
        <f aca="false">IF(H$1="P",MAX(0,H$2-$C376),IF(H$1="C",MAX(0,$C376-H$2)))</f>
        <v>0</v>
      </c>
      <c r="I376" s="103" t="n">
        <f aca="false">IF(I$1="P",MAX(0,I$2-$C376),IF(I$1="C",MAX(0,$C376-I$2)))</f>
        <v>4.42</v>
      </c>
      <c r="J376" s="103" t="n">
        <f aca="false">IF(J$1="P",MAX(0,J$2-$C376),IF(J$1="C",MAX(0,$C376-J$2)))</f>
        <v>9.42</v>
      </c>
      <c r="K376" s="103" t="n">
        <f aca="false">IF(K$1="P",MAX(0,K$2-$C376),IF(K$1="C",MAX(0,$C376-K$2)))</f>
        <v>14.42</v>
      </c>
      <c r="L376" s="103" t="n">
        <f aca="false">IF(L$1="P",MAX(0,L$2-$C376),IF(L$1="C",MAX(0,$C376-L$2)))</f>
        <v>24.42</v>
      </c>
      <c r="M376" s="103" t="n">
        <f aca="false">IF(M$1="P",MAX(0,M$2-$C376),IF(M$1="C",MAX(0,$C376-M$2)))</f>
        <v>5.58</v>
      </c>
      <c r="N376" s="103" t="n">
        <f aca="false">IF(N$1="P",MAX(0,N$2-$C376),IF(N$1="C",MAX(0,$C376-N$2)))</f>
        <v>0.579999999999998</v>
      </c>
      <c r="O376" s="103" t="n">
        <f aca="false">IF(O$1="P",MAX(0,O$2-$C376),IF(O$1="C",MAX(0,$C376-O$2)))</f>
        <v>0</v>
      </c>
      <c r="P376" s="103" t="n">
        <f aca="false">IF(P$1="P",MAX(0,P$2-$C376),IF(P$1="C",MAX(0,$C376-P$2)))</f>
        <v>0</v>
      </c>
      <c r="Q376" s="103" t="n">
        <f aca="false">IF(Q$1="P",MAX(0,Q$2-$C376),IF(Q$1="C",MAX(0,$C376-Q$2)))</f>
        <v>0</v>
      </c>
      <c r="R376" s="103" t="n">
        <f aca="false">IF(R$1="P",MAX(0,R$2-$C376),IF(R$1="C",MAX(0,$C376-R$2)))</f>
        <v>0</v>
      </c>
      <c r="S376" s="103" t="n">
        <f aca="false">IF(S$1="P",MAX(0,S$2-$C376),IF(S$1="C",MAX(0,$C376-S$2)))</f>
        <v>0</v>
      </c>
      <c r="T376" s="104" t="n">
        <f aca="false">A376</f>
        <v>16</v>
      </c>
      <c r="U376" s="105" t="n">
        <f aca="false">VLOOKUP($B376,Gas!$B$3:$E$2506,2)</f>
        <v>2.33</v>
      </c>
      <c r="V376" s="46" t="n">
        <f aca="false">C376/U376</f>
        <v>10.9785407725322</v>
      </c>
      <c r="W376" s="99" t="n">
        <f aca="false">VLOOKUP($B376,Gas!$B$3:$E$2506,4)</f>
        <v>0.385684655675032</v>
      </c>
    </row>
    <row r="377" customFormat="false" ht="12.75" hidden="false" customHeight="false" outlineLevel="0" collapsed="false">
      <c r="A377" s="95" t="n">
        <f aca="false">MONTH(B377)+(YEAR(B377)-1998)*12</f>
        <v>16</v>
      </c>
      <c r="B377" s="101" t="n">
        <v>36279</v>
      </c>
      <c r="C377" s="102" t="n">
        <v>26.13</v>
      </c>
      <c r="D377" s="98" t="n">
        <f aca="false">LN(C377/C376)</f>
        <v>0.0212732833818244</v>
      </c>
      <c r="E377" s="106" t="n">
        <f aca="false">STDEV(D368:D377)*SQRT(trade_day)</f>
        <v>0.514098756929998</v>
      </c>
      <c r="F377" s="99"/>
      <c r="G377" s="103" t="n">
        <f aca="false">IF(G$1="P",MAX(0,G$2-$C377),IF(G$1="C",MAX(0,$C377-G$2)))</f>
        <v>0</v>
      </c>
      <c r="H377" s="103" t="n">
        <f aca="false">IF(H$1="P",MAX(0,H$2-$C377),IF(H$1="C",MAX(0,$C377-H$2)))</f>
        <v>0</v>
      </c>
      <c r="I377" s="103" t="n">
        <f aca="false">IF(I$1="P",MAX(0,I$2-$C377),IF(I$1="C",MAX(0,$C377-I$2)))</f>
        <v>3.87</v>
      </c>
      <c r="J377" s="103" t="n">
        <f aca="false">IF(J$1="P",MAX(0,J$2-$C377),IF(J$1="C",MAX(0,$C377-J$2)))</f>
        <v>8.87</v>
      </c>
      <c r="K377" s="103" t="n">
        <f aca="false">IF(K$1="P",MAX(0,K$2-$C377),IF(K$1="C",MAX(0,$C377-K$2)))</f>
        <v>13.87</v>
      </c>
      <c r="L377" s="103" t="n">
        <f aca="false">IF(L$1="P",MAX(0,L$2-$C377),IF(L$1="C",MAX(0,$C377-L$2)))</f>
        <v>23.87</v>
      </c>
      <c r="M377" s="103" t="n">
        <f aca="false">IF(M$1="P",MAX(0,M$2-$C377),IF(M$1="C",MAX(0,$C377-M$2)))</f>
        <v>6.13</v>
      </c>
      <c r="N377" s="103" t="n">
        <f aca="false">IF(N$1="P",MAX(0,N$2-$C377),IF(N$1="C",MAX(0,$C377-N$2)))</f>
        <v>1.13</v>
      </c>
      <c r="O377" s="103" t="n">
        <f aca="false">IF(O$1="P",MAX(0,O$2-$C377),IF(O$1="C",MAX(0,$C377-O$2)))</f>
        <v>0</v>
      </c>
      <c r="P377" s="103" t="n">
        <f aca="false">IF(P$1="P",MAX(0,P$2-$C377),IF(P$1="C",MAX(0,$C377-P$2)))</f>
        <v>0</v>
      </c>
      <c r="Q377" s="103" t="n">
        <f aca="false">IF(Q$1="P",MAX(0,Q$2-$C377),IF(Q$1="C",MAX(0,$C377-Q$2)))</f>
        <v>0</v>
      </c>
      <c r="R377" s="103" t="n">
        <f aca="false">IF(R$1="P",MAX(0,R$2-$C377),IF(R$1="C",MAX(0,$C377-R$2)))</f>
        <v>0</v>
      </c>
      <c r="S377" s="103" t="n">
        <f aca="false">IF(S$1="P",MAX(0,S$2-$C377),IF(S$1="C",MAX(0,$C377-S$2)))</f>
        <v>0</v>
      </c>
      <c r="T377" s="104" t="n">
        <f aca="false">A377</f>
        <v>16</v>
      </c>
      <c r="U377" s="105" t="n">
        <f aca="false">VLOOKUP($B377,Gas!$B$3:$E$2506,2)</f>
        <v>2.31</v>
      </c>
      <c r="V377" s="46" t="n">
        <f aca="false">C377/U377</f>
        <v>11.3116883116883</v>
      </c>
      <c r="W377" s="99" t="n">
        <f aca="false">VLOOKUP($B377,Gas!$B$3:$E$2506,4)</f>
        <v>0.396342194897804</v>
      </c>
    </row>
    <row r="378" customFormat="false" ht="12.75" hidden="false" customHeight="false" outlineLevel="0" collapsed="false">
      <c r="A378" s="95" t="n">
        <f aca="false">MONTH(B378)+(YEAR(B378)-1998)*12</f>
        <v>16</v>
      </c>
      <c r="B378" s="101" t="n">
        <v>36280</v>
      </c>
      <c r="C378" s="102" t="n">
        <v>26.55</v>
      </c>
      <c r="D378" s="98" t="n">
        <f aca="false">LN(C378/C377)</f>
        <v>0.0159456681554269</v>
      </c>
      <c r="E378" s="106" t="n">
        <f aca="false">STDEV(D369:D378)*SQRT(trade_day)</f>
        <v>0.512878257184491</v>
      </c>
      <c r="F378" s="99"/>
      <c r="G378" s="103" t="n">
        <f aca="false">IF(G$1="P",MAX(0,G$2-$C378),IF(G$1="C",MAX(0,$C378-G$2)))</f>
        <v>0</v>
      </c>
      <c r="H378" s="103" t="n">
        <f aca="false">IF(H$1="P",MAX(0,H$2-$C378),IF(H$1="C",MAX(0,$C378-H$2)))</f>
        <v>0</v>
      </c>
      <c r="I378" s="103" t="n">
        <f aca="false">IF(I$1="P",MAX(0,I$2-$C378),IF(I$1="C",MAX(0,$C378-I$2)))</f>
        <v>3.45</v>
      </c>
      <c r="J378" s="103" t="n">
        <f aca="false">IF(J$1="P",MAX(0,J$2-$C378),IF(J$1="C",MAX(0,$C378-J$2)))</f>
        <v>8.45</v>
      </c>
      <c r="K378" s="103" t="n">
        <f aca="false">IF(K$1="P",MAX(0,K$2-$C378),IF(K$1="C",MAX(0,$C378-K$2)))</f>
        <v>13.45</v>
      </c>
      <c r="L378" s="103" t="n">
        <f aca="false">IF(L$1="P",MAX(0,L$2-$C378),IF(L$1="C",MAX(0,$C378-L$2)))</f>
        <v>23.45</v>
      </c>
      <c r="M378" s="103" t="n">
        <f aca="false">IF(M$1="P",MAX(0,M$2-$C378),IF(M$1="C",MAX(0,$C378-M$2)))</f>
        <v>6.55</v>
      </c>
      <c r="N378" s="103" t="n">
        <f aca="false">IF(N$1="P",MAX(0,N$2-$C378),IF(N$1="C",MAX(0,$C378-N$2)))</f>
        <v>1.55</v>
      </c>
      <c r="O378" s="103" t="n">
        <f aca="false">IF(O$1="P",MAX(0,O$2-$C378),IF(O$1="C",MAX(0,$C378-O$2)))</f>
        <v>0</v>
      </c>
      <c r="P378" s="103" t="n">
        <f aca="false">IF(P$1="P",MAX(0,P$2-$C378),IF(P$1="C",MAX(0,$C378-P$2)))</f>
        <v>0</v>
      </c>
      <c r="Q378" s="103" t="n">
        <f aca="false">IF(Q$1="P",MAX(0,Q$2-$C378),IF(Q$1="C",MAX(0,$C378-Q$2)))</f>
        <v>0</v>
      </c>
      <c r="R378" s="103" t="n">
        <f aca="false">IF(R$1="P",MAX(0,R$2-$C378),IF(R$1="C",MAX(0,$C378-R$2)))</f>
        <v>0</v>
      </c>
      <c r="S378" s="103" t="n">
        <f aca="false">IF(S$1="P",MAX(0,S$2-$C378),IF(S$1="C",MAX(0,$C378-S$2)))</f>
        <v>0</v>
      </c>
      <c r="T378" s="104" t="n">
        <f aca="false">A378</f>
        <v>16</v>
      </c>
      <c r="U378" s="105" t="n">
        <f aca="false">VLOOKUP($B378,Gas!$B$3:$E$2506,2)</f>
        <v>2.34</v>
      </c>
      <c r="V378" s="46" t="n">
        <f aca="false">C378/U378</f>
        <v>11.3461538461538</v>
      </c>
      <c r="W378" s="99" t="n">
        <f aca="false">VLOOKUP($B378,Gas!$B$3:$E$2506,4)</f>
        <v>0.36381371291089</v>
      </c>
    </row>
    <row r="379" customFormat="false" ht="12.75" hidden="false" customHeight="false" outlineLevel="0" collapsed="false">
      <c r="A379" s="95" t="n">
        <f aca="false">MONTH(B379)+(YEAR(B379)-1998)*12</f>
        <v>17</v>
      </c>
      <c r="B379" s="101" t="n">
        <v>36283</v>
      </c>
      <c r="C379" s="102" t="n">
        <v>30.67</v>
      </c>
      <c r="D379" s="98" t="n">
        <f aca="false">LN(C379/C378)</f>
        <v>0.144255230438212</v>
      </c>
      <c r="E379" s="106" t="n">
        <f aca="false">STDEV(D370:D379)*SQRT(trade_day)</f>
        <v>0.789840890422029</v>
      </c>
      <c r="F379" s="99"/>
      <c r="G379" s="103" t="n">
        <f aca="false">IF(G$1="P",MAX(0,G$2-$C379),IF(G$1="C",MAX(0,$C379-G$2)))</f>
        <v>0</v>
      </c>
      <c r="H379" s="103" t="n">
        <f aca="false">IF(H$1="P",MAX(0,H$2-$C379),IF(H$1="C",MAX(0,$C379-H$2)))</f>
        <v>0</v>
      </c>
      <c r="I379" s="103" t="n">
        <f aca="false">IF(I$1="P",MAX(0,I$2-$C379),IF(I$1="C",MAX(0,$C379-I$2)))</f>
        <v>0</v>
      </c>
      <c r="J379" s="103" t="n">
        <f aca="false">IF(J$1="P",MAX(0,J$2-$C379),IF(J$1="C",MAX(0,$C379-J$2)))</f>
        <v>4.33</v>
      </c>
      <c r="K379" s="103" t="n">
        <f aca="false">IF(K$1="P",MAX(0,K$2-$C379),IF(K$1="C",MAX(0,$C379-K$2)))</f>
        <v>9.33</v>
      </c>
      <c r="L379" s="103" t="n">
        <f aca="false">IF(L$1="P",MAX(0,L$2-$C379),IF(L$1="C",MAX(0,$C379-L$2)))</f>
        <v>19.33</v>
      </c>
      <c r="M379" s="103" t="n">
        <f aca="false">IF(M$1="P",MAX(0,M$2-$C379),IF(M$1="C",MAX(0,$C379-M$2)))</f>
        <v>10.67</v>
      </c>
      <c r="N379" s="103" t="n">
        <f aca="false">IF(N$1="P",MAX(0,N$2-$C379),IF(N$1="C",MAX(0,$C379-N$2)))</f>
        <v>5.67</v>
      </c>
      <c r="O379" s="103" t="n">
        <f aca="false">IF(O$1="P",MAX(0,O$2-$C379),IF(O$1="C",MAX(0,$C379-O$2)))</f>
        <v>0.670000000000002</v>
      </c>
      <c r="P379" s="103" t="n">
        <f aca="false">IF(P$1="P",MAX(0,P$2-$C379),IF(P$1="C",MAX(0,$C379-P$2)))</f>
        <v>0</v>
      </c>
      <c r="Q379" s="103" t="n">
        <f aca="false">IF(Q$1="P",MAX(0,Q$2-$C379),IF(Q$1="C",MAX(0,$C379-Q$2)))</f>
        <v>0</v>
      </c>
      <c r="R379" s="103" t="n">
        <f aca="false">IF(R$1="P",MAX(0,R$2-$C379),IF(R$1="C",MAX(0,$C379-R$2)))</f>
        <v>0</v>
      </c>
      <c r="S379" s="103" t="n">
        <f aca="false">IF(S$1="P",MAX(0,S$2-$C379),IF(S$1="C",MAX(0,$C379-S$2)))</f>
        <v>0</v>
      </c>
      <c r="T379" s="104" t="n">
        <f aca="false">A379</f>
        <v>17</v>
      </c>
      <c r="U379" s="105" t="n">
        <f aca="false">VLOOKUP($B379,Gas!$B$3:$E$2506,2)</f>
        <v>2.27</v>
      </c>
      <c r="V379" s="46" t="n">
        <f aca="false">C379/U379</f>
        <v>13.511013215859</v>
      </c>
      <c r="W379" s="99" t="n">
        <f aca="false">VLOOKUP($B379,Gas!$B$3:$E$2506,4)</f>
        <v>0.356252481823989</v>
      </c>
    </row>
    <row r="380" customFormat="false" ht="12.75" hidden="false" customHeight="false" outlineLevel="0" collapsed="false">
      <c r="A380" s="95" t="n">
        <f aca="false">MONTH(B380)+(YEAR(B380)-1998)*12</f>
        <v>17</v>
      </c>
      <c r="B380" s="101" t="n">
        <v>36284</v>
      </c>
      <c r="C380" s="102" t="n">
        <v>29.74</v>
      </c>
      <c r="D380" s="98" t="n">
        <f aca="false">LN(C380/C379)</f>
        <v>-0.0307920370941512</v>
      </c>
      <c r="E380" s="106" t="n">
        <f aca="false">STDEV(D371:D380)*SQRT(trade_day)</f>
        <v>0.804340708036574</v>
      </c>
      <c r="F380" s="99"/>
      <c r="G380" s="103" t="n">
        <f aca="false">IF(G$1="P",MAX(0,G$2-$C380),IF(G$1="C",MAX(0,$C380-G$2)))</f>
        <v>0</v>
      </c>
      <c r="H380" s="103" t="n">
        <f aca="false">IF(H$1="P",MAX(0,H$2-$C380),IF(H$1="C",MAX(0,$C380-H$2)))</f>
        <v>0</v>
      </c>
      <c r="I380" s="103" t="n">
        <f aca="false">IF(I$1="P",MAX(0,I$2-$C380),IF(I$1="C",MAX(0,$C380-I$2)))</f>
        <v>0.260000000000002</v>
      </c>
      <c r="J380" s="103" t="n">
        <f aca="false">IF(J$1="P",MAX(0,J$2-$C380),IF(J$1="C",MAX(0,$C380-J$2)))</f>
        <v>5.26</v>
      </c>
      <c r="K380" s="103" t="n">
        <f aca="false">IF(K$1="P",MAX(0,K$2-$C380),IF(K$1="C",MAX(0,$C380-K$2)))</f>
        <v>10.26</v>
      </c>
      <c r="L380" s="103" t="n">
        <f aca="false">IF(L$1="P",MAX(0,L$2-$C380),IF(L$1="C",MAX(0,$C380-L$2)))</f>
        <v>20.26</v>
      </c>
      <c r="M380" s="103" t="n">
        <f aca="false">IF(M$1="P",MAX(0,M$2-$C380),IF(M$1="C",MAX(0,$C380-M$2)))</f>
        <v>9.74</v>
      </c>
      <c r="N380" s="103" t="n">
        <f aca="false">IF(N$1="P",MAX(0,N$2-$C380),IF(N$1="C",MAX(0,$C380-N$2)))</f>
        <v>4.74</v>
      </c>
      <c r="O380" s="103" t="n">
        <f aca="false">IF(O$1="P",MAX(0,O$2-$C380),IF(O$1="C",MAX(0,$C380-O$2)))</f>
        <v>0</v>
      </c>
      <c r="P380" s="103" t="n">
        <f aca="false">IF(P$1="P",MAX(0,P$2-$C380),IF(P$1="C",MAX(0,$C380-P$2)))</f>
        <v>0</v>
      </c>
      <c r="Q380" s="103" t="n">
        <f aca="false">IF(Q$1="P",MAX(0,Q$2-$C380),IF(Q$1="C",MAX(0,$C380-Q$2)))</f>
        <v>0</v>
      </c>
      <c r="R380" s="103" t="n">
        <f aca="false">IF(R$1="P",MAX(0,R$2-$C380),IF(R$1="C",MAX(0,$C380-R$2)))</f>
        <v>0</v>
      </c>
      <c r="S380" s="103" t="n">
        <f aca="false">IF(S$1="P",MAX(0,S$2-$C380),IF(S$1="C",MAX(0,$C380-S$2)))</f>
        <v>0</v>
      </c>
      <c r="T380" s="104" t="n">
        <f aca="false">A380</f>
        <v>17</v>
      </c>
      <c r="U380" s="105" t="n">
        <f aca="false">VLOOKUP($B380,Gas!$B$3:$E$2506,2)</f>
        <v>2.22</v>
      </c>
      <c r="V380" s="46" t="n">
        <f aca="false">C380/U380</f>
        <v>13.3963963963964</v>
      </c>
      <c r="W380" s="99" t="n">
        <f aca="false">VLOOKUP($B380,Gas!$B$3:$E$2506,4)</f>
        <v>0.381252388063024</v>
      </c>
    </row>
    <row r="381" customFormat="false" ht="12.75" hidden="false" customHeight="false" outlineLevel="0" collapsed="false">
      <c r="A381" s="95" t="n">
        <f aca="false">MONTH(B381)+(YEAR(B381)-1998)*12</f>
        <v>17</v>
      </c>
      <c r="B381" s="101" t="n">
        <v>36285</v>
      </c>
      <c r="C381" s="102" t="n">
        <v>33.5</v>
      </c>
      <c r="D381" s="98" t="n">
        <f aca="false">LN(C381/C380)</f>
        <v>0.119052497799012</v>
      </c>
      <c r="E381" s="106" t="n">
        <f aca="false">STDEV(D372:D381)*SQRT(trade_day)</f>
        <v>0.872660917265166</v>
      </c>
      <c r="F381" s="99"/>
      <c r="G381" s="103" t="n">
        <f aca="false">IF(G$1="P",MAX(0,G$2-$C381),IF(G$1="C",MAX(0,$C381-G$2)))</f>
        <v>0</v>
      </c>
      <c r="H381" s="103" t="n">
        <f aca="false">IF(H$1="P",MAX(0,H$2-$C381),IF(H$1="C",MAX(0,$C381-H$2)))</f>
        <v>0</v>
      </c>
      <c r="I381" s="103" t="n">
        <f aca="false">IF(I$1="P",MAX(0,I$2-$C381),IF(I$1="C",MAX(0,$C381-I$2)))</f>
        <v>0</v>
      </c>
      <c r="J381" s="103" t="n">
        <f aca="false">IF(J$1="P",MAX(0,J$2-$C381),IF(J$1="C",MAX(0,$C381-J$2)))</f>
        <v>1.5</v>
      </c>
      <c r="K381" s="103" t="n">
        <f aca="false">IF(K$1="P",MAX(0,K$2-$C381),IF(K$1="C",MAX(0,$C381-K$2)))</f>
        <v>6.5</v>
      </c>
      <c r="L381" s="103" t="n">
        <f aca="false">IF(L$1="P",MAX(0,L$2-$C381),IF(L$1="C",MAX(0,$C381-L$2)))</f>
        <v>16.5</v>
      </c>
      <c r="M381" s="103" t="n">
        <f aca="false">IF(M$1="P",MAX(0,M$2-$C381),IF(M$1="C",MAX(0,$C381-M$2)))</f>
        <v>13.5</v>
      </c>
      <c r="N381" s="103" t="n">
        <f aca="false">IF(N$1="P",MAX(0,N$2-$C381),IF(N$1="C",MAX(0,$C381-N$2)))</f>
        <v>8.5</v>
      </c>
      <c r="O381" s="103" t="n">
        <f aca="false">IF(O$1="P",MAX(0,O$2-$C381),IF(O$1="C",MAX(0,$C381-O$2)))</f>
        <v>3.5</v>
      </c>
      <c r="P381" s="103" t="n">
        <f aca="false">IF(P$1="P",MAX(0,P$2-$C381),IF(P$1="C",MAX(0,$C381-P$2)))</f>
        <v>0</v>
      </c>
      <c r="Q381" s="103" t="n">
        <f aca="false">IF(Q$1="P",MAX(0,Q$2-$C381),IF(Q$1="C",MAX(0,$C381-Q$2)))</f>
        <v>0</v>
      </c>
      <c r="R381" s="103" t="n">
        <f aca="false">IF(R$1="P",MAX(0,R$2-$C381),IF(R$1="C",MAX(0,$C381-R$2)))</f>
        <v>0</v>
      </c>
      <c r="S381" s="103" t="n">
        <f aca="false">IF(S$1="P",MAX(0,S$2-$C381),IF(S$1="C",MAX(0,$C381-S$2)))</f>
        <v>0</v>
      </c>
      <c r="T381" s="104" t="n">
        <f aca="false">A381</f>
        <v>17</v>
      </c>
      <c r="U381" s="105" t="n">
        <f aca="false">VLOOKUP($B381,Gas!$B$3:$E$2506,2)</f>
        <v>2.315</v>
      </c>
      <c r="V381" s="46" t="n">
        <f aca="false">C381/U381</f>
        <v>14.4708423326134</v>
      </c>
      <c r="W381" s="99" t="n">
        <f aca="false">VLOOKUP($B381,Gas!$B$3:$E$2506,4)</f>
        <v>0.460140743899024</v>
      </c>
    </row>
    <row r="382" customFormat="false" ht="12.75" hidden="false" customHeight="false" outlineLevel="0" collapsed="false">
      <c r="A382" s="95" t="n">
        <f aca="false">MONTH(B382)+(YEAR(B382)-1998)*12</f>
        <v>17</v>
      </c>
      <c r="B382" s="101" t="n">
        <v>36286</v>
      </c>
      <c r="C382" s="102" t="n">
        <v>33.37</v>
      </c>
      <c r="D382" s="98" t="n">
        <f aca="false">LN(C382/C381)</f>
        <v>-0.00388814606773823</v>
      </c>
      <c r="E382" s="106" t="n">
        <f aca="false">STDEV(D373:D382)*SQRT(trade_day)</f>
        <v>0.881281256356774</v>
      </c>
      <c r="F382" s="99"/>
      <c r="G382" s="103" t="n">
        <f aca="false">IF(G$1="P",MAX(0,G$2-$C382),IF(G$1="C",MAX(0,$C382-G$2)))</f>
        <v>0</v>
      </c>
      <c r="H382" s="103" t="n">
        <f aca="false">IF(H$1="P",MAX(0,H$2-$C382),IF(H$1="C",MAX(0,$C382-H$2)))</f>
        <v>0</v>
      </c>
      <c r="I382" s="103" t="n">
        <f aca="false">IF(I$1="P",MAX(0,I$2-$C382),IF(I$1="C",MAX(0,$C382-I$2)))</f>
        <v>0</v>
      </c>
      <c r="J382" s="103" t="n">
        <f aca="false">IF(J$1="P",MAX(0,J$2-$C382),IF(J$1="C",MAX(0,$C382-J$2)))</f>
        <v>1.63</v>
      </c>
      <c r="K382" s="103" t="n">
        <f aca="false">IF(K$1="P",MAX(0,K$2-$C382),IF(K$1="C",MAX(0,$C382-K$2)))</f>
        <v>6.63</v>
      </c>
      <c r="L382" s="103" t="n">
        <f aca="false">IF(L$1="P",MAX(0,L$2-$C382),IF(L$1="C",MAX(0,$C382-L$2)))</f>
        <v>16.63</v>
      </c>
      <c r="M382" s="103" t="n">
        <f aca="false">IF(M$1="P",MAX(0,M$2-$C382),IF(M$1="C",MAX(0,$C382-M$2)))</f>
        <v>13.37</v>
      </c>
      <c r="N382" s="103" t="n">
        <f aca="false">IF(N$1="P",MAX(0,N$2-$C382),IF(N$1="C",MAX(0,$C382-N$2)))</f>
        <v>8.37</v>
      </c>
      <c r="O382" s="103" t="n">
        <f aca="false">IF(O$1="P",MAX(0,O$2-$C382),IF(O$1="C",MAX(0,$C382-O$2)))</f>
        <v>3.37</v>
      </c>
      <c r="P382" s="103" t="n">
        <f aca="false">IF(P$1="P",MAX(0,P$2-$C382),IF(P$1="C",MAX(0,$C382-P$2)))</f>
        <v>0</v>
      </c>
      <c r="Q382" s="103" t="n">
        <f aca="false">IF(Q$1="P",MAX(0,Q$2-$C382),IF(Q$1="C",MAX(0,$C382-Q$2)))</f>
        <v>0</v>
      </c>
      <c r="R382" s="103" t="n">
        <f aca="false">IF(R$1="P",MAX(0,R$2-$C382),IF(R$1="C",MAX(0,$C382-R$2)))</f>
        <v>0</v>
      </c>
      <c r="S382" s="103" t="n">
        <f aca="false">IF(S$1="P",MAX(0,S$2-$C382),IF(S$1="C",MAX(0,$C382-S$2)))</f>
        <v>0</v>
      </c>
      <c r="T382" s="104" t="n">
        <f aca="false">A382</f>
        <v>17</v>
      </c>
      <c r="U382" s="105" t="n">
        <f aca="false">VLOOKUP($B382,Gas!$B$3:$E$2506,2)</f>
        <v>2.365</v>
      </c>
      <c r="V382" s="46" t="n">
        <f aca="false">C382/U382</f>
        <v>14.1099365750529</v>
      </c>
      <c r="W382" s="99" t="n">
        <f aca="false">VLOOKUP($B382,Gas!$B$3:$E$2506,4)</f>
        <v>0.471487202942297</v>
      </c>
    </row>
    <row r="383" customFormat="false" ht="12.75" hidden="false" customHeight="false" outlineLevel="0" collapsed="false">
      <c r="A383" s="95" t="n">
        <f aca="false">MONTH(B383)+(YEAR(B383)-1998)*12</f>
        <v>17</v>
      </c>
      <c r="B383" s="101" t="n">
        <v>36287</v>
      </c>
      <c r="C383" s="102" t="n">
        <v>32.52</v>
      </c>
      <c r="D383" s="98" t="n">
        <f aca="false">LN(C383/C382)</f>
        <v>-0.0258020080836726</v>
      </c>
      <c r="E383" s="106" t="n">
        <f aca="false">STDEV(D374:D383)*SQRT(trade_day)</f>
        <v>0.922351538677423</v>
      </c>
      <c r="F383" s="99"/>
      <c r="G383" s="103" t="n">
        <f aca="false">IF(G$1="P",MAX(0,G$2-$C383),IF(G$1="C",MAX(0,$C383-G$2)))</f>
        <v>0</v>
      </c>
      <c r="H383" s="103" t="n">
        <f aca="false">IF(H$1="P",MAX(0,H$2-$C383),IF(H$1="C",MAX(0,$C383-H$2)))</f>
        <v>0</v>
      </c>
      <c r="I383" s="103" t="n">
        <f aca="false">IF(I$1="P",MAX(0,I$2-$C383),IF(I$1="C",MAX(0,$C383-I$2)))</f>
        <v>0</v>
      </c>
      <c r="J383" s="103" t="n">
        <f aca="false">IF(J$1="P",MAX(0,J$2-$C383),IF(J$1="C",MAX(0,$C383-J$2)))</f>
        <v>2.48</v>
      </c>
      <c r="K383" s="103" t="n">
        <f aca="false">IF(K$1="P",MAX(0,K$2-$C383),IF(K$1="C",MAX(0,$C383-K$2)))</f>
        <v>7.48</v>
      </c>
      <c r="L383" s="103" t="n">
        <f aca="false">IF(L$1="P",MAX(0,L$2-$C383),IF(L$1="C",MAX(0,$C383-L$2)))</f>
        <v>17.48</v>
      </c>
      <c r="M383" s="103" t="n">
        <f aca="false">IF(M$1="P",MAX(0,M$2-$C383),IF(M$1="C",MAX(0,$C383-M$2)))</f>
        <v>12.52</v>
      </c>
      <c r="N383" s="103" t="n">
        <f aca="false">IF(N$1="P",MAX(0,N$2-$C383),IF(N$1="C",MAX(0,$C383-N$2)))</f>
        <v>7.52</v>
      </c>
      <c r="O383" s="103" t="n">
        <f aca="false">IF(O$1="P",MAX(0,O$2-$C383),IF(O$1="C",MAX(0,$C383-O$2)))</f>
        <v>2.52</v>
      </c>
      <c r="P383" s="103" t="n">
        <f aca="false">IF(P$1="P",MAX(0,P$2-$C383),IF(P$1="C",MAX(0,$C383-P$2)))</f>
        <v>0</v>
      </c>
      <c r="Q383" s="103" t="n">
        <f aca="false">IF(Q$1="P",MAX(0,Q$2-$C383),IF(Q$1="C",MAX(0,$C383-Q$2)))</f>
        <v>0</v>
      </c>
      <c r="R383" s="103" t="n">
        <f aca="false">IF(R$1="P",MAX(0,R$2-$C383),IF(R$1="C",MAX(0,$C383-R$2)))</f>
        <v>0</v>
      </c>
      <c r="S383" s="103" t="n">
        <f aca="false">IF(S$1="P",MAX(0,S$2-$C383),IF(S$1="C",MAX(0,$C383-S$2)))</f>
        <v>0</v>
      </c>
      <c r="T383" s="104" t="n">
        <f aca="false">A383</f>
        <v>17</v>
      </c>
      <c r="U383" s="105" t="n">
        <f aca="false">VLOOKUP($B383,Gas!$B$3:$E$2506,2)</f>
        <v>2.335</v>
      </c>
      <c r="V383" s="46" t="n">
        <f aca="false">C383/U383</f>
        <v>13.9271948608137</v>
      </c>
      <c r="W383" s="99" t="n">
        <f aca="false">VLOOKUP($B383,Gas!$B$3:$E$2506,4)</f>
        <v>0.482787815005333</v>
      </c>
    </row>
    <row r="384" customFormat="false" ht="12.75" hidden="false" customHeight="false" outlineLevel="0" collapsed="false">
      <c r="A384" s="95" t="n">
        <f aca="false">MONTH(B384)+(YEAR(B384)-1998)*12</f>
        <v>17</v>
      </c>
      <c r="B384" s="101" t="n">
        <v>36290</v>
      </c>
      <c r="C384" s="102" t="n">
        <v>32.54</v>
      </c>
      <c r="D384" s="98" t="n">
        <f aca="false">LN(C384/C383)</f>
        <v>0.000614817111281778</v>
      </c>
      <c r="E384" s="106" t="n">
        <f aca="false">STDEV(D375:D384)*SQRT(trade_day)</f>
        <v>0.927104372959453</v>
      </c>
      <c r="F384" s="99"/>
      <c r="G384" s="103" t="n">
        <f aca="false">IF(G$1="P",MAX(0,G$2-$C384),IF(G$1="C",MAX(0,$C384-G$2)))</f>
        <v>0</v>
      </c>
      <c r="H384" s="103" t="n">
        <f aca="false">IF(H$1="P",MAX(0,H$2-$C384),IF(H$1="C",MAX(0,$C384-H$2)))</f>
        <v>0</v>
      </c>
      <c r="I384" s="103" t="n">
        <f aca="false">IF(I$1="P",MAX(0,I$2-$C384),IF(I$1="C",MAX(0,$C384-I$2)))</f>
        <v>0</v>
      </c>
      <c r="J384" s="103" t="n">
        <f aca="false">IF(J$1="P",MAX(0,J$2-$C384),IF(J$1="C",MAX(0,$C384-J$2)))</f>
        <v>2.46</v>
      </c>
      <c r="K384" s="103" t="n">
        <f aca="false">IF(K$1="P",MAX(0,K$2-$C384),IF(K$1="C",MAX(0,$C384-K$2)))</f>
        <v>7.46</v>
      </c>
      <c r="L384" s="103" t="n">
        <f aca="false">IF(L$1="P",MAX(0,L$2-$C384),IF(L$1="C",MAX(0,$C384-L$2)))</f>
        <v>17.46</v>
      </c>
      <c r="M384" s="103" t="n">
        <f aca="false">IF(M$1="P",MAX(0,M$2-$C384),IF(M$1="C",MAX(0,$C384-M$2)))</f>
        <v>12.54</v>
      </c>
      <c r="N384" s="103" t="n">
        <f aca="false">IF(N$1="P",MAX(0,N$2-$C384),IF(N$1="C",MAX(0,$C384-N$2)))</f>
        <v>7.54</v>
      </c>
      <c r="O384" s="103" t="n">
        <f aca="false">IF(O$1="P",MAX(0,O$2-$C384),IF(O$1="C",MAX(0,$C384-O$2)))</f>
        <v>2.54</v>
      </c>
      <c r="P384" s="103" t="n">
        <f aca="false">IF(P$1="P",MAX(0,P$2-$C384),IF(P$1="C",MAX(0,$C384-P$2)))</f>
        <v>0</v>
      </c>
      <c r="Q384" s="103" t="n">
        <f aca="false">IF(Q$1="P",MAX(0,Q$2-$C384),IF(Q$1="C",MAX(0,$C384-Q$2)))</f>
        <v>0</v>
      </c>
      <c r="R384" s="103" t="n">
        <f aca="false">IF(R$1="P",MAX(0,R$2-$C384),IF(R$1="C",MAX(0,$C384-R$2)))</f>
        <v>0</v>
      </c>
      <c r="S384" s="103" t="n">
        <f aca="false">IF(S$1="P",MAX(0,S$2-$C384),IF(S$1="C",MAX(0,$C384-S$2)))</f>
        <v>0</v>
      </c>
      <c r="T384" s="104" t="n">
        <f aca="false">A384</f>
        <v>17</v>
      </c>
      <c r="U384" s="105" t="n">
        <f aca="false">VLOOKUP($B384,Gas!$B$3:$E$2506,2)</f>
        <v>2.255</v>
      </c>
      <c r="V384" s="46" t="n">
        <f aca="false">C384/U384</f>
        <v>14.430155210643</v>
      </c>
      <c r="W384" s="99" t="n">
        <f aca="false">VLOOKUP($B384,Gas!$B$3:$E$2506,4)</f>
        <v>0.44452175901982</v>
      </c>
    </row>
    <row r="385" customFormat="false" ht="12.75" hidden="false" customHeight="false" outlineLevel="0" collapsed="false">
      <c r="A385" s="95" t="n">
        <f aca="false">MONTH(B385)+(YEAR(B385)-1998)*12</f>
        <v>17</v>
      </c>
      <c r="B385" s="101" t="n">
        <v>36291</v>
      </c>
      <c r="C385" s="102" t="n">
        <v>32.74</v>
      </c>
      <c r="D385" s="98" t="n">
        <f aca="false">LN(C385/C384)</f>
        <v>0.00612747015209729</v>
      </c>
      <c r="E385" s="106" t="n">
        <f aca="false">STDEV(D376:D385)*SQRT(trade_day)</f>
        <v>0.927403573815884</v>
      </c>
      <c r="F385" s="99"/>
      <c r="G385" s="103" t="n">
        <f aca="false">IF(G$1="P",MAX(0,G$2-$C385),IF(G$1="C",MAX(0,$C385-G$2)))</f>
        <v>0</v>
      </c>
      <c r="H385" s="103" t="n">
        <f aca="false">IF(H$1="P",MAX(0,H$2-$C385),IF(H$1="C",MAX(0,$C385-H$2)))</f>
        <v>0</v>
      </c>
      <c r="I385" s="103" t="n">
        <f aca="false">IF(I$1="P",MAX(0,I$2-$C385),IF(I$1="C",MAX(0,$C385-I$2)))</f>
        <v>0</v>
      </c>
      <c r="J385" s="103" t="n">
        <f aca="false">IF(J$1="P",MAX(0,J$2-$C385),IF(J$1="C",MAX(0,$C385-J$2)))</f>
        <v>2.26</v>
      </c>
      <c r="K385" s="103" t="n">
        <f aca="false">IF(K$1="P",MAX(0,K$2-$C385),IF(K$1="C",MAX(0,$C385-K$2)))</f>
        <v>7.26</v>
      </c>
      <c r="L385" s="103" t="n">
        <f aca="false">IF(L$1="P",MAX(0,L$2-$C385),IF(L$1="C",MAX(0,$C385-L$2)))</f>
        <v>17.26</v>
      </c>
      <c r="M385" s="103" t="n">
        <f aca="false">IF(M$1="P",MAX(0,M$2-$C385),IF(M$1="C",MAX(0,$C385-M$2)))</f>
        <v>12.74</v>
      </c>
      <c r="N385" s="103" t="n">
        <f aca="false">IF(N$1="P",MAX(0,N$2-$C385),IF(N$1="C",MAX(0,$C385-N$2)))</f>
        <v>7.74</v>
      </c>
      <c r="O385" s="103" t="n">
        <f aca="false">IF(O$1="P",MAX(0,O$2-$C385),IF(O$1="C",MAX(0,$C385-O$2)))</f>
        <v>2.74</v>
      </c>
      <c r="P385" s="103" t="n">
        <f aca="false">IF(P$1="P",MAX(0,P$2-$C385),IF(P$1="C",MAX(0,$C385-P$2)))</f>
        <v>0</v>
      </c>
      <c r="Q385" s="103" t="n">
        <f aca="false">IF(Q$1="P",MAX(0,Q$2-$C385),IF(Q$1="C",MAX(0,$C385-Q$2)))</f>
        <v>0</v>
      </c>
      <c r="R385" s="103" t="n">
        <f aca="false">IF(R$1="P",MAX(0,R$2-$C385),IF(R$1="C",MAX(0,$C385-R$2)))</f>
        <v>0</v>
      </c>
      <c r="S385" s="103" t="n">
        <f aca="false">IF(S$1="P",MAX(0,S$2-$C385),IF(S$1="C",MAX(0,$C385-S$2)))</f>
        <v>0</v>
      </c>
      <c r="T385" s="104" t="n">
        <f aca="false">A385</f>
        <v>17</v>
      </c>
      <c r="U385" s="105" t="n">
        <f aca="false">VLOOKUP($B385,Gas!$B$3:$E$2506,2)</f>
        <v>2.26</v>
      </c>
      <c r="V385" s="46" t="n">
        <f aca="false">C385/U385</f>
        <v>14.4867256637168</v>
      </c>
      <c r="W385" s="99" t="n">
        <f aca="false">VLOOKUP($B385,Gas!$B$3:$E$2506,4)</f>
        <v>0.407263109658114</v>
      </c>
    </row>
    <row r="386" customFormat="false" ht="12.75" hidden="false" customHeight="false" outlineLevel="0" collapsed="false">
      <c r="A386" s="95" t="n">
        <f aca="false">MONTH(B386)+(YEAR(B386)-1998)*12</f>
        <v>17</v>
      </c>
      <c r="B386" s="101" t="n">
        <v>36292</v>
      </c>
      <c r="C386" s="102" t="n">
        <v>31.61</v>
      </c>
      <c r="D386" s="98" t="n">
        <f aca="false">LN(C386/C385)</f>
        <v>-0.0351240457154625</v>
      </c>
      <c r="E386" s="106" t="n">
        <f aca="false">STDEV(D377:D386)*SQRT(trade_day)</f>
        <v>0.973401936177428</v>
      </c>
      <c r="F386" s="99"/>
      <c r="G386" s="103" t="n">
        <f aca="false">IF(G$1="P",MAX(0,G$2-$C386),IF(G$1="C",MAX(0,$C386-G$2)))</f>
        <v>0</v>
      </c>
      <c r="H386" s="103" t="n">
        <f aca="false">IF(H$1="P",MAX(0,H$2-$C386),IF(H$1="C",MAX(0,$C386-H$2)))</f>
        <v>0</v>
      </c>
      <c r="I386" s="103" t="n">
        <f aca="false">IF(I$1="P",MAX(0,I$2-$C386),IF(I$1="C",MAX(0,$C386-I$2)))</f>
        <v>0</v>
      </c>
      <c r="J386" s="103" t="n">
        <f aca="false">IF(J$1="P",MAX(0,J$2-$C386),IF(J$1="C",MAX(0,$C386-J$2)))</f>
        <v>3.39</v>
      </c>
      <c r="K386" s="103" t="n">
        <f aca="false">IF(K$1="P",MAX(0,K$2-$C386),IF(K$1="C",MAX(0,$C386-K$2)))</f>
        <v>8.39</v>
      </c>
      <c r="L386" s="103" t="n">
        <f aca="false">IF(L$1="P",MAX(0,L$2-$C386),IF(L$1="C",MAX(0,$C386-L$2)))</f>
        <v>18.39</v>
      </c>
      <c r="M386" s="103" t="n">
        <f aca="false">IF(M$1="P",MAX(0,M$2-$C386),IF(M$1="C",MAX(0,$C386-M$2)))</f>
        <v>11.61</v>
      </c>
      <c r="N386" s="103" t="n">
        <f aca="false">IF(N$1="P",MAX(0,N$2-$C386),IF(N$1="C",MAX(0,$C386-N$2)))</f>
        <v>6.61</v>
      </c>
      <c r="O386" s="103" t="n">
        <f aca="false">IF(O$1="P",MAX(0,O$2-$C386),IF(O$1="C",MAX(0,$C386-O$2)))</f>
        <v>1.61</v>
      </c>
      <c r="P386" s="103" t="n">
        <f aca="false">IF(P$1="P",MAX(0,P$2-$C386),IF(P$1="C",MAX(0,$C386-P$2)))</f>
        <v>0</v>
      </c>
      <c r="Q386" s="103" t="n">
        <f aca="false">IF(Q$1="P",MAX(0,Q$2-$C386),IF(Q$1="C",MAX(0,$C386-Q$2)))</f>
        <v>0</v>
      </c>
      <c r="R386" s="103" t="n">
        <f aca="false">IF(R$1="P",MAX(0,R$2-$C386),IF(R$1="C",MAX(0,$C386-R$2)))</f>
        <v>0</v>
      </c>
      <c r="S386" s="103" t="n">
        <f aca="false">IF(S$1="P",MAX(0,S$2-$C386),IF(S$1="C",MAX(0,$C386-S$2)))</f>
        <v>0</v>
      </c>
      <c r="T386" s="104" t="n">
        <f aca="false">A386</f>
        <v>17</v>
      </c>
      <c r="U386" s="105" t="n">
        <f aca="false">VLOOKUP($B386,Gas!$B$3:$E$2506,2)</f>
        <v>2.29</v>
      </c>
      <c r="V386" s="46" t="n">
        <f aca="false">C386/U386</f>
        <v>13.8034934497817</v>
      </c>
      <c r="W386" s="99" t="n">
        <f aca="false">VLOOKUP($B386,Gas!$B$3:$E$2506,4)</f>
        <v>0.415551103807998</v>
      </c>
    </row>
    <row r="387" customFormat="false" ht="12.75" hidden="false" customHeight="false" outlineLevel="0" collapsed="false">
      <c r="A387" s="95" t="n">
        <f aca="false">MONTH(B387)+(YEAR(B387)-1998)*12</f>
        <v>17</v>
      </c>
      <c r="B387" s="101" t="n">
        <v>36293</v>
      </c>
      <c r="C387" s="102" t="n">
        <v>32.07</v>
      </c>
      <c r="D387" s="98" t="n">
        <f aca="false">LN(C387/C386)</f>
        <v>0.0144474874775372</v>
      </c>
      <c r="E387" s="106" t="n">
        <f aca="false">STDEV(D378:D387)*SQRT(trade_day)</f>
        <v>0.973979228268555</v>
      </c>
      <c r="F387" s="99"/>
      <c r="G387" s="103" t="n">
        <f aca="false">IF(G$1="P",MAX(0,G$2-$C387),IF(G$1="C",MAX(0,$C387-G$2)))</f>
        <v>0</v>
      </c>
      <c r="H387" s="103" t="n">
        <f aca="false">IF(H$1="P",MAX(0,H$2-$C387),IF(H$1="C",MAX(0,$C387-H$2)))</f>
        <v>0</v>
      </c>
      <c r="I387" s="103" t="n">
        <f aca="false">IF(I$1="P",MAX(0,I$2-$C387),IF(I$1="C",MAX(0,$C387-I$2)))</f>
        <v>0</v>
      </c>
      <c r="J387" s="103" t="n">
        <f aca="false">IF(J$1="P",MAX(0,J$2-$C387),IF(J$1="C",MAX(0,$C387-J$2)))</f>
        <v>2.93</v>
      </c>
      <c r="K387" s="103" t="n">
        <f aca="false">IF(K$1="P",MAX(0,K$2-$C387),IF(K$1="C",MAX(0,$C387-K$2)))</f>
        <v>7.93</v>
      </c>
      <c r="L387" s="103" t="n">
        <f aca="false">IF(L$1="P",MAX(0,L$2-$C387),IF(L$1="C",MAX(0,$C387-L$2)))</f>
        <v>17.93</v>
      </c>
      <c r="M387" s="103" t="n">
        <f aca="false">IF(M$1="P",MAX(0,M$2-$C387),IF(M$1="C",MAX(0,$C387-M$2)))</f>
        <v>12.07</v>
      </c>
      <c r="N387" s="103" t="n">
        <f aca="false">IF(N$1="P",MAX(0,N$2-$C387),IF(N$1="C",MAX(0,$C387-N$2)))</f>
        <v>7.07</v>
      </c>
      <c r="O387" s="103" t="n">
        <f aca="false">IF(O$1="P",MAX(0,O$2-$C387),IF(O$1="C",MAX(0,$C387-O$2)))</f>
        <v>2.07</v>
      </c>
      <c r="P387" s="103" t="n">
        <f aca="false">IF(P$1="P",MAX(0,P$2-$C387),IF(P$1="C",MAX(0,$C387-P$2)))</f>
        <v>0</v>
      </c>
      <c r="Q387" s="103" t="n">
        <f aca="false">IF(Q$1="P",MAX(0,Q$2-$C387),IF(Q$1="C",MAX(0,$C387-Q$2)))</f>
        <v>0</v>
      </c>
      <c r="R387" s="103" t="n">
        <f aca="false">IF(R$1="P",MAX(0,R$2-$C387),IF(R$1="C",MAX(0,$C387-R$2)))</f>
        <v>0</v>
      </c>
      <c r="S387" s="103" t="n">
        <f aca="false">IF(S$1="P",MAX(0,S$2-$C387),IF(S$1="C",MAX(0,$C387-S$2)))</f>
        <v>0</v>
      </c>
      <c r="T387" s="104" t="n">
        <f aca="false">A387</f>
        <v>17</v>
      </c>
      <c r="U387" s="105" t="n">
        <f aca="false">VLOOKUP($B387,Gas!$B$3:$E$2506,2)</f>
        <v>2.19</v>
      </c>
      <c r="V387" s="46" t="n">
        <f aca="false">C387/U387</f>
        <v>14.6438356164384</v>
      </c>
      <c r="W387" s="99" t="n">
        <f aca="false">VLOOKUP($B387,Gas!$B$3:$E$2506,4)</f>
        <v>0.498625836737964</v>
      </c>
    </row>
    <row r="388" customFormat="false" ht="12.75" hidden="false" customHeight="false" outlineLevel="0" collapsed="false">
      <c r="A388" s="95" t="n">
        <f aca="false">MONTH(B388)+(YEAR(B388)-1998)*12</f>
        <v>17</v>
      </c>
      <c r="B388" s="101" t="n">
        <v>36294</v>
      </c>
      <c r="C388" s="102" t="n">
        <v>33.49</v>
      </c>
      <c r="D388" s="98" t="n">
        <f aca="false">LN(C388/C387)</f>
        <v>0.0433258731010498</v>
      </c>
      <c r="E388" s="106" t="n">
        <f aca="false">STDEV(D379:D388)*SQRT(trade_day)</f>
        <v>0.980038027503318</v>
      </c>
      <c r="F388" s="99"/>
      <c r="G388" s="103" t="n">
        <f aca="false">IF(G$1="P",MAX(0,G$2-$C388),IF(G$1="C",MAX(0,$C388-G$2)))</f>
        <v>0</v>
      </c>
      <c r="H388" s="103" t="n">
        <f aca="false">IF(H$1="P",MAX(0,H$2-$C388),IF(H$1="C",MAX(0,$C388-H$2)))</f>
        <v>0</v>
      </c>
      <c r="I388" s="103" t="n">
        <f aca="false">IF(I$1="P",MAX(0,I$2-$C388),IF(I$1="C",MAX(0,$C388-I$2)))</f>
        <v>0</v>
      </c>
      <c r="J388" s="103" t="n">
        <f aca="false">IF(J$1="P",MAX(0,J$2-$C388),IF(J$1="C",MAX(0,$C388-J$2)))</f>
        <v>1.51</v>
      </c>
      <c r="K388" s="103" t="n">
        <f aca="false">IF(K$1="P",MAX(0,K$2-$C388),IF(K$1="C",MAX(0,$C388-K$2)))</f>
        <v>6.51</v>
      </c>
      <c r="L388" s="103" t="n">
        <f aca="false">IF(L$1="P",MAX(0,L$2-$C388),IF(L$1="C",MAX(0,$C388-L$2)))</f>
        <v>16.51</v>
      </c>
      <c r="M388" s="103" t="n">
        <f aca="false">IF(M$1="P",MAX(0,M$2-$C388),IF(M$1="C",MAX(0,$C388-M$2)))</f>
        <v>13.49</v>
      </c>
      <c r="N388" s="103" t="n">
        <f aca="false">IF(N$1="P",MAX(0,N$2-$C388),IF(N$1="C",MAX(0,$C388-N$2)))</f>
        <v>8.49</v>
      </c>
      <c r="O388" s="103" t="n">
        <f aca="false">IF(O$1="P",MAX(0,O$2-$C388),IF(O$1="C",MAX(0,$C388-O$2)))</f>
        <v>3.49</v>
      </c>
      <c r="P388" s="103" t="n">
        <f aca="false">IF(P$1="P",MAX(0,P$2-$C388),IF(P$1="C",MAX(0,$C388-P$2)))</f>
        <v>0</v>
      </c>
      <c r="Q388" s="103" t="n">
        <f aca="false">IF(Q$1="P",MAX(0,Q$2-$C388),IF(Q$1="C",MAX(0,$C388-Q$2)))</f>
        <v>0</v>
      </c>
      <c r="R388" s="103" t="n">
        <f aca="false">IF(R$1="P",MAX(0,R$2-$C388),IF(R$1="C",MAX(0,$C388-R$2)))</f>
        <v>0</v>
      </c>
      <c r="S388" s="103" t="n">
        <f aca="false">IF(S$1="P",MAX(0,S$2-$C388),IF(S$1="C",MAX(0,$C388-S$2)))</f>
        <v>0</v>
      </c>
      <c r="T388" s="104" t="n">
        <f aca="false">A388</f>
        <v>17</v>
      </c>
      <c r="U388" s="105" t="n">
        <f aca="false">VLOOKUP($B388,Gas!$B$3:$E$2506,2)</f>
        <v>2.21</v>
      </c>
      <c r="V388" s="46" t="n">
        <f aca="false">C388/U388</f>
        <v>15.1538461538462</v>
      </c>
      <c r="W388" s="99" t="n">
        <f aca="false">VLOOKUP($B388,Gas!$B$3:$E$2506,4)</f>
        <v>0.486825350528821</v>
      </c>
    </row>
    <row r="389" customFormat="false" ht="12.75" hidden="false" customHeight="false" outlineLevel="0" collapsed="false">
      <c r="A389" s="95" t="n">
        <f aca="false">MONTH(B389)+(YEAR(B389)-1998)*12</f>
        <v>17</v>
      </c>
      <c r="B389" s="101" t="n">
        <v>36297</v>
      </c>
      <c r="C389" s="102" t="n">
        <v>32.5</v>
      </c>
      <c r="D389" s="98" t="n">
        <f aca="false">LN(C389/C388)</f>
        <v>-0.0300067974704215</v>
      </c>
      <c r="E389" s="106" t="n">
        <f aca="false">STDEV(D380:D389)*SQRT(trade_day)</f>
        <v>0.740204929147518</v>
      </c>
      <c r="F389" s="99"/>
      <c r="G389" s="103" t="n">
        <f aca="false">IF(G$1="P",MAX(0,G$2-$C389),IF(G$1="C",MAX(0,$C389-G$2)))</f>
        <v>0</v>
      </c>
      <c r="H389" s="103" t="n">
        <f aca="false">IF(H$1="P",MAX(0,H$2-$C389),IF(H$1="C",MAX(0,$C389-H$2)))</f>
        <v>0</v>
      </c>
      <c r="I389" s="103" t="n">
        <f aca="false">IF(I$1="P",MAX(0,I$2-$C389),IF(I$1="C",MAX(0,$C389-I$2)))</f>
        <v>0</v>
      </c>
      <c r="J389" s="103" t="n">
        <f aca="false">IF(J$1="P",MAX(0,J$2-$C389),IF(J$1="C",MAX(0,$C389-J$2)))</f>
        <v>2.5</v>
      </c>
      <c r="K389" s="103" t="n">
        <f aca="false">IF(K$1="P",MAX(0,K$2-$C389),IF(K$1="C",MAX(0,$C389-K$2)))</f>
        <v>7.5</v>
      </c>
      <c r="L389" s="103" t="n">
        <f aca="false">IF(L$1="P",MAX(0,L$2-$C389),IF(L$1="C",MAX(0,$C389-L$2)))</f>
        <v>17.5</v>
      </c>
      <c r="M389" s="103" t="n">
        <f aca="false">IF(M$1="P",MAX(0,M$2-$C389),IF(M$1="C",MAX(0,$C389-M$2)))</f>
        <v>12.5</v>
      </c>
      <c r="N389" s="103" t="n">
        <f aca="false">IF(N$1="P",MAX(0,N$2-$C389),IF(N$1="C",MAX(0,$C389-N$2)))</f>
        <v>7.5</v>
      </c>
      <c r="O389" s="103" t="n">
        <f aca="false">IF(O$1="P",MAX(0,O$2-$C389),IF(O$1="C",MAX(0,$C389-O$2)))</f>
        <v>2.5</v>
      </c>
      <c r="P389" s="103" t="n">
        <f aca="false">IF(P$1="P",MAX(0,P$2-$C389),IF(P$1="C",MAX(0,$C389-P$2)))</f>
        <v>0</v>
      </c>
      <c r="Q389" s="103" t="n">
        <f aca="false">IF(Q$1="P",MAX(0,Q$2-$C389),IF(Q$1="C",MAX(0,$C389-Q$2)))</f>
        <v>0</v>
      </c>
      <c r="R389" s="103" t="n">
        <f aca="false">IF(R$1="P",MAX(0,R$2-$C389),IF(R$1="C",MAX(0,$C389-R$2)))</f>
        <v>0</v>
      </c>
      <c r="S389" s="103" t="n">
        <f aca="false">IF(S$1="P",MAX(0,S$2-$C389),IF(S$1="C",MAX(0,$C389-S$2)))</f>
        <v>0</v>
      </c>
      <c r="T389" s="104" t="n">
        <f aca="false">A389</f>
        <v>17</v>
      </c>
      <c r="U389" s="105" t="n">
        <f aca="false">VLOOKUP($B389,Gas!$B$3:$E$2506,2)</f>
        <v>2.275</v>
      </c>
      <c r="V389" s="46" t="n">
        <f aca="false">C389/U389</f>
        <v>14.2857142857143</v>
      </c>
      <c r="W389" s="99" t="n">
        <f aca="false">VLOOKUP($B389,Gas!$B$3:$E$2506,4)</f>
        <v>0.414819974656157</v>
      </c>
    </row>
    <row r="390" customFormat="false" ht="12.75" hidden="false" customHeight="false" outlineLevel="0" collapsed="false">
      <c r="A390" s="95" t="n">
        <f aca="false">MONTH(B390)+(YEAR(B390)-1998)*12</f>
        <v>17</v>
      </c>
      <c r="B390" s="101" t="n">
        <v>36298</v>
      </c>
      <c r="C390" s="102" t="n">
        <v>29.83</v>
      </c>
      <c r="D390" s="98" t="n">
        <f aca="false">LN(C390/C389)</f>
        <v>-0.0857254908090347</v>
      </c>
      <c r="E390" s="106" t="n">
        <f aca="false">STDEV(D381:D390)*SQRT(trade_day)</f>
        <v>0.857324598403628</v>
      </c>
      <c r="F390" s="99"/>
      <c r="G390" s="103" t="n">
        <f aca="false">IF(G$1="P",MAX(0,G$2-$C390),IF(G$1="C",MAX(0,$C390-G$2)))</f>
        <v>0</v>
      </c>
      <c r="H390" s="103" t="n">
        <f aca="false">IF(H$1="P",MAX(0,H$2-$C390),IF(H$1="C",MAX(0,$C390-H$2)))</f>
        <v>0</v>
      </c>
      <c r="I390" s="103" t="n">
        <f aca="false">IF(I$1="P",MAX(0,I$2-$C390),IF(I$1="C",MAX(0,$C390-I$2)))</f>
        <v>0.170000000000002</v>
      </c>
      <c r="J390" s="103" t="n">
        <f aca="false">IF(J$1="P",MAX(0,J$2-$C390),IF(J$1="C",MAX(0,$C390-J$2)))</f>
        <v>5.17</v>
      </c>
      <c r="K390" s="103" t="n">
        <f aca="false">IF(K$1="P",MAX(0,K$2-$C390),IF(K$1="C",MAX(0,$C390-K$2)))</f>
        <v>10.17</v>
      </c>
      <c r="L390" s="103" t="n">
        <f aca="false">IF(L$1="P",MAX(0,L$2-$C390),IF(L$1="C",MAX(0,$C390-L$2)))</f>
        <v>20.17</v>
      </c>
      <c r="M390" s="103" t="n">
        <f aca="false">IF(M$1="P",MAX(0,M$2-$C390),IF(M$1="C",MAX(0,$C390-M$2)))</f>
        <v>9.83</v>
      </c>
      <c r="N390" s="103" t="n">
        <f aca="false">IF(N$1="P",MAX(0,N$2-$C390),IF(N$1="C",MAX(0,$C390-N$2)))</f>
        <v>4.83</v>
      </c>
      <c r="O390" s="103" t="n">
        <f aca="false">IF(O$1="P",MAX(0,O$2-$C390),IF(O$1="C",MAX(0,$C390-O$2)))</f>
        <v>0</v>
      </c>
      <c r="P390" s="103" t="n">
        <f aca="false">IF(P$1="P",MAX(0,P$2-$C390),IF(P$1="C",MAX(0,$C390-P$2)))</f>
        <v>0</v>
      </c>
      <c r="Q390" s="103" t="n">
        <f aca="false">IF(Q$1="P",MAX(0,Q$2-$C390),IF(Q$1="C",MAX(0,$C390-Q$2)))</f>
        <v>0</v>
      </c>
      <c r="R390" s="103" t="n">
        <f aca="false">IF(R$1="P",MAX(0,R$2-$C390),IF(R$1="C",MAX(0,$C390-R$2)))</f>
        <v>0</v>
      </c>
      <c r="S390" s="103" t="n">
        <f aca="false">IF(S$1="P",MAX(0,S$2-$C390),IF(S$1="C",MAX(0,$C390-S$2)))</f>
        <v>0</v>
      </c>
      <c r="T390" s="104" t="n">
        <f aca="false">A390</f>
        <v>17</v>
      </c>
      <c r="U390" s="105" t="n">
        <f aca="false">VLOOKUP($B390,Gas!$B$3:$E$2506,2)</f>
        <v>2.305</v>
      </c>
      <c r="V390" s="46" t="n">
        <f aca="false">C390/U390</f>
        <v>12.941431670282</v>
      </c>
      <c r="W390" s="99" t="n">
        <f aca="false">VLOOKUP($B390,Gas!$B$3:$E$2506,4)</f>
        <v>0.361309306335817</v>
      </c>
    </row>
    <row r="391" customFormat="false" ht="12.75" hidden="false" customHeight="false" outlineLevel="0" collapsed="false">
      <c r="A391" s="95" t="n">
        <f aca="false">MONTH(B391)+(YEAR(B391)-1998)*12</f>
        <v>17</v>
      </c>
      <c r="B391" s="101" t="n">
        <v>36299</v>
      </c>
      <c r="C391" s="102" t="n">
        <v>31.01</v>
      </c>
      <c r="D391" s="98" t="n">
        <f aca="false">LN(C391/C390)</f>
        <v>0.0387951345857006</v>
      </c>
      <c r="E391" s="106" t="n">
        <f aca="false">STDEV(D382:D391)*SQRT(trade_day)</f>
        <v>0.60544152084703</v>
      </c>
      <c r="F391" s="99"/>
      <c r="G391" s="103" t="n">
        <f aca="false">IF(G$1="P",MAX(0,G$2-$C391),IF(G$1="C",MAX(0,$C391-G$2)))</f>
        <v>0</v>
      </c>
      <c r="H391" s="103" t="n">
        <f aca="false">IF(H$1="P",MAX(0,H$2-$C391),IF(H$1="C",MAX(0,$C391-H$2)))</f>
        <v>0</v>
      </c>
      <c r="I391" s="103" t="n">
        <f aca="false">IF(I$1="P",MAX(0,I$2-$C391),IF(I$1="C",MAX(0,$C391-I$2)))</f>
        <v>0</v>
      </c>
      <c r="J391" s="103" t="n">
        <f aca="false">IF(J$1="P",MAX(0,J$2-$C391),IF(J$1="C",MAX(0,$C391-J$2)))</f>
        <v>3.99</v>
      </c>
      <c r="K391" s="103" t="n">
        <f aca="false">IF(K$1="P",MAX(0,K$2-$C391),IF(K$1="C",MAX(0,$C391-K$2)))</f>
        <v>8.99</v>
      </c>
      <c r="L391" s="103" t="n">
        <f aca="false">IF(L$1="P",MAX(0,L$2-$C391),IF(L$1="C",MAX(0,$C391-L$2)))</f>
        <v>18.99</v>
      </c>
      <c r="M391" s="103" t="n">
        <f aca="false">IF(M$1="P",MAX(0,M$2-$C391),IF(M$1="C",MAX(0,$C391-M$2)))</f>
        <v>11.01</v>
      </c>
      <c r="N391" s="103" t="n">
        <f aca="false">IF(N$1="P",MAX(0,N$2-$C391),IF(N$1="C",MAX(0,$C391-N$2)))</f>
        <v>6.01</v>
      </c>
      <c r="O391" s="103" t="n">
        <f aca="false">IF(O$1="P",MAX(0,O$2-$C391),IF(O$1="C",MAX(0,$C391-O$2)))</f>
        <v>1.01</v>
      </c>
      <c r="P391" s="103" t="n">
        <f aca="false">IF(P$1="P",MAX(0,P$2-$C391),IF(P$1="C",MAX(0,$C391-P$2)))</f>
        <v>0</v>
      </c>
      <c r="Q391" s="103" t="n">
        <f aca="false">IF(Q$1="P",MAX(0,Q$2-$C391),IF(Q$1="C",MAX(0,$C391-Q$2)))</f>
        <v>0</v>
      </c>
      <c r="R391" s="103" t="n">
        <f aca="false">IF(R$1="P",MAX(0,R$2-$C391),IF(R$1="C",MAX(0,$C391-R$2)))</f>
        <v>0</v>
      </c>
      <c r="S391" s="103" t="n">
        <f aca="false">IF(S$1="P",MAX(0,S$2-$C391),IF(S$1="C",MAX(0,$C391-S$2)))</f>
        <v>0</v>
      </c>
      <c r="T391" s="104" t="n">
        <f aca="false">A391</f>
        <v>17</v>
      </c>
      <c r="U391" s="105" t="n">
        <f aca="false">VLOOKUP($B391,Gas!$B$3:$E$2506,2)</f>
        <v>2.295</v>
      </c>
      <c r="V391" s="46" t="n">
        <f aca="false">C391/U391</f>
        <v>13.5119825708061</v>
      </c>
      <c r="W391" s="99" t="n">
        <f aca="false">VLOOKUP($B391,Gas!$B$3:$E$2506,4)</f>
        <v>0.363328778043088</v>
      </c>
    </row>
    <row r="392" customFormat="false" ht="12.75" hidden="false" customHeight="false" outlineLevel="0" collapsed="false">
      <c r="A392" s="95" t="n">
        <f aca="false">MONTH(B392)+(YEAR(B392)-1998)*12</f>
        <v>17</v>
      </c>
      <c r="B392" s="101" t="n">
        <v>36300</v>
      </c>
      <c r="C392" s="102" t="n">
        <v>32.56</v>
      </c>
      <c r="D392" s="98" t="n">
        <f aca="false">LN(C392/C391)</f>
        <v>0.0487748080219819</v>
      </c>
      <c r="E392" s="106" t="n">
        <f aca="false">STDEV(D383:D392)*SQRT(trade_day)</f>
        <v>0.668666942821928</v>
      </c>
      <c r="F392" s="99"/>
      <c r="G392" s="103" t="n">
        <f aca="false">IF(G$1="P",MAX(0,G$2-$C392),IF(G$1="C",MAX(0,$C392-G$2)))</f>
        <v>0</v>
      </c>
      <c r="H392" s="103" t="n">
        <f aca="false">IF(H$1="P",MAX(0,H$2-$C392),IF(H$1="C",MAX(0,$C392-H$2)))</f>
        <v>0</v>
      </c>
      <c r="I392" s="103" t="n">
        <f aca="false">IF(I$1="P",MAX(0,I$2-$C392),IF(I$1="C",MAX(0,$C392-I$2)))</f>
        <v>0</v>
      </c>
      <c r="J392" s="103" t="n">
        <f aca="false">IF(J$1="P",MAX(0,J$2-$C392),IF(J$1="C",MAX(0,$C392-J$2)))</f>
        <v>2.44</v>
      </c>
      <c r="K392" s="103" t="n">
        <f aca="false">IF(K$1="P",MAX(0,K$2-$C392),IF(K$1="C",MAX(0,$C392-K$2)))</f>
        <v>7.44</v>
      </c>
      <c r="L392" s="103" t="n">
        <f aca="false">IF(L$1="P",MAX(0,L$2-$C392),IF(L$1="C",MAX(0,$C392-L$2)))</f>
        <v>17.44</v>
      </c>
      <c r="M392" s="103" t="n">
        <f aca="false">IF(M$1="P",MAX(0,M$2-$C392),IF(M$1="C",MAX(0,$C392-M$2)))</f>
        <v>12.56</v>
      </c>
      <c r="N392" s="103" t="n">
        <f aca="false">IF(N$1="P",MAX(0,N$2-$C392),IF(N$1="C",MAX(0,$C392-N$2)))</f>
        <v>7.56</v>
      </c>
      <c r="O392" s="103" t="n">
        <f aca="false">IF(O$1="P",MAX(0,O$2-$C392),IF(O$1="C",MAX(0,$C392-O$2)))</f>
        <v>2.56</v>
      </c>
      <c r="P392" s="103" t="n">
        <f aca="false">IF(P$1="P",MAX(0,P$2-$C392),IF(P$1="C",MAX(0,$C392-P$2)))</f>
        <v>0</v>
      </c>
      <c r="Q392" s="103" t="n">
        <f aca="false">IF(Q$1="P",MAX(0,Q$2-$C392),IF(Q$1="C",MAX(0,$C392-Q$2)))</f>
        <v>0</v>
      </c>
      <c r="R392" s="103" t="n">
        <f aca="false">IF(R$1="P",MAX(0,R$2-$C392),IF(R$1="C",MAX(0,$C392-R$2)))</f>
        <v>0</v>
      </c>
      <c r="S392" s="103" t="n">
        <f aca="false">IF(S$1="P",MAX(0,S$2-$C392),IF(S$1="C",MAX(0,$C392-S$2)))</f>
        <v>0</v>
      </c>
      <c r="T392" s="104" t="n">
        <f aca="false">A392</f>
        <v>17</v>
      </c>
      <c r="U392" s="105" t="n">
        <f aca="false">VLOOKUP($B392,Gas!$B$3:$E$2506,2)</f>
        <v>2.26</v>
      </c>
      <c r="V392" s="46" t="n">
        <f aca="false">C392/U392</f>
        <v>14.4070796460177</v>
      </c>
      <c r="W392" s="99" t="n">
        <f aca="false">VLOOKUP($B392,Gas!$B$3:$E$2506,4)</f>
        <v>0.377915300457131</v>
      </c>
    </row>
    <row r="393" customFormat="false" ht="12.75" hidden="false" customHeight="false" outlineLevel="0" collapsed="false">
      <c r="A393" s="95" t="n">
        <f aca="false">MONTH(B393)+(YEAR(B393)-1998)*12</f>
        <v>17</v>
      </c>
      <c r="B393" s="101" t="n">
        <v>36301</v>
      </c>
      <c r="C393" s="102" t="n">
        <v>33.6</v>
      </c>
      <c r="D393" s="98" t="n">
        <f aca="false">LN(C393/C392)</f>
        <v>0.0314415258348189</v>
      </c>
      <c r="E393" s="106" t="n">
        <f aca="false">STDEV(D384:D393)*SQRT(trade_day)</f>
        <v>0.674385053866237</v>
      </c>
      <c r="F393" s="99"/>
      <c r="G393" s="103" t="n">
        <f aca="false">IF(G$1="P",MAX(0,G$2-$C393),IF(G$1="C",MAX(0,$C393-G$2)))</f>
        <v>0</v>
      </c>
      <c r="H393" s="103" t="n">
        <f aca="false">IF(H$1="P",MAX(0,H$2-$C393),IF(H$1="C",MAX(0,$C393-H$2)))</f>
        <v>0</v>
      </c>
      <c r="I393" s="103" t="n">
        <f aca="false">IF(I$1="P",MAX(0,I$2-$C393),IF(I$1="C",MAX(0,$C393-I$2)))</f>
        <v>0</v>
      </c>
      <c r="J393" s="103" t="n">
        <f aca="false">IF(J$1="P",MAX(0,J$2-$C393),IF(J$1="C",MAX(0,$C393-J$2)))</f>
        <v>1.4</v>
      </c>
      <c r="K393" s="103" t="n">
        <f aca="false">IF(K$1="P",MAX(0,K$2-$C393),IF(K$1="C",MAX(0,$C393-K$2)))</f>
        <v>6.4</v>
      </c>
      <c r="L393" s="103" t="n">
        <f aca="false">IF(L$1="P",MAX(0,L$2-$C393),IF(L$1="C",MAX(0,$C393-L$2)))</f>
        <v>16.4</v>
      </c>
      <c r="M393" s="103" t="n">
        <f aca="false">IF(M$1="P",MAX(0,M$2-$C393),IF(M$1="C",MAX(0,$C393-M$2)))</f>
        <v>13.6</v>
      </c>
      <c r="N393" s="103" t="n">
        <f aca="false">IF(N$1="P",MAX(0,N$2-$C393),IF(N$1="C",MAX(0,$C393-N$2)))</f>
        <v>8.6</v>
      </c>
      <c r="O393" s="103" t="n">
        <f aca="false">IF(O$1="P",MAX(0,O$2-$C393),IF(O$1="C",MAX(0,$C393-O$2)))</f>
        <v>3.6</v>
      </c>
      <c r="P393" s="103" t="n">
        <f aca="false">IF(P$1="P",MAX(0,P$2-$C393),IF(P$1="C",MAX(0,$C393-P$2)))</f>
        <v>0</v>
      </c>
      <c r="Q393" s="103" t="n">
        <f aca="false">IF(Q$1="P",MAX(0,Q$2-$C393),IF(Q$1="C",MAX(0,$C393-Q$2)))</f>
        <v>0</v>
      </c>
      <c r="R393" s="103" t="n">
        <f aca="false">IF(R$1="P",MAX(0,R$2-$C393),IF(R$1="C",MAX(0,$C393-R$2)))</f>
        <v>0</v>
      </c>
      <c r="S393" s="103" t="n">
        <f aca="false">IF(S$1="P",MAX(0,S$2-$C393),IF(S$1="C",MAX(0,$C393-S$2)))</f>
        <v>0</v>
      </c>
      <c r="T393" s="104" t="n">
        <f aca="false">A393</f>
        <v>17</v>
      </c>
      <c r="U393" s="105" t="n">
        <f aca="false">VLOOKUP($B393,Gas!$B$3:$E$2506,2)</f>
        <v>2.26</v>
      </c>
      <c r="V393" s="46" t="n">
        <f aca="false">C393/U393</f>
        <v>14.8672566371681</v>
      </c>
      <c r="W393" s="99" t="n">
        <f aca="false">VLOOKUP($B393,Gas!$B$3:$E$2506,4)</f>
        <v>0.377678332611346</v>
      </c>
    </row>
    <row r="394" customFormat="false" ht="12.75" hidden="false" customHeight="false" outlineLevel="0" collapsed="false">
      <c r="A394" s="95" t="n">
        <f aca="false">MONTH(B394)+(YEAR(B394)-1998)*12</f>
        <v>17</v>
      </c>
      <c r="B394" s="101" t="n">
        <v>36304</v>
      </c>
      <c r="C394" s="102" t="n">
        <v>30.85</v>
      </c>
      <c r="D394" s="98" t="n">
        <f aca="false">LN(C394/C393)</f>
        <v>-0.0853893166177618</v>
      </c>
      <c r="E394" s="106" t="n">
        <f aca="false">STDEV(D385:D394)*SQRT(trade_day)</f>
        <v>0.807703844032684</v>
      </c>
      <c r="F394" s="99"/>
      <c r="G394" s="103" t="n">
        <f aca="false">IF(G$1="P",MAX(0,G$2-$C394),IF(G$1="C",MAX(0,$C394-G$2)))</f>
        <v>0</v>
      </c>
      <c r="H394" s="103" t="n">
        <f aca="false">IF(H$1="P",MAX(0,H$2-$C394),IF(H$1="C",MAX(0,$C394-H$2)))</f>
        <v>0</v>
      </c>
      <c r="I394" s="103" t="n">
        <f aca="false">IF(I$1="P",MAX(0,I$2-$C394),IF(I$1="C",MAX(0,$C394-I$2)))</f>
        <v>0</v>
      </c>
      <c r="J394" s="103" t="n">
        <f aca="false">IF(J$1="P",MAX(0,J$2-$C394),IF(J$1="C",MAX(0,$C394-J$2)))</f>
        <v>4.15</v>
      </c>
      <c r="K394" s="103" t="n">
        <f aca="false">IF(K$1="P",MAX(0,K$2-$C394),IF(K$1="C",MAX(0,$C394-K$2)))</f>
        <v>9.15</v>
      </c>
      <c r="L394" s="103" t="n">
        <f aca="false">IF(L$1="P",MAX(0,L$2-$C394),IF(L$1="C",MAX(0,$C394-L$2)))</f>
        <v>19.15</v>
      </c>
      <c r="M394" s="103" t="n">
        <f aca="false">IF(M$1="P",MAX(0,M$2-$C394),IF(M$1="C",MAX(0,$C394-M$2)))</f>
        <v>10.85</v>
      </c>
      <c r="N394" s="103" t="n">
        <f aca="false">IF(N$1="P",MAX(0,N$2-$C394),IF(N$1="C",MAX(0,$C394-N$2)))</f>
        <v>5.85</v>
      </c>
      <c r="O394" s="103" t="n">
        <f aca="false">IF(O$1="P",MAX(0,O$2-$C394),IF(O$1="C",MAX(0,$C394-O$2)))</f>
        <v>0.850000000000001</v>
      </c>
      <c r="P394" s="103" t="n">
        <f aca="false">IF(P$1="P",MAX(0,P$2-$C394),IF(P$1="C",MAX(0,$C394-P$2)))</f>
        <v>0</v>
      </c>
      <c r="Q394" s="103" t="n">
        <f aca="false">IF(Q$1="P",MAX(0,Q$2-$C394),IF(Q$1="C",MAX(0,$C394-Q$2)))</f>
        <v>0</v>
      </c>
      <c r="R394" s="103" t="n">
        <f aca="false">IF(R$1="P",MAX(0,R$2-$C394),IF(R$1="C",MAX(0,$C394-R$2)))</f>
        <v>0</v>
      </c>
      <c r="S394" s="103" t="n">
        <f aca="false">IF(S$1="P",MAX(0,S$2-$C394),IF(S$1="C",MAX(0,$C394-S$2)))</f>
        <v>0</v>
      </c>
      <c r="T394" s="104" t="n">
        <f aca="false">A394</f>
        <v>17</v>
      </c>
      <c r="U394" s="105" t="n">
        <f aca="false">VLOOKUP($B394,Gas!$B$3:$E$2506,2)</f>
        <v>2.22</v>
      </c>
      <c r="V394" s="46" t="n">
        <f aca="false">C394/U394</f>
        <v>13.8963963963964</v>
      </c>
      <c r="W394" s="99" t="n">
        <f aca="false">VLOOKUP($B394,Gas!$B$3:$E$2506,4)</f>
        <v>0.253443302584388</v>
      </c>
    </row>
    <row r="395" customFormat="false" ht="12.75" hidden="false" customHeight="false" outlineLevel="0" collapsed="false">
      <c r="A395" s="95" t="n">
        <f aca="false">MONTH(B395)+(YEAR(B395)-1998)*12</f>
        <v>17</v>
      </c>
      <c r="B395" s="101" t="n">
        <v>36305</v>
      </c>
      <c r="C395" s="102" t="n">
        <v>29.5</v>
      </c>
      <c r="D395" s="98" t="n">
        <f aca="false">LN(C395/C394)</f>
        <v>-0.0447464870056227</v>
      </c>
      <c r="E395" s="106" t="n">
        <f aca="false">STDEV(D386:D395)*SQRT(trade_day)</f>
        <v>0.82746447587218</v>
      </c>
      <c r="F395" s="99"/>
      <c r="G395" s="103" t="n">
        <f aca="false">IF(G$1="P",MAX(0,G$2-$C395),IF(G$1="C",MAX(0,$C395-G$2)))</f>
        <v>0</v>
      </c>
      <c r="H395" s="103" t="n">
        <f aca="false">IF(H$1="P",MAX(0,H$2-$C395),IF(H$1="C",MAX(0,$C395-H$2)))</f>
        <v>0</v>
      </c>
      <c r="I395" s="103" t="n">
        <f aca="false">IF(I$1="P",MAX(0,I$2-$C395),IF(I$1="C",MAX(0,$C395-I$2)))</f>
        <v>0.5</v>
      </c>
      <c r="J395" s="103" t="n">
        <f aca="false">IF(J$1="P",MAX(0,J$2-$C395),IF(J$1="C",MAX(0,$C395-J$2)))</f>
        <v>5.5</v>
      </c>
      <c r="K395" s="103" t="n">
        <f aca="false">IF(K$1="P",MAX(0,K$2-$C395),IF(K$1="C",MAX(0,$C395-K$2)))</f>
        <v>10.5</v>
      </c>
      <c r="L395" s="103" t="n">
        <f aca="false">IF(L$1="P",MAX(0,L$2-$C395),IF(L$1="C",MAX(0,$C395-L$2)))</f>
        <v>20.5</v>
      </c>
      <c r="M395" s="103" t="n">
        <f aca="false">IF(M$1="P",MAX(0,M$2-$C395),IF(M$1="C",MAX(0,$C395-M$2)))</f>
        <v>9.5</v>
      </c>
      <c r="N395" s="103" t="n">
        <f aca="false">IF(N$1="P",MAX(0,N$2-$C395),IF(N$1="C",MAX(0,$C395-N$2)))</f>
        <v>4.5</v>
      </c>
      <c r="O395" s="103" t="n">
        <f aca="false">IF(O$1="P",MAX(0,O$2-$C395),IF(O$1="C",MAX(0,$C395-O$2)))</f>
        <v>0</v>
      </c>
      <c r="P395" s="103" t="n">
        <f aca="false">IF(P$1="P",MAX(0,P$2-$C395),IF(P$1="C",MAX(0,$C395-P$2)))</f>
        <v>0</v>
      </c>
      <c r="Q395" s="103" t="n">
        <f aca="false">IF(Q$1="P",MAX(0,Q$2-$C395),IF(Q$1="C",MAX(0,$C395-Q$2)))</f>
        <v>0</v>
      </c>
      <c r="R395" s="103" t="n">
        <f aca="false">IF(R$1="P",MAX(0,R$2-$C395),IF(R$1="C",MAX(0,$C395-R$2)))</f>
        <v>0</v>
      </c>
      <c r="S395" s="103" t="n">
        <f aca="false">IF(S$1="P",MAX(0,S$2-$C395),IF(S$1="C",MAX(0,$C395-S$2)))</f>
        <v>0</v>
      </c>
      <c r="T395" s="104" t="n">
        <f aca="false">A395</f>
        <v>17</v>
      </c>
      <c r="U395" s="105" t="n">
        <f aca="false">VLOOKUP($B395,Gas!$B$3:$E$2506,2)</f>
        <v>2.195</v>
      </c>
      <c r="V395" s="46" t="n">
        <f aca="false">C395/U395</f>
        <v>13.4396355353075</v>
      </c>
      <c r="W395" s="99" t="n">
        <f aca="false">VLOOKUP($B395,Gas!$B$3:$E$2506,4)</f>
        <v>0.173904252356457</v>
      </c>
    </row>
    <row r="396" customFormat="false" ht="12.75" hidden="false" customHeight="false" outlineLevel="0" collapsed="false">
      <c r="A396" s="95" t="n">
        <f aca="false">MONTH(B396)+(YEAR(B396)-1998)*12</f>
        <v>17</v>
      </c>
      <c r="B396" s="101" t="n">
        <v>36306</v>
      </c>
      <c r="C396" s="102" t="n">
        <v>30.22</v>
      </c>
      <c r="D396" s="98" t="n">
        <f aca="false">LN(C396/C395)</f>
        <v>0.0241136934988194</v>
      </c>
      <c r="E396" s="106" t="n">
        <f aca="false">STDEV(D387:D396)*SQRT(trade_day)</f>
        <v>0.831340454461734</v>
      </c>
      <c r="F396" s="99"/>
      <c r="G396" s="103" t="n">
        <f aca="false">IF(G$1="P",MAX(0,G$2-$C396),IF(G$1="C",MAX(0,$C396-G$2)))</f>
        <v>0</v>
      </c>
      <c r="H396" s="103" t="n">
        <f aca="false">IF(H$1="P",MAX(0,H$2-$C396),IF(H$1="C",MAX(0,$C396-H$2)))</f>
        <v>0</v>
      </c>
      <c r="I396" s="103" t="n">
        <f aca="false">IF(I$1="P",MAX(0,I$2-$C396),IF(I$1="C",MAX(0,$C396-I$2)))</f>
        <v>0</v>
      </c>
      <c r="J396" s="103" t="n">
        <f aca="false">IF(J$1="P",MAX(0,J$2-$C396),IF(J$1="C",MAX(0,$C396-J$2)))</f>
        <v>4.78</v>
      </c>
      <c r="K396" s="103" t="n">
        <f aca="false">IF(K$1="P",MAX(0,K$2-$C396),IF(K$1="C",MAX(0,$C396-K$2)))</f>
        <v>9.78</v>
      </c>
      <c r="L396" s="103" t="n">
        <f aca="false">IF(L$1="P",MAX(0,L$2-$C396),IF(L$1="C",MAX(0,$C396-L$2)))</f>
        <v>19.78</v>
      </c>
      <c r="M396" s="103" t="n">
        <f aca="false">IF(M$1="P",MAX(0,M$2-$C396),IF(M$1="C",MAX(0,$C396-M$2)))</f>
        <v>10.22</v>
      </c>
      <c r="N396" s="103" t="n">
        <f aca="false">IF(N$1="P",MAX(0,N$2-$C396),IF(N$1="C",MAX(0,$C396-N$2)))</f>
        <v>5.22</v>
      </c>
      <c r="O396" s="103" t="n">
        <f aca="false">IF(O$1="P",MAX(0,O$2-$C396),IF(O$1="C",MAX(0,$C396-O$2)))</f>
        <v>0.219999999999999</v>
      </c>
      <c r="P396" s="103" t="n">
        <f aca="false">IF(P$1="P",MAX(0,P$2-$C396),IF(P$1="C",MAX(0,$C396-P$2)))</f>
        <v>0</v>
      </c>
      <c r="Q396" s="103" t="n">
        <f aca="false">IF(Q$1="P",MAX(0,Q$2-$C396),IF(Q$1="C",MAX(0,$C396-Q$2)))</f>
        <v>0</v>
      </c>
      <c r="R396" s="103" t="n">
        <f aca="false">IF(R$1="P",MAX(0,R$2-$C396),IF(R$1="C",MAX(0,$C396-R$2)))</f>
        <v>0</v>
      </c>
      <c r="S396" s="103" t="n">
        <f aca="false">IF(S$1="P",MAX(0,S$2-$C396),IF(S$1="C",MAX(0,$C396-S$2)))</f>
        <v>0</v>
      </c>
      <c r="T396" s="104" t="n">
        <f aca="false">A396</f>
        <v>17</v>
      </c>
      <c r="U396" s="105" t="n">
        <f aca="false">VLOOKUP($B396,Gas!$B$3:$E$2506,2)</f>
        <v>2.175</v>
      </c>
      <c r="V396" s="46" t="n">
        <f aca="false">C396/U396</f>
        <v>13.8942528735632</v>
      </c>
      <c r="W396" s="99" t="n">
        <f aca="false">VLOOKUP($B396,Gas!$B$3:$E$2506,4)</f>
        <v>0.17505150380554</v>
      </c>
    </row>
    <row r="397" customFormat="false" ht="12.75" hidden="false" customHeight="false" outlineLevel="0" collapsed="false">
      <c r="A397" s="95" t="n">
        <f aca="false">MONTH(B397)+(YEAR(B397)-1998)*12</f>
        <v>17</v>
      </c>
      <c r="B397" s="101" t="n">
        <v>36307</v>
      </c>
      <c r="C397" s="102" t="n">
        <v>30.52</v>
      </c>
      <c r="D397" s="98" t="n">
        <f aca="false">LN(C397/C396)</f>
        <v>0.00987824957166267</v>
      </c>
      <c r="E397" s="106" t="n">
        <f aca="false">STDEV(D388:D397)*SQRT(trade_day)</f>
        <v>0.828758057419562</v>
      </c>
      <c r="F397" s="99"/>
      <c r="G397" s="103" t="n">
        <f aca="false">IF(G$1="P",MAX(0,G$2-$C397),IF(G$1="C",MAX(0,$C397-G$2)))</f>
        <v>0</v>
      </c>
      <c r="H397" s="103" t="n">
        <f aca="false">IF(H$1="P",MAX(0,H$2-$C397),IF(H$1="C",MAX(0,$C397-H$2)))</f>
        <v>0</v>
      </c>
      <c r="I397" s="103" t="n">
        <f aca="false">IF(I$1="P",MAX(0,I$2-$C397),IF(I$1="C",MAX(0,$C397-I$2)))</f>
        <v>0</v>
      </c>
      <c r="J397" s="103" t="n">
        <f aca="false">IF(J$1="P",MAX(0,J$2-$C397),IF(J$1="C",MAX(0,$C397-J$2)))</f>
        <v>4.48</v>
      </c>
      <c r="K397" s="103" t="n">
        <f aca="false">IF(K$1="P",MAX(0,K$2-$C397),IF(K$1="C",MAX(0,$C397-K$2)))</f>
        <v>9.48</v>
      </c>
      <c r="L397" s="103" t="n">
        <f aca="false">IF(L$1="P",MAX(0,L$2-$C397),IF(L$1="C",MAX(0,$C397-L$2)))</f>
        <v>19.48</v>
      </c>
      <c r="M397" s="103" t="n">
        <f aca="false">IF(M$1="P",MAX(0,M$2-$C397),IF(M$1="C",MAX(0,$C397-M$2)))</f>
        <v>10.52</v>
      </c>
      <c r="N397" s="103" t="n">
        <f aca="false">IF(N$1="P",MAX(0,N$2-$C397),IF(N$1="C",MAX(0,$C397-N$2)))</f>
        <v>5.52</v>
      </c>
      <c r="O397" s="103" t="n">
        <f aca="false">IF(O$1="P",MAX(0,O$2-$C397),IF(O$1="C",MAX(0,$C397-O$2)))</f>
        <v>0.52</v>
      </c>
      <c r="P397" s="103" t="n">
        <f aca="false">IF(P$1="P",MAX(0,P$2-$C397),IF(P$1="C",MAX(0,$C397-P$2)))</f>
        <v>0</v>
      </c>
      <c r="Q397" s="103" t="n">
        <f aca="false">IF(Q$1="P",MAX(0,Q$2-$C397),IF(Q$1="C",MAX(0,$C397-Q$2)))</f>
        <v>0</v>
      </c>
      <c r="R397" s="103" t="n">
        <f aca="false">IF(R$1="P",MAX(0,R$2-$C397),IF(R$1="C",MAX(0,$C397-R$2)))</f>
        <v>0</v>
      </c>
      <c r="S397" s="103" t="n">
        <f aca="false">IF(S$1="P",MAX(0,S$2-$C397),IF(S$1="C",MAX(0,$C397-S$2)))</f>
        <v>0</v>
      </c>
      <c r="T397" s="104" t="n">
        <f aca="false">A397</f>
        <v>17</v>
      </c>
      <c r="U397" s="105" t="n">
        <f aca="false">VLOOKUP($B397,Gas!$B$3:$E$2506,2)</f>
        <v>2.215</v>
      </c>
      <c r="V397" s="46" t="n">
        <f aca="false">C397/U397</f>
        <v>13.7787810383747</v>
      </c>
      <c r="W397" s="99" t="n">
        <f aca="false">VLOOKUP($B397,Gas!$B$3:$E$2506,4)</f>
        <v>0.222282091627583</v>
      </c>
    </row>
    <row r="398" customFormat="false" ht="12.75" hidden="false" customHeight="false" outlineLevel="0" collapsed="false">
      <c r="A398" s="95" t="n">
        <f aca="false">MONTH(B398)+(YEAR(B398)-1998)*12</f>
        <v>17</v>
      </c>
      <c r="B398" s="101" t="n">
        <v>36308</v>
      </c>
      <c r="C398" s="102" t="n">
        <v>29.07</v>
      </c>
      <c r="D398" s="98" t="n">
        <f aca="false">LN(C398/C397)</f>
        <v>-0.0486754918454717</v>
      </c>
      <c r="E398" s="106" t="n">
        <f aca="false">STDEV(D389:D398)*SQRT(trade_day)</f>
        <v>0.807266591173777</v>
      </c>
      <c r="F398" s="99"/>
      <c r="G398" s="103" t="n">
        <f aca="false">IF(G$1="P",MAX(0,G$2-$C398),IF(G$1="C",MAX(0,$C398-G$2)))</f>
        <v>0</v>
      </c>
      <c r="H398" s="103" t="n">
        <f aca="false">IF(H$1="P",MAX(0,H$2-$C398),IF(H$1="C",MAX(0,$C398-H$2)))</f>
        <v>0</v>
      </c>
      <c r="I398" s="103" t="n">
        <f aca="false">IF(I$1="P",MAX(0,I$2-$C398),IF(I$1="C",MAX(0,$C398-I$2)))</f>
        <v>0.93</v>
      </c>
      <c r="J398" s="103" t="n">
        <f aca="false">IF(J$1="P",MAX(0,J$2-$C398),IF(J$1="C",MAX(0,$C398-J$2)))</f>
        <v>5.93</v>
      </c>
      <c r="K398" s="103" t="n">
        <f aca="false">IF(K$1="P",MAX(0,K$2-$C398),IF(K$1="C",MAX(0,$C398-K$2)))</f>
        <v>10.93</v>
      </c>
      <c r="L398" s="103" t="n">
        <f aca="false">IF(L$1="P",MAX(0,L$2-$C398),IF(L$1="C",MAX(0,$C398-L$2)))</f>
        <v>20.93</v>
      </c>
      <c r="M398" s="103" t="n">
        <f aca="false">IF(M$1="P",MAX(0,M$2-$C398),IF(M$1="C",MAX(0,$C398-M$2)))</f>
        <v>9.07</v>
      </c>
      <c r="N398" s="103" t="n">
        <f aca="false">IF(N$1="P",MAX(0,N$2-$C398),IF(N$1="C",MAX(0,$C398-N$2)))</f>
        <v>4.07</v>
      </c>
      <c r="O398" s="103" t="n">
        <f aca="false">IF(O$1="P",MAX(0,O$2-$C398),IF(O$1="C",MAX(0,$C398-O$2)))</f>
        <v>0</v>
      </c>
      <c r="P398" s="103" t="n">
        <f aca="false">IF(P$1="P",MAX(0,P$2-$C398),IF(P$1="C",MAX(0,$C398-P$2)))</f>
        <v>0</v>
      </c>
      <c r="Q398" s="103" t="n">
        <f aca="false">IF(Q$1="P",MAX(0,Q$2-$C398),IF(Q$1="C",MAX(0,$C398-Q$2)))</f>
        <v>0</v>
      </c>
      <c r="R398" s="103" t="n">
        <f aca="false">IF(R$1="P",MAX(0,R$2-$C398),IF(R$1="C",MAX(0,$C398-R$2)))</f>
        <v>0</v>
      </c>
      <c r="S398" s="103" t="n">
        <f aca="false">IF(S$1="P",MAX(0,S$2-$C398),IF(S$1="C",MAX(0,$C398-S$2)))</f>
        <v>0</v>
      </c>
      <c r="T398" s="104" t="n">
        <f aca="false">A398</f>
        <v>17</v>
      </c>
      <c r="U398" s="105" t="n">
        <f aca="false">VLOOKUP($B398,Gas!$B$3:$E$2506,2)</f>
        <v>2.26</v>
      </c>
      <c r="V398" s="46" t="n">
        <f aca="false">C398/U398</f>
        <v>12.8628318584071</v>
      </c>
      <c r="W398" s="99" t="n">
        <f aca="false">VLOOKUP($B398,Gas!$B$3:$E$2506,4)</f>
        <v>0.245305348909953</v>
      </c>
    </row>
    <row r="399" customFormat="false" ht="12.75" hidden="false" customHeight="false" outlineLevel="0" collapsed="false">
      <c r="A399" s="95" t="n">
        <f aca="false">MONTH(B399)+(YEAR(B399)-1998)*12</f>
        <v>18</v>
      </c>
      <c r="B399" s="101" t="n">
        <v>36312</v>
      </c>
      <c r="C399" s="102" t="n">
        <v>33.43</v>
      </c>
      <c r="D399" s="98" t="n">
        <f aca="false">LN(C399/C398)</f>
        <v>0.139746985861223</v>
      </c>
      <c r="E399" s="106" t="n">
        <f aca="false">STDEV(D390:D399)*SQRT(trade_day)</f>
        <v>1.10570528002002</v>
      </c>
      <c r="F399" s="99"/>
      <c r="G399" s="103" t="n">
        <f aca="false">IF(G$1="P",MAX(0,G$2-$C399),IF(G$1="C",MAX(0,$C399-G$2)))</f>
        <v>0</v>
      </c>
      <c r="H399" s="103" t="n">
        <f aca="false">IF(H$1="P",MAX(0,H$2-$C399),IF(H$1="C",MAX(0,$C399-H$2)))</f>
        <v>0</v>
      </c>
      <c r="I399" s="103" t="n">
        <f aca="false">IF(I$1="P",MAX(0,I$2-$C399),IF(I$1="C",MAX(0,$C399-I$2)))</f>
        <v>0</v>
      </c>
      <c r="J399" s="103" t="n">
        <f aca="false">IF(J$1="P",MAX(0,J$2-$C399),IF(J$1="C",MAX(0,$C399-J$2)))</f>
        <v>1.57</v>
      </c>
      <c r="K399" s="103" t="n">
        <f aca="false">IF(K$1="P",MAX(0,K$2-$C399),IF(K$1="C",MAX(0,$C399-K$2)))</f>
        <v>6.57</v>
      </c>
      <c r="L399" s="103" t="n">
        <f aca="false">IF(L$1="P",MAX(0,L$2-$C399),IF(L$1="C",MAX(0,$C399-L$2)))</f>
        <v>16.57</v>
      </c>
      <c r="M399" s="103" t="n">
        <f aca="false">IF(M$1="P",MAX(0,M$2-$C399),IF(M$1="C",MAX(0,$C399-M$2)))</f>
        <v>13.43</v>
      </c>
      <c r="N399" s="103" t="n">
        <f aca="false">IF(N$1="P",MAX(0,N$2-$C399),IF(N$1="C",MAX(0,$C399-N$2)))</f>
        <v>8.43</v>
      </c>
      <c r="O399" s="103" t="n">
        <f aca="false">IF(O$1="P",MAX(0,O$2-$C399),IF(O$1="C",MAX(0,$C399-O$2)))</f>
        <v>3.43</v>
      </c>
      <c r="P399" s="103" t="n">
        <f aca="false">IF(P$1="P",MAX(0,P$2-$C399),IF(P$1="C",MAX(0,$C399-P$2)))</f>
        <v>0</v>
      </c>
      <c r="Q399" s="103" t="n">
        <f aca="false">IF(Q$1="P",MAX(0,Q$2-$C399),IF(Q$1="C",MAX(0,$C399-Q$2)))</f>
        <v>0</v>
      </c>
      <c r="R399" s="103" t="n">
        <f aca="false">IF(R$1="P",MAX(0,R$2-$C399),IF(R$1="C",MAX(0,$C399-R$2)))</f>
        <v>0</v>
      </c>
      <c r="S399" s="103" t="n">
        <f aca="false">IF(S$1="P",MAX(0,S$2-$C399),IF(S$1="C",MAX(0,$C399-S$2)))</f>
        <v>0</v>
      </c>
      <c r="T399" s="104" t="n">
        <f aca="false">A399</f>
        <v>18</v>
      </c>
      <c r="U399" s="105" t="n">
        <f aca="false">VLOOKUP($B399,Gas!$B$3:$E$2506,2)</f>
        <v>2.275</v>
      </c>
      <c r="V399" s="46" t="n">
        <f aca="false">C399/U399</f>
        <v>14.6945054945055</v>
      </c>
      <c r="W399" s="99" t="n">
        <f aca="false">VLOOKUP($B399,Gas!$B$3:$E$2506,4)</f>
        <v>0.243872737692758</v>
      </c>
    </row>
    <row r="400" customFormat="false" ht="12.75" hidden="false" customHeight="false" outlineLevel="0" collapsed="false">
      <c r="A400" s="95" t="n">
        <f aca="false">MONTH(B400)+(YEAR(B400)-1998)*12</f>
        <v>18</v>
      </c>
      <c r="B400" s="101" t="n">
        <v>36313</v>
      </c>
      <c r="C400" s="102" t="n">
        <v>34.64</v>
      </c>
      <c r="D400" s="98" t="n">
        <f aca="false">LN(C400/C399)</f>
        <v>0.0355553832622272</v>
      </c>
      <c r="E400" s="106" t="n">
        <f aca="false">STDEV(D391:D400)*SQRT(trade_day)</f>
        <v>0.996843576349599</v>
      </c>
      <c r="F400" s="99"/>
      <c r="G400" s="103" t="n">
        <f aca="false">IF(G$1="P",MAX(0,G$2-$C400),IF(G$1="C",MAX(0,$C400-G$2)))</f>
        <v>0</v>
      </c>
      <c r="H400" s="103" t="n">
        <f aca="false">IF(H$1="P",MAX(0,H$2-$C400),IF(H$1="C",MAX(0,$C400-H$2)))</f>
        <v>0</v>
      </c>
      <c r="I400" s="103" t="n">
        <f aca="false">IF(I$1="P",MAX(0,I$2-$C400),IF(I$1="C",MAX(0,$C400-I$2)))</f>
        <v>0</v>
      </c>
      <c r="J400" s="103" t="n">
        <f aca="false">IF(J$1="P",MAX(0,J$2-$C400),IF(J$1="C",MAX(0,$C400-J$2)))</f>
        <v>0.359999999999999</v>
      </c>
      <c r="K400" s="103" t="n">
        <f aca="false">IF(K$1="P",MAX(0,K$2-$C400),IF(K$1="C",MAX(0,$C400-K$2)))</f>
        <v>5.36</v>
      </c>
      <c r="L400" s="103" t="n">
        <f aca="false">IF(L$1="P",MAX(0,L$2-$C400),IF(L$1="C",MAX(0,$C400-L$2)))</f>
        <v>15.36</v>
      </c>
      <c r="M400" s="103" t="n">
        <f aca="false">IF(M$1="P",MAX(0,M$2-$C400),IF(M$1="C",MAX(0,$C400-M$2)))</f>
        <v>14.64</v>
      </c>
      <c r="N400" s="103" t="n">
        <f aca="false">IF(N$1="P",MAX(0,N$2-$C400),IF(N$1="C",MAX(0,$C400-N$2)))</f>
        <v>9.64</v>
      </c>
      <c r="O400" s="103" t="n">
        <f aca="false">IF(O$1="P",MAX(0,O$2-$C400),IF(O$1="C",MAX(0,$C400-O$2)))</f>
        <v>4.64</v>
      </c>
      <c r="P400" s="103" t="n">
        <f aca="false">IF(P$1="P",MAX(0,P$2-$C400),IF(P$1="C",MAX(0,$C400-P$2)))</f>
        <v>0</v>
      </c>
      <c r="Q400" s="103" t="n">
        <f aca="false">IF(Q$1="P",MAX(0,Q$2-$C400),IF(Q$1="C",MAX(0,$C400-Q$2)))</f>
        <v>0</v>
      </c>
      <c r="R400" s="103" t="n">
        <f aca="false">IF(R$1="P",MAX(0,R$2-$C400),IF(R$1="C",MAX(0,$C400-R$2)))</f>
        <v>0</v>
      </c>
      <c r="S400" s="103" t="n">
        <f aca="false">IF(S$1="P",MAX(0,S$2-$C400),IF(S$1="C",MAX(0,$C400-S$2)))</f>
        <v>0</v>
      </c>
      <c r="T400" s="104" t="n">
        <f aca="false">A400</f>
        <v>18</v>
      </c>
      <c r="U400" s="105" t="n">
        <f aca="false">VLOOKUP($B400,Gas!$B$3:$E$2506,2)</f>
        <v>2.345</v>
      </c>
      <c r="V400" s="46" t="n">
        <f aca="false">C400/U400</f>
        <v>14.771855010661</v>
      </c>
      <c r="W400" s="99" t="n">
        <f aca="false">VLOOKUP($B400,Gas!$B$3:$E$2506,4)</f>
        <v>0.294924323389493</v>
      </c>
    </row>
    <row r="401" customFormat="false" ht="12.75" hidden="false" customHeight="false" outlineLevel="0" collapsed="false">
      <c r="A401" s="95" t="n">
        <f aca="false">MONTH(B401)+(YEAR(B401)-1998)*12</f>
        <v>18</v>
      </c>
      <c r="B401" s="101" t="n">
        <v>36314</v>
      </c>
      <c r="C401" s="102" t="n">
        <v>40.61</v>
      </c>
      <c r="D401" s="98" t="n">
        <f aca="false">LN(C401/C400)</f>
        <v>0.159005258003972</v>
      </c>
      <c r="E401" s="106" t="n">
        <f aca="false">STDEV(D392:D401)*SQRT(trade_day)</f>
        <v>1.23053182146802</v>
      </c>
      <c r="F401" s="99"/>
      <c r="G401" s="103" t="n">
        <f aca="false">IF(G$1="P",MAX(0,G$2-$C401),IF(G$1="C",MAX(0,$C401-G$2)))</f>
        <v>0</v>
      </c>
      <c r="H401" s="103" t="n">
        <f aca="false">IF(H$1="P",MAX(0,H$2-$C401),IF(H$1="C",MAX(0,$C401-H$2)))</f>
        <v>0</v>
      </c>
      <c r="I401" s="103" t="n">
        <f aca="false">IF(I$1="P",MAX(0,I$2-$C401),IF(I$1="C",MAX(0,$C401-I$2)))</f>
        <v>0</v>
      </c>
      <c r="J401" s="103" t="n">
        <f aca="false">IF(J$1="P",MAX(0,J$2-$C401),IF(J$1="C",MAX(0,$C401-J$2)))</f>
        <v>0</v>
      </c>
      <c r="K401" s="103" t="n">
        <f aca="false">IF(K$1="P",MAX(0,K$2-$C401),IF(K$1="C",MAX(0,$C401-K$2)))</f>
        <v>0</v>
      </c>
      <c r="L401" s="103" t="n">
        <f aca="false">IF(L$1="P",MAX(0,L$2-$C401),IF(L$1="C",MAX(0,$C401-L$2)))</f>
        <v>9.39</v>
      </c>
      <c r="M401" s="103" t="n">
        <f aca="false">IF(M$1="P",MAX(0,M$2-$C401),IF(M$1="C",MAX(0,$C401-M$2)))</f>
        <v>20.61</v>
      </c>
      <c r="N401" s="103" t="n">
        <f aca="false">IF(N$1="P",MAX(0,N$2-$C401),IF(N$1="C",MAX(0,$C401-N$2)))</f>
        <v>15.61</v>
      </c>
      <c r="O401" s="103" t="n">
        <f aca="false">IF(O$1="P",MAX(0,O$2-$C401),IF(O$1="C",MAX(0,$C401-O$2)))</f>
        <v>10.61</v>
      </c>
      <c r="P401" s="103" t="n">
        <f aca="false">IF(P$1="P",MAX(0,P$2-$C401),IF(P$1="C",MAX(0,$C401-P$2)))</f>
        <v>5.61</v>
      </c>
      <c r="Q401" s="103" t="n">
        <f aca="false">IF(Q$1="P",MAX(0,Q$2-$C401),IF(Q$1="C",MAX(0,$C401-Q$2)))</f>
        <v>0.609999999999999</v>
      </c>
      <c r="R401" s="103" t="n">
        <f aca="false">IF(R$1="P",MAX(0,R$2-$C401),IF(R$1="C",MAX(0,$C401-R$2)))</f>
        <v>0</v>
      </c>
      <c r="S401" s="103" t="n">
        <f aca="false">IF(S$1="P",MAX(0,S$2-$C401),IF(S$1="C",MAX(0,$C401-S$2)))</f>
        <v>0</v>
      </c>
      <c r="T401" s="104" t="n">
        <f aca="false">A401</f>
        <v>18</v>
      </c>
      <c r="U401" s="105" t="n">
        <f aca="false">VLOOKUP($B401,Gas!$B$3:$E$2506,2)</f>
        <v>2.35</v>
      </c>
      <c r="V401" s="46" t="n">
        <f aca="false">C401/U401</f>
        <v>17.2808510638298</v>
      </c>
      <c r="W401" s="99" t="n">
        <f aca="false">VLOOKUP($B401,Gas!$B$3:$E$2506,4)</f>
        <v>0.293597666662079</v>
      </c>
    </row>
    <row r="402" customFormat="false" ht="12.75" hidden="false" customHeight="false" outlineLevel="0" collapsed="false">
      <c r="A402" s="95" t="n">
        <f aca="false">MONTH(B402)+(YEAR(B402)-1998)*12</f>
        <v>18</v>
      </c>
      <c r="B402" s="101" t="n">
        <v>36315</v>
      </c>
      <c r="C402" s="102" t="n">
        <v>43.44</v>
      </c>
      <c r="D402" s="98" t="n">
        <f aca="false">LN(C402/C401)</f>
        <v>0.0673663339274735</v>
      </c>
      <c r="E402" s="106" t="n">
        <f aca="false">STDEV(D393:D402)*SQRT(trade_day)</f>
        <v>1.24312934892219</v>
      </c>
      <c r="F402" s="99"/>
      <c r="G402" s="103" t="n">
        <f aca="false">IF(G$1="P",MAX(0,G$2-$C402),IF(G$1="C",MAX(0,$C402-G$2)))</f>
        <v>0</v>
      </c>
      <c r="H402" s="103" t="n">
        <f aca="false">IF(H$1="P",MAX(0,H$2-$C402),IF(H$1="C",MAX(0,$C402-H$2)))</f>
        <v>0</v>
      </c>
      <c r="I402" s="103" t="n">
        <f aca="false">IF(I$1="P",MAX(0,I$2-$C402),IF(I$1="C",MAX(0,$C402-I$2)))</f>
        <v>0</v>
      </c>
      <c r="J402" s="103" t="n">
        <f aca="false">IF(J$1="P",MAX(0,J$2-$C402),IF(J$1="C",MAX(0,$C402-J$2)))</f>
        <v>0</v>
      </c>
      <c r="K402" s="103" t="n">
        <f aca="false">IF(K$1="P",MAX(0,K$2-$C402),IF(K$1="C",MAX(0,$C402-K$2)))</f>
        <v>0</v>
      </c>
      <c r="L402" s="103" t="n">
        <f aca="false">IF(L$1="P",MAX(0,L$2-$C402),IF(L$1="C",MAX(0,$C402-L$2)))</f>
        <v>6.56</v>
      </c>
      <c r="M402" s="103" t="n">
        <f aca="false">IF(M$1="P",MAX(0,M$2-$C402),IF(M$1="C",MAX(0,$C402-M$2)))</f>
        <v>23.44</v>
      </c>
      <c r="N402" s="103" t="n">
        <f aca="false">IF(N$1="P",MAX(0,N$2-$C402),IF(N$1="C",MAX(0,$C402-N$2)))</f>
        <v>18.44</v>
      </c>
      <c r="O402" s="103" t="n">
        <f aca="false">IF(O$1="P",MAX(0,O$2-$C402),IF(O$1="C",MAX(0,$C402-O$2)))</f>
        <v>13.44</v>
      </c>
      <c r="P402" s="103" t="n">
        <f aca="false">IF(P$1="P",MAX(0,P$2-$C402),IF(P$1="C",MAX(0,$C402-P$2)))</f>
        <v>8.44</v>
      </c>
      <c r="Q402" s="103" t="n">
        <f aca="false">IF(Q$1="P",MAX(0,Q$2-$C402),IF(Q$1="C",MAX(0,$C402-Q$2)))</f>
        <v>3.44</v>
      </c>
      <c r="R402" s="103" t="n">
        <f aca="false">IF(R$1="P",MAX(0,R$2-$C402),IF(R$1="C",MAX(0,$C402-R$2)))</f>
        <v>0</v>
      </c>
      <c r="S402" s="103" t="n">
        <f aca="false">IF(S$1="P",MAX(0,S$2-$C402),IF(S$1="C",MAX(0,$C402-S$2)))</f>
        <v>0</v>
      </c>
      <c r="T402" s="104" t="n">
        <f aca="false">A402</f>
        <v>18</v>
      </c>
      <c r="U402" s="105" t="n">
        <f aca="false">VLOOKUP($B402,Gas!$B$3:$E$2506,2)</f>
        <v>2.36</v>
      </c>
      <c r="V402" s="46" t="n">
        <f aca="false">C402/U402</f>
        <v>18.4067796610169</v>
      </c>
      <c r="W402" s="99" t="n">
        <f aca="false">VLOOKUP($B402,Gas!$B$3:$E$2506,4)</f>
        <v>0.271216313748577</v>
      </c>
    </row>
    <row r="403" customFormat="false" ht="12.75" hidden="false" customHeight="false" outlineLevel="0" collapsed="false">
      <c r="A403" s="95" t="n">
        <f aca="false">MONTH(B403)+(YEAR(B403)-1998)*12</f>
        <v>18</v>
      </c>
      <c r="B403" s="101" t="n">
        <v>36318</v>
      </c>
      <c r="C403" s="102" t="n">
        <v>67.35</v>
      </c>
      <c r="D403" s="98" t="n">
        <f aca="false">LN(C403/C402)</f>
        <v>0.438522227230693</v>
      </c>
      <c r="E403" s="106" t="n">
        <f aca="false">STDEV(D394:D403)*SQRT(trade_day)</f>
        <v>2.39735436801013</v>
      </c>
      <c r="F403" s="99"/>
      <c r="G403" s="103" t="n">
        <f aca="false">IF(G$1="P",MAX(0,G$2-$C403),IF(G$1="C",MAX(0,$C403-G$2)))</f>
        <v>0</v>
      </c>
      <c r="H403" s="103" t="n">
        <f aca="false">IF(H$1="P",MAX(0,H$2-$C403),IF(H$1="C",MAX(0,$C403-H$2)))</f>
        <v>0</v>
      </c>
      <c r="I403" s="103" t="n">
        <f aca="false">IF(I$1="P",MAX(0,I$2-$C403),IF(I$1="C",MAX(0,$C403-I$2)))</f>
        <v>0</v>
      </c>
      <c r="J403" s="103" t="n">
        <f aca="false">IF(J$1="P",MAX(0,J$2-$C403),IF(J$1="C",MAX(0,$C403-J$2)))</f>
        <v>0</v>
      </c>
      <c r="K403" s="103" t="n">
        <f aca="false">IF(K$1="P",MAX(0,K$2-$C403),IF(K$1="C",MAX(0,$C403-K$2)))</f>
        <v>0</v>
      </c>
      <c r="L403" s="103" t="n">
        <f aca="false">IF(L$1="P",MAX(0,L$2-$C403),IF(L$1="C",MAX(0,$C403-L$2)))</f>
        <v>0</v>
      </c>
      <c r="M403" s="103" t="n">
        <f aca="false">IF(M$1="P",MAX(0,M$2-$C403),IF(M$1="C",MAX(0,$C403-M$2)))</f>
        <v>47.35</v>
      </c>
      <c r="N403" s="103" t="n">
        <f aca="false">IF(N$1="P",MAX(0,N$2-$C403),IF(N$1="C",MAX(0,$C403-N$2)))</f>
        <v>42.35</v>
      </c>
      <c r="O403" s="103" t="n">
        <f aca="false">IF(O$1="P",MAX(0,O$2-$C403),IF(O$1="C",MAX(0,$C403-O$2)))</f>
        <v>37.35</v>
      </c>
      <c r="P403" s="103" t="n">
        <f aca="false">IF(P$1="P",MAX(0,P$2-$C403),IF(P$1="C",MAX(0,$C403-P$2)))</f>
        <v>32.35</v>
      </c>
      <c r="Q403" s="103" t="n">
        <f aca="false">IF(Q$1="P",MAX(0,Q$2-$C403),IF(Q$1="C",MAX(0,$C403-Q$2)))</f>
        <v>27.35</v>
      </c>
      <c r="R403" s="103" t="n">
        <f aca="false">IF(R$1="P",MAX(0,R$2-$C403),IF(R$1="C",MAX(0,$C403-R$2)))</f>
        <v>17.35</v>
      </c>
      <c r="S403" s="103" t="n">
        <f aca="false">IF(S$1="P",MAX(0,S$2-$C403),IF(S$1="C",MAX(0,$C403-S$2)))</f>
        <v>0</v>
      </c>
      <c r="T403" s="104" t="n">
        <f aca="false">A403</f>
        <v>18</v>
      </c>
      <c r="U403" s="105" t="n">
        <f aca="false">VLOOKUP($B403,Gas!$B$3:$E$2506,2)</f>
        <v>2.32</v>
      </c>
      <c r="V403" s="46" t="n">
        <f aca="false">C403/U403</f>
        <v>29.0301724137931</v>
      </c>
      <c r="W403" s="99" t="n">
        <f aca="false">VLOOKUP($B403,Gas!$B$3:$E$2506,4)</f>
        <v>0.265816331636717</v>
      </c>
    </row>
    <row r="404" customFormat="false" ht="12.75" hidden="false" customHeight="false" outlineLevel="0" collapsed="false">
      <c r="A404" s="95" t="n">
        <f aca="false">MONTH(B404)+(YEAR(B404)-1998)*12</f>
        <v>18</v>
      </c>
      <c r="B404" s="101" t="n">
        <v>36319</v>
      </c>
      <c r="C404" s="102" t="n">
        <v>145.53</v>
      </c>
      <c r="D404" s="98" t="n">
        <f aca="false">LN(C404/C403)</f>
        <v>0.770479348068862</v>
      </c>
      <c r="E404" s="106" t="n">
        <f aca="false">STDEV(D395:D404)*SQRT(trade_day)</f>
        <v>4.08577753806959</v>
      </c>
      <c r="F404" s="99"/>
      <c r="G404" s="103" t="n">
        <f aca="false">IF(G$1="P",MAX(0,G$2-$C404),IF(G$1="C",MAX(0,$C404-G$2)))</f>
        <v>0</v>
      </c>
      <c r="H404" s="103" t="n">
        <f aca="false">IF(H$1="P",MAX(0,H$2-$C404),IF(H$1="C",MAX(0,$C404-H$2)))</f>
        <v>0</v>
      </c>
      <c r="I404" s="103" t="n">
        <f aca="false">IF(I$1="P",MAX(0,I$2-$C404),IF(I$1="C",MAX(0,$C404-I$2)))</f>
        <v>0</v>
      </c>
      <c r="J404" s="103" t="n">
        <f aca="false">IF(J$1="P",MAX(0,J$2-$C404),IF(J$1="C",MAX(0,$C404-J$2)))</f>
        <v>0</v>
      </c>
      <c r="K404" s="103" t="n">
        <f aca="false">IF(K$1="P",MAX(0,K$2-$C404),IF(K$1="C",MAX(0,$C404-K$2)))</f>
        <v>0</v>
      </c>
      <c r="L404" s="103" t="n">
        <f aca="false">IF(L$1="P",MAX(0,L$2-$C404),IF(L$1="C",MAX(0,$C404-L$2)))</f>
        <v>0</v>
      </c>
      <c r="M404" s="103" t="n">
        <f aca="false">IF(M$1="P",MAX(0,M$2-$C404),IF(M$1="C",MAX(0,$C404-M$2)))</f>
        <v>125.53</v>
      </c>
      <c r="N404" s="103" t="n">
        <f aca="false">IF(N$1="P",MAX(0,N$2-$C404),IF(N$1="C",MAX(0,$C404-N$2)))</f>
        <v>120.53</v>
      </c>
      <c r="O404" s="103" t="n">
        <f aca="false">IF(O$1="P",MAX(0,O$2-$C404),IF(O$1="C",MAX(0,$C404-O$2)))</f>
        <v>115.53</v>
      </c>
      <c r="P404" s="103" t="n">
        <f aca="false">IF(P$1="P",MAX(0,P$2-$C404),IF(P$1="C",MAX(0,$C404-P$2)))</f>
        <v>110.53</v>
      </c>
      <c r="Q404" s="103" t="n">
        <f aca="false">IF(Q$1="P",MAX(0,Q$2-$C404),IF(Q$1="C",MAX(0,$C404-Q$2)))</f>
        <v>105.53</v>
      </c>
      <c r="R404" s="103" t="n">
        <f aca="false">IF(R$1="P",MAX(0,R$2-$C404),IF(R$1="C",MAX(0,$C404-R$2)))</f>
        <v>95.53</v>
      </c>
      <c r="S404" s="103" t="n">
        <f aca="false">IF(S$1="P",MAX(0,S$2-$C404),IF(S$1="C",MAX(0,$C404-S$2)))</f>
        <v>45.52999</v>
      </c>
      <c r="T404" s="104" t="n">
        <f aca="false">A404</f>
        <v>18</v>
      </c>
      <c r="U404" s="105" t="n">
        <f aca="false">VLOOKUP($B404,Gas!$B$3:$E$2506,2)</f>
        <v>2.415</v>
      </c>
      <c r="V404" s="46" t="n">
        <f aca="false">C404/U404</f>
        <v>60.2608695652174</v>
      </c>
      <c r="W404" s="99" t="n">
        <f aca="false">VLOOKUP($B404,Gas!$B$3:$E$2506,4)</f>
        <v>0.325205939409486</v>
      </c>
    </row>
    <row r="405" customFormat="false" ht="12.75" hidden="false" customHeight="false" outlineLevel="0" collapsed="false">
      <c r="A405" s="95" t="n">
        <f aca="false">MONTH(B405)+(YEAR(B405)-1998)*12</f>
        <v>18</v>
      </c>
      <c r="B405" s="101" t="n">
        <v>36320</v>
      </c>
      <c r="C405" s="102" t="n">
        <v>63.75</v>
      </c>
      <c r="D405" s="98" t="n">
        <f aca="false">LN(C405/C404)</f>
        <v>-0.825413066886699</v>
      </c>
      <c r="E405" s="106" t="n">
        <f aca="false">STDEV(D396:D405)*SQRT(trade_day)</f>
        <v>6.37166114559182</v>
      </c>
      <c r="F405" s="97"/>
      <c r="G405" s="103" t="n">
        <f aca="false">IF(G$1="P",MAX(0,G$2-$C405),IF(G$1="C",MAX(0,$C405-G$2)))</f>
        <v>0</v>
      </c>
      <c r="H405" s="103" t="n">
        <f aca="false">IF(H$1="P",MAX(0,H$2-$C405),IF(H$1="C",MAX(0,$C405-H$2)))</f>
        <v>0</v>
      </c>
      <c r="I405" s="103" t="n">
        <f aca="false">IF(I$1="P",MAX(0,I$2-$C405),IF(I$1="C",MAX(0,$C405-I$2)))</f>
        <v>0</v>
      </c>
      <c r="J405" s="103" t="n">
        <f aca="false">IF(J$1="P",MAX(0,J$2-$C405),IF(J$1="C",MAX(0,$C405-J$2)))</f>
        <v>0</v>
      </c>
      <c r="K405" s="103" t="n">
        <f aca="false">IF(K$1="P",MAX(0,K$2-$C405),IF(K$1="C",MAX(0,$C405-K$2)))</f>
        <v>0</v>
      </c>
      <c r="L405" s="103" t="n">
        <f aca="false">IF(L$1="P",MAX(0,L$2-$C405),IF(L$1="C",MAX(0,$C405-L$2)))</f>
        <v>0</v>
      </c>
      <c r="M405" s="103" t="n">
        <f aca="false">IF(M$1="P",MAX(0,M$2-$C405),IF(M$1="C",MAX(0,$C405-M$2)))</f>
        <v>43.75</v>
      </c>
      <c r="N405" s="103" t="n">
        <f aca="false">IF(N$1="P",MAX(0,N$2-$C405),IF(N$1="C",MAX(0,$C405-N$2)))</f>
        <v>38.75</v>
      </c>
      <c r="O405" s="103" t="n">
        <f aca="false">IF(O$1="P",MAX(0,O$2-$C405),IF(O$1="C",MAX(0,$C405-O$2)))</f>
        <v>33.75</v>
      </c>
      <c r="P405" s="103" t="n">
        <f aca="false">IF(P$1="P",MAX(0,P$2-$C405),IF(P$1="C",MAX(0,$C405-P$2)))</f>
        <v>28.75</v>
      </c>
      <c r="Q405" s="103" t="n">
        <f aca="false">IF(Q$1="P",MAX(0,Q$2-$C405),IF(Q$1="C",MAX(0,$C405-Q$2)))</f>
        <v>23.75</v>
      </c>
      <c r="R405" s="103" t="n">
        <f aca="false">IF(R$1="P",MAX(0,R$2-$C405),IF(R$1="C",MAX(0,$C405-R$2)))</f>
        <v>13.75</v>
      </c>
      <c r="S405" s="103" t="n">
        <f aca="false">IF(S$1="P",MAX(0,S$2-$C405),IF(S$1="C",MAX(0,$C405-S$2)))</f>
        <v>0</v>
      </c>
      <c r="T405" s="104" t="n">
        <f aca="false">A405</f>
        <v>18</v>
      </c>
      <c r="U405" s="105" t="n">
        <f aca="false">VLOOKUP($B405,Gas!$B$3:$E$2506,2)</f>
        <v>2.38</v>
      </c>
      <c r="V405" s="46" t="n">
        <f aca="false">C405/U405</f>
        <v>26.7857142857143</v>
      </c>
      <c r="W405" s="99" t="n">
        <f aca="false">VLOOKUP($B405,Gas!$B$3:$E$2506,4)</f>
        <v>0.350678152067851</v>
      </c>
    </row>
    <row r="406" customFormat="false" ht="12.75" hidden="false" customHeight="false" outlineLevel="0" collapsed="false">
      <c r="A406" s="95" t="n">
        <f aca="false">MONTH(B406)+(YEAR(B406)-1998)*12</f>
        <v>18</v>
      </c>
      <c r="B406" s="101" t="n">
        <v>36321</v>
      </c>
      <c r="C406" s="102" t="n">
        <v>46.84</v>
      </c>
      <c r="D406" s="98" t="n">
        <f aca="false">LN(C406/C405)</f>
        <v>-0.308231645309019</v>
      </c>
      <c r="E406" s="106" t="n">
        <f aca="false">STDEV(D397:D406)*SQRT(trade_day)</f>
        <v>6.65859921075535</v>
      </c>
      <c r="F406" s="97"/>
      <c r="G406" s="103" t="n">
        <f aca="false">IF(G$1="P",MAX(0,G$2-$C406),IF(G$1="C",MAX(0,$C406-G$2)))</f>
        <v>0</v>
      </c>
      <c r="H406" s="103" t="n">
        <f aca="false">IF(H$1="P",MAX(0,H$2-$C406),IF(H$1="C",MAX(0,$C406-H$2)))</f>
        <v>0</v>
      </c>
      <c r="I406" s="103" t="n">
        <f aca="false">IF(I$1="P",MAX(0,I$2-$C406),IF(I$1="C",MAX(0,$C406-I$2)))</f>
        <v>0</v>
      </c>
      <c r="J406" s="103" t="n">
        <f aca="false">IF(J$1="P",MAX(0,J$2-$C406),IF(J$1="C",MAX(0,$C406-J$2)))</f>
        <v>0</v>
      </c>
      <c r="K406" s="103" t="n">
        <f aca="false">IF(K$1="P",MAX(0,K$2-$C406),IF(K$1="C",MAX(0,$C406-K$2)))</f>
        <v>0</v>
      </c>
      <c r="L406" s="103" t="n">
        <f aca="false">IF(L$1="P",MAX(0,L$2-$C406),IF(L$1="C",MAX(0,$C406-L$2)))</f>
        <v>3.16</v>
      </c>
      <c r="M406" s="103" t="n">
        <f aca="false">IF(M$1="P",MAX(0,M$2-$C406),IF(M$1="C",MAX(0,$C406-M$2)))</f>
        <v>26.84</v>
      </c>
      <c r="N406" s="103" t="n">
        <f aca="false">IF(N$1="P",MAX(0,N$2-$C406),IF(N$1="C",MAX(0,$C406-N$2)))</f>
        <v>21.84</v>
      </c>
      <c r="O406" s="103" t="n">
        <f aca="false">IF(O$1="P",MAX(0,O$2-$C406),IF(O$1="C",MAX(0,$C406-O$2)))</f>
        <v>16.84</v>
      </c>
      <c r="P406" s="103" t="n">
        <f aca="false">IF(P$1="P",MAX(0,P$2-$C406),IF(P$1="C",MAX(0,$C406-P$2)))</f>
        <v>11.84</v>
      </c>
      <c r="Q406" s="103" t="n">
        <f aca="false">IF(Q$1="P",MAX(0,Q$2-$C406),IF(Q$1="C",MAX(0,$C406-Q$2)))</f>
        <v>6.84</v>
      </c>
      <c r="R406" s="103" t="n">
        <f aca="false">IF(R$1="P",MAX(0,R$2-$C406),IF(R$1="C",MAX(0,$C406-R$2)))</f>
        <v>0</v>
      </c>
      <c r="S406" s="103" t="n">
        <f aca="false">IF(S$1="P",MAX(0,S$2-$C406),IF(S$1="C",MAX(0,$C406-S$2)))</f>
        <v>0</v>
      </c>
      <c r="T406" s="104" t="n">
        <f aca="false">A406</f>
        <v>18</v>
      </c>
      <c r="U406" s="105" t="n">
        <f aca="false">VLOOKUP($B406,Gas!$B$3:$E$2506,2)</f>
        <v>2.375</v>
      </c>
      <c r="V406" s="46" t="n">
        <f aca="false">C406/U406</f>
        <v>19.7221052631579</v>
      </c>
      <c r="W406" s="99" t="n">
        <f aca="false">VLOOKUP($B406,Gas!$B$3:$E$2506,4)</f>
        <v>0.352486965931914</v>
      </c>
    </row>
    <row r="407" customFormat="false" ht="12.75" hidden="false" customHeight="false" outlineLevel="0" collapsed="false">
      <c r="A407" s="95" t="n">
        <f aca="false">MONTH(B407)+(YEAR(B407)-1998)*12</f>
        <v>18</v>
      </c>
      <c r="B407" s="101" t="n">
        <v>36322</v>
      </c>
      <c r="C407" s="102" t="n">
        <v>32.07</v>
      </c>
      <c r="D407" s="98" t="n">
        <f aca="false">LN(C407/C406)</f>
        <v>-0.378816525024453</v>
      </c>
      <c r="E407" s="106" t="n">
        <f aca="false">STDEV(D398:D407)*SQRT(trade_day)</f>
        <v>6.98906646501121</v>
      </c>
      <c r="F407" s="97"/>
      <c r="G407" s="103" t="n">
        <f aca="false">IF(G$1="P",MAX(0,G$2-$C407),IF(G$1="C",MAX(0,$C407-G$2)))</f>
        <v>0</v>
      </c>
      <c r="H407" s="103" t="n">
        <f aca="false">IF(H$1="P",MAX(0,H$2-$C407),IF(H$1="C",MAX(0,$C407-H$2)))</f>
        <v>0</v>
      </c>
      <c r="I407" s="103" t="n">
        <f aca="false">IF(I$1="P",MAX(0,I$2-$C407),IF(I$1="C",MAX(0,$C407-I$2)))</f>
        <v>0</v>
      </c>
      <c r="J407" s="103" t="n">
        <f aca="false">IF(J$1="P",MAX(0,J$2-$C407),IF(J$1="C",MAX(0,$C407-J$2)))</f>
        <v>2.93</v>
      </c>
      <c r="K407" s="103" t="n">
        <f aca="false">IF(K$1="P",MAX(0,K$2-$C407),IF(K$1="C",MAX(0,$C407-K$2)))</f>
        <v>7.93</v>
      </c>
      <c r="L407" s="103" t="n">
        <f aca="false">IF(L$1="P",MAX(0,L$2-$C407),IF(L$1="C",MAX(0,$C407-L$2)))</f>
        <v>17.93</v>
      </c>
      <c r="M407" s="103" t="n">
        <f aca="false">IF(M$1="P",MAX(0,M$2-$C407),IF(M$1="C",MAX(0,$C407-M$2)))</f>
        <v>12.07</v>
      </c>
      <c r="N407" s="103" t="n">
        <f aca="false">IF(N$1="P",MAX(0,N$2-$C407),IF(N$1="C",MAX(0,$C407-N$2)))</f>
        <v>7.07</v>
      </c>
      <c r="O407" s="103" t="n">
        <f aca="false">IF(O$1="P",MAX(0,O$2-$C407),IF(O$1="C",MAX(0,$C407-O$2)))</f>
        <v>2.07</v>
      </c>
      <c r="P407" s="103" t="n">
        <f aca="false">IF(P$1="P",MAX(0,P$2-$C407),IF(P$1="C",MAX(0,$C407-P$2)))</f>
        <v>0</v>
      </c>
      <c r="Q407" s="103" t="n">
        <f aca="false">IF(Q$1="P",MAX(0,Q$2-$C407),IF(Q$1="C",MAX(0,$C407-Q$2)))</f>
        <v>0</v>
      </c>
      <c r="R407" s="103" t="n">
        <f aca="false">IF(R$1="P",MAX(0,R$2-$C407),IF(R$1="C",MAX(0,$C407-R$2)))</f>
        <v>0</v>
      </c>
      <c r="S407" s="103" t="n">
        <f aca="false">IF(S$1="P",MAX(0,S$2-$C407),IF(S$1="C",MAX(0,$C407-S$2)))</f>
        <v>0</v>
      </c>
      <c r="T407" s="104" t="n">
        <f aca="false">A407</f>
        <v>18</v>
      </c>
      <c r="U407" s="105" t="n">
        <f aca="false">VLOOKUP($B407,Gas!$B$3:$E$2506,2)</f>
        <v>2.37</v>
      </c>
      <c r="V407" s="46" t="n">
        <f aca="false">C407/U407</f>
        <v>13.5316455696203</v>
      </c>
      <c r="W407" s="99" t="n">
        <f aca="false">VLOOKUP($B407,Gas!$B$3:$E$2506,4)</f>
        <v>0.34285098700896</v>
      </c>
    </row>
    <row r="408" customFormat="false" ht="12.75" hidden="false" customHeight="false" outlineLevel="0" collapsed="false">
      <c r="A408" s="95" t="n">
        <f aca="false">MONTH(B408)+(YEAR(B408)-1998)*12</f>
        <v>18</v>
      </c>
      <c r="B408" s="101" t="n">
        <v>36325</v>
      </c>
      <c r="C408" s="102" t="n">
        <v>37.14</v>
      </c>
      <c r="D408" s="98" t="n">
        <f aca="false">LN(C408/C407)</f>
        <v>0.146773542219496</v>
      </c>
      <c r="E408" s="106" t="n">
        <f aca="false">STDEV(D399:D408)*SQRT(trade_day)</f>
        <v>7.01567783249159</v>
      </c>
      <c r="F408" s="97"/>
      <c r="G408" s="103" t="n">
        <f aca="false">IF(G$1="P",MAX(0,G$2-$C408),IF(G$1="C",MAX(0,$C408-G$2)))</f>
        <v>0</v>
      </c>
      <c r="H408" s="103" t="n">
        <f aca="false">IF(H$1="P",MAX(0,H$2-$C408),IF(H$1="C",MAX(0,$C408-H$2)))</f>
        <v>0</v>
      </c>
      <c r="I408" s="103" t="n">
        <f aca="false">IF(I$1="P",MAX(0,I$2-$C408),IF(I$1="C",MAX(0,$C408-I$2)))</f>
        <v>0</v>
      </c>
      <c r="J408" s="103" t="n">
        <f aca="false">IF(J$1="P",MAX(0,J$2-$C408),IF(J$1="C",MAX(0,$C408-J$2)))</f>
        <v>0</v>
      </c>
      <c r="K408" s="103" t="n">
        <f aca="false">IF(K$1="P",MAX(0,K$2-$C408),IF(K$1="C",MAX(0,$C408-K$2)))</f>
        <v>2.86</v>
      </c>
      <c r="L408" s="103" t="n">
        <f aca="false">IF(L$1="P",MAX(0,L$2-$C408),IF(L$1="C",MAX(0,$C408-L$2)))</f>
        <v>12.86</v>
      </c>
      <c r="M408" s="103" t="n">
        <f aca="false">IF(M$1="P",MAX(0,M$2-$C408),IF(M$1="C",MAX(0,$C408-M$2)))</f>
        <v>17.14</v>
      </c>
      <c r="N408" s="103" t="n">
        <f aca="false">IF(N$1="P",MAX(0,N$2-$C408),IF(N$1="C",MAX(0,$C408-N$2)))</f>
        <v>12.14</v>
      </c>
      <c r="O408" s="103" t="n">
        <f aca="false">IF(O$1="P",MAX(0,O$2-$C408),IF(O$1="C",MAX(0,$C408-O$2)))</f>
        <v>7.14</v>
      </c>
      <c r="P408" s="103" t="n">
        <f aca="false">IF(P$1="P",MAX(0,P$2-$C408),IF(P$1="C",MAX(0,$C408-P$2)))</f>
        <v>2.14</v>
      </c>
      <c r="Q408" s="103" t="n">
        <f aca="false">IF(Q$1="P",MAX(0,Q$2-$C408),IF(Q$1="C",MAX(0,$C408-Q$2)))</f>
        <v>0</v>
      </c>
      <c r="R408" s="103" t="n">
        <f aca="false">IF(R$1="P",MAX(0,R$2-$C408),IF(R$1="C",MAX(0,$C408-R$2)))</f>
        <v>0</v>
      </c>
      <c r="S408" s="103" t="n">
        <f aca="false">IF(S$1="P",MAX(0,S$2-$C408),IF(S$1="C",MAX(0,$C408-S$2)))</f>
        <v>0</v>
      </c>
      <c r="T408" s="104" t="n">
        <f aca="false">A408</f>
        <v>18</v>
      </c>
      <c r="U408" s="105" t="n">
        <f aca="false">VLOOKUP($B408,Gas!$B$3:$E$2506,2)</f>
        <v>2.305</v>
      </c>
      <c r="V408" s="46" t="n">
        <f aca="false">C408/U408</f>
        <v>16.1127982646421</v>
      </c>
      <c r="W408" s="99" t="n">
        <f aca="false">VLOOKUP($B408,Gas!$B$3:$E$2506,4)</f>
        <v>0.339530507755049</v>
      </c>
    </row>
    <row r="409" customFormat="false" ht="12.75" hidden="false" customHeight="false" outlineLevel="0" collapsed="false">
      <c r="A409" s="95" t="n">
        <f aca="false">MONTH(B409)+(YEAR(B409)-1998)*12</f>
        <v>18</v>
      </c>
      <c r="B409" s="101" t="n">
        <v>36326</v>
      </c>
      <c r="C409" s="102" t="n">
        <v>35.59</v>
      </c>
      <c r="D409" s="98" t="n">
        <f aca="false">LN(C409/C408)</f>
        <v>-0.0426298564024584</v>
      </c>
      <c r="E409" s="106" t="n">
        <f aca="false">STDEV(D400:D409)*SQRT(trade_day)</f>
        <v>6.99167848885633</v>
      </c>
      <c r="F409" s="97"/>
      <c r="G409" s="103" t="n">
        <f aca="false">IF(G$1="P",MAX(0,G$2-$C409),IF(G$1="C",MAX(0,$C409-G$2)))</f>
        <v>0</v>
      </c>
      <c r="H409" s="103" t="n">
        <f aca="false">IF(H$1="P",MAX(0,H$2-$C409),IF(H$1="C",MAX(0,$C409-H$2)))</f>
        <v>0</v>
      </c>
      <c r="I409" s="103" t="n">
        <f aca="false">IF(I$1="P",MAX(0,I$2-$C409),IF(I$1="C",MAX(0,$C409-I$2)))</f>
        <v>0</v>
      </c>
      <c r="J409" s="103" t="n">
        <f aca="false">IF(J$1="P",MAX(0,J$2-$C409),IF(J$1="C",MAX(0,$C409-J$2)))</f>
        <v>0</v>
      </c>
      <c r="K409" s="103" t="n">
        <f aca="false">IF(K$1="P",MAX(0,K$2-$C409),IF(K$1="C",MAX(0,$C409-K$2)))</f>
        <v>4.41</v>
      </c>
      <c r="L409" s="103" t="n">
        <f aca="false">IF(L$1="P",MAX(0,L$2-$C409),IF(L$1="C",MAX(0,$C409-L$2)))</f>
        <v>14.41</v>
      </c>
      <c r="M409" s="103" t="n">
        <f aca="false">IF(M$1="P",MAX(0,M$2-$C409),IF(M$1="C",MAX(0,$C409-M$2)))</f>
        <v>15.59</v>
      </c>
      <c r="N409" s="103" t="n">
        <f aca="false">IF(N$1="P",MAX(0,N$2-$C409),IF(N$1="C",MAX(0,$C409-N$2)))</f>
        <v>10.59</v>
      </c>
      <c r="O409" s="103" t="n">
        <f aca="false">IF(O$1="P",MAX(0,O$2-$C409),IF(O$1="C",MAX(0,$C409-O$2)))</f>
        <v>5.59</v>
      </c>
      <c r="P409" s="103" t="n">
        <f aca="false">IF(P$1="P",MAX(0,P$2-$C409),IF(P$1="C",MAX(0,$C409-P$2)))</f>
        <v>0.590000000000003</v>
      </c>
      <c r="Q409" s="103" t="n">
        <f aca="false">IF(Q$1="P",MAX(0,Q$2-$C409),IF(Q$1="C",MAX(0,$C409-Q$2)))</f>
        <v>0</v>
      </c>
      <c r="R409" s="103" t="n">
        <f aca="false">IF(R$1="P",MAX(0,R$2-$C409),IF(R$1="C",MAX(0,$C409-R$2)))</f>
        <v>0</v>
      </c>
      <c r="S409" s="103" t="n">
        <f aca="false">IF(S$1="P",MAX(0,S$2-$C409),IF(S$1="C",MAX(0,$C409-S$2)))</f>
        <v>0</v>
      </c>
      <c r="T409" s="104" t="n">
        <f aca="false">A409</f>
        <v>18</v>
      </c>
      <c r="U409" s="105" t="n">
        <f aca="false">VLOOKUP($B409,Gas!$B$3:$E$2506,2)</f>
        <v>2.3</v>
      </c>
      <c r="V409" s="46" t="n">
        <f aca="false">C409/U409</f>
        <v>15.4739130434783</v>
      </c>
      <c r="W409" s="99" t="n">
        <f aca="false">VLOOKUP($B409,Gas!$B$3:$E$2506,4)</f>
        <v>0.324918765051131</v>
      </c>
    </row>
    <row r="410" customFormat="false" ht="12.75" hidden="false" customHeight="false" outlineLevel="0" collapsed="false">
      <c r="A410" s="95" t="n">
        <f aca="false">MONTH(B410)+(YEAR(B410)-1998)*12</f>
        <v>18</v>
      </c>
      <c r="B410" s="101" t="n">
        <v>36327</v>
      </c>
      <c r="C410" s="102" t="n">
        <v>31.62</v>
      </c>
      <c r="D410" s="98" t="n">
        <f aca="false">LN(C410/C409)</f>
        <v>-0.118274867740775</v>
      </c>
      <c r="E410" s="106" t="n">
        <f aca="false">STDEV(D401:D410)*SQRT(trade_day)</f>
        <v>7.01603941947828</v>
      </c>
      <c r="F410" s="97"/>
      <c r="G410" s="103" t="n">
        <f aca="false">IF(G$1="P",MAX(0,G$2-$C410),IF(G$1="C",MAX(0,$C410-G$2)))</f>
        <v>0</v>
      </c>
      <c r="H410" s="103" t="n">
        <f aca="false">IF(H$1="P",MAX(0,H$2-$C410),IF(H$1="C",MAX(0,$C410-H$2)))</f>
        <v>0</v>
      </c>
      <c r="I410" s="103" t="n">
        <f aca="false">IF(I$1="P",MAX(0,I$2-$C410),IF(I$1="C",MAX(0,$C410-I$2)))</f>
        <v>0</v>
      </c>
      <c r="J410" s="103" t="n">
        <f aca="false">IF(J$1="P",MAX(0,J$2-$C410),IF(J$1="C",MAX(0,$C410-J$2)))</f>
        <v>3.38</v>
      </c>
      <c r="K410" s="103" t="n">
        <f aca="false">IF(K$1="P",MAX(0,K$2-$C410),IF(K$1="C",MAX(0,$C410-K$2)))</f>
        <v>8.38</v>
      </c>
      <c r="L410" s="103" t="n">
        <f aca="false">IF(L$1="P",MAX(0,L$2-$C410),IF(L$1="C",MAX(0,$C410-L$2)))</f>
        <v>18.38</v>
      </c>
      <c r="M410" s="103" t="n">
        <f aca="false">IF(M$1="P",MAX(0,M$2-$C410),IF(M$1="C",MAX(0,$C410-M$2)))</f>
        <v>11.62</v>
      </c>
      <c r="N410" s="103" t="n">
        <f aca="false">IF(N$1="P",MAX(0,N$2-$C410),IF(N$1="C",MAX(0,$C410-N$2)))</f>
        <v>6.62</v>
      </c>
      <c r="O410" s="103" t="n">
        <f aca="false">IF(O$1="P",MAX(0,O$2-$C410),IF(O$1="C",MAX(0,$C410-O$2)))</f>
        <v>1.62</v>
      </c>
      <c r="P410" s="103" t="n">
        <f aca="false">IF(P$1="P",MAX(0,P$2-$C410),IF(P$1="C",MAX(0,$C410-P$2)))</f>
        <v>0</v>
      </c>
      <c r="Q410" s="103" t="n">
        <f aca="false">IF(Q$1="P",MAX(0,Q$2-$C410),IF(Q$1="C",MAX(0,$C410-Q$2)))</f>
        <v>0</v>
      </c>
      <c r="R410" s="103" t="n">
        <f aca="false">IF(R$1="P",MAX(0,R$2-$C410),IF(R$1="C",MAX(0,$C410-R$2)))</f>
        <v>0</v>
      </c>
      <c r="S410" s="103" t="n">
        <f aca="false">IF(S$1="P",MAX(0,S$2-$C410),IF(S$1="C",MAX(0,$C410-S$2)))</f>
        <v>0</v>
      </c>
      <c r="T410" s="104" t="n">
        <f aca="false">A410</f>
        <v>18</v>
      </c>
      <c r="U410" s="105" t="n">
        <f aca="false">VLOOKUP($B410,Gas!$B$3:$E$2506,2)</f>
        <v>2.28</v>
      </c>
      <c r="V410" s="46" t="n">
        <f aca="false">C410/U410</f>
        <v>13.8684210526316</v>
      </c>
      <c r="W410" s="99" t="n">
        <f aca="false">VLOOKUP($B410,Gas!$B$3:$E$2506,4)</f>
        <v>0.328242265072203</v>
      </c>
    </row>
    <row r="411" customFormat="false" ht="12.75" hidden="false" customHeight="false" outlineLevel="0" collapsed="false">
      <c r="A411" s="95" t="n">
        <f aca="false">MONTH(B411)+(YEAR(B411)-1998)*12</f>
        <v>18</v>
      </c>
      <c r="B411" s="101" t="n">
        <v>36328</v>
      </c>
      <c r="C411" s="102" t="n">
        <v>28.51</v>
      </c>
      <c r="D411" s="98" t="n">
        <f aca="false">LN(C411/C410)</f>
        <v>-0.103534928856745</v>
      </c>
      <c r="E411" s="106" t="n">
        <f aca="false">STDEV(D402:D411)*SQRT(trade_day)</f>
        <v>6.96388991601299</v>
      </c>
      <c r="F411" s="97"/>
      <c r="G411" s="103" t="n">
        <f aca="false">IF(G$1="P",MAX(0,G$2-$C411),IF(G$1="C",MAX(0,$C411-G$2)))</f>
        <v>0</v>
      </c>
      <c r="H411" s="103" t="n">
        <f aca="false">IF(H$1="P",MAX(0,H$2-$C411),IF(H$1="C",MAX(0,$C411-H$2)))</f>
        <v>0</v>
      </c>
      <c r="I411" s="103" t="n">
        <f aca="false">IF(I$1="P",MAX(0,I$2-$C411),IF(I$1="C",MAX(0,$C411-I$2)))</f>
        <v>1.49</v>
      </c>
      <c r="J411" s="103" t="n">
        <f aca="false">IF(J$1="P",MAX(0,J$2-$C411),IF(J$1="C",MAX(0,$C411-J$2)))</f>
        <v>6.49</v>
      </c>
      <c r="K411" s="103" t="n">
        <f aca="false">IF(K$1="P",MAX(0,K$2-$C411),IF(K$1="C",MAX(0,$C411-K$2)))</f>
        <v>11.49</v>
      </c>
      <c r="L411" s="103" t="n">
        <f aca="false">IF(L$1="P",MAX(0,L$2-$C411),IF(L$1="C",MAX(0,$C411-L$2)))</f>
        <v>21.49</v>
      </c>
      <c r="M411" s="103" t="n">
        <f aca="false">IF(M$1="P",MAX(0,M$2-$C411),IF(M$1="C",MAX(0,$C411-M$2)))</f>
        <v>8.51</v>
      </c>
      <c r="N411" s="103" t="n">
        <f aca="false">IF(N$1="P",MAX(0,N$2-$C411),IF(N$1="C",MAX(0,$C411-N$2)))</f>
        <v>3.51</v>
      </c>
      <c r="O411" s="103" t="n">
        <f aca="false">IF(O$1="P",MAX(0,O$2-$C411),IF(O$1="C",MAX(0,$C411-O$2)))</f>
        <v>0</v>
      </c>
      <c r="P411" s="103" t="n">
        <f aca="false">IF(P$1="P",MAX(0,P$2-$C411),IF(P$1="C",MAX(0,$C411-P$2)))</f>
        <v>0</v>
      </c>
      <c r="Q411" s="103" t="n">
        <f aca="false">IF(Q$1="P",MAX(0,Q$2-$C411),IF(Q$1="C",MAX(0,$C411-Q$2)))</f>
        <v>0</v>
      </c>
      <c r="R411" s="103" t="n">
        <f aca="false">IF(R$1="P",MAX(0,R$2-$C411),IF(R$1="C",MAX(0,$C411-R$2)))</f>
        <v>0</v>
      </c>
      <c r="S411" s="103" t="n">
        <f aca="false">IF(S$1="P",MAX(0,S$2-$C411),IF(S$1="C",MAX(0,$C411-S$2)))</f>
        <v>0</v>
      </c>
      <c r="T411" s="104" t="n">
        <f aca="false">A411</f>
        <v>18</v>
      </c>
      <c r="U411" s="105" t="n">
        <f aca="false">VLOOKUP($B411,Gas!$B$3:$E$2506,2)</f>
        <v>2.275</v>
      </c>
      <c r="V411" s="46" t="n">
        <f aca="false">C411/U411</f>
        <v>12.5318681318681</v>
      </c>
      <c r="W411" s="99" t="n">
        <f aca="false">VLOOKUP($B411,Gas!$B$3:$E$2506,4)</f>
        <v>0.328038426605089</v>
      </c>
    </row>
    <row r="412" customFormat="false" ht="12.75" hidden="false" customHeight="false" outlineLevel="0" collapsed="false">
      <c r="A412" s="95" t="n">
        <f aca="false">MONTH(B412)+(YEAR(B412)-1998)*12</f>
        <v>18</v>
      </c>
      <c r="B412" s="101" t="n">
        <v>36329</v>
      </c>
      <c r="C412" s="102" t="n">
        <v>27.72</v>
      </c>
      <c r="D412" s="98" t="n">
        <f aca="false">LN(C412/C411)</f>
        <v>-0.0281007286028782</v>
      </c>
      <c r="E412" s="106" t="n">
        <f aca="false">STDEV(D403:D412)*SQRT(trade_day)</f>
        <v>6.94108744392255</v>
      </c>
      <c r="F412" s="97"/>
      <c r="G412" s="103" t="n">
        <f aca="false">IF(G$1="P",MAX(0,G$2-$C412),IF(G$1="C",MAX(0,$C412-G$2)))</f>
        <v>0</v>
      </c>
      <c r="H412" s="103" t="n">
        <f aca="false">IF(H$1="P",MAX(0,H$2-$C412),IF(H$1="C",MAX(0,$C412-H$2)))</f>
        <v>0</v>
      </c>
      <c r="I412" s="103" t="n">
        <f aca="false">IF(I$1="P",MAX(0,I$2-$C412),IF(I$1="C",MAX(0,$C412-I$2)))</f>
        <v>2.28</v>
      </c>
      <c r="J412" s="103" t="n">
        <f aca="false">IF(J$1="P",MAX(0,J$2-$C412),IF(J$1="C",MAX(0,$C412-J$2)))</f>
        <v>7.28</v>
      </c>
      <c r="K412" s="103" t="n">
        <f aca="false">IF(K$1="P",MAX(0,K$2-$C412),IF(K$1="C",MAX(0,$C412-K$2)))</f>
        <v>12.28</v>
      </c>
      <c r="L412" s="103" t="n">
        <f aca="false">IF(L$1="P",MAX(0,L$2-$C412),IF(L$1="C",MAX(0,$C412-L$2)))</f>
        <v>22.28</v>
      </c>
      <c r="M412" s="103" t="n">
        <f aca="false">IF(M$1="P",MAX(0,M$2-$C412),IF(M$1="C",MAX(0,$C412-M$2)))</f>
        <v>7.72</v>
      </c>
      <c r="N412" s="103" t="n">
        <f aca="false">IF(N$1="P",MAX(0,N$2-$C412),IF(N$1="C",MAX(0,$C412-N$2)))</f>
        <v>2.72</v>
      </c>
      <c r="O412" s="103" t="n">
        <f aca="false">IF(O$1="P",MAX(0,O$2-$C412),IF(O$1="C",MAX(0,$C412-O$2)))</f>
        <v>0</v>
      </c>
      <c r="P412" s="103" t="n">
        <f aca="false">IF(P$1="P",MAX(0,P$2-$C412),IF(P$1="C",MAX(0,$C412-P$2)))</f>
        <v>0</v>
      </c>
      <c r="Q412" s="103" t="n">
        <f aca="false">IF(Q$1="P",MAX(0,Q$2-$C412),IF(Q$1="C",MAX(0,$C412-Q$2)))</f>
        <v>0</v>
      </c>
      <c r="R412" s="103" t="n">
        <f aca="false">IF(R$1="P",MAX(0,R$2-$C412),IF(R$1="C",MAX(0,$C412-R$2)))</f>
        <v>0</v>
      </c>
      <c r="S412" s="103" t="n">
        <f aca="false">IF(S$1="P",MAX(0,S$2-$C412),IF(S$1="C",MAX(0,$C412-S$2)))</f>
        <v>0</v>
      </c>
      <c r="T412" s="104" t="n">
        <f aca="false">A412</f>
        <v>18</v>
      </c>
      <c r="U412" s="105" t="n">
        <f aca="false">VLOOKUP($B412,Gas!$B$3:$E$2506,2)</f>
        <v>2.24</v>
      </c>
      <c r="V412" s="46" t="n">
        <f aca="false">C412/U412</f>
        <v>12.375</v>
      </c>
      <c r="W412" s="99" t="n">
        <f aca="false">VLOOKUP($B412,Gas!$B$3:$E$2506,4)</f>
        <v>0.175063056232424</v>
      </c>
    </row>
    <row r="413" customFormat="false" ht="12.75" hidden="false" customHeight="false" outlineLevel="0" collapsed="false">
      <c r="A413" s="95" t="n">
        <f aca="false">MONTH(B413)+(YEAR(B413)-1998)*12</f>
        <v>18</v>
      </c>
      <c r="B413" s="101" t="n">
        <v>36332</v>
      </c>
      <c r="C413" s="102" t="n">
        <v>34.5</v>
      </c>
      <c r="D413" s="98" t="n">
        <f aca="false">LN(C413/C412)</f>
        <v>0.218805149715612</v>
      </c>
      <c r="E413" s="106" t="n">
        <f aca="false">STDEV(D404:D413)*SQRT(trade_day)</f>
        <v>6.59427120920587</v>
      </c>
      <c r="F413" s="97"/>
      <c r="G413" s="103" t="n">
        <f aca="false">IF(G$1="P",MAX(0,G$2-$C413),IF(G$1="C",MAX(0,$C413-G$2)))</f>
        <v>0</v>
      </c>
      <c r="H413" s="103" t="n">
        <f aca="false">IF(H$1="P",MAX(0,H$2-$C413),IF(H$1="C",MAX(0,$C413-H$2)))</f>
        <v>0</v>
      </c>
      <c r="I413" s="103" t="n">
        <f aca="false">IF(I$1="P",MAX(0,I$2-$C413),IF(I$1="C",MAX(0,$C413-I$2)))</f>
        <v>0</v>
      </c>
      <c r="J413" s="103" t="n">
        <f aca="false">IF(J$1="P",MAX(0,J$2-$C413),IF(J$1="C",MAX(0,$C413-J$2)))</f>
        <v>0.5</v>
      </c>
      <c r="K413" s="103" t="n">
        <f aca="false">IF(K$1="P",MAX(0,K$2-$C413),IF(K$1="C",MAX(0,$C413-K$2)))</f>
        <v>5.5</v>
      </c>
      <c r="L413" s="103" t="n">
        <f aca="false">IF(L$1="P",MAX(0,L$2-$C413),IF(L$1="C",MAX(0,$C413-L$2)))</f>
        <v>15.5</v>
      </c>
      <c r="M413" s="103" t="n">
        <f aca="false">IF(M$1="P",MAX(0,M$2-$C413),IF(M$1="C",MAX(0,$C413-M$2)))</f>
        <v>14.5</v>
      </c>
      <c r="N413" s="103" t="n">
        <f aca="false">IF(N$1="P",MAX(0,N$2-$C413),IF(N$1="C",MAX(0,$C413-N$2)))</f>
        <v>9.5</v>
      </c>
      <c r="O413" s="103" t="n">
        <f aca="false">IF(O$1="P",MAX(0,O$2-$C413),IF(O$1="C",MAX(0,$C413-O$2)))</f>
        <v>4.5</v>
      </c>
      <c r="P413" s="103" t="n">
        <f aca="false">IF(P$1="P",MAX(0,P$2-$C413),IF(P$1="C",MAX(0,$C413-P$2)))</f>
        <v>0</v>
      </c>
      <c r="Q413" s="103" t="n">
        <f aca="false">IF(Q$1="P",MAX(0,Q$2-$C413),IF(Q$1="C",MAX(0,$C413-Q$2)))</f>
        <v>0</v>
      </c>
      <c r="R413" s="103" t="n">
        <f aca="false">IF(R$1="P",MAX(0,R$2-$C413),IF(R$1="C",MAX(0,$C413-R$2)))</f>
        <v>0</v>
      </c>
      <c r="S413" s="103" t="n">
        <f aca="false">IF(S$1="P",MAX(0,S$2-$C413),IF(S$1="C",MAX(0,$C413-S$2)))</f>
        <v>0</v>
      </c>
      <c r="T413" s="104" t="n">
        <f aca="false">A413</f>
        <v>18</v>
      </c>
      <c r="U413" s="105" t="n">
        <f aca="false">VLOOKUP($B413,Gas!$B$3:$E$2506,2)</f>
        <v>2.235</v>
      </c>
      <c r="V413" s="46" t="n">
        <f aca="false">C413/U413</f>
        <v>15.4362416107383</v>
      </c>
      <c r="W413" s="99" t="n">
        <f aca="false">VLOOKUP($B413,Gas!$B$3:$E$2506,4)</f>
        <v>0.175628944733889</v>
      </c>
    </row>
    <row r="414" customFormat="false" ht="12.75" hidden="false" customHeight="false" outlineLevel="0" collapsed="false">
      <c r="A414" s="95" t="n">
        <f aca="false">MONTH(B414)+(YEAR(B414)-1998)*12</f>
        <v>18</v>
      </c>
      <c r="B414" s="101" t="n">
        <v>36333</v>
      </c>
      <c r="C414" s="102" t="n">
        <v>34.32</v>
      </c>
      <c r="D414" s="98" t="n">
        <f aca="false">LN(C414/C413)</f>
        <v>-0.00523104941755256</v>
      </c>
      <c r="E414" s="106" t="n">
        <f aca="false">STDEV(D405:D414)*SQRT(trade_day)</f>
        <v>4.73718692374026</v>
      </c>
      <c r="F414" s="97"/>
      <c r="G414" s="103" t="n">
        <f aca="false">IF(G$1="P",MAX(0,G$2-$C414),IF(G$1="C",MAX(0,$C414-G$2)))</f>
        <v>0</v>
      </c>
      <c r="H414" s="103" t="n">
        <f aca="false">IF(H$1="P",MAX(0,H$2-$C414),IF(H$1="C",MAX(0,$C414-H$2)))</f>
        <v>0</v>
      </c>
      <c r="I414" s="103" t="n">
        <f aca="false">IF(I$1="P",MAX(0,I$2-$C414),IF(I$1="C",MAX(0,$C414-I$2)))</f>
        <v>0</v>
      </c>
      <c r="J414" s="103" t="n">
        <f aca="false">IF(J$1="P",MAX(0,J$2-$C414),IF(J$1="C",MAX(0,$C414-J$2)))</f>
        <v>0.68</v>
      </c>
      <c r="K414" s="103" t="n">
        <f aca="false">IF(K$1="P",MAX(0,K$2-$C414),IF(K$1="C",MAX(0,$C414-K$2)))</f>
        <v>5.68</v>
      </c>
      <c r="L414" s="103" t="n">
        <f aca="false">IF(L$1="P",MAX(0,L$2-$C414),IF(L$1="C",MAX(0,$C414-L$2)))</f>
        <v>15.68</v>
      </c>
      <c r="M414" s="103" t="n">
        <f aca="false">IF(M$1="P",MAX(0,M$2-$C414),IF(M$1="C",MAX(0,$C414-M$2)))</f>
        <v>14.32</v>
      </c>
      <c r="N414" s="103" t="n">
        <f aca="false">IF(N$1="P",MAX(0,N$2-$C414),IF(N$1="C",MAX(0,$C414-N$2)))</f>
        <v>9.32</v>
      </c>
      <c r="O414" s="103" t="n">
        <f aca="false">IF(O$1="P",MAX(0,O$2-$C414),IF(O$1="C",MAX(0,$C414-O$2)))</f>
        <v>4.32</v>
      </c>
      <c r="P414" s="103" t="n">
        <f aca="false">IF(P$1="P",MAX(0,P$2-$C414),IF(P$1="C",MAX(0,$C414-P$2)))</f>
        <v>0</v>
      </c>
      <c r="Q414" s="103" t="n">
        <f aca="false">IF(Q$1="P",MAX(0,Q$2-$C414),IF(Q$1="C",MAX(0,$C414-Q$2)))</f>
        <v>0</v>
      </c>
      <c r="R414" s="103" t="n">
        <f aca="false">IF(R$1="P",MAX(0,R$2-$C414),IF(R$1="C",MAX(0,$C414-R$2)))</f>
        <v>0</v>
      </c>
      <c r="S414" s="103" t="n">
        <f aca="false">IF(S$1="P",MAX(0,S$2-$C414),IF(S$1="C",MAX(0,$C414-S$2)))</f>
        <v>0</v>
      </c>
      <c r="T414" s="104" t="n">
        <f aca="false">A414</f>
        <v>18</v>
      </c>
      <c r="U414" s="105" t="n">
        <f aca="false">VLOOKUP($B414,Gas!$B$3:$E$2506,2)</f>
        <v>2.215</v>
      </c>
      <c r="V414" s="46" t="n">
        <f aca="false">C414/U414</f>
        <v>15.4943566591422</v>
      </c>
      <c r="W414" s="99" t="n">
        <f aca="false">VLOOKUP($B414,Gas!$B$3:$E$2506,4)</f>
        <v>0.10136559995417</v>
      </c>
    </row>
    <row r="415" customFormat="false" ht="12.75" hidden="false" customHeight="false" outlineLevel="0" collapsed="false">
      <c r="A415" s="95" t="n">
        <f aca="false">MONTH(B415)+(YEAR(B415)-1998)*12</f>
        <v>18</v>
      </c>
      <c r="B415" s="101" t="n">
        <v>36334</v>
      </c>
      <c r="C415" s="102" t="n">
        <v>33.98</v>
      </c>
      <c r="D415" s="98" t="n">
        <f aca="false">LN(C415/C414)</f>
        <v>-0.00995615837597571</v>
      </c>
      <c r="E415" s="106" t="n">
        <f aca="false">STDEV(D406:D415)*SQRT(trade_day)</f>
        <v>2.8663752198362</v>
      </c>
      <c r="F415" s="97"/>
      <c r="G415" s="103" t="n">
        <f aca="false">IF(G$1="P",MAX(0,G$2-$C415),IF(G$1="C",MAX(0,$C415-G$2)))</f>
        <v>0</v>
      </c>
      <c r="H415" s="103" t="n">
        <f aca="false">IF(H$1="P",MAX(0,H$2-$C415),IF(H$1="C",MAX(0,$C415-H$2)))</f>
        <v>0</v>
      </c>
      <c r="I415" s="103" t="n">
        <f aca="false">IF(I$1="P",MAX(0,I$2-$C415),IF(I$1="C",MAX(0,$C415-I$2)))</f>
        <v>0</v>
      </c>
      <c r="J415" s="103" t="n">
        <f aca="false">IF(J$1="P",MAX(0,J$2-$C415),IF(J$1="C",MAX(0,$C415-J$2)))</f>
        <v>1.02</v>
      </c>
      <c r="K415" s="103" t="n">
        <f aca="false">IF(K$1="P",MAX(0,K$2-$C415),IF(K$1="C",MAX(0,$C415-K$2)))</f>
        <v>6.02</v>
      </c>
      <c r="L415" s="103" t="n">
        <f aca="false">IF(L$1="P",MAX(0,L$2-$C415),IF(L$1="C",MAX(0,$C415-L$2)))</f>
        <v>16.02</v>
      </c>
      <c r="M415" s="103" t="n">
        <f aca="false">IF(M$1="P",MAX(0,M$2-$C415),IF(M$1="C",MAX(0,$C415-M$2)))</f>
        <v>13.98</v>
      </c>
      <c r="N415" s="103" t="n">
        <f aca="false">IF(N$1="P",MAX(0,N$2-$C415),IF(N$1="C",MAX(0,$C415-N$2)))</f>
        <v>8.98</v>
      </c>
      <c r="O415" s="103" t="n">
        <f aca="false">IF(O$1="P",MAX(0,O$2-$C415),IF(O$1="C",MAX(0,$C415-O$2)))</f>
        <v>3.98</v>
      </c>
      <c r="P415" s="103" t="n">
        <f aca="false">IF(P$1="P",MAX(0,P$2-$C415),IF(P$1="C",MAX(0,$C415-P$2)))</f>
        <v>0</v>
      </c>
      <c r="Q415" s="103" t="n">
        <f aca="false">IF(Q$1="P",MAX(0,Q$2-$C415),IF(Q$1="C",MAX(0,$C415-Q$2)))</f>
        <v>0</v>
      </c>
      <c r="R415" s="103" t="n">
        <f aca="false">IF(R$1="P",MAX(0,R$2-$C415),IF(R$1="C",MAX(0,$C415-R$2)))</f>
        <v>0</v>
      </c>
      <c r="S415" s="103" t="n">
        <f aca="false">IF(S$1="P",MAX(0,S$2-$C415),IF(S$1="C",MAX(0,$C415-S$2)))</f>
        <v>0</v>
      </c>
      <c r="T415" s="104" t="n">
        <f aca="false">A415</f>
        <v>18</v>
      </c>
      <c r="U415" s="105" t="n">
        <f aca="false">VLOOKUP($B415,Gas!$B$3:$E$2506,2)</f>
        <v>2.22</v>
      </c>
      <c r="V415" s="46" t="n">
        <f aca="false">C415/U415</f>
        <v>15.3063063063063</v>
      </c>
      <c r="W415" s="99" t="n">
        <f aca="false">VLOOKUP($B415,Gas!$B$3:$E$2506,4)</f>
        <v>0.105777919536036</v>
      </c>
    </row>
    <row r="416" customFormat="false" ht="12.75" hidden="false" customHeight="false" outlineLevel="0" collapsed="false">
      <c r="A416" s="95" t="n">
        <f aca="false">MONTH(B416)+(YEAR(B416)-1998)*12</f>
        <v>18</v>
      </c>
      <c r="B416" s="101" t="n">
        <v>36335</v>
      </c>
      <c r="C416" s="102" t="n">
        <v>41.05</v>
      </c>
      <c r="D416" s="98" t="n">
        <f aca="false">LN(C416/C415)</f>
        <v>0.189018719654651</v>
      </c>
      <c r="E416" s="106" t="n">
        <f aca="false">STDEV(D407:D416)*SQRT(trade_day)</f>
        <v>2.76058105505691</v>
      </c>
      <c r="F416" s="97"/>
      <c r="G416" s="103" t="n">
        <f aca="false">IF(G$1="P",MAX(0,G$2-$C416),IF(G$1="C",MAX(0,$C416-G$2)))</f>
        <v>0</v>
      </c>
      <c r="H416" s="103" t="n">
        <f aca="false">IF(H$1="P",MAX(0,H$2-$C416),IF(H$1="C",MAX(0,$C416-H$2)))</f>
        <v>0</v>
      </c>
      <c r="I416" s="103" t="n">
        <f aca="false">IF(I$1="P",MAX(0,I$2-$C416),IF(I$1="C",MAX(0,$C416-I$2)))</f>
        <v>0</v>
      </c>
      <c r="J416" s="103" t="n">
        <f aca="false">IF(J$1="P",MAX(0,J$2-$C416),IF(J$1="C",MAX(0,$C416-J$2)))</f>
        <v>0</v>
      </c>
      <c r="K416" s="103" t="n">
        <f aca="false">IF(K$1="P",MAX(0,K$2-$C416),IF(K$1="C",MAX(0,$C416-K$2)))</f>
        <v>0</v>
      </c>
      <c r="L416" s="103" t="n">
        <f aca="false">IF(L$1="P",MAX(0,L$2-$C416),IF(L$1="C",MAX(0,$C416-L$2)))</f>
        <v>8.95</v>
      </c>
      <c r="M416" s="103" t="n">
        <f aca="false">IF(M$1="P",MAX(0,M$2-$C416),IF(M$1="C",MAX(0,$C416-M$2)))</f>
        <v>21.05</v>
      </c>
      <c r="N416" s="103" t="n">
        <f aca="false">IF(N$1="P",MAX(0,N$2-$C416),IF(N$1="C",MAX(0,$C416-N$2)))</f>
        <v>16.05</v>
      </c>
      <c r="O416" s="103" t="n">
        <f aca="false">IF(O$1="P",MAX(0,O$2-$C416),IF(O$1="C",MAX(0,$C416-O$2)))</f>
        <v>11.05</v>
      </c>
      <c r="P416" s="103" t="n">
        <f aca="false">IF(P$1="P",MAX(0,P$2-$C416),IF(P$1="C",MAX(0,$C416-P$2)))</f>
        <v>6.05</v>
      </c>
      <c r="Q416" s="103" t="n">
        <f aca="false">IF(Q$1="P",MAX(0,Q$2-$C416),IF(Q$1="C",MAX(0,$C416-Q$2)))</f>
        <v>1.05</v>
      </c>
      <c r="R416" s="103" t="n">
        <f aca="false">IF(R$1="P",MAX(0,R$2-$C416),IF(R$1="C",MAX(0,$C416-R$2)))</f>
        <v>0</v>
      </c>
      <c r="S416" s="103" t="n">
        <f aca="false">IF(S$1="P",MAX(0,S$2-$C416),IF(S$1="C",MAX(0,$C416-S$2)))</f>
        <v>0</v>
      </c>
      <c r="T416" s="104" t="n">
        <f aca="false">A416</f>
        <v>18</v>
      </c>
      <c r="U416" s="105" t="n">
        <f aca="false">VLOOKUP($B416,Gas!$B$3:$E$2506,2)</f>
        <v>2.245</v>
      </c>
      <c r="V416" s="46" t="n">
        <f aca="false">C416/U416</f>
        <v>18.2850779510022</v>
      </c>
      <c r="W416" s="99" t="n">
        <f aca="false">VLOOKUP($B416,Gas!$B$3:$E$2506,4)</f>
        <v>0.138488233153372</v>
      </c>
    </row>
    <row r="417" customFormat="false" ht="12.75" hidden="false" customHeight="false" outlineLevel="0" collapsed="false">
      <c r="A417" s="95" t="n">
        <f aca="false">MONTH(B417)+(YEAR(B417)-1998)*12</f>
        <v>18</v>
      </c>
      <c r="B417" s="101" t="n">
        <v>36336</v>
      </c>
      <c r="C417" s="102" t="n">
        <v>74.14</v>
      </c>
      <c r="D417" s="98" t="n">
        <f aca="false">LN(C417/C416)</f>
        <v>0.591164361824149</v>
      </c>
      <c r="E417" s="106" t="n">
        <f aca="false">STDEV(D408:D417)*SQRT(trade_day)</f>
        <v>3.382279336464</v>
      </c>
      <c r="F417" s="97"/>
      <c r="G417" s="103" t="n">
        <f aca="false">IF(G$1="P",MAX(0,G$2-$C417),IF(G$1="C",MAX(0,$C417-G$2)))</f>
        <v>0</v>
      </c>
      <c r="H417" s="103" t="n">
        <f aca="false">IF(H$1="P",MAX(0,H$2-$C417),IF(H$1="C",MAX(0,$C417-H$2)))</f>
        <v>0</v>
      </c>
      <c r="I417" s="103" t="n">
        <f aca="false">IF(I$1="P",MAX(0,I$2-$C417),IF(I$1="C",MAX(0,$C417-I$2)))</f>
        <v>0</v>
      </c>
      <c r="J417" s="103" t="n">
        <f aca="false">IF(J$1="P",MAX(0,J$2-$C417),IF(J$1="C",MAX(0,$C417-J$2)))</f>
        <v>0</v>
      </c>
      <c r="K417" s="103" t="n">
        <f aca="false">IF(K$1="P",MAX(0,K$2-$C417),IF(K$1="C",MAX(0,$C417-K$2)))</f>
        <v>0</v>
      </c>
      <c r="L417" s="103" t="n">
        <f aca="false">IF(L$1="P",MAX(0,L$2-$C417),IF(L$1="C",MAX(0,$C417-L$2)))</f>
        <v>0</v>
      </c>
      <c r="M417" s="103" t="n">
        <f aca="false">IF(M$1="P",MAX(0,M$2-$C417),IF(M$1="C",MAX(0,$C417-M$2)))</f>
        <v>54.14</v>
      </c>
      <c r="N417" s="103" t="n">
        <f aca="false">IF(N$1="P",MAX(0,N$2-$C417),IF(N$1="C",MAX(0,$C417-N$2)))</f>
        <v>49.14</v>
      </c>
      <c r="O417" s="103" t="n">
        <f aca="false">IF(O$1="P",MAX(0,O$2-$C417),IF(O$1="C",MAX(0,$C417-O$2)))</f>
        <v>44.14</v>
      </c>
      <c r="P417" s="103" t="n">
        <f aca="false">IF(P$1="P",MAX(0,P$2-$C417),IF(P$1="C",MAX(0,$C417-P$2)))</f>
        <v>39.14</v>
      </c>
      <c r="Q417" s="103" t="n">
        <f aca="false">IF(Q$1="P",MAX(0,Q$2-$C417),IF(Q$1="C",MAX(0,$C417-Q$2)))</f>
        <v>34.14</v>
      </c>
      <c r="R417" s="103" t="n">
        <f aca="false">IF(R$1="P",MAX(0,R$2-$C417),IF(R$1="C",MAX(0,$C417-R$2)))</f>
        <v>24.14</v>
      </c>
      <c r="S417" s="103" t="n">
        <f aca="false">IF(S$1="P",MAX(0,S$2-$C417),IF(S$1="C",MAX(0,$C417-S$2)))</f>
        <v>0</v>
      </c>
      <c r="T417" s="104" t="n">
        <f aca="false">A417</f>
        <v>18</v>
      </c>
      <c r="U417" s="105" t="n">
        <f aca="false">VLOOKUP($B417,Gas!$B$3:$E$2506,2)</f>
        <v>2.255</v>
      </c>
      <c r="V417" s="46" t="n">
        <f aca="false">C417/U417</f>
        <v>32.8780487804878</v>
      </c>
      <c r="W417" s="99" t="n">
        <f aca="false">VLOOKUP($B417,Gas!$B$3:$E$2506,4)</f>
        <v>0.145005866517907</v>
      </c>
    </row>
    <row r="418" customFormat="false" ht="12.75" hidden="false" customHeight="false" outlineLevel="0" collapsed="false">
      <c r="A418" s="95" t="n">
        <f aca="false">MONTH(B418)+(YEAR(B418)-1998)*12</f>
        <v>18</v>
      </c>
      <c r="B418" s="101" t="n">
        <v>36339</v>
      </c>
      <c r="C418" s="102" t="n">
        <v>100.91</v>
      </c>
      <c r="D418" s="98" t="n">
        <f aca="false">LN(C418/C417)</f>
        <v>0.308273832753851</v>
      </c>
      <c r="E418" s="106" t="n">
        <f aca="false">STDEV(D409:D418)*SQRT(trade_day)</f>
        <v>3.55764740616324</v>
      </c>
      <c r="F418" s="97"/>
      <c r="G418" s="103" t="n">
        <f aca="false">IF(G$1="P",MAX(0,G$2-$C418),IF(G$1="C",MAX(0,$C418-G$2)))</f>
        <v>0</v>
      </c>
      <c r="H418" s="103" t="n">
        <f aca="false">IF(H$1="P",MAX(0,H$2-$C418),IF(H$1="C",MAX(0,$C418-H$2)))</f>
        <v>0</v>
      </c>
      <c r="I418" s="103" t="n">
        <f aca="false">IF(I$1="P",MAX(0,I$2-$C418),IF(I$1="C",MAX(0,$C418-I$2)))</f>
        <v>0</v>
      </c>
      <c r="J418" s="103" t="n">
        <f aca="false">IF(J$1="P",MAX(0,J$2-$C418),IF(J$1="C",MAX(0,$C418-J$2)))</f>
        <v>0</v>
      </c>
      <c r="K418" s="103" t="n">
        <f aca="false">IF(K$1="P",MAX(0,K$2-$C418),IF(K$1="C",MAX(0,$C418-K$2)))</f>
        <v>0</v>
      </c>
      <c r="L418" s="103" t="n">
        <f aca="false">IF(L$1="P",MAX(0,L$2-$C418),IF(L$1="C",MAX(0,$C418-L$2)))</f>
        <v>0</v>
      </c>
      <c r="M418" s="103" t="n">
        <f aca="false">IF(M$1="P",MAX(0,M$2-$C418),IF(M$1="C",MAX(0,$C418-M$2)))</f>
        <v>80.91</v>
      </c>
      <c r="N418" s="103" t="n">
        <f aca="false">IF(N$1="P",MAX(0,N$2-$C418),IF(N$1="C",MAX(0,$C418-N$2)))</f>
        <v>75.91</v>
      </c>
      <c r="O418" s="103" t="n">
        <f aca="false">IF(O$1="P",MAX(0,O$2-$C418),IF(O$1="C",MAX(0,$C418-O$2)))</f>
        <v>70.91</v>
      </c>
      <c r="P418" s="103" t="n">
        <f aca="false">IF(P$1="P",MAX(0,P$2-$C418),IF(P$1="C",MAX(0,$C418-P$2)))</f>
        <v>65.91</v>
      </c>
      <c r="Q418" s="103" t="n">
        <f aca="false">IF(Q$1="P",MAX(0,Q$2-$C418),IF(Q$1="C",MAX(0,$C418-Q$2)))</f>
        <v>60.91</v>
      </c>
      <c r="R418" s="103" t="n">
        <f aca="false">IF(R$1="P",MAX(0,R$2-$C418),IF(R$1="C",MAX(0,$C418-R$2)))</f>
        <v>50.91</v>
      </c>
      <c r="S418" s="103" t="n">
        <f aca="false">IF(S$1="P",MAX(0,S$2-$C418),IF(S$1="C",MAX(0,$C418-S$2)))</f>
        <v>0.909989999999993</v>
      </c>
      <c r="T418" s="104" t="n">
        <f aca="false">A418</f>
        <v>18</v>
      </c>
      <c r="U418" s="105" t="n">
        <f aca="false">VLOOKUP($B418,Gas!$B$3:$E$2506,2)</f>
        <v>2.27</v>
      </c>
      <c r="V418" s="46" t="n">
        <f aca="false">C418/U418</f>
        <v>44.4537444933921</v>
      </c>
      <c r="W418" s="99" t="n">
        <f aca="false">VLOOKUP($B418,Gas!$B$3:$E$2506,4)</f>
        <v>0.103136930928441</v>
      </c>
    </row>
    <row r="419" customFormat="false" ht="12.75" hidden="false" customHeight="false" outlineLevel="0" collapsed="false">
      <c r="A419" s="95" t="n">
        <f aca="false">MONTH(B419)+(YEAR(B419)-1998)*12</f>
        <v>18</v>
      </c>
      <c r="B419" s="101" t="n">
        <v>36340</v>
      </c>
      <c r="C419" s="102" t="n">
        <v>92.9</v>
      </c>
      <c r="D419" s="98" t="n">
        <f aca="false">LN(C419/C418)</f>
        <v>-0.0827053846566445</v>
      </c>
      <c r="E419" s="106" t="n">
        <f aca="false">STDEV(D410:D419)*SQRT(trade_day)</f>
        <v>3.60755545121736</v>
      </c>
      <c r="F419" s="97"/>
      <c r="G419" s="103" t="n">
        <f aca="false">IF(G$1="P",MAX(0,G$2-$C419),IF(G$1="C",MAX(0,$C419-G$2)))</f>
        <v>0</v>
      </c>
      <c r="H419" s="103" t="n">
        <f aca="false">IF(H$1="P",MAX(0,H$2-$C419),IF(H$1="C",MAX(0,$C419-H$2)))</f>
        <v>0</v>
      </c>
      <c r="I419" s="103" t="n">
        <f aca="false">IF(I$1="P",MAX(0,I$2-$C419),IF(I$1="C",MAX(0,$C419-I$2)))</f>
        <v>0</v>
      </c>
      <c r="J419" s="103" t="n">
        <f aca="false">IF(J$1="P",MAX(0,J$2-$C419),IF(J$1="C",MAX(0,$C419-J$2)))</f>
        <v>0</v>
      </c>
      <c r="K419" s="103" t="n">
        <f aca="false">IF(K$1="P",MAX(0,K$2-$C419),IF(K$1="C",MAX(0,$C419-K$2)))</f>
        <v>0</v>
      </c>
      <c r="L419" s="103" t="n">
        <f aca="false">IF(L$1="P",MAX(0,L$2-$C419),IF(L$1="C",MAX(0,$C419-L$2)))</f>
        <v>0</v>
      </c>
      <c r="M419" s="103" t="n">
        <f aca="false">IF(M$1="P",MAX(0,M$2-$C419),IF(M$1="C",MAX(0,$C419-M$2)))</f>
        <v>72.9</v>
      </c>
      <c r="N419" s="103" t="n">
        <f aca="false">IF(N$1="P",MAX(0,N$2-$C419),IF(N$1="C",MAX(0,$C419-N$2)))</f>
        <v>67.9</v>
      </c>
      <c r="O419" s="103" t="n">
        <f aca="false">IF(O$1="P",MAX(0,O$2-$C419),IF(O$1="C",MAX(0,$C419-O$2)))</f>
        <v>62.9</v>
      </c>
      <c r="P419" s="103" t="n">
        <f aca="false">IF(P$1="P",MAX(0,P$2-$C419),IF(P$1="C",MAX(0,$C419-P$2)))</f>
        <v>57.9</v>
      </c>
      <c r="Q419" s="103" t="n">
        <f aca="false">IF(Q$1="P",MAX(0,Q$2-$C419),IF(Q$1="C",MAX(0,$C419-Q$2)))</f>
        <v>52.9</v>
      </c>
      <c r="R419" s="103" t="n">
        <f aca="false">IF(R$1="P",MAX(0,R$2-$C419),IF(R$1="C",MAX(0,$C419-R$2)))</f>
        <v>42.9</v>
      </c>
      <c r="S419" s="103" t="n">
        <f aca="false">IF(S$1="P",MAX(0,S$2-$C419),IF(S$1="C",MAX(0,$C419-S$2)))</f>
        <v>0</v>
      </c>
      <c r="T419" s="104" t="n">
        <f aca="false">A419</f>
        <v>18</v>
      </c>
      <c r="U419" s="105" t="n">
        <f aca="false">VLOOKUP($B419,Gas!$B$3:$E$2506,2)</f>
        <v>2.25</v>
      </c>
      <c r="V419" s="46" t="n">
        <f aca="false">C419/U419</f>
        <v>41.2888888888889</v>
      </c>
      <c r="W419" s="99" t="n">
        <f aca="false">VLOOKUP($B419,Gas!$B$3:$E$2506,4)</f>
        <v>0.11894201751988</v>
      </c>
    </row>
    <row r="420" customFormat="false" ht="12.75" hidden="false" customHeight="false" outlineLevel="0" collapsed="false">
      <c r="A420" s="95" t="n">
        <f aca="false">MONTH(B420)+(YEAR(B420)-1998)*12</f>
        <v>18</v>
      </c>
      <c r="B420" s="101" t="n">
        <v>36341</v>
      </c>
      <c r="C420" s="102" t="n">
        <v>112.85</v>
      </c>
      <c r="D420" s="98" t="n">
        <f aca="false">LN(C420/C419)</f>
        <v>0.194535857443752</v>
      </c>
      <c r="E420" s="106" t="n">
        <f aca="false">STDEV(D411:D420)*SQRT(trade_day)</f>
        <v>3.42606357682419</v>
      </c>
      <c r="F420" s="97"/>
      <c r="G420" s="103" t="n">
        <f aca="false">IF(G$1="P",MAX(0,G$2-$C420),IF(G$1="C",MAX(0,$C420-G$2)))</f>
        <v>0</v>
      </c>
      <c r="H420" s="103" t="n">
        <f aca="false">IF(H$1="P",MAX(0,H$2-$C420),IF(H$1="C",MAX(0,$C420-H$2)))</f>
        <v>0</v>
      </c>
      <c r="I420" s="103" t="n">
        <f aca="false">IF(I$1="P",MAX(0,I$2-$C420),IF(I$1="C",MAX(0,$C420-I$2)))</f>
        <v>0</v>
      </c>
      <c r="J420" s="103" t="n">
        <f aca="false">IF(J$1="P",MAX(0,J$2-$C420),IF(J$1="C",MAX(0,$C420-J$2)))</f>
        <v>0</v>
      </c>
      <c r="K420" s="103" t="n">
        <f aca="false">IF(K$1="P",MAX(0,K$2-$C420),IF(K$1="C",MAX(0,$C420-K$2)))</f>
        <v>0</v>
      </c>
      <c r="L420" s="103" t="n">
        <f aca="false">IF(L$1="P",MAX(0,L$2-$C420),IF(L$1="C",MAX(0,$C420-L$2)))</f>
        <v>0</v>
      </c>
      <c r="M420" s="103" t="n">
        <f aca="false">IF(M$1="P",MAX(0,M$2-$C420),IF(M$1="C",MAX(0,$C420-M$2)))</f>
        <v>92.85</v>
      </c>
      <c r="N420" s="103" t="n">
        <f aca="false">IF(N$1="P",MAX(0,N$2-$C420),IF(N$1="C",MAX(0,$C420-N$2)))</f>
        <v>87.85</v>
      </c>
      <c r="O420" s="103" t="n">
        <f aca="false">IF(O$1="P",MAX(0,O$2-$C420),IF(O$1="C",MAX(0,$C420-O$2)))</f>
        <v>82.85</v>
      </c>
      <c r="P420" s="103" t="n">
        <f aca="false">IF(P$1="P",MAX(0,P$2-$C420),IF(P$1="C",MAX(0,$C420-P$2)))</f>
        <v>77.85</v>
      </c>
      <c r="Q420" s="103" t="n">
        <f aca="false">IF(Q$1="P",MAX(0,Q$2-$C420),IF(Q$1="C",MAX(0,$C420-Q$2)))</f>
        <v>72.85</v>
      </c>
      <c r="R420" s="103" t="n">
        <f aca="false">IF(R$1="P",MAX(0,R$2-$C420),IF(R$1="C",MAX(0,$C420-R$2)))</f>
        <v>62.85</v>
      </c>
      <c r="S420" s="103" t="n">
        <f aca="false">IF(S$1="P",MAX(0,S$2-$C420),IF(S$1="C",MAX(0,$C420-S$2)))</f>
        <v>12.84999</v>
      </c>
      <c r="T420" s="104" t="n">
        <f aca="false">A420</f>
        <v>18</v>
      </c>
      <c r="U420" s="105" t="n">
        <f aca="false">VLOOKUP($B420,Gas!$B$3:$E$2506,2)</f>
        <v>2.315</v>
      </c>
      <c r="V420" s="46" t="n">
        <f aca="false">C420/U420</f>
        <v>48.7473002159827</v>
      </c>
      <c r="W420" s="99" t="n">
        <f aca="false">VLOOKUP($B420,Gas!$B$3:$E$2506,4)</f>
        <v>0.205442149255569</v>
      </c>
    </row>
    <row r="421" customFormat="false" ht="12.75" hidden="false" customHeight="false" outlineLevel="0" collapsed="false">
      <c r="A421" s="95" t="n">
        <f aca="false">MONTH(B421)+(YEAR(B421)-1998)*12</f>
        <v>19</v>
      </c>
      <c r="B421" s="101" t="n">
        <v>36342</v>
      </c>
      <c r="C421" s="102" t="n">
        <v>47.54</v>
      </c>
      <c r="D421" s="98" t="n">
        <f aca="false">LN(C421/C420)</f>
        <v>-0.864488041331497</v>
      </c>
      <c r="E421" s="106" t="n">
        <f aca="false">STDEV(D412:D421)*SQRT(trade_day)</f>
        <v>5.99747043952122</v>
      </c>
      <c r="F421" s="97"/>
      <c r="G421" s="103" t="n">
        <f aca="false">IF(G$1="P",MAX(0,G$2-$C421),IF(G$1="C",MAX(0,$C421-G$2)))</f>
        <v>0</v>
      </c>
      <c r="H421" s="103" t="n">
        <f aca="false">IF(H$1="P",MAX(0,H$2-$C421),IF(H$1="C",MAX(0,$C421-H$2)))</f>
        <v>0</v>
      </c>
      <c r="I421" s="103" t="n">
        <f aca="false">IF(I$1="P",MAX(0,I$2-$C421),IF(I$1="C",MAX(0,$C421-I$2)))</f>
        <v>0</v>
      </c>
      <c r="J421" s="103" t="n">
        <f aca="false">IF(J$1="P",MAX(0,J$2-$C421),IF(J$1="C",MAX(0,$C421-J$2)))</f>
        <v>0</v>
      </c>
      <c r="K421" s="103" t="n">
        <f aca="false">IF(K$1="P",MAX(0,K$2-$C421),IF(K$1="C",MAX(0,$C421-K$2)))</f>
        <v>0</v>
      </c>
      <c r="L421" s="103" t="n">
        <f aca="false">IF(L$1="P",MAX(0,L$2-$C421),IF(L$1="C",MAX(0,$C421-L$2)))</f>
        <v>2.46</v>
      </c>
      <c r="M421" s="103" t="n">
        <f aca="false">IF(M$1="P",MAX(0,M$2-$C421),IF(M$1="C",MAX(0,$C421-M$2)))</f>
        <v>27.54</v>
      </c>
      <c r="N421" s="103" t="n">
        <f aca="false">IF(N$1="P",MAX(0,N$2-$C421),IF(N$1="C",MAX(0,$C421-N$2)))</f>
        <v>22.54</v>
      </c>
      <c r="O421" s="103" t="n">
        <f aca="false">IF(O$1="P",MAX(0,O$2-$C421),IF(O$1="C",MAX(0,$C421-O$2)))</f>
        <v>17.54</v>
      </c>
      <c r="P421" s="103" t="n">
        <f aca="false">IF(P$1="P",MAX(0,P$2-$C421),IF(P$1="C",MAX(0,$C421-P$2)))</f>
        <v>12.54</v>
      </c>
      <c r="Q421" s="103" t="n">
        <f aca="false">IF(Q$1="P",MAX(0,Q$2-$C421),IF(Q$1="C",MAX(0,$C421-Q$2)))</f>
        <v>7.54</v>
      </c>
      <c r="R421" s="103" t="n">
        <f aca="false">IF(R$1="P",MAX(0,R$2-$C421),IF(R$1="C",MAX(0,$C421-R$2)))</f>
        <v>0</v>
      </c>
      <c r="S421" s="103" t="n">
        <f aca="false">IF(S$1="P",MAX(0,S$2-$C421),IF(S$1="C",MAX(0,$C421-S$2)))</f>
        <v>0</v>
      </c>
      <c r="T421" s="104" t="n">
        <f aca="false">A421</f>
        <v>19</v>
      </c>
      <c r="U421" s="105" t="n">
        <f aca="false">VLOOKUP($B421,Gas!$B$3:$E$2506,2)</f>
        <v>2.315</v>
      </c>
      <c r="V421" s="46" t="n">
        <f aca="false">C421/U421</f>
        <v>20.5356371490281</v>
      </c>
      <c r="W421" s="99" t="n">
        <f aca="false">VLOOKUP($B421,Gas!$B$3:$E$2506,4)</f>
        <v>0.205442149255569</v>
      </c>
    </row>
    <row r="422" customFormat="false" ht="12.75" hidden="false" customHeight="false" outlineLevel="0" collapsed="false">
      <c r="A422" s="95" t="n">
        <f aca="false">MONTH(B422)+(YEAR(B422)-1998)*12</f>
        <v>19</v>
      </c>
      <c r="B422" s="101" t="n">
        <v>36343</v>
      </c>
      <c r="C422" s="102" t="n">
        <v>51.2</v>
      </c>
      <c r="D422" s="98" t="n">
        <f aca="false">LN(C422/C421)</f>
        <v>0.0741680701134142</v>
      </c>
      <c r="E422" s="106" t="n">
        <f aca="false">STDEV(D413:D422)*SQRT(trade_day)</f>
        <v>5.98171861947363</v>
      </c>
      <c r="F422" s="97"/>
      <c r="G422" s="103" t="n">
        <f aca="false">IF(G$1="P",MAX(0,G$2-$C422),IF(G$1="C",MAX(0,$C422-G$2)))</f>
        <v>0</v>
      </c>
      <c r="H422" s="103" t="n">
        <f aca="false">IF(H$1="P",MAX(0,H$2-$C422),IF(H$1="C",MAX(0,$C422-H$2)))</f>
        <v>0</v>
      </c>
      <c r="I422" s="103" t="n">
        <f aca="false">IF(I$1="P",MAX(0,I$2-$C422),IF(I$1="C",MAX(0,$C422-I$2)))</f>
        <v>0</v>
      </c>
      <c r="J422" s="103" t="n">
        <f aca="false">IF(J$1="P",MAX(0,J$2-$C422),IF(J$1="C",MAX(0,$C422-J$2)))</f>
        <v>0</v>
      </c>
      <c r="K422" s="103" t="n">
        <f aca="false">IF(K$1="P",MAX(0,K$2-$C422),IF(K$1="C",MAX(0,$C422-K$2)))</f>
        <v>0</v>
      </c>
      <c r="L422" s="103" t="n">
        <f aca="false">IF(L$1="P",MAX(0,L$2-$C422),IF(L$1="C",MAX(0,$C422-L$2)))</f>
        <v>0</v>
      </c>
      <c r="M422" s="103" t="n">
        <f aca="false">IF(M$1="P",MAX(0,M$2-$C422),IF(M$1="C",MAX(0,$C422-M$2)))</f>
        <v>31.2</v>
      </c>
      <c r="N422" s="103" t="n">
        <f aca="false">IF(N$1="P",MAX(0,N$2-$C422),IF(N$1="C",MAX(0,$C422-N$2)))</f>
        <v>26.2</v>
      </c>
      <c r="O422" s="103" t="n">
        <f aca="false">IF(O$1="P",MAX(0,O$2-$C422),IF(O$1="C",MAX(0,$C422-O$2)))</f>
        <v>21.2</v>
      </c>
      <c r="P422" s="103" t="n">
        <f aca="false">IF(P$1="P",MAX(0,P$2-$C422),IF(P$1="C",MAX(0,$C422-P$2)))</f>
        <v>16.2</v>
      </c>
      <c r="Q422" s="103" t="n">
        <f aca="false">IF(Q$1="P",MAX(0,Q$2-$C422),IF(Q$1="C",MAX(0,$C422-Q$2)))</f>
        <v>11.2</v>
      </c>
      <c r="R422" s="103" t="n">
        <f aca="false">IF(R$1="P",MAX(0,R$2-$C422),IF(R$1="C",MAX(0,$C422-R$2)))</f>
        <v>1.2</v>
      </c>
      <c r="S422" s="103" t="n">
        <f aca="false">IF(S$1="P",MAX(0,S$2-$C422),IF(S$1="C",MAX(0,$C422-S$2)))</f>
        <v>0</v>
      </c>
      <c r="T422" s="104" t="n">
        <f aca="false">A422</f>
        <v>19</v>
      </c>
      <c r="U422" s="105" t="n">
        <f aca="false">VLOOKUP($B422,Gas!$B$3:$E$2506,2)</f>
        <v>2.285</v>
      </c>
      <c r="V422" s="46" t="n">
        <f aca="false">C422/U422</f>
        <v>22.4070021881838</v>
      </c>
      <c r="W422" s="99" t="n">
        <f aca="false">VLOOKUP($B422,Gas!$B$3:$E$2506,4)</f>
        <v>0.216609372260196</v>
      </c>
    </row>
    <row r="423" customFormat="false" ht="12.75" hidden="false" customHeight="false" outlineLevel="0" collapsed="false">
      <c r="A423" s="95" t="n">
        <f aca="false">MONTH(B423)+(YEAR(B423)-1998)*12</f>
        <v>19</v>
      </c>
      <c r="B423" s="101" t="n">
        <v>36347</v>
      </c>
      <c r="C423" s="102" t="n">
        <v>165</v>
      </c>
      <c r="D423" s="98" t="n">
        <f aca="false">LN(C423/C422)</f>
        <v>1.17020594185512</v>
      </c>
      <c r="E423" s="106" t="n">
        <f aca="false">STDEV(D414:D423)*SQRT(trade_day)</f>
        <v>8.16896440828528</v>
      </c>
      <c r="F423" s="97"/>
      <c r="G423" s="103" t="n">
        <f aca="false">IF(G$1="P",MAX(0,G$2-$C423),IF(G$1="C",MAX(0,$C423-G$2)))</f>
        <v>0</v>
      </c>
      <c r="H423" s="103" t="n">
        <f aca="false">IF(H$1="P",MAX(0,H$2-$C423),IF(H$1="C",MAX(0,$C423-H$2)))</f>
        <v>0</v>
      </c>
      <c r="I423" s="103" t="n">
        <f aca="false">IF(I$1="P",MAX(0,I$2-$C423),IF(I$1="C",MAX(0,$C423-I$2)))</f>
        <v>0</v>
      </c>
      <c r="J423" s="103" t="n">
        <f aca="false">IF(J$1="P",MAX(0,J$2-$C423),IF(J$1="C",MAX(0,$C423-J$2)))</f>
        <v>0</v>
      </c>
      <c r="K423" s="103" t="n">
        <f aca="false">IF(K$1="P",MAX(0,K$2-$C423),IF(K$1="C",MAX(0,$C423-K$2)))</f>
        <v>0</v>
      </c>
      <c r="L423" s="103" t="n">
        <f aca="false">IF(L$1="P",MAX(0,L$2-$C423),IF(L$1="C",MAX(0,$C423-L$2)))</f>
        <v>0</v>
      </c>
      <c r="M423" s="103" t="n">
        <f aca="false">IF(M$1="P",MAX(0,M$2-$C423),IF(M$1="C",MAX(0,$C423-M$2)))</f>
        <v>145</v>
      </c>
      <c r="N423" s="103" t="n">
        <f aca="false">IF(N$1="P",MAX(0,N$2-$C423),IF(N$1="C",MAX(0,$C423-N$2)))</f>
        <v>140</v>
      </c>
      <c r="O423" s="103" t="n">
        <f aca="false">IF(O$1="P",MAX(0,O$2-$C423),IF(O$1="C",MAX(0,$C423-O$2)))</f>
        <v>135</v>
      </c>
      <c r="P423" s="103" t="n">
        <f aca="false">IF(P$1="P",MAX(0,P$2-$C423),IF(P$1="C",MAX(0,$C423-P$2)))</f>
        <v>130</v>
      </c>
      <c r="Q423" s="103" t="n">
        <f aca="false">IF(Q$1="P",MAX(0,Q$2-$C423),IF(Q$1="C",MAX(0,$C423-Q$2)))</f>
        <v>125</v>
      </c>
      <c r="R423" s="103" t="n">
        <f aca="false">IF(R$1="P",MAX(0,R$2-$C423),IF(R$1="C",MAX(0,$C423-R$2)))</f>
        <v>115</v>
      </c>
      <c r="S423" s="103" t="n">
        <f aca="false">IF(S$1="P",MAX(0,S$2-$C423),IF(S$1="C",MAX(0,$C423-S$2)))</f>
        <v>64.99999</v>
      </c>
      <c r="T423" s="104" t="n">
        <f aca="false">A423</f>
        <v>19</v>
      </c>
      <c r="U423" s="105" t="n">
        <f aca="false">VLOOKUP($B423,Gas!$B$3:$E$2506,2)</f>
        <v>2.265</v>
      </c>
      <c r="V423" s="46" t="n">
        <f aca="false">C423/U423</f>
        <v>72.8476821192053</v>
      </c>
      <c r="W423" s="99" t="n">
        <f aca="false">VLOOKUP($B423,Gas!$B$3:$E$2506,4)</f>
        <v>0.214673300242986</v>
      </c>
    </row>
    <row r="424" customFormat="false" ht="12.75" hidden="false" customHeight="false" outlineLevel="0" collapsed="false">
      <c r="A424" s="95" t="n">
        <f aca="false">MONTH(B424)+(YEAR(B424)-1998)*12</f>
        <v>19</v>
      </c>
      <c r="B424" s="101" t="n">
        <v>36348</v>
      </c>
      <c r="C424" s="102" t="n">
        <v>151.82</v>
      </c>
      <c r="D424" s="98" t="n">
        <f aca="false">LN(C424/C423)</f>
        <v>-0.0832498653119585</v>
      </c>
      <c r="E424" s="106" t="n">
        <f aca="false">STDEV(D415:D424)*SQRT(trade_day)</f>
        <v>8.22101882377612</v>
      </c>
      <c r="F424" s="97"/>
      <c r="G424" s="103" t="n">
        <f aca="false">IF(G$1="P",MAX(0,G$2-$C424),IF(G$1="C",MAX(0,$C424-G$2)))</f>
        <v>0</v>
      </c>
      <c r="H424" s="103" t="n">
        <f aca="false">IF(H$1="P",MAX(0,H$2-$C424),IF(H$1="C",MAX(0,$C424-H$2)))</f>
        <v>0</v>
      </c>
      <c r="I424" s="103" t="n">
        <f aca="false">IF(I$1="P",MAX(0,I$2-$C424),IF(I$1="C",MAX(0,$C424-I$2)))</f>
        <v>0</v>
      </c>
      <c r="J424" s="103" t="n">
        <f aca="false">IF(J$1="P",MAX(0,J$2-$C424),IF(J$1="C",MAX(0,$C424-J$2)))</f>
        <v>0</v>
      </c>
      <c r="K424" s="103" t="n">
        <f aca="false">IF(K$1="P",MAX(0,K$2-$C424),IF(K$1="C",MAX(0,$C424-K$2)))</f>
        <v>0</v>
      </c>
      <c r="L424" s="103" t="n">
        <f aca="false">IF(L$1="P",MAX(0,L$2-$C424),IF(L$1="C",MAX(0,$C424-L$2)))</f>
        <v>0</v>
      </c>
      <c r="M424" s="103" t="n">
        <f aca="false">IF(M$1="P",MAX(0,M$2-$C424),IF(M$1="C",MAX(0,$C424-M$2)))</f>
        <v>131.82</v>
      </c>
      <c r="N424" s="103" t="n">
        <f aca="false">IF(N$1="P",MAX(0,N$2-$C424),IF(N$1="C",MAX(0,$C424-N$2)))</f>
        <v>126.82</v>
      </c>
      <c r="O424" s="103" t="n">
        <f aca="false">IF(O$1="P",MAX(0,O$2-$C424),IF(O$1="C",MAX(0,$C424-O$2)))</f>
        <v>121.82</v>
      </c>
      <c r="P424" s="103" t="n">
        <f aca="false">IF(P$1="P",MAX(0,P$2-$C424),IF(P$1="C",MAX(0,$C424-P$2)))</f>
        <v>116.82</v>
      </c>
      <c r="Q424" s="103" t="n">
        <f aca="false">IF(Q$1="P",MAX(0,Q$2-$C424),IF(Q$1="C",MAX(0,$C424-Q$2)))</f>
        <v>111.82</v>
      </c>
      <c r="R424" s="103" t="n">
        <f aca="false">IF(R$1="P",MAX(0,R$2-$C424),IF(R$1="C",MAX(0,$C424-R$2)))</f>
        <v>101.82</v>
      </c>
      <c r="S424" s="103" t="n">
        <f aca="false">IF(S$1="P",MAX(0,S$2-$C424),IF(S$1="C",MAX(0,$C424-S$2)))</f>
        <v>51.81999</v>
      </c>
      <c r="T424" s="104" t="n">
        <f aca="false">A424</f>
        <v>19</v>
      </c>
      <c r="U424" s="105" t="n">
        <f aca="false">VLOOKUP($B424,Gas!$B$3:$E$2506,2)</f>
        <v>2.28</v>
      </c>
      <c r="V424" s="46" t="n">
        <f aca="false">C424/U424</f>
        <v>66.5877192982456</v>
      </c>
      <c r="W424" s="99" t="n">
        <f aca="false">VLOOKUP($B424,Gas!$B$3:$E$2506,4)</f>
        <v>0.218615993328921</v>
      </c>
    </row>
    <row r="425" customFormat="false" ht="12.75" hidden="false" customHeight="false" outlineLevel="0" collapsed="false">
      <c r="A425" s="95" t="n">
        <f aca="false">MONTH(B425)+(YEAR(B425)-1998)*12</f>
        <v>19</v>
      </c>
      <c r="B425" s="101" t="n">
        <v>36349</v>
      </c>
      <c r="C425" s="102" t="n">
        <v>40.68</v>
      </c>
      <c r="D425" s="98" t="n">
        <f aca="false">LN(C425/C424)</f>
        <v>-1.31695903740826</v>
      </c>
      <c r="E425" s="106" t="n">
        <f aca="false">STDEV(D416:D425)*SQRT(trade_day)</f>
        <v>11.0368270700596</v>
      </c>
      <c r="F425" s="97"/>
      <c r="G425" s="103" t="n">
        <f aca="false">IF(G$1="P",MAX(0,G$2-$C425),IF(G$1="C",MAX(0,$C425-G$2)))</f>
        <v>0</v>
      </c>
      <c r="H425" s="103" t="n">
        <f aca="false">IF(H$1="P",MAX(0,H$2-$C425),IF(H$1="C",MAX(0,$C425-H$2)))</f>
        <v>0</v>
      </c>
      <c r="I425" s="103" t="n">
        <f aca="false">IF(I$1="P",MAX(0,I$2-$C425),IF(I$1="C",MAX(0,$C425-I$2)))</f>
        <v>0</v>
      </c>
      <c r="J425" s="103" t="n">
        <f aca="false">IF(J$1="P",MAX(0,J$2-$C425),IF(J$1="C",MAX(0,$C425-J$2)))</f>
        <v>0</v>
      </c>
      <c r="K425" s="103" t="n">
        <f aca="false">IF(K$1="P",MAX(0,K$2-$C425),IF(K$1="C",MAX(0,$C425-K$2)))</f>
        <v>0</v>
      </c>
      <c r="L425" s="103" t="n">
        <f aca="false">IF(L$1="P",MAX(0,L$2-$C425),IF(L$1="C",MAX(0,$C425-L$2)))</f>
        <v>9.32</v>
      </c>
      <c r="M425" s="103" t="n">
        <f aca="false">IF(M$1="P",MAX(0,M$2-$C425),IF(M$1="C",MAX(0,$C425-M$2)))</f>
        <v>20.68</v>
      </c>
      <c r="N425" s="103" t="n">
        <f aca="false">IF(N$1="P",MAX(0,N$2-$C425),IF(N$1="C",MAX(0,$C425-N$2)))</f>
        <v>15.68</v>
      </c>
      <c r="O425" s="103" t="n">
        <f aca="false">IF(O$1="P",MAX(0,O$2-$C425),IF(O$1="C",MAX(0,$C425-O$2)))</f>
        <v>10.68</v>
      </c>
      <c r="P425" s="103" t="n">
        <f aca="false">IF(P$1="P",MAX(0,P$2-$C425),IF(P$1="C",MAX(0,$C425-P$2)))</f>
        <v>5.68</v>
      </c>
      <c r="Q425" s="103" t="n">
        <f aca="false">IF(Q$1="P",MAX(0,Q$2-$C425),IF(Q$1="C",MAX(0,$C425-Q$2)))</f>
        <v>0.68</v>
      </c>
      <c r="R425" s="103" t="n">
        <f aca="false">IF(R$1="P",MAX(0,R$2-$C425),IF(R$1="C",MAX(0,$C425-R$2)))</f>
        <v>0</v>
      </c>
      <c r="S425" s="103" t="n">
        <f aca="false">IF(S$1="P",MAX(0,S$2-$C425),IF(S$1="C",MAX(0,$C425-S$2)))</f>
        <v>0</v>
      </c>
      <c r="T425" s="104" t="n">
        <f aca="false">A425</f>
        <v>19</v>
      </c>
      <c r="U425" s="105" t="n">
        <f aca="false">VLOOKUP($B425,Gas!$B$3:$E$2506,2)</f>
        <v>2.195</v>
      </c>
      <c r="V425" s="46" t="n">
        <f aca="false">C425/U425</f>
        <v>18.5330296127563</v>
      </c>
      <c r="W425" s="99" t="n">
        <f aca="false">VLOOKUP($B425,Gas!$B$3:$E$2506,4)</f>
        <v>0.319116319781339</v>
      </c>
    </row>
    <row r="426" customFormat="false" ht="12.75" hidden="false" customHeight="false" outlineLevel="0" collapsed="false">
      <c r="A426" s="95" t="n">
        <f aca="false">MONTH(B426)+(YEAR(B426)-1998)*12</f>
        <v>19</v>
      </c>
      <c r="B426" s="101" t="n">
        <v>36350</v>
      </c>
      <c r="C426" s="102" t="n">
        <v>29.82</v>
      </c>
      <c r="D426" s="98" t="n">
        <f aca="false">LN(C426/C425)</f>
        <v>-0.310557261843767</v>
      </c>
      <c r="E426" s="106" t="n">
        <f aca="false">STDEV(D417:D426)*SQRT(trade_day)</f>
        <v>11.1042498972432</v>
      </c>
      <c r="F426" s="97"/>
      <c r="G426" s="103" t="n">
        <f aca="false">IF(G$1="P",MAX(0,G$2-$C426),IF(G$1="C",MAX(0,$C426-G$2)))</f>
        <v>0</v>
      </c>
      <c r="H426" s="103" t="n">
        <f aca="false">IF(H$1="P",MAX(0,H$2-$C426),IF(H$1="C",MAX(0,$C426-H$2)))</f>
        <v>0</v>
      </c>
      <c r="I426" s="103" t="n">
        <f aca="false">IF(I$1="P",MAX(0,I$2-$C426),IF(I$1="C",MAX(0,$C426-I$2)))</f>
        <v>0.18</v>
      </c>
      <c r="J426" s="103" t="n">
        <f aca="false">IF(J$1="P",MAX(0,J$2-$C426),IF(J$1="C",MAX(0,$C426-J$2)))</f>
        <v>5.18</v>
      </c>
      <c r="K426" s="103" t="n">
        <f aca="false">IF(K$1="P",MAX(0,K$2-$C426),IF(K$1="C",MAX(0,$C426-K$2)))</f>
        <v>10.18</v>
      </c>
      <c r="L426" s="103" t="n">
        <f aca="false">IF(L$1="P",MAX(0,L$2-$C426),IF(L$1="C",MAX(0,$C426-L$2)))</f>
        <v>20.18</v>
      </c>
      <c r="M426" s="103" t="n">
        <f aca="false">IF(M$1="P",MAX(0,M$2-$C426),IF(M$1="C",MAX(0,$C426-M$2)))</f>
        <v>9.82</v>
      </c>
      <c r="N426" s="103" t="n">
        <f aca="false">IF(N$1="P",MAX(0,N$2-$C426),IF(N$1="C",MAX(0,$C426-N$2)))</f>
        <v>4.82</v>
      </c>
      <c r="O426" s="103" t="n">
        <f aca="false">IF(O$1="P",MAX(0,O$2-$C426),IF(O$1="C",MAX(0,$C426-O$2)))</f>
        <v>0</v>
      </c>
      <c r="P426" s="103" t="n">
        <f aca="false">IF(P$1="P",MAX(0,P$2-$C426),IF(P$1="C",MAX(0,$C426-P$2)))</f>
        <v>0</v>
      </c>
      <c r="Q426" s="103" t="n">
        <f aca="false">IF(Q$1="P",MAX(0,Q$2-$C426),IF(Q$1="C",MAX(0,$C426-Q$2)))</f>
        <v>0</v>
      </c>
      <c r="R426" s="103" t="n">
        <f aca="false">IF(R$1="P",MAX(0,R$2-$C426),IF(R$1="C",MAX(0,$C426-R$2)))</f>
        <v>0</v>
      </c>
      <c r="S426" s="103" t="n">
        <f aca="false">IF(S$1="P",MAX(0,S$2-$C426),IF(S$1="C",MAX(0,$C426-S$2)))</f>
        <v>0</v>
      </c>
      <c r="T426" s="104" t="n">
        <f aca="false">A426</f>
        <v>19</v>
      </c>
      <c r="U426" s="105" t="n">
        <f aca="false">VLOOKUP($B426,Gas!$B$3:$E$2506,2)</f>
        <v>2.19</v>
      </c>
      <c r="V426" s="46" t="n">
        <f aca="false">C426/U426</f>
        <v>13.6164383561644</v>
      </c>
      <c r="W426" s="99" t="n">
        <f aca="false">VLOOKUP($B426,Gas!$B$3:$E$2506,4)</f>
        <v>0.316993974627413</v>
      </c>
    </row>
    <row r="427" customFormat="false" ht="12.75" hidden="false" customHeight="false" outlineLevel="0" collapsed="false">
      <c r="A427" s="95" t="n">
        <f aca="false">MONTH(B427)+(YEAR(B427)-1998)*12</f>
        <v>19</v>
      </c>
      <c r="B427" s="101" t="n">
        <v>36353</v>
      </c>
      <c r="C427" s="102" t="n">
        <v>29.38</v>
      </c>
      <c r="D427" s="98" t="n">
        <f aca="false">LN(C427/C426)</f>
        <v>-0.0148651385908611</v>
      </c>
      <c r="E427" s="106" t="n">
        <f aca="false">STDEV(D418:D427)*SQRT(trade_day)</f>
        <v>10.5596675813874</v>
      </c>
      <c r="F427" s="97"/>
      <c r="G427" s="103" t="n">
        <f aca="false">IF(G$1="P",MAX(0,G$2-$C427),IF(G$1="C",MAX(0,$C427-G$2)))</f>
        <v>0</v>
      </c>
      <c r="H427" s="103" t="n">
        <f aca="false">IF(H$1="P",MAX(0,H$2-$C427),IF(H$1="C",MAX(0,$C427-H$2)))</f>
        <v>0</v>
      </c>
      <c r="I427" s="103" t="n">
        <f aca="false">IF(I$1="P",MAX(0,I$2-$C427),IF(I$1="C",MAX(0,$C427-I$2)))</f>
        <v>0.620000000000001</v>
      </c>
      <c r="J427" s="103" t="n">
        <f aca="false">IF(J$1="P",MAX(0,J$2-$C427),IF(J$1="C",MAX(0,$C427-J$2)))</f>
        <v>5.62</v>
      </c>
      <c r="K427" s="103" t="n">
        <f aca="false">IF(K$1="P",MAX(0,K$2-$C427),IF(K$1="C",MAX(0,$C427-K$2)))</f>
        <v>10.62</v>
      </c>
      <c r="L427" s="103" t="n">
        <f aca="false">IF(L$1="P",MAX(0,L$2-$C427),IF(L$1="C",MAX(0,$C427-L$2)))</f>
        <v>20.62</v>
      </c>
      <c r="M427" s="103" t="n">
        <f aca="false">IF(M$1="P",MAX(0,M$2-$C427),IF(M$1="C",MAX(0,$C427-M$2)))</f>
        <v>9.38</v>
      </c>
      <c r="N427" s="103" t="n">
        <f aca="false">IF(N$1="P",MAX(0,N$2-$C427),IF(N$1="C",MAX(0,$C427-N$2)))</f>
        <v>4.38</v>
      </c>
      <c r="O427" s="103" t="n">
        <f aca="false">IF(O$1="P",MAX(0,O$2-$C427),IF(O$1="C",MAX(0,$C427-O$2)))</f>
        <v>0</v>
      </c>
      <c r="P427" s="103" t="n">
        <f aca="false">IF(P$1="P",MAX(0,P$2-$C427),IF(P$1="C",MAX(0,$C427-P$2)))</f>
        <v>0</v>
      </c>
      <c r="Q427" s="103" t="n">
        <f aca="false">IF(Q$1="P",MAX(0,Q$2-$C427),IF(Q$1="C",MAX(0,$C427-Q$2)))</f>
        <v>0</v>
      </c>
      <c r="R427" s="103" t="n">
        <f aca="false">IF(R$1="P",MAX(0,R$2-$C427),IF(R$1="C",MAX(0,$C427-R$2)))</f>
        <v>0</v>
      </c>
      <c r="S427" s="103" t="n">
        <f aca="false">IF(S$1="P",MAX(0,S$2-$C427),IF(S$1="C",MAX(0,$C427-S$2)))</f>
        <v>0</v>
      </c>
      <c r="T427" s="104" t="n">
        <f aca="false">A427</f>
        <v>19</v>
      </c>
      <c r="U427" s="105" t="n">
        <f aca="false">VLOOKUP($B427,Gas!$B$3:$E$2506,2)</f>
        <v>2.15</v>
      </c>
      <c r="V427" s="46" t="n">
        <f aca="false">C427/U427</f>
        <v>13.6651162790698</v>
      </c>
      <c r="W427" s="99" t="n">
        <f aca="false">VLOOKUP($B427,Gas!$B$3:$E$2506,4)</f>
        <v>0.249789091146672</v>
      </c>
    </row>
    <row r="428" customFormat="false" ht="12.75" hidden="false" customHeight="false" outlineLevel="0" collapsed="false">
      <c r="A428" s="95" t="n">
        <f aca="false">MONTH(B428)+(YEAR(B428)-1998)*12</f>
        <v>19</v>
      </c>
      <c r="B428" s="101" t="n">
        <v>36354</v>
      </c>
      <c r="C428" s="102" t="n">
        <v>29.15</v>
      </c>
      <c r="D428" s="98" t="n">
        <f aca="false">LN(C428/C427)</f>
        <v>-0.00785925794922987</v>
      </c>
      <c r="E428" s="106" t="n">
        <f aca="false">STDEV(D419:D428)*SQRT(trade_day)</f>
        <v>10.3423975118893</v>
      </c>
      <c r="F428" s="97"/>
      <c r="G428" s="103" t="n">
        <f aca="false">IF(G$1="P",MAX(0,G$2-$C428),IF(G$1="C",MAX(0,$C428-G$2)))</f>
        <v>0</v>
      </c>
      <c r="H428" s="103" t="n">
        <f aca="false">IF(H$1="P",MAX(0,H$2-$C428),IF(H$1="C",MAX(0,$C428-H$2)))</f>
        <v>0</v>
      </c>
      <c r="I428" s="103" t="n">
        <f aca="false">IF(I$1="P",MAX(0,I$2-$C428),IF(I$1="C",MAX(0,$C428-I$2)))</f>
        <v>0.850000000000001</v>
      </c>
      <c r="J428" s="103" t="n">
        <f aca="false">IF(J$1="P",MAX(0,J$2-$C428),IF(J$1="C",MAX(0,$C428-J$2)))</f>
        <v>5.85</v>
      </c>
      <c r="K428" s="103" t="n">
        <f aca="false">IF(K$1="P",MAX(0,K$2-$C428),IF(K$1="C",MAX(0,$C428-K$2)))</f>
        <v>10.85</v>
      </c>
      <c r="L428" s="103" t="n">
        <f aca="false">IF(L$1="P",MAX(0,L$2-$C428),IF(L$1="C",MAX(0,$C428-L$2)))</f>
        <v>20.85</v>
      </c>
      <c r="M428" s="103" t="n">
        <f aca="false">IF(M$1="P",MAX(0,M$2-$C428),IF(M$1="C",MAX(0,$C428-M$2)))</f>
        <v>9.15</v>
      </c>
      <c r="N428" s="103" t="n">
        <f aca="false">IF(N$1="P",MAX(0,N$2-$C428),IF(N$1="C",MAX(0,$C428-N$2)))</f>
        <v>4.15</v>
      </c>
      <c r="O428" s="103" t="n">
        <f aca="false">IF(O$1="P",MAX(0,O$2-$C428),IF(O$1="C",MAX(0,$C428-O$2)))</f>
        <v>0</v>
      </c>
      <c r="P428" s="103" t="n">
        <f aca="false">IF(P$1="P",MAX(0,P$2-$C428),IF(P$1="C",MAX(0,$C428-P$2)))</f>
        <v>0</v>
      </c>
      <c r="Q428" s="103" t="n">
        <f aca="false">IF(Q$1="P",MAX(0,Q$2-$C428),IF(Q$1="C",MAX(0,$C428-Q$2)))</f>
        <v>0</v>
      </c>
      <c r="R428" s="103" t="n">
        <f aca="false">IF(R$1="P",MAX(0,R$2-$C428),IF(R$1="C",MAX(0,$C428-R$2)))</f>
        <v>0</v>
      </c>
      <c r="S428" s="103" t="n">
        <f aca="false">IF(S$1="P",MAX(0,S$2-$C428),IF(S$1="C",MAX(0,$C428-S$2)))</f>
        <v>0</v>
      </c>
      <c r="T428" s="104" t="n">
        <f aca="false">A428</f>
        <v>19</v>
      </c>
      <c r="U428" s="105" t="n">
        <f aca="false">VLOOKUP($B428,Gas!$B$3:$E$2506,2)</f>
        <v>2.115</v>
      </c>
      <c r="V428" s="46" t="n">
        <f aca="false">C428/U428</f>
        <v>13.7825059101655</v>
      </c>
      <c r="W428" s="99" t="n">
        <f aca="false">VLOOKUP($B428,Gas!$B$3:$E$2506,4)</f>
        <v>0.257264422674155</v>
      </c>
    </row>
    <row r="429" customFormat="false" ht="12.75" hidden="false" customHeight="false" outlineLevel="0" collapsed="false">
      <c r="A429" s="95" t="n">
        <f aca="false">MONTH(B429)+(YEAR(B429)-1998)*12</f>
        <v>19</v>
      </c>
      <c r="B429" s="101" t="n">
        <v>36355</v>
      </c>
      <c r="C429" s="102" t="n">
        <v>28.53</v>
      </c>
      <c r="D429" s="98" t="n">
        <f aca="false">LN(C429/C428)</f>
        <v>-0.0214987475710927</v>
      </c>
      <c r="E429" s="106" t="n">
        <f aca="false">STDEV(D420:D429)*SQRT(trade_day)</f>
        <v>10.3537366582578</v>
      </c>
      <c r="F429" s="97"/>
      <c r="G429" s="103" t="n">
        <f aca="false">IF(G$1="P",MAX(0,G$2-$C429),IF(G$1="C",MAX(0,$C429-G$2)))</f>
        <v>0</v>
      </c>
      <c r="H429" s="103" t="n">
        <f aca="false">IF(H$1="P",MAX(0,H$2-$C429),IF(H$1="C",MAX(0,$C429-H$2)))</f>
        <v>0</v>
      </c>
      <c r="I429" s="103" t="n">
        <f aca="false">IF(I$1="P",MAX(0,I$2-$C429),IF(I$1="C",MAX(0,$C429-I$2)))</f>
        <v>1.47</v>
      </c>
      <c r="J429" s="103" t="n">
        <f aca="false">IF(J$1="P",MAX(0,J$2-$C429),IF(J$1="C",MAX(0,$C429-J$2)))</f>
        <v>6.47</v>
      </c>
      <c r="K429" s="103" t="n">
        <f aca="false">IF(K$1="P",MAX(0,K$2-$C429),IF(K$1="C",MAX(0,$C429-K$2)))</f>
        <v>11.47</v>
      </c>
      <c r="L429" s="103" t="n">
        <f aca="false">IF(L$1="P",MAX(0,L$2-$C429),IF(L$1="C",MAX(0,$C429-L$2)))</f>
        <v>21.47</v>
      </c>
      <c r="M429" s="103" t="n">
        <f aca="false">IF(M$1="P",MAX(0,M$2-$C429),IF(M$1="C",MAX(0,$C429-M$2)))</f>
        <v>8.53</v>
      </c>
      <c r="N429" s="103" t="n">
        <f aca="false">IF(N$1="P",MAX(0,N$2-$C429),IF(N$1="C",MAX(0,$C429-N$2)))</f>
        <v>3.53</v>
      </c>
      <c r="O429" s="103" t="n">
        <f aca="false">IF(O$1="P",MAX(0,O$2-$C429),IF(O$1="C",MAX(0,$C429-O$2)))</f>
        <v>0</v>
      </c>
      <c r="P429" s="103" t="n">
        <f aca="false">IF(P$1="P",MAX(0,P$2-$C429),IF(P$1="C",MAX(0,$C429-P$2)))</f>
        <v>0</v>
      </c>
      <c r="Q429" s="103" t="n">
        <f aca="false">IF(Q$1="P",MAX(0,Q$2-$C429),IF(Q$1="C",MAX(0,$C429-Q$2)))</f>
        <v>0</v>
      </c>
      <c r="R429" s="103" t="n">
        <f aca="false">IF(R$1="P",MAX(0,R$2-$C429),IF(R$1="C",MAX(0,$C429-R$2)))</f>
        <v>0</v>
      </c>
      <c r="S429" s="103" t="n">
        <f aca="false">IF(S$1="P",MAX(0,S$2-$C429),IF(S$1="C",MAX(0,$C429-S$2)))</f>
        <v>0</v>
      </c>
      <c r="T429" s="104" t="n">
        <f aca="false">A429</f>
        <v>19</v>
      </c>
      <c r="U429" s="105" t="n">
        <f aca="false">VLOOKUP($B429,Gas!$B$3:$E$2506,2)</f>
        <v>2.135</v>
      </c>
      <c r="V429" s="46" t="n">
        <f aca="false">C429/U429</f>
        <v>13.3629976580796</v>
      </c>
      <c r="W429" s="99" t="n">
        <f aca="false">VLOOKUP($B429,Gas!$B$3:$E$2506,4)</f>
        <v>0.273219858847782</v>
      </c>
    </row>
    <row r="430" customFormat="false" ht="12.75" hidden="false" customHeight="false" outlineLevel="0" collapsed="false">
      <c r="A430" s="95" t="n">
        <f aca="false">MONTH(B430)+(YEAR(B430)-1998)*12</f>
        <v>19</v>
      </c>
      <c r="B430" s="101" t="n">
        <v>36356</v>
      </c>
      <c r="C430" s="102" t="n">
        <v>31.47</v>
      </c>
      <c r="D430" s="98" t="n">
        <f aca="false">LN(C430/C429)</f>
        <v>0.0980785458509069</v>
      </c>
      <c r="E430" s="106" t="n">
        <f aca="false">STDEV(D421:D430)*SQRT(trade_day)</f>
        <v>10.2838397867592</v>
      </c>
      <c r="F430" s="97"/>
      <c r="G430" s="103" t="n">
        <f aca="false">IF(G$1="P",MAX(0,G$2-$C430),IF(G$1="C",MAX(0,$C430-G$2)))</f>
        <v>0</v>
      </c>
      <c r="H430" s="103" t="n">
        <f aca="false">IF(H$1="P",MAX(0,H$2-$C430),IF(H$1="C",MAX(0,$C430-H$2)))</f>
        <v>0</v>
      </c>
      <c r="I430" s="103" t="n">
        <f aca="false">IF(I$1="P",MAX(0,I$2-$C430),IF(I$1="C",MAX(0,$C430-I$2)))</f>
        <v>0</v>
      </c>
      <c r="J430" s="103" t="n">
        <f aca="false">IF(J$1="P",MAX(0,J$2-$C430),IF(J$1="C",MAX(0,$C430-J$2)))</f>
        <v>3.53</v>
      </c>
      <c r="K430" s="103" t="n">
        <f aca="false">IF(K$1="P",MAX(0,K$2-$C430),IF(K$1="C",MAX(0,$C430-K$2)))</f>
        <v>8.53</v>
      </c>
      <c r="L430" s="103" t="n">
        <f aca="false">IF(L$1="P",MAX(0,L$2-$C430),IF(L$1="C",MAX(0,$C430-L$2)))</f>
        <v>18.53</v>
      </c>
      <c r="M430" s="103" t="n">
        <f aca="false">IF(M$1="P",MAX(0,M$2-$C430),IF(M$1="C",MAX(0,$C430-M$2)))</f>
        <v>11.47</v>
      </c>
      <c r="N430" s="103" t="n">
        <f aca="false">IF(N$1="P",MAX(0,N$2-$C430),IF(N$1="C",MAX(0,$C430-N$2)))</f>
        <v>6.47</v>
      </c>
      <c r="O430" s="103" t="n">
        <f aca="false">IF(O$1="P",MAX(0,O$2-$C430),IF(O$1="C",MAX(0,$C430-O$2)))</f>
        <v>1.47</v>
      </c>
      <c r="P430" s="103" t="n">
        <f aca="false">IF(P$1="P",MAX(0,P$2-$C430),IF(P$1="C",MAX(0,$C430-P$2)))</f>
        <v>0</v>
      </c>
      <c r="Q430" s="103" t="n">
        <f aca="false">IF(Q$1="P",MAX(0,Q$2-$C430),IF(Q$1="C",MAX(0,$C430-Q$2)))</f>
        <v>0</v>
      </c>
      <c r="R430" s="103" t="n">
        <f aca="false">IF(R$1="P",MAX(0,R$2-$C430),IF(R$1="C",MAX(0,$C430-R$2)))</f>
        <v>0</v>
      </c>
      <c r="S430" s="103" t="n">
        <f aca="false">IF(S$1="P",MAX(0,S$2-$C430),IF(S$1="C",MAX(0,$C430-S$2)))</f>
        <v>0</v>
      </c>
      <c r="T430" s="104" t="n">
        <f aca="false">A430</f>
        <v>19</v>
      </c>
      <c r="U430" s="105" t="n">
        <f aca="false">VLOOKUP($B430,Gas!$B$3:$E$2506,2)</f>
        <v>2.15</v>
      </c>
      <c r="V430" s="46" t="n">
        <f aca="false">C430/U430</f>
        <v>14.6372093023256</v>
      </c>
      <c r="W430" s="99" t="n">
        <f aca="false">VLOOKUP($B430,Gas!$B$3:$E$2506,4)</f>
        <v>0.282479738396931</v>
      </c>
    </row>
    <row r="431" customFormat="false" ht="12.75" hidden="false" customHeight="false" outlineLevel="0" collapsed="false">
      <c r="A431" s="95" t="n">
        <f aca="false">MONTH(B431)+(YEAR(B431)-1998)*12</f>
        <v>19</v>
      </c>
      <c r="B431" s="101" t="n">
        <v>36357</v>
      </c>
      <c r="C431" s="102" t="n">
        <v>55.71</v>
      </c>
      <c r="D431" s="98" t="n">
        <f aca="false">LN(C431/C430)</f>
        <v>0.571124952956409</v>
      </c>
      <c r="E431" s="106" t="n">
        <f aca="false">STDEV(D422:D431)*SQRT(trade_day)</f>
        <v>9.92565885839453</v>
      </c>
      <c r="F431" s="97"/>
      <c r="G431" s="103" t="n">
        <f aca="false">IF(G$1="P",MAX(0,G$2-$C431),IF(G$1="C",MAX(0,$C431-G$2)))</f>
        <v>0</v>
      </c>
      <c r="H431" s="103" t="n">
        <f aca="false">IF(H$1="P",MAX(0,H$2-$C431),IF(H$1="C",MAX(0,$C431-H$2)))</f>
        <v>0</v>
      </c>
      <c r="I431" s="103" t="n">
        <f aca="false">IF(I$1="P",MAX(0,I$2-$C431),IF(I$1="C",MAX(0,$C431-I$2)))</f>
        <v>0</v>
      </c>
      <c r="J431" s="103" t="n">
        <f aca="false">IF(J$1="P",MAX(0,J$2-$C431),IF(J$1="C",MAX(0,$C431-J$2)))</f>
        <v>0</v>
      </c>
      <c r="K431" s="103" t="n">
        <f aca="false">IF(K$1="P",MAX(0,K$2-$C431),IF(K$1="C",MAX(0,$C431-K$2)))</f>
        <v>0</v>
      </c>
      <c r="L431" s="103" t="n">
        <f aca="false">IF(L$1="P",MAX(0,L$2-$C431),IF(L$1="C",MAX(0,$C431-L$2)))</f>
        <v>0</v>
      </c>
      <c r="M431" s="103" t="n">
        <f aca="false">IF(M$1="P",MAX(0,M$2-$C431),IF(M$1="C",MAX(0,$C431-M$2)))</f>
        <v>35.71</v>
      </c>
      <c r="N431" s="103" t="n">
        <f aca="false">IF(N$1="P",MAX(0,N$2-$C431),IF(N$1="C",MAX(0,$C431-N$2)))</f>
        <v>30.71</v>
      </c>
      <c r="O431" s="103" t="n">
        <f aca="false">IF(O$1="P",MAX(0,O$2-$C431),IF(O$1="C",MAX(0,$C431-O$2)))</f>
        <v>25.71</v>
      </c>
      <c r="P431" s="103" t="n">
        <f aca="false">IF(P$1="P",MAX(0,P$2-$C431),IF(P$1="C",MAX(0,$C431-P$2)))</f>
        <v>20.71</v>
      </c>
      <c r="Q431" s="103" t="n">
        <f aca="false">IF(Q$1="P",MAX(0,Q$2-$C431),IF(Q$1="C",MAX(0,$C431-Q$2)))</f>
        <v>15.71</v>
      </c>
      <c r="R431" s="103" t="n">
        <f aca="false">IF(R$1="P",MAX(0,R$2-$C431),IF(R$1="C",MAX(0,$C431-R$2)))</f>
        <v>5.71</v>
      </c>
      <c r="S431" s="103" t="n">
        <f aca="false">IF(S$1="P",MAX(0,S$2-$C431),IF(S$1="C",MAX(0,$C431-S$2)))</f>
        <v>0</v>
      </c>
      <c r="T431" s="104" t="n">
        <f aca="false">A431</f>
        <v>19</v>
      </c>
      <c r="U431" s="105" t="n">
        <f aca="false">VLOOKUP($B431,Gas!$B$3:$E$2506,2)</f>
        <v>2.13</v>
      </c>
      <c r="V431" s="46" t="n">
        <f aca="false">C431/U431</f>
        <v>26.1549295774648</v>
      </c>
      <c r="W431" s="99" t="n">
        <f aca="false">VLOOKUP($B431,Gas!$B$3:$E$2506,4)</f>
        <v>0.28112793960802</v>
      </c>
    </row>
    <row r="432" customFormat="false" ht="12.75" hidden="false" customHeight="false" outlineLevel="0" collapsed="false">
      <c r="A432" s="95" t="n">
        <f aca="false">MONTH(B432)+(YEAR(B432)-1998)*12</f>
        <v>19</v>
      </c>
      <c r="B432" s="101" t="n">
        <v>36360</v>
      </c>
      <c r="C432" s="102" t="n">
        <v>90</v>
      </c>
      <c r="D432" s="98" t="n">
        <f aca="false">LN(C432/C431)</f>
        <v>0.479650006297541</v>
      </c>
      <c r="E432" s="106" t="n">
        <f aca="false">STDEV(D423:D432)*SQRT(trade_day)</f>
        <v>10.1952250144738</v>
      </c>
      <c r="F432" s="97"/>
      <c r="G432" s="103" t="n">
        <f aca="false">IF(G$1="P",MAX(0,G$2-$C432),IF(G$1="C",MAX(0,$C432-G$2)))</f>
        <v>0</v>
      </c>
      <c r="H432" s="103" t="n">
        <f aca="false">IF(H$1="P",MAX(0,H$2-$C432),IF(H$1="C",MAX(0,$C432-H$2)))</f>
        <v>0</v>
      </c>
      <c r="I432" s="103" t="n">
        <f aca="false">IF(I$1="P",MAX(0,I$2-$C432),IF(I$1="C",MAX(0,$C432-I$2)))</f>
        <v>0</v>
      </c>
      <c r="J432" s="103" t="n">
        <f aca="false">IF(J$1="P",MAX(0,J$2-$C432),IF(J$1="C",MAX(0,$C432-J$2)))</f>
        <v>0</v>
      </c>
      <c r="K432" s="103" t="n">
        <f aca="false">IF(K$1="P",MAX(0,K$2-$C432),IF(K$1="C",MAX(0,$C432-K$2)))</f>
        <v>0</v>
      </c>
      <c r="L432" s="103" t="n">
        <f aca="false">IF(L$1="P",MAX(0,L$2-$C432),IF(L$1="C",MAX(0,$C432-L$2)))</f>
        <v>0</v>
      </c>
      <c r="M432" s="103" t="n">
        <f aca="false">IF(M$1="P",MAX(0,M$2-$C432),IF(M$1="C",MAX(0,$C432-M$2)))</f>
        <v>70</v>
      </c>
      <c r="N432" s="103" t="n">
        <f aca="false">IF(N$1="P",MAX(0,N$2-$C432),IF(N$1="C",MAX(0,$C432-N$2)))</f>
        <v>65</v>
      </c>
      <c r="O432" s="103" t="n">
        <f aca="false">IF(O$1="P",MAX(0,O$2-$C432),IF(O$1="C",MAX(0,$C432-O$2)))</f>
        <v>60</v>
      </c>
      <c r="P432" s="103" t="n">
        <f aca="false">IF(P$1="P",MAX(0,P$2-$C432),IF(P$1="C",MAX(0,$C432-P$2)))</f>
        <v>55</v>
      </c>
      <c r="Q432" s="103" t="n">
        <f aca="false">IF(Q$1="P",MAX(0,Q$2-$C432),IF(Q$1="C",MAX(0,$C432-Q$2)))</f>
        <v>50</v>
      </c>
      <c r="R432" s="103" t="n">
        <f aca="false">IF(R$1="P",MAX(0,R$2-$C432),IF(R$1="C",MAX(0,$C432-R$2)))</f>
        <v>40</v>
      </c>
      <c r="S432" s="103" t="n">
        <f aca="false">IF(S$1="P",MAX(0,S$2-$C432),IF(S$1="C",MAX(0,$C432-S$2)))</f>
        <v>0</v>
      </c>
      <c r="T432" s="104" t="n">
        <f aca="false">A432</f>
        <v>19</v>
      </c>
      <c r="U432" s="105" t="n">
        <f aca="false">VLOOKUP($B432,Gas!$B$3:$E$2506,2)</f>
        <v>2.175</v>
      </c>
      <c r="V432" s="46" t="n">
        <f aca="false">C432/U432</f>
        <v>41.3793103448276</v>
      </c>
      <c r="W432" s="99" t="n">
        <f aca="false">VLOOKUP($B432,Gas!$B$3:$E$2506,4)</f>
        <v>0.226635345438521</v>
      </c>
    </row>
    <row r="433" customFormat="false" ht="12.75" hidden="false" customHeight="false" outlineLevel="0" collapsed="false">
      <c r="A433" s="95" t="n">
        <f aca="false">MONTH(B433)+(YEAR(B433)-1998)*12</f>
        <v>19</v>
      </c>
      <c r="B433" s="101" t="n">
        <v>36361</v>
      </c>
      <c r="C433" s="102" t="n">
        <v>37.73</v>
      </c>
      <c r="D433" s="98" t="n">
        <f aca="false">LN(C433/C432)</f>
        <v>-0.869354136354046</v>
      </c>
      <c r="E433" s="106" t="n">
        <f aca="false">STDEV(D424:D433)*SQRT(trade_day)</f>
        <v>9.04070915866828</v>
      </c>
      <c r="F433" s="97"/>
      <c r="G433" s="103" t="n">
        <f aca="false">IF(G$1="P",MAX(0,G$2-$C433),IF(G$1="C",MAX(0,$C433-G$2)))</f>
        <v>0</v>
      </c>
      <c r="H433" s="103" t="n">
        <f aca="false">IF(H$1="P",MAX(0,H$2-$C433),IF(H$1="C",MAX(0,$C433-H$2)))</f>
        <v>0</v>
      </c>
      <c r="I433" s="103" t="n">
        <f aca="false">IF(I$1="P",MAX(0,I$2-$C433),IF(I$1="C",MAX(0,$C433-I$2)))</f>
        <v>0</v>
      </c>
      <c r="J433" s="103" t="n">
        <f aca="false">IF(J$1="P",MAX(0,J$2-$C433),IF(J$1="C",MAX(0,$C433-J$2)))</f>
        <v>0</v>
      </c>
      <c r="K433" s="103" t="n">
        <f aca="false">IF(K$1="P",MAX(0,K$2-$C433),IF(K$1="C",MAX(0,$C433-K$2)))</f>
        <v>2.27</v>
      </c>
      <c r="L433" s="103" t="n">
        <f aca="false">IF(L$1="P",MAX(0,L$2-$C433),IF(L$1="C",MAX(0,$C433-L$2)))</f>
        <v>12.27</v>
      </c>
      <c r="M433" s="103" t="n">
        <f aca="false">IF(M$1="P",MAX(0,M$2-$C433),IF(M$1="C",MAX(0,$C433-M$2)))</f>
        <v>17.73</v>
      </c>
      <c r="N433" s="103" t="n">
        <f aca="false">IF(N$1="P",MAX(0,N$2-$C433),IF(N$1="C",MAX(0,$C433-N$2)))</f>
        <v>12.73</v>
      </c>
      <c r="O433" s="103" t="n">
        <f aca="false">IF(O$1="P",MAX(0,O$2-$C433),IF(O$1="C",MAX(0,$C433-O$2)))</f>
        <v>7.73</v>
      </c>
      <c r="P433" s="103" t="n">
        <f aca="false">IF(P$1="P",MAX(0,P$2-$C433),IF(P$1="C",MAX(0,$C433-P$2)))</f>
        <v>2.73</v>
      </c>
      <c r="Q433" s="103" t="n">
        <f aca="false">IF(Q$1="P",MAX(0,Q$2-$C433),IF(Q$1="C",MAX(0,$C433-Q$2)))</f>
        <v>0</v>
      </c>
      <c r="R433" s="103" t="n">
        <f aca="false">IF(R$1="P",MAX(0,R$2-$C433),IF(R$1="C",MAX(0,$C433-R$2)))</f>
        <v>0</v>
      </c>
      <c r="S433" s="103" t="n">
        <f aca="false">IF(S$1="P",MAX(0,S$2-$C433),IF(S$1="C",MAX(0,$C433-S$2)))</f>
        <v>0</v>
      </c>
      <c r="T433" s="104" t="n">
        <f aca="false">A433</f>
        <v>19</v>
      </c>
      <c r="U433" s="105" t="n">
        <f aca="false">VLOOKUP($B433,Gas!$B$3:$E$2506,2)</f>
        <v>2.185</v>
      </c>
      <c r="V433" s="46" t="n">
        <f aca="false">C433/U433</f>
        <v>17.2677345537757</v>
      </c>
      <c r="W433" s="99" t="n">
        <f aca="false">VLOOKUP($B433,Gas!$B$3:$E$2506,4)</f>
        <v>0.19383027028522</v>
      </c>
    </row>
    <row r="434" customFormat="false" ht="12.75" hidden="false" customHeight="false" outlineLevel="0" collapsed="false">
      <c r="A434" s="95" t="n">
        <f aca="false">MONTH(B434)+(YEAR(B434)-1998)*12</f>
        <v>19</v>
      </c>
      <c r="B434" s="101" t="n">
        <v>36362</v>
      </c>
      <c r="C434" s="102" t="n">
        <v>35.83</v>
      </c>
      <c r="D434" s="98" t="n">
        <f aca="false">LN(C434/C433)</f>
        <v>-0.0516700026593566</v>
      </c>
      <c r="E434" s="106" t="n">
        <f aca="false">STDEV(D425:D434)*SQRT(trade_day)</f>
        <v>9.04832376980537</v>
      </c>
      <c r="F434" s="97"/>
      <c r="G434" s="103" t="n">
        <f aca="false">IF(G$1="P",MAX(0,G$2-$C434),IF(G$1="C",MAX(0,$C434-G$2)))</f>
        <v>0</v>
      </c>
      <c r="H434" s="103" t="n">
        <f aca="false">IF(H$1="P",MAX(0,H$2-$C434),IF(H$1="C",MAX(0,$C434-H$2)))</f>
        <v>0</v>
      </c>
      <c r="I434" s="103" t="n">
        <f aca="false">IF(I$1="P",MAX(0,I$2-$C434),IF(I$1="C",MAX(0,$C434-I$2)))</f>
        <v>0</v>
      </c>
      <c r="J434" s="103" t="n">
        <f aca="false">IF(J$1="P",MAX(0,J$2-$C434),IF(J$1="C",MAX(0,$C434-J$2)))</f>
        <v>0</v>
      </c>
      <c r="K434" s="103" t="n">
        <f aca="false">IF(K$1="P",MAX(0,K$2-$C434),IF(K$1="C",MAX(0,$C434-K$2)))</f>
        <v>4.17</v>
      </c>
      <c r="L434" s="103" t="n">
        <f aca="false">IF(L$1="P",MAX(0,L$2-$C434),IF(L$1="C",MAX(0,$C434-L$2)))</f>
        <v>14.17</v>
      </c>
      <c r="M434" s="103" t="n">
        <f aca="false">IF(M$1="P",MAX(0,M$2-$C434),IF(M$1="C",MAX(0,$C434-M$2)))</f>
        <v>15.83</v>
      </c>
      <c r="N434" s="103" t="n">
        <f aca="false">IF(N$1="P",MAX(0,N$2-$C434),IF(N$1="C",MAX(0,$C434-N$2)))</f>
        <v>10.83</v>
      </c>
      <c r="O434" s="103" t="n">
        <f aca="false">IF(O$1="P",MAX(0,O$2-$C434),IF(O$1="C",MAX(0,$C434-O$2)))</f>
        <v>5.83</v>
      </c>
      <c r="P434" s="103" t="n">
        <f aca="false">IF(P$1="P",MAX(0,P$2-$C434),IF(P$1="C",MAX(0,$C434-P$2)))</f>
        <v>0.829999999999998</v>
      </c>
      <c r="Q434" s="103" t="n">
        <f aca="false">IF(Q$1="P",MAX(0,Q$2-$C434),IF(Q$1="C",MAX(0,$C434-Q$2)))</f>
        <v>0</v>
      </c>
      <c r="R434" s="103" t="n">
        <f aca="false">IF(R$1="P",MAX(0,R$2-$C434),IF(R$1="C",MAX(0,$C434-R$2)))</f>
        <v>0</v>
      </c>
      <c r="S434" s="103" t="n">
        <f aca="false">IF(S$1="P",MAX(0,S$2-$C434),IF(S$1="C",MAX(0,$C434-S$2)))</f>
        <v>0</v>
      </c>
      <c r="T434" s="104" t="n">
        <f aca="false">A434</f>
        <v>19</v>
      </c>
      <c r="U434" s="105" t="n">
        <f aca="false">VLOOKUP($B434,Gas!$B$3:$E$2506,2)</f>
        <v>2.23</v>
      </c>
      <c r="V434" s="46" t="n">
        <f aca="false">C434/U434</f>
        <v>16.067264573991</v>
      </c>
      <c r="W434" s="99" t="n">
        <f aca="false">VLOOKUP($B434,Gas!$B$3:$E$2506,4)</f>
        <v>0.22376041281286</v>
      </c>
    </row>
    <row r="435" customFormat="false" ht="12.75" hidden="false" customHeight="false" outlineLevel="0" collapsed="false">
      <c r="A435" s="95" t="n">
        <f aca="false">MONTH(B435)+(YEAR(B435)-1998)*12</f>
        <v>19</v>
      </c>
      <c r="B435" s="101" t="n">
        <v>36363</v>
      </c>
      <c r="C435" s="102" t="n">
        <v>42.08</v>
      </c>
      <c r="D435" s="98" t="n">
        <f aca="false">LN(C435/C434)</f>
        <v>0.160787037112592</v>
      </c>
      <c r="E435" s="106" t="n">
        <f aca="false">STDEV(D426:D435)*SQRT(trade_day)</f>
        <v>6.34043982504796</v>
      </c>
      <c r="F435" s="97"/>
      <c r="G435" s="103" t="n">
        <f aca="false">IF(G$1="P",MAX(0,G$2-$C435),IF(G$1="C",MAX(0,$C435-G$2)))</f>
        <v>0</v>
      </c>
      <c r="H435" s="103" t="n">
        <f aca="false">IF(H$1="P",MAX(0,H$2-$C435),IF(H$1="C",MAX(0,$C435-H$2)))</f>
        <v>0</v>
      </c>
      <c r="I435" s="103" t="n">
        <f aca="false">IF(I$1="P",MAX(0,I$2-$C435),IF(I$1="C",MAX(0,$C435-I$2)))</f>
        <v>0</v>
      </c>
      <c r="J435" s="103" t="n">
        <f aca="false">IF(J$1="P",MAX(0,J$2-$C435),IF(J$1="C",MAX(0,$C435-J$2)))</f>
        <v>0</v>
      </c>
      <c r="K435" s="103" t="n">
        <f aca="false">IF(K$1="P",MAX(0,K$2-$C435),IF(K$1="C",MAX(0,$C435-K$2)))</f>
        <v>0</v>
      </c>
      <c r="L435" s="103" t="n">
        <f aca="false">IF(L$1="P",MAX(0,L$2-$C435),IF(L$1="C",MAX(0,$C435-L$2)))</f>
        <v>7.92</v>
      </c>
      <c r="M435" s="103" t="n">
        <f aca="false">IF(M$1="P",MAX(0,M$2-$C435),IF(M$1="C",MAX(0,$C435-M$2)))</f>
        <v>22.08</v>
      </c>
      <c r="N435" s="103" t="n">
        <f aca="false">IF(N$1="P",MAX(0,N$2-$C435),IF(N$1="C",MAX(0,$C435-N$2)))</f>
        <v>17.08</v>
      </c>
      <c r="O435" s="103" t="n">
        <f aca="false">IF(O$1="P",MAX(0,O$2-$C435),IF(O$1="C",MAX(0,$C435-O$2)))</f>
        <v>12.08</v>
      </c>
      <c r="P435" s="103" t="n">
        <f aca="false">IF(P$1="P",MAX(0,P$2-$C435),IF(P$1="C",MAX(0,$C435-P$2)))</f>
        <v>7.08</v>
      </c>
      <c r="Q435" s="103" t="n">
        <f aca="false">IF(Q$1="P",MAX(0,Q$2-$C435),IF(Q$1="C",MAX(0,$C435-Q$2)))</f>
        <v>2.08</v>
      </c>
      <c r="R435" s="103" t="n">
        <f aca="false">IF(R$1="P",MAX(0,R$2-$C435),IF(R$1="C",MAX(0,$C435-R$2)))</f>
        <v>0</v>
      </c>
      <c r="S435" s="103" t="n">
        <f aca="false">IF(S$1="P",MAX(0,S$2-$C435),IF(S$1="C",MAX(0,$C435-S$2)))</f>
        <v>0</v>
      </c>
      <c r="T435" s="104" t="n">
        <f aca="false">A435</f>
        <v>19</v>
      </c>
      <c r="U435" s="105" t="n">
        <f aca="false">VLOOKUP($B435,Gas!$B$3:$E$2506,2)</f>
        <v>2.245</v>
      </c>
      <c r="V435" s="46" t="n">
        <f aca="false">C435/U435</f>
        <v>18.7438752783964</v>
      </c>
      <c r="W435" s="99" t="n">
        <f aca="false">VLOOKUP($B435,Gas!$B$3:$E$2506,4)</f>
        <v>0.222985561449161</v>
      </c>
    </row>
    <row r="436" customFormat="false" ht="12.75" hidden="false" customHeight="false" outlineLevel="0" collapsed="false">
      <c r="A436" s="95" t="n">
        <f aca="false">MONTH(B436)+(YEAR(B436)-1998)*12</f>
        <v>19</v>
      </c>
      <c r="B436" s="101" t="n">
        <v>36364</v>
      </c>
      <c r="C436" s="102" t="n">
        <v>99.38</v>
      </c>
      <c r="D436" s="98" t="n">
        <f aca="false">LN(C436/C435)</f>
        <v>0.85937831774472</v>
      </c>
      <c r="E436" s="106" t="n">
        <f aca="false">STDEV(D427:D436)*SQRT(trade_day)</f>
        <v>7.34948135921202</v>
      </c>
      <c r="F436" s="97"/>
      <c r="G436" s="103" t="n">
        <f aca="false">IF(G$1="P",MAX(0,G$2-$C436),IF(G$1="C",MAX(0,$C436-G$2)))</f>
        <v>0</v>
      </c>
      <c r="H436" s="103" t="n">
        <f aca="false">IF(H$1="P",MAX(0,H$2-$C436),IF(H$1="C",MAX(0,$C436-H$2)))</f>
        <v>0</v>
      </c>
      <c r="I436" s="103" t="n">
        <f aca="false">IF(I$1="P",MAX(0,I$2-$C436),IF(I$1="C",MAX(0,$C436-I$2)))</f>
        <v>0</v>
      </c>
      <c r="J436" s="103" t="n">
        <f aca="false">IF(J$1="P",MAX(0,J$2-$C436),IF(J$1="C",MAX(0,$C436-J$2)))</f>
        <v>0</v>
      </c>
      <c r="K436" s="103" t="n">
        <f aca="false">IF(K$1="P",MAX(0,K$2-$C436),IF(K$1="C",MAX(0,$C436-K$2)))</f>
        <v>0</v>
      </c>
      <c r="L436" s="103" t="n">
        <f aca="false">IF(L$1="P",MAX(0,L$2-$C436),IF(L$1="C",MAX(0,$C436-L$2)))</f>
        <v>0</v>
      </c>
      <c r="M436" s="103" t="n">
        <f aca="false">IF(M$1="P",MAX(0,M$2-$C436),IF(M$1="C",MAX(0,$C436-M$2)))</f>
        <v>79.38</v>
      </c>
      <c r="N436" s="103" t="n">
        <f aca="false">IF(N$1="P",MAX(0,N$2-$C436),IF(N$1="C",MAX(0,$C436-N$2)))</f>
        <v>74.38</v>
      </c>
      <c r="O436" s="103" t="n">
        <f aca="false">IF(O$1="P",MAX(0,O$2-$C436),IF(O$1="C",MAX(0,$C436-O$2)))</f>
        <v>69.38</v>
      </c>
      <c r="P436" s="103" t="n">
        <f aca="false">IF(P$1="P",MAX(0,P$2-$C436),IF(P$1="C",MAX(0,$C436-P$2)))</f>
        <v>64.38</v>
      </c>
      <c r="Q436" s="103" t="n">
        <f aca="false">IF(Q$1="P",MAX(0,Q$2-$C436),IF(Q$1="C",MAX(0,$C436-Q$2)))</f>
        <v>59.38</v>
      </c>
      <c r="R436" s="103" t="n">
        <f aca="false">IF(R$1="P",MAX(0,R$2-$C436),IF(R$1="C",MAX(0,$C436-R$2)))</f>
        <v>49.38</v>
      </c>
      <c r="S436" s="103" t="n">
        <f aca="false">IF(S$1="P",MAX(0,S$2-$C436),IF(S$1="C",MAX(0,$C436-S$2)))</f>
        <v>0</v>
      </c>
      <c r="T436" s="104" t="n">
        <f aca="false">A436</f>
        <v>19</v>
      </c>
      <c r="U436" s="105" t="n">
        <f aca="false">VLOOKUP($B436,Gas!$B$3:$E$2506,2)</f>
        <v>2.315</v>
      </c>
      <c r="V436" s="46" t="n">
        <f aca="false">C436/U436</f>
        <v>42.9287257019438</v>
      </c>
      <c r="W436" s="99" t="n">
        <f aca="false">VLOOKUP($B436,Gas!$B$3:$E$2506,4)</f>
        <v>0.226943294868089</v>
      </c>
    </row>
    <row r="437" customFormat="false" ht="12.75" hidden="false" customHeight="false" outlineLevel="0" collapsed="false">
      <c r="A437" s="95" t="n">
        <f aca="false">MONTH(B437)+(YEAR(B437)-1998)*12</f>
        <v>19</v>
      </c>
      <c r="B437" s="101" t="n">
        <v>36367</v>
      </c>
      <c r="C437" s="102" t="n">
        <v>102.86</v>
      </c>
      <c r="D437" s="98" t="n">
        <f aca="false">LN(C437/C436)</f>
        <v>0.0344179541725956</v>
      </c>
      <c r="E437" s="106" t="n">
        <f aca="false">STDEV(D428:D437)*SQRT(trade_day)</f>
        <v>7.3283906991576</v>
      </c>
      <c r="F437" s="97"/>
      <c r="G437" s="103" t="n">
        <f aca="false">IF(G$1="P",MAX(0,G$2-$C437),IF(G$1="C",MAX(0,$C437-G$2)))</f>
        <v>0</v>
      </c>
      <c r="H437" s="103" t="n">
        <f aca="false">IF(H$1="P",MAX(0,H$2-$C437),IF(H$1="C",MAX(0,$C437-H$2)))</f>
        <v>0</v>
      </c>
      <c r="I437" s="103" t="n">
        <f aca="false">IF(I$1="P",MAX(0,I$2-$C437),IF(I$1="C",MAX(0,$C437-I$2)))</f>
        <v>0</v>
      </c>
      <c r="J437" s="103" t="n">
        <f aca="false">IF(J$1="P",MAX(0,J$2-$C437),IF(J$1="C",MAX(0,$C437-J$2)))</f>
        <v>0</v>
      </c>
      <c r="K437" s="103" t="n">
        <f aca="false">IF(K$1="P",MAX(0,K$2-$C437),IF(K$1="C",MAX(0,$C437-K$2)))</f>
        <v>0</v>
      </c>
      <c r="L437" s="103" t="n">
        <f aca="false">IF(L$1="P",MAX(0,L$2-$C437),IF(L$1="C",MAX(0,$C437-L$2)))</f>
        <v>0</v>
      </c>
      <c r="M437" s="103" t="n">
        <f aca="false">IF(M$1="P",MAX(0,M$2-$C437),IF(M$1="C",MAX(0,$C437-M$2)))</f>
        <v>82.86</v>
      </c>
      <c r="N437" s="103" t="n">
        <f aca="false">IF(N$1="P",MAX(0,N$2-$C437),IF(N$1="C",MAX(0,$C437-N$2)))</f>
        <v>77.86</v>
      </c>
      <c r="O437" s="103" t="n">
        <f aca="false">IF(O$1="P",MAX(0,O$2-$C437),IF(O$1="C",MAX(0,$C437-O$2)))</f>
        <v>72.86</v>
      </c>
      <c r="P437" s="103" t="n">
        <f aca="false">IF(P$1="P",MAX(0,P$2-$C437),IF(P$1="C",MAX(0,$C437-P$2)))</f>
        <v>67.86</v>
      </c>
      <c r="Q437" s="103" t="n">
        <f aca="false">IF(Q$1="P",MAX(0,Q$2-$C437),IF(Q$1="C",MAX(0,$C437-Q$2)))</f>
        <v>62.86</v>
      </c>
      <c r="R437" s="103" t="n">
        <f aca="false">IF(R$1="P",MAX(0,R$2-$C437),IF(R$1="C",MAX(0,$C437-R$2)))</f>
        <v>52.86</v>
      </c>
      <c r="S437" s="103" t="n">
        <f aca="false">IF(S$1="P",MAX(0,S$2-$C437),IF(S$1="C",MAX(0,$C437-S$2)))</f>
        <v>2.85999</v>
      </c>
      <c r="T437" s="104" t="n">
        <f aca="false">A437</f>
        <v>19</v>
      </c>
      <c r="U437" s="105" t="n">
        <f aca="false">VLOOKUP($B437,Gas!$B$3:$E$2506,2)</f>
        <v>2.43</v>
      </c>
      <c r="V437" s="46" t="n">
        <f aca="false">C437/U437</f>
        <v>42.3292181069959</v>
      </c>
      <c r="W437" s="99" t="n">
        <f aca="false">VLOOKUP($B437,Gas!$B$3:$E$2506,4)</f>
        <v>0.316855183216829</v>
      </c>
    </row>
    <row r="438" customFormat="false" ht="12.75" hidden="false" customHeight="false" outlineLevel="0" collapsed="false">
      <c r="A438" s="95" t="n">
        <f aca="false">MONTH(B438)+(YEAR(B438)-1998)*12</f>
        <v>19</v>
      </c>
      <c r="B438" s="101" t="n">
        <v>36368</v>
      </c>
      <c r="C438" s="102" t="n">
        <v>102.58</v>
      </c>
      <c r="D438" s="98" t="n">
        <f aca="false">LN(C438/C437)</f>
        <v>-0.00272585838564779</v>
      </c>
      <c r="E438" s="106" t="n">
        <f aca="false">STDEV(D429:D438)*SQRT(trade_day)</f>
        <v>7.32584411092463</v>
      </c>
      <c r="F438" s="97"/>
      <c r="G438" s="103" t="n">
        <f aca="false">IF(G$1="P",MAX(0,G$2-$C438),IF(G$1="C",MAX(0,$C438-G$2)))</f>
        <v>0</v>
      </c>
      <c r="H438" s="103" t="n">
        <f aca="false">IF(H$1="P",MAX(0,H$2-$C438),IF(H$1="C",MAX(0,$C438-H$2)))</f>
        <v>0</v>
      </c>
      <c r="I438" s="103" t="n">
        <f aca="false">IF(I$1="P",MAX(0,I$2-$C438),IF(I$1="C",MAX(0,$C438-I$2)))</f>
        <v>0</v>
      </c>
      <c r="J438" s="103" t="n">
        <f aca="false">IF(J$1="P",MAX(0,J$2-$C438),IF(J$1="C",MAX(0,$C438-J$2)))</f>
        <v>0</v>
      </c>
      <c r="K438" s="103" t="n">
        <f aca="false">IF(K$1="P",MAX(0,K$2-$C438),IF(K$1="C",MAX(0,$C438-K$2)))</f>
        <v>0</v>
      </c>
      <c r="L438" s="103" t="n">
        <f aca="false">IF(L$1="P",MAX(0,L$2-$C438),IF(L$1="C",MAX(0,$C438-L$2)))</f>
        <v>0</v>
      </c>
      <c r="M438" s="103" t="n">
        <f aca="false">IF(M$1="P",MAX(0,M$2-$C438),IF(M$1="C",MAX(0,$C438-M$2)))</f>
        <v>82.58</v>
      </c>
      <c r="N438" s="103" t="n">
        <f aca="false">IF(N$1="P",MAX(0,N$2-$C438),IF(N$1="C",MAX(0,$C438-N$2)))</f>
        <v>77.58</v>
      </c>
      <c r="O438" s="103" t="n">
        <f aca="false">IF(O$1="P",MAX(0,O$2-$C438),IF(O$1="C",MAX(0,$C438-O$2)))</f>
        <v>72.58</v>
      </c>
      <c r="P438" s="103" t="n">
        <f aca="false">IF(P$1="P",MAX(0,P$2-$C438),IF(P$1="C",MAX(0,$C438-P$2)))</f>
        <v>67.58</v>
      </c>
      <c r="Q438" s="103" t="n">
        <f aca="false">IF(Q$1="P",MAX(0,Q$2-$C438),IF(Q$1="C",MAX(0,$C438-Q$2)))</f>
        <v>62.58</v>
      </c>
      <c r="R438" s="103" t="n">
        <f aca="false">IF(R$1="P",MAX(0,R$2-$C438),IF(R$1="C",MAX(0,$C438-R$2)))</f>
        <v>52.58</v>
      </c>
      <c r="S438" s="103" t="n">
        <f aca="false">IF(S$1="P",MAX(0,S$2-$C438),IF(S$1="C",MAX(0,$C438-S$2)))</f>
        <v>2.57999</v>
      </c>
      <c r="T438" s="104" t="n">
        <f aca="false">A438</f>
        <v>19</v>
      </c>
      <c r="U438" s="105" t="n">
        <f aca="false">VLOOKUP($B438,Gas!$B$3:$E$2506,2)</f>
        <v>2.54</v>
      </c>
      <c r="V438" s="46" t="n">
        <f aca="false">C438/U438</f>
        <v>40.3858267716535</v>
      </c>
      <c r="W438" s="99" t="n">
        <f aca="false">VLOOKUP($B438,Gas!$B$3:$E$2506,4)</f>
        <v>0.367389706415895</v>
      </c>
    </row>
    <row r="439" customFormat="false" ht="12.75" hidden="false" customHeight="false" outlineLevel="0" collapsed="false">
      <c r="A439" s="95" t="n">
        <f aca="false">MONTH(B439)+(YEAR(B439)-1998)*12</f>
        <v>19</v>
      </c>
      <c r="B439" s="101" t="n">
        <v>36369</v>
      </c>
      <c r="C439" s="102" t="n">
        <v>54.94</v>
      </c>
      <c r="D439" s="98" t="n">
        <f aca="false">LN(C439/C438)</f>
        <v>-0.624401301293995</v>
      </c>
      <c r="E439" s="106" t="n">
        <f aca="false">STDEV(D430:D439)*SQRT(trade_day)</f>
        <v>8.22737015787184</v>
      </c>
      <c r="F439" s="97"/>
      <c r="G439" s="103" t="n">
        <f aca="false">IF(G$1="P",MAX(0,G$2-$C439),IF(G$1="C",MAX(0,$C439-G$2)))</f>
        <v>0</v>
      </c>
      <c r="H439" s="103" t="n">
        <f aca="false">IF(H$1="P",MAX(0,H$2-$C439),IF(H$1="C",MAX(0,$C439-H$2)))</f>
        <v>0</v>
      </c>
      <c r="I439" s="103" t="n">
        <f aca="false">IF(I$1="P",MAX(0,I$2-$C439),IF(I$1="C",MAX(0,$C439-I$2)))</f>
        <v>0</v>
      </c>
      <c r="J439" s="103" t="n">
        <f aca="false">IF(J$1="P",MAX(0,J$2-$C439),IF(J$1="C",MAX(0,$C439-J$2)))</f>
        <v>0</v>
      </c>
      <c r="K439" s="103" t="n">
        <f aca="false">IF(K$1="P",MAX(0,K$2-$C439),IF(K$1="C",MAX(0,$C439-K$2)))</f>
        <v>0</v>
      </c>
      <c r="L439" s="103" t="n">
        <f aca="false">IF(L$1="P",MAX(0,L$2-$C439),IF(L$1="C",MAX(0,$C439-L$2)))</f>
        <v>0</v>
      </c>
      <c r="M439" s="103" t="n">
        <f aca="false">IF(M$1="P",MAX(0,M$2-$C439),IF(M$1="C",MAX(0,$C439-M$2)))</f>
        <v>34.94</v>
      </c>
      <c r="N439" s="103" t="n">
        <f aca="false">IF(N$1="P",MAX(0,N$2-$C439),IF(N$1="C",MAX(0,$C439-N$2)))</f>
        <v>29.94</v>
      </c>
      <c r="O439" s="103" t="n">
        <f aca="false">IF(O$1="P",MAX(0,O$2-$C439),IF(O$1="C",MAX(0,$C439-O$2)))</f>
        <v>24.94</v>
      </c>
      <c r="P439" s="103" t="n">
        <f aca="false">IF(P$1="P",MAX(0,P$2-$C439),IF(P$1="C",MAX(0,$C439-P$2)))</f>
        <v>19.94</v>
      </c>
      <c r="Q439" s="103" t="n">
        <f aca="false">IF(Q$1="P",MAX(0,Q$2-$C439),IF(Q$1="C",MAX(0,$C439-Q$2)))</f>
        <v>14.94</v>
      </c>
      <c r="R439" s="103" t="n">
        <f aca="false">IF(R$1="P",MAX(0,R$2-$C439),IF(R$1="C",MAX(0,$C439-R$2)))</f>
        <v>4.94</v>
      </c>
      <c r="S439" s="103" t="n">
        <f aca="false">IF(S$1="P",MAX(0,S$2-$C439),IF(S$1="C",MAX(0,$C439-S$2)))</f>
        <v>0</v>
      </c>
      <c r="T439" s="104" t="n">
        <f aca="false">A439</f>
        <v>19</v>
      </c>
      <c r="U439" s="105" t="n">
        <f aca="false">VLOOKUP($B439,Gas!$B$3:$E$2506,2)</f>
        <v>2.545</v>
      </c>
      <c r="V439" s="46" t="n">
        <f aca="false">C439/U439</f>
        <v>21.5874263261297</v>
      </c>
      <c r="W439" s="99" t="n">
        <f aca="false">VLOOKUP($B439,Gas!$B$3:$E$2506,4)</f>
        <v>0.364200194939874</v>
      </c>
    </row>
    <row r="440" customFormat="false" ht="12.75" hidden="false" customHeight="false" outlineLevel="0" collapsed="false">
      <c r="A440" s="95" t="n">
        <f aca="false">MONTH(B440)+(YEAR(B440)-1998)*12</f>
        <v>19</v>
      </c>
      <c r="B440" s="101" t="n">
        <v>36370</v>
      </c>
      <c r="C440" s="102" t="n">
        <v>149.33</v>
      </c>
      <c r="D440" s="98" t="n">
        <f aca="false">LN(C440/C439)</f>
        <v>0.99991694140205</v>
      </c>
      <c r="E440" s="106" t="n">
        <f aca="false">STDEV(D431:D440)*SQRT(trade_day)</f>
        <v>9.46854033912339</v>
      </c>
      <c r="F440" s="97"/>
      <c r="G440" s="103" t="n">
        <f aca="false">IF(G$1="P",MAX(0,G$2-$C440),IF(G$1="C",MAX(0,$C440-G$2)))</f>
        <v>0</v>
      </c>
      <c r="H440" s="103" t="n">
        <f aca="false">IF(H$1="P",MAX(0,H$2-$C440),IF(H$1="C",MAX(0,$C440-H$2)))</f>
        <v>0</v>
      </c>
      <c r="I440" s="103" t="n">
        <f aca="false">IF(I$1="P",MAX(0,I$2-$C440),IF(I$1="C",MAX(0,$C440-I$2)))</f>
        <v>0</v>
      </c>
      <c r="J440" s="103" t="n">
        <f aca="false">IF(J$1="P",MAX(0,J$2-$C440),IF(J$1="C",MAX(0,$C440-J$2)))</f>
        <v>0</v>
      </c>
      <c r="K440" s="103" t="n">
        <f aca="false">IF(K$1="P",MAX(0,K$2-$C440),IF(K$1="C",MAX(0,$C440-K$2)))</f>
        <v>0</v>
      </c>
      <c r="L440" s="103" t="n">
        <f aca="false">IF(L$1="P",MAX(0,L$2-$C440),IF(L$1="C",MAX(0,$C440-L$2)))</f>
        <v>0</v>
      </c>
      <c r="M440" s="103" t="n">
        <f aca="false">IF(M$1="P",MAX(0,M$2-$C440),IF(M$1="C",MAX(0,$C440-M$2)))</f>
        <v>129.33</v>
      </c>
      <c r="N440" s="103" t="n">
        <f aca="false">IF(N$1="P",MAX(0,N$2-$C440),IF(N$1="C",MAX(0,$C440-N$2)))</f>
        <v>124.33</v>
      </c>
      <c r="O440" s="103" t="n">
        <f aca="false">IF(O$1="P",MAX(0,O$2-$C440),IF(O$1="C",MAX(0,$C440-O$2)))</f>
        <v>119.33</v>
      </c>
      <c r="P440" s="103" t="n">
        <f aca="false">IF(P$1="P",MAX(0,P$2-$C440),IF(P$1="C",MAX(0,$C440-P$2)))</f>
        <v>114.33</v>
      </c>
      <c r="Q440" s="103" t="n">
        <f aca="false">IF(Q$1="P",MAX(0,Q$2-$C440),IF(Q$1="C",MAX(0,$C440-Q$2)))</f>
        <v>109.33</v>
      </c>
      <c r="R440" s="103" t="n">
        <f aca="false">IF(R$1="P",MAX(0,R$2-$C440),IF(R$1="C",MAX(0,$C440-R$2)))</f>
        <v>99.33</v>
      </c>
      <c r="S440" s="103" t="n">
        <f aca="false">IF(S$1="P",MAX(0,S$2-$C440),IF(S$1="C",MAX(0,$C440-S$2)))</f>
        <v>49.32999</v>
      </c>
      <c r="T440" s="104" t="n">
        <f aca="false">A440</f>
        <v>19</v>
      </c>
      <c r="U440" s="105" t="n">
        <f aca="false">VLOOKUP($B440,Gas!$B$3:$E$2506,2)</f>
        <v>2.575</v>
      </c>
      <c r="V440" s="46" t="n">
        <f aca="false">C440/U440</f>
        <v>57.9922330097087</v>
      </c>
      <c r="W440" s="99" t="n">
        <f aca="false">VLOOKUP($B440,Gas!$B$3:$E$2506,4)</f>
        <v>0.3503160958634</v>
      </c>
    </row>
    <row r="441" customFormat="false" ht="12.75" hidden="false" customHeight="false" outlineLevel="0" collapsed="false">
      <c r="A441" s="95" t="n">
        <f aca="false">MONTH(B441)+(YEAR(B441)-1998)*12</f>
        <v>19</v>
      </c>
      <c r="B441" s="101" t="n">
        <v>36371</v>
      </c>
      <c r="C441" s="102" t="n">
        <v>201.5</v>
      </c>
      <c r="D441" s="98" t="n">
        <f aca="false">LN(C441/C440)</f>
        <v>0.29963075931756</v>
      </c>
      <c r="E441" s="106" t="n">
        <f aca="false">STDEV(D432:D441)*SQRT(trade_day)</f>
        <v>9.23202639964362</v>
      </c>
      <c r="F441" s="97"/>
      <c r="G441" s="103" t="n">
        <f aca="false">IF(G$1="P",MAX(0,G$2-$C441),IF(G$1="C",MAX(0,$C441-G$2)))</f>
        <v>0</v>
      </c>
      <c r="H441" s="103" t="n">
        <f aca="false">IF(H$1="P",MAX(0,H$2-$C441),IF(H$1="C",MAX(0,$C441-H$2)))</f>
        <v>0</v>
      </c>
      <c r="I441" s="103" t="n">
        <f aca="false">IF(I$1="P",MAX(0,I$2-$C441),IF(I$1="C",MAX(0,$C441-I$2)))</f>
        <v>0</v>
      </c>
      <c r="J441" s="103" t="n">
        <f aca="false">IF(J$1="P",MAX(0,J$2-$C441),IF(J$1="C",MAX(0,$C441-J$2)))</f>
        <v>0</v>
      </c>
      <c r="K441" s="103" t="n">
        <f aca="false">IF(K$1="P",MAX(0,K$2-$C441),IF(K$1="C",MAX(0,$C441-K$2)))</f>
        <v>0</v>
      </c>
      <c r="L441" s="103" t="n">
        <f aca="false">IF(L$1="P",MAX(0,L$2-$C441),IF(L$1="C",MAX(0,$C441-L$2)))</f>
        <v>0</v>
      </c>
      <c r="M441" s="103" t="n">
        <f aca="false">IF(M$1="P",MAX(0,M$2-$C441),IF(M$1="C",MAX(0,$C441-M$2)))</f>
        <v>181.5</v>
      </c>
      <c r="N441" s="103" t="n">
        <f aca="false">IF(N$1="P",MAX(0,N$2-$C441),IF(N$1="C",MAX(0,$C441-N$2)))</f>
        <v>176.5</v>
      </c>
      <c r="O441" s="103" t="n">
        <f aca="false">IF(O$1="P",MAX(0,O$2-$C441),IF(O$1="C",MAX(0,$C441-O$2)))</f>
        <v>171.5</v>
      </c>
      <c r="P441" s="103" t="n">
        <f aca="false">IF(P$1="P",MAX(0,P$2-$C441),IF(P$1="C",MAX(0,$C441-P$2)))</f>
        <v>166.5</v>
      </c>
      <c r="Q441" s="103" t="n">
        <f aca="false">IF(Q$1="P",MAX(0,Q$2-$C441),IF(Q$1="C",MAX(0,$C441-Q$2)))</f>
        <v>161.5</v>
      </c>
      <c r="R441" s="103" t="n">
        <f aca="false">IF(R$1="P",MAX(0,R$2-$C441),IF(R$1="C",MAX(0,$C441-R$2)))</f>
        <v>151.5</v>
      </c>
      <c r="S441" s="103" t="n">
        <f aca="false">IF(S$1="P",MAX(0,S$2-$C441),IF(S$1="C",MAX(0,$C441-S$2)))</f>
        <v>101.49999</v>
      </c>
      <c r="T441" s="104" t="n">
        <f aca="false">A441</f>
        <v>19</v>
      </c>
      <c r="U441" s="105" t="n">
        <f aca="false">VLOOKUP($B441,Gas!$B$3:$E$2506,2)</f>
        <v>2.665</v>
      </c>
      <c r="V441" s="46" t="n">
        <f aca="false">C441/U441</f>
        <v>75.609756097561</v>
      </c>
      <c r="W441" s="99" t="n">
        <f aca="false">VLOOKUP($B441,Gas!$B$3:$E$2506,4)</f>
        <v>0.354087864494078</v>
      </c>
    </row>
    <row r="442" customFormat="false" ht="12.75" hidden="false" customHeight="false" outlineLevel="0" collapsed="false">
      <c r="A442" s="95" t="n">
        <f aca="false">MONTH(B442)+(YEAR(B442)-1998)*12</f>
        <v>20</v>
      </c>
      <c r="B442" s="101" t="n">
        <v>36374</v>
      </c>
      <c r="C442" s="102" t="n">
        <v>62.11</v>
      </c>
      <c r="D442" s="98" t="n">
        <f aca="false">LN(C442/C441)</f>
        <v>-1.17688237481553</v>
      </c>
      <c r="E442" s="106" t="n">
        <f aca="false">STDEV(D433:D442)*SQRT(trade_day)</f>
        <v>11.0237202658631</v>
      </c>
      <c r="F442" s="97"/>
      <c r="G442" s="103" t="n">
        <f aca="false">IF(G$1="P",MAX(0,G$2-$C442),IF(G$1="C",MAX(0,$C442-G$2)))</f>
        <v>0</v>
      </c>
      <c r="H442" s="103" t="n">
        <f aca="false">IF(H$1="P",MAX(0,H$2-$C442),IF(H$1="C",MAX(0,$C442-H$2)))</f>
        <v>0</v>
      </c>
      <c r="I442" s="103" t="n">
        <f aca="false">IF(I$1="P",MAX(0,I$2-$C442),IF(I$1="C",MAX(0,$C442-I$2)))</f>
        <v>0</v>
      </c>
      <c r="J442" s="103" t="n">
        <f aca="false">IF(J$1="P",MAX(0,J$2-$C442),IF(J$1="C",MAX(0,$C442-J$2)))</f>
        <v>0</v>
      </c>
      <c r="K442" s="103" t="n">
        <f aca="false">IF(K$1="P",MAX(0,K$2-$C442),IF(K$1="C",MAX(0,$C442-K$2)))</f>
        <v>0</v>
      </c>
      <c r="L442" s="103" t="n">
        <f aca="false">IF(L$1="P",MAX(0,L$2-$C442),IF(L$1="C",MAX(0,$C442-L$2)))</f>
        <v>0</v>
      </c>
      <c r="M442" s="103" t="n">
        <f aca="false">IF(M$1="P",MAX(0,M$2-$C442),IF(M$1="C",MAX(0,$C442-M$2)))</f>
        <v>42.11</v>
      </c>
      <c r="N442" s="103" t="n">
        <f aca="false">IF(N$1="P",MAX(0,N$2-$C442),IF(N$1="C",MAX(0,$C442-N$2)))</f>
        <v>37.11</v>
      </c>
      <c r="O442" s="103" t="n">
        <f aca="false">IF(O$1="P",MAX(0,O$2-$C442),IF(O$1="C",MAX(0,$C442-O$2)))</f>
        <v>32.11</v>
      </c>
      <c r="P442" s="103" t="n">
        <f aca="false">IF(P$1="P",MAX(0,P$2-$C442),IF(P$1="C",MAX(0,$C442-P$2)))</f>
        <v>27.11</v>
      </c>
      <c r="Q442" s="103" t="n">
        <f aca="false">IF(Q$1="P",MAX(0,Q$2-$C442),IF(Q$1="C",MAX(0,$C442-Q$2)))</f>
        <v>22.11</v>
      </c>
      <c r="R442" s="103" t="n">
        <f aca="false">IF(R$1="P",MAX(0,R$2-$C442),IF(R$1="C",MAX(0,$C442-R$2)))</f>
        <v>12.11</v>
      </c>
      <c r="S442" s="103" t="n">
        <f aca="false">IF(S$1="P",MAX(0,S$2-$C442),IF(S$1="C",MAX(0,$C442-S$2)))</f>
        <v>0</v>
      </c>
      <c r="T442" s="104" t="n">
        <f aca="false">A442</f>
        <v>20</v>
      </c>
      <c r="U442" s="105" t="n">
        <f aca="false">VLOOKUP($B442,Gas!$B$3:$E$2506,2)</f>
        <v>2.57</v>
      </c>
      <c r="V442" s="46" t="n">
        <f aca="false">C442/U442</f>
        <v>24.1673151750973</v>
      </c>
      <c r="W442" s="99" t="n">
        <f aca="false">VLOOKUP($B442,Gas!$B$3:$E$2506,4)</f>
        <v>0.515276632974201</v>
      </c>
    </row>
    <row r="443" customFormat="false" ht="12.75" hidden="false" customHeight="false" outlineLevel="0" collapsed="false">
      <c r="A443" s="95" t="n">
        <f aca="false">MONTH(B443)+(YEAR(B443)-1998)*12</f>
        <v>20</v>
      </c>
      <c r="B443" s="101" t="n">
        <v>36375</v>
      </c>
      <c r="C443" s="102" t="n">
        <v>31.75</v>
      </c>
      <c r="D443" s="98" t="n">
        <f aca="false">LN(C443/C442)</f>
        <v>-0.671014281232511</v>
      </c>
      <c r="E443" s="106" t="n">
        <f aca="false">STDEV(D434:D443)*SQRT(trade_day)</f>
        <v>10.6459034159833</v>
      </c>
      <c r="F443" s="97"/>
      <c r="G443" s="103" t="n">
        <f aca="false">IF(G$1="P",MAX(0,G$2-$C443),IF(G$1="C",MAX(0,$C443-G$2)))</f>
        <v>0</v>
      </c>
      <c r="H443" s="103" t="n">
        <f aca="false">IF(H$1="P",MAX(0,H$2-$C443),IF(H$1="C",MAX(0,$C443-H$2)))</f>
        <v>0</v>
      </c>
      <c r="I443" s="103" t="n">
        <f aca="false">IF(I$1="P",MAX(0,I$2-$C443),IF(I$1="C",MAX(0,$C443-I$2)))</f>
        <v>0</v>
      </c>
      <c r="J443" s="103" t="n">
        <f aca="false">IF(J$1="P",MAX(0,J$2-$C443),IF(J$1="C",MAX(0,$C443-J$2)))</f>
        <v>3.25</v>
      </c>
      <c r="K443" s="103" t="n">
        <f aca="false">IF(K$1="P",MAX(0,K$2-$C443),IF(K$1="C",MAX(0,$C443-K$2)))</f>
        <v>8.25</v>
      </c>
      <c r="L443" s="103" t="n">
        <f aca="false">IF(L$1="P",MAX(0,L$2-$C443),IF(L$1="C",MAX(0,$C443-L$2)))</f>
        <v>18.25</v>
      </c>
      <c r="M443" s="103" t="n">
        <f aca="false">IF(M$1="P",MAX(0,M$2-$C443),IF(M$1="C",MAX(0,$C443-M$2)))</f>
        <v>11.75</v>
      </c>
      <c r="N443" s="103" t="n">
        <f aca="false">IF(N$1="P",MAX(0,N$2-$C443),IF(N$1="C",MAX(0,$C443-N$2)))</f>
        <v>6.75</v>
      </c>
      <c r="O443" s="103" t="n">
        <f aca="false">IF(O$1="P",MAX(0,O$2-$C443),IF(O$1="C",MAX(0,$C443-O$2)))</f>
        <v>1.75</v>
      </c>
      <c r="P443" s="103" t="n">
        <f aca="false">IF(P$1="P",MAX(0,P$2-$C443),IF(P$1="C",MAX(0,$C443-P$2)))</f>
        <v>0</v>
      </c>
      <c r="Q443" s="103" t="n">
        <f aca="false">IF(Q$1="P",MAX(0,Q$2-$C443),IF(Q$1="C",MAX(0,$C443-Q$2)))</f>
        <v>0</v>
      </c>
      <c r="R443" s="103" t="n">
        <f aca="false">IF(R$1="P",MAX(0,R$2-$C443),IF(R$1="C",MAX(0,$C443-R$2)))</f>
        <v>0</v>
      </c>
      <c r="S443" s="103" t="n">
        <f aca="false">IF(S$1="P",MAX(0,S$2-$C443),IF(S$1="C",MAX(0,$C443-S$2)))</f>
        <v>0</v>
      </c>
      <c r="T443" s="104" t="n">
        <f aca="false">A443</f>
        <v>20</v>
      </c>
      <c r="U443" s="105" t="n">
        <f aca="false">VLOOKUP($B443,Gas!$B$3:$E$2506,2)</f>
        <v>2.515</v>
      </c>
      <c r="V443" s="46" t="n">
        <f aca="false">C443/U443</f>
        <v>12.624254473161</v>
      </c>
      <c r="W443" s="99" t="n">
        <f aca="false">VLOOKUP($B443,Gas!$B$3:$E$2506,4)</f>
        <v>0.478179624920877</v>
      </c>
    </row>
    <row r="444" customFormat="false" ht="12.75" hidden="false" customHeight="false" outlineLevel="0" collapsed="false">
      <c r="A444" s="95" t="n">
        <f aca="false">MONTH(B444)+(YEAR(B444)-1998)*12</f>
        <v>20</v>
      </c>
      <c r="B444" s="101" t="n">
        <v>36376</v>
      </c>
      <c r="C444" s="102" t="n">
        <v>31.36</v>
      </c>
      <c r="D444" s="98" t="n">
        <f aca="false">LN(C444/C443)</f>
        <v>-0.0123595298564936</v>
      </c>
      <c r="E444" s="106" t="n">
        <f aca="false">STDEV(D435:D444)*SQRT(trade_day)</f>
        <v>10.6441878847402</v>
      </c>
      <c r="F444" s="97"/>
      <c r="G444" s="103" t="n">
        <f aca="false">IF(G$1="P",MAX(0,G$2-$C444),IF(G$1="C",MAX(0,$C444-G$2)))</f>
        <v>0</v>
      </c>
      <c r="H444" s="103" t="n">
        <f aca="false">IF(H$1="P",MAX(0,H$2-$C444),IF(H$1="C",MAX(0,$C444-H$2)))</f>
        <v>0</v>
      </c>
      <c r="I444" s="103" t="n">
        <f aca="false">IF(I$1="P",MAX(0,I$2-$C444),IF(I$1="C",MAX(0,$C444-I$2)))</f>
        <v>0</v>
      </c>
      <c r="J444" s="103" t="n">
        <f aca="false">IF(J$1="P",MAX(0,J$2-$C444),IF(J$1="C",MAX(0,$C444-J$2)))</f>
        <v>3.64</v>
      </c>
      <c r="K444" s="103" t="n">
        <f aca="false">IF(K$1="P",MAX(0,K$2-$C444),IF(K$1="C",MAX(0,$C444-K$2)))</f>
        <v>8.64</v>
      </c>
      <c r="L444" s="103" t="n">
        <f aca="false">IF(L$1="P",MAX(0,L$2-$C444),IF(L$1="C",MAX(0,$C444-L$2)))</f>
        <v>18.64</v>
      </c>
      <c r="M444" s="103" t="n">
        <f aca="false">IF(M$1="P",MAX(0,M$2-$C444),IF(M$1="C",MAX(0,$C444-M$2)))</f>
        <v>11.36</v>
      </c>
      <c r="N444" s="103" t="n">
        <f aca="false">IF(N$1="P",MAX(0,N$2-$C444),IF(N$1="C",MAX(0,$C444-N$2)))</f>
        <v>6.36</v>
      </c>
      <c r="O444" s="103" t="n">
        <f aca="false">IF(O$1="P",MAX(0,O$2-$C444),IF(O$1="C",MAX(0,$C444-O$2)))</f>
        <v>1.36</v>
      </c>
      <c r="P444" s="103" t="n">
        <f aca="false">IF(P$1="P",MAX(0,P$2-$C444),IF(P$1="C",MAX(0,$C444-P$2)))</f>
        <v>0</v>
      </c>
      <c r="Q444" s="103" t="n">
        <f aca="false">IF(Q$1="P",MAX(0,Q$2-$C444),IF(Q$1="C",MAX(0,$C444-Q$2)))</f>
        <v>0</v>
      </c>
      <c r="R444" s="103" t="n">
        <f aca="false">IF(R$1="P",MAX(0,R$2-$C444),IF(R$1="C",MAX(0,$C444-R$2)))</f>
        <v>0</v>
      </c>
      <c r="S444" s="103" t="n">
        <f aca="false">IF(S$1="P",MAX(0,S$2-$C444),IF(S$1="C",MAX(0,$C444-S$2)))</f>
        <v>0</v>
      </c>
      <c r="T444" s="104" t="n">
        <f aca="false">A444</f>
        <v>20</v>
      </c>
      <c r="U444" s="105" t="n">
        <f aca="false">VLOOKUP($B444,Gas!$B$3:$E$2506,2)</f>
        <v>2.6</v>
      </c>
      <c r="V444" s="46" t="n">
        <f aca="false">C444/U444</f>
        <v>12.0615384615385</v>
      </c>
      <c r="W444" s="99" t="n">
        <f aca="false">VLOOKUP($B444,Gas!$B$3:$E$2506,4)</f>
        <v>0.509619343480714</v>
      </c>
    </row>
    <row r="445" customFormat="false" ht="12.75" hidden="false" customHeight="false" outlineLevel="0" collapsed="false">
      <c r="A445" s="95" t="n">
        <f aca="false">MONTH(B445)+(YEAR(B445)-1998)*12</f>
        <v>20</v>
      </c>
      <c r="B445" s="101" t="n">
        <v>36377</v>
      </c>
      <c r="C445" s="102" t="n">
        <v>31.81</v>
      </c>
      <c r="D445" s="98" t="n">
        <f aca="false">LN(C445/C444)</f>
        <v>0.0142475102788457</v>
      </c>
      <c r="E445" s="106" t="n">
        <f aca="false">STDEV(D436:D445)*SQRT(trade_day)</f>
        <v>10.602741097665</v>
      </c>
      <c r="F445" s="97"/>
      <c r="G445" s="103" t="n">
        <f aca="false">IF(G$1="P",MAX(0,G$2-$C445),IF(G$1="C",MAX(0,$C445-G$2)))</f>
        <v>0</v>
      </c>
      <c r="H445" s="103" t="n">
        <f aca="false">IF(H$1="P",MAX(0,H$2-$C445),IF(H$1="C",MAX(0,$C445-H$2)))</f>
        <v>0</v>
      </c>
      <c r="I445" s="103" t="n">
        <f aca="false">IF(I$1="P",MAX(0,I$2-$C445),IF(I$1="C",MAX(0,$C445-I$2)))</f>
        <v>0</v>
      </c>
      <c r="J445" s="103" t="n">
        <f aca="false">IF(J$1="P",MAX(0,J$2-$C445),IF(J$1="C",MAX(0,$C445-J$2)))</f>
        <v>3.19</v>
      </c>
      <c r="K445" s="103" t="n">
        <f aca="false">IF(K$1="P",MAX(0,K$2-$C445),IF(K$1="C",MAX(0,$C445-K$2)))</f>
        <v>8.19</v>
      </c>
      <c r="L445" s="103" t="n">
        <f aca="false">IF(L$1="P",MAX(0,L$2-$C445),IF(L$1="C",MAX(0,$C445-L$2)))</f>
        <v>18.19</v>
      </c>
      <c r="M445" s="103" t="n">
        <f aca="false">IF(M$1="P",MAX(0,M$2-$C445),IF(M$1="C",MAX(0,$C445-M$2)))</f>
        <v>11.81</v>
      </c>
      <c r="N445" s="103" t="n">
        <f aca="false">IF(N$1="P",MAX(0,N$2-$C445),IF(N$1="C",MAX(0,$C445-N$2)))</f>
        <v>6.81</v>
      </c>
      <c r="O445" s="103" t="n">
        <f aca="false">IF(O$1="P",MAX(0,O$2-$C445),IF(O$1="C",MAX(0,$C445-O$2)))</f>
        <v>1.81</v>
      </c>
      <c r="P445" s="103" t="n">
        <f aca="false">IF(P$1="P",MAX(0,P$2-$C445),IF(P$1="C",MAX(0,$C445-P$2)))</f>
        <v>0</v>
      </c>
      <c r="Q445" s="103" t="n">
        <f aca="false">IF(Q$1="P",MAX(0,Q$2-$C445),IF(Q$1="C",MAX(0,$C445-Q$2)))</f>
        <v>0</v>
      </c>
      <c r="R445" s="103" t="n">
        <f aca="false">IF(R$1="P",MAX(0,R$2-$C445),IF(R$1="C",MAX(0,$C445-R$2)))</f>
        <v>0</v>
      </c>
      <c r="S445" s="103" t="n">
        <f aca="false">IF(S$1="P",MAX(0,S$2-$C445),IF(S$1="C",MAX(0,$C445-S$2)))</f>
        <v>0</v>
      </c>
      <c r="T445" s="104" t="n">
        <f aca="false">A445</f>
        <v>20</v>
      </c>
      <c r="U445" s="105" t="n">
        <f aca="false">VLOOKUP($B445,Gas!$B$3:$E$2506,2)</f>
        <v>2.635</v>
      </c>
      <c r="V445" s="46" t="n">
        <f aca="false">C445/U445</f>
        <v>12.0721062618596</v>
      </c>
      <c r="W445" s="99" t="n">
        <f aca="false">VLOOKUP($B445,Gas!$B$3:$E$2506,4)</f>
        <v>0.508826233604965</v>
      </c>
    </row>
    <row r="446" customFormat="false" ht="12.75" hidden="false" customHeight="false" outlineLevel="0" collapsed="false">
      <c r="A446" s="95" t="n">
        <f aca="false">MONTH(B446)+(YEAR(B446)-1998)*12</f>
        <v>20</v>
      </c>
      <c r="B446" s="101" t="n">
        <v>36378</v>
      </c>
      <c r="C446" s="102" t="n">
        <v>34.7</v>
      </c>
      <c r="D446" s="98" t="n">
        <f aca="false">LN(C446/C445)</f>
        <v>0.0869589811917609</v>
      </c>
      <c r="E446" s="106" t="n">
        <f aca="false">STDEV(D437:D446)*SQRT(trade_day)</f>
        <v>9.44751077664421</v>
      </c>
      <c r="F446" s="97"/>
      <c r="G446" s="103" t="n">
        <f aca="false">IF(G$1="P",MAX(0,G$2-$C446),IF(G$1="C",MAX(0,$C446-G$2)))</f>
        <v>0</v>
      </c>
      <c r="H446" s="103" t="n">
        <f aca="false">IF(H$1="P",MAX(0,H$2-$C446),IF(H$1="C",MAX(0,$C446-H$2)))</f>
        <v>0</v>
      </c>
      <c r="I446" s="103" t="n">
        <f aca="false">IF(I$1="P",MAX(0,I$2-$C446),IF(I$1="C",MAX(0,$C446-I$2)))</f>
        <v>0</v>
      </c>
      <c r="J446" s="103" t="n">
        <f aca="false">IF(J$1="P",MAX(0,J$2-$C446),IF(J$1="C",MAX(0,$C446-J$2)))</f>
        <v>0.299999999999997</v>
      </c>
      <c r="K446" s="103" t="n">
        <f aca="false">IF(K$1="P",MAX(0,K$2-$C446),IF(K$1="C",MAX(0,$C446-K$2)))</f>
        <v>5.3</v>
      </c>
      <c r="L446" s="103" t="n">
        <f aca="false">IF(L$1="P",MAX(0,L$2-$C446),IF(L$1="C",MAX(0,$C446-L$2)))</f>
        <v>15.3</v>
      </c>
      <c r="M446" s="103" t="n">
        <f aca="false">IF(M$1="P",MAX(0,M$2-$C446),IF(M$1="C",MAX(0,$C446-M$2)))</f>
        <v>14.7</v>
      </c>
      <c r="N446" s="103" t="n">
        <f aca="false">IF(N$1="P",MAX(0,N$2-$C446),IF(N$1="C",MAX(0,$C446-N$2)))</f>
        <v>9.7</v>
      </c>
      <c r="O446" s="103" t="n">
        <f aca="false">IF(O$1="P",MAX(0,O$2-$C446),IF(O$1="C",MAX(0,$C446-O$2)))</f>
        <v>4.7</v>
      </c>
      <c r="P446" s="103" t="n">
        <f aca="false">IF(P$1="P",MAX(0,P$2-$C446),IF(P$1="C",MAX(0,$C446-P$2)))</f>
        <v>0</v>
      </c>
      <c r="Q446" s="103" t="n">
        <f aca="false">IF(Q$1="P",MAX(0,Q$2-$C446),IF(Q$1="C",MAX(0,$C446-Q$2)))</f>
        <v>0</v>
      </c>
      <c r="R446" s="103" t="n">
        <f aca="false">IF(R$1="P",MAX(0,R$2-$C446),IF(R$1="C",MAX(0,$C446-R$2)))</f>
        <v>0</v>
      </c>
      <c r="S446" s="103" t="n">
        <f aca="false">IF(S$1="P",MAX(0,S$2-$C446),IF(S$1="C",MAX(0,$C446-S$2)))</f>
        <v>0</v>
      </c>
      <c r="T446" s="104" t="n">
        <f aca="false">A446</f>
        <v>20</v>
      </c>
      <c r="U446" s="105" t="n">
        <f aca="false">VLOOKUP($B446,Gas!$B$3:$E$2506,2)</f>
        <v>2.655</v>
      </c>
      <c r="V446" s="46" t="n">
        <f aca="false">C446/U446</f>
        <v>13.0696798493409</v>
      </c>
      <c r="W446" s="99" t="n">
        <f aca="false">VLOOKUP($B446,Gas!$B$3:$E$2506,4)</f>
        <v>0.447640335377999</v>
      </c>
    </row>
    <row r="447" customFormat="false" ht="12.75" hidden="false" customHeight="false" outlineLevel="0" collapsed="false">
      <c r="A447" s="95" t="n">
        <f aca="false">MONTH(B447)+(YEAR(B447)-1998)*12</f>
        <v>20</v>
      </c>
      <c r="B447" s="101" t="n">
        <v>36381</v>
      </c>
      <c r="C447" s="102" t="n">
        <v>34.46</v>
      </c>
      <c r="D447" s="98" t="n">
        <f aca="false">LN(C447/C446)</f>
        <v>-0.00694045585302996</v>
      </c>
      <c r="E447" s="106" t="n">
        <f aca="false">STDEV(D438:D447)*SQRT(trade_day)</f>
        <v>9.43278196504225</v>
      </c>
      <c r="F447" s="97"/>
      <c r="G447" s="103" t="n">
        <f aca="false">IF(G$1="P",MAX(0,G$2-$C447),IF(G$1="C",MAX(0,$C447-G$2)))</f>
        <v>0</v>
      </c>
      <c r="H447" s="103" t="n">
        <f aca="false">IF(H$1="P",MAX(0,H$2-$C447),IF(H$1="C",MAX(0,$C447-H$2)))</f>
        <v>0</v>
      </c>
      <c r="I447" s="103" t="n">
        <f aca="false">IF(I$1="P",MAX(0,I$2-$C447),IF(I$1="C",MAX(0,$C447-I$2)))</f>
        <v>0</v>
      </c>
      <c r="J447" s="103" t="n">
        <f aca="false">IF(J$1="P",MAX(0,J$2-$C447),IF(J$1="C",MAX(0,$C447-J$2)))</f>
        <v>0.539999999999999</v>
      </c>
      <c r="K447" s="103" t="n">
        <f aca="false">IF(K$1="P",MAX(0,K$2-$C447),IF(K$1="C",MAX(0,$C447-K$2)))</f>
        <v>5.54</v>
      </c>
      <c r="L447" s="103" t="n">
        <f aca="false">IF(L$1="P",MAX(0,L$2-$C447),IF(L$1="C",MAX(0,$C447-L$2)))</f>
        <v>15.54</v>
      </c>
      <c r="M447" s="103" t="n">
        <f aca="false">IF(M$1="P",MAX(0,M$2-$C447),IF(M$1="C",MAX(0,$C447-M$2)))</f>
        <v>14.46</v>
      </c>
      <c r="N447" s="103" t="n">
        <f aca="false">IF(N$1="P",MAX(0,N$2-$C447),IF(N$1="C",MAX(0,$C447-N$2)))</f>
        <v>9.46</v>
      </c>
      <c r="O447" s="103" t="n">
        <f aca="false">IF(O$1="P",MAX(0,O$2-$C447),IF(O$1="C",MAX(0,$C447-O$2)))</f>
        <v>4.46</v>
      </c>
      <c r="P447" s="103" t="n">
        <f aca="false">IF(P$1="P",MAX(0,P$2-$C447),IF(P$1="C",MAX(0,$C447-P$2)))</f>
        <v>0</v>
      </c>
      <c r="Q447" s="103" t="n">
        <f aca="false">IF(Q$1="P",MAX(0,Q$2-$C447),IF(Q$1="C",MAX(0,$C447-Q$2)))</f>
        <v>0</v>
      </c>
      <c r="R447" s="103" t="n">
        <f aca="false">IF(R$1="P",MAX(0,R$2-$C447),IF(R$1="C",MAX(0,$C447-R$2)))</f>
        <v>0</v>
      </c>
      <c r="S447" s="103" t="n">
        <f aca="false">IF(S$1="P",MAX(0,S$2-$C447),IF(S$1="C",MAX(0,$C447-S$2)))</f>
        <v>0</v>
      </c>
      <c r="T447" s="104" t="n">
        <f aca="false">A447</f>
        <v>20</v>
      </c>
      <c r="U447" s="105" t="n">
        <f aca="false">VLOOKUP($B447,Gas!$B$3:$E$2506,2)</f>
        <v>2.685</v>
      </c>
      <c r="V447" s="46" t="n">
        <f aca="false">C447/U447</f>
        <v>12.8342644320298</v>
      </c>
      <c r="W447" s="99" t="n">
        <f aca="false">VLOOKUP($B447,Gas!$B$3:$E$2506,4)</f>
        <v>0.399544535930179</v>
      </c>
    </row>
    <row r="448" customFormat="false" ht="12.75" hidden="false" customHeight="false" outlineLevel="0" collapsed="false">
      <c r="A448" s="95" t="n">
        <f aca="false">MONTH(B448)+(YEAR(B448)-1998)*12</f>
        <v>20</v>
      </c>
      <c r="B448" s="101" t="n">
        <v>36382</v>
      </c>
      <c r="C448" s="102" t="n">
        <v>33.05</v>
      </c>
      <c r="D448" s="98" t="n">
        <f aca="false">LN(C448/C447)</f>
        <v>-0.0417776648020883</v>
      </c>
      <c r="E448" s="106" t="n">
        <f aca="false">STDEV(D439:D448)*SQRT(trade_day)</f>
        <v>9.42253472986472</v>
      </c>
      <c r="F448" s="97"/>
      <c r="G448" s="103" t="n">
        <f aca="false">IF(G$1="P",MAX(0,G$2-$C448),IF(G$1="C",MAX(0,$C448-G$2)))</f>
        <v>0</v>
      </c>
      <c r="H448" s="103" t="n">
        <f aca="false">IF(H$1="P",MAX(0,H$2-$C448),IF(H$1="C",MAX(0,$C448-H$2)))</f>
        <v>0</v>
      </c>
      <c r="I448" s="103" t="n">
        <f aca="false">IF(I$1="P",MAX(0,I$2-$C448),IF(I$1="C",MAX(0,$C448-I$2)))</f>
        <v>0</v>
      </c>
      <c r="J448" s="103" t="n">
        <f aca="false">IF(J$1="P",MAX(0,J$2-$C448),IF(J$1="C",MAX(0,$C448-J$2)))</f>
        <v>1.95</v>
      </c>
      <c r="K448" s="103" t="n">
        <f aca="false">IF(K$1="P",MAX(0,K$2-$C448),IF(K$1="C",MAX(0,$C448-K$2)))</f>
        <v>6.95</v>
      </c>
      <c r="L448" s="103" t="n">
        <f aca="false">IF(L$1="P",MAX(0,L$2-$C448),IF(L$1="C",MAX(0,$C448-L$2)))</f>
        <v>16.95</v>
      </c>
      <c r="M448" s="103" t="n">
        <f aca="false">IF(M$1="P",MAX(0,M$2-$C448),IF(M$1="C",MAX(0,$C448-M$2)))</f>
        <v>13.05</v>
      </c>
      <c r="N448" s="103" t="n">
        <f aca="false">IF(N$1="P",MAX(0,N$2-$C448),IF(N$1="C",MAX(0,$C448-N$2)))</f>
        <v>8.05</v>
      </c>
      <c r="O448" s="103" t="n">
        <f aca="false">IF(O$1="P",MAX(0,O$2-$C448),IF(O$1="C",MAX(0,$C448-O$2)))</f>
        <v>3.05</v>
      </c>
      <c r="P448" s="103" t="n">
        <f aca="false">IF(P$1="P",MAX(0,P$2-$C448),IF(P$1="C",MAX(0,$C448-P$2)))</f>
        <v>0</v>
      </c>
      <c r="Q448" s="103" t="n">
        <f aca="false">IF(Q$1="P",MAX(0,Q$2-$C448),IF(Q$1="C",MAX(0,$C448-Q$2)))</f>
        <v>0</v>
      </c>
      <c r="R448" s="103" t="n">
        <f aca="false">IF(R$1="P",MAX(0,R$2-$C448),IF(R$1="C",MAX(0,$C448-R$2)))</f>
        <v>0</v>
      </c>
      <c r="S448" s="103" t="n">
        <f aca="false">IF(S$1="P",MAX(0,S$2-$C448),IF(S$1="C",MAX(0,$C448-S$2)))</f>
        <v>0</v>
      </c>
      <c r="T448" s="104" t="n">
        <f aca="false">A448</f>
        <v>20</v>
      </c>
      <c r="U448" s="105" t="n">
        <f aca="false">VLOOKUP($B448,Gas!$B$3:$E$2506,2)</f>
        <v>2.72</v>
      </c>
      <c r="V448" s="46" t="n">
        <f aca="false">C448/U448</f>
        <v>12.1507352941176</v>
      </c>
      <c r="W448" s="99" t="n">
        <f aca="false">VLOOKUP($B448,Gas!$B$3:$E$2506,4)</f>
        <v>0.266198451758475</v>
      </c>
    </row>
    <row r="449" customFormat="false" ht="12.75" hidden="false" customHeight="false" outlineLevel="0" collapsed="false">
      <c r="A449" s="95" t="n">
        <f aca="false">MONTH(B449)+(YEAR(B449)-1998)*12</f>
        <v>20</v>
      </c>
      <c r="B449" s="101" t="n">
        <v>36383</v>
      </c>
      <c r="C449" s="102" t="n">
        <v>31.34</v>
      </c>
      <c r="D449" s="98" t="n">
        <f aca="false">LN(C449/C448)</f>
        <v>-0.0531263293698205</v>
      </c>
      <c r="E449" s="106" t="n">
        <f aca="false">STDEV(D440:D449)*SQRT(trade_day)</f>
        <v>8.98447326166555</v>
      </c>
      <c r="F449" s="97"/>
      <c r="G449" s="103" t="n">
        <f aca="false">IF(G$1="P",MAX(0,G$2-$C449),IF(G$1="C",MAX(0,$C449-G$2)))</f>
        <v>0</v>
      </c>
      <c r="H449" s="103" t="n">
        <f aca="false">IF(H$1="P",MAX(0,H$2-$C449),IF(H$1="C",MAX(0,$C449-H$2)))</f>
        <v>0</v>
      </c>
      <c r="I449" s="103" t="n">
        <f aca="false">IF(I$1="P",MAX(0,I$2-$C449),IF(I$1="C",MAX(0,$C449-I$2)))</f>
        <v>0</v>
      </c>
      <c r="J449" s="103" t="n">
        <f aca="false">IF(J$1="P",MAX(0,J$2-$C449),IF(J$1="C",MAX(0,$C449-J$2)))</f>
        <v>3.66</v>
      </c>
      <c r="K449" s="103" t="n">
        <f aca="false">IF(K$1="P",MAX(0,K$2-$C449),IF(K$1="C",MAX(0,$C449-K$2)))</f>
        <v>8.66</v>
      </c>
      <c r="L449" s="103" t="n">
        <f aca="false">IF(L$1="P",MAX(0,L$2-$C449),IF(L$1="C",MAX(0,$C449-L$2)))</f>
        <v>18.66</v>
      </c>
      <c r="M449" s="103" t="n">
        <f aca="false">IF(M$1="P",MAX(0,M$2-$C449),IF(M$1="C",MAX(0,$C449-M$2)))</f>
        <v>11.34</v>
      </c>
      <c r="N449" s="103" t="n">
        <f aca="false">IF(N$1="P",MAX(0,N$2-$C449),IF(N$1="C",MAX(0,$C449-N$2)))</f>
        <v>6.34</v>
      </c>
      <c r="O449" s="103" t="n">
        <f aca="false">IF(O$1="P",MAX(0,O$2-$C449),IF(O$1="C",MAX(0,$C449-O$2)))</f>
        <v>1.34</v>
      </c>
      <c r="P449" s="103" t="n">
        <f aca="false">IF(P$1="P",MAX(0,P$2-$C449),IF(P$1="C",MAX(0,$C449-P$2)))</f>
        <v>0</v>
      </c>
      <c r="Q449" s="103" t="n">
        <f aca="false">IF(Q$1="P",MAX(0,Q$2-$C449),IF(Q$1="C",MAX(0,$C449-Q$2)))</f>
        <v>0</v>
      </c>
      <c r="R449" s="103" t="n">
        <f aca="false">IF(R$1="P",MAX(0,R$2-$C449),IF(R$1="C",MAX(0,$C449-R$2)))</f>
        <v>0</v>
      </c>
      <c r="S449" s="103" t="n">
        <f aca="false">IF(S$1="P",MAX(0,S$2-$C449),IF(S$1="C",MAX(0,$C449-S$2)))</f>
        <v>0</v>
      </c>
      <c r="T449" s="104" t="n">
        <f aca="false">A449</f>
        <v>20</v>
      </c>
      <c r="U449" s="105" t="n">
        <f aca="false">VLOOKUP($B449,Gas!$B$3:$E$2506,2)</f>
        <v>2.77</v>
      </c>
      <c r="V449" s="46" t="n">
        <f aca="false">C449/U449</f>
        <v>11.3140794223827</v>
      </c>
      <c r="W449" s="99" t="n">
        <f aca="false">VLOOKUP($B449,Gas!$B$3:$E$2506,4)</f>
        <v>0.275604981678797</v>
      </c>
    </row>
    <row r="450" customFormat="false" ht="12.75" hidden="false" customHeight="false" outlineLevel="0" collapsed="false">
      <c r="A450" s="95" t="n">
        <f aca="false">MONTH(B450)+(YEAR(B450)-1998)*12</f>
        <v>20</v>
      </c>
      <c r="B450" s="101" t="n">
        <v>36384</v>
      </c>
      <c r="C450" s="102" t="n">
        <v>35.09</v>
      </c>
      <c r="D450" s="98" t="n">
        <f aca="false">LN(C450/C449)</f>
        <v>0.113020952667249</v>
      </c>
      <c r="E450" s="106" t="n">
        <f aca="false">STDEV(D441:D450)*SQRT(trade_day)</f>
        <v>6.95353141123274</v>
      </c>
      <c r="F450" s="97"/>
      <c r="G450" s="103" t="n">
        <f aca="false">IF(G$1="P",MAX(0,G$2-$C450),IF(G$1="C",MAX(0,$C450-G$2)))</f>
        <v>0</v>
      </c>
      <c r="H450" s="103" t="n">
        <f aca="false">IF(H$1="P",MAX(0,H$2-$C450),IF(H$1="C",MAX(0,$C450-H$2)))</f>
        <v>0</v>
      </c>
      <c r="I450" s="103" t="n">
        <f aca="false">IF(I$1="P",MAX(0,I$2-$C450),IF(I$1="C",MAX(0,$C450-I$2)))</f>
        <v>0</v>
      </c>
      <c r="J450" s="103" t="n">
        <f aca="false">IF(J$1="P",MAX(0,J$2-$C450),IF(J$1="C",MAX(0,$C450-J$2)))</f>
        <v>0</v>
      </c>
      <c r="K450" s="103" t="n">
        <f aca="false">IF(K$1="P",MAX(0,K$2-$C450),IF(K$1="C",MAX(0,$C450-K$2)))</f>
        <v>4.91</v>
      </c>
      <c r="L450" s="103" t="n">
        <f aca="false">IF(L$1="P",MAX(0,L$2-$C450),IF(L$1="C",MAX(0,$C450-L$2)))</f>
        <v>14.91</v>
      </c>
      <c r="M450" s="103" t="n">
        <f aca="false">IF(M$1="P",MAX(0,M$2-$C450),IF(M$1="C",MAX(0,$C450-M$2)))</f>
        <v>15.09</v>
      </c>
      <c r="N450" s="103" t="n">
        <f aca="false">IF(N$1="P",MAX(0,N$2-$C450),IF(N$1="C",MAX(0,$C450-N$2)))</f>
        <v>10.09</v>
      </c>
      <c r="O450" s="103" t="n">
        <f aca="false">IF(O$1="P",MAX(0,O$2-$C450),IF(O$1="C",MAX(0,$C450-O$2)))</f>
        <v>5.09</v>
      </c>
      <c r="P450" s="103" t="n">
        <f aca="false">IF(P$1="P",MAX(0,P$2-$C450),IF(P$1="C",MAX(0,$C450-P$2)))</f>
        <v>0.0900000000000034</v>
      </c>
      <c r="Q450" s="103" t="n">
        <f aca="false">IF(Q$1="P",MAX(0,Q$2-$C450),IF(Q$1="C",MAX(0,$C450-Q$2)))</f>
        <v>0</v>
      </c>
      <c r="R450" s="103" t="n">
        <f aca="false">IF(R$1="P",MAX(0,R$2-$C450),IF(R$1="C",MAX(0,$C450-R$2)))</f>
        <v>0</v>
      </c>
      <c r="S450" s="103" t="n">
        <f aca="false">IF(S$1="P",MAX(0,S$2-$C450),IF(S$1="C",MAX(0,$C450-S$2)))</f>
        <v>0</v>
      </c>
      <c r="T450" s="104" t="n">
        <f aca="false">A450</f>
        <v>20</v>
      </c>
      <c r="U450" s="105" t="n">
        <f aca="false">VLOOKUP($B450,Gas!$B$3:$E$2506,2)</f>
        <v>2.785</v>
      </c>
      <c r="V450" s="46" t="n">
        <f aca="false">C450/U450</f>
        <v>12.5996409335727</v>
      </c>
      <c r="W450" s="99" t="n">
        <f aca="false">VLOOKUP($B450,Gas!$B$3:$E$2506,4)</f>
        <v>0.271550904055398</v>
      </c>
    </row>
    <row r="451" customFormat="false" ht="12.75" hidden="false" customHeight="false" outlineLevel="0" collapsed="false">
      <c r="A451" s="95" t="n">
        <f aca="false">MONTH(B451)+(YEAR(B451)-1998)*12</f>
        <v>20</v>
      </c>
      <c r="B451" s="101" t="n">
        <v>36385</v>
      </c>
      <c r="C451" s="102" t="n">
        <v>41.5</v>
      </c>
      <c r="D451" s="98" t="n">
        <f aca="false">LN(C451/C450)</f>
        <v>0.167777237641529</v>
      </c>
      <c r="E451" s="106" t="n">
        <f aca="false">STDEV(D442:D451)*SQRT(trade_day)</f>
        <v>6.74763017774699</v>
      </c>
      <c r="F451" s="97"/>
      <c r="G451" s="103" t="n">
        <f aca="false">IF(G$1="P",MAX(0,G$2-$C451),IF(G$1="C",MAX(0,$C451-G$2)))</f>
        <v>0</v>
      </c>
      <c r="H451" s="103" t="n">
        <f aca="false">IF(H$1="P",MAX(0,H$2-$C451),IF(H$1="C",MAX(0,$C451-H$2)))</f>
        <v>0</v>
      </c>
      <c r="I451" s="103" t="n">
        <f aca="false">IF(I$1="P",MAX(0,I$2-$C451),IF(I$1="C",MAX(0,$C451-I$2)))</f>
        <v>0</v>
      </c>
      <c r="J451" s="103" t="n">
        <f aca="false">IF(J$1="P",MAX(0,J$2-$C451),IF(J$1="C",MAX(0,$C451-J$2)))</f>
        <v>0</v>
      </c>
      <c r="K451" s="103" t="n">
        <f aca="false">IF(K$1="P",MAX(0,K$2-$C451),IF(K$1="C",MAX(0,$C451-K$2)))</f>
        <v>0</v>
      </c>
      <c r="L451" s="103" t="n">
        <f aca="false">IF(L$1="P",MAX(0,L$2-$C451),IF(L$1="C",MAX(0,$C451-L$2)))</f>
        <v>8.5</v>
      </c>
      <c r="M451" s="103" t="n">
        <f aca="false">IF(M$1="P",MAX(0,M$2-$C451),IF(M$1="C",MAX(0,$C451-M$2)))</f>
        <v>21.5</v>
      </c>
      <c r="N451" s="103" t="n">
        <f aca="false">IF(N$1="P",MAX(0,N$2-$C451),IF(N$1="C",MAX(0,$C451-N$2)))</f>
        <v>16.5</v>
      </c>
      <c r="O451" s="103" t="n">
        <f aca="false">IF(O$1="P",MAX(0,O$2-$C451),IF(O$1="C",MAX(0,$C451-O$2)))</f>
        <v>11.5</v>
      </c>
      <c r="P451" s="103" t="n">
        <f aca="false">IF(P$1="P",MAX(0,P$2-$C451),IF(P$1="C",MAX(0,$C451-P$2)))</f>
        <v>6.5</v>
      </c>
      <c r="Q451" s="103" t="n">
        <f aca="false">IF(Q$1="P",MAX(0,Q$2-$C451),IF(Q$1="C",MAX(0,$C451-Q$2)))</f>
        <v>1.5</v>
      </c>
      <c r="R451" s="103" t="n">
        <f aca="false">IF(R$1="P",MAX(0,R$2-$C451),IF(R$1="C",MAX(0,$C451-R$2)))</f>
        <v>0</v>
      </c>
      <c r="S451" s="103" t="n">
        <f aca="false">IF(S$1="P",MAX(0,S$2-$C451),IF(S$1="C",MAX(0,$C451-S$2)))</f>
        <v>0</v>
      </c>
      <c r="T451" s="104" t="n">
        <f aca="false">A451</f>
        <v>20</v>
      </c>
      <c r="U451" s="105" t="n">
        <f aca="false">VLOOKUP($B451,Gas!$B$3:$E$2506,2)</f>
        <v>2.75</v>
      </c>
      <c r="V451" s="46" t="n">
        <f aca="false">C451/U451</f>
        <v>15.0909090909091</v>
      </c>
      <c r="W451" s="99" t="n">
        <f aca="false">VLOOKUP($B451,Gas!$B$3:$E$2506,4)</f>
        <v>0.234656203447105</v>
      </c>
    </row>
    <row r="452" customFormat="false" ht="12.75" hidden="false" customHeight="false" outlineLevel="0" collapsed="false">
      <c r="A452" s="95" t="n">
        <f aca="false">MONTH(B452)+(YEAR(B452)-1998)*12</f>
        <v>20</v>
      </c>
      <c r="B452" s="101" t="n">
        <v>36388</v>
      </c>
      <c r="C452" s="102" t="n">
        <v>39.84</v>
      </c>
      <c r="D452" s="98" t="n">
        <f aca="false">LN(C452/C451)</f>
        <v>-0.0408219945202551</v>
      </c>
      <c r="E452" s="106" t="n">
        <f aca="false">STDEV(D443:D452)*SQRT(trade_day)</f>
        <v>3.67297314853745</v>
      </c>
      <c r="F452" s="97"/>
      <c r="G452" s="103" t="n">
        <f aca="false">IF(G$1="P",MAX(0,G$2-$C452),IF(G$1="C",MAX(0,$C452-G$2)))</f>
        <v>0</v>
      </c>
      <c r="H452" s="103" t="n">
        <f aca="false">IF(H$1="P",MAX(0,H$2-$C452),IF(H$1="C",MAX(0,$C452-H$2)))</f>
        <v>0</v>
      </c>
      <c r="I452" s="103" t="n">
        <f aca="false">IF(I$1="P",MAX(0,I$2-$C452),IF(I$1="C",MAX(0,$C452-I$2)))</f>
        <v>0</v>
      </c>
      <c r="J452" s="103" t="n">
        <f aca="false">IF(J$1="P",MAX(0,J$2-$C452),IF(J$1="C",MAX(0,$C452-J$2)))</f>
        <v>0</v>
      </c>
      <c r="K452" s="103" t="n">
        <f aca="false">IF(K$1="P",MAX(0,K$2-$C452),IF(K$1="C",MAX(0,$C452-K$2)))</f>
        <v>0.159999999999997</v>
      </c>
      <c r="L452" s="103" t="n">
        <f aca="false">IF(L$1="P",MAX(0,L$2-$C452),IF(L$1="C",MAX(0,$C452-L$2)))</f>
        <v>10.16</v>
      </c>
      <c r="M452" s="103" t="n">
        <f aca="false">IF(M$1="P",MAX(0,M$2-$C452),IF(M$1="C",MAX(0,$C452-M$2)))</f>
        <v>19.84</v>
      </c>
      <c r="N452" s="103" t="n">
        <f aca="false">IF(N$1="P",MAX(0,N$2-$C452),IF(N$1="C",MAX(0,$C452-N$2)))</f>
        <v>14.84</v>
      </c>
      <c r="O452" s="103" t="n">
        <f aca="false">IF(O$1="P",MAX(0,O$2-$C452),IF(O$1="C",MAX(0,$C452-O$2)))</f>
        <v>9.84</v>
      </c>
      <c r="P452" s="103" t="n">
        <f aca="false">IF(P$1="P",MAX(0,P$2-$C452),IF(P$1="C",MAX(0,$C452-P$2)))</f>
        <v>4.84</v>
      </c>
      <c r="Q452" s="103" t="n">
        <f aca="false">IF(Q$1="P",MAX(0,Q$2-$C452),IF(Q$1="C",MAX(0,$C452-Q$2)))</f>
        <v>0</v>
      </c>
      <c r="R452" s="103" t="n">
        <f aca="false">IF(R$1="P",MAX(0,R$2-$C452),IF(R$1="C",MAX(0,$C452-R$2)))</f>
        <v>0</v>
      </c>
      <c r="S452" s="103" t="n">
        <f aca="false">IF(S$1="P",MAX(0,S$2-$C452),IF(S$1="C",MAX(0,$C452-S$2)))</f>
        <v>0</v>
      </c>
      <c r="T452" s="104" t="n">
        <f aca="false">A452</f>
        <v>20</v>
      </c>
      <c r="U452" s="105" t="n">
        <f aca="false">VLOOKUP($B452,Gas!$B$3:$E$2506,2)</f>
        <v>2.71</v>
      </c>
      <c r="V452" s="46" t="n">
        <f aca="false">C452/U452</f>
        <v>14.7011070110701</v>
      </c>
      <c r="W452" s="99" t="n">
        <f aca="false">VLOOKUP($B452,Gas!$B$3:$E$2506,4)</f>
        <v>0.200125893458188</v>
      </c>
    </row>
    <row r="453" customFormat="false" ht="12.75" hidden="false" customHeight="false" outlineLevel="0" collapsed="false">
      <c r="A453" s="95" t="n">
        <f aca="false">MONTH(B453)+(YEAR(B453)-1998)*12</f>
        <v>20</v>
      </c>
      <c r="B453" s="101" t="n">
        <v>36389</v>
      </c>
      <c r="C453" s="102" t="n">
        <v>38.2</v>
      </c>
      <c r="D453" s="98" t="n">
        <f aca="false">LN(C453/C452)</f>
        <v>-0.0420359171038679</v>
      </c>
      <c r="E453" s="106" t="n">
        <f aca="false">STDEV(D444:D453)*SQRT(trade_day)</f>
        <v>1.21871484247621</v>
      </c>
      <c r="F453" s="97"/>
      <c r="G453" s="103" t="n">
        <f aca="false">IF(G$1="P",MAX(0,G$2-$C453),IF(G$1="C",MAX(0,$C453-G$2)))</f>
        <v>0</v>
      </c>
      <c r="H453" s="103" t="n">
        <f aca="false">IF(H$1="P",MAX(0,H$2-$C453),IF(H$1="C",MAX(0,$C453-H$2)))</f>
        <v>0</v>
      </c>
      <c r="I453" s="103" t="n">
        <f aca="false">IF(I$1="P",MAX(0,I$2-$C453),IF(I$1="C",MAX(0,$C453-I$2)))</f>
        <v>0</v>
      </c>
      <c r="J453" s="103" t="n">
        <f aca="false">IF(J$1="P",MAX(0,J$2-$C453),IF(J$1="C",MAX(0,$C453-J$2)))</f>
        <v>0</v>
      </c>
      <c r="K453" s="103" t="n">
        <f aca="false">IF(K$1="P",MAX(0,K$2-$C453),IF(K$1="C",MAX(0,$C453-K$2)))</f>
        <v>1.8</v>
      </c>
      <c r="L453" s="103" t="n">
        <f aca="false">IF(L$1="P",MAX(0,L$2-$C453),IF(L$1="C",MAX(0,$C453-L$2)))</f>
        <v>11.8</v>
      </c>
      <c r="M453" s="103" t="n">
        <f aca="false">IF(M$1="P",MAX(0,M$2-$C453),IF(M$1="C",MAX(0,$C453-M$2)))</f>
        <v>18.2</v>
      </c>
      <c r="N453" s="103" t="n">
        <f aca="false">IF(N$1="P",MAX(0,N$2-$C453),IF(N$1="C",MAX(0,$C453-N$2)))</f>
        <v>13.2</v>
      </c>
      <c r="O453" s="103" t="n">
        <f aca="false">IF(O$1="P",MAX(0,O$2-$C453),IF(O$1="C",MAX(0,$C453-O$2)))</f>
        <v>8.2</v>
      </c>
      <c r="P453" s="103" t="n">
        <f aca="false">IF(P$1="P",MAX(0,P$2-$C453),IF(P$1="C",MAX(0,$C453-P$2)))</f>
        <v>3.2</v>
      </c>
      <c r="Q453" s="103" t="n">
        <f aca="false">IF(Q$1="P",MAX(0,Q$2-$C453),IF(Q$1="C",MAX(0,$C453-Q$2)))</f>
        <v>0</v>
      </c>
      <c r="R453" s="103" t="n">
        <f aca="false">IF(R$1="P",MAX(0,R$2-$C453),IF(R$1="C",MAX(0,$C453-R$2)))</f>
        <v>0</v>
      </c>
      <c r="S453" s="103" t="n">
        <f aca="false">IF(S$1="P",MAX(0,S$2-$C453),IF(S$1="C",MAX(0,$C453-S$2)))</f>
        <v>0</v>
      </c>
      <c r="T453" s="104" t="n">
        <f aca="false">A453</f>
        <v>20</v>
      </c>
      <c r="U453" s="105" t="n">
        <f aca="false">VLOOKUP($B453,Gas!$B$3:$E$2506,2)</f>
        <v>2.73</v>
      </c>
      <c r="V453" s="46" t="n">
        <f aca="false">C453/U453</f>
        <v>13.992673992674</v>
      </c>
      <c r="W453" s="99" t="n">
        <f aca="false">VLOOKUP($B453,Gas!$B$3:$E$2506,4)</f>
        <v>0.194184432836785</v>
      </c>
    </row>
    <row r="454" customFormat="false" ht="12.75" hidden="false" customHeight="false" outlineLevel="0" collapsed="false">
      <c r="A454" s="95" t="n">
        <f aca="false">MONTH(B454)+(YEAR(B454)-1998)*12</f>
        <v>20</v>
      </c>
      <c r="B454" s="101" t="n">
        <v>36390</v>
      </c>
      <c r="C454" s="102" t="n">
        <v>33.96</v>
      </c>
      <c r="D454" s="98" t="n">
        <f aca="false">LN(C454/C453)</f>
        <v>-0.117652154169383</v>
      </c>
      <c r="E454" s="106" t="n">
        <f aca="false">STDEV(D445:D454)*SQRT(trade_day)</f>
        <v>1.39388357653749</v>
      </c>
      <c r="F454" s="97"/>
      <c r="G454" s="103" t="n">
        <f aca="false">IF(G$1="P",MAX(0,G$2-$C454),IF(G$1="C",MAX(0,$C454-G$2)))</f>
        <v>0</v>
      </c>
      <c r="H454" s="103" t="n">
        <f aca="false">IF(H$1="P",MAX(0,H$2-$C454),IF(H$1="C",MAX(0,$C454-H$2)))</f>
        <v>0</v>
      </c>
      <c r="I454" s="103" t="n">
        <f aca="false">IF(I$1="P",MAX(0,I$2-$C454),IF(I$1="C",MAX(0,$C454-I$2)))</f>
        <v>0</v>
      </c>
      <c r="J454" s="103" t="n">
        <f aca="false">IF(J$1="P",MAX(0,J$2-$C454),IF(J$1="C",MAX(0,$C454-J$2)))</f>
        <v>1.04</v>
      </c>
      <c r="K454" s="103" t="n">
        <f aca="false">IF(K$1="P",MAX(0,K$2-$C454),IF(K$1="C",MAX(0,$C454-K$2)))</f>
        <v>6.04</v>
      </c>
      <c r="L454" s="103" t="n">
        <f aca="false">IF(L$1="P",MAX(0,L$2-$C454),IF(L$1="C",MAX(0,$C454-L$2)))</f>
        <v>16.04</v>
      </c>
      <c r="M454" s="103" t="n">
        <f aca="false">IF(M$1="P",MAX(0,M$2-$C454),IF(M$1="C",MAX(0,$C454-M$2)))</f>
        <v>13.96</v>
      </c>
      <c r="N454" s="103" t="n">
        <f aca="false">IF(N$1="P",MAX(0,N$2-$C454),IF(N$1="C",MAX(0,$C454-N$2)))</f>
        <v>8.96</v>
      </c>
      <c r="O454" s="103" t="n">
        <f aca="false">IF(O$1="P",MAX(0,O$2-$C454),IF(O$1="C",MAX(0,$C454-O$2)))</f>
        <v>3.96</v>
      </c>
      <c r="P454" s="103" t="n">
        <f aca="false">IF(P$1="P",MAX(0,P$2-$C454),IF(P$1="C",MAX(0,$C454-P$2)))</f>
        <v>0</v>
      </c>
      <c r="Q454" s="103" t="n">
        <f aca="false">IF(Q$1="P",MAX(0,Q$2-$C454),IF(Q$1="C",MAX(0,$C454-Q$2)))</f>
        <v>0</v>
      </c>
      <c r="R454" s="103" t="n">
        <f aca="false">IF(R$1="P",MAX(0,R$2-$C454),IF(R$1="C",MAX(0,$C454-R$2)))</f>
        <v>0</v>
      </c>
      <c r="S454" s="103" t="n">
        <f aca="false">IF(S$1="P",MAX(0,S$2-$C454),IF(S$1="C",MAX(0,$C454-S$2)))</f>
        <v>0</v>
      </c>
      <c r="T454" s="104" t="n">
        <f aca="false">A454</f>
        <v>20</v>
      </c>
      <c r="U454" s="105" t="n">
        <f aca="false">VLOOKUP($B454,Gas!$B$3:$E$2506,2)</f>
        <v>2.7</v>
      </c>
      <c r="V454" s="46" t="n">
        <f aca="false">C454/U454</f>
        <v>12.5777777777778</v>
      </c>
      <c r="W454" s="99" t="n">
        <f aca="false">VLOOKUP($B454,Gas!$B$3:$E$2506,4)</f>
        <v>0.2089350943059</v>
      </c>
    </row>
    <row r="455" customFormat="false" ht="12.75" hidden="false" customHeight="false" outlineLevel="0" collapsed="false">
      <c r="A455" s="95" t="n">
        <f aca="false">MONTH(B455)+(YEAR(B455)-1998)*12</f>
        <v>20</v>
      </c>
      <c r="B455" s="101" t="n">
        <v>36391</v>
      </c>
      <c r="C455" s="102" t="n">
        <v>32.96</v>
      </c>
      <c r="D455" s="98" t="n">
        <f aca="false">LN(C455/C454)</f>
        <v>-0.0298886564018756</v>
      </c>
      <c r="E455" s="106" t="n">
        <f aca="false">STDEV(D446:D455)*SQRT(trade_day)</f>
        <v>1.40577619928864</v>
      </c>
      <c r="F455" s="97"/>
      <c r="G455" s="103" t="n">
        <f aca="false">IF(G$1="P",MAX(0,G$2-$C455),IF(G$1="C",MAX(0,$C455-G$2)))</f>
        <v>0</v>
      </c>
      <c r="H455" s="103" t="n">
        <f aca="false">IF(H$1="P",MAX(0,H$2-$C455),IF(H$1="C",MAX(0,$C455-H$2)))</f>
        <v>0</v>
      </c>
      <c r="I455" s="103" t="n">
        <f aca="false">IF(I$1="P",MAX(0,I$2-$C455),IF(I$1="C",MAX(0,$C455-I$2)))</f>
        <v>0</v>
      </c>
      <c r="J455" s="103" t="n">
        <f aca="false">IF(J$1="P",MAX(0,J$2-$C455),IF(J$1="C",MAX(0,$C455-J$2)))</f>
        <v>2.04</v>
      </c>
      <c r="K455" s="103" t="n">
        <f aca="false">IF(K$1="P",MAX(0,K$2-$C455),IF(K$1="C",MAX(0,$C455-K$2)))</f>
        <v>7.04</v>
      </c>
      <c r="L455" s="103" t="n">
        <f aca="false">IF(L$1="P",MAX(0,L$2-$C455),IF(L$1="C",MAX(0,$C455-L$2)))</f>
        <v>17.04</v>
      </c>
      <c r="M455" s="103" t="n">
        <f aca="false">IF(M$1="P",MAX(0,M$2-$C455),IF(M$1="C",MAX(0,$C455-M$2)))</f>
        <v>12.96</v>
      </c>
      <c r="N455" s="103" t="n">
        <f aca="false">IF(N$1="P",MAX(0,N$2-$C455),IF(N$1="C",MAX(0,$C455-N$2)))</f>
        <v>7.96</v>
      </c>
      <c r="O455" s="103" t="n">
        <f aca="false">IF(O$1="P",MAX(0,O$2-$C455),IF(O$1="C",MAX(0,$C455-O$2)))</f>
        <v>2.96</v>
      </c>
      <c r="P455" s="103" t="n">
        <f aca="false">IF(P$1="P",MAX(0,P$2-$C455),IF(P$1="C",MAX(0,$C455-P$2)))</f>
        <v>0</v>
      </c>
      <c r="Q455" s="103" t="n">
        <f aca="false">IF(Q$1="P",MAX(0,Q$2-$C455),IF(Q$1="C",MAX(0,$C455-Q$2)))</f>
        <v>0</v>
      </c>
      <c r="R455" s="103" t="n">
        <f aca="false">IF(R$1="P",MAX(0,R$2-$C455),IF(R$1="C",MAX(0,$C455-R$2)))</f>
        <v>0</v>
      </c>
      <c r="S455" s="103" t="n">
        <f aca="false">IF(S$1="P",MAX(0,S$2-$C455),IF(S$1="C",MAX(0,$C455-S$2)))</f>
        <v>0</v>
      </c>
      <c r="T455" s="104" t="n">
        <f aca="false">A455</f>
        <v>20</v>
      </c>
      <c r="U455" s="105" t="n">
        <f aca="false">VLOOKUP($B455,Gas!$B$3:$E$2506,2)</f>
        <v>2.745</v>
      </c>
      <c r="V455" s="46" t="n">
        <f aca="false">C455/U455</f>
        <v>12.0072859744991</v>
      </c>
      <c r="W455" s="99" t="n">
        <f aca="false">VLOOKUP($B455,Gas!$B$3:$E$2506,4)</f>
        <v>0.229955231653494</v>
      </c>
    </row>
    <row r="456" customFormat="false" ht="12.75" hidden="false" customHeight="false" outlineLevel="0" collapsed="false">
      <c r="A456" s="95" t="n">
        <f aca="false">MONTH(B456)+(YEAR(B456)-1998)*12</f>
        <v>20</v>
      </c>
      <c r="B456" s="101" t="n">
        <v>36392</v>
      </c>
      <c r="C456" s="102" t="n">
        <v>31.53</v>
      </c>
      <c r="D456" s="98" t="n">
        <f aca="false">LN(C456/C455)</f>
        <v>-0.0443552314843015</v>
      </c>
      <c r="E456" s="106" t="n">
        <f aca="false">STDEV(D447:D456)*SQRT(trade_day)</f>
        <v>1.34119888828207</v>
      </c>
      <c r="F456" s="97"/>
      <c r="G456" s="103" t="n">
        <f aca="false">IF(G$1="P",MAX(0,G$2-$C456),IF(G$1="C",MAX(0,$C456-G$2)))</f>
        <v>0</v>
      </c>
      <c r="H456" s="103" t="n">
        <f aca="false">IF(H$1="P",MAX(0,H$2-$C456),IF(H$1="C",MAX(0,$C456-H$2)))</f>
        <v>0</v>
      </c>
      <c r="I456" s="103" t="n">
        <f aca="false">IF(I$1="P",MAX(0,I$2-$C456),IF(I$1="C",MAX(0,$C456-I$2)))</f>
        <v>0</v>
      </c>
      <c r="J456" s="103" t="n">
        <f aca="false">IF(J$1="P",MAX(0,J$2-$C456),IF(J$1="C",MAX(0,$C456-J$2)))</f>
        <v>3.47</v>
      </c>
      <c r="K456" s="103" t="n">
        <f aca="false">IF(K$1="P",MAX(0,K$2-$C456),IF(K$1="C",MAX(0,$C456-K$2)))</f>
        <v>8.47</v>
      </c>
      <c r="L456" s="103" t="n">
        <f aca="false">IF(L$1="P",MAX(0,L$2-$C456),IF(L$1="C",MAX(0,$C456-L$2)))</f>
        <v>18.47</v>
      </c>
      <c r="M456" s="103" t="n">
        <f aca="false">IF(M$1="P",MAX(0,M$2-$C456),IF(M$1="C",MAX(0,$C456-M$2)))</f>
        <v>11.53</v>
      </c>
      <c r="N456" s="103" t="n">
        <f aca="false">IF(N$1="P",MAX(0,N$2-$C456),IF(N$1="C",MAX(0,$C456-N$2)))</f>
        <v>6.53</v>
      </c>
      <c r="O456" s="103" t="n">
        <f aca="false">IF(O$1="P",MAX(0,O$2-$C456),IF(O$1="C",MAX(0,$C456-O$2)))</f>
        <v>1.53</v>
      </c>
      <c r="P456" s="103" t="n">
        <f aca="false">IF(P$1="P",MAX(0,P$2-$C456),IF(P$1="C",MAX(0,$C456-P$2)))</f>
        <v>0</v>
      </c>
      <c r="Q456" s="103" t="n">
        <f aca="false">IF(Q$1="P",MAX(0,Q$2-$C456),IF(Q$1="C",MAX(0,$C456-Q$2)))</f>
        <v>0</v>
      </c>
      <c r="R456" s="103" t="n">
        <f aca="false">IF(R$1="P",MAX(0,R$2-$C456),IF(R$1="C",MAX(0,$C456-R$2)))</f>
        <v>0</v>
      </c>
      <c r="S456" s="103" t="n">
        <f aca="false">IF(S$1="P",MAX(0,S$2-$C456),IF(S$1="C",MAX(0,$C456-S$2)))</f>
        <v>0</v>
      </c>
      <c r="T456" s="104" t="n">
        <f aca="false">A456</f>
        <v>20</v>
      </c>
      <c r="U456" s="105" t="n">
        <f aca="false">VLOOKUP($B456,Gas!$B$3:$E$2506,2)</f>
        <v>2.87</v>
      </c>
      <c r="V456" s="46" t="n">
        <f aca="false">C456/U456</f>
        <v>10.98606271777</v>
      </c>
      <c r="W456" s="99" t="n">
        <f aca="false">VLOOKUP($B456,Gas!$B$3:$E$2506,4)</f>
        <v>0.341750425287592</v>
      </c>
    </row>
    <row r="457" customFormat="false" ht="12.75" hidden="false" customHeight="false" outlineLevel="0" collapsed="false">
      <c r="A457" s="95" t="n">
        <f aca="false">MONTH(B457)+(YEAR(B457)-1998)*12</f>
        <v>20</v>
      </c>
      <c r="B457" s="101" t="n">
        <v>36395</v>
      </c>
      <c r="C457" s="102" t="n">
        <v>32.61</v>
      </c>
      <c r="D457" s="98" t="n">
        <f aca="false">LN(C457/C456)</f>
        <v>0.0336795162442583</v>
      </c>
      <c r="E457" s="106" t="n">
        <f aca="false">STDEV(D448:D457)*SQRT(trade_day)</f>
        <v>1.35868341662616</v>
      </c>
      <c r="F457" s="97"/>
      <c r="G457" s="103" t="n">
        <f aca="false">IF(G$1="P",MAX(0,G$2-$C457),IF(G$1="C",MAX(0,$C457-G$2)))</f>
        <v>0</v>
      </c>
      <c r="H457" s="103" t="n">
        <f aca="false">IF(H$1="P",MAX(0,H$2-$C457),IF(H$1="C",MAX(0,$C457-H$2)))</f>
        <v>0</v>
      </c>
      <c r="I457" s="103" t="n">
        <f aca="false">IF(I$1="P",MAX(0,I$2-$C457),IF(I$1="C",MAX(0,$C457-I$2)))</f>
        <v>0</v>
      </c>
      <c r="J457" s="103" t="n">
        <f aca="false">IF(J$1="P",MAX(0,J$2-$C457),IF(J$1="C",MAX(0,$C457-J$2)))</f>
        <v>2.39</v>
      </c>
      <c r="K457" s="103" t="n">
        <f aca="false">IF(K$1="P",MAX(0,K$2-$C457),IF(K$1="C",MAX(0,$C457-K$2)))</f>
        <v>7.39</v>
      </c>
      <c r="L457" s="103" t="n">
        <f aca="false">IF(L$1="P",MAX(0,L$2-$C457),IF(L$1="C",MAX(0,$C457-L$2)))</f>
        <v>17.39</v>
      </c>
      <c r="M457" s="103" t="n">
        <f aca="false">IF(M$1="P",MAX(0,M$2-$C457),IF(M$1="C",MAX(0,$C457-M$2)))</f>
        <v>12.61</v>
      </c>
      <c r="N457" s="103" t="n">
        <f aca="false">IF(N$1="P",MAX(0,N$2-$C457),IF(N$1="C",MAX(0,$C457-N$2)))</f>
        <v>7.61</v>
      </c>
      <c r="O457" s="103" t="n">
        <f aca="false">IF(O$1="P",MAX(0,O$2-$C457),IF(O$1="C",MAX(0,$C457-O$2)))</f>
        <v>2.61</v>
      </c>
      <c r="P457" s="103" t="n">
        <f aca="false">IF(P$1="P",MAX(0,P$2-$C457),IF(P$1="C",MAX(0,$C457-P$2)))</f>
        <v>0</v>
      </c>
      <c r="Q457" s="103" t="n">
        <f aca="false">IF(Q$1="P",MAX(0,Q$2-$C457),IF(Q$1="C",MAX(0,$C457-Q$2)))</f>
        <v>0</v>
      </c>
      <c r="R457" s="103" t="n">
        <f aca="false">IF(R$1="P",MAX(0,R$2-$C457),IF(R$1="C",MAX(0,$C457-R$2)))</f>
        <v>0</v>
      </c>
      <c r="S457" s="103" t="n">
        <f aca="false">IF(S$1="P",MAX(0,S$2-$C457),IF(S$1="C",MAX(0,$C457-S$2)))</f>
        <v>0</v>
      </c>
      <c r="T457" s="104" t="n">
        <f aca="false">A457</f>
        <v>20</v>
      </c>
      <c r="U457" s="105" t="n">
        <f aca="false">VLOOKUP($B457,Gas!$B$3:$E$2506,2)</f>
        <v>2.96</v>
      </c>
      <c r="V457" s="46" t="n">
        <f aca="false">C457/U457</f>
        <v>11.0168918918919</v>
      </c>
      <c r="W457" s="99" t="n">
        <f aca="false">VLOOKUP($B457,Gas!$B$3:$E$2506,4)</f>
        <v>0.352218275584704</v>
      </c>
    </row>
    <row r="458" customFormat="false" ht="12.75" hidden="false" customHeight="false" outlineLevel="0" collapsed="false">
      <c r="A458" s="95" t="n">
        <f aca="false">MONTH(B458)+(YEAR(B458)-1998)*12</f>
        <v>20</v>
      </c>
      <c r="B458" s="101" t="n">
        <v>36396</v>
      </c>
      <c r="C458" s="102" t="n">
        <v>33.11</v>
      </c>
      <c r="D458" s="98" t="n">
        <f aca="false">LN(C458/C457)</f>
        <v>0.0152163617579271</v>
      </c>
      <c r="E458" s="106" t="n">
        <f aca="false">STDEV(D449:D458)*SQRT(trade_day)</f>
        <v>1.34626091111074</v>
      </c>
      <c r="F458" s="97"/>
      <c r="G458" s="103" t="n">
        <f aca="false">IF(G$1="P",MAX(0,G$2-$C458),IF(G$1="C",MAX(0,$C458-G$2)))</f>
        <v>0</v>
      </c>
      <c r="H458" s="103" t="n">
        <f aca="false">IF(H$1="P",MAX(0,H$2-$C458),IF(H$1="C",MAX(0,$C458-H$2)))</f>
        <v>0</v>
      </c>
      <c r="I458" s="103" t="n">
        <f aca="false">IF(I$1="P",MAX(0,I$2-$C458),IF(I$1="C",MAX(0,$C458-I$2)))</f>
        <v>0</v>
      </c>
      <c r="J458" s="103" t="n">
        <f aca="false">IF(J$1="P",MAX(0,J$2-$C458),IF(J$1="C",MAX(0,$C458-J$2)))</f>
        <v>1.89</v>
      </c>
      <c r="K458" s="103" t="n">
        <f aca="false">IF(K$1="P",MAX(0,K$2-$C458),IF(K$1="C",MAX(0,$C458-K$2)))</f>
        <v>6.89</v>
      </c>
      <c r="L458" s="103" t="n">
        <f aca="false">IF(L$1="P",MAX(0,L$2-$C458),IF(L$1="C",MAX(0,$C458-L$2)))</f>
        <v>16.89</v>
      </c>
      <c r="M458" s="103" t="n">
        <f aca="false">IF(M$1="P",MAX(0,M$2-$C458),IF(M$1="C",MAX(0,$C458-M$2)))</f>
        <v>13.11</v>
      </c>
      <c r="N458" s="103" t="n">
        <f aca="false">IF(N$1="P",MAX(0,N$2-$C458),IF(N$1="C",MAX(0,$C458-N$2)))</f>
        <v>8.11</v>
      </c>
      <c r="O458" s="103" t="n">
        <f aca="false">IF(O$1="P",MAX(0,O$2-$C458),IF(O$1="C",MAX(0,$C458-O$2)))</f>
        <v>3.11</v>
      </c>
      <c r="P458" s="103" t="n">
        <f aca="false">IF(P$1="P",MAX(0,P$2-$C458),IF(P$1="C",MAX(0,$C458-P$2)))</f>
        <v>0</v>
      </c>
      <c r="Q458" s="103" t="n">
        <f aca="false">IF(Q$1="P",MAX(0,Q$2-$C458),IF(Q$1="C",MAX(0,$C458-Q$2)))</f>
        <v>0</v>
      </c>
      <c r="R458" s="103" t="n">
        <f aca="false">IF(R$1="P",MAX(0,R$2-$C458),IF(R$1="C",MAX(0,$C458-R$2)))</f>
        <v>0</v>
      </c>
      <c r="S458" s="103" t="n">
        <f aca="false">IF(S$1="P",MAX(0,S$2-$C458),IF(S$1="C",MAX(0,$C458-S$2)))</f>
        <v>0</v>
      </c>
      <c r="T458" s="104" t="n">
        <f aca="false">A458</f>
        <v>20</v>
      </c>
      <c r="U458" s="105" t="n">
        <f aca="false">VLOOKUP($B458,Gas!$B$3:$E$2506,2)</f>
        <v>2.95</v>
      </c>
      <c r="V458" s="46" t="n">
        <f aca="false">C458/U458</f>
        <v>11.2237288135593</v>
      </c>
      <c r="W458" s="99" t="n">
        <f aca="false">VLOOKUP($B458,Gas!$B$3:$E$2506,4)</f>
        <v>0.329506586805056</v>
      </c>
    </row>
    <row r="459" customFormat="false" ht="12.75" hidden="false" customHeight="false" outlineLevel="0" collapsed="false">
      <c r="A459" s="95" t="n">
        <f aca="false">MONTH(B459)+(YEAR(B459)-1998)*12</f>
        <v>20</v>
      </c>
      <c r="B459" s="101" t="n">
        <v>36397</v>
      </c>
      <c r="C459" s="102" t="n">
        <v>32.68</v>
      </c>
      <c r="D459" s="98" t="n">
        <f aca="false">LN(C459/C458)</f>
        <v>-0.0130720815673528</v>
      </c>
      <c r="E459" s="106" t="n">
        <f aca="false">STDEV(D450:D459)*SQRT(trade_day)</f>
        <v>1.31677818172146</v>
      </c>
      <c r="F459" s="97"/>
      <c r="G459" s="103" t="n">
        <f aca="false">IF(G$1="P",MAX(0,G$2-$C459),IF(G$1="C",MAX(0,$C459-G$2)))</f>
        <v>0</v>
      </c>
      <c r="H459" s="103" t="n">
        <f aca="false">IF(H$1="P",MAX(0,H$2-$C459),IF(H$1="C",MAX(0,$C459-H$2)))</f>
        <v>0</v>
      </c>
      <c r="I459" s="103" t="n">
        <f aca="false">IF(I$1="P",MAX(0,I$2-$C459),IF(I$1="C",MAX(0,$C459-I$2)))</f>
        <v>0</v>
      </c>
      <c r="J459" s="103" t="n">
        <f aca="false">IF(J$1="P",MAX(0,J$2-$C459),IF(J$1="C",MAX(0,$C459-J$2)))</f>
        <v>2.32</v>
      </c>
      <c r="K459" s="103" t="n">
        <f aca="false">IF(K$1="P",MAX(0,K$2-$C459),IF(K$1="C",MAX(0,$C459-K$2)))</f>
        <v>7.32</v>
      </c>
      <c r="L459" s="103" t="n">
        <f aca="false">IF(L$1="P",MAX(0,L$2-$C459),IF(L$1="C",MAX(0,$C459-L$2)))</f>
        <v>17.32</v>
      </c>
      <c r="M459" s="103" t="n">
        <f aca="false">IF(M$1="P",MAX(0,M$2-$C459),IF(M$1="C",MAX(0,$C459-M$2)))</f>
        <v>12.68</v>
      </c>
      <c r="N459" s="103" t="n">
        <f aca="false">IF(N$1="P",MAX(0,N$2-$C459),IF(N$1="C",MAX(0,$C459-N$2)))</f>
        <v>7.68</v>
      </c>
      <c r="O459" s="103" t="n">
        <f aca="false">IF(O$1="P",MAX(0,O$2-$C459),IF(O$1="C",MAX(0,$C459-O$2)))</f>
        <v>2.68</v>
      </c>
      <c r="P459" s="103" t="n">
        <f aca="false">IF(P$1="P",MAX(0,P$2-$C459),IF(P$1="C",MAX(0,$C459-P$2)))</f>
        <v>0</v>
      </c>
      <c r="Q459" s="103" t="n">
        <f aca="false">IF(Q$1="P",MAX(0,Q$2-$C459),IF(Q$1="C",MAX(0,$C459-Q$2)))</f>
        <v>0</v>
      </c>
      <c r="R459" s="103" t="n">
        <f aca="false">IF(R$1="P",MAX(0,R$2-$C459),IF(R$1="C",MAX(0,$C459-R$2)))</f>
        <v>0</v>
      </c>
      <c r="S459" s="103" t="n">
        <f aca="false">IF(S$1="P",MAX(0,S$2-$C459),IF(S$1="C",MAX(0,$C459-S$2)))</f>
        <v>0</v>
      </c>
      <c r="T459" s="104" t="n">
        <f aca="false">A459</f>
        <v>20</v>
      </c>
      <c r="U459" s="105" t="n">
        <f aca="false">VLOOKUP($B459,Gas!$B$3:$E$2506,2)</f>
        <v>3.02</v>
      </c>
      <c r="V459" s="46" t="n">
        <f aca="false">C459/U459</f>
        <v>10.8211920529801</v>
      </c>
      <c r="W459" s="99" t="n">
        <f aca="false">VLOOKUP($B459,Gas!$B$3:$E$2506,4)</f>
        <v>0.335421448051923</v>
      </c>
    </row>
    <row r="460" customFormat="false" ht="12.75" hidden="false" customHeight="false" outlineLevel="0" collapsed="false">
      <c r="A460" s="95" t="n">
        <f aca="false">MONTH(B460)+(YEAR(B460)-1998)*12</f>
        <v>20</v>
      </c>
      <c r="B460" s="101" t="n">
        <v>36398</v>
      </c>
      <c r="C460" s="102" t="n">
        <v>32.96</v>
      </c>
      <c r="D460" s="98" t="n">
        <f aca="false">LN(C460/C459)</f>
        <v>0.0085314350494688</v>
      </c>
      <c r="E460" s="106" t="n">
        <f aca="false">STDEV(D451:D460)*SQRT(trade_day)</f>
        <v>1.17263674757595</v>
      </c>
      <c r="F460" s="97"/>
      <c r="G460" s="103" t="n">
        <f aca="false">IF(G$1="P",MAX(0,G$2-$C460),IF(G$1="C",MAX(0,$C460-G$2)))</f>
        <v>0</v>
      </c>
      <c r="H460" s="103" t="n">
        <f aca="false">IF(H$1="P",MAX(0,H$2-$C460),IF(H$1="C",MAX(0,$C460-H$2)))</f>
        <v>0</v>
      </c>
      <c r="I460" s="103" t="n">
        <f aca="false">IF(I$1="P",MAX(0,I$2-$C460),IF(I$1="C",MAX(0,$C460-I$2)))</f>
        <v>0</v>
      </c>
      <c r="J460" s="103" t="n">
        <f aca="false">IF(J$1="P",MAX(0,J$2-$C460),IF(J$1="C",MAX(0,$C460-J$2)))</f>
        <v>2.04</v>
      </c>
      <c r="K460" s="103" t="n">
        <f aca="false">IF(K$1="P",MAX(0,K$2-$C460),IF(K$1="C",MAX(0,$C460-K$2)))</f>
        <v>7.04</v>
      </c>
      <c r="L460" s="103" t="n">
        <f aca="false">IF(L$1="P",MAX(0,L$2-$C460),IF(L$1="C",MAX(0,$C460-L$2)))</f>
        <v>17.04</v>
      </c>
      <c r="M460" s="103" t="n">
        <f aca="false">IF(M$1="P",MAX(0,M$2-$C460),IF(M$1="C",MAX(0,$C460-M$2)))</f>
        <v>12.96</v>
      </c>
      <c r="N460" s="103" t="n">
        <f aca="false">IF(N$1="P",MAX(0,N$2-$C460),IF(N$1="C",MAX(0,$C460-N$2)))</f>
        <v>7.96</v>
      </c>
      <c r="O460" s="103" t="n">
        <f aca="false">IF(O$1="P",MAX(0,O$2-$C460),IF(O$1="C",MAX(0,$C460-O$2)))</f>
        <v>2.96</v>
      </c>
      <c r="P460" s="103" t="n">
        <f aca="false">IF(P$1="P",MAX(0,P$2-$C460),IF(P$1="C",MAX(0,$C460-P$2)))</f>
        <v>0</v>
      </c>
      <c r="Q460" s="103" t="n">
        <f aca="false">IF(Q$1="P",MAX(0,Q$2-$C460),IF(Q$1="C",MAX(0,$C460-Q$2)))</f>
        <v>0</v>
      </c>
      <c r="R460" s="103" t="n">
        <f aca="false">IF(R$1="P",MAX(0,R$2-$C460),IF(R$1="C",MAX(0,$C460-R$2)))</f>
        <v>0</v>
      </c>
      <c r="S460" s="103" t="n">
        <f aca="false">IF(S$1="P",MAX(0,S$2-$C460),IF(S$1="C",MAX(0,$C460-S$2)))</f>
        <v>0</v>
      </c>
      <c r="T460" s="104" t="n">
        <f aca="false">A460</f>
        <v>20</v>
      </c>
      <c r="U460" s="105" t="n">
        <f aca="false">VLOOKUP($B460,Gas!$B$3:$E$2506,2)</f>
        <v>3.08</v>
      </c>
      <c r="V460" s="46" t="n">
        <f aca="false">C460/U460</f>
        <v>10.7012987012987</v>
      </c>
      <c r="W460" s="99" t="n">
        <f aca="false">VLOOKUP($B460,Gas!$B$3:$E$2506,4)</f>
        <v>0.330682889085996</v>
      </c>
    </row>
    <row r="461" customFormat="false" ht="12.75" hidden="false" customHeight="false" outlineLevel="0" collapsed="false">
      <c r="A461" s="95" t="n">
        <f aca="false">MONTH(B461)+(YEAR(B461)-1998)*12</f>
        <v>20</v>
      </c>
      <c r="B461" s="101" t="n">
        <v>36399</v>
      </c>
      <c r="C461" s="102" t="n">
        <v>33.14</v>
      </c>
      <c r="D461" s="98" t="n">
        <f aca="false">LN(C461/C460)</f>
        <v>0.00544630695714587</v>
      </c>
      <c r="E461" s="106" t="n">
        <f aca="false">STDEV(D452:D461)*SQRT(trade_day)</f>
        <v>0.681400045923193</v>
      </c>
      <c r="F461" s="97"/>
      <c r="G461" s="103" t="n">
        <f aca="false">IF(G$1="P",MAX(0,G$2-$C461),IF(G$1="C",MAX(0,$C461-G$2)))</f>
        <v>0</v>
      </c>
      <c r="H461" s="103" t="n">
        <f aca="false">IF(H$1="P",MAX(0,H$2-$C461),IF(H$1="C",MAX(0,$C461-H$2)))</f>
        <v>0</v>
      </c>
      <c r="I461" s="103" t="n">
        <f aca="false">IF(I$1="P",MAX(0,I$2-$C461),IF(I$1="C",MAX(0,$C461-I$2)))</f>
        <v>0</v>
      </c>
      <c r="J461" s="103" t="n">
        <f aca="false">IF(J$1="P",MAX(0,J$2-$C461),IF(J$1="C",MAX(0,$C461-J$2)))</f>
        <v>1.86</v>
      </c>
      <c r="K461" s="103" t="n">
        <f aca="false">IF(K$1="P",MAX(0,K$2-$C461),IF(K$1="C",MAX(0,$C461-K$2)))</f>
        <v>6.86</v>
      </c>
      <c r="L461" s="103" t="n">
        <f aca="false">IF(L$1="P",MAX(0,L$2-$C461),IF(L$1="C",MAX(0,$C461-L$2)))</f>
        <v>16.86</v>
      </c>
      <c r="M461" s="103" t="n">
        <f aca="false">IF(M$1="P",MAX(0,M$2-$C461),IF(M$1="C",MAX(0,$C461-M$2)))</f>
        <v>13.14</v>
      </c>
      <c r="N461" s="103" t="n">
        <f aca="false">IF(N$1="P",MAX(0,N$2-$C461),IF(N$1="C",MAX(0,$C461-N$2)))</f>
        <v>8.14</v>
      </c>
      <c r="O461" s="103" t="n">
        <f aca="false">IF(O$1="P",MAX(0,O$2-$C461),IF(O$1="C",MAX(0,$C461-O$2)))</f>
        <v>3.14</v>
      </c>
      <c r="P461" s="103" t="n">
        <f aca="false">IF(P$1="P",MAX(0,P$2-$C461),IF(P$1="C",MAX(0,$C461-P$2)))</f>
        <v>0</v>
      </c>
      <c r="Q461" s="103" t="n">
        <f aca="false">IF(Q$1="P",MAX(0,Q$2-$C461),IF(Q$1="C",MAX(0,$C461-Q$2)))</f>
        <v>0</v>
      </c>
      <c r="R461" s="103" t="n">
        <f aca="false">IF(R$1="P",MAX(0,R$2-$C461),IF(R$1="C",MAX(0,$C461-R$2)))</f>
        <v>0</v>
      </c>
      <c r="S461" s="103" t="n">
        <f aca="false">IF(S$1="P",MAX(0,S$2-$C461),IF(S$1="C",MAX(0,$C461-S$2)))</f>
        <v>0</v>
      </c>
      <c r="T461" s="104" t="n">
        <f aca="false">A461</f>
        <v>20</v>
      </c>
      <c r="U461" s="105" t="n">
        <f aca="false">VLOOKUP($B461,Gas!$B$3:$E$2506,2)</f>
        <v>2.985</v>
      </c>
      <c r="V461" s="46" t="n">
        <f aca="false">C461/U461</f>
        <v>11.1021775544389</v>
      </c>
      <c r="W461" s="99" t="n">
        <f aca="false">VLOOKUP($B461,Gas!$B$3:$E$2506,4)</f>
        <v>0.425503229304464</v>
      </c>
    </row>
    <row r="462" customFormat="false" ht="12.75" hidden="false" customHeight="false" outlineLevel="0" collapsed="false">
      <c r="A462" s="95" t="n">
        <f aca="false">MONTH(B462)+(YEAR(B462)-1998)*12</f>
        <v>20</v>
      </c>
      <c r="B462" s="101" t="n">
        <v>36402</v>
      </c>
      <c r="C462" s="102" t="n">
        <v>33.8</v>
      </c>
      <c r="D462" s="98" t="n">
        <f aca="false">LN(C462/C461)</f>
        <v>0.0197197904905561</v>
      </c>
      <c r="E462" s="106" t="n">
        <f aca="false">STDEV(D453:D462)*SQRT(trade_day)</f>
        <v>0.703063239853169</v>
      </c>
      <c r="F462" s="97"/>
      <c r="G462" s="103" t="n">
        <f aca="false">IF(G$1="P",MAX(0,G$2-$C462),IF(G$1="C",MAX(0,$C462-G$2)))</f>
        <v>0</v>
      </c>
      <c r="H462" s="103" t="n">
        <f aca="false">IF(H$1="P",MAX(0,H$2-$C462),IF(H$1="C",MAX(0,$C462-H$2)))</f>
        <v>0</v>
      </c>
      <c r="I462" s="103" t="n">
        <f aca="false">IF(I$1="P",MAX(0,I$2-$C462),IF(I$1="C",MAX(0,$C462-I$2)))</f>
        <v>0</v>
      </c>
      <c r="J462" s="103" t="n">
        <f aca="false">IF(J$1="P",MAX(0,J$2-$C462),IF(J$1="C",MAX(0,$C462-J$2)))</f>
        <v>1.2</v>
      </c>
      <c r="K462" s="103" t="n">
        <f aca="false">IF(K$1="P",MAX(0,K$2-$C462),IF(K$1="C",MAX(0,$C462-K$2)))</f>
        <v>6.2</v>
      </c>
      <c r="L462" s="103" t="n">
        <f aca="false">IF(L$1="P",MAX(0,L$2-$C462),IF(L$1="C",MAX(0,$C462-L$2)))</f>
        <v>16.2</v>
      </c>
      <c r="M462" s="103" t="n">
        <f aca="false">IF(M$1="P",MAX(0,M$2-$C462),IF(M$1="C",MAX(0,$C462-M$2)))</f>
        <v>13.8</v>
      </c>
      <c r="N462" s="103" t="n">
        <f aca="false">IF(N$1="P",MAX(0,N$2-$C462),IF(N$1="C",MAX(0,$C462-N$2)))</f>
        <v>8.8</v>
      </c>
      <c r="O462" s="103" t="n">
        <f aca="false">IF(O$1="P",MAX(0,O$2-$C462),IF(O$1="C",MAX(0,$C462-O$2)))</f>
        <v>3.8</v>
      </c>
      <c r="P462" s="103" t="n">
        <f aca="false">IF(P$1="P",MAX(0,P$2-$C462),IF(P$1="C",MAX(0,$C462-P$2)))</f>
        <v>0</v>
      </c>
      <c r="Q462" s="103" t="n">
        <f aca="false">IF(Q$1="P",MAX(0,Q$2-$C462),IF(Q$1="C",MAX(0,$C462-Q$2)))</f>
        <v>0</v>
      </c>
      <c r="R462" s="103" t="n">
        <f aca="false">IF(R$1="P",MAX(0,R$2-$C462),IF(R$1="C",MAX(0,$C462-R$2)))</f>
        <v>0</v>
      </c>
      <c r="S462" s="103" t="n">
        <f aca="false">IF(S$1="P",MAX(0,S$2-$C462),IF(S$1="C",MAX(0,$C462-S$2)))</f>
        <v>0</v>
      </c>
      <c r="T462" s="104" t="n">
        <f aca="false">A462</f>
        <v>20</v>
      </c>
      <c r="U462" s="105" t="n">
        <f aca="false">VLOOKUP($B462,Gas!$B$3:$E$2506,2)</f>
        <v>2.87</v>
      </c>
      <c r="V462" s="46" t="n">
        <f aca="false">C462/U462</f>
        <v>11.7770034843206</v>
      </c>
      <c r="W462" s="99" t="n">
        <f aca="false">VLOOKUP($B462,Gas!$B$3:$E$2506,4)</f>
        <v>0.423717999106583</v>
      </c>
    </row>
    <row r="463" customFormat="false" ht="12.75" hidden="false" customHeight="false" outlineLevel="0" collapsed="false">
      <c r="A463" s="95" t="n">
        <f aca="false">MONTH(B463)+(YEAR(B463)-1998)*12</f>
        <v>20</v>
      </c>
      <c r="B463" s="101" t="n">
        <v>36403</v>
      </c>
      <c r="C463" s="102" t="n">
        <v>32.29</v>
      </c>
      <c r="D463" s="98" t="n">
        <f aca="false">LN(C463/C462)</f>
        <v>-0.0457032177187893</v>
      </c>
      <c r="E463" s="106" t="n">
        <f aca="false">STDEV(D454:D463)*SQRT(trade_day)</f>
        <v>0.706999868871261</v>
      </c>
      <c r="F463" s="97"/>
      <c r="G463" s="103" t="n">
        <f aca="false">IF(G$1="P",MAX(0,G$2-$C463),IF(G$1="C",MAX(0,$C463-G$2)))</f>
        <v>0</v>
      </c>
      <c r="H463" s="103" t="n">
        <f aca="false">IF(H$1="P",MAX(0,H$2-$C463),IF(H$1="C",MAX(0,$C463-H$2)))</f>
        <v>0</v>
      </c>
      <c r="I463" s="103" t="n">
        <f aca="false">IF(I$1="P",MAX(0,I$2-$C463),IF(I$1="C",MAX(0,$C463-I$2)))</f>
        <v>0</v>
      </c>
      <c r="J463" s="103" t="n">
        <f aca="false">IF(J$1="P",MAX(0,J$2-$C463),IF(J$1="C",MAX(0,$C463-J$2)))</f>
        <v>2.71</v>
      </c>
      <c r="K463" s="103" t="n">
        <f aca="false">IF(K$1="P",MAX(0,K$2-$C463),IF(K$1="C",MAX(0,$C463-K$2)))</f>
        <v>7.71</v>
      </c>
      <c r="L463" s="103" t="n">
        <f aca="false">IF(L$1="P",MAX(0,L$2-$C463),IF(L$1="C",MAX(0,$C463-L$2)))</f>
        <v>17.71</v>
      </c>
      <c r="M463" s="103" t="n">
        <f aca="false">IF(M$1="P",MAX(0,M$2-$C463),IF(M$1="C",MAX(0,$C463-M$2)))</f>
        <v>12.29</v>
      </c>
      <c r="N463" s="103" t="n">
        <f aca="false">IF(N$1="P",MAX(0,N$2-$C463),IF(N$1="C",MAX(0,$C463-N$2)))</f>
        <v>7.29</v>
      </c>
      <c r="O463" s="103" t="n">
        <f aca="false">IF(O$1="P",MAX(0,O$2-$C463),IF(O$1="C",MAX(0,$C463-O$2)))</f>
        <v>2.29</v>
      </c>
      <c r="P463" s="103" t="n">
        <f aca="false">IF(P$1="P",MAX(0,P$2-$C463),IF(P$1="C",MAX(0,$C463-P$2)))</f>
        <v>0</v>
      </c>
      <c r="Q463" s="103" t="n">
        <f aca="false">IF(Q$1="P",MAX(0,Q$2-$C463),IF(Q$1="C",MAX(0,$C463-Q$2)))</f>
        <v>0</v>
      </c>
      <c r="R463" s="103" t="n">
        <f aca="false">IF(R$1="P",MAX(0,R$2-$C463),IF(R$1="C",MAX(0,$C463-R$2)))</f>
        <v>0</v>
      </c>
      <c r="S463" s="103" t="n">
        <f aca="false">IF(S$1="P",MAX(0,S$2-$C463),IF(S$1="C",MAX(0,$C463-S$2)))</f>
        <v>0</v>
      </c>
      <c r="T463" s="104" t="n">
        <f aca="false">A463</f>
        <v>20</v>
      </c>
      <c r="U463" s="105" t="n">
        <f aca="false">VLOOKUP($B463,Gas!$B$3:$E$2506,2)</f>
        <v>2.845</v>
      </c>
      <c r="V463" s="46" t="n">
        <f aca="false">C463/U463</f>
        <v>11.3497363796134</v>
      </c>
      <c r="W463" s="99" t="n">
        <f aca="false">VLOOKUP($B463,Gas!$B$3:$E$2506,4)</f>
        <v>0.370954497538934</v>
      </c>
    </row>
    <row r="464" customFormat="false" ht="12.75" hidden="false" customHeight="false" outlineLevel="0" collapsed="false">
      <c r="A464" s="95" t="n">
        <f aca="false">MONTH(B464)+(YEAR(B464)-1998)*12</f>
        <v>21</v>
      </c>
      <c r="B464" s="101" t="n">
        <v>36404</v>
      </c>
      <c r="C464" s="102" t="n">
        <v>31.9</v>
      </c>
      <c r="D464" s="98" t="n">
        <f aca="false">LN(C464/C463)</f>
        <v>-0.012151574979385</v>
      </c>
      <c r="E464" s="106" t="n">
        <f aca="false">STDEV(D455:D464)*SQRT(trade_day)</f>
        <v>0.432486843359584</v>
      </c>
      <c r="F464" s="97"/>
      <c r="G464" s="103" t="n">
        <f aca="false">IF(G$1="P",MAX(0,G$2-$C464),IF(G$1="C",MAX(0,$C464-G$2)))</f>
        <v>0</v>
      </c>
      <c r="H464" s="103" t="n">
        <f aca="false">IF(H$1="P",MAX(0,H$2-$C464),IF(H$1="C",MAX(0,$C464-H$2)))</f>
        <v>0</v>
      </c>
      <c r="I464" s="103" t="n">
        <f aca="false">IF(I$1="P",MAX(0,I$2-$C464),IF(I$1="C",MAX(0,$C464-I$2)))</f>
        <v>0</v>
      </c>
      <c r="J464" s="103" t="n">
        <f aca="false">IF(J$1="P",MAX(0,J$2-$C464),IF(J$1="C",MAX(0,$C464-J$2)))</f>
        <v>3.1</v>
      </c>
      <c r="K464" s="103" t="n">
        <f aca="false">IF(K$1="P",MAX(0,K$2-$C464),IF(K$1="C",MAX(0,$C464-K$2)))</f>
        <v>8.1</v>
      </c>
      <c r="L464" s="103" t="n">
        <f aca="false">IF(L$1="P",MAX(0,L$2-$C464),IF(L$1="C",MAX(0,$C464-L$2)))</f>
        <v>18.1</v>
      </c>
      <c r="M464" s="103" t="n">
        <f aca="false">IF(M$1="P",MAX(0,M$2-$C464),IF(M$1="C",MAX(0,$C464-M$2)))</f>
        <v>11.9</v>
      </c>
      <c r="N464" s="103" t="n">
        <f aca="false">IF(N$1="P",MAX(0,N$2-$C464),IF(N$1="C",MAX(0,$C464-N$2)))</f>
        <v>6.9</v>
      </c>
      <c r="O464" s="103" t="n">
        <f aca="false">IF(O$1="P",MAX(0,O$2-$C464),IF(O$1="C",MAX(0,$C464-O$2)))</f>
        <v>1.9</v>
      </c>
      <c r="P464" s="103" t="n">
        <f aca="false">IF(P$1="P",MAX(0,P$2-$C464),IF(P$1="C",MAX(0,$C464-P$2)))</f>
        <v>0</v>
      </c>
      <c r="Q464" s="103" t="n">
        <f aca="false">IF(Q$1="P",MAX(0,Q$2-$C464),IF(Q$1="C",MAX(0,$C464-Q$2)))</f>
        <v>0</v>
      </c>
      <c r="R464" s="103" t="n">
        <f aca="false">IF(R$1="P",MAX(0,R$2-$C464),IF(R$1="C",MAX(0,$C464-R$2)))</f>
        <v>0</v>
      </c>
      <c r="S464" s="103" t="n">
        <f aca="false">IF(S$1="P",MAX(0,S$2-$C464),IF(S$1="C",MAX(0,$C464-S$2)))</f>
        <v>0</v>
      </c>
      <c r="T464" s="104" t="n">
        <f aca="false">A464</f>
        <v>21</v>
      </c>
      <c r="U464" s="105" t="n">
        <f aca="false">VLOOKUP($B464,Gas!$B$3:$E$2506,2)</f>
        <v>2.875</v>
      </c>
      <c r="V464" s="46" t="n">
        <f aca="false">C464/U464</f>
        <v>11.095652173913</v>
      </c>
      <c r="W464" s="99" t="n">
        <f aca="false">VLOOKUP($B464,Gas!$B$3:$E$2506,4)</f>
        <v>0.380781948870533</v>
      </c>
    </row>
    <row r="465" customFormat="false" ht="12.75" hidden="false" customHeight="false" outlineLevel="0" collapsed="false">
      <c r="A465" s="95" t="n">
        <f aca="false">MONTH(B465)+(YEAR(B465)-1998)*12</f>
        <v>21</v>
      </c>
      <c r="B465" s="101" t="n">
        <v>36405</v>
      </c>
      <c r="C465" s="102" t="n">
        <v>31</v>
      </c>
      <c r="D465" s="98" t="n">
        <f aca="false">LN(C465/C464)</f>
        <v>-0.0286188053056526</v>
      </c>
      <c r="E465" s="106" t="n">
        <f aca="false">STDEV(D456:D465)*SQRT(trade_day)</f>
        <v>0.430602003517577</v>
      </c>
      <c r="F465" s="97"/>
      <c r="G465" s="103" t="n">
        <f aca="false">IF(G$1="P",MAX(0,G$2-$C465),IF(G$1="C",MAX(0,$C465-G$2)))</f>
        <v>0</v>
      </c>
      <c r="H465" s="103" t="n">
        <f aca="false">IF(H$1="P",MAX(0,H$2-$C465),IF(H$1="C",MAX(0,$C465-H$2)))</f>
        <v>0</v>
      </c>
      <c r="I465" s="103" t="n">
        <f aca="false">IF(I$1="P",MAX(0,I$2-$C465),IF(I$1="C",MAX(0,$C465-I$2)))</f>
        <v>0</v>
      </c>
      <c r="J465" s="103" t="n">
        <f aca="false">IF(J$1="P",MAX(0,J$2-$C465),IF(J$1="C",MAX(0,$C465-J$2)))</f>
        <v>4</v>
      </c>
      <c r="K465" s="103" t="n">
        <f aca="false">IF(K$1="P",MAX(0,K$2-$C465),IF(K$1="C",MAX(0,$C465-K$2)))</f>
        <v>9</v>
      </c>
      <c r="L465" s="103" t="n">
        <f aca="false">IF(L$1="P",MAX(0,L$2-$C465),IF(L$1="C",MAX(0,$C465-L$2)))</f>
        <v>19</v>
      </c>
      <c r="M465" s="103" t="n">
        <f aca="false">IF(M$1="P",MAX(0,M$2-$C465),IF(M$1="C",MAX(0,$C465-M$2)))</f>
        <v>11</v>
      </c>
      <c r="N465" s="103" t="n">
        <f aca="false">IF(N$1="P",MAX(0,N$2-$C465),IF(N$1="C",MAX(0,$C465-N$2)))</f>
        <v>6</v>
      </c>
      <c r="O465" s="103" t="n">
        <f aca="false">IF(O$1="P",MAX(0,O$2-$C465),IF(O$1="C",MAX(0,$C465-O$2)))</f>
        <v>1</v>
      </c>
      <c r="P465" s="103" t="n">
        <f aca="false">IF(P$1="P",MAX(0,P$2-$C465),IF(P$1="C",MAX(0,$C465-P$2)))</f>
        <v>0</v>
      </c>
      <c r="Q465" s="103" t="n">
        <f aca="false">IF(Q$1="P",MAX(0,Q$2-$C465),IF(Q$1="C",MAX(0,$C465-Q$2)))</f>
        <v>0</v>
      </c>
      <c r="R465" s="103" t="n">
        <f aca="false">IF(R$1="P",MAX(0,R$2-$C465),IF(R$1="C",MAX(0,$C465-R$2)))</f>
        <v>0</v>
      </c>
      <c r="S465" s="103" t="n">
        <f aca="false">IF(S$1="P",MAX(0,S$2-$C465),IF(S$1="C",MAX(0,$C465-S$2)))</f>
        <v>0</v>
      </c>
      <c r="T465" s="104" t="n">
        <f aca="false">A465</f>
        <v>21</v>
      </c>
      <c r="U465" s="105" t="n">
        <f aca="false">VLOOKUP($B465,Gas!$B$3:$E$2506,2)</f>
        <v>2.715</v>
      </c>
      <c r="V465" s="46" t="n">
        <f aca="false">C465/U465</f>
        <v>11.4180478821363</v>
      </c>
      <c r="W465" s="99" t="n">
        <f aca="false">VLOOKUP($B465,Gas!$B$3:$E$2506,4)</f>
        <v>0.501137005550291</v>
      </c>
    </row>
    <row r="466" customFormat="false" ht="12.75" hidden="false" customHeight="false" outlineLevel="0" collapsed="false">
      <c r="A466" s="95" t="n">
        <f aca="false">MONTH(B466)+(YEAR(B466)-1998)*12</f>
        <v>21</v>
      </c>
      <c r="B466" s="101" t="n">
        <v>36406</v>
      </c>
      <c r="C466" s="102" t="n">
        <v>31.49</v>
      </c>
      <c r="D466" s="98" t="n">
        <f aca="false">LN(C466/C465)</f>
        <v>0.0156828306277871</v>
      </c>
      <c r="E466" s="106" t="n">
        <f aca="false">STDEV(D457:D466)*SQRT(trade_day)</f>
        <v>0.384755171329124</v>
      </c>
      <c r="F466" s="97"/>
      <c r="G466" s="103" t="n">
        <f aca="false">IF(G$1="P",MAX(0,G$2-$C466),IF(G$1="C",MAX(0,$C466-G$2)))</f>
        <v>0</v>
      </c>
      <c r="H466" s="103" t="n">
        <f aca="false">IF(H$1="P",MAX(0,H$2-$C466),IF(H$1="C",MAX(0,$C466-H$2)))</f>
        <v>0</v>
      </c>
      <c r="I466" s="103" t="n">
        <f aca="false">IF(I$1="P",MAX(0,I$2-$C466),IF(I$1="C",MAX(0,$C466-I$2)))</f>
        <v>0</v>
      </c>
      <c r="J466" s="103" t="n">
        <f aca="false">IF(J$1="P",MAX(0,J$2-$C466),IF(J$1="C",MAX(0,$C466-J$2)))</f>
        <v>3.51</v>
      </c>
      <c r="K466" s="103" t="n">
        <f aca="false">IF(K$1="P",MAX(0,K$2-$C466),IF(K$1="C",MAX(0,$C466-K$2)))</f>
        <v>8.51</v>
      </c>
      <c r="L466" s="103" t="n">
        <f aca="false">IF(L$1="P",MAX(0,L$2-$C466),IF(L$1="C",MAX(0,$C466-L$2)))</f>
        <v>18.51</v>
      </c>
      <c r="M466" s="103" t="n">
        <f aca="false">IF(M$1="P",MAX(0,M$2-$C466),IF(M$1="C",MAX(0,$C466-M$2)))</f>
        <v>11.49</v>
      </c>
      <c r="N466" s="103" t="n">
        <f aca="false">IF(N$1="P",MAX(0,N$2-$C466),IF(N$1="C",MAX(0,$C466-N$2)))</f>
        <v>6.49</v>
      </c>
      <c r="O466" s="103" t="n">
        <f aca="false">IF(O$1="P",MAX(0,O$2-$C466),IF(O$1="C",MAX(0,$C466-O$2)))</f>
        <v>1.49</v>
      </c>
      <c r="P466" s="103" t="n">
        <f aca="false">IF(P$1="P",MAX(0,P$2-$C466),IF(P$1="C",MAX(0,$C466-P$2)))</f>
        <v>0</v>
      </c>
      <c r="Q466" s="103" t="n">
        <f aca="false">IF(Q$1="P",MAX(0,Q$2-$C466),IF(Q$1="C",MAX(0,$C466-Q$2)))</f>
        <v>0</v>
      </c>
      <c r="R466" s="103" t="n">
        <f aca="false">IF(R$1="P",MAX(0,R$2-$C466),IF(R$1="C",MAX(0,$C466-R$2)))</f>
        <v>0</v>
      </c>
      <c r="S466" s="103" t="n">
        <f aca="false">IF(S$1="P",MAX(0,S$2-$C466),IF(S$1="C",MAX(0,$C466-S$2)))</f>
        <v>0</v>
      </c>
      <c r="T466" s="104" t="n">
        <f aca="false">A466</f>
        <v>21</v>
      </c>
      <c r="U466" s="105" t="n">
        <f aca="false">VLOOKUP($B466,Gas!$B$3:$E$2506,2)</f>
        <v>2.56</v>
      </c>
      <c r="V466" s="46" t="n">
        <f aca="false">C466/U466</f>
        <v>12.30078125</v>
      </c>
      <c r="W466" s="99" t="n">
        <f aca="false">VLOOKUP($B466,Gas!$B$3:$E$2506,4)</f>
        <v>0.582707745573903</v>
      </c>
    </row>
    <row r="467" customFormat="false" ht="12.75" hidden="false" customHeight="false" outlineLevel="0" collapsed="false">
      <c r="A467" s="95" t="n">
        <f aca="false">MONTH(B467)+(YEAR(B467)-1998)*12</f>
        <v>21</v>
      </c>
      <c r="B467" s="101" t="n">
        <v>36410</v>
      </c>
      <c r="C467" s="102" t="n">
        <v>32.04</v>
      </c>
      <c r="D467" s="98" t="n">
        <f aca="false">LN(C467/C466)</f>
        <v>0.0173150870872252</v>
      </c>
      <c r="E467" s="106" t="n">
        <f aca="false">STDEV(D458:D467)*SQRT(trade_day)</f>
        <v>0.352131752183602</v>
      </c>
      <c r="F467" s="97"/>
      <c r="G467" s="103" t="n">
        <f aca="false">IF(G$1="P",MAX(0,G$2-$C467),IF(G$1="C",MAX(0,$C467-G$2)))</f>
        <v>0</v>
      </c>
      <c r="H467" s="103" t="n">
        <f aca="false">IF(H$1="P",MAX(0,H$2-$C467),IF(H$1="C",MAX(0,$C467-H$2)))</f>
        <v>0</v>
      </c>
      <c r="I467" s="103" t="n">
        <f aca="false">IF(I$1="P",MAX(0,I$2-$C467),IF(I$1="C",MAX(0,$C467-I$2)))</f>
        <v>0</v>
      </c>
      <c r="J467" s="103" t="n">
        <f aca="false">IF(J$1="P",MAX(0,J$2-$C467),IF(J$1="C",MAX(0,$C467-J$2)))</f>
        <v>2.96</v>
      </c>
      <c r="K467" s="103" t="n">
        <f aca="false">IF(K$1="P",MAX(0,K$2-$C467),IF(K$1="C",MAX(0,$C467-K$2)))</f>
        <v>7.96</v>
      </c>
      <c r="L467" s="103" t="n">
        <f aca="false">IF(L$1="P",MAX(0,L$2-$C467),IF(L$1="C",MAX(0,$C467-L$2)))</f>
        <v>17.96</v>
      </c>
      <c r="M467" s="103" t="n">
        <f aca="false">IF(M$1="P",MAX(0,M$2-$C467),IF(M$1="C",MAX(0,$C467-M$2)))</f>
        <v>12.04</v>
      </c>
      <c r="N467" s="103" t="n">
        <f aca="false">IF(N$1="P",MAX(0,N$2-$C467),IF(N$1="C",MAX(0,$C467-N$2)))</f>
        <v>7.04</v>
      </c>
      <c r="O467" s="103" t="n">
        <f aca="false">IF(O$1="P",MAX(0,O$2-$C467),IF(O$1="C",MAX(0,$C467-O$2)))</f>
        <v>2.04</v>
      </c>
      <c r="P467" s="103" t="n">
        <f aca="false">IF(P$1="P",MAX(0,P$2-$C467),IF(P$1="C",MAX(0,$C467-P$2)))</f>
        <v>0</v>
      </c>
      <c r="Q467" s="103" t="n">
        <f aca="false">IF(Q$1="P",MAX(0,Q$2-$C467),IF(Q$1="C",MAX(0,$C467-Q$2)))</f>
        <v>0</v>
      </c>
      <c r="R467" s="103" t="n">
        <f aca="false">IF(R$1="P",MAX(0,R$2-$C467),IF(R$1="C",MAX(0,$C467-R$2)))</f>
        <v>0</v>
      </c>
      <c r="S467" s="103" t="n">
        <f aca="false">IF(S$1="P",MAX(0,S$2-$C467),IF(S$1="C",MAX(0,$C467-S$2)))</f>
        <v>0</v>
      </c>
      <c r="T467" s="104" t="n">
        <f aca="false">A467</f>
        <v>21</v>
      </c>
      <c r="U467" s="105" t="n">
        <f aca="false">VLOOKUP($B467,Gas!$B$3:$E$2506,2)</f>
        <v>2.465</v>
      </c>
      <c r="V467" s="46" t="n">
        <f aca="false">C467/U467</f>
        <v>12.9979716024341</v>
      </c>
      <c r="W467" s="99" t="n">
        <f aca="false">VLOOKUP($B467,Gas!$B$3:$E$2506,4)</f>
        <v>0.494805233485164</v>
      </c>
    </row>
    <row r="468" customFormat="false" ht="12.75" hidden="false" customHeight="false" outlineLevel="0" collapsed="false">
      <c r="A468" s="95" t="n">
        <f aca="false">MONTH(B468)+(YEAR(B468)-1998)*12</f>
        <v>21</v>
      </c>
      <c r="B468" s="101" t="n">
        <v>36411</v>
      </c>
      <c r="C468" s="102" t="n">
        <v>35.41</v>
      </c>
      <c r="D468" s="98" t="n">
        <f aca="false">LN(C468/C467)</f>
        <v>0.100009143923654</v>
      </c>
      <c r="E468" s="106" t="n">
        <f aca="false">STDEV(D459:D468)*SQRT(trade_day)</f>
        <v>0.61945850689563</v>
      </c>
      <c r="F468" s="97"/>
      <c r="G468" s="103" t="n">
        <f aca="false">IF(G$1="P",MAX(0,G$2-$C468),IF(G$1="C",MAX(0,$C468-G$2)))</f>
        <v>0</v>
      </c>
      <c r="H468" s="103" t="n">
        <f aca="false">IF(H$1="P",MAX(0,H$2-$C468),IF(H$1="C",MAX(0,$C468-H$2)))</f>
        <v>0</v>
      </c>
      <c r="I468" s="103" t="n">
        <f aca="false">IF(I$1="P",MAX(0,I$2-$C468),IF(I$1="C",MAX(0,$C468-I$2)))</f>
        <v>0</v>
      </c>
      <c r="J468" s="103" t="n">
        <f aca="false">IF(J$1="P",MAX(0,J$2-$C468),IF(J$1="C",MAX(0,$C468-J$2)))</f>
        <v>0</v>
      </c>
      <c r="K468" s="103" t="n">
        <f aca="false">IF(K$1="P",MAX(0,K$2-$C468),IF(K$1="C",MAX(0,$C468-K$2)))</f>
        <v>4.59</v>
      </c>
      <c r="L468" s="103" t="n">
        <f aca="false">IF(L$1="P",MAX(0,L$2-$C468),IF(L$1="C",MAX(0,$C468-L$2)))</f>
        <v>14.59</v>
      </c>
      <c r="M468" s="103" t="n">
        <f aca="false">IF(M$1="P",MAX(0,M$2-$C468),IF(M$1="C",MAX(0,$C468-M$2)))</f>
        <v>15.41</v>
      </c>
      <c r="N468" s="103" t="n">
        <f aca="false">IF(N$1="P",MAX(0,N$2-$C468),IF(N$1="C",MAX(0,$C468-N$2)))</f>
        <v>10.41</v>
      </c>
      <c r="O468" s="103" t="n">
        <f aca="false">IF(O$1="P",MAX(0,O$2-$C468),IF(O$1="C",MAX(0,$C468-O$2)))</f>
        <v>5.41</v>
      </c>
      <c r="P468" s="103" t="n">
        <f aca="false">IF(P$1="P",MAX(0,P$2-$C468),IF(P$1="C",MAX(0,$C468-P$2)))</f>
        <v>0.409999999999997</v>
      </c>
      <c r="Q468" s="103" t="n">
        <f aca="false">IF(Q$1="P",MAX(0,Q$2-$C468),IF(Q$1="C",MAX(0,$C468-Q$2)))</f>
        <v>0</v>
      </c>
      <c r="R468" s="103" t="n">
        <f aca="false">IF(R$1="P",MAX(0,R$2-$C468),IF(R$1="C",MAX(0,$C468-R$2)))</f>
        <v>0</v>
      </c>
      <c r="S468" s="103" t="n">
        <f aca="false">IF(S$1="P",MAX(0,S$2-$C468),IF(S$1="C",MAX(0,$C468-S$2)))</f>
        <v>0</v>
      </c>
      <c r="T468" s="104" t="n">
        <f aca="false">A468</f>
        <v>21</v>
      </c>
      <c r="U468" s="105" t="n">
        <f aca="false">VLOOKUP($B468,Gas!$B$3:$E$2506,2)</f>
        <v>2.565</v>
      </c>
      <c r="V468" s="46" t="n">
        <f aca="false">C468/U468</f>
        <v>13.8050682261209</v>
      </c>
      <c r="W468" s="99" t="n">
        <f aca="false">VLOOKUP($B468,Gas!$B$3:$E$2506,4)</f>
        <v>0.592975168813019</v>
      </c>
    </row>
    <row r="469" customFormat="false" ht="12.75" hidden="false" customHeight="false" outlineLevel="0" collapsed="false">
      <c r="A469" s="95" t="n">
        <f aca="false">MONTH(B469)+(YEAR(B469)-1998)*12</f>
        <v>21</v>
      </c>
      <c r="B469" s="101" t="n">
        <v>36412</v>
      </c>
      <c r="C469" s="102" t="n">
        <v>41.54</v>
      </c>
      <c r="D469" s="98" t="n">
        <f aca="false">LN(C469/C468)</f>
        <v>0.159662552324154</v>
      </c>
      <c r="E469" s="106" t="n">
        <f aca="false">STDEV(D460:D469)*SQRT(trade_day)</f>
        <v>0.969416063112996</v>
      </c>
      <c r="F469" s="97"/>
      <c r="G469" s="103" t="n">
        <f aca="false">IF(G$1="P",MAX(0,G$2-$C469),IF(G$1="C",MAX(0,$C469-G$2)))</f>
        <v>0</v>
      </c>
      <c r="H469" s="103" t="n">
        <f aca="false">IF(H$1="P",MAX(0,H$2-$C469),IF(H$1="C",MAX(0,$C469-H$2)))</f>
        <v>0</v>
      </c>
      <c r="I469" s="103" t="n">
        <f aca="false">IF(I$1="P",MAX(0,I$2-$C469),IF(I$1="C",MAX(0,$C469-I$2)))</f>
        <v>0</v>
      </c>
      <c r="J469" s="103" t="n">
        <f aca="false">IF(J$1="P",MAX(0,J$2-$C469),IF(J$1="C",MAX(0,$C469-J$2)))</f>
        <v>0</v>
      </c>
      <c r="K469" s="103" t="n">
        <f aca="false">IF(K$1="P",MAX(0,K$2-$C469),IF(K$1="C",MAX(0,$C469-K$2)))</f>
        <v>0</v>
      </c>
      <c r="L469" s="103" t="n">
        <f aca="false">IF(L$1="P",MAX(0,L$2-$C469),IF(L$1="C",MAX(0,$C469-L$2)))</f>
        <v>8.46</v>
      </c>
      <c r="M469" s="103" t="n">
        <f aca="false">IF(M$1="P",MAX(0,M$2-$C469),IF(M$1="C",MAX(0,$C469-M$2)))</f>
        <v>21.54</v>
      </c>
      <c r="N469" s="103" t="n">
        <f aca="false">IF(N$1="P",MAX(0,N$2-$C469),IF(N$1="C",MAX(0,$C469-N$2)))</f>
        <v>16.54</v>
      </c>
      <c r="O469" s="103" t="n">
        <f aca="false">IF(O$1="P",MAX(0,O$2-$C469),IF(O$1="C",MAX(0,$C469-O$2)))</f>
        <v>11.54</v>
      </c>
      <c r="P469" s="103" t="n">
        <f aca="false">IF(P$1="P",MAX(0,P$2-$C469),IF(P$1="C",MAX(0,$C469-P$2)))</f>
        <v>6.54</v>
      </c>
      <c r="Q469" s="103" t="n">
        <f aca="false">IF(Q$1="P",MAX(0,Q$2-$C469),IF(Q$1="C",MAX(0,$C469-Q$2)))</f>
        <v>1.54</v>
      </c>
      <c r="R469" s="103" t="n">
        <f aca="false">IF(R$1="P",MAX(0,R$2-$C469),IF(R$1="C",MAX(0,$C469-R$2)))</f>
        <v>0</v>
      </c>
      <c r="S469" s="103" t="n">
        <f aca="false">IF(S$1="P",MAX(0,S$2-$C469),IF(S$1="C",MAX(0,$C469-S$2)))</f>
        <v>0</v>
      </c>
      <c r="T469" s="104" t="n">
        <f aca="false">A469</f>
        <v>21</v>
      </c>
      <c r="U469" s="105" t="n">
        <f aca="false">VLOOKUP($B469,Gas!$B$3:$E$2506,2)</f>
        <v>2.665</v>
      </c>
      <c r="V469" s="46" t="n">
        <f aca="false">C469/U469</f>
        <v>15.5872420262664</v>
      </c>
      <c r="W469" s="99" t="n">
        <f aca="false">VLOOKUP($B469,Gas!$B$3:$E$2506,4)</f>
        <v>0.663221417454003</v>
      </c>
    </row>
    <row r="470" customFormat="false" ht="12.75" hidden="false" customHeight="false" outlineLevel="0" collapsed="false">
      <c r="A470" s="95" t="n">
        <f aca="false">MONTH(B470)+(YEAR(B470)-1998)*12</f>
        <v>21</v>
      </c>
      <c r="B470" s="101" t="n">
        <v>36413</v>
      </c>
      <c r="C470" s="102" t="n">
        <v>33.63</v>
      </c>
      <c r="D470" s="98" t="n">
        <f aca="false">LN(C470/C469)</f>
        <v>-0.211238292695788</v>
      </c>
      <c r="E470" s="106" t="n">
        <f aca="false">STDEV(D461:D470)*SQRT(trade_day)</f>
        <v>1.52838745526936</v>
      </c>
      <c r="F470" s="97"/>
      <c r="G470" s="103" t="n">
        <f aca="false">IF(G$1="P",MAX(0,G$2-$C470),IF(G$1="C",MAX(0,$C470-G$2)))</f>
        <v>0</v>
      </c>
      <c r="H470" s="103" t="n">
        <f aca="false">IF(H$1="P",MAX(0,H$2-$C470),IF(H$1="C",MAX(0,$C470-H$2)))</f>
        <v>0</v>
      </c>
      <c r="I470" s="103" t="n">
        <f aca="false">IF(I$1="P",MAX(0,I$2-$C470),IF(I$1="C",MAX(0,$C470-I$2)))</f>
        <v>0</v>
      </c>
      <c r="J470" s="103" t="n">
        <f aca="false">IF(J$1="P",MAX(0,J$2-$C470),IF(J$1="C",MAX(0,$C470-J$2)))</f>
        <v>1.37</v>
      </c>
      <c r="K470" s="103" t="n">
        <f aca="false">IF(K$1="P",MAX(0,K$2-$C470),IF(K$1="C",MAX(0,$C470-K$2)))</f>
        <v>6.37</v>
      </c>
      <c r="L470" s="103" t="n">
        <f aca="false">IF(L$1="P",MAX(0,L$2-$C470),IF(L$1="C",MAX(0,$C470-L$2)))</f>
        <v>16.37</v>
      </c>
      <c r="M470" s="103" t="n">
        <f aca="false">IF(M$1="P",MAX(0,M$2-$C470),IF(M$1="C",MAX(0,$C470-M$2)))</f>
        <v>13.63</v>
      </c>
      <c r="N470" s="103" t="n">
        <f aca="false">IF(N$1="P",MAX(0,N$2-$C470),IF(N$1="C",MAX(0,$C470-N$2)))</f>
        <v>8.63</v>
      </c>
      <c r="O470" s="103" t="n">
        <f aca="false">IF(O$1="P",MAX(0,O$2-$C470),IF(O$1="C",MAX(0,$C470-O$2)))</f>
        <v>3.63</v>
      </c>
      <c r="P470" s="103" t="n">
        <f aca="false">IF(P$1="P",MAX(0,P$2-$C470),IF(P$1="C",MAX(0,$C470-P$2)))</f>
        <v>0</v>
      </c>
      <c r="Q470" s="103" t="n">
        <f aca="false">IF(Q$1="P",MAX(0,Q$2-$C470),IF(Q$1="C",MAX(0,$C470-Q$2)))</f>
        <v>0</v>
      </c>
      <c r="R470" s="103" t="n">
        <f aca="false">IF(R$1="P",MAX(0,R$2-$C470),IF(R$1="C",MAX(0,$C470-R$2)))</f>
        <v>0</v>
      </c>
      <c r="S470" s="103" t="n">
        <f aca="false">IF(S$1="P",MAX(0,S$2-$C470),IF(S$1="C",MAX(0,$C470-S$2)))</f>
        <v>0</v>
      </c>
      <c r="T470" s="104" t="n">
        <f aca="false">A470</f>
        <v>21</v>
      </c>
      <c r="U470" s="105" t="n">
        <f aca="false">VLOOKUP($B470,Gas!$B$3:$E$2506,2)</f>
        <v>2.75</v>
      </c>
      <c r="V470" s="46" t="n">
        <f aca="false">C470/U470</f>
        <v>12.2290909090909</v>
      </c>
      <c r="W470" s="99" t="n">
        <f aca="false">VLOOKUP($B470,Gas!$B$3:$E$2506,4)</f>
        <v>0.703087319809259</v>
      </c>
    </row>
    <row r="471" customFormat="false" ht="12.75" hidden="false" customHeight="false" outlineLevel="0" collapsed="false">
      <c r="A471" s="95" t="n">
        <f aca="false">MONTH(B471)+(YEAR(B471)-1998)*12</f>
        <v>21</v>
      </c>
      <c r="B471" s="101" t="n">
        <v>36416</v>
      </c>
      <c r="C471" s="102" t="n">
        <v>33.57</v>
      </c>
      <c r="D471" s="98" t="n">
        <f aca="false">LN(C471/C470)</f>
        <v>-0.00178571476023476</v>
      </c>
      <c r="E471" s="106" t="n">
        <f aca="false">STDEV(D462:D471)*SQRT(trade_day)</f>
        <v>1.52836385982687</v>
      </c>
      <c r="F471" s="97"/>
      <c r="G471" s="103" t="n">
        <f aca="false">IF(G$1="P",MAX(0,G$2-$C471),IF(G$1="C",MAX(0,$C471-G$2)))</f>
        <v>0</v>
      </c>
      <c r="H471" s="103" t="n">
        <f aca="false">IF(H$1="P",MAX(0,H$2-$C471),IF(H$1="C",MAX(0,$C471-H$2)))</f>
        <v>0</v>
      </c>
      <c r="I471" s="103" t="n">
        <f aca="false">IF(I$1="P",MAX(0,I$2-$C471),IF(I$1="C",MAX(0,$C471-I$2)))</f>
        <v>0</v>
      </c>
      <c r="J471" s="103" t="n">
        <f aca="false">IF(J$1="P",MAX(0,J$2-$C471),IF(J$1="C",MAX(0,$C471-J$2)))</f>
        <v>1.43</v>
      </c>
      <c r="K471" s="103" t="n">
        <f aca="false">IF(K$1="P",MAX(0,K$2-$C471),IF(K$1="C",MAX(0,$C471-K$2)))</f>
        <v>6.43</v>
      </c>
      <c r="L471" s="103" t="n">
        <f aca="false">IF(L$1="P",MAX(0,L$2-$C471),IF(L$1="C",MAX(0,$C471-L$2)))</f>
        <v>16.43</v>
      </c>
      <c r="M471" s="103" t="n">
        <f aca="false">IF(M$1="P",MAX(0,M$2-$C471),IF(M$1="C",MAX(0,$C471-M$2)))</f>
        <v>13.57</v>
      </c>
      <c r="N471" s="103" t="n">
        <f aca="false">IF(N$1="P",MAX(0,N$2-$C471),IF(N$1="C",MAX(0,$C471-N$2)))</f>
        <v>8.57</v>
      </c>
      <c r="O471" s="103" t="n">
        <f aca="false">IF(O$1="P",MAX(0,O$2-$C471),IF(O$1="C",MAX(0,$C471-O$2)))</f>
        <v>3.57</v>
      </c>
      <c r="P471" s="103" t="n">
        <f aca="false">IF(P$1="P",MAX(0,P$2-$C471),IF(P$1="C",MAX(0,$C471-P$2)))</f>
        <v>0</v>
      </c>
      <c r="Q471" s="103" t="n">
        <f aca="false">IF(Q$1="P",MAX(0,Q$2-$C471),IF(Q$1="C",MAX(0,$C471-Q$2)))</f>
        <v>0</v>
      </c>
      <c r="R471" s="103" t="n">
        <f aca="false">IF(R$1="P",MAX(0,R$2-$C471),IF(R$1="C",MAX(0,$C471-R$2)))</f>
        <v>0</v>
      </c>
      <c r="S471" s="103" t="n">
        <f aca="false">IF(S$1="P",MAX(0,S$2-$C471),IF(S$1="C",MAX(0,$C471-S$2)))</f>
        <v>0</v>
      </c>
      <c r="T471" s="104" t="n">
        <f aca="false">A471</f>
        <v>21</v>
      </c>
      <c r="U471" s="105" t="n">
        <f aca="false">VLOOKUP($B471,Gas!$B$3:$E$2506,2)</f>
        <v>2.84</v>
      </c>
      <c r="V471" s="46" t="n">
        <f aca="false">C471/U471</f>
        <v>11.8204225352113</v>
      </c>
      <c r="W471" s="99" t="n">
        <f aca="false">VLOOKUP($B471,Gas!$B$3:$E$2506,4)</f>
        <v>0.468820628588309</v>
      </c>
    </row>
    <row r="472" customFormat="false" ht="12.75" hidden="false" customHeight="false" outlineLevel="0" collapsed="false">
      <c r="A472" s="95" t="n">
        <f aca="false">MONTH(B472)+(YEAR(B472)-1998)*12</f>
        <v>21</v>
      </c>
      <c r="B472" s="101" t="n">
        <v>36417</v>
      </c>
      <c r="C472" s="102" t="n">
        <v>33.05</v>
      </c>
      <c r="D472" s="98" t="n">
        <f aca="false">LN(C472/C471)</f>
        <v>-0.0156112446942484</v>
      </c>
      <c r="E472" s="106" t="n">
        <f aca="false">STDEV(D463:D472)*SQRT(trade_day)</f>
        <v>1.52673733377978</v>
      </c>
      <c r="F472" s="97"/>
      <c r="G472" s="103" t="n">
        <f aca="false">IF(G$1="P",MAX(0,G$2-$C472),IF(G$1="C",MAX(0,$C472-G$2)))</f>
        <v>0</v>
      </c>
      <c r="H472" s="103" t="n">
        <f aca="false">IF(H$1="P",MAX(0,H$2-$C472),IF(H$1="C",MAX(0,$C472-H$2)))</f>
        <v>0</v>
      </c>
      <c r="I472" s="103" t="n">
        <f aca="false">IF(I$1="P",MAX(0,I$2-$C472),IF(I$1="C",MAX(0,$C472-I$2)))</f>
        <v>0</v>
      </c>
      <c r="J472" s="103" t="n">
        <f aca="false">IF(J$1="P",MAX(0,J$2-$C472),IF(J$1="C",MAX(0,$C472-J$2)))</f>
        <v>1.95</v>
      </c>
      <c r="K472" s="103" t="n">
        <f aca="false">IF(K$1="P",MAX(0,K$2-$C472),IF(K$1="C",MAX(0,$C472-K$2)))</f>
        <v>6.95</v>
      </c>
      <c r="L472" s="103" t="n">
        <f aca="false">IF(L$1="P",MAX(0,L$2-$C472),IF(L$1="C",MAX(0,$C472-L$2)))</f>
        <v>16.95</v>
      </c>
      <c r="M472" s="103" t="n">
        <f aca="false">IF(M$1="P",MAX(0,M$2-$C472),IF(M$1="C",MAX(0,$C472-M$2)))</f>
        <v>13.05</v>
      </c>
      <c r="N472" s="103" t="n">
        <f aca="false">IF(N$1="P",MAX(0,N$2-$C472),IF(N$1="C",MAX(0,$C472-N$2)))</f>
        <v>8.05</v>
      </c>
      <c r="O472" s="103" t="n">
        <f aca="false">IF(O$1="P",MAX(0,O$2-$C472),IF(O$1="C",MAX(0,$C472-O$2)))</f>
        <v>3.05</v>
      </c>
      <c r="P472" s="103" t="n">
        <f aca="false">IF(P$1="P",MAX(0,P$2-$C472),IF(P$1="C",MAX(0,$C472-P$2)))</f>
        <v>0</v>
      </c>
      <c r="Q472" s="103" t="n">
        <f aca="false">IF(Q$1="P",MAX(0,Q$2-$C472),IF(Q$1="C",MAX(0,$C472-Q$2)))</f>
        <v>0</v>
      </c>
      <c r="R472" s="103" t="n">
        <f aca="false">IF(R$1="P",MAX(0,R$2-$C472),IF(R$1="C",MAX(0,$C472-R$2)))</f>
        <v>0</v>
      </c>
      <c r="S472" s="103" t="n">
        <f aca="false">IF(S$1="P",MAX(0,S$2-$C472),IF(S$1="C",MAX(0,$C472-S$2)))</f>
        <v>0</v>
      </c>
      <c r="T472" s="104" t="n">
        <f aca="false">A472</f>
        <v>21</v>
      </c>
      <c r="U472" s="105" t="n">
        <f aca="false">VLOOKUP($B472,Gas!$B$3:$E$2506,2)</f>
        <v>2.805</v>
      </c>
      <c r="V472" s="46" t="n">
        <f aca="false">C472/U472</f>
        <v>11.7825311942959</v>
      </c>
      <c r="W472" s="99" t="n">
        <f aca="false">VLOOKUP($B472,Gas!$B$3:$E$2506,4)</f>
        <v>0.379496712458666</v>
      </c>
    </row>
    <row r="473" customFormat="false" ht="12.75" hidden="false" customHeight="false" outlineLevel="0" collapsed="false">
      <c r="A473" s="95" t="n">
        <f aca="false">MONTH(B473)+(YEAR(B473)-1998)*12</f>
        <v>21</v>
      </c>
      <c r="B473" s="101" t="n">
        <v>36418</v>
      </c>
      <c r="C473" s="102" t="n">
        <v>34.61</v>
      </c>
      <c r="D473" s="98" t="n">
        <f aca="false">LN(C473/C472)</f>
        <v>0.0461210913495576</v>
      </c>
      <c r="E473" s="106" t="n">
        <f aca="false">STDEV(D464:D473)*SQRT(trade_day)</f>
        <v>1.52316065728603</v>
      </c>
      <c r="F473" s="97"/>
      <c r="G473" s="103" t="n">
        <f aca="false">IF(G$1="P",MAX(0,G$2-$C473),IF(G$1="C",MAX(0,$C473-G$2)))</f>
        <v>0</v>
      </c>
      <c r="H473" s="103" t="n">
        <f aca="false">IF(H$1="P",MAX(0,H$2-$C473),IF(H$1="C",MAX(0,$C473-H$2)))</f>
        <v>0</v>
      </c>
      <c r="I473" s="103" t="n">
        <f aca="false">IF(I$1="P",MAX(0,I$2-$C473),IF(I$1="C",MAX(0,$C473-I$2)))</f>
        <v>0</v>
      </c>
      <c r="J473" s="103" t="n">
        <f aca="false">IF(J$1="P",MAX(0,J$2-$C473),IF(J$1="C",MAX(0,$C473-J$2)))</f>
        <v>0.390000000000001</v>
      </c>
      <c r="K473" s="103" t="n">
        <f aca="false">IF(K$1="P",MAX(0,K$2-$C473),IF(K$1="C",MAX(0,$C473-K$2)))</f>
        <v>5.39</v>
      </c>
      <c r="L473" s="103" t="n">
        <f aca="false">IF(L$1="P",MAX(0,L$2-$C473),IF(L$1="C",MAX(0,$C473-L$2)))</f>
        <v>15.39</v>
      </c>
      <c r="M473" s="103" t="n">
        <f aca="false">IF(M$1="P",MAX(0,M$2-$C473),IF(M$1="C",MAX(0,$C473-M$2)))</f>
        <v>14.61</v>
      </c>
      <c r="N473" s="103" t="n">
        <f aca="false">IF(N$1="P",MAX(0,N$2-$C473),IF(N$1="C",MAX(0,$C473-N$2)))</f>
        <v>9.61</v>
      </c>
      <c r="O473" s="103" t="n">
        <f aca="false">IF(O$1="P",MAX(0,O$2-$C473),IF(O$1="C",MAX(0,$C473-O$2)))</f>
        <v>4.61</v>
      </c>
      <c r="P473" s="103" t="n">
        <f aca="false">IF(P$1="P",MAX(0,P$2-$C473),IF(P$1="C",MAX(0,$C473-P$2)))</f>
        <v>0</v>
      </c>
      <c r="Q473" s="103" t="n">
        <f aca="false">IF(Q$1="P",MAX(0,Q$2-$C473),IF(Q$1="C",MAX(0,$C473-Q$2)))</f>
        <v>0</v>
      </c>
      <c r="R473" s="103" t="n">
        <f aca="false">IF(R$1="P",MAX(0,R$2-$C473),IF(R$1="C",MAX(0,$C473-R$2)))</f>
        <v>0</v>
      </c>
      <c r="S473" s="103" t="n">
        <f aca="false">IF(S$1="P",MAX(0,S$2-$C473),IF(S$1="C",MAX(0,$C473-S$2)))</f>
        <v>0</v>
      </c>
      <c r="T473" s="104" t="n">
        <f aca="false">A473</f>
        <v>21</v>
      </c>
      <c r="U473" s="105" t="n">
        <f aca="false">VLOOKUP($B473,Gas!$B$3:$E$2506,2)</f>
        <v>2.645</v>
      </c>
      <c r="V473" s="46" t="n">
        <f aca="false">C473/U473</f>
        <v>13.0850661625709</v>
      </c>
      <c r="W473" s="99" t="n">
        <f aca="false">VLOOKUP($B473,Gas!$B$3:$E$2506,4)</f>
        <v>0.57574233988253</v>
      </c>
    </row>
    <row r="474" customFormat="false" ht="12.75" hidden="false" customHeight="false" outlineLevel="0" collapsed="false">
      <c r="A474" s="95" t="n">
        <f aca="false">MONTH(B474)+(YEAR(B474)-1998)*12</f>
        <v>21</v>
      </c>
      <c r="B474" s="101" t="n">
        <v>36419</v>
      </c>
      <c r="C474" s="102" t="n">
        <v>33.94</v>
      </c>
      <c r="D474" s="98" t="n">
        <f aca="false">LN(C474/C473)</f>
        <v>-0.0195483978411726</v>
      </c>
      <c r="E474" s="106" t="n">
        <f aca="false">STDEV(D465:D474)*SQRT(trade_day)</f>
        <v>1.52618183320375</v>
      </c>
      <c r="F474" s="97"/>
      <c r="G474" s="103" t="n">
        <f aca="false">IF(G$1="P",MAX(0,G$2-$C474),IF(G$1="C",MAX(0,$C474-G$2)))</f>
        <v>0</v>
      </c>
      <c r="H474" s="103" t="n">
        <f aca="false">IF(H$1="P",MAX(0,H$2-$C474),IF(H$1="C",MAX(0,$C474-H$2)))</f>
        <v>0</v>
      </c>
      <c r="I474" s="103" t="n">
        <f aca="false">IF(I$1="P",MAX(0,I$2-$C474),IF(I$1="C",MAX(0,$C474-I$2)))</f>
        <v>0</v>
      </c>
      <c r="J474" s="103" t="n">
        <f aca="false">IF(J$1="P",MAX(0,J$2-$C474),IF(J$1="C",MAX(0,$C474-J$2)))</f>
        <v>1.06</v>
      </c>
      <c r="K474" s="103" t="n">
        <f aca="false">IF(K$1="P",MAX(0,K$2-$C474),IF(K$1="C",MAX(0,$C474-K$2)))</f>
        <v>6.06</v>
      </c>
      <c r="L474" s="103" t="n">
        <f aca="false">IF(L$1="P",MAX(0,L$2-$C474),IF(L$1="C",MAX(0,$C474-L$2)))</f>
        <v>16.06</v>
      </c>
      <c r="M474" s="103" t="n">
        <f aca="false">IF(M$1="P",MAX(0,M$2-$C474),IF(M$1="C",MAX(0,$C474-M$2)))</f>
        <v>13.94</v>
      </c>
      <c r="N474" s="103" t="n">
        <f aca="false">IF(N$1="P",MAX(0,N$2-$C474),IF(N$1="C",MAX(0,$C474-N$2)))</f>
        <v>8.94</v>
      </c>
      <c r="O474" s="103" t="n">
        <f aca="false">IF(O$1="P",MAX(0,O$2-$C474),IF(O$1="C",MAX(0,$C474-O$2)))</f>
        <v>3.94</v>
      </c>
      <c r="P474" s="103" t="n">
        <f aca="false">IF(P$1="P",MAX(0,P$2-$C474),IF(P$1="C",MAX(0,$C474-P$2)))</f>
        <v>0</v>
      </c>
      <c r="Q474" s="103" t="n">
        <f aca="false">IF(Q$1="P",MAX(0,Q$2-$C474),IF(Q$1="C",MAX(0,$C474-Q$2)))</f>
        <v>0</v>
      </c>
      <c r="R474" s="103" t="n">
        <f aca="false">IF(R$1="P",MAX(0,R$2-$C474),IF(R$1="C",MAX(0,$C474-R$2)))</f>
        <v>0</v>
      </c>
      <c r="S474" s="103" t="n">
        <f aca="false">IF(S$1="P",MAX(0,S$2-$C474),IF(S$1="C",MAX(0,$C474-S$2)))</f>
        <v>0</v>
      </c>
      <c r="T474" s="104" t="n">
        <f aca="false">A474</f>
        <v>21</v>
      </c>
      <c r="U474" s="105" t="n">
        <f aca="false">VLOOKUP($B474,Gas!$B$3:$E$2506,2)</f>
        <v>2.53</v>
      </c>
      <c r="V474" s="46" t="n">
        <f aca="false">C474/U474</f>
        <v>13.4150197628459</v>
      </c>
      <c r="W474" s="99" t="n">
        <f aca="false">VLOOKUP($B474,Gas!$B$3:$E$2506,4)</f>
        <v>0.654991048394972</v>
      </c>
    </row>
    <row r="475" customFormat="false" ht="12.75" hidden="false" customHeight="false" outlineLevel="0" collapsed="false">
      <c r="A475" s="95" t="n">
        <f aca="false">MONTH(B475)+(YEAR(B475)-1998)*12</f>
        <v>21</v>
      </c>
      <c r="B475" s="101" t="n">
        <v>36420</v>
      </c>
      <c r="C475" s="102" t="n">
        <v>34.55</v>
      </c>
      <c r="D475" s="98" t="n">
        <f aca="false">LN(C475/C474)</f>
        <v>0.0178132904075985</v>
      </c>
      <c r="E475" s="106" t="n">
        <f aca="false">STDEV(D466:D475)*SQRT(trade_day)</f>
        <v>1.51436959787884</v>
      </c>
      <c r="F475" s="97"/>
      <c r="G475" s="103" t="n">
        <f aca="false">IF(G$1="P",MAX(0,G$2-$C475),IF(G$1="C",MAX(0,$C475-G$2)))</f>
        <v>0</v>
      </c>
      <c r="H475" s="103" t="n">
        <f aca="false">IF(H$1="P",MAX(0,H$2-$C475),IF(H$1="C",MAX(0,$C475-H$2)))</f>
        <v>0</v>
      </c>
      <c r="I475" s="103" t="n">
        <f aca="false">IF(I$1="P",MAX(0,I$2-$C475),IF(I$1="C",MAX(0,$C475-I$2)))</f>
        <v>0</v>
      </c>
      <c r="J475" s="103" t="n">
        <f aca="false">IF(J$1="P",MAX(0,J$2-$C475),IF(J$1="C",MAX(0,$C475-J$2)))</f>
        <v>0.450000000000003</v>
      </c>
      <c r="K475" s="103" t="n">
        <f aca="false">IF(K$1="P",MAX(0,K$2-$C475),IF(K$1="C",MAX(0,$C475-K$2)))</f>
        <v>5.45</v>
      </c>
      <c r="L475" s="103" t="n">
        <f aca="false">IF(L$1="P",MAX(0,L$2-$C475),IF(L$1="C",MAX(0,$C475-L$2)))</f>
        <v>15.45</v>
      </c>
      <c r="M475" s="103" t="n">
        <f aca="false">IF(M$1="P",MAX(0,M$2-$C475),IF(M$1="C",MAX(0,$C475-M$2)))</f>
        <v>14.55</v>
      </c>
      <c r="N475" s="103" t="n">
        <f aca="false">IF(N$1="P",MAX(0,N$2-$C475),IF(N$1="C",MAX(0,$C475-N$2)))</f>
        <v>9.55</v>
      </c>
      <c r="O475" s="103" t="n">
        <f aca="false">IF(O$1="P",MAX(0,O$2-$C475),IF(O$1="C",MAX(0,$C475-O$2)))</f>
        <v>4.55</v>
      </c>
      <c r="P475" s="103" t="n">
        <f aca="false">IF(P$1="P",MAX(0,P$2-$C475),IF(P$1="C",MAX(0,$C475-P$2)))</f>
        <v>0</v>
      </c>
      <c r="Q475" s="103" t="n">
        <f aca="false">IF(Q$1="P",MAX(0,Q$2-$C475),IF(Q$1="C",MAX(0,$C475-Q$2)))</f>
        <v>0</v>
      </c>
      <c r="R475" s="103" t="n">
        <f aca="false">IF(R$1="P",MAX(0,R$2-$C475),IF(R$1="C",MAX(0,$C475-R$2)))</f>
        <v>0</v>
      </c>
      <c r="S475" s="103" t="n">
        <f aca="false">IF(S$1="P",MAX(0,S$2-$C475),IF(S$1="C",MAX(0,$C475-S$2)))</f>
        <v>0</v>
      </c>
      <c r="T475" s="104" t="n">
        <f aca="false">A475</f>
        <v>21</v>
      </c>
      <c r="U475" s="105" t="n">
        <f aca="false">VLOOKUP($B475,Gas!$B$3:$E$2506,2)</f>
        <v>2.485</v>
      </c>
      <c r="V475" s="46" t="n">
        <f aca="false">C475/U475</f>
        <v>13.9034205231388</v>
      </c>
      <c r="W475" s="99" t="n">
        <f aca="false">VLOOKUP($B475,Gas!$B$3:$E$2506,4)</f>
        <v>0.666751840336424</v>
      </c>
    </row>
    <row r="476" customFormat="false" ht="12.75" hidden="false" customHeight="false" outlineLevel="0" collapsed="false">
      <c r="A476" s="95" t="n">
        <f aca="false">MONTH(B476)+(YEAR(B476)-1998)*12</f>
        <v>21</v>
      </c>
      <c r="B476" s="101" t="n">
        <v>36423</v>
      </c>
      <c r="C476" s="102" t="n">
        <v>32.39</v>
      </c>
      <c r="D476" s="98" t="n">
        <f aca="false">LN(C476/C475)</f>
        <v>-0.0645578170304409</v>
      </c>
      <c r="E476" s="106" t="n">
        <f aca="false">STDEV(D467:D476)*SQRT(trade_day)</f>
        <v>1.5597114958023</v>
      </c>
      <c r="F476" s="97"/>
      <c r="G476" s="103" t="n">
        <f aca="false">IF(G$1="P",MAX(0,G$2-$C476),IF(G$1="C",MAX(0,$C476-G$2)))</f>
        <v>0</v>
      </c>
      <c r="H476" s="103" t="n">
        <f aca="false">IF(H$1="P",MAX(0,H$2-$C476),IF(H$1="C",MAX(0,$C476-H$2)))</f>
        <v>0</v>
      </c>
      <c r="I476" s="103" t="n">
        <f aca="false">IF(I$1="P",MAX(0,I$2-$C476),IF(I$1="C",MAX(0,$C476-I$2)))</f>
        <v>0</v>
      </c>
      <c r="J476" s="103" t="n">
        <f aca="false">IF(J$1="P",MAX(0,J$2-$C476),IF(J$1="C",MAX(0,$C476-J$2)))</f>
        <v>2.61</v>
      </c>
      <c r="K476" s="103" t="n">
        <f aca="false">IF(K$1="P",MAX(0,K$2-$C476),IF(K$1="C",MAX(0,$C476-K$2)))</f>
        <v>7.61</v>
      </c>
      <c r="L476" s="103" t="n">
        <f aca="false">IF(L$1="P",MAX(0,L$2-$C476),IF(L$1="C",MAX(0,$C476-L$2)))</f>
        <v>17.61</v>
      </c>
      <c r="M476" s="103" t="n">
        <f aca="false">IF(M$1="P",MAX(0,M$2-$C476),IF(M$1="C",MAX(0,$C476-M$2)))</f>
        <v>12.39</v>
      </c>
      <c r="N476" s="103" t="n">
        <f aca="false">IF(N$1="P",MAX(0,N$2-$C476),IF(N$1="C",MAX(0,$C476-N$2)))</f>
        <v>7.39</v>
      </c>
      <c r="O476" s="103" t="n">
        <f aca="false">IF(O$1="P",MAX(0,O$2-$C476),IF(O$1="C",MAX(0,$C476-O$2)))</f>
        <v>2.39</v>
      </c>
      <c r="P476" s="103" t="n">
        <f aca="false">IF(P$1="P",MAX(0,P$2-$C476),IF(P$1="C",MAX(0,$C476-P$2)))</f>
        <v>0</v>
      </c>
      <c r="Q476" s="103" t="n">
        <f aca="false">IF(Q$1="P",MAX(0,Q$2-$C476),IF(Q$1="C",MAX(0,$C476-Q$2)))</f>
        <v>0</v>
      </c>
      <c r="R476" s="103" t="n">
        <f aca="false">IF(R$1="P",MAX(0,R$2-$C476),IF(R$1="C",MAX(0,$C476-R$2)))</f>
        <v>0</v>
      </c>
      <c r="S476" s="103" t="n">
        <f aca="false">IF(S$1="P",MAX(0,S$2-$C476),IF(S$1="C",MAX(0,$C476-S$2)))</f>
        <v>0</v>
      </c>
      <c r="T476" s="104" t="n">
        <f aca="false">A476</f>
        <v>21</v>
      </c>
      <c r="U476" s="105" t="n">
        <f aca="false">VLOOKUP($B476,Gas!$B$3:$E$2506,2)</f>
        <v>2.46</v>
      </c>
      <c r="V476" s="46" t="n">
        <f aca="false">C476/U476</f>
        <v>13.1666666666667</v>
      </c>
      <c r="W476" s="99" t="n">
        <f aca="false">VLOOKUP($B476,Gas!$B$3:$E$2506,4)</f>
        <v>0.484943642997054</v>
      </c>
    </row>
    <row r="477" customFormat="false" ht="12.75" hidden="false" customHeight="false" outlineLevel="0" collapsed="false">
      <c r="A477" s="95" t="n">
        <f aca="false">MONTH(B477)+(YEAR(B477)-1998)*12</f>
        <v>21</v>
      </c>
      <c r="B477" s="101" t="n">
        <v>36424</v>
      </c>
      <c r="C477" s="102" t="n">
        <v>31.38</v>
      </c>
      <c r="D477" s="98" t="n">
        <f aca="false">LN(C477/C476)</f>
        <v>-0.0316789858783514</v>
      </c>
      <c r="E477" s="106" t="n">
        <f aca="false">STDEV(D468:D477)*SQRT(trade_day)</f>
        <v>1.5662856791051</v>
      </c>
      <c r="F477" s="97"/>
      <c r="G477" s="103" t="n">
        <f aca="false">IF(G$1="P",MAX(0,G$2-$C477),IF(G$1="C",MAX(0,$C477-G$2)))</f>
        <v>0</v>
      </c>
      <c r="H477" s="103" t="n">
        <f aca="false">IF(H$1="P",MAX(0,H$2-$C477),IF(H$1="C",MAX(0,$C477-H$2)))</f>
        <v>0</v>
      </c>
      <c r="I477" s="103" t="n">
        <f aca="false">IF(I$1="P",MAX(0,I$2-$C477),IF(I$1="C",MAX(0,$C477-I$2)))</f>
        <v>0</v>
      </c>
      <c r="J477" s="103" t="n">
        <f aca="false">IF(J$1="P",MAX(0,J$2-$C477),IF(J$1="C",MAX(0,$C477-J$2)))</f>
        <v>3.62</v>
      </c>
      <c r="K477" s="103" t="n">
        <f aca="false">IF(K$1="P",MAX(0,K$2-$C477),IF(K$1="C",MAX(0,$C477-K$2)))</f>
        <v>8.62</v>
      </c>
      <c r="L477" s="103" t="n">
        <f aca="false">IF(L$1="P",MAX(0,L$2-$C477),IF(L$1="C",MAX(0,$C477-L$2)))</f>
        <v>18.62</v>
      </c>
      <c r="M477" s="103" t="n">
        <f aca="false">IF(M$1="P",MAX(0,M$2-$C477),IF(M$1="C",MAX(0,$C477-M$2)))</f>
        <v>11.38</v>
      </c>
      <c r="N477" s="103" t="n">
        <f aca="false">IF(N$1="P",MAX(0,N$2-$C477),IF(N$1="C",MAX(0,$C477-N$2)))</f>
        <v>6.38</v>
      </c>
      <c r="O477" s="103" t="n">
        <f aca="false">IF(O$1="P",MAX(0,O$2-$C477),IF(O$1="C",MAX(0,$C477-O$2)))</f>
        <v>1.38</v>
      </c>
      <c r="P477" s="103" t="n">
        <f aca="false">IF(P$1="P",MAX(0,P$2-$C477),IF(P$1="C",MAX(0,$C477-P$2)))</f>
        <v>0</v>
      </c>
      <c r="Q477" s="103" t="n">
        <f aca="false">IF(Q$1="P",MAX(0,Q$2-$C477),IF(Q$1="C",MAX(0,$C477-Q$2)))</f>
        <v>0</v>
      </c>
      <c r="R477" s="103" t="n">
        <f aca="false">IF(R$1="P",MAX(0,R$2-$C477),IF(R$1="C",MAX(0,$C477-R$2)))</f>
        <v>0</v>
      </c>
      <c r="S477" s="103" t="n">
        <f aca="false">IF(S$1="P",MAX(0,S$2-$C477),IF(S$1="C",MAX(0,$C477-S$2)))</f>
        <v>0</v>
      </c>
      <c r="T477" s="104" t="n">
        <f aca="false">A477</f>
        <v>21</v>
      </c>
      <c r="U477" s="105" t="n">
        <f aca="false">VLOOKUP($B477,Gas!$B$3:$E$2506,2)</f>
        <v>2.495</v>
      </c>
      <c r="V477" s="46" t="n">
        <f aca="false">C477/U477</f>
        <v>12.5771543086172</v>
      </c>
      <c r="W477" s="99" t="n">
        <f aca="false">VLOOKUP($B477,Gas!$B$3:$E$2506,4)</f>
        <v>0.428419145490994</v>
      </c>
    </row>
    <row r="478" customFormat="false" ht="12.75" hidden="false" customHeight="false" outlineLevel="0" collapsed="false">
      <c r="A478" s="95" t="n">
        <f aca="false">MONTH(B478)+(YEAR(B478)-1998)*12</f>
        <v>21</v>
      </c>
      <c r="B478" s="101" t="n">
        <v>36425</v>
      </c>
      <c r="C478" s="102" t="n">
        <v>30.61</v>
      </c>
      <c r="D478" s="98" t="n">
        <f aca="false">LN(C478/C477)</f>
        <v>-0.0248439943475654</v>
      </c>
      <c r="E478" s="106" t="n">
        <f aca="false">STDEV(D469:D478)*SQRT(trade_day)</f>
        <v>1.46110542623202</v>
      </c>
      <c r="F478" s="97"/>
      <c r="G478" s="103" t="n">
        <f aca="false">IF(G$1="P",MAX(0,G$2-$C478),IF(G$1="C",MAX(0,$C478-G$2)))</f>
        <v>0</v>
      </c>
      <c r="H478" s="103" t="n">
        <f aca="false">IF(H$1="P",MAX(0,H$2-$C478),IF(H$1="C",MAX(0,$C478-H$2)))</f>
        <v>0</v>
      </c>
      <c r="I478" s="103" t="n">
        <f aca="false">IF(I$1="P",MAX(0,I$2-$C478),IF(I$1="C",MAX(0,$C478-I$2)))</f>
        <v>0</v>
      </c>
      <c r="J478" s="103" t="n">
        <f aca="false">IF(J$1="P",MAX(0,J$2-$C478),IF(J$1="C",MAX(0,$C478-J$2)))</f>
        <v>4.39</v>
      </c>
      <c r="K478" s="103" t="n">
        <f aca="false">IF(K$1="P",MAX(0,K$2-$C478),IF(K$1="C",MAX(0,$C478-K$2)))</f>
        <v>9.39</v>
      </c>
      <c r="L478" s="103" t="n">
        <f aca="false">IF(L$1="P",MAX(0,L$2-$C478),IF(L$1="C",MAX(0,$C478-L$2)))</f>
        <v>19.39</v>
      </c>
      <c r="M478" s="103" t="n">
        <f aca="false">IF(M$1="P",MAX(0,M$2-$C478),IF(M$1="C",MAX(0,$C478-M$2)))</f>
        <v>10.61</v>
      </c>
      <c r="N478" s="103" t="n">
        <f aca="false">IF(N$1="P",MAX(0,N$2-$C478),IF(N$1="C",MAX(0,$C478-N$2)))</f>
        <v>5.61</v>
      </c>
      <c r="O478" s="103" t="n">
        <f aca="false">IF(O$1="P",MAX(0,O$2-$C478),IF(O$1="C",MAX(0,$C478-O$2)))</f>
        <v>0.609999999999999</v>
      </c>
      <c r="P478" s="103" t="n">
        <f aca="false">IF(P$1="P",MAX(0,P$2-$C478),IF(P$1="C",MAX(0,$C478-P$2)))</f>
        <v>0</v>
      </c>
      <c r="Q478" s="103" t="n">
        <f aca="false">IF(Q$1="P",MAX(0,Q$2-$C478),IF(Q$1="C",MAX(0,$C478-Q$2)))</f>
        <v>0</v>
      </c>
      <c r="R478" s="103" t="n">
        <f aca="false">IF(R$1="P",MAX(0,R$2-$C478),IF(R$1="C",MAX(0,$C478-R$2)))</f>
        <v>0</v>
      </c>
      <c r="S478" s="103" t="n">
        <f aca="false">IF(S$1="P",MAX(0,S$2-$C478),IF(S$1="C",MAX(0,$C478-S$2)))</f>
        <v>0</v>
      </c>
      <c r="T478" s="104" t="n">
        <f aca="false">A478</f>
        <v>21</v>
      </c>
      <c r="U478" s="105" t="n">
        <f aca="false">VLOOKUP($B478,Gas!$B$3:$E$2506,2)</f>
        <v>2.305</v>
      </c>
      <c r="V478" s="46" t="n">
        <f aca="false">C478/U478</f>
        <v>13.2798264642082</v>
      </c>
      <c r="W478" s="99" t="n">
        <f aca="false">VLOOKUP($B478,Gas!$B$3:$E$2506,4)</f>
        <v>0.573874360288836</v>
      </c>
    </row>
    <row r="479" customFormat="false" ht="12.75" hidden="false" customHeight="false" outlineLevel="0" collapsed="false">
      <c r="A479" s="95" t="n">
        <f aca="false">MONTH(B479)+(YEAR(B479)-1998)*12</f>
        <v>21</v>
      </c>
      <c r="B479" s="101" t="n">
        <v>36426</v>
      </c>
      <c r="C479" s="102" t="n">
        <v>30.81</v>
      </c>
      <c r="D479" s="98" t="n">
        <f aca="false">LN(C479/C478)</f>
        <v>0.00651255965125532</v>
      </c>
      <c r="E479" s="106" t="n">
        <f aca="false">STDEV(D470:D479)*SQRT(trade_day)</f>
        <v>1.11301444378267</v>
      </c>
      <c r="F479" s="97"/>
      <c r="G479" s="103" t="n">
        <f aca="false">IF(G$1="P",MAX(0,G$2-$C479),IF(G$1="C",MAX(0,$C479-G$2)))</f>
        <v>0</v>
      </c>
      <c r="H479" s="103" t="n">
        <f aca="false">IF(H$1="P",MAX(0,H$2-$C479),IF(H$1="C",MAX(0,$C479-H$2)))</f>
        <v>0</v>
      </c>
      <c r="I479" s="103" t="n">
        <f aca="false">IF(I$1="P",MAX(0,I$2-$C479),IF(I$1="C",MAX(0,$C479-I$2)))</f>
        <v>0</v>
      </c>
      <c r="J479" s="103" t="n">
        <f aca="false">IF(J$1="P",MAX(0,J$2-$C479),IF(J$1="C",MAX(0,$C479-J$2)))</f>
        <v>4.19</v>
      </c>
      <c r="K479" s="103" t="n">
        <f aca="false">IF(K$1="P",MAX(0,K$2-$C479),IF(K$1="C",MAX(0,$C479-K$2)))</f>
        <v>9.19</v>
      </c>
      <c r="L479" s="103" t="n">
        <f aca="false">IF(L$1="P",MAX(0,L$2-$C479),IF(L$1="C",MAX(0,$C479-L$2)))</f>
        <v>19.19</v>
      </c>
      <c r="M479" s="103" t="n">
        <f aca="false">IF(M$1="P",MAX(0,M$2-$C479),IF(M$1="C",MAX(0,$C479-M$2)))</f>
        <v>10.81</v>
      </c>
      <c r="N479" s="103" t="n">
        <f aca="false">IF(N$1="P",MAX(0,N$2-$C479),IF(N$1="C",MAX(0,$C479-N$2)))</f>
        <v>5.81</v>
      </c>
      <c r="O479" s="103" t="n">
        <f aca="false">IF(O$1="P",MAX(0,O$2-$C479),IF(O$1="C",MAX(0,$C479-O$2)))</f>
        <v>0.809999999999999</v>
      </c>
      <c r="P479" s="103" t="n">
        <f aca="false">IF(P$1="P",MAX(0,P$2-$C479),IF(P$1="C",MAX(0,$C479-P$2)))</f>
        <v>0</v>
      </c>
      <c r="Q479" s="103" t="n">
        <f aca="false">IF(Q$1="P",MAX(0,Q$2-$C479),IF(Q$1="C",MAX(0,$C479-Q$2)))</f>
        <v>0</v>
      </c>
      <c r="R479" s="103" t="n">
        <f aca="false">IF(R$1="P",MAX(0,R$2-$C479),IF(R$1="C",MAX(0,$C479-R$2)))</f>
        <v>0</v>
      </c>
      <c r="S479" s="103" t="n">
        <f aca="false">IF(S$1="P",MAX(0,S$2-$C479),IF(S$1="C",MAX(0,$C479-S$2)))</f>
        <v>0</v>
      </c>
      <c r="T479" s="104" t="n">
        <f aca="false">A479</f>
        <v>21</v>
      </c>
      <c r="U479" s="105" t="n">
        <f aca="false">VLOOKUP($B479,Gas!$B$3:$E$2506,2)</f>
        <v>2.295</v>
      </c>
      <c r="V479" s="46" t="n">
        <f aca="false">C479/U479</f>
        <v>13.4248366013072</v>
      </c>
      <c r="W479" s="99" t="n">
        <f aca="false">VLOOKUP($B479,Gas!$B$3:$E$2506,4)</f>
        <v>0.568032549260702</v>
      </c>
    </row>
    <row r="480" customFormat="false" ht="12.75" hidden="false" customHeight="false" outlineLevel="0" collapsed="false">
      <c r="A480" s="95" t="n">
        <f aca="false">MONTH(B480)+(YEAR(B480)-1998)*12</f>
        <v>21</v>
      </c>
      <c r="B480" s="101" t="n">
        <v>36427</v>
      </c>
      <c r="C480" s="102" t="n">
        <v>30.33</v>
      </c>
      <c r="D480" s="98" t="n">
        <f aca="false">LN(C480/C479)</f>
        <v>-0.0157019909080868</v>
      </c>
      <c r="E480" s="106" t="n">
        <f aca="false">STDEV(D471:D480)*SQRT(trade_day)</f>
        <v>0.473880762091517</v>
      </c>
      <c r="F480" s="97"/>
      <c r="G480" s="103" t="n">
        <f aca="false">IF(G$1="P",MAX(0,G$2-$C480),IF(G$1="C",MAX(0,$C480-G$2)))</f>
        <v>0</v>
      </c>
      <c r="H480" s="103" t="n">
        <f aca="false">IF(H$1="P",MAX(0,H$2-$C480),IF(H$1="C",MAX(0,$C480-H$2)))</f>
        <v>0</v>
      </c>
      <c r="I480" s="103" t="n">
        <f aca="false">IF(I$1="P",MAX(0,I$2-$C480),IF(I$1="C",MAX(0,$C480-I$2)))</f>
        <v>0</v>
      </c>
      <c r="J480" s="103" t="n">
        <f aca="false">IF(J$1="P",MAX(0,J$2-$C480),IF(J$1="C",MAX(0,$C480-J$2)))</f>
        <v>4.67</v>
      </c>
      <c r="K480" s="103" t="n">
        <f aca="false">IF(K$1="P",MAX(0,K$2-$C480),IF(K$1="C",MAX(0,$C480-K$2)))</f>
        <v>9.67</v>
      </c>
      <c r="L480" s="103" t="n">
        <f aca="false">IF(L$1="P",MAX(0,L$2-$C480),IF(L$1="C",MAX(0,$C480-L$2)))</f>
        <v>19.67</v>
      </c>
      <c r="M480" s="103" t="n">
        <f aca="false">IF(M$1="P",MAX(0,M$2-$C480),IF(M$1="C",MAX(0,$C480-M$2)))</f>
        <v>10.33</v>
      </c>
      <c r="N480" s="103" t="n">
        <f aca="false">IF(N$1="P",MAX(0,N$2-$C480),IF(N$1="C",MAX(0,$C480-N$2)))</f>
        <v>5.33</v>
      </c>
      <c r="O480" s="103" t="n">
        <f aca="false">IF(O$1="P",MAX(0,O$2-$C480),IF(O$1="C",MAX(0,$C480-O$2)))</f>
        <v>0.329999999999998</v>
      </c>
      <c r="P480" s="103" t="n">
        <f aca="false">IF(P$1="P",MAX(0,P$2-$C480),IF(P$1="C",MAX(0,$C480-P$2)))</f>
        <v>0</v>
      </c>
      <c r="Q480" s="103" t="n">
        <f aca="false">IF(Q$1="P",MAX(0,Q$2-$C480),IF(Q$1="C",MAX(0,$C480-Q$2)))</f>
        <v>0</v>
      </c>
      <c r="R480" s="103" t="n">
        <f aca="false">IF(R$1="P",MAX(0,R$2-$C480),IF(R$1="C",MAX(0,$C480-R$2)))</f>
        <v>0</v>
      </c>
      <c r="S480" s="103" t="n">
        <f aca="false">IF(S$1="P",MAX(0,S$2-$C480),IF(S$1="C",MAX(0,$C480-S$2)))</f>
        <v>0</v>
      </c>
      <c r="T480" s="104" t="n">
        <f aca="false">A480</f>
        <v>21</v>
      </c>
      <c r="U480" s="105" t="n">
        <f aca="false">VLOOKUP($B480,Gas!$B$3:$E$2506,2)</f>
        <v>2.47</v>
      </c>
      <c r="V480" s="46" t="n">
        <f aca="false">C480/U480</f>
        <v>12.2793522267206</v>
      </c>
      <c r="W480" s="99" t="n">
        <f aca="false">VLOOKUP($B480,Gas!$B$3:$E$2506,4)</f>
        <v>0.80866846311651</v>
      </c>
    </row>
    <row r="481" customFormat="false" ht="12.75" hidden="false" customHeight="false" outlineLevel="0" collapsed="false">
      <c r="A481" s="95" t="n">
        <f aca="false">MONTH(B481)+(YEAR(B481)-1998)*12</f>
        <v>21</v>
      </c>
      <c r="B481" s="101" t="n">
        <v>36430</v>
      </c>
      <c r="C481" s="102" t="n">
        <v>31.71</v>
      </c>
      <c r="D481" s="98" t="n">
        <f aca="false">LN(C481/C480)</f>
        <v>0.0444947668497663</v>
      </c>
      <c r="E481" s="106" t="n">
        <f aca="false">STDEV(D472:D481)*SQRT(trade_day)</f>
        <v>0.547789881033451</v>
      </c>
      <c r="F481" s="97"/>
      <c r="G481" s="103" t="n">
        <f aca="false">IF(G$1="P",MAX(0,G$2-$C481),IF(G$1="C",MAX(0,$C481-G$2)))</f>
        <v>0</v>
      </c>
      <c r="H481" s="103" t="n">
        <f aca="false">IF(H$1="P",MAX(0,H$2-$C481),IF(H$1="C",MAX(0,$C481-H$2)))</f>
        <v>0</v>
      </c>
      <c r="I481" s="103" t="n">
        <f aca="false">IF(I$1="P",MAX(0,I$2-$C481),IF(I$1="C",MAX(0,$C481-I$2)))</f>
        <v>0</v>
      </c>
      <c r="J481" s="103" t="n">
        <f aca="false">IF(J$1="P",MAX(0,J$2-$C481),IF(J$1="C",MAX(0,$C481-J$2)))</f>
        <v>3.29</v>
      </c>
      <c r="K481" s="103" t="n">
        <f aca="false">IF(K$1="P",MAX(0,K$2-$C481),IF(K$1="C",MAX(0,$C481-K$2)))</f>
        <v>8.29</v>
      </c>
      <c r="L481" s="103" t="n">
        <f aca="false">IF(L$1="P",MAX(0,L$2-$C481),IF(L$1="C",MAX(0,$C481-L$2)))</f>
        <v>18.29</v>
      </c>
      <c r="M481" s="103" t="n">
        <f aca="false">IF(M$1="P",MAX(0,M$2-$C481),IF(M$1="C",MAX(0,$C481-M$2)))</f>
        <v>11.71</v>
      </c>
      <c r="N481" s="103" t="n">
        <f aca="false">IF(N$1="P",MAX(0,N$2-$C481),IF(N$1="C",MAX(0,$C481-N$2)))</f>
        <v>6.71</v>
      </c>
      <c r="O481" s="103" t="n">
        <f aca="false">IF(O$1="P",MAX(0,O$2-$C481),IF(O$1="C",MAX(0,$C481-O$2)))</f>
        <v>1.71</v>
      </c>
      <c r="P481" s="103" t="n">
        <f aca="false">IF(P$1="P",MAX(0,P$2-$C481),IF(P$1="C",MAX(0,$C481-P$2)))</f>
        <v>0</v>
      </c>
      <c r="Q481" s="103" t="n">
        <f aca="false">IF(Q$1="P",MAX(0,Q$2-$C481),IF(Q$1="C",MAX(0,$C481-Q$2)))</f>
        <v>0</v>
      </c>
      <c r="R481" s="103" t="n">
        <f aca="false">IF(R$1="P",MAX(0,R$2-$C481),IF(R$1="C",MAX(0,$C481-R$2)))</f>
        <v>0</v>
      </c>
      <c r="S481" s="103" t="n">
        <f aca="false">IF(S$1="P",MAX(0,S$2-$C481),IF(S$1="C",MAX(0,$C481-S$2)))</f>
        <v>0</v>
      </c>
      <c r="T481" s="104" t="n">
        <f aca="false">A481</f>
        <v>21</v>
      </c>
      <c r="U481" s="105" t="n">
        <f aca="false">VLOOKUP($B481,Gas!$B$3:$E$2506,2)</f>
        <v>2.57</v>
      </c>
      <c r="V481" s="46" t="n">
        <f aca="false">C481/U481</f>
        <v>12.3385214007782</v>
      </c>
      <c r="W481" s="99" t="n">
        <f aca="false">VLOOKUP($B481,Gas!$B$3:$E$2506,4)</f>
        <v>0.738745638481966</v>
      </c>
    </row>
    <row r="482" customFormat="false" ht="12.75" hidden="false" customHeight="false" outlineLevel="0" collapsed="false">
      <c r="A482" s="95" t="n">
        <f aca="false">MONTH(B482)+(YEAR(B482)-1998)*12</f>
        <v>21</v>
      </c>
      <c r="B482" s="101" t="n">
        <v>36431</v>
      </c>
      <c r="C482" s="102" t="n">
        <v>29.98</v>
      </c>
      <c r="D482" s="98" t="n">
        <f aca="false">LN(C482/C481)</f>
        <v>-0.0561015958758044</v>
      </c>
      <c r="E482" s="106" t="n">
        <f aca="false">STDEV(D473:D482)*SQRT(trade_day)</f>
        <v>0.602789592151672</v>
      </c>
      <c r="F482" s="97"/>
      <c r="G482" s="103" t="n">
        <f aca="false">IF(G$1="P",MAX(0,G$2-$C482),IF(G$1="C",MAX(0,$C482-G$2)))</f>
        <v>0</v>
      </c>
      <c r="H482" s="103" t="n">
        <f aca="false">IF(H$1="P",MAX(0,H$2-$C482),IF(H$1="C",MAX(0,$C482-H$2)))</f>
        <v>0</v>
      </c>
      <c r="I482" s="103" t="n">
        <f aca="false">IF(I$1="P",MAX(0,I$2-$C482),IF(I$1="C",MAX(0,$C482-I$2)))</f>
        <v>0.0199999999999996</v>
      </c>
      <c r="J482" s="103" t="n">
        <f aca="false">IF(J$1="P",MAX(0,J$2-$C482),IF(J$1="C",MAX(0,$C482-J$2)))</f>
        <v>5.02</v>
      </c>
      <c r="K482" s="103" t="n">
        <f aca="false">IF(K$1="P",MAX(0,K$2-$C482),IF(K$1="C",MAX(0,$C482-K$2)))</f>
        <v>10.02</v>
      </c>
      <c r="L482" s="103" t="n">
        <f aca="false">IF(L$1="P",MAX(0,L$2-$C482),IF(L$1="C",MAX(0,$C482-L$2)))</f>
        <v>20.02</v>
      </c>
      <c r="M482" s="103" t="n">
        <f aca="false">IF(M$1="P",MAX(0,M$2-$C482),IF(M$1="C",MAX(0,$C482-M$2)))</f>
        <v>9.98</v>
      </c>
      <c r="N482" s="103" t="n">
        <f aca="false">IF(N$1="P",MAX(0,N$2-$C482),IF(N$1="C",MAX(0,$C482-N$2)))</f>
        <v>4.98</v>
      </c>
      <c r="O482" s="103" t="n">
        <f aca="false">IF(O$1="P",MAX(0,O$2-$C482),IF(O$1="C",MAX(0,$C482-O$2)))</f>
        <v>0</v>
      </c>
      <c r="P482" s="103" t="n">
        <f aca="false">IF(P$1="P",MAX(0,P$2-$C482),IF(P$1="C",MAX(0,$C482-P$2)))</f>
        <v>0</v>
      </c>
      <c r="Q482" s="103" t="n">
        <f aca="false">IF(Q$1="P",MAX(0,Q$2-$C482),IF(Q$1="C",MAX(0,$C482-Q$2)))</f>
        <v>0</v>
      </c>
      <c r="R482" s="103" t="n">
        <f aca="false">IF(R$1="P",MAX(0,R$2-$C482),IF(R$1="C",MAX(0,$C482-R$2)))</f>
        <v>0</v>
      </c>
      <c r="S482" s="103" t="n">
        <f aca="false">IF(S$1="P",MAX(0,S$2-$C482),IF(S$1="C",MAX(0,$C482-S$2)))</f>
        <v>0</v>
      </c>
      <c r="T482" s="104" t="n">
        <f aca="false">A482</f>
        <v>21</v>
      </c>
      <c r="U482" s="105" t="n">
        <f aca="false">VLOOKUP($B482,Gas!$B$3:$E$2506,2)</f>
        <v>2.5</v>
      </c>
      <c r="V482" s="46" t="n">
        <f aca="false">C482/U482</f>
        <v>11.992</v>
      </c>
      <c r="W482" s="99" t="n">
        <f aca="false">VLOOKUP($B482,Gas!$B$3:$E$2506,4)</f>
        <v>0.758985429011372</v>
      </c>
    </row>
    <row r="483" customFormat="false" ht="12.75" hidden="false" customHeight="false" outlineLevel="0" collapsed="false">
      <c r="A483" s="95" t="n">
        <f aca="false">MONTH(B483)+(YEAR(B483)-1998)*12</f>
        <v>21</v>
      </c>
      <c r="B483" s="101" t="n">
        <v>36432</v>
      </c>
      <c r="C483" s="102" t="n">
        <v>29.93</v>
      </c>
      <c r="D483" s="98" t="n">
        <f aca="false">LN(C483/C482)</f>
        <v>-0.00166917080984408</v>
      </c>
      <c r="E483" s="106" t="n">
        <f aca="false">STDEV(D474:D483)*SQRT(trade_day)</f>
        <v>0.521648186080803</v>
      </c>
      <c r="F483" s="97"/>
      <c r="G483" s="103" t="n">
        <f aca="false">IF(G$1="P",MAX(0,G$2-$C483),IF(G$1="C",MAX(0,$C483-G$2)))</f>
        <v>0</v>
      </c>
      <c r="H483" s="103" t="n">
        <f aca="false">IF(H$1="P",MAX(0,H$2-$C483),IF(H$1="C",MAX(0,$C483-H$2)))</f>
        <v>0</v>
      </c>
      <c r="I483" s="103" t="n">
        <f aca="false">IF(I$1="P",MAX(0,I$2-$C483),IF(I$1="C",MAX(0,$C483-I$2)))</f>
        <v>0.0700000000000003</v>
      </c>
      <c r="J483" s="103" t="n">
        <f aca="false">IF(J$1="P",MAX(0,J$2-$C483),IF(J$1="C",MAX(0,$C483-J$2)))</f>
        <v>5.07</v>
      </c>
      <c r="K483" s="103" t="n">
        <f aca="false">IF(K$1="P",MAX(0,K$2-$C483),IF(K$1="C",MAX(0,$C483-K$2)))</f>
        <v>10.07</v>
      </c>
      <c r="L483" s="103" t="n">
        <f aca="false">IF(L$1="P",MAX(0,L$2-$C483),IF(L$1="C",MAX(0,$C483-L$2)))</f>
        <v>20.07</v>
      </c>
      <c r="M483" s="103" t="n">
        <f aca="false">IF(M$1="P",MAX(0,M$2-$C483),IF(M$1="C",MAX(0,$C483-M$2)))</f>
        <v>9.93</v>
      </c>
      <c r="N483" s="103" t="n">
        <f aca="false">IF(N$1="P",MAX(0,N$2-$C483),IF(N$1="C",MAX(0,$C483-N$2)))</f>
        <v>4.93</v>
      </c>
      <c r="O483" s="103" t="n">
        <f aca="false">IF(O$1="P",MAX(0,O$2-$C483),IF(O$1="C",MAX(0,$C483-O$2)))</f>
        <v>0</v>
      </c>
      <c r="P483" s="103" t="n">
        <f aca="false">IF(P$1="P",MAX(0,P$2-$C483),IF(P$1="C",MAX(0,$C483-P$2)))</f>
        <v>0</v>
      </c>
      <c r="Q483" s="103" t="n">
        <f aca="false">IF(Q$1="P",MAX(0,Q$2-$C483),IF(Q$1="C",MAX(0,$C483-Q$2)))</f>
        <v>0</v>
      </c>
      <c r="R483" s="103" t="n">
        <f aca="false">IF(R$1="P",MAX(0,R$2-$C483),IF(R$1="C",MAX(0,$C483-R$2)))</f>
        <v>0</v>
      </c>
      <c r="S483" s="103" t="n">
        <f aca="false">IF(S$1="P",MAX(0,S$2-$C483),IF(S$1="C",MAX(0,$C483-S$2)))</f>
        <v>0</v>
      </c>
      <c r="T483" s="104" t="n">
        <f aca="false">A483</f>
        <v>21</v>
      </c>
      <c r="U483" s="105" t="n">
        <f aca="false">VLOOKUP($B483,Gas!$B$3:$E$2506,2)</f>
        <v>2.525</v>
      </c>
      <c r="V483" s="46" t="n">
        <f aca="false">C483/U483</f>
        <v>11.8534653465347</v>
      </c>
      <c r="W483" s="99" t="n">
        <f aca="false">VLOOKUP($B483,Gas!$B$3:$E$2506,4)</f>
        <v>0.760507027585383</v>
      </c>
    </row>
    <row r="484" customFormat="false" ht="12.75" hidden="false" customHeight="false" outlineLevel="0" collapsed="false">
      <c r="A484" s="95" t="n">
        <f aca="false">MONTH(B484)+(YEAR(B484)-1998)*12</f>
        <v>21</v>
      </c>
      <c r="B484" s="101" t="n">
        <v>36433</v>
      </c>
      <c r="C484" s="102" t="n">
        <v>29.35</v>
      </c>
      <c r="D484" s="98" t="n">
        <f aca="false">LN(C484/C483)</f>
        <v>-0.019568775590502</v>
      </c>
      <c r="E484" s="106" t="n">
        <f aca="false">STDEV(D475:D484)*SQRT(trade_day)</f>
        <v>0.521653643569897</v>
      </c>
      <c r="F484" s="97"/>
      <c r="G484" s="103" t="n">
        <f aca="false">IF(G$1="P",MAX(0,G$2-$C484),IF(G$1="C",MAX(0,$C484-G$2)))</f>
        <v>0</v>
      </c>
      <c r="H484" s="103" t="n">
        <f aca="false">IF(H$1="P",MAX(0,H$2-$C484),IF(H$1="C",MAX(0,$C484-H$2)))</f>
        <v>0</v>
      </c>
      <c r="I484" s="103" t="n">
        <f aca="false">IF(I$1="P",MAX(0,I$2-$C484),IF(I$1="C",MAX(0,$C484-I$2)))</f>
        <v>0.649999999999999</v>
      </c>
      <c r="J484" s="103" t="n">
        <f aca="false">IF(J$1="P",MAX(0,J$2-$C484),IF(J$1="C",MAX(0,$C484-J$2)))</f>
        <v>5.65</v>
      </c>
      <c r="K484" s="103" t="n">
        <f aca="false">IF(K$1="P",MAX(0,K$2-$C484),IF(K$1="C",MAX(0,$C484-K$2)))</f>
        <v>10.65</v>
      </c>
      <c r="L484" s="103" t="n">
        <f aca="false">IF(L$1="P",MAX(0,L$2-$C484),IF(L$1="C",MAX(0,$C484-L$2)))</f>
        <v>20.65</v>
      </c>
      <c r="M484" s="103" t="n">
        <f aca="false">IF(M$1="P",MAX(0,M$2-$C484),IF(M$1="C",MAX(0,$C484-M$2)))</f>
        <v>9.35</v>
      </c>
      <c r="N484" s="103" t="n">
        <f aca="false">IF(N$1="P",MAX(0,N$2-$C484),IF(N$1="C",MAX(0,$C484-N$2)))</f>
        <v>4.35</v>
      </c>
      <c r="O484" s="103" t="n">
        <f aca="false">IF(O$1="P",MAX(0,O$2-$C484),IF(O$1="C",MAX(0,$C484-O$2)))</f>
        <v>0</v>
      </c>
      <c r="P484" s="103" t="n">
        <f aca="false">IF(P$1="P",MAX(0,P$2-$C484),IF(P$1="C",MAX(0,$C484-P$2)))</f>
        <v>0</v>
      </c>
      <c r="Q484" s="103" t="n">
        <f aca="false">IF(Q$1="P",MAX(0,Q$2-$C484),IF(Q$1="C",MAX(0,$C484-Q$2)))</f>
        <v>0</v>
      </c>
      <c r="R484" s="103" t="n">
        <f aca="false">IF(R$1="P",MAX(0,R$2-$C484),IF(R$1="C",MAX(0,$C484-R$2)))</f>
        <v>0</v>
      </c>
      <c r="S484" s="103" t="n">
        <f aca="false">IF(S$1="P",MAX(0,S$2-$C484),IF(S$1="C",MAX(0,$C484-S$2)))</f>
        <v>0</v>
      </c>
      <c r="T484" s="104" t="n">
        <f aca="false">A484</f>
        <v>21</v>
      </c>
      <c r="U484" s="105" t="n">
        <f aca="false">VLOOKUP($B484,Gas!$B$3:$E$2506,2)</f>
        <v>2.555</v>
      </c>
      <c r="V484" s="46" t="n">
        <f aca="false">C484/U484</f>
        <v>11.4872798434442</v>
      </c>
      <c r="W484" s="99" t="n">
        <f aca="false">VLOOKUP($B484,Gas!$B$3:$E$2506,4)</f>
        <v>0.762210166789448</v>
      </c>
    </row>
    <row r="485" customFormat="false" ht="12.75" hidden="false" customHeight="false" outlineLevel="0" collapsed="false">
      <c r="A485" s="95" t="n">
        <f aca="false">MONTH(B485)+(YEAR(B485)-1998)*12</f>
        <v>22</v>
      </c>
      <c r="B485" s="101" t="n">
        <v>36434</v>
      </c>
      <c r="C485" s="102" t="n">
        <v>29.27</v>
      </c>
      <c r="D485" s="98" t="n">
        <f aca="false">LN(C485/C484)</f>
        <v>-0.00272944557031107</v>
      </c>
      <c r="E485" s="106" t="n">
        <f aca="false">STDEV(D476:D485)*SQRT(trade_day)</f>
        <v>0.495742094372331</v>
      </c>
      <c r="F485" s="97"/>
      <c r="G485" s="103" t="n">
        <f aca="false">IF(G$1="P",MAX(0,G$2-$C485),IF(G$1="C",MAX(0,$C485-G$2)))</f>
        <v>0</v>
      </c>
      <c r="H485" s="103" t="n">
        <f aca="false">IF(H$1="P",MAX(0,H$2-$C485),IF(H$1="C",MAX(0,$C485-H$2)))</f>
        <v>0</v>
      </c>
      <c r="I485" s="103" t="n">
        <f aca="false">IF(I$1="P",MAX(0,I$2-$C485),IF(I$1="C",MAX(0,$C485-I$2)))</f>
        <v>0.73</v>
      </c>
      <c r="J485" s="103" t="n">
        <f aca="false">IF(J$1="P",MAX(0,J$2-$C485),IF(J$1="C",MAX(0,$C485-J$2)))</f>
        <v>5.73</v>
      </c>
      <c r="K485" s="103" t="n">
        <f aca="false">IF(K$1="P",MAX(0,K$2-$C485),IF(K$1="C",MAX(0,$C485-K$2)))</f>
        <v>10.73</v>
      </c>
      <c r="L485" s="103" t="n">
        <f aca="false">IF(L$1="P",MAX(0,L$2-$C485),IF(L$1="C",MAX(0,$C485-L$2)))</f>
        <v>20.73</v>
      </c>
      <c r="M485" s="103" t="n">
        <f aca="false">IF(M$1="P",MAX(0,M$2-$C485),IF(M$1="C",MAX(0,$C485-M$2)))</f>
        <v>9.27</v>
      </c>
      <c r="N485" s="103" t="n">
        <f aca="false">IF(N$1="P",MAX(0,N$2-$C485),IF(N$1="C",MAX(0,$C485-N$2)))</f>
        <v>4.27</v>
      </c>
      <c r="O485" s="103" t="n">
        <f aca="false">IF(O$1="P",MAX(0,O$2-$C485),IF(O$1="C",MAX(0,$C485-O$2)))</f>
        <v>0</v>
      </c>
      <c r="P485" s="103" t="n">
        <f aca="false">IF(P$1="P",MAX(0,P$2-$C485),IF(P$1="C",MAX(0,$C485-P$2)))</f>
        <v>0</v>
      </c>
      <c r="Q485" s="103" t="n">
        <f aca="false">IF(Q$1="P",MAX(0,Q$2-$C485),IF(Q$1="C",MAX(0,$C485-Q$2)))</f>
        <v>0</v>
      </c>
      <c r="R485" s="103" t="n">
        <f aca="false">IF(R$1="P",MAX(0,R$2-$C485),IF(R$1="C",MAX(0,$C485-R$2)))</f>
        <v>0</v>
      </c>
      <c r="S485" s="103" t="n">
        <f aca="false">IF(S$1="P",MAX(0,S$2-$C485),IF(S$1="C",MAX(0,$C485-S$2)))</f>
        <v>0</v>
      </c>
      <c r="T485" s="104" t="n">
        <f aca="false">A485</f>
        <v>22</v>
      </c>
      <c r="U485" s="105" t="n">
        <f aca="false">VLOOKUP($B485,Gas!$B$3:$E$2506,2)</f>
        <v>2.35</v>
      </c>
      <c r="V485" s="46" t="n">
        <f aca="false">C485/U485</f>
        <v>12.4553191489362</v>
      </c>
      <c r="W485" s="99" t="n">
        <f aca="false">VLOOKUP($B485,Gas!$B$3:$E$2506,4)</f>
        <v>0.920785383310025</v>
      </c>
    </row>
    <row r="486" customFormat="false" ht="12.75" hidden="false" customHeight="false" outlineLevel="0" collapsed="false">
      <c r="A486" s="95" t="n">
        <f aca="false">MONTH(B486)+(YEAR(B486)-1998)*12</f>
        <v>22</v>
      </c>
      <c r="B486" s="101" t="n">
        <v>36437</v>
      </c>
      <c r="C486" s="102" t="n">
        <v>29.61</v>
      </c>
      <c r="D486" s="98" t="n">
        <f aca="false">LN(C486/C485)</f>
        <v>0.0115490414097055</v>
      </c>
      <c r="E486" s="106" t="n">
        <f aca="false">STDEV(D477:D486)*SQRT(trade_day)</f>
        <v>0.433275358453454</v>
      </c>
      <c r="F486" s="97"/>
      <c r="G486" s="103" t="n">
        <f aca="false">IF(G$1="P",MAX(0,G$2-$C486),IF(G$1="C",MAX(0,$C486-G$2)))</f>
        <v>0</v>
      </c>
      <c r="H486" s="103" t="n">
        <f aca="false">IF(H$1="P",MAX(0,H$2-$C486),IF(H$1="C",MAX(0,$C486-H$2)))</f>
        <v>0</v>
      </c>
      <c r="I486" s="103" t="n">
        <f aca="false">IF(I$1="P",MAX(0,I$2-$C486),IF(I$1="C",MAX(0,$C486-I$2)))</f>
        <v>0.390000000000001</v>
      </c>
      <c r="J486" s="103" t="n">
        <f aca="false">IF(J$1="P",MAX(0,J$2-$C486),IF(J$1="C",MAX(0,$C486-J$2)))</f>
        <v>5.39</v>
      </c>
      <c r="K486" s="103" t="n">
        <f aca="false">IF(K$1="P",MAX(0,K$2-$C486),IF(K$1="C",MAX(0,$C486-K$2)))</f>
        <v>10.39</v>
      </c>
      <c r="L486" s="103" t="n">
        <f aca="false">IF(L$1="P",MAX(0,L$2-$C486),IF(L$1="C",MAX(0,$C486-L$2)))</f>
        <v>20.39</v>
      </c>
      <c r="M486" s="103" t="n">
        <f aca="false">IF(M$1="P",MAX(0,M$2-$C486),IF(M$1="C",MAX(0,$C486-M$2)))</f>
        <v>9.61</v>
      </c>
      <c r="N486" s="103" t="n">
        <f aca="false">IF(N$1="P",MAX(0,N$2-$C486),IF(N$1="C",MAX(0,$C486-N$2)))</f>
        <v>4.61</v>
      </c>
      <c r="O486" s="103" t="n">
        <f aca="false">IF(O$1="P",MAX(0,O$2-$C486),IF(O$1="C",MAX(0,$C486-O$2)))</f>
        <v>0</v>
      </c>
      <c r="P486" s="103" t="n">
        <f aca="false">IF(P$1="P",MAX(0,P$2-$C486),IF(P$1="C",MAX(0,$C486-P$2)))</f>
        <v>0</v>
      </c>
      <c r="Q486" s="103" t="n">
        <f aca="false">IF(Q$1="P",MAX(0,Q$2-$C486),IF(Q$1="C",MAX(0,$C486-Q$2)))</f>
        <v>0</v>
      </c>
      <c r="R486" s="103" t="n">
        <f aca="false">IF(R$1="P",MAX(0,R$2-$C486),IF(R$1="C",MAX(0,$C486-R$2)))</f>
        <v>0</v>
      </c>
      <c r="S486" s="103" t="n">
        <f aca="false">IF(S$1="P",MAX(0,S$2-$C486),IF(S$1="C",MAX(0,$C486-S$2)))</f>
        <v>0</v>
      </c>
      <c r="T486" s="104" t="n">
        <f aca="false">A486</f>
        <v>22</v>
      </c>
      <c r="U486" s="105" t="n">
        <f aca="false">VLOOKUP($B486,Gas!$B$3:$E$2506,2)</f>
        <v>2.35</v>
      </c>
      <c r="V486" s="46" t="n">
        <f aca="false">C486/U486</f>
        <v>12.6</v>
      </c>
      <c r="W486" s="99" t="n">
        <f aca="false">VLOOKUP($B486,Gas!$B$3:$E$2506,4)</f>
        <v>0.614908651059362</v>
      </c>
    </row>
    <row r="487" customFormat="false" ht="12.75" hidden="false" customHeight="false" outlineLevel="0" collapsed="false">
      <c r="A487" s="95" t="n">
        <f aca="false">MONTH(B487)+(YEAR(B487)-1998)*12</f>
        <v>22</v>
      </c>
      <c r="B487" s="101" t="n">
        <v>36438</v>
      </c>
      <c r="C487" s="102" t="n">
        <v>29.25</v>
      </c>
      <c r="D487" s="98" t="n">
        <f aca="false">LN(C487/C486)</f>
        <v>-0.0122325684356344</v>
      </c>
      <c r="E487" s="106" t="n">
        <f aca="false">STDEV(D478:D487)*SQRT(trade_day)</f>
        <v>0.415513989105064</v>
      </c>
      <c r="F487" s="97"/>
      <c r="G487" s="103" t="n">
        <f aca="false">IF(G$1="P",MAX(0,G$2-$C487),IF(G$1="C",MAX(0,$C487-G$2)))</f>
        <v>0</v>
      </c>
      <c r="H487" s="103" t="n">
        <f aca="false">IF(H$1="P",MAX(0,H$2-$C487),IF(H$1="C",MAX(0,$C487-H$2)))</f>
        <v>0</v>
      </c>
      <c r="I487" s="103" t="n">
        <f aca="false">IF(I$1="P",MAX(0,I$2-$C487),IF(I$1="C",MAX(0,$C487-I$2)))</f>
        <v>0.75</v>
      </c>
      <c r="J487" s="103" t="n">
        <f aca="false">IF(J$1="P",MAX(0,J$2-$C487),IF(J$1="C",MAX(0,$C487-J$2)))</f>
        <v>5.75</v>
      </c>
      <c r="K487" s="103" t="n">
        <f aca="false">IF(K$1="P",MAX(0,K$2-$C487),IF(K$1="C",MAX(0,$C487-K$2)))</f>
        <v>10.75</v>
      </c>
      <c r="L487" s="103" t="n">
        <f aca="false">IF(L$1="P",MAX(0,L$2-$C487),IF(L$1="C",MAX(0,$C487-L$2)))</f>
        <v>20.75</v>
      </c>
      <c r="M487" s="103" t="n">
        <f aca="false">IF(M$1="P",MAX(0,M$2-$C487),IF(M$1="C",MAX(0,$C487-M$2)))</f>
        <v>9.25</v>
      </c>
      <c r="N487" s="103" t="n">
        <f aca="false">IF(N$1="P",MAX(0,N$2-$C487),IF(N$1="C",MAX(0,$C487-N$2)))</f>
        <v>4.25</v>
      </c>
      <c r="O487" s="103" t="n">
        <f aca="false">IF(O$1="P",MAX(0,O$2-$C487),IF(O$1="C",MAX(0,$C487-O$2)))</f>
        <v>0</v>
      </c>
      <c r="P487" s="103" t="n">
        <f aca="false">IF(P$1="P",MAX(0,P$2-$C487),IF(P$1="C",MAX(0,$C487-P$2)))</f>
        <v>0</v>
      </c>
      <c r="Q487" s="103" t="n">
        <f aca="false">IF(Q$1="P",MAX(0,Q$2-$C487),IF(Q$1="C",MAX(0,$C487-Q$2)))</f>
        <v>0</v>
      </c>
      <c r="R487" s="103" t="n">
        <f aca="false">IF(R$1="P",MAX(0,R$2-$C487),IF(R$1="C",MAX(0,$C487-R$2)))</f>
        <v>0</v>
      </c>
      <c r="S487" s="103" t="n">
        <f aca="false">IF(S$1="P",MAX(0,S$2-$C487),IF(S$1="C",MAX(0,$C487-S$2)))</f>
        <v>0</v>
      </c>
      <c r="T487" s="104" t="n">
        <f aca="false">A487</f>
        <v>22</v>
      </c>
      <c r="U487" s="105" t="n">
        <f aca="false">VLOOKUP($B487,Gas!$B$3:$E$2506,2)</f>
        <v>2.485</v>
      </c>
      <c r="V487" s="46" t="n">
        <f aca="false">C487/U487</f>
        <v>11.7706237424547</v>
      </c>
      <c r="W487" s="99" t="n">
        <f aca="false">VLOOKUP($B487,Gas!$B$3:$E$2506,4)</f>
        <v>0.66801149798717</v>
      </c>
    </row>
    <row r="488" customFormat="false" ht="12.75" hidden="false" customHeight="false" outlineLevel="0" collapsed="false">
      <c r="A488" s="95" t="n">
        <f aca="false">MONTH(B488)+(YEAR(B488)-1998)*12</f>
        <v>22</v>
      </c>
      <c r="B488" s="101" t="n">
        <v>36439</v>
      </c>
      <c r="C488" s="102" t="n">
        <v>29.65</v>
      </c>
      <c r="D488" s="98" t="n">
        <f aca="false">LN(C488/C487)</f>
        <v>0.0135825517658689</v>
      </c>
      <c r="E488" s="106" t="n">
        <f aca="false">STDEV(D479:D488)*SQRT(trade_day)</f>
        <v>0.41416846487776</v>
      </c>
      <c r="F488" s="97"/>
      <c r="G488" s="103" t="n">
        <f aca="false">IF(G$1="P",MAX(0,G$2-$C488),IF(G$1="C",MAX(0,$C488-G$2)))</f>
        <v>0</v>
      </c>
      <c r="H488" s="103" t="n">
        <f aca="false">IF(H$1="P",MAX(0,H$2-$C488),IF(H$1="C",MAX(0,$C488-H$2)))</f>
        <v>0</v>
      </c>
      <c r="I488" s="103" t="n">
        <f aca="false">IF(I$1="P",MAX(0,I$2-$C488),IF(I$1="C",MAX(0,$C488-I$2)))</f>
        <v>0.350000000000001</v>
      </c>
      <c r="J488" s="103" t="n">
        <f aca="false">IF(J$1="P",MAX(0,J$2-$C488),IF(J$1="C",MAX(0,$C488-J$2)))</f>
        <v>5.35</v>
      </c>
      <c r="K488" s="103" t="n">
        <f aca="false">IF(K$1="P",MAX(0,K$2-$C488),IF(K$1="C",MAX(0,$C488-K$2)))</f>
        <v>10.35</v>
      </c>
      <c r="L488" s="103" t="n">
        <f aca="false">IF(L$1="P",MAX(0,L$2-$C488),IF(L$1="C",MAX(0,$C488-L$2)))</f>
        <v>20.35</v>
      </c>
      <c r="M488" s="103" t="n">
        <f aca="false">IF(M$1="P",MAX(0,M$2-$C488),IF(M$1="C",MAX(0,$C488-M$2)))</f>
        <v>9.65</v>
      </c>
      <c r="N488" s="103" t="n">
        <f aca="false">IF(N$1="P",MAX(0,N$2-$C488),IF(N$1="C",MAX(0,$C488-N$2)))</f>
        <v>4.65</v>
      </c>
      <c r="O488" s="103" t="n">
        <f aca="false">IF(O$1="P",MAX(0,O$2-$C488),IF(O$1="C",MAX(0,$C488-O$2)))</f>
        <v>0</v>
      </c>
      <c r="P488" s="103" t="n">
        <f aca="false">IF(P$1="P",MAX(0,P$2-$C488),IF(P$1="C",MAX(0,$C488-P$2)))</f>
        <v>0</v>
      </c>
      <c r="Q488" s="103" t="n">
        <f aca="false">IF(Q$1="P",MAX(0,Q$2-$C488),IF(Q$1="C",MAX(0,$C488-Q$2)))</f>
        <v>0</v>
      </c>
      <c r="R488" s="103" t="n">
        <f aca="false">IF(R$1="P",MAX(0,R$2-$C488),IF(R$1="C",MAX(0,$C488-R$2)))</f>
        <v>0</v>
      </c>
      <c r="S488" s="103" t="n">
        <f aca="false">IF(S$1="P",MAX(0,S$2-$C488),IF(S$1="C",MAX(0,$C488-S$2)))</f>
        <v>0</v>
      </c>
      <c r="T488" s="104" t="n">
        <f aca="false">A488</f>
        <v>22</v>
      </c>
      <c r="U488" s="105" t="n">
        <f aca="false">VLOOKUP($B488,Gas!$B$3:$E$2506,2)</f>
        <v>2.45</v>
      </c>
      <c r="V488" s="46" t="n">
        <f aca="false">C488/U488</f>
        <v>12.1020408163265</v>
      </c>
      <c r="W488" s="99" t="n">
        <f aca="false">VLOOKUP($B488,Gas!$B$3:$E$2506,4)</f>
        <v>0.670606958317148</v>
      </c>
    </row>
    <row r="489" customFormat="false" ht="12.75" hidden="false" customHeight="false" outlineLevel="0" collapsed="false">
      <c r="A489" s="95" t="n">
        <f aca="false">MONTH(B489)+(YEAR(B489)-1998)*12</f>
        <v>22</v>
      </c>
      <c r="B489" s="101" t="n">
        <v>36440</v>
      </c>
      <c r="C489" s="102" t="n">
        <v>28.48</v>
      </c>
      <c r="D489" s="98" t="n">
        <f aca="false">LN(C489/C488)</f>
        <v>-0.0402600388999594</v>
      </c>
      <c r="E489" s="106" t="n">
        <f aca="false">STDEV(D480:D489)*SQRT(trade_day)</f>
        <v>0.448357807204605</v>
      </c>
      <c r="F489" s="97"/>
      <c r="G489" s="103" t="n">
        <f aca="false">IF(G$1="P",MAX(0,G$2-$C489),IF(G$1="C",MAX(0,$C489-G$2)))</f>
        <v>0</v>
      </c>
      <c r="H489" s="103" t="n">
        <f aca="false">IF(H$1="P",MAX(0,H$2-$C489),IF(H$1="C",MAX(0,$C489-H$2)))</f>
        <v>0</v>
      </c>
      <c r="I489" s="103" t="n">
        <f aca="false">IF(I$1="P",MAX(0,I$2-$C489),IF(I$1="C",MAX(0,$C489-I$2)))</f>
        <v>1.52</v>
      </c>
      <c r="J489" s="103" t="n">
        <f aca="false">IF(J$1="P",MAX(0,J$2-$C489),IF(J$1="C",MAX(0,$C489-J$2)))</f>
        <v>6.52</v>
      </c>
      <c r="K489" s="103" t="n">
        <f aca="false">IF(K$1="P",MAX(0,K$2-$C489),IF(K$1="C",MAX(0,$C489-K$2)))</f>
        <v>11.52</v>
      </c>
      <c r="L489" s="103" t="n">
        <f aca="false">IF(L$1="P",MAX(0,L$2-$C489),IF(L$1="C",MAX(0,$C489-L$2)))</f>
        <v>21.52</v>
      </c>
      <c r="M489" s="103" t="n">
        <f aca="false">IF(M$1="P",MAX(0,M$2-$C489),IF(M$1="C",MAX(0,$C489-M$2)))</f>
        <v>8.48</v>
      </c>
      <c r="N489" s="103" t="n">
        <f aca="false">IF(N$1="P",MAX(0,N$2-$C489),IF(N$1="C",MAX(0,$C489-N$2)))</f>
        <v>3.48</v>
      </c>
      <c r="O489" s="103" t="n">
        <f aca="false">IF(O$1="P",MAX(0,O$2-$C489),IF(O$1="C",MAX(0,$C489-O$2)))</f>
        <v>0</v>
      </c>
      <c r="P489" s="103" t="n">
        <f aca="false">IF(P$1="P",MAX(0,P$2-$C489),IF(P$1="C",MAX(0,$C489-P$2)))</f>
        <v>0</v>
      </c>
      <c r="Q489" s="103" t="n">
        <f aca="false">IF(Q$1="P",MAX(0,Q$2-$C489),IF(Q$1="C",MAX(0,$C489-Q$2)))</f>
        <v>0</v>
      </c>
      <c r="R489" s="103" t="n">
        <f aca="false">IF(R$1="P",MAX(0,R$2-$C489),IF(R$1="C",MAX(0,$C489-R$2)))</f>
        <v>0</v>
      </c>
      <c r="S489" s="103" t="n">
        <f aca="false">IF(S$1="P",MAX(0,S$2-$C489),IF(S$1="C",MAX(0,$C489-S$2)))</f>
        <v>0</v>
      </c>
      <c r="T489" s="104" t="n">
        <f aca="false">A489</f>
        <v>22</v>
      </c>
      <c r="U489" s="105" t="n">
        <f aca="false">VLOOKUP($B489,Gas!$B$3:$E$2506,2)</f>
        <v>2.465</v>
      </c>
      <c r="V489" s="46" t="n">
        <f aca="false">C489/U489</f>
        <v>11.553752535497</v>
      </c>
      <c r="W489" s="99" t="n">
        <f aca="false">VLOOKUP($B489,Gas!$B$3:$E$2506,4)</f>
        <v>0.673380228403307</v>
      </c>
    </row>
    <row r="490" customFormat="false" ht="12.75" hidden="false" customHeight="false" outlineLevel="0" collapsed="false">
      <c r="A490" s="95" t="n">
        <f aca="false">MONTH(B490)+(YEAR(B490)-1998)*12</f>
        <v>22</v>
      </c>
      <c r="B490" s="101" t="n">
        <v>36441</v>
      </c>
      <c r="C490" s="102" t="n">
        <v>28.66</v>
      </c>
      <c r="D490" s="98" t="n">
        <f aca="false">LN(C490/C489)</f>
        <v>0.00630033585625086</v>
      </c>
      <c r="E490" s="106" t="n">
        <f aca="false">STDEV(D481:D490)*SQRT(trade_day)</f>
        <v>0.451160906932536</v>
      </c>
      <c r="F490" s="97"/>
      <c r="G490" s="103" t="n">
        <f aca="false">IF(G$1="P",MAX(0,G$2-$C490),IF(G$1="C",MAX(0,$C490-G$2)))</f>
        <v>0</v>
      </c>
      <c r="H490" s="103" t="n">
        <f aca="false">IF(H$1="P",MAX(0,H$2-$C490),IF(H$1="C",MAX(0,$C490-H$2)))</f>
        <v>0</v>
      </c>
      <c r="I490" s="103" t="n">
        <f aca="false">IF(I$1="P",MAX(0,I$2-$C490),IF(I$1="C",MAX(0,$C490-I$2)))</f>
        <v>1.34</v>
      </c>
      <c r="J490" s="103" t="n">
        <f aca="false">IF(J$1="P",MAX(0,J$2-$C490),IF(J$1="C",MAX(0,$C490-J$2)))</f>
        <v>6.34</v>
      </c>
      <c r="K490" s="103" t="n">
        <f aca="false">IF(K$1="P",MAX(0,K$2-$C490),IF(K$1="C",MAX(0,$C490-K$2)))</f>
        <v>11.34</v>
      </c>
      <c r="L490" s="103" t="n">
        <f aca="false">IF(L$1="P",MAX(0,L$2-$C490),IF(L$1="C",MAX(0,$C490-L$2)))</f>
        <v>21.34</v>
      </c>
      <c r="M490" s="103" t="n">
        <f aca="false">IF(M$1="P",MAX(0,M$2-$C490),IF(M$1="C",MAX(0,$C490-M$2)))</f>
        <v>8.66</v>
      </c>
      <c r="N490" s="103" t="n">
        <f aca="false">IF(N$1="P",MAX(0,N$2-$C490),IF(N$1="C",MAX(0,$C490-N$2)))</f>
        <v>3.66</v>
      </c>
      <c r="O490" s="103" t="n">
        <f aca="false">IF(O$1="P",MAX(0,O$2-$C490),IF(O$1="C",MAX(0,$C490-O$2)))</f>
        <v>0</v>
      </c>
      <c r="P490" s="103" t="n">
        <f aca="false">IF(P$1="P",MAX(0,P$2-$C490),IF(P$1="C",MAX(0,$C490-P$2)))</f>
        <v>0</v>
      </c>
      <c r="Q490" s="103" t="n">
        <f aca="false">IF(Q$1="P",MAX(0,Q$2-$C490),IF(Q$1="C",MAX(0,$C490-Q$2)))</f>
        <v>0</v>
      </c>
      <c r="R490" s="103" t="n">
        <f aca="false">IF(R$1="P",MAX(0,R$2-$C490),IF(R$1="C",MAX(0,$C490-R$2)))</f>
        <v>0</v>
      </c>
      <c r="S490" s="103" t="n">
        <f aca="false">IF(S$1="P",MAX(0,S$2-$C490),IF(S$1="C",MAX(0,$C490-S$2)))</f>
        <v>0</v>
      </c>
      <c r="T490" s="104" t="n">
        <f aca="false">A490</f>
        <v>22</v>
      </c>
      <c r="U490" s="105" t="n">
        <f aca="false">VLOOKUP($B490,Gas!$B$3:$E$2506,2)</f>
        <v>2.49</v>
      </c>
      <c r="V490" s="46" t="n">
        <f aca="false">C490/U490</f>
        <v>11.5100401606426</v>
      </c>
      <c r="W490" s="99" t="n">
        <f aca="false">VLOOKUP($B490,Gas!$B$3:$E$2506,4)</f>
        <v>0.65850950975227</v>
      </c>
    </row>
    <row r="491" customFormat="false" ht="12.75" hidden="false" customHeight="false" outlineLevel="0" collapsed="false">
      <c r="A491" s="95" t="n">
        <f aca="false">MONTH(B491)+(YEAR(B491)-1998)*12</f>
        <v>22</v>
      </c>
      <c r="B491" s="101" t="n">
        <v>36444</v>
      </c>
      <c r="C491" s="102" t="n">
        <v>28.58</v>
      </c>
      <c r="D491" s="98" t="n">
        <f aca="false">LN(C491/C490)</f>
        <v>-0.00279524989830451</v>
      </c>
      <c r="E491" s="106" t="n">
        <f aca="false">STDEV(D482:D491)*SQRT(trade_day)</f>
        <v>0.357320405988083</v>
      </c>
      <c r="F491" s="97"/>
      <c r="G491" s="103" t="n">
        <f aca="false">IF(G$1="P",MAX(0,G$2-$C491),IF(G$1="C",MAX(0,$C491-G$2)))</f>
        <v>0</v>
      </c>
      <c r="H491" s="103" t="n">
        <f aca="false">IF(H$1="P",MAX(0,H$2-$C491),IF(H$1="C",MAX(0,$C491-H$2)))</f>
        <v>0</v>
      </c>
      <c r="I491" s="103" t="n">
        <f aca="false">IF(I$1="P",MAX(0,I$2-$C491),IF(I$1="C",MAX(0,$C491-I$2)))</f>
        <v>1.42</v>
      </c>
      <c r="J491" s="103" t="n">
        <f aca="false">IF(J$1="P",MAX(0,J$2-$C491),IF(J$1="C",MAX(0,$C491-J$2)))</f>
        <v>6.42</v>
      </c>
      <c r="K491" s="103" t="n">
        <f aca="false">IF(K$1="P",MAX(0,K$2-$C491),IF(K$1="C",MAX(0,$C491-K$2)))</f>
        <v>11.42</v>
      </c>
      <c r="L491" s="103" t="n">
        <f aca="false">IF(L$1="P",MAX(0,L$2-$C491),IF(L$1="C",MAX(0,$C491-L$2)))</f>
        <v>21.42</v>
      </c>
      <c r="M491" s="103" t="n">
        <f aca="false">IF(M$1="P",MAX(0,M$2-$C491),IF(M$1="C",MAX(0,$C491-M$2)))</f>
        <v>8.58</v>
      </c>
      <c r="N491" s="103" t="n">
        <f aca="false">IF(N$1="P",MAX(0,N$2-$C491),IF(N$1="C",MAX(0,$C491-N$2)))</f>
        <v>3.58</v>
      </c>
      <c r="O491" s="103" t="n">
        <f aca="false">IF(O$1="P",MAX(0,O$2-$C491),IF(O$1="C",MAX(0,$C491-O$2)))</f>
        <v>0</v>
      </c>
      <c r="P491" s="103" t="n">
        <f aca="false">IF(P$1="P",MAX(0,P$2-$C491),IF(P$1="C",MAX(0,$C491-P$2)))</f>
        <v>0</v>
      </c>
      <c r="Q491" s="103" t="n">
        <f aca="false">IF(Q$1="P",MAX(0,Q$2-$C491),IF(Q$1="C",MAX(0,$C491-Q$2)))</f>
        <v>0</v>
      </c>
      <c r="R491" s="103" t="n">
        <f aca="false">IF(R$1="P",MAX(0,R$2-$C491),IF(R$1="C",MAX(0,$C491-R$2)))</f>
        <v>0</v>
      </c>
      <c r="S491" s="103" t="n">
        <f aca="false">IF(S$1="P",MAX(0,S$2-$C491),IF(S$1="C",MAX(0,$C491-S$2)))</f>
        <v>0</v>
      </c>
      <c r="T491" s="104" t="n">
        <f aca="false">A491</f>
        <v>22</v>
      </c>
      <c r="U491" s="105" t="n">
        <f aca="false">VLOOKUP($B491,Gas!$B$3:$E$2506,2)</f>
        <v>2.355</v>
      </c>
      <c r="V491" s="46" t="n">
        <f aca="false">C491/U491</f>
        <v>12.135881104034</v>
      </c>
      <c r="W491" s="99" t="n">
        <f aca="false">VLOOKUP($B491,Gas!$B$3:$E$2506,4)</f>
        <v>0.516071844682725</v>
      </c>
    </row>
    <row r="492" customFormat="false" ht="12.75" hidden="false" customHeight="false" outlineLevel="0" collapsed="false">
      <c r="A492" s="95" t="n">
        <f aca="false">MONTH(B492)+(YEAR(B492)-1998)*12</f>
        <v>22</v>
      </c>
      <c r="B492" s="101" t="n">
        <v>36445</v>
      </c>
      <c r="C492" s="102" t="n">
        <v>28.31</v>
      </c>
      <c r="D492" s="98" t="n">
        <f aca="false">LN(C492/C491)</f>
        <v>-0.00949207337791315</v>
      </c>
      <c r="E492" s="106" t="n">
        <f aca="false">STDEV(D483:D492)*SQRT(trade_day)</f>
        <v>0.25224806971292</v>
      </c>
      <c r="F492" s="97"/>
      <c r="G492" s="103" t="n">
        <f aca="false">IF(G$1="P",MAX(0,G$2-$C492),IF(G$1="C",MAX(0,$C492-G$2)))</f>
        <v>0</v>
      </c>
      <c r="H492" s="103" t="n">
        <f aca="false">IF(H$1="P",MAX(0,H$2-$C492),IF(H$1="C",MAX(0,$C492-H$2)))</f>
        <v>0</v>
      </c>
      <c r="I492" s="103" t="n">
        <f aca="false">IF(I$1="P",MAX(0,I$2-$C492),IF(I$1="C",MAX(0,$C492-I$2)))</f>
        <v>1.69</v>
      </c>
      <c r="J492" s="103" t="n">
        <f aca="false">IF(J$1="P",MAX(0,J$2-$C492),IF(J$1="C",MAX(0,$C492-J$2)))</f>
        <v>6.69</v>
      </c>
      <c r="K492" s="103" t="n">
        <f aca="false">IF(K$1="P",MAX(0,K$2-$C492),IF(K$1="C",MAX(0,$C492-K$2)))</f>
        <v>11.69</v>
      </c>
      <c r="L492" s="103" t="n">
        <f aca="false">IF(L$1="P",MAX(0,L$2-$C492),IF(L$1="C",MAX(0,$C492-L$2)))</f>
        <v>21.69</v>
      </c>
      <c r="M492" s="103" t="n">
        <f aca="false">IF(M$1="P",MAX(0,M$2-$C492),IF(M$1="C",MAX(0,$C492-M$2)))</f>
        <v>8.31</v>
      </c>
      <c r="N492" s="103" t="n">
        <f aca="false">IF(N$1="P",MAX(0,N$2-$C492),IF(N$1="C",MAX(0,$C492-N$2)))</f>
        <v>3.31</v>
      </c>
      <c r="O492" s="103" t="n">
        <f aca="false">IF(O$1="P",MAX(0,O$2-$C492),IF(O$1="C",MAX(0,$C492-O$2)))</f>
        <v>0</v>
      </c>
      <c r="P492" s="103" t="n">
        <f aca="false">IF(P$1="P",MAX(0,P$2-$C492),IF(P$1="C",MAX(0,$C492-P$2)))</f>
        <v>0</v>
      </c>
      <c r="Q492" s="103" t="n">
        <f aca="false">IF(Q$1="P",MAX(0,Q$2-$C492),IF(Q$1="C",MAX(0,$C492-Q$2)))</f>
        <v>0</v>
      </c>
      <c r="R492" s="103" t="n">
        <f aca="false">IF(R$1="P",MAX(0,R$2-$C492),IF(R$1="C",MAX(0,$C492-R$2)))</f>
        <v>0</v>
      </c>
      <c r="S492" s="103" t="n">
        <f aca="false">IF(S$1="P",MAX(0,S$2-$C492),IF(S$1="C",MAX(0,$C492-S$2)))</f>
        <v>0</v>
      </c>
      <c r="T492" s="104" t="n">
        <f aca="false">A492</f>
        <v>22</v>
      </c>
      <c r="U492" s="105" t="n">
        <f aca="false">VLOOKUP($B492,Gas!$B$3:$E$2506,2)</f>
        <v>2.52</v>
      </c>
      <c r="V492" s="46" t="n">
        <f aca="false">C492/U492</f>
        <v>11.234126984127</v>
      </c>
      <c r="W492" s="99" t="n">
        <f aca="false">VLOOKUP($B492,Gas!$B$3:$E$2506,4)</f>
        <v>0.657679744727353</v>
      </c>
    </row>
    <row r="493" customFormat="false" ht="12.75" hidden="false" customHeight="false" outlineLevel="0" collapsed="false">
      <c r="A493" s="95" t="n">
        <f aca="false">MONTH(B493)+(YEAR(B493)-1998)*12</f>
        <v>22</v>
      </c>
      <c r="B493" s="101" t="n">
        <v>36446</v>
      </c>
      <c r="C493" s="102" t="n">
        <v>28.08</v>
      </c>
      <c r="D493" s="98" t="n">
        <f aca="false">LN(C493/C492)</f>
        <v>-0.00815751996619783</v>
      </c>
      <c r="E493" s="106" t="n">
        <f aca="false">STDEV(D484:D493)*SQRT(trade_day)</f>
        <v>0.251430345363787</v>
      </c>
      <c r="F493" s="97"/>
      <c r="G493" s="103" t="n">
        <f aca="false">IF(G$1="P",MAX(0,G$2-$C493),IF(G$1="C",MAX(0,$C493-G$2)))</f>
        <v>0</v>
      </c>
      <c r="H493" s="103" t="n">
        <f aca="false">IF(H$1="P",MAX(0,H$2-$C493),IF(H$1="C",MAX(0,$C493-H$2)))</f>
        <v>0</v>
      </c>
      <c r="I493" s="103" t="n">
        <f aca="false">IF(I$1="P",MAX(0,I$2-$C493),IF(I$1="C",MAX(0,$C493-I$2)))</f>
        <v>1.92</v>
      </c>
      <c r="J493" s="103" t="n">
        <f aca="false">IF(J$1="P",MAX(0,J$2-$C493),IF(J$1="C",MAX(0,$C493-J$2)))</f>
        <v>6.92</v>
      </c>
      <c r="K493" s="103" t="n">
        <f aca="false">IF(K$1="P",MAX(0,K$2-$C493),IF(K$1="C",MAX(0,$C493-K$2)))</f>
        <v>11.92</v>
      </c>
      <c r="L493" s="103" t="n">
        <f aca="false">IF(L$1="P",MAX(0,L$2-$C493),IF(L$1="C",MAX(0,$C493-L$2)))</f>
        <v>21.92</v>
      </c>
      <c r="M493" s="103" t="n">
        <f aca="false">IF(M$1="P",MAX(0,M$2-$C493),IF(M$1="C",MAX(0,$C493-M$2)))</f>
        <v>8.08</v>
      </c>
      <c r="N493" s="103" t="n">
        <f aca="false">IF(N$1="P",MAX(0,N$2-$C493),IF(N$1="C",MAX(0,$C493-N$2)))</f>
        <v>3.08</v>
      </c>
      <c r="O493" s="103" t="n">
        <f aca="false">IF(O$1="P",MAX(0,O$2-$C493),IF(O$1="C",MAX(0,$C493-O$2)))</f>
        <v>0</v>
      </c>
      <c r="P493" s="103" t="n">
        <f aca="false">IF(P$1="P",MAX(0,P$2-$C493),IF(P$1="C",MAX(0,$C493-P$2)))</f>
        <v>0</v>
      </c>
      <c r="Q493" s="103" t="n">
        <f aca="false">IF(Q$1="P",MAX(0,Q$2-$C493),IF(Q$1="C",MAX(0,$C493-Q$2)))</f>
        <v>0</v>
      </c>
      <c r="R493" s="103" t="n">
        <f aca="false">IF(R$1="P",MAX(0,R$2-$C493),IF(R$1="C",MAX(0,$C493-R$2)))</f>
        <v>0</v>
      </c>
      <c r="S493" s="103" t="n">
        <f aca="false">IF(S$1="P",MAX(0,S$2-$C493),IF(S$1="C",MAX(0,$C493-S$2)))</f>
        <v>0</v>
      </c>
      <c r="T493" s="104" t="n">
        <f aca="false">A493</f>
        <v>22</v>
      </c>
      <c r="U493" s="105" t="n">
        <f aca="false">VLOOKUP($B493,Gas!$B$3:$E$2506,2)</f>
        <v>2.655</v>
      </c>
      <c r="V493" s="46" t="n">
        <f aca="false">C493/U493</f>
        <v>10.5762711864407</v>
      </c>
      <c r="W493" s="99" t="n">
        <f aca="false">VLOOKUP($B493,Gas!$B$3:$E$2506,4)</f>
        <v>0.708788633555914</v>
      </c>
    </row>
    <row r="494" customFormat="false" ht="12.75" hidden="false" customHeight="false" outlineLevel="0" collapsed="false">
      <c r="A494" s="95" t="n">
        <f aca="false">MONTH(B494)+(YEAR(B494)-1998)*12</f>
        <v>22</v>
      </c>
      <c r="B494" s="101" t="n">
        <v>36447</v>
      </c>
      <c r="C494" s="102" t="n">
        <v>27.93</v>
      </c>
      <c r="D494" s="98" t="n">
        <f aca="false">LN(C494/C493)</f>
        <v>-0.00535619920052496</v>
      </c>
      <c r="E494" s="106" t="n">
        <f aca="false">STDEV(D485:D494)*SQRT(trade_day)</f>
        <v>0.240528073029441</v>
      </c>
      <c r="F494" s="97"/>
      <c r="G494" s="103" t="n">
        <f aca="false">IF(G$1="P",MAX(0,G$2-$C494),IF(G$1="C",MAX(0,$C494-G$2)))</f>
        <v>0</v>
      </c>
      <c r="H494" s="103" t="n">
        <f aca="false">IF(H$1="P",MAX(0,H$2-$C494),IF(H$1="C",MAX(0,$C494-H$2)))</f>
        <v>0</v>
      </c>
      <c r="I494" s="103" t="n">
        <f aca="false">IF(I$1="P",MAX(0,I$2-$C494),IF(I$1="C",MAX(0,$C494-I$2)))</f>
        <v>2.07</v>
      </c>
      <c r="J494" s="103" t="n">
        <f aca="false">IF(J$1="P",MAX(0,J$2-$C494),IF(J$1="C",MAX(0,$C494-J$2)))</f>
        <v>7.07</v>
      </c>
      <c r="K494" s="103" t="n">
        <f aca="false">IF(K$1="P",MAX(0,K$2-$C494),IF(K$1="C",MAX(0,$C494-K$2)))</f>
        <v>12.07</v>
      </c>
      <c r="L494" s="103" t="n">
        <f aca="false">IF(L$1="P",MAX(0,L$2-$C494),IF(L$1="C",MAX(0,$C494-L$2)))</f>
        <v>22.07</v>
      </c>
      <c r="M494" s="103" t="n">
        <f aca="false">IF(M$1="P",MAX(0,M$2-$C494),IF(M$1="C",MAX(0,$C494-M$2)))</f>
        <v>7.93</v>
      </c>
      <c r="N494" s="103" t="n">
        <f aca="false">IF(N$1="P",MAX(0,N$2-$C494),IF(N$1="C",MAX(0,$C494-N$2)))</f>
        <v>2.93</v>
      </c>
      <c r="O494" s="103" t="n">
        <f aca="false">IF(O$1="P",MAX(0,O$2-$C494),IF(O$1="C",MAX(0,$C494-O$2)))</f>
        <v>0</v>
      </c>
      <c r="P494" s="103" t="n">
        <f aca="false">IF(P$1="P",MAX(0,P$2-$C494),IF(P$1="C",MAX(0,$C494-P$2)))</f>
        <v>0</v>
      </c>
      <c r="Q494" s="103" t="n">
        <f aca="false">IF(Q$1="P",MAX(0,Q$2-$C494),IF(Q$1="C",MAX(0,$C494-Q$2)))</f>
        <v>0</v>
      </c>
      <c r="R494" s="103" t="n">
        <f aca="false">IF(R$1="P",MAX(0,R$2-$C494),IF(R$1="C",MAX(0,$C494-R$2)))</f>
        <v>0</v>
      </c>
      <c r="S494" s="103" t="n">
        <f aca="false">IF(S$1="P",MAX(0,S$2-$C494),IF(S$1="C",MAX(0,$C494-S$2)))</f>
        <v>0</v>
      </c>
      <c r="T494" s="104" t="n">
        <f aca="false">A494</f>
        <v>22</v>
      </c>
      <c r="U494" s="105" t="n">
        <f aca="false">VLOOKUP($B494,Gas!$B$3:$E$2506,2)</f>
        <v>2.81</v>
      </c>
      <c r="V494" s="46" t="n">
        <f aca="false">C494/U494</f>
        <v>9.93950177935943</v>
      </c>
      <c r="W494" s="99" t="n">
        <f aca="false">VLOOKUP($B494,Gas!$B$3:$E$2506,4)</f>
        <v>0.750818896484916</v>
      </c>
    </row>
    <row r="495" customFormat="false" ht="12.75" hidden="false" customHeight="false" outlineLevel="0" collapsed="false">
      <c r="A495" s="95" t="n">
        <f aca="false">MONTH(B495)+(YEAR(B495)-1998)*12</f>
        <v>22</v>
      </c>
      <c r="B495" s="101" t="n">
        <v>36448</v>
      </c>
      <c r="C495" s="102" t="n">
        <v>28.7</v>
      </c>
      <c r="D495" s="98" t="n">
        <f aca="false">LN(C495/C494)</f>
        <v>0.0271957428084901</v>
      </c>
      <c r="E495" s="106" t="n">
        <f aca="false">STDEV(D486:D495)*SQRT(trade_day)</f>
        <v>0.289738723468377</v>
      </c>
      <c r="F495" s="97"/>
      <c r="G495" s="103" t="n">
        <f aca="false">IF(G$1="P",MAX(0,G$2-$C495),IF(G$1="C",MAX(0,$C495-G$2)))</f>
        <v>0</v>
      </c>
      <c r="H495" s="103" t="n">
        <f aca="false">IF(H$1="P",MAX(0,H$2-$C495),IF(H$1="C",MAX(0,$C495-H$2)))</f>
        <v>0</v>
      </c>
      <c r="I495" s="103" t="n">
        <f aca="false">IF(I$1="P",MAX(0,I$2-$C495),IF(I$1="C",MAX(0,$C495-I$2)))</f>
        <v>1.3</v>
      </c>
      <c r="J495" s="103" t="n">
        <f aca="false">IF(J$1="P",MAX(0,J$2-$C495),IF(J$1="C",MAX(0,$C495-J$2)))</f>
        <v>6.3</v>
      </c>
      <c r="K495" s="103" t="n">
        <f aca="false">IF(K$1="P",MAX(0,K$2-$C495),IF(K$1="C",MAX(0,$C495-K$2)))</f>
        <v>11.3</v>
      </c>
      <c r="L495" s="103" t="n">
        <f aca="false">IF(L$1="P",MAX(0,L$2-$C495),IF(L$1="C",MAX(0,$C495-L$2)))</f>
        <v>21.3</v>
      </c>
      <c r="M495" s="103" t="n">
        <f aca="false">IF(M$1="P",MAX(0,M$2-$C495),IF(M$1="C",MAX(0,$C495-M$2)))</f>
        <v>8.7</v>
      </c>
      <c r="N495" s="103" t="n">
        <f aca="false">IF(N$1="P",MAX(0,N$2-$C495),IF(N$1="C",MAX(0,$C495-N$2)))</f>
        <v>3.7</v>
      </c>
      <c r="O495" s="103" t="n">
        <f aca="false">IF(O$1="P",MAX(0,O$2-$C495),IF(O$1="C",MAX(0,$C495-O$2)))</f>
        <v>0</v>
      </c>
      <c r="P495" s="103" t="n">
        <f aca="false">IF(P$1="P",MAX(0,P$2-$C495),IF(P$1="C",MAX(0,$C495-P$2)))</f>
        <v>0</v>
      </c>
      <c r="Q495" s="103" t="n">
        <f aca="false">IF(Q$1="P",MAX(0,Q$2-$C495),IF(Q$1="C",MAX(0,$C495-Q$2)))</f>
        <v>0</v>
      </c>
      <c r="R495" s="103" t="n">
        <f aca="false">IF(R$1="P",MAX(0,R$2-$C495),IF(R$1="C",MAX(0,$C495-R$2)))</f>
        <v>0</v>
      </c>
      <c r="S495" s="103" t="n">
        <f aca="false">IF(S$1="P",MAX(0,S$2-$C495),IF(S$1="C",MAX(0,$C495-S$2)))</f>
        <v>0</v>
      </c>
      <c r="T495" s="104" t="n">
        <f aca="false">A495</f>
        <v>22</v>
      </c>
      <c r="U495" s="105" t="n">
        <f aca="false">VLOOKUP($B495,Gas!$B$3:$E$2506,2)</f>
        <v>2.705</v>
      </c>
      <c r="V495" s="46" t="n">
        <f aca="false">C495/U495</f>
        <v>10.6099815157116</v>
      </c>
      <c r="W495" s="99" t="n">
        <f aca="false">VLOOKUP($B495,Gas!$B$3:$E$2506,4)</f>
        <v>0.772292901336281</v>
      </c>
    </row>
    <row r="496" customFormat="false" ht="12.75" hidden="false" customHeight="false" outlineLevel="0" collapsed="false">
      <c r="A496" s="95" t="n">
        <f aca="false">MONTH(B496)+(YEAR(B496)-1998)*12</f>
        <v>22</v>
      </c>
      <c r="B496" s="101" t="n">
        <v>36451</v>
      </c>
      <c r="C496" s="102" t="n">
        <v>32.44</v>
      </c>
      <c r="D496" s="98" t="n">
        <f aca="false">LN(C496/C495)</f>
        <v>0.122495106481637</v>
      </c>
      <c r="E496" s="106" t="n">
        <f aca="false">STDEV(D487:D496)*SQRT(trade_day)</f>
        <v>0.68918807697803</v>
      </c>
      <c r="F496" s="97"/>
      <c r="G496" s="103" t="n">
        <f aca="false">IF(G$1="P",MAX(0,G$2-$C496),IF(G$1="C",MAX(0,$C496-G$2)))</f>
        <v>0</v>
      </c>
      <c r="H496" s="103" t="n">
        <f aca="false">IF(H$1="P",MAX(0,H$2-$C496),IF(H$1="C",MAX(0,$C496-H$2)))</f>
        <v>0</v>
      </c>
      <c r="I496" s="103" t="n">
        <f aca="false">IF(I$1="P",MAX(0,I$2-$C496),IF(I$1="C",MAX(0,$C496-I$2)))</f>
        <v>0</v>
      </c>
      <c r="J496" s="103" t="n">
        <f aca="false">IF(J$1="P",MAX(0,J$2-$C496),IF(J$1="C",MAX(0,$C496-J$2)))</f>
        <v>2.56</v>
      </c>
      <c r="K496" s="103" t="n">
        <f aca="false">IF(K$1="P",MAX(0,K$2-$C496),IF(K$1="C",MAX(0,$C496-K$2)))</f>
        <v>7.56</v>
      </c>
      <c r="L496" s="103" t="n">
        <f aca="false">IF(L$1="P",MAX(0,L$2-$C496),IF(L$1="C",MAX(0,$C496-L$2)))</f>
        <v>17.56</v>
      </c>
      <c r="M496" s="103" t="n">
        <f aca="false">IF(M$1="P",MAX(0,M$2-$C496),IF(M$1="C",MAX(0,$C496-M$2)))</f>
        <v>12.44</v>
      </c>
      <c r="N496" s="103" t="n">
        <f aca="false">IF(N$1="P",MAX(0,N$2-$C496),IF(N$1="C",MAX(0,$C496-N$2)))</f>
        <v>7.44</v>
      </c>
      <c r="O496" s="103" t="n">
        <f aca="false">IF(O$1="P",MAX(0,O$2-$C496),IF(O$1="C",MAX(0,$C496-O$2)))</f>
        <v>2.44</v>
      </c>
      <c r="P496" s="103" t="n">
        <f aca="false">IF(P$1="P",MAX(0,P$2-$C496),IF(P$1="C",MAX(0,$C496-P$2)))</f>
        <v>0</v>
      </c>
      <c r="Q496" s="103" t="n">
        <f aca="false">IF(Q$1="P",MAX(0,Q$2-$C496),IF(Q$1="C",MAX(0,$C496-Q$2)))</f>
        <v>0</v>
      </c>
      <c r="R496" s="103" t="n">
        <f aca="false">IF(R$1="P",MAX(0,R$2-$C496),IF(R$1="C",MAX(0,$C496-R$2)))</f>
        <v>0</v>
      </c>
      <c r="S496" s="103" t="n">
        <f aca="false">IF(S$1="P",MAX(0,S$2-$C496),IF(S$1="C",MAX(0,$C496-S$2)))</f>
        <v>0</v>
      </c>
      <c r="T496" s="104" t="n">
        <f aca="false">A496</f>
        <v>22</v>
      </c>
      <c r="U496" s="105" t="n">
        <f aca="false">VLOOKUP($B496,Gas!$B$3:$E$2506,2)</f>
        <v>2.67</v>
      </c>
      <c r="V496" s="46" t="n">
        <f aca="false">C496/U496</f>
        <v>12.1498127340824</v>
      </c>
      <c r="W496" s="99" t="n">
        <f aca="false">VLOOKUP($B496,Gas!$B$3:$E$2506,4)</f>
        <v>0.773913307271788</v>
      </c>
    </row>
    <row r="497" customFormat="false" ht="12.75" hidden="false" customHeight="false" outlineLevel="0" collapsed="false">
      <c r="A497" s="95" t="n">
        <f aca="false">MONTH(B497)+(YEAR(B497)-1998)*12</f>
        <v>22</v>
      </c>
      <c r="B497" s="101" t="n">
        <v>36452</v>
      </c>
      <c r="C497" s="102" t="n">
        <v>32.28</v>
      </c>
      <c r="D497" s="98" t="n">
        <f aca="false">LN(C497/C496)</f>
        <v>-0.00494438584546397</v>
      </c>
      <c r="E497" s="106" t="n">
        <f aca="false">STDEV(D488:D497)*SQRT(trade_day)</f>
        <v>0.68385617534534</v>
      </c>
      <c r="F497" s="97"/>
      <c r="G497" s="103" t="n">
        <f aca="false">IF(G$1="P",MAX(0,G$2-$C497),IF(G$1="C",MAX(0,$C497-G$2)))</f>
        <v>0</v>
      </c>
      <c r="H497" s="103" t="n">
        <f aca="false">IF(H$1="P",MAX(0,H$2-$C497),IF(H$1="C",MAX(0,$C497-H$2)))</f>
        <v>0</v>
      </c>
      <c r="I497" s="103" t="n">
        <f aca="false">IF(I$1="P",MAX(0,I$2-$C497),IF(I$1="C",MAX(0,$C497-I$2)))</f>
        <v>0</v>
      </c>
      <c r="J497" s="103" t="n">
        <f aca="false">IF(J$1="P",MAX(0,J$2-$C497),IF(J$1="C",MAX(0,$C497-J$2)))</f>
        <v>2.72</v>
      </c>
      <c r="K497" s="103" t="n">
        <f aca="false">IF(K$1="P",MAX(0,K$2-$C497),IF(K$1="C",MAX(0,$C497-K$2)))</f>
        <v>7.72</v>
      </c>
      <c r="L497" s="103" t="n">
        <f aca="false">IF(L$1="P",MAX(0,L$2-$C497),IF(L$1="C",MAX(0,$C497-L$2)))</f>
        <v>17.72</v>
      </c>
      <c r="M497" s="103" t="n">
        <f aca="false">IF(M$1="P",MAX(0,M$2-$C497),IF(M$1="C",MAX(0,$C497-M$2)))</f>
        <v>12.28</v>
      </c>
      <c r="N497" s="103" t="n">
        <f aca="false">IF(N$1="P",MAX(0,N$2-$C497),IF(N$1="C",MAX(0,$C497-N$2)))</f>
        <v>7.28</v>
      </c>
      <c r="O497" s="103" t="n">
        <f aca="false">IF(O$1="P",MAX(0,O$2-$C497),IF(O$1="C",MAX(0,$C497-O$2)))</f>
        <v>2.28</v>
      </c>
      <c r="P497" s="103" t="n">
        <f aca="false">IF(P$1="P",MAX(0,P$2-$C497),IF(P$1="C",MAX(0,$C497-P$2)))</f>
        <v>0</v>
      </c>
      <c r="Q497" s="103" t="n">
        <f aca="false">IF(Q$1="P",MAX(0,Q$2-$C497),IF(Q$1="C",MAX(0,$C497-Q$2)))</f>
        <v>0</v>
      </c>
      <c r="R497" s="103" t="n">
        <f aca="false">IF(R$1="P",MAX(0,R$2-$C497),IF(R$1="C",MAX(0,$C497-R$2)))</f>
        <v>0</v>
      </c>
      <c r="S497" s="103" t="n">
        <f aca="false">IF(S$1="P",MAX(0,S$2-$C497),IF(S$1="C",MAX(0,$C497-S$2)))</f>
        <v>0</v>
      </c>
      <c r="T497" s="104" t="n">
        <f aca="false">A497</f>
        <v>22</v>
      </c>
      <c r="U497" s="105" t="n">
        <f aca="false">VLOOKUP($B497,Gas!$B$3:$E$2506,2)</f>
        <v>2.815</v>
      </c>
      <c r="V497" s="46" t="n">
        <f aca="false">C497/U497</f>
        <v>11.4671403197158</v>
      </c>
      <c r="W497" s="99" t="n">
        <f aca="false">VLOOKUP($B497,Gas!$B$3:$E$2506,4)</f>
        <v>0.690652782894513</v>
      </c>
    </row>
    <row r="498" customFormat="false" ht="12.75" hidden="false" customHeight="false" outlineLevel="0" collapsed="false">
      <c r="A498" s="95" t="n">
        <f aca="false">MONTH(B498)+(YEAR(B498)-1998)*12</f>
        <v>22</v>
      </c>
      <c r="B498" s="101" t="n">
        <v>36453</v>
      </c>
      <c r="C498" s="102" t="n">
        <v>32.46</v>
      </c>
      <c r="D498" s="98" t="n">
        <f aca="false">LN(C498/C497)</f>
        <v>0.00556071868469718</v>
      </c>
      <c r="E498" s="106" t="n">
        <f aca="false">STDEV(D489:D498)*SQRT(trade_day)</f>
        <v>0.683818409307273</v>
      </c>
      <c r="F498" s="97"/>
      <c r="G498" s="103" t="n">
        <f aca="false">IF(G$1="P",MAX(0,G$2-$C498),IF(G$1="C",MAX(0,$C498-G$2)))</f>
        <v>0</v>
      </c>
      <c r="H498" s="103" t="n">
        <f aca="false">IF(H$1="P",MAX(0,H$2-$C498),IF(H$1="C",MAX(0,$C498-H$2)))</f>
        <v>0</v>
      </c>
      <c r="I498" s="103" t="n">
        <f aca="false">IF(I$1="P",MAX(0,I$2-$C498),IF(I$1="C",MAX(0,$C498-I$2)))</f>
        <v>0</v>
      </c>
      <c r="J498" s="103" t="n">
        <f aca="false">IF(J$1="P",MAX(0,J$2-$C498),IF(J$1="C",MAX(0,$C498-J$2)))</f>
        <v>2.54</v>
      </c>
      <c r="K498" s="103" t="n">
        <f aca="false">IF(K$1="P",MAX(0,K$2-$C498),IF(K$1="C",MAX(0,$C498-K$2)))</f>
        <v>7.54</v>
      </c>
      <c r="L498" s="103" t="n">
        <f aca="false">IF(L$1="P",MAX(0,L$2-$C498),IF(L$1="C",MAX(0,$C498-L$2)))</f>
        <v>17.54</v>
      </c>
      <c r="M498" s="103" t="n">
        <f aca="false">IF(M$1="P",MAX(0,M$2-$C498),IF(M$1="C",MAX(0,$C498-M$2)))</f>
        <v>12.46</v>
      </c>
      <c r="N498" s="103" t="n">
        <f aca="false">IF(N$1="P",MAX(0,N$2-$C498),IF(N$1="C",MAX(0,$C498-N$2)))</f>
        <v>7.46</v>
      </c>
      <c r="O498" s="103" t="n">
        <f aca="false">IF(O$1="P",MAX(0,O$2-$C498),IF(O$1="C",MAX(0,$C498-O$2)))</f>
        <v>2.46</v>
      </c>
      <c r="P498" s="103" t="n">
        <f aca="false">IF(P$1="P",MAX(0,P$2-$C498),IF(P$1="C",MAX(0,$C498-P$2)))</f>
        <v>0</v>
      </c>
      <c r="Q498" s="103" t="n">
        <f aca="false">IF(Q$1="P",MAX(0,Q$2-$C498),IF(Q$1="C",MAX(0,$C498-Q$2)))</f>
        <v>0</v>
      </c>
      <c r="R498" s="103" t="n">
        <f aca="false">IF(R$1="P",MAX(0,R$2-$C498),IF(R$1="C",MAX(0,$C498-R$2)))</f>
        <v>0</v>
      </c>
      <c r="S498" s="103" t="n">
        <f aca="false">IF(S$1="P",MAX(0,S$2-$C498),IF(S$1="C",MAX(0,$C498-S$2)))</f>
        <v>0</v>
      </c>
      <c r="T498" s="104" t="n">
        <f aca="false">A498</f>
        <v>22</v>
      </c>
      <c r="U498" s="105" t="n">
        <f aca="false">VLOOKUP($B498,Gas!$B$3:$E$2506,2)</f>
        <v>2.89</v>
      </c>
      <c r="V498" s="46" t="n">
        <f aca="false">C498/U498</f>
        <v>11.2318339100346</v>
      </c>
      <c r="W498" s="99" t="n">
        <f aca="false">VLOOKUP($B498,Gas!$B$3:$E$2506,4)</f>
        <v>0.681310466719172</v>
      </c>
    </row>
    <row r="499" customFormat="false" ht="12.75" hidden="false" customHeight="false" outlineLevel="0" collapsed="false">
      <c r="A499" s="95" t="n">
        <f aca="false">MONTH(B499)+(YEAR(B499)-1998)*12</f>
        <v>22</v>
      </c>
      <c r="B499" s="101" t="n">
        <v>36454</v>
      </c>
      <c r="C499" s="102" t="n">
        <v>32.88</v>
      </c>
      <c r="D499" s="98" t="n">
        <f aca="false">LN(C499/C498)</f>
        <v>0.012856008101534</v>
      </c>
      <c r="E499" s="106" t="n">
        <f aca="false">STDEV(D490:D499)*SQRT(trade_day)</f>
        <v>0.626592531495607</v>
      </c>
      <c r="F499" s="97"/>
      <c r="G499" s="103" t="n">
        <f aca="false">IF(G$1="P",MAX(0,G$2-$C499),IF(G$1="C",MAX(0,$C499-G$2)))</f>
        <v>0</v>
      </c>
      <c r="H499" s="103" t="n">
        <f aca="false">IF(H$1="P",MAX(0,H$2-$C499),IF(H$1="C",MAX(0,$C499-H$2)))</f>
        <v>0</v>
      </c>
      <c r="I499" s="103" t="n">
        <f aca="false">IF(I$1="P",MAX(0,I$2-$C499),IF(I$1="C",MAX(0,$C499-I$2)))</f>
        <v>0</v>
      </c>
      <c r="J499" s="103" t="n">
        <f aca="false">IF(J$1="P",MAX(0,J$2-$C499),IF(J$1="C",MAX(0,$C499-J$2)))</f>
        <v>2.12</v>
      </c>
      <c r="K499" s="103" t="n">
        <f aca="false">IF(K$1="P",MAX(0,K$2-$C499),IF(K$1="C",MAX(0,$C499-K$2)))</f>
        <v>7.12</v>
      </c>
      <c r="L499" s="103" t="n">
        <f aca="false">IF(L$1="P",MAX(0,L$2-$C499),IF(L$1="C",MAX(0,$C499-L$2)))</f>
        <v>17.12</v>
      </c>
      <c r="M499" s="103" t="n">
        <f aca="false">IF(M$1="P",MAX(0,M$2-$C499),IF(M$1="C",MAX(0,$C499-M$2)))</f>
        <v>12.88</v>
      </c>
      <c r="N499" s="103" t="n">
        <f aca="false">IF(N$1="P",MAX(0,N$2-$C499),IF(N$1="C",MAX(0,$C499-N$2)))</f>
        <v>7.88</v>
      </c>
      <c r="O499" s="103" t="n">
        <f aca="false">IF(O$1="P",MAX(0,O$2-$C499),IF(O$1="C",MAX(0,$C499-O$2)))</f>
        <v>2.88</v>
      </c>
      <c r="P499" s="103" t="n">
        <f aca="false">IF(P$1="P",MAX(0,P$2-$C499),IF(P$1="C",MAX(0,$C499-P$2)))</f>
        <v>0</v>
      </c>
      <c r="Q499" s="103" t="n">
        <f aca="false">IF(Q$1="P",MAX(0,Q$2-$C499),IF(Q$1="C",MAX(0,$C499-Q$2)))</f>
        <v>0</v>
      </c>
      <c r="R499" s="103" t="n">
        <f aca="false">IF(R$1="P",MAX(0,R$2-$C499),IF(R$1="C",MAX(0,$C499-R$2)))</f>
        <v>0</v>
      </c>
      <c r="S499" s="103" t="n">
        <f aca="false">IF(S$1="P",MAX(0,S$2-$C499),IF(S$1="C",MAX(0,$C499-S$2)))</f>
        <v>0</v>
      </c>
      <c r="T499" s="104" t="n">
        <f aca="false">A499</f>
        <v>22</v>
      </c>
      <c r="U499" s="105" t="n">
        <f aca="false">VLOOKUP($B499,Gas!$B$3:$E$2506,2)</f>
        <v>2.9</v>
      </c>
      <c r="V499" s="46" t="n">
        <f aca="false">C499/U499</f>
        <v>11.3379310344828</v>
      </c>
      <c r="W499" s="99" t="n">
        <f aca="false">VLOOKUP($B499,Gas!$B$3:$E$2506,4)</f>
        <v>0.677409624138067</v>
      </c>
    </row>
    <row r="500" customFormat="false" ht="12.75" hidden="false" customHeight="false" outlineLevel="0" collapsed="false">
      <c r="A500" s="95" t="n">
        <f aca="false">MONTH(B500)+(YEAR(B500)-1998)*12</f>
        <v>22</v>
      </c>
      <c r="B500" s="101" t="n">
        <v>36455</v>
      </c>
      <c r="C500" s="102" t="n">
        <v>32.1</v>
      </c>
      <c r="D500" s="98" t="n">
        <f aca="false">LN(C500/C499)</f>
        <v>-0.024008540052009</v>
      </c>
      <c r="E500" s="106" t="n">
        <f aca="false">STDEV(D491:D500)*SQRT(trade_day)</f>
        <v>0.655107240255633</v>
      </c>
      <c r="F500" s="97"/>
      <c r="G500" s="103" t="n">
        <f aca="false">IF(G$1="P",MAX(0,G$2-$C500),IF(G$1="C",MAX(0,$C500-G$2)))</f>
        <v>0</v>
      </c>
      <c r="H500" s="103" t="n">
        <f aca="false">IF(H$1="P",MAX(0,H$2-$C500),IF(H$1="C",MAX(0,$C500-H$2)))</f>
        <v>0</v>
      </c>
      <c r="I500" s="103" t="n">
        <f aca="false">IF(I$1="P",MAX(0,I$2-$C500),IF(I$1="C",MAX(0,$C500-I$2)))</f>
        <v>0</v>
      </c>
      <c r="J500" s="103" t="n">
        <f aca="false">IF(J$1="P",MAX(0,J$2-$C500),IF(J$1="C",MAX(0,$C500-J$2)))</f>
        <v>2.9</v>
      </c>
      <c r="K500" s="103" t="n">
        <f aca="false">IF(K$1="P",MAX(0,K$2-$C500),IF(K$1="C",MAX(0,$C500-K$2)))</f>
        <v>7.9</v>
      </c>
      <c r="L500" s="103" t="n">
        <f aca="false">IF(L$1="P",MAX(0,L$2-$C500),IF(L$1="C",MAX(0,$C500-L$2)))</f>
        <v>17.9</v>
      </c>
      <c r="M500" s="103" t="n">
        <f aca="false">IF(M$1="P",MAX(0,M$2-$C500),IF(M$1="C",MAX(0,$C500-M$2)))</f>
        <v>12.1</v>
      </c>
      <c r="N500" s="103" t="n">
        <f aca="false">IF(N$1="P",MAX(0,N$2-$C500),IF(N$1="C",MAX(0,$C500-N$2)))</f>
        <v>7.1</v>
      </c>
      <c r="O500" s="103" t="n">
        <f aca="false">IF(O$1="P",MAX(0,O$2-$C500),IF(O$1="C",MAX(0,$C500-O$2)))</f>
        <v>2.1</v>
      </c>
      <c r="P500" s="103" t="n">
        <f aca="false">IF(P$1="P",MAX(0,P$2-$C500),IF(P$1="C",MAX(0,$C500-P$2)))</f>
        <v>0</v>
      </c>
      <c r="Q500" s="103" t="n">
        <f aca="false">IF(Q$1="P",MAX(0,Q$2-$C500),IF(Q$1="C",MAX(0,$C500-Q$2)))</f>
        <v>0</v>
      </c>
      <c r="R500" s="103" t="n">
        <f aca="false">IF(R$1="P",MAX(0,R$2-$C500),IF(R$1="C",MAX(0,$C500-R$2)))</f>
        <v>0</v>
      </c>
      <c r="S500" s="103" t="n">
        <f aca="false">IF(S$1="P",MAX(0,S$2-$C500),IF(S$1="C",MAX(0,$C500-S$2)))</f>
        <v>0</v>
      </c>
      <c r="T500" s="104" t="n">
        <f aca="false">A500</f>
        <v>22</v>
      </c>
      <c r="U500" s="105" t="n">
        <f aca="false">VLOOKUP($B500,Gas!$B$3:$E$2506,2)</f>
        <v>2.995</v>
      </c>
      <c r="V500" s="46" t="n">
        <f aca="false">C500/U500</f>
        <v>10.7178631051753</v>
      </c>
      <c r="W500" s="99" t="n">
        <f aca="false">VLOOKUP($B500,Gas!$B$3:$E$2506,4)</f>
        <v>0.608154741332036</v>
      </c>
    </row>
    <row r="501" customFormat="false" ht="12.75" hidden="false" customHeight="false" outlineLevel="0" collapsed="false">
      <c r="A501" s="95" t="n">
        <f aca="false">MONTH(B501)+(YEAR(B501)-1998)*12</f>
        <v>22</v>
      </c>
      <c r="B501" s="101" t="n">
        <v>36458</v>
      </c>
      <c r="C501" s="102" t="n">
        <v>33.73</v>
      </c>
      <c r="D501" s="98" t="n">
        <f aca="false">LN(C501/C500)</f>
        <v>0.0495316189375885</v>
      </c>
      <c r="E501" s="106" t="n">
        <f aca="false">STDEV(D492:D501)*SQRT(trade_day)</f>
        <v>0.675677185496675</v>
      </c>
      <c r="F501" s="97"/>
      <c r="G501" s="103" t="n">
        <f aca="false">IF(G$1="P",MAX(0,G$2-$C501),IF(G$1="C",MAX(0,$C501-G$2)))</f>
        <v>0</v>
      </c>
      <c r="H501" s="103" t="n">
        <f aca="false">IF(H$1="P",MAX(0,H$2-$C501),IF(H$1="C",MAX(0,$C501-H$2)))</f>
        <v>0</v>
      </c>
      <c r="I501" s="103" t="n">
        <f aca="false">IF(I$1="P",MAX(0,I$2-$C501),IF(I$1="C",MAX(0,$C501-I$2)))</f>
        <v>0</v>
      </c>
      <c r="J501" s="103" t="n">
        <f aca="false">IF(J$1="P",MAX(0,J$2-$C501),IF(J$1="C",MAX(0,$C501-J$2)))</f>
        <v>1.27</v>
      </c>
      <c r="K501" s="103" t="n">
        <f aca="false">IF(K$1="P",MAX(0,K$2-$C501),IF(K$1="C",MAX(0,$C501-K$2)))</f>
        <v>6.27</v>
      </c>
      <c r="L501" s="103" t="n">
        <f aca="false">IF(L$1="P",MAX(0,L$2-$C501),IF(L$1="C",MAX(0,$C501-L$2)))</f>
        <v>16.27</v>
      </c>
      <c r="M501" s="103" t="n">
        <f aca="false">IF(M$1="P",MAX(0,M$2-$C501),IF(M$1="C",MAX(0,$C501-M$2)))</f>
        <v>13.73</v>
      </c>
      <c r="N501" s="103" t="n">
        <f aca="false">IF(N$1="P",MAX(0,N$2-$C501),IF(N$1="C",MAX(0,$C501-N$2)))</f>
        <v>8.73</v>
      </c>
      <c r="O501" s="103" t="n">
        <f aca="false">IF(O$1="P",MAX(0,O$2-$C501),IF(O$1="C",MAX(0,$C501-O$2)))</f>
        <v>3.73</v>
      </c>
      <c r="P501" s="103" t="n">
        <f aca="false">IF(P$1="P",MAX(0,P$2-$C501),IF(P$1="C",MAX(0,$C501-P$2)))</f>
        <v>0</v>
      </c>
      <c r="Q501" s="103" t="n">
        <f aca="false">IF(Q$1="P",MAX(0,Q$2-$C501),IF(Q$1="C",MAX(0,$C501-Q$2)))</f>
        <v>0</v>
      </c>
      <c r="R501" s="103" t="n">
        <f aca="false">IF(R$1="P",MAX(0,R$2-$C501),IF(R$1="C",MAX(0,$C501-R$2)))</f>
        <v>0</v>
      </c>
      <c r="S501" s="103" t="n">
        <f aca="false">IF(S$1="P",MAX(0,S$2-$C501),IF(S$1="C",MAX(0,$C501-S$2)))</f>
        <v>0</v>
      </c>
      <c r="T501" s="104" t="n">
        <f aca="false">A501</f>
        <v>22</v>
      </c>
      <c r="U501" s="105" t="n">
        <f aca="false">VLOOKUP($B501,Gas!$B$3:$E$2506,2)</f>
        <v>3.005</v>
      </c>
      <c r="V501" s="46" t="n">
        <f aca="false">C501/U501</f>
        <v>11.2246256239601</v>
      </c>
      <c r="W501" s="99" t="n">
        <f aca="false">VLOOKUP($B501,Gas!$B$3:$E$2506,4)</f>
        <v>0.382817423462263</v>
      </c>
    </row>
    <row r="502" customFormat="false" ht="12.75" hidden="false" customHeight="false" outlineLevel="0" collapsed="false">
      <c r="A502" s="95" t="n">
        <f aca="false">MONTH(B502)+(YEAR(B502)-1998)*12</f>
        <v>22</v>
      </c>
      <c r="B502" s="101" t="n">
        <v>36459</v>
      </c>
      <c r="C502" s="102" t="n">
        <v>31.37</v>
      </c>
      <c r="D502" s="98" t="n">
        <f aca="false">LN(C502/C501)</f>
        <v>-0.0725356268709719</v>
      </c>
      <c r="E502" s="106" t="n">
        <f aca="false">STDEV(D493:D502)*SQRT(trade_day)</f>
        <v>0.804472112395208</v>
      </c>
      <c r="F502" s="97"/>
      <c r="G502" s="103" t="n">
        <f aca="false">IF(G$1="P",MAX(0,G$2-$C502),IF(G$1="C",MAX(0,$C502-G$2)))</f>
        <v>0</v>
      </c>
      <c r="H502" s="103" t="n">
        <f aca="false">IF(H$1="P",MAX(0,H$2-$C502),IF(H$1="C",MAX(0,$C502-H$2)))</f>
        <v>0</v>
      </c>
      <c r="I502" s="103" t="n">
        <f aca="false">IF(I$1="P",MAX(0,I$2-$C502),IF(I$1="C",MAX(0,$C502-I$2)))</f>
        <v>0</v>
      </c>
      <c r="J502" s="103" t="n">
        <f aca="false">IF(J$1="P",MAX(0,J$2-$C502),IF(J$1="C",MAX(0,$C502-J$2)))</f>
        <v>3.63</v>
      </c>
      <c r="K502" s="103" t="n">
        <f aca="false">IF(K$1="P",MAX(0,K$2-$C502),IF(K$1="C",MAX(0,$C502-K$2)))</f>
        <v>8.63</v>
      </c>
      <c r="L502" s="103" t="n">
        <f aca="false">IF(L$1="P",MAX(0,L$2-$C502),IF(L$1="C",MAX(0,$C502-L$2)))</f>
        <v>18.63</v>
      </c>
      <c r="M502" s="103" t="n">
        <f aca="false">IF(M$1="P",MAX(0,M$2-$C502),IF(M$1="C",MAX(0,$C502-M$2)))</f>
        <v>11.37</v>
      </c>
      <c r="N502" s="103" t="n">
        <f aca="false">IF(N$1="P",MAX(0,N$2-$C502),IF(N$1="C",MAX(0,$C502-N$2)))</f>
        <v>6.37</v>
      </c>
      <c r="O502" s="103" t="n">
        <f aca="false">IF(O$1="P",MAX(0,O$2-$C502),IF(O$1="C",MAX(0,$C502-O$2)))</f>
        <v>1.37</v>
      </c>
      <c r="P502" s="103" t="n">
        <f aca="false">IF(P$1="P",MAX(0,P$2-$C502),IF(P$1="C",MAX(0,$C502-P$2)))</f>
        <v>0</v>
      </c>
      <c r="Q502" s="103" t="n">
        <f aca="false">IF(Q$1="P",MAX(0,Q$2-$C502),IF(Q$1="C",MAX(0,$C502-Q$2)))</f>
        <v>0</v>
      </c>
      <c r="R502" s="103" t="n">
        <f aca="false">IF(R$1="P",MAX(0,R$2-$C502),IF(R$1="C",MAX(0,$C502-R$2)))</f>
        <v>0</v>
      </c>
      <c r="S502" s="103" t="n">
        <f aca="false">IF(S$1="P",MAX(0,S$2-$C502),IF(S$1="C",MAX(0,$C502-S$2)))</f>
        <v>0</v>
      </c>
      <c r="T502" s="104" t="n">
        <f aca="false">A502</f>
        <v>22</v>
      </c>
      <c r="U502" s="105" t="n">
        <f aca="false">VLOOKUP($B502,Gas!$B$3:$E$2506,2)</f>
        <v>2.975</v>
      </c>
      <c r="V502" s="46" t="n">
        <f aca="false">C502/U502</f>
        <v>10.5445378151261</v>
      </c>
      <c r="W502" s="99" t="n">
        <f aca="false">VLOOKUP($B502,Gas!$B$3:$E$2506,4)</f>
        <v>0.375721209261335</v>
      </c>
    </row>
    <row r="503" customFormat="false" ht="12.75" hidden="false" customHeight="false" outlineLevel="0" collapsed="false">
      <c r="A503" s="95" t="n">
        <f aca="false">MONTH(B503)+(YEAR(B503)-1998)*12</f>
        <v>22</v>
      </c>
      <c r="B503" s="101" t="n">
        <v>36460</v>
      </c>
      <c r="C503" s="102" t="n">
        <v>30.37</v>
      </c>
      <c r="D503" s="98" t="n">
        <f aca="false">LN(C503/C502)</f>
        <v>-0.0323967431449294</v>
      </c>
      <c r="E503" s="106" t="n">
        <f aca="false">STDEV(D494:D503)*SQRT(trade_day)</f>
        <v>0.828655728067446</v>
      </c>
      <c r="F503" s="97"/>
      <c r="G503" s="103" t="n">
        <f aca="false">IF(G$1="P",MAX(0,G$2-$C503),IF(G$1="C",MAX(0,$C503-G$2)))</f>
        <v>0</v>
      </c>
      <c r="H503" s="103" t="n">
        <f aca="false">IF(H$1="P",MAX(0,H$2-$C503),IF(H$1="C",MAX(0,$C503-H$2)))</f>
        <v>0</v>
      </c>
      <c r="I503" s="103" t="n">
        <f aca="false">IF(I$1="P",MAX(0,I$2-$C503),IF(I$1="C",MAX(0,$C503-I$2)))</f>
        <v>0</v>
      </c>
      <c r="J503" s="103" t="n">
        <f aca="false">IF(J$1="P",MAX(0,J$2-$C503),IF(J$1="C",MAX(0,$C503-J$2)))</f>
        <v>4.63</v>
      </c>
      <c r="K503" s="103" t="n">
        <f aca="false">IF(K$1="P",MAX(0,K$2-$C503),IF(K$1="C",MAX(0,$C503-K$2)))</f>
        <v>9.63</v>
      </c>
      <c r="L503" s="103" t="n">
        <f aca="false">IF(L$1="P",MAX(0,L$2-$C503),IF(L$1="C",MAX(0,$C503-L$2)))</f>
        <v>19.63</v>
      </c>
      <c r="M503" s="103" t="n">
        <f aca="false">IF(M$1="P",MAX(0,M$2-$C503),IF(M$1="C",MAX(0,$C503-M$2)))</f>
        <v>10.37</v>
      </c>
      <c r="N503" s="103" t="n">
        <f aca="false">IF(N$1="P",MAX(0,N$2-$C503),IF(N$1="C",MAX(0,$C503-N$2)))</f>
        <v>5.37</v>
      </c>
      <c r="O503" s="103" t="n">
        <f aca="false">IF(O$1="P",MAX(0,O$2-$C503),IF(O$1="C",MAX(0,$C503-O$2)))</f>
        <v>0.370000000000001</v>
      </c>
      <c r="P503" s="103" t="n">
        <f aca="false">IF(P$1="P",MAX(0,P$2-$C503),IF(P$1="C",MAX(0,$C503-P$2)))</f>
        <v>0</v>
      </c>
      <c r="Q503" s="103" t="n">
        <f aca="false">IF(Q$1="P",MAX(0,Q$2-$C503),IF(Q$1="C",MAX(0,$C503-Q$2)))</f>
        <v>0</v>
      </c>
      <c r="R503" s="103" t="n">
        <f aca="false">IF(R$1="P",MAX(0,R$2-$C503),IF(R$1="C",MAX(0,$C503-R$2)))</f>
        <v>0</v>
      </c>
      <c r="S503" s="103" t="n">
        <f aca="false">IF(S$1="P",MAX(0,S$2-$C503),IF(S$1="C",MAX(0,$C503-S$2)))</f>
        <v>0</v>
      </c>
      <c r="T503" s="104" t="n">
        <f aca="false">A503</f>
        <v>22</v>
      </c>
      <c r="U503" s="105" t="n">
        <f aca="false">VLOOKUP($B503,Gas!$B$3:$E$2506,2)</f>
        <v>2.965</v>
      </c>
      <c r="V503" s="46" t="n">
        <f aca="false">C503/U503</f>
        <v>10.2428330522766</v>
      </c>
      <c r="W503" s="99" t="n">
        <f aca="false">VLOOKUP($B503,Gas!$B$3:$E$2506,4)</f>
        <v>0.380176586908399</v>
      </c>
    </row>
    <row r="504" customFormat="false" ht="12.75" hidden="false" customHeight="false" outlineLevel="0" collapsed="false">
      <c r="A504" s="95" t="n">
        <f aca="false">MONTH(B504)+(YEAR(B504)-1998)*12</f>
        <v>22</v>
      </c>
      <c r="B504" s="101" t="n">
        <v>36461</v>
      </c>
      <c r="C504" s="102" t="n">
        <v>30.24</v>
      </c>
      <c r="D504" s="98" t="n">
        <f aca="false">LN(C504/C503)</f>
        <v>-0.00428972774632521</v>
      </c>
      <c r="E504" s="106" t="n">
        <f aca="false">STDEV(D495:D504)*SQRT(trade_day)</f>
        <v>0.828201007875329</v>
      </c>
      <c r="F504" s="97"/>
      <c r="G504" s="103" t="n">
        <f aca="false">IF(G$1="P",MAX(0,G$2-$C504),IF(G$1="C",MAX(0,$C504-G$2)))</f>
        <v>0</v>
      </c>
      <c r="H504" s="103" t="n">
        <f aca="false">IF(H$1="P",MAX(0,H$2-$C504),IF(H$1="C",MAX(0,$C504-H$2)))</f>
        <v>0</v>
      </c>
      <c r="I504" s="103" t="n">
        <f aca="false">IF(I$1="P",MAX(0,I$2-$C504),IF(I$1="C",MAX(0,$C504-I$2)))</f>
        <v>0</v>
      </c>
      <c r="J504" s="103" t="n">
        <f aca="false">IF(J$1="P",MAX(0,J$2-$C504),IF(J$1="C",MAX(0,$C504-J$2)))</f>
        <v>4.76</v>
      </c>
      <c r="K504" s="103" t="n">
        <f aca="false">IF(K$1="P",MAX(0,K$2-$C504),IF(K$1="C",MAX(0,$C504-K$2)))</f>
        <v>9.76</v>
      </c>
      <c r="L504" s="103" t="n">
        <f aca="false">IF(L$1="P",MAX(0,L$2-$C504),IF(L$1="C",MAX(0,$C504-L$2)))</f>
        <v>19.76</v>
      </c>
      <c r="M504" s="103" t="n">
        <f aca="false">IF(M$1="P",MAX(0,M$2-$C504),IF(M$1="C",MAX(0,$C504-M$2)))</f>
        <v>10.24</v>
      </c>
      <c r="N504" s="103" t="n">
        <f aca="false">IF(N$1="P",MAX(0,N$2-$C504),IF(N$1="C",MAX(0,$C504-N$2)))</f>
        <v>5.24</v>
      </c>
      <c r="O504" s="103" t="n">
        <f aca="false">IF(O$1="P",MAX(0,O$2-$C504),IF(O$1="C",MAX(0,$C504-O$2)))</f>
        <v>0.239999999999998</v>
      </c>
      <c r="P504" s="103" t="n">
        <f aca="false">IF(P$1="P",MAX(0,P$2-$C504),IF(P$1="C",MAX(0,$C504-P$2)))</f>
        <v>0</v>
      </c>
      <c r="Q504" s="103" t="n">
        <f aca="false">IF(Q$1="P",MAX(0,Q$2-$C504),IF(Q$1="C",MAX(0,$C504-Q$2)))</f>
        <v>0</v>
      </c>
      <c r="R504" s="103" t="n">
        <f aca="false">IF(R$1="P",MAX(0,R$2-$C504),IF(R$1="C",MAX(0,$C504-R$2)))</f>
        <v>0</v>
      </c>
      <c r="S504" s="103" t="n">
        <f aca="false">IF(S$1="P",MAX(0,S$2-$C504),IF(S$1="C",MAX(0,$C504-S$2)))</f>
        <v>0</v>
      </c>
      <c r="T504" s="104" t="n">
        <f aca="false">A504</f>
        <v>22</v>
      </c>
      <c r="U504" s="105" t="n">
        <f aca="false">VLOOKUP($B504,Gas!$B$3:$E$2506,2)</f>
        <v>3.02</v>
      </c>
      <c r="V504" s="46" t="n">
        <f aca="false">C504/U504</f>
        <v>10.0132450331126</v>
      </c>
      <c r="W504" s="99" t="n">
        <f aca="false">VLOOKUP($B504,Gas!$B$3:$E$2506,4)</f>
        <v>0.375820604483873</v>
      </c>
    </row>
    <row r="505" customFormat="false" ht="12.75" hidden="false" customHeight="false" outlineLevel="0" collapsed="false">
      <c r="A505" s="95" t="n">
        <f aca="false">MONTH(B505)+(YEAR(B505)-1998)*12</f>
        <v>22</v>
      </c>
      <c r="B505" s="101" t="n">
        <v>36462</v>
      </c>
      <c r="C505" s="102" t="n">
        <v>30.35</v>
      </c>
      <c r="D505" s="98" t="n">
        <f aca="false">LN(C505/C504)</f>
        <v>0.00363096619417515</v>
      </c>
      <c r="E505" s="106" t="n">
        <f aca="false">STDEV(D496:D505)*SQRT(trade_day)</f>
        <v>0.821339783665078</v>
      </c>
      <c r="F505" s="97"/>
      <c r="G505" s="103" t="n">
        <f aca="false">IF(G$1="P",MAX(0,G$2-$C505),IF(G$1="C",MAX(0,$C505-G$2)))</f>
        <v>0</v>
      </c>
      <c r="H505" s="103" t="n">
        <f aca="false">IF(H$1="P",MAX(0,H$2-$C505),IF(H$1="C",MAX(0,$C505-H$2)))</f>
        <v>0</v>
      </c>
      <c r="I505" s="103" t="n">
        <f aca="false">IF(I$1="P",MAX(0,I$2-$C505),IF(I$1="C",MAX(0,$C505-I$2)))</f>
        <v>0</v>
      </c>
      <c r="J505" s="103" t="n">
        <f aca="false">IF(J$1="P",MAX(0,J$2-$C505),IF(J$1="C",MAX(0,$C505-J$2)))</f>
        <v>4.65</v>
      </c>
      <c r="K505" s="103" t="n">
        <f aca="false">IF(K$1="P",MAX(0,K$2-$C505),IF(K$1="C",MAX(0,$C505-K$2)))</f>
        <v>9.65</v>
      </c>
      <c r="L505" s="103" t="n">
        <f aca="false">IF(L$1="P",MAX(0,L$2-$C505),IF(L$1="C",MAX(0,$C505-L$2)))</f>
        <v>19.65</v>
      </c>
      <c r="M505" s="103" t="n">
        <f aca="false">IF(M$1="P",MAX(0,M$2-$C505),IF(M$1="C",MAX(0,$C505-M$2)))</f>
        <v>10.35</v>
      </c>
      <c r="N505" s="103" t="n">
        <f aca="false">IF(N$1="P",MAX(0,N$2-$C505),IF(N$1="C",MAX(0,$C505-N$2)))</f>
        <v>5.35</v>
      </c>
      <c r="O505" s="103" t="n">
        <f aca="false">IF(O$1="P",MAX(0,O$2-$C505),IF(O$1="C",MAX(0,$C505-O$2)))</f>
        <v>0.350000000000001</v>
      </c>
      <c r="P505" s="103" t="n">
        <f aca="false">IF(P$1="P",MAX(0,P$2-$C505),IF(P$1="C",MAX(0,$C505-P$2)))</f>
        <v>0</v>
      </c>
      <c r="Q505" s="103" t="n">
        <f aca="false">IF(Q$1="P",MAX(0,Q$2-$C505),IF(Q$1="C",MAX(0,$C505-Q$2)))</f>
        <v>0</v>
      </c>
      <c r="R505" s="103" t="n">
        <f aca="false">IF(R$1="P",MAX(0,R$2-$C505),IF(R$1="C",MAX(0,$C505-R$2)))</f>
        <v>0</v>
      </c>
      <c r="S505" s="103" t="n">
        <f aca="false">IF(S$1="P",MAX(0,S$2-$C505),IF(S$1="C",MAX(0,$C505-S$2)))</f>
        <v>0</v>
      </c>
      <c r="T505" s="104" t="n">
        <f aca="false">A505</f>
        <v>22</v>
      </c>
      <c r="U505" s="105" t="n">
        <f aca="false">VLOOKUP($B505,Gas!$B$3:$E$2506,2)</f>
        <v>2.995</v>
      </c>
      <c r="V505" s="46" t="n">
        <f aca="false">C505/U505</f>
        <v>10.1335559265442</v>
      </c>
      <c r="W505" s="99" t="n">
        <f aca="false">VLOOKUP($B505,Gas!$B$3:$E$2506,4)</f>
        <v>0.276723768559564</v>
      </c>
    </row>
    <row r="506" customFormat="false" ht="12.75" hidden="false" customHeight="false" outlineLevel="0" collapsed="false">
      <c r="A506" s="95" t="n">
        <f aca="false">MONTH(B506)+(YEAR(B506)-1998)*12</f>
        <v>23</v>
      </c>
      <c r="B506" s="101" t="n">
        <v>36465</v>
      </c>
      <c r="C506" s="102" t="n">
        <v>30.56</v>
      </c>
      <c r="D506" s="98" t="n">
        <f aca="false">LN(C506/C505)</f>
        <v>0.00689544679281249</v>
      </c>
      <c r="E506" s="106" t="n">
        <f aca="false">STDEV(D497:D506)*SQRT(trade_day)</f>
        <v>0.507830997494169</v>
      </c>
      <c r="F506" s="97"/>
      <c r="G506" s="103" t="n">
        <f aca="false">IF(G$1="P",MAX(0,G$2-$C506),IF(G$1="C",MAX(0,$C506-G$2)))</f>
        <v>0</v>
      </c>
      <c r="H506" s="103" t="n">
        <f aca="false">IF(H$1="P",MAX(0,H$2-$C506),IF(H$1="C",MAX(0,$C506-H$2)))</f>
        <v>0</v>
      </c>
      <c r="I506" s="103" t="n">
        <f aca="false">IF(I$1="P",MAX(0,I$2-$C506),IF(I$1="C",MAX(0,$C506-I$2)))</f>
        <v>0</v>
      </c>
      <c r="J506" s="103" t="n">
        <f aca="false">IF(J$1="P",MAX(0,J$2-$C506),IF(J$1="C",MAX(0,$C506-J$2)))</f>
        <v>4.44</v>
      </c>
      <c r="K506" s="103" t="n">
        <f aca="false">IF(K$1="P",MAX(0,K$2-$C506),IF(K$1="C",MAX(0,$C506-K$2)))</f>
        <v>9.44</v>
      </c>
      <c r="L506" s="103" t="n">
        <f aca="false">IF(L$1="P",MAX(0,L$2-$C506),IF(L$1="C",MAX(0,$C506-L$2)))</f>
        <v>19.44</v>
      </c>
      <c r="M506" s="103" t="n">
        <f aca="false">IF(M$1="P",MAX(0,M$2-$C506),IF(M$1="C",MAX(0,$C506-M$2)))</f>
        <v>10.56</v>
      </c>
      <c r="N506" s="103" t="n">
        <f aca="false">IF(N$1="P",MAX(0,N$2-$C506),IF(N$1="C",MAX(0,$C506-N$2)))</f>
        <v>5.56</v>
      </c>
      <c r="O506" s="103" t="n">
        <f aca="false">IF(O$1="P",MAX(0,O$2-$C506),IF(O$1="C",MAX(0,$C506-O$2)))</f>
        <v>0.559999999999999</v>
      </c>
      <c r="P506" s="103" t="n">
        <f aca="false">IF(P$1="P",MAX(0,P$2-$C506),IF(P$1="C",MAX(0,$C506-P$2)))</f>
        <v>0</v>
      </c>
      <c r="Q506" s="103" t="n">
        <f aca="false">IF(Q$1="P",MAX(0,Q$2-$C506),IF(Q$1="C",MAX(0,$C506-Q$2)))</f>
        <v>0</v>
      </c>
      <c r="R506" s="103" t="n">
        <f aca="false">IF(R$1="P",MAX(0,R$2-$C506),IF(R$1="C",MAX(0,$C506-R$2)))</f>
        <v>0</v>
      </c>
      <c r="S506" s="103" t="n">
        <f aca="false">IF(S$1="P",MAX(0,S$2-$C506),IF(S$1="C",MAX(0,$C506-S$2)))</f>
        <v>0</v>
      </c>
      <c r="T506" s="104" t="n">
        <f aca="false">A506</f>
        <v>23</v>
      </c>
      <c r="U506" s="105" t="n">
        <f aca="false">VLOOKUP($B506,Gas!$B$3:$E$2506,2)</f>
        <v>2.795</v>
      </c>
      <c r="V506" s="46" t="n">
        <f aca="false">C506/U506</f>
        <v>10.9338103756708</v>
      </c>
      <c r="W506" s="99" t="n">
        <f aca="false">VLOOKUP($B506,Gas!$B$3:$E$2506,4)</f>
        <v>0.477861881767116</v>
      </c>
    </row>
    <row r="507" customFormat="false" ht="12.75" hidden="false" customHeight="false" outlineLevel="0" collapsed="false">
      <c r="A507" s="95" t="n">
        <f aca="false">MONTH(B507)+(YEAR(B507)-1998)*12</f>
        <v>23</v>
      </c>
      <c r="B507" s="101" t="n">
        <v>36466</v>
      </c>
      <c r="C507" s="102" t="n">
        <v>30.22</v>
      </c>
      <c r="D507" s="98" t="n">
        <f aca="false">LN(C507/C506)</f>
        <v>-0.0111880074537263</v>
      </c>
      <c r="E507" s="106" t="n">
        <f aca="false">STDEV(D498:D507)*SQRT(trade_day)</f>
        <v>0.508439898612509</v>
      </c>
      <c r="F507" s="97"/>
      <c r="G507" s="103" t="n">
        <f aca="false">IF(G$1="P",MAX(0,G$2-$C507),IF(G$1="C",MAX(0,$C507-G$2)))</f>
        <v>0</v>
      </c>
      <c r="H507" s="103" t="n">
        <f aca="false">IF(H$1="P",MAX(0,H$2-$C507),IF(H$1="C",MAX(0,$C507-H$2)))</f>
        <v>0</v>
      </c>
      <c r="I507" s="103" t="n">
        <f aca="false">IF(I$1="P",MAX(0,I$2-$C507),IF(I$1="C",MAX(0,$C507-I$2)))</f>
        <v>0</v>
      </c>
      <c r="J507" s="103" t="n">
        <f aca="false">IF(J$1="P",MAX(0,J$2-$C507),IF(J$1="C",MAX(0,$C507-J$2)))</f>
        <v>4.78</v>
      </c>
      <c r="K507" s="103" t="n">
        <f aca="false">IF(K$1="P",MAX(0,K$2-$C507),IF(K$1="C",MAX(0,$C507-K$2)))</f>
        <v>9.78</v>
      </c>
      <c r="L507" s="103" t="n">
        <f aca="false">IF(L$1="P",MAX(0,L$2-$C507),IF(L$1="C",MAX(0,$C507-L$2)))</f>
        <v>19.78</v>
      </c>
      <c r="M507" s="103" t="n">
        <f aca="false">IF(M$1="P",MAX(0,M$2-$C507),IF(M$1="C",MAX(0,$C507-M$2)))</f>
        <v>10.22</v>
      </c>
      <c r="N507" s="103" t="n">
        <f aca="false">IF(N$1="P",MAX(0,N$2-$C507),IF(N$1="C",MAX(0,$C507-N$2)))</f>
        <v>5.22</v>
      </c>
      <c r="O507" s="103" t="n">
        <f aca="false">IF(O$1="P",MAX(0,O$2-$C507),IF(O$1="C",MAX(0,$C507-O$2)))</f>
        <v>0.219999999999999</v>
      </c>
      <c r="P507" s="103" t="n">
        <f aca="false">IF(P$1="P",MAX(0,P$2-$C507),IF(P$1="C",MAX(0,$C507-P$2)))</f>
        <v>0</v>
      </c>
      <c r="Q507" s="103" t="n">
        <f aca="false">IF(Q$1="P",MAX(0,Q$2-$C507),IF(Q$1="C",MAX(0,$C507-Q$2)))</f>
        <v>0</v>
      </c>
      <c r="R507" s="103" t="n">
        <f aca="false">IF(R$1="P",MAX(0,R$2-$C507),IF(R$1="C",MAX(0,$C507-R$2)))</f>
        <v>0</v>
      </c>
      <c r="S507" s="103" t="n">
        <f aca="false">IF(S$1="P",MAX(0,S$2-$C507),IF(S$1="C",MAX(0,$C507-S$2)))</f>
        <v>0</v>
      </c>
      <c r="T507" s="104" t="n">
        <f aca="false">A507</f>
        <v>23</v>
      </c>
      <c r="U507" s="105" t="n">
        <f aca="false">VLOOKUP($B507,Gas!$B$3:$E$2506,2)</f>
        <v>2.73</v>
      </c>
      <c r="V507" s="46" t="n">
        <f aca="false">C507/U507</f>
        <v>11.0695970695971</v>
      </c>
      <c r="W507" s="99" t="n">
        <f aca="false">VLOOKUP($B507,Gas!$B$3:$E$2506,4)</f>
        <v>0.482048084727899</v>
      </c>
    </row>
    <row r="508" customFormat="false" ht="12.75" hidden="false" customHeight="false" outlineLevel="0" collapsed="false">
      <c r="A508" s="95" t="n">
        <f aca="false">MONTH(B508)+(YEAR(B508)-1998)*12</f>
        <v>23</v>
      </c>
      <c r="B508" s="101" t="n">
        <v>36467</v>
      </c>
      <c r="C508" s="102" t="n">
        <v>31.48</v>
      </c>
      <c r="D508" s="98" t="n">
        <f aca="false">LN(C508/C507)</f>
        <v>0.040848466704609</v>
      </c>
      <c r="E508" s="106" t="n">
        <f aca="false">STDEV(D499:D508)*SQRT(trade_day)</f>
        <v>0.559884811374714</v>
      </c>
      <c r="F508" s="97"/>
      <c r="G508" s="103" t="n">
        <f aca="false">IF(G$1="P",MAX(0,G$2-$C508),IF(G$1="C",MAX(0,$C508-G$2)))</f>
        <v>0</v>
      </c>
      <c r="H508" s="103" t="n">
        <f aca="false">IF(H$1="P",MAX(0,H$2-$C508),IF(H$1="C",MAX(0,$C508-H$2)))</f>
        <v>0</v>
      </c>
      <c r="I508" s="103" t="n">
        <f aca="false">IF(I$1="P",MAX(0,I$2-$C508),IF(I$1="C",MAX(0,$C508-I$2)))</f>
        <v>0</v>
      </c>
      <c r="J508" s="103" t="n">
        <f aca="false">IF(J$1="P",MAX(0,J$2-$C508),IF(J$1="C",MAX(0,$C508-J$2)))</f>
        <v>3.52</v>
      </c>
      <c r="K508" s="103" t="n">
        <f aca="false">IF(K$1="P",MAX(0,K$2-$C508),IF(K$1="C",MAX(0,$C508-K$2)))</f>
        <v>8.52</v>
      </c>
      <c r="L508" s="103" t="n">
        <f aca="false">IF(L$1="P",MAX(0,L$2-$C508),IF(L$1="C",MAX(0,$C508-L$2)))</f>
        <v>18.52</v>
      </c>
      <c r="M508" s="103" t="n">
        <f aca="false">IF(M$1="P",MAX(0,M$2-$C508),IF(M$1="C",MAX(0,$C508-M$2)))</f>
        <v>11.48</v>
      </c>
      <c r="N508" s="103" t="n">
        <f aca="false">IF(N$1="P",MAX(0,N$2-$C508),IF(N$1="C",MAX(0,$C508-N$2)))</f>
        <v>6.48</v>
      </c>
      <c r="O508" s="103" t="n">
        <f aca="false">IF(O$1="P",MAX(0,O$2-$C508),IF(O$1="C",MAX(0,$C508-O$2)))</f>
        <v>1.48</v>
      </c>
      <c r="P508" s="103" t="n">
        <f aca="false">IF(P$1="P",MAX(0,P$2-$C508),IF(P$1="C",MAX(0,$C508-P$2)))</f>
        <v>0</v>
      </c>
      <c r="Q508" s="103" t="n">
        <f aca="false">IF(Q$1="P",MAX(0,Q$2-$C508),IF(Q$1="C",MAX(0,$C508-Q$2)))</f>
        <v>0</v>
      </c>
      <c r="R508" s="103" t="n">
        <f aca="false">IF(R$1="P",MAX(0,R$2-$C508),IF(R$1="C",MAX(0,$C508-R$2)))</f>
        <v>0</v>
      </c>
      <c r="S508" s="103" t="n">
        <f aca="false">IF(S$1="P",MAX(0,S$2-$C508),IF(S$1="C",MAX(0,$C508-S$2)))</f>
        <v>0</v>
      </c>
      <c r="T508" s="104" t="n">
        <f aca="false">A508</f>
        <v>23</v>
      </c>
      <c r="U508" s="105" t="n">
        <f aca="false">VLOOKUP($B508,Gas!$B$3:$E$2506,2)</f>
        <v>2.815</v>
      </c>
      <c r="V508" s="46" t="n">
        <f aca="false">C508/U508</f>
        <v>11.1829484902309</v>
      </c>
      <c r="W508" s="99" t="n">
        <f aca="false">VLOOKUP($B508,Gas!$B$3:$E$2506,4)</f>
        <v>0.539028352431376</v>
      </c>
    </row>
    <row r="509" customFormat="false" ht="12.75" hidden="false" customHeight="false" outlineLevel="0" collapsed="false">
      <c r="A509" s="95" t="n">
        <f aca="false">MONTH(B509)+(YEAR(B509)-1998)*12</f>
        <v>23</v>
      </c>
      <c r="B509" s="101" t="n">
        <v>36468</v>
      </c>
      <c r="C509" s="102" t="n">
        <v>33.34</v>
      </c>
      <c r="D509" s="98" t="n">
        <f aca="false">LN(C509/C508)</f>
        <v>0.0574054537734456</v>
      </c>
      <c r="E509" s="106" t="n">
        <f aca="false">STDEV(D500:D509)*SQRT(trade_day)</f>
        <v>0.63442324497679</v>
      </c>
      <c r="F509" s="97"/>
      <c r="G509" s="103" t="n">
        <f aca="false">IF(G$1="P",MAX(0,G$2-$C509),IF(G$1="C",MAX(0,$C509-G$2)))</f>
        <v>0</v>
      </c>
      <c r="H509" s="103" t="n">
        <f aca="false">IF(H$1="P",MAX(0,H$2-$C509),IF(H$1="C",MAX(0,$C509-H$2)))</f>
        <v>0</v>
      </c>
      <c r="I509" s="103" t="n">
        <f aca="false">IF(I$1="P",MAX(0,I$2-$C509),IF(I$1="C",MAX(0,$C509-I$2)))</f>
        <v>0</v>
      </c>
      <c r="J509" s="103" t="n">
        <f aca="false">IF(J$1="P",MAX(0,J$2-$C509),IF(J$1="C",MAX(0,$C509-J$2)))</f>
        <v>1.66</v>
      </c>
      <c r="K509" s="103" t="n">
        <f aca="false">IF(K$1="P",MAX(0,K$2-$C509),IF(K$1="C",MAX(0,$C509-K$2)))</f>
        <v>6.66</v>
      </c>
      <c r="L509" s="103" t="n">
        <f aca="false">IF(L$1="P",MAX(0,L$2-$C509),IF(L$1="C",MAX(0,$C509-L$2)))</f>
        <v>16.66</v>
      </c>
      <c r="M509" s="103" t="n">
        <f aca="false">IF(M$1="P",MAX(0,M$2-$C509),IF(M$1="C",MAX(0,$C509-M$2)))</f>
        <v>13.34</v>
      </c>
      <c r="N509" s="103" t="n">
        <f aca="false">IF(N$1="P",MAX(0,N$2-$C509),IF(N$1="C",MAX(0,$C509-N$2)))</f>
        <v>8.34</v>
      </c>
      <c r="O509" s="103" t="n">
        <f aca="false">IF(O$1="P",MAX(0,O$2-$C509),IF(O$1="C",MAX(0,$C509-O$2)))</f>
        <v>3.34</v>
      </c>
      <c r="P509" s="103" t="n">
        <f aca="false">IF(P$1="P",MAX(0,P$2-$C509),IF(P$1="C",MAX(0,$C509-P$2)))</f>
        <v>0</v>
      </c>
      <c r="Q509" s="103" t="n">
        <f aca="false">IF(Q$1="P",MAX(0,Q$2-$C509),IF(Q$1="C",MAX(0,$C509-Q$2)))</f>
        <v>0</v>
      </c>
      <c r="R509" s="103" t="n">
        <f aca="false">IF(R$1="P",MAX(0,R$2-$C509),IF(R$1="C",MAX(0,$C509-R$2)))</f>
        <v>0</v>
      </c>
      <c r="S509" s="103" t="n">
        <f aca="false">IF(S$1="P",MAX(0,S$2-$C509),IF(S$1="C",MAX(0,$C509-S$2)))</f>
        <v>0</v>
      </c>
      <c r="T509" s="104" t="n">
        <f aca="false">A509</f>
        <v>23</v>
      </c>
      <c r="U509" s="105" t="n">
        <f aca="false">VLOOKUP($B509,Gas!$B$3:$E$2506,2)</f>
        <v>2.835</v>
      </c>
      <c r="V509" s="46" t="n">
        <f aca="false">C509/U509</f>
        <v>11.7601410934744</v>
      </c>
      <c r="W509" s="99" t="n">
        <f aca="false">VLOOKUP($B509,Gas!$B$3:$E$2506,4)</f>
        <v>0.544179822412963</v>
      </c>
    </row>
    <row r="510" customFormat="false" ht="12.75" hidden="false" customHeight="false" outlineLevel="0" collapsed="false">
      <c r="A510" s="95" t="n">
        <f aca="false">MONTH(B510)+(YEAR(B510)-1998)*12</f>
        <v>23</v>
      </c>
      <c r="B510" s="101" t="n">
        <v>36469</v>
      </c>
      <c r="C510" s="102" t="n">
        <v>30.41</v>
      </c>
      <c r="D510" s="98" t="n">
        <f aca="false">LN(C510/C509)</f>
        <v>-0.0919863756333748</v>
      </c>
      <c r="E510" s="106" t="n">
        <f aca="false">STDEV(D501:D510)*SQRT(trade_day)</f>
        <v>0.783539242776128</v>
      </c>
      <c r="F510" s="97"/>
      <c r="G510" s="103" t="n">
        <f aca="false">IF(G$1="P",MAX(0,G$2-$C510),IF(G$1="C",MAX(0,$C510-G$2)))</f>
        <v>0</v>
      </c>
      <c r="H510" s="103" t="n">
        <f aca="false">IF(H$1="P",MAX(0,H$2-$C510),IF(H$1="C",MAX(0,$C510-H$2)))</f>
        <v>0</v>
      </c>
      <c r="I510" s="103" t="n">
        <f aca="false">IF(I$1="P",MAX(0,I$2-$C510),IF(I$1="C",MAX(0,$C510-I$2)))</f>
        <v>0</v>
      </c>
      <c r="J510" s="103" t="n">
        <f aca="false">IF(J$1="P",MAX(0,J$2-$C510),IF(J$1="C",MAX(0,$C510-J$2)))</f>
        <v>4.59</v>
      </c>
      <c r="K510" s="103" t="n">
        <f aca="false">IF(K$1="P",MAX(0,K$2-$C510),IF(K$1="C",MAX(0,$C510-K$2)))</f>
        <v>9.59</v>
      </c>
      <c r="L510" s="103" t="n">
        <f aca="false">IF(L$1="P",MAX(0,L$2-$C510),IF(L$1="C",MAX(0,$C510-L$2)))</f>
        <v>19.59</v>
      </c>
      <c r="M510" s="103" t="n">
        <f aca="false">IF(M$1="P",MAX(0,M$2-$C510),IF(M$1="C",MAX(0,$C510-M$2)))</f>
        <v>10.41</v>
      </c>
      <c r="N510" s="103" t="n">
        <f aca="false">IF(N$1="P",MAX(0,N$2-$C510),IF(N$1="C",MAX(0,$C510-N$2)))</f>
        <v>5.41</v>
      </c>
      <c r="O510" s="103" t="n">
        <f aca="false">IF(O$1="P",MAX(0,O$2-$C510),IF(O$1="C",MAX(0,$C510-O$2)))</f>
        <v>0.41</v>
      </c>
      <c r="P510" s="103" t="n">
        <f aca="false">IF(P$1="P",MAX(0,P$2-$C510),IF(P$1="C",MAX(0,$C510-P$2)))</f>
        <v>0</v>
      </c>
      <c r="Q510" s="103" t="n">
        <f aca="false">IF(Q$1="P",MAX(0,Q$2-$C510),IF(Q$1="C",MAX(0,$C510-Q$2)))</f>
        <v>0</v>
      </c>
      <c r="R510" s="103" t="n">
        <f aca="false">IF(R$1="P",MAX(0,R$2-$C510),IF(R$1="C",MAX(0,$C510-R$2)))</f>
        <v>0</v>
      </c>
      <c r="S510" s="103" t="n">
        <f aca="false">IF(S$1="P",MAX(0,S$2-$C510),IF(S$1="C",MAX(0,$C510-S$2)))</f>
        <v>0</v>
      </c>
      <c r="T510" s="104" t="n">
        <f aca="false">A510</f>
        <v>23</v>
      </c>
      <c r="U510" s="105" t="n">
        <f aca="false">VLOOKUP($B510,Gas!$B$3:$E$2506,2)</f>
        <v>2.74</v>
      </c>
      <c r="V510" s="46" t="n">
        <f aca="false">C510/U510</f>
        <v>11.0985401459854</v>
      </c>
      <c r="W510" s="99" t="n">
        <f aca="false">VLOOKUP($B510,Gas!$B$3:$E$2506,4)</f>
        <v>0.570488271036477</v>
      </c>
    </row>
    <row r="511" customFormat="false" ht="12.75" hidden="false" customHeight="false" outlineLevel="0" collapsed="false">
      <c r="A511" s="95" t="n">
        <f aca="false">MONTH(B511)+(YEAR(B511)-1998)*12</f>
        <v>23</v>
      </c>
      <c r="B511" s="101" t="n">
        <v>36472</v>
      </c>
      <c r="C511" s="102" t="n">
        <v>30.94</v>
      </c>
      <c r="D511" s="98" t="n">
        <f aca="false">LN(C511/C510)</f>
        <v>0.0172783434556469</v>
      </c>
      <c r="E511" s="106" t="n">
        <f aca="false">STDEV(D502:D511)*SQRT(trade_day)</f>
        <v>0.735864319467019</v>
      </c>
      <c r="F511" s="97"/>
      <c r="G511" s="103" t="n">
        <f aca="false">IF(G$1="P",MAX(0,G$2-$C511),IF(G$1="C",MAX(0,$C511-G$2)))</f>
        <v>0</v>
      </c>
      <c r="H511" s="103" t="n">
        <f aca="false">IF(H$1="P",MAX(0,H$2-$C511),IF(H$1="C",MAX(0,$C511-H$2)))</f>
        <v>0</v>
      </c>
      <c r="I511" s="103" t="n">
        <f aca="false">IF(I$1="P",MAX(0,I$2-$C511),IF(I$1="C",MAX(0,$C511-I$2)))</f>
        <v>0</v>
      </c>
      <c r="J511" s="103" t="n">
        <f aca="false">IF(J$1="P",MAX(0,J$2-$C511),IF(J$1="C",MAX(0,$C511-J$2)))</f>
        <v>4.06</v>
      </c>
      <c r="K511" s="103" t="n">
        <f aca="false">IF(K$1="P",MAX(0,K$2-$C511),IF(K$1="C",MAX(0,$C511-K$2)))</f>
        <v>9.06</v>
      </c>
      <c r="L511" s="103" t="n">
        <f aca="false">IF(L$1="P",MAX(0,L$2-$C511),IF(L$1="C",MAX(0,$C511-L$2)))</f>
        <v>19.06</v>
      </c>
      <c r="M511" s="103" t="n">
        <f aca="false">IF(M$1="P",MAX(0,M$2-$C511),IF(M$1="C",MAX(0,$C511-M$2)))</f>
        <v>10.94</v>
      </c>
      <c r="N511" s="103" t="n">
        <f aca="false">IF(N$1="P",MAX(0,N$2-$C511),IF(N$1="C",MAX(0,$C511-N$2)))</f>
        <v>5.94</v>
      </c>
      <c r="O511" s="103" t="n">
        <f aca="false">IF(O$1="P",MAX(0,O$2-$C511),IF(O$1="C",MAX(0,$C511-O$2)))</f>
        <v>0.940000000000001</v>
      </c>
      <c r="P511" s="103" t="n">
        <f aca="false">IF(P$1="P",MAX(0,P$2-$C511),IF(P$1="C",MAX(0,$C511-P$2)))</f>
        <v>0</v>
      </c>
      <c r="Q511" s="103" t="n">
        <f aca="false">IF(Q$1="P",MAX(0,Q$2-$C511),IF(Q$1="C",MAX(0,$C511-Q$2)))</f>
        <v>0</v>
      </c>
      <c r="R511" s="103" t="n">
        <f aca="false">IF(R$1="P",MAX(0,R$2-$C511),IF(R$1="C",MAX(0,$C511-R$2)))</f>
        <v>0</v>
      </c>
      <c r="S511" s="103" t="n">
        <f aca="false">IF(S$1="P",MAX(0,S$2-$C511),IF(S$1="C",MAX(0,$C511-S$2)))</f>
        <v>0</v>
      </c>
      <c r="T511" s="104" t="n">
        <f aca="false">A511</f>
        <v>23</v>
      </c>
      <c r="U511" s="105" t="n">
        <f aca="false">VLOOKUP($B511,Gas!$B$3:$E$2506,2)</f>
        <v>2.625</v>
      </c>
      <c r="V511" s="46" t="n">
        <f aca="false">C511/U511</f>
        <v>11.7866666666667</v>
      </c>
      <c r="W511" s="99" t="n">
        <f aca="false">VLOOKUP($B511,Gas!$B$3:$E$2506,4)</f>
        <v>0.58309153712343</v>
      </c>
    </row>
    <row r="512" customFormat="false" ht="12.75" hidden="false" customHeight="false" outlineLevel="0" collapsed="false">
      <c r="A512" s="95" t="n">
        <f aca="false">MONTH(B512)+(YEAR(B512)-1998)*12</f>
        <v>23</v>
      </c>
      <c r="B512" s="101" t="n">
        <v>36473</v>
      </c>
      <c r="C512" s="102" t="n">
        <v>29.61</v>
      </c>
      <c r="D512" s="98" t="n">
        <f aca="false">LN(C512/C511)</f>
        <v>-0.0439377030314202</v>
      </c>
      <c r="E512" s="106" t="n">
        <f aca="false">STDEV(D503:D512)*SQRT(trade_day)</f>
        <v>0.678540171689929</v>
      </c>
      <c r="F512" s="97"/>
      <c r="G512" s="103" t="n">
        <f aca="false">IF(G$1="P",MAX(0,G$2-$C512),IF(G$1="C",MAX(0,$C512-G$2)))</f>
        <v>0</v>
      </c>
      <c r="H512" s="103" t="n">
        <f aca="false">IF(H$1="P",MAX(0,H$2-$C512),IF(H$1="C",MAX(0,$C512-H$2)))</f>
        <v>0</v>
      </c>
      <c r="I512" s="103" t="n">
        <f aca="false">IF(I$1="P",MAX(0,I$2-$C512),IF(I$1="C",MAX(0,$C512-I$2)))</f>
        <v>0.390000000000001</v>
      </c>
      <c r="J512" s="103" t="n">
        <f aca="false">IF(J$1="P",MAX(0,J$2-$C512),IF(J$1="C",MAX(0,$C512-J$2)))</f>
        <v>5.39</v>
      </c>
      <c r="K512" s="103" t="n">
        <f aca="false">IF(K$1="P",MAX(0,K$2-$C512),IF(K$1="C",MAX(0,$C512-K$2)))</f>
        <v>10.39</v>
      </c>
      <c r="L512" s="103" t="n">
        <f aca="false">IF(L$1="P",MAX(0,L$2-$C512),IF(L$1="C",MAX(0,$C512-L$2)))</f>
        <v>20.39</v>
      </c>
      <c r="M512" s="103" t="n">
        <f aca="false">IF(M$1="P",MAX(0,M$2-$C512),IF(M$1="C",MAX(0,$C512-M$2)))</f>
        <v>9.61</v>
      </c>
      <c r="N512" s="103" t="n">
        <f aca="false">IF(N$1="P",MAX(0,N$2-$C512),IF(N$1="C",MAX(0,$C512-N$2)))</f>
        <v>4.61</v>
      </c>
      <c r="O512" s="103" t="n">
        <f aca="false">IF(O$1="P",MAX(0,O$2-$C512),IF(O$1="C",MAX(0,$C512-O$2)))</f>
        <v>0</v>
      </c>
      <c r="P512" s="103" t="n">
        <f aca="false">IF(P$1="P",MAX(0,P$2-$C512),IF(P$1="C",MAX(0,$C512-P$2)))</f>
        <v>0</v>
      </c>
      <c r="Q512" s="103" t="n">
        <f aca="false">IF(Q$1="P",MAX(0,Q$2-$C512),IF(Q$1="C",MAX(0,$C512-Q$2)))</f>
        <v>0</v>
      </c>
      <c r="R512" s="103" t="n">
        <f aca="false">IF(R$1="P",MAX(0,R$2-$C512),IF(R$1="C",MAX(0,$C512-R$2)))</f>
        <v>0</v>
      </c>
      <c r="S512" s="103" t="n">
        <f aca="false">IF(S$1="P",MAX(0,S$2-$C512),IF(S$1="C",MAX(0,$C512-S$2)))</f>
        <v>0</v>
      </c>
      <c r="T512" s="104" t="n">
        <f aca="false">A512</f>
        <v>23</v>
      </c>
      <c r="U512" s="105" t="n">
        <f aca="false">VLOOKUP($B512,Gas!$B$3:$E$2506,2)</f>
        <v>2.59</v>
      </c>
      <c r="V512" s="46" t="n">
        <f aca="false">C512/U512</f>
        <v>11.4324324324324</v>
      </c>
      <c r="W512" s="99" t="n">
        <f aca="false">VLOOKUP($B512,Gas!$B$3:$E$2506,4)</f>
        <v>0.415262123161751</v>
      </c>
    </row>
    <row r="513" customFormat="false" ht="12.75" hidden="false" customHeight="false" outlineLevel="0" collapsed="false">
      <c r="A513" s="95" t="n">
        <f aca="false">MONTH(B513)+(YEAR(B513)-1998)*12</f>
        <v>23</v>
      </c>
      <c r="B513" s="101" t="n">
        <v>36474</v>
      </c>
      <c r="C513" s="102" t="n">
        <v>29.09</v>
      </c>
      <c r="D513" s="98" t="n">
        <f aca="false">LN(C513/C512)</f>
        <v>-0.0177176696063896</v>
      </c>
      <c r="E513" s="106" t="n">
        <f aca="false">STDEV(D504:D513)*SQRT(trade_day)</f>
        <v>0.66640279037211</v>
      </c>
      <c r="F513" s="97"/>
      <c r="G513" s="103" t="n">
        <f aca="false">IF(G$1="P",MAX(0,G$2-$C513),IF(G$1="C",MAX(0,$C513-G$2)))</f>
        <v>0</v>
      </c>
      <c r="H513" s="103" t="n">
        <f aca="false">IF(H$1="P",MAX(0,H$2-$C513),IF(H$1="C",MAX(0,$C513-H$2)))</f>
        <v>0</v>
      </c>
      <c r="I513" s="103" t="n">
        <f aca="false">IF(I$1="P",MAX(0,I$2-$C513),IF(I$1="C",MAX(0,$C513-I$2)))</f>
        <v>0.91</v>
      </c>
      <c r="J513" s="103" t="n">
        <f aca="false">IF(J$1="P",MAX(0,J$2-$C513),IF(J$1="C",MAX(0,$C513-J$2)))</f>
        <v>5.91</v>
      </c>
      <c r="K513" s="103" t="n">
        <f aca="false">IF(K$1="P",MAX(0,K$2-$C513),IF(K$1="C",MAX(0,$C513-K$2)))</f>
        <v>10.91</v>
      </c>
      <c r="L513" s="103" t="n">
        <f aca="false">IF(L$1="P",MAX(0,L$2-$C513),IF(L$1="C",MAX(0,$C513-L$2)))</f>
        <v>20.91</v>
      </c>
      <c r="M513" s="103" t="n">
        <f aca="false">IF(M$1="P",MAX(0,M$2-$C513),IF(M$1="C",MAX(0,$C513-M$2)))</f>
        <v>9.09</v>
      </c>
      <c r="N513" s="103" t="n">
        <f aca="false">IF(N$1="P",MAX(0,N$2-$C513),IF(N$1="C",MAX(0,$C513-N$2)))</f>
        <v>4.09</v>
      </c>
      <c r="O513" s="103" t="n">
        <f aca="false">IF(O$1="P",MAX(0,O$2-$C513),IF(O$1="C",MAX(0,$C513-O$2)))</f>
        <v>0</v>
      </c>
      <c r="P513" s="103" t="n">
        <f aca="false">IF(P$1="P",MAX(0,P$2-$C513),IF(P$1="C",MAX(0,$C513-P$2)))</f>
        <v>0</v>
      </c>
      <c r="Q513" s="103" t="n">
        <f aca="false">IF(Q$1="P",MAX(0,Q$2-$C513),IF(Q$1="C",MAX(0,$C513-Q$2)))</f>
        <v>0</v>
      </c>
      <c r="R513" s="103" t="n">
        <f aca="false">IF(R$1="P",MAX(0,R$2-$C513),IF(R$1="C",MAX(0,$C513-R$2)))</f>
        <v>0</v>
      </c>
      <c r="S513" s="103" t="n">
        <f aca="false">IF(S$1="P",MAX(0,S$2-$C513),IF(S$1="C",MAX(0,$C513-S$2)))</f>
        <v>0</v>
      </c>
      <c r="T513" s="104" t="n">
        <f aca="false">A513</f>
        <v>23</v>
      </c>
      <c r="U513" s="105" t="n">
        <f aca="false">VLOOKUP($B513,Gas!$B$3:$E$2506,2)</f>
        <v>2.44</v>
      </c>
      <c r="V513" s="46" t="n">
        <f aca="false">C513/U513</f>
        <v>11.922131147541</v>
      </c>
      <c r="W513" s="99" t="n">
        <f aca="false">VLOOKUP($B513,Gas!$B$3:$E$2506,4)</f>
        <v>0.517783395505332</v>
      </c>
    </row>
    <row r="514" customFormat="false" ht="12.75" hidden="false" customHeight="false" outlineLevel="0" collapsed="false">
      <c r="A514" s="95" t="n">
        <f aca="false">MONTH(B514)+(YEAR(B514)-1998)*12</f>
        <v>23</v>
      </c>
      <c r="B514" s="101" t="n">
        <v>36475</v>
      </c>
      <c r="C514" s="102" t="n">
        <v>30.08</v>
      </c>
      <c r="D514" s="98" t="n">
        <f aca="false">LN(C514/C513)</f>
        <v>0.0334660265745287</v>
      </c>
      <c r="E514" s="106" t="n">
        <f aca="false">STDEV(D505:D514)*SQRT(trade_day)</f>
        <v>0.692650275778122</v>
      </c>
      <c r="F514" s="97"/>
      <c r="G514" s="103" t="n">
        <f aca="false">IF(G$1="P",MAX(0,G$2-$C514),IF(G$1="C",MAX(0,$C514-G$2)))</f>
        <v>0</v>
      </c>
      <c r="H514" s="103" t="n">
        <f aca="false">IF(H$1="P",MAX(0,H$2-$C514),IF(H$1="C",MAX(0,$C514-H$2)))</f>
        <v>0</v>
      </c>
      <c r="I514" s="103" t="n">
        <f aca="false">IF(I$1="P",MAX(0,I$2-$C514),IF(I$1="C",MAX(0,$C514-I$2)))</f>
        <v>0</v>
      </c>
      <c r="J514" s="103" t="n">
        <f aca="false">IF(J$1="P",MAX(0,J$2-$C514),IF(J$1="C",MAX(0,$C514-J$2)))</f>
        <v>4.92</v>
      </c>
      <c r="K514" s="103" t="n">
        <f aca="false">IF(K$1="P",MAX(0,K$2-$C514),IF(K$1="C",MAX(0,$C514-K$2)))</f>
        <v>9.92</v>
      </c>
      <c r="L514" s="103" t="n">
        <f aca="false">IF(L$1="P",MAX(0,L$2-$C514),IF(L$1="C",MAX(0,$C514-L$2)))</f>
        <v>19.92</v>
      </c>
      <c r="M514" s="103" t="n">
        <f aca="false">IF(M$1="P",MAX(0,M$2-$C514),IF(M$1="C",MAX(0,$C514-M$2)))</f>
        <v>10.08</v>
      </c>
      <c r="N514" s="103" t="n">
        <f aca="false">IF(N$1="P",MAX(0,N$2-$C514),IF(N$1="C",MAX(0,$C514-N$2)))</f>
        <v>5.08</v>
      </c>
      <c r="O514" s="103" t="n">
        <f aca="false">IF(O$1="P",MAX(0,O$2-$C514),IF(O$1="C",MAX(0,$C514-O$2)))</f>
        <v>0.0799999999999983</v>
      </c>
      <c r="P514" s="103" t="n">
        <f aca="false">IF(P$1="P",MAX(0,P$2-$C514),IF(P$1="C",MAX(0,$C514-P$2)))</f>
        <v>0</v>
      </c>
      <c r="Q514" s="103" t="n">
        <f aca="false">IF(Q$1="P",MAX(0,Q$2-$C514),IF(Q$1="C",MAX(0,$C514-Q$2)))</f>
        <v>0</v>
      </c>
      <c r="R514" s="103" t="n">
        <f aca="false">IF(R$1="P",MAX(0,R$2-$C514),IF(R$1="C",MAX(0,$C514-R$2)))</f>
        <v>0</v>
      </c>
      <c r="S514" s="103" t="n">
        <f aca="false">IF(S$1="P",MAX(0,S$2-$C514),IF(S$1="C",MAX(0,$C514-S$2)))</f>
        <v>0</v>
      </c>
      <c r="T514" s="104" t="n">
        <f aca="false">A514</f>
        <v>23</v>
      </c>
      <c r="U514" s="105" t="n">
        <f aca="false">VLOOKUP($B514,Gas!$B$3:$E$2506,2)</f>
        <v>2.395</v>
      </c>
      <c r="V514" s="46" t="n">
        <f aca="false">C514/U514</f>
        <v>12.5594989561587</v>
      </c>
      <c r="W514" s="99" t="n">
        <f aca="false">VLOOKUP($B514,Gas!$B$3:$E$2506,4)</f>
        <v>0.503241911822341</v>
      </c>
    </row>
    <row r="515" customFormat="false" ht="12.75" hidden="false" customHeight="false" outlineLevel="0" collapsed="false">
      <c r="A515" s="95" t="n">
        <f aca="false">MONTH(B515)+(YEAR(B515)-1998)*12</f>
        <v>23</v>
      </c>
      <c r="B515" s="101" t="n">
        <v>36476</v>
      </c>
      <c r="C515" s="102" t="n">
        <v>31.25</v>
      </c>
      <c r="D515" s="98" t="n">
        <f aca="false">LN(C515/C514)</f>
        <v>0.0381588771007715</v>
      </c>
      <c r="E515" s="106" t="n">
        <f aca="false">STDEV(D506:D515)*SQRT(trade_day)</f>
        <v>0.719410471620066</v>
      </c>
      <c r="F515" s="97"/>
      <c r="G515" s="103" t="n">
        <f aca="false">IF(G$1="P",MAX(0,G$2-$C515),IF(G$1="C",MAX(0,$C515-G$2)))</f>
        <v>0</v>
      </c>
      <c r="H515" s="103" t="n">
        <f aca="false">IF(H$1="P",MAX(0,H$2-$C515),IF(H$1="C",MAX(0,$C515-H$2)))</f>
        <v>0</v>
      </c>
      <c r="I515" s="103" t="n">
        <f aca="false">IF(I$1="P",MAX(0,I$2-$C515),IF(I$1="C",MAX(0,$C515-I$2)))</f>
        <v>0</v>
      </c>
      <c r="J515" s="103" t="n">
        <f aca="false">IF(J$1="P",MAX(0,J$2-$C515),IF(J$1="C",MAX(0,$C515-J$2)))</f>
        <v>3.75</v>
      </c>
      <c r="K515" s="103" t="n">
        <f aca="false">IF(K$1="P",MAX(0,K$2-$C515),IF(K$1="C",MAX(0,$C515-K$2)))</f>
        <v>8.75</v>
      </c>
      <c r="L515" s="103" t="n">
        <f aca="false">IF(L$1="P",MAX(0,L$2-$C515),IF(L$1="C",MAX(0,$C515-L$2)))</f>
        <v>18.75</v>
      </c>
      <c r="M515" s="103" t="n">
        <f aca="false">IF(M$1="P",MAX(0,M$2-$C515),IF(M$1="C",MAX(0,$C515-M$2)))</f>
        <v>11.25</v>
      </c>
      <c r="N515" s="103" t="n">
        <f aca="false">IF(N$1="P",MAX(0,N$2-$C515),IF(N$1="C",MAX(0,$C515-N$2)))</f>
        <v>6.25</v>
      </c>
      <c r="O515" s="103" t="n">
        <f aca="false">IF(O$1="P",MAX(0,O$2-$C515),IF(O$1="C",MAX(0,$C515-O$2)))</f>
        <v>1.25</v>
      </c>
      <c r="P515" s="103" t="n">
        <f aca="false">IF(P$1="P",MAX(0,P$2-$C515),IF(P$1="C",MAX(0,$C515-P$2)))</f>
        <v>0</v>
      </c>
      <c r="Q515" s="103" t="n">
        <f aca="false">IF(Q$1="P",MAX(0,Q$2-$C515),IF(Q$1="C",MAX(0,$C515-Q$2)))</f>
        <v>0</v>
      </c>
      <c r="R515" s="103" t="n">
        <f aca="false">IF(R$1="P",MAX(0,R$2-$C515),IF(R$1="C",MAX(0,$C515-R$2)))</f>
        <v>0</v>
      </c>
      <c r="S515" s="103" t="n">
        <f aca="false">IF(S$1="P",MAX(0,S$2-$C515),IF(S$1="C",MAX(0,$C515-S$2)))</f>
        <v>0</v>
      </c>
      <c r="T515" s="104" t="n">
        <f aca="false">A515</f>
        <v>23</v>
      </c>
      <c r="U515" s="105" t="n">
        <f aca="false">VLOOKUP($B515,Gas!$B$3:$E$2506,2)</f>
        <v>2.395</v>
      </c>
      <c r="V515" s="46" t="n">
        <f aca="false">C515/U515</f>
        <v>13.0480167014614</v>
      </c>
      <c r="W515" s="99" t="n">
        <f aca="false">VLOOKUP($B515,Gas!$B$3:$E$2506,4)</f>
        <v>0.507966364162252</v>
      </c>
    </row>
    <row r="516" customFormat="false" ht="12.75" hidden="false" customHeight="false" outlineLevel="0" collapsed="false">
      <c r="A516" s="95" t="n">
        <f aca="false">MONTH(B516)+(YEAR(B516)-1998)*12</f>
        <v>23</v>
      </c>
      <c r="B516" s="101" t="n">
        <v>36479</v>
      </c>
      <c r="C516" s="102" t="n">
        <v>31.79</v>
      </c>
      <c r="D516" s="98" t="n">
        <f aca="false">LN(C516/C515)</f>
        <v>0.0171323987403008</v>
      </c>
      <c r="E516" s="106" t="n">
        <f aca="false">STDEV(D507:D516)*SQRT(trade_day)</f>
        <v>0.722793829947296</v>
      </c>
      <c r="F516" s="97"/>
      <c r="G516" s="103" t="n">
        <f aca="false">IF(G$1="P",MAX(0,G$2-$C516),IF(G$1="C",MAX(0,$C516-G$2)))</f>
        <v>0</v>
      </c>
      <c r="H516" s="103" t="n">
        <f aca="false">IF(H$1="P",MAX(0,H$2-$C516),IF(H$1="C",MAX(0,$C516-H$2)))</f>
        <v>0</v>
      </c>
      <c r="I516" s="103" t="n">
        <f aca="false">IF(I$1="P",MAX(0,I$2-$C516),IF(I$1="C",MAX(0,$C516-I$2)))</f>
        <v>0</v>
      </c>
      <c r="J516" s="103" t="n">
        <f aca="false">IF(J$1="P",MAX(0,J$2-$C516),IF(J$1="C",MAX(0,$C516-J$2)))</f>
        <v>3.21</v>
      </c>
      <c r="K516" s="103" t="n">
        <f aca="false">IF(K$1="P",MAX(0,K$2-$C516),IF(K$1="C",MAX(0,$C516-K$2)))</f>
        <v>8.21</v>
      </c>
      <c r="L516" s="103" t="n">
        <f aca="false">IF(L$1="P",MAX(0,L$2-$C516),IF(L$1="C",MAX(0,$C516-L$2)))</f>
        <v>18.21</v>
      </c>
      <c r="M516" s="103" t="n">
        <f aca="false">IF(M$1="P",MAX(0,M$2-$C516),IF(M$1="C",MAX(0,$C516-M$2)))</f>
        <v>11.79</v>
      </c>
      <c r="N516" s="103" t="n">
        <f aca="false">IF(N$1="P",MAX(0,N$2-$C516),IF(N$1="C",MAX(0,$C516-N$2)))</f>
        <v>6.79</v>
      </c>
      <c r="O516" s="103" t="n">
        <f aca="false">IF(O$1="P",MAX(0,O$2-$C516),IF(O$1="C",MAX(0,$C516-O$2)))</f>
        <v>1.79</v>
      </c>
      <c r="P516" s="103" t="n">
        <f aca="false">IF(P$1="P",MAX(0,P$2-$C516),IF(P$1="C",MAX(0,$C516-P$2)))</f>
        <v>0</v>
      </c>
      <c r="Q516" s="103" t="n">
        <f aca="false">IF(Q$1="P",MAX(0,Q$2-$C516),IF(Q$1="C",MAX(0,$C516-Q$2)))</f>
        <v>0</v>
      </c>
      <c r="R516" s="103" t="n">
        <f aca="false">IF(R$1="P",MAX(0,R$2-$C516),IF(R$1="C",MAX(0,$C516-R$2)))</f>
        <v>0</v>
      </c>
      <c r="S516" s="103" t="n">
        <f aca="false">IF(S$1="P",MAX(0,S$2-$C516),IF(S$1="C",MAX(0,$C516-S$2)))</f>
        <v>0</v>
      </c>
      <c r="T516" s="104" t="n">
        <f aca="false">A516</f>
        <v>23</v>
      </c>
      <c r="U516" s="105" t="n">
        <f aca="false">VLOOKUP($B516,Gas!$B$3:$E$2506,2)</f>
        <v>2.135</v>
      </c>
      <c r="V516" s="46" t="n">
        <f aca="false">C516/U516</f>
        <v>14.8899297423888</v>
      </c>
      <c r="W516" s="99" t="n">
        <f aca="false">VLOOKUP($B516,Gas!$B$3:$E$2506,4)</f>
        <v>0.723461148555247</v>
      </c>
    </row>
    <row r="517" customFormat="false" ht="12.75" hidden="false" customHeight="false" outlineLevel="0" collapsed="false">
      <c r="A517" s="95" t="n">
        <f aca="false">MONTH(B517)+(YEAR(B517)-1998)*12</f>
        <v>23</v>
      </c>
      <c r="B517" s="101" t="n">
        <v>36480</v>
      </c>
      <c r="C517" s="102" t="n">
        <v>34.02</v>
      </c>
      <c r="D517" s="98" t="n">
        <f aca="false">LN(C517/C516)</f>
        <v>0.0677968120450044</v>
      </c>
      <c r="E517" s="106" t="n">
        <f aca="false">STDEV(D508:D517)*SQRT(trade_day)</f>
        <v>0.782296192478478</v>
      </c>
      <c r="F517" s="97"/>
      <c r="G517" s="103" t="n">
        <f aca="false">IF(G$1="P",MAX(0,G$2-$C517),IF(G$1="C",MAX(0,$C517-G$2)))</f>
        <v>0</v>
      </c>
      <c r="H517" s="103" t="n">
        <f aca="false">IF(H$1="P",MAX(0,H$2-$C517),IF(H$1="C",MAX(0,$C517-H$2)))</f>
        <v>0</v>
      </c>
      <c r="I517" s="103" t="n">
        <f aca="false">IF(I$1="P",MAX(0,I$2-$C517),IF(I$1="C",MAX(0,$C517-I$2)))</f>
        <v>0</v>
      </c>
      <c r="J517" s="103" t="n">
        <f aca="false">IF(J$1="P",MAX(0,J$2-$C517),IF(J$1="C",MAX(0,$C517-J$2)))</f>
        <v>0.979999999999997</v>
      </c>
      <c r="K517" s="103" t="n">
        <f aca="false">IF(K$1="P",MAX(0,K$2-$C517),IF(K$1="C",MAX(0,$C517-K$2)))</f>
        <v>5.98</v>
      </c>
      <c r="L517" s="103" t="n">
        <f aca="false">IF(L$1="P",MAX(0,L$2-$C517),IF(L$1="C",MAX(0,$C517-L$2)))</f>
        <v>15.98</v>
      </c>
      <c r="M517" s="103" t="n">
        <f aca="false">IF(M$1="P",MAX(0,M$2-$C517),IF(M$1="C",MAX(0,$C517-M$2)))</f>
        <v>14.02</v>
      </c>
      <c r="N517" s="103" t="n">
        <f aca="false">IF(N$1="P",MAX(0,N$2-$C517),IF(N$1="C",MAX(0,$C517-N$2)))</f>
        <v>9.02</v>
      </c>
      <c r="O517" s="103" t="n">
        <f aca="false">IF(O$1="P",MAX(0,O$2-$C517),IF(O$1="C",MAX(0,$C517-O$2)))</f>
        <v>4.02</v>
      </c>
      <c r="P517" s="103" t="n">
        <f aca="false">IF(P$1="P",MAX(0,P$2-$C517),IF(P$1="C",MAX(0,$C517-P$2)))</f>
        <v>0</v>
      </c>
      <c r="Q517" s="103" t="n">
        <f aca="false">IF(Q$1="P",MAX(0,Q$2-$C517),IF(Q$1="C",MAX(0,$C517-Q$2)))</f>
        <v>0</v>
      </c>
      <c r="R517" s="103" t="n">
        <f aca="false">IF(R$1="P",MAX(0,R$2-$C517),IF(R$1="C",MAX(0,$C517-R$2)))</f>
        <v>0</v>
      </c>
      <c r="S517" s="103" t="n">
        <f aca="false">IF(S$1="P",MAX(0,S$2-$C517),IF(S$1="C",MAX(0,$C517-S$2)))</f>
        <v>0</v>
      </c>
      <c r="T517" s="104" t="n">
        <f aca="false">A517</f>
        <v>23</v>
      </c>
      <c r="U517" s="105" t="n">
        <f aca="false">VLOOKUP($B517,Gas!$B$3:$E$2506,2)</f>
        <v>2.31</v>
      </c>
      <c r="V517" s="46" t="n">
        <f aca="false">C517/U517</f>
        <v>14.7272727272727</v>
      </c>
      <c r="W517" s="99" t="n">
        <f aca="false">VLOOKUP($B517,Gas!$B$3:$E$2506,4)</f>
        <v>0.941653090917857</v>
      </c>
    </row>
    <row r="518" customFormat="false" ht="12.75" hidden="false" customHeight="false" outlineLevel="0" collapsed="false">
      <c r="A518" s="95" t="n">
        <f aca="false">MONTH(B518)+(YEAR(B518)-1998)*12</f>
        <v>23</v>
      </c>
      <c r="B518" s="101" t="n">
        <v>36481</v>
      </c>
      <c r="C518" s="102" t="n">
        <v>38.87</v>
      </c>
      <c r="D518" s="98" t="n">
        <f aca="false">LN(C518/C517)</f>
        <v>0.133274157896416</v>
      </c>
      <c r="E518" s="106" t="n">
        <f aca="false">STDEV(D509:D518)*SQRT(trade_day)</f>
        <v>0.987156856130877</v>
      </c>
      <c r="F518" s="97"/>
      <c r="G518" s="103" t="n">
        <f aca="false">IF(G$1="P",MAX(0,G$2-$C518),IF(G$1="C",MAX(0,$C518-G$2)))</f>
        <v>0</v>
      </c>
      <c r="H518" s="103" t="n">
        <f aca="false">IF(H$1="P",MAX(0,H$2-$C518),IF(H$1="C",MAX(0,$C518-H$2)))</f>
        <v>0</v>
      </c>
      <c r="I518" s="103" t="n">
        <f aca="false">IF(I$1="P",MAX(0,I$2-$C518),IF(I$1="C",MAX(0,$C518-I$2)))</f>
        <v>0</v>
      </c>
      <c r="J518" s="103" t="n">
        <f aca="false">IF(J$1="P",MAX(0,J$2-$C518),IF(J$1="C",MAX(0,$C518-J$2)))</f>
        <v>0</v>
      </c>
      <c r="K518" s="103" t="n">
        <f aca="false">IF(K$1="P",MAX(0,K$2-$C518),IF(K$1="C",MAX(0,$C518-K$2)))</f>
        <v>1.13</v>
      </c>
      <c r="L518" s="103" t="n">
        <f aca="false">IF(L$1="P",MAX(0,L$2-$C518),IF(L$1="C",MAX(0,$C518-L$2)))</f>
        <v>11.13</v>
      </c>
      <c r="M518" s="103" t="n">
        <f aca="false">IF(M$1="P",MAX(0,M$2-$C518),IF(M$1="C",MAX(0,$C518-M$2)))</f>
        <v>18.87</v>
      </c>
      <c r="N518" s="103" t="n">
        <f aca="false">IF(N$1="P",MAX(0,N$2-$C518),IF(N$1="C",MAX(0,$C518-N$2)))</f>
        <v>13.87</v>
      </c>
      <c r="O518" s="103" t="n">
        <f aca="false">IF(O$1="P",MAX(0,O$2-$C518),IF(O$1="C",MAX(0,$C518-O$2)))</f>
        <v>8.87</v>
      </c>
      <c r="P518" s="103" t="n">
        <f aca="false">IF(P$1="P",MAX(0,P$2-$C518),IF(P$1="C",MAX(0,$C518-P$2)))</f>
        <v>3.87</v>
      </c>
      <c r="Q518" s="103" t="n">
        <f aca="false">IF(Q$1="P",MAX(0,Q$2-$C518),IF(Q$1="C",MAX(0,$C518-Q$2)))</f>
        <v>0</v>
      </c>
      <c r="R518" s="103" t="n">
        <f aca="false">IF(R$1="P",MAX(0,R$2-$C518),IF(R$1="C",MAX(0,$C518-R$2)))</f>
        <v>0</v>
      </c>
      <c r="S518" s="103" t="n">
        <f aca="false">IF(S$1="P",MAX(0,S$2-$C518),IF(S$1="C",MAX(0,$C518-S$2)))</f>
        <v>0</v>
      </c>
      <c r="T518" s="104" t="n">
        <f aca="false">A518</f>
        <v>23</v>
      </c>
      <c r="U518" s="105" t="n">
        <f aca="false">VLOOKUP($B518,Gas!$B$3:$E$2506,2)</f>
        <v>2.23</v>
      </c>
      <c r="V518" s="46" t="n">
        <f aca="false">C518/U518</f>
        <v>17.4304932735426</v>
      </c>
      <c r="W518" s="99" t="n">
        <f aca="false">VLOOKUP($B518,Gas!$B$3:$E$2506,4)</f>
        <v>0.946312921223499</v>
      </c>
    </row>
    <row r="519" customFormat="false" ht="12.75" hidden="false" customHeight="false" outlineLevel="0" collapsed="false">
      <c r="A519" s="95" t="n">
        <f aca="false">MONTH(B519)+(YEAR(B519)-1998)*12</f>
        <v>23</v>
      </c>
      <c r="B519" s="101" t="n">
        <v>36482</v>
      </c>
      <c r="C519" s="102" t="n">
        <v>34.98</v>
      </c>
      <c r="D519" s="98" t="n">
        <f aca="false">LN(C519/C518)</f>
        <v>-0.105446275273676</v>
      </c>
      <c r="E519" s="106" t="n">
        <f aca="false">STDEV(D510:D519)*SQRT(trade_day)</f>
        <v>1.14407669319446</v>
      </c>
      <c r="F519" s="97"/>
      <c r="G519" s="103" t="n">
        <f aca="false">IF(G$1="P",MAX(0,G$2-$C519),IF(G$1="C",MAX(0,$C519-G$2)))</f>
        <v>0</v>
      </c>
      <c r="H519" s="103" t="n">
        <f aca="false">IF(H$1="P",MAX(0,H$2-$C519),IF(H$1="C",MAX(0,$C519-H$2)))</f>
        <v>0</v>
      </c>
      <c r="I519" s="103" t="n">
        <f aca="false">IF(I$1="P",MAX(0,I$2-$C519),IF(I$1="C",MAX(0,$C519-I$2)))</f>
        <v>0</v>
      </c>
      <c r="J519" s="103" t="n">
        <f aca="false">IF(J$1="P",MAX(0,J$2-$C519),IF(J$1="C",MAX(0,$C519-J$2)))</f>
        <v>0.0200000000000031</v>
      </c>
      <c r="K519" s="103" t="n">
        <f aca="false">IF(K$1="P",MAX(0,K$2-$C519),IF(K$1="C",MAX(0,$C519-K$2)))</f>
        <v>5.02</v>
      </c>
      <c r="L519" s="103" t="n">
        <f aca="false">IF(L$1="P",MAX(0,L$2-$C519),IF(L$1="C",MAX(0,$C519-L$2)))</f>
        <v>15.02</v>
      </c>
      <c r="M519" s="103" t="n">
        <f aca="false">IF(M$1="P",MAX(0,M$2-$C519),IF(M$1="C",MAX(0,$C519-M$2)))</f>
        <v>14.98</v>
      </c>
      <c r="N519" s="103" t="n">
        <f aca="false">IF(N$1="P",MAX(0,N$2-$C519),IF(N$1="C",MAX(0,$C519-N$2)))</f>
        <v>9.98</v>
      </c>
      <c r="O519" s="103" t="n">
        <f aca="false">IF(O$1="P",MAX(0,O$2-$C519),IF(O$1="C",MAX(0,$C519-O$2)))</f>
        <v>4.98</v>
      </c>
      <c r="P519" s="103" t="n">
        <f aca="false">IF(P$1="P",MAX(0,P$2-$C519),IF(P$1="C",MAX(0,$C519-P$2)))</f>
        <v>0</v>
      </c>
      <c r="Q519" s="103" t="n">
        <f aca="false">IF(Q$1="P",MAX(0,Q$2-$C519),IF(Q$1="C",MAX(0,$C519-Q$2)))</f>
        <v>0</v>
      </c>
      <c r="R519" s="103" t="n">
        <f aca="false">IF(R$1="P",MAX(0,R$2-$C519),IF(R$1="C",MAX(0,$C519-R$2)))</f>
        <v>0</v>
      </c>
      <c r="S519" s="103" t="n">
        <f aca="false">IF(S$1="P",MAX(0,S$2-$C519),IF(S$1="C",MAX(0,$C519-S$2)))</f>
        <v>0</v>
      </c>
      <c r="T519" s="104" t="n">
        <f aca="false">A519</f>
        <v>23</v>
      </c>
      <c r="U519" s="105" t="n">
        <f aca="false">VLOOKUP($B519,Gas!$B$3:$E$2506,2)</f>
        <v>2.24</v>
      </c>
      <c r="V519" s="46" t="n">
        <f aca="false">C519/U519</f>
        <v>15.6160714285714</v>
      </c>
      <c r="W519" s="99" t="n">
        <f aca="false">VLOOKUP($B519,Gas!$B$3:$E$2506,4)</f>
        <v>0.94981957194187</v>
      </c>
    </row>
    <row r="520" customFormat="false" ht="12.75" hidden="false" customHeight="false" outlineLevel="0" collapsed="false">
      <c r="A520" s="95" t="n">
        <f aca="false">MONTH(B520)+(YEAR(B520)-1998)*12</f>
        <v>23</v>
      </c>
      <c r="B520" s="101" t="n">
        <v>36483</v>
      </c>
      <c r="C520" s="102" t="n">
        <v>33.78</v>
      </c>
      <c r="D520" s="98" t="n">
        <f aca="false">LN(C520/C519)</f>
        <v>-0.0349075582108019</v>
      </c>
      <c r="E520" s="106" t="n">
        <f aca="false">STDEV(D511:D520)*SQRT(trade_day)</f>
        <v>1.04088490081542</v>
      </c>
      <c r="F520" s="97"/>
      <c r="G520" s="103" t="n">
        <f aca="false">IF(G$1="P",MAX(0,G$2-$C520),IF(G$1="C",MAX(0,$C520-G$2)))</f>
        <v>0</v>
      </c>
      <c r="H520" s="103" t="n">
        <f aca="false">IF(H$1="P",MAX(0,H$2-$C520),IF(H$1="C",MAX(0,$C520-H$2)))</f>
        <v>0</v>
      </c>
      <c r="I520" s="103" t="n">
        <f aca="false">IF(I$1="P",MAX(0,I$2-$C520),IF(I$1="C",MAX(0,$C520-I$2)))</f>
        <v>0</v>
      </c>
      <c r="J520" s="103" t="n">
        <f aca="false">IF(J$1="P",MAX(0,J$2-$C520),IF(J$1="C",MAX(0,$C520-J$2)))</f>
        <v>1.22</v>
      </c>
      <c r="K520" s="103" t="n">
        <f aca="false">IF(K$1="P",MAX(0,K$2-$C520),IF(K$1="C",MAX(0,$C520-K$2)))</f>
        <v>6.22</v>
      </c>
      <c r="L520" s="103" t="n">
        <f aca="false">IF(L$1="P",MAX(0,L$2-$C520),IF(L$1="C",MAX(0,$C520-L$2)))</f>
        <v>16.22</v>
      </c>
      <c r="M520" s="103" t="n">
        <f aca="false">IF(M$1="P",MAX(0,M$2-$C520),IF(M$1="C",MAX(0,$C520-M$2)))</f>
        <v>13.78</v>
      </c>
      <c r="N520" s="103" t="n">
        <f aca="false">IF(N$1="P",MAX(0,N$2-$C520),IF(N$1="C",MAX(0,$C520-N$2)))</f>
        <v>8.78</v>
      </c>
      <c r="O520" s="103" t="n">
        <f aca="false">IF(O$1="P",MAX(0,O$2-$C520),IF(O$1="C",MAX(0,$C520-O$2)))</f>
        <v>3.78</v>
      </c>
      <c r="P520" s="103" t="n">
        <f aca="false">IF(P$1="P",MAX(0,P$2-$C520),IF(P$1="C",MAX(0,$C520-P$2)))</f>
        <v>0</v>
      </c>
      <c r="Q520" s="103" t="n">
        <f aca="false">IF(Q$1="P",MAX(0,Q$2-$C520),IF(Q$1="C",MAX(0,$C520-Q$2)))</f>
        <v>0</v>
      </c>
      <c r="R520" s="103" t="n">
        <f aca="false">IF(R$1="P",MAX(0,R$2-$C520),IF(R$1="C",MAX(0,$C520-R$2)))</f>
        <v>0</v>
      </c>
      <c r="S520" s="103" t="n">
        <f aca="false">IF(S$1="P",MAX(0,S$2-$C520),IF(S$1="C",MAX(0,$C520-S$2)))</f>
        <v>0</v>
      </c>
      <c r="T520" s="104" t="n">
        <f aca="false">A520</f>
        <v>23</v>
      </c>
      <c r="U520" s="105" t="n">
        <f aca="false">VLOOKUP($B520,Gas!$B$3:$E$2506,2)</f>
        <v>2.22</v>
      </c>
      <c r="V520" s="46" t="n">
        <f aca="false">C520/U520</f>
        <v>15.2162162162162</v>
      </c>
      <c r="W520" s="99" t="n">
        <f aca="false">VLOOKUP($B520,Gas!$B$3:$E$2506,4)</f>
        <v>0.950664020736875</v>
      </c>
    </row>
    <row r="521" customFormat="false" ht="12.75" hidden="false" customHeight="false" outlineLevel="0" collapsed="false">
      <c r="A521" s="95" t="n">
        <f aca="false">MONTH(B521)+(YEAR(B521)-1998)*12</f>
        <v>23</v>
      </c>
      <c r="B521" s="101" t="n">
        <v>36486</v>
      </c>
      <c r="C521" s="102" t="n">
        <v>33.29</v>
      </c>
      <c r="D521" s="98" t="n">
        <f aca="false">LN(C521/C520)</f>
        <v>-0.0146118597927205</v>
      </c>
      <c r="E521" s="106" t="n">
        <f aca="false">STDEV(D512:D521)*SQRT(trade_day)</f>
        <v>1.04731763066056</v>
      </c>
      <c r="F521" s="97"/>
      <c r="G521" s="103" t="n">
        <f aca="false">IF(G$1="P",MAX(0,G$2-$C521),IF(G$1="C",MAX(0,$C521-G$2)))</f>
        <v>0</v>
      </c>
      <c r="H521" s="103" t="n">
        <f aca="false">IF(H$1="P",MAX(0,H$2-$C521),IF(H$1="C",MAX(0,$C521-H$2)))</f>
        <v>0</v>
      </c>
      <c r="I521" s="103" t="n">
        <f aca="false">IF(I$1="P",MAX(0,I$2-$C521),IF(I$1="C",MAX(0,$C521-I$2)))</f>
        <v>0</v>
      </c>
      <c r="J521" s="103" t="n">
        <f aca="false">IF(J$1="P",MAX(0,J$2-$C521),IF(J$1="C",MAX(0,$C521-J$2)))</f>
        <v>1.71</v>
      </c>
      <c r="K521" s="103" t="n">
        <f aca="false">IF(K$1="P",MAX(0,K$2-$C521),IF(K$1="C",MAX(0,$C521-K$2)))</f>
        <v>6.71</v>
      </c>
      <c r="L521" s="103" t="n">
        <f aca="false">IF(L$1="P",MAX(0,L$2-$C521),IF(L$1="C",MAX(0,$C521-L$2)))</f>
        <v>16.71</v>
      </c>
      <c r="M521" s="103" t="n">
        <f aca="false">IF(M$1="P",MAX(0,M$2-$C521),IF(M$1="C",MAX(0,$C521-M$2)))</f>
        <v>13.29</v>
      </c>
      <c r="N521" s="103" t="n">
        <f aca="false">IF(N$1="P",MAX(0,N$2-$C521),IF(N$1="C",MAX(0,$C521-N$2)))</f>
        <v>8.29</v>
      </c>
      <c r="O521" s="103" t="n">
        <f aca="false">IF(O$1="P",MAX(0,O$2-$C521),IF(O$1="C",MAX(0,$C521-O$2)))</f>
        <v>3.29</v>
      </c>
      <c r="P521" s="103" t="n">
        <f aca="false">IF(P$1="P",MAX(0,P$2-$C521),IF(P$1="C",MAX(0,$C521-P$2)))</f>
        <v>0</v>
      </c>
      <c r="Q521" s="103" t="n">
        <f aca="false">IF(Q$1="P",MAX(0,Q$2-$C521),IF(Q$1="C",MAX(0,$C521-Q$2)))</f>
        <v>0</v>
      </c>
      <c r="R521" s="103" t="n">
        <f aca="false">IF(R$1="P",MAX(0,R$2-$C521),IF(R$1="C",MAX(0,$C521-R$2)))</f>
        <v>0</v>
      </c>
      <c r="S521" s="103" t="n">
        <f aca="false">IF(S$1="P",MAX(0,S$2-$C521),IF(S$1="C",MAX(0,$C521-S$2)))</f>
        <v>0</v>
      </c>
      <c r="T521" s="104" t="n">
        <f aca="false">A521</f>
        <v>23</v>
      </c>
      <c r="U521" s="105" t="n">
        <f aca="false">VLOOKUP($B521,Gas!$B$3:$E$2506,2)</f>
        <v>2.15</v>
      </c>
      <c r="V521" s="46" t="n">
        <f aca="false">C521/U521</f>
        <v>15.4837209302326</v>
      </c>
      <c r="W521" s="99" t="n">
        <f aca="false">VLOOKUP($B521,Gas!$B$3:$E$2506,4)</f>
        <v>0.914401963563328</v>
      </c>
    </row>
    <row r="522" customFormat="false" ht="12.75" hidden="false" customHeight="false" outlineLevel="0" collapsed="false">
      <c r="A522" s="95" t="n">
        <f aca="false">MONTH(B522)+(YEAR(B522)-1998)*12</f>
        <v>23</v>
      </c>
      <c r="B522" s="101" t="n">
        <v>36487</v>
      </c>
      <c r="C522" s="102" t="n">
        <v>29.97</v>
      </c>
      <c r="D522" s="98" t="n">
        <f aca="false">LN(C522/C521)</f>
        <v>-0.105060170258362</v>
      </c>
      <c r="E522" s="106" t="n">
        <f aca="false">STDEV(D513:D522)*SQRT(trade_day)</f>
        <v>1.16804579134079</v>
      </c>
      <c r="F522" s="97"/>
      <c r="G522" s="103" t="n">
        <f aca="false">IF(G$1="P",MAX(0,G$2-$C522),IF(G$1="C",MAX(0,$C522-G$2)))</f>
        <v>0</v>
      </c>
      <c r="H522" s="103" t="n">
        <f aca="false">IF(H$1="P",MAX(0,H$2-$C522),IF(H$1="C",MAX(0,$C522-H$2)))</f>
        <v>0</v>
      </c>
      <c r="I522" s="103" t="n">
        <f aca="false">IF(I$1="P",MAX(0,I$2-$C522),IF(I$1="C",MAX(0,$C522-I$2)))</f>
        <v>0.0300000000000011</v>
      </c>
      <c r="J522" s="103" t="n">
        <f aca="false">IF(J$1="P",MAX(0,J$2-$C522),IF(J$1="C",MAX(0,$C522-J$2)))</f>
        <v>5.03</v>
      </c>
      <c r="K522" s="103" t="n">
        <f aca="false">IF(K$1="P",MAX(0,K$2-$C522),IF(K$1="C",MAX(0,$C522-K$2)))</f>
        <v>10.03</v>
      </c>
      <c r="L522" s="103" t="n">
        <f aca="false">IF(L$1="P",MAX(0,L$2-$C522),IF(L$1="C",MAX(0,$C522-L$2)))</f>
        <v>20.03</v>
      </c>
      <c r="M522" s="103" t="n">
        <f aca="false">IF(M$1="P",MAX(0,M$2-$C522),IF(M$1="C",MAX(0,$C522-M$2)))</f>
        <v>9.97</v>
      </c>
      <c r="N522" s="103" t="n">
        <f aca="false">IF(N$1="P",MAX(0,N$2-$C522),IF(N$1="C",MAX(0,$C522-N$2)))</f>
        <v>4.97</v>
      </c>
      <c r="O522" s="103" t="n">
        <f aca="false">IF(O$1="P",MAX(0,O$2-$C522),IF(O$1="C",MAX(0,$C522-O$2)))</f>
        <v>0</v>
      </c>
      <c r="P522" s="103" t="n">
        <f aca="false">IF(P$1="P",MAX(0,P$2-$C522),IF(P$1="C",MAX(0,$C522-P$2)))</f>
        <v>0</v>
      </c>
      <c r="Q522" s="103" t="n">
        <f aca="false">IF(Q$1="P",MAX(0,Q$2-$C522),IF(Q$1="C",MAX(0,$C522-Q$2)))</f>
        <v>0</v>
      </c>
      <c r="R522" s="103" t="n">
        <f aca="false">IF(R$1="P",MAX(0,R$2-$C522),IF(R$1="C",MAX(0,$C522-R$2)))</f>
        <v>0</v>
      </c>
      <c r="S522" s="103" t="n">
        <f aca="false">IF(S$1="P",MAX(0,S$2-$C522),IF(S$1="C",MAX(0,$C522-S$2)))</f>
        <v>0</v>
      </c>
      <c r="T522" s="104" t="n">
        <f aca="false">A522</f>
        <v>23</v>
      </c>
      <c r="U522" s="105" t="n">
        <f aca="false">VLOOKUP($B522,Gas!$B$3:$E$2506,2)</f>
        <v>2.035</v>
      </c>
      <c r="V522" s="46" t="n">
        <f aca="false">C522/U522</f>
        <v>14.7272727272727</v>
      </c>
      <c r="W522" s="99" t="n">
        <f aca="false">VLOOKUP($B522,Gas!$B$3:$E$2506,4)</f>
        <v>0.67898054056708</v>
      </c>
    </row>
    <row r="523" customFormat="false" ht="12.75" hidden="false" customHeight="false" outlineLevel="0" collapsed="false">
      <c r="A523" s="95" t="n">
        <f aca="false">MONTH(B523)+(YEAR(B523)-1998)*12</f>
        <v>23</v>
      </c>
      <c r="B523" s="101" t="n">
        <v>36488</v>
      </c>
      <c r="C523" s="102" t="n">
        <v>29.84</v>
      </c>
      <c r="D523" s="98" t="n">
        <f aca="false">LN(C523/C522)</f>
        <v>-0.00434710599301175</v>
      </c>
      <c r="E523" s="106" t="n">
        <f aca="false">STDEV(D514:D523)*SQRT(trade_day)</f>
        <v>1.16393374317795</v>
      </c>
      <c r="F523" s="97"/>
      <c r="G523" s="103" t="n">
        <f aca="false">IF(G$1="P",MAX(0,G$2-$C523),IF(G$1="C",MAX(0,$C523-G$2)))</f>
        <v>0</v>
      </c>
      <c r="H523" s="103" t="n">
        <f aca="false">IF(H$1="P",MAX(0,H$2-$C523),IF(H$1="C",MAX(0,$C523-H$2)))</f>
        <v>0</v>
      </c>
      <c r="I523" s="103" t="n">
        <f aca="false">IF(I$1="P",MAX(0,I$2-$C523),IF(I$1="C",MAX(0,$C523-I$2)))</f>
        <v>0.16</v>
      </c>
      <c r="J523" s="103" t="n">
        <f aca="false">IF(J$1="P",MAX(0,J$2-$C523),IF(J$1="C",MAX(0,$C523-J$2)))</f>
        <v>5.16</v>
      </c>
      <c r="K523" s="103" t="n">
        <f aca="false">IF(K$1="P",MAX(0,K$2-$C523),IF(K$1="C",MAX(0,$C523-K$2)))</f>
        <v>10.16</v>
      </c>
      <c r="L523" s="103" t="n">
        <f aca="false">IF(L$1="P",MAX(0,L$2-$C523),IF(L$1="C",MAX(0,$C523-L$2)))</f>
        <v>20.16</v>
      </c>
      <c r="M523" s="103" t="n">
        <f aca="false">IF(M$1="P",MAX(0,M$2-$C523),IF(M$1="C",MAX(0,$C523-M$2)))</f>
        <v>9.84</v>
      </c>
      <c r="N523" s="103" t="n">
        <f aca="false">IF(N$1="P",MAX(0,N$2-$C523),IF(N$1="C",MAX(0,$C523-N$2)))</f>
        <v>4.84</v>
      </c>
      <c r="O523" s="103" t="n">
        <f aca="false">IF(O$1="P",MAX(0,O$2-$C523),IF(O$1="C",MAX(0,$C523-O$2)))</f>
        <v>0</v>
      </c>
      <c r="P523" s="103" t="n">
        <f aca="false">IF(P$1="P",MAX(0,P$2-$C523),IF(P$1="C",MAX(0,$C523-P$2)))</f>
        <v>0</v>
      </c>
      <c r="Q523" s="103" t="n">
        <f aca="false">IF(Q$1="P",MAX(0,Q$2-$C523),IF(Q$1="C",MAX(0,$C523-Q$2)))</f>
        <v>0</v>
      </c>
      <c r="R523" s="103" t="n">
        <f aca="false">IF(R$1="P",MAX(0,R$2-$C523),IF(R$1="C",MAX(0,$C523-R$2)))</f>
        <v>0</v>
      </c>
      <c r="S523" s="103" t="n">
        <f aca="false">IF(S$1="P",MAX(0,S$2-$C523),IF(S$1="C",MAX(0,$C523-S$2)))</f>
        <v>0</v>
      </c>
      <c r="T523" s="104" t="n">
        <f aca="false">A523</f>
        <v>23</v>
      </c>
      <c r="U523" s="105" t="n">
        <f aca="false">VLOOKUP($B523,Gas!$B$3:$E$2506,2)</f>
        <v>1.99</v>
      </c>
      <c r="V523" s="46" t="n">
        <f aca="false">C523/U523</f>
        <v>14.9949748743719</v>
      </c>
      <c r="W523" s="99" t="n">
        <f aca="false">VLOOKUP($B523,Gas!$B$3:$E$2506,4)</f>
        <v>0.685977207742023</v>
      </c>
    </row>
    <row r="524" customFormat="false" ht="12.75" hidden="false" customHeight="false" outlineLevel="0" collapsed="false">
      <c r="A524" s="95" t="n">
        <f aca="false">MONTH(B524)+(YEAR(B524)-1998)*12</f>
        <v>23</v>
      </c>
      <c r="B524" s="101" t="n">
        <v>36493</v>
      </c>
      <c r="C524" s="102" t="n">
        <v>34.88</v>
      </c>
      <c r="D524" s="98" t="n">
        <f aca="false">LN(C524/C523)</f>
        <v>0.156063823705219</v>
      </c>
      <c r="E524" s="106" t="n">
        <f aca="false">STDEV(D515:D524)*SQRT(trade_day)</f>
        <v>1.3932323592256</v>
      </c>
      <c r="F524" s="97"/>
      <c r="G524" s="103" t="n">
        <f aca="false">IF(G$1="P",MAX(0,G$2-$C524),IF(G$1="C",MAX(0,$C524-G$2)))</f>
        <v>0</v>
      </c>
      <c r="H524" s="103" t="n">
        <f aca="false">IF(H$1="P",MAX(0,H$2-$C524),IF(H$1="C",MAX(0,$C524-H$2)))</f>
        <v>0</v>
      </c>
      <c r="I524" s="103" t="n">
        <f aca="false">IF(I$1="P",MAX(0,I$2-$C524),IF(I$1="C",MAX(0,$C524-I$2)))</f>
        <v>0</v>
      </c>
      <c r="J524" s="103" t="n">
        <f aca="false">IF(J$1="P",MAX(0,J$2-$C524),IF(J$1="C",MAX(0,$C524-J$2)))</f>
        <v>0.119999999999997</v>
      </c>
      <c r="K524" s="103" t="n">
        <f aca="false">IF(K$1="P",MAX(0,K$2-$C524),IF(K$1="C",MAX(0,$C524-K$2)))</f>
        <v>5.12</v>
      </c>
      <c r="L524" s="103" t="n">
        <f aca="false">IF(L$1="P",MAX(0,L$2-$C524),IF(L$1="C",MAX(0,$C524-L$2)))</f>
        <v>15.12</v>
      </c>
      <c r="M524" s="103" t="n">
        <f aca="false">IF(M$1="P",MAX(0,M$2-$C524),IF(M$1="C",MAX(0,$C524-M$2)))</f>
        <v>14.88</v>
      </c>
      <c r="N524" s="103" t="n">
        <f aca="false">IF(N$1="P",MAX(0,N$2-$C524),IF(N$1="C",MAX(0,$C524-N$2)))</f>
        <v>9.88</v>
      </c>
      <c r="O524" s="103" t="n">
        <f aca="false">IF(O$1="P",MAX(0,O$2-$C524),IF(O$1="C",MAX(0,$C524-O$2)))</f>
        <v>4.88</v>
      </c>
      <c r="P524" s="103" t="n">
        <f aca="false">IF(P$1="P",MAX(0,P$2-$C524),IF(P$1="C",MAX(0,$C524-P$2)))</f>
        <v>0</v>
      </c>
      <c r="Q524" s="103" t="n">
        <f aca="false">IF(Q$1="P",MAX(0,Q$2-$C524),IF(Q$1="C",MAX(0,$C524-Q$2)))</f>
        <v>0</v>
      </c>
      <c r="R524" s="103" t="n">
        <f aca="false">IF(R$1="P",MAX(0,R$2-$C524),IF(R$1="C",MAX(0,$C524-R$2)))</f>
        <v>0</v>
      </c>
      <c r="S524" s="103" t="n">
        <f aca="false">IF(S$1="P",MAX(0,S$2-$C524),IF(S$1="C",MAX(0,$C524-S$2)))</f>
        <v>0</v>
      </c>
      <c r="T524" s="104" t="n">
        <f aca="false">A524</f>
        <v>23</v>
      </c>
      <c r="U524" s="105" t="n">
        <f aca="false">VLOOKUP($B524,Gas!$B$3:$E$2506,2)</f>
        <v>1.935</v>
      </c>
      <c r="V524" s="46" t="n">
        <f aca="false">C524/U524</f>
        <v>18.0258397932817</v>
      </c>
      <c r="W524" s="99" t="n">
        <f aca="false">VLOOKUP($B524,Gas!$B$3:$E$2506,4)</f>
        <v>0.373844168426958</v>
      </c>
    </row>
    <row r="525" customFormat="false" ht="12.75" hidden="false" customHeight="false" outlineLevel="0" collapsed="false">
      <c r="A525" s="95" t="n">
        <f aca="false">MONTH(B525)+(YEAR(B525)-1998)*12</f>
        <v>23</v>
      </c>
      <c r="B525" s="101" t="n">
        <v>36494</v>
      </c>
      <c r="C525" s="102" t="n">
        <v>33.37</v>
      </c>
      <c r="D525" s="98" t="n">
        <f aca="false">LN(C525/C524)</f>
        <v>-0.0442563062774964</v>
      </c>
      <c r="E525" s="106" t="n">
        <f aca="false">STDEV(D516:D525)*SQRT(trade_day)</f>
        <v>1.41561853206508</v>
      </c>
      <c r="F525" s="97"/>
      <c r="G525" s="103" t="n">
        <f aca="false">IF(G$1="P",MAX(0,G$2-$C525),IF(G$1="C",MAX(0,$C525-G$2)))</f>
        <v>0</v>
      </c>
      <c r="H525" s="103" t="n">
        <f aca="false">IF(H$1="P",MAX(0,H$2-$C525),IF(H$1="C",MAX(0,$C525-H$2)))</f>
        <v>0</v>
      </c>
      <c r="I525" s="103" t="n">
        <f aca="false">IF(I$1="P",MAX(0,I$2-$C525),IF(I$1="C",MAX(0,$C525-I$2)))</f>
        <v>0</v>
      </c>
      <c r="J525" s="103" t="n">
        <f aca="false">IF(J$1="P",MAX(0,J$2-$C525),IF(J$1="C",MAX(0,$C525-J$2)))</f>
        <v>1.63</v>
      </c>
      <c r="K525" s="103" t="n">
        <f aca="false">IF(K$1="P",MAX(0,K$2-$C525),IF(K$1="C",MAX(0,$C525-K$2)))</f>
        <v>6.63</v>
      </c>
      <c r="L525" s="103" t="n">
        <f aca="false">IF(L$1="P",MAX(0,L$2-$C525),IF(L$1="C",MAX(0,$C525-L$2)))</f>
        <v>16.63</v>
      </c>
      <c r="M525" s="103" t="n">
        <f aca="false">IF(M$1="P",MAX(0,M$2-$C525),IF(M$1="C",MAX(0,$C525-M$2)))</f>
        <v>13.37</v>
      </c>
      <c r="N525" s="103" t="n">
        <f aca="false">IF(N$1="P",MAX(0,N$2-$C525),IF(N$1="C",MAX(0,$C525-N$2)))</f>
        <v>8.37</v>
      </c>
      <c r="O525" s="103" t="n">
        <f aca="false">IF(O$1="P",MAX(0,O$2-$C525),IF(O$1="C",MAX(0,$C525-O$2)))</f>
        <v>3.37</v>
      </c>
      <c r="P525" s="103" t="n">
        <f aca="false">IF(P$1="P",MAX(0,P$2-$C525),IF(P$1="C",MAX(0,$C525-P$2)))</f>
        <v>0</v>
      </c>
      <c r="Q525" s="103" t="n">
        <f aca="false">IF(Q$1="P",MAX(0,Q$2-$C525),IF(Q$1="C",MAX(0,$C525-Q$2)))</f>
        <v>0</v>
      </c>
      <c r="R525" s="103" t="n">
        <f aca="false">IF(R$1="P",MAX(0,R$2-$C525),IF(R$1="C",MAX(0,$C525-R$2)))</f>
        <v>0</v>
      </c>
      <c r="S525" s="103" t="n">
        <f aca="false">IF(S$1="P",MAX(0,S$2-$C525),IF(S$1="C",MAX(0,$C525-S$2)))</f>
        <v>0</v>
      </c>
      <c r="T525" s="104" t="n">
        <f aca="false">A525</f>
        <v>23</v>
      </c>
      <c r="U525" s="105" t="n">
        <f aca="false">VLOOKUP($B525,Gas!$B$3:$E$2506,2)</f>
        <v>2.205</v>
      </c>
      <c r="V525" s="46" t="n">
        <f aca="false">C525/U525</f>
        <v>15.1337868480726</v>
      </c>
      <c r="W525" s="99" t="n">
        <f aca="false">VLOOKUP($B525,Gas!$B$3:$E$2506,4)</f>
        <v>0.929542035913105</v>
      </c>
    </row>
    <row r="526" customFormat="false" ht="12.75" hidden="false" customHeight="false" outlineLevel="0" collapsed="false">
      <c r="A526" s="95" t="n">
        <f aca="false">MONTH(B526)+(YEAR(B526)-1998)*12</f>
        <v>24</v>
      </c>
      <c r="B526" s="101" t="n">
        <v>36495</v>
      </c>
      <c r="C526" s="102" t="n">
        <v>33.32</v>
      </c>
      <c r="D526" s="98" t="n">
        <f aca="false">LN(C526/C525)</f>
        <v>-0.00149947546464062</v>
      </c>
      <c r="E526" s="106" t="n">
        <f aca="false">STDEV(D517:D526)*SQRT(trade_day)</f>
        <v>1.41481973691915</v>
      </c>
      <c r="F526" s="97"/>
      <c r="G526" s="103" t="n">
        <f aca="false">IF(G$1="P",MAX(0,G$2-$C526),IF(G$1="C",MAX(0,$C526-G$2)))</f>
        <v>0</v>
      </c>
      <c r="H526" s="103" t="n">
        <f aca="false">IF(H$1="P",MAX(0,H$2-$C526),IF(H$1="C",MAX(0,$C526-H$2)))</f>
        <v>0</v>
      </c>
      <c r="I526" s="103" t="n">
        <f aca="false">IF(I$1="P",MAX(0,I$2-$C526),IF(I$1="C",MAX(0,$C526-I$2)))</f>
        <v>0</v>
      </c>
      <c r="J526" s="103" t="n">
        <f aca="false">IF(J$1="P",MAX(0,J$2-$C526),IF(J$1="C",MAX(0,$C526-J$2)))</f>
        <v>1.68</v>
      </c>
      <c r="K526" s="103" t="n">
        <f aca="false">IF(K$1="P",MAX(0,K$2-$C526),IF(K$1="C",MAX(0,$C526-K$2)))</f>
        <v>6.68</v>
      </c>
      <c r="L526" s="103" t="n">
        <f aca="false">IF(L$1="P",MAX(0,L$2-$C526),IF(L$1="C",MAX(0,$C526-L$2)))</f>
        <v>16.68</v>
      </c>
      <c r="M526" s="103" t="n">
        <f aca="false">IF(M$1="P",MAX(0,M$2-$C526),IF(M$1="C",MAX(0,$C526-M$2)))</f>
        <v>13.32</v>
      </c>
      <c r="N526" s="103" t="n">
        <f aca="false">IF(N$1="P",MAX(0,N$2-$C526),IF(N$1="C",MAX(0,$C526-N$2)))</f>
        <v>8.32</v>
      </c>
      <c r="O526" s="103" t="n">
        <f aca="false">IF(O$1="P",MAX(0,O$2-$C526),IF(O$1="C",MAX(0,$C526-O$2)))</f>
        <v>3.32</v>
      </c>
      <c r="P526" s="103" t="n">
        <f aca="false">IF(P$1="P",MAX(0,P$2-$C526),IF(P$1="C",MAX(0,$C526-P$2)))</f>
        <v>0</v>
      </c>
      <c r="Q526" s="103" t="n">
        <f aca="false">IF(Q$1="P",MAX(0,Q$2-$C526),IF(Q$1="C",MAX(0,$C526-Q$2)))</f>
        <v>0</v>
      </c>
      <c r="R526" s="103" t="n">
        <f aca="false">IF(R$1="P",MAX(0,R$2-$C526),IF(R$1="C",MAX(0,$C526-R$2)))</f>
        <v>0</v>
      </c>
      <c r="S526" s="103" t="n">
        <f aca="false">IF(S$1="P",MAX(0,S$2-$C526),IF(S$1="C",MAX(0,$C526-S$2)))</f>
        <v>0</v>
      </c>
      <c r="T526" s="104" t="n">
        <f aca="false">A526</f>
        <v>24</v>
      </c>
      <c r="U526" s="105" t="n">
        <f aca="false">VLOOKUP($B526,Gas!$B$3:$E$2506,2)</f>
        <v>2.215</v>
      </c>
      <c r="V526" s="46" t="n">
        <f aca="false">C526/U526</f>
        <v>15.0428893905192</v>
      </c>
      <c r="W526" s="99" t="n">
        <f aca="false">VLOOKUP($B526,Gas!$B$3:$E$2506,4)</f>
        <v>0.929445341956632</v>
      </c>
    </row>
    <row r="527" customFormat="false" ht="12.75" hidden="false" customHeight="false" outlineLevel="0" collapsed="false">
      <c r="A527" s="95" t="n">
        <f aca="false">MONTH(B527)+(YEAR(B527)-1998)*12</f>
        <v>24</v>
      </c>
      <c r="B527" s="101" t="n">
        <v>36496</v>
      </c>
      <c r="C527" s="102" t="n">
        <v>31.83</v>
      </c>
      <c r="D527" s="98" t="n">
        <f aca="false">LN(C527/C526)</f>
        <v>-0.0457485760046406</v>
      </c>
      <c r="E527" s="106" t="n">
        <f aca="false">STDEV(D518:D527)*SQRT(trade_day)</f>
        <v>1.38780871240157</v>
      </c>
      <c r="F527" s="97"/>
      <c r="G527" s="103" t="n">
        <f aca="false">IF(G$1="P",MAX(0,G$2-$C527),IF(G$1="C",MAX(0,$C527-G$2)))</f>
        <v>0</v>
      </c>
      <c r="H527" s="103" t="n">
        <f aca="false">IF(H$1="P",MAX(0,H$2-$C527),IF(H$1="C",MAX(0,$C527-H$2)))</f>
        <v>0</v>
      </c>
      <c r="I527" s="103" t="n">
        <f aca="false">IF(I$1="P",MAX(0,I$2-$C527),IF(I$1="C",MAX(0,$C527-I$2)))</f>
        <v>0</v>
      </c>
      <c r="J527" s="103" t="n">
        <f aca="false">IF(J$1="P",MAX(0,J$2-$C527),IF(J$1="C",MAX(0,$C527-J$2)))</f>
        <v>3.17</v>
      </c>
      <c r="K527" s="103" t="n">
        <f aca="false">IF(K$1="P",MAX(0,K$2-$C527),IF(K$1="C",MAX(0,$C527-K$2)))</f>
        <v>8.17</v>
      </c>
      <c r="L527" s="103" t="n">
        <f aca="false">IF(L$1="P",MAX(0,L$2-$C527),IF(L$1="C",MAX(0,$C527-L$2)))</f>
        <v>18.17</v>
      </c>
      <c r="M527" s="103" t="n">
        <f aca="false">IF(M$1="P",MAX(0,M$2-$C527),IF(M$1="C",MAX(0,$C527-M$2)))</f>
        <v>11.83</v>
      </c>
      <c r="N527" s="103" t="n">
        <f aca="false">IF(N$1="P",MAX(0,N$2-$C527),IF(N$1="C",MAX(0,$C527-N$2)))</f>
        <v>6.83</v>
      </c>
      <c r="O527" s="103" t="n">
        <f aca="false">IF(O$1="P",MAX(0,O$2-$C527),IF(O$1="C",MAX(0,$C527-O$2)))</f>
        <v>1.83</v>
      </c>
      <c r="P527" s="103" t="n">
        <f aca="false">IF(P$1="P",MAX(0,P$2-$C527),IF(P$1="C",MAX(0,$C527-P$2)))</f>
        <v>0</v>
      </c>
      <c r="Q527" s="103" t="n">
        <f aca="false">IF(Q$1="P",MAX(0,Q$2-$C527),IF(Q$1="C",MAX(0,$C527-Q$2)))</f>
        <v>0</v>
      </c>
      <c r="R527" s="103" t="n">
        <f aca="false">IF(R$1="P",MAX(0,R$2-$C527),IF(R$1="C",MAX(0,$C527-R$2)))</f>
        <v>0</v>
      </c>
      <c r="S527" s="103" t="n">
        <f aca="false">IF(S$1="P",MAX(0,S$2-$C527),IF(S$1="C",MAX(0,$C527-S$2)))</f>
        <v>0</v>
      </c>
      <c r="T527" s="104" t="n">
        <f aca="false">A527</f>
        <v>24</v>
      </c>
      <c r="U527" s="105" t="n">
        <f aca="false">VLOOKUP($B527,Gas!$B$3:$E$2506,2)</f>
        <v>2.17</v>
      </c>
      <c r="V527" s="46" t="n">
        <f aca="false">C527/U527</f>
        <v>14.668202764977</v>
      </c>
      <c r="W527" s="99" t="n">
        <f aca="false">VLOOKUP($B527,Gas!$B$3:$E$2506,4)</f>
        <v>0.940321309363984</v>
      </c>
    </row>
    <row r="528" customFormat="false" ht="12.75" hidden="false" customHeight="false" outlineLevel="0" collapsed="false">
      <c r="A528" s="95" t="n">
        <f aca="false">MONTH(B528)+(YEAR(B528)-1998)*12</f>
        <v>24</v>
      </c>
      <c r="B528" s="101" t="n">
        <v>36497</v>
      </c>
      <c r="C528" s="102" t="n">
        <v>30.62</v>
      </c>
      <c r="D528" s="98" t="n">
        <f aca="false">LN(C528/C527)</f>
        <v>-0.0387558510644637</v>
      </c>
      <c r="E528" s="106" t="n">
        <f aca="false">STDEV(D519:D528)*SQRT(trade_day)</f>
        <v>1.15262620884948</v>
      </c>
      <c r="F528" s="97"/>
      <c r="G528" s="103" t="n">
        <f aca="false">IF(G$1="P",MAX(0,G$2-$C528),IF(G$1="C",MAX(0,$C528-G$2)))</f>
        <v>0</v>
      </c>
      <c r="H528" s="103" t="n">
        <f aca="false">IF(H$1="P",MAX(0,H$2-$C528),IF(H$1="C",MAX(0,$C528-H$2)))</f>
        <v>0</v>
      </c>
      <c r="I528" s="103" t="n">
        <f aca="false">IF(I$1="P",MAX(0,I$2-$C528),IF(I$1="C",MAX(0,$C528-I$2)))</f>
        <v>0</v>
      </c>
      <c r="J528" s="103" t="n">
        <f aca="false">IF(J$1="P",MAX(0,J$2-$C528),IF(J$1="C",MAX(0,$C528-J$2)))</f>
        <v>4.38</v>
      </c>
      <c r="K528" s="103" t="n">
        <f aca="false">IF(K$1="P",MAX(0,K$2-$C528),IF(K$1="C",MAX(0,$C528-K$2)))</f>
        <v>9.38</v>
      </c>
      <c r="L528" s="103" t="n">
        <f aca="false">IF(L$1="P",MAX(0,L$2-$C528),IF(L$1="C",MAX(0,$C528-L$2)))</f>
        <v>19.38</v>
      </c>
      <c r="M528" s="103" t="n">
        <f aca="false">IF(M$1="P",MAX(0,M$2-$C528),IF(M$1="C",MAX(0,$C528-M$2)))</f>
        <v>10.62</v>
      </c>
      <c r="N528" s="103" t="n">
        <f aca="false">IF(N$1="P",MAX(0,N$2-$C528),IF(N$1="C",MAX(0,$C528-N$2)))</f>
        <v>5.62</v>
      </c>
      <c r="O528" s="103" t="n">
        <f aca="false">IF(O$1="P",MAX(0,O$2-$C528),IF(O$1="C",MAX(0,$C528-O$2)))</f>
        <v>0.620000000000001</v>
      </c>
      <c r="P528" s="103" t="n">
        <f aca="false">IF(P$1="P",MAX(0,P$2-$C528),IF(P$1="C",MAX(0,$C528-P$2)))</f>
        <v>0</v>
      </c>
      <c r="Q528" s="103" t="n">
        <f aca="false">IF(Q$1="P",MAX(0,Q$2-$C528),IF(Q$1="C",MAX(0,$C528-Q$2)))</f>
        <v>0</v>
      </c>
      <c r="R528" s="103" t="n">
        <f aca="false">IF(R$1="P",MAX(0,R$2-$C528),IF(R$1="C",MAX(0,$C528-R$2)))</f>
        <v>0</v>
      </c>
      <c r="S528" s="103" t="n">
        <f aca="false">IF(S$1="P",MAX(0,S$2-$C528),IF(S$1="C",MAX(0,$C528-S$2)))</f>
        <v>0</v>
      </c>
      <c r="T528" s="104" t="n">
        <f aca="false">A528</f>
        <v>24</v>
      </c>
      <c r="U528" s="105" t="n">
        <f aca="false">VLOOKUP($B528,Gas!$B$3:$E$2506,2)</f>
        <v>2.175</v>
      </c>
      <c r="V528" s="46" t="n">
        <f aca="false">C528/U528</f>
        <v>14.0781609195402</v>
      </c>
      <c r="W528" s="99" t="n">
        <f aca="false">VLOOKUP($B528,Gas!$B$3:$E$2506,4)</f>
        <v>0.862704181740158</v>
      </c>
    </row>
    <row r="529" customFormat="false" ht="12.75" hidden="false" customHeight="false" outlineLevel="0" collapsed="false">
      <c r="A529" s="95" t="n">
        <f aca="false">MONTH(B529)+(YEAR(B529)-1998)*12</f>
        <v>24</v>
      </c>
      <c r="B529" s="101" t="n">
        <v>36500</v>
      </c>
      <c r="C529" s="102" t="n">
        <v>29.53</v>
      </c>
      <c r="D529" s="98" t="n">
        <f aca="false">LN(C529/C528)</f>
        <v>-0.0362466944737063</v>
      </c>
      <c r="E529" s="106" t="n">
        <f aca="false">STDEV(D520:D529)*SQRT(trade_day)</f>
        <v>1.06517507615647</v>
      </c>
      <c r="F529" s="97"/>
      <c r="G529" s="103" t="n">
        <f aca="false">IF(G$1="P",MAX(0,G$2-$C529),IF(G$1="C",MAX(0,$C529-G$2)))</f>
        <v>0</v>
      </c>
      <c r="H529" s="103" t="n">
        <f aca="false">IF(H$1="P",MAX(0,H$2-$C529),IF(H$1="C",MAX(0,$C529-H$2)))</f>
        <v>0</v>
      </c>
      <c r="I529" s="103" t="n">
        <f aca="false">IF(I$1="P",MAX(0,I$2-$C529),IF(I$1="C",MAX(0,$C529-I$2)))</f>
        <v>0.469999999999999</v>
      </c>
      <c r="J529" s="103" t="n">
        <f aca="false">IF(J$1="P",MAX(0,J$2-$C529),IF(J$1="C",MAX(0,$C529-J$2)))</f>
        <v>5.47</v>
      </c>
      <c r="K529" s="103" t="n">
        <f aca="false">IF(K$1="P",MAX(0,K$2-$C529),IF(K$1="C",MAX(0,$C529-K$2)))</f>
        <v>10.47</v>
      </c>
      <c r="L529" s="103" t="n">
        <f aca="false">IF(L$1="P",MAX(0,L$2-$C529),IF(L$1="C",MAX(0,$C529-L$2)))</f>
        <v>20.47</v>
      </c>
      <c r="M529" s="103" t="n">
        <f aca="false">IF(M$1="P",MAX(0,M$2-$C529),IF(M$1="C",MAX(0,$C529-M$2)))</f>
        <v>9.53</v>
      </c>
      <c r="N529" s="103" t="n">
        <f aca="false">IF(N$1="P",MAX(0,N$2-$C529),IF(N$1="C",MAX(0,$C529-N$2)))</f>
        <v>4.53</v>
      </c>
      <c r="O529" s="103" t="n">
        <f aca="false">IF(O$1="P",MAX(0,O$2-$C529),IF(O$1="C",MAX(0,$C529-O$2)))</f>
        <v>0</v>
      </c>
      <c r="P529" s="103" t="n">
        <f aca="false">IF(P$1="P",MAX(0,P$2-$C529),IF(P$1="C",MAX(0,$C529-P$2)))</f>
        <v>0</v>
      </c>
      <c r="Q529" s="103" t="n">
        <f aca="false">IF(Q$1="P",MAX(0,Q$2-$C529),IF(Q$1="C",MAX(0,$C529-Q$2)))</f>
        <v>0</v>
      </c>
      <c r="R529" s="103" t="n">
        <f aca="false">IF(R$1="P",MAX(0,R$2-$C529),IF(R$1="C",MAX(0,$C529-R$2)))</f>
        <v>0</v>
      </c>
      <c r="S529" s="103" t="n">
        <f aca="false">IF(S$1="P",MAX(0,S$2-$C529),IF(S$1="C",MAX(0,$C529-S$2)))</f>
        <v>0</v>
      </c>
      <c r="T529" s="104" t="n">
        <f aca="false">A529</f>
        <v>24</v>
      </c>
      <c r="U529" s="105" t="n">
        <f aca="false">VLOOKUP($B529,Gas!$B$3:$E$2506,2)</f>
        <v>2.17</v>
      </c>
      <c r="V529" s="46" t="n">
        <f aca="false">C529/U529</f>
        <v>13.6082949308756</v>
      </c>
      <c r="W529" s="99" t="n">
        <f aca="false">VLOOKUP($B529,Gas!$B$3:$E$2506,4)</f>
        <v>0.810560744245311</v>
      </c>
    </row>
    <row r="530" customFormat="false" ht="12.75" hidden="false" customHeight="false" outlineLevel="0" collapsed="false">
      <c r="A530" s="95" t="n">
        <f aca="false">MONTH(B530)+(YEAR(B530)-1998)*12</f>
        <v>24</v>
      </c>
      <c r="B530" s="101" t="n">
        <v>36501</v>
      </c>
      <c r="C530" s="102" t="n">
        <v>26.8</v>
      </c>
      <c r="D530" s="98" t="n">
        <f aca="false">LN(C530/C529)</f>
        <v>-0.0970048082390203</v>
      </c>
      <c r="E530" s="106" t="n">
        <f aca="false">STDEV(D521:D530)*SQRT(trade_day)</f>
        <v>1.13709956150229</v>
      </c>
      <c r="F530" s="97"/>
      <c r="G530" s="103" t="n">
        <f aca="false">IF(G$1="P",MAX(0,G$2-$C530),IF(G$1="C",MAX(0,$C530-G$2)))</f>
        <v>0</v>
      </c>
      <c r="H530" s="103" t="n">
        <f aca="false">IF(H$1="P",MAX(0,H$2-$C530),IF(H$1="C",MAX(0,$C530-H$2)))</f>
        <v>0</v>
      </c>
      <c r="I530" s="103" t="n">
        <f aca="false">IF(I$1="P",MAX(0,I$2-$C530),IF(I$1="C",MAX(0,$C530-I$2)))</f>
        <v>3.2</v>
      </c>
      <c r="J530" s="103" t="n">
        <f aca="false">IF(J$1="P",MAX(0,J$2-$C530),IF(J$1="C",MAX(0,$C530-J$2)))</f>
        <v>8.2</v>
      </c>
      <c r="K530" s="103" t="n">
        <f aca="false">IF(K$1="P",MAX(0,K$2-$C530),IF(K$1="C",MAX(0,$C530-K$2)))</f>
        <v>13.2</v>
      </c>
      <c r="L530" s="103" t="n">
        <f aca="false">IF(L$1="P",MAX(0,L$2-$C530),IF(L$1="C",MAX(0,$C530-L$2)))</f>
        <v>23.2</v>
      </c>
      <c r="M530" s="103" t="n">
        <f aca="false">IF(M$1="P",MAX(0,M$2-$C530),IF(M$1="C",MAX(0,$C530-M$2)))</f>
        <v>6.8</v>
      </c>
      <c r="N530" s="103" t="n">
        <f aca="false">IF(N$1="P",MAX(0,N$2-$C530),IF(N$1="C",MAX(0,$C530-N$2)))</f>
        <v>1.8</v>
      </c>
      <c r="O530" s="103" t="n">
        <f aca="false">IF(O$1="P",MAX(0,O$2-$C530),IF(O$1="C",MAX(0,$C530-O$2)))</f>
        <v>0</v>
      </c>
      <c r="P530" s="103" t="n">
        <f aca="false">IF(P$1="P",MAX(0,P$2-$C530),IF(P$1="C",MAX(0,$C530-P$2)))</f>
        <v>0</v>
      </c>
      <c r="Q530" s="103" t="n">
        <f aca="false">IF(Q$1="P",MAX(0,Q$2-$C530),IF(Q$1="C",MAX(0,$C530-Q$2)))</f>
        <v>0</v>
      </c>
      <c r="R530" s="103" t="n">
        <f aca="false">IF(R$1="P",MAX(0,R$2-$C530),IF(R$1="C",MAX(0,$C530-R$2)))</f>
        <v>0</v>
      </c>
      <c r="S530" s="103" t="n">
        <f aca="false">IF(S$1="P",MAX(0,S$2-$C530),IF(S$1="C",MAX(0,$C530-S$2)))</f>
        <v>0</v>
      </c>
      <c r="T530" s="104" t="n">
        <f aca="false">A530</f>
        <v>24</v>
      </c>
      <c r="U530" s="105" t="n">
        <f aca="false">VLOOKUP($B530,Gas!$B$3:$E$2506,2)</f>
        <v>2.18</v>
      </c>
      <c r="V530" s="46" t="n">
        <f aca="false">C530/U530</f>
        <v>12.2935779816514</v>
      </c>
      <c r="W530" s="99" t="n">
        <f aca="false">VLOOKUP($B530,Gas!$B$3:$E$2506,4)</f>
        <v>0.808397072694742</v>
      </c>
    </row>
    <row r="531" customFormat="false" ht="12.75" hidden="false" customHeight="false" outlineLevel="0" collapsed="false">
      <c r="A531" s="95" t="n">
        <f aca="false">MONTH(B531)+(YEAR(B531)-1998)*12</f>
        <v>24</v>
      </c>
      <c r="B531" s="101" t="n">
        <v>36502</v>
      </c>
      <c r="C531" s="102" t="n">
        <v>25.85</v>
      </c>
      <c r="D531" s="98" t="n">
        <f aca="false">LN(C531/C530)</f>
        <v>-0.0360912865623728</v>
      </c>
      <c r="E531" s="106" t="n">
        <f aca="false">STDEV(D522:D531)*SQRT(trade_day)</f>
        <v>1.13769280421719</v>
      </c>
      <c r="F531" s="97"/>
      <c r="G531" s="103" t="n">
        <f aca="false">IF(G$1="P",MAX(0,G$2-$C531),IF(G$1="C",MAX(0,$C531-G$2)))</f>
        <v>0</v>
      </c>
      <c r="H531" s="103" t="n">
        <f aca="false">IF(H$1="P",MAX(0,H$2-$C531),IF(H$1="C",MAX(0,$C531-H$2)))</f>
        <v>0</v>
      </c>
      <c r="I531" s="103" t="n">
        <f aca="false">IF(I$1="P",MAX(0,I$2-$C531),IF(I$1="C",MAX(0,$C531-I$2)))</f>
        <v>4.15</v>
      </c>
      <c r="J531" s="103" t="n">
        <f aca="false">IF(J$1="P",MAX(0,J$2-$C531),IF(J$1="C",MAX(0,$C531-J$2)))</f>
        <v>9.15</v>
      </c>
      <c r="K531" s="103" t="n">
        <f aca="false">IF(K$1="P",MAX(0,K$2-$C531),IF(K$1="C",MAX(0,$C531-K$2)))</f>
        <v>14.15</v>
      </c>
      <c r="L531" s="103" t="n">
        <f aca="false">IF(L$1="P",MAX(0,L$2-$C531),IF(L$1="C",MAX(0,$C531-L$2)))</f>
        <v>24.15</v>
      </c>
      <c r="M531" s="103" t="n">
        <f aca="false">IF(M$1="P",MAX(0,M$2-$C531),IF(M$1="C",MAX(0,$C531-M$2)))</f>
        <v>5.85</v>
      </c>
      <c r="N531" s="103" t="n">
        <f aca="false">IF(N$1="P",MAX(0,N$2-$C531),IF(N$1="C",MAX(0,$C531-N$2)))</f>
        <v>0.850000000000001</v>
      </c>
      <c r="O531" s="103" t="n">
        <f aca="false">IF(O$1="P",MAX(0,O$2-$C531),IF(O$1="C",MAX(0,$C531-O$2)))</f>
        <v>0</v>
      </c>
      <c r="P531" s="103" t="n">
        <f aca="false">IF(P$1="P",MAX(0,P$2-$C531),IF(P$1="C",MAX(0,$C531-P$2)))</f>
        <v>0</v>
      </c>
      <c r="Q531" s="103" t="n">
        <f aca="false">IF(Q$1="P",MAX(0,Q$2-$C531),IF(Q$1="C",MAX(0,$C531-Q$2)))</f>
        <v>0</v>
      </c>
      <c r="R531" s="103" t="n">
        <f aca="false">IF(R$1="P",MAX(0,R$2-$C531),IF(R$1="C",MAX(0,$C531-R$2)))</f>
        <v>0</v>
      </c>
      <c r="S531" s="103" t="n">
        <f aca="false">IF(S$1="P",MAX(0,S$2-$C531),IF(S$1="C",MAX(0,$C531-S$2)))</f>
        <v>0</v>
      </c>
      <c r="T531" s="104" t="n">
        <f aca="false">A531</f>
        <v>24</v>
      </c>
      <c r="U531" s="105" t="n">
        <f aca="false">VLOOKUP($B531,Gas!$B$3:$E$2506,2)</f>
        <v>2.165</v>
      </c>
      <c r="V531" s="46" t="n">
        <f aca="false">C531/U531</f>
        <v>11.9399538106236</v>
      </c>
      <c r="W531" s="99" t="n">
        <f aca="false">VLOOKUP($B531,Gas!$B$3:$E$2506,4)</f>
        <v>0.813586161660635</v>
      </c>
    </row>
    <row r="532" customFormat="false" ht="12.75" hidden="false" customHeight="false" outlineLevel="0" collapsed="false">
      <c r="A532" s="95" t="n">
        <f aca="false">MONTH(B532)+(YEAR(B532)-1998)*12</f>
        <v>24</v>
      </c>
      <c r="B532" s="101" t="n">
        <v>36503</v>
      </c>
      <c r="C532" s="102" t="n">
        <v>25.41</v>
      </c>
      <c r="D532" s="98" t="n">
        <f aca="false">LN(C532/C531)</f>
        <v>-0.0171678036223654</v>
      </c>
      <c r="E532" s="106" t="n">
        <f aca="false">STDEV(D523:D532)*SQRT(trade_day)</f>
        <v>1.04784722082015</v>
      </c>
      <c r="F532" s="97"/>
      <c r="G532" s="103" t="n">
        <f aca="false">IF(G$1="P",MAX(0,G$2-$C532),IF(G$1="C",MAX(0,$C532-G$2)))</f>
        <v>0</v>
      </c>
      <c r="H532" s="103" t="n">
        <f aca="false">IF(H$1="P",MAX(0,H$2-$C532),IF(H$1="C",MAX(0,$C532-H$2)))</f>
        <v>0</v>
      </c>
      <c r="I532" s="103" t="n">
        <f aca="false">IF(I$1="P",MAX(0,I$2-$C532),IF(I$1="C",MAX(0,$C532-I$2)))</f>
        <v>4.59</v>
      </c>
      <c r="J532" s="103" t="n">
        <f aca="false">IF(J$1="P",MAX(0,J$2-$C532),IF(J$1="C",MAX(0,$C532-J$2)))</f>
        <v>9.59</v>
      </c>
      <c r="K532" s="103" t="n">
        <f aca="false">IF(K$1="P",MAX(0,K$2-$C532),IF(K$1="C",MAX(0,$C532-K$2)))</f>
        <v>14.59</v>
      </c>
      <c r="L532" s="103" t="n">
        <f aca="false">IF(L$1="P",MAX(0,L$2-$C532),IF(L$1="C",MAX(0,$C532-L$2)))</f>
        <v>24.59</v>
      </c>
      <c r="M532" s="103" t="n">
        <f aca="false">IF(M$1="P",MAX(0,M$2-$C532),IF(M$1="C",MAX(0,$C532-M$2)))</f>
        <v>5.41</v>
      </c>
      <c r="N532" s="103" t="n">
        <f aca="false">IF(N$1="P",MAX(0,N$2-$C532),IF(N$1="C",MAX(0,$C532-N$2)))</f>
        <v>0.41</v>
      </c>
      <c r="O532" s="103" t="n">
        <f aca="false">IF(O$1="P",MAX(0,O$2-$C532),IF(O$1="C",MAX(0,$C532-O$2)))</f>
        <v>0</v>
      </c>
      <c r="P532" s="103" t="n">
        <f aca="false">IF(P$1="P",MAX(0,P$2-$C532),IF(P$1="C",MAX(0,$C532-P$2)))</f>
        <v>0</v>
      </c>
      <c r="Q532" s="103" t="n">
        <f aca="false">IF(Q$1="P",MAX(0,Q$2-$C532),IF(Q$1="C",MAX(0,$C532-Q$2)))</f>
        <v>0</v>
      </c>
      <c r="R532" s="103" t="n">
        <f aca="false">IF(R$1="P",MAX(0,R$2-$C532),IF(R$1="C",MAX(0,$C532-R$2)))</f>
        <v>0</v>
      </c>
      <c r="S532" s="103" t="n">
        <f aca="false">IF(S$1="P",MAX(0,S$2-$C532),IF(S$1="C",MAX(0,$C532-S$2)))</f>
        <v>0</v>
      </c>
      <c r="T532" s="104" t="n">
        <f aca="false">A532</f>
        <v>24</v>
      </c>
      <c r="U532" s="105" t="n">
        <f aca="false">VLOOKUP($B532,Gas!$B$3:$E$2506,2)</f>
        <v>2.23</v>
      </c>
      <c r="V532" s="46" t="n">
        <f aca="false">C532/U532</f>
        <v>11.3946188340807</v>
      </c>
      <c r="W532" s="99" t="n">
        <f aca="false">VLOOKUP($B532,Gas!$B$3:$E$2506,4)</f>
        <v>0.816647853732831</v>
      </c>
    </row>
    <row r="533" customFormat="false" ht="12.75" hidden="false" customHeight="false" outlineLevel="0" collapsed="false">
      <c r="A533" s="95" t="n">
        <f aca="false">MONTH(B533)+(YEAR(B533)-1998)*12</f>
        <v>24</v>
      </c>
      <c r="B533" s="101" t="n">
        <v>36504</v>
      </c>
      <c r="C533" s="102" t="n">
        <v>26.1</v>
      </c>
      <c r="D533" s="98" t="n">
        <f aca="false">LN(C533/C532)</f>
        <v>0.0267925169965751</v>
      </c>
      <c r="E533" s="106" t="n">
        <f aca="false">STDEV(D524:D533)*SQRT(trade_day)</f>
        <v>1.06923304741596</v>
      </c>
      <c r="F533" s="97"/>
      <c r="G533" s="103" t="n">
        <f aca="false">IF(G$1="P",MAX(0,G$2-$C533),IF(G$1="C",MAX(0,$C533-G$2)))</f>
        <v>0</v>
      </c>
      <c r="H533" s="103" t="n">
        <f aca="false">IF(H$1="P",MAX(0,H$2-$C533),IF(H$1="C",MAX(0,$C533-H$2)))</f>
        <v>0</v>
      </c>
      <c r="I533" s="103" t="n">
        <f aca="false">IF(I$1="P",MAX(0,I$2-$C533),IF(I$1="C",MAX(0,$C533-I$2)))</f>
        <v>3.9</v>
      </c>
      <c r="J533" s="103" t="n">
        <f aca="false">IF(J$1="P",MAX(0,J$2-$C533),IF(J$1="C",MAX(0,$C533-J$2)))</f>
        <v>8.9</v>
      </c>
      <c r="K533" s="103" t="n">
        <f aca="false">IF(K$1="P",MAX(0,K$2-$C533),IF(K$1="C",MAX(0,$C533-K$2)))</f>
        <v>13.9</v>
      </c>
      <c r="L533" s="103" t="n">
        <f aca="false">IF(L$1="P",MAX(0,L$2-$C533),IF(L$1="C",MAX(0,$C533-L$2)))</f>
        <v>23.9</v>
      </c>
      <c r="M533" s="103" t="n">
        <f aca="false">IF(M$1="P",MAX(0,M$2-$C533),IF(M$1="C",MAX(0,$C533-M$2)))</f>
        <v>6.1</v>
      </c>
      <c r="N533" s="103" t="n">
        <f aca="false">IF(N$1="P",MAX(0,N$2-$C533),IF(N$1="C",MAX(0,$C533-N$2)))</f>
        <v>1.1</v>
      </c>
      <c r="O533" s="103" t="n">
        <f aca="false">IF(O$1="P",MAX(0,O$2-$C533),IF(O$1="C",MAX(0,$C533-O$2)))</f>
        <v>0</v>
      </c>
      <c r="P533" s="103" t="n">
        <f aca="false">IF(P$1="P",MAX(0,P$2-$C533),IF(P$1="C",MAX(0,$C533-P$2)))</f>
        <v>0</v>
      </c>
      <c r="Q533" s="103" t="n">
        <f aca="false">IF(Q$1="P",MAX(0,Q$2-$C533),IF(Q$1="C",MAX(0,$C533-Q$2)))</f>
        <v>0</v>
      </c>
      <c r="R533" s="103" t="n">
        <f aca="false">IF(R$1="P",MAX(0,R$2-$C533),IF(R$1="C",MAX(0,$C533-R$2)))</f>
        <v>0</v>
      </c>
      <c r="S533" s="103" t="n">
        <f aca="false">IF(S$1="P",MAX(0,S$2-$C533),IF(S$1="C",MAX(0,$C533-S$2)))</f>
        <v>0</v>
      </c>
      <c r="T533" s="104" t="n">
        <f aca="false">A533</f>
        <v>24</v>
      </c>
      <c r="U533" s="105" t="n">
        <f aca="false">VLOOKUP($B533,Gas!$B$3:$E$2506,2)</f>
        <v>2.205</v>
      </c>
      <c r="V533" s="46" t="n">
        <f aca="false">C533/U533</f>
        <v>11.8367346938776</v>
      </c>
      <c r="W533" s="99" t="n">
        <f aca="false">VLOOKUP($B533,Gas!$B$3:$E$2506,4)</f>
        <v>0.248553884801968</v>
      </c>
    </row>
    <row r="534" customFormat="false" ht="12.75" hidden="false" customHeight="false" outlineLevel="0" collapsed="false">
      <c r="A534" s="95" t="n">
        <f aca="false">MONTH(B534)+(YEAR(B534)-1998)*12</f>
        <v>24</v>
      </c>
      <c r="B534" s="101" t="n">
        <v>36507</v>
      </c>
      <c r="C534" s="102" t="n">
        <v>28.35</v>
      </c>
      <c r="D534" s="98" t="n">
        <f aca="false">LN(C534/C533)</f>
        <v>0.0826917158451134</v>
      </c>
      <c r="E534" s="106" t="n">
        <f aca="false">STDEV(D525:D534)*SQRT(trade_day)</f>
        <v>0.766229478101793</v>
      </c>
      <c r="F534" s="97"/>
      <c r="G534" s="103" t="n">
        <f aca="false">IF(G$1="P",MAX(0,G$2-$C534),IF(G$1="C",MAX(0,$C534-G$2)))</f>
        <v>0</v>
      </c>
      <c r="H534" s="103" t="n">
        <f aca="false">IF(H$1="P",MAX(0,H$2-$C534),IF(H$1="C",MAX(0,$C534-H$2)))</f>
        <v>0</v>
      </c>
      <c r="I534" s="103" t="n">
        <f aca="false">IF(I$1="P",MAX(0,I$2-$C534),IF(I$1="C",MAX(0,$C534-I$2)))</f>
        <v>1.65</v>
      </c>
      <c r="J534" s="103" t="n">
        <f aca="false">IF(J$1="P",MAX(0,J$2-$C534),IF(J$1="C",MAX(0,$C534-J$2)))</f>
        <v>6.65</v>
      </c>
      <c r="K534" s="103" t="n">
        <f aca="false">IF(K$1="P",MAX(0,K$2-$C534),IF(K$1="C",MAX(0,$C534-K$2)))</f>
        <v>11.65</v>
      </c>
      <c r="L534" s="103" t="n">
        <f aca="false">IF(L$1="P",MAX(0,L$2-$C534),IF(L$1="C",MAX(0,$C534-L$2)))</f>
        <v>21.65</v>
      </c>
      <c r="M534" s="103" t="n">
        <f aca="false">IF(M$1="P",MAX(0,M$2-$C534),IF(M$1="C",MAX(0,$C534-M$2)))</f>
        <v>8.35</v>
      </c>
      <c r="N534" s="103" t="n">
        <f aca="false">IF(N$1="P",MAX(0,N$2-$C534),IF(N$1="C",MAX(0,$C534-N$2)))</f>
        <v>3.35</v>
      </c>
      <c r="O534" s="103" t="n">
        <f aca="false">IF(O$1="P",MAX(0,O$2-$C534),IF(O$1="C",MAX(0,$C534-O$2)))</f>
        <v>0</v>
      </c>
      <c r="P534" s="103" t="n">
        <f aca="false">IF(P$1="P",MAX(0,P$2-$C534),IF(P$1="C",MAX(0,$C534-P$2)))</f>
        <v>0</v>
      </c>
      <c r="Q534" s="103" t="n">
        <f aca="false">IF(Q$1="P",MAX(0,Q$2-$C534),IF(Q$1="C",MAX(0,$C534-Q$2)))</f>
        <v>0</v>
      </c>
      <c r="R534" s="103" t="n">
        <f aca="false">IF(R$1="P",MAX(0,R$2-$C534),IF(R$1="C",MAX(0,$C534-R$2)))</f>
        <v>0</v>
      </c>
      <c r="S534" s="103" t="n">
        <f aca="false">IF(S$1="P",MAX(0,S$2-$C534),IF(S$1="C",MAX(0,$C534-S$2)))</f>
        <v>0</v>
      </c>
      <c r="T534" s="104" t="n">
        <f aca="false">A534</f>
        <v>24</v>
      </c>
      <c r="U534" s="105" t="n">
        <f aca="false">VLOOKUP($B534,Gas!$B$3:$E$2506,2)</f>
        <v>2.255</v>
      </c>
      <c r="V534" s="46" t="n">
        <f aca="false">C534/U534</f>
        <v>12.5720620842572</v>
      </c>
      <c r="W534" s="99" t="n">
        <f aca="false">VLOOKUP($B534,Gas!$B$3:$E$2506,4)</f>
        <v>0.242377603948227</v>
      </c>
    </row>
    <row r="535" customFormat="false" ht="12.75" hidden="false" customHeight="false" outlineLevel="0" collapsed="false">
      <c r="A535" s="95" t="n">
        <f aca="false">MONTH(B535)+(YEAR(B535)-1998)*12</f>
        <v>24</v>
      </c>
      <c r="B535" s="101" t="n">
        <v>36508</v>
      </c>
      <c r="C535" s="102" t="n">
        <v>29.36</v>
      </c>
      <c r="D535" s="98" t="n">
        <f aca="false">LN(C535/C534)</f>
        <v>0.0350061735725537</v>
      </c>
      <c r="E535" s="106" t="n">
        <f aca="false">STDEV(D526:D535)*SQRT(trade_day)</f>
        <v>0.800354800512198</v>
      </c>
      <c r="F535" s="97"/>
      <c r="G535" s="103" t="n">
        <f aca="false">IF(G$1="P",MAX(0,G$2-$C535),IF(G$1="C",MAX(0,$C535-G$2)))</f>
        <v>0</v>
      </c>
      <c r="H535" s="103" t="n">
        <f aca="false">IF(H$1="P",MAX(0,H$2-$C535),IF(H$1="C",MAX(0,$C535-H$2)))</f>
        <v>0</v>
      </c>
      <c r="I535" s="103" t="n">
        <f aca="false">IF(I$1="P",MAX(0,I$2-$C535),IF(I$1="C",MAX(0,$C535-I$2)))</f>
        <v>0.640000000000001</v>
      </c>
      <c r="J535" s="103" t="n">
        <f aca="false">IF(J$1="P",MAX(0,J$2-$C535),IF(J$1="C",MAX(0,$C535-J$2)))</f>
        <v>5.64</v>
      </c>
      <c r="K535" s="103" t="n">
        <f aca="false">IF(K$1="P",MAX(0,K$2-$C535),IF(K$1="C",MAX(0,$C535-K$2)))</f>
        <v>10.64</v>
      </c>
      <c r="L535" s="103" t="n">
        <f aca="false">IF(L$1="P",MAX(0,L$2-$C535),IF(L$1="C",MAX(0,$C535-L$2)))</f>
        <v>20.64</v>
      </c>
      <c r="M535" s="103" t="n">
        <f aca="false">IF(M$1="P",MAX(0,M$2-$C535),IF(M$1="C",MAX(0,$C535-M$2)))</f>
        <v>9.36</v>
      </c>
      <c r="N535" s="103" t="n">
        <f aca="false">IF(N$1="P",MAX(0,N$2-$C535),IF(N$1="C",MAX(0,$C535-N$2)))</f>
        <v>4.36</v>
      </c>
      <c r="O535" s="103" t="n">
        <f aca="false">IF(O$1="P",MAX(0,O$2-$C535),IF(O$1="C",MAX(0,$C535-O$2)))</f>
        <v>0</v>
      </c>
      <c r="P535" s="103" t="n">
        <f aca="false">IF(P$1="P",MAX(0,P$2-$C535),IF(P$1="C",MAX(0,$C535-P$2)))</f>
        <v>0</v>
      </c>
      <c r="Q535" s="103" t="n">
        <f aca="false">IF(Q$1="P",MAX(0,Q$2-$C535),IF(Q$1="C",MAX(0,$C535-Q$2)))</f>
        <v>0</v>
      </c>
      <c r="R535" s="103" t="n">
        <f aca="false">IF(R$1="P",MAX(0,R$2-$C535),IF(R$1="C",MAX(0,$C535-R$2)))</f>
        <v>0</v>
      </c>
      <c r="S535" s="103" t="n">
        <f aca="false">IF(S$1="P",MAX(0,S$2-$C535),IF(S$1="C",MAX(0,$C535-S$2)))</f>
        <v>0</v>
      </c>
      <c r="T535" s="104" t="n">
        <f aca="false">A535</f>
        <v>24</v>
      </c>
      <c r="U535" s="105" t="n">
        <f aca="false">VLOOKUP($B535,Gas!$B$3:$E$2506,2)</f>
        <v>2.35</v>
      </c>
      <c r="V535" s="46" t="n">
        <f aca="false">C535/U535</f>
        <v>12.4936170212766</v>
      </c>
      <c r="W535" s="99" t="n">
        <f aca="false">VLOOKUP($B535,Gas!$B$3:$E$2506,4)</f>
        <v>0.327305917415167</v>
      </c>
    </row>
    <row r="536" customFormat="false" ht="12.75" hidden="false" customHeight="false" outlineLevel="0" collapsed="false">
      <c r="A536" s="95" t="n">
        <f aca="false">MONTH(B536)+(YEAR(B536)-1998)*12</f>
        <v>24</v>
      </c>
      <c r="B536" s="101" t="n">
        <v>36509</v>
      </c>
      <c r="C536" s="102" t="n">
        <v>27.11</v>
      </c>
      <c r="D536" s="98" t="n">
        <f aca="false">LN(C536/C535)</f>
        <v>-0.0797305402357407</v>
      </c>
      <c r="E536" s="106" t="n">
        <f aca="false">STDEV(D527:D536)*SQRT(trade_day)</f>
        <v>0.862812738009426</v>
      </c>
      <c r="F536" s="97"/>
      <c r="G536" s="103" t="n">
        <f aca="false">IF(G$1="P",MAX(0,G$2-$C536),IF(G$1="C",MAX(0,$C536-G$2)))</f>
        <v>0</v>
      </c>
      <c r="H536" s="103" t="n">
        <f aca="false">IF(H$1="P",MAX(0,H$2-$C536),IF(H$1="C",MAX(0,$C536-H$2)))</f>
        <v>0</v>
      </c>
      <c r="I536" s="103" t="n">
        <f aca="false">IF(I$1="P",MAX(0,I$2-$C536),IF(I$1="C",MAX(0,$C536-I$2)))</f>
        <v>2.89</v>
      </c>
      <c r="J536" s="103" t="n">
        <f aca="false">IF(J$1="P",MAX(0,J$2-$C536),IF(J$1="C",MAX(0,$C536-J$2)))</f>
        <v>7.89</v>
      </c>
      <c r="K536" s="103" t="n">
        <f aca="false">IF(K$1="P",MAX(0,K$2-$C536),IF(K$1="C",MAX(0,$C536-K$2)))</f>
        <v>12.89</v>
      </c>
      <c r="L536" s="103" t="n">
        <f aca="false">IF(L$1="P",MAX(0,L$2-$C536),IF(L$1="C",MAX(0,$C536-L$2)))</f>
        <v>22.89</v>
      </c>
      <c r="M536" s="103" t="n">
        <f aca="false">IF(M$1="P",MAX(0,M$2-$C536),IF(M$1="C",MAX(0,$C536-M$2)))</f>
        <v>7.11</v>
      </c>
      <c r="N536" s="103" t="n">
        <f aca="false">IF(N$1="P",MAX(0,N$2-$C536),IF(N$1="C",MAX(0,$C536-N$2)))</f>
        <v>2.11</v>
      </c>
      <c r="O536" s="103" t="n">
        <f aca="false">IF(O$1="P",MAX(0,O$2-$C536),IF(O$1="C",MAX(0,$C536-O$2)))</f>
        <v>0</v>
      </c>
      <c r="P536" s="103" t="n">
        <f aca="false">IF(P$1="P",MAX(0,P$2-$C536),IF(P$1="C",MAX(0,$C536-P$2)))</f>
        <v>0</v>
      </c>
      <c r="Q536" s="103" t="n">
        <f aca="false">IF(Q$1="P",MAX(0,Q$2-$C536),IF(Q$1="C",MAX(0,$C536-Q$2)))</f>
        <v>0</v>
      </c>
      <c r="R536" s="103" t="n">
        <f aca="false">IF(R$1="P",MAX(0,R$2-$C536),IF(R$1="C",MAX(0,$C536-R$2)))</f>
        <v>0</v>
      </c>
      <c r="S536" s="103" t="n">
        <f aca="false">IF(S$1="P",MAX(0,S$2-$C536),IF(S$1="C",MAX(0,$C536-S$2)))</f>
        <v>0</v>
      </c>
      <c r="T536" s="104" t="n">
        <f aca="false">A536</f>
        <v>24</v>
      </c>
      <c r="U536" s="105" t="n">
        <f aca="false">VLOOKUP($B536,Gas!$B$3:$E$2506,2)</f>
        <v>2.485</v>
      </c>
      <c r="V536" s="46" t="n">
        <f aca="false">C536/U536</f>
        <v>10.9094567404427</v>
      </c>
      <c r="W536" s="99" t="n">
        <f aca="false">VLOOKUP($B536,Gas!$B$3:$E$2506,4)</f>
        <v>0.430007859300103</v>
      </c>
    </row>
    <row r="537" customFormat="false" ht="12.75" hidden="false" customHeight="false" outlineLevel="0" collapsed="false">
      <c r="A537" s="95" t="n">
        <f aca="false">MONTH(B537)+(YEAR(B537)-1998)*12</f>
        <v>24</v>
      </c>
      <c r="B537" s="101" t="n">
        <v>36510</v>
      </c>
      <c r="C537" s="102" t="n">
        <v>27</v>
      </c>
      <c r="D537" s="98" t="n">
        <f aca="false">LN(C537/C536)</f>
        <v>-0.00406579750624504</v>
      </c>
      <c r="E537" s="106" t="n">
        <f aca="false">STDEV(D528:D537)*SQRT(trade_day)</f>
        <v>0.85422739995212</v>
      </c>
      <c r="F537" s="97"/>
      <c r="G537" s="103" t="n">
        <f aca="false">IF(G$1="P",MAX(0,G$2-$C537),IF(G$1="C",MAX(0,$C537-G$2)))</f>
        <v>0</v>
      </c>
      <c r="H537" s="103" t="n">
        <f aca="false">IF(H$1="P",MAX(0,H$2-$C537),IF(H$1="C",MAX(0,$C537-H$2)))</f>
        <v>0</v>
      </c>
      <c r="I537" s="103" t="n">
        <f aca="false">IF(I$1="P",MAX(0,I$2-$C537),IF(I$1="C",MAX(0,$C537-I$2)))</f>
        <v>3</v>
      </c>
      <c r="J537" s="103" t="n">
        <f aca="false">IF(J$1="P",MAX(0,J$2-$C537),IF(J$1="C",MAX(0,$C537-J$2)))</f>
        <v>8</v>
      </c>
      <c r="K537" s="103" t="n">
        <f aca="false">IF(K$1="P",MAX(0,K$2-$C537),IF(K$1="C",MAX(0,$C537-K$2)))</f>
        <v>13</v>
      </c>
      <c r="L537" s="103" t="n">
        <f aca="false">IF(L$1="P",MAX(0,L$2-$C537),IF(L$1="C",MAX(0,$C537-L$2)))</f>
        <v>23</v>
      </c>
      <c r="M537" s="103" t="n">
        <f aca="false">IF(M$1="P",MAX(0,M$2-$C537),IF(M$1="C",MAX(0,$C537-M$2)))</f>
        <v>7</v>
      </c>
      <c r="N537" s="103" t="n">
        <f aca="false">IF(N$1="P",MAX(0,N$2-$C537),IF(N$1="C",MAX(0,$C537-N$2)))</f>
        <v>2</v>
      </c>
      <c r="O537" s="103" t="n">
        <f aca="false">IF(O$1="P",MAX(0,O$2-$C537),IF(O$1="C",MAX(0,$C537-O$2)))</f>
        <v>0</v>
      </c>
      <c r="P537" s="103" t="n">
        <f aca="false">IF(P$1="P",MAX(0,P$2-$C537),IF(P$1="C",MAX(0,$C537-P$2)))</f>
        <v>0</v>
      </c>
      <c r="Q537" s="103" t="n">
        <f aca="false">IF(Q$1="P",MAX(0,Q$2-$C537),IF(Q$1="C",MAX(0,$C537-Q$2)))</f>
        <v>0</v>
      </c>
      <c r="R537" s="103" t="n">
        <f aca="false">IF(R$1="P",MAX(0,R$2-$C537),IF(R$1="C",MAX(0,$C537-R$2)))</f>
        <v>0</v>
      </c>
      <c r="S537" s="103" t="n">
        <f aca="false">IF(S$1="P",MAX(0,S$2-$C537),IF(S$1="C",MAX(0,$C537-S$2)))</f>
        <v>0</v>
      </c>
      <c r="T537" s="104" t="n">
        <f aca="false">A537</f>
        <v>24</v>
      </c>
      <c r="U537" s="105" t="n">
        <f aca="false">VLOOKUP($B537,Gas!$B$3:$E$2506,2)</f>
        <v>2.565</v>
      </c>
      <c r="V537" s="46" t="n">
        <f aca="false">C537/U537</f>
        <v>10.5263157894737</v>
      </c>
      <c r="W537" s="99" t="n">
        <f aca="false">VLOOKUP($B537,Gas!$B$3:$E$2506,4)</f>
        <v>0.432106778543372</v>
      </c>
    </row>
    <row r="538" customFormat="false" ht="12.75" hidden="false" customHeight="false" outlineLevel="0" collapsed="false">
      <c r="A538" s="95" t="n">
        <f aca="false">MONTH(B538)+(YEAR(B538)-1998)*12</f>
        <v>24</v>
      </c>
      <c r="B538" s="101" t="n">
        <v>36511</v>
      </c>
      <c r="C538" s="102" t="n">
        <v>27.48</v>
      </c>
      <c r="D538" s="98" t="n">
        <f aca="false">LN(C538/C537)</f>
        <v>0.0176216013498196</v>
      </c>
      <c r="E538" s="106" t="n">
        <f aca="false">STDEV(D529:D538)*SQRT(trade_day)</f>
        <v>0.859839416685382</v>
      </c>
      <c r="F538" s="97"/>
      <c r="G538" s="103" t="n">
        <f aca="false">IF(G$1="P",MAX(0,G$2-$C538),IF(G$1="C",MAX(0,$C538-G$2)))</f>
        <v>0</v>
      </c>
      <c r="H538" s="103" t="n">
        <f aca="false">IF(H$1="P",MAX(0,H$2-$C538),IF(H$1="C",MAX(0,$C538-H$2)))</f>
        <v>0</v>
      </c>
      <c r="I538" s="103" t="n">
        <f aca="false">IF(I$1="P",MAX(0,I$2-$C538),IF(I$1="C",MAX(0,$C538-I$2)))</f>
        <v>2.52</v>
      </c>
      <c r="J538" s="103" t="n">
        <f aca="false">IF(J$1="P",MAX(0,J$2-$C538),IF(J$1="C",MAX(0,$C538-J$2)))</f>
        <v>7.52</v>
      </c>
      <c r="K538" s="103" t="n">
        <f aca="false">IF(K$1="P",MAX(0,K$2-$C538),IF(K$1="C",MAX(0,$C538-K$2)))</f>
        <v>12.52</v>
      </c>
      <c r="L538" s="103" t="n">
        <f aca="false">IF(L$1="P",MAX(0,L$2-$C538),IF(L$1="C",MAX(0,$C538-L$2)))</f>
        <v>22.52</v>
      </c>
      <c r="M538" s="103" t="n">
        <f aca="false">IF(M$1="P",MAX(0,M$2-$C538),IF(M$1="C",MAX(0,$C538-M$2)))</f>
        <v>7.48</v>
      </c>
      <c r="N538" s="103" t="n">
        <f aca="false">IF(N$1="P",MAX(0,N$2-$C538),IF(N$1="C",MAX(0,$C538-N$2)))</f>
        <v>2.48</v>
      </c>
      <c r="O538" s="103" t="n">
        <f aca="false">IF(O$1="P",MAX(0,O$2-$C538),IF(O$1="C",MAX(0,$C538-O$2)))</f>
        <v>0</v>
      </c>
      <c r="P538" s="103" t="n">
        <f aca="false">IF(P$1="P",MAX(0,P$2-$C538),IF(P$1="C",MAX(0,$C538-P$2)))</f>
        <v>0</v>
      </c>
      <c r="Q538" s="103" t="n">
        <f aca="false">IF(Q$1="P",MAX(0,Q$2-$C538),IF(Q$1="C",MAX(0,$C538-Q$2)))</f>
        <v>0</v>
      </c>
      <c r="R538" s="103" t="n">
        <f aca="false">IF(R$1="P",MAX(0,R$2-$C538),IF(R$1="C",MAX(0,$C538-R$2)))</f>
        <v>0</v>
      </c>
      <c r="S538" s="103" t="n">
        <f aca="false">IF(S$1="P",MAX(0,S$2-$C538),IF(S$1="C",MAX(0,$C538-S$2)))</f>
        <v>0</v>
      </c>
      <c r="T538" s="104" t="n">
        <f aca="false">A538</f>
        <v>24</v>
      </c>
      <c r="U538" s="105" t="n">
        <f aca="false">VLOOKUP($B538,Gas!$B$3:$E$2506,2)</f>
        <v>2.53</v>
      </c>
      <c r="V538" s="46" t="n">
        <f aca="false">C538/U538</f>
        <v>10.8616600790514</v>
      </c>
      <c r="W538" s="99" t="n">
        <f aca="false">VLOOKUP($B538,Gas!$B$3:$E$2506,4)</f>
        <v>0.465857834730242</v>
      </c>
    </row>
    <row r="539" customFormat="false" ht="12.75" hidden="false" customHeight="false" outlineLevel="0" collapsed="false">
      <c r="A539" s="95" t="n">
        <f aca="false">MONTH(B539)+(YEAR(B539)-1998)*12</f>
        <v>24</v>
      </c>
      <c r="B539" s="101" t="n">
        <v>36514</v>
      </c>
      <c r="C539" s="102" t="n">
        <v>28.77</v>
      </c>
      <c r="D539" s="98" t="n">
        <f aca="false">LN(C539/C538)</f>
        <v>0.045874710209308</v>
      </c>
      <c r="E539" s="106" t="n">
        <f aca="false">STDEV(D530:D539)*SQRT(trade_day)</f>
        <v>0.889896296775282</v>
      </c>
      <c r="F539" s="97"/>
      <c r="G539" s="103" t="n">
        <f aca="false">IF(G$1="P",MAX(0,G$2-$C539),IF(G$1="C",MAX(0,$C539-G$2)))</f>
        <v>0</v>
      </c>
      <c r="H539" s="103" t="n">
        <f aca="false">IF(H$1="P",MAX(0,H$2-$C539),IF(H$1="C",MAX(0,$C539-H$2)))</f>
        <v>0</v>
      </c>
      <c r="I539" s="103" t="n">
        <f aca="false">IF(I$1="P",MAX(0,I$2-$C539),IF(I$1="C",MAX(0,$C539-I$2)))</f>
        <v>1.23</v>
      </c>
      <c r="J539" s="103" t="n">
        <f aca="false">IF(J$1="P",MAX(0,J$2-$C539),IF(J$1="C",MAX(0,$C539-J$2)))</f>
        <v>6.23</v>
      </c>
      <c r="K539" s="103" t="n">
        <f aca="false">IF(K$1="P",MAX(0,K$2-$C539),IF(K$1="C",MAX(0,$C539-K$2)))</f>
        <v>11.23</v>
      </c>
      <c r="L539" s="103" t="n">
        <f aca="false">IF(L$1="P",MAX(0,L$2-$C539),IF(L$1="C",MAX(0,$C539-L$2)))</f>
        <v>21.23</v>
      </c>
      <c r="M539" s="103" t="n">
        <f aca="false">IF(M$1="P",MAX(0,M$2-$C539),IF(M$1="C",MAX(0,$C539-M$2)))</f>
        <v>8.77</v>
      </c>
      <c r="N539" s="103" t="n">
        <f aca="false">IF(N$1="P",MAX(0,N$2-$C539),IF(N$1="C",MAX(0,$C539-N$2)))</f>
        <v>3.77</v>
      </c>
      <c r="O539" s="103" t="n">
        <f aca="false">IF(O$1="P",MAX(0,O$2-$C539),IF(O$1="C",MAX(0,$C539-O$2)))</f>
        <v>0</v>
      </c>
      <c r="P539" s="103" t="n">
        <f aca="false">IF(P$1="P",MAX(0,P$2-$C539),IF(P$1="C",MAX(0,$C539-P$2)))</f>
        <v>0</v>
      </c>
      <c r="Q539" s="103" t="n">
        <f aca="false">IF(Q$1="P",MAX(0,Q$2-$C539),IF(Q$1="C",MAX(0,$C539-Q$2)))</f>
        <v>0</v>
      </c>
      <c r="R539" s="103" t="n">
        <f aca="false">IF(R$1="P",MAX(0,R$2-$C539),IF(R$1="C",MAX(0,$C539-R$2)))</f>
        <v>0</v>
      </c>
      <c r="S539" s="103" t="n">
        <f aca="false">IF(S$1="P",MAX(0,S$2-$C539),IF(S$1="C",MAX(0,$C539-S$2)))</f>
        <v>0</v>
      </c>
      <c r="T539" s="104" t="n">
        <f aca="false">A539</f>
        <v>24</v>
      </c>
      <c r="U539" s="105" t="n">
        <f aca="false">VLOOKUP($B539,Gas!$B$3:$E$2506,2)</f>
        <v>2.565</v>
      </c>
      <c r="V539" s="46" t="n">
        <f aca="false">C539/U539</f>
        <v>11.2163742690058</v>
      </c>
      <c r="W539" s="99" t="n">
        <f aca="false">VLOOKUP($B539,Gas!$B$3:$E$2506,4)</f>
        <v>0.423389574702556</v>
      </c>
    </row>
    <row r="540" customFormat="false" ht="12.75" hidden="false" customHeight="false" outlineLevel="0" collapsed="false">
      <c r="A540" s="95" t="n">
        <f aca="false">MONTH(B540)+(YEAR(B540)-1998)*12</f>
        <v>24</v>
      </c>
      <c r="B540" s="101" t="n">
        <v>36515</v>
      </c>
      <c r="C540" s="102" t="n">
        <v>28.55</v>
      </c>
      <c r="D540" s="98" t="n">
        <f aca="false">LN(C540/C539)</f>
        <v>-0.00767624146143731</v>
      </c>
      <c r="E540" s="106" t="n">
        <f aca="false">STDEV(D531:D540)*SQRT(trade_day)</f>
        <v>0.723145322415736</v>
      </c>
      <c r="F540" s="97"/>
      <c r="G540" s="103" t="n">
        <f aca="false">IF(G$1="P",MAX(0,G$2-$C540),IF(G$1="C",MAX(0,$C540-G$2)))</f>
        <v>0</v>
      </c>
      <c r="H540" s="103" t="n">
        <f aca="false">IF(H$1="P",MAX(0,H$2-$C540),IF(H$1="C",MAX(0,$C540-H$2)))</f>
        <v>0</v>
      </c>
      <c r="I540" s="103" t="n">
        <f aca="false">IF(I$1="P",MAX(0,I$2-$C540),IF(I$1="C",MAX(0,$C540-I$2)))</f>
        <v>1.45</v>
      </c>
      <c r="J540" s="103" t="n">
        <f aca="false">IF(J$1="P",MAX(0,J$2-$C540),IF(J$1="C",MAX(0,$C540-J$2)))</f>
        <v>6.45</v>
      </c>
      <c r="K540" s="103" t="n">
        <f aca="false">IF(K$1="P",MAX(0,K$2-$C540),IF(K$1="C",MAX(0,$C540-K$2)))</f>
        <v>11.45</v>
      </c>
      <c r="L540" s="103" t="n">
        <f aca="false">IF(L$1="P",MAX(0,L$2-$C540),IF(L$1="C",MAX(0,$C540-L$2)))</f>
        <v>21.45</v>
      </c>
      <c r="M540" s="103" t="n">
        <f aca="false">IF(M$1="P",MAX(0,M$2-$C540),IF(M$1="C",MAX(0,$C540-M$2)))</f>
        <v>8.55</v>
      </c>
      <c r="N540" s="103" t="n">
        <f aca="false">IF(N$1="P",MAX(0,N$2-$C540),IF(N$1="C",MAX(0,$C540-N$2)))</f>
        <v>3.55</v>
      </c>
      <c r="O540" s="103" t="n">
        <f aca="false">IF(O$1="P",MAX(0,O$2-$C540),IF(O$1="C",MAX(0,$C540-O$2)))</f>
        <v>0</v>
      </c>
      <c r="P540" s="103" t="n">
        <f aca="false">IF(P$1="P",MAX(0,P$2-$C540),IF(P$1="C",MAX(0,$C540-P$2)))</f>
        <v>0</v>
      </c>
      <c r="Q540" s="103" t="n">
        <f aca="false">IF(Q$1="P",MAX(0,Q$2-$C540),IF(Q$1="C",MAX(0,$C540-Q$2)))</f>
        <v>0</v>
      </c>
      <c r="R540" s="103" t="n">
        <f aca="false">IF(R$1="P",MAX(0,R$2-$C540),IF(R$1="C",MAX(0,$C540-R$2)))</f>
        <v>0</v>
      </c>
      <c r="S540" s="103" t="n">
        <f aca="false">IF(S$1="P",MAX(0,S$2-$C540),IF(S$1="C",MAX(0,$C540-S$2)))</f>
        <v>0</v>
      </c>
      <c r="T540" s="104" t="n">
        <f aca="false">A540</f>
        <v>24</v>
      </c>
      <c r="U540" s="105" t="n">
        <f aca="false">VLOOKUP($B540,Gas!$B$3:$E$2506,2)</f>
        <v>2.67</v>
      </c>
      <c r="V540" s="46" t="n">
        <f aca="false">C540/U540</f>
        <v>10.6928838951311</v>
      </c>
      <c r="W540" s="99" t="n">
        <f aca="false">VLOOKUP($B540,Gas!$B$3:$E$2506,4)</f>
        <v>0.448518250266814</v>
      </c>
    </row>
    <row r="541" customFormat="false" ht="12.75" hidden="false" customHeight="false" outlineLevel="0" collapsed="false">
      <c r="A541" s="95" t="n">
        <f aca="false">MONTH(B541)+(YEAR(B541)-1998)*12</f>
        <v>24</v>
      </c>
      <c r="B541" s="101" t="n">
        <v>36516</v>
      </c>
      <c r="C541" s="102" t="n">
        <v>30.4</v>
      </c>
      <c r="D541" s="98" t="n">
        <f aca="false">LN(C541/C540)</f>
        <v>0.0627856723101568</v>
      </c>
      <c r="E541" s="106" t="n">
        <f aca="false">STDEV(D532:D541)*SQRT(trade_day)</f>
        <v>0.730994578916258</v>
      </c>
      <c r="F541" s="97"/>
      <c r="G541" s="103" t="n">
        <f aca="false">IF(G$1="P",MAX(0,G$2-$C541),IF(G$1="C",MAX(0,$C541-G$2)))</f>
        <v>0</v>
      </c>
      <c r="H541" s="103" t="n">
        <f aca="false">IF(H$1="P",MAX(0,H$2-$C541),IF(H$1="C",MAX(0,$C541-H$2)))</f>
        <v>0</v>
      </c>
      <c r="I541" s="103" t="n">
        <f aca="false">IF(I$1="P",MAX(0,I$2-$C541),IF(I$1="C",MAX(0,$C541-I$2)))</f>
        <v>0</v>
      </c>
      <c r="J541" s="103" t="n">
        <f aca="false">IF(J$1="P",MAX(0,J$2-$C541),IF(J$1="C",MAX(0,$C541-J$2)))</f>
        <v>4.6</v>
      </c>
      <c r="K541" s="103" t="n">
        <f aca="false">IF(K$1="P",MAX(0,K$2-$C541),IF(K$1="C",MAX(0,$C541-K$2)))</f>
        <v>9.6</v>
      </c>
      <c r="L541" s="103" t="n">
        <f aca="false">IF(L$1="P",MAX(0,L$2-$C541),IF(L$1="C",MAX(0,$C541-L$2)))</f>
        <v>19.6</v>
      </c>
      <c r="M541" s="103" t="n">
        <f aca="false">IF(M$1="P",MAX(0,M$2-$C541),IF(M$1="C",MAX(0,$C541-M$2)))</f>
        <v>10.4</v>
      </c>
      <c r="N541" s="103" t="n">
        <f aca="false">IF(N$1="P",MAX(0,N$2-$C541),IF(N$1="C",MAX(0,$C541-N$2)))</f>
        <v>5.4</v>
      </c>
      <c r="O541" s="103" t="n">
        <f aca="false">IF(O$1="P",MAX(0,O$2-$C541),IF(O$1="C",MAX(0,$C541-O$2)))</f>
        <v>0.399999999999999</v>
      </c>
      <c r="P541" s="103" t="n">
        <f aca="false">IF(P$1="P",MAX(0,P$2-$C541),IF(P$1="C",MAX(0,$C541-P$2)))</f>
        <v>0</v>
      </c>
      <c r="Q541" s="103" t="n">
        <f aca="false">IF(Q$1="P",MAX(0,Q$2-$C541),IF(Q$1="C",MAX(0,$C541-Q$2)))</f>
        <v>0</v>
      </c>
      <c r="R541" s="103" t="n">
        <f aca="false">IF(R$1="P",MAX(0,R$2-$C541),IF(R$1="C",MAX(0,$C541-R$2)))</f>
        <v>0</v>
      </c>
      <c r="S541" s="103" t="n">
        <f aca="false">IF(S$1="P",MAX(0,S$2-$C541),IF(S$1="C",MAX(0,$C541-S$2)))</f>
        <v>0</v>
      </c>
      <c r="T541" s="104" t="n">
        <f aca="false">A541</f>
        <v>24</v>
      </c>
      <c r="U541" s="105" t="n">
        <f aca="false">VLOOKUP($B541,Gas!$B$3:$E$2506,2)</f>
        <v>2.595</v>
      </c>
      <c r="V541" s="46" t="n">
        <f aca="false">C541/U541</f>
        <v>11.7148362235067</v>
      </c>
      <c r="W541" s="99" t="n">
        <f aca="false">VLOOKUP($B541,Gas!$B$3:$E$2506,4)</f>
        <v>0.519459938961383</v>
      </c>
    </row>
    <row r="542" customFormat="false" ht="12.75" hidden="false" customHeight="false" outlineLevel="0" collapsed="false">
      <c r="A542" s="95" t="n">
        <f aca="false">MONTH(B542)+(YEAR(B542)-1998)*12</f>
        <v>24</v>
      </c>
      <c r="B542" s="101" t="n">
        <v>36517</v>
      </c>
      <c r="C542" s="102" t="n">
        <v>29.01</v>
      </c>
      <c r="D542" s="98" t="n">
        <f aca="false">LN(C542/C541)</f>
        <v>-0.0468020102788632</v>
      </c>
      <c r="E542" s="106" t="n">
        <f aca="false">STDEV(D533:D542)*SQRT(trade_day)</f>
        <v>0.781833980423528</v>
      </c>
      <c r="F542" s="97"/>
      <c r="G542" s="103" t="n">
        <f aca="false">IF(G$1="P",MAX(0,G$2-$C542),IF(G$1="C",MAX(0,$C542-G$2)))</f>
        <v>0</v>
      </c>
      <c r="H542" s="103" t="n">
        <f aca="false">IF(H$1="P",MAX(0,H$2-$C542),IF(H$1="C",MAX(0,$C542-H$2)))</f>
        <v>0</v>
      </c>
      <c r="I542" s="103" t="n">
        <f aca="false">IF(I$1="P",MAX(0,I$2-$C542),IF(I$1="C",MAX(0,$C542-I$2)))</f>
        <v>0.989999999999998</v>
      </c>
      <c r="J542" s="103" t="n">
        <f aca="false">IF(J$1="P",MAX(0,J$2-$C542),IF(J$1="C",MAX(0,$C542-J$2)))</f>
        <v>5.99</v>
      </c>
      <c r="K542" s="103" t="n">
        <f aca="false">IF(K$1="P",MAX(0,K$2-$C542),IF(K$1="C",MAX(0,$C542-K$2)))</f>
        <v>10.99</v>
      </c>
      <c r="L542" s="103" t="n">
        <f aca="false">IF(L$1="P",MAX(0,L$2-$C542),IF(L$1="C",MAX(0,$C542-L$2)))</f>
        <v>20.99</v>
      </c>
      <c r="M542" s="103" t="n">
        <f aca="false">IF(M$1="P",MAX(0,M$2-$C542),IF(M$1="C",MAX(0,$C542-M$2)))</f>
        <v>9.01</v>
      </c>
      <c r="N542" s="103" t="n">
        <f aca="false">IF(N$1="P",MAX(0,N$2-$C542),IF(N$1="C",MAX(0,$C542-N$2)))</f>
        <v>4.01</v>
      </c>
      <c r="O542" s="103" t="n">
        <f aca="false">IF(O$1="P",MAX(0,O$2-$C542),IF(O$1="C",MAX(0,$C542-O$2)))</f>
        <v>0</v>
      </c>
      <c r="P542" s="103" t="n">
        <f aca="false">IF(P$1="P",MAX(0,P$2-$C542),IF(P$1="C",MAX(0,$C542-P$2)))</f>
        <v>0</v>
      </c>
      <c r="Q542" s="103" t="n">
        <f aca="false">IF(Q$1="P",MAX(0,Q$2-$C542),IF(Q$1="C",MAX(0,$C542-Q$2)))</f>
        <v>0</v>
      </c>
      <c r="R542" s="103" t="n">
        <f aca="false">IF(R$1="P",MAX(0,R$2-$C542),IF(R$1="C",MAX(0,$C542-R$2)))</f>
        <v>0</v>
      </c>
      <c r="S542" s="103" t="n">
        <f aca="false">IF(S$1="P",MAX(0,S$2-$C542),IF(S$1="C",MAX(0,$C542-S$2)))</f>
        <v>0</v>
      </c>
      <c r="T542" s="104" t="n">
        <f aca="false">A542</f>
        <v>24</v>
      </c>
      <c r="U542" s="105" t="n">
        <f aca="false">VLOOKUP($B542,Gas!$B$3:$E$2506,2)</f>
        <v>2.45</v>
      </c>
      <c r="V542" s="46" t="n">
        <f aca="false">C542/U542</f>
        <v>11.8408163265306</v>
      </c>
      <c r="W542" s="99" t="n">
        <f aca="false">VLOOKUP($B542,Gas!$B$3:$E$2506,4)</f>
        <v>0.67528271824958</v>
      </c>
    </row>
    <row r="543" customFormat="false" ht="12.75" hidden="false" customHeight="false" outlineLevel="0" collapsed="false">
      <c r="A543" s="95" t="n">
        <f aca="false">MONTH(B543)+(YEAR(B543)-1998)*12</f>
        <v>24</v>
      </c>
      <c r="B543" s="101" t="n">
        <v>36521</v>
      </c>
      <c r="C543" s="102" t="n">
        <v>28.88</v>
      </c>
      <c r="D543" s="98" t="n">
        <f aca="false">LN(C543/C542)</f>
        <v>-0.00449128410868721</v>
      </c>
      <c r="E543" s="106" t="n">
        <f aca="false">STDEV(D534:D543)*SQRT(trade_day)</f>
        <v>0.782428368042231</v>
      </c>
      <c r="F543" s="97"/>
      <c r="G543" s="103" t="n">
        <f aca="false">IF(G$1="P",MAX(0,G$2-$C543),IF(G$1="C",MAX(0,$C543-G$2)))</f>
        <v>0</v>
      </c>
      <c r="H543" s="103" t="n">
        <f aca="false">IF(H$1="P",MAX(0,H$2-$C543),IF(H$1="C",MAX(0,$C543-H$2)))</f>
        <v>0</v>
      </c>
      <c r="I543" s="103" t="n">
        <f aca="false">IF(I$1="P",MAX(0,I$2-$C543),IF(I$1="C",MAX(0,$C543-I$2)))</f>
        <v>1.12</v>
      </c>
      <c r="J543" s="103" t="n">
        <f aca="false">IF(J$1="P",MAX(0,J$2-$C543),IF(J$1="C",MAX(0,$C543-J$2)))</f>
        <v>6.12</v>
      </c>
      <c r="K543" s="103" t="n">
        <f aca="false">IF(K$1="P",MAX(0,K$2-$C543),IF(K$1="C",MAX(0,$C543-K$2)))</f>
        <v>11.12</v>
      </c>
      <c r="L543" s="103" t="n">
        <f aca="false">IF(L$1="P",MAX(0,L$2-$C543),IF(L$1="C",MAX(0,$C543-L$2)))</f>
        <v>21.12</v>
      </c>
      <c r="M543" s="103" t="n">
        <f aca="false">IF(M$1="P",MAX(0,M$2-$C543),IF(M$1="C",MAX(0,$C543-M$2)))</f>
        <v>8.88</v>
      </c>
      <c r="N543" s="103" t="n">
        <f aca="false">IF(N$1="P",MAX(0,N$2-$C543),IF(N$1="C",MAX(0,$C543-N$2)))</f>
        <v>3.88</v>
      </c>
      <c r="O543" s="103" t="n">
        <f aca="false">IF(O$1="P",MAX(0,O$2-$C543),IF(O$1="C",MAX(0,$C543-O$2)))</f>
        <v>0</v>
      </c>
      <c r="P543" s="103" t="n">
        <f aca="false">IF(P$1="P",MAX(0,P$2-$C543),IF(P$1="C",MAX(0,$C543-P$2)))</f>
        <v>0</v>
      </c>
      <c r="Q543" s="103" t="n">
        <f aca="false">IF(Q$1="P",MAX(0,Q$2-$C543),IF(Q$1="C",MAX(0,$C543-Q$2)))</f>
        <v>0</v>
      </c>
      <c r="R543" s="103" t="n">
        <f aca="false">IF(R$1="P",MAX(0,R$2-$C543),IF(R$1="C",MAX(0,$C543-R$2)))</f>
        <v>0</v>
      </c>
      <c r="S543" s="103" t="n">
        <f aca="false">IF(S$1="P",MAX(0,S$2-$C543),IF(S$1="C",MAX(0,$C543-S$2)))</f>
        <v>0</v>
      </c>
      <c r="T543" s="104" t="n">
        <f aca="false">A543</f>
        <v>24</v>
      </c>
      <c r="U543" s="105" t="n">
        <f aca="false">VLOOKUP($B543,Gas!$B$3:$E$2506,2)</f>
        <v>2.425</v>
      </c>
      <c r="V543" s="46" t="n">
        <f aca="false">C543/U543</f>
        <v>11.9092783505155</v>
      </c>
      <c r="W543" s="99" t="n">
        <f aca="false">VLOOKUP($B543,Gas!$B$3:$E$2506,4)</f>
        <v>0.486740428170561</v>
      </c>
    </row>
    <row r="544" customFormat="false" ht="12.75" hidden="false" customHeight="false" outlineLevel="0" collapsed="false">
      <c r="A544" s="95" t="n">
        <f aca="false">MONTH(B544)+(YEAR(B544)-1998)*12</f>
        <v>24</v>
      </c>
      <c r="B544" s="101" t="n">
        <v>36522</v>
      </c>
      <c r="C544" s="102" t="n">
        <v>29.56</v>
      </c>
      <c r="D544" s="98" t="n">
        <f aca="false">LN(C544/C543)</f>
        <v>0.0232727820553754</v>
      </c>
      <c r="E544" s="106" t="n">
        <f aca="false">STDEV(D535:D544)*SQRT(trade_day)</f>
        <v>0.678896911161434</v>
      </c>
      <c r="F544" s="97"/>
      <c r="G544" s="103" t="n">
        <f aca="false">IF(G$1="P",MAX(0,G$2-$C544),IF(G$1="C",MAX(0,$C544-G$2)))</f>
        <v>0</v>
      </c>
      <c r="H544" s="103" t="n">
        <f aca="false">IF(H$1="P",MAX(0,H$2-$C544),IF(H$1="C",MAX(0,$C544-H$2)))</f>
        <v>0</v>
      </c>
      <c r="I544" s="103" t="n">
        <f aca="false">IF(I$1="P",MAX(0,I$2-$C544),IF(I$1="C",MAX(0,$C544-I$2)))</f>
        <v>0.440000000000001</v>
      </c>
      <c r="J544" s="103" t="n">
        <f aca="false">IF(J$1="P",MAX(0,J$2-$C544),IF(J$1="C",MAX(0,$C544-J$2)))</f>
        <v>5.44</v>
      </c>
      <c r="K544" s="103" t="n">
        <f aca="false">IF(K$1="P",MAX(0,K$2-$C544),IF(K$1="C",MAX(0,$C544-K$2)))</f>
        <v>10.44</v>
      </c>
      <c r="L544" s="103" t="n">
        <f aca="false">IF(L$1="P",MAX(0,L$2-$C544),IF(L$1="C",MAX(0,$C544-L$2)))</f>
        <v>20.44</v>
      </c>
      <c r="M544" s="103" t="n">
        <f aca="false">IF(M$1="P",MAX(0,M$2-$C544),IF(M$1="C",MAX(0,$C544-M$2)))</f>
        <v>9.56</v>
      </c>
      <c r="N544" s="103" t="n">
        <f aca="false">IF(N$1="P",MAX(0,N$2-$C544),IF(N$1="C",MAX(0,$C544-N$2)))</f>
        <v>4.56</v>
      </c>
      <c r="O544" s="103" t="n">
        <f aca="false">IF(O$1="P",MAX(0,O$2-$C544),IF(O$1="C",MAX(0,$C544-O$2)))</f>
        <v>0</v>
      </c>
      <c r="P544" s="103" t="n">
        <f aca="false">IF(P$1="P",MAX(0,P$2-$C544),IF(P$1="C",MAX(0,$C544-P$2)))</f>
        <v>0</v>
      </c>
      <c r="Q544" s="103" t="n">
        <f aca="false">IF(Q$1="P",MAX(0,Q$2-$C544),IF(Q$1="C",MAX(0,$C544-Q$2)))</f>
        <v>0</v>
      </c>
      <c r="R544" s="103" t="n">
        <f aca="false">IF(R$1="P",MAX(0,R$2-$C544),IF(R$1="C",MAX(0,$C544-R$2)))</f>
        <v>0</v>
      </c>
      <c r="S544" s="103" t="n">
        <f aca="false">IF(S$1="P",MAX(0,S$2-$C544),IF(S$1="C",MAX(0,$C544-S$2)))</f>
        <v>0</v>
      </c>
      <c r="T544" s="104" t="n">
        <f aca="false">A544</f>
        <v>24</v>
      </c>
      <c r="U544" s="105" t="n">
        <f aca="false">VLOOKUP($B544,Gas!$B$3:$E$2506,2)</f>
        <v>2.36</v>
      </c>
      <c r="V544" s="46" t="n">
        <f aca="false">C544/U544</f>
        <v>12.5254237288136</v>
      </c>
      <c r="W544" s="99" t="n">
        <f aca="false">VLOOKUP($B544,Gas!$B$3:$E$2506,4)</f>
        <v>0.488207764399703</v>
      </c>
    </row>
    <row r="545" customFormat="false" ht="12.75" hidden="false" customHeight="false" outlineLevel="0" collapsed="false">
      <c r="A545" s="95" t="n">
        <f aca="false">MONTH(B545)+(YEAR(B545)-1998)*12</f>
        <v>24</v>
      </c>
      <c r="B545" s="101" t="n">
        <v>36523</v>
      </c>
      <c r="C545" s="102" t="n">
        <v>28.58</v>
      </c>
      <c r="D545" s="98" t="n">
        <f aca="false">LN(C545/C544)</f>
        <v>-0.0337149235782797</v>
      </c>
      <c r="E545" s="106" t="n">
        <f aca="false">STDEV(D536:D545)*SQRT(trade_day)</f>
        <v>0.679171924247401</v>
      </c>
      <c r="F545" s="97"/>
      <c r="G545" s="103" t="n">
        <f aca="false">IF(G$1="P",MAX(0,G$2-$C545),IF(G$1="C",MAX(0,$C545-G$2)))</f>
        <v>0</v>
      </c>
      <c r="H545" s="103" t="n">
        <f aca="false">IF(H$1="P",MAX(0,H$2-$C545),IF(H$1="C",MAX(0,$C545-H$2)))</f>
        <v>0</v>
      </c>
      <c r="I545" s="103" t="n">
        <f aca="false">IF(I$1="P",MAX(0,I$2-$C545),IF(I$1="C",MAX(0,$C545-I$2)))</f>
        <v>1.42</v>
      </c>
      <c r="J545" s="103" t="n">
        <f aca="false">IF(J$1="P",MAX(0,J$2-$C545),IF(J$1="C",MAX(0,$C545-J$2)))</f>
        <v>6.42</v>
      </c>
      <c r="K545" s="103" t="n">
        <f aca="false">IF(K$1="P",MAX(0,K$2-$C545),IF(K$1="C",MAX(0,$C545-K$2)))</f>
        <v>11.42</v>
      </c>
      <c r="L545" s="103" t="n">
        <f aca="false">IF(L$1="P",MAX(0,L$2-$C545),IF(L$1="C",MAX(0,$C545-L$2)))</f>
        <v>21.42</v>
      </c>
      <c r="M545" s="103" t="n">
        <f aca="false">IF(M$1="P",MAX(0,M$2-$C545),IF(M$1="C",MAX(0,$C545-M$2)))</f>
        <v>8.58</v>
      </c>
      <c r="N545" s="103" t="n">
        <f aca="false">IF(N$1="P",MAX(0,N$2-$C545),IF(N$1="C",MAX(0,$C545-N$2)))</f>
        <v>3.58</v>
      </c>
      <c r="O545" s="103" t="n">
        <f aca="false">IF(O$1="P",MAX(0,O$2-$C545),IF(O$1="C",MAX(0,$C545-O$2)))</f>
        <v>0</v>
      </c>
      <c r="P545" s="103" t="n">
        <f aca="false">IF(P$1="P",MAX(0,P$2-$C545),IF(P$1="C",MAX(0,$C545-P$2)))</f>
        <v>0</v>
      </c>
      <c r="Q545" s="103" t="n">
        <f aca="false">IF(Q$1="P",MAX(0,Q$2-$C545),IF(Q$1="C",MAX(0,$C545-Q$2)))</f>
        <v>0</v>
      </c>
      <c r="R545" s="103" t="n">
        <f aca="false">IF(R$1="P",MAX(0,R$2-$C545),IF(R$1="C",MAX(0,$C545-R$2)))</f>
        <v>0</v>
      </c>
      <c r="S545" s="103" t="n">
        <f aca="false">IF(S$1="P",MAX(0,S$2-$C545),IF(S$1="C",MAX(0,$C545-S$2)))</f>
        <v>0</v>
      </c>
      <c r="T545" s="104" t="n">
        <f aca="false">A545</f>
        <v>24</v>
      </c>
      <c r="U545" s="105" t="n">
        <f aca="false">VLOOKUP($B545,Gas!$B$3:$E$2506,2)</f>
        <v>2.32</v>
      </c>
      <c r="V545" s="46" t="n">
        <f aca="false">C545/U545</f>
        <v>12.3189655172414</v>
      </c>
      <c r="W545" s="99" t="n">
        <f aca="false">VLOOKUP($B545,Gas!$B$3:$E$2506,4)</f>
        <v>0.487302088112768</v>
      </c>
    </row>
    <row r="546" customFormat="false" ht="12.75" hidden="false" customHeight="false" outlineLevel="0" collapsed="false">
      <c r="A546" s="95" t="n">
        <f aca="false">MONTH(B546)+(YEAR(B546)-1998)*12</f>
        <v>24</v>
      </c>
      <c r="B546" s="101" t="n">
        <v>36524</v>
      </c>
      <c r="C546" s="102" t="n">
        <v>26.45</v>
      </c>
      <c r="D546" s="98" t="n">
        <f aca="false">LN(C546/C545)</f>
        <v>-0.0774510141974129</v>
      </c>
      <c r="E546" s="106" t="n">
        <f aca="false">STDEV(D537:D546)*SQRT(trade_day)</f>
        <v>0.672047839413817</v>
      </c>
      <c r="F546" s="97"/>
      <c r="G546" s="103" t="n">
        <f aca="false">IF(G$1="P",MAX(0,G$2-$C546),IF(G$1="C",MAX(0,$C546-G$2)))</f>
        <v>0</v>
      </c>
      <c r="H546" s="103" t="n">
        <f aca="false">IF(H$1="P",MAX(0,H$2-$C546),IF(H$1="C",MAX(0,$C546-H$2)))</f>
        <v>0</v>
      </c>
      <c r="I546" s="103" t="n">
        <f aca="false">IF(I$1="P",MAX(0,I$2-$C546),IF(I$1="C",MAX(0,$C546-I$2)))</f>
        <v>3.55</v>
      </c>
      <c r="J546" s="103" t="n">
        <f aca="false">IF(J$1="P",MAX(0,J$2-$C546),IF(J$1="C",MAX(0,$C546-J$2)))</f>
        <v>8.55</v>
      </c>
      <c r="K546" s="103" t="n">
        <f aca="false">IF(K$1="P",MAX(0,K$2-$C546),IF(K$1="C",MAX(0,$C546-K$2)))</f>
        <v>13.55</v>
      </c>
      <c r="L546" s="103" t="n">
        <f aca="false">IF(L$1="P",MAX(0,L$2-$C546),IF(L$1="C",MAX(0,$C546-L$2)))</f>
        <v>23.55</v>
      </c>
      <c r="M546" s="103" t="n">
        <f aca="false">IF(M$1="P",MAX(0,M$2-$C546),IF(M$1="C",MAX(0,$C546-M$2)))</f>
        <v>6.45</v>
      </c>
      <c r="N546" s="103" t="n">
        <f aca="false">IF(N$1="P",MAX(0,N$2-$C546),IF(N$1="C",MAX(0,$C546-N$2)))</f>
        <v>1.45</v>
      </c>
      <c r="O546" s="103" t="n">
        <f aca="false">IF(O$1="P",MAX(0,O$2-$C546),IF(O$1="C",MAX(0,$C546-O$2)))</f>
        <v>0</v>
      </c>
      <c r="P546" s="103" t="n">
        <f aca="false">IF(P$1="P",MAX(0,P$2-$C546),IF(P$1="C",MAX(0,$C546-P$2)))</f>
        <v>0</v>
      </c>
      <c r="Q546" s="103" t="n">
        <f aca="false">IF(Q$1="P",MAX(0,Q$2-$C546),IF(Q$1="C",MAX(0,$C546-Q$2)))</f>
        <v>0</v>
      </c>
      <c r="R546" s="103" t="n">
        <f aca="false">IF(R$1="P",MAX(0,R$2-$C546),IF(R$1="C",MAX(0,$C546-R$2)))</f>
        <v>0</v>
      </c>
      <c r="S546" s="103" t="n">
        <f aca="false">IF(S$1="P",MAX(0,S$2-$C546),IF(S$1="C",MAX(0,$C546-S$2)))</f>
        <v>0</v>
      </c>
      <c r="T546" s="104" t="n">
        <f aca="false">A546</f>
        <v>24</v>
      </c>
      <c r="U546" s="105" t="n">
        <f aca="false">VLOOKUP($B546,Gas!$B$3:$E$2506,2)</f>
        <v>2.34</v>
      </c>
      <c r="V546" s="46" t="n">
        <f aca="false">C546/U546</f>
        <v>11.3034188034188</v>
      </c>
      <c r="W546" s="99" t="n">
        <f aca="false">VLOOKUP($B546,Gas!$B$3:$E$2506,4)</f>
        <v>0.497134068596617</v>
      </c>
    </row>
    <row r="547" customFormat="false" ht="12.75" hidden="false" customHeight="false" outlineLevel="0" collapsed="false">
      <c r="A547" s="95" t="n">
        <f aca="false">MONTH(B547)+(YEAR(B547)-1998)*12</f>
        <v>25</v>
      </c>
      <c r="B547" s="101" t="n">
        <v>36528</v>
      </c>
      <c r="C547" s="102" t="n">
        <v>32.28</v>
      </c>
      <c r="D547" s="98" t="n">
        <f aca="false">LN(C547/C546)</f>
        <v>0.19919168509744</v>
      </c>
      <c r="E547" s="106" t="n">
        <f aca="false">STDEV(D538:D547)*SQRT(trade_day)</f>
        <v>1.21095339327217</v>
      </c>
      <c r="F547" s="97"/>
      <c r="G547" s="103" t="n">
        <f aca="false">IF(G$1="P",MAX(0,G$2-$C547),IF(G$1="C",MAX(0,$C547-G$2)))</f>
        <v>0</v>
      </c>
      <c r="H547" s="103" t="n">
        <f aca="false">IF(H$1="P",MAX(0,H$2-$C547),IF(H$1="C",MAX(0,$C547-H$2)))</f>
        <v>0</v>
      </c>
      <c r="I547" s="103" t="n">
        <f aca="false">IF(I$1="P",MAX(0,I$2-$C547),IF(I$1="C",MAX(0,$C547-I$2)))</f>
        <v>0</v>
      </c>
      <c r="J547" s="103" t="n">
        <f aca="false">IF(J$1="P",MAX(0,J$2-$C547),IF(J$1="C",MAX(0,$C547-J$2)))</f>
        <v>2.72</v>
      </c>
      <c r="K547" s="103" t="n">
        <f aca="false">IF(K$1="P",MAX(0,K$2-$C547),IF(K$1="C",MAX(0,$C547-K$2)))</f>
        <v>7.72</v>
      </c>
      <c r="L547" s="103" t="n">
        <f aca="false">IF(L$1="P",MAX(0,L$2-$C547),IF(L$1="C",MAX(0,$C547-L$2)))</f>
        <v>17.72</v>
      </c>
      <c r="M547" s="103" t="n">
        <f aca="false">IF(M$1="P",MAX(0,M$2-$C547),IF(M$1="C",MAX(0,$C547-M$2)))</f>
        <v>12.28</v>
      </c>
      <c r="N547" s="103" t="n">
        <f aca="false">IF(N$1="P",MAX(0,N$2-$C547),IF(N$1="C",MAX(0,$C547-N$2)))</f>
        <v>7.28</v>
      </c>
      <c r="O547" s="103" t="n">
        <f aca="false">IF(O$1="P",MAX(0,O$2-$C547),IF(O$1="C",MAX(0,$C547-O$2)))</f>
        <v>2.28</v>
      </c>
      <c r="P547" s="103" t="n">
        <f aca="false">IF(P$1="P",MAX(0,P$2-$C547),IF(P$1="C",MAX(0,$C547-P$2)))</f>
        <v>0</v>
      </c>
      <c r="Q547" s="103" t="n">
        <f aca="false">IF(Q$1="P",MAX(0,Q$2-$C547),IF(Q$1="C",MAX(0,$C547-Q$2)))</f>
        <v>0</v>
      </c>
      <c r="R547" s="103" t="n">
        <f aca="false">IF(R$1="P",MAX(0,R$2-$C547),IF(R$1="C",MAX(0,$C547-R$2)))</f>
        <v>0</v>
      </c>
      <c r="S547" s="103" t="n">
        <f aca="false">IF(S$1="P",MAX(0,S$2-$C547),IF(S$1="C",MAX(0,$C547-S$2)))</f>
        <v>0</v>
      </c>
      <c r="T547" s="104" t="n">
        <f aca="false">A547</f>
        <v>25</v>
      </c>
      <c r="U547" s="105" t="n">
        <f aca="false">VLOOKUP($B547,Gas!$B$3:$E$2506,2)</f>
        <v>2.29</v>
      </c>
      <c r="V547" s="46" t="n">
        <f aca="false">C547/U547</f>
        <v>14.0960698689956</v>
      </c>
      <c r="W547" s="99" t="n">
        <f aca="false">VLOOKUP($B547,Gas!$B$3:$E$2506,4)</f>
        <v>0.203297028663164</v>
      </c>
    </row>
    <row r="548" customFormat="false" ht="12.75" hidden="false" customHeight="false" outlineLevel="0" collapsed="false">
      <c r="A548" s="95" t="n">
        <f aca="false">MONTH(B548)+(YEAR(B548)-1998)*12</f>
        <v>25</v>
      </c>
      <c r="B548" s="101" t="n">
        <v>36529</v>
      </c>
      <c r="C548" s="102" t="n">
        <v>26.83</v>
      </c>
      <c r="D548" s="98" t="n">
        <f aca="false">LN(C548/C547)</f>
        <v>-0.184927178964215</v>
      </c>
      <c r="E548" s="106" t="n">
        <f aca="false">STDEV(D539:D548)*SQRT(trade_day)</f>
        <v>1.5794788109598</v>
      </c>
      <c r="F548" s="97"/>
      <c r="G548" s="103" t="n">
        <f aca="false">IF(G$1="P",MAX(0,G$2-$C548),IF(G$1="C",MAX(0,$C548-G$2)))</f>
        <v>0</v>
      </c>
      <c r="H548" s="103" t="n">
        <f aca="false">IF(H$1="P",MAX(0,H$2-$C548),IF(H$1="C",MAX(0,$C548-H$2)))</f>
        <v>0</v>
      </c>
      <c r="I548" s="103" t="n">
        <f aca="false">IF(I$1="P",MAX(0,I$2-$C548),IF(I$1="C",MAX(0,$C548-I$2)))</f>
        <v>3.17</v>
      </c>
      <c r="J548" s="103" t="n">
        <f aca="false">IF(J$1="P",MAX(0,J$2-$C548),IF(J$1="C",MAX(0,$C548-J$2)))</f>
        <v>8.17</v>
      </c>
      <c r="K548" s="103" t="n">
        <f aca="false">IF(K$1="P",MAX(0,K$2-$C548),IF(K$1="C",MAX(0,$C548-K$2)))</f>
        <v>13.17</v>
      </c>
      <c r="L548" s="103" t="n">
        <f aca="false">IF(L$1="P",MAX(0,L$2-$C548),IF(L$1="C",MAX(0,$C548-L$2)))</f>
        <v>23.17</v>
      </c>
      <c r="M548" s="103" t="n">
        <f aca="false">IF(M$1="P",MAX(0,M$2-$C548),IF(M$1="C",MAX(0,$C548-M$2)))</f>
        <v>6.83</v>
      </c>
      <c r="N548" s="103" t="n">
        <f aca="false">IF(N$1="P",MAX(0,N$2-$C548),IF(N$1="C",MAX(0,$C548-N$2)))</f>
        <v>1.83</v>
      </c>
      <c r="O548" s="103" t="n">
        <f aca="false">IF(O$1="P",MAX(0,O$2-$C548),IF(O$1="C",MAX(0,$C548-O$2)))</f>
        <v>0</v>
      </c>
      <c r="P548" s="103" t="n">
        <f aca="false">IF(P$1="P",MAX(0,P$2-$C548),IF(P$1="C",MAX(0,$C548-P$2)))</f>
        <v>0</v>
      </c>
      <c r="Q548" s="103" t="n">
        <f aca="false">IF(Q$1="P",MAX(0,Q$2-$C548),IF(Q$1="C",MAX(0,$C548-Q$2)))</f>
        <v>0</v>
      </c>
      <c r="R548" s="103" t="n">
        <f aca="false">IF(R$1="P",MAX(0,R$2-$C548),IF(R$1="C",MAX(0,$C548-R$2)))</f>
        <v>0</v>
      </c>
      <c r="S548" s="103" t="n">
        <f aca="false">IF(S$1="P",MAX(0,S$2-$C548),IF(S$1="C",MAX(0,$C548-S$2)))</f>
        <v>0</v>
      </c>
      <c r="T548" s="104" t="n">
        <f aca="false">A548</f>
        <v>25</v>
      </c>
      <c r="U548" s="105" t="n">
        <f aca="false">VLOOKUP($B548,Gas!$B$3:$E$2506,2)</f>
        <v>2.275</v>
      </c>
      <c r="V548" s="46" t="n">
        <f aca="false">C548/U548</f>
        <v>11.7934065934066</v>
      </c>
      <c r="W548" s="99" t="n">
        <f aca="false">VLOOKUP($B548,Gas!$B$3:$E$2506,4)</f>
        <v>0.199631640132111</v>
      </c>
    </row>
    <row r="549" customFormat="false" ht="12.75" hidden="false" customHeight="false" outlineLevel="0" collapsed="false">
      <c r="A549" s="95" t="n">
        <f aca="false">MONTH(B549)+(YEAR(B549)-1998)*12</f>
        <v>25</v>
      </c>
      <c r="B549" s="101" t="n">
        <v>36530</v>
      </c>
      <c r="C549" s="102" t="n">
        <v>27.73</v>
      </c>
      <c r="D549" s="98" t="n">
        <f aca="false">LN(C549/C548)</f>
        <v>0.032994195190154</v>
      </c>
      <c r="E549" s="106" t="n">
        <f aca="false">STDEV(D540:D549)*SQRT(trade_day)</f>
        <v>1.56982828307659</v>
      </c>
      <c r="F549" s="97"/>
      <c r="G549" s="103" t="n">
        <f aca="false">IF(G$1="P",MAX(0,G$2-$C549),IF(G$1="C",MAX(0,$C549-G$2)))</f>
        <v>0</v>
      </c>
      <c r="H549" s="103" t="n">
        <f aca="false">IF(H$1="P",MAX(0,H$2-$C549),IF(H$1="C",MAX(0,$C549-H$2)))</f>
        <v>0</v>
      </c>
      <c r="I549" s="103" t="n">
        <f aca="false">IF(I$1="P",MAX(0,I$2-$C549),IF(I$1="C",MAX(0,$C549-I$2)))</f>
        <v>2.27</v>
      </c>
      <c r="J549" s="103" t="n">
        <f aca="false">IF(J$1="P",MAX(0,J$2-$C549),IF(J$1="C",MAX(0,$C549-J$2)))</f>
        <v>7.27</v>
      </c>
      <c r="K549" s="103" t="n">
        <f aca="false">IF(K$1="P",MAX(0,K$2-$C549),IF(K$1="C",MAX(0,$C549-K$2)))</f>
        <v>12.27</v>
      </c>
      <c r="L549" s="103" t="n">
        <f aca="false">IF(L$1="P",MAX(0,L$2-$C549),IF(L$1="C",MAX(0,$C549-L$2)))</f>
        <v>22.27</v>
      </c>
      <c r="M549" s="103" t="n">
        <f aca="false">IF(M$1="P",MAX(0,M$2-$C549),IF(M$1="C",MAX(0,$C549-M$2)))</f>
        <v>7.73</v>
      </c>
      <c r="N549" s="103" t="n">
        <f aca="false">IF(N$1="P",MAX(0,N$2-$C549),IF(N$1="C",MAX(0,$C549-N$2)))</f>
        <v>2.73</v>
      </c>
      <c r="O549" s="103" t="n">
        <f aca="false">IF(O$1="P",MAX(0,O$2-$C549),IF(O$1="C",MAX(0,$C549-O$2)))</f>
        <v>0</v>
      </c>
      <c r="P549" s="103" t="n">
        <f aca="false">IF(P$1="P",MAX(0,P$2-$C549),IF(P$1="C",MAX(0,$C549-P$2)))</f>
        <v>0</v>
      </c>
      <c r="Q549" s="103" t="n">
        <f aca="false">IF(Q$1="P",MAX(0,Q$2-$C549),IF(Q$1="C",MAX(0,$C549-Q$2)))</f>
        <v>0</v>
      </c>
      <c r="R549" s="103" t="n">
        <f aca="false">IF(R$1="P",MAX(0,R$2-$C549),IF(R$1="C",MAX(0,$C549-R$2)))</f>
        <v>0</v>
      </c>
      <c r="S549" s="103" t="n">
        <f aca="false">IF(S$1="P",MAX(0,S$2-$C549),IF(S$1="C",MAX(0,$C549-S$2)))</f>
        <v>0</v>
      </c>
      <c r="T549" s="104" t="n">
        <f aca="false">A549</f>
        <v>25</v>
      </c>
      <c r="U549" s="105" t="n">
        <f aca="false">VLOOKUP($B549,Gas!$B$3:$E$2506,2)</f>
        <v>2.145</v>
      </c>
      <c r="V549" s="46" t="n">
        <f aca="false">C549/U549</f>
        <v>12.9277389277389</v>
      </c>
      <c r="W549" s="99" t="n">
        <f aca="false">VLOOKUP($B549,Gas!$B$3:$E$2506,4)</f>
        <v>0.368441831659038</v>
      </c>
    </row>
    <row r="550" customFormat="false" ht="12.75" hidden="false" customHeight="false" outlineLevel="0" collapsed="false">
      <c r="A550" s="95" t="n">
        <f aca="false">MONTH(B550)+(YEAR(B550)-1998)*12</f>
        <v>25</v>
      </c>
      <c r="B550" s="101" t="n">
        <v>36531</v>
      </c>
      <c r="C550" s="102" t="n">
        <v>34.79</v>
      </c>
      <c r="D550" s="98" t="n">
        <f aca="false">LN(C550/C549)</f>
        <v>0.226815129536164</v>
      </c>
      <c r="E550" s="106" t="n">
        <f aca="false">STDEV(D541:D550)*SQRT(trade_day)</f>
        <v>1.9460163279185</v>
      </c>
      <c r="F550" s="97"/>
      <c r="G550" s="103" t="n">
        <f aca="false">IF(G$1="P",MAX(0,G$2-$C550),IF(G$1="C",MAX(0,$C550-G$2)))</f>
        <v>0</v>
      </c>
      <c r="H550" s="103" t="n">
        <f aca="false">IF(H$1="P",MAX(0,H$2-$C550),IF(H$1="C",MAX(0,$C550-H$2)))</f>
        <v>0</v>
      </c>
      <c r="I550" s="103" t="n">
        <f aca="false">IF(I$1="P",MAX(0,I$2-$C550),IF(I$1="C",MAX(0,$C550-I$2)))</f>
        <v>0</v>
      </c>
      <c r="J550" s="103" t="n">
        <f aca="false">IF(J$1="P",MAX(0,J$2-$C550),IF(J$1="C",MAX(0,$C550-J$2)))</f>
        <v>0.210000000000001</v>
      </c>
      <c r="K550" s="103" t="n">
        <f aca="false">IF(K$1="P",MAX(0,K$2-$C550),IF(K$1="C",MAX(0,$C550-K$2)))</f>
        <v>5.21</v>
      </c>
      <c r="L550" s="103" t="n">
        <f aca="false">IF(L$1="P",MAX(0,L$2-$C550),IF(L$1="C",MAX(0,$C550-L$2)))</f>
        <v>15.21</v>
      </c>
      <c r="M550" s="103" t="n">
        <f aca="false">IF(M$1="P",MAX(0,M$2-$C550),IF(M$1="C",MAX(0,$C550-M$2)))</f>
        <v>14.79</v>
      </c>
      <c r="N550" s="103" t="n">
        <f aca="false">IF(N$1="P",MAX(0,N$2-$C550),IF(N$1="C",MAX(0,$C550-N$2)))</f>
        <v>9.79</v>
      </c>
      <c r="O550" s="103" t="n">
        <f aca="false">IF(O$1="P",MAX(0,O$2-$C550),IF(O$1="C",MAX(0,$C550-O$2)))</f>
        <v>4.79</v>
      </c>
      <c r="P550" s="103" t="n">
        <f aca="false">IF(P$1="P",MAX(0,P$2-$C550),IF(P$1="C",MAX(0,$C550-P$2)))</f>
        <v>0</v>
      </c>
      <c r="Q550" s="103" t="n">
        <f aca="false">IF(Q$1="P",MAX(0,Q$2-$C550),IF(Q$1="C",MAX(0,$C550-Q$2)))</f>
        <v>0</v>
      </c>
      <c r="R550" s="103" t="n">
        <f aca="false">IF(R$1="P",MAX(0,R$2-$C550),IF(R$1="C",MAX(0,$C550-R$2)))</f>
        <v>0</v>
      </c>
      <c r="S550" s="103" t="n">
        <f aca="false">IF(S$1="P",MAX(0,S$2-$C550),IF(S$1="C",MAX(0,$C550-S$2)))</f>
        <v>0</v>
      </c>
      <c r="T550" s="104" t="n">
        <f aca="false">A550</f>
        <v>25</v>
      </c>
      <c r="U550" s="105" t="n">
        <f aca="false">VLOOKUP($B550,Gas!$B$3:$E$2506,2)</f>
        <v>2.165</v>
      </c>
      <c r="V550" s="46" t="n">
        <f aca="false">C550/U550</f>
        <v>16.0692840646651</v>
      </c>
      <c r="W550" s="99" t="n">
        <f aca="false">VLOOKUP($B550,Gas!$B$3:$E$2506,4)</f>
        <v>0.384875589330289</v>
      </c>
    </row>
    <row r="551" customFormat="false" ht="12.75" hidden="false" customHeight="false" outlineLevel="0" collapsed="false">
      <c r="A551" s="95" t="n">
        <f aca="false">MONTH(B551)+(YEAR(B551)-1998)*12</f>
        <v>25</v>
      </c>
      <c r="B551" s="101" t="n">
        <v>36532</v>
      </c>
      <c r="C551" s="102" t="n">
        <v>31.04</v>
      </c>
      <c r="D551" s="98" t="n">
        <f aca="false">LN(C551/C550)</f>
        <v>-0.114053293848833</v>
      </c>
      <c r="E551" s="106" t="n">
        <f aca="false">STDEV(D542:D551)*SQRT(trade_day)</f>
        <v>2.0362099502249</v>
      </c>
      <c r="F551" s="97"/>
      <c r="G551" s="103" t="n">
        <f aca="false">IF(G$1="P",MAX(0,G$2-$C551),IF(G$1="C",MAX(0,$C551-G$2)))</f>
        <v>0</v>
      </c>
      <c r="H551" s="103" t="n">
        <f aca="false">IF(H$1="P",MAX(0,H$2-$C551),IF(H$1="C",MAX(0,$C551-H$2)))</f>
        <v>0</v>
      </c>
      <c r="I551" s="103" t="n">
        <f aca="false">IF(I$1="P",MAX(0,I$2-$C551),IF(I$1="C",MAX(0,$C551-I$2)))</f>
        <v>0</v>
      </c>
      <c r="J551" s="103" t="n">
        <f aca="false">IF(J$1="P",MAX(0,J$2-$C551),IF(J$1="C",MAX(0,$C551-J$2)))</f>
        <v>3.96</v>
      </c>
      <c r="K551" s="103" t="n">
        <f aca="false">IF(K$1="P",MAX(0,K$2-$C551),IF(K$1="C",MAX(0,$C551-K$2)))</f>
        <v>8.96</v>
      </c>
      <c r="L551" s="103" t="n">
        <f aca="false">IF(L$1="P",MAX(0,L$2-$C551),IF(L$1="C",MAX(0,$C551-L$2)))</f>
        <v>18.96</v>
      </c>
      <c r="M551" s="103" t="n">
        <f aca="false">IF(M$1="P",MAX(0,M$2-$C551),IF(M$1="C",MAX(0,$C551-M$2)))</f>
        <v>11.04</v>
      </c>
      <c r="N551" s="103" t="n">
        <f aca="false">IF(N$1="P",MAX(0,N$2-$C551),IF(N$1="C",MAX(0,$C551-N$2)))</f>
        <v>6.04</v>
      </c>
      <c r="O551" s="103" t="n">
        <f aca="false">IF(O$1="P",MAX(0,O$2-$C551),IF(O$1="C",MAX(0,$C551-O$2)))</f>
        <v>1.04</v>
      </c>
      <c r="P551" s="103" t="n">
        <f aca="false">IF(P$1="P",MAX(0,P$2-$C551),IF(P$1="C",MAX(0,$C551-P$2)))</f>
        <v>0</v>
      </c>
      <c r="Q551" s="103" t="n">
        <f aca="false">IF(Q$1="P",MAX(0,Q$2-$C551),IF(Q$1="C",MAX(0,$C551-Q$2)))</f>
        <v>0</v>
      </c>
      <c r="R551" s="103" t="n">
        <f aca="false">IF(R$1="P",MAX(0,R$2-$C551),IF(R$1="C",MAX(0,$C551-R$2)))</f>
        <v>0</v>
      </c>
      <c r="S551" s="103" t="n">
        <f aca="false">IF(S$1="P",MAX(0,S$2-$C551),IF(S$1="C",MAX(0,$C551-S$2)))</f>
        <v>0</v>
      </c>
      <c r="T551" s="104" t="n">
        <f aca="false">A551</f>
        <v>25</v>
      </c>
      <c r="U551" s="105" t="n">
        <f aca="false">VLOOKUP($B551,Gas!$B$3:$E$2506,2)</f>
        <v>2.18</v>
      </c>
      <c r="V551" s="46" t="n">
        <f aca="false">C551/U551</f>
        <v>14.2385321100917</v>
      </c>
      <c r="W551" s="99" t="n">
        <f aca="false">VLOOKUP($B551,Gas!$B$3:$E$2506,4)</f>
        <v>0.383093073331107</v>
      </c>
    </row>
    <row r="552" customFormat="false" ht="12.75" hidden="false" customHeight="false" outlineLevel="0" collapsed="false">
      <c r="A552" s="95" t="n">
        <f aca="false">MONTH(B552)+(YEAR(B552)-1998)*12</f>
        <v>25</v>
      </c>
      <c r="B552" s="101" t="n">
        <v>36535</v>
      </c>
      <c r="C552" s="102" t="n">
        <v>32.29</v>
      </c>
      <c r="D552" s="98" t="n">
        <f aca="false">LN(C552/C551)</f>
        <v>0.0394808894551658</v>
      </c>
      <c r="E552" s="106" t="n">
        <f aca="false">STDEV(D543:D552)*SQRT(trade_day)</f>
        <v>2.02433629803378</v>
      </c>
      <c r="F552" s="97"/>
      <c r="G552" s="103" t="n">
        <f aca="false">IF(G$1="P",MAX(0,G$2-$C552),IF(G$1="C",MAX(0,$C552-G$2)))</f>
        <v>0</v>
      </c>
      <c r="H552" s="103" t="n">
        <f aca="false">IF(H$1="P",MAX(0,H$2-$C552),IF(H$1="C",MAX(0,$C552-H$2)))</f>
        <v>0</v>
      </c>
      <c r="I552" s="103" t="n">
        <f aca="false">IF(I$1="P",MAX(0,I$2-$C552),IF(I$1="C",MAX(0,$C552-I$2)))</f>
        <v>0</v>
      </c>
      <c r="J552" s="103" t="n">
        <f aca="false">IF(J$1="P",MAX(0,J$2-$C552),IF(J$1="C",MAX(0,$C552-J$2)))</f>
        <v>2.71</v>
      </c>
      <c r="K552" s="103" t="n">
        <f aca="false">IF(K$1="P",MAX(0,K$2-$C552),IF(K$1="C",MAX(0,$C552-K$2)))</f>
        <v>7.71</v>
      </c>
      <c r="L552" s="103" t="n">
        <f aca="false">IF(L$1="P",MAX(0,L$2-$C552),IF(L$1="C",MAX(0,$C552-L$2)))</f>
        <v>17.71</v>
      </c>
      <c r="M552" s="103" t="n">
        <f aca="false">IF(M$1="P",MAX(0,M$2-$C552),IF(M$1="C",MAX(0,$C552-M$2)))</f>
        <v>12.29</v>
      </c>
      <c r="N552" s="103" t="n">
        <f aca="false">IF(N$1="P",MAX(0,N$2-$C552),IF(N$1="C",MAX(0,$C552-N$2)))</f>
        <v>7.29</v>
      </c>
      <c r="O552" s="103" t="n">
        <f aca="false">IF(O$1="P",MAX(0,O$2-$C552),IF(O$1="C",MAX(0,$C552-O$2)))</f>
        <v>2.29</v>
      </c>
      <c r="P552" s="103" t="n">
        <f aca="false">IF(P$1="P",MAX(0,P$2-$C552),IF(P$1="C",MAX(0,$C552-P$2)))</f>
        <v>0</v>
      </c>
      <c r="Q552" s="103" t="n">
        <f aca="false">IF(Q$1="P",MAX(0,Q$2-$C552),IF(Q$1="C",MAX(0,$C552-Q$2)))</f>
        <v>0</v>
      </c>
      <c r="R552" s="103" t="n">
        <f aca="false">IF(R$1="P",MAX(0,R$2-$C552),IF(R$1="C",MAX(0,$C552-R$2)))</f>
        <v>0</v>
      </c>
      <c r="S552" s="103" t="n">
        <f aca="false">IF(S$1="P",MAX(0,S$2-$C552),IF(S$1="C",MAX(0,$C552-S$2)))</f>
        <v>0</v>
      </c>
      <c r="T552" s="104" t="n">
        <f aca="false">A552</f>
        <v>25</v>
      </c>
      <c r="U552" s="105" t="n">
        <f aca="false">VLOOKUP($B552,Gas!$B$3:$E$2506,2)</f>
        <v>2.195</v>
      </c>
      <c r="V552" s="46" t="n">
        <f aca="false">C552/U552</f>
        <v>14.7107061503417</v>
      </c>
      <c r="W552" s="99" t="n">
        <f aca="false">VLOOKUP($B552,Gas!$B$3:$E$2506,4)</f>
        <v>0.379376189866683</v>
      </c>
    </row>
    <row r="553" customFormat="false" ht="12.75" hidden="false" customHeight="false" outlineLevel="0" collapsed="false">
      <c r="A553" s="95" t="n">
        <f aca="false">MONTH(B553)+(YEAR(B553)-1998)*12</f>
        <v>25</v>
      </c>
      <c r="B553" s="101" t="n">
        <v>36536</v>
      </c>
      <c r="C553" s="102" t="n">
        <v>32.91</v>
      </c>
      <c r="D553" s="98" t="n">
        <f aca="false">LN(C553/C552)</f>
        <v>0.0190189781850647</v>
      </c>
      <c r="E553" s="106" t="n">
        <f aca="false">STDEV(D544:D553)*SQRT(trade_day)</f>
        <v>2.02284422339144</v>
      </c>
      <c r="F553" s="97"/>
      <c r="G553" s="103" t="n">
        <f aca="false">IF(G$1="P",MAX(0,G$2-$C553),IF(G$1="C",MAX(0,$C553-G$2)))</f>
        <v>0</v>
      </c>
      <c r="H553" s="103" t="n">
        <f aca="false">IF(H$1="P",MAX(0,H$2-$C553),IF(H$1="C",MAX(0,$C553-H$2)))</f>
        <v>0</v>
      </c>
      <c r="I553" s="103" t="n">
        <f aca="false">IF(I$1="P",MAX(0,I$2-$C553),IF(I$1="C",MAX(0,$C553-I$2)))</f>
        <v>0</v>
      </c>
      <c r="J553" s="103" t="n">
        <f aca="false">IF(J$1="P",MAX(0,J$2-$C553),IF(J$1="C",MAX(0,$C553-J$2)))</f>
        <v>2.09</v>
      </c>
      <c r="K553" s="103" t="n">
        <f aca="false">IF(K$1="P",MAX(0,K$2-$C553),IF(K$1="C",MAX(0,$C553-K$2)))</f>
        <v>7.09</v>
      </c>
      <c r="L553" s="103" t="n">
        <f aca="false">IF(L$1="P",MAX(0,L$2-$C553),IF(L$1="C",MAX(0,$C553-L$2)))</f>
        <v>17.09</v>
      </c>
      <c r="M553" s="103" t="n">
        <f aca="false">IF(M$1="P",MAX(0,M$2-$C553),IF(M$1="C",MAX(0,$C553-M$2)))</f>
        <v>12.91</v>
      </c>
      <c r="N553" s="103" t="n">
        <f aca="false">IF(N$1="P",MAX(0,N$2-$C553),IF(N$1="C",MAX(0,$C553-N$2)))</f>
        <v>7.91</v>
      </c>
      <c r="O553" s="103" t="n">
        <f aca="false">IF(O$1="P",MAX(0,O$2-$C553),IF(O$1="C",MAX(0,$C553-O$2)))</f>
        <v>2.91</v>
      </c>
      <c r="P553" s="103" t="n">
        <f aca="false">IF(P$1="P",MAX(0,P$2-$C553),IF(P$1="C",MAX(0,$C553-P$2)))</f>
        <v>0</v>
      </c>
      <c r="Q553" s="103" t="n">
        <f aca="false">IF(Q$1="P",MAX(0,Q$2-$C553),IF(Q$1="C",MAX(0,$C553-Q$2)))</f>
        <v>0</v>
      </c>
      <c r="R553" s="103" t="n">
        <f aca="false">IF(R$1="P",MAX(0,R$2-$C553),IF(R$1="C",MAX(0,$C553-R$2)))</f>
        <v>0</v>
      </c>
      <c r="S553" s="103" t="n">
        <f aca="false">IF(S$1="P",MAX(0,S$2-$C553),IF(S$1="C",MAX(0,$C553-S$2)))</f>
        <v>0</v>
      </c>
      <c r="T553" s="104" t="n">
        <f aca="false">A553</f>
        <v>25</v>
      </c>
      <c r="U553" s="105" t="n">
        <f aca="false">VLOOKUP($B553,Gas!$B$3:$E$2506,2)</f>
        <v>2.195</v>
      </c>
      <c r="V553" s="46" t="n">
        <f aca="false">C553/U553</f>
        <v>14.9931662870159</v>
      </c>
      <c r="W553" s="99" t="n">
        <f aca="false">VLOOKUP($B553,Gas!$B$3:$E$2506,4)</f>
        <v>0.377115551182537</v>
      </c>
    </row>
    <row r="554" customFormat="false" ht="12.75" hidden="false" customHeight="false" outlineLevel="0" collapsed="false">
      <c r="A554" s="95" t="n">
        <f aca="false">MONTH(B554)+(YEAR(B554)-1998)*12</f>
        <v>25</v>
      </c>
      <c r="B554" s="101" t="n">
        <v>36537</v>
      </c>
      <c r="C554" s="102" t="n">
        <v>33.13</v>
      </c>
      <c r="D554" s="98" t="n">
        <f aca="false">LN(C554/C553)</f>
        <v>0.00666265335655614</v>
      </c>
      <c r="E554" s="106" t="n">
        <f aca="false">STDEV(D545:D554)*SQRT(trade_day)</f>
        <v>2.02222018450822</v>
      </c>
      <c r="F554" s="97"/>
      <c r="G554" s="103" t="n">
        <f aca="false">IF(G$1="P",MAX(0,G$2-$C554),IF(G$1="C",MAX(0,$C554-G$2)))</f>
        <v>0</v>
      </c>
      <c r="H554" s="103" t="n">
        <f aca="false">IF(H$1="P",MAX(0,H$2-$C554),IF(H$1="C",MAX(0,$C554-H$2)))</f>
        <v>0</v>
      </c>
      <c r="I554" s="103" t="n">
        <f aca="false">IF(I$1="P",MAX(0,I$2-$C554),IF(I$1="C",MAX(0,$C554-I$2)))</f>
        <v>0</v>
      </c>
      <c r="J554" s="103" t="n">
        <f aca="false">IF(J$1="P",MAX(0,J$2-$C554),IF(J$1="C",MAX(0,$C554-J$2)))</f>
        <v>1.87</v>
      </c>
      <c r="K554" s="103" t="n">
        <f aca="false">IF(K$1="P",MAX(0,K$2-$C554),IF(K$1="C",MAX(0,$C554-K$2)))</f>
        <v>6.87</v>
      </c>
      <c r="L554" s="103" t="n">
        <f aca="false">IF(L$1="P",MAX(0,L$2-$C554),IF(L$1="C",MAX(0,$C554-L$2)))</f>
        <v>16.87</v>
      </c>
      <c r="M554" s="103" t="n">
        <f aca="false">IF(M$1="P",MAX(0,M$2-$C554),IF(M$1="C",MAX(0,$C554-M$2)))</f>
        <v>13.13</v>
      </c>
      <c r="N554" s="103" t="n">
        <f aca="false">IF(N$1="P",MAX(0,N$2-$C554),IF(N$1="C",MAX(0,$C554-N$2)))</f>
        <v>8.13</v>
      </c>
      <c r="O554" s="103" t="n">
        <f aca="false">IF(O$1="P",MAX(0,O$2-$C554),IF(O$1="C",MAX(0,$C554-O$2)))</f>
        <v>3.13</v>
      </c>
      <c r="P554" s="103" t="n">
        <f aca="false">IF(P$1="P",MAX(0,P$2-$C554),IF(P$1="C",MAX(0,$C554-P$2)))</f>
        <v>0</v>
      </c>
      <c r="Q554" s="103" t="n">
        <f aca="false">IF(Q$1="P",MAX(0,Q$2-$C554),IF(Q$1="C",MAX(0,$C554-Q$2)))</f>
        <v>0</v>
      </c>
      <c r="R554" s="103" t="n">
        <f aca="false">IF(R$1="P",MAX(0,R$2-$C554),IF(R$1="C",MAX(0,$C554-R$2)))</f>
        <v>0</v>
      </c>
      <c r="S554" s="103" t="n">
        <f aca="false">IF(S$1="P",MAX(0,S$2-$C554),IF(S$1="C",MAX(0,$C554-S$2)))</f>
        <v>0</v>
      </c>
      <c r="T554" s="104" t="n">
        <f aca="false">A554</f>
        <v>25</v>
      </c>
      <c r="U554" s="105" t="n">
        <f aca="false">VLOOKUP($B554,Gas!$B$3:$E$2506,2)</f>
        <v>2.23</v>
      </c>
      <c r="V554" s="46" t="n">
        <f aca="false">C554/U554</f>
        <v>14.8565022421525</v>
      </c>
      <c r="W554" s="99" t="n">
        <f aca="false">VLOOKUP($B554,Gas!$B$3:$E$2506,4)</f>
        <v>0.395963616400697</v>
      </c>
    </row>
    <row r="555" customFormat="false" ht="12.75" hidden="false" customHeight="false" outlineLevel="0" collapsed="false">
      <c r="A555" s="95" t="n">
        <f aca="false">MONTH(B555)+(YEAR(B555)-1998)*12</f>
        <v>25</v>
      </c>
      <c r="B555" s="101" t="n">
        <v>36538</v>
      </c>
      <c r="C555" s="102" t="n">
        <v>32.18</v>
      </c>
      <c r="D555" s="98" t="n">
        <f aca="false">LN(C555/C554)</f>
        <v>-0.0290940747475674</v>
      </c>
      <c r="E555" s="106" t="n">
        <f aca="false">STDEV(D546:D555)*SQRT(trade_day)</f>
        <v>2.01948662206074</v>
      </c>
      <c r="F555" s="97"/>
      <c r="G555" s="103" t="n">
        <f aca="false">IF(G$1="P",MAX(0,G$2-$C555),IF(G$1="C",MAX(0,$C555-G$2)))</f>
        <v>0</v>
      </c>
      <c r="H555" s="103" t="n">
        <f aca="false">IF(H$1="P",MAX(0,H$2-$C555),IF(H$1="C",MAX(0,$C555-H$2)))</f>
        <v>0</v>
      </c>
      <c r="I555" s="103" t="n">
        <f aca="false">IF(I$1="P",MAX(0,I$2-$C555),IF(I$1="C",MAX(0,$C555-I$2)))</f>
        <v>0</v>
      </c>
      <c r="J555" s="103" t="n">
        <f aca="false">IF(J$1="P",MAX(0,J$2-$C555),IF(J$1="C",MAX(0,$C555-J$2)))</f>
        <v>2.82</v>
      </c>
      <c r="K555" s="103" t="n">
        <f aca="false">IF(K$1="P",MAX(0,K$2-$C555),IF(K$1="C",MAX(0,$C555-K$2)))</f>
        <v>7.82</v>
      </c>
      <c r="L555" s="103" t="n">
        <f aca="false">IF(L$1="P",MAX(0,L$2-$C555),IF(L$1="C",MAX(0,$C555-L$2)))</f>
        <v>17.82</v>
      </c>
      <c r="M555" s="103" t="n">
        <f aca="false">IF(M$1="P",MAX(0,M$2-$C555),IF(M$1="C",MAX(0,$C555-M$2)))</f>
        <v>12.18</v>
      </c>
      <c r="N555" s="103" t="n">
        <f aca="false">IF(N$1="P",MAX(0,N$2-$C555),IF(N$1="C",MAX(0,$C555-N$2)))</f>
        <v>7.18</v>
      </c>
      <c r="O555" s="103" t="n">
        <f aca="false">IF(O$1="P",MAX(0,O$2-$C555),IF(O$1="C",MAX(0,$C555-O$2)))</f>
        <v>2.18</v>
      </c>
      <c r="P555" s="103" t="n">
        <f aca="false">IF(P$1="P",MAX(0,P$2-$C555),IF(P$1="C",MAX(0,$C555-P$2)))</f>
        <v>0</v>
      </c>
      <c r="Q555" s="103" t="n">
        <f aca="false">IF(Q$1="P",MAX(0,Q$2-$C555),IF(Q$1="C",MAX(0,$C555-Q$2)))</f>
        <v>0</v>
      </c>
      <c r="R555" s="103" t="n">
        <f aca="false">IF(R$1="P",MAX(0,R$2-$C555),IF(R$1="C",MAX(0,$C555-R$2)))</f>
        <v>0</v>
      </c>
      <c r="S555" s="103" t="n">
        <f aca="false">IF(S$1="P",MAX(0,S$2-$C555),IF(S$1="C",MAX(0,$C555-S$2)))</f>
        <v>0</v>
      </c>
      <c r="T555" s="104" t="n">
        <f aca="false">A555</f>
        <v>25</v>
      </c>
      <c r="U555" s="105" t="n">
        <f aca="false">VLOOKUP($B555,Gas!$B$3:$E$2506,2)</f>
        <v>2.25</v>
      </c>
      <c r="V555" s="46" t="n">
        <f aca="false">C555/U555</f>
        <v>14.3022222222222</v>
      </c>
      <c r="W555" s="99" t="n">
        <f aca="false">VLOOKUP($B555,Gas!$B$3:$E$2506,4)</f>
        <v>0.40201962547462</v>
      </c>
    </row>
    <row r="556" customFormat="false" ht="12.75" hidden="false" customHeight="false" outlineLevel="0" collapsed="false">
      <c r="A556" s="95" t="n">
        <f aca="false">MONTH(B556)+(YEAR(B556)-1998)*12</f>
        <v>25</v>
      </c>
      <c r="B556" s="101" t="n">
        <v>36539</v>
      </c>
      <c r="C556" s="102" t="n">
        <v>34.74</v>
      </c>
      <c r="D556" s="98" t="n">
        <f aca="false">LN(C556/C555)</f>
        <v>0.0765466192487218</v>
      </c>
      <c r="E556" s="106" t="n">
        <f aca="false">STDEV(D547:D556)*SQRT(trade_day)</f>
        <v>1.97663398450755</v>
      </c>
      <c r="F556" s="97"/>
      <c r="G556" s="103" t="n">
        <f aca="false">IF(G$1="P",MAX(0,G$2-$C556),IF(G$1="C",MAX(0,$C556-G$2)))</f>
        <v>0</v>
      </c>
      <c r="H556" s="103" t="n">
        <f aca="false">IF(H$1="P",MAX(0,H$2-$C556),IF(H$1="C",MAX(0,$C556-H$2)))</f>
        <v>0</v>
      </c>
      <c r="I556" s="103" t="n">
        <f aca="false">IF(I$1="P",MAX(0,I$2-$C556),IF(I$1="C",MAX(0,$C556-I$2)))</f>
        <v>0</v>
      </c>
      <c r="J556" s="103" t="n">
        <f aca="false">IF(J$1="P",MAX(0,J$2-$C556),IF(J$1="C",MAX(0,$C556-J$2)))</f>
        <v>0.259999999999998</v>
      </c>
      <c r="K556" s="103" t="n">
        <f aca="false">IF(K$1="P",MAX(0,K$2-$C556),IF(K$1="C",MAX(0,$C556-K$2)))</f>
        <v>5.26</v>
      </c>
      <c r="L556" s="103" t="n">
        <f aca="false">IF(L$1="P",MAX(0,L$2-$C556),IF(L$1="C",MAX(0,$C556-L$2)))</f>
        <v>15.26</v>
      </c>
      <c r="M556" s="103" t="n">
        <f aca="false">IF(M$1="P",MAX(0,M$2-$C556),IF(M$1="C",MAX(0,$C556-M$2)))</f>
        <v>14.74</v>
      </c>
      <c r="N556" s="103" t="n">
        <f aca="false">IF(N$1="P",MAX(0,N$2-$C556),IF(N$1="C",MAX(0,$C556-N$2)))</f>
        <v>9.74</v>
      </c>
      <c r="O556" s="103" t="n">
        <f aca="false">IF(O$1="P",MAX(0,O$2-$C556),IF(O$1="C",MAX(0,$C556-O$2)))</f>
        <v>4.74</v>
      </c>
      <c r="P556" s="103" t="n">
        <f aca="false">IF(P$1="P",MAX(0,P$2-$C556),IF(P$1="C",MAX(0,$C556-P$2)))</f>
        <v>0</v>
      </c>
      <c r="Q556" s="103" t="n">
        <f aca="false">IF(Q$1="P",MAX(0,Q$2-$C556),IF(Q$1="C",MAX(0,$C556-Q$2)))</f>
        <v>0</v>
      </c>
      <c r="R556" s="103" t="n">
        <f aca="false">IF(R$1="P",MAX(0,R$2-$C556),IF(R$1="C",MAX(0,$C556-R$2)))</f>
        <v>0</v>
      </c>
      <c r="S556" s="103" t="n">
        <f aca="false">IF(S$1="P",MAX(0,S$2-$C556),IF(S$1="C",MAX(0,$C556-S$2)))</f>
        <v>0</v>
      </c>
      <c r="T556" s="104" t="n">
        <f aca="false">A556</f>
        <v>25</v>
      </c>
      <c r="U556" s="105" t="n">
        <f aca="false">VLOOKUP($B556,Gas!$B$3:$E$2506,2)</f>
        <v>2.28</v>
      </c>
      <c r="V556" s="46" t="n">
        <f aca="false">C556/U556</f>
        <v>15.2368421052632</v>
      </c>
      <c r="W556" s="99" t="n">
        <f aca="false">VLOOKUP($B556,Gas!$B$3:$E$2506,4)</f>
        <v>0.410149918304358</v>
      </c>
    </row>
    <row r="557" customFormat="false" ht="12.75" hidden="false" customHeight="false" outlineLevel="0" collapsed="false">
      <c r="A557" s="95" t="n">
        <f aca="false">MONTH(B557)+(YEAR(B557)-1998)*12</f>
        <v>25</v>
      </c>
      <c r="B557" s="101" t="n">
        <v>36542</v>
      </c>
      <c r="C557" s="102" t="n">
        <v>48.89</v>
      </c>
      <c r="D557" s="98" t="n">
        <f aca="false">LN(C557/C556)</f>
        <v>0.341681115777595</v>
      </c>
      <c r="E557" s="106" t="n">
        <f aca="false">STDEV(D548:D557)*SQRT(trade_day)</f>
        <v>2.40326019328234</v>
      </c>
      <c r="F557" s="97"/>
      <c r="G557" s="103" t="n">
        <f aca="false">IF(G$1="P",MAX(0,G$2-$C557),IF(G$1="C",MAX(0,$C557-G$2)))</f>
        <v>0</v>
      </c>
      <c r="H557" s="103" t="n">
        <f aca="false">IF(H$1="P",MAX(0,H$2-$C557),IF(H$1="C",MAX(0,$C557-H$2)))</f>
        <v>0</v>
      </c>
      <c r="I557" s="103" t="n">
        <f aca="false">IF(I$1="P",MAX(0,I$2-$C557),IF(I$1="C",MAX(0,$C557-I$2)))</f>
        <v>0</v>
      </c>
      <c r="J557" s="103" t="n">
        <f aca="false">IF(J$1="P",MAX(0,J$2-$C557),IF(J$1="C",MAX(0,$C557-J$2)))</f>
        <v>0</v>
      </c>
      <c r="K557" s="103" t="n">
        <f aca="false">IF(K$1="P",MAX(0,K$2-$C557),IF(K$1="C",MAX(0,$C557-K$2)))</f>
        <v>0</v>
      </c>
      <c r="L557" s="103" t="n">
        <f aca="false">IF(L$1="P",MAX(0,L$2-$C557),IF(L$1="C",MAX(0,$C557-L$2)))</f>
        <v>1.11</v>
      </c>
      <c r="M557" s="103" t="n">
        <f aca="false">IF(M$1="P",MAX(0,M$2-$C557),IF(M$1="C",MAX(0,$C557-M$2)))</f>
        <v>28.89</v>
      </c>
      <c r="N557" s="103" t="n">
        <f aca="false">IF(N$1="P",MAX(0,N$2-$C557),IF(N$1="C",MAX(0,$C557-N$2)))</f>
        <v>23.89</v>
      </c>
      <c r="O557" s="103" t="n">
        <f aca="false">IF(O$1="P",MAX(0,O$2-$C557),IF(O$1="C",MAX(0,$C557-O$2)))</f>
        <v>18.89</v>
      </c>
      <c r="P557" s="103" t="n">
        <f aca="false">IF(P$1="P",MAX(0,P$2-$C557),IF(P$1="C",MAX(0,$C557-P$2)))</f>
        <v>13.89</v>
      </c>
      <c r="Q557" s="103" t="n">
        <f aca="false">IF(Q$1="P",MAX(0,Q$2-$C557),IF(Q$1="C",MAX(0,$C557-Q$2)))</f>
        <v>8.89</v>
      </c>
      <c r="R557" s="103" t="n">
        <f aca="false">IF(R$1="P",MAX(0,R$2-$C557),IF(R$1="C",MAX(0,$C557-R$2)))</f>
        <v>0</v>
      </c>
      <c r="S557" s="103" t="n">
        <f aca="false">IF(S$1="P",MAX(0,S$2-$C557),IF(S$1="C",MAX(0,$C557-S$2)))</f>
        <v>0</v>
      </c>
      <c r="T557" s="104" t="n">
        <f aca="false">A557</f>
        <v>25</v>
      </c>
      <c r="U557" s="105" t="n">
        <f aca="false">VLOOKUP($B557,Gas!$B$3:$E$2506,2)</f>
        <v>2.27</v>
      </c>
      <c r="V557" s="46" t="n">
        <f aca="false">C557/U557</f>
        <v>21.5374449339207</v>
      </c>
      <c r="W557" s="99" t="n">
        <f aca="false">VLOOKUP($B557,Gas!$B$3:$E$2506,4)</f>
        <v>0.128649000594534</v>
      </c>
    </row>
    <row r="558" customFormat="false" ht="12.75" hidden="false" customHeight="false" outlineLevel="0" collapsed="false">
      <c r="A558" s="95" t="n">
        <f aca="false">MONTH(B558)+(YEAR(B558)-1998)*12</f>
        <v>25</v>
      </c>
      <c r="B558" s="101" t="n">
        <v>36543</v>
      </c>
      <c r="C558" s="102" t="n">
        <v>60.15</v>
      </c>
      <c r="D558" s="98" t="n">
        <f aca="false">LN(C558/C557)</f>
        <v>0.207268565830134</v>
      </c>
      <c r="E558" s="106" t="n">
        <f aca="false">STDEV(D549:D558)*SQRT(trade_day)</f>
        <v>2.16501306360853</v>
      </c>
      <c r="F558" s="97"/>
      <c r="G558" s="103" t="n">
        <f aca="false">IF(G$1="P",MAX(0,G$2-$C558),IF(G$1="C",MAX(0,$C558-G$2)))</f>
        <v>0</v>
      </c>
      <c r="H558" s="103" t="n">
        <f aca="false">IF(H$1="P",MAX(0,H$2-$C558),IF(H$1="C",MAX(0,$C558-H$2)))</f>
        <v>0</v>
      </c>
      <c r="I558" s="103" t="n">
        <f aca="false">IF(I$1="P",MAX(0,I$2-$C558),IF(I$1="C",MAX(0,$C558-I$2)))</f>
        <v>0</v>
      </c>
      <c r="J558" s="103" t="n">
        <f aca="false">IF(J$1="P",MAX(0,J$2-$C558),IF(J$1="C",MAX(0,$C558-J$2)))</f>
        <v>0</v>
      </c>
      <c r="K558" s="103" t="n">
        <f aca="false">IF(K$1="P",MAX(0,K$2-$C558),IF(K$1="C",MAX(0,$C558-K$2)))</f>
        <v>0</v>
      </c>
      <c r="L558" s="103" t="n">
        <f aca="false">IF(L$1="P",MAX(0,L$2-$C558),IF(L$1="C",MAX(0,$C558-L$2)))</f>
        <v>0</v>
      </c>
      <c r="M558" s="103" t="n">
        <f aca="false">IF(M$1="P",MAX(0,M$2-$C558),IF(M$1="C",MAX(0,$C558-M$2)))</f>
        <v>40.15</v>
      </c>
      <c r="N558" s="103" t="n">
        <f aca="false">IF(N$1="P",MAX(0,N$2-$C558),IF(N$1="C",MAX(0,$C558-N$2)))</f>
        <v>35.15</v>
      </c>
      <c r="O558" s="103" t="n">
        <f aca="false">IF(O$1="P",MAX(0,O$2-$C558),IF(O$1="C",MAX(0,$C558-O$2)))</f>
        <v>30.15</v>
      </c>
      <c r="P558" s="103" t="n">
        <f aca="false">IF(P$1="P",MAX(0,P$2-$C558),IF(P$1="C",MAX(0,$C558-P$2)))</f>
        <v>25.15</v>
      </c>
      <c r="Q558" s="103" t="n">
        <f aca="false">IF(Q$1="P",MAX(0,Q$2-$C558),IF(Q$1="C",MAX(0,$C558-Q$2)))</f>
        <v>20.15</v>
      </c>
      <c r="R558" s="103" t="n">
        <f aca="false">IF(R$1="P",MAX(0,R$2-$C558),IF(R$1="C",MAX(0,$C558-R$2)))</f>
        <v>10.15</v>
      </c>
      <c r="S558" s="103" t="n">
        <f aca="false">IF(S$1="P",MAX(0,S$2-$C558),IF(S$1="C",MAX(0,$C558-S$2)))</f>
        <v>0</v>
      </c>
      <c r="T558" s="104" t="n">
        <f aca="false">A558</f>
        <v>25</v>
      </c>
      <c r="U558" s="105" t="n">
        <f aca="false">VLOOKUP($B558,Gas!$B$3:$E$2506,2)</f>
        <v>2.27</v>
      </c>
      <c r="V558" s="46" t="n">
        <f aca="false">C558/U558</f>
        <v>26.4977973568282</v>
      </c>
      <c r="W558" s="99" t="n">
        <f aca="false">VLOOKUP($B558,Gas!$B$3:$E$2506,4)</f>
        <v>0.129240052345541</v>
      </c>
    </row>
    <row r="559" customFormat="false" ht="12.75" hidden="false" customHeight="false" outlineLevel="0" collapsed="false">
      <c r="A559" s="95" t="n">
        <f aca="false">MONTH(B559)+(YEAR(B559)-1998)*12</f>
        <v>25</v>
      </c>
      <c r="B559" s="101" t="n">
        <v>36544</v>
      </c>
      <c r="C559" s="102" t="n">
        <v>100.46</v>
      </c>
      <c r="D559" s="98" t="n">
        <f aca="false">LN(C559/C558)</f>
        <v>0.512918195901211</v>
      </c>
      <c r="E559" s="106" t="n">
        <f aca="false">STDEV(D550:D559)*SQRT(trade_day)</f>
        <v>3.02863815637275</v>
      </c>
      <c r="F559" s="97"/>
      <c r="G559" s="103" t="n">
        <f aca="false">IF(G$1="P",MAX(0,G$2-$C559),IF(G$1="C",MAX(0,$C559-G$2)))</f>
        <v>0</v>
      </c>
      <c r="H559" s="103" t="n">
        <f aca="false">IF(H$1="P",MAX(0,H$2-$C559),IF(H$1="C",MAX(0,$C559-H$2)))</f>
        <v>0</v>
      </c>
      <c r="I559" s="103" t="n">
        <f aca="false">IF(I$1="P",MAX(0,I$2-$C559),IF(I$1="C",MAX(0,$C559-I$2)))</f>
        <v>0</v>
      </c>
      <c r="J559" s="103" t="n">
        <f aca="false">IF(J$1="P",MAX(0,J$2-$C559),IF(J$1="C",MAX(0,$C559-J$2)))</f>
        <v>0</v>
      </c>
      <c r="K559" s="103" t="n">
        <f aca="false">IF(K$1="P",MAX(0,K$2-$C559),IF(K$1="C",MAX(0,$C559-K$2)))</f>
        <v>0</v>
      </c>
      <c r="L559" s="103" t="n">
        <f aca="false">IF(L$1="P",MAX(0,L$2-$C559),IF(L$1="C",MAX(0,$C559-L$2)))</f>
        <v>0</v>
      </c>
      <c r="M559" s="103" t="n">
        <f aca="false">IF(M$1="P",MAX(0,M$2-$C559),IF(M$1="C",MAX(0,$C559-M$2)))</f>
        <v>80.46</v>
      </c>
      <c r="N559" s="103" t="n">
        <f aca="false">IF(N$1="P",MAX(0,N$2-$C559),IF(N$1="C",MAX(0,$C559-N$2)))</f>
        <v>75.46</v>
      </c>
      <c r="O559" s="103" t="n">
        <f aca="false">IF(O$1="P",MAX(0,O$2-$C559),IF(O$1="C",MAX(0,$C559-O$2)))</f>
        <v>70.46</v>
      </c>
      <c r="P559" s="103" t="n">
        <f aca="false">IF(P$1="P",MAX(0,P$2-$C559),IF(P$1="C",MAX(0,$C559-P$2)))</f>
        <v>65.46</v>
      </c>
      <c r="Q559" s="103" t="n">
        <f aca="false">IF(Q$1="P",MAX(0,Q$2-$C559),IF(Q$1="C",MAX(0,$C559-Q$2)))</f>
        <v>60.46</v>
      </c>
      <c r="R559" s="103" t="n">
        <f aca="false">IF(R$1="P",MAX(0,R$2-$C559),IF(R$1="C",MAX(0,$C559-R$2)))</f>
        <v>50.46</v>
      </c>
      <c r="S559" s="103" t="n">
        <f aca="false">IF(S$1="P",MAX(0,S$2-$C559),IF(S$1="C",MAX(0,$C559-S$2)))</f>
        <v>0.459989999999991</v>
      </c>
      <c r="T559" s="104" t="n">
        <f aca="false">A559</f>
        <v>25</v>
      </c>
      <c r="U559" s="105" t="n">
        <f aca="false">VLOOKUP($B559,Gas!$B$3:$E$2506,2)</f>
        <v>2.345</v>
      </c>
      <c r="V559" s="46" t="n">
        <f aca="false">C559/U559</f>
        <v>42.8400852878465</v>
      </c>
      <c r="W559" s="99" t="n">
        <f aca="false">VLOOKUP($B559,Gas!$B$3:$E$2506,4)</f>
        <v>0.215432276137541</v>
      </c>
    </row>
    <row r="560" customFormat="false" ht="12.75" hidden="false" customHeight="false" outlineLevel="0" collapsed="false">
      <c r="A560" s="95" t="n">
        <f aca="false">MONTH(B560)+(YEAR(B560)-1998)*12</f>
        <v>25</v>
      </c>
      <c r="B560" s="101" t="n">
        <v>36545</v>
      </c>
      <c r="C560" s="102" t="n">
        <v>71.11</v>
      </c>
      <c r="D560" s="98" t="n">
        <f aca="false">LN(C560/C559)</f>
        <v>-0.345531664426472</v>
      </c>
      <c r="E560" s="106" t="n">
        <f aca="false">STDEV(D551:D560)*SQRT(trade_day)</f>
        <v>3.77401346294475</v>
      </c>
      <c r="F560" s="97"/>
      <c r="G560" s="103" t="n">
        <f aca="false">IF(G$1="P",MAX(0,G$2-$C560),IF(G$1="C",MAX(0,$C560-G$2)))</f>
        <v>0</v>
      </c>
      <c r="H560" s="103" t="n">
        <f aca="false">IF(H$1="P",MAX(0,H$2-$C560),IF(H$1="C",MAX(0,$C560-H$2)))</f>
        <v>0</v>
      </c>
      <c r="I560" s="103" t="n">
        <f aca="false">IF(I$1="P",MAX(0,I$2-$C560),IF(I$1="C",MAX(0,$C560-I$2)))</f>
        <v>0</v>
      </c>
      <c r="J560" s="103" t="n">
        <f aca="false">IF(J$1="P",MAX(0,J$2-$C560),IF(J$1="C",MAX(0,$C560-J$2)))</f>
        <v>0</v>
      </c>
      <c r="K560" s="103" t="n">
        <f aca="false">IF(K$1="P",MAX(0,K$2-$C560),IF(K$1="C",MAX(0,$C560-K$2)))</f>
        <v>0</v>
      </c>
      <c r="L560" s="103" t="n">
        <f aca="false">IF(L$1="P",MAX(0,L$2-$C560),IF(L$1="C",MAX(0,$C560-L$2)))</f>
        <v>0</v>
      </c>
      <c r="M560" s="103" t="n">
        <f aca="false">IF(M$1="P",MAX(0,M$2-$C560),IF(M$1="C",MAX(0,$C560-M$2)))</f>
        <v>51.11</v>
      </c>
      <c r="N560" s="103" t="n">
        <f aca="false">IF(N$1="P",MAX(0,N$2-$C560),IF(N$1="C",MAX(0,$C560-N$2)))</f>
        <v>46.11</v>
      </c>
      <c r="O560" s="103" t="n">
        <f aca="false">IF(O$1="P",MAX(0,O$2-$C560),IF(O$1="C",MAX(0,$C560-O$2)))</f>
        <v>41.11</v>
      </c>
      <c r="P560" s="103" t="n">
        <f aca="false">IF(P$1="P",MAX(0,P$2-$C560),IF(P$1="C",MAX(0,$C560-P$2)))</f>
        <v>36.11</v>
      </c>
      <c r="Q560" s="103" t="n">
        <f aca="false">IF(Q$1="P",MAX(0,Q$2-$C560),IF(Q$1="C",MAX(0,$C560-Q$2)))</f>
        <v>31.11</v>
      </c>
      <c r="R560" s="103" t="n">
        <f aca="false">IF(R$1="P",MAX(0,R$2-$C560),IF(R$1="C",MAX(0,$C560-R$2)))</f>
        <v>21.11</v>
      </c>
      <c r="S560" s="103" t="n">
        <f aca="false">IF(S$1="P",MAX(0,S$2-$C560),IF(S$1="C",MAX(0,$C560-S$2)))</f>
        <v>0</v>
      </c>
      <c r="T560" s="104" t="n">
        <f aca="false">A560</f>
        <v>25</v>
      </c>
      <c r="U560" s="105" t="n">
        <f aca="false">VLOOKUP($B560,Gas!$B$3:$E$2506,2)</f>
        <v>2.405</v>
      </c>
      <c r="V560" s="46" t="n">
        <f aca="false">C560/U560</f>
        <v>29.5675675675676</v>
      </c>
      <c r="W560" s="99" t="n">
        <f aca="false">VLOOKUP($B560,Gas!$B$3:$E$2506,4)</f>
        <v>0.236986761047567</v>
      </c>
    </row>
    <row r="561" customFormat="false" ht="12.75" hidden="false" customHeight="false" outlineLevel="0" collapsed="false">
      <c r="A561" s="95" t="n">
        <f aca="false">MONTH(B561)+(YEAR(B561)-1998)*12</f>
        <v>25</v>
      </c>
      <c r="B561" s="101" t="n">
        <v>36546</v>
      </c>
      <c r="C561" s="102" t="n">
        <v>86.29</v>
      </c>
      <c r="D561" s="98" t="n">
        <f aca="false">LN(C561/C560)</f>
        <v>0.19348574262479</v>
      </c>
      <c r="E561" s="106" t="n">
        <f aca="false">STDEV(D552:D561)*SQRT(trade_day)</f>
        <v>3.66573147032495</v>
      </c>
      <c r="F561" s="97"/>
      <c r="G561" s="103" t="n">
        <f aca="false">IF(G$1="P",MAX(0,G$2-$C561),IF(G$1="C",MAX(0,$C561-G$2)))</f>
        <v>0</v>
      </c>
      <c r="H561" s="103" t="n">
        <f aca="false">IF(H$1="P",MAX(0,H$2-$C561),IF(H$1="C",MAX(0,$C561-H$2)))</f>
        <v>0</v>
      </c>
      <c r="I561" s="103" t="n">
        <f aca="false">IF(I$1="P",MAX(0,I$2-$C561),IF(I$1="C",MAX(0,$C561-I$2)))</f>
        <v>0</v>
      </c>
      <c r="J561" s="103" t="n">
        <f aca="false">IF(J$1="P",MAX(0,J$2-$C561),IF(J$1="C",MAX(0,$C561-J$2)))</f>
        <v>0</v>
      </c>
      <c r="K561" s="103" t="n">
        <f aca="false">IF(K$1="P",MAX(0,K$2-$C561),IF(K$1="C",MAX(0,$C561-K$2)))</f>
        <v>0</v>
      </c>
      <c r="L561" s="103" t="n">
        <f aca="false">IF(L$1="P",MAX(0,L$2-$C561),IF(L$1="C",MAX(0,$C561-L$2)))</f>
        <v>0</v>
      </c>
      <c r="M561" s="103" t="n">
        <f aca="false">IF(M$1="P",MAX(0,M$2-$C561),IF(M$1="C",MAX(0,$C561-M$2)))</f>
        <v>66.29</v>
      </c>
      <c r="N561" s="103" t="n">
        <f aca="false">IF(N$1="P",MAX(0,N$2-$C561),IF(N$1="C",MAX(0,$C561-N$2)))</f>
        <v>61.29</v>
      </c>
      <c r="O561" s="103" t="n">
        <f aca="false">IF(O$1="P",MAX(0,O$2-$C561),IF(O$1="C",MAX(0,$C561-O$2)))</f>
        <v>56.29</v>
      </c>
      <c r="P561" s="103" t="n">
        <f aca="false">IF(P$1="P",MAX(0,P$2-$C561),IF(P$1="C",MAX(0,$C561-P$2)))</f>
        <v>51.29</v>
      </c>
      <c r="Q561" s="103" t="n">
        <f aca="false">IF(Q$1="P",MAX(0,Q$2-$C561),IF(Q$1="C",MAX(0,$C561-Q$2)))</f>
        <v>46.29</v>
      </c>
      <c r="R561" s="103" t="n">
        <f aca="false">IF(R$1="P",MAX(0,R$2-$C561),IF(R$1="C",MAX(0,$C561-R$2)))</f>
        <v>36.29</v>
      </c>
      <c r="S561" s="103" t="n">
        <f aca="false">IF(S$1="P",MAX(0,S$2-$C561),IF(S$1="C",MAX(0,$C561-S$2)))</f>
        <v>0</v>
      </c>
      <c r="T561" s="104" t="n">
        <f aca="false">A561</f>
        <v>25</v>
      </c>
      <c r="U561" s="105" t="n">
        <f aca="false">VLOOKUP($B561,Gas!$B$3:$E$2506,2)</f>
        <v>2.525</v>
      </c>
      <c r="V561" s="46" t="n">
        <f aca="false">C561/U561</f>
        <v>34.1742574257426</v>
      </c>
      <c r="W561" s="99" t="n">
        <f aca="false">VLOOKUP($B561,Gas!$B$3:$E$2506,4)</f>
        <v>0.326516792671996</v>
      </c>
    </row>
    <row r="562" customFormat="false" ht="12.75" hidden="false" customHeight="false" outlineLevel="0" collapsed="false">
      <c r="A562" s="95" t="n">
        <f aca="false">MONTH(B562)+(YEAR(B562)-1998)*12</f>
        <v>25</v>
      </c>
      <c r="B562" s="101" t="n">
        <v>36549</v>
      </c>
      <c r="C562" s="102" t="n">
        <v>73.4</v>
      </c>
      <c r="D562" s="98" t="n">
        <f aca="false">LN(C562/C561)</f>
        <v>-0.161789780899746</v>
      </c>
      <c r="E562" s="106" t="n">
        <f aca="false">STDEV(D553:D562)*SQRT(trade_day)</f>
        <v>3.89257363049871</v>
      </c>
      <c r="F562" s="97"/>
      <c r="G562" s="103" t="n">
        <f aca="false">IF(G$1="P",MAX(0,G$2-$C562),IF(G$1="C",MAX(0,$C562-G$2)))</f>
        <v>0</v>
      </c>
      <c r="H562" s="103" t="n">
        <f aca="false">IF(H$1="P",MAX(0,H$2-$C562),IF(H$1="C",MAX(0,$C562-H$2)))</f>
        <v>0</v>
      </c>
      <c r="I562" s="103" t="n">
        <f aca="false">IF(I$1="P",MAX(0,I$2-$C562),IF(I$1="C",MAX(0,$C562-I$2)))</f>
        <v>0</v>
      </c>
      <c r="J562" s="103" t="n">
        <f aca="false">IF(J$1="P",MAX(0,J$2-$C562),IF(J$1="C",MAX(0,$C562-J$2)))</f>
        <v>0</v>
      </c>
      <c r="K562" s="103" t="n">
        <f aca="false">IF(K$1="P",MAX(0,K$2-$C562),IF(K$1="C",MAX(0,$C562-K$2)))</f>
        <v>0</v>
      </c>
      <c r="L562" s="103" t="n">
        <f aca="false">IF(L$1="P",MAX(0,L$2-$C562),IF(L$1="C",MAX(0,$C562-L$2)))</f>
        <v>0</v>
      </c>
      <c r="M562" s="103" t="n">
        <f aca="false">IF(M$1="P",MAX(0,M$2-$C562),IF(M$1="C",MAX(0,$C562-M$2)))</f>
        <v>53.4</v>
      </c>
      <c r="N562" s="103" t="n">
        <f aca="false">IF(N$1="P",MAX(0,N$2-$C562),IF(N$1="C",MAX(0,$C562-N$2)))</f>
        <v>48.4</v>
      </c>
      <c r="O562" s="103" t="n">
        <f aca="false">IF(O$1="P",MAX(0,O$2-$C562),IF(O$1="C",MAX(0,$C562-O$2)))</f>
        <v>43.4</v>
      </c>
      <c r="P562" s="103" t="n">
        <f aca="false">IF(P$1="P",MAX(0,P$2-$C562),IF(P$1="C",MAX(0,$C562-P$2)))</f>
        <v>38.4</v>
      </c>
      <c r="Q562" s="103" t="n">
        <f aca="false">IF(Q$1="P",MAX(0,Q$2-$C562),IF(Q$1="C",MAX(0,$C562-Q$2)))</f>
        <v>33.4</v>
      </c>
      <c r="R562" s="103" t="n">
        <f aca="false">IF(R$1="P",MAX(0,R$2-$C562),IF(R$1="C",MAX(0,$C562-R$2)))</f>
        <v>23.4</v>
      </c>
      <c r="S562" s="103" t="n">
        <f aca="false">IF(S$1="P",MAX(0,S$2-$C562),IF(S$1="C",MAX(0,$C562-S$2)))</f>
        <v>0</v>
      </c>
      <c r="T562" s="104" t="n">
        <f aca="false">A562</f>
        <v>25</v>
      </c>
      <c r="U562" s="105" t="n">
        <f aca="false">VLOOKUP($B562,Gas!$B$3:$E$2506,2)</f>
        <v>2.555</v>
      </c>
      <c r="V562" s="46" t="n">
        <f aca="false">C562/U562</f>
        <v>28.7279843444227</v>
      </c>
      <c r="W562" s="99" t="n">
        <f aca="false">VLOOKUP($B562,Gas!$B$3:$E$2506,4)</f>
        <v>0.34458278511127</v>
      </c>
    </row>
    <row r="563" customFormat="false" ht="12.75" hidden="false" customHeight="false" outlineLevel="0" collapsed="false">
      <c r="A563" s="95" t="n">
        <f aca="false">MONTH(B563)+(YEAR(B563)-1998)*12</f>
        <v>25</v>
      </c>
      <c r="B563" s="101" t="n">
        <v>36550</v>
      </c>
      <c r="C563" s="102" t="n">
        <v>44.36</v>
      </c>
      <c r="D563" s="98" t="n">
        <f aca="false">LN(C563/C562)</f>
        <v>-0.503585773138304</v>
      </c>
      <c r="E563" s="106" t="n">
        <f aca="false">STDEV(D554:D563)*SQRT(trade_day)</f>
        <v>4.8797514877539</v>
      </c>
      <c r="F563" s="97"/>
      <c r="G563" s="103" t="n">
        <f aca="false">IF(G$1="P",MAX(0,G$2-$C563),IF(G$1="C",MAX(0,$C563-G$2)))</f>
        <v>0</v>
      </c>
      <c r="H563" s="103" t="n">
        <f aca="false">IF(H$1="P",MAX(0,H$2-$C563),IF(H$1="C",MAX(0,$C563-H$2)))</f>
        <v>0</v>
      </c>
      <c r="I563" s="103" t="n">
        <f aca="false">IF(I$1="P",MAX(0,I$2-$C563),IF(I$1="C",MAX(0,$C563-I$2)))</f>
        <v>0</v>
      </c>
      <c r="J563" s="103" t="n">
        <f aca="false">IF(J$1="P",MAX(0,J$2-$C563),IF(J$1="C",MAX(0,$C563-J$2)))</f>
        <v>0</v>
      </c>
      <c r="K563" s="103" t="n">
        <f aca="false">IF(K$1="P",MAX(0,K$2-$C563),IF(K$1="C",MAX(0,$C563-K$2)))</f>
        <v>0</v>
      </c>
      <c r="L563" s="103" t="n">
        <f aca="false">IF(L$1="P",MAX(0,L$2-$C563),IF(L$1="C",MAX(0,$C563-L$2)))</f>
        <v>5.64</v>
      </c>
      <c r="M563" s="103" t="n">
        <f aca="false">IF(M$1="P",MAX(0,M$2-$C563),IF(M$1="C",MAX(0,$C563-M$2)))</f>
        <v>24.36</v>
      </c>
      <c r="N563" s="103" t="n">
        <f aca="false">IF(N$1="P",MAX(0,N$2-$C563),IF(N$1="C",MAX(0,$C563-N$2)))</f>
        <v>19.36</v>
      </c>
      <c r="O563" s="103" t="n">
        <f aca="false">IF(O$1="P",MAX(0,O$2-$C563),IF(O$1="C",MAX(0,$C563-O$2)))</f>
        <v>14.36</v>
      </c>
      <c r="P563" s="103" t="n">
        <f aca="false">IF(P$1="P",MAX(0,P$2-$C563),IF(P$1="C",MAX(0,$C563-P$2)))</f>
        <v>9.36</v>
      </c>
      <c r="Q563" s="103" t="n">
        <f aca="false">IF(Q$1="P",MAX(0,Q$2-$C563),IF(Q$1="C",MAX(0,$C563-Q$2)))</f>
        <v>4.36</v>
      </c>
      <c r="R563" s="103" t="n">
        <f aca="false">IF(R$1="P",MAX(0,R$2-$C563),IF(R$1="C",MAX(0,$C563-R$2)))</f>
        <v>0</v>
      </c>
      <c r="S563" s="103" t="n">
        <f aca="false">IF(S$1="P",MAX(0,S$2-$C563),IF(S$1="C",MAX(0,$C563-S$2)))</f>
        <v>0</v>
      </c>
      <c r="T563" s="104" t="n">
        <f aca="false">A563</f>
        <v>25</v>
      </c>
      <c r="U563" s="105" t="n">
        <f aca="false">VLOOKUP($B563,Gas!$B$3:$E$2506,2)</f>
        <v>2.535</v>
      </c>
      <c r="V563" s="46" t="n">
        <f aca="false">C563/U563</f>
        <v>17.4990138067061</v>
      </c>
      <c r="W563" s="99" t="n">
        <f aca="false">VLOOKUP($B563,Gas!$B$3:$E$2506,4)</f>
        <v>0.351579738150364</v>
      </c>
    </row>
    <row r="564" customFormat="false" ht="12.75" hidden="false" customHeight="false" outlineLevel="0" collapsed="false">
      <c r="A564" s="95" t="n">
        <f aca="false">MONTH(B564)+(YEAR(B564)-1998)*12</f>
        <v>25</v>
      </c>
      <c r="B564" s="101" t="n">
        <v>36551</v>
      </c>
      <c r="C564" s="102" t="n">
        <v>45.37</v>
      </c>
      <c r="D564" s="98" t="n">
        <f aca="false">LN(C564/C563)</f>
        <v>0.0225129311937063</v>
      </c>
      <c r="E564" s="106" t="n">
        <f aca="false">STDEV(D555:D564)*SQRT(trade_day)</f>
        <v>4.87830214683728</v>
      </c>
      <c r="F564" s="97"/>
      <c r="G564" s="103" t="n">
        <f aca="false">IF(G$1="P",MAX(0,G$2-$C564),IF(G$1="C",MAX(0,$C564-G$2)))</f>
        <v>0</v>
      </c>
      <c r="H564" s="103" t="n">
        <f aca="false">IF(H$1="P",MAX(0,H$2-$C564),IF(H$1="C",MAX(0,$C564-H$2)))</f>
        <v>0</v>
      </c>
      <c r="I564" s="103" t="n">
        <f aca="false">IF(I$1="P",MAX(0,I$2-$C564),IF(I$1="C",MAX(0,$C564-I$2)))</f>
        <v>0</v>
      </c>
      <c r="J564" s="103" t="n">
        <f aca="false">IF(J$1="P",MAX(0,J$2-$C564),IF(J$1="C",MAX(0,$C564-J$2)))</f>
        <v>0</v>
      </c>
      <c r="K564" s="103" t="n">
        <f aca="false">IF(K$1="P",MAX(0,K$2-$C564),IF(K$1="C",MAX(0,$C564-K$2)))</f>
        <v>0</v>
      </c>
      <c r="L564" s="103" t="n">
        <f aca="false">IF(L$1="P",MAX(0,L$2-$C564),IF(L$1="C",MAX(0,$C564-L$2)))</f>
        <v>4.63</v>
      </c>
      <c r="M564" s="103" t="n">
        <f aca="false">IF(M$1="P",MAX(0,M$2-$C564),IF(M$1="C",MAX(0,$C564-M$2)))</f>
        <v>25.37</v>
      </c>
      <c r="N564" s="103" t="n">
        <f aca="false">IF(N$1="P",MAX(0,N$2-$C564),IF(N$1="C",MAX(0,$C564-N$2)))</f>
        <v>20.37</v>
      </c>
      <c r="O564" s="103" t="n">
        <f aca="false">IF(O$1="P",MAX(0,O$2-$C564),IF(O$1="C",MAX(0,$C564-O$2)))</f>
        <v>15.37</v>
      </c>
      <c r="P564" s="103" t="n">
        <f aca="false">IF(P$1="P",MAX(0,P$2-$C564),IF(P$1="C",MAX(0,$C564-P$2)))</f>
        <v>10.37</v>
      </c>
      <c r="Q564" s="103" t="n">
        <f aca="false">IF(Q$1="P",MAX(0,Q$2-$C564),IF(Q$1="C",MAX(0,$C564-Q$2)))</f>
        <v>5.37</v>
      </c>
      <c r="R564" s="103" t="n">
        <f aca="false">IF(R$1="P",MAX(0,R$2-$C564),IF(R$1="C",MAX(0,$C564-R$2)))</f>
        <v>0</v>
      </c>
      <c r="S564" s="103" t="n">
        <f aca="false">IF(S$1="P",MAX(0,S$2-$C564),IF(S$1="C",MAX(0,$C564-S$2)))</f>
        <v>0</v>
      </c>
      <c r="T564" s="104" t="n">
        <f aca="false">A564</f>
        <v>25</v>
      </c>
      <c r="U564" s="105" t="n">
        <f aca="false">VLOOKUP($B564,Gas!$B$3:$E$2506,2)</f>
        <v>2.65</v>
      </c>
      <c r="V564" s="46" t="n">
        <f aca="false">C564/U564</f>
        <v>17.1207547169811</v>
      </c>
      <c r="W564" s="99" t="n">
        <f aca="false">VLOOKUP($B564,Gas!$B$3:$E$2506,4)</f>
        <v>0.394613175693703</v>
      </c>
    </row>
    <row r="565" customFormat="false" ht="12.75" hidden="false" customHeight="false" outlineLevel="0" collapsed="false">
      <c r="A565" s="95" t="n">
        <f aca="false">MONTH(B565)+(YEAR(B565)-1998)*12</f>
        <v>25</v>
      </c>
      <c r="B565" s="101" t="n">
        <v>36552</v>
      </c>
      <c r="C565" s="102" t="n">
        <v>53.34</v>
      </c>
      <c r="D565" s="98" t="n">
        <f aca="false">LN(C565/C564)</f>
        <v>0.161835425077996</v>
      </c>
      <c r="E565" s="106" t="n">
        <f aca="false">STDEV(D556:D565)*SQRT(trade_day)</f>
        <v>4.90582045983155</v>
      </c>
      <c r="F565" s="97"/>
      <c r="G565" s="103" t="n">
        <f aca="false">IF(G$1="P",MAX(0,G$2-$C565),IF(G$1="C",MAX(0,$C565-G$2)))</f>
        <v>0</v>
      </c>
      <c r="H565" s="103" t="n">
        <f aca="false">IF(H$1="P",MAX(0,H$2-$C565),IF(H$1="C",MAX(0,$C565-H$2)))</f>
        <v>0</v>
      </c>
      <c r="I565" s="103" t="n">
        <f aca="false">IF(I$1="P",MAX(0,I$2-$C565),IF(I$1="C",MAX(0,$C565-I$2)))</f>
        <v>0</v>
      </c>
      <c r="J565" s="103" t="n">
        <f aca="false">IF(J$1="P",MAX(0,J$2-$C565),IF(J$1="C",MAX(0,$C565-J$2)))</f>
        <v>0</v>
      </c>
      <c r="K565" s="103" t="n">
        <f aca="false">IF(K$1="P",MAX(0,K$2-$C565),IF(K$1="C",MAX(0,$C565-K$2)))</f>
        <v>0</v>
      </c>
      <c r="L565" s="103" t="n">
        <f aca="false">IF(L$1="P",MAX(0,L$2-$C565),IF(L$1="C",MAX(0,$C565-L$2)))</f>
        <v>0</v>
      </c>
      <c r="M565" s="103" t="n">
        <f aca="false">IF(M$1="P",MAX(0,M$2-$C565),IF(M$1="C",MAX(0,$C565-M$2)))</f>
        <v>33.34</v>
      </c>
      <c r="N565" s="103" t="n">
        <f aca="false">IF(N$1="P",MAX(0,N$2-$C565),IF(N$1="C",MAX(0,$C565-N$2)))</f>
        <v>28.34</v>
      </c>
      <c r="O565" s="103" t="n">
        <f aca="false">IF(O$1="P",MAX(0,O$2-$C565),IF(O$1="C",MAX(0,$C565-O$2)))</f>
        <v>23.34</v>
      </c>
      <c r="P565" s="103" t="n">
        <f aca="false">IF(P$1="P",MAX(0,P$2-$C565),IF(P$1="C",MAX(0,$C565-P$2)))</f>
        <v>18.34</v>
      </c>
      <c r="Q565" s="103" t="n">
        <f aca="false">IF(Q$1="P",MAX(0,Q$2-$C565),IF(Q$1="C",MAX(0,$C565-Q$2)))</f>
        <v>13.34</v>
      </c>
      <c r="R565" s="103" t="n">
        <f aca="false">IF(R$1="P",MAX(0,R$2-$C565),IF(R$1="C",MAX(0,$C565-R$2)))</f>
        <v>3.34</v>
      </c>
      <c r="S565" s="103" t="n">
        <f aca="false">IF(S$1="P",MAX(0,S$2-$C565),IF(S$1="C",MAX(0,$C565-S$2)))</f>
        <v>0</v>
      </c>
      <c r="T565" s="104" t="n">
        <f aca="false">A565</f>
        <v>25</v>
      </c>
      <c r="U565" s="105" t="n">
        <f aca="false">VLOOKUP($B565,Gas!$B$3:$E$2506,2)</f>
        <v>2.73</v>
      </c>
      <c r="V565" s="46" t="n">
        <f aca="false">C565/U565</f>
        <v>19.5384615384615</v>
      </c>
      <c r="W565" s="99" t="n">
        <f aca="false">VLOOKUP($B565,Gas!$B$3:$E$2506,4)</f>
        <v>0.388159446131649</v>
      </c>
    </row>
    <row r="566" customFormat="false" ht="12.75" hidden="false" customHeight="false" outlineLevel="0" collapsed="false">
      <c r="A566" s="95" t="n">
        <f aca="false">MONTH(B566)+(YEAR(B566)-1998)*12</f>
        <v>25</v>
      </c>
      <c r="B566" s="101" t="n">
        <v>36553</v>
      </c>
      <c r="C566" s="102" t="n">
        <v>53.56</v>
      </c>
      <c r="D566" s="98" t="n">
        <f aca="false">LN(C566/C565)</f>
        <v>0.0041160020691035</v>
      </c>
      <c r="E566" s="106" t="n">
        <f aca="false">STDEV(D557:D566)*SQRT(trade_day)</f>
        <v>4.90851882082749</v>
      </c>
      <c r="F566" s="97"/>
      <c r="G566" s="103" t="n">
        <f aca="false">IF(G$1="P",MAX(0,G$2-$C566),IF(G$1="C",MAX(0,$C566-G$2)))</f>
        <v>0</v>
      </c>
      <c r="H566" s="103" t="n">
        <f aca="false">IF(H$1="P",MAX(0,H$2-$C566),IF(H$1="C",MAX(0,$C566-H$2)))</f>
        <v>0</v>
      </c>
      <c r="I566" s="103" t="n">
        <f aca="false">IF(I$1="P",MAX(0,I$2-$C566),IF(I$1="C",MAX(0,$C566-I$2)))</f>
        <v>0</v>
      </c>
      <c r="J566" s="103" t="n">
        <f aca="false">IF(J$1="P",MAX(0,J$2-$C566),IF(J$1="C",MAX(0,$C566-J$2)))</f>
        <v>0</v>
      </c>
      <c r="K566" s="103" t="n">
        <f aca="false">IF(K$1="P",MAX(0,K$2-$C566),IF(K$1="C",MAX(0,$C566-K$2)))</f>
        <v>0</v>
      </c>
      <c r="L566" s="103" t="n">
        <f aca="false">IF(L$1="P",MAX(0,L$2-$C566),IF(L$1="C",MAX(0,$C566-L$2)))</f>
        <v>0</v>
      </c>
      <c r="M566" s="103" t="n">
        <f aca="false">IF(M$1="P",MAX(0,M$2-$C566),IF(M$1="C",MAX(0,$C566-M$2)))</f>
        <v>33.56</v>
      </c>
      <c r="N566" s="103" t="n">
        <f aca="false">IF(N$1="P",MAX(0,N$2-$C566),IF(N$1="C",MAX(0,$C566-N$2)))</f>
        <v>28.56</v>
      </c>
      <c r="O566" s="103" t="n">
        <f aca="false">IF(O$1="P",MAX(0,O$2-$C566),IF(O$1="C",MAX(0,$C566-O$2)))</f>
        <v>23.56</v>
      </c>
      <c r="P566" s="103" t="n">
        <f aca="false">IF(P$1="P",MAX(0,P$2-$C566),IF(P$1="C",MAX(0,$C566-P$2)))</f>
        <v>18.56</v>
      </c>
      <c r="Q566" s="103" t="n">
        <f aca="false">IF(Q$1="P",MAX(0,Q$2-$C566),IF(Q$1="C",MAX(0,$C566-Q$2)))</f>
        <v>13.56</v>
      </c>
      <c r="R566" s="103" t="n">
        <f aca="false">IF(R$1="P",MAX(0,R$2-$C566),IF(R$1="C",MAX(0,$C566-R$2)))</f>
        <v>3.56</v>
      </c>
      <c r="S566" s="103" t="n">
        <f aca="false">IF(S$1="P",MAX(0,S$2-$C566),IF(S$1="C",MAX(0,$C566-S$2)))</f>
        <v>0</v>
      </c>
      <c r="T566" s="104" t="n">
        <f aca="false">A566</f>
        <v>25</v>
      </c>
      <c r="U566" s="105" t="n">
        <f aca="false">VLOOKUP($B566,Gas!$B$3:$E$2506,2)</f>
        <v>2.745</v>
      </c>
      <c r="V566" s="46" t="n">
        <f aca="false">C566/U566</f>
        <v>19.511839708561</v>
      </c>
      <c r="W566" s="99" t="n">
        <f aca="false">VLOOKUP($B566,Gas!$B$3:$E$2506,4)</f>
        <v>0.378896639070614</v>
      </c>
    </row>
    <row r="567" customFormat="false" ht="12.75" hidden="false" customHeight="false" outlineLevel="0" collapsed="false">
      <c r="A567" s="95" t="n">
        <f aca="false">MONTH(B567)+(YEAR(B567)-1998)*12</f>
        <v>25</v>
      </c>
      <c r="B567" s="101" t="n">
        <v>36556</v>
      </c>
      <c r="C567" s="102" t="n">
        <v>56.29</v>
      </c>
      <c r="D567" s="98" t="n">
        <f aca="false">LN(C567/C566)</f>
        <v>0.0497143786529633</v>
      </c>
      <c r="E567" s="106" t="n">
        <f aca="false">STDEV(D558:D567)*SQRT(trade_day)</f>
        <v>4.62435652562542</v>
      </c>
      <c r="F567" s="97"/>
      <c r="G567" s="103" t="n">
        <f aca="false">IF(G$1="P",MAX(0,G$2-$C567),IF(G$1="C",MAX(0,$C567-G$2)))</f>
        <v>0</v>
      </c>
      <c r="H567" s="103" t="n">
        <f aca="false">IF(H$1="P",MAX(0,H$2-$C567),IF(H$1="C",MAX(0,$C567-H$2)))</f>
        <v>0</v>
      </c>
      <c r="I567" s="103" t="n">
        <f aca="false">IF(I$1="P",MAX(0,I$2-$C567),IF(I$1="C",MAX(0,$C567-I$2)))</f>
        <v>0</v>
      </c>
      <c r="J567" s="103" t="n">
        <f aca="false">IF(J$1="P",MAX(0,J$2-$C567),IF(J$1="C",MAX(0,$C567-J$2)))</f>
        <v>0</v>
      </c>
      <c r="K567" s="103" t="n">
        <f aca="false">IF(K$1="P",MAX(0,K$2-$C567),IF(K$1="C",MAX(0,$C567-K$2)))</f>
        <v>0</v>
      </c>
      <c r="L567" s="103" t="n">
        <f aca="false">IF(L$1="P",MAX(0,L$2-$C567),IF(L$1="C",MAX(0,$C567-L$2)))</f>
        <v>0</v>
      </c>
      <c r="M567" s="103" t="n">
        <f aca="false">IF(M$1="P",MAX(0,M$2-$C567),IF(M$1="C",MAX(0,$C567-M$2)))</f>
        <v>36.29</v>
      </c>
      <c r="N567" s="103" t="n">
        <f aca="false">IF(N$1="P",MAX(0,N$2-$C567),IF(N$1="C",MAX(0,$C567-N$2)))</f>
        <v>31.29</v>
      </c>
      <c r="O567" s="103" t="n">
        <f aca="false">IF(O$1="P",MAX(0,O$2-$C567),IF(O$1="C",MAX(0,$C567-O$2)))</f>
        <v>26.29</v>
      </c>
      <c r="P567" s="103" t="n">
        <f aca="false">IF(P$1="P",MAX(0,P$2-$C567),IF(P$1="C",MAX(0,$C567-P$2)))</f>
        <v>21.29</v>
      </c>
      <c r="Q567" s="103" t="n">
        <f aca="false">IF(Q$1="P",MAX(0,Q$2-$C567),IF(Q$1="C",MAX(0,$C567-Q$2)))</f>
        <v>16.29</v>
      </c>
      <c r="R567" s="103" t="n">
        <f aca="false">IF(R$1="P",MAX(0,R$2-$C567),IF(R$1="C",MAX(0,$C567-R$2)))</f>
        <v>6.29</v>
      </c>
      <c r="S567" s="103" t="n">
        <f aca="false">IF(S$1="P",MAX(0,S$2-$C567),IF(S$1="C",MAX(0,$C567-S$2)))</f>
        <v>0</v>
      </c>
      <c r="T567" s="104" t="n">
        <f aca="false">A567</f>
        <v>25</v>
      </c>
      <c r="U567" s="105" t="n">
        <f aca="false">VLOOKUP($B567,Gas!$B$3:$E$2506,2)</f>
        <v>2.835</v>
      </c>
      <c r="V567" s="46" t="n">
        <f aca="false">C567/U567</f>
        <v>19.8553791887125</v>
      </c>
      <c r="W567" s="99" t="n">
        <f aca="false">VLOOKUP($B567,Gas!$B$3:$E$2506,4)</f>
        <v>0.336015352430113</v>
      </c>
    </row>
    <row r="568" customFormat="false" ht="12.75" hidden="false" customHeight="false" outlineLevel="0" collapsed="false">
      <c r="A568" s="95" t="n">
        <f aca="false">MONTH(B568)+(YEAR(B568)-1998)*12</f>
        <v>26</v>
      </c>
      <c r="B568" s="101" t="n">
        <v>36557</v>
      </c>
      <c r="C568" s="102" t="n">
        <v>38.53</v>
      </c>
      <c r="D568" s="98" t="n">
        <f aca="false">LN(C568/C567)</f>
        <v>-0.379079740837869</v>
      </c>
      <c r="E568" s="106" t="n">
        <f aca="false">STDEV(D559:D568)*SQRT(trade_day)</f>
        <v>4.86694477980838</v>
      </c>
      <c r="F568" s="97"/>
      <c r="G568" s="103" t="n">
        <f aca="false">IF(G$1="P",MAX(0,G$2-$C568),IF(G$1="C",MAX(0,$C568-G$2)))</f>
        <v>0</v>
      </c>
      <c r="H568" s="103" t="n">
        <f aca="false">IF(H$1="P",MAX(0,H$2-$C568),IF(H$1="C",MAX(0,$C568-H$2)))</f>
        <v>0</v>
      </c>
      <c r="I568" s="103" t="n">
        <f aca="false">IF(I$1="P",MAX(0,I$2-$C568),IF(I$1="C",MAX(0,$C568-I$2)))</f>
        <v>0</v>
      </c>
      <c r="J568" s="103" t="n">
        <f aca="false">IF(J$1="P",MAX(0,J$2-$C568),IF(J$1="C",MAX(0,$C568-J$2)))</f>
        <v>0</v>
      </c>
      <c r="K568" s="103" t="n">
        <f aca="false">IF(K$1="P",MAX(0,K$2-$C568),IF(K$1="C",MAX(0,$C568-K$2)))</f>
        <v>1.47</v>
      </c>
      <c r="L568" s="103" t="n">
        <f aca="false">IF(L$1="P",MAX(0,L$2-$C568),IF(L$1="C",MAX(0,$C568-L$2)))</f>
        <v>11.47</v>
      </c>
      <c r="M568" s="103" t="n">
        <f aca="false">IF(M$1="P",MAX(0,M$2-$C568),IF(M$1="C",MAX(0,$C568-M$2)))</f>
        <v>18.53</v>
      </c>
      <c r="N568" s="103" t="n">
        <f aca="false">IF(N$1="P",MAX(0,N$2-$C568),IF(N$1="C",MAX(0,$C568-N$2)))</f>
        <v>13.53</v>
      </c>
      <c r="O568" s="103" t="n">
        <f aca="false">IF(O$1="P",MAX(0,O$2-$C568),IF(O$1="C",MAX(0,$C568-O$2)))</f>
        <v>8.53</v>
      </c>
      <c r="P568" s="103" t="n">
        <f aca="false">IF(P$1="P",MAX(0,P$2-$C568),IF(P$1="C",MAX(0,$C568-P$2)))</f>
        <v>3.53</v>
      </c>
      <c r="Q568" s="103" t="n">
        <f aca="false">IF(Q$1="P",MAX(0,Q$2-$C568),IF(Q$1="C",MAX(0,$C568-Q$2)))</f>
        <v>0</v>
      </c>
      <c r="R568" s="103" t="n">
        <f aca="false">IF(R$1="P",MAX(0,R$2-$C568),IF(R$1="C",MAX(0,$C568-R$2)))</f>
        <v>0</v>
      </c>
      <c r="S568" s="103" t="n">
        <f aca="false">IF(S$1="P",MAX(0,S$2-$C568),IF(S$1="C",MAX(0,$C568-S$2)))</f>
        <v>0</v>
      </c>
      <c r="T568" s="104" t="n">
        <f aca="false">A568</f>
        <v>26</v>
      </c>
      <c r="U568" s="105" t="n">
        <f aca="false">VLOOKUP($B568,Gas!$B$3:$E$2506,2)</f>
        <v>2.7</v>
      </c>
      <c r="V568" s="46" t="n">
        <f aca="false">C568/U568</f>
        <v>14.2703703703704</v>
      </c>
      <c r="W568" s="99" t="n">
        <f aca="false">VLOOKUP($B568,Gas!$B$3:$E$2506,4)</f>
        <v>0.495799849808969</v>
      </c>
    </row>
    <row r="569" customFormat="false" ht="12.75" hidden="false" customHeight="false" outlineLevel="0" collapsed="false">
      <c r="A569" s="95" t="n">
        <f aca="false">MONTH(B569)+(YEAR(B569)-1998)*12</f>
        <v>26</v>
      </c>
      <c r="B569" s="101" t="n">
        <v>36558</v>
      </c>
      <c r="C569" s="102" t="n">
        <v>47.07</v>
      </c>
      <c r="D569" s="98" t="n">
        <f aca="false">LN(C569/C568)</f>
        <v>0.200198696774985</v>
      </c>
      <c r="E569" s="106" t="n">
        <f aca="false">STDEV(D560:D569)*SQRT(trade_day)</f>
        <v>4.05550115656767</v>
      </c>
      <c r="F569" s="97"/>
      <c r="G569" s="103" t="n">
        <f aca="false">IF(G$1="P",MAX(0,G$2-$C569),IF(G$1="C",MAX(0,$C569-G$2)))</f>
        <v>0</v>
      </c>
      <c r="H569" s="103" t="n">
        <f aca="false">IF(H$1="P",MAX(0,H$2-$C569),IF(H$1="C",MAX(0,$C569-H$2)))</f>
        <v>0</v>
      </c>
      <c r="I569" s="103" t="n">
        <f aca="false">IF(I$1="P",MAX(0,I$2-$C569),IF(I$1="C",MAX(0,$C569-I$2)))</f>
        <v>0</v>
      </c>
      <c r="J569" s="103" t="n">
        <f aca="false">IF(J$1="P",MAX(0,J$2-$C569),IF(J$1="C",MAX(0,$C569-J$2)))</f>
        <v>0</v>
      </c>
      <c r="K569" s="103" t="n">
        <f aca="false">IF(K$1="P",MAX(0,K$2-$C569),IF(K$1="C",MAX(0,$C569-K$2)))</f>
        <v>0</v>
      </c>
      <c r="L569" s="103" t="n">
        <f aca="false">IF(L$1="P",MAX(0,L$2-$C569),IF(L$1="C",MAX(0,$C569-L$2)))</f>
        <v>2.93</v>
      </c>
      <c r="M569" s="103" t="n">
        <f aca="false">IF(M$1="P",MAX(0,M$2-$C569),IF(M$1="C",MAX(0,$C569-M$2)))</f>
        <v>27.07</v>
      </c>
      <c r="N569" s="103" t="n">
        <f aca="false">IF(N$1="P",MAX(0,N$2-$C569),IF(N$1="C",MAX(0,$C569-N$2)))</f>
        <v>22.07</v>
      </c>
      <c r="O569" s="103" t="n">
        <f aca="false">IF(O$1="P",MAX(0,O$2-$C569),IF(O$1="C",MAX(0,$C569-O$2)))</f>
        <v>17.07</v>
      </c>
      <c r="P569" s="103" t="n">
        <f aca="false">IF(P$1="P",MAX(0,P$2-$C569),IF(P$1="C",MAX(0,$C569-P$2)))</f>
        <v>12.07</v>
      </c>
      <c r="Q569" s="103" t="n">
        <f aca="false">IF(Q$1="P",MAX(0,Q$2-$C569),IF(Q$1="C",MAX(0,$C569-Q$2)))</f>
        <v>7.07</v>
      </c>
      <c r="R569" s="103" t="n">
        <f aca="false">IF(R$1="P",MAX(0,R$2-$C569),IF(R$1="C",MAX(0,$C569-R$2)))</f>
        <v>0</v>
      </c>
      <c r="S569" s="103" t="n">
        <f aca="false">IF(S$1="P",MAX(0,S$2-$C569),IF(S$1="C",MAX(0,$C569-S$2)))</f>
        <v>0</v>
      </c>
      <c r="T569" s="104" t="n">
        <f aca="false">A569</f>
        <v>26</v>
      </c>
      <c r="U569" s="105" t="n">
        <f aca="false">VLOOKUP($B569,Gas!$B$3:$E$2506,2)</f>
        <v>2.815</v>
      </c>
      <c r="V569" s="46" t="n">
        <f aca="false">C569/U569</f>
        <v>16.7211367673179</v>
      </c>
      <c r="W569" s="99" t="n">
        <f aca="false">VLOOKUP($B569,Gas!$B$3:$E$2506,4)</f>
        <v>0.5391139812235</v>
      </c>
    </row>
    <row r="570" customFormat="false" ht="12.75" hidden="false" customHeight="false" outlineLevel="0" collapsed="false">
      <c r="A570" s="95" t="n">
        <f aca="false">MONTH(B570)+(YEAR(B570)-1998)*12</f>
        <v>26</v>
      </c>
      <c r="B570" s="101" t="n">
        <v>36559</v>
      </c>
      <c r="C570" s="102" t="n">
        <v>46.85</v>
      </c>
      <c r="D570" s="98" t="n">
        <f aca="false">LN(C570/C569)</f>
        <v>-0.00468484672861972</v>
      </c>
      <c r="E570" s="106" t="n">
        <f aca="false">STDEV(D561:D570)*SQRT(trade_day)</f>
        <v>3.7741378847521</v>
      </c>
      <c r="F570" s="97"/>
      <c r="G570" s="103" t="n">
        <f aca="false">IF(G$1="P",MAX(0,G$2-$C570),IF(G$1="C",MAX(0,$C570-G$2)))</f>
        <v>0</v>
      </c>
      <c r="H570" s="103" t="n">
        <f aca="false">IF(H$1="P",MAX(0,H$2-$C570),IF(H$1="C",MAX(0,$C570-H$2)))</f>
        <v>0</v>
      </c>
      <c r="I570" s="103" t="n">
        <f aca="false">IF(I$1="P",MAX(0,I$2-$C570),IF(I$1="C",MAX(0,$C570-I$2)))</f>
        <v>0</v>
      </c>
      <c r="J570" s="103" t="n">
        <f aca="false">IF(J$1="P",MAX(0,J$2-$C570),IF(J$1="C",MAX(0,$C570-J$2)))</f>
        <v>0</v>
      </c>
      <c r="K570" s="103" t="n">
        <f aca="false">IF(K$1="P",MAX(0,K$2-$C570),IF(K$1="C",MAX(0,$C570-K$2)))</f>
        <v>0</v>
      </c>
      <c r="L570" s="103" t="n">
        <f aca="false">IF(L$1="P",MAX(0,L$2-$C570),IF(L$1="C",MAX(0,$C570-L$2)))</f>
        <v>3.15</v>
      </c>
      <c r="M570" s="103" t="n">
        <f aca="false">IF(M$1="P",MAX(0,M$2-$C570),IF(M$1="C",MAX(0,$C570-M$2)))</f>
        <v>26.85</v>
      </c>
      <c r="N570" s="103" t="n">
        <f aca="false">IF(N$1="P",MAX(0,N$2-$C570),IF(N$1="C",MAX(0,$C570-N$2)))</f>
        <v>21.85</v>
      </c>
      <c r="O570" s="103" t="n">
        <f aca="false">IF(O$1="P",MAX(0,O$2-$C570),IF(O$1="C",MAX(0,$C570-O$2)))</f>
        <v>16.85</v>
      </c>
      <c r="P570" s="103" t="n">
        <f aca="false">IF(P$1="P",MAX(0,P$2-$C570),IF(P$1="C",MAX(0,$C570-P$2)))</f>
        <v>11.85</v>
      </c>
      <c r="Q570" s="103" t="n">
        <f aca="false">IF(Q$1="P",MAX(0,Q$2-$C570),IF(Q$1="C",MAX(0,$C570-Q$2)))</f>
        <v>6.85</v>
      </c>
      <c r="R570" s="103" t="n">
        <f aca="false">IF(R$1="P",MAX(0,R$2-$C570),IF(R$1="C",MAX(0,$C570-R$2)))</f>
        <v>0</v>
      </c>
      <c r="S570" s="103" t="n">
        <f aca="false">IF(S$1="P",MAX(0,S$2-$C570),IF(S$1="C",MAX(0,$C570-S$2)))</f>
        <v>0</v>
      </c>
      <c r="T570" s="104" t="n">
        <f aca="false">A570</f>
        <v>26</v>
      </c>
      <c r="U570" s="105" t="n">
        <f aca="false">VLOOKUP($B570,Gas!$B$3:$E$2506,2)</f>
        <v>2.915</v>
      </c>
      <c r="V570" s="46" t="n">
        <f aca="false">C570/U570</f>
        <v>16.0720411663808</v>
      </c>
      <c r="W570" s="99" t="n">
        <f aca="false">VLOOKUP($B570,Gas!$B$3:$E$2506,4)</f>
        <v>0.554690443931588</v>
      </c>
    </row>
    <row r="571" customFormat="false" ht="12.75" hidden="false" customHeight="false" outlineLevel="0" collapsed="false">
      <c r="A571" s="95" t="n">
        <f aca="false">MONTH(B571)+(YEAR(B571)-1998)*12</f>
        <v>26</v>
      </c>
      <c r="B571" s="101" t="n">
        <v>36560</v>
      </c>
      <c r="C571" s="102" t="n">
        <v>47.28</v>
      </c>
      <c r="D571" s="98" t="n">
        <f aca="false">LN(C571/C570)</f>
        <v>0.00913636441341153</v>
      </c>
      <c r="E571" s="106" t="n">
        <f aca="false">STDEV(D562:D571)*SQRT(trade_day)</f>
        <v>3.56156771523588</v>
      </c>
      <c r="F571" s="97"/>
      <c r="G571" s="103" t="n">
        <f aca="false">IF(G$1="P",MAX(0,G$2-$C571),IF(G$1="C",MAX(0,$C571-G$2)))</f>
        <v>0</v>
      </c>
      <c r="H571" s="103" t="n">
        <f aca="false">IF(H$1="P",MAX(0,H$2-$C571),IF(H$1="C",MAX(0,$C571-H$2)))</f>
        <v>0</v>
      </c>
      <c r="I571" s="103" t="n">
        <f aca="false">IF(I$1="P",MAX(0,I$2-$C571),IF(I$1="C",MAX(0,$C571-I$2)))</f>
        <v>0</v>
      </c>
      <c r="J571" s="103" t="n">
        <f aca="false">IF(J$1="P",MAX(0,J$2-$C571),IF(J$1="C",MAX(0,$C571-J$2)))</f>
        <v>0</v>
      </c>
      <c r="K571" s="103" t="n">
        <f aca="false">IF(K$1="P",MAX(0,K$2-$C571),IF(K$1="C",MAX(0,$C571-K$2)))</f>
        <v>0</v>
      </c>
      <c r="L571" s="103" t="n">
        <f aca="false">IF(L$1="P",MAX(0,L$2-$C571),IF(L$1="C",MAX(0,$C571-L$2)))</f>
        <v>2.72</v>
      </c>
      <c r="M571" s="103" t="n">
        <f aca="false">IF(M$1="P",MAX(0,M$2-$C571),IF(M$1="C",MAX(0,$C571-M$2)))</f>
        <v>27.28</v>
      </c>
      <c r="N571" s="103" t="n">
        <f aca="false">IF(N$1="P",MAX(0,N$2-$C571),IF(N$1="C",MAX(0,$C571-N$2)))</f>
        <v>22.28</v>
      </c>
      <c r="O571" s="103" t="n">
        <f aca="false">IF(O$1="P",MAX(0,O$2-$C571),IF(O$1="C",MAX(0,$C571-O$2)))</f>
        <v>17.28</v>
      </c>
      <c r="P571" s="103" t="n">
        <f aca="false">IF(P$1="P",MAX(0,P$2-$C571),IF(P$1="C",MAX(0,$C571-P$2)))</f>
        <v>12.28</v>
      </c>
      <c r="Q571" s="103" t="n">
        <f aca="false">IF(Q$1="P",MAX(0,Q$2-$C571),IF(Q$1="C",MAX(0,$C571-Q$2)))</f>
        <v>7.28</v>
      </c>
      <c r="R571" s="103" t="n">
        <f aca="false">IF(R$1="P",MAX(0,R$2-$C571),IF(R$1="C",MAX(0,$C571-R$2)))</f>
        <v>0</v>
      </c>
      <c r="S571" s="103" t="n">
        <f aca="false">IF(S$1="P",MAX(0,S$2-$C571),IF(S$1="C",MAX(0,$C571-S$2)))</f>
        <v>0</v>
      </c>
      <c r="T571" s="104" t="n">
        <f aca="false">A571</f>
        <v>26</v>
      </c>
      <c r="U571" s="105" t="n">
        <f aca="false">VLOOKUP($B571,Gas!$B$3:$E$2506,2)</f>
        <v>2.855</v>
      </c>
      <c r="V571" s="46" t="n">
        <f aca="false">C571/U571</f>
        <v>16.5604203152364</v>
      </c>
      <c r="W571" s="99" t="n">
        <f aca="false">VLOOKUP($B571,Gas!$B$3:$E$2506,4)</f>
        <v>0.579547274006998</v>
      </c>
    </row>
    <row r="572" customFormat="false" ht="12.75" hidden="false" customHeight="false" outlineLevel="0" collapsed="false">
      <c r="A572" s="95" t="n">
        <f aca="false">MONTH(B572)+(YEAR(B572)-1998)*12</f>
        <v>26</v>
      </c>
      <c r="B572" s="101" t="n">
        <v>36563</v>
      </c>
      <c r="C572" s="102" t="n">
        <v>56.05</v>
      </c>
      <c r="D572" s="98" t="n">
        <f aca="false">LN(C572/C571)</f>
        <v>0.170156776420326</v>
      </c>
      <c r="E572" s="106" t="n">
        <f aca="false">STDEV(D563:D572)*SQRT(trade_day)</f>
        <v>3.68311321971458</v>
      </c>
      <c r="F572" s="97"/>
      <c r="G572" s="103" t="n">
        <f aca="false">IF(G$1="P",MAX(0,G$2-$C572),IF(G$1="C",MAX(0,$C572-G$2)))</f>
        <v>0</v>
      </c>
      <c r="H572" s="103" t="n">
        <f aca="false">IF(H$1="P",MAX(0,H$2-$C572),IF(H$1="C",MAX(0,$C572-H$2)))</f>
        <v>0</v>
      </c>
      <c r="I572" s="103" t="n">
        <f aca="false">IF(I$1="P",MAX(0,I$2-$C572),IF(I$1="C",MAX(0,$C572-I$2)))</f>
        <v>0</v>
      </c>
      <c r="J572" s="103" t="n">
        <f aca="false">IF(J$1="P",MAX(0,J$2-$C572),IF(J$1="C",MAX(0,$C572-J$2)))</f>
        <v>0</v>
      </c>
      <c r="K572" s="103" t="n">
        <f aca="false">IF(K$1="P",MAX(0,K$2-$C572),IF(K$1="C",MAX(0,$C572-K$2)))</f>
        <v>0</v>
      </c>
      <c r="L572" s="103" t="n">
        <f aca="false">IF(L$1="P",MAX(0,L$2-$C572),IF(L$1="C",MAX(0,$C572-L$2)))</f>
        <v>0</v>
      </c>
      <c r="M572" s="103" t="n">
        <f aca="false">IF(M$1="P",MAX(0,M$2-$C572),IF(M$1="C",MAX(0,$C572-M$2)))</f>
        <v>36.05</v>
      </c>
      <c r="N572" s="103" t="n">
        <f aca="false">IF(N$1="P",MAX(0,N$2-$C572),IF(N$1="C",MAX(0,$C572-N$2)))</f>
        <v>31.05</v>
      </c>
      <c r="O572" s="103" t="n">
        <f aca="false">IF(O$1="P",MAX(0,O$2-$C572),IF(O$1="C",MAX(0,$C572-O$2)))</f>
        <v>26.05</v>
      </c>
      <c r="P572" s="103" t="n">
        <f aca="false">IF(P$1="P",MAX(0,P$2-$C572),IF(P$1="C",MAX(0,$C572-P$2)))</f>
        <v>21.05</v>
      </c>
      <c r="Q572" s="103" t="n">
        <f aca="false">IF(Q$1="P",MAX(0,Q$2-$C572),IF(Q$1="C",MAX(0,$C572-Q$2)))</f>
        <v>16.05</v>
      </c>
      <c r="R572" s="103" t="n">
        <f aca="false">IF(R$1="P",MAX(0,R$2-$C572),IF(R$1="C",MAX(0,$C572-R$2)))</f>
        <v>6.05</v>
      </c>
      <c r="S572" s="103" t="n">
        <f aca="false">IF(S$1="P",MAX(0,S$2-$C572),IF(S$1="C",MAX(0,$C572-S$2)))</f>
        <v>0</v>
      </c>
      <c r="T572" s="104" t="n">
        <f aca="false">A572</f>
        <v>26</v>
      </c>
      <c r="U572" s="105" t="n">
        <f aca="false">VLOOKUP($B572,Gas!$B$3:$E$2506,2)</f>
        <v>2.78</v>
      </c>
      <c r="V572" s="46" t="n">
        <f aca="false">C572/U572</f>
        <v>20.1618705035971</v>
      </c>
      <c r="W572" s="99" t="n">
        <f aca="false">VLOOKUP($B572,Gas!$B$3:$E$2506,4)</f>
        <v>0.551686669673146</v>
      </c>
    </row>
    <row r="573" customFormat="false" ht="12.75" hidden="false" customHeight="false" outlineLevel="0" collapsed="false">
      <c r="A573" s="95" t="n">
        <f aca="false">MONTH(B573)+(YEAR(B573)-1998)*12</f>
        <v>26</v>
      </c>
      <c r="B573" s="101" t="n">
        <v>36564</v>
      </c>
      <c r="C573" s="102" t="n">
        <v>47.45</v>
      </c>
      <c r="D573" s="98" t="n">
        <f aca="false">LN(C573/C572)</f>
        <v>-0.166567624462232</v>
      </c>
      <c r="E573" s="106" t="n">
        <f aca="false">STDEV(D564:D573)*SQRT(trade_day)</f>
        <v>2.73514697665206</v>
      </c>
      <c r="F573" s="97"/>
      <c r="G573" s="103" t="n">
        <f aca="false">IF(G$1="P",MAX(0,G$2-$C573),IF(G$1="C",MAX(0,$C573-G$2)))</f>
        <v>0</v>
      </c>
      <c r="H573" s="103" t="n">
        <f aca="false">IF(H$1="P",MAX(0,H$2-$C573),IF(H$1="C",MAX(0,$C573-H$2)))</f>
        <v>0</v>
      </c>
      <c r="I573" s="103" t="n">
        <f aca="false">IF(I$1="P",MAX(0,I$2-$C573),IF(I$1="C",MAX(0,$C573-I$2)))</f>
        <v>0</v>
      </c>
      <c r="J573" s="103" t="n">
        <f aca="false">IF(J$1="P",MAX(0,J$2-$C573),IF(J$1="C",MAX(0,$C573-J$2)))</f>
        <v>0</v>
      </c>
      <c r="K573" s="103" t="n">
        <f aca="false">IF(K$1="P",MAX(0,K$2-$C573),IF(K$1="C",MAX(0,$C573-K$2)))</f>
        <v>0</v>
      </c>
      <c r="L573" s="103" t="n">
        <f aca="false">IF(L$1="P",MAX(0,L$2-$C573),IF(L$1="C",MAX(0,$C573-L$2)))</f>
        <v>2.55</v>
      </c>
      <c r="M573" s="103" t="n">
        <f aca="false">IF(M$1="P",MAX(0,M$2-$C573),IF(M$1="C",MAX(0,$C573-M$2)))</f>
        <v>27.45</v>
      </c>
      <c r="N573" s="103" t="n">
        <f aca="false">IF(N$1="P",MAX(0,N$2-$C573),IF(N$1="C",MAX(0,$C573-N$2)))</f>
        <v>22.45</v>
      </c>
      <c r="O573" s="103" t="n">
        <f aca="false">IF(O$1="P",MAX(0,O$2-$C573),IF(O$1="C",MAX(0,$C573-O$2)))</f>
        <v>17.45</v>
      </c>
      <c r="P573" s="103" t="n">
        <f aca="false">IF(P$1="P",MAX(0,P$2-$C573),IF(P$1="C",MAX(0,$C573-P$2)))</f>
        <v>12.45</v>
      </c>
      <c r="Q573" s="103" t="n">
        <f aca="false">IF(Q$1="P",MAX(0,Q$2-$C573),IF(Q$1="C",MAX(0,$C573-Q$2)))</f>
        <v>7.45</v>
      </c>
      <c r="R573" s="103" t="n">
        <f aca="false">IF(R$1="P",MAX(0,R$2-$C573),IF(R$1="C",MAX(0,$C573-R$2)))</f>
        <v>0</v>
      </c>
      <c r="S573" s="103" t="n">
        <f aca="false">IF(S$1="P",MAX(0,S$2-$C573),IF(S$1="C",MAX(0,$C573-S$2)))</f>
        <v>0</v>
      </c>
      <c r="T573" s="104" t="n">
        <f aca="false">A573</f>
        <v>26</v>
      </c>
      <c r="U573" s="105" t="n">
        <f aca="false">VLOOKUP($B573,Gas!$B$3:$E$2506,2)</f>
        <v>2.81</v>
      </c>
      <c r="V573" s="46" t="n">
        <f aca="false">C573/U573</f>
        <v>16.8861209964413</v>
      </c>
      <c r="W573" s="99" t="n">
        <f aca="false">VLOOKUP($B573,Gas!$B$3:$E$2506,4)</f>
        <v>0.516870067280072</v>
      </c>
    </row>
    <row r="574" customFormat="false" ht="12.75" hidden="false" customHeight="false" outlineLevel="0" collapsed="false">
      <c r="A574" s="95" t="n">
        <f aca="false">MONTH(B574)+(YEAR(B574)-1998)*12</f>
        <v>26</v>
      </c>
      <c r="B574" s="101" t="n">
        <v>36565</v>
      </c>
      <c r="C574" s="102" t="n">
        <v>39.33</v>
      </c>
      <c r="D574" s="98" t="n">
        <f aca="false">LN(C574/C573)</f>
        <v>-0.187688938612219</v>
      </c>
      <c r="E574" s="106" t="n">
        <f aca="false">STDEV(D565:D574)*SQRT(trade_day)</f>
        <v>2.89851396966328</v>
      </c>
      <c r="F574" s="97"/>
      <c r="G574" s="103" t="n">
        <f aca="false">IF(G$1="P",MAX(0,G$2-$C574),IF(G$1="C",MAX(0,$C574-G$2)))</f>
        <v>0</v>
      </c>
      <c r="H574" s="103" t="n">
        <f aca="false">IF(H$1="P",MAX(0,H$2-$C574),IF(H$1="C",MAX(0,$C574-H$2)))</f>
        <v>0</v>
      </c>
      <c r="I574" s="103" t="n">
        <f aca="false">IF(I$1="P",MAX(0,I$2-$C574),IF(I$1="C",MAX(0,$C574-I$2)))</f>
        <v>0</v>
      </c>
      <c r="J574" s="103" t="n">
        <f aca="false">IF(J$1="P",MAX(0,J$2-$C574),IF(J$1="C",MAX(0,$C574-J$2)))</f>
        <v>0</v>
      </c>
      <c r="K574" s="103" t="n">
        <f aca="false">IF(K$1="P",MAX(0,K$2-$C574),IF(K$1="C",MAX(0,$C574-K$2)))</f>
        <v>0.670000000000002</v>
      </c>
      <c r="L574" s="103" t="n">
        <f aca="false">IF(L$1="P",MAX(0,L$2-$C574),IF(L$1="C",MAX(0,$C574-L$2)))</f>
        <v>10.67</v>
      </c>
      <c r="M574" s="103" t="n">
        <f aca="false">IF(M$1="P",MAX(0,M$2-$C574),IF(M$1="C",MAX(0,$C574-M$2)))</f>
        <v>19.33</v>
      </c>
      <c r="N574" s="103" t="n">
        <f aca="false">IF(N$1="P",MAX(0,N$2-$C574),IF(N$1="C",MAX(0,$C574-N$2)))</f>
        <v>14.33</v>
      </c>
      <c r="O574" s="103" t="n">
        <f aca="false">IF(O$1="P",MAX(0,O$2-$C574),IF(O$1="C",MAX(0,$C574-O$2)))</f>
        <v>9.33</v>
      </c>
      <c r="P574" s="103" t="n">
        <f aca="false">IF(P$1="P",MAX(0,P$2-$C574),IF(P$1="C",MAX(0,$C574-P$2)))</f>
        <v>4.33</v>
      </c>
      <c r="Q574" s="103" t="n">
        <f aca="false">IF(Q$1="P",MAX(0,Q$2-$C574),IF(Q$1="C",MAX(0,$C574-Q$2)))</f>
        <v>0</v>
      </c>
      <c r="R574" s="103" t="n">
        <f aca="false">IF(R$1="P",MAX(0,R$2-$C574),IF(R$1="C",MAX(0,$C574-R$2)))</f>
        <v>0</v>
      </c>
      <c r="S574" s="103" t="n">
        <f aca="false">IF(S$1="P",MAX(0,S$2-$C574),IF(S$1="C",MAX(0,$C574-S$2)))</f>
        <v>0</v>
      </c>
      <c r="T574" s="104" t="n">
        <f aca="false">A574</f>
        <v>26</v>
      </c>
      <c r="U574" s="105" t="n">
        <f aca="false">VLOOKUP($B574,Gas!$B$3:$E$2506,2)</f>
        <v>2.6</v>
      </c>
      <c r="V574" s="46" t="n">
        <f aca="false">C574/U574</f>
        <v>15.1269230769231</v>
      </c>
      <c r="W574" s="99" t="n">
        <f aca="false">VLOOKUP($B574,Gas!$B$3:$E$2506,4)</f>
        <v>0.694105556095523</v>
      </c>
    </row>
    <row r="575" customFormat="false" ht="12.75" hidden="false" customHeight="false" outlineLevel="0" collapsed="false">
      <c r="A575" s="95" t="n">
        <f aca="false">MONTH(B575)+(YEAR(B575)-1998)*12</f>
        <v>26</v>
      </c>
      <c r="B575" s="101" t="n">
        <v>36566</v>
      </c>
      <c r="C575" s="102" t="n">
        <v>38.09</v>
      </c>
      <c r="D575" s="98" t="n">
        <f aca="false">LN(C575/C574)</f>
        <v>-0.0320358059532053</v>
      </c>
      <c r="E575" s="106" t="n">
        <f aca="false">STDEV(D566:D575)*SQRT(trade_day)</f>
        <v>2.72838655105616</v>
      </c>
      <c r="F575" s="97"/>
      <c r="G575" s="103" t="n">
        <f aca="false">IF(G$1="P",MAX(0,G$2-$C575),IF(G$1="C",MAX(0,$C575-G$2)))</f>
        <v>0</v>
      </c>
      <c r="H575" s="103" t="n">
        <f aca="false">IF(H$1="P",MAX(0,H$2-$C575),IF(H$1="C",MAX(0,$C575-H$2)))</f>
        <v>0</v>
      </c>
      <c r="I575" s="103" t="n">
        <f aca="false">IF(I$1="P",MAX(0,I$2-$C575),IF(I$1="C",MAX(0,$C575-I$2)))</f>
        <v>0</v>
      </c>
      <c r="J575" s="103" t="n">
        <f aca="false">IF(J$1="P",MAX(0,J$2-$C575),IF(J$1="C",MAX(0,$C575-J$2)))</f>
        <v>0</v>
      </c>
      <c r="K575" s="103" t="n">
        <f aca="false">IF(K$1="P",MAX(0,K$2-$C575),IF(K$1="C",MAX(0,$C575-K$2)))</f>
        <v>1.91</v>
      </c>
      <c r="L575" s="103" t="n">
        <f aca="false">IF(L$1="P",MAX(0,L$2-$C575),IF(L$1="C",MAX(0,$C575-L$2)))</f>
        <v>11.91</v>
      </c>
      <c r="M575" s="103" t="n">
        <f aca="false">IF(M$1="P",MAX(0,M$2-$C575),IF(M$1="C",MAX(0,$C575-M$2)))</f>
        <v>18.09</v>
      </c>
      <c r="N575" s="103" t="n">
        <f aca="false">IF(N$1="P",MAX(0,N$2-$C575),IF(N$1="C",MAX(0,$C575-N$2)))</f>
        <v>13.09</v>
      </c>
      <c r="O575" s="103" t="n">
        <f aca="false">IF(O$1="P",MAX(0,O$2-$C575),IF(O$1="C",MAX(0,$C575-O$2)))</f>
        <v>8.09</v>
      </c>
      <c r="P575" s="103" t="n">
        <f aca="false">IF(P$1="P",MAX(0,P$2-$C575),IF(P$1="C",MAX(0,$C575-P$2)))</f>
        <v>3.09</v>
      </c>
      <c r="Q575" s="103" t="n">
        <f aca="false">IF(Q$1="P",MAX(0,Q$2-$C575),IF(Q$1="C",MAX(0,$C575-Q$2)))</f>
        <v>0</v>
      </c>
      <c r="R575" s="103" t="n">
        <f aca="false">IF(R$1="P",MAX(0,R$2-$C575),IF(R$1="C",MAX(0,$C575-R$2)))</f>
        <v>0</v>
      </c>
      <c r="S575" s="103" t="n">
        <f aca="false">IF(S$1="P",MAX(0,S$2-$C575),IF(S$1="C",MAX(0,$C575-S$2)))</f>
        <v>0</v>
      </c>
      <c r="T575" s="104" t="n">
        <f aca="false">A575</f>
        <v>26</v>
      </c>
      <c r="U575" s="105" t="n">
        <f aca="false">VLOOKUP($B575,Gas!$B$3:$E$2506,2)</f>
        <v>2.615</v>
      </c>
      <c r="V575" s="46" t="n">
        <f aca="false">C575/U575</f>
        <v>14.565965583174</v>
      </c>
      <c r="W575" s="99" t="n">
        <f aca="false">VLOOKUP($B575,Gas!$B$3:$E$2506,4)</f>
        <v>0.69787388944781</v>
      </c>
    </row>
    <row r="576" customFormat="false" ht="12.75" hidden="false" customHeight="false" outlineLevel="0" collapsed="false">
      <c r="A576" s="95" t="n">
        <f aca="false">MONTH(B576)+(YEAR(B576)-1998)*12</f>
        <v>26</v>
      </c>
      <c r="B576" s="101" t="n">
        <v>36567</v>
      </c>
      <c r="C576" s="102" t="n">
        <v>36.89</v>
      </c>
      <c r="D576" s="98" t="n">
        <f aca="false">LN(C576/C575)</f>
        <v>-0.0320112688819285</v>
      </c>
      <c r="E576" s="106" t="n">
        <f aca="false">STDEV(D567:D576)*SQRT(trade_day)</f>
        <v>2.72045520423828</v>
      </c>
      <c r="F576" s="97"/>
      <c r="G576" s="103" t="n">
        <f aca="false">IF(G$1="P",MAX(0,G$2-$C576),IF(G$1="C",MAX(0,$C576-G$2)))</f>
        <v>0</v>
      </c>
      <c r="H576" s="103" t="n">
        <f aca="false">IF(H$1="P",MAX(0,H$2-$C576),IF(H$1="C",MAX(0,$C576-H$2)))</f>
        <v>0</v>
      </c>
      <c r="I576" s="103" t="n">
        <f aca="false">IF(I$1="P",MAX(0,I$2-$C576),IF(I$1="C",MAX(0,$C576-I$2)))</f>
        <v>0</v>
      </c>
      <c r="J576" s="103" t="n">
        <f aca="false">IF(J$1="P",MAX(0,J$2-$C576),IF(J$1="C",MAX(0,$C576-J$2)))</f>
        <v>0</v>
      </c>
      <c r="K576" s="103" t="n">
        <f aca="false">IF(K$1="P",MAX(0,K$2-$C576),IF(K$1="C",MAX(0,$C576-K$2)))</f>
        <v>3.11</v>
      </c>
      <c r="L576" s="103" t="n">
        <f aca="false">IF(L$1="P",MAX(0,L$2-$C576),IF(L$1="C",MAX(0,$C576-L$2)))</f>
        <v>13.11</v>
      </c>
      <c r="M576" s="103" t="n">
        <f aca="false">IF(M$1="P",MAX(0,M$2-$C576),IF(M$1="C",MAX(0,$C576-M$2)))</f>
        <v>16.89</v>
      </c>
      <c r="N576" s="103" t="n">
        <f aca="false">IF(N$1="P",MAX(0,N$2-$C576),IF(N$1="C",MAX(0,$C576-N$2)))</f>
        <v>11.89</v>
      </c>
      <c r="O576" s="103" t="n">
        <f aca="false">IF(O$1="P",MAX(0,O$2-$C576),IF(O$1="C",MAX(0,$C576-O$2)))</f>
        <v>6.89</v>
      </c>
      <c r="P576" s="103" t="n">
        <f aca="false">IF(P$1="P",MAX(0,P$2-$C576),IF(P$1="C",MAX(0,$C576-P$2)))</f>
        <v>1.89</v>
      </c>
      <c r="Q576" s="103" t="n">
        <f aca="false">IF(Q$1="P",MAX(0,Q$2-$C576),IF(Q$1="C",MAX(0,$C576-Q$2)))</f>
        <v>0</v>
      </c>
      <c r="R576" s="103" t="n">
        <f aca="false">IF(R$1="P",MAX(0,R$2-$C576),IF(R$1="C",MAX(0,$C576-R$2)))</f>
        <v>0</v>
      </c>
      <c r="S576" s="103" t="n">
        <f aca="false">IF(S$1="P",MAX(0,S$2-$C576),IF(S$1="C",MAX(0,$C576-S$2)))</f>
        <v>0</v>
      </c>
      <c r="T576" s="104" t="n">
        <f aca="false">A576</f>
        <v>26</v>
      </c>
      <c r="U576" s="105" t="n">
        <f aca="false">VLOOKUP($B576,Gas!$B$3:$E$2506,2)</f>
        <v>2.64</v>
      </c>
      <c r="V576" s="46" t="n">
        <f aca="false">C576/U576</f>
        <v>13.9734848484848</v>
      </c>
      <c r="W576" s="99" t="n">
        <f aca="false">VLOOKUP($B576,Gas!$B$3:$E$2506,4)</f>
        <v>0.646971719338111</v>
      </c>
    </row>
    <row r="577" customFormat="false" ht="12.75" hidden="false" customHeight="false" outlineLevel="0" collapsed="false">
      <c r="A577" s="95" t="n">
        <f aca="false">MONTH(B577)+(YEAR(B577)-1998)*12</f>
        <v>26</v>
      </c>
      <c r="B577" s="101" t="n">
        <v>36570</v>
      </c>
      <c r="C577" s="102" t="n">
        <v>40.57</v>
      </c>
      <c r="D577" s="98" t="n">
        <f aca="false">LN(C577/C576)</f>
        <v>0.0950883656097716</v>
      </c>
      <c r="E577" s="106" t="n">
        <f aca="false">STDEV(D568:D577)*SQRT(trade_day)</f>
        <v>2.76977536095952</v>
      </c>
      <c r="F577" s="97"/>
      <c r="G577" s="103" t="n">
        <f aca="false">IF(G$1="P",MAX(0,G$2-$C577),IF(G$1="C",MAX(0,$C577-G$2)))</f>
        <v>0</v>
      </c>
      <c r="H577" s="103" t="n">
        <f aca="false">IF(H$1="P",MAX(0,H$2-$C577),IF(H$1="C",MAX(0,$C577-H$2)))</f>
        <v>0</v>
      </c>
      <c r="I577" s="103" t="n">
        <f aca="false">IF(I$1="P",MAX(0,I$2-$C577),IF(I$1="C",MAX(0,$C577-I$2)))</f>
        <v>0</v>
      </c>
      <c r="J577" s="103" t="n">
        <f aca="false">IF(J$1="P",MAX(0,J$2-$C577),IF(J$1="C",MAX(0,$C577-J$2)))</f>
        <v>0</v>
      </c>
      <c r="K577" s="103" t="n">
        <f aca="false">IF(K$1="P",MAX(0,K$2-$C577),IF(K$1="C",MAX(0,$C577-K$2)))</f>
        <v>0</v>
      </c>
      <c r="L577" s="103" t="n">
        <f aca="false">IF(L$1="P",MAX(0,L$2-$C577),IF(L$1="C",MAX(0,$C577-L$2)))</f>
        <v>9.43</v>
      </c>
      <c r="M577" s="103" t="n">
        <f aca="false">IF(M$1="P",MAX(0,M$2-$C577),IF(M$1="C",MAX(0,$C577-M$2)))</f>
        <v>20.57</v>
      </c>
      <c r="N577" s="103" t="n">
        <f aca="false">IF(N$1="P",MAX(0,N$2-$C577),IF(N$1="C",MAX(0,$C577-N$2)))</f>
        <v>15.57</v>
      </c>
      <c r="O577" s="103" t="n">
        <f aca="false">IF(O$1="P",MAX(0,O$2-$C577),IF(O$1="C",MAX(0,$C577-O$2)))</f>
        <v>10.57</v>
      </c>
      <c r="P577" s="103" t="n">
        <f aca="false">IF(P$1="P",MAX(0,P$2-$C577),IF(P$1="C",MAX(0,$C577-P$2)))</f>
        <v>5.57</v>
      </c>
      <c r="Q577" s="103" t="n">
        <f aca="false">IF(Q$1="P",MAX(0,Q$2-$C577),IF(Q$1="C",MAX(0,$C577-Q$2)))</f>
        <v>0.57</v>
      </c>
      <c r="R577" s="103" t="n">
        <f aca="false">IF(R$1="P",MAX(0,R$2-$C577),IF(R$1="C",MAX(0,$C577-R$2)))</f>
        <v>0</v>
      </c>
      <c r="S577" s="103" t="n">
        <f aca="false">IF(S$1="P",MAX(0,S$2-$C577),IF(S$1="C",MAX(0,$C577-S$2)))</f>
        <v>0</v>
      </c>
      <c r="T577" s="104" t="n">
        <f aca="false">A577</f>
        <v>26</v>
      </c>
      <c r="U577" s="105" t="n">
        <f aca="false">VLOOKUP($B577,Gas!$B$3:$E$2506,2)</f>
        <v>2.65</v>
      </c>
      <c r="V577" s="46" t="n">
        <f aca="false">C577/U577</f>
        <v>15.3094339622642</v>
      </c>
      <c r="W577" s="99" t="n">
        <f aca="false">VLOOKUP($B577,Gas!$B$3:$E$2506,4)</f>
        <v>0.511043453024922</v>
      </c>
    </row>
    <row r="578" customFormat="false" ht="12.75" hidden="false" customHeight="false" outlineLevel="0" collapsed="false">
      <c r="A578" s="95" t="n">
        <f aca="false">MONTH(B578)+(YEAR(B578)-1998)*12</f>
        <v>26</v>
      </c>
      <c r="B578" s="101" t="n">
        <v>36571</v>
      </c>
      <c r="C578" s="102" t="n">
        <v>43.82</v>
      </c>
      <c r="D578" s="98" t="n">
        <f aca="false">LN(C578/C577)</f>
        <v>0.0770614569489646</v>
      </c>
      <c r="E578" s="106" t="n">
        <f aca="false">STDEV(D569:D578)*SQRT(trade_day)</f>
        <v>2.024065590688</v>
      </c>
      <c r="F578" s="97"/>
      <c r="G578" s="103" t="n">
        <f aca="false">IF(G$1="P",MAX(0,G$2-$C578),IF(G$1="C",MAX(0,$C578-G$2)))</f>
        <v>0</v>
      </c>
      <c r="H578" s="103" t="n">
        <f aca="false">IF(H$1="P",MAX(0,H$2-$C578),IF(H$1="C",MAX(0,$C578-H$2)))</f>
        <v>0</v>
      </c>
      <c r="I578" s="103" t="n">
        <f aca="false">IF(I$1="P",MAX(0,I$2-$C578),IF(I$1="C",MAX(0,$C578-I$2)))</f>
        <v>0</v>
      </c>
      <c r="J578" s="103" t="n">
        <f aca="false">IF(J$1="P",MAX(0,J$2-$C578),IF(J$1="C",MAX(0,$C578-J$2)))</f>
        <v>0</v>
      </c>
      <c r="K578" s="103" t="n">
        <f aca="false">IF(K$1="P",MAX(0,K$2-$C578),IF(K$1="C",MAX(0,$C578-K$2)))</f>
        <v>0</v>
      </c>
      <c r="L578" s="103" t="n">
        <f aca="false">IF(L$1="P",MAX(0,L$2-$C578),IF(L$1="C",MAX(0,$C578-L$2)))</f>
        <v>6.18</v>
      </c>
      <c r="M578" s="103" t="n">
        <f aca="false">IF(M$1="P",MAX(0,M$2-$C578),IF(M$1="C",MAX(0,$C578-M$2)))</f>
        <v>23.82</v>
      </c>
      <c r="N578" s="103" t="n">
        <f aca="false">IF(N$1="P",MAX(0,N$2-$C578),IF(N$1="C",MAX(0,$C578-N$2)))</f>
        <v>18.82</v>
      </c>
      <c r="O578" s="103" t="n">
        <f aca="false">IF(O$1="P",MAX(0,O$2-$C578),IF(O$1="C",MAX(0,$C578-O$2)))</f>
        <v>13.82</v>
      </c>
      <c r="P578" s="103" t="n">
        <f aca="false">IF(P$1="P",MAX(0,P$2-$C578),IF(P$1="C",MAX(0,$C578-P$2)))</f>
        <v>8.82</v>
      </c>
      <c r="Q578" s="103" t="n">
        <f aca="false">IF(Q$1="P",MAX(0,Q$2-$C578),IF(Q$1="C",MAX(0,$C578-Q$2)))</f>
        <v>3.82</v>
      </c>
      <c r="R578" s="103" t="n">
        <f aca="false">IF(R$1="P",MAX(0,R$2-$C578),IF(R$1="C",MAX(0,$C578-R$2)))</f>
        <v>0</v>
      </c>
      <c r="S578" s="103" t="n">
        <f aca="false">IF(S$1="P",MAX(0,S$2-$C578),IF(S$1="C",MAX(0,$C578-S$2)))</f>
        <v>0</v>
      </c>
      <c r="T578" s="104" t="n">
        <f aca="false">A578</f>
        <v>26</v>
      </c>
      <c r="U578" s="105" t="n">
        <f aca="false">VLOOKUP($B578,Gas!$B$3:$E$2506,2)</f>
        <v>2.61</v>
      </c>
      <c r="V578" s="46" t="n">
        <f aca="false">C578/U578</f>
        <v>16.7892720306513</v>
      </c>
      <c r="W578" s="99" t="n">
        <f aca="false">VLOOKUP($B578,Gas!$B$3:$E$2506,4)</f>
        <v>0.49817172664553</v>
      </c>
    </row>
    <row r="579" customFormat="false" ht="12.75" hidden="false" customHeight="false" outlineLevel="0" collapsed="false">
      <c r="A579" s="95" t="n">
        <f aca="false">MONTH(B579)+(YEAR(B579)-1998)*12</f>
        <v>26</v>
      </c>
      <c r="B579" s="101" t="n">
        <v>36572</v>
      </c>
      <c r="C579" s="102" t="n">
        <v>39.39</v>
      </c>
      <c r="D579" s="98" t="n">
        <f aca="false">LN(C579/C578)</f>
        <v>-0.106578357184506</v>
      </c>
      <c r="E579" s="106" t="n">
        <f aca="false">STDEV(D570:D579)*SQRT(trade_day)</f>
        <v>1.80468583704167</v>
      </c>
      <c r="F579" s="97"/>
      <c r="G579" s="103" t="n">
        <f aca="false">IF(G$1="P",MAX(0,G$2-$C579),IF(G$1="C",MAX(0,$C579-G$2)))</f>
        <v>0</v>
      </c>
      <c r="H579" s="103" t="n">
        <f aca="false">IF(H$1="P",MAX(0,H$2-$C579),IF(H$1="C",MAX(0,$C579-H$2)))</f>
        <v>0</v>
      </c>
      <c r="I579" s="103" t="n">
        <f aca="false">IF(I$1="P",MAX(0,I$2-$C579),IF(I$1="C",MAX(0,$C579-I$2)))</f>
        <v>0</v>
      </c>
      <c r="J579" s="103" t="n">
        <f aca="false">IF(J$1="P",MAX(0,J$2-$C579),IF(J$1="C",MAX(0,$C579-J$2)))</f>
        <v>0</v>
      </c>
      <c r="K579" s="103" t="n">
        <f aca="false">IF(K$1="P",MAX(0,K$2-$C579),IF(K$1="C",MAX(0,$C579-K$2)))</f>
        <v>0.609999999999999</v>
      </c>
      <c r="L579" s="103" t="n">
        <f aca="false">IF(L$1="P",MAX(0,L$2-$C579),IF(L$1="C",MAX(0,$C579-L$2)))</f>
        <v>10.61</v>
      </c>
      <c r="M579" s="103" t="n">
        <f aca="false">IF(M$1="P",MAX(0,M$2-$C579),IF(M$1="C",MAX(0,$C579-M$2)))</f>
        <v>19.39</v>
      </c>
      <c r="N579" s="103" t="n">
        <f aca="false">IF(N$1="P",MAX(0,N$2-$C579),IF(N$1="C",MAX(0,$C579-N$2)))</f>
        <v>14.39</v>
      </c>
      <c r="O579" s="103" t="n">
        <f aca="false">IF(O$1="P",MAX(0,O$2-$C579),IF(O$1="C",MAX(0,$C579-O$2)))</f>
        <v>9.39</v>
      </c>
      <c r="P579" s="103" t="n">
        <f aca="false">IF(P$1="P",MAX(0,P$2-$C579),IF(P$1="C",MAX(0,$C579-P$2)))</f>
        <v>4.39</v>
      </c>
      <c r="Q579" s="103" t="n">
        <f aca="false">IF(Q$1="P",MAX(0,Q$2-$C579),IF(Q$1="C",MAX(0,$C579-Q$2)))</f>
        <v>0</v>
      </c>
      <c r="R579" s="103" t="n">
        <f aca="false">IF(R$1="P",MAX(0,R$2-$C579),IF(R$1="C",MAX(0,$C579-R$2)))</f>
        <v>0</v>
      </c>
      <c r="S579" s="103" t="n">
        <f aca="false">IF(S$1="P",MAX(0,S$2-$C579),IF(S$1="C",MAX(0,$C579-S$2)))</f>
        <v>0</v>
      </c>
      <c r="T579" s="104" t="n">
        <f aca="false">A579</f>
        <v>26</v>
      </c>
      <c r="U579" s="105" t="n">
        <f aca="false">VLOOKUP($B579,Gas!$B$3:$E$2506,2)</f>
        <v>2.61</v>
      </c>
      <c r="V579" s="46" t="n">
        <f aca="false">C579/U579</f>
        <v>15.0919540229885</v>
      </c>
      <c r="W579" s="99" t="n">
        <f aca="false">VLOOKUP($B579,Gas!$B$3:$E$2506,4)</f>
        <v>0.49817172664553</v>
      </c>
    </row>
    <row r="580" customFormat="false" ht="12.75" hidden="false" customHeight="false" outlineLevel="0" collapsed="false">
      <c r="A580" s="95" t="n">
        <f aca="false">MONTH(B580)+(YEAR(B580)-1998)*12</f>
        <v>26</v>
      </c>
      <c r="B580" s="101" t="n">
        <v>36573</v>
      </c>
      <c r="C580" s="102" t="n">
        <v>41.69</v>
      </c>
      <c r="D580" s="98" t="n">
        <f aca="false">LN(C580/C579)</f>
        <v>0.056749314909891</v>
      </c>
      <c r="E580" s="106" t="n">
        <f aca="false">STDEV(D571:D580)*SQRT(trade_day)</f>
        <v>1.8428372938304</v>
      </c>
      <c r="F580" s="97"/>
      <c r="G580" s="103" t="n">
        <f aca="false">IF(G$1="P",MAX(0,G$2-$C580),IF(G$1="C",MAX(0,$C580-G$2)))</f>
        <v>0</v>
      </c>
      <c r="H580" s="103" t="n">
        <f aca="false">IF(H$1="P",MAX(0,H$2-$C580),IF(H$1="C",MAX(0,$C580-H$2)))</f>
        <v>0</v>
      </c>
      <c r="I580" s="103" t="n">
        <f aca="false">IF(I$1="P",MAX(0,I$2-$C580),IF(I$1="C",MAX(0,$C580-I$2)))</f>
        <v>0</v>
      </c>
      <c r="J580" s="103" t="n">
        <f aca="false">IF(J$1="P",MAX(0,J$2-$C580),IF(J$1="C",MAX(0,$C580-J$2)))</f>
        <v>0</v>
      </c>
      <c r="K580" s="103" t="n">
        <f aca="false">IF(K$1="P",MAX(0,K$2-$C580),IF(K$1="C",MAX(0,$C580-K$2)))</f>
        <v>0</v>
      </c>
      <c r="L580" s="103" t="n">
        <f aca="false">IF(L$1="P",MAX(0,L$2-$C580),IF(L$1="C",MAX(0,$C580-L$2)))</f>
        <v>8.31</v>
      </c>
      <c r="M580" s="103" t="n">
        <f aca="false">IF(M$1="P",MAX(0,M$2-$C580),IF(M$1="C",MAX(0,$C580-M$2)))</f>
        <v>21.69</v>
      </c>
      <c r="N580" s="103" t="n">
        <f aca="false">IF(N$1="P",MAX(0,N$2-$C580),IF(N$1="C",MAX(0,$C580-N$2)))</f>
        <v>16.69</v>
      </c>
      <c r="O580" s="103" t="n">
        <f aca="false">IF(O$1="P",MAX(0,O$2-$C580),IF(O$1="C",MAX(0,$C580-O$2)))</f>
        <v>11.69</v>
      </c>
      <c r="P580" s="103" t="n">
        <f aca="false">IF(P$1="P",MAX(0,P$2-$C580),IF(P$1="C",MAX(0,$C580-P$2)))</f>
        <v>6.69</v>
      </c>
      <c r="Q580" s="103" t="n">
        <f aca="false">IF(Q$1="P",MAX(0,Q$2-$C580),IF(Q$1="C",MAX(0,$C580-Q$2)))</f>
        <v>1.69</v>
      </c>
      <c r="R580" s="103" t="n">
        <f aca="false">IF(R$1="P",MAX(0,R$2-$C580),IF(R$1="C",MAX(0,$C580-R$2)))</f>
        <v>0</v>
      </c>
      <c r="S580" s="103" t="n">
        <f aca="false">IF(S$1="P",MAX(0,S$2-$C580),IF(S$1="C",MAX(0,$C580-S$2)))</f>
        <v>0</v>
      </c>
      <c r="T580" s="104" t="n">
        <f aca="false">A580</f>
        <v>26</v>
      </c>
      <c r="U580" s="105" t="n">
        <f aca="false">VLOOKUP($B580,Gas!$B$3:$E$2506,2)</f>
        <v>2.645</v>
      </c>
      <c r="V580" s="46" t="n">
        <f aca="false">C580/U580</f>
        <v>15.7618147448015</v>
      </c>
      <c r="W580" s="99" t="n">
        <f aca="false">VLOOKUP($B580,Gas!$B$3:$E$2506,4)</f>
        <v>0.511341021022282</v>
      </c>
    </row>
    <row r="581" customFormat="false" ht="12.75" hidden="false" customHeight="false" outlineLevel="0" collapsed="false">
      <c r="A581" s="95" t="n">
        <f aca="false">MONTH(B581)+(YEAR(B581)-1998)*12</f>
        <v>26</v>
      </c>
      <c r="B581" s="101" t="n">
        <v>36574</v>
      </c>
      <c r="C581" s="102" t="n">
        <v>42.61</v>
      </c>
      <c r="D581" s="98" t="n">
        <f aca="false">LN(C581/C580)</f>
        <v>0.0218276756191153</v>
      </c>
      <c r="E581" s="106" t="n">
        <f aca="false">STDEV(D572:D581)*SQRT(trade_day)</f>
        <v>1.84790294754356</v>
      </c>
      <c r="F581" s="97"/>
      <c r="G581" s="103" t="n">
        <f aca="false">IF(G$1="P",MAX(0,G$2-$C581),IF(G$1="C",MAX(0,$C581-G$2)))</f>
        <v>0</v>
      </c>
      <c r="H581" s="103" t="n">
        <f aca="false">IF(H$1="P",MAX(0,H$2-$C581),IF(H$1="C",MAX(0,$C581-H$2)))</f>
        <v>0</v>
      </c>
      <c r="I581" s="103" t="n">
        <f aca="false">IF(I$1="P",MAX(0,I$2-$C581),IF(I$1="C",MAX(0,$C581-I$2)))</f>
        <v>0</v>
      </c>
      <c r="J581" s="103" t="n">
        <f aca="false">IF(J$1="P",MAX(0,J$2-$C581),IF(J$1="C",MAX(0,$C581-J$2)))</f>
        <v>0</v>
      </c>
      <c r="K581" s="103" t="n">
        <f aca="false">IF(K$1="P",MAX(0,K$2-$C581),IF(K$1="C",MAX(0,$C581-K$2)))</f>
        <v>0</v>
      </c>
      <c r="L581" s="103" t="n">
        <f aca="false">IF(L$1="P",MAX(0,L$2-$C581),IF(L$1="C",MAX(0,$C581-L$2)))</f>
        <v>7.39</v>
      </c>
      <c r="M581" s="103" t="n">
        <f aca="false">IF(M$1="P",MAX(0,M$2-$C581),IF(M$1="C",MAX(0,$C581-M$2)))</f>
        <v>22.61</v>
      </c>
      <c r="N581" s="103" t="n">
        <f aca="false">IF(N$1="P",MAX(0,N$2-$C581),IF(N$1="C",MAX(0,$C581-N$2)))</f>
        <v>17.61</v>
      </c>
      <c r="O581" s="103" t="n">
        <f aca="false">IF(O$1="P",MAX(0,O$2-$C581),IF(O$1="C",MAX(0,$C581-O$2)))</f>
        <v>12.61</v>
      </c>
      <c r="P581" s="103" t="n">
        <f aca="false">IF(P$1="P",MAX(0,P$2-$C581),IF(P$1="C",MAX(0,$C581-P$2)))</f>
        <v>7.61</v>
      </c>
      <c r="Q581" s="103" t="n">
        <f aca="false">IF(Q$1="P",MAX(0,Q$2-$C581),IF(Q$1="C",MAX(0,$C581-Q$2)))</f>
        <v>2.61</v>
      </c>
      <c r="R581" s="103" t="n">
        <f aca="false">IF(R$1="P",MAX(0,R$2-$C581),IF(R$1="C",MAX(0,$C581-R$2)))</f>
        <v>0</v>
      </c>
      <c r="S581" s="103" t="n">
        <f aca="false">IF(S$1="P",MAX(0,S$2-$C581),IF(S$1="C",MAX(0,$C581-S$2)))</f>
        <v>0</v>
      </c>
      <c r="T581" s="104" t="n">
        <f aca="false">A581</f>
        <v>26</v>
      </c>
      <c r="U581" s="105" t="n">
        <f aca="false">VLOOKUP($B581,Gas!$B$3:$E$2506,2)</f>
        <v>2.655</v>
      </c>
      <c r="V581" s="46" t="n">
        <f aca="false">C581/U581</f>
        <v>16.0489642184557</v>
      </c>
      <c r="W581" s="99" t="n">
        <f aca="false">VLOOKUP($B581,Gas!$B$3:$E$2506,4)</f>
        <v>0.504349179562036</v>
      </c>
    </row>
    <row r="582" customFormat="false" ht="12.75" hidden="false" customHeight="false" outlineLevel="0" collapsed="false">
      <c r="A582" s="95" t="n">
        <f aca="false">MONTH(B582)+(YEAR(B582)-1998)*12</f>
        <v>26</v>
      </c>
      <c r="B582" s="101" t="n">
        <v>36577</v>
      </c>
      <c r="C582" s="102" t="n">
        <v>39.84</v>
      </c>
      <c r="D582" s="98" t="n">
        <f aca="false">LN(C582/C581)</f>
        <v>-0.0672175347954231</v>
      </c>
      <c r="E582" s="106" t="n">
        <f aca="false">STDEV(D573:D582)*SQRT(trade_day)</f>
        <v>1.56279426569886</v>
      </c>
      <c r="F582" s="97"/>
      <c r="G582" s="103" t="n">
        <f aca="false">IF(G$1="P",MAX(0,G$2-$C582),IF(G$1="C",MAX(0,$C582-G$2)))</f>
        <v>0</v>
      </c>
      <c r="H582" s="103" t="n">
        <f aca="false">IF(H$1="P",MAX(0,H$2-$C582),IF(H$1="C",MAX(0,$C582-H$2)))</f>
        <v>0</v>
      </c>
      <c r="I582" s="103" t="n">
        <f aca="false">IF(I$1="P",MAX(0,I$2-$C582),IF(I$1="C",MAX(0,$C582-I$2)))</f>
        <v>0</v>
      </c>
      <c r="J582" s="103" t="n">
        <f aca="false">IF(J$1="P",MAX(0,J$2-$C582),IF(J$1="C",MAX(0,$C582-J$2)))</f>
        <v>0</v>
      </c>
      <c r="K582" s="103" t="n">
        <f aca="false">IF(K$1="P",MAX(0,K$2-$C582),IF(K$1="C",MAX(0,$C582-K$2)))</f>
        <v>0.159999999999997</v>
      </c>
      <c r="L582" s="103" t="n">
        <f aca="false">IF(L$1="P",MAX(0,L$2-$C582),IF(L$1="C",MAX(0,$C582-L$2)))</f>
        <v>10.16</v>
      </c>
      <c r="M582" s="103" t="n">
        <f aca="false">IF(M$1="P",MAX(0,M$2-$C582),IF(M$1="C",MAX(0,$C582-M$2)))</f>
        <v>19.84</v>
      </c>
      <c r="N582" s="103" t="n">
        <f aca="false">IF(N$1="P",MAX(0,N$2-$C582),IF(N$1="C",MAX(0,$C582-N$2)))</f>
        <v>14.84</v>
      </c>
      <c r="O582" s="103" t="n">
        <f aca="false">IF(O$1="P",MAX(0,O$2-$C582),IF(O$1="C",MAX(0,$C582-O$2)))</f>
        <v>9.84</v>
      </c>
      <c r="P582" s="103" t="n">
        <f aca="false">IF(P$1="P",MAX(0,P$2-$C582),IF(P$1="C",MAX(0,$C582-P$2)))</f>
        <v>4.84</v>
      </c>
      <c r="Q582" s="103" t="n">
        <f aca="false">IF(Q$1="P",MAX(0,Q$2-$C582),IF(Q$1="C",MAX(0,$C582-Q$2)))</f>
        <v>0</v>
      </c>
      <c r="R582" s="103" t="n">
        <f aca="false">IF(R$1="P",MAX(0,R$2-$C582),IF(R$1="C",MAX(0,$C582-R$2)))</f>
        <v>0</v>
      </c>
      <c r="S582" s="103" t="n">
        <f aca="false">IF(S$1="P",MAX(0,S$2-$C582),IF(S$1="C",MAX(0,$C582-S$2)))</f>
        <v>0</v>
      </c>
      <c r="T582" s="104" t="n">
        <f aca="false">A582</f>
        <v>26</v>
      </c>
      <c r="U582" s="105" t="n">
        <f aca="false">VLOOKUP($B582,Gas!$B$3:$E$2506,2)</f>
        <v>2.645</v>
      </c>
      <c r="V582" s="46" t="n">
        <f aca="false">C582/U582</f>
        <v>15.062381852552</v>
      </c>
      <c r="W582" s="99" t="n">
        <f aca="false">VLOOKUP($B582,Gas!$B$3:$E$2506,4)</f>
        <v>0.135270630095756</v>
      </c>
    </row>
    <row r="583" customFormat="false" ht="12.75" hidden="false" customHeight="false" outlineLevel="0" collapsed="false">
      <c r="A583" s="95" t="n">
        <f aca="false">MONTH(B583)+(YEAR(B583)-1998)*12</f>
        <v>26</v>
      </c>
      <c r="B583" s="101" t="n">
        <v>36578</v>
      </c>
      <c r="C583" s="102" t="n">
        <v>38.17</v>
      </c>
      <c r="D583" s="98" t="n">
        <f aca="false">LN(C583/C582)</f>
        <v>-0.0428215659592592</v>
      </c>
      <c r="E583" s="106" t="n">
        <f aca="false">STDEV(D574:D583)*SQRT(trade_day)</f>
        <v>1.38373531245933</v>
      </c>
      <c r="F583" s="97"/>
      <c r="G583" s="103" t="n">
        <f aca="false">IF(G$1="P",MAX(0,G$2-$C583),IF(G$1="C",MAX(0,$C583-G$2)))</f>
        <v>0</v>
      </c>
      <c r="H583" s="103" t="n">
        <f aca="false">IF(H$1="P",MAX(0,H$2-$C583),IF(H$1="C",MAX(0,$C583-H$2)))</f>
        <v>0</v>
      </c>
      <c r="I583" s="103" t="n">
        <f aca="false">IF(I$1="P",MAX(0,I$2-$C583),IF(I$1="C",MAX(0,$C583-I$2)))</f>
        <v>0</v>
      </c>
      <c r="J583" s="103" t="n">
        <f aca="false">IF(J$1="P",MAX(0,J$2-$C583),IF(J$1="C",MAX(0,$C583-J$2)))</f>
        <v>0</v>
      </c>
      <c r="K583" s="103" t="n">
        <f aca="false">IF(K$1="P",MAX(0,K$2-$C583),IF(K$1="C",MAX(0,$C583-K$2)))</f>
        <v>1.83</v>
      </c>
      <c r="L583" s="103" t="n">
        <f aca="false">IF(L$1="P",MAX(0,L$2-$C583),IF(L$1="C",MAX(0,$C583-L$2)))</f>
        <v>11.83</v>
      </c>
      <c r="M583" s="103" t="n">
        <f aca="false">IF(M$1="P",MAX(0,M$2-$C583),IF(M$1="C",MAX(0,$C583-M$2)))</f>
        <v>18.17</v>
      </c>
      <c r="N583" s="103" t="n">
        <f aca="false">IF(N$1="P",MAX(0,N$2-$C583),IF(N$1="C",MAX(0,$C583-N$2)))</f>
        <v>13.17</v>
      </c>
      <c r="O583" s="103" t="n">
        <f aca="false">IF(O$1="P",MAX(0,O$2-$C583),IF(O$1="C",MAX(0,$C583-O$2)))</f>
        <v>8.17</v>
      </c>
      <c r="P583" s="103" t="n">
        <f aca="false">IF(P$1="P",MAX(0,P$2-$C583),IF(P$1="C",MAX(0,$C583-P$2)))</f>
        <v>3.17</v>
      </c>
      <c r="Q583" s="103" t="n">
        <f aca="false">IF(Q$1="P",MAX(0,Q$2-$C583),IF(Q$1="C",MAX(0,$C583-Q$2)))</f>
        <v>0</v>
      </c>
      <c r="R583" s="103" t="n">
        <f aca="false">IF(R$1="P",MAX(0,R$2-$C583),IF(R$1="C",MAX(0,$C583-R$2)))</f>
        <v>0</v>
      </c>
      <c r="S583" s="103" t="n">
        <f aca="false">IF(S$1="P",MAX(0,S$2-$C583),IF(S$1="C",MAX(0,$C583-S$2)))</f>
        <v>0</v>
      </c>
      <c r="T583" s="104" t="n">
        <f aca="false">A583</f>
        <v>26</v>
      </c>
      <c r="U583" s="105" t="n">
        <f aca="false">VLOOKUP($B583,Gas!$B$3:$E$2506,2)</f>
        <v>2.645</v>
      </c>
      <c r="V583" s="46" t="n">
        <f aca="false">C583/U583</f>
        <v>14.4310018903592</v>
      </c>
      <c r="W583" s="99" t="n">
        <f aca="false">VLOOKUP($B583,Gas!$B$3:$E$2506,4)</f>
        <v>0.13311086550045</v>
      </c>
    </row>
    <row r="584" customFormat="false" ht="12.75" hidden="false" customHeight="false" outlineLevel="0" collapsed="false">
      <c r="A584" s="95" t="n">
        <f aca="false">MONTH(B584)+(YEAR(B584)-1998)*12</f>
        <v>26</v>
      </c>
      <c r="B584" s="101" t="n">
        <v>36579</v>
      </c>
      <c r="C584" s="102" t="n">
        <v>36.86</v>
      </c>
      <c r="D584" s="98" t="n">
        <f aca="false">LN(C584/C583)</f>
        <v>-0.0349229145154612</v>
      </c>
      <c r="E584" s="106" t="n">
        <f aca="false">STDEV(D575:D584)*SQRT(trade_day)</f>
        <v>1.04400352905272</v>
      </c>
      <c r="F584" s="97"/>
      <c r="G584" s="103" t="n">
        <f aca="false">IF(G$1="P",MAX(0,G$2-$C584),IF(G$1="C",MAX(0,$C584-G$2)))</f>
        <v>0</v>
      </c>
      <c r="H584" s="103" t="n">
        <f aca="false">IF(H$1="P",MAX(0,H$2-$C584),IF(H$1="C",MAX(0,$C584-H$2)))</f>
        <v>0</v>
      </c>
      <c r="I584" s="103" t="n">
        <f aca="false">IF(I$1="P",MAX(0,I$2-$C584),IF(I$1="C",MAX(0,$C584-I$2)))</f>
        <v>0</v>
      </c>
      <c r="J584" s="103" t="n">
        <f aca="false">IF(J$1="P",MAX(0,J$2-$C584),IF(J$1="C",MAX(0,$C584-J$2)))</f>
        <v>0</v>
      </c>
      <c r="K584" s="103" t="n">
        <f aca="false">IF(K$1="P",MAX(0,K$2-$C584),IF(K$1="C",MAX(0,$C584-K$2)))</f>
        <v>3.14</v>
      </c>
      <c r="L584" s="103" t="n">
        <f aca="false">IF(L$1="P",MAX(0,L$2-$C584),IF(L$1="C",MAX(0,$C584-L$2)))</f>
        <v>13.14</v>
      </c>
      <c r="M584" s="103" t="n">
        <f aca="false">IF(M$1="P",MAX(0,M$2-$C584),IF(M$1="C",MAX(0,$C584-M$2)))</f>
        <v>16.86</v>
      </c>
      <c r="N584" s="103" t="n">
        <f aca="false">IF(N$1="P",MAX(0,N$2-$C584),IF(N$1="C",MAX(0,$C584-N$2)))</f>
        <v>11.86</v>
      </c>
      <c r="O584" s="103" t="n">
        <f aca="false">IF(O$1="P",MAX(0,O$2-$C584),IF(O$1="C",MAX(0,$C584-O$2)))</f>
        <v>6.86</v>
      </c>
      <c r="P584" s="103" t="n">
        <f aca="false">IF(P$1="P",MAX(0,P$2-$C584),IF(P$1="C",MAX(0,$C584-P$2)))</f>
        <v>1.86</v>
      </c>
      <c r="Q584" s="103" t="n">
        <f aca="false">IF(Q$1="P",MAX(0,Q$2-$C584),IF(Q$1="C",MAX(0,$C584-Q$2)))</f>
        <v>0</v>
      </c>
      <c r="R584" s="103" t="n">
        <f aca="false">IF(R$1="P",MAX(0,R$2-$C584),IF(R$1="C",MAX(0,$C584-R$2)))</f>
        <v>0</v>
      </c>
      <c r="S584" s="103" t="n">
        <f aca="false">IF(S$1="P",MAX(0,S$2-$C584),IF(S$1="C",MAX(0,$C584-S$2)))</f>
        <v>0</v>
      </c>
      <c r="T584" s="104" t="n">
        <f aca="false">A584</f>
        <v>26</v>
      </c>
      <c r="U584" s="105" t="n">
        <f aca="false">VLOOKUP($B584,Gas!$B$3:$E$2506,2)</f>
        <v>2.545</v>
      </c>
      <c r="V584" s="46" t="n">
        <f aca="false">C584/U584</f>
        <v>14.483300589391</v>
      </c>
      <c r="W584" s="99" t="n">
        <f aca="false">VLOOKUP($B584,Gas!$B$3:$E$2506,4)</f>
        <v>0.267102780497793</v>
      </c>
    </row>
    <row r="585" customFormat="false" ht="12.75" hidden="false" customHeight="false" outlineLevel="0" collapsed="false">
      <c r="A585" s="95" t="n">
        <f aca="false">MONTH(B585)+(YEAR(B585)-1998)*12</f>
        <v>26</v>
      </c>
      <c r="B585" s="101" t="n">
        <v>36580</v>
      </c>
      <c r="C585" s="102" t="n">
        <v>36.09</v>
      </c>
      <c r="D585" s="98" t="n">
        <f aca="false">LN(C585/C584)</f>
        <v>-0.0211111335869799</v>
      </c>
      <c r="E585" s="106" t="n">
        <f aca="false">STDEV(D576:D585)*SQRT(trade_day)</f>
        <v>1.03798856983019</v>
      </c>
      <c r="F585" s="97"/>
      <c r="G585" s="103" t="n">
        <f aca="false">IF(G$1="P",MAX(0,G$2-$C585),IF(G$1="C",MAX(0,$C585-G$2)))</f>
        <v>0</v>
      </c>
      <c r="H585" s="103" t="n">
        <f aca="false">IF(H$1="P",MAX(0,H$2-$C585),IF(H$1="C",MAX(0,$C585-H$2)))</f>
        <v>0</v>
      </c>
      <c r="I585" s="103" t="n">
        <f aca="false">IF(I$1="P",MAX(0,I$2-$C585),IF(I$1="C",MAX(0,$C585-I$2)))</f>
        <v>0</v>
      </c>
      <c r="J585" s="103" t="n">
        <f aca="false">IF(J$1="P",MAX(0,J$2-$C585),IF(J$1="C",MAX(0,$C585-J$2)))</f>
        <v>0</v>
      </c>
      <c r="K585" s="103" t="n">
        <f aca="false">IF(K$1="P",MAX(0,K$2-$C585),IF(K$1="C",MAX(0,$C585-K$2)))</f>
        <v>3.91</v>
      </c>
      <c r="L585" s="103" t="n">
        <f aca="false">IF(L$1="P",MAX(0,L$2-$C585),IF(L$1="C",MAX(0,$C585-L$2)))</f>
        <v>13.91</v>
      </c>
      <c r="M585" s="103" t="n">
        <f aca="false">IF(M$1="P",MAX(0,M$2-$C585),IF(M$1="C",MAX(0,$C585-M$2)))</f>
        <v>16.09</v>
      </c>
      <c r="N585" s="103" t="n">
        <f aca="false">IF(N$1="P",MAX(0,N$2-$C585),IF(N$1="C",MAX(0,$C585-N$2)))</f>
        <v>11.09</v>
      </c>
      <c r="O585" s="103" t="n">
        <f aca="false">IF(O$1="P",MAX(0,O$2-$C585),IF(O$1="C",MAX(0,$C585-O$2)))</f>
        <v>6.09</v>
      </c>
      <c r="P585" s="103" t="n">
        <f aca="false">IF(P$1="P",MAX(0,P$2-$C585),IF(P$1="C",MAX(0,$C585-P$2)))</f>
        <v>1.09</v>
      </c>
      <c r="Q585" s="103" t="n">
        <f aca="false">IF(Q$1="P",MAX(0,Q$2-$C585),IF(Q$1="C",MAX(0,$C585-Q$2)))</f>
        <v>0</v>
      </c>
      <c r="R585" s="103" t="n">
        <f aca="false">IF(R$1="P",MAX(0,R$2-$C585),IF(R$1="C",MAX(0,$C585-R$2)))</f>
        <v>0</v>
      </c>
      <c r="S585" s="103" t="n">
        <f aca="false">IF(S$1="P",MAX(0,S$2-$C585),IF(S$1="C",MAX(0,$C585-S$2)))</f>
        <v>0</v>
      </c>
      <c r="T585" s="104" t="n">
        <f aca="false">A585</f>
        <v>26</v>
      </c>
      <c r="U585" s="105" t="n">
        <f aca="false">VLOOKUP($B585,Gas!$B$3:$E$2506,2)</f>
        <v>2.5</v>
      </c>
      <c r="V585" s="46" t="n">
        <f aca="false">C585/U585</f>
        <v>14.436</v>
      </c>
      <c r="W585" s="99" t="n">
        <f aca="false">VLOOKUP($B585,Gas!$B$3:$E$2506,4)</f>
        <v>0.277687495721184</v>
      </c>
    </row>
    <row r="586" customFormat="false" ht="12.75" hidden="false" customHeight="false" outlineLevel="0" collapsed="false">
      <c r="A586" s="95" t="n">
        <f aca="false">MONTH(B586)+(YEAR(B586)-1998)*12</f>
        <v>26</v>
      </c>
      <c r="B586" s="101" t="n">
        <v>36581</v>
      </c>
      <c r="C586" s="102" t="n">
        <v>34.58</v>
      </c>
      <c r="D586" s="98" t="n">
        <f aca="false">LN(C586/C585)</f>
        <v>-0.0427403383995529</v>
      </c>
      <c r="E586" s="106" t="n">
        <f aca="false">STDEV(D577:D586)*SQRT(trade_day)</f>
        <v>1.04697841854722</v>
      </c>
      <c r="F586" s="97"/>
      <c r="G586" s="103" t="n">
        <f aca="false">IF(G$1="P",MAX(0,G$2-$C586),IF(G$1="C",MAX(0,$C586-G$2)))</f>
        <v>0</v>
      </c>
      <c r="H586" s="103" t="n">
        <f aca="false">IF(H$1="P",MAX(0,H$2-$C586),IF(H$1="C",MAX(0,$C586-H$2)))</f>
        <v>0</v>
      </c>
      <c r="I586" s="103" t="n">
        <f aca="false">IF(I$1="P",MAX(0,I$2-$C586),IF(I$1="C",MAX(0,$C586-I$2)))</f>
        <v>0</v>
      </c>
      <c r="J586" s="103" t="n">
        <f aca="false">IF(J$1="P",MAX(0,J$2-$C586),IF(J$1="C",MAX(0,$C586-J$2)))</f>
        <v>0.420000000000002</v>
      </c>
      <c r="K586" s="103" t="n">
        <f aca="false">IF(K$1="P",MAX(0,K$2-$C586),IF(K$1="C",MAX(0,$C586-K$2)))</f>
        <v>5.42</v>
      </c>
      <c r="L586" s="103" t="n">
        <f aca="false">IF(L$1="P",MAX(0,L$2-$C586),IF(L$1="C",MAX(0,$C586-L$2)))</f>
        <v>15.42</v>
      </c>
      <c r="M586" s="103" t="n">
        <f aca="false">IF(M$1="P",MAX(0,M$2-$C586),IF(M$1="C",MAX(0,$C586-M$2)))</f>
        <v>14.58</v>
      </c>
      <c r="N586" s="103" t="n">
        <f aca="false">IF(N$1="P",MAX(0,N$2-$C586),IF(N$1="C",MAX(0,$C586-N$2)))</f>
        <v>9.58</v>
      </c>
      <c r="O586" s="103" t="n">
        <f aca="false">IF(O$1="P",MAX(0,O$2-$C586),IF(O$1="C",MAX(0,$C586-O$2)))</f>
        <v>4.58</v>
      </c>
      <c r="P586" s="103" t="n">
        <f aca="false">IF(P$1="P",MAX(0,P$2-$C586),IF(P$1="C",MAX(0,$C586-P$2)))</f>
        <v>0</v>
      </c>
      <c r="Q586" s="103" t="n">
        <f aca="false">IF(Q$1="P",MAX(0,Q$2-$C586),IF(Q$1="C",MAX(0,$C586-Q$2)))</f>
        <v>0</v>
      </c>
      <c r="R586" s="103" t="n">
        <f aca="false">IF(R$1="P",MAX(0,R$2-$C586),IF(R$1="C",MAX(0,$C586-R$2)))</f>
        <v>0</v>
      </c>
      <c r="S586" s="103" t="n">
        <f aca="false">IF(S$1="P",MAX(0,S$2-$C586),IF(S$1="C",MAX(0,$C586-S$2)))</f>
        <v>0</v>
      </c>
      <c r="T586" s="104" t="n">
        <f aca="false">A586</f>
        <v>26</v>
      </c>
      <c r="U586" s="105" t="n">
        <f aca="false">VLOOKUP($B586,Gas!$B$3:$E$2506,2)</f>
        <v>2.515</v>
      </c>
      <c r="V586" s="46" t="n">
        <f aca="false">C586/U586</f>
        <v>13.7495029821074</v>
      </c>
      <c r="W586" s="99" t="n">
        <f aca="false">VLOOKUP($B586,Gas!$B$3:$E$2506,4)</f>
        <v>0.278162608137242</v>
      </c>
    </row>
    <row r="587" customFormat="false" ht="12.75" hidden="false" customHeight="false" outlineLevel="0" collapsed="false">
      <c r="A587" s="95" t="n">
        <f aca="false">MONTH(B587)+(YEAR(B587)-1998)*12</f>
        <v>26</v>
      </c>
      <c r="B587" s="101" t="n">
        <v>36584</v>
      </c>
      <c r="C587" s="102" t="n">
        <v>33.89</v>
      </c>
      <c r="D587" s="98" t="n">
        <f aca="false">LN(C587/C586)</f>
        <v>-0.0201554946361844</v>
      </c>
      <c r="E587" s="106" t="n">
        <f aca="false">STDEV(D578:D587)*SQRT(trade_day)</f>
        <v>0.882039610954891</v>
      </c>
      <c r="F587" s="97"/>
      <c r="G587" s="103" t="n">
        <f aca="false">IF(G$1="P",MAX(0,G$2-$C587),IF(G$1="C",MAX(0,$C587-G$2)))</f>
        <v>0</v>
      </c>
      <c r="H587" s="103" t="n">
        <f aca="false">IF(H$1="P",MAX(0,H$2-$C587),IF(H$1="C",MAX(0,$C587-H$2)))</f>
        <v>0</v>
      </c>
      <c r="I587" s="103" t="n">
        <f aca="false">IF(I$1="P",MAX(0,I$2-$C587),IF(I$1="C",MAX(0,$C587-I$2)))</f>
        <v>0</v>
      </c>
      <c r="J587" s="103" t="n">
        <f aca="false">IF(J$1="P",MAX(0,J$2-$C587),IF(J$1="C",MAX(0,$C587-J$2)))</f>
        <v>1.11</v>
      </c>
      <c r="K587" s="103" t="n">
        <f aca="false">IF(K$1="P",MAX(0,K$2-$C587),IF(K$1="C",MAX(0,$C587-K$2)))</f>
        <v>6.11</v>
      </c>
      <c r="L587" s="103" t="n">
        <f aca="false">IF(L$1="P",MAX(0,L$2-$C587),IF(L$1="C",MAX(0,$C587-L$2)))</f>
        <v>16.11</v>
      </c>
      <c r="M587" s="103" t="n">
        <f aca="false">IF(M$1="P",MAX(0,M$2-$C587),IF(M$1="C",MAX(0,$C587-M$2)))</f>
        <v>13.89</v>
      </c>
      <c r="N587" s="103" t="n">
        <f aca="false">IF(N$1="P",MAX(0,N$2-$C587),IF(N$1="C",MAX(0,$C587-N$2)))</f>
        <v>8.89</v>
      </c>
      <c r="O587" s="103" t="n">
        <f aca="false">IF(O$1="P",MAX(0,O$2-$C587),IF(O$1="C",MAX(0,$C587-O$2)))</f>
        <v>3.89</v>
      </c>
      <c r="P587" s="103" t="n">
        <f aca="false">IF(P$1="P",MAX(0,P$2-$C587),IF(P$1="C",MAX(0,$C587-P$2)))</f>
        <v>0</v>
      </c>
      <c r="Q587" s="103" t="n">
        <f aca="false">IF(Q$1="P",MAX(0,Q$2-$C587),IF(Q$1="C",MAX(0,$C587-Q$2)))</f>
        <v>0</v>
      </c>
      <c r="R587" s="103" t="n">
        <f aca="false">IF(R$1="P",MAX(0,R$2-$C587),IF(R$1="C",MAX(0,$C587-R$2)))</f>
        <v>0</v>
      </c>
      <c r="S587" s="103" t="n">
        <f aca="false">IF(S$1="P",MAX(0,S$2-$C587),IF(S$1="C",MAX(0,$C587-S$2)))</f>
        <v>0</v>
      </c>
      <c r="T587" s="104" t="n">
        <f aca="false">A587</f>
        <v>26</v>
      </c>
      <c r="U587" s="105" t="n">
        <f aca="false">VLOOKUP($B587,Gas!$B$3:$E$2506,2)</f>
        <v>2.515</v>
      </c>
      <c r="V587" s="46" t="n">
        <f aca="false">C587/U587</f>
        <v>13.4751491053678</v>
      </c>
      <c r="W587" s="99" t="n">
        <f aca="false">VLOOKUP($B587,Gas!$B$3:$E$2506,4)</f>
        <v>0.251544178547224</v>
      </c>
    </row>
    <row r="588" customFormat="false" ht="12.75" hidden="false" customHeight="false" outlineLevel="0" collapsed="false">
      <c r="A588" s="95" t="n">
        <f aca="false">MONTH(B588)+(YEAR(B588)-1998)*12</f>
        <v>26</v>
      </c>
      <c r="B588" s="101" t="n">
        <v>36585</v>
      </c>
      <c r="C588" s="102" t="n">
        <v>32.33</v>
      </c>
      <c r="D588" s="98" t="n">
        <f aca="false">LN(C588/C587)</f>
        <v>-0.0471243938816183</v>
      </c>
      <c r="E588" s="106" t="n">
        <f aca="false">STDEV(D579:D588)*SQRT(trade_day)</f>
        <v>0.712573184398822</v>
      </c>
      <c r="F588" s="97"/>
      <c r="G588" s="103" t="n">
        <f aca="false">IF(G$1="P",MAX(0,G$2-$C588),IF(G$1="C",MAX(0,$C588-G$2)))</f>
        <v>0</v>
      </c>
      <c r="H588" s="103" t="n">
        <f aca="false">IF(H$1="P",MAX(0,H$2-$C588),IF(H$1="C",MAX(0,$C588-H$2)))</f>
        <v>0</v>
      </c>
      <c r="I588" s="103" t="n">
        <f aca="false">IF(I$1="P",MAX(0,I$2-$C588),IF(I$1="C",MAX(0,$C588-I$2)))</f>
        <v>0</v>
      </c>
      <c r="J588" s="103" t="n">
        <f aca="false">IF(J$1="P",MAX(0,J$2-$C588),IF(J$1="C",MAX(0,$C588-J$2)))</f>
        <v>2.67</v>
      </c>
      <c r="K588" s="103" t="n">
        <f aca="false">IF(K$1="P",MAX(0,K$2-$C588),IF(K$1="C",MAX(0,$C588-K$2)))</f>
        <v>7.67</v>
      </c>
      <c r="L588" s="103" t="n">
        <f aca="false">IF(L$1="P",MAX(0,L$2-$C588),IF(L$1="C",MAX(0,$C588-L$2)))</f>
        <v>17.67</v>
      </c>
      <c r="M588" s="103" t="n">
        <f aca="false">IF(M$1="P",MAX(0,M$2-$C588),IF(M$1="C",MAX(0,$C588-M$2)))</f>
        <v>12.33</v>
      </c>
      <c r="N588" s="103" t="n">
        <f aca="false">IF(N$1="P",MAX(0,N$2-$C588),IF(N$1="C",MAX(0,$C588-N$2)))</f>
        <v>7.33</v>
      </c>
      <c r="O588" s="103" t="n">
        <f aca="false">IF(O$1="P",MAX(0,O$2-$C588),IF(O$1="C",MAX(0,$C588-O$2)))</f>
        <v>2.33</v>
      </c>
      <c r="P588" s="103" t="n">
        <f aca="false">IF(P$1="P",MAX(0,P$2-$C588),IF(P$1="C",MAX(0,$C588-P$2)))</f>
        <v>0</v>
      </c>
      <c r="Q588" s="103" t="n">
        <f aca="false">IF(Q$1="P",MAX(0,Q$2-$C588),IF(Q$1="C",MAX(0,$C588-Q$2)))</f>
        <v>0</v>
      </c>
      <c r="R588" s="103" t="n">
        <f aca="false">IF(R$1="P",MAX(0,R$2-$C588),IF(R$1="C",MAX(0,$C588-R$2)))</f>
        <v>0</v>
      </c>
      <c r="S588" s="103" t="n">
        <f aca="false">IF(S$1="P",MAX(0,S$2-$C588),IF(S$1="C",MAX(0,$C588-S$2)))</f>
        <v>0</v>
      </c>
      <c r="T588" s="104" t="n">
        <f aca="false">A588</f>
        <v>26</v>
      </c>
      <c r="U588" s="105" t="n">
        <f aca="false">VLOOKUP($B588,Gas!$B$3:$E$2506,2)</f>
        <v>2.605</v>
      </c>
      <c r="V588" s="46" t="n">
        <f aca="false">C588/U588</f>
        <v>12.4107485604607</v>
      </c>
      <c r="W588" s="99" t="n">
        <f aca="false">VLOOKUP($B588,Gas!$B$3:$E$2506,4)</f>
        <v>0.351840971931169</v>
      </c>
    </row>
    <row r="589" customFormat="false" ht="12.75" hidden="false" customHeight="false" outlineLevel="0" collapsed="false">
      <c r="A589" s="95" t="n">
        <f aca="false">MONTH(B589)+(YEAR(B589)-1998)*12</f>
        <v>27</v>
      </c>
      <c r="B589" s="101" t="n">
        <v>36586</v>
      </c>
      <c r="C589" s="102" t="n">
        <v>30.45</v>
      </c>
      <c r="D589" s="98" t="n">
        <f aca="false">LN(C589/C588)</f>
        <v>-0.0599095975814356</v>
      </c>
      <c r="E589" s="106" t="n">
        <f aca="false">STDEV(D580:D589)*SQRT(trade_day)</f>
        <v>0.60392560222015</v>
      </c>
      <c r="F589" s="97"/>
      <c r="G589" s="103" t="n">
        <f aca="false">IF(G$1="P",MAX(0,G$2-$C589),IF(G$1="C",MAX(0,$C589-G$2)))</f>
        <v>0</v>
      </c>
      <c r="H589" s="103" t="n">
        <f aca="false">IF(H$1="P",MAX(0,H$2-$C589),IF(H$1="C",MAX(0,$C589-H$2)))</f>
        <v>0</v>
      </c>
      <c r="I589" s="103" t="n">
        <f aca="false">IF(I$1="P",MAX(0,I$2-$C589),IF(I$1="C",MAX(0,$C589-I$2)))</f>
        <v>0</v>
      </c>
      <c r="J589" s="103" t="n">
        <f aca="false">IF(J$1="P",MAX(0,J$2-$C589),IF(J$1="C",MAX(0,$C589-J$2)))</f>
        <v>4.55</v>
      </c>
      <c r="K589" s="103" t="n">
        <f aca="false">IF(K$1="P",MAX(0,K$2-$C589),IF(K$1="C",MAX(0,$C589-K$2)))</f>
        <v>9.55</v>
      </c>
      <c r="L589" s="103" t="n">
        <f aca="false">IF(L$1="P",MAX(0,L$2-$C589),IF(L$1="C",MAX(0,$C589-L$2)))</f>
        <v>19.55</v>
      </c>
      <c r="M589" s="103" t="n">
        <f aca="false">IF(M$1="P",MAX(0,M$2-$C589),IF(M$1="C",MAX(0,$C589-M$2)))</f>
        <v>10.45</v>
      </c>
      <c r="N589" s="103" t="n">
        <f aca="false">IF(N$1="P",MAX(0,N$2-$C589),IF(N$1="C",MAX(0,$C589-N$2)))</f>
        <v>5.45</v>
      </c>
      <c r="O589" s="103" t="n">
        <f aca="false">IF(O$1="P",MAX(0,O$2-$C589),IF(O$1="C",MAX(0,$C589-O$2)))</f>
        <v>0.449999999999999</v>
      </c>
      <c r="P589" s="103" t="n">
        <f aca="false">IF(P$1="P",MAX(0,P$2-$C589),IF(P$1="C",MAX(0,$C589-P$2)))</f>
        <v>0</v>
      </c>
      <c r="Q589" s="103" t="n">
        <f aca="false">IF(Q$1="P",MAX(0,Q$2-$C589),IF(Q$1="C",MAX(0,$C589-Q$2)))</f>
        <v>0</v>
      </c>
      <c r="R589" s="103" t="n">
        <f aca="false">IF(R$1="P",MAX(0,R$2-$C589),IF(R$1="C",MAX(0,$C589-R$2)))</f>
        <v>0</v>
      </c>
      <c r="S589" s="103" t="n">
        <f aca="false">IF(S$1="P",MAX(0,S$2-$C589),IF(S$1="C",MAX(0,$C589-S$2)))</f>
        <v>0</v>
      </c>
      <c r="T589" s="104" t="n">
        <f aca="false">A589</f>
        <v>27</v>
      </c>
      <c r="U589" s="105" t="n">
        <f aca="false">VLOOKUP($B589,Gas!$B$3:$E$2506,2)</f>
        <v>2.66</v>
      </c>
      <c r="V589" s="46" t="n">
        <f aca="false">C589/U589</f>
        <v>11.4473684210526</v>
      </c>
      <c r="W589" s="99" t="n">
        <f aca="false">VLOOKUP($B589,Gas!$B$3:$E$2506,4)</f>
        <v>0.377237425179136</v>
      </c>
    </row>
    <row r="590" customFormat="false" ht="12.75" hidden="false" customHeight="false" outlineLevel="0" collapsed="false">
      <c r="A590" s="95" t="n">
        <f aca="false">MONTH(B590)+(YEAR(B590)-1998)*12</f>
        <v>27</v>
      </c>
      <c r="B590" s="101" t="n">
        <v>36587</v>
      </c>
      <c r="C590" s="102" t="n">
        <v>30.63</v>
      </c>
      <c r="D590" s="98" t="n">
        <f aca="false">LN(C590/C589)</f>
        <v>0.0058939266887778</v>
      </c>
      <c r="E590" s="106" t="n">
        <f aca="false">STDEV(D581:D590)*SQRT(trade_day)</f>
        <v>0.443078489021128</v>
      </c>
      <c r="F590" s="97"/>
      <c r="G590" s="103" t="n">
        <f aca="false">IF(G$1="P",MAX(0,G$2-$C590),IF(G$1="C",MAX(0,$C590-G$2)))</f>
        <v>0</v>
      </c>
      <c r="H590" s="103" t="n">
        <f aca="false">IF(H$1="P",MAX(0,H$2-$C590),IF(H$1="C",MAX(0,$C590-H$2)))</f>
        <v>0</v>
      </c>
      <c r="I590" s="103" t="n">
        <f aca="false">IF(I$1="P",MAX(0,I$2-$C590),IF(I$1="C",MAX(0,$C590-I$2)))</f>
        <v>0</v>
      </c>
      <c r="J590" s="103" t="n">
        <f aca="false">IF(J$1="P",MAX(0,J$2-$C590),IF(J$1="C",MAX(0,$C590-J$2)))</f>
        <v>4.37</v>
      </c>
      <c r="K590" s="103" t="n">
        <f aca="false">IF(K$1="P",MAX(0,K$2-$C590),IF(K$1="C",MAX(0,$C590-K$2)))</f>
        <v>9.37</v>
      </c>
      <c r="L590" s="103" t="n">
        <f aca="false">IF(L$1="P",MAX(0,L$2-$C590),IF(L$1="C",MAX(0,$C590-L$2)))</f>
        <v>19.37</v>
      </c>
      <c r="M590" s="103" t="n">
        <f aca="false">IF(M$1="P",MAX(0,M$2-$C590),IF(M$1="C",MAX(0,$C590-M$2)))</f>
        <v>10.63</v>
      </c>
      <c r="N590" s="103" t="n">
        <f aca="false">IF(N$1="P",MAX(0,N$2-$C590),IF(N$1="C",MAX(0,$C590-N$2)))</f>
        <v>5.63</v>
      </c>
      <c r="O590" s="103" t="n">
        <f aca="false">IF(O$1="P",MAX(0,O$2-$C590),IF(O$1="C",MAX(0,$C590-O$2)))</f>
        <v>0.629999999999999</v>
      </c>
      <c r="P590" s="103" t="n">
        <f aca="false">IF(P$1="P",MAX(0,P$2-$C590),IF(P$1="C",MAX(0,$C590-P$2)))</f>
        <v>0</v>
      </c>
      <c r="Q590" s="103" t="n">
        <f aca="false">IF(Q$1="P",MAX(0,Q$2-$C590),IF(Q$1="C",MAX(0,$C590-Q$2)))</f>
        <v>0</v>
      </c>
      <c r="R590" s="103" t="n">
        <f aca="false">IF(R$1="P",MAX(0,R$2-$C590),IF(R$1="C",MAX(0,$C590-R$2)))</f>
        <v>0</v>
      </c>
      <c r="S590" s="103" t="n">
        <f aca="false">IF(S$1="P",MAX(0,S$2-$C590),IF(S$1="C",MAX(0,$C590-S$2)))</f>
        <v>0</v>
      </c>
      <c r="T590" s="104" t="n">
        <f aca="false">A590</f>
        <v>27</v>
      </c>
      <c r="U590" s="105" t="n">
        <f aca="false">VLOOKUP($B590,Gas!$B$3:$E$2506,2)</f>
        <v>2.71</v>
      </c>
      <c r="V590" s="46" t="n">
        <f aca="false">C590/U590</f>
        <v>11.3025830258303</v>
      </c>
      <c r="W590" s="99" t="n">
        <f aca="false">VLOOKUP($B590,Gas!$B$3:$E$2506,4)</f>
        <v>0.392571023007583</v>
      </c>
    </row>
    <row r="591" customFormat="false" ht="12.75" hidden="false" customHeight="false" outlineLevel="0" collapsed="false">
      <c r="A591" s="95" t="n">
        <f aca="false">MONTH(B591)+(YEAR(B591)-1998)*12</f>
        <v>27</v>
      </c>
      <c r="B591" s="101" t="n">
        <v>36588</v>
      </c>
      <c r="C591" s="102" t="n">
        <v>32.64</v>
      </c>
      <c r="D591" s="98" t="n">
        <f aca="false">LN(C591/C590)</f>
        <v>0.0635586092512224</v>
      </c>
      <c r="E591" s="106" t="n">
        <f aca="false">STDEV(D582:D591)*SQRT(trade_day)</f>
        <v>0.601607658682513</v>
      </c>
      <c r="F591" s="97"/>
      <c r="G591" s="103" t="n">
        <f aca="false">IF(G$1="P",MAX(0,G$2-$C591),IF(G$1="C",MAX(0,$C591-G$2)))</f>
        <v>0</v>
      </c>
      <c r="H591" s="103" t="n">
        <f aca="false">IF(H$1="P",MAX(0,H$2-$C591),IF(H$1="C",MAX(0,$C591-H$2)))</f>
        <v>0</v>
      </c>
      <c r="I591" s="103" t="n">
        <f aca="false">IF(I$1="P",MAX(0,I$2-$C591),IF(I$1="C",MAX(0,$C591-I$2)))</f>
        <v>0</v>
      </c>
      <c r="J591" s="103" t="n">
        <f aca="false">IF(J$1="P",MAX(0,J$2-$C591),IF(J$1="C",MAX(0,$C591-J$2)))</f>
        <v>2.36</v>
      </c>
      <c r="K591" s="103" t="n">
        <f aca="false">IF(K$1="P",MAX(0,K$2-$C591),IF(K$1="C",MAX(0,$C591-K$2)))</f>
        <v>7.36</v>
      </c>
      <c r="L591" s="103" t="n">
        <f aca="false">IF(L$1="P",MAX(0,L$2-$C591),IF(L$1="C",MAX(0,$C591-L$2)))</f>
        <v>17.36</v>
      </c>
      <c r="M591" s="103" t="n">
        <f aca="false">IF(M$1="P",MAX(0,M$2-$C591),IF(M$1="C",MAX(0,$C591-M$2)))</f>
        <v>12.64</v>
      </c>
      <c r="N591" s="103" t="n">
        <f aca="false">IF(N$1="P",MAX(0,N$2-$C591),IF(N$1="C",MAX(0,$C591-N$2)))</f>
        <v>7.64</v>
      </c>
      <c r="O591" s="103" t="n">
        <f aca="false">IF(O$1="P",MAX(0,O$2-$C591),IF(O$1="C",MAX(0,$C591-O$2)))</f>
        <v>2.64</v>
      </c>
      <c r="P591" s="103" t="n">
        <f aca="false">IF(P$1="P",MAX(0,P$2-$C591),IF(P$1="C",MAX(0,$C591-P$2)))</f>
        <v>0</v>
      </c>
      <c r="Q591" s="103" t="n">
        <f aca="false">IF(Q$1="P",MAX(0,Q$2-$C591),IF(Q$1="C",MAX(0,$C591-Q$2)))</f>
        <v>0</v>
      </c>
      <c r="R591" s="103" t="n">
        <f aca="false">IF(R$1="P",MAX(0,R$2-$C591),IF(R$1="C",MAX(0,$C591-R$2)))</f>
        <v>0</v>
      </c>
      <c r="S591" s="103" t="n">
        <f aca="false">IF(S$1="P",MAX(0,S$2-$C591),IF(S$1="C",MAX(0,$C591-S$2)))</f>
        <v>0</v>
      </c>
      <c r="T591" s="104" t="n">
        <f aca="false">A591</f>
        <v>27</v>
      </c>
      <c r="U591" s="105" t="n">
        <f aca="false">VLOOKUP($B591,Gas!$B$3:$E$2506,2)</f>
        <v>2.8</v>
      </c>
      <c r="V591" s="46" t="n">
        <f aca="false">C591/U591</f>
        <v>11.6571428571429</v>
      </c>
      <c r="W591" s="99" t="n">
        <f aca="false">VLOOKUP($B591,Gas!$B$3:$E$2506,4)</f>
        <v>0.43201610092382</v>
      </c>
    </row>
    <row r="592" customFormat="false" ht="12.75" hidden="false" customHeight="false" outlineLevel="0" collapsed="false">
      <c r="A592" s="95" t="n">
        <f aca="false">MONTH(B592)+(YEAR(B592)-1998)*12</f>
        <v>27</v>
      </c>
      <c r="B592" s="101" t="n">
        <v>36591</v>
      </c>
      <c r="C592" s="102" t="n">
        <v>34.14</v>
      </c>
      <c r="D592" s="98" t="n">
        <f aca="false">LN(C592/C591)</f>
        <v>0.0449311872703882</v>
      </c>
      <c r="E592" s="106" t="n">
        <f aca="false">STDEV(D583:D592)*SQRT(trade_day)</f>
        <v>0.650877252111531</v>
      </c>
      <c r="F592" s="97"/>
      <c r="G592" s="103" t="n">
        <f aca="false">IF(G$1="P",MAX(0,G$2-$C592),IF(G$1="C",MAX(0,$C592-G$2)))</f>
        <v>0</v>
      </c>
      <c r="H592" s="103" t="n">
        <f aca="false">IF(H$1="P",MAX(0,H$2-$C592),IF(H$1="C",MAX(0,$C592-H$2)))</f>
        <v>0</v>
      </c>
      <c r="I592" s="103" t="n">
        <f aca="false">IF(I$1="P",MAX(0,I$2-$C592),IF(I$1="C",MAX(0,$C592-I$2)))</f>
        <v>0</v>
      </c>
      <c r="J592" s="103" t="n">
        <f aca="false">IF(J$1="P",MAX(0,J$2-$C592),IF(J$1="C",MAX(0,$C592-J$2)))</f>
        <v>0.859999999999999</v>
      </c>
      <c r="K592" s="103" t="n">
        <f aca="false">IF(K$1="P",MAX(0,K$2-$C592),IF(K$1="C",MAX(0,$C592-K$2)))</f>
        <v>5.86</v>
      </c>
      <c r="L592" s="103" t="n">
        <f aca="false">IF(L$1="P",MAX(0,L$2-$C592),IF(L$1="C",MAX(0,$C592-L$2)))</f>
        <v>15.86</v>
      </c>
      <c r="M592" s="103" t="n">
        <f aca="false">IF(M$1="P",MAX(0,M$2-$C592),IF(M$1="C",MAX(0,$C592-M$2)))</f>
        <v>14.14</v>
      </c>
      <c r="N592" s="103" t="n">
        <f aca="false">IF(N$1="P",MAX(0,N$2-$C592),IF(N$1="C",MAX(0,$C592-N$2)))</f>
        <v>9.14</v>
      </c>
      <c r="O592" s="103" t="n">
        <f aca="false">IF(O$1="P",MAX(0,O$2-$C592),IF(O$1="C",MAX(0,$C592-O$2)))</f>
        <v>4.14</v>
      </c>
      <c r="P592" s="103" t="n">
        <f aca="false">IF(P$1="P",MAX(0,P$2-$C592),IF(P$1="C",MAX(0,$C592-P$2)))</f>
        <v>0</v>
      </c>
      <c r="Q592" s="103" t="n">
        <f aca="false">IF(Q$1="P",MAX(0,Q$2-$C592),IF(Q$1="C",MAX(0,$C592-Q$2)))</f>
        <v>0</v>
      </c>
      <c r="R592" s="103" t="n">
        <f aca="false">IF(R$1="P",MAX(0,R$2-$C592),IF(R$1="C",MAX(0,$C592-R$2)))</f>
        <v>0</v>
      </c>
      <c r="S592" s="103" t="n">
        <f aca="false">IF(S$1="P",MAX(0,S$2-$C592),IF(S$1="C",MAX(0,$C592-S$2)))</f>
        <v>0</v>
      </c>
      <c r="T592" s="104" t="n">
        <f aca="false">A592</f>
        <v>27</v>
      </c>
      <c r="U592" s="105" t="n">
        <f aca="false">VLOOKUP($B592,Gas!$B$3:$E$2506,2)</f>
        <v>2.725</v>
      </c>
      <c r="V592" s="46" t="n">
        <f aca="false">C592/U592</f>
        <v>12.5284403669725</v>
      </c>
      <c r="W592" s="99" t="n">
        <f aca="false">VLOOKUP($B592,Gas!$B$3:$E$2506,4)</f>
        <v>0.359174234497808</v>
      </c>
    </row>
    <row r="593" customFormat="false" ht="12.75" hidden="false" customHeight="false" outlineLevel="0" collapsed="false">
      <c r="A593" s="95" t="n">
        <f aca="false">MONTH(B593)+(YEAR(B593)-1998)*12</f>
        <v>27</v>
      </c>
      <c r="B593" s="101" t="n">
        <v>36592</v>
      </c>
      <c r="C593" s="102" t="n">
        <v>32.86</v>
      </c>
      <c r="D593" s="98" t="n">
        <f aca="false">LN(C593/C592)</f>
        <v>-0.0382136047571726</v>
      </c>
      <c r="E593" s="106" t="n">
        <f aca="false">STDEV(D584:D593)*SQRT(trade_day)</f>
        <v>0.645881143882983</v>
      </c>
      <c r="F593" s="97"/>
      <c r="G593" s="103" t="n">
        <f aca="false">IF(G$1="P",MAX(0,G$2-$C593),IF(G$1="C",MAX(0,$C593-G$2)))</f>
        <v>0</v>
      </c>
      <c r="H593" s="103" t="n">
        <f aca="false">IF(H$1="P",MAX(0,H$2-$C593),IF(H$1="C",MAX(0,$C593-H$2)))</f>
        <v>0</v>
      </c>
      <c r="I593" s="103" t="n">
        <f aca="false">IF(I$1="P",MAX(0,I$2-$C593),IF(I$1="C",MAX(0,$C593-I$2)))</f>
        <v>0</v>
      </c>
      <c r="J593" s="103" t="n">
        <f aca="false">IF(J$1="P",MAX(0,J$2-$C593),IF(J$1="C",MAX(0,$C593-J$2)))</f>
        <v>2.14</v>
      </c>
      <c r="K593" s="103" t="n">
        <f aca="false">IF(K$1="P",MAX(0,K$2-$C593),IF(K$1="C",MAX(0,$C593-K$2)))</f>
        <v>7.14</v>
      </c>
      <c r="L593" s="103" t="n">
        <f aca="false">IF(L$1="P",MAX(0,L$2-$C593),IF(L$1="C",MAX(0,$C593-L$2)))</f>
        <v>17.14</v>
      </c>
      <c r="M593" s="103" t="n">
        <f aca="false">IF(M$1="P",MAX(0,M$2-$C593),IF(M$1="C",MAX(0,$C593-M$2)))</f>
        <v>12.86</v>
      </c>
      <c r="N593" s="103" t="n">
        <f aca="false">IF(N$1="P",MAX(0,N$2-$C593),IF(N$1="C",MAX(0,$C593-N$2)))</f>
        <v>7.86</v>
      </c>
      <c r="O593" s="103" t="n">
        <f aca="false">IF(O$1="P",MAX(0,O$2-$C593),IF(O$1="C",MAX(0,$C593-O$2)))</f>
        <v>2.86</v>
      </c>
      <c r="P593" s="103" t="n">
        <f aca="false">IF(P$1="P",MAX(0,P$2-$C593),IF(P$1="C",MAX(0,$C593-P$2)))</f>
        <v>0</v>
      </c>
      <c r="Q593" s="103" t="n">
        <f aca="false">IF(Q$1="P",MAX(0,Q$2-$C593),IF(Q$1="C",MAX(0,$C593-Q$2)))</f>
        <v>0</v>
      </c>
      <c r="R593" s="103" t="n">
        <f aca="false">IF(R$1="P",MAX(0,R$2-$C593),IF(R$1="C",MAX(0,$C593-R$2)))</f>
        <v>0</v>
      </c>
      <c r="S593" s="103" t="n">
        <f aca="false">IF(S$1="P",MAX(0,S$2-$C593),IF(S$1="C",MAX(0,$C593-S$2)))</f>
        <v>0</v>
      </c>
      <c r="T593" s="104" t="n">
        <f aca="false">A593</f>
        <v>27</v>
      </c>
      <c r="U593" s="105" t="n">
        <f aca="false">VLOOKUP($B593,Gas!$B$3:$E$2506,2)</f>
        <v>2.76</v>
      </c>
      <c r="V593" s="46" t="n">
        <f aca="false">C593/U593</f>
        <v>11.9057971014493</v>
      </c>
      <c r="W593" s="99" t="n">
        <f aca="false">VLOOKUP($B593,Gas!$B$3:$E$2506,4)</f>
        <v>0.355878542617646</v>
      </c>
    </row>
    <row r="594" customFormat="false" ht="12.75" hidden="false" customHeight="false" outlineLevel="0" collapsed="false">
      <c r="A594" s="95" t="n">
        <f aca="false">MONTH(B594)+(YEAR(B594)-1998)*12</f>
        <v>27</v>
      </c>
      <c r="B594" s="101" t="n">
        <v>36593</v>
      </c>
      <c r="C594" s="102" t="n">
        <v>31.75</v>
      </c>
      <c r="D594" s="98" t="n">
        <f aca="false">LN(C594/C593)</f>
        <v>-0.0343633872704214</v>
      </c>
      <c r="E594" s="106" t="n">
        <f aca="false">STDEV(D585:D594)*SQRT(trade_day)</f>
        <v>0.645407109452259</v>
      </c>
      <c r="F594" s="97"/>
      <c r="G594" s="103" t="n">
        <f aca="false">IF(G$1="P",MAX(0,G$2-$C594),IF(G$1="C",MAX(0,$C594-G$2)))</f>
        <v>0</v>
      </c>
      <c r="H594" s="103" t="n">
        <f aca="false">IF(H$1="P",MAX(0,H$2-$C594),IF(H$1="C",MAX(0,$C594-H$2)))</f>
        <v>0</v>
      </c>
      <c r="I594" s="103" t="n">
        <f aca="false">IF(I$1="P",MAX(0,I$2-$C594),IF(I$1="C",MAX(0,$C594-I$2)))</f>
        <v>0</v>
      </c>
      <c r="J594" s="103" t="n">
        <f aca="false">IF(J$1="P",MAX(0,J$2-$C594),IF(J$1="C",MAX(0,$C594-J$2)))</f>
        <v>3.25</v>
      </c>
      <c r="K594" s="103" t="n">
        <f aca="false">IF(K$1="P",MAX(0,K$2-$C594),IF(K$1="C",MAX(0,$C594-K$2)))</f>
        <v>8.25</v>
      </c>
      <c r="L594" s="103" t="n">
        <f aca="false">IF(L$1="P",MAX(0,L$2-$C594),IF(L$1="C",MAX(0,$C594-L$2)))</f>
        <v>18.25</v>
      </c>
      <c r="M594" s="103" t="n">
        <f aca="false">IF(M$1="P",MAX(0,M$2-$C594),IF(M$1="C",MAX(0,$C594-M$2)))</f>
        <v>11.75</v>
      </c>
      <c r="N594" s="103" t="n">
        <f aca="false">IF(N$1="P",MAX(0,N$2-$C594),IF(N$1="C",MAX(0,$C594-N$2)))</f>
        <v>6.75</v>
      </c>
      <c r="O594" s="103" t="n">
        <f aca="false">IF(O$1="P",MAX(0,O$2-$C594),IF(O$1="C",MAX(0,$C594-O$2)))</f>
        <v>1.75</v>
      </c>
      <c r="P594" s="103" t="n">
        <f aca="false">IF(P$1="P",MAX(0,P$2-$C594),IF(P$1="C",MAX(0,$C594-P$2)))</f>
        <v>0</v>
      </c>
      <c r="Q594" s="103" t="n">
        <f aca="false">IF(Q$1="P",MAX(0,Q$2-$C594),IF(Q$1="C",MAX(0,$C594-Q$2)))</f>
        <v>0</v>
      </c>
      <c r="R594" s="103" t="n">
        <f aca="false">IF(R$1="P",MAX(0,R$2-$C594),IF(R$1="C",MAX(0,$C594-R$2)))</f>
        <v>0</v>
      </c>
      <c r="S594" s="103" t="n">
        <f aca="false">IF(S$1="P",MAX(0,S$2-$C594),IF(S$1="C",MAX(0,$C594-S$2)))</f>
        <v>0</v>
      </c>
      <c r="T594" s="104" t="n">
        <f aca="false">A594</f>
        <v>27</v>
      </c>
      <c r="U594" s="105" t="n">
        <f aca="false">VLOOKUP($B594,Gas!$B$3:$E$2506,2)</f>
        <v>2.78</v>
      </c>
      <c r="V594" s="46" t="n">
        <f aca="false">C594/U594</f>
        <v>11.4208633093525</v>
      </c>
      <c r="W594" s="99" t="n">
        <f aca="false">VLOOKUP($B594,Gas!$B$3:$E$2506,4)</f>
        <v>0.350867991733165</v>
      </c>
    </row>
    <row r="595" customFormat="false" ht="12.75" hidden="false" customHeight="false" outlineLevel="0" collapsed="false">
      <c r="A595" s="95" t="n">
        <f aca="false">MONTH(B595)+(YEAR(B595)-1998)*12</f>
        <v>27</v>
      </c>
      <c r="B595" s="101" t="n">
        <v>36594</v>
      </c>
      <c r="C595" s="102" t="n">
        <v>29.85</v>
      </c>
      <c r="D595" s="98" t="n">
        <f aca="false">LN(C595/C594)</f>
        <v>-0.0617078855000895</v>
      </c>
      <c r="E595" s="106" t="n">
        <f aca="false">STDEV(D586:D595)*SQRT(trade_day)</f>
        <v>0.686810274166122</v>
      </c>
      <c r="F595" s="97"/>
      <c r="G595" s="103" t="n">
        <f aca="false">IF(G$1="P",MAX(0,G$2-$C595),IF(G$1="C",MAX(0,$C595-G$2)))</f>
        <v>0</v>
      </c>
      <c r="H595" s="103" t="n">
        <f aca="false">IF(H$1="P",MAX(0,H$2-$C595),IF(H$1="C",MAX(0,$C595-H$2)))</f>
        <v>0</v>
      </c>
      <c r="I595" s="103" t="n">
        <f aca="false">IF(I$1="P",MAX(0,I$2-$C595),IF(I$1="C",MAX(0,$C595-I$2)))</f>
        <v>0.149999999999999</v>
      </c>
      <c r="J595" s="103" t="n">
        <f aca="false">IF(J$1="P",MAX(0,J$2-$C595),IF(J$1="C",MAX(0,$C595-J$2)))</f>
        <v>5.15</v>
      </c>
      <c r="K595" s="103" t="n">
        <f aca="false">IF(K$1="P",MAX(0,K$2-$C595),IF(K$1="C",MAX(0,$C595-K$2)))</f>
        <v>10.15</v>
      </c>
      <c r="L595" s="103" t="n">
        <f aca="false">IF(L$1="P",MAX(0,L$2-$C595),IF(L$1="C",MAX(0,$C595-L$2)))</f>
        <v>20.15</v>
      </c>
      <c r="M595" s="103" t="n">
        <f aca="false">IF(M$1="P",MAX(0,M$2-$C595),IF(M$1="C",MAX(0,$C595-M$2)))</f>
        <v>9.85</v>
      </c>
      <c r="N595" s="103" t="n">
        <f aca="false">IF(N$1="P",MAX(0,N$2-$C595),IF(N$1="C",MAX(0,$C595-N$2)))</f>
        <v>4.85</v>
      </c>
      <c r="O595" s="103" t="n">
        <f aca="false">IF(O$1="P",MAX(0,O$2-$C595),IF(O$1="C",MAX(0,$C595-O$2)))</f>
        <v>0</v>
      </c>
      <c r="P595" s="103" t="n">
        <f aca="false">IF(P$1="P",MAX(0,P$2-$C595),IF(P$1="C",MAX(0,$C595-P$2)))</f>
        <v>0</v>
      </c>
      <c r="Q595" s="103" t="n">
        <f aca="false">IF(Q$1="P",MAX(0,Q$2-$C595),IF(Q$1="C",MAX(0,$C595-Q$2)))</f>
        <v>0</v>
      </c>
      <c r="R595" s="103" t="n">
        <f aca="false">IF(R$1="P",MAX(0,R$2-$C595),IF(R$1="C",MAX(0,$C595-R$2)))</f>
        <v>0</v>
      </c>
      <c r="S595" s="103" t="n">
        <f aca="false">IF(S$1="P",MAX(0,S$2-$C595),IF(S$1="C",MAX(0,$C595-S$2)))</f>
        <v>0</v>
      </c>
      <c r="T595" s="104" t="n">
        <f aca="false">A595</f>
        <v>27</v>
      </c>
      <c r="U595" s="105" t="n">
        <f aca="false">VLOOKUP($B595,Gas!$B$3:$E$2506,2)</f>
        <v>2.755</v>
      </c>
      <c r="V595" s="46" t="n">
        <f aca="false">C595/U595</f>
        <v>10.8348457350272</v>
      </c>
      <c r="W595" s="99" t="n">
        <f aca="false">VLOOKUP($B595,Gas!$B$3:$E$2506,4)</f>
        <v>0.365276744173876</v>
      </c>
    </row>
    <row r="596" customFormat="false" ht="12.75" hidden="false" customHeight="false" outlineLevel="0" collapsed="false">
      <c r="A596" s="95" t="n">
        <f aca="false">MONTH(B596)+(YEAR(B596)-1998)*12</f>
        <v>27</v>
      </c>
      <c r="B596" s="101" t="n">
        <v>36595</v>
      </c>
      <c r="C596" s="102" t="n">
        <v>29.41</v>
      </c>
      <c r="D596" s="98" t="n">
        <f aca="false">LN(C596/C595)</f>
        <v>-0.0148500872727075</v>
      </c>
      <c r="E596" s="106" t="n">
        <f aca="false">STDEV(D587:D596)*SQRT(trade_day)</f>
        <v>0.67405055419702</v>
      </c>
      <c r="F596" s="97"/>
      <c r="G596" s="103" t="n">
        <f aca="false">IF(G$1="P",MAX(0,G$2-$C596),IF(G$1="C",MAX(0,$C596-G$2)))</f>
        <v>0</v>
      </c>
      <c r="H596" s="103" t="n">
        <f aca="false">IF(H$1="P",MAX(0,H$2-$C596),IF(H$1="C",MAX(0,$C596-H$2)))</f>
        <v>0</v>
      </c>
      <c r="I596" s="103" t="n">
        <f aca="false">IF(I$1="P",MAX(0,I$2-$C596),IF(I$1="C",MAX(0,$C596-I$2)))</f>
        <v>0.59</v>
      </c>
      <c r="J596" s="103" t="n">
        <f aca="false">IF(J$1="P",MAX(0,J$2-$C596),IF(J$1="C",MAX(0,$C596-J$2)))</f>
        <v>5.59</v>
      </c>
      <c r="K596" s="103" t="n">
        <f aca="false">IF(K$1="P",MAX(0,K$2-$C596),IF(K$1="C",MAX(0,$C596-K$2)))</f>
        <v>10.59</v>
      </c>
      <c r="L596" s="103" t="n">
        <f aca="false">IF(L$1="P",MAX(0,L$2-$C596),IF(L$1="C",MAX(0,$C596-L$2)))</f>
        <v>20.59</v>
      </c>
      <c r="M596" s="103" t="n">
        <f aca="false">IF(M$1="P",MAX(0,M$2-$C596),IF(M$1="C",MAX(0,$C596-M$2)))</f>
        <v>9.41</v>
      </c>
      <c r="N596" s="103" t="n">
        <f aca="false">IF(N$1="P",MAX(0,N$2-$C596),IF(N$1="C",MAX(0,$C596-N$2)))</f>
        <v>4.41</v>
      </c>
      <c r="O596" s="103" t="n">
        <f aca="false">IF(O$1="P",MAX(0,O$2-$C596),IF(O$1="C",MAX(0,$C596-O$2)))</f>
        <v>0</v>
      </c>
      <c r="P596" s="103" t="n">
        <f aca="false">IF(P$1="P",MAX(0,P$2-$C596),IF(P$1="C",MAX(0,$C596-P$2)))</f>
        <v>0</v>
      </c>
      <c r="Q596" s="103" t="n">
        <f aca="false">IF(Q$1="P",MAX(0,Q$2-$C596),IF(Q$1="C",MAX(0,$C596-Q$2)))</f>
        <v>0</v>
      </c>
      <c r="R596" s="103" t="n">
        <f aca="false">IF(R$1="P",MAX(0,R$2-$C596),IF(R$1="C",MAX(0,$C596-R$2)))</f>
        <v>0</v>
      </c>
      <c r="S596" s="103" t="n">
        <f aca="false">IF(S$1="P",MAX(0,S$2-$C596),IF(S$1="C",MAX(0,$C596-S$2)))</f>
        <v>0</v>
      </c>
      <c r="T596" s="104" t="n">
        <f aca="false">A596</f>
        <v>27</v>
      </c>
      <c r="U596" s="105" t="n">
        <f aca="false">VLOOKUP($B596,Gas!$B$3:$E$2506,2)</f>
        <v>2.685</v>
      </c>
      <c r="V596" s="46" t="n">
        <f aca="false">C596/U596</f>
        <v>10.9534450651769</v>
      </c>
      <c r="W596" s="99" t="n">
        <f aca="false">VLOOKUP($B596,Gas!$B$3:$E$2506,4)</f>
        <v>0.374346187613742</v>
      </c>
    </row>
    <row r="597" customFormat="false" ht="12.75" hidden="false" customHeight="false" outlineLevel="0" collapsed="false">
      <c r="A597" s="95" t="n">
        <f aca="false">MONTH(B597)+(YEAR(B597)-1998)*12</f>
        <v>27</v>
      </c>
      <c r="B597" s="101" t="n">
        <v>36598</v>
      </c>
      <c r="C597" s="102" t="n">
        <v>33.2</v>
      </c>
      <c r="D597" s="98" t="n">
        <f aca="false">LN(C597/C596)</f>
        <v>0.121215123356539</v>
      </c>
      <c r="E597" s="106" t="n">
        <f aca="false">STDEV(D588:D597)*SQRT(trade_day)</f>
        <v>0.960662655259239</v>
      </c>
      <c r="F597" s="97"/>
      <c r="G597" s="103" t="n">
        <f aca="false">IF(G$1="P",MAX(0,G$2-$C597),IF(G$1="C",MAX(0,$C597-G$2)))</f>
        <v>0</v>
      </c>
      <c r="H597" s="103" t="n">
        <f aca="false">IF(H$1="P",MAX(0,H$2-$C597),IF(H$1="C",MAX(0,$C597-H$2)))</f>
        <v>0</v>
      </c>
      <c r="I597" s="103" t="n">
        <f aca="false">IF(I$1="P",MAX(0,I$2-$C597),IF(I$1="C",MAX(0,$C597-I$2)))</f>
        <v>0</v>
      </c>
      <c r="J597" s="103" t="n">
        <f aca="false">IF(J$1="P",MAX(0,J$2-$C597),IF(J$1="C",MAX(0,$C597-J$2)))</f>
        <v>1.8</v>
      </c>
      <c r="K597" s="103" t="n">
        <f aca="false">IF(K$1="P",MAX(0,K$2-$C597),IF(K$1="C",MAX(0,$C597-K$2)))</f>
        <v>6.8</v>
      </c>
      <c r="L597" s="103" t="n">
        <f aca="false">IF(L$1="P",MAX(0,L$2-$C597),IF(L$1="C",MAX(0,$C597-L$2)))</f>
        <v>16.8</v>
      </c>
      <c r="M597" s="103" t="n">
        <f aca="false">IF(M$1="P",MAX(0,M$2-$C597),IF(M$1="C",MAX(0,$C597-M$2)))</f>
        <v>13.2</v>
      </c>
      <c r="N597" s="103" t="n">
        <f aca="false">IF(N$1="P",MAX(0,N$2-$C597),IF(N$1="C",MAX(0,$C597-N$2)))</f>
        <v>8.2</v>
      </c>
      <c r="O597" s="103" t="n">
        <f aca="false">IF(O$1="P",MAX(0,O$2-$C597),IF(O$1="C",MAX(0,$C597-O$2)))</f>
        <v>3.2</v>
      </c>
      <c r="P597" s="103" t="n">
        <f aca="false">IF(P$1="P",MAX(0,P$2-$C597),IF(P$1="C",MAX(0,$C597-P$2)))</f>
        <v>0</v>
      </c>
      <c r="Q597" s="103" t="n">
        <f aca="false">IF(Q$1="P",MAX(0,Q$2-$C597),IF(Q$1="C",MAX(0,$C597-Q$2)))</f>
        <v>0</v>
      </c>
      <c r="R597" s="103" t="n">
        <f aca="false">IF(R$1="P",MAX(0,R$2-$C597),IF(R$1="C",MAX(0,$C597-R$2)))</f>
        <v>0</v>
      </c>
      <c r="S597" s="103" t="n">
        <f aca="false">IF(S$1="P",MAX(0,S$2-$C597),IF(S$1="C",MAX(0,$C597-S$2)))</f>
        <v>0</v>
      </c>
      <c r="T597" s="104" t="n">
        <f aca="false">A597</f>
        <v>27</v>
      </c>
      <c r="U597" s="105" t="n">
        <f aca="false">VLOOKUP($B597,Gas!$B$3:$E$2506,2)</f>
        <v>2.76</v>
      </c>
      <c r="V597" s="46" t="n">
        <f aca="false">C597/U597</f>
        <v>12.0289855072464</v>
      </c>
      <c r="W597" s="99" t="n">
        <f aca="false">VLOOKUP($B597,Gas!$B$3:$E$2506,4)</f>
        <v>0.314214819769553</v>
      </c>
    </row>
    <row r="598" customFormat="false" ht="12.75" hidden="false" customHeight="false" outlineLevel="0" collapsed="false">
      <c r="A598" s="95" t="n">
        <f aca="false">MONTH(B598)+(YEAR(B598)-1998)*12</f>
        <v>27</v>
      </c>
      <c r="B598" s="101" t="n">
        <v>36599</v>
      </c>
      <c r="C598" s="102" t="n">
        <v>30.48</v>
      </c>
      <c r="D598" s="98" t="n">
        <f aca="false">LN(C598/C597)</f>
        <v>-0.0854791451039974</v>
      </c>
      <c r="E598" s="106" t="n">
        <f aca="false">STDEV(D589:D598)*SQRT(trade_day)</f>
        <v>1.02746307457863</v>
      </c>
      <c r="F598" s="97"/>
      <c r="G598" s="103" t="n">
        <f aca="false">IF(G$1="P",MAX(0,G$2-$C598),IF(G$1="C",MAX(0,$C598-G$2)))</f>
        <v>0</v>
      </c>
      <c r="H598" s="103" t="n">
        <f aca="false">IF(H$1="P",MAX(0,H$2-$C598),IF(H$1="C",MAX(0,$C598-H$2)))</f>
        <v>0</v>
      </c>
      <c r="I598" s="103" t="n">
        <f aca="false">IF(I$1="P",MAX(0,I$2-$C598),IF(I$1="C",MAX(0,$C598-I$2)))</f>
        <v>0</v>
      </c>
      <c r="J598" s="103" t="n">
        <f aca="false">IF(J$1="P",MAX(0,J$2-$C598),IF(J$1="C",MAX(0,$C598-J$2)))</f>
        <v>4.52</v>
      </c>
      <c r="K598" s="103" t="n">
        <f aca="false">IF(K$1="P",MAX(0,K$2-$C598),IF(K$1="C",MAX(0,$C598-K$2)))</f>
        <v>9.52</v>
      </c>
      <c r="L598" s="103" t="n">
        <f aca="false">IF(L$1="P",MAX(0,L$2-$C598),IF(L$1="C",MAX(0,$C598-L$2)))</f>
        <v>19.52</v>
      </c>
      <c r="M598" s="103" t="n">
        <f aca="false">IF(M$1="P",MAX(0,M$2-$C598),IF(M$1="C",MAX(0,$C598-M$2)))</f>
        <v>10.48</v>
      </c>
      <c r="N598" s="103" t="n">
        <f aca="false">IF(N$1="P",MAX(0,N$2-$C598),IF(N$1="C",MAX(0,$C598-N$2)))</f>
        <v>5.48</v>
      </c>
      <c r="O598" s="103" t="n">
        <f aca="false">IF(O$1="P",MAX(0,O$2-$C598),IF(O$1="C",MAX(0,$C598-O$2)))</f>
        <v>0.48</v>
      </c>
      <c r="P598" s="103" t="n">
        <f aca="false">IF(P$1="P",MAX(0,P$2-$C598),IF(P$1="C",MAX(0,$C598-P$2)))</f>
        <v>0</v>
      </c>
      <c r="Q598" s="103" t="n">
        <f aca="false">IF(Q$1="P",MAX(0,Q$2-$C598),IF(Q$1="C",MAX(0,$C598-Q$2)))</f>
        <v>0</v>
      </c>
      <c r="R598" s="103" t="n">
        <f aca="false">IF(R$1="P",MAX(0,R$2-$C598),IF(R$1="C",MAX(0,$C598-R$2)))</f>
        <v>0</v>
      </c>
      <c r="S598" s="103" t="n">
        <f aca="false">IF(S$1="P",MAX(0,S$2-$C598),IF(S$1="C",MAX(0,$C598-S$2)))</f>
        <v>0</v>
      </c>
      <c r="T598" s="104" t="n">
        <f aca="false">A598</f>
        <v>27</v>
      </c>
      <c r="U598" s="105" t="n">
        <f aca="false">VLOOKUP($B598,Gas!$B$3:$E$2506,2)</f>
        <v>2.8</v>
      </c>
      <c r="V598" s="46" t="n">
        <f aca="false">C598/U598</f>
        <v>10.8857142857143</v>
      </c>
      <c r="W598" s="99" t="n">
        <f aca="false">VLOOKUP($B598,Gas!$B$3:$E$2506,4)</f>
        <v>0.274008756811622</v>
      </c>
    </row>
    <row r="599" customFormat="false" ht="12.75" hidden="false" customHeight="false" outlineLevel="0" collapsed="false">
      <c r="A599" s="95" t="n">
        <f aca="false">MONTH(B599)+(YEAR(B599)-1998)*12</f>
        <v>27</v>
      </c>
      <c r="B599" s="101" t="n">
        <v>36600</v>
      </c>
      <c r="C599" s="102" t="n">
        <v>32.1</v>
      </c>
      <c r="D599" s="98" t="n">
        <f aca="false">LN(C599/C598)</f>
        <v>0.0517852993175248</v>
      </c>
      <c r="E599" s="106" t="n">
        <f aca="false">STDEV(D590:D599)*SQRT(trade_day)</f>
        <v>1.01606261977774</v>
      </c>
      <c r="F599" s="97"/>
      <c r="G599" s="103" t="n">
        <f aca="false">IF(G$1="P",MAX(0,G$2-$C599),IF(G$1="C",MAX(0,$C599-G$2)))</f>
        <v>0</v>
      </c>
      <c r="H599" s="103" t="n">
        <f aca="false">IF(H$1="P",MAX(0,H$2-$C599),IF(H$1="C",MAX(0,$C599-H$2)))</f>
        <v>0</v>
      </c>
      <c r="I599" s="103" t="n">
        <f aca="false">IF(I$1="P",MAX(0,I$2-$C599),IF(I$1="C",MAX(0,$C599-I$2)))</f>
        <v>0</v>
      </c>
      <c r="J599" s="103" t="n">
        <f aca="false">IF(J$1="P",MAX(0,J$2-$C599),IF(J$1="C",MAX(0,$C599-J$2)))</f>
        <v>2.9</v>
      </c>
      <c r="K599" s="103" t="n">
        <f aca="false">IF(K$1="P",MAX(0,K$2-$C599),IF(K$1="C",MAX(0,$C599-K$2)))</f>
        <v>7.9</v>
      </c>
      <c r="L599" s="103" t="n">
        <f aca="false">IF(L$1="P",MAX(0,L$2-$C599),IF(L$1="C",MAX(0,$C599-L$2)))</f>
        <v>17.9</v>
      </c>
      <c r="M599" s="103" t="n">
        <f aca="false">IF(M$1="P",MAX(0,M$2-$C599),IF(M$1="C",MAX(0,$C599-M$2)))</f>
        <v>12.1</v>
      </c>
      <c r="N599" s="103" t="n">
        <f aca="false">IF(N$1="P",MAX(0,N$2-$C599),IF(N$1="C",MAX(0,$C599-N$2)))</f>
        <v>7.1</v>
      </c>
      <c r="O599" s="103" t="n">
        <f aca="false">IF(O$1="P",MAX(0,O$2-$C599),IF(O$1="C",MAX(0,$C599-O$2)))</f>
        <v>2.1</v>
      </c>
      <c r="P599" s="103" t="n">
        <f aca="false">IF(P$1="P",MAX(0,P$2-$C599),IF(P$1="C",MAX(0,$C599-P$2)))</f>
        <v>0</v>
      </c>
      <c r="Q599" s="103" t="n">
        <f aca="false">IF(Q$1="P",MAX(0,Q$2-$C599),IF(Q$1="C",MAX(0,$C599-Q$2)))</f>
        <v>0</v>
      </c>
      <c r="R599" s="103" t="n">
        <f aca="false">IF(R$1="P",MAX(0,R$2-$C599),IF(R$1="C",MAX(0,$C599-R$2)))</f>
        <v>0</v>
      </c>
      <c r="S599" s="103" t="n">
        <f aca="false">IF(S$1="P",MAX(0,S$2-$C599),IF(S$1="C",MAX(0,$C599-S$2)))</f>
        <v>0</v>
      </c>
      <c r="T599" s="104" t="n">
        <f aca="false">A599</f>
        <v>27</v>
      </c>
      <c r="U599" s="105" t="n">
        <f aca="false">VLOOKUP($B599,Gas!$B$3:$E$2506,2)</f>
        <v>2.83</v>
      </c>
      <c r="V599" s="46" t="n">
        <f aca="false">C599/U599</f>
        <v>11.3427561837456</v>
      </c>
      <c r="W599" s="99" t="n">
        <f aca="false">VLOOKUP($B599,Gas!$B$3:$E$2506,4)</f>
        <v>0.277271335929833</v>
      </c>
    </row>
    <row r="600" customFormat="false" ht="12.75" hidden="false" customHeight="false" outlineLevel="0" collapsed="false">
      <c r="A600" s="95" t="n">
        <f aca="false">MONTH(B600)+(YEAR(B600)-1998)*12</f>
        <v>27</v>
      </c>
      <c r="B600" s="101" t="n">
        <v>36601</v>
      </c>
      <c r="C600" s="102" t="n">
        <v>28.78</v>
      </c>
      <c r="D600" s="98" t="n">
        <f aca="false">LN(C600/C599)</f>
        <v>-0.109175328676748</v>
      </c>
      <c r="E600" s="106" t="n">
        <f aca="false">STDEV(D591:D600)*SQRT(trade_day)</f>
        <v>1.16596001598038</v>
      </c>
      <c r="F600" s="97"/>
      <c r="G600" s="103" t="n">
        <f aca="false">IF(G$1="P",MAX(0,G$2-$C600),IF(G$1="C",MAX(0,$C600-G$2)))</f>
        <v>0</v>
      </c>
      <c r="H600" s="103" t="n">
        <f aca="false">IF(H$1="P",MAX(0,H$2-$C600),IF(H$1="C",MAX(0,$C600-H$2)))</f>
        <v>0</v>
      </c>
      <c r="I600" s="103" t="n">
        <f aca="false">IF(I$1="P",MAX(0,I$2-$C600),IF(I$1="C",MAX(0,$C600-I$2)))</f>
        <v>1.22</v>
      </c>
      <c r="J600" s="103" t="n">
        <f aca="false">IF(J$1="P",MAX(0,J$2-$C600),IF(J$1="C",MAX(0,$C600-J$2)))</f>
        <v>6.22</v>
      </c>
      <c r="K600" s="103" t="n">
        <f aca="false">IF(K$1="P",MAX(0,K$2-$C600),IF(K$1="C",MAX(0,$C600-K$2)))</f>
        <v>11.22</v>
      </c>
      <c r="L600" s="103" t="n">
        <f aca="false">IF(L$1="P",MAX(0,L$2-$C600),IF(L$1="C",MAX(0,$C600-L$2)))</f>
        <v>21.22</v>
      </c>
      <c r="M600" s="103" t="n">
        <f aca="false">IF(M$1="P",MAX(0,M$2-$C600),IF(M$1="C",MAX(0,$C600-M$2)))</f>
        <v>8.78</v>
      </c>
      <c r="N600" s="103" t="n">
        <f aca="false">IF(N$1="P",MAX(0,N$2-$C600),IF(N$1="C",MAX(0,$C600-N$2)))</f>
        <v>3.78</v>
      </c>
      <c r="O600" s="103" t="n">
        <f aca="false">IF(O$1="P",MAX(0,O$2-$C600),IF(O$1="C",MAX(0,$C600-O$2)))</f>
        <v>0</v>
      </c>
      <c r="P600" s="103" t="n">
        <f aca="false">IF(P$1="P",MAX(0,P$2-$C600),IF(P$1="C",MAX(0,$C600-P$2)))</f>
        <v>0</v>
      </c>
      <c r="Q600" s="103" t="n">
        <f aca="false">IF(Q$1="P",MAX(0,Q$2-$C600),IF(Q$1="C",MAX(0,$C600-Q$2)))</f>
        <v>0</v>
      </c>
      <c r="R600" s="103" t="n">
        <f aca="false">IF(R$1="P",MAX(0,R$2-$C600),IF(R$1="C",MAX(0,$C600-R$2)))</f>
        <v>0</v>
      </c>
      <c r="S600" s="103" t="n">
        <f aca="false">IF(S$1="P",MAX(0,S$2-$C600),IF(S$1="C",MAX(0,$C600-S$2)))</f>
        <v>0</v>
      </c>
      <c r="T600" s="104" t="n">
        <f aca="false">A600</f>
        <v>27</v>
      </c>
      <c r="U600" s="105" t="n">
        <f aca="false">VLOOKUP($B600,Gas!$B$3:$E$2506,2)</f>
        <v>2.76</v>
      </c>
      <c r="V600" s="46" t="n">
        <f aca="false">C600/U600</f>
        <v>10.4275362318841</v>
      </c>
      <c r="W600" s="99" t="n">
        <f aca="false">VLOOKUP($B600,Gas!$B$3:$E$2506,4)</f>
        <v>0.327806002894783</v>
      </c>
    </row>
    <row r="601" customFormat="false" ht="12.75" hidden="false" customHeight="false" outlineLevel="0" collapsed="false">
      <c r="A601" s="95" t="n">
        <f aca="false">MONTH(B601)+(YEAR(B601)-1998)*12</f>
        <v>27</v>
      </c>
      <c r="B601" s="101" t="n">
        <v>36602</v>
      </c>
      <c r="C601" s="102" t="n">
        <v>31.15</v>
      </c>
      <c r="D601" s="98" t="n">
        <f aca="false">LN(C601/C600)</f>
        <v>0.0791335437742403</v>
      </c>
      <c r="E601" s="106" t="n">
        <f aca="false">STDEV(D592:D601)*SQRT(trade_day)</f>
        <v>1.19411617308312</v>
      </c>
      <c r="F601" s="97"/>
      <c r="G601" s="103" t="n">
        <f aca="false">IF(G$1="P",MAX(0,G$2-$C601),IF(G$1="C",MAX(0,$C601-G$2)))</f>
        <v>0</v>
      </c>
      <c r="H601" s="103" t="n">
        <f aca="false">IF(H$1="P",MAX(0,H$2-$C601),IF(H$1="C",MAX(0,$C601-H$2)))</f>
        <v>0</v>
      </c>
      <c r="I601" s="103" t="n">
        <f aca="false">IF(I$1="P",MAX(0,I$2-$C601),IF(I$1="C",MAX(0,$C601-I$2)))</f>
        <v>0</v>
      </c>
      <c r="J601" s="103" t="n">
        <f aca="false">IF(J$1="P",MAX(0,J$2-$C601),IF(J$1="C",MAX(0,$C601-J$2)))</f>
        <v>3.85</v>
      </c>
      <c r="K601" s="103" t="n">
        <f aca="false">IF(K$1="P",MAX(0,K$2-$C601),IF(K$1="C",MAX(0,$C601-K$2)))</f>
        <v>8.85</v>
      </c>
      <c r="L601" s="103" t="n">
        <f aca="false">IF(L$1="P",MAX(0,L$2-$C601),IF(L$1="C",MAX(0,$C601-L$2)))</f>
        <v>18.85</v>
      </c>
      <c r="M601" s="103" t="n">
        <f aca="false">IF(M$1="P",MAX(0,M$2-$C601),IF(M$1="C",MAX(0,$C601-M$2)))</f>
        <v>11.15</v>
      </c>
      <c r="N601" s="103" t="n">
        <f aca="false">IF(N$1="P",MAX(0,N$2-$C601),IF(N$1="C",MAX(0,$C601-N$2)))</f>
        <v>6.15</v>
      </c>
      <c r="O601" s="103" t="n">
        <f aca="false">IF(O$1="P",MAX(0,O$2-$C601),IF(O$1="C",MAX(0,$C601-O$2)))</f>
        <v>1.15</v>
      </c>
      <c r="P601" s="103" t="n">
        <f aca="false">IF(P$1="P",MAX(0,P$2-$C601),IF(P$1="C",MAX(0,$C601-P$2)))</f>
        <v>0</v>
      </c>
      <c r="Q601" s="103" t="n">
        <f aca="false">IF(Q$1="P",MAX(0,Q$2-$C601),IF(Q$1="C",MAX(0,$C601-Q$2)))</f>
        <v>0</v>
      </c>
      <c r="R601" s="103" t="n">
        <f aca="false">IF(R$1="P",MAX(0,R$2-$C601),IF(R$1="C",MAX(0,$C601-R$2)))</f>
        <v>0</v>
      </c>
      <c r="S601" s="103" t="n">
        <f aca="false">IF(S$1="P",MAX(0,S$2-$C601),IF(S$1="C",MAX(0,$C601-S$2)))</f>
        <v>0</v>
      </c>
      <c r="T601" s="104" t="n">
        <f aca="false">A601</f>
        <v>27</v>
      </c>
      <c r="U601" s="105" t="n">
        <f aca="false">VLOOKUP($B601,Gas!$B$3:$E$2506,2)</f>
        <v>2.835</v>
      </c>
      <c r="V601" s="46" t="n">
        <f aca="false">C601/U601</f>
        <v>10.9876543209877</v>
      </c>
      <c r="W601" s="99" t="n">
        <f aca="false">VLOOKUP($B601,Gas!$B$3:$E$2506,4)</f>
        <v>0.357420794467327</v>
      </c>
    </row>
    <row r="602" customFormat="false" ht="12.75" hidden="false" customHeight="false" outlineLevel="0" collapsed="false">
      <c r="A602" s="95" t="n">
        <f aca="false">MONTH(B602)+(YEAR(B602)-1998)*12</f>
        <v>27</v>
      </c>
      <c r="B602" s="101" t="n">
        <v>36605</v>
      </c>
      <c r="C602" s="102" t="n">
        <v>30.33</v>
      </c>
      <c r="D602" s="98" t="n">
        <f aca="false">LN(C602/C601)</f>
        <v>-0.0266769235329724</v>
      </c>
      <c r="E602" s="106" t="n">
        <f aca="false">STDEV(D593:D602)*SQRT(trade_day)</f>
        <v>1.16480554655558</v>
      </c>
      <c r="F602" s="97"/>
      <c r="G602" s="103" t="n">
        <f aca="false">IF(G$1="P",MAX(0,G$2-$C602),IF(G$1="C",MAX(0,$C602-G$2)))</f>
        <v>0</v>
      </c>
      <c r="H602" s="103" t="n">
        <f aca="false">IF(H$1="P",MAX(0,H$2-$C602),IF(H$1="C",MAX(0,$C602-H$2)))</f>
        <v>0</v>
      </c>
      <c r="I602" s="103" t="n">
        <f aca="false">IF(I$1="P",MAX(0,I$2-$C602),IF(I$1="C",MAX(0,$C602-I$2)))</f>
        <v>0</v>
      </c>
      <c r="J602" s="103" t="n">
        <f aca="false">IF(J$1="P",MAX(0,J$2-$C602),IF(J$1="C",MAX(0,$C602-J$2)))</f>
        <v>4.67</v>
      </c>
      <c r="K602" s="103" t="n">
        <f aca="false">IF(K$1="P",MAX(0,K$2-$C602),IF(K$1="C",MAX(0,$C602-K$2)))</f>
        <v>9.67</v>
      </c>
      <c r="L602" s="103" t="n">
        <f aca="false">IF(L$1="P",MAX(0,L$2-$C602),IF(L$1="C",MAX(0,$C602-L$2)))</f>
        <v>19.67</v>
      </c>
      <c r="M602" s="103" t="n">
        <f aca="false">IF(M$1="P",MAX(0,M$2-$C602),IF(M$1="C",MAX(0,$C602-M$2)))</f>
        <v>10.33</v>
      </c>
      <c r="N602" s="103" t="n">
        <f aca="false">IF(N$1="P",MAX(0,N$2-$C602),IF(N$1="C",MAX(0,$C602-N$2)))</f>
        <v>5.33</v>
      </c>
      <c r="O602" s="103" t="n">
        <f aca="false">IF(O$1="P",MAX(0,O$2-$C602),IF(O$1="C",MAX(0,$C602-O$2)))</f>
        <v>0.329999999999998</v>
      </c>
      <c r="P602" s="103" t="n">
        <f aca="false">IF(P$1="P",MAX(0,P$2-$C602),IF(P$1="C",MAX(0,$C602-P$2)))</f>
        <v>0</v>
      </c>
      <c r="Q602" s="103" t="n">
        <f aca="false">IF(Q$1="P",MAX(0,Q$2-$C602),IF(Q$1="C",MAX(0,$C602-Q$2)))</f>
        <v>0</v>
      </c>
      <c r="R602" s="103" t="n">
        <f aca="false">IF(R$1="P",MAX(0,R$2-$C602),IF(R$1="C",MAX(0,$C602-R$2)))</f>
        <v>0</v>
      </c>
      <c r="S602" s="103" t="n">
        <f aca="false">IF(S$1="P",MAX(0,S$2-$C602),IF(S$1="C",MAX(0,$C602-S$2)))</f>
        <v>0</v>
      </c>
      <c r="T602" s="104" t="n">
        <f aca="false">A602</f>
        <v>27</v>
      </c>
      <c r="U602" s="105" t="n">
        <f aca="false">VLOOKUP($B602,Gas!$B$3:$E$2506,2)</f>
        <v>2.815</v>
      </c>
      <c r="V602" s="46" t="n">
        <f aca="false">C602/U602</f>
        <v>10.7744227353464</v>
      </c>
      <c r="W602" s="99" t="n">
        <f aca="false">VLOOKUP($B602,Gas!$B$3:$E$2506,4)</f>
        <v>0.3022323990287</v>
      </c>
    </row>
    <row r="603" customFormat="false" ht="12.75" hidden="false" customHeight="false" outlineLevel="0" collapsed="false">
      <c r="A603" s="95" t="n">
        <f aca="false">MONTH(B603)+(YEAR(B603)-1998)*12</f>
        <v>27</v>
      </c>
      <c r="B603" s="101" t="n">
        <v>36606</v>
      </c>
      <c r="C603" s="102" t="n">
        <v>32.05</v>
      </c>
      <c r="D603" s="98" t="n">
        <f aca="false">LN(C603/C602)</f>
        <v>0.0551598616661893</v>
      </c>
      <c r="E603" s="106" t="n">
        <f aca="false">STDEV(D594:D603)*SQRT(trade_day)</f>
        <v>1.19912099899518</v>
      </c>
      <c r="F603" s="97"/>
      <c r="G603" s="103" t="n">
        <f aca="false">IF(G$1="P",MAX(0,G$2-$C603),IF(G$1="C",MAX(0,$C603-G$2)))</f>
        <v>0</v>
      </c>
      <c r="H603" s="103" t="n">
        <f aca="false">IF(H$1="P",MAX(0,H$2-$C603),IF(H$1="C",MAX(0,$C603-H$2)))</f>
        <v>0</v>
      </c>
      <c r="I603" s="103" t="n">
        <f aca="false">IF(I$1="P",MAX(0,I$2-$C603),IF(I$1="C",MAX(0,$C603-I$2)))</f>
        <v>0</v>
      </c>
      <c r="J603" s="103" t="n">
        <f aca="false">IF(J$1="P",MAX(0,J$2-$C603),IF(J$1="C",MAX(0,$C603-J$2)))</f>
        <v>2.95</v>
      </c>
      <c r="K603" s="103" t="n">
        <f aca="false">IF(K$1="P",MAX(0,K$2-$C603),IF(K$1="C",MAX(0,$C603-K$2)))</f>
        <v>7.95</v>
      </c>
      <c r="L603" s="103" t="n">
        <f aca="false">IF(L$1="P",MAX(0,L$2-$C603),IF(L$1="C",MAX(0,$C603-L$2)))</f>
        <v>17.95</v>
      </c>
      <c r="M603" s="103" t="n">
        <f aca="false">IF(M$1="P",MAX(0,M$2-$C603),IF(M$1="C",MAX(0,$C603-M$2)))</f>
        <v>12.05</v>
      </c>
      <c r="N603" s="103" t="n">
        <f aca="false">IF(N$1="P",MAX(0,N$2-$C603),IF(N$1="C",MAX(0,$C603-N$2)))</f>
        <v>7.05</v>
      </c>
      <c r="O603" s="103" t="n">
        <f aca="false">IF(O$1="P",MAX(0,O$2-$C603),IF(O$1="C",MAX(0,$C603-O$2)))</f>
        <v>2.05</v>
      </c>
      <c r="P603" s="103" t="n">
        <f aca="false">IF(P$1="P",MAX(0,P$2-$C603),IF(P$1="C",MAX(0,$C603-P$2)))</f>
        <v>0</v>
      </c>
      <c r="Q603" s="103" t="n">
        <f aca="false">IF(Q$1="P",MAX(0,Q$2-$C603),IF(Q$1="C",MAX(0,$C603-Q$2)))</f>
        <v>0</v>
      </c>
      <c r="R603" s="103" t="n">
        <f aca="false">IF(R$1="P",MAX(0,R$2-$C603),IF(R$1="C",MAX(0,$C603-R$2)))</f>
        <v>0</v>
      </c>
      <c r="S603" s="103" t="n">
        <f aca="false">IF(S$1="P",MAX(0,S$2-$C603),IF(S$1="C",MAX(0,$C603-S$2)))</f>
        <v>0</v>
      </c>
      <c r="T603" s="104" t="n">
        <f aca="false">A603</f>
        <v>27</v>
      </c>
      <c r="U603" s="105" t="n">
        <f aca="false">VLOOKUP($B603,Gas!$B$3:$E$2506,2)</f>
        <v>2.735</v>
      </c>
      <c r="V603" s="46" t="n">
        <f aca="false">C603/U603</f>
        <v>11.7184643510055</v>
      </c>
      <c r="W603" s="99" t="n">
        <f aca="false">VLOOKUP($B603,Gas!$B$3:$E$2506,4)</f>
        <v>0.320942044550825</v>
      </c>
    </row>
    <row r="604" customFormat="false" ht="12.75" hidden="false" customHeight="false" outlineLevel="0" collapsed="false">
      <c r="A604" s="95" t="n">
        <f aca="false">MONTH(B604)+(YEAR(B604)-1998)*12</f>
        <v>27</v>
      </c>
      <c r="B604" s="101" t="n">
        <v>36607</v>
      </c>
      <c r="C604" s="102" t="n">
        <v>30.65</v>
      </c>
      <c r="D604" s="98" t="n">
        <f aca="false">LN(C604/C603)</f>
        <v>-0.0446645209844586</v>
      </c>
      <c r="E604" s="106" t="n">
        <f aca="false">STDEV(D595:D604)*SQRT(trade_day)</f>
        <v>1.20780019030606</v>
      </c>
      <c r="F604" s="97"/>
      <c r="G604" s="103" t="n">
        <f aca="false">IF(G$1="P",MAX(0,G$2-$C604),IF(G$1="C",MAX(0,$C604-G$2)))</f>
        <v>0</v>
      </c>
      <c r="H604" s="103" t="n">
        <f aca="false">IF(H$1="P",MAX(0,H$2-$C604),IF(H$1="C",MAX(0,$C604-H$2)))</f>
        <v>0</v>
      </c>
      <c r="I604" s="103" t="n">
        <f aca="false">IF(I$1="P",MAX(0,I$2-$C604),IF(I$1="C",MAX(0,$C604-I$2)))</f>
        <v>0</v>
      </c>
      <c r="J604" s="103" t="n">
        <f aca="false">IF(J$1="P",MAX(0,J$2-$C604),IF(J$1="C",MAX(0,$C604-J$2)))</f>
        <v>4.35</v>
      </c>
      <c r="K604" s="103" t="n">
        <f aca="false">IF(K$1="P",MAX(0,K$2-$C604),IF(K$1="C",MAX(0,$C604-K$2)))</f>
        <v>9.35</v>
      </c>
      <c r="L604" s="103" t="n">
        <f aca="false">IF(L$1="P",MAX(0,L$2-$C604),IF(L$1="C",MAX(0,$C604-L$2)))</f>
        <v>19.35</v>
      </c>
      <c r="M604" s="103" t="n">
        <f aca="false">IF(M$1="P",MAX(0,M$2-$C604),IF(M$1="C",MAX(0,$C604-M$2)))</f>
        <v>10.65</v>
      </c>
      <c r="N604" s="103" t="n">
        <f aca="false">IF(N$1="P",MAX(0,N$2-$C604),IF(N$1="C",MAX(0,$C604-N$2)))</f>
        <v>5.65</v>
      </c>
      <c r="O604" s="103" t="n">
        <f aca="false">IF(O$1="P",MAX(0,O$2-$C604),IF(O$1="C",MAX(0,$C604-O$2)))</f>
        <v>0.649999999999999</v>
      </c>
      <c r="P604" s="103" t="n">
        <f aca="false">IF(P$1="P",MAX(0,P$2-$C604),IF(P$1="C",MAX(0,$C604-P$2)))</f>
        <v>0</v>
      </c>
      <c r="Q604" s="103" t="n">
        <f aca="false">IF(Q$1="P",MAX(0,Q$2-$C604),IF(Q$1="C",MAX(0,$C604-Q$2)))</f>
        <v>0</v>
      </c>
      <c r="R604" s="103" t="n">
        <f aca="false">IF(R$1="P",MAX(0,R$2-$C604),IF(R$1="C",MAX(0,$C604-R$2)))</f>
        <v>0</v>
      </c>
      <c r="S604" s="103" t="n">
        <f aca="false">IF(S$1="P",MAX(0,S$2-$C604),IF(S$1="C",MAX(0,$C604-S$2)))</f>
        <v>0</v>
      </c>
      <c r="T604" s="104" t="n">
        <f aca="false">A604</f>
        <v>27</v>
      </c>
      <c r="U604" s="105" t="n">
        <f aca="false">VLOOKUP($B604,Gas!$B$3:$E$2506,2)</f>
        <v>2.745</v>
      </c>
      <c r="V604" s="46" t="n">
        <f aca="false">C604/U604</f>
        <v>11.1657559198543</v>
      </c>
      <c r="W604" s="99" t="n">
        <f aca="false">VLOOKUP($B604,Gas!$B$3:$E$2506,4)</f>
        <v>0.32211695481987</v>
      </c>
    </row>
    <row r="605" customFormat="false" ht="12.75" hidden="false" customHeight="false" outlineLevel="0" collapsed="false">
      <c r="A605" s="95" t="n">
        <f aca="false">MONTH(B605)+(YEAR(B605)-1998)*12</f>
        <v>27</v>
      </c>
      <c r="B605" s="101" t="n">
        <v>36608</v>
      </c>
      <c r="C605" s="102" t="n">
        <v>31.92</v>
      </c>
      <c r="D605" s="98" t="n">
        <f aca="false">LN(C605/C604)</f>
        <v>0.0406001101993878</v>
      </c>
      <c r="E605" s="106" t="n">
        <f aca="false">STDEV(D596:D605)*SQRT(trade_day)</f>
        <v>1.17888150003026</v>
      </c>
      <c r="F605" s="97"/>
      <c r="G605" s="103" t="n">
        <f aca="false">IF(G$1="P",MAX(0,G$2-$C605),IF(G$1="C",MAX(0,$C605-G$2)))</f>
        <v>0</v>
      </c>
      <c r="H605" s="103" t="n">
        <f aca="false">IF(H$1="P",MAX(0,H$2-$C605),IF(H$1="C",MAX(0,$C605-H$2)))</f>
        <v>0</v>
      </c>
      <c r="I605" s="103" t="n">
        <f aca="false">IF(I$1="P",MAX(0,I$2-$C605),IF(I$1="C",MAX(0,$C605-I$2)))</f>
        <v>0</v>
      </c>
      <c r="J605" s="103" t="n">
        <f aca="false">IF(J$1="P",MAX(0,J$2-$C605),IF(J$1="C",MAX(0,$C605-J$2)))</f>
        <v>3.08</v>
      </c>
      <c r="K605" s="103" t="n">
        <f aca="false">IF(K$1="P",MAX(0,K$2-$C605),IF(K$1="C",MAX(0,$C605-K$2)))</f>
        <v>8.08</v>
      </c>
      <c r="L605" s="103" t="n">
        <f aca="false">IF(L$1="P",MAX(0,L$2-$C605),IF(L$1="C",MAX(0,$C605-L$2)))</f>
        <v>18.08</v>
      </c>
      <c r="M605" s="103" t="n">
        <f aca="false">IF(M$1="P",MAX(0,M$2-$C605),IF(M$1="C",MAX(0,$C605-M$2)))</f>
        <v>11.92</v>
      </c>
      <c r="N605" s="103" t="n">
        <f aca="false">IF(N$1="P",MAX(0,N$2-$C605),IF(N$1="C",MAX(0,$C605-N$2)))</f>
        <v>6.92</v>
      </c>
      <c r="O605" s="103" t="n">
        <f aca="false">IF(O$1="P",MAX(0,O$2-$C605),IF(O$1="C",MAX(0,$C605-O$2)))</f>
        <v>1.92</v>
      </c>
      <c r="P605" s="103" t="n">
        <f aca="false">IF(P$1="P",MAX(0,P$2-$C605),IF(P$1="C",MAX(0,$C605-P$2)))</f>
        <v>0</v>
      </c>
      <c r="Q605" s="103" t="n">
        <f aca="false">IF(Q$1="P",MAX(0,Q$2-$C605),IF(Q$1="C",MAX(0,$C605-Q$2)))</f>
        <v>0</v>
      </c>
      <c r="R605" s="103" t="n">
        <f aca="false">IF(R$1="P",MAX(0,R$2-$C605),IF(R$1="C",MAX(0,$C605-R$2)))</f>
        <v>0</v>
      </c>
      <c r="S605" s="103" t="n">
        <f aca="false">IF(S$1="P",MAX(0,S$2-$C605),IF(S$1="C",MAX(0,$C605-S$2)))</f>
        <v>0</v>
      </c>
      <c r="T605" s="104" t="n">
        <f aca="false">A605</f>
        <v>27</v>
      </c>
      <c r="U605" s="105" t="n">
        <f aca="false">VLOOKUP($B605,Gas!$B$3:$E$2506,2)</f>
        <v>2.785</v>
      </c>
      <c r="V605" s="46" t="n">
        <f aca="false">C605/U605</f>
        <v>11.4614003590664</v>
      </c>
      <c r="W605" s="99" t="n">
        <f aca="false">VLOOKUP($B605,Gas!$B$3:$E$2506,4)</f>
        <v>0.334720510914839</v>
      </c>
    </row>
    <row r="606" customFormat="false" ht="12.75" hidden="false" customHeight="false" outlineLevel="0" collapsed="false">
      <c r="A606" s="95" t="n">
        <f aca="false">MONTH(B606)+(YEAR(B606)-1998)*12</f>
        <v>27</v>
      </c>
      <c r="B606" s="101" t="n">
        <v>36609</v>
      </c>
      <c r="C606" s="102" t="n">
        <v>32.2</v>
      </c>
      <c r="D606" s="98" t="n">
        <f aca="false">LN(C606/C605)</f>
        <v>0.00873367996875463</v>
      </c>
      <c r="E606" s="106" t="n">
        <f aca="false">STDEV(D597:D606)*SQRT(trade_day)</f>
        <v>1.17278516288485</v>
      </c>
      <c r="F606" s="97"/>
      <c r="G606" s="103" t="n">
        <f aca="false">IF(G$1="P",MAX(0,G$2-$C606),IF(G$1="C",MAX(0,$C606-G$2)))</f>
        <v>0</v>
      </c>
      <c r="H606" s="103" t="n">
        <f aca="false">IF(H$1="P",MAX(0,H$2-$C606),IF(H$1="C",MAX(0,$C606-H$2)))</f>
        <v>0</v>
      </c>
      <c r="I606" s="103" t="n">
        <f aca="false">IF(I$1="P",MAX(0,I$2-$C606),IF(I$1="C",MAX(0,$C606-I$2)))</f>
        <v>0</v>
      </c>
      <c r="J606" s="103" t="n">
        <f aca="false">IF(J$1="P",MAX(0,J$2-$C606),IF(J$1="C",MAX(0,$C606-J$2)))</f>
        <v>2.8</v>
      </c>
      <c r="K606" s="103" t="n">
        <f aca="false">IF(K$1="P",MAX(0,K$2-$C606),IF(K$1="C",MAX(0,$C606-K$2)))</f>
        <v>7.8</v>
      </c>
      <c r="L606" s="103" t="n">
        <f aca="false">IF(L$1="P",MAX(0,L$2-$C606),IF(L$1="C",MAX(0,$C606-L$2)))</f>
        <v>17.8</v>
      </c>
      <c r="M606" s="103" t="n">
        <f aca="false">IF(M$1="P",MAX(0,M$2-$C606),IF(M$1="C",MAX(0,$C606-M$2)))</f>
        <v>12.2</v>
      </c>
      <c r="N606" s="103" t="n">
        <f aca="false">IF(N$1="P",MAX(0,N$2-$C606),IF(N$1="C",MAX(0,$C606-N$2)))</f>
        <v>7.2</v>
      </c>
      <c r="O606" s="103" t="n">
        <f aca="false">IF(O$1="P",MAX(0,O$2-$C606),IF(O$1="C",MAX(0,$C606-O$2)))</f>
        <v>2.2</v>
      </c>
      <c r="P606" s="103" t="n">
        <f aca="false">IF(P$1="P",MAX(0,P$2-$C606),IF(P$1="C",MAX(0,$C606-P$2)))</f>
        <v>0</v>
      </c>
      <c r="Q606" s="103" t="n">
        <f aca="false">IF(Q$1="P",MAX(0,Q$2-$C606),IF(Q$1="C",MAX(0,$C606-Q$2)))</f>
        <v>0</v>
      </c>
      <c r="R606" s="103" t="n">
        <f aca="false">IF(R$1="P",MAX(0,R$2-$C606),IF(R$1="C",MAX(0,$C606-R$2)))</f>
        <v>0</v>
      </c>
      <c r="S606" s="103" t="n">
        <f aca="false">IF(S$1="P",MAX(0,S$2-$C606),IF(S$1="C",MAX(0,$C606-S$2)))</f>
        <v>0</v>
      </c>
      <c r="T606" s="104" t="n">
        <f aca="false">A606</f>
        <v>27</v>
      </c>
      <c r="U606" s="105" t="n">
        <f aca="false">VLOOKUP($B606,Gas!$B$3:$E$2506,2)</f>
        <v>2.75</v>
      </c>
      <c r="V606" s="46" t="n">
        <f aca="false">C606/U606</f>
        <v>11.7090909090909</v>
      </c>
      <c r="W606" s="99" t="n">
        <f aca="false">VLOOKUP($B606,Gas!$B$3:$E$2506,4)</f>
        <v>0.330365112233985</v>
      </c>
    </row>
    <row r="607" customFormat="false" ht="12.75" hidden="false" customHeight="false" outlineLevel="0" collapsed="false">
      <c r="A607" s="95" t="n">
        <f aca="false">MONTH(B607)+(YEAR(B607)-1998)*12</f>
        <v>27</v>
      </c>
      <c r="B607" s="101" t="n">
        <v>36612</v>
      </c>
      <c r="C607" s="102" t="n">
        <v>32.05</v>
      </c>
      <c r="D607" s="98" t="n">
        <f aca="false">LN(C607/C606)</f>
        <v>-0.00466926918368372</v>
      </c>
      <c r="E607" s="106" t="n">
        <f aca="false">STDEV(D598:D607)*SQRT(trade_day)</f>
        <v>0.993606402532315</v>
      </c>
      <c r="F607" s="97"/>
      <c r="G607" s="103" t="n">
        <f aca="false">IF(G$1="P",MAX(0,G$2-$C607),IF(G$1="C",MAX(0,$C607-G$2)))</f>
        <v>0</v>
      </c>
      <c r="H607" s="103" t="n">
        <f aca="false">IF(H$1="P",MAX(0,H$2-$C607),IF(H$1="C",MAX(0,$C607-H$2)))</f>
        <v>0</v>
      </c>
      <c r="I607" s="103" t="n">
        <f aca="false">IF(I$1="P",MAX(0,I$2-$C607),IF(I$1="C",MAX(0,$C607-I$2)))</f>
        <v>0</v>
      </c>
      <c r="J607" s="103" t="n">
        <f aca="false">IF(J$1="P",MAX(0,J$2-$C607),IF(J$1="C",MAX(0,$C607-J$2)))</f>
        <v>2.95</v>
      </c>
      <c r="K607" s="103" t="n">
        <f aca="false">IF(K$1="P",MAX(0,K$2-$C607),IF(K$1="C",MAX(0,$C607-K$2)))</f>
        <v>7.95</v>
      </c>
      <c r="L607" s="103" t="n">
        <f aca="false">IF(L$1="P",MAX(0,L$2-$C607),IF(L$1="C",MAX(0,$C607-L$2)))</f>
        <v>17.95</v>
      </c>
      <c r="M607" s="103" t="n">
        <f aca="false">IF(M$1="P",MAX(0,M$2-$C607),IF(M$1="C",MAX(0,$C607-M$2)))</f>
        <v>12.05</v>
      </c>
      <c r="N607" s="103" t="n">
        <f aca="false">IF(N$1="P",MAX(0,N$2-$C607),IF(N$1="C",MAX(0,$C607-N$2)))</f>
        <v>7.05</v>
      </c>
      <c r="O607" s="103" t="n">
        <f aca="false">IF(O$1="P",MAX(0,O$2-$C607),IF(O$1="C",MAX(0,$C607-O$2)))</f>
        <v>2.05</v>
      </c>
      <c r="P607" s="103" t="n">
        <f aca="false">IF(P$1="P",MAX(0,P$2-$C607),IF(P$1="C",MAX(0,$C607-P$2)))</f>
        <v>0</v>
      </c>
      <c r="Q607" s="103" t="n">
        <f aca="false">IF(Q$1="P",MAX(0,Q$2-$C607),IF(Q$1="C",MAX(0,$C607-Q$2)))</f>
        <v>0</v>
      </c>
      <c r="R607" s="103" t="n">
        <f aca="false">IF(R$1="P",MAX(0,R$2-$C607),IF(R$1="C",MAX(0,$C607-R$2)))</f>
        <v>0</v>
      </c>
      <c r="S607" s="103" t="n">
        <f aca="false">IF(S$1="P",MAX(0,S$2-$C607),IF(S$1="C",MAX(0,$C607-S$2)))</f>
        <v>0</v>
      </c>
      <c r="T607" s="104" t="n">
        <f aca="false">A607</f>
        <v>27</v>
      </c>
      <c r="U607" s="105" t="n">
        <f aca="false">VLOOKUP($B607,Gas!$B$3:$E$2506,2)</f>
        <v>2.815</v>
      </c>
      <c r="V607" s="46" t="n">
        <f aca="false">C607/U607</f>
        <v>11.3854351687389</v>
      </c>
      <c r="W607" s="99" t="n">
        <f aca="false">VLOOKUP($B607,Gas!$B$3:$E$2506,4)</f>
        <v>0.270532579224759</v>
      </c>
    </row>
    <row r="608" customFormat="false" ht="12.75" hidden="false" customHeight="false" outlineLevel="0" collapsed="false">
      <c r="A608" s="95" t="n">
        <f aca="false">MONTH(B608)+(YEAR(B608)-1998)*12</f>
        <v>27</v>
      </c>
      <c r="B608" s="101" t="n">
        <v>36613</v>
      </c>
      <c r="C608" s="102" t="n">
        <v>32.49</v>
      </c>
      <c r="D608" s="98" t="n">
        <f aca="false">LN(C608/C607)</f>
        <v>0.0136351663143301</v>
      </c>
      <c r="E608" s="106" t="n">
        <f aca="false">STDEV(D599:D608)*SQRT(trade_day)</f>
        <v>0.884069044297966</v>
      </c>
      <c r="F608" s="97"/>
      <c r="G608" s="103" t="n">
        <f aca="false">IF(G$1="P",MAX(0,G$2-$C608),IF(G$1="C",MAX(0,$C608-G$2)))</f>
        <v>0</v>
      </c>
      <c r="H608" s="103" t="n">
        <f aca="false">IF(H$1="P",MAX(0,H$2-$C608),IF(H$1="C",MAX(0,$C608-H$2)))</f>
        <v>0</v>
      </c>
      <c r="I608" s="103" t="n">
        <f aca="false">IF(I$1="P",MAX(0,I$2-$C608),IF(I$1="C",MAX(0,$C608-I$2)))</f>
        <v>0</v>
      </c>
      <c r="J608" s="103" t="n">
        <f aca="false">IF(J$1="P",MAX(0,J$2-$C608),IF(J$1="C",MAX(0,$C608-J$2)))</f>
        <v>2.51</v>
      </c>
      <c r="K608" s="103" t="n">
        <f aca="false">IF(K$1="P",MAX(0,K$2-$C608),IF(K$1="C",MAX(0,$C608-K$2)))</f>
        <v>7.51</v>
      </c>
      <c r="L608" s="103" t="n">
        <f aca="false">IF(L$1="P",MAX(0,L$2-$C608),IF(L$1="C",MAX(0,$C608-L$2)))</f>
        <v>17.51</v>
      </c>
      <c r="M608" s="103" t="n">
        <f aca="false">IF(M$1="P",MAX(0,M$2-$C608),IF(M$1="C",MAX(0,$C608-M$2)))</f>
        <v>12.49</v>
      </c>
      <c r="N608" s="103" t="n">
        <f aca="false">IF(N$1="P",MAX(0,N$2-$C608),IF(N$1="C",MAX(0,$C608-N$2)))</f>
        <v>7.49</v>
      </c>
      <c r="O608" s="103" t="n">
        <f aca="false">IF(O$1="P",MAX(0,O$2-$C608),IF(O$1="C",MAX(0,$C608-O$2)))</f>
        <v>2.49</v>
      </c>
      <c r="P608" s="103" t="n">
        <f aca="false">IF(P$1="P",MAX(0,P$2-$C608),IF(P$1="C",MAX(0,$C608-P$2)))</f>
        <v>0</v>
      </c>
      <c r="Q608" s="103" t="n">
        <f aca="false">IF(Q$1="P",MAX(0,Q$2-$C608),IF(Q$1="C",MAX(0,$C608-Q$2)))</f>
        <v>0</v>
      </c>
      <c r="R608" s="103" t="n">
        <f aca="false">IF(R$1="P",MAX(0,R$2-$C608),IF(R$1="C",MAX(0,$C608-R$2)))</f>
        <v>0</v>
      </c>
      <c r="S608" s="103" t="n">
        <f aca="false">IF(S$1="P",MAX(0,S$2-$C608),IF(S$1="C",MAX(0,$C608-S$2)))</f>
        <v>0</v>
      </c>
      <c r="T608" s="104" t="n">
        <f aca="false">A608</f>
        <v>27</v>
      </c>
      <c r="U608" s="105" t="n">
        <f aca="false">VLOOKUP($B608,Gas!$B$3:$E$2506,2)</f>
        <v>2.815</v>
      </c>
      <c r="V608" s="46" t="n">
        <f aca="false">C608/U608</f>
        <v>11.5417406749556</v>
      </c>
      <c r="W608" s="99" t="n">
        <f aca="false">VLOOKUP($B608,Gas!$B$3:$E$2506,4)</f>
        <v>0.267129987996903</v>
      </c>
    </row>
    <row r="609" customFormat="false" ht="12.75" hidden="false" customHeight="false" outlineLevel="0" collapsed="false">
      <c r="A609" s="95" t="n">
        <f aca="false">MONTH(B609)+(YEAR(B609)-1998)*12</f>
        <v>27</v>
      </c>
      <c r="B609" s="101" t="n">
        <v>36614</v>
      </c>
      <c r="C609" s="102" t="n">
        <v>30.12</v>
      </c>
      <c r="D609" s="98" t="n">
        <f aca="false">LN(C609/C608)</f>
        <v>-0.0757429467493162</v>
      </c>
      <c r="E609" s="106" t="n">
        <f aca="false">STDEV(D600:D609)*SQRT(trade_day)</f>
        <v>0.930868384215858</v>
      </c>
      <c r="F609" s="97"/>
      <c r="G609" s="103" t="n">
        <f aca="false">IF(G$1="P",MAX(0,G$2-$C609),IF(G$1="C",MAX(0,$C609-G$2)))</f>
        <v>0</v>
      </c>
      <c r="H609" s="103" t="n">
        <f aca="false">IF(H$1="P",MAX(0,H$2-$C609),IF(H$1="C",MAX(0,$C609-H$2)))</f>
        <v>0</v>
      </c>
      <c r="I609" s="103" t="n">
        <f aca="false">IF(I$1="P",MAX(0,I$2-$C609),IF(I$1="C",MAX(0,$C609-I$2)))</f>
        <v>0</v>
      </c>
      <c r="J609" s="103" t="n">
        <f aca="false">IF(J$1="P",MAX(0,J$2-$C609),IF(J$1="C",MAX(0,$C609-J$2)))</f>
        <v>4.88</v>
      </c>
      <c r="K609" s="103" t="n">
        <f aca="false">IF(K$1="P",MAX(0,K$2-$C609),IF(K$1="C",MAX(0,$C609-K$2)))</f>
        <v>9.88</v>
      </c>
      <c r="L609" s="103" t="n">
        <f aca="false">IF(L$1="P",MAX(0,L$2-$C609),IF(L$1="C",MAX(0,$C609-L$2)))</f>
        <v>19.88</v>
      </c>
      <c r="M609" s="103" t="n">
        <f aca="false">IF(M$1="P",MAX(0,M$2-$C609),IF(M$1="C",MAX(0,$C609-M$2)))</f>
        <v>10.12</v>
      </c>
      <c r="N609" s="103" t="n">
        <f aca="false">IF(N$1="P",MAX(0,N$2-$C609),IF(N$1="C",MAX(0,$C609-N$2)))</f>
        <v>5.12</v>
      </c>
      <c r="O609" s="103" t="n">
        <f aca="false">IF(O$1="P",MAX(0,O$2-$C609),IF(O$1="C",MAX(0,$C609-O$2)))</f>
        <v>0.120000000000001</v>
      </c>
      <c r="P609" s="103" t="n">
        <f aca="false">IF(P$1="P",MAX(0,P$2-$C609),IF(P$1="C",MAX(0,$C609-P$2)))</f>
        <v>0</v>
      </c>
      <c r="Q609" s="103" t="n">
        <f aca="false">IF(Q$1="P",MAX(0,Q$2-$C609),IF(Q$1="C",MAX(0,$C609-Q$2)))</f>
        <v>0</v>
      </c>
      <c r="R609" s="103" t="n">
        <f aca="false">IF(R$1="P",MAX(0,R$2-$C609),IF(R$1="C",MAX(0,$C609-R$2)))</f>
        <v>0</v>
      </c>
      <c r="S609" s="103" t="n">
        <f aca="false">IF(S$1="P",MAX(0,S$2-$C609),IF(S$1="C",MAX(0,$C609-S$2)))</f>
        <v>0</v>
      </c>
      <c r="T609" s="104" t="n">
        <f aca="false">A609</f>
        <v>27</v>
      </c>
      <c r="U609" s="105" t="n">
        <f aca="false">VLOOKUP($B609,Gas!$B$3:$E$2506,2)</f>
        <v>2.925</v>
      </c>
      <c r="V609" s="46" t="n">
        <f aca="false">C609/U609</f>
        <v>10.2974358974359</v>
      </c>
      <c r="W609" s="99" t="n">
        <f aca="false">VLOOKUP($B609,Gas!$B$3:$E$2506,4)</f>
        <v>0.353539297301677</v>
      </c>
    </row>
    <row r="610" customFormat="false" ht="12.75" hidden="false" customHeight="false" outlineLevel="0" collapsed="false">
      <c r="A610" s="95" t="n">
        <f aca="false">MONTH(B610)+(YEAR(B610)-1998)*12</f>
        <v>27</v>
      </c>
      <c r="B610" s="101" t="n">
        <v>36615</v>
      </c>
      <c r="C610" s="102" t="n">
        <v>29.26</v>
      </c>
      <c r="D610" s="98" t="n">
        <f aca="false">LN(C610/C609)</f>
        <v>-0.0289680073397146</v>
      </c>
      <c r="E610" s="106" t="n">
        <f aca="false">STDEV(D601:D610)*SQRT(trade_day)</f>
        <v>0.754476486962433</v>
      </c>
      <c r="F610" s="97"/>
      <c r="G610" s="103" t="n">
        <f aca="false">IF(G$1="P",MAX(0,G$2-$C610),IF(G$1="C",MAX(0,$C610-G$2)))</f>
        <v>0</v>
      </c>
      <c r="H610" s="103" t="n">
        <f aca="false">IF(H$1="P",MAX(0,H$2-$C610),IF(H$1="C",MAX(0,$C610-H$2)))</f>
        <v>0</v>
      </c>
      <c r="I610" s="103" t="n">
        <f aca="false">IF(I$1="P",MAX(0,I$2-$C610),IF(I$1="C",MAX(0,$C610-I$2)))</f>
        <v>0.739999999999998</v>
      </c>
      <c r="J610" s="103" t="n">
        <f aca="false">IF(J$1="P",MAX(0,J$2-$C610),IF(J$1="C",MAX(0,$C610-J$2)))</f>
        <v>5.74</v>
      </c>
      <c r="K610" s="103" t="n">
        <f aca="false">IF(K$1="P",MAX(0,K$2-$C610),IF(K$1="C",MAX(0,$C610-K$2)))</f>
        <v>10.74</v>
      </c>
      <c r="L610" s="103" t="n">
        <f aca="false">IF(L$1="P",MAX(0,L$2-$C610),IF(L$1="C",MAX(0,$C610-L$2)))</f>
        <v>20.74</v>
      </c>
      <c r="M610" s="103" t="n">
        <f aca="false">IF(M$1="P",MAX(0,M$2-$C610),IF(M$1="C",MAX(0,$C610-M$2)))</f>
        <v>9.26</v>
      </c>
      <c r="N610" s="103" t="n">
        <f aca="false">IF(N$1="P",MAX(0,N$2-$C610),IF(N$1="C",MAX(0,$C610-N$2)))</f>
        <v>4.26</v>
      </c>
      <c r="O610" s="103" t="n">
        <f aca="false">IF(O$1="P",MAX(0,O$2-$C610),IF(O$1="C",MAX(0,$C610-O$2)))</f>
        <v>0</v>
      </c>
      <c r="P610" s="103" t="n">
        <f aca="false">IF(P$1="P",MAX(0,P$2-$C610),IF(P$1="C",MAX(0,$C610-P$2)))</f>
        <v>0</v>
      </c>
      <c r="Q610" s="103" t="n">
        <f aca="false">IF(Q$1="P",MAX(0,Q$2-$C610),IF(Q$1="C",MAX(0,$C610-Q$2)))</f>
        <v>0</v>
      </c>
      <c r="R610" s="103" t="n">
        <f aca="false">IF(R$1="P",MAX(0,R$2-$C610),IF(R$1="C",MAX(0,$C610-R$2)))</f>
        <v>0</v>
      </c>
      <c r="S610" s="103" t="n">
        <f aca="false">IF(S$1="P",MAX(0,S$2-$C610),IF(S$1="C",MAX(0,$C610-S$2)))</f>
        <v>0</v>
      </c>
      <c r="T610" s="104" t="n">
        <f aca="false">A610</f>
        <v>27</v>
      </c>
      <c r="U610" s="105" t="n">
        <f aca="false">VLOOKUP($B610,Gas!$B$3:$E$2506,2)</f>
        <v>2.92</v>
      </c>
      <c r="V610" s="46" t="n">
        <f aca="false">C610/U610</f>
        <v>10.0205479452055</v>
      </c>
      <c r="W610" s="99" t="n">
        <f aca="false">VLOOKUP($B610,Gas!$B$3:$E$2506,4)</f>
        <v>0.354441545185996</v>
      </c>
    </row>
    <row r="611" customFormat="false" ht="12.75" hidden="false" customHeight="false" outlineLevel="0" collapsed="false">
      <c r="A611" s="95" t="n">
        <f aca="false">MONTH(B611)+(YEAR(B611)-1998)*12</f>
        <v>27</v>
      </c>
      <c r="B611" s="101" t="n">
        <v>36616</v>
      </c>
      <c r="C611" s="102" t="n">
        <v>26.78</v>
      </c>
      <c r="D611" s="98" t="n">
        <f aca="false">LN(C611/C610)</f>
        <v>-0.0885660553289519</v>
      </c>
      <c r="E611" s="106" t="n">
        <f aca="false">STDEV(D602:D611)*SQRT(trade_day)</f>
        <v>0.74193324993569</v>
      </c>
      <c r="F611" s="97"/>
      <c r="G611" s="103" t="n">
        <f aca="false">IF(G$1="P",MAX(0,G$2-$C611),IF(G$1="C",MAX(0,$C611-G$2)))</f>
        <v>0</v>
      </c>
      <c r="H611" s="103" t="n">
        <f aca="false">IF(H$1="P",MAX(0,H$2-$C611),IF(H$1="C",MAX(0,$C611-H$2)))</f>
        <v>0</v>
      </c>
      <c r="I611" s="103" t="n">
        <f aca="false">IF(I$1="P",MAX(0,I$2-$C611),IF(I$1="C",MAX(0,$C611-I$2)))</f>
        <v>3.22</v>
      </c>
      <c r="J611" s="103" t="n">
        <f aca="false">IF(J$1="P",MAX(0,J$2-$C611),IF(J$1="C",MAX(0,$C611-J$2)))</f>
        <v>8.22</v>
      </c>
      <c r="K611" s="103" t="n">
        <f aca="false">IF(K$1="P",MAX(0,K$2-$C611),IF(K$1="C",MAX(0,$C611-K$2)))</f>
        <v>13.22</v>
      </c>
      <c r="L611" s="103" t="n">
        <f aca="false">IF(L$1="P",MAX(0,L$2-$C611),IF(L$1="C",MAX(0,$C611-L$2)))</f>
        <v>23.22</v>
      </c>
      <c r="M611" s="103" t="n">
        <f aca="false">IF(M$1="P",MAX(0,M$2-$C611),IF(M$1="C",MAX(0,$C611-M$2)))</f>
        <v>6.78</v>
      </c>
      <c r="N611" s="103" t="n">
        <f aca="false">IF(N$1="P",MAX(0,N$2-$C611),IF(N$1="C",MAX(0,$C611-N$2)))</f>
        <v>1.78</v>
      </c>
      <c r="O611" s="103" t="n">
        <f aca="false">IF(O$1="P",MAX(0,O$2-$C611),IF(O$1="C",MAX(0,$C611-O$2)))</f>
        <v>0</v>
      </c>
      <c r="P611" s="103" t="n">
        <f aca="false">IF(P$1="P",MAX(0,P$2-$C611),IF(P$1="C",MAX(0,$C611-P$2)))</f>
        <v>0</v>
      </c>
      <c r="Q611" s="103" t="n">
        <f aca="false">IF(Q$1="P",MAX(0,Q$2-$C611),IF(Q$1="C",MAX(0,$C611-Q$2)))</f>
        <v>0</v>
      </c>
      <c r="R611" s="103" t="n">
        <f aca="false">IF(R$1="P",MAX(0,R$2-$C611),IF(R$1="C",MAX(0,$C611-R$2)))</f>
        <v>0</v>
      </c>
      <c r="S611" s="103" t="n">
        <f aca="false">IF(S$1="P",MAX(0,S$2-$C611),IF(S$1="C",MAX(0,$C611-S$2)))</f>
        <v>0</v>
      </c>
      <c r="T611" s="104" t="n">
        <f aca="false">A611</f>
        <v>27</v>
      </c>
      <c r="U611" s="105" t="n">
        <f aca="false">VLOOKUP($B611,Gas!$B$3:$E$2506,2)</f>
        <v>2.83</v>
      </c>
      <c r="V611" s="46" t="n">
        <f aca="false">C611/U611</f>
        <v>9.46289752650177</v>
      </c>
      <c r="W611" s="99" t="n">
        <f aca="false">VLOOKUP($B611,Gas!$B$3:$E$2506,4)</f>
        <v>0.363838418397846</v>
      </c>
    </row>
    <row r="612" customFormat="false" ht="12.75" hidden="false" customHeight="false" outlineLevel="0" collapsed="false">
      <c r="A612" s="95" t="n">
        <f aca="false">MONTH(B612)+(YEAR(B612)-1998)*12</f>
        <v>28</v>
      </c>
      <c r="B612" s="101" t="n">
        <v>36619</v>
      </c>
      <c r="C612" s="102" t="n">
        <v>27.58</v>
      </c>
      <c r="D612" s="98" t="n">
        <f aca="false">LN(C612/C611)</f>
        <v>0.0294355321021291</v>
      </c>
      <c r="E612" s="106" t="n">
        <f aca="false">STDEV(D603:D612)*SQRT(trade_day)</f>
        <v>0.770155992640037</v>
      </c>
      <c r="F612" s="97"/>
      <c r="G612" s="103" t="n">
        <f aca="false">IF(G$1="P",MAX(0,G$2-$C612),IF(G$1="C",MAX(0,$C612-G$2)))</f>
        <v>0</v>
      </c>
      <c r="H612" s="103" t="n">
        <f aca="false">IF(H$1="P",MAX(0,H$2-$C612),IF(H$1="C",MAX(0,$C612-H$2)))</f>
        <v>0</v>
      </c>
      <c r="I612" s="103" t="n">
        <f aca="false">IF(I$1="P",MAX(0,I$2-$C612),IF(I$1="C",MAX(0,$C612-I$2)))</f>
        <v>2.42</v>
      </c>
      <c r="J612" s="103" t="n">
        <f aca="false">IF(J$1="P",MAX(0,J$2-$C612),IF(J$1="C",MAX(0,$C612-J$2)))</f>
        <v>7.42</v>
      </c>
      <c r="K612" s="103" t="n">
        <f aca="false">IF(K$1="P",MAX(0,K$2-$C612),IF(K$1="C",MAX(0,$C612-K$2)))</f>
        <v>12.42</v>
      </c>
      <c r="L612" s="103" t="n">
        <f aca="false">IF(L$1="P",MAX(0,L$2-$C612),IF(L$1="C",MAX(0,$C612-L$2)))</f>
        <v>22.42</v>
      </c>
      <c r="M612" s="103" t="n">
        <f aca="false">IF(M$1="P",MAX(0,M$2-$C612),IF(M$1="C",MAX(0,$C612-M$2)))</f>
        <v>7.58</v>
      </c>
      <c r="N612" s="103" t="n">
        <f aca="false">IF(N$1="P",MAX(0,N$2-$C612),IF(N$1="C",MAX(0,$C612-N$2)))</f>
        <v>2.58</v>
      </c>
      <c r="O612" s="103" t="n">
        <f aca="false">IF(O$1="P",MAX(0,O$2-$C612),IF(O$1="C",MAX(0,$C612-O$2)))</f>
        <v>0</v>
      </c>
      <c r="P612" s="103" t="n">
        <f aca="false">IF(P$1="P",MAX(0,P$2-$C612),IF(P$1="C",MAX(0,$C612-P$2)))</f>
        <v>0</v>
      </c>
      <c r="Q612" s="103" t="n">
        <f aca="false">IF(Q$1="P",MAX(0,Q$2-$C612),IF(Q$1="C",MAX(0,$C612-Q$2)))</f>
        <v>0</v>
      </c>
      <c r="R612" s="103" t="n">
        <f aca="false">IF(R$1="P",MAX(0,R$2-$C612),IF(R$1="C",MAX(0,$C612-R$2)))</f>
        <v>0</v>
      </c>
      <c r="S612" s="103" t="n">
        <f aca="false">IF(S$1="P",MAX(0,S$2-$C612),IF(S$1="C",MAX(0,$C612-S$2)))</f>
        <v>0</v>
      </c>
      <c r="T612" s="104" t="n">
        <f aca="false">A612</f>
        <v>28</v>
      </c>
      <c r="U612" s="105" t="n">
        <f aca="false">VLOOKUP($B612,Gas!$B$3:$E$2506,2)</f>
        <v>2.875</v>
      </c>
      <c r="V612" s="46" t="n">
        <f aca="false">C612/U612</f>
        <v>9.59304347826087</v>
      </c>
      <c r="W612" s="99" t="n">
        <f aca="false">VLOOKUP($B612,Gas!$B$3:$E$2506,4)</f>
        <v>0.351670272771379</v>
      </c>
    </row>
    <row r="613" customFormat="false" ht="12.75" hidden="false" customHeight="false" outlineLevel="0" collapsed="false">
      <c r="A613" s="95" t="n">
        <f aca="false">MONTH(B613)+(YEAR(B613)-1998)*12</f>
        <v>28</v>
      </c>
      <c r="B613" s="101" t="n">
        <v>36620</v>
      </c>
      <c r="C613" s="102" t="n">
        <v>27.68</v>
      </c>
      <c r="D613" s="98" t="n">
        <f aca="false">LN(C613/C612)</f>
        <v>0.00361925838431306</v>
      </c>
      <c r="E613" s="106" t="n">
        <f aca="false">STDEV(D604:D613)*SQRT(trade_day)</f>
        <v>0.688761855187779</v>
      </c>
      <c r="F613" s="97"/>
      <c r="G613" s="103" t="n">
        <f aca="false">IF(G$1="P",MAX(0,G$2-$C613),IF(G$1="C",MAX(0,$C613-G$2)))</f>
        <v>0</v>
      </c>
      <c r="H613" s="103" t="n">
        <f aca="false">IF(H$1="P",MAX(0,H$2-$C613),IF(H$1="C",MAX(0,$C613-H$2)))</f>
        <v>0</v>
      </c>
      <c r="I613" s="103" t="n">
        <f aca="false">IF(I$1="P",MAX(0,I$2-$C613),IF(I$1="C",MAX(0,$C613-I$2)))</f>
        <v>2.32</v>
      </c>
      <c r="J613" s="103" t="n">
        <f aca="false">IF(J$1="P",MAX(0,J$2-$C613),IF(J$1="C",MAX(0,$C613-J$2)))</f>
        <v>7.32</v>
      </c>
      <c r="K613" s="103" t="n">
        <f aca="false">IF(K$1="P",MAX(0,K$2-$C613),IF(K$1="C",MAX(0,$C613-K$2)))</f>
        <v>12.32</v>
      </c>
      <c r="L613" s="103" t="n">
        <f aca="false">IF(L$1="P",MAX(0,L$2-$C613),IF(L$1="C",MAX(0,$C613-L$2)))</f>
        <v>22.32</v>
      </c>
      <c r="M613" s="103" t="n">
        <f aca="false">IF(M$1="P",MAX(0,M$2-$C613),IF(M$1="C",MAX(0,$C613-M$2)))</f>
        <v>7.68</v>
      </c>
      <c r="N613" s="103" t="n">
        <f aca="false">IF(N$1="P",MAX(0,N$2-$C613),IF(N$1="C",MAX(0,$C613-N$2)))</f>
        <v>2.68</v>
      </c>
      <c r="O613" s="103" t="n">
        <f aca="false">IF(O$1="P",MAX(0,O$2-$C613),IF(O$1="C",MAX(0,$C613-O$2)))</f>
        <v>0</v>
      </c>
      <c r="P613" s="103" t="n">
        <f aca="false">IF(P$1="P",MAX(0,P$2-$C613),IF(P$1="C",MAX(0,$C613-P$2)))</f>
        <v>0</v>
      </c>
      <c r="Q613" s="103" t="n">
        <f aca="false">IF(Q$1="P",MAX(0,Q$2-$C613),IF(Q$1="C",MAX(0,$C613-Q$2)))</f>
        <v>0</v>
      </c>
      <c r="R613" s="103" t="n">
        <f aca="false">IF(R$1="P",MAX(0,R$2-$C613),IF(R$1="C",MAX(0,$C613-R$2)))</f>
        <v>0</v>
      </c>
      <c r="S613" s="103" t="n">
        <f aca="false">IF(S$1="P",MAX(0,S$2-$C613),IF(S$1="C",MAX(0,$C613-S$2)))</f>
        <v>0</v>
      </c>
      <c r="T613" s="104" t="n">
        <f aca="false">A613</f>
        <v>28</v>
      </c>
      <c r="U613" s="105" t="n">
        <f aca="false">VLOOKUP($B613,Gas!$B$3:$E$2506,2)</f>
        <v>2.915</v>
      </c>
      <c r="V613" s="46" t="n">
        <f aca="false">C613/U613</f>
        <v>9.49571183533448</v>
      </c>
      <c r="W613" s="99" t="n">
        <f aca="false">VLOOKUP($B613,Gas!$B$3:$E$2506,4)</f>
        <v>0.335191060176357</v>
      </c>
    </row>
    <row r="614" customFormat="false" ht="12.75" hidden="false" customHeight="false" outlineLevel="0" collapsed="false">
      <c r="A614" s="95" t="n">
        <f aca="false">MONTH(B614)+(YEAR(B614)-1998)*12</f>
        <v>28</v>
      </c>
      <c r="B614" s="101" t="n">
        <v>36621</v>
      </c>
      <c r="C614" s="102" t="n">
        <v>30.26</v>
      </c>
      <c r="D614" s="98" t="n">
        <f aca="false">LN(C614/C613)</f>
        <v>0.0891165776107411</v>
      </c>
      <c r="E614" s="106" t="n">
        <f aca="false">STDEV(D605:D614)*SQRT(trade_day)</f>
        <v>0.835951990211034</v>
      </c>
      <c r="F614" s="97"/>
      <c r="G614" s="103" t="n">
        <f aca="false">IF(G$1="P",MAX(0,G$2-$C614),IF(G$1="C",MAX(0,$C614-G$2)))</f>
        <v>0</v>
      </c>
      <c r="H614" s="103" t="n">
        <f aca="false">IF(H$1="P",MAX(0,H$2-$C614),IF(H$1="C",MAX(0,$C614-H$2)))</f>
        <v>0</v>
      </c>
      <c r="I614" s="103" t="n">
        <f aca="false">IF(I$1="P",MAX(0,I$2-$C614),IF(I$1="C",MAX(0,$C614-I$2)))</f>
        <v>0</v>
      </c>
      <c r="J614" s="103" t="n">
        <f aca="false">IF(J$1="P",MAX(0,J$2-$C614),IF(J$1="C",MAX(0,$C614-J$2)))</f>
        <v>4.74</v>
      </c>
      <c r="K614" s="103" t="n">
        <f aca="false">IF(K$1="P",MAX(0,K$2-$C614),IF(K$1="C",MAX(0,$C614-K$2)))</f>
        <v>9.74</v>
      </c>
      <c r="L614" s="103" t="n">
        <f aca="false">IF(L$1="P",MAX(0,L$2-$C614),IF(L$1="C",MAX(0,$C614-L$2)))</f>
        <v>19.74</v>
      </c>
      <c r="M614" s="103" t="n">
        <f aca="false">IF(M$1="P",MAX(0,M$2-$C614),IF(M$1="C",MAX(0,$C614-M$2)))</f>
        <v>10.26</v>
      </c>
      <c r="N614" s="103" t="n">
        <f aca="false">IF(N$1="P",MAX(0,N$2-$C614),IF(N$1="C",MAX(0,$C614-N$2)))</f>
        <v>5.26</v>
      </c>
      <c r="O614" s="103" t="n">
        <f aca="false">IF(O$1="P",MAX(0,O$2-$C614),IF(O$1="C",MAX(0,$C614-O$2)))</f>
        <v>0.260000000000002</v>
      </c>
      <c r="P614" s="103" t="n">
        <f aca="false">IF(P$1="P",MAX(0,P$2-$C614),IF(P$1="C",MAX(0,$C614-P$2)))</f>
        <v>0</v>
      </c>
      <c r="Q614" s="103" t="n">
        <f aca="false">IF(Q$1="P",MAX(0,Q$2-$C614),IF(Q$1="C",MAX(0,$C614-Q$2)))</f>
        <v>0</v>
      </c>
      <c r="R614" s="103" t="n">
        <f aca="false">IF(R$1="P",MAX(0,R$2-$C614),IF(R$1="C",MAX(0,$C614-R$2)))</f>
        <v>0</v>
      </c>
      <c r="S614" s="103" t="n">
        <f aca="false">IF(S$1="P",MAX(0,S$2-$C614),IF(S$1="C",MAX(0,$C614-S$2)))</f>
        <v>0</v>
      </c>
      <c r="T614" s="104" t="n">
        <f aca="false">A614</f>
        <v>28</v>
      </c>
      <c r="U614" s="105" t="n">
        <f aca="false">VLOOKUP($B614,Gas!$B$3:$E$2506,2)</f>
        <v>2.87</v>
      </c>
      <c r="V614" s="46" t="n">
        <f aca="false">C614/U614</f>
        <v>10.5435540069686</v>
      </c>
      <c r="W614" s="99" t="n">
        <f aca="false">VLOOKUP($B614,Gas!$B$3:$E$2506,4)</f>
        <v>0.354390605896565</v>
      </c>
    </row>
    <row r="615" customFormat="false" ht="12.75" hidden="false" customHeight="false" outlineLevel="0" collapsed="false">
      <c r="A615" s="95" t="n">
        <f aca="false">MONTH(B615)+(YEAR(B615)-1998)*12</f>
        <v>28</v>
      </c>
      <c r="B615" s="101" t="n">
        <v>36622</v>
      </c>
      <c r="C615" s="102" t="n">
        <v>32.61</v>
      </c>
      <c r="D615" s="98" t="n">
        <f aca="false">LN(C615/C614)</f>
        <v>0.0747922814410179</v>
      </c>
      <c r="E615" s="106" t="n">
        <f aca="false">STDEV(D606:D615)*SQRT(trade_day)</f>
        <v>0.898664826127185</v>
      </c>
      <c r="F615" s="97"/>
      <c r="G615" s="103" t="n">
        <f aca="false">IF(G$1="P",MAX(0,G$2-$C615),IF(G$1="C",MAX(0,$C615-G$2)))</f>
        <v>0</v>
      </c>
      <c r="H615" s="103" t="n">
        <f aca="false">IF(H$1="P",MAX(0,H$2-$C615),IF(H$1="C",MAX(0,$C615-H$2)))</f>
        <v>0</v>
      </c>
      <c r="I615" s="103" t="n">
        <f aca="false">IF(I$1="P",MAX(0,I$2-$C615),IF(I$1="C",MAX(0,$C615-I$2)))</f>
        <v>0</v>
      </c>
      <c r="J615" s="103" t="n">
        <f aca="false">IF(J$1="P",MAX(0,J$2-$C615),IF(J$1="C",MAX(0,$C615-J$2)))</f>
        <v>2.39</v>
      </c>
      <c r="K615" s="103" t="n">
        <f aca="false">IF(K$1="P",MAX(0,K$2-$C615),IF(K$1="C",MAX(0,$C615-K$2)))</f>
        <v>7.39</v>
      </c>
      <c r="L615" s="103" t="n">
        <f aca="false">IF(L$1="P",MAX(0,L$2-$C615),IF(L$1="C",MAX(0,$C615-L$2)))</f>
        <v>17.39</v>
      </c>
      <c r="M615" s="103" t="n">
        <f aca="false">IF(M$1="P",MAX(0,M$2-$C615),IF(M$1="C",MAX(0,$C615-M$2)))</f>
        <v>12.61</v>
      </c>
      <c r="N615" s="103" t="n">
        <f aca="false">IF(N$1="P",MAX(0,N$2-$C615),IF(N$1="C",MAX(0,$C615-N$2)))</f>
        <v>7.61</v>
      </c>
      <c r="O615" s="103" t="n">
        <f aca="false">IF(O$1="P",MAX(0,O$2-$C615),IF(O$1="C",MAX(0,$C615-O$2)))</f>
        <v>2.61</v>
      </c>
      <c r="P615" s="103" t="n">
        <f aca="false">IF(P$1="P",MAX(0,P$2-$C615),IF(P$1="C",MAX(0,$C615-P$2)))</f>
        <v>0</v>
      </c>
      <c r="Q615" s="103" t="n">
        <f aca="false">IF(Q$1="P",MAX(0,Q$2-$C615),IF(Q$1="C",MAX(0,$C615-Q$2)))</f>
        <v>0</v>
      </c>
      <c r="R615" s="103" t="n">
        <f aca="false">IF(R$1="P",MAX(0,R$2-$C615),IF(R$1="C",MAX(0,$C615-R$2)))</f>
        <v>0</v>
      </c>
      <c r="S615" s="103" t="n">
        <f aca="false">IF(S$1="P",MAX(0,S$2-$C615),IF(S$1="C",MAX(0,$C615-S$2)))</f>
        <v>0</v>
      </c>
      <c r="T615" s="104" t="n">
        <f aca="false">A615</f>
        <v>28</v>
      </c>
      <c r="U615" s="105" t="n">
        <f aca="false">VLOOKUP($B615,Gas!$B$3:$E$2506,2)</f>
        <v>2.86</v>
      </c>
      <c r="V615" s="46" t="n">
        <f aca="false">C615/U615</f>
        <v>11.4020979020979</v>
      </c>
      <c r="W615" s="99" t="n">
        <f aca="false">VLOOKUP($B615,Gas!$B$3:$E$2506,4)</f>
        <v>0.355788126365183</v>
      </c>
    </row>
    <row r="616" customFormat="false" ht="12.75" hidden="false" customHeight="false" outlineLevel="0" collapsed="false">
      <c r="A616" s="95" t="n">
        <f aca="false">MONTH(B616)+(YEAR(B616)-1998)*12</f>
        <v>28</v>
      </c>
      <c r="B616" s="101" t="n">
        <v>36623</v>
      </c>
      <c r="C616" s="102" t="n">
        <v>32.01</v>
      </c>
      <c r="D616" s="98" t="n">
        <f aca="false">LN(C616/C615)</f>
        <v>-0.0185706358194561</v>
      </c>
      <c r="E616" s="106" t="n">
        <f aca="false">STDEV(D607:D616)*SQRT(trade_day)</f>
        <v>0.90345587880998</v>
      </c>
      <c r="F616" s="97"/>
      <c r="G616" s="103" t="n">
        <f aca="false">IF(G$1="P",MAX(0,G$2-$C616),IF(G$1="C",MAX(0,$C616-G$2)))</f>
        <v>0</v>
      </c>
      <c r="H616" s="103" t="n">
        <f aca="false">IF(H$1="P",MAX(0,H$2-$C616),IF(H$1="C",MAX(0,$C616-H$2)))</f>
        <v>0</v>
      </c>
      <c r="I616" s="103" t="n">
        <f aca="false">IF(I$1="P",MAX(0,I$2-$C616),IF(I$1="C",MAX(0,$C616-I$2)))</f>
        <v>0</v>
      </c>
      <c r="J616" s="103" t="n">
        <f aca="false">IF(J$1="P",MAX(0,J$2-$C616),IF(J$1="C",MAX(0,$C616-J$2)))</f>
        <v>2.99</v>
      </c>
      <c r="K616" s="103" t="n">
        <f aca="false">IF(K$1="P",MAX(0,K$2-$C616),IF(K$1="C",MAX(0,$C616-K$2)))</f>
        <v>7.99</v>
      </c>
      <c r="L616" s="103" t="n">
        <f aca="false">IF(L$1="P",MAX(0,L$2-$C616),IF(L$1="C",MAX(0,$C616-L$2)))</f>
        <v>17.99</v>
      </c>
      <c r="M616" s="103" t="n">
        <f aca="false">IF(M$1="P",MAX(0,M$2-$C616),IF(M$1="C",MAX(0,$C616-M$2)))</f>
        <v>12.01</v>
      </c>
      <c r="N616" s="103" t="n">
        <f aca="false">IF(N$1="P",MAX(0,N$2-$C616),IF(N$1="C",MAX(0,$C616-N$2)))</f>
        <v>7.01</v>
      </c>
      <c r="O616" s="103" t="n">
        <f aca="false">IF(O$1="P",MAX(0,O$2-$C616),IF(O$1="C",MAX(0,$C616-O$2)))</f>
        <v>2.01</v>
      </c>
      <c r="P616" s="103" t="n">
        <f aca="false">IF(P$1="P",MAX(0,P$2-$C616),IF(P$1="C",MAX(0,$C616-P$2)))</f>
        <v>0</v>
      </c>
      <c r="Q616" s="103" t="n">
        <f aca="false">IF(Q$1="P",MAX(0,Q$2-$C616),IF(Q$1="C",MAX(0,$C616-Q$2)))</f>
        <v>0</v>
      </c>
      <c r="R616" s="103" t="n">
        <f aca="false">IF(R$1="P",MAX(0,R$2-$C616),IF(R$1="C",MAX(0,$C616-R$2)))</f>
        <v>0</v>
      </c>
      <c r="S616" s="103" t="n">
        <f aca="false">IF(S$1="P",MAX(0,S$2-$C616),IF(S$1="C",MAX(0,$C616-S$2)))</f>
        <v>0</v>
      </c>
      <c r="T616" s="104" t="n">
        <f aca="false">A616</f>
        <v>28</v>
      </c>
      <c r="U616" s="105" t="n">
        <f aca="false">VLOOKUP($B616,Gas!$B$3:$E$2506,2)</f>
        <v>2.91</v>
      </c>
      <c r="V616" s="46" t="n">
        <f aca="false">C616/U616</f>
        <v>11</v>
      </c>
      <c r="W616" s="99" t="n">
        <f aca="false">VLOOKUP($B616,Gas!$B$3:$E$2506,4)</f>
        <v>0.367858084946309</v>
      </c>
    </row>
    <row r="617" customFormat="false" ht="12.75" hidden="false" customHeight="false" outlineLevel="0" collapsed="false">
      <c r="A617" s="95" t="n">
        <f aca="false">MONTH(B617)+(YEAR(B617)-1998)*12</f>
        <v>28</v>
      </c>
      <c r="B617" s="101" t="n">
        <v>36626</v>
      </c>
      <c r="C617" s="102" t="n">
        <v>34.01</v>
      </c>
      <c r="D617" s="98" t="n">
        <f aca="false">LN(C617/C616)</f>
        <v>0.0606062450373323</v>
      </c>
      <c r="E617" s="106" t="n">
        <f aca="false">STDEV(D608:D617)*SQRT(trade_day)</f>
        <v>0.952873692676469</v>
      </c>
      <c r="F617" s="97"/>
      <c r="G617" s="103" t="n">
        <f aca="false">IF(G$1="P",MAX(0,G$2-$C617),IF(G$1="C",MAX(0,$C617-G$2)))</f>
        <v>0</v>
      </c>
      <c r="H617" s="103" t="n">
        <f aca="false">IF(H$1="P",MAX(0,H$2-$C617),IF(H$1="C",MAX(0,$C617-H$2)))</f>
        <v>0</v>
      </c>
      <c r="I617" s="103" t="n">
        <f aca="false">IF(I$1="P",MAX(0,I$2-$C617),IF(I$1="C",MAX(0,$C617-I$2)))</f>
        <v>0</v>
      </c>
      <c r="J617" s="103" t="n">
        <f aca="false">IF(J$1="P",MAX(0,J$2-$C617),IF(J$1="C",MAX(0,$C617-J$2)))</f>
        <v>0.990000000000002</v>
      </c>
      <c r="K617" s="103" t="n">
        <f aca="false">IF(K$1="P",MAX(0,K$2-$C617),IF(K$1="C",MAX(0,$C617-K$2)))</f>
        <v>5.99</v>
      </c>
      <c r="L617" s="103" t="n">
        <f aca="false">IF(L$1="P",MAX(0,L$2-$C617),IF(L$1="C",MAX(0,$C617-L$2)))</f>
        <v>15.99</v>
      </c>
      <c r="M617" s="103" t="n">
        <f aca="false">IF(M$1="P",MAX(0,M$2-$C617),IF(M$1="C",MAX(0,$C617-M$2)))</f>
        <v>14.01</v>
      </c>
      <c r="N617" s="103" t="n">
        <f aca="false">IF(N$1="P",MAX(0,N$2-$C617),IF(N$1="C",MAX(0,$C617-N$2)))</f>
        <v>9.01</v>
      </c>
      <c r="O617" s="103" t="n">
        <f aca="false">IF(O$1="P",MAX(0,O$2-$C617),IF(O$1="C",MAX(0,$C617-O$2)))</f>
        <v>4.01</v>
      </c>
      <c r="P617" s="103" t="n">
        <f aca="false">IF(P$1="P",MAX(0,P$2-$C617),IF(P$1="C",MAX(0,$C617-P$2)))</f>
        <v>0</v>
      </c>
      <c r="Q617" s="103" t="n">
        <f aca="false">IF(Q$1="P",MAX(0,Q$2-$C617),IF(Q$1="C",MAX(0,$C617-Q$2)))</f>
        <v>0</v>
      </c>
      <c r="R617" s="103" t="n">
        <f aca="false">IF(R$1="P",MAX(0,R$2-$C617),IF(R$1="C",MAX(0,$C617-R$2)))</f>
        <v>0</v>
      </c>
      <c r="S617" s="103" t="n">
        <f aca="false">IF(S$1="P",MAX(0,S$2-$C617),IF(S$1="C",MAX(0,$C617-S$2)))</f>
        <v>0</v>
      </c>
      <c r="T617" s="104" t="n">
        <f aca="false">A617</f>
        <v>28</v>
      </c>
      <c r="U617" s="105" t="n">
        <f aca="false">VLOOKUP($B617,Gas!$B$3:$E$2506,2)</f>
        <v>2.97</v>
      </c>
      <c r="V617" s="46" t="n">
        <f aca="false">C617/U617</f>
        <v>11.4511784511785</v>
      </c>
      <c r="W617" s="99" t="n">
        <f aca="false">VLOOKUP($B617,Gas!$B$3:$E$2506,4)</f>
        <v>0.218552991338534</v>
      </c>
    </row>
    <row r="618" customFormat="false" ht="12.75" hidden="false" customHeight="false" outlineLevel="0" collapsed="false">
      <c r="A618" s="95" t="n">
        <f aca="false">MONTH(B618)+(YEAR(B618)-1998)*12</f>
        <v>28</v>
      </c>
      <c r="B618" s="101" t="n">
        <v>36627</v>
      </c>
      <c r="C618" s="102" t="n">
        <v>34.66</v>
      </c>
      <c r="D618" s="98" t="n">
        <f aca="false">LN(C618/C617)</f>
        <v>0.0189316852683558</v>
      </c>
      <c r="E618" s="106" t="n">
        <f aca="false">STDEV(D609:D618)*SQRT(trade_day)</f>
        <v>0.954429235648496</v>
      </c>
      <c r="F618" s="97"/>
      <c r="G618" s="103" t="n">
        <f aca="false">IF(G$1="P",MAX(0,G$2-$C618),IF(G$1="C",MAX(0,$C618-G$2)))</f>
        <v>0</v>
      </c>
      <c r="H618" s="103" t="n">
        <f aca="false">IF(H$1="P",MAX(0,H$2-$C618),IF(H$1="C",MAX(0,$C618-H$2)))</f>
        <v>0</v>
      </c>
      <c r="I618" s="103" t="n">
        <f aca="false">IF(I$1="P",MAX(0,I$2-$C618),IF(I$1="C",MAX(0,$C618-I$2)))</f>
        <v>0</v>
      </c>
      <c r="J618" s="103" t="n">
        <f aca="false">IF(J$1="P",MAX(0,J$2-$C618),IF(J$1="C",MAX(0,$C618-J$2)))</f>
        <v>0.340000000000003</v>
      </c>
      <c r="K618" s="103" t="n">
        <f aca="false">IF(K$1="P",MAX(0,K$2-$C618),IF(K$1="C",MAX(0,$C618-K$2)))</f>
        <v>5.34</v>
      </c>
      <c r="L618" s="103" t="n">
        <f aca="false">IF(L$1="P",MAX(0,L$2-$C618),IF(L$1="C",MAX(0,$C618-L$2)))</f>
        <v>15.34</v>
      </c>
      <c r="M618" s="103" t="n">
        <f aca="false">IF(M$1="P",MAX(0,M$2-$C618),IF(M$1="C",MAX(0,$C618-M$2)))</f>
        <v>14.66</v>
      </c>
      <c r="N618" s="103" t="n">
        <f aca="false">IF(N$1="P",MAX(0,N$2-$C618),IF(N$1="C",MAX(0,$C618-N$2)))</f>
        <v>9.66</v>
      </c>
      <c r="O618" s="103" t="n">
        <f aca="false">IF(O$1="P",MAX(0,O$2-$C618),IF(O$1="C",MAX(0,$C618-O$2)))</f>
        <v>4.66</v>
      </c>
      <c r="P618" s="103" t="n">
        <f aca="false">IF(P$1="P",MAX(0,P$2-$C618),IF(P$1="C",MAX(0,$C618-P$2)))</f>
        <v>0</v>
      </c>
      <c r="Q618" s="103" t="n">
        <f aca="false">IF(Q$1="P",MAX(0,Q$2-$C618),IF(Q$1="C",MAX(0,$C618-Q$2)))</f>
        <v>0</v>
      </c>
      <c r="R618" s="103" t="n">
        <f aca="false">IF(R$1="P",MAX(0,R$2-$C618),IF(R$1="C",MAX(0,$C618-R$2)))</f>
        <v>0</v>
      </c>
      <c r="S618" s="103" t="n">
        <f aca="false">IF(S$1="P",MAX(0,S$2-$C618),IF(S$1="C",MAX(0,$C618-S$2)))</f>
        <v>0</v>
      </c>
      <c r="T618" s="104" t="n">
        <f aca="false">A618</f>
        <v>28</v>
      </c>
      <c r="U618" s="105" t="n">
        <f aca="false">VLOOKUP($B618,Gas!$B$3:$E$2506,2)</f>
        <v>2.995</v>
      </c>
      <c r="V618" s="46" t="n">
        <f aca="false">C618/U618</f>
        <v>11.5726210350584</v>
      </c>
      <c r="W618" s="99" t="n">
        <f aca="false">VLOOKUP($B618,Gas!$B$3:$E$2506,4)</f>
        <v>0.207835156141786</v>
      </c>
    </row>
    <row r="619" customFormat="false" ht="12.75" hidden="false" customHeight="false" outlineLevel="0" collapsed="false">
      <c r="A619" s="95" t="n">
        <f aca="false">MONTH(B619)+(YEAR(B619)-1998)*12</f>
        <v>28</v>
      </c>
      <c r="B619" s="101" t="n">
        <v>36628</v>
      </c>
      <c r="C619" s="102" t="n">
        <v>33.08</v>
      </c>
      <c r="D619" s="98" t="n">
        <f aca="false">LN(C619/C618)</f>
        <v>-0.0466574141319694</v>
      </c>
      <c r="E619" s="106" t="n">
        <f aca="false">STDEV(D610:D619)*SQRT(trade_day)</f>
        <v>0.894006130923894</v>
      </c>
      <c r="F619" s="97"/>
      <c r="G619" s="103" t="n">
        <f aca="false">IF(G$1="P",MAX(0,G$2-$C619),IF(G$1="C",MAX(0,$C619-G$2)))</f>
        <v>0</v>
      </c>
      <c r="H619" s="103" t="n">
        <f aca="false">IF(H$1="P",MAX(0,H$2-$C619),IF(H$1="C",MAX(0,$C619-H$2)))</f>
        <v>0</v>
      </c>
      <c r="I619" s="103" t="n">
        <f aca="false">IF(I$1="P",MAX(0,I$2-$C619),IF(I$1="C",MAX(0,$C619-I$2)))</f>
        <v>0</v>
      </c>
      <c r="J619" s="103" t="n">
        <f aca="false">IF(J$1="P",MAX(0,J$2-$C619),IF(J$1="C",MAX(0,$C619-J$2)))</f>
        <v>1.92</v>
      </c>
      <c r="K619" s="103" t="n">
        <f aca="false">IF(K$1="P",MAX(0,K$2-$C619),IF(K$1="C",MAX(0,$C619-K$2)))</f>
        <v>6.92</v>
      </c>
      <c r="L619" s="103" t="n">
        <f aca="false">IF(L$1="P",MAX(0,L$2-$C619),IF(L$1="C",MAX(0,$C619-L$2)))</f>
        <v>16.92</v>
      </c>
      <c r="M619" s="103" t="n">
        <f aca="false">IF(M$1="P",MAX(0,M$2-$C619),IF(M$1="C",MAX(0,$C619-M$2)))</f>
        <v>13.08</v>
      </c>
      <c r="N619" s="103" t="n">
        <f aca="false">IF(N$1="P",MAX(0,N$2-$C619),IF(N$1="C",MAX(0,$C619-N$2)))</f>
        <v>8.08</v>
      </c>
      <c r="O619" s="103" t="n">
        <f aca="false">IF(O$1="P",MAX(0,O$2-$C619),IF(O$1="C",MAX(0,$C619-O$2)))</f>
        <v>3.08</v>
      </c>
      <c r="P619" s="103" t="n">
        <f aca="false">IF(P$1="P",MAX(0,P$2-$C619),IF(P$1="C",MAX(0,$C619-P$2)))</f>
        <v>0</v>
      </c>
      <c r="Q619" s="103" t="n">
        <f aca="false">IF(Q$1="P",MAX(0,Q$2-$C619),IF(Q$1="C",MAX(0,$C619-Q$2)))</f>
        <v>0</v>
      </c>
      <c r="R619" s="103" t="n">
        <f aca="false">IF(R$1="P",MAX(0,R$2-$C619),IF(R$1="C",MAX(0,$C619-R$2)))</f>
        <v>0</v>
      </c>
      <c r="S619" s="103" t="n">
        <f aca="false">IF(S$1="P",MAX(0,S$2-$C619),IF(S$1="C",MAX(0,$C619-S$2)))</f>
        <v>0</v>
      </c>
      <c r="T619" s="104" t="n">
        <f aca="false">A619</f>
        <v>28</v>
      </c>
      <c r="U619" s="105" t="n">
        <f aca="false">VLOOKUP($B619,Gas!$B$3:$E$2506,2)</f>
        <v>2.975</v>
      </c>
      <c r="V619" s="46" t="n">
        <f aca="false">C619/U619</f>
        <v>11.1193277310924</v>
      </c>
      <c r="W619" s="99" t="n">
        <f aca="false">VLOOKUP($B619,Gas!$B$3:$E$2506,4)</f>
        <v>0.216924696960567</v>
      </c>
    </row>
    <row r="620" customFormat="false" ht="12.75" hidden="false" customHeight="false" outlineLevel="0" collapsed="false">
      <c r="A620" s="95" t="n">
        <f aca="false">MONTH(B620)+(YEAR(B620)-1998)*12</f>
        <v>28</v>
      </c>
      <c r="B620" s="101" t="n">
        <v>36629</v>
      </c>
      <c r="C620" s="102" t="n">
        <v>33.64</v>
      </c>
      <c r="D620" s="98" t="n">
        <f aca="false">LN(C620/C619)</f>
        <v>0.0167869649492569</v>
      </c>
      <c r="E620" s="106" t="n">
        <f aca="false">STDEV(D611:D620)*SQRT(trade_day)</f>
        <v>0.868401889259137</v>
      </c>
      <c r="F620" s="97"/>
      <c r="G620" s="103" t="n">
        <f aca="false">IF(G$1="P",MAX(0,G$2-$C620),IF(G$1="C",MAX(0,$C620-G$2)))</f>
        <v>0</v>
      </c>
      <c r="H620" s="103" t="n">
        <f aca="false">IF(H$1="P",MAX(0,H$2-$C620),IF(H$1="C",MAX(0,$C620-H$2)))</f>
        <v>0</v>
      </c>
      <c r="I620" s="103" t="n">
        <f aca="false">IF(I$1="P",MAX(0,I$2-$C620),IF(I$1="C",MAX(0,$C620-I$2)))</f>
        <v>0</v>
      </c>
      <c r="J620" s="103" t="n">
        <f aca="false">IF(J$1="P",MAX(0,J$2-$C620),IF(J$1="C",MAX(0,$C620-J$2)))</f>
        <v>1.36</v>
      </c>
      <c r="K620" s="103" t="n">
        <f aca="false">IF(K$1="P",MAX(0,K$2-$C620),IF(K$1="C",MAX(0,$C620-K$2)))</f>
        <v>6.36</v>
      </c>
      <c r="L620" s="103" t="n">
        <f aca="false">IF(L$1="P",MAX(0,L$2-$C620),IF(L$1="C",MAX(0,$C620-L$2)))</f>
        <v>16.36</v>
      </c>
      <c r="M620" s="103" t="n">
        <f aca="false">IF(M$1="P",MAX(0,M$2-$C620),IF(M$1="C",MAX(0,$C620-M$2)))</f>
        <v>13.64</v>
      </c>
      <c r="N620" s="103" t="n">
        <f aca="false">IF(N$1="P",MAX(0,N$2-$C620),IF(N$1="C",MAX(0,$C620-N$2)))</f>
        <v>8.64</v>
      </c>
      <c r="O620" s="103" t="n">
        <f aca="false">IF(O$1="P",MAX(0,O$2-$C620),IF(O$1="C",MAX(0,$C620-O$2)))</f>
        <v>3.64</v>
      </c>
      <c r="P620" s="103" t="n">
        <f aca="false">IF(P$1="P",MAX(0,P$2-$C620),IF(P$1="C",MAX(0,$C620-P$2)))</f>
        <v>0</v>
      </c>
      <c r="Q620" s="103" t="n">
        <f aca="false">IF(Q$1="P",MAX(0,Q$2-$C620),IF(Q$1="C",MAX(0,$C620-Q$2)))</f>
        <v>0</v>
      </c>
      <c r="R620" s="103" t="n">
        <f aca="false">IF(R$1="P",MAX(0,R$2-$C620),IF(R$1="C",MAX(0,$C620-R$2)))</f>
        <v>0</v>
      </c>
      <c r="S620" s="103" t="n">
        <f aca="false">IF(S$1="P",MAX(0,S$2-$C620),IF(S$1="C",MAX(0,$C620-S$2)))</f>
        <v>0</v>
      </c>
      <c r="T620" s="104" t="n">
        <f aca="false">A620</f>
        <v>28</v>
      </c>
      <c r="U620" s="105" t="n">
        <f aca="false">VLOOKUP($B620,Gas!$B$3:$E$2506,2)</f>
        <v>2.975</v>
      </c>
      <c r="V620" s="46" t="n">
        <f aca="false">C620/U620</f>
        <v>11.3075630252101</v>
      </c>
      <c r="W620" s="99" t="n">
        <f aca="false">VLOOKUP($B620,Gas!$B$3:$E$2506,4)</f>
        <v>0.216924696960567</v>
      </c>
    </row>
    <row r="621" customFormat="false" ht="12.75" hidden="false" customHeight="false" outlineLevel="0" collapsed="false">
      <c r="A621" s="95" t="n">
        <f aca="false">MONTH(B621)+(YEAR(B621)-1998)*12</f>
        <v>28</v>
      </c>
      <c r="B621" s="101" t="n">
        <v>36630</v>
      </c>
      <c r="C621" s="102" t="n">
        <v>31.89</v>
      </c>
      <c r="D621" s="98" t="n">
        <f aca="false">LN(C621/C620)</f>
        <v>-0.0534233540827811</v>
      </c>
      <c r="E621" s="106" t="n">
        <f aca="false">STDEV(D612:D621)*SQRT(trade_day)</f>
        <v>0.764753984822239</v>
      </c>
      <c r="F621" s="97"/>
      <c r="G621" s="103" t="n">
        <f aca="false">IF(G$1="P",MAX(0,G$2-$C621),IF(G$1="C",MAX(0,$C621-G$2)))</f>
        <v>0</v>
      </c>
      <c r="H621" s="103" t="n">
        <f aca="false">IF(H$1="P",MAX(0,H$2-$C621),IF(H$1="C",MAX(0,$C621-H$2)))</f>
        <v>0</v>
      </c>
      <c r="I621" s="103" t="n">
        <f aca="false">IF(I$1="P",MAX(0,I$2-$C621),IF(I$1="C",MAX(0,$C621-I$2)))</f>
        <v>0</v>
      </c>
      <c r="J621" s="103" t="n">
        <f aca="false">IF(J$1="P",MAX(0,J$2-$C621),IF(J$1="C",MAX(0,$C621-J$2)))</f>
        <v>3.11</v>
      </c>
      <c r="K621" s="103" t="n">
        <f aca="false">IF(K$1="P",MAX(0,K$2-$C621),IF(K$1="C",MAX(0,$C621-K$2)))</f>
        <v>8.11</v>
      </c>
      <c r="L621" s="103" t="n">
        <f aca="false">IF(L$1="P",MAX(0,L$2-$C621),IF(L$1="C",MAX(0,$C621-L$2)))</f>
        <v>18.11</v>
      </c>
      <c r="M621" s="103" t="n">
        <f aca="false">IF(M$1="P",MAX(0,M$2-$C621),IF(M$1="C",MAX(0,$C621-M$2)))</f>
        <v>11.89</v>
      </c>
      <c r="N621" s="103" t="n">
        <f aca="false">IF(N$1="P",MAX(0,N$2-$C621),IF(N$1="C",MAX(0,$C621-N$2)))</f>
        <v>6.89</v>
      </c>
      <c r="O621" s="103" t="n">
        <f aca="false">IF(O$1="P",MAX(0,O$2-$C621),IF(O$1="C",MAX(0,$C621-O$2)))</f>
        <v>1.89</v>
      </c>
      <c r="P621" s="103" t="n">
        <f aca="false">IF(P$1="P",MAX(0,P$2-$C621),IF(P$1="C",MAX(0,$C621-P$2)))</f>
        <v>0</v>
      </c>
      <c r="Q621" s="103" t="n">
        <f aca="false">IF(Q$1="P",MAX(0,Q$2-$C621),IF(Q$1="C",MAX(0,$C621-Q$2)))</f>
        <v>0</v>
      </c>
      <c r="R621" s="103" t="n">
        <f aca="false">IF(R$1="P",MAX(0,R$2-$C621),IF(R$1="C",MAX(0,$C621-R$2)))</f>
        <v>0</v>
      </c>
      <c r="S621" s="103" t="n">
        <f aca="false">IF(S$1="P",MAX(0,S$2-$C621),IF(S$1="C",MAX(0,$C621-S$2)))</f>
        <v>0</v>
      </c>
      <c r="T621" s="104" t="n">
        <f aca="false">A621</f>
        <v>28</v>
      </c>
      <c r="U621" s="105" t="n">
        <f aca="false">VLOOKUP($B621,Gas!$B$3:$E$2506,2)</f>
        <v>3.05</v>
      </c>
      <c r="V621" s="46" t="n">
        <f aca="false">C621/U621</f>
        <v>10.455737704918</v>
      </c>
      <c r="W621" s="99" t="n">
        <f aca="false">VLOOKUP($B621,Gas!$B$3:$E$2506,4)</f>
        <v>0.246744351444807</v>
      </c>
    </row>
    <row r="622" customFormat="false" ht="12.75" hidden="false" customHeight="false" outlineLevel="0" collapsed="false">
      <c r="A622" s="95" t="n">
        <f aca="false">MONTH(B622)+(YEAR(B622)-1998)*12</f>
        <v>28</v>
      </c>
      <c r="B622" s="101" t="n">
        <v>36633</v>
      </c>
      <c r="C622" s="102" t="n">
        <v>31.18</v>
      </c>
      <c r="D622" s="98" t="n">
        <f aca="false">LN(C622/C621)</f>
        <v>-0.0225156173923358</v>
      </c>
      <c r="E622" s="106" t="n">
        <f aca="false">STDEV(D613:D622)*SQRT(trade_day)</f>
        <v>0.785982788673367</v>
      </c>
      <c r="F622" s="97"/>
      <c r="G622" s="103" t="n">
        <f aca="false">IF(G$1="P",MAX(0,G$2-$C622),IF(G$1="C",MAX(0,$C622-G$2)))</f>
        <v>0</v>
      </c>
      <c r="H622" s="103" t="n">
        <f aca="false">IF(H$1="P",MAX(0,H$2-$C622),IF(H$1="C",MAX(0,$C622-H$2)))</f>
        <v>0</v>
      </c>
      <c r="I622" s="103" t="n">
        <f aca="false">IF(I$1="P",MAX(0,I$2-$C622),IF(I$1="C",MAX(0,$C622-I$2)))</f>
        <v>0</v>
      </c>
      <c r="J622" s="103" t="n">
        <f aca="false">IF(J$1="P",MAX(0,J$2-$C622),IF(J$1="C",MAX(0,$C622-J$2)))</f>
        <v>3.82</v>
      </c>
      <c r="K622" s="103" t="n">
        <f aca="false">IF(K$1="P",MAX(0,K$2-$C622),IF(K$1="C",MAX(0,$C622-K$2)))</f>
        <v>8.82</v>
      </c>
      <c r="L622" s="103" t="n">
        <f aca="false">IF(L$1="P",MAX(0,L$2-$C622),IF(L$1="C",MAX(0,$C622-L$2)))</f>
        <v>18.82</v>
      </c>
      <c r="M622" s="103" t="n">
        <f aca="false">IF(M$1="P",MAX(0,M$2-$C622),IF(M$1="C",MAX(0,$C622-M$2)))</f>
        <v>11.18</v>
      </c>
      <c r="N622" s="103" t="n">
        <f aca="false">IF(N$1="P",MAX(0,N$2-$C622),IF(N$1="C",MAX(0,$C622-N$2)))</f>
        <v>6.18</v>
      </c>
      <c r="O622" s="103" t="n">
        <f aca="false">IF(O$1="P",MAX(0,O$2-$C622),IF(O$1="C",MAX(0,$C622-O$2)))</f>
        <v>1.18</v>
      </c>
      <c r="P622" s="103" t="n">
        <f aca="false">IF(P$1="P",MAX(0,P$2-$C622),IF(P$1="C",MAX(0,$C622-P$2)))</f>
        <v>0</v>
      </c>
      <c r="Q622" s="103" t="n">
        <f aca="false">IF(Q$1="P",MAX(0,Q$2-$C622),IF(Q$1="C",MAX(0,$C622-Q$2)))</f>
        <v>0</v>
      </c>
      <c r="R622" s="103" t="n">
        <f aca="false">IF(R$1="P",MAX(0,R$2-$C622),IF(R$1="C",MAX(0,$C622-R$2)))</f>
        <v>0</v>
      </c>
      <c r="S622" s="103" t="n">
        <f aca="false">IF(S$1="P",MAX(0,S$2-$C622),IF(S$1="C",MAX(0,$C622-S$2)))</f>
        <v>0</v>
      </c>
      <c r="T622" s="104" t="n">
        <f aca="false">A622</f>
        <v>28</v>
      </c>
      <c r="U622" s="105" t="n">
        <f aca="false">VLOOKUP($B622,Gas!$B$3:$E$2506,2)</f>
        <v>3.06</v>
      </c>
      <c r="V622" s="46" t="n">
        <f aca="false">C622/U622</f>
        <v>10.1895424836601</v>
      </c>
      <c r="W622" s="99" t="n">
        <f aca="false">VLOOKUP($B622,Gas!$B$3:$E$2506,4)</f>
        <v>0.192071741242647</v>
      </c>
    </row>
    <row r="623" customFormat="false" ht="12.75" hidden="false" customHeight="false" outlineLevel="0" collapsed="false">
      <c r="A623" s="95" t="n">
        <f aca="false">MONTH(B623)+(YEAR(B623)-1998)*12</f>
        <v>28</v>
      </c>
      <c r="B623" s="101" t="n">
        <v>36634</v>
      </c>
      <c r="C623" s="102" t="n">
        <v>31.32</v>
      </c>
      <c r="D623" s="98" t="n">
        <f aca="false">LN(C623/C622)</f>
        <v>0.00448000749297189</v>
      </c>
      <c r="E623" s="106" t="n">
        <f aca="false">STDEV(D614:D623)*SQRT(trade_day)</f>
        <v>0.785731417263985</v>
      </c>
      <c r="F623" s="97"/>
      <c r="G623" s="103" t="n">
        <f aca="false">IF(G$1="P",MAX(0,G$2-$C623),IF(G$1="C",MAX(0,$C623-G$2)))</f>
        <v>0</v>
      </c>
      <c r="H623" s="103" t="n">
        <f aca="false">IF(H$1="P",MAX(0,H$2-$C623),IF(H$1="C",MAX(0,$C623-H$2)))</f>
        <v>0</v>
      </c>
      <c r="I623" s="103" t="n">
        <f aca="false">IF(I$1="P",MAX(0,I$2-$C623),IF(I$1="C",MAX(0,$C623-I$2)))</f>
        <v>0</v>
      </c>
      <c r="J623" s="103" t="n">
        <f aca="false">IF(J$1="P",MAX(0,J$2-$C623),IF(J$1="C",MAX(0,$C623-J$2)))</f>
        <v>3.68</v>
      </c>
      <c r="K623" s="103" t="n">
        <f aca="false">IF(K$1="P",MAX(0,K$2-$C623),IF(K$1="C",MAX(0,$C623-K$2)))</f>
        <v>8.68</v>
      </c>
      <c r="L623" s="103" t="n">
        <f aca="false">IF(L$1="P",MAX(0,L$2-$C623),IF(L$1="C",MAX(0,$C623-L$2)))</f>
        <v>18.68</v>
      </c>
      <c r="M623" s="103" t="n">
        <f aca="false">IF(M$1="P",MAX(0,M$2-$C623),IF(M$1="C",MAX(0,$C623-M$2)))</f>
        <v>11.32</v>
      </c>
      <c r="N623" s="103" t="n">
        <f aca="false">IF(N$1="P",MAX(0,N$2-$C623),IF(N$1="C",MAX(0,$C623-N$2)))</f>
        <v>6.32</v>
      </c>
      <c r="O623" s="103" t="n">
        <f aca="false">IF(O$1="P",MAX(0,O$2-$C623),IF(O$1="C",MAX(0,$C623-O$2)))</f>
        <v>1.32</v>
      </c>
      <c r="P623" s="103" t="n">
        <f aca="false">IF(P$1="P",MAX(0,P$2-$C623),IF(P$1="C",MAX(0,$C623-P$2)))</f>
        <v>0</v>
      </c>
      <c r="Q623" s="103" t="n">
        <f aca="false">IF(Q$1="P",MAX(0,Q$2-$C623),IF(Q$1="C",MAX(0,$C623-Q$2)))</f>
        <v>0</v>
      </c>
      <c r="R623" s="103" t="n">
        <f aca="false">IF(R$1="P",MAX(0,R$2-$C623),IF(R$1="C",MAX(0,$C623-R$2)))</f>
        <v>0</v>
      </c>
      <c r="S623" s="103" t="n">
        <f aca="false">IF(S$1="P",MAX(0,S$2-$C623),IF(S$1="C",MAX(0,$C623-S$2)))</f>
        <v>0</v>
      </c>
      <c r="T623" s="104" t="n">
        <f aca="false">A623</f>
        <v>28</v>
      </c>
      <c r="U623" s="105" t="n">
        <f aca="false">VLOOKUP($B623,Gas!$B$3:$E$2506,2)</f>
        <v>3.125</v>
      </c>
      <c r="V623" s="46" t="n">
        <f aca="false">C623/U623</f>
        <v>10.0224</v>
      </c>
      <c r="W623" s="99" t="n">
        <f aca="false">VLOOKUP($B623,Gas!$B$3:$E$2506,4)</f>
        <v>0.19407956381963</v>
      </c>
    </row>
    <row r="624" customFormat="false" ht="12.75" hidden="false" customHeight="false" outlineLevel="0" collapsed="false">
      <c r="A624" s="95" t="n">
        <f aca="false">MONTH(B624)+(YEAR(B624)-1998)*12</f>
        <v>28</v>
      </c>
      <c r="B624" s="101" t="n">
        <v>36635</v>
      </c>
      <c r="C624" s="102" t="n">
        <v>31.26</v>
      </c>
      <c r="D624" s="98" t="n">
        <f aca="false">LN(C624/C623)</f>
        <v>-0.00191754612927171</v>
      </c>
      <c r="E624" s="106" t="n">
        <f aca="false">STDEV(D615:D624)*SQRT(trade_day)</f>
        <v>0.66055625175723</v>
      </c>
      <c r="F624" s="97"/>
      <c r="G624" s="103" t="n">
        <f aca="false">IF(G$1="P",MAX(0,G$2-$C624),IF(G$1="C",MAX(0,$C624-G$2)))</f>
        <v>0</v>
      </c>
      <c r="H624" s="103" t="n">
        <f aca="false">IF(H$1="P",MAX(0,H$2-$C624),IF(H$1="C",MAX(0,$C624-H$2)))</f>
        <v>0</v>
      </c>
      <c r="I624" s="103" t="n">
        <f aca="false">IF(I$1="P",MAX(0,I$2-$C624),IF(I$1="C",MAX(0,$C624-I$2)))</f>
        <v>0</v>
      </c>
      <c r="J624" s="103" t="n">
        <f aca="false">IF(J$1="P",MAX(0,J$2-$C624),IF(J$1="C",MAX(0,$C624-J$2)))</f>
        <v>3.74</v>
      </c>
      <c r="K624" s="103" t="n">
        <f aca="false">IF(K$1="P",MAX(0,K$2-$C624),IF(K$1="C",MAX(0,$C624-K$2)))</f>
        <v>8.74</v>
      </c>
      <c r="L624" s="103" t="n">
        <f aca="false">IF(L$1="P",MAX(0,L$2-$C624),IF(L$1="C",MAX(0,$C624-L$2)))</f>
        <v>18.74</v>
      </c>
      <c r="M624" s="103" t="n">
        <f aca="false">IF(M$1="P",MAX(0,M$2-$C624),IF(M$1="C",MAX(0,$C624-M$2)))</f>
        <v>11.26</v>
      </c>
      <c r="N624" s="103" t="n">
        <f aca="false">IF(N$1="P",MAX(0,N$2-$C624),IF(N$1="C",MAX(0,$C624-N$2)))</f>
        <v>6.26</v>
      </c>
      <c r="O624" s="103" t="n">
        <f aca="false">IF(O$1="P",MAX(0,O$2-$C624),IF(O$1="C",MAX(0,$C624-O$2)))</f>
        <v>1.26</v>
      </c>
      <c r="P624" s="103" t="n">
        <f aca="false">IF(P$1="P",MAX(0,P$2-$C624),IF(P$1="C",MAX(0,$C624-P$2)))</f>
        <v>0</v>
      </c>
      <c r="Q624" s="103" t="n">
        <f aca="false">IF(Q$1="P",MAX(0,Q$2-$C624),IF(Q$1="C",MAX(0,$C624-Q$2)))</f>
        <v>0</v>
      </c>
      <c r="R624" s="103" t="n">
        <f aca="false">IF(R$1="P",MAX(0,R$2-$C624),IF(R$1="C",MAX(0,$C624-R$2)))</f>
        <v>0</v>
      </c>
      <c r="S624" s="103" t="n">
        <f aca="false">IF(S$1="P",MAX(0,S$2-$C624),IF(S$1="C",MAX(0,$C624-S$2)))</f>
        <v>0</v>
      </c>
      <c r="T624" s="104" t="n">
        <f aca="false">A624</f>
        <v>28</v>
      </c>
      <c r="U624" s="105" t="n">
        <f aca="false">VLOOKUP($B624,Gas!$B$3:$E$2506,2)</f>
        <v>3.145</v>
      </c>
      <c r="V624" s="46" t="n">
        <f aca="false">C624/U624</f>
        <v>9.939586645469</v>
      </c>
      <c r="W624" s="99" t="n">
        <f aca="false">VLOOKUP($B624,Gas!$B$3:$E$2506,4)</f>
        <v>0.191102015301586</v>
      </c>
    </row>
    <row r="625" customFormat="false" ht="12.75" hidden="false" customHeight="false" outlineLevel="0" collapsed="false">
      <c r="A625" s="95" t="n">
        <f aca="false">MONTH(B625)+(YEAR(B625)-1998)*12</f>
        <v>28</v>
      </c>
      <c r="B625" s="101" t="n">
        <v>36636</v>
      </c>
      <c r="C625" s="102" t="n">
        <v>34.67</v>
      </c>
      <c r="D625" s="98" t="n">
        <f aca="false">LN(C625/C624)</f>
        <v>0.103535434703602</v>
      </c>
      <c r="E625" s="106" t="n">
        <f aca="false">STDEV(D616:D625)*SQRT(trade_day)</f>
        <v>0.755796584701517</v>
      </c>
      <c r="F625" s="97"/>
      <c r="G625" s="103" t="n">
        <f aca="false">IF(G$1="P",MAX(0,G$2-$C625),IF(G$1="C",MAX(0,$C625-G$2)))</f>
        <v>0</v>
      </c>
      <c r="H625" s="103" t="n">
        <f aca="false">IF(H$1="P",MAX(0,H$2-$C625),IF(H$1="C",MAX(0,$C625-H$2)))</f>
        <v>0</v>
      </c>
      <c r="I625" s="103" t="n">
        <f aca="false">IF(I$1="P",MAX(0,I$2-$C625),IF(I$1="C",MAX(0,$C625-I$2)))</f>
        <v>0</v>
      </c>
      <c r="J625" s="103" t="n">
        <f aca="false">IF(J$1="P",MAX(0,J$2-$C625),IF(J$1="C",MAX(0,$C625-J$2)))</f>
        <v>0.329999999999998</v>
      </c>
      <c r="K625" s="103" t="n">
        <f aca="false">IF(K$1="P",MAX(0,K$2-$C625),IF(K$1="C",MAX(0,$C625-K$2)))</f>
        <v>5.33</v>
      </c>
      <c r="L625" s="103" t="n">
        <f aca="false">IF(L$1="P",MAX(0,L$2-$C625),IF(L$1="C",MAX(0,$C625-L$2)))</f>
        <v>15.33</v>
      </c>
      <c r="M625" s="103" t="n">
        <f aca="false">IF(M$1="P",MAX(0,M$2-$C625),IF(M$1="C",MAX(0,$C625-M$2)))</f>
        <v>14.67</v>
      </c>
      <c r="N625" s="103" t="n">
        <f aca="false">IF(N$1="P",MAX(0,N$2-$C625),IF(N$1="C",MAX(0,$C625-N$2)))</f>
        <v>9.67</v>
      </c>
      <c r="O625" s="103" t="n">
        <f aca="false">IF(O$1="P",MAX(0,O$2-$C625),IF(O$1="C",MAX(0,$C625-O$2)))</f>
        <v>4.67</v>
      </c>
      <c r="P625" s="103" t="n">
        <f aca="false">IF(P$1="P",MAX(0,P$2-$C625),IF(P$1="C",MAX(0,$C625-P$2)))</f>
        <v>0</v>
      </c>
      <c r="Q625" s="103" t="n">
        <f aca="false">IF(Q$1="P",MAX(0,Q$2-$C625),IF(Q$1="C",MAX(0,$C625-Q$2)))</f>
        <v>0</v>
      </c>
      <c r="R625" s="103" t="n">
        <f aca="false">IF(R$1="P",MAX(0,R$2-$C625),IF(R$1="C",MAX(0,$C625-R$2)))</f>
        <v>0</v>
      </c>
      <c r="S625" s="103" t="n">
        <f aca="false">IF(S$1="P",MAX(0,S$2-$C625),IF(S$1="C",MAX(0,$C625-S$2)))</f>
        <v>0</v>
      </c>
      <c r="T625" s="104" t="n">
        <f aca="false">A625</f>
        <v>28</v>
      </c>
      <c r="U625" s="105" t="n">
        <f aca="false">VLOOKUP($B625,Gas!$B$3:$E$2506,2)</f>
        <v>3.13</v>
      </c>
      <c r="V625" s="46" t="n">
        <f aca="false">C625/U625</f>
        <v>11.0766773162939</v>
      </c>
      <c r="W625" s="99" t="n">
        <f aca="false">VLOOKUP($B625,Gas!$B$3:$E$2506,4)</f>
        <v>0.198933125392587</v>
      </c>
    </row>
    <row r="626" customFormat="false" ht="12.75" hidden="false" customHeight="false" outlineLevel="0" collapsed="false">
      <c r="A626" s="95" t="n">
        <f aca="false">MONTH(B626)+(YEAR(B626)-1998)*12</f>
        <v>28</v>
      </c>
      <c r="B626" s="101" t="n">
        <v>36637</v>
      </c>
      <c r="C626" s="102" t="n">
        <v>34.1</v>
      </c>
      <c r="D626" s="98" t="n">
        <f aca="false">LN(C626/C625)</f>
        <v>-0.016577375407461</v>
      </c>
      <c r="E626" s="106" t="n">
        <f aca="false">STDEV(D617:D626)*SQRT(trade_day)</f>
        <v>0.754051077694478</v>
      </c>
      <c r="F626" s="97"/>
      <c r="G626" s="103" t="n">
        <f aca="false">IF(G$1="P",MAX(0,G$2-$C626),IF(G$1="C",MAX(0,$C626-G$2)))</f>
        <v>0</v>
      </c>
      <c r="H626" s="103" t="n">
        <f aca="false">IF(H$1="P",MAX(0,H$2-$C626),IF(H$1="C",MAX(0,$C626-H$2)))</f>
        <v>0</v>
      </c>
      <c r="I626" s="103" t="n">
        <f aca="false">IF(I$1="P",MAX(0,I$2-$C626),IF(I$1="C",MAX(0,$C626-I$2)))</f>
        <v>0</v>
      </c>
      <c r="J626" s="103" t="n">
        <f aca="false">IF(J$1="P",MAX(0,J$2-$C626),IF(J$1="C",MAX(0,$C626-J$2)))</f>
        <v>0.899999999999999</v>
      </c>
      <c r="K626" s="103" t="n">
        <f aca="false">IF(K$1="P",MAX(0,K$2-$C626),IF(K$1="C",MAX(0,$C626-K$2)))</f>
        <v>5.9</v>
      </c>
      <c r="L626" s="103" t="n">
        <f aca="false">IF(L$1="P",MAX(0,L$2-$C626),IF(L$1="C",MAX(0,$C626-L$2)))</f>
        <v>15.9</v>
      </c>
      <c r="M626" s="103" t="n">
        <f aca="false">IF(M$1="P",MAX(0,M$2-$C626),IF(M$1="C",MAX(0,$C626-M$2)))</f>
        <v>14.1</v>
      </c>
      <c r="N626" s="103" t="n">
        <f aca="false">IF(N$1="P",MAX(0,N$2-$C626),IF(N$1="C",MAX(0,$C626-N$2)))</f>
        <v>9.1</v>
      </c>
      <c r="O626" s="103" t="n">
        <f aca="false">IF(O$1="P",MAX(0,O$2-$C626),IF(O$1="C",MAX(0,$C626-O$2)))</f>
        <v>4.1</v>
      </c>
      <c r="P626" s="103" t="n">
        <f aca="false">IF(P$1="P",MAX(0,P$2-$C626),IF(P$1="C",MAX(0,$C626-P$2)))</f>
        <v>0</v>
      </c>
      <c r="Q626" s="103" t="n">
        <f aca="false">IF(Q$1="P",MAX(0,Q$2-$C626),IF(Q$1="C",MAX(0,$C626-Q$2)))</f>
        <v>0</v>
      </c>
      <c r="R626" s="103" t="n">
        <f aca="false">IF(R$1="P",MAX(0,R$2-$C626),IF(R$1="C",MAX(0,$C626-R$2)))</f>
        <v>0</v>
      </c>
      <c r="S626" s="103" t="n">
        <f aca="false">IF(S$1="P",MAX(0,S$2-$C626),IF(S$1="C",MAX(0,$C626-S$2)))</f>
        <v>0</v>
      </c>
      <c r="T626" s="104" t="n">
        <f aca="false">A626</f>
        <v>28</v>
      </c>
      <c r="U626" s="105" t="n">
        <f aca="false">VLOOKUP($B626,Gas!$B$3:$E$2506,2)</f>
        <v>3.075</v>
      </c>
      <c r="V626" s="46" t="n">
        <f aca="false">C626/U626</f>
        <v>11.0894308943089</v>
      </c>
      <c r="W626" s="99" t="n">
        <f aca="false">VLOOKUP($B626,Gas!$B$3:$E$2506,4)</f>
        <v>0.240454851544445</v>
      </c>
    </row>
    <row r="627" customFormat="false" ht="12.75" hidden="false" customHeight="false" outlineLevel="0" collapsed="false">
      <c r="A627" s="95" t="n">
        <f aca="false">MONTH(B627)+(YEAR(B627)-1998)*12</f>
        <v>28</v>
      </c>
      <c r="B627" s="101" t="n">
        <v>36640</v>
      </c>
      <c r="C627" s="102" t="n">
        <v>37.54</v>
      </c>
      <c r="D627" s="98" t="n">
        <f aca="false">LN(C627/C626)</f>
        <v>0.0961096468688916</v>
      </c>
      <c r="E627" s="106" t="n">
        <f aca="false">STDEV(D618:D627)*SQRT(trade_day)</f>
        <v>0.840934268498796</v>
      </c>
      <c r="F627" s="97"/>
      <c r="G627" s="103" t="n">
        <f aca="false">IF(G$1="P",MAX(0,G$2-$C627),IF(G$1="C",MAX(0,$C627-G$2)))</f>
        <v>0</v>
      </c>
      <c r="H627" s="103" t="n">
        <f aca="false">IF(H$1="P",MAX(0,H$2-$C627),IF(H$1="C",MAX(0,$C627-H$2)))</f>
        <v>0</v>
      </c>
      <c r="I627" s="103" t="n">
        <f aca="false">IF(I$1="P",MAX(0,I$2-$C627),IF(I$1="C",MAX(0,$C627-I$2)))</f>
        <v>0</v>
      </c>
      <c r="J627" s="103" t="n">
        <f aca="false">IF(J$1="P",MAX(0,J$2-$C627),IF(J$1="C",MAX(0,$C627-J$2)))</f>
        <v>0</v>
      </c>
      <c r="K627" s="103" t="n">
        <f aca="false">IF(K$1="P",MAX(0,K$2-$C627),IF(K$1="C",MAX(0,$C627-K$2)))</f>
        <v>2.46</v>
      </c>
      <c r="L627" s="103" t="n">
        <f aca="false">IF(L$1="P",MAX(0,L$2-$C627),IF(L$1="C",MAX(0,$C627-L$2)))</f>
        <v>12.46</v>
      </c>
      <c r="M627" s="103" t="n">
        <f aca="false">IF(M$1="P",MAX(0,M$2-$C627),IF(M$1="C",MAX(0,$C627-M$2)))</f>
        <v>17.54</v>
      </c>
      <c r="N627" s="103" t="n">
        <f aca="false">IF(N$1="P",MAX(0,N$2-$C627),IF(N$1="C",MAX(0,$C627-N$2)))</f>
        <v>12.54</v>
      </c>
      <c r="O627" s="103" t="n">
        <f aca="false">IF(O$1="P",MAX(0,O$2-$C627),IF(O$1="C",MAX(0,$C627-O$2)))</f>
        <v>7.54</v>
      </c>
      <c r="P627" s="103" t="n">
        <f aca="false">IF(P$1="P",MAX(0,P$2-$C627),IF(P$1="C",MAX(0,$C627-P$2)))</f>
        <v>2.54</v>
      </c>
      <c r="Q627" s="103" t="n">
        <f aca="false">IF(Q$1="P",MAX(0,Q$2-$C627),IF(Q$1="C",MAX(0,$C627-Q$2)))</f>
        <v>0</v>
      </c>
      <c r="R627" s="103" t="n">
        <f aca="false">IF(R$1="P",MAX(0,R$2-$C627),IF(R$1="C",MAX(0,$C627-R$2)))</f>
        <v>0</v>
      </c>
      <c r="S627" s="103" t="n">
        <f aca="false">IF(S$1="P",MAX(0,S$2-$C627),IF(S$1="C",MAX(0,$C627-S$2)))</f>
        <v>0</v>
      </c>
      <c r="T627" s="104" t="n">
        <f aca="false">A627</f>
        <v>28</v>
      </c>
      <c r="U627" s="105" t="n">
        <f aca="false">VLOOKUP($B627,Gas!$B$3:$E$2506,2)</f>
        <v>3.075</v>
      </c>
      <c r="V627" s="46" t="n">
        <f aca="false">C627/U627</f>
        <v>12.2081300813008</v>
      </c>
      <c r="W627" s="99" t="n">
        <f aca="false">VLOOKUP($B627,Gas!$B$3:$E$2506,4)</f>
        <v>0.182772728636958</v>
      </c>
    </row>
    <row r="628" customFormat="false" ht="12.75" hidden="false" customHeight="false" outlineLevel="0" collapsed="false">
      <c r="A628" s="95" t="n">
        <f aca="false">MONTH(B628)+(YEAR(B628)-1998)*12</f>
        <v>28</v>
      </c>
      <c r="B628" s="101" t="n">
        <v>36641</v>
      </c>
      <c r="C628" s="102" t="n">
        <v>35.83</v>
      </c>
      <c r="D628" s="98" t="n">
        <f aca="false">LN(C628/C627)</f>
        <v>-0.0466214998415004</v>
      </c>
      <c r="E628" s="106" t="n">
        <f aca="false">STDEV(D619:D628)*SQRT(trade_day)</f>
        <v>0.884092076763606</v>
      </c>
      <c r="F628" s="97"/>
      <c r="G628" s="103" t="n">
        <f aca="false">IF(G$1="P",MAX(0,G$2-$C628),IF(G$1="C",MAX(0,$C628-G$2)))</f>
        <v>0</v>
      </c>
      <c r="H628" s="103" t="n">
        <f aca="false">IF(H$1="P",MAX(0,H$2-$C628),IF(H$1="C",MAX(0,$C628-H$2)))</f>
        <v>0</v>
      </c>
      <c r="I628" s="103" t="n">
        <f aca="false">IF(I$1="P",MAX(0,I$2-$C628),IF(I$1="C",MAX(0,$C628-I$2)))</f>
        <v>0</v>
      </c>
      <c r="J628" s="103" t="n">
        <f aca="false">IF(J$1="P",MAX(0,J$2-$C628),IF(J$1="C",MAX(0,$C628-J$2)))</f>
        <v>0</v>
      </c>
      <c r="K628" s="103" t="n">
        <f aca="false">IF(K$1="P",MAX(0,K$2-$C628),IF(K$1="C",MAX(0,$C628-K$2)))</f>
        <v>4.17</v>
      </c>
      <c r="L628" s="103" t="n">
        <f aca="false">IF(L$1="P",MAX(0,L$2-$C628),IF(L$1="C",MAX(0,$C628-L$2)))</f>
        <v>14.17</v>
      </c>
      <c r="M628" s="103" t="n">
        <f aca="false">IF(M$1="P",MAX(0,M$2-$C628),IF(M$1="C",MAX(0,$C628-M$2)))</f>
        <v>15.83</v>
      </c>
      <c r="N628" s="103" t="n">
        <f aca="false">IF(N$1="P",MAX(0,N$2-$C628),IF(N$1="C",MAX(0,$C628-N$2)))</f>
        <v>10.83</v>
      </c>
      <c r="O628" s="103" t="n">
        <f aca="false">IF(O$1="P",MAX(0,O$2-$C628),IF(O$1="C",MAX(0,$C628-O$2)))</f>
        <v>5.83</v>
      </c>
      <c r="P628" s="103" t="n">
        <f aca="false">IF(P$1="P",MAX(0,P$2-$C628),IF(P$1="C",MAX(0,$C628-P$2)))</f>
        <v>0.829999999999998</v>
      </c>
      <c r="Q628" s="103" t="n">
        <f aca="false">IF(Q$1="P",MAX(0,Q$2-$C628),IF(Q$1="C",MAX(0,$C628-Q$2)))</f>
        <v>0</v>
      </c>
      <c r="R628" s="103" t="n">
        <f aca="false">IF(R$1="P",MAX(0,R$2-$C628),IF(R$1="C",MAX(0,$C628-R$2)))</f>
        <v>0</v>
      </c>
      <c r="S628" s="103" t="n">
        <f aca="false">IF(S$1="P",MAX(0,S$2-$C628),IF(S$1="C",MAX(0,$C628-S$2)))</f>
        <v>0</v>
      </c>
      <c r="T628" s="104" t="n">
        <f aca="false">A628</f>
        <v>28</v>
      </c>
      <c r="U628" s="105" t="n">
        <f aca="false">VLOOKUP($B628,Gas!$B$3:$E$2506,2)</f>
        <v>3.125</v>
      </c>
      <c r="V628" s="46" t="n">
        <f aca="false">C628/U628</f>
        <v>11.4656</v>
      </c>
      <c r="W628" s="99" t="n">
        <f aca="false">VLOOKUP($B628,Gas!$B$3:$E$2506,4)</f>
        <v>0.204940483689889</v>
      </c>
    </row>
    <row r="629" customFormat="false" ht="12.75" hidden="false" customHeight="false" outlineLevel="0" collapsed="false">
      <c r="A629" s="95" t="n">
        <f aca="false">MONTH(B629)+(YEAR(B629)-1998)*12</f>
        <v>28</v>
      </c>
      <c r="B629" s="101" t="n">
        <v>36642</v>
      </c>
      <c r="C629" s="102" t="n">
        <v>46.43</v>
      </c>
      <c r="D629" s="98" t="n">
        <f aca="false">LN(C629/C628)</f>
        <v>0.259160270714968</v>
      </c>
      <c r="E629" s="106" t="n">
        <f aca="false">STDEV(D620:D629)*SQRT(trade_day)</f>
        <v>1.50685820520235</v>
      </c>
      <c r="F629" s="97"/>
      <c r="G629" s="103" t="n">
        <f aca="false">IF(G$1="P",MAX(0,G$2-$C629),IF(G$1="C",MAX(0,$C629-G$2)))</f>
        <v>0</v>
      </c>
      <c r="H629" s="103" t="n">
        <f aca="false">IF(H$1="P",MAX(0,H$2-$C629),IF(H$1="C",MAX(0,$C629-H$2)))</f>
        <v>0</v>
      </c>
      <c r="I629" s="103" t="n">
        <f aca="false">IF(I$1="P",MAX(0,I$2-$C629),IF(I$1="C",MAX(0,$C629-I$2)))</f>
        <v>0</v>
      </c>
      <c r="J629" s="103" t="n">
        <f aca="false">IF(J$1="P",MAX(0,J$2-$C629),IF(J$1="C",MAX(0,$C629-J$2)))</f>
        <v>0</v>
      </c>
      <c r="K629" s="103" t="n">
        <f aca="false">IF(K$1="P",MAX(0,K$2-$C629),IF(K$1="C",MAX(0,$C629-K$2)))</f>
        <v>0</v>
      </c>
      <c r="L629" s="103" t="n">
        <f aca="false">IF(L$1="P",MAX(0,L$2-$C629),IF(L$1="C",MAX(0,$C629-L$2)))</f>
        <v>3.57</v>
      </c>
      <c r="M629" s="103" t="n">
        <f aca="false">IF(M$1="P",MAX(0,M$2-$C629),IF(M$1="C",MAX(0,$C629-M$2)))</f>
        <v>26.43</v>
      </c>
      <c r="N629" s="103" t="n">
        <f aca="false">IF(N$1="P",MAX(0,N$2-$C629),IF(N$1="C",MAX(0,$C629-N$2)))</f>
        <v>21.43</v>
      </c>
      <c r="O629" s="103" t="n">
        <f aca="false">IF(O$1="P",MAX(0,O$2-$C629),IF(O$1="C",MAX(0,$C629-O$2)))</f>
        <v>16.43</v>
      </c>
      <c r="P629" s="103" t="n">
        <f aca="false">IF(P$1="P",MAX(0,P$2-$C629),IF(P$1="C",MAX(0,$C629-P$2)))</f>
        <v>11.43</v>
      </c>
      <c r="Q629" s="103" t="n">
        <f aca="false">IF(Q$1="P",MAX(0,Q$2-$C629),IF(Q$1="C",MAX(0,$C629-Q$2)))</f>
        <v>6.43</v>
      </c>
      <c r="R629" s="103" t="n">
        <f aca="false">IF(R$1="P",MAX(0,R$2-$C629),IF(R$1="C",MAX(0,$C629-R$2)))</f>
        <v>0</v>
      </c>
      <c r="S629" s="103" t="n">
        <f aca="false">IF(S$1="P",MAX(0,S$2-$C629),IF(S$1="C",MAX(0,$C629-S$2)))</f>
        <v>0</v>
      </c>
      <c r="T629" s="104" t="n">
        <f aca="false">A629</f>
        <v>28</v>
      </c>
      <c r="U629" s="105" t="n">
        <f aca="false">VLOOKUP($B629,Gas!$B$3:$E$2506,2)</f>
        <v>3.155</v>
      </c>
      <c r="V629" s="46" t="n">
        <f aca="false">C629/U629</f>
        <v>14.716323296355</v>
      </c>
      <c r="W629" s="99" t="n">
        <f aca="false">VLOOKUP($B629,Gas!$B$3:$E$2506,4)</f>
        <v>0.209053890006401</v>
      </c>
    </row>
    <row r="630" customFormat="false" ht="12.75" hidden="false" customHeight="false" outlineLevel="0" collapsed="false">
      <c r="A630" s="95" t="n">
        <f aca="false">MONTH(B630)+(YEAR(B630)-1998)*12</f>
        <v>28</v>
      </c>
      <c r="B630" s="101" t="n">
        <v>36643</v>
      </c>
      <c r="C630" s="102" t="n">
        <v>45.12</v>
      </c>
      <c r="D630" s="98" t="n">
        <f aca="false">LN(C630/C629)</f>
        <v>-0.0286201948420269</v>
      </c>
      <c r="E630" s="106" t="n">
        <f aca="false">STDEV(D621:D630)*SQRT(trade_day)</f>
        <v>1.53796646912203</v>
      </c>
      <c r="F630" s="97"/>
      <c r="G630" s="103" t="n">
        <f aca="false">IF(G$1="P",MAX(0,G$2-$C630),IF(G$1="C",MAX(0,$C630-G$2)))</f>
        <v>0</v>
      </c>
      <c r="H630" s="103" t="n">
        <f aca="false">IF(H$1="P",MAX(0,H$2-$C630),IF(H$1="C",MAX(0,$C630-H$2)))</f>
        <v>0</v>
      </c>
      <c r="I630" s="103" t="n">
        <f aca="false">IF(I$1="P",MAX(0,I$2-$C630),IF(I$1="C",MAX(0,$C630-I$2)))</f>
        <v>0</v>
      </c>
      <c r="J630" s="103" t="n">
        <f aca="false">IF(J$1="P",MAX(0,J$2-$C630),IF(J$1="C",MAX(0,$C630-J$2)))</f>
        <v>0</v>
      </c>
      <c r="K630" s="103" t="n">
        <f aca="false">IF(K$1="P",MAX(0,K$2-$C630),IF(K$1="C",MAX(0,$C630-K$2)))</f>
        <v>0</v>
      </c>
      <c r="L630" s="103" t="n">
        <f aca="false">IF(L$1="P",MAX(0,L$2-$C630),IF(L$1="C",MAX(0,$C630-L$2)))</f>
        <v>4.88</v>
      </c>
      <c r="M630" s="103" t="n">
        <f aca="false">IF(M$1="P",MAX(0,M$2-$C630),IF(M$1="C",MAX(0,$C630-M$2)))</f>
        <v>25.12</v>
      </c>
      <c r="N630" s="103" t="n">
        <f aca="false">IF(N$1="P",MAX(0,N$2-$C630),IF(N$1="C",MAX(0,$C630-N$2)))</f>
        <v>20.12</v>
      </c>
      <c r="O630" s="103" t="n">
        <f aca="false">IF(O$1="P",MAX(0,O$2-$C630),IF(O$1="C",MAX(0,$C630-O$2)))</f>
        <v>15.12</v>
      </c>
      <c r="P630" s="103" t="n">
        <f aca="false">IF(P$1="P",MAX(0,P$2-$C630),IF(P$1="C",MAX(0,$C630-P$2)))</f>
        <v>10.12</v>
      </c>
      <c r="Q630" s="103" t="n">
        <f aca="false">IF(Q$1="P",MAX(0,Q$2-$C630),IF(Q$1="C",MAX(0,$C630-Q$2)))</f>
        <v>5.12</v>
      </c>
      <c r="R630" s="103" t="n">
        <f aca="false">IF(R$1="P",MAX(0,R$2-$C630),IF(R$1="C",MAX(0,$C630-R$2)))</f>
        <v>0</v>
      </c>
      <c r="S630" s="103" t="n">
        <f aca="false">IF(S$1="P",MAX(0,S$2-$C630),IF(S$1="C",MAX(0,$C630-S$2)))</f>
        <v>0</v>
      </c>
      <c r="T630" s="104" t="n">
        <f aca="false">A630</f>
        <v>28</v>
      </c>
      <c r="U630" s="105" t="n">
        <f aca="false">VLOOKUP($B630,Gas!$B$3:$E$2506,2)</f>
        <v>3.12</v>
      </c>
      <c r="V630" s="46" t="n">
        <f aca="false">C630/U630</f>
        <v>14.4615384615385</v>
      </c>
      <c r="W630" s="99" t="n">
        <f aca="false">VLOOKUP($B630,Gas!$B$3:$E$2506,4)</f>
        <v>0.225858753080214</v>
      </c>
    </row>
    <row r="631" customFormat="false" ht="12.75" hidden="false" customHeight="false" outlineLevel="0" collapsed="false">
      <c r="A631" s="95" t="n">
        <f aca="false">MONTH(B631)+(YEAR(B631)-1998)*12</f>
        <v>28</v>
      </c>
      <c r="B631" s="101" t="n">
        <v>36644</v>
      </c>
      <c r="C631" s="102" t="n">
        <v>39.03</v>
      </c>
      <c r="D631" s="98" t="n">
        <f aca="false">LN(C631/C630)</f>
        <v>-0.14499502599728</v>
      </c>
      <c r="E631" s="106" t="n">
        <f aca="false">STDEV(D622:D631)*SQRT(trade_day)</f>
        <v>1.73093186368564</v>
      </c>
      <c r="F631" s="97"/>
      <c r="G631" s="103" t="n">
        <f aca="false">IF(G$1="P",MAX(0,G$2-$C631),IF(G$1="C",MAX(0,$C631-G$2)))</f>
        <v>0</v>
      </c>
      <c r="H631" s="103" t="n">
        <f aca="false">IF(H$1="P",MAX(0,H$2-$C631),IF(H$1="C",MAX(0,$C631-H$2)))</f>
        <v>0</v>
      </c>
      <c r="I631" s="103" t="n">
        <f aca="false">IF(I$1="P",MAX(0,I$2-$C631),IF(I$1="C",MAX(0,$C631-I$2)))</f>
        <v>0</v>
      </c>
      <c r="J631" s="103" t="n">
        <f aca="false">IF(J$1="P",MAX(0,J$2-$C631),IF(J$1="C",MAX(0,$C631-J$2)))</f>
        <v>0</v>
      </c>
      <c r="K631" s="103" t="n">
        <f aca="false">IF(K$1="P",MAX(0,K$2-$C631),IF(K$1="C",MAX(0,$C631-K$2)))</f>
        <v>0.969999999999999</v>
      </c>
      <c r="L631" s="103" t="n">
        <f aca="false">IF(L$1="P",MAX(0,L$2-$C631),IF(L$1="C",MAX(0,$C631-L$2)))</f>
        <v>10.97</v>
      </c>
      <c r="M631" s="103" t="n">
        <f aca="false">IF(M$1="P",MAX(0,M$2-$C631),IF(M$1="C",MAX(0,$C631-M$2)))</f>
        <v>19.03</v>
      </c>
      <c r="N631" s="103" t="n">
        <f aca="false">IF(N$1="P",MAX(0,N$2-$C631),IF(N$1="C",MAX(0,$C631-N$2)))</f>
        <v>14.03</v>
      </c>
      <c r="O631" s="103" t="n">
        <f aca="false">IF(O$1="P",MAX(0,O$2-$C631),IF(O$1="C",MAX(0,$C631-O$2)))</f>
        <v>9.03</v>
      </c>
      <c r="P631" s="103" t="n">
        <f aca="false">IF(P$1="P",MAX(0,P$2-$C631),IF(P$1="C",MAX(0,$C631-P$2)))</f>
        <v>4.03</v>
      </c>
      <c r="Q631" s="103" t="n">
        <f aca="false">IF(Q$1="P",MAX(0,Q$2-$C631),IF(Q$1="C",MAX(0,$C631-Q$2)))</f>
        <v>0</v>
      </c>
      <c r="R631" s="103" t="n">
        <f aca="false">IF(R$1="P",MAX(0,R$2-$C631),IF(R$1="C",MAX(0,$C631-R$2)))</f>
        <v>0</v>
      </c>
      <c r="S631" s="103" t="n">
        <f aca="false">IF(S$1="P",MAX(0,S$2-$C631),IF(S$1="C",MAX(0,$C631-S$2)))</f>
        <v>0</v>
      </c>
      <c r="T631" s="104" t="n">
        <f aca="false">A631</f>
        <v>28</v>
      </c>
      <c r="U631" s="105" t="n">
        <f aca="false">VLOOKUP($B631,Gas!$B$3:$E$2506,2)</f>
        <v>3.055</v>
      </c>
      <c r="V631" s="46" t="n">
        <f aca="false">C631/U631</f>
        <v>12.7757774140753</v>
      </c>
      <c r="W631" s="99" t="n">
        <f aca="false">VLOOKUP($B631,Gas!$B$3:$E$2506,4)</f>
        <v>0.224762106898501</v>
      </c>
    </row>
    <row r="632" customFormat="false" ht="12.75" hidden="false" customHeight="false" outlineLevel="0" collapsed="false">
      <c r="A632" s="95" t="n">
        <f aca="false">MONTH(B632)+(YEAR(B632)-1998)*12</f>
        <v>29</v>
      </c>
      <c r="B632" s="101" t="n">
        <v>36647</v>
      </c>
      <c r="C632" s="102" t="n">
        <v>35.76</v>
      </c>
      <c r="D632" s="98" t="n">
        <f aca="false">LN(C632/C631)</f>
        <v>-0.0875006308872102</v>
      </c>
      <c r="E632" s="106" t="n">
        <f aca="false">STDEV(D623:D632)*SQRT(trade_day)</f>
        <v>1.8044196983181</v>
      </c>
      <c r="F632" s="97"/>
      <c r="G632" s="103" t="n">
        <f aca="false">IF(G$1="P",MAX(0,G$2-$C632),IF(G$1="C",MAX(0,$C632-G$2)))</f>
        <v>0</v>
      </c>
      <c r="H632" s="103" t="n">
        <f aca="false">IF(H$1="P",MAX(0,H$2-$C632),IF(H$1="C",MAX(0,$C632-H$2)))</f>
        <v>0</v>
      </c>
      <c r="I632" s="103" t="n">
        <f aca="false">IF(I$1="P",MAX(0,I$2-$C632),IF(I$1="C",MAX(0,$C632-I$2)))</f>
        <v>0</v>
      </c>
      <c r="J632" s="103" t="n">
        <f aca="false">IF(J$1="P",MAX(0,J$2-$C632),IF(J$1="C",MAX(0,$C632-J$2)))</f>
        <v>0</v>
      </c>
      <c r="K632" s="103" t="n">
        <f aca="false">IF(K$1="P",MAX(0,K$2-$C632),IF(K$1="C",MAX(0,$C632-K$2)))</f>
        <v>4.24</v>
      </c>
      <c r="L632" s="103" t="n">
        <f aca="false">IF(L$1="P",MAX(0,L$2-$C632),IF(L$1="C",MAX(0,$C632-L$2)))</f>
        <v>14.24</v>
      </c>
      <c r="M632" s="103" t="n">
        <f aca="false">IF(M$1="P",MAX(0,M$2-$C632),IF(M$1="C",MAX(0,$C632-M$2)))</f>
        <v>15.76</v>
      </c>
      <c r="N632" s="103" t="n">
        <f aca="false">IF(N$1="P",MAX(0,N$2-$C632),IF(N$1="C",MAX(0,$C632-N$2)))</f>
        <v>10.76</v>
      </c>
      <c r="O632" s="103" t="n">
        <f aca="false">IF(O$1="P",MAX(0,O$2-$C632),IF(O$1="C",MAX(0,$C632-O$2)))</f>
        <v>5.76</v>
      </c>
      <c r="P632" s="103" t="n">
        <f aca="false">IF(P$1="P",MAX(0,P$2-$C632),IF(P$1="C",MAX(0,$C632-P$2)))</f>
        <v>0.759999999999998</v>
      </c>
      <c r="Q632" s="103" t="n">
        <f aca="false">IF(Q$1="P",MAX(0,Q$2-$C632),IF(Q$1="C",MAX(0,$C632-Q$2)))</f>
        <v>0</v>
      </c>
      <c r="R632" s="103" t="n">
        <f aca="false">IF(R$1="P",MAX(0,R$2-$C632),IF(R$1="C",MAX(0,$C632-R$2)))</f>
        <v>0</v>
      </c>
      <c r="S632" s="103" t="n">
        <f aca="false">IF(S$1="P",MAX(0,S$2-$C632),IF(S$1="C",MAX(0,$C632-S$2)))</f>
        <v>0</v>
      </c>
      <c r="T632" s="104" t="n">
        <f aca="false">A632</f>
        <v>29</v>
      </c>
      <c r="U632" s="105" t="n">
        <f aca="false">VLOOKUP($B632,Gas!$B$3:$E$2506,2)</f>
        <v>3.12</v>
      </c>
      <c r="V632" s="46" t="n">
        <f aca="false">C632/U632</f>
        <v>11.4615384615385</v>
      </c>
      <c r="W632" s="99" t="n">
        <f aca="false">VLOOKUP($B632,Gas!$B$3:$E$2506,4)</f>
        <v>0.213233641950006</v>
      </c>
    </row>
    <row r="633" customFormat="false" ht="12.75" hidden="false" customHeight="false" outlineLevel="0" collapsed="false">
      <c r="A633" s="95" t="n">
        <f aca="false">MONTH(B633)+(YEAR(B633)-1998)*12</f>
        <v>29</v>
      </c>
      <c r="B633" s="101" t="n">
        <v>36648</v>
      </c>
      <c r="C633" s="102" t="n">
        <v>35.96</v>
      </c>
      <c r="D633" s="98" t="n">
        <f aca="false">LN(C633/C632)</f>
        <v>0.00557725929810622</v>
      </c>
      <c r="E633" s="106" t="n">
        <f aca="false">STDEV(D624:D633)*SQRT(trade_day)</f>
        <v>1.8042722041885</v>
      </c>
      <c r="F633" s="97"/>
      <c r="G633" s="103" t="n">
        <f aca="false">IF(G$1="P",MAX(0,G$2-$C633),IF(G$1="C",MAX(0,$C633-G$2)))</f>
        <v>0</v>
      </c>
      <c r="H633" s="103" t="n">
        <f aca="false">IF(H$1="P",MAX(0,H$2-$C633),IF(H$1="C",MAX(0,$C633-H$2)))</f>
        <v>0</v>
      </c>
      <c r="I633" s="103" t="n">
        <f aca="false">IF(I$1="P",MAX(0,I$2-$C633),IF(I$1="C",MAX(0,$C633-I$2)))</f>
        <v>0</v>
      </c>
      <c r="J633" s="103" t="n">
        <f aca="false">IF(J$1="P",MAX(0,J$2-$C633),IF(J$1="C",MAX(0,$C633-J$2)))</f>
        <v>0</v>
      </c>
      <c r="K633" s="103" t="n">
        <f aca="false">IF(K$1="P",MAX(0,K$2-$C633),IF(K$1="C",MAX(0,$C633-K$2)))</f>
        <v>4.04</v>
      </c>
      <c r="L633" s="103" t="n">
        <f aca="false">IF(L$1="P",MAX(0,L$2-$C633),IF(L$1="C",MAX(0,$C633-L$2)))</f>
        <v>14.04</v>
      </c>
      <c r="M633" s="103" t="n">
        <f aca="false">IF(M$1="P",MAX(0,M$2-$C633),IF(M$1="C",MAX(0,$C633-M$2)))</f>
        <v>15.96</v>
      </c>
      <c r="N633" s="103" t="n">
        <f aca="false">IF(N$1="P",MAX(0,N$2-$C633),IF(N$1="C",MAX(0,$C633-N$2)))</f>
        <v>10.96</v>
      </c>
      <c r="O633" s="103" t="n">
        <f aca="false">IF(O$1="P",MAX(0,O$2-$C633),IF(O$1="C",MAX(0,$C633-O$2)))</f>
        <v>5.96</v>
      </c>
      <c r="P633" s="103" t="n">
        <f aca="false">IF(P$1="P",MAX(0,P$2-$C633),IF(P$1="C",MAX(0,$C633-P$2)))</f>
        <v>0.960000000000001</v>
      </c>
      <c r="Q633" s="103" t="n">
        <f aca="false">IF(Q$1="P",MAX(0,Q$2-$C633),IF(Q$1="C",MAX(0,$C633-Q$2)))</f>
        <v>0</v>
      </c>
      <c r="R633" s="103" t="n">
        <f aca="false">IF(R$1="P",MAX(0,R$2-$C633),IF(R$1="C",MAX(0,$C633-R$2)))</f>
        <v>0</v>
      </c>
      <c r="S633" s="103" t="n">
        <f aca="false">IF(S$1="P",MAX(0,S$2-$C633),IF(S$1="C",MAX(0,$C633-S$2)))</f>
        <v>0</v>
      </c>
      <c r="T633" s="104" t="n">
        <f aca="false">A633</f>
        <v>29</v>
      </c>
      <c r="U633" s="105" t="n">
        <f aca="false">VLOOKUP($B633,Gas!$B$3:$E$2506,2)</f>
        <v>3.16</v>
      </c>
      <c r="V633" s="46" t="n">
        <f aca="false">C633/U633</f>
        <v>11.379746835443</v>
      </c>
      <c r="W633" s="99" t="n">
        <f aca="false">VLOOKUP($B633,Gas!$B$3:$E$2506,4)</f>
        <v>0.223362380239032</v>
      </c>
    </row>
    <row r="634" customFormat="false" ht="12.75" hidden="false" customHeight="false" outlineLevel="0" collapsed="false">
      <c r="A634" s="95" t="n">
        <f aca="false">MONTH(B634)+(YEAR(B634)-1998)*12</f>
        <v>29</v>
      </c>
      <c r="B634" s="101" t="n">
        <v>36649</v>
      </c>
      <c r="C634" s="102" t="n">
        <v>36.08</v>
      </c>
      <c r="D634" s="98" t="n">
        <f aca="false">LN(C634/C633)</f>
        <v>0.00333148559100342</v>
      </c>
      <c r="E634" s="106" t="n">
        <f aca="false">STDEV(D625:D634)*SQRT(trade_day)</f>
        <v>1.80319138537895</v>
      </c>
      <c r="F634" s="97"/>
      <c r="G634" s="103" t="n">
        <f aca="false">IF(G$1="P",MAX(0,G$2-$C634),IF(G$1="C",MAX(0,$C634-G$2)))</f>
        <v>0</v>
      </c>
      <c r="H634" s="103" t="n">
        <f aca="false">IF(H$1="P",MAX(0,H$2-$C634),IF(H$1="C",MAX(0,$C634-H$2)))</f>
        <v>0</v>
      </c>
      <c r="I634" s="103" t="n">
        <f aca="false">IF(I$1="P",MAX(0,I$2-$C634),IF(I$1="C",MAX(0,$C634-I$2)))</f>
        <v>0</v>
      </c>
      <c r="J634" s="103" t="n">
        <f aca="false">IF(J$1="P",MAX(0,J$2-$C634),IF(J$1="C",MAX(0,$C634-J$2)))</f>
        <v>0</v>
      </c>
      <c r="K634" s="103" t="n">
        <f aca="false">IF(K$1="P",MAX(0,K$2-$C634),IF(K$1="C",MAX(0,$C634-K$2)))</f>
        <v>3.92</v>
      </c>
      <c r="L634" s="103" t="n">
        <f aca="false">IF(L$1="P",MAX(0,L$2-$C634),IF(L$1="C",MAX(0,$C634-L$2)))</f>
        <v>13.92</v>
      </c>
      <c r="M634" s="103" t="n">
        <f aca="false">IF(M$1="P",MAX(0,M$2-$C634),IF(M$1="C",MAX(0,$C634-M$2)))</f>
        <v>16.08</v>
      </c>
      <c r="N634" s="103" t="n">
        <f aca="false">IF(N$1="P",MAX(0,N$2-$C634),IF(N$1="C",MAX(0,$C634-N$2)))</f>
        <v>11.08</v>
      </c>
      <c r="O634" s="103" t="n">
        <f aca="false">IF(O$1="P",MAX(0,O$2-$C634),IF(O$1="C",MAX(0,$C634-O$2)))</f>
        <v>6.08</v>
      </c>
      <c r="P634" s="103" t="n">
        <f aca="false">IF(P$1="P",MAX(0,P$2-$C634),IF(P$1="C",MAX(0,$C634-P$2)))</f>
        <v>1.08</v>
      </c>
      <c r="Q634" s="103" t="n">
        <f aca="false">IF(Q$1="P",MAX(0,Q$2-$C634),IF(Q$1="C",MAX(0,$C634-Q$2)))</f>
        <v>0</v>
      </c>
      <c r="R634" s="103" t="n">
        <f aca="false">IF(R$1="P",MAX(0,R$2-$C634),IF(R$1="C",MAX(0,$C634-R$2)))</f>
        <v>0</v>
      </c>
      <c r="S634" s="103" t="n">
        <f aca="false">IF(S$1="P",MAX(0,S$2-$C634),IF(S$1="C",MAX(0,$C634-S$2)))</f>
        <v>0</v>
      </c>
      <c r="T634" s="104" t="n">
        <f aca="false">A634</f>
        <v>29</v>
      </c>
      <c r="U634" s="105" t="n">
        <f aca="false">VLOOKUP($B634,Gas!$B$3:$E$2506,2)</f>
        <v>3.205</v>
      </c>
      <c r="V634" s="46" t="n">
        <f aca="false">C634/U634</f>
        <v>11.2574102964119</v>
      </c>
      <c r="W634" s="99" t="n">
        <f aca="false">VLOOKUP($B634,Gas!$B$3:$E$2506,4)</f>
        <v>0.232510864697368</v>
      </c>
    </row>
    <row r="635" customFormat="false" ht="12.75" hidden="false" customHeight="false" outlineLevel="0" collapsed="false">
      <c r="A635" s="95" t="n">
        <f aca="false">MONTH(B635)+(YEAR(B635)-1998)*12</f>
        <v>29</v>
      </c>
      <c r="B635" s="101" t="n">
        <v>36650</v>
      </c>
      <c r="C635" s="102" t="n">
        <v>39.99</v>
      </c>
      <c r="D635" s="98" t="n">
        <f aca="false">LN(C635/C634)</f>
        <v>0.102890727664304</v>
      </c>
      <c r="E635" s="106" t="n">
        <f aca="false">STDEV(D626:D635)*SQRT(trade_day)</f>
        <v>1.80230819872558</v>
      </c>
      <c r="F635" s="97"/>
      <c r="G635" s="103" t="n">
        <f aca="false">IF(G$1="P",MAX(0,G$2-$C635),IF(G$1="C",MAX(0,$C635-G$2)))</f>
        <v>0</v>
      </c>
      <c r="H635" s="103" t="n">
        <f aca="false">IF(H$1="P",MAX(0,H$2-$C635),IF(H$1="C",MAX(0,$C635-H$2)))</f>
        <v>0</v>
      </c>
      <c r="I635" s="103" t="n">
        <f aca="false">IF(I$1="P",MAX(0,I$2-$C635),IF(I$1="C",MAX(0,$C635-I$2)))</f>
        <v>0</v>
      </c>
      <c r="J635" s="103" t="n">
        <f aca="false">IF(J$1="P",MAX(0,J$2-$C635),IF(J$1="C",MAX(0,$C635-J$2)))</f>
        <v>0</v>
      </c>
      <c r="K635" s="103" t="n">
        <f aca="false">IF(K$1="P",MAX(0,K$2-$C635),IF(K$1="C",MAX(0,$C635-K$2)))</f>
        <v>0.00999999999999801</v>
      </c>
      <c r="L635" s="103" t="n">
        <f aca="false">IF(L$1="P",MAX(0,L$2-$C635),IF(L$1="C",MAX(0,$C635-L$2)))</f>
        <v>10.01</v>
      </c>
      <c r="M635" s="103" t="n">
        <f aca="false">IF(M$1="P",MAX(0,M$2-$C635),IF(M$1="C",MAX(0,$C635-M$2)))</f>
        <v>19.99</v>
      </c>
      <c r="N635" s="103" t="n">
        <f aca="false">IF(N$1="P",MAX(0,N$2-$C635),IF(N$1="C",MAX(0,$C635-N$2)))</f>
        <v>14.99</v>
      </c>
      <c r="O635" s="103" t="n">
        <f aca="false">IF(O$1="P",MAX(0,O$2-$C635),IF(O$1="C",MAX(0,$C635-O$2)))</f>
        <v>9.99</v>
      </c>
      <c r="P635" s="103" t="n">
        <f aca="false">IF(P$1="P",MAX(0,P$2-$C635),IF(P$1="C",MAX(0,$C635-P$2)))</f>
        <v>4.99</v>
      </c>
      <c r="Q635" s="103" t="n">
        <f aca="false">IF(Q$1="P",MAX(0,Q$2-$C635),IF(Q$1="C",MAX(0,$C635-Q$2)))</f>
        <v>0</v>
      </c>
      <c r="R635" s="103" t="n">
        <f aca="false">IF(R$1="P",MAX(0,R$2-$C635),IF(R$1="C",MAX(0,$C635-R$2)))</f>
        <v>0</v>
      </c>
      <c r="S635" s="103" t="n">
        <f aca="false">IF(S$1="P",MAX(0,S$2-$C635),IF(S$1="C",MAX(0,$C635-S$2)))</f>
        <v>0</v>
      </c>
      <c r="T635" s="104" t="n">
        <f aca="false">A635</f>
        <v>29</v>
      </c>
      <c r="U635" s="105" t="n">
        <f aca="false">VLOOKUP($B635,Gas!$B$3:$E$2506,2)</f>
        <v>3.18</v>
      </c>
      <c r="V635" s="46" t="n">
        <f aca="false">C635/U635</f>
        <v>12.5754716981132</v>
      </c>
      <c r="W635" s="99" t="n">
        <f aca="false">VLOOKUP($B635,Gas!$B$3:$E$2506,4)</f>
        <v>0.242754317243302</v>
      </c>
    </row>
    <row r="636" customFormat="false" ht="12.75" hidden="false" customHeight="false" outlineLevel="0" collapsed="false">
      <c r="A636" s="95" t="n">
        <f aca="false">MONTH(B636)+(YEAR(B636)-1998)*12</f>
        <v>29</v>
      </c>
      <c r="B636" s="101" t="n">
        <v>36651</v>
      </c>
      <c r="C636" s="102" t="n">
        <v>38.6</v>
      </c>
      <c r="D636" s="98" t="n">
        <f aca="false">LN(C636/C635)</f>
        <v>-0.0353771463879418</v>
      </c>
      <c r="E636" s="106" t="n">
        <f aca="false">STDEV(D627:D636)*SQRT(trade_day)</f>
        <v>1.81366323072941</v>
      </c>
      <c r="F636" s="97"/>
      <c r="G636" s="103" t="n">
        <f aca="false">IF(G$1="P",MAX(0,G$2-$C636),IF(G$1="C",MAX(0,$C636-G$2)))</f>
        <v>0</v>
      </c>
      <c r="H636" s="103" t="n">
        <f aca="false">IF(H$1="P",MAX(0,H$2-$C636),IF(H$1="C",MAX(0,$C636-H$2)))</f>
        <v>0</v>
      </c>
      <c r="I636" s="103" t="n">
        <f aca="false">IF(I$1="P",MAX(0,I$2-$C636),IF(I$1="C",MAX(0,$C636-I$2)))</f>
        <v>0</v>
      </c>
      <c r="J636" s="103" t="n">
        <f aca="false">IF(J$1="P",MAX(0,J$2-$C636),IF(J$1="C",MAX(0,$C636-J$2)))</f>
        <v>0</v>
      </c>
      <c r="K636" s="103" t="n">
        <f aca="false">IF(K$1="P",MAX(0,K$2-$C636),IF(K$1="C",MAX(0,$C636-K$2)))</f>
        <v>1.4</v>
      </c>
      <c r="L636" s="103" t="n">
        <f aca="false">IF(L$1="P",MAX(0,L$2-$C636),IF(L$1="C",MAX(0,$C636-L$2)))</f>
        <v>11.4</v>
      </c>
      <c r="M636" s="103" t="n">
        <f aca="false">IF(M$1="P",MAX(0,M$2-$C636),IF(M$1="C",MAX(0,$C636-M$2)))</f>
        <v>18.6</v>
      </c>
      <c r="N636" s="103" t="n">
        <f aca="false">IF(N$1="P",MAX(0,N$2-$C636),IF(N$1="C",MAX(0,$C636-N$2)))</f>
        <v>13.6</v>
      </c>
      <c r="O636" s="103" t="n">
        <f aca="false">IF(O$1="P",MAX(0,O$2-$C636),IF(O$1="C",MAX(0,$C636-O$2)))</f>
        <v>8.6</v>
      </c>
      <c r="P636" s="103" t="n">
        <f aca="false">IF(P$1="P",MAX(0,P$2-$C636),IF(P$1="C",MAX(0,$C636-P$2)))</f>
        <v>3.6</v>
      </c>
      <c r="Q636" s="103" t="n">
        <f aca="false">IF(Q$1="P",MAX(0,Q$2-$C636),IF(Q$1="C",MAX(0,$C636-Q$2)))</f>
        <v>0</v>
      </c>
      <c r="R636" s="103" t="n">
        <f aca="false">IF(R$1="P",MAX(0,R$2-$C636),IF(R$1="C",MAX(0,$C636-R$2)))</f>
        <v>0</v>
      </c>
      <c r="S636" s="103" t="n">
        <f aca="false">IF(S$1="P",MAX(0,S$2-$C636),IF(S$1="C",MAX(0,$C636-S$2)))</f>
        <v>0</v>
      </c>
      <c r="T636" s="104" t="n">
        <f aca="false">A636</f>
        <v>29</v>
      </c>
      <c r="U636" s="105" t="n">
        <f aca="false">VLOOKUP($B636,Gas!$B$3:$E$2506,2)</f>
        <v>3.085</v>
      </c>
      <c r="V636" s="46" t="n">
        <f aca="false">C636/U636</f>
        <v>12.5121555915721</v>
      </c>
      <c r="W636" s="99" t="n">
        <f aca="false">VLOOKUP($B636,Gas!$B$3:$E$2506,4)</f>
        <v>0.299306140304518</v>
      </c>
    </row>
    <row r="637" customFormat="false" ht="12.75" hidden="false" customHeight="false" outlineLevel="0" collapsed="false">
      <c r="A637" s="95" t="n">
        <f aca="false">MONTH(B637)+(YEAR(B637)-1998)*12</f>
        <v>29</v>
      </c>
      <c r="B637" s="101" t="n">
        <v>36654</v>
      </c>
      <c r="C637" s="102" t="n">
        <v>58.27</v>
      </c>
      <c r="D637" s="98" t="n">
        <f aca="false">LN(C637/C636)</f>
        <v>0.411835104684198</v>
      </c>
      <c r="E637" s="106" t="n">
        <f aca="false">STDEV(D628:D637)*SQRT(trade_day)</f>
        <v>2.69254714733934</v>
      </c>
      <c r="F637" s="97"/>
      <c r="G637" s="103" t="n">
        <f aca="false">IF(G$1="P",MAX(0,G$2-$C637),IF(G$1="C",MAX(0,$C637-G$2)))</f>
        <v>0</v>
      </c>
      <c r="H637" s="103" t="n">
        <f aca="false">IF(H$1="P",MAX(0,H$2-$C637),IF(H$1="C",MAX(0,$C637-H$2)))</f>
        <v>0</v>
      </c>
      <c r="I637" s="103" t="n">
        <f aca="false">IF(I$1="P",MAX(0,I$2-$C637),IF(I$1="C",MAX(0,$C637-I$2)))</f>
        <v>0</v>
      </c>
      <c r="J637" s="103" t="n">
        <f aca="false">IF(J$1="P",MAX(0,J$2-$C637),IF(J$1="C",MAX(0,$C637-J$2)))</f>
        <v>0</v>
      </c>
      <c r="K637" s="103" t="n">
        <f aca="false">IF(K$1="P",MAX(0,K$2-$C637),IF(K$1="C",MAX(0,$C637-K$2)))</f>
        <v>0</v>
      </c>
      <c r="L637" s="103" t="n">
        <f aca="false">IF(L$1="P",MAX(0,L$2-$C637),IF(L$1="C",MAX(0,$C637-L$2)))</f>
        <v>0</v>
      </c>
      <c r="M637" s="103" t="n">
        <f aca="false">IF(M$1="P",MAX(0,M$2-$C637),IF(M$1="C",MAX(0,$C637-M$2)))</f>
        <v>38.27</v>
      </c>
      <c r="N637" s="103" t="n">
        <f aca="false">IF(N$1="P",MAX(0,N$2-$C637),IF(N$1="C",MAX(0,$C637-N$2)))</f>
        <v>33.27</v>
      </c>
      <c r="O637" s="103" t="n">
        <f aca="false">IF(O$1="P",MAX(0,O$2-$C637),IF(O$1="C",MAX(0,$C637-O$2)))</f>
        <v>28.27</v>
      </c>
      <c r="P637" s="103" t="n">
        <f aca="false">IF(P$1="P",MAX(0,P$2-$C637),IF(P$1="C",MAX(0,$C637-P$2)))</f>
        <v>23.27</v>
      </c>
      <c r="Q637" s="103" t="n">
        <f aca="false">IF(Q$1="P",MAX(0,Q$2-$C637),IF(Q$1="C",MAX(0,$C637-Q$2)))</f>
        <v>18.27</v>
      </c>
      <c r="R637" s="103" t="n">
        <f aca="false">IF(R$1="P",MAX(0,R$2-$C637),IF(R$1="C",MAX(0,$C637-R$2)))</f>
        <v>8.27</v>
      </c>
      <c r="S637" s="103" t="n">
        <f aca="false">IF(S$1="P",MAX(0,S$2-$C637),IF(S$1="C",MAX(0,$C637-S$2)))</f>
        <v>0</v>
      </c>
      <c r="T637" s="104" t="n">
        <f aca="false">A637</f>
        <v>29</v>
      </c>
      <c r="U637" s="105" t="n">
        <f aca="false">VLOOKUP($B637,Gas!$B$3:$E$2506,2)</f>
        <v>3.11</v>
      </c>
      <c r="V637" s="46" t="n">
        <f aca="false">C637/U637</f>
        <v>18.7363344051447</v>
      </c>
      <c r="W637" s="99" t="n">
        <f aca="false">VLOOKUP($B637,Gas!$B$3:$E$2506,4)</f>
        <v>0.254721128378113</v>
      </c>
    </row>
    <row r="638" customFormat="false" ht="12.75" hidden="false" customHeight="false" outlineLevel="0" collapsed="false">
      <c r="A638" s="95" t="n">
        <f aca="false">MONTH(B638)+(YEAR(B638)-1998)*12</f>
        <v>29</v>
      </c>
      <c r="B638" s="101" t="n">
        <v>36655</v>
      </c>
      <c r="C638" s="102" t="n">
        <v>132.57</v>
      </c>
      <c r="D638" s="98" t="n">
        <f aca="false">LN(C638/C637)</f>
        <v>0.822023426655775</v>
      </c>
      <c r="E638" s="106" t="n">
        <f aca="false">STDEV(D629:D638)*SQRT(trade_day)</f>
        <v>4.6628034393148</v>
      </c>
      <c r="F638" s="97"/>
      <c r="G638" s="103" t="n">
        <f aca="false">IF(G$1="P",MAX(0,G$2-$C638),IF(G$1="C",MAX(0,$C638-G$2)))</f>
        <v>0</v>
      </c>
      <c r="H638" s="103" t="n">
        <f aca="false">IF(H$1="P",MAX(0,H$2-$C638),IF(H$1="C",MAX(0,$C638-H$2)))</f>
        <v>0</v>
      </c>
      <c r="I638" s="103" t="n">
        <f aca="false">IF(I$1="P",MAX(0,I$2-$C638),IF(I$1="C",MAX(0,$C638-I$2)))</f>
        <v>0</v>
      </c>
      <c r="J638" s="103" t="n">
        <f aca="false">IF(J$1="P",MAX(0,J$2-$C638),IF(J$1="C",MAX(0,$C638-J$2)))</f>
        <v>0</v>
      </c>
      <c r="K638" s="103" t="n">
        <f aca="false">IF(K$1="P",MAX(0,K$2-$C638),IF(K$1="C",MAX(0,$C638-K$2)))</f>
        <v>0</v>
      </c>
      <c r="L638" s="103" t="n">
        <f aca="false">IF(L$1="P",MAX(0,L$2-$C638),IF(L$1="C",MAX(0,$C638-L$2)))</f>
        <v>0</v>
      </c>
      <c r="M638" s="103" t="n">
        <f aca="false">IF(M$1="P",MAX(0,M$2-$C638),IF(M$1="C",MAX(0,$C638-M$2)))</f>
        <v>112.57</v>
      </c>
      <c r="N638" s="103" t="n">
        <f aca="false">IF(N$1="P",MAX(0,N$2-$C638),IF(N$1="C",MAX(0,$C638-N$2)))</f>
        <v>107.57</v>
      </c>
      <c r="O638" s="103" t="n">
        <f aca="false">IF(O$1="P",MAX(0,O$2-$C638),IF(O$1="C",MAX(0,$C638-O$2)))</f>
        <v>102.57</v>
      </c>
      <c r="P638" s="103" t="n">
        <f aca="false">IF(P$1="P",MAX(0,P$2-$C638),IF(P$1="C",MAX(0,$C638-P$2)))</f>
        <v>97.57</v>
      </c>
      <c r="Q638" s="103" t="n">
        <f aca="false">IF(Q$1="P",MAX(0,Q$2-$C638),IF(Q$1="C",MAX(0,$C638-Q$2)))</f>
        <v>92.57</v>
      </c>
      <c r="R638" s="103" t="n">
        <f aca="false">IF(R$1="P",MAX(0,R$2-$C638),IF(R$1="C",MAX(0,$C638-R$2)))</f>
        <v>82.57</v>
      </c>
      <c r="S638" s="103" t="n">
        <f aca="false">IF(S$1="P",MAX(0,S$2-$C638),IF(S$1="C",MAX(0,$C638-S$2)))</f>
        <v>32.56999</v>
      </c>
      <c r="T638" s="104" t="n">
        <f aca="false">A638</f>
        <v>29</v>
      </c>
      <c r="U638" s="105" t="n">
        <f aca="false">VLOOKUP($B638,Gas!$B$3:$E$2506,2)</f>
        <v>3.12</v>
      </c>
      <c r="V638" s="46" t="n">
        <f aca="false">C638/U638</f>
        <v>42.4903846153846</v>
      </c>
      <c r="W638" s="99" t="n">
        <f aca="false">VLOOKUP($B638,Gas!$B$3:$E$2506,4)</f>
        <v>0.246881900481769</v>
      </c>
    </row>
    <row r="639" customFormat="false" ht="12.75" hidden="false" customHeight="false" outlineLevel="0" collapsed="false">
      <c r="A639" s="95" t="n">
        <f aca="false">MONTH(B639)+(YEAR(B639)-1998)*12</f>
        <v>29</v>
      </c>
      <c r="B639" s="101" t="n">
        <v>36656</v>
      </c>
      <c r="C639" s="102" t="n">
        <v>157.86</v>
      </c>
      <c r="D639" s="98" t="n">
        <f aca="false">LN(C639/C638)</f>
        <v>0.174597756469498</v>
      </c>
      <c r="E639" s="106" t="n">
        <f aca="false">STDEV(D630:D639)*SQRT(trade_day)</f>
        <v>4.61710225569781</v>
      </c>
      <c r="F639" s="97"/>
      <c r="G639" s="103" t="n">
        <f aca="false">IF(G$1="P",MAX(0,G$2-$C639),IF(G$1="C",MAX(0,$C639-G$2)))</f>
        <v>0</v>
      </c>
      <c r="H639" s="103" t="n">
        <f aca="false">IF(H$1="P",MAX(0,H$2-$C639),IF(H$1="C",MAX(0,$C639-H$2)))</f>
        <v>0</v>
      </c>
      <c r="I639" s="103" t="n">
        <f aca="false">IF(I$1="P",MAX(0,I$2-$C639),IF(I$1="C",MAX(0,$C639-I$2)))</f>
        <v>0</v>
      </c>
      <c r="J639" s="103" t="n">
        <f aca="false">IF(J$1="P",MAX(0,J$2-$C639),IF(J$1="C",MAX(0,$C639-J$2)))</f>
        <v>0</v>
      </c>
      <c r="K639" s="103" t="n">
        <f aca="false">IF(K$1="P",MAX(0,K$2-$C639),IF(K$1="C",MAX(0,$C639-K$2)))</f>
        <v>0</v>
      </c>
      <c r="L639" s="103" t="n">
        <f aca="false">IF(L$1="P",MAX(0,L$2-$C639),IF(L$1="C",MAX(0,$C639-L$2)))</f>
        <v>0</v>
      </c>
      <c r="M639" s="103" t="n">
        <f aca="false">IF(M$1="P",MAX(0,M$2-$C639),IF(M$1="C",MAX(0,$C639-M$2)))</f>
        <v>137.86</v>
      </c>
      <c r="N639" s="103" t="n">
        <f aca="false">IF(N$1="P",MAX(0,N$2-$C639),IF(N$1="C",MAX(0,$C639-N$2)))</f>
        <v>132.86</v>
      </c>
      <c r="O639" s="103" t="n">
        <f aca="false">IF(O$1="P",MAX(0,O$2-$C639),IF(O$1="C",MAX(0,$C639-O$2)))</f>
        <v>127.86</v>
      </c>
      <c r="P639" s="103" t="n">
        <f aca="false">IF(P$1="P",MAX(0,P$2-$C639),IF(P$1="C",MAX(0,$C639-P$2)))</f>
        <v>122.86</v>
      </c>
      <c r="Q639" s="103" t="n">
        <f aca="false">IF(Q$1="P",MAX(0,Q$2-$C639),IF(Q$1="C",MAX(0,$C639-Q$2)))</f>
        <v>117.86</v>
      </c>
      <c r="R639" s="103" t="n">
        <f aca="false">IF(R$1="P",MAX(0,R$2-$C639),IF(R$1="C",MAX(0,$C639-R$2)))</f>
        <v>107.86</v>
      </c>
      <c r="S639" s="103" t="n">
        <f aca="false">IF(S$1="P",MAX(0,S$2-$C639),IF(S$1="C",MAX(0,$C639-S$2)))</f>
        <v>57.85999</v>
      </c>
      <c r="T639" s="104" t="n">
        <f aca="false">A639</f>
        <v>29</v>
      </c>
      <c r="U639" s="105" t="n">
        <f aca="false">VLOOKUP($B639,Gas!$B$3:$E$2506,2)</f>
        <v>3.25</v>
      </c>
      <c r="V639" s="46" t="n">
        <f aca="false">C639/U639</f>
        <v>48.5723076923077</v>
      </c>
      <c r="W639" s="99" t="n">
        <f aca="false">VLOOKUP($B639,Gas!$B$3:$E$2506,4)</f>
        <v>0.344349222233105</v>
      </c>
    </row>
    <row r="640" customFormat="false" ht="12.75" hidden="false" customHeight="false" outlineLevel="0" collapsed="false">
      <c r="A640" s="95" t="n">
        <f aca="false">MONTH(B640)+(YEAR(B640)-1998)*12</f>
        <v>29</v>
      </c>
      <c r="B640" s="101" t="n">
        <v>36657</v>
      </c>
      <c r="C640" s="102" t="n">
        <v>45.7</v>
      </c>
      <c r="D640" s="98" t="n">
        <f aca="false">LN(C640/C639)</f>
        <v>-1.2396102663801</v>
      </c>
      <c r="E640" s="106" t="n">
        <f aca="false">STDEV(D631:D640)*SQRT(trade_day)</f>
        <v>8.25461572773151</v>
      </c>
      <c r="F640" s="97"/>
      <c r="G640" s="103" t="n">
        <f aca="false">IF(G$1="P",MAX(0,G$2-$C640),IF(G$1="C",MAX(0,$C640-G$2)))</f>
        <v>0</v>
      </c>
      <c r="H640" s="103" t="n">
        <f aca="false">IF(H$1="P",MAX(0,H$2-$C640),IF(H$1="C",MAX(0,$C640-H$2)))</f>
        <v>0</v>
      </c>
      <c r="I640" s="103" t="n">
        <f aca="false">IF(I$1="P",MAX(0,I$2-$C640),IF(I$1="C",MAX(0,$C640-I$2)))</f>
        <v>0</v>
      </c>
      <c r="J640" s="103" t="n">
        <f aca="false">IF(J$1="P",MAX(0,J$2-$C640),IF(J$1="C",MAX(0,$C640-J$2)))</f>
        <v>0</v>
      </c>
      <c r="K640" s="103" t="n">
        <f aca="false">IF(K$1="P",MAX(0,K$2-$C640),IF(K$1="C",MAX(0,$C640-K$2)))</f>
        <v>0</v>
      </c>
      <c r="L640" s="103" t="n">
        <f aca="false">IF(L$1="P",MAX(0,L$2-$C640),IF(L$1="C",MAX(0,$C640-L$2)))</f>
        <v>4.3</v>
      </c>
      <c r="M640" s="103" t="n">
        <f aca="false">IF(M$1="P",MAX(0,M$2-$C640),IF(M$1="C",MAX(0,$C640-M$2)))</f>
        <v>25.7</v>
      </c>
      <c r="N640" s="103" t="n">
        <f aca="false">IF(N$1="P",MAX(0,N$2-$C640),IF(N$1="C",MAX(0,$C640-N$2)))</f>
        <v>20.7</v>
      </c>
      <c r="O640" s="103" t="n">
        <f aca="false">IF(O$1="P",MAX(0,O$2-$C640),IF(O$1="C",MAX(0,$C640-O$2)))</f>
        <v>15.7</v>
      </c>
      <c r="P640" s="103" t="n">
        <f aca="false">IF(P$1="P",MAX(0,P$2-$C640),IF(P$1="C",MAX(0,$C640-P$2)))</f>
        <v>10.7</v>
      </c>
      <c r="Q640" s="103" t="n">
        <f aca="false">IF(Q$1="P",MAX(0,Q$2-$C640),IF(Q$1="C",MAX(0,$C640-Q$2)))</f>
        <v>5.7</v>
      </c>
      <c r="R640" s="103" t="n">
        <f aca="false">IF(R$1="P",MAX(0,R$2-$C640),IF(R$1="C",MAX(0,$C640-R$2)))</f>
        <v>0</v>
      </c>
      <c r="S640" s="103" t="n">
        <f aca="false">IF(S$1="P",MAX(0,S$2-$C640),IF(S$1="C",MAX(0,$C640-S$2)))</f>
        <v>0</v>
      </c>
      <c r="T640" s="104" t="n">
        <f aca="false">A640</f>
        <v>29</v>
      </c>
      <c r="U640" s="105" t="n">
        <f aca="false">VLOOKUP($B640,Gas!$B$3:$E$2506,2)</f>
        <v>3.195</v>
      </c>
      <c r="V640" s="46" t="n">
        <f aca="false">C640/U640</f>
        <v>14.3035993740219</v>
      </c>
      <c r="W640" s="99" t="n">
        <f aca="false">VLOOKUP($B640,Gas!$B$3:$E$2506,4)</f>
        <v>0.366950295556938</v>
      </c>
    </row>
    <row r="641" customFormat="false" ht="12.75" hidden="false" customHeight="false" outlineLevel="0" collapsed="false">
      <c r="A641" s="95" t="n">
        <f aca="false">MONTH(B641)+(YEAR(B641)-1998)*12</f>
        <v>29</v>
      </c>
      <c r="B641" s="101" t="n">
        <v>36658</v>
      </c>
      <c r="C641" s="102" t="n">
        <v>50.69</v>
      </c>
      <c r="D641" s="98" t="n">
        <f aca="false">LN(C641/C640)</f>
        <v>0.103630354584099</v>
      </c>
      <c r="E641" s="106" t="n">
        <f aca="false">STDEV(D632:D641)*SQRT(trade_day)</f>
        <v>8.22579212847717</v>
      </c>
      <c r="F641" s="97"/>
      <c r="G641" s="103" t="n">
        <f aca="false">IF(G$1="P",MAX(0,G$2-$C641),IF(G$1="C",MAX(0,$C641-G$2)))</f>
        <v>0</v>
      </c>
      <c r="H641" s="103" t="n">
        <f aca="false">IF(H$1="P",MAX(0,H$2-$C641),IF(H$1="C",MAX(0,$C641-H$2)))</f>
        <v>0</v>
      </c>
      <c r="I641" s="103" t="n">
        <f aca="false">IF(I$1="P",MAX(0,I$2-$C641),IF(I$1="C",MAX(0,$C641-I$2)))</f>
        <v>0</v>
      </c>
      <c r="J641" s="103" t="n">
        <f aca="false">IF(J$1="P",MAX(0,J$2-$C641),IF(J$1="C",MAX(0,$C641-J$2)))</f>
        <v>0</v>
      </c>
      <c r="K641" s="103" t="n">
        <f aca="false">IF(K$1="P",MAX(0,K$2-$C641),IF(K$1="C",MAX(0,$C641-K$2)))</f>
        <v>0</v>
      </c>
      <c r="L641" s="103" t="n">
        <f aca="false">IF(L$1="P",MAX(0,L$2-$C641),IF(L$1="C",MAX(0,$C641-L$2)))</f>
        <v>0</v>
      </c>
      <c r="M641" s="103" t="n">
        <f aca="false">IF(M$1="P",MAX(0,M$2-$C641),IF(M$1="C",MAX(0,$C641-M$2)))</f>
        <v>30.69</v>
      </c>
      <c r="N641" s="103" t="n">
        <f aca="false">IF(N$1="P",MAX(0,N$2-$C641),IF(N$1="C",MAX(0,$C641-N$2)))</f>
        <v>25.69</v>
      </c>
      <c r="O641" s="103" t="n">
        <f aca="false">IF(O$1="P",MAX(0,O$2-$C641),IF(O$1="C",MAX(0,$C641-O$2)))</f>
        <v>20.69</v>
      </c>
      <c r="P641" s="103" t="n">
        <f aca="false">IF(P$1="P",MAX(0,P$2-$C641),IF(P$1="C",MAX(0,$C641-P$2)))</f>
        <v>15.69</v>
      </c>
      <c r="Q641" s="103" t="n">
        <f aca="false">IF(Q$1="P",MAX(0,Q$2-$C641),IF(Q$1="C",MAX(0,$C641-Q$2)))</f>
        <v>10.69</v>
      </c>
      <c r="R641" s="103" t="n">
        <f aca="false">IF(R$1="P",MAX(0,R$2-$C641),IF(R$1="C",MAX(0,$C641-R$2)))</f>
        <v>0.689999999999998</v>
      </c>
      <c r="S641" s="103" t="n">
        <f aca="false">IF(S$1="P",MAX(0,S$2-$C641),IF(S$1="C",MAX(0,$C641-S$2)))</f>
        <v>0</v>
      </c>
      <c r="T641" s="104" t="n">
        <f aca="false">A641</f>
        <v>29</v>
      </c>
      <c r="U641" s="105" t="n">
        <f aca="false">VLOOKUP($B641,Gas!$B$3:$E$2506,2)</f>
        <v>3.365</v>
      </c>
      <c r="V641" s="46" t="n">
        <f aca="false">C641/U641</f>
        <v>15.0638930163447</v>
      </c>
      <c r="W641" s="99" t="n">
        <f aca="false">VLOOKUP($B641,Gas!$B$3:$E$2506,4)</f>
        <v>0.472576506336669</v>
      </c>
    </row>
    <row r="642" customFormat="false" ht="12.75" hidden="false" customHeight="false" outlineLevel="0" collapsed="false">
      <c r="A642" s="95" t="n">
        <f aca="false">MONTH(B642)+(YEAR(B642)-1998)*12</f>
        <v>29</v>
      </c>
      <c r="B642" s="101" t="n">
        <v>36661</v>
      </c>
      <c r="C642" s="102" t="n">
        <v>45.33</v>
      </c>
      <c r="D642" s="98" t="n">
        <f aca="false">LN(C642/C641)</f>
        <v>-0.1117595875315</v>
      </c>
      <c r="E642" s="106" t="n">
        <f aca="false">STDEV(D633:D642)*SQRT(trade_day)</f>
        <v>8.23598956017377</v>
      </c>
      <c r="F642" s="97"/>
      <c r="G642" s="103" t="n">
        <f aca="false">IF(G$1="P",MAX(0,G$2-$C642),IF(G$1="C",MAX(0,$C642-G$2)))</f>
        <v>0</v>
      </c>
      <c r="H642" s="103" t="n">
        <f aca="false">IF(H$1="P",MAX(0,H$2-$C642),IF(H$1="C",MAX(0,$C642-H$2)))</f>
        <v>0</v>
      </c>
      <c r="I642" s="103" t="n">
        <f aca="false">IF(I$1="P",MAX(0,I$2-$C642),IF(I$1="C",MAX(0,$C642-I$2)))</f>
        <v>0</v>
      </c>
      <c r="J642" s="103" t="n">
        <f aca="false">IF(J$1="P",MAX(0,J$2-$C642),IF(J$1="C",MAX(0,$C642-J$2)))</f>
        <v>0</v>
      </c>
      <c r="K642" s="103" t="n">
        <f aca="false">IF(K$1="P",MAX(0,K$2-$C642),IF(K$1="C",MAX(0,$C642-K$2)))</f>
        <v>0</v>
      </c>
      <c r="L642" s="103" t="n">
        <f aca="false">IF(L$1="P",MAX(0,L$2-$C642),IF(L$1="C",MAX(0,$C642-L$2)))</f>
        <v>4.67</v>
      </c>
      <c r="M642" s="103" t="n">
        <f aca="false">IF(M$1="P",MAX(0,M$2-$C642),IF(M$1="C",MAX(0,$C642-M$2)))</f>
        <v>25.33</v>
      </c>
      <c r="N642" s="103" t="n">
        <f aca="false">IF(N$1="P",MAX(0,N$2-$C642),IF(N$1="C",MAX(0,$C642-N$2)))</f>
        <v>20.33</v>
      </c>
      <c r="O642" s="103" t="n">
        <f aca="false">IF(O$1="P",MAX(0,O$2-$C642),IF(O$1="C",MAX(0,$C642-O$2)))</f>
        <v>15.33</v>
      </c>
      <c r="P642" s="103" t="n">
        <f aca="false">IF(P$1="P",MAX(0,P$2-$C642),IF(P$1="C",MAX(0,$C642-P$2)))</f>
        <v>10.33</v>
      </c>
      <c r="Q642" s="103" t="n">
        <f aca="false">IF(Q$1="P",MAX(0,Q$2-$C642),IF(Q$1="C",MAX(0,$C642-Q$2)))</f>
        <v>5.33</v>
      </c>
      <c r="R642" s="103" t="n">
        <f aca="false">IF(R$1="P",MAX(0,R$2-$C642),IF(R$1="C",MAX(0,$C642-R$2)))</f>
        <v>0</v>
      </c>
      <c r="S642" s="103" t="n">
        <f aca="false">IF(S$1="P",MAX(0,S$2-$C642),IF(S$1="C",MAX(0,$C642-S$2)))</f>
        <v>0</v>
      </c>
      <c r="T642" s="104" t="n">
        <f aca="false">A642</f>
        <v>29</v>
      </c>
      <c r="U642" s="105" t="n">
        <f aca="false">VLOOKUP($B642,Gas!$B$3:$E$2506,2)</f>
        <v>3.35</v>
      </c>
      <c r="V642" s="46" t="n">
        <f aca="false">C642/U642</f>
        <v>13.5313432835821</v>
      </c>
      <c r="W642" s="99" t="n">
        <f aca="false">VLOOKUP($B642,Gas!$B$3:$E$2506,4)</f>
        <v>0.405853344352909</v>
      </c>
    </row>
    <row r="643" customFormat="false" ht="12.75" hidden="false" customHeight="false" outlineLevel="0" collapsed="false">
      <c r="A643" s="95" t="n">
        <f aca="false">MONTH(B643)+(YEAR(B643)-1998)*12</f>
        <v>29</v>
      </c>
      <c r="B643" s="101" t="n">
        <v>36662</v>
      </c>
      <c r="C643" s="102" t="n">
        <v>44.93</v>
      </c>
      <c r="D643" s="98" t="n">
        <f aca="false">LN(C643/C642)</f>
        <v>-0.00886334187068923</v>
      </c>
      <c r="E643" s="106" t="n">
        <f aca="false">STDEV(D634:D643)*SQRT(trade_day)</f>
        <v>8.23718929857035</v>
      </c>
      <c r="F643" s="97"/>
      <c r="G643" s="103" t="n">
        <f aca="false">IF(G$1="P",MAX(0,G$2-$C643),IF(G$1="C",MAX(0,$C643-G$2)))</f>
        <v>0</v>
      </c>
      <c r="H643" s="103" t="n">
        <f aca="false">IF(H$1="P",MAX(0,H$2-$C643),IF(H$1="C",MAX(0,$C643-H$2)))</f>
        <v>0</v>
      </c>
      <c r="I643" s="103" t="n">
        <f aca="false">IF(I$1="P",MAX(0,I$2-$C643),IF(I$1="C",MAX(0,$C643-I$2)))</f>
        <v>0</v>
      </c>
      <c r="J643" s="103" t="n">
        <f aca="false">IF(J$1="P",MAX(0,J$2-$C643),IF(J$1="C",MAX(0,$C643-J$2)))</f>
        <v>0</v>
      </c>
      <c r="K643" s="103" t="n">
        <f aca="false">IF(K$1="P",MAX(0,K$2-$C643),IF(K$1="C",MAX(0,$C643-K$2)))</f>
        <v>0</v>
      </c>
      <c r="L643" s="103" t="n">
        <f aca="false">IF(L$1="P",MAX(0,L$2-$C643),IF(L$1="C",MAX(0,$C643-L$2)))</f>
        <v>5.07</v>
      </c>
      <c r="M643" s="103" t="n">
        <f aca="false">IF(M$1="P",MAX(0,M$2-$C643),IF(M$1="C",MAX(0,$C643-M$2)))</f>
        <v>24.93</v>
      </c>
      <c r="N643" s="103" t="n">
        <f aca="false">IF(N$1="P",MAX(0,N$2-$C643),IF(N$1="C",MAX(0,$C643-N$2)))</f>
        <v>19.93</v>
      </c>
      <c r="O643" s="103" t="n">
        <f aca="false">IF(O$1="P",MAX(0,O$2-$C643),IF(O$1="C",MAX(0,$C643-O$2)))</f>
        <v>14.93</v>
      </c>
      <c r="P643" s="103" t="n">
        <f aca="false">IF(P$1="P",MAX(0,P$2-$C643),IF(P$1="C",MAX(0,$C643-P$2)))</f>
        <v>9.93</v>
      </c>
      <c r="Q643" s="103" t="n">
        <f aca="false">IF(Q$1="P",MAX(0,Q$2-$C643),IF(Q$1="C",MAX(0,$C643-Q$2)))</f>
        <v>4.93</v>
      </c>
      <c r="R643" s="103" t="n">
        <f aca="false">IF(R$1="P",MAX(0,R$2-$C643),IF(R$1="C",MAX(0,$C643-R$2)))</f>
        <v>0</v>
      </c>
      <c r="S643" s="103" t="n">
        <f aca="false">IF(S$1="P",MAX(0,S$2-$C643),IF(S$1="C",MAX(0,$C643-S$2)))</f>
        <v>0</v>
      </c>
      <c r="T643" s="104" t="n">
        <f aca="false">A643</f>
        <v>29</v>
      </c>
      <c r="U643" s="105" t="n">
        <f aca="false">VLOOKUP($B643,Gas!$B$3:$E$2506,2)</f>
        <v>3.365</v>
      </c>
      <c r="V643" s="46" t="n">
        <f aca="false">C643/U643</f>
        <v>13.3521545319465</v>
      </c>
      <c r="W643" s="99" t="n">
        <f aca="false">VLOOKUP($B643,Gas!$B$3:$E$2506,4)</f>
        <v>0.406497864413168</v>
      </c>
    </row>
    <row r="644" customFormat="false" ht="12.75" hidden="false" customHeight="false" outlineLevel="0" collapsed="false">
      <c r="A644" s="95" t="n">
        <f aca="false">MONTH(B644)+(YEAR(B644)-1998)*12</f>
        <v>29</v>
      </c>
      <c r="B644" s="101" t="n">
        <v>36663</v>
      </c>
      <c r="C644" s="102" t="n">
        <v>47.58</v>
      </c>
      <c r="D644" s="98" t="n">
        <f aca="false">LN(C644/C643)</f>
        <v>0.0573067817927429</v>
      </c>
      <c r="E644" s="106" t="n">
        <f aca="false">STDEV(D635:D644)*SQRT(trade_day)</f>
        <v>8.23816312959725</v>
      </c>
      <c r="F644" s="97"/>
      <c r="G644" s="103" t="n">
        <f aca="false">IF(G$1="P",MAX(0,G$2-$C644),IF(G$1="C",MAX(0,$C644-G$2)))</f>
        <v>0</v>
      </c>
      <c r="H644" s="103" t="n">
        <f aca="false">IF(H$1="P",MAX(0,H$2-$C644),IF(H$1="C",MAX(0,$C644-H$2)))</f>
        <v>0</v>
      </c>
      <c r="I644" s="103" t="n">
        <f aca="false">IF(I$1="P",MAX(0,I$2-$C644),IF(I$1="C",MAX(0,$C644-I$2)))</f>
        <v>0</v>
      </c>
      <c r="J644" s="103" t="n">
        <f aca="false">IF(J$1="P",MAX(0,J$2-$C644),IF(J$1="C",MAX(0,$C644-J$2)))</f>
        <v>0</v>
      </c>
      <c r="K644" s="103" t="n">
        <f aca="false">IF(K$1="P",MAX(0,K$2-$C644),IF(K$1="C",MAX(0,$C644-K$2)))</f>
        <v>0</v>
      </c>
      <c r="L644" s="103" t="n">
        <f aca="false">IF(L$1="P",MAX(0,L$2-$C644),IF(L$1="C",MAX(0,$C644-L$2)))</f>
        <v>2.42</v>
      </c>
      <c r="M644" s="103" t="n">
        <f aca="false">IF(M$1="P",MAX(0,M$2-$C644),IF(M$1="C",MAX(0,$C644-M$2)))</f>
        <v>27.58</v>
      </c>
      <c r="N644" s="103" t="n">
        <f aca="false">IF(N$1="P",MAX(0,N$2-$C644),IF(N$1="C",MAX(0,$C644-N$2)))</f>
        <v>22.58</v>
      </c>
      <c r="O644" s="103" t="n">
        <f aca="false">IF(O$1="P",MAX(0,O$2-$C644),IF(O$1="C",MAX(0,$C644-O$2)))</f>
        <v>17.58</v>
      </c>
      <c r="P644" s="103" t="n">
        <f aca="false">IF(P$1="P",MAX(0,P$2-$C644),IF(P$1="C",MAX(0,$C644-P$2)))</f>
        <v>12.58</v>
      </c>
      <c r="Q644" s="103" t="n">
        <f aca="false">IF(Q$1="P",MAX(0,Q$2-$C644),IF(Q$1="C",MAX(0,$C644-Q$2)))</f>
        <v>7.58</v>
      </c>
      <c r="R644" s="103" t="n">
        <f aca="false">IF(R$1="P",MAX(0,R$2-$C644),IF(R$1="C",MAX(0,$C644-R$2)))</f>
        <v>0</v>
      </c>
      <c r="S644" s="103" t="n">
        <f aca="false">IF(S$1="P",MAX(0,S$2-$C644),IF(S$1="C",MAX(0,$C644-S$2)))</f>
        <v>0</v>
      </c>
      <c r="T644" s="104" t="n">
        <f aca="false">A644</f>
        <v>29</v>
      </c>
      <c r="U644" s="105" t="n">
        <f aca="false">VLOOKUP($B644,Gas!$B$3:$E$2506,2)</f>
        <v>3.455</v>
      </c>
      <c r="V644" s="46" t="n">
        <f aca="false">C644/U644</f>
        <v>13.7713458755427</v>
      </c>
      <c r="W644" s="99" t="n">
        <f aca="false">VLOOKUP($B644,Gas!$B$3:$E$2506,4)</f>
        <v>0.416890435529243</v>
      </c>
    </row>
    <row r="645" customFormat="false" ht="12.75" hidden="false" customHeight="false" outlineLevel="0" collapsed="false">
      <c r="A645" s="95" t="n">
        <f aca="false">MONTH(B645)+(YEAR(B645)-1998)*12</f>
        <v>29</v>
      </c>
      <c r="B645" s="101" t="n">
        <v>36664</v>
      </c>
      <c r="C645" s="102" t="n">
        <v>47.12</v>
      </c>
      <c r="D645" s="98" t="n">
        <f aca="false">LN(C645/C644)</f>
        <v>-0.00971496553148033</v>
      </c>
      <c r="E645" s="106" t="n">
        <f aca="false">STDEV(D636:D645)*SQRT(trade_day)</f>
        <v>8.22883619880319</v>
      </c>
      <c r="F645" s="97"/>
      <c r="G645" s="103" t="n">
        <f aca="false">IF(G$1="P",MAX(0,G$2-$C645),IF(G$1="C",MAX(0,$C645-G$2)))</f>
        <v>0</v>
      </c>
      <c r="H645" s="103" t="n">
        <f aca="false">IF(H$1="P",MAX(0,H$2-$C645),IF(H$1="C",MAX(0,$C645-H$2)))</f>
        <v>0</v>
      </c>
      <c r="I645" s="103" t="n">
        <f aca="false">IF(I$1="P",MAX(0,I$2-$C645),IF(I$1="C",MAX(0,$C645-I$2)))</f>
        <v>0</v>
      </c>
      <c r="J645" s="103" t="n">
        <f aca="false">IF(J$1="P",MAX(0,J$2-$C645),IF(J$1="C",MAX(0,$C645-J$2)))</f>
        <v>0</v>
      </c>
      <c r="K645" s="103" t="n">
        <f aca="false">IF(K$1="P",MAX(0,K$2-$C645),IF(K$1="C",MAX(0,$C645-K$2)))</f>
        <v>0</v>
      </c>
      <c r="L645" s="103" t="n">
        <f aca="false">IF(L$1="P",MAX(0,L$2-$C645),IF(L$1="C",MAX(0,$C645-L$2)))</f>
        <v>2.88</v>
      </c>
      <c r="M645" s="103" t="n">
        <f aca="false">IF(M$1="P",MAX(0,M$2-$C645),IF(M$1="C",MAX(0,$C645-M$2)))</f>
        <v>27.12</v>
      </c>
      <c r="N645" s="103" t="n">
        <f aca="false">IF(N$1="P",MAX(0,N$2-$C645),IF(N$1="C",MAX(0,$C645-N$2)))</f>
        <v>22.12</v>
      </c>
      <c r="O645" s="103" t="n">
        <f aca="false">IF(O$1="P",MAX(0,O$2-$C645),IF(O$1="C",MAX(0,$C645-O$2)))</f>
        <v>17.12</v>
      </c>
      <c r="P645" s="103" t="n">
        <f aca="false">IF(P$1="P",MAX(0,P$2-$C645),IF(P$1="C",MAX(0,$C645-P$2)))</f>
        <v>12.12</v>
      </c>
      <c r="Q645" s="103" t="n">
        <f aca="false">IF(Q$1="P",MAX(0,Q$2-$C645),IF(Q$1="C",MAX(0,$C645-Q$2)))</f>
        <v>7.12</v>
      </c>
      <c r="R645" s="103" t="n">
        <f aca="false">IF(R$1="P",MAX(0,R$2-$C645),IF(R$1="C",MAX(0,$C645-R$2)))</f>
        <v>0</v>
      </c>
      <c r="S645" s="103" t="n">
        <f aca="false">IF(S$1="P",MAX(0,S$2-$C645),IF(S$1="C",MAX(0,$C645-S$2)))</f>
        <v>0</v>
      </c>
      <c r="T645" s="104" t="n">
        <f aca="false">A645</f>
        <v>29</v>
      </c>
      <c r="U645" s="105" t="n">
        <f aca="false">VLOOKUP($B645,Gas!$B$3:$E$2506,2)</f>
        <v>3.495</v>
      </c>
      <c r="V645" s="46" t="n">
        <f aca="false">C645/U645</f>
        <v>13.4821173104435</v>
      </c>
      <c r="W645" s="99" t="n">
        <f aca="false">VLOOKUP($B645,Gas!$B$3:$E$2506,4)</f>
        <v>0.410867152403522</v>
      </c>
    </row>
    <row r="646" customFormat="false" ht="12.75" hidden="false" customHeight="false" outlineLevel="0" collapsed="false">
      <c r="A646" s="95" t="n">
        <f aca="false">MONTH(B646)+(YEAR(B646)-1998)*12</f>
        <v>29</v>
      </c>
      <c r="B646" s="101" t="n">
        <v>36665</v>
      </c>
      <c r="C646" s="102" t="n">
        <v>48.71</v>
      </c>
      <c r="D646" s="98" t="n">
        <f aca="false">LN(C646/C645)</f>
        <v>0.03318680847512</v>
      </c>
      <c r="E646" s="106" t="n">
        <f aca="false">STDEV(D637:D646)*SQRT(trade_day)</f>
        <v>8.22399050730941</v>
      </c>
      <c r="F646" s="97"/>
      <c r="G646" s="103" t="n">
        <f aca="false">IF(G$1="P",MAX(0,G$2-$C646),IF(G$1="C",MAX(0,$C646-G$2)))</f>
        <v>0</v>
      </c>
      <c r="H646" s="103" t="n">
        <f aca="false">IF(H$1="P",MAX(0,H$2-$C646),IF(H$1="C",MAX(0,$C646-H$2)))</f>
        <v>0</v>
      </c>
      <c r="I646" s="103" t="n">
        <f aca="false">IF(I$1="P",MAX(0,I$2-$C646),IF(I$1="C",MAX(0,$C646-I$2)))</f>
        <v>0</v>
      </c>
      <c r="J646" s="103" t="n">
        <f aca="false">IF(J$1="P",MAX(0,J$2-$C646),IF(J$1="C",MAX(0,$C646-J$2)))</f>
        <v>0</v>
      </c>
      <c r="K646" s="103" t="n">
        <f aca="false">IF(K$1="P",MAX(0,K$2-$C646),IF(K$1="C",MAX(0,$C646-K$2)))</f>
        <v>0</v>
      </c>
      <c r="L646" s="103" t="n">
        <f aca="false">IF(L$1="P",MAX(0,L$2-$C646),IF(L$1="C",MAX(0,$C646-L$2)))</f>
        <v>1.29</v>
      </c>
      <c r="M646" s="103" t="n">
        <f aca="false">IF(M$1="P",MAX(0,M$2-$C646),IF(M$1="C",MAX(0,$C646-M$2)))</f>
        <v>28.71</v>
      </c>
      <c r="N646" s="103" t="n">
        <f aca="false">IF(N$1="P",MAX(0,N$2-$C646),IF(N$1="C",MAX(0,$C646-N$2)))</f>
        <v>23.71</v>
      </c>
      <c r="O646" s="103" t="n">
        <f aca="false">IF(O$1="P",MAX(0,O$2-$C646),IF(O$1="C",MAX(0,$C646-O$2)))</f>
        <v>18.71</v>
      </c>
      <c r="P646" s="103" t="n">
        <f aca="false">IF(P$1="P",MAX(0,P$2-$C646),IF(P$1="C",MAX(0,$C646-P$2)))</f>
        <v>13.71</v>
      </c>
      <c r="Q646" s="103" t="n">
        <f aca="false">IF(Q$1="P",MAX(0,Q$2-$C646),IF(Q$1="C",MAX(0,$C646-Q$2)))</f>
        <v>8.71</v>
      </c>
      <c r="R646" s="103" t="n">
        <f aca="false">IF(R$1="P",MAX(0,R$2-$C646),IF(R$1="C",MAX(0,$C646-R$2)))</f>
        <v>0</v>
      </c>
      <c r="S646" s="103" t="n">
        <f aca="false">IF(S$1="P",MAX(0,S$2-$C646),IF(S$1="C",MAX(0,$C646-S$2)))</f>
        <v>0</v>
      </c>
      <c r="T646" s="104" t="n">
        <f aca="false">A646</f>
        <v>29</v>
      </c>
      <c r="U646" s="105" t="n">
        <f aca="false">VLOOKUP($B646,Gas!$B$3:$E$2506,2)</f>
        <v>3.735</v>
      </c>
      <c r="V646" s="46" t="n">
        <f aca="false">C646/U646</f>
        <v>13.041499330656</v>
      </c>
      <c r="W646" s="99" t="n">
        <f aca="false">VLOOKUP($B646,Gas!$B$3:$E$2506,4)</f>
        <v>0.520812881558115</v>
      </c>
    </row>
    <row r="647" customFormat="false" ht="12.75" hidden="false" customHeight="false" outlineLevel="0" collapsed="false">
      <c r="A647" s="95" t="n">
        <f aca="false">MONTH(B647)+(YEAR(B647)-1998)*12</f>
        <v>29</v>
      </c>
      <c r="B647" s="101" t="n">
        <v>36668</v>
      </c>
      <c r="C647" s="102" t="n">
        <v>70.92</v>
      </c>
      <c r="D647" s="98" t="n">
        <f aca="false">LN(C647/C646)</f>
        <v>0.375668133387556</v>
      </c>
      <c r="E647" s="106" t="n">
        <f aca="false">STDEV(D638:D647)*SQRT(trade_day)</f>
        <v>8.17838448903256</v>
      </c>
      <c r="F647" s="97"/>
      <c r="G647" s="103" t="n">
        <f aca="false">IF(G$1="P",MAX(0,G$2-$C647),IF(G$1="C",MAX(0,$C647-G$2)))</f>
        <v>0</v>
      </c>
      <c r="H647" s="103" t="n">
        <f aca="false">IF(H$1="P",MAX(0,H$2-$C647),IF(H$1="C",MAX(0,$C647-H$2)))</f>
        <v>0</v>
      </c>
      <c r="I647" s="103" t="n">
        <f aca="false">IF(I$1="P",MAX(0,I$2-$C647),IF(I$1="C",MAX(0,$C647-I$2)))</f>
        <v>0</v>
      </c>
      <c r="J647" s="103" t="n">
        <f aca="false">IF(J$1="P",MAX(0,J$2-$C647),IF(J$1="C",MAX(0,$C647-J$2)))</f>
        <v>0</v>
      </c>
      <c r="K647" s="103" t="n">
        <f aca="false">IF(K$1="P",MAX(0,K$2-$C647),IF(K$1="C",MAX(0,$C647-K$2)))</f>
        <v>0</v>
      </c>
      <c r="L647" s="103" t="n">
        <f aca="false">IF(L$1="P",MAX(0,L$2-$C647),IF(L$1="C",MAX(0,$C647-L$2)))</f>
        <v>0</v>
      </c>
      <c r="M647" s="103" t="n">
        <f aca="false">IF(M$1="P",MAX(0,M$2-$C647),IF(M$1="C",MAX(0,$C647-M$2)))</f>
        <v>50.92</v>
      </c>
      <c r="N647" s="103" t="n">
        <f aca="false">IF(N$1="P",MAX(0,N$2-$C647),IF(N$1="C",MAX(0,$C647-N$2)))</f>
        <v>45.92</v>
      </c>
      <c r="O647" s="103" t="n">
        <f aca="false">IF(O$1="P",MAX(0,O$2-$C647),IF(O$1="C",MAX(0,$C647-O$2)))</f>
        <v>40.92</v>
      </c>
      <c r="P647" s="103" t="n">
        <f aca="false">IF(P$1="P",MAX(0,P$2-$C647),IF(P$1="C",MAX(0,$C647-P$2)))</f>
        <v>35.92</v>
      </c>
      <c r="Q647" s="103" t="n">
        <f aca="false">IF(Q$1="P",MAX(0,Q$2-$C647),IF(Q$1="C",MAX(0,$C647-Q$2)))</f>
        <v>30.92</v>
      </c>
      <c r="R647" s="103" t="n">
        <f aca="false">IF(R$1="P",MAX(0,R$2-$C647),IF(R$1="C",MAX(0,$C647-R$2)))</f>
        <v>20.92</v>
      </c>
      <c r="S647" s="103" t="n">
        <f aca="false">IF(S$1="P",MAX(0,S$2-$C647),IF(S$1="C",MAX(0,$C647-S$2)))</f>
        <v>0</v>
      </c>
      <c r="T647" s="104" t="n">
        <f aca="false">A647</f>
        <v>29</v>
      </c>
      <c r="U647" s="105" t="n">
        <f aca="false">VLOOKUP($B647,Gas!$B$3:$E$2506,2)</f>
        <v>3.765</v>
      </c>
      <c r="V647" s="46" t="n">
        <f aca="false">C647/U647</f>
        <v>18.8366533864542</v>
      </c>
      <c r="W647" s="99" t="n">
        <f aca="false">VLOOKUP($B647,Gas!$B$3:$E$2506,4)</f>
        <v>0.406895201593757</v>
      </c>
    </row>
    <row r="648" customFormat="false" ht="12.75" hidden="false" customHeight="false" outlineLevel="0" collapsed="false">
      <c r="A648" s="95" t="n">
        <f aca="false">MONTH(B648)+(YEAR(B648)-1998)*12</f>
        <v>29</v>
      </c>
      <c r="B648" s="101" t="n">
        <v>36669</v>
      </c>
      <c r="C648" s="102" t="n">
        <v>66.65</v>
      </c>
      <c r="D648" s="98" t="n">
        <f aca="false">LN(C648/C647)</f>
        <v>-0.0620974345812895</v>
      </c>
      <c r="E648" s="106" t="n">
        <f aca="false">STDEV(D639:D648)*SQRT(trade_day)</f>
        <v>6.85687288822801</v>
      </c>
      <c r="F648" s="97"/>
      <c r="G648" s="103" t="n">
        <f aca="false">IF(G$1="P",MAX(0,G$2-$C648),IF(G$1="C",MAX(0,$C648-G$2)))</f>
        <v>0</v>
      </c>
      <c r="H648" s="103" t="n">
        <f aca="false">IF(H$1="P",MAX(0,H$2-$C648),IF(H$1="C",MAX(0,$C648-H$2)))</f>
        <v>0</v>
      </c>
      <c r="I648" s="103" t="n">
        <f aca="false">IF(I$1="P",MAX(0,I$2-$C648),IF(I$1="C",MAX(0,$C648-I$2)))</f>
        <v>0</v>
      </c>
      <c r="J648" s="103" t="n">
        <f aca="false">IF(J$1="P",MAX(0,J$2-$C648),IF(J$1="C",MAX(0,$C648-J$2)))</f>
        <v>0</v>
      </c>
      <c r="K648" s="103" t="n">
        <f aca="false">IF(K$1="P",MAX(0,K$2-$C648),IF(K$1="C",MAX(0,$C648-K$2)))</f>
        <v>0</v>
      </c>
      <c r="L648" s="103" t="n">
        <f aca="false">IF(L$1="P",MAX(0,L$2-$C648),IF(L$1="C",MAX(0,$C648-L$2)))</f>
        <v>0</v>
      </c>
      <c r="M648" s="103" t="n">
        <f aca="false">IF(M$1="P",MAX(0,M$2-$C648),IF(M$1="C",MAX(0,$C648-M$2)))</f>
        <v>46.65</v>
      </c>
      <c r="N648" s="103" t="n">
        <f aca="false">IF(N$1="P",MAX(0,N$2-$C648),IF(N$1="C",MAX(0,$C648-N$2)))</f>
        <v>41.65</v>
      </c>
      <c r="O648" s="103" t="n">
        <f aca="false">IF(O$1="P",MAX(0,O$2-$C648),IF(O$1="C",MAX(0,$C648-O$2)))</f>
        <v>36.65</v>
      </c>
      <c r="P648" s="103" t="n">
        <f aca="false">IF(P$1="P",MAX(0,P$2-$C648),IF(P$1="C",MAX(0,$C648-P$2)))</f>
        <v>31.65</v>
      </c>
      <c r="Q648" s="103" t="n">
        <f aca="false">IF(Q$1="P",MAX(0,Q$2-$C648),IF(Q$1="C",MAX(0,$C648-Q$2)))</f>
        <v>26.65</v>
      </c>
      <c r="R648" s="103" t="n">
        <f aca="false">IF(R$1="P",MAX(0,R$2-$C648),IF(R$1="C",MAX(0,$C648-R$2)))</f>
        <v>16.65</v>
      </c>
      <c r="S648" s="103" t="n">
        <f aca="false">IF(S$1="P",MAX(0,S$2-$C648),IF(S$1="C",MAX(0,$C648-S$2)))</f>
        <v>0</v>
      </c>
      <c r="T648" s="104" t="n">
        <f aca="false">A648</f>
        <v>29</v>
      </c>
      <c r="U648" s="105" t="n">
        <f aca="false">VLOOKUP($B648,Gas!$B$3:$E$2506,2)</f>
        <v>3.975</v>
      </c>
      <c r="V648" s="46" t="n">
        <f aca="false">C648/U648</f>
        <v>16.7672955974843</v>
      </c>
      <c r="W648" s="99" t="n">
        <f aca="false">VLOOKUP($B648,Gas!$B$3:$E$2506,4)</f>
        <v>0.465527847466474</v>
      </c>
    </row>
    <row r="649" customFormat="false" ht="12.75" hidden="false" customHeight="false" outlineLevel="0" collapsed="false">
      <c r="A649" s="95" t="n">
        <f aca="false">MONTH(B649)+(YEAR(B649)-1998)*12</f>
        <v>29</v>
      </c>
      <c r="B649" s="101" t="n">
        <v>36670</v>
      </c>
      <c r="C649" s="102" t="n">
        <v>60.18</v>
      </c>
      <c r="D649" s="98" t="n">
        <f aca="false">LN(C649/C648)</f>
        <v>-0.102114975422819</v>
      </c>
      <c r="E649" s="106" t="n">
        <f aca="false">STDEV(D640:D649)*SQRT(trade_day)</f>
        <v>6.72233194942595</v>
      </c>
      <c r="F649" s="97"/>
      <c r="G649" s="103" t="n">
        <f aca="false">IF(G$1="P",MAX(0,G$2-$C649),IF(G$1="C",MAX(0,$C649-G$2)))</f>
        <v>0</v>
      </c>
      <c r="H649" s="103" t="n">
        <f aca="false">IF(H$1="P",MAX(0,H$2-$C649),IF(H$1="C",MAX(0,$C649-H$2)))</f>
        <v>0</v>
      </c>
      <c r="I649" s="103" t="n">
        <f aca="false">IF(I$1="P",MAX(0,I$2-$C649),IF(I$1="C",MAX(0,$C649-I$2)))</f>
        <v>0</v>
      </c>
      <c r="J649" s="103" t="n">
        <f aca="false">IF(J$1="P",MAX(0,J$2-$C649),IF(J$1="C",MAX(0,$C649-J$2)))</f>
        <v>0</v>
      </c>
      <c r="K649" s="103" t="n">
        <f aca="false">IF(K$1="P",MAX(0,K$2-$C649),IF(K$1="C",MAX(0,$C649-K$2)))</f>
        <v>0</v>
      </c>
      <c r="L649" s="103" t="n">
        <f aca="false">IF(L$1="P",MAX(0,L$2-$C649),IF(L$1="C",MAX(0,$C649-L$2)))</f>
        <v>0</v>
      </c>
      <c r="M649" s="103" t="n">
        <f aca="false">IF(M$1="P",MAX(0,M$2-$C649),IF(M$1="C",MAX(0,$C649-M$2)))</f>
        <v>40.18</v>
      </c>
      <c r="N649" s="103" t="n">
        <f aca="false">IF(N$1="P",MAX(0,N$2-$C649),IF(N$1="C",MAX(0,$C649-N$2)))</f>
        <v>35.18</v>
      </c>
      <c r="O649" s="103" t="n">
        <f aca="false">IF(O$1="P",MAX(0,O$2-$C649),IF(O$1="C",MAX(0,$C649-O$2)))</f>
        <v>30.18</v>
      </c>
      <c r="P649" s="103" t="n">
        <f aca="false">IF(P$1="P",MAX(0,P$2-$C649),IF(P$1="C",MAX(0,$C649-P$2)))</f>
        <v>25.18</v>
      </c>
      <c r="Q649" s="103" t="n">
        <f aca="false">IF(Q$1="P",MAX(0,Q$2-$C649),IF(Q$1="C",MAX(0,$C649-Q$2)))</f>
        <v>20.18</v>
      </c>
      <c r="R649" s="103" t="n">
        <f aca="false">IF(R$1="P",MAX(0,R$2-$C649),IF(R$1="C",MAX(0,$C649-R$2)))</f>
        <v>10.18</v>
      </c>
      <c r="S649" s="103" t="n">
        <f aca="false">IF(S$1="P",MAX(0,S$2-$C649),IF(S$1="C",MAX(0,$C649-S$2)))</f>
        <v>0</v>
      </c>
      <c r="T649" s="104" t="n">
        <f aca="false">A649</f>
        <v>29</v>
      </c>
      <c r="U649" s="105" t="n">
        <f aca="false">VLOOKUP($B649,Gas!$B$3:$E$2506,2)</f>
        <v>3.845</v>
      </c>
      <c r="V649" s="46" t="n">
        <f aca="false">C649/U649</f>
        <v>15.6514954486346</v>
      </c>
      <c r="W649" s="99" t="n">
        <f aca="false">VLOOKUP($B649,Gas!$B$3:$E$2506,4)</f>
        <v>0.550643891712655</v>
      </c>
    </row>
    <row r="650" customFormat="false" ht="12.75" hidden="false" customHeight="false" outlineLevel="0" collapsed="false">
      <c r="A650" s="95" t="n">
        <f aca="false">MONTH(B650)+(YEAR(B650)-1998)*12</f>
        <v>29</v>
      </c>
      <c r="B650" s="101" t="n">
        <v>36671</v>
      </c>
      <c r="C650" s="102" t="n">
        <v>75.61</v>
      </c>
      <c r="D650" s="98" t="n">
        <f aca="false">LN(C650/C649)</f>
        <v>0.228248478368279</v>
      </c>
      <c r="E650" s="106" t="n">
        <f aca="false">STDEV(D641:D650)*SQRT(trade_day)</f>
        <v>2.41491348609628</v>
      </c>
      <c r="F650" s="97"/>
      <c r="G650" s="103" t="n">
        <f aca="false">IF(G$1="P",MAX(0,G$2-$C650),IF(G$1="C",MAX(0,$C650-G$2)))</f>
        <v>0</v>
      </c>
      <c r="H650" s="103" t="n">
        <f aca="false">IF(H$1="P",MAX(0,H$2-$C650),IF(H$1="C",MAX(0,$C650-H$2)))</f>
        <v>0</v>
      </c>
      <c r="I650" s="103" t="n">
        <f aca="false">IF(I$1="P",MAX(0,I$2-$C650),IF(I$1="C",MAX(0,$C650-I$2)))</f>
        <v>0</v>
      </c>
      <c r="J650" s="103" t="n">
        <f aca="false">IF(J$1="P",MAX(0,J$2-$C650),IF(J$1="C",MAX(0,$C650-J$2)))</f>
        <v>0</v>
      </c>
      <c r="K650" s="103" t="n">
        <f aca="false">IF(K$1="P",MAX(0,K$2-$C650),IF(K$1="C",MAX(0,$C650-K$2)))</f>
        <v>0</v>
      </c>
      <c r="L650" s="103" t="n">
        <f aca="false">IF(L$1="P",MAX(0,L$2-$C650),IF(L$1="C",MAX(0,$C650-L$2)))</f>
        <v>0</v>
      </c>
      <c r="M650" s="103" t="n">
        <f aca="false">IF(M$1="P",MAX(0,M$2-$C650),IF(M$1="C",MAX(0,$C650-M$2)))</f>
        <v>55.61</v>
      </c>
      <c r="N650" s="103" t="n">
        <f aca="false">IF(N$1="P",MAX(0,N$2-$C650),IF(N$1="C",MAX(0,$C650-N$2)))</f>
        <v>50.61</v>
      </c>
      <c r="O650" s="103" t="n">
        <f aca="false">IF(O$1="P",MAX(0,O$2-$C650),IF(O$1="C",MAX(0,$C650-O$2)))</f>
        <v>45.61</v>
      </c>
      <c r="P650" s="103" t="n">
        <f aca="false">IF(P$1="P",MAX(0,P$2-$C650),IF(P$1="C",MAX(0,$C650-P$2)))</f>
        <v>40.61</v>
      </c>
      <c r="Q650" s="103" t="n">
        <f aca="false">IF(Q$1="P",MAX(0,Q$2-$C650),IF(Q$1="C",MAX(0,$C650-Q$2)))</f>
        <v>35.61</v>
      </c>
      <c r="R650" s="103" t="n">
        <f aca="false">IF(R$1="P",MAX(0,R$2-$C650),IF(R$1="C",MAX(0,$C650-R$2)))</f>
        <v>25.61</v>
      </c>
      <c r="S650" s="103" t="n">
        <f aca="false">IF(S$1="P",MAX(0,S$2-$C650),IF(S$1="C",MAX(0,$C650-S$2)))</f>
        <v>0</v>
      </c>
      <c r="T650" s="104" t="n">
        <f aca="false">A650</f>
        <v>29</v>
      </c>
      <c r="U650" s="105" t="n">
        <f aca="false">VLOOKUP($B650,Gas!$B$3:$E$2506,2)</f>
        <v>3.935</v>
      </c>
      <c r="V650" s="46" t="n">
        <f aca="false">C650/U650</f>
        <v>19.2147395171538</v>
      </c>
      <c r="W650" s="99" t="n">
        <f aca="false">VLOOKUP($B650,Gas!$B$3:$E$2506,4)</f>
        <v>0.544871629801354</v>
      </c>
    </row>
    <row r="651" customFormat="false" ht="12.75" hidden="false" customHeight="false" outlineLevel="0" collapsed="false">
      <c r="A651" s="95" t="n">
        <f aca="false">MONTH(B651)+(YEAR(B651)-1998)*12</f>
        <v>29</v>
      </c>
      <c r="B651" s="101" t="n">
        <v>36672</v>
      </c>
      <c r="C651" s="102" t="n">
        <v>70.57</v>
      </c>
      <c r="D651" s="98" t="n">
        <f aca="false">LN(C651/C650)</f>
        <v>-0.0689834245574398</v>
      </c>
      <c r="E651" s="106" t="n">
        <f aca="false">STDEV(D642:D651)*SQRT(trade_day)</f>
        <v>2.4628734293825</v>
      </c>
      <c r="F651" s="97"/>
      <c r="G651" s="103" t="n">
        <f aca="false">IF(G$1="P",MAX(0,G$2-$C651),IF(G$1="C",MAX(0,$C651-G$2)))</f>
        <v>0</v>
      </c>
      <c r="H651" s="103" t="n">
        <f aca="false">IF(H$1="P",MAX(0,H$2-$C651),IF(H$1="C",MAX(0,$C651-H$2)))</f>
        <v>0</v>
      </c>
      <c r="I651" s="103" t="n">
        <f aca="false">IF(I$1="P",MAX(0,I$2-$C651),IF(I$1="C",MAX(0,$C651-I$2)))</f>
        <v>0</v>
      </c>
      <c r="J651" s="103" t="n">
        <f aca="false">IF(J$1="P",MAX(0,J$2-$C651),IF(J$1="C",MAX(0,$C651-J$2)))</f>
        <v>0</v>
      </c>
      <c r="K651" s="103" t="n">
        <f aca="false">IF(K$1="P",MAX(0,K$2-$C651),IF(K$1="C",MAX(0,$C651-K$2)))</f>
        <v>0</v>
      </c>
      <c r="L651" s="103" t="n">
        <f aca="false">IF(L$1="P",MAX(0,L$2-$C651),IF(L$1="C",MAX(0,$C651-L$2)))</f>
        <v>0</v>
      </c>
      <c r="M651" s="103" t="n">
        <f aca="false">IF(M$1="P",MAX(0,M$2-$C651),IF(M$1="C",MAX(0,$C651-M$2)))</f>
        <v>50.57</v>
      </c>
      <c r="N651" s="103" t="n">
        <f aca="false">IF(N$1="P",MAX(0,N$2-$C651),IF(N$1="C",MAX(0,$C651-N$2)))</f>
        <v>45.57</v>
      </c>
      <c r="O651" s="103" t="n">
        <f aca="false">IF(O$1="P",MAX(0,O$2-$C651),IF(O$1="C",MAX(0,$C651-O$2)))</f>
        <v>40.57</v>
      </c>
      <c r="P651" s="103" t="n">
        <f aca="false">IF(P$1="P",MAX(0,P$2-$C651),IF(P$1="C",MAX(0,$C651-P$2)))</f>
        <v>35.57</v>
      </c>
      <c r="Q651" s="103" t="n">
        <f aca="false">IF(Q$1="P",MAX(0,Q$2-$C651),IF(Q$1="C",MAX(0,$C651-Q$2)))</f>
        <v>30.57</v>
      </c>
      <c r="R651" s="103" t="n">
        <f aca="false">IF(R$1="P",MAX(0,R$2-$C651),IF(R$1="C",MAX(0,$C651-R$2)))</f>
        <v>20.57</v>
      </c>
      <c r="S651" s="103" t="n">
        <f aca="false">IF(S$1="P",MAX(0,S$2-$C651),IF(S$1="C",MAX(0,$C651-S$2)))</f>
        <v>0</v>
      </c>
      <c r="T651" s="104" t="n">
        <f aca="false">A651</f>
        <v>29</v>
      </c>
      <c r="U651" s="105" t="n">
        <f aca="false">VLOOKUP($B651,Gas!$B$3:$E$2506,2)</f>
        <v>4.175</v>
      </c>
      <c r="V651" s="46" t="n">
        <f aca="false">C651/U651</f>
        <v>16.9029940119761</v>
      </c>
      <c r="W651" s="99" t="n">
        <f aca="false">VLOOKUP($B651,Gas!$B$3:$E$2506,4)</f>
        <v>0.595497643726095</v>
      </c>
    </row>
    <row r="652" customFormat="false" ht="12.75" hidden="false" customHeight="false" outlineLevel="0" collapsed="false">
      <c r="A652" s="95" t="n">
        <f aca="false">MONTH(B652)+(YEAR(B652)-1998)*12</f>
        <v>29</v>
      </c>
      <c r="B652" s="101" t="n">
        <v>36676</v>
      </c>
      <c r="C652" s="102" t="n">
        <v>62.63</v>
      </c>
      <c r="D652" s="98" t="n">
        <f aca="false">LN(C652/C651)</f>
        <v>-0.119360728475417</v>
      </c>
      <c r="E652" s="106" t="n">
        <f aca="false">STDEV(D643:D652)*SQRT(trade_day)</f>
        <v>2.47555183047274</v>
      </c>
      <c r="F652" s="97"/>
      <c r="G652" s="103" t="n">
        <f aca="false">IF(G$1="P",MAX(0,G$2-$C652),IF(G$1="C",MAX(0,$C652-G$2)))</f>
        <v>0</v>
      </c>
      <c r="H652" s="103" t="n">
        <f aca="false">IF(H$1="P",MAX(0,H$2-$C652),IF(H$1="C",MAX(0,$C652-H$2)))</f>
        <v>0</v>
      </c>
      <c r="I652" s="103" t="n">
        <f aca="false">IF(I$1="P",MAX(0,I$2-$C652),IF(I$1="C",MAX(0,$C652-I$2)))</f>
        <v>0</v>
      </c>
      <c r="J652" s="103" t="n">
        <f aca="false">IF(J$1="P",MAX(0,J$2-$C652),IF(J$1="C",MAX(0,$C652-J$2)))</f>
        <v>0</v>
      </c>
      <c r="K652" s="103" t="n">
        <f aca="false">IF(K$1="P",MAX(0,K$2-$C652),IF(K$1="C",MAX(0,$C652-K$2)))</f>
        <v>0</v>
      </c>
      <c r="L652" s="103" t="n">
        <f aca="false">IF(L$1="P",MAX(0,L$2-$C652),IF(L$1="C",MAX(0,$C652-L$2)))</f>
        <v>0</v>
      </c>
      <c r="M652" s="103" t="n">
        <f aca="false">IF(M$1="P",MAX(0,M$2-$C652),IF(M$1="C",MAX(0,$C652-M$2)))</f>
        <v>42.63</v>
      </c>
      <c r="N652" s="103" t="n">
        <f aca="false">IF(N$1="P",MAX(0,N$2-$C652),IF(N$1="C",MAX(0,$C652-N$2)))</f>
        <v>37.63</v>
      </c>
      <c r="O652" s="103" t="n">
        <f aca="false">IF(O$1="P",MAX(0,O$2-$C652),IF(O$1="C",MAX(0,$C652-O$2)))</f>
        <v>32.63</v>
      </c>
      <c r="P652" s="103" t="n">
        <f aca="false">IF(P$1="P",MAX(0,P$2-$C652),IF(P$1="C",MAX(0,$C652-P$2)))</f>
        <v>27.63</v>
      </c>
      <c r="Q652" s="103" t="n">
        <f aca="false">IF(Q$1="P",MAX(0,Q$2-$C652),IF(Q$1="C",MAX(0,$C652-Q$2)))</f>
        <v>22.63</v>
      </c>
      <c r="R652" s="103" t="n">
        <f aca="false">IF(R$1="P",MAX(0,R$2-$C652),IF(R$1="C",MAX(0,$C652-R$2)))</f>
        <v>12.63</v>
      </c>
      <c r="S652" s="103" t="n">
        <f aca="false">IF(S$1="P",MAX(0,S$2-$C652),IF(S$1="C",MAX(0,$C652-S$2)))</f>
        <v>0</v>
      </c>
      <c r="T652" s="104" t="n">
        <f aca="false">A652</f>
        <v>29</v>
      </c>
      <c r="U652" s="105" t="n">
        <f aca="false">VLOOKUP($B652,Gas!$B$3:$E$2506,2)</f>
        <v>4.285</v>
      </c>
      <c r="V652" s="46" t="n">
        <f aca="false">C652/U652</f>
        <v>14.6161026837806</v>
      </c>
      <c r="W652" s="99" t="n">
        <f aca="false">VLOOKUP($B652,Gas!$B$3:$E$2506,4)</f>
        <v>0.536400345657178</v>
      </c>
    </row>
    <row r="653" customFormat="false" ht="12.75" hidden="false" customHeight="false" outlineLevel="0" collapsed="false">
      <c r="A653" s="95" t="n">
        <f aca="false">MONTH(B653)+(YEAR(B653)-1998)*12</f>
        <v>29</v>
      </c>
      <c r="B653" s="101" t="n">
        <v>36677</v>
      </c>
      <c r="C653" s="102" t="n">
        <v>58.85</v>
      </c>
      <c r="D653" s="98" t="n">
        <f aca="false">LN(C653/C652)</f>
        <v>-0.0622525628310358</v>
      </c>
      <c r="E653" s="106" t="n">
        <f aca="false">STDEV(D644:D653)*SQRT(trade_day)</f>
        <v>2.51431740589485</v>
      </c>
      <c r="F653" s="97"/>
      <c r="G653" s="103" t="n">
        <f aca="false">IF(G$1="P",MAX(0,G$2-$C653),IF(G$1="C",MAX(0,$C653-G$2)))</f>
        <v>0</v>
      </c>
      <c r="H653" s="103" t="n">
        <f aca="false">IF(H$1="P",MAX(0,H$2-$C653),IF(H$1="C",MAX(0,$C653-H$2)))</f>
        <v>0</v>
      </c>
      <c r="I653" s="103" t="n">
        <f aca="false">IF(I$1="P",MAX(0,I$2-$C653),IF(I$1="C",MAX(0,$C653-I$2)))</f>
        <v>0</v>
      </c>
      <c r="J653" s="103" t="n">
        <f aca="false">IF(J$1="P",MAX(0,J$2-$C653),IF(J$1="C",MAX(0,$C653-J$2)))</f>
        <v>0</v>
      </c>
      <c r="K653" s="103" t="n">
        <f aca="false">IF(K$1="P",MAX(0,K$2-$C653),IF(K$1="C",MAX(0,$C653-K$2)))</f>
        <v>0</v>
      </c>
      <c r="L653" s="103" t="n">
        <f aca="false">IF(L$1="P",MAX(0,L$2-$C653),IF(L$1="C",MAX(0,$C653-L$2)))</f>
        <v>0</v>
      </c>
      <c r="M653" s="103" t="n">
        <f aca="false">IF(M$1="P",MAX(0,M$2-$C653),IF(M$1="C",MAX(0,$C653-M$2)))</f>
        <v>38.85</v>
      </c>
      <c r="N653" s="103" t="n">
        <f aca="false">IF(N$1="P",MAX(0,N$2-$C653),IF(N$1="C",MAX(0,$C653-N$2)))</f>
        <v>33.85</v>
      </c>
      <c r="O653" s="103" t="n">
        <f aca="false">IF(O$1="P",MAX(0,O$2-$C653),IF(O$1="C",MAX(0,$C653-O$2)))</f>
        <v>28.85</v>
      </c>
      <c r="P653" s="103" t="n">
        <f aca="false">IF(P$1="P",MAX(0,P$2-$C653),IF(P$1="C",MAX(0,$C653-P$2)))</f>
        <v>23.85</v>
      </c>
      <c r="Q653" s="103" t="n">
        <f aca="false">IF(Q$1="P",MAX(0,Q$2-$C653),IF(Q$1="C",MAX(0,$C653-Q$2)))</f>
        <v>18.85</v>
      </c>
      <c r="R653" s="103" t="n">
        <f aca="false">IF(R$1="P",MAX(0,R$2-$C653),IF(R$1="C",MAX(0,$C653-R$2)))</f>
        <v>8.85</v>
      </c>
      <c r="S653" s="103" t="n">
        <f aca="false">IF(S$1="P",MAX(0,S$2-$C653),IF(S$1="C",MAX(0,$C653-S$2)))</f>
        <v>0</v>
      </c>
      <c r="T653" s="104" t="n">
        <f aca="false">A653</f>
        <v>29</v>
      </c>
      <c r="U653" s="105" t="n">
        <f aca="false">VLOOKUP($B653,Gas!$B$3:$E$2506,2)</f>
        <v>4.345</v>
      </c>
      <c r="V653" s="46" t="n">
        <f aca="false">C653/U653</f>
        <v>13.5443037974684</v>
      </c>
      <c r="W653" s="99" t="n">
        <f aca="false">VLOOKUP($B653,Gas!$B$3:$E$2506,4)</f>
        <v>0.529330959057436</v>
      </c>
    </row>
    <row r="654" customFormat="false" ht="12.75" hidden="false" customHeight="false" outlineLevel="0" collapsed="false">
      <c r="A654" s="95" t="n">
        <f aca="false">MONTH(B654)+(YEAR(B654)-1998)*12</f>
        <v>30</v>
      </c>
      <c r="B654" s="101" t="n">
        <v>36678</v>
      </c>
      <c r="C654" s="102" t="n">
        <v>99.17</v>
      </c>
      <c r="D654" s="98" t="n">
        <f aca="false">LN(C654/C653)</f>
        <v>0.521843715491748</v>
      </c>
      <c r="E654" s="106" t="n">
        <f aca="false">STDEV(D645:D654)*SQRT(trade_day)</f>
        <v>3.53540599294939</v>
      </c>
      <c r="F654" s="97"/>
      <c r="G654" s="103" t="n">
        <f aca="false">IF(G$1="P",MAX(0,G$2-$C654),IF(G$1="C",MAX(0,$C654-G$2)))</f>
        <v>0</v>
      </c>
      <c r="H654" s="103" t="n">
        <f aca="false">IF(H$1="P",MAX(0,H$2-$C654),IF(H$1="C",MAX(0,$C654-H$2)))</f>
        <v>0</v>
      </c>
      <c r="I654" s="103" t="n">
        <f aca="false">IF(I$1="P",MAX(0,I$2-$C654),IF(I$1="C",MAX(0,$C654-I$2)))</f>
        <v>0</v>
      </c>
      <c r="J654" s="103" t="n">
        <f aca="false">IF(J$1="P",MAX(0,J$2-$C654),IF(J$1="C",MAX(0,$C654-J$2)))</f>
        <v>0</v>
      </c>
      <c r="K654" s="103" t="n">
        <f aca="false">IF(K$1="P",MAX(0,K$2-$C654),IF(K$1="C",MAX(0,$C654-K$2)))</f>
        <v>0</v>
      </c>
      <c r="L654" s="103" t="n">
        <f aca="false">IF(L$1="P",MAX(0,L$2-$C654),IF(L$1="C",MAX(0,$C654-L$2)))</f>
        <v>0</v>
      </c>
      <c r="M654" s="103" t="n">
        <f aca="false">IF(M$1="P",MAX(0,M$2-$C654),IF(M$1="C",MAX(0,$C654-M$2)))</f>
        <v>79.17</v>
      </c>
      <c r="N654" s="103" t="n">
        <f aca="false">IF(N$1="P",MAX(0,N$2-$C654),IF(N$1="C",MAX(0,$C654-N$2)))</f>
        <v>74.17</v>
      </c>
      <c r="O654" s="103" t="n">
        <f aca="false">IF(O$1="P",MAX(0,O$2-$C654),IF(O$1="C",MAX(0,$C654-O$2)))</f>
        <v>69.17</v>
      </c>
      <c r="P654" s="103" t="n">
        <f aca="false">IF(P$1="P",MAX(0,P$2-$C654),IF(P$1="C",MAX(0,$C654-P$2)))</f>
        <v>64.17</v>
      </c>
      <c r="Q654" s="103" t="n">
        <f aca="false">IF(Q$1="P",MAX(0,Q$2-$C654),IF(Q$1="C",MAX(0,$C654-Q$2)))</f>
        <v>59.17</v>
      </c>
      <c r="R654" s="103" t="n">
        <f aca="false">IF(R$1="P",MAX(0,R$2-$C654),IF(R$1="C",MAX(0,$C654-R$2)))</f>
        <v>49.17</v>
      </c>
      <c r="S654" s="103" t="n">
        <f aca="false">IF(S$1="P",MAX(0,S$2-$C654),IF(S$1="C",MAX(0,$C654-S$2)))</f>
        <v>0</v>
      </c>
      <c r="T654" s="104" t="n">
        <f aca="false">A654</f>
        <v>30</v>
      </c>
      <c r="U654" s="105" t="n">
        <f aca="false">VLOOKUP($B654,Gas!$B$3:$E$2506,2)</f>
        <v>4.5</v>
      </c>
      <c r="V654" s="46" t="n">
        <f aca="false">C654/U654</f>
        <v>22.0377777777778</v>
      </c>
      <c r="W654" s="99" t="n">
        <f aca="false">VLOOKUP($B654,Gas!$B$3:$E$2506,4)</f>
        <v>0.533198633591944</v>
      </c>
    </row>
    <row r="655" customFormat="false" ht="12.75" hidden="false" customHeight="false" outlineLevel="0" collapsed="false">
      <c r="A655" s="95" t="n">
        <f aca="false">MONTH(B655)+(YEAR(B655)-1998)*12</f>
        <v>30</v>
      </c>
      <c r="B655" s="101" t="n">
        <v>36679</v>
      </c>
      <c r="C655" s="102" t="n">
        <v>84.07</v>
      </c>
      <c r="D655" s="98" t="n">
        <f aca="false">LN(C655/C654)</f>
        <v>-0.165185764050828</v>
      </c>
      <c r="E655" s="106" t="n">
        <f aca="false">STDEV(D646:D655)*SQRT(trade_day)</f>
        <v>3.71774478331925</v>
      </c>
      <c r="F655" s="97"/>
      <c r="G655" s="103" t="n">
        <f aca="false">IF(G$1="P",MAX(0,G$2-$C655),IF(G$1="C",MAX(0,$C655-G$2)))</f>
        <v>0</v>
      </c>
      <c r="H655" s="103" t="n">
        <f aca="false">IF(H$1="P",MAX(0,H$2-$C655),IF(H$1="C",MAX(0,$C655-H$2)))</f>
        <v>0</v>
      </c>
      <c r="I655" s="103" t="n">
        <f aca="false">IF(I$1="P",MAX(0,I$2-$C655),IF(I$1="C",MAX(0,$C655-I$2)))</f>
        <v>0</v>
      </c>
      <c r="J655" s="103" t="n">
        <f aca="false">IF(J$1="P",MAX(0,J$2-$C655),IF(J$1="C",MAX(0,$C655-J$2)))</f>
        <v>0</v>
      </c>
      <c r="K655" s="103" t="n">
        <f aca="false">IF(K$1="P",MAX(0,K$2-$C655),IF(K$1="C",MAX(0,$C655-K$2)))</f>
        <v>0</v>
      </c>
      <c r="L655" s="103" t="n">
        <f aca="false">IF(L$1="P",MAX(0,L$2-$C655),IF(L$1="C",MAX(0,$C655-L$2)))</f>
        <v>0</v>
      </c>
      <c r="M655" s="103" t="n">
        <f aca="false">IF(M$1="P",MAX(0,M$2-$C655),IF(M$1="C",MAX(0,$C655-M$2)))</f>
        <v>64.07</v>
      </c>
      <c r="N655" s="103" t="n">
        <f aca="false">IF(N$1="P",MAX(0,N$2-$C655),IF(N$1="C",MAX(0,$C655-N$2)))</f>
        <v>59.07</v>
      </c>
      <c r="O655" s="103" t="n">
        <f aca="false">IF(O$1="P",MAX(0,O$2-$C655),IF(O$1="C",MAX(0,$C655-O$2)))</f>
        <v>54.07</v>
      </c>
      <c r="P655" s="103" t="n">
        <f aca="false">IF(P$1="P",MAX(0,P$2-$C655),IF(P$1="C",MAX(0,$C655-P$2)))</f>
        <v>49.07</v>
      </c>
      <c r="Q655" s="103" t="n">
        <f aca="false">IF(Q$1="P",MAX(0,Q$2-$C655),IF(Q$1="C",MAX(0,$C655-Q$2)))</f>
        <v>44.07</v>
      </c>
      <c r="R655" s="103" t="n">
        <f aca="false">IF(R$1="P",MAX(0,R$2-$C655),IF(R$1="C",MAX(0,$C655-R$2)))</f>
        <v>34.07</v>
      </c>
      <c r="S655" s="103" t="n">
        <f aca="false">IF(S$1="P",MAX(0,S$2-$C655),IF(S$1="C",MAX(0,$C655-S$2)))</f>
        <v>0</v>
      </c>
      <c r="T655" s="104" t="n">
        <f aca="false">A655</f>
        <v>30</v>
      </c>
      <c r="U655" s="105" t="n">
        <f aca="false">VLOOKUP($B655,Gas!$B$3:$E$2506,2)</f>
        <v>4.4</v>
      </c>
      <c r="V655" s="46" t="n">
        <f aca="false">C655/U655</f>
        <v>19.1068181818182</v>
      </c>
      <c r="W655" s="99" t="n">
        <f aca="false">VLOOKUP($B655,Gas!$B$3:$E$2506,4)</f>
        <v>0.521950213150121</v>
      </c>
    </row>
    <row r="656" customFormat="false" ht="12.75" hidden="false" customHeight="false" outlineLevel="0" collapsed="false">
      <c r="A656" s="95" t="n">
        <f aca="false">MONTH(B656)+(YEAR(B656)-1998)*12</f>
        <v>30</v>
      </c>
      <c r="B656" s="101" t="n">
        <v>36682</v>
      </c>
      <c r="C656" s="102" t="n">
        <v>51.17</v>
      </c>
      <c r="D656" s="98" t="n">
        <f aca="false">LN(C656/C655)</f>
        <v>-0.496496362330205</v>
      </c>
      <c r="E656" s="106" t="n">
        <f aca="false">STDEV(D647:D656)*SQRT(trade_day)</f>
        <v>4.6435787370174</v>
      </c>
      <c r="F656" s="97"/>
      <c r="G656" s="103" t="n">
        <f aca="false">IF(G$1="P",MAX(0,G$2-$C656),IF(G$1="C",MAX(0,$C656-G$2)))</f>
        <v>0</v>
      </c>
      <c r="H656" s="103" t="n">
        <f aca="false">IF(H$1="P",MAX(0,H$2-$C656),IF(H$1="C",MAX(0,$C656-H$2)))</f>
        <v>0</v>
      </c>
      <c r="I656" s="103" t="n">
        <f aca="false">IF(I$1="P",MAX(0,I$2-$C656),IF(I$1="C",MAX(0,$C656-I$2)))</f>
        <v>0</v>
      </c>
      <c r="J656" s="103" t="n">
        <f aca="false">IF(J$1="P",MAX(0,J$2-$C656),IF(J$1="C",MAX(0,$C656-J$2)))</f>
        <v>0</v>
      </c>
      <c r="K656" s="103" t="n">
        <f aca="false">IF(K$1="P",MAX(0,K$2-$C656),IF(K$1="C",MAX(0,$C656-K$2)))</f>
        <v>0</v>
      </c>
      <c r="L656" s="103" t="n">
        <f aca="false">IF(L$1="P",MAX(0,L$2-$C656),IF(L$1="C",MAX(0,$C656-L$2)))</f>
        <v>0</v>
      </c>
      <c r="M656" s="103" t="n">
        <f aca="false">IF(M$1="P",MAX(0,M$2-$C656),IF(M$1="C",MAX(0,$C656-M$2)))</f>
        <v>31.17</v>
      </c>
      <c r="N656" s="103" t="n">
        <f aca="false">IF(N$1="P",MAX(0,N$2-$C656),IF(N$1="C",MAX(0,$C656-N$2)))</f>
        <v>26.17</v>
      </c>
      <c r="O656" s="103" t="n">
        <f aca="false">IF(O$1="P",MAX(0,O$2-$C656),IF(O$1="C",MAX(0,$C656-O$2)))</f>
        <v>21.17</v>
      </c>
      <c r="P656" s="103" t="n">
        <f aca="false">IF(P$1="P",MAX(0,P$2-$C656),IF(P$1="C",MAX(0,$C656-P$2)))</f>
        <v>16.17</v>
      </c>
      <c r="Q656" s="103" t="n">
        <f aca="false">IF(Q$1="P",MAX(0,Q$2-$C656),IF(Q$1="C",MAX(0,$C656-Q$2)))</f>
        <v>11.17</v>
      </c>
      <c r="R656" s="103" t="n">
        <f aca="false">IF(R$1="P",MAX(0,R$2-$C656),IF(R$1="C",MAX(0,$C656-R$2)))</f>
        <v>1.17</v>
      </c>
      <c r="S656" s="103" t="n">
        <f aca="false">IF(S$1="P",MAX(0,S$2-$C656),IF(S$1="C",MAX(0,$C656-S$2)))</f>
        <v>0</v>
      </c>
      <c r="T656" s="104" t="n">
        <f aca="false">A656</f>
        <v>30</v>
      </c>
      <c r="U656" s="105" t="n">
        <f aca="false">VLOOKUP($B656,Gas!$B$3:$E$2506,2)</f>
        <v>4.2</v>
      </c>
      <c r="V656" s="46" t="n">
        <f aca="false">C656/U656</f>
        <v>12.1833333333333</v>
      </c>
      <c r="W656" s="99" t="n">
        <f aca="false">VLOOKUP($B656,Gas!$B$3:$E$2506,4)</f>
        <v>0.439546853345987</v>
      </c>
    </row>
    <row r="657" customFormat="false" ht="12.75" hidden="false" customHeight="false" outlineLevel="0" collapsed="false">
      <c r="A657" s="95" t="n">
        <f aca="false">MONTH(B657)+(YEAR(B657)-1998)*12</f>
        <v>30</v>
      </c>
      <c r="B657" s="101" t="n">
        <v>36683</v>
      </c>
      <c r="C657" s="102" t="n">
        <v>45.73</v>
      </c>
      <c r="D657" s="98" t="n">
        <f aca="false">LN(C657/C656)</f>
        <v>-0.112398885147037</v>
      </c>
      <c r="E657" s="106" t="n">
        <f aca="false">STDEV(D648:D657)*SQRT(trade_day)</f>
        <v>4.17917120012073</v>
      </c>
      <c r="F657" s="97"/>
      <c r="G657" s="103" t="n">
        <f aca="false">IF(G$1="P",MAX(0,G$2-$C657),IF(G$1="C",MAX(0,$C657-G$2)))</f>
        <v>0</v>
      </c>
      <c r="H657" s="103" t="n">
        <f aca="false">IF(H$1="P",MAX(0,H$2-$C657),IF(H$1="C",MAX(0,$C657-H$2)))</f>
        <v>0</v>
      </c>
      <c r="I657" s="103" t="n">
        <f aca="false">IF(I$1="P",MAX(0,I$2-$C657),IF(I$1="C",MAX(0,$C657-I$2)))</f>
        <v>0</v>
      </c>
      <c r="J657" s="103" t="n">
        <f aca="false">IF(J$1="P",MAX(0,J$2-$C657),IF(J$1="C",MAX(0,$C657-J$2)))</f>
        <v>0</v>
      </c>
      <c r="K657" s="103" t="n">
        <f aca="false">IF(K$1="P",MAX(0,K$2-$C657),IF(K$1="C",MAX(0,$C657-K$2)))</f>
        <v>0</v>
      </c>
      <c r="L657" s="103" t="n">
        <f aca="false">IF(L$1="P",MAX(0,L$2-$C657),IF(L$1="C",MAX(0,$C657-L$2)))</f>
        <v>4.27</v>
      </c>
      <c r="M657" s="103" t="n">
        <f aca="false">IF(M$1="P",MAX(0,M$2-$C657),IF(M$1="C",MAX(0,$C657-M$2)))</f>
        <v>25.73</v>
      </c>
      <c r="N657" s="103" t="n">
        <f aca="false">IF(N$1="P",MAX(0,N$2-$C657),IF(N$1="C",MAX(0,$C657-N$2)))</f>
        <v>20.73</v>
      </c>
      <c r="O657" s="103" t="n">
        <f aca="false">IF(O$1="P",MAX(0,O$2-$C657),IF(O$1="C",MAX(0,$C657-O$2)))</f>
        <v>15.73</v>
      </c>
      <c r="P657" s="103" t="n">
        <f aca="false">IF(P$1="P",MAX(0,P$2-$C657),IF(P$1="C",MAX(0,$C657-P$2)))</f>
        <v>10.73</v>
      </c>
      <c r="Q657" s="103" t="n">
        <f aca="false">IF(Q$1="P",MAX(0,Q$2-$C657),IF(Q$1="C",MAX(0,$C657-Q$2)))</f>
        <v>5.73</v>
      </c>
      <c r="R657" s="103" t="n">
        <f aca="false">IF(R$1="P",MAX(0,R$2-$C657),IF(R$1="C",MAX(0,$C657-R$2)))</f>
        <v>0</v>
      </c>
      <c r="S657" s="103" t="n">
        <f aca="false">IF(S$1="P",MAX(0,S$2-$C657),IF(S$1="C",MAX(0,$C657-S$2)))</f>
        <v>0</v>
      </c>
      <c r="T657" s="104" t="n">
        <f aca="false">A657</f>
        <v>30</v>
      </c>
      <c r="U657" s="105" t="n">
        <f aca="false">VLOOKUP($B657,Gas!$B$3:$E$2506,2)</f>
        <v>4.17</v>
      </c>
      <c r="V657" s="46" t="n">
        <f aca="false">C657/U657</f>
        <v>10.9664268585132</v>
      </c>
      <c r="W657" s="99" t="n">
        <f aca="false">VLOOKUP($B657,Gas!$B$3:$E$2506,4)</f>
        <v>0.406201856745007</v>
      </c>
    </row>
    <row r="658" customFormat="false" ht="12.75" hidden="false" customHeight="false" outlineLevel="0" collapsed="false">
      <c r="A658" s="95" t="n">
        <f aca="false">MONTH(B658)+(YEAR(B658)-1998)*12</f>
        <v>30</v>
      </c>
      <c r="B658" s="101" t="n">
        <v>36684</v>
      </c>
      <c r="C658" s="102" t="n">
        <v>54.21</v>
      </c>
      <c r="D658" s="98" t="n">
        <f aca="false">LN(C658/C657)</f>
        <v>0.170110855602283</v>
      </c>
      <c r="E658" s="106" t="n">
        <f aca="false">STDEV(D649:D658)*SQRT(trade_day)</f>
        <v>4.31027530690438</v>
      </c>
      <c r="F658" s="97"/>
      <c r="G658" s="103" t="n">
        <f aca="false">IF(G$1="P",MAX(0,G$2-$C658),IF(G$1="C",MAX(0,$C658-G$2)))</f>
        <v>0</v>
      </c>
      <c r="H658" s="103" t="n">
        <f aca="false">IF(H$1="P",MAX(0,H$2-$C658),IF(H$1="C",MAX(0,$C658-H$2)))</f>
        <v>0</v>
      </c>
      <c r="I658" s="103" t="n">
        <f aca="false">IF(I$1="P",MAX(0,I$2-$C658),IF(I$1="C",MAX(0,$C658-I$2)))</f>
        <v>0</v>
      </c>
      <c r="J658" s="103" t="n">
        <f aca="false">IF(J$1="P",MAX(0,J$2-$C658),IF(J$1="C",MAX(0,$C658-J$2)))</f>
        <v>0</v>
      </c>
      <c r="K658" s="103" t="n">
        <f aca="false">IF(K$1="P",MAX(0,K$2-$C658),IF(K$1="C",MAX(0,$C658-K$2)))</f>
        <v>0</v>
      </c>
      <c r="L658" s="103" t="n">
        <f aca="false">IF(L$1="P",MAX(0,L$2-$C658),IF(L$1="C",MAX(0,$C658-L$2)))</f>
        <v>0</v>
      </c>
      <c r="M658" s="103" t="n">
        <f aca="false">IF(M$1="P",MAX(0,M$2-$C658),IF(M$1="C",MAX(0,$C658-M$2)))</f>
        <v>34.21</v>
      </c>
      <c r="N658" s="103" t="n">
        <f aca="false">IF(N$1="P",MAX(0,N$2-$C658),IF(N$1="C",MAX(0,$C658-N$2)))</f>
        <v>29.21</v>
      </c>
      <c r="O658" s="103" t="n">
        <f aca="false">IF(O$1="P",MAX(0,O$2-$C658),IF(O$1="C",MAX(0,$C658-O$2)))</f>
        <v>24.21</v>
      </c>
      <c r="P658" s="103" t="n">
        <f aca="false">IF(P$1="P",MAX(0,P$2-$C658),IF(P$1="C",MAX(0,$C658-P$2)))</f>
        <v>19.21</v>
      </c>
      <c r="Q658" s="103" t="n">
        <f aca="false">IF(Q$1="P",MAX(0,Q$2-$C658),IF(Q$1="C",MAX(0,$C658-Q$2)))</f>
        <v>14.21</v>
      </c>
      <c r="R658" s="103" t="n">
        <f aca="false">IF(R$1="P",MAX(0,R$2-$C658),IF(R$1="C",MAX(0,$C658-R$2)))</f>
        <v>4.21</v>
      </c>
      <c r="S658" s="103" t="n">
        <f aca="false">IF(S$1="P",MAX(0,S$2-$C658),IF(S$1="C",MAX(0,$C658-S$2)))</f>
        <v>0</v>
      </c>
      <c r="T658" s="104" t="n">
        <f aca="false">A658</f>
        <v>30</v>
      </c>
      <c r="U658" s="105" t="n">
        <f aca="false">VLOOKUP($B658,Gas!$B$3:$E$2506,2)</f>
        <v>4.49</v>
      </c>
      <c r="V658" s="46" t="n">
        <f aca="false">C658/U658</f>
        <v>12.0734966592428</v>
      </c>
      <c r="W658" s="99" t="n">
        <f aca="false">VLOOKUP($B658,Gas!$B$3:$E$2506,4)</f>
        <v>0.617127818389078</v>
      </c>
    </row>
    <row r="659" customFormat="false" ht="12.75" hidden="false" customHeight="false" outlineLevel="0" collapsed="false">
      <c r="A659" s="95" t="n">
        <f aca="false">MONTH(B659)+(YEAR(B659)-1998)*12</f>
        <v>30</v>
      </c>
      <c r="B659" s="101" t="n">
        <v>36685</v>
      </c>
      <c r="C659" s="102" t="n">
        <v>48.55</v>
      </c>
      <c r="D659" s="98" t="n">
        <f aca="false">LN(C659/C658)</f>
        <v>-0.110271198534913</v>
      </c>
      <c r="E659" s="106" t="n">
        <f aca="false">STDEV(D650:D659)*SQRT(trade_day)</f>
        <v>4.3147474959249</v>
      </c>
      <c r="F659" s="97"/>
      <c r="G659" s="103" t="n">
        <f aca="false">IF(G$1="P",MAX(0,G$2-$C659),IF(G$1="C",MAX(0,$C659-G$2)))</f>
        <v>0</v>
      </c>
      <c r="H659" s="103" t="n">
        <f aca="false">IF(H$1="P",MAX(0,H$2-$C659),IF(H$1="C",MAX(0,$C659-H$2)))</f>
        <v>0</v>
      </c>
      <c r="I659" s="103" t="n">
        <f aca="false">IF(I$1="P",MAX(0,I$2-$C659),IF(I$1="C",MAX(0,$C659-I$2)))</f>
        <v>0</v>
      </c>
      <c r="J659" s="103" t="n">
        <f aca="false">IF(J$1="P",MAX(0,J$2-$C659),IF(J$1="C",MAX(0,$C659-J$2)))</f>
        <v>0</v>
      </c>
      <c r="K659" s="103" t="n">
        <f aca="false">IF(K$1="P",MAX(0,K$2-$C659),IF(K$1="C",MAX(0,$C659-K$2)))</f>
        <v>0</v>
      </c>
      <c r="L659" s="103" t="n">
        <f aca="false">IF(L$1="P",MAX(0,L$2-$C659),IF(L$1="C",MAX(0,$C659-L$2)))</f>
        <v>1.45</v>
      </c>
      <c r="M659" s="103" t="n">
        <f aca="false">IF(M$1="P",MAX(0,M$2-$C659),IF(M$1="C",MAX(0,$C659-M$2)))</f>
        <v>28.55</v>
      </c>
      <c r="N659" s="103" t="n">
        <f aca="false">IF(N$1="P",MAX(0,N$2-$C659),IF(N$1="C",MAX(0,$C659-N$2)))</f>
        <v>23.55</v>
      </c>
      <c r="O659" s="103" t="n">
        <f aca="false">IF(O$1="P",MAX(0,O$2-$C659),IF(O$1="C",MAX(0,$C659-O$2)))</f>
        <v>18.55</v>
      </c>
      <c r="P659" s="103" t="n">
        <f aca="false">IF(P$1="P",MAX(0,P$2-$C659),IF(P$1="C",MAX(0,$C659-P$2)))</f>
        <v>13.55</v>
      </c>
      <c r="Q659" s="103" t="n">
        <f aca="false">IF(Q$1="P",MAX(0,Q$2-$C659),IF(Q$1="C",MAX(0,$C659-Q$2)))</f>
        <v>8.55</v>
      </c>
      <c r="R659" s="103" t="n">
        <f aca="false">IF(R$1="P",MAX(0,R$2-$C659),IF(R$1="C",MAX(0,$C659-R$2)))</f>
        <v>0</v>
      </c>
      <c r="S659" s="103" t="n">
        <f aca="false">IF(S$1="P",MAX(0,S$2-$C659),IF(S$1="C",MAX(0,$C659-S$2)))</f>
        <v>0</v>
      </c>
      <c r="T659" s="104" t="n">
        <f aca="false">A659</f>
        <v>30</v>
      </c>
      <c r="U659" s="105" t="n">
        <f aca="false">VLOOKUP($B659,Gas!$B$3:$E$2506,2)</f>
        <v>4.225</v>
      </c>
      <c r="V659" s="46" t="n">
        <f aca="false">C659/U659</f>
        <v>11.491124260355</v>
      </c>
      <c r="W659" s="99" t="n">
        <f aca="false">VLOOKUP($B659,Gas!$B$3:$E$2506,4)</f>
        <v>0.734153570015488</v>
      </c>
    </row>
    <row r="660" customFormat="false" ht="12.75" hidden="false" customHeight="false" outlineLevel="0" collapsed="false">
      <c r="A660" s="95" t="n">
        <f aca="false">MONTH(B660)+(YEAR(B660)-1998)*12</f>
        <v>30</v>
      </c>
      <c r="B660" s="101" t="n">
        <v>36686</v>
      </c>
      <c r="C660" s="102" t="n">
        <v>71.05</v>
      </c>
      <c r="D660" s="98" t="n">
        <f aca="false">LN(C660/C659)</f>
        <v>0.380789659805776</v>
      </c>
      <c r="E660" s="106" t="n">
        <f aca="false">STDEV(D564:D660)*SQRT(trade_day)</f>
        <v>3.227341132724</v>
      </c>
      <c r="F660" s="97"/>
      <c r="G660" s="103" t="n">
        <f aca="false">IF(G$1="P",MAX(0,G$2-$C660),IF(G$1="C",MAX(0,$C660-G$2)))</f>
        <v>0</v>
      </c>
      <c r="H660" s="103" t="n">
        <f aca="false">IF(H$1="P",MAX(0,H$2-$C660),IF(H$1="C",MAX(0,$C660-H$2)))</f>
        <v>0</v>
      </c>
      <c r="I660" s="103" t="n">
        <f aca="false">IF(I$1="P",MAX(0,I$2-$C660),IF(I$1="C",MAX(0,$C660-I$2)))</f>
        <v>0</v>
      </c>
      <c r="J660" s="103" t="n">
        <f aca="false">IF(J$1="P",MAX(0,J$2-$C660),IF(J$1="C",MAX(0,$C660-J$2)))</f>
        <v>0</v>
      </c>
      <c r="K660" s="103" t="n">
        <f aca="false">IF(K$1="P",MAX(0,K$2-$C660),IF(K$1="C",MAX(0,$C660-K$2)))</f>
        <v>0</v>
      </c>
      <c r="L660" s="103" t="n">
        <f aca="false">IF(L$1="P",MAX(0,L$2-$C660),IF(L$1="C",MAX(0,$C660-L$2)))</f>
        <v>0</v>
      </c>
      <c r="M660" s="103" t="n">
        <f aca="false">IF(M$1="P",MAX(0,M$2-$C660),IF(M$1="C",MAX(0,$C660-M$2)))</f>
        <v>51.05</v>
      </c>
      <c r="N660" s="103" t="n">
        <f aca="false">IF(N$1="P",MAX(0,N$2-$C660),IF(N$1="C",MAX(0,$C660-N$2)))</f>
        <v>46.05</v>
      </c>
      <c r="O660" s="103" t="n">
        <f aca="false">IF(O$1="P",MAX(0,O$2-$C660),IF(O$1="C",MAX(0,$C660-O$2)))</f>
        <v>41.05</v>
      </c>
      <c r="P660" s="103" t="n">
        <f aca="false">IF(P$1="P",MAX(0,P$2-$C660),IF(P$1="C",MAX(0,$C660-P$2)))</f>
        <v>36.05</v>
      </c>
      <c r="Q660" s="103" t="n">
        <f aca="false">IF(Q$1="P",MAX(0,Q$2-$C660),IF(Q$1="C",MAX(0,$C660-Q$2)))</f>
        <v>31.05</v>
      </c>
      <c r="R660" s="103" t="n">
        <f aca="false">IF(R$1="P",MAX(0,R$2-$C660),IF(R$1="C",MAX(0,$C660-R$2)))</f>
        <v>21.05</v>
      </c>
      <c r="S660" s="103" t="n">
        <f aca="false">IF(S$1="P",MAX(0,S$2-$C660),IF(S$1="C",MAX(0,$C660-S$2)))</f>
        <v>0</v>
      </c>
      <c r="T660" s="104" t="n">
        <f aca="false">A660</f>
        <v>30</v>
      </c>
      <c r="U660" s="105" t="n">
        <f aca="false">VLOOKUP($B660,Gas!$B$3:$E$2506,2)</f>
        <v>3.955</v>
      </c>
      <c r="V660" s="46" t="n">
        <f aca="false">C660/U660</f>
        <v>17.9646017699115</v>
      </c>
      <c r="W660" s="99" t="n">
        <f aca="false">VLOOKUP($B660,Gas!$B$3:$E$2506,4)</f>
        <v>0.831028560160811</v>
      </c>
    </row>
    <row r="661" customFormat="false" ht="12.75" hidden="false" customHeight="false" outlineLevel="0" collapsed="false">
      <c r="A661" s="95" t="n">
        <f aca="false">MONTH(B661)+(YEAR(B661)-1998)*12</f>
        <v>30</v>
      </c>
      <c r="B661" s="101" t="n">
        <v>36689</v>
      </c>
      <c r="C661" s="102" t="n">
        <v>72.77</v>
      </c>
      <c r="D661" s="98" t="n">
        <f aca="false">LN(C661/C660)</f>
        <v>0.0239199278158855</v>
      </c>
      <c r="E661" s="106" t="n">
        <f aca="false">STDEV(D565:D661)*SQRT(trade_day)</f>
        <v>3.22736196916146</v>
      </c>
      <c r="F661" s="97"/>
      <c r="G661" s="103" t="n">
        <f aca="false">IF(G$1="P",MAX(0,G$2-$C661),IF(G$1="C",MAX(0,$C661-G$2)))</f>
        <v>0</v>
      </c>
      <c r="H661" s="103" t="n">
        <f aca="false">IF(H$1="P",MAX(0,H$2-$C661),IF(H$1="C",MAX(0,$C661-H$2)))</f>
        <v>0</v>
      </c>
      <c r="I661" s="103" t="n">
        <f aca="false">IF(I$1="P",MAX(0,I$2-$C661),IF(I$1="C",MAX(0,$C661-I$2)))</f>
        <v>0</v>
      </c>
      <c r="J661" s="103" t="n">
        <f aca="false">IF(J$1="P",MAX(0,J$2-$C661),IF(J$1="C",MAX(0,$C661-J$2)))</f>
        <v>0</v>
      </c>
      <c r="K661" s="103" t="n">
        <f aca="false">IF(K$1="P",MAX(0,K$2-$C661),IF(K$1="C",MAX(0,$C661-K$2)))</f>
        <v>0</v>
      </c>
      <c r="L661" s="103" t="n">
        <f aca="false">IF(L$1="P",MAX(0,L$2-$C661),IF(L$1="C",MAX(0,$C661-L$2)))</f>
        <v>0</v>
      </c>
      <c r="M661" s="103" t="n">
        <f aca="false">IF(M$1="P",MAX(0,M$2-$C661),IF(M$1="C",MAX(0,$C661-M$2)))</f>
        <v>52.77</v>
      </c>
      <c r="N661" s="103" t="n">
        <f aca="false">IF(N$1="P",MAX(0,N$2-$C661),IF(N$1="C",MAX(0,$C661-N$2)))</f>
        <v>47.77</v>
      </c>
      <c r="O661" s="103" t="n">
        <f aca="false">IF(O$1="P",MAX(0,O$2-$C661),IF(O$1="C",MAX(0,$C661-O$2)))</f>
        <v>42.77</v>
      </c>
      <c r="P661" s="103" t="n">
        <f aca="false">IF(P$1="P",MAX(0,P$2-$C661),IF(P$1="C",MAX(0,$C661-P$2)))</f>
        <v>37.77</v>
      </c>
      <c r="Q661" s="103" t="n">
        <f aca="false">IF(Q$1="P",MAX(0,Q$2-$C661),IF(Q$1="C",MAX(0,$C661-Q$2)))</f>
        <v>32.77</v>
      </c>
      <c r="R661" s="103" t="n">
        <f aca="false">IF(R$1="P",MAX(0,R$2-$C661),IF(R$1="C",MAX(0,$C661-R$2)))</f>
        <v>22.77</v>
      </c>
      <c r="S661" s="103" t="n">
        <f aca="false">IF(S$1="P",MAX(0,S$2-$C661),IF(S$1="C",MAX(0,$C661-S$2)))</f>
        <v>0</v>
      </c>
      <c r="T661" s="104" t="n">
        <f aca="false">A661</f>
        <v>30</v>
      </c>
      <c r="U661" s="105" t="n">
        <f aca="false">VLOOKUP($B661,Gas!$B$3:$E$2506,2)</f>
        <v>4.145</v>
      </c>
      <c r="V661" s="46" t="n">
        <f aca="false">C661/U661</f>
        <v>17.5560916767189</v>
      </c>
      <c r="W661" s="99" t="n">
        <f aca="false">VLOOKUP($B661,Gas!$B$3:$E$2506,4)</f>
        <v>0.844594529980659</v>
      </c>
    </row>
    <row r="662" customFormat="false" ht="12.75" hidden="false" customHeight="false" outlineLevel="0" collapsed="false">
      <c r="A662" s="95" t="n">
        <f aca="false">MONTH(B662)+(YEAR(B662)-1998)*12</f>
        <v>30</v>
      </c>
      <c r="B662" s="101" t="n">
        <v>36690</v>
      </c>
      <c r="C662" s="102" t="n">
        <v>46.47</v>
      </c>
      <c r="D662" s="98" t="n">
        <f aca="false">LN(C662/C661)</f>
        <v>-0.448496839262108</v>
      </c>
      <c r="E662" s="106" t="n">
        <f aca="false">STDEV(D566:D662)*SQRT(trade_day)</f>
        <v>3.29802503246362</v>
      </c>
      <c r="F662" s="97"/>
      <c r="G662" s="103" t="n">
        <f aca="false">IF(G$1="P",MAX(0,G$2-$C662),IF(G$1="C",MAX(0,$C662-G$2)))</f>
        <v>0</v>
      </c>
      <c r="H662" s="103" t="n">
        <f aca="false">IF(H$1="P",MAX(0,H$2-$C662),IF(H$1="C",MAX(0,$C662-H$2)))</f>
        <v>0</v>
      </c>
      <c r="I662" s="103" t="n">
        <f aca="false">IF(I$1="P",MAX(0,I$2-$C662),IF(I$1="C",MAX(0,$C662-I$2)))</f>
        <v>0</v>
      </c>
      <c r="J662" s="103" t="n">
        <f aca="false">IF(J$1="P",MAX(0,J$2-$C662),IF(J$1="C",MAX(0,$C662-J$2)))</f>
        <v>0</v>
      </c>
      <c r="K662" s="103" t="n">
        <f aca="false">IF(K$1="P",MAX(0,K$2-$C662),IF(K$1="C",MAX(0,$C662-K$2)))</f>
        <v>0</v>
      </c>
      <c r="L662" s="103" t="n">
        <f aca="false">IF(L$1="P",MAX(0,L$2-$C662),IF(L$1="C",MAX(0,$C662-L$2)))</f>
        <v>3.53</v>
      </c>
      <c r="M662" s="103" t="n">
        <f aca="false">IF(M$1="P",MAX(0,M$2-$C662),IF(M$1="C",MAX(0,$C662-M$2)))</f>
        <v>26.47</v>
      </c>
      <c r="N662" s="103" t="n">
        <f aca="false">IF(N$1="P",MAX(0,N$2-$C662),IF(N$1="C",MAX(0,$C662-N$2)))</f>
        <v>21.47</v>
      </c>
      <c r="O662" s="103" t="n">
        <f aca="false">IF(O$1="P",MAX(0,O$2-$C662),IF(O$1="C",MAX(0,$C662-O$2)))</f>
        <v>16.47</v>
      </c>
      <c r="P662" s="103" t="n">
        <f aca="false">IF(P$1="P",MAX(0,P$2-$C662),IF(P$1="C",MAX(0,$C662-P$2)))</f>
        <v>11.47</v>
      </c>
      <c r="Q662" s="103" t="n">
        <f aca="false">IF(Q$1="P",MAX(0,Q$2-$C662),IF(Q$1="C",MAX(0,$C662-Q$2)))</f>
        <v>6.47</v>
      </c>
      <c r="R662" s="103" t="n">
        <f aca="false">IF(R$1="P",MAX(0,R$2-$C662),IF(R$1="C",MAX(0,$C662-R$2)))</f>
        <v>0</v>
      </c>
      <c r="S662" s="103" t="n">
        <f aca="false">IF(S$1="P",MAX(0,S$2-$C662),IF(S$1="C",MAX(0,$C662-S$2)))</f>
        <v>0</v>
      </c>
      <c r="T662" s="104" t="n">
        <f aca="false">A662</f>
        <v>30</v>
      </c>
      <c r="U662" s="105" t="n">
        <f aca="false">VLOOKUP($B662,Gas!$B$3:$E$2506,2)</f>
        <v>4.195</v>
      </c>
      <c r="V662" s="46" t="n">
        <f aca="false">C662/U662</f>
        <v>11.07747318236</v>
      </c>
      <c r="W662" s="99" t="n">
        <f aca="false">VLOOKUP($B662,Gas!$B$3:$E$2506,4)</f>
        <v>0.803650065310049</v>
      </c>
    </row>
    <row r="663" customFormat="false" ht="12.75" hidden="false" customHeight="false" outlineLevel="0" collapsed="false">
      <c r="A663" s="95" t="n">
        <f aca="false">MONTH(B663)+(YEAR(B663)-1998)*12</f>
        <v>30</v>
      </c>
      <c r="B663" s="101" t="n">
        <v>36691</v>
      </c>
      <c r="C663" s="102" t="n">
        <v>46.19</v>
      </c>
      <c r="D663" s="98" t="n">
        <f aca="false">LN(C663/C662)</f>
        <v>-0.006043618654373</v>
      </c>
      <c r="E663" s="106" t="n">
        <f aca="false">STDEV(D567:D663)*SQRT(trade_day)</f>
        <v>3.29802094115155</v>
      </c>
      <c r="F663" s="97"/>
      <c r="G663" s="103" t="n">
        <f aca="false">IF(G$1="P",MAX(0,G$2-$C663),IF(G$1="C",MAX(0,$C663-G$2)))</f>
        <v>0</v>
      </c>
      <c r="H663" s="103" t="n">
        <f aca="false">IF(H$1="P",MAX(0,H$2-$C663),IF(H$1="C",MAX(0,$C663-H$2)))</f>
        <v>0</v>
      </c>
      <c r="I663" s="103" t="n">
        <f aca="false">IF(I$1="P",MAX(0,I$2-$C663),IF(I$1="C",MAX(0,$C663-I$2)))</f>
        <v>0</v>
      </c>
      <c r="J663" s="103" t="n">
        <f aca="false">IF(J$1="P",MAX(0,J$2-$C663),IF(J$1="C",MAX(0,$C663-J$2)))</f>
        <v>0</v>
      </c>
      <c r="K663" s="103" t="n">
        <f aca="false">IF(K$1="P",MAX(0,K$2-$C663),IF(K$1="C",MAX(0,$C663-K$2)))</f>
        <v>0</v>
      </c>
      <c r="L663" s="103" t="n">
        <f aca="false">IF(L$1="P",MAX(0,L$2-$C663),IF(L$1="C",MAX(0,$C663-L$2)))</f>
        <v>3.81</v>
      </c>
      <c r="M663" s="103" t="n">
        <f aca="false">IF(M$1="P",MAX(0,M$2-$C663),IF(M$1="C",MAX(0,$C663-M$2)))</f>
        <v>26.19</v>
      </c>
      <c r="N663" s="103" t="n">
        <f aca="false">IF(N$1="P",MAX(0,N$2-$C663),IF(N$1="C",MAX(0,$C663-N$2)))</f>
        <v>21.19</v>
      </c>
      <c r="O663" s="103" t="n">
        <f aca="false">IF(O$1="P",MAX(0,O$2-$C663),IF(O$1="C",MAX(0,$C663-O$2)))</f>
        <v>16.19</v>
      </c>
      <c r="P663" s="103" t="n">
        <f aca="false">IF(P$1="P",MAX(0,P$2-$C663),IF(P$1="C",MAX(0,$C663-P$2)))</f>
        <v>11.19</v>
      </c>
      <c r="Q663" s="103" t="n">
        <f aca="false">IF(Q$1="P",MAX(0,Q$2-$C663),IF(Q$1="C",MAX(0,$C663-Q$2)))</f>
        <v>6.19</v>
      </c>
      <c r="R663" s="103" t="n">
        <f aca="false">IF(R$1="P",MAX(0,R$2-$C663),IF(R$1="C",MAX(0,$C663-R$2)))</f>
        <v>0</v>
      </c>
      <c r="S663" s="103" t="n">
        <f aca="false">IF(S$1="P",MAX(0,S$2-$C663),IF(S$1="C",MAX(0,$C663-S$2)))</f>
        <v>0</v>
      </c>
      <c r="T663" s="104" t="n">
        <f aca="false">A663</f>
        <v>30</v>
      </c>
      <c r="U663" s="105" t="n">
        <f aca="false">VLOOKUP($B663,Gas!$B$3:$E$2506,2)</f>
        <v>4.28</v>
      </c>
      <c r="V663" s="46" t="n">
        <f aca="false">C663/U663</f>
        <v>10.7920560747664</v>
      </c>
      <c r="W663" s="99" t="n">
        <f aca="false">VLOOKUP($B663,Gas!$B$3:$E$2506,4)</f>
        <v>0.812855761135586</v>
      </c>
    </row>
    <row r="664" customFormat="false" ht="12.75" hidden="false" customHeight="false" outlineLevel="0" collapsed="false">
      <c r="A664" s="95" t="n">
        <f aca="false">MONTH(B664)+(YEAR(B664)-1998)*12</f>
        <v>30</v>
      </c>
      <c r="B664" s="101" t="n">
        <v>36692</v>
      </c>
      <c r="C664" s="102" t="n">
        <v>48.98</v>
      </c>
      <c r="D664" s="98" t="n">
        <f aca="false">LN(C664/C663)</f>
        <v>0.0586487270815077</v>
      </c>
      <c r="E664" s="106" t="n">
        <f aca="false">STDEV(D568:D664)*SQRT(trade_day)</f>
        <v>3.29841359393938</v>
      </c>
      <c r="F664" s="97"/>
      <c r="G664" s="103" t="n">
        <f aca="false">IF(G$1="P",MAX(0,G$2-$C664),IF(G$1="C",MAX(0,$C664-G$2)))</f>
        <v>0</v>
      </c>
      <c r="H664" s="103" t="n">
        <f aca="false">IF(H$1="P",MAX(0,H$2-$C664),IF(H$1="C",MAX(0,$C664-H$2)))</f>
        <v>0</v>
      </c>
      <c r="I664" s="103" t="n">
        <f aca="false">IF(I$1="P",MAX(0,I$2-$C664),IF(I$1="C",MAX(0,$C664-I$2)))</f>
        <v>0</v>
      </c>
      <c r="J664" s="103" t="n">
        <f aca="false">IF(J$1="P",MAX(0,J$2-$C664),IF(J$1="C",MAX(0,$C664-J$2)))</f>
        <v>0</v>
      </c>
      <c r="K664" s="103" t="n">
        <f aca="false">IF(K$1="P",MAX(0,K$2-$C664),IF(K$1="C",MAX(0,$C664-K$2)))</f>
        <v>0</v>
      </c>
      <c r="L664" s="103" t="n">
        <f aca="false">IF(L$1="P",MAX(0,L$2-$C664),IF(L$1="C",MAX(0,$C664-L$2)))</f>
        <v>1.02</v>
      </c>
      <c r="M664" s="103" t="n">
        <f aca="false">IF(M$1="P",MAX(0,M$2-$C664),IF(M$1="C",MAX(0,$C664-M$2)))</f>
        <v>28.98</v>
      </c>
      <c r="N664" s="103" t="n">
        <f aca="false">IF(N$1="P",MAX(0,N$2-$C664),IF(N$1="C",MAX(0,$C664-N$2)))</f>
        <v>23.98</v>
      </c>
      <c r="O664" s="103" t="n">
        <f aca="false">IF(O$1="P",MAX(0,O$2-$C664),IF(O$1="C",MAX(0,$C664-O$2)))</f>
        <v>18.98</v>
      </c>
      <c r="P664" s="103" t="n">
        <f aca="false">IF(P$1="P",MAX(0,P$2-$C664),IF(P$1="C",MAX(0,$C664-P$2)))</f>
        <v>13.98</v>
      </c>
      <c r="Q664" s="103" t="n">
        <f aca="false">IF(Q$1="P",MAX(0,Q$2-$C664),IF(Q$1="C",MAX(0,$C664-Q$2)))</f>
        <v>8.98</v>
      </c>
      <c r="R664" s="103" t="n">
        <f aca="false">IF(R$1="P",MAX(0,R$2-$C664),IF(R$1="C",MAX(0,$C664-R$2)))</f>
        <v>0</v>
      </c>
      <c r="S664" s="103" t="n">
        <f aca="false">IF(S$1="P",MAX(0,S$2-$C664),IF(S$1="C",MAX(0,$C664-S$2)))</f>
        <v>0</v>
      </c>
      <c r="T664" s="104" t="n">
        <f aca="false">A664</f>
        <v>30</v>
      </c>
      <c r="U664" s="105" t="n">
        <f aca="false">VLOOKUP($B664,Gas!$B$3:$E$2506,2)</f>
        <v>4.17</v>
      </c>
      <c r="V664" s="46" t="n">
        <f aca="false">C664/U664</f>
        <v>11.7458033573141</v>
      </c>
      <c r="W664" s="99" t="n">
        <f aca="false">VLOOKUP($B664,Gas!$B$3:$E$2506,4)</f>
        <v>0.830339404622318</v>
      </c>
    </row>
    <row r="665" customFormat="false" ht="12.75" hidden="false" customHeight="false" outlineLevel="0" collapsed="false">
      <c r="A665" s="95" t="n">
        <f aca="false">MONTH(B665)+(YEAR(B665)-1998)*12</f>
        <v>30</v>
      </c>
      <c r="B665" s="101" t="n">
        <v>36693</v>
      </c>
      <c r="C665" s="102" t="n">
        <v>94.88</v>
      </c>
      <c r="D665" s="98" t="n">
        <f aca="false">LN(C665/C664)</f>
        <v>0.661200883725394</v>
      </c>
      <c r="E665" s="106" t="n">
        <f aca="false">STDEV(D569:D665)*SQRT(trade_day)</f>
        <v>3.40918362796756</v>
      </c>
      <c r="F665" s="97"/>
      <c r="G665" s="103" t="n">
        <f aca="false">IF(G$1="P",MAX(0,G$2-$C665),IF(G$1="C",MAX(0,$C665-G$2)))</f>
        <v>0</v>
      </c>
      <c r="H665" s="103" t="n">
        <f aca="false">IF(H$1="P",MAX(0,H$2-$C665),IF(H$1="C",MAX(0,$C665-H$2)))</f>
        <v>0</v>
      </c>
      <c r="I665" s="103" t="n">
        <f aca="false">IF(I$1="P",MAX(0,I$2-$C665),IF(I$1="C",MAX(0,$C665-I$2)))</f>
        <v>0</v>
      </c>
      <c r="J665" s="103" t="n">
        <f aca="false">IF(J$1="P",MAX(0,J$2-$C665),IF(J$1="C",MAX(0,$C665-J$2)))</f>
        <v>0</v>
      </c>
      <c r="K665" s="103" t="n">
        <f aca="false">IF(K$1="P",MAX(0,K$2-$C665),IF(K$1="C",MAX(0,$C665-K$2)))</f>
        <v>0</v>
      </c>
      <c r="L665" s="103" t="n">
        <f aca="false">IF(L$1="P",MAX(0,L$2-$C665),IF(L$1="C",MAX(0,$C665-L$2)))</f>
        <v>0</v>
      </c>
      <c r="M665" s="103" t="n">
        <f aca="false">IF(M$1="P",MAX(0,M$2-$C665),IF(M$1="C",MAX(0,$C665-M$2)))</f>
        <v>74.88</v>
      </c>
      <c r="N665" s="103" t="n">
        <f aca="false">IF(N$1="P",MAX(0,N$2-$C665),IF(N$1="C",MAX(0,$C665-N$2)))</f>
        <v>69.88</v>
      </c>
      <c r="O665" s="103" t="n">
        <f aca="false">IF(O$1="P",MAX(0,O$2-$C665),IF(O$1="C",MAX(0,$C665-O$2)))</f>
        <v>64.88</v>
      </c>
      <c r="P665" s="103" t="n">
        <f aca="false">IF(P$1="P",MAX(0,P$2-$C665),IF(P$1="C",MAX(0,$C665-P$2)))</f>
        <v>59.88</v>
      </c>
      <c r="Q665" s="103" t="n">
        <f aca="false">IF(Q$1="P",MAX(0,Q$2-$C665),IF(Q$1="C",MAX(0,$C665-Q$2)))</f>
        <v>54.88</v>
      </c>
      <c r="R665" s="103" t="n">
        <f aca="false">IF(R$1="P",MAX(0,R$2-$C665),IF(R$1="C",MAX(0,$C665-R$2)))</f>
        <v>44.88</v>
      </c>
      <c r="S665" s="103" t="n">
        <f aca="false">IF(S$1="P",MAX(0,S$2-$C665),IF(S$1="C",MAX(0,$C665-S$2)))</f>
        <v>0</v>
      </c>
      <c r="T665" s="104" t="n">
        <f aca="false">A665</f>
        <v>30</v>
      </c>
      <c r="U665" s="105" t="n">
        <f aca="false">VLOOKUP($B665,Gas!$B$3:$E$2506,2)</f>
        <v>4.375</v>
      </c>
      <c r="V665" s="46" t="n">
        <f aca="false">C665/U665</f>
        <v>21.6868571428571</v>
      </c>
      <c r="W665" s="99" t="n">
        <f aca="false">VLOOKUP($B665,Gas!$B$3:$E$2506,4)</f>
        <v>0.878436424446599</v>
      </c>
    </row>
    <row r="666" customFormat="false" ht="12.75" hidden="false" customHeight="false" outlineLevel="0" collapsed="false">
      <c r="A666" s="95" t="n">
        <f aca="false">MONTH(B666)+(YEAR(B666)-1998)*12</f>
        <v>30</v>
      </c>
      <c r="B666" s="101" t="n">
        <v>36696</v>
      </c>
      <c r="C666" s="102" t="n">
        <v>49.14</v>
      </c>
      <c r="D666" s="98" t="n">
        <f aca="false">LN(C666/C665)</f>
        <v>-0.657939568156382</v>
      </c>
      <c r="E666" s="106" t="n">
        <f aca="false">STDEV(D570:D666)*SQRT(trade_day)</f>
        <v>3.55910323655679</v>
      </c>
      <c r="F666" s="97"/>
      <c r="G666" s="103" t="n">
        <f aca="false">IF(G$1="P",MAX(0,G$2-$C666),IF(G$1="C",MAX(0,$C666-G$2)))</f>
        <v>0</v>
      </c>
      <c r="H666" s="103" t="n">
        <f aca="false">IF(H$1="P",MAX(0,H$2-$C666),IF(H$1="C",MAX(0,$C666-H$2)))</f>
        <v>0</v>
      </c>
      <c r="I666" s="103" t="n">
        <f aca="false">IF(I$1="P",MAX(0,I$2-$C666),IF(I$1="C",MAX(0,$C666-I$2)))</f>
        <v>0</v>
      </c>
      <c r="J666" s="103" t="n">
        <f aca="false">IF(J$1="P",MAX(0,J$2-$C666),IF(J$1="C",MAX(0,$C666-J$2)))</f>
        <v>0</v>
      </c>
      <c r="K666" s="103" t="n">
        <f aca="false">IF(K$1="P",MAX(0,K$2-$C666),IF(K$1="C",MAX(0,$C666-K$2)))</f>
        <v>0</v>
      </c>
      <c r="L666" s="103" t="n">
        <f aca="false">IF(L$1="P",MAX(0,L$2-$C666),IF(L$1="C",MAX(0,$C666-L$2)))</f>
        <v>0.859999999999999</v>
      </c>
      <c r="M666" s="103" t="n">
        <f aca="false">IF(M$1="P",MAX(0,M$2-$C666),IF(M$1="C",MAX(0,$C666-M$2)))</f>
        <v>29.14</v>
      </c>
      <c r="N666" s="103" t="n">
        <f aca="false">IF(N$1="P",MAX(0,N$2-$C666),IF(N$1="C",MAX(0,$C666-N$2)))</f>
        <v>24.14</v>
      </c>
      <c r="O666" s="103" t="n">
        <f aca="false">IF(O$1="P",MAX(0,O$2-$C666),IF(O$1="C",MAX(0,$C666-O$2)))</f>
        <v>19.14</v>
      </c>
      <c r="P666" s="103" t="n">
        <f aca="false">IF(P$1="P",MAX(0,P$2-$C666),IF(P$1="C",MAX(0,$C666-P$2)))</f>
        <v>14.14</v>
      </c>
      <c r="Q666" s="103" t="n">
        <f aca="false">IF(Q$1="P",MAX(0,Q$2-$C666),IF(Q$1="C",MAX(0,$C666-Q$2)))</f>
        <v>9.14</v>
      </c>
      <c r="R666" s="103" t="n">
        <f aca="false">IF(R$1="P",MAX(0,R$2-$C666),IF(R$1="C",MAX(0,$C666-R$2)))</f>
        <v>0</v>
      </c>
      <c r="S666" s="103" t="n">
        <f aca="false">IF(S$1="P",MAX(0,S$2-$C666),IF(S$1="C",MAX(0,$C666-S$2)))</f>
        <v>0</v>
      </c>
      <c r="T666" s="104" t="n">
        <f aca="false">A666</f>
        <v>30</v>
      </c>
      <c r="U666" s="105" t="n">
        <f aca="false">VLOOKUP($B666,Gas!$B$3:$E$2506,2)</f>
        <v>4.45</v>
      </c>
      <c r="V666" s="46" t="n">
        <f aca="false">C666/U666</f>
        <v>11.0426966292135</v>
      </c>
      <c r="W666" s="99" t="n">
        <f aca="false">VLOOKUP($B666,Gas!$B$3:$E$2506,4)</f>
        <v>0.433195334062584</v>
      </c>
    </row>
    <row r="667" customFormat="false" ht="12.75" hidden="false" customHeight="false" outlineLevel="0" collapsed="false">
      <c r="A667" s="95" t="n">
        <f aca="false">MONTH(B667)+(YEAR(B667)-1998)*12</f>
        <v>30</v>
      </c>
      <c r="B667" s="101" t="n">
        <v>36697</v>
      </c>
      <c r="C667" s="102" t="n">
        <v>49.93</v>
      </c>
      <c r="D667" s="98" t="n">
        <f aca="false">LN(C667/C666)</f>
        <v>0.015948657419485</v>
      </c>
      <c r="E667" s="106" t="n">
        <f aca="false">STDEV(D571:D667)*SQRT(trade_day)</f>
        <v>3.55917995845053</v>
      </c>
      <c r="F667" s="97"/>
      <c r="G667" s="103" t="n">
        <f aca="false">IF(G$1="P",MAX(0,G$2-$C667),IF(G$1="C",MAX(0,$C667-G$2)))</f>
        <v>0</v>
      </c>
      <c r="H667" s="103" t="n">
        <f aca="false">IF(H$1="P",MAX(0,H$2-$C667),IF(H$1="C",MAX(0,$C667-H$2)))</f>
        <v>0</v>
      </c>
      <c r="I667" s="103" t="n">
        <f aca="false">IF(I$1="P",MAX(0,I$2-$C667),IF(I$1="C",MAX(0,$C667-I$2)))</f>
        <v>0</v>
      </c>
      <c r="J667" s="103" t="n">
        <f aca="false">IF(J$1="P",MAX(0,J$2-$C667),IF(J$1="C",MAX(0,$C667-J$2)))</f>
        <v>0</v>
      </c>
      <c r="K667" s="103" t="n">
        <f aca="false">IF(K$1="P",MAX(0,K$2-$C667),IF(K$1="C",MAX(0,$C667-K$2)))</f>
        <v>0</v>
      </c>
      <c r="L667" s="103" t="n">
        <f aca="false">IF(L$1="P",MAX(0,L$2-$C667),IF(L$1="C",MAX(0,$C667-L$2)))</f>
        <v>0.0700000000000003</v>
      </c>
      <c r="M667" s="103" t="n">
        <f aca="false">IF(M$1="P",MAX(0,M$2-$C667),IF(M$1="C",MAX(0,$C667-M$2)))</f>
        <v>29.93</v>
      </c>
      <c r="N667" s="103" t="n">
        <f aca="false">IF(N$1="P",MAX(0,N$2-$C667),IF(N$1="C",MAX(0,$C667-N$2)))</f>
        <v>24.93</v>
      </c>
      <c r="O667" s="103" t="n">
        <f aca="false">IF(O$1="P",MAX(0,O$2-$C667),IF(O$1="C",MAX(0,$C667-O$2)))</f>
        <v>19.93</v>
      </c>
      <c r="P667" s="103" t="n">
        <f aca="false">IF(P$1="P",MAX(0,P$2-$C667),IF(P$1="C",MAX(0,$C667-P$2)))</f>
        <v>14.93</v>
      </c>
      <c r="Q667" s="103" t="n">
        <f aca="false">IF(Q$1="P",MAX(0,Q$2-$C667),IF(Q$1="C",MAX(0,$C667-Q$2)))</f>
        <v>9.93</v>
      </c>
      <c r="R667" s="103" t="n">
        <f aca="false">IF(R$1="P",MAX(0,R$2-$C667),IF(R$1="C",MAX(0,$C667-R$2)))</f>
        <v>0</v>
      </c>
      <c r="S667" s="103" t="n">
        <f aca="false">IF(S$1="P",MAX(0,S$2-$C667),IF(S$1="C",MAX(0,$C667-S$2)))</f>
        <v>0</v>
      </c>
      <c r="T667" s="104" t="n">
        <f aca="false">A667</f>
        <v>30</v>
      </c>
      <c r="U667" s="105" t="n">
        <f aca="false">VLOOKUP($B667,Gas!$B$3:$E$2506,2)</f>
        <v>4.39</v>
      </c>
      <c r="V667" s="46" t="n">
        <f aca="false">C667/U667</f>
        <v>11.373576309795</v>
      </c>
      <c r="W667" s="99" t="n">
        <f aca="false">VLOOKUP($B667,Gas!$B$3:$E$2506,4)</f>
        <v>0.385827408225749</v>
      </c>
    </row>
    <row r="668" customFormat="false" ht="12.75" hidden="false" customHeight="false" outlineLevel="0" collapsed="false">
      <c r="A668" s="95" t="n">
        <f aca="false">MONTH(B668)+(YEAR(B668)-1998)*12</f>
        <v>30</v>
      </c>
      <c r="B668" s="101" t="n">
        <v>36698</v>
      </c>
      <c r="C668" s="102" t="n">
        <v>48.56</v>
      </c>
      <c r="D668" s="98" t="n">
        <f aca="false">LN(C668/C667)</f>
        <v>-0.027821877761275</v>
      </c>
      <c r="E668" s="106" t="n">
        <f aca="false">STDEV(D659:D668)*SQRT(trade_day)</f>
        <v>5.85056109185356</v>
      </c>
      <c r="F668" s="97"/>
      <c r="G668" s="103" t="n">
        <f aca="false">IF(G$1="P",MAX(0,G$2-$C668),IF(G$1="C",MAX(0,$C668-G$2)))</f>
        <v>0</v>
      </c>
      <c r="H668" s="103" t="n">
        <f aca="false">IF(H$1="P",MAX(0,H$2-$C668),IF(H$1="C",MAX(0,$C668-H$2)))</f>
        <v>0</v>
      </c>
      <c r="I668" s="103" t="n">
        <f aca="false">IF(I$1="P",MAX(0,I$2-$C668),IF(I$1="C",MAX(0,$C668-I$2)))</f>
        <v>0</v>
      </c>
      <c r="J668" s="103" t="n">
        <f aca="false">IF(J$1="P",MAX(0,J$2-$C668),IF(J$1="C",MAX(0,$C668-J$2)))</f>
        <v>0</v>
      </c>
      <c r="K668" s="103" t="n">
        <f aca="false">IF(K$1="P",MAX(0,K$2-$C668),IF(K$1="C",MAX(0,$C668-K$2)))</f>
        <v>0</v>
      </c>
      <c r="L668" s="103" t="n">
        <f aca="false">IF(L$1="P",MAX(0,L$2-$C668),IF(L$1="C",MAX(0,$C668-L$2)))</f>
        <v>1.44</v>
      </c>
      <c r="M668" s="103" t="n">
        <f aca="false">IF(M$1="P",MAX(0,M$2-$C668),IF(M$1="C",MAX(0,$C668-M$2)))</f>
        <v>28.56</v>
      </c>
      <c r="N668" s="103" t="n">
        <f aca="false">IF(N$1="P",MAX(0,N$2-$C668),IF(N$1="C",MAX(0,$C668-N$2)))</f>
        <v>23.56</v>
      </c>
      <c r="O668" s="103" t="n">
        <f aca="false">IF(O$1="P",MAX(0,O$2-$C668),IF(O$1="C",MAX(0,$C668-O$2)))</f>
        <v>18.56</v>
      </c>
      <c r="P668" s="103" t="n">
        <f aca="false">IF(P$1="P",MAX(0,P$2-$C668),IF(P$1="C",MAX(0,$C668-P$2)))</f>
        <v>13.56</v>
      </c>
      <c r="Q668" s="103" t="n">
        <f aca="false">IF(Q$1="P",MAX(0,Q$2-$C668),IF(Q$1="C",MAX(0,$C668-Q$2)))</f>
        <v>8.56</v>
      </c>
      <c r="R668" s="103" t="n">
        <f aca="false">IF(R$1="P",MAX(0,R$2-$C668),IF(R$1="C",MAX(0,$C668-R$2)))</f>
        <v>0</v>
      </c>
      <c r="S668" s="103" t="n">
        <f aca="false">IF(S$1="P",MAX(0,S$2-$C668),IF(S$1="C",MAX(0,$C668-S$2)))</f>
        <v>0</v>
      </c>
      <c r="T668" s="104" t="n">
        <f aca="false">A668</f>
        <v>30</v>
      </c>
      <c r="U668" s="105" t="n">
        <f aca="false">VLOOKUP($B668,Gas!$B$3:$E$2506,2)</f>
        <v>4.04</v>
      </c>
      <c r="V668" s="46" t="n">
        <f aca="false">C668/U668</f>
        <v>12.019801980198</v>
      </c>
      <c r="W668" s="99" t="n">
        <f aca="false">VLOOKUP($B668,Gas!$B$3:$E$2506,4)</f>
        <v>0.662965970747893</v>
      </c>
    </row>
    <row r="669" customFormat="false" ht="12.75" hidden="false" customHeight="false" outlineLevel="0" collapsed="false">
      <c r="A669" s="95" t="n">
        <f aca="false">MONTH(B669)+(YEAR(B669)-1998)*12</f>
        <v>30</v>
      </c>
      <c r="B669" s="101" t="n">
        <v>36699</v>
      </c>
      <c r="C669" s="102" t="n">
        <v>59.58</v>
      </c>
      <c r="D669" s="98" t="n">
        <f aca="false">LN(C669/C668)</f>
        <v>0.204519800533893</v>
      </c>
      <c r="E669" s="106" t="n">
        <f aca="false">STDEV(D660:D669)*SQRT(trade_day)</f>
        <v>5.91357930548184</v>
      </c>
      <c r="F669" s="97"/>
      <c r="G669" s="103" t="n">
        <f aca="false">IF(G$1="P",MAX(0,G$2-$C669),IF(G$1="C",MAX(0,$C669-G$2)))</f>
        <v>0</v>
      </c>
      <c r="H669" s="103" t="n">
        <f aca="false">IF(H$1="P",MAX(0,H$2-$C669),IF(H$1="C",MAX(0,$C669-H$2)))</f>
        <v>0</v>
      </c>
      <c r="I669" s="103" t="n">
        <f aca="false">IF(I$1="P",MAX(0,I$2-$C669),IF(I$1="C",MAX(0,$C669-I$2)))</f>
        <v>0</v>
      </c>
      <c r="J669" s="103" t="n">
        <f aca="false">IF(J$1="P",MAX(0,J$2-$C669),IF(J$1="C",MAX(0,$C669-J$2)))</f>
        <v>0</v>
      </c>
      <c r="K669" s="103" t="n">
        <f aca="false">IF(K$1="P",MAX(0,K$2-$C669),IF(K$1="C",MAX(0,$C669-K$2)))</f>
        <v>0</v>
      </c>
      <c r="L669" s="103" t="n">
        <f aca="false">IF(L$1="P",MAX(0,L$2-$C669),IF(L$1="C",MAX(0,$C669-L$2)))</f>
        <v>0</v>
      </c>
      <c r="M669" s="103" t="n">
        <f aca="false">IF(M$1="P",MAX(0,M$2-$C669),IF(M$1="C",MAX(0,$C669-M$2)))</f>
        <v>39.58</v>
      </c>
      <c r="N669" s="103" t="n">
        <f aca="false">IF(N$1="P",MAX(0,N$2-$C669),IF(N$1="C",MAX(0,$C669-N$2)))</f>
        <v>34.58</v>
      </c>
      <c r="O669" s="103" t="n">
        <f aca="false">IF(O$1="P",MAX(0,O$2-$C669),IF(O$1="C",MAX(0,$C669-O$2)))</f>
        <v>29.58</v>
      </c>
      <c r="P669" s="103" t="n">
        <f aca="false">IF(P$1="P",MAX(0,P$2-$C669),IF(P$1="C",MAX(0,$C669-P$2)))</f>
        <v>24.58</v>
      </c>
      <c r="Q669" s="103" t="n">
        <f aca="false">IF(Q$1="P",MAX(0,Q$2-$C669),IF(Q$1="C",MAX(0,$C669-Q$2)))</f>
        <v>19.58</v>
      </c>
      <c r="R669" s="103" t="n">
        <f aca="false">IF(R$1="P",MAX(0,R$2-$C669),IF(R$1="C",MAX(0,$C669-R$2)))</f>
        <v>9.58</v>
      </c>
      <c r="S669" s="103" t="n">
        <f aca="false">IF(S$1="P",MAX(0,S$2-$C669),IF(S$1="C",MAX(0,$C669-S$2)))</f>
        <v>0</v>
      </c>
      <c r="T669" s="104" t="n">
        <f aca="false">A669</f>
        <v>30</v>
      </c>
      <c r="U669" s="105" t="n">
        <f aca="false">VLOOKUP($B669,Gas!$B$3:$E$2506,2)</f>
        <v>4.13</v>
      </c>
      <c r="V669" s="46" t="n">
        <f aca="false">C669/U669</f>
        <v>14.4261501210654</v>
      </c>
      <c r="W669" s="99" t="n">
        <f aca="false">VLOOKUP($B669,Gas!$B$3:$E$2506,4)</f>
        <v>0.679579142576074</v>
      </c>
    </row>
    <row r="670" customFormat="false" ht="12.75" hidden="false" customHeight="false" outlineLevel="0" collapsed="false">
      <c r="A670" s="95" t="n">
        <f aca="false">MONTH(B670)+(YEAR(B670)-1998)*12</f>
        <v>30</v>
      </c>
      <c r="B670" s="101" t="n">
        <v>36700</v>
      </c>
      <c r="C670" s="102" t="n">
        <v>63.71</v>
      </c>
      <c r="D670" s="98" t="n">
        <f aca="false">LN(C670/C669)</f>
        <v>0.0670215888432606</v>
      </c>
      <c r="E670" s="106" t="n">
        <f aca="false">STDEV(D661:D670)*SQRT(trade_day)</f>
        <v>5.58128941765652</v>
      </c>
      <c r="F670" s="97"/>
      <c r="G670" s="103" t="n">
        <f aca="false">IF(G$1="P",MAX(0,G$2-$C670),IF(G$1="C",MAX(0,$C670-G$2)))</f>
        <v>0</v>
      </c>
      <c r="H670" s="103" t="n">
        <f aca="false">IF(H$1="P",MAX(0,H$2-$C670),IF(H$1="C",MAX(0,$C670-H$2)))</f>
        <v>0</v>
      </c>
      <c r="I670" s="103" t="n">
        <f aca="false">IF(I$1="P",MAX(0,I$2-$C670),IF(I$1="C",MAX(0,$C670-I$2)))</f>
        <v>0</v>
      </c>
      <c r="J670" s="103" t="n">
        <f aca="false">IF(J$1="P",MAX(0,J$2-$C670),IF(J$1="C",MAX(0,$C670-J$2)))</f>
        <v>0</v>
      </c>
      <c r="K670" s="103" t="n">
        <f aca="false">IF(K$1="P",MAX(0,K$2-$C670),IF(K$1="C",MAX(0,$C670-K$2)))</f>
        <v>0</v>
      </c>
      <c r="L670" s="103" t="n">
        <f aca="false">IF(L$1="P",MAX(0,L$2-$C670),IF(L$1="C",MAX(0,$C670-L$2)))</f>
        <v>0</v>
      </c>
      <c r="M670" s="103" t="n">
        <f aca="false">IF(M$1="P",MAX(0,M$2-$C670),IF(M$1="C",MAX(0,$C670-M$2)))</f>
        <v>43.71</v>
      </c>
      <c r="N670" s="103" t="n">
        <f aca="false">IF(N$1="P",MAX(0,N$2-$C670),IF(N$1="C",MAX(0,$C670-N$2)))</f>
        <v>38.71</v>
      </c>
      <c r="O670" s="103" t="n">
        <f aca="false">IF(O$1="P",MAX(0,O$2-$C670),IF(O$1="C",MAX(0,$C670-O$2)))</f>
        <v>33.71</v>
      </c>
      <c r="P670" s="103" t="n">
        <f aca="false">IF(P$1="P",MAX(0,P$2-$C670),IF(P$1="C",MAX(0,$C670-P$2)))</f>
        <v>28.71</v>
      </c>
      <c r="Q670" s="103" t="n">
        <f aca="false">IF(Q$1="P",MAX(0,Q$2-$C670),IF(Q$1="C",MAX(0,$C670-Q$2)))</f>
        <v>23.71</v>
      </c>
      <c r="R670" s="103" t="n">
        <f aca="false">IF(R$1="P",MAX(0,R$2-$C670),IF(R$1="C",MAX(0,$C670-R$2)))</f>
        <v>13.71</v>
      </c>
      <c r="S670" s="103" t="n">
        <f aca="false">IF(S$1="P",MAX(0,S$2-$C670),IF(S$1="C",MAX(0,$C670-S$2)))</f>
        <v>0</v>
      </c>
      <c r="T670" s="104" t="n">
        <f aca="false">A670</f>
        <v>30</v>
      </c>
      <c r="U670" s="105" t="n">
        <f aca="false">VLOOKUP($B670,Gas!$B$3:$E$2506,2)</f>
        <v>4.425</v>
      </c>
      <c r="V670" s="46" t="n">
        <f aca="false">C670/U670</f>
        <v>14.3977401129944</v>
      </c>
      <c r="W670" s="99" t="n">
        <f aca="false">VLOOKUP($B670,Gas!$B$3:$E$2506,4)</f>
        <v>0.798461483443338</v>
      </c>
    </row>
    <row r="671" customFormat="false" ht="12.75" hidden="false" customHeight="false" outlineLevel="0" collapsed="false">
      <c r="A671" s="95" t="n">
        <f aca="false">MONTH(B671)+(YEAR(B671)-1998)*12</f>
        <v>30</v>
      </c>
      <c r="B671" s="101" t="n">
        <v>36703</v>
      </c>
      <c r="C671" s="102" t="n">
        <v>88.87</v>
      </c>
      <c r="D671" s="98" t="n">
        <f aca="false">LN(C671/C670)</f>
        <v>0.332833091621987</v>
      </c>
      <c r="E671" s="106" t="n">
        <f aca="false">STDEV(D662:D671)*SQRT(trade_day)</f>
        <v>5.84244143093336</v>
      </c>
      <c r="F671" s="97"/>
      <c r="G671" s="103" t="n">
        <f aca="false">IF(G$1="P",MAX(0,G$2-$C671),IF(G$1="C",MAX(0,$C671-G$2)))</f>
        <v>0</v>
      </c>
      <c r="H671" s="103" t="n">
        <f aca="false">IF(H$1="P",MAX(0,H$2-$C671),IF(H$1="C",MAX(0,$C671-H$2)))</f>
        <v>0</v>
      </c>
      <c r="I671" s="103" t="n">
        <f aca="false">IF(I$1="P",MAX(0,I$2-$C671),IF(I$1="C",MAX(0,$C671-I$2)))</f>
        <v>0</v>
      </c>
      <c r="J671" s="103" t="n">
        <f aca="false">IF(J$1="P",MAX(0,J$2-$C671),IF(J$1="C",MAX(0,$C671-J$2)))</f>
        <v>0</v>
      </c>
      <c r="K671" s="103" t="n">
        <f aca="false">IF(K$1="P",MAX(0,K$2-$C671),IF(K$1="C",MAX(0,$C671-K$2)))</f>
        <v>0</v>
      </c>
      <c r="L671" s="103" t="n">
        <f aca="false">IF(L$1="P",MAX(0,L$2-$C671),IF(L$1="C",MAX(0,$C671-L$2)))</f>
        <v>0</v>
      </c>
      <c r="M671" s="103" t="n">
        <f aca="false">IF(M$1="P",MAX(0,M$2-$C671),IF(M$1="C",MAX(0,$C671-M$2)))</f>
        <v>68.87</v>
      </c>
      <c r="N671" s="103" t="n">
        <f aca="false">IF(N$1="P",MAX(0,N$2-$C671),IF(N$1="C",MAX(0,$C671-N$2)))</f>
        <v>63.87</v>
      </c>
      <c r="O671" s="103" t="n">
        <f aca="false">IF(O$1="P",MAX(0,O$2-$C671),IF(O$1="C",MAX(0,$C671-O$2)))</f>
        <v>58.87</v>
      </c>
      <c r="P671" s="103" t="n">
        <f aca="false">IF(P$1="P",MAX(0,P$2-$C671),IF(P$1="C",MAX(0,$C671-P$2)))</f>
        <v>53.87</v>
      </c>
      <c r="Q671" s="103" t="n">
        <f aca="false">IF(Q$1="P",MAX(0,Q$2-$C671),IF(Q$1="C",MAX(0,$C671-Q$2)))</f>
        <v>48.87</v>
      </c>
      <c r="R671" s="103" t="n">
        <f aca="false">IF(R$1="P",MAX(0,R$2-$C671),IF(R$1="C",MAX(0,$C671-R$2)))</f>
        <v>38.87</v>
      </c>
      <c r="S671" s="103" t="n">
        <f aca="false">IF(S$1="P",MAX(0,S$2-$C671),IF(S$1="C",MAX(0,$C671-S$2)))</f>
        <v>0</v>
      </c>
      <c r="T671" s="104" t="n">
        <f aca="false">A671</f>
        <v>30</v>
      </c>
      <c r="U671" s="105" t="n">
        <f aca="false">VLOOKUP($B671,Gas!$B$3:$E$2506,2)</f>
        <v>4.415</v>
      </c>
      <c r="V671" s="46" t="n">
        <f aca="false">C671/U671</f>
        <v>20.1291053227633</v>
      </c>
      <c r="W671" s="99" t="n">
        <f aca="false">VLOOKUP($B671,Gas!$B$3:$E$2506,4)</f>
        <v>0.715367991268595</v>
      </c>
    </row>
    <row r="672" customFormat="false" ht="12.75" hidden="false" customHeight="false" outlineLevel="0" collapsed="false">
      <c r="A672" s="95" t="n">
        <f aca="false">MONTH(B672)+(YEAR(B672)-1998)*12</f>
        <v>30</v>
      </c>
      <c r="B672" s="101" t="n">
        <v>36704</v>
      </c>
      <c r="C672" s="102" t="n">
        <v>265.17</v>
      </c>
      <c r="D672" s="98" t="n">
        <f aca="false">LN(C672/C671)</f>
        <v>1.09319650199058</v>
      </c>
      <c r="E672" s="106" t="n">
        <f aca="false">STDEV(D663:D672)*SQRT(trade_day)</f>
        <v>7.3095216032467</v>
      </c>
      <c r="F672" s="97"/>
      <c r="G672" s="103" t="n">
        <f aca="false">IF(G$1="P",MAX(0,G$2-$C672),IF(G$1="C",MAX(0,$C672-G$2)))</f>
        <v>0</v>
      </c>
      <c r="H672" s="103" t="n">
        <f aca="false">IF(H$1="P",MAX(0,H$2-$C672),IF(H$1="C",MAX(0,$C672-H$2)))</f>
        <v>0</v>
      </c>
      <c r="I672" s="103" t="n">
        <f aca="false">IF(I$1="P",MAX(0,I$2-$C672),IF(I$1="C",MAX(0,$C672-I$2)))</f>
        <v>0</v>
      </c>
      <c r="J672" s="103" t="n">
        <f aca="false">IF(J$1="P",MAX(0,J$2-$C672),IF(J$1="C",MAX(0,$C672-J$2)))</f>
        <v>0</v>
      </c>
      <c r="K672" s="103" t="n">
        <f aca="false">IF(K$1="P",MAX(0,K$2-$C672),IF(K$1="C",MAX(0,$C672-K$2)))</f>
        <v>0</v>
      </c>
      <c r="L672" s="103" t="n">
        <f aca="false">IF(L$1="P",MAX(0,L$2-$C672),IF(L$1="C",MAX(0,$C672-L$2)))</f>
        <v>0</v>
      </c>
      <c r="M672" s="103" t="n">
        <f aca="false">IF(M$1="P",MAX(0,M$2-$C672),IF(M$1="C",MAX(0,$C672-M$2)))</f>
        <v>245.17</v>
      </c>
      <c r="N672" s="103" t="n">
        <f aca="false">IF(N$1="P",MAX(0,N$2-$C672),IF(N$1="C",MAX(0,$C672-N$2)))</f>
        <v>240.17</v>
      </c>
      <c r="O672" s="103" t="n">
        <f aca="false">IF(O$1="P",MAX(0,O$2-$C672),IF(O$1="C",MAX(0,$C672-O$2)))</f>
        <v>235.17</v>
      </c>
      <c r="P672" s="103" t="n">
        <f aca="false">IF(P$1="P",MAX(0,P$2-$C672),IF(P$1="C",MAX(0,$C672-P$2)))</f>
        <v>230.17</v>
      </c>
      <c r="Q672" s="103" t="n">
        <f aca="false">IF(Q$1="P",MAX(0,Q$2-$C672),IF(Q$1="C",MAX(0,$C672-Q$2)))</f>
        <v>225.17</v>
      </c>
      <c r="R672" s="103" t="n">
        <f aca="false">IF(R$1="P",MAX(0,R$2-$C672),IF(R$1="C",MAX(0,$C672-R$2)))</f>
        <v>215.17</v>
      </c>
      <c r="S672" s="103" t="n">
        <f aca="false">IF(S$1="P",MAX(0,S$2-$C672),IF(S$1="C",MAX(0,$C672-S$2)))</f>
        <v>165.16999</v>
      </c>
      <c r="T672" s="104" t="n">
        <f aca="false">A672</f>
        <v>30</v>
      </c>
      <c r="U672" s="105" t="n">
        <f aca="false">VLOOKUP($B672,Gas!$B$3:$E$2506,2)</f>
        <v>4.365</v>
      </c>
      <c r="V672" s="46" t="n">
        <f aca="false">C672/U672</f>
        <v>60.7491408934708</v>
      </c>
      <c r="W672" s="99" t="n">
        <f aca="false">VLOOKUP($B672,Gas!$B$3:$E$2506,4)</f>
        <v>0.710015962733717</v>
      </c>
    </row>
    <row r="673" customFormat="false" ht="12.75" hidden="false" customHeight="false" outlineLevel="0" collapsed="false">
      <c r="A673" s="95" t="n">
        <f aca="false">MONTH(B673)+(YEAR(B673)-1998)*12</f>
        <v>30</v>
      </c>
      <c r="B673" s="101" t="n">
        <v>36705</v>
      </c>
      <c r="C673" s="102" t="n">
        <v>100.13</v>
      </c>
      <c r="D673" s="98" t="n">
        <f aca="false">LN(C673/C672)</f>
        <v>-0.973901788021255</v>
      </c>
      <c r="E673" s="106" t="n">
        <f aca="false">STDEV(D664:D673)*SQRT(trade_day)</f>
        <v>9.30253619442252</v>
      </c>
      <c r="F673" s="97"/>
      <c r="G673" s="103" t="n">
        <f aca="false">IF(G$1="P",MAX(0,G$2-$C673),IF(G$1="C",MAX(0,$C673-G$2)))</f>
        <v>0</v>
      </c>
      <c r="H673" s="103" t="n">
        <f aca="false">IF(H$1="P",MAX(0,H$2-$C673),IF(H$1="C",MAX(0,$C673-H$2)))</f>
        <v>0</v>
      </c>
      <c r="I673" s="103" t="n">
        <f aca="false">IF(I$1="P",MAX(0,I$2-$C673),IF(I$1="C",MAX(0,$C673-I$2)))</f>
        <v>0</v>
      </c>
      <c r="J673" s="103" t="n">
        <f aca="false">IF(J$1="P",MAX(0,J$2-$C673),IF(J$1="C",MAX(0,$C673-J$2)))</f>
        <v>0</v>
      </c>
      <c r="K673" s="103" t="n">
        <f aca="false">IF(K$1="P",MAX(0,K$2-$C673),IF(K$1="C",MAX(0,$C673-K$2)))</f>
        <v>0</v>
      </c>
      <c r="L673" s="103" t="n">
        <f aca="false">IF(L$1="P",MAX(0,L$2-$C673),IF(L$1="C",MAX(0,$C673-L$2)))</f>
        <v>0</v>
      </c>
      <c r="M673" s="103" t="n">
        <f aca="false">IF(M$1="P",MAX(0,M$2-$C673),IF(M$1="C",MAX(0,$C673-M$2)))</f>
        <v>80.13</v>
      </c>
      <c r="N673" s="103" t="n">
        <f aca="false">IF(N$1="P",MAX(0,N$2-$C673),IF(N$1="C",MAX(0,$C673-N$2)))</f>
        <v>75.13</v>
      </c>
      <c r="O673" s="103" t="n">
        <f aca="false">IF(O$1="P",MAX(0,O$2-$C673),IF(O$1="C",MAX(0,$C673-O$2)))</f>
        <v>70.13</v>
      </c>
      <c r="P673" s="103" t="n">
        <f aca="false">IF(P$1="P",MAX(0,P$2-$C673),IF(P$1="C",MAX(0,$C673-P$2)))</f>
        <v>65.13</v>
      </c>
      <c r="Q673" s="103" t="n">
        <f aca="false">IF(Q$1="P",MAX(0,Q$2-$C673),IF(Q$1="C",MAX(0,$C673-Q$2)))</f>
        <v>60.13</v>
      </c>
      <c r="R673" s="103" t="n">
        <f aca="false">IF(R$1="P",MAX(0,R$2-$C673),IF(R$1="C",MAX(0,$C673-R$2)))</f>
        <v>50.13</v>
      </c>
      <c r="S673" s="103" t="n">
        <f aca="false">IF(S$1="P",MAX(0,S$2-$C673),IF(S$1="C",MAX(0,$C673-S$2)))</f>
        <v>0.129989999999992</v>
      </c>
      <c r="T673" s="104" t="n">
        <f aca="false">A673</f>
        <v>30</v>
      </c>
      <c r="U673" s="105" t="n">
        <f aca="false">VLOOKUP($B673,Gas!$B$3:$E$2506,2)</f>
        <v>4.555</v>
      </c>
      <c r="V673" s="46" t="n">
        <f aca="false">C673/U673</f>
        <v>21.9824368825467</v>
      </c>
      <c r="W673" s="99" t="n">
        <f aca="false">VLOOKUP($B673,Gas!$B$3:$E$2506,4)</f>
        <v>0.759637618713801</v>
      </c>
    </row>
    <row r="674" customFormat="false" ht="12.75" hidden="false" customHeight="false" outlineLevel="0" collapsed="false">
      <c r="A674" s="95" t="n">
        <f aca="false">MONTH(B674)+(YEAR(B674)-1998)*12</f>
        <v>30</v>
      </c>
      <c r="B674" s="101" t="n">
        <v>36706</v>
      </c>
      <c r="C674" s="102" t="n">
        <v>52.98</v>
      </c>
      <c r="D674" s="98" t="n">
        <f aca="false">LN(C674/C673)</f>
        <v>-0.636554857875788</v>
      </c>
      <c r="E674" s="106" t="n">
        <f aca="false">STDEV(D665:D674)*SQRT(trade_day)</f>
        <v>9.96709407970595</v>
      </c>
      <c r="F674" s="97"/>
      <c r="G674" s="103" t="n">
        <f aca="false">IF(G$1="P",MAX(0,G$2-$C674),IF(G$1="C",MAX(0,$C674-G$2)))</f>
        <v>0</v>
      </c>
      <c r="H674" s="103" t="n">
        <f aca="false">IF(H$1="P",MAX(0,H$2-$C674),IF(H$1="C",MAX(0,$C674-H$2)))</f>
        <v>0</v>
      </c>
      <c r="I674" s="103" t="n">
        <f aca="false">IF(I$1="P",MAX(0,I$2-$C674),IF(I$1="C",MAX(0,$C674-I$2)))</f>
        <v>0</v>
      </c>
      <c r="J674" s="103" t="n">
        <f aca="false">IF(J$1="P",MAX(0,J$2-$C674),IF(J$1="C",MAX(0,$C674-J$2)))</f>
        <v>0</v>
      </c>
      <c r="K674" s="103" t="n">
        <f aca="false">IF(K$1="P",MAX(0,K$2-$C674),IF(K$1="C",MAX(0,$C674-K$2)))</f>
        <v>0</v>
      </c>
      <c r="L674" s="103" t="n">
        <f aca="false">IF(L$1="P",MAX(0,L$2-$C674),IF(L$1="C",MAX(0,$C674-L$2)))</f>
        <v>0</v>
      </c>
      <c r="M674" s="103" t="n">
        <f aca="false">IF(M$1="P",MAX(0,M$2-$C674),IF(M$1="C",MAX(0,$C674-M$2)))</f>
        <v>32.98</v>
      </c>
      <c r="N674" s="103" t="n">
        <f aca="false">IF(N$1="P",MAX(0,N$2-$C674),IF(N$1="C",MAX(0,$C674-N$2)))</f>
        <v>27.98</v>
      </c>
      <c r="O674" s="103" t="n">
        <f aca="false">IF(O$1="P",MAX(0,O$2-$C674),IF(O$1="C",MAX(0,$C674-O$2)))</f>
        <v>22.98</v>
      </c>
      <c r="P674" s="103" t="n">
        <f aca="false">IF(P$1="P",MAX(0,P$2-$C674),IF(P$1="C",MAX(0,$C674-P$2)))</f>
        <v>17.98</v>
      </c>
      <c r="Q674" s="103" t="n">
        <f aca="false">IF(Q$1="P",MAX(0,Q$2-$C674),IF(Q$1="C",MAX(0,$C674-Q$2)))</f>
        <v>12.98</v>
      </c>
      <c r="R674" s="103" t="n">
        <f aca="false">IF(R$1="P",MAX(0,R$2-$C674),IF(R$1="C",MAX(0,$C674-R$2)))</f>
        <v>2.98</v>
      </c>
      <c r="S674" s="103" t="n">
        <f aca="false">IF(S$1="P",MAX(0,S$2-$C674),IF(S$1="C",MAX(0,$C674-S$2)))</f>
        <v>0</v>
      </c>
      <c r="T674" s="104" t="n">
        <f aca="false">A674</f>
        <v>30</v>
      </c>
      <c r="U674" s="105" t="n">
        <f aca="false">VLOOKUP($B674,Gas!$B$3:$E$2506,2)</f>
        <v>4.475</v>
      </c>
      <c r="V674" s="46" t="n">
        <f aca="false">C674/U674</f>
        <v>11.8391061452514</v>
      </c>
      <c r="W674" s="99" t="n">
        <f aca="false">VLOOKUP($B674,Gas!$B$3:$E$2506,4)</f>
        <v>0.769325028791569</v>
      </c>
    </row>
    <row r="675" customFormat="false" ht="12.75" hidden="false" customHeight="false" outlineLevel="0" collapsed="false">
      <c r="A675" s="95" t="n">
        <f aca="false">MONTH(B675)+(YEAR(B675)-1998)*12</f>
        <v>30</v>
      </c>
      <c r="B675" s="101" t="n">
        <v>36707</v>
      </c>
      <c r="C675" s="102" t="n">
        <v>59.22</v>
      </c>
      <c r="D675" s="98" t="n">
        <f aca="false">LN(C675/C674)</f>
        <v>0.111344838829522</v>
      </c>
      <c r="E675" s="106" t="n">
        <f aca="false">STDEV(D666:D675)*SQRT(trade_day)</f>
        <v>9.32433587603405</v>
      </c>
      <c r="F675" s="97"/>
      <c r="G675" s="103" t="n">
        <f aca="false">IF(G$1="P",MAX(0,G$2-$C675),IF(G$1="C",MAX(0,$C675-G$2)))</f>
        <v>0</v>
      </c>
      <c r="H675" s="103" t="n">
        <f aca="false">IF(H$1="P",MAX(0,H$2-$C675),IF(H$1="C",MAX(0,$C675-H$2)))</f>
        <v>0</v>
      </c>
      <c r="I675" s="103" t="n">
        <f aca="false">IF(I$1="P",MAX(0,I$2-$C675),IF(I$1="C",MAX(0,$C675-I$2)))</f>
        <v>0</v>
      </c>
      <c r="J675" s="103" t="n">
        <f aca="false">IF(J$1="P",MAX(0,J$2-$C675),IF(J$1="C",MAX(0,$C675-J$2)))</f>
        <v>0</v>
      </c>
      <c r="K675" s="103" t="n">
        <f aca="false">IF(K$1="P",MAX(0,K$2-$C675),IF(K$1="C",MAX(0,$C675-K$2)))</f>
        <v>0</v>
      </c>
      <c r="L675" s="103" t="n">
        <f aca="false">IF(L$1="P",MAX(0,L$2-$C675),IF(L$1="C",MAX(0,$C675-L$2)))</f>
        <v>0</v>
      </c>
      <c r="M675" s="103" t="n">
        <f aca="false">IF(M$1="P",MAX(0,M$2-$C675),IF(M$1="C",MAX(0,$C675-M$2)))</f>
        <v>39.22</v>
      </c>
      <c r="N675" s="103" t="n">
        <f aca="false">IF(N$1="P",MAX(0,N$2-$C675),IF(N$1="C",MAX(0,$C675-N$2)))</f>
        <v>34.22</v>
      </c>
      <c r="O675" s="103" t="n">
        <f aca="false">IF(O$1="P",MAX(0,O$2-$C675),IF(O$1="C",MAX(0,$C675-O$2)))</f>
        <v>29.22</v>
      </c>
      <c r="P675" s="103" t="n">
        <f aca="false">IF(P$1="P",MAX(0,P$2-$C675),IF(P$1="C",MAX(0,$C675-P$2)))</f>
        <v>24.22</v>
      </c>
      <c r="Q675" s="103" t="n">
        <f aca="false">IF(Q$1="P",MAX(0,Q$2-$C675),IF(Q$1="C",MAX(0,$C675-Q$2)))</f>
        <v>19.22</v>
      </c>
      <c r="R675" s="103" t="n">
        <f aca="false">IF(R$1="P",MAX(0,R$2-$C675),IF(R$1="C",MAX(0,$C675-R$2)))</f>
        <v>9.22</v>
      </c>
      <c r="S675" s="103" t="n">
        <f aca="false">IF(S$1="P",MAX(0,S$2-$C675),IF(S$1="C",MAX(0,$C675-S$2)))</f>
        <v>0</v>
      </c>
      <c r="T675" s="104" t="n">
        <f aca="false">A675</f>
        <v>30</v>
      </c>
      <c r="U675" s="105" t="n">
        <f aca="false">VLOOKUP($B675,Gas!$B$3:$E$2506,2)</f>
        <v>4.265</v>
      </c>
      <c r="V675" s="46" t="n">
        <f aca="false">C675/U675</f>
        <v>13.8851113716295</v>
      </c>
      <c r="W675" s="99" t="n">
        <f aca="false">VLOOKUP($B675,Gas!$B$3:$E$2506,4)</f>
        <v>0.821474665574213</v>
      </c>
    </row>
    <row r="676" customFormat="false" ht="12.75" hidden="false" customHeight="false" outlineLevel="0" collapsed="false">
      <c r="A676" s="95" t="n">
        <f aca="false">MONTH(B676)+(YEAR(B676)-1998)*12</f>
        <v>31</v>
      </c>
      <c r="B676" s="101" t="n">
        <v>36710</v>
      </c>
      <c r="C676" s="102" t="n">
        <v>76.29</v>
      </c>
      <c r="D676" s="98" t="n">
        <f aca="false">LN(C676/C675)</f>
        <v>0.253282545428693</v>
      </c>
      <c r="E676" s="106" t="n">
        <f aca="false">STDEV(D667:D676)*SQRT(trade_day)</f>
        <v>8.76244066157007</v>
      </c>
      <c r="F676" s="97"/>
      <c r="G676" s="103" t="n">
        <f aca="false">IF(G$1="P",MAX(0,G$2-$C676),IF(G$1="C",MAX(0,$C676-G$2)))</f>
        <v>0</v>
      </c>
      <c r="H676" s="103" t="n">
        <f aca="false">IF(H$1="P",MAX(0,H$2-$C676),IF(H$1="C",MAX(0,$C676-H$2)))</f>
        <v>0</v>
      </c>
      <c r="I676" s="103" t="n">
        <f aca="false">IF(I$1="P",MAX(0,I$2-$C676),IF(I$1="C",MAX(0,$C676-I$2)))</f>
        <v>0</v>
      </c>
      <c r="J676" s="103" t="n">
        <f aca="false">IF(J$1="P",MAX(0,J$2-$C676),IF(J$1="C",MAX(0,$C676-J$2)))</f>
        <v>0</v>
      </c>
      <c r="K676" s="103" t="n">
        <f aca="false">IF(K$1="P",MAX(0,K$2-$C676),IF(K$1="C",MAX(0,$C676-K$2)))</f>
        <v>0</v>
      </c>
      <c r="L676" s="103" t="n">
        <f aca="false">IF(L$1="P",MAX(0,L$2-$C676),IF(L$1="C",MAX(0,$C676-L$2)))</f>
        <v>0</v>
      </c>
      <c r="M676" s="103" t="n">
        <f aca="false">IF(M$1="P",MAX(0,M$2-$C676),IF(M$1="C",MAX(0,$C676-M$2)))</f>
        <v>56.29</v>
      </c>
      <c r="N676" s="103" t="n">
        <f aca="false">IF(N$1="P",MAX(0,N$2-$C676),IF(N$1="C",MAX(0,$C676-N$2)))</f>
        <v>51.29</v>
      </c>
      <c r="O676" s="103" t="n">
        <f aca="false">IF(O$1="P",MAX(0,O$2-$C676),IF(O$1="C",MAX(0,$C676-O$2)))</f>
        <v>46.29</v>
      </c>
      <c r="P676" s="103" t="n">
        <f aca="false">IF(P$1="P",MAX(0,P$2-$C676),IF(P$1="C",MAX(0,$C676-P$2)))</f>
        <v>41.29</v>
      </c>
      <c r="Q676" s="103" t="n">
        <f aca="false">IF(Q$1="P",MAX(0,Q$2-$C676),IF(Q$1="C",MAX(0,$C676-Q$2)))</f>
        <v>36.29</v>
      </c>
      <c r="R676" s="103" t="n">
        <f aca="false">IF(R$1="P",MAX(0,R$2-$C676),IF(R$1="C",MAX(0,$C676-R$2)))</f>
        <v>26.29</v>
      </c>
      <c r="S676" s="103" t="n">
        <f aca="false">IF(S$1="P",MAX(0,S$2-$C676),IF(S$1="C",MAX(0,$C676-S$2)))</f>
        <v>0</v>
      </c>
      <c r="T676" s="104" t="n">
        <f aca="false">A676</f>
        <v>31</v>
      </c>
      <c r="U676" s="105" t="n">
        <f aca="false">VLOOKUP($B676,Gas!$B$3:$E$2506,2)</f>
        <v>4.335</v>
      </c>
      <c r="V676" s="46" t="n">
        <f aca="false">C676/U676</f>
        <v>17.598615916955</v>
      </c>
      <c r="W676" s="99" t="n">
        <f aca="false">VLOOKUP($B676,Gas!$B$3:$E$2506,4)</f>
        <v>0.441079777149282</v>
      </c>
    </row>
    <row r="677" customFormat="false" ht="12.75" hidden="false" customHeight="false" outlineLevel="0" collapsed="false">
      <c r="A677" s="95" t="n">
        <f aca="false">MONTH(B677)+(YEAR(B677)-1998)*12</f>
        <v>31</v>
      </c>
      <c r="B677" s="101" t="n">
        <v>36713</v>
      </c>
      <c r="C677" s="102" t="n">
        <v>51</v>
      </c>
      <c r="D677" s="98" t="n">
        <f aca="false">LN(C677/C676)</f>
        <v>-0.402716235377812</v>
      </c>
      <c r="E677" s="106" t="n">
        <f aca="false">STDEV(D668:D677)*SQRT(trade_day)</f>
        <v>9.04513783690901</v>
      </c>
      <c r="F677" s="97"/>
      <c r="G677" s="103" t="n">
        <f aca="false">IF(G$1="P",MAX(0,G$2-$C677),IF(G$1="C",MAX(0,$C677-G$2)))</f>
        <v>0</v>
      </c>
      <c r="H677" s="103" t="n">
        <f aca="false">IF(H$1="P",MAX(0,H$2-$C677),IF(H$1="C",MAX(0,$C677-H$2)))</f>
        <v>0</v>
      </c>
      <c r="I677" s="103" t="n">
        <f aca="false">IF(I$1="P",MAX(0,I$2-$C677),IF(I$1="C",MAX(0,$C677-I$2)))</f>
        <v>0</v>
      </c>
      <c r="J677" s="103" t="n">
        <f aca="false">IF(J$1="P",MAX(0,J$2-$C677),IF(J$1="C",MAX(0,$C677-J$2)))</f>
        <v>0</v>
      </c>
      <c r="K677" s="103" t="n">
        <f aca="false">IF(K$1="P",MAX(0,K$2-$C677),IF(K$1="C",MAX(0,$C677-K$2)))</f>
        <v>0</v>
      </c>
      <c r="L677" s="103" t="n">
        <f aca="false">IF(L$1="P",MAX(0,L$2-$C677),IF(L$1="C",MAX(0,$C677-L$2)))</f>
        <v>0</v>
      </c>
      <c r="M677" s="103" t="n">
        <f aca="false">IF(M$1="P",MAX(0,M$2-$C677),IF(M$1="C",MAX(0,$C677-M$2)))</f>
        <v>31</v>
      </c>
      <c r="N677" s="103" t="n">
        <f aca="false">IF(N$1="P",MAX(0,N$2-$C677),IF(N$1="C",MAX(0,$C677-N$2)))</f>
        <v>26</v>
      </c>
      <c r="O677" s="103" t="n">
        <f aca="false">IF(O$1="P",MAX(0,O$2-$C677),IF(O$1="C",MAX(0,$C677-O$2)))</f>
        <v>21</v>
      </c>
      <c r="P677" s="103" t="n">
        <f aca="false">IF(P$1="P",MAX(0,P$2-$C677),IF(P$1="C",MAX(0,$C677-P$2)))</f>
        <v>16</v>
      </c>
      <c r="Q677" s="103" t="n">
        <f aca="false">IF(Q$1="P",MAX(0,Q$2-$C677),IF(Q$1="C",MAX(0,$C677-Q$2)))</f>
        <v>11</v>
      </c>
      <c r="R677" s="103" t="n">
        <f aca="false">IF(R$1="P",MAX(0,R$2-$C677),IF(R$1="C",MAX(0,$C677-R$2)))</f>
        <v>1</v>
      </c>
      <c r="S677" s="103" t="n">
        <f aca="false">IF(S$1="P",MAX(0,S$2-$C677),IF(S$1="C",MAX(0,$C677-S$2)))</f>
        <v>0</v>
      </c>
      <c r="T677" s="104" t="n">
        <f aca="false">A677</f>
        <v>31</v>
      </c>
      <c r="U677" s="105" t="n">
        <f aca="false">VLOOKUP($B677,Gas!$B$3:$E$2506,2)</f>
        <v>4.24</v>
      </c>
      <c r="V677" s="46" t="n">
        <f aca="false">C677/U677</f>
        <v>12.0283018867925</v>
      </c>
      <c r="W677" s="99" t="n">
        <f aca="false">VLOOKUP($B677,Gas!$B$3:$E$2506,4)</f>
        <v>0.457531155862524</v>
      </c>
    </row>
    <row r="678" customFormat="false" ht="12.75" hidden="false" customHeight="false" outlineLevel="0" collapsed="false">
      <c r="A678" s="95" t="n">
        <f aca="false">MONTH(B678)+(YEAR(B678)-1998)*12</f>
        <v>31</v>
      </c>
      <c r="B678" s="101" t="n">
        <v>36714</v>
      </c>
      <c r="C678" s="102" t="n">
        <v>47.41</v>
      </c>
      <c r="D678" s="98" t="n">
        <f aca="false">LN(C678/C677)</f>
        <v>-0.0729924558102989</v>
      </c>
      <c r="E678" s="106" t="n">
        <f aca="false">STDEV(D669:D678)*SQRT(trade_day)</f>
        <v>9.05210844845222</v>
      </c>
      <c r="F678" s="97"/>
      <c r="G678" s="103" t="n">
        <f aca="false">IF(G$1="P",MAX(0,G$2-$C678),IF(G$1="C",MAX(0,$C678-G$2)))</f>
        <v>0</v>
      </c>
      <c r="H678" s="103" t="n">
        <f aca="false">IF(H$1="P",MAX(0,H$2-$C678),IF(H$1="C",MAX(0,$C678-H$2)))</f>
        <v>0</v>
      </c>
      <c r="I678" s="103" t="n">
        <f aca="false">IF(I$1="P",MAX(0,I$2-$C678),IF(I$1="C",MAX(0,$C678-I$2)))</f>
        <v>0</v>
      </c>
      <c r="J678" s="103" t="n">
        <f aca="false">IF(J$1="P",MAX(0,J$2-$C678),IF(J$1="C",MAX(0,$C678-J$2)))</f>
        <v>0</v>
      </c>
      <c r="K678" s="103" t="n">
        <f aca="false">IF(K$1="P",MAX(0,K$2-$C678),IF(K$1="C",MAX(0,$C678-K$2)))</f>
        <v>0</v>
      </c>
      <c r="L678" s="103" t="n">
        <f aca="false">IF(L$1="P",MAX(0,L$2-$C678),IF(L$1="C",MAX(0,$C678-L$2)))</f>
        <v>2.59</v>
      </c>
      <c r="M678" s="103" t="n">
        <f aca="false">IF(M$1="P",MAX(0,M$2-$C678),IF(M$1="C",MAX(0,$C678-M$2)))</f>
        <v>27.41</v>
      </c>
      <c r="N678" s="103" t="n">
        <f aca="false">IF(N$1="P",MAX(0,N$2-$C678),IF(N$1="C",MAX(0,$C678-N$2)))</f>
        <v>22.41</v>
      </c>
      <c r="O678" s="103" t="n">
        <f aca="false">IF(O$1="P",MAX(0,O$2-$C678),IF(O$1="C",MAX(0,$C678-O$2)))</f>
        <v>17.41</v>
      </c>
      <c r="P678" s="103" t="n">
        <f aca="false">IF(P$1="P",MAX(0,P$2-$C678),IF(P$1="C",MAX(0,$C678-P$2)))</f>
        <v>12.41</v>
      </c>
      <c r="Q678" s="103" t="n">
        <f aca="false">IF(Q$1="P",MAX(0,Q$2-$C678),IF(Q$1="C",MAX(0,$C678-Q$2)))</f>
        <v>7.41</v>
      </c>
      <c r="R678" s="103" t="n">
        <f aca="false">IF(R$1="P",MAX(0,R$2-$C678),IF(R$1="C",MAX(0,$C678-R$2)))</f>
        <v>0</v>
      </c>
      <c r="S678" s="103" t="n">
        <f aca="false">IF(S$1="P",MAX(0,S$2-$C678),IF(S$1="C",MAX(0,$C678-S$2)))</f>
        <v>0</v>
      </c>
      <c r="T678" s="104" t="n">
        <f aca="false">A678</f>
        <v>31</v>
      </c>
      <c r="U678" s="105" t="n">
        <f aca="false">VLOOKUP($B678,Gas!$B$3:$E$2506,2)</f>
        <v>4.03</v>
      </c>
      <c r="V678" s="46" t="n">
        <f aca="false">C678/U678</f>
        <v>11.7642679900744</v>
      </c>
      <c r="W678" s="99" t="n">
        <f aca="false">VLOOKUP($B678,Gas!$B$3:$E$2506,4)</f>
        <v>0.538047076643831</v>
      </c>
    </row>
    <row r="679" customFormat="false" ht="12.75" hidden="false" customHeight="false" outlineLevel="0" collapsed="false">
      <c r="A679" s="95" t="n">
        <f aca="false">MONTH(B679)+(YEAR(B679)-1998)*12</f>
        <v>31</v>
      </c>
      <c r="B679" s="101" t="n">
        <v>36717</v>
      </c>
      <c r="C679" s="102" t="n">
        <v>58.34</v>
      </c>
      <c r="D679" s="98" t="n">
        <f aca="false">LN(C679/C678)</f>
        <v>0.207454787525548</v>
      </c>
      <c r="E679" s="106" t="n">
        <f aca="false">STDEV(D670:D679)*SQRT(trade_day)</f>
        <v>9.05398373375924</v>
      </c>
      <c r="F679" s="97"/>
      <c r="G679" s="103" t="n">
        <f aca="false">IF(G$1="P",MAX(0,G$2-$C679),IF(G$1="C",MAX(0,$C679-G$2)))</f>
        <v>0</v>
      </c>
      <c r="H679" s="103" t="n">
        <f aca="false">IF(H$1="P",MAX(0,H$2-$C679),IF(H$1="C",MAX(0,$C679-H$2)))</f>
        <v>0</v>
      </c>
      <c r="I679" s="103" t="n">
        <f aca="false">IF(I$1="P",MAX(0,I$2-$C679),IF(I$1="C",MAX(0,$C679-I$2)))</f>
        <v>0</v>
      </c>
      <c r="J679" s="103" t="n">
        <f aca="false">IF(J$1="P",MAX(0,J$2-$C679),IF(J$1="C",MAX(0,$C679-J$2)))</f>
        <v>0</v>
      </c>
      <c r="K679" s="103" t="n">
        <f aca="false">IF(K$1="P",MAX(0,K$2-$C679),IF(K$1="C",MAX(0,$C679-K$2)))</f>
        <v>0</v>
      </c>
      <c r="L679" s="103" t="n">
        <f aca="false">IF(L$1="P",MAX(0,L$2-$C679),IF(L$1="C",MAX(0,$C679-L$2)))</f>
        <v>0</v>
      </c>
      <c r="M679" s="103" t="n">
        <f aca="false">IF(M$1="P",MAX(0,M$2-$C679),IF(M$1="C",MAX(0,$C679-M$2)))</f>
        <v>38.34</v>
      </c>
      <c r="N679" s="103" t="n">
        <f aca="false">IF(N$1="P",MAX(0,N$2-$C679),IF(N$1="C",MAX(0,$C679-N$2)))</f>
        <v>33.34</v>
      </c>
      <c r="O679" s="103" t="n">
        <f aca="false">IF(O$1="P",MAX(0,O$2-$C679),IF(O$1="C",MAX(0,$C679-O$2)))</f>
        <v>28.34</v>
      </c>
      <c r="P679" s="103" t="n">
        <f aca="false">IF(P$1="P",MAX(0,P$2-$C679),IF(P$1="C",MAX(0,$C679-P$2)))</f>
        <v>23.34</v>
      </c>
      <c r="Q679" s="103" t="n">
        <f aca="false">IF(Q$1="P",MAX(0,Q$2-$C679),IF(Q$1="C",MAX(0,$C679-Q$2)))</f>
        <v>18.34</v>
      </c>
      <c r="R679" s="103" t="n">
        <f aca="false">IF(R$1="P",MAX(0,R$2-$C679),IF(R$1="C",MAX(0,$C679-R$2)))</f>
        <v>8.34</v>
      </c>
      <c r="S679" s="103" t="n">
        <f aca="false">IF(S$1="P",MAX(0,S$2-$C679),IF(S$1="C",MAX(0,$C679-S$2)))</f>
        <v>0</v>
      </c>
      <c r="T679" s="104" t="n">
        <f aca="false">A679</f>
        <v>31</v>
      </c>
      <c r="U679" s="105" t="n">
        <f aca="false">VLOOKUP($B679,Gas!$B$3:$E$2506,2)</f>
        <v>3.995</v>
      </c>
      <c r="V679" s="46" t="n">
        <f aca="false">C679/U679</f>
        <v>14.6032540675845</v>
      </c>
      <c r="W679" s="99" t="n">
        <f aca="false">VLOOKUP($B679,Gas!$B$3:$E$2506,4)</f>
        <v>0.347918396010008</v>
      </c>
    </row>
    <row r="680" customFormat="false" ht="12.75" hidden="false" customHeight="false" outlineLevel="0" collapsed="false">
      <c r="A680" s="95" t="n">
        <f aca="false">MONTH(B680)+(YEAR(B680)-1998)*12</f>
        <v>31</v>
      </c>
      <c r="B680" s="101" t="n">
        <v>36718</v>
      </c>
      <c r="C680" s="102" t="n">
        <v>49.81</v>
      </c>
      <c r="D680" s="98" t="n">
        <f aca="false">LN(C680/C679)</f>
        <v>-0.158072197354383</v>
      </c>
      <c r="E680" s="106" t="n">
        <f aca="false">STDEV(D671:D680)*SQRT(trade_day)</f>
        <v>9.07617109593894</v>
      </c>
      <c r="F680" s="97"/>
      <c r="G680" s="103" t="n">
        <f aca="false">IF(G$1="P",MAX(0,G$2-$C680),IF(G$1="C",MAX(0,$C680-G$2)))</f>
        <v>0</v>
      </c>
      <c r="H680" s="103" t="n">
        <f aca="false">IF(H$1="P",MAX(0,H$2-$C680),IF(H$1="C",MAX(0,$C680-H$2)))</f>
        <v>0</v>
      </c>
      <c r="I680" s="103" t="n">
        <f aca="false">IF(I$1="P",MAX(0,I$2-$C680),IF(I$1="C",MAX(0,$C680-I$2)))</f>
        <v>0</v>
      </c>
      <c r="J680" s="103" t="n">
        <f aca="false">IF(J$1="P",MAX(0,J$2-$C680),IF(J$1="C",MAX(0,$C680-J$2)))</f>
        <v>0</v>
      </c>
      <c r="K680" s="103" t="n">
        <f aca="false">IF(K$1="P",MAX(0,K$2-$C680),IF(K$1="C",MAX(0,$C680-K$2)))</f>
        <v>0</v>
      </c>
      <c r="L680" s="103" t="n">
        <f aca="false">IF(L$1="P",MAX(0,L$2-$C680),IF(L$1="C",MAX(0,$C680-L$2)))</f>
        <v>0.189999999999998</v>
      </c>
      <c r="M680" s="103" t="n">
        <f aca="false">IF(M$1="P",MAX(0,M$2-$C680),IF(M$1="C",MAX(0,$C680-M$2)))</f>
        <v>29.81</v>
      </c>
      <c r="N680" s="103" t="n">
        <f aca="false">IF(N$1="P",MAX(0,N$2-$C680),IF(N$1="C",MAX(0,$C680-N$2)))</f>
        <v>24.81</v>
      </c>
      <c r="O680" s="103" t="n">
        <f aca="false">IF(O$1="P",MAX(0,O$2-$C680),IF(O$1="C",MAX(0,$C680-O$2)))</f>
        <v>19.81</v>
      </c>
      <c r="P680" s="103" t="n">
        <f aca="false">IF(P$1="P",MAX(0,P$2-$C680),IF(P$1="C",MAX(0,$C680-P$2)))</f>
        <v>14.81</v>
      </c>
      <c r="Q680" s="103" t="n">
        <f aca="false">IF(Q$1="P",MAX(0,Q$2-$C680),IF(Q$1="C",MAX(0,$C680-Q$2)))</f>
        <v>9.81</v>
      </c>
      <c r="R680" s="103" t="n">
        <f aca="false">IF(R$1="P",MAX(0,R$2-$C680),IF(R$1="C",MAX(0,$C680-R$2)))</f>
        <v>0</v>
      </c>
      <c r="S680" s="103" t="n">
        <f aca="false">IF(S$1="P",MAX(0,S$2-$C680),IF(S$1="C",MAX(0,$C680-S$2)))</f>
        <v>0</v>
      </c>
      <c r="T680" s="104" t="n">
        <f aca="false">A680</f>
        <v>31</v>
      </c>
      <c r="U680" s="105" t="n">
        <f aca="false">VLOOKUP($B680,Gas!$B$3:$E$2506,2)</f>
        <v>4.18</v>
      </c>
      <c r="V680" s="46" t="n">
        <f aca="false">C680/U680</f>
        <v>11.9162679425837</v>
      </c>
      <c r="W680" s="99" t="n">
        <f aca="false">VLOOKUP($B680,Gas!$B$3:$E$2506,4)</f>
        <v>0.453181072861723</v>
      </c>
    </row>
    <row r="681" customFormat="false" ht="12.75" hidden="false" customHeight="false" outlineLevel="0" collapsed="false">
      <c r="A681" s="95" t="n">
        <f aca="false">MONTH(B681)+(YEAR(B681)-1998)*12</f>
        <v>31</v>
      </c>
      <c r="B681" s="101" t="n">
        <v>36719</v>
      </c>
      <c r="C681" s="102" t="n">
        <v>47.33</v>
      </c>
      <c r="D681" s="98" t="n">
        <f aca="false">LN(C681/C680)</f>
        <v>-0.0510714231670354</v>
      </c>
      <c r="E681" s="106" t="n">
        <f aca="false">STDEV(D672:D681)*SQRT(trade_day)</f>
        <v>8.85651383071155</v>
      </c>
      <c r="F681" s="97"/>
      <c r="G681" s="103" t="n">
        <f aca="false">IF(G$1="P",MAX(0,G$2-$C681),IF(G$1="C",MAX(0,$C681-G$2)))</f>
        <v>0</v>
      </c>
      <c r="H681" s="103" t="n">
        <f aca="false">IF(H$1="P",MAX(0,H$2-$C681),IF(H$1="C",MAX(0,$C681-H$2)))</f>
        <v>0</v>
      </c>
      <c r="I681" s="103" t="n">
        <f aca="false">IF(I$1="P",MAX(0,I$2-$C681),IF(I$1="C",MAX(0,$C681-I$2)))</f>
        <v>0</v>
      </c>
      <c r="J681" s="103" t="n">
        <f aca="false">IF(J$1="P",MAX(0,J$2-$C681),IF(J$1="C",MAX(0,$C681-J$2)))</f>
        <v>0</v>
      </c>
      <c r="K681" s="103" t="n">
        <f aca="false">IF(K$1="P",MAX(0,K$2-$C681),IF(K$1="C",MAX(0,$C681-K$2)))</f>
        <v>0</v>
      </c>
      <c r="L681" s="103" t="n">
        <f aca="false">IF(L$1="P",MAX(0,L$2-$C681),IF(L$1="C",MAX(0,$C681-L$2)))</f>
        <v>2.67</v>
      </c>
      <c r="M681" s="103" t="n">
        <f aca="false">IF(M$1="P",MAX(0,M$2-$C681),IF(M$1="C",MAX(0,$C681-M$2)))</f>
        <v>27.33</v>
      </c>
      <c r="N681" s="103" t="n">
        <f aca="false">IF(N$1="P",MAX(0,N$2-$C681),IF(N$1="C",MAX(0,$C681-N$2)))</f>
        <v>22.33</v>
      </c>
      <c r="O681" s="103" t="n">
        <f aca="false">IF(O$1="P",MAX(0,O$2-$C681),IF(O$1="C",MAX(0,$C681-O$2)))</f>
        <v>17.33</v>
      </c>
      <c r="P681" s="103" t="n">
        <f aca="false">IF(P$1="P",MAX(0,P$2-$C681),IF(P$1="C",MAX(0,$C681-P$2)))</f>
        <v>12.33</v>
      </c>
      <c r="Q681" s="103" t="n">
        <f aca="false">IF(Q$1="P",MAX(0,Q$2-$C681),IF(Q$1="C",MAX(0,$C681-Q$2)))</f>
        <v>7.33</v>
      </c>
      <c r="R681" s="103" t="n">
        <f aca="false">IF(R$1="P",MAX(0,R$2-$C681),IF(R$1="C",MAX(0,$C681-R$2)))</f>
        <v>0</v>
      </c>
      <c r="S681" s="103" t="n">
        <f aca="false">IF(S$1="P",MAX(0,S$2-$C681),IF(S$1="C",MAX(0,$C681-S$2)))</f>
        <v>0</v>
      </c>
      <c r="T681" s="104" t="n">
        <f aca="false">A681</f>
        <v>31</v>
      </c>
      <c r="U681" s="105" t="n">
        <f aca="false">VLOOKUP($B681,Gas!$B$3:$E$2506,2)</f>
        <v>4.165</v>
      </c>
      <c r="V681" s="46" t="n">
        <f aca="false">C681/U681</f>
        <v>11.3637454981993</v>
      </c>
      <c r="W681" s="99" t="n">
        <f aca="false">VLOOKUP($B681,Gas!$B$3:$E$2506,4)</f>
        <v>0.452529674929563</v>
      </c>
    </row>
    <row r="682" customFormat="false" ht="12.75" hidden="false" customHeight="false" outlineLevel="0" collapsed="false">
      <c r="A682" s="95" t="n">
        <f aca="false">MONTH(B682)+(YEAR(B682)-1998)*12</f>
        <v>31</v>
      </c>
      <c r="B682" s="101" t="n">
        <v>36720</v>
      </c>
      <c r="C682" s="102" t="n">
        <v>55.6</v>
      </c>
      <c r="D682" s="98" t="n">
        <f aca="false">LN(C682/C681)</f>
        <v>0.16103885733838</v>
      </c>
      <c r="E682" s="106" t="n">
        <f aca="false">STDEV(D673:D682)*SQRT(trade_day)</f>
        <v>6.34706355000701</v>
      </c>
      <c r="F682" s="97"/>
      <c r="G682" s="103" t="n">
        <f aca="false">IF(G$1="P",MAX(0,G$2-$C682),IF(G$1="C",MAX(0,$C682-G$2)))</f>
        <v>0</v>
      </c>
      <c r="H682" s="103" t="n">
        <f aca="false">IF(H$1="P",MAX(0,H$2-$C682),IF(H$1="C",MAX(0,$C682-H$2)))</f>
        <v>0</v>
      </c>
      <c r="I682" s="103" t="n">
        <f aca="false">IF(I$1="P",MAX(0,I$2-$C682),IF(I$1="C",MAX(0,$C682-I$2)))</f>
        <v>0</v>
      </c>
      <c r="J682" s="103" t="n">
        <f aca="false">IF(J$1="P",MAX(0,J$2-$C682),IF(J$1="C",MAX(0,$C682-J$2)))</f>
        <v>0</v>
      </c>
      <c r="K682" s="103" t="n">
        <f aca="false">IF(K$1="P",MAX(0,K$2-$C682),IF(K$1="C",MAX(0,$C682-K$2)))</f>
        <v>0</v>
      </c>
      <c r="L682" s="103" t="n">
        <f aca="false">IF(L$1="P",MAX(0,L$2-$C682),IF(L$1="C",MAX(0,$C682-L$2)))</f>
        <v>0</v>
      </c>
      <c r="M682" s="103" t="n">
        <f aca="false">IF(M$1="P",MAX(0,M$2-$C682),IF(M$1="C",MAX(0,$C682-M$2)))</f>
        <v>35.6</v>
      </c>
      <c r="N682" s="103" t="n">
        <f aca="false">IF(N$1="P",MAX(0,N$2-$C682),IF(N$1="C",MAX(0,$C682-N$2)))</f>
        <v>30.6</v>
      </c>
      <c r="O682" s="103" t="n">
        <f aca="false">IF(O$1="P",MAX(0,O$2-$C682),IF(O$1="C",MAX(0,$C682-O$2)))</f>
        <v>25.6</v>
      </c>
      <c r="P682" s="103" t="n">
        <f aca="false">IF(P$1="P",MAX(0,P$2-$C682),IF(P$1="C",MAX(0,$C682-P$2)))</f>
        <v>20.6</v>
      </c>
      <c r="Q682" s="103" t="n">
        <f aca="false">IF(Q$1="P",MAX(0,Q$2-$C682),IF(Q$1="C",MAX(0,$C682-Q$2)))</f>
        <v>15.6</v>
      </c>
      <c r="R682" s="103" t="n">
        <f aca="false">IF(R$1="P",MAX(0,R$2-$C682),IF(R$1="C",MAX(0,$C682-R$2)))</f>
        <v>5.6</v>
      </c>
      <c r="S682" s="103" t="n">
        <f aca="false">IF(S$1="P",MAX(0,S$2-$C682),IF(S$1="C",MAX(0,$C682-S$2)))</f>
        <v>0</v>
      </c>
      <c r="T682" s="104" t="n">
        <f aca="false">A682</f>
        <v>31</v>
      </c>
      <c r="U682" s="105" t="n">
        <f aca="false">VLOOKUP($B682,Gas!$B$3:$E$2506,2)</f>
        <v>4.285</v>
      </c>
      <c r="V682" s="46" t="n">
        <f aca="false">C682/U682</f>
        <v>12.975495915986</v>
      </c>
      <c r="W682" s="99" t="n">
        <f aca="false">VLOOKUP($B682,Gas!$B$3:$E$2506,4)</f>
        <v>0.49340475472517</v>
      </c>
    </row>
    <row r="683" customFormat="false" ht="12.75" hidden="false" customHeight="false" outlineLevel="0" collapsed="false">
      <c r="A683" s="95" t="n">
        <f aca="false">MONTH(B683)+(YEAR(B683)-1998)*12</f>
        <v>31</v>
      </c>
      <c r="B683" s="101" t="n">
        <v>36721</v>
      </c>
      <c r="C683" s="102" t="n">
        <v>52.77</v>
      </c>
      <c r="D683" s="98" t="n">
        <f aca="false">LN(C683/C682)</f>
        <v>-0.0522403538389601</v>
      </c>
      <c r="E683" s="106" t="n">
        <f aca="false">STDEV(D674:D683)*SQRT(trade_day)</f>
        <v>4.43323251996893</v>
      </c>
      <c r="F683" s="97"/>
      <c r="G683" s="103" t="n">
        <f aca="false">IF(G$1="P",MAX(0,G$2-$C683),IF(G$1="C",MAX(0,$C683-G$2)))</f>
        <v>0</v>
      </c>
      <c r="H683" s="103" t="n">
        <f aca="false">IF(H$1="P",MAX(0,H$2-$C683),IF(H$1="C",MAX(0,$C683-H$2)))</f>
        <v>0</v>
      </c>
      <c r="I683" s="103" t="n">
        <f aca="false">IF(I$1="P",MAX(0,I$2-$C683),IF(I$1="C",MAX(0,$C683-I$2)))</f>
        <v>0</v>
      </c>
      <c r="J683" s="103" t="n">
        <f aca="false">IF(J$1="P",MAX(0,J$2-$C683),IF(J$1="C",MAX(0,$C683-J$2)))</f>
        <v>0</v>
      </c>
      <c r="K683" s="103" t="n">
        <f aca="false">IF(K$1="P",MAX(0,K$2-$C683),IF(K$1="C",MAX(0,$C683-K$2)))</f>
        <v>0</v>
      </c>
      <c r="L683" s="103" t="n">
        <f aca="false">IF(L$1="P",MAX(0,L$2-$C683),IF(L$1="C",MAX(0,$C683-L$2)))</f>
        <v>0</v>
      </c>
      <c r="M683" s="103" t="n">
        <f aca="false">IF(M$1="P",MAX(0,M$2-$C683),IF(M$1="C",MAX(0,$C683-M$2)))</f>
        <v>32.77</v>
      </c>
      <c r="N683" s="103" t="n">
        <f aca="false">IF(N$1="P",MAX(0,N$2-$C683),IF(N$1="C",MAX(0,$C683-N$2)))</f>
        <v>27.77</v>
      </c>
      <c r="O683" s="103" t="n">
        <f aca="false">IF(O$1="P",MAX(0,O$2-$C683),IF(O$1="C",MAX(0,$C683-O$2)))</f>
        <v>22.77</v>
      </c>
      <c r="P683" s="103" t="n">
        <f aca="false">IF(P$1="P",MAX(0,P$2-$C683),IF(P$1="C",MAX(0,$C683-P$2)))</f>
        <v>17.77</v>
      </c>
      <c r="Q683" s="103" t="n">
        <f aca="false">IF(Q$1="P",MAX(0,Q$2-$C683),IF(Q$1="C",MAX(0,$C683-Q$2)))</f>
        <v>12.77</v>
      </c>
      <c r="R683" s="103" t="n">
        <f aca="false">IF(R$1="P",MAX(0,R$2-$C683),IF(R$1="C",MAX(0,$C683-R$2)))</f>
        <v>2.77</v>
      </c>
      <c r="S683" s="103" t="n">
        <f aca="false">IF(S$1="P",MAX(0,S$2-$C683),IF(S$1="C",MAX(0,$C683-S$2)))</f>
        <v>0</v>
      </c>
      <c r="T683" s="104" t="n">
        <f aca="false">A683</f>
        <v>31</v>
      </c>
      <c r="U683" s="105" t="n">
        <f aca="false">VLOOKUP($B683,Gas!$B$3:$E$2506,2)</f>
        <v>4.07</v>
      </c>
      <c r="V683" s="46" t="n">
        <f aca="false">C683/U683</f>
        <v>12.965601965602</v>
      </c>
      <c r="W683" s="99" t="n">
        <f aca="false">VLOOKUP($B683,Gas!$B$3:$E$2506,4)</f>
        <v>0.579074344794219</v>
      </c>
    </row>
    <row r="684" customFormat="false" ht="12.75" hidden="false" customHeight="false" outlineLevel="0" collapsed="false">
      <c r="A684" s="95" t="n">
        <f aca="false">MONTH(B684)+(YEAR(B684)-1998)*12</f>
        <v>31</v>
      </c>
      <c r="B684" s="101" t="n">
        <v>36724</v>
      </c>
      <c r="C684" s="102" t="n">
        <v>54.89</v>
      </c>
      <c r="D684" s="98" t="n">
        <f aca="false">LN(C684/C683)</f>
        <v>0.0393883351442212</v>
      </c>
      <c r="E684" s="106" t="n">
        <f aca="false">STDEV(D675:D684)*SQRT(trade_day)</f>
        <v>3.09470497308451</v>
      </c>
      <c r="F684" s="97"/>
      <c r="G684" s="103" t="n">
        <f aca="false">IF(G$1="P",MAX(0,G$2-$C684),IF(G$1="C",MAX(0,$C684-G$2)))</f>
        <v>0</v>
      </c>
      <c r="H684" s="103" t="n">
        <f aca="false">IF(H$1="P",MAX(0,H$2-$C684),IF(H$1="C",MAX(0,$C684-H$2)))</f>
        <v>0</v>
      </c>
      <c r="I684" s="103" t="n">
        <f aca="false">IF(I$1="P",MAX(0,I$2-$C684),IF(I$1="C",MAX(0,$C684-I$2)))</f>
        <v>0</v>
      </c>
      <c r="J684" s="103" t="n">
        <f aca="false">IF(J$1="P",MAX(0,J$2-$C684),IF(J$1="C",MAX(0,$C684-J$2)))</f>
        <v>0</v>
      </c>
      <c r="K684" s="103" t="n">
        <f aca="false">IF(K$1="P",MAX(0,K$2-$C684),IF(K$1="C",MAX(0,$C684-K$2)))</f>
        <v>0</v>
      </c>
      <c r="L684" s="103" t="n">
        <f aca="false">IF(L$1="P",MAX(0,L$2-$C684),IF(L$1="C",MAX(0,$C684-L$2)))</f>
        <v>0</v>
      </c>
      <c r="M684" s="103" t="n">
        <f aca="false">IF(M$1="P",MAX(0,M$2-$C684),IF(M$1="C",MAX(0,$C684-M$2)))</f>
        <v>34.89</v>
      </c>
      <c r="N684" s="103" t="n">
        <f aca="false">IF(N$1="P",MAX(0,N$2-$C684),IF(N$1="C",MAX(0,$C684-N$2)))</f>
        <v>29.89</v>
      </c>
      <c r="O684" s="103" t="n">
        <f aca="false">IF(O$1="P",MAX(0,O$2-$C684),IF(O$1="C",MAX(0,$C684-O$2)))</f>
        <v>24.89</v>
      </c>
      <c r="P684" s="103" t="n">
        <f aca="false">IF(P$1="P",MAX(0,P$2-$C684),IF(P$1="C",MAX(0,$C684-P$2)))</f>
        <v>19.89</v>
      </c>
      <c r="Q684" s="103" t="n">
        <f aca="false">IF(Q$1="P",MAX(0,Q$2-$C684),IF(Q$1="C",MAX(0,$C684-Q$2)))</f>
        <v>14.89</v>
      </c>
      <c r="R684" s="103" t="n">
        <f aca="false">IF(R$1="P",MAX(0,R$2-$C684),IF(R$1="C",MAX(0,$C684-R$2)))</f>
        <v>4.89</v>
      </c>
      <c r="S684" s="103" t="n">
        <f aca="false">IF(S$1="P",MAX(0,S$2-$C684),IF(S$1="C",MAX(0,$C684-S$2)))</f>
        <v>0</v>
      </c>
      <c r="T684" s="104" t="n">
        <f aca="false">A684</f>
        <v>31</v>
      </c>
      <c r="U684" s="105" t="n">
        <f aca="false">VLOOKUP($B684,Gas!$B$3:$E$2506,2)</f>
        <v>4.18</v>
      </c>
      <c r="V684" s="46" t="n">
        <f aca="false">C684/U684</f>
        <v>13.1315789473684</v>
      </c>
      <c r="W684" s="99" t="n">
        <f aca="false">VLOOKUP($B684,Gas!$B$3:$E$2506,4)</f>
        <v>0.500331355962905</v>
      </c>
    </row>
    <row r="685" customFormat="false" ht="12.75" hidden="false" customHeight="false" outlineLevel="0" collapsed="false">
      <c r="A685" s="95" t="n">
        <f aca="false">MONTH(B685)+(YEAR(B685)-1998)*12</f>
        <v>31</v>
      </c>
      <c r="B685" s="101" t="n">
        <v>36725</v>
      </c>
      <c r="C685" s="102" t="n">
        <v>57.7</v>
      </c>
      <c r="D685" s="98" t="n">
        <f aca="false">LN(C685/C684)</f>
        <v>0.049925990952256</v>
      </c>
      <c r="E685" s="106" t="n">
        <f aca="false">STDEV(D676:D685)*SQRT(trade_day)</f>
        <v>3.05019085856813</v>
      </c>
      <c r="F685" s="97"/>
      <c r="G685" s="103" t="n">
        <f aca="false">IF(G$1="P",MAX(0,G$2-$C685),IF(G$1="C",MAX(0,$C685-G$2)))</f>
        <v>0</v>
      </c>
      <c r="H685" s="103" t="n">
        <f aca="false">IF(H$1="P",MAX(0,H$2-$C685),IF(H$1="C",MAX(0,$C685-H$2)))</f>
        <v>0</v>
      </c>
      <c r="I685" s="103" t="n">
        <f aca="false">IF(I$1="P",MAX(0,I$2-$C685),IF(I$1="C",MAX(0,$C685-I$2)))</f>
        <v>0</v>
      </c>
      <c r="J685" s="103" t="n">
        <f aca="false">IF(J$1="P",MAX(0,J$2-$C685),IF(J$1="C",MAX(0,$C685-J$2)))</f>
        <v>0</v>
      </c>
      <c r="K685" s="103" t="n">
        <f aca="false">IF(K$1="P",MAX(0,K$2-$C685),IF(K$1="C",MAX(0,$C685-K$2)))</f>
        <v>0</v>
      </c>
      <c r="L685" s="103" t="n">
        <f aca="false">IF(L$1="P",MAX(0,L$2-$C685),IF(L$1="C",MAX(0,$C685-L$2)))</f>
        <v>0</v>
      </c>
      <c r="M685" s="103" t="n">
        <f aca="false">IF(M$1="P",MAX(0,M$2-$C685),IF(M$1="C",MAX(0,$C685-M$2)))</f>
        <v>37.7</v>
      </c>
      <c r="N685" s="103" t="n">
        <f aca="false">IF(N$1="P",MAX(0,N$2-$C685),IF(N$1="C",MAX(0,$C685-N$2)))</f>
        <v>32.7</v>
      </c>
      <c r="O685" s="103" t="n">
        <f aca="false">IF(O$1="P",MAX(0,O$2-$C685),IF(O$1="C",MAX(0,$C685-O$2)))</f>
        <v>27.7</v>
      </c>
      <c r="P685" s="103" t="n">
        <f aca="false">IF(P$1="P",MAX(0,P$2-$C685),IF(P$1="C",MAX(0,$C685-P$2)))</f>
        <v>22.7</v>
      </c>
      <c r="Q685" s="103" t="n">
        <f aca="false">IF(Q$1="P",MAX(0,Q$2-$C685),IF(Q$1="C",MAX(0,$C685-Q$2)))</f>
        <v>17.7</v>
      </c>
      <c r="R685" s="103" t="n">
        <f aca="false">IF(R$1="P",MAX(0,R$2-$C685),IF(R$1="C",MAX(0,$C685-R$2)))</f>
        <v>7.7</v>
      </c>
      <c r="S685" s="103" t="n">
        <f aca="false">IF(S$1="P",MAX(0,S$2-$C685),IF(S$1="C",MAX(0,$C685-S$2)))</f>
        <v>0</v>
      </c>
      <c r="T685" s="104" t="n">
        <f aca="false">A685</f>
        <v>31</v>
      </c>
      <c r="U685" s="105" t="n">
        <f aca="false">VLOOKUP($B685,Gas!$B$3:$E$2506,2)</f>
        <v>4.135</v>
      </c>
      <c r="V685" s="46" t="n">
        <f aca="false">C685/U685</f>
        <v>13.9540507859734</v>
      </c>
      <c r="W685" s="99" t="n">
        <f aca="false">VLOOKUP($B685,Gas!$B$3:$E$2506,4)</f>
        <v>0.502595257084969</v>
      </c>
    </row>
    <row r="686" customFormat="false" ht="12.75" hidden="false" customHeight="false" outlineLevel="0" collapsed="false">
      <c r="A686" s="95" t="n">
        <f aca="false">MONTH(B686)+(YEAR(B686)-1998)*12</f>
        <v>31</v>
      </c>
      <c r="B686" s="101" t="n">
        <v>36726</v>
      </c>
      <c r="C686" s="102" t="n">
        <v>46.35</v>
      </c>
      <c r="D686" s="98" t="n">
        <f aca="false">LN(C686/C685)</f>
        <v>-0.21903588150219</v>
      </c>
      <c r="E686" s="106" t="n">
        <f aca="false">STDEV(D677:D686)*SQRT(trade_day)</f>
        <v>2.85769844717802</v>
      </c>
      <c r="F686" s="97"/>
      <c r="G686" s="103" t="n">
        <f aca="false">IF(G$1="P",MAX(0,G$2-$C686),IF(G$1="C",MAX(0,$C686-G$2)))</f>
        <v>0</v>
      </c>
      <c r="H686" s="103" t="n">
        <f aca="false">IF(H$1="P",MAX(0,H$2-$C686),IF(H$1="C",MAX(0,$C686-H$2)))</f>
        <v>0</v>
      </c>
      <c r="I686" s="103" t="n">
        <f aca="false">IF(I$1="P",MAX(0,I$2-$C686),IF(I$1="C",MAX(0,$C686-I$2)))</f>
        <v>0</v>
      </c>
      <c r="J686" s="103" t="n">
        <f aca="false">IF(J$1="P",MAX(0,J$2-$C686),IF(J$1="C",MAX(0,$C686-J$2)))</f>
        <v>0</v>
      </c>
      <c r="K686" s="103" t="n">
        <f aca="false">IF(K$1="P",MAX(0,K$2-$C686),IF(K$1="C",MAX(0,$C686-K$2)))</f>
        <v>0</v>
      </c>
      <c r="L686" s="103" t="n">
        <f aca="false">IF(L$1="P",MAX(0,L$2-$C686),IF(L$1="C",MAX(0,$C686-L$2)))</f>
        <v>3.65</v>
      </c>
      <c r="M686" s="103" t="n">
        <f aca="false">IF(M$1="P",MAX(0,M$2-$C686),IF(M$1="C",MAX(0,$C686-M$2)))</f>
        <v>26.35</v>
      </c>
      <c r="N686" s="103" t="n">
        <f aca="false">IF(N$1="P",MAX(0,N$2-$C686),IF(N$1="C",MAX(0,$C686-N$2)))</f>
        <v>21.35</v>
      </c>
      <c r="O686" s="103" t="n">
        <f aca="false">IF(O$1="P",MAX(0,O$2-$C686),IF(O$1="C",MAX(0,$C686-O$2)))</f>
        <v>16.35</v>
      </c>
      <c r="P686" s="103" t="n">
        <f aca="false">IF(P$1="P",MAX(0,P$2-$C686),IF(P$1="C",MAX(0,$C686-P$2)))</f>
        <v>11.35</v>
      </c>
      <c r="Q686" s="103" t="n">
        <f aca="false">IF(Q$1="P",MAX(0,Q$2-$C686),IF(Q$1="C",MAX(0,$C686-Q$2)))</f>
        <v>6.35</v>
      </c>
      <c r="R686" s="103" t="n">
        <f aca="false">IF(R$1="P",MAX(0,R$2-$C686),IF(R$1="C",MAX(0,$C686-R$2)))</f>
        <v>0</v>
      </c>
      <c r="S686" s="103" t="n">
        <f aca="false">IF(S$1="P",MAX(0,S$2-$C686),IF(S$1="C",MAX(0,$C686-S$2)))</f>
        <v>0</v>
      </c>
      <c r="T686" s="104" t="n">
        <f aca="false">A686</f>
        <v>31</v>
      </c>
      <c r="U686" s="105" t="n">
        <f aca="false">VLOOKUP($B686,Gas!$B$3:$E$2506,2)</f>
        <v>3.99</v>
      </c>
      <c r="V686" s="46" t="n">
        <f aca="false">C686/U686</f>
        <v>11.6165413533835</v>
      </c>
      <c r="W686" s="99" t="n">
        <f aca="false">VLOOKUP($B686,Gas!$B$3:$E$2506,4)</f>
        <v>0.555952677211853</v>
      </c>
    </row>
    <row r="687" customFormat="false" ht="12.75" hidden="false" customHeight="false" outlineLevel="0" collapsed="false">
      <c r="A687" s="95" t="n">
        <f aca="false">MONTH(B687)+(YEAR(B687)-1998)*12</f>
        <v>31</v>
      </c>
      <c r="B687" s="101" t="n">
        <v>36727</v>
      </c>
      <c r="C687" s="102" t="n">
        <v>46.28</v>
      </c>
      <c r="D687" s="98" t="n">
        <f aca="false">LN(C687/C686)</f>
        <v>-0.00151138968638839</v>
      </c>
      <c r="E687" s="106" t="n">
        <f aca="false">STDEV(D678:D687)*SQRT(trade_day)</f>
        <v>2.07968324343211</v>
      </c>
      <c r="F687" s="97"/>
      <c r="G687" s="103" t="n">
        <f aca="false">IF(G$1="P",MAX(0,G$2-$C687),IF(G$1="C",MAX(0,$C687-G$2)))</f>
        <v>0</v>
      </c>
      <c r="H687" s="103" t="n">
        <f aca="false">IF(H$1="P",MAX(0,H$2-$C687),IF(H$1="C",MAX(0,$C687-H$2)))</f>
        <v>0</v>
      </c>
      <c r="I687" s="103" t="n">
        <f aca="false">IF(I$1="P",MAX(0,I$2-$C687),IF(I$1="C",MAX(0,$C687-I$2)))</f>
        <v>0</v>
      </c>
      <c r="J687" s="103" t="n">
        <f aca="false">IF(J$1="P",MAX(0,J$2-$C687),IF(J$1="C",MAX(0,$C687-J$2)))</f>
        <v>0</v>
      </c>
      <c r="K687" s="103" t="n">
        <f aca="false">IF(K$1="P",MAX(0,K$2-$C687),IF(K$1="C",MAX(0,$C687-K$2)))</f>
        <v>0</v>
      </c>
      <c r="L687" s="103" t="n">
        <f aca="false">IF(L$1="P",MAX(0,L$2-$C687),IF(L$1="C",MAX(0,$C687-L$2)))</f>
        <v>3.72</v>
      </c>
      <c r="M687" s="103" t="n">
        <f aca="false">IF(M$1="P",MAX(0,M$2-$C687),IF(M$1="C",MAX(0,$C687-M$2)))</f>
        <v>26.28</v>
      </c>
      <c r="N687" s="103" t="n">
        <f aca="false">IF(N$1="P",MAX(0,N$2-$C687),IF(N$1="C",MAX(0,$C687-N$2)))</f>
        <v>21.28</v>
      </c>
      <c r="O687" s="103" t="n">
        <f aca="false">IF(O$1="P",MAX(0,O$2-$C687),IF(O$1="C",MAX(0,$C687-O$2)))</f>
        <v>16.28</v>
      </c>
      <c r="P687" s="103" t="n">
        <f aca="false">IF(P$1="P",MAX(0,P$2-$C687),IF(P$1="C",MAX(0,$C687-P$2)))</f>
        <v>11.28</v>
      </c>
      <c r="Q687" s="103" t="n">
        <f aca="false">IF(Q$1="P",MAX(0,Q$2-$C687),IF(Q$1="C",MAX(0,$C687-Q$2)))</f>
        <v>6.28</v>
      </c>
      <c r="R687" s="103" t="n">
        <f aca="false">IF(R$1="P",MAX(0,R$2-$C687),IF(R$1="C",MAX(0,$C687-R$2)))</f>
        <v>0</v>
      </c>
      <c r="S687" s="103" t="n">
        <f aca="false">IF(S$1="P",MAX(0,S$2-$C687),IF(S$1="C",MAX(0,$C687-S$2)))</f>
        <v>0</v>
      </c>
      <c r="T687" s="104" t="n">
        <f aca="false">A687</f>
        <v>31</v>
      </c>
      <c r="U687" s="105" t="n">
        <f aca="false">VLOOKUP($B687,Gas!$B$3:$E$2506,2)</f>
        <v>4.065</v>
      </c>
      <c r="V687" s="46" t="n">
        <f aca="false">C687/U687</f>
        <v>11.3849938499385</v>
      </c>
      <c r="W687" s="99" t="n">
        <f aca="false">VLOOKUP($B687,Gas!$B$3:$E$2506,4)</f>
        <v>0.567389346935739</v>
      </c>
    </row>
    <row r="688" customFormat="false" ht="12.75" hidden="false" customHeight="false" outlineLevel="0" collapsed="false">
      <c r="A688" s="95" t="n">
        <f aca="false">MONTH(B688)+(YEAR(B688)-1998)*12</f>
        <v>31</v>
      </c>
      <c r="B688" s="101" t="n">
        <v>36728</v>
      </c>
      <c r="C688" s="102" t="n">
        <v>45.9</v>
      </c>
      <c r="D688" s="98" t="n">
        <f aca="false">LN(C688/C687)</f>
        <v>-0.0082447852589764</v>
      </c>
      <c r="E688" s="106" t="n">
        <f aca="false">STDEV(D679:D688)*SQRT(trade_day)</f>
        <v>2.04994187862358</v>
      </c>
      <c r="F688" s="97"/>
      <c r="G688" s="103" t="n">
        <f aca="false">IF(G$1="P",MAX(0,G$2-$C688),IF(G$1="C",MAX(0,$C688-G$2)))</f>
        <v>0</v>
      </c>
      <c r="H688" s="103" t="n">
        <f aca="false">IF(H$1="P",MAX(0,H$2-$C688),IF(H$1="C",MAX(0,$C688-H$2)))</f>
        <v>0</v>
      </c>
      <c r="I688" s="103" t="n">
        <f aca="false">IF(I$1="P",MAX(0,I$2-$C688),IF(I$1="C",MAX(0,$C688-I$2)))</f>
        <v>0</v>
      </c>
      <c r="J688" s="103" t="n">
        <f aca="false">IF(J$1="P",MAX(0,J$2-$C688),IF(J$1="C",MAX(0,$C688-J$2)))</f>
        <v>0</v>
      </c>
      <c r="K688" s="103" t="n">
        <f aca="false">IF(K$1="P",MAX(0,K$2-$C688),IF(K$1="C",MAX(0,$C688-K$2)))</f>
        <v>0</v>
      </c>
      <c r="L688" s="103" t="n">
        <f aca="false">IF(L$1="P",MAX(0,L$2-$C688),IF(L$1="C",MAX(0,$C688-L$2)))</f>
        <v>4.1</v>
      </c>
      <c r="M688" s="103" t="n">
        <f aca="false">IF(M$1="P",MAX(0,M$2-$C688),IF(M$1="C",MAX(0,$C688-M$2)))</f>
        <v>25.9</v>
      </c>
      <c r="N688" s="103" t="n">
        <f aca="false">IF(N$1="P",MAX(0,N$2-$C688),IF(N$1="C",MAX(0,$C688-N$2)))</f>
        <v>20.9</v>
      </c>
      <c r="O688" s="103" t="n">
        <f aca="false">IF(O$1="P",MAX(0,O$2-$C688),IF(O$1="C",MAX(0,$C688-O$2)))</f>
        <v>15.9</v>
      </c>
      <c r="P688" s="103" t="n">
        <f aca="false">IF(P$1="P",MAX(0,P$2-$C688),IF(P$1="C",MAX(0,$C688-P$2)))</f>
        <v>10.9</v>
      </c>
      <c r="Q688" s="103" t="n">
        <f aca="false">IF(Q$1="P",MAX(0,Q$2-$C688),IF(Q$1="C",MAX(0,$C688-Q$2)))</f>
        <v>5.9</v>
      </c>
      <c r="R688" s="103" t="n">
        <f aca="false">IF(R$1="P",MAX(0,R$2-$C688),IF(R$1="C",MAX(0,$C688-R$2)))</f>
        <v>0</v>
      </c>
      <c r="S688" s="103" t="n">
        <f aca="false">IF(S$1="P",MAX(0,S$2-$C688),IF(S$1="C",MAX(0,$C688-S$2)))</f>
        <v>0</v>
      </c>
      <c r="T688" s="104" t="n">
        <f aca="false">A688</f>
        <v>31</v>
      </c>
      <c r="U688" s="105" t="n">
        <f aca="false">VLOOKUP($B688,Gas!$B$3:$E$2506,2)</f>
        <v>3.865</v>
      </c>
      <c r="V688" s="46" t="n">
        <f aca="false">C688/U688</f>
        <v>11.875808538163</v>
      </c>
      <c r="W688" s="99" t="n">
        <f aca="false">VLOOKUP($B688,Gas!$B$3:$E$2506,4)</f>
        <v>0.564255539755298</v>
      </c>
    </row>
    <row r="689" customFormat="false" ht="12.75" hidden="false" customHeight="false" outlineLevel="0" collapsed="false">
      <c r="A689" s="95" t="n">
        <f aca="false">MONTH(B689)+(YEAR(B689)-1998)*12</f>
        <v>31</v>
      </c>
      <c r="B689" s="101" t="n">
        <v>36731</v>
      </c>
      <c r="C689" s="102" t="n">
        <v>46.9</v>
      </c>
      <c r="D689" s="98" t="n">
        <f aca="false">LN(C689/C688)</f>
        <v>0.0215525583857343</v>
      </c>
      <c r="E689" s="106" t="n">
        <f aca="false">STDEV(D680:D689)*SQRT(trade_day)</f>
        <v>1.70007371193558</v>
      </c>
      <c r="F689" s="97"/>
      <c r="G689" s="103" t="n">
        <f aca="false">IF(G$1="P",MAX(0,G$2-$C689),IF(G$1="C",MAX(0,$C689-G$2)))</f>
        <v>0</v>
      </c>
      <c r="H689" s="103" t="n">
        <f aca="false">IF(H$1="P",MAX(0,H$2-$C689),IF(H$1="C",MAX(0,$C689-H$2)))</f>
        <v>0</v>
      </c>
      <c r="I689" s="103" t="n">
        <f aca="false">IF(I$1="P",MAX(0,I$2-$C689),IF(I$1="C",MAX(0,$C689-I$2)))</f>
        <v>0</v>
      </c>
      <c r="J689" s="103" t="n">
        <f aca="false">IF(J$1="P",MAX(0,J$2-$C689),IF(J$1="C",MAX(0,$C689-J$2)))</f>
        <v>0</v>
      </c>
      <c r="K689" s="103" t="n">
        <f aca="false">IF(K$1="P",MAX(0,K$2-$C689),IF(K$1="C",MAX(0,$C689-K$2)))</f>
        <v>0</v>
      </c>
      <c r="L689" s="103" t="n">
        <f aca="false">IF(L$1="P",MAX(0,L$2-$C689),IF(L$1="C",MAX(0,$C689-L$2)))</f>
        <v>3.1</v>
      </c>
      <c r="M689" s="103" t="n">
        <f aca="false">IF(M$1="P",MAX(0,M$2-$C689),IF(M$1="C",MAX(0,$C689-M$2)))</f>
        <v>26.9</v>
      </c>
      <c r="N689" s="103" t="n">
        <f aca="false">IF(N$1="P",MAX(0,N$2-$C689),IF(N$1="C",MAX(0,$C689-N$2)))</f>
        <v>21.9</v>
      </c>
      <c r="O689" s="103" t="n">
        <f aca="false">IF(O$1="P",MAX(0,O$2-$C689),IF(O$1="C",MAX(0,$C689-O$2)))</f>
        <v>16.9</v>
      </c>
      <c r="P689" s="103" t="n">
        <f aca="false">IF(P$1="P",MAX(0,P$2-$C689),IF(P$1="C",MAX(0,$C689-P$2)))</f>
        <v>11.9</v>
      </c>
      <c r="Q689" s="103" t="n">
        <f aca="false">IF(Q$1="P",MAX(0,Q$2-$C689),IF(Q$1="C",MAX(0,$C689-Q$2)))</f>
        <v>6.9</v>
      </c>
      <c r="R689" s="103" t="n">
        <f aca="false">IF(R$1="P",MAX(0,R$2-$C689),IF(R$1="C",MAX(0,$C689-R$2)))</f>
        <v>0</v>
      </c>
      <c r="S689" s="103" t="n">
        <f aca="false">IF(S$1="P",MAX(0,S$2-$C689),IF(S$1="C",MAX(0,$C689-S$2)))</f>
        <v>0</v>
      </c>
      <c r="T689" s="104" t="n">
        <f aca="false">A689</f>
        <v>31</v>
      </c>
      <c r="U689" s="105" t="n">
        <f aca="false">VLOOKUP($B689,Gas!$B$3:$E$2506,2)</f>
        <v>3.88</v>
      </c>
      <c r="V689" s="46" t="n">
        <f aca="false">C689/U689</f>
        <v>12.0876288659794</v>
      </c>
      <c r="W689" s="99" t="n">
        <f aca="false">VLOOKUP($B689,Gas!$B$3:$E$2506,4)</f>
        <v>0.440346361976373</v>
      </c>
    </row>
    <row r="690" customFormat="false" ht="12.75" hidden="false" customHeight="false" outlineLevel="0" collapsed="false">
      <c r="A690" s="95" t="n">
        <f aca="false">MONTH(B690)+(YEAR(B690)-1998)*12</f>
        <v>31</v>
      </c>
      <c r="B690" s="101" t="n">
        <v>36732</v>
      </c>
      <c r="C690" s="102" t="n">
        <v>44.2</v>
      </c>
      <c r="D690" s="98" t="n">
        <f aca="false">LN(C690/C689)</f>
        <v>-0.0592928863685811</v>
      </c>
      <c r="E690" s="106" t="n">
        <f aca="false">STDEV(D681:D690)*SQRT(trade_day)</f>
        <v>1.54483217226805</v>
      </c>
      <c r="F690" s="97"/>
      <c r="G690" s="103" t="n">
        <f aca="false">IF(G$1="P",MAX(0,G$2-$C690),IF(G$1="C",MAX(0,$C690-G$2)))</f>
        <v>0</v>
      </c>
      <c r="H690" s="103" t="n">
        <f aca="false">IF(H$1="P",MAX(0,H$2-$C690),IF(H$1="C",MAX(0,$C690-H$2)))</f>
        <v>0</v>
      </c>
      <c r="I690" s="103" t="n">
        <f aca="false">IF(I$1="P",MAX(0,I$2-$C690),IF(I$1="C",MAX(0,$C690-I$2)))</f>
        <v>0</v>
      </c>
      <c r="J690" s="103" t="n">
        <f aca="false">IF(J$1="P",MAX(0,J$2-$C690),IF(J$1="C",MAX(0,$C690-J$2)))</f>
        <v>0</v>
      </c>
      <c r="K690" s="103" t="n">
        <f aca="false">IF(K$1="P",MAX(0,K$2-$C690),IF(K$1="C",MAX(0,$C690-K$2)))</f>
        <v>0</v>
      </c>
      <c r="L690" s="103" t="n">
        <f aca="false">IF(L$1="P",MAX(0,L$2-$C690),IF(L$1="C",MAX(0,$C690-L$2)))</f>
        <v>5.8</v>
      </c>
      <c r="M690" s="103" t="n">
        <f aca="false">IF(M$1="P",MAX(0,M$2-$C690),IF(M$1="C",MAX(0,$C690-M$2)))</f>
        <v>24.2</v>
      </c>
      <c r="N690" s="103" t="n">
        <f aca="false">IF(N$1="P",MAX(0,N$2-$C690),IF(N$1="C",MAX(0,$C690-N$2)))</f>
        <v>19.2</v>
      </c>
      <c r="O690" s="103" t="n">
        <f aca="false">IF(O$1="P",MAX(0,O$2-$C690),IF(O$1="C",MAX(0,$C690-O$2)))</f>
        <v>14.2</v>
      </c>
      <c r="P690" s="103" t="n">
        <f aca="false">IF(P$1="P",MAX(0,P$2-$C690),IF(P$1="C",MAX(0,$C690-P$2)))</f>
        <v>9.2</v>
      </c>
      <c r="Q690" s="103" t="n">
        <f aca="false">IF(Q$1="P",MAX(0,Q$2-$C690),IF(Q$1="C",MAX(0,$C690-Q$2)))</f>
        <v>4.2</v>
      </c>
      <c r="R690" s="103" t="n">
        <f aca="false">IF(R$1="P",MAX(0,R$2-$C690),IF(R$1="C",MAX(0,$C690-R$2)))</f>
        <v>0</v>
      </c>
      <c r="S690" s="103" t="n">
        <f aca="false">IF(S$1="P",MAX(0,S$2-$C690),IF(S$1="C",MAX(0,$C690-S$2)))</f>
        <v>0</v>
      </c>
      <c r="T690" s="104" t="n">
        <f aca="false">A690</f>
        <v>31</v>
      </c>
      <c r="U690" s="105" t="n">
        <f aca="false">VLOOKUP($B690,Gas!$B$3:$E$2506,2)</f>
        <v>3.74</v>
      </c>
      <c r="V690" s="46" t="n">
        <f aca="false">C690/U690</f>
        <v>11.8181818181818</v>
      </c>
      <c r="W690" s="99" t="n">
        <f aca="false">VLOOKUP($B690,Gas!$B$3:$E$2506,4)</f>
        <v>0.423002276817725</v>
      </c>
    </row>
    <row r="691" customFormat="false" ht="12.75" hidden="false" customHeight="false" outlineLevel="0" collapsed="false">
      <c r="A691" s="95" t="n">
        <f aca="false">MONTH(B691)+(YEAR(B691)-1998)*12</f>
        <v>31</v>
      </c>
      <c r="B691" s="101" t="n">
        <v>36733</v>
      </c>
      <c r="C691" s="102" t="n">
        <v>44.47</v>
      </c>
      <c r="D691" s="98" t="n">
        <f aca="false">LN(C691/C690)</f>
        <v>0.00609001543895262</v>
      </c>
      <c r="E691" s="106" t="n">
        <f aca="false">STDEV(D682:D691)*SQRT(trade_day)</f>
        <v>1.53099769681108</v>
      </c>
      <c r="F691" s="97"/>
      <c r="G691" s="103" t="n">
        <f aca="false">IF(G$1="P",MAX(0,G$2-$C691),IF(G$1="C",MAX(0,$C691-G$2)))</f>
        <v>0</v>
      </c>
      <c r="H691" s="103" t="n">
        <f aca="false">IF(H$1="P",MAX(0,H$2-$C691),IF(H$1="C",MAX(0,$C691-H$2)))</f>
        <v>0</v>
      </c>
      <c r="I691" s="103" t="n">
        <f aca="false">IF(I$1="P",MAX(0,I$2-$C691),IF(I$1="C",MAX(0,$C691-I$2)))</f>
        <v>0</v>
      </c>
      <c r="J691" s="103" t="n">
        <f aca="false">IF(J$1="P",MAX(0,J$2-$C691),IF(J$1="C",MAX(0,$C691-J$2)))</f>
        <v>0</v>
      </c>
      <c r="K691" s="103" t="n">
        <f aca="false">IF(K$1="P",MAX(0,K$2-$C691),IF(K$1="C",MAX(0,$C691-K$2)))</f>
        <v>0</v>
      </c>
      <c r="L691" s="103" t="n">
        <f aca="false">IF(L$1="P",MAX(0,L$2-$C691),IF(L$1="C",MAX(0,$C691-L$2)))</f>
        <v>5.53</v>
      </c>
      <c r="M691" s="103" t="n">
        <f aca="false">IF(M$1="P",MAX(0,M$2-$C691),IF(M$1="C",MAX(0,$C691-M$2)))</f>
        <v>24.47</v>
      </c>
      <c r="N691" s="103" t="n">
        <f aca="false">IF(N$1="P",MAX(0,N$2-$C691),IF(N$1="C",MAX(0,$C691-N$2)))</f>
        <v>19.47</v>
      </c>
      <c r="O691" s="103" t="n">
        <f aca="false">IF(O$1="P",MAX(0,O$2-$C691),IF(O$1="C",MAX(0,$C691-O$2)))</f>
        <v>14.47</v>
      </c>
      <c r="P691" s="103" t="n">
        <f aca="false">IF(P$1="P",MAX(0,P$2-$C691),IF(P$1="C",MAX(0,$C691-P$2)))</f>
        <v>9.47</v>
      </c>
      <c r="Q691" s="103" t="n">
        <f aca="false">IF(Q$1="P",MAX(0,Q$2-$C691),IF(Q$1="C",MAX(0,$C691-Q$2)))</f>
        <v>4.47</v>
      </c>
      <c r="R691" s="103" t="n">
        <f aca="false">IF(R$1="P",MAX(0,R$2-$C691),IF(R$1="C",MAX(0,$C691-R$2)))</f>
        <v>0</v>
      </c>
      <c r="S691" s="103" t="n">
        <f aca="false">IF(S$1="P",MAX(0,S$2-$C691),IF(S$1="C",MAX(0,$C691-S$2)))</f>
        <v>0</v>
      </c>
      <c r="T691" s="104" t="n">
        <f aca="false">A691</f>
        <v>31</v>
      </c>
      <c r="U691" s="105" t="n">
        <f aca="false">VLOOKUP($B691,Gas!$B$3:$E$2506,2)</f>
        <v>3.635</v>
      </c>
      <c r="V691" s="46" t="n">
        <f aca="false">C691/U691</f>
        <v>12.2338376891334</v>
      </c>
      <c r="W691" s="99" t="n">
        <f aca="false">VLOOKUP($B691,Gas!$B$3:$E$2506,4)</f>
        <v>0.427596447184168</v>
      </c>
    </row>
    <row r="692" customFormat="false" ht="12.75" hidden="false" customHeight="false" outlineLevel="0" collapsed="false">
      <c r="A692" s="95" t="n">
        <f aca="false">MONTH(B692)+(YEAR(B692)-1998)*12</f>
        <v>31</v>
      </c>
      <c r="B692" s="101" t="n">
        <v>36734</v>
      </c>
      <c r="C692" s="102" t="n">
        <v>47.24</v>
      </c>
      <c r="D692" s="98" t="n">
        <f aca="false">LN(C692/C691)</f>
        <v>0.0604261868065566</v>
      </c>
      <c r="E692" s="106" t="n">
        <f aca="false">STDEV(D683:D692)*SQRT(trade_day)</f>
        <v>1.28920338629804</v>
      </c>
      <c r="F692" s="97"/>
      <c r="G692" s="103" t="n">
        <f aca="false">IF(G$1="P",MAX(0,G$2-$C692),IF(G$1="C",MAX(0,$C692-G$2)))</f>
        <v>0</v>
      </c>
      <c r="H692" s="103" t="n">
        <f aca="false">IF(H$1="P",MAX(0,H$2-$C692),IF(H$1="C",MAX(0,$C692-H$2)))</f>
        <v>0</v>
      </c>
      <c r="I692" s="103" t="n">
        <f aca="false">IF(I$1="P",MAX(0,I$2-$C692),IF(I$1="C",MAX(0,$C692-I$2)))</f>
        <v>0</v>
      </c>
      <c r="J692" s="103" t="n">
        <f aca="false">IF(J$1="P",MAX(0,J$2-$C692),IF(J$1="C",MAX(0,$C692-J$2)))</f>
        <v>0</v>
      </c>
      <c r="K692" s="103" t="n">
        <f aca="false">IF(K$1="P",MAX(0,K$2-$C692),IF(K$1="C",MAX(0,$C692-K$2)))</f>
        <v>0</v>
      </c>
      <c r="L692" s="103" t="n">
        <f aca="false">IF(L$1="P",MAX(0,L$2-$C692),IF(L$1="C",MAX(0,$C692-L$2)))</f>
        <v>2.76</v>
      </c>
      <c r="M692" s="103" t="n">
        <f aca="false">IF(M$1="P",MAX(0,M$2-$C692),IF(M$1="C",MAX(0,$C692-M$2)))</f>
        <v>27.24</v>
      </c>
      <c r="N692" s="103" t="n">
        <f aca="false">IF(N$1="P",MAX(0,N$2-$C692),IF(N$1="C",MAX(0,$C692-N$2)))</f>
        <v>22.24</v>
      </c>
      <c r="O692" s="103" t="n">
        <f aca="false">IF(O$1="P",MAX(0,O$2-$C692),IF(O$1="C",MAX(0,$C692-O$2)))</f>
        <v>17.24</v>
      </c>
      <c r="P692" s="103" t="n">
        <f aca="false">IF(P$1="P",MAX(0,P$2-$C692),IF(P$1="C",MAX(0,$C692-P$2)))</f>
        <v>12.24</v>
      </c>
      <c r="Q692" s="103" t="n">
        <f aca="false">IF(Q$1="P",MAX(0,Q$2-$C692),IF(Q$1="C",MAX(0,$C692-Q$2)))</f>
        <v>7.24</v>
      </c>
      <c r="R692" s="103" t="n">
        <f aca="false">IF(R$1="P",MAX(0,R$2-$C692),IF(R$1="C",MAX(0,$C692-R$2)))</f>
        <v>0</v>
      </c>
      <c r="S692" s="103" t="n">
        <f aca="false">IF(S$1="P",MAX(0,S$2-$C692),IF(S$1="C",MAX(0,$C692-S$2)))</f>
        <v>0</v>
      </c>
      <c r="T692" s="104" t="n">
        <f aca="false">A692</f>
        <v>31</v>
      </c>
      <c r="U692" s="105" t="n">
        <f aca="false">VLOOKUP($B692,Gas!$B$3:$E$2506,2)</f>
        <v>3.58</v>
      </c>
      <c r="V692" s="46" t="n">
        <f aca="false">C692/U692</f>
        <v>13.195530726257</v>
      </c>
      <c r="W692" s="99" t="n">
        <f aca="false">VLOOKUP($B692,Gas!$B$3:$E$2506,4)</f>
        <v>0.417189343976657</v>
      </c>
    </row>
    <row r="693" customFormat="false" ht="12.75" hidden="false" customHeight="false" outlineLevel="0" collapsed="false">
      <c r="A693" s="95" t="n">
        <f aca="false">MONTH(B693)+(YEAR(B693)-1998)*12</f>
        <v>31</v>
      </c>
      <c r="B693" s="101" t="n">
        <v>36735</v>
      </c>
      <c r="C693" s="102" t="n">
        <v>47.23</v>
      </c>
      <c r="D693" s="98" t="n">
        <f aca="false">LN(C693/C692)</f>
        <v>-0.000211707421135901</v>
      </c>
      <c r="E693" s="106" t="n">
        <f aca="false">STDEV(D684:D693)*SQRT(trade_day)</f>
        <v>1.27507579443667</v>
      </c>
      <c r="F693" s="97"/>
      <c r="G693" s="103" t="n">
        <f aca="false">IF(G$1="P",MAX(0,G$2-$C693),IF(G$1="C",MAX(0,$C693-G$2)))</f>
        <v>0</v>
      </c>
      <c r="H693" s="103" t="n">
        <f aca="false">IF(H$1="P",MAX(0,H$2-$C693),IF(H$1="C",MAX(0,$C693-H$2)))</f>
        <v>0</v>
      </c>
      <c r="I693" s="103" t="n">
        <f aca="false">IF(I$1="P",MAX(0,I$2-$C693),IF(I$1="C",MAX(0,$C693-I$2)))</f>
        <v>0</v>
      </c>
      <c r="J693" s="103" t="n">
        <f aca="false">IF(J$1="P",MAX(0,J$2-$C693),IF(J$1="C",MAX(0,$C693-J$2)))</f>
        <v>0</v>
      </c>
      <c r="K693" s="103" t="n">
        <f aca="false">IF(K$1="P",MAX(0,K$2-$C693),IF(K$1="C",MAX(0,$C693-K$2)))</f>
        <v>0</v>
      </c>
      <c r="L693" s="103" t="n">
        <f aca="false">IF(L$1="P",MAX(0,L$2-$C693),IF(L$1="C",MAX(0,$C693-L$2)))</f>
        <v>2.77</v>
      </c>
      <c r="M693" s="103" t="n">
        <f aca="false">IF(M$1="P",MAX(0,M$2-$C693),IF(M$1="C",MAX(0,$C693-M$2)))</f>
        <v>27.23</v>
      </c>
      <c r="N693" s="103" t="n">
        <f aca="false">IF(N$1="P",MAX(0,N$2-$C693),IF(N$1="C",MAX(0,$C693-N$2)))</f>
        <v>22.23</v>
      </c>
      <c r="O693" s="103" t="n">
        <f aca="false">IF(O$1="P",MAX(0,O$2-$C693),IF(O$1="C",MAX(0,$C693-O$2)))</f>
        <v>17.23</v>
      </c>
      <c r="P693" s="103" t="n">
        <f aca="false">IF(P$1="P",MAX(0,P$2-$C693),IF(P$1="C",MAX(0,$C693-P$2)))</f>
        <v>12.23</v>
      </c>
      <c r="Q693" s="103" t="n">
        <f aca="false">IF(Q$1="P",MAX(0,Q$2-$C693),IF(Q$1="C",MAX(0,$C693-Q$2)))</f>
        <v>7.23</v>
      </c>
      <c r="R693" s="103" t="n">
        <f aca="false">IF(R$1="P",MAX(0,R$2-$C693),IF(R$1="C",MAX(0,$C693-R$2)))</f>
        <v>0</v>
      </c>
      <c r="S693" s="103" t="n">
        <f aca="false">IF(S$1="P",MAX(0,S$2-$C693),IF(S$1="C",MAX(0,$C693-S$2)))</f>
        <v>0</v>
      </c>
      <c r="T693" s="104" t="n">
        <f aca="false">A693</f>
        <v>31</v>
      </c>
      <c r="U693" s="105" t="n">
        <f aca="false">VLOOKUP($B693,Gas!$B$3:$E$2506,2)</f>
        <v>3.755</v>
      </c>
      <c r="V693" s="46" t="n">
        <f aca="false">C693/U693</f>
        <v>12.577896138482</v>
      </c>
      <c r="W693" s="99" t="n">
        <f aca="false">VLOOKUP($B693,Gas!$B$3:$E$2506,4)</f>
        <v>0.566879529705664</v>
      </c>
    </row>
    <row r="694" customFormat="false" ht="12.75" hidden="false" customHeight="false" outlineLevel="0" collapsed="false">
      <c r="A694" s="95" t="n">
        <f aca="false">MONTH(B694)+(YEAR(B694)-1998)*12</f>
        <v>31</v>
      </c>
      <c r="B694" s="101" t="n">
        <v>36738</v>
      </c>
      <c r="C694" s="102" t="n">
        <v>57.26</v>
      </c>
      <c r="D694" s="98" t="n">
        <f aca="false">LN(C694/C693)</f>
        <v>0.192573015761943</v>
      </c>
      <c r="E694" s="106" t="n">
        <f aca="false">STDEV(D685:D694)*SQRT(trade_day)</f>
        <v>1.6254390920712</v>
      </c>
      <c r="F694" s="97"/>
      <c r="G694" s="103" t="n">
        <f aca="false">IF(G$1="P",MAX(0,G$2-$C694),IF(G$1="C",MAX(0,$C694-G$2)))</f>
        <v>0</v>
      </c>
      <c r="H694" s="103" t="n">
        <f aca="false">IF(H$1="P",MAX(0,H$2-$C694),IF(H$1="C",MAX(0,$C694-H$2)))</f>
        <v>0</v>
      </c>
      <c r="I694" s="103" t="n">
        <f aca="false">IF(I$1="P",MAX(0,I$2-$C694),IF(I$1="C",MAX(0,$C694-I$2)))</f>
        <v>0</v>
      </c>
      <c r="J694" s="103" t="n">
        <f aca="false">IF(J$1="P",MAX(0,J$2-$C694),IF(J$1="C",MAX(0,$C694-J$2)))</f>
        <v>0</v>
      </c>
      <c r="K694" s="103" t="n">
        <f aca="false">IF(K$1="P",MAX(0,K$2-$C694),IF(K$1="C",MAX(0,$C694-K$2)))</f>
        <v>0</v>
      </c>
      <c r="L694" s="103" t="n">
        <f aca="false">IF(L$1="P",MAX(0,L$2-$C694),IF(L$1="C",MAX(0,$C694-L$2)))</f>
        <v>0</v>
      </c>
      <c r="M694" s="103" t="n">
        <f aca="false">IF(M$1="P",MAX(0,M$2-$C694),IF(M$1="C",MAX(0,$C694-M$2)))</f>
        <v>37.26</v>
      </c>
      <c r="N694" s="103" t="n">
        <f aca="false">IF(N$1="P",MAX(0,N$2-$C694),IF(N$1="C",MAX(0,$C694-N$2)))</f>
        <v>32.26</v>
      </c>
      <c r="O694" s="103" t="n">
        <f aca="false">IF(O$1="P",MAX(0,O$2-$C694),IF(O$1="C",MAX(0,$C694-O$2)))</f>
        <v>27.26</v>
      </c>
      <c r="P694" s="103" t="n">
        <f aca="false">IF(P$1="P",MAX(0,P$2-$C694),IF(P$1="C",MAX(0,$C694-P$2)))</f>
        <v>22.26</v>
      </c>
      <c r="Q694" s="103" t="n">
        <f aca="false">IF(Q$1="P",MAX(0,Q$2-$C694),IF(Q$1="C",MAX(0,$C694-Q$2)))</f>
        <v>17.26</v>
      </c>
      <c r="R694" s="103" t="n">
        <f aca="false">IF(R$1="P",MAX(0,R$2-$C694),IF(R$1="C",MAX(0,$C694-R$2)))</f>
        <v>7.26</v>
      </c>
      <c r="S694" s="103" t="n">
        <f aca="false">IF(S$1="P",MAX(0,S$2-$C694),IF(S$1="C",MAX(0,$C694-S$2)))</f>
        <v>0</v>
      </c>
      <c r="T694" s="104" t="n">
        <f aca="false">A694</f>
        <v>31</v>
      </c>
      <c r="U694" s="105" t="n">
        <f aca="false">VLOOKUP($B694,Gas!$B$3:$E$2506,2)</f>
        <v>3.885</v>
      </c>
      <c r="V694" s="46" t="n">
        <f aca="false">C694/U694</f>
        <v>14.7387387387387</v>
      </c>
      <c r="W694" s="99" t="n">
        <f aca="false">VLOOKUP($B694,Gas!$B$3:$E$2506,4)</f>
        <v>0.486763007270753</v>
      </c>
    </row>
    <row r="695" customFormat="false" ht="12.75" hidden="false" customHeight="false" outlineLevel="0" collapsed="false">
      <c r="A695" s="95" t="n">
        <f aca="false">MONTH(B695)+(YEAR(B695)-1998)*12</f>
        <v>32</v>
      </c>
      <c r="B695" s="101" t="n">
        <v>36739</v>
      </c>
      <c r="C695" s="102" t="n">
        <v>49.18</v>
      </c>
      <c r="D695" s="98" t="n">
        <f aca="false">LN(C695/C694)</f>
        <v>-0.152115262881922</v>
      </c>
      <c r="E695" s="106" t="n">
        <f aca="false">STDEV(D686:D695)*SQRT(trade_day)</f>
        <v>1.77471722643888</v>
      </c>
      <c r="F695" s="97"/>
      <c r="G695" s="103" t="n">
        <f aca="false">IF(G$1="P",MAX(0,G$2-$C695),IF(G$1="C",MAX(0,$C695-G$2)))</f>
        <v>0</v>
      </c>
      <c r="H695" s="103" t="n">
        <f aca="false">IF(H$1="P",MAX(0,H$2-$C695),IF(H$1="C",MAX(0,$C695-H$2)))</f>
        <v>0</v>
      </c>
      <c r="I695" s="103" t="n">
        <f aca="false">IF(I$1="P",MAX(0,I$2-$C695),IF(I$1="C",MAX(0,$C695-I$2)))</f>
        <v>0</v>
      </c>
      <c r="J695" s="103" t="n">
        <f aca="false">IF(J$1="P",MAX(0,J$2-$C695),IF(J$1="C",MAX(0,$C695-J$2)))</f>
        <v>0</v>
      </c>
      <c r="K695" s="103" t="n">
        <f aca="false">IF(K$1="P",MAX(0,K$2-$C695),IF(K$1="C",MAX(0,$C695-K$2)))</f>
        <v>0</v>
      </c>
      <c r="L695" s="103" t="n">
        <f aca="false">IF(L$1="P",MAX(0,L$2-$C695),IF(L$1="C",MAX(0,$C695-L$2)))</f>
        <v>0.82</v>
      </c>
      <c r="M695" s="103" t="n">
        <f aca="false">IF(M$1="P",MAX(0,M$2-$C695),IF(M$1="C",MAX(0,$C695-M$2)))</f>
        <v>29.18</v>
      </c>
      <c r="N695" s="103" t="n">
        <f aca="false">IF(N$1="P",MAX(0,N$2-$C695),IF(N$1="C",MAX(0,$C695-N$2)))</f>
        <v>24.18</v>
      </c>
      <c r="O695" s="103" t="n">
        <f aca="false">IF(O$1="P",MAX(0,O$2-$C695),IF(O$1="C",MAX(0,$C695-O$2)))</f>
        <v>19.18</v>
      </c>
      <c r="P695" s="103" t="n">
        <f aca="false">IF(P$1="P",MAX(0,P$2-$C695),IF(P$1="C",MAX(0,$C695-P$2)))</f>
        <v>14.18</v>
      </c>
      <c r="Q695" s="103" t="n">
        <f aca="false">IF(Q$1="P",MAX(0,Q$2-$C695),IF(Q$1="C",MAX(0,$C695-Q$2)))</f>
        <v>9.18</v>
      </c>
      <c r="R695" s="103" t="n">
        <f aca="false">IF(R$1="P",MAX(0,R$2-$C695),IF(R$1="C",MAX(0,$C695-R$2)))</f>
        <v>0</v>
      </c>
      <c r="S695" s="103" t="n">
        <f aca="false">IF(S$1="P",MAX(0,S$2-$C695),IF(S$1="C",MAX(0,$C695-S$2)))</f>
        <v>0</v>
      </c>
      <c r="T695" s="104" t="n">
        <f aca="false">A695</f>
        <v>32</v>
      </c>
      <c r="U695" s="105" t="n">
        <f aca="false">VLOOKUP($B695,Gas!$B$3:$E$2506,2)</f>
        <v>3.76</v>
      </c>
      <c r="V695" s="46" t="n">
        <f aca="false">C695/U695</f>
        <v>13.0797872340426</v>
      </c>
      <c r="W695" s="99" t="n">
        <f aca="false">VLOOKUP($B695,Gas!$B$3:$E$2506,4)</f>
        <v>0.525177458631704</v>
      </c>
    </row>
    <row r="696" customFormat="false" ht="12.75" hidden="false" customHeight="false" outlineLevel="0" collapsed="false">
      <c r="A696" s="95" t="n">
        <f aca="false">MONTH(B696)+(YEAR(B696)-1998)*12</f>
        <v>32</v>
      </c>
      <c r="B696" s="101" t="n">
        <v>36740</v>
      </c>
      <c r="C696" s="102" t="n">
        <v>51.3</v>
      </c>
      <c r="D696" s="98" t="n">
        <f aca="false">LN(C696/C695)</f>
        <v>0.0422037153886773</v>
      </c>
      <c r="E696" s="106" t="n">
        <f aca="false">STDEV(D687:D696)*SQRT(trade_day)</f>
        <v>1.38156357827099</v>
      </c>
      <c r="F696" s="97"/>
      <c r="G696" s="103" t="n">
        <f aca="false">IF(G$1="P",MAX(0,G$2-$C696),IF(G$1="C",MAX(0,$C696-G$2)))</f>
        <v>0</v>
      </c>
      <c r="H696" s="103" t="n">
        <f aca="false">IF(H$1="P",MAX(0,H$2-$C696),IF(H$1="C",MAX(0,$C696-H$2)))</f>
        <v>0</v>
      </c>
      <c r="I696" s="103" t="n">
        <f aca="false">IF(I$1="P",MAX(0,I$2-$C696),IF(I$1="C",MAX(0,$C696-I$2)))</f>
        <v>0</v>
      </c>
      <c r="J696" s="103" t="n">
        <f aca="false">IF(J$1="P",MAX(0,J$2-$C696),IF(J$1="C",MAX(0,$C696-J$2)))</f>
        <v>0</v>
      </c>
      <c r="K696" s="103" t="n">
        <f aca="false">IF(K$1="P",MAX(0,K$2-$C696),IF(K$1="C",MAX(0,$C696-K$2)))</f>
        <v>0</v>
      </c>
      <c r="L696" s="103" t="n">
        <f aca="false">IF(L$1="P",MAX(0,L$2-$C696),IF(L$1="C",MAX(0,$C696-L$2)))</f>
        <v>0</v>
      </c>
      <c r="M696" s="103" t="n">
        <f aca="false">IF(M$1="P",MAX(0,M$2-$C696),IF(M$1="C",MAX(0,$C696-M$2)))</f>
        <v>31.3</v>
      </c>
      <c r="N696" s="103" t="n">
        <f aca="false">IF(N$1="P",MAX(0,N$2-$C696),IF(N$1="C",MAX(0,$C696-N$2)))</f>
        <v>26.3</v>
      </c>
      <c r="O696" s="103" t="n">
        <f aca="false">IF(O$1="P",MAX(0,O$2-$C696),IF(O$1="C",MAX(0,$C696-O$2)))</f>
        <v>21.3</v>
      </c>
      <c r="P696" s="103" t="n">
        <f aca="false">IF(P$1="P",MAX(0,P$2-$C696),IF(P$1="C",MAX(0,$C696-P$2)))</f>
        <v>16.3</v>
      </c>
      <c r="Q696" s="103" t="n">
        <f aca="false">IF(Q$1="P",MAX(0,Q$2-$C696),IF(Q$1="C",MAX(0,$C696-Q$2)))</f>
        <v>11.3</v>
      </c>
      <c r="R696" s="103" t="n">
        <f aca="false">IF(R$1="P",MAX(0,R$2-$C696),IF(R$1="C",MAX(0,$C696-R$2)))</f>
        <v>1.3</v>
      </c>
      <c r="S696" s="103" t="n">
        <f aca="false">IF(S$1="P",MAX(0,S$2-$C696),IF(S$1="C",MAX(0,$C696-S$2)))</f>
        <v>0</v>
      </c>
      <c r="T696" s="104" t="n">
        <f aca="false">A696</f>
        <v>32</v>
      </c>
      <c r="U696" s="105" t="n">
        <f aca="false">VLOOKUP($B696,Gas!$B$3:$E$2506,2)</f>
        <v>3.74</v>
      </c>
      <c r="V696" s="46" t="n">
        <f aca="false">C696/U696</f>
        <v>13.716577540107</v>
      </c>
      <c r="W696" s="99" t="n">
        <f aca="false">VLOOKUP($B696,Gas!$B$3:$E$2506,4)</f>
        <v>0.524871932570034</v>
      </c>
    </row>
    <row r="697" customFormat="false" ht="12.75" hidden="false" customHeight="false" outlineLevel="0" collapsed="false">
      <c r="A697" s="95" t="n">
        <f aca="false">MONTH(B697)+(YEAR(B697)-1998)*12</f>
        <v>32</v>
      </c>
      <c r="B697" s="101" t="n">
        <v>36741</v>
      </c>
      <c r="C697" s="102" t="n">
        <v>71.6</v>
      </c>
      <c r="D697" s="98" t="n">
        <f aca="false">LN(C697/C696)</f>
        <v>0.333404321789876</v>
      </c>
      <c r="E697" s="106" t="n">
        <f aca="false">STDEV(D688:D697)*SQRT(trade_day)</f>
        <v>2.12037998409451</v>
      </c>
      <c r="F697" s="97"/>
      <c r="G697" s="103" t="n">
        <f aca="false">IF(G$1="P",MAX(0,G$2-$C697),IF(G$1="C",MAX(0,$C697-G$2)))</f>
        <v>0</v>
      </c>
      <c r="H697" s="103" t="n">
        <f aca="false">IF(H$1="P",MAX(0,H$2-$C697),IF(H$1="C",MAX(0,$C697-H$2)))</f>
        <v>0</v>
      </c>
      <c r="I697" s="103" t="n">
        <f aca="false">IF(I$1="P",MAX(0,I$2-$C697),IF(I$1="C",MAX(0,$C697-I$2)))</f>
        <v>0</v>
      </c>
      <c r="J697" s="103" t="n">
        <f aca="false">IF(J$1="P",MAX(0,J$2-$C697),IF(J$1="C",MAX(0,$C697-J$2)))</f>
        <v>0</v>
      </c>
      <c r="K697" s="103" t="n">
        <f aca="false">IF(K$1="P",MAX(0,K$2-$C697),IF(K$1="C",MAX(0,$C697-K$2)))</f>
        <v>0</v>
      </c>
      <c r="L697" s="103" t="n">
        <f aca="false">IF(L$1="P",MAX(0,L$2-$C697),IF(L$1="C",MAX(0,$C697-L$2)))</f>
        <v>0</v>
      </c>
      <c r="M697" s="103" t="n">
        <f aca="false">IF(M$1="P",MAX(0,M$2-$C697),IF(M$1="C",MAX(0,$C697-M$2)))</f>
        <v>51.6</v>
      </c>
      <c r="N697" s="103" t="n">
        <f aca="false">IF(N$1="P",MAX(0,N$2-$C697),IF(N$1="C",MAX(0,$C697-N$2)))</f>
        <v>46.6</v>
      </c>
      <c r="O697" s="103" t="n">
        <f aca="false">IF(O$1="P",MAX(0,O$2-$C697),IF(O$1="C",MAX(0,$C697-O$2)))</f>
        <v>41.6</v>
      </c>
      <c r="P697" s="103" t="n">
        <f aca="false">IF(P$1="P",MAX(0,P$2-$C697),IF(P$1="C",MAX(0,$C697-P$2)))</f>
        <v>36.6</v>
      </c>
      <c r="Q697" s="103" t="n">
        <f aca="false">IF(Q$1="P",MAX(0,Q$2-$C697),IF(Q$1="C",MAX(0,$C697-Q$2)))</f>
        <v>31.6</v>
      </c>
      <c r="R697" s="103" t="n">
        <f aca="false">IF(R$1="P",MAX(0,R$2-$C697),IF(R$1="C",MAX(0,$C697-R$2)))</f>
        <v>21.6</v>
      </c>
      <c r="S697" s="103" t="n">
        <f aca="false">IF(S$1="P",MAX(0,S$2-$C697),IF(S$1="C",MAX(0,$C697-S$2)))</f>
        <v>0</v>
      </c>
      <c r="T697" s="104" t="n">
        <f aca="false">A697</f>
        <v>32</v>
      </c>
      <c r="U697" s="105" t="n">
        <f aca="false">VLOOKUP($B697,Gas!$B$3:$E$2506,2)</f>
        <v>4.04</v>
      </c>
      <c r="V697" s="46" t="n">
        <f aca="false">C697/U697</f>
        <v>17.7227722772277</v>
      </c>
      <c r="W697" s="99" t="n">
        <f aca="false">VLOOKUP($B697,Gas!$B$3:$E$2506,4)</f>
        <v>0.718187796097569</v>
      </c>
    </row>
    <row r="698" customFormat="false" ht="12.75" hidden="false" customHeight="false" outlineLevel="0" collapsed="false">
      <c r="A698" s="95" t="n">
        <f aca="false">MONTH(B698)+(YEAR(B698)-1998)*12</f>
        <v>32</v>
      </c>
      <c r="B698" s="101" t="n">
        <v>36742</v>
      </c>
      <c r="C698" s="102" t="n">
        <v>49.68</v>
      </c>
      <c r="D698" s="98" t="n">
        <f aca="false">LN(C698/C697)</f>
        <v>-0.365492636341376</v>
      </c>
      <c r="E698" s="106" t="n">
        <f aca="false">STDEV(D689:D698)*SQRT(trade_day)</f>
        <v>2.95235417815765</v>
      </c>
      <c r="F698" s="97"/>
      <c r="G698" s="103" t="n">
        <f aca="false">IF(G$1="P",MAX(0,G$2-$C698),IF(G$1="C",MAX(0,$C698-G$2)))</f>
        <v>0</v>
      </c>
      <c r="H698" s="103" t="n">
        <f aca="false">IF(H$1="P",MAX(0,H$2-$C698),IF(H$1="C",MAX(0,$C698-H$2)))</f>
        <v>0</v>
      </c>
      <c r="I698" s="103" t="n">
        <f aca="false">IF(I$1="P",MAX(0,I$2-$C698),IF(I$1="C",MAX(0,$C698-I$2)))</f>
        <v>0</v>
      </c>
      <c r="J698" s="103" t="n">
        <f aca="false">IF(J$1="P",MAX(0,J$2-$C698),IF(J$1="C",MAX(0,$C698-J$2)))</f>
        <v>0</v>
      </c>
      <c r="K698" s="103" t="n">
        <f aca="false">IF(K$1="P",MAX(0,K$2-$C698),IF(K$1="C",MAX(0,$C698-K$2)))</f>
        <v>0</v>
      </c>
      <c r="L698" s="103" t="n">
        <f aca="false">IF(L$1="P",MAX(0,L$2-$C698),IF(L$1="C",MAX(0,$C698-L$2)))</f>
        <v>0.32</v>
      </c>
      <c r="M698" s="103" t="n">
        <f aca="false">IF(M$1="P",MAX(0,M$2-$C698),IF(M$1="C",MAX(0,$C698-M$2)))</f>
        <v>29.68</v>
      </c>
      <c r="N698" s="103" t="n">
        <f aca="false">IF(N$1="P",MAX(0,N$2-$C698),IF(N$1="C",MAX(0,$C698-N$2)))</f>
        <v>24.68</v>
      </c>
      <c r="O698" s="103" t="n">
        <f aca="false">IF(O$1="P",MAX(0,O$2-$C698),IF(O$1="C",MAX(0,$C698-O$2)))</f>
        <v>19.68</v>
      </c>
      <c r="P698" s="103" t="n">
        <f aca="false">IF(P$1="P",MAX(0,P$2-$C698),IF(P$1="C",MAX(0,$C698-P$2)))</f>
        <v>14.68</v>
      </c>
      <c r="Q698" s="103" t="n">
        <f aca="false">IF(Q$1="P",MAX(0,Q$2-$C698),IF(Q$1="C",MAX(0,$C698-Q$2)))</f>
        <v>9.68</v>
      </c>
      <c r="R698" s="103" t="n">
        <f aca="false">IF(R$1="P",MAX(0,R$2-$C698),IF(R$1="C",MAX(0,$C698-R$2)))</f>
        <v>0</v>
      </c>
      <c r="S698" s="103" t="n">
        <f aca="false">IF(S$1="P",MAX(0,S$2-$C698),IF(S$1="C",MAX(0,$C698-S$2)))</f>
        <v>0</v>
      </c>
      <c r="T698" s="104" t="n">
        <f aca="false">A698</f>
        <v>32</v>
      </c>
      <c r="U698" s="105" t="n">
        <f aca="false">VLOOKUP($B698,Gas!$B$3:$E$2506,2)</f>
        <v>4.22</v>
      </c>
      <c r="V698" s="46" t="n">
        <f aca="false">C698/U698</f>
        <v>11.7725118483412</v>
      </c>
      <c r="W698" s="99" t="n">
        <f aca="false">VLOOKUP($B698,Gas!$B$3:$E$2506,4)</f>
        <v>0.696831088982731</v>
      </c>
    </row>
    <row r="699" customFormat="false" ht="12.75" hidden="false" customHeight="false" outlineLevel="0" collapsed="false">
      <c r="A699" s="95" t="n">
        <f aca="false">MONTH(B699)+(YEAR(B699)-1998)*12</f>
        <v>32</v>
      </c>
      <c r="B699" s="101" t="n">
        <v>36745</v>
      </c>
      <c r="C699" s="102" t="n">
        <v>54.34</v>
      </c>
      <c r="D699" s="98" t="n">
        <f aca="false">LN(C699/C698)</f>
        <v>0.0896581663729783</v>
      </c>
      <c r="E699" s="106" t="n">
        <f aca="false">STDEV(D690:D699)*SQRT(trade_day)</f>
        <v>2.98059709031454</v>
      </c>
      <c r="F699" s="97"/>
      <c r="G699" s="103" t="n">
        <f aca="false">IF(G$1="P",MAX(0,G$2-$C699),IF(G$1="C",MAX(0,$C699-G$2)))</f>
        <v>0</v>
      </c>
      <c r="H699" s="103" t="n">
        <f aca="false">IF(H$1="P",MAX(0,H$2-$C699),IF(H$1="C",MAX(0,$C699-H$2)))</f>
        <v>0</v>
      </c>
      <c r="I699" s="103" t="n">
        <f aca="false">IF(I$1="P",MAX(0,I$2-$C699),IF(I$1="C",MAX(0,$C699-I$2)))</f>
        <v>0</v>
      </c>
      <c r="J699" s="103" t="n">
        <f aca="false">IF(J$1="P",MAX(0,J$2-$C699),IF(J$1="C",MAX(0,$C699-J$2)))</f>
        <v>0</v>
      </c>
      <c r="K699" s="103" t="n">
        <f aca="false">IF(K$1="P",MAX(0,K$2-$C699),IF(K$1="C",MAX(0,$C699-K$2)))</f>
        <v>0</v>
      </c>
      <c r="L699" s="103" t="n">
        <f aca="false">IF(L$1="P",MAX(0,L$2-$C699),IF(L$1="C",MAX(0,$C699-L$2)))</f>
        <v>0</v>
      </c>
      <c r="M699" s="103" t="n">
        <f aca="false">IF(M$1="P",MAX(0,M$2-$C699),IF(M$1="C",MAX(0,$C699-M$2)))</f>
        <v>34.34</v>
      </c>
      <c r="N699" s="103" t="n">
        <f aca="false">IF(N$1="P",MAX(0,N$2-$C699),IF(N$1="C",MAX(0,$C699-N$2)))</f>
        <v>29.34</v>
      </c>
      <c r="O699" s="103" t="n">
        <f aca="false">IF(O$1="P",MAX(0,O$2-$C699),IF(O$1="C",MAX(0,$C699-O$2)))</f>
        <v>24.34</v>
      </c>
      <c r="P699" s="103" t="n">
        <f aca="false">IF(P$1="P",MAX(0,P$2-$C699),IF(P$1="C",MAX(0,$C699-P$2)))</f>
        <v>19.34</v>
      </c>
      <c r="Q699" s="103" t="n">
        <f aca="false">IF(Q$1="P",MAX(0,Q$2-$C699),IF(Q$1="C",MAX(0,$C699-Q$2)))</f>
        <v>14.34</v>
      </c>
      <c r="R699" s="103" t="n">
        <f aca="false">IF(R$1="P",MAX(0,R$2-$C699),IF(R$1="C",MAX(0,$C699-R$2)))</f>
        <v>4.34</v>
      </c>
      <c r="S699" s="103" t="n">
        <f aca="false">IF(S$1="P",MAX(0,S$2-$C699),IF(S$1="C",MAX(0,$C699-S$2)))</f>
        <v>0</v>
      </c>
      <c r="T699" s="104" t="n">
        <f aca="false">A699</f>
        <v>32</v>
      </c>
      <c r="U699" s="105" t="n">
        <f aca="false">VLOOKUP($B699,Gas!$B$3:$E$2506,2)</f>
        <v>4.25</v>
      </c>
      <c r="V699" s="46" t="n">
        <f aca="false">C699/U699</f>
        <v>12.7858823529412</v>
      </c>
      <c r="W699" s="99" t="n">
        <f aca="false">VLOOKUP($B699,Gas!$B$3:$E$2506,4)</f>
        <v>0.591493085434429</v>
      </c>
    </row>
    <row r="700" customFormat="false" ht="12.75" hidden="false" customHeight="false" outlineLevel="0" collapsed="false">
      <c r="A700" s="95" t="n">
        <f aca="false">MONTH(B700)+(YEAR(B700)-1998)*12</f>
        <v>32</v>
      </c>
      <c r="B700" s="101" t="n">
        <v>36746</v>
      </c>
      <c r="C700" s="102" t="n">
        <v>84.55</v>
      </c>
      <c r="D700" s="98" t="n">
        <f aca="false">LN(C700/C699)</f>
        <v>0.442082471346388</v>
      </c>
      <c r="E700" s="106" t="n">
        <f aca="false">STDEV(D691:D700)*SQRT(trade_day)</f>
        <v>3.62031793226237</v>
      </c>
      <c r="F700" s="97"/>
      <c r="G700" s="103" t="n">
        <f aca="false">IF(G$1="P",MAX(0,G$2-$C700),IF(G$1="C",MAX(0,$C700-G$2)))</f>
        <v>0</v>
      </c>
      <c r="H700" s="103" t="n">
        <f aca="false">IF(H$1="P",MAX(0,H$2-$C700),IF(H$1="C",MAX(0,$C700-H$2)))</f>
        <v>0</v>
      </c>
      <c r="I700" s="103" t="n">
        <f aca="false">IF(I$1="P",MAX(0,I$2-$C700),IF(I$1="C",MAX(0,$C700-I$2)))</f>
        <v>0</v>
      </c>
      <c r="J700" s="103" t="n">
        <f aca="false">IF(J$1="P",MAX(0,J$2-$C700),IF(J$1="C",MAX(0,$C700-J$2)))</f>
        <v>0</v>
      </c>
      <c r="K700" s="103" t="n">
        <f aca="false">IF(K$1="P",MAX(0,K$2-$C700),IF(K$1="C",MAX(0,$C700-K$2)))</f>
        <v>0</v>
      </c>
      <c r="L700" s="103" t="n">
        <f aca="false">IF(L$1="P",MAX(0,L$2-$C700),IF(L$1="C",MAX(0,$C700-L$2)))</f>
        <v>0</v>
      </c>
      <c r="M700" s="103" t="n">
        <f aca="false">IF(M$1="P",MAX(0,M$2-$C700),IF(M$1="C",MAX(0,$C700-M$2)))</f>
        <v>64.55</v>
      </c>
      <c r="N700" s="103" t="n">
        <f aca="false">IF(N$1="P",MAX(0,N$2-$C700),IF(N$1="C",MAX(0,$C700-N$2)))</f>
        <v>59.55</v>
      </c>
      <c r="O700" s="103" t="n">
        <f aca="false">IF(O$1="P",MAX(0,O$2-$C700),IF(O$1="C",MAX(0,$C700-O$2)))</f>
        <v>54.55</v>
      </c>
      <c r="P700" s="103" t="n">
        <f aca="false">IF(P$1="P",MAX(0,P$2-$C700),IF(P$1="C",MAX(0,$C700-P$2)))</f>
        <v>49.55</v>
      </c>
      <c r="Q700" s="103" t="n">
        <f aca="false">IF(Q$1="P",MAX(0,Q$2-$C700),IF(Q$1="C",MAX(0,$C700-Q$2)))</f>
        <v>44.55</v>
      </c>
      <c r="R700" s="103" t="n">
        <f aca="false">IF(R$1="P",MAX(0,R$2-$C700),IF(R$1="C",MAX(0,$C700-R$2)))</f>
        <v>34.55</v>
      </c>
      <c r="S700" s="103" t="n">
        <f aca="false">IF(S$1="P",MAX(0,S$2-$C700),IF(S$1="C",MAX(0,$C700-S$2)))</f>
        <v>0</v>
      </c>
      <c r="T700" s="104" t="n">
        <f aca="false">A700</f>
        <v>32</v>
      </c>
      <c r="U700" s="105" t="n">
        <f aca="false">VLOOKUP($B700,Gas!$B$3:$E$2506,2)</f>
        <v>4.385</v>
      </c>
      <c r="V700" s="46" t="n">
        <f aca="false">C700/U700</f>
        <v>19.2816419612315</v>
      </c>
      <c r="W700" s="99" t="n">
        <f aca="false">VLOOKUP($B700,Gas!$B$3:$E$2506,4)</f>
        <v>0.58761273785582</v>
      </c>
    </row>
    <row r="701" customFormat="false" ht="12.75" hidden="false" customHeight="false" outlineLevel="0" collapsed="false">
      <c r="A701" s="95" t="n">
        <f aca="false">MONTH(B701)+(YEAR(B701)-1998)*12</f>
        <v>32</v>
      </c>
      <c r="B701" s="101" t="n">
        <v>36747</v>
      </c>
      <c r="C701" s="102" t="n">
        <v>93.14</v>
      </c>
      <c r="D701" s="98" t="n">
        <f aca="false">LN(C701/C700)</f>
        <v>0.0967606622096419</v>
      </c>
      <c r="E701" s="106" t="n">
        <f aca="false">STDEV(D692:D701)*SQRT(trade_day)</f>
        <v>3.60779465741994</v>
      </c>
      <c r="F701" s="97"/>
      <c r="G701" s="103" t="n">
        <f aca="false">IF(G$1="P",MAX(0,G$2-$C701),IF(G$1="C",MAX(0,$C701-G$2)))</f>
        <v>0</v>
      </c>
      <c r="H701" s="103" t="n">
        <f aca="false">IF(H$1="P",MAX(0,H$2-$C701),IF(H$1="C",MAX(0,$C701-H$2)))</f>
        <v>0</v>
      </c>
      <c r="I701" s="103" t="n">
        <f aca="false">IF(I$1="P",MAX(0,I$2-$C701),IF(I$1="C",MAX(0,$C701-I$2)))</f>
        <v>0</v>
      </c>
      <c r="J701" s="103" t="n">
        <f aca="false">IF(J$1="P",MAX(0,J$2-$C701),IF(J$1="C",MAX(0,$C701-J$2)))</f>
        <v>0</v>
      </c>
      <c r="K701" s="103" t="n">
        <f aca="false">IF(K$1="P",MAX(0,K$2-$C701),IF(K$1="C",MAX(0,$C701-K$2)))</f>
        <v>0</v>
      </c>
      <c r="L701" s="103" t="n">
        <f aca="false">IF(L$1="P",MAX(0,L$2-$C701),IF(L$1="C",MAX(0,$C701-L$2)))</f>
        <v>0</v>
      </c>
      <c r="M701" s="103" t="n">
        <f aca="false">IF(M$1="P",MAX(0,M$2-$C701),IF(M$1="C",MAX(0,$C701-M$2)))</f>
        <v>73.14</v>
      </c>
      <c r="N701" s="103" t="n">
        <f aca="false">IF(N$1="P",MAX(0,N$2-$C701),IF(N$1="C",MAX(0,$C701-N$2)))</f>
        <v>68.14</v>
      </c>
      <c r="O701" s="103" t="n">
        <f aca="false">IF(O$1="P",MAX(0,O$2-$C701),IF(O$1="C",MAX(0,$C701-O$2)))</f>
        <v>63.14</v>
      </c>
      <c r="P701" s="103" t="n">
        <f aca="false">IF(P$1="P",MAX(0,P$2-$C701),IF(P$1="C",MAX(0,$C701-P$2)))</f>
        <v>58.14</v>
      </c>
      <c r="Q701" s="103" t="n">
        <f aca="false">IF(Q$1="P",MAX(0,Q$2-$C701),IF(Q$1="C",MAX(0,$C701-Q$2)))</f>
        <v>53.14</v>
      </c>
      <c r="R701" s="103" t="n">
        <f aca="false">IF(R$1="P",MAX(0,R$2-$C701),IF(R$1="C",MAX(0,$C701-R$2)))</f>
        <v>43.14</v>
      </c>
      <c r="S701" s="103" t="n">
        <f aca="false">IF(S$1="P",MAX(0,S$2-$C701),IF(S$1="C",MAX(0,$C701-S$2)))</f>
        <v>0</v>
      </c>
      <c r="T701" s="104" t="n">
        <f aca="false">A701</f>
        <v>32</v>
      </c>
      <c r="U701" s="105" t="n">
        <f aca="false">VLOOKUP($B701,Gas!$B$3:$E$2506,2)</f>
        <v>4.45</v>
      </c>
      <c r="V701" s="46" t="n">
        <f aca="false">C701/U701</f>
        <v>20.9303370786517</v>
      </c>
      <c r="W701" s="99" t="n">
        <f aca="false">VLOOKUP($B701,Gas!$B$3:$E$2506,4)</f>
        <v>0.582015602469586</v>
      </c>
    </row>
    <row r="702" customFormat="false" ht="12.75" hidden="false" customHeight="false" outlineLevel="0" collapsed="false">
      <c r="A702" s="95" t="n">
        <f aca="false">MONTH(B702)+(YEAR(B702)-1998)*12</f>
        <v>32</v>
      </c>
      <c r="B702" s="101" t="n">
        <v>36748</v>
      </c>
      <c r="C702" s="102" t="n">
        <v>61.36</v>
      </c>
      <c r="D702" s="98" t="n">
        <f aca="false">LN(C702/C701)</f>
        <v>-0.41734558049523</v>
      </c>
      <c r="E702" s="106" t="n">
        <f aca="false">STDEV(D693:D702)*SQRT(trade_day)</f>
        <v>4.36820666802233</v>
      </c>
      <c r="F702" s="97"/>
      <c r="G702" s="103" t="n">
        <f aca="false">IF(G$1="P",MAX(0,G$2-$C702),IF(G$1="C",MAX(0,$C702-G$2)))</f>
        <v>0</v>
      </c>
      <c r="H702" s="103" t="n">
        <f aca="false">IF(H$1="P",MAX(0,H$2-$C702),IF(H$1="C",MAX(0,$C702-H$2)))</f>
        <v>0</v>
      </c>
      <c r="I702" s="103" t="n">
        <f aca="false">IF(I$1="P",MAX(0,I$2-$C702),IF(I$1="C",MAX(0,$C702-I$2)))</f>
        <v>0</v>
      </c>
      <c r="J702" s="103" t="n">
        <f aca="false">IF(J$1="P",MAX(0,J$2-$C702),IF(J$1="C",MAX(0,$C702-J$2)))</f>
        <v>0</v>
      </c>
      <c r="K702" s="103" t="n">
        <f aca="false">IF(K$1="P",MAX(0,K$2-$C702),IF(K$1="C",MAX(0,$C702-K$2)))</f>
        <v>0</v>
      </c>
      <c r="L702" s="103" t="n">
        <f aca="false">IF(L$1="P",MAX(0,L$2-$C702),IF(L$1="C",MAX(0,$C702-L$2)))</f>
        <v>0</v>
      </c>
      <c r="M702" s="103" t="n">
        <f aca="false">IF(M$1="P",MAX(0,M$2-$C702),IF(M$1="C",MAX(0,$C702-M$2)))</f>
        <v>41.36</v>
      </c>
      <c r="N702" s="103" t="n">
        <f aca="false">IF(N$1="P",MAX(0,N$2-$C702),IF(N$1="C",MAX(0,$C702-N$2)))</f>
        <v>36.36</v>
      </c>
      <c r="O702" s="103" t="n">
        <f aca="false">IF(O$1="P",MAX(0,O$2-$C702),IF(O$1="C",MAX(0,$C702-O$2)))</f>
        <v>31.36</v>
      </c>
      <c r="P702" s="103" t="n">
        <f aca="false">IF(P$1="P",MAX(0,P$2-$C702),IF(P$1="C",MAX(0,$C702-P$2)))</f>
        <v>26.36</v>
      </c>
      <c r="Q702" s="103" t="n">
        <f aca="false">IF(Q$1="P",MAX(0,Q$2-$C702),IF(Q$1="C",MAX(0,$C702-Q$2)))</f>
        <v>21.36</v>
      </c>
      <c r="R702" s="103" t="n">
        <f aca="false">IF(R$1="P",MAX(0,R$2-$C702),IF(R$1="C",MAX(0,$C702-R$2)))</f>
        <v>11.36</v>
      </c>
      <c r="S702" s="103" t="n">
        <f aca="false">IF(S$1="P",MAX(0,S$2-$C702),IF(S$1="C",MAX(0,$C702-S$2)))</f>
        <v>0</v>
      </c>
      <c r="T702" s="104" t="n">
        <f aca="false">A702</f>
        <v>32</v>
      </c>
      <c r="U702" s="105" t="n">
        <f aca="false">VLOOKUP($B702,Gas!$B$3:$E$2506,2)</f>
        <v>4.475</v>
      </c>
      <c r="V702" s="46" t="n">
        <f aca="false">C702/U702</f>
        <v>13.7117318435754</v>
      </c>
      <c r="W702" s="99" t="n">
        <f aca="false">VLOOKUP($B702,Gas!$B$3:$E$2506,4)</f>
        <v>0.57768309633972</v>
      </c>
    </row>
    <row r="703" customFormat="false" ht="12.75" hidden="false" customHeight="false" outlineLevel="0" collapsed="false">
      <c r="A703" s="95" t="n">
        <f aca="false">MONTH(B703)+(YEAR(B703)-1998)*12</f>
        <v>32</v>
      </c>
      <c r="B703" s="101" t="n">
        <v>36749</v>
      </c>
      <c r="C703" s="102" t="n">
        <v>49.24</v>
      </c>
      <c r="D703" s="98" t="n">
        <f aca="false">LN(C703/C702)</f>
        <v>-0.220051855742748</v>
      </c>
      <c r="E703" s="106" t="n">
        <f aca="false">STDEV(D694:D703)*SQRT(trade_day)</f>
        <v>4.53998428050049</v>
      </c>
      <c r="F703" s="97"/>
      <c r="G703" s="103" t="n">
        <f aca="false">IF(G$1="P",MAX(0,G$2-$C703),IF(G$1="C",MAX(0,$C703-G$2)))</f>
        <v>0</v>
      </c>
      <c r="H703" s="103" t="n">
        <f aca="false">IF(H$1="P",MAX(0,H$2-$C703),IF(H$1="C",MAX(0,$C703-H$2)))</f>
        <v>0</v>
      </c>
      <c r="I703" s="103" t="n">
        <f aca="false">IF(I$1="P",MAX(0,I$2-$C703),IF(I$1="C",MAX(0,$C703-I$2)))</f>
        <v>0</v>
      </c>
      <c r="J703" s="103" t="n">
        <f aca="false">IF(J$1="P",MAX(0,J$2-$C703),IF(J$1="C",MAX(0,$C703-J$2)))</f>
        <v>0</v>
      </c>
      <c r="K703" s="103" t="n">
        <f aca="false">IF(K$1="P",MAX(0,K$2-$C703),IF(K$1="C",MAX(0,$C703-K$2)))</f>
        <v>0</v>
      </c>
      <c r="L703" s="103" t="n">
        <f aca="false">IF(L$1="P",MAX(0,L$2-$C703),IF(L$1="C",MAX(0,$C703-L$2)))</f>
        <v>0.759999999999998</v>
      </c>
      <c r="M703" s="103" t="n">
        <f aca="false">IF(M$1="P",MAX(0,M$2-$C703),IF(M$1="C",MAX(0,$C703-M$2)))</f>
        <v>29.24</v>
      </c>
      <c r="N703" s="103" t="n">
        <f aca="false">IF(N$1="P",MAX(0,N$2-$C703),IF(N$1="C",MAX(0,$C703-N$2)))</f>
        <v>24.24</v>
      </c>
      <c r="O703" s="103" t="n">
        <f aca="false">IF(O$1="P",MAX(0,O$2-$C703),IF(O$1="C",MAX(0,$C703-O$2)))</f>
        <v>19.24</v>
      </c>
      <c r="P703" s="103" t="n">
        <f aca="false">IF(P$1="P",MAX(0,P$2-$C703),IF(P$1="C",MAX(0,$C703-P$2)))</f>
        <v>14.24</v>
      </c>
      <c r="Q703" s="103" t="n">
        <f aca="false">IF(Q$1="P",MAX(0,Q$2-$C703),IF(Q$1="C",MAX(0,$C703-Q$2)))</f>
        <v>9.24</v>
      </c>
      <c r="R703" s="103" t="n">
        <f aca="false">IF(R$1="P",MAX(0,R$2-$C703),IF(R$1="C",MAX(0,$C703-R$2)))</f>
        <v>0</v>
      </c>
      <c r="S703" s="103" t="n">
        <f aca="false">IF(S$1="P",MAX(0,S$2-$C703),IF(S$1="C",MAX(0,$C703-S$2)))</f>
        <v>0</v>
      </c>
      <c r="T703" s="104" t="n">
        <f aca="false">A703</f>
        <v>32</v>
      </c>
      <c r="U703" s="105" t="n">
        <f aca="false">VLOOKUP($B703,Gas!$B$3:$E$2506,2)</f>
        <v>4.43</v>
      </c>
      <c r="V703" s="46" t="n">
        <f aca="false">C703/U703</f>
        <v>11.1151241534989</v>
      </c>
      <c r="W703" s="99" t="n">
        <f aca="false">VLOOKUP($B703,Gas!$B$3:$E$2506,4)</f>
        <v>0.516235543426573</v>
      </c>
    </row>
    <row r="704" customFormat="false" ht="12.75" hidden="false" customHeight="false" outlineLevel="0" collapsed="false">
      <c r="A704" s="95" t="n">
        <f aca="false">MONTH(B704)+(YEAR(B704)-1998)*12</f>
        <v>32</v>
      </c>
      <c r="B704" s="101" t="n">
        <v>36752</v>
      </c>
      <c r="C704" s="102" t="n">
        <v>48.83</v>
      </c>
      <c r="D704" s="98" t="n">
        <f aca="false">LN(C704/C703)</f>
        <v>-0.00836142324268392</v>
      </c>
      <c r="E704" s="106" t="n">
        <f aca="false">STDEV(D695:D704)*SQRT(trade_day)</f>
        <v>4.41787849212512</v>
      </c>
      <c r="F704" s="97"/>
      <c r="G704" s="103" t="n">
        <f aca="false">IF(G$1="P",MAX(0,G$2-$C704),IF(G$1="C",MAX(0,$C704-G$2)))</f>
        <v>0</v>
      </c>
      <c r="H704" s="103" t="n">
        <f aca="false">IF(H$1="P",MAX(0,H$2-$C704),IF(H$1="C",MAX(0,$C704-H$2)))</f>
        <v>0</v>
      </c>
      <c r="I704" s="103" t="n">
        <f aca="false">IF(I$1="P",MAX(0,I$2-$C704),IF(I$1="C",MAX(0,$C704-I$2)))</f>
        <v>0</v>
      </c>
      <c r="J704" s="103" t="n">
        <f aca="false">IF(J$1="P",MAX(0,J$2-$C704),IF(J$1="C",MAX(0,$C704-J$2)))</f>
        <v>0</v>
      </c>
      <c r="K704" s="103" t="n">
        <f aca="false">IF(K$1="P",MAX(0,K$2-$C704),IF(K$1="C",MAX(0,$C704-K$2)))</f>
        <v>0</v>
      </c>
      <c r="L704" s="103" t="n">
        <f aca="false">IF(L$1="P",MAX(0,L$2-$C704),IF(L$1="C",MAX(0,$C704-L$2)))</f>
        <v>1.17</v>
      </c>
      <c r="M704" s="103" t="n">
        <f aca="false">IF(M$1="P",MAX(0,M$2-$C704),IF(M$1="C",MAX(0,$C704-M$2)))</f>
        <v>28.83</v>
      </c>
      <c r="N704" s="103" t="n">
        <f aca="false">IF(N$1="P",MAX(0,N$2-$C704),IF(N$1="C",MAX(0,$C704-N$2)))</f>
        <v>23.83</v>
      </c>
      <c r="O704" s="103" t="n">
        <f aca="false">IF(O$1="P",MAX(0,O$2-$C704),IF(O$1="C",MAX(0,$C704-O$2)))</f>
        <v>18.83</v>
      </c>
      <c r="P704" s="103" t="n">
        <f aca="false">IF(P$1="P",MAX(0,P$2-$C704),IF(P$1="C",MAX(0,$C704-P$2)))</f>
        <v>13.83</v>
      </c>
      <c r="Q704" s="103" t="n">
        <f aca="false">IF(Q$1="P",MAX(0,Q$2-$C704),IF(Q$1="C",MAX(0,$C704-Q$2)))</f>
        <v>8.83</v>
      </c>
      <c r="R704" s="103" t="n">
        <f aca="false">IF(R$1="P",MAX(0,R$2-$C704),IF(R$1="C",MAX(0,$C704-R$2)))</f>
        <v>0</v>
      </c>
      <c r="S704" s="103" t="n">
        <f aca="false">IF(S$1="P",MAX(0,S$2-$C704),IF(S$1="C",MAX(0,$C704-S$2)))</f>
        <v>0</v>
      </c>
      <c r="T704" s="104" t="n">
        <f aca="false">A704</f>
        <v>32</v>
      </c>
      <c r="U704" s="105" t="n">
        <f aca="false">VLOOKUP($B704,Gas!$B$3:$E$2506,2)</f>
        <v>4.445</v>
      </c>
      <c r="V704" s="46" t="n">
        <f aca="false">C704/U704</f>
        <v>10.9853768278965</v>
      </c>
      <c r="W704" s="99" t="n">
        <f aca="false">VLOOKUP($B704,Gas!$B$3:$E$2506,4)</f>
        <v>0.213094685543462</v>
      </c>
    </row>
    <row r="705" customFormat="false" ht="12.75" hidden="false" customHeight="false" outlineLevel="0" collapsed="false">
      <c r="A705" s="95" t="n">
        <f aca="false">MONTH(B705)+(YEAR(B705)-1998)*12</f>
        <v>32</v>
      </c>
      <c r="B705" s="101" t="n">
        <v>36753</v>
      </c>
      <c r="C705" s="102" t="n">
        <v>47.12</v>
      </c>
      <c r="D705" s="98" t="n">
        <f aca="false">LN(C705/C704)</f>
        <v>-0.0356473387302376</v>
      </c>
      <c r="E705" s="106" t="n">
        <f aca="false">STDEV(D696:D705)*SQRT(trade_day)</f>
        <v>4.35609500025109</v>
      </c>
      <c r="F705" s="97"/>
      <c r="G705" s="103" t="n">
        <f aca="false">IF(G$1="P",MAX(0,G$2-$C705),IF(G$1="C",MAX(0,$C705-G$2)))</f>
        <v>0</v>
      </c>
      <c r="H705" s="103" t="n">
        <f aca="false">IF(H$1="P",MAX(0,H$2-$C705),IF(H$1="C",MAX(0,$C705-H$2)))</f>
        <v>0</v>
      </c>
      <c r="I705" s="103" t="n">
        <f aca="false">IF(I$1="P",MAX(0,I$2-$C705),IF(I$1="C",MAX(0,$C705-I$2)))</f>
        <v>0</v>
      </c>
      <c r="J705" s="103" t="n">
        <f aca="false">IF(J$1="P",MAX(0,J$2-$C705),IF(J$1="C",MAX(0,$C705-J$2)))</f>
        <v>0</v>
      </c>
      <c r="K705" s="103" t="n">
        <f aca="false">IF(K$1="P",MAX(0,K$2-$C705),IF(K$1="C",MAX(0,$C705-K$2)))</f>
        <v>0</v>
      </c>
      <c r="L705" s="103" t="n">
        <f aca="false">IF(L$1="P",MAX(0,L$2-$C705),IF(L$1="C",MAX(0,$C705-L$2)))</f>
        <v>2.88</v>
      </c>
      <c r="M705" s="103" t="n">
        <f aca="false">IF(M$1="P",MAX(0,M$2-$C705),IF(M$1="C",MAX(0,$C705-M$2)))</f>
        <v>27.12</v>
      </c>
      <c r="N705" s="103" t="n">
        <f aca="false">IF(N$1="P",MAX(0,N$2-$C705),IF(N$1="C",MAX(0,$C705-N$2)))</f>
        <v>22.12</v>
      </c>
      <c r="O705" s="103" t="n">
        <f aca="false">IF(O$1="P",MAX(0,O$2-$C705),IF(O$1="C",MAX(0,$C705-O$2)))</f>
        <v>17.12</v>
      </c>
      <c r="P705" s="103" t="n">
        <f aca="false">IF(P$1="P",MAX(0,P$2-$C705),IF(P$1="C",MAX(0,$C705-P$2)))</f>
        <v>12.12</v>
      </c>
      <c r="Q705" s="103" t="n">
        <f aca="false">IF(Q$1="P",MAX(0,Q$2-$C705),IF(Q$1="C",MAX(0,$C705-Q$2)))</f>
        <v>7.12</v>
      </c>
      <c r="R705" s="103" t="n">
        <f aca="false">IF(R$1="P",MAX(0,R$2-$C705),IF(R$1="C",MAX(0,$C705-R$2)))</f>
        <v>0</v>
      </c>
      <c r="S705" s="103" t="n">
        <f aca="false">IF(S$1="P",MAX(0,S$2-$C705),IF(S$1="C",MAX(0,$C705-S$2)))</f>
        <v>0</v>
      </c>
      <c r="T705" s="104" t="n">
        <f aca="false">A705</f>
        <v>32</v>
      </c>
      <c r="U705" s="105" t="n">
        <f aca="false">VLOOKUP($B705,Gas!$B$3:$E$2506,2)</f>
        <v>4.43</v>
      </c>
      <c r="V705" s="46" t="n">
        <f aca="false">C705/U705</f>
        <v>10.6365688487585</v>
      </c>
      <c r="W705" s="99" t="n">
        <f aca="false">VLOOKUP($B705,Gas!$B$3:$E$2506,4)</f>
        <v>0.218637606604371</v>
      </c>
    </row>
    <row r="706" customFormat="false" ht="12.75" hidden="false" customHeight="false" outlineLevel="0" collapsed="false">
      <c r="A706" s="95" t="n">
        <f aca="false">MONTH(B706)+(YEAR(B706)-1998)*12</f>
        <v>32</v>
      </c>
      <c r="B706" s="101" t="n">
        <v>36754</v>
      </c>
      <c r="C706" s="102" t="n">
        <v>51.01</v>
      </c>
      <c r="D706" s="98" t="n">
        <f aca="false">LN(C706/C705)</f>
        <v>0.0793241525915039</v>
      </c>
      <c r="E706" s="106" t="n">
        <f aca="false">STDEV(D697:D706)*SQRT(trade_day)</f>
        <v>4.37102625668973</v>
      </c>
      <c r="F706" s="97"/>
      <c r="G706" s="103" t="n">
        <f aca="false">IF(G$1="P",MAX(0,G$2-$C706),IF(G$1="C",MAX(0,$C706-G$2)))</f>
        <v>0</v>
      </c>
      <c r="H706" s="103" t="n">
        <f aca="false">IF(H$1="P",MAX(0,H$2-$C706),IF(H$1="C",MAX(0,$C706-H$2)))</f>
        <v>0</v>
      </c>
      <c r="I706" s="103" t="n">
        <f aca="false">IF(I$1="P",MAX(0,I$2-$C706),IF(I$1="C",MAX(0,$C706-I$2)))</f>
        <v>0</v>
      </c>
      <c r="J706" s="103" t="n">
        <f aca="false">IF(J$1="P",MAX(0,J$2-$C706),IF(J$1="C",MAX(0,$C706-J$2)))</f>
        <v>0</v>
      </c>
      <c r="K706" s="103" t="n">
        <f aca="false">IF(K$1="P",MAX(0,K$2-$C706),IF(K$1="C",MAX(0,$C706-K$2)))</f>
        <v>0</v>
      </c>
      <c r="L706" s="103" t="n">
        <f aca="false">IF(L$1="P",MAX(0,L$2-$C706),IF(L$1="C",MAX(0,$C706-L$2)))</f>
        <v>0</v>
      </c>
      <c r="M706" s="103" t="n">
        <f aca="false">IF(M$1="P",MAX(0,M$2-$C706),IF(M$1="C",MAX(0,$C706-M$2)))</f>
        <v>31.01</v>
      </c>
      <c r="N706" s="103" t="n">
        <f aca="false">IF(N$1="P",MAX(0,N$2-$C706),IF(N$1="C",MAX(0,$C706-N$2)))</f>
        <v>26.01</v>
      </c>
      <c r="O706" s="103" t="n">
        <f aca="false">IF(O$1="P",MAX(0,O$2-$C706),IF(O$1="C",MAX(0,$C706-O$2)))</f>
        <v>21.01</v>
      </c>
      <c r="P706" s="103" t="n">
        <f aca="false">IF(P$1="P",MAX(0,P$2-$C706),IF(P$1="C",MAX(0,$C706-P$2)))</f>
        <v>16.01</v>
      </c>
      <c r="Q706" s="103" t="n">
        <f aca="false">IF(Q$1="P",MAX(0,Q$2-$C706),IF(Q$1="C",MAX(0,$C706-Q$2)))</f>
        <v>11.01</v>
      </c>
      <c r="R706" s="103" t="n">
        <f aca="false">IF(R$1="P",MAX(0,R$2-$C706),IF(R$1="C",MAX(0,$C706-R$2)))</f>
        <v>1.01</v>
      </c>
      <c r="S706" s="103" t="n">
        <f aca="false">IF(S$1="P",MAX(0,S$2-$C706),IF(S$1="C",MAX(0,$C706-S$2)))</f>
        <v>0</v>
      </c>
      <c r="T706" s="104" t="n">
        <f aca="false">A706</f>
        <v>32</v>
      </c>
      <c r="U706" s="105" t="n">
        <f aca="false">VLOOKUP($B706,Gas!$B$3:$E$2506,2)</f>
        <v>4.24</v>
      </c>
      <c r="V706" s="46" t="n">
        <f aca="false">C706/U706</f>
        <v>12.0306603773585</v>
      </c>
      <c r="W706" s="99" t="n">
        <f aca="false">VLOOKUP($B706,Gas!$B$3:$E$2506,4)</f>
        <v>0.364267096081134</v>
      </c>
    </row>
    <row r="707" customFormat="false" ht="12.75" hidden="false" customHeight="false" outlineLevel="0" collapsed="false">
      <c r="A707" s="95" t="n">
        <f aca="false">MONTH(B707)+(YEAR(B707)-1998)*12</f>
        <v>32</v>
      </c>
      <c r="B707" s="101" t="n">
        <v>36755</v>
      </c>
      <c r="C707" s="102" t="n">
        <v>49.14</v>
      </c>
      <c r="D707" s="98" t="n">
        <f aca="false">LN(C707/C706)</f>
        <v>-0.0373483248418021</v>
      </c>
      <c r="E707" s="106" t="n">
        <f aca="false">STDEV(D698:D707)*SQRT(trade_day)</f>
        <v>3.95769882137026</v>
      </c>
      <c r="F707" s="97"/>
      <c r="G707" s="103" t="n">
        <f aca="false">IF(G$1="P",MAX(0,G$2-$C707),IF(G$1="C",MAX(0,$C707-G$2)))</f>
        <v>0</v>
      </c>
      <c r="H707" s="103" t="n">
        <f aca="false">IF(H$1="P",MAX(0,H$2-$C707),IF(H$1="C",MAX(0,$C707-H$2)))</f>
        <v>0</v>
      </c>
      <c r="I707" s="103" t="n">
        <f aca="false">IF(I$1="P",MAX(0,I$2-$C707),IF(I$1="C",MAX(0,$C707-I$2)))</f>
        <v>0</v>
      </c>
      <c r="J707" s="103" t="n">
        <f aca="false">IF(J$1="P",MAX(0,J$2-$C707),IF(J$1="C",MAX(0,$C707-J$2)))</f>
        <v>0</v>
      </c>
      <c r="K707" s="103" t="n">
        <f aca="false">IF(K$1="P",MAX(0,K$2-$C707),IF(K$1="C",MAX(0,$C707-K$2)))</f>
        <v>0</v>
      </c>
      <c r="L707" s="103" t="n">
        <f aca="false">IF(L$1="P",MAX(0,L$2-$C707),IF(L$1="C",MAX(0,$C707-L$2)))</f>
        <v>0.859999999999999</v>
      </c>
      <c r="M707" s="103" t="n">
        <f aca="false">IF(M$1="P",MAX(0,M$2-$C707),IF(M$1="C",MAX(0,$C707-M$2)))</f>
        <v>29.14</v>
      </c>
      <c r="N707" s="103" t="n">
        <f aca="false">IF(N$1="P",MAX(0,N$2-$C707),IF(N$1="C",MAX(0,$C707-N$2)))</f>
        <v>24.14</v>
      </c>
      <c r="O707" s="103" t="n">
        <f aca="false">IF(O$1="P",MAX(0,O$2-$C707),IF(O$1="C",MAX(0,$C707-O$2)))</f>
        <v>19.14</v>
      </c>
      <c r="P707" s="103" t="n">
        <f aca="false">IF(P$1="P",MAX(0,P$2-$C707),IF(P$1="C",MAX(0,$C707-P$2)))</f>
        <v>14.14</v>
      </c>
      <c r="Q707" s="103" t="n">
        <f aca="false">IF(Q$1="P",MAX(0,Q$2-$C707),IF(Q$1="C",MAX(0,$C707-Q$2)))</f>
        <v>9.14</v>
      </c>
      <c r="R707" s="103" t="n">
        <f aca="false">IF(R$1="P",MAX(0,R$2-$C707),IF(R$1="C",MAX(0,$C707-R$2)))</f>
        <v>0</v>
      </c>
      <c r="S707" s="103" t="n">
        <f aca="false">IF(S$1="P",MAX(0,S$2-$C707),IF(S$1="C",MAX(0,$C707-S$2)))</f>
        <v>0</v>
      </c>
      <c r="T707" s="104" t="n">
        <f aca="false">A707</f>
        <v>32</v>
      </c>
      <c r="U707" s="105" t="n">
        <f aca="false">VLOOKUP($B707,Gas!$B$3:$E$2506,2)</f>
        <v>4.235</v>
      </c>
      <c r="V707" s="46" t="n">
        <f aca="false">C707/U707</f>
        <v>11.603305785124</v>
      </c>
      <c r="W707" s="99" t="n">
        <f aca="false">VLOOKUP($B707,Gas!$B$3:$E$2506,4)</f>
        <v>0.364305900507344</v>
      </c>
    </row>
    <row r="708" customFormat="false" ht="12.75" hidden="false" customHeight="false" outlineLevel="0" collapsed="false">
      <c r="A708" s="95" t="n">
        <f aca="false">MONTH(B708)+(YEAR(B708)-1998)*12</f>
        <v>32</v>
      </c>
      <c r="B708" s="101" t="n">
        <v>36756</v>
      </c>
      <c r="C708" s="102" t="n">
        <v>49.52</v>
      </c>
      <c r="D708" s="98" t="n">
        <f aca="false">LN(C708/C707)</f>
        <v>0.00770326128330765</v>
      </c>
      <c r="E708" s="106" t="n">
        <f aca="false">STDEV(D699:D708)*SQRT(trade_day)</f>
        <v>3.513958045167</v>
      </c>
      <c r="F708" s="97"/>
      <c r="G708" s="103" t="n">
        <f aca="false">IF(G$1="P",MAX(0,G$2-$C708),IF(G$1="C",MAX(0,$C708-G$2)))</f>
        <v>0</v>
      </c>
      <c r="H708" s="103" t="n">
        <f aca="false">IF(H$1="P",MAX(0,H$2-$C708),IF(H$1="C",MAX(0,$C708-H$2)))</f>
        <v>0</v>
      </c>
      <c r="I708" s="103" t="n">
        <f aca="false">IF(I$1="P",MAX(0,I$2-$C708),IF(I$1="C",MAX(0,$C708-I$2)))</f>
        <v>0</v>
      </c>
      <c r="J708" s="103" t="n">
        <f aca="false">IF(J$1="P",MAX(0,J$2-$C708),IF(J$1="C",MAX(0,$C708-J$2)))</f>
        <v>0</v>
      </c>
      <c r="K708" s="103" t="n">
        <f aca="false">IF(K$1="P",MAX(0,K$2-$C708),IF(K$1="C",MAX(0,$C708-K$2)))</f>
        <v>0</v>
      </c>
      <c r="L708" s="103" t="n">
        <f aca="false">IF(L$1="P",MAX(0,L$2-$C708),IF(L$1="C",MAX(0,$C708-L$2)))</f>
        <v>0.479999999999997</v>
      </c>
      <c r="M708" s="103" t="n">
        <f aca="false">IF(M$1="P",MAX(0,M$2-$C708),IF(M$1="C",MAX(0,$C708-M$2)))</f>
        <v>29.52</v>
      </c>
      <c r="N708" s="103" t="n">
        <f aca="false">IF(N$1="P",MAX(0,N$2-$C708),IF(N$1="C",MAX(0,$C708-N$2)))</f>
        <v>24.52</v>
      </c>
      <c r="O708" s="103" t="n">
        <f aca="false">IF(O$1="P",MAX(0,O$2-$C708),IF(O$1="C",MAX(0,$C708-O$2)))</f>
        <v>19.52</v>
      </c>
      <c r="P708" s="103" t="n">
        <f aca="false">IF(P$1="P",MAX(0,P$2-$C708),IF(P$1="C",MAX(0,$C708-P$2)))</f>
        <v>14.52</v>
      </c>
      <c r="Q708" s="103" t="n">
        <f aca="false">IF(Q$1="P",MAX(0,Q$2-$C708),IF(Q$1="C",MAX(0,$C708-Q$2)))</f>
        <v>9.52</v>
      </c>
      <c r="R708" s="103" t="n">
        <f aca="false">IF(R$1="P",MAX(0,R$2-$C708),IF(R$1="C",MAX(0,$C708-R$2)))</f>
        <v>0</v>
      </c>
      <c r="S708" s="103" t="n">
        <f aca="false">IF(S$1="P",MAX(0,S$2-$C708),IF(S$1="C",MAX(0,$C708-S$2)))</f>
        <v>0</v>
      </c>
      <c r="T708" s="104" t="n">
        <f aca="false">A708</f>
        <v>32</v>
      </c>
      <c r="U708" s="105" t="n">
        <f aca="false">VLOOKUP($B708,Gas!$B$3:$E$2506,2)</f>
        <v>4.365</v>
      </c>
      <c r="V708" s="46" t="n">
        <f aca="false">C708/U708</f>
        <v>11.3447880870561</v>
      </c>
      <c r="W708" s="99" t="n">
        <f aca="false">VLOOKUP($B708,Gas!$B$3:$E$2506,4)</f>
        <v>0.360695287643611</v>
      </c>
    </row>
    <row r="709" customFormat="false" ht="12.75" hidden="false" customHeight="false" outlineLevel="0" collapsed="false">
      <c r="A709" s="95" t="n">
        <f aca="false">MONTH(B709)+(YEAR(B709)-1998)*12</f>
        <v>32</v>
      </c>
      <c r="B709" s="101" t="n">
        <v>36759</v>
      </c>
      <c r="C709" s="102" t="n">
        <v>45.46</v>
      </c>
      <c r="D709" s="98" t="n">
        <f aca="false">LN(C709/C708)</f>
        <v>-0.0855438099519435</v>
      </c>
      <c r="E709" s="106" t="n">
        <f aca="false">STDEV(D700:D709)*SQRT(trade_day)</f>
        <v>3.49849567233611</v>
      </c>
      <c r="F709" s="97"/>
      <c r="G709" s="103" t="n">
        <f aca="false">IF(G$1="P",MAX(0,G$2-$C709),IF(G$1="C",MAX(0,$C709-G$2)))</f>
        <v>0</v>
      </c>
      <c r="H709" s="103" t="n">
        <f aca="false">IF(H$1="P",MAX(0,H$2-$C709),IF(H$1="C",MAX(0,$C709-H$2)))</f>
        <v>0</v>
      </c>
      <c r="I709" s="103" t="n">
        <f aca="false">IF(I$1="P",MAX(0,I$2-$C709),IF(I$1="C",MAX(0,$C709-I$2)))</f>
        <v>0</v>
      </c>
      <c r="J709" s="103" t="n">
        <f aca="false">IF(J$1="P",MAX(0,J$2-$C709),IF(J$1="C",MAX(0,$C709-J$2)))</f>
        <v>0</v>
      </c>
      <c r="K709" s="103" t="n">
        <f aca="false">IF(K$1="P",MAX(0,K$2-$C709),IF(K$1="C",MAX(0,$C709-K$2)))</f>
        <v>0</v>
      </c>
      <c r="L709" s="103" t="n">
        <f aca="false">IF(L$1="P",MAX(0,L$2-$C709),IF(L$1="C",MAX(0,$C709-L$2)))</f>
        <v>4.54</v>
      </c>
      <c r="M709" s="103" t="n">
        <f aca="false">IF(M$1="P",MAX(0,M$2-$C709),IF(M$1="C",MAX(0,$C709-M$2)))</f>
        <v>25.46</v>
      </c>
      <c r="N709" s="103" t="n">
        <f aca="false">IF(N$1="P",MAX(0,N$2-$C709),IF(N$1="C",MAX(0,$C709-N$2)))</f>
        <v>20.46</v>
      </c>
      <c r="O709" s="103" t="n">
        <f aca="false">IF(O$1="P",MAX(0,O$2-$C709),IF(O$1="C",MAX(0,$C709-O$2)))</f>
        <v>15.46</v>
      </c>
      <c r="P709" s="103" t="n">
        <f aca="false">IF(P$1="P",MAX(0,P$2-$C709),IF(P$1="C",MAX(0,$C709-P$2)))</f>
        <v>10.46</v>
      </c>
      <c r="Q709" s="103" t="n">
        <f aca="false">IF(Q$1="P",MAX(0,Q$2-$C709),IF(Q$1="C",MAX(0,$C709-Q$2)))</f>
        <v>5.46</v>
      </c>
      <c r="R709" s="103" t="n">
        <f aca="false">IF(R$1="P",MAX(0,R$2-$C709),IF(R$1="C",MAX(0,$C709-R$2)))</f>
        <v>0</v>
      </c>
      <c r="S709" s="103" t="n">
        <f aca="false">IF(S$1="P",MAX(0,S$2-$C709),IF(S$1="C",MAX(0,$C709-S$2)))</f>
        <v>0</v>
      </c>
      <c r="T709" s="104" t="n">
        <f aca="false">A709</f>
        <v>32</v>
      </c>
      <c r="U709" s="105" t="n">
        <f aca="false">VLOOKUP($B709,Gas!$B$3:$E$2506,2)</f>
        <v>4.385</v>
      </c>
      <c r="V709" s="46" t="n">
        <f aca="false">C709/U709</f>
        <v>10.3671607753706</v>
      </c>
      <c r="W709" s="99" t="n">
        <f aca="false">VLOOKUP($B709,Gas!$B$3:$E$2506,4)</f>
        <v>0.341195301027349</v>
      </c>
    </row>
    <row r="710" customFormat="false" ht="12.75" hidden="false" customHeight="false" outlineLevel="0" collapsed="false">
      <c r="A710" s="95" t="n">
        <f aca="false">MONTH(B710)+(YEAR(B710)-1998)*12</f>
        <v>32</v>
      </c>
      <c r="B710" s="101" t="n">
        <v>36760</v>
      </c>
      <c r="C710" s="102" t="n">
        <v>42.38</v>
      </c>
      <c r="D710" s="98" t="n">
        <f aca="false">LN(C710/C709)</f>
        <v>-0.0701562655842441</v>
      </c>
      <c r="E710" s="106" t="n">
        <f aca="false">STDEV(D701:D710)*SQRT(trade_day)</f>
        <v>2.38972106671585</v>
      </c>
      <c r="F710" s="97"/>
      <c r="G710" s="103" t="n">
        <f aca="false">IF(G$1="P",MAX(0,G$2-$C710),IF(G$1="C",MAX(0,$C710-G$2)))</f>
        <v>0</v>
      </c>
      <c r="H710" s="103" t="n">
        <f aca="false">IF(H$1="P",MAX(0,H$2-$C710),IF(H$1="C",MAX(0,$C710-H$2)))</f>
        <v>0</v>
      </c>
      <c r="I710" s="103" t="n">
        <f aca="false">IF(I$1="P",MAX(0,I$2-$C710),IF(I$1="C",MAX(0,$C710-I$2)))</f>
        <v>0</v>
      </c>
      <c r="J710" s="103" t="n">
        <f aca="false">IF(J$1="P",MAX(0,J$2-$C710),IF(J$1="C",MAX(0,$C710-J$2)))</f>
        <v>0</v>
      </c>
      <c r="K710" s="103" t="n">
        <f aca="false">IF(K$1="P",MAX(0,K$2-$C710),IF(K$1="C",MAX(0,$C710-K$2)))</f>
        <v>0</v>
      </c>
      <c r="L710" s="103" t="n">
        <f aca="false">IF(L$1="P",MAX(0,L$2-$C710),IF(L$1="C",MAX(0,$C710-L$2)))</f>
        <v>7.62</v>
      </c>
      <c r="M710" s="103" t="n">
        <f aca="false">IF(M$1="P",MAX(0,M$2-$C710),IF(M$1="C",MAX(0,$C710-M$2)))</f>
        <v>22.38</v>
      </c>
      <c r="N710" s="103" t="n">
        <f aca="false">IF(N$1="P",MAX(0,N$2-$C710),IF(N$1="C",MAX(0,$C710-N$2)))</f>
        <v>17.38</v>
      </c>
      <c r="O710" s="103" t="n">
        <f aca="false">IF(O$1="P",MAX(0,O$2-$C710),IF(O$1="C",MAX(0,$C710-O$2)))</f>
        <v>12.38</v>
      </c>
      <c r="P710" s="103" t="n">
        <f aca="false">IF(P$1="P",MAX(0,P$2-$C710),IF(P$1="C",MAX(0,$C710-P$2)))</f>
        <v>7.38</v>
      </c>
      <c r="Q710" s="103" t="n">
        <f aca="false">IF(Q$1="P",MAX(0,Q$2-$C710),IF(Q$1="C",MAX(0,$C710-Q$2)))</f>
        <v>2.38</v>
      </c>
      <c r="R710" s="103" t="n">
        <f aca="false">IF(R$1="P",MAX(0,R$2-$C710),IF(R$1="C",MAX(0,$C710-R$2)))</f>
        <v>0</v>
      </c>
      <c r="S710" s="103" t="n">
        <f aca="false">IF(S$1="P",MAX(0,S$2-$C710),IF(S$1="C",MAX(0,$C710-S$2)))</f>
        <v>0</v>
      </c>
      <c r="T710" s="104" t="n">
        <f aca="false">A710</f>
        <v>32</v>
      </c>
      <c r="U710" s="105" t="n">
        <f aca="false">VLOOKUP($B710,Gas!$B$3:$E$2506,2)</f>
        <v>4.575</v>
      </c>
      <c r="V710" s="46" t="n">
        <f aca="false">C710/U710</f>
        <v>9.26338797814208</v>
      </c>
      <c r="W710" s="99" t="n">
        <f aca="false">VLOOKUP($B710,Gas!$B$3:$E$2506,4)</f>
        <v>0.431243978924199</v>
      </c>
    </row>
    <row r="711" customFormat="false" ht="12.75" hidden="false" customHeight="false" outlineLevel="0" collapsed="false">
      <c r="A711" s="95" t="n">
        <f aca="false">MONTH(B711)+(YEAR(B711)-1998)*12</f>
        <v>32</v>
      </c>
      <c r="B711" s="101" t="n">
        <v>36761</v>
      </c>
      <c r="C711" s="102" t="n">
        <v>47.88</v>
      </c>
      <c r="D711" s="98" t="n">
        <f aca="false">LN(C711/C710)</f>
        <v>0.122021327849619</v>
      </c>
      <c r="E711" s="106" t="n">
        <f aca="false">STDEV(D702:D711)*SQRT(trade_day)</f>
        <v>2.4411956983562</v>
      </c>
      <c r="F711" s="97"/>
      <c r="G711" s="103" t="n">
        <f aca="false">IF(G$1="P",MAX(0,G$2-$C711),IF(G$1="C",MAX(0,$C711-G$2)))</f>
        <v>0</v>
      </c>
      <c r="H711" s="103" t="n">
        <f aca="false">IF(H$1="P",MAX(0,H$2-$C711),IF(H$1="C",MAX(0,$C711-H$2)))</f>
        <v>0</v>
      </c>
      <c r="I711" s="103" t="n">
        <f aca="false">IF(I$1="P",MAX(0,I$2-$C711),IF(I$1="C",MAX(0,$C711-I$2)))</f>
        <v>0</v>
      </c>
      <c r="J711" s="103" t="n">
        <f aca="false">IF(J$1="P",MAX(0,J$2-$C711),IF(J$1="C",MAX(0,$C711-J$2)))</f>
        <v>0</v>
      </c>
      <c r="K711" s="103" t="n">
        <f aca="false">IF(K$1="P",MAX(0,K$2-$C711),IF(K$1="C",MAX(0,$C711-K$2)))</f>
        <v>0</v>
      </c>
      <c r="L711" s="103" t="n">
        <f aca="false">IF(L$1="P",MAX(0,L$2-$C711),IF(L$1="C",MAX(0,$C711-L$2)))</f>
        <v>2.12</v>
      </c>
      <c r="M711" s="103" t="n">
        <f aca="false">IF(M$1="P",MAX(0,M$2-$C711),IF(M$1="C",MAX(0,$C711-M$2)))</f>
        <v>27.88</v>
      </c>
      <c r="N711" s="103" t="n">
        <f aca="false">IF(N$1="P",MAX(0,N$2-$C711),IF(N$1="C",MAX(0,$C711-N$2)))</f>
        <v>22.88</v>
      </c>
      <c r="O711" s="103" t="n">
        <f aca="false">IF(O$1="P",MAX(0,O$2-$C711),IF(O$1="C",MAX(0,$C711-O$2)))</f>
        <v>17.88</v>
      </c>
      <c r="P711" s="103" t="n">
        <f aca="false">IF(P$1="P",MAX(0,P$2-$C711),IF(P$1="C",MAX(0,$C711-P$2)))</f>
        <v>12.88</v>
      </c>
      <c r="Q711" s="103" t="n">
        <f aca="false">IF(Q$1="P",MAX(0,Q$2-$C711),IF(Q$1="C",MAX(0,$C711-Q$2)))</f>
        <v>7.88</v>
      </c>
      <c r="R711" s="103" t="n">
        <f aca="false">IF(R$1="P",MAX(0,R$2-$C711),IF(R$1="C",MAX(0,$C711-R$2)))</f>
        <v>0</v>
      </c>
      <c r="S711" s="103" t="n">
        <f aca="false">IF(S$1="P",MAX(0,S$2-$C711),IF(S$1="C",MAX(0,$C711-S$2)))</f>
        <v>0</v>
      </c>
      <c r="T711" s="104" t="n">
        <f aca="false">A711</f>
        <v>32</v>
      </c>
      <c r="U711" s="105" t="n">
        <f aca="false">VLOOKUP($B711,Gas!$B$3:$E$2506,2)</f>
        <v>4.785</v>
      </c>
      <c r="V711" s="46" t="n">
        <f aca="false">C711/U711</f>
        <v>10.0062695924765</v>
      </c>
      <c r="W711" s="99" t="n">
        <f aca="false">VLOOKUP($B711,Gas!$B$3:$E$2506,4)</f>
        <v>0.498993396923647</v>
      </c>
    </row>
    <row r="712" customFormat="false" ht="12.75" hidden="false" customHeight="false" outlineLevel="0" collapsed="false">
      <c r="A712" s="95" t="n">
        <f aca="false">MONTH(B712)+(YEAR(B712)-1998)*12</f>
        <v>32</v>
      </c>
      <c r="B712" s="101" t="n">
        <v>36762</v>
      </c>
      <c r="C712" s="102" t="n">
        <v>47.96</v>
      </c>
      <c r="D712" s="98" t="n">
        <f aca="false">LN(C712/C711)</f>
        <v>0.00166944946954099</v>
      </c>
      <c r="E712" s="106" t="n">
        <f aca="false">STDEV(D703:D712)*SQRT(trade_day)</f>
        <v>1.47733634867108</v>
      </c>
      <c r="F712" s="97"/>
      <c r="G712" s="103" t="n">
        <f aca="false">IF(G$1="P",MAX(0,G$2-$C712),IF(G$1="C",MAX(0,$C712-G$2)))</f>
        <v>0</v>
      </c>
      <c r="H712" s="103" t="n">
        <f aca="false">IF(H$1="P",MAX(0,H$2-$C712),IF(H$1="C",MAX(0,$C712-H$2)))</f>
        <v>0</v>
      </c>
      <c r="I712" s="103" t="n">
        <f aca="false">IF(I$1="P",MAX(0,I$2-$C712),IF(I$1="C",MAX(0,$C712-I$2)))</f>
        <v>0</v>
      </c>
      <c r="J712" s="103" t="n">
        <f aca="false">IF(J$1="P",MAX(0,J$2-$C712),IF(J$1="C",MAX(0,$C712-J$2)))</f>
        <v>0</v>
      </c>
      <c r="K712" s="103" t="n">
        <f aca="false">IF(K$1="P",MAX(0,K$2-$C712),IF(K$1="C",MAX(0,$C712-K$2)))</f>
        <v>0</v>
      </c>
      <c r="L712" s="103" t="n">
        <f aca="false">IF(L$1="P",MAX(0,L$2-$C712),IF(L$1="C",MAX(0,$C712-L$2)))</f>
        <v>2.04</v>
      </c>
      <c r="M712" s="103" t="n">
        <f aca="false">IF(M$1="P",MAX(0,M$2-$C712),IF(M$1="C",MAX(0,$C712-M$2)))</f>
        <v>27.96</v>
      </c>
      <c r="N712" s="103" t="n">
        <f aca="false">IF(N$1="P",MAX(0,N$2-$C712),IF(N$1="C",MAX(0,$C712-N$2)))</f>
        <v>22.96</v>
      </c>
      <c r="O712" s="103" t="n">
        <f aca="false">IF(O$1="P",MAX(0,O$2-$C712),IF(O$1="C",MAX(0,$C712-O$2)))</f>
        <v>17.96</v>
      </c>
      <c r="P712" s="103" t="n">
        <f aca="false">IF(P$1="P",MAX(0,P$2-$C712),IF(P$1="C",MAX(0,$C712-P$2)))</f>
        <v>12.96</v>
      </c>
      <c r="Q712" s="103" t="n">
        <f aca="false">IF(Q$1="P",MAX(0,Q$2-$C712),IF(Q$1="C",MAX(0,$C712-Q$2)))</f>
        <v>7.96</v>
      </c>
      <c r="R712" s="103" t="n">
        <f aca="false">IF(R$1="P",MAX(0,R$2-$C712),IF(R$1="C",MAX(0,$C712-R$2)))</f>
        <v>0</v>
      </c>
      <c r="S712" s="103" t="n">
        <f aca="false">IF(S$1="P",MAX(0,S$2-$C712),IF(S$1="C",MAX(0,$C712-S$2)))</f>
        <v>0</v>
      </c>
      <c r="T712" s="104" t="n">
        <f aca="false">A712</f>
        <v>32</v>
      </c>
      <c r="U712" s="105" t="n">
        <f aca="false">VLOOKUP($B712,Gas!$B$3:$E$2506,2)</f>
        <v>4.67</v>
      </c>
      <c r="V712" s="46" t="n">
        <f aca="false">C712/U712</f>
        <v>10.2698072805139</v>
      </c>
      <c r="W712" s="99" t="n">
        <f aca="false">VLOOKUP($B712,Gas!$B$3:$E$2506,4)</f>
        <v>0.533983830310743</v>
      </c>
    </row>
    <row r="713" customFormat="false" ht="12.75" hidden="false" customHeight="false" outlineLevel="0" collapsed="false">
      <c r="A713" s="95" t="n">
        <f aca="false">MONTH(B713)+(YEAR(B713)-1998)*12</f>
        <v>32</v>
      </c>
      <c r="B713" s="101" t="n">
        <v>36763</v>
      </c>
      <c r="C713" s="102" t="n">
        <v>47.56</v>
      </c>
      <c r="D713" s="98" t="n">
        <f aca="false">LN(C713/C712)</f>
        <v>-0.00837525833673238</v>
      </c>
      <c r="E713" s="106" t="n">
        <f aca="false">STDEV(D704:D713)*SQRT(trade_day)</f>
        <v>1.00233724998195</v>
      </c>
      <c r="F713" s="97"/>
      <c r="G713" s="103" t="n">
        <f aca="false">IF(G$1="P",MAX(0,G$2-$C713),IF(G$1="C",MAX(0,$C713-G$2)))</f>
        <v>0</v>
      </c>
      <c r="H713" s="103" t="n">
        <f aca="false">IF(H$1="P",MAX(0,H$2-$C713),IF(H$1="C",MAX(0,$C713-H$2)))</f>
        <v>0</v>
      </c>
      <c r="I713" s="103" t="n">
        <f aca="false">IF(I$1="P",MAX(0,I$2-$C713),IF(I$1="C",MAX(0,$C713-I$2)))</f>
        <v>0</v>
      </c>
      <c r="J713" s="103" t="n">
        <f aca="false">IF(J$1="P",MAX(0,J$2-$C713),IF(J$1="C",MAX(0,$C713-J$2)))</f>
        <v>0</v>
      </c>
      <c r="K713" s="103" t="n">
        <f aca="false">IF(K$1="P",MAX(0,K$2-$C713),IF(K$1="C",MAX(0,$C713-K$2)))</f>
        <v>0</v>
      </c>
      <c r="L713" s="103" t="n">
        <f aca="false">IF(L$1="P",MAX(0,L$2-$C713),IF(L$1="C",MAX(0,$C713-L$2)))</f>
        <v>2.44</v>
      </c>
      <c r="M713" s="103" t="n">
        <f aca="false">IF(M$1="P",MAX(0,M$2-$C713),IF(M$1="C",MAX(0,$C713-M$2)))</f>
        <v>27.56</v>
      </c>
      <c r="N713" s="103" t="n">
        <f aca="false">IF(N$1="P",MAX(0,N$2-$C713),IF(N$1="C",MAX(0,$C713-N$2)))</f>
        <v>22.56</v>
      </c>
      <c r="O713" s="103" t="n">
        <f aca="false">IF(O$1="P",MAX(0,O$2-$C713),IF(O$1="C",MAX(0,$C713-O$2)))</f>
        <v>17.56</v>
      </c>
      <c r="P713" s="103" t="n">
        <f aca="false">IF(P$1="P",MAX(0,P$2-$C713),IF(P$1="C",MAX(0,$C713-P$2)))</f>
        <v>12.56</v>
      </c>
      <c r="Q713" s="103" t="n">
        <f aca="false">IF(Q$1="P",MAX(0,Q$2-$C713),IF(Q$1="C",MAX(0,$C713-Q$2)))</f>
        <v>7.56</v>
      </c>
      <c r="R713" s="103" t="n">
        <f aca="false">IF(R$1="P",MAX(0,R$2-$C713),IF(R$1="C",MAX(0,$C713-R$2)))</f>
        <v>0</v>
      </c>
      <c r="S713" s="103" t="n">
        <f aca="false">IF(S$1="P",MAX(0,S$2-$C713),IF(S$1="C",MAX(0,$C713-S$2)))</f>
        <v>0</v>
      </c>
      <c r="T713" s="104" t="n">
        <f aca="false">A713</f>
        <v>32</v>
      </c>
      <c r="U713" s="105" t="n">
        <f aca="false">VLOOKUP($B713,Gas!$B$3:$E$2506,2)</f>
        <v>4.465</v>
      </c>
      <c r="V713" s="46" t="n">
        <f aca="false">C713/U713</f>
        <v>10.6517357222844</v>
      </c>
      <c r="W713" s="99" t="n">
        <f aca="false">VLOOKUP($B713,Gas!$B$3:$E$2506,4)</f>
        <v>0.613218004052617</v>
      </c>
    </row>
    <row r="714" customFormat="false" ht="12.75" hidden="false" customHeight="false" outlineLevel="0" collapsed="false">
      <c r="A714" s="95" t="n">
        <f aca="false">MONTH(B714)+(YEAR(B714)-1998)*12</f>
        <v>32</v>
      </c>
      <c r="B714" s="101" t="n">
        <v>36766</v>
      </c>
      <c r="C714" s="102" t="n">
        <v>55.06</v>
      </c>
      <c r="D714" s="98" t="n">
        <f aca="false">LN(C714/C713)</f>
        <v>0.14643142789188</v>
      </c>
      <c r="E714" s="106" t="n">
        <f aca="false">STDEV(D705:D714)*SQRT(trade_day)</f>
        <v>1.24965938213042</v>
      </c>
      <c r="F714" s="97"/>
      <c r="G714" s="103" t="n">
        <f aca="false">IF(G$1="P",MAX(0,G$2-$C714),IF(G$1="C",MAX(0,$C714-G$2)))</f>
        <v>0</v>
      </c>
      <c r="H714" s="103" t="n">
        <f aca="false">IF(H$1="P",MAX(0,H$2-$C714),IF(H$1="C",MAX(0,$C714-H$2)))</f>
        <v>0</v>
      </c>
      <c r="I714" s="103" t="n">
        <f aca="false">IF(I$1="P",MAX(0,I$2-$C714),IF(I$1="C",MAX(0,$C714-I$2)))</f>
        <v>0</v>
      </c>
      <c r="J714" s="103" t="n">
        <f aca="false">IF(J$1="P",MAX(0,J$2-$C714),IF(J$1="C",MAX(0,$C714-J$2)))</f>
        <v>0</v>
      </c>
      <c r="K714" s="103" t="n">
        <f aca="false">IF(K$1="P",MAX(0,K$2-$C714),IF(K$1="C",MAX(0,$C714-K$2)))</f>
        <v>0</v>
      </c>
      <c r="L714" s="103" t="n">
        <f aca="false">IF(L$1="P",MAX(0,L$2-$C714),IF(L$1="C",MAX(0,$C714-L$2)))</f>
        <v>0</v>
      </c>
      <c r="M714" s="103" t="n">
        <f aca="false">IF(M$1="P",MAX(0,M$2-$C714),IF(M$1="C",MAX(0,$C714-M$2)))</f>
        <v>35.06</v>
      </c>
      <c r="N714" s="103" t="n">
        <f aca="false">IF(N$1="P",MAX(0,N$2-$C714),IF(N$1="C",MAX(0,$C714-N$2)))</f>
        <v>30.06</v>
      </c>
      <c r="O714" s="103" t="n">
        <f aca="false">IF(O$1="P",MAX(0,O$2-$C714),IF(O$1="C",MAX(0,$C714-O$2)))</f>
        <v>25.06</v>
      </c>
      <c r="P714" s="103" t="n">
        <f aca="false">IF(P$1="P",MAX(0,P$2-$C714),IF(P$1="C",MAX(0,$C714-P$2)))</f>
        <v>20.06</v>
      </c>
      <c r="Q714" s="103" t="n">
        <f aca="false">IF(Q$1="P",MAX(0,Q$2-$C714),IF(Q$1="C",MAX(0,$C714-Q$2)))</f>
        <v>15.06</v>
      </c>
      <c r="R714" s="103" t="n">
        <f aca="false">IF(R$1="P",MAX(0,R$2-$C714),IF(R$1="C",MAX(0,$C714-R$2)))</f>
        <v>5.06</v>
      </c>
      <c r="S714" s="103" t="n">
        <f aca="false">IF(S$1="P",MAX(0,S$2-$C714),IF(S$1="C",MAX(0,$C714-S$2)))</f>
        <v>0</v>
      </c>
      <c r="T714" s="104" t="n">
        <f aca="false">A714</f>
        <v>32</v>
      </c>
      <c r="U714" s="105" t="n">
        <f aca="false">VLOOKUP($B714,Gas!$B$3:$E$2506,2)</f>
        <v>4.53</v>
      </c>
      <c r="V714" s="46" t="n">
        <f aca="false">C714/U714</f>
        <v>12.1545253863135</v>
      </c>
      <c r="W714" s="99" t="n">
        <f aca="false">VLOOKUP($B714,Gas!$B$3:$E$2506,4)</f>
        <v>0.513919138529233</v>
      </c>
    </row>
    <row r="715" customFormat="false" ht="12.75" hidden="false" customHeight="false" outlineLevel="0" collapsed="false">
      <c r="A715" s="95" t="n">
        <f aca="false">MONTH(B715)+(YEAR(B715)-1998)*12</f>
        <v>32</v>
      </c>
      <c r="B715" s="101" t="n">
        <v>36767</v>
      </c>
      <c r="C715" s="102" t="n">
        <v>55</v>
      </c>
      <c r="D715" s="98" t="n">
        <f aca="false">LN(C715/C714)</f>
        <v>-0.00109031448199043</v>
      </c>
      <c r="E715" s="106" t="n">
        <f aca="false">STDEV(D706:D715)*SQRT(trade_day)</f>
        <v>1.22475024477965</v>
      </c>
      <c r="F715" s="97"/>
      <c r="G715" s="103" t="n">
        <f aca="false">IF(G$1="P",MAX(0,G$2-$C715),IF(G$1="C",MAX(0,$C715-G$2)))</f>
        <v>0</v>
      </c>
      <c r="H715" s="103" t="n">
        <f aca="false">IF(H$1="P",MAX(0,H$2-$C715),IF(H$1="C",MAX(0,$C715-H$2)))</f>
        <v>0</v>
      </c>
      <c r="I715" s="103" t="n">
        <f aca="false">IF(I$1="P",MAX(0,I$2-$C715),IF(I$1="C",MAX(0,$C715-I$2)))</f>
        <v>0</v>
      </c>
      <c r="J715" s="103" t="n">
        <f aca="false">IF(J$1="P",MAX(0,J$2-$C715),IF(J$1="C",MAX(0,$C715-J$2)))</f>
        <v>0</v>
      </c>
      <c r="K715" s="103" t="n">
        <f aca="false">IF(K$1="P",MAX(0,K$2-$C715),IF(K$1="C",MAX(0,$C715-K$2)))</f>
        <v>0</v>
      </c>
      <c r="L715" s="103" t="n">
        <f aca="false">IF(L$1="P",MAX(0,L$2-$C715),IF(L$1="C",MAX(0,$C715-L$2)))</f>
        <v>0</v>
      </c>
      <c r="M715" s="103" t="n">
        <f aca="false">IF(M$1="P",MAX(0,M$2-$C715),IF(M$1="C",MAX(0,$C715-M$2)))</f>
        <v>35</v>
      </c>
      <c r="N715" s="103" t="n">
        <f aca="false">IF(N$1="P",MAX(0,N$2-$C715),IF(N$1="C",MAX(0,$C715-N$2)))</f>
        <v>30</v>
      </c>
      <c r="O715" s="103" t="n">
        <f aca="false">IF(O$1="P",MAX(0,O$2-$C715),IF(O$1="C",MAX(0,$C715-O$2)))</f>
        <v>25</v>
      </c>
      <c r="P715" s="103" t="n">
        <f aca="false">IF(P$1="P",MAX(0,P$2-$C715),IF(P$1="C",MAX(0,$C715-P$2)))</f>
        <v>20</v>
      </c>
      <c r="Q715" s="103" t="n">
        <f aca="false">IF(Q$1="P",MAX(0,Q$2-$C715),IF(Q$1="C",MAX(0,$C715-Q$2)))</f>
        <v>15</v>
      </c>
      <c r="R715" s="103" t="n">
        <f aca="false">IF(R$1="P",MAX(0,R$2-$C715),IF(R$1="C",MAX(0,$C715-R$2)))</f>
        <v>5</v>
      </c>
      <c r="S715" s="103" t="n">
        <f aca="false">IF(S$1="P",MAX(0,S$2-$C715),IF(S$1="C",MAX(0,$C715-S$2)))</f>
        <v>0</v>
      </c>
      <c r="T715" s="104" t="n">
        <f aca="false">A715</f>
        <v>32</v>
      </c>
      <c r="U715" s="105" t="n">
        <f aca="false">VLOOKUP($B715,Gas!$B$3:$E$2506,2)</f>
        <v>4.615</v>
      </c>
      <c r="V715" s="46" t="n">
        <f aca="false">C715/U715</f>
        <v>11.9176598049837</v>
      </c>
      <c r="W715" s="99" t="n">
        <f aca="false">VLOOKUP($B715,Gas!$B$3:$E$2506,4)</f>
        <v>0.521790060147061</v>
      </c>
    </row>
    <row r="716" customFormat="false" ht="12.75" hidden="false" customHeight="false" outlineLevel="0" collapsed="false">
      <c r="A716" s="95" t="n">
        <f aca="false">MONTH(B716)+(YEAR(B716)-1998)*12</f>
        <v>32</v>
      </c>
      <c r="B716" s="101" t="n">
        <v>36768</v>
      </c>
      <c r="C716" s="102" t="n">
        <v>50.48</v>
      </c>
      <c r="D716" s="98" t="n">
        <f aca="false">LN(C716/C715)</f>
        <v>-0.0857559669995133</v>
      </c>
      <c r="E716" s="106" t="n">
        <f aca="false">STDEV(D707:D716)*SQRT(trade_day)</f>
        <v>1.26318103877216</v>
      </c>
      <c r="F716" s="97"/>
      <c r="G716" s="103" t="n">
        <f aca="false">IF(G$1="P",MAX(0,G$2-$C716),IF(G$1="C",MAX(0,$C716-G$2)))</f>
        <v>0</v>
      </c>
      <c r="H716" s="103" t="n">
        <f aca="false">IF(H$1="P",MAX(0,H$2-$C716),IF(H$1="C",MAX(0,$C716-H$2)))</f>
        <v>0</v>
      </c>
      <c r="I716" s="103" t="n">
        <f aca="false">IF(I$1="P",MAX(0,I$2-$C716),IF(I$1="C",MAX(0,$C716-I$2)))</f>
        <v>0</v>
      </c>
      <c r="J716" s="103" t="n">
        <f aca="false">IF(J$1="P",MAX(0,J$2-$C716),IF(J$1="C",MAX(0,$C716-J$2)))</f>
        <v>0</v>
      </c>
      <c r="K716" s="103" t="n">
        <f aca="false">IF(K$1="P",MAX(0,K$2-$C716),IF(K$1="C",MAX(0,$C716-K$2)))</f>
        <v>0</v>
      </c>
      <c r="L716" s="103" t="n">
        <f aca="false">IF(L$1="P",MAX(0,L$2-$C716),IF(L$1="C",MAX(0,$C716-L$2)))</f>
        <v>0</v>
      </c>
      <c r="M716" s="103" t="n">
        <f aca="false">IF(M$1="P",MAX(0,M$2-$C716),IF(M$1="C",MAX(0,$C716-M$2)))</f>
        <v>30.48</v>
      </c>
      <c r="N716" s="103" t="n">
        <f aca="false">IF(N$1="P",MAX(0,N$2-$C716),IF(N$1="C",MAX(0,$C716-N$2)))</f>
        <v>25.48</v>
      </c>
      <c r="O716" s="103" t="n">
        <f aca="false">IF(O$1="P",MAX(0,O$2-$C716),IF(O$1="C",MAX(0,$C716-O$2)))</f>
        <v>20.48</v>
      </c>
      <c r="P716" s="103" t="n">
        <f aca="false">IF(P$1="P",MAX(0,P$2-$C716),IF(P$1="C",MAX(0,$C716-P$2)))</f>
        <v>15.48</v>
      </c>
      <c r="Q716" s="103" t="n">
        <f aca="false">IF(Q$1="P",MAX(0,Q$2-$C716),IF(Q$1="C",MAX(0,$C716-Q$2)))</f>
        <v>10.48</v>
      </c>
      <c r="R716" s="103" t="n">
        <f aca="false">IF(R$1="P",MAX(0,R$2-$C716),IF(R$1="C",MAX(0,$C716-R$2)))</f>
        <v>0.479999999999997</v>
      </c>
      <c r="S716" s="103" t="n">
        <f aca="false">IF(S$1="P",MAX(0,S$2-$C716),IF(S$1="C",MAX(0,$C716-S$2)))</f>
        <v>0</v>
      </c>
      <c r="T716" s="104" t="n">
        <f aca="false">A716</f>
        <v>32</v>
      </c>
      <c r="U716" s="105" t="n">
        <f aca="false">VLOOKUP($B716,Gas!$B$3:$E$2506,2)</f>
        <v>4.62</v>
      </c>
      <c r="V716" s="46" t="n">
        <f aca="false">C716/U716</f>
        <v>10.9264069264069</v>
      </c>
      <c r="W716" s="99" t="n">
        <f aca="false">VLOOKUP($B716,Gas!$B$3:$E$2506,4)</f>
        <v>0.521400668544062</v>
      </c>
    </row>
    <row r="717" customFormat="false" ht="12.75" hidden="false" customHeight="false" outlineLevel="0" collapsed="false">
      <c r="A717" s="95" t="n">
        <f aca="false">MONTH(B717)+(YEAR(B717)-1998)*12</f>
        <v>32</v>
      </c>
      <c r="B717" s="101" t="n">
        <v>36769</v>
      </c>
      <c r="C717" s="102" t="n">
        <v>52.55</v>
      </c>
      <c r="D717" s="98" t="n">
        <f aca="false">LN(C717/C716)</f>
        <v>0.0401878790900024</v>
      </c>
      <c r="E717" s="106" t="n">
        <f aca="false">STDEV(D708:D717)*SQRT(trade_day)</f>
        <v>1.26077021273502</v>
      </c>
      <c r="F717" s="97"/>
      <c r="G717" s="103" t="n">
        <f aca="false">IF(G$1="P",MAX(0,G$2-$C717),IF(G$1="C",MAX(0,$C717-G$2)))</f>
        <v>0</v>
      </c>
      <c r="H717" s="103" t="n">
        <f aca="false">IF(H$1="P",MAX(0,H$2-$C717),IF(H$1="C",MAX(0,$C717-H$2)))</f>
        <v>0</v>
      </c>
      <c r="I717" s="103" t="n">
        <f aca="false">IF(I$1="P",MAX(0,I$2-$C717),IF(I$1="C",MAX(0,$C717-I$2)))</f>
        <v>0</v>
      </c>
      <c r="J717" s="103" t="n">
        <f aca="false">IF(J$1="P",MAX(0,J$2-$C717),IF(J$1="C",MAX(0,$C717-J$2)))</f>
        <v>0</v>
      </c>
      <c r="K717" s="103" t="n">
        <f aca="false">IF(K$1="P",MAX(0,K$2-$C717),IF(K$1="C",MAX(0,$C717-K$2)))</f>
        <v>0</v>
      </c>
      <c r="L717" s="103" t="n">
        <f aca="false">IF(L$1="P",MAX(0,L$2-$C717),IF(L$1="C",MAX(0,$C717-L$2)))</f>
        <v>0</v>
      </c>
      <c r="M717" s="103" t="n">
        <f aca="false">IF(M$1="P",MAX(0,M$2-$C717),IF(M$1="C",MAX(0,$C717-M$2)))</f>
        <v>32.55</v>
      </c>
      <c r="N717" s="103" t="n">
        <f aca="false">IF(N$1="P",MAX(0,N$2-$C717),IF(N$1="C",MAX(0,$C717-N$2)))</f>
        <v>27.55</v>
      </c>
      <c r="O717" s="103" t="n">
        <f aca="false">IF(O$1="P",MAX(0,O$2-$C717),IF(O$1="C",MAX(0,$C717-O$2)))</f>
        <v>22.55</v>
      </c>
      <c r="P717" s="103" t="n">
        <f aca="false">IF(P$1="P",MAX(0,P$2-$C717),IF(P$1="C",MAX(0,$C717-P$2)))</f>
        <v>17.55</v>
      </c>
      <c r="Q717" s="103" t="n">
        <f aca="false">IF(Q$1="P",MAX(0,Q$2-$C717),IF(Q$1="C",MAX(0,$C717-Q$2)))</f>
        <v>12.55</v>
      </c>
      <c r="R717" s="103" t="n">
        <f aca="false">IF(R$1="P",MAX(0,R$2-$C717),IF(R$1="C",MAX(0,$C717-R$2)))</f>
        <v>2.55</v>
      </c>
      <c r="S717" s="103" t="n">
        <f aca="false">IF(S$1="P",MAX(0,S$2-$C717),IF(S$1="C",MAX(0,$C717-S$2)))</f>
        <v>0</v>
      </c>
      <c r="T717" s="104" t="n">
        <f aca="false">A717</f>
        <v>32</v>
      </c>
      <c r="U717" s="105" t="n">
        <f aca="false">VLOOKUP($B717,Gas!$B$3:$E$2506,2)</f>
        <v>4.595</v>
      </c>
      <c r="V717" s="46" t="n">
        <f aca="false">C717/U717</f>
        <v>11.4363438520131</v>
      </c>
      <c r="W717" s="99" t="n">
        <f aca="false">VLOOKUP($B717,Gas!$B$3:$E$2506,4)</f>
        <v>0.524624457505882</v>
      </c>
    </row>
    <row r="718" customFormat="false" ht="12.75" hidden="false" customHeight="false" outlineLevel="0" collapsed="false">
      <c r="A718" s="95" t="n">
        <f aca="false">MONTH(B718)+(YEAR(B718)-1998)*12</f>
        <v>33</v>
      </c>
      <c r="B718" s="101" t="n">
        <v>36770</v>
      </c>
      <c r="C718" s="102" t="n">
        <v>77.57</v>
      </c>
      <c r="D718" s="98" t="n">
        <f aca="false">LN(C718/C717)</f>
        <v>0.38941565717982</v>
      </c>
      <c r="E718" s="106" t="n">
        <f aca="false">STDEV(D709:D718)*SQRT(trade_day)</f>
        <v>2.29199285279586</v>
      </c>
      <c r="F718" s="97"/>
      <c r="G718" s="103" t="n">
        <f aca="false">IF(G$1="P",MAX(0,G$2-$C718),IF(G$1="C",MAX(0,$C718-G$2)))</f>
        <v>0</v>
      </c>
      <c r="H718" s="103" t="n">
        <f aca="false">IF(H$1="P",MAX(0,H$2-$C718),IF(H$1="C",MAX(0,$C718-H$2)))</f>
        <v>0</v>
      </c>
      <c r="I718" s="103" t="n">
        <f aca="false">IF(I$1="P",MAX(0,I$2-$C718),IF(I$1="C",MAX(0,$C718-I$2)))</f>
        <v>0</v>
      </c>
      <c r="J718" s="103" t="n">
        <f aca="false">IF(J$1="P",MAX(0,J$2-$C718),IF(J$1="C",MAX(0,$C718-J$2)))</f>
        <v>0</v>
      </c>
      <c r="K718" s="103" t="n">
        <f aca="false">IF(K$1="P",MAX(0,K$2-$C718),IF(K$1="C",MAX(0,$C718-K$2)))</f>
        <v>0</v>
      </c>
      <c r="L718" s="103" t="n">
        <f aca="false">IF(L$1="P",MAX(0,L$2-$C718),IF(L$1="C",MAX(0,$C718-L$2)))</f>
        <v>0</v>
      </c>
      <c r="M718" s="103" t="n">
        <f aca="false">IF(M$1="P",MAX(0,M$2-$C718),IF(M$1="C",MAX(0,$C718-M$2)))</f>
        <v>57.57</v>
      </c>
      <c r="N718" s="103" t="n">
        <f aca="false">IF(N$1="P",MAX(0,N$2-$C718),IF(N$1="C",MAX(0,$C718-N$2)))</f>
        <v>52.57</v>
      </c>
      <c r="O718" s="103" t="n">
        <f aca="false">IF(O$1="P",MAX(0,O$2-$C718),IF(O$1="C",MAX(0,$C718-O$2)))</f>
        <v>47.57</v>
      </c>
      <c r="P718" s="103" t="n">
        <f aca="false">IF(P$1="P",MAX(0,P$2-$C718),IF(P$1="C",MAX(0,$C718-P$2)))</f>
        <v>42.57</v>
      </c>
      <c r="Q718" s="103" t="n">
        <f aca="false">IF(Q$1="P",MAX(0,Q$2-$C718),IF(Q$1="C",MAX(0,$C718-Q$2)))</f>
        <v>37.57</v>
      </c>
      <c r="R718" s="103" t="n">
        <f aca="false">IF(R$1="P",MAX(0,R$2-$C718),IF(R$1="C",MAX(0,$C718-R$2)))</f>
        <v>27.57</v>
      </c>
      <c r="S718" s="103" t="n">
        <f aca="false">IF(S$1="P",MAX(0,S$2-$C718),IF(S$1="C",MAX(0,$C718-S$2)))</f>
        <v>0</v>
      </c>
      <c r="T718" s="104" t="n">
        <f aca="false">A718</f>
        <v>33</v>
      </c>
      <c r="U718" s="105" t="n">
        <f aca="false">VLOOKUP($B718,Gas!$B$3:$E$2506,2)</f>
        <v>4.76</v>
      </c>
      <c r="V718" s="46" t="n">
        <f aca="false">C718/U718</f>
        <v>16.296218487395</v>
      </c>
      <c r="W718" s="99" t="n">
        <f aca="false">VLOOKUP($B718,Gas!$B$3:$E$2506,4)</f>
        <v>0.505213067518297</v>
      </c>
    </row>
    <row r="719" customFormat="false" ht="12.75" hidden="false" customHeight="false" outlineLevel="0" collapsed="false">
      <c r="A719" s="95" t="n">
        <f aca="false">MONTH(B719)+(YEAR(B719)-1998)*12</f>
        <v>33</v>
      </c>
      <c r="B719" s="101" t="n">
        <v>36774</v>
      </c>
      <c r="C719" s="102" t="n">
        <v>52.46</v>
      </c>
      <c r="D719" s="98" t="n">
        <f aca="false">LN(C719/C718)</f>
        <v>-0.391129780064053</v>
      </c>
      <c r="E719" s="106" t="n">
        <f aca="false">STDEV(D710:D719)*SQRT(trade_day)</f>
        <v>3.13081661478581</v>
      </c>
      <c r="F719" s="97"/>
      <c r="G719" s="103" t="n">
        <f aca="false">IF(G$1="P",MAX(0,G$2-$C719),IF(G$1="C",MAX(0,$C719-G$2)))</f>
        <v>0</v>
      </c>
      <c r="H719" s="103" t="n">
        <f aca="false">IF(H$1="P",MAX(0,H$2-$C719),IF(H$1="C",MAX(0,$C719-H$2)))</f>
        <v>0</v>
      </c>
      <c r="I719" s="103" t="n">
        <f aca="false">IF(I$1="P",MAX(0,I$2-$C719),IF(I$1="C",MAX(0,$C719-I$2)))</f>
        <v>0</v>
      </c>
      <c r="J719" s="103" t="n">
        <f aca="false">IF(J$1="P",MAX(0,J$2-$C719),IF(J$1="C",MAX(0,$C719-J$2)))</f>
        <v>0</v>
      </c>
      <c r="K719" s="103" t="n">
        <f aca="false">IF(K$1="P",MAX(0,K$2-$C719),IF(K$1="C",MAX(0,$C719-K$2)))</f>
        <v>0</v>
      </c>
      <c r="L719" s="103" t="n">
        <f aca="false">IF(L$1="P",MAX(0,L$2-$C719),IF(L$1="C",MAX(0,$C719-L$2)))</f>
        <v>0</v>
      </c>
      <c r="M719" s="103" t="n">
        <f aca="false">IF(M$1="P",MAX(0,M$2-$C719),IF(M$1="C",MAX(0,$C719-M$2)))</f>
        <v>32.46</v>
      </c>
      <c r="N719" s="103" t="n">
        <f aca="false">IF(N$1="P",MAX(0,N$2-$C719),IF(N$1="C",MAX(0,$C719-N$2)))</f>
        <v>27.46</v>
      </c>
      <c r="O719" s="103" t="n">
        <f aca="false">IF(O$1="P",MAX(0,O$2-$C719),IF(O$1="C",MAX(0,$C719-O$2)))</f>
        <v>22.46</v>
      </c>
      <c r="P719" s="103" t="n">
        <f aca="false">IF(P$1="P",MAX(0,P$2-$C719),IF(P$1="C",MAX(0,$C719-P$2)))</f>
        <v>17.46</v>
      </c>
      <c r="Q719" s="103" t="n">
        <f aca="false">IF(Q$1="P",MAX(0,Q$2-$C719),IF(Q$1="C",MAX(0,$C719-Q$2)))</f>
        <v>12.46</v>
      </c>
      <c r="R719" s="103" t="n">
        <f aca="false">IF(R$1="P",MAX(0,R$2-$C719),IF(R$1="C",MAX(0,$C719-R$2)))</f>
        <v>2.46</v>
      </c>
      <c r="S719" s="103" t="n">
        <f aca="false">IF(S$1="P",MAX(0,S$2-$C719),IF(S$1="C",MAX(0,$C719-S$2)))</f>
        <v>0</v>
      </c>
      <c r="T719" s="104" t="n">
        <f aca="false">A719</f>
        <v>33</v>
      </c>
      <c r="U719" s="105" t="n">
        <f aca="false">VLOOKUP($B719,Gas!$B$3:$E$2506,2)</f>
        <v>4.7</v>
      </c>
      <c r="V719" s="46" t="n">
        <f aca="false">C719/U719</f>
        <v>11.1617021276596</v>
      </c>
      <c r="W719" s="99" t="n">
        <f aca="false">VLOOKUP($B719,Gas!$B$3:$E$2506,4)</f>
        <v>0.258368114917725</v>
      </c>
    </row>
    <row r="720" customFormat="false" ht="12.75" hidden="false" customHeight="false" outlineLevel="0" collapsed="false">
      <c r="A720" s="95" t="n">
        <f aca="false">MONTH(B720)+(YEAR(B720)-1998)*12</f>
        <v>33</v>
      </c>
      <c r="B720" s="101" t="n">
        <v>36775</v>
      </c>
      <c r="C720" s="102" t="n">
        <v>40.7</v>
      </c>
      <c r="D720" s="98" t="n">
        <f aca="false">LN(C720/C719)</f>
        <v>-0.253822881990178</v>
      </c>
      <c r="E720" s="106" t="n">
        <f aca="false">STDEV(D711:D720)*SQRT(trade_day)</f>
        <v>3.39224665951048</v>
      </c>
      <c r="F720" s="97"/>
      <c r="G720" s="103" t="n">
        <f aca="false">IF(G$1="P",MAX(0,G$2-$C720),IF(G$1="C",MAX(0,$C720-G$2)))</f>
        <v>0</v>
      </c>
      <c r="H720" s="103" t="n">
        <f aca="false">IF(H$1="P",MAX(0,H$2-$C720),IF(H$1="C",MAX(0,$C720-H$2)))</f>
        <v>0</v>
      </c>
      <c r="I720" s="103" t="n">
        <f aca="false">IF(I$1="P",MAX(0,I$2-$C720),IF(I$1="C",MAX(0,$C720-I$2)))</f>
        <v>0</v>
      </c>
      <c r="J720" s="103" t="n">
        <f aca="false">IF(J$1="P",MAX(0,J$2-$C720),IF(J$1="C",MAX(0,$C720-J$2)))</f>
        <v>0</v>
      </c>
      <c r="K720" s="103" t="n">
        <f aca="false">IF(K$1="P",MAX(0,K$2-$C720),IF(K$1="C",MAX(0,$C720-K$2)))</f>
        <v>0</v>
      </c>
      <c r="L720" s="103" t="n">
        <f aca="false">IF(L$1="P",MAX(0,L$2-$C720),IF(L$1="C",MAX(0,$C720-L$2)))</f>
        <v>9.3</v>
      </c>
      <c r="M720" s="103" t="n">
        <f aca="false">IF(M$1="P",MAX(0,M$2-$C720),IF(M$1="C",MAX(0,$C720-M$2)))</f>
        <v>20.7</v>
      </c>
      <c r="N720" s="103" t="n">
        <f aca="false">IF(N$1="P",MAX(0,N$2-$C720),IF(N$1="C",MAX(0,$C720-N$2)))</f>
        <v>15.7</v>
      </c>
      <c r="O720" s="103" t="n">
        <f aca="false">IF(O$1="P",MAX(0,O$2-$C720),IF(O$1="C",MAX(0,$C720-O$2)))</f>
        <v>10.7</v>
      </c>
      <c r="P720" s="103" t="n">
        <f aca="false">IF(P$1="P",MAX(0,P$2-$C720),IF(P$1="C",MAX(0,$C720-P$2)))</f>
        <v>5.7</v>
      </c>
      <c r="Q720" s="103" t="n">
        <f aca="false">IF(Q$1="P",MAX(0,Q$2-$C720),IF(Q$1="C",MAX(0,$C720-Q$2)))</f>
        <v>0.700000000000003</v>
      </c>
      <c r="R720" s="103" t="n">
        <f aca="false">IF(R$1="P",MAX(0,R$2-$C720),IF(R$1="C",MAX(0,$C720-R$2)))</f>
        <v>0</v>
      </c>
      <c r="S720" s="103" t="n">
        <f aca="false">IF(S$1="P",MAX(0,S$2-$C720),IF(S$1="C",MAX(0,$C720-S$2)))</f>
        <v>0</v>
      </c>
      <c r="T720" s="104" t="n">
        <f aca="false">A720</f>
        <v>33</v>
      </c>
      <c r="U720" s="105" t="n">
        <f aca="false">VLOOKUP($B720,Gas!$B$3:$E$2506,2)</f>
        <v>4.805</v>
      </c>
      <c r="V720" s="46" t="n">
        <f aca="false">C720/U720</f>
        <v>8.47034339229969</v>
      </c>
      <c r="W720" s="99" t="n">
        <f aca="false">VLOOKUP($B720,Gas!$B$3:$E$2506,4)</f>
        <v>0.279231063546026</v>
      </c>
    </row>
    <row r="721" customFormat="false" ht="12.75" hidden="false" customHeight="false" outlineLevel="0" collapsed="false">
      <c r="A721" s="95" t="n">
        <f aca="false">MONTH(B721)+(YEAR(B721)-1998)*12</f>
        <v>33</v>
      </c>
      <c r="B721" s="101" t="n">
        <v>36776</v>
      </c>
      <c r="C721" s="102" t="n">
        <v>43.45</v>
      </c>
      <c r="D721" s="98" t="n">
        <f aca="false">LN(C721/C720)</f>
        <v>0.0653827592628517</v>
      </c>
      <c r="E721" s="106" t="n">
        <f aca="false">STDEV(D712:D721)*SQRT(trade_day)</f>
        <v>3.34527388762623</v>
      </c>
      <c r="F721" s="97"/>
      <c r="G721" s="103" t="n">
        <f aca="false">IF(G$1="P",MAX(0,G$2-$C721),IF(G$1="C",MAX(0,$C721-G$2)))</f>
        <v>0</v>
      </c>
      <c r="H721" s="103" t="n">
        <f aca="false">IF(H$1="P",MAX(0,H$2-$C721),IF(H$1="C",MAX(0,$C721-H$2)))</f>
        <v>0</v>
      </c>
      <c r="I721" s="103" t="n">
        <f aca="false">IF(I$1="P",MAX(0,I$2-$C721),IF(I$1="C",MAX(0,$C721-I$2)))</f>
        <v>0</v>
      </c>
      <c r="J721" s="103" t="n">
        <f aca="false">IF(J$1="P",MAX(0,J$2-$C721),IF(J$1="C",MAX(0,$C721-J$2)))</f>
        <v>0</v>
      </c>
      <c r="K721" s="103" t="n">
        <f aca="false">IF(K$1="P",MAX(0,K$2-$C721),IF(K$1="C",MAX(0,$C721-K$2)))</f>
        <v>0</v>
      </c>
      <c r="L721" s="103" t="n">
        <f aca="false">IF(L$1="P",MAX(0,L$2-$C721),IF(L$1="C",MAX(0,$C721-L$2)))</f>
        <v>6.55</v>
      </c>
      <c r="M721" s="103" t="n">
        <f aca="false">IF(M$1="P",MAX(0,M$2-$C721),IF(M$1="C",MAX(0,$C721-M$2)))</f>
        <v>23.45</v>
      </c>
      <c r="N721" s="103" t="n">
        <f aca="false">IF(N$1="P",MAX(0,N$2-$C721),IF(N$1="C",MAX(0,$C721-N$2)))</f>
        <v>18.45</v>
      </c>
      <c r="O721" s="103" t="n">
        <f aca="false">IF(O$1="P",MAX(0,O$2-$C721),IF(O$1="C",MAX(0,$C721-O$2)))</f>
        <v>13.45</v>
      </c>
      <c r="P721" s="103" t="n">
        <f aca="false">IF(P$1="P",MAX(0,P$2-$C721),IF(P$1="C",MAX(0,$C721-P$2)))</f>
        <v>8.45</v>
      </c>
      <c r="Q721" s="103" t="n">
        <f aca="false">IF(Q$1="P",MAX(0,Q$2-$C721),IF(Q$1="C",MAX(0,$C721-Q$2)))</f>
        <v>3.45</v>
      </c>
      <c r="R721" s="103" t="n">
        <f aca="false">IF(R$1="P",MAX(0,R$2-$C721),IF(R$1="C",MAX(0,$C721-R$2)))</f>
        <v>0</v>
      </c>
      <c r="S721" s="103" t="n">
        <f aca="false">IF(S$1="P",MAX(0,S$2-$C721),IF(S$1="C",MAX(0,$C721-S$2)))</f>
        <v>0</v>
      </c>
      <c r="T721" s="104" t="n">
        <f aca="false">A721</f>
        <v>33</v>
      </c>
      <c r="U721" s="105" t="n">
        <f aca="false">VLOOKUP($B721,Gas!$B$3:$E$2506,2)</f>
        <v>4.895</v>
      </c>
      <c r="V721" s="46" t="n">
        <f aca="false">C721/U721</f>
        <v>8.87640449438202</v>
      </c>
      <c r="W721" s="99" t="n">
        <f aca="false">VLOOKUP($B721,Gas!$B$3:$E$2506,4)</f>
        <v>0.285777232143831</v>
      </c>
    </row>
    <row r="722" customFormat="false" ht="12.75" hidden="false" customHeight="false" outlineLevel="0" collapsed="false">
      <c r="A722" s="95" t="n">
        <f aca="false">MONTH(B722)+(YEAR(B722)-1998)*12</f>
        <v>33</v>
      </c>
      <c r="B722" s="101" t="n">
        <v>36777</v>
      </c>
      <c r="C722" s="102" t="n">
        <v>48.77</v>
      </c>
      <c r="D722" s="98" t="n">
        <f aca="false">LN(C722/C721)</f>
        <v>0.11550451801056</v>
      </c>
      <c r="E722" s="106" t="n">
        <f aca="false">STDEV(D713:D722)*SQRT(trade_day)</f>
        <v>3.40393527101112</v>
      </c>
      <c r="F722" s="97"/>
      <c r="G722" s="103" t="n">
        <f aca="false">IF(G$1="P",MAX(0,G$2-$C722),IF(G$1="C",MAX(0,$C722-G$2)))</f>
        <v>0</v>
      </c>
      <c r="H722" s="103" t="n">
        <f aca="false">IF(H$1="P",MAX(0,H$2-$C722),IF(H$1="C",MAX(0,$C722-H$2)))</f>
        <v>0</v>
      </c>
      <c r="I722" s="103" t="n">
        <f aca="false">IF(I$1="P",MAX(0,I$2-$C722),IF(I$1="C",MAX(0,$C722-I$2)))</f>
        <v>0</v>
      </c>
      <c r="J722" s="103" t="n">
        <f aca="false">IF(J$1="P",MAX(0,J$2-$C722),IF(J$1="C",MAX(0,$C722-J$2)))</f>
        <v>0</v>
      </c>
      <c r="K722" s="103" t="n">
        <f aca="false">IF(K$1="P",MAX(0,K$2-$C722),IF(K$1="C",MAX(0,$C722-K$2)))</f>
        <v>0</v>
      </c>
      <c r="L722" s="103" t="n">
        <f aca="false">IF(L$1="P",MAX(0,L$2-$C722),IF(L$1="C",MAX(0,$C722-L$2)))</f>
        <v>1.23</v>
      </c>
      <c r="M722" s="103" t="n">
        <f aca="false">IF(M$1="P",MAX(0,M$2-$C722),IF(M$1="C",MAX(0,$C722-M$2)))</f>
        <v>28.77</v>
      </c>
      <c r="N722" s="103" t="n">
        <f aca="false">IF(N$1="P",MAX(0,N$2-$C722),IF(N$1="C",MAX(0,$C722-N$2)))</f>
        <v>23.77</v>
      </c>
      <c r="O722" s="103" t="n">
        <f aca="false">IF(O$1="P",MAX(0,O$2-$C722),IF(O$1="C",MAX(0,$C722-O$2)))</f>
        <v>18.77</v>
      </c>
      <c r="P722" s="103" t="n">
        <f aca="false">IF(P$1="P",MAX(0,P$2-$C722),IF(P$1="C",MAX(0,$C722-P$2)))</f>
        <v>13.77</v>
      </c>
      <c r="Q722" s="103" t="n">
        <f aca="false">IF(Q$1="P",MAX(0,Q$2-$C722),IF(Q$1="C",MAX(0,$C722-Q$2)))</f>
        <v>8.77</v>
      </c>
      <c r="R722" s="103" t="n">
        <f aca="false">IF(R$1="P",MAX(0,R$2-$C722),IF(R$1="C",MAX(0,$C722-R$2)))</f>
        <v>0</v>
      </c>
      <c r="S722" s="103" t="n">
        <f aca="false">IF(S$1="P",MAX(0,S$2-$C722),IF(S$1="C",MAX(0,$C722-S$2)))</f>
        <v>0</v>
      </c>
      <c r="T722" s="104" t="n">
        <f aca="false">A722</f>
        <v>33</v>
      </c>
      <c r="U722" s="105" t="n">
        <f aca="false">VLOOKUP($B722,Gas!$B$3:$E$2506,2)</f>
        <v>4.855</v>
      </c>
      <c r="V722" s="46" t="n">
        <f aca="false">C722/U722</f>
        <v>10.0453141091658</v>
      </c>
      <c r="W722" s="99" t="n">
        <f aca="false">VLOOKUP($B722,Gas!$B$3:$E$2506,4)</f>
        <v>0.290368474411713</v>
      </c>
    </row>
    <row r="723" customFormat="false" ht="12.75" hidden="false" customHeight="false" outlineLevel="0" collapsed="false">
      <c r="A723" s="95" t="n">
        <f aca="false">MONTH(B723)+(YEAR(B723)-1998)*12</f>
        <v>33</v>
      </c>
      <c r="B723" s="101" t="n">
        <v>36780</v>
      </c>
      <c r="C723" s="102" t="n">
        <v>53.62</v>
      </c>
      <c r="D723" s="98" t="n">
        <f aca="false">LN(C723/C722)</f>
        <v>0.0948067630858519</v>
      </c>
      <c r="E723" s="106" t="n">
        <f aca="false">STDEV(D714:D723)*SQRT(trade_day)</f>
        <v>3.43443274046961</v>
      </c>
      <c r="F723" s="97"/>
      <c r="G723" s="103" t="n">
        <f aca="false">IF(G$1="P",MAX(0,G$2-$C723),IF(G$1="C",MAX(0,$C723-G$2)))</f>
        <v>0</v>
      </c>
      <c r="H723" s="103" t="n">
        <f aca="false">IF(H$1="P",MAX(0,H$2-$C723),IF(H$1="C",MAX(0,$C723-H$2)))</f>
        <v>0</v>
      </c>
      <c r="I723" s="103" t="n">
        <f aca="false">IF(I$1="P",MAX(0,I$2-$C723),IF(I$1="C",MAX(0,$C723-I$2)))</f>
        <v>0</v>
      </c>
      <c r="J723" s="103" t="n">
        <f aca="false">IF(J$1="P",MAX(0,J$2-$C723),IF(J$1="C",MAX(0,$C723-J$2)))</f>
        <v>0</v>
      </c>
      <c r="K723" s="103" t="n">
        <f aca="false">IF(K$1="P",MAX(0,K$2-$C723),IF(K$1="C",MAX(0,$C723-K$2)))</f>
        <v>0</v>
      </c>
      <c r="L723" s="103" t="n">
        <f aca="false">IF(L$1="P",MAX(0,L$2-$C723),IF(L$1="C",MAX(0,$C723-L$2)))</f>
        <v>0</v>
      </c>
      <c r="M723" s="103" t="n">
        <f aca="false">IF(M$1="P",MAX(0,M$2-$C723),IF(M$1="C",MAX(0,$C723-M$2)))</f>
        <v>33.62</v>
      </c>
      <c r="N723" s="103" t="n">
        <f aca="false">IF(N$1="P",MAX(0,N$2-$C723),IF(N$1="C",MAX(0,$C723-N$2)))</f>
        <v>28.62</v>
      </c>
      <c r="O723" s="103" t="n">
        <f aca="false">IF(O$1="P",MAX(0,O$2-$C723),IF(O$1="C",MAX(0,$C723-O$2)))</f>
        <v>23.62</v>
      </c>
      <c r="P723" s="103" t="n">
        <f aca="false">IF(P$1="P",MAX(0,P$2-$C723),IF(P$1="C",MAX(0,$C723-P$2)))</f>
        <v>18.62</v>
      </c>
      <c r="Q723" s="103" t="n">
        <f aca="false">IF(Q$1="P",MAX(0,Q$2-$C723),IF(Q$1="C",MAX(0,$C723-Q$2)))</f>
        <v>13.62</v>
      </c>
      <c r="R723" s="103" t="n">
        <f aca="false">IF(R$1="P",MAX(0,R$2-$C723),IF(R$1="C",MAX(0,$C723-R$2)))</f>
        <v>3.62</v>
      </c>
      <c r="S723" s="103" t="n">
        <f aca="false">IF(S$1="P",MAX(0,S$2-$C723),IF(S$1="C",MAX(0,$C723-S$2)))</f>
        <v>0</v>
      </c>
      <c r="T723" s="104" t="n">
        <f aca="false">A723</f>
        <v>33</v>
      </c>
      <c r="U723" s="105" t="n">
        <f aca="false">VLOOKUP($B723,Gas!$B$3:$E$2506,2)</f>
        <v>4.745</v>
      </c>
      <c r="V723" s="46" t="n">
        <f aca="false">C723/U723</f>
        <v>11.3003161222339</v>
      </c>
      <c r="W723" s="99" t="n">
        <f aca="false">VLOOKUP($B723,Gas!$B$3:$E$2506,4)</f>
        <v>0.253536174609423</v>
      </c>
    </row>
    <row r="724" customFormat="false" ht="12.75" hidden="false" customHeight="false" outlineLevel="0" collapsed="false">
      <c r="A724" s="95" t="n">
        <f aca="false">MONTH(B724)+(YEAR(B724)-1998)*12</f>
        <v>33</v>
      </c>
      <c r="B724" s="101" t="n">
        <v>36781</v>
      </c>
      <c r="C724" s="102" t="n">
        <v>52.71</v>
      </c>
      <c r="D724" s="98" t="n">
        <f aca="false">LN(C724/C723)</f>
        <v>-0.0171169419406976</v>
      </c>
      <c r="E724" s="106" t="n">
        <f aca="false">STDEV(D715:D724)*SQRT(trade_day)</f>
        <v>3.35298668623385</v>
      </c>
      <c r="F724" s="97"/>
      <c r="G724" s="103" t="n">
        <f aca="false">IF(G$1="P",MAX(0,G$2-$C724),IF(G$1="C",MAX(0,$C724-G$2)))</f>
        <v>0</v>
      </c>
      <c r="H724" s="103" t="n">
        <f aca="false">IF(H$1="P",MAX(0,H$2-$C724),IF(H$1="C",MAX(0,$C724-H$2)))</f>
        <v>0</v>
      </c>
      <c r="I724" s="103" t="n">
        <f aca="false">IF(I$1="P",MAX(0,I$2-$C724),IF(I$1="C",MAX(0,$C724-I$2)))</f>
        <v>0</v>
      </c>
      <c r="J724" s="103" t="n">
        <f aca="false">IF(J$1="P",MAX(0,J$2-$C724),IF(J$1="C",MAX(0,$C724-J$2)))</f>
        <v>0</v>
      </c>
      <c r="K724" s="103" t="n">
        <f aca="false">IF(K$1="P",MAX(0,K$2-$C724),IF(K$1="C",MAX(0,$C724-K$2)))</f>
        <v>0</v>
      </c>
      <c r="L724" s="103" t="n">
        <f aca="false">IF(L$1="P",MAX(0,L$2-$C724),IF(L$1="C",MAX(0,$C724-L$2)))</f>
        <v>0</v>
      </c>
      <c r="M724" s="103" t="n">
        <f aca="false">IF(M$1="P",MAX(0,M$2-$C724),IF(M$1="C",MAX(0,$C724-M$2)))</f>
        <v>32.71</v>
      </c>
      <c r="N724" s="103" t="n">
        <f aca="false">IF(N$1="P",MAX(0,N$2-$C724),IF(N$1="C",MAX(0,$C724-N$2)))</f>
        <v>27.71</v>
      </c>
      <c r="O724" s="103" t="n">
        <f aca="false">IF(O$1="P",MAX(0,O$2-$C724),IF(O$1="C",MAX(0,$C724-O$2)))</f>
        <v>22.71</v>
      </c>
      <c r="P724" s="103" t="n">
        <f aca="false">IF(P$1="P",MAX(0,P$2-$C724),IF(P$1="C",MAX(0,$C724-P$2)))</f>
        <v>17.71</v>
      </c>
      <c r="Q724" s="103" t="n">
        <f aca="false">IF(Q$1="P",MAX(0,Q$2-$C724),IF(Q$1="C",MAX(0,$C724-Q$2)))</f>
        <v>12.71</v>
      </c>
      <c r="R724" s="103" t="n">
        <f aca="false">IF(R$1="P",MAX(0,R$2-$C724),IF(R$1="C",MAX(0,$C724-R$2)))</f>
        <v>2.71</v>
      </c>
      <c r="S724" s="103" t="n">
        <f aca="false">IF(S$1="P",MAX(0,S$2-$C724),IF(S$1="C",MAX(0,$C724-S$2)))</f>
        <v>0</v>
      </c>
      <c r="T724" s="104" t="n">
        <f aca="false">A724</f>
        <v>33</v>
      </c>
      <c r="U724" s="105" t="n">
        <f aca="false">VLOOKUP($B724,Gas!$B$3:$E$2506,2)</f>
        <v>4.865</v>
      </c>
      <c r="V724" s="46" t="n">
        <f aca="false">C724/U724</f>
        <v>10.8345323741007</v>
      </c>
      <c r="W724" s="99" t="n">
        <f aca="false">VLOOKUP($B724,Gas!$B$3:$E$2506,4)</f>
        <v>0.279756842096446</v>
      </c>
    </row>
    <row r="725" customFormat="false" ht="12.75" hidden="false" customHeight="false" outlineLevel="0" collapsed="false">
      <c r="A725" s="95" t="n">
        <f aca="false">MONTH(B725)+(YEAR(B725)-1998)*12</f>
        <v>33</v>
      </c>
      <c r="B725" s="101" t="n">
        <v>36782</v>
      </c>
      <c r="C725" s="102" t="n">
        <v>51.97</v>
      </c>
      <c r="D725" s="98" t="n">
        <f aca="false">LN(C725/C724)</f>
        <v>-0.0141385618467651</v>
      </c>
      <c r="E725" s="106" t="n">
        <f aca="false">STDEV(D716:D725)*SQRT(trade_day)</f>
        <v>3.35326775044804</v>
      </c>
      <c r="F725" s="97"/>
      <c r="G725" s="103" t="n">
        <f aca="false">IF(G$1="P",MAX(0,G$2-$C725),IF(G$1="C",MAX(0,$C725-G$2)))</f>
        <v>0</v>
      </c>
      <c r="H725" s="103" t="n">
        <f aca="false">IF(H$1="P",MAX(0,H$2-$C725),IF(H$1="C",MAX(0,$C725-H$2)))</f>
        <v>0</v>
      </c>
      <c r="I725" s="103" t="n">
        <f aca="false">IF(I$1="P",MAX(0,I$2-$C725),IF(I$1="C",MAX(0,$C725-I$2)))</f>
        <v>0</v>
      </c>
      <c r="J725" s="103" t="n">
        <f aca="false">IF(J$1="P",MAX(0,J$2-$C725),IF(J$1="C",MAX(0,$C725-J$2)))</f>
        <v>0</v>
      </c>
      <c r="K725" s="103" t="n">
        <f aca="false">IF(K$1="P",MAX(0,K$2-$C725),IF(K$1="C",MAX(0,$C725-K$2)))</f>
        <v>0</v>
      </c>
      <c r="L725" s="103" t="n">
        <f aca="false">IF(L$1="P",MAX(0,L$2-$C725),IF(L$1="C",MAX(0,$C725-L$2)))</f>
        <v>0</v>
      </c>
      <c r="M725" s="103" t="n">
        <f aca="false">IF(M$1="P",MAX(0,M$2-$C725),IF(M$1="C",MAX(0,$C725-M$2)))</f>
        <v>31.97</v>
      </c>
      <c r="N725" s="103" t="n">
        <f aca="false">IF(N$1="P",MAX(0,N$2-$C725),IF(N$1="C",MAX(0,$C725-N$2)))</f>
        <v>26.97</v>
      </c>
      <c r="O725" s="103" t="n">
        <f aca="false">IF(O$1="P",MAX(0,O$2-$C725),IF(O$1="C",MAX(0,$C725-O$2)))</f>
        <v>21.97</v>
      </c>
      <c r="P725" s="103" t="n">
        <f aca="false">IF(P$1="P",MAX(0,P$2-$C725),IF(P$1="C",MAX(0,$C725-P$2)))</f>
        <v>16.97</v>
      </c>
      <c r="Q725" s="103" t="n">
        <f aca="false">IF(Q$1="P",MAX(0,Q$2-$C725),IF(Q$1="C",MAX(0,$C725-Q$2)))</f>
        <v>11.97</v>
      </c>
      <c r="R725" s="103" t="n">
        <f aca="false">IF(R$1="P",MAX(0,R$2-$C725),IF(R$1="C",MAX(0,$C725-R$2)))</f>
        <v>1.97</v>
      </c>
      <c r="S725" s="103" t="n">
        <f aca="false">IF(S$1="P",MAX(0,S$2-$C725),IF(S$1="C",MAX(0,$C725-S$2)))</f>
        <v>0</v>
      </c>
      <c r="T725" s="104" t="n">
        <f aca="false">A725</f>
        <v>33</v>
      </c>
      <c r="U725" s="105" t="n">
        <f aca="false">VLOOKUP($B725,Gas!$B$3:$E$2506,2)</f>
        <v>4.975</v>
      </c>
      <c r="V725" s="46" t="n">
        <f aca="false">C725/U725</f>
        <v>10.4462311557789</v>
      </c>
      <c r="W725" s="99" t="n">
        <f aca="false">VLOOKUP($B725,Gas!$B$3:$E$2506,4)</f>
        <v>0.300421580141086</v>
      </c>
    </row>
    <row r="726" customFormat="false" ht="12.75" hidden="false" customHeight="false" outlineLevel="0" collapsed="false">
      <c r="A726" s="95" t="n">
        <f aca="false">MONTH(B726)+(YEAR(B726)-1998)*12</f>
        <v>33</v>
      </c>
      <c r="B726" s="101" t="n">
        <v>36783</v>
      </c>
      <c r="C726" s="102" t="n">
        <v>50.73</v>
      </c>
      <c r="D726" s="98" t="n">
        <f aca="false">LN(C726/C725)</f>
        <v>-0.0241491774417519</v>
      </c>
      <c r="E726" s="106" t="n">
        <f aca="false">STDEV(D717:D726)*SQRT(trade_day)</f>
        <v>3.32643591378574</v>
      </c>
      <c r="F726" s="97"/>
      <c r="G726" s="103" t="n">
        <f aca="false">IF(G$1="P",MAX(0,G$2-$C726),IF(G$1="C",MAX(0,$C726-G$2)))</f>
        <v>0</v>
      </c>
      <c r="H726" s="103" t="n">
        <f aca="false">IF(H$1="P",MAX(0,H$2-$C726),IF(H$1="C",MAX(0,$C726-H$2)))</f>
        <v>0</v>
      </c>
      <c r="I726" s="103" t="n">
        <f aca="false">IF(I$1="P",MAX(0,I$2-$C726),IF(I$1="C",MAX(0,$C726-I$2)))</f>
        <v>0</v>
      </c>
      <c r="J726" s="103" t="n">
        <f aca="false">IF(J$1="P",MAX(0,J$2-$C726),IF(J$1="C",MAX(0,$C726-J$2)))</f>
        <v>0</v>
      </c>
      <c r="K726" s="103" t="n">
        <f aca="false">IF(K$1="P",MAX(0,K$2-$C726),IF(K$1="C",MAX(0,$C726-K$2)))</f>
        <v>0</v>
      </c>
      <c r="L726" s="103" t="n">
        <f aca="false">IF(L$1="P",MAX(0,L$2-$C726),IF(L$1="C",MAX(0,$C726-L$2)))</f>
        <v>0</v>
      </c>
      <c r="M726" s="103" t="n">
        <f aca="false">IF(M$1="P",MAX(0,M$2-$C726),IF(M$1="C",MAX(0,$C726-M$2)))</f>
        <v>30.73</v>
      </c>
      <c r="N726" s="103" t="n">
        <f aca="false">IF(N$1="P",MAX(0,N$2-$C726),IF(N$1="C",MAX(0,$C726-N$2)))</f>
        <v>25.73</v>
      </c>
      <c r="O726" s="103" t="n">
        <f aca="false">IF(O$1="P",MAX(0,O$2-$C726),IF(O$1="C",MAX(0,$C726-O$2)))</f>
        <v>20.73</v>
      </c>
      <c r="P726" s="103" t="n">
        <f aca="false">IF(P$1="P",MAX(0,P$2-$C726),IF(P$1="C",MAX(0,$C726-P$2)))</f>
        <v>15.73</v>
      </c>
      <c r="Q726" s="103" t="n">
        <f aca="false">IF(Q$1="P",MAX(0,Q$2-$C726),IF(Q$1="C",MAX(0,$C726-Q$2)))</f>
        <v>10.73</v>
      </c>
      <c r="R726" s="103" t="n">
        <f aca="false">IF(R$1="P",MAX(0,R$2-$C726),IF(R$1="C",MAX(0,$C726-R$2)))</f>
        <v>0.729999999999997</v>
      </c>
      <c r="S726" s="103" t="n">
        <f aca="false">IF(S$1="P",MAX(0,S$2-$C726),IF(S$1="C",MAX(0,$C726-S$2)))</f>
        <v>0</v>
      </c>
      <c r="T726" s="104" t="n">
        <f aca="false">A726</f>
        <v>33</v>
      </c>
      <c r="U726" s="105" t="n">
        <f aca="false">VLOOKUP($B726,Gas!$B$3:$E$2506,2)</f>
        <v>5.065</v>
      </c>
      <c r="V726" s="46" t="n">
        <f aca="false">C726/U726</f>
        <v>10.0157946692991</v>
      </c>
      <c r="W726" s="99" t="n">
        <f aca="false">VLOOKUP($B726,Gas!$B$3:$E$2506,4)</f>
        <v>0.30613165019839</v>
      </c>
    </row>
    <row r="727" customFormat="false" ht="12.75" hidden="false" customHeight="false" outlineLevel="0" collapsed="false">
      <c r="A727" s="95" t="n">
        <f aca="false">MONTH(B727)+(YEAR(B727)-1998)*12</f>
        <v>33</v>
      </c>
      <c r="B727" s="101" t="n">
        <v>36784</v>
      </c>
      <c r="C727" s="102" t="n">
        <v>49.8</v>
      </c>
      <c r="D727" s="98" t="n">
        <f aca="false">LN(C727/C726)</f>
        <v>-0.0185024675479914</v>
      </c>
      <c r="E727" s="106" t="n">
        <f aca="false">STDEV(D718:D727)*SQRT(trade_day)</f>
        <v>3.3199194300344</v>
      </c>
      <c r="F727" s="97"/>
      <c r="G727" s="103" t="n">
        <f aca="false">IF(G$1="P",MAX(0,G$2-$C727),IF(G$1="C",MAX(0,$C727-G$2)))</f>
        <v>0</v>
      </c>
      <c r="H727" s="103" t="n">
        <f aca="false">IF(H$1="P",MAX(0,H$2-$C727),IF(H$1="C",MAX(0,$C727-H$2)))</f>
        <v>0</v>
      </c>
      <c r="I727" s="103" t="n">
        <f aca="false">IF(I$1="P",MAX(0,I$2-$C727),IF(I$1="C",MAX(0,$C727-I$2)))</f>
        <v>0</v>
      </c>
      <c r="J727" s="103" t="n">
        <f aca="false">IF(J$1="P",MAX(0,J$2-$C727),IF(J$1="C",MAX(0,$C727-J$2)))</f>
        <v>0</v>
      </c>
      <c r="K727" s="103" t="n">
        <f aca="false">IF(K$1="P",MAX(0,K$2-$C727),IF(K$1="C",MAX(0,$C727-K$2)))</f>
        <v>0</v>
      </c>
      <c r="L727" s="103" t="n">
        <f aca="false">IF(L$1="P",MAX(0,L$2-$C727),IF(L$1="C",MAX(0,$C727-L$2)))</f>
        <v>0.200000000000003</v>
      </c>
      <c r="M727" s="103" t="n">
        <f aca="false">IF(M$1="P",MAX(0,M$2-$C727),IF(M$1="C",MAX(0,$C727-M$2)))</f>
        <v>29.8</v>
      </c>
      <c r="N727" s="103" t="n">
        <f aca="false">IF(N$1="P",MAX(0,N$2-$C727),IF(N$1="C",MAX(0,$C727-N$2)))</f>
        <v>24.8</v>
      </c>
      <c r="O727" s="103" t="n">
        <f aca="false">IF(O$1="P",MAX(0,O$2-$C727),IF(O$1="C",MAX(0,$C727-O$2)))</f>
        <v>19.8</v>
      </c>
      <c r="P727" s="103" t="n">
        <f aca="false">IF(P$1="P",MAX(0,P$2-$C727),IF(P$1="C",MAX(0,$C727-P$2)))</f>
        <v>14.8</v>
      </c>
      <c r="Q727" s="103" t="n">
        <f aca="false">IF(Q$1="P",MAX(0,Q$2-$C727),IF(Q$1="C",MAX(0,$C727-Q$2)))</f>
        <v>9.8</v>
      </c>
      <c r="R727" s="103" t="n">
        <f aca="false">IF(R$1="P",MAX(0,R$2-$C727),IF(R$1="C",MAX(0,$C727-R$2)))</f>
        <v>0</v>
      </c>
      <c r="S727" s="103" t="n">
        <f aca="false">IF(S$1="P",MAX(0,S$2-$C727),IF(S$1="C",MAX(0,$C727-S$2)))</f>
        <v>0</v>
      </c>
      <c r="T727" s="104" t="n">
        <f aca="false">A727</f>
        <v>33</v>
      </c>
      <c r="U727" s="105" t="n">
        <f aca="false">VLOOKUP($B727,Gas!$B$3:$E$2506,2)</f>
        <v>5.1</v>
      </c>
      <c r="V727" s="46" t="n">
        <f aca="false">C727/U727</f>
        <v>9.76470588235294</v>
      </c>
      <c r="W727" s="99" t="n">
        <f aca="false">VLOOKUP($B727,Gas!$B$3:$E$2506,4)</f>
        <v>0.302109120438515</v>
      </c>
    </row>
    <row r="728" customFormat="false" ht="12.75" hidden="false" customHeight="false" outlineLevel="0" collapsed="false">
      <c r="A728" s="95" t="n">
        <f aca="false">MONTH(B728)+(YEAR(B728)-1998)*12</f>
        <v>33</v>
      </c>
      <c r="B728" s="101" t="n">
        <v>36787</v>
      </c>
      <c r="C728" s="102" t="n">
        <v>58.32</v>
      </c>
      <c r="D728" s="98" t="n">
        <f aca="false">LN(C728/C727)</f>
        <v>0.157930103669796</v>
      </c>
      <c r="E728" s="106" t="n">
        <f aca="false">STDEV(D719:D728)*SQRT(trade_day)</f>
        <v>2.69895799483468</v>
      </c>
      <c r="F728" s="97"/>
      <c r="G728" s="103" t="n">
        <f aca="false">IF(G$1="P",MAX(0,G$2-$C728),IF(G$1="C",MAX(0,$C728-G$2)))</f>
        <v>0</v>
      </c>
      <c r="H728" s="103" t="n">
        <f aca="false">IF(H$1="P",MAX(0,H$2-$C728),IF(H$1="C",MAX(0,$C728-H$2)))</f>
        <v>0</v>
      </c>
      <c r="I728" s="103" t="n">
        <f aca="false">IF(I$1="P",MAX(0,I$2-$C728),IF(I$1="C",MAX(0,$C728-I$2)))</f>
        <v>0</v>
      </c>
      <c r="J728" s="103" t="n">
        <f aca="false">IF(J$1="P",MAX(0,J$2-$C728),IF(J$1="C",MAX(0,$C728-J$2)))</f>
        <v>0</v>
      </c>
      <c r="K728" s="103" t="n">
        <f aca="false">IF(K$1="P",MAX(0,K$2-$C728),IF(K$1="C",MAX(0,$C728-K$2)))</f>
        <v>0</v>
      </c>
      <c r="L728" s="103" t="n">
        <f aca="false">IF(L$1="P",MAX(0,L$2-$C728),IF(L$1="C",MAX(0,$C728-L$2)))</f>
        <v>0</v>
      </c>
      <c r="M728" s="103" t="n">
        <f aca="false">IF(M$1="P",MAX(0,M$2-$C728),IF(M$1="C",MAX(0,$C728-M$2)))</f>
        <v>38.32</v>
      </c>
      <c r="N728" s="103" t="n">
        <f aca="false">IF(N$1="P",MAX(0,N$2-$C728),IF(N$1="C",MAX(0,$C728-N$2)))</f>
        <v>33.32</v>
      </c>
      <c r="O728" s="103" t="n">
        <f aca="false">IF(O$1="P",MAX(0,O$2-$C728),IF(O$1="C",MAX(0,$C728-O$2)))</f>
        <v>28.32</v>
      </c>
      <c r="P728" s="103" t="n">
        <f aca="false">IF(P$1="P",MAX(0,P$2-$C728),IF(P$1="C",MAX(0,$C728-P$2)))</f>
        <v>23.32</v>
      </c>
      <c r="Q728" s="103" t="n">
        <f aca="false">IF(Q$1="P",MAX(0,Q$2-$C728),IF(Q$1="C",MAX(0,$C728-Q$2)))</f>
        <v>18.32</v>
      </c>
      <c r="R728" s="103" t="n">
        <f aca="false">IF(R$1="P",MAX(0,R$2-$C728),IF(R$1="C",MAX(0,$C728-R$2)))</f>
        <v>8.32</v>
      </c>
      <c r="S728" s="103" t="n">
        <f aca="false">IF(S$1="P",MAX(0,S$2-$C728),IF(S$1="C",MAX(0,$C728-S$2)))</f>
        <v>0</v>
      </c>
      <c r="T728" s="104" t="n">
        <f aca="false">A728</f>
        <v>33</v>
      </c>
      <c r="U728" s="105" t="n">
        <f aca="false">VLOOKUP($B728,Gas!$B$3:$E$2506,2)</f>
        <v>5.29</v>
      </c>
      <c r="V728" s="46" t="n">
        <f aca="false">C728/U728</f>
        <v>11.0245746691871</v>
      </c>
      <c r="W728" s="99" t="n">
        <f aca="false">VLOOKUP($B728,Gas!$B$3:$E$2506,4)</f>
        <v>0.325929119787239</v>
      </c>
    </row>
    <row r="729" customFormat="false" ht="12.75" hidden="false" customHeight="false" outlineLevel="0" collapsed="false">
      <c r="A729" s="95" t="n">
        <f aca="false">MONTH(B729)+(YEAR(B729)-1998)*12</f>
        <v>33</v>
      </c>
      <c r="B729" s="101" t="n">
        <v>36788</v>
      </c>
      <c r="C729" s="102" t="n">
        <v>50.86</v>
      </c>
      <c r="D729" s="98" t="n">
        <f aca="false">LN(C729/C728)</f>
        <v>-0.136868327706429</v>
      </c>
      <c r="E729" s="106" t="n">
        <f aca="false">STDEV(D720:D729)*SQRT(trade_day)</f>
        <v>1.94385003083461</v>
      </c>
      <c r="F729" s="97"/>
      <c r="G729" s="103" t="n">
        <f aca="false">IF(G$1="P",MAX(0,G$2-$C729),IF(G$1="C",MAX(0,$C729-G$2)))</f>
        <v>0</v>
      </c>
      <c r="H729" s="103" t="n">
        <f aca="false">IF(H$1="P",MAX(0,H$2-$C729),IF(H$1="C",MAX(0,$C729-H$2)))</f>
        <v>0</v>
      </c>
      <c r="I729" s="103" t="n">
        <f aca="false">IF(I$1="P",MAX(0,I$2-$C729),IF(I$1="C",MAX(0,$C729-I$2)))</f>
        <v>0</v>
      </c>
      <c r="J729" s="103" t="n">
        <f aca="false">IF(J$1="P",MAX(0,J$2-$C729),IF(J$1="C",MAX(0,$C729-J$2)))</f>
        <v>0</v>
      </c>
      <c r="K729" s="103" t="n">
        <f aca="false">IF(K$1="P",MAX(0,K$2-$C729),IF(K$1="C",MAX(0,$C729-K$2)))</f>
        <v>0</v>
      </c>
      <c r="L729" s="103" t="n">
        <f aca="false">IF(L$1="P",MAX(0,L$2-$C729),IF(L$1="C",MAX(0,$C729-L$2)))</f>
        <v>0</v>
      </c>
      <c r="M729" s="103" t="n">
        <f aca="false">IF(M$1="P",MAX(0,M$2-$C729),IF(M$1="C",MAX(0,$C729-M$2)))</f>
        <v>30.86</v>
      </c>
      <c r="N729" s="103" t="n">
        <f aca="false">IF(N$1="P",MAX(0,N$2-$C729),IF(N$1="C",MAX(0,$C729-N$2)))</f>
        <v>25.86</v>
      </c>
      <c r="O729" s="103" t="n">
        <f aca="false">IF(O$1="P",MAX(0,O$2-$C729),IF(O$1="C",MAX(0,$C729-O$2)))</f>
        <v>20.86</v>
      </c>
      <c r="P729" s="103" t="n">
        <f aca="false">IF(P$1="P",MAX(0,P$2-$C729),IF(P$1="C",MAX(0,$C729-P$2)))</f>
        <v>15.86</v>
      </c>
      <c r="Q729" s="103" t="n">
        <f aca="false">IF(Q$1="P",MAX(0,Q$2-$C729),IF(Q$1="C",MAX(0,$C729-Q$2)))</f>
        <v>10.86</v>
      </c>
      <c r="R729" s="103" t="n">
        <f aca="false">IF(R$1="P",MAX(0,R$2-$C729),IF(R$1="C",MAX(0,$C729-R$2)))</f>
        <v>0.859999999999999</v>
      </c>
      <c r="S729" s="103" t="n">
        <f aca="false">IF(S$1="P",MAX(0,S$2-$C729),IF(S$1="C",MAX(0,$C729-S$2)))</f>
        <v>0</v>
      </c>
      <c r="T729" s="104" t="n">
        <f aca="false">A729</f>
        <v>33</v>
      </c>
      <c r="U729" s="105" t="n">
        <f aca="false">VLOOKUP($B729,Gas!$B$3:$E$2506,2)</f>
        <v>5.065</v>
      </c>
      <c r="V729" s="46" t="n">
        <f aca="false">C729/U729</f>
        <v>10.0414610069102</v>
      </c>
      <c r="W729" s="99" t="n">
        <f aca="false">VLOOKUP($B729,Gas!$B$3:$E$2506,4)</f>
        <v>0.417291601525118</v>
      </c>
    </row>
    <row r="730" customFormat="false" ht="12.75" hidden="false" customHeight="false" outlineLevel="0" collapsed="false">
      <c r="A730" s="95" t="n">
        <f aca="false">MONTH(B730)+(YEAR(B730)-1998)*12</f>
        <v>33</v>
      </c>
      <c r="B730" s="101" t="n">
        <v>36789</v>
      </c>
      <c r="C730" s="102" t="n">
        <v>55.12</v>
      </c>
      <c r="D730" s="98" t="n">
        <f aca="false">LN(C730/C729)</f>
        <v>0.0804358667114296</v>
      </c>
      <c r="E730" s="106" t="n">
        <f aca="false">STDEV(D721:D730)*SQRT(trade_day)</f>
        <v>1.38413198312409</v>
      </c>
      <c r="F730" s="97"/>
      <c r="G730" s="103" t="n">
        <f aca="false">IF(G$1="P",MAX(0,G$2-$C730),IF(G$1="C",MAX(0,$C730-G$2)))</f>
        <v>0</v>
      </c>
      <c r="H730" s="103" t="n">
        <f aca="false">IF(H$1="P",MAX(0,H$2-$C730),IF(H$1="C",MAX(0,$C730-H$2)))</f>
        <v>0</v>
      </c>
      <c r="I730" s="103" t="n">
        <f aca="false">IF(I$1="P",MAX(0,I$2-$C730),IF(I$1="C",MAX(0,$C730-I$2)))</f>
        <v>0</v>
      </c>
      <c r="J730" s="103" t="n">
        <f aca="false">IF(J$1="P",MAX(0,J$2-$C730),IF(J$1="C",MAX(0,$C730-J$2)))</f>
        <v>0</v>
      </c>
      <c r="K730" s="103" t="n">
        <f aca="false">IF(K$1="P",MAX(0,K$2-$C730),IF(K$1="C",MAX(0,$C730-K$2)))</f>
        <v>0</v>
      </c>
      <c r="L730" s="103" t="n">
        <f aca="false">IF(L$1="P",MAX(0,L$2-$C730),IF(L$1="C",MAX(0,$C730-L$2)))</f>
        <v>0</v>
      </c>
      <c r="M730" s="103" t="n">
        <f aca="false">IF(M$1="P",MAX(0,M$2-$C730),IF(M$1="C",MAX(0,$C730-M$2)))</f>
        <v>35.12</v>
      </c>
      <c r="N730" s="103" t="n">
        <f aca="false">IF(N$1="P",MAX(0,N$2-$C730),IF(N$1="C",MAX(0,$C730-N$2)))</f>
        <v>30.12</v>
      </c>
      <c r="O730" s="103" t="n">
        <f aca="false">IF(O$1="P",MAX(0,O$2-$C730),IF(O$1="C",MAX(0,$C730-O$2)))</f>
        <v>25.12</v>
      </c>
      <c r="P730" s="103" t="n">
        <f aca="false">IF(P$1="P",MAX(0,P$2-$C730),IF(P$1="C",MAX(0,$C730-P$2)))</f>
        <v>20.12</v>
      </c>
      <c r="Q730" s="103" t="n">
        <f aca="false">IF(Q$1="P",MAX(0,Q$2-$C730),IF(Q$1="C",MAX(0,$C730-Q$2)))</f>
        <v>15.12</v>
      </c>
      <c r="R730" s="103" t="n">
        <f aca="false">IF(R$1="P",MAX(0,R$2-$C730),IF(R$1="C",MAX(0,$C730-R$2)))</f>
        <v>5.12</v>
      </c>
      <c r="S730" s="103" t="n">
        <f aca="false">IF(S$1="P",MAX(0,S$2-$C730),IF(S$1="C",MAX(0,$C730-S$2)))</f>
        <v>0</v>
      </c>
      <c r="T730" s="104" t="n">
        <f aca="false">A730</f>
        <v>33</v>
      </c>
      <c r="U730" s="105" t="n">
        <f aca="false">VLOOKUP($B730,Gas!$B$3:$E$2506,2)</f>
        <v>5.22</v>
      </c>
      <c r="V730" s="46" t="n">
        <f aca="false">C730/U730</f>
        <v>10.5593869731801</v>
      </c>
      <c r="W730" s="99" t="n">
        <f aca="false">VLOOKUP($B730,Gas!$B$3:$E$2506,4)</f>
        <v>0.437424678536316</v>
      </c>
    </row>
    <row r="731" customFormat="false" ht="12.75" hidden="false" customHeight="false" outlineLevel="0" collapsed="false">
      <c r="A731" s="95" t="n">
        <f aca="false">MONTH(B731)+(YEAR(B731)-1998)*12</f>
        <v>33</v>
      </c>
      <c r="B731" s="101" t="n">
        <v>36790</v>
      </c>
      <c r="C731" s="102" t="n">
        <v>61.28</v>
      </c>
      <c r="D731" s="98" t="n">
        <f aca="false">LN(C731/C730)</f>
        <v>0.105940898726933</v>
      </c>
      <c r="E731" s="106" t="n">
        <f aca="false">STDEV(D722:D731)*SQRT(trade_day)</f>
        <v>1.42686047885717</v>
      </c>
      <c r="F731" s="97"/>
      <c r="G731" s="103" t="n">
        <f aca="false">IF(G$1="P",MAX(0,G$2-$C731),IF(G$1="C",MAX(0,$C731-G$2)))</f>
        <v>0</v>
      </c>
      <c r="H731" s="103" t="n">
        <f aca="false">IF(H$1="P",MAX(0,H$2-$C731),IF(H$1="C",MAX(0,$C731-H$2)))</f>
        <v>0</v>
      </c>
      <c r="I731" s="103" t="n">
        <f aca="false">IF(I$1="P",MAX(0,I$2-$C731),IF(I$1="C",MAX(0,$C731-I$2)))</f>
        <v>0</v>
      </c>
      <c r="J731" s="103" t="n">
        <f aca="false">IF(J$1="P",MAX(0,J$2-$C731),IF(J$1="C",MAX(0,$C731-J$2)))</f>
        <v>0</v>
      </c>
      <c r="K731" s="103" t="n">
        <f aca="false">IF(K$1="P",MAX(0,K$2-$C731),IF(K$1="C",MAX(0,$C731-K$2)))</f>
        <v>0</v>
      </c>
      <c r="L731" s="103" t="n">
        <f aca="false">IF(L$1="P",MAX(0,L$2-$C731),IF(L$1="C",MAX(0,$C731-L$2)))</f>
        <v>0</v>
      </c>
      <c r="M731" s="103" t="n">
        <f aca="false">IF(M$1="P",MAX(0,M$2-$C731),IF(M$1="C",MAX(0,$C731-M$2)))</f>
        <v>41.28</v>
      </c>
      <c r="N731" s="103" t="n">
        <f aca="false">IF(N$1="P",MAX(0,N$2-$C731),IF(N$1="C",MAX(0,$C731-N$2)))</f>
        <v>36.28</v>
      </c>
      <c r="O731" s="103" t="n">
        <f aca="false">IF(O$1="P",MAX(0,O$2-$C731),IF(O$1="C",MAX(0,$C731-O$2)))</f>
        <v>31.28</v>
      </c>
      <c r="P731" s="103" t="n">
        <f aca="false">IF(P$1="P",MAX(0,P$2-$C731),IF(P$1="C",MAX(0,$C731-P$2)))</f>
        <v>26.28</v>
      </c>
      <c r="Q731" s="103" t="n">
        <f aca="false">IF(Q$1="P",MAX(0,Q$2-$C731),IF(Q$1="C",MAX(0,$C731-Q$2)))</f>
        <v>21.28</v>
      </c>
      <c r="R731" s="103" t="n">
        <f aca="false">IF(R$1="P",MAX(0,R$2-$C731),IF(R$1="C",MAX(0,$C731-R$2)))</f>
        <v>11.28</v>
      </c>
      <c r="S731" s="103" t="n">
        <f aca="false">IF(S$1="P",MAX(0,S$2-$C731),IF(S$1="C",MAX(0,$C731-S$2)))</f>
        <v>0</v>
      </c>
      <c r="T731" s="104" t="n">
        <f aca="false">A731</f>
        <v>33</v>
      </c>
      <c r="U731" s="105" t="n">
        <f aca="false">VLOOKUP($B731,Gas!$B$3:$E$2506,2)</f>
        <v>5.245</v>
      </c>
      <c r="V731" s="46" t="n">
        <f aca="false">C731/U731</f>
        <v>11.6835081029552</v>
      </c>
      <c r="W731" s="99" t="n">
        <f aca="false">VLOOKUP($B731,Gas!$B$3:$E$2506,4)</f>
        <v>0.43413850154958</v>
      </c>
    </row>
    <row r="732" customFormat="false" ht="12.75" hidden="false" customHeight="false" outlineLevel="0" collapsed="false">
      <c r="A732" s="95" t="n">
        <f aca="false">MONTH(B732)+(YEAR(B732)-1998)*12</f>
        <v>33</v>
      </c>
      <c r="B732" s="101" t="n">
        <v>36791</v>
      </c>
      <c r="C732" s="102" t="n">
        <v>50.01</v>
      </c>
      <c r="D732" s="98" t="n">
        <f aca="false">LN(C732/C731)</f>
        <v>-0.203230540001524</v>
      </c>
      <c r="E732" s="106" t="n">
        <f aca="false">STDEV(D723:D732)*SQRT(trade_day)</f>
        <v>1.77180547934898</v>
      </c>
      <c r="F732" s="97"/>
      <c r="G732" s="103" t="n">
        <f aca="false">IF(G$1="P",MAX(0,G$2-$C732),IF(G$1="C",MAX(0,$C732-G$2)))</f>
        <v>0</v>
      </c>
      <c r="H732" s="103" t="n">
        <f aca="false">IF(H$1="P",MAX(0,H$2-$C732),IF(H$1="C",MAX(0,$C732-H$2)))</f>
        <v>0</v>
      </c>
      <c r="I732" s="103" t="n">
        <f aca="false">IF(I$1="P",MAX(0,I$2-$C732),IF(I$1="C",MAX(0,$C732-I$2)))</f>
        <v>0</v>
      </c>
      <c r="J732" s="103" t="n">
        <f aca="false">IF(J$1="P",MAX(0,J$2-$C732),IF(J$1="C",MAX(0,$C732-J$2)))</f>
        <v>0</v>
      </c>
      <c r="K732" s="103" t="n">
        <f aca="false">IF(K$1="P",MAX(0,K$2-$C732),IF(K$1="C",MAX(0,$C732-K$2)))</f>
        <v>0</v>
      </c>
      <c r="L732" s="103" t="n">
        <f aca="false">IF(L$1="P",MAX(0,L$2-$C732),IF(L$1="C",MAX(0,$C732-L$2)))</f>
        <v>0</v>
      </c>
      <c r="M732" s="103" t="n">
        <f aca="false">IF(M$1="P",MAX(0,M$2-$C732),IF(M$1="C",MAX(0,$C732-M$2)))</f>
        <v>30.01</v>
      </c>
      <c r="N732" s="103" t="n">
        <f aca="false">IF(N$1="P",MAX(0,N$2-$C732),IF(N$1="C",MAX(0,$C732-N$2)))</f>
        <v>25.01</v>
      </c>
      <c r="O732" s="103" t="n">
        <f aca="false">IF(O$1="P",MAX(0,O$2-$C732),IF(O$1="C",MAX(0,$C732-O$2)))</f>
        <v>20.01</v>
      </c>
      <c r="P732" s="103" t="n">
        <f aca="false">IF(P$1="P",MAX(0,P$2-$C732),IF(P$1="C",MAX(0,$C732-P$2)))</f>
        <v>15.01</v>
      </c>
      <c r="Q732" s="103" t="n">
        <f aca="false">IF(Q$1="P",MAX(0,Q$2-$C732),IF(Q$1="C",MAX(0,$C732-Q$2)))</f>
        <v>10.01</v>
      </c>
      <c r="R732" s="103" t="n">
        <f aca="false">IF(R$1="P",MAX(0,R$2-$C732),IF(R$1="C",MAX(0,$C732-R$2)))</f>
        <v>0.00999999999999801</v>
      </c>
      <c r="S732" s="103" t="n">
        <f aca="false">IF(S$1="P",MAX(0,S$2-$C732),IF(S$1="C",MAX(0,$C732-S$2)))</f>
        <v>0</v>
      </c>
      <c r="T732" s="104" t="n">
        <f aca="false">A732</f>
        <v>33</v>
      </c>
      <c r="U732" s="105" t="n">
        <f aca="false">VLOOKUP($B732,Gas!$B$3:$E$2506,2)</f>
        <v>5.16</v>
      </c>
      <c r="V732" s="46" t="n">
        <f aca="false">C732/U732</f>
        <v>9.69186046511628</v>
      </c>
      <c r="W732" s="99" t="n">
        <f aca="false">VLOOKUP($B732,Gas!$B$3:$E$2506,4)</f>
        <v>0.44794541586162</v>
      </c>
    </row>
    <row r="733" customFormat="false" ht="12.75" hidden="false" customHeight="false" outlineLevel="0" collapsed="false">
      <c r="A733" s="95" t="n">
        <f aca="false">MONTH(B733)+(YEAR(B733)-1998)*12</f>
        <v>33</v>
      </c>
      <c r="B733" s="101" t="n">
        <v>36794</v>
      </c>
      <c r="C733" s="102" t="n">
        <v>48.6</v>
      </c>
      <c r="D733" s="98" t="n">
        <f aca="false">LN(C733/C732)</f>
        <v>-0.0285994545243642</v>
      </c>
      <c r="E733" s="106" t="n">
        <f aca="false">STDEV(D724:D733)*SQRT(trade_day)</f>
        <v>1.6991909172276</v>
      </c>
      <c r="F733" s="97"/>
      <c r="G733" s="103" t="n">
        <f aca="false">IF(G$1="P",MAX(0,G$2-$C733),IF(G$1="C",MAX(0,$C733-G$2)))</f>
        <v>0</v>
      </c>
      <c r="H733" s="103" t="n">
        <f aca="false">IF(H$1="P",MAX(0,H$2-$C733),IF(H$1="C",MAX(0,$C733-H$2)))</f>
        <v>0</v>
      </c>
      <c r="I733" s="103" t="n">
        <f aca="false">IF(I$1="P",MAX(0,I$2-$C733),IF(I$1="C",MAX(0,$C733-I$2)))</f>
        <v>0</v>
      </c>
      <c r="J733" s="103" t="n">
        <f aca="false">IF(J$1="P",MAX(0,J$2-$C733),IF(J$1="C",MAX(0,$C733-J$2)))</f>
        <v>0</v>
      </c>
      <c r="K733" s="103" t="n">
        <f aca="false">IF(K$1="P",MAX(0,K$2-$C733),IF(K$1="C",MAX(0,$C733-K$2)))</f>
        <v>0</v>
      </c>
      <c r="L733" s="103" t="n">
        <f aca="false">IF(L$1="P",MAX(0,L$2-$C733),IF(L$1="C",MAX(0,$C733-L$2)))</f>
        <v>1.4</v>
      </c>
      <c r="M733" s="103" t="n">
        <f aca="false">IF(M$1="P",MAX(0,M$2-$C733),IF(M$1="C",MAX(0,$C733-M$2)))</f>
        <v>28.6</v>
      </c>
      <c r="N733" s="103" t="n">
        <f aca="false">IF(N$1="P",MAX(0,N$2-$C733),IF(N$1="C",MAX(0,$C733-N$2)))</f>
        <v>23.6</v>
      </c>
      <c r="O733" s="103" t="n">
        <f aca="false">IF(O$1="P",MAX(0,O$2-$C733),IF(O$1="C",MAX(0,$C733-O$2)))</f>
        <v>18.6</v>
      </c>
      <c r="P733" s="103" t="n">
        <f aca="false">IF(P$1="P",MAX(0,P$2-$C733),IF(P$1="C",MAX(0,$C733-P$2)))</f>
        <v>13.6</v>
      </c>
      <c r="Q733" s="103" t="n">
        <f aca="false">IF(Q$1="P",MAX(0,Q$2-$C733),IF(Q$1="C",MAX(0,$C733-Q$2)))</f>
        <v>8.6</v>
      </c>
      <c r="R733" s="103" t="n">
        <f aca="false">IF(R$1="P",MAX(0,R$2-$C733),IF(R$1="C",MAX(0,$C733-R$2)))</f>
        <v>0</v>
      </c>
      <c r="S733" s="103" t="n">
        <f aca="false">IF(S$1="P",MAX(0,S$2-$C733),IF(S$1="C",MAX(0,$C733-S$2)))</f>
        <v>0</v>
      </c>
      <c r="T733" s="104" t="n">
        <f aca="false">A733</f>
        <v>33</v>
      </c>
      <c r="U733" s="105" t="n">
        <f aca="false">VLOOKUP($B733,Gas!$B$3:$E$2506,2)</f>
        <v>5.165</v>
      </c>
      <c r="V733" s="46" t="n">
        <f aca="false">C733/U733</f>
        <v>9.40948693126815</v>
      </c>
      <c r="W733" s="99" t="n">
        <f aca="false">VLOOKUP($B733,Gas!$B$3:$E$2506,4)</f>
        <v>0.422923497462311</v>
      </c>
    </row>
    <row r="734" customFormat="false" ht="12.75" hidden="false" customHeight="false" outlineLevel="0" collapsed="false">
      <c r="A734" s="95" t="n">
        <f aca="false">MONTH(B734)+(YEAR(B734)-1998)*12</f>
        <v>33</v>
      </c>
      <c r="B734" s="101" t="n">
        <v>36795</v>
      </c>
      <c r="C734" s="102" t="n">
        <v>49.47</v>
      </c>
      <c r="D734" s="98" t="n">
        <f aca="false">LN(C734/C733)</f>
        <v>0.0177428943331692</v>
      </c>
      <c r="E734" s="106" t="n">
        <f aca="false">STDEV(D725:D734)*SQRT(trade_day)</f>
        <v>1.70397106658938</v>
      </c>
      <c r="F734" s="97"/>
      <c r="G734" s="103" t="n">
        <f aca="false">IF(G$1="P",MAX(0,G$2-$C734),IF(G$1="C",MAX(0,$C734-G$2)))</f>
        <v>0</v>
      </c>
      <c r="H734" s="103" t="n">
        <f aca="false">IF(H$1="P",MAX(0,H$2-$C734),IF(H$1="C",MAX(0,$C734-H$2)))</f>
        <v>0</v>
      </c>
      <c r="I734" s="103" t="n">
        <f aca="false">IF(I$1="P",MAX(0,I$2-$C734),IF(I$1="C",MAX(0,$C734-I$2)))</f>
        <v>0</v>
      </c>
      <c r="J734" s="103" t="n">
        <f aca="false">IF(J$1="P",MAX(0,J$2-$C734),IF(J$1="C",MAX(0,$C734-J$2)))</f>
        <v>0</v>
      </c>
      <c r="K734" s="103" t="n">
        <f aca="false">IF(K$1="P",MAX(0,K$2-$C734),IF(K$1="C",MAX(0,$C734-K$2)))</f>
        <v>0</v>
      </c>
      <c r="L734" s="103" t="n">
        <f aca="false">IF(L$1="P",MAX(0,L$2-$C734),IF(L$1="C",MAX(0,$C734-L$2)))</f>
        <v>0.530000000000001</v>
      </c>
      <c r="M734" s="103" t="n">
        <f aca="false">IF(M$1="P",MAX(0,M$2-$C734),IF(M$1="C",MAX(0,$C734-M$2)))</f>
        <v>29.47</v>
      </c>
      <c r="N734" s="103" t="n">
        <f aca="false">IF(N$1="P",MAX(0,N$2-$C734),IF(N$1="C",MAX(0,$C734-N$2)))</f>
        <v>24.47</v>
      </c>
      <c r="O734" s="103" t="n">
        <f aca="false">IF(O$1="P",MAX(0,O$2-$C734),IF(O$1="C",MAX(0,$C734-O$2)))</f>
        <v>19.47</v>
      </c>
      <c r="P734" s="103" t="n">
        <f aca="false">IF(P$1="P",MAX(0,P$2-$C734),IF(P$1="C",MAX(0,$C734-P$2)))</f>
        <v>14.47</v>
      </c>
      <c r="Q734" s="103" t="n">
        <f aca="false">IF(Q$1="P",MAX(0,Q$2-$C734),IF(Q$1="C",MAX(0,$C734-Q$2)))</f>
        <v>9.47</v>
      </c>
      <c r="R734" s="103" t="n">
        <f aca="false">IF(R$1="P",MAX(0,R$2-$C734),IF(R$1="C",MAX(0,$C734-R$2)))</f>
        <v>0</v>
      </c>
      <c r="S734" s="103" t="n">
        <f aca="false">IF(S$1="P",MAX(0,S$2-$C734),IF(S$1="C",MAX(0,$C734-S$2)))</f>
        <v>0</v>
      </c>
      <c r="T734" s="104" t="n">
        <f aca="false">A734</f>
        <v>33</v>
      </c>
      <c r="U734" s="105" t="n">
        <f aca="false">VLOOKUP($B734,Gas!$B$3:$E$2506,2)</f>
        <v>5.105</v>
      </c>
      <c r="V734" s="46" t="n">
        <f aca="false">C734/U734</f>
        <v>9.69049951028404</v>
      </c>
      <c r="W734" s="99" t="n">
        <f aca="false">VLOOKUP($B734,Gas!$B$3:$E$2506,4)</f>
        <v>0.354474546532537</v>
      </c>
    </row>
    <row r="735" customFormat="false" ht="12.75" hidden="false" customHeight="false" outlineLevel="0" collapsed="false">
      <c r="A735" s="95" t="n">
        <f aca="false">MONTH(B735)+(YEAR(B735)-1998)*12</f>
        <v>33</v>
      </c>
      <c r="B735" s="101" t="n">
        <v>36796</v>
      </c>
      <c r="C735" s="102" t="n">
        <v>54.9</v>
      </c>
      <c r="D735" s="98" t="n">
        <f aca="false">LN(C735/C734)</f>
        <v>0.104146923275868</v>
      </c>
      <c r="E735" s="106" t="n">
        <f aca="false">STDEV(D726:D735)*SQRT(trade_day)</f>
        <v>1.78943613386922</v>
      </c>
      <c r="F735" s="97"/>
      <c r="G735" s="103" t="n">
        <f aca="false">IF(G$1="P",MAX(0,G$2-$C735),IF(G$1="C",MAX(0,$C735-G$2)))</f>
        <v>0</v>
      </c>
      <c r="H735" s="103" t="n">
        <f aca="false">IF(H$1="P",MAX(0,H$2-$C735),IF(H$1="C",MAX(0,$C735-H$2)))</f>
        <v>0</v>
      </c>
      <c r="I735" s="103" t="n">
        <f aca="false">IF(I$1="P",MAX(0,I$2-$C735),IF(I$1="C",MAX(0,$C735-I$2)))</f>
        <v>0</v>
      </c>
      <c r="J735" s="103" t="n">
        <f aca="false">IF(J$1="P",MAX(0,J$2-$C735),IF(J$1="C",MAX(0,$C735-J$2)))</f>
        <v>0</v>
      </c>
      <c r="K735" s="103" t="n">
        <f aca="false">IF(K$1="P",MAX(0,K$2-$C735),IF(K$1="C",MAX(0,$C735-K$2)))</f>
        <v>0</v>
      </c>
      <c r="L735" s="103" t="n">
        <f aca="false">IF(L$1="P",MAX(0,L$2-$C735),IF(L$1="C",MAX(0,$C735-L$2)))</f>
        <v>0</v>
      </c>
      <c r="M735" s="103" t="n">
        <f aca="false">IF(M$1="P",MAX(0,M$2-$C735),IF(M$1="C",MAX(0,$C735-M$2)))</f>
        <v>34.9</v>
      </c>
      <c r="N735" s="103" t="n">
        <f aca="false">IF(N$1="P",MAX(0,N$2-$C735),IF(N$1="C",MAX(0,$C735-N$2)))</f>
        <v>29.9</v>
      </c>
      <c r="O735" s="103" t="n">
        <f aca="false">IF(O$1="P",MAX(0,O$2-$C735),IF(O$1="C",MAX(0,$C735-O$2)))</f>
        <v>24.9</v>
      </c>
      <c r="P735" s="103" t="n">
        <f aca="false">IF(P$1="P",MAX(0,P$2-$C735),IF(P$1="C",MAX(0,$C735-P$2)))</f>
        <v>19.9</v>
      </c>
      <c r="Q735" s="103" t="n">
        <f aca="false">IF(Q$1="P",MAX(0,Q$2-$C735),IF(Q$1="C",MAX(0,$C735-Q$2)))</f>
        <v>14.9</v>
      </c>
      <c r="R735" s="103" t="n">
        <f aca="false">IF(R$1="P",MAX(0,R$2-$C735),IF(R$1="C",MAX(0,$C735-R$2)))</f>
        <v>4.9</v>
      </c>
      <c r="S735" s="103" t="n">
        <f aca="false">IF(S$1="P",MAX(0,S$2-$C735),IF(S$1="C",MAX(0,$C735-S$2)))</f>
        <v>0</v>
      </c>
      <c r="T735" s="104" t="n">
        <f aca="false">A735</f>
        <v>33</v>
      </c>
      <c r="U735" s="105" t="n">
        <f aca="false">VLOOKUP($B735,Gas!$B$3:$E$2506,2)</f>
        <v>5.275</v>
      </c>
      <c r="V735" s="46" t="n">
        <f aca="false">C735/U735</f>
        <v>10.4075829383886</v>
      </c>
      <c r="W735" s="99" t="n">
        <f aca="false">VLOOKUP($B735,Gas!$B$3:$E$2506,4)</f>
        <v>0.417467295144587</v>
      </c>
    </row>
    <row r="736" customFormat="false" ht="12.75" hidden="false" customHeight="false" outlineLevel="0" collapsed="false">
      <c r="A736" s="95" t="n">
        <f aca="false">MONTH(B736)+(YEAR(B736)-1998)*12</f>
        <v>33</v>
      </c>
      <c r="B736" s="101" t="n">
        <v>36797</v>
      </c>
      <c r="C736" s="102" t="n">
        <v>61.45</v>
      </c>
      <c r="D736" s="98" t="n">
        <f aca="false">LN(C736/C735)</f>
        <v>0.112710487496559</v>
      </c>
      <c r="E736" s="106" t="n">
        <f aca="false">STDEV(D727:D736)*SQRT(trade_day)</f>
        <v>1.85607930625858</v>
      </c>
      <c r="F736" s="97"/>
      <c r="G736" s="103" t="n">
        <f aca="false">IF(G$1="P",MAX(0,G$2-$C736),IF(G$1="C",MAX(0,$C736-G$2)))</f>
        <v>0</v>
      </c>
      <c r="H736" s="103" t="n">
        <f aca="false">IF(H$1="P",MAX(0,H$2-$C736),IF(H$1="C",MAX(0,$C736-H$2)))</f>
        <v>0</v>
      </c>
      <c r="I736" s="103" t="n">
        <f aca="false">IF(I$1="P",MAX(0,I$2-$C736),IF(I$1="C",MAX(0,$C736-I$2)))</f>
        <v>0</v>
      </c>
      <c r="J736" s="103" t="n">
        <f aca="false">IF(J$1="P",MAX(0,J$2-$C736),IF(J$1="C",MAX(0,$C736-J$2)))</f>
        <v>0</v>
      </c>
      <c r="K736" s="103" t="n">
        <f aca="false">IF(K$1="P",MAX(0,K$2-$C736),IF(K$1="C",MAX(0,$C736-K$2)))</f>
        <v>0</v>
      </c>
      <c r="L736" s="103" t="n">
        <f aca="false">IF(L$1="P",MAX(0,L$2-$C736),IF(L$1="C",MAX(0,$C736-L$2)))</f>
        <v>0</v>
      </c>
      <c r="M736" s="103" t="n">
        <f aca="false">IF(M$1="P",MAX(0,M$2-$C736),IF(M$1="C",MAX(0,$C736-M$2)))</f>
        <v>41.45</v>
      </c>
      <c r="N736" s="103" t="n">
        <f aca="false">IF(N$1="P",MAX(0,N$2-$C736),IF(N$1="C",MAX(0,$C736-N$2)))</f>
        <v>36.45</v>
      </c>
      <c r="O736" s="103" t="n">
        <f aca="false">IF(O$1="P",MAX(0,O$2-$C736),IF(O$1="C",MAX(0,$C736-O$2)))</f>
        <v>31.45</v>
      </c>
      <c r="P736" s="103" t="n">
        <f aca="false">IF(P$1="P",MAX(0,P$2-$C736),IF(P$1="C",MAX(0,$C736-P$2)))</f>
        <v>26.45</v>
      </c>
      <c r="Q736" s="103" t="n">
        <f aca="false">IF(Q$1="P",MAX(0,Q$2-$C736),IF(Q$1="C",MAX(0,$C736-Q$2)))</f>
        <v>21.45</v>
      </c>
      <c r="R736" s="103" t="n">
        <f aca="false">IF(R$1="P",MAX(0,R$2-$C736),IF(R$1="C",MAX(0,$C736-R$2)))</f>
        <v>11.45</v>
      </c>
      <c r="S736" s="103" t="n">
        <f aca="false">IF(S$1="P",MAX(0,S$2-$C736),IF(S$1="C",MAX(0,$C736-S$2)))</f>
        <v>0</v>
      </c>
      <c r="T736" s="104" t="n">
        <f aca="false">A736</f>
        <v>33</v>
      </c>
      <c r="U736" s="105" t="n">
        <f aca="false">VLOOKUP($B736,Gas!$B$3:$E$2506,2)</f>
        <v>5.35</v>
      </c>
      <c r="V736" s="46" t="n">
        <f aca="false">C736/U736</f>
        <v>11.4859813084112</v>
      </c>
      <c r="W736" s="99" t="n">
        <f aca="false">VLOOKUP($B736,Gas!$B$3:$E$2506,4)</f>
        <v>0.426472845871871</v>
      </c>
    </row>
    <row r="737" customFormat="false" ht="12.75" hidden="false" customHeight="false" outlineLevel="0" collapsed="false">
      <c r="A737" s="95" t="n">
        <f aca="false">MONTH(B737)+(YEAR(B737)-1998)*12</f>
        <v>33</v>
      </c>
      <c r="B737" s="101" t="n">
        <v>36798</v>
      </c>
      <c r="C737" s="102" t="n">
        <v>58.6</v>
      </c>
      <c r="D737" s="98" t="n">
        <f aca="false">LN(C737/C736)</f>
        <v>-0.0474891394290769</v>
      </c>
      <c r="E737" s="106" t="n">
        <f aca="false">STDEV(D728:D737)*SQRT(trade_day)</f>
        <v>1.87795200533764</v>
      </c>
      <c r="F737" s="97"/>
      <c r="G737" s="103" t="n">
        <f aca="false">IF(G$1="P",MAX(0,G$2-$C737),IF(G$1="C",MAX(0,$C737-G$2)))</f>
        <v>0</v>
      </c>
      <c r="H737" s="103" t="n">
        <f aca="false">IF(H$1="P",MAX(0,H$2-$C737),IF(H$1="C",MAX(0,$C737-H$2)))</f>
        <v>0</v>
      </c>
      <c r="I737" s="103" t="n">
        <f aca="false">IF(I$1="P",MAX(0,I$2-$C737),IF(I$1="C",MAX(0,$C737-I$2)))</f>
        <v>0</v>
      </c>
      <c r="J737" s="103" t="n">
        <f aca="false">IF(J$1="P",MAX(0,J$2-$C737),IF(J$1="C",MAX(0,$C737-J$2)))</f>
        <v>0</v>
      </c>
      <c r="K737" s="103" t="n">
        <f aca="false">IF(K$1="P",MAX(0,K$2-$C737),IF(K$1="C",MAX(0,$C737-K$2)))</f>
        <v>0</v>
      </c>
      <c r="L737" s="103" t="n">
        <f aca="false">IF(L$1="P",MAX(0,L$2-$C737),IF(L$1="C",MAX(0,$C737-L$2)))</f>
        <v>0</v>
      </c>
      <c r="M737" s="103" t="n">
        <f aca="false">IF(M$1="P",MAX(0,M$2-$C737),IF(M$1="C",MAX(0,$C737-M$2)))</f>
        <v>38.6</v>
      </c>
      <c r="N737" s="103" t="n">
        <f aca="false">IF(N$1="P",MAX(0,N$2-$C737),IF(N$1="C",MAX(0,$C737-N$2)))</f>
        <v>33.6</v>
      </c>
      <c r="O737" s="103" t="n">
        <f aca="false">IF(O$1="P",MAX(0,O$2-$C737),IF(O$1="C",MAX(0,$C737-O$2)))</f>
        <v>28.6</v>
      </c>
      <c r="P737" s="103" t="n">
        <f aca="false">IF(P$1="P",MAX(0,P$2-$C737),IF(P$1="C",MAX(0,$C737-P$2)))</f>
        <v>23.6</v>
      </c>
      <c r="Q737" s="103" t="n">
        <f aca="false">IF(Q$1="P",MAX(0,Q$2-$C737),IF(Q$1="C",MAX(0,$C737-Q$2)))</f>
        <v>18.6</v>
      </c>
      <c r="R737" s="103" t="n">
        <f aca="false">IF(R$1="P",MAX(0,R$2-$C737),IF(R$1="C",MAX(0,$C737-R$2)))</f>
        <v>8.6</v>
      </c>
      <c r="S737" s="103" t="n">
        <f aca="false">IF(S$1="P",MAX(0,S$2-$C737),IF(S$1="C",MAX(0,$C737-S$2)))</f>
        <v>0</v>
      </c>
      <c r="T737" s="104" t="n">
        <f aca="false">A737</f>
        <v>33</v>
      </c>
      <c r="U737" s="105" t="n">
        <f aca="false">VLOOKUP($B737,Gas!$B$3:$E$2506,2)</f>
        <v>5.205</v>
      </c>
      <c r="V737" s="46" t="n">
        <f aca="false">C737/U737</f>
        <v>11.2584053794428</v>
      </c>
      <c r="W737" s="99" t="n">
        <f aca="false">VLOOKUP($B737,Gas!$B$3:$E$2506,4)</f>
        <v>0.365217593998439</v>
      </c>
    </row>
    <row r="738" customFormat="false" ht="12.75" hidden="false" customHeight="false" outlineLevel="0" collapsed="false">
      <c r="A738" s="95" t="n">
        <f aca="false">MONTH(B738)+(YEAR(B738)-1998)*12</f>
        <v>34</v>
      </c>
      <c r="B738" s="101" t="n">
        <v>36801</v>
      </c>
      <c r="C738" s="102" t="n">
        <v>57.07</v>
      </c>
      <c r="D738" s="98" t="n">
        <f aca="false">LN(C738/C737)</f>
        <v>-0.0264561120343502</v>
      </c>
      <c r="E738" s="106" t="n">
        <f aca="false">STDEV(D729:D738)*SQRT(trade_day)</f>
        <v>1.71042692367944</v>
      </c>
      <c r="F738" s="97"/>
      <c r="G738" s="103" t="n">
        <f aca="false">IF(G$1="P",MAX(0,G$2-$C738),IF(G$1="C",MAX(0,$C738-G$2)))</f>
        <v>0</v>
      </c>
      <c r="H738" s="103" t="n">
        <f aca="false">IF(H$1="P",MAX(0,H$2-$C738),IF(H$1="C",MAX(0,$C738-H$2)))</f>
        <v>0</v>
      </c>
      <c r="I738" s="103" t="n">
        <f aca="false">IF(I$1="P",MAX(0,I$2-$C738),IF(I$1="C",MAX(0,$C738-I$2)))</f>
        <v>0</v>
      </c>
      <c r="J738" s="103" t="n">
        <f aca="false">IF(J$1="P",MAX(0,J$2-$C738),IF(J$1="C",MAX(0,$C738-J$2)))</f>
        <v>0</v>
      </c>
      <c r="K738" s="103" t="n">
        <f aca="false">IF(K$1="P",MAX(0,K$2-$C738),IF(K$1="C",MAX(0,$C738-K$2)))</f>
        <v>0</v>
      </c>
      <c r="L738" s="103" t="n">
        <f aca="false">IF(L$1="P",MAX(0,L$2-$C738),IF(L$1="C",MAX(0,$C738-L$2)))</f>
        <v>0</v>
      </c>
      <c r="M738" s="103" t="n">
        <f aca="false">IF(M$1="P",MAX(0,M$2-$C738),IF(M$1="C",MAX(0,$C738-M$2)))</f>
        <v>37.07</v>
      </c>
      <c r="N738" s="103" t="n">
        <f aca="false">IF(N$1="P",MAX(0,N$2-$C738),IF(N$1="C",MAX(0,$C738-N$2)))</f>
        <v>32.07</v>
      </c>
      <c r="O738" s="103" t="n">
        <f aca="false">IF(O$1="P",MAX(0,O$2-$C738),IF(O$1="C",MAX(0,$C738-O$2)))</f>
        <v>27.07</v>
      </c>
      <c r="P738" s="103" t="n">
        <f aca="false">IF(P$1="P",MAX(0,P$2-$C738),IF(P$1="C",MAX(0,$C738-P$2)))</f>
        <v>22.07</v>
      </c>
      <c r="Q738" s="103" t="n">
        <f aca="false">IF(Q$1="P",MAX(0,Q$2-$C738),IF(Q$1="C",MAX(0,$C738-Q$2)))</f>
        <v>17.07</v>
      </c>
      <c r="R738" s="103" t="n">
        <f aca="false">IF(R$1="P",MAX(0,R$2-$C738),IF(R$1="C",MAX(0,$C738-R$2)))</f>
        <v>7.07</v>
      </c>
      <c r="S738" s="103" t="n">
        <f aca="false">IF(S$1="P",MAX(0,S$2-$C738),IF(S$1="C",MAX(0,$C738-S$2)))</f>
        <v>0</v>
      </c>
      <c r="T738" s="104" t="n">
        <f aca="false">A738</f>
        <v>34</v>
      </c>
      <c r="U738" s="105" t="n">
        <f aca="false">VLOOKUP($B738,Gas!$B$3:$E$2506,2)</f>
        <v>5.105</v>
      </c>
      <c r="V738" s="46" t="n">
        <f aca="false">C738/U738</f>
        <v>11.179236043095</v>
      </c>
      <c r="W738" s="99" t="n">
        <f aca="false">VLOOKUP($B738,Gas!$B$3:$E$2506,4)</f>
        <v>0.308272294922469</v>
      </c>
    </row>
    <row r="739" customFormat="false" ht="12.75" hidden="false" customHeight="false" outlineLevel="0" collapsed="false">
      <c r="A739" s="95" t="n">
        <f aca="false">MONTH(B739)+(YEAR(B739)-1998)*12</f>
        <v>34</v>
      </c>
      <c r="B739" s="101" t="n">
        <v>36802</v>
      </c>
      <c r="C739" s="102" t="n">
        <v>60.02</v>
      </c>
      <c r="D739" s="98" t="n">
        <f aca="false">LN(C739/C738)</f>
        <v>0.0503992554636044</v>
      </c>
      <c r="E739" s="106" t="n">
        <f aca="false">STDEV(D730:D739)*SQRT(trade_day)</f>
        <v>1.5494791884211</v>
      </c>
      <c r="F739" s="97"/>
      <c r="G739" s="103" t="n">
        <f aca="false">IF(G$1="P",MAX(0,G$2-$C739),IF(G$1="C",MAX(0,$C739-G$2)))</f>
        <v>0</v>
      </c>
      <c r="H739" s="103" t="n">
        <f aca="false">IF(H$1="P",MAX(0,H$2-$C739),IF(H$1="C",MAX(0,$C739-H$2)))</f>
        <v>0</v>
      </c>
      <c r="I739" s="103" t="n">
        <f aca="false">IF(I$1="P",MAX(0,I$2-$C739),IF(I$1="C",MAX(0,$C739-I$2)))</f>
        <v>0</v>
      </c>
      <c r="J739" s="103" t="n">
        <f aca="false">IF(J$1="P",MAX(0,J$2-$C739),IF(J$1="C",MAX(0,$C739-J$2)))</f>
        <v>0</v>
      </c>
      <c r="K739" s="103" t="n">
        <f aca="false">IF(K$1="P",MAX(0,K$2-$C739),IF(K$1="C",MAX(0,$C739-K$2)))</f>
        <v>0</v>
      </c>
      <c r="L739" s="103" t="n">
        <f aca="false">IF(L$1="P",MAX(0,L$2-$C739),IF(L$1="C",MAX(0,$C739-L$2)))</f>
        <v>0</v>
      </c>
      <c r="M739" s="103" t="n">
        <f aca="false">IF(M$1="P",MAX(0,M$2-$C739),IF(M$1="C",MAX(0,$C739-M$2)))</f>
        <v>40.02</v>
      </c>
      <c r="N739" s="103" t="n">
        <f aca="false">IF(N$1="P",MAX(0,N$2-$C739),IF(N$1="C",MAX(0,$C739-N$2)))</f>
        <v>35.02</v>
      </c>
      <c r="O739" s="103" t="n">
        <f aca="false">IF(O$1="P",MAX(0,O$2-$C739),IF(O$1="C",MAX(0,$C739-O$2)))</f>
        <v>30.02</v>
      </c>
      <c r="P739" s="103" t="n">
        <f aca="false">IF(P$1="P",MAX(0,P$2-$C739),IF(P$1="C",MAX(0,$C739-P$2)))</f>
        <v>25.02</v>
      </c>
      <c r="Q739" s="103" t="n">
        <f aca="false">IF(Q$1="P",MAX(0,Q$2-$C739),IF(Q$1="C",MAX(0,$C739-Q$2)))</f>
        <v>20.02</v>
      </c>
      <c r="R739" s="103" t="n">
        <f aca="false">IF(R$1="P",MAX(0,R$2-$C739),IF(R$1="C",MAX(0,$C739-R$2)))</f>
        <v>10.02</v>
      </c>
      <c r="S739" s="103" t="n">
        <f aca="false">IF(S$1="P",MAX(0,S$2-$C739),IF(S$1="C",MAX(0,$C739-S$2)))</f>
        <v>0</v>
      </c>
      <c r="T739" s="104" t="n">
        <f aca="false">A739</f>
        <v>34</v>
      </c>
      <c r="U739" s="105" t="n">
        <f aca="false">VLOOKUP($B739,Gas!$B$3:$E$2506,2)</f>
        <v>5.235</v>
      </c>
      <c r="V739" s="46" t="n">
        <f aca="false">C739/U739</f>
        <v>11.4651384909265</v>
      </c>
      <c r="W739" s="99" t="n">
        <f aca="false">VLOOKUP($B739,Gas!$B$3:$E$2506,4)</f>
        <v>0.346943061779813</v>
      </c>
    </row>
    <row r="740" customFormat="false" ht="12.75" hidden="false" customHeight="false" outlineLevel="0" collapsed="false">
      <c r="A740" s="95" t="n">
        <f aca="false">MONTH(B740)+(YEAR(B740)-1998)*12</f>
        <v>34</v>
      </c>
      <c r="B740" s="101" t="n">
        <v>36803</v>
      </c>
      <c r="C740" s="102" t="n">
        <v>57.13</v>
      </c>
      <c r="D740" s="98" t="n">
        <f aca="false">LN(C740/C739)</f>
        <v>-0.0493484672758499</v>
      </c>
      <c r="E740" s="106" t="n">
        <f aca="false">STDEV(D731:D740)*SQRT(trade_day)</f>
        <v>1.53669303666959</v>
      </c>
      <c r="F740" s="97"/>
      <c r="G740" s="103" t="n">
        <f aca="false">IF(G$1="P",MAX(0,G$2-$C740),IF(G$1="C",MAX(0,$C740-G$2)))</f>
        <v>0</v>
      </c>
      <c r="H740" s="103" t="n">
        <f aca="false">IF(H$1="P",MAX(0,H$2-$C740),IF(H$1="C",MAX(0,$C740-H$2)))</f>
        <v>0</v>
      </c>
      <c r="I740" s="103" t="n">
        <f aca="false">IF(I$1="P",MAX(0,I$2-$C740),IF(I$1="C",MAX(0,$C740-I$2)))</f>
        <v>0</v>
      </c>
      <c r="J740" s="103" t="n">
        <f aca="false">IF(J$1="P",MAX(0,J$2-$C740),IF(J$1="C",MAX(0,$C740-J$2)))</f>
        <v>0</v>
      </c>
      <c r="K740" s="103" t="n">
        <f aca="false">IF(K$1="P",MAX(0,K$2-$C740),IF(K$1="C",MAX(0,$C740-K$2)))</f>
        <v>0</v>
      </c>
      <c r="L740" s="103" t="n">
        <f aca="false">IF(L$1="P",MAX(0,L$2-$C740),IF(L$1="C",MAX(0,$C740-L$2)))</f>
        <v>0</v>
      </c>
      <c r="M740" s="103" t="n">
        <f aca="false">IF(M$1="P",MAX(0,M$2-$C740),IF(M$1="C",MAX(0,$C740-M$2)))</f>
        <v>37.13</v>
      </c>
      <c r="N740" s="103" t="n">
        <f aca="false">IF(N$1="P",MAX(0,N$2-$C740),IF(N$1="C",MAX(0,$C740-N$2)))</f>
        <v>32.13</v>
      </c>
      <c r="O740" s="103" t="n">
        <f aca="false">IF(O$1="P",MAX(0,O$2-$C740),IF(O$1="C",MAX(0,$C740-O$2)))</f>
        <v>27.13</v>
      </c>
      <c r="P740" s="103" t="n">
        <f aca="false">IF(P$1="P",MAX(0,P$2-$C740),IF(P$1="C",MAX(0,$C740-P$2)))</f>
        <v>22.13</v>
      </c>
      <c r="Q740" s="103" t="n">
        <f aca="false">IF(Q$1="P",MAX(0,Q$2-$C740),IF(Q$1="C",MAX(0,$C740-Q$2)))</f>
        <v>17.13</v>
      </c>
      <c r="R740" s="103" t="n">
        <f aca="false">IF(R$1="P",MAX(0,R$2-$C740),IF(R$1="C",MAX(0,$C740-R$2)))</f>
        <v>7.13</v>
      </c>
      <c r="S740" s="103" t="n">
        <f aca="false">IF(S$1="P",MAX(0,S$2-$C740),IF(S$1="C",MAX(0,$C740-S$2)))</f>
        <v>0</v>
      </c>
      <c r="T740" s="104" t="n">
        <f aca="false">A740</f>
        <v>34</v>
      </c>
      <c r="U740" s="105" t="n">
        <f aca="false">VLOOKUP($B740,Gas!$B$3:$E$2506,2)</f>
        <v>5.235</v>
      </c>
      <c r="V740" s="46" t="n">
        <f aca="false">C740/U740</f>
        <v>10.9130850047756</v>
      </c>
      <c r="W740" s="99" t="n">
        <f aca="false">VLOOKUP($B740,Gas!$B$3:$E$2506,4)</f>
        <v>0.346943061779813</v>
      </c>
    </row>
    <row r="741" customFormat="false" ht="12.75" hidden="false" customHeight="false" outlineLevel="0" collapsed="false">
      <c r="A741" s="95" t="n">
        <f aca="false">MONTH(B741)+(YEAR(B741)-1998)*12</f>
        <v>34</v>
      </c>
      <c r="B741" s="101" t="n">
        <v>36804</v>
      </c>
      <c r="C741" s="102" t="n">
        <v>62.49</v>
      </c>
      <c r="D741" s="98" t="n">
        <f aca="false">LN(C741/C740)</f>
        <v>0.0896771712046192</v>
      </c>
      <c r="E741" s="106" t="n">
        <f aca="false">STDEV(D732:D741)*SQRT(trade_day)</f>
        <v>1.50849345826569</v>
      </c>
      <c r="F741" s="97"/>
      <c r="G741" s="103" t="n">
        <f aca="false">IF(G$1="P",MAX(0,G$2-$C741),IF(G$1="C",MAX(0,$C741-G$2)))</f>
        <v>0</v>
      </c>
      <c r="H741" s="103" t="n">
        <f aca="false">IF(H$1="P",MAX(0,H$2-$C741),IF(H$1="C",MAX(0,$C741-H$2)))</f>
        <v>0</v>
      </c>
      <c r="I741" s="103" t="n">
        <f aca="false">IF(I$1="P",MAX(0,I$2-$C741),IF(I$1="C",MAX(0,$C741-I$2)))</f>
        <v>0</v>
      </c>
      <c r="J741" s="103" t="n">
        <f aca="false">IF(J$1="P",MAX(0,J$2-$C741),IF(J$1="C",MAX(0,$C741-J$2)))</f>
        <v>0</v>
      </c>
      <c r="K741" s="103" t="n">
        <f aca="false">IF(K$1="P",MAX(0,K$2-$C741),IF(K$1="C",MAX(0,$C741-K$2)))</f>
        <v>0</v>
      </c>
      <c r="L741" s="103" t="n">
        <f aca="false">IF(L$1="P",MAX(0,L$2-$C741),IF(L$1="C",MAX(0,$C741-L$2)))</f>
        <v>0</v>
      </c>
      <c r="M741" s="103" t="n">
        <f aca="false">IF(M$1="P",MAX(0,M$2-$C741),IF(M$1="C",MAX(0,$C741-M$2)))</f>
        <v>42.49</v>
      </c>
      <c r="N741" s="103" t="n">
        <f aca="false">IF(N$1="P",MAX(0,N$2-$C741),IF(N$1="C",MAX(0,$C741-N$2)))</f>
        <v>37.49</v>
      </c>
      <c r="O741" s="103" t="n">
        <f aca="false">IF(O$1="P",MAX(0,O$2-$C741),IF(O$1="C",MAX(0,$C741-O$2)))</f>
        <v>32.49</v>
      </c>
      <c r="P741" s="103" t="n">
        <f aca="false">IF(P$1="P",MAX(0,P$2-$C741),IF(P$1="C",MAX(0,$C741-P$2)))</f>
        <v>27.49</v>
      </c>
      <c r="Q741" s="103" t="n">
        <f aca="false">IF(Q$1="P",MAX(0,Q$2-$C741),IF(Q$1="C",MAX(0,$C741-Q$2)))</f>
        <v>22.49</v>
      </c>
      <c r="R741" s="103" t="n">
        <f aca="false">IF(R$1="P",MAX(0,R$2-$C741),IF(R$1="C",MAX(0,$C741-R$2)))</f>
        <v>12.49</v>
      </c>
      <c r="S741" s="103" t="n">
        <f aca="false">IF(S$1="P",MAX(0,S$2-$C741),IF(S$1="C",MAX(0,$C741-S$2)))</f>
        <v>0</v>
      </c>
      <c r="T741" s="104" t="n">
        <f aca="false">A741</f>
        <v>34</v>
      </c>
      <c r="U741" s="105" t="n">
        <f aca="false">VLOOKUP($B741,Gas!$B$3:$E$2506,2)</f>
        <v>5.215</v>
      </c>
      <c r="V741" s="46" t="n">
        <f aca="false">C741/U741</f>
        <v>11.9827420901246</v>
      </c>
      <c r="W741" s="99" t="n">
        <f aca="false">VLOOKUP($B741,Gas!$B$3:$E$2506,4)</f>
        <v>0.3483134036539</v>
      </c>
    </row>
    <row r="742" customFormat="false" ht="12.75" hidden="false" customHeight="false" outlineLevel="0" collapsed="false">
      <c r="A742" s="95" t="n">
        <f aca="false">MONTH(B742)+(YEAR(B742)-1998)*12</f>
        <v>34</v>
      </c>
      <c r="B742" s="101" t="n">
        <v>36805</v>
      </c>
      <c r="C742" s="102" t="n">
        <v>59.15</v>
      </c>
      <c r="D742" s="98" t="n">
        <f aca="false">LN(C742/C741)</f>
        <v>-0.0549299535165946</v>
      </c>
      <c r="E742" s="106" t="n">
        <f aca="false">STDEV(D733:D742)*SQRT(trade_day)</f>
        <v>1.06530233941491</v>
      </c>
      <c r="F742" s="97"/>
      <c r="G742" s="103" t="n">
        <f aca="false">IF(G$1="P",MAX(0,G$2-$C742),IF(G$1="C",MAX(0,$C742-G$2)))</f>
        <v>0</v>
      </c>
      <c r="H742" s="103" t="n">
        <f aca="false">IF(H$1="P",MAX(0,H$2-$C742),IF(H$1="C",MAX(0,$C742-H$2)))</f>
        <v>0</v>
      </c>
      <c r="I742" s="103" t="n">
        <f aca="false">IF(I$1="P",MAX(0,I$2-$C742),IF(I$1="C",MAX(0,$C742-I$2)))</f>
        <v>0</v>
      </c>
      <c r="J742" s="103" t="n">
        <f aca="false">IF(J$1="P",MAX(0,J$2-$C742),IF(J$1="C",MAX(0,$C742-J$2)))</f>
        <v>0</v>
      </c>
      <c r="K742" s="103" t="n">
        <f aca="false">IF(K$1="P",MAX(0,K$2-$C742),IF(K$1="C",MAX(0,$C742-K$2)))</f>
        <v>0</v>
      </c>
      <c r="L742" s="103" t="n">
        <f aca="false">IF(L$1="P",MAX(0,L$2-$C742),IF(L$1="C",MAX(0,$C742-L$2)))</f>
        <v>0</v>
      </c>
      <c r="M742" s="103" t="n">
        <f aca="false">IF(M$1="P",MAX(0,M$2-$C742),IF(M$1="C",MAX(0,$C742-M$2)))</f>
        <v>39.15</v>
      </c>
      <c r="N742" s="103" t="n">
        <f aca="false">IF(N$1="P",MAX(0,N$2-$C742),IF(N$1="C",MAX(0,$C742-N$2)))</f>
        <v>34.15</v>
      </c>
      <c r="O742" s="103" t="n">
        <f aca="false">IF(O$1="P",MAX(0,O$2-$C742),IF(O$1="C",MAX(0,$C742-O$2)))</f>
        <v>29.15</v>
      </c>
      <c r="P742" s="103" t="n">
        <f aca="false">IF(P$1="P",MAX(0,P$2-$C742),IF(P$1="C",MAX(0,$C742-P$2)))</f>
        <v>24.15</v>
      </c>
      <c r="Q742" s="103" t="n">
        <f aca="false">IF(Q$1="P",MAX(0,Q$2-$C742),IF(Q$1="C",MAX(0,$C742-Q$2)))</f>
        <v>19.15</v>
      </c>
      <c r="R742" s="103" t="n">
        <f aca="false">IF(R$1="P",MAX(0,R$2-$C742),IF(R$1="C",MAX(0,$C742-R$2)))</f>
        <v>9.15</v>
      </c>
      <c r="S742" s="103" t="n">
        <f aca="false">IF(S$1="P",MAX(0,S$2-$C742),IF(S$1="C",MAX(0,$C742-S$2)))</f>
        <v>0</v>
      </c>
      <c r="T742" s="104" t="n">
        <f aca="false">A742</f>
        <v>34</v>
      </c>
      <c r="U742" s="105" t="n">
        <f aca="false">VLOOKUP($B742,Gas!$B$3:$E$2506,2)</f>
        <v>5.25</v>
      </c>
      <c r="V742" s="46" t="n">
        <f aca="false">C742/U742</f>
        <v>11.2666666666667</v>
      </c>
      <c r="W742" s="99" t="n">
        <f aca="false">VLOOKUP($B742,Gas!$B$3:$E$2506,4)</f>
        <v>0.33881383807854</v>
      </c>
    </row>
    <row r="743" customFormat="false" ht="12.75" hidden="false" customHeight="false" outlineLevel="0" collapsed="false">
      <c r="A743" s="95" t="n">
        <f aca="false">MONTH(B743)+(YEAR(B743)-1998)*12</f>
        <v>34</v>
      </c>
      <c r="B743" s="101" t="n">
        <v>36808</v>
      </c>
      <c r="C743" s="102" t="n">
        <v>60.6</v>
      </c>
      <c r="D743" s="98" t="n">
        <f aca="false">LN(C743/C742)</f>
        <v>0.024218302650873</v>
      </c>
      <c r="E743" s="106" t="n">
        <f aca="false">STDEV(D734:D743)*SQRT(trade_day)</f>
        <v>1.03510308563463</v>
      </c>
      <c r="F743" s="97"/>
      <c r="G743" s="103" t="n">
        <f aca="false">IF(G$1="P",MAX(0,G$2-$C743),IF(G$1="C",MAX(0,$C743-G$2)))</f>
        <v>0</v>
      </c>
      <c r="H743" s="103" t="n">
        <f aca="false">IF(H$1="P",MAX(0,H$2-$C743),IF(H$1="C",MAX(0,$C743-H$2)))</f>
        <v>0</v>
      </c>
      <c r="I743" s="103" t="n">
        <f aca="false">IF(I$1="P",MAX(0,I$2-$C743),IF(I$1="C",MAX(0,$C743-I$2)))</f>
        <v>0</v>
      </c>
      <c r="J743" s="103" t="n">
        <f aca="false">IF(J$1="P",MAX(0,J$2-$C743),IF(J$1="C",MAX(0,$C743-J$2)))</f>
        <v>0</v>
      </c>
      <c r="K743" s="103" t="n">
        <f aca="false">IF(K$1="P",MAX(0,K$2-$C743),IF(K$1="C",MAX(0,$C743-K$2)))</f>
        <v>0</v>
      </c>
      <c r="L743" s="103" t="n">
        <f aca="false">IF(L$1="P",MAX(0,L$2-$C743),IF(L$1="C",MAX(0,$C743-L$2)))</f>
        <v>0</v>
      </c>
      <c r="M743" s="103" t="n">
        <f aca="false">IF(M$1="P",MAX(0,M$2-$C743),IF(M$1="C",MAX(0,$C743-M$2)))</f>
        <v>40.6</v>
      </c>
      <c r="N743" s="103" t="n">
        <f aca="false">IF(N$1="P",MAX(0,N$2-$C743),IF(N$1="C",MAX(0,$C743-N$2)))</f>
        <v>35.6</v>
      </c>
      <c r="O743" s="103" t="n">
        <f aca="false">IF(O$1="P",MAX(0,O$2-$C743),IF(O$1="C",MAX(0,$C743-O$2)))</f>
        <v>30.6</v>
      </c>
      <c r="P743" s="103" t="n">
        <f aca="false">IF(P$1="P",MAX(0,P$2-$C743),IF(P$1="C",MAX(0,$C743-P$2)))</f>
        <v>25.6</v>
      </c>
      <c r="Q743" s="103" t="n">
        <f aca="false">IF(Q$1="P",MAX(0,Q$2-$C743),IF(Q$1="C",MAX(0,$C743-Q$2)))</f>
        <v>20.6</v>
      </c>
      <c r="R743" s="103" t="n">
        <f aca="false">IF(R$1="P",MAX(0,R$2-$C743),IF(R$1="C",MAX(0,$C743-R$2)))</f>
        <v>10.6</v>
      </c>
      <c r="S743" s="103" t="n">
        <f aca="false">IF(S$1="P",MAX(0,S$2-$C743),IF(S$1="C",MAX(0,$C743-S$2)))</f>
        <v>0</v>
      </c>
      <c r="T743" s="104" t="n">
        <f aca="false">A743</f>
        <v>34</v>
      </c>
      <c r="U743" s="105" t="n">
        <f aca="false">VLOOKUP($B743,Gas!$B$3:$E$2506,2)</f>
        <v>5.06</v>
      </c>
      <c r="V743" s="46" t="n">
        <f aca="false">C743/U743</f>
        <v>11.9762845849802</v>
      </c>
      <c r="W743" s="99" t="n">
        <f aca="false">VLOOKUP($B743,Gas!$B$3:$E$2506,4)</f>
        <v>0.29601124171082</v>
      </c>
    </row>
    <row r="744" customFormat="false" ht="12.75" hidden="false" customHeight="false" outlineLevel="0" collapsed="false">
      <c r="A744" s="95" t="n">
        <f aca="false">MONTH(B744)+(YEAR(B744)-1998)*12</f>
        <v>34</v>
      </c>
      <c r="B744" s="101" t="n">
        <v>36809</v>
      </c>
      <c r="C744" s="102" t="n">
        <v>58.18</v>
      </c>
      <c r="D744" s="98" t="n">
        <f aca="false">LN(C744/C743)</f>
        <v>-0.0407532400082133</v>
      </c>
      <c r="E744" s="106" t="n">
        <f aca="false">STDEV(D735:D744)*SQRT(trade_day)</f>
        <v>1.08214425963708</v>
      </c>
      <c r="F744" s="97"/>
      <c r="G744" s="103" t="n">
        <f aca="false">IF(G$1="P",MAX(0,G$2-$C744),IF(G$1="C",MAX(0,$C744-G$2)))</f>
        <v>0</v>
      </c>
      <c r="H744" s="103" t="n">
        <f aca="false">IF(H$1="P",MAX(0,H$2-$C744),IF(H$1="C",MAX(0,$C744-H$2)))</f>
        <v>0</v>
      </c>
      <c r="I744" s="103" t="n">
        <f aca="false">IF(I$1="P",MAX(0,I$2-$C744),IF(I$1="C",MAX(0,$C744-I$2)))</f>
        <v>0</v>
      </c>
      <c r="J744" s="103" t="n">
        <f aca="false">IF(J$1="P",MAX(0,J$2-$C744),IF(J$1="C",MAX(0,$C744-J$2)))</f>
        <v>0</v>
      </c>
      <c r="K744" s="103" t="n">
        <f aca="false">IF(K$1="P",MAX(0,K$2-$C744),IF(K$1="C",MAX(0,$C744-K$2)))</f>
        <v>0</v>
      </c>
      <c r="L744" s="103" t="n">
        <f aca="false">IF(L$1="P",MAX(0,L$2-$C744),IF(L$1="C",MAX(0,$C744-L$2)))</f>
        <v>0</v>
      </c>
      <c r="M744" s="103" t="n">
        <f aca="false">IF(M$1="P",MAX(0,M$2-$C744),IF(M$1="C",MAX(0,$C744-M$2)))</f>
        <v>38.18</v>
      </c>
      <c r="N744" s="103" t="n">
        <f aca="false">IF(N$1="P",MAX(0,N$2-$C744),IF(N$1="C",MAX(0,$C744-N$2)))</f>
        <v>33.18</v>
      </c>
      <c r="O744" s="103" t="n">
        <f aca="false">IF(O$1="P",MAX(0,O$2-$C744),IF(O$1="C",MAX(0,$C744-O$2)))</f>
        <v>28.18</v>
      </c>
      <c r="P744" s="103" t="n">
        <f aca="false">IF(P$1="P",MAX(0,P$2-$C744),IF(P$1="C",MAX(0,$C744-P$2)))</f>
        <v>23.18</v>
      </c>
      <c r="Q744" s="103" t="n">
        <f aca="false">IF(Q$1="P",MAX(0,Q$2-$C744),IF(Q$1="C",MAX(0,$C744-Q$2)))</f>
        <v>18.18</v>
      </c>
      <c r="R744" s="103" t="n">
        <f aca="false">IF(R$1="P",MAX(0,R$2-$C744),IF(R$1="C",MAX(0,$C744-R$2)))</f>
        <v>8.18</v>
      </c>
      <c r="S744" s="103" t="n">
        <f aca="false">IF(S$1="P",MAX(0,S$2-$C744),IF(S$1="C",MAX(0,$C744-S$2)))</f>
        <v>0</v>
      </c>
      <c r="T744" s="104" t="n">
        <f aca="false">A744</f>
        <v>34</v>
      </c>
      <c r="U744" s="105" t="n">
        <f aca="false">VLOOKUP($B744,Gas!$B$3:$E$2506,2)</f>
        <v>5.055</v>
      </c>
      <c r="V744" s="46" t="n">
        <f aca="false">C744/U744</f>
        <v>11.5093966369931</v>
      </c>
      <c r="W744" s="99" t="n">
        <f aca="false">VLOOKUP($B744,Gas!$B$3:$E$2506,4)</f>
        <v>0.291405393604154</v>
      </c>
    </row>
    <row r="745" customFormat="false" ht="12.75" hidden="false" customHeight="false" outlineLevel="0" collapsed="false">
      <c r="A745" s="95" t="n">
        <f aca="false">MONTH(B745)+(YEAR(B745)-1998)*12</f>
        <v>34</v>
      </c>
      <c r="B745" s="101" t="n">
        <v>36810</v>
      </c>
      <c r="C745" s="102" t="n">
        <v>60.33</v>
      </c>
      <c r="D745" s="98" t="n">
        <f aca="false">LN(C745/C744)</f>
        <v>0.0362878393856147</v>
      </c>
      <c r="E745" s="106" t="n">
        <f aca="false">STDEV(D736:D745)*SQRT(trade_day)</f>
        <v>0.977071243887881</v>
      </c>
      <c r="F745" s="97"/>
      <c r="G745" s="103" t="n">
        <f aca="false">IF(G$1="P",MAX(0,G$2-$C745),IF(G$1="C",MAX(0,$C745-G$2)))</f>
        <v>0</v>
      </c>
      <c r="H745" s="103" t="n">
        <f aca="false">IF(H$1="P",MAX(0,H$2-$C745),IF(H$1="C",MAX(0,$C745-H$2)))</f>
        <v>0</v>
      </c>
      <c r="I745" s="103" t="n">
        <f aca="false">IF(I$1="P",MAX(0,I$2-$C745),IF(I$1="C",MAX(0,$C745-I$2)))</f>
        <v>0</v>
      </c>
      <c r="J745" s="103" t="n">
        <f aca="false">IF(J$1="P",MAX(0,J$2-$C745),IF(J$1="C",MAX(0,$C745-J$2)))</f>
        <v>0</v>
      </c>
      <c r="K745" s="103" t="n">
        <f aca="false">IF(K$1="P",MAX(0,K$2-$C745),IF(K$1="C",MAX(0,$C745-K$2)))</f>
        <v>0</v>
      </c>
      <c r="L745" s="103" t="n">
        <f aca="false">IF(L$1="P",MAX(0,L$2-$C745),IF(L$1="C",MAX(0,$C745-L$2)))</f>
        <v>0</v>
      </c>
      <c r="M745" s="103" t="n">
        <f aca="false">IF(M$1="P",MAX(0,M$2-$C745),IF(M$1="C",MAX(0,$C745-M$2)))</f>
        <v>40.33</v>
      </c>
      <c r="N745" s="103" t="n">
        <f aca="false">IF(N$1="P",MAX(0,N$2-$C745),IF(N$1="C",MAX(0,$C745-N$2)))</f>
        <v>35.33</v>
      </c>
      <c r="O745" s="103" t="n">
        <f aca="false">IF(O$1="P",MAX(0,O$2-$C745),IF(O$1="C",MAX(0,$C745-O$2)))</f>
        <v>30.33</v>
      </c>
      <c r="P745" s="103" t="n">
        <f aca="false">IF(P$1="P",MAX(0,P$2-$C745),IF(P$1="C",MAX(0,$C745-P$2)))</f>
        <v>25.33</v>
      </c>
      <c r="Q745" s="103" t="n">
        <f aca="false">IF(Q$1="P",MAX(0,Q$2-$C745),IF(Q$1="C",MAX(0,$C745-Q$2)))</f>
        <v>20.33</v>
      </c>
      <c r="R745" s="103" t="n">
        <f aca="false">IF(R$1="P",MAX(0,R$2-$C745),IF(R$1="C",MAX(0,$C745-R$2)))</f>
        <v>10.33</v>
      </c>
      <c r="S745" s="103" t="n">
        <f aca="false">IF(S$1="P",MAX(0,S$2-$C745),IF(S$1="C",MAX(0,$C745-S$2)))</f>
        <v>0</v>
      </c>
      <c r="T745" s="104" t="n">
        <f aca="false">A745</f>
        <v>34</v>
      </c>
      <c r="U745" s="105" t="n">
        <f aca="false">VLOOKUP($B745,Gas!$B$3:$E$2506,2)</f>
        <v>5.08</v>
      </c>
      <c r="V745" s="46" t="n">
        <f aca="false">C745/U745</f>
        <v>11.8759842519685</v>
      </c>
      <c r="W745" s="99" t="n">
        <f aca="false">VLOOKUP($B745,Gas!$B$3:$E$2506,4)</f>
        <v>0.289980398148633</v>
      </c>
    </row>
    <row r="746" customFormat="false" ht="12.75" hidden="false" customHeight="false" outlineLevel="0" collapsed="false">
      <c r="A746" s="95" t="n">
        <f aca="false">MONTH(B746)+(YEAR(B746)-1998)*12</f>
        <v>34</v>
      </c>
      <c r="B746" s="101" t="n">
        <v>36811</v>
      </c>
      <c r="C746" s="102" t="n">
        <v>60.04</v>
      </c>
      <c r="D746" s="98" t="n">
        <f aca="false">LN(C746/C745)</f>
        <v>-0.0048184856874092</v>
      </c>
      <c r="E746" s="106" t="n">
        <f aca="false">STDEV(D737:D746)*SQRT(trade_day)</f>
        <v>0.790978464588423</v>
      </c>
      <c r="F746" s="97"/>
      <c r="G746" s="103" t="n">
        <f aca="false">IF(G$1="P",MAX(0,G$2-$C746),IF(G$1="C",MAX(0,$C746-G$2)))</f>
        <v>0</v>
      </c>
      <c r="H746" s="103" t="n">
        <f aca="false">IF(H$1="P",MAX(0,H$2-$C746),IF(H$1="C",MAX(0,$C746-H$2)))</f>
        <v>0</v>
      </c>
      <c r="I746" s="103" t="n">
        <f aca="false">IF(I$1="P",MAX(0,I$2-$C746),IF(I$1="C",MAX(0,$C746-I$2)))</f>
        <v>0</v>
      </c>
      <c r="J746" s="103" t="n">
        <f aca="false">IF(J$1="P",MAX(0,J$2-$C746),IF(J$1="C",MAX(0,$C746-J$2)))</f>
        <v>0</v>
      </c>
      <c r="K746" s="103" t="n">
        <f aca="false">IF(K$1="P",MAX(0,K$2-$C746),IF(K$1="C",MAX(0,$C746-K$2)))</f>
        <v>0</v>
      </c>
      <c r="L746" s="103" t="n">
        <f aca="false">IF(L$1="P",MAX(0,L$2-$C746),IF(L$1="C",MAX(0,$C746-L$2)))</f>
        <v>0</v>
      </c>
      <c r="M746" s="103" t="n">
        <f aca="false">IF(M$1="P",MAX(0,M$2-$C746),IF(M$1="C",MAX(0,$C746-M$2)))</f>
        <v>40.04</v>
      </c>
      <c r="N746" s="103" t="n">
        <f aca="false">IF(N$1="P",MAX(0,N$2-$C746),IF(N$1="C",MAX(0,$C746-N$2)))</f>
        <v>35.04</v>
      </c>
      <c r="O746" s="103" t="n">
        <f aca="false">IF(O$1="P",MAX(0,O$2-$C746),IF(O$1="C",MAX(0,$C746-O$2)))</f>
        <v>30.04</v>
      </c>
      <c r="P746" s="103" t="n">
        <f aca="false">IF(P$1="P",MAX(0,P$2-$C746),IF(P$1="C",MAX(0,$C746-P$2)))</f>
        <v>25.04</v>
      </c>
      <c r="Q746" s="103" t="n">
        <f aca="false">IF(Q$1="P",MAX(0,Q$2-$C746),IF(Q$1="C",MAX(0,$C746-Q$2)))</f>
        <v>20.04</v>
      </c>
      <c r="R746" s="103" t="n">
        <f aca="false">IF(R$1="P",MAX(0,R$2-$C746),IF(R$1="C",MAX(0,$C746-R$2)))</f>
        <v>10.04</v>
      </c>
      <c r="S746" s="103" t="n">
        <f aca="false">IF(S$1="P",MAX(0,S$2-$C746),IF(S$1="C",MAX(0,$C746-S$2)))</f>
        <v>0</v>
      </c>
      <c r="T746" s="104" t="n">
        <f aca="false">A746</f>
        <v>34</v>
      </c>
      <c r="U746" s="105" t="n">
        <f aca="false">VLOOKUP($B746,Gas!$B$3:$E$2506,2)</f>
        <v>5.16</v>
      </c>
      <c r="V746" s="46" t="n">
        <f aca="false">C746/U746</f>
        <v>11.6356589147287</v>
      </c>
      <c r="W746" s="99" t="n">
        <f aca="false">VLOOKUP($B746,Gas!$B$3:$E$2506,4)</f>
        <v>0.305977631610611</v>
      </c>
    </row>
    <row r="747" customFormat="false" ht="12.75" hidden="false" customHeight="false" outlineLevel="0" collapsed="false">
      <c r="A747" s="95" t="n">
        <f aca="false">MONTH(B747)+(YEAR(B747)-1998)*12</f>
        <v>34</v>
      </c>
      <c r="B747" s="101" t="n">
        <v>36812</v>
      </c>
      <c r="C747" s="102" t="n">
        <v>59.36</v>
      </c>
      <c r="D747" s="98" t="n">
        <f aca="false">LN(C747/C746)</f>
        <v>-0.0113904079061362</v>
      </c>
      <c r="E747" s="106" t="n">
        <f aca="false">STDEV(D738:D747)*SQRT(trade_day)</f>
        <v>0.753419822780444</v>
      </c>
      <c r="F747" s="97"/>
      <c r="G747" s="103" t="n">
        <f aca="false">IF(G$1="P",MAX(0,G$2-$C747),IF(G$1="C",MAX(0,$C747-G$2)))</f>
        <v>0</v>
      </c>
      <c r="H747" s="103" t="n">
        <f aca="false">IF(H$1="P",MAX(0,H$2-$C747),IF(H$1="C",MAX(0,$C747-H$2)))</f>
        <v>0</v>
      </c>
      <c r="I747" s="103" t="n">
        <f aca="false">IF(I$1="P",MAX(0,I$2-$C747),IF(I$1="C",MAX(0,$C747-I$2)))</f>
        <v>0</v>
      </c>
      <c r="J747" s="103" t="n">
        <f aca="false">IF(J$1="P",MAX(0,J$2-$C747),IF(J$1="C",MAX(0,$C747-J$2)))</f>
        <v>0</v>
      </c>
      <c r="K747" s="103" t="n">
        <f aca="false">IF(K$1="P",MAX(0,K$2-$C747),IF(K$1="C",MAX(0,$C747-K$2)))</f>
        <v>0</v>
      </c>
      <c r="L747" s="103" t="n">
        <f aca="false">IF(L$1="P",MAX(0,L$2-$C747),IF(L$1="C",MAX(0,$C747-L$2)))</f>
        <v>0</v>
      </c>
      <c r="M747" s="103" t="n">
        <f aca="false">IF(M$1="P",MAX(0,M$2-$C747),IF(M$1="C",MAX(0,$C747-M$2)))</f>
        <v>39.36</v>
      </c>
      <c r="N747" s="103" t="n">
        <f aca="false">IF(N$1="P",MAX(0,N$2-$C747),IF(N$1="C",MAX(0,$C747-N$2)))</f>
        <v>34.36</v>
      </c>
      <c r="O747" s="103" t="n">
        <f aca="false">IF(O$1="P",MAX(0,O$2-$C747),IF(O$1="C",MAX(0,$C747-O$2)))</f>
        <v>29.36</v>
      </c>
      <c r="P747" s="103" t="n">
        <f aca="false">IF(P$1="P",MAX(0,P$2-$C747),IF(P$1="C",MAX(0,$C747-P$2)))</f>
        <v>24.36</v>
      </c>
      <c r="Q747" s="103" t="n">
        <f aca="false">IF(Q$1="P",MAX(0,Q$2-$C747),IF(Q$1="C",MAX(0,$C747-Q$2)))</f>
        <v>19.36</v>
      </c>
      <c r="R747" s="103" t="n">
        <f aca="false">IF(R$1="P",MAX(0,R$2-$C747),IF(R$1="C",MAX(0,$C747-R$2)))</f>
        <v>9.36</v>
      </c>
      <c r="S747" s="103" t="n">
        <f aca="false">IF(S$1="P",MAX(0,S$2-$C747),IF(S$1="C",MAX(0,$C747-S$2)))</f>
        <v>0</v>
      </c>
      <c r="T747" s="104" t="n">
        <f aca="false">A747</f>
        <v>34</v>
      </c>
      <c r="U747" s="105" t="n">
        <f aca="false">VLOOKUP($B747,Gas!$B$3:$E$2506,2)</f>
        <v>5.545</v>
      </c>
      <c r="V747" s="46" t="n">
        <f aca="false">C747/U747</f>
        <v>10.7051397655546</v>
      </c>
      <c r="W747" s="99" t="n">
        <f aca="false">VLOOKUP($B747,Gas!$B$3:$E$2506,4)</f>
        <v>0.514807948236957</v>
      </c>
    </row>
    <row r="748" customFormat="false" ht="12.75" hidden="false" customHeight="false" outlineLevel="0" collapsed="false">
      <c r="A748" s="95" t="n">
        <f aca="false">MONTH(B748)+(YEAR(B748)-1998)*12</f>
        <v>34</v>
      </c>
      <c r="B748" s="101" t="n">
        <v>36815</v>
      </c>
      <c r="C748" s="102" t="n">
        <v>63.01</v>
      </c>
      <c r="D748" s="98" t="n">
        <f aca="false">LN(C748/C747)</f>
        <v>0.0596728450948391</v>
      </c>
      <c r="E748" s="106" t="n">
        <f aca="false">STDEV(D739:D748)*SQRT(trade_day)</f>
        <v>0.787616383711818</v>
      </c>
      <c r="F748" s="97"/>
      <c r="G748" s="103" t="n">
        <f aca="false">IF(G$1="P",MAX(0,G$2-$C748),IF(G$1="C",MAX(0,$C748-G$2)))</f>
        <v>0</v>
      </c>
      <c r="H748" s="103" t="n">
        <f aca="false">IF(H$1="P",MAX(0,H$2-$C748),IF(H$1="C",MAX(0,$C748-H$2)))</f>
        <v>0</v>
      </c>
      <c r="I748" s="103" t="n">
        <f aca="false">IF(I$1="P",MAX(0,I$2-$C748),IF(I$1="C",MAX(0,$C748-I$2)))</f>
        <v>0</v>
      </c>
      <c r="J748" s="103" t="n">
        <f aca="false">IF(J$1="P",MAX(0,J$2-$C748),IF(J$1="C",MAX(0,$C748-J$2)))</f>
        <v>0</v>
      </c>
      <c r="K748" s="103" t="n">
        <f aca="false">IF(K$1="P",MAX(0,K$2-$C748),IF(K$1="C",MAX(0,$C748-K$2)))</f>
        <v>0</v>
      </c>
      <c r="L748" s="103" t="n">
        <f aca="false">IF(L$1="P",MAX(0,L$2-$C748),IF(L$1="C",MAX(0,$C748-L$2)))</f>
        <v>0</v>
      </c>
      <c r="M748" s="103" t="n">
        <f aca="false">IF(M$1="P",MAX(0,M$2-$C748),IF(M$1="C",MAX(0,$C748-M$2)))</f>
        <v>43.01</v>
      </c>
      <c r="N748" s="103" t="n">
        <f aca="false">IF(N$1="P",MAX(0,N$2-$C748),IF(N$1="C",MAX(0,$C748-N$2)))</f>
        <v>38.01</v>
      </c>
      <c r="O748" s="103" t="n">
        <f aca="false">IF(O$1="P",MAX(0,O$2-$C748),IF(O$1="C",MAX(0,$C748-O$2)))</f>
        <v>33.01</v>
      </c>
      <c r="P748" s="103" t="n">
        <f aca="false">IF(P$1="P",MAX(0,P$2-$C748),IF(P$1="C",MAX(0,$C748-P$2)))</f>
        <v>28.01</v>
      </c>
      <c r="Q748" s="103" t="n">
        <f aca="false">IF(Q$1="P",MAX(0,Q$2-$C748),IF(Q$1="C",MAX(0,$C748-Q$2)))</f>
        <v>23.01</v>
      </c>
      <c r="R748" s="103" t="n">
        <f aca="false">IF(R$1="P",MAX(0,R$2-$C748),IF(R$1="C",MAX(0,$C748-R$2)))</f>
        <v>13.01</v>
      </c>
      <c r="S748" s="103" t="n">
        <f aca="false">IF(S$1="P",MAX(0,S$2-$C748),IF(S$1="C",MAX(0,$C748-S$2)))</f>
        <v>0</v>
      </c>
      <c r="T748" s="104" t="n">
        <f aca="false">A748</f>
        <v>34</v>
      </c>
      <c r="U748" s="105" t="n">
        <f aca="false">VLOOKUP($B748,Gas!$B$3:$E$2506,2)</f>
        <v>5.43</v>
      </c>
      <c r="V748" s="46" t="n">
        <f aca="false">C748/U748</f>
        <v>11.6040515653775</v>
      </c>
      <c r="W748" s="99" t="n">
        <f aca="false">VLOOKUP($B748,Gas!$B$3:$E$2506,4)</f>
        <v>0.537814846964211</v>
      </c>
    </row>
    <row r="749" customFormat="false" ht="12.75" hidden="false" customHeight="false" outlineLevel="0" collapsed="false">
      <c r="A749" s="95" t="n">
        <f aca="false">MONTH(B749)+(YEAR(B749)-1998)*12</f>
        <v>34</v>
      </c>
      <c r="B749" s="101" t="n">
        <v>36816</v>
      </c>
      <c r="C749" s="102" t="n">
        <v>64.34</v>
      </c>
      <c r="D749" s="98" t="n">
        <f aca="false">LN(C749/C748)</f>
        <v>0.0208880778569162</v>
      </c>
      <c r="E749" s="106" t="n">
        <f aca="false">STDEV(D740:D749)*SQRT(trade_day)</f>
        <v>0.758759392204476</v>
      </c>
      <c r="F749" s="97"/>
      <c r="G749" s="103" t="n">
        <f aca="false">IF(G$1="P",MAX(0,G$2-$C749),IF(G$1="C",MAX(0,$C749-G$2)))</f>
        <v>0</v>
      </c>
      <c r="H749" s="103" t="n">
        <f aca="false">IF(H$1="P",MAX(0,H$2-$C749),IF(H$1="C",MAX(0,$C749-H$2)))</f>
        <v>0</v>
      </c>
      <c r="I749" s="103" t="n">
        <f aca="false">IF(I$1="P",MAX(0,I$2-$C749),IF(I$1="C",MAX(0,$C749-I$2)))</f>
        <v>0</v>
      </c>
      <c r="J749" s="103" t="n">
        <f aca="false">IF(J$1="P",MAX(0,J$2-$C749),IF(J$1="C",MAX(0,$C749-J$2)))</f>
        <v>0</v>
      </c>
      <c r="K749" s="103" t="n">
        <f aca="false">IF(K$1="P",MAX(0,K$2-$C749),IF(K$1="C",MAX(0,$C749-K$2)))</f>
        <v>0</v>
      </c>
      <c r="L749" s="103" t="n">
        <f aca="false">IF(L$1="P",MAX(0,L$2-$C749),IF(L$1="C",MAX(0,$C749-L$2)))</f>
        <v>0</v>
      </c>
      <c r="M749" s="103" t="n">
        <f aca="false">IF(M$1="P",MAX(0,M$2-$C749),IF(M$1="C",MAX(0,$C749-M$2)))</f>
        <v>44.34</v>
      </c>
      <c r="N749" s="103" t="n">
        <f aca="false">IF(N$1="P",MAX(0,N$2-$C749),IF(N$1="C",MAX(0,$C749-N$2)))</f>
        <v>39.34</v>
      </c>
      <c r="O749" s="103" t="n">
        <f aca="false">IF(O$1="P",MAX(0,O$2-$C749),IF(O$1="C",MAX(0,$C749-O$2)))</f>
        <v>34.34</v>
      </c>
      <c r="P749" s="103" t="n">
        <f aca="false">IF(P$1="P",MAX(0,P$2-$C749),IF(P$1="C",MAX(0,$C749-P$2)))</f>
        <v>29.34</v>
      </c>
      <c r="Q749" s="103" t="n">
        <f aca="false">IF(Q$1="P",MAX(0,Q$2-$C749),IF(Q$1="C",MAX(0,$C749-Q$2)))</f>
        <v>24.34</v>
      </c>
      <c r="R749" s="103" t="n">
        <f aca="false">IF(R$1="P",MAX(0,R$2-$C749),IF(R$1="C",MAX(0,$C749-R$2)))</f>
        <v>14.34</v>
      </c>
      <c r="S749" s="103" t="n">
        <f aca="false">IF(S$1="P",MAX(0,S$2-$C749),IF(S$1="C",MAX(0,$C749-S$2)))</f>
        <v>0</v>
      </c>
      <c r="T749" s="104" t="n">
        <f aca="false">A749</f>
        <v>34</v>
      </c>
      <c r="U749" s="105" t="n">
        <f aca="false">VLOOKUP($B749,Gas!$B$3:$E$2506,2)</f>
        <v>5.34</v>
      </c>
      <c r="V749" s="46" t="n">
        <f aca="false">C749/U749</f>
        <v>12.0486891385768</v>
      </c>
      <c r="W749" s="99" t="n">
        <f aca="false">VLOOKUP($B749,Gas!$B$3:$E$2506,4)</f>
        <v>0.488172242264078</v>
      </c>
    </row>
    <row r="750" customFormat="false" ht="12.75" hidden="false" customHeight="false" outlineLevel="0" collapsed="false">
      <c r="A750" s="95" t="n">
        <f aca="false">MONTH(B750)+(YEAR(B750)-1998)*12</f>
        <v>34</v>
      </c>
      <c r="B750" s="101" t="n">
        <v>36817</v>
      </c>
      <c r="C750" s="102" t="n">
        <v>63.17</v>
      </c>
      <c r="D750" s="98" t="n">
        <f aca="false">LN(C750/C749)</f>
        <v>-0.0183520169002713</v>
      </c>
      <c r="E750" s="106" t="n">
        <f aca="false">STDEV(D741:D750)*SQRT(trade_day)</f>
        <v>0.709074968078353</v>
      </c>
      <c r="F750" s="97"/>
      <c r="G750" s="103" t="n">
        <f aca="false">IF(G$1="P",MAX(0,G$2-$C750),IF(G$1="C",MAX(0,$C750-G$2)))</f>
        <v>0</v>
      </c>
      <c r="H750" s="103" t="n">
        <f aca="false">IF(H$1="P",MAX(0,H$2-$C750),IF(H$1="C",MAX(0,$C750-H$2)))</f>
        <v>0</v>
      </c>
      <c r="I750" s="103" t="n">
        <f aca="false">IF(I$1="P",MAX(0,I$2-$C750),IF(I$1="C",MAX(0,$C750-I$2)))</f>
        <v>0</v>
      </c>
      <c r="J750" s="103" t="n">
        <f aca="false">IF(J$1="P",MAX(0,J$2-$C750),IF(J$1="C",MAX(0,$C750-J$2)))</f>
        <v>0</v>
      </c>
      <c r="K750" s="103" t="n">
        <f aca="false">IF(K$1="P",MAX(0,K$2-$C750),IF(K$1="C",MAX(0,$C750-K$2)))</f>
        <v>0</v>
      </c>
      <c r="L750" s="103" t="n">
        <f aca="false">IF(L$1="P",MAX(0,L$2-$C750),IF(L$1="C",MAX(0,$C750-L$2)))</f>
        <v>0</v>
      </c>
      <c r="M750" s="103" t="n">
        <f aca="false">IF(M$1="P",MAX(0,M$2-$C750),IF(M$1="C",MAX(0,$C750-M$2)))</f>
        <v>43.17</v>
      </c>
      <c r="N750" s="103" t="n">
        <f aca="false">IF(N$1="P",MAX(0,N$2-$C750),IF(N$1="C",MAX(0,$C750-N$2)))</f>
        <v>38.17</v>
      </c>
      <c r="O750" s="103" t="n">
        <f aca="false">IF(O$1="P",MAX(0,O$2-$C750),IF(O$1="C",MAX(0,$C750-O$2)))</f>
        <v>33.17</v>
      </c>
      <c r="P750" s="103" t="n">
        <f aca="false">IF(P$1="P",MAX(0,P$2-$C750),IF(P$1="C",MAX(0,$C750-P$2)))</f>
        <v>28.17</v>
      </c>
      <c r="Q750" s="103" t="n">
        <f aca="false">IF(Q$1="P",MAX(0,Q$2-$C750),IF(Q$1="C",MAX(0,$C750-Q$2)))</f>
        <v>23.17</v>
      </c>
      <c r="R750" s="103" t="n">
        <f aca="false">IF(R$1="P",MAX(0,R$2-$C750),IF(R$1="C",MAX(0,$C750-R$2)))</f>
        <v>13.17</v>
      </c>
      <c r="S750" s="103" t="n">
        <f aca="false">IF(S$1="P",MAX(0,S$2-$C750),IF(S$1="C",MAX(0,$C750-S$2)))</f>
        <v>0</v>
      </c>
      <c r="T750" s="104" t="n">
        <f aca="false">A750</f>
        <v>34</v>
      </c>
      <c r="U750" s="105" t="n">
        <f aca="false">VLOOKUP($B750,Gas!$B$3:$E$2506,2)</f>
        <v>5.27</v>
      </c>
      <c r="V750" s="46" t="n">
        <f aca="false">C750/U750</f>
        <v>11.9867172675522</v>
      </c>
      <c r="W750" s="99" t="n">
        <f aca="false">VLOOKUP($B750,Gas!$B$3:$E$2506,4)</f>
        <v>0.500431638811689</v>
      </c>
    </row>
    <row r="751" customFormat="false" ht="12.75" hidden="false" customHeight="false" outlineLevel="0" collapsed="false">
      <c r="A751" s="95" t="n">
        <f aca="false">MONTH(B751)+(YEAR(B751)-1998)*12</f>
        <v>34</v>
      </c>
      <c r="B751" s="101" t="n">
        <v>36818</v>
      </c>
      <c r="C751" s="102" t="n">
        <v>64.24</v>
      </c>
      <c r="D751" s="98" t="n">
        <f aca="false">LN(C751/C750)</f>
        <v>0.0167965647278971</v>
      </c>
      <c r="E751" s="106" t="n">
        <f aca="false">STDEV(D742:D751)*SQRT(trade_day)</f>
        <v>0.559618336232522</v>
      </c>
      <c r="F751" s="97"/>
      <c r="G751" s="103" t="n">
        <f aca="false">IF(G$1="P",MAX(0,G$2-$C751),IF(G$1="C",MAX(0,$C751-G$2)))</f>
        <v>0</v>
      </c>
      <c r="H751" s="103" t="n">
        <f aca="false">IF(H$1="P",MAX(0,H$2-$C751),IF(H$1="C",MAX(0,$C751-H$2)))</f>
        <v>0</v>
      </c>
      <c r="I751" s="103" t="n">
        <f aca="false">IF(I$1="P",MAX(0,I$2-$C751),IF(I$1="C",MAX(0,$C751-I$2)))</f>
        <v>0</v>
      </c>
      <c r="J751" s="103" t="n">
        <f aca="false">IF(J$1="P",MAX(0,J$2-$C751),IF(J$1="C",MAX(0,$C751-J$2)))</f>
        <v>0</v>
      </c>
      <c r="K751" s="103" t="n">
        <f aca="false">IF(K$1="P",MAX(0,K$2-$C751),IF(K$1="C",MAX(0,$C751-K$2)))</f>
        <v>0</v>
      </c>
      <c r="L751" s="103" t="n">
        <f aca="false">IF(L$1="P",MAX(0,L$2-$C751),IF(L$1="C",MAX(0,$C751-L$2)))</f>
        <v>0</v>
      </c>
      <c r="M751" s="103" t="n">
        <f aca="false">IF(M$1="P",MAX(0,M$2-$C751),IF(M$1="C",MAX(0,$C751-M$2)))</f>
        <v>44.24</v>
      </c>
      <c r="N751" s="103" t="n">
        <f aca="false">IF(N$1="P",MAX(0,N$2-$C751),IF(N$1="C",MAX(0,$C751-N$2)))</f>
        <v>39.24</v>
      </c>
      <c r="O751" s="103" t="n">
        <f aca="false">IF(O$1="P",MAX(0,O$2-$C751),IF(O$1="C",MAX(0,$C751-O$2)))</f>
        <v>34.24</v>
      </c>
      <c r="P751" s="103" t="n">
        <f aca="false">IF(P$1="P",MAX(0,P$2-$C751),IF(P$1="C",MAX(0,$C751-P$2)))</f>
        <v>29.24</v>
      </c>
      <c r="Q751" s="103" t="n">
        <f aca="false">IF(Q$1="P",MAX(0,Q$2-$C751),IF(Q$1="C",MAX(0,$C751-Q$2)))</f>
        <v>24.24</v>
      </c>
      <c r="R751" s="103" t="n">
        <f aca="false">IF(R$1="P",MAX(0,R$2-$C751),IF(R$1="C",MAX(0,$C751-R$2)))</f>
        <v>14.24</v>
      </c>
      <c r="S751" s="103" t="n">
        <f aca="false">IF(S$1="P",MAX(0,S$2-$C751),IF(S$1="C",MAX(0,$C751-S$2)))</f>
        <v>0</v>
      </c>
      <c r="T751" s="104" t="n">
        <f aca="false">A751</f>
        <v>34</v>
      </c>
      <c r="U751" s="105" t="n">
        <f aca="false">VLOOKUP($B751,Gas!$B$3:$E$2506,2)</f>
        <v>5.38</v>
      </c>
      <c r="V751" s="46" t="n">
        <f aca="false">C751/U751</f>
        <v>11.9405204460967</v>
      </c>
      <c r="W751" s="99" t="n">
        <f aca="false">VLOOKUP($B751,Gas!$B$3:$E$2506,4)</f>
        <v>0.509111686668519</v>
      </c>
    </row>
    <row r="752" customFormat="false" ht="12.75" hidden="false" customHeight="false" outlineLevel="0" collapsed="false">
      <c r="A752" s="95" t="n">
        <f aca="false">MONTH(B752)+(YEAR(B752)-1998)*12</f>
        <v>34</v>
      </c>
      <c r="B752" s="101" t="n">
        <v>36819</v>
      </c>
      <c r="C752" s="102" t="n">
        <v>58.95</v>
      </c>
      <c r="D752" s="98" t="n">
        <f aca="false">LN(C752/C751)</f>
        <v>-0.0859364426551261</v>
      </c>
      <c r="E752" s="106" t="n">
        <f aca="false">STDEV(D743:D752)*SQRT(trade_day)</f>
        <v>0.660747169911093</v>
      </c>
      <c r="F752" s="97"/>
      <c r="G752" s="103" t="n">
        <f aca="false">IF(G$1="P",MAX(0,G$2-$C752),IF(G$1="C",MAX(0,$C752-G$2)))</f>
        <v>0</v>
      </c>
      <c r="H752" s="103" t="n">
        <f aca="false">IF(H$1="P",MAX(0,H$2-$C752),IF(H$1="C",MAX(0,$C752-H$2)))</f>
        <v>0</v>
      </c>
      <c r="I752" s="103" t="n">
        <f aca="false">IF(I$1="P",MAX(0,I$2-$C752),IF(I$1="C",MAX(0,$C752-I$2)))</f>
        <v>0</v>
      </c>
      <c r="J752" s="103" t="n">
        <f aca="false">IF(J$1="P",MAX(0,J$2-$C752),IF(J$1="C",MAX(0,$C752-J$2)))</f>
        <v>0</v>
      </c>
      <c r="K752" s="103" t="n">
        <f aca="false">IF(K$1="P",MAX(0,K$2-$C752),IF(K$1="C",MAX(0,$C752-K$2)))</f>
        <v>0</v>
      </c>
      <c r="L752" s="103" t="n">
        <f aca="false">IF(L$1="P",MAX(0,L$2-$C752),IF(L$1="C",MAX(0,$C752-L$2)))</f>
        <v>0</v>
      </c>
      <c r="M752" s="103" t="n">
        <f aca="false">IF(M$1="P",MAX(0,M$2-$C752),IF(M$1="C",MAX(0,$C752-M$2)))</f>
        <v>38.95</v>
      </c>
      <c r="N752" s="103" t="n">
        <f aca="false">IF(N$1="P",MAX(0,N$2-$C752),IF(N$1="C",MAX(0,$C752-N$2)))</f>
        <v>33.95</v>
      </c>
      <c r="O752" s="103" t="n">
        <f aca="false">IF(O$1="P",MAX(0,O$2-$C752),IF(O$1="C",MAX(0,$C752-O$2)))</f>
        <v>28.95</v>
      </c>
      <c r="P752" s="103" t="n">
        <f aca="false">IF(P$1="P",MAX(0,P$2-$C752),IF(P$1="C",MAX(0,$C752-P$2)))</f>
        <v>23.95</v>
      </c>
      <c r="Q752" s="103" t="n">
        <f aca="false">IF(Q$1="P",MAX(0,Q$2-$C752),IF(Q$1="C",MAX(0,$C752-Q$2)))</f>
        <v>18.95</v>
      </c>
      <c r="R752" s="103" t="n">
        <f aca="false">IF(R$1="P",MAX(0,R$2-$C752),IF(R$1="C",MAX(0,$C752-R$2)))</f>
        <v>8.95</v>
      </c>
      <c r="S752" s="103" t="n">
        <f aca="false">IF(S$1="P",MAX(0,S$2-$C752),IF(S$1="C",MAX(0,$C752-S$2)))</f>
        <v>0</v>
      </c>
      <c r="T752" s="104" t="n">
        <f aca="false">A752</f>
        <v>34</v>
      </c>
      <c r="U752" s="105" t="n">
        <f aca="false">VLOOKUP($B752,Gas!$B$3:$E$2506,2)</f>
        <v>5.04</v>
      </c>
      <c r="V752" s="46" t="n">
        <f aca="false">C752/U752</f>
        <v>11.6964285714286</v>
      </c>
      <c r="W752" s="99" t="n">
        <f aca="false">VLOOKUP($B752,Gas!$B$3:$E$2506,4)</f>
        <v>0.668736436964237</v>
      </c>
    </row>
    <row r="753" customFormat="false" ht="12.75" hidden="false" customHeight="false" outlineLevel="0" collapsed="false">
      <c r="A753" s="95" t="n">
        <f aca="false">MONTH(B753)+(YEAR(B753)-1998)*12</f>
        <v>34</v>
      </c>
      <c r="B753" s="101" t="n">
        <v>36822</v>
      </c>
      <c r="C753" s="102" t="n">
        <v>67.55</v>
      </c>
      <c r="D753" s="98" t="n">
        <f aca="false">LN(C753/C752)</f>
        <v>0.136178437422828</v>
      </c>
      <c r="E753" s="106" t="n">
        <f aca="false">STDEV(D744:D753)*SQRT(trade_day)</f>
        <v>0.950109643469896</v>
      </c>
      <c r="F753" s="97"/>
      <c r="G753" s="103" t="n">
        <f aca="false">IF(G$1="P",MAX(0,G$2-$C753),IF(G$1="C",MAX(0,$C753-G$2)))</f>
        <v>0</v>
      </c>
      <c r="H753" s="103" t="n">
        <f aca="false">IF(H$1="P",MAX(0,H$2-$C753),IF(H$1="C",MAX(0,$C753-H$2)))</f>
        <v>0</v>
      </c>
      <c r="I753" s="103" t="n">
        <f aca="false">IF(I$1="P",MAX(0,I$2-$C753),IF(I$1="C",MAX(0,$C753-I$2)))</f>
        <v>0</v>
      </c>
      <c r="J753" s="103" t="n">
        <f aca="false">IF(J$1="P",MAX(0,J$2-$C753),IF(J$1="C",MAX(0,$C753-J$2)))</f>
        <v>0</v>
      </c>
      <c r="K753" s="103" t="n">
        <f aca="false">IF(K$1="P",MAX(0,K$2-$C753),IF(K$1="C",MAX(0,$C753-K$2)))</f>
        <v>0</v>
      </c>
      <c r="L753" s="103" t="n">
        <f aca="false">IF(L$1="P",MAX(0,L$2-$C753),IF(L$1="C",MAX(0,$C753-L$2)))</f>
        <v>0</v>
      </c>
      <c r="M753" s="103" t="n">
        <f aca="false">IF(M$1="P",MAX(0,M$2-$C753),IF(M$1="C",MAX(0,$C753-M$2)))</f>
        <v>47.55</v>
      </c>
      <c r="N753" s="103" t="n">
        <f aca="false">IF(N$1="P",MAX(0,N$2-$C753),IF(N$1="C",MAX(0,$C753-N$2)))</f>
        <v>42.55</v>
      </c>
      <c r="O753" s="103" t="n">
        <f aca="false">IF(O$1="P",MAX(0,O$2-$C753),IF(O$1="C",MAX(0,$C753-O$2)))</f>
        <v>37.55</v>
      </c>
      <c r="P753" s="103" t="n">
        <f aca="false">IF(P$1="P",MAX(0,P$2-$C753),IF(P$1="C",MAX(0,$C753-P$2)))</f>
        <v>32.55</v>
      </c>
      <c r="Q753" s="103" t="n">
        <f aca="false">IF(Q$1="P",MAX(0,Q$2-$C753),IF(Q$1="C",MAX(0,$C753-Q$2)))</f>
        <v>27.55</v>
      </c>
      <c r="R753" s="103" t="n">
        <f aca="false">IF(R$1="P",MAX(0,R$2-$C753),IF(R$1="C",MAX(0,$C753-R$2)))</f>
        <v>17.55</v>
      </c>
      <c r="S753" s="103" t="n">
        <f aca="false">IF(S$1="P",MAX(0,S$2-$C753),IF(S$1="C",MAX(0,$C753-S$2)))</f>
        <v>0</v>
      </c>
      <c r="T753" s="104" t="n">
        <f aca="false">A753</f>
        <v>34</v>
      </c>
      <c r="U753" s="105" t="n">
        <f aca="false">VLOOKUP($B753,Gas!$B$3:$E$2506,2)</f>
        <v>4.845</v>
      </c>
      <c r="V753" s="46" t="n">
        <f aca="false">C753/U753</f>
        <v>13.9422084623323</v>
      </c>
      <c r="W753" s="99" t="n">
        <f aca="false">VLOOKUP($B753,Gas!$B$3:$E$2506,4)</f>
        <v>0.464367013978656</v>
      </c>
    </row>
    <row r="754" customFormat="false" ht="12.75" hidden="false" customHeight="false" outlineLevel="0" collapsed="false">
      <c r="A754" s="95" t="n">
        <f aca="false">MONTH(B754)+(YEAR(B754)-1998)*12</f>
        <v>34</v>
      </c>
      <c r="B754" s="101" t="n">
        <v>36823</v>
      </c>
      <c r="C754" s="102" t="n">
        <v>67.38</v>
      </c>
      <c r="D754" s="98" t="n">
        <f aca="false">LN(C754/C753)</f>
        <v>-0.00251982642780104</v>
      </c>
      <c r="E754" s="106" t="n">
        <f aca="false">STDEV(D745:D754)*SQRT(trade_day)</f>
        <v>0.910839341488774</v>
      </c>
      <c r="F754" s="97"/>
      <c r="G754" s="103" t="n">
        <f aca="false">IF(G$1="P",MAX(0,G$2-$C754),IF(G$1="C",MAX(0,$C754-G$2)))</f>
        <v>0</v>
      </c>
      <c r="H754" s="103" t="n">
        <f aca="false">IF(H$1="P",MAX(0,H$2-$C754),IF(H$1="C",MAX(0,$C754-H$2)))</f>
        <v>0</v>
      </c>
      <c r="I754" s="103" t="n">
        <f aca="false">IF(I$1="P",MAX(0,I$2-$C754),IF(I$1="C",MAX(0,$C754-I$2)))</f>
        <v>0</v>
      </c>
      <c r="J754" s="103" t="n">
        <f aca="false">IF(J$1="P",MAX(0,J$2-$C754),IF(J$1="C",MAX(0,$C754-J$2)))</f>
        <v>0</v>
      </c>
      <c r="K754" s="103" t="n">
        <f aca="false">IF(K$1="P",MAX(0,K$2-$C754),IF(K$1="C",MAX(0,$C754-K$2)))</f>
        <v>0</v>
      </c>
      <c r="L754" s="103" t="n">
        <f aca="false">IF(L$1="P",MAX(0,L$2-$C754),IF(L$1="C",MAX(0,$C754-L$2)))</f>
        <v>0</v>
      </c>
      <c r="M754" s="103" t="n">
        <f aca="false">IF(M$1="P",MAX(0,M$2-$C754),IF(M$1="C",MAX(0,$C754-M$2)))</f>
        <v>47.38</v>
      </c>
      <c r="N754" s="103" t="n">
        <f aca="false">IF(N$1="P",MAX(0,N$2-$C754),IF(N$1="C",MAX(0,$C754-N$2)))</f>
        <v>42.38</v>
      </c>
      <c r="O754" s="103" t="n">
        <f aca="false">IF(O$1="P",MAX(0,O$2-$C754),IF(O$1="C",MAX(0,$C754-O$2)))</f>
        <v>37.38</v>
      </c>
      <c r="P754" s="103" t="n">
        <f aca="false">IF(P$1="P",MAX(0,P$2-$C754),IF(P$1="C",MAX(0,$C754-P$2)))</f>
        <v>32.38</v>
      </c>
      <c r="Q754" s="103" t="n">
        <f aca="false">IF(Q$1="P",MAX(0,Q$2-$C754),IF(Q$1="C",MAX(0,$C754-Q$2)))</f>
        <v>27.38</v>
      </c>
      <c r="R754" s="103" t="n">
        <f aca="false">IF(R$1="P",MAX(0,R$2-$C754),IF(R$1="C",MAX(0,$C754-R$2)))</f>
        <v>17.38</v>
      </c>
      <c r="S754" s="103" t="n">
        <f aca="false">IF(S$1="P",MAX(0,S$2-$C754),IF(S$1="C",MAX(0,$C754-S$2)))</f>
        <v>0</v>
      </c>
      <c r="T754" s="104" t="n">
        <f aca="false">A754</f>
        <v>34</v>
      </c>
      <c r="U754" s="105" t="n">
        <f aca="false">VLOOKUP($B754,Gas!$B$3:$E$2506,2)</f>
        <v>4.815</v>
      </c>
      <c r="V754" s="46" t="n">
        <f aca="false">C754/U754</f>
        <v>13.993769470405</v>
      </c>
      <c r="W754" s="99" t="n">
        <f aca="false">VLOOKUP($B754,Gas!$B$3:$E$2506,4)</f>
        <v>0.463301083233725</v>
      </c>
    </row>
    <row r="755" customFormat="false" ht="12.75" hidden="false" customHeight="false" outlineLevel="0" collapsed="false">
      <c r="A755" s="95" t="n">
        <f aca="false">MONTH(B755)+(YEAR(B755)-1998)*12</f>
        <v>34</v>
      </c>
      <c r="B755" s="101" t="n">
        <v>36824</v>
      </c>
      <c r="C755" s="102" t="n">
        <v>60.4</v>
      </c>
      <c r="D755" s="98" t="n">
        <f aca="false">LN(C755/C754)</f>
        <v>-0.109359133037637</v>
      </c>
      <c r="E755" s="106" t="n">
        <f aca="false">STDEV(D746:D755)*SQRT(trade_day)</f>
        <v>1.08863210006899</v>
      </c>
      <c r="F755" s="97"/>
      <c r="G755" s="103" t="n">
        <f aca="false">IF(G$1="P",MAX(0,G$2-$C755),IF(G$1="C",MAX(0,$C755-G$2)))</f>
        <v>0</v>
      </c>
      <c r="H755" s="103" t="n">
        <f aca="false">IF(H$1="P",MAX(0,H$2-$C755),IF(H$1="C",MAX(0,$C755-H$2)))</f>
        <v>0</v>
      </c>
      <c r="I755" s="103" t="n">
        <f aca="false">IF(I$1="P",MAX(0,I$2-$C755),IF(I$1="C",MAX(0,$C755-I$2)))</f>
        <v>0</v>
      </c>
      <c r="J755" s="103" t="n">
        <f aca="false">IF(J$1="P",MAX(0,J$2-$C755),IF(J$1="C",MAX(0,$C755-J$2)))</f>
        <v>0</v>
      </c>
      <c r="K755" s="103" t="n">
        <f aca="false">IF(K$1="P",MAX(0,K$2-$C755),IF(K$1="C",MAX(0,$C755-K$2)))</f>
        <v>0</v>
      </c>
      <c r="L755" s="103" t="n">
        <f aca="false">IF(L$1="P",MAX(0,L$2-$C755),IF(L$1="C",MAX(0,$C755-L$2)))</f>
        <v>0</v>
      </c>
      <c r="M755" s="103" t="n">
        <f aca="false">IF(M$1="P",MAX(0,M$2-$C755),IF(M$1="C",MAX(0,$C755-M$2)))</f>
        <v>40.4</v>
      </c>
      <c r="N755" s="103" t="n">
        <f aca="false">IF(N$1="P",MAX(0,N$2-$C755),IF(N$1="C",MAX(0,$C755-N$2)))</f>
        <v>35.4</v>
      </c>
      <c r="O755" s="103" t="n">
        <f aca="false">IF(O$1="P",MAX(0,O$2-$C755),IF(O$1="C",MAX(0,$C755-O$2)))</f>
        <v>30.4</v>
      </c>
      <c r="P755" s="103" t="n">
        <f aca="false">IF(P$1="P",MAX(0,P$2-$C755),IF(P$1="C",MAX(0,$C755-P$2)))</f>
        <v>25.4</v>
      </c>
      <c r="Q755" s="103" t="n">
        <f aca="false">IF(Q$1="P",MAX(0,Q$2-$C755),IF(Q$1="C",MAX(0,$C755-Q$2)))</f>
        <v>20.4</v>
      </c>
      <c r="R755" s="103" t="n">
        <f aca="false">IF(R$1="P",MAX(0,R$2-$C755),IF(R$1="C",MAX(0,$C755-R$2)))</f>
        <v>10.4</v>
      </c>
      <c r="S755" s="103" t="n">
        <f aca="false">IF(S$1="P",MAX(0,S$2-$C755),IF(S$1="C",MAX(0,$C755-S$2)))</f>
        <v>0</v>
      </c>
      <c r="T755" s="104" t="n">
        <f aca="false">A755</f>
        <v>34</v>
      </c>
      <c r="U755" s="105" t="n">
        <f aca="false">VLOOKUP($B755,Gas!$B$3:$E$2506,2)</f>
        <v>4.845</v>
      </c>
      <c r="V755" s="46" t="n">
        <f aca="false">C755/U755</f>
        <v>12.4664602683179</v>
      </c>
      <c r="W755" s="99" t="n">
        <f aca="false">VLOOKUP($B755,Gas!$B$3:$E$2506,4)</f>
        <v>0.471287414547393</v>
      </c>
    </row>
    <row r="756" customFormat="false" ht="12.75" hidden="false" customHeight="false" outlineLevel="0" collapsed="false">
      <c r="A756" s="95" t="n">
        <f aca="false">MONTH(B756)+(YEAR(B756)-1998)*12</f>
        <v>34</v>
      </c>
      <c r="B756" s="101" t="n">
        <v>36825</v>
      </c>
      <c r="C756" s="102" t="n">
        <v>57.83</v>
      </c>
      <c r="D756" s="98" t="n">
        <f aca="false">LN(C756/C755)</f>
        <v>-0.0434814327706424</v>
      </c>
      <c r="E756" s="106" t="n">
        <f aca="false">STDEV(D747:D756)*SQRT(trade_day)</f>
        <v>1.11044555904659</v>
      </c>
      <c r="F756" s="97"/>
      <c r="G756" s="103" t="n">
        <f aca="false">IF(G$1="P",MAX(0,G$2-$C756),IF(G$1="C",MAX(0,$C756-G$2)))</f>
        <v>0</v>
      </c>
      <c r="H756" s="103" t="n">
        <f aca="false">IF(H$1="P",MAX(0,H$2-$C756),IF(H$1="C",MAX(0,$C756-H$2)))</f>
        <v>0</v>
      </c>
      <c r="I756" s="103" t="n">
        <f aca="false">IF(I$1="P",MAX(0,I$2-$C756),IF(I$1="C",MAX(0,$C756-I$2)))</f>
        <v>0</v>
      </c>
      <c r="J756" s="103" t="n">
        <f aca="false">IF(J$1="P",MAX(0,J$2-$C756),IF(J$1="C",MAX(0,$C756-J$2)))</f>
        <v>0</v>
      </c>
      <c r="K756" s="103" t="n">
        <f aca="false">IF(K$1="P",MAX(0,K$2-$C756),IF(K$1="C",MAX(0,$C756-K$2)))</f>
        <v>0</v>
      </c>
      <c r="L756" s="103" t="n">
        <f aca="false">IF(L$1="P",MAX(0,L$2-$C756),IF(L$1="C",MAX(0,$C756-L$2)))</f>
        <v>0</v>
      </c>
      <c r="M756" s="103" t="n">
        <f aca="false">IF(M$1="P",MAX(0,M$2-$C756),IF(M$1="C",MAX(0,$C756-M$2)))</f>
        <v>37.83</v>
      </c>
      <c r="N756" s="103" t="n">
        <f aca="false">IF(N$1="P",MAX(0,N$2-$C756),IF(N$1="C",MAX(0,$C756-N$2)))</f>
        <v>32.83</v>
      </c>
      <c r="O756" s="103" t="n">
        <f aca="false">IF(O$1="P",MAX(0,O$2-$C756),IF(O$1="C",MAX(0,$C756-O$2)))</f>
        <v>27.83</v>
      </c>
      <c r="P756" s="103" t="n">
        <f aca="false">IF(P$1="P",MAX(0,P$2-$C756),IF(P$1="C",MAX(0,$C756-P$2)))</f>
        <v>22.83</v>
      </c>
      <c r="Q756" s="103" t="n">
        <f aca="false">IF(Q$1="P",MAX(0,Q$2-$C756),IF(Q$1="C",MAX(0,$C756-Q$2)))</f>
        <v>17.83</v>
      </c>
      <c r="R756" s="103" t="n">
        <f aca="false">IF(R$1="P",MAX(0,R$2-$C756),IF(R$1="C",MAX(0,$C756-R$2)))</f>
        <v>7.83</v>
      </c>
      <c r="S756" s="103" t="n">
        <f aca="false">IF(S$1="P",MAX(0,S$2-$C756),IF(S$1="C",MAX(0,$C756-S$2)))</f>
        <v>0</v>
      </c>
      <c r="T756" s="104" t="n">
        <f aca="false">A756</f>
        <v>34</v>
      </c>
      <c r="U756" s="105" t="n">
        <f aca="false">VLOOKUP($B756,Gas!$B$3:$E$2506,2)</f>
        <v>4.655</v>
      </c>
      <c r="V756" s="46" t="n">
        <f aca="false">C756/U756</f>
        <v>12.4232008592911</v>
      </c>
      <c r="W756" s="99" t="n">
        <f aca="false">VLOOKUP($B756,Gas!$B$3:$E$2506,4)</f>
        <v>0.493496137638369</v>
      </c>
    </row>
    <row r="757" customFormat="false" ht="12.75" hidden="false" customHeight="false" outlineLevel="0" collapsed="false">
      <c r="A757" s="95" t="n">
        <f aca="false">MONTH(B757)+(YEAR(B757)-1998)*12</f>
        <v>34</v>
      </c>
      <c r="B757" s="101" t="n">
        <v>36826</v>
      </c>
      <c r="C757" s="102" t="n">
        <v>56.46</v>
      </c>
      <c r="D757" s="98" t="n">
        <f aca="false">LN(C757/C756)</f>
        <v>-0.0239752493447836</v>
      </c>
      <c r="E757" s="106" t="n">
        <f aca="false">STDEV(D748:D757)*SQRT(trade_day)</f>
        <v>1.11462568315107</v>
      </c>
      <c r="F757" s="97"/>
      <c r="G757" s="103" t="n">
        <f aca="false">IF(G$1="P",MAX(0,G$2-$C757),IF(G$1="C",MAX(0,$C757-G$2)))</f>
        <v>0</v>
      </c>
      <c r="H757" s="103" t="n">
        <f aca="false">IF(H$1="P",MAX(0,H$2-$C757),IF(H$1="C",MAX(0,$C757-H$2)))</f>
        <v>0</v>
      </c>
      <c r="I757" s="103" t="n">
        <f aca="false">IF(I$1="P",MAX(0,I$2-$C757),IF(I$1="C",MAX(0,$C757-I$2)))</f>
        <v>0</v>
      </c>
      <c r="J757" s="103" t="n">
        <f aca="false">IF(J$1="P",MAX(0,J$2-$C757),IF(J$1="C",MAX(0,$C757-J$2)))</f>
        <v>0</v>
      </c>
      <c r="K757" s="103" t="n">
        <f aca="false">IF(K$1="P",MAX(0,K$2-$C757),IF(K$1="C",MAX(0,$C757-K$2)))</f>
        <v>0</v>
      </c>
      <c r="L757" s="103" t="n">
        <f aca="false">IF(L$1="P",MAX(0,L$2-$C757),IF(L$1="C",MAX(0,$C757-L$2)))</f>
        <v>0</v>
      </c>
      <c r="M757" s="103" t="n">
        <f aca="false">IF(M$1="P",MAX(0,M$2-$C757),IF(M$1="C",MAX(0,$C757-M$2)))</f>
        <v>36.46</v>
      </c>
      <c r="N757" s="103" t="n">
        <f aca="false">IF(N$1="P",MAX(0,N$2-$C757),IF(N$1="C",MAX(0,$C757-N$2)))</f>
        <v>31.46</v>
      </c>
      <c r="O757" s="103" t="n">
        <f aca="false">IF(O$1="P",MAX(0,O$2-$C757),IF(O$1="C",MAX(0,$C757-O$2)))</f>
        <v>26.46</v>
      </c>
      <c r="P757" s="103" t="n">
        <f aca="false">IF(P$1="P",MAX(0,P$2-$C757),IF(P$1="C",MAX(0,$C757-P$2)))</f>
        <v>21.46</v>
      </c>
      <c r="Q757" s="103" t="n">
        <f aca="false">IF(Q$1="P",MAX(0,Q$2-$C757),IF(Q$1="C",MAX(0,$C757-Q$2)))</f>
        <v>16.46</v>
      </c>
      <c r="R757" s="103" t="n">
        <f aca="false">IF(R$1="P",MAX(0,R$2-$C757),IF(R$1="C",MAX(0,$C757-R$2)))</f>
        <v>6.46</v>
      </c>
      <c r="S757" s="103" t="n">
        <f aca="false">IF(S$1="P",MAX(0,S$2-$C757),IF(S$1="C",MAX(0,$C757-S$2)))</f>
        <v>0</v>
      </c>
      <c r="T757" s="104" t="n">
        <f aca="false">A757</f>
        <v>34</v>
      </c>
      <c r="U757" s="105" t="n">
        <f aca="false">VLOOKUP($B757,Gas!$B$3:$E$2506,2)</f>
        <v>4.61</v>
      </c>
      <c r="V757" s="46" t="n">
        <f aca="false">C757/U757</f>
        <v>12.2472885032538</v>
      </c>
      <c r="W757" s="99" t="n">
        <f aca="false">VLOOKUP($B757,Gas!$B$3:$E$2506,4)</f>
        <v>0.494551092675482</v>
      </c>
    </row>
    <row r="758" customFormat="false" ht="12.75" hidden="false" customHeight="false" outlineLevel="0" collapsed="false">
      <c r="A758" s="95" t="n">
        <f aca="false">MONTH(B758)+(YEAR(B758)-1998)*12</f>
        <v>34</v>
      </c>
      <c r="B758" s="101" t="n">
        <v>36829</v>
      </c>
      <c r="C758" s="102" t="n">
        <v>61.49</v>
      </c>
      <c r="D758" s="98" t="n">
        <f aca="false">LN(C758/C757)</f>
        <v>0.0853421371400351</v>
      </c>
      <c r="E758" s="106" t="n">
        <f aca="false">STDEV(D749:D758)*SQRT(trade_day)</f>
        <v>1.16236995886362</v>
      </c>
      <c r="F758" s="97"/>
      <c r="G758" s="103" t="n">
        <f aca="false">IF(G$1="P",MAX(0,G$2-$C758),IF(G$1="C",MAX(0,$C758-G$2)))</f>
        <v>0</v>
      </c>
      <c r="H758" s="103" t="n">
        <f aca="false">IF(H$1="P",MAX(0,H$2-$C758),IF(H$1="C",MAX(0,$C758-H$2)))</f>
        <v>0</v>
      </c>
      <c r="I758" s="103" t="n">
        <f aca="false">IF(I$1="P",MAX(0,I$2-$C758),IF(I$1="C",MAX(0,$C758-I$2)))</f>
        <v>0</v>
      </c>
      <c r="J758" s="103" t="n">
        <f aca="false">IF(J$1="P",MAX(0,J$2-$C758),IF(J$1="C",MAX(0,$C758-J$2)))</f>
        <v>0</v>
      </c>
      <c r="K758" s="103" t="n">
        <f aca="false">IF(K$1="P",MAX(0,K$2-$C758),IF(K$1="C",MAX(0,$C758-K$2)))</f>
        <v>0</v>
      </c>
      <c r="L758" s="103" t="n">
        <f aca="false">IF(L$1="P",MAX(0,L$2-$C758),IF(L$1="C",MAX(0,$C758-L$2)))</f>
        <v>0</v>
      </c>
      <c r="M758" s="103" t="n">
        <f aca="false">IF(M$1="P",MAX(0,M$2-$C758),IF(M$1="C",MAX(0,$C758-M$2)))</f>
        <v>41.49</v>
      </c>
      <c r="N758" s="103" t="n">
        <f aca="false">IF(N$1="P",MAX(0,N$2-$C758),IF(N$1="C",MAX(0,$C758-N$2)))</f>
        <v>36.49</v>
      </c>
      <c r="O758" s="103" t="n">
        <f aca="false">IF(O$1="P",MAX(0,O$2-$C758),IF(O$1="C",MAX(0,$C758-O$2)))</f>
        <v>31.49</v>
      </c>
      <c r="P758" s="103" t="n">
        <f aca="false">IF(P$1="P",MAX(0,P$2-$C758),IF(P$1="C",MAX(0,$C758-P$2)))</f>
        <v>26.49</v>
      </c>
      <c r="Q758" s="103" t="n">
        <f aca="false">IF(Q$1="P",MAX(0,Q$2-$C758),IF(Q$1="C",MAX(0,$C758-Q$2)))</f>
        <v>21.49</v>
      </c>
      <c r="R758" s="103" t="n">
        <f aca="false">IF(R$1="P",MAX(0,R$2-$C758),IF(R$1="C",MAX(0,$C758-R$2)))</f>
        <v>11.49</v>
      </c>
      <c r="S758" s="103" t="n">
        <f aca="false">IF(S$1="P",MAX(0,S$2-$C758),IF(S$1="C",MAX(0,$C758-S$2)))</f>
        <v>0</v>
      </c>
      <c r="T758" s="104" t="n">
        <f aca="false">A758</f>
        <v>34</v>
      </c>
      <c r="U758" s="105" t="n">
        <f aca="false">VLOOKUP($B758,Gas!$B$3:$E$2506,2)</f>
        <v>4.5</v>
      </c>
      <c r="V758" s="46" t="n">
        <f aca="false">C758/U758</f>
        <v>13.6644444444444</v>
      </c>
      <c r="W758" s="99" t="n">
        <f aca="false">VLOOKUP($B758,Gas!$B$3:$E$2506,4)</f>
        <v>0.326456799282639</v>
      </c>
    </row>
    <row r="759" customFormat="false" ht="12.75" hidden="false" customHeight="false" outlineLevel="0" collapsed="false">
      <c r="A759" s="95" t="n">
        <f aca="false">MONTH(B759)+(YEAR(B759)-1998)*12</f>
        <v>34</v>
      </c>
      <c r="B759" s="101" t="n">
        <v>36830</v>
      </c>
      <c r="C759" s="102" t="n">
        <v>66.82</v>
      </c>
      <c r="D759" s="98" t="n">
        <f aca="false">LN(C759/C758)</f>
        <v>0.083127876963232</v>
      </c>
      <c r="E759" s="106" t="n">
        <f aca="false">STDEV(D750:D759)*SQRT(trade_day)</f>
        <v>1.23637304830857</v>
      </c>
      <c r="F759" s="97"/>
      <c r="G759" s="103" t="n">
        <f aca="false">IF(G$1="P",MAX(0,G$2-$C759),IF(G$1="C",MAX(0,$C759-G$2)))</f>
        <v>0</v>
      </c>
      <c r="H759" s="103" t="n">
        <f aca="false">IF(H$1="P",MAX(0,H$2-$C759),IF(H$1="C",MAX(0,$C759-H$2)))</f>
        <v>0</v>
      </c>
      <c r="I759" s="103" t="n">
        <f aca="false">IF(I$1="P",MAX(0,I$2-$C759),IF(I$1="C",MAX(0,$C759-I$2)))</f>
        <v>0</v>
      </c>
      <c r="J759" s="103" t="n">
        <f aca="false">IF(J$1="P",MAX(0,J$2-$C759),IF(J$1="C",MAX(0,$C759-J$2)))</f>
        <v>0</v>
      </c>
      <c r="K759" s="103" t="n">
        <f aca="false">IF(K$1="P",MAX(0,K$2-$C759),IF(K$1="C",MAX(0,$C759-K$2)))</f>
        <v>0</v>
      </c>
      <c r="L759" s="103" t="n">
        <f aca="false">IF(L$1="P",MAX(0,L$2-$C759),IF(L$1="C",MAX(0,$C759-L$2)))</f>
        <v>0</v>
      </c>
      <c r="M759" s="103" t="n">
        <f aca="false">IF(M$1="P",MAX(0,M$2-$C759),IF(M$1="C",MAX(0,$C759-M$2)))</f>
        <v>46.82</v>
      </c>
      <c r="N759" s="103" t="n">
        <f aca="false">IF(N$1="P",MAX(0,N$2-$C759),IF(N$1="C",MAX(0,$C759-N$2)))</f>
        <v>41.82</v>
      </c>
      <c r="O759" s="103" t="n">
        <f aca="false">IF(O$1="P",MAX(0,O$2-$C759),IF(O$1="C",MAX(0,$C759-O$2)))</f>
        <v>36.82</v>
      </c>
      <c r="P759" s="103" t="n">
        <f aca="false">IF(P$1="P",MAX(0,P$2-$C759),IF(P$1="C",MAX(0,$C759-P$2)))</f>
        <v>31.82</v>
      </c>
      <c r="Q759" s="103" t="n">
        <f aca="false">IF(Q$1="P",MAX(0,Q$2-$C759),IF(Q$1="C",MAX(0,$C759-Q$2)))</f>
        <v>26.82</v>
      </c>
      <c r="R759" s="103" t="n">
        <f aca="false">IF(R$1="P",MAX(0,R$2-$C759),IF(R$1="C",MAX(0,$C759-R$2)))</f>
        <v>16.82</v>
      </c>
      <c r="S759" s="103" t="n">
        <f aca="false">IF(S$1="P",MAX(0,S$2-$C759),IF(S$1="C",MAX(0,$C759-S$2)))</f>
        <v>0</v>
      </c>
      <c r="T759" s="104" t="n">
        <f aca="false">A759</f>
        <v>34</v>
      </c>
      <c r="U759" s="105" t="n">
        <f aca="false">VLOOKUP($B759,Gas!$B$3:$E$2506,2)</f>
        <v>4.55</v>
      </c>
      <c r="V759" s="46" t="n">
        <f aca="false">C759/U759</f>
        <v>14.6857142857143</v>
      </c>
      <c r="W759" s="99" t="n">
        <f aca="false">VLOOKUP($B759,Gas!$B$3:$E$2506,4)</f>
        <v>0.290625645114148</v>
      </c>
    </row>
    <row r="760" customFormat="false" ht="12.75" hidden="false" customHeight="false" outlineLevel="0" collapsed="false">
      <c r="A760" s="95" t="n">
        <f aca="false">MONTH(B760)+(YEAR(B760)-1998)*12</f>
        <v>35</v>
      </c>
      <c r="B760" s="101" t="n">
        <v>36831</v>
      </c>
      <c r="C760" s="102" t="n">
        <v>67.74</v>
      </c>
      <c r="D760" s="98" t="n">
        <f aca="false">LN(C760/C759)</f>
        <v>0.0136744104610151</v>
      </c>
      <c r="E760" s="106" t="n">
        <f aca="false">STDEV(D751:D760)*SQRT(trade_day)</f>
        <v>1.23080404319767</v>
      </c>
      <c r="F760" s="97"/>
      <c r="G760" s="103" t="n">
        <f aca="false">IF(G$1="P",MAX(0,G$2-$C760),IF(G$1="C",MAX(0,$C760-G$2)))</f>
        <v>0</v>
      </c>
      <c r="H760" s="103" t="n">
        <f aca="false">IF(H$1="P",MAX(0,H$2-$C760),IF(H$1="C",MAX(0,$C760-H$2)))</f>
        <v>0</v>
      </c>
      <c r="I760" s="103" t="n">
        <f aca="false">IF(I$1="P",MAX(0,I$2-$C760),IF(I$1="C",MAX(0,$C760-I$2)))</f>
        <v>0</v>
      </c>
      <c r="J760" s="103" t="n">
        <f aca="false">IF(J$1="P",MAX(0,J$2-$C760),IF(J$1="C",MAX(0,$C760-J$2)))</f>
        <v>0</v>
      </c>
      <c r="K760" s="103" t="n">
        <f aca="false">IF(K$1="P",MAX(0,K$2-$C760),IF(K$1="C",MAX(0,$C760-K$2)))</f>
        <v>0</v>
      </c>
      <c r="L760" s="103" t="n">
        <f aca="false">IF(L$1="P",MAX(0,L$2-$C760),IF(L$1="C",MAX(0,$C760-L$2)))</f>
        <v>0</v>
      </c>
      <c r="M760" s="103" t="n">
        <f aca="false">IF(M$1="P",MAX(0,M$2-$C760),IF(M$1="C",MAX(0,$C760-M$2)))</f>
        <v>47.74</v>
      </c>
      <c r="N760" s="103" t="n">
        <f aca="false">IF(N$1="P",MAX(0,N$2-$C760),IF(N$1="C",MAX(0,$C760-N$2)))</f>
        <v>42.74</v>
      </c>
      <c r="O760" s="103" t="n">
        <f aca="false">IF(O$1="P",MAX(0,O$2-$C760),IF(O$1="C",MAX(0,$C760-O$2)))</f>
        <v>37.74</v>
      </c>
      <c r="P760" s="103" t="n">
        <f aca="false">IF(P$1="P",MAX(0,P$2-$C760),IF(P$1="C",MAX(0,$C760-P$2)))</f>
        <v>32.74</v>
      </c>
      <c r="Q760" s="103" t="n">
        <f aca="false">IF(Q$1="P",MAX(0,Q$2-$C760),IF(Q$1="C",MAX(0,$C760-Q$2)))</f>
        <v>27.74</v>
      </c>
      <c r="R760" s="103" t="n">
        <f aca="false">IF(R$1="P",MAX(0,R$2-$C760),IF(R$1="C",MAX(0,$C760-R$2)))</f>
        <v>17.74</v>
      </c>
      <c r="S760" s="103" t="n">
        <f aca="false">IF(S$1="P",MAX(0,S$2-$C760),IF(S$1="C",MAX(0,$C760-S$2)))</f>
        <v>0</v>
      </c>
      <c r="T760" s="104" t="n">
        <f aca="false">A760</f>
        <v>35</v>
      </c>
      <c r="U760" s="105" t="n">
        <f aca="false">VLOOKUP($B760,Gas!$B$3:$E$2506,2)</f>
        <v>4.38</v>
      </c>
      <c r="V760" s="46" t="n">
        <f aca="false">C760/U760</f>
        <v>15.4657534246575</v>
      </c>
      <c r="W760" s="99" t="n">
        <f aca="false">VLOOKUP($B760,Gas!$B$3:$E$2506,4)</f>
        <v>0.343489077369668</v>
      </c>
    </row>
    <row r="761" customFormat="false" ht="12.75" hidden="false" customHeight="false" outlineLevel="0" collapsed="false">
      <c r="A761" s="95" t="n">
        <f aca="false">MONTH(B761)+(YEAR(B761)-1998)*12</f>
        <v>35</v>
      </c>
      <c r="B761" s="101" t="n">
        <v>36832</v>
      </c>
      <c r="C761" s="102" t="n">
        <v>57.91</v>
      </c>
      <c r="D761" s="98" t="n">
        <f aca="false">LN(C761/C760)</f>
        <v>-0.156786766151927</v>
      </c>
      <c r="E761" s="106" t="n">
        <f aca="false">STDEV(D752:D761)*SQRT(trade_day)</f>
        <v>1.47429215019891</v>
      </c>
      <c r="F761" s="97"/>
      <c r="G761" s="103" t="n">
        <f aca="false">IF(G$1="P",MAX(0,G$2-$C761),IF(G$1="C",MAX(0,$C761-G$2)))</f>
        <v>0</v>
      </c>
      <c r="H761" s="103" t="n">
        <f aca="false">IF(H$1="P",MAX(0,H$2-$C761),IF(H$1="C",MAX(0,$C761-H$2)))</f>
        <v>0</v>
      </c>
      <c r="I761" s="103" t="n">
        <f aca="false">IF(I$1="P",MAX(0,I$2-$C761),IF(I$1="C",MAX(0,$C761-I$2)))</f>
        <v>0</v>
      </c>
      <c r="J761" s="103" t="n">
        <f aca="false">IF(J$1="P",MAX(0,J$2-$C761),IF(J$1="C",MAX(0,$C761-J$2)))</f>
        <v>0</v>
      </c>
      <c r="K761" s="103" t="n">
        <f aca="false">IF(K$1="P",MAX(0,K$2-$C761),IF(K$1="C",MAX(0,$C761-K$2)))</f>
        <v>0</v>
      </c>
      <c r="L761" s="103" t="n">
        <f aca="false">IF(L$1="P",MAX(0,L$2-$C761),IF(L$1="C",MAX(0,$C761-L$2)))</f>
        <v>0</v>
      </c>
      <c r="M761" s="103" t="n">
        <f aca="false">IF(M$1="P",MAX(0,M$2-$C761),IF(M$1="C",MAX(0,$C761-M$2)))</f>
        <v>37.91</v>
      </c>
      <c r="N761" s="103" t="n">
        <f aca="false">IF(N$1="P",MAX(0,N$2-$C761),IF(N$1="C",MAX(0,$C761-N$2)))</f>
        <v>32.91</v>
      </c>
      <c r="O761" s="103" t="n">
        <f aca="false">IF(O$1="P",MAX(0,O$2-$C761),IF(O$1="C",MAX(0,$C761-O$2)))</f>
        <v>27.91</v>
      </c>
      <c r="P761" s="103" t="n">
        <f aca="false">IF(P$1="P",MAX(0,P$2-$C761),IF(P$1="C",MAX(0,$C761-P$2)))</f>
        <v>22.91</v>
      </c>
      <c r="Q761" s="103" t="n">
        <f aca="false">IF(Q$1="P",MAX(0,Q$2-$C761),IF(Q$1="C",MAX(0,$C761-Q$2)))</f>
        <v>17.91</v>
      </c>
      <c r="R761" s="103" t="n">
        <f aca="false">IF(R$1="P",MAX(0,R$2-$C761),IF(R$1="C",MAX(0,$C761-R$2)))</f>
        <v>7.91</v>
      </c>
      <c r="S761" s="103" t="n">
        <f aca="false">IF(S$1="P",MAX(0,S$2-$C761),IF(S$1="C",MAX(0,$C761-S$2)))</f>
        <v>0</v>
      </c>
      <c r="T761" s="104" t="n">
        <f aca="false">A761</f>
        <v>35</v>
      </c>
      <c r="U761" s="105" t="n">
        <f aca="false">VLOOKUP($B761,Gas!$B$3:$E$2506,2)</f>
        <v>4.39</v>
      </c>
      <c r="V761" s="46" t="n">
        <f aca="false">C761/U761</f>
        <v>13.1913439635535</v>
      </c>
      <c r="W761" s="99" t="n">
        <f aca="false">VLOOKUP($B761,Gas!$B$3:$E$2506,4)</f>
        <v>0.346469238085731</v>
      </c>
    </row>
    <row r="762" customFormat="false" ht="12.75" hidden="false" customHeight="false" outlineLevel="0" collapsed="false">
      <c r="A762" s="95" t="n">
        <f aca="false">MONTH(B762)+(YEAR(B762)-1998)*12</f>
        <v>35</v>
      </c>
      <c r="B762" s="101" t="n">
        <v>36833</v>
      </c>
      <c r="C762" s="102" t="n">
        <v>57.5</v>
      </c>
      <c r="D762" s="98" t="n">
        <f aca="false">LN(C762/C761)</f>
        <v>-0.00710513343439367</v>
      </c>
      <c r="E762" s="106" t="n">
        <f aca="false">STDEV(D753:D762)*SQRT(trade_day)</f>
        <v>1.41349494318081</v>
      </c>
      <c r="F762" s="97"/>
      <c r="G762" s="103" t="n">
        <f aca="false">IF(G$1="P",MAX(0,G$2-$C762),IF(G$1="C",MAX(0,$C762-G$2)))</f>
        <v>0</v>
      </c>
      <c r="H762" s="103" t="n">
        <f aca="false">IF(H$1="P",MAX(0,H$2-$C762),IF(H$1="C",MAX(0,$C762-H$2)))</f>
        <v>0</v>
      </c>
      <c r="I762" s="103" t="n">
        <f aca="false">IF(I$1="P",MAX(0,I$2-$C762),IF(I$1="C",MAX(0,$C762-I$2)))</f>
        <v>0</v>
      </c>
      <c r="J762" s="103" t="n">
        <f aca="false">IF(J$1="P",MAX(0,J$2-$C762),IF(J$1="C",MAX(0,$C762-J$2)))</f>
        <v>0</v>
      </c>
      <c r="K762" s="103" t="n">
        <f aca="false">IF(K$1="P",MAX(0,K$2-$C762),IF(K$1="C",MAX(0,$C762-K$2)))</f>
        <v>0</v>
      </c>
      <c r="L762" s="103" t="n">
        <f aca="false">IF(L$1="P",MAX(0,L$2-$C762),IF(L$1="C",MAX(0,$C762-L$2)))</f>
        <v>0</v>
      </c>
      <c r="M762" s="103" t="n">
        <f aca="false">IF(M$1="P",MAX(0,M$2-$C762),IF(M$1="C",MAX(0,$C762-M$2)))</f>
        <v>37.5</v>
      </c>
      <c r="N762" s="103" t="n">
        <f aca="false">IF(N$1="P",MAX(0,N$2-$C762),IF(N$1="C",MAX(0,$C762-N$2)))</f>
        <v>32.5</v>
      </c>
      <c r="O762" s="103" t="n">
        <f aca="false">IF(O$1="P",MAX(0,O$2-$C762),IF(O$1="C",MAX(0,$C762-O$2)))</f>
        <v>27.5</v>
      </c>
      <c r="P762" s="103" t="n">
        <f aca="false">IF(P$1="P",MAX(0,P$2-$C762),IF(P$1="C",MAX(0,$C762-P$2)))</f>
        <v>22.5</v>
      </c>
      <c r="Q762" s="103" t="n">
        <f aca="false">IF(Q$1="P",MAX(0,Q$2-$C762),IF(Q$1="C",MAX(0,$C762-Q$2)))</f>
        <v>17.5</v>
      </c>
      <c r="R762" s="103" t="n">
        <f aca="false">IF(R$1="P",MAX(0,R$2-$C762),IF(R$1="C",MAX(0,$C762-R$2)))</f>
        <v>7.5</v>
      </c>
      <c r="S762" s="103" t="n">
        <f aca="false">IF(S$1="P",MAX(0,S$2-$C762),IF(S$1="C",MAX(0,$C762-S$2)))</f>
        <v>0</v>
      </c>
      <c r="T762" s="104" t="n">
        <f aca="false">A762</f>
        <v>35</v>
      </c>
      <c r="U762" s="105" t="n">
        <f aca="false">VLOOKUP($B762,Gas!$B$3:$E$2506,2)</f>
        <v>4.47</v>
      </c>
      <c r="V762" s="46" t="n">
        <f aca="false">C762/U762</f>
        <v>12.8635346756152</v>
      </c>
      <c r="W762" s="99" t="n">
        <f aca="false">VLOOKUP($B762,Gas!$B$3:$E$2506,4)</f>
        <v>0.385652532497681</v>
      </c>
    </row>
    <row r="763" customFormat="false" ht="12.75" hidden="false" customHeight="false" outlineLevel="0" collapsed="false">
      <c r="A763" s="95" t="n">
        <f aca="false">MONTH(B763)+(YEAR(B763)-1998)*12</f>
        <v>35</v>
      </c>
      <c r="B763" s="101" t="n">
        <v>36836</v>
      </c>
      <c r="C763" s="102" t="n">
        <v>60.98</v>
      </c>
      <c r="D763" s="98" t="n">
        <f aca="false">LN(C763/C762)</f>
        <v>0.0587609937568039</v>
      </c>
      <c r="E763" s="106" t="n">
        <f aca="false">STDEV(D754:D763)*SQRT(trade_day)</f>
        <v>1.24554959476636</v>
      </c>
      <c r="F763" s="97"/>
      <c r="G763" s="103" t="n">
        <f aca="false">IF(G$1="P",MAX(0,G$2-$C763),IF(G$1="C",MAX(0,$C763-G$2)))</f>
        <v>0</v>
      </c>
      <c r="H763" s="103" t="n">
        <f aca="false">IF(H$1="P",MAX(0,H$2-$C763),IF(H$1="C",MAX(0,$C763-H$2)))</f>
        <v>0</v>
      </c>
      <c r="I763" s="103" t="n">
        <f aca="false">IF(I$1="P",MAX(0,I$2-$C763),IF(I$1="C",MAX(0,$C763-I$2)))</f>
        <v>0</v>
      </c>
      <c r="J763" s="103" t="n">
        <f aca="false">IF(J$1="P",MAX(0,J$2-$C763),IF(J$1="C",MAX(0,$C763-J$2)))</f>
        <v>0</v>
      </c>
      <c r="K763" s="103" t="n">
        <f aca="false">IF(K$1="P",MAX(0,K$2-$C763),IF(K$1="C",MAX(0,$C763-K$2)))</f>
        <v>0</v>
      </c>
      <c r="L763" s="103" t="n">
        <f aca="false">IF(L$1="P",MAX(0,L$2-$C763),IF(L$1="C",MAX(0,$C763-L$2)))</f>
        <v>0</v>
      </c>
      <c r="M763" s="103" t="n">
        <f aca="false">IF(M$1="P",MAX(0,M$2-$C763),IF(M$1="C",MAX(0,$C763-M$2)))</f>
        <v>40.98</v>
      </c>
      <c r="N763" s="103" t="n">
        <f aca="false">IF(N$1="P",MAX(0,N$2-$C763),IF(N$1="C",MAX(0,$C763-N$2)))</f>
        <v>35.98</v>
      </c>
      <c r="O763" s="103" t="n">
        <f aca="false">IF(O$1="P",MAX(0,O$2-$C763),IF(O$1="C",MAX(0,$C763-O$2)))</f>
        <v>30.98</v>
      </c>
      <c r="P763" s="103" t="n">
        <f aca="false">IF(P$1="P",MAX(0,P$2-$C763),IF(P$1="C",MAX(0,$C763-P$2)))</f>
        <v>25.98</v>
      </c>
      <c r="Q763" s="103" t="n">
        <f aca="false">IF(Q$1="P",MAX(0,Q$2-$C763),IF(Q$1="C",MAX(0,$C763-Q$2)))</f>
        <v>20.98</v>
      </c>
      <c r="R763" s="103" t="n">
        <f aca="false">IF(R$1="P",MAX(0,R$2-$C763),IF(R$1="C",MAX(0,$C763-R$2)))</f>
        <v>10.98</v>
      </c>
      <c r="S763" s="103" t="n">
        <f aca="false">IF(S$1="P",MAX(0,S$2-$C763),IF(S$1="C",MAX(0,$C763-S$2)))</f>
        <v>0</v>
      </c>
      <c r="T763" s="104" t="n">
        <f aca="false">A763</f>
        <v>35</v>
      </c>
      <c r="U763" s="105" t="n">
        <f aca="false">VLOOKUP($B763,Gas!$B$3:$E$2506,2)</f>
        <v>4.63</v>
      </c>
      <c r="V763" s="46" t="n">
        <f aca="false">C763/U763</f>
        <v>13.170626349892</v>
      </c>
      <c r="W763" s="99" t="n">
        <f aca="false">VLOOKUP($B763,Gas!$B$3:$E$2506,4)</f>
        <v>0.388498984258278</v>
      </c>
    </row>
    <row r="764" customFormat="false" ht="12.75" hidden="false" customHeight="false" outlineLevel="0" collapsed="false">
      <c r="A764" s="95" t="n">
        <f aca="false">MONTH(B764)+(YEAR(B764)-1998)*12</f>
        <v>35</v>
      </c>
      <c r="B764" s="101" t="n">
        <v>36837</v>
      </c>
      <c r="C764" s="102" t="n">
        <v>56.5</v>
      </c>
      <c r="D764" s="98" t="n">
        <f aca="false">LN(C764/C763)</f>
        <v>-0.0763053034077134</v>
      </c>
      <c r="E764" s="106" t="n">
        <f aca="false">STDEV(D755:D764)*SQRT(trade_day)</f>
        <v>1.28681259278776</v>
      </c>
      <c r="F764" s="97"/>
      <c r="G764" s="103" t="n">
        <f aca="false">IF(G$1="P",MAX(0,G$2-$C764),IF(G$1="C",MAX(0,$C764-G$2)))</f>
        <v>0</v>
      </c>
      <c r="H764" s="103" t="n">
        <f aca="false">IF(H$1="P",MAX(0,H$2-$C764),IF(H$1="C",MAX(0,$C764-H$2)))</f>
        <v>0</v>
      </c>
      <c r="I764" s="103" t="n">
        <f aca="false">IF(I$1="P",MAX(0,I$2-$C764),IF(I$1="C",MAX(0,$C764-I$2)))</f>
        <v>0</v>
      </c>
      <c r="J764" s="103" t="n">
        <f aca="false">IF(J$1="P",MAX(0,J$2-$C764),IF(J$1="C",MAX(0,$C764-J$2)))</f>
        <v>0</v>
      </c>
      <c r="K764" s="103" t="n">
        <f aca="false">IF(K$1="P",MAX(0,K$2-$C764),IF(K$1="C",MAX(0,$C764-K$2)))</f>
        <v>0</v>
      </c>
      <c r="L764" s="103" t="n">
        <f aca="false">IF(L$1="P",MAX(0,L$2-$C764),IF(L$1="C",MAX(0,$C764-L$2)))</f>
        <v>0</v>
      </c>
      <c r="M764" s="103" t="n">
        <f aca="false">IF(M$1="P",MAX(0,M$2-$C764),IF(M$1="C",MAX(0,$C764-M$2)))</f>
        <v>36.5</v>
      </c>
      <c r="N764" s="103" t="n">
        <f aca="false">IF(N$1="P",MAX(0,N$2-$C764),IF(N$1="C",MAX(0,$C764-N$2)))</f>
        <v>31.5</v>
      </c>
      <c r="O764" s="103" t="n">
        <f aca="false">IF(O$1="P",MAX(0,O$2-$C764),IF(O$1="C",MAX(0,$C764-O$2)))</f>
        <v>26.5</v>
      </c>
      <c r="P764" s="103" t="n">
        <f aca="false">IF(P$1="P",MAX(0,P$2-$C764),IF(P$1="C",MAX(0,$C764-P$2)))</f>
        <v>21.5</v>
      </c>
      <c r="Q764" s="103" t="n">
        <f aca="false">IF(Q$1="P",MAX(0,Q$2-$C764),IF(Q$1="C",MAX(0,$C764-Q$2)))</f>
        <v>16.5</v>
      </c>
      <c r="R764" s="103" t="n">
        <f aca="false">IF(R$1="P",MAX(0,R$2-$C764),IF(R$1="C",MAX(0,$C764-R$2)))</f>
        <v>6.5</v>
      </c>
      <c r="S764" s="103" t="n">
        <f aca="false">IF(S$1="P",MAX(0,S$2-$C764),IF(S$1="C",MAX(0,$C764-S$2)))</f>
        <v>0</v>
      </c>
      <c r="T764" s="104" t="n">
        <f aca="false">A764</f>
        <v>35</v>
      </c>
      <c r="U764" s="105" t="n">
        <f aca="false">VLOOKUP($B764,Gas!$B$3:$E$2506,2)</f>
        <v>4.6</v>
      </c>
      <c r="V764" s="46" t="n">
        <f aca="false">C764/U764</f>
        <v>12.2826086956522</v>
      </c>
      <c r="W764" s="99" t="n">
        <f aca="false">VLOOKUP($B764,Gas!$B$3:$E$2506,4)</f>
        <v>0.356522499167528</v>
      </c>
    </row>
    <row r="765" customFormat="false" ht="12.75" hidden="false" customHeight="false" outlineLevel="0" collapsed="false">
      <c r="A765" s="95" t="n">
        <f aca="false">MONTH(B765)+(YEAR(B765)-1998)*12</f>
        <v>35</v>
      </c>
      <c r="B765" s="101" t="n">
        <v>36838</v>
      </c>
      <c r="C765" s="102" t="n">
        <v>55</v>
      </c>
      <c r="D765" s="98" t="n">
        <f aca="false">LN(C765/C764)</f>
        <v>-0.0269074529199244</v>
      </c>
      <c r="E765" s="106" t="n">
        <f aca="false">STDEV(D756:D765)*SQRT(trade_day)</f>
        <v>1.18557013884505</v>
      </c>
      <c r="F765" s="97"/>
      <c r="G765" s="103" t="n">
        <f aca="false">IF(G$1="P",MAX(0,G$2-$C765),IF(G$1="C",MAX(0,$C765-G$2)))</f>
        <v>0</v>
      </c>
      <c r="H765" s="103" t="n">
        <f aca="false">IF(H$1="P",MAX(0,H$2-$C765),IF(H$1="C",MAX(0,$C765-H$2)))</f>
        <v>0</v>
      </c>
      <c r="I765" s="103" t="n">
        <f aca="false">IF(I$1="P",MAX(0,I$2-$C765),IF(I$1="C",MAX(0,$C765-I$2)))</f>
        <v>0</v>
      </c>
      <c r="J765" s="103" t="n">
        <f aca="false">IF(J$1="P",MAX(0,J$2-$C765),IF(J$1="C",MAX(0,$C765-J$2)))</f>
        <v>0</v>
      </c>
      <c r="K765" s="103" t="n">
        <f aca="false">IF(K$1="P",MAX(0,K$2-$C765),IF(K$1="C",MAX(0,$C765-K$2)))</f>
        <v>0</v>
      </c>
      <c r="L765" s="103" t="n">
        <f aca="false">IF(L$1="P",MAX(0,L$2-$C765),IF(L$1="C",MAX(0,$C765-L$2)))</f>
        <v>0</v>
      </c>
      <c r="M765" s="103" t="n">
        <f aca="false">IF(M$1="P",MAX(0,M$2-$C765),IF(M$1="C",MAX(0,$C765-M$2)))</f>
        <v>35</v>
      </c>
      <c r="N765" s="103" t="n">
        <f aca="false">IF(N$1="P",MAX(0,N$2-$C765),IF(N$1="C",MAX(0,$C765-N$2)))</f>
        <v>30</v>
      </c>
      <c r="O765" s="103" t="n">
        <f aca="false">IF(O$1="P",MAX(0,O$2-$C765),IF(O$1="C",MAX(0,$C765-O$2)))</f>
        <v>25</v>
      </c>
      <c r="P765" s="103" t="n">
        <f aca="false">IF(P$1="P",MAX(0,P$2-$C765),IF(P$1="C",MAX(0,$C765-P$2)))</f>
        <v>20</v>
      </c>
      <c r="Q765" s="103" t="n">
        <f aca="false">IF(Q$1="P",MAX(0,Q$2-$C765),IF(Q$1="C",MAX(0,$C765-Q$2)))</f>
        <v>15</v>
      </c>
      <c r="R765" s="103" t="n">
        <f aca="false">IF(R$1="P",MAX(0,R$2-$C765),IF(R$1="C",MAX(0,$C765-R$2)))</f>
        <v>5</v>
      </c>
      <c r="S765" s="103" t="n">
        <f aca="false">IF(S$1="P",MAX(0,S$2-$C765),IF(S$1="C",MAX(0,$C765-S$2)))</f>
        <v>0</v>
      </c>
      <c r="T765" s="104" t="n">
        <f aca="false">A765</f>
        <v>35</v>
      </c>
      <c r="U765" s="105" t="n">
        <f aca="false">VLOOKUP($B765,Gas!$B$3:$E$2506,2)</f>
        <v>4.675</v>
      </c>
      <c r="V765" s="46" t="n">
        <f aca="false">C765/U765</f>
        <v>11.7647058823529</v>
      </c>
      <c r="W765" s="99" t="n">
        <f aca="false">VLOOKUP($B765,Gas!$B$3:$E$2506,4)</f>
        <v>0.365748674329301</v>
      </c>
    </row>
    <row r="766" customFormat="false" ht="12.75" hidden="false" customHeight="false" outlineLevel="0" collapsed="false">
      <c r="A766" s="95" t="n">
        <f aca="false">MONTH(B766)+(YEAR(B766)-1998)*12</f>
        <v>35</v>
      </c>
      <c r="B766" s="101" t="n">
        <v>36839</v>
      </c>
      <c r="C766" s="102" t="n">
        <v>55.23</v>
      </c>
      <c r="D766" s="98" t="n">
        <f aca="false">LN(C766/C765)</f>
        <v>0.00417309868062514</v>
      </c>
      <c r="E766" s="106" t="n">
        <f aca="false">STDEV(D757:D766)*SQRT(trade_day)</f>
        <v>1.17133667783924</v>
      </c>
      <c r="F766" s="97"/>
      <c r="G766" s="103" t="n">
        <f aca="false">IF(G$1="P",MAX(0,G$2-$C766),IF(G$1="C",MAX(0,$C766-G$2)))</f>
        <v>0</v>
      </c>
      <c r="H766" s="103" t="n">
        <f aca="false">IF(H$1="P",MAX(0,H$2-$C766),IF(H$1="C",MAX(0,$C766-H$2)))</f>
        <v>0</v>
      </c>
      <c r="I766" s="103" t="n">
        <f aca="false">IF(I$1="P",MAX(0,I$2-$C766),IF(I$1="C",MAX(0,$C766-I$2)))</f>
        <v>0</v>
      </c>
      <c r="J766" s="103" t="n">
        <f aca="false">IF(J$1="P",MAX(0,J$2-$C766),IF(J$1="C",MAX(0,$C766-J$2)))</f>
        <v>0</v>
      </c>
      <c r="K766" s="103" t="n">
        <f aca="false">IF(K$1="P",MAX(0,K$2-$C766),IF(K$1="C",MAX(0,$C766-K$2)))</f>
        <v>0</v>
      </c>
      <c r="L766" s="103" t="n">
        <f aca="false">IF(L$1="P",MAX(0,L$2-$C766),IF(L$1="C",MAX(0,$C766-L$2)))</f>
        <v>0</v>
      </c>
      <c r="M766" s="103" t="n">
        <f aca="false">IF(M$1="P",MAX(0,M$2-$C766),IF(M$1="C",MAX(0,$C766-M$2)))</f>
        <v>35.23</v>
      </c>
      <c r="N766" s="103" t="n">
        <f aca="false">IF(N$1="P",MAX(0,N$2-$C766),IF(N$1="C",MAX(0,$C766-N$2)))</f>
        <v>30.23</v>
      </c>
      <c r="O766" s="103" t="n">
        <f aca="false">IF(O$1="P",MAX(0,O$2-$C766),IF(O$1="C",MAX(0,$C766-O$2)))</f>
        <v>25.23</v>
      </c>
      <c r="P766" s="103" t="n">
        <f aca="false">IF(P$1="P",MAX(0,P$2-$C766),IF(P$1="C",MAX(0,$C766-P$2)))</f>
        <v>20.23</v>
      </c>
      <c r="Q766" s="103" t="n">
        <f aca="false">IF(Q$1="P",MAX(0,Q$2-$C766),IF(Q$1="C",MAX(0,$C766-Q$2)))</f>
        <v>15.23</v>
      </c>
      <c r="R766" s="103" t="n">
        <f aca="false">IF(R$1="P",MAX(0,R$2-$C766),IF(R$1="C",MAX(0,$C766-R$2)))</f>
        <v>5.23</v>
      </c>
      <c r="S766" s="103" t="n">
        <f aca="false">IF(S$1="P",MAX(0,S$2-$C766),IF(S$1="C",MAX(0,$C766-S$2)))</f>
        <v>0</v>
      </c>
      <c r="T766" s="104" t="n">
        <f aca="false">A766</f>
        <v>35</v>
      </c>
      <c r="U766" s="105" t="n">
        <f aca="false">VLOOKUP($B766,Gas!$B$3:$E$2506,2)</f>
        <v>4.92</v>
      </c>
      <c r="V766" s="46" t="n">
        <f aca="false">C766/U766</f>
        <v>11.2256097560976</v>
      </c>
      <c r="W766" s="99" t="n">
        <f aca="false">VLOOKUP($B766,Gas!$B$3:$E$2506,4)</f>
        <v>0.46173329359747</v>
      </c>
    </row>
    <row r="767" customFormat="false" ht="12.75" hidden="false" customHeight="false" outlineLevel="0" collapsed="false">
      <c r="A767" s="95" t="n">
        <f aca="false">MONTH(B767)+(YEAR(B767)-1998)*12</f>
        <v>35</v>
      </c>
      <c r="B767" s="101" t="n">
        <v>36840</v>
      </c>
      <c r="C767" s="102" t="n">
        <v>54.32</v>
      </c>
      <c r="D767" s="98" t="n">
        <f aca="false">LN(C767/C766)</f>
        <v>-0.0166138006626554</v>
      </c>
      <c r="E767" s="106" t="n">
        <f aca="false">STDEV(D758:D767)*SQRT(trade_day)</f>
        <v>1.16852922909633</v>
      </c>
      <c r="F767" s="97"/>
      <c r="G767" s="103" t="n">
        <f aca="false">IF(G$1="P",MAX(0,G$2-$C767),IF(G$1="C",MAX(0,$C767-G$2)))</f>
        <v>0</v>
      </c>
      <c r="H767" s="103" t="n">
        <f aca="false">IF(H$1="P",MAX(0,H$2-$C767),IF(H$1="C",MAX(0,$C767-H$2)))</f>
        <v>0</v>
      </c>
      <c r="I767" s="103" t="n">
        <f aca="false">IF(I$1="P",MAX(0,I$2-$C767),IF(I$1="C",MAX(0,$C767-I$2)))</f>
        <v>0</v>
      </c>
      <c r="J767" s="103" t="n">
        <f aca="false">IF(J$1="P",MAX(0,J$2-$C767),IF(J$1="C",MAX(0,$C767-J$2)))</f>
        <v>0</v>
      </c>
      <c r="K767" s="103" t="n">
        <f aca="false">IF(K$1="P",MAX(0,K$2-$C767),IF(K$1="C",MAX(0,$C767-K$2)))</f>
        <v>0</v>
      </c>
      <c r="L767" s="103" t="n">
        <f aca="false">IF(L$1="P",MAX(0,L$2-$C767),IF(L$1="C",MAX(0,$C767-L$2)))</f>
        <v>0</v>
      </c>
      <c r="M767" s="103" t="n">
        <f aca="false">IF(M$1="P",MAX(0,M$2-$C767),IF(M$1="C",MAX(0,$C767-M$2)))</f>
        <v>34.32</v>
      </c>
      <c r="N767" s="103" t="n">
        <f aca="false">IF(N$1="P",MAX(0,N$2-$C767),IF(N$1="C",MAX(0,$C767-N$2)))</f>
        <v>29.32</v>
      </c>
      <c r="O767" s="103" t="n">
        <f aca="false">IF(O$1="P",MAX(0,O$2-$C767),IF(O$1="C",MAX(0,$C767-O$2)))</f>
        <v>24.32</v>
      </c>
      <c r="P767" s="103" t="n">
        <f aca="false">IF(P$1="P",MAX(0,P$2-$C767),IF(P$1="C",MAX(0,$C767-P$2)))</f>
        <v>19.32</v>
      </c>
      <c r="Q767" s="103" t="n">
        <f aca="false">IF(Q$1="P",MAX(0,Q$2-$C767),IF(Q$1="C",MAX(0,$C767-Q$2)))</f>
        <v>14.32</v>
      </c>
      <c r="R767" s="103" t="n">
        <f aca="false">IF(R$1="P",MAX(0,R$2-$C767),IF(R$1="C",MAX(0,$C767-R$2)))</f>
        <v>4.32</v>
      </c>
      <c r="S767" s="103" t="n">
        <f aca="false">IF(S$1="P",MAX(0,S$2-$C767),IF(S$1="C",MAX(0,$C767-S$2)))</f>
        <v>0</v>
      </c>
      <c r="T767" s="104" t="n">
        <f aca="false">A767</f>
        <v>35</v>
      </c>
      <c r="U767" s="105" t="n">
        <f aca="false">VLOOKUP($B767,Gas!$B$3:$E$2506,2)</f>
        <v>5.36</v>
      </c>
      <c r="V767" s="46" t="n">
        <f aca="false">C767/U767</f>
        <v>10.134328358209</v>
      </c>
      <c r="W767" s="99" t="n">
        <f aca="false">VLOOKUP($B767,Gas!$B$3:$E$2506,4)</f>
        <v>0.655153454269445</v>
      </c>
    </row>
    <row r="768" customFormat="false" ht="12.75" hidden="false" customHeight="false" outlineLevel="0" collapsed="false">
      <c r="A768" s="95" t="n">
        <f aca="false">MONTH(B768)+(YEAR(B768)-1998)*12</f>
        <v>35</v>
      </c>
      <c r="B768" s="101" t="n">
        <v>36843</v>
      </c>
      <c r="C768" s="102" t="n">
        <v>62.58</v>
      </c>
      <c r="D768" s="98" t="n">
        <f aca="false">LN(C768/C767)</f>
        <v>0.141553254990295</v>
      </c>
      <c r="E768" s="106" t="n">
        <f aca="false">STDEV(D759:D768)*SQRT(trade_day)</f>
        <v>1.31264209413098</v>
      </c>
      <c r="F768" s="97"/>
      <c r="G768" s="103" t="n">
        <f aca="false">IF(G$1="P",MAX(0,G$2-$C768),IF(G$1="C",MAX(0,$C768-G$2)))</f>
        <v>0</v>
      </c>
      <c r="H768" s="103" t="n">
        <f aca="false">IF(H$1="P",MAX(0,H$2-$C768),IF(H$1="C",MAX(0,$C768-H$2)))</f>
        <v>0</v>
      </c>
      <c r="I768" s="103" t="n">
        <f aca="false">IF(I$1="P",MAX(0,I$2-$C768),IF(I$1="C",MAX(0,$C768-I$2)))</f>
        <v>0</v>
      </c>
      <c r="J768" s="103" t="n">
        <f aca="false">IF(J$1="P",MAX(0,J$2-$C768),IF(J$1="C",MAX(0,$C768-J$2)))</f>
        <v>0</v>
      </c>
      <c r="K768" s="103" t="n">
        <f aca="false">IF(K$1="P",MAX(0,K$2-$C768),IF(K$1="C",MAX(0,$C768-K$2)))</f>
        <v>0</v>
      </c>
      <c r="L768" s="103" t="n">
        <f aca="false">IF(L$1="P",MAX(0,L$2-$C768),IF(L$1="C",MAX(0,$C768-L$2)))</f>
        <v>0</v>
      </c>
      <c r="M768" s="103" t="n">
        <f aca="false">IF(M$1="P",MAX(0,M$2-$C768),IF(M$1="C",MAX(0,$C768-M$2)))</f>
        <v>42.58</v>
      </c>
      <c r="N768" s="103" t="n">
        <f aca="false">IF(N$1="P",MAX(0,N$2-$C768),IF(N$1="C",MAX(0,$C768-N$2)))</f>
        <v>37.58</v>
      </c>
      <c r="O768" s="103" t="n">
        <f aca="false">IF(O$1="P",MAX(0,O$2-$C768),IF(O$1="C",MAX(0,$C768-O$2)))</f>
        <v>32.58</v>
      </c>
      <c r="P768" s="103" t="n">
        <f aca="false">IF(P$1="P",MAX(0,P$2-$C768),IF(P$1="C",MAX(0,$C768-P$2)))</f>
        <v>27.58</v>
      </c>
      <c r="Q768" s="103" t="n">
        <f aca="false">IF(Q$1="P",MAX(0,Q$2-$C768),IF(Q$1="C",MAX(0,$C768-Q$2)))</f>
        <v>22.58</v>
      </c>
      <c r="R768" s="103" t="n">
        <f aca="false">IF(R$1="P",MAX(0,R$2-$C768),IF(R$1="C",MAX(0,$C768-R$2)))</f>
        <v>12.58</v>
      </c>
      <c r="S768" s="103" t="n">
        <f aca="false">IF(S$1="P",MAX(0,S$2-$C768),IF(S$1="C",MAX(0,$C768-S$2)))</f>
        <v>0</v>
      </c>
      <c r="T768" s="104" t="n">
        <f aca="false">A768</f>
        <v>35</v>
      </c>
      <c r="U768" s="105" t="n">
        <f aca="false">VLOOKUP($B768,Gas!$B$3:$E$2506,2)</f>
        <v>5.245</v>
      </c>
      <c r="V768" s="46" t="n">
        <f aca="false">C768/U768</f>
        <v>11.9313632030505</v>
      </c>
      <c r="W768" s="99" t="n">
        <f aca="false">VLOOKUP($B768,Gas!$B$3:$E$2506,4)</f>
        <v>0.617452235950084</v>
      </c>
    </row>
    <row r="769" customFormat="false" ht="12.75" hidden="false" customHeight="false" outlineLevel="0" collapsed="false">
      <c r="A769" s="95" t="n">
        <f aca="false">MONTH(B769)+(YEAR(B769)-1998)*12</f>
        <v>35</v>
      </c>
      <c r="B769" s="101" t="n">
        <v>36844</v>
      </c>
      <c r="C769" s="102" t="n">
        <v>54.51</v>
      </c>
      <c r="D769" s="98" t="n">
        <f aca="false">LN(C769/C768)</f>
        <v>-0.138061567164547</v>
      </c>
      <c r="E769" s="106" t="n">
        <f aca="false">STDEV(D760:D769)*SQRT(trade_day)</f>
        <v>1.39507706710144</v>
      </c>
      <c r="F769" s="97"/>
      <c r="G769" s="103" t="n">
        <f aca="false">IF(G$1="P",MAX(0,G$2-$C769),IF(G$1="C",MAX(0,$C769-G$2)))</f>
        <v>0</v>
      </c>
      <c r="H769" s="103" t="n">
        <f aca="false">IF(H$1="P",MAX(0,H$2-$C769),IF(H$1="C",MAX(0,$C769-H$2)))</f>
        <v>0</v>
      </c>
      <c r="I769" s="103" t="n">
        <f aca="false">IF(I$1="P",MAX(0,I$2-$C769),IF(I$1="C",MAX(0,$C769-I$2)))</f>
        <v>0</v>
      </c>
      <c r="J769" s="103" t="n">
        <f aca="false">IF(J$1="P",MAX(0,J$2-$C769),IF(J$1="C",MAX(0,$C769-J$2)))</f>
        <v>0</v>
      </c>
      <c r="K769" s="103" t="n">
        <f aca="false">IF(K$1="P",MAX(0,K$2-$C769),IF(K$1="C",MAX(0,$C769-K$2)))</f>
        <v>0</v>
      </c>
      <c r="L769" s="103" t="n">
        <f aca="false">IF(L$1="P",MAX(0,L$2-$C769),IF(L$1="C",MAX(0,$C769-L$2)))</f>
        <v>0</v>
      </c>
      <c r="M769" s="103" t="n">
        <f aca="false">IF(M$1="P",MAX(0,M$2-$C769),IF(M$1="C",MAX(0,$C769-M$2)))</f>
        <v>34.51</v>
      </c>
      <c r="N769" s="103" t="n">
        <f aca="false">IF(N$1="P",MAX(0,N$2-$C769),IF(N$1="C",MAX(0,$C769-N$2)))</f>
        <v>29.51</v>
      </c>
      <c r="O769" s="103" t="n">
        <f aca="false">IF(O$1="P",MAX(0,O$2-$C769),IF(O$1="C",MAX(0,$C769-O$2)))</f>
        <v>24.51</v>
      </c>
      <c r="P769" s="103" t="n">
        <f aca="false">IF(P$1="P",MAX(0,P$2-$C769),IF(P$1="C",MAX(0,$C769-P$2)))</f>
        <v>19.51</v>
      </c>
      <c r="Q769" s="103" t="n">
        <f aca="false">IF(Q$1="P",MAX(0,Q$2-$C769),IF(Q$1="C",MAX(0,$C769-Q$2)))</f>
        <v>14.51</v>
      </c>
      <c r="R769" s="103" t="n">
        <f aca="false">IF(R$1="P",MAX(0,R$2-$C769),IF(R$1="C",MAX(0,$C769-R$2)))</f>
        <v>4.51</v>
      </c>
      <c r="S769" s="103" t="n">
        <f aca="false">IF(S$1="P",MAX(0,S$2-$C769),IF(S$1="C",MAX(0,$C769-S$2)))</f>
        <v>0</v>
      </c>
      <c r="T769" s="104" t="n">
        <f aca="false">A769</f>
        <v>35</v>
      </c>
      <c r="U769" s="105" t="n">
        <f aca="false">VLOOKUP($B769,Gas!$B$3:$E$2506,2)</f>
        <v>5.595</v>
      </c>
      <c r="V769" s="46" t="n">
        <f aca="false">C769/U769</f>
        <v>9.7426273458445</v>
      </c>
      <c r="W769" s="99" t="n">
        <f aca="false">VLOOKUP($B769,Gas!$B$3:$E$2506,4)</f>
        <v>0.677232260272628</v>
      </c>
    </row>
    <row r="770" customFormat="false" ht="12.75" hidden="false" customHeight="false" outlineLevel="0" collapsed="false">
      <c r="A770" s="95" t="n">
        <f aca="false">MONTH(B770)+(YEAR(B770)-1998)*12</f>
        <v>35</v>
      </c>
      <c r="B770" s="101" t="n">
        <v>36845</v>
      </c>
      <c r="C770" s="102" t="n">
        <v>55.69</v>
      </c>
      <c r="D770" s="98" t="n">
        <f aca="false">LN(C770/C769)</f>
        <v>0.0214164265253877</v>
      </c>
      <c r="E770" s="106" t="n">
        <f aca="false">STDEV(D761:D770)*SQRT(trade_day)</f>
        <v>1.40084898814292</v>
      </c>
      <c r="F770" s="97"/>
      <c r="G770" s="103" t="n">
        <f aca="false">IF(G$1="P",MAX(0,G$2-$C770),IF(G$1="C",MAX(0,$C770-G$2)))</f>
        <v>0</v>
      </c>
      <c r="H770" s="103" t="n">
        <f aca="false">IF(H$1="P",MAX(0,H$2-$C770),IF(H$1="C",MAX(0,$C770-H$2)))</f>
        <v>0</v>
      </c>
      <c r="I770" s="103" t="n">
        <f aca="false">IF(I$1="P",MAX(0,I$2-$C770),IF(I$1="C",MAX(0,$C770-I$2)))</f>
        <v>0</v>
      </c>
      <c r="J770" s="103" t="n">
        <f aca="false">IF(J$1="P",MAX(0,J$2-$C770),IF(J$1="C",MAX(0,$C770-J$2)))</f>
        <v>0</v>
      </c>
      <c r="K770" s="103" t="n">
        <f aca="false">IF(K$1="P",MAX(0,K$2-$C770),IF(K$1="C",MAX(0,$C770-K$2)))</f>
        <v>0</v>
      </c>
      <c r="L770" s="103" t="n">
        <f aca="false">IF(L$1="P",MAX(0,L$2-$C770),IF(L$1="C",MAX(0,$C770-L$2)))</f>
        <v>0</v>
      </c>
      <c r="M770" s="103" t="n">
        <f aca="false">IF(M$1="P",MAX(0,M$2-$C770),IF(M$1="C",MAX(0,$C770-M$2)))</f>
        <v>35.69</v>
      </c>
      <c r="N770" s="103" t="n">
        <f aca="false">IF(N$1="P",MAX(0,N$2-$C770),IF(N$1="C",MAX(0,$C770-N$2)))</f>
        <v>30.69</v>
      </c>
      <c r="O770" s="103" t="n">
        <f aca="false">IF(O$1="P",MAX(0,O$2-$C770),IF(O$1="C",MAX(0,$C770-O$2)))</f>
        <v>25.69</v>
      </c>
      <c r="P770" s="103" t="n">
        <f aca="false">IF(P$1="P",MAX(0,P$2-$C770),IF(P$1="C",MAX(0,$C770-P$2)))</f>
        <v>20.69</v>
      </c>
      <c r="Q770" s="103" t="n">
        <f aca="false">IF(Q$1="P",MAX(0,Q$2-$C770),IF(Q$1="C",MAX(0,$C770-Q$2)))</f>
        <v>15.69</v>
      </c>
      <c r="R770" s="103" t="n">
        <f aca="false">IF(R$1="P",MAX(0,R$2-$C770),IF(R$1="C",MAX(0,$C770-R$2)))</f>
        <v>5.69</v>
      </c>
      <c r="S770" s="103" t="n">
        <f aca="false">IF(S$1="P",MAX(0,S$2-$C770),IF(S$1="C",MAX(0,$C770-S$2)))</f>
        <v>0</v>
      </c>
      <c r="T770" s="104" t="n">
        <f aca="false">A770</f>
        <v>35</v>
      </c>
      <c r="U770" s="105" t="n">
        <f aca="false">VLOOKUP($B770,Gas!$B$3:$E$2506,2)</f>
        <v>5.795</v>
      </c>
      <c r="V770" s="46" t="n">
        <f aca="false">C770/U770</f>
        <v>9.6100086281277</v>
      </c>
      <c r="W770" s="99" t="n">
        <f aca="false">VLOOKUP($B770,Gas!$B$3:$E$2506,4)</f>
        <v>0.670623772281761</v>
      </c>
    </row>
    <row r="771" customFormat="false" ht="12.75" hidden="false" customHeight="false" outlineLevel="0" collapsed="false">
      <c r="A771" s="95" t="n">
        <f aca="false">MONTH(B771)+(YEAR(B771)-1998)*12</f>
        <v>35</v>
      </c>
      <c r="B771" s="101" t="n">
        <v>36846</v>
      </c>
      <c r="C771" s="102" t="n">
        <v>55.87</v>
      </c>
      <c r="D771" s="98" t="n">
        <f aca="false">LN(C771/C770)</f>
        <v>0.00322696586948013</v>
      </c>
      <c r="E771" s="106" t="n">
        <f aca="false">STDEV(D762:D771)*SQRT(trade_day)</f>
        <v>1.17594011712506</v>
      </c>
      <c r="F771" s="97"/>
      <c r="G771" s="103" t="n">
        <f aca="false">IF(G$1="P",MAX(0,G$2-$C771),IF(G$1="C",MAX(0,$C771-G$2)))</f>
        <v>0</v>
      </c>
      <c r="H771" s="103" t="n">
        <f aca="false">IF(H$1="P",MAX(0,H$2-$C771),IF(H$1="C",MAX(0,$C771-H$2)))</f>
        <v>0</v>
      </c>
      <c r="I771" s="103" t="n">
        <f aca="false">IF(I$1="P",MAX(0,I$2-$C771),IF(I$1="C",MAX(0,$C771-I$2)))</f>
        <v>0</v>
      </c>
      <c r="J771" s="103" t="n">
        <f aca="false">IF(J$1="P",MAX(0,J$2-$C771),IF(J$1="C",MAX(0,$C771-J$2)))</f>
        <v>0</v>
      </c>
      <c r="K771" s="103" t="n">
        <f aca="false">IF(K$1="P",MAX(0,K$2-$C771),IF(K$1="C",MAX(0,$C771-K$2)))</f>
        <v>0</v>
      </c>
      <c r="L771" s="103" t="n">
        <f aca="false">IF(L$1="P",MAX(0,L$2-$C771),IF(L$1="C",MAX(0,$C771-L$2)))</f>
        <v>0</v>
      </c>
      <c r="M771" s="103" t="n">
        <f aca="false">IF(M$1="P",MAX(0,M$2-$C771),IF(M$1="C",MAX(0,$C771-M$2)))</f>
        <v>35.87</v>
      </c>
      <c r="N771" s="103" t="n">
        <f aca="false">IF(N$1="P",MAX(0,N$2-$C771),IF(N$1="C",MAX(0,$C771-N$2)))</f>
        <v>30.87</v>
      </c>
      <c r="O771" s="103" t="n">
        <f aca="false">IF(O$1="P",MAX(0,O$2-$C771),IF(O$1="C",MAX(0,$C771-O$2)))</f>
        <v>25.87</v>
      </c>
      <c r="P771" s="103" t="n">
        <f aca="false">IF(P$1="P",MAX(0,P$2-$C771),IF(P$1="C",MAX(0,$C771-P$2)))</f>
        <v>20.87</v>
      </c>
      <c r="Q771" s="103" t="n">
        <f aca="false">IF(Q$1="P",MAX(0,Q$2-$C771),IF(Q$1="C",MAX(0,$C771-Q$2)))</f>
        <v>15.87</v>
      </c>
      <c r="R771" s="103" t="n">
        <f aca="false">IF(R$1="P",MAX(0,R$2-$C771),IF(R$1="C",MAX(0,$C771-R$2)))</f>
        <v>5.87</v>
      </c>
      <c r="S771" s="103" t="n">
        <f aca="false">IF(S$1="P",MAX(0,S$2-$C771),IF(S$1="C",MAX(0,$C771-S$2)))</f>
        <v>0</v>
      </c>
      <c r="T771" s="104" t="n">
        <f aca="false">A771</f>
        <v>35</v>
      </c>
      <c r="U771" s="105" t="n">
        <f aca="false">VLOOKUP($B771,Gas!$B$3:$E$2506,2)</f>
        <v>5.94</v>
      </c>
      <c r="V771" s="46" t="n">
        <f aca="false">C771/U771</f>
        <v>9.40572390572391</v>
      </c>
      <c r="W771" s="99" t="n">
        <f aca="false">VLOOKUP($B771,Gas!$B$3:$E$2506,4)</f>
        <v>0.653482417890748</v>
      </c>
    </row>
    <row r="772" customFormat="false" ht="12.75" hidden="false" customHeight="false" outlineLevel="0" collapsed="false">
      <c r="A772" s="95" t="n">
        <f aca="false">MONTH(B772)+(YEAR(B772)-1998)*12</f>
        <v>35</v>
      </c>
      <c r="B772" s="101" t="n">
        <v>36847</v>
      </c>
      <c r="C772" s="102" t="n">
        <v>54.21</v>
      </c>
      <c r="D772" s="98" t="n">
        <f aca="false">LN(C772/C771)</f>
        <v>-0.0301621701988105</v>
      </c>
      <c r="E772" s="106" t="n">
        <f aca="false">STDEV(D763:D772)*SQRT(trade_day)</f>
        <v>1.18348355787916</v>
      </c>
      <c r="F772" s="97"/>
      <c r="G772" s="103" t="n">
        <f aca="false">IF(G$1="P",MAX(0,G$2-$C772),IF(G$1="C",MAX(0,$C772-G$2)))</f>
        <v>0</v>
      </c>
      <c r="H772" s="103" t="n">
        <f aca="false">IF(H$1="P",MAX(0,H$2-$C772),IF(H$1="C",MAX(0,$C772-H$2)))</f>
        <v>0</v>
      </c>
      <c r="I772" s="103" t="n">
        <f aca="false">IF(I$1="P",MAX(0,I$2-$C772),IF(I$1="C",MAX(0,$C772-I$2)))</f>
        <v>0</v>
      </c>
      <c r="J772" s="103" t="n">
        <f aca="false">IF(J$1="P",MAX(0,J$2-$C772),IF(J$1="C",MAX(0,$C772-J$2)))</f>
        <v>0</v>
      </c>
      <c r="K772" s="103" t="n">
        <f aca="false">IF(K$1="P",MAX(0,K$2-$C772),IF(K$1="C",MAX(0,$C772-K$2)))</f>
        <v>0</v>
      </c>
      <c r="L772" s="103" t="n">
        <f aca="false">IF(L$1="P",MAX(0,L$2-$C772),IF(L$1="C",MAX(0,$C772-L$2)))</f>
        <v>0</v>
      </c>
      <c r="M772" s="103" t="n">
        <f aca="false">IF(M$1="P",MAX(0,M$2-$C772),IF(M$1="C",MAX(0,$C772-M$2)))</f>
        <v>34.21</v>
      </c>
      <c r="N772" s="103" t="n">
        <f aca="false">IF(N$1="P",MAX(0,N$2-$C772),IF(N$1="C",MAX(0,$C772-N$2)))</f>
        <v>29.21</v>
      </c>
      <c r="O772" s="103" t="n">
        <f aca="false">IF(O$1="P",MAX(0,O$2-$C772),IF(O$1="C",MAX(0,$C772-O$2)))</f>
        <v>24.21</v>
      </c>
      <c r="P772" s="103" t="n">
        <f aca="false">IF(P$1="P",MAX(0,P$2-$C772),IF(P$1="C",MAX(0,$C772-P$2)))</f>
        <v>19.21</v>
      </c>
      <c r="Q772" s="103" t="n">
        <f aca="false">IF(Q$1="P",MAX(0,Q$2-$C772),IF(Q$1="C",MAX(0,$C772-Q$2)))</f>
        <v>14.21</v>
      </c>
      <c r="R772" s="103" t="n">
        <f aca="false">IF(R$1="P",MAX(0,R$2-$C772),IF(R$1="C",MAX(0,$C772-R$2)))</f>
        <v>4.21</v>
      </c>
      <c r="S772" s="103" t="n">
        <f aca="false">IF(S$1="P",MAX(0,S$2-$C772),IF(S$1="C",MAX(0,$C772-S$2)))</f>
        <v>0</v>
      </c>
      <c r="T772" s="104" t="n">
        <f aca="false">A772</f>
        <v>35</v>
      </c>
      <c r="U772" s="105" t="n">
        <f aca="false">VLOOKUP($B772,Gas!$B$3:$E$2506,2)</f>
        <v>5.88</v>
      </c>
      <c r="V772" s="46" t="n">
        <f aca="false">C772/U772</f>
        <v>9.21938775510204</v>
      </c>
      <c r="W772" s="99" t="n">
        <f aca="false">VLOOKUP($B772,Gas!$B$3:$E$2506,4)</f>
        <v>0.660932255972068</v>
      </c>
    </row>
    <row r="773" customFormat="false" ht="12.75" hidden="false" customHeight="false" outlineLevel="0" collapsed="false">
      <c r="A773" s="95" t="n">
        <f aca="false">MONTH(B773)+(YEAR(B773)-1998)*12</f>
        <v>35</v>
      </c>
      <c r="B773" s="101" t="n">
        <v>36850</v>
      </c>
      <c r="C773" s="102" t="n">
        <v>69.23</v>
      </c>
      <c r="D773" s="98" t="n">
        <f aca="false">LN(C773/C772)</f>
        <v>0.244568901417687</v>
      </c>
      <c r="E773" s="106" t="n">
        <f aca="false">STDEV(D764:D773)*SQRT(trade_day)</f>
        <v>1.71205674775913</v>
      </c>
      <c r="F773" s="97"/>
      <c r="G773" s="103" t="n">
        <f aca="false">IF(G$1="P",MAX(0,G$2-$C773),IF(G$1="C",MAX(0,$C773-G$2)))</f>
        <v>0</v>
      </c>
      <c r="H773" s="103" t="n">
        <f aca="false">IF(H$1="P",MAX(0,H$2-$C773),IF(H$1="C",MAX(0,$C773-H$2)))</f>
        <v>0</v>
      </c>
      <c r="I773" s="103" t="n">
        <f aca="false">IF(I$1="P",MAX(0,I$2-$C773),IF(I$1="C",MAX(0,$C773-I$2)))</f>
        <v>0</v>
      </c>
      <c r="J773" s="103" t="n">
        <f aca="false">IF(J$1="P",MAX(0,J$2-$C773),IF(J$1="C",MAX(0,$C773-J$2)))</f>
        <v>0</v>
      </c>
      <c r="K773" s="103" t="n">
        <f aca="false">IF(K$1="P",MAX(0,K$2-$C773),IF(K$1="C",MAX(0,$C773-K$2)))</f>
        <v>0</v>
      </c>
      <c r="L773" s="103" t="n">
        <f aca="false">IF(L$1="P",MAX(0,L$2-$C773),IF(L$1="C",MAX(0,$C773-L$2)))</f>
        <v>0</v>
      </c>
      <c r="M773" s="103" t="n">
        <f aca="false">IF(M$1="P",MAX(0,M$2-$C773),IF(M$1="C",MAX(0,$C773-M$2)))</f>
        <v>49.23</v>
      </c>
      <c r="N773" s="103" t="n">
        <f aca="false">IF(N$1="P",MAX(0,N$2-$C773),IF(N$1="C",MAX(0,$C773-N$2)))</f>
        <v>44.23</v>
      </c>
      <c r="O773" s="103" t="n">
        <f aca="false">IF(O$1="P",MAX(0,O$2-$C773),IF(O$1="C",MAX(0,$C773-O$2)))</f>
        <v>39.23</v>
      </c>
      <c r="P773" s="103" t="n">
        <f aca="false">IF(P$1="P",MAX(0,P$2-$C773),IF(P$1="C",MAX(0,$C773-P$2)))</f>
        <v>34.23</v>
      </c>
      <c r="Q773" s="103" t="n">
        <f aca="false">IF(Q$1="P",MAX(0,Q$2-$C773),IF(Q$1="C",MAX(0,$C773-Q$2)))</f>
        <v>29.23</v>
      </c>
      <c r="R773" s="103" t="n">
        <f aca="false">IF(R$1="P",MAX(0,R$2-$C773),IF(R$1="C",MAX(0,$C773-R$2)))</f>
        <v>19.23</v>
      </c>
      <c r="S773" s="103" t="n">
        <f aca="false">IF(S$1="P",MAX(0,S$2-$C773),IF(S$1="C",MAX(0,$C773-S$2)))</f>
        <v>0</v>
      </c>
      <c r="T773" s="104" t="n">
        <f aca="false">A773</f>
        <v>35</v>
      </c>
      <c r="U773" s="105" t="n">
        <f aca="false">VLOOKUP($B773,Gas!$B$3:$E$2506,2)</f>
        <v>5.635</v>
      </c>
      <c r="V773" s="46" t="n">
        <f aca="false">C773/U773</f>
        <v>12.2857142857143</v>
      </c>
      <c r="W773" s="99" t="n">
        <f aca="false">VLOOKUP($B773,Gas!$B$3:$E$2506,4)</f>
        <v>0.574975566840993</v>
      </c>
    </row>
    <row r="774" customFormat="false" ht="12.75" hidden="false" customHeight="false" outlineLevel="0" collapsed="false">
      <c r="A774" s="95" t="n">
        <f aca="false">MONTH(B774)+(YEAR(B774)-1998)*12</f>
        <v>35</v>
      </c>
      <c r="B774" s="101" t="n">
        <v>36851</v>
      </c>
      <c r="C774" s="102" t="n">
        <v>66.17</v>
      </c>
      <c r="D774" s="98" t="n">
        <f aca="false">LN(C774/C773)</f>
        <v>-0.045207106665966</v>
      </c>
      <c r="E774" s="106" t="n">
        <f aca="false">STDEV(D765:D774)*SQRT(trade_day)</f>
        <v>1.67378689618818</v>
      </c>
      <c r="F774" s="97"/>
      <c r="G774" s="103" t="n">
        <f aca="false">IF(G$1="P",MAX(0,G$2-$C774),IF(G$1="C",MAX(0,$C774-G$2)))</f>
        <v>0</v>
      </c>
      <c r="H774" s="103" t="n">
        <f aca="false">IF(H$1="P",MAX(0,H$2-$C774),IF(H$1="C",MAX(0,$C774-H$2)))</f>
        <v>0</v>
      </c>
      <c r="I774" s="103" t="n">
        <f aca="false">IF(I$1="P",MAX(0,I$2-$C774),IF(I$1="C",MAX(0,$C774-I$2)))</f>
        <v>0</v>
      </c>
      <c r="J774" s="103" t="n">
        <f aca="false">IF(J$1="P",MAX(0,J$2-$C774),IF(J$1="C",MAX(0,$C774-J$2)))</f>
        <v>0</v>
      </c>
      <c r="K774" s="103" t="n">
        <f aca="false">IF(K$1="P",MAX(0,K$2-$C774),IF(K$1="C",MAX(0,$C774-K$2)))</f>
        <v>0</v>
      </c>
      <c r="L774" s="103" t="n">
        <f aca="false">IF(L$1="P",MAX(0,L$2-$C774),IF(L$1="C",MAX(0,$C774-L$2)))</f>
        <v>0</v>
      </c>
      <c r="M774" s="103" t="n">
        <f aca="false">IF(M$1="P",MAX(0,M$2-$C774),IF(M$1="C",MAX(0,$C774-M$2)))</f>
        <v>46.17</v>
      </c>
      <c r="N774" s="103" t="n">
        <f aca="false">IF(N$1="P",MAX(0,N$2-$C774),IF(N$1="C",MAX(0,$C774-N$2)))</f>
        <v>41.17</v>
      </c>
      <c r="O774" s="103" t="n">
        <f aca="false">IF(O$1="P",MAX(0,O$2-$C774),IF(O$1="C",MAX(0,$C774-O$2)))</f>
        <v>36.17</v>
      </c>
      <c r="P774" s="103" t="n">
        <f aca="false">IF(P$1="P",MAX(0,P$2-$C774),IF(P$1="C",MAX(0,$C774-P$2)))</f>
        <v>31.17</v>
      </c>
      <c r="Q774" s="103" t="n">
        <f aca="false">IF(Q$1="P",MAX(0,Q$2-$C774),IF(Q$1="C",MAX(0,$C774-Q$2)))</f>
        <v>26.17</v>
      </c>
      <c r="R774" s="103" t="n">
        <f aca="false">IF(R$1="P",MAX(0,R$2-$C774),IF(R$1="C",MAX(0,$C774-R$2)))</f>
        <v>16.17</v>
      </c>
      <c r="S774" s="103" t="n">
        <f aca="false">IF(S$1="P",MAX(0,S$2-$C774),IF(S$1="C",MAX(0,$C774-S$2)))</f>
        <v>0</v>
      </c>
      <c r="T774" s="104" t="n">
        <f aca="false">A774</f>
        <v>35</v>
      </c>
      <c r="U774" s="105" t="n">
        <f aca="false">VLOOKUP($B774,Gas!$B$3:$E$2506,2)</f>
        <v>6.235</v>
      </c>
      <c r="V774" s="46" t="n">
        <f aca="false">C774/U774</f>
        <v>10.6126704089816</v>
      </c>
      <c r="W774" s="99" t="n">
        <f aca="false">VLOOKUP($B774,Gas!$B$3:$E$2506,4)</f>
        <v>0.784616870710814</v>
      </c>
    </row>
    <row r="775" customFormat="false" ht="12.75" hidden="false" customHeight="false" outlineLevel="0" collapsed="false">
      <c r="A775" s="95" t="n">
        <f aca="false">MONTH(B775)+(YEAR(B775)-1998)*12</f>
        <v>35</v>
      </c>
      <c r="B775" s="101" t="n">
        <v>36852</v>
      </c>
      <c r="C775" s="102" t="n">
        <v>60.14</v>
      </c>
      <c r="D775" s="98" t="n">
        <f aca="false">LN(C775/C774)</f>
        <v>-0.0955520104635851</v>
      </c>
      <c r="E775" s="106" t="n">
        <f aca="false">STDEV(D766:D775)*SQRT(trade_day)</f>
        <v>1.7556274928732</v>
      </c>
      <c r="F775" s="97"/>
      <c r="G775" s="103" t="n">
        <f aca="false">IF(G$1="P",MAX(0,G$2-$C775),IF(G$1="C",MAX(0,$C775-G$2)))</f>
        <v>0</v>
      </c>
      <c r="H775" s="103" t="n">
        <f aca="false">IF(H$1="P",MAX(0,H$2-$C775),IF(H$1="C",MAX(0,$C775-H$2)))</f>
        <v>0</v>
      </c>
      <c r="I775" s="103" t="n">
        <f aca="false">IF(I$1="P",MAX(0,I$2-$C775),IF(I$1="C",MAX(0,$C775-I$2)))</f>
        <v>0</v>
      </c>
      <c r="J775" s="103" t="n">
        <f aca="false">IF(J$1="P",MAX(0,J$2-$C775),IF(J$1="C",MAX(0,$C775-J$2)))</f>
        <v>0</v>
      </c>
      <c r="K775" s="103" t="n">
        <f aca="false">IF(K$1="P",MAX(0,K$2-$C775),IF(K$1="C",MAX(0,$C775-K$2)))</f>
        <v>0</v>
      </c>
      <c r="L775" s="103" t="n">
        <f aca="false">IF(L$1="P",MAX(0,L$2-$C775),IF(L$1="C",MAX(0,$C775-L$2)))</f>
        <v>0</v>
      </c>
      <c r="M775" s="103" t="n">
        <f aca="false">IF(M$1="P",MAX(0,M$2-$C775),IF(M$1="C",MAX(0,$C775-M$2)))</f>
        <v>40.14</v>
      </c>
      <c r="N775" s="103" t="n">
        <f aca="false">IF(N$1="P",MAX(0,N$2-$C775),IF(N$1="C",MAX(0,$C775-N$2)))</f>
        <v>35.14</v>
      </c>
      <c r="O775" s="103" t="n">
        <f aca="false">IF(O$1="P",MAX(0,O$2-$C775),IF(O$1="C",MAX(0,$C775-O$2)))</f>
        <v>30.14</v>
      </c>
      <c r="P775" s="103" t="n">
        <f aca="false">IF(P$1="P",MAX(0,P$2-$C775),IF(P$1="C",MAX(0,$C775-P$2)))</f>
        <v>25.14</v>
      </c>
      <c r="Q775" s="103" t="n">
        <f aca="false">IF(Q$1="P",MAX(0,Q$2-$C775),IF(Q$1="C",MAX(0,$C775-Q$2)))</f>
        <v>20.14</v>
      </c>
      <c r="R775" s="103" t="n">
        <f aca="false">IF(R$1="P",MAX(0,R$2-$C775),IF(R$1="C",MAX(0,$C775-R$2)))</f>
        <v>10.14</v>
      </c>
      <c r="S775" s="103" t="n">
        <f aca="false">IF(S$1="P",MAX(0,S$2-$C775),IF(S$1="C",MAX(0,$C775-S$2)))</f>
        <v>0</v>
      </c>
      <c r="T775" s="104" t="n">
        <f aca="false">A775</f>
        <v>35</v>
      </c>
      <c r="U775" s="105" t="n">
        <f aca="false">VLOOKUP($B775,Gas!$B$3:$E$2506,2)</f>
        <v>6.34</v>
      </c>
      <c r="V775" s="46" t="n">
        <f aca="false">C775/U775</f>
        <v>9.48580441640379</v>
      </c>
      <c r="W775" s="99" t="n">
        <f aca="false">VLOOKUP($B775,Gas!$B$3:$E$2506,4)</f>
        <v>0.776132956707226</v>
      </c>
    </row>
    <row r="776" customFormat="false" ht="12.75" hidden="false" customHeight="false" outlineLevel="0" collapsed="false">
      <c r="A776" s="95" t="n">
        <f aca="false">MONTH(B776)+(YEAR(B776)-1998)*12</f>
        <v>35</v>
      </c>
      <c r="B776" s="101" t="n">
        <v>36854</v>
      </c>
      <c r="C776" s="102" t="n">
        <v>55</v>
      </c>
      <c r="D776" s="98" t="n">
        <f aca="false">LN(C776/C775)</f>
        <v>-0.0893419923279121</v>
      </c>
      <c r="E776" s="106" t="n">
        <f aca="false">STDEV(D767:D776)*SQRT(trade_day)</f>
        <v>1.82362001630255</v>
      </c>
      <c r="F776" s="97"/>
      <c r="G776" s="103" t="n">
        <f aca="false">IF(G$1="P",MAX(0,G$2-$C776),IF(G$1="C",MAX(0,$C776-G$2)))</f>
        <v>0</v>
      </c>
      <c r="H776" s="103" t="n">
        <f aca="false">IF(H$1="P",MAX(0,H$2-$C776),IF(H$1="C",MAX(0,$C776-H$2)))</f>
        <v>0</v>
      </c>
      <c r="I776" s="103" t="n">
        <f aca="false">IF(I$1="P",MAX(0,I$2-$C776),IF(I$1="C",MAX(0,$C776-I$2)))</f>
        <v>0</v>
      </c>
      <c r="J776" s="103" t="n">
        <f aca="false">IF(J$1="P",MAX(0,J$2-$C776),IF(J$1="C",MAX(0,$C776-J$2)))</f>
        <v>0</v>
      </c>
      <c r="K776" s="103" t="n">
        <f aca="false">IF(K$1="P",MAX(0,K$2-$C776),IF(K$1="C",MAX(0,$C776-K$2)))</f>
        <v>0</v>
      </c>
      <c r="L776" s="103" t="n">
        <f aca="false">IF(L$1="P",MAX(0,L$2-$C776),IF(L$1="C",MAX(0,$C776-L$2)))</f>
        <v>0</v>
      </c>
      <c r="M776" s="103" t="n">
        <f aca="false">IF(M$1="P",MAX(0,M$2-$C776),IF(M$1="C",MAX(0,$C776-M$2)))</f>
        <v>35</v>
      </c>
      <c r="N776" s="103" t="n">
        <f aca="false">IF(N$1="P",MAX(0,N$2-$C776),IF(N$1="C",MAX(0,$C776-N$2)))</f>
        <v>30</v>
      </c>
      <c r="O776" s="103" t="n">
        <f aca="false">IF(O$1="P",MAX(0,O$2-$C776),IF(O$1="C",MAX(0,$C776-O$2)))</f>
        <v>25</v>
      </c>
      <c r="P776" s="103" t="n">
        <f aca="false">IF(P$1="P",MAX(0,P$2-$C776),IF(P$1="C",MAX(0,$C776-P$2)))</f>
        <v>20</v>
      </c>
      <c r="Q776" s="103" t="n">
        <f aca="false">IF(Q$1="P",MAX(0,Q$2-$C776),IF(Q$1="C",MAX(0,$C776-Q$2)))</f>
        <v>15</v>
      </c>
      <c r="R776" s="103" t="n">
        <f aca="false">IF(R$1="P",MAX(0,R$2-$C776),IF(R$1="C",MAX(0,$C776-R$2)))</f>
        <v>5</v>
      </c>
      <c r="S776" s="103" t="n">
        <f aca="false">IF(S$1="P",MAX(0,S$2-$C776),IF(S$1="C",MAX(0,$C776-S$2)))</f>
        <v>0</v>
      </c>
      <c r="T776" s="104" t="n">
        <f aca="false">A776</f>
        <v>35</v>
      </c>
      <c r="U776" s="105" t="n">
        <f aca="false">VLOOKUP($B776,Gas!$B$3:$E$2506,2)</f>
        <v>6.315</v>
      </c>
      <c r="V776" s="46" t="n">
        <f aca="false">C776/U776</f>
        <v>8.70942201108472</v>
      </c>
      <c r="W776" s="99" t="n">
        <f aca="false">VLOOKUP($B776,Gas!$B$3:$E$2506,4)</f>
        <v>0.721210767332132</v>
      </c>
    </row>
    <row r="777" customFormat="false" ht="12.75" hidden="false" customHeight="false" outlineLevel="0" collapsed="false">
      <c r="A777" s="95" t="n">
        <f aca="false">MONTH(B777)+(YEAR(B777)-1998)*12</f>
        <v>35</v>
      </c>
      <c r="B777" s="101" t="n">
        <v>36857</v>
      </c>
      <c r="C777" s="102" t="n">
        <v>58.75</v>
      </c>
      <c r="D777" s="98" t="n">
        <f aca="false">LN(C777/C776)</f>
        <v>0.0659579677917974</v>
      </c>
      <c r="E777" s="106" t="n">
        <f aca="false">STDEV(D768:D777)*SQRT(trade_day)</f>
        <v>1.84979563566965</v>
      </c>
      <c r="F777" s="97"/>
      <c r="G777" s="103" t="n">
        <f aca="false">IF(G$1="P",MAX(0,G$2-$C777),IF(G$1="C",MAX(0,$C777-G$2)))</f>
        <v>0</v>
      </c>
      <c r="H777" s="103" t="n">
        <f aca="false">IF(H$1="P",MAX(0,H$2-$C777),IF(H$1="C",MAX(0,$C777-H$2)))</f>
        <v>0</v>
      </c>
      <c r="I777" s="103" t="n">
        <f aca="false">IF(I$1="P",MAX(0,I$2-$C777),IF(I$1="C",MAX(0,$C777-I$2)))</f>
        <v>0</v>
      </c>
      <c r="J777" s="103" t="n">
        <f aca="false">IF(J$1="P",MAX(0,J$2-$C777),IF(J$1="C",MAX(0,$C777-J$2)))</f>
        <v>0</v>
      </c>
      <c r="K777" s="103" t="n">
        <f aca="false">IF(K$1="P",MAX(0,K$2-$C777),IF(K$1="C",MAX(0,$C777-K$2)))</f>
        <v>0</v>
      </c>
      <c r="L777" s="103" t="n">
        <f aca="false">IF(L$1="P",MAX(0,L$2-$C777),IF(L$1="C",MAX(0,$C777-L$2)))</f>
        <v>0</v>
      </c>
      <c r="M777" s="103" t="n">
        <f aca="false">IF(M$1="P",MAX(0,M$2-$C777),IF(M$1="C",MAX(0,$C777-M$2)))</f>
        <v>38.75</v>
      </c>
      <c r="N777" s="103" t="n">
        <f aca="false">IF(N$1="P",MAX(0,N$2-$C777),IF(N$1="C",MAX(0,$C777-N$2)))</f>
        <v>33.75</v>
      </c>
      <c r="O777" s="103" t="n">
        <f aca="false">IF(O$1="P",MAX(0,O$2-$C777),IF(O$1="C",MAX(0,$C777-O$2)))</f>
        <v>28.75</v>
      </c>
      <c r="P777" s="103" t="n">
        <f aca="false">IF(P$1="P",MAX(0,P$2-$C777),IF(P$1="C",MAX(0,$C777-P$2)))</f>
        <v>23.75</v>
      </c>
      <c r="Q777" s="103" t="n">
        <f aca="false">IF(Q$1="P",MAX(0,Q$2-$C777),IF(Q$1="C",MAX(0,$C777-Q$2)))</f>
        <v>18.75</v>
      </c>
      <c r="R777" s="103" t="n">
        <f aca="false">IF(R$1="P",MAX(0,R$2-$C777),IF(R$1="C",MAX(0,$C777-R$2)))</f>
        <v>8.75</v>
      </c>
      <c r="S777" s="103" t="n">
        <f aca="false">IF(S$1="P",MAX(0,S$2-$C777),IF(S$1="C",MAX(0,$C777-S$2)))</f>
        <v>0</v>
      </c>
      <c r="T777" s="104" t="n">
        <f aca="false">A777</f>
        <v>35</v>
      </c>
      <c r="U777" s="105" t="n">
        <f aca="false">VLOOKUP($B777,Gas!$B$3:$E$2506,2)</f>
        <v>6.315</v>
      </c>
      <c r="V777" s="46" t="n">
        <f aca="false">C777/U777</f>
        <v>9.30324623911322</v>
      </c>
      <c r="W777" s="99" t="n">
        <f aca="false">VLOOKUP($B777,Gas!$B$3:$E$2506,4)</f>
        <v>0.692776752557525</v>
      </c>
    </row>
    <row r="778" customFormat="false" ht="12.75" hidden="false" customHeight="false" outlineLevel="0" collapsed="false">
      <c r="A778" s="95" t="n">
        <f aca="false">MONTH(B778)+(YEAR(B778)-1998)*12</f>
        <v>35</v>
      </c>
      <c r="B778" s="101" t="n">
        <v>36858</v>
      </c>
      <c r="C778" s="102" t="n">
        <v>56.25</v>
      </c>
      <c r="D778" s="98" t="n">
        <f aca="false">LN(C778/C777)</f>
        <v>-0.0434851119397388</v>
      </c>
      <c r="E778" s="106" t="n">
        <f aca="false">STDEV(D769:D778)*SQRT(trade_day)</f>
        <v>1.70386687483751</v>
      </c>
      <c r="F778" s="97"/>
      <c r="G778" s="103" t="n">
        <f aca="false">IF(G$1="P",MAX(0,G$2-$C778),IF(G$1="C",MAX(0,$C778-G$2)))</f>
        <v>0</v>
      </c>
      <c r="H778" s="103" t="n">
        <f aca="false">IF(H$1="P",MAX(0,H$2-$C778),IF(H$1="C",MAX(0,$C778-H$2)))</f>
        <v>0</v>
      </c>
      <c r="I778" s="103" t="n">
        <f aca="false">IF(I$1="P",MAX(0,I$2-$C778),IF(I$1="C",MAX(0,$C778-I$2)))</f>
        <v>0</v>
      </c>
      <c r="J778" s="103" t="n">
        <f aca="false">IF(J$1="P",MAX(0,J$2-$C778),IF(J$1="C",MAX(0,$C778-J$2)))</f>
        <v>0</v>
      </c>
      <c r="K778" s="103" t="n">
        <f aca="false">IF(K$1="P",MAX(0,K$2-$C778),IF(K$1="C",MAX(0,$C778-K$2)))</f>
        <v>0</v>
      </c>
      <c r="L778" s="103" t="n">
        <f aca="false">IF(L$1="P",MAX(0,L$2-$C778),IF(L$1="C",MAX(0,$C778-L$2)))</f>
        <v>0</v>
      </c>
      <c r="M778" s="103" t="n">
        <f aca="false">IF(M$1="P",MAX(0,M$2-$C778),IF(M$1="C",MAX(0,$C778-M$2)))</f>
        <v>36.25</v>
      </c>
      <c r="N778" s="103" t="n">
        <f aca="false">IF(N$1="P",MAX(0,N$2-$C778),IF(N$1="C",MAX(0,$C778-N$2)))</f>
        <v>31.25</v>
      </c>
      <c r="O778" s="103" t="n">
        <f aca="false">IF(O$1="P",MAX(0,O$2-$C778),IF(O$1="C",MAX(0,$C778-O$2)))</f>
        <v>26.25</v>
      </c>
      <c r="P778" s="103" t="n">
        <f aca="false">IF(P$1="P",MAX(0,P$2-$C778),IF(P$1="C",MAX(0,$C778-P$2)))</f>
        <v>21.25</v>
      </c>
      <c r="Q778" s="103" t="n">
        <f aca="false">IF(Q$1="P",MAX(0,Q$2-$C778),IF(Q$1="C",MAX(0,$C778-Q$2)))</f>
        <v>16.25</v>
      </c>
      <c r="R778" s="103" t="n">
        <f aca="false">IF(R$1="P",MAX(0,R$2-$C778),IF(R$1="C",MAX(0,$C778-R$2)))</f>
        <v>6.25</v>
      </c>
      <c r="S778" s="103" t="n">
        <f aca="false">IF(S$1="P",MAX(0,S$2-$C778),IF(S$1="C",MAX(0,$C778-S$2)))</f>
        <v>0</v>
      </c>
      <c r="T778" s="104" t="n">
        <f aca="false">A778</f>
        <v>35</v>
      </c>
      <c r="U778" s="105" t="n">
        <f aca="false">VLOOKUP($B778,Gas!$B$3:$E$2506,2)</f>
        <v>6.245</v>
      </c>
      <c r="V778" s="46" t="n">
        <f aca="false">C778/U778</f>
        <v>9.00720576461169</v>
      </c>
      <c r="W778" s="99" t="n">
        <f aca="false">VLOOKUP($B778,Gas!$B$3:$E$2506,4)</f>
        <v>0.623965190699344</v>
      </c>
    </row>
    <row r="779" customFormat="false" ht="12.75" hidden="false" customHeight="false" outlineLevel="0" collapsed="false">
      <c r="A779" s="95" t="n">
        <f aca="false">MONTH(B779)+(YEAR(B779)-1998)*12</f>
        <v>35</v>
      </c>
      <c r="B779" s="101" t="n">
        <v>36859</v>
      </c>
      <c r="C779" s="102" t="n">
        <v>56.13</v>
      </c>
      <c r="D779" s="98" t="n">
        <f aca="false">LN(C779/C778)</f>
        <v>-0.00213561213042156</v>
      </c>
      <c r="E779" s="106" t="n">
        <f aca="false">STDEV(D770:D779)*SQRT(trade_day)</f>
        <v>1.55016882862101</v>
      </c>
      <c r="F779" s="97"/>
      <c r="G779" s="103" t="n">
        <f aca="false">IF(G$1="P",MAX(0,G$2-$C779),IF(G$1="C",MAX(0,$C779-G$2)))</f>
        <v>0</v>
      </c>
      <c r="H779" s="103" t="n">
        <f aca="false">IF(H$1="P",MAX(0,H$2-$C779),IF(H$1="C",MAX(0,$C779-H$2)))</f>
        <v>0</v>
      </c>
      <c r="I779" s="103" t="n">
        <f aca="false">IF(I$1="P",MAX(0,I$2-$C779),IF(I$1="C",MAX(0,$C779-I$2)))</f>
        <v>0</v>
      </c>
      <c r="J779" s="103" t="n">
        <f aca="false">IF(J$1="P",MAX(0,J$2-$C779),IF(J$1="C",MAX(0,$C779-J$2)))</f>
        <v>0</v>
      </c>
      <c r="K779" s="103" t="n">
        <f aca="false">IF(K$1="P",MAX(0,K$2-$C779),IF(K$1="C",MAX(0,$C779-K$2)))</f>
        <v>0</v>
      </c>
      <c r="L779" s="103" t="n">
        <f aca="false">IF(L$1="P",MAX(0,L$2-$C779),IF(L$1="C",MAX(0,$C779-L$2)))</f>
        <v>0</v>
      </c>
      <c r="M779" s="103" t="n">
        <f aca="false">IF(M$1="P",MAX(0,M$2-$C779),IF(M$1="C",MAX(0,$C779-M$2)))</f>
        <v>36.13</v>
      </c>
      <c r="N779" s="103" t="n">
        <f aca="false">IF(N$1="P",MAX(0,N$2-$C779),IF(N$1="C",MAX(0,$C779-N$2)))</f>
        <v>31.13</v>
      </c>
      <c r="O779" s="103" t="n">
        <f aca="false">IF(O$1="P",MAX(0,O$2-$C779),IF(O$1="C",MAX(0,$C779-O$2)))</f>
        <v>26.13</v>
      </c>
      <c r="P779" s="103" t="n">
        <f aca="false">IF(P$1="P",MAX(0,P$2-$C779),IF(P$1="C",MAX(0,$C779-P$2)))</f>
        <v>21.13</v>
      </c>
      <c r="Q779" s="103" t="n">
        <f aca="false">IF(Q$1="P",MAX(0,Q$2-$C779),IF(Q$1="C",MAX(0,$C779-Q$2)))</f>
        <v>16.13</v>
      </c>
      <c r="R779" s="103" t="n">
        <f aca="false">IF(R$1="P",MAX(0,R$2-$C779),IF(R$1="C",MAX(0,$C779-R$2)))</f>
        <v>6.13</v>
      </c>
      <c r="S779" s="103" t="n">
        <f aca="false">IF(S$1="P",MAX(0,S$2-$C779),IF(S$1="C",MAX(0,$C779-S$2)))</f>
        <v>0</v>
      </c>
      <c r="T779" s="104" t="n">
        <f aca="false">A779</f>
        <v>35</v>
      </c>
      <c r="U779" s="105" t="n">
        <f aca="false">VLOOKUP($B779,Gas!$B$3:$E$2506,2)</f>
        <v>5.925</v>
      </c>
      <c r="V779" s="46" t="n">
        <f aca="false">C779/U779</f>
        <v>9.47341772151899</v>
      </c>
      <c r="W779" s="99" t="n">
        <f aca="false">VLOOKUP($B779,Gas!$B$3:$E$2506,4)</f>
        <v>0.730871845012861</v>
      </c>
    </row>
    <row r="780" customFormat="false" ht="12.75" hidden="false" customHeight="false" outlineLevel="0" collapsed="false">
      <c r="A780" s="95" t="n">
        <f aca="false">MONTH(B780)+(YEAR(B780)-1998)*12</f>
        <v>35</v>
      </c>
      <c r="B780" s="101" t="n">
        <v>36860</v>
      </c>
      <c r="C780" s="102" t="n">
        <v>58.07</v>
      </c>
      <c r="D780" s="98" t="n">
        <f aca="false">LN(C780/C779)</f>
        <v>0.0339787504298504</v>
      </c>
      <c r="E780" s="106" t="n">
        <f aca="false">STDEV(D771:D780)*SQRT(trade_day)</f>
        <v>1.55559360379641</v>
      </c>
      <c r="F780" s="97"/>
      <c r="G780" s="103" t="n">
        <f aca="false">IF(G$1="P",MAX(0,G$2-$C780),IF(G$1="C",MAX(0,$C780-G$2)))</f>
        <v>0</v>
      </c>
      <c r="H780" s="103" t="n">
        <f aca="false">IF(H$1="P",MAX(0,H$2-$C780),IF(H$1="C",MAX(0,$C780-H$2)))</f>
        <v>0</v>
      </c>
      <c r="I780" s="103" t="n">
        <f aca="false">IF(I$1="P",MAX(0,I$2-$C780),IF(I$1="C",MAX(0,$C780-I$2)))</f>
        <v>0</v>
      </c>
      <c r="J780" s="103" t="n">
        <f aca="false">IF(J$1="P",MAX(0,J$2-$C780),IF(J$1="C",MAX(0,$C780-J$2)))</f>
        <v>0</v>
      </c>
      <c r="K780" s="103" t="n">
        <f aca="false">IF(K$1="P",MAX(0,K$2-$C780),IF(K$1="C",MAX(0,$C780-K$2)))</f>
        <v>0</v>
      </c>
      <c r="L780" s="103" t="n">
        <f aca="false">IF(L$1="P",MAX(0,L$2-$C780),IF(L$1="C",MAX(0,$C780-L$2)))</f>
        <v>0</v>
      </c>
      <c r="M780" s="103" t="n">
        <f aca="false">IF(M$1="P",MAX(0,M$2-$C780),IF(M$1="C",MAX(0,$C780-M$2)))</f>
        <v>38.07</v>
      </c>
      <c r="N780" s="103" t="n">
        <f aca="false">IF(N$1="P",MAX(0,N$2-$C780),IF(N$1="C",MAX(0,$C780-N$2)))</f>
        <v>33.07</v>
      </c>
      <c r="O780" s="103" t="n">
        <f aca="false">IF(O$1="P",MAX(0,O$2-$C780),IF(O$1="C",MAX(0,$C780-O$2)))</f>
        <v>28.07</v>
      </c>
      <c r="P780" s="103" t="n">
        <f aca="false">IF(P$1="P",MAX(0,P$2-$C780),IF(P$1="C",MAX(0,$C780-P$2)))</f>
        <v>23.07</v>
      </c>
      <c r="Q780" s="103" t="n">
        <f aca="false">IF(Q$1="P",MAX(0,Q$2-$C780),IF(Q$1="C",MAX(0,$C780-Q$2)))</f>
        <v>18.07</v>
      </c>
      <c r="R780" s="103" t="n">
        <f aca="false">IF(R$1="P",MAX(0,R$2-$C780),IF(R$1="C",MAX(0,$C780-R$2)))</f>
        <v>8.07</v>
      </c>
      <c r="S780" s="103" t="n">
        <f aca="false">IF(S$1="P",MAX(0,S$2-$C780),IF(S$1="C",MAX(0,$C780-S$2)))</f>
        <v>0</v>
      </c>
      <c r="T780" s="104" t="n">
        <f aca="false">A780</f>
        <v>35</v>
      </c>
      <c r="U780" s="105" t="n">
        <f aca="false">VLOOKUP($B780,Gas!$B$3:$E$2506,2)</f>
        <v>5.95</v>
      </c>
      <c r="V780" s="46" t="n">
        <f aca="false">C780/U780</f>
        <v>9.75966386554622</v>
      </c>
      <c r="W780" s="99" t="n">
        <f aca="false">VLOOKUP($B780,Gas!$B$3:$E$2506,4)</f>
        <v>0.730141680795878</v>
      </c>
    </row>
    <row r="781" customFormat="false" ht="12.75" hidden="false" customHeight="false" outlineLevel="0" collapsed="false">
      <c r="A781" s="95" t="n">
        <f aca="false">MONTH(B781)+(YEAR(B781)-1998)*12</f>
        <v>36</v>
      </c>
      <c r="B781" s="101" t="n">
        <v>36861</v>
      </c>
      <c r="C781" s="102" t="n">
        <v>56.93</v>
      </c>
      <c r="D781" s="98" t="n">
        <f aca="false">LN(C781/C780)</f>
        <v>-0.019826736420968</v>
      </c>
      <c r="E781" s="106" t="n">
        <f aca="false">STDEV(D772:D781)*SQRT(trade_day)</f>
        <v>1.56025162113176</v>
      </c>
      <c r="F781" s="97"/>
      <c r="G781" s="103" t="n">
        <f aca="false">IF(G$1="P",MAX(0,G$2-$C781),IF(G$1="C",MAX(0,$C781-G$2)))</f>
        <v>0</v>
      </c>
      <c r="H781" s="103" t="n">
        <f aca="false">IF(H$1="P",MAX(0,H$2-$C781),IF(H$1="C",MAX(0,$C781-H$2)))</f>
        <v>0</v>
      </c>
      <c r="I781" s="103" t="n">
        <f aca="false">IF(I$1="P",MAX(0,I$2-$C781),IF(I$1="C",MAX(0,$C781-I$2)))</f>
        <v>0</v>
      </c>
      <c r="J781" s="103" t="n">
        <f aca="false">IF(J$1="P",MAX(0,J$2-$C781),IF(J$1="C",MAX(0,$C781-J$2)))</f>
        <v>0</v>
      </c>
      <c r="K781" s="103" t="n">
        <f aca="false">IF(K$1="P",MAX(0,K$2-$C781),IF(K$1="C",MAX(0,$C781-K$2)))</f>
        <v>0</v>
      </c>
      <c r="L781" s="103" t="n">
        <f aca="false">IF(L$1="P",MAX(0,L$2-$C781),IF(L$1="C",MAX(0,$C781-L$2)))</f>
        <v>0</v>
      </c>
      <c r="M781" s="103" t="n">
        <f aca="false">IF(M$1="P",MAX(0,M$2-$C781),IF(M$1="C",MAX(0,$C781-M$2)))</f>
        <v>36.93</v>
      </c>
      <c r="N781" s="103" t="n">
        <f aca="false">IF(N$1="P",MAX(0,N$2-$C781),IF(N$1="C",MAX(0,$C781-N$2)))</f>
        <v>31.93</v>
      </c>
      <c r="O781" s="103" t="n">
        <f aca="false">IF(O$1="P",MAX(0,O$2-$C781),IF(O$1="C",MAX(0,$C781-O$2)))</f>
        <v>26.93</v>
      </c>
      <c r="P781" s="103" t="n">
        <f aca="false">IF(P$1="P",MAX(0,P$2-$C781),IF(P$1="C",MAX(0,$C781-P$2)))</f>
        <v>21.93</v>
      </c>
      <c r="Q781" s="103" t="n">
        <f aca="false">IF(Q$1="P",MAX(0,Q$2-$C781),IF(Q$1="C",MAX(0,$C781-Q$2)))</f>
        <v>16.93</v>
      </c>
      <c r="R781" s="103" t="n">
        <f aca="false">IF(R$1="P",MAX(0,R$2-$C781),IF(R$1="C",MAX(0,$C781-R$2)))</f>
        <v>6.93</v>
      </c>
      <c r="S781" s="103" t="n">
        <f aca="false">IF(S$1="P",MAX(0,S$2-$C781),IF(S$1="C",MAX(0,$C781-S$2)))</f>
        <v>0</v>
      </c>
      <c r="T781" s="104" t="n">
        <f aca="false">A781</f>
        <v>36</v>
      </c>
      <c r="U781" s="105" t="n">
        <f aca="false">VLOOKUP($B781,Gas!$B$3:$E$2506,2)</f>
        <v>6.31</v>
      </c>
      <c r="V781" s="46" t="n">
        <f aca="false">C781/U781</f>
        <v>9.02218700475436</v>
      </c>
      <c r="W781" s="99" t="n">
        <f aca="false">VLOOKUP($B781,Gas!$B$3:$E$2506,4)</f>
        <v>0.518926788935685</v>
      </c>
    </row>
    <row r="782" customFormat="false" ht="12.75" hidden="false" customHeight="false" outlineLevel="0" collapsed="false">
      <c r="A782" s="95" t="n">
        <f aca="false">MONTH(B782)+(YEAR(B782)-1998)*12</f>
        <v>36</v>
      </c>
      <c r="B782" s="101" t="n">
        <v>36864</v>
      </c>
      <c r="C782" s="102" t="n">
        <v>62.42</v>
      </c>
      <c r="D782" s="98" t="n">
        <f aca="false">LN(C782/C781)</f>
        <v>0.092063293879643</v>
      </c>
      <c r="E782" s="106" t="n">
        <f aca="false">STDEV(D773:D782)*SQRT(trade_day)</f>
        <v>1.60943752211329</v>
      </c>
      <c r="F782" s="97"/>
      <c r="G782" s="103" t="n">
        <f aca="false">IF(G$1="P",MAX(0,G$2-$C782),IF(G$1="C",MAX(0,$C782-G$2)))</f>
        <v>0</v>
      </c>
      <c r="H782" s="103" t="n">
        <f aca="false">IF(H$1="P",MAX(0,H$2-$C782),IF(H$1="C",MAX(0,$C782-H$2)))</f>
        <v>0</v>
      </c>
      <c r="I782" s="103" t="n">
        <f aca="false">IF(I$1="P",MAX(0,I$2-$C782),IF(I$1="C",MAX(0,$C782-I$2)))</f>
        <v>0</v>
      </c>
      <c r="J782" s="103" t="n">
        <f aca="false">IF(J$1="P",MAX(0,J$2-$C782),IF(J$1="C",MAX(0,$C782-J$2)))</f>
        <v>0</v>
      </c>
      <c r="K782" s="103" t="n">
        <f aca="false">IF(K$1="P",MAX(0,K$2-$C782),IF(K$1="C",MAX(0,$C782-K$2)))</f>
        <v>0</v>
      </c>
      <c r="L782" s="103" t="n">
        <f aca="false">IF(L$1="P",MAX(0,L$2-$C782),IF(L$1="C",MAX(0,$C782-L$2)))</f>
        <v>0</v>
      </c>
      <c r="M782" s="103" t="n">
        <f aca="false">IF(M$1="P",MAX(0,M$2-$C782),IF(M$1="C",MAX(0,$C782-M$2)))</f>
        <v>42.42</v>
      </c>
      <c r="N782" s="103" t="n">
        <f aca="false">IF(N$1="P",MAX(0,N$2-$C782),IF(N$1="C",MAX(0,$C782-N$2)))</f>
        <v>37.42</v>
      </c>
      <c r="O782" s="103" t="n">
        <f aca="false">IF(O$1="P",MAX(0,O$2-$C782),IF(O$1="C",MAX(0,$C782-O$2)))</f>
        <v>32.42</v>
      </c>
      <c r="P782" s="103" t="n">
        <f aca="false">IF(P$1="P",MAX(0,P$2-$C782),IF(P$1="C",MAX(0,$C782-P$2)))</f>
        <v>27.42</v>
      </c>
      <c r="Q782" s="103" t="n">
        <f aca="false">IF(Q$1="P",MAX(0,Q$2-$C782),IF(Q$1="C",MAX(0,$C782-Q$2)))</f>
        <v>22.42</v>
      </c>
      <c r="R782" s="103" t="n">
        <f aca="false">IF(R$1="P",MAX(0,R$2-$C782),IF(R$1="C",MAX(0,$C782-R$2)))</f>
        <v>12.42</v>
      </c>
      <c r="S782" s="103" t="n">
        <f aca="false">IF(S$1="P",MAX(0,S$2-$C782),IF(S$1="C",MAX(0,$C782-S$2)))</f>
        <v>0</v>
      </c>
      <c r="T782" s="104" t="n">
        <f aca="false">A782</f>
        <v>36</v>
      </c>
      <c r="U782" s="105" t="n">
        <f aca="false">VLOOKUP($B782,Gas!$B$3:$E$2506,2)</f>
        <v>6.595</v>
      </c>
      <c r="V782" s="46" t="n">
        <f aca="false">C782/U782</f>
        <v>9.4647460197119</v>
      </c>
      <c r="W782" s="99" t="n">
        <f aca="false">VLOOKUP($B782,Gas!$B$3:$E$2506,4)</f>
        <v>0.573962562761202</v>
      </c>
    </row>
    <row r="783" customFormat="false" ht="12.75" hidden="false" customHeight="false" outlineLevel="0" collapsed="false">
      <c r="A783" s="95" t="n">
        <f aca="false">MONTH(B783)+(YEAR(B783)-1998)*12</f>
        <v>36</v>
      </c>
      <c r="B783" s="101" t="n">
        <v>36865</v>
      </c>
      <c r="C783" s="102" t="n">
        <v>67.14</v>
      </c>
      <c r="D783" s="98" t="n">
        <f aca="false">LN(C783/C782)</f>
        <v>0.0728942547092556</v>
      </c>
      <c r="E783" s="106" t="n">
        <f aca="false">STDEV(D774:D783)*SQRT(trade_day)</f>
        <v>1.06255377487511</v>
      </c>
      <c r="F783" s="97"/>
      <c r="G783" s="103" t="n">
        <f aca="false">IF(G$1="P",MAX(0,G$2-$C783),IF(G$1="C",MAX(0,$C783-G$2)))</f>
        <v>0</v>
      </c>
      <c r="H783" s="103" t="n">
        <f aca="false">IF(H$1="P",MAX(0,H$2-$C783),IF(H$1="C",MAX(0,$C783-H$2)))</f>
        <v>0</v>
      </c>
      <c r="I783" s="103" t="n">
        <f aca="false">IF(I$1="P",MAX(0,I$2-$C783),IF(I$1="C",MAX(0,$C783-I$2)))</f>
        <v>0</v>
      </c>
      <c r="J783" s="103" t="n">
        <f aca="false">IF(J$1="P",MAX(0,J$2-$C783),IF(J$1="C",MAX(0,$C783-J$2)))</f>
        <v>0</v>
      </c>
      <c r="K783" s="103" t="n">
        <f aca="false">IF(K$1="P",MAX(0,K$2-$C783),IF(K$1="C",MAX(0,$C783-K$2)))</f>
        <v>0</v>
      </c>
      <c r="L783" s="103" t="n">
        <f aca="false">IF(L$1="P",MAX(0,L$2-$C783),IF(L$1="C",MAX(0,$C783-L$2)))</f>
        <v>0</v>
      </c>
      <c r="M783" s="103" t="n">
        <f aca="false">IF(M$1="P",MAX(0,M$2-$C783),IF(M$1="C",MAX(0,$C783-M$2)))</f>
        <v>47.14</v>
      </c>
      <c r="N783" s="103" t="n">
        <f aca="false">IF(N$1="P",MAX(0,N$2-$C783),IF(N$1="C",MAX(0,$C783-N$2)))</f>
        <v>42.14</v>
      </c>
      <c r="O783" s="103" t="n">
        <f aca="false">IF(O$1="P",MAX(0,O$2-$C783),IF(O$1="C",MAX(0,$C783-O$2)))</f>
        <v>37.14</v>
      </c>
      <c r="P783" s="103" t="n">
        <f aca="false">IF(P$1="P",MAX(0,P$2-$C783),IF(P$1="C",MAX(0,$C783-P$2)))</f>
        <v>32.14</v>
      </c>
      <c r="Q783" s="103" t="n">
        <f aca="false">IF(Q$1="P",MAX(0,Q$2-$C783),IF(Q$1="C",MAX(0,$C783-Q$2)))</f>
        <v>27.14</v>
      </c>
      <c r="R783" s="103" t="n">
        <f aca="false">IF(R$1="P",MAX(0,R$2-$C783),IF(R$1="C",MAX(0,$C783-R$2)))</f>
        <v>17.14</v>
      </c>
      <c r="S783" s="103" t="n">
        <f aca="false">IF(S$1="P",MAX(0,S$2-$C783),IF(S$1="C",MAX(0,$C783-S$2)))</f>
        <v>0</v>
      </c>
      <c r="T783" s="104" t="n">
        <f aca="false">A783</f>
        <v>36</v>
      </c>
      <c r="U783" s="105" t="n">
        <f aca="false">VLOOKUP($B783,Gas!$B$3:$E$2506,2)</f>
        <v>7.485</v>
      </c>
      <c r="V783" s="46" t="n">
        <f aca="false">C783/U783</f>
        <v>8.96993987975952</v>
      </c>
      <c r="W783" s="99" t="n">
        <f aca="false">VLOOKUP($B783,Gas!$B$3:$E$2506,4)</f>
        <v>0.932627269527411</v>
      </c>
    </row>
    <row r="784" customFormat="false" ht="12.75" hidden="false" customHeight="false" outlineLevel="0" collapsed="false">
      <c r="A784" s="95" t="n">
        <f aca="false">MONTH(B784)+(YEAR(B784)-1998)*12</f>
        <v>36</v>
      </c>
      <c r="B784" s="101" t="n">
        <v>36866</v>
      </c>
      <c r="C784" s="102" t="n">
        <v>74.24</v>
      </c>
      <c r="D784" s="98" t="n">
        <f aca="false">LN(C784/C783)</f>
        <v>0.100523096926056</v>
      </c>
      <c r="E784" s="106" t="n">
        <f aca="false">STDEV(D775:D784)*SQRT(trade_day)</f>
        <v>1.1483765321834</v>
      </c>
      <c r="F784" s="97"/>
      <c r="G784" s="103" t="n">
        <f aca="false">IF(G$1="P",MAX(0,G$2-$C784),IF(G$1="C",MAX(0,$C784-G$2)))</f>
        <v>0</v>
      </c>
      <c r="H784" s="103" t="n">
        <f aca="false">IF(H$1="P",MAX(0,H$2-$C784),IF(H$1="C",MAX(0,$C784-H$2)))</f>
        <v>0</v>
      </c>
      <c r="I784" s="103" t="n">
        <f aca="false">IF(I$1="P",MAX(0,I$2-$C784),IF(I$1="C",MAX(0,$C784-I$2)))</f>
        <v>0</v>
      </c>
      <c r="J784" s="103" t="n">
        <f aca="false">IF(J$1="P",MAX(0,J$2-$C784),IF(J$1="C",MAX(0,$C784-J$2)))</f>
        <v>0</v>
      </c>
      <c r="K784" s="103" t="n">
        <f aca="false">IF(K$1="P",MAX(0,K$2-$C784),IF(K$1="C",MAX(0,$C784-K$2)))</f>
        <v>0</v>
      </c>
      <c r="L784" s="103" t="n">
        <f aca="false">IF(L$1="P",MAX(0,L$2-$C784),IF(L$1="C",MAX(0,$C784-L$2)))</f>
        <v>0</v>
      </c>
      <c r="M784" s="103" t="n">
        <f aca="false">IF(M$1="P",MAX(0,M$2-$C784),IF(M$1="C",MAX(0,$C784-M$2)))</f>
        <v>54.24</v>
      </c>
      <c r="N784" s="103" t="n">
        <f aca="false">IF(N$1="P",MAX(0,N$2-$C784),IF(N$1="C",MAX(0,$C784-N$2)))</f>
        <v>49.24</v>
      </c>
      <c r="O784" s="103" t="n">
        <f aca="false">IF(O$1="P",MAX(0,O$2-$C784),IF(O$1="C",MAX(0,$C784-O$2)))</f>
        <v>44.24</v>
      </c>
      <c r="P784" s="103" t="n">
        <f aca="false">IF(P$1="P",MAX(0,P$2-$C784),IF(P$1="C",MAX(0,$C784-P$2)))</f>
        <v>39.24</v>
      </c>
      <c r="Q784" s="103" t="n">
        <f aca="false">IF(Q$1="P",MAX(0,Q$2-$C784),IF(Q$1="C",MAX(0,$C784-Q$2)))</f>
        <v>34.24</v>
      </c>
      <c r="R784" s="103" t="n">
        <f aca="false">IF(R$1="P",MAX(0,R$2-$C784),IF(R$1="C",MAX(0,$C784-R$2)))</f>
        <v>24.24</v>
      </c>
      <c r="S784" s="103" t="n">
        <f aca="false">IF(S$1="P",MAX(0,S$2-$C784),IF(S$1="C",MAX(0,$C784-S$2)))</f>
        <v>0</v>
      </c>
      <c r="T784" s="104" t="n">
        <f aca="false">A784</f>
        <v>36</v>
      </c>
      <c r="U784" s="105" t="n">
        <f aca="false">VLOOKUP($B784,Gas!$B$3:$E$2506,2)</f>
        <v>8.015</v>
      </c>
      <c r="V784" s="46" t="n">
        <f aca="false">C784/U784</f>
        <v>9.26263256394261</v>
      </c>
      <c r="W784" s="99" t="n">
        <f aca="false">VLOOKUP($B784,Gas!$B$3:$E$2506,4)</f>
        <v>0.97278449334734</v>
      </c>
    </row>
    <row r="785" customFormat="false" ht="12.75" hidden="false" customHeight="false" outlineLevel="0" collapsed="false">
      <c r="A785" s="95" t="n">
        <f aca="false">MONTH(B785)+(YEAR(B785)-1998)*12</f>
        <v>36</v>
      </c>
      <c r="B785" s="101" t="n">
        <v>36867</v>
      </c>
      <c r="C785" s="102" t="n">
        <v>136.34</v>
      </c>
      <c r="D785" s="98" t="n">
        <f aca="false">LN(C785/C784)</f>
        <v>0.607848677456694</v>
      </c>
      <c r="E785" s="106" t="n">
        <f aca="false">STDEV(D776:D785)*SQRT(trade_day)</f>
        <v>3.082924988479</v>
      </c>
      <c r="F785" s="97"/>
      <c r="G785" s="103" t="n">
        <f aca="false">IF(G$1="P",MAX(0,G$2-$C785),IF(G$1="C",MAX(0,$C785-G$2)))</f>
        <v>0</v>
      </c>
      <c r="H785" s="103" t="n">
        <f aca="false">IF(H$1="P",MAX(0,H$2-$C785),IF(H$1="C",MAX(0,$C785-H$2)))</f>
        <v>0</v>
      </c>
      <c r="I785" s="103" t="n">
        <f aca="false">IF(I$1="P",MAX(0,I$2-$C785),IF(I$1="C",MAX(0,$C785-I$2)))</f>
        <v>0</v>
      </c>
      <c r="J785" s="103" t="n">
        <f aca="false">IF(J$1="P",MAX(0,J$2-$C785),IF(J$1="C",MAX(0,$C785-J$2)))</f>
        <v>0</v>
      </c>
      <c r="K785" s="103" t="n">
        <f aca="false">IF(K$1="P",MAX(0,K$2-$C785),IF(K$1="C",MAX(0,$C785-K$2)))</f>
        <v>0</v>
      </c>
      <c r="L785" s="103" t="n">
        <f aca="false">IF(L$1="P",MAX(0,L$2-$C785),IF(L$1="C",MAX(0,$C785-L$2)))</f>
        <v>0</v>
      </c>
      <c r="M785" s="103" t="n">
        <f aca="false">IF(M$1="P",MAX(0,M$2-$C785),IF(M$1="C",MAX(0,$C785-M$2)))</f>
        <v>116.34</v>
      </c>
      <c r="N785" s="103" t="n">
        <f aca="false">IF(N$1="P",MAX(0,N$2-$C785),IF(N$1="C",MAX(0,$C785-N$2)))</f>
        <v>111.34</v>
      </c>
      <c r="O785" s="103" t="n">
        <f aca="false">IF(O$1="P",MAX(0,O$2-$C785),IF(O$1="C",MAX(0,$C785-O$2)))</f>
        <v>106.34</v>
      </c>
      <c r="P785" s="103" t="n">
        <f aca="false">IF(P$1="P",MAX(0,P$2-$C785),IF(P$1="C",MAX(0,$C785-P$2)))</f>
        <v>101.34</v>
      </c>
      <c r="Q785" s="103" t="n">
        <f aca="false">IF(Q$1="P",MAX(0,Q$2-$C785),IF(Q$1="C",MAX(0,$C785-Q$2)))</f>
        <v>96.34</v>
      </c>
      <c r="R785" s="103" t="n">
        <f aca="false">IF(R$1="P",MAX(0,R$2-$C785),IF(R$1="C",MAX(0,$C785-R$2)))</f>
        <v>86.34</v>
      </c>
      <c r="S785" s="103" t="n">
        <f aca="false">IF(S$1="P",MAX(0,S$2-$C785),IF(S$1="C",MAX(0,$C785-S$2)))</f>
        <v>36.33999</v>
      </c>
      <c r="T785" s="104" t="n">
        <f aca="false">A785</f>
        <v>36</v>
      </c>
      <c r="U785" s="105" t="n">
        <f aca="false">VLOOKUP($B785,Gas!$B$3:$E$2506,2)</f>
        <v>8.855</v>
      </c>
      <c r="V785" s="46" t="n">
        <f aca="false">C785/U785</f>
        <v>15.3969508752117</v>
      </c>
      <c r="W785" s="99" t="n">
        <f aca="false">VLOOKUP($B785,Gas!$B$3:$E$2506,4)</f>
        <v>1.05648990727914</v>
      </c>
    </row>
    <row r="786" customFormat="false" ht="12.75" hidden="false" customHeight="false" outlineLevel="0" collapsed="false">
      <c r="A786" s="95" t="n">
        <f aca="false">MONTH(B786)+(YEAR(B786)-1998)*12</f>
        <v>36</v>
      </c>
      <c r="B786" s="101" t="n">
        <v>36868</v>
      </c>
      <c r="C786" s="102" t="n">
        <v>83.05</v>
      </c>
      <c r="D786" s="98" t="n">
        <f aca="false">LN(C786/C785)</f>
        <v>-0.495708929875335</v>
      </c>
      <c r="E786" s="106" t="n">
        <f aca="false">STDEV(D777:D786)*SQRT(trade_day)</f>
        <v>4.18300683039067</v>
      </c>
      <c r="F786" s="97"/>
      <c r="G786" s="103" t="n">
        <f aca="false">IF(G$1="P",MAX(0,G$2-$C786),IF(G$1="C",MAX(0,$C786-G$2)))</f>
        <v>0</v>
      </c>
      <c r="H786" s="103" t="n">
        <f aca="false">IF(H$1="P",MAX(0,H$2-$C786),IF(H$1="C",MAX(0,$C786-H$2)))</f>
        <v>0</v>
      </c>
      <c r="I786" s="103" t="n">
        <f aca="false">IF(I$1="P",MAX(0,I$2-$C786),IF(I$1="C",MAX(0,$C786-I$2)))</f>
        <v>0</v>
      </c>
      <c r="J786" s="103" t="n">
        <f aca="false">IF(J$1="P",MAX(0,J$2-$C786),IF(J$1="C",MAX(0,$C786-J$2)))</f>
        <v>0</v>
      </c>
      <c r="K786" s="103" t="n">
        <f aca="false">IF(K$1="P",MAX(0,K$2-$C786),IF(K$1="C",MAX(0,$C786-K$2)))</f>
        <v>0</v>
      </c>
      <c r="L786" s="103" t="n">
        <f aca="false">IF(L$1="P",MAX(0,L$2-$C786),IF(L$1="C",MAX(0,$C786-L$2)))</f>
        <v>0</v>
      </c>
      <c r="M786" s="103" t="n">
        <f aca="false">IF(M$1="P",MAX(0,M$2-$C786),IF(M$1="C",MAX(0,$C786-M$2)))</f>
        <v>63.05</v>
      </c>
      <c r="N786" s="103" t="n">
        <f aca="false">IF(N$1="P",MAX(0,N$2-$C786),IF(N$1="C",MAX(0,$C786-N$2)))</f>
        <v>58.05</v>
      </c>
      <c r="O786" s="103" t="n">
        <f aca="false">IF(O$1="P",MAX(0,O$2-$C786),IF(O$1="C",MAX(0,$C786-O$2)))</f>
        <v>53.05</v>
      </c>
      <c r="P786" s="103" t="n">
        <f aca="false">IF(P$1="P",MAX(0,P$2-$C786),IF(P$1="C",MAX(0,$C786-P$2)))</f>
        <v>48.05</v>
      </c>
      <c r="Q786" s="103" t="n">
        <f aca="false">IF(Q$1="P",MAX(0,Q$2-$C786),IF(Q$1="C",MAX(0,$C786-Q$2)))</f>
        <v>43.05</v>
      </c>
      <c r="R786" s="103" t="n">
        <f aca="false">IF(R$1="P",MAX(0,R$2-$C786),IF(R$1="C",MAX(0,$C786-R$2)))</f>
        <v>33.05</v>
      </c>
      <c r="S786" s="103" t="n">
        <f aca="false">IF(S$1="P",MAX(0,S$2-$C786),IF(S$1="C",MAX(0,$C786-S$2)))</f>
        <v>0</v>
      </c>
      <c r="T786" s="104" t="n">
        <f aca="false">A786</f>
        <v>36</v>
      </c>
      <c r="U786" s="105" t="n">
        <f aca="false">VLOOKUP($B786,Gas!$B$3:$E$2506,2)</f>
        <v>8.615</v>
      </c>
      <c r="V786" s="46" t="n">
        <f aca="false">C786/U786</f>
        <v>9.64016250725479</v>
      </c>
      <c r="W786" s="99" t="n">
        <f aca="false">VLOOKUP($B786,Gas!$B$3:$E$2506,4)</f>
        <v>1.08878334064779</v>
      </c>
    </row>
    <row r="787" customFormat="false" ht="12.75" hidden="false" customHeight="false" outlineLevel="0" collapsed="false">
      <c r="A787" s="95" t="n">
        <f aca="false">MONTH(B787)+(YEAR(B787)-1998)*12</f>
        <v>36</v>
      </c>
      <c r="B787" s="101" t="n">
        <v>36871</v>
      </c>
      <c r="C787" s="102" t="n">
        <v>74</v>
      </c>
      <c r="D787" s="98" t="n">
        <f aca="false">LN(C787/C786)</f>
        <v>-0.115377742855134</v>
      </c>
      <c r="E787" s="106" t="n">
        <f aca="false">STDEV(D778:D787)*SQRT(trade_day)</f>
        <v>4.2509182225935</v>
      </c>
      <c r="F787" s="97"/>
      <c r="G787" s="103" t="n">
        <f aca="false">IF(G$1="P",MAX(0,G$2-$C787),IF(G$1="C",MAX(0,$C787-G$2)))</f>
        <v>0</v>
      </c>
      <c r="H787" s="103" t="n">
        <f aca="false">IF(H$1="P",MAX(0,H$2-$C787),IF(H$1="C",MAX(0,$C787-H$2)))</f>
        <v>0</v>
      </c>
      <c r="I787" s="103" t="n">
        <f aca="false">IF(I$1="P",MAX(0,I$2-$C787),IF(I$1="C",MAX(0,$C787-I$2)))</f>
        <v>0</v>
      </c>
      <c r="J787" s="103" t="n">
        <f aca="false">IF(J$1="P",MAX(0,J$2-$C787),IF(J$1="C",MAX(0,$C787-J$2)))</f>
        <v>0</v>
      </c>
      <c r="K787" s="103" t="n">
        <f aca="false">IF(K$1="P",MAX(0,K$2-$C787),IF(K$1="C",MAX(0,$C787-K$2)))</f>
        <v>0</v>
      </c>
      <c r="L787" s="103" t="n">
        <f aca="false">IF(L$1="P",MAX(0,L$2-$C787),IF(L$1="C",MAX(0,$C787-L$2)))</f>
        <v>0</v>
      </c>
      <c r="M787" s="103" t="n">
        <f aca="false">IF(M$1="P",MAX(0,M$2-$C787),IF(M$1="C",MAX(0,$C787-M$2)))</f>
        <v>54</v>
      </c>
      <c r="N787" s="103" t="n">
        <f aca="false">IF(N$1="P",MAX(0,N$2-$C787),IF(N$1="C",MAX(0,$C787-N$2)))</f>
        <v>49</v>
      </c>
      <c r="O787" s="103" t="n">
        <f aca="false">IF(O$1="P",MAX(0,O$2-$C787),IF(O$1="C",MAX(0,$C787-O$2)))</f>
        <v>44</v>
      </c>
      <c r="P787" s="103" t="n">
        <f aca="false">IF(P$1="P",MAX(0,P$2-$C787),IF(P$1="C",MAX(0,$C787-P$2)))</f>
        <v>39</v>
      </c>
      <c r="Q787" s="103" t="n">
        <f aca="false">IF(Q$1="P",MAX(0,Q$2-$C787),IF(Q$1="C",MAX(0,$C787-Q$2)))</f>
        <v>34</v>
      </c>
      <c r="R787" s="103" t="n">
        <f aca="false">IF(R$1="P",MAX(0,R$2-$C787),IF(R$1="C",MAX(0,$C787-R$2)))</f>
        <v>24</v>
      </c>
      <c r="S787" s="103" t="n">
        <f aca="false">IF(S$1="P",MAX(0,S$2-$C787),IF(S$1="C",MAX(0,$C787-S$2)))</f>
        <v>0</v>
      </c>
      <c r="T787" s="104" t="n">
        <f aca="false">A787</f>
        <v>36</v>
      </c>
      <c r="U787" s="105" t="n">
        <f aca="false">VLOOKUP($B787,Gas!$B$3:$E$2506,2)</f>
        <v>8.065</v>
      </c>
      <c r="V787" s="46" t="n">
        <f aca="false">C787/U787</f>
        <v>9.17544947303162</v>
      </c>
      <c r="W787" s="99" t="n">
        <f aca="false">VLOOKUP($B787,Gas!$B$3:$E$2506,4)</f>
        <v>1.13341138351883</v>
      </c>
    </row>
    <row r="788" customFormat="false" ht="12.75" hidden="false" customHeight="false" outlineLevel="0" collapsed="false">
      <c r="A788" s="95" t="n">
        <f aca="false">MONTH(B788)+(YEAR(B788)-1998)*12</f>
        <v>36</v>
      </c>
      <c r="B788" s="101" t="n">
        <v>36872</v>
      </c>
      <c r="C788" s="102" t="n">
        <v>94.31</v>
      </c>
      <c r="D788" s="98" t="n">
        <f aca="false">LN(C788/C787)</f>
        <v>0.242522135351624</v>
      </c>
      <c r="E788" s="106" t="n">
        <f aca="false">STDEV(D779:D788)*SQRT(trade_day)</f>
        <v>4.36551008606632</v>
      </c>
      <c r="F788" s="97"/>
      <c r="G788" s="103" t="n">
        <f aca="false">IF(G$1="P",MAX(0,G$2-$C788),IF(G$1="C",MAX(0,$C788-G$2)))</f>
        <v>0</v>
      </c>
      <c r="H788" s="103" t="n">
        <f aca="false">IF(H$1="P",MAX(0,H$2-$C788),IF(H$1="C",MAX(0,$C788-H$2)))</f>
        <v>0</v>
      </c>
      <c r="I788" s="103" t="n">
        <f aca="false">IF(I$1="P",MAX(0,I$2-$C788),IF(I$1="C",MAX(0,$C788-I$2)))</f>
        <v>0</v>
      </c>
      <c r="J788" s="103" t="n">
        <f aca="false">IF(J$1="P",MAX(0,J$2-$C788),IF(J$1="C",MAX(0,$C788-J$2)))</f>
        <v>0</v>
      </c>
      <c r="K788" s="103" t="n">
        <f aca="false">IF(K$1="P",MAX(0,K$2-$C788),IF(K$1="C",MAX(0,$C788-K$2)))</f>
        <v>0</v>
      </c>
      <c r="L788" s="103" t="n">
        <f aca="false">IF(L$1="P",MAX(0,L$2-$C788),IF(L$1="C",MAX(0,$C788-L$2)))</f>
        <v>0</v>
      </c>
      <c r="M788" s="103" t="n">
        <f aca="false">IF(M$1="P",MAX(0,M$2-$C788),IF(M$1="C",MAX(0,$C788-M$2)))</f>
        <v>74.31</v>
      </c>
      <c r="N788" s="103" t="n">
        <f aca="false">IF(N$1="P",MAX(0,N$2-$C788),IF(N$1="C",MAX(0,$C788-N$2)))</f>
        <v>69.31</v>
      </c>
      <c r="O788" s="103" t="n">
        <f aca="false">IF(O$1="P",MAX(0,O$2-$C788),IF(O$1="C",MAX(0,$C788-O$2)))</f>
        <v>64.31</v>
      </c>
      <c r="P788" s="103" t="n">
        <f aca="false">IF(P$1="P",MAX(0,P$2-$C788),IF(P$1="C",MAX(0,$C788-P$2)))</f>
        <v>59.31</v>
      </c>
      <c r="Q788" s="103" t="n">
        <f aca="false">IF(Q$1="P",MAX(0,Q$2-$C788),IF(Q$1="C",MAX(0,$C788-Q$2)))</f>
        <v>54.31</v>
      </c>
      <c r="R788" s="103" t="n">
        <f aca="false">IF(R$1="P",MAX(0,R$2-$C788),IF(R$1="C",MAX(0,$C788-R$2)))</f>
        <v>44.31</v>
      </c>
      <c r="S788" s="103" t="n">
        <f aca="false">IF(S$1="P",MAX(0,S$2-$C788),IF(S$1="C",MAX(0,$C788-S$2)))</f>
        <v>0</v>
      </c>
      <c r="T788" s="104" t="n">
        <f aca="false">A788</f>
        <v>36</v>
      </c>
      <c r="U788" s="105" t="n">
        <f aca="false">VLOOKUP($B788,Gas!$B$3:$E$2506,2)</f>
        <v>9.935</v>
      </c>
      <c r="V788" s="46" t="n">
        <f aca="false">C788/U788</f>
        <v>9.49270256668344</v>
      </c>
      <c r="W788" s="99" t="n">
        <f aca="false">VLOOKUP($B788,Gas!$B$3:$E$2506,4)</f>
        <v>1.59133249278105</v>
      </c>
    </row>
    <row r="789" customFormat="false" ht="12.75" hidden="false" customHeight="false" outlineLevel="0" collapsed="false">
      <c r="A789" s="95" t="n">
        <f aca="false">MONTH(B789)+(YEAR(B789)-1998)*12</f>
        <v>36</v>
      </c>
      <c r="B789" s="101" t="n">
        <v>36873</v>
      </c>
      <c r="C789" s="102" t="n">
        <v>92.5</v>
      </c>
      <c r="D789" s="98" t="n">
        <f aca="false">LN(C789/C788)</f>
        <v>-0.019378584037414</v>
      </c>
      <c r="E789" s="106" t="n">
        <f aca="false">STDEV(D780:D789)*SQRT(trade_day)</f>
        <v>4.37226049019178</v>
      </c>
      <c r="F789" s="97"/>
      <c r="G789" s="103" t="n">
        <f aca="false">IF(G$1="P",MAX(0,G$2-$C789),IF(G$1="C",MAX(0,$C789-G$2)))</f>
        <v>0</v>
      </c>
      <c r="H789" s="103" t="n">
        <f aca="false">IF(H$1="P",MAX(0,H$2-$C789),IF(H$1="C",MAX(0,$C789-H$2)))</f>
        <v>0</v>
      </c>
      <c r="I789" s="103" t="n">
        <f aca="false">IF(I$1="P",MAX(0,I$2-$C789),IF(I$1="C",MAX(0,$C789-I$2)))</f>
        <v>0</v>
      </c>
      <c r="J789" s="103" t="n">
        <f aca="false">IF(J$1="P",MAX(0,J$2-$C789),IF(J$1="C",MAX(0,$C789-J$2)))</f>
        <v>0</v>
      </c>
      <c r="K789" s="103" t="n">
        <f aca="false">IF(K$1="P",MAX(0,K$2-$C789),IF(K$1="C",MAX(0,$C789-K$2)))</f>
        <v>0</v>
      </c>
      <c r="L789" s="103" t="n">
        <f aca="false">IF(L$1="P",MAX(0,L$2-$C789),IF(L$1="C",MAX(0,$C789-L$2)))</f>
        <v>0</v>
      </c>
      <c r="M789" s="103" t="n">
        <f aca="false">IF(M$1="P",MAX(0,M$2-$C789),IF(M$1="C",MAX(0,$C789-M$2)))</f>
        <v>72.5</v>
      </c>
      <c r="N789" s="103" t="n">
        <f aca="false">IF(N$1="P",MAX(0,N$2-$C789),IF(N$1="C",MAX(0,$C789-N$2)))</f>
        <v>67.5</v>
      </c>
      <c r="O789" s="103" t="n">
        <f aca="false">IF(O$1="P",MAX(0,O$2-$C789),IF(O$1="C",MAX(0,$C789-O$2)))</f>
        <v>62.5</v>
      </c>
      <c r="P789" s="103" t="n">
        <f aca="false">IF(P$1="P",MAX(0,P$2-$C789),IF(P$1="C",MAX(0,$C789-P$2)))</f>
        <v>57.5</v>
      </c>
      <c r="Q789" s="103" t="n">
        <f aca="false">IF(Q$1="P",MAX(0,Q$2-$C789),IF(Q$1="C",MAX(0,$C789-Q$2)))</f>
        <v>52.5</v>
      </c>
      <c r="R789" s="103" t="n">
        <f aca="false">IF(R$1="P",MAX(0,R$2-$C789),IF(R$1="C",MAX(0,$C789-R$2)))</f>
        <v>42.5</v>
      </c>
      <c r="S789" s="103" t="n">
        <f aca="false">IF(S$1="P",MAX(0,S$2-$C789),IF(S$1="C",MAX(0,$C789-S$2)))</f>
        <v>0</v>
      </c>
      <c r="T789" s="104" t="n">
        <f aca="false">A789</f>
        <v>36</v>
      </c>
      <c r="U789" s="105" t="n">
        <f aca="false">VLOOKUP($B789,Gas!$B$3:$E$2506,2)</f>
        <v>8.72</v>
      </c>
      <c r="V789" s="46" t="n">
        <f aca="false">C789/U789</f>
        <v>10.6077981651376</v>
      </c>
      <c r="W789" s="99" t="n">
        <f aca="false">VLOOKUP($B789,Gas!$B$3:$E$2506,4)</f>
        <v>1.89392569110561</v>
      </c>
    </row>
    <row r="790" customFormat="false" ht="12.75" hidden="false" customHeight="false" outlineLevel="0" collapsed="false">
      <c r="A790" s="95" t="n">
        <f aca="false">MONTH(B790)+(YEAR(B790)-1998)*12</f>
        <v>36</v>
      </c>
      <c r="B790" s="101" t="n">
        <v>36874</v>
      </c>
      <c r="C790" s="102" t="n">
        <v>100.58</v>
      </c>
      <c r="D790" s="98" t="n">
        <f aca="false">LN(C790/C789)</f>
        <v>0.0837447862254391</v>
      </c>
      <c r="E790" s="106" t="n">
        <f aca="false">STDEV(D781:D790)*SQRT(trade_day)</f>
        <v>4.37428973647658</v>
      </c>
      <c r="F790" s="97"/>
      <c r="G790" s="103" t="n">
        <f aca="false">IF(G$1="P",MAX(0,G$2-$C790),IF(G$1="C",MAX(0,$C790-G$2)))</f>
        <v>0</v>
      </c>
      <c r="H790" s="103" t="n">
        <f aca="false">IF(H$1="P",MAX(0,H$2-$C790),IF(H$1="C",MAX(0,$C790-H$2)))</f>
        <v>0</v>
      </c>
      <c r="I790" s="103" t="n">
        <f aca="false">IF(I$1="P",MAX(0,I$2-$C790),IF(I$1="C",MAX(0,$C790-I$2)))</f>
        <v>0</v>
      </c>
      <c r="J790" s="103" t="n">
        <f aca="false">IF(J$1="P",MAX(0,J$2-$C790),IF(J$1="C",MAX(0,$C790-J$2)))</f>
        <v>0</v>
      </c>
      <c r="K790" s="103" t="n">
        <f aca="false">IF(K$1="P",MAX(0,K$2-$C790),IF(K$1="C",MAX(0,$C790-K$2)))</f>
        <v>0</v>
      </c>
      <c r="L790" s="103" t="n">
        <f aca="false">IF(L$1="P",MAX(0,L$2-$C790),IF(L$1="C",MAX(0,$C790-L$2)))</f>
        <v>0</v>
      </c>
      <c r="M790" s="103" t="n">
        <f aca="false">IF(M$1="P",MAX(0,M$2-$C790),IF(M$1="C",MAX(0,$C790-M$2)))</f>
        <v>80.58</v>
      </c>
      <c r="N790" s="103" t="n">
        <f aca="false">IF(N$1="P",MAX(0,N$2-$C790),IF(N$1="C",MAX(0,$C790-N$2)))</f>
        <v>75.58</v>
      </c>
      <c r="O790" s="103" t="n">
        <f aca="false">IF(O$1="P",MAX(0,O$2-$C790),IF(O$1="C",MAX(0,$C790-O$2)))</f>
        <v>70.58</v>
      </c>
      <c r="P790" s="103" t="n">
        <f aca="false">IF(P$1="P",MAX(0,P$2-$C790),IF(P$1="C",MAX(0,$C790-P$2)))</f>
        <v>65.58</v>
      </c>
      <c r="Q790" s="103" t="n">
        <f aca="false">IF(Q$1="P",MAX(0,Q$2-$C790),IF(Q$1="C",MAX(0,$C790-Q$2)))</f>
        <v>60.58</v>
      </c>
      <c r="R790" s="103" t="n">
        <f aca="false">IF(R$1="P",MAX(0,R$2-$C790),IF(R$1="C",MAX(0,$C790-R$2)))</f>
        <v>50.58</v>
      </c>
      <c r="S790" s="103" t="n">
        <f aca="false">IF(S$1="P",MAX(0,S$2-$C790),IF(S$1="C",MAX(0,$C790-S$2)))</f>
        <v>0.579989999999995</v>
      </c>
      <c r="T790" s="104" t="n">
        <f aca="false">A790</f>
        <v>36</v>
      </c>
      <c r="U790" s="105" t="n">
        <f aca="false">VLOOKUP($B790,Gas!$B$3:$E$2506,2)</f>
        <v>7.695</v>
      </c>
      <c r="V790" s="46" t="n">
        <f aca="false">C790/U790</f>
        <v>13.0708252111761</v>
      </c>
      <c r="W790" s="99" t="n">
        <f aca="false">VLOOKUP($B790,Gas!$B$3:$E$2506,4)</f>
        <v>2.10736943498469</v>
      </c>
    </row>
    <row r="791" customFormat="false" ht="12.75" hidden="false" customHeight="false" outlineLevel="0" collapsed="false">
      <c r="A791" s="95" t="n">
        <f aca="false">MONTH(B791)+(YEAR(B791)-1998)*12</f>
        <v>36</v>
      </c>
      <c r="B791" s="101" t="n">
        <v>36875</v>
      </c>
      <c r="C791" s="102" t="n">
        <v>77.2</v>
      </c>
      <c r="D791" s="98" t="n">
        <f aca="false">LN(C791/C790)</f>
        <v>-0.264553973713088</v>
      </c>
      <c r="E791" s="106" t="n">
        <f aca="false">STDEV(D782:D791)*SQRT(trade_day)</f>
        <v>4.65275095146181</v>
      </c>
      <c r="F791" s="97"/>
      <c r="G791" s="103" t="n">
        <f aca="false">IF(G$1="P",MAX(0,G$2-$C791),IF(G$1="C",MAX(0,$C791-G$2)))</f>
        <v>0</v>
      </c>
      <c r="H791" s="103" t="n">
        <f aca="false">IF(H$1="P",MAX(0,H$2-$C791),IF(H$1="C",MAX(0,$C791-H$2)))</f>
        <v>0</v>
      </c>
      <c r="I791" s="103" t="n">
        <f aca="false">IF(I$1="P",MAX(0,I$2-$C791),IF(I$1="C",MAX(0,$C791-I$2)))</f>
        <v>0</v>
      </c>
      <c r="J791" s="103" t="n">
        <f aca="false">IF(J$1="P",MAX(0,J$2-$C791),IF(J$1="C",MAX(0,$C791-J$2)))</f>
        <v>0</v>
      </c>
      <c r="K791" s="103" t="n">
        <f aca="false">IF(K$1="P",MAX(0,K$2-$C791),IF(K$1="C",MAX(0,$C791-K$2)))</f>
        <v>0</v>
      </c>
      <c r="L791" s="103" t="n">
        <f aca="false">IF(L$1="P",MAX(0,L$2-$C791),IF(L$1="C",MAX(0,$C791-L$2)))</f>
        <v>0</v>
      </c>
      <c r="M791" s="103" t="n">
        <f aca="false">IF(M$1="P",MAX(0,M$2-$C791),IF(M$1="C",MAX(0,$C791-M$2)))</f>
        <v>57.2</v>
      </c>
      <c r="N791" s="103" t="n">
        <f aca="false">IF(N$1="P",MAX(0,N$2-$C791),IF(N$1="C",MAX(0,$C791-N$2)))</f>
        <v>52.2</v>
      </c>
      <c r="O791" s="103" t="n">
        <f aca="false">IF(O$1="P",MAX(0,O$2-$C791),IF(O$1="C",MAX(0,$C791-O$2)))</f>
        <v>47.2</v>
      </c>
      <c r="P791" s="103" t="n">
        <f aca="false">IF(P$1="P",MAX(0,P$2-$C791),IF(P$1="C",MAX(0,$C791-P$2)))</f>
        <v>42.2</v>
      </c>
      <c r="Q791" s="103" t="n">
        <f aca="false">IF(Q$1="P",MAX(0,Q$2-$C791),IF(Q$1="C",MAX(0,$C791-Q$2)))</f>
        <v>37.2</v>
      </c>
      <c r="R791" s="103" t="n">
        <f aca="false">IF(R$1="P",MAX(0,R$2-$C791),IF(R$1="C",MAX(0,$C791-R$2)))</f>
        <v>27.2</v>
      </c>
      <c r="S791" s="103" t="n">
        <f aca="false">IF(S$1="P",MAX(0,S$2-$C791),IF(S$1="C",MAX(0,$C791-S$2)))</f>
        <v>0</v>
      </c>
      <c r="T791" s="104" t="n">
        <f aca="false">A791</f>
        <v>36</v>
      </c>
      <c r="U791" s="105" t="n">
        <f aca="false">VLOOKUP($B791,Gas!$B$3:$E$2506,2)</f>
        <v>7.52</v>
      </c>
      <c r="V791" s="46" t="n">
        <f aca="false">C791/U791</f>
        <v>10.2659574468085</v>
      </c>
      <c r="W791" s="99" t="n">
        <f aca="false">VLOOKUP($B791,Gas!$B$3:$E$2506,4)</f>
        <v>1.97711645944282</v>
      </c>
    </row>
    <row r="792" customFormat="false" ht="12.75" hidden="false" customHeight="false" outlineLevel="0" collapsed="false">
      <c r="A792" s="95" t="n">
        <f aca="false">MONTH(B792)+(YEAR(B792)-1998)*12</f>
        <v>36</v>
      </c>
      <c r="B792" s="101" t="n">
        <v>36878</v>
      </c>
      <c r="C792" s="102" t="n">
        <v>79.35</v>
      </c>
      <c r="D792" s="98" t="n">
        <f aca="false">LN(C792/C791)</f>
        <v>0.0274689899416875</v>
      </c>
      <c r="E792" s="106" t="n">
        <f aca="false">STDEV(D783:D792)*SQRT(trade_day)</f>
        <v>4.64018597552943</v>
      </c>
      <c r="F792" s="97"/>
      <c r="G792" s="103" t="n">
        <f aca="false">IF(G$1="P",MAX(0,G$2-$C792),IF(G$1="C",MAX(0,$C792-G$2)))</f>
        <v>0</v>
      </c>
      <c r="H792" s="103" t="n">
        <f aca="false">IF(H$1="P",MAX(0,H$2-$C792),IF(H$1="C",MAX(0,$C792-H$2)))</f>
        <v>0</v>
      </c>
      <c r="I792" s="103" t="n">
        <f aca="false">IF(I$1="P",MAX(0,I$2-$C792),IF(I$1="C",MAX(0,$C792-I$2)))</f>
        <v>0</v>
      </c>
      <c r="J792" s="103" t="n">
        <f aca="false">IF(J$1="P",MAX(0,J$2-$C792),IF(J$1="C",MAX(0,$C792-J$2)))</f>
        <v>0</v>
      </c>
      <c r="K792" s="103" t="n">
        <f aca="false">IF(K$1="P",MAX(0,K$2-$C792),IF(K$1="C",MAX(0,$C792-K$2)))</f>
        <v>0</v>
      </c>
      <c r="L792" s="103" t="n">
        <f aca="false">IF(L$1="P",MAX(0,L$2-$C792),IF(L$1="C",MAX(0,$C792-L$2)))</f>
        <v>0</v>
      </c>
      <c r="M792" s="103" t="n">
        <f aca="false">IF(M$1="P",MAX(0,M$2-$C792),IF(M$1="C",MAX(0,$C792-M$2)))</f>
        <v>59.35</v>
      </c>
      <c r="N792" s="103" t="n">
        <f aca="false">IF(N$1="P",MAX(0,N$2-$C792),IF(N$1="C",MAX(0,$C792-N$2)))</f>
        <v>54.35</v>
      </c>
      <c r="O792" s="103" t="n">
        <f aca="false">IF(O$1="P",MAX(0,O$2-$C792),IF(O$1="C",MAX(0,$C792-O$2)))</f>
        <v>49.35</v>
      </c>
      <c r="P792" s="103" t="n">
        <f aca="false">IF(P$1="P",MAX(0,P$2-$C792),IF(P$1="C",MAX(0,$C792-P$2)))</f>
        <v>44.35</v>
      </c>
      <c r="Q792" s="103" t="n">
        <f aca="false">IF(Q$1="P",MAX(0,Q$2-$C792),IF(Q$1="C",MAX(0,$C792-Q$2)))</f>
        <v>39.35</v>
      </c>
      <c r="R792" s="103" t="n">
        <f aca="false">IF(R$1="P",MAX(0,R$2-$C792),IF(R$1="C",MAX(0,$C792-R$2)))</f>
        <v>29.35</v>
      </c>
      <c r="S792" s="103" t="n">
        <f aca="false">IF(S$1="P",MAX(0,S$2-$C792),IF(S$1="C",MAX(0,$C792-S$2)))</f>
        <v>0</v>
      </c>
      <c r="T792" s="104" t="n">
        <f aca="false">A792</f>
        <v>36</v>
      </c>
      <c r="U792" s="105" t="n">
        <f aca="false">VLOOKUP($B792,Gas!$B$3:$E$2506,2)</f>
        <v>7.83</v>
      </c>
      <c r="V792" s="46" t="n">
        <f aca="false">C792/U792</f>
        <v>10.1340996168582</v>
      </c>
      <c r="W792" s="99" t="n">
        <f aca="false">VLOOKUP($B792,Gas!$B$3:$E$2506,4)</f>
        <v>1.82069706530643</v>
      </c>
    </row>
    <row r="793" customFormat="false" ht="12.75" hidden="false" customHeight="false" outlineLevel="0" collapsed="false">
      <c r="A793" s="95" t="n">
        <f aca="false">MONTH(B793)+(YEAR(B793)-1998)*12</f>
        <v>36</v>
      </c>
      <c r="B793" s="101" t="n">
        <v>36879</v>
      </c>
      <c r="C793" s="102" t="n">
        <v>81.66</v>
      </c>
      <c r="D793" s="98" t="n">
        <f aca="false">LN(C793/C792)</f>
        <v>0.0286958389190116</v>
      </c>
      <c r="E793" s="106" t="n">
        <f aca="false">STDEV(D784:D793)*SQRT(trade_day)</f>
        <v>4.63250481764086</v>
      </c>
      <c r="F793" s="97"/>
      <c r="G793" s="103" t="n">
        <f aca="false">IF(G$1="P",MAX(0,G$2-$C793),IF(G$1="C",MAX(0,$C793-G$2)))</f>
        <v>0</v>
      </c>
      <c r="H793" s="103" t="n">
        <f aca="false">IF(H$1="P",MAX(0,H$2-$C793),IF(H$1="C",MAX(0,$C793-H$2)))</f>
        <v>0</v>
      </c>
      <c r="I793" s="103" t="n">
        <f aca="false">IF(I$1="P",MAX(0,I$2-$C793),IF(I$1="C",MAX(0,$C793-I$2)))</f>
        <v>0</v>
      </c>
      <c r="J793" s="103" t="n">
        <f aca="false">IF(J$1="P",MAX(0,J$2-$C793),IF(J$1="C",MAX(0,$C793-J$2)))</f>
        <v>0</v>
      </c>
      <c r="K793" s="103" t="n">
        <f aca="false">IF(K$1="P",MAX(0,K$2-$C793),IF(K$1="C",MAX(0,$C793-K$2)))</f>
        <v>0</v>
      </c>
      <c r="L793" s="103" t="n">
        <f aca="false">IF(L$1="P",MAX(0,L$2-$C793),IF(L$1="C",MAX(0,$C793-L$2)))</f>
        <v>0</v>
      </c>
      <c r="M793" s="103" t="n">
        <f aca="false">IF(M$1="P",MAX(0,M$2-$C793),IF(M$1="C",MAX(0,$C793-M$2)))</f>
        <v>61.66</v>
      </c>
      <c r="N793" s="103" t="n">
        <f aca="false">IF(N$1="P",MAX(0,N$2-$C793),IF(N$1="C",MAX(0,$C793-N$2)))</f>
        <v>56.66</v>
      </c>
      <c r="O793" s="103" t="n">
        <f aca="false">IF(O$1="P",MAX(0,O$2-$C793),IF(O$1="C",MAX(0,$C793-O$2)))</f>
        <v>51.66</v>
      </c>
      <c r="P793" s="103" t="n">
        <f aca="false">IF(P$1="P",MAX(0,P$2-$C793),IF(P$1="C",MAX(0,$C793-P$2)))</f>
        <v>46.66</v>
      </c>
      <c r="Q793" s="103" t="n">
        <f aca="false">IF(Q$1="P",MAX(0,Q$2-$C793),IF(Q$1="C",MAX(0,$C793-Q$2)))</f>
        <v>41.66</v>
      </c>
      <c r="R793" s="103" t="n">
        <f aca="false">IF(R$1="P",MAX(0,R$2-$C793),IF(R$1="C",MAX(0,$C793-R$2)))</f>
        <v>31.66</v>
      </c>
      <c r="S793" s="103" t="n">
        <f aca="false">IF(S$1="P",MAX(0,S$2-$C793),IF(S$1="C",MAX(0,$C793-S$2)))</f>
        <v>0</v>
      </c>
      <c r="T793" s="104" t="n">
        <f aca="false">A793</f>
        <v>36</v>
      </c>
      <c r="U793" s="105" t="n">
        <f aca="false">VLOOKUP($B793,Gas!$B$3:$E$2506,2)</f>
        <v>9.28</v>
      </c>
      <c r="V793" s="46" t="n">
        <f aca="false">C793/U793</f>
        <v>8.79956896551724</v>
      </c>
      <c r="W793" s="99" t="n">
        <f aca="false">VLOOKUP($B793,Gas!$B$3:$E$2506,4)</f>
        <v>2.06549143488588</v>
      </c>
    </row>
    <row r="794" customFormat="false" ht="12.75" hidden="false" customHeight="false" outlineLevel="0" collapsed="false">
      <c r="A794" s="95" t="n">
        <f aca="false">MONTH(B794)+(YEAR(B794)-1998)*12</f>
        <v>36</v>
      </c>
      <c r="B794" s="101" t="n">
        <v>36880</v>
      </c>
      <c r="C794" s="102" t="n">
        <v>77.85</v>
      </c>
      <c r="D794" s="98" t="n">
        <f aca="false">LN(C794/C793)</f>
        <v>-0.0477803876114224</v>
      </c>
      <c r="E794" s="106" t="n">
        <f aca="false">STDEV(D785:D794)*SQRT(trade_day)</f>
        <v>4.61985272300884</v>
      </c>
      <c r="F794" s="97"/>
      <c r="G794" s="103" t="n">
        <f aca="false">IF(G$1="P",MAX(0,G$2-$C794),IF(G$1="C",MAX(0,$C794-G$2)))</f>
        <v>0</v>
      </c>
      <c r="H794" s="103" t="n">
        <f aca="false">IF(H$1="P",MAX(0,H$2-$C794),IF(H$1="C",MAX(0,$C794-H$2)))</f>
        <v>0</v>
      </c>
      <c r="I794" s="103" t="n">
        <f aca="false">IF(I$1="P",MAX(0,I$2-$C794),IF(I$1="C",MAX(0,$C794-I$2)))</f>
        <v>0</v>
      </c>
      <c r="J794" s="103" t="n">
        <f aca="false">IF(J$1="P",MAX(0,J$2-$C794),IF(J$1="C",MAX(0,$C794-J$2)))</f>
        <v>0</v>
      </c>
      <c r="K794" s="103" t="n">
        <f aca="false">IF(K$1="P",MAX(0,K$2-$C794),IF(K$1="C",MAX(0,$C794-K$2)))</f>
        <v>0</v>
      </c>
      <c r="L794" s="103" t="n">
        <f aca="false">IF(L$1="P",MAX(0,L$2-$C794),IF(L$1="C",MAX(0,$C794-L$2)))</f>
        <v>0</v>
      </c>
      <c r="M794" s="103" t="n">
        <f aca="false">IF(M$1="P",MAX(0,M$2-$C794),IF(M$1="C",MAX(0,$C794-M$2)))</f>
        <v>57.85</v>
      </c>
      <c r="N794" s="103" t="n">
        <f aca="false">IF(N$1="P",MAX(0,N$2-$C794),IF(N$1="C",MAX(0,$C794-N$2)))</f>
        <v>52.85</v>
      </c>
      <c r="O794" s="103" t="n">
        <f aca="false">IF(O$1="P",MAX(0,O$2-$C794),IF(O$1="C",MAX(0,$C794-O$2)))</f>
        <v>47.85</v>
      </c>
      <c r="P794" s="103" t="n">
        <f aca="false">IF(P$1="P",MAX(0,P$2-$C794),IF(P$1="C",MAX(0,$C794-P$2)))</f>
        <v>42.85</v>
      </c>
      <c r="Q794" s="103" t="n">
        <f aca="false">IF(Q$1="P",MAX(0,Q$2-$C794),IF(Q$1="C",MAX(0,$C794-Q$2)))</f>
        <v>37.85</v>
      </c>
      <c r="R794" s="103" t="n">
        <f aca="false">IF(R$1="P",MAX(0,R$2-$C794),IF(R$1="C",MAX(0,$C794-R$2)))</f>
        <v>27.85</v>
      </c>
      <c r="S794" s="103" t="n">
        <f aca="false">IF(S$1="P",MAX(0,S$2-$C794),IF(S$1="C",MAX(0,$C794-S$2)))</f>
        <v>0</v>
      </c>
      <c r="T794" s="104" t="n">
        <f aca="false">A794</f>
        <v>36</v>
      </c>
      <c r="U794" s="105" t="n">
        <f aca="false">VLOOKUP($B794,Gas!$B$3:$E$2506,2)</f>
        <v>9.12</v>
      </c>
      <c r="V794" s="46" t="n">
        <f aca="false">C794/U794</f>
        <v>8.53618421052632</v>
      </c>
      <c r="W794" s="99" t="n">
        <f aca="false">VLOOKUP($B794,Gas!$B$3:$E$2506,4)</f>
        <v>2.07294251204561</v>
      </c>
    </row>
    <row r="795" customFormat="false" ht="12.75" hidden="false" customHeight="false" outlineLevel="0" collapsed="false">
      <c r="A795" s="95" t="n">
        <f aca="false">MONTH(B795)+(YEAR(B795)-1998)*12</f>
        <v>36</v>
      </c>
      <c r="B795" s="101" t="n">
        <v>36881</v>
      </c>
      <c r="C795" s="102" t="n">
        <v>79.86</v>
      </c>
      <c r="D795" s="98" t="n">
        <f aca="false">LN(C795/C794)</f>
        <v>0.0254912033550679</v>
      </c>
      <c r="E795" s="106" t="n">
        <f aca="false">STDEV(D786:D795)*SQRT(trade_day)</f>
        <v>3.21081218287817</v>
      </c>
      <c r="F795" s="97"/>
      <c r="G795" s="103" t="n">
        <f aca="false">IF(G$1="P",MAX(0,G$2-$C795),IF(G$1="C",MAX(0,$C795-G$2)))</f>
        <v>0</v>
      </c>
      <c r="H795" s="103" t="n">
        <f aca="false">IF(H$1="P",MAX(0,H$2-$C795),IF(H$1="C",MAX(0,$C795-H$2)))</f>
        <v>0</v>
      </c>
      <c r="I795" s="103" t="n">
        <f aca="false">IF(I$1="P",MAX(0,I$2-$C795),IF(I$1="C",MAX(0,$C795-I$2)))</f>
        <v>0</v>
      </c>
      <c r="J795" s="103" t="n">
        <f aca="false">IF(J$1="P",MAX(0,J$2-$C795),IF(J$1="C",MAX(0,$C795-J$2)))</f>
        <v>0</v>
      </c>
      <c r="K795" s="103" t="n">
        <f aca="false">IF(K$1="P",MAX(0,K$2-$C795),IF(K$1="C",MAX(0,$C795-K$2)))</f>
        <v>0</v>
      </c>
      <c r="L795" s="103" t="n">
        <f aca="false">IF(L$1="P",MAX(0,L$2-$C795),IF(L$1="C",MAX(0,$C795-L$2)))</f>
        <v>0</v>
      </c>
      <c r="M795" s="103" t="n">
        <f aca="false">IF(M$1="P",MAX(0,M$2-$C795),IF(M$1="C",MAX(0,$C795-M$2)))</f>
        <v>59.86</v>
      </c>
      <c r="N795" s="103" t="n">
        <f aca="false">IF(N$1="P",MAX(0,N$2-$C795),IF(N$1="C",MAX(0,$C795-N$2)))</f>
        <v>54.86</v>
      </c>
      <c r="O795" s="103" t="n">
        <f aca="false">IF(O$1="P",MAX(0,O$2-$C795),IF(O$1="C",MAX(0,$C795-O$2)))</f>
        <v>49.86</v>
      </c>
      <c r="P795" s="103" t="n">
        <f aca="false">IF(P$1="P",MAX(0,P$2-$C795),IF(P$1="C",MAX(0,$C795-P$2)))</f>
        <v>44.86</v>
      </c>
      <c r="Q795" s="103" t="n">
        <f aca="false">IF(Q$1="P",MAX(0,Q$2-$C795),IF(Q$1="C",MAX(0,$C795-Q$2)))</f>
        <v>39.86</v>
      </c>
      <c r="R795" s="103" t="n">
        <f aca="false">IF(R$1="P",MAX(0,R$2-$C795),IF(R$1="C",MAX(0,$C795-R$2)))</f>
        <v>29.86</v>
      </c>
      <c r="S795" s="103" t="n">
        <f aca="false">IF(S$1="P",MAX(0,S$2-$C795),IF(S$1="C",MAX(0,$C795-S$2)))</f>
        <v>0</v>
      </c>
      <c r="T795" s="104" t="n">
        <f aca="false">A795</f>
        <v>36</v>
      </c>
      <c r="U795" s="105" t="n">
        <f aca="false">VLOOKUP($B795,Gas!$B$3:$E$2506,2)</f>
        <v>9.91</v>
      </c>
      <c r="V795" s="46" t="n">
        <f aca="false">C795/U795</f>
        <v>8.05852674066599</v>
      </c>
      <c r="W795" s="99" t="n">
        <f aca="false">VLOOKUP($B795,Gas!$B$3:$E$2506,4)</f>
        <v>2.11332756184349</v>
      </c>
    </row>
    <row r="796" customFormat="false" ht="12.75" hidden="false" customHeight="false" outlineLevel="0" collapsed="false">
      <c r="A796" s="95" t="n">
        <f aca="false">MONTH(B796)+(YEAR(B796)-1998)*12</f>
        <v>36</v>
      </c>
      <c r="B796" s="101" t="n">
        <v>36882</v>
      </c>
      <c r="C796" s="102" t="n">
        <v>85.97</v>
      </c>
      <c r="D796" s="98" t="n">
        <f aca="false">LN(C796/C795)</f>
        <v>0.0737232965512775</v>
      </c>
      <c r="E796" s="106" t="n">
        <f aca="false">STDEV(D787:D796)*SQRT(trade_day)</f>
        <v>2.10378635285121</v>
      </c>
      <c r="F796" s="97"/>
      <c r="G796" s="103" t="n">
        <f aca="false">IF(G$1="P",MAX(0,G$2-$C796),IF(G$1="C",MAX(0,$C796-G$2)))</f>
        <v>0</v>
      </c>
      <c r="H796" s="103" t="n">
        <f aca="false">IF(H$1="P",MAX(0,H$2-$C796),IF(H$1="C",MAX(0,$C796-H$2)))</f>
        <v>0</v>
      </c>
      <c r="I796" s="103" t="n">
        <f aca="false">IF(I$1="P",MAX(0,I$2-$C796),IF(I$1="C",MAX(0,$C796-I$2)))</f>
        <v>0</v>
      </c>
      <c r="J796" s="103" t="n">
        <f aca="false">IF(J$1="P",MAX(0,J$2-$C796),IF(J$1="C",MAX(0,$C796-J$2)))</f>
        <v>0</v>
      </c>
      <c r="K796" s="103" t="n">
        <f aca="false">IF(K$1="P",MAX(0,K$2-$C796),IF(K$1="C",MAX(0,$C796-K$2)))</f>
        <v>0</v>
      </c>
      <c r="L796" s="103" t="n">
        <f aca="false">IF(L$1="P",MAX(0,L$2-$C796),IF(L$1="C",MAX(0,$C796-L$2)))</f>
        <v>0</v>
      </c>
      <c r="M796" s="103" t="n">
        <f aca="false">IF(M$1="P",MAX(0,M$2-$C796),IF(M$1="C",MAX(0,$C796-M$2)))</f>
        <v>65.97</v>
      </c>
      <c r="N796" s="103" t="n">
        <f aca="false">IF(N$1="P",MAX(0,N$2-$C796),IF(N$1="C",MAX(0,$C796-N$2)))</f>
        <v>60.97</v>
      </c>
      <c r="O796" s="103" t="n">
        <f aca="false">IF(O$1="P",MAX(0,O$2-$C796),IF(O$1="C",MAX(0,$C796-O$2)))</f>
        <v>55.97</v>
      </c>
      <c r="P796" s="103" t="n">
        <f aca="false">IF(P$1="P",MAX(0,P$2-$C796),IF(P$1="C",MAX(0,$C796-P$2)))</f>
        <v>50.97</v>
      </c>
      <c r="Q796" s="103" t="n">
        <f aca="false">IF(Q$1="P",MAX(0,Q$2-$C796),IF(Q$1="C",MAX(0,$C796-Q$2)))</f>
        <v>45.97</v>
      </c>
      <c r="R796" s="103" t="n">
        <f aca="false">IF(R$1="P",MAX(0,R$2-$C796),IF(R$1="C",MAX(0,$C796-R$2)))</f>
        <v>35.97</v>
      </c>
      <c r="S796" s="103" t="n">
        <f aca="false">IF(S$1="P",MAX(0,S$2-$C796),IF(S$1="C",MAX(0,$C796-S$2)))</f>
        <v>0</v>
      </c>
      <c r="T796" s="104" t="n">
        <f aca="false">A796</f>
        <v>36</v>
      </c>
      <c r="U796" s="105" t="n">
        <f aca="false">VLOOKUP($B796,Gas!$B$3:$E$2506,2)</f>
        <v>10.48</v>
      </c>
      <c r="V796" s="46" t="n">
        <f aca="false">C796/U796</f>
        <v>8.20324427480916</v>
      </c>
      <c r="W796" s="99" t="n">
        <f aca="false">VLOOKUP($B796,Gas!$B$3:$E$2506,4)</f>
        <v>1.72915970965227</v>
      </c>
    </row>
    <row r="797" customFormat="false" ht="12.75" hidden="false" customHeight="false" outlineLevel="0" collapsed="false">
      <c r="A797" s="95" t="n">
        <f aca="false">MONTH(B797)+(YEAR(B797)-1998)*12</f>
        <v>36</v>
      </c>
      <c r="B797" s="101" t="n">
        <v>36886</v>
      </c>
      <c r="C797" s="102" t="n">
        <v>130</v>
      </c>
      <c r="D797" s="98" t="n">
        <f aca="false">LN(C797/C796)</f>
        <v>0.41353605226923</v>
      </c>
      <c r="E797" s="106" t="n">
        <f aca="false">STDEV(D788:D797)*SQRT(trade_day)</f>
        <v>2.81564425563908</v>
      </c>
      <c r="F797" s="97"/>
      <c r="G797" s="103" t="n">
        <f aca="false">IF(G$1="P",MAX(0,G$2-$C797),IF(G$1="C",MAX(0,$C797-G$2)))</f>
        <v>0</v>
      </c>
      <c r="H797" s="103" t="n">
        <f aca="false">IF(H$1="P",MAX(0,H$2-$C797),IF(H$1="C",MAX(0,$C797-H$2)))</f>
        <v>0</v>
      </c>
      <c r="I797" s="103" t="n">
        <f aca="false">IF(I$1="P",MAX(0,I$2-$C797),IF(I$1="C",MAX(0,$C797-I$2)))</f>
        <v>0</v>
      </c>
      <c r="J797" s="103" t="n">
        <f aca="false">IF(J$1="P",MAX(0,J$2-$C797),IF(J$1="C",MAX(0,$C797-J$2)))</f>
        <v>0</v>
      </c>
      <c r="K797" s="103" t="n">
        <f aca="false">IF(K$1="P",MAX(0,K$2-$C797),IF(K$1="C",MAX(0,$C797-K$2)))</f>
        <v>0</v>
      </c>
      <c r="L797" s="103" t="n">
        <f aca="false">IF(L$1="P",MAX(0,L$2-$C797),IF(L$1="C",MAX(0,$C797-L$2)))</f>
        <v>0</v>
      </c>
      <c r="M797" s="103" t="n">
        <f aca="false">IF(M$1="P",MAX(0,M$2-$C797),IF(M$1="C",MAX(0,$C797-M$2)))</f>
        <v>110</v>
      </c>
      <c r="N797" s="103" t="n">
        <f aca="false">IF(N$1="P",MAX(0,N$2-$C797),IF(N$1="C",MAX(0,$C797-N$2)))</f>
        <v>105</v>
      </c>
      <c r="O797" s="103" t="n">
        <f aca="false">IF(O$1="P",MAX(0,O$2-$C797),IF(O$1="C",MAX(0,$C797-O$2)))</f>
        <v>100</v>
      </c>
      <c r="P797" s="103" t="n">
        <f aca="false">IF(P$1="P",MAX(0,P$2-$C797),IF(P$1="C",MAX(0,$C797-P$2)))</f>
        <v>95</v>
      </c>
      <c r="Q797" s="103" t="n">
        <f aca="false">IF(Q$1="P",MAX(0,Q$2-$C797),IF(Q$1="C",MAX(0,$C797-Q$2)))</f>
        <v>90</v>
      </c>
      <c r="R797" s="103" t="n">
        <f aca="false">IF(R$1="P",MAX(0,R$2-$C797),IF(R$1="C",MAX(0,$C797-R$2)))</f>
        <v>80</v>
      </c>
      <c r="S797" s="103" t="n">
        <f aca="false">IF(S$1="P",MAX(0,S$2-$C797),IF(S$1="C",MAX(0,$C797-S$2)))</f>
        <v>29.99999</v>
      </c>
      <c r="T797" s="104" t="n">
        <f aca="false">A797</f>
        <v>36</v>
      </c>
      <c r="U797" s="105" t="n">
        <f aca="false">VLOOKUP($B797,Gas!$B$3:$E$2506,2)</f>
        <v>10.495</v>
      </c>
      <c r="V797" s="46" t="n">
        <f aca="false">C797/U797</f>
        <v>12.3868508813721</v>
      </c>
      <c r="W797" s="99" t="n">
        <f aca="false">VLOOKUP($B797,Gas!$B$3:$E$2506,4)</f>
        <v>1.11432822602039</v>
      </c>
    </row>
    <row r="798" customFormat="false" ht="12.75" hidden="false" customHeight="false" outlineLevel="0" collapsed="false">
      <c r="A798" s="95" t="n">
        <f aca="false">MONTH(B798)+(YEAR(B798)-1998)*12</f>
        <v>36</v>
      </c>
      <c r="B798" s="101" t="n">
        <v>36887</v>
      </c>
      <c r="C798" s="102" t="n">
        <v>81.67</v>
      </c>
      <c r="D798" s="98" t="n">
        <f aca="false">LN(C798/C797)</f>
        <v>-0.464847713085398</v>
      </c>
      <c r="E798" s="106" t="n">
        <f aca="false">STDEV(D789:D798)*SQRT(trade_day)</f>
        <v>3.62226195222865</v>
      </c>
      <c r="F798" s="97"/>
      <c r="G798" s="103" t="n">
        <f aca="false">IF(G$1="P",MAX(0,G$2-$C798),IF(G$1="C",MAX(0,$C798-G$2)))</f>
        <v>0</v>
      </c>
      <c r="H798" s="103" t="n">
        <f aca="false">IF(H$1="P",MAX(0,H$2-$C798),IF(H$1="C",MAX(0,$C798-H$2)))</f>
        <v>0</v>
      </c>
      <c r="I798" s="103" t="n">
        <f aca="false">IF(I$1="P",MAX(0,I$2-$C798),IF(I$1="C",MAX(0,$C798-I$2)))</f>
        <v>0</v>
      </c>
      <c r="J798" s="103" t="n">
        <f aca="false">IF(J$1="P",MAX(0,J$2-$C798),IF(J$1="C",MAX(0,$C798-J$2)))</f>
        <v>0</v>
      </c>
      <c r="K798" s="103" t="n">
        <f aca="false">IF(K$1="P",MAX(0,K$2-$C798),IF(K$1="C",MAX(0,$C798-K$2)))</f>
        <v>0</v>
      </c>
      <c r="L798" s="103" t="n">
        <f aca="false">IF(L$1="P",MAX(0,L$2-$C798),IF(L$1="C",MAX(0,$C798-L$2)))</f>
        <v>0</v>
      </c>
      <c r="M798" s="103" t="n">
        <f aca="false">IF(M$1="P",MAX(0,M$2-$C798),IF(M$1="C",MAX(0,$C798-M$2)))</f>
        <v>61.67</v>
      </c>
      <c r="N798" s="103" t="n">
        <f aca="false">IF(N$1="P",MAX(0,N$2-$C798),IF(N$1="C",MAX(0,$C798-N$2)))</f>
        <v>56.67</v>
      </c>
      <c r="O798" s="103" t="n">
        <f aca="false">IF(O$1="P",MAX(0,O$2-$C798),IF(O$1="C",MAX(0,$C798-O$2)))</f>
        <v>51.67</v>
      </c>
      <c r="P798" s="103" t="n">
        <f aca="false">IF(P$1="P",MAX(0,P$2-$C798),IF(P$1="C",MAX(0,$C798-P$2)))</f>
        <v>46.67</v>
      </c>
      <c r="Q798" s="103" t="n">
        <f aca="false">IF(Q$1="P",MAX(0,Q$2-$C798),IF(Q$1="C",MAX(0,$C798-Q$2)))</f>
        <v>41.67</v>
      </c>
      <c r="R798" s="103" t="n">
        <f aca="false">IF(R$1="P",MAX(0,R$2-$C798),IF(R$1="C",MAX(0,$C798-R$2)))</f>
        <v>31.67</v>
      </c>
      <c r="S798" s="103" t="n">
        <f aca="false">IF(S$1="P",MAX(0,S$2-$C798),IF(S$1="C",MAX(0,$C798-S$2)))</f>
        <v>0</v>
      </c>
      <c r="T798" s="104" t="n">
        <f aca="false">A798</f>
        <v>36</v>
      </c>
      <c r="U798" s="105" t="n">
        <f aca="false">VLOOKUP($B798,Gas!$B$3:$E$2506,2)</f>
        <v>10.12</v>
      </c>
      <c r="V798" s="46" t="n">
        <f aca="false">C798/U798</f>
        <v>8.0701581027668</v>
      </c>
      <c r="W798" s="99" t="n">
        <f aca="false">VLOOKUP($B798,Gas!$B$3:$E$2506,4)</f>
        <v>1.17324433036817</v>
      </c>
    </row>
    <row r="799" customFormat="false" ht="12.75" hidden="false" customHeight="false" outlineLevel="0" collapsed="false">
      <c r="A799" s="95" t="n">
        <f aca="false">MONTH(B799)+(YEAR(B799)-1998)*12</f>
        <v>36</v>
      </c>
      <c r="B799" s="101" t="n">
        <v>36888</v>
      </c>
      <c r="C799" s="102" t="n">
        <v>83.58</v>
      </c>
      <c r="D799" s="98" t="n">
        <f aca="false">LN(C799/C798)</f>
        <v>0.0231175196495849</v>
      </c>
      <c r="E799" s="106" t="n">
        <f aca="false">STDEV(D790:D799)*SQRT(trade_day)</f>
        <v>3.62686534294838</v>
      </c>
      <c r="F799" s="97"/>
      <c r="G799" s="103" t="n">
        <f aca="false">IF(G$1="P",MAX(0,G$2-$C799),IF(G$1="C",MAX(0,$C799-G$2)))</f>
        <v>0</v>
      </c>
      <c r="H799" s="103" t="n">
        <f aca="false">IF(H$1="P",MAX(0,H$2-$C799),IF(H$1="C",MAX(0,$C799-H$2)))</f>
        <v>0</v>
      </c>
      <c r="I799" s="103" t="n">
        <f aca="false">IF(I$1="P",MAX(0,I$2-$C799),IF(I$1="C",MAX(0,$C799-I$2)))</f>
        <v>0</v>
      </c>
      <c r="J799" s="103" t="n">
        <f aca="false">IF(J$1="P",MAX(0,J$2-$C799),IF(J$1="C",MAX(0,$C799-J$2)))</f>
        <v>0</v>
      </c>
      <c r="K799" s="103" t="n">
        <f aca="false">IF(K$1="P",MAX(0,K$2-$C799),IF(K$1="C",MAX(0,$C799-K$2)))</f>
        <v>0</v>
      </c>
      <c r="L799" s="103" t="n">
        <f aca="false">IF(L$1="P",MAX(0,L$2-$C799),IF(L$1="C",MAX(0,$C799-L$2)))</f>
        <v>0</v>
      </c>
      <c r="M799" s="103" t="n">
        <f aca="false">IF(M$1="P",MAX(0,M$2-$C799),IF(M$1="C",MAX(0,$C799-M$2)))</f>
        <v>63.58</v>
      </c>
      <c r="N799" s="103" t="n">
        <f aca="false">IF(N$1="P",MAX(0,N$2-$C799),IF(N$1="C",MAX(0,$C799-N$2)))</f>
        <v>58.58</v>
      </c>
      <c r="O799" s="103" t="n">
        <f aca="false">IF(O$1="P",MAX(0,O$2-$C799),IF(O$1="C",MAX(0,$C799-O$2)))</f>
        <v>53.58</v>
      </c>
      <c r="P799" s="103" t="n">
        <f aca="false">IF(P$1="P",MAX(0,P$2-$C799),IF(P$1="C",MAX(0,$C799-P$2)))</f>
        <v>48.58</v>
      </c>
      <c r="Q799" s="103" t="n">
        <f aca="false">IF(Q$1="P",MAX(0,Q$2-$C799),IF(Q$1="C",MAX(0,$C799-Q$2)))</f>
        <v>43.58</v>
      </c>
      <c r="R799" s="103" t="n">
        <f aca="false">IF(R$1="P",MAX(0,R$2-$C799),IF(R$1="C",MAX(0,$C799-R$2)))</f>
        <v>33.58</v>
      </c>
      <c r="S799" s="103" t="n">
        <f aca="false">IF(S$1="P",MAX(0,S$2-$C799),IF(S$1="C",MAX(0,$C799-S$2)))</f>
        <v>0</v>
      </c>
      <c r="T799" s="104" t="n">
        <f aca="false">A799</f>
        <v>36</v>
      </c>
      <c r="U799" s="105" t="n">
        <f aca="false">VLOOKUP($B799,Gas!$B$3:$E$2506,2)</f>
        <v>9.595</v>
      </c>
      <c r="V799" s="46" t="n">
        <f aca="false">C799/U799</f>
        <v>8.7107868681605</v>
      </c>
      <c r="W799" s="99" t="n">
        <f aca="false">VLOOKUP($B799,Gas!$B$3:$E$2506,4)</f>
        <v>1.26132372806069</v>
      </c>
    </row>
    <row r="800" customFormat="false" ht="12.75" hidden="false" customHeight="false" outlineLevel="0" collapsed="false">
      <c r="A800" s="95" t="n">
        <f aca="false">MONTH(B800)+(YEAR(B800)-1998)*12</f>
        <v>36</v>
      </c>
      <c r="B800" s="101" t="n">
        <v>36889</v>
      </c>
      <c r="C800" s="102" t="n">
        <v>79.77</v>
      </c>
      <c r="D800" s="98" t="n">
        <f aca="false">LN(C800/C799)</f>
        <v>-0.0466567630967312</v>
      </c>
      <c r="E800" s="106" t="n">
        <f aca="false">STDEV(D791:D800)*SQRT(trade_day)</f>
        <v>3.59153336891185</v>
      </c>
      <c r="F800" s="97"/>
      <c r="G800" s="103" t="n">
        <f aca="false">IF(G$1="P",MAX(0,G$2-$C800),IF(G$1="C",MAX(0,$C800-G$2)))</f>
        <v>0</v>
      </c>
      <c r="H800" s="103" t="n">
        <f aca="false">IF(H$1="P",MAX(0,H$2-$C800),IF(H$1="C",MAX(0,$C800-H$2)))</f>
        <v>0</v>
      </c>
      <c r="I800" s="103" t="n">
        <f aca="false">IF(I$1="P",MAX(0,I$2-$C800),IF(I$1="C",MAX(0,$C800-I$2)))</f>
        <v>0</v>
      </c>
      <c r="J800" s="103" t="n">
        <f aca="false">IF(J$1="P",MAX(0,J$2-$C800),IF(J$1="C",MAX(0,$C800-J$2)))</f>
        <v>0</v>
      </c>
      <c r="K800" s="103" t="n">
        <f aca="false">IF(K$1="P",MAX(0,K$2-$C800),IF(K$1="C",MAX(0,$C800-K$2)))</f>
        <v>0</v>
      </c>
      <c r="L800" s="103" t="n">
        <f aca="false">IF(L$1="P",MAX(0,L$2-$C800),IF(L$1="C",MAX(0,$C800-L$2)))</f>
        <v>0</v>
      </c>
      <c r="M800" s="103" t="n">
        <f aca="false">IF(M$1="P",MAX(0,M$2-$C800),IF(M$1="C",MAX(0,$C800-M$2)))</f>
        <v>59.77</v>
      </c>
      <c r="N800" s="103" t="n">
        <f aca="false">IF(N$1="P",MAX(0,N$2-$C800),IF(N$1="C",MAX(0,$C800-N$2)))</f>
        <v>54.77</v>
      </c>
      <c r="O800" s="103" t="n">
        <f aca="false">IF(O$1="P",MAX(0,O$2-$C800),IF(O$1="C",MAX(0,$C800-O$2)))</f>
        <v>49.77</v>
      </c>
      <c r="P800" s="103" t="n">
        <f aca="false">IF(P$1="P",MAX(0,P$2-$C800),IF(P$1="C",MAX(0,$C800-P$2)))</f>
        <v>44.77</v>
      </c>
      <c r="Q800" s="103" t="n">
        <f aca="false">IF(Q$1="P",MAX(0,Q$2-$C800),IF(Q$1="C",MAX(0,$C800-Q$2)))</f>
        <v>39.77</v>
      </c>
      <c r="R800" s="103" t="n">
        <f aca="false">IF(R$1="P",MAX(0,R$2-$C800),IF(R$1="C",MAX(0,$C800-R$2)))</f>
        <v>29.77</v>
      </c>
      <c r="S800" s="103" t="n">
        <f aca="false">IF(S$1="P",MAX(0,S$2-$C800),IF(S$1="C",MAX(0,$C800-S$2)))</f>
        <v>0</v>
      </c>
      <c r="T800" s="104" t="n">
        <f aca="false">A800</f>
        <v>36</v>
      </c>
      <c r="U800" s="105" t="n">
        <f aca="false">VLOOKUP($B800,Gas!$B$3:$E$2506,2)</f>
        <v>9.23</v>
      </c>
      <c r="V800" s="46" t="n">
        <f aca="false">C800/U800</f>
        <v>8.64247020585049</v>
      </c>
      <c r="W800" s="99" t="n">
        <f aca="false">VLOOKUP($B800,Gas!$B$3:$E$2506,4)</f>
        <v>0.805445351924679</v>
      </c>
    </row>
    <row r="801" customFormat="false" ht="12.75" hidden="false" customHeight="false" outlineLevel="0" collapsed="false">
      <c r="A801" s="95" t="n">
        <f aca="false">MONTH(B801)+(YEAR(B801)-1998)*12</f>
        <v>37</v>
      </c>
      <c r="B801" s="101" t="n">
        <v>36893</v>
      </c>
      <c r="C801" s="102" t="n">
        <v>102.97</v>
      </c>
      <c r="D801" s="98" t="n">
        <f aca="false">LN(C801/C800)</f>
        <v>0.255290189745621</v>
      </c>
      <c r="E801" s="106" t="n">
        <f aca="false">STDEV(D792:D801)*SQRT(trade_day)</f>
        <v>3.56148027529478</v>
      </c>
      <c r="F801" s="97"/>
      <c r="G801" s="103" t="n">
        <f aca="false">IF(G$1="P",MAX(0,G$2-$C801),IF(G$1="C",MAX(0,$C801-G$2)))</f>
        <v>0</v>
      </c>
      <c r="H801" s="103" t="n">
        <f aca="false">IF(H$1="P",MAX(0,H$2-$C801),IF(H$1="C",MAX(0,$C801-H$2)))</f>
        <v>0</v>
      </c>
      <c r="I801" s="103" t="n">
        <f aca="false">IF(I$1="P",MAX(0,I$2-$C801),IF(I$1="C",MAX(0,$C801-I$2)))</f>
        <v>0</v>
      </c>
      <c r="J801" s="103" t="n">
        <f aca="false">IF(J$1="P",MAX(0,J$2-$C801),IF(J$1="C",MAX(0,$C801-J$2)))</f>
        <v>0</v>
      </c>
      <c r="K801" s="103" t="n">
        <f aca="false">IF(K$1="P",MAX(0,K$2-$C801),IF(K$1="C",MAX(0,$C801-K$2)))</f>
        <v>0</v>
      </c>
      <c r="L801" s="103" t="n">
        <f aca="false">IF(L$1="P",MAX(0,L$2-$C801),IF(L$1="C",MAX(0,$C801-L$2)))</f>
        <v>0</v>
      </c>
      <c r="M801" s="103" t="n">
        <f aca="false">IF(M$1="P",MAX(0,M$2-$C801),IF(M$1="C",MAX(0,$C801-M$2)))</f>
        <v>82.97</v>
      </c>
      <c r="N801" s="103" t="n">
        <f aca="false">IF(N$1="P",MAX(0,N$2-$C801),IF(N$1="C",MAX(0,$C801-N$2)))</f>
        <v>77.97</v>
      </c>
      <c r="O801" s="103" t="n">
        <f aca="false">IF(O$1="P",MAX(0,O$2-$C801),IF(O$1="C",MAX(0,$C801-O$2)))</f>
        <v>72.97</v>
      </c>
      <c r="P801" s="103" t="n">
        <f aca="false">IF(P$1="P",MAX(0,P$2-$C801),IF(P$1="C",MAX(0,$C801-P$2)))</f>
        <v>67.97</v>
      </c>
      <c r="Q801" s="103" t="n">
        <f aca="false">IF(Q$1="P",MAX(0,Q$2-$C801),IF(Q$1="C",MAX(0,$C801-Q$2)))</f>
        <v>62.97</v>
      </c>
      <c r="R801" s="103" t="n">
        <f aca="false">IF(R$1="P",MAX(0,R$2-$C801),IF(R$1="C",MAX(0,$C801-R$2)))</f>
        <v>52.97</v>
      </c>
      <c r="S801" s="103" t="n">
        <f aca="false">IF(S$1="P",MAX(0,S$2-$C801),IF(S$1="C",MAX(0,$C801-S$2)))</f>
        <v>2.96999</v>
      </c>
      <c r="T801" s="104" t="n">
        <f aca="false">A801</f>
        <v>37</v>
      </c>
      <c r="U801" s="105" t="n">
        <f aca="false">VLOOKUP($B801,Gas!$B$3:$E$2506,2)</f>
        <v>10.53</v>
      </c>
      <c r="V801" s="46" t="n">
        <f aca="false">C801/U801</f>
        <v>9.77872744539411</v>
      </c>
      <c r="W801" s="99" t="n">
        <f aca="false">VLOOKUP($B801,Gas!$B$3:$E$2506,4)</f>
        <v>0.825163292560164</v>
      </c>
    </row>
    <row r="802" customFormat="false" ht="12.75" hidden="false" customHeight="false" outlineLevel="0" collapsed="false">
      <c r="A802" s="95" t="n">
        <f aca="false">MONTH(B802)+(YEAR(B802)-1998)*12</f>
        <v>37</v>
      </c>
      <c r="B802" s="101" t="n">
        <v>36894</v>
      </c>
      <c r="C802" s="102" t="n">
        <v>78.49</v>
      </c>
      <c r="D802" s="98" t="n">
        <f aca="false">LN(C802/C801)</f>
        <v>-0.271466455529937</v>
      </c>
      <c r="E802" s="106" t="n">
        <f aca="false">STDEV(D793:D802)*SQRT(trade_day)</f>
        <v>3.86527748457522</v>
      </c>
      <c r="F802" s="97"/>
      <c r="G802" s="103" t="n">
        <f aca="false">IF(G$1="P",MAX(0,G$2-$C802),IF(G$1="C",MAX(0,$C802-G$2)))</f>
        <v>0</v>
      </c>
      <c r="H802" s="103" t="n">
        <f aca="false">IF(H$1="P",MAX(0,H$2-$C802),IF(H$1="C",MAX(0,$C802-H$2)))</f>
        <v>0</v>
      </c>
      <c r="I802" s="103" t="n">
        <f aca="false">IF(I$1="P",MAX(0,I$2-$C802),IF(I$1="C",MAX(0,$C802-I$2)))</f>
        <v>0</v>
      </c>
      <c r="J802" s="103" t="n">
        <f aca="false">IF(J$1="P",MAX(0,J$2-$C802),IF(J$1="C",MAX(0,$C802-J$2)))</f>
        <v>0</v>
      </c>
      <c r="K802" s="103" t="n">
        <f aca="false">IF(K$1="P",MAX(0,K$2-$C802),IF(K$1="C",MAX(0,$C802-K$2)))</f>
        <v>0</v>
      </c>
      <c r="L802" s="103" t="n">
        <f aca="false">IF(L$1="P",MAX(0,L$2-$C802),IF(L$1="C",MAX(0,$C802-L$2)))</f>
        <v>0</v>
      </c>
      <c r="M802" s="103" t="n">
        <f aca="false">IF(M$1="P",MAX(0,M$2-$C802),IF(M$1="C",MAX(0,$C802-M$2)))</f>
        <v>58.49</v>
      </c>
      <c r="N802" s="103" t="n">
        <f aca="false">IF(N$1="P",MAX(0,N$2-$C802),IF(N$1="C",MAX(0,$C802-N$2)))</f>
        <v>53.49</v>
      </c>
      <c r="O802" s="103" t="n">
        <f aca="false">IF(O$1="P",MAX(0,O$2-$C802),IF(O$1="C",MAX(0,$C802-O$2)))</f>
        <v>48.49</v>
      </c>
      <c r="P802" s="103" t="n">
        <f aca="false">IF(P$1="P",MAX(0,P$2-$C802),IF(P$1="C",MAX(0,$C802-P$2)))</f>
        <v>43.49</v>
      </c>
      <c r="Q802" s="103" t="n">
        <f aca="false">IF(Q$1="P",MAX(0,Q$2-$C802),IF(Q$1="C",MAX(0,$C802-Q$2)))</f>
        <v>38.49</v>
      </c>
      <c r="R802" s="103" t="n">
        <f aca="false">IF(R$1="P",MAX(0,R$2-$C802),IF(R$1="C",MAX(0,$C802-R$2)))</f>
        <v>28.49</v>
      </c>
      <c r="S802" s="103" t="n">
        <f aca="false">IF(S$1="P",MAX(0,S$2-$C802),IF(S$1="C",MAX(0,$C802-S$2)))</f>
        <v>0</v>
      </c>
      <c r="T802" s="104" t="n">
        <f aca="false">A802</f>
        <v>37</v>
      </c>
      <c r="U802" s="105" t="n">
        <f aca="false">VLOOKUP($B802,Gas!$B$3:$E$2506,2)</f>
        <v>9.76</v>
      </c>
      <c r="V802" s="46" t="n">
        <f aca="false">C802/U802</f>
        <v>8.04200819672131</v>
      </c>
      <c r="W802" s="99" t="n">
        <f aca="false">VLOOKUP($B802,Gas!$B$3:$E$2506,4)</f>
        <v>0.945205675094205</v>
      </c>
    </row>
    <row r="803" customFormat="false" ht="12.75" hidden="false" customHeight="false" outlineLevel="0" collapsed="false">
      <c r="A803" s="95" t="n">
        <f aca="false">MONTH(B803)+(YEAR(B803)-1998)*12</f>
        <v>37</v>
      </c>
      <c r="B803" s="101" t="n">
        <v>36895</v>
      </c>
      <c r="C803" s="102" t="n">
        <v>74.64</v>
      </c>
      <c r="D803" s="98" t="n">
        <f aca="false">LN(C803/C802)</f>
        <v>-0.0502946715996339</v>
      </c>
      <c r="E803" s="106" t="n">
        <f aca="false">STDEV(D794:D803)*SQRT(trade_day)</f>
        <v>3.86854594614831</v>
      </c>
      <c r="F803" s="97"/>
      <c r="G803" s="103" t="n">
        <f aca="false">IF(G$1="P",MAX(0,G$2-$C803),IF(G$1="C",MAX(0,$C803-G$2)))</f>
        <v>0</v>
      </c>
      <c r="H803" s="103" t="n">
        <f aca="false">IF(H$1="P",MAX(0,H$2-$C803),IF(H$1="C",MAX(0,$C803-H$2)))</f>
        <v>0</v>
      </c>
      <c r="I803" s="103" t="n">
        <f aca="false">IF(I$1="P",MAX(0,I$2-$C803),IF(I$1="C",MAX(0,$C803-I$2)))</f>
        <v>0</v>
      </c>
      <c r="J803" s="103" t="n">
        <f aca="false">IF(J$1="P",MAX(0,J$2-$C803),IF(J$1="C",MAX(0,$C803-J$2)))</f>
        <v>0</v>
      </c>
      <c r="K803" s="103" t="n">
        <f aca="false">IF(K$1="P",MAX(0,K$2-$C803),IF(K$1="C",MAX(0,$C803-K$2)))</f>
        <v>0</v>
      </c>
      <c r="L803" s="103" t="n">
        <f aca="false">IF(L$1="P",MAX(0,L$2-$C803),IF(L$1="C",MAX(0,$C803-L$2)))</f>
        <v>0</v>
      </c>
      <c r="M803" s="103" t="n">
        <f aca="false">IF(M$1="P",MAX(0,M$2-$C803),IF(M$1="C",MAX(0,$C803-M$2)))</f>
        <v>54.64</v>
      </c>
      <c r="N803" s="103" t="n">
        <f aca="false">IF(N$1="P",MAX(0,N$2-$C803),IF(N$1="C",MAX(0,$C803-N$2)))</f>
        <v>49.64</v>
      </c>
      <c r="O803" s="103" t="n">
        <f aca="false">IF(O$1="P",MAX(0,O$2-$C803),IF(O$1="C",MAX(0,$C803-O$2)))</f>
        <v>44.64</v>
      </c>
      <c r="P803" s="103" t="n">
        <f aca="false">IF(P$1="P",MAX(0,P$2-$C803),IF(P$1="C",MAX(0,$C803-P$2)))</f>
        <v>39.64</v>
      </c>
      <c r="Q803" s="103" t="n">
        <f aca="false">IF(Q$1="P",MAX(0,Q$2-$C803),IF(Q$1="C",MAX(0,$C803-Q$2)))</f>
        <v>34.64</v>
      </c>
      <c r="R803" s="103" t="n">
        <f aca="false">IF(R$1="P",MAX(0,R$2-$C803),IF(R$1="C",MAX(0,$C803-R$2)))</f>
        <v>24.64</v>
      </c>
      <c r="S803" s="103" t="n">
        <f aca="false">IF(S$1="P",MAX(0,S$2-$C803),IF(S$1="C",MAX(0,$C803-S$2)))</f>
        <v>0</v>
      </c>
      <c r="T803" s="104" t="n">
        <f aca="false">A803</f>
        <v>37</v>
      </c>
      <c r="U803" s="105" t="n">
        <f aca="false">VLOOKUP($B803,Gas!$B$3:$E$2506,2)</f>
        <v>9.665</v>
      </c>
      <c r="V803" s="46" t="n">
        <f aca="false">C803/U803</f>
        <v>7.722710812209</v>
      </c>
      <c r="W803" s="99" t="n">
        <f aca="false">VLOOKUP($B803,Gas!$B$3:$E$2506,4)</f>
        <v>0.944005010617975</v>
      </c>
    </row>
    <row r="804" customFormat="false" ht="12.75" hidden="false" customHeight="false" outlineLevel="0" collapsed="false">
      <c r="A804" s="95" t="n">
        <f aca="false">MONTH(B804)+(YEAR(B804)-1998)*12</f>
        <v>37</v>
      </c>
      <c r="B804" s="101" t="n">
        <v>36896</v>
      </c>
      <c r="C804" s="102" t="n">
        <v>77.95</v>
      </c>
      <c r="D804" s="98" t="n">
        <f aca="false">LN(C804/C803)</f>
        <v>0.0433910389646972</v>
      </c>
      <c r="E804" s="106" t="n">
        <f aca="false">STDEV(D795:D804)*SQRT(trade_day)</f>
        <v>3.87000915506982</v>
      </c>
      <c r="F804" s="97"/>
      <c r="G804" s="103" t="n">
        <f aca="false">IF(G$1="P",MAX(0,G$2-$C804),IF(G$1="C",MAX(0,$C804-G$2)))</f>
        <v>0</v>
      </c>
      <c r="H804" s="103" t="n">
        <f aca="false">IF(H$1="P",MAX(0,H$2-$C804),IF(H$1="C",MAX(0,$C804-H$2)))</f>
        <v>0</v>
      </c>
      <c r="I804" s="103" t="n">
        <f aca="false">IF(I$1="P",MAX(0,I$2-$C804),IF(I$1="C",MAX(0,$C804-I$2)))</f>
        <v>0</v>
      </c>
      <c r="J804" s="103" t="n">
        <f aca="false">IF(J$1="P",MAX(0,J$2-$C804),IF(J$1="C",MAX(0,$C804-J$2)))</f>
        <v>0</v>
      </c>
      <c r="K804" s="103" t="n">
        <f aca="false">IF(K$1="P",MAX(0,K$2-$C804),IF(K$1="C",MAX(0,$C804-K$2)))</f>
        <v>0</v>
      </c>
      <c r="L804" s="103" t="n">
        <f aca="false">IF(L$1="P",MAX(0,L$2-$C804),IF(L$1="C",MAX(0,$C804-L$2)))</f>
        <v>0</v>
      </c>
      <c r="M804" s="103" t="n">
        <f aca="false">IF(M$1="P",MAX(0,M$2-$C804),IF(M$1="C",MAX(0,$C804-M$2)))</f>
        <v>57.95</v>
      </c>
      <c r="N804" s="103" t="n">
        <f aca="false">IF(N$1="P",MAX(0,N$2-$C804),IF(N$1="C",MAX(0,$C804-N$2)))</f>
        <v>52.95</v>
      </c>
      <c r="O804" s="103" t="n">
        <f aca="false">IF(O$1="P",MAX(0,O$2-$C804),IF(O$1="C",MAX(0,$C804-O$2)))</f>
        <v>47.95</v>
      </c>
      <c r="P804" s="103" t="n">
        <f aca="false">IF(P$1="P",MAX(0,P$2-$C804),IF(P$1="C",MAX(0,$C804-P$2)))</f>
        <v>42.95</v>
      </c>
      <c r="Q804" s="103" t="n">
        <f aca="false">IF(Q$1="P",MAX(0,Q$2-$C804),IF(Q$1="C",MAX(0,$C804-Q$2)))</f>
        <v>37.95</v>
      </c>
      <c r="R804" s="103" t="n">
        <f aca="false">IF(R$1="P",MAX(0,R$2-$C804),IF(R$1="C",MAX(0,$C804-R$2)))</f>
        <v>27.95</v>
      </c>
      <c r="S804" s="103" t="n">
        <f aca="false">IF(S$1="P",MAX(0,S$2-$C804),IF(S$1="C",MAX(0,$C804-S$2)))</f>
        <v>0</v>
      </c>
      <c r="T804" s="104" t="n">
        <f aca="false">A804</f>
        <v>37</v>
      </c>
      <c r="U804" s="105" t="n">
        <f aca="false">VLOOKUP($B804,Gas!$B$3:$E$2506,2)</f>
        <v>9.405</v>
      </c>
      <c r="V804" s="46" t="n">
        <f aca="false">C804/U804</f>
        <v>8.28814460393408</v>
      </c>
      <c r="W804" s="99" t="n">
        <f aca="false">VLOOKUP($B804,Gas!$B$3:$E$2506,4)</f>
        <v>0.948717535138946</v>
      </c>
    </row>
    <row r="805" customFormat="false" ht="12.75" hidden="false" customHeight="false" outlineLevel="0" collapsed="false">
      <c r="A805" s="95" t="n">
        <f aca="false">MONTH(B805)+(YEAR(B805)-1998)*12</f>
        <v>37</v>
      </c>
      <c r="B805" s="101" t="n">
        <v>36899</v>
      </c>
      <c r="C805" s="102" t="n">
        <v>82.2</v>
      </c>
      <c r="D805" s="98" t="n">
        <f aca="false">LN(C805/C804)</f>
        <v>0.0530877065583488</v>
      </c>
      <c r="E805" s="106" t="n">
        <f aca="false">STDEV(D796:D805)*SQRT(trade_day)</f>
        <v>3.87748562681265</v>
      </c>
      <c r="F805" s="97"/>
      <c r="G805" s="103" t="n">
        <f aca="false">IF(G$1="P",MAX(0,G$2-$C805),IF(G$1="C",MAX(0,$C805-G$2)))</f>
        <v>0</v>
      </c>
      <c r="H805" s="103" t="n">
        <f aca="false">IF(H$1="P",MAX(0,H$2-$C805),IF(H$1="C",MAX(0,$C805-H$2)))</f>
        <v>0</v>
      </c>
      <c r="I805" s="103" t="n">
        <f aca="false">IF(I$1="P",MAX(0,I$2-$C805),IF(I$1="C",MAX(0,$C805-I$2)))</f>
        <v>0</v>
      </c>
      <c r="J805" s="103" t="n">
        <f aca="false">IF(J$1="P",MAX(0,J$2-$C805),IF(J$1="C",MAX(0,$C805-J$2)))</f>
        <v>0</v>
      </c>
      <c r="K805" s="103" t="n">
        <f aca="false">IF(K$1="P",MAX(0,K$2-$C805),IF(K$1="C",MAX(0,$C805-K$2)))</f>
        <v>0</v>
      </c>
      <c r="L805" s="103" t="n">
        <f aca="false">IF(L$1="P",MAX(0,L$2-$C805),IF(L$1="C",MAX(0,$C805-L$2)))</f>
        <v>0</v>
      </c>
      <c r="M805" s="103" t="n">
        <f aca="false">IF(M$1="P",MAX(0,M$2-$C805),IF(M$1="C",MAX(0,$C805-M$2)))</f>
        <v>62.2</v>
      </c>
      <c r="N805" s="103" t="n">
        <f aca="false">IF(N$1="P",MAX(0,N$2-$C805),IF(N$1="C",MAX(0,$C805-N$2)))</f>
        <v>57.2</v>
      </c>
      <c r="O805" s="103" t="n">
        <f aca="false">IF(O$1="P",MAX(0,O$2-$C805),IF(O$1="C",MAX(0,$C805-O$2)))</f>
        <v>52.2</v>
      </c>
      <c r="P805" s="103" t="n">
        <f aca="false">IF(P$1="P",MAX(0,P$2-$C805),IF(P$1="C",MAX(0,$C805-P$2)))</f>
        <v>47.2</v>
      </c>
      <c r="Q805" s="103" t="n">
        <f aca="false">IF(Q$1="P",MAX(0,Q$2-$C805),IF(Q$1="C",MAX(0,$C805-Q$2)))</f>
        <v>42.2</v>
      </c>
      <c r="R805" s="103" t="n">
        <f aca="false">IF(R$1="P",MAX(0,R$2-$C805),IF(R$1="C",MAX(0,$C805-R$2)))</f>
        <v>32.2</v>
      </c>
      <c r="S805" s="103" t="n">
        <f aca="false">IF(S$1="P",MAX(0,S$2-$C805),IF(S$1="C",MAX(0,$C805-S$2)))</f>
        <v>0</v>
      </c>
      <c r="T805" s="104" t="n">
        <f aca="false">A805</f>
        <v>37</v>
      </c>
      <c r="U805" s="105" t="n">
        <f aca="false">VLOOKUP($B805,Gas!$B$3:$E$2506,2)</f>
        <v>9.825</v>
      </c>
      <c r="V805" s="46" t="n">
        <f aca="false">C805/U805</f>
        <v>8.36641221374046</v>
      </c>
      <c r="W805" s="99" t="n">
        <f aca="false">VLOOKUP($B805,Gas!$B$3:$E$2506,4)</f>
        <v>0.88353298639897</v>
      </c>
    </row>
    <row r="806" customFormat="false" ht="12.75" hidden="false" customHeight="false" outlineLevel="0" collapsed="false">
      <c r="A806" s="95" t="n">
        <f aca="false">MONTH(B806)+(YEAR(B806)-1998)*12</f>
        <v>37</v>
      </c>
      <c r="B806" s="101" t="n">
        <v>36900</v>
      </c>
      <c r="C806" s="102" t="n">
        <v>82.1</v>
      </c>
      <c r="D806" s="98" t="n">
        <f aca="false">LN(C806/C805)</f>
        <v>-0.00121728560375175</v>
      </c>
      <c r="E806" s="106" t="n">
        <f aca="false">STDEV(D797:D806)*SQRT(trade_day)</f>
        <v>3.85751006462295</v>
      </c>
      <c r="F806" s="97"/>
      <c r="G806" s="103" t="n">
        <f aca="false">IF(G$1="P",MAX(0,G$2-$C806),IF(G$1="C",MAX(0,$C806-G$2)))</f>
        <v>0</v>
      </c>
      <c r="H806" s="103" t="n">
        <f aca="false">IF(H$1="P",MAX(0,H$2-$C806),IF(H$1="C",MAX(0,$C806-H$2)))</f>
        <v>0</v>
      </c>
      <c r="I806" s="103" t="n">
        <f aca="false">IF(I$1="P",MAX(0,I$2-$C806),IF(I$1="C",MAX(0,$C806-I$2)))</f>
        <v>0</v>
      </c>
      <c r="J806" s="103" t="n">
        <f aca="false">IF(J$1="P",MAX(0,J$2-$C806),IF(J$1="C",MAX(0,$C806-J$2)))</f>
        <v>0</v>
      </c>
      <c r="K806" s="103" t="n">
        <f aca="false">IF(K$1="P",MAX(0,K$2-$C806),IF(K$1="C",MAX(0,$C806-K$2)))</f>
        <v>0</v>
      </c>
      <c r="L806" s="103" t="n">
        <f aca="false">IF(L$1="P",MAX(0,L$2-$C806),IF(L$1="C",MAX(0,$C806-L$2)))</f>
        <v>0</v>
      </c>
      <c r="M806" s="103" t="n">
        <f aca="false">IF(M$1="P",MAX(0,M$2-$C806),IF(M$1="C",MAX(0,$C806-M$2)))</f>
        <v>62.1</v>
      </c>
      <c r="N806" s="103" t="n">
        <f aca="false">IF(N$1="P",MAX(0,N$2-$C806),IF(N$1="C",MAX(0,$C806-N$2)))</f>
        <v>57.1</v>
      </c>
      <c r="O806" s="103" t="n">
        <f aca="false">IF(O$1="P",MAX(0,O$2-$C806),IF(O$1="C",MAX(0,$C806-O$2)))</f>
        <v>52.1</v>
      </c>
      <c r="P806" s="103" t="n">
        <f aca="false">IF(P$1="P",MAX(0,P$2-$C806),IF(P$1="C",MAX(0,$C806-P$2)))</f>
        <v>47.1</v>
      </c>
      <c r="Q806" s="103" t="n">
        <f aca="false">IF(Q$1="P",MAX(0,Q$2-$C806),IF(Q$1="C",MAX(0,$C806-Q$2)))</f>
        <v>42.1</v>
      </c>
      <c r="R806" s="103" t="n">
        <f aca="false">IF(R$1="P",MAX(0,R$2-$C806),IF(R$1="C",MAX(0,$C806-R$2)))</f>
        <v>32.1</v>
      </c>
      <c r="S806" s="103" t="n">
        <f aca="false">IF(S$1="P",MAX(0,S$2-$C806),IF(S$1="C",MAX(0,$C806-S$2)))</f>
        <v>0</v>
      </c>
      <c r="T806" s="104" t="n">
        <f aca="false">A806</f>
        <v>37</v>
      </c>
      <c r="U806" s="105" t="n">
        <f aca="false">VLOOKUP($B806,Gas!$B$3:$E$2506,2)</f>
        <v>10.34</v>
      </c>
      <c r="V806" s="46" t="n">
        <f aca="false">C806/U806</f>
        <v>7.94003868471954</v>
      </c>
      <c r="W806" s="99" t="n">
        <f aca="false">VLOOKUP($B806,Gas!$B$3:$E$2506,4)</f>
        <v>0.914229109324972</v>
      </c>
    </row>
    <row r="807" customFormat="false" ht="12.75" hidden="false" customHeight="false" outlineLevel="0" collapsed="false">
      <c r="A807" s="95" t="n">
        <f aca="false">MONTH(B807)+(YEAR(B807)-1998)*12</f>
        <v>37</v>
      </c>
      <c r="B807" s="101" t="n">
        <v>36901</v>
      </c>
      <c r="C807" s="102" t="n">
        <v>88.72</v>
      </c>
      <c r="D807" s="98" t="n">
        <f aca="false">LN(C807/C806)</f>
        <v>0.0775473265837292</v>
      </c>
      <c r="E807" s="106" t="n">
        <f aca="false">STDEV(D798:D807)*SQRT(trade_day)</f>
        <v>3.1460351834352</v>
      </c>
      <c r="F807" s="97"/>
      <c r="G807" s="103" t="n">
        <f aca="false">IF(G$1="P",MAX(0,G$2-$C807),IF(G$1="C",MAX(0,$C807-G$2)))</f>
        <v>0</v>
      </c>
      <c r="H807" s="103" t="n">
        <f aca="false">IF(H$1="P",MAX(0,H$2-$C807),IF(H$1="C",MAX(0,$C807-H$2)))</f>
        <v>0</v>
      </c>
      <c r="I807" s="103" t="n">
        <f aca="false">IF(I$1="P",MAX(0,I$2-$C807),IF(I$1="C",MAX(0,$C807-I$2)))</f>
        <v>0</v>
      </c>
      <c r="J807" s="103" t="n">
        <f aca="false">IF(J$1="P",MAX(0,J$2-$C807),IF(J$1="C",MAX(0,$C807-J$2)))</f>
        <v>0</v>
      </c>
      <c r="K807" s="103" t="n">
        <f aca="false">IF(K$1="P",MAX(0,K$2-$C807),IF(K$1="C",MAX(0,$C807-K$2)))</f>
        <v>0</v>
      </c>
      <c r="L807" s="103" t="n">
        <f aca="false">IF(L$1="P",MAX(0,L$2-$C807),IF(L$1="C",MAX(0,$C807-L$2)))</f>
        <v>0</v>
      </c>
      <c r="M807" s="103" t="n">
        <f aca="false">IF(M$1="P",MAX(0,M$2-$C807),IF(M$1="C",MAX(0,$C807-M$2)))</f>
        <v>68.72</v>
      </c>
      <c r="N807" s="103" t="n">
        <f aca="false">IF(N$1="P",MAX(0,N$2-$C807),IF(N$1="C",MAX(0,$C807-N$2)))</f>
        <v>63.72</v>
      </c>
      <c r="O807" s="103" t="n">
        <f aca="false">IF(O$1="P",MAX(0,O$2-$C807),IF(O$1="C",MAX(0,$C807-O$2)))</f>
        <v>58.72</v>
      </c>
      <c r="P807" s="103" t="n">
        <f aca="false">IF(P$1="P",MAX(0,P$2-$C807),IF(P$1="C",MAX(0,$C807-P$2)))</f>
        <v>53.72</v>
      </c>
      <c r="Q807" s="103" t="n">
        <f aca="false">IF(Q$1="P",MAX(0,Q$2-$C807),IF(Q$1="C",MAX(0,$C807-Q$2)))</f>
        <v>48.72</v>
      </c>
      <c r="R807" s="103" t="n">
        <f aca="false">IF(R$1="P",MAX(0,R$2-$C807),IF(R$1="C",MAX(0,$C807-R$2)))</f>
        <v>38.72</v>
      </c>
      <c r="S807" s="103" t="n">
        <f aca="false">IF(S$1="P",MAX(0,S$2-$C807),IF(S$1="C",MAX(0,$C807-S$2)))</f>
        <v>0</v>
      </c>
      <c r="T807" s="104" t="n">
        <f aca="false">A807</f>
        <v>37</v>
      </c>
      <c r="U807" s="105" t="n">
        <f aca="false">VLOOKUP($B807,Gas!$B$3:$E$2506,2)</f>
        <v>9.945</v>
      </c>
      <c r="V807" s="46" t="n">
        <f aca="false">C807/U807</f>
        <v>8.92106586224233</v>
      </c>
      <c r="W807" s="99" t="n">
        <f aca="false">VLOOKUP($B807,Gas!$B$3:$E$2506,4)</f>
        <v>0.957753879009374</v>
      </c>
    </row>
    <row r="808" customFormat="false" ht="12.75" hidden="false" customHeight="false" outlineLevel="0" collapsed="false">
      <c r="A808" s="95" t="n">
        <f aca="false">MONTH(B808)+(YEAR(B808)-1998)*12</f>
        <v>37</v>
      </c>
      <c r="B808" s="101" t="n">
        <v>36902</v>
      </c>
      <c r="C808" s="102" t="n">
        <v>77.87</v>
      </c>
      <c r="D808" s="98" t="n">
        <f aca="false">LN(C808/C807)</f>
        <v>-0.130444573453217</v>
      </c>
      <c r="E808" s="106" t="n">
        <f aca="false">STDEV(D799:D808)*SQRT(trade_day)</f>
        <v>2.18335161646586</v>
      </c>
      <c r="F808" s="97"/>
      <c r="G808" s="103" t="n">
        <f aca="false">IF(G$1="P",MAX(0,G$2-$C808),IF(G$1="C",MAX(0,$C808-G$2)))</f>
        <v>0</v>
      </c>
      <c r="H808" s="103" t="n">
        <f aca="false">IF(H$1="P",MAX(0,H$2-$C808),IF(H$1="C",MAX(0,$C808-H$2)))</f>
        <v>0</v>
      </c>
      <c r="I808" s="103" t="n">
        <f aca="false">IF(I$1="P",MAX(0,I$2-$C808),IF(I$1="C",MAX(0,$C808-I$2)))</f>
        <v>0</v>
      </c>
      <c r="J808" s="103" t="n">
        <f aca="false">IF(J$1="P",MAX(0,J$2-$C808),IF(J$1="C",MAX(0,$C808-J$2)))</f>
        <v>0</v>
      </c>
      <c r="K808" s="103" t="n">
        <f aca="false">IF(K$1="P",MAX(0,K$2-$C808),IF(K$1="C",MAX(0,$C808-K$2)))</f>
        <v>0</v>
      </c>
      <c r="L808" s="103" t="n">
        <f aca="false">IF(L$1="P",MAX(0,L$2-$C808),IF(L$1="C",MAX(0,$C808-L$2)))</f>
        <v>0</v>
      </c>
      <c r="M808" s="103" t="n">
        <f aca="false">IF(M$1="P",MAX(0,M$2-$C808),IF(M$1="C",MAX(0,$C808-M$2)))</f>
        <v>57.87</v>
      </c>
      <c r="N808" s="103" t="n">
        <f aca="false">IF(N$1="P",MAX(0,N$2-$C808),IF(N$1="C",MAX(0,$C808-N$2)))</f>
        <v>52.87</v>
      </c>
      <c r="O808" s="103" t="n">
        <f aca="false">IF(O$1="P",MAX(0,O$2-$C808),IF(O$1="C",MAX(0,$C808-O$2)))</f>
        <v>47.87</v>
      </c>
      <c r="P808" s="103" t="n">
        <f aca="false">IF(P$1="P",MAX(0,P$2-$C808),IF(P$1="C",MAX(0,$C808-P$2)))</f>
        <v>42.87</v>
      </c>
      <c r="Q808" s="103" t="n">
        <f aca="false">IF(Q$1="P",MAX(0,Q$2-$C808),IF(Q$1="C",MAX(0,$C808-Q$2)))</f>
        <v>37.87</v>
      </c>
      <c r="R808" s="103" t="n">
        <f aca="false">IF(R$1="P",MAX(0,R$2-$C808),IF(R$1="C",MAX(0,$C808-R$2)))</f>
        <v>27.87</v>
      </c>
      <c r="S808" s="103" t="n">
        <f aca="false">IF(S$1="P",MAX(0,S$2-$C808),IF(S$1="C",MAX(0,$C808-S$2)))</f>
        <v>0</v>
      </c>
      <c r="T808" s="104" t="n">
        <f aca="false">A808</f>
        <v>37</v>
      </c>
      <c r="U808" s="105" t="n">
        <f aca="false">VLOOKUP($B808,Gas!$B$3:$E$2506,2)</f>
        <v>9.9</v>
      </c>
      <c r="V808" s="46" t="n">
        <f aca="false">C808/U808</f>
        <v>7.86565656565657</v>
      </c>
      <c r="W808" s="99" t="n">
        <f aca="false">VLOOKUP($B808,Gas!$B$3:$E$2506,4)</f>
        <v>0.705749707907067</v>
      </c>
    </row>
    <row r="809" customFormat="false" ht="12.75" hidden="false" customHeight="false" outlineLevel="0" collapsed="false">
      <c r="A809" s="95" t="n">
        <f aca="false">MONTH(B809)+(YEAR(B809)-1998)*12</f>
        <v>37</v>
      </c>
      <c r="B809" s="101" t="n">
        <v>36903</v>
      </c>
      <c r="C809" s="102" t="n">
        <v>75.67</v>
      </c>
      <c r="D809" s="98" t="n">
        <f aca="false">LN(C809/C808)</f>
        <v>-0.0286589888824646</v>
      </c>
      <c r="E809" s="106" t="n">
        <f aca="false">STDEV(D800:D809)*SQRT(trade_day)</f>
        <v>2.18033077889595</v>
      </c>
      <c r="F809" s="97"/>
      <c r="G809" s="103" t="n">
        <f aca="false">IF(G$1="P",MAX(0,G$2-$C809),IF(G$1="C",MAX(0,$C809-G$2)))</f>
        <v>0</v>
      </c>
      <c r="H809" s="103" t="n">
        <f aca="false">IF(H$1="P",MAX(0,H$2-$C809),IF(H$1="C",MAX(0,$C809-H$2)))</f>
        <v>0</v>
      </c>
      <c r="I809" s="103" t="n">
        <f aca="false">IF(I$1="P",MAX(0,I$2-$C809),IF(I$1="C",MAX(0,$C809-I$2)))</f>
        <v>0</v>
      </c>
      <c r="J809" s="103" t="n">
        <f aca="false">IF(J$1="P",MAX(0,J$2-$C809),IF(J$1="C",MAX(0,$C809-J$2)))</f>
        <v>0</v>
      </c>
      <c r="K809" s="103" t="n">
        <f aca="false">IF(K$1="P",MAX(0,K$2-$C809),IF(K$1="C",MAX(0,$C809-K$2)))</f>
        <v>0</v>
      </c>
      <c r="L809" s="103" t="n">
        <f aca="false">IF(L$1="P",MAX(0,L$2-$C809),IF(L$1="C",MAX(0,$C809-L$2)))</f>
        <v>0</v>
      </c>
      <c r="M809" s="103" t="n">
        <f aca="false">IF(M$1="P",MAX(0,M$2-$C809),IF(M$1="C",MAX(0,$C809-M$2)))</f>
        <v>55.67</v>
      </c>
      <c r="N809" s="103" t="n">
        <f aca="false">IF(N$1="P",MAX(0,N$2-$C809),IF(N$1="C",MAX(0,$C809-N$2)))</f>
        <v>50.67</v>
      </c>
      <c r="O809" s="103" t="n">
        <f aca="false">IF(O$1="P",MAX(0,O$2-$C809),IF(O$1="C",MAX(0,$C809-O$2)))</f>
        <v>45.67</v>
      </c>
      <c r="P809" s="103" t="n">
        <f aca="false">IF(P$1="P",MAX(0,P$2-$C809),IF(P$1="C",MAX(0,$C809-P$2)))</f>
        <v>40.67</v>
      </c>
      <c r="Q809" s="103" t="n">
        <f aca="false">IF(Q$1="P",MAX(0,Q$2-$C809),IF(Q$1="C",MAX(0,$C809-Q$2)))</f>
        <v>35.67</v>
      </c>
      <c r="R809" s="103" t="n">
        <f aca="false">IF(R$1="P",MAX(0,R$2-$C809),IF(R$1="C",MAX(0,$C809-R$2)))</f>
        <v>25.67</v>
      </c>
      <c r="S809" s="103" t="n">
        <f aca="false">IF(S$1="P",MAX(0,S$2-$C809),IF(S$1="C",MAX(0,$C809-S$2)))</f>
        <v>0</v>
      </c>
      <c r="T809" s="104" t="n">
        <f aca="false">A809</f>
        <v>37</v>
      </c>
      <c r="U809" s="105" t="n">
        <f aca="false">VLOOKUP($B809,Gas!$B$3:$E$2506,2)</f>
        <v>8.975</v>
      </c>
      <c r="V809" s="46" t="n">
        <f aca="false">C809/U809</f>
        <v>8.43119777158774</v>
      </c>
      <c r="W809" s="99" t="n">
        <f aca="false">VLOOKUP($B809,Gas!$B$3:$E$2506,4)</f>
        <v>0.89453919818259</v>
      </c>
    </row>
    <row r="810" customFormat="false" ht="12.75" hidden="false" customHeight="false" outlineLevel="0" collapsed="false">
      <c r="A810" s="95" t="n">
        <f aca="false">MONTH(B810)+(YEAR(B810)-1998)*12</f>
        <v>37</v>
      </c>
      <c r="B810" s="101" t="n">
        <v>36906</v>
      </c>
      <c r="C810" s="102" t="n">
        <v>75.03</v>
      </c>
      <c r="D810" s="98" t="n">
        <f aca="false">LN(C810/C809)</f>
        <v>-0.00849374714879287</v>
      </c>
      <c r="E810" s="106" t="n">
        <f aca="false">STDEV(D801:D810)*SQRT(trade_day)</f>
        <v>2.17080901409028</v>
      </c>
      <c r="F810" s="97"/>
      <c r="G810" s="103" t="n">
        <f aca="false">IF(G$1="P",MAX(0,G$2-$C810),IF(G$1="C",MAX(0,$C810-G$2)))</f>
        <v>0</v>
      </c>
      <c r="H810" s="103" t="n">
        <f aca="false">IF(H$1="P",MAX(0,H$2-$C810),IF(H$1="C",MAX(0,$C810-H$2)))</f>
        <v>0</v>
      </c>
      <c r="I810" s="103" t="n">
        <f aca="false">IF(I$1="P",MAX(0,I$2-$C810),IF(I$1="C",MAX(0,$C810-I$2)))</f>
        <v>0</v>
      </c>
      <c r="J810" s="103" t="n">
        <f aca="false">IF(J$1="P",MAX(0,J$2-$C810),IF(J$1="C",MAX(0,$C810-J$2)))</f>
        <v>0</v>
      </c>
      <c r="K810" s="103" t="n">
        <f aca="false">IF(K$1="P",MAX(0,K$2-$C810),IF(K$1="C",MAX(0,$C810-K$2)))</f>
        <v>0</v>
      </c>
      <c r="L810" s="103" t="n">
        <f aca="false">IF(L$1="P",MAX(0,L$2-$C810),IF(L$1="C",MAX(0,$C810-L$2)))</f>
        <v>0</v>
      </c>
      <c r="M810" s="103" t="n">
        <f aca="false">IF(M$1="P",MAX(0,M$2-$C810),IF(M$1="C",MAX(0,$C810-M$2)))</f>
        <v>55.03</v>
      </c>
      <c r="N810" s="103" t="n">
        <f aca="false">IF(N$1="P",MAX(0,N$2-$C810),IF(N$1="C",MAX(0,$C810-N$2)))</f>
        <v>50.03</v>
      </c>
      <c r="O810" s="103" t="n">
        <f aca="false">IF(O$1="P",MAX(0,O$2-$C810),IF(O$1="C",MAX(0,$C810-O$2)))</f>
        <v>45.03</v>
      </c>
      <c r="P810" s="103" t="n">
        <f aca="false">IF(P$1="P",MAX(0,P$2-$C810),IF(P$1="C",MAX(0,$C810-P$2)))</f>
        <v>40.03</v>
      </c>
      <c r="Q810" s="103" t="n">
        <f aca="false">IF(Q$1="P",MAX(0,Q$2-$C810),IF(Q$1="C",MAX(0,$C810-Q$2)))</f>
        <v>35.03</v>
      </c>
      <c r="R810" s="103" t="n">
        <f aca="false">IF(R$1="P",MAX(0,R$2-$C810),IF(R$1="C",MAX(0,$C810-R$2)))</f>
        <v>25.03</v>
      </c>
      <c r="S810" s="103" t="n">
        <f aca="false">IF(S$1="P",MAX(0,S$2-$C810),IF(S$1="C",MAX(0,$C810-S$2)))</f>
        <v>0</v>
      </c>
      <c r="T810" s="104" t="n">
        <f aca="false">A810</f>
        <v>37</v>
      </c>
      <c r="U810" s="105" t="n">
        <f aca="false">VLOOKUP($B810,Gas!$B$3:$E$2506,2)</f>
        <v>8.76</v>
      </c>
      <c r="V810" s="46" t="n">
        <f aca="false">C810/U810</f>
        <v>8.56506849315069</v>
      </c>
      <c r="W810" s="99" t="n">
        <f aca="false">VLOOKUP($B810,Gas!$B$3:$E$2506,4)</f>
        <v>0.799515278209291</v>
      </c>
    </row>
    <row r="811" customFormat="false" ht="12.75" hidden="false" customHeight="false" outlineLevel="0" collapsed="false">
      <c r="A811" s="95" t="n">
        <f aca="false">MONTH(B811)+(YEAR(B811)-1998)*12</f>
        <v>37</v>
      </c>
      <c r="B811" s="101" t="n">
        <v>36907</v>
      </c>
      <c r="C811" s="102" t="n">
        <v>77.33</v>
      </c>
      <c r="D811" s="98" t="n">
        <f aca="false">LN(C811/C810)</f>
        <v>0.0301939450633068</v>
      </c>
      <c r="E811" s="106" t="n">
        <f aca="false">STDEV(D802:D811)*SQRT(trade_day)</f>
        <v>1.6462139258582</v>
      </c>
      <c r="F811" s="97"/>
      <c r="G811" s="103" t="n">
        <f aca="false">IF(G$1="P",MAX(0,G$2-$C811),IF(G$1="C",MAX(0,$C811-G$2)))</f>
        <v>0</v>
      </c>
      <c r="H811" s="103" t="n">
        <f aca="false">IF(H$1="P",MAX(0,H$2-$C811),IF(H$1="C",MAX(0,$C811-H$2)))</f>
        <v>0</v>
      </c>
      <c r="I811" s="103" t="n">
        <f aca="false">IF(I$1="P",MAX(0,I$2-$C811),IF(I$1="C",MAX(0,$C811-I$2)))</f>
        <v>0</v>
      </c>
      <c r="J811" s="103" t="n">
        <f aca="false">IF(J$1="P",MAX(0,J$2-$C811),IF(J$1="C",MAX(0,$C811-J$2)))</f>
        <v>0</v>
      </c>
      <c r="K811" s="103" t="n">
        <f aca="false">IF(K$1="P",MAX(0,K$2-$C811),IF(K$1="C",MAX(0,$C811-K$2)))</f>
        <v>0</v>
      </c>
      <c r="L811" s="103" t="n">
        <f aca="false">IF(L$1="P",MAX(0,L$2-$C811),IF(L$1="C",MAX(0,$C811-L$2)))</f>
        <v>0</v>
      </c>
      <c r="M811" s="103" t="n">
        <f aca="false">IF(M$1="P",MAX(0,M$2-$C811),IF(M$1="C",MAX(0,$C811-M$2)))</f>
        <v>57.33</v>
      </c>
      <c r="N811" s="103" t="n">
        <f aca="false">IF(N$1="P",MAX(0,N$2-$C811),IF(N$1="C",MAX(0,$C811-N$2)))</f>
        <v>52.33</v>
      </c>
      <c r="O811" s="103" t="n">
        <f aca="false">IF(O$1="P",MAX(0,O$2-$C811),IF(O$1="C",MAX(0,$C811-O$2)))</f>
        <v>47.33</v>
      </c>
      <c r="P811" s="103" t="n">
        <f aca="false">IF(P$1="P",MAX(0,P$2-$C811),IF(P$1="C",MAX(0,$C811-P$2)))</f>
        <v>42.33</v>
      </c>
      <c r="Q811" s="103" t="n">
        <f aca="false">IF(Q$1="P",MAX(0,Q$2-$C811),IF(Q$1="C",MAX(0,$C811-Q$2)))</f>
        <v>37.33</v>
      </c>
      <c r="R811" s="103" t="n">
        <f aca="false">IF(R$1="P",MAX(0,R$2-$C811),IF(R$1="C",MAX(0,$C811-R$2)))</f>
        <v>27.33</v>
      </c>
      <c r="S811" s="103" t="n">
        <f aca="false">IF(S$1="P",MAX(0,S$2-$C811),IF(S$1="C",MAX(0,$C811-S$2)))</f>
        <v>0</v>
      </c>
      <c r="T811" s="104" t="n">
        <f aca="false">A811</f>
        <v>37</v>
      </c>
      <c r="U811" s="105" t="n">
        <f aca="false">VLOOKUP($B811,Gas!$B$3:$E$2506,2)</f>
        <v>8.76</v>
      </c>
      <c r="V811" s="46" t="n">
        <f aca="false">C811/U811</f>
        <v>8.82762557077626</v>
      </c>
      <c r="W811" s="99" t="n">
        <f aca="false">VLOOKUP($B811,Gas!$B$3:$E$2506,4)</f>
        <v>0.727254688442084</v>
      </c>
    </row>
    <row r="812" customFormat="false" ht="12.75" hidden="false" customHeight="false" outlineLevel="0" collapsed="false">
      <c r="A812" s="95" t="n">
        <f aca="false">MONTH(B812)+(YEAR(B812)-1998)*12</f>
        <v>37</v>
      </c>
      <c r="B812" s="101" t="n">
        <v>36908</v>
      </c>
      <c r="C812" s="102" t="n">
        <v>78.7</v>
      </c>
      <c r="D812" s="98" t="n">
        <f aca="false">LN(C812/C811)</f>
        <v>0.0175611768024136</v>
      </c>
      <c r="E812" s="106" t="n">
        <f aca="false">STDEV(D803:D812)*SQRT(trade_day)</f>
        <v>0.948307468061382</v>
      </c>
      <c r="F812" s="97"/>
      <c r="G812" s="103" t="n">
        <f aca="false">IF(G$1="P",MAX(0,G$2-$C812),IF(G$1="C",MAX(0,$C812-G$2)))</f>
        <v>0</v>
      </c>
      <c r="H812" s="103" t="n">
        <f aca="false">IF(H$1="P",MAX(0,H$2-$C812),IF(H$1="C",MAX(0,$C812-H$2)))</f>
        <v>0</v>
      </c>
      <c r="I812" s="103" t="n">
        <f aca="false">IF(I$1="P",MAX(0,I$2-$C812),IF(I$1="C",MAX(0,$C812-I$2)))</f>
        <v>0</v>
      </c>
      <c r="J812" s="103" t="n">
        <f aca="false">IF(J$1="P",MAX(0,J$2-$C812),IF(J$1="C",MAX(0,$C812-J$2)))</f>
        <v>0</v>
      </c>
      <c r="K812" s="103" t="n">
        <f aca="false">IF(K$1="P",MAX(0,K$2-$C812),IF(K$1="C",MAX(0,$C812-K$2)))</f>
        <v>0</v>
      </c>
      <c r="L812" s="103" t="n">
        <f aca="false">IF(L$1="P",MAX(0,L$2-$C812),IF(L$1="C",MAX(0,$C812-L$2)))</f>
        <v>0</v>
      </c>
      <c r="M812" s="103" t="n">
        <f aca="false">IF(M$1="P",MAX(0,M$2-$C812),IF(M$1="C",MAX(0,$C812-M$2)))</f>
        <v>58.7</v>
      </c>
      <c r="N812" s="103" t="n">
        <f aca="false">IF(N$1="P",MAX(0,N$2-$C812),IF(N$1="C",MAX(0,$C812-N$2)))</f>
        <v>53.7</v>
      </c>
      <c r="O812" s="103" t="n">
        <f aca="false">IF(O$1="P",MAX(0,O$2-$C812),IF(O$1="C",MAX(0,$C812-O$2)))</f>
        <v>48.7</v>
      </c>
      <c r="P812" s="103" t="n">
        <f aca="false">IF(P$1="P",MAX(0,P$2-$C812),IF(P$1="C",MAX(0,$C812-P$2)))</f>
        <v>43.7</v>
      </c>
      <c r="Q812" s="103" t="n">
        <f aca="false">IF(Q$1="P",MAX(0,Q$2-$C812),IF(Q$1="C",MAX(0,$C812-Q$2)))</f>
        <v>38.7</v>
      </c>
      <c r="R812" s="103" t="n">
        <f aca="false">IF(R$1="P",MAX(0,R$2-$C812),IF(R$1="C",MAX(0,$C812-R$2)))</f>
        <v>28.7</v>
      </c>
      <c r="S812" s="103" t="n">
        <f aca="false">IF(S$1="P",MAX(0,S$2-$C812),IF(S$1="C",MAX(0,$C812-S$2)))</f>
        <v>0</v>
      </c>
      <c r="T812" s="104" t="n">
        <f aca="false">A812</f>
        <v>37</v>
      </c>
      <c r="U812" s="105" t="n">
        <f aca="false">VLOOKUP($B812,Gas!$B$3:$E$2506,2)</f>
        <v>8.19</v>
      </c>
      <c r="V812" s="46" t="n">
        <f aca="false">C812/U812</f>
        <v>9.60927960927961</v>
      </c>
      <c r="W812" s="99" t="n">
        <f aca="false">VLOOKUP($B812,Gas!$B$3:$E$2506,4)</f>
        <v>0.794679776343315</v>
      </c>
    </row>
    <row r="813" customFormat="false" ht="12.75" hidden="false" customHeight="false" outlineLevel="0" collapsed="false">
      <c r="A813" s="95" t="n">
        <f aca="false">MONTH(B813)+(YEAR(B813)-1998)*12</f>
        <v>37</v>
      </c>
      <c r="B813" s="101" t="n">
        <v>36909</v>
      </c>
      <c r="C813" s="102" t="n">
        <v>75.43</v>
      </c>
      <c r="D813" s="98" t="n">
        <f aca="false">LN(C813/C812)</f>
        <v>-0.042438081557818</v>
      </c>
      <c r="E813" s="106" t="n">
        <f aca="false">STDEV(D804:D813)*SQRT(trade_day)</f>
        <v>0.937422584509437</v>
      </c>
      <c r="F813" s="97"/>
      <c r="G813" s="103" t="n">
        <f aca="false">IF(G$1="P",MAX(0,G$2-$C813),IF(G$1="C",MAX(0,$C813-G$2)))</f>
        <v>0</v>
      </c>
      <c r="H813" s="103" t="n">
        <f aca="false">IF(H$1="P",MAX(0,H$2-$C813),IF(H$1="C",MAX(0,$C813-H$2)))</f>
        <v>0</v>
      </c>
      <c r="I813" s="103" t="n">
        <f aca="false">IF(I$1="P",MAX(0,I$2-$C813),IF(I$1="C",MAX(0,$C813-I$2)))</f>
        <v>0</v>
      </c>
      <c r="J813" s="103" t="n">
        <f aca="false">IF(J$1="P",MAX(0,J$2-$C813),IF(J$1="C",MAX(0,$C813-J$2)))</f>
        <v>0</v>
      </c>
      <c r="K813" s="103" t="n">
        <f aca="false">IF(K$1="P",MAX(0,K$2-$C813),IF(K$1="C",MAX(0,$C813-K$2)))</f>
        <v>0</v>
      </c>
      <c r="L813" s="103" t="n">
        <f aca="false">IF(L$1="P",MAX(0,L$2-$C813),IF(L$1="C",MAX(0,$C813-L$2)))</f>
        <v>0</v>
      </c>
      <c r="M813" s="103" t="n">
        <f aca="false">IF(M$1="P",MAX(0,M$2-$C813),IF(M$1="C",MAX(0,$C813-M$2)))</f>
        <v>55.43</v>
      </c>
      <c r="N813" s="103" t="n">
        <f aca="false">IF(N$1="P",MAX(0,N$2-$C813),IF(N$1="C",MAX(0,$C813-N$2)))</f>
        <v>50.43</v>
      </c>
      <c r="O813" s="103" t="n">
        <f aca="false">IF(O$1="P",MAX(0,O$2-$C813),IF(O$1="C",MAX(0,$C813-O$2)))</f>
        <v>45.43</v>
      </c>
      <c r="P813" s="103" t="n">
        <f aca="false">IF(P$1="P",MAX(0,P$2-$C813),IF(P$1="C",MAX(0,$C813-P$2)))</f>
        <v>40.43</v>
      </c>
      <c r="Q813" s="103" t="n">
        <f aca="false">IF(Q$1="P",MAX(0,Q$2-$C813),IF(Q$1="C",MAX(0,$C813-Q$2)))</f>
        <v>35.43</v>
      </c>
      <c r="R813" s="103" t="n">
        <f aca="false">IF(R$1="P",MAX(0,R$2-$C813),IF(R$1="C",MAX(0,$C813-R$2)))</f>
        <v>25.43</v>
      </c>
      <c r="S813" s="103" t="n">
        <f aca="false">IF(S$1="P",MAX(0,S$2-$C813),IF(S$1="C",MAX(0,$C813-S$2)))</f>
        <v>0</v>
      </c>
      <c r="T813" s="104" t="n">
        <f aca="false">A813</f>
        <v>37</v>
      </c>
      <c r="U813" s="105" t="n">
        <f aca="false">VLOOKUP($B813,Gas!$B$3:$E$2506,2)</f>
        <v>7.86</v>
      </c>
      <c r="V813" s="46" t="n">
        <f aca="false">C813/U813</f>
        <v>9.59669211195929</v>
      </c>
      <c r="W813" s="99" t="n">
        <f aca="false">VLOOKUP($B813,Gas!$B$3:$E$2506,4)</f>
        <v>0.795321052110128</v>
      </c>
    </row>
    <row r="814" customFormat="false" ht="12.75" hidden="false" customHeight="false" outlineLevel="0" collapsed="false">
      <c r="A814" s="95" t="n">
        <f aca="false">MONTH(B814)+(YEAR(B814)-1998)*12</f>
        <v>37</v>
      </c>
      <c r="B814" s="101" t="n">
        <v>36910</v>
      </c>
      <c r="C814" s="102" t="n">
        <v>71.84</v>
      </c>
      <c r="D814" s="98" t="n">
        <f aca="false">LN(C814/C813)</f>
        <v>-0.0487636498715954</v>
      </c>
      <c r="E814" s="106" t="n">
        <f aca="false">STDEV(D805:D814)*SQRT(trade_day)</f>
        <v>0.935047722143372</v>
      </c>
      <c r="F814" s="97"/>
      <c r="G814" s="103" t="n">
        <f aca="false">IF(G$1="P",MAX(0,G$2-$C814),IF(G$1="C",MAX(0,$C814-G$2)))</f>
        <v>0</v>
      </c>
      <c r="H814" s="103" t="n">
        <f aca="false">IF(H$1="P",MAX(0,H$2-$C814),IF(H$1="C",MAX(0,$C814-H$2)))</f>
        <v>0</v>
      </c>
      <c r="I814" s="103" t="n">
        <f aca="false">IF(I$1="P",MAX(0,I$2-$C814),IF(I$1="C",MAX(0,$C814-I$2)))</f>
        <v>0</v>
      </c>
      <c r="J814" s="103" t="n">
        <f aca="false">IF(J$1="P",MAX(0,J$2-$C814),IF(J$1="C",MAX(0,$C814-J$2)))</f>
        <v>0</v>
      </c>
      <c r="K814" s="103" t="n">
        <f aca="false">IF(K$1="P",MAX(0,K$2-$C814),IF(K$1="C",MAX(0,$C814-K$2)))</f>
        <v>0</v>
      </c>
      <c r="L814" s="103" t="n">
        <f aca="false">IF(L$1="P",MAX(0,L$2-$C814),IF(L$1="C",MAX(0,$C814-L$2)))</f>
        <v>0</v>
      </c>
      <c r="M814" s="103" t="n">
        <f aca="false">IF(M$1="P",MAX(0,M$2-$C814),IF(M$1="C",MAX(0,$C814-M$2)))</f>
        <v>51.84</v>
      </c>
      <c r="N814" s="103" t="n">
        <f aca="false">IF(N$1="P",MAX(0,N$2-$C814),IF(N$1="C",MAX(0,$C814-N$2)))</f>
        <v>46.84</v>
      </c>
      <c r="O814" s="103" t="n">
        <f aca="false">IF(O$1="P",MAX(0,O$2-$C814),IF(O$1="C",MAX(0,$C814-O$2)))</f>
        <v>41.84</v>
      </c>
      <c r="P814" s="103" t="n">
        <f aca="false">IF(P$1="P",MAX(0,P$2-$C814),IF(P$1="C",MAX(0,$C814-P$2)))</f>
        <v>36.84</v>
      </c>
      <c r="Q814" s="103" t="n">
        <f aca="false">IF(Q$1="P",MAX(0,Q$2-$C814),IF(Q$1="C",MAX(0,$C814-Q$2)))</f>
        <v>31.84</v>
      </c>
      <c r="R814" s="103" t="n">
        <f aca="false">IF(R$1="P",MAX(0,R$2-$C814),IF(R$1="C",MAX(0,$C814-R$2)))</f>
        <v>21.84</v>
      </c>
      <c r="S814" s="103" t="n">
        <f aca="false">IF(S$1="P",MAX(0,S$2-$C814),IF(S$1="C",MAX(0,$C814-S$2)))</f>
        <v>0</v>
      </c>
      <c r="T814" s="104" t="n">
        <f aca="false">A814</f>
        <v>37</v>
      </c>
      <c r="U814" s="105" t="n">
        <f aca="false">VLOOKUP($B814,Gas!$B$3:$E$2506,2)</f>
        <v>7.065</v>
      </c>
      <c r="V814" s="46" t="n">
        <f aca="false">C814/U814</f>
        <v>10.1684359518754</v>
      </c>
      <c r="W814" s="99" t="n">
        <f aca="false">VLOOKUP($B814,Gas!$B$3:$E$2506,4)</f>
        <v>0.775542693955322</v>
      </c>
    </row>
    <row r="815" customFormat="false" ht="12.75" hidden="false" customHeight="false" outlineLevel="0" collapsed="false">
      <c r="A815" s="95" t="n">
        <f aca="false">MONTH(B815)+(YEAR(B815)-1998)*12</f>
        <v>37</v>
      </c>
      <c r="B815" s="101" t="n">
        <v>36913</v>
      </c>
      <c r="C815" s="102" t="n">
        <v>74.07</v>
      </c>
      <c r="D815" s="98" t="n">
        <f aca="false">LN(C815/C814)</f>
        <v>0.0305691680312536</v>
      </c>
      <c r="E815" s="106" t="n">
        <f aca="false">STDEV(D806:D815)*SQRT(trade_day)</f>
        <v>0.900202960260808</v>
      </c>
      <c r="F815" s="97"/>
      <c r="G815" s="103" t="n">
        <f aca="false">IF(G$1="P",MAX(0,G$2-$C815),IF(G$1="C",MAX(0,$C815-G$2)))</f>
        <v>0</v>
      </c>
      <c r="H815" s="103" t="n">
        <f aca="false">IF(H$1="P",MAX(0,H$2-$C815),IF(H$1="C",MAX(0,$C815-H$2)))</f>
        <v>0</v>
      </c>
      <c r="I815" s="103" t="n">
        <f aca="false">IF(I$1="P",MAX(0,I$2-$C815),IF(I$1="C",MAX(0,$C815-I$2)))</f>
        <v>0</v>
      </c>
      <c r="J815" s="103" t="n">
        <f aca="false">IF(J$1="P",MAX(0,J$2-$C815),IF(J$1="C",MAX(0,$C815-J$2)))</f>
        <v>0</v>
      </c>
      <c r="K815" s="103" t="n">
        <f aca="false">IF(K$1="P",MAX(0,K$2-$C815),IF(K$1="C",MAX(0,$C815-K$2)))</f>
        <v>0</v>
      </c>
      <c r="L815" s="103" t="n">
        <f aca="false">IF(L$1="P",MAX(0,L$2-$C815),IF(L$1="C",MAX(0,$C815-L$2)))</f>
        <v>0</v>
      </c>
      <c r="M815" s="103" t="n">
        <f aca="false">IF(M$1="P",MAX(0,M$2-$C815),IF(M$1="C",MAX(0,$C815-M$2)))</f>
        <v>54.07</v>
      </c>
      <c r="N815" s="103" t="n">
        <f aca="false">IF(N$1="P",MAX(0,N$2-$C815),IF(N$1="C",MAX(0,$C815-N$2)))</f>
        <v>49.07</v>
      </c>
      <c r="O815" s="103" t="n">
        <f aca="false">IF(O$1="P",MAX(0,O$2-$C815),IF(O$1="C",MAX(0,$C815-O$2)))</f>
        <v>44.07</v>
      </c>
      <c r="P815" s="103" t="n">
        <f aca="false">IF(P$1="P",MAX(0,P$2-$C815),IF(P$1="C",MAX(0,$C815-P$2)))</f>
        <v>39.07</v>
      </c>
      <c r="Q815" s="103" t="n">
        <f aca="false">IF(Q$1="P",MAX(0,Q$2-$C815),IF(Q$1="C",MAX(0,$C815-Q$2)))</f>
        <v>34.07</v>
      </c>
      <c r="R815" s="103" t="n">
        <f aca="false">IF(R$1="P",MAX(0,R$2-$C815),IF(R$1="C",MAX(0,$C815-R$2)))</f>
        <v>24.07</v>
      </c>
      <c r="S815" s="103" t="n">
        <f aca="false">IF(S$1="P",MAX(0,S$2-$C815),IF(S$1="C",MAX(0,$C815-S$2)))</f>
        <v>0</v>
      </c>
      <c r="T815" s="104" t="n">
        <f aca="false">A815</f>
        <v>37</v>
      </c>
      <c r="U815" s="105" t="n">
        <f aca="false">VLOOKUP($B815,Gas!$B$3:$E$2506,2)</f>
        <v>7.575</v>
      </c>
      <c r="V815" s="46" t="n">
        <f aca="false">C815/U815</f>
        <v>9.77821782178218</v>
      </c>
      <c r="W815" s="99" t="n">
        <f aca="false">VLOOKUP($B815,Gas!$B$3:$E$2506,4)</f>
        <v>0.90419078292582</v>
      </c>
    </row>
    <row r="816" customFormat="false" ht="12.75" hidden="false" customHeight="false" outlineLevel="0" collapsed="false">
      <c r="A816" s="95" t="n">
        <f aca="false">MONTH(B816)+(YEAR(B816)-1998)*12</f>
        <v>37</v>
      </c>
      <c r="B816" s="101" t="n">
        <v>36914</v>
      </c>
      <c r="C816" s="102" t="n">
        <v>70.68</v>
      </c>
      <c r="D816" s="98" t="n">
        <f aca="false">LN(C816/C815)</f>
        <v>-0.046847944573702</v>
      </c>
      <c r="E816" s="106" t="n">
        <f aca="false">STDEV(D807:D816)*SQRT(trade_day)</f>
        <v>0.916026251763804</v>
      </c>
      <c r="F816" s="97"/>
      <c r="G816" s="103" t="n">
        <f aca="false">IF(G$1="P",MAX(0,G$2-$C816),IF(G$1="C",MAX(0,$C816-G$2)))</f>
        <v>0</v>
      </c>
      <c r="H816" s="103" t="n">
        <f aca="false">IF(H$1="P",MAX(0,H$2-$C816),IF(H$1="C",MAX(0,$C816-H$2)))</f>
        <v>0</v>
      </c>
      <c r="I816" s="103" t="n">
        <f aca="false">IF(I$1="P",MAX(0,I$2-$C816),IF(I$1="C",MAX(0,$C816-I$2)))</f>
        <v>0</v>
      </c>
      <c r="J816" s="103" t="n">
        <f aca="false">IF(J$1="P",MAX(0,J$2-$C816),IF(J$1="C",MAX(0,$C816-J$2)))</f>
        <v>0</v>
      </c>
      <c r="K816" s="103" t="n">
        <f aca="false">IF(K$1="P",MAX(0,K$2-$C816),IF(K$1="C",MAX(0,$C816-K$2)))</f>
        <v>0</v>
      </c>
      <c r="L816" s="103" t="n">
        <f aca="false">IF(L$1="P",MAX(0,L$2-$C816),IF(L$1="C",MAX(0,$C816-L$2)))</f>
        <v>0</v>
      </c>
      <c r="M816" s="103" t="n">
        <f aca="false">IF(M$1="P",MAX(0,M$2-$C816),IF(M$1="C",MAX(0,$C816-M$2)))</f>
        <v>50.68</v>
      </c>
      <c r="N816" s="103" t="n">
        <f aca="false">IF(N$1="P",MAX(0,N$2-$C816),IF(N$1="C",MAX(0,$C816-N$2)))</f>
        <v>45.68</v>
      </c>
      <c r="O816" s="103" t="n">
        <f aca="false">IF(O$1="P",MAX(0,O$2-$C816),IF(O$1="C",MAX(0,$C816-O$2)))</f>
        <v>40.68</v>
      </c>
      <c r="P816" s="103" t="n">
        <f aca="false">IF(P$1="P",MAX(0,P$2-$C816),IF(P$1="C",MAX(0,$C816-P$2)))</f>
        <v>35.68</v>
      </c>
      <c r="Q816" s="103" t="n">
        <f aca="false">IF(Q$1="P",MAX(0,Q$2-$C816),IF(Q$1="C",MAX(0,$C816-Q$2)))</f>
        <v>30.68</v>
      </c>
      <c r="R816" s="103" t="n">
        <f aca="false">IF(R$1="P",MAX(0,R$2-$C816),IF(R$1="C",MAX(0,$C816-R$2)))</f>
        <v>20.68</v>
      </c>
      <c r="S816" s="103" t="n">
        <f aca="false">IF(S$1="P",MAX(0,S$2-$C816),IF(S$1="C",MAX(0,$C816-S$2)))</f>
        <v>0</v>
      </c>
      <c r="T816" s="104" t="n">
        <f aca="false">A816</f>
        <v>37</v>
      </c>
      <c r="U816" s="105" t="n">
        <f aca="false">VLOOKUP($B816,Gas!$B$3:$E$2506,2)</f>
        <v>7.675</v>
      </c>
      <c r="V816" s="46" t="n">
        <f aca="false">C816/U816</f>
        <v>9.20912052117264</v>
      </c>
      <c r="W816" s="99" t="n">
        <f aca="false">VLOOKUP($B816,Gas!$B$3:$E$2506,4)</f>
        <v>0.920013940629682</v>
      </c>
    </row>
    <row r="817" customFormat="false" ht="12.75" hidden="false" customHeight="false" outlineLevel="0" collapsed="false">
      <c r="A817" s="95" t="n">
        <f aca="false">MONTH(B817)+(YEAR(B817)-1998)*12</f>
        <v>37</v>
      </c>
      <c r="B817" s="101" t="n">
        <v>36915</v>
      </c>
      <c r="C817" s="102" t="n">
        <v>67.76</v>
      </c>
      <c r="D817" s="98" t="n">
        <f aca="false">LN(C817/C816)</f>
        <v>-0.0421905971076968</v>
      </c>
      <c r="E817" s="106" t="n">
        <f aca="false">STDEV(D808:D817)*SQRT(trade_day)</f>
        <v>0.762920751439324</v>
      </c>
      <c r="F817" s="97"/>
      <c r="G817" s="103" t="n">
        <f aca="false">IF(G$1="P",MAX(0,G$2-$C817),IF(G$1="C",MAX(0,$C817-G$2)))</f>
        <v>0</v>
      </c>
      <c r="H817" s="103" t="n">
        <f aca="false">IF(H$1="P",MAX(0,H$2-$C817),IF(H$1="C",MAX(0,$C817-H$2)))</f>
        <v>0</v>
      </c>
      <c r="I817" s="103" t="n">
        <f aca="false">IF(I$1="P",MAX(0,I$2-$C817),IF(I$1="C",MAX(0,$C817-I$2)))</f>
        <v>0</v>
      </c>
      <c r="J817" s="103" t="n">
        <f aca="false">IF(J$1="P",MAX(0,J$2-$C817),IF(J$1="C",MAX(0,$C817-J$2)))</f>
        <v>0</v>
      </c>
      <c r="K817" s="103" t="n">
        <f aca="false">IF(K$1="P",MAX(0,K$2-$C817),IF(K$1="C",MAX(0,$C817-K$2)))</f>
        <v>0</v>
      </c>
      <c r="L817" s="103" t="n">
        <f aca="false">IF(L$1="P",MAX(0,L$2-$C817),IF(L$1="C",MAX(0,$C817-L$2)))</f>
        <v>0</v>
      </c>
      <c r="M817" s="103" t="n">
        <f aca="false">IF(M$1="P",MAX(0,M$2-$C817),IF(M$1="C",MAX(0,$C817-M$2)))</f>
        <v>47.76</v>
      </c>
      <c r="N817" s="103" t="n">
        <f aca="false">IF(N$1="P",MAX(0,N$2-$C817),IF(N$1="C",MAX(0,$C817-N$2)))</f>
        <v>42.76</v>
      </c>
      <c r="O817" s="103" t="n">
        <f aca="false">IF(O$1="P",MAX(0,O$2-$C817),IF(O$1="C",MAX(0,$C817-O$2)))</f>
        <v>37.76</v>
      </c>
      <c r="P817" s="103" t="n">
        <f aca="false">IF(P$1="P",MAX(0,P$2-$C817),IF(P$1="C",MAX(0,$C817-P$2)))</f>
        <v>32.76</v>
      </c>
      <c r="Q817" s="103" t="n">
        <f aca="false">IF(Q$1="P",MAX(0,Q$2-$C817),IF(Q$1="C",MAX(0,$C817-Q$2)))</f>
        <v>27.76</v>
      </c>
      <c r="R817" s="103" t="n">
        <f aca="false">IF(R$1="P",MAX(0,R$2-$C817),IF(R$1="C",MAX(0,$C817-R$2)))</f>
        <v>17.76</v>
      </c>
      <c r="S817" s="103" t="n">
        <f aca="false">IF(S$1="P",MAX(0,S$2-$C817),IF(S$1="C",MAX(0,$C817-S$2)))</f>
        <v>0</v>
      </c>
      <c r="T817" s="104" t="n">
        <f aca="false">A817</f>
        <v>37</v>
      </c>
      <c r="U817" s="105" t="n">
        <f aca="false">VLOOKUP($B817,Gas!$B$3:$E$2506,2)</f>
        <v>7.065</v>
      </c>
      <c r="V817" s="46" t="n">
        <f aca="false">C817/U817</f>
        <v>9.59094125973107</v>
      </c>
      <c r="W817" s="99" t="n">
        <f aca="false">VLOOKUP($B817,Gas!$B$3:$E$2506,4)</f>
        <v>1.00396001553832</v>
      </c>
    </row>
    <row r="818" customFormat="false" ht="12.75" hidden="false" customHeight="false" outlineLevel="0" collapsed="false">
      <c r="A818" s="95" t="n">
        <f aca="false">MONTH(B818)+(YEAR(B818)-1998)*12</f>
        <v>37</v>
      </c>
      <c r="B818" s="101" t="n">
        <v>36916</v>
      </c>
      <c r="C818" s="102" t="n">
        <v>66.12</v>
      </c>
      <c r="D818" s="98" t="n">
        <f aca="false">LN(C818/C817)</f>
        <v>-0.0245007773909755</v>
      </c>
      <c r="E818" s="106" t="n">
        <f aca="false">STDEV(D809:D818)*SQRT(trade_day)</f>
        <v>0.503500950227065</v>
      </c>
      <c r="F818" s="97"/>
      <c r="G818" s="103" t="n">
        <f aca="false">IF(G$1="P",MAX(0,G$2-$C818),IF(G$1="C",MAX(0,$C818-G$2)))</f>
        <v>0</v>
      </c>
      <c r="H818" s="103" t="n">
        <f aca="false">IF(H$1="P",MAX(0,H$2-$C818),IF(H$1="C",MAX(0,$C818-H$2)))</f>
        <v>0</v>
      </c>
      <c r="I818" s="103" t="n">
        <f aca="false">IF(I$1="P",MAX(0,I$2-$C818),IF(I$1="C",MAX(0,$C818-I$2)))</f>
        <v>0</v>
      </c>
      <c r="J818" s="103" t="n">
        <f aca="false">IF(J$1="P",MAX(0,J$2-$C818),IF(J$1="C",MAX(0,$C818-J$2)))</f>
        <v>0</v>
      </c>
      <c r="K818" s="103" t="n">
        <f aca="false">IF(K$1="P",MAX(0,K$2-$C818),IF(K$1="C",MAX(0,$C818-K$2)))</f>
        <v>0</v>
      </c>
      <c r="L818" s="103" t="n">
        <f aca="false">IF(L$1="P",MAX(0,L$2-$C818),IF(L$1="C",MAX(0,$C818-L$2)))</f>
        <v>0</v>
      </c>
      <c r="M818" s="103" t="n">
        <f aca="false">IF(M$1="P",MAX(0,M$2-$C818),IF(M$1="C",MAX(0,$C818-M$2)))</f>
        <v>46.12</v>
      </c>
      <c r="N818" s="103" t="n">
        <f aca="false">IF(N$1="P",MAX(0,N$2-$C818),IF(N$1="C",MAX(0,$C818-N$2)))</f>
        <v>41.12</v>
      </c>
      <c r="O818" s="103" t="n">
        <f aca="false">IF(O$1="P",MAX(0,O$2-$C818),IF(O$1="C",MAX(0,$C818-O$2)))</f>
        <v>36.12</v>
      </c>
      <c r="P818" s="103" t="n">
        <f aca="false">IF(P$1="P",MAX(0,P$2-$C818),IF(P$1="C",MAX(0,$C818-P$2)))</f>
        <v>31.12</v>
      </c>
      <c r="Q818" s="103" t="n">
        <f aca="false">IF(Q$1="P",MAX(0,Q$2-$C818),IF(Q$1="C",MAX(0,$C818-Q$2)))</f>
        <v>26.12</v>
      </c>
      <c r="R818" s="103" t="n">
        <f aca="false">IF(R$1="P",MAX(0,R$2-$C818),IF(R$1="C",MAX(0,$C818-R$2)))</f>
        <v>16.12</v>
      </c>
      <c r="S818" s="103" t="n">
        <f aca="false">IF(S$1="P",MAX(0,S$2-$C818),IF(S$1="C",MAX(0,$C818-S$2)))</f>
        <v>0</v>
      </c>
      <c r="T818" s="104" t="n">
        <f aca="false">A818</f>
        <v>37</v>
      </c>
      <c r="U818" s="105" t="n">
        <f aca="false">VLOOKUP($B818,Gas!$B$3:$E$2506,2)</f>
        <v>6.91</v>
      </c>
      <c r="V818" s="46" t="n">
        <f aca="false">C818/U818</f>
        <v>9.56874095513748</v>
      </c>
      <c r="W818" s="99" t="n">
        <f aca="false">VLOOKUP($B818,Gas!$B$3:$E$2506,4)</f>
        <v>0.993581592900831</v>
      </c>
    </row>
    <row r="819" customFormat="false" ht="12.75" hidden="false" customHeight="false" outlineLevel="0" collapsed="false">
      <c r="A819" s="95" t="n">
        <f aca="false">MONTH(B819)+(YEAR(B819)-1998)*12</f>
        <v>37</v>
      </c>
      <c r="B819" s="101" t="n">
        <v>36917</v>
      </c>
      <c r="C819" s="102" t="n">
        <v>63.13</v>
      </c>
      <c r="D819" s="98" t="n">
        <f aca="false">LN(C819/C818)</f>
        <v>-0.0462751805732892</v>
      </c>
      <c r="E819" s="106" t="n">
        <f aca="false">STDEV(D810:D819)*SQRT(trade_day)</f>
        <v>0.522791726070452</v>
      </c>
      <c r="F819" s="97"/>
      <c r="G819" s="103" t="n">
        <f aca="false">IF(G$1="P",MAX(0,G$2-$C819),IF(G$1="C",MAX(0,$C819-G$2)))</f>
        <v>0</v>
      </c>
      <c r="H819" s="103" t="n">
        <f aca="false">IF(H$1="P",MAX(0,H$2-$C819),IF(H$1="C",MAX(0,$C819-H$2)))</f>
        <v>0</v>
      </c>
      <c r="I819" s="103" t="n">
        <f aca="false">IF(I$1="P",MAX(0,I$2-$C819),IF(I$1="C",MAX(0,$C819-I$2)))</f>
        <v>0</v>
      </c>
      <c r="J819" s="103" t="n">
        <f aca="false">IF(J$1="P",MAX(0,J$2-$C819),IF(J$1="C",MAX(0,$C819-J$2)))</f>
        <v>0</v>
      </c>
      <c r="K819" s="103" t="n">
        <f aca="false">IF(K$1="P",MAX(0,K$2-$C819),IF(K$1="C",MAX(0,$C819-K$2)))</f>
        <v>0</v>
      </c>
      <c r="L819" s="103" t="n">
        <f aca="false">IF(L$1="P",MAX(0,L$2-$C819),IF(L$1="C",MAX(0,$C819-L$2)))</f>
        <v>0</v>
      </c>
      <c r="M819" s="103" t="n">
        <f aca="false">IF(M$1="P",MAX(0,M$2-$C819),IF(M$1="C",MAX(0,$C819-M$2)))</f>
        <v>43.13</v>
      </c>
      <c r="N819" s="103" t="n">
        <f aca="false">IF(N$1="P",MAX(0,N$2-$C819),IF(N$1="C",MAX(0,$C819-N$2)))</f>
        <v>38.13</v>
      </c>
      <c r="O819" s="103" t="n">
        <f aca="false">IF(O$1="P",MAX(0,O$2-$C819),IF(O$1="C",MAX(0,$C819-O$2)))</f>
        <v>33.13</v>
      </c>
      <c r="P819" s="103" t="n">
        <f aca="false">IF(P$1="P",MAX(0,P$2-$C819),IF(P$1="C",MAX(0,$C819-P$2)))</f>
        <v>28.13</v>
      </c>
      <c r="Q819" s="103" t="n">
        <f aca="false">IF(Q$1="P",MAX(0,Q$2-$C819),IF(Q$1="C",MAX(0,$C819-Q$2)))</f>
        <v>23.13</v>
      </c>
      <c r="R819" s="103" t="n">
        <f aca="false">IF(R$1="P",MAX(0,R$2-$C819),IF(R$1="C",MAX(0,$C819-R$2)))</f>
        <v>13.13</v>
      </c>
      <c r="S819" s="103" t="n">
        <f aca="false">IF(S$1="P",MAX(0,S$2-$C819),IF(S$1="C",MAX(0,$C819-S$2)))</f>
        <v>0</v>
      </c>
      <c r="T819" s="104" t="n">
        <f aca="false">A819</f>
        <v>37</v>
      </c>
      <c r="U819" s="105" t="n">
        <f aca="false">VLOOKUP($B819,Gas!$B$3:$E$2506,2)</f>
        <v>7.295</v>
      </c>
      <c r="V819" s="46" t="n">
        <f aca="false">C819/U819</f>
        <v>8.65387251542152</v>
      </c>
      <c r="W819" s="99" t="n">
        <f aca="false">VLOOKUP($B819,Gas!$B$3:$E$2506,4)</f>
        <v>1.09491238431445</v>
      </c>
    </row>
    <row r="820" customFormat="false" ht="12.75" hidden="false" customHeight="false" outlineLevel="0" collapsed="false">
      <c r="A820" s="95" t="n">
        <f aca="false">MONTH(B820)+(YEAR(B820)-1998)*12</f>
        <v>37</v>
      </c>
      <c r="B820" s="101" t="n">
        <v>36920</v>
      </c>
      <c r="C820" s="102" t="n">
        <v>61.63</v>
      </c>
      <c r="D820" s="98" t="n">
        <f aca="false">LN(C820/C819)</f>
        <v>-0.0240473274053825</v>
      </c>
      <c r="E820" s="106" t="n">
        <f aca="false">STDEV(D811:D820)*SQRT(trade_day)</f>
        <v>0.520617272475789</v>
      </c>
      <c r="F820" s="97"/>
      <c r="G820" s="103" t="n">
        <f aca="false">IF(G$1="P",MAX(0,G$2-$C820),IF(G$1="C",MAX(0,$C820-G$2)))</f>
        <v>0</v>
      </c>
      <c r="H820" s="103" t="n">
        <f aca="false">IF(H$1="P",MAX(0,H$2-$C820),IF(H$1="C",MAX(0,$C820-H$2)))</f>
        <v>0</v>
      </c>
      <c r="I820" s="103" t="n">
        <f aca="false">IF(I$1="P",MAX(0,I$2-$C820),IF(I$1="C",MAX(0,$C820-I$2)))</f>
        <v>0</v>
      </c>
      <c r="J820" s="103" t="n">
        <f aca="false">IF(J$1="P",MAX(0,J$2-$C820),IF(J$1="C",MAX(0,$C820-J$2)))</f>
        <v>0</v>
      </c>
      <c r="K820" s="103" t="n">
        <f aca="false">IF(K$1="P",MAX(0,K$2-$C820),IF(K$1="C",MAX(0,$C820-K$2)))</f>
        <v>0</v>
      </c>
      <c r="L820" s="103" t="n">
        <f aca="false">IF(L$1="P",MAX(0,L$2-$C820),IF(L$1="C",MAX(0,$C820-L$2)))</f>
        <v>0</v>
      </c>
      <c r="M820" s="103" t="n">
        <f aca="false">IF(M$1="P",MAX(0,M$2-$C820),IF(M$1="C",MAX(0,$C820-M$2)))</f>
        <v>41.63</v>
      </c>
      <c r="N820" s="103" t="n">
        <f aca="false">IF(N$1="P",MAX(0,N$2-$C820),IF(N$1="C",MAX(0,$C820-N$2)))</f>
        <v>36.63</v>
      </c>
      <c r="O820" s="103" t="n">
        <f aca="false">IF(O$1="P",MAX(0,O$2-$C820),IF(O$1="C",MAX(0,$C820-O$2)))</f>
        <v>31.63</v>
      </c>
      <c r="P820" s="103" t="n">
        <f aca="false">IF(P$1="P",MAX(0,P$2-$C820),IF(P$1="C",MAX(0,$C820-P$2)))</f>
        <v>26.63</v>
      </c>
      <c r="Q820" s="103" t="n">
        <f aca="false">IF(Q$1="P",MAX(0,Q$2-$C820),IF(Q$1="C",MAX(0,$C820-Q$2)))</f>
        <v>21.63</v>
      </c>
      <c r="R820" s="103" t="n">
        <f aca="false">IF(R$1="P",MAX(0,R$2-$C820),IF(R$1="C",MAX(0,$C820-R$2)))</f>
        <v>11.63</v>
      </c>
      <c r="S820" s="103" t="n">
        <f aca="false">IF(S$1="P",MAX(0,S$2-$C820),IF(S$1="C",MAX(0,$C820-S$2)))</f>
        <v>0</v>
      </c>
      <c r="T820" s="104" t="n">
        <f aca="false">A820</f>
        <v>37</v>
      </c>
      <c r="U820" s="105" t="n">
        <f aca="false">VLOOKUP($B820,Gas!$B$3:$E$2506,2)</f>
        <v>7.035</v>
      </c>
      <c r="V820" s="46" t="n">
        <f aca="false">C820/U820</f>
        <v>8.76048329779673</v>
      </c>
      <c r="W820" s="99" t="n">
        <f aca="false">VLOOKUP($B820,Gas!$B$3:$E$2506,4)</f>
        <v>0.821381320819498</v>
      </c>
    </row>
    <row r="821" customFormat="false" ht="12.75" hidden="false" customHeight="false" outlineLevel="0" collapsed="false">
      <c r="A821" s="95" t="n">
        <f aca="false">MONTH(B821)+(YEAR(B821)-1998)*12</f>
        <v>37</v>
      </c>
      <c r="B821" s="101" t="n">
        <v>36921</v>
      </c>
      <c r="C821" s="102" t="n">
        <v>58.86</v>
      </c>
      <c r="D821" s="98" t="n">
        <f aca="false">LN(C821/C820)</f>
        <v>-0.0459870221688252</v>
      </c>
      <c r="E821" s="106" t="n">
        <f aca="false">STDEV(D812:D821)*SQRT(trade_day)</f>
        <v>0.452853445645435</v>
      </c>
      <c r="F821" s="97"/>
      <c r="G821" s="103" t="n">
        <f aca="false">IF(G$1="P",MAX(0,G$2-$C821),IF(G$1="C",MAX(0,$C821-G$2)))</f>
        <v>0</v>
      </c>
      <c r="H821" s="103" t="n">
        <f aca="false">IF(H$1="P",MAX(0,H$2-$C821),IF(H$1="C",MAX(0,$C821-H$2)))</f>
        <v>0</v>
      </c>
      <c r="I821" s="103" t="n">
        <f aca="false">IF(I$1="P",MAX(0,I$2-$C821),IF(I$1="C",MAX(0,$C821-I$2)))</f>
        <v>0</v>
      </c>
      <c r="J821" s="103" t="n">
        <f aca="false">IF(J$1="P",MAX(0,J$2-$C821),IF(J$1="C",MAX(0,$C821-J$2)))</f>
        <v>0</v>
      </c>
      <c r="K821" s="103" t="n">
        <f aca="false">IF(K$1="P",MAX(0,K$2-$C821),IF(K$1="C",MAX(0,$C821-K$2)))</f>
        <v>0</v>
      </c>
      <c r="L821" s="103" t="n">
        <f aca="false">IF(L$1="P",MAX(0,L$2-$C821),IF(L$1="C",MAX(0,$C821-L$2)))</f>
        <v>0</v>
      </c>
      <c r="M821" s="103" t="n">
        <f aca="false">IF(M$1="P",MAX(0,M$2-$C821),IF(M$1="C",MAX(0,$C821-M$2)))</f>
        <v>38.86</v>
      </c>
      <c r="N821" s="103" t="n">
        <f aca="false">IF(N$1="P",MAX(0,N$2-$C821),IF(N$1="C",MAX(0,$C821-N$2)))</f>
        <v>33.86</v>
      </c>
      <c r="O821" s="103" t="n">
        <f aca="false">IF(O$1="P",MAX(0,O$2-$C821),IF(O$1="C",MAX(0,$C821-O$2)))</f>
        <v>28.86</v>
      </c>
      <c r="P821" s="103" t="n">
        <f aca="false">IF(P$1="P",MAX(0,P$2-$C821),IF(P$1="C",MAX(0,$C821-P$2)))</f>
        <v>23.86</v>
      </c>
      <c r="Q821" s="103" t="n">
        <f aca="false">IF(Q$1="P",MAX(0,Q$2-$C821),IF(Q$1="C",MAX(0,$C821-Q$2)))</f>
        <v>18.86</v>
      </c>
      <c r="R821" s="103" t="n">
        <f aca="false">IF(R$1="P",MAX(0,R$2-$C821),IF(R$1="C",MAX(0,$C821-R$2)))</f>
        <v>8.86</v>
      </c>
      <c r="S821" s="103" t="n">
        <f aca="false">IF(S$1="P",MAX(0,S$2-$C821),IF(S$1="C",MAX(0,$C821-S$2)))</f>
        <v>0</v>
      </c>
      <c r="T821" s="104" t="n">
        <f aca="false">A821</f>
        <v>37</v>
      </c>
      <c r="U821" s="105" t="n">
        <f aca="false">VLOOKUP($B821,Gas!$B$3:$E$2506,2)</f>
        <v>6.6</v>
      </c>
      <c r="V821" s="46" t="n">
        <f aca="false">C821/U821</f>
        <v>8.91818181818182</v>
      </c>
      <c r="W821" s="99" t="n">
        <f aca="false">VLOOKUP($B821,Gas!$B$3:$E$2506,4)</f>
        <v>0.752295351432296</v>
      </c>
    </row>
    <row r="822" customFormat="false" ht="12.75" hidden="false" customHeight="false" outlineLevel="0" collapsed="false">
      <c r="A822" s="95" t="n">
        <f aca="false">MONTH(B822)+(YEAR(B822)-1998)*12</f>
        <v>37</v>
      </c>
      <c r="B822" s="101" t="n">
        <v>36922</v>
      </c>
      <c r="C822" s="102" t="n">
        <v>55.79</v>
      </c>
      <c r="D822" s="98" t="n">
        <f aca="false">LN(C822/C821)</f>
        <v>-0.0535671009478897</v>
      </c>
      <c r="E822" s="106" t="n">
        <f aca="false">STDEV(D813:D822)*SQRT(trade_day)</f>
        <v>0.392831306483776</v>
      </c>
      <c r="F822" s="97"/>
      <c r="G822" s="103" t="n">
        <f aca="false">IF(G$1="P",MAX(0,G$2-$C822),IF(G$1="C",MAX(0,$C822-G$2)))</f>
        <v>0</v>
      </c>
      <c r="H822" s="103" t="n">
        <f aca="false">IF(H$1="P",MAX(0,H$2-$C822),IF(H$1="C",MAX(0,$C822-H$2)))</f>
        <v>0</v>
      </c>
      <c r="I822" s="103" t="n">
        <f aca="false">IF(I$1="P",MAX(0,I$2-$C822),IF(I$1="C",MAX(0,$C822-I$2)))</f>
        <v>0</v>
      </c>
      <c r="J822" s="103" t="n">
        <f aca="false">IF(J$1="P",MAX(0,J$2-$C822),IF(J$1="C",MAX(0,$C822-J$2)))</f>
        <v>0</v>
      </c>
      <c r="K822" s="103" t="n">
        <f aca="false">IF(K$1="P",MAX(0,K$2-$C822),IF(K$1="C",MAX(0,$C822-K$2)))</f>
        <v>0</v>
      </c>
      <c r="L822" s="103" t="n">
        <f aca="false">IF(L$1="P",MAX(0,L$2-$C822),IF(L$1="C",MAX(0,$C822-L$2)))</f>
        <v>0</v>
      </c>
      <c r="M822" s="103" t="n">
        <f aca="false">IF(M$1="P",MAX(0,M$2-$C822),IF(M$1="C",MAX(0,$C822-M$2)))</f>
        <v>35.79</v>
      </c>
      <c r="N822" s="103" t="n">
        <f aca="false">IF(N$1="P",MAX(0,N$2-$C822),IF(N$1="C",MAX(0,$C822-N$2)))</f>
        <v>30.79</v>
      </c>
      <c r="O822" s="103" t="n">
        <f aca="false">IF(O$1="P",MAX(0,O$2-$C822),IF(O$1="C",MAX(0,$C822-O$2)))</f>
        <v>25.79</v>
      </c>
      <c r="P822" s="103" t="n">
        <f aca="false">IF(P$1="P",MAX(0,P$2-$C822),IF(P$1="C",MAX(0,$C822-P$2)))</f>
        <v>20.79</v>
      </c>
      <c r="Q822" s="103" t="n">
        <f aca="false">IF(Q$1="P",MAX(0,Q$2-$C822),IF(Q$1="C",MAX(0,$C822-Q$2)))</f>
        <v>15.79</v>
      </c>
      <c r="R822" s="103" t="n">
        <f aca="false">IF(R$1="P",MAX(0,R$2-$C822),IF(R$1="C",MAX(0,$C822-R$2)))</f>
        <v>5.79</v>
      </c>
      <c r="S822" s="103" t="n">
        <f aca="false">IF(S$1="P",MAX(0,S$2-$C822),IF(S$1="C",MAX(0,$C822-S$2)))</f>
        <v>0</v>
      </c>
      <c r="T822" s="104" t="n">
        <f aca="false">A822</f>
        <v>37</v>
      </c>
      <c r="U822" s="105" t="n">
        <f aca="false">VLOOKUP($B822,Gas!$B$3:$E$2506,2)</f>
        <v>5.87</v>
      </c>
      <c r="V822" s="46" t="n">
        <f aca="false">C822/U822</f>
        <v>9.50425894378194</v>
      </c>
      <c r="W822" s="99" t="n">
        <f aca="false">VLOOKUP($B822,Gas!$B$3:$E$2506,4)</f>
        <v>0.967697214012127</v>
      </c>
    </row>
    <row r="823" customFormat="false" ht="12.75" hidden="false" customHeight="false" outlineLevel="0" collapsed="false">
      <c r="A823" s="95" t="n">
        <f aca="false">MONTH(B823)+(YEAR(B823)-1998)*12</f>
        <v>38</v>
      </c>
      <c r="B823" s="101" t="n">
        <v>36923</v>
      </c>
      <c r="C823" s="102" t="n">
        <v>53.37</v>
      </c>
      <c r="D823" s="98" t="n">
        <f aca="false">LN(C823/C822)</f>
        <v>-0.0443458515115835</v>
      </c>
      <c r="E823" s="106" t="n">
        <f aca="false">STDEV(D814:D823)*SQRT(trade_day)</f>
        <v>0.394028989723508</v>
      </c>
      <c r="F823" s="97"/>
      <c r="G823" s="103" t="n">
        <f aca="false">IF(G$1="P",MAX(0,G$2-$C823),IF(G$1="C",MAX(0,$C823-G$2)))</f>
        <v>0</v>
      </c>
      <c r="H823" s="103" t="n">
        <f aca="false">IF(H$1="P",MAX(0,H$2-$C823),IF(H$1="C",MAX(0,$C823-H$2)))</f>
        <v>0</v>
      </c>
      <c r="I823" s="103" t="n">
        <f aca="false">IF(I$1="P",MAX(0,I$2-$C823),IF(I$1="C",MAX(0,$C823-I$2)))</f>
        <v>0</v>
      </c>
      <c r="J823" s="103" t="n">
        <f aca="false">IF(J$1="P",MAX(0,J$2-$C823),IF(J$1="C",MAX(0,$C823-J$2)))</f>
        <v>0</v>
      </c>
      <c r="K823" s="103" t="n">
        <f aca="false">IF(K$1="P",MAX(0,K$2-$C823),IF(K$1="C",MAX(0,$C823-K$2)))</f>
        <v>0</v>
      </c>
      <c r="L823" s="103" t="n">
        <f aca="false">IF(L$1="P",MAX(0,L$2-$C823),IF(L$1="C",MAX(0,$C823-L$2)))</f>
        <v>0</v>
      </c>
      <c r="M823" s="103" t="n">
        <f aca="false">IF(M$1="P",MAX(0,M$2-$C823),IF(M$1="C",MAX(0,$C823-M$2)))</f>
        <v>33.37</v>
      </c>
      <c r="N823" s="103" t="n">
        <f aca="false">IF(N$1="P",MAX(0,N$2-$C823),IF(N$1="C",MAX(0,$C823-N$2)))</f>
        <v>28.37</v>
      </c>
      <c r="O823" s="103" t="n">
        <f aca="false">IF(O$1="P",MAX(0,O$2-$C823),IF(O$1="C",MAX(0,$C823-O$2)))</f>
        <v>23.37</v>
      </c>
      <c r="P823" s="103" t="n">
        <f aca="false">IF(P$1="P",MAX(0,P$2-$C823),IF(P$1="C",MAX(0,$C823-P$2)))</f>
        <v>18.37</v>
      </c>
      <c r="Q823" s="103" t="n">
        <f aca="false">IF(Q$1="P",MAX(0,Q$2-$C823),IF(Q$1="C",MAX(0,$C823-Q$2)))</f>
        <v>13.37</v>
      </c>
      <c r="R823" s="103" t="n">
        <f aca="false">IF(R$1="P",MAX(0,R$2-$C823),IF(R$1="C",MAX(0,$C823-R$2)))</f>
        <v>3.37</v>
      </c>
      <c r="S823" s="103" t="n">
        <f aca="false">IF(S$1="P",MAX(0,S$2-$C823),IF(S$1="C",MAX(0,$C823-S$2)))</f>
        <v>0</v>
      </c>
      <c r="T823" s="104" t="n">
        <f aca="false">A823</f>
        <v>38</v>
      </c>
      <c r="U823" s="105" t="n">
        <f aca="false">VLOOKUP($B823,Gas!$B$3:$E$2506,2)</f>
        <v>5.895</v>
      </c>
      <c r="V823" s="46" t="n">
        <f aca="false">C823/U823</f>
        <v>9.05343511450382</v>
      </c>
      <c r="W823" s="99" t="n">
        <f aca="false">VLOOKUP($B823,Gas!$B$3:$E$2506,4)</f>
        <v>0.972567382865087</v>
      </c>
    </row>
    <row r="824" customFormat="false" ht="12.75" hidden="false" customHeight="false" outlineLevel="0" collapsed="false">
      <c r="A824" s="95" t="n">
        <f aca="false">MONTH(B824)+(YEAR(B824)-1998)*12</f>
        <v>38</v>
      </c>
      <c r="B824" s="101" t="n">
        <v>36924</v>
      </c>
      <c r="C824" s="102" t="n">
        <v>52.73</v>
      </c>
      <c r="D824" s="98" t="n">
        <f aca="false">LN(C824/C823)</f>
        <v>-0.0120642368034751</v>
      </c>
      <c r="E824" s="106" t="n">
        <f aca="false">STDEV(D815:D824)*SQRT(trade_day)</f>
        <v>0.400054318885</v>
      </c>
      <c r="F824" s="97"/>
      <c r="G824" s="103" t="n">
        <f aca="false">IF(G$1="P",MAX(0,G$2-$C824),IF(G$1="C",MAX(0,$C824-G$2)))</f>
        <v>0</v>
      </c>
      <c r="H824" s="103" t="n">
        <f aca="false">IF(H$1="P",MAX(0,H$2-$C824),IF(H$1="C",MAX(0,$C824-H$2)))</f>
        <v>0</v>
      </c>
      <c r="I824" s="103" t="n">
        <f aca="false">IF(I$1="P",MAX(0,I$2-$C824),IF(I$1="C",MAX(0,$C824-I$2)))</f>
        <v>0</v>
      </c>
      <c r="J824" s="103" t="n">
        <f aca="false">IF(J$1="P",MAX(0,J$2-$C824),IF(J$1="C",MAX(0,$C824-J$2)))</f>
        <v>0</v>
      </c>
      <c r="K824" s="103" t="n">
        <f aca="false">IF(K$1="P",MAX(0,K$2-$C824),IF(K$1="C",MAX(0,$C824-K$2)))</f>
        <v>0</v>
      </c>
      <c r="L824" s="103" t="n">
        <f aca="false">IF(L$1="P",MAX(0,L$2-$C824),IF(L$1="C",MAX(0,$C824-L$2)))</f>
        <v>0</v>
      </c>
      <c r="M824" s="103" t="n">
        <f aca="false">IF(M$1="P",MAX(0,M$2-$C824),IF(M$1="C",MAX(0,$C824-M$2)))</f>
        <v>32.73</v>
      </c>
      <c r="N824" s="103" t="n">
        <f aca="false">IF(N$1="P",MAX(0,N$2-$C824),IF(N$1="C",MAX(0,$C824-N$2)))</f>
        <v>27.73</v>
      </c>
      <c r="O824" s="103" t="n">
        <f aca="false">IF(O$1="P",MAX(0,O$2-$C824),IF(O$1="C",MAX(0,$C824-O$2)))</f>
        <v>22.73</v>
      </c>
      <c r="P824" s="103" t="n">
        <f aca="false">IF(P$1="P",MAX(0,P$2-$C824),IF(P$1="C",MAX(0,$C824-P$2)))</f>
        <v>17.73</v>
      </c>
      <c r="Q824" s="103" t="n">
        <f aca="false">IF(Q$1="P",MAX(0,Q$2-$C824),IF(Q$1="C",MAX(0,$C824-Q$2)))</f>
        <v>12.73</v>
      </c>
      <c r="R824" s="103" t="n">
        <f aca="false">IF(R$1="P",MAX(0,R$2-$C824),IF(R$1="C",MAX(0,$C824-R$2)))</f>
        <v>2.73</v>
      </c>
      <c r="S824" s="103" t="n">
        <f aca="false">IF(S$1="P",MAX(0,S$2-$C824),IF(S$1="C",MAX(0,$C824-S$2)))</f>
        <v>0</v>
      </c>
      <c r="T824" s="104" t="n">
        <f aca="false">A824</f>
        <v>38</v>
      </c>
      <c r="U824" s="105" t="n">
        <f aca="false">VLOOKUP($B824,Gas!$B$3:$E$2506,2)</f>
        <v>5.84</v>
      </c>
      <c r="V824" s="46" t="n">
        <f aca="false">C824/U824</f>
        <v>9.0291095890411</v>
      </c>
      <c r="W824" s="99" t="n">
        <f aca="false">VLOOKUP($B824,Gas!$B$3:$E$2506,4)</f>
        <v>0.94587815731973</v>
      </c>
    </row>
    <row r="825" customFormat="false" ht="12.75" hidden="false" customHeight="false" outlineLevel="0" collapsed="false">
      <c r="A825" s="95" t="n">
        <f aca="false">MONTH(B825)+(YEAR(B825)-1998)*12</f>
        <v>38</v>
      </c>
      <c r="B825" s="101" t="n">
        <v>36927</v>
      </c>
      <c r="C825" s="102" t="n">
        <v>58.56</v>
      </c>
      <c r="D825" s="98" t="n">
        <f aca="false">LN(C825/C824)</f>
        <v>0.104867316110678</v>
      </c>
      <c r="E825" s="106" t="n">
        <f aca="false">STDEV(D816:D825)*SQRT(trade_day)</f>
        <v>0.742885992347039</v>
      </c>
      <c r="F825" s="97"/>
      <c r="G825" s="103" t="n">
        <f aca="false">IF(G$1="P",MAX(0,G$2-$C825),IF(G$1="C",MAX(0,$C825-G$2)))</f>
        <v>0</v>
      </c>
      <c r="H825" s="103" t="n">
        <f aca="false">IF(H$1="P",MAX(0,H$2-$C825),IF(H$1="C",MAX(0,$C825-H$2)))</f>
        <v>0</v>
      </c>
      <c r="I825" s="103" t="n">
        <f aca="false">IF(I$1="P",MAX(0,I$2-$C825),IF(I$1="C",MAX(0,$C825-I$2)))</f>
        <v>0</v>
      </c>
      <c r="J825" s="103" t="n">
        <f aca="false">IF(J$1="P",MAX(0,J$2-$C825),IF(J$1="C",MAX(0,$C825-J$2)))</f>
        <v>0</v>
      </c>
      <c r="K825" s="103" t="n">
        <f aca="false">IF(K$1="P",MAX(0,K$2-$C825),IF(K$1="C",MAX(0,$C825-K$2)))</f>
        <v>0</v>
      </c>
      <c r="L825" s="103" t="n">
        <f aca="false">IF(L$1="P",MAX(0,L$2-$C825),IF(L$1="C",MAX(0,$C825-L$2)))</f>
        <v>0</v>
      </c>
      <c r="M825" s="103" t="n">
        <f aca="false">IF(M$1="P",MAX(0,M$2-$C825),IF(M$1="C",MAX(0,$C825-M$2)))</f>
        <v>38.56</v>
      </c>
      <c r="N825" s="103" t="n">
        <f aca="false">IF(N$1="P",MAX(0,N$2-$C825),IF(N$1="C",MAX(0,$C825-N$2)))</f>
        <v>33.56</v>
      </c>
      <c r="O825" s="103" t="n">
        <f aca="false">IF(O$1="P",MAX(0,O$2-$C825),IF(O$1="C",MAX(0,$C825-O$2)))</f>
        <v>28.56</v>
      </c>
      <c r="P825" s="103" t="n">
        <f aca="false">IF(P$1="P",MAX(0,P$2-$C825),IF(P$1="C",MAX(0,$C825-P$2)))</f>
        <v>23.56</v>
      </c>
      <c r="Q825" s="103" t="n">
        <f aca="false">IF(Q$1="P",MAX(0,Q$2-$C825),IF(Q$1="C",MAX(0,$C825-Q$2)))</f>
        <v>18.56</v>
      </c>
      <c r="R825" s="103" t="n">
        <f aca="false">IF(R$1="P",MAX(0,R$2-$C825),IF(R$1="C",MAX(0,$C825-R$2)))</f>
        <v>8.56</v>
      </c>
      <c r="S825" s="103" t="n">
        <f aca="false">IF(S$1="P",MAX(0,S$2-$C825),IF(S$1="C",MAX(0,$C825-S$2)))</f>
        <v>0</v>
      </c>
      <c r="T825" s="104" t="n">
        <f aca="false">A825</f>
        <v>38</v>
      </c>
      <c r="U825" s="105" t="n">
        <f aca="false">VLOOKUP($B825,Gas!$B$3:$E$2506,2)</f>
        <v>6.605</v>
      </c>
      <c r="V825" s="46" t="n">
        <f aca="false">C825/U825</f>
        <v>8.86601059803179</v>
      </c>
      <c r="W825" s="99" t="n">
        <f aca="false">VLOOKUP($B825,Gas!$B$3:$E$2506,4)</f>
        <v>1.16388431177548</v>
      </c>
    </row>
    <row r="826" customFormat="false" ht="12.75" hidden="false" customHeight="false" outlineLevel="0" collapsed="false">
      <c r="A826" s="95" t="n">
        <f aca="false">MONTH(B826)+(YEAR(B826)-1998)*12</f>
        <v>38</v>
      </c>
      <c r="B826" s="101" t="n">
        <v>36928</v>
      </c>
      <c r="C826" s="102" t="n">
        <v>51.31</v>
      </c>
      <c r="D826" s="98" t="n">
        <f aca="false">LN(C826/C825)</f>
        <v>-0.132166204699183</v>
      </c>
      <c r="E826" s="106" t="n">
        <f aca="false">STDEV(D817:D826)*SQRT(trade_day)</f>
        <v>0.9189920027221</v>
      </c>
      <c r="F826" s="97"/>
      <c r="G826" s="103" t="n">
        <f aca="false">IF(G$1="P",MAX(0,G$2-$C826),IF(G$1="C",MAX(0,$C826-G$2)))</f>
        <v>0</v>
      </c>
      <c r="H826" s="103" t="n">
        <f aca="false">IF(H$1="P",MAX(0,H$2-$C826),IF(H$1="C",MAX(0,$C826-H$2)))</f>
        <v>0</v>
      </c>
      <c r="I826" s="103" t="n">
        <f aca="false">IF(I$1="P",MAX(0,I$2-$C826),IF(I$1="C",MAX(0,$C826-I$2)))</f>
        <v>0</v>
      </c>
      <c r="J826" s="103" t="n">
        <f aca="false">IF(J$1="P",MAX(0,J$2-$C826),IF(J$1="C",MAX(0,$C826-J$2)))</f>
        <v>0</v>
      </c>
      <c r="K826" s="103" t="n">
        <f aca="false">IF(K$1="P",MAX(0,K$2-$C826),IF(K$1="C",MAX(0,$C826-K$2)))</f>
        <v>0</v>
      </c>
      <c r="L826" s="103" t="n">
        <f aca="false">IF(L$1="P",MAX(0,L$2-$C826),IF(L$1="C",MAX(0,$C826-L$2)))</f>
        <v>0</v>
      </c>
      <c r="M826" s="103" t="n">
        <f aca="false">IF(M$1="P",MAX(0,M$2-$C826),IF(M$1="C",MAX(0,$C826-M$2)))</f>
        <v>31.31</v>
      </c>
      <c r="N826" s="103" t="n">
        <f aca="false">IF(N$1="P",MAX(0,N$2-$C826),IF(N$1="C",MAX(0,$C826-N$2)))</f>
        <v>26.31</v>
      </c>
      <c r="O826" s="103" t="n">
        <f aca="false">IF(O$1="P",MAX(0,O$2-$C826),IF(O$1="C",MAX(0,$C826-O$2)))</f>
        <v>21.31</v>
      </c>
      <c r="P826" s="103" t="n">
        <f aca="false">IF(P$1="P",MAX(0,P$2-$C826),IF(P$1="C",MAX(0,$C826-P$2)))</f>
        <v>16.31</v>
      </c>
      <c r="Q826" s="103" t="n">
        <f aca="false">IF(Q$1="P",MAX(0,Q$2-$C826),IF(Q$1="C",MAX(0,$C826-Q$2)))</f>
        <v>11.31</v>
      </c>
      <c r="R826" s="103" t="n">
        <f aca="false">IF(R$1="P",MAX(0,R$2-$C826),IF(R$1="C",MAX(0,$C826-R$2)))</f>
        <v>1.31</v>
      </c>
      <c r="S826" s="103" t="n">
        <f aca="false">IF(S$1="P",MAX(0,S$2-$C826),IF(S$1="C",MAX(0,$C826-S$2)))</f>
        <v>0</v>
      </c>
      <c r="T826" s="104" t="n">
        <f aca="false">A826</f>
        <v>38</v>
      </c>
      <c r="U826" s="105" t="n">
        <f aca="false">VLOOKUP($B826,Gas!$B$3:$E$2506,2)</f>
        <v>5.765</v>
      </c>
      <c r="V826" s="46" t="n">
        <f aca="false">C826/U826</f>
        <v>8.90026019080659</v>
      </c>
      <c r="W826" s="99" t="n">
        <f aca="false">VLOOKUP($B826,Gas!$B$3:$E$2506,4)</f>
        <v>1.38955188056509</v>
      </c>
    </row>
    <row r="827" customFormat="false" ht="12.75" hidden="false" customHeight="false" outlineLevel="0" collapsed="false">
      <c r="A827" s="95" t="n">
        <f aca="false">MONTH(B827)+(YEAR(B827)-1998)*12</f>
        <v>38</v>
      </c>
      <c r="B827" s="101" t="n">
        <v>36929</v>
      </c>
      <c r="C827" s="102" t="n">
        <v>51.18</v>
      </c>
      <c r="D827" s="98" t="n">
        <f aca="false">LN(C827/C826)</f>
        <v>-0.00253683422223068</v>
      </c>
      <c r="E827" s="106" t="n">
        <f aca="false">STDEV(D818:D827)*SQRT(trade_day)</f>
        <v>0.928153053937621</v>
      </c>
      <c r="F827" s="97"/>
      <c r="G827" s="103" t="n">
        <f aca="false">IF(G$1="P",MAX(0,G$2-$C827),IF(G$1="C",MAX(0,$C827-G$2)))</f>
        <v>0</v>
      </c>
      <c r="H827" s="103" t="n">
        <f aca="false">IF(H$1="P",MAX(0,H$2-$C827),IF(H$1="C",MAX(0,$C827-H$2)))</f>
        <v>0</v>
      </c>
      <c r="I827" s="103" t="n">
        <f aca="false">IF(I$1="P",MAX(0,I$2-$C827),IF(I$1="C",MAX(0,$C827-I$2)))</f>
        <v>0</v>
      </c>
      <c r="J827" s="103" t="n">
        <f aca="false">IF(J$1="P",MAX(0,J$2-$C827),IF(J$1="C",MAX(0,$C827-J$2)))</f>
        <v>0</v>
      </c>
      <c r="K827" s="103" t="n">
        <f aca="false">IF(K$1="P",MAX(0,K$2-$C827),IF(K$1="C",MAX(0,$C827-K$2)))</f>
        <v>0</v>
      </c>
      <c r="L827" s="103" t="n">
        <f aca="false">IF(L$1="P",MAX(0,L$2-$C827),IF(L$1="C",MAX(0,$C827-L$2)))</f>
        <v>0</v>
      </c>
      <c r="M827" s="103" t="n">
        <f aca="false">IF(M$1="P",MAX(0,M$2-$C827),IF(M$1="C",MAX(0,$C827-M$2)))</f>
        <v>31.18</v>
      </c>
      <c r="N827" s="103" t="n">
        <f aca="false">IF(N$1="P",MAX(0,N$2-$C827),IF(N$1="C",MAX(0,$C827-N$2)))</f>
        <v>26.18</v>
      </c>
      <c r="O827" s="103" t="n">
        <f aca="false">IF(O$1="P",MAX(0,O$2-$C827),IF(O$1="C",MAX(0,$C827-O$2)))</f>
        <v>21.18</v>
      </c>
      <c r="P827" s="103" t="n">
        <f aca="false">IF(P$1="P",MAX(0,P$2-$C827),IF(P$1="C",MAX(0,$C827-P$2)))</f>
        <v>16.18</v>
      </c>
      <c r="Q827" s="103" t="n">
        <f aca="false">IF(Q$1="P",MAX(0,Q$2-$C827),IF(Q$1="C",MAX(0,$C827-Q$2)))</f>
        <v>11.18</v>
      </c>
      <c r="R827" s="103" t="n">
        <f aca="false">IF(R$1="P",MAX(0,R$2-$C827),IF(R$1="C",MAX(0,$C827-R$2)))</f>
        <v>1.18</v>
      </c>
      <c r="S827" s="103" t="n">
        <f aca="false">IF(S$1="P",MAX(0,S$2-$C827),IF(S$1="C",MAX(0,$C827-S$2)))</f>
        <v>0</v>
      </c>
      <c r="T827" s="104" t="n">
        <f aca="false">A827</f>
        <v>38</v>
      </c>
      <c r="U827" s="105" t="n">
        <f aca="false">VLOOKUP($B827,Gas!$B$3:$E$2506,2)</f>
        <v>5.58</v>
      </c>
      <c r="V827" s="46" t="n">
        <f aca="false">C827/U827</f>
        <v>9.17204301075269</v>
      </c>
      <c r="W827" s="99" t="n">
        <f aca="false">VLOOKUP($B827,Gas!$B$3:$E$2506,4)</f>
        <v>1.38456246345078</v>
      </c>
    </row>
    <row r="828" customFormat="false" ht="12.75" hidden="false" customHeight="false" outlineLevel="0" collapsed="false">
      <c r="A828" s="95" t="n">
        <f aca="false">MONTH(B828)+(YEAR(B828)-1998)*12</f>
        <v>38</v>
      </c>
      <c r="B828" s="101" t="n">
        <v>36930</v>
      </c>
      <c r="C828" s="102" t="n">
        <v>50.79</v>
      </c>
      <c r="D828" s="98" t="n">
        <f aca="false">LN(C828/C827)</f>
        <v>-0.00764934591848908</v>
      </c>
      <c r="E828" s="106" t="n">
        <f aca="false">STDEV(D819:D828)*SQRT(trade_day)</f>
        <v>0.93375673747595</v>
      </c>
      <c r="F828" s="97"/>
      <c r="G828" s="103" t="n">
        <f aca="false">IF(G$1="P",MAX(0,G$2-$C828),IF(G$1="C",MAX(0,$C828-G$2)))</f>
        <v>0</v>
      </c>
      <c r="H828" s="103" t="n">
        <f aca="false">IF(H$1="P",MAX(0,H$2-$C828),IF(H$1="C",MAX(0,$C828-H$2)))</f>
        <v>0</v>
      </c>
      <c r="I828" s="103" t="n">
        <f aca="false">IF(I$1="P",MAX(0,I$2-$C828),IF(I$1="C",MAX(0,$C828-I$2)))</f>
        <v>0</v>
      </c>
      <c r="J828" s="103" t="n">
        <f aca="false">IF(J$1="P",MAX(0,J$2-$C828),IF(J$1="C",MAX(0,$C828-J$2)))</f>
        <v>0</v>
      </c>
      <c r="K828" s="103" t="n">
        <f aca="false">IF(K$1="P",MAX(0,K$2-$C828),IF(K$1="C",MAX(0,$C828-K$2)))</f>
        <v>0</v>
      </c>
      <c r="L828" s="103" t="n">
        <f aca="false">IF(L$1="P",MAX(0,L$2-$C828),IF(L$1="C",MAX(0,$C828-L$2)))</f>
        <v>0</v>
      </c>
      <c r="M828" s="103" t="n">
        <f aca="false">IF(M$1="P",MAX(0,M$2-$C828),IF(M$1="C",MAX(0,$C828-M$2)))</f>
        <v>30.79</v>
      </c>
      <c r="N828" s="103" t="n">
        <f aca="false">IF(N$1="P",MAX(0,N$2-$C828),IF(N$1="C",MAX(0,$C828-N$2)))</f>
        <v>25.79</v>
      </c>
      <c r="O828" s="103" t="n">
        <f aca="false">IF(O$1="P",MAX(0,O$2-$C828),IF(O$1="C",MAX(0,$C828-O$2)))</f>
        <v>20.79</v>
      </c>
      <c r="P828" s="103" t="n">
        <f aca="false">IF(P$1="P",MAX(0,P$2-$C828),IF(P$1="C",MAX(0,$C828-P$2)))</f>
        <v>15.79</v>
      </c>
      <c r="Q828" s="103" t="n">
        <f aca="false">IF(Q$1="P",MAX(0,Q$2-$C828),IF(Q$1="C",MAX(0,$C828-Q$2)))</f>
        <v>10.79</v>
      </c>
      <c r="R828" s="103" t="n">
        <f aca="false">IF(R$1="P",MAX(0,R$2-$C828),IF(R$1="C",MAX(0,$C828-R$2)))</f>
        <v>0.789999999999999</v>
      </c>
      <c r="S828" s="103" t="n">
        <f aca="false">IF(S$1="P",MAX(0,S$2-$C828),IF(S$1="C",MAX(0,$C828-S$2)))</f>
        <v>0</v>
      </c>
      <c r="T828" s="104" t="n">
        <f aca="false">A828</f>
        <v>38</v>
      </c>
      <c r="U828" s="105" t="n">
        <f aca="false">VLOOKUP($B828,Gas!$B$3:$E$2506,2)</f>
        <v>5.67</v>
      </c>
      <c r="V828" s="46" t="n">
        <f aca="false">C828/U828</f>
        <v>8.95767195767196</v>
      </c>
      <c r="W828" s="99" t="n">
        <f aca="false">VLOOKUP($B828,Gas!$B$3:$E$2506,4)</f>
        <v>1.39872403403913</v>
      </c>
    </row>
    <row r="829" customFormat="false" ht="12.75" hidden="false" customHeight="false" outlineLevel="0" collapsed="false">
      <c r="A829" s="95" t="n">
        <f aca="false">MONTH(B829)+(YEAR(B829)-1998)*12</f>
        <v>38</v>
      </c>
      <c r="B829" s="101" t="n">
        <v>36931</v>
      </c>
      <c r="C829" s="102" t="n">
        <v>49.04</v>
      </c>
      <c r="D829" s="98" t="n">
        <f aca="false">LN(C829/C828)</f>
        <v>-0.0350631931851976</v>
      </c>
      <c r="E829" s="106" t="n">
        <f aca="false">STDEV(D820:D829)*SQRT(trade_day)</f>
        <v>0.928789605371578</v>
      </c>
      <c r="F829" s="97"/>
      <c r="G829" s="103" t="n">
        <f aca="false">IF(G$1="P",MAX(0,G$2-$C829),IF(G$1="C",MAX(0,$C829-G$2)))</f>
        <v>0</v>
      </c>
      <c r="H829" s="103" t="n">
        <f aca="false">IF(H$1="P",MAX(0,H$2-$C829),IF(H$1="C",MAX(0,$C829-H$2)))</f>
        <v>0</v>
      </c>
      <c r="I829" s="103" t="n">
        <f aca="false">IF(I$1="P",MAX(0,I$2-$C829),IF(I$1="C",MAX(0,$C829-I$2)))</f>
        <v>0</v>
      </c>
      <c r="J829" s="103" t="n">
        <f aca="false">IF(J$1="P",MAX(0,J$2-$C829),IF(J$1="C",MAX(0,$C829-J$2)))</f>
        <v>0</v>
      </c>
      <c r="K829" s="103" t="n">
        <f aca="false">IF(K$1="P",MAX(0,K$2-$C829),IF(K$1="C",MAX(0,$C829-K$2)))</f>
        <v>0</v>
      </c>
      <c r="L829" s="103" t="n">
        <f aca="false">IF(L$1="P",MAX(0,L$2-$C829),IF(L$1="C",MAX(0,$C829-L$2)))</f>
        <v>0.960000000000001</v>
      </c>
      <c r="M829" s="103" t="n">
        <f aca="false">IF(M$1="P",MAX(0,M$2-$C829),IF(M$1="C",MAX(0,$C829-M$2)))</f>
        <v>29.04</v>
      </c>
      <c r="N829" s="103" t="n">
        <f aca="false">IF(N$1="P",MAX(0,N$2-$C829),IF(N$1="C",MAX(0,$C829-N$2)))</f>
        <v>24.04</v>
      </c>
      <c r="O829" s="103" t="n">
        <f aca="false">IF(O$1="P",MAX(0,O$2-$C829),IF(O$1="C",MAX(0,$C829-O$2)))</f>
        <v>19.04</v>
      </c>
      <c r="P829" s="103" t="n">
        <f aca="false">IF(P$1="P",MAX(0,P$2-$C829),IF(P$1="C",MAX(0,$C829-P$2)))</f>
        <v>14.04</v>
      </c>
      <c r="Q829" s="103" t="n">
        <f aca="false">IF(Q$1="P",MAX(0,Q$2-$C829),IF(Q$1="C",MAX(0,$C829-Q$2)))</f>
        <v>9.04</v>
      </c>
      <c r="R829" s="103" t="n">
        <f aca="false">IF(R$1="P",MAX(0,R$2-$C829),IF(R$1="C",MAX(0,$C829-R$2)))</f>
        <v>0</v>
      </c>
      <c r="S829" s="103" t="n">
        <f aca="false">IF(S$1="P",MAX(0,S$2-$C829),IF(S$1="C",MAX(0,$C829-S$2)))</f>
        <v>0</v>
      </c>
      <c r="T829" s="104" t="n">
        <f aca="false">A829</f>
        <v>38</v>
      </c>
      <c r="U829" s="105" t="n">
        <f aca="false">VLOOKUP($B829,Gas!$B$3:$E$2506,2)</f>
        <v>6.245</v>
      </c>
      <c r="V829" s="46" t="n">
        <f aca="false">C829/U829</f>
        <v>7.85268214571657</v>
      </c>
      <c r="W829" s="99" t="n">
        <f aca="false">VLOOKUP($B829,Gas!$B$3:$E$2506,4)</f>
        <v>1.53163233574859</v>
      </c>
    </row>
    <row r="830" customFormat="false" ht="12.75" hidden="false" customHeight="false" outlineLevel="0" collapsed="false">
      <c r="A830" s="95" t="n">
        <f aca="false">MONTH(B830)+(YEAR(B830)-1998)*12</f>
        <v>38</v>
      </c>
      <c r="B830" s="101" t="n">
        <v>36934</v>
      </c>
      <c r="C830" s="102" t="n">
        <v>54.66</v>
      </c>
      <c r="D830" s="98" t="n">
        <f aca="false">LN(C830/C829)</f>
        <v>0.108495888871966</v>
      </c>
      <c r="E830" s="106" t="n">
        <f aca="false">STDEV(D821:D830)*SQRT(trade_day)</f>
        <v>1.1448767025454</v>
      </c>
      <c r="F830" s="97"/>
      <c r="G830" s="103" t="n">
        <f aca="false">IF(G$1="P",MAX(0,G$2-$C830),IF(G$1="C",MAX(0,$C830-G$2)))</f>
        <v>0</v>
      </c>
      <c r="H830" s="103" t="n">
        <f aca="false">IF(H$1="P",MAX(0,H$2-$C830),IF(H$1="C",MAX(0,$C830-H$2)))</f>
        <v>0</v>
      </c>
      <c r="I830" s="103" t="n">
        <f aca="false">IF(I$1="P",MAX(0,I$2-$C830),IF(I$1="C",MAX(0,$C830-I$2)))</f>
        <v>0</v>
      </c>
      <c r="J830" s="103" t="n">
        <f aca="false">IF(J$1="P",MAX(0,J$2-$C830),IF(J$1="C",MAX(0,$C830-J$2)))</f>
        <v>0</v>
      </c>
      <c r="K830" s="103" t="n">
        <f aca="false">IF(K$1="P",MAX(0,K$2-$C830),IF(K$1="C",MAX(0,$C830-K$2)))</f>
        <v>0</v>
      </c>
      <c r="L830" s="103" t="n">
        <f aca="false">IF(L$1="P",MAX(0,L$2-$C830),IF(L$1="C",MAX(0,$C830-L$2)))</f>
        <v>0</v>
      </c>
      <c r="M830" s="103" t="n">
        <f aca="false">IF(M$1="P",MAX(0,M$2-$C830),IF(M$1="C",MAX(0,$C830-M$2)))</f>
        <v>34.66</v>
      </c>
      <c r="N830" s="103" t="n">
        <f aca="false">IF(N$1="P",MAX(0,N$2-$C830),IF(N$1="C",MAX(0,$C830-N$2)))</f>
        <v>29.66</v>
      </c>
      <c r="O830" s="103" t="n">
        <f aca="false">IF(O$1="P",MAX(0,O$2-$C830),IF(O$1="C",MAX(0,$C830-O$2)))</f>
        <v>24.66</v>
      </c>
      <c r="P830" s="103" t="n">
        <f aca="false">IF(P$1="P",MAX(0,P$2-$C830),IF(P$1="C",MAX(0,$C830-P$2)))</f>
        <v>19.66</v>
      </c>
      <c r="Q830" s="103" t="n">
        <f aca="false">IF(Q$1="P",MAX(0,Q$2-$C830),IF(Q$1="C",MAX(0,$C830-Q$2)))</f>
        <v>14.66</v>
      </c>
      <c r="R830" s="103" t="n">
        <f aca="false">IF(R$1="P",MAX(0,R$2-$C830),IF(R$1="C",MAX(0,$C830-R$2)))</f>
        <v>4.66</v>
      </c>
      <c r="S830" s="103" t="n">
        <f aca="false">IF(S$1="P",MAX(0,S$2-$C830),IF(S$1="C",MAX(0,$C830-S$2)))</f>
        <v>0</v>
      </c>
      <c r="T830" s="104" t="n">
        <f aca="false">A830</f>
        <v>38</v>
      </c>
      <c r="U830" s="105" t="n">
        <f aca="false">VLOOKUP($B830,Gas!$B$3:$E$2506,2)</f>
        <v>6.08</v>
      </c>
      <c r="V830" s="46" t="n">
        <f aca="false">C830/U830</f>
        <v>8.99013157894737</v>
      </c>
      <c r="W830" s="99" t="n">
        <f aca="false">VLOOKUP($B830,Gas!$B$3:$E$2506,4)</f>
        <v>1.34881086036625</v>
      </c>
    </row>
    <row r="831" customFormat="false" ht="12.75" hidden="false" customHeight="false" outlineLevel="0" collapsed="false">
      <c r="A831" s="95" t="n">
        <f aca="false">MONTH(B831)+(YEAR(B831)-1998)*12</f>
        <v>38</v>
      </c>
      <c r="B831" s="101" t="n">
        <v>36935</v>
      </c>
      <c r="C831" s="102" t="n">
        <v>49.65</v>
      </c>
      <c r="D831" s="98" t="n">
        <f aca="false">LN(C831/C830)</f>
        <v>-0.0961337900087403</v>
      </c>
      <c r="E831" s="106" t="n">
        <f aca="false">STDEV(D822:D831)*SQRT(trade_day)</f>
        <v>1.21173058848377</v>
      </c>
      <c r="F831" s="97"/>
      <c r="G831" s="103" t="n">
        <f aca="false">IF(G$1="P",MAX(0,G$2-$C831),IF(G$1="C",MAX(0,$C831-G$2)))</f>
        <v>0</v>
      </c>
      <c r="H831" s="103" t="n">
        <f aca="false">IF(H$1="P",MAX(0,H$2-$C831),IF(H$1="C",MAX(0,$C831-H$2)))</f>
        <v>0</v>
      </c>
      <c r="I831" s="103" t="n">
        <f aca="false">IF(I$1="P",MAX(0,I$2-$C831),IF(I$1="C",MAX(0,$C831-I$2)))</f>
        <v>0</v>
      </c>
      <c r="J831" s="103" t="n">
        <f aca="false">IF(J$1="P",MAX(0,J$2-$C831),IF(J$1="C",MAX(0,$C831-J$2)))</f>
        <v>0</v>
      </c>
      <c r="K831" s="103" t="n">
        <f aca="false">IF(K$1="P",MAX(0,K$2-$C831),IF(K$1="C",MAX(0,$C831-K$2)))</f>
        <v>0</v>
      </c>
      <c r="L831" s="103" t="n">
        <f aca="false">IF(L$1="P",MAX(0,L$2-$C831),IF(L$1="C",MAX(0,$C831-L$2)))</f>
        <v>0.350000000000001</v>
      </c>
      <c r="M831" s="103" t="n">
        <f aca="false">IF(M$1="P",MAX(0,M$2-$C831),IF(M$1="C",MAX(0,$C831-M$2)))</f>
        <v>29.65</v>
      </c>
      <c r="N831" s="103" t="n">
        <f aca="false">IF(N$1="P",MAX(0,N$2-$C831),IF(N$1="C",MAX(0,$C831-N$2)))</f>
        <v>24.65</v>
      </c>
      <c r="O831" s="103" t="n">
        <f aca="false">IF(O$1="P",MAX(0,O$2-$C831),IF(O$1="C",MAX(0,$C831-O$2)))</f>
        <v>19.65</v>
      </c>
      <c r="P831" s="103" t="n">
        <f aca="false">IF(P$1="P",MAX(0,P$2-$C831),IF(P$1="C",MAX(0,$C831-P$2)))</f>
        <v>14.65</v>
      </c>
      <c r="Q831" s="103" t="n">
        <f aca="false">IF(Q$1="P",MAX(0,Q$2-$C831),IF(Q$1="C",MAX(0,$C831-Q$2)))</f>
        <v>9.65</v>
      </c>
      <c r="R831" s="103" t="n">
        <f aca="false">IF(R$1="P",MAX(0,R$2-$C831),IF(R$1="C",MAX(0,$C831-R$2)))</f>
        <v>0</v>
      </c>
      <c r="S831" s="103" t="n">
        <f aca="false">IF(S$1="P",MAX(0,S$2-$C831),IF(S$1="C",MAX(0,$C831-S$2)))</f>
        <v>0</v>
      </c>
      <c r="T831" s="104" t="n">
        <f aca="false">A831</f>
        <v>38</v>
      </c>
      <c r="U831" s="105" t="n">
        <f aca="false">VLOOKUP($B831,Gas!$B$3:$E$2506,2)</f>
        <v>5.63</v>
      </c>
      <c r="V831" s="46" t="n">
        <f aca="false">C831/U831</f>
        <v>8.81882770870337</v>
      </c>
      <c r="W831" s="99" t="n">
        <f aca="false">VLOOKUP($B831,Gas!$B$3:$E$2506,4)</f>
        <v>1.160899853514</v>
      </c>
    </row>
    <row r="832" customFormat="false" ht="12.75" hidden="false" customHeight="false" outlineLevel="0" collapsed="false">
      <c r="A832" s="95" t="n">
        <f aca="false">MONTH(B832)+(YEAR(B832)-1998)*12</f>
        <v>38</v>
      </c>
      <c r="B832" s="101" t="n">
        <v>36936</v>
      </c>
      <c r="C832" s="102" t="n">
        <v>47.17</v>
      </c>
      <c r="D832" s="98" t="n">
        <f aca="false">LN(C832/C831)</f>
        <v>-0.0512402931950112</v>
      </c>
      <c r="E832" s="106" t="n">
        <f aca="false">STDEV(D823:D832)*SQRT(trade_day)</f>
        <v>1.20983534356289</v>
      </c>
      <c r="F832" s="97"/>
      <c r="G832" s="103" t="n">
        <f aca="false">IF(G$1="P",MAX(0,G$2-$C832),IF(G$1="C",MAX(0,$C832-G$2)))</f>
        <v>0</v>
      </c>
      <c r="H832" s="103" t="n">
        <f aca="false">IF(H$1="P",MAX(0,H$2-$C832),IF(H$1="C",MAX(0,$C832-H$2)))</f>
        <v>0</v>
      </c>
      <c r="I832" s="103" t="n">
        <f aca="false">IF(I$1="P",MAX(0,I$2-$C832),IF(I$1="C",MAX(0,$C832-I$2)))</f>
        <v>0</v>
      </c>
      <c r="J832" s="103" t="n">
        <f aca="false">IF(J$1="P",MAX(0,J$2-$C832),IF(J$1="C",MAX(0,$C832-J$2)))</f>
        <v>0</v>
      </c>
      <c r="K832" s="103" t="n">
        <f aca="false">IF(K$1="P",MAX(0,K$2-$C832),IF(K$1="C",MAX(0,$C832-K$2)))</f>
        <v>0</v>
      </c>
      <c r="L832" s="103" t="n">
        <f aca="false">IF(L$1="P",MAX(0,L$2-$C832),IF(L$1="C",MAX(0,$C832-L$2)))</f>
        <v>2.83</v>
      </c>
      <c r="M832" s="103" t="n">
        <f aca="false">IF(M$1="P",MAX(0,M$2-$C832),IF(M$1="C",MAX(0,$C832-M$2)))</f>
        <v>27.17</v>
      </c>
      <c r="N832" s="103" t="n">
        <f aca="false">IF(N$1="P",MAX(0,N$2-$C832),IF(N$1="C",MAX(0,$C832-N$2)))</f>
        <v>22.17</v>
      </c>
      <c r="O832" s="103" t="n">
        <f aca="false">IF(O$1="P",MAX(0,O$2-$C832),IF(O$1="C",MAX(0,$C832-O$2)))</f>
        <v>17.17</v>
      </c>
      <c r="P832" s="103" t="n">
        <f aca="false">IF(P$1="P",MAX(0,P$2-$C832),IF(P$1="C",MAX(0,$C832-P$2)))</f>
        <v>12.17</v>
      </c>
      <c r="Q832" s="103" t="n">
        <f aca="false">IF(Q$1="P",MAX(0,Q$2-$C832),IF(Q$1="C",MAX(0,$C832-Q$2)))</f>
        <v>7.17</v>
      </c>
      <c r="R832" s="103" t="n">
        <f aca="false">IF(R$1="P",MAX(0,R$2-$C832),IF(R$1="C",MAX(0,$C832-R$2)))</f>
        <v>0</v>
      </c>
      <c r="S832" s="103" t="n">
        <f aca="false">IF(S$1="P",MAX(0,S$2-$C832),IF(S$1="C",MAX(0,$C832-S$2)))</f>
        <v>0</v>
      </c>
      <c r="T832" s="104" t="n">
        <f aca="false">A832</f>
        <v>38</v>
      </c>
      <c r="U832" s="105" t="n">
        <f aca="false">VLOOKUP($B832,Gas!$B$3:$E$2506,2)</f>
        <v>5.61</v>
      </c>
      <c r="V832" s="46" t="n">
        <f aca="false">C832/U832</f>
        <v>8.40819964349376</v>
      </c>
      <c r="W832" s="99" t="n">
        <f aca="false">VLOOKUP($B832,Gas!$B$3:$E$2506,4)</f>
        <v>1.15911192202932</v>
      </c>
    </row>
    <row r="833" customFormat="false" ht="12.75" hidden="false" customHeight="false" outlineLevel="0" collapsed="false">
      <c r="A833" s="95" t="n">
        <f aca="false">MONTH(B833)+(YEAR(B833)-1998)*12</f>
        <v>38</v>
      </c>
      <c r="B833" s="101" t="n">
        <v>36937</v>
      </c>
      <c r="C833" s="102" t="n">
        <v>47.55</v>
      </c>
      <c r="D833" s="98" t="n">
        <f aca="false">LN(C833/C832)</f>
        <v>0.00802369169522883</v>
      </c>
      <c r="E833" s="106" t="n">
        <f aca="false">STDEV(D824:D833)*SQRT(trade_day)</f>
        <v>1.20502108001619</v>
      </c>
      <c r="F833" s="97"/>
      <c r="G833" s="103" t="n">
        <f aca="false">IF(G$1="P",MAX(0,G$2-$C833),IF(G$1="C",MAX(0,$C833-G$2)))</f>
        <v>0</v>
      </c>
      <c r="H833" s="103" t="n">
        <f aca="false">IF(H$1="P",MAX(0,H$2-$C833),IF(H$1="C",MAX(0,$C833-H$2)))</f>
        <v>0</v>
      </c>
      <c r="I833" s="103" t="n">
        <f aca="false">IF(I$1="P",MAX(0,I$2-$C833),IF(I$1="C",MAX(0,$C833-I$2)))</f>
        <v>0</v>
      </c>
      <c r="J833" s="103" t="n">
        <f aca="false">IF(J$1="P",MAX(0,J$2-$C833),IF(J$1="C",MAX(0,$C833-J$2)))</f>
        <v>0</v>
      </c>
      <c r="K833" s="103" t="n">
        <f aca="false">IF(K$1="P",MAX(0,K$2-$C833),IF(K$1="C",MAX(0,$C833-K$2)))</f>
        <v>0</v>
      </c>
      <c r="L833" s="103" t="n">
        <f aca="false">IF(L$1="P",MAX(0,L$2-$C833),IF(L$1="C",MAX(0,$C833-L$2)))</f>
        <v>2.45</v>
      </c>
      <c r="M833" s="103" t="n">
        <f aca="false">IF(M$1="P",MAX(0,M$2-$C833),IF(M$1="C",MAX(0,$C833-M$2)))</f>
        <v>27.55</v>
      </c>
      <c r="N833" s="103" t="n">
        <f aca="false">IF(N$1="P",MAX(0,N$2-$C833),IF(N$1="C",MAX(0,$C833-N$2)))</f>
        <v>22.55</v>
      </c>
      <c r="O833" s="103" t="n">
        <f aca="false">IF(O$1="P",MAX(0,O$2-$C833),IF(O$1="C",MAX(0,$C833-O$2)))</f>
        <v>17.55</v>
      </c>
      <c r="P833" s="103" t="n">
        <f aca="false">IF(P$1="P",MAX(0,P$2-$C833),IF(P$1="C",MAX(0,$C833-P$2)))</f>
        <v>12.55</v>
      </c>
      <c r="Q833" s="103" t="n">
        <f aca="false">IF(Q$1="P",MAX(0,Q$2-$C833),IF(Q$1="C",MAX(0,$C833-Q$2)))</f>
        <v>7.55</v>
      </c>
      <c r="R833" s="103" t="n">
        <f aca="false">IF(R$1="P",MAX(0,R$2-$C833),IF(R$1="C",MAX(0,$C833-R$2)))</f>
        <v>0</v>
      </c>
      <c r="S833" s="103" t="n">
        <f aca="false">IF(S$1="P",MAX(0,S$2-$C833),IF(S$1="C",MAX(0,$C833-S$2)))</f>
        <v>0</v>
      </c>
      <c r="T833" s="104" t="n">
        <f aca="false">A833</f>
        <v>38</v>
      </c>
      <c r="U833" s="105" t="n">
        <f aca="false">VLOOKUP($B833,Gas!$B$3:$E$2506,2)</f>
        <v>5.875</v>
      </c>
      <c r="V833" s="46" t="n">
        <f aca="false">C833/U833</f>
        <v>8.0936170212766</v>
      </c>
      <c r="W833" s="99" t="n">
        <f aca="false">VLOOKUP($B833,Gas!$B$3:$E$2506,4)</f>
        <v>1.217547887621</v>
      </c>
    </row>
    <row r="834" customFormat="false" ht="12.75" hidden="false" customHeight="false" outlineLevel="0" collapsed="false">
      <c r="A834" s="95" t="n">
        <f aca="false">MONTH(B834)+(YEAR(B834)-1998)*12</f>
        <v>38</v>
      </c>
      <c r="B834" s="101" t="n">
        <v>36938</v>
      </c>
      <c r="C834" s="102" t="n">
        <v>48.03</v>
      </c>
      <c r="D834" s="98" t="n">
        <f aca="false">LN(C834/C833)</f>
        <v>0.0100440266853337</v>
      </c>
      <c r="E834" s="106" t="n">
        <f aca="false">STDEV(D825:D834)*SQRT(trade_day)</f>
        <v>1.20981797330562</v>
      </c>
      <c r="F834" s="97"/>
      <c r="G834" s="103" t="n">
        <f aca="false">IF(G$1="P",MAX(0,G$2-$C834),IF(G$1="C",MAX(0,$C834-G$2)))</f>
        <v>0</v>
      </c>
      <c r="H834" s="103" t="n">
        <f aca="false">IF(H$1="P",MAX(0,H$2-$C834),IF(H$1="C",MAX(0,$C834-H$2)))</f>
        <v>0</v>
      </c>
      <c r="I834" s="103" t="n">
        <f aca="false">IF(I$1="P",MAX(0,I$2-$C834),IF(I$1="C",MAX(0,$C834-I$2)))</f>
        <v>0</v>
      </c>
      <c r="J834" s="103" t="n">
        <f aca="false">IF(J$1="P",MAX(0,J$2-$C834),IF(J$1="C",MAX(0,$C834-J$2)))</f>
        <v>0</v>
      </c>
      <c r="K834" s="103" t="n">
        <f aca="false">IF(K$1="P",MAX(0,K$2-$C834),IF(K$1="C",MAX(0,$C834-K$2)))</f>
        <v>0</v>
      </c>
      <c r="L834" s="103" t="n">
        <f aca="false">IF(L$1="P",MAX(0,L$2-$C834),IF(L$1="C",MAX(0,$C834-L$2)))</f>
        <v>1.97</v>
      </c>
      <c r="M834" s="103" t="n">
        <f aca="false">IF(M$1="P",MAX(0,M$2-$C834),IF(M$1="C",MAX(0,$C834-M$2)))</f>
        <v>28.03</v>
      </c>
      <c r="N834" s="103" t="n">
        <f aca="false">IF(N$1="P",MAX(0,N$2-$C834),IF(N$1="C",MAX(0,$C834-N$2)))</f>
        <v>23.03</v>
      </c>
      <c r="O834" s="103" t="n">
        <f aca="false">IF(O$1="P",MAX(0,O$2-$C834),IF(O$1="C",MAX(0,$C834-O$2)))</f>
        <v>18.03</v>
      </c>
      <c r="P834" s="103" t="n">
        <f aca="false">IF(P$1="P",MAX(0,P$2-$C834),IF(P$1="C",MAX(0,$C834-P$2)))</f>
        <v>13.03</v>
      </c>
      <c r="Q834" s="103" t="n">
        <f aca="false">IF(Q$1="P",MAX(0,Q$2-$C834),IF(Q$1="C",MAX(0,$C834-Q$2)))</f>
        <v>8.03</v>
      </c>
      <c r="R834" s="103" t="n">
        <f aca="false">IF(R$1="P",MAX(0,R$2-$C834),IF(R$1="C",MAX(0,$C834-R$2)))</f>
        <v>0</v>
      </c>
      <c r="S834" s="103" t="n">
        <f aca="false">IF(S$1="P",MAX(0,S$2-$C834),IF(S$1="C",MAX(0,$C834-S$2)))</f>
        <v>0</v>
      </c>
      <c r="T834" s="104" t="n">
        <f aca="false">A834</f>
        <v>38</v>
      </c>
      <c r="U834" s="105" t="n">
        <f aca="false">VLOOKUP($B834,Gas!$B$3:$E$2506,2)</f>
        <v>5.385</v>
      </c>
      <c r="V834" s="46" t="n">
        <f aca="false">C834/U834</f>
        <v>8.91922005571031</v>
      </c>
      <c r="W834" s="99" t="n">
        <f aca="false">VLOOKUP($B834,Gas!$B$3:$E$2506,4)</f>
        <v>1.03751299190751</v>
      </c>
    </row>
    <row r="835" customFormat="false" ht="12.75" hidden="false" customHeight="false" outlineLevel="0" collapsed="false">
      <c r="A835" s="95" t="n">
        <f aca="false">MONTH(B835)+(YEAR(B835)-1998)*12</f>
        <v>38</v>
      </c>
      <c r="B835" s="101" t="n">
        <v>36942</v>
      </c>
      <c r="C835" s="102" t="n">
        <v>51.37</v>
      </c>
      <c r="D835" s="98" t="n">
        <f aca="false">LN(C835/C834)</f>
        <v>0.0672285288024434</v>
      </c>
      <c r="E835" s="106" t="n">
        <f aca="false">STDEV(D826:D835)*SQRT(trade_day)</f>
        <v>1.12261864452546</v>
      </c>
      <c r="F835" s="97"/>
      <c r="G835" s="103" t="n">
        <f aca="false">IF(G$1="P",MAX(0,G$2-$C835),IF(G$1="C",MAX(0,$C835-G$2)))</f>
        <v>0</v>
      </c>
      <c r="H835" s="103" t="n">
        <f aca="false">IF(H$1="P",MAX(0,H$2-$C835),IF(H$1="C",MAX(0,$C835-H$2)))</f>
        <v>0</v>
      </c>
      <c r="I835" s="103" t="n">
        <f aca="false">IF(I$1="P",MAX(0,I$2-$C835),IF(I$1="C",MAX(0,$C835-I$2)))</f>
        <v>0</v>
      </c>
      <c r="J835" s="103" t="n">
        <f aca="false">IF(J$1="P",MAX(0,J$2-$C835),IF(J$1="C",MAX(0,$C835-J$2)))</f>
        <v>0</v>
      </c>
      <c r="K835" s="103" t="n">
        <f aca="false">IF(K$1="P",MAX(0,K$2-$C835),IF(K$1="C",MAX(0,$C835-K$2)))</f>
        <v>0</v>
      </c>
      <c r="L835" s="103" t="n">
        <f aca="false">IF(L$1="P",MAX(0,L$2-$C835),IF(L$1="C",MAX(0,$C835-L$2)))</f>
        <v>0</v>
      </c>
      <c r="M835" s="103" t="n">
        <f aca="false">IF(M$1="P",MAX(0,M$2-$C835),IF(M$1="C",MAX(0,$C835-M$2)))</f>
        <v>31.37</v>
      </c>
      <c r="N835" s="103" t="n">
        <f aca="false">IF(N$1="P",MAX(0,N$2-$C835),IF(N$1="C",MAX(0,$C835-N$2)))</f>
        <v>26.37</v>
      </c>
      <c r="O835" s="103" t="n">
        <f aca="false">IF(O$1="P",MAX(0,O$2-$C835),IF(O$1="C",MAX(0,$C835-O$2)))</f>
        <v>21.37</v>
      </c>
      <c r="P835" s="103" t="n">
        <f aca="false">IF(P$1="P",MAX(0,P$2-$C835),IF(P$1="C",MAX(0,$C835-P$2)))</f>
        <v>16.37</v>
      </c>
      <c r="Q835" s="103" t="n">
        <f aca="false">IF(Q$1="P",MAX(0,Q$2-$C835),IF(Q$1="C",MAX(0,$C835-Q$2)))</f>
        <v>11.37</v>
      </c>
      <c r="R835" s="103" t="n">
        <f aca="false">IF(R$1="P",MAX(0,R$2-$C835),IF(R$1="C",MAX(0,$C835-R$2)))</f>
        <v>1.37</v>
      </c>
      <c r="S835" s="103" t="n">
        <f aca="false">IF(S$1="P",MAX(0,S$2-$C835),IF(S$1="C",MAX(0,$C835-S$2)))</f>
        <v>0</v>
      </c>
      <c r="T835" s="104" t="n">
        <f aca="false">A835</f>
        <v>38</v>
      </c>
      <c r="U835" s="105" t="n">
        <f aca="false">VLOOKUP($B835,Gas!$B$3:$E$2506,2)</f>
        <v>5.47</v>
      </c>
      <c r="V835" s="46" t="n">
        <f aca="false">C835/U835</f>
        <v>9.39122486288848</v>
      </c>
      <c r="W835" s="99" t="n">
        <f aca="false">VLOOKUP($B835,Gas!$B$3:$E$2506,4)</f>
        <v>0.773896493208403</v>
      </c>
    </row>
    <row r="836" customFormat="false" ht="12.75" hidden="false" customHeight="false" outlineLevel="0" collapsed="false">
      <c r="A836" s="95" t="n">
        <f aca="false">MONTH(B836)+(YEAR(B836)-1998)*12</f>
        <v>38</v>
      </c>
      <c r="B836" s="101" t="n">
        <v>36943</v>
      </c>
      <c r="C836" s="102" t="n">
        <v>46.72</v>
      </c>
      <c r="D836" s="98" t="n">
        <f aca="false">LN(C836/C835)</f>
        <v>-0.0948820059592048</v>
      </c>
      <c r="E836" s="106" t="n">
        <f aca="false">STDEV(D827:D836)*SQRT(trade_day)</f>
        <v>1.02391297580242</v>
      </c>
      <c r="F836" s="97"/>
      <c r="G836" s="103" t="n">
        <f aca="false">IF(G$1="P",MAX(0,G$2-$C836),IF(G$1="C",MAX(0,$C836-G$2)))</f>
        <v>0</v>
      </c>
      <c r="H836" s="103" t="n">
        <f aca="false">IF(H$1="P",MAX(0,H$2-$C836),IF(H$1="C",MAX(0,$C836-H$2)))</f>
        <v>0</v>
      </c>
      <c r="I836" s="103" t="n">
        <f aca="false">IF(I$1="P",MAX(0,I$2-$C836),IF(I$1="C",MAX(0,$C836-I$2)))</f>
        <v>0</v>
      </c>
      <c r="J836" s="103" t="n">
        <f aca="false">IF(J$1="P",MAX(0,J$2-$C836),IF(J$1="C",MAX(0,$C836-J$2)))</f>
        <v>0</v>
      </c>
      <c r="K836" s="103" t="n">
        <f aca="false">IF(K$1="P",MAX(0,K$2-$C836),IF(K$1="C",MAX(0,$C836-K$2)))</f>
        <v>0</v>
      </c>
      <c r="L836" s="103" t="n">
        <f aca="false">IF(L$1="P",MAX(0,L$2-$C836),IF(L$1="C",MAX(0,$C836-L$2)))</f>
        <v>3.28</v>
      </c>
      <c r="M836" s="103" t="n">
        <f aca="false">IF(M$1="P",MAX(0,M$2-$C836),IF(M$1="C",MAX(0,$C836-M$2)))</f>
        <v>26.72</v>
      </c>
      <c r="N836" s="103" t="n">
        <f aca="false">IF(N$1="P",MAX(0,N$2-$C836),IF(N$1="C",MAX(0,$C836-N$2)))</f>
        <v>21.72</v>
      </c>
      <c r="O836" s="103" t="n">
        <f aca="false">IF(O$1="P",MAX(0,O$2-$C836),IF(O$1="C",MAX(0,$C836-O$2)))</f>
        <v>16.72</v>
      </c>
      <c r="P836" s="103" t="n">
        <f aca="false">IF(P$1="P",MAX(0,P$2-$C836),IF(P$1="C",MAX(0,$C836-P$2)))</f>
        <v>11.72</v>
      </c>
      <c r="Q836" s="103" t="n">
        <f aca="false">IF(Q$1="P",MAX(0,Q$2-$C836),IF(Q$1="C",MAX(0,$C836-Q$2)))</f>
        <v>6.72</v>
      </c>
      <c r="R836" s="103" t="n">
        <f aca="false">IF(R$1="P",MAX(0,R$2-$C836),IF(R$1="C",MAX(0,$C836-R$2)))</f>
        <v>0</v>
      </c>
      <c r="S836" s="103" t="n">
        <f aca="false">IF(S$1="P",MAX(0,S$2-$C836),IF(S$1="C",MAX(0,$C836-S$2)))</f>
        <v>0</v>
      </c>
      <c r="T836" s="104" t="n">
        <f aca="false">A836</f>
        <v>38</v>
      </c>
      <c r="U836" s="105" t="n">
        <f aca="false">VLOOKUP($B836,Gas!$B$3:$E$2506,2)</f>
        <v>5.205</v>
      </c>
      <c r="V836" s="46" t="n">
        <f aca="false">C836/U836</f>
        <v>8.97598463016331</v>
      </c>
      <c r="W836" s="99" t="n">
        <f aca="false">VLOOKUP($B836,Gas!$B$3:$E$2506,4)</f>
        <v>0.803952590098223</v>
      </c>
    </row>
    <row r="837" customFormat="false" ht="12.75" hidden="false" customHeight="false" outlineLevel="0" collapsed="false">
      <c r="A837" s="95" t="n">
        <f aca="false">MONTH(B837)+(YEAR(B837)-1998)*12</f>
        <v>38</v>
      </c>
      <c r="B837" s="101" t="n">
        <v>36944</v>
      </c>
      <c r="C837" s="102" t="n">
        <v>52.35</v>
      </c>
      <c r="D837" s="98" t="n">
        <f aca="false">LN(C837/C836)</f>
        <v>0.113779598796574</v>
      </c>
      <c r="E837" s="106" t="n">
        <f aca="false">STDEV(D828:D837)*SQRT(trade_day)</f>
        <v>1.19616064555909</v>
      </c>
      <c r="F837" s="97"/>
      <c r="G837" s="103" t="n">
        <f aca="false">IF(G$1="P",MAX(0,G$2-$C837),IF(G$1="C",MAX(0,$C837-G$2)))</f>
        <v>0</v>
      </c>
      <c r="H837" s="103" t="n">
        <f aca="false">IF(H$1="P",MAX(0,H$2-$C837),IF(H$1="C",MAX(0,$C837-H$2)))</f>
        <v>0</v>
      </c>
      <c r="I837" s="103" t="n">
        <f aca="false">IF(I$1="P",MAX(0,I$2-$C837),IF(I$1="C",MAX(0,$C837-I$2)))</f>
        <v>0</v>
      </c>
      <c r="J837" s="103" t="n">
        <f aca="false">IF(J$1="P",MAX(0,J$2-$C837),IF(J$1="C",MAX(0,$C837-J$2)))</f>
        <v>0</v>
      </c>
      <c r="K837" s="103" t="n">
        <f aca="false">IF(K$1="P",MAX(0,K$2-$C837),IF(K$1="C",MAX(0,$C837-K$2)))</f>
        <v>0</v>
      </c>
      <c r="L837" s="103" t="n">
        <f aca="false">IF(L$1="P",MAX(0,L$2-$C837),IF(L$1="C",MAX(0,$C837-L$2)))</f>
        <v>0</v>
      </c>
      <c r="M837" s="103" t="n">
        <f aca="false">IF(M$1="P",MAX(0,M$2-$C837),IF(M$1="C",MAX(0,$C837-M$2)))</f>
        <v>32.35</v>
      </c>
      <c r="N837" s="103" t="n">
        <f aca="false">IF(N$1="P",MAX(0,N$2-$C837),IF(N$1="C",MAX(0,$C837-N$2)))</f>
        <v>27.35</v>
      </c>
      <c r="O837" s="103" t="n">
        <f aca="false">IF(O$1="P",MAX(0,O$2-$C837),IF(O$1="C",MAX(0,$C837-O$2)))</f>
        <v>22.35</v>
      </c>
      <c r="P837" s="103" t="n">
        <f aca="false">IF(P$1="P",MAX(0,P$2-$C837),IF(P$1="C",MAX(0,$C837-P$2)))</f>
        <v>17.35</v>
      </c>
      <c r="Q837" s="103" t="n">
        <f aca="false">IF(Q$1="P",MAX(0,Q$2-$C837),IF(Q$1="C",MAX(0,$C837-Q$2)))</f>
        <v>12.35</v>
      </c>
      <c r="R837" s="103" t="n">
        <f aca="false">IF(R$1="P",MAX(0,R$2-$C837),IF(R$1="C",MAX(0,$C837-R$2)))</f>
        <v>2.35</v>
      </c>
      <c r="S837" s="103" t="n">
        <f aca="false">IF(S$1="P",MAX(0,S$2-$C837),IF(S$1="C",MAX(0,$C837-S$2)))</f>
        <v>0</v>
      </c>
      <c r="T837" s="104" t="n">
        <f aca="false">A837</f>
        <v>38</v>
      </c>
      <c r="U837" s="105" t="n">
        <f aca="false">VLOOKUP($B837,Gas!$B$3:$E$2506,2)</f>
        <v>5.2</v>
      </c>
      <c r="V837" s="46" t="n">
        <f aca="false">C837/U837</f>
        <v>10.0673076923077</v>
      </c>
      <c r="W837" s="99" t="n">
        <f aca="false">VLOOKUP($B837,Gas!$B$3:$E$2506,4)</f>
        <v>0.803219890888834</v>
      </c>
    </row>
    <row r="838" customFormat="false" ht="12.75" hidden="false" customHeight="false" outlineLevel="0" collapsed="false">
      <c r="A838" s="95" t="n">
        <f aca="false">MONTH(B838)+(YEAR(B838)-1998)*12</f>
        <v>38</v>
      </c>
      <c r="B838" s="101" t="n">
        <v>36945</v>
      </c>
      <c r="C838" s="102" t="n">
        <v>46.8</v>
      </c>
      <c r="D838" s="98" t="n">
        <f aca="false">LN(C838/C837)</f>
        <v>-0.112068734392945</v>
      </c>
      <c r="E838" s="106" t="n">
        <f aca="false">STDEV(D829:D838)*SQRT(trade_day)</f>
        <v>1.32697859418595</v>
      </c>
      <c r="F838" s="97"/>
      <c r="G838" s="103" t="n">
        <f aca="false">IF(G$1="P",MAX(0,G$2-$C838),IF(G$1="C",MAX(0,$C838-G$2)))</f>
        <v>0</v>
      </c>
      <c r="H838" s="103" t="n">
        <f aca="false">IF(H$1="P",MAX(0,H$2-$C838),IF(H$1="C",MAX(0,$C838-H$2)))</f>
        <v>0</v>
      </c>
      <c r="I838" s="103" t="n">
        <f aca="false">IF(I$1="P",MAX(0,I$2-$C838),IF(I$1="C",MAX(0,$C838-I$2)))</f>
        <v>0</v>
      </c>
      <c r="J838" s="103" t="n">
        <f aca="false">IF(J$1="P",MAX(0,J$2-$C838),IF(J$1="C",MAX(0,$C838-J$2)))</f>
        <v>0</v>
      </c>
      <c r="K838" s="103" t="n">
        <f aca="false">IF(K$1="P",MAX(0,K$2-$C838),IF(K$1="C",MAX(0,$C838-K$2)))</f>
        <v>0</v>
      </c>
      <c r="L838" s="103" t="n">
        <f aca="false">IF(L$1="P",MAX(0,L$2-$C838),IF(L$1="C",MAX(0,$C838-L$2)))</f>
        <v>3.2</v>
      </c>
      <c r="M838" s="103" t="n">
        <f aca="false">IF(M$1="P",MAX(0,M$2-$C838),IF(M$1="C",MAX(0,$C838-M$2)))</f>
        <v>26.8</v>
      </c>
      <c r="N838" s="103" t="n">
        <f aca="false">IF(N$1="P",MAX(0,N$2-$C838),IF(N$1="C",MAX(0,$C838-N$2)))</f>
        <v>21.8</v>
      </c>
      <c r="O838" s="103" t="n">
        <f aca="false">IF(O$1="P",MAX(0,O$2-$C838),IF(O$1="C",MAX(0,$C838-O$2)))</f>
        <v>16.8</v>
      </c>
      <c r="P838" s="103" t="n">
        <f aca="false">IF(P$1="P",MAX(0,P$2-$C838),IF(P$1="C",MAX(0,$C838-P$2)))</f>
        <v>11.8</v>
      </c>
      <c r="Q838" s="103" t="n">
        <f aca="false">IF(Q$1="P",MAX(0,Q$2-$C838),IF(Q$1="C",MAX(0,$C838-Q$2)))</f>
        <v>6.8</v>
      </c>
      <c r="R838" s="103" t="n">
        <f aca="false">IF(R$1="P",MAX(0,R$2-$C838),IF(R$1="C",MAX(0,$C838-R$2)))</f>
        <v>0</v>
      </c>
      <c r="S838" s="103" t="n">
        <f aca="false">IF(S$1="P",MAX(0,S$2-$C838),IF(S$1="C",MAX(0,$C838-S$2)))</f>
        <v>0</v>
      </c>
      <c r="T838" s="104" t="n">
        <f aca="false">A838</f>
        <v>38</v>
      </c>
      <c r="U838" s="105" t="n">
        <f aca="false">VLOOKUP($B838,Gas!$B$3:$E$2506,2)</f>
        <v>5.11</v>
      </c>
      <c r="V838" s="46" t="n">
        <f aca="false">C838/U838</f>
        <v>9.15851272015656</v>
      </c>
      <c r="W838" s="99" t="n">
        <f aca="false">VLOOKUP($B838,Gas!$B$3:$E$2506,4)</f>
        <v>0.691932645467561</v>
      </c>
    </row>
    <row r="839" customFormat="false" ht="12.75" hidden="false" customHeight="false" outlineLevel="0" collapsed="false">
      <c r="A839" s="95" t="n">
        <f aca="false">MONTH(B839)+(YEAR(B839)-1998)*12</f>
        <v>38</v>
      </c>
      <c r="B839" s="101" t="n">
        <v>36948</v>
      </c>
      <c r="C839" s="102" t="n">
        <v>47.03</v>
      </c>
      <c r="D839" s="98" t="n">
        <f aca="false">LN(C839/C838)</f>
        <v>0.00490249303335554</v>
      </c>
      <c r="E839" s="106" t="n">
        <f aca="false">STDEV(D830:D839)*SQRT(trade_day)</f>
        <v>1.31951431409249</v>
      </c>
      <c r="F839" s="97"/>
      <c r="G839" s="103" t="n">
        <f aca="false">IF(G$1="P",MAX(0,G$2-$C839),IF(G$1="C",MAX(0,$C839-G$2)))</f>
        <v>0</v>
      </c>
      <c r="H839" s="103" t="n">
        <f aca="false">IF(H$1="P",MAX(0,H$2-$C839),IF(H$1="C",MAX(0,$C839-H$2)))</f>
        <v>0</v>
      </c>
      <c r="I839" s="103" t="n">
        <f aca="false">IF(I$1="P",MAX(0,I$2-$C839),IF(I$1="C",MAX(0,$C839-I$2)))</f>
        <v>0</v>
      </c>
      <c r="J839" s="103" t="n">
        <f aca="false">IF(J$1="P",MAX(0,J$2-$C839),IF(J$1="C",MAX(0,$C839-J$2)))</f>
        <v>0</v>
      </c>
      <c r="K839" s="103" t="n">
        <f aca="false">IF(K$1="P",MAX(0,K$2-$C839),IF(K$1="C",MAX(0,$C839-K$2)))</f>
        <v>0</v>
      </c>
      <c r="L839" s="103" t="n">
        <f aca="false">IF(L$1="P",MAX(0,L$2-$C839),IF(L$1="C",MAX(0,$C839-L$2)))</f>
        <v>2.97</v>
      </c>
      <c r="M839" s="103" t="n">
        <f aca="false">IF(M$1="P",MAX(0,M$2-$C839),IF(M$1="C",MAX(0,$C839-M$2)))</f>
        <v>27.03</v>
      </c>
      <c r="N839" s="103" t="n">
        <f aca="false">IF(N$1="P",MAX(0,N$2-$C839),IF(N$1="C",MAX(0,$C839-N$2)))</f>
        <v>22.03</v>
      </c>
      <c r="O839" s="103" t="n">
        <f aca="false">IF(O$1="P",MAX(0,O$2-$C839),IF(O$1="C",MAX(0,$C839-O$2)))</f>
        <v>17.03</v>
      </c>
      <c r="P839" s="103" t="n">
        <f aca="false">IF(P$1="P",MAX(0,P$2-$C839),IF(P$1="C",MAX(0,$C839-P$2)))</f>
        <v>12.03</v>
      </c>
      <c r="Q839" s="103" t="n">
        <f aca="false">IF(Q$1="P",MAX(0,Q$2-$C839),IF(Q$1="C",MAX(0,$C839-Q$2)))</f>
        <v>7.03</v>
      </c>
      <c r="R839" s="103" t="n">
        <f aca="false">IF(R$1="P",MAX(0,R$2-$C839),IF(R$1="C",MAX(0,$C839-R$2)))</f>
        <v>0</v>
      </c>
      <c r="S839" s="103" t="n">
        <f aca="false">IF(S$1="P",MAX(0,S$2-$C839),IF(S$1="C",MAX(0,$C839-S$2)))</f>
        <v>0</v>
      </c>
      <c r="T839" s="104" t="n">
        <f aca="false">A839</f>
        <v>38</v>
      </c>
      <c r="U839" s="105" t="n">
        <f aca="false">VLOOKUP($B839,Gas!$B$3:$E$2506,2)</f>
        <v>5.045</v>
      </c>
      <c r="V839" s="46" t="n">
        <f aca="false">C839/U839</f>
        <v>9.32210109018831</v>
      </c>
      <c r="W839" s="99" t="n">
        <f aca="false">VLOOKUP($B839,Gas!$B$3:$E$2506,4)</f>
        <v>0.334294985166372</v>
      </c>
    </row>
    <row r="840" customFormat="false" ht="12.75" hidden="false" customHeight="false" outlineLevel="0" collapsed="false">
      <c r="A840" s="95" t="n">
        <f aca="false">MONTH(B840)+(YEAR(B840)-1998)*12</f>
        <v>38</v>
      </c>
      <c r="B840" s="101" t="n">
        <v>36949</v>
      </c>
      <c r="C840" s="102" t="n">
        <v>47.95</v>
      </c>
      <c r="D840" s="98" t="n">
        <f aca="false">LN(C840/C839)</f>
        <v>0.0193731053724907</v>
      </c>
      <c r="E840" s="106" t="n">
        <f aca="false">STDEV(D831:D840)*SQRT(trade_day)</f>
        <v>1.17548988421073</v>
      </c>
      <c r="F840" s="97"/>
      <c r="G840" s="103" t="n">
        <f aca="false">IF(G$1="P",MAX(0,G$2-$C840),IF(G$1="C",MAX(0,$C840-G$2)))</f>
        <v>0</v>
      </c>
      <c r="H840" s="103" t="n">
        <f aca="false">IF(H$1="P",MAX(0,H$2-$C840),IF(H$1="C",MAX(0,$C840-H$2)))</f>
        <v>0</v>
      </c>
      <c r="I840" s="103" t="n">
        <f aca="false">IF(I$1="P",MAX(0,I$2-$C840),IF(I$1="C",MAX(0,$C840-I$2)))</f>
        <v>0</v>
      </c>
      <c r="J840" s="103" t="n">
        <f aca="false">IF(J$1="P",MAX(0,J$2-$C840),IF(J$1="C",MAX(0,$C840-J$2)))</f>
        <v>0</v>
      </c>
      <c r="K840" s="103" t="n">
        <f aca="false">IF(K$1="P",MAX(0,K$2-$C840),IF(K$1="C",MAX(0,$C840-K$2)))</f>
        <v>0</v>
      </c>
      <c r="L840" s="103" t="n">
        <f aca="false">IF(L$1="P",MAX(0,L$2-$C840),IF(L$1="C",MAX(0,$C840-L$2)))</f>
        <v>2.05</v>
      </c>
      <c r="M840" s="103" t="n">
        <f aca="false">IF(M$1="P",MAX(0,M$2-$C840),IF(M$1="C",MAX(0,$C840-M$2)))</f>
        <v>27.95</v>
      </c>
      <c r="N840" s="103" t="n">
        <f aca="false">IF(N$1="P",MAX(0,N$2-$C840),IF(N$1="C",MAX(0,$C840-N$2)))</f>
        <v>22.95</v>
      </c>
      <c r="O840" s="103" t="n">
        <f aca="false">IF(O$1="P",MAX(0,O$2-$C840),IF(O$1="C",MAX(0,$C840-O$2)))</f>
        <v>17.95</v>
      </c>
      <c r="P840" s="103" t="n">
        <f aca="false">IF(P$1="P",MAX(0,P$2-$C840),IF(P$1="C",MAX(0,$C840-P$2)))</f>
        <v>12.95</v>
      </c>
      <c r="Q840" s="103" t="n">
        <f aca="false">IF(Q$1="P",MAX(0,Q$2-$C840),IF(Q$1="C",MAX(0,$C840-Q$2)))</f>
        <v>7.95</v>
      </c>
      <c r="R840" s="103" t="n">
        <f aca="false">IF(R$1="P",MAX(0,R$2-$C840),IF(R$1="C",MAX(0,$C840-R$2)))</f>
        <v>0</v>
      </c>
      <c r="S840" s="103" t="n">
        <f aca="false">IF(S$1="P",MAX(0,S$2-$C840),IF(S$1="C",MAX(0,$C840-S$2)))</f>
        <v>0</v>
      </c>
      <c r="T840" s="104" t="n">
        <f aca="false">A840</f>
        <v>38</v>
      </c>
      <c r="U840" s="105" t="n">
        <f aca="false">VLOOKUP($B840,Gas!$B$3:$E$2506,2)</f>
        <v>5.06</v>
      </c>
      <c r="V840" s="46" t="n">
        <f aca="false">C840/U840</f>
        <v>9.47628458498024</v>
      </c>
      <c r="W840" s="99" t="n">
        <f aca="false">VLOOKUP($B840,Gas!$B$3:$E$2506,4)</f>
        <v>0.307888862955035</v>
      </c>
    </row>
    <row r="841" customFormat="false" ht="12.75" hidden="false" customHeight="false" outlineLevel="0" collapsed="false">
      <c r="A841" s="95" t="n">
        <f aca="false">MONTH(B841)+(YEAR(B841)-1998)*12</f>
        <v>38</v>
      </c>
      <c r="B841" s="101" t="n">
        <v>36950</v>
      </c>
      <c r="C841" s="102" t="n">
        <v>50.32</v>
      </c>
      <c r="D841" s="98" t="n">
        <f aca="false">LN(C841/C840)</f>
        <v>0.0482438110627377</v>
      </c>
      <c r="E841" s="106" t="n">
        <f aca="false">STDEV(D832:D841)*SQRT(trade_day)</f>
        <v>1.11214442328538</v>
      </c>
      <c r="F841" s="97"/>
      <c r="G841" s="103" t="n">
        <f aca="false">IF(G$1="P",MAX(0,G$2-$C841),IF(G$1="C",MAX(0,$C841-G$2)))</f>
        <v>0</v>
      </c>
      <c r="H841" s="103" t="n">
        <f aca="false">IF(H$1="P",MAX(0,H$2-$C841),IF(H$1="C",MAX(0,$C841-H$2)))</f>
        <v>0</v>
      </c>
      <c r="I841" s="103" t="n">
        <f aca="false">IF(I$1="P",MAX(0,I$2-$C841),IF(I$1="C",MAX(0,$C841-I$2)))</f>
        <v>0</v>
      </c>
      <c r="J841" s="103" t="n">
        <f aca="false">IF(J$1="P",MAX(0,J$2-$C841),IF(J$1="C",MAX(0,$C841-J$2)))</f>
        <v>0</v>
      </c>
      <c r="K841" s="103" t="n">
        <f aca="false">IF(K$1="P",MAX(0,K$2-$C841),IF(K$1="C",MAX(0,$C841-K$2)))</f>
        <v>0</v>
      </c>
      <c r="L841" s="103" t="n">
        <f aca="false">IF(L$1="P",MAX(0,L$2-$C841),IF(L$1="C",MAX(0,$C841-L$2)))</f>
        <v>0</v>
      </c>
      <c r="M841" s="103" t="n">
        <f aca="false">IF(M$1="P",MAX(0,M$2-$C841),IF(M$1="C",MAX(0,$C841-M$2)))</f>
        <v>30.32</v>
      </c>
      <c r="N841" s="103" t="n">
        <f aca="false">IF(N$1="P",MAX(0,N$2-$C841),IF(N$1="C",MAX(0,$C841-N$2)))</f>
        <v>25.32</v>
      </c>
      <c r="O841" s="103" t="n">
        <f aca="false">IF(O$1="P",MAX(0,O$2-$C841),IF(O$1="C",MAX(0,$C841-O$2)))</f>
        <v>20.32</v>
      </c>
      <c r="P841" s="103" t="n">
        <f aca="false">IF(P$1="P",MAX(0,P$2-$C841),IF(P$1="C",MAX(0,$C841-P$2)))</f>
        <v>15.32</v>
      </c>
      <c r="Q841" s="103" t="n">
        <f aca="false">IF(Q$1="P",MAX(0,Q$2-$C841),IF(Q$1="C",MAX(0,$C841-Q$2)))</f>
        <v>10.32</v>
      </c>
      <c r="R841" s="103" t="n">
        <f aca="false">IF(R$1="P",MAX(0,R$2-$C841),IF(R$1="C",MAX(0,$C841-R$2)))</f>
        <v>0.32</v>
      </c>
      <c r="S841" s="103" t="n">
        <f aca="false">IF(S$1="P",MAX(0,S$2-$C841),IF(S$1="C",MAX(0,$C841-S$2)))</f>
        <v>0</v>
      </c>
      <c r="T841" s="104" t="n">
        <f aca="false">A841</f>
        <v>38</v>
      </c>
      <c r="U841" s="105" t="n">
        <f aca="false">VLOOKUP($B841,Gas!$B$3:$E$2506,2)</f>
        <v>5.095</v>
      </c>
      <c r="V841" s="46" t="n">
        <f aca="false">C841/U841</f>
        <v>9.87634936211973</v>
      </c>
      <c r="W841" s="99" t="n">
        <f aca="false">VLOOKUP($B841,Gas!$B$3:$E$2506,4)</f>
        <v>0.317625659677106</v>
      </c>
    </row>
    <row r="842" customFormat="false" ht="12.75" hidden="false" customHeight="false" outlineLevel="0" collapsed="false">
      <c r="A842" s="95" t="n">
        <f aca="false">MONTH(B842)+(YEAR(B842)-1998)*12</f>
        <v>39</v>
      </c>
      <c r="B842" s="101" t="n">
        <v>36951</v>
      </c>
      <c r="C842" s="102" t="n">
        <v>51.92</v>
      </c>
      <c r="D842" s="98" t="n">
        <f aca="false">LN(C842/C841)</f>
        <v>0.0313014600036495</v>
      </c>
      <c r="E842" s="106" t="n">
        <f aca="false">STDEV(D833:D842)*SQRT(trade_day)</f>
        <v>1.07985037429518</v>
      </c>
      <c r="F842" s="97"/>
      <c r="G842" s="103" t="n">
        <f aca="false">IF(G$1="P",MAX(0,G$2-$C842),IF(G$1="C",MAX(0,$C842-G$2)))</f>
        <v>0</v>
      </c>
      <c r="H842" s="103" t="n">
        <f aca="false">IF(H$1="P",MAX(0,H$2-$C842),IF(H$1="C",MAX(0,$C842-H$2)))</f>
        <v>0</v>
      </c>
      <c r="I842" s="103" t="n">
        <f aca="false">IF(I$1="P",MAX(0,I$2-$C842),IF(I$1="C",MAX(0,$C842-I$2)))</f>
        <v>0</v>
      </c>
      <c r="J842" s="103" t="n">
        <f aca="false">IF(J$1="P",MAX(0,J$2-$C842),IF(J$1="C",MAX(0,$C842-J$2)))</f>
        <v>0</v>
      </c>
      <c r="K842" s="103" t="n">
        <f aca="false">IF(K$1="P",MAX(0,K$2-$C842),IF(K$1="C",MAX(0,$C842-K$2)))</f>
        <v>0</v>
      </c>
      <c r="L842" s="103" t="n">
        <f aca="false">IF(L$1="P",MAX(0,L$2-$C842),IF(L$1="C",MAX(0,$C842-L$2)))</f>
        <v>0</v>
      </c>
      <c r="M842" s="103" t="n">
        <f aca="false">IF(M$1="P",MAX(0,M$2-$C842),IF(M$1="C",MAX(0,$C842-M$2)))</f>
        <v>31.92</v>
      </c>
      <c r="N842" s="103" t="n">
        <f aca="false">IF(N$1="P",MAX(0,N$2-$C842),IF(N$1="C",MAX(0,$C842-N$2)))</f>
        <v>26.92</v>
      </c>
      <c r="O842" s="103" t="n">
        <f aca="false">IF(O$1="P",MAX(0,O$2-$C842),IF(O$1="C",MAX(0,$C842-O$2)))</f>
        <v>21.92</v>
      </c>
      <c r="P842" s="103" t="n">
        <f aca="false">IF(P$1="P",MAX(0,P$2-$C842),IF(P$1="C",MAX(0,$C842-P$2)))</f>
        <v>16.92</v>
      </c>
      <c r="Q842" s="103" t="n">
        <f aca="false">IF(Q$1="P",MAX(0,Q$2-$C842),IF(Q$1="C",MAX(0,$C842-Q$2)))</f>
        <v>11.92</v>
      </c>
      <c r="R842" s="103" t="n">
        <f aca="false">IF(R$1="P",MAX(0,R$2-$C842),IF(R$1="C",MAX(0,$C842-R$2)))</f>
        <v>1.92</v>
      </c>
      <c r="S842" s="103" t="n">
        <f aca="false">IF(S$1="P",MAX(0,S$2-$C842),IF(S$1="C",MAX(0,$C842-S$2)))</f>
        <v>0</v>
      </c>
      <c r="T842" s="104" t="n">
        <f aca="false">A842</f>
        <v>39</v>
      </c>
      <c r="U842" s="105" t="n">
        <f aca="false">VLOOKUP($B842,Gas!$B$3:$E$2506,2)</f>
        <v>5.165</v>
      </c>
      <c r="V842" s="46" t="n">
        <f aca="false">C842/U842</f>
        <v>10.0522749273959</v>
      </c>
      <c r="W842" s="99" t="n">
        <f aca="false">VLOOKUP($B842,Gas!$B$3:$E$2506,4)</f>
        <v>0.339915630803971</v>
      </c>
    </row>
    <row r="843" customFormat="false" ht="12.75" hidden="false" customHeight="false" outlineLevel="0" collapsed="false">
      <c r="A843" s="95" t="n">
        <f aca="false">MONTH(B843)+(YEAR(B843)-1998)*12</f>
        <v>39</v>
      </c>
      <c r="B843" s="101" t="n">
        <v>36952</v>
      </c>
      <c r="C843" s="102" t="n">
        <v>48.88</v>
      </c>
      <c r="D843" s="98" t="n">
        <f aca="false">LN(C843/C842)</f>
        <v>-0.0603357575324946</v>
      </c>
      <c r="E843" s="106" t="n">
        <f aca="false">STDEV(D834:D843)*SQRT(trade_day)</f>
        <v>1.13528326485519</v>
      </c>
      <c r="F843" s="97"/>
      <c r="G843" s="103" t="n">
        <f aca="false">IF(G$1="P",MAX(0,G$2-$C843),IF(G$1="C",MAX(0,$C843-G$2)))</f>
        <v>0</v>
      </c>
      <c r="H843" s="103" t="n">
        <f aca="false">IF(H$1="P",MAX(0,H$2-$C843),IF(H$1="C",MAX(0,$C843-H$2)))</f>
        <v>0</v>
      </c>
      <c r="I843" s="103" t="n">
        <f aca="false">IF(I$1="P",MAX(0,I$2-$C843),IF(I$1="C",MAX(0,$C843-I$2)))</f>
        <v>0</v>
      </c>
      <c r="J843" s="103" t="n">
        <f aca="false">IF(J$1="P",MAX(0,J$2-$C843),IF(J$1="C",MAX(0,$C843-J$2)))</f>
        <v>0</v>
      </c>
      <c r="K843" s="103" t="n">
        <f aca="false">IF(K$1="P",MAX(0,K$2-$C843),IF(K$1="C",MAX(0,$C843-K$2)))</f>
        <v>0</v>
      </c>
      <c r="L843" s="103" t="n">
        <f aca="false">IF(L$1="P",MAX(0,L$2-$C843),IF(L$1="C",MAX(0,$C843-L$2)))</f>
        <v>1.12</v>
      </c>
      <c r="M843" s="103" t="n">
        <f aca="false">IF(M$1="P",MAX(0,M$2-$C843),IF(M$1="C",MAX(0,$C843-M$2)))</f>
        <v>28.88</v>
      </c>
      <c r="N843" s="103" t="n">
        <f aca="false">IF(N$1="P",MAX(0,N$2-$C843),IF(N$1="C",MAX(0,$C843-N$2)))</f>
        <v>23.88</v>
      </c>
      <c r="O843" s="103" t="n">
        <f aca="false">IF(O$1="P",MAX(0,O$2-$C843),IF(O$1="C",MAX(0,$C843-O$2)))</f>
        <v>18.88</v>
      </c>
      <c r="P843" s="103" t="n">
        <f aca="false">IF(P$1="P",MAX(0,P$2-$C843),IF(P$1="C",MAX(0,$C843-P$2)))</f>
        <v>13.88</v>
      </c>
      <c r="Q843" s="103" t="n">
        <f aca="false">IF(Q$1="P",MAX(0,Q$2-$C843),IF(Q$1="C",MAX(0,$C843-Q$2)))</f>
        <v>8.88</v>
      </c>
      <c r="R843" s="103" t="n">
        <f aca="false">IF(R$1="P",MAX(0,R$2-$C843),IF(R$1="C",MAX(0,$C843-R$2)))</f>
        <v>0</v>
      </c>
      <c r="S843" s="103" t="n">
        <f aca="false">IF(S$1="P",MAX(0,S$2-$C843),IF(S$1="C",MAX(0,$C843-S$2)))</f>
        <v>0</v>
      </c>
      <c r="T843" s="104" t="n">
        <f aca="false">A843</f>
        <v>39</v>
      </c>
      <c r="U843" s="105" t="n">
        <f aca="false">VLOOKUP($B843,Gas!$B$3:$E$2506,2)</f>
        <v>5.085</v>
      </c>
      <c r="V843" s="46" t="n">
        <f aca="false">C843/U843</f>
        <v>9.6125860373648</v>
      </c>
      <c r="W843" s="99" t="n">
        <f aca="false">VLOOKUP($B843,Gas!$B$3:$E$2506,4)</f>
        <v>0.342304544804288</v>
      </c>
    </row>
    <row r="844" customFormat="false" ht="12.75" hidden="false" customHeight="false" outlineLevel="0" collapsed="false">
      <c r="A844" s="95" t="n">
        <f aca="false">MONTH(B844)+(YEAR(B844)-1998)*12</f>
        <v>39</v>
      </c>
      <c r="B844" s="101" t="n">
        <v>36955</v>
      </c>
      <c r="C844" s="102" t="n">
        <v>50.48</v>
      </c>
      <c r="D844" s="98" t="n">
        <f aca="false">LN(C844/C843)</f>
        <v>0.0322089033696176</v>
      </c>
      <c r="E844" s="106" t="n">
        <f aca="false">STDEV(D835:D844)*SQRT(trade_day)</f>
        <v>1.14460526568144</v>
      </c>
      <c r="F844" s="97"/>
      <c r="G844" s="103" t="n">
        <f aca="false">IF(G$1="P",MAX(0,G$2-$C844),IF(G$1="C",MAX(0,$C844-G$2)))</f>
        <v>0</v>
      </c>
      <c r="H844" s="103" t="n">
        <f aca="false">IF(H$1="P",MAX(0,H$2-$C844),IF(H$1="C",MAX(0,$C844-H$2)))</f>
        <v>0</v>
      </c>
      <c r="I844" s="103" t="n">
        <f aca="false">IF(I$1="P",MAX(0,I$2-$C844),IF(I$1="C",MAX(0,$C844-I$2)))</f>
        <v>0</v>
      </c>
      <c r="J844" s="103" t="n">
        <f aca="false">IF(J$1="P",MAX(0,J$2-$C844),IF(J$1="C",MAX(0,$C844-J$2)))</f>
        <v>0</v>
      </c>
      <c r="K844" s="103" t="n">
        <f aca="false">IF(K$1="P",MAX(0,K$2-$C844),IF(K$1="C",MAX(0,$C844-K$2)))</f>
        <v>0</v>
      </c>
      <c r="L844" s="103" t="n">
        <f aca="false">IF(L$1="P",MAX(0,L$2-$C844),IF(L$1="C",MAX(0,$C844-L$2)))</f>
        <v>0</v>
      </c>
      <c r="M844" s="103" t="n">
        <f aca="false">IF(M$1="P",MAX(0,M$2-$C844),IF(M$1="C",MAX(0,$C844-M$2)))</f>
        <v>30.48</v>
      </c>
      <c r="N844" s="103" t="n">
        <f aca="false">IF(N$1="P",MAX(0,N$2-$C844),IF(N$1="C",MAX(0,$C844-N$2)))</f>
        <v>25.48</v>
      </c>
      <c r="O844" s="103" t="n">
        <f aca="false">IF(O$1="P",MAX(0,O$2-$C844),IF(O$1="C",MAX(0,$C844-O$2)))</f>
        <v>20.48</v>
      </c>
      <c r="P844" s="103" t="n">
        <f aca="false">IF(P$1="P",MAX(0,P$2-$C844),IF(P$1="C",MAX(0,$C844-P$2)))</f>
        <v>15.48</v>
      </c>
      <c r="Q844" s="103" t="n">
        <f aca="false">IF(Q$1="P",MAX(0,Q$2-$C844),IF(Q$1="C",MAX(0,$C844-Q$2)))</f>
        <v>10.48</v>
      </c>
      <c r="R844" s="103" t="n">
        <f aca="false">IF(R$1="P",MAX(0,R$2-$C844),IF(R$1="C",MAX(0,$C844-R$2)))</f>
        <v>0.479999999999997</v>
      </c>
      <c r="S844" s="103" t="n">
        <f aca="false">IF(S$1="P",MAX(0,S$2-$C844),IF(S$1="C",MAX(0,$C844-S$2)))</f>
        <v>0</v>
      </c>
      <c r="T844" s="104" t="n">
        <f aca="false">A844</f>
        <v>39</v>
      </c>
      <c r="U844" s="105" t="n">
        <f aca="false">VLOOKUP($B844,Gas!$B$3:$E$2506,2)</f>
        <v>5.09</v>
      </c>
      <c r="V844" s="46" t="n">
        <f aca="false">C844/U844</f>
        <v>9.91748526522593</v>
      </c>
      <c r="W844" s="99" t="n">
        <f aca="false">VLOOKUP($B844,Gas!$B$3:$E$2506,4)</f>
        <v>0.162300475387969</v>
      </c>
    </row>
    <row r="845" customFormat="false" ht="12.75" hidden="false" customHeight="false" outlineLevel="0" collapsed="false">
      <c r="A845" s="95" t="n">
        <f aca="false">MONTH(B845)+(YEAR(B845)-1998)*12</f>
        <v>39</v>
      </c>
      <c r="B845" s="101" t="n">
        <v>36956</v>
      </c>
      <c r="C845" s="102" t="n">
        <v>53.23</v>
      </c>
      <c r="D845" s="98" t="n">
        <f aca="false">LN(C845/C844)</f>
        <v>0.0530449289517083</v>
      </c>
      <c r="E845" s="106" t="n">
        <f aca="false">STDEV(D836:D845)*SQRT(trade_day)</f>
        <v>1.12520944298997</v>
      </c>
      <c r="F845" s="97"/>
      <c r="G845" s="103" t="n">
        <f aca="false">IF(G$1="P",MAX(0,G$2-$C845),IF(G$1="C",MAX(0,$C845-G$2)))</f>
        <v>0</v>
      </c>
      <c r="H845" s="103" t="n">
        <f aca="false">IF(H$1="P",MAX(0,H$2-$C845),IF(H$1="C",MAX(0,$C845-H$2)))</f>
        <v>0</v>
      </c>
      <c r="I845" s="103" t="n">
        <f aca="false">IF(I$1="P",MAX(0,I$2-$C845),IF(I$1="C",MAX(0,$C845-I$2)))</f>
        <v>0</v>
      </c>
      <c r="J845" s="103" t="n">
        <f aca="false">IF(J$1="P",MAX(0,J$2-$C845),IF(J$1="C",MAX(0,$C845-J$2)))</f>
        <v>0</v>
      </c>
      <c r="K845" s="103" t="n">
        <f aca="false">IF(K$1="P",MAX(0,K$2-$C845),IF(K$1="C",MAX(0,$C845-K$2)))</f>
        <v>0</v>
      </c>
      <c r="L845" s="103" t="n">
        <f aca="false">IF(L$1="P",MAX(0,L$2-$C845),IF(L$1="C",MAX(0,$C845-L$2)))</f>
        <v>0</v>
      </c>
      <c r="M845" s="103" t="n">
        <f aca="false">IF(M$1="P",MAX(0,M$2-$C845),IF(M$1="C",MAX(0,$C845-M$2)))</f>
        <v>33.23</v>
      </c>
      <c r="N845" s="103" t="n">
        <f aca="false">IF(N$1="P",MAX(0,N$2-$C845),IF(N$1="C",MAX(0,$C845-N$2)))</f>
        <v>28.23</v>
      </c>
      <c r="O845" s="103" t="n">
        <f aca="false">IF(O$1="P",MAX(0,O$2-$C845),IF(O$1="C",MAX(0,$C845-O$2)))</f>
        <v>23.23</v>
      </c>
      <c r="P845" s="103" t="n">
        <f aca="false">IF(P$1="P",MAX(0,P$2-$C845),IF(P$1="C",MAX(0,$C845-P$2)))</f>
        <v>18.23</v>
      </c>
      <c r="Q845" s="103" t="n">
        <f aca="false">IF(Q$1="P",MAX(0,Q$2-$C845),IF(Q$1="C",MAX(0,$C845-Q$2)))</f>
        <v>13.23</v>
      </c>
      <c r="R845" s="103" t="n">
        <f aca="false">IF(R$1="P",MAX(0,R$2-$C845),IF(R$1="C",MAX(0,$C845-R$2)))</f>
        <v>3.23</v>
      </c>
      <c r="S845" s="103" t="n">
        <f aca="false">IF(S$1="P",MAX(0,S$2-$C845),IF(S$1="C",MAX(0,$C845-S$2)))</f>
        <v>0</v>
      </c>
      <c r="T845" s="104" t="n">
        <f aca="false">A845</f>
        <v>39</v>
      </c>
      <c r="U845" s="105" t="n">
        <f aca="false">VLOOKUP($B845,Gas!$B$3:$E$2506,2)</f>
        <v>5.315</v>
      </c>
      <c r="V845" s="46" t="n">
        <f aca="false">C845/U845</f>
        <v>10.0150517403575</v>
      </c>
      <c r="W845" s="99" t="n">
        <f aca="false">VLOOKUP($B845,Gas!$B$3:$E$2506,4)</f>
        <v>0.290884624878847</v>
      </c>
    </row>
    <row r="846" customFormat="false" ht="12.75" hidden="false" customHeight="false" outlineLevel="0" collapsed="false">
      <c r="A846" s="95" t="n">
        <f aca="false">MONTH(B846)+(YEAR(B846)-1998)*12</f>
        <v>39</v>
      </c>
      <c r="B846" s="101" t="n">
        <v>36957</v>
      </c>
      <c r="C846" s="102" t="n">
        <v>57.3</v>
      </c>
      <c r="D846" s="98" t="n">
        <f aca="false">LN(C846/C845)</f>
        <v>0.0736784765360279</v>
      </c>
      <c r="E846" s="106" t="n">
        <f aca="false">STDEV(D837:D846)*SQRT(trade_day)</f>
        <v>1.02692989710208</v>
      </c>
      <c r="F846" s="97"/>
      <c r="G846" s="103" t="n">
        <f aca="false">IF(G$1="P",MAX(0,G$2-$C846),IF(G$1="C",MAX(0,$C846-G$2)))</f>
        <v>0</v>
      </c>
      <c r="H846" s="103" t="n">
        <f aca="false">IF(H$1="P",MAX(0,H$2-$C846),IF(H$1="C",MAX(0,$C846-H$2)))</f>
        <v>0</v>
      </c>
      <c r="I846" s="103" t="n">
        <f aca="false">IF(I$1="P",MAX(0,I$2-$C846),IF(I$1="C",MAX(0,$C846-I$2)))</f>
        <v>0</v>
      </c>
      <c r="J846" s="103" t="n">
        <f aca="false">IF(J$1="P",MAX(0,J$2-$C846),IF(J$1="C",MAX(0,$C846-J$2)))</f>
        <v>0</v>
      </c>
      <c r="K846" s="103" t="n">
        <f aca="false">IF(K$1="P",MAX(0,K$2-$C846),IF(K$1="C",MAX(0,$C846-K$2)))</f>
        <v>0</v>
      </c>
      <c r="L846" s="103" t="n">
        <f aca="false">IF(L$1="P",MAX(0,L$2-$C846),IF(L$1="C",MAX(0,$C846-L$2)))</f>
        <v>0</v>
      </c>
      <c r="M846" s="103" t="n">
        <f aca="false">IF(M$1="P",MAX(0,M$2-$C846),IF(M$1="C",MAX(0,$C846-M$2)))</f>
        <v>37.3</v>
      </c>
      <c r="N846" s="103" t="n">
        <f aca="false">IF(N$1="P",MAX(0,N$2-$C846),IF(N$1="C",MAX(0,$C846-N$2)))</f>
        <v>32.3</v>
      </c>
      <c r="O846" s="103" t="n">
        <f aca="false">IF(O$1="P",MAX(0,O$2-$C846),IF(O$1="C",MAX(0,$C846-O$2)))</f>
        <v>27.3</v>
      </c>
      <c r="P846" s="103" t="n">
        <f aca="false">IF(P$1="P",MAX(0,P$2-$C846),IF(P$1="C",MAX(0,$C846-P$2)))</f>
        <v>22.3</v>
      </c>
      <c r="Q846" s="103" t="n">
        <f aca="false">IF(Q$1="P",MAX(0,Q$2-$C846),IF(Q$1="C",MAX(0,$C846-Q$2)))</f>
        <v>17.3</v>
      </c>
      <c r="R846" s="103" t="n">
        <f aca="false">IF(R$1="P",MAX(0,R$2-$C846),IF(R$1="C",MAX(0,$C846-R$2)))</f>
        <v>7.3</v>
      </c>
      <c r="S846" s="103" t="n">
        <f aca="false">IF(S$1="P",MAX(0,S$2-$C846),IF(S$1="C",MAX(0,$C846-S$2)))</f>
        <v>0</v>
      </c>
      <c r="T846" s="104" t="n">
        <f aca="false">A846</f>
        <v>39</v>
      </c>
      <c r="U846" s="105" t="n">
        <f aca="false">VLOOKUP($B846,Gas!$B$3:$E$2506,2)</f>
        <v>5.26</v>
      </c>
      <c r="V846" s="46" t="n">
        <f aca="false">C846/U846</f>
        <v>10.893536121673</v>
      </c>
      <c r="W846" s="99" t="n">
        <f aca="false">VLOOKUP($B846,Gas!$B$3:$E$2506,4)</f>
        <v>0.304896636082642</v>
      </c>
    </row>
    <row r="847" customFormat="false" ht="12.75" hidden="false" customHeight="false" outlineLevel="0" collapsed="false">
      <c r="A847" s="95" t="n">
        <f aca="false">MONTH(B847)+(YEAR(B847)-1998)*12</f>
        <v>39</v>
      </c>
      <c r="B847" s="101" t="n">
        <v>36958</v>
      </c>
      <c r="C847" s="102" t="n">
        <v>57.23</v>
      </c>
      <c r="D847" s="98" t="n">
        <f aca="false">LN(C847/C846)</f>
        <v>-0.00122238729968303</v>
      </c>
      <c r="E847" s="106" t="n">
        <f aca="false">STDEV(D838:D847)*SQRT(trade_day)</f>
        <v>0.888088515034914</v>
      </c>
      <c r="F847" s="97"/>
      <c r="G847" s="103" t="n">
        <f aca="false">IF(G$1="P",MAX(0,G$2-$C847),IF(G$1="C",MAX(0,$C847-G$2)))</f>
        <v>0</v>
      </c>
      <c r="H847" s="103" t="n">
        <f aca="false">IF(H$1="P",MAX(0,H$2-$C847),IF(H$1="C",MAX(0,$C847-H$2)))</f>
        <v>0</v>
      </c>
      <c r="I847" s="103" t="n">
        <f aca="false">IF(I$1="P",MAX(0,I$2-$C847),IF(I$1="C",MAX(0,$C847-I$2)))</f>
        <v>0</v>
      </c>
      <c r="J847" s="103" t="n">
        <f aca="false">IF(J$1="P",MAX(0,J$2-$C847),IF(J$1="C",MAX(0,$C847-J$2)))</f>
        <v>0</v>
      </c>
      <c r="K847" s="103" t="n">
        <f aca="false">IF(K$1="P",MAX(0,K$2-$C847),IF(K$1="C",MAX(0,$C847-K$2)))</f>
        <v>0</v>
      </c>
      <c r="L847" s="103" t="n">
        <f aca="false">IF(L$1="P",MAX(0,L$2-$C847),IF(L$1="C",MAX(0,$C847-L$2)))</f>
        <v>0</v>
      </c>
      <c r="M847" s="103" t="n">
        <f aca="false">IF(M$1="P",MAX(0,M$2-$C847),IF(M$1="C",MAX(0,$C847-M$2)))</f>
        <v>37.23</v>
      </c>
      <c r="N847" s="103" t="n">
        <f aca="false">IF(N$1="P",MAX(0,N$2-$C847),IF(N$1="C",MAX(0,$C847-N$2)))</f>
        <v>32.23</v>
      </c>
      <c r="O847" s="103" t="n">
        <f aca="false">IF(O$1="P",MAX(0,O$2-$C847),IF(O$1="C",MAX(0,$C847-O$2)))</f>
        <v>27.23</v>
      </c>
      <c r="P847" s="103" t="n">
        <f aca="false">IF(P$1="P",MAX(0,P$2-$C847),IF(P$1="C",MAX(0,$C847-P$2)))</f>
        <v>22.23</v>
      </c>
      <c r="Q847" s="103" t="n">
        <f aca="false">IF(Q$1="P",MAX(0,Q$2-$C847),IF(Q$1="C",MAX(0,$C847-Q$2)))</f>
        <v>17.23</v>
      </c>
      <c r="R847" s="103" t="n">
        <f aca="false">IF(R$1="P",MAX(0,R$2-$C847),IF(R$1="C",MAX(0,$C847-R$2)))</f>
        <v>7.23</v>
      </c>
      <c r="S847" s="103" t="n">
        <f aca="false">IF(S$1="P",MAX(0,S$2-$C847),IF(S$1="C",MAX(0,$C847-S$2)))</f>
        <v>0</v>
      </c>
      <c r="T847" s="104" t="n">
        <f aca="false">A847</f>
        <v>39</v>
      </c>
      <c r="U847" s="105" t="n">
        <f aca="false">VLOOKUP($B847,Gas!$B$3:$E$2506,2)</f>
        <v>5.225</v>
      </c>
      <c r="V847" s="46" t="n">
        <f aca="false">C847/U847</f>
        <v>10.9531100478469</v>
      </c>
      <c r="W847" s="99" t="n">
        <f aca="false">VLOOKUP($B847,Gas!$B$3:$E$2506,4)</f>
        <v>0.311205347363685</v>
      </c>
    </row>
    <row r="848" customFormat="false" ht="12.75" hidden="false" customHeight="false" outlineLevel="0" collapsed="false">
      <c r="A848" s="95" t="n">
        <f aca="false">MONTH(B848)+(YEAR(B848)-1998)*12</f>
        <v>39</v>
      </c>
      <c r="B848" s="101" t="n">
        <v>36959</v>
      </c>
      <c r="C848" s="102" t="n">
        <v>53.01</v>
      </c>
      <c r="D848" s="98" t="n">
        <f aca="false">LN(C848/C847)</f>
        <v>-0.0765976614212962</v>
      </c>
      <c r="E848" s="106" t="n">
        <f aca="false">STDEV(D839:D848)*SQRT(trade_day)</f>
        <v>0.76272434390885</v>
      </c>
      <c r="F848" s="97"/>
      <c r="G848" s="103" t="n">
        <f aca="false">IF(G$1="P",MAX(0,G$2-$C848),IF(G$1="C",MAX(0,$C848-G$2)))</f>
        <v>0</v>
      </c>
      <c r="H848" s="103" t="n">
        <f aca="false">IF(H$1="P",MAX(0,H$2-$C848),IF(H$1="C",MAX(0,$C848-H$2)))</f>
        <v>0</v>
      </c>
      <c r="I848" s="103" t="n">
        <f aca="false">IF(I$1="P",MAX(0,I$2-$C848),IF(I$1="C",MAX(0,$C848-I$2)))</f>
        <v>0</v>
      </c>
      <c r="J848" s="103" t="n">
        <f aca="false">IF(J$1="P",MAX(0,J$2-$C848),IF(J$1="C",MAX(0,$C848-J$2)))</f>
        <v>0</v>
      </c>
      <c r="K848" s="103" t="n">
        <f aca="false">IF(K$1="P",MAX(0,K$2-$C848),IF(K$1="C",MAX(0,$C848-K$2)))</f>
        <v>0</v>
      </c>
      <c r="L848" s="103" t="n">
        <f aca="false">IF(L$1="P",MAX(0,L$2-$C848),IF(L$1="C",MAX(0,$C848-L$2)))</f>
        <v>0</v>
      </c>
      <c r="M848" s="103" t="n">
        <f aca="false">IF(M$1="P",MAX(0,M$2-$C848),IF(M$1="C",MAX(0,$C848-M$2)))</f>
        <v>33.01</v>
      </c>
      <c r="N848" s="103" t="n">
        <f aca="false">IF(N$1="P",MAX(0,N$2-$C848),IF(N$1="C",MAX(0,$C848-N$2)))</f>
        <v>28.01</v>
      </c>
      <c r="O848" s="103" t="n">
        <f aca="false">IF(O$1="P",MAX(0,O$2-$C848),IF(O$1="C",MAX(0,$C848-O$2)))</f>
        <v>23.01</v>
      </c>
      <c r="P848" s="103" t="n">
        <f aca="false">IF(P$1="P",MAX(0,P$2-$C848),IF(P$1="C",MAX(0,$C848-P$2)))</f>
        <v>18.01</v>
      </c>
      <c r="Q848" s="103" t="n">
        <f aca="false">IF(Q$1="P",MAX(0,Q$2-$C848),IF(Q$1="C",MAX(0,$C848-Q$2)))</f>
        <v>13.01</v>
      </c>
      <c r="R848" s="103" t="n">
        <f aca="false">IF(R$1="P",MAX(0,R$2-$C848),IF(R$1="C",MAX(0,$C848-R$2)))</f>
        <v>3.01</v>
      </c>
      <c r="S848" s="103" t="n">
        <f aca="false">IF(S$1="P",MAX(0,S$2-$C848),IF(S$1="C",MAX(0,$C848-S$2)))</f>
        <v>0</v>
      </c>
      <c r="T848" s="104" t="n">
        <f aca="false">A848</f>
        <v>39</v>
      </c>
      <c r="U848" s="105" t="n">
        <f aca="false">VLOOKUP($B848,Gas!$B$3:$E$2506,2)</f>
        <v>5.245</v>
      </c>
      <c r="V848" s="46" t="n">
        <f aca="false">C848/U848</f>
        <v>10.1067683508103</v>
      </c>
      <c r="W848" s="99" t="n">
        <f aca="false">VLOOKUP($B848,Gas!$B$3:$E$2506,4)</f>
        <v>0.311188293824844</v>
      </c>
    </row>
    <row r="849" customFormat="false" ht="12.75" hidden="false" customHeight="false" outlineLevel="0" collapsed="false">
      <c r="A849" s="95" t="n">
        <f aca="false">MONTH(B849)+(YEAR(B849)-1998)*12</f>
        <v>39</v>
      </c>
      <c r="B849" s="101" t="n">
        <v>36962</v>
      </c>
      <c r="C849" s="102" t="n">
        <v>53.36</v>
      </c>
      <c r="D849" s="98" t="n">
        <f aca="false">LN(C849/C848)</f>
        <v>0.00658082660765351</v>
      </c>
      <c r="E849" s="106" t="n">
        <f aca="false">STDEV(D840:D849)*SQRT(trade_day)</f>
        <v>0.762308468885737</v>
      </c>
      <c r="F849" s="97"/>
      <c r="G849" s="103" t="n">
        <f aca="false">IF(G$1="P",MAX(0,G$2-$C849),IF(G$1="C",MAX(0,$C849-G$2)))</f>
        <v>0</v>
      </c>
      <c r="H849" s="103" t="n">
        <f aca="false">IF(H$1="P",MAX(0,H$2-$C849),IF(H$1="C",MAX(0,$C849-H$2)))</f>
        <v>0</v>
      </c>
      <c r="I849" s="103" t="n">
        <f aca="false">IF(I$1="P",MAX(0,I$2-$C849),IF(I$1="C",MAX(0,$C849-I$2)))</f>
        <v>0</v>
      </c>
      <c r="J849" s="103" t="n">
        <f aca="false">IF(J$1="P",MAX(0,J$2-$C849),IF(J$1="C",MAX(0,$C849-J$2)))</f>
        <v>0</v>
      </c>
      <c r="K849" s="103" t="n">
        <f aca="false">IF(K$1="P",MAX(0,K$2-$C849),IF(K$1="C",MAX(0,$C849-K$2)))</f>
        <v>0</v>
      </c>
      <c r="L849" s="103" t="n">
        <f aca="false">IF(L$1="P",MAX(0,L$2-$C849),IF(L$1="C",MAX(0,$C849-L$2)))</f>
        <v>0</v>
      </c>
      <c r="M849" s="103" t="n">
        <f aca="false">IF(M$1="P",MAX(0,M$2-$C849),IF(M$1="C",MAX(0,$C849-M$2)))</f>
        <v>33.36</v>
      </c>
      <c r="N849" s="103" t="n">
        <f aca="false">IF(N$1="P",MAX(0,N$2-$C849),IF(N$1="C",MAX(0,$C849-N$2)))</f>
        <v>28.36</v>
      </c>
      <c r="O849" s="103" t="n">
        <f aca="false">IF(O$1="P",MAX(0,O$2-$C849),IF(O$1="C",MAX(0,$C849-O$2)))</f>
        <v>23.36</v>
      </c>
      <c r="P849" s="103" t="n">
        <f aca="false">IF(P$1="P",MAX(0,P$2-$C849),IF(P$1="C",MAX(0,$C849-P$2)))</f>
        <v>18.36</v>
      </c>
      <c r="Q849" s="103" t="n">
        <f aca="false">IF(Q$1="P",MAX(0,Q$2-$C849),IF(Q$1="C",MAX(0,$C849-Q$2)))</f>
        <v>13.36</v>
      </c>
      <c r="R849" s="103" t="n">
        <f aca="false">IF(R$1="P",MAX(0,R$2-$C849),IF(R$1="C",MAX(0,$C849-R$2)))</f>
        <v>3.36</v>
      </c>
      <c r="S849" s="103" t="n">
        <f aca="false">IF(S$1="P",MAX(0,S$2-$C849),IF(S$1="C",MAX(0,$C849-S$2)))</f>
        <v>0</v>
      </c>
      <c r="T849" s="104" t="n">
        <f aca="false">A849</f>
        <v>39</v>
      </c>
      <c r="U849" s="105" t="n">
        <f aca="false">VLOOKUP($B849,Gas!$B$3:$E$2506,2)</f>
        <v>5.125</v>
      </c>
      <c r="V849" s="46" t="n">
        <f aca="false">C849/U849</f>
        <v>10.4117073170732</v>
      </c>
      <c r="W849" s="99" t="n">
        <f aca="false">VLOOKUP($B849,Gas!$B$3:$E$2506,4)</f>
        <v>0.322773176270137</v>
      </c>
    </row>
    <row r="850" customFormat="false" ht="12.75" hidden="false" customHeight="false" outlineLevel="0" collapsed="false">
      <c r="A850" s="95" t="n">
        <f aca="false">MONTH(B850)+(YEAR(B850)-1998)*12</f>
        <v>39</v>
      </c>
      <c r="B850" s="101" t="n">
        <v>36963</v>
      </c>
      <c r="C850" s="102" t="n">
        <v>54.66</v>
      </c>
      <c r="D850" s="98" t="n">
        <f aca="false">LN(C850/C849)</f>
        <v>0.0240707788925536</v>
      </c>
      <c r="E850" s="106" t="n">
        <f aca="false">STDEV(D841:D850)*SQRT(trade_day)</f>
        <v>0.763823518480022</v>
      </c>
      <c r="F850" s="97"/>
      <c r="G850" s="103" t="n">
        <f aca="false">IF(G$1="P",MAX(0,G$2-$C850),IF(G$1="C",MAX(0,$C850-G$2)))</f>
        <v>0</v>
      </c>
      <c r="H850" s="103" t="n">
        <f aca="false">IF(H$1="P",MAX(0,H$2-$C850),IF(H$1="C",MAX(0,$C850-H$2)))</f>
        <v>0</v>
      </c>
      <c r="I850" s="103" t="n">
        <f aca="false">IF(I$1="P",MAX(0,I$2-$C850),IF(I$1="C",MAX(0,$C850-I$2)))</f>
        <v>0</v>
      </c>
      <c r="J850" s="103" t="n">
        <f aca="false">IF(J$1="P",MAX(0,J$2-$C850),IF(J$1="C",MAX(0,$C850-J$2)))</f>
        <v>0</v>
      </c>
      <c r="K850" s="103" t="n">
        <f aca="false">IF(K$1="P",MAX(0,K$2-$C850),IF(K$1="C",MAX(0,$C850-K$2)))</f>
        <v>0</v>
      </c>
      <c r="L850" s="103" t="n">
        <f aca="false">IF(L$1="P",MAX(0,L$2-$C850),IF(L$1="C",MAX(0,$C850-L$2)))</f>
        <v>0</v>
      </c>
      <c r="M850" s="103" t="n">
        <f aca="false">IF(M$1="P",MAX(0,M$2-$C850),IF(M$1="C",MAX(0,$C850-M$2)))</f>
        <v>34.66</v>
      </c>
      <c r="N850" s="103" t="n">
        <f aca="false">IF(N$1="P",MAX(0,N$2-$C850),IF(N$1="C",MAX(0,$C850-N$2)))</f>
        <v>29.66</v>
      </c>
      <c r="O850" s="103" t="n">
        <f aca="false">IF(O$1="P",MAX(0,O$2-$C850),IF(O$1="C",MAX(0,$C850-O$2)))</f>
        <v>24.66</v>
      </c>
      <c r="P850" s="103" t="n">
        <f aca="false">IF(P$1="P",MAX(0,P$2-$C850),IF(P$1="C",MAX(0,$C850-P$2)))</f>
        <v>19.66</v>
      </c>
      <c r="Q850" s="103" t="n">
        <f aca="false">IF(Q$1="P",MAX(0,Q$2-$C850),IF(Q$1="C",MAX(0,$C850-Q$2)))</f>
        <v>14.66</v>
      </c>
      <c r="R850" s="103" t="n">
        <f aca="false">IF(R$1="P",MAX(0,R$2-$C850),IF(R$1="C",MAX(0,$C850-R$2)))</f>
        <v>4.66</v>
      </c>
      <c r="S850" s="103" t="n">
        <f aca="false">IF(S$1="P",MAX(0,S$2-$C850),IF(S$1="C",MAX(0,$C850-S$2)))</f>
        <v>0</v>
      </c>
      <c r="T850" s="104" t="n">
        <f aca="false">A850</f>
        <v>39</v>
      </c>
      <c r="U850" s="105" t="n">
        <f aca="false">VLOOKUP($B850,Gas!$B$3:$E$2506,2)</f>
        <v>4.98</v>
      </c>
      <c r="V850" s="46" t="n">
        <f aca="false">C850/U850</f>
        <v>10.9759036144578</v>
      </c>
      <c r="W850" s="99" t="n">
        <f aca="false">VLOOKUP($B850,Gas!$B$3:$E$2506,4)</f>
        <v>0.368596221758645</v>
      </c>
    </row>
    <row r="851" customFormat="false" ht="12.75" hidden="false" customHeight="false" outlineLevel="0" collapsed="false">
      <c r="A851" s="95" t="n">
        <f aca="false">MONTH(B851)+(YEAR(B851)-1998)*12</f>
        <v>39</v>
      </c>
      <c r="B851" s="101" t="n">
        <v>36964</v>
      </c>
      <c r="C851" s="102" t="n">
        <v>60.39</v>
      </c>
      <c r="D851" s="98" t="n">
        <f aca="false">LN(C851/C850)</f>
        <v>0.099691347819888</v>
      </c>
      <c r="E851" s="106" t="n">
        <f aca="false">STDEV(D842:D851)*SQRT(trade_day)</f>
        <v>0.866056071741796</v>
      </c>
      <c r="F851" s="97"/>
      <c r="G851" s="103" t="n">
        <f aca="false">IF(G$1="P",MAX(0,G$2-$C851),IF(G$1="C",MAX(0,$C851-G$2)))</f>
        <v>0</v>
      </c>
      <c r="H851" s="103" t="n">
        <f aca="false">IF(H$1="P",MAX(0,H$2-$C851),IF(H$1="C",MAX(0,$C851-H$2)))</f>
        <v>0</v>
      </c>
      <c r="I851" s="103" t="n">
        <f aca="false">IF(I$1="P",MAX(0,I$2-$C851),IF(I$1="C",MAX(0,$C851-I$2)))</f>
        <v>0</v>
      </c>
      <c r="J851" s="103" t="n">
        <f aca="false">IF(J$1="P",MAX(0,J$2-$C851),IF(J$1="C",MAX(0,$C851-J$2)))</f>
        <v>0</v>
      </c>
      <c r="K851" s="103" t="n">
        <f aca="false">IF(K$1="P",MAX(0,K$2-$C851),IF(K$1="C",MAX(0,$C851-K$2)))</f>
        <v>0</v>
      </c>
      <c r="L851" s="103" t="n">
        <f aca="false">IF(L$1="P",MAX(0,L$2-$C851),IF(L$1="C",MAX(0,$C851-L$2)))</f>
        <v>0</v>
      </c>
      <c r="M851" s="103" t="n">
        <f aca="false">IF(M$1="P",MAX(0,M$2-$C851),IF(M$1="C",MAX(0,$C851-M$2)))</f>
        <v>40.39</v>
      </c>
      <c r="N851" s="103" t="n">
        <f aca="false">IF(N$1="P",MAX(0,N$2-$C851),IF(N$1="C",MAX(0,$C851-N$2)))</f>
        <v>35.39</v>
      </c>
      <c r="O851" s="103" t="n">
        <f aca="false">IF(O$1="P",MAX(0,O$2-$C851),IF(O$1="C",MAX(0,$C851-O$2)))</f>
        <v>30.39</v>
      </c>
      <c r="P851" s="103" t="n">
        <f aca="false">IF(P$1="P",MAX(0,P$2-$C851),IF(P$1="C",MAX(0,$C851-P$2)))</f>
        <v>25.39</v>
      </c>
      <c r="Q851" s="103" t="n">
        <f aca="false">IF(Q$1="P",MAX(0,Q$2-$C851),IF(Q$1="C",MAX(0,$C851-Q$2)))</f>
        <v>20.39</v>
      </c>
      <c r="R851" s="103" t="n">
        <f aca="false">IF(R$1="P",MAX(0,R$2-$C851),IF(R$1="C",MAX(0,$C851-R$2)))</f>
        <v>10.39</v>
      </c>
      <c r="S851" s="103" t="n">
        <f aca="false">IF(S$1="P",MAX(0,S$2-$C851),IF(S$1="C",MAX(0,$C851-S$2)))</f>
        <v>0</v>
      </c>
      <c r="T851" s="104" t="n">
        <f aca="false">A851</f>
        <v>39</v>
      </c>
      <c r="U851" s="105" t="n">
        <f aca="false">VLOOKUP($B851,Gas!$B$3:$E$2506,2)</f>
        <v>5.075</v>
      </c>
      <c r="V851" s="46" t="n">
        <f aca="false">C851/U851</f>
        <v>11.8995073891626</v>
      </c>
      <c r="W851" s="99" t="n">
        <f aca="false">VLOOKUP($B851,Gas!$B$3:$E$2506,4)</f>
        <v>0.390186350998771</v>
      </c>
    </row>
    <row r="852" customFormat="false" ht="12.75" hidden="false" customHeight="false" outlineLevel="0" collapsed="false">
      <c r="A852" s="95" t="n">
        <f aca="false">MONTH(B852)+(YEAR(B852)-1998)*12</f>
        <v>39</v>
      </c>
      <c r="B852" s="101" t="n">
        <v>36965</v>
      </c>
      <c r="C852" s="102" t="n">
        <v>56.6</v>
      </c>
      <c r="D852" s="98" t="n">
        <f aca="false">LN(C852/C851)</f>
        <v>-0.0648145431106725</v>
      </c>
      <c r="E852" s="106" t="n">
        <f aca="false">STDEV(D843:D852)*SQRT(trade_day)</f>
        <v>0.954607847901885</v>
      </c>
      <c r="F852" s="97"/>
      <c r="G852" s="103" t="n">
        <f aca="false">IF(G$1="P",MAX(0,G$2-$C852),IF(G$1="C",MAX(0,$C852-G$2)))</f>
        <v>0</v>
      </c>
      <c r="H852" s="103" t="n">
        <f aca="false">IF(H$1="P",MAX(0,H$2-$C852),IF(H$1="C",MAX(0,$C852-H$2)))</f>
        <v>0</v>
      </c>
      <c r="I852" s="103" t="n">
        <f aca="false">IF(I$1="P",MAX(0,I$2-$C852),IF(I$1="C",MAX(0,$C852-I$2)))</f>
        <v>0</v>
      </c>
      <c r="J852" s="103" t="n">
        <f aca="false">IF(J$1="P",MAX(0,J$2-$C852),IF(J$1="C",MAX(0,$C852-J$2)))</f>
        <v>0</v>
      </c>
      <c r="K852" s="103" t="n">
        <f aca="false">IF(K$1="P",MAX(0,K$2-$C852),IF(K$1="C",MAX(0,$C852-K$2)))</f>
        <v>0</v>
      </c>
      <c r="L852" s="103" t="n">
        <f aca="false">IF(L$1="P",MAX(0,L$2-$C852),IF(L$1="C",MAX(0,$C852-L$2)))</f>
        <v>0</v>
      </c>
      <c r="M852" s="103" t="n">
        <f aca="false">IF(M$1="P",MAX(0,M$2-$C852),IF(M$1="C",MAX(0,$C852-M$2)))</f>
        <v>36.6</v>
      </c>
      <c r="N852" s="103" t="n">
        <f aca="false">IF(N$1="P",MAX(0,N$2-$C852),IF(N$1="C",MAX(0,$C852-N$2)))</f>
        <v>31.6</v>
      </c>
      <c r="O852" s="103" t="n">
        <f aca="false">IF(O$1="P",MAX(0,O$2-$C852),IF(O$1="C",MAX(0,$C852-O$2)))</f>
        <v>26.6</v>
      </c>
      <c r="P852" s="103" t="n">
        <f aca="false">IF(P$1="P",MAX(0,P$2-$C852),IF(P$1="C",MAX(0,$C852-P$2)))</f>
        <v>21.6</v>
      </c>
      <c r="Q852" s="103" t="n">
        <f aca="false">IF(Q$1="P",MAX(0,Q$2-$C852),IF(Q$1="C",MAX(0,$C852-Q$2)))</f>
        <v>16.6</v>
      </c>
      <c r="R852" s="103" t="n">
        <f aca="false">IF(R$1="P",MAX(0,R$2-$C852),IF(R$1="C",MAX(0,$C852-R$2)))</f>
        <v>6.6</v>
      </c>
      <c r="S852" s="103" t="n">
        <f aca="false">IF(S$1="P",MAX(0,S$2-$C852),IF(S$1="C",MAX(0,$C852-S$2)))</f>
        <v>0</v>
      </c>
      <c r="T852" s="104" t="n">
        <f aca="false">A852</f>
        <v>39</v>
      </c>
      <c r="U852" s="105" t="n">
        <f aca="false">VLOOKUP($B852,Gas!$B$3:$E$2506,2)</f>
        <v>4.99</v>
      </c>
      <c r="V852" s="46" t="n">
        <f aca="false">C852/U852</f>
        <v>11.3426853707415</v>
      </c>
      <c r="W852" s="99" t="n">
        <f aca="false">VLOOKUP($B852,Gas!$B$3:$E$2506,4)</f>
        <v>0.402807950379016</v>
      </c>
    </row>
    <row r="853" customFormat="false" ht="12.75" hidden="false" customHeight="false" outlineLevel="0" collapsed="false">
      <c r="A853" s="95" t="n">
        <f aca="false">MONTH(B853)+(YEAR(B853)-1998)*12</f>
        <v>39</v>
      </c>
      <c r="B853" s="101" t="n">
        <v>36966</v>
      </c>
      <c r="C853" s="102" t="n">
        <v>54.46</v>
      </c>
      <c r="D853" s="98" t="n">
        <f aca="false">LN(C853/C852)</f>
        <v>-0.0385424979635237</v>
      </c>
      <c r="E853" s="106" t="n">
        <f aca="false">STDEV(D844:D853)*SQRT(trade_day)</f>
        <v>0.916324087204957</v>
      </c>
      <c r="F853" s="97"/>
      <c r="G853" s="103" t="n">
        <f aca="false">IF(G$1="P",MAX(0,G$2-$C853),IF(G$1="C",MAX(0,$C853-G$2)))</f>
        <v>0</v>
      </c>
      <c r="H853" s="103" t="n">
        <f aca="false">IF(H$1="P",MAX(0,H$2-$C853),IF(H$1="C",MAX(0,$C853-H$2)))</f>
        <v>0</v>
      </c>
      <c r="I853" s="103" t="n">
        <f aca="false">IF(I$1="P",MAX(0,I$2-$C853),IF(I$1="C",MAX(0,$C853-I$2)))</f>
        <v>0</v>
      </c>
      <c r="J853" s="103" t="n">
        <f aca="false">IF(J$1="P",MAX(0,J$2-$C853),IF(J$1="C",MAX(0,$C853-J$2)))</f>
        <v>0</v>
      </c>
      <c r="K853" s="103" t="n">
        <f aca="false">IF(K$1="P",MAX(0,K$2-$C853),IF(K$1="C",MAX(0,$C853-K$2)))</f>
        <v>0</v>
      </c>
      <c r="L853" s="103" t="n">
        <f aca="false">IF(L$1="P",MAX(0,L$2-$C853),IF(L$1="C",MAX(0,$C853-L$2)))</f>
        <v>0</v>
      </c>
      <c r="M853" s="103" t="n">
        <f aca="false">IF(M$1="P",MAX(0,M$2-$C853),IF(M$1="C",MAX(0,$C853-M$2)))</f>
        <v>34.46</v>
      </c>
      <c r="N853" s="103" t="n">
        <f aca="false">IF(N$1="P",MAX(0,N$2-$C853),IF(N$1="C",MAX(0,$C853-N$2)))</f>
        <v>29.46</v>
      </c>
      <c r="O853" s="103" t="n">
        <f aca="false">IF(O$1="P",MAX(0,O$2-$C853),IF(O$1="C",MAX(0,$C853-O$2)))</f>
        <v>24.46</v>
      </c>
      <c r="P853" s="103" t="n">
        <f aca="false">IF(P$1="P",MAX(0,P$2-$C853),IF(P$1="C",MAX(0,$C853-P$2)))</f>
        <v>19.46</v>
      </c>
      <c r="Q853" s="103" t="n">
        <f aca="false">IF(Q$1="P",MAX(0,Q$2-$C853),IF(Q$1="C",MAX(0,$C853-Q$2)))</f>
        <v>14.46</v>
      </c>
      <c r="R853" s="103" t="n">
        <f aca="false">IF(R$1="P",MAX(0,R$2-$C853),IF(R$1="C",MAX(0,$C853-R$2)))</f>
        <v>4.46</v>
      </c>
      <c r="S853" s="103" t="n">
        <f aca="false">IF(S$1="P",MAX(0,S$2-$C853),IF(S$1="C",MAX(0,$C853-S$2)))</f>
        <v>0</v>
      </c>
      <c r="T853" s="104" t="n">
        <f aca="false">A853</f>
        <v>39</v>
      </c>
      <c r="U853" s="105" t="n">
        <f aca="false">VLOOKUP($B853,Gas!$B$3:$E$2506,2)</f>
        <v>4.915</v>
      </c>
      <c r="V853" s="46" t="n">
        <f aca="false">C853/U853</f>
        <v>11.0803662258393</v>
      </c>
      <c r="W853" s="99" t="n">
        <f aca="false">VLOOKUP($B853,Gas!$B$3:$E$2506,4)</f>
        <v>0.269156844017945</v>
      </c>
    </row>
    <row r="854" customFormat="false" ht="12.75" hidden="false" customHeight="false" outlineLevel="0" collapsed="false">
      <c r="A854" s="95" t="n">
        <f aca="false">MONTH(B854)+(YEAR(B854)-1998)*12</f>
        <v>39</v>
      </c>
      <c r="B854" s="101" t="n">
        <v>36969</v>
      </c>
      <c r="C854" s="102" t="n">
        <v>50.96</v>
      </c>
      <c r="D854" s="98" t="n">
        <f aca="false">LN(C854/C853)</f>
        <v>-0.0664254759817056</v>
      </c>
      <c r="E854" s="106" t="n">
        <f aca="false">STDEV(D845:D854)*SQRT(trade_day)</f>
        <v>0.98265357200994</v>
      </c>
      <c r="F854" s="97"/>
      <c r="G854" s="103" t="n">
        <f aca="false">IF(G$1="P",MAX(0,G$2-$C854),IF(G$1="C",MAX(0,$C854-G$2)))</f>
        <v>0</v>
      </c>
      <c r="H854" s="103" t="n">
        <f aca="false">IF(H$1="P",MAX(0,H$2-$C854),IF(H$1="C",MAX(0,$C854-H$2)))</f>
        <v>0</v>
      </c>
      <c r="I854" s="103" t="n">
        <f aca="false">IF(I$1="P",MAX(0,I$2-$C854),IF(I$1="C",MAX(0,$C854-I$2)))</f>
        <v>0</v>
      </c>
      <c r="J854" s="103" t="n">
        <f aca="false">IF(J$1="P",MAX(0,J$2-$C854),IF(J$1="C",MAX(0,$C854-J$2)))</f>
        <v>0</v>
      </c>
      <c r="K854" s="103" t="n">
        <f aca="false">IF(K$1="P",MAX(0,K$2-$C854),IF(K$1="C",MAX(0,$C854-K$2)))</f>
        <v>0</v>
      </c>
      <c r="L854" s="103" t="n">
        <f aca="false">IF(L$1="P",MAX(0,L$2-$C854),IF(L$1="C",MAX(0,$C854-L$2)))</f>
        <v>0</v>
      </c>
      <c r="M854" s="103" t="n">
        <f aca="false">IF(M$1="P",MAX(0,M$2-$C854),IF(M$1="C",MAX(0,$C854-M$2)))</f>
        <v>30.96</v>
      </c>
      <c r="N854" s="103" t="n">
        <f aca="false">IF(N$1="P",MAX(0,N$2-$C854),IF(N$1="C",MAX(0,$C854-N$2)))</f>
        <v>25.96</v>
      </c>
      <c r="O854" s="103" t="n">
        <f aca="false">IF(O$1="P",MAX(0,O$2-$C854),IF(O$1="C",MAX(0,$C854-O$2)))</f>
        <v>20.96</v>
      </c>
      <c r="P854" s="103" t="n">
        <f aca="false">IF(P$1="P",MAX(0,P$2-$C854),IF(P$1="C",MAX(0,$C854-P$2)))</f>
        <v>15.96</v>
      </c>
      <c r="Q854" s="103" t="n">
        <f aca="false">IF(Q$1="P",MAX(0,Q$2-$C854),IF(Q$1="C",MAX(0,$C854-Q$2)))</f>
        <v>10.96</v>
      </c>
      <c r="R854" s="103" t="n">
        <f aca="false">IF(R$1="P",MAX(0,R$2-$C854),IF(R$1="C",MAX(0,$C854-R$2)))</f>
        <v>0.960000000000001</v>
      </c>
      <c r="S854" s="103" t="n">
        <f aca="false">IF(S$1="P",MAX(0,S$2-$C854),IF(S$1="C",MAX(0,$C854-S$2)))</f>
        <v>0</v>
      </c>
      <c r="T854" s="104" t="n">
        <f aca="false">A854</f>
        <v>39</v>
      </c>
      <c r="U854" s="105" t="n">
        <f aca="false">VLOOKUP($B854,Gas!$B$3:$E$2506,2)</f>
        <v>4.98</v>
      </c>
      <c r="V854" s="46" t="n">
        <f aca="false">C854/U854</f>
        <v>10.2329317269076</v>
      </c>
      <c r="W854" s="99" t="n">
        <f aca="false">VLOOKUP($B854,Gas!$B$3:$E$2506,4)</f>
        <v>0.29425118624747</v>
      </c>
    </row>
    <row r="855" customFormat="false" ht="12.75" hidden="false" customHeight="false" outlineLevel="0" collapsed="false">
      <c r="A855" s="95" t="n">
        <f aca="false">MONTH(B855)+(YEAR(B855)-1998)*12</f>
        <v>39</v>
      </c>
      <c r="B855" s="101" t="n">
        <v>36970</v>
      </c>
      <c r="C855" s="102" t="n">
        <v>48.99</v>
      </c>
      <c r="D855" s="98" t="n">
        <f aca="false">LN(C855/C854)</f>
        <v>-0.0394248156134245</v>
      </c>
      <c r="E855" s="106" t="n">
        <f aca="false">STDEV(D846:D855)*SQRT(trade_day)</f>
        <v>0.954847263390048</v>
      </c>
      <c r="F855" s="97"/>
      <c r="G855" s="103" t="n">
        <f aca="false">IF(G$1="P",MAX(0,G$2-$C855),IF(G$1="C",MAX(0,$C855-G$2)))</f>
        <v>0</v>
      </c>
      <c r="H855" s="103" t="n">
        <f aca="false">IF(H$1="P",MAX(0,H$2-$C855),IF(H$1="C",MAX(0,$C855-H$2)))</f>
        <v>0</v>
      </c>
      <c r="I855" s="103" t="n">
        <f aca="false">IF(I$1="P",MAX(0,I$2-$C855),IF(I$1="C",MAX(0,$C855-I$2)))</f>
        <v>0</v>
      </c>
      <c r="J855" s="103" t="n">
        <f aca="false">IF(J$1="P",MAX(0,J$2-$C855),IF(J$1="C",MAX(0,$C855-J$2)))</f>
        <v>0</v>
      </c>
      <c r="K855" s="103" t="n">
        <f aca="false">IF(K$1="P",MAX(0,K$2-$C855),IF(K$1="C",MAX(0,$C855-K$2)))</f>
        <v>0</v>
      </c>
      <c r="L855" s="103" t="n">
        <f aca="false">IF(L$1="P",MAX(0,L$2-$C855),IF(L$1="C",MAX(0,$C855-L$2)))</f>
        <v>1.01</v>
      </c>
      <c r="M855" s="103" t="n">
        <f aca="false">IF(M$1="P",MAX(0,M$2-$C855),IF(M$1="C",MAX(0,$C855-M$2)))</f>
        <v>28.99</v>
      </c>
      <c r="N855" s="103" t="n">
        <f aca="false">IF(N$1="P",MAX(0,N$2-$C855),IF(N$1="C",MAX(0,$C855-N$2)))</f>
        <v>23.99</v>
      </c>
      <c r="O855" s="103" t="n">
        <f aca="false">IF(O$1="P",MAX(0,O$2-$C855),IF(O$1="C",MAX(0,$C855-O$2)))</f>
        <v>18.99</v>
      </c>
      <c r="P855" s="103" t="n">
        <f aca="false">IF(P$1="P",MAX(0,P$2-$C855),IF(P$1="C",MAX(0,$C855-P$2)))</f>
        <v>13.99</v>
      </c>
      <c r="Q855" s="103" t="n">
        <f aca="false">IF(Q$1="P",MAX(0,Q$2-$C855),IF(Q$1="C",MAX(0,$C855-Q$2)))</f>
        <v>8.99</v>
      </c>
      <c r="R855" s="103" t="n">
        <f aca="false">IF(R$1="P",MAX(0,R$2-$C855),IF(R$1="C",MAX(0,$C855-R$2)))</f>
        <v>0</v>
      </c>
      <c r="S855" s="103" t="n">
        <f aca="false">IF(S$1="P",MAX(0,S$2-$C855),IF(S$1="C",MAX(0,$C855-S$2)))</f>
        <v>0</v>
      </c>
      <c r="T855" s="104" t="n">
        <f aca="false">A855</f>
        <v>39</v>
      </c>
      <c r="U855" s="105" t="n">
        <f aca="false">VLOOKUP($B855,Gas!$B$3:$E$2506,2)</f>
        <v>5.065</v>
      </c>
      <c r="V855" s="46" t="n">
        <f aca="false">C855/U855</f>
        <v>9.67226061204343</v>
      </c>
      <c r="W855" s="99" t="n">
        <f aca="false">VLOOKUP($B855,Gas!$B$3:$E$2506,4)</f>
        <v>0.294642209719712</v>
      </c>
    </row>
    <row r="856" customFormat="false" ht="12.75" hidden="false" customHeight="false" outlineLevel="0" collapsed="false">
      <c r="A856" s="95" t="n">
        <f aca="false">MONTH(B856)+(YEAR(B856)-1998)*12</f>
        <v>39</v>
      </c>
      <c r="B856" s="101" t="n">
        <v>36971</v>
      </c>
      <c r="C856" s="102" t="n">
        <v>55.11</v>
      </c>
      <c r="D856" s="98" t="n">
        <f aca="false">LN(C856/C855)</f>
        <v>0.11771499224466</v>
      </c>
      <c r="E856" s="106" t="n">
        <f aca="false">STDEV(D847:D856)*SQRT(trade_day)</f>
        <v>1.07739187742087</v>
      </c>
      <c r="F856" s="97"/>
      <c r="G856" s="103" t="n">
        <f aca="false">IF(G$1="P",MAX(0,G$2-$C856),IF(G$1="C",MAX(0,$C856-G$2)))</f>
        <v>0</v>
      </c>
      <c r="H856" s="103" t="n">
        <f aca="false">IF(H$1="P",MAX(0,H$2-$C856),IF(H$1="C",MAX(0,$C856-H$2)))</f>
        <v>0</v>
      </c>
      <c r="I856" s="103" t="n">
        <f aca="false">IF(I$1="P",MAX(0,I$2-$C856),IF(I$1="C",MAX(0,$C856-I$2)))</f>
        <v>0</v>
      </c>
      <c r="J856" s="103" t="n">
        <f aca="false">IF(J$1="P",MAX(0,J$2-$C856),IF(J$1="C",MAX(0,$C856-J$2)))</f>
        <v>0</v>
      </c>
      <c r="K856" s="103" t="n">
        <f aca="false">IF(K$1="P",MAX(0,K$2-$C856),IF(K$1="C",MAX(0,$C856-K$2)))</f>
        <v>0</v>
      </c>
      <c r="L856" s="103" t="n">
        <f aca="false">IF(L$1="P",MAX(0,L$2-$C856),IF(L$1="C",MAX(0,$C856-L$2)))</f>
        <v>0</v>
      </c>
      <c r="M856" s="103" t="n">
        <f aca="false">IF(M$1="P",MAX(0,M$2-$C856),IF(M$1="C",MAX(0,$C856-M$2)))</f>
        <v>35.11</v>
      </c>
      <c r="N856" s="103" t="n">
        <f aca="false">IF(N$1="P",MAX(0,N$2-$C856),IF(N$1="C",MAX(0,$C856-N$2)))</f>
        <v>30.11</v>
      </c>
      <c r="O856" s="103" t="n">
        <f aca="false">IF(O$1="P",MAX(0,O$2-$C856),IF(O$1="C",MAX(0,$C856-O$2)))</f>
        <v>25.11</v>
      </c>
      <c r="P856" s="103" t="n">
        <f aca="false">IF(P$1="P",MAX(0,P$2-$C856),IF(P$1="C",MAX(0,$C856-P$2)))</f>
        <v>20.11</v>
      </c>
      <c r="Q856" s="103" t="n">
        <f aca="false">IF(Q$1="P",MAX(0,Q$2-$C856),IF(Q$1="C",MAX(0,$C856-Q$2)))</f>
        <v>15.11</v>
      </c>
      <c r="R856" s="103" t="n">
        <f aca="false">IF(R$1="P",MAX(0,R$2-$C856),IF(R$1="C",MAX(0,$C856-R$2)))</f>
        <v>5.11</v>
      </c>
      <c r="S856" s="103" t="n">
        <f aca="false">IF(S$1="P",MAX(0,S$2-$C856),IF(S$1="C",MAX(0,$C856-S$2)))</f>
        <v>0</v>
      </c>
      <c r="T856" s="104" t="n">
        <f aca="false">A856</f>
        <v>39</v>
      </c>
      <c r="U856" s="105" t="n">
        <f aca="false">VLOOKUP($B856,Gas!$B$3:$E$2506,2)</f>
        <v>5.08</v>
      </c>
      <c r="V856" s="46" t="n">
        <f aca="false">C856/U856</f>
        <v>10.8484251968504</v>
      </c>
      <c r="W856" s="99" t="n">
        <f aca="false">VLOOKUP($B856,Gas!$B$3:$E$2506,4)</f>
        <v>0.295661414848891</v>
      </c>
    </row>
    <row r="857" customFormat="false" ht="12.75" hidden="false" customHeight="false" outlineLevel="0" collapsed="false">
      <c r="A857" s="95" t="n">
        <f aca="false">MONTH(B857)+(YEAR(B857)-1998)*12</f>
        <v>39</v>
      </c>
      <c r="B857" s="101" t="n">
        <v>36972</v>
      </c>
      <c r="C857" s="102" t="n">
        <v>52.78</v>
      </c>
      <c r="D857" s="98" t="n">
        <f aca="false">LN(C857/C856)</f>
        <v>-0.0431988568199659</v>
      </c>
      <c r="E857" s="106" t="n">
        <f aca="false">STDEV(D848:D857)*SQRT(trade_day)</f>
        <v>1.09479985492834</v>
      </c>
      <c r="F857" s="97"/>
      <c r="G857" s="103" t="n">
        <f aca="false">IF(G$1="P",MAX(0,G$2-$C857),IF(G$1="C",MAX(0,$C857-G$2)))</f>
        <v>0</v>
      </c>
      <c r="H857" s="103" t="n">
        <f aca="false">IF(H$1="P",MAX(0,H$2-$C857),IF(H$1="C",MAX(0,$C857-H$2)))</f>
        <v>0</v>
      </c>
      <c r="I857" s="103" t="n">
        <f aca="false">IF(I$1="P",MAX(0,I$2-$C857),IF(I$1="C",MAX(0,$C857-I$2)))</f>
        <v>0</v>
      </c>
      <c r="J857" s="103" t="n">
        <f aca="false">IF(J$1="P",MAX(0,J$2-$C857),IF(J$1="C",MAX(0,$C857-J$2)))</f>
        <v>0</v>
      </c>
      <c r="K857" s="103" t="n">
        <f aca="false">IF(K$1="P",MAX(0,K$2-$C857),IF(K$1="C",MAX(0,$C857-K$2)))</f>
        <v>0</v>
      </c>
      <c r="L857" s="103" t="n">
        <f aca="false">IF(L$1="P",MAX(0,L$2-$C857),IF(L$1="C",MAX(0,$C857-L$2)))</f>
        <v>0</v>
      </c>
      <c r="M857" s="103" t="n">
        <f aca="false">IF(M$1="P",MAX(0,M$2-$C857),IF(M$1="C",MAX(0,$C857-M$2)))</f>
        <v>32.78</v>
      </c>
      <c r="N857" s="103" t="n">
        <f aca="false">IF(N$1="P",MAX(0,N$2-$C857),IF(N$1="C",MAX(0,$C857-N$2)))</f>
        <v>27.78</v>
      </c>
      <c r="O857" s="103" t="n">
        <f aca="false">IF(O$1="P",MAX(0,O$2-$C857),IF(O$1="C",MAX(0,$C857-O$2)))</f>
        <v>22.78</v>
      </c>
      <c r="P857" s="103" t="n">
        <f aca="false">IF(P$1="P",MAX(0,P$2-$C857),IF(P$1="C",MAX(0,$C857-P$2)))</f>
        <v>17.78</v>
      </c>
      <c r="Q857" s="103" t="n">
        <f aca="false">IF(Q$1="P",MAX(0,Q$2-$C857),IF(Q$1="C",MAX(0,$C857-Q$2)))</f>
        <v>12.78</v>
      </c>
      <c r="R857" s="103" t="n">
        <f aca="false">IF(R$1="P",MAX(0,R$2-$C857),IF(R$1="C",MAX(0,$C857-R$2)))</f>
        <v>2.78</v>
      </c>
      <c r="S857" s="103" t="n">
        <f aca="false">IF(S$1="P",MAX(0,S$2-$C857),IF(S$1="C",MAX(0,$C857-S$2)))</f>
        <v>0</v>
      </c>
      <c r="T857" s="104" t="n">
        <f aca="false">A857</f>
        <v>39</v>
      </c>
      <c r="U857" s="105" t="n">
        <f aca="false">VLOOKUP($B857,Gas!$B$3:$E$2506,2)</f>
        <v>5.175</v>
      </c>
      <c r="V857" s="46" t="n">
        <f aca="false">C857/U857</f>
        <v>10.1990338164251</v>
      </c>
      <c r="W857" s="99" t="n">
        <f aca="false">VLOOKUP($B857,Gas!$B$3:$E$2506,4)</f>
        <v>0.318231256677519</v>
      </c>
    </row>
    <row r="858" customFormat="false" ht="12.75" hidden="false" customHeight="false" outlineLevel="0" collapsed="false">
      <c r="A858" s="95" t="n">
        <f aca="false">MONTH(B858)+(YEAR(B858)-1998)*12</f>
        <v>39</v>
      </c>
      <c r="B858" s="101" t="n">
        <v>36973</v>
      </c>
      <c r="C858" s="102" t="n">
        <v>49.71</v>
      </c>
      <c r="D858" s="98" t="n">
        <f aca="false">LN(C858/C857)</f>
        <v>-0.0599262109685967</v>
      </c>
      <c r="E858" s="106" t="n">
        <f aca="false">STDEV(D849:D858)*SQRT(trade_day)</f>
        <v>1.06868525709717</v>
      </c>
      <c r="F858" s="97"/>
      <c r="G858" s="103" t="n">
        <f aca="false">IF(G$1="P",MAX(0,G$2-$C858),IF(G$1="C",MAX(0,$C858-G$2)))</f>
        <v>0</v>
      </c>
      <c r="H858" s="103" t="n">
        <f aca="false">IF(H$1="P",MAX(0,H$2-$C858),IF(H$1="C",MAX(0,$C858-H$2)))</f>
        <v>0</v>
      </c>
      <c r="I858" s="103" t="n">
        <f aca="false">IF(I$1="P",MAX(0,I$2-$C858),IF(I$1="C",MAX(0,$C858-I$2)))</f>
        <v>0</v>
      </c>
      <c r="J858" s="103" t="n">
        <f aca="false">IF(J$1="P",MAX(0,J$2-$C858),IF(J$1="C",MAX(0,$C858-J$2)))</f>
        <v>0</v>
      </c>
      <c r="K858" s="103" t="n">
        <f aca="false">IF(K$1="P",MAX(0,K$2-$C858),IF(K$1="C",MAX(0,$C858-K$2)))</f>
        <v>0</v>
      </c>
      <c r="L858" s="103" t="n">
        <f aca="false">IF(L$1="P",MAX(0,L$2-$C858),IF(L$1="C",MAX(0,$C858-L$2)))</f>
        <v>0.289999999999999</v>
      </c>
      <c r="M858" s="103" t="n">
        <f aca="false">IF(M$1="P",MAX(0,M$2-$C858),IF(M$1="C",MAX(0,$C858-M$2)))</f>
        <v>29.71</v>
      </c>
      <c r="N858" s="103" t="n">
        <f aca="false">IF(N$1="P",MAX(0,N$2-$C858),IF(N$1="C",MAX(0,$C858-N$2)))</f>
        <v>24.71</v>
      </c>
      <c r="O858" s="103" t="n">
        <f aca="false">IF(O$1="P",MAX(0,O$2-$C858),IF(O$1="C",MAX(0,$C858-O$2)))</f>
        <v>19.71</v>
      </c>
      <c r="P858" s="103" t="n">
        <f aca="false">IF(P$1="P",MAX(0,P$2-$C858),IF(P$1="C",MAX(0,$C858-P$2)))</f>
        <v>14.71</v>
      </c>
      <c r="Q858" s="103" t="n">
        <f aca="false">IF(Q$1="P",MAX(0,Q$2-$C858),IF(Q$1="C",MAX(0,$C858-Q$2)))</f>
        <v>9.71</v>
      </c>
      <c r="R858" s="103" t="n">
        <f aca="false">IF(R$1="P",MAX(0,R$2-$C858),IF(R$1="C",MAX(0,$C858-R$2)))</f>
        <v>0</v>
      </c>
      <c r="S858" s="103" t="n">
        <f aca="false">IF(S$1="P",MAX(0,S$2-$C858),IF(S$1="C",MAX(0,$C858-S$2)))</f>
        <v>0</v>
      </c>
      <c r="T858" s="104" t="n">
        <f aca="false">A858</f>
        <v>39</v>
      </c>
      <c r="U858" s="105" t="n">
        <f aca="false">VLOOKUP($B858,Gas!$B$3:$E$2506,2)</f>
        <v>5.025</v>
      </c>
      <c r="V858" s="46" t="n">
        <f aca="false">C858/U858</f>
        <v>9.89253731343284</v>
      </c>
      <c r="W858" s="99" t="n">
        <f aca="false">VLOOKUP($B858,Gas!$B$3:$E$2506,4)</f>
        <v>0.320945907514032</v>
      </c>
    </row>
    <row r="859" customFormat="false" ht="12.75" hidden="false" customHeight="false" outlineLevel="0" collapsed="false">
      <c r="A859" s="95" t="n">
        <f aca="false">MONTH(B859)+(YEAR(B859)-1998)*12</f>
        <v>39</v>
      </c>
      <c r="B859" s="101" t="n">
        <v>36976</v>
      </c>
      <c r="C859" s="102" t="n">
        <v>52.89</v>
      </c>
      <c r="D859" s="98" t="n">
        <f aca="false">LN(C859/C858)</f>
        <v>0.0620081649713073</v>
      </c>
      <c r="E859" s="106" t="n">
        <f aca="false">STDEV(D850:D859)*SQRT(trade_day)</f>
        <v>1.12202907823886</v>
      </c>
      <c r="F859" s="97"/>
      <c r="G859" s="103" t="n">
        <f aca="false">IF(G$1="P",MAX(0,G$2-$C859),IF(G$1="C",MAX(0,$C859-G$2)))</f>
        <v>0</v>
      </c>
      <c r="H859" s="103" t="n">
        <f aca="false">IF(H$1="P",MAX(0,H$2-$C859),IF(H$1="C",MAX(0,$C859-H$2)))</f>
        <v>0</v>
      </c>
      <c r="I859" s="103" t="n">
        <f aca="false">IF(I$1="P",MAX(0,I$2-$C859),IF(I$1="C",MAX(0,$C859-I$2)))</f>
        <v>0</v>
      </c>
      <c r="J859" s="103" t="n">
        <f aca="false">IF(J$1="P",MAX(0,J$2-$C859),IF(J$1="C",MAX(0,$C859-J$2)))</f>
        <v>0</v>
      </c>
      <c r="K859" s="103" t="n">
        <f aca="false">IF(K$1="P",MAX(0,K$2-$C859),IF(K$1="C",MAX(0,$C859-K$2)))</f>
        <v>0</v>
      </c>
      <c r="L859" s="103" t="n">
        <f aca="false">IF(L$1="P",MAX(0,L$2-$C859),IF(L$1="C",MAX(0,$C859-L$2)))</f>
        <v>0</v>
      </c>
      <c r="M859" s="103" t="n">
        <f aca="false">IF(M$1="P",MAX(0,M$2-$C859),IF(M$1="C",MAX(0,$C859-M$2)))</f>
        <v>32.89</v>
      </c>
      <c r="N859" s="103" t="n">
        <f aca="false">IF(N$1="P",MAX(0,N$2-$C859),IF(N$1="C",MAX(0,$C859-N$2)))</f>
        <v>27.89</v>
      </c>
      <c r="O859" s="103" t="n">
        <f aca="false">IF(O$1="P",MAX(0,O$2-$C859),IF(O$1="C",MAX(0,$C859-O$2)))</f>
        <v>22.89</v>
      </c>
      <c r="P859" s="103" t="n">
        <f aca="false">IF(P$1="P",MAX(0,P$2-$C859),IF(P$1="C",MAX(0,$C859-P$2)))</f>
        <v>17.89</v>
      </c>
      <c r="Q859" s="103" t="n">
        <f aca="false">IF(Q$1="P",MAX(0,Q$2-$C859),IF(Q$1="C",MAX(0,$C859-Q$2)))</f>
        <v>12.89</v>
      </c>
      <c r="R859" s="103" t="n">
        <f aca="false">IF(R$1="P",MAX(0,R$2-$C859),IF(R$1="C",MAX(0,$C859-R$2)))</f>
        <v>2.89</v>
      </c>
      <c r="S859" s="103" t="n">
        <f aca="false">IF(S$1="P",MAX(0,S$2-$C859),IF(S$1="C",MAX(0,$C859-S$2)))</f>
        <v>0</v>
      </c>
      <c r="T859" s="104" t="n">
        <f aca="false">A859</f>
        <v>39</v>
      </c>
      <c r="U859" s="105" t="n">
        <f aca="false">VLOOKUP($B859,Gas!$B$3:$E$2506,2)</f>
        <v>5.21</v>
      </c>
      <c r="V859" s="46" t="n">
        <f aca="false">C859/U859</f>
        <v>10.1516314779271</v>
      </c>
      <c r="W859" s="99" t="n">
        <f aca="false">VLOOKUP($B859,Gas!$B$3:$E$2506,4)</f>
        <v>0.327436064038944</v>
      </c>
    </row>
    <row r="860" customFormat="false" ht="12.75" hidden="false" customHeight="false" outlineLevel="0" collapsed="false">
      <c r="A860" s="95" t="n">
        <f aca="false">MONTH(B860)+(YEAR(B860)-1998)*12</f>
        <v>39</v>
      </c>
      <c r="B860" s="101" t="n">
        <v>36977</v>
      </c>
      <c r="C860" s="102" t="n">
        <v>56.86</v>
      </c>
      <c r="D860" s="98" t="n">
        <f aca="false">LN(C860/C859)</f>
        <v>0.0723778211449651</v>
      </c>
      <c r="E860" s="106" t="n">
        <f aca="false">STDEV(D851:D860)*SQRT(trade_day)</f>
        <v>1.17654671552633</v>
      </c>
      <c r="F860" s="97"/>
      <c r="G860" s="103" t="n">
        <f aca="false">IF(G$1="P",MAX(0,G$2-$C860),IF(G$1="C",MAX(0,$C860-G$2)))</f>
        <v>0</v>
      </c>
      <c r="H860" s="103" t="n">
        <f aca="false">IF(H$1="P",MAX(0,H$2-$C860),IF(H$1="C",MAX(0,$C860-H$2)))</f>
        <v>0</v>
      </c>
      <c r="I860" s="103" t="n">
        <f aca="false">IF(I$1="P",MAX(0,I$2-$C860),IF(I$1="C",MAX(0,$C860-I$2)))</f>
        <v>0</v>
      </c>
      <c r="J860" s="103" t="n">
        <f aca="false">IF(J$1="P",MAX(0,J$2-$C860),IF(J$1="C",MAX(0,$C860-J$2)))</f>
        <v>0</v>
      </c>
      <c r="K860" s="103" t="n">
        <f aca="false">IF(K$1="P",MAX(0,K$2-$C860),IF(K$1="C",MAX(0,$C860-K$2)))</f>
        <v>0</v>
      </c>
      <c r="L860" s="103" t="n">
        <f aca="false">IF(L$1="P",MAX(0,L$2-$C860),IF(L$1="C",MAX(0,$C860-L$2)))</f>
        <v>0</v>
      </c>
      <c r="M860" s="103" t="n">
        <f aca="false">IF(M$1="P",MAX(0,M$2-$C860),IF(M$1="C",MAX(0,$C860-M$2)))</f>
        <v>36.86</v>
      </c>
      <c r="N860" s="103" t="n">
        <f aca="false">IF(N$1="P",MAX(0,N$2-$C860),IF(N$1="C",MAX(0,$C860-N$2)))</f>
        <v>31.86</v>
      </c>
      <c r="O860" s="103" t="n">
        <f aca="false">IF(O$1="P",MAX(0,O$2-$C860),IF(O$1="C",MAX(0,$C860-O$2)))</f>
        <v>26.86</v>
      </c>
      <c r="P860" s="103" t="n">
        <f aca="false">IF(P$1="P",MAX(0,P$2-$C860),IF(P$1="C",MAX(0,$C860-P$2)))</f>
        <v>21.86</v>
      </c>
      <c r="Q860" s="103" t="n">
        <f aca="false">IF(Q$1="P",MAX(0,Q$2-$C860),IF(Q$1="C",MAX(0,$C860-Q$2)))</f>
        <v>16.86</v>
      </c>
      <c r="R860" s="103" t="n">
        <f aca="false">IF(R$1="P",MAX(0,R$2-$C860),IF(R$1="C",MAX(0,$C860-R$2)))</f>
        <v>6.86</v>
      </c>
      <c r="S860" s="103" t="n">
        <f aca="false">IF(S$1="P",MAX(0,S$2-$C860),IF(S$1="C",MAX(0,$C860-S$2)))</f>
        <v>0</v>
      </c>
      <c r="T860" s="104" t="n">
        <f aca="false">A860</f>
        <v>39</v>
      </c>
      <c r="U860" s="105" t="n">
        <f aca="false">VLOOKUP($B860,Gas!$B$3:$E$2506,2)</f>
        <v>5.205</v>
      </c>
      <c r="V860" s="46" t="n">
        <f aca="false">C860/U860</f>
        <v>10.924111431316</v>
      </c>
      <c r="W860" s="99" t="n">
        <f aca="false">VLOOKUP($B860,Gas!$B$3:$E$2506,4)</f>
        <v>0.325746468036216</v>
      </c>
    </row>
    <row r="861" customFormat="false" ht="12.75" hidden="false" customHeight="false" outlineLevel="0" collapsed="false">
      <c r="A861" s="95" t="n">
        <f aca="false">MONTH(B861)+(YEAR(B861)-1998)*12</f>
        <v>39</v>
      </c>
      <c r="B861" s="101" t="n">
        <v>36978</v>
      </c>
      <c r="C861" s="102" t="n">
        <v>52.7</v>
      </c>
      <c r="D861" s="98" t="n">
        <f aca="false">LN(C861/C860)</f>
        <v>-0.075976650675537</v>
      </c>
      <c r="E861" s="106" t="n">
        <f aca="false">STDEV(D852:D861)*SQRT(trade_day)</f>
        <v>1.10513912573211</v>
      </c>
      <c r="F861" s="97"/>
      <c r="G861" s="103" t="n">
        <f aca="false">IF(G$1="P",MAX(0,G$2-$C861),IF(G$1="C",MAX(0,$C861-G$2)))</f>
        <v>0</v>
      </c>
      <c r="H861" s="103" t="n">
        <f aca="false">IF(H$1="P",MAX(0,H$2-$C861),IF(H$1="C",MAX(0,$C861-H$2)))</f>
        <v>0</v>
      </c>
      <c r="I861" s="103" t="n">
        <f aca="false">IF(I$1="P",MAX(0,I$2-$C861),IF(I$1="C",MAX(0,$C861-I$2)))</f>
        <v>0</v>
      </c>
      <c r="J861" s="103" t="n">
        <f aca="false">IF(J$1="P",MAX(0,J$2-$C861),IF(J$1="C",MAX(0,$C861-J$2)))</f>
        <v>0</v>
      </c>
      <c r="K861" s="103" t="n">
        <f aca="false">IF(K$1="P",MAX(0,K$2-$C861),IF(K$1="C",MAX(0,$C861-K$2)))</f>
        <v>0</v>
      </c>
      <c r="L861" s="103" t="n">
        <f aca="false">IF(L$1="P",MAX(0,L$2-$C861),IF(L$1="C",MAX(0,$C861-L$2)))</f>
        <v>0</v>
      </c>
      <c r="M861" s="103" t="n">
        <f aca="false">IF(M$1="P",MAX(0,M$2-$C861),IF(M$1="C",MAX(0,$C861-M$2)))</f>
        <v>32.7</v>
      </c>
      <c r="N861" s="103" t="n">
        <f aca="false">IF(N$1="P",MAX(0,N$2-$C861),IF(N$1="C",MAX(0,$C861-N$2)))</f>
        <v>27.7</v>
      </c>
      <c r="O861" s="103" t="n">
        <f aca="false">IF(O$1="P",MAX(0,O$2-$C861),IF(O$1="C",MAX(0,$C861-O$2)))</f>
        <v>22.7</v>
      </c>
      <c r="P861" s="103" t="n">
        <f aca="false">IF(P$1="P",MAX(0,P$2-$C861),IF(P$1="C",MAX(0,$C861-P$2)))</f>
        <v>17.7</v>
      </c>
      <c r="Q861" s="103" t="n">
        <f aca="false">IF(Q$1="P",MAX(0,Q$2-$C861),IF(Q$1="C",MAX(0,$C861-Q$2)))</f>
        <v>12.7</v>
      </c>
      <c r="R861" s="103" t="n">
        <f aca="false">IF(R$1="P",MAX(0,R$2-$C861),IF(R$1="C",MAX(0,$C861-R$2)))</f>
        <v>2.7</v>
      </c>
      <c r="S861" s="103" t="n">
        <f aca="false">IF(S$1="P",MAX(0,S$2-$C861),IF(S$1="C",MAX(0,$C861-S$2)))</f>
        <v>0</v>
      </c>
      <c r="T861" s="104" t="n">
        <f aca="false">A861</f>
        <v>39</v>
      </c>
      <c r="U861" s="105" t="n">
        <f aca="false">VLOOKUP($B861,Gas!$B$3:$E$2506,2)</f>
        <v>5.395</v>
      </c>
      <c r="V861" s="46" t="n">
        <f aca="false">C861/U861</f>
        <v>9.76830398517146</v>
      </c>
      <c r="W861" s="99" t="n">
        <f aca="false">VLOOKUP($B861,Gas!$B$3:$E$2506,4)</f>
        <v>0.374403879339103</v>
      </c>
    </row>
    <row r="862" customFormat="false" ht="12.75" hidden="false" customHeight="false" outlineLevel="0" collapsed="false">
      <c r="A862" s="95" t="n">
        <f aca="false">MONTH(B862)+(YEAR(B862)-1998)*12</f>
        <v>39</v>
      </c>
      <c r="B862" s="101" t="n">
        <v>36979</v>
      </c>
      <c r="C862" s="102" t="n">
        <v>52.73</v>
      </c>
      <c r="D862" s="98" t="n">
        <f aca="false">LN(C862/C861)</f>
        <v>0.000569097995061699</v>
      </c>
      <c r="E862" s="106" t="n">
        <f aca="false">STDEV(D853:D862)*SQRT(trade_day)</f>
        <v>1.06876125479054</v>
      </c>
      <c r="F862" s="97"/>
      <c r="G862" s="103" t="n">
        <f aca="false">IF(G$1="P",MAX(0,G$2-$C862),IF(G$1="C",MAX(0,$C862-G$2)))</f>
        <v>0</v>
      </c>
      <c r="H862" s="103" t="n">
        <f aca="false">IF(H$1="P",MAX(0,H$2-$C862),IF(H$1="C",MAX(0,$C862-H$2)))</f>
        <v>0</v>
      </c>
      <c r="I862" s="103" t="n">
        <f aca="false">IF(I$1="P",MAX(0,I$2-$C862),IF(I$1="C",MAX(0,$C862-I$2)))</f>
        <v>0</v>
      </c>
      <c r="J862" s="103" t="n">
        <f aca="false">IF(J$1="P",MAX(0,J$2-$C862),IF(J$1="C",MAX(0,$C862-J$2)))</f>
        <v>0</v>
      </c>
      <c r="K862" s="103" t="n">
        <f aca="false">IF(K$1="P",MAX(0,K$2-$C862),IF(K$1="C",MAX(0,$C862-K$2)))</f>
        <v>0</v>
      </c>
      <c r="L862" s="103" t="n">
        <f aca="false">IF(L$1="P",MAX(0,L$2-$C862),IF(L$1="C",MAX(0,$C862-L$2)))</f>
        <v>0</v>
      </c>
      <c r="M862" s="103" t="n">
        <f aca="false">IF(M$1="P",MAX(0,M$2-$C862),IF(M$1="C",MAX(0,$C862-M$2)))</f>
        <v>32.73</v>
      </c>
      <c r="N862" s="103" t="n">
        <f aca="false">IF(N$1="P",MAX(0,N$2-$C862),IF(N$1="C",MAX(0,$C862-N$2)))</f>
        <v>27.73</v>
      </c>
      <c r="O862" s="103" t="n">
        <f aca="false">IF(O$1="P",MAX(0,O$2-$C862),IF(O$1="C",MAX(0,$C862-O$2)))</f>
        <v>22.73</v>
      </c>
      <c r="P862" s="103" t="n">
        <f aca="false">IF(P$1="P",MAX(0,P$2-$C862),IF(P$1="C",MAX(0,$C862-P$2)))</f>
        <v>17.73</v>
      </c>
      <c r="Q862" s="103" t="n">
        <f aca="false">IF(Q$1="P",MAX(0,Q$2-$C862),IF(Q$1="C",MAX(0,$C862-Q$2)))</f>
        <v>12.73</v>
      </c>
      <c r="R862" s="103" t="n">
        <f aca="false">IF(R$1="P",MAX(0,R$2-$C862),IF(R$1="C",MAX(0,$C862-R$2)))</f>
        <v>2.73</v>
      </c>
      <c r="S862" s="103" t="n">
        <f aca="false">IF(S$1="P",MAX(0,S$2-$C862),IF(S$1="C",MAX(0,$C862-S$2)))</f>
        <v>0</v>
      </c>
      <c r="T862" s="104" t="n">
        <f aca="false">A862</f>
        <v>39</v>
      </c>
      <c r="U862" s="105" t="n">
        <f aca="false">VLOOKUP($B862,Gas!$B$3:$E$2506,2)</f>
        <v>5.59</v>
      </c>
      <c r="V862" s="46" t="n">
        <f aca="false">C862/U862</f>
        <v>9.43291592128801</v>
      </c>
      <c r="W862" s="99" t="n">
        <f aca="false">VLOOKUP($B862,Gas!$B$3:$E$2506,4)</f>
        <v>0.403909060628641</v>
      </c>
    </row>
    <row r="863" customFormat="false" ht="12.75" hidden="false" customHeight="false" outlineLevel="0" collapsed="false">
      <c r="A863" s="95" t="n">
        <f aca="false">MONTH(B863)+(YEAR(B863)-1998)*12</f>
        <v>39</v>
      </c>
      <c r="B863" s="101" t="n">
        <v>36980</v>
      </c>
      <c r="C863" s="102" t="n">
        <v>57.76</v>
      </c>
      <c r="D863" s="98" t="n">
        <f aca="false">LN(C863/C862)</f>
        <v>0.0911119410421924</v>
      </c>
      <c r="E863" s="106" t="n">
        <f aca="false">STDEV(D854:D863)*SQRT(trade_day)</f>
        <v>1.15581136722268</v>
      </c>
      <c r="F863" s="97"/>
      <c r="G863" s="103" t="n">
        <f aca="false">IF(G$1="P",MAX(0,G$2-$C863),IF(G$1="C",MAX(0,$C863-G$2)))</f>
        <v>0</v>
      </c>
      <c r="H863" s="103" t="n">
        <f aca="false">IF(H$1="P",MAX(0,H$2-$C863),IF(H$1="C",MAX(0,$C863-H$2)))</f>
        <v>0</v>
      </c>
      <c r="I863" s="103" t="n">
        <f aca="false">IF(I$1="P",MAX(0,I$2-$C863),IF(I$1="C",MAX(0,$C863-I$2)))</f>
        <v>0</v>
      </c>
      <c r="J863" s="103" t="n">
        <f aca="false">IF(J$1="P",MAX(0,J$2-$C863),IF(J$1="C",MAX(0,$C863-J$2)))</f>
        <v>0</v>
      </c>
      <c r="K863" s="103" t="n">
        <f aca="false">IF(K$1="P",MAX(0,K$2-$C863),IF(K$1="C",MAX(0,$C863-K$2)))</f>
        <v>0</v>
      </c>
      <c r="L863" s="103" t="n">
        <f aca="false">IF(L$1="P",MAX(0,L$2-$C863),IF(L$1="C",MAX(0,$C863-L$2)))</f>
        <v>0</v>
      </c>
      <c r="M863" s="103" t="n">
        <f aca="false">IF(M$1="P",MAX(0,M$2-$C863),IF(M$1="C",MAX(0,$C863-M$2)))</f>
        <v>37.76</v>
      </c>
      <c r="N863" s="103" t="n">
        <f aca="false">IF(N$1="P",MAX(0,N$2-$C863),IF(N$1="C",MAX(0,$C863-N$2)))</f>
        <v>32.76</v>
      </c>
      <c r="O863" s="103" t="n">
        <f aca="false">IF(O$1="P",MAX(0,O$2-$C863),IF(O$1="C",MAX(0,$C863-O$2)))</f>
        <v>27.76</v>
      </c>
      <c r="P863" s="103" t="n">
        <f aca="false">IF(P$1="P",MAX(0,P$2-$C863),IF(P$1="C",MAX(0,$C863-P$2)))</f>
        <v>22.76</v>
      </c>
      <c r="Q863" s="103" t="n">
        <f aca="false">IF(Q$1="P",MAX(0,Q$2-$C863),IF(Q$1="C",MAX(0,$C863-Q$2)))</f>
        <v>17.76</v>
      </c>
      <c r="R863" s="103" t="n">
        <f aca="false">IF(R$1="P",MAX(0,R$2-$C863),IF(R$1="C",MAX(0,$C863-R$2)))</f>
        <v>7.76</v>
      </c>
      <c r="S863" s="103" t="n">
        <f aca="false">IF(S$1="P",MAX(0,S$2-$C863),IF(S$1="C",MAX(0,$C863-S$2)))</f>
        <v>0</v>
      </c>
      <c r="T863" s="104" t="n">
        <f aca="false">A863</f>
        <v>39</v>
      </c>
      <c r="U863" s="105" t="n">
        <f aca="false">VLOOKUP($B863,Gas!$B$3:$E$2506,2)</f>
        <v>5.33</v>
      </c>
      <c r="V863" s="46" t="n">
        <f aca="false">C863/U863</f>
        <v>10.8367729831144</v>
      </c>
      <c r="W863" s="99" t="n">
        <f aca="false">VLOOKUP($B863,Gas!$B$3:$E$2506,4)</f>
        <v>0.535840263639306</v>
      </c>
    </row>
    <row r="864" customFormat="false" ht="12.75" hidden="false" customHeight="false" outlineLevel="0" collapsed="false">
      <c r="A864" s="95" t="n">
        <f aca="false">MONTH(B864)+(YEAR(B864)-1998)*12</f>
        <v>40</v>
      </c>
      <c r="B864" s="101" t="n">
        <v>36983</v>
      </c>
      <c r="C864" s="102" t="n">
        <v>60.54</v>
      </c>
      <c r="D864" s="98" t="n">
        <f aca="false">LN(C864/C863)</f>
        <v>0.0470078090090018</v>
      </c>
      <c r="E864" s="106" t="n">
        <f aca="false">STDEV(D855:D864)*SQRT(trade_day)</f>
        <v>1.09631225319245</v>
      </c>
      <c r="F864" s="97"/>
      <c r="G864" s="103" t="n">
        <f aca="false">IF(G$1="P",MAX(0,G$2-$C864),IF(G$1="C",MAX(0,$C864-G$2)))</f>
        <v>0</v>
      </c>
      <c r="H864" s="103" t="n">
        <f aca="false">IF(H$1="P",MAX(0,H$2-$C864),IF(H$1="C",MAX(0,$C864-H$2)))</f>
        <v>0</v>
      </c>
      <c r="I864" s="103" t="n">
        <f aca="false">IF(I$1="P",MAX(0,I$2-$C864),IF(I$1="C",MAX(0,$C864-I$2)))</f>
        <v>0</v>
      </c>
      <c r="J864" s="103" t="n">
        <f aca="false">IF(J$1="P",MAX(0,J$2-$C864),IF(J$1="C",MAX(0,$C864-J$2)))</f>
        <v>0</v>
      </c>
      <c r="K864" s="103" t="n">
        <f aca="false">IF(K$1="P",MAX(0,K$2-$C864),IF(K$1="C",MAX(0,$C864-K$2)))</f>
        <v>0</v>
      </c>
      <c r="L864" s="103" t="n">
        <f aca="false">IF(L$1="P",MAX(0,L$2-$C864),IF(L$1="C",MAX(0,$C864-L$2)))</f>
        <v>0</v>
      </c>
      <c r="M864" s="103" t="n">
        <f aca="false">IF(M$1="P",MAX(0,M$2-$C864),IF(M$1="C",MAX(0,$C864-M$2)))</f>
        <v>40.54</v>
      </c>
      <c r="N864" s="103" t="n">
        <f aca="false">IF(N$1="P",MAX(0,N$2-$C864),IF(N$1="C",MAX(0,$C864-N$2)))</f>
        <v>35.54</v>
      </c>
      <c r="O864" s="103" t="n">
        <f aca="false">IF(O$1="P",MAX(0,O$2-$C864),IF(O$1="C",MAX(0,$C864-O$2)))</f>
        <v>30.54</v>
      </c>
      <c r="P864" s="103" t="n">
        <f aca="false">IF(P$1="P",MAX(0,P$2-$C864),IF(P$1="C",MAX(0,$C864-P$2)))</f>
        <v>25.54</v>
      </c>
      <c r="Q864" s="103" t="n">
        <f aca="false">IF(Q$1="P",MAX(0,Q$2-$C864),IF(Q$1="C",MAX(0,$C864-Q$2)))</f>
        <v>20.54</v>
      </c>
      <c r="R864" s="103" t="n">
        <f aca="false">IF(R$1="P",MAX(0,R$2-$C864),IF(R$1="C",MAX(0,$C864-R$2)))</f>
        <v>10.54</v>
      </c>
      <c r="S864" s="103" t="n">
        <f aca="false">IF(S$1="P",MAX(0,S$2-$C864),IF(S$1="C",MAX(0,$C864-S$2)))</f>
        <v>0</v>
      </c>
      <c r="T864" s="104" t="n">
        <f aca="false">A864</f>
        <v>40</v>
      </c>
      <c r="U864" s="105" t="n">
        <f aca="false">VLOOKUP($B864,Gas!$B$3:$E$2506,2)</f>
        <v>5.32</v>
      </c>
      <c r="V864" s="46" t="n">
        <f aca="false">C864/U864</f>
        <v>11.3796992481203</v>
      </c>
      <c r="W864" s="99" t="n">
        <f aca="false">VLOOKUP($B864,Gas!$B$3:$E$2506,4)</f>
        <v>0.492339921560073</v>
      </c>
    </row>
    <row r="865" customFormat="false" ht="12.75" hidden="false" customHeight="false" outlineLevel="0" collapsed="false">
      <c r="A865" s="95" t="n">
        <f aca="false">MONTH(B865)+(YEAR(B865)-1998)*12</f>
        <v>40</v>
      </c>
      <c r="B865" s="101" t="n">
        <v>36984</v>
      </c>
      <c r="C865" s="102" t="n">
        <v>53.93</v>
      </c>
      <c r="D865" s="98" t="n">
        <f aca="false">LN(C865/C864)</f>
        <v>-0.115617394244437</v>
      </c>
      <c r="E865" s="106" t="n">
        <f aca="false">STDEV(D856:D865)*SQRT(trade_day)</f>
        <v>1.25969563988342</v>
      </c>
      <c r="F865" s="97"/>
      <c r="G865" s="103" t="n">
        <f aca="false">IF(G$1="P",MAX(0,G$2-$C865),IF(G$1="C",MAX(0,$C865-G$2)))</f>
        <v>0</v>
      </c>
      <c r="H865" s="103" t="n">
        <f aca="false">IF(H$1="P",MAX(0,H$2-$C865),IF(H$1="C",MAX(0,$C865-H$2)))</f>
        <v>0</v>
      </c>
      <c r="I865" s="103" t="n">
        <f aca="false">IF(I$1="P",MAX(0,I$2-$C865),IF(I$1="C",MAX(0,$C865-I$2)))</f>
        <v>0</v>
      </c>
      <c r="J865" s="103" t="n">
        <f aca="false">IF(J$1="P",MAX(0,J$2-$C865),IF(J$1="C",MAX(0,$C865-J$2)))</f>
        <v>0</v>
      </c>
      <c r="K865" s="103" t="n">
        <f aca="false">IF(K$1="P",MAX(0,K$2-$C865),IF(K$1="C",MAX(0,$C865-K$2)))</f>
        <v>0</v>
      </c>
      <c r="L865" s="103" t="n">
        <f aca="false">IF(L$1="P",MAX(0,L$2-$C865),IF(L$1="C",MAX(0,$C865-L$2)))</f>
        <v>0</v>
      </c>
      <c r="M865" s="103" t="n">
        <f aca="false">IF(M$1="P",MAX(0,M$2-$C865),IF(M$1="C",MAX(0,$C865-M$2)))</f>
        <v>33.93</v>
      </c>
      <c r="N865" s="103" t="n">
        <f aca="false">IF(N$1="P",MAX(0,N$2-$C865),IF(N$1="C",MAX(0,$C865-N$2)))</f>
        <v>28.93</v>
      </c>
      <c r="O865" s="103" t="n">
        <f aca="false">IF(O$1="P",MAX(0,O$2-$C865),IF(O$1="C",MAX(0,$C865-O$2)))</f>
        <v>23.93</v>
      </c>
      <c r="P865" s="103" t="n">
        <f aca="false">IF(P$1="P",MAX(0,P$2-$C865),IF(P$1="C",MAX(0,$C865-P$2)))</f>
        <v>18.93</v>
      </c>
      <c r="Q865" s="103" t="n">
        <f aca="false">IF(Q$1="P",MAX(0,Q$2-$C865),IF(Q$1="C",MAX(0,$C865-Q$2)))</f>
        <v>13.93</v>
      </c>
      <c r="R865" s="103" t="n">
        <f aca="false">IF(R$1="P",MAX(0,R$2-$C865),IF(R$1="C",MAX(0,$C865-R$2)))</f>
        <v>3.93</v>
      </c>
      <c r="S865" s="103" t="n">
        <f aca="false">IF(S$1="P",MAX(0,S$2-$C865),IF(S$1="C",MAX(0,$C865-S$2)))</f>
        <v>0</v>
      </c>
      <c r="T865" s="104" t="n">
        <f aca="false">A865</f>
        <v>40</v>
      </c>
      <c r="U865" s="105" t="n">
        <f aca="false">VLOOKUP($B865,Gas!$B$3:$E$2506,2)</f>
        <v>5.03</v>
      </c>
      <c r="V865" s="46" t="n">
        <f aca="false">C865/U865</f>
        <v>10.7216699801193</v>
      </c>
      <c r="W865" s="99" t="n">
        <f aca="false">VLOOKUP($B865,Gas!$B$3:$E$2506,4)</f>
        <v>0.570084546567443</v>
      </c>
    </row>
    <row r="866" customFormat="false" ht="12.75" hidden="false" customHeight="false" outlineLevel="0" collapsed="false">
      <c r="A866" s="95" t="n">
        <f aca="false">MONTH(B866)+(YEAR(B866)-1998)*12</f>
        <v>40</v>
      </c>
      <c r="B866" s="101" t="n">
        <v>36985</v>
      </c>
      <c r="C866" s="102" t="n">
        <v>53.38</v>
      </c>
      <c r="D866" s="98" t="n">
        <f aca="false">LN(C866/C865)</f>
        <v>-0.0102507653727575</v>
      </c>
      <c r="E866" s="106" t="n">
        <f aca="false">STDEV(D857:D866)*SQRT(trade_day)</f>
        <v>1.10799467754754</v>
      </c>
      <c r="F866" s="97"/>
      <c r="G866" s="103" t="n">
        <f aca="false">IF(G$1="P",MAX(0,G$2-$C866),IF(G$1="C",MAX(0,$C866-G$2)))</f>
        <v>0</v>
      </c>
      <c r="H866" s="103" t="n">
        <f aca="false">IF(H$1="P",MAX(0,H$2-$C866),IF(H$1="C",MAX(0,$C866-H$2)))</f>
        <v>0</v>
      </c>
      <c r="I866" s="103" t="n">
        <f aca="false">IF(I$1="P",MAX(0,I$2-$C866),IF(I$1="C",MAX(0,$C866-I$2)))</f>
        <v>0</v>
      </c>
      <c r="J866" s="103" t="n">
        <f aca="false">IF(J$1="P",MAX(0,J$2-$C866),IF(J$1="C",MAX(0,$C866-J$2)))</f>
        <v>0</v>
      </c>
      <c r="K866" s="103" t="n">
        <f aca="false">IF(K$1="P",MAX(0,K$2-$C866),IF(K$1="C",MAX(0,$C866-K$2)))</f>
        <v>0</v>
      </c>
      <c r="L866" s="103" t="n">
        <f aca="false">IF(L$1="P",MAX(0,L$2-$C866),IF(L$1="C",MAX(0,$C866-L$2)))</f>
        <v>0</v>
      </c>
      <c r="M866" s="103" t="n">
        <f aca="false">IF(M$1="P",MAX(0,M$2-$C866),IF(M$1="C",MAX(0,$C866-M$2)))</f>
        <v>33.38</v>
      </c>
      <c r="N866" s="103" t="n">
        <f aca="false">IF(N$1="P",MAX(0,N$2-$C866),IF(N$1="C",MAX(0,$C866-N$2)))</f>
        <v>28.38</v>
      </c>
      <c r="O866" s="103" t="n">
        <f aca="false">IF(O$1="P",MAX(0,O$2-$C866),IF(O$1="C",MAX(0,$C866-O$2)))</f>
        <v>23.38</v>
      </c>
      <c r="P866" s="103" t="n">
        <f aca="false">IF(P$1="P",MAX(0,P$2-$C866),IF(P$1="C",MAX(0,$C866-P$2)))</f>
        <v>18.38</v>
      </c>
      <c r="Q866" s="103" t="n">
        <f aca="false">IF(Q$1="P",MAX(0,Q$2-$C866),IF(Q$1="C",MAX(0,$C866-Q$2)))</f>
        <v>13.38</v>
      </c>
      <c r="R866" s="103" t="n">
        <f aca="false">IF(R$1="P",MAX(0,R$2-$C866),IF(R$1="C",MAX(0,$C866-R$2)))</f>
        <v>3.38</v>
      </c>
      <c r="S866" s="103" t="n">
        <f aca="false">IF(S$1="P",MAX(0,S$2-$C866),IF(S$1="C",MAX(0,$C866-S$2)))</f>
        <v>0</v>
      </c>
      <c r="T866" s="104" t="n">
        <f aca="false">A866</f>
        <v>40</v>
      </c>
      <c r="U866" s="105" t="n">
        <f aca="false">VLOOKUP($B866,Gas!$B$3:$E$2506,2)</f>
        <v>5.235</v>
      </c>
      <c r="V866" s="46" t="n">
        <f aca="false">C866/U866</f>
        <v>10.1967526265521</v>
      </c>
      <c r="W866" s="99" t="n">
        <f aca="false">VLOOKUP($B866,Gas!$B$3:$E$2506,4)</f>
        <v>0.628198691054143</v>
      </c>
    </row>
    <row r="867" customFormat="false" ht="12.75" hidden="false" customHeight="false" outlineLevel="0" collapsed="false">
      <c r="A867" s="95" t="n">
        <f aca="false">MONTH(B867)+(YEAR(B867)-1998)*12</f>
        <v>40</v>
      </c>
      <c r="B867" s="101" t="n">
        <v>36986</v>
      </c>
      <c r="C867" s="102" t="n">
        <v>51.42</v>
      </c>
      <c r="D867" s="98" t="n">
        <f aca="false">LN(C867/C866)</f>
        <v>-0.0374089421386346</v>
      </c>
      <c r="E867" s="106" t="n">
        <f aca="false">STDEV(D858:D867)*SQRT(trade_day)</f>
        <v>1.10255194793009</v>
      </c>
      <c r="F867" s="97"/>
      <c r="G867" s="103" t="n">
        <f aca="false">IF(G$1="P",MAX(0,G$2-$C867),IF(G$1="C",MAX(0,$C867-G$2)))</f>
        <v>0</v>
      </c>
      <c r="H867" s="103" t="n">
        <f aca="false">IF(H$1="P",MAX(0,H$2-$C867),IF(H$1="C",MAX(0,$C867-H$2)))</f>
        <v>0</v>
      </c>
      <c r="I867" s="103" t="n">
        <f aca="false">IF(I$1="P",MAX(0,I$2-$C867),IF(I$1="C",MAX(0,$C867-I$2)))</f>
        <v>0</v>
      </c>
      <c r="J867" s="103" t="n">
        <f aca="false">IF(J$1="P",MAX(0,J$2-$C867),IF(J$1="C",MAX(0,$C867-J$2)))</f>
        <v>0</v>
      </c>
      <c r="K867" s="103" t="n">
        <f aca="false">IF(K$1="P",MAX(0,K$2-$C867),IF(K$1="C",MAX(0,$C867-K$2)))</f>
        <v>0</v>
      </c>
      <c r="L867" s="103" t="n">
        <f aca="false">IF(L$1="P",MAX(0,L$2-$C867),IF(L$1="C",MAX(0,$C867-L$2)))</f>
        <v>0</v>
      </c>
      <c r="M867" s="103" t="n">
        <f aca="false">IF(M$1="P",MAX(0,M$2-$C867),IF(M$1="C",MAX(0,$C867-M$2)))</f>
        <v>31.42</v>
      </c>
      <c r="N867" s="103" t="n">
        <f aca="false">IF(N$1="P",MAX(0,N$2-$C867),IF(N$1="C",MAX(0,$C867-N$2)))</f>
        <v>26.42</v>
      </c>
      <c r="O867" s="103" t="n">
        <f aca="false">IF(O$1="P",MAX(0,O$2-$C867),IF(O$1="C",MAX(0,$C867-O$2)))</f>
        <v>21.42</v>
      </c>
      <c r="P867" s="103" t="n">
        <f aca="false">IF(P$1="P",MAX(0,P$2-$C867),IF(P$1="C",MAX(0,$C867-P$2)))</f>
        <v>16.42</v>
      </c>
      <c r="Q867" s="103" t="n">
        <f aca="false">IF(Q$1="P",MAX(0,Q$2-$C867),IF(Q$1="C",MAX(0,$C867-Q$2)))</f>
        <v>11.42</v>
      </c>
      <c r="R867" s="103" t="n">
        <f aca="false">IF(R$1="P",MAX(0,R$2-$C867),IF(R$1="C",MAX(0,$C867-R$2)))</f>
        <v>1.42</v>
      </c>
      <c r="S867" s="103" t="n">
        <f aca="false">IF(S$1="P",MAX(0,S$2-$C867),IF(S$1="C",MAX(0,$C867-S$2)))</f>
        <v>0</v>
      </c>
      <c r="T867" s="104" t="n">
        <f aca="false">A867</f>
        <v>40</v>
      </c>
      <c r="U867" s="105" t="n">
        <f aca="false">VLOOKUP($B867,Gas!$B$3:$E$2506,2)</f>
        <v>5.225</v>
      </c>
      <c r="V867" s="46" t="n">
        <f aca="false">C867/U867</f>
        <v>9.84114832535885</v>
      </c>
      <c r="W867" s="99" t="n">
        <f aca="false">VLOOKUP($B867,Gas!$B$3:$E$2506,4)</f>
        <v>0.628363968679799</v>
      </c>
    </row>
    <row r="868" customFormat="false" ht="12.75" hidden="false" customHeight="false" outlineLevel="0" collapsed="false">
      <c r="A868" s="95" t="n">
        <f aca="false">MONTH(B868)+(YEAR(B868)-1998)*12</f>
        <v>40</v>
      </c>
      <c r="B868" s="101" t="n">
        <v>36987</v>
      </c>
      <c r="C868" s="102" t="n">
        <v>48.85</v>
      </c>
      <c r="D868" s="98" t="n">
        <f aca="false">LN(C868/C867)</f>
        <v>-0.0512728233489516</v>
      </c>
      <c r="E868" s="106" t="n">
        <f aca="false">STDEV(D859:D868)*SQRT(trade_day)</f>
        <v>1.09084309679436</v>
      </c>
      <c r="F868" s="97"/>
      <c r="G868" s="103" t="n">
        <f aca="false">IF(G$1="P",MAX(0,G$2-$C868),IF(G$1="C",MAX(0,$C868-G$2)))</f>
        <v>0</v>
      </c>
      <c r="H868" s="103" t="n">
        <f aca="false">IF(H$1="P",MAX(0,H$2-$C868),IF(H$1="C",MAX(0,$C868-H$2)))</f>
        <v>0</v>
      </c>
      <c r="I868" s="103" t="n">
        <f aca="false">IF(I$1="P",MAX(0,I$2-$C868),IF(I$1="C",MAX(0,$C868-I$2)))</f>
        <v>0</v>
      </c>
      <c r="J868" s="103" t="n">
        <f aca="false">IF(J$1="P",MAX(0,J$2-$C868),IF(J$1="C",MAX(0,$C868-J$2)))</f>
        <v>0</v>
      </c>
      <c r="K868" s="103" t="n">
        <f aca="false">IF(K$1="P",MAX(0,K$2-$C868),IF(K$1="C",MAX(0,$C868-K$2)))</f>
        <v>0</v>
      </c>
      <c r="L868" s="103" t="n">
        <f aca="false">IF(L$1="P",MAX(0,L$2-$C868),IF(L$1="C",MAX(0,$C868-L$2)))</f>
        <v>1.15</v>
      </c>
      <c r="M868" s="103" t="n">
        <f aca="false">IF(M$1="P",MAX(0,M$2-$C868),IF(M$1="C",MAX(0,$C868-M$2)))</f>
        <v>28.85</v>
      </c>
      <c r="N868" s="103" t="n">
        <f aca="false">IF(N$1="P",MAX(0,N$2-$C868),IF(N$1="C",MAX(0,$C868-N$2)))</f>
        <v>23.85</v>
      </c>
      <c r="O868" s="103" t="n">
        <f aca="false">IF(O$1="P",MAX(0,O$2-$C868),IF(O$1="C",MAX(0,$C868-O$2)))</f>
        <v>18.85</v>
      </c>
      <c r="P868" s="103" t="n">
        <f aca="false">IF(P$1="P",MAX(0,P$2-$C868),IF(P$1="C",MAX(0,$C868-P$2)))</f>
        <v>13.85</v>
      </c>
      <c r="Q868" s="103" t="n">
        <f aca="false">IF(Q$1="P",MAX(0,Q$2-$C868),IF(Q$1="C",MAX(0,$C868-Q$2)))</f>
        <v>8.85</v>
      </c>
      <c r="R868" s="103" t="n">
        <f aca="false">IF(R$1="P",MAX(0,R$2-$C868),IF(R$1="C",MAX(0,$C868-R$2)))</f>
        <v>0</v>
      </c>
      <c r="S868" s="103" t="n">
        <f aca="false">IF(S$1="P",MAX(0,S$2-$C868),IF(S$1="C",MAX(0,$C868-S$2)))</f>
        <v>0</v>
      </c>
      <c r="T868" s="104" t="n">
        <f aca="false">A868</f>
        <v>40</v>
      </c>
      <c r="U868" s="105" t="n">
        <f aca="false">VLOOKUP($B868,Gas!$B$3:$E$2506,2)</f>
        <v>5.235</v>
      </c>
      <c r="V868" s="46" t="n">
        <f aca="false">C868/U868</f>
        <v>9.33142311365807</v>
      </c>
      <c r="W868" s="99" t="n">
        <f aca="false">VLOOKUP($B868,Gas!$B$3:$E$2506,4)</f>
        <v>0.62837228129216</v>
      </c>
    </row>
    <row r="869" customFormat="false" ht="12.75" hidden="false" customHeight="false" outlineLevel="0" collapsed="false">
      <c r="A869" s="95" t="n">
        <f aca="false">MONTH(B869)+(YEAR(B869)-1998)*12</f>
        <v>40</v>
      </c>
      <c r="B869" s="101" t="n">
        <v>36990</v>
      </c>
      <c r="C869" s="102" t="n">
        <v>49.72</v>
      </c>
      <c r="D869" s="98" t="n">
        <f aca="false">LN(C869/C868)</f>
        <v>0.0176528881537185</v>
      </c>
      <c r="E869" s="106" t="n">
        <f aca="false">STDEV(D860:D869)*SQRT(trade_day)</f>
        <v>1.04020363041839</v>
      </c>
      <c r="F869" s="97"/>
      <c r="G869" s="103" t="n">
        <f aca="false">IF(G$1="P",MAX(0,G$2-$C869),IF(G$1="C",MAX(0,$C869-G$2)))</f>
        <v>0</v>
      </c>
      <c r="H869" s="103" t="n">
        <f aca="false">IF(H$1="P",MAX(0,H$2-$C869),IF(H$1="C",MAX(0,$C869-H$2)))</f>
        <v>0</v>
      </c>
      <c r="I869" s="103" t="n">
        <f aca="false">IF(I$1="P",MAX(0,I$2-$C869),IF(I$1="C",MAX(0,$C869-I$2)))</f>
        <v>0</v>
      </c>
      <c r="J869" s="103" t="n">
        <f aca="false">IF(J$1="P",MAX(0,J$2-$C869),IF(J$1="C",MAX(0,$C869-J$2)))</f>
        <v>0</v>
      </c>
      <c r="K869" s="103" t="n">
        <f aca="false">IF(K$1="P",MAX(0,K$2-$C869),IF(K$1="C",MAX(0,$C869-K$2)))</f>
        <v>0</v>
      </c>
      <c r="L869" s="103" t="n">
        <f aca="false">IF(L$1="P",MAX(0,L$2-$C869),IF(L$1="C",MAX(0,$C869-L$2)))</f>
        <v>0.280000000000001</v>
      </c>
      <c r="M869" s="103" t="n">
        <f aca="false">IF(M$1="P",MAX(0,M$2-$C869),IF(M$1="C",MAX(0,$C869-M$2)))</f>
        <v>29.72</v>
      </c>
      <c r="N869" s="103" t="n">
        <f aca="false">IF(N$1="P",MAX(0,N$2-$C869),IF(N$1="C",MAX(0,$C869-N$2)))</f>
        <v>24.72</v>
      </c>
      <c r="O869" s="103" t="n">
        <f aca="false">IF(O$1="P",MAX(0,O$2-$C869),IF(O$1="C",MAX(0,$C869-O$2)))</f>
        <v>19.72</v>
      </c>
      <c r="P869" s="103" t="n">
        <f aca="false">IF(P$1="P",MAX(0,P$2-$C869),IF(P$1="C",MAX(0,$C869-P$2)))</f>
        <v>14.72</v>
      </c>
      <c r="Q869" s="103" t="n">
        <f aca="false">IF(Q$1="P",MAX(0,Q$2-$C869),IF(Q$1="C",MAX(0,$C869-Q$2)))</f>
        <v>9.72</v>
      </c>
      <c r="R869" s="103" t="n">
        <f aca="false">IF(R$1="P",MAX(0,R$2-$C869),IF(R$1="C",MAX(0,$C869-R$2)))</f>
        <v>0</v>
      </c>
      <c r="S869" s="103" t="n">
        <f aca="false">IF(S$1="P",MAX(0,S$2-$C869),IF(S$1="C",MAX(0,$C869-S$2)))</f>
        <v>0</v>
      </c>
      <c r="T869" s="104" t="n">
        <f aca="false">A869</f>
        <v>40</v>
      </c>
      <c r="U869" s="105" t="n">
        <f aca="false">VLOOKUP($B869,Gas!$B$3:$E$2506,2)</f>
        <v>5.355</v>
      </c>
      <c r="V869" s="46" t="n">
        <f aca="false">C869/U869</f>
        <v>9.28478057889823</v>
      </c>
      <c r="W869" s="99" t="n">
        <f aca="false">VLOOKUP($B869,Gas!$B$3:$E$2506,4)</f>
        <v>0.469542369700529</v>
      </c>
    </row>
    <row r="870" customFormat="false" ht="12.75" hidden="false" customHeight="false" outlineLevel="0" collapsed="false">
      <c r="A870" s="95" t="n">
        <f aca="false">MONTH(B870)+(YEAR(B870)-1998)*12</f>
        <v>40</v>
      </c>
      <c r="B870" s="101" t="n">
        <v>36991</v>
      </c>
      <c r="C870" s="102" t="n">
        <v>49.96</v>
      </c>
      <c r="D870" s="98" t="n">
        <f aca="false">LN(C870/C869)</f>
        <v>0.00481541861486657</v>
      </c>
      <c r="E870" s="106" t="n">
        <f aca="false">STDEV(D861:D870)*SQRT(trade_day)</f>
        <v>0.949354380705331</v>
      </c>
      <c r="F870" s="97"/>
      <c r="G870" s="103" t="n">
        <f aca="false">IF(G$1="P",MAX(0,G$2-$C870),IF(G$1="C",MAX(0,$C870-G$2)))</f>
        <v>0</v>
      </c>
      <c r="H870" s="103" t="n">
        <f aca="false">IF(H$1="P",MAX(0,H$2-$C870),IF(H$1="C",MAX(0,$C870-H$2)))</f>
        <v>0</v>
      </c>
      <c r="I870" s="103" t="n">
        <f aca="false">IF(I$1="P",MAX(0,I$2-$C870),IF(I$1="C",MAX(0,$C870-I$2)))</f>
        <v>0</v>
      </c>
      <c r="J870" s="103" t="n">
        <f aca="false">IF(J$1="P",MAX(0,J$2-$C870),IF(J$1="C",MAX(0,$C870-J$2)))</f>
        <v>0</v>
      </c>
      <c r="K870" s="103" t="n">
        <f aca="false">IF(K$1="P",MAX(0,K$2-$C870),IF(K$1="C",MAX(0,$C870-K$2)))</f>
        <v>0</v>
      </c>
      <c r="L870" s="103" t="n">
        <f aca="false">IF(L$1="P",MAX(0,L$2-$C870),IF(L$1="C",MAX(0,$C870-L$2)))</f>
        <v>0.0399999999999992</v>
      </c>
      <c r="M870" s="103" t="n">
        <f aca="false">IF(M$1="P",MAX(0,M$2-$C870),IF(M$1="C",MAX(0,$C870-M$2)))</f>
        <v>29.96</v>
      </c>
      <c r="N870" s="103" t="n">
        <f aca="false">IF(N$1="P",MAX(0,N$2-$C870),IF(N$1="C",MAX(0,$C870-N$2)))</f>
        <v>24.96</v>
      </c>
      <c r="O870" s="103" t="n">
        <f aca="false">IF(O$1="P",MAX(0,O$2-$C870),IF(O$1="C",MAX(0,$C870-O$2)))</f>
        <v>19.96</v>
      </c>
      <c r="P870" s="103" t="n">
        <f aca="false">IF(P$1="P",MAX(0,P$2-$C870),IF(P$1="C",MAX(0,$C870-P$2)))</f>
        <v>14.96</v>
      </c>
      <c r="Q870" s="103" t="n">
        <f aca="false">IF(Q$1="P",MAX(0,Q$2-$C870),IF(Q$1="C",MAX(0,$C870-Q$2)))</f>
        <v>9.96</v>
      </c>
      <c r="R870" s="103" t="n">
        <f aca="false">IF(R$1="P",MAX(0,R$2-$C870),IF(R$1="C",MAX(0,$C870-R$2)))</f>
        <v>0</v>
      </c>
      <c r="S870" s="103" t="n">
        <f aca="false">IF(S$1="P",MAX(0,S$2-$C870),IF(S$1="C",MAX(0,$C870-S$2)))</f>
        <v>0</v>
      </c>
      <c r="T870" s="104" t="n">
        <f aca="false">A870</f>
        <v>40</v>
      </c>
      <c r="U870" s="105" t="n">
        <f aca="false">VLOOKUP($B870,Gas!$B$3:$E$2506,2)</f>
        <v>5.47</v>
      </c>
      <c r="V870" s="46" t="n">
        <f aca="false">C870/U870</f>
        <v>9.13345521023766</v>
      </c>
      <c r="W870" s="99" t="n">
        <f aca="false">VLOOKUP($B870,Gas!$B$3:$E$2506,4)</f>
        <v>0.47870794392892</v>
      </c>
    </row>
    <row r="871" customFormat="false" ht="12.75" hidden="false" customHeight="false" outlineLevel="0" collapsed="false">
      <c r="A871" s="95" t="n">
        <f aca="false">MONTH(B871)+(YEAR(B871)-1998)*12</f>
        <v>40</v>
      </c>
      <c r="B871" s="101" t="n">
        <v>36992</v>
      </c>
      <c r="C871" s="102" t="n">
        <v>49.4</v>
      </c>
      <c r="D871" s="98" t="n">
        <f aca="false">LN(C871/C870)</f>
        <v>-0.0112722610635001</v>
      </c>
      <c r="E871" s="106" t="n">
        <f aca="false">STDEV(D862:D871)*SQRT(trade_day)</f>
        <v>0.882797874620323</v>
      </c>
      <c r="F871" s="97"/>
      <c r="G871" s="103" t="n">
        <f aca="false">IF(G$1="P",MAX(0,G$2-$C871),IF(G$1="C",MAX(0,$C871-G$2)))</f>
        <v>0</v>
      </c>
      <c r="H871" s="103" t="n">
        <f aca="false">IF(H$1="P",MAX(0,H$2-$C871),IF(H$1="C",MAX(0,$C871-H$2)))</f>
        <v>0</v>
      </c>
      <c r="I871" s="103" t="n">
        <f aca="false">IF(I$1="P",MAX(0,I$2-$C871),IF(I$1="C",MAX(0,$C871-I$2)))</f>
        <v>0</v>
      </c>
      <c r="J871" s="103" t="n">
        <f aca="false">IF(J$1="P",MAX(0,J$2-$C871),IF(J$1="C",MAX(0,$C871-J$2)))</f>
        <v>0</v>
      </c>
      <c r="K871" s="103" t="n">
        <f aca="false">IF(K$1="P",MAX(0,K$2-$C871),IF(K$1="C",MAX(0,$C871-K$2)))</f>
        <v>0</v>
      </c>
      <c r="L871" s="103" t="n">
        <f aca="false">IF(L$1="P",MAX(0,L$2-$C871),IF(L$1="C",MAX(0,$C871-L$2)))</f>
        <v>0.600000000000001</v>
      </c>
      <c r="M871" s="103" t="n">
        <f aca="false">IF(M$1="P",MAX(0,M$2-$C871),IF(M$1="C",MAX(0,$C871-M$2)))</f>
        <v>29.4</v>
      </c>
      <c r="N871" s="103" t="n">
        <f aca="false">IF(N$1="P",MAX(0,N$2-$C871),IF(N$1="C",MAX(0,$C871-N$2)))</f>
        <v>24.4</v>
      </c>
      <c r="O871" s="103" t="n">
        <f aca="false">IF(O$1="P",MAX(0,O$2-$C871),IF(O$1="C",MAX(0,$C871-O$2)))</f>
        <v>19.4</v>
      </c>
      <c r="P871" s="103" t="n">
        <f aca="false">IF(P$1="P",MAX(0,P$2-$C871),IF(P$1="C",MAX(0,$C871-P$2)))</f>
        <v>14.4</v>
      </c>
      <c r="Q871" s="103" t="n">
        <f aca="false">IF(Q$1="P",MAX(0,Q$2-$C871),IF(Q$1="C",MAX(0,$C871-Q$2)))</f>
        <v>9.4</v>
      </c>
      <c r="R871" s="103" t="n">
        <f aca="false">IF(R$1="P",MAX(0,R$2-$C871),IF(R$1="C",MAX(0,$C871-R$2)))</f>
        <v>0</v>
      </c>
      <c r="S871" s="103" t="n">
        <f aca="false">IF(S$1="P",MAX(0,S$2-$C871),IF(S$1="C",MAX(0,$C871-S$2)))</f>
        <v>0</v>
      </c>
      <c r="T871" s="104" t="n">
        <f aca="false">A871</f>
        <v>40</v>
      </c>
      <c r="U871" s="105" t="n">
        <f aca="false">VLOOKUP($B871,Gas!$B$3:$E$2506,2)</f>
        <v>5.545</v>
      </c>
      <c r="V871" s="46" t="n">
        <f aca="false">C871/U871</f>
        <v>8.90892696122633</v>
      </c>
      <c r="W871" s="99" t="n">
        <f aca="false">VLOOKUP($B871,Gas!$B$3:$E$2506,4)</f>
        <v>0.481810072297407</v>
      </c>
    </row>
    <row r="872" customFormat="false" ht="12.75" hidden="false" customHeight="false" outlineLevel="0" collapsed="false">
      <c r="A872" s="95" t="n">
        <f aca="false">MONTH(B872)+(YEAR(B872)-1998)*12</f>
        <v>40</v>
      </c>
      <c r="B872" s="101" t="n">
        <v>36993</v>
      </c>
      <c r="C872" s="102" t="n">
        <v>49.04</v>
      </c>
      <c r="D872" s="98" t="n">
        <f aca="false">LN(C872/C871)</f>
        <v>-0.00731413256592084</v>
      </c>
      <c r="E872" s="106" t="n">
        <f aca="false">STDEV(D863:D872)*SQRT(trade_day)</f>
        <v>0.881932212808385</v>
      </c>
      <c r="F872" s="97"/>
      <c r="G872" s="103" t="n">
        <f aca="false">IF(G$1="P",MAX(0,G$2-$C872),IF(G$1="C",MAX(0,$C872-G$2)))</f>
        <v>0</v>
      </c>
      <c r="H872" s="103" t="n">
        <f aca="false">IF(H$1="P",MAX(0,H$2-$C872),IF(H$1="C",MAX(0,$C872-H$2)))</f>
        <v>0</v>
      </c>
      <c r="I872" s="103" t="n">
        <f aca="false">IF(I$1="P",MAX(0,I$2-$C872),IF(I$1="C",MAX(0,$C872-I$2)))</f>
        <v>0</v>
      </c>
      <c r="J872" s="103" t="n">
        <f aca="false">IF(J$1="P",MAX(0,J$2-$C872),IF(J$1="C",MAX(0,$C872-J$2)))</f>
        <v>0</v>
      </c>
      <c r="K872" s="103" t="n">
        <f aca="false">IF(K$1="P",MAX(0,K$2-$C872),IF(K$1="C",MAX(0,$C872-K$2)))</f>
        <v>0</v>
      </c>
      <c r="L872" s="103" t="n">
        <f aca="false">IF(L$1="P",MAX(0,L$2-$C872),IF(L$1="C",MAX(0,$C872-L$2)))</f>
        <v>0.960000000000001</v>
      </c>
      <c r="M872" s="103" t="n">
        <f aca="false">IF(M$1="P",MAX(0,M$2-$C872),IF(M$1="C",MAX(0,$C872-M$2)))</f>
        <v>29.04</v>
      </c>
      <c r="N872" s="103" t="n">
        <f aca="false">IF(N$1="P",MAX(0,N$2-$C872),IF(N$1="C",MAX(0,$C872-N$2)))</f>
        <v>24.04</v>
      </c>
      <c r="O872" s="103" t="n">
        <f aca="false">IF(O$1="P",MAX(0,O$2-$C872),IF(O$1="C",MAX(0,$C872-O$2)))</f>
        <v>19.04</v>
      </c>
      <c r="P872" s="103" t="n">
        <f aca="false">IF(P$1="P",MAX(0,P$2-$C872),IF(P$1="C",MAX(0,$C872-P$2)))</f>
        <v>14.04</v>
      </c>
      <c r="Q872" s="103" t="n">
        <f aca="false">IF(Q$1="P",MAX(0,Q$2-$C872),IF(Q$1="C",MAX(0,$C872-Q$2)))</f>
        <v>9.04</v>
      </c>
      <c r="R872" s="103" t="n">
        <f aca="false">IF(R$1="P",MAX(0,R$2-$C872),IF(R$1="C",MAX(0,$C872-R$2)))</f>
        <v>0</v>
      </c>
      <c r="S872" s="103" t="n">
        <f aca="false">IF(S$1="P",MAX(0,S$2-$C872),IF(S$1="C",MAX(0,$C872-S$2)))</f>
        <v>0</v>
      </c>
      <c r="T872" s="104" t="n">
        <f aca="false">A872</f>
        <v>40</v>
      </c>
      <c r="U872" s="105" t="n">
        <f aca="false">VLOOKUP($B872,Gas!$B$3:$E$2506,2)</f>
        <v>5.47</v>
      </c>
      <c r="V872" s="46" t="n">
        <f aca="false">C872/U872</f>
        <v>8.96526508226691</v>
      </c>
      <c r="W872" s="99" t="n">
        <f aca="false">VLOOKUP($B872,Gas!$B$3:$E$2506,4)</f>
        <v>0.493442371287408</v>
      </c>
    </row>
    <row r="873" customFormat="false" ht="12.75" hidden="false" customHeight="false" outlineLevel="0" collapsed="false">
      <c r="A873" s="95" t="n">
        <f aca="false">MONTH(B873)+(YEAR(B873)-1998)*12</f>
        <v>40</v>
      </c>
      <c r="B873" s="101" t="n">
        <v>36994</v>
      </c>
      <c r="C873" s="102" t="n">
        <v>48.3</v>
      </c>
      <c r="D873" s="98" t="n">
        <f aca="false">LN(C873/C872)</f>
        <v>-0.015204730969429</v>
      </c>
      <c r="E873" s="106" t="n">
        <f aca="false">STDEV(D864:D873)*SQRT(trade_day)</f>
        <v>0.692375460578928</v>
      </c>
      <c r="F873" s="97"/>
      <c r="G873" s="103" t="n">
        <f aca="false">IF(G$1="P",MAX(0,G$2-$C873),IF(G$1="C",MAX(0,$C873-G$2)))</f>
        <v>0</v>
      </c>
      <c r="H873" s="103" t="n">
        <f aca="false">IF(H$1="P",MAX(0,H$2-$C873),IF(H$1="C",MAX(0,$C873-H$2)))</f>
        <v>0</v>
      </c>
      <c r="I873" s="103" t="n">
        <f aca="false">IF(I$1="P",MAX(0,I$2-$C873),IF(I$1="C",MAX(0,$C873-I$2)))</f>
        <v>0</v>
      </c>
      <c r="J873" s="103" t="n">
        <f aca="false">IF(J$1="P",MAX(0,J$2-$C873),IF(J$1="C",MAX(0,$C873-J$2)))</f>
        <v>0</v>
      </c>
      <c r="K873" s="103" t="n">
        <f aca="false">IF(K$1="P",MAX(0,K$2-$C873),IF(K$1="C",MAX(0,$C873-K$2)))</f>
        <v>0</v>
      </c>
      <c r="L873" s="103" t="n">
        <f aca="false">IF(L$1="P",MAX(0,L$2-$C873),IF(L$1="C",MAX(0,$C873-L$2)))</f>
        <v>1.7</v>
      </c>
      <c r="M873" s="103" t="n">
        <f aca="false">IF(M$1="P",MAX(0,M$2-$C873),IF(M$1="C",MAX(0,$C873-M$2)))</f>
        <v>28.3</v>
      </c>
      <c r="N873" s="103" t="n">
        <f aca="false">IF(N$1="P",MAX(0,N$2-$C873),IF(N$1="C",MAX(0,$C873-N$2)))</f>
        <v>23.3</v>
      </c>
      <c r="O873" s="103" t="n">
        <f aca="false">IF(O$1="P",MAX(0,O$2-$C873),IF(O$1="C",MAX(0,$C873-O$2)))</f>
        <v>18.3</v>
      </c>
      <c r="P873" s="103" t="n">
        <f aca="false">IF(P$1="P",MAX(0,P$2-$C873),IF(P$1="C",MAX(0,$C873-P$2)))</f>
        <v>13.3</v>
      </c>
      <c r="Q873" s="103" t="n">
        <f aca="false">IF(Q$1="P",MAX(0,Q$2-$C873),IF(Q$1="C",MAX(0,$C873-Q$2)))</f>
        <v>8.3</v>
      </c>
      <c r="R873" s="103" t="n">
        <f aca="false">IF(R$1="P",MAX(0,R$2-$C873),IF(R$1="C",MAX(0,$C873-R$2)))</f>
        <v>0</v>
      </c>
      <c r="S873" s="103" t="n">
        <f aca="false">IF(S$1="P",MAX(0,S$2-$C873),IF(S$1="C",MAX(0,$C873-S$2)))</f>
        <v>0</v>
      </c>
      <c r="T873" s="104" t="n">
        <f aca="false">A873</f>
        <v>40</v>
      </c>
      <c r="U873" s="105" t="n">
        <f aca="false">VLOOKUP($B873,Gas!$B$3:$E$2506,2)</f>
        <v>5.345</v>
      </c>
      <c r="V873" s="46" t="n">
        <f aca="false">C873/U873</f>
        <v>9.03648269410664</v>
      </c>
      <c r="W873" s="99" t="n">
        <f aca="false">VLOOKUP($B873,Gas!$B$3:$E$2506,4)</f>
        <v>0.354832450876807</v>
      </c>
    </row>
    <row r="874" customFormat="false" ht="12.75" hidden="false" customHeight="false" outlineLevel="0" collapsed="false">
      <c r="A874" s="95" t="n">
        <f aca="false">MONTH(B874)+(YEAR(B874)-1998)*12</f>
        <v>40</v>
      </c>
      <c r="B874" s="101" t="n">
        <v>36997</v>
      </c>
      <c r="C874" s="102" t="n">
        <v>48.1</v>
      </c>
      <c r="D874" s="98" t="n">
        <f aca="false">LN(C874/C873)</f>
        <v>-0.00414938354681137</v>
      </c>
      <c r="E874" s="106" t="n">
        <f aca="false">STDEV(D865:D874)*SQRT(trade_day)</f>
        <v>0.600313526661342</v>
      </c>
      <c r="F874" s="97"/>
      <c r="G874" s="103" t="n">
        <f aca="false">IF(G$1="P",MAX(0,G$2-$C874),IF(G$1="C",MAX(0,$C874-G$2)))</f>
        <v>0</v>
      </c>
      <c r="H874" s="103" t="n">
        <f aca="false">IF(H$1="P",MAX(0,H$2-$C874),IF(H$1="C",MAX(0,$C874-H$2)))</f>
        <v>0</v>
      </c>
      <c r="I874" s="103" t="n">
        <f aca="false">IF(I$1="P",MAX(0,I$2-$C874),IF(I$1="C",MAX(0,$C874-I$2)))</f>
        <v>0</v>
      </c>
      <c r="J874" s="103" t="n">
        <f aca="false">IF(J$1="P",MAX(0,J$2-$C874),IF(J$1="C",MAX(0,$C874-J$2)))</f>
        <v>0</v>
      </c>
      <c r="K874" s="103" t="n">
        <f aca="false">IF(K$1="P",MAX(0,K$2-$C874),IF(K$1="C",MAX(0,$C874-K$2)))</f>
        <v>0</v>
      </c>
      <c r="L874" s="103" t="n">
        <f aca="false">IF(L$1="P",MAX(0,L$2-$C874),IF(L$1="C",MAX(0,$C874-L$2)))</f>
        <v>1.9</v>
      </c>
      <c r="M874" s="103" t="n">
        <f aca="false">IF(M$1="P",MAX(0,M$2-$C874),IF(M$1="C",MAX(0,$C874-M$2)))</f>
        <v>28.1</v>
      </c>
      <c r="N874" s="103" t="n">
        <f aca="false">IF(N$1="P",MAX(0,N$2-$C874),IF(N$1="C",MAX(0,$C874-N$2)))</f>
        <v>23.1</v>
      </c>
      <c r="O874" s="103" t="n">
        <f aca="false">IF(O$1="P",MAX(0,O$2-$C874),IF(O$1="C",MAX(0,$C874-O$2)))</f>
        <v>18.1</v>
      </c>
      <c r="P874" s="103" t="n">
        <f aca="false">IF(P$1="P",MAX(0,P$2-$C874),IF(P$1="C",MAX(0,$C874-P$2)))</f>
        <v>13.1</v>
      </c>
      <c r="Q874" s="103" t="n">
        <f aca="false">IF(Q$1="P",MAX(0,Q$2-$C874),IF(Q$1="C",MAX(0,$C874-Q$2)))</f>
        <v>8.1</v>
      </c>
      <c r="R874" s="103" t="n">
        <f aca="false">IF(R$1="P",MAX(0,R$2-$C874),IF(R$1="C",MAX(0,$C874-R$2)))</f>
        <v>0</v>
      </c>
      <c r="S874" s="103" t="n">
        <f aca="false">IF(S$1="P",MAX(0,S$2-$C874),IF(S$1="C",MAX(0,$C874-S$2)))</f>
        <v>0</v>
      </c>
      <c r="T874" s="104" t="n">
        <f aca="false">A874</f>
        <v>40</v>
      </c>
      <c r="U874" s="105" t="n">
        <f aca="false">VLOOKUP($B874,Gas!$B$3:$E$2506,2)</f>
        <v>5.345</v>
      </c>
      <c r="V874" s="46" t="n">
        <f aca="false">C874/U874</f>
        <v>8.99906454630496</v>
      </c>
      <c r="W874" s="99" t="n">
        <f aca="false">VLOOKUP($B874,Gas!$B$3:$E$2506,4)</f>
        <v>0.272217485456005</v>
      </c>
    </row>
    <row r="875" customFormat="false" ht="12.75" hidden="false" customHeight="false" outlineLevel="0" collapsed="false">
      <c r="A875" s="95" t="n">
        <f aca="false">MONTH(B875)+(YEAR(B875)-1998)*12</f>
        <v>40</v>
      </c>
      <c r="B875" s="101" t="n">
        <v>36998</v>
      </c>
      <c r="C875" s="102" t="n">
        <v>53.76</v>
      </c>
      <c r="D875" s="98" t="n">
        <f aca="false">LN(C875/C874)</f>
        <v>0.111247519103178</v>
      </c>
      <c r="E875" s="106" t="n">
        <f aca="false">STDEV(D866:D875)*SQRT(trade_day)</f>
        <v>0.692663891815851</v>
      </c>
      <c r="F875" s="97"/>
      <c r="G875" s="103" t="n">
        <f aca="false">IF(G$1="P",MAX(0,G$2-$C875),IF(G$1="C",MAX(0,$C875-G$2)))</f>
        <v>0</v>
      </c>
      <c r="H875" s="103" t="n">
        <f aca="false">IF(H$1="P",MAX(0,H$2-$C875),IF(H$1="C",MAX(0,$C875-H$2)))</f>
        <v>0</v>
      </c>
      <c r="I875" s="103" t="n">
        <f aca="false">IF(I$1="P",MAX(0,I$2-$C875),IF(I$1="C",MAX(0,$C875-I$2)))</f>
        <v>0</v>
      </c>
      <c r="J875" s="103" t="n">
        <f aca="false">IF(J$1="P",MAX(0,J$2-$C875),IF(J$1="C",MAX(0,$C875-J$2)))</f>
        <v>0</v>
      </c>
      <c r="K875" s="103" t="n">
        <f aca="false">IF(K$1="P",MAX(0,K$2-$C875),IF(K$1="C",MAX(0,$C875-K$2)))</f>
        <v>0</v>
      </c>
      <c r="L875" s="103" t="n">
        <f aca="false">IF(L$1="P",MAX(0,L$2-$C875),IF(L$1="C",MAX(0,$C875-L$2)))</f>
        <v>0</v>
      </c>
      <c r="M875" s="103" t="n">
        <f aca="false">IF(M$1="P",MAX(0,M$2-$C875),IF(M$1="C",MAX(0,$C875-M$2)))</f>
        <v>33.76</v>
      </c>
      <c r="N875" s="103" t="n">
        <f aca="false">IF(N$1="P",MAX(0,N$2-$C875),IF(N$1="C",MAX(0,$C875-N$2)))</f>
        <v>28.76</v>
      </c>
      <c r="O875" s="103" t="n">
        <f aca="false">IF(O$1="P",MAX(0,O$2-$C875),IF(O$1="C",MAX(0,$C875-O$2)))</f>
        <v>23.76</v>
      </c>
      <c r="P875" s="103" t="n">
        <f aca="false">IF(P$1="P",MAX(0,P$2-$C875),IF(P$1="C",MAX(0,$C875-P$2)))</f>
        <v>18.76</v>
      </c>
      <c r="Q875" s="103" t="n">
        <f aca="false">IF(Q$1="P",MAX(0,Q$2-$C875),IF(Q$1="C",MAX(0,$C875-Q$2)))</f>
        <v>13.76</v>
      </c>
      <c r="R875" s="103" t="n">
        <f aca="false">IF(R$1="P",MAX(0,R$2-$C875),IF(R$1="C",MAX(0,$C875-R$2)))</f>
        <v>3.76</v>
      </c>
      <c r="S875" s="103" t="n">
        <f aca="false">IF(S$1="P",MAX(0,S$2-$C875),IF(S$1="C",MAX(0,$C875-S$2)))</f>
        <v>0</v>
      </c>
      <c r="T875" s="104" t="n">
        <f aca="false">A875</f>
        <v>40</v>
      </c>
      <c r="U875" s="105" t="n">
        <f aca="false">VLOOKUP($B875,Gas!$B$3:$E$2506,2)</f>
        <v>5.48</v>
      </c>
      <c r="V875" s="46" t="n">
        <f aca="false">C875/U875</f>
        <v>9.81021897810219</v>
      </c>
      <c r="W875" s="99" t="n">
        <f aca="false">VLOOKUP($B875,Gas!$B$3:$E$2506,4)</f>
        <v>0.279460702545989</v>
      </c>
    </row>
    <row r="876" customFormat="false" ht="12.75" hidden="false" customHeight="false" outlineLevel="0" collapsed="false">
      <c r="A876" s="95" t="n">
        <f aca="false">MONTH(B876)+(YEAR(B876)-1998)*12</f>
        <v>40</v>
      </c>
      <c r="B876" s="101" t="n">
        <v>36999</v>
      </c>
      <c r="C876" s="102" t="n">
        <v>55.36</v>
      </c>
      <c r="D876" s="98" t="n">
        <f aca="false">LN(C876/C875)</f>
        <v>0.0293276150945201</v>
      </c>
      <c r="E876" s="106" t="n">
        <f aca="false">STDEV(D867:D876)*SQRT(trade_day)</f>
        <v>0.705052698696458</v>
      </c>
      <c r="F876" s="97"/>
      <c r="G876" s="103" t="n">
        <f aca="false">IF(G$1="P",MAX(0,G$2-$C876),IF(G$1="C",MAX(0,$C876-G$2)))</f>
        <v>0</v>
      </c>
      <c r="H876" s="103" t="n">
        <f aca="false">IF(H$1="P",MAX(0,H$2-$C876),IF(H$1="C",MAX(0,$C876-H$2)))</f>
        <v>0</v>
      </c>
      <c r="I876" s="103" t="n">
        <f aca="false">IF(I$1="P",MAX(0,I$2-$C876),IF(I$1="C",MAX(0,$C876-I$2)))</f>
        <v>0</v>
      </c>
      <c r="J876" s="103" t="n">
        <f aca="false">IF(J$1="P",MAX(0,J$2-$C876),IF(J$1="C",MAX(0,$C876-J$2)))</f>
        <v>0</v>
      </c>
      <c r="K876" s="103" t="n">
        <f aca="false">IF(K$1="P",MAX(0,K$2-$C876),IF(K$1="C",MAX(0,$C876-K$2)))</f>
        <v>0</v>
      </c>
      <c r="L876" s="103" t="n">
        <f aca="false">IF(L$1="P",MAX(0,L$2-$C876),IF(L$1="C",MAX(0,$C876-L$2)))</f>
        <v>0</v>
      </c>
      <c r="M876" s="103" t="n">
        <f aca="false">IF(M$1="P",MAX(0,M$2-$C876),IF(M$1="C",MAX(0,$C876-M$2)))</f>
        <v>35.36</v>
      </c>
      <c r="N876" s="103" t="n">
        <f aca="false">IF(N$1="P",MAX(0,N$2-$C876),IF(N$1="C",MAX(0,$C876-N$2)))</f>
        <v>30.36</v>
      </c>
      <c r="O876" s="103" t="n">
        <f aca="false">IF(O$1="P",MAX(0,O$2-$C876),IF(O$1="C",MAX(0,$C876-O$2)))</f>
        <v>25.36</v>
      </c>
      <c r="P876" s="103" t="n">
        <f aca="false">IF(P$1="P",MAX(0,P$2-$C876),IF(P$1="C",MAX(0,$C876-P$2)))</f>
        <v>20.36</v>
      </c>
      <c r="Q876" s="103" t="n">
        <f aca="false">IF(Q$1="P",MAX(0,Q$2-$C876),IF(Q$1="C",MAX(0,$C876-Q$2)))</f>
        <v>15.36</v>
      </c>
      <c r="R876" s="103" t="n">
        <f aca="false">IF(R$1="P",MAX(0,R$2-$C876),IF(R$1="C",MAX(0,$C876-R$2)))</f>
        <v>5.36</v>
      </c>
      <c r="S876" s="103" t="n">
        <f aca="false">IF(S$1="P",MAX(0,S$2-$C876),IF(S$1="C",MAX(0,$C876-S$2)))</f>
        <v>0</v>
      </c>
      <c r="T876" s="104" t="n">
        <f aca="false">A876</f>
        <v>40</v>
      </c>
      <c r="U876" s="105" t="n">
        <f aca="false">VLOOKUP($B876,Gas!$B$3:$E$2506,2)</f>
        <v>5.375</v>
      </c>
      <c r="V876" s="46" t="n">
        <f aca="false">C876/U876</f>
        <v>10.2995348837209</v>
      </c>
      <c r="W876" s="99" t="n">
        <f aca="false">VLOOKUP($B876,Gas!$B$3:$E$2506,4)</f>
        <v>0.308837621900159</v>
      </c>
    </row>
    <row r="877" customFormat="false" ht="12.75" hidden="false" customHeight="false" outlineLevel="0" collapsed="false">
      <c r="A877" s="95" t="n">
        <f aca="false">MONTH(B877)+(YEAR(B877)-1998)*12</f>
        <v>40</v>
      </c>
      <c r="B877" s="101" t="n">
        <v>37000</v>
      </c>
      <c r="C877" s="102" t="n">
        <v>53.17</v>
      </c>
      <c r="D877" s="98" t="n">
        <f aca="false">LN(C877/C876)</f>
        <v>-0.0403629837931669</v>
      </c>
      <c r="E877" s="106" t="n">
        <f aca="false">STDEV(D868:D877)*SQRT(trade_day)</f>
        <v>0.709967954821387</v>
      </c>
      <c r="F877" s="97"/>
      <c r="G877" s="103" t="n">
        <f aca="false">IF(G$1="P",MAX(0,G$2-$C877),IF(G$1="C",MAX(0,$C877-G$2)))</f>
        <v>0</v>
      </c>
      <c r="H877" s="103" t="n">
        <f aca="false">IF(H$1="P",MAX(0,H$2-$C877),IF(H$1="C",MAX(0,$C877-H$2)))</f>
        <v>0</v>
      </c>
      <c r="I877" s="103" t="n">
        <f aca="false">IF(I$1="P",MAX(0,I$2-$C877),IF(I$1="C",MAX(0,$C877-I$2)))</f>
        <v>0</v>
      </c>
      <c r="J877" s="103" t="n">
        <f aca="false">IF(J$1="P",MAX(0,J$2-$C877),IF(J$1="C",MAX(0,$C877-J$2)))</f>
        <v>0</v>
      </c>
      <c r="K877" s="103" t="n">
        <f aca="false">IF(K$1="P",MAX(0,K$2-$C877),IF(K$1="C",MAX(0,$C877-K$2)))</f>
        <v>0</v>
      </c>
      <c r="L877" s="103" t="n">
        <f aca="false">IF(L$1="P",MAX(0,L$2-$C877),IF(L$1="C",MAX(0,$C877-L$2)))</f>
        <v>0</v>
      </c>
      <c r="M877" s="103" t="n">
        <f aca="false">IF(M$1="P",MAX(0,M$2-$C877),IF(M$1="C",MAX(0,$C877-M$2)))</f>
        <v>33.17</v>
      </c>
      <c r="N877" s="103" t="n">
        <f aca="false">IF(N$1="P",MAX(0,N$2-$C877),IF(N$1="C",MAX(0,$C877-N$2)))</f>
        <v>28.17</v>
      </c>
      <c r="O877" s="103" t="n">
        <f aca="false">IF(O$1="P",MAX(0,O$2-$C877),IF(O$1="C",MAX(0,$C877-O$2)))</f>
        <v>23.17</v>
      </c>
      <c r="P877" s="103" t="n">
        <f aca="false">IF(P$1="P",MAX(0,P$2-$C877),IF(P$1="C",MAX(0,$C877-P$2)))</f>
        <v>18.17</v>
      </c>
      <c r="Q877" s="103" t="n">
        <f aca="false">IF(Q$1="P",MAX(0,Q$2-$C877),IF(Q$1="C",MAX(0,$C877-Q$2)))</f>
        <v>13.17</v>
      </c>
      <c r="R877" s="103" t="n">
        <f aca="false">IF(R$1="P",MAX(0,R$2-$C877),IF(R$1="C",MAX(0,$C877-R$2)))</f>
        <v>3.17</v>
      </c>
      <c r="S877" s="103" t="n">
        <f aca="false">IF(S$1="P",MAX(0,S$2-$C877),IF(S$1="C",MAX(0,$C877-S$2)))</f>
        <v>0</v>
      </c>
      <c r="T877" s="104" t="n">
        <f aca="false">A877</f>
        <v>40</v>
      </c>
      <c r="U877" s="105" t="n">
        <f aca="false">VLOOKUP($B877,Gas!$B$3:$E$2506,2)</f>
        <v>5.155</v>
      </c>
      <c r="V877" s="46" t="n">
        <f aca="false">C877/U877</f>
        <v>10.3142580019399</v>
      </c>
      <c r="W877" s="99" t="n">
        <f aca="false">VLOOKUP($B877,Gas!$B$3:$E$2506,4)</f>
        <v>0.400490355923568</v>
      </c>
    </row>
    <row r="878" customFormat="false" ht="12.75" hidden="false" customHeight="false" outlineLevel="0" collapsed="false">
      <c r="A878" s="95" t="n">
        <f aca="false">MONTH(B878)+(YEAR(B878)-1998)*12</f>
        <v>40</v>
      </c>
      <c r="B878" s="101" t="n">
        <v>37001</v>
      </c>
      <c r="C878" s="102" t="n">
        <v>46.27</v>
      </c>
      <c r="D878" s="98" t="n">
        <f aca="false">LN(C878/C877)</f>
        <v>-0.139000524597339</v>
      </c>
      <c r="E878" s="106" t="n">
        <f aca="false">STDEV(D869:D878)*SQRT(trade_day)</f>
        <v>0.981152796397073</v>
      </c>
      <c r="F878" s="97"/>
      <c r="G878" s="103" t="n">
        <f aca="false">IF(G$1="P",MAX(0,G$2-$C878),IF(G$1="C",MAX(0,$C878-G$2)))</f>
        <v>0</v>
      </c>
      <c r="H878" s="103" t="n">
        <f aca="false">IF(H$1="P",MAX(0,H$2-$C878),IF(H$1="C",MAX(0,$C878-H$2)))</f>
        <v>0</v>
      </c>
      <c r="I878" s="103" t="n">
        <f aca="false">IF(I$1="P",MAX(0,I$2-$C878),IF(I$1="C",MAX(0,$C878-I$2)))</f>
        <v>0</v>
      </c>
      <c r="J878" s="103" t="n">
        <f aca="false">IF(J$1="P",MAX(0,J$2-$C878),IF(J$1="C",MAX(0,$C878-J$2)))</f>
        <v>0</v>
      </c>
      <c r="K878" s="103" t="n">
        <f aca="false">IF(K$1="P",MAX(0,K$2-$C878),IF(K$1="C",MAX(0,$C878-K$2)))</f>
        <v>0</v>
      </c>
      <c r="L878" s="103" t="n">
        <f aca="false">IF(L$1="P",MAX(0,L$2-$C878),IF(L$1="C",MAX(0,$C878-L$2)))</f>
        <v>3.73</v>
      </c>
      <c r="M878" s="103" t="n">
        <f aca="false">IF(M$1="P",MAX(0,M$2-$C878),IF(M$1="C",MAX(0,$C878-M$2)))</f>
        <v>26.27</v>
      </c>
      <c r="N878" s="103" t="n">
        <f aca="false">IF(N$1="P",MAX(0,N$2-$C878),IF(N$1="C",MAX(0,$C878-N$2)))</f>
        <v>21.27</v>
      </c>
      <c r="O878" s="103" t="n">
        <f aca="false">IF(O$1="P",MAX(0,O$2-$C878),IF(O$1="C",MAX(0,$C878-O$2)))</f>
        <v>16.27</v>
      </c>
      <c r="P878" s="103" t="n">
        <f aca="false">IF(P$1="P",MAX(0,P$2-$C878),IF(P$1="C",MAX(0,$C878-P$2)))</f>
        <v>11.27</v>
      </c>
      <c r="Q878" s="103" t="n">
        <f aca="false">IF(Q$1="P",MAX(0,Q$2-$C878),IF(Q$1="C",MAX(0,$C878-Q$2)))</f>
        <v>6.27</v>
      </c>
      <c r="R878" s="103" t="n">
        <f aca="false">IF(R$1="P",MAX(0,R$2-$C878),IF(R$1="C",MAX(0,$C878-R$2)))</f>
        <v>0</v>
      </c>
      <c r="S878" s="103" t="n">
        <f aca="false">IF(S$1="P",MAX(0,S$2-$C878),IF(S$1="C",MAX(0,$C878-S$2)))</f>
        <v>0</v>
      </c>
      <c r="T878" s="104" t="n">
        <f aca="false">A878</f>
        <v>40</v>
      </c>
      <c r="U878" s="105" t="n">
        <f aca="false">VLOOKUP($B878,Gas!$B$3:$E$2506,2)</f>
        <v>5.07</v>
      </c>
      <c r="V878" s="46" t="n">
        <f aca="false">C878/U878</f>
        <v>9.12623274161736</v>
      </c>
      <c r="W878" s="99" t="n">
        <f aca="false">VLOOKUP($B878,Gas!$B$3:$E$2506,4)</f>
        <v>0.368487394003798</v>
      </c>
    </row>
    <row r="879" customFormat="false" ht="12.75" hidden="false" customHeight="false" outlineLevel="0" collapsed="false">
      <c r="A879" s="95" t="n">
        <f aca="false">MONTH(B879)+(YEAR(B879)-1998)*12</f>
        <v>40</v>
      </c>
      <c r="B879" s="101" t="n">
        <v>37004</v>
      </c>
      <c r="C879" s="102" t="n">
        <v>50.06</v>
      </c>
      <c r="D879" s="98" t="n">
        <f aca="false">LN(C879/C878)</f>
        <v>0.0787284830847199</v>
      </c>
      <c r="E879" s="106" t="n">
        <f aca="false">STDEV(D870:D879)*SQRT(trade_day)</f>
        <v>1.06500019954983</v>
      </c>
      <c r="F879" s="97"/>
      <c r="G879" s="103" t="n">
        <f aca="false">IF(G$1="P",MAX(0,G$2-$C879),IF(G$1="C",MAX(0,$C879-G$2)))</f>
        <v>0</v>
      </c>
      <c r="H879" s="103" t="n">
        <f aca="false">IF(H$1="P",MAX(0,H$2-$C879),IF(H$1="C",MAX(0,$C879-H$2)))</f>
        <v>0</v>
      </c>
      <c r="I879" s="103" t="n">
        <f aca="false">IF(I$1="P",MAX(0,I$2-$C879),IF(I$1="C",MAX(0,$C879-I$2)))</f>
        <v>0</v>
      </c>
      <c r="J879" s="103" t="n">
        <f aca="false">IF(J$1="P",MAX(0,J$2-$C879),IF(J$1="C",MAX(0,$C879-J$2)))</f>
        <v>0</v>
      </c>
      <c r="K879" s="103" t="n">
        <f aca="false">IF(K$1="P",MAX(0,K$2-$C879),IF(K$1="C",MAX(0,$C879-K$2)))</f>
        <v>0</v>
      </c>
      <c r="L879" s="103" t="n">
        <f aca="false">IF(L$1="P",MAX(0,L$2-$C879),IF(L$1="C",MAX(0,$C879-L$2)))</f>
        <v>0</v>
      </c>
      <c r="M879" s="103" t="n">
        <f aca="false">IF(M$1="P",MAX(0,M$2-$C879),IF(M$1="C",MAX(0,$C879-M$2)))</f>
        <v>30.06</v>
      </c>
      <c r="N879" s="103" t="n">
        <f aca="false">IF(N$1="P",MAX(0,N$2-$C879),IF(N$1="C",MAX(0,$C879-N$2)))</f>
        <v>25.06</v>
      </c>
      <c r="O879" s="103" t="n">
        <f aca="false">IF(O$1="P",MAX(0,O$2-$C879),IF(O$1="C",MAX(0,$C879-O$2)))</f>
        <v>20.06</v>
      </c>
      <c r="P879" s="103" t="n">
        <f aca="false">IF(P$1="P",MAX(0,P$2-$C879),IF(P$1="C",MAX(0,$C879-P$2)))</f>
        <v>15.06</v>
      </c>
      <c r="Q879" s="103" t="n">
        <f aca="false">IF(Q$1="P",MAX(0,Q$2-$C879),IF(Q$1="C",MAX(0,$C879-Q$2)))</f>
        <v>10.06</v>
      </c>
      <c r="R879" s="103" t="n">
        <f aca="false">IF(R$1="P",MAX(0,R$2-$C879),IF(R$1="C",MAX(0,$C879-R$2)))</f>
        <v>0.0600000000000023</v>
      </c>
      <c r="S879" s="103" t="n">
        <f aca="false">IF(S$1="P",MAX(0,S$2-$C879),IF(S$1="C",MAX(0,$C879-S$2)))</f>
        <v>0</v>
      </c>
      <c r="T879" s="104" t="n">
        <f aca="false">A879</f>
        <v>40</v>
      </c>
      <c r="U879" s="105" t="n">
        <f aca="false">VLOOKUP($B879,Gas!$B$3:$E$2506,2)</f>
        <v>5.01</v>
      </c>
      <c r="V879" s="46" t="n">
        <f aca="false">C879/U879</f>
        <v>9.99201596806387</v>
      </c>
      <c r="W879" s="99" t="n">
        <f aca="false">VLOOKUP($B879,Gas!$B$3:$E$2506,4)</f>
        <v>0.333484699060781</v>
      </c>
    </row>
    <row r="880" customFormat="false" ht="12.75" hidden="false" customHeight="false" outlineLevel="0" collapsed="false">
      <c r="A880" s="95" t="n">
        <f aca="false">MONTH(B880)+(YEAR(B880)-1998)*12</f>
        <v>40</v>
      </c>
      <c r="B880" s="101" t="n">
        <v>37005</v>
      </c>
      <c r="C880" s="102" t="n">
        <v>53.4</v>
      </c>
      <c r="D880" s="98" t="n">
        <f aca="false">LN(C880/C879)</f>
        <v>0.064588459962521</v>
      </c>
      <c r="E880" s="106" t="n">
        <f aca="false">STDEV(D871:D880)*SQRT(trade_day)</f>
        <v>1.11232793515034</v>
      </c>
      <c r="F880" s="97"/>
      <c r="G880" s="103" t="n">
        <f aca="false">IF(G$1="P",MAX(0,G$2-$C880),IF(G$1="C",MAX(0,$C880-G$2)))</f>
        <v>0</v>
      </c>
      <c r="H880" s="103" t="n">
        <f aca="false">IF(H$1="P",MAX(0,H$2-$C880),IF(H$1="C",MAX(0,$C880-H$2)))</f>
        <v>0</v>
      </c>
      <c r="I880" s="103" t="n">
        <f aca="false">IF(I$1="P",MAX(0,I$2-$C880),IF(I$1="C",MAX(0,$C880-I$2)))</f>
        <v>0</v>
      </c>
      <c r="J880" s="103" t="n">
        <f aca="false">IF(J$1="P",MAX(0,J$2-$C880),IF(J$1="C",MAX(0,$C880-J$2)))</f>
        <v>0</v>
      </c>
      <c r="K880" s="103" t="n">
        <f aca="false">IF(K$1="P",MAX(0,K$2-$C880),IF(K$1="C",MAX(0,$C880-K$2)))</f>
        <v>0</v>
      </c>
      <c r="L880" s="103" t="n">
        <f aca="false">IF(L$1="P",MAX(0,L$2-$C880),IF(L$1="C",MAX(0,$C880-L$2)))</f>
        <v>0</v>
      </c>
      <c r="M880" s="103" t="n">
        <f aca="false">IF(M$1="P",MAX(0,M$2-$C880),IF(M$1="C",MAX(0,$C880-M$2)))</f>
        <v>33.4</v>
      </c>
      <c r="N880" s="103" t="n">
        <f aca="false">IF(N$1="P",MAX(0,N$2-$C880),IF(N$1="C",MAX(0,$C880-N$2)))</f>
        <v>28.4</v>
      </c>
      <c r="O880" s="103" t="n">
        <f aca="false">IF(O$1="P",MAX(0,O$2-$C880),IF(O$1="C",MAX(0,$C880-O$2)))</f>
        <v>23.4</v>
      </c>
      <c r="P880" s="103" t="n">
        <f aca="false">IF(P$1="P",MAX(0,P$2-$C880),IF(P$1="C",MAX(0,$C880-P$2)))</f>
        <v>18.4</v>
      </c>
      <c r="Q880" s="103" t="n">
        <f aca="false">IF(Q$1="P",MAX(0,Q$2-$C880),IF(Q$1="C",MAX(0,$C880-Q$2)))</f>
        <v>13.4</v>
      </c>
      <c r="R880" s="103" t="n">
        <f aca="false">IF(R$1="P",MAX(0,R$2-$C880),IF(R$1="C",MAX(0,$C880-R$2)))</f>
        <v>3.4</v>
      </c>
      <c r="S880" s="103" t="n">
        <f aca="false">IF(S$1="P",MAX(0,S$2-$C880),IF(S$1="C",MAX(0,$C880-S$2)))</f>
        <v>0</v>
      </c>
      <c r="T880" s="104" t="n">
        <f aca="false">A880</f>
        <v>40</v>
      </c>
      <c r="U880" s="105" t="n">
        <f aca="false">VLOOKUP($B880,Gas!$B$3:$E$2506,2)</f>
        <v>5.07</v>
      </c>
      <c r="V880" s="46" t="n">
        <f aca="false">C880/U880</f>
        <v>10.5325443786982</v>
      </c>
      <c r="W880" s="99" t="n">
        <f aca="false">VLOOKUP($B880,Gas!$B$3:$E$2506,4)</f>
        <v>0.350192953348097</v>
      </c>
    </row>
    <row r="881" customFormat="false" ht="12.75" hidden="false" customHeight="false" outlineLevel="0" collapsed="false">
      <c r="A881" s="95" t="n">
        <f aca="false">MONTH(B881)+(YEAR(B881)-1998)*12</f>
        <v>40</v>
      </c>
      <c r="B881" s="101" t="n">
        <v>37006</v>
      </c>
      <c r="C881" s="102" t="n">
        <v>51.62</v>
      </c>
      <c r="D881" s="98" t="n">
        <f aca="false">LN(C881/C880)</f>
        <v>-0.0339015516756813</v>
      </c>
      <c r="E881" s="106" t="n">
        <f aca="false">STDEV(D872:D881)*SQRT(trade_day)</f>
        <v>1.12810380043436</v>
      </c>
      <c r="F881" s="97"/>
      <c r="G881" s="103" t="n">
        <f aca="false">IF(G$1="P",MAX(0,G$2-$C881),IF(G$1="C",MAX(0,$C881-G$2)))</f>
        <v>0</v>
      </c>
      <c r="H881" s="103" t="n">
        <f aca="false">IF(H$1="P",MAX(0,H$2-$C881),IF(H$1="C",MAX(0,$C881-H$2)))</f>
        <v>0</v>
      </c>
      <c r="I881" s="103" t="n">
        <f aca="false">IF(I$1="P",MAX(0,I$2-$C881),IF(I$1="C",MAX(0,$C881-I$2)))</f>
        <v>0</v>
      </c>
      <c r="J881" s="103" t="n">
        <f aca="false">IF(J$1="P",MAX(0,J$2-$C881),IF(J$1="C",MAX(0,$C881-J$2)))</f>
        <v>0</v>
      </c>
      <c r="K881" s="103" t="n">
        <f aca="false">IF(K$1="P",MAX(0,K$2-$C881),IF(K$1="C",MAX(0,$C881-K$2)))</f>
        <v>0</v>
      </c>
      <c r="L881" s="103" t="n">
        <f aca="false">IF(L$1="P",MAX(0,L$2-$C881),IF(L$1="C",MAX(0,$C881-L$2)))</f>
        <v>0</v>
      </c>
      <c r="M881" s="103" t="n">
        <f aca="false">IF(M$1="P",MAX(0,M$2-$C881),IF(M$1="C",MAX(0,$C881-M$2)))</f>
        <v>31.62</v>
      </c>
      <c r="N881" s="103" t="n">
        <f aca="false">IF(N$1="P",MAX(0,N$2-$C881),IF(N$1="C",MAX(0,$C881-N$2)))</f>
        <v>26.62</v>
      </c>
      <c r="O881" s="103" t="n">
        <f aca="false">IF(O$1="P",MAX(0,O$2-$C881),IF(O$1="C",MAX(0,$C881-O$2)))</f>
        <v>21.62</v>
      </c>
      <c r="P881" s="103" t="n">
        <f aca="false">IF(P$1="P",MAX(0,P$2-$C881),IF(P$1="C",MAX(0,$C881-P$2)))</f>
        <v>16.62</v>
      </c>
      <c r="Q881" s="103" t="n">
        <f aca="false">IF(Q$1="P",MAX(0,Q$2-$C881),IF(Q$1="C",MAX(0,$C881-Q$2)))</f>
        <v>11.62</v>
      </c>
      <c r="R881" s="103" t="n">
        <f aca="false">IF(R$1="P",MAX(0,R$2-$C881),IF(R$1="C",MAX(0,$C881-R$2)))</f>
        <v>1.62</v>
      </c>
      <c r="S881" s="103" t="n">
        <f aca="false">IF(S$1="P",MAX(0,S$2-$C881),IF(S$1="C",MAX(0,$C881-S$2)))</f>
        <v>0</v>
      </c>
      <c r="T881" s="104" t="n">
        <f aca="false">A881</f>
        <v>40</v>
      </c>
      <c r="U881" s="105" t="n">
        <f aca="false">VLOOKUP($B881,Gas!$B$3:$E$2506,2)</f>
        <v>5.12</v>
      </c>
      <c r="V881" s="46" t="n">
        <f aca="false">C881/U881</f>
        <v>10.08203125</v>
      </c>
      <c r="W881" s="99" t="n">
        <f aca="false">VLOOKUP($B881,Gas!$B$3:$E$2506,4)</f>
        <v>0.361046829265866</v>
      </c>
    </row>
    <row r="882" customFormat="false" ht="12.75" hidden="false" customHeight="false" outlineLevel="0" collapsed="false">
      <c r="A882" s="95" t="n">
        <f aca="false">MONTH(B882)+(YEAR(B882)-1998)*12</f>
        <v>40</v>
      </c>
      <c r="B882" s="101" t="n">
        <v>37007</v>
      </c>
      <c r="C882" s="102" t="n">
        <v>47.93</v>
      </c>
      <c r="D882" s="98" t="n">
        <f aca="false">LN(C882/C881)</f>
        <v>-0.0741675811189279</v>
      </c>
      <c r="E882" s="106" t="n">
        <f aca="false">STDEV(D873:D882)*SQRT(trade_day)</f>
        <v>1.19492455496942</v>
      </c>
      <c r="F882" s="97"/>
      <c r="G882" s="103" t="n">
        <f aca="false">IF(G$1="P",MAX(0,G$2-$C882),IF(G$1="C",MAX(0,$C882-G$2)))</f>
        <v>0</v>
      </c>
      <c r="H882" s="103" t="n">
        <f aca="false">IF(H$1="P",MAX(0,H$2-$C882),IF(H$1="C",MAX(0,$C882-H$2)))</f>
        <v>0</v>
      </c>
      <c r="I882" s="103" t="n">
        <f aca="false">IF(I$1="P",MAX(0,I$2-$C882),IF(I$1="C",MAX(0,$C882-I$2)))</f>
        <v>0</v>
      </c>
      <c r="J882" s="103" t="n">
        <f aca="false">IF(J$1="P",MAX(0,J$2-$C882),IF(J$1="C",MAX(0,$C882-J$2)))</f>
        <v>0</v>
      </c>
      <c r="K882" s="103" t="n">
        <f aca="false">IF(K$1="P",MAX(0,K$2-$C882),IF(K$1="C",MAX(0,$C882-K$2)))</f>
        <v>0</v>
      </c>
      <c r="L882" s="103" t="n">
        <f aca="false">IF(L$1="P",MAX(0,L$2-$C882),IF(L$1="C",MAX(0,$C882-L$2)))</f>
        <v>2.07</v>
      </c>
      <c r="M882" s="103" t="n">
        <f aca="false">IF(M$1="P",MAX(0,M$2-$C882),IF(M$1="C",MAX(0,$C882-M$2)))</f>
        <v>27.93</v>
      </c>
      <c r="N882" s="103" t="n">
        <f aca="false">IF(N$1="P",MAX(0,N$2-$C882),IF(N$1="C",MAX(0,$C882-N$2)))</f>
        <v>22.93</v>
      </c>
      <c r="O882" s="103" t="n">
        <f aca="false">IF(O$1="P",MAX(0,O$2-$C882),IF(O$1="C",MAX(0,$C882-O$2)))</f>
        <v>17.93</v>
      </c>
      <c r="P882" s="103" t="n">
        <f aca="false">IF(P$1="P",MAX(0,P$2-$C882),IF(P$1="C",MAX(0,$C882-P$2)))</f>
        <v>12.93</v>
      </c>
      <c r="Q882" s="103" t="n">
        <f aca="false">IF(Q$1="P",MAX(0,Q$2-$C882),IF(Q$1="C",MAX(0,$C882-Q$2)))</f>
        <v>7.93</v>
      </c>
      <c r="R882" s="103" t="n">
        <f aca="false">IF(R$1="P",MAX(0,R$2-$C882),IF(R$1="C",MAX(0,$C882-R$2)))</f>
        <v>0</v>
      </c>
      <c r="S882" s="103" t="n">
        <f aca="false">IF(S$1="P",MAX(0,S$2-$C882),IF(S$1="C",MAX(0,$C882-S$2)))</f>
        <v>0</v>
      </c>
      <c r="T882" s="104" t="n">
        <f aca="false">A882</f>
        <v>40</v>
      </c>
      <c r="U882" s="105" t="n">
        <f aca="false">VLOOKUP($B882,Gas!$B$3:$E$2506,2)</f>
        <v>4.995</v>
      </c>
      <c r="V882" s="46" t="n">
        <f aca="false">C882/U882</f>
        <v>9.5955955955956</v>
      </c>
      <c r="W882" s="99" t="n">
        <f aca="false">VLOOKUP($B882,Gas!$B$3:$E$2506,4)</f>
        <v>0.379515000432146</v>
      </c>
    </row>
    <row r="883" customFormat="false" ht="12.75" hidden="false" customHeight="false" outlineLevel="0" collapsed="false">
      <c r="A883" s="95" t="n">
        <f aca="false">MONTH(B883)+(YEAR(B883)-1998)*12</f>
        <v>40</v>
      </c>
      <c r="B883" s="101" t="n">
        <v>37008</v>
      </c>
      <c r="C883" s="102" t="n">
        <v>47.77</v>
      </c>
      <c r="D883" s="98" t="n">
        <f aca="false">LN(C883/C882)</f>
        <v>-0.0033437857696694</v>
      </c>
      <c r="E883" s="106" t="n">
        <f aca="false">STDEV(D874:D883)*SQRT(trade_day)</f>
        <v>1.19283332491621</v>
      </c>
      <c r="F883" s="97"/>
      <c r="G883" s="103" t="n">
        <f aca="false">IF(G$1="P",MAX(0,G$2-$C883),IF(G$1="C",MAX(0,$C883-G$2)))</f>
        <v>0</v>
      </c>
      <c r="H883" s="103" t="n">
        <f aca="false">IF(H$1="P",MAX(0,H$2-$C883),IF(H$1="C",MAX(0,$C883-H$2)))</f>
        <v>0</v>
      </c>
      <c r="I883" s="103" t="n">
        <f aca="false">IF(I$1="P",MAX(0,I$2-$C883),IF(I$1="C",MAX(0,$C883-I$2)))</f>
        <v>0</v>
      </c>
      <c r="J883" s="103" t="n">
        <f aca="false">IF(J$1="P",MAX(0,J$2-$C883),IF(J$1="C",MAX(0,$C883-J$2)))</f>
        <v>0</v>
      </c>
      <c r="K883" s="103" t="n">
        <f aca="false">IF(K$1="P",MAX(0,K$2-$C883),IF(K$1="C",MAX(0,$C883-K$2)))</f>
        <v>0</v>
      </c>
      <c r="L883" s="103" t="n">
        <f aca="false">IF(L$1="P",MAX(0,L$2-$C883),IF(L$1="C",MAX(0,$C883-L$2)))</f>
        <v>2.23</v>
      </c>
      <c r="M883" s="103" t="n">
        <f aca="false">IF(M$1="P",MAX(0,M$2-$C883),IF(M$1="C",MAX(0,$C883-M$2)))</f>
        <v>27.77</v>
      </c>
      <c r="N883" s="103" t="n">
        <f aca="false">IF(N$1="P",MAX(0,N$2-$C883),IF(N$1="C",MAX(0,$C883-N$2)))</f>
        <v>22.77</v>
      </c>
      <c r="O883" s="103" t="n">
        <f aca="false">IF(O$1="P",MAX(0,O$2-$C883),IF(O$1="C",MAX(0,$C883-O$2)))</f>
        <v>17.77</v>
      </c>
      <c r="P883" s="103" t="n">
        <f aca="false">IF(P$1="P",MAX(0,P$2-$C883),IF(P$1="C",MAX(0,$C883-P$2)))</f>
        <v>12.77</v>
      </c>
      <c r="Q883" s="103" t="n">
        <f aca="false">IF(Q$1="P",MAX(0,Q$2-$C883),IF(Q$1="C",MAX(0,$C883-Q$2)))</f>
        <v>7.77</v>
      </c>
      <c r="R883" s="103" t="n">
        <f aca="false">IF(R$1="P",MAX(0,R$2-$C883),IF(R$1="C",MAX(0,$C883-R$2)))</f>
        <v>0</v>
      </c>
      <c r="S883" s="103" t="n">
        <f aca="false">IF(S$1="P",MAX(0,S$2-$C883),IF(S$1="C",MAX(0,$C883-S$2)))</f>
        <v>0</v>
      </c>
      <c r="T883" s="104" t="n">
        <f aca="false">A883</f>
        <v>40</v>
      </c>
      <c r="U883" s="105" t="n">
        <f aca="false">VLOOKUP($B883,Gas!$B$3:$E$2506,2)</f>
        <v>4.925</v>
      </c>
      <c r="V883" s="46" t="n">
        <f aca="false">C883/U883</f>
        <v>9.6994923857868</v>
      </c>
      <c r="W883" s="99" t="n">
        <f aca="false">VLOOKUP($B883,Gas!$B$3:$E$2506,4)</f>
        <v>0.315016872806287</v>
      </c>
    </row>
    <row r="884" customFormat="false" ht="12.75" hidden="false" customHeight="false" outlineLevel="0" collapsed="false">
      <c r="A884" s="95" t="n">
        <f aca="false">MONTH(B884)+(YEAR(B884)-1998)*12</f>
        <v>40</v>
      </c>
      <c r="B884" s="101" t="n">
        <v>37011</v>
      </c>
      <c r="C884" s="102" t="n">
        <v>56.73</v>
      </c>
      <c r="D884" s="98" t="n">
        <f aca="false">LN(C884/C883)</f>
        <v>0.171905343936605</v>
      </c>
      <c r="E884" s="106" t="n">
        <f aca="false">STDEV(D875:D884)*SQRT(trade_day)</f>
        <v>1.47239279595274</v>
      </c>
      <c r="F884" s="97"/>
      <c r="G884" s="103" t="n">
        <f aca="false">IF(G$1="P",MAX(0,G$2-$C884),IF(G$1="C",MAX(0,$C884-G$2)))</f>
        <v>0</v>
      </c>
      <c r="H884" s="103" t="n">
        <f aca="false">IF(H$1="P",MAX(0,H$2-$C884),IF(H$1="C",MAX(0,$C884-H$2)))</f>
        <v>0</v>
      </c>
      <c r="I884" s="103" t="n">
        <f aca="false">IF(I$1="P",MAX(0,I$2-$C884),IF(I$1="C",MAX(0,$C884-I$2)))</f>
        <v>0</v>
      </c>
      <c r="J884" s="103" t="n">
        <f aca="false">IF(J$1="P",MAX(0,J$2-$C884),IF(J$1="C",MAX(0,$C884-J$2)))</f>
        <v>0</v>
      </c>
      <c r="K884" s="103" t="n">
        <f aca="false">IF(K$1="P",MAX(0,K$2-$C884),IF(K$1="C",MAX(0,$C884-K$2)))</f>
        <v>0</v>
      </c>
      <c r="L884" s="103" t="n">
        <f aca="false">IF(L$1="P",MAX(0,L$2-$C884),IF(L$1="C",MAX(0,$C884-L$2)))</f>
        <v>0</v>
      </c>
      <c r="M884" s="103" t="n">
        <f aca="false">IF(M$1="P",MAX(0,M$2-$C884),IF(M$1="C",MAX(0,$C884-M$2)))</f>
        <v>36.73</v>
      </c>
      <c r="N884" s="103" t="n">
        <f aca="false">IF(N$1="P",MAX(0,N$2-$C884),IF(N$1="C",MAX(0,$C884-N$2)))</f>
        <v>31.73</v>
      </c>
      <c r="O884" s="103" t="n">
        <f aca="false">IF(O$1="P",MAX(0,O$2-$C884),IF(O$1="C",MAX(0,$C884-O$2)))</f>
        <v>26.73</v>
      </c>
      <c r="P884" s="103" t="n">
        <f aca="false">IF(P$1="P",MAX(0,P$2-$C884),IF(P$1="C",MAX(0,$C884-P$2)))</f>
        <v>21.73</v>
      </c>
      <c r="Q884" s="103" t="n">
        <f aca="false">IF(Q$1="P",MAX(0,Q$2-$C884),IF(Q$1="C",MAX(0,$C884-Q$2)))</f>
        <v>16.73</v>
      </c>
      <c r="R884" s="103" t="n">
        <f aca="false">IF(R$1="P",MAX(0,R$2-$C884),IF(R$1="C",MAX(0,$C884-R$2)))</f>
        <v>6.73</v>
      </c>
      <c r="S884" s="103" t="n">
        <f aca="false">IF(S$1="P",MAX(0,S$2-$C884),IF(S$1="C",MAX(0,$C884-S$2)))</f>
        <v>0</v>
      </c>
      <c r="T884" s="104" t="n">
        <f aca="false">A884</f>
        <v>40</v>
      </c>
      <c r="U884" s="105" t="n">
        <f aca="false">VLOOKUP($B884,Gas!$B$3:$E$2506,2)</f>
        <v>4.82</v>
      </c>
      <c r="V884" s="46" t="n">
        <f aca="false">C884/U884</f>
        <v>11.7697095435685</v>
      </c>
      <c r="W884" s="99" t="n">
        <f aca="false">VLOOKUP($B884,Gas!$B$3:$E$2506,4)</f>
        <v>0.238160777381055</v>
      </c>
    </row>
    <row r="885" customFormat="false" ht="12.75" hidden="false" customHeight="false" outlineLevel="0" collapsed="false">
      <c r="A885" s="95" t="n">
        <f aca="false">MONTH(B885)+(YEAR(B885)-1998)*12</f>
        <v>41</v>
      </c>
      <c r="B885" s="101" t="n">
        <v>37012</v>
      </c>
      <c r="C885" s="102" t="n">
        <v>69.82</v>
      </c>
      <c r="D885" s="98" t="n">
        <f aca="false">LN(C885/C884)</f>
        <v>0.207617330338414</v>
      </c>
      <c r="E885" s="106" t="n">
        <f aca="false">STDEV(D876:D885)*SQRT(trade_day)</f>
        <v>1.70510249387632</v>
      </c>
      <c r="F885" s="97"/>
      <c r="G885" s="103" t="n">
        <f aca="false">IF(G$1="P",MAX(0,G$2-$C885),IF(G$1="C",MAX(0,$C885-G$2)))</f>
        <v>0</v>
      </c>
      <c r="H885" s="103" t="n">
        <f aca="false">IF(H$1="P",MAX(0,H$2-$C885),IF(H$1="C",MAX(0,$C885-H$2)))</f>
        <v>0</v>
      </c>
      <c r="I885" s="103" t="n">
        <f aca="false">IF(I$1="P",MAX(0,I$2-$C885),IF(I$1="C",MAX(0,$C885-I$2)))</f>
        <v>0</v>
      </c>
      <c r="J885" s="103" t="n">
        <f aca="false">IF(J$1="P",MAX(0,J$2-$C885),IF(J$1="C",MAX(0,$C885-J$2)))</f>
        <v>0</v>
      </c>
      <c r="K885" s="103" t="n">
        <f aca="false">IF(K$1="P",MAX(0,K$2-$C885),IF(K$1="C",MAX(0,$C885-K$2)))</f>
        <v>0</v>
      </c>
      <c r="L885" s="103" t="n">
        <f aca="false">IF(L$1="P",MAX(0,L$2-$C885),IF(L$1="C",MAX(0,$C885-L$2)))</f>
        <v>0</v>
      </c>
      <c r="M885" s="103" t="n">
        <f aca="false">IF(M$1="P",MAX(0,M$2-$C885),IF(M$1="C",MAX(0,$C885-M$2)))</f>
        <v>49.82</v>
      </c>
      <c r="N885" s="103" t="n">
        <f aca="false">IF(N$1="P",MAX(0,N$2-$C885),IF(N$1="C",MAX(0,$C885-N$2)))</f>
        <v>44.82</v>
      </c>
      <c r="O885" s="103" t="n">
        <f aca="false">IF(O$1="P",MAX(0,O$2-$C885),IF(O$1="C",MAX(0,$C885-O$2)))</f>
        <v>39.82</v>
      </c>
      <c r="P885" s="103" t="n">
        <f aca="false">IF(P$1="P",MAX(0,P$2-$C885),IF(P$1="C",MAX(0,$C885-P$2)))</f>
        <v>34.82</v>
      </c>
      <c r="Q885" s="103" t="n">
        <f aca="false">IF(Q$1="P",MAX(0,Q$2-$C885),IF(Q$1="C",MAX(0,$C885-Q$2)))</f>
        <v>29.82</v>
      </c>
      <c r="R885" s="103" t="n">
        <f aca="false">IF(R$1="P",MAX(0,R$2-$C885),IF(R$1="C",MAX(0,$C885-R$2)))</f>
        <v>19.82</v>
      </c>
      <c r="S885" s="103" t="n">
        <f aca="false">IF(S$1="P",MAX(0,S$2-$C885),IF(S$1="C",MAX(0,$C885-S$2)))</f>
        <v>0</v>
      </c>
      <c r="T885" s="104" t="n">
        <f aca="false">A885</f>
        <v>41</v>
      </c>
      <c r="U885" s="105" t="n">
        <f aca="false">VLOOKUP($B885,Gas!$B$3:$E$2506,2)</f>
        <v>4.73</v>
      </c>
      <c r="V885" s="46" t="n">
        <f aca="false">C885/U885</f>
        <v>14.7610993657505</v>
      </c>
      <c r="W885" s="99" t="n">
        <f aca="false">VLOOKUP($B885,Gas!$B$3:$E$2506,4)</f>
        <v>0.249674835991201</v>
      </c>
    </row>
    <row r="886" customFormat="false" ht="12.75" hidden="false" customHeight="false" outlineLevel="0" collapsed="false">
      <c r="A886" s="95" t="n">
        <f aca="false">MONTH(B886)+(YEAR(B886)-1998)*12</f>
        <v>41</v>
      </c>
      <c r="B886" s="101" t="n">
        <v>37013</v>
      </c>
      <c r="C886" s="102" t="n">
        <v>94.63</v>
      </c>
      <c r="D886" s="98" t="n">
        <f aca="false">LN(C886/C885)</f>
        <v>0.304054048843251</v>
      </c>
      <c r="E886" s="106" t="n">
        <f aca="false">STDEV(D877:D886)*SQRT(trade_day)</f>
        <v>2.2006601537152</v>
      </c>
      <c r="F886" s="97"/>
      <c r="G886" s="103" t="n">
        <f aca="false">IF(G$1="P",MAX(0,G$2-$C886),IF(G$1="C",MAX(0,$C886-G$2)))</f>
        <v>0</v>
      </c>
      <c r="H886" s="103" t="n">
        <f aca="false">IF(H$1="P",MAX(0,H$2-$C886),IF(H$1="C",MAX(0,$C886-H$2)))</f>
        <v>0</v>
      </c>
      <c r="I886" s="103" t="n">
        <f aca="false">IF(I$1="P",MAX(0,I$2-$C886),IF(I$1="C",MAX(0,$C886-I$2)))</f>
        <v>0</v>
      </c>
      <c r="J886" s="103" t="n">
        <f aca="false">IF(J$1="P",MAX(0,J$2-$C886),IF(J$1="C",MAX(0,$C886-J$2)))</f>
        <v>0</v>
      </c>
      <c r="K886" s="103" t="n">
        <f aca="false">IF(K$1="P",MAX(0,K$2-$C886),IF(K$1="C",MAX(0,$C886-K$2)))</f>
        <v>0</v>
      </c>
      <c r="L886" s="103" t="n">
        <f aca="false">IF(L$1="P",MAX(0,L$2-$C886),IF(L$1="C",MAX(0,$C886-L$2)))</f>
        <v>0</v>
      </c>
      <c r="M886" s="103" t="n">
        <f aca="false">IF(M$1="P",MAX(0,M$2-$C886),IF(M$1="C",MAX(0,$C886-M$2)))</f>
        <v>74.63</v>
      </c>
      <c r="N886" s="103" t="n">
        <f aca="false">IF(N$1="P",MAX(0,N$2-$C886),IF(N$1="C",MAX(0,$C886-N$2)))</f>
        <v>69.63</v>
      </c>
      <c r="O886" s="103" t="n">
        <f aca="false">IF(O$1="P",MAX(0,O$2-$C886),IF(O$1="C",MAX(0,$C886-O$2)))</f>
        <v>64.63</v>
      </c>
      <c r="P886" s="103" t="n">
        <f aca="false">IF(P$1="P",MAX(0,P$2-$C886),IF(P$1="C",MAX(0,$C886-P$2)))</f>
        <v>59.63</v>
      </c>
      <c r="Q886" s="103" t="n">
        <f aca="false">IF(Q$1="P",MAX(0,Q$2-$C886),IF(Q$1="C",MAX(0,$C886-Q$2)))</f>
        <v>54.63</v>
      </c>
      <c r="R886" s="103" t="n">
        <f aca="false">IF(R$1="P",MAX(0,R$2-$C886),IF(R$1="C",MAX(0,$C886-R$2)))</f>
        <v>44.63</v>
      </c>
      <c r="S886" s="103" t="n">
        <f aca="false">IF(S$1="P",MAX(0,S$2-$C886),IF(S$1="C",MAX(0,$C886-S$2)))</f>
        <v>0</v>
      </c>
      <c r="T886" s="104" t="n">
        <f aca="false">A886</f>
        <v>41</v>
      </c>
      <c r="U886" s="105" t="n">
        <f aca="false">VLOOKUP($B886,Gas!$B$3:$E$2506,2)</f>
        <v>4.55</v>
      </c>
      <c r="V886" s="46" t="n">
        <f aca="false">C886/U886</f>
        <v>20.7978021978022</v>
      </c>
      <c r="W886" s="99" t="n">
        <f aca="false">VLOOKUP($B886,Gas!$B$3:$E$2506,4)</f>
        <v>0.314931769919507</v>
      </c>
    </row>
    <row r="887" customFormat="false" ht="12.75" hidden="false" customHeight="false" outlineLevel="0" collapsed="false">
      <c r="A887" s="95" t="n">
        <f aca="false">MONTH(B887)+(YEAR(B887)-1998)*12</f>
        <v>41</v>
      </c>
      <c r="B887" s="101" t="n">
        <v>37014</v>
      </c>
      <c r="C887" s="102" t="n">
        <v>125</v>
      </c>
      <c r="D887" s="98" t="n">
        <f aca="false">LN(C887/C886)</f>
        <v>0.27833918678216</v>
      </c>
      <c r="E887" s="106" t="n">
        <f aca="false">STDEV(D878:D887)*SQRT(trade_day)</f>
        <v>2.39129592688924</v>
      </c>
      <c r="F887" s="97"/>
      <c r="G887" s="103" t="n">
        <f aca="false">IF(G$1="P",MAX(0,G$2-$C887),IF(G$1="C",MAX(0,$C887-G$2)))</f>
        <v>0</v>
      </c>
      <c r="H887" s="103" t="n">
        <f aca="false">IF(H$1="P",MAX(0,H$2-$C887),IF(H$1="C",MAX(0,$C887-H$2)))</f>
        <v>0</v>
      </c>
      <c r="I887" s="103" t="n">
        <f aca="false">IF(I$1="P",MAX(0,I$2-$C887),IF(I$1="C",MAX(0,$C887-I$2)))</f>
        <v>0</v>
      </c>
      <c r="J887" s="103" t="n">
        <f aca="false">IF(J$1="P",MAX(0,J$2-$C887),IF(J$1="C",MAX(0,$C887-J$2)))</f>
        <v>0</v>
      </c>
      <c r="K887" s="103" t="n">
        <f aca="false">IF(K$1="P",MAX(0,K$2-$C887),IF(K$1="C",MAX(0,$C887-K$2)))</f>
        <v>0</v>
      </c>
      <c r="L887" s="103" t="n">
        <f aca="false">IF(L$1="P",MAX(0,L$2-$C887),IF(L$1="C",MAX(0,$C887-L$2)))</f>
        <v>0</v>
      </c>
      <c r="M887" s="103" t="n">
        <f aca="false">IF(M$1="P",MAX(0,M$2-$C887),IF(M$1="C",MAX(0,$C887-M$2)))</f>
        <v>105</v>
      </c>
      <c r="N887" s="103" t="n">
        <f aca="false">IF(N$1="P",MAX(0,N$2-$C887),IF(N$1="C",MAX(0,$C887-N$2)))</f>
        <v>100</v>
      </c>
      <c r="O887" s="103" t="n">
        <f aca="false">IF(O$1="P",MAX(0,O$2-$C887),IF(O$1="C",MAX(0,$C887-O$2)))</f>
        <v>95</v>
      </c>
      <c r="P887" s="103" t="n">
        <f aca="false">IF(P$1="P",MAX(0,P$2-$C887),IF(P$1="C",MAX(0,$C887-P$2)))</f>
        <v>90</v>
      </c>
      <c r="Q887" s="103" t="n">
        <f aca="false">IF(Q$1="P",MAX(0,Q$2-$C887),IF(Q$1="C",MAX(0,$C887-Q$2)))</f>
        <v>85</v>
      </c>
      <c r="R887" s="103" t="n">
        <f aca="false">IF(R$1="P",MAX(0,R$2-$C887),IF(R$1="C",MAX(0,$C887-R$2)))</f>
        <v>75</v>
      </c>
      <c r="S887" s="103" t="n">
        <f aca="false">IF(S$1="P",MAX(0,S$2-$C887),IF(S$1="C",MAX(0,$C887-S$2)))</f>
        <v>24.99999</v>
      </c>
      <c r="T887" s="104" t="n">
        <f aca="false">A887</f>
        <v>41</v>
      </c>
      <c r="U887" s="105" t="n">
        <f aca="false">VLOOKUP($B887,Gas!$B$3:$E$2506,2)</f>
        <v>4.53</v>
      </c>
      <c r="V887" s="46" t="n">
        <f aca="false">C887/U887</f>
        <v>27.5938189845475</v>
      </c>
      <c r="W887" s="99" t="n">
        <f aca="false">VLOOKUP($B887,Gas!$B$3:$E$2506,4)</f>
        <v>0.310562515498909</v>
      </c>
    </row>
    <row r="888" customFormat="false" ht="12.75" hidden="false" customHeight="false" outlineLevel="0" collapsed="false">
      <c r="A888" s="95" t="n">
        <f aca="false">MONTH(B888)+(YEAR(B888)-1998)*12</f>
        <v>41</v>
      </c>
      <c r="B888" s="101" t="n">
        <v>37015</v>
      </c>
      <c r="C888" s="102" t="n">
        <v>95.96</v>
      </c>
      <c r="D888" s="98" t="n">
        <f aca="false">LN(C888/C887)</f>
        <v>-0.264382299330807</v>
      </c>
      <c r="E888" s="106" t="n">
        <f aca="false">STDEV(D879:D888)*SQRT(trade_day)</f>
        <v>2.77037509449508</v>
      </c>
      <c r="F888" s="97"/>
      <c r="G888" s="103" t="n">
        <f aca="false">IF(G$1="P",MAX(0,G$2-$C888),IF(G$1="C",MAX(0,$C888-G$2)))</f>
        <v>0</v>
      </c>
      <c r="H888" s="103" t="n">
        <f aca="false">IF(H$1="P",MAX(0,H$2-$C888),IF(H$1="C",MAX(0,$C888-H$2)))</f>
        <v>0</v>
      </c>
      <c r="I888" s="103" t="n">
        <f aca="false">IF(I$1="P",MAX(0,I$2-$C888),IF(I$1="C",MAX(0,$C888-I$2)))</f>
        <v>0</v>
      </c>
      <c r="J888" s="103" t="n">
        <f aca="false">IF(J$1="P",MAX(0,J$2-$C888),IF(J$1="C",MAX(0,$C888-J$2)))</f>
        <v>0</v>
      </c>
      <c r="K888" s="103" t="n">
        <f aca="false">IF(K$1="P",MAX(0,K$2-$C888),IF(K$1="C",MAX(0,$C888-K$2)))</f>
        <v>0</v>
      </c>
      <c r="L888" s="103" t="n">
        <f aca="false">IF(L$1="P",MAX(0,L$2-$C888),IF(L$1="C",MAX(0,$C888-L$2)))</f>
        <v>0</v>
      </c>
      <c r="M888" s="103" t="n">
        <f aca="false">IF(M$1="P",MAX(0,M$2-$C888),IF(M$1="C",MAX(0,$C888-M$2)))</f>
        <v>75.96</v>
      </c>
      <c r="N888" s="103" t="n">
        <f aca="false">IF(N$1="P",MAX(0,N$2-$C888),IF(N$1="C",MAX(0,$C888-N$2)))</f>
        <v>70.96</v>
      </c>
      <c r="O888" s="103" t="n">
        <f aca="false">IF(O$1="P",MAX(0,O$2-$C888),IF(O$1="C",MAX(0,$C888-O$2)))</f>
        <v>65.96</v>
      </c>
      <c r="P888" s="103" t="n">
        <f aca="false">IF(P$1="P",MAX(0,P$2-$C888),IF(P$1="C",MAX(0,$C888-P$2)))</f>
        <v>60.96</v>
      </c>
      <c r="Q888" s="103" t="n">
        <f aca="false">IF(Q$1="P",MAX(0,Q$2-$C888),IF(Q$1="C",MAX(0,$C888-Q$2)))</f>
        <v>55.96</v>
      </c>
      <c r="R888" s="103" t="n">
        <f aca="false">IF(R$1="P",MAX(0,R$2-$C888),IF(R$1="C",MAX(0,$C888-R$2)))</f>
        <v>45.96</v>
      </c>
      <c r="S888" s="103" t="n">
        <f aca="false">IF(S$1="P",MAX(0,S$2-$C888),IF(S$1="C",MAX(0,$C888-S$2)))</f>
        <v>0</v>
      </c>
      <c r="T888" s="104" t="n">
        <f aca="false">A888</f>
        <v>41</v>
      </c>
      <c r="U888" s="105" t="n">
        <f aca="false">VLOOKUP($B888,Gas!$B$3:$E$2506,2)</f>
        <v>4.445</v>
      </c>
      <c r="V888" s="46" t="n">
        <f aca="false">C888/U888</f>
        <v>21.5883014623172</v>
      </c>
      <c r="W888" s="99" t="n">
        <f aca="false">VLOOKUP($B888,Gas!$B$3:$E$2506,4)</f>
        <v>0.276033909291909</v>
      </c>
    </row>
    <row r="889" customFormat="false" ht="12.75" hidden="false" customHeight="false" outlineLevel="0" collapsed="false">
      <c r="A889" s="95" t="n">
        <f aca="false">MONTH(B889)+(YEAR(B889)-1998)*12</f>
        <v>41</v>
      </c>
      <c r="B889" s="101" t="n">
        <v>37018</v>
      </c>
      <c r="C889" s="102" t="n">
        <v>57.04</v>
      </c>
      <c r="D889" s="98" t="n">
        <f aca="false">LN(C889/C888)</f>
        <v>-0.520178661865453</v>
      </c>
      <c r="E889" s="106" t="n">
        <f aca="false">STDEV(D880:D889)*SQRT(trade_day)</f>
        <v>4.05582908903599</v>
      </c>
      <c r="F889" s="97"/>
      <c r="G889" s="103" t="n">
        <f aca="false">IF(G$1="P",MAX(0,G$2-$C889),IF(G$1="C",MAX(0,$C889-G$2)))</f>
        <v>0</v>
      </c>
      <c r="H889" s="103" t="n">
        <f aca="false">IF(H$1="P",MAX(0,H$2-$C889),IF(H$1="C",MAX(0,$C889-H$2)))</f>
        <v>0</v>
      </c>
      <c r="I889" s="103" t="n">
        <f aca="false">IF(I$1="P",MAX(0,I$2-$C889),IF(I$1="C",MAX(0,$C889-I$2)))</f>
        <v>0</v>
      </c>
      <c r="J889" s="103" t="n">
        <f aca="false">IF(J$1="P",MAX(0,J$2-$C889),IF(J$1="C",MAX(0,$C889-J$2)))</f>
        <v>0</v>
      </c>
      <c r="K889" s="103" t="n">
        <f aca="false">IF(K$1="P",MAX(0,K$2-$C889),IF(K$1="C",MAX(0,$C889-K$2)))</f>
        <v>0</v>
      </c>
      <c r="L889" s="103" t="n">
        <f aca="false">IF(L$1="P",MAX(0,L$2-$C889),IF(L$1="C",MAX(0,$C889-L$2)))</f>
        <v>0</v>
      </c>
      <c r="M889" s="103" t="n">
        <f aca="false">IF(M$1="P",MAX(0,M$2-$C889),IF(M$1="C",MAX(0,$C889-M$2)))</f>
        <v>37.04</v>
      </c>
      <c r="N889" s="103" t="n">
        <f aca="false">IF(N$1="P",MAX(0,N$2-$C889),IF(N$1="C",MAX(0,$C889-N$2)))</f>
        <v>32.04</v>
      </c>
      <c r="O889" s="103" t="n">
        <f aca="false">IF(O$1="P",MAX(0,O$2-$C889),IF(O$1="C",MAX(0,$C889-O$2)))</f>
        <v>27.04</v>
      </c>
      <c r="P889" s="103" t="n">
        <f aca="false">IF(P$1="P",MAX(0,P$2-$C889),IF(P$1="C",MAX(0,$C889-P$2)))</f>
        <v>22.04</v>
      </c>
      <c r="Q889" s="103" t="n">
        <f aca="false">IF(Q$1="P",MAX(0,Q$2-$C889),IF(Q$1="C",MAX(0,$C889-Q$2)))</f>
        <v>17.04</v>
      </c>
      <c r="R889" s="103" t="n">
        <f aca="false">IF(R$1="P",MAX(0,R$2-$C889),IF(R$1="C",MAX(0,$C889-R$2)))</f>
        <v>7.04</v>
      </c>
      <c r="S889" s="103" t="n">
        <f aca="false">IF(S$1="P",MAX(0,S$2-$C889),IF(S$1="C",MAX(0,$C889-S$2)))</f>
        <v>0</v>
      </c>
      <c r="T889" s="104" t="n">
        <f aca="false">A889</f>
        <v>41</v>
      </c>
      <c r="U889" s="105" t="n">
        <f aca="false">VLOOKUP($B889,Gas!$B$3:$E$2506,2)</f>
        <v>4.485</v>
      </c>
      <c r="V889" s="46" t="n">
        <f aca="false">C889/U889</f>
        <v>12.7179487179487</v>
      </c>
      <c r="W889" s="99" t="n">
        <f aca="false">VLOOKUP($B889,Gas!$B$3:$E$2506,4)</f>
        <v>0.278144189155787</v>
      </c>
    </row>
    <row r="890" customFormat="false" ht="12.75" hidden="false" customHeight="false" outlineLevel="0" collapsed="false">
      <c r="A890" s="95" t="n">
        <f aca="false">MONTH(B890)+(YEAR(B890)-1998)*12</f>
        <v>41</v>
      </c>
      <c r="B890" s="101" t="n">
        <v>37019</v>
      </c>
      <c r="C890" s="102" t="n">
        <v>49.9</v>
      </c>
      <c r="D890" s="98" t="n">
        <f aca="false">LN(C890/C889)</f>
        <v>-0.133731773348567</v>
      </c>
      <c r="E890" s="106" t="n">
        <f aca="false">STDEV(D881:D890)*SQRT(trade_day)</f>
        <v>4.10672815017478</v>
      </c>
      <c r="F890" s="97"/>
      <c r="G890" s="103" t="n">
        <f aca="false">IF(G$1="P",MAX(0,G$2-$C890),IF(G$1="C",MAX(0,$C890-G$2)))</f>
        <v>0</v>
      </c>
      <c r="H890" s="103" t="n">
        <f aca="false">IF(H$1="P",MAX(0,H$2-$C890),IF(H$1="C",MAX(0,$C890-H$2)))</f>
        <v>0</v>
      </c>
      <c r="I890" s="103" t="n">
        <f aca="false">IF(I$1="P",MAX(0,I$2-$C890),IF(I$1="C",MAX(0,$C890-I$2)))</f>
        <v>0</v>
      </c>
      <c r="J890" s="103" t="n">
        <f aca="false">IF(J$1="P",MAX(0,J$2-$C890),IF(J$1="C",MAX(0,$C890-J$2)))</f>
        <v>0</v>
      </c>
      <c r="K890" s="103" t="n">
        <f aca="false">IF(K$1="P",MAX(0,K$2-$C890),IF(K$1="C",MAX(0,$C890-K$2)))</f>
        <v>0</v>
      </c>
      <c r="L890" s="103" t="n">
        <f aca="false">IF(L$1="P",MAX(0,L$2-$C890),IF(L$1="C",MAX(0,$C890-L$2)))</f>
        <v>0.100000000000001</v>
      </c>
      <c r="M890" s="103" t="n">
        <f aca="false">IF(M$1="P",MAX(0,M$2-$C890),IF(M$1="C",MAX(0,$C890-M$2)))</f>
        <v>29.9</v>
      </c>
      <c r="N890" s="103" t="n">
        <f aca="false">IF(N$1="P",MAX(0,N$2-$C890),IF(N$1="C",MAX(0,$C890-N$2)))</f>
        <v>24.9</v>
      </c>
      <c r="O890" s="103" t="n">
        <f aca="false">IF(O$1="P",MAX(0,O$2-$C890),IF(O$1="C",MAX(0,$C890-O$2)))</f>
        <v>19.9</v>
      </c>
      <c r="P890" s="103" t="n">
        <f aca="false">IF(P$1="P",MAX(0,P$2-$C890),IF(P$1="C",MAX(0,$C890-P$2)))</f>
        <v>14.9</v>
      </c>
      <c r="Q890" s="103" t="n">
        <f aca="false">IF(Q$1="P",MAX(0,Q$2-$C890),IF(Q$1="C",MAX(0,$C890-Q$2)))</f>
        <v>9.9</v>
      </c>
      <c r="R890" s="103" t="n">
        <f aca="false">IF(R$1="P",MAX(0,R$2-$C890),IF(R$1="C",MAX(0,$C890-R$2)))</f>
        <v>0</v>
      </c>
      <c r="S890" s="103" t="n">
        <f aca="false">IF(S$1="P",MAX(0,S$2-$C890),IF(S$1="C",MAX(0,$C890-S$2)))</f>
        <v>0</v>
      </c>
      <c r="T890" s="104" t="n">
        <f aca="false">A890</f>
        <v>41</v>
      </c>
      <c r="U890" s="105" t="n">
        <f aca="false">VLOOKUP($B890,Gas!$B$3:$E$2506,2)</f>
        <v>4.315</v>
      </c>
      <c r="V890" s="46" t="n">
        <f aca="false">C890/U890</f>
        <v>11.5643105446118</v>
      </c>
      <c r="W890" s="99" t="n">
        <f aca="false">VLOOKUP($B890,Gas!$B$3:$E$2506,4)</f>
        <v>0.323923777518078</v>
      </c>
    </row>
    <row r="891" customFormat="false" ht="12.75" hidden="false" customHeight="false" outlineLevel="0" collapsed="false">
      <c r="A891" s="95" t="n">
        <f aca="false">MONTH(B891)+(YEAR(B891)-1998)*12</f>
        <v>41</v>
      </c>
      <c r="B891" s="101" t="n">
        <v>37020</v>
      </c>
      <c r="C891" s="102" t="n">
        <v>62.16</v>
      </c>
      <c r="D891" s="98" t="n">
        <f aca="false">LN(C891/C890)</f>
        <v>0.219690703301919</v>
      </c>
      <c r="E891" s="106" t="n">
        <f aca="false">STDEV(D882:D891)*SQRT(trade_day)</f>
        <v>4.25333123393857</v>
      </c>
      <c r="F891" s="97"/>
      <c r="G891" s="103" t="n">
        <f aca="false">IF(G$1="P",MAX(0,G$2-$C891),IF(G$1="C",MAX(0,$C891-G$2)))</f>
        <v>0</v>
      </c>
      <c r="H891" s="103" t="n">
        <f aca="false">IF(H$1="P",MAX(0,H$2-$C891),IF(H$1="C",MAX(0,$C891-H$2)))</f>
        <v>0</v>
      </c>
      <c r="I891" s="103" t="n">
        <f aca="false">IF(I$1="P",MAX(0,I$2-$C891),IF(I$1="C",MAX(0,$C891-I$2)))</f>
        <v>0</v>
      </c>
      <c r="J891" s="103" t="n">
        <f aca="false">IF(J$1="P",MAX(0,J$2-$C891),IF(J$1="C",MAX(0,$C891-J$2)))</f>
        <v>0</v>
      </c>
      <c r="K891" s="103" t="n">
        <f aca="false">IF(K$1="P",MAX(0,K$2-$C891),IF(K$1="C",MAX(0,$C891-K$2)))</f>
        <v>0</v>
      </c>
      <c r="L891" s="103" t="n">
        <f aca="false">IF(L$1="P",MAX(0,L$2-$C891),IF(L$1="C",MAX(0,$C891-L$2)))</f>
        <v>0</v>
      </c>
      <c r="M891" s="103" t="n">
        <f aca="false">IF(M$1="P",MAX(0,M$2-$C891),IF(M$1="C",MAX(0,$C891-M$2)))</f>
        <v>42.16</v>
      </c>
      <c r="N891" s="103" t="n">
        <f aca="false">IF(N$1="P",MAX(0,N$2-$C891),IF(N$1="C",MAX(0,$C891-N$2)))</f>
        <v>37.16</v>
      </c>
      <c r="O891" s="103" t="n">
        <f aca="false">IF(O$1="P",MAX(0,O$2-$C891),IF(O$1="C",MAX(0,$C891-O$2)))</f>
        <v>32.16</v>
      </c>
      <c r="P891" s="103" t="n">
        <f aca="false">IF(P$1="P",MAX(0,P$2-$C891),IF(P$1="C",MAX(0,$C891-P$2)))</f>
        <v>27.16</v>
      </c>
      <c r="Q891" s="103" t="n">
        <f aca="false">IF(Q$1="P",MAX(0,Q$2-$C891),IF(Q$1="C",MAX(0,$C891-Q$2)))</f>
        <v>22.16</v>
      </c>
      <c r="R891" s="103" t="n">
        <f aca="false">IF(R$1="P",MAX(0,R$2-$C891),IF(R$1="C",MAX(0,$C891-R$2)))</f>
        <v>12.16</v>
      </c>
      <c r="S891" s="103" t="n">
        <f aca="false">IF(S$1="P",MAX(0,S$2-$C891),IF(S$1="C",MAX(0,$C891-S$2)))</f>
        <v>0</v>
      </c>
      <c r="T891" s="104" t="n">
        <f aca="false">A891</f>
        <v>41</v>
      </c>
      <c r="U891" s="105" t="n">
        <f aca="false">VLOOKUP($B891,Gas!$B$3:$E$2506,2)</f>
        <v>4.23</v>
      </c>
      <c r="V891" s="46" t="n">
        <f aca="false">C891/U891</f>
        <v>14.6950354609929</v>
      </c>
      <c r="W891" s="99" t="n">
        <f aca="false">VLOOKUP($B891,Gas!$B$3:$E$2506,4)</f>
        <v>0.318612546685449</v>
      </c>
    </row>
    <row r="892" customFormat="false" ht="12.75" hidden="false" customHeight="false" outlineLevel="0" collapsed="false">
      <c r="A892" s="95" t="n">
        <f aca="false">MONTH(B892)+(YEAR(B892)-1998)*12</f>
        <v>41</v>
      </c>
      <c r="B892" s="101" t="n">
        <v>37021</v>
      </c>
      <c r="C892" s="102" t="n">
        <v>57.73</v>
      </c>
      <c r="D892" s="98" t="n">
        <f aca="false">LN(C892/C891)</f>
        <v>-0.0739347369865498</v>
      </c>
      <c r="E892" s="106" t="n">
        <f aca="false">STDEV(D883:D892)*SQRT(trade_day)</f>
        <v>4.25319035254444</v>
      </c>
      <c r="F892" s="97"/>
      <c r="G892" s="103" t="n">
        <f aca="false">IF(G$1="P",MAX(0,G$2-$C892),IF(G$1="C",MAX(0,$C892-G$2)))</f>
        <v>0</v>
      </c>
      <c r="H892" s="103" t="n">
        <f aca="false">IF(H$1="P",MAX(0,H$2-$C892),IF(H$1="C",MAX(0,$C892-H$2)))</f>
        <v>0</v>
      </c>
      <c r="I892" s="103" t="n">
        <f aca="false">IF(I$1="P",MAX(0,I$2-$C892),IF(I$1="C",MAX(0,$C892-I$2)))</f>
        <v>0</v>
      </c>
      <c r="J892" s="103" t="n">
        <f aca="false">IF(J$1="P",MAX(0,J$2-$C892),IF(J$1="C",MAX(0,$C892-J$2)))</f>
        <v>0</v>
      </c>
      <c r="K892" s="103" t="n">
        <f aca="false">IF(K$1="P",MAX(0,K$2-$C892),IF(K$1="C",MAX(0,$C892-K$2)))</f>
        <v>0</v>
      </c>
      <c r="L892" s="103" t="n">
        <f aca="false">IF(L$1="P",MAX(0,L$2-$C892),IF(L$1="C",MAX(0,$C892-L$2)))</f>
        <v>0</v>
      </c>
      <c r="M892" s="103" t="n">
        <f aca="false">IF(M$1="P",MAX(0,M$2-$C892),IF(M$1="C",MAX(0,$C892-M$2)))</f>
        <v>37.73</v>
      </c>
      <c r="N892" s="103" t="n">
        <f aca="false">IF(N$1="P",MAX(0,N$2-$C892),IF(N$1="C",MAX(0,$C892-N$2)))</f>
        <v>32.73</v>
      </c>
      <c r="O892" s="103" t="n">
        <f aca="false">IF(O$1="P",MAX(0,O$2-$C892),IF(O$1="C",MAX(0,$C892-O$2)))</f>
        <v>27.73</v>
      </c>
      <c r="P892" s="103" t="n">
        <f aca="false">IF(P$1="P",MAX(0,P$2-$C892),IF(P$1="C",MAX(0,$C892-P$2)))</f>
        <v>22.73</v>
      </c>
      <c r="Q892" s="103" t="n">
        <f aca="false">IF(Q$1="P",MAX(0,Q$2-$C892),IF(Q$1="C",MAX(0,$C892-Q$2)))</f>
        <v>17.73</v>
      </c>
      <c r="R892" s="103" t="n">
        <f aca="false">IF(R$1="P",MAX(0,R$2-$C892),IF(R$1="C",MAX(0,$C892-R$2)))</f>
        <v>7.73</v>
      </c>
      <c r="S892" s="103" t="n">
        <f aca="false">IF(S$1="P",MAX(0,S$2-$C892),IF(S$1="C",MAX(0,$C892-S$2)))</f>
        <v>0</v>
      </c>
      <c r="T892" s="104" t="n">
        <f aca="false">A892</f>
        <v>41</v>
      </c>
      <c r="U892" s="105" t="n">
        <f aca="false">VLOOKUP($B892,Gas!$B$3:$E$2506,2)</f>
        <v>4.145</v>
      </c>
      <c r="V892" s="46" t="n">
        <f aca="false">C892/U892</f>
        <v>13.9276236429433</v>
      </c>
      <c r="W892" s="99" t="n">
        <f aca="false">VLOOKUP($B892,Gas!$B$3:$E$2506,4)</f>
        <v>0.308310734596685</v>
      </c>
    </row>
    <row r="893" customFormat="false" ht="12.75" hidden="false" customHeight="false" outlineLevel="0" collapsed="false">
      <c r="A893" s="95" t="n">
        <f aca="false">MONTH(B893)+(YEAR(B893)-1998)*12</f>
        <v>41</v>
      </c>
      <c r="B893" s="101" t="n">
        <v>37022</v>
      </c>
      <c r="C893" s="102" t="n">
        <v>66.35</v>
      </c>
      <c r="D893" s="98" t="n">
        <f aca="false">LN(C893/C892)</f>
        <v>0.139166791705374</v>
      </c>
      <c r="E893" s="106" t="n">
        <f aca="false">STDEV(D884:D893)*SQRT(trade_day)</f>
        <v>4.29227180730473</v>
      </c>
      <c r="F893" s="97"/>
      <c r="G893" s="103" t="n">
        <f aca="false">IF(G$1="P",MAX(0,G$2-$C893),IF(G$1="C",MAX(0,$C893-G$2)))</f>
        <v>0</v>
      </c>
      <c r="H893" s="103" t="n">
        <f aca="false">IF(H$1="P",MAX(0,H$2-$C893),IF(H$1="C",MAX(0,$C893-H$2)))</f>
        <v>0</v>
      </c>
      <c r="I893" s="103" t="n">
        <f aca="false">IF(I$1="P",MAX(0,I$2-$C893),IF(I$1="C",MAX(0,$C893-I$2)))</f>
        <v>0</v>
      </c>
      <c r="J893" s="103" t="n">
        <f aca="false">IF(J$1="P",MAX(0,J$2-$C893),IF(J$1="C",MAX(0,$C893-J$2)))</f>
        <v>0</v>
      </c>
      <c r="K893" s="103" t="n">
        <f aca="false">IF(K$1="P",MAX(0,K$2-$C893),IF(K$1="C",MAX(0,$C893-K$2)))</f>
        <v>0</v>
      </c>
      <c r="L893" s="103" t="n">
        <f aca="false">IF(L$1="P",MAX(0,L$2-$C893),IF(L$1="C",MAX(0,$C893-L$2)))</f>
        <v>0</v>
      </c>
      <c r="M893" s="103" t="n">
        <f aca="false">IF(M$1="P",MAX(0,M$2-$C893),IF(M$1="C",MAX(0,$C893-M$2)))</f>
        <v>46.35</v>
      </c>
      <c r="N893" s="103" t="n">
        <f aca="false">IF(N$1="P",MAX(0,N$2-$C893),IF(N$1="C",MAX(0,$C893-N$2)))</f>
        <v>41.35</v>
      </c>
      <c r="O893" s="103" t="n">
        <f aca="false">IF(O$1="P",MAX(0,O$2-$C893),IF(O$1="C",MAX(0,$C893-O$2)))</f>
        <v>36.35</v>
      </c>
      <c r="P893" s="103" t="n">
        <f aca="false">IF(P$1="P",MAX(0,P$2-$C893),IF(P$1="C",MAX(0,$C893-P$2)))</f>
        <v>31.35</v>
      </c>
      <c r="Q893" s="103" t="n">
        <f aca="false">IF(Q$1="P",MAX(0,Q$2-$C893),IF(Q$1="C",MAX(0,$C893-Q$2)))</f>
        <v>26.35</v>
      </c>
      <c r="R893" s="103" t="n">
        <f aca="false">IF(R$1="P",MAX(0,R$2-$C893),IF(R$1="C",MAX(0,$C893-R$2)))</f>
        <v>16.35</v>
      </c>
      <c r="S893" s="103" t="n">
        <f aca="false">IF(S$1="P",MAX(0,S$2-$C893),IF(S$1="C",MAX(0,$C893-S$2)))</f>
        <v>0</v>
      </c>
      <c r="T893" s="104" t="n">
        <f aca="false">A893</f>
        <v>41</v>
      </c>
      <c r="U893" s="105" t="n">
        <f aca="false">VLOOKUP($B893,Gas!$B$3:$E$2506,2)</f>
        <v>4.165</v>
      </c>
      <c r="V893" s="46" t="n">
        <f aca="false">C893/U893</f>
        <v>15.9303721488595</v>
      </c>
      <c r="W893" s="99" t="n">
        <f aca="false">VLOOKUP($B893,Gas!$B$3:$E$2506,4)</f>
        <v>0.329047607589644</v>
      </c>
    </row>
    <row r="894" customFormat="false" ht="12.75" hidden="false" customHeight="false" outlineLevel="0" collapsed="false">
      <c r="A894" s="95" t="n">
        <f aca="false">MONTH(B894)+(YEAR(B894)-1998)*12</f>
        <v>41</v>
      </c>
      <c r="B894" s="101" t="n">
        <v>37025</v>
      </c>
      <c r="C894" s="102" t="n">
        <v>53.86</v>
      </c>
      <c r="D894" s="98" t="n">
        <f aca="false">LN(C894/C893)</f>
        <v>-0.208555673394764</v>
      </c>
      <c r="E894" s="106" t="n">
        <f aca="false">STDEV(D885:D894)*SQRT(trade_day)</f>
        <v>4.37073045227179</v>
      </c>
      <c r="F894" s="97"/>
      <c r="G894" s="103" t="n">
        <f aca="false">IF(G$1="P",MAX(0,G$2-$C894),IF(G$1="C",MAX(0,$C894-G$2)))</f>
        <v>0</v>
      </c>
      <c r="H894" s="103" t="n">
        <f aca="false">IF(H$1="P",MAX(0,H$2-$C894),IF(H$1="C",MAX(0,$C894-H$2)))</f>
        <v>0</v>
      </c>
      <c r="I894" s="103" t="n">
        <f aca="false">IF(I$1="P",MAX(0,I$2-$C894),IF(I$1="C",MAX(0,$C894-I$2)))</f>
        <v>0</v>
      </c>
      <c r="J894" s="103" t="n">
        <f aca="false">IF(J$1="P",MAX(0,J$2-$C894),IF(J$1="C",MAX(0,$C894-J$2)))</f>
        <v>0</v>
      </c>
      <c r="K894" s="103" t="n">
        <f aca="false">IF(K$1="P",MAX(0,K$2-$C894),IF(K$1="C",MAX(0,$C894-K$2)))</f>
        <v>0</v>
      </c>
      <c r="L894" s="103" t="n">
        <f aca="false">IF(L$1="P",MAX(0,L$2-$C894),IF(L$1="C",MAX(0,$C894-L$2)))</f>
        <v>0</v>
      </c>
      <c r="M894" s="103" t="n">
        <f aca="false">IF(M$1="P",MAX(0,M$2-$C894),IF(M$1="C",MAX(0,$C894-M$2)))</f>
        <v>33.86</v>
      </c>
      <c r="N894" s="103" t="n">
        <f aca="false">IF(N$1="P",MAX(0,N$2-$C894),IF(N$1="C",MAX(0,$C894-N$2)))</f>
        <v>28.86</v>
      </c>
      <c r="O894" s="103" t="n">
        <f aca="false">IF(O$1="P",MAX(0,O$2-$C894),IF(O$1="C",MAX(0,$C894-O$2)))</f>
        <v>23.86</v>
      </c>
      <c r="P894" s="103" t="n">
        <f aca="false">IF(P$1="P",MAX(0,P$2-$C894),IF(P$1="C",MAX(0,$C894-P$2)))</f>
        <v>18.86</v>
      </c>
      <c r="Q894" s="103" t="n">
        <f aca="false">IF(Q$1="P",MAX(0,Q$2-$C894),IF(Q$1="C",MAX(0,$C894-Q$2)))</f>
        <v>13.86</v>
      </c>
      <c r="R894" s="103" t="n">
        <f aca="false">IF(R$1="P",MAX(0,R$2-$C894),IF(R$1="C",MAX(0,$C894-R$2)))</f>
        <v>3.86</v>
      </c>
      <c r="S894" s="103" t="n">
        <f aca="false">IF(S$1="P",MAX(0,S$2-$C894),IF(S$1="C",MAX(0,$C894-S$2)))</f>
        <v>0</v>
      </c>
      <c r="T894" s="104" t="n">
        <f aca="false">A894</f>
        <v>41</v>
      </c>
      <c r="U894" s="105" t="n">
        <f aca="false">VLOOKUP($B894,Gas!$B$3:$E$2506,2)</f>
        <v>4.25</v>
      </c>
      <c r="V894" s="46" t="n">
        <f aca="false">C894/U894</f>
        <v>12.6729411764706</v>
      </c>
      <c r="W894" s="99" t="n">
        <f aca="false">VLOOKUP($B894,Gas!$B$3:$E$2506,4)</f>
        <v>0.325429983592903</v>
      </c>
    </row>
    <row r="895" customFormat="false" ht="12.75" hidden="false" customHeight="false" outlineLevel="0" collapsed="false">
      <c r="A895" s="95" t="n">
        <f aca="false">MONTH(B895)+(YEAR(B895)-1998)*12</f>
        <v>41</v>
      </c>
      <c r="B895" s="101" t="n">
        <v>37026</v>
      </c>
      <c r="C895" s="102" t="n">
        <v>47.97</v>
      </c>
      <c r="D895" s="98" t="n">
        <f aca="false">LN(C895/C894)</f>
        <v>-0.11581227186948</v>
      </c>
      <c r="E895" s="106" t="n">
        <f aca="false">STDEV(D886:D895)*SQRT(trade_day)</f>
        <v>4.2302053056981</v>
      </c>
      <c r="F895" s="97"/>
      <c r="G895" s="103" t="n">
        <f aca="false">IF(G$1="P",MAX(0,G$2-$C895),IF(G$1="C",MAX(0,$C895-G$2)))</f>
        <v>0</v>
      </c>
      <c r="H895" s="103" t="n">
        <f aca="false">IF(H$1="P",MAX(0,H$2-$C895),IF(H$1="C",MAX(0,$C895-H$2)))</f>
        <v>0</v>
      </c>
      <c r="I895" s="103" t="n">
        <f aca="false">IF(I$1="P",MAX(0,I$2-$C895),IF(I$1="C",MAX(0,$C895-I$2)))</f>
        <v>0</v>
      </c>
      <c r="J895" s="103" t="n">
        <f aca="false">IF(J$1="P",MAX(0,J$2-$C895),IF(J$1="C",MAX(0,$C895-J$2)))</f>
        <v>0</v>
      </c>
      <c r="K895" s="103" t="n">
        <f aca="false">IF(K$1="P",MAX(0,K$2-$C895),IF(K$1="C",MAX(0,$C895-K$2)))</f>
        <v>0</v>
      </c>
      <c r="L895" s="103" t="n">
        <f aca="false">IF(L$1="P",MAX(0,L$2-$C895),IF(L$1="C",MAX(0,$C895-L$2)))</f>
        <v>2.03</v>
      </c>
      <c r="M895" s="103" t="n">
        <f aca="false">IF(M$1="P",MAX(0,M$2-$C895),IF(M$1="C",MAX(0,$C895-M$2)))</f>
        <v>27.97</v>
      </c>
      <c r="N895" s="103" t="n">
        <f aca="false">IF(N$1="P",MAX(0,N$2-$C895),IF(N$1="C",MAX(0,$C895-N$2)))</f>
        <v>22.97</v>
      </c>
      <c r="O895" s="103" t="n">
        <f aca="false">IF(O$1="P",MAX(0,O$2-$C895),IF(O$1="C",MAX(0,$C895-O$2)))</f>
        <v>17.97</v>
      </c>
      <c r="P895" s="103" t="n">
        <f aca="false">IF(P$1="P",MAX(0,P$2-$C895),IF(P$1="C",MAX(0,$C895-P$2)))</f>
        <v>12.97</v>
      </c>
      <c r="Q895" s="103" t="n">
        <f aca="false">IF(Q$1="P",MAX(0,Q$2-$C895),IF(Q$1="C",MAX(0,$C895-Q$2)))</f>
        <v>7.97</v>
      </c>
      <c r="R895" s="103" t="n">
        <f aca="false">IF(R$1="P",MAX(0,R$2-$C895),IF(R$1="C",MAX(0,$C895-R$2)))</f>
        <v>0</v>
      </c>
      <c r="S895" s="103" t="n">
        <f aca="false">IF(S$1="P",MAX(0,S$2-$C895),IF(S$1="C",MAX(0,$C895-S$2)))</f>
        <v>0</v>
      </c>
      <c r="T895" s="104" t="n">
        <f aca="false">A895</f>
        <v>41</v>
      </c>
      <c r="U895" s="105" t="n">
        <f aca="false">VLOOKUP($B895,Gas!$B$3:$E$2506,2)</f>
        <v>4.275</v>
      </c>
      <c r="V895" s="46" t="n">
        <f aca="false">C895/U895</f>
        <v>11.2210526315789</v>
      </c>
      <c r="W895" s="99" t="n">
        <f aca="false">VLOOKUP($B895,Gas!$B$3:$E$2506,4)</f>
        <v>0.320749829465469</v>
      </c>
    </row>
    <row r="896" customFormat="false" ht="12.75" hidden="false" customHeight="false" outlineLevel="0" collapsed="false">
      <c r="A896" s="95" t="n">
        <f aca="false">MONTH(B896)+(YEAR(B896)-1998)*12</f>
        <v>41</v>
      </c>
      <c r="B896" s="101" t="n">
        <v>37027</v>
      </c>
      <c r="C896" s="102" t="n">
        <v>52.86</v>
      </c>
      <c r="D896" s="98" t="n">
        <f aca="false">LN(C896/C895)</f>
        <v>0.0970710936621705</v>
      </c>
      <c r="E896" s="106" t="n">
        <f aca="false">STDEV(D887:D896)*SQRT(trade_day)</f>
        <v>3.87785263165988</v>
      </c>
      <c r="F896" s="97"/>
      <c r="G896" s="103" t="n">
        <f aca="false">IF(G$1="P",MAX(0,G$2-$C896),IF(G$1="C",MAX(0,$C896-G$2)))</f>
        <v>0</v>
      </c>
      <c r="H896" s="103" t="n">
        <f aca="false">IF(H$1="P",MAX(0,H$2-$C896),IF(H$1="C",MAX(0,$C896-H$2)))</f>
        <v>0</v>
      </c>
      <c r="I896" s="103" t="n">
        <f aca="false">IF(I$1="P",MAX(0,I$2-$C896),IF(I$1="C",MAX(0,$C896-I$2)))</f>
        <v>0</v>
      </c>
      <c r="J896" s="103" t="n">
        <f aca="false">IF(J$1="P",MAX(0,J$2-$C896),IF(J$1="C",MAX(0,$C896-J$2)))</f>
        <v>0</v>
      </c>
      <c r="K896" s="103" t="n">
        <f aca="false">IF(K$1="P",MAX(0,K$2-$C896),IF(K$1="C",MAX(0,$C896-K$2)))</f>
        <v>0</v>
      </c>
      <c r="L896" s="103" t="n">
        <f aca="false">IF(L$1="P",MAX(0,L$2-$C896),IF(L$1="C",MAX(0,$C896-L$2)))</f>
        <v>0</v>
      </c>
      <c r="M896" s="103" t="n">
        <f aca="false">IF(M$1="P",MAX(0,M$2-$C896),IF(M$1="C",MAX(0,$C896-M$2)))</f>
        <v>32.86</v>
      </c>
      <c r="N896" s="103" t="n">
        <f aca="false">IF(N$1="P",MAX(0,N$2-$C896),IF(N$1="C",MAX(0,$C896-N$2)))</f>
        <v>27.86</v>
      </c>
      <c r="O896" s="103" t="n">
        <f aca="false">IF(O$1="P",MAX(0,O$2-$C896),IF(O$1="C",MAX(0,$C896-O$2)))</f>
        <v>22.86</v>
      </c>
      <c r="P896" s="103" t="n">
        <f aca="false">IF(P$1="P",MAX(0,P$2-$C896),IF(P$1="C",MAX(0,$C896-P$2)))</f>
        <v>17.86</v>
      </c>
      <c r="Q896" s="103" t="n">
        <f aca="false">IF(Q$1="P",MAX(0,Q$2-$C896),IF(Q$1="C",MAX(0,$C896-Q$2)))</f>
        <v>12.86</v>
      </c>
      <c r="R896" s="103" t="n">
        <f aca="false">IF(R$1="P",MAX(0,R$2-$C896),IF(R$1="C",MAX(0,$C896-R$2)))</f>
        <v>2.86</v>
      </c>
      <c r="S896" s="103" t="n">
        <f aca="false">IF(S$1="P",MAX(0,S$2-$C896),IF(S$1="C",MAX(0,$C896-S$2)))</f>
        <v>0</v>
      </c>
      <c r="T896" s="104" t="n">
        <f aca="false">A896</f>
        <v>41</v>
      </c>
      <c r="U896" s="105" t="n">
        <f aca="false">VLOOKUP($B896,Gas!$B$3:$E$2506,2)</f>
        <v>4.455</v>
      </c>
      <c r="V896" s="46" t="n">
        <f aca="false">C896/U896</f>
        <v>11.8653198653199</v>
      </c>
      <c r="W896" s="99" t="n">
        <f aca="false">VLOOKUP($B896,Gas!$B$3:$E$2506,4)</f>
        <v>0.425450683832649</v>
      </c>
    </row>
    <row r="897" customFormat="false" ht="12.75" hidden="false" customHeight="false" outlineLevel="0" collapsed="false">
      <c r="A897" s="95" t="n">
        <f aca="false">MONTH(B897)+(YEAR(B897)-1998)*12</f>
        <v>41</v>
      </c>
      <c r="B897" s="101" t="n">
        <v>37028</v>
      </c>
      <c r="C897" s="102" t="n">
        <v>52.88</v>
      </c>
      <c r="D897" s="98" t="n">
        <f aca="false">LN(C897/C896)</f>
        <v>0.000378286367287714</v>
      </c>
      <c r="E897" s="106" t="n">
        <f aca="false">STDEV(D888:D897)*SQRT(trade_day)</f>
        <v>3.43101470277849</v>
      </c>
      <c r="F897" s="97"/>
      <c r="G897" s="103" t="n">
        <f aca="false">IF(G$1="P",MAX(0,G$2-$C897),IF(G$1="C",MAX(0,$C897-G$2)))</f>
        <v>0</v>
      </c>
      <c r="H897" s="103" t="n">
        <f aca="false">IF(H$1="P",MAX(0,H$2-$C897),IF(H$1="C",MAX(0,$C897-H$2)))</f>
        <v>0</v>
      </c>
      <c r="I897" s="103" t="n">
        <f aca="false">IF(I$1="P",MAX(0,I$2-$C897),IF(I$1="C",MAX(0,$C897-I$2)))</f>
        <v>0</v>
      </c>
      <c r="J897" s="103" t="n">
        <f aca="false">IF(J$1="P",MAX(0,J$2-$C897),IF(J$1="C",MAX(0,$C897-J$2)))</f>
        <v>0</v>
      </c>
      <c r="K897" s="103" t="n">
        <f aca="false">IF(K$1="P",MAX(0,K$2-$C897),IF(K$1="C",MAX(0,$C897-K$2)))</f>
        <v>0</v>
      </c>
      <c r="L897" s="103" t="n">
        <f aca="false">IF(L$1="P",MAX(0,L$2-$C897),IF(L$1="C",MAX(0,$C897-L$2)))</f>
        <v>0</v>
      </c>
      <c r="M897" s="103" t="n">
        <f aca="false">IF(M$1="P",MAX(0,M$2-$C897),IF(M$1="C",MAX(0,$C897-M$2)))</f>
        <v>32.88</v>
      </c>
      <c r="N897" s="103" t="n">
        <f aca="false">IF(N$1="P",MAX(0,N$2-$C897),IF(N$1="C",MAX(0,$C897-N$2)))</f>
        <v>27.88</v>
      </c>
      <c r="O897" s="103" t="n">
        <f aca="false">IF(O$1="P",MAX(0,O$2-$C897),IF(O$1="C",MAX(0,$C897-O$2)))</f>
        <v>22.88</v>
      </c>
      <c r="P897" s="103" t="n">
        <f aca="false">IF(P$1="P",MAX(0,P$2-$C897),IF(P$1="C",MAX(0,$C897-P$2)))</f>
        <v>17.88</v>
      </c>
      <c r="Q897" s="103" t="n">
        <f aca="false">IF(Q$1="P",MAX(0,Q$2-$C897),IF(Q$1="C",MAX(0,$C897-Q$2)))</f>
        <v>12.88</v>
      </c>
      <c r="R897" s="103" t="n">
        <f aca="false">IF(R$1="P",MAX(0,R$2-$C897),IF(R$1="C",MAX(0,$C897-R$2)))</f>
        <v>2.88</v>
      </c>
      <c r="S897" s="103" t="n">
        <f aca="false">IF(S$1="P",MAX(0,S$2-$C897),IF(S$1="C",MAX(0,$C897-S$2)))</f>
        <v>0</v>
      </c>
      <c r="T897" s="104" t="n">
        <f aca="false">A897</f>
        <v>41</v>
      </c>
      <c r="U897" s="105" t="n">
        <f aca="false">VLOOKUP($B897,Gas!$B$3:$E$2506,2)</f>
        <v>4.47</v>
      </c>
      <c r="V897" s="46" t="n">
        <f aca="false">C897/U897</f>
        <v>11.8299776286353</v>
      </c>
      <c r="W897" s="99" t="n">
        <f aca="false">VLOOKUP($B897,Gas!$B$3:$E$2506,4)</f>
        <v>0.426149818413201</v>
      </c>
    </row>
    <row r="898" customFormat="false" ht="12.75" hidden="false" customHeight="false" outlineLevel="0" collapsed="false">
      <c r="A898" s="95" t="n">
        <f aca="false">MONTH(B898)+(YEAR(B898)-1998)*12</f>
        <v>41</v>
      </c>
      <c r="B898" s="101" t="n">
        <v>37029</v>
      </c>
      <c r="C898" s="102" t="n">
        <v>51.98</v>
      </c>
      <c r="D898" s="98" t="n">
        <f aca="false">LN(C898/C897)</f>
        <v>-0.0171661663300867</v>
      </c>
      <c r="E898" s="106" t="n">
        <f aca="false">STDEV(D889:D898)*SQRT(trade_day)</f>
        <v>3.29396571527094</v>
      </c>
      <c r="F898" s="97"/>
      <c r="G898" s="103" t="n">
        <f aca="false">IF(G$1="P",MAX(0,G$2-$C898),IF(G$1="C",MAX(0,$C898-G$2)))</f>
        <v>0</v>
      </c>
      <c r="H898" s="103" t="n">
        <f aca="false">IF(H$1="P",MAX(0,H$2-$C898),IF(H$1="C",MAX(0,$C898-H$2)))</f>
        <v>0</v>
      </c>
      <c r="I898" s="103" t="n">
        <f aca="false">IF(I$1="P",MAX(0,I$2-$C898),IF(I$1="C",MAX(0,$C898-I$2)))</f>
        <v>0</v>
      </c>
      <c r="J898" s="103" t="n">
        <f aca="false">IF(J$1="P",MAX(0,J$2-$C898),IF(J$1="C",MAX(0,$C898-J$2)))</f>
        <v>0</v>
      </c>
      <c r="K898" s="103" t="n">
        <f aca="false">IF(K$1="P",MAX(0,K$2-$C898),IF(K$1="C",MAX(0,$C898-K$2)))</f>
        <v>0</v>
      </c>
      <c r="L898" s="103" t="n">
        <f aca="false">IF(L$1="P",MAX(0,L$2-$C898),IF(L$1="C",MAX(0,$C898-L$2)))</f>
        <v>0</v>
      </c>
      <c r="M898" s="103" t="n">
        <f aca="false">IF(M$1="P",MAX(0,M$2-$C898),IF(M$1="C",MAX(0,$C898-M$2)))</f>
        <v>31.98</v>
      </c>
      <c r="N898" s="103" t="n">
        <f aca="false">IF(N$1="P",MAX(0,N$2-$C898),IF(N$1="C",MAX(0,$C898-N$2)))</f>
        <v>26.98</v>
      </c>
      <c r="O898" s="103" t="n">
        <f aca="false">IF(O$1="P",MAX(0,O$2-$C898),IF(O$1="C",MAX(0,$C898-O$2)))</f>
        <v>21.98</v>
      </c>
      <c r="P898" s="103" t="n">
        <f aca="false">IF(P$1="P",MAX(0,P$2-$C898),IF(P$1="C",MAX(0,$C898-P$2)))</f>
        <v>16.98</v>
      </c>
      <c r="Q898" s="103" t="n">
        <f aca="false">IF(Q$1="P",MAX(0,Q$2-$C898),IF(Q$1="C",MAX(0,$C898-Q$2)))</f>
        <v>11.98</v>
      </c>
      <c r="R898" s="103" t="n">
        <f aca="false">IF(R$1="P",MAX(0,R$2-$C898),IF(R$1="C",MAX(0,$C898-R$2)))</f>
        <v>1.98</v>
      </c>
      <c r="S898" s="103" t="n">
        <f aca="false">IF(S$1="P",MAX(0,S$2-$C898),IF(S$1="C",MAX(0,$C898-S$2)))</f>
        <v>0</v>
      </c>
      <c r="T898" s="104" t="n">
        <f aca="false">A898</f>
        <v>41</v>
      </c>
      <c r="U898" s="105" t="n">
        <f aca="false">VLOOKUP($B898,Gas!$B$3:$E$2506,2)</f>
        <v>4.18</v>
      </c>
      <c r="V898" s="46" t="n">
        <f aca="false">C898/U898</f>
        <v>12.4354066985646</v>
      </c>
      <c r="W898" s="99" t="n">
        <f aca="false">VLOOKUP($B898,Gas!$B$3:$E$2506,4)</f>
        <v>0.547238495650083</v>
      </c>
    </row>
    <row r="899" customFormat="false" ht="12.75" hidden="false" customHeight="false" outlineLevel="0" collapsed="false">
      <c r="A899" s="95" t="n">
        <f aca="false">MONTH(B899)+(YEAR(B899)-1998)*12</f>
        <v>41</v>
      </c>
      <c r="B899" s="101" t="n">
        <v>37032</v>
      </c>
      <c r="C899" s="102" t="n">
        <v>52.51</v>
      </c>
      <c r="D899" s="98" t="n">
        <f aca="false">LN(C899/C898)</f>
        <v>0.0101445984364237</v>
      </c>
      <c r="E899" s="106" t="n">
        <f aca="false">STDEV(D890:D899)*SQRT(trade_day)</f>
        <v>2.08849808541413</v>
      </c>
      <c r="F899" s="97"/>
      <c r="G899" s="103" t="n">
        <f aca="false">IF(G$1="P",MAX(0,G$2-$C899),IF(G$1="C",MAX(0,$C899-G$2)))</f>
        <v>0</v>
      </c>
      <c r="H899" s="103" t="n">
        <f aca="false">IF(H$1="P",MAX(0,H$2-$C899),IF(H$1="C",MAX(0,$C899-H$2)))</f>
        <v>0</v>
      </c>
      <c r="I899" s="103" t="n">
        <f aca="false">IF(I$1="P",MAX(0,I$2-$C899),IF(I$1="C",MAX(0,$C899-I$2)))</f>
        <v>0</v>
      </c>
      <c r="J899" s="103" t="n">
        <f aca="false">IF(J$1="P",MAX(0,J$2-$C899),IF(J$1="C",MAX(0,$C899-J$2)))</f>
        <v>0</v>
      </c>
      <c r="K899" s="103" t="n">
        <f aca="false">IF(K$1="P",MAX(0,K$2-$C899),IF(K$1="C",MAX(0,$C899-K$2)))</f>
        <v>0</v>
      </c>
      <c r="L899" s="103" t="n">
        <f aca="false">IF(L$1="P",MAX(0,L$2-$C899),IF(L$1="C",MAX(0,$C899-L$2)))</f>
        <v>0</v>
      </c>
      <c r="M899" s="103" t="n">
        <f aca="false">IF(M$1="P",MAX(0,M$2-$C899),IF(M$1="C",MAX(0,$C899-M$2)))</f>
        <v>32.51</v>
      </c>
      <c r="N899" s="103" t="n">
        <f aca="false">IF(N$1="P",MAX(0,N$2-$C899),IF(N$1="C",MAX(0,$C899-N$2)))</f>
        <v>27.51</v>
      </c>
      <c r="O899" s="103" t="n">
        <f aca="false">IF(O$1="P",MAX(0,O$2-$C899),IF(O$1="C",MAX(0,$C899-O$2)))</f>
        <v>22.51</v>
      </c>
      <c r="P899" s="103" t="n">
        <f aca="false">IF(P$1="P",MAX(0,P$2-$C899),IF(P$1="C",MAX(0,$C899-P$2)))</f>
        <v>17.51</v>
      </c>
      <c r="Q899" s="103" t="n">
        <f aca="false">IF(Q$1="P",MAX(0,Q$2-$C899),IF(Q$1="C",MAX(0,$C899-Q$2)))</f>
        <v>12.51</v>
      </c>
      <c r="R899" s="103" t="n">
        <f aca="false">IF(R$1="P",MAX(0,R$2-$C899),IF(R$1="C",MAX(0,$C899-R$2)))</f>
        <v>2.51</v>
      </c>
      <c r="S899" s="103" t="n">
        <f aca="false">IF(S$1="P",MAX(0,S$2-$C899),IF(S$1="C",MAX(0,$C899-S$2)))</f>
        <v>0</v>
      </c>
      <c r="T899" s="104" t="n">
        <f aca="false">A899</f>
        <v>41</v>
      </c>
      <c r="U899" s="105" t="n">
        <f aca="false">VLOOKUP($B899,Gas!$B$3:$E$2506,2)</f>
        <v>4.15</v>
      </c>
      <c r="V899" s="46" t="n">
        <f aca="false">C899/U899</f>
        <v>12.6530120481928</v>
      </c>
      <c r="W899" s="99" t="n">
        <f aca="false">VLOOKUP($B899,Gas!$B$3:$E$2506,4)</f>
        <v>0.521454764724877</v>
      </c>
    </row>
    <row r="900" customFormat="false" ht="12.75" hidden="false" customHeight="false" outlineLevel="0" collapsed="false">
      <c r="A900" s="95" t="n">
        <f aca="false">MONTH(B900)+(YEAR(B900)-1998)*12</f>
        <v>41</v>
      </c>
      <c r="B900" s="101" t="n">
        <v>37033</v>
      </c>
      <c r="C900" s="102" t="n">
        <v>50.38</v>
      </c>
      <c r="D900" s="98" t="n">
        <f aca="false">LN(C900/C899)</f>
        <v>-0.0414093567253036</v>
      </c>
      <c r="E900" s="106" t="n">
        <f aca="false">STDEV(D891:D900)*SQRT(trade_day)</f>
        <v>1.98278562557944</v>
      </c>
      <c r="F900" s="97"/>
      <c r="G900" s="103" t="n">
        <f aca="false">IF(G$1="P",MAX(0,G$2-$C900),IF(G$1="C",MAX(0,$C900-G$2)))</f>
        <v>0</v>
      </c>
      <c r="H900" s="103" t="n">
        <f aca="false">IF(H$1="P",MAX(0,H$2-$C900),IF(H$1="C",MAX(0,$C900-H$2)))</f>
        <v>0</v>
      </c>
      <c r="I900" s="103" t="n">
        <f aca="false">IF(I$1="P",MAX(0,I$2-$C900),IF(I$1="C",MAX(0,$C900-I$2)))</f>
        <v>0</v>
      </c>
      <c r="J900" s="103" t="n">
        <f aca="false">IF(J$1="P",MAX(0,J$2-$C900),IF(J$1="C",MAX(0,$C900-J$2)))</f>
        <v>0</v>
      </c>
      <c r="K900" s="103" t="n">
        <f aca="false">IF(K$1="P",MAX(0,K$2-$C900),IF(K$1="C",MAX(0,$C900-K$2)))</f>
        <v>0</v>
      </c>
      <c r="L900" s="103" t="n">
        <f aca="false">IF(L$1="P",MAX(0,L$2-$C900),IF(L$1="C",MAX(0,$C900-L$2)))</f>
        <v>0</v>
      </c>
      <c r="M900" s="103" t="n">
        <f aca="false">IF(M$1="P",MAX(0,M$2-$C900),IF(M$1="C",MAX(0,$C900-M$2)))</f>
        <v>30.38</v>
      </c>
      <c r="N900" s="103" t="n">
        <f aca="false">IF(N$1="P",MAX(0,N$2-$C900),IF(N$1="C",MAX(0,$C900-N$2)))</f>
        <v>25.38</v>
      </c>
      <c r="O900" s="103" t="n">
        <f aca="false">IF(O$1="P",MAX(0,O$2-$C900),IF(O$1="C",MAX(0,$C900-O$2)))</f>
        <v>20.38</v>
      </c>
      <c r="P900" s="103" t="n">
        <f aca="false">IF(P$1="P",MAX(0,P$2-$C900),IF(P$1="C",MAX(0,$C900-P$2)))</f>
        <v>15.38</v>
      </c>
      <c r="Q900" s="103" t="n">
        <f aca="false">IF(Q$1="P",MAX(0,Q$2-$C900),IF(Q$1="C",MAX(0,$C900-Q$2)))</f>
        <v>10.38</v>
      </c>
      <c r="R900" s="103" t="n">
        <f aca="false">IF(R$1="P",MAX(0,R$2-$C900),IF(R$1="C",MAX(0,$C900-R$2)))</f>
        <v>0.380000000000003</v>
      </c>
      <c r="S900" s="103" t="n">
        <f aca="false">IF(S$1="P",MAX(0,S$2-$C900),IF(S$1="C",MAX(0,$C900-S$2)))</f>
        <v>0</v>
      </c>
      <c r="T900" s="104" t="n">
        <f aca="false">A900</f>
        <v>41</v>
      </c>
      <c r="U900" s="105" t="n">
        <f aca="false">VLOOKUP($B900,Gas!$B$3:$E$2506,2)</f>
        <v>4.15</v>
      </c>
      <c r="V900" s="46" t="n">
        <f aca="false">C900/U900</f>
        <v>12.1397590361446</v>
      </c>
      <c r="W900" s="99" t="n">
        <f aca="false">VLOOKUP($B900,Gas!$B$3:$E$2506,4)</f>
        <v>0.503106205291492</v>
      </c>
    </row>
    <row r="901" customFormat="false" ht="12.75" hidden="false" customHeight="false" outlineLevel="0" collapsed="false">
      <c r="A901" s="95" t="n">
        <f aca="false">MONTH(B901)+(YEAR(B901)-1998)*12</f>
        <v>41</v>
      </c>
      <c r="B901" s="101" t="n">
        <v>37034</v>
      </c>
      <c r="C901" s="102" t="n">
        <v>49.09</v>
      </c>
      <c r="D901" s="98" t="n">
        <f aca="false">LN(C901/C900)</f>
        <v>-0.025938922854503</v>
      </c>
      <c r="E901" s="106" t="n">
        <f aca="false">STDEV(D892:D901)*SQRT(trade_day)</f>
        <v>1.56682202301822</v>
      </c>
      <c r="F901" s="97"/>
      <c r="G901" s="103" t="n">
        <f aca="false">IF(G$1="P",MAX(0,G$2-$C901),IF(G$1="C",MAX(0,$C901-G$2)))</f>
        <v>0</v>
      </c>
      <c r="H901" s="103" t="n">
        <f aca="false">IF(H$1="P",MAX(0,H$2-$C901),IF(H$1="C",MAX(0,$C901-H$2)))</f>
        <v>0</v>
      </c>
      <c r="I901" s="103" t="n">
        <f aca="false">IF(I$1="P",MAX(0,I$2-$C901),IF(I$1="C",MAX(0,$C901-I$2)))</f>
        <v>0</v>
      </c>
      <c r="J901" s="103" t="n">
        <f aca="false">IF(J$1="P",MAX(0,J$2-$C901),IF(J$1="C",MAX(0,$C901-J$2)))</f>
        <v>0</v>
      </c>
      <c r="K901" s="103" t="n">
        <f aca="false">IF(K$1="P",MAX(0,K$2-$C901),IF(K$1="C",MAX(0,$C901-K$2)))</f>
        <v>0</v>
      </c>
      <c r="L901" s="103" t="n">
        <f aca="false">IF(L$1="P",MAX(0,L$2-$C901),IF(L$1="C",MAX(0,$C901-L$2)))</f>
        <v>0.909999999999997</v>
      </c>
      <c r="M901" s="103" t="n">
        <f aca="false">IF(M$1="P",MAX(0,M$2-$C901),IF(M$1="C",MAX(0,$C901-M$2)))</f>
        <v>29.09</v>
      </c>
      <c r="N901" s="103" t="n">
        <f aca="false">IF(N$1="P",MAX(0,N$2-$C901),IF(N$1="C",MAX(0,$C901-N$2)))</f>
        <v>24.09</v>
      </c>
      <c r="O901" s="103" t="n">
        <f aca="false">IF(O$1="P",MAX(0,O$2-$C901),IF(O$1="C",MAX(0,$C901-O$2)))</f>
        <v>19.09</v>
      </c>
      <c r="P901" s="103" t="n">
        <f aca="false">IF(P$1="P",MAX(0,P$2-$C901),IF(P$1="C",MAX(0,$C901-P$2)))</f>
        <v>14.09</v>
      </c>
      <c r="Q901" s="103" t="n">
        <f aca="false">IF(Q$1="P",MAX(0,Q$2-$C901),IF(Q$1="C",MAX(0,$C901-Q$2)))</f>
        <v>9.09</v>
      </c>
      <c r="R901" s="103" t="n">
        <f aca="false">IF(R$1="P",MAX(0,R$2-$C901),IF(R$1="C",MAX(0,$C901-R$2)))</f>
        <v>0</v>
      </c>
      <c r="S901" s="103" t="n">
        <f aca="false">IF(S$1="P",MAX(0,S$2-$C901),IF(S$1="C",MAX(0,$C901-S$2)))</f>
        <v>0</v>
      </c>
      <c r="T901" s="104" t="n">
        <f aca="false">A901</f>
        <v>41</v>
      </c>
      <c r="U901" s="105" t="n">
        <f aca="false">VLOOKUP($B901,Gas!$B$3:$E$2506,2)</f>
        <v>4.035</v>
      </c>
      <c r="V901" s="46" t="n">
        <f aca="false">C901/U901</f>
        <v>12.1660470879802</v>
      </c>
      <c r="W901" s="99" t="n">
        <f aca="false">VLOOKUP($B901,Gas!$B$3:$E$2506,4)</f>
        <v>0.525845433333869</v>
      </c>
    </row>
    <row r="902" customFormat="false" ht="12.75" hidden="false" customHeight="false" outlineLevel="0" collapsed="false">
      <c r="A902" s="95" t="n">
        <f aca="false">MONTH(B902)+(YEAR(B902)-1998)*12</f>
        <v>41</v>
      </c>
      <c r="B902" s="101" t="n">
        <v>37035</v>
      </c>
      <c r="C902" s="102" t="n">
        <v>45.6</v>
      </c>
      <c r="D902" s="98" t="n">
        <f aca="false">LN(C902/C901)</f>
        <v>-0.0737476315496208</v>
      </c>
      <c r="E902" s="106" t="n">
        <f aca="false">STDEV(D893:D902)*SQRT(trade_day)</f>
        <v>1.56665534460449</v>
      </c>
      <c r="F902" s="97"/>
      <c r="G902" s="103" t="n">
        <f aca="false">IF(G$1="P",MAX(0,G$2-$C902),IF(G$1="C",MAX(0,$C902-G$2)))</f>
        <v>0</v>
      </c>
      <c r="H902" s="103" t="n">
        <f aca="false">IF(H$1="P",MAX(0,H$2-$C902),IF(H$1="C",MAX(0,$C902-H$2)))</f>
        <v>0</v>
      </c>
      <c r="I902" s="103" t="n">
        <f aca="false">IF(I$1="P",MAX(0,I$2-$C902),IF(I$1="C",MAX(0,$C902-I$2)))</f>
        <v>0</v>
      </c>
      <c r="J902" s="103" t="n">
        <f aca="false">IF(J$1="P",MAX(0,J$2-$C902),IF(J$1="C",MAX(0,$C902-J$2)))</f>
        <v>0</v>
      </c>
      <c r="K902" s="103" t="n">
        <f aca="false">IF(K$1="P",MAX(0,K$2-$C902),IF(K$1="C",MAX(0,$C902-K$2)))</f>
        <v>0</v>
      </c>
      <c r="L902" s="103" t="n">
        <f aca="false">IF(L$1="P",MAX(0,L$2-$C902),IF(L$1="C",MAX(0,$C902-L$2)))</f>
        <v>4.4</v>
      </c>
      <c r="M902" s="103" t="n">
        <f aca="false">IF(M$1="P",MAX(0,M$2-$C902),IF(M$1="C",MAX(0,$C902-M$2)))</f>
        <v>25.6</v>
      </c>
      <c r="N902" s="103" t="n">
        <f aca="false">IF(N$1="P",MAX(0,N$2-$C902),IF(N$1="C",MAX(0,$C902-N$2)))</f>
        <v>20.6</v>
      </c>
      <c r="O902" s="103" t="n">
        <f aca="false">IF(O$1="P",MAX(0,O$2-$C902),IF(O$1="C",MAX(0,$C902-O$2)))</f>
        <v>15.6</v>
      </c>
      <c r="P902" s="103" t="n">
        <f aca="false">IF(P$1="P",MAX(0,P$2-$C902),IF(P$1="C",MAX(0,$C902-P$2)))</f>
        <v>10.6</v>
      </c>
      <c r="Q902" s="103" t="n">
        <f aca="false">IF(Q$1="P",MAX(0,Q$2-$C902),IF(Q$1="C",MAX(0,$C902-Q$2)))</f>
        <v>5.6</v>
      </c>
      <c r="R902" s="103" t="n">
        <f aca="false">IF(R$1="P",MAX(0,R$2-$C902),IF(R$1="C",MAX(0,$C902-R$2)))</f>
        <v>0</v>
      </c>
      <c r="S902" s="103" t="n">
        <f aca="false">IF(S$1="P",MAX(0,S$2-$C902),IF(S$1="C",MAX(0,$C902-S$2)))</f>
        <v>0</v>
      </c>
      <c r="T902" s="104" t="n">
        <f aca="false">A902</f>
        <v>41</v>
      </c>
      <c r="U902" s="105" t="n">
        <f aca="false">VLOOKUP($B902,Gas!$B$3:$E$2506,2)</f>
        <v>4.095</v>
      </c>
      <c r="V902" s="46" t="n">
        <f aca="false">C902/U902</f>
        <v>11.1355311355311</v>
      </c>
      <c r="W902" s="99" t="n">
        <f aca="false">VLOOKUP($B902,Gas!$B$3:$E$2506,4)</f>
        <v>0.53914824596883</v>
      </c>
    </row>
    <row r="903" customFormat="false" ht="12.75" hidden="false" customHeight="false" outlineLevel="0" collapsed="false">
      <c r="A903" s="95" t="n">
        <f aca="false">MONTH(B903)+(YEAR(B903)-1998)*12</f>
        <v>41</v>
      </c>
      <c r="B903" s="101" t="n">
        <v>37036</v>
      </c>
      <c r="C903" s="102" t="n">
        <v>44.85</v>
      </c>
      <c r="D903" s="98" t="n">
        <f aca="false">LN(C903/C902)</f>
        <v>-0.0165841280155353</v>
      </c>
      <c r="E903" s="106" t="n">
        <f aca="false">STDEV(D894:D903)*SQRT(trade_day)</f>
        <v>1.28553009776438</v>
      </c>
      <c r="F903" s="97"/>
      <c r="G903" s="103" t="n">
        <f aca="false">IF(G$1="P",MAX(0,G$2-$C903),IF(G$1="C",MAX(0,$C903-G$2)))</f>
        <v>0</v>
      </c>
      <c r="H903" s="103" t="n">
        <f aca="false">IF(H$1="P",MAX(0,H$2-$C903),IF(H$1="C",MAX(0,$C903-H$2)))</f>
        <v>0</v>
      </c>
      <c r="I903" s="103" t="n">
        <f aca="false">IF(I$1="P",MAX(0,I$2-$C903),IF(I$1="C",MAX(0,$C903-I$2)))</f>
        <v>0</v>
      </c>
      <c r="J903" s="103" t="n">
        <f aca="false">IF(J$1="P",MAX(0,J$2-$C903),IF(J$1="C",MAX(0,$C903-J$2)))</f>
        <v>0</v>
      </c>
      <c r="K903" s="103" t="n">
        <f aca="false">IF(K$1="P",MAX(0,K$2-$C903),IF(K$1="C",MAX(0,$C903-K$2)))</f>
        <v>0</v>
      </c>
      <c r="L903" s="103" t="n">
        <f aca="false">IF(L$1="P",MAX(0,L$2-$C903),IF(L$1="C",MAX(0,$C903-L$2)))</f>
        <v>5.15</v>
      </c>
      <c r="M903" s="103" t="n">
        <f aca="false">IF(M$1="P",MAX(0,M$2-$C903),IF(M$1="C",MAX(0,$C903-M$2)))</f>
        <v>24.85</v>
      </c>
      <c r="N903" s="103" t="n">
        <f aca="false">IF(N$1="P",MAX(0,N$2-$C903),IF(N$1="C",MAX(0,$C903-N$2)))</f>
        <v>19.85</v>
      </c>
      <c r="O903" s="103" t="n">
        <f aca="false">IF(O$1="P",MAX(0,O$2-$C903),IF(O$1="C",MAX(0,$C903-O$2)))</f>
        <v>14.85</v>
      </c>
      <c r="P903" s="103" t="n">
        <f aca="false">IF(P$1="P",MAX(0,P$2-$C903),IF(P$1="C",MAX(0,$C903-P$2)))</f>
        <v>9.85</v>
      </c>
      <c r="Q903" s="103" t="n">
        <f aca="false">IF(Q$1="P",MAX(0,Q$2-$C903),IF(Q$1="C",MAX(0,$C903-Q$2)))</f>
        <v>4.85</v>
      </c>
      <c r="R903" s="103" t="n">
        <f aca="false">IF(R$1="P",MAX(0,R$2-$C903),IF(R$1="C",MAX(0,$C903-R$2)))</f>
        <v>0</v>
      </c>
      <c r="S903" s="103" t="n">
        <f aca="false">IF(S$1="P",MAX(0,S$2-$C903),IF(S$1="C",MAX(0,$C903-S$2)))</f>
        <v>0</v>
      </c>
      <c r="T903" s="104" t="n">
        <f aca="false">A903</f>
        <v>41</v>
      </c>
      <c r="U903" s="105" t="n">
        <f aca="false">VLOOKUP($B903,Gas!$B$3:$E$2506,2)</f>
        <v>4.125</v>
      </c>
      <c r="V903" s="46" t="n">
        <f aca="false">C903/U903</f>
        <v>10.8727272727273</v>
      </c>
      <c r="W903" s="99" t="n">
        <f aca="false">VLOOKUP($B903,Gas!$B$3:$E$2506,4)</f>
        <v>0.540250285972045</v>
      </c>
    </row>
    <row r="904" customFormat="false" ht="12.75" hidden="false" customHeight="false" outlineLevel="0" collapsed="false">
      <c r="A904" s="95" t="n">
        <f aca="false">MONTH(B904)+(YEAR(B904)-1998)*12</f>
        <v>41</v>
      </c>
      <c r="B904" s="101" t="n">
        <v>37040</v>
      </c>
      <c r="C904" s="102" t="n">
        <v>45.62</v>
      </c>
      <c r="D904" s="98" t="n">
        <f aca="false">LN(C904/C903)</f>
        <v>0.0170226283514368</v>
      </c>
      <c r="E904" s="106" t="n">
        <f aca="false">STDEV(D895:D904)*SQRT(trade_day)</f>
        <v>0.895468551908684</v>
      </c>
      <c r="F904" s="97"/>
      <c r="G904" s="103" t="n">
        <f aca="false">IF(G$1="P",MAX(0,G$2-$C904),IF(G$1="C",MAX(0,$C904-G$2)))</f>
        <v>0</v>
      </c>
      <c r="H904" s="103" t="n">
        <f aca="false">IF(H$1="P",MAX(0,H$2-$C904),IF(H$1="C",MAX(0,$C904-H$2)))</f>
        <v>0</v>
      </c>
      <c r="I904" s="103" t="n">
        <f aca="false">IF(I$1="P",MAX(0,I$2-$C904),IF(I$1="C",MAX(0,$C904-I$2)))</f>
        <v>0</v>
      </c>
      <c r="J904" s="103" t="n">
        <f aca="false">IF(J$1="P",MAX(0,J$2-$C904),IF(J$1="C",MAX(0,$C904-J$2)))</f>
        <v>0</v>
      </c>
      <c r="K904" s="103" t="n">
        <f aca="false">IF(K$1="P",MAX(0,K$2-$C904),IF(K$1="C",MAX(0,$C904-K$2)))</f>
        <v>0</v>
      </c>
      <c r="L904" s="103" t="n">
        <f aca="false">IF(L$1="P",MAX(0,L$2-$C904),IF(L$1="C",MAX(0,$C904-L$2)))</f>
        <v>4.38</v>
      </c>
      <c r="M904" s="103" t="n">
        <f aca="false">IF(M$1="P",MAX(0,M$2-$C904),IF(M$1="C",MAX(0,$C904-M$2)))</f>
        <v>25.62</v>
      </c>
      <c r="N904" s="103" t="n">
        <f aca="false">IF(N$1="P",MAX(0,N$2-$C904),IF(N$1="C",MAX(0,$C904-N$2)))</f>
        <v>20.62</v>
      </c>
      <c r="O904" s="103" t="n">
        <f aca="false">IF(O$1="P",MAX(0,O$2-$C904),IF(O$1="C",MAX(0,$C904-O$2)))</f>
        <v>15.62</v>
      </c>
      <c r="P904" s="103" t="n">
        <f aca="false">IF(P$1="P",MAX(0,P$2-$C904),IF(P$1="C",MAX(0,$C904-P$2)))</f>
        <v>10.62</v>
      </c>
      <c r="Q904" s="103" t="n">
        <f aca="false">IF(Q$1="P",MAX(0,Q$2-$C904),IF(Q$1="C",MAX(0,$C904-Q$2)))</f>
        <v>5.62</v>
      </c>
      <c r="R904" s="103" t="n">
        <f aca="false">IF(R$1="P",MAX(0,R$2-$C904),IF(R$1="C",MAX(0,$C904-R$2)))</f>
        <v>0</v>
      </c>
      <c r="S904" s="103" t="n">
        <f aca="false">IF(S$1="P",MAX(0,S$2-$C904),IF(S$1="C",MAX(0,$C904-S$2)))</f>
        <v>0</v>
      </c>
      <c r="T904" s="104" t="n">
        <f aca="false">A904</f>
        <v>41</v>
      </c>
      <c r="U904" s="105" t="n">
        <f aca="false">VLOOKUP($B904,Gas!$B$3:$E$2506,2)</f>
        <v>3.84</v>
      </c>
      <c r="V904" s="46" t="n">
        <f aca="false">C904/U904</f>
        <v>11.8802083333333</v>
      </c>
      <c r="W904" s="99" t="n">
        <f aca="false">VLOOKUP($B904,Gas!$B$3:$E$2506,4)</f>
        <v>0.475871553906167</v>
      </c>
    </row>
    <row r="905" customFormat="false" ht="12.75" hidden="false" customHeight="false" outlineLevel="0" collapsed="false">
      <c r="A905" s="95" t="n">
        <f aca="false">MONTH(B905)+(YEAR(B905)-1998)*12</f>
        <v>41</v>
      </c>
      <c r="B905" s="101" t="n">
        <v>37041</v>
      </c>
      <c r="C905" s="102" t="n">
        <v>39.88</v>
      </c>
      <c r="D905" s="98" t="n">
        <f aca="false">LN(C905/C904)</f>
        <v>-0.134471271762604</v>
      </c>
      <c r="E905" s="106" t="n">
        <f aca="false">STDEV(D896:D905)*SQRT(trade_day)</f>
        <v>0.955723854900974</v>
      </c>
      <c r="F905" s="97"/>
      <c r="G905" s="103" t="n">
        <f aca="false">IF(G$1="P",MAX(0,G$2-$C905),IF(G$1="C",MAX(0,$C905-G$2)))</f>
        <v>0</v>
      </c>
      <c r="H905" s="103" t="n">
        <f aca="false">IF(H$1="P",MAX(0,H$2-$C905),IF(H$1="C",MAX(0,$C905-H$2)))</f>
        <v>0</v>
      </c>
      <c r="I905" s="103" t="n">
        <f aca="false">IF(I$1="P",MAX(0,I$2-$C905),IF(I$1="C",MAX(0,$C905-I$2)))</f>
        <v>0</v>
      </c>
      <c r="J905" s="103" t="n">
        <f aca="false">IF(J$1="P",MAX(0,J$2-$C905),IF(J$1="C",MAX(0,$C905-J$2)))</f>
        <v>0</v>
      </c>
      <c r="K905" s="103" t="n">
        <f aca="false">IF(K$1="P",MAX(0,K$2-$C905),IF(K$1="C",MAX(0,$C905-K$2)))</f>
        <v>0.119999999999997</v>
      </c>
      <c r="L905" s="103" t="n">
        <f aca="false">IF(L$1="P",MAX(0,L$2-$C905),IF(L$1="C",MAX(0,$C905-L$2)))</f>
        <v>10.12</v>
      </c>
      <c r="M905" s="103" t="n">
        <f aca="false">IF(M$1="P",MAX(0,M$2-$C905),IF(M$1="C",MAX(0,$C905-M$2)))</f>
        <v>19.88</v>
      </c>
      <c r="N905" s="103" t="n">
        <f aca="false">IF(N$1="P",MAX(0,N$2-$C905),IF(N$1="C",MAX(0,$C905-N$2)))</f>
        <v>14.88</v>
      </c>
      <c r="O905" s="103" t="n">
        <f aca="false">IF(O$1="P",MAX(0,O$2-$C905),IF(O$1="C",MAX(0,$C905-O$2)))</f>
        <v>9.88</v>
      </c>
      <c r="P905" s="103" t="n">
        <f aca="false">IF(P$1="P",MAX(0,P$2-$C905),IF(P$1="C",MAX(0,$C905-P$2)))</f>
        <v>4.88</v>
      </c>
      <c r="Q905" s="103" t="n">
        <f aca="false">IF(Q$1="P",MAX(0,Q$2-$C905),IF(Q$1="C",MAX(0,$C905-Q$2)))</f>
        <v>0</v>
      </c>
      <c r="R905" s="103" t="n">
        <f aca="false">IF(R$1="P",MAX(0,R$2-$C905),IF(R$1="C",MAX(0,$C905-R$2)))</f>
        <v>0</v>
      </c>
      <c r="S905" s="103" t="n">
        <f aca="false">IF(S$1="P",MAX(0,S$2-$C905),IF(S$1="C",MAX(0,$C905-S$2)))</f>
        <v>0</v>
      </c>
      <c r="T905" s="104" t="n">
        <f aca="false">A905</f>
        <v>41</v>
      </c>
      <c r="U905" s="105" t="n">
        <f aca="false">VLOOKUP($B905,Gas!$B$3:$E$2506,2)</f>
        <v>3.86</v>
      </c>
      <c r="V905" s="46" t="n">
        <f aca="false">C905/U905</f>
        <v>10.3316062176166</v>
      </c>
      <c r="W905" s="99" t="n">
        <f aca="false">VLOOKUP($B905,Gas!$B$3:$E$2506,4)</f>
        <v>0.480322785208184</v>
      </c>
    </row>
    <row r="906" customFormat="false" ht="12.75" hidden="false" customHeight="false" outlineLevel="0" collapsed="false">
      <c r="A906" s="95" t="n">
        <f aca="false">MONTH(B906)+(YEAR(B906)-1998)*12</f>
        <v>41</v>
      </c>
      <c r="B906" s="101" t="n">
        <v>37042</v>
      </c>
      <c r="C906" s="102" t="n">
        <v>36.75</v>
      </c>
      <c r="D906" s="98" t="n">
        <f aca="false">LN(C906/C905)</f>
        <v>-0.081736719434792</v>
      </c>
      <c r="E906" s="106" t="n">
        <f aca="false">STDEV(D897:D906)*SQRT(trade_day)</f>
        <v>0.751634701077722</v>
      </c>
      <c r="F906" s="97"/>
      <c r="G906" s="103" t="n">
        <f aca="false">IF(G$1="P",MAX(0,G$2-$C906),IF(G$1="C",MAX(0,$C906-G$2)))</f>
        <v>0</v>
      </c>
      <c r="H906" s="103" t="n">
        <f aca="false">IF(H$1="P",MAX(0,H$2-$C906),IF(H$1="C",MAX(0,$C906-H$2)))</f>
        <v>0</v>
      </c>
      <c r="I906" s="103" t="n">
        <f aca="false">IF(I$1="P",MAX(0,I$2-$C906),IF(I$1="C",MAX(0,$C906-I$2)))</f>
        <v>0</v>
      </c>
      <c r="J906" s="103" t="n">
        <f aca="false">IF(J$1="P",MAX(0,J$2-$C906),IF(J$1="C",MAX(0,$C906-J$2)))</f>
        <v>0</v>
      </c>
      <c r="K906" s="103" t="n">
        <f aca="false">IF(K$1="P",MAX(0,K$2-$C906),IF(K$1="C",MAX(0,$C906-K$2)))</f>
        <v>3.25</v>
      </c>
      <c r="L906" s="103" t="n">
        <f aca="false">IF(L$1="P",MAX(0,L$2-$C906),IF(L$1="C",MAX(0,$C906-L$2)))</f>
        <v>13.25</v>
      </c>
      <c r="M906" s="103" t="n">
        <f aca="false">IF(M$1="P",MAX(0,M$2-$C906),IF(M$1="C",MAX(0,$C906-M$2)))</f>
        <v>16.75</v>
      </c>
      <c r="N906" s="103" t="n">
        <f aca="false">IF(N$1="P",MAX(0,N$2-$C906),IF(N$1="C",MAX(0,$C906-N$2)))</f>
        <v>11.75</v>
      </c>
      <c r="O906" s="103" t="n">
        <f aca="false">IF(O$1="P",MAX(0,O$2-$C906),IF(O$1="C",MAX(0,$C906-O$2)))</f>
        <v>6.75</v>
      </c>
      <c r="P906" s="103" t="n">
        <f aca="false">IF(P$1="P",MAX(0,P$2-$C906),IF(P$1="C",MAX(0,$C906-P$2)))</f>
        <v>1.75</v>
      </c>
      <c r="Q906" s="103" t="n">
        <f aca="false">IF(Q$1="P",MAX(0,Q$2-$C906),IF(Q$1="C",MAX(0,$C906-Q$2)))</f>
        <v>0</v>
      </c>
      <c r="R906" s="103" t="n">
        <f aca="false">IF(R$1="P",MAX(0,R$2-$C906),IF(R$1="C",MAX(0,$C906-R$2)))</f>
        <v>0</v>
      </c>
      <c r="S906" s="103" t="n">
        <f aca="false">IF(S$1="P",MAX(0,S$2-$C906),IF(S$1="C",MAX(0,$C906-S$2)))</f>
        <v>0</v>
      </c>
      <c r="T906" s="104" t="n">
        <f aca="false">A906</f>
        <v>41</v>
      </c>
      <c r="U906" s="105" t="n">
        <f aca="false">VLOOKUP($B906,Gas!$B$3:$E$2506,2)</f>
        <v>3.67</v>
      </c>
      <c r="V906" s="46" t="n">
        <f aca="false">C906/U906</f>
        <v>10.0136239782016</v>
      </c>
      <c r="W906" s="99" t="n">
        <f aca="false">VLOOKUP($B906,Gas!$B$3:$E$2506,4)</f>
        <v>0.542259686285829</v>
      </c>
    </row>
    <row r="907" customFormat="false" ht="12.75" hidden="false" customHeight="false" outlineLevel="0" collapsed="false">
      <c r="A907" s="95" t="n">
        <f aca="false">MONTH(B907)+(YEAR(B907)-1998)*12</f>
        <v>42</v>
      </c>
      <c r="B907" s="101" t="n">
        <v>37043</v>
      </c>
      <c r="C907" s="102" t="n">
        <v>37.42</v>
      </c>
      <c r="D907" s="98" t="n">
        <f aca="false">LN(C907/C906)</f>
        <v>0.018067095187098</v>
      </c>
      <c r="E907" s="106" t="n">
        <f aca="false">STDEV(D898:D907)*SQRT(trade_day)</f>
        <v>0.780302017965985</v>
      </c>
      <c r="F907" s="97"/>
      <c r="G907" s="103" t="n">
        <f aca="false">IF(G$1="P",MAX(0,G$2-$C907),IF(G$1="C",MAX(0,$C907-G$2)))</f>
        <v>0</v>
      </c>
      <c r="H907" s="103" t="n">
        <f aca="false">IF(H$1="P",MAX(0,H$2-$C907),IF(H$1="C",MAX(0,$C907-H$2)))</f>
        <v>0</v>
      </c>
      <c r="I907" s="103" t="n">
        <f aca="false">IF(I$1="P",MAX(0,I$2-$C907),IF(I$1="C",MAX(0,$C907-I$2)))</f>
        <v>0</v>
      </c>
      <c r="J907" s="103" t="n">
        <f aca="false">IF(J$1="P",MAX(0,J$2-$C907),IF(J$1="C",MAX(0,$C907-J$2)))</f>
        <v>0</v>
      </c>
      <c r="K907" s="103" t="n">
        <f aca="false">IF(K$1="P",MAX(0,K$2-$C907),IF(K$1="C",MAX(0,$C907-K$2)))</f>
        <v>2.58</v>
      </c>
      <c r="L907" s="103" t="n">
        <f aca="false">IF(L$1="P",MAX(0,L$2-$C907),IF(L$1="C",MAX(0,$C907-L$2)))</f>
        <v>12.58</v>
      </c>
      <c r="M907" s="103" t="n">
        <f aca="false">IF(M$1="P",MAX(0,M$2-$C907),IF(M$1="C",MAX(0,$C907-M$2)))</f>
        <v>17.42</v>
      </c>
      <c r="N907" s="103" t="n">
        <f aca="false">IF(N$1="P",MAX(0,N$2-$C907),IF(N$1="C",MAX(0,$C907-N$2)))</f>
        <v>12.42</v>
      </c>
      <c r="O907" s="103" t="n">
        <f aca="false">IF(O$1="P",MAX(0,O$2-$C907),IF(O$1="C",MAX(0,$C907-O$2)))</f>
        <v>7.42</v>
      </c>
      <c r="P907" s="103" t="n">
        <f aca="false">IF(P$1="P",MAX(0,P$2-$C907),IF(P$1="C",MAX(0,$C907-P$2)))</f>
        <v>2.42</v>
      </c>
      <c r="Q907" s="103" t="n">
        <f aca="false">IF(Q$1="P",MAX(0,Q$2-$C907),IF(Q$1="C",MAX(0,$C907-Q$2)))</f>
        <v>0</v>
      </c>
      <c r="R907" s="103" t="n">
        <f aca="false">IF(R$1="P",MAX(0,R$2-$C907),IF(R$1="C",MAX(0,$C907-R$2)))</f>
        <v>0</v>
      </c>
      <c r="S907" s="103" t="n">
        <f aca="false">IF(S$1="P",MAX(0,S$2-$C907),IF(S$1="C",MAX(0,$C907-S$2)))</f>
        <v>0</v>
      </c>
      <c r="T907" s="104" t="n">
        <f aca="false">A907</f>
        <v>42</v>
      </c>
      <c r="U907" s="105" t="n">
        <f aca="false">VLOOKUP($B907,Gas!$B$3:$E$2506,2)</f>
        <v>3.73</v>
      </c>
      <c r="V907" s="46" t="n">
        <f aca="false">C907/U907</f>
        <v>10.0321715817694</v>
      </c>
      <c r="W907" s="99" t="n">
        <f aca="false">VLOOKUP($B907,Gas!$B$3:$E$2506,4)</f>
        <v>0.565519236986249</v>
      </c>
    </row>
    <row r="908" customFormat="false" ht="12.75" hidden="false" customHeight="false" outlineLevel="0" collapsed="false">
      <c r="A908" s="95" t="n">
        <f aca="false">MONTH(B908)+(YEAR(B908)-1998)*12</f>
        <v>42</v>
      </c>
      <c r="B908" s="101" t="n">
        <v>37046</v>
      </c>
      <c r="C908" s="102" t="n">
        <v>38.95</v>
      </c>
      <c r="D908" s="98" t="n">
        <f aca="false">LN(C908/C907)</f>
        <v>0.0400734514708138</v>
      </c>
      <c r="E908" s="106" t="n">
        <f aca="false">STDEV(D899:D908)*SQRT(trade_day)</f>
        <v>0.863806996279075</v>
      </c>
      <c r="F908" s="97"/>
      <c r="G908" s="103" t="n">
        <f aca="false">IF(G$1="P",MAX(0,G$2-$C908),IF(G$1="C",MAX(0,$C908-G$2)))</f>
        <v>0</v>
      </c>
      <c r="H908" s="103" t="n">
        <f aca="false">IF(H$1="P",MAX(0,H$2-$C908),IF(H$1="C",MAX(0,$C908-H$2)))</f>
        <v>0</v>
      </c>
      <c r="I908" s="103" t="n">
        <f aca="false">IF(I$1="P",MAX(0,I$2-$C908),IF(I$1="C",MAX(0,$C908-I$2)))</f>
        <v>0</v>
      </c>
      <c r="J908" s="103" t="n">
        <f aca="false">IF(J$1="P",MAX(0,J$2-$C908),IF(J$1="C",MAX(0,$C908-J$2)))</f>
        <v>0</v>
      </c>
      <c r="K908" s="103" t="n">
        <f aca="false">IF(K$1="P",MAX(0,K$2-$C908),IF(K$1="C",MAX(0,$C908-K$2)))</f>
        <v>1.05</v>
      </c>
      <c r="L908" s="103" t="n">
        <f aca="false">IF(L$1="P",MAX(0,L$2-$C908),IF(L$1="C",MAX(0,$C908-L$2)))</f>
        <v>11.05</v>
      </c>
      <c r="M908" s="103" t="n">
        <f aca="false">IF(M$1="P",MAX(0,M$2-$C908),IF(M$1="C",MAX(0,$C908-M$2)))</f>
        <v>18.95</v>
      </c>
      <c r="N908" s="103" t="n">
        <f aca="false">IF(N$1="P",MAX(0,N$2-$C908),IF(N$1="C",MAX(0,$C908-N$2)))</f>
        <v>13.95</v>
      </c>
      <c r="O908" s="103" t="n">
        <f aca="false">IF(O$1="P",MAX(0,O$2-$C908),IF(O$1="C",MAX(0,$C908-O$2)))</f>
        <v>8.95</v>
      </c>
      <c r="P908" s="103" t="n">
        <f aca="false">IF(P$1="P",MAX(0,P$2-$C908),IF(P$1="C",MAX(0,$C908-P$2)))</f>
        <v>3.95</v>
      </c>
      <c r="Q908" s="103" t="n">
        <f aca="false">IF(Q$1="P",MAX(0,Q$2-$C908),IF(Q$1="C",MAX(0,$C908-Q$2)))</f>
        <v>0</v>
      </c>
      <c r="R908" s="103" t="n">
        <f aca="false">IF(R$1="P",MAX(0,R$2-$C908),IF(R$1="C",MAX(0,$C908-R$2)))</f>
        <v>0</v>
      </c>
      <c r="S908" s="103" t="n">
        <f aca="false">IF(S$1="P",MAX(0,S$2-$C908),IF(S$1="C",MAX(0,$C908-S$2)))</f>
        <v>0</v>
      </c>
      <c r="T908" s="104" t="n">
        <f aca="false">A908</f>
        <v>42</v>
      </c>
      <c r="U908" s="105" t="n">
        <f aca="false">VLOOKUP($B908,Gas!$B$3:$E$2506,2)</f>
        <v>3.705</v>
      </c>
      <c r="V908" s="46" t="n">
        <f aca="false">C908/U908</f>
        <v>10.5128205128205</v>
      </c>
      <c r="W908" s="99" t="n">
        <f aca="false">VLOOKUP($B908,Gas!$B$3:$E$2506,4)</f>
        <v>0.527284657624853</v>
      </c>
    </row>
    <row r="909" customFormat="false" ht="12.75" hidden="false" customHeight="false" outlineLevel="0" collapsed="false">
      <c r="A909" s="95" t="n">
        <f aca="false">MONTH(B909)+(YEAR(B909)-1998)*12</f>
        <v>42</v>
      </c>
      <c r="B909" s="101" t="n">
        <v>37047</v>
      </c>
      <c r="C909" s="102" t="n">
        <v>36.79</v>
      </c>
      <c r="D909" s="98" t="n">
        <f aca="false">LN(C909/C908)</f>
        <v>-0.0570527032000744</v>
      </c>
      <c r="E909" s="106" t="n">
        <f aca="false">STDEV(D900:D909)*SQRT(trade_day)</f>
        <v>0.844657037271105</v>
      </c>
      <c r="F909" s="97"/>
      <c r="G909" s="103" t="n">
        <f aca="false">IF(G$1="P",MAX(0,G$2-$C909),IF(G$1="C",MAX(0,$C909-G$2)))</f>
        <v>0</v>
      </c>
      <c r="H909" s="103" t="n">
        <f aca="false">IF(H$1="P",MAX(0,H$2-$C909),IF(H$1="C",MAX(0,$C909-H$2)))</f>
        <v>0</v>
      </c>
      <c r="I909" s="103" t="n">
        <f aca="false">IF(I$1="P",MAX(0,I$2-$C909),IF(I$1="C",MAX(0,$C909-I$2)))</f>
        <v>0</v>
      </c>
      <c r="J909" s="103" t="n">
        <f aca="false">IF(J$1="P",MAX(0,J$2-$C909),IF(J$1="C",MAX(0,$C909-J$2)))</f>
        <v>0</v>
      </c>
      <c r="K909" s="103" t="n">
        <f aca="false">IF(K$1="P",MAX(0,K$2-$C909),IF(K$1="C",MAX(0,$C909-K$2)))</f>
        <v>3.21</v>
      </c>
      <c r="L909" s="103" t="n">
        <f aca="false">IF(L$1="P",MAX(0,L$2-$C909),IF(L$1="C",MAX(0,$C909-L$2)))</f>
        <v>13.21</v>
      </c>
      <c r="M909" s="103" t="n">
        <f aca="false">IF(M$1="P",MAX(0,M$2-$C909),IF(M$1="C",MAX(0,$C909-M$2)))</f>
        <v>16.79</v>
      </c>
      <c r="N909" s="103" t="n">
        <f aca="false">IF(N$1="P",MAX(0,N$2-$C909),IF(N$1="C",MAX(0,$C909-N$2)))</f>
        <v>11.79</v>
      </c>
      <c r="O909" s="103" t="n">
        <f aca="false">IF(O$1="P",MAX(0,O$2-$C909),IF(O$1="C",MAX(0,$C909-O$2)))</f>
        <v>6.79</v>
      </c>
      <c r="P909" s="103" t="n">
        <f aca="false">IF(P$1="P",MAX(0,P$2-$C909),IF(P$1="C",MAX(0,$C909-P$2)))</f>
        <v>1.79</v>
      </c>
      <c r="Q909" s="103" t="n">
        <f aca="false">IF(Q$1="P",MAX(0,Q$2-$C909),IF(Q$1="C",MAX(0,$C909-Q$2)))</f>
        <v>0</v>
      </c>
      <c r="R909" s="103" t="n">
        <f aca="false">IF(R$1="P",MAX(0,R$2-$C909),IF(R$1="C",MAX(0,$C909-R$2)))</f>
        <v>0</v>
      </c>
      <c r="S909" s="103" t="n">
        <f aca="false">IF(S$1="P",MAX(0,S$2-$C909),IF(S$1="C",MAX(0,$C909-S$2)))</f>
        <v>0</v>
      </c>
      <c r="T909" s="104" t="n">
        <f aca="false">A909</f>
        <v>42</v>
      </c>
      <c r="U909" s="105" t="n">
        <f aca="false">VLOOKUP($B909,Gas!$B$3:$E$2506,2)</f>
        <v>3.945</v>
      </c>
      <c r="V909" s="46" t="n">
        <f aca="false">C909/U909</f>
        <v>9.32572877059569</v>
      </c>
      <c r="W909" s="99" t="n">
        <f aca="false">VLOOKUP($B909,Gas!$B$3:$E$2506,4)</f>
        <v>0.523200610337103</v>
      </c>
    </row>
    <row r="910" customFormat="false" ht="12.75" hidden="false" customHeight="false" outlineLevel="0" collapsed="false">
      <c r="A910" s="95" t="n">
        <f aca="false">MONTH(B910)+(YEAR(B910)-1998)*12</f>
        <v>42</v>
      </c>
      <c r="B910" s="101" t="n">
        <v>37048</v>
      </c>
      <c r="C910" s="102" t="n">
        <v>35.78</v>
      </c>
      <c r="D910" s="98" t="n">
        <f aca="false">LN(C910/C909)</f>
        <v>-0.0278369910361098</v>
      </c>
      <c r="E910" s="106" t="n">
        <f aca="false">STDEV(D901:D910)*SQRT(trade_day)</f>
        <v>0.844780203863086</v>
      </c>
      <c r="F910" s="97"/>
      <c r="G910" s="103" t="n">
        <f aca="false">IF(G$1="P",MAX(0,G$2-$C910),IF(G$1="C",MAX(0,$C910-G$2)))</f>
        <v>0</v>
      </c>
      <c r="H910" s="103" t="n">
        <f aca="false">IF(H$1="P",MAX(0,H$2-$C910),IF(H$1="C",MAX(0,$C910-H$2)))</f>
        <v>0</v>
      </c>
      <c r="I910" s="103" t="n">
        <f aca="false">IF(I$1="P",MAX(0,I$2-$C910),IF(I$1="C",MAX(0,$C910-I$2)))</f>
        <v>0</v>
      </c>
      <c r="J910" s="103" t="n">
        <f aca="false">IF(J$1="P",MAX(0,J$2-$C910),IF(J$1="C",MAX(0,$C910-J$2)))</f>
        <v>0</v>
      </c>
      <c r="K910" s="103" t="n">
        <f aca="false">IF(K$1="P",MAX(0,K$2-$C910),IF(K$1="C",MAX(0,$C910-K$2)))</f>
        <v>4.22</v>
      </c>
      <c r="L910" s="103" t="n">
        <f aca="false">IF(L$1="P",MAX(0,L$2-$C910),IF(L$1="C",MAX(0,$C910-L$2)))</f>
        <v>14.22</v>
      </c>
      <c r="M910" s="103" t="n">
        <f aca="false">IF(M$1="P",MAX(0,M$2-$C910),IF(M$1="C",MAX(0,$C910-M$2)))</f>
        <v>15.78</v>
      </c>
      <c r="N910" s="103" t="n">
        <f aca="false">IF(N$1="P",MAX(0,N$2-$C910),IF(N$1="C",MAX(0,$C910-N$2)))</f>
        <v>10.78</v>
      </c>
      <c r="O910" s="103" t="n">
        <f aca="false">IF(O$1="P",MAX(0,O$2-$C910),IF(O$1="C",MAX(0,$C910-O$2)))</f>
        <v>5.78</v>
      </c>
      <c r="P910" s="103" t="n">
        <f aca="false">IF(P$1="P",MAX(0,P$2-$C910),IF(P$1="C",MAX(0,$C910-P$2)))</f>
        <v>0.780000000000001</v>
      </c>
      <c r="Q910" s="103" t="n">
        <f aca="false">IF(Q$1="P",MAX(0,Q$2-$C910),IF(Q$1="C",MAX(0,$C910-Q$2)))</f>
        <v>0</v>
      </c>
      <c r="R910" s="103" t="n">
        <f aca="false">IF(R$1="P",MAX(0,R$2-$C910),IF(R$1="C",MAX(0,$C910-R$2)))</f>
        <v>0</v>
      </c>
      <c r="S910" s="103" t="n">
        <f aca="false">IF(S$1="P",MAX(0,S$2-$C910),IF(S$1="C",MAX(0,$C910-S$2)))</f>
        <v>0</v>
      </c>
      <c r="T910" s="104" t="n">
        <f aca="false">A910</f>
        <v>42</v>
      </c>
      <c r="U910" s="105" t="n">
        <f aca="false">VLOOKUP($B910,Gas!$B$3:$E$2506,2)</f>
        <v>3.985</v>
      </c>
      <c r="V910" s="46" t="n">
        <f aca="false">C910/U910</f>
        <v>8.97867001254705</v>
      </c>
      <c r="W910" s="99" t="n">
        <f aca="false">VLOOKUP($B910,Gas!$B$3:$E$2506,4)</f>
        <v>0.524639142938985</v>
      </c>
    </row>
    <row r="911" customFormat="false" ht="12.75" hidden="false" customHeight="false" outlineLevel="0" collapsed="false">
      <c r="A911" s="95" t="n">
        <f aca="false">MONTH(B911)+(YEAR(B911)-1998)*12</f>
        <v>42</v>
      </c>
      <c r="B911" s="101" t="n">
        <v>37049</v>
      </c>
      <c r="C911" s="102" t="n">
        <v>35.67</v>
      </c>
      <c r="D911" s="98" t="n">
        <f aca="false">LN(C911/C910)</f>
        <v>-0.00307907870977289</v>
      </c>
      <c r="E911" s="106" t="n">
        <f aca="false">STDEV(D902:D911)*SQRT(trade_day)</f>
        <v>0.858624167174264</v>
      </c>
      <c r="F911" s="97"/>
      <c r="G911" s="103" t="n">
        <f aca="false">IF(G$1="P",MAX(0,G$2-$C911),IF(G$1="C",MAX(0,$C911-G$2)))</f>
        <v>0</v>
      </c>
      <c r="H911" s="103" t="n">
        <f aca="false">IF(H$1="P",MAX(0,H$2-$C911),IF(H$1="C",MAX(0,$C911-H$2)))</f>
        <v>0</v>
      </c>
      <c r="I911" s="103" t="n">
        <f aca="false">IF(I$1="P",MAX(0,I$2-$C911),IF(I$1="C",MAX(0,$C911-I$2)))</f>
        <v>0</v>
      </c>
      <c r="J911" s="103" t="n">
        <f aca="false">IF(J$1="P",MAX(0,J$2-$C911),IF(J$1="C",MAX(0,$C911-J$2)))</f>
        <v>0</v>
      </c>
      <c r="K911" s="103" t="n">
        <f aca="false">IF(K$1="P",MAX(0,K$2-$C911),IF(K$1="C",MAX(0,$C911-K$2)))</f>
        <v>4.33</v>
      </c>
      <c r="L911" s="103" t="n">
        <f aca="false">IF(L$1="P",MAX(0,L$2-$C911),IF(L$1="C",MAX(0,$C911-L$2)))</f>
        <v>14.33</v>
      </c>
      <c r="M911" s="103" t="n">
        <f aca="false">IF(M$1="P",MAX(0,M$2-$C911),IF(M$1="C",MAX(0,$C911-M$2)))</f>
        <v>15.67</v>
      </c>
      <c r="N911" s="103" t="n">
        <f aca="false">IF(N$1="P",MAX(0,N$2-$C911),IF(N$1="C",MAX(0,$C911-N$2)))</f>
        <v>10.67</v>
      </c>
      <c r="O911" s="103" t="n">
        <f aca="false">IF(O$1="P",MAX(0,O$2-$C911),IF(O$1="C",MAX(0,$C911-O$2)))</f>
        <v>5.67</v>
      </c>
      <c r="P911" s="103" t="n">
        <f aca="false">IF(P$1="P",MAX(0,P$2-$C911),IF(P$1="C",MAX(0,$C911-P$2)))</f>
        <v>0.670000000000002</v>
      </c>
      <c r="Q911" s="103" t="n">
        <f aca="false">IF(Q$1="P",MAX(0,Q$2-$C911),IF(Q$1="C",MAX(0,$C911-Q$2)))</f>
        <v>0</v>
      </c>
      <c r="R911" s="103" t="n">
        <f aca="false">IF(R$1="P",MAX(0,R$2-$C911),IF(R$1="C",MAX(0,$C911-R$2)))</f>
        <v>0</v>
      </c>
      <c r="S911" s="103" t="n">
        <f aca="false">IF(S$1="P",MAX(0,S$2-$C911),IF(S$1="C",MAX(0,$C911-S$2)))</f>
        <v>0</v>
      </c>
      <c r="T911" s="104" t="n">
        <f aca="false">A911</f>
        <v>42</v>
      </c>
      <c r="U911" s="105" t="n">
        <f aca="false">VLOOKUP($B911,Gas!$B$3:$E$2506,2)</f>
        <v>3.75</v>
      </c>
      <c r="V911" s="46" t="n">
        <f aca="false">C911/U911</f>
        <v>9.512</v>
      </c>
      <c r="W911" s="99" t="n">
        <f aca="false">VLOOKUP($B911,Gas!$B$3:$E$2506,4)</f>
        <v>0.654495670750207</v>
      </c>
    </row>
    <row r="912" customFormat="false" ht="12.75" hidden="false" customHeight="false" outlineLevel="0" collapsed="false">
      <c r="A912" s="95" t="n">
        <f aca="false">MONTH(B912)+(YEAR(B912)-1998)*12</f>
        <v>42</v>
      </c>
      <c r="B912" s="101" t="n">
        <v>37050</v>
      </c>
      <c r="C912" s="102" t="n">
        <v>37.38</v>
      </c>
      <c r="D912" s="98" t="n">
        <f aca="false">LN(C912/C911)</f>
        <v>0.0468258026566167</v>
      </c>
      <c r="E912" s="106" t="n">
        <f aca="false">STDEV(D903:D912)*SQRT(trade_day)</f>
        <v>0.90586878167566</v>
      </c>
      <c r="F912" s="97"/>
      <c r="G912" s="103" t="n">
        <f aca="false">IF(G$1="P",MAX(0,G$2-$C912),IF(G$1="C",MAX(0,$C912-G$2)))</f>
        <v>0</v>
      </c>
      <c r="H912" s="103" t="n">
        <f aca="false">IF(H$1="P",MAX(0,H$2-$C912),IF(H$1="C",MAX(0,$C912-H$2)))</f>
        <v>0</v>
      </c>
      <c r="I912" s="103" t="n">
        <f aca="false">IF(I$1="P",MAX(0,I$2-$C912),IF(I$1="C",MAX(0,$C912-I$2)))</f>
        <v>0</v>
      </c>
      <c r="J912" s="103" t="n">
        <f aca="false">IF(J$1="P",MAX(0,J$2-$C912),IF(J$1="C",MAX(0,$C912-J$2)))</f>
        <v>0</v>
      </c>
      <c r="K912" s="103" t="n">
        <f aca="false">IF(K$1="P",MAX(0,K$2-$C912),IF(K$1="C",MAX(0,$C912-K$2)))</f>
        <v>2.62</v>
      </c>
      <c r="L912" s="103" t="n">
        <f aca="false">IF(L$1="P",MAX(0,L$2-$C912),IF(L$1="C",MAX(0,$C912-L$2)))</f>
        <v>12.62</v>
      </c>
      <c r="M912" s="103" t="n">
        <f aca="false">IF(M$1="P",MAX(0,M$2-$C912),IF(M$1="C",MAX(0,$C912-M$2)))</f>
        <v>17.38</v>
      </c>
      <c r="N912" s="103" t="n">
        <f aca="false">IF(N$1="P",MAX(0,N$2-$C912),IF(N$1="C",MAX(0,$C912-N$2)))</f>
        <v>12.38</v>
      </c>
      <c r="O912" s="103" t="n">
        <f aca="false">IF(O$1="P",MAX(0,O$2-$C912),IF(O$1="C",MAX(0,$C912-O$2)))</f>
        <v>7.38</v>
      </c>
      <c r="P912" s="103" t="n">
        <f aca="false">IF(P$1="P",MAX(0,P$2-$C912),IF(P$1="C",MAX(0,$C912-P$2)))</f>
        <v>2.38</v>
      </c>
      <c r="Q912" s="103" t="n">
        <f aca="false">IF(Q$1="P",MAX(0,Q$2-$C912),IF(Q$1="C",MAX(0,$C912-Q$2)))</f>
        <v>0</v>
      </c>
      <c r="R912" s="103" t="n">
        <f aca="false">IF(R$1="P",MAX(0,R$2-$C912),IF(R$1="C",MAX(0,$C912-R$2)))</f>
        <v>0</v>
      </c>
      <c r="S912" s="103" t="n">
        <f aca="false">IF(S$1="P",MAX(0,S$2-$C912),IF(S$1="C",MAX(0,$C912-S$2)))</f>
        <v>0</v>
      </c>
      <c r="T912" s="104" t="n">
        <f aca="false">A912</f>
        <v>42</v>
      </c>
      <c r="U912" s="105" t="n">
        <f aca="false">VLOOKUP($B912,Gas!$B$3:$E$2506,2)</f>
        <v>3.68</v>
      </c>
      <c r="V912" s="46" t="n">
        <f aca="false">C912/U912</f>
        <v>10.1576086956522</v>
      </c>
      <c r="W912" s="99" t="n">
        <f aca="false">VLOOKUP($B912,Gas!$B$3:$E$2506,4)</f>
        <v>0.661588655445463</v>
      </c>
    </row>
    <row r="913" customFormat="false" ht="12.75" hidden="false" customHeight="false" outlineLevel="0" collapsed="false">
      <c r="A913" s="95" t="n">
        <f aca="false">MONTH(B913)+(YEAR(B913)-1998)*12</f>
        <v>42</v>
      </c>
      <c r="B913" s="101" t="n">
        <v>37053</v>
      </c>
      <c r="C913" s="102" t="n">
        <v>41.76</v>
      </c>
      <c r="D913" s="98" t="n">
        <f aca="false">LN(C913/C912)</f>
        <v>0.110803141546966</v>
      </c>
      <c r="E913" s="106" t="n">
        <f aca="false">STDEV(D904:D913)*SQRT(trade_day)</f>
        <v>1.11785124366521</v>
      </c>
      <c r="F913" s="97"/>
      <c r="G913" s="103" t="n">
        <f aca="false">IF(G$1="P",MAX(0,G$2-$C913),IF(G$1="C",MAX(0,$C913-G$2)))</f>
        <v>0</v>
      </c>
      <c r="H913" s="103" t="n">
        <f aca="false">IF(H$1="P",MAX(0,H$2-$C913),IF(H$1="C",MAX(0,$C913-H$2)))</f>
        <v>0</v>
      </c>
      <c r="I913" s="103" t="n">
        <f aca="false">IF(I$1="P",MAX(0,I$2-$C913),IF(I$1="C",MAX(0,$C913-I$2)))</f>
        <v>0</v>
      </c>
      <c r="J913" s="103" t="n">
        <f aca="false">IF(J$1="P",MAX(0,J$2-$C913),IF(J$1="C",MAX(0,$C913-J$2)))</f>
        <v>0</v>
      </c>
      <c r="K913" s="103" t="n">
        <f aca="false">IF(K$1="P",MAX(0,K$2-$C913),IF(K$1="C",MAX(0,$C913-K$2)))</f>
        <v>0</v>
      </c>
      <c r="L913" s="103" t="n">
        <f aca="false">IF(L$1="P",MAX(0,L$2-$C913),IF(L$1="C",MAX(0,$C913-L$2)))</f>
        <v>8.24</v>
      </c>
      <c r="M913" s="103" t="n">
        <f aca="false">IF(M$1="P",MAX(0,M$2-$C913),IF(M$1="C",MAX(0,$C913-M$2)))</f>
        <v>21.76</v>
      </c>
      <c r="N913" s="103" t="n">
        <f aca="false">IF(N$1="P",MAX(0,N$2-$C913),IF(N$1="C",MAX(0,$C913-N$2)))</f>
        <v>16.76</v>
      </c>
      <c r="O913" s="103" t="n">
        <f aca="false">IF(O$1="P",MAX(0,O$2-$C913),IF(O$1="C",MAX(0,$C913-O$2)))</f>
        <v>11.76</v>
      </c>
      <c r="P913" s="103" t="n">
        <f aca="false">IF(P$1="P",MAX(0,P$2-$C913),IF(P$1="C",MAX(0,$C913-P$2)))</f>
        <v>6.76</v>
      </c>
      <c r="Q913" s="103" t="n">
        <f aca="false">IF(Q$1="P",MAX(0,Q$2-$C913),IF(Q$1="C",MAX(0,$C913-Q$2)))</f>
        <v>1.76</v>
      </c>
      <c r="R913" s="103" t="n">
        <f aca="false">IF(R$1="P",MAX(0,R$2-$C913),IF(R$1="C",MAX(0,$C913-R$2)))</f>
        <v>0</v>
      </c>
      <c r="S913" s="103" t="n">
        <f aca="false">IF(S$1="P",MAX(0,S$2-$C913),IF(S$1="C",MAX(0,$C913-S$2)))</f>
        <v>0</v>
      </c>
      <c r="T913" s="104" t="n">
        <f aca="false">A913</f>
        <v>42</v>
      </c>
      <c r="U913" s="105" t="n">
        <f aca="false">VLOOKUP($B913,Gas!$B$3:$E$2506,2)</f>
        <v>3.625</v>
      </c>
      <c r="V913" s="46" t="n">
        <f aca="false">C913/U913</f>
        <v>11.52</v>
      </c>
      <c r="W913" s="99" t="n">
        <f aca="false">VLOOKUP($B913,Gas!$B$3:$E$2506,4)</f>
        <v>0.57952475127311</v>
      </c>
    </row>
    <row r="914" customFormat="false" ht="12.75" hidden="false" customHeight="false" outlineLevel="0" collapsed="false">
      <c r="A914" s="95" t="n">
        <f aca="false">MONTH(B914)+(YEAR(B914)-1998)*12</f>
        <v>42</v>
      </c>
      <c r="B914" s="101" t="n">
        <v>37054</v>
      </c>
      <c r="C914" s="102" t="n">
        <v>50.71</v>
      </c>
      <c r="D914" s="98" t="n">
        <f aca="false">LN(C914/C913)</f>
        <v>0.194184186232544</v>
      </c>
      <c r="E914" s="106" t="n">
        <f aca="false">STDEV(D905:D914)*SQRT(trade_day)</f>
        <v>1.50733134338795</v>
      </c>
      <c r="F914" s="97"/>
      <c r="G914" s="103" t="n">
        <f aca="false">IF(G$1="P",MAX(0,G$2-$C914),IF(G$1="C",MAX(0,$C914-G$2)))</f>
        <v>0</v>
      </c>
      <c r="H914" s="103" t="n">
        <f aca="false">IF(H$1="P",MAX(0,H$2-$C914),IF(H$1="C",MAX(0,$C914-H$2)))</f>
        <v>0</v>
      </c>
      <c r="I914" s="103" t="n">
        <f aca="false">IF(I$1="P",MAX(0,I$2-$C914),IF(I$1="C",MAX(0,$C914-I$2)))</f>
        <v>0</v>
      </c>
      <c r="J914" s="103" t="n">
        <f aca="false">IF(J$1="P",MAX(0,J$2-$C914),IF(J$1="C",MAX(0,$C914-J$2)))</f>
        <v>0</v>
      </c>
      <c r="K914" s="103" t="n">
        <f aca="false">IF(K$1="P",MAX(0,K$2-$C914),IF(K$1="C",MAX(0,$C914-K$2)))</f>
        <v>0</v>
      </c>
      <c r="L914" s="103" t="n">
        <f aca="false">IF(L$1="P",MAX(0,L$2-$C914),IF(L$1="C",MAX(0,$C914-L$2)))</f>
        <v>0</v>
      </c>
      <c r="M914" s="103" t="n">
        <f aca="false">IF(M$1="P",MAX(0,M$2-$C914),IF(M$1="C",MAX(0,$C914-M$2)))</f>
        <v>30.71</v>
      </c>
      <c r="N914" s="103" t="n">
        <f aca="false">IF(N$1="P",MAX(0,N$2-$C914),IF(N$1="C",MAX(0,$C914-N$2)))</f>
        <v>25.71</v>
      </c>
      <c r="O914" s="103" t="n">
        <f aca="false">IF(O$1="P",MAX(0,O$2-$C914),IF(O$1="C",MAX(0,$C914-O$2)))</f>
        <v>20.71</v>
      </c>
      <c r="P914" s="103" t="n">
        <f aca="false">IF(P$1="P",MAX(0,P$2-$C914),IF(P$1="C",MAX(0,$C914-P$2)))</f>
        <v>15.71</v>
      </c>
      <c r="Q914" s="103" t="n">
        <f aca="false">IF(Q$1="P",MAX(0,Q$2-$C914),IF(Q$1="C",MAX(0,$C914-Q$2)))</f>
        <v>10.71</v>
      </c>
      <c r="R914" s="103" t="n">
        <f aca="false">IF(R$1="P",MAX(0,R$2-$C914),IF(R$1="C",MAX(0,$C914-R$2)))</f>
        <v>0.710000000000001</v>
      </c>
      <c r="S914" s="103" t="n">
        <f aca="false">IF(S$1="P",MAX(0,S$2-$C914),IF(S$1="C",MAX(0,$C914-S$2)))</f>
        <v>0</v>
      </c>
      <c r="T914" s="104" t="n">
        <f aca="false">A914</f>
        <v>42</v>
      </c>
      <c r="U914" s="105" t="n">
        <f aca="false">VLOOKUP($B914,Gas!$B$3:$E$2506,2)</f>
        <v>3.86</v>
      </c>
      <c r="V914" s="46" t="n">
        <f aca="false">C914/U914</f>
        <v>13.1373056994819</v>
      </c>
      <c r="W914" s="99" t="n">
        <f aca="false">VLOOKUP($B914,Gas!$B$3:$E$2506,4)</f>
        <v>0.700371100151545</v>
      </c>
    </row>
    <row r="915" customFormat="false" ht="12.75" hidden="false" customHeight="false" outlineLevel="0" collapsed="false">
      <c r="A915" s="95" t="n">
        <f aca="false">MONTH(B915)+(YEAR(B915)-1998)*12</f>
        <v>42</v>
      </c>
      <c r="B915" s="101" t="n">
        <v>37055</v>
      </c>
      <c r="C915" s="102" t="n">
        <v>49.44</v>
      </c>
      <c r="D915" s="98" t="n">
        <f aca="false">LN(C915/C914)</f>
        <v>-0.0253633166574924</v>
      </c>
      <c r="E915" s="106" t="n">
        <f aca="false">STDEV(D906:D915)*SQRT(trade_day)</f>
        <v>1.30016900415514</v>
      </c>
      <c r="F915" s="97"/>
      <c r="G915" s="103" t="n">
        <f aca="false">IF(G$1="P",MAX(0,G$2-$C915),IF(G$1="C",MAX(0,$C915-G$2)))</f>
        <v>0</v>
      </c>
      <c r="H915" s="103" t="n">
        <f aca="false">IF(H$1="P",MAX(0,H$2-$C915),IF(H$1="C",MAX(0,$C915-H$2)))</f>
        <v>0</v>
      </c>
      <c r="I915" s="103" t="n">
        <f aca="false">IF(I$1="P",MAX(0,I$2-$C915),IF(I$1="C",MAX(0,$C915-I$2)))</f>
        <v>0</v>
      </c>
      <c r="J915" s="103" t="n">
        <f aca="false">IF(J$1="P",MAX(0,J$2-$C915),IF(J$1="C",MAX(0,$C915-J$2)))</f>
        <v>0</v>
      </c>
      <c r="K915" s="103" t="n">
        <f aca="false">IF(K$1="P",MAX(0,K$2-$C915),IF(K$1="C",MAX(0,$C915-K$2)))</f>
        <v>0</v>
      </c>
      <c r="L915" s="103" t="n">
        <f aca="false">IF(L$1="P",MAX(0,L$2-$C915),IF(L$1="C",MAX(0,$C915-L$2)))</f>
        <v>0.560000000000002</v>
      </c>
      <c r="M915" s="103" t="n">
        <f aca="false">IF(M$1="P",MAX(0,M$2-$C915),IF(M$1="C",MAX(0,$C915-M$2)))</f>
        <v>29.44</v>
      </c>
      <c r="N915" s="103" t="n">
        <f aca="false">IF(N$1="P",MAX(0,N$2-$C915),IF(N$1="C",MAX(0,$C915-N$2)))</f>
        <v>24.44</v>
      </c>
      <c r="O915" s="103" t="n">
        <f aca="false">IF(O$1="P",MAX(0,O$2-$C915),IF(O$1="C",MAX(0,$C915-O$2)))</f>
        <v>19.44</v>
      </c>
      <c r="P915" s="103" t="n">
        <f aca="false">IF(P$1="P",MAX(0,P$2-$C915),IF(P$1="C",MAX(0,$C915-P$2)))</f>
        <v>14.44</v>
      </c>
      <c r="Q915" s="103" t="n">
        <f aca="false">IF(Q$1="P",MAX(0,Q$2-$C915),IF(Q$1="C",MAX(0,$C915-Q$2)))</f>
        <v>9.44</v>
      </c>
      <c r="R915" s="103" t="n">
        <f aca="false">IF(R$1="P",MAX(0,R$2-$C915),IF(R$1="C",MAX(0,$C915-R$2)))</f>
        <v>0</v>
      </c>
      <c r="S915" s="103" t="n">
        <f aca="false">IF(S$1="P",MAX(0,S$2-$C915),IF(S$1="C",MAX(0,$C915-S$2)))</f>
        <v>0</v>
      </c>
      <c r="T915" s="104" t="n">
        <f aca="false">A915</f>
        <v>42</v>
      </c>
      <c r="U915" s="105" t="n">
        <f aca="false">VLOOKUP($B915,Gas!$B$3:$E$2506,2)</f>
        <v>3.995</v>
      </c>
      <c r="V915" s="46" t="n">
        <f aca="false">C915/U915</f>
        <v>12.3754693366708</v>
      </c>
      <c r="W915" s="99" t="n">
        <f aca="false">VLOOKUP($B915,Gas!$B$3:$E$2506,4)</f>
        <v>0.722651703205844</v>
      </c>
    </row>
    <row r="916" customFormat="false" ht="12.75" hidden="false" customHeight="false" outlineLevel="0" collapsed="false">
      <c r="A916" s="95" t="n">
        <f aca="false">MONTH(B916)+(YEAR(B916)-1998)*12</f>
        <v>42</v>
      </c>
      <c r="B916" s="101" t="n">
        <v>37056</v>
      </c>
      <c r="C916" s="102" t="n">
        <v>51.08</v>
      </c>
      <c r="D916" s="98" t="n">
        <f aca="false">LN(C916/C915)</f>
        <v>0.0326332180149032</v>
      </c>
      <c r="E916" s="106" t="n">
        <f aca="false">STDEV(D907:D916)*SQRT(trade_day)</f>
        <v>1.16686347611764</v>
      </c>
      <c r="F916" s="97"/>
      <c r="G916" s="103" t="n">
        <f aca="false">IF(G$1="P",MAX(0,G$2-$C916),IF(G$1="C",MAX(0,$C916-G$2)))</f>
        <v>0</v>
      </c>
      <c r="H916" s="103" t="n">
        <f aca="false">IF(H$1="P",MAX(0,H$2-$C916),IF(H$1="C",MAX(0,$C916-H$2)))</f>
        <v>0</v>
      </c>
      <c r="I916" s="103" t="n">
        <f aca="false">IF(I$1="P",MAX(0,I$2-$C916),IF(I$1="C",MAX(0,$C916-I$2)))</f>
        <v>0</v>
      </c>
      <c r="J916" s="103" t="n">
        <f aca="false">IF(J$1="P",MAX(0,J$2-$C916),IF(J$1="C",MAX(0,$C916-J$2)))</f>
        <v>0</v>
      </c>
      <c r="K916" s="103" t="n">
        <f aca="false">IF(K$1="P",MAX(0,K$2-$C916),IF(K$1="C",MAX(0,$C916-K$2)))</f>
        <v>0</v>
      </c>
      <c r="L916" s="103" t="n">
        <f aca="false">IF(L$1="P",MAX(0,L$2-$C916),IF(L$1="C",MAX(0,$C916-L$2)))</f>
        <v>0</v>
      </c>
      <c r="M916" s="103" t="n">
        <f aca="false">IF(M$1="P",MAX(0,M$2-$C916),IF(M$1="C",MAX(0,$C916-M$2)))</f>
        <v>31.08</v>
      </c>
      <c r="N916" s="103" t="n">
        <f aca="false">IF(N$1="P",MAX(0,N$2-$C916),IF(N$1="C",MAX(0,$C916-N$2)))</f>
        <v>26.08</v>
      </c>
      <c r="O916" s="103" t="n">
        <f aca="false">IF(O$1="P",MAX(0,O$2-$C916),IF(O$1="C",MAX(0,$C916-O$2)))</f>
        <v>21.08</v>
      </c>
      <c r="P916" s="103" t="n">
        <f aca="false">IF(P$1="P",MAX(0,P$2-$C916),IF(P$1="C",MAX(0,$C916-P$2)))</f>
        <v>16.08</v>
      </c>
      <c r="Q916" s="103" t="n">
        <f aca="false">IF(Q$1="P",MAX(0,Q$2-$C916),IF(Q$1="C",MAX(0,$C916-Q$2)))</f>
        <v>11.08</v>
      </c>
      <c r="R916" s="103" t="n">
        <f aca="false">IF(R$1="P",MAX(0,R$2-$C916),IF(R$1="C",MAX(0,$C916-R$2)))</f>
        <v>1.08</v>
      </c>
      <c r="S916" s="103" t="n">
        <f aca="false">IF(S$1="P",MAX(0,S$2-$C916),IF(S$1="C",MAX(0,$C916-S$2)))</f>
        <v>0</v>
      </c>
      <c r="T916" s="104" t="n">
        <f aca="false">A916</f>
        <v>42</v>
      </c>
      <c r="U916" s="105" t="n">
        <f aca="false">VLOOKUP($B916,Gas!$B$3:$E$2506,2)</f>
        <v>4.135</v>
      </c>
      <c r="V916" s="46" t="n">
        <f aca="false">C916/U916</f>
        <v>12.3530834340992</v>
      </c>
      <c r="W916" s="99" t="n">
        <f aca="false">VLOOKUP($B916,Gas!$B$3:$E$2506,4)</f>
        <v>0.737884890117913</v>
      </c>
    </row>
    <row r="917" customFormat="false" ht="12.75" hidden="false" customHeight="false" outlineLevel="0" collapsed="false">
      <c r="A917" s="95" t="n">
        <f aca="false">MONTH(B917)+(YEAR(B917)-1998)*12</f>
        <v>42</v>
      </c>
      <c r="B917" s="101" t="n">
        <v>37057</v>
      </c>
      <c r="C917" s="102" t="n">
        <v>57.75</v>
      </c>
      <c r="D917" s="98" t="n">
        <f aca="false">LN(C917/C916)</f>
        <v>0.122730318237564</v>
      </c>
      <c r="E917" s="106" t="n">
        <f aca="false">STDEV(D908:D917)*SQRT(trade_day)</f>
        <v>1.24460202941827</v>
      </c>
      <c r="F917" s="97"/>
      <c r="G917" s="103" t="n">
        <f aca="false">IF(G$1="P",MAX(0,G$2-$C917),IF(G$1="C",MAX(0,$C917-G$2)))</f>
        <v>0</v>
      </c>
      <c r="H917" s="103" t="n">
        <f aca="false">IF(H$1="P",MAX(0,H$2-$C917),IF(H$1="C",MAX(0,$C917-H$2)))</f>
        <v>0</v>
      </c>
      <c r="I917" s="103" t="n">
        <f aca="false">IF(I$1="P",MAX(0,I$2-$C917),IF(I$1="C",MAX(0,$C917-I$2)))</f>
        <v>0</v>
      </c>
      <c r="J917" s="103" t="n">
        <f aca="false">IF(J$1="P",MAX(0,J$2-$C917),IF(J$1="C",MAX(0,$C917-J$2)))</f>
        <v>0</v>
      </c>
      <c r="K917" s="103" t="n">
        <f aca="false">IF(K$1="P",MAX(0,K$2-$C917),IF(K$1="C",MAX(0,$C917-K$2)))</f>
        <v>0</v>
      </c>
      <c r="L917" s="103" t="n">
        <f aca="false">IF(L$1="P",MAX(0,L$2-$C917),IF(L$1="C",MAX(0,$C917-L$2)))</f>
        <v>0</v>
      </c>
      <c r="M917" s="103" t="n">
        <f aca="false">IF(M$1="P",MAX(0,M$2-$C917),IF(M$1="C",MAX(0,$C917-M$2)))</f>
        <v>37.75</v>
      </c>
      <c r="N917" s="103" t="n">
        <f aca="false">IF(N$1="P",MAX(0,N$2-$C917),IF(N$1="C",MAX(0,$C917-N$2)))</f>
        <v>32.75</v>
      </c>
      <c r="O917" s="103" t="n">
        <f aca="false">IF(O$1="P",MAX(0,O$2-$C917),IF(O$1="C",MAX(0,$C917-O$2)))</f>
        <v>27.75</v>
      </c>
      <c r="P917" s="103" t="n">
        <f aca="false">IF(P$1="P",MAX(0,P$2-$C917),IF(P$1="C",MAX(0,$C917-P$2)))</f>
        <v>22.75</v>
      </c>
      <c r="Q917" s="103" t="n">
        <f aca="false">IF(Q$1="P",MAX(0,Q$2-$C917),IF(Q$1="C",MAX(0,$C917-Q$2)))</f>
        <v>17.75</v>
      </c>
      <c r="R917" s="103" t="n">
        <f aca="false">IF(R$1="P",MAX(0,R$2-$C917),IF(R$1="C",MAX(0,$C917-R$2)))</f>
        <v>7.75</v>
      </c>
      <c r="S917" s="103" t="n">
        <f aca="false">IF(S$1="P",MAX(0,S$2-$C917),IF(S$1="C",MAX(0,$C917-S$2)))</f>
        <v>0</v>
      </c>
      <c r="T917" s="104" t="n">
        <f aca="false">A917</f>
        <v>42</v>
      </c>
      <c r="U917" s="105" t="n">
        <f aca="false">VLOOKUP($B917,Gas!$B$3:$E$2506,2)</f>
        <v>3.94</v>
      </c>
      <c r="V917" s="46" t="n">
        <f aca="false">C917/U917</f>
        <v>14.6573604060914</v>
      </c>
      <c r="W917" s="99" t="n">
        <f aca="false">VLOOKUP($B917,Gas!$B$3:$E$2506,4)</f>
        <v>0.726796223532498</v>
      </c>
    </row>
    <row r="918" customFormat="false" ht="12.75" hidden="false" customHeight="false" outlineLevel="0" collapsed="false">
      <c r="A918" s="95" t="n">
        <f aca="false">MONTH(B918)+(YEAR(B918)-1998)*12</f>
        <v>42</v>
      </c>
      <c r="B918" s="101" t="n">
        <v>37060</v>
      </c>
      <c r="C918" s="102" t="n">
        <v>45.8</v>
      </c>
      <c r="D918" s="98" t="n">
        <f aca="false">LN(C918/C917)</f>
        <v>-0.231839258281764</v>
      </c>
      <c r="E918" s="106" t="n">
        <f aca="false">STDEV(D909:D918)*SQRT(trade_day)</f>
        <v>1.85676469673238</v>
      </c>
      <c r="F918" s="97"/>
      <c r="G918" s="103" t="n">
        <f aca="false">IF(G$1="P",MAX(0,G$2-$C918),IF(G$1="C",MAX(0,$C918-G$2)))</f>
        <v>0</v>
      </c>
      <c r="H918" s="103" t="n">
        <f aca="false">IF(H$1="P",MAX(0,H$2-$C918),IF(H$1="C",MAX(0,$C918-H$2)))</f>
        <v>0</v>
      </c>
      <c r="I918" s="103" t="n">
        <f aca="false">IF(I$1="P",MAX(0,I$2-$C918),IF(I$1="C",MAX(0,$C918-I$2)))</f>
        <v>0</v>
      </c>
      <c r="J918" s="103" t="n">
        <f aca="false">IF(J$1="P",MAX(0,J$2-$C918),IF(J$1="C",MAX(0,$C918-J$2)))</f>
        <v>0</v>
      </c>
      <c r="K918" s="103" t="n">
        <f aca="false">IF(K$1="P",MAX(0,K$2-$C918),IF(K$1="C",MAX(0,$C918-K$2)))</f>
        <v>0</v>
      </c>
      <c r="L918" s="103" t="n">
        <f aca="false">IF(L$1="P",MAX(0,L$2-$C918),IF(L$1="C",MAX(0,$C918-L$2)))</f>
        <v>4.2</v>
      </c>
      <c r="M918" s="103" t="n">
        <f aca="false">IF(M$1="P",MAX(0,M$2-$C918),IF(M$1="C",MAX(0,$C918-M$2)))</f>
        <v>25.8</v>
      </c>
      <c r="N918" s="103" t="n">
        <f aca="false">IF(N$1="P",MAX(0,N$2-$C918),IF(N$1="C",MAX(0,$C918-N$2)))</f>
        <v>20.8</v>
      </c>
      <c r="O918" s="103" t="n">
        <f aca="false">IF(O$1="P",MAX(0,O$2-$C918),IF(O$1="C",MAX(0,$C918-O$2)))</f>
        <v>15.8</v>
      </c>
      <c r="P918" s="103" t="n">
        <f aca="false">IF(P$1="P",MAX(0,P$2-$C918),IF(P$1="C",MAX(0,$C918-P$2)))</f>
        <v>10.8</v>
      </c>
      <c r="Q918" s="103" t="n">
        <f aca="false">IF(Q$1="P",MAX(0,Q$2-$C918),IF(Q$1="C",MAX(0,$C918-Q$2)))</f>
        <v>5.8</v>
      </c>
      <c r="R918" s="103" t="n">
        <f aca="false">IF(R$1="P",MAX(0,R$2-$C918),IF(R$1="C",MAX(0,$C918-R$2)))</f>
        <v>0</v>
      </c>
      <c r="S918" s="103" t="n">
        <f aca="false">IF(S$1="P",MAX(0,S$2-$C918),IF(S$1="C",MAX(0,$C918-S$2)))</f>
        <v>0</v>
      </c>
      <c r="T918" s="104" t="n">
        <f aca="false">A918</f>
        <v>42</v>
      </c>
      <c r="U918" s="105" t="n">
        <f aca="false">VLOOKUP($B918,Gas!$B$3:$E$2506,2)</f>
        <v>3.87</v>
      </c>
      <c r="V918" s="46" t="n">
        <f aca="false">C918/U918</f>
        <v>11.8346253229974</v>
      </c>
      <c r="W918" s="99" t="n">
        <f aca="false">VLOOKUP($B918,Gas!$B$3:$E$2506,4)</f>
        <v>0.602194818518311</v>
      </c>
    </row>
    <row r="919" customFormat="false" ht="12.75" hidden="false" customHeight="false" outlineLevel="0" collapsed="false">
      <c r="A919" s="95" t="n">
        <f aca="false">MONTH(B919)+(YEAR(B919)-1998)*12</f>
        <v>42</v>
      </c>
      <c r="B919" s="101" t="n">
        <v>37061</v>
      </c>
      <c r="C919" s="102" t="n">
        <v>57.92</v>
      </c>
      <c r="D919" s="98" t="n">
        <f aca="false">LN(C919/C918)</f>
        <v>0.234778656957322</v>
      </c>
      <c r="E919" s="106" t="n">
        <f aca="false">STDEV(D910:D919)*SQRT(trade_day)</f>
        <v>2.09501068043175</v>
      </c>
      <c r="F919" s="97"/>
      <c r="G919" s="103" t="n">
        <f aca="false">IF(G$1="P",MAX(0,G$2-$C919),IF(G$1="C",MAX(0,$C919-G$2)))</f>
        <v>0</v>
      </c>
      <c r="H919" s="103" t="n">
        <f aca="false">IF(H$1="P",MAX(0,H$2-$C919),IF(H$1="C",MAX(0,$C919-H$2)))</f>
        <v>0</v>
      </c>
      <c r="I919" s="103" t="n">
        <f aca="false">IF(I$1="P",MAX(0,I$2-$C919),IF(I$1="C",MAX(0,$C919-I$2)))</f>
        <v>0</v>
      </c>
      <c r="J919" s="103" t="n">
        <f aca="false">IF(J$1="P",MAX(0,J$2-$C919),IF(J$1="C",MAX(0,$C919-J$2)))</f>
        <v>0</v>
      </c>
      <c r="K919" s="103" t="n">
        <f aca="false">IF(K$1="P",MAX(0,K$2-$C919),IF(K$1="C",MAX(0,$C919-K$2)))</f>
        <v>0</v>
      </c>
      <c r="L919" s="103" t="n">
        <f aca="false">IF(L$1="P",MAX(0,L$2-$C919),IF(L$1="C",MAX(0,$C919-L$2)))</f>
        <v>0</v>
      </c>
      <c r="M919" s="103" t="n">
        <f aca="false">IF(M$1="P",MAX(0,M$2-$C919),IF(M$1="C",MAX(0,$C919-M$2)))</f>
        <v>37.92</v>
      </c>
      <c r="N919" s="103" t="n">
        <f aca="false">IF(N$1="P",MAX(0,N$2-$C919),IF(N$1="C",MAX(0,$C919-N$2)))</f>
        <v>32.92</v>
      </c>
      <c r="O919" s="103" t="n">
        <f aca="false">IF(O$1="P",MAX(0,O$2-$C919),IF(O$1="C",MAX(0,$C919-O$2)))</f>
        <v>27.92</v>
      </c>
      <c r="P919" s="103" t="n">
        <f aca="false">IF(P$1="P",MAX(0,P$2-$C919),IF(P$1="C",MAX(0,$C919-P$2)))</f>
        <v>22.92</v>
      </c>
      <c r="Q919" s="103" t="n">
        <f aca="false">IF(Q$1="P",MAX(0,Q$2-$C919),IF(Q$1="C",MAX(0,$C919-Q$2)))</f>
        <v>17.92</v>
      </c>
      <c r="R919" s="103" t="n">
        <f aca="false">IF(R$1="P",MAX(0,R$2-$C919),IF(R$1="C",MAX(0,$C919-R$2)))</f>
        <v>7.92</v>
      </c>
      <c r="S919" s="103" t="n">
        <f aca="false">IF(S$1="P",MAX(0,S$2-$C919),IF(S$1="C",MAX(0,$C919-S$2)))</f>
        <v>0</v>
      </c>
      <c r="T919" s="104" t="n">
        <f aca="false">A919</f>
        <v>42</v>
      </c>
      <c r="U919" s="105" t="n">
        <f aca="false">VLOOKUP($B919,Gas!$B$3:$E$2506,2)</f>
        <v>3.895</v>
      </c>
      <c r="V919" s="46" t="n">
        <f aca="false">C919/U919</f>
        <v>14.8703465982028</v>
      </c>
      <c r="W919" s="99" t="n">
        <f aca="false">VLOOKUP($B919,Gas!$B$3:$E$2506,4)</f>
        <v>0.586916975827647</v>
      </c>
    </row>
    <row r="920" customFormat="false" ht="12.75" hidden="false" customHeight="false" outlineLevel="0" collapsed="false">
      <c r="A920" s="95" t="n">
        <f aca="false">MONTH(B920)+(YEAR(B920)-1998)*12</f>
        <v>42</v>
      </c>
      <c r="B920" s="101" t="n">
        <v>37062</v>
      </c>
      <c r="C920" s="102" t="n">
        <v>56.53</v>
      </c>
      <c r="D920" s="98" t="n">
        <f aca="false">LN(C920/C919)</f>
        <v>-0.0242912773902615</v>
      </c>
      <c r="E920" s="106" t="n">
        <f aca="false">STDEV(D911:D920)*SQRT(trade_day)</f>
        <v>2.09164068335851</v>
      </c>
      <c r="F920" s="97"/>
      <c r="G920" s="103" t="n">
        <f aca="false">IF(G$1="P",MAX(0,G$2-$C920),IF(G$1="C",MAX(0,$C920-G$2)))</f>
        <v>0</v>
      </c>
      <c r="H920" s="103" t="n">
        <f aca="false">IF(H$1="P",MAX(0,H$2-$C920),IF(H$1="C",MAX(0,$C920-H$2)))</f>
        <v>0</v>
      </c>
      <c r="I920" s="103" t="n">
        <f aca="false">IF(I$1="P",MAX(0,I$2-$C920),IF(I$1="C",MAX(0,$C920-I$2)))</f>
        <v>0</v>
      </c>
      <c r="J920" s="103" t="n">
        <f aca="false">IF(J$1="P",MAX(0,J$2-$C920),IF(J$1="C",MAX(0,$C920-J$2)))</f>
        <v>0</v>
      </c>
      <c r="K920" s="103" t="n">
        <f aca="false">IF(K$1="P",MAX(0,K$2-$C920),IF(K$1="C",MAX(0,$C920-K$2)))</f>
        <v>0</v>
      </c>
      <c r="L920" s="103" t="n">
        <f aca="false">IF(L$1="P",MAX(0,L$2-$C920),IF(L$1="C",MAX(0,$C920-L$2)))</f>
        <v>0</v>
      </c>
      <c r="M920" s="103" t="n">
        <f aca="false">IF(M$1="P",MAX(0,M$2-$C920),IF(M$1="C",MAX(0,$C920-M$2)))</f>
        <v>36.53</v>
      </c>
      <c r="N920" s="103" t="n">
        <f aca="false">IF(N$1="P",MAX(0,N$2-$C920),IF(N$1="C",MAX(0,$C920-N$2)))</f>
        <v>31.53</v>
      </c>
      <c r="O920" s="103" t="n">
        <f aca="false">IF(O$1="P",MAX(0,O$2-$C920),IF(O$1="C",MAX(0,$C920-O$2)))</f>
        <v>26.53</v>
      </c>
      <c r="P920" s="103" t="n">
        <f aca="false">IF(P$1="P",MAX(0,P$2-$C920),IF(P$1="C",MAX(0,$C920-P$2)))</f>
        <v>21.53</v>
      </c>
      <c r="Q920" s="103" t="n">
        <f aca="false">IF(Q$1="P",MAX(0,Q$2-$C920),IF(Q$1="C",MAX(0,$C920-Q$2)))</f>
        <v>16.53</v>
      </c>
      <c r="R920" s="103" t="n">
        <f aca="false">IF(R$1="P",MAX(0,R$2-$C920),IF(R$1="C",MAX(0,$C920-R$2)))</f>
        <v>6.53</v>
      </c>
      <c r="S920" s="103" t="n">
        <f aca="false">IF(S$1="P",MAX(0,S$2-$C920),IF(S$1="C",MAX(0,$C920-S$2)))</f>
        <v>0</v>
      </c>
      <c r="T920" s="104" t="n">
        <f aca="false">A920</f>
        <v>42</v>
      </c>
      <c r="U920" s="105" t="n">
        <f aca="false">VLOOKUP($B920,Gas!$B$3:$E$2506,2)</f>
        <v>3.935</v>
      </c>
      <c r="V920" s="46" t="n">
        <f aca="false">C920/U920</f>
        <v>14.3659466327827</v>
      </c>
      <c r="W920" s="99" t="n">
        <f aca="false">VLOOKUP($B920,Gas!$B$3:$E$2506,4)</f>
        <v>0.585088266991982</v>
      </c>
    </row>
    <row r="921" customFormat="false" ht="12.75" hidden="false" customHeight="false" outlineLevel="0" collapsed="false">
      <c r="A921" s="95" t="n">
        <f aca="false">MONTH(B921)+(YEAR(B921)-1998)*12</f>
        <v>42</v>
      </c>
      <c r="B921" s="101" t="n">
        <v>37063</v>
      </c>
      <c r="C921" s="102" t="n">
        <v>43.76</v>
      </c>
      <c r="D921" s="98" t="n">
        <f aca="false">LN(C921/C920)</f>
        <v>-0.256051312573474</v>
      </c>
      <c r="E921" s="106" t="n">
        <f aca="false">STDEV(D912:D921)*SQRT(trade_day)</f>
        <v>2.58087460891501</v>
      </c>
      <c r="F921" s="97"/>
      <c r="G921" s="103" t="n">
        <f aca="false">IF(G$1="P",MAX(0,G$2-$C921),IF(G$1="C",MAX(0,$C921-G$2)))</f>
        <v>0</v>
      </c>
      <c r="H921" s="103" t="n">
        <f aca="false">IF(H$1="P",MAX(0,H$2-$C921),IF(H$1="C",MAX(0,$C921-H$2)))</f>
        <v>0</v>
      </c>
      <c r="I921" s="103" t="n">
        <f aca="false">IF(I$1="P",MAX(0,I$2-$C921),IF(I$1="C",MAX(0,$C921-I$2)))</f>
        <v>0</v>
      </c>
      <c r="J921" s="103" t="n">
        <f aca="false">IF(J$1="P",MAX(0,J$2-$C921),IF(J$1="C",MAX(0,$C921-J$2)))</f>
        <v>0</v>
      </c>
      <c r="K921" s="103" t="n">
        <f aca="false">IF(K$1="P",MAX(0,K$2-$C921),IF(K$1="C",MAX(0,$C921-K$2)))</f>
        <v>0</v>
      </c>
      <c r="L921" s="103" t="n">
        <f aca="false">IF(L$1="P",MAX(0,L$2-$C921),IF(L$1="C",MAX(0,$C921-L$2)))</f>
        <v>6.24</v>
      </c>
      <c r="M921" s="103" t="n">
        <f aca="false">IF(M$1="P",MAX(0,M$2-$C921),IF(M$1="C",MAX(0,$C921-M$2)))</f>
        <v>23.76</v>
      </c>
      <c r="N921" s="103" t="n">
        <f aca="false">IF(N$1="P",MAX(0,N$2-$C921),IF(N$1="C",MAX(0,$C921-N$2)))</f>
        <v>18.76</v>
      </c>
      <c r="O921" s="103" t="n">
        <f aca="false">IF(O$1="P",MAX(0,O$2-$C921),IF(O$1="C",MAX(0,$C921-O$2)))</f>
        <v>13.76</v>
      </c>
      <c r="P921" s="103" t="n">
        <f aca="false">IF(P$1="P",MAX(0,P$2-$C921),IF(P$1="C",MAX(0,$C921-P$2)))</f>
        <v>8.76</v>
      </c>
      <c r="Q921" s="103" t="n">
        <f aca="false">IF(Q$1="P",MAX(0,Q$2-$C921),IF(Q$1="C",MAX(0,$C921-Q$2)))</f>
        <v>3.76</v>
      </c>
      <c r="R921" s="103" t="n">
        <f aca="false">IF(R$1="P",MAX(0,R$2-$C921),IF(R$1="C",MAX(0,$C921-R$2)))</f>
        <v>0</v>
      </c>
      <c r="S921" s="103" t="n">
        <f aca="false">IF(S$1="P",MAX(0,S$2-$C921),IF(S$1="C",MAX(0,$C921-S$2)))</f>
        <v>0</v>
      </c>
      <c r="T921" s="104" t="n">
        <f aca="false">A921</f>
        <v>42</v>
      </c>
      <c r="U921" s="105" t="n">
        <f aca="false">VLOOKUP($B921,Gas!$B$3:$E$2506,2)</f>
        <v>3.82</v>
      </c>
      <c r="V921" s="46" t="n">
        <f aca="false">C921/U921</f>
        <v>11.455497382199</v>
      </c>
      <c r="W921" s="99" t="n">
        <f aca="false">VLOOKUP($B921,Gas!$B$3:$E$2506,4)</f>
        <v>0.627837566721865</v>
      </c>
    </row>
    <row r="922" customFormat="false" ht="12.75" hidden="false" customHeight="false" outlineLevel="0" collapsed="false">
      <c r="A922" s="95" t="n">
        <f aca="false">MONTH(B922)+(YEAR(B922)-1998)*12</f>
        <v>42</v>
      </c>
      <c r="B922" s="101" t="n">
        <v>37064</v>
      </c>
      <c r="C922" s="102" t="n">
        <v>42.86</v>
      </c>
      <c r="D922" s="98" t="n">
        <f aca="false">LN(C922/C921)</f>
        <v>-0.0207811680682948</v>
      </c>
      <c r="E922" s="106" t="n">
        <f aca="false">STDEV(D913:D922)*SQRT(trade_day)</f>
        <v>2.58381144025378</v>
      </c>
      <c r="F922" s="97"/>
      <c r="G922" s="103" t="n">
        <f aca="false">IF(G$1="P",MAX(0,G$2-$C922),IF(G$1="C",MAX(0,$C922-G$2)))</f>
        <v>0</v>
      </c>
      <c r="H922" s="103" t="n">
        <f aca="false">IF(H$1="P",MAX(0,H$2-$C922),IF(H$1="C",MAX(0,$C922-H$2)))</f>
        <v>0</v>
      </c>
      <c r="I922" s="103" t="n">
        <f aca="false">IF(I$1="P",MAX(0,I$2-$C922),IF(I$1="C",MAX(0,$C922-I$2)))</f>
        <v>0</v>
      </c>
      <c r="J922" s="103" t="n">
        <f aca="false">IF(J$1="P",MAX(0,J$2-$C922),IF(J$1="C",MAX(0,$C922-J$2)))</f>
        <v>0</v>
      </c>
      <c r="K922" s="103" t="n">
        <f aca="false">IF(K$1="P",MAX(0,K$2-$C922),IF(K$1="C",MAX(0,$C922-K$2)))</f>
        <v>0</v>
      </c>
      <c r="L922" s="103" t="n">
        <f aca="false">IF(L$1="P",MAX(0,L$2-$C922),IF(L$1="C",MAX(0,$C922-L$2)))</f>
        <v>7.14</v>
      </c>
      <c r="M922" s="103" t="n">
        <f aca="false">IF(M$1="P",MAX(0,M$2-$C922),IF(M$1="C",MAX(0,$C922-M$2)))</f>
        <v>22.86</v>
      </c>
      <c r="N922" s="103" t="n">
        <f aca="false">IF(N$1="P",MAX(0,N$2-$C922),IF(N$1="C",MAX(0,$C922-N$2)))</f>
        <v>17.86</v>
      </c>
      <c r="O922" s="103" t="n">
        <f aca="false">IF(O$1="P",MAX(0,O$2-$C922),IF(O$1="C",MAX(0,$C922-O$2)))</f>
        <v>12.86</v>
      </c>
      <c r="P922" s="103" t="n">
        <f aca="false">IF(P$1="P",MAX(0,P$2-$C922),IF(P$1="C",MAX(0,$C922-P$2)))</f>
        <v>7.86</v>
      </c>
      <c r="Q922" s="103" t="n">
        <f aca="false">IF(Q$1="P",MAX(0,Q$2-$C922),IF(Q$1="C",MAX(0,$C922-Q$2)))</f>
        <v>2.86</v>
      </c>
      <c r="R922" s="103" t="n">
        <f aca="false">IF(R$1="P",MAX(0,R$2-$C922),IF(R$1="C",MAX(0,$C922-R$2)))</f>
        <v>0</v>
      </c>
      <c r="S922" s="103" t="n">
        <f aca="false">IF(S$1="P",MAX(0,S$2-$C922),IF(S$1="C",MAX(0,$C922-S$2)))</f>
        <v>0</v>
      </c>
      <c r="T922" s="104" t="n">
        <f aca="false">A922</f>
        <v>42</v>
      </c>
      <c r="U922" s="105" t="n">
        <f aca="false">VLOOKUP($B922,Gas!$B$3:$E$2506,2)</f>
        <v>3.685</v>
      </c>
      <c r="V922" s="46" t="n">
        <f aca="false">C922/U922</f>
        <v>11.6309362279512</v>
      </c>
      <c r="W922" s="99" t="n">
        <f aca="false">VLOOKUP($B922,Gas!$B$3:$E$2506,4)</f>
        <v>0.537656730489755</v>
      </c>
    </row>
    <row r="923" customFormat="false" ht="12.75" hidden="false" customHeight="false" outlineLevel="0" collapsed="false">
      <c r="A923" s="95" t="n">
        <f aca="false">MONTH(B923)+(YEAR(B923)-1998)*12</f>
        <v>42</v>
      </c>
      <c r="B923" s="101" t="n">
        <v>37067</v>
      </c>
      <c r="C923" s="102" t="n">
        <v>46.13</v>
      </c>
      <c r="D923" s="98" t="n">
        <f aca="false">LN(C923/C922)</f>
        <v>0.0735245075242982</v>
      </c>
      <c r="E923" s="106" t="n">
        <f aca="false">STDEV(D914:D923)*SQRT(trade_day)</f>
        <v>2.55140729514949</v>
      </c>
      <c r="F923" s="97"/>
      <c r="G923" s="103" t="n">
        <f aca="false">IF(G$1="P",MAX(0,G$2-$C923),IF(G$1="C",MAX(0,$C923-G$2)))</f>
        <v>0</v>
      </c>
      <c r="H923" s="103" t="n">
        <f aca="false">IF(H$1="P",MAX(0,H$2-$C923),IF(H$1="C",MAX(0,$C923-H$2)))</f>
        <v>0</v>
      </c>
      <c r="I923" s="103" t="n">
        <f aca="false">IF(I$1="P",MAX(0,I$2-$C923),IF(I$1="C",MAX(0,$C923-I$2)))</f>
        <v>0</v>
      </c>
      <c r="J923" s="103" t="n">
        <f aca="false">IF(J$1="P",MAX(0,J$2-$C923),IF(J$1="C",MAX(0,$C923-J$2)))</f>
        <v>0</v>
      </c>
      <c r="K923" s="103" t="n">
        <f aca="false">IF(K$1="P",MAX(0,K$2-$C923),IF(K$1="C",MAX(0,$C923-K$2)))</f>
        <v>0</v>
      </c>
      <c r="L923" s="103" t="n">
        <f aca="false">IF(L$1="P",MAX(0,L$2-$C923),IF(L$1="C",MAX(0,$C923-L$2)))</f>
        <v>3.87</v>
      </c>
      <c r="M923" s="103" t="n">
        <f aca="false">IF(M$1="P",MAX(0,M$2-$C923),IF(M$1="C",MAX(0,$C923-M$2)))</f>
        <v>26.13</v>
      </c>
      <c r="N923" s="103" t="n">
        <f aca="false">IF(N$1="P",MAX(0,N$2-$C923),IF(N$1="C",MAX(0,$C923-N$2)))</f>
        <v>21.13</v>
      </c>
      <c r="O923" s="103" t="n">
        <f aca="false">IF(O$1="P",MAX(0,O$2-$C923),IF(O$1="C",MAX(0,$C923-O$2)))</f>
        <v>16.13</v>
      </c>
      <c r="P923" s="103" t="n">
        <f aca="false">IF(P$1="P",MAX(0,P$2-$C923),IF(P$1="C",MAX(0,$C923-P$2)))</f>
        <v>11.13</v>
      </c>
      <c r="Q923" s="103" t="n">
        <f aca="false">IF(Q$1="P",MAX(0,Q$2-$C923),IF(Q$1="C",MAX(0,$C923-Q$2)))</f>
        <v>6.13</v>
      </c>
      <c r="R923" s="103" t="n">
        <f aca="false">IF(R$1="P",MAX(0,R$2-$C923),IF(R$1="C",MAX(0,$C923-R$2)))</f>
        <v>0</v>
      </c>
      <c r="S923" s="103" t="n">
        <f aca="false">IF(S$1="P",MAX(0,S$2-$C923),IF(S$1="C",MAX(0,$C923-S$2)))</f>
        <v>0</v>
      </c>
      <c r="T923" s="104" t="n">
        <f aca="false">A923</f>
        <v>42</v>
      </c>
      <c r="U923" s="105" t="n">
        <f aca="false">VLOOKUP($B923,Gas!$B$3:$E$2506,2)</f>
        <v>3.685</v>
      </c>
      <c r="V923" s="46" t="n">
        <f aca="false">C923/U923</f>
        <v>12.5183175033921</v>
      </c>
      <c r="W923" s="99" t="n">
        <f aca="false">VLOOKUP($B923,Gas!$B$3:$E$2506,4)</f>
        <v>0.298279817657369</v>
      </c>
    </row>
    <row r="924" customFormat="false" ht="12.75" hidden="false" customHeight="false" outlineLevel="0" collapsed="false">
      <c r="A924" s="95" t="n">
        <f aca="false">MONTH(B924)+(YEAR(B924)-1998)*12</f>
        <v>42</v>
      </c>
      <c r="B924" s="101" t="n">
        <v>37068</v>
      </c>
      <c r="C924" s="102" t="n">
        <v>55.33</v>
      </c>
      <c r="D924" s="98" t="n">
        <f aca="false">LN(C924/C923)</f>
        <v>0.181851759340289</v>
      </c>
      <c r="E924" s="106" t="n">
        <f aca="false">STDEV(D915:D924)*SQRT(trade_day)</f>
        <v>2.52730248080283</v>
      </c>
      <c r="F924" s="97"/>
      <c r="G924" s="103" t="n">
        <f aca="false">IF(G$1="P",MAX(0,G$2-$C924),IF(G$1="C",MAX(0,$C924-G$2)))</f>
        <v>0</v>
      </c>
      <c r="H924" s="103" t="n">
        <f aca="false">IF(H$1="P",MAX(0,H$2-$C924),IF(H$1="C",MAX(0,$C924-H$2)))</f>
        <v>0</v>
      </c>
      <c r="I924" s="103" t="n">
        <f aca="false">IF(I$1="P",MAX(0,I$2-$C924),IF(I$1="C",MAX(0,$C924-I$2)))</f>
        <v>0</v>
      </c>
      <c r="J924" s="103" t="n">
        <f aca="false">IF(J$1="P",MAX(0,J$2-$C924),IF(J$1="C",MAX(0,$C924-J$2)))</f>
        <v>0</v>
      </c>
      <c r="K924" s="103" t="n">
        <f aca="false">IF(K$1="P",MAX(0,K$2-$C924),IF(K$1="C",MAX(0,$C924-K$2)))</f>
        <v>0</v>
      </c>
      <c r="L924" s="103" t="n">
        <f aca="false">IF(L$1="P",MAX(0,L$2-$C924),IF(L$1="C",MAX(0,$C924-L$2)))</f>
        <v>0</v>
      </c>
      <c r="M924" s="103" t="n">
        <f aca="false">IF(M$1="P",MAX(0,M$2-$C924),IF(M$1="C",MAX(0,$C924-M$2)))</f>
        <v>35.33</v>
      </c>
      <c r="N924" s="103" t="n">
        <f aca="false">IF(N$1="P",MAX(0,N$2-$C924),IF(N$1="C",MAX(0,$C924-N$2)))</f>
        <v>30.33</v>
      </c>
      <c r="O924" s="103" t="n">
        <f aca="false">IF(O$1="P",MAX(0,O$2-$C924),IF(O$1="C",MAX(0,$C924-O$2)))</f>
        <v>25.33</v>
      </c>
      <c r="P924" s="103" t="n">
        <f aca="false">IF(P$1="P",MAX(0,P$2-$C924),IF(P$1="C",MAX(0,$C924-P$2)))</f>
        <v>20.33</v>
      </c>
      <c r="Q924" s="103" t="n">
        <f aca="false">IF(Q$1="P",MAX(0,Q$2-$C924),IF(Q$1="C",MAX(0,$C924-Q$2)))</f>
        <v>15.33</v>
      </c>
      <c r="R924" s="103" t="n">
        <f aca="false">IF(R$1="P",MAX(0,R$2-$C924),IF(R$1="C",MAX(0,$C924-R$2)))</f>
        <v>5.33</v>
      </c>
      <c r="S924" s="103" t="n">
        <f aca="false">IF(S$1="P",MAX(0,S$2-$C924),IF(S$1="C",MAX(0,$C924-S$2)))</f>
        <v>0</v>
      </c>
      <c r="T924" s="104" t="n">
        <f aca="false">A924</f>
        <v>42</v>
      </c>
      <c r="U924" s="105" t="n">
        <f aca="false">VLOOKUP($B924,Gas!$B$3:$E$2506,2)</f>
        <v>3.555</v>
      </c>
      <c r="V924" s="46" t="n">
        <f aca="false">C924/U924</f>
        <v>15.563994374121</v>
      </c>
      <c r="W924" s="99" t="n">
        <f aca="false">VLOOKUP($B924,Gas!$B$3:$E$2506,4)</f>
        <v>0.34231025419753</v>
      </c>
    </row>
    <row r="925" customFormat="false" ht="12.75" hidden="false" customHeight="false" outlineLevel="0" collapsed="false">
      <c r="A925" s="95" t="n">
        <f aca="false">MONTH(B925)+(YEAR(B925)-1998)*12</f>
        <v>42</v>
      </c>
      <c r="B925" s="101" t="n">
        <v>37069</v>
      </c>
      <c r="C925" s="102" t="n">
        <v>96.78</v>
      </c>
      <c r="D925" s="98" t="n">
        <f aca="false">LN(C925/C924)</f>
        <v>0.559125104455154</v>
      </c>
      <c r="E925" s="106" t="n">
        <f aca="false">STDEV(D916:D925)*SQRT(trade_day)</f>
        <v>3.71768908687034</v>
      </c>
      <c r="F925" s="97"/>
      <c r="G925" s="103" t="n">
        <f aca="false">IF(G$1="P",MAX(0,G$2-$C925),IF(G$1="C",MAX(0,$C925-G$2)))</f>
        <v>0</v>
      </c>
      <c r="H925" s="103" t="n">
        <f aca="false">IF(H$1="P",MAX(0,H$2-$C925),IF(H$1="C",MAX(0,$C925-H$2)))</f>
        <v>0</v>
      </c>
      <c r="I925" s="103" t="n">
        <f aca="false">IF(I$1="P",MAX(0,I$2-$C925),IF(I$1="C",MAX(0,$C925-I$2)))</f>
        <v>0</v>
      </c>
      <c r="J925" s="103" t="n">
        <f aca="false">IF(J$1="P",MAX(0,J$2-$C925),IF(J$1="C",MAX(0,$C925-J$2)))</f>
        <v>0</v>
      </c>
      <c r="K925" s="103" t="n">
        <f aca="false">IF(K$1="P",MAX(0,K$2-$C925),IF(K$1="C",MAX(0,$C925-K$2)))</f>
        <v>0</v>
      </c>
      <c r="L925" s="103" t="n">
        <f aca="false">IF(L$1="P",MAX(0,L$2-$C925),IF(L$1="C",MAX(0,$C925-L$2)))</f>
        <v>0</v>
      </c>
      <c r="M925" s="103" t="n">
        <f aca="false">IF(M$1="P",MAX(0,M$2-$C925),IF(M$1="C",MAX(0,$C925-M$2)))</f>
        <v>76.78</v>
      </c>
      <c r="N925" s="103" t="n">
        <f aca="false">IF(N$1="P",MAX(0,N$2-$C925),IF(N$1="C",MAX(0,$C925-N$2)))</f>
        <v>71.78</v>
      </c>
      <c r="O925" s="103" t="n">
        <f aca="false">IF(O$1="P",MAX(0,O$2-$C925),IF(O$1="C",MAX(0,$C925-O$2)))</f>
        <v>66.78</v>
      </c>
      <c r="P925" s="103" t="n">
        <f aca="false">IF(P$1="P",MAX(0,P$2-$C925),IF(P$1="C",MAX(0,$C925-P$2)))</f>
        <v>61.78</v>
      </c>
      <c r="Q925" s="103" t="n">
        <f aca="false">IF(Q$1="P",MAX(0,Q$2-$C925),IF(Q$1="C",MAX(0,$C925-Q$2)))</f>
        <v>56.78</v>
      </c>
      <c r="R925" s="103" t="n">
        <f aca="false">IF(R$1="P",MAX(0,R$2-$C925),IF(R$1="C",MAX(0,$C925-R$2)))</f>
        <v>46.78</v>
      </c>
      <c r="S925" s="103" t="n">
        <f aca="false">IF(S$1="P",MAX(0,S$2-$C925),IF(S$1="C",MAX(0,$C925-S$2)))</f>
        <v>0</v>
      </c>
      <c r="T925" s="104" t="n">
        <f aca="false">A925</f>
        <v>42</v>
      </c>
      <c r="U925" s="105" t="n">
        <f aca="false">VLOOKUP($B925,Gas!$B$3:$E$2506,2)</f>
        <v>3.445</v>
      </c>
      <c r="V925" s="46" t="n">
        <f aca="false">C925/U925</f>
        <v>28.0928882438316</v>
      </c>
      <c r="W925" s="99" t="n">
        <f aca="false">VLOOKUP($B925,Gas!$B$3:$E$2506,4)</f>
        <v>0.362754608374856</v>
      </c>
    </row>
    <row r="926" customFormat="false" ht="12.75" hidden="false" customHeight="false" outlineLevel="0" collapsed="false">
      <c r="A926" s="95" t="n">
        <f aca="false">MONTH(B926)+(YEAR(B926)-1998)*12</f>
        <v>42</v>
      </c>
      <c r="B926" s="101" t="n">
        <v>37070</v>
      </c>
      <c r="C926" s="102" t="n">
        <v>74.21</v>
      </c>
      <c r="D926" s="98" t="n">
        <f aca="false">LN(C926/C925)</f>
        <v>-0.26554144938313</v>
      </c>
      <c r="E926" s="106" t="n">
        <f aca="false">STDEV(D917:D926)*SQRT(trade_day)</f>
        <v>4.07627206895773</v>
      </c>
      <c r="F926" s="97"/>
      <c r="G926" s="103" t="n">
        <f aca="false">IF(G$1="P",MAX(0,G$2-$C926),IF(G$1="C",MAX(0,$C926-G$2)))</f>
        <v>0</v>
      </c>
      <c r="H926" s="103" t="n">
        <f aca="false">IF(H$1="P",MAX(0,H$2-$C926),IF(H$1="C",MAX(0,$C926-H$2)))</f>
        <v>0</v>
      </c>
      <c r="I926" s="103" t="n">
        <f aca="false">IF(I$1="P",MAX(0,I$2-$C926),IF(I$1="C",MAX(0,$C926-I$2)))</f>
        <v>0</v>
      </c>
      <c r="J926" s="103" t="n">
        <f aca="false">IF(J$1="P",MAX(0,J$2-$C926),IF(J$1="C",MAX(0,$C926-J$2)))</f>
        <v>0</v>
      </c>
      <c r="K926" s="103" t="n">
        <f aca="false">IF(K$1="P",MAX(0,K$2-$C926),IF(K$1="C",MAX(0,$C926-K$2)))</f>
        <v>0</v>
      </c>
      <c r="L926" s="103" t="n">
        <f aca="false">IF(L$1="P",MAX(0,L$2-$C926),IF(L$1="C",MAX(0,$C926-L$2)))</f>
        <v>0</v>
      </c>
      <c r="M926" s="103" t="n">
        <f aca="false">IF(M$1="P",MAX(0,M$2-$C926),IF(M$1="C",MAX(0,$C926-M$2)))</f>
        <v>54.21</v>
      </c>
      <c r="N926" s="103" t="n">
        <f aca="false">IF(N$1="P",MAX(0,N$2-$C926),IF(N$1="C",MAX(0,$C926-N$2)))</f>
        <v>49.21</v>
      </c>
      <c r="O926" s="103" t="n">
        <f aca="false">IF(O$1="P",MAX(0,O$2-$C926),IF(O$1="C",MAX(0,$C926-O$2)))</f>
        <v>44.21</v>
      </c>
      <c r="P926" s="103" t="n">
        <f aca="false">IF(P$1="P",MAX(0,P$2-$C926),IF(P$1="C",MAX(0,$C926-P$2)))</f>
        <v>39.21</v>
      </c>
      <c r="Q926" s="103" t="n">
        <f aca="false">IF(Q$1="P",MAX(0,Q$2-$C926),IF(Q$1="C",MAX(0,$C926-Q$2)))</f>
        <v>34.21</v>
      </c>
      <c r="R926" s="103" t="n">
        <f aca="false">IF(R$1="P",MAX(0,R$2-$C926),IF(R$1="C",MAX(0,$C926-R$2)))</f>
        <v>24.21</v>
      </c>
      <c r="S926" s="103" t="n">
        <f aca="false">IF(S$1="P",MAX(0,S$2-$C926),IF(S$1="C",MAX(0,$C926-S$2)))</f>
        <v>0</v>
      </c>
      <c r="T926" s="104" t="n">
        <f aca="false">A926</f>
        <v>42</v>
      </c>
      <c r="U926" s="105" t="n">
        <f aca="false">VLOOKUP($B926,Gas!$B$3:$E$2506,2)</f>
        <v>3.385</v>
      </c>
      <c r="V926" s="46" t="n">
        <f aca="false">C926/U926</f>
        <v>21.9231905465288</v>
      </c>
      <c r="W926" s="99" t="n">
        <f aca="false">VLOOKUP($B926,Gas!$B$3:$E$2506,4)</f>
        <v>0.355359116131729</v>
      </c>
    </row>
    <row r="927" customFormat="false" ht="12.75" hidden="false" customHeight="false" outlineLevel="0" collapsed="false">
      <c r="A927" s="95" t="n">
        <f aca="false">MONTH(B927)+(YEAR(B927)-1998)*12</f>
        <v>42</v>
      </c>
      <c r="B927" s="101" t="n">
        <v>37071</v>
      </c>
      <c r="C927" s="102" t="n">
        <v>50.01</v>
      </c>
      <c r="D927" s="98" t="n">
        <f aca="false">LN(C927/C926)</f>
        <v>-0.39467592655123</v>
      </c>
      <c r="E927" s="106" t="n">
        <f aca="false">STDEV(D918:D927)*SQRT(trade_day)</f>
        <v>4.56667296865671</v>
      </c>
      <c r="F927" s="97"/>
      <c r="G927" s="103" t="n">
        <f aca="false">IF(G$1="P",MAX(0,G$2-$C927),IF(G$1="C",MAX(0,$C927-G$2)))</f>
        <v>0</v>
      </c>
      <c r="H927" s="103" t="n">
        <f aca="false">IF(H$1="P",MAX(0,H$2-$C927),IF(H$1="C",MAX(0,$C927-H$2)))</f>
        <v>0</v>
      </c>
      <c r="I927" s="103" t="n">
        <f aca="false">IF(I$1="P",MAX(0,I$2-$C927),IF(I$1="C",MAX(0,$C927-I$2)))</f>
        <v>0</v>
      </c>
      <c r="J927" s="103" t="n">
        <f aca="false">IF(J$1="P",MAX(0,J$2-$C927),IF(J$1="C",MAX(0,$C927-J$2)))</f>
        <v>0</v>
      </c>
      <c r="K927" s="103" t="n">
        <f aca="false">IF(K$1="P",MAX(0,K$2-$C927),IF(K$1="C",MAX(0,$C927-K$2)))</f>
        <v>0</v>
      </c>
      <c r="L927" s="103" t="n">
        <f aca="false">IF(L$1="P",MAX(0,L$2-$C927),IF(L$1="C",MAX(0,$C927-L$2)))</f>
        <v>0</v>
      </c>
      <c r="M927" s="103" t="n">
        <f aca="false">IF(M$1="P",MAX(0,M$2-$C927),IF(M$1="C",MAX(0,$C927-M$2)))</f>
        <v>30.01</v>
      </c>
      <c r="N927" s="103" t="n">
        <f aca="false">IF(N$1="P",MAX(0,N$2-$C927),IF(N$1="C",MAX(0,$C927-N$2)))</f>
        <v>25.01</v>
      </c>
      <c r="O927" s="103" t="n">
        <f aca="false">IF(O$1="P",MAX(0,O$2-$C927),IF(O$1="C",MAX(0,$C927-O$2)))</f>
        <v>20.01</v>
      </c>
      <c r="P927" s="103" t="n">
        <f aca="false">IF(P$1="P",MAX(0,P$2-$C927),IF(P$1="C",MAX(0,$C927-P$2)))</f>
        <v>15.01</v>
      </c>
      <c r="Q927" s="103" t="n">
        <f aca="false">IF(Q$1="P",MAX(0,Q$2-$C927),IF(Q$1="C",MAX(0,$C927-Q$2)))</f>
        <v>10.01</v>
      </c>
      <c r="R927" s="103" t="n">
        <f aca="false">IF(R$1="P",MAX(0,R$2-$C927),IF(R$1="C",MAX(0,$C927-R$2)))</f>
        <v>0.00999999999999801</v>
      </c>
      <c r="S927" s="103" t="n">
        <f aca="false">IF(S$1="P",MAX(0,S$2-$C927),IF(S$1="C",MAX(0,$C927-S$2)))</f>
        <v>0</v>
      </c>
      <c r="T927" s="104" t="n">
        <f aca="false">A927</f>
        <v>42</v>
      </c>
      <c r="U927" s="105" t="n">
        <f aca="false">VLOOKUP($B927,Gas!$B$3:$E$2506,2)</f>
        <v>3.215</v>
      </c>
      <c r="V927" s="46" t="n">
        <f aca="false">C927/U927</f>
        <v>15.5552099533437</v>
      </c>
      <c r="W927" s="99" t="n">
        <f aca="false">VLOOKUP($B927,Gas!$B$3:$E$2506,4)</f>
        <v>0.394576504997541</v>
      </c>
    </row>
    <row r="928" customFormat="false" ht="12.75" hidden="false" customHeight="false" outlineLevel="0" collapsed="false">
      <c r="A928" s="95" t="n">
        <f aca="false">MONTH(B928)+(YEAR(B928)-1998)*12</f>
        <v>43</v>
      </c>
      <c r="B928" s="101" t="n">
        <v>37074</v>
      </c>
      <c r="C928" s="102" t="n">
        <v>42.19</v>
      </c>
      <c r="D928" s="98" t="n">
        <f aca="false">LN(C928/C927)</f>
        <v>-0.170039759294565</v>
      </c>
      <c r="E928" s="106" t="n">
        <f aca="false">STDEV(D919:D928)*SQRT(trade_day)</f>
        <v>4.49482055762228</v>
      </c>
      <c r="F928" s="97"/>
      <c r="G928" s="103" t="n">
        <f aca="false">IF(G$1="P",MAX(0,G$2-$C928),IF(G$1="C",MAX(0,$C928-G$2)))</f>
        <v>0</v>
      </c>
      <c r="H928" s="103" t="n">
        <f aca="false">IF(H$1="P",MAX(0,H$2-$C928),IF(H$1="C",MAX(0,$C928-H$2)))</f>
        <v>0</v>
      </c>
      <c r="I928" s="103" t="n">
        <f aca="false">IF(I$1="P",MAX(0,I$2-$C928),IF(I$1="C",MAX(0,$C928-I$2)))</f>
        <v>0</v>
      </c>
      <c r="J928" s="103" t="n">
        <f aca="false">IF(J$1="P",MAX(0,J$2-$C928),IF(J$1="C",MAX(0,$C928-J$2)))</f>
        <v>0</v>
      </c>
      <c r="K928" s="103" t="n">
        <f aca="false">IF(K$1="P",MAX(0,K$2-$C928),IF(K$1="C",MAX(0,$C928-K$2)))</f>
        <v>0</v>
      </c>
      <c r="L928" s="103" t="n">
        <f aca="false">IF(L$1="P",MAX(0,L$2-$C928),IF(L$1="C",MAX(0,$C928-L$2)))</f>
        <v>7.81</v>
      </c>
      <c r="M928" s="103" t="n">
        <f aca="false">IF(M$1="P",MAX(0,M$2-$C928),IF(M$1="C",MAX(0,$C928-M$2)))</f>
        <v>22.19</v>
      </c>
      <c r="N928" s="103" t="n">
        <f aca="false">IF(N$1="P",MAX(0,N$2-$C928),IF(N$1="C",MAX(0,$C928-N$2)))</f>
        <v>17.19</v>
      </c>
      <c r="O928" s="103" t="n">
        <f aca="false">IF(O$1="P",MAX(0,O$2-$C928),IF(O$1="C",MAX(0,$C928-O$2)))</f>
        <v>12.19</v>
      </c>
      <c r="P928" s="103" t="n">
        <f aca="false">IF(P$1="P",MAX(0,P$2-$C928),IF(P$1="C",MAX(0,$C928-P$2)))</f>
        <v>7.19</v>
      </c>
      <c r="Q928" s="103" t="n">
        <f aca="false">IF(Q$1="P",MAX(0,Q$2-$C928),IF(Q$1="C",MAX(0,$C928-Q$2)))</f>
        <v>2.19</v>
      </c>
      <c r="R928" s="103" t="n">
        <f aca="false">IF(R$1="P",MAX(0,R$2-$C928),IF(R$1="C",MAX(0,$C928-R$2)))</f>
        <v>0</v>
      </c>
      <c r="S928" s="103" t="n">
        <f aca="false">IF(S$1="P",MAX(0,S$2-$C928),IF(S$1="C",MAX(0,$C928-S$2)))</f>
        <v>0</v>
      </c>
      <c r="T928" s="104" t="n">
        <f aca="false">A928</f>
        <v>43</v>
      </c>
      <c r="U928" s="105" t="n">
        <f aca="false">VLOOKUP($B928,Gas!$B$3:$E$2506,2)</f>
        <v>2.995</v>
      </c>
      <c r="V928" s="46" t="n">
        <f aca="false">C928/U928</f>
        <v>14.0868113522538</v>
      </c>
      <c r="W928" s="99" t="n">
        <f aca="false">VLOOKUP($B928,Gas!$B$3:$E$2506,4)</f>
        <v>0.491951578669791</v>
      </c>
    </row>
    <row r="929" customFormat="false" ht="12.75" hidden="false" customHeight="false" outlineLevel="0" collapsed="false">
      <c r="A929" s="95" t="n">
        <f aca="false">MONTH(B929)+(YEAR(B929)-1998)*12</f>
        <v>43</v>
      </c>
      <c r="B929" s="101" t="n">
        <v>37075</v>
      </c>
      <c r="C929" s="102" t="n">
        <v>35.68</v>
      </c>
      <c r="D929" s="98" t="n">
        <f aca="false">LN(C929/C928)</f>
        <v>-0.167592918424439</v>
      </c>
      <c r="E929" s="106" t="n">
        <f aca="false">STDEV(D920:D929)*SQRT(trade_day)</f>
        <v>4.33811241474626</v>
      </c>
      <c r="F929" s="97"/>
      <c r="G929" s="103" t="n">
        <f aca="false">IF(G$1="P",MAX(0,G$2-$C929),IF(G$1="C",MAX(0,$C929-G$2)))</f>
        <v>0</v>
      </c>
      <c r="H929" s="103" t="n">
        <f aca="false">IF(H$1="P",MAX(0,H$2-$C929),IF(H$1="C",MAX(0,$C929-H$2)))</f>
        <v>0</v>
      </c>
      <c r="I929" s="103" t="n">
        <f aca="false">IF(I$1="P",MAX(0,I$2-$C929),IF(I$1="C",MAX(0,$C929-I$2)))</f>
        <v>0</v>
      </c>
      <c r="J929" s="103" t="n">
        <f aca="false">IF(J$1="P",MAX(0,J$2-$C929),IF(J$1="C",MAX(0,$C929-J$2)))</f>
        <v>0</v>
      </c>
      <c r="K929" s="103" t="n">
        <f aca="false">IF(K$1="P",MAX(0,K$2-$C929),IF(K$1="C",MAX(0,$C929-K$2)))</f>
        <v>4.32</v>
      </c>
      <c r="L929" s="103" t="n">
        <f aca="false">IF(L$1="P",MAX(0,L$2-$C929),IF(L$1="C",MAX(0,$C929-L$2)))</f>
        <v>14.32</v>
      </c>
      <c r="M929" s="103" t="n">
        <f aca="false">IF(M$1="P",MAX(0,M$2-$C929),IF(M$1="C",MAX(0,$C929-M$2)))</f>
        <v>15.68</v>
      </c>
      <c r="N929" s="103" t="n">
        <f aca="false">IF(N$1="P",MAX(0,N$2-$C929),IF(N$1="C",MAX(0,$C929-N$2)))</f>
        <v>10.68</v>
      </c>
      <c r="O929" s="103" t="n">
        <f aca="false">IF(O$1="P",MAX(0,O$2-$C929),IF(O$1="C",MAX(0,$C929-O$2)))</f>
        <v>5.68</v>
      </c>
      <c r="P929" s="103" t="n">
        <f aca="false">IF(P$1="P",MAX(0,P$2-$C929),IF(P$1="C",MAX(0,$C929-P$2)))</f>
        <v>0.68</v>
      </c>
      <c r="Q929" s="103" t="n">
        <f aca="false">IF(Q$1="P",MAX(0,Q$2-$C929),IF(Q$1="C",MAX(0,$C929-Q$2)))</f>
        <v>0</v>
      </c>
      <c r="R929" s="103" t="n">
        <f aca="false">IF(R$1="P",MAX(0,R$2-$C929),IF(R$1="C",MAX(0,$C929-R$2)))</f>
        <v>0</v>
      </c>
      <c r="S929" s="103" t="n">
        <f aca="false">IF(S$1="P",MAX(0,S$2-$C929),IF(S$1="C",MAX(0,$C929-S$2)))</f>
        <v>0</v>
      </c>
      <c r="T929" s="104" t="n">
        <f aca="false">A929</f>
        <v>43</v>
      </c>
      <c r="U929" s="105" t="n">
        <f aca="false">VLOOKUP($B929,Gas!$B$3:$E$2506,2)</f>
        <v>2.93</v>
      </c>
      <c r="V929" s="46" t="n">
        <f aca="false">C929/U929</f>
        <v>12.1774744027304</v>
      </c>
      <c r="W929" s="99" t="n">
        <f aca="false">VLOOKUP($B929,Gas!$B$3:$E$2506,4)</f>
        <v>0.471901108258497</v>
      </c>
    </row>
    <row r="930" customFormat="false" ht="12.75" hidden="false" customHeight="false" outlineLevel="0" collapsed="false">
      <c r="A930" s="95" t="n">
        <f aca="false">MONTH(B930)+(YEAR(B930)-1998)*12</f>
        <v>43</v>
      </c>
      <c r="B930" s="101" t="n">
        <v>37077</v>
      </c>
      <c r="C930" s="102" t="n">
        <v>34.62</v>
      </c>
      <c r="D930" s="98" t="n">
        <f aca="false">LN(C930/C929)</f>
        <v>-0.0301587579637456</v>
      </c>
      <c r="E930" s="106" t="n">
        <f aca="false">STDEV(D921:D930)*SQRT(trade_day)</f>
        <v>4.33730398498023</v>
      </c>
      <c r="F930" s="97"/>
      <c r="G930" s="103" t="n">
        <f aca="false">IF(G$1="P",MAX(0,G$2-$C930),IF(G$1="C",MAX(0,$C930-G$2)))</f>
        <v>0</v>
      </c>
      <c r="H930" s="103" t="n">
        <f aca="false">IF(H$1="P",MAX(0,H$2-$C930),IF(H$1="C",MAX(0,$C930-H$2)))</f>
        <v>0</v>
      </c>
      <c r="I930" s="103" t="n">
        <f aca="false">IF(I$1="P",MAX(0,I$2-$C930),IF(I$1="C",MAX(0,$C930-I$2)))</f>
        <v>0</v>
      </c>
      <c r="J930" s="103" t="n">
        <f aca="false">IF(J$1="P",MAX(0,J$2-$C930),IF(J$1="C",MAX(0,$C930-J$2)))</f>
        <v>0.380000000000003</v>
      </c>
      <c r="K930" s="103" t="n">
        <f aca="false">IF(K$1="P",MAX(0,K$2-$C930),IF(K$1="C",MAX(0,$C930-K$2)))</f>
        <v>5.38</v>
      </c>
      <c r="L930" s="103" t="n">
        <f aca="false">IF(L$1="P",MAX(0,L$2-$C930),IF(L$1="C",MAX(0,$C930-L$2)))</f>
        <v>15.38</v>
      </c>
      <c r="M930" s="103" t="n">
        <f aca="false">IF(M$1="P",MAX(0,M$2-$C930),IF(M$1="C",MAX(0,$C930-M$2)))</f>
        <v>14.62</v>
      </c>
      <c r="N930" s="103" t="n">
        <f aca="false">IF(N$1="P",MAX(0,N$2-$C930),IF(N$1="C",MAX(0,$C930-N$2)))</f>
        <v>9.62</v>
      </c>
      <c r="O930" s="103" t="n">
        <f aca="false">IF(O$1="P",MAX(0,O$2-$C930),IF(O$1="C",MAX(0,$C930-O$2)))</f>
        <v>4.62</v>
      </c>
      <c r="P930" s="103" t="n">
        <f aca="false">IF(P$1="P",MAX(0,P$2-$C930),IF(P$1="C",MAX(0,$C930-P$2)))</f>
        <v>0</v>
      </c>
      <c r="Q930" s="103" t="n">
        <f aca="false">IF(Q$1="P",MAX(0,Q$2-$C930),IF(Q$1="C",MAX(0,$C930-Q$2)))</f>
        <v>0</v>
      </c>
      <c r="R930" s="103" t="n">
        <f aca="false">IF(R$1="P",MAX(0,R$2-$C930),IF(R$1="C",MAX(0,$C930-R$2)))</f>
        <v>0</v>
      </c>
      <c r="S930" s="103" t="n">
        <f aca="false">IF(S$1="P",MAX(0,S$2-$C930),IF(S$1="C",MAX(0,$C930-S$2)))</f>
        <v>0</v>
      </c>
      <c r="T930" s="104" t="n">
        <f aca="false">A930</f>
        <v>43</v>
      </c>
      <c r="U930" s="105" t="n">
        <f aca="false">VLOOKUP($B930,Gas!$B$3:$E$2506,2)</f>
        <v>3</v>
      </c>
      <c r="V930" s="46" t="n">
        <f aca="false">C930/U930</f>
        <v>11.54</v>
      </c>
      <c r="W930" s="99" t="n">
        <f aca="false">VLOOKUP($B930,Gas!$B$3:$E$2506,4)</f>
        <v>0.535669722934304</v>
      </c>
    </row>
    <row r="931" customFormat="false" ht="12.75" hidden="false" customHeight="false" outlineLevel="0" collapsed="false">
      <c r="A931" s="95" t="n">
        <f aca="false">MONTH(B931)+(YEAR(B931)-1998)*12</f>
        <v>43</v>
      </c>
      <c r="B931" s="101" t="n">
        <v>37078</v>
      </c>
      <c r="C931" s="102" t="n">
        <v>35.49</v>
      </c>
      <c r="D931" s="98" t="n">
        <f aca="false">LN(C931/C930)</f>
        <v>0.0248194169103421</v>
      </c>
      <c r="E931" s="106" t="n">
        <f aca="false">STDEV(D922:D931)*SQRT(trade_day)</f>
        <v>4.18976507319208</v>
      </c>
      <c r="F931" s="97"/>
      <c r="G931" s="103" t="n">
        <f aca="false">IF(G$1="P",MAX(0,G$2-$C931),IF(G$1="C",MAX(0,$C931-G$2)))</f>
        <v>0</v>
      </c>
      <c r="H931" s="103" t="n">
        <f aca="false">IF(H$1="P",MAX(0,H$2-$C931),IF(H$1="C",MAX(0,$C931-H$2)))</f>
        <v>0</v>
      </c>
      <c r="I931" s="103" t="n">
        <f aca="false">IF(I$1="P",MAX(0,I$2-$C931),IF(I$1="C",MAX(0,$C931-I$2)))</f>
        <v>0</v>
      </c>
      <c r="J931" s="103" t="n">
        <f aca="false">IF(J$1="P",MAX(0,J$2-$C931),IF(J$1="C",MAX(0,$C931-J$2)))</f>
        <v>0</v>
      </c>
      <c r="K931" s="103" t="n">
        <f aca="false">IF(K$1="P",MAX(0,K$2-$C931),IF(K$1="C",MAX(0,$C931-K$2)))</f>
        <v>4.51</v>
      </c>
      <c r="L931" s="103" t="n">
        <f aca="false">IF(L$1="P",MAX(0,L$2-$C931),IF(L$1="C",MAX(0,$C931-L$2)))</f>
        <v>14.51</v>
      </c>
      <c r="M931" s="103" t="n">
        <f aca="false">IF(M$1="P",MAX(0,M$2-$C931),IF(M$1="C",MAX(0,$C931-M$2)))</f>
        <v>15.49</v>
      </c>
      <c r="N931" s="103" t="n">
        <f aca="false">IF(N$1="P",MAX(0,N$2-$C931),IF(N$1="C",MAX(0,$C931-N$2)))</f>
        <v>10.49</v>
      </c>
      <c r="O931" s="103" t="n">
        <f aca="false">IF(O$1="P",MAX(0,O$2-$C931),IF(O$1="C",MAX(0,$C931-O$2)))</f>
        <v>5.49</v>
      </c>
      <c r="P931" s="103" t="n">
        <f aca="false">IF(P$1="P",MAX(0,P$2-$C931),IF(P$1="C",MAX(0,$C931-P$2)))</f>
        <v>0.490000000000002</v>
      </c>
      <c r="Q931" s="103" t="n">
        <f aca="false">IF(Q$1="P",MAX(0,Q$2-$C931),IF(Q$1="C",MAX(0,$C931-Q$2)))</f>
        <v>0</v>
      </c>
      <c r="R931" s="103" t="n">
        <f aca="false">IF(R$1="P",MAX(0,R$2-$C931),IF(R$1="C",MAX(0,$C931-R$2)))</f>
        <v>0</v>
      </c>
      <c r="S931" s="103" t="n">
        <f aca="false">IF(S$1="P",MAX(0,S$2-$C931),IF(S$1="C",MAX(0,$C931-S$2)))</f>
        <v>0</v>
      </c>
      <c r="T931" s="104" t="n">
        <f aca="false">A931</f>
        <v>43</v>
      </c>
      <c r="U931" s="105" t="n">
        <f aca="false">VLOOKUP($B931,Gas!$B$3:$E$2506,2)</f>
        <v>3.1</v>
      </c>
      <c r="V931" s="46" t="n">
        <f aca="false">C931/U931</f>
        <v>11.4483870967742</v>
      </c>
      <c r="W931" s="99" t="n">
        <f aca="false">VLOOKUP($B931,Gas!$B$3:$E$2506,4)</f>
        <v>0.611307909646224</v>
      </c>
    </row>
    <row r="932" customFormat="false" ht="12.75" hidden="false" customHeight="false" outlineLevel="0" collapsed="false">
      <c r="A932" s="95" t="n">
        <f aca="false">MONTH(B932)+(YEAR(B932)-1998)*12</f>
        <v>43</v>
      </c>
      <c r="B932" s="101" t="n">
        <v>37081</v>
      </c>
      <c r="C932" s="102" t="n">
        <v>41.92</v>
      </c>
      <c r="D932" s="98" t="n">
        <f aca="false">LN(C932/C931)</f>
        <v>0.166512073354382</v>
      </c>
      <c r="E932" s="106" t="n">
        <f aca="false">STDEV(D923:D932)*SQRT(trade_day)</f>
        <v>4.29334659623615</v>
      </c>
      <c r="F932" s="97"/>
      <c r="G932" s="103" t="n">
        <f aca="false">IF(G$1="P",MAX(0,G$2-$C932),IF(G$1="C",MAX(0,$C932-G$2)))</f>
        <v>0</v>
      </c>
      <c r="H932" s="103" t="n">
        <f aca="false">IF(H$1="P",MAX(0,H$2-$C932),IF(H$1="C",MAX(0,$C932-H$2)))</f>
        <v>0</v>
      </c>
      <c r="I932" s="103" t="n">
        <f aca="false">IF(I$1="P",MAX(0,I$2-$C932),IF(I$1="C",MAX(0,$C932-I$2)))</f>
        <v>0</v>
      </c>
      <c r="J932" s="103" t="n">
        <f aca="false">IF(J$1="P",MAX(0,J$2-$C932),IF(J$1="C",MAX(0,$C932-J$2)))</f>
        <v>0</v>
      </c>
      <c r="K932" s="103" t="n">
        <f aca="false">IF(K$1="P",MAX(0,K$2-$C932),IF(K$1="C",MAX(0,$C932-K$2)))</f>
        <v>0</v>
      </c>
      <c r="L932" s="103" t="n">
        <f aca="false">IF(L$1="P",MAX(0,L$2-$C932),IF(L$1="C",MAX(0,$C932-L$2)))</f>
        <v>8.08</v>
      </c>
      <c r="M932" s="103" t="n">
        <f aca="false">IF(M$1="P",MAX(0,M$2-$C932),IF(M$1="C",MAX(0,$C932-M$2)))</f>
        <v>21.92</v>
      </c>
      <c r="N932" s="103" t="n">
        <f aca="false">IF(N$1="P",MAX(0,N$2-$C932),IF(N$1="C",MAX(0,$C932-N$2)))</f>
        <v>16.92</v>
      </c>
      <c r="O932" s="103" t="n">
        <f aca="false">IF(O$1="P",MAX(0,O$2-$C932),IF(O$1="C",MAX(0,$C932-O$2)))</f>
        <v>11.92</v>
      </c>
      <c r="P932" s="103" t="n">
        <f aca="false">IF(P$1="P",MAX(0,P$2-$C932),IF(P$1="C",MAX(0,$C932-P$2)))</f>
        <v>6.92</v>
      </c>
      <c r="Q932" s="103" t="n">
        <f aca="false">IF(Q$1="P",MAX(0,Q$2-$C932),IF(Q$1="C",MAX(0,$C932-Q$2)))</f>
        <v>1.92</v>
      </c>
      <c r="R932" s="103" t="n">
        <f aca="false">IF(R$1="P",MAX(0,R$2-$C932),IF(R$1="C",MAX(0,$C932-R$2)))</f>
        <v>0</v>
      </c>
      <c r="S932" s="103" t="n">
        <f aca="false">IF(S$1="P",MAX(0,S$2-$C932),IF(S$1="C",MAX(0,$C932-S$2)))</f>
        <v>0</v>
      </c>
      <c r="T932" s="104" t="n">
        <f aca="false">A932</f>
        <v>43</v>
      </c>
      <c r="U932" s="105" t="n">
        <f aca="false">VLOOKUP($B932,Gas!$B$3:$E$2506,2)</f>
        <v>2.995</v>
      </c>
      <c r="V932" s="46" t="n">
        <f aca="false">C932/U932</f>
        <v>13.9966611018364</v>
      </c>
      <c r="W932" s="99" t="n">
        <f aca="false">VLOOKUP($B932,Gas!$B$3:$E$2506,4)</f>
        <v>0.563276852408696</v>
      </c>
    </row>
    <row r="933" customFormat="false" ht="12.75" hidden="false" customHeight="false" outlineLevel="0" collapsed="false">
      <c r="A933" s="95" t="n">
        <f aca="false">MONTH(B933)+(YEAR(B933)-1998)*12</f>
        <v>43</v>
      </c>
      <c r="B933" s="101" t="n">
        <v>37082</v>
      </c>
      <c r="C933" s="102" t="n">
        <v>44.98</v>
      </c>
      <c r="D933" s="98" t="n">
        <f aca="false">LN(C933/C932)</f>
        <v>0.0704549065183828</v>
      </c>
      <c r="E933" s="106" t="n">
        <f aca="false">STDEV(D924:D933)*SQRT(trade_day)</f>
        <v>4.29186952262303</v>
      </c>
      <c r="F933" s="97"/>
      <c r="G933" s="103" t="n">
        <f aca="false">IF(G$1="P",MAX(0,G$2-$C933),IF(G$1="C",MAX(0,$C933-G$2)))</f>
        <v>0</v>
      </c>
      <c r="H933" s="103" t="n">
        <f aca="false">IF(H$1="P",MAX(0,H$2-$C933),IF(H$1="C",MAX(0,$C933-H$2)))</f>
        <v>0</v>
      </c>
      <c r="I933" s="103" t="n">
        <f aca="false">IF(I$1="P",MAX(0,I$2-$C933),IF(I$1="C",MAX(0,$C933-I$2)))</f>
        <v>0</v>
      </c>
      <c r="J933" s="103" t="n">
        <f aca="false">IF(J$1="P",MAX(0,J$2-$C933),IF(J$1="C",MAX(0,$C933-J$2)))</f>
        <v>0</v>
      </c>
      <c r="K933" s="103" t="n">
        <f aca="false">IF(K$1="P",MAX(0,K$2-$C933),IF(K$1="C",MAX(0,$C933-K$2)))</f>
        <v>0</v>
      </c>
      <c r="L933" s="103" t="n">
        <f aca="false">IF(L$1="P",MAX(0,L$2-$C933),IF(L$1="C",MAX(0,$C933-L$2)))</f>
        <v>5.02</v>
      </c>
      <c r="M933" s="103" t="n">
        <f aca="false">IF(M$1="P",MAX(0,M$2-$C933),IF(M$1="C",MAX(0,$C933-M$2)))</f>
        <v>24.98</v>
      </c>
      <c r="N933" s="103" t="n">
        <f aca="false">IF(N$1="P",MAX(0,N$2-$C933),IF(N$1="C",MAX(0,$C933-N$2)))</f>
        <v>19.98</v>
      </c>
      <c r="O933" s="103" t="n">
        <f aca="false">IF(O$1="P",MAX(0,O$2-$C933),IF(O$1="C",MAX(0,$C933-O$2)))</f>
        <v>14.98</v>
      </c>
      <c r="P933" s="103" t="n">
        <f aca="false">IF(P$1="P",MAX(0,P$2-$C933),IF(P$1="C",MAX(0,$C933-P$2)))</f>
        <v>9.98</v>
      </c>
      <c r="Q933" s="103" t="n">
        <f aca="false">IF(Q$1="P",MAX(0,Q$2-$C933),IF(Q$1="C",MAX(0,$C933-Q$2)))</f>
        <v>4.98</v>
      </c>
      <c r="R933" s="103" t="n">
        <f aca="false">IF(R$1="P",MAX(0,R$2-$C933),IF(R$1="C",MAX(0,$C933-R$2)))</f>
        <v>0</v>
      </c>
      <c r="S933" s="103" t="n">
        <f aca="false">IF(S$1="P",MAX(0,S$2-$C933),IF(S$1="C",MAX(0,$C933-S$2)))</f>
        <v>0</v>
      </c>
      <c r="T933" s="104" t="n">
        <f aca="false">A933</f>
        <v>43</v>
      </c>
      <c r="U933" s="105" t="n">
        <f aca="false">VLOOKUP($B933,Gas!$B$3:$E$2506,2)</f>
        <v>3.1</v>
      </c>
      <c r="V933" s="46" t="n">
        <f aca="false">C933/U933</f>
        <v>14.5096774193548</v>
      </c>
      <c r="W933" s="99" t="n">
        <f aca="false">VLOOKUP($B933,Gas!$B$3:$E$2506,4)</f>
        <v>0.616790213692392</v>
      </c>
    </row>
    <row r="934" customFormat="false" ht="12.75" hidden="false" customHeight="false" outlineLevel="0" collapsed="false">
      <c r="A934" s="95" t="n">
        <f aca="false">MONTH(B934)+(YEAR(B934)-1998)*12</f>
        <v>43</v>
      </c>
      <c r="B934" s="101" t="n">
        <v>37083</v>
      </c>
      <c r="C934" s="102" t="n">
        <v>42.45</v>
      </c>
      <c r="D934" s="98" t="n">
        <f aca="false">LN(C934/C933)</f>
        <v>-0.0578910337738131</v>
      </c>
      <c r="E934" s="106" t="n">
        <f aca="false">STDEV(D925:D934)*SQRT(trade_day)</f>
        <v>4.1714916893628</v>
      </c>
      <c r="F934" s="97"/>
      <c r="G934" s="103" t="n">
        <f aca="false">IF(G$1="P",MAX(0,G$2-$C934),IF(G$1="C",MAX(0,$C934-G$2)))</f>
        <v>0</v>
      </c>
      <c r="H934" s="103" t="n">
        <f aca="false">IF(H$1="P",MAX(0,H$2-$C934),IF(H$1="C",MAX(0,$C934-H$2)))</f>
        <v>0</v>
      </c>
      <c r="I934" s="103" t="n">
        <f aca="false">IF(I$1="P",MAX(0,I$2-$C934),IF(I$1="C",MAX(0,$C934-I$2)))</f>
        <v>0</v>
      </c>
      <c r="J934" s="103" t="n">
        <f aca="false">IF(J$1="P",MAX(0,J$2-$C934),IF(J$1="C",MAX(0,$C934-J$2)))</f>
        <v>0</v>
      </c>
      <c r="K934" s="103" t="n">
        <f aca="false">IF(K$1="P",MAX(0,K$2-$C934),IF(K$1="C",MAX(0,$C934-K$2)))</f>
        <v>0</v>
      </c>
      <c r="L934" s="103" t="n">
        <f aca="false">IF(L$1="P",MAX(0,L$2-$C934),IF(L$1="C",MAX(0,$C934-L$2)))</f>
        <v>7.55</v>
      </c>
      <c r="M934" s="103" t="n">
        <f aca="false">IF(M$1="P",MAX(0,M$2-$C934),IF(M$1="C",MAX(0,$C934-M$2)))</f>
        <v>22.45</v>
      </c>
      <c r="N934" s="103" t="n">
        <f aca="false">IF(N$1="P",MAX(0,N$2-$C934),IF(N$1="C",MAX(0,$C934-N$2)))</f>
        <v>17.45</v>
      </c>
      <c r="O934" s="103" t="n">
        <f aca="false">IF(O$1="P",MAX(0,O$2-$C934),IF(O$1="C",MAX(0,$C934-O$2)))</f>
        <v>12.45</v>
      </c>
      <c r="P934" s="103" t="n">
        <f aca="false">IF(P$1="P",MAX(0,P$2-$C934),IF(P$1="C",MAX(0,$C934-P$2)))</f>
        <v>7.45</v>
      </c>
      <c r="Q934" s="103" t="n">
        <f aca="false">IF(Q$1="P",MAX(0,Q$2-$C934),IF(Q$1="C",MAX(0,$C934-Q$2)))</f>
        <v>2.45</v>
      </c>
      <c r="R934" s="103" t="n">
        <f aca="false">IF(R$1="P",MAX(0,R$2-$C934),IF(R$1="C",MAX(0,$C934-R$2)))</f>
        <v>0</v>
      </c>
      <c r="S934" s="103" t="n">
        <f aca="false">IF(S$1="P",MAX(0,S$2-$C934),IF(S$1="C",MAX(0,$C934-S$2)))</f>
        <v>0</v>
      </c>
      <c r="T934" s="104" t="n">
        <f aca="false">A934</f>
        <v>43</v>
      </c>
      <c r="U934" s="105" t="n">
        <f aca="false">VLOOKUP($B934,Gas!$B$3:$E$2506,2)</f>
        <v>3.18</v>
      </c>
      <c r="V934" s="46" t="n">
        <f aca="false">C934/U934</f>
        <v>13.3490566037736</v>
      </c>
      <c r="W934" s="99" t="n">
        <f aca="false">VLOOKUP($B934,Gas!$B$3:$E$2506,4)</f>
        <v>0.440229141599072</v>
      </c>
    </row>
    <row r="935" customFormat="false" ht="12.75" hidden="false" customHeight="false" outlineLevel="0" collapsed="false">
      <c r="A935" s="95" t="n">
        <f aca="false">MONTH(B935)+(YEAR(B935)-1998)*12</f>
        <v>43</v>
      </c>
      <c r="B935" s="101" t="n">
        <v>37084</v>
      </c>
      <c r="C935" s="102" t="n">
        <v>40.59</v>
      </c>
      <c r="D935" s="98" t="n">
        <f aca="false">LN(C935/C934)</f>
        <v>-0.04480518190655</v>
      </c>
      <c r="E935" s="106" t="n">
        <f aca="false">STDEV(D926:D935)*SQRT(trade_day)</f>
        <v>2.62125336020077</v>
      </c>
      <c r="F935" s="97"/>
      <c r="G935" s="103" t="n">
        <f aca="false">IF(G$1="P",MAX(0,G$2-$C935),IF(G$1="C",MAX(0,$C935-G$2)))</f>
        <v>0</v>
      </c>
      <c r="H935" s="103" t="n">
        <f aca="false">IF(H$1="P",MAX(0,H$2-$C935),IF(H$1="C",MAX(0,$C935-H$2)))</f>
        <v>0</v>
      </c>
      <c r="I935" s="103" t="n">
        <f aca="false">IF(I$1="P",MAX(0,I$2-$C935),IF(I$1="C",MAX(0,$C935-I$2)))</f>
        <v>0</v>
      </c>
      <c r="J935" s="103" t="n">
        <f aca="false">IF(J$1="P",MAX(0,J$2-$C935),IF(J$1="C",MAX(0,$C935-J$2)))</f>
        <v>0</v>
      </c>
      <c r="K935" s="103" t="n">
        <f aca="false">IF(K$1="P",MAX(0,K$2-$C935),IF(K$1="C",MAX(0,$C935-K$2)))</f>
        <v>0</v>
      </c>
      <c r="L935" s="103" t="n">
        <f aca="false">IF(L$1="P",MAX(0,L$2-$C935),IF(L$1="C",MAX(0,$C935-L$2)))</f>
        <v>9.41</v>
      </c>
      <c r="M935" s="103" t="n">
        <f aca="false">IF(M$1="P",MAX(0,M$2-$C935),IF(M$1="C",MAX(0,$C935-M$2)))</f>
        <v>20.59</v>
      </c>
      <c r="N935" s="103" t="n">
        <f aca="false">IF(N$1="P",MAX(0,N$2-$C935),IF(N$1="C",MAX(0,$C935-N$2)))</f>
        <v>15.59</v>
      </c>
      <c r="O935" s="103" t="n">
        <f aca="false">IF(O$1="P",MAX(0,O$2-$C935),IF(O$1="C",MAX(0,$C935-O$2)))</f>
        <v>10.59</v>
      </c>
      <c r="P935" s="103" t="n">
        <f aca="false">IF(P$1="P",MAX(0,P$2-$C935),IF(P$1="C",MAX(0,$C935-P$2)))</f>
        <v>5.59</v>
      </c>
      <c r="Q935" s="103" t="n">
        <f aca="false">IF(Q$1="P",MAX(0,Q$2-$C935),IF(Q$1="C",MAX(0,$C935-Q$2)))</f>
        <v>0.590000000000003</v>
      </c>
      <c r="R935" s="103" t="n">
        <f aca="false">IF(R$1="P",MAX(0,R$2-$C935),IF(R$1="C",MAX(0,$C935-R$2)))</f>
        <v>0</v>
      </c>
      <c r="S935" s="103" t="n">
        <f aca="false">IF(S$1="P",MAX(0,S$2-$C935),IF(S$1="C",MAX(0,$C935-S$2)))</f>
        <v>0</v>
      </c>
      <c r="T935" s="104" t="n">
        <f aca="false">A935</f>
        <v>43</v>
      </c>
      <c r="U935" s="105" t="n">
        <f aca="false">VLOOKUP($B935,Gas!$B$3:$E$2506,2)</f>
        <v>3.205</v>
      </c>
      <c r="V935" s="46" t="n">
        <f aca="false">C935/U935</f>
        <v>12.6645865834633</v>
      </c>
      <c r="W935" s="99" t="n">
        <f aca="false">VLOOKUP($B935,Gas!$B$3:$E$2506,4)</f>
        <v>0.438443783937567</v>
      </c>
    </row>
    <row r="936" customFormat="false" ht="12.75" hidden="false" customHeight="false" outlineLevel="0" collapsed="false">
      <c r="A936" s="95" t="n">
        <f aca="false">MONTH(B936)+(YEAR(B936)-1998)*12</f>
        <v>43</v>
      </c>
      <c r="B936" s="101" t="n">
        <v>37085</v>
      </c>
      <c r="C936" s="102" t="n">
        <v>37.56</v>
      </c>
      <c r="D936" s="98" t="n">
        <f aca="false">LN(C936/C935)</f>
        <v>-0.0775820765107443</v>
      </c>
      <c r="E936" s="106" t="n">
        <f aca="false">STDEV(D927:D936)*SQRT(trade_day)</f>
        <v>2.42666331996671</v>
      </c>
      <c r="F936" s="97"/>
      <c r="G936" s="103" t="n">
        <f aca="false">IF(G$1="P",MAX(0,G$2-$C936),IF(G$1="C",MAX(0,$C936-G$2)))</f>
        <v>0</v>
      </c>
      <c r="H936" s="103" t="n">
        <f aca="false">IF(H$1="P",MAX(0,H$2-$C936),IF(H$1="C",MAX(0,$C936-H$2)))</f>
        <v>0</v>
      </c>
      <c r="I936" s="103" t="n">
        <f aca="false">IF(I$1="P",MAX(0,I$2-$C936),IF(I$1="C",MAX(0,$C936-I$2)))</f>
        <v>0</v>
      </c>
      <c r="J936" s="103" t="n">
        <f aca="false">IF(J$1="P",MAX(0,J$2-$C936),IF(J$1="C",MAX(0,$C936-J$2)))</f>
        <v>0</v>
      </c>
      <c r="K936" s="103" t="n">
        <f aca="false">IF(K$1="P",MAX(0,K$2-$C936),IF(K$1="C",MAX(0,$C936-K$2)))</f>
        <v>2.44</v>
      </c>
      <c r="L936" s="103" t="n">
        <f aca="false">IF(L$1="P",MAX(0,L$2-$C936),IF(L$1="C",MAX(0,$C936-L$2)))</f>
        <v>12.44</v>
      </c>
      <c r="M936" s="103" t="n">
        <f aca="false">IF(M$1="P",MAX(0,M$2-$C936),IF(M$1="C",MAX(0,$C936-M$2)))</f>
        <v>17.56</v>
      </c>
      <c r="N936" s="103" t="n">
        <f aca="false">IF(N$1="P",MAX(0,N$2-$C936),IF(N$1="C",MAX(0,$C936-N$2)))</f>
        <v>12.56</v>
      </c>
      <c r="O936" s="103" t="n">
        <f aca="false">IF(O$1="P",MAX(0,O$2-$C936),IF(O$1="C",MAX(0,$C936-O$2)))</f>
        <v>7.56</v>
      </c>
      <c r="P936" s="103" t="n">
        <f aca="false">IF(P$1="P",MAX(0,P$2-$C936),IF(P$1="C",MAX(0,$C936-P$2)))</f>
        <v>2.56</v>
      </c>
      <c r="Q936" s="103" t="n">
        <f aca="false">IF(Q$1="P",MAX(0,Q$2-$C936),IF(Q$1="C",MAX(0,$C936-Q$2)))</f>
        <v>0</v>
      </c>
      <c r="R936" s="103" t="n">
        <f aca="false">IF(R$1="P",MAX(0,R$2-$C936),IF(R$1="C",MAX(0,$C936-R$2)))</f>
        <v>0</v>
      </c>
      <c r="S936" s="103" t="n">
        <f aca="false">IF(S$1="P",MAX(0,S$2-$C936),IF(S$1="C",MAX(0,$C936-S$2)))</f>
        <v>0</v>
      </c>
      <c r="T936" s="104" t="n">
        <f aca="false">A936</f>
        <v>43</v>
      </c>
      <c r="U936" s="105" t="n">
        <f aca="false">VLOOKUP($B936,Gas!$B$3:$E$2506,2)</f>
        <v>3.3</v>
      </c>
      <c r="V936" s="46" t="n">
        <f aca="false">C936/U936</f>
        <v>11.3818181818182</v>
      </c>
      <c r="W936" s="99" t="n">
        <f aca="false">VLOOKUP($B936,Gas!$B$3:$E$2506,4)</f>
        <v>0.410588763284174</v>
      </c>
    </row>
    <row r="937" customFormat="false" ht="12.75" hidden="false" customHeight="false" outlineLevel="0" collapsed="false">
      <c r="A937" s="95" t="n">
        <f aca="false">MONTH(B937)+(YEAR(B937)-1998)*12</f>
        <v>43</v>
      </c>
      <c r="B937" s="101" t="n">
        <v>37088</v>
      </c>
      <c r="C937" s="102" t="n">
        <v>42.61</v>
      </c>
      <c r="D937" s="98" t="n">
        <f aca="false">LN(C937/C936)</f>
        <v>0.126149313171758</v>
      </c>
      <c r="E937" s="106" t="n">
        <f aca="false">STDEV(D928:D937)*SQRT(trade_day)</f>
        <v>1.79462034182849</v>
      </c>
      <c r="F937" s="97"/>
      <c r="G937" s="103" t="n">
        <f aca="false">IF(G$1="P",MAX(0,G$2-$C937),IF(G$1="C",MAX(0,$C937-G$2)))</f>
        <v>0</v>
      </c>
      <c r="H937" s="103" t="n">
        <f aca="false">IF(H$1="P",MAX(0,H$2-$C937),IF(H$1="C",MAX(0,$C937-H$2)))</f>
        <v>0</v>
      </c>
      <c r="I937" s="103" t="n">
        <f aca="false">IF(I$1="P",MAX(0,I$2-$C937),IF(I$1="C",MAX(0,$C937-I$2)))</f>
        <v>0</v>
      </c>
      <c r="J937" s="103" t="n">
        <f aca="false">IF(J$1="P",MAX(0,J$2-$C937),IF(J$1="C",MAX(0,$C937-J$2)))</f>
        <v>0</v>
      </c>
      <c r="K937" s="103" t="n">
        <f aca="false">IF(K$1="P",MAX(0,K$2-$C937),IF(K$1="C",MAX(0,$C937-K$2)))</f>
        <v>0</v>
      </c>
      <c r="L937" s="103" t="n">
        <f aca="false">IF(L$1="P",MAX(0,L$2-$C937),IF(L$1="C",MAX(0,$C937-L$2)))</f>
        <v>7.39</v>
      </c>
      <c r="M937" s="103" t="n">
        <f aca="false">IF(M$1="P",MAX(0,M$2-$C937),IF(M$1="C",MAX(0,$C937-M$2)))</f>
        <v>22.61</v>
      </c>
      <c r="N937" s="103" t="n">
        <f aca="false">IF(N$1="P",MAX(0,N$2-$C937),IF(N$1="C",MAX(0,$C937-N$2)))</f>
        <v>17.61</v>
      </c>
      <c r="O937" s="103" t="n">
        <f aca="false">IF(O$1="P",MAX(0,O$2-$C937),IF(O$1="C",MAX(0,$C937-O$2)))</f>
        <v>12.61</v>
      </c>
      <c r="P937" s="103" t="n">
        <f aca="false">IF(P$1="P",MAX(0,P$2-$C937),IF(P$1="C",MAX(0,$C937-P$2)))</f>
        <v>7.61</v>
      </c>
      <c r="Q937" s="103" t="n">
        <f aca="false">IF(Q$1="P",MAX(0,Q$2-$C937),IF(Q$1="C",MAX(0,$C937-Q$2)))</f>
        <v>2.61</v>
      </c>
      <c r="R937" s="103" t="n">
        <f aca="false">IF(R$1="P",MAX(0,R$2-$C937),IF(R$1="C",MAX(0,$C937-R$2)))</f>
        <v>0</v>
      </c>
      <c r="S937" s="103" t="n">
        <f aca="false">IF(S$1="P",MAX(0,S$2-$C937),IF(S$1="C",MAX(0,$C937-S$2)))</f>
        <v>0</v>
      </c>
      <c r="T937" s="104" t="n">
        <f aca="false">A937</f>
        <v>43</v>
      </c>
      <c r="U937" s="105" t="n">
        <f aca="false">VLOOKUP($B937,Gas!$B$3:$E$2506,2)</f>
        <v>3.155</v>
      </c>
      <c r="V937" s="46" t="n">
        <f aca="false">C937/U937</f>
        <v>13.5055467511886</v>
      </c>
      <c r="W937" s="99" t="n">
        <f aca="false">VLOOKUP($B937,Gas!$B$3:$E$2506,4)</f>
        <v>0.490260796619617</v>
      </c>
    </row>
    <row r="938" customFormat="false" ht="12.75" hidden="false" customHeight="false" outlineLevel="0" collapsed="false">
      <c r="A938" s="95" t="n">
        <f aca="false">MONTH(B938)+(YEAR(B938)-1998)*12</f>
        <v>43</v>
      </c>
      <c r="B938" s="101" t="n">
        <v>37089</v>
      </c>
      <c r="C938" s="102" t="n">
        <v>42.03</v>
      </c>
      <c r="D938" s="98" t="n">
        <f aca="false">LN(C938/C937)</f>
        <v>-0.0137053184947953</v>
      </c>
      <c r="E938" s="106" t="n">
        <f aca="false">STDEV(D929:D938)*SQRT(trade_day)</f>
        <v>1.57921394715426</v>
      </c>
      <c r="F938" s="97"/>
      <c r="G938" s="103" t="n">
        <f aca="false">IF(G$1="P",MAX(0,G$2-$C938),IF(G$1="C",MAX(0,$C938-G$2)))</f>
        <v>0</v>
      </c>
      <c r="H938" s="103" t="n">
        <f aca="false">IF(H$1="P",MAX(0,H$2-$C938),IF(H$1="C",MAX(0,$C938-H$2)))</f>
        <v>0</v>
      </c>
      <c r="I938" s="103" t="n">
        <f aca="false">IF(I$1="P",MAX(0,I$2-$C938),IF(I$1="C",MAX(0,$C938-I$2)))</f>
        <v>0</v>
      </c>
      <c r="J938" s="103" t="n">
        <f aca="false">IF(J$1="P",MAX(0,J$2-$C938),IF(J$1="C",MAX(0,$C938-J$2)))</f>
        <v>0</v>
      </c>
      <c r="K938" s="103" t="n">
        <f aca="false">IF(K$1="P",MAX(0,K$2-$C938),IF(K$1="C",MAX(0,$C938-K$2)))</f>
        <v>0</v>
      </c>
      <c r="L938" s="103" t="n">
        <f aca="false">IF(L$1="P",MAX(0,L$2-$C938),IF(L$1="C",MAX(0,$C938-L$2)))</f>
        <v>7.97</v>
      </c>
      <c r="M938" s="103" t="n">
        <f aca="false">IF(M$1="P",MAX(0,M$2-$C938),IF(M$1="C",MAX(0,$C938-M$2)))</f>
        <v>22.03</v>
      </c>
      <c r="N938" s="103" t="n">
        <f aca="false">IF(N$1="P",MAX(0,N$2-$C938),IF(N$1="C",MAX(0,$C938-N$2)))</f>
        <v>17.03</v>
      </c>
      <c r="O938" s="103" t="n">
        <f aca="false">IF(O$1="P",MAX(0,O$2-$C938),IF(O$1="C",MAX(0,$C938-O$2)))</f>
        <v>12.03</v>
      </c>
      <c r="P938" s="103" t="n">
        <f aca="false">IF(P$1="P",MAX(0,P$2-$C938),IF(P$1="C",MAX(0,$C938-P$2)))</f>
        <v>7.03</v>
      </c>
      <c r="Q938" s="103" t="n">
        <f aca="false">IF(Q$1="P",MAX(0,Q$2-$C938),IF(Q$1="C",MAX(0,$C938-Q$2)))</f>
        <v>2.03</v>
      </c>
      <c r="R938" s="103" t="n">
        <f aca="false">IF(R$1="P",MAX(0,R$2-$C938),IF(R$1="C",MAX(0,$C938-R$2)))</f>
        <v>0</v>
      </c>
      <c r="S938" s="103" t="n">
        <f aca="false">IF(S$1="P",MAX(0,S$2-$C938),IF(S$1="C",MAX(0,$C938-S$2)))</f>
        <v>0</v>
      </c>
      <c r="T938" s="104" t="n">
        <f aca="false">A938</f>
        <v>43</v>
      </c>
      <c r="U938" s="105" t="n">
        <f aca="false">VLOOKUP($B938,Gas!$B$3:$E$2506,2)</f>
        <v>3.075</v>
      </c>
      <c r="V938" s="46" t="n">
        <f aca="false">C938/U938</f>
        <v>13.6682926829268</v>
      </c>
      <c r="W938" s="99" t="n">
        <f aca="false">VLOOKUP($B938,Gas!$B$3:$E$2506,4)</f>
        <v>0.466251762991043</v>
      </c>
    </row>
    <row r="939" customFormat="false" ht="12.75" hidden="false" customHeight="false" outlineLevel="0" collapsed="false">
      <c r="A939" s="95" t="n">
        <f aca="false">MONTH(B939)+(YEAR(B939)-1998)*12</f>
        <v>43</v>
      </c>
      <c r="B939" s="101" t="n">
        <v>37090</v>
      </c>
      <c r="C939" s="102" t="n">
        <v>40.24</v>
      </c>
      <c r="D939" s="98" t="n">
        <f aca="false">LN(C939/C938)</f>
        <v>-0.0435221232255415</v>
      </c>
      <c r="E939" s="106" t="n">
        <f aca="false">STDEV(D930:D939)*SQRT(trade_day)</f>
        <v>1.3138441991257</v>
      </c>
      <c r="F939" s="97"/>
      <c r="G939" s="103" t="n">
        <f aca="false">IF(G$1="P",MAX(0,G$2-$C939),IF(G$1="C",MAX(0,$C939-G$2)))</f>
        <v>0</v>
      </c>
      <c r="H939" s="103" t="n">
        <f aca="false">IF(H$1="P",MAX(0,H$2-$C939),IF(H$1="C",MAX(0,$C939-H$2)))</f>
        <v>0</v>
      </c>
      <c r="I939" s="103" t="n">
        <f aca="false">IF(I$1="P",MAX(0,I$2-$C939),IF(I$1="C",MAX(0,$C939-I$2)))</f>
        <v>0</v>
      </c>
      <c r="J939" s="103" t="n">
        <f aca="false">IF(J$1="P",MAX(0,J$2-$C939),IF(J$1="C",MAX(0,$C939-J$2)))</f>
        <v>0</v>
      </c>
      <c r="K939" s="103" t="n">
        <f aca="false">IF(K$1="P",MAX(0,K$2-$C939),IF(K$1="C",MAX(0,$C939-K$2)))</f>
        <v>0</v>
      </c>
      <c r="L939" s="103" t="n">
        <f aca="false">IF(L$1="P",MAX(0,L$2-$C939),IF(L$1="C",MAX(0,$C939-L$2)))</f>
        <v>9.76</v>
      </c>
      <c r="M939" s="103" t="n">
        <f aca="false">IF(M$1="P",MAX(0,M$2-$C939),IF(M$1="C",MAX(0,$C939-M$2)))</f>
        <v>20.24</v>
      </c>
      <c r="N939" s="103" t="n">
        <f aca="false">IF(N$1="P",MAX(0,N$2-$C939),IF(N$1="C",MAX(0,$C939-N$2)))</f>
        <v>15.24</v>
      </c>
      <c r="O939" s="103" t="n">
        <f aca="false">IF(O$1="P",MAX(0,O$2-$C939),IF(O$1="C",MAX(0,$C939-O$2)))</f>
        <v>10.24</v>
      </c>
      <c r="P939" s="103" t="n">
        <f aca="false">IF(P$1="P",MAX(0,P$2-$C939),IF(P$1="C",MAX(0,$C939-P$2)))</f>
        <v>5.24</v>
      </c>
      <c r="Q939" s="103" t="n">
        <f aca="false">IF(Q$1="P",MAX(0,Q$2-$C939),IF(Q$1="C",MAX(0,$C939-Q$2)))</f>
        <v>0.240000000000002</v>
      </c>
      <c r="R939" s="103" t="n">
        <f aca="false">IF(R$1="P",MAX(0,R$2-$C939),IF(R$1="C",MAX(0,$C939-R$2)))</f>
        <v>0</v>
      </c>
      <c r="S939" s="103" t="n">
        <f aca="false">IF(S$1="P",MAX(0,S$2-$C939),IF(S$1="C",MAX(0,$C939-S$2)))</f>
        <v>0</v>
      </c>
      <c r="T939" s="104" t="n">
        <f aca="false">A939</f>
        <v>43</v>
      </c>
      <c r="U939" s="105" t="n">
        <f aca="false">VLOOKUP($B939,Gas!$B$3:$E$2506,2)</f>
        <v>3.12</v>
      </c>
      <c r="V939" s="46" t="n">
        <f aca="false">C939/U939</f>
        <v>12.8974358974359</v>
      </c>
      <c r="W939" s="99" t="n">
        <f aca="false">VLOOKUP($B939,Gas!$B$3:$E$2506,4)</f>
        <v>0.471156331598379</v>
      </c>
    </row>
    <row r="940" customFormat="false" ht="12.75" hidden="false" customHeight="false" outlineLevel="0" collapsed="false">
      <c r="A940" s="95" t="n">
        <f aca="false">MONTH(B940)+(YEAR(B940)-1998)*12</f>
        <v>43</v>
      </c>
      <c r="B940" s="101" t="n">
        <v>37091</v>
      </c>
      <c r="C940" s="102" t="n">
        <v>37.78</v>
      </c>
      <c r="D940" s="98" t="n">
        <f aca="false">LN(C940/C939)</f>
        <v>-0.0630816637181203</v>
      </c>
      <c r="E940" s="106" t="n">
        <f aca="false">STDEV(D931:D940)*SQRT(trade_day)</f>
        <v>1.35293925197763</v>
      </c>
      <c r="F940" s="97"/>
      <c r="G940" s="103" t="n">
        <f aca="false">IF(G$1="P",MAX(0,G$2-$C940),IF(G$1="C",MAX(0,$C940-G$2)))</f>
        <v>0</v>
      </c>
      <c r="H940" s="103" t="n">
        <f aca="false">IF(H$1="P",MAX(0,H$2-$C940),IF(H$1="C",MAX(0,$C940-H$2)))</f>
        <v>0</v>
      </c>
      <c r="I940" s="103" t="n">
        <f aca="false">IF(I$1="P",MAX(0,I$2-$C940),IF(I$1="C",MAX(0,$C940-I$2)))</f>
        <v>0</v>
      </c>
      <c r="J940" s="103" t="n">
        <f aca="false">IF(J$1="P",MAX(0,J$2-$C940),IF(J$1="C",MAX(0,$C940-J$2)))</f>
        <v>0</v>
      </c>
      <c r="K940" s="103" t="n">
        <f aca="false">IF(K$1="P",MAX(0,K$2-$C940),IF(K$1="C",MAX(0,$C940-K$2)))</f>
        <v>2.22</v>
      </c>
      <c r="L940" s="103" t="n">
        <f aca="false">IF(L$1="P",MAX(0,L$2-$C940),IF(L$1="C",MAX(0,$C940-L$2)))</f>
        <v>12.22</v>
      </c>
      <c r="M940" s="103" t="n">
        <f aca="false">IF(M$1="P",MAX(0,M$2-$C940),IF(M$1="C",MAX(0,$C940-M$2)))</f>
        <v>17.78</v>
      </c>
      <c r="N940" s="103" t="n">
        <f aca="false">IF(N$1="P",MAX(0,N$2-$C940),IF(N$1="C",MAX(0,$C940-N$2)))</f>
        <v>12.78</v>
      </c>
      <c r="O940" s="103" t="n">
        <f aca="false">IF(O$1="P",MAX(0,O$2-$C940),IF(O$1="C",MAX(0,$C940-O$2)))</f>
        <v>7.78</v>
      </c>
      <c r="P940" s="103" t="n">
        <f aca="false">IF(P$1="P",MAX(0,P$2-$C940),IF(P$1="C",MAX(0,$C940-P$2)))</f>
        <v>2.78</v>
      </c>
      <c r="Q940" s="103" t="n">
        <f aca="false">IF(Q$1="P",MAX(0,Q$2-$C940),IF(Q$1="C",MAX(0,$C940-Q$2)))</f>
        <v>0</v>
      </c>
      <c r="R940" s="103" t="n">
        <f aca="false">IF(R$1="P",MAX(0,R$2-$C940),IF(R$1="C",MAX(0,$C940-R$2)))</f>
        <v>0</v>
      </c>
      <c r="S940" s="103" t="n">
        <f aca="false">IF(S$1="P",MAX(0,S$2-$C940),IF(S$1="C",MAX(0,$C940-S$2)))</f>
        <v>0</v>
      </c>
      <c r="T940" s="104" t="n">
        <f aca="false">A940</f>
        <v>43</v>
      </c>
      <c r="U940" s="105" t="n">
        <f aca="false">VLOOKUP($B940,Gas!$B$3:$E$2506,2)</f>
        <v>3.145</v>
      </c>
      <c r="V940" s="46" t="n">
        <f aca="false">C940/U940</f>
        <v>12.0127186009539</v>
      </c>
      <c r="W940" s="99" t="n">
        <f aca="false">VLOOKUP($B940,Gas!$B$3:$E$2506,4)</f>
        <v>0.470814456555648</v>
      </c>
    </row>
    <row r="941" customFormat="false" ht="12.75" hidden="false" customHeight="false" outlineLevel="0" collapsed="false">
      <c r="A941" s="95" t="n">
        <f aca="false">MONTH(B941)+(YEAR(B941)-1998)*12</f>
        <v>43</v>
      </c>
      <c r="B941" s="101" t="n">
        <v>37092</v>
      </c>
      <c r="C941" s="102" t="n">
        <v>37.67</v>
      </c>
      <c r="D941" s="98" t="n">
        <f aca="false">LN(C941/C940)</f>
        <v>-0.0029158403694138</v>
      </c>
      <c r="E941" s="106" t="n">
        <f aca="false">STDEV(D932:D941)*SQRT(trade_day)</f>
        <v>1.35088557483001</v>
      </c>
      <c r="F941" s="97"/>
      <c r="G941" s="103" t="n">
        <f aca="false">IF(G$1="P",MAX(0,G$2-$C941),IF(G$1="C",MAX(0,$C941-G$2)))</f>
        <v>0</v>
      </c>
      <c r="H941" s="103" t="n">
        <f aca="false">IF(H$1="P",MAX(0,H$2-$C941),IF(H$1="C",MAX(0,$C941-H$2)))</f>
        <v>0</v>
      </c>
      <c r="I941" s="103" t="n">
        <f aca="false">IF(I$1="P",MAX(0,I$2-$C941),IF(I$1="C",MAX(0,$C941-I$2)))</f>
        <v>0</v>
      </c>
      <c r="J941" s="103" t="n">
        <f aca="false">IF(J$1="P",MAX(0,J$2-$C941),IF(J$1="C",MAX(0,$C941-J$2)))</f>
        <v>0</v>
      </c>
      <c r="K941" s="103" t="n">
        <f aca="false">IF(K$1="P",MAX(0,K$2-$C941),IF(K$1="C",MAX(0,$C941-K$2)))</f>
        <v>2.33</v>
      </c>
      <c r="L941" s="103" t="n">
        <f aca="false">IF(L$1="P",MAX(0,L$2-$C941),IF(L$1="C",MAX(0,$C941-L$2)))</f>
        <v>12.33</v>
      </c>
      <c r="M941" s="103" t="n">
        <f aca="false">IF(M$1="P",MAX(0,M$2-$C941),IF(M$1="C",MAX(0,$C941-M$2)))</f>
        <v>17.67</v>
      </c>
      <c r="N941" s="103" t="n">
        <f aca="false">IF(N$1="P",MAX(0,N$2-$C941),IF(N$1="C",MAX(0,$C941-N$2)))</f>
        <v>12.67</v>
      </c>
      <c r="O941" s="103" t="n">
        <f aca="false">IF(O$1="P",MAX(0,O$2-$C941),IF(O$1="C",MAX(0,$C941-O$2)))</f>
        <v>7.67</v>
      </c>
      <c r="P941" s="103" t="n">
        <f aca="false">IF(P$1="P",MAX(0,P$2-$C941),IF(P$1="C",MAX(0,$C941-P$2)))</f>
        <v>2.67</v>
      </c>
      <c r="Q941" s="103" t="n">
        <f aca="false">IF(Q$1="P",MAX(0,Q$2-$C941),IF(Q$1="C",MAX(0,$C941-Q$2)))</f>
        <v>0</v>
      </c>
      <c r="R941" s="103" t="n">
        <f aca="false">IF(R$1="P",MAX(0,R$2-$C941),IF(R$1="C",MAX(0,$C941-R$2)))</f>
        <v>0</v>
      </c>
      <c r="S941" s="103" t="n">
        <f aca="false">IF(S$1="P",MAX(0,S$2-$C941),IF(S$1="C",MAX(0,$C941-S$2)))</f>
        <v>0</v>
      </c>
      <c r="T941" s="104" t="n">
        <f aca="false">A941</f>
        <v>43</v>
      </c>
      <c r="U941" s="105" t="n">
        <f aca="false">VLOOKUP($B941,Gas!$B$3:$E$2506,2)</f>
        <v>3.025</v>
      </c>
      <c r="V941" s="46" t="n">
        <f aca="false">C941/U941</f>
        <v>12.4528925619835</v>
      </c>
      <c r="W941" s="99" t="n">
        <f aca="false">VLOOKUP($B941,Gas!$B$3:$E$2506,4)</f>
        <v>0.49208108155232</v>
      </c>
    </row>
    <row r="942" customFormat="false" ht="12.75" hidden="false" customHeight="false" outlineLevel="0" collapsed="false">
      <c r="A942" s="95" t="n">
        <f aca="false">MONTH(B942)+(YEAR(B942)-1998)*12</f>
        <v>43</v>
      </c>
      <c r="B942" s="101" t="n">
        <v>37095</v>
      </c>
      <c r="C942" s="102" t="n">
        <v>62.95</v>
      </c>
      <c r="D942" s="98" t="n">
        <f aca="false">LN(C942/C941)</f>
        <v>0.513476738786407</v>
      </c>
      <c r="E942" s="106" t="n">
        <f aca="false">STDEV(D933:D942)*SQRT(trade_day)</f>
        <v>2.81589251768954</v>
      </c>
      <c r="F942" s="97"/>
      <c r="G942" s="103" t="n">
        <f aca="false">IF(G$1="P",MAX(0,G$2-$C942),IF(G$1="C",MAX(0,$C942-G$2)))</f>
        <v>0</v>
      </c>
      <c r="H942" s="103" t="n">
        <f aca="false">IF(H$1="P",MAX(0,H$2-$C942),IF(H$1="C",MAX(0,$C942-H$2)))</f>
        <v>0</v>
      </c>
      <c r="I942" s="103" t="n">
        <f aca="false">IF(I$1="P",MAX(0,I$2-$C942),IF(I$1="C",MAX(0,$C942-I$2)))</f>
        <v>0</v>
      </c>
      <c r="J942" s="103" t="n">
        <f aca="false">IF(J$1="P",MAX(0,J$2-$C942),IF(J$1="C",MAX(0,$C942-J$2)))</f>
        <v>0</v>
      </c>
      <c r="K942" s="103" t="n">
        <f aca="false">IF(K$1="P",MAX(0,K$2-$C942),IF(K$1="C",MAX(0,$C942-K$2)))</f>
        <v>0</v>
      </c>
      <c r="L942" s="103" t="n">
        <f aca="false">IF(L$1="P",MAX(0,L$2-$C942),IF(L$1="C",MAX(0,$C942-L$2)))</f>
        <v>0</v>
      </c>
      <c r="M942" s="103" t="n">
        <f aca="false">IF(M$1="P",MAX(0,M$2-$C942),IF(M$1="C",MAX(0,$C942-M$2)))</f>
        <v>42.95</v>
      </c>
      <c r="N942" s="103" t="n">
        <f aca="false">IF(N$1="P",MAX(0,N$2-$C942),IF(N$1="C",MAX(0,$C942-N$2)))</f>
        <v>37.95</v>
      </c>
      <c r="O942" s="103" t="n">
        <f aca="false">IF(O$1="P",MAX(0,O$2-$C942),IF(O$1="C",MAX(0,$C942-O$2)))</f>
        <v>32.95</v>
      </c>
      <c r="P942" s="103" t="n">
        <f aca="false">IF(P$1="P",MAX(0,P$2-$C942),IF(P$1="C",MAX(0,$C942-P$2)))</f>
        <v>27.95</v>
      </c>
      <c r="Q942" s="103" t="n">
        <f aca="false">IF(Q$1="P",MAX(0,Q$2-$C942),IF(Q$1="C",MAX(0,$C942-Q$2)))</f>
        <v>22.95</v>
      </c>
      <c r="R942" s="103" t="n">
        <f aca="false">IF(R$1="P",MAX(0,R$2-$C942),IF(R$1="C",MAX(0,$C942-R$2)))</f>
        <v>12.95</v>
      </c>
      <c r="S942" s="103" t="n">
        <f aca="false">IF(S$1="P",MAX(0,S$2-$C942),IF(S$1="C",MAX(0,$C942-S$2)))</f>
        <v>0</v>
      </c>
      <c r="T942" s="104" t="n">
        <f aca="false">A942</f>
        <v>43</v>
      </c>
      <c r="U942" s="105" t="n">
        <f aca="false">VLOOKUP($B942,Gas!$B$3:$E$2506,2)</f>
        <v>2.95</v>
      </c>
      <c r="V942" s="46" t="n">
        <f aca="false">C942/U942</f>
        <v>21.3389830508475</v>
      </c>
      <c r="W942" s="99" t="n">
        <f aca="false">VLOOKUP($B942,Gas!$B$3:$E$2506,4)</f>
        <v>0.394639640239909</v>
      </c>
    </row>
    <row r="943" customFormat="false" ht="12.75" hidden="false" customHeight="false" outlineLevel="0" collapsed="false">
      <c r="A943" s="95" t="n">
        <f aca="false">MONTH(B943)+(YEAR(B943)-1998)*12</f>
        <v>43</v>
      </c>
      <c r="B943" s="101" t="n">
        <v>37096</v>
      </c>
      <c r="C943" s="102" t="n">
        <v>76.81</v>
      </c>
      <c r="D943" s="98" t="n">
        <f aca="false">LN(C943/C942)</f>
        <v>0.198994079520234</v>
      </c>
      <c r="E943" s="106" t="n">
        <f aca="false">STDEV(D934:D943)*SQRT(trade_day)</f>
        <v>2.92490887466904</v>
      </c>
      <c r="F943" s="97"/>
      <c r="G943" s="103" t="n">
        <f aca="false">IF(G$1="P",MAX(0,G$2-$C943),IF(G$1="C",MAX(0,$C943-G$2)))</f>
        <v>0</v>
      </c>
      <c r="H943" s="103" t="n">
        <f aca="false">IF(H$1="P",MAX(0,H$2-$C943),IF(H$1="C",MAX(0,$C943-H$2)))</f>
        <v>0</v>
      </c>
      <c r="I943" s="103" t="n">
        <f aca="false">IF(I$1="P",MAX(0,I$2-$C943),IF(I$1="C",MAX(0,$C943-I$2)))</f>
        <v>0</v>
      </c>
      <c r="J943" s="103" t="n">
        <f aca="false">IF(J$1="P",MAX(0,J$2-$C943),IF(J$1="C",MAX(0,$C943-J$2)))</f>
        <v>0</v>
      </c>
      <c r="K943" s="103" t="n">
        <f aca="false">IF(K$1="P",MAX(0,K$2-$C943),IF(K$1="C",MAX(0,$C943-K$2)))</f>
        <v>0</v>
      </c>
      <c r="L943" s="103" t="n">
        <f aca="false">IF(L$1="P",MAX(0,L$2-$C943),IF(L$1="C",MAX(0,$C943-L$2)))</f>
        <v>0</v>
      </c>
      <c r="M943" s="103" t="n">
        <f aca="false">IF(M$1="P",MAX(0,M$2-$C943),IF(M$1="C",MAX(0,$C943-M$2)))</f>
        <v>56.81</v>
      </c>
      <c r="N943" s="103" t="n">
        <f aca="false">IF(N$1="P",MAX(0,N$2-$C943),IF(N$1="C",MAX(0,$C943-N$2)))</f>
        <v>51.81</v>
      </c>
      <c r="O943" s="103" t="n">
        <f aca="false">IF(O$1="P",MAX(0,O$2-$C943),IF(O$1="C",MAX(0,$C943-O$2)))</f>
        <v>46.81</v>
      </c>
      <c r="P943" s="103" t="n">
        <f aca="false">IF(P$1="P",MAX(0,P$2-$C943),IF(P$1="C",MAX(0,$C943-P$2)))</f>
        <v>41.81</v>
      </c>
      <c r="Q943" s="103" t="n">
        <f aca="false">IF(Q$1="P",MAX(0,Q$2-$C943),IF(Q$1="C",MAX(0,$C943-Q$2)))</f>
        <v>36.81</v>
      </c>
      <c r="R943" s="103" t="n">
        <f aca="false">IF(R$1="P",MAX(0,R$2-$C943),IF(R$1="C",MAX(0,$C943-R$2)))</f>
        <v>26.81</v>
      </c>
      <c r="S943" s="103" t="n">
        <f aca="false">IF(S$1="P",MAX(0,S$2-$C943),IF(S$1="C",MAX(0,$C943-S$2)))</f>
        <v>0</v>
      </c>
      <c r="T943" s="104" t="n">
        <f aca="false">A943</f>
        <v>43</v>
      </c>
      <c r="U943" s="105" t="n">
        <f aca="false">VLOOKUP($B943,Gas!$B$3:$E$2506,2)</f>
        <v>3.01</v>
      </c>
      <c r="V943" s="46" t="n">
        <f aca="false">C943/U943</f>
        <v>25.5182724252492</v>
      </c>
      <c r="W943" s="99" t="n">
        <f aca="false">VLOOKUP($B943,Gas!$B$3:$E$2506,4)</f>
        <v>0.363731212733083</v>
      </c>
    </row>
    <row r="944" customFormat="false" ht="12.75" hidden="false" customHeight="false" outlineLevel="0" collapsed="false">
      <c r="A944" s="95" t="n">
        <f aca="false">MONTH(B944)+(YEAR(B944)-1998)*12</f>
        <v>43</v>
      </c>
      <c r="B944" s="101" t="n">
        <v>37097</v>
      </c>
      <c r="C944" s="102" t="n">
        <v>78.01</v>
      </c>
      <c r="D944" s="98" t="n">
        <f aca="false">LN(C944/C943)</f>
        <v>0.0155021835896312</v>
      </c>
      <c r="E944" s="106" t="n">
        <f aca="false">STDEV(D935:D944)*SQRT(trade_day)</f>
        <v>2.86976000098822</v>
      </c>
      <c r="F944" s="97"/>
      <c r="G944" s="103" t="n">
        <f aca="false">IF(G$1="P",MAX(0,G$2-$C944),IF(G$1="C",MAX(0,$C944-G$2)))</f>
        <v>0</v>
      </c>
      <c r="H944" s="103" t="n">
        <f aca="false">IF(H$1="P",MAX(0,H$2-$C944),IF(H$1="C",MAX(0,$C944-H$2)))</f>
        <v>0</v>
      </c>
      <c r="I944" s="103" t="n">
        <f aca="false">IF(I$1="P",MAX(0,I$2-$C944),IF(I$1="C",MAX(0,$C944-I$2)))</f>
        <v>0</v>
      </c>
      <c r="J944" s="103" t="n">
        <f aca="false">IF(J$1="P",MAX(0,J$2-$C944),IF(J$1="C",MAX(0,$C944-J$2)))</f>
        <v>0</v>
      </c>
      <c r="K944" s="103" t="n">
        <f aca="false">IF(K$1="P",MAX(0,K$2-$C944),IF(K$1="C",MAX(0,$C944-K$2)))</f>
        <v>0</v>
      </c>
      <c r="L944" s="103" t="n">
        <f aca="false">IF(L$1="P",MAX(0,L$2-$C944),IF(L$1="C",MAX(0,$C944-L$2)))</f>
        <v>0</v>
      </c>
      <c r="M944" s="103" t="n">
        <f aca="false">IF(M$1="P",MAX(0,M$2-$C944),IF(M$1="C",MAX(0,$C944-M$2)))</f>
        <v>58.01</v>
      </c>
      <c r="N944" s="103" t="n">
        <f aca="false">IF(N$1="P",MAX(0,N$2-$C944),IF(N$1="C",MAX(0,$C944-N$2)))</f>
        <v>53.01</v>
      </c>
      <c r="O944" s="103" t="n">
        <f aca="false">IF(O$1="P",MAX(0,O$2-$C944),IF(O$1="C",MAX(0,$C944-O$2)))</f>
        <v>48.01</v>
      </c>
      <c r="P944" s="103" t="n">
        <f aca="false">IF(P$1="P",MAX(0,P$2-$C944),IF(P$1="C",MAX(0,$C944-P$2)))</f>
        <v>43.01</v>
      </c>
      <c r="Q944" s="103" t="n">
        <f aca="false">IF(Q$1="P",MAX(0,Q$2-$C944),IF(Q$1="C",MAX(0,$C944-Q$2)))</f>
        <v>38.01</v>
      </c>
      <c r="R944" s="103" t="n">
        <f aca="false">IF(R$1="P",MAX(0,R$2-$C944),IF(R$1="C",MAX(0,$C944-R$2)))</f>
        <v>28.01</v>
      </c>
      <c r="S944" s="103" t="n">
        <f aca="false">IF(S$1="P",MAX(0,S$2-$C944),IF(S$1="C",MAX(0,$C944-S$2)))</f>
        <v>0</v>
      </c>
      <c r="T944" s="104" t="n">
        <f aca="false">A944</f>
        <v>43</v>
      </c>
      <c r="U944" s="105" t="n">
        <f aca="false">VLOOKUP($B944,Gas!$B$3:$E$2506,2)</f>
        <v>3.01</v>
      </c>
      <c r="V944" s="46" t="n">
        <f aca="false">C944/U944</f>
        <v>25.9169435215947</v>
      </c>
      <c r="W944" s="99" t="n">
        <f aca="false">VLOOKUP($B944,Gas!$B$3:$E$2506,4)</f>
        <v>0.363731212733083</v>
      </c>
    </row>
    <row r="945" customFormat="false" ht="12.75" hidden="false" customHeight="false" outlineLevel="0" collapsed="false">
      <c r="A945" s="95" t="n">
        <f aca="false">MONTH(B945)+(YEAR(B945)-1998)*12</f>
        <v>43</v>
      </c>
      <c r="B945" s="101" t="n">
        <v>37098</v>
      </c>
      <c r="C945" s="102" t="n">
        <v>45.23</v>
      </c>
      <c r="D945" s="98" t="n">
        <f aca="false">LN(C945/C944)</f>
        <v>-0.54507644011047</v>
      </c>
      <c r="E945" s="106" t="n">
        <f aca="false">STDEV(D936:D945)*SQRT(trade_day)</f>
        <v>4.17478050152658</v>
      </c>
      <c r="F945" s="97"/>
      <c r="G945" s="103" t="n">
        <f aca="false">IF(G$1="P",MAX(0,G$2-$C945),IF(G$1="C",MAX(0,$C945-G$2)))</f>
        <v>0</v>
      </c>
      <c r="H945" s="103" t="n">
        <f aca="false">IF(H$1="P",MAX(0,H$2-$C945),IF(H$1="C",MAX(0,$C945-H$2)))</f>
        <v>0</v>
      </c>
      <c r="I945" s="103" t="n">
        <f aca="false">IF(I$1="P",MAX(0,I$2-$C945),IF(I$1="C",MAX(0,$C945-I$2)))</f>
        <v>0</v>
      </c>
      <c r="J945" s="103" t="n">
        <f aca="false">IF(J$1="P",MAX(0,J$2-$C945),IF(J$1="C",MAX(0,$C945-J$2)))</f>
        <v>0</v>
      </c>
      <c r="K945" s="103" t="n">
        <f aca="false">IF(K$1="P",MAX(0,K$2-$C945),IF(K$1="C",MAX(0,$C945-K$2)))</f>
        <v>0</v>
      </c>
      <c r="L945" s="103" t="n">
        <f aca="false">IF(L$1="P",MAX(0,L$2-$C945),IF(L$1="C",MAX(0,$C945-L$2)))</f>
        <v>4.77</v>
      </c>
      <c r="M945" s="103" t="n">
        <f aca="false">IF(M$1="P",MAX(0,M$2-$C945),IF(M$1="C",MAX(0,$C945-M$2)))</f>
        <v>25.23</v>
      </c>
      <c r="N945" s="103" t="n">
        <f aca="false">IF(N$1="P",MAX(0,N$2-$C945),IF(N$1="C",MAX(0,$C945-N$2)))</f>
        <v>20.23</v>
      </c>
      <c r="O945" s="103" t="n">
        <f aca="false">IF(O$1="P",MAX(0,O$2-$C945),IF(O$1="C",MAX(0,$C945-O$2)))</f>
        <v>15.23</v>
      </c>
      <c r="P945" s="103" t="n">
        <f aca="false">IF(P$1="P",MAX(0,P$2-$C945),IF(P$1="C",MAX(0,$C945-P$2)))</f>
        <v>10.23</v>
      </c>
      <c r="Q945" s="103" t="n">
        <f aca="false">IF(Q$1="P",MAX(0,Q$2-$C945),IF(Q$1="C",MAX(0,$C945-Q$2)))</f>
        <v>5.23</v>
      </c>
      <c r="R945" s="103" t="n">
        <f aca="false">IF(R$1="P",MAX(0,R$2-$C945),IF(R$1="C",MAX(0,$C945-R$2)))</f>
        <v>0</v>
      </c>
      <c r="S945" s="103" t="n">
        <f aca="false">IF(S$1="P",MAX(0,S$2-$C945),IF(S$1="C",MAX(0,$C945-S$2)))</f>
        <v>0</v>
      </c>
      <c r="T945" s="104" t="n">
        <f aca="false">A945</f>
        <v>43</v>
      </c>
      <c r="U945" s="105" t="n">
        <f aca="false">VLOOKUP($B945,Gas!$B$3:$E$2506,2)</f>
        <v>3.06</v>
      </c>
      <c r="V945" s="46" t="n">
        <f aca="false">C945/U945</f>
        <v>14.781045751634</v>
      </c>
      <c r="W945" s="99" t="n">
        <f aca="false">VLOOKUP($B945,Gas!$B$3:$E$2506,4)</f>
        <v>0.385349553841277</v>
      </c>
    </row>
    <row r="946" customFormat="false" ht="12.75" hidden="false" customHeight="false" outlineLevel="0" collapsed="false">
      <c r="A946" s="95" t="n">
        <f aca="false">MONTH(B946)+(YEAR(B946)-1998)*12</f>
        <v>43</v>
      </c>
      <c r="B946" s="101" t="n">
        <v>37099</v>
      </c>
      <c r="C946" s="102" t="n">
        <v>45.82</v>
      </c>
      <c r="D946" s="98" t="n">
        <f aca="false">LN(C946/C945)</f>
        <v>0.0129600935355977</v>
      </c>
      <c r="E946" s="106" t="n">
        <f aca="false">STDEV(D937:D946)*SQRT(trade_day)</f>
        <v>4.1459675232761</v>
      </c>
      <c r="F946" s="97"/>
      <c r="G946" s="103" t="n">
        <f aca="false">IF(G$1="P",MAX(0,G$2-$C946),IF(G$1="C",MAX(0,$C946-G$2)))</f>
        <v>0</v>
      </c>
      <c r="H946" s="103" t="n">
        <f aca="false">IF(H$1="P",MAX(0,H$2-$C946),IF(H$1="C",MAX(0,$C946-H$2)))</f>
        <v>0</v>
      </c>
      <c r="I946" s="103" t="n">
        <f aca="false">IF(I$1="P",MAX(0,I$2-$C946),IF(I$1="C",MAX(0,$C946-I$2)))</f>
        <v>0</v>
      </c>
      <c r="J946" s="103" t="n">
        <f aca="false">IF(J$1="P",MAX(0,J$2-$C946),IF(J$1="C",MAX(0,$C946-J$2)))</f>
        <v>0</v>
      </c>
      <c r="K946" s="103" t="n">
        <f aca="false">IF(K$1="P",MAX(0,K$2-$C946),IF(K$1="C",MAX(0,$C946-K$2)))</f>
        <v>0</v>
      </c>
      <c r="L946" s="103" t="n">
        <f aca="false">IF(L$1="P",MAX(0,L$2-$C946),IF(L$1="C",MAX(0,$C946-L$2)))</f>
        <v>4.18</v>
      </c>
      <c r="M946" s="103" t="n">
        <f aca="false">IF(M$1="P",MAX(0,M$2-$C946),IF(M$1="C",MAX(0,$C946-M$2)))</f>
        <v>25.82</v>
      </c>
      <c r="N946" s="103" t="n">
        <f aca="false">IF(N$1="P",MAX(0,N$2-$C946),IF(N$1="C",MAX(0,$C946-N$2)))</f>
        <v>20.82</v>
      </c>
      <c r="O946" s="103" t="n">
        <f aca="false">IF(O$1="P",MAX(0,O$2-$C946),IF(O$1="C",MAX(0,$C946-O$2)))</f>
        <v>15.82</v>
      </c>
      <c r="P946" s="103" t="n">
        <f aca="false">IF(P$1="P",MAX(0,P$2-$C946),IF(P$1="C",MAX(0,$C946-P$2)))</f>
        <v>10.82</v>
      </c>
      <c r="Q946" s="103" t="n">
        <f aca="false">IF(Q$1="P",MAX(0,Q$2-$C946),IF(Q$1="C",MAX(0,$C946-Q$2)))</f>
        <v>5.82</v>
      </c>
      <c r="R946" s="103" t="n">
        <f aca="false">IF(R$1="P",MAX(0,R$2-$C946),IF(R$1="C",MAX(0,$C946-R$2)))</f>
        <v>0</v>
      </c>
      <c r="S946" s="103" t="n">
        <f aca="false">IF(S$1="P",MAX(0,S$2-$C946),IF(S$1="C",MAX(0,$C946-S$2)))</f>
        <v>0</v>
      </c>
      <c r="T946" s="104" t="n">
        <f aca="false">A946</f>
        <v>43</v>
      </c>
      <c r="U946" s="105" t="n">
        <f aca="false">VLOOKUP($B946,Gas!$B$3:$E$2506,2)</f>
        <v>3.265</v>
      </c>
      <c r="V946" s="46" t="n">
        <f aca="false">C946/U946</f>
        <v>14.0336906584992</v>
      </c>
      <c r="W946" s="99" t="n">
        <f aca="false">VLOOKUP($B946,Gas!$B$3:$E$2506,4)</f>
        <v>0.530551587724046</v>
      </c>
    </row>
    <row r="947" customFormat="false" ht="12.75" hidden="false" customHeight="false" outlineLevel="0" collapsed="false">
      <c r="A947" s="95" t="n">
        <f aca="false">MONTH(B947)+(YEAR(B947)-1998)*12</f>
        <v>43</v>
      </c>
      <c r="B947" s="101" t="n">
        <v>37102</v>
      </c>
      <c r="C947" s="102" t="n">
        <v>44.97</v>
      </c>
      <c r="D947" s="98" t="n">
        <f aca="false">LN(C947/C946)</f>
        <v>-0.0187250762427335</v>
      </c>
      <c r="E947" s="106" t="n">
        <f aca="false">STDEV(D938:D947)*SQRT(trade_day)</f>
        <v>4.10590177400395</v>
      </c>
      <c r="F947" s="97"/>
      <c r="G947" s="103" t="n">
        <f aca="false">IF(G$1="P",MAX(0,G$2-$C947),IF(G$1="C",MAX(0,$C947-G$2)))</f>
        <v>0</v>
      </c>
      <c r="H947" s="103" t="n">
        <f aca="false">IF(H$1="P",MAX(0,H$2-$C947),IF(H$1="C",MAX(0,$C947-H$2)))</f>
        <v>0</v>
      </c>
      <c r="I947" s="103" t="n">
        <f aca="false">IF(I$1="P",MAX(0,I$2-$C947),IF(I$1="C",MAX(0,$C947-I$2)))</f>
        <v>0</v>
      </c>
      <c r="J947" s="103" t="n">
        <f aca="false">IF(J$1="P",MAX(0,J$2-$C947),IF(J$1="C",MAX(0,$C947-J$2)))</f>
        <v>0</v>
      </c>
      <c r="K947" s="103" t="n">
        <f aca="false">IF(K$1="P",MAX(0,K$2-$C947),IF(K$1="C",MAX(0,$C947-K$2)))</f>
        <v>0</v>
      </c>
      <c r="L947" s="103" t="n">
        <f aca="false">IF(L$1="P",MAX(0,L$2-$C947),IF(L$1="C",MAX(0,$C947-L$2)))</f>
        <v>5.03</v>
      </c>
      <c r="M947" s="103" t="n">
        <f aca="false">IF(M$1="P",MAX(0,M$2-$C947),IF(M$1="C",MAX(0,$C947-M$2)))</f>
        <v>24.97</v>
      </c>
      <c r="N947" s="103" t="n">
        <f aca="false">IF(N$1="P",MAX(0,N$2-$C947),IF(N$1="C",MAX(0,$C947-N$2)))</f>
        <v>19.97</v>
      </c>
      <c r="O947" s="103" t="n">
        <f aca="false">IF(O$1="P",MAX(0,O$2-$C947),IF(O$1="C",MAX(0,$C947-O$2)))</f>
        <v>14.97</v>
      </c>
      <c r="P947" s="103" t="n">
        <f aca="false">IF(P$1="P",MAX(0,P$2-$C947),IF(P$1="C",MAX(0,$C947-P$2)))</f>
        <v>9.97</v>
      </c>
      <c r="Q947" s="103" t="n">
        <f aca="false">IF(Q$1="P",MAX(0,Q$2-$C947),IF(Q$1="C",MAX(0,$C947-Q$2)))</f>
        <v>4.97</v>
      </c>
      <c r="R947" s="103" t="n">
        <f aca="false">IF(R$1="P",MAX(0,R$2-$C947),IF(R$1="C",MAX(0,$C947-R$2)))</f>
        <v>0</v>
      </c>
      <c r="S947" s="103" t="n">
        <f aca="false">IF(S$1="P",MAX(0,S$2-$C947),IF(S$1="C",MAX(0,$C947-S$2)))</f>
        <v>0</v>
      </c>
      <c r="T947" s="104" t="n">
        <f aca="false">A947</f>
        <v>43</v>
      </c>
      <c r="U947" s="105" t="n">
        <f aca="false">VLOOKUP($B947,Gas!$B$3:$E$2506,2)</f>
        <v>3.065</v>
      </c>
      <c r="V947" s="46" t="n">
        <f aca="false">C947/U947</f>
        <v>14.6721044045677</v>
      </c>
      <c r="W947" s="99" t="n">
        <f aca="false">VLOOKUP($B947,Gas!$B$3:$E$2506,4)</f>
        <v>0.620397733629086</v>
      </c>
    </row>
    <row r="948" customFormat="false" ht="12.75" hidden="false" customHeight="false" outlineLevel="0" collapsed="false">
      <c r="A948" s="95" t="n">
        <f aca="false">MONTH(B948)+(YEAR(B948)-1998)*12</f>
        <v>43</v>
      </c>
      <c r="B948" s="101" t="n">
        <v>37103</v>
      </c>
      <c r="C948" s="102" t="n">
        <v>41.14</v>
      </c>
      <c r="D948" s="98" t="n">
        <f aca="false">LN(C948/C947)</f>
        <v>-0.0890147165578049</v>
      </c>
      <c r="E948" s="106" t="n">
        <f aca="false">STDEV(D939:D948)*SQRT(trade_day)</f>
        <v>4.13280919487743</v>
      </c>
      <c r="F948" s="97"/>
      <c r="G948" s="103" t="n">
        <f aca="false">IF(G$1="P",MAX(0,G$2-$C948),IF(G$1="C",MAX(0,$C948-G$2)))</f>
        <v>0</v>
      </c>
      <c r="H948" s="103" t="n">
        <f aca="false">IF(H$1="P",MAX(0,H$2-$C948),IF(H$1="C",MAX(0,$C948-H$2)))</f>
        <v>0</v>
      </c>
      <c r="I948" s="103" t="n">
        <f aca="false">IF(I$1="P",MAX(0,I$2-$C948),IF(I$1="C",MAX(0,$C948-I$2)))</f>
        <v>0</v>
      </c>
      <c r="J948" s="103" t="n">
        <f aca="false">IF(J$1="P",MAX(0,J$2-$C948),IF(J$1="C",MAX(0,$C948-J$2)))</f>
        <v>0</v>
      </c>
      <c r="K948" s="103" t="n">
        <f aca="false">IF(K$1="P",MAX(0,K$2-$C948),IF(K$1="C",MAX(0,$C948-K$2)))</f>
        <v>0</v>
      </c>
      <c r="L948" s="103" t="n">
        <f aca="false">IF(L$1="P",MAX(0,L$2-$C948),IF(L$1="C",MAX(0,$C948-L$2)))</f>
        <v>8.86</v>
      </c>
      <c r="M948" s="103" t="n">
        <f aca="false">IF(M$1="P",MAX(0,M$2-$C948),IF(M$1="C",MAX(0,$C948-M$2)))</f>
        <v>21.14</v>
      </c>
      <c r="N948" s="103" t="n">
        <f aca="false">IF(N$1="P",MAX(0,N$2-$C948),IF(N$1="C",MAX(0,$C948-N$2)))</f>
        <v>16.14</v>
      </c>
      <c r="O948" s="103" t="n">
        <f aca="false">IF(O$1="P",MAX(0,O$2-$C948),IF(O$1="C",MAX(0,$C948-O$2)))</f>
        <v>11.14</v>
      </c>
      <c r="P948" s="103" t="n">
        <f aca="false">IF(P$1="P",MAX(0,P$2-$C948),IF(P$1="C",MAX(0,$C948-P$2)))</f>
        <v>6.14</v>
      </c>
      <c r="Q948" s="103" t="n">
        <f aca="false">IF(Q$1="P",MAX(0,Q$2-$C948),IF(Q$1="C",MAX(0,$C948-Q$2)))</f>
        <v>1.14</v>
      </c>
      <c r="R948" s="103" t="n">
        <f aca="false">IF(R$1="P",MAX(0,R$2-$C948),IF(R$1="C",MAX(0,$C948-R$2)))</f>
        <v>0</v>
      </c>
      <c r="S948" s="103" t="n">
        <f aca="false">IF(S$1="P",MAX(0,S$2-$C948),IF(S$1="C",MAX(0,$C948-S$2)))</f>
        <v>0</v>
      </c>
      <c r="T948" s="104" t="n">
        <f aca="false">A948</f>
        <v>43</v>
      </c>
      <c r="U948" s="105" t="n">
        <f aca="false">VLOOKUP($B948,Gas!$B$3:$E$2506,2)</f>
        <v>3.27</v>
      </c>
      <c r="V948" s="46" t="n">
        <f aca="false">C948/U948</f>
        <v>12.5810397553517</v>
      </c>
      <c r="W948" s="99" t="n">
        <f aca="false">VLOOKUP($B948,Gas!$B$3:$E$2506,4)</f>
        <v>0.697860952227677</v>
      </c>
    </row>
    <row r="949" customFormat="false" ht="12.75" hidden="false" customHeight="false" outlineLevel="0" collapsed="false">
      <c r="A949" s="95" t="n">
        <f aca="false">MONTH(B949)+(YEAR(B949)-1998)*12</f>
        <v>44</v>
      </c>
      <c r="B949" s="101" t="n">
        <v>37104</v>
      </c>
      <c r="C949" s="102" t="n">
        <v>50.81</v>
      </c>
      <c r="D949" s="98" t="n">
        <f aca="false">LN(C949/C948)</f>
        <v>0.21111230138083</v>
      </c>
      <c r="E949" s="106" t="n">
        <f aca="false">STDEV(D940:D949)*SQRT(trade_day)</f>
        <v>4.25625148715863</v>
      </c>
      <c r="F949" s="97"/>
      <c r="G949" s="103" t="n">
        <f aca="false">IF(G$1="P",MAX(0,G$2-$C949),IF(G$1="C",MAX(0,$C949-G$2)))</f>
        <v>0</v>
      </c>
      <c r="H949" s="103" t="n">
        <f aca="false">IF(H$1="P",MAX(0,H$2-$C949),IF(H$1="C",MAX(0,$C949-H$2)))</f>
        <v>0</v>
      </c>
      <c r="I949" s="103" t="n">
        <f aca="false">IF(I$1="P",MAX(0,I$2-$C949),IF(I$1="C",MAX(0,$C949-I$2)))</f>
        <v>0</v>
      </c>
      <c r="J949" s="103" t="n">
        <f aca="false">IF(J$1="P",MAX(0,J$2-$C949),IF(J$1="C",MAX(0,$C949-J$2)))</f>
        <v>0</v>
      </c>
      <c r="K949" s="103" t="n">
        <f aca="false">IF(K$1="P",MAX(0,K$2-$C949),IF(K$1="C",MAX(0,$C949-K$2)))</f>
        <v>0</v>
      </c>
      <c r="L949" s="103" t="n">
        <f aca="false">IF(L$1="P",MAX(0,L$2-$C949),IF(L$1="C",MAX(0,$C949-L$2)))</f>
        <v>0</v>
      </c>
      <c r="M949" s="103" t="n">
        <f aca="false">IF(M$1="P",MAX(0,M$2-$C949),IF(M$1="C",MAX(0,$C949-M$2)))</f>
        <v>30.81</v>
      </c>
      <c r="N949" s="103" t="n">
        <f aca="false">IF(N$1="P",MAX(0,N$2-$C949),IF(N$1="C",MAX(0,$C949-N$2)))</f>
        <v>25.81</v>
      </c>
      <c r="O949" s="103" t="n">
        <f aca="false">IF(O$1="P",MAX(0,O$2-$C949),IF(O$1="C",MAX(0,$C949-O$2)))</f>
        <v>20.81</v>
      </c>
      <c r="P949" s="103" t="n">
        <f aca="false">IF(P$1="P",MAX(0,P$2-$C949),IF(P$1="C",MAX(0,$C949-P$2)))</f>
        <v>15.81</v>
      </c>
      <c r="Q949" s="103" t="n">
        <f aca="false">IF(Q$1="P",MAX(0,Q$2-$C949),IF(Q$1="C",MAX(0,$C949-Q$2)))</f>
        <v>10.81</v>
      </c>
      <c r="R949" s="103" t="n">
        <f aca="false">IF(R$1="P",MAX(0,R$2-$C949),IF(R$1="C",MAX(0,$C949-R$2)))</f>
        <v>0.810000000000002</v>
      </c>
      <c r="S949" s="103" t="n">
        <f aca="false">IF(S$1="P",MAX(0,S$2-$C949),IF(S$1="C",MAX(0,$C949-S$2)))</f>
        <v>0</v>
      </c>
      <c r="T949" s="104" t="n">
        <f aca="false">A949</f>
        <v>44</v>
      </c>
      <c r="U949" s="105" t="n">
        <f aca="false">VLOOKUP($B949,Gas!$B$3:$E$2506,2)</f>
        <v>3.32</v>
      </c>
      <c r="V949" s="46" t="n">
        <f aca="false">C949/U949</f>
        <v>15.3042168674699</v>
      </c>
      <c r="W949" s="99" t="n">
        <f aca="false">VLOOKUP($B949,Gas!$B$3:$E$2506,4)</f>
        <v>0.694794283295656</v>
      </c>
    </row>
    <row r="950" customFormat="false" ht="12.75" hidden="false" customHeight="false" outlineLevel="0" collapsed="false">
      <c r="A950" s="95" t="n">
        <f aca="false">MONTH(B950)+(YEAR(B950)-1998)*12</f>
        <v>44</v>
      </c>
      <c r="B950" s="101" t="n">
        <v>37105</v>
      </c>
      <c r="C950" s="102" t="n">
        <v>93.24</v>
      </c>
      <c r="D950" s="98" t="n">
        <f aca="false">LN(C950/C949)</f>
        <v>0.607083628561916</v>
      </c>
      <c r="E950" s="106" t="n">
        <f aca="false">STDEV(D941:D950)*SQRT(trade_day)</f>
        <v>5.11143242906678</v>
      </c>
      <c r="F950" s="97"/>
      <c r="G950" s="103" t="n">
        <f aca="false">IF(G$1="P",MAX(0,G$2-$C950),IF(G$1="C",MAX(0,$C950-G$2)))</f>
        <v>0</v>
      </c>
      <c r="H950" s="103" t="n">
        <f aca="false">IF(H$1="P",MAX(0,H$2-$C950),IF(H$1="C",MAX(0,$C950-H$2)))</f>
        <v>0</v>
      </c>
      <c r="I950" s="103" t="n">
        <f aca="false">IF(I$1="P",MAX(0,I$2-$C950),IF(I$1="C",MAX(0,$C950-I$2)))</f>
        <v>0</v>
      </c>
      <c r="J950" s="103" t="n">
        <f aca="false">IF(J$1="P",MAX(0,J$2-$C950),IF(J$1="C",MAX(0,$C950-J$2)))</f>
        <v>0</v>
      </c>
      <c r="K950" s="103" t="n">
        <f aca="false">IF(K$1="P",MAX(0,K$2-$C950),IF(K$1="C",MAX(0,$C950-K$2)))</f>
        <v>0</v>
      </c>
      <c r="L950" s="103" t="n">
        <f aca="false">IF(L$1="P",MAX(0,L$2-$C950),IF(L$1="C",MAX(0,$C950-L$2)))</f>
        <v>0</v>
      </c>
      <c r="M950" s="103" t="n">
        <f aca="false">IF(M$1="P",MAX(0,M$2-$C950),IF(M$1="C",MAX(0,$C950-M$2)))</f>
        <v>73.24</v>
      </c>
      <c r="N950" s="103" t="n">
        <f aca="false">IF(N$1="P",MAX(0,N$2-$C950),IF(N$1="C",MAX(0,$C950-N$2)))</f>
        <v>68.24</v>
      </c>
      <c r="O950" s="103" t="n">
        <f aca="false">IF(O$1="P",MAX(0,O$2-$C950),IF(O$1="C",MAX(0,$C950-O$2)))</f>
        <v>63.24</v>
      </c>
      <c r="P950" s="103" t="n">
        <f aca="false">IF(P$1="P",MAX(0,P$2-$C950),IF(P$1="C",MAX(0,$C950-P$2)))</f>
        <v>58.24</v>
      </c>
      <c r="Q950" s="103" t="n">
        <f aca="false">IF(Q$1="P",MAX(0,Q$2-$C950),IF(Q$1="C",MAX(0,$C950-Q$2)))</f>
        <v>53.24</v>
      </c>
      <c r="R950" s="103" t="n">
        <f aca="false">IF(R$1="P",MAX(0,R$2-$C950),IF(R$1="C",MAX(0,$C950-R$2)))</f>
        <v>43.24</v>
      </c>
      <c r="S950" s="103" t="n">
        <f aca="false">IF(S$1="P",MAX(0,S$2-$C950),IF(S$1="C",MAX(0,$C950-S$2)))</f>
        <v>0</v>
      </c>
      <c r="T950" s="104" t="n">
        <f aca="false">A950</f>
        <v>44</v>
      </c>
      <c r="U950" s="105" t="n">
        <f aca="false">VLOOKUP($B950,Gas!$B$3:$E$2506,2)</f>
        <v>3.26</v>
      </c>
      <c r="V950" s="46" t="n">
        <f aca="false">C950/U950</f>
        <v>28.601226993865</v>
      </c>
      <c r="W950" s="99" t="n">
        <f aca="false">VLOOKUP($B950,Gas!$B$3:$E$2506,4)</f>
        <v>0.715792117305174</v>
      </c>
    </row>
    <row r="951" customFormat="false" ht="12.75" hidden="false" customHeight="false" outlineLevel="0" collapsed="false">
      <c r="A951" s="95" t="n">
        <f aca="false">MONTH(B951)+(YEAR(B951)-1998)*12</f>
        <v>44</v>
      </c>
      <c r="B951" s="101" t="n">
        <v>37106</v>
      </c>
      <c r="C951" s="102" t="n">
        <v>102.57</v>
      </c>
      <c r="D951" s="98" t="n">
        <f aca="false">LN(C951/C950)</f>
        <v>0.0953686781517633</v>
      </c>
      <c r="E951" s="106" t="n">
        <f aca="false">STDEV(D942:D951)*SQRT(trade_day)</f>
        <v>5.08517836534167</v>
      </c>
      <c r="F951" s="97"/>
      <c r="G951" s="103" t="n">
        <f aca="false">IF(G$1="P",MAX(0,G$2-$C951),IF(G$1="C",MAX(0,$C951-G$2)))</f>
        <v>0</v>
      </c>
      <c r="H951" s="103" t="n">
        <f aca="false">IF(H$1="P",MAX(0,H$2-$C951),IF(H$1="C",MAX(0,$C951-H$2)))</f>
        <v>0</v>
      </c>
      <c r="I951" s="103" t="n">
        <f aca="false">IF(I$1="P",MAX(0,I$2-$C951),IF(I$1="C",MAX(0,$C951-I$2)))</f>
        <v>0</v>
      </c>
      <c r="J951" s="103" t="n">
        <f aca="false">IF(J$1="P",MAX(0,J$2-$C951),IF(J$1="C",MAX(0,$C951-J$2)))</f>
        <v>0</v>
      </c>
      <c r="K951" s="103" t="n">
        <f aca="false">IF(K$1="P",MAX(0,K$2-$C951),IF(K$1="C",MAX(0,$C951-K$2)))</f>
        <v>0</v>
      </c>
      <c r="L951" s="103" t="n">
        <f aca="false">IF(L$1="P",MAX(0,L$2-$C951),IF(L$1="C",MAX(0,$C951-L$2)))</f>
        <v>0</v>
      </c>
      <c r="M951" s="103" t="n">
        <f aca="false">IF(M$1="P",MAX(0,M$2-$C951),IF(M$1="C",MAX(0,$C951-M$2)))</f>
        <v>82.57</v>
      </c>
      <c r="N951" s="103" t="n">
        <f aca="false">IF(N$1="P",MAX(0,N$2-$C951),IF(N$1="C",MAX(0,$C951-N$2)))</f>
        <v>77.57</v>
      </c>
      <c r="O951" s="103" t="n">
        <f aca="false">IF(O$1="P",MAX(0,O$2-$C951),IF(O$1="C",MAX(0,$C951-O$2)))</f>
        <v>72.57</v>
      </c>
      <c r="P951" s="103" t="n">
        <f aca="false">IF(P$1="P",MAX(0,P$2-$C951),IF(P$1="C",MAX(0,$C951-P$2)))</f>
        <v>67.57</v>
      </c>
      <c r="Q951" s="103" t="n">
        <f aca="false">IF(Q$1="P",MAX(0,Q$2-$C951),IF(Q$1="C",MAX(0,$C951-Q$2)))</f>
        <v>62.57</v>
      </c>
      <c r="R951" s="103" t="n">
        <f aca="false">IF(R$1="P",MAX(0,R$2-$C951),IF(R$1="C",MAX(0,$C951-R$2)))</f>
        <v>52.57</v>
      </c>
      <c r="S951" s="103" t="n">
        <f aca="false">IF(S$1="P",MAX(0,S$2-$C951),IF(S$1="C",MAX(0,$C951-S$2)))</f>
        <v>2.56998999999999</v>
      </c>
      <c r="T951" s="104" t="n">
        <f aca="false">A951</f>
        <v>44</v>
      </c>
      <c r="U951" s="105" t="n">
        <f aca="false">VLOOKUP($B951,Gas!$B$3:$E$2506,2)</f>
        <v>3.15</v>
      </c>
      <c r="V951" s="46" t="n">
        <f aca="false">C951/U951</f>
        <v>32.5619047619048</v>
      </c>
      <c r="W951" s="99" t="n">
        <f aca="false">VLOOKUP($B951,Gas!$B$3:$E$2506,4)</f>
        <v>0.758820670900942</v>
      </c>
    </row>
    <row r="952" customFormat="false" ht="12.75" hidden="false" customHeight="false" outlineLevel="0" collapsed="false">
      <c r="A952" s="95" t="n">
        <f aca="false">MONTH(B952)+(YEAR(B952)-1998)*12</f>
        <v>44</v>
      </c>
      <c r="B952" s="101" t="n">
        <v>37109</v>
      </c>
      <c r="C952" s="102" t="n">
        <v>75.39</v>
      </c>
      <c r="D952" s="98" t="n">
        <f aca="false">LN(C952/C951)</f>
        <v>-0.307870852095709</v>
      </c>
      <c r="E952" s="106" t="n">
        <f aca="false">STDEV(D943:D952)*SQRT(trade_day)</f>
        <v>4.88517044681335</v>
      </c>
      <c r="F952" s="97"/>
      <c r="G952" s="103" t="n">
        <f aca="false">IF(G$1="P",MAX(0,G$2-$C952),IF(G$1="C",MAX(0,$C952-G$2)))</f>
        <v>0</v>
      </c>
      <c r="H952" s="103" t="n">
        <f aca="false">IF(H$1="P",MAX(0,H$2-$C952),IF(H$1="C",MAX(0,$C952-H$2)))</f>
        <v>0</v>
      </c>
      <c r="I952" s="103" t="n">
        <f aca="false">IF(I$1="P",MAX(0,I$2-$C952),IF(I$1="C",MAX(0,$C952-I$2)))</f>
        <v>0</v>
      </c>
      <c r="J952" s="103" t="n">
        <f aca="false">IF(J$1="P",MAX(0,J$2-$C952),IF(J$1="C",MAX(0,$C952-J$2)))</f>
        <v>0</v>
      </c>
      <c r="K952" s="103" t="n">
        <f aca="false">IF(K$1="P",MAX(0,K$2-$C952),IF(K$1="C",MAX(0,$C952-K$2)))</f>
        <v>0</v>
      </c>
      <c r="L952" s="103" t="n">
        <f aca="false">IF(L$1="P",MAX(0,L$2-$C952),IF(L$1="C",MAX(0,$C952-L$2)))</f>
        <v>0</v>
      </c>
      <c r="M952" s="103" t="n">
        <f aca="false">IF(M$1="P",MAX(0,M$2-$C952),IF(M$1="C",MAX(0,$C952-M$2)))</f>
        <v>55.39</v>
      </c>
      <c r="N952" s="103" t="n">
        <f aca="false">IF(N$1="P",MAX(0,N$2-$C952),IF(N$1="C",MAX(0,$C952-N$2)))</f>
        <v>50.39</v>
      </c>
      <c r="O952" s="103" t="n">
        <f aca="false">IF(O$1="P",MAX(0,O$2-$C952),IF(O$1="C",MAX(0,$C952-O$2)))</f>
        <v>45.39</v>
      </c>
      <c r="P952" s="103" t="n">
        <f aca="false">IF(P$1="P",MAX(0,P$2-$C952),IF(P$1="C",MAX(0,$C952-P$2)))</f>
        <v>40.39</v>
      </c>
      <c r="Q952" s="103" t="n">
        <f aca="false">IF(Q$1="P",MAX(0,Q$2-$C952),IF(Q$1="C",MAX(0,$C952-Q$2)))</f>
        <v>35.39</v>
      </c>
      <c r="R952" s="103" t="n">
        <f aca="false">IF(R$1="P",MAX(0,R$2-$C952),IF(R$1="C",MAX(0,$C952-R$2)))</f>
        <v>25.39</v>
      </c>
      <c r="S952" s="103" t="n">
        <f aca="false">IF(S$1="P",MAX(0,S$2-$C952),IF(S$1="C",MAX(0,$C952-S$2)))</f>
        <v>0</v>
      </c>
      <c r="T952" s="104" t="n">
        <f aca="false">A952</f>
        <v>44</v>
      </c>
      <c r="U952" s="105" t="n">
        <f aca="false">VLOOKUP($B952,Gas!$B$3:$E$2506,2)</f>
        <v>3.055</v>
      </c>
      <c r="V952" s="46" t="n">
        <f aca="false">C952/U952</f>
        <v>24.6775777414075</v>
      </c>
      <c r="W952" s="99" t="n">
        <f aca="false">VLOOKUP($B952,Gas!$B$3:$E$2506,4)</f>
        <v>0.650200371157135</v>
      </c>
    </row>
    <row r="953" customFormat="false" ht="12.75" hidden="false" customHeight="false" outlineLevel="0" collapsed="false">
      <c r="A953" s="95" t="n">
        <f aca="false">MONTH(B953)+(YEAR(B953)-1998)*12</f>
        <v>44</v>
      </c>
      <c r="B953" s="101" t="n">
        <v>37110</v>
      </c>
      <c r="C953" s="102" t="n">
        <v>289.89</v>
      </c>
      <c r="D953" s="98" t="n">
        <f aca="false">LN(C953/C952)</f>
        <v>1.34682690045572</v>
      </c>
      <c r="E953" s="106" t="n">
        <f aca="false">STDEV(D944:D953)*SQRT(trade_day)</f>
        <v>8.26695137118534</v>
      </c>
      <c r="F953" s="97"/>
      <c r="G953" s="103" t="n">
        <f aca="false">IF(G$1="P",MAX(0,G$2-$C953),IF(G$1="C",MAX(0,$C953-G$2)))</f>
        <v>0</v>
      </c>
      <c r="H953" s="103" t="n">
        <f aca="false">IF(H$1="P",MAX(0,H$2-$C953),IF(H$1="C",MAX(0,$C953-H$2)))</f>
        <v>0</v>
      </c>
      <c r="I953" s="103" t="n">
        <f aca="false">IF(I$1="P",MAX(0,I$2-$C953),IF(I$1="C",MAX(0,$C953-I$2)))</f>
        <v>0</v>
      </c>
      <c r="J953" s="103" t="n">
        <f aca="false">IF(J$1="P",MAX(0,J$2-$C953),IF(J$1="C",MAX(0,$C953-J$2)))</f>
        <v>0</v>
      </c>
      <c r="K953" s="103" t="n">
        <f aca="false">IF(K$1="P",MAX(0,K$2-$C953),IF(K$1="C",MAX(0,$C953-K$2)))</f>
        <v>0</v>
      </c>
      <c r="L953" s="103" t="n">
        <f aca="false">IF(L$1="P",MAX(0,L$2-$C953),IF(L$1="C",MAX(0,$C953-L$2)))</f>
        <v>0</v>
      </c>
      <c r="M953" s="103" t="n">
        <f aca="false">IF(M$1="P",MAX(0,M$2-$C953),IF(M$1="C",MAX(0,$C953-M$2)))</f>
        <v>269.89</v>
      </c>
      <c r="N953" s="103" t="n">
        <f aca="false">IF(N$1="P",MAX(0,N$2-$C953),IF(N$1="C",MAX(0,$C953-N$2)))</f>
        <v>264.89</v>
      </c>
      <c r="O953" s="103" t="n">
        <f aca="false">IF(O$1="P",MAX(0,O$2-$C953),IF(O$1="C",MAX(0,$C953-O$2)))</f>
        <v>259.89</v>
      </c>
      <c r="P953" s="103" t="n">
        <f aca="false">IF(P$1="P",MAX(0,P$2-$C953),IF(P$1="C",MAX(0,$C953-P$2)))</f>
        <v>254.89</v>
      </c>
      <c r="Q953" s="103" t="n">
        <f aca="false">IF(Q$1="P",MAX(0,Q$2-$C953),IF(Q$1="C",MAX(0,$C953-Q$2)))</f>
        <v>249.89</v>
      </c>
      <c r="R953" s="103" t="n">
        <f aca="false">IF(R$1="P",MAX(0,R$2-$C953),IF(R$1="C",MAX(0,$C953-R$2)))</f>
        <v>239.89</v>
      </c>
      <c r="S953" s="103" t="n">
        <f aca="false">IF(S$1="P",MAX(0,S$2-$C953),IF(S$1="C",MAX(0,$C953-S$2)))</f>
        <v>189.88999</v>
      </c>
      <c r="T953" s="104" t="n">
        <f aca="false">A953</f>
        <v>44</v>
      </c>
      <c r="U953" s="105" t="n">
        <f aca="false">VLOOKUP($B953,Gas!$B$3:$E$2506,2)</f>
        <v>3.055</v>
      </c>
      <c r="V953" s="46" t="n">
        <f aca="false">C953/U953</f>
        <v>94.8903436988543</v>
      </c>
      <c r="W953" s="99" t="n">
        <f aca="false">VLOOKUP($B953,Gas!$B$3:$E$2506,4)</f>
        <v>0.527816315351167</v>
      </c>
    </row>
    <row r="954" customFormat="false" ht="12.75" hidden="false" customHeight="false" outlineLevel="0" collapsed="false">
      <c r="A954" s="95" t="n">
        <f aca="false">MONTH(B954)+(YEAR(B954)-1998)*12</f>
        <v>44</v>
      </c>
      <c r="B954" s="101" t="n">
        <v>37111</v>
      </c>
      <c r="C954" s="102" t="n">
        <v>291.62</v>
      </c>
      <c r="D954" s="98" t="n">
        <f aca="false">LN(C954/C953)</f>
        <v>0.00595004420881241</v>
      </c>
      <c r="E954" s="106" t="n">
        <f aca="false">STDEV(D945:D954)*SQRT(trade_day)</f>
        <v>8.27085375602864</v>
      </c>
      <c r="F954" s="97"/>
      <c r="G954" s="103" t="n">
        <f aca="false">IF(G$1="P",MAX(0,G$2-$C954),IF(G$1="C",MAX(0,$C954-G$2)))</f>
        <v>0</v>
      </c>
      <c r="H954" s="103" t="n">
        <f aca="false">IF(H$1="P",MAX(0,H$2-$C954),IF(H$1="C",MAX(0,$C954-H$2)))</f>
        <v>0</v>
      </c>
      <c r="I954" s="103" t="n">
        <f aca="false">IF(I$1="P",MAX(0,I$2-$C954),IF(I$1="C",MAX(0,$C954-I$2)))</f>
        <v>0</v>
      </c>
      <c r="J954" s="103" t="n">
        <f aca="false">IF(J$1="P",MAX(0,J$2-$C954),IF(J$1="C",MAX(0,$C954-J$2)))</f>
        <v>0</v>
      </c>
      <c r="K954" s="103" t="n">
        <f aca="false">IF(K$1="P",MAX(0,K$2-$C954),IF(K$1="C",MAX(0,$C954-K$2)))</f>
        <v>0</v>
      </c>
      <c r="L954" s="103" t="n">
        <f aca="false">IF(L$1="P",MAX(0,L$2-$C954),IF(L$1="C",MAX(0,$C954-L$2)))</f>
        <v>0</v>
      </c>
      <c r="M954" s="103" t="n">
        <f aca="false">IF(M$1="P",MAX(0,M$2-$C954),IF(M$1="C",MAX(0,$C954-M$2)))</f>
        <v>271.62</v>
      </c>
      <c r="N954" s="103" t="n">
        <f aca="false">IF(N$1="P",MAX(0,N$2-$C954),IF(N$1="C",MAX(0,$C954-N$2)))</f>
        <v>266.62</v>
      </c>
      <c r="O954" s="103" t="n">
        <f aca="false">IF(O$1="P",MAX(0,O$2-$C954),IF(O$1="C",MAX(0,$C954-O$2)))</f>
        <v>261.62</v>
      </c>
      <c r="P954" s="103" t="n">
        <f aca="false">IF(P$1="P",MAX(0,P$2-$C954),IF(P$1="C",MAX(0,$C954-P$2)))</f>
        <v>256.62</v>
      </c>
      <c r="Q954" s="103" t="n">
        <f aca="false">IF(Q$1="P",MAX(0,Q$2-$C954),IF(Q$1="C",MAX(0,$C954-Q$2)))</f>
        <v>251.62</v>
      </c>
      <c r="R954" s="103" t="n">
        <f aca="false">IF(R$1="P",MAX(0,R$2-$C954),IF(R$1="C",MAX(0,$C954-R$2)))</f>
        <v>241.62</v>
      </c>
      <c r="S954" s="103" t="n">
        <f aca="false">IF(S$1="P",MAX(0,S$2-$C954),IF(S$1="C",MAX(0,$C954-S$2)))</f>
        <v>191.61999</v>
      </c>
      <c r="T954" s="104" t="n">
        <f aca="false">A954</f>
        <v>44</v>
      </c>
      <c r="U954" s="105" t="n">
        <f aca="false">VLOOKUP($B954,Gas!$B$3:$E$2506,2)</f>
        <v>3.135</v>
      </c>
      <c r="V954" s="46" t="n">
        <f aca="false">C954/U954</f>
        <v>93.0207336523126</v>
      </c>
      <c r="W954" s="99" t="n">
        <f aca="false">VLOOKUP($B954,Gas!$B$3:$E$2506,4)</f>
        <v>0.551057698485472</v>
      </c>
    </row>
    <row r="955" customFormat="false" ht="12.75" hidden="false" customHeight="false" outlineLevel="0" collapsed="false">
      <c r="A955" s="95" t="n">
        <f aca="false">MONTH(B955)+(YEAR(B955)-1998)*12</f>
        <v>44</v>
      </c>
      <c r="B955" s="101" t="n">
        <v>37112</v>
      </c>
      <c r="C955" s="102" t="n">
        <v>411.6</v>
      </c>
      <c r="D955" s="98" t="n">
        <f aca="false">LN(C955/C954)</f>
        <v>0.344600419071755</v>
      </c>
      <c r="E955" s="106" t="n">
        <f aca="false">STDEV(D946:D955)*SQRT(trade_day)</f>
        <v>7.39841057694685</v>
      </c>
      <c r="F955" s="97"/>
      <c r="G955" s="103" t="n">
        <f aca="false">IF(G$1="P",MAX(0,G$2-$C955),IF(G$1="C",MAX(0,$C955-G$2)))</f>
        <v>0</v>
      </c>
      <c r="H955" s="103" t="n">
        <f aca="false">IF(H$1="P",MAX(0,H$2-$C955),IF(H$1="C",MAX(0,$C955-H$2)))</f>
        <v>0</v>
      </c>
      <c r="I955" s="103" t="n">
        <f aca="false">IF(I$1="P",MAX(0,I$2-$C955),IF(I$1="C",MAX(0,$C955-I$2)))</f>
        <v>0</v>
      </c>
      <c r="J955" s="103" t="n">
        <f aca="false">IF(J$1="P",MAX(0,J$2-$C955),IF(J$1="C",MAX(0,$C955-J$2)))</f>
        <v>0</v>
      </c>
      <c r="K955" s="103" t="n">
        <f aca="false">IF(K$1="P",MAX(0,K$2-$C955),IF(K$1="C",MAX(0,$C955-K$2)))</f>
        <v>0</v>
      </c>
      <c r="L955" s="103" t="n">
        <f aca="false">IF(L$1="P",MAX(0,L$2-$C955),IF(L$1="C",MAX(0,$C955-L$2)))</f>
        <v>0</v>
      </c>
      <c r="M955" s="103" t="n">
        <f aca="false">IF(M$1="P",MAX(0,M$2-$C955),IF(M$1="C",MAX(0,$C955-M$2)))</f>
        <v>391.6</v>
      </c>
      <c r="N955" s="103" t="n">
        <f aca="false">IF(N$1="P",MAX(0,N$2-$C955),IF(N$1="C",MAX(0,$C955-N$2)))</f>
        <v>386.6</v>
      </c>
      <c r="O955" s="103" t="n">
        <f aca="false">IF(O$1="P",MAX(0,O$2-$C955),IF(O$1="C",MAX(0,$C955-O$2)))</f>
        <v>381.6</v>
      </c>
      <c r="P955" s="103" t="n">
        <f aca="false">IF(P$1="P",MAX(0,P$2-$C955),IF(P$1="C",MAX(0,$C955-P$2)))</f>
        <v>376.6</v>
      </c>
      <c r="Q955" s="103" t="n">
        <f aca="false">IF(Q$1="P",MAX(0,Q$2-$C955),IF(Q$1="C",MAX(0,$C955-Q$2)))</f>
        <v>371.6</v>
      </c>
      <c r="R955" s="103" t="n">
        <f aca="false">IF(R$1="P",MAX(0,R$2-$C955),IF(R$1="C",MAX(0,$C955-R$2)))</f>
        <v>361.6</v>
      </c>
      <c r="S955" s="103" t="n">
        <f aca="false">IF(S$1="P",MAX(0,S$2-$C955),IF(S$1="C",MAX(0,$C955-S$2)))</f>
        <v>311.59999</v>
      </c>
      <c r="T955" s="104" t="n">
        <f aca="false">A955</f>
        <v>44</v>
      </c>
      <c r="U955" s="105" t="n">
        <f aca="false">VLOOKUP($B955,Gas!$B$3:$E$2506,2)</f>
        <v>3.09</v>
      </c>
      <c r="V955" s="46" t="n">
        <f aca="false">C955/U955</f>
        <v>133.203883495146</v>
      </c>
      <c r="W955" s="99" t="n">
        <f aca="false">VLOOKUP($B955,Gas!$B$3:$E$2506,4)</f>
        <v>0.560305789088342</v>
      </c>
    </row>
    <row r="956" customFormat="false" ht="12.75" hidden="false" customHeight="false" outlineLevel="0" collapsed="false">
      <c r="A956" s="95" t="n">
        <f aca="false">MONTH(B956)+(YEAR(B956)-1998)*12</f>
        <v>44</v>
      </c>
      <c r="B956" s="101" t="n">
        <v>37113</v>
      </c>
      <c r="C956" s="102" t="n">
        <v>296.74</v>
      </c>
      <c r="D956" s="98" t="n">
        <f aca="false">LN(C956/C955)</f>
        <v>-0.327195669437247</v>
      </c>
      <c r="E956" s="106" t="n">
        <f aca="false">STDEV(D947:D956)*SQRT(trade_day)</f>
        <v>7.84584869835245</v>
      </c>
      <c r="F956" s="97"/>
      <c r="G956" s="103" t="n">
        <f aca="false">IF(G$1="P",MAX(0,G$2-$C956),IF(G$1="C",MAX(0,$C956-G$2)))</f>
        <v>0</v>
      </c>
      <c r="H956" s="103" t="n">
        <f aca="false">IF(H$1="P",MAX(0,H$2-$C956),IF(H$1="C",MAX(0,$C956-H$2)))</f>
        <v>0</v>
      </c>
      <c r="I956" s="103" t="n">
        <f aca="false">IF(I$1="P",MAX(0,I$2-$C956),IF(I$1="C",MAX(0,$C956-I$2)))</f>
        <v>0</v>
      </c>
      <c r="J956" s="103" t="n">
        <f aca="false">IF(J$1="P",MAX(0,J$2-$C956),IF(J$1="C",MAX(0,$C956-J$2)))</f>
        <v>0</v>
      </c>
      <c r="K956" s="103" t="n">
        <f aca="false">IF(K$1="P",MAX(0,K$2-$C956),IF(K$1="C",MAX(0,$C956-K$2)))</f>
        <v>0</v>
      </c>
      <c r="L956" s="103" t="n">
        <f aca="false">IF(L$1="P",MAX(0,L$2-$C956),IF(L$1="C",MAX(0,$C956-L$2)))</f>
        <v>0</v>
      </c>
      <c r="M956" s="103" t="n">
        <f aca="false">IF(M$1="P",MAX(0,M$2-$C956),IF(M$1="C",MAX(0,$C956-M$2)))</f>
        <v>276.74</v>
      </c>
      <c r="N956" s="103" t="n">
        <f aca="false">IF(N$1="P",MAX(0,N$2-$C956),IF(N$1="C",MAX(0,$C956-N$2)))</f>
        <v>271.74</v>
      </c>
      <c r="O956" s="103" t="n">
        <f aca="false">IF(O$1="P",MAX(0,O$2-$C956),IF(O$1="C",MAX(0,$C956-O$2)))</f>
        <v>266.74</v>
      </c>
      <c r="P956" s="103" t="n">
        <f aca="false">IF(P$1="P",MAX(0,P$2-$C956),IF(P$1="C",MAX(0,$C956-P$2)))</f>
        <v>261.74</v>
      </c>
      <c r="Q956" s="103" t="n">
        <f aca="false">IF(Q$1="P",MAX(0,Q$2-$C956),IF(Q$1="C",MAX(0,$C956-Q$2)))</f>
        <v>256.74</v>
      </c>
      <c r="R956" s="103" t="n">
        <f aca="false">IF(R$1="P",MAX(0,R$2-$C956),IF(R$1="C",MAX(0,$C956-R$2)))</f>
        <v>246.74</v>
      </c>
      <c r="S956" s="103" t="n">
        <f aca="false">IF(S$1="P",MAX(0,S$2-$C956),IF(S$1="C",MAX(0,$C956-S$2)))</f>
        <v>196.73999</v>
      </c>
      <c r="T956" s="104" t="n">
        <f aca="false">A956</f>
        <v>44</v>
      </c>
      <c r="U956" s="105" t="n">
        <f aca="false">VLOOKUP($B956,Gas!$B$3:$E$2506,2)</f>
        <v>3.09</v>
      </c>
      <c r="V956" s="46" t="n">
        <f aca="false">C956/U956</f>
        <v>96.0323624595469</v>
      </c>
      <c r="W956" s="99" t="n">
        <f aca="false">VLOOKUP($B956,Gas!$B$3:$E$2506,4)</f>
        <v>0.362239490400603</v>
      </c>
    </row>
    <row r="957" customFormat="false" ht="12.75" hidden="false" customHeight="false" outlineLevel="0" collapsed="false">
      <c r="A957" s="95" t="n">
        <f aca="false">MONTH(B957)+(YEAR(B957)-1998)*12</f>
        <v>44</v>
      </c>
      <c r="B957" s="101" t="n">
        <v>37116</v>
      </c>
      <c r="C957" s="102" t="n">
        <v>47.44</v>
      </c>
      <c r="D957" s="98" t="n">
        <f aca="false">LN(C957/C956)</f>
        <v>-1.83339057983318</v>
      </c>
      <c r="E957" s="106" t="n">
        <f aca="false">STDEV(D948:D957)*SQRT(trade_day)</f>
        <v>12.8298067364351</v>
      </c>
      <c r="F957" s="97"/>
      <c r="G957" s="103" t="n">
        <f aca="false">IF(G$1="P",MAX(0,G$2-$C957),IF(G$1="C",MAX(0,$C957-G$2)))</f>
        <v>0</v>
      </c>
      <c r="H957" s="103" t="n">
        <f aca="false">IF(H$1="P",MAX(0,H$2-$C957),IF(H$1="C",MAX(0,$C957-H$2)))</f>
        <v>0</v>
      </c>
      <c r="I957" s="103" t="n">
        <f aca="false">IF(I$1="P",MAX(0,I$2-$C957),IF(I$1="C",MAX(0,$C957-I$2)))</f>
        <v>0</v>
      </c>
      <c r="J957" s="103" t="n">
        <f aca="false">IF(J$1="P",MAX(0,J$2-$C957),IF(J$1="C",MAX(0,$C957-J$2)))</f>
        <v>0</v>
      </c>
      <c r="K957" s="103" t="n">
        <f aca="false">IF(K$1="P",MAX(0,K$2-$C957),IF(K$1="C",MAX(0,$C957-K$2)))</f>
        <v>0</v>
      </c>
      <c r="L957" s="103" t="n">
        <f aca="false">IF(L$1="P",MAX(0,L$2-$C957),IF(L$1="C",MAX(0,$C957-L$2)))</f>
        <v>2.56</v>
      </c>
      <c r="M957" s="103" t="n">
        <f aca="false">IF(M$1="P",MAX(0,M$2-$C957),IF(M$1="C",MAX(0,$C957-M$2)))</f>
        <v>27.44</v>
      </c>
      <c r="N957" s="103" t="n">
        <f aca="false">IF(N$1="P",MAX(0,N$2-$C957),IF(N$1="C",MAX(0,$C957-N$2)))</f>
        <v>22.44</v>
      </c>
      <c r="O957" s="103" t="n">
        <f aca="false">IF(O$1="P",MAX(0,O$2-$C957),IF(O$1="C",MAX(0,$C957-O$2)))</f>
        <v>17.44</v>
      </c>
      <c r="P957" s="103" t="n">
        <f aca="false">IF(P$1="P",MAX(0,P$2-$C957),IF(P$1="C",MAX(0,$C957-P$2)))</f>
        <v>12.44</v>
      </c>
      <c r="Q957" s="103" t="n">
        <f aca="false">IF(Q$1="P",MAX(0,Q$2-$C957),IF(Q$1="C",MAX(0,$C957-Q$2)))</f>
        <v>7.44</v>
      </c>
      <c r="R957" s="103" t="n">
        <f aca="false">IF(R$1="P",MAX(0,R$2-$C957),IF(R$1="C",MAX(0,$C957-R$2)))</f>
        <v>0</v>
      </c>
      <c r="S957" s="103" t="n">
        <f aca="false">IF(S$1="P",MAX(0,S$2-$C957),IF(S$1="C",MAX(0,$C957-S$2)))</f>
        <v>0</v>
      </c>
      <c r="T957" s="104" t="n">
        <f aca="false">A957</f>
        <v>44</v>
      </c>
      <c r="U957" s="105" t="n">
        <f aca="false">VLOOKUP($B957,Gas!$B$3:$E$2506,2)</f>
        <v>2.98</v>
      </c>
      <c r="V957" s="46" t="n">
        <f aca="false">C957/U957</f>
        <v>15.9194630872483</v>
      </c>
      <c r="W957" s="99" t="n">
        <f aca="false">VLOOKUP($B957,Gas!$B$3:$E$2506,4)</f>
        <v>0.338247677910609</v>
      </c>
    </row>
    <row r="958" customFormat="false" ht="12.75" hidden="false" customHeight="false" outlineLevel="0" collapsed="false">
      <c r="A958" s="95" t="n">
        <f aca="false">MONTH(B958)+(YEAR(B958)-1998)*12</f>
        <v>44</v>
      </c>
      <c r="B958" s="101" t="n">
        <v>37117</v>
      </c>
      <c r="C958" s="102" t="n">
        <v>40.96</v>
      </c>
      <c r="D958" s="98" t="n">
        <f aca="false">LN(C958/C957)</f>
        <v>-0.146869773958218</v>
      </c>
      <c r="E958" s="106" t="n">
        <f aca="false">STDEV(D949:D958)*SQRT(trade_day)</f>
        <v>12.84487896869</v>
      </c>
      <c r="F958" s="97"/>
      <c r="G958" s="103" t="n">
        <f aca="false">IF(G$1="P",MAX(0,G$2-$C958),IF(G$1="C",MAX(0,$C958-G$2)))</f>
        <v>0</v>
      </c>
      <c r="H958" s="103" t="n">
        <f aca="false">IF(H$1="P",MAX(0,H$2-$C958),IF(H$1="C",MAX(0,$C958-H$2)))</f>
        <v>0</v>
      </c>
      <c r="I958" s="103" t="n">
        <f aca="false">IF(I$1="P",MAX(0,I$2-$C958),IF(I$1="C",MAX(0,$C958-I$2)))</f>
        <v>0</v>
      </c>
      <c r="J958" s="103" t="n">
        <f aca="false">IF(J$1="P",MAX(0,J$2-$C958),IF(J$1="C",MAX(0,$C958-J$2)))</f>
        <v>0</v>
      </c>
      <c r="K958" s="103" t="n">
        <f aca="false">IF(K$1="P",MAX(0,K$2-$C958),IF(K$1="C",MAX(0,$C958-K$2)))</f>
        <v>0</v>
      </c>
      <c r="L958" s="103" t="n">
        <f aca="false">IF(L$1="P",MAX(0,L$2-$C958),IF(L$1="C",MAX(0,$C958-L$2)))</f>
        <v>9.04</v>
      </c>
      <c r="M958" s="103" t="n">
        <f aca="false">IF(M$1="P",MAX(0,M$2-$C958),IF(M$1="C",MAX(0,$C958-M$2)))</f>
        <v>20.96</v>
      </c>
      <c r="N958" s="103" t="n">
        <f aca="false">IF(N$1="P",MAX(0,N$2-$C958),IF(N$1="C",MAX(0,$C958-N$2)))</f>
        <v>15.96</v>
      </c>
      <c r="O958" s="103" t="n">
        <f aca="false">IF(O$1="P",MAX(0,O$2-$C958),IF(O$1="C",MAX(0,$C958-O$2)))</f>
        <v>10.96</v>
      </c>
      <c r="P958" s="103" t="n">
        <f aca="false">IF(P$1="P",MAX(0,P$2-$C958),IF(P$1="C",MAX(0,$C958-P$2)))</f>
        <v>5.96</v>
      </c>
      <c r="Q958" s="103" t="n">
        <f aca="false">IF(Q$1="P",MAX(0,Q$2-$C958),IF(Q$1="C",MAX(0,$C958-Q$2)))</f>
        <v>0.960000000000001</v>
      </c>
      <c r="R958" s="103" t="n">
        <f aca="false">IF(R$1="P",MAX(0,R$2-$C958),IF(R$1="C",MAX(0,$C958-R$2)))</f>
        <v>0</v>
      </c>
      <c r="S958" s="103" t="n">
        <f aca="false">IF(S$1="P",MAX(0,S$2-$C958),IF(S$1="C",MAX(0,$C958-S$2)))</f>
        <v>0</v>
      </c>
      <c r="T958" s="104" t="n">
        <f aca="false">A958</f>
        <v>44</v>
      </c>
      <c r="U958" s="105" t="n">
        <f aca="false">VLOOKUP($B958,Gas!$B$3:$E$2506,2)</f>
        <v>2.995</v>
      </c>
      <c r="V958" s="46" t="n">
        <f aca="false">C958/U958</f>
        <v>13.6761268781302</v>
      </c>
      <c r="W958" s="99" t="n">
        <f aca="false">VLOOKUP($B958,Gas!$B$3:$E$2506,4)</f>
        <v>0.297135734139529</v>
      </c>
    </row>
    <row r="959" customFormat="false" ht="12.75" hidden="false" customHeight="false" outlineLevel="0" collapsed="false">
      <c r="A959" s="95" t="n">
        <f aca="false">MONTH(B959)+(YEAR(B959)-1998)*12</f>
        <v>44</v>
      </c>
      <c r="B959" s="101" t="n">
        <v>37118</v>
      </c>
      <c r="C959" s="102" t="n">
        <v>48.67</v>
      </c>
      <c r="D959" s="98" t="n">
        <f aca="false">LN(C959/C958)</f>
        <v>0.172466843114111</v>
      </c>
      <c r="E959" s="106" t="n">
        <f aca="false">STDEV(D950:D959)*SQRT(trade_day)</f>
        <v>12.8286421465197</v>
      </c>
      <c r="F959" s="97"/>
      <c r="G959" s="103" t="n">
        <f aca="false">IF(G$1="P",MAX(0,G$2-$C959),IF(G$1="C",MAX(0,$C959-G$2)))</f>
        <v>0</v>
      </c>
      <c r="H959" s="103" t="n">
        <f aca="false">IF(H$1="P",MAX(0,H$2-$C959),IF(H$1="C",MAX(0,$C959-H$2)))</f>
        <v>0</v>
      </c>
      <c r="I959" s="103" t="n">
        <f aca="false">IF(I$1="P",MAX(0,I$2-$C959),IF(I$1="C",MAX(0,$C959-I$2)))</f>
        <v>0</v>
      </c>
      <c r="J959" s="103" t="n">
        <f aca="false">IF(J$1="P",MAX(0,J$2-$C959),IF(J$1="C",MAX(0,$C959-J$2)))</f>
        <v>0</v>
      </c>
      <c r="K959" s="103" t="n">
        <f aca="false">IF(K$1="P",MAX(0,K$2-$C959),IF(K$1="C",MAX(0,$C959-K$2)))</f>
        <v>0</v>
      </c>
      <c r="L959" s="103" t="n">
        <f aca="false">IF(L$1="P",MAX(0,L$2-$C959),IF(L$1="C",MAX(0,$C959-L$2)))</f>
        <v>1.33</v>
      </c>
      <c r="M959" s="103" t="n">
        <f aca="false">IF(M$1="P",MAX(0,M$2-$C959),IF(M$1="C",MAX(0,$C959-M$2)))</f>
        <v>28.67</v>
      </c>
      <c r="N959" s="103" t="n">
        <f aca="false">IF(N$1="P",MAX(0,N$2-$C959),IF(N$1="C",MAX(0,$C959-N$2)))</f>
        <v>23.67</v>
      </c>
      <c r="O959" s="103" t="n">
        <f aca="false">IF(O$1="P",MAX(0,O$2-$C959),IF(O$1="C",MAX(0,$C959-O$2)))</f>
        <v>18.67</v>
      </c>
      <c r="P959" s="103" t="n">
        <f aca="false">IF(P$1="P",MAX(0,P$2-$C959),IF(P$1="C",MAX(0,$C959-P$2)))</f>
        <v>13.67</v>
      </c>
      <c r="Q959" s="103" t="n">
        <f aca="false">IF(Q$1="P",MAX(0,Q$2-$C959),IF(Q$1="C",MAX(0,$C959-Q$2)))</f>
        <v>8.67</v>
      </c>
      <c r="R959" s="103" t="n">
        <f aca="false">IF(R$1="P",MAX(0,R$2-$C959),IF(R$1="C",MAX(0,$C959-R$2)))</f>
        <v>0</v>
      </c>
      <c r="S959" s="103" t="n">
        <f aca="false">IF(S$1="P",MAX(0,S$2-$C959),IF(S$1="C",MAX(0,$C959-S$2)))</f>
        <v>0</v>
      </c>
      <c r="T959" s="104" t="n">
        <f aca="false">A959</f>
        <v>44</v>
      </c>
      <c r="U959" s="105" t="n">
        <f aca="false">VLOOKUP($B959,Gas!$B$3:$E$2506,2)</f>
        <v>3.03</v>
      </c>
      <c r="V959" s="46" t="n">
        <f aca="false">C959/U959</f>
        <v>16.0627062706271</v>
      </c>
      <c r="W959" s="99" t="n">
        <f aca="false">VLOOKUP($B959,Gas!$B$3:$E$2506,4)</f>
        <v>0.308360038307648</v>
      </c>
    </row>
    <row r="960" customFormat="false" ht="12.75" hidden="false" customHeight="false" outlineLevel="0" collapsed="false">
      <c r="A960" s="95" t="n">
        <f aca="false">MONTH(B960)+(YEAR(B960)-1998)*12</f>
        <v>44</v>
      </c>
      <c r="B960" s="101" t="n">
        <v>37119</v>
      </c>
      <c r="C960" s="102" t="n">
        <v>45.66</v>
      </c>
      <c r="D960" s="98" t="n">
        <f aca="false">LN(C960/C959)</f>
        <v>-0.0638401827437136</v>
      </c>
      <c r="E960" s="106" t="n">
        <f aca="false">STDEV(D951:D960)*SQRT(trade_day)</f>
        <v>12.3708924469105</v>
      </c>
      <c r="F960" s="97"/>
      <c r="G960" s="103" t="n">
        <f aca="false">IF(G$1="P",MAX(0,G$2-$C960),IF(G$1="C",MAX(0,$C960-G$2)))</f>
        <v>0</v>
      </c>
      <c r="H960" s="103" t="n">
        <f aca="false">IF(H$1="P",MAX(0,H$2-$C960),IF(H$1="C",MAX(0,$C960-H$2)))</f>
        <v>0</v>
      </c>
      <c r="I960" s="103" t="n">
        <f aca="false">IF(I$1="P",MAX(0,I$2-$C960),IF(I$1="C",MAX(0,$C960-I$2)))</f>
        <v>0</v>
      </c>
      <c r="J960" s="103" t="n">
        <f aca="false">IF(J$1="P",MAX(0,J$2-$C960),IF(J$1="C",MAX(0,$C960-J$2)))</f>
        <v>0</v>
      </c>
      <c r="K960" s="103" t="n">
        <f aca="false">IF(K$1="P",MAX(0,K$2-$C960),IF(K$1="C",MAX(0,$C960-K$2)))</f>
        <v>0</v>
      </c>
      <c r="L960" s="103" t="n">
        <f aca="false">IF(L$1="P",MAX(0,L$2-$C960),IF(L$1="C",MAX(0,$C960-L$2)))</f>
        <v>4.34</v>
      </c>
      <c r="M960" s="103" t="n">
        <f aca="false">IF(M$1="P",MAX(0,M$2-$C960),IF(M$1="C",MAX(0,$C960-M$2)))</f>
        <v>25.66</v>
      </c>
      <c r="N960" s="103" t="n">
        <f aca="false">IF(N$1="P",MAX(0,N$2-$C960),IF(N$1="C",MAX(0,$C960-N$2)))</f>
        <v>20.66</v>
      </c>
      <c r="O960" s="103" t="n">
        <f aca="false">IF(O$1="P",MAX(0,O$2-$C960),IF(O$1="C",MAX(0,$C960-O$2)))</f>
        <v>15.66</v>
      </c>
      <c r="P960" s="103" t="n">
        <f aca="false">IF(P$1="P",MAX(0,P$2-$C960),IF(P$1="C",MAX(0,$C960-P$2)))</f>
        <v>10.66</v>
      </c>
      <c r="Q960" s="103" t="n">
        <f aca="false">IF(Q$1="P",MAX(0,Q$2-$C960),IF(Q$1="C",MAX(0,$C960-Q$2)))</f>
        <v>5.66</v>
      </c>
      <c r="R960" s="103" t="n">
        <f aca="false">IF(R$1="P",MAX(0,R$2-$C960),IF(R$1="C",MAX(0,$C960-R$2)))</f>
        <v>0</v>
      </c>
      <c r="S960" s="103" t="n">
        <f aca="false">IF(S$1="P",MAX(0,S$2-$C960),IF(S$1="C",MAX(0,$C960-S$2)))</f>
        <v>0</v>
      </c>
      <c r="T960" s="104" t="n">
        <f aca="false">A960</f>
        <v>44</v>
      </c>
      <c r="U960" s="105" t="n">
        <f aca="false">VLOOKUP($B960,Gas!$B$3:$E$2506,2)</f>
        <v>3.145</v>
      </c>
      <c r="V960" s="46" t="n">
        <f aca="false">C960/U960</f>
        <v>14.5182829888712</v>
      </c>
      <c r="W960" s="99" t="n">
        <f aca="false">VLOOKUP($B960,Gas!$B$3:$E$2506,4)</f>
        <v>0.384991105750358</v>
      </c>
    </row>
    <row r="961" customFormat="false" ht="12.75" hidden="false" customHeight="false" outlineLevel="0" collapsed="false">
      <c r="A961" s="95" t="n">
        <f aca="false">MONTH(B961)+(YEAR(B961)-1998)*12</f>
        <v>44</v>
      </c>
      <c r="B961" s="101" t="n">
        <v>37120</v>
      </c>
      <c r="C961" s="102" t="n">
        <v>47.37</v>
      </c>
      <c r="D961" s="98" t="n">
        <f aca="false">LN(C961/C960)</f>
        <v>0.0367664758340109</v>
      </c>
      <c r="E961" s="106" t="n">
        <f aca="false">STDEV(D952:D961)*SQRT(trade_day)</f>
        <v>12.3524048348793</v>
      </c>
      <c r="F961" s="97"/>
      <c r="G961" s="103" t="n">
        <f aca="false">IF(G$1="P",MAX(0,G$2-$C961),IF(G$1="C",MAX(0,$C961-G$2)))</f>
        <v>0</v>
      </c>
      <c r="H961" s="103" t="n">
        <f aca="false">IF(H$1="P",MAX(0,H$2-$C961),IF(H$1="C",MAX(0,$C961-H$2)))</f>
        <v>0</v>
      </c>
      <c r="I961" s="103" t="n">
        <f aca="false">IF(I$1="P",MAX(0,I$2-$C961),IF(I$1="C",MAX(0,$C961-I$2)))</f>
        <v>0</v>
      </c>
      <c r="J961" s="103" t="n">
        <f aca="false">IF(J$1="P",MAX(0,J$2-$C961),IF(J$1="C",MAX(0,$C961-J$2)))</f>
        <v>0</v>
      </c>
      <c r="K961" s="103" t="n">
        <f aca="false">IF(K$1="P",MAX(0,K$2-$C961),IF(K$1="C",MAX(0,$C961-K$2)))</f>
        <v>0</v>
      </c>
      <c r="L961" s="103" t="n">
        <f aca="false">IF(L$1="P",MAX(0,L$2-$C961),IF(L$1="C",MAX(0,$C961-L$2)))</f>
        <v>2.63</v>
      </c>
      <c r="M961" s="103" t="n">
        <f aca="false">IF(M$1="P",MAX(0,M$2-$C961),IF(M$1="C",MAX(0,$C961-M$2)))</f>
        <v>27.37</v>
      </c>
      <c r="N961" s="103" t="n">
        <f aca="false">IF(N$1="P",MAX(0,N$2-$C961),IF(N$1="C",MAX(0,$C961-N$2)))</f>
        <v>22.37</v>
      </c>
      <c r="O961" s="103" t="n">
        <f aca="false">IF(O$1="P",MAX(0,O$2-$C961),IF(O$1="C",MAX(0,$C961-O$2)))</f>
        <v>17.37</v>
      </c>
      <c r="P961" s="103" t="n">
        <f aca="false">IF(P$1="P",MAX(0,P$2-$C961),IF(P$1="C",MAX(0,$C961-P$2)))</f>
        <v>12.37</v>
      </c>
      <c r="Q961" s="103" t="n">
        <f aca="false">IF(Q$1="P",MAX(0,Q$2-$C961),IF(Q$1="C",MAX(0,$C961-Q$2)))</f>
        <v>7.37</v>
      </c>
      <c r="R961" s="103" t="n">
        <f aca="false">IF(R$1="P",MAX(0,R$2-$C961),IF(R$1="C",MAX(0,$C961-R$2)))</f>
        <v>0</v>
      </c>
      <c r="S961" s="103" t="n">
        <f aca="false">IF(S$1="P",MAX(0,S$2-$C961),IF(S$1="C",MAX(0,$C961-S$2)))</f>
        <v>0</v>
      </c>
      <c r="T961" s="104" t="n">
        <f aca="false">A961</f>
        <v>44</v>
      </c>
      <c r="U961" s="105" t="n">
        <f aca="false">VLOOKUP($B961,Gas!$B$3:$E$2506,2)</f>
        <v>3.44</v>
      </c>
      <c r="V961" s="46" t="n">
        <f aca="false">C961/U961</f>
        <v>13.7703488372093</v>
      </c>
      <c r="W961" s="99" t="n">
        <f aca="false">VLOOKUP($B961,Gas!$B$3:$E$2506,4)</f>
        <v>0.648466145931698</v>
      </c>
    </row>
    <row r="962" customFormat="false" ht="12.75" hidden="false" customHeight="false" outlineLevel="0" collapsed="false">
      <c r="A962" s="95" t="n">
        <f aca="false">MONTH(B962)+(YEAR(B962)-1998)*12</f>
        <v>44</v>
      </c>
      <c r="B962" s="101" t="n">
        <v>37123</v>
      </c>
      <c r="C962" s="102" t="n">
        <v>47.03</v>
      </c>
      <c r="D962" s="98" t="n">
        <f aca="false">LN(C962/C961)</f>
        <v>-0.00720342097870374</v>
      </c>
      <c r="E962" s="106" t="n">
        <f aca="false">STDEV(D953:D962)*SQRT(trade_day)</f>
        <v>12.2877902732947</v>
      </c>
      <c r="F962" s="97"/>
      <c r="G962" s="103" t="n">
        <f aca="false">IF(G$1="P",MAX(0,G$2-$C962),IF(G$1="C",MAX(0,$C962-G$2)))</f>
        <v>0</v>
      </c>
      <c r="H962" s="103" t="n">
        <f aca="false">IF(H$1="P",MAX(0,H$2-$C962),IF(H$1="C",MAX(0,$C962-H$2)))</f>
        <v>0</v>
      </c>
      <c r="I962" s="103" t="n">
        <f aca="false">IF(I$1="P",MAX(0,I$2-$C962),IF(I$1="C",MAX(0,$C962-I$2)))</f>
        <v>0</v>
      </c>
      <c r="J962" s="103" t="n">
        <f aca="false">IF(J$1="P",MAX(0,J$2-$C962),IF(J$1="C",MAX(0,$C962-J$2)))</f>
        <v>0</v>
      </c>
      <c r="K962" s="103" t="n">
        <f aca="false">IF(K$1="P",MAX(0,K$2-$C962),IF(K$1="C",MAX(0,$C962-K$2)))</f>
        <v>0</v>
      </c>
      <c r="L962" s="103" t="n">
        <f aca="false">IF(L$1="P",MAX(0,L$2-$C962),IF(L$1="C",MAX(0,$C962-L$2)))</f>
        <v>2.97</v>
      </c>
      <c r="M962" s="103" t="n">
        <f aca="false">IF(M$1="P",MAX(0,M$2-$C962),IF(M$1="C",MAX(0,$C962-M$2)))</f>
        <v>27.03</v>
      </c>
      <c r="N962" s="103" t="n">
        <f aca="false">IF(N$1="P",MAX(0,N$2-$C962),IF(N$1="C",MAX(0,$C962-N$2)))</f>
        <v>22.03</v>
      </c>
      <c r="O962" s="103" t="n">
        <f aca="false">IF(O$1="P",MAX(0,O$2-$C962),IF(O$1="C",MAX(0,$C962-O$2)))</f>
        <v>17.03</v>
      </c>
      <c r="P962" s="103" t="n">
        <f aca="false">IF(P$1="P",MAX(0,P$2-$C962),IF(P$1="C",MAX(0,$C962-P$2)))</f>
        <v>12.03</v>
      </c>
      <c r="Q962" s="103" t="n">
        <f aca="false">IF(Q$1="P",MAX(0,Q$2-$C962),IF(Q$1="C",MAX(0,$C962-Q$2)))</f>
        <v>7.03</v>
      </c>
      <c r="R962" s="103" t="n">
        <f aca="false">IF(R$1="P",MAX(0,R$2-$C962),IF(R$1="C",MAX(0,$C962-R$2)))</f>
        <v>0</v>
      </c>
      <c r="S962" s="103" t="n">
        <f aca="false">IF(S$1="P",MAX(0,S$2-$C962),IF(S$1="C",MAX(0,$C962-S$2)))</f>
        <v>0</v>
      </c>
      <c r="T962" s="104" t="n">
        <f aca="false">A962</f>
        <v>44</v>
      </c>
      <c r="U962" s="105" t="n">
        <f aca="false">VLOOKUP($B962,Gas!$B$3:$E$2506,2)</f>
        <v>3.23</v>
      </c>
      <c r="V962" s="46" t="n">
        <f aca="false">C962/U962</f>
        <v>14.5603715170279</v>
      </c>
      <c r="W962" s="99" t="n">
        <f aca="false">VLOOKUP($B962,Gas!$B$3:$E$2506,4)</f>
        <v>0.771370698356037</v>
      </c>
    </row>
    <row r="963" customFormat="false" ht="12.75" hidden="false" customHeight="false" outlineLevel="0" collapsed="false">
      <c r="A963" s="95" t="n">
        <f aca="false">MONTH(B963)+(YEAR(B963)-1998)*12</f>
        <v>44</v>
      </c>
      <c r="B963" s="101" t="n">
        <v>37124</v>
      </c>
      <c r="C963" s="102" t="n">
        <v>46.51</v>
      </c>
      <c r="D963" s="98" t="n">
        <f aca="false">LN(C963/C962)</f>
        <v>-0.011118352720951</v>
      </c>
      <c r="E963" s="106" t="n">
        <f aca="false">STDEV(D954:D963)*SQRT(trade_day)</f>
        <v>9.58768299745977</v>
      </c>
      <c r="F963" s="97"/>
      <c r="G963" s="103" t="n">
        <f aca="false">IF(G$1="P",MAX(0,G$2-$C963),IF(G$1="C",MAX(0,$C963-G$2)))</f>
        <v>0</v>
      </c>
      <c r="H963" s="103" t="n">
        <f aca="false">IF(H$1="P",MAX(0,H$2-$C963),IF(H$1="C",MAX(0,$C963-H$2)))</f>
        <v>0</v>
      </c>
      <c r="I963" s="103" t="n">
        <f aca="false">IF(I$1="P",MAX(0,I$2-$C963),IF(I$1="C",MAX(0,$C963-I$2)))</f>
        <v>0</v>
      </c>
      <c r="J963" s="103" t="n">
        <f aca="false">IF(J$1="P",MAX(0,J$2-$C963),IF(J$1="C",MAX(0,$C963-J$2)))</f>
        <v>0</v>
      </c>
      <c r="K963" s="103" t="n">
        <f aca="false">IF(K$1="P",MAX(0,K$2-$C963),IF(K$1="C",MAX(0,$C963-K$2)))</f>
        <v>0</v>
      </c>
      <c r="L963" s="103" t="n">
        <f aca="false">IF(L$1="P",MAX(0,L$2-$C963),IF(L$1="C",MAX(0,$C963-L$2)))</f>
        <v>3.49</v>
      </c>
      <c r="M963" s="103" t="n">
        <f aca="false">IF(M$1="P",MAX(0,M$2-$C963),IF(M$1="C",MAX(0,$C963-M$2)))</f>
        <v>26.51</v>
      </c>
      <c r="N963" s="103" t="n">
        <f aca="false">IF(N$1="P",MAX(0,N$2-$C963),IF(N$1="C",MAX(0,$C963-N$2)))</f>
        <v>21.51</v>
      </c>
      <c r="O963" s="103" t="n">
        <f aca="false">IF(O$1="P",MAX(0,O$2-$C963),IF(O$1="C",MAX(0,$C963-O$2)))</f>
        <v>16.51</v>
      </c>
      <c r="P963" s="103" t="n">
        <f aca="false">IF(P$1="P",MAX(0,P$2-$C963),IF(P$1="C",MAX(0,$C963-P$2)))</f>
        <v>11.51</v>
      </c>
      <c r="Q963" s="103" t="n">
        <f aca="false">IF(Q$1="P",MAX(0,Q$2-$C963),IF(Q$1="C",MAX(0,$C963-Q$2)))</f>
        <v>6.51</v>
      </c>
      <c r="R963" s="103" t="n">
        <f aca="false">IF(R$1="P",MAX(0,R$2-$C963),IF(R$1="C",MAX(0,$C963-R$2)))</f>
        <v>0</v>
      </c>
      <c r="S963" s="103" t="n">
        <f aca="false">IF(S$1="P",MAX(0,S$2-$C963),IF(S$1="C",MAX(0,$C963-S$2)))</f>
        <v>0</v>
      </c>
      <c r="T963" s="104" t="n">
        <f aca="false">A963</f>
        <v>44</v>
      </c>
      <c r="U963" s="105" t="n">
        <f aca="false">VLOOKUP($B963,Gas!$B$3:$E$2506,2)</f>
        <v>3.16</v>
      </c>
      <c r="V963" s="46" t="n">
        <f aca="false">C963/U963</f>
        <v>14.7183544303797</v>
      </c>
      <c r="W963" s="99" t="n">
        <f aca="false">VLOOKUP($B963,Gas!$B$3:$E$2506,4)</f>
        <v>0.745123278155602</v>
      </c>
    </row>
    <row r="964" customFormat="false" ht="12.75" hidden="false" customHeight="false" outlineLevel="0" collapsed="false">
      <c r="A964" s="95" t="n">
        <f aca="false">MONTH(B964)+(YEAR(B964)-1998)*12</f>
        <v>44</v>
      </c>
      <c r="B964" s="101" t="n">
        <v>37125</v>
      </c>
      <c r="C964" s="102" t="n">
        <v>46.54</v>
      </c>
      <c r="D964" s="98" t="n">
        <f aca="false">LN(C964/C963)</f>
        <v>0.000644814638140008</v>
      </c>
      <c r="E964" s="106" t="n">
        <f aca="false">STDEV(D955:D964)*SQRT(trade_day)</f>
        <v>9.58481526145951</v>
      </c>
      <c r="F964" s="97"/>
      <c r="G964" s="103" t="n">
        <f aca="false">IF(G$1="P",MAX(0,G$2-$C964),IF(G$1="C",MAX(0,$C964-G$2)))</f>
        <v>0</v>
      </c>
      <c r="H964" s="103" t="n">
        <f aca="false">IF(H$1="P",MAX(0,H$2-$C964),IF(H$1="C",MAX(0,$C964-H$2)))</f>
        <v>0</v>
      </c>
      <c r="I964" s="103" t="n">
        <f aca="false">IF(I$1="P",MAX(0,I$2-$C964),IF(I$1="C",MAX(0,$C964-I$2)))</f>
        <v>0</v>
      </c>
      <c r="J964" s="103" t="n">
        <f aca="false">IF(J$1="P",MAX(0,J$2-$C964),IF(J$1="C",MAX(0,$C964-J$2)))</f>
        <v>0</v>
      </c>
      <c r="K964" s="103" t="n">
        <f aca="false">IF(K$1="P",MAX(0,K$2-$C964),IF(K$1="C",MAX(0,$C964-K$2)))</f>
        <v>0</v>
      </c>
      <c r="L964" s="103" t="n">
        <f aca="false">IF(L$1="P",MAX(0,L$2-$C964),IF(L$1="C",MAX(0,$C964-L$2)))</f>
        <v>3.46</v>
      </c>
      <c r="M964" s="103" t="n">
        <f aca="false">IF(M$1="P",MAX(0,M$2-$C964),IF(M$1="C",MAX(0,$C964-M$2)))</f>
        <v>26.54</v>
      </c>
      <c r="N964" s="103" t="n">
        <f aca="false">IF(N$1="P",MAX(0,N$2-$C964),IF(N$1="C",MAX(0,$C964-N$2)))</f>
        <v>21.54</v>
      </c>
      <c r="O964" s="103" t="n">
        <f aca="false">IF(O$1="P",MAX(0,O$2-$C964),IF(O$1="C",MAX(0,$C964-O$2)))</f>
        <v>16.54</v>
      </c>
      <c r="P964" s="103" t="n">
        <f aca="false">IF(P$1="P",MAX(0,P$2-$C964),IF(P$1="C",MAX(0,$C964-P$2)))</f>
        <v>11.54</v>
      </c>
      <c r="Q964" s="103" t="n">
        <f aca="false">IF(Q$1="P",MAX(0,Q$2-$C964),IF(Q$1="C",MAX(0,$C964-Q$2)))</f>
        <v>6.54</v>
      </c>
      <c r="R964" s="103" t="n">
        <f aca="false">IF(R$1="P",MAX(0,R$2-$C964),IF(R$1="C",MAX(0,$C964-R$2)))</f>
        <v>0</v>
      </c>
      <c r="S964" s="103" t="n">
        <f aca="false">IF(S$1="P",MAX(0,S$2-$C964),IF(S$1="C",MAX(0,$C964-S$2)))</f>
        <v>0</v>
      </c>
      <c r="T964" s="104" t="n">
        <f aca="false">A964</f>
        <v>44</v>
      </c>
      <c r="U964" s="105" t="n">
        <f aca="false">VLOOKUP($B964,Gas!$B$3:$E$2506,2)</f>
        <v>3.165</v>
      </c>
      <c r="V964" s="46" t="n">
        <f aca="false">C964/U964</f>
        <v>14.7045813586098</v>
      </c>
      <c r="W964" s="99" t="n">
        <f aca="false">VLOOKUP($B964,Gas!$B$3:$E$2506,4)</f>
        <v>0.74467968403342</v>
      </c>
    </row>
    <row r="965" customFormat="false" ht="12.75" hidden="false" customHeight="false" outlineLevel="0" collapsed="false">
      <c r="A965" s="95" t="n">
        <f aca="false">MONTH(B965)+(YEAR(B965)-1998)*12</f>
        <v>44</v>
      </c>
      <c r="B965" s="101" t="n">
        <v>37126</v>
      </c>
      <c r="C965" s="102" t="n">
        <v>46.3</v>
      </c>
      <c r="D965" s="98" t="n">
        <f aca="false">LN(C965/C964)</f>
        <v>-0.00517019678195738</v>
      </c>
      <c r="E965" s="106" t="n">
        <f aca="false">STDEV(D956:D965)*SQRT(trade_day)</f>
        <v>9.20135915940487</v>
      </c>
      <c r="F965" s="97"/>
      <c r="G965" s="103" t="n">
        <f aca="false">IF(G$1="P",MAX(0,G$2-$C965),IF(G$1="C",MAX(0,$C965-G$2)))</f>
        <v>0</v>
      </c>
      <c r="H965" s="103" t="n">
        <f aca="false">IF(H$1="P",MAX(0,H$2-$C965),IF(H$1="C",MAX(0,$C965-H$2)))</f>
        <v>0</v>
      </c>
      <c r="I965" s="103" t="n">
        <f aca="false">IF(I$1="P",MAX(0,I$2-$C965),IF(I$1="C",MAX(0,$C965-I$2)))</f>
        <v>0</v>
      </c>
      <c r="J965" s="103" t="n">
        <f aca="false">IF(J$1="P",MAX(0,J$2-$C965),IF(J$1="C",MAX(0,$C965-J$2)))</f>
        <v>0</v>
      </c>
      <c r="K965" s="103" t="n">
        <f aca="false">IF(K$1="P",MAX(0,K$2-$C965),IF(K$1="C",MAX(0,$C965-K$2)))</f>
        <v>0</v>
      </c>
      <c r="L965" s="103" t="n">
        <f aca="false">IF(L$1="P",MAX(0,L$2-$C965),IF(L$1="C",MAX(0,$C965-L$2)))</f>
        <v>3.7</v>
      </c>
      <c r="M965" s="103" t="n">
        <f aca="false">IF(M$1="P",MAX(0,M$2-$C965),IF(M$1="C",MAX(0,$C965-M$2)))</f>
        <v>26.3</v>
      </c>
      <c r="N965" s="103" t="n">
        <f aca="false">IF(N$1="P",MAX(0,N$2-$C965),IF(N$1="C",MAX(0,$C965-N$2)))</f>
        <v>21.3</v>
      </c>
      <c r="O965" s="103" t="n">
        <f aca="false">IF(O$1="P",MAX(0,O$2-$C965),IF(O$1="C",MAX(0,$C965-O$2)))</f>
        <v>16.3</v>
      </c>
      <c r="P965" s="103" t="n">
        <f aca="false">IF(P$1="P",MAX(0,P$2-$C965),IF(P$1="C",MAX(0,$C965-P$2)))</f>
        <v>11.3</v>
      </c>
      <c r="Q965" s="103" t="n">
        <f aca="false">IF(Q$1="P",MAX(0,Q$2-$C965),IF(Q$1="C",MAX(0,$C965-Q$2)))</f>
        <v>6.3</v>
      </c>
      <c r="R965" s="103" t="n">
        <f aca="false">IF(R$1="P",MAX(0,R$2-$C965),IF(R$1="C",MAX(0,$C965-R$2)))</f>
        <v>0</v>
      </c>
      <c r="S965" s="103" t="n">
        <f aca="false">IF(S$1="P",MAX(0,S$2-$C965),IF(S$1="C",MAX(0,$C965-S$2)))</f>
        <v>0</v>
      </c>
      <c r="T965" s="104" t="n">
        <f aca="false">A965</f>
        <v>44</v>
      </c>
      <c r="U965" s="105" t="n">
        <f aca="false">VLOOKUP($B965,Gas!$B$3:$E$2506,2)</f>
        <v>3.19</v>
      </c>
      <c r="V965" s="46" t="n">
        <f aca="false">C965/U965</f>
        <v>14.5141065830721</v>
      </c>
      <c r="W965" s="99" t="n">
        <f aca="false">VLOOKUP($B965,Gas!$B$3:$E$2506,4)</f>
        <v>0.743615231138479</v>
      </c>
    </row>
    <row r="966" customFormat="false" ht="12.75" hidden="false" customHeight="false" outlineLevel="0" collapsed="false">
      <c r="A966" s="95" t="n">
        <f aca="false">MONTH(B966)+(YEAR(B966)-1998)*12</f>
        <v>44</v>
      </c>
      <c r="B966" s="101" t="n">
        <v>37127</v>
      </c>
      <c r="C966" s="102" t="n">
        <v>44.54</v>
      </c>
      <c r="D966" s="98" t="n">
        <f aca="false">LN(C966/C965)</f>
        <v>-0.0387542992629668</v>
      </c>
      <c r="E966" s="106" t="n">
        <f aca="false">STDEV(D957:D966)*SQRT(trade_day)</f>
        <v>9.21970882614106</v>
      </c>
      <c r="F966" s="97"/>
      <c r="G966" s="103" t="n">
        <f aca="false">IF(G$1="P",MAX(0,G$2-$C966),IF(G$1="C",MAX(0,$C966-G$2)))</f>
        <v>0</v>
      </c>
      <c r="H966" s="103" t="n">
        <f aca="false">IF(H$1="P",MAX(0,H$2-$C966),IF(H$1="C",MAX(0,$C966-H$2)))</f>
        <v>0</v>
      </c>
      <c r="I966" s="103" t="n">
        <f aca="false">IF(I$1="P",MAX(0,I$2-$C966),IF(I$1="C",MAX(0,$C966-I$2)))</f>
        <v>0</v>
      </c>
      <c r="J966" s="103" t="n">
        <f aca="false">IF(J$1="P",MAX(0,J$2-$C966),IF(J$1="C",MAX(0,$C966-J$2)))</f>
        <v>0</v>
      </c>
      <c r="K966" s="103" t="n">
        <f aca="false">IF(K$1="P",MAX(0,K$2-$C966),IF(K$1="C",MAX(0,$C966-K$2)))</f>
        <v>0</v>
      </c>
      <c r="L966" s="103" t="n">
        <f aca="false">IF(L$1="P",MAX(0,L$2-$C966),IF(L$1="C",MAX(0,$C966-L$2)))</f>
        <v>5.46</v>
      </c>
      <c r="M966" s="103" t="n">
        <f aca="false">IF(M$1="P",MAX(0,M$2-$C966),IF(M$1="C",MAX(0,$C966-M$2)))</f>
        <v>24.54</v>
      </c>
      <c r="N966" s="103" t="n">
        <f aca="false">IF(N$1="P",MAX(0,N$2-$C966),IF(N$1="C",MAX(0,$C966-N$2)))</f>
        <v>19.54</v>
      </c>
      <c r="O966" s="103" t="n">
        <f aca="false">IF(O$1="P",MAX(0,O$2-$C966),IF(O$1="C",MAX(0,$C966-O$2)))</f>
        <v>14.54</v>
      </c>
      <c r="P966" s="103" t="n">
        <f aca="false">IF(P$1="P",MAX(0,P$2-$C966),IF(P$1="C",MAX(0,$C966-P$2)))</f>
        <v>9.54</v>
      </c>
      <c r="Q966" s="103" t="n">
        <f aca="false">IF(Q$1="P",MAX(0,Q$2-$C966),IF(Q$1="C",MAX(0,$C966-Q$2)))</f>
        <v>4.54</v>
      </c>
      <c r="R966" s="103" t="n">
        <f aca="false">IF(R$1="P",MAX(0,R$2-$C966),IF(R$1="C",MAX(0,$C966-R$2)))</f>
        <v>0</v>
      </c>
      <c r="S966" s="103" t="n">
        <f aca="false">IF(S$1="P",MAX(0,S$2-$C966),IF(S$1="C",MAX(0,$C966-S$2)))</f>
        <v>0</v>
      </c>
      <c r="T966" s="104" t="n">
        <f aca="false">A966</f>
        <v>44</v>
      </c>
      <c r="U966" s="105" t="n">
        <f aca="false">VLOOKUP($B966,Gas!$B$3:$E$2506,2)</f>
        <v>2.86</v>
      </c>
      <c r="V966" s="46" t="n">
        <f aca="false">C966/U966</f>
        <v>15.5734265734266</v>
      </c>
      <c r="W966" s="99" t="n">
        <f aca="false">VLOOKUP($B966,Gas!$B$3:$E$2506,4)</f>
        <v>1.02260684097979</v>
      </c>
    </row>
    <row r="967" customFormat="false" ht="12.75" hidden="false" customHeight="false" outlineLevel="0" collapsed="false">
      <c r="A967" s="95" t="n">
        <f aca="false">MONTH(B967)+(YEAR(B967)-1998)*12</f>
        <v>44</v>
      </c>
      <c r="B967" s="101" t="n">
        <v>37130</v>
      </c>
      <c r="C967" s="102" t="n">
        <v>48.42</v>
      </c>
      <c r="D967" s="98" t="n">
        <f aca="false">LN(C967/C966)</f>
        <v>0.0835252896806908</v>
      </c>
      <c r="E967" s="106" t="n">
        <f aca="false">STDEV(D958:D967)*SQRT(trade_day)</f>
        <v>1.34765330871667</v>
      </c>
      <c r="F967" s="97"/>
      <c r="G967" s="103" t="n">
        <f aca="false">IF(G$1="P",MAX(0,G$2-$C967),IF(G$1="C",MAX(0,$C967-G$2)))</f>
        <v>0</v>
      </c>
      <c r="H967" s="103" t="n">
        <f aca="false">IF(H$1="P",MAX(0,H$2-$C967),IF(H$1="C",MAX(0,$C967-H$2)))</f>
        <v>0</v>
      </c>
      <c r="I967" s="103" t="n">
        <f aca="false">IF(I$1="P",MAX(0,I$2-$C967),IF(I$1="C",MAX(0,$C967-I$2)))</f>
        <v>0</v>
      </c>
      <c r="J967" s="103" t="n">
        <f aca="false">IF(J$1="P",MAX(0,J$2-$C967),IF(J$1="C",MAX(0,$C967-J$2)))</f>
        <v>0</v>
      </c>
      <c r="K967" s="103" t="n">
        <f aca="false">IF(K$1="P",MAX(0,K$2-$C967),IF(K$1="C",MAX(0,$C967-K$2)))</f>
        <v>0</v>
      </c>
      <c r="L967" s="103" t="n">
        <f aca="false">IF(L$1="P",MAX(0,L$2-$C967),IF(L$1="C",MAX(0,$C967-L$2)))</f>
        <v>1.58</v>
      </c>
      <c r="M967" s="103" t="n">
        <f aca="false">IF(M$1="P",MAX(0,M$2-$C967),IF(M$1="C",MAX(0,$C967-M$2)))</f>
        <v>28.42</v>
      </c>
      <c r="N967" s="103" t="n">
        <f aca="false">IF(N$1="P",MAX(0,N$2-$C967),IF(N$1="C",MAX(0,$C967-N$2)))</f>
        <v>23.42</v>
      </c>
      <c r="O967" s="103" t="n">
        <f aca="false">IF(O$1="P",MAX(0,O$2-$C967),IF(O$1="C",MAX(0,$C967-O$2)))</f>
        <v>18.42</v>
      </c>
      <c r="P967" s="103" t="n">
        <f aca="false">IF(P$1="P",MAX(0,P$2-$C967),IF(P$1="C",MAX(0,$C967-P$2)))</f>
        <v>13.42</v>
      </c>
      <c r="Q967" s="103" t="n">
        <f aca="false">IF(Q$1="P",MAX(0,Q$2-$C967),IF(Q$1="C",MAX(0,$C967-Q$2)))</f>
        <v>8.42</v>
      </c>
      <c r="R967" s="103" t="n">
        <f aca="false">IF(R$1="P",MAX(0,R$2-$C967),IF(R$1="C",MAX(0,$C967-R$2)))</f>
        <v>0</v>
      </c>
      <c r="S967" s="103" t="n">
        <f aca="false">IF(S$1="P",MAX(0,S$2-$C967),IF(S$1="C",MAX(0,$C967-S$2)))</f>
        <v>0</v>
      </c>
      <c r="T967" s="104" t="n">
        <f aca="false">A967</f>
        <v>44</v>
      </c>
      <c r="U967" s="105" t="n">
        <f aca="false">VLOOKUP($B967,Gas!$B$3:$E$2506,2)</f>
        <v>2.77</v>
      </c>
      <c r="V967" s="46" t="n">
        <f aca="false">C967/U967</f>
        <v>17.4801444043321</v>
      </c>
      <c r="W967" s="99" t="n">
        <f aca="false">VLOOKUP($B967,Gas!$B$3:$E$2506,4)</f>
        <v>0.719546014624343</v>
      </c>
    </row>
    <row r="968" customFormat="false" ht="12.75" hidden="false" customHeight="false" outlineLevel="0" collapsed="false">
      <c r="A968" s="95" t="n">
        <f aca="false">MONTH(B968)+(YEAR(B968)-1998)*12</f>
        <v>44</v>
      </c>
      <c r="B968" s="101" t="n">
        <v>37131</v>
      </c>
      <c r="C968" s="102" t="n">
        <v>45.78</v>
      </c>
      <c r="D968" s="98" t="n">
        <f aca="false">LN(C968/C967)</f>
        <v>-0.0560656369854918</v>
      </c>
      <c r="E968" s="106" t="n">
        <f aca="false">STDEV(D959:D968)*SQRT(trade_day)</f>
        <v>1.12742144176406</v>
      </c>
      <c r="F968" s="97"/>
      <c r="G968" s="103" t="n">
        <f aca="false">IF(G$1="P",MAX(0,G$2-$C968),IF(G$1="C",MAX(0,$C968-G$2)))</f>
        <v>0</v>
      </c>
      <c r="H968" s="103" t="n">
        <f aca="false">IF(H$1="P",MAX(0,H$2-$C968),IF(H$1="C",MAX(0,$C968-H$2)))</f>
        <v>0</v>
      </c>
      <c r="I968" s="103" t="n">
        <f aca="false">IF(I$1="P",MAX(0,I$2-$C968),IF(I$1="C",MAX(0,$C968-I$2)))</f>
        <v>0</v>
      </c>
      <c r="J968" s="103" t="n">
        <f aca="false">IF(J$1="P",MAX(0,J$2-$C968),IF(J$1="C",MAX(0,$C968-J$2)))</f>
        <v>0</v>
      </c>
      <c r="K968" s="103" t="n">
        <f aca="false">IF(K$1="P",MAX(0,K$2-$C968),IF(K$1="C",MAX(0,$C968-K$2)))</f>
        <v>0</v>
      </c>
      <c r="L968" s="103" t="n">
        <f aca="false">IF(L$1="P",MAX(0,L$2-$C968),IF(L$1="C",MAX(0,$C968-L$2)))</f>
        <v>4.22</v>
      </c>
      <c r="M968" s="103" t="n">
        <f aca="false">IF(M$1="P",MAX(0,M$2-$C968),IF(M$1="C",MAX(0,$C968-M$2)))</f>
        <v>25.78</v>
      </c>
      <c r="N968" s="103" t="n">
        <f aca="false">IF(N$1="P",MAX(0,N$2-$C968),IF(N$1="C",MAX(0,$C968-N$2)))</f>
        <v>20.78</v>
      </c>
      <c r="O968" s="103" t="n">
        <f aca="false">IF(O$1="P",MAX(0,O$2-$C968),IF(O$1="C",MAX(0,$C968-O$2)))</f>
        <v>15.78</v>
      </c>
      <c r="P968" s="103" t="n">
        <f aca="false">IF(P$1="P",MAX(0,P$2-$C968),IF(P$1="C",MAX(0,$C968-P$2)))</f>
        <v>10.78</v>
      </c>
      <c r="Q968" s="103" t="n">
        <f aca="false">IF(Q$1="P",MAX(0,Q$2-$C968),IF(Q$1="C",MAX(0,$C968-Q$2)))</f>
        <v>5.78</v>
      </c>
      <c r="R968" s="103" t="n">
        <f aca="false">IF(R$1="P",MAX(0,R$2-$C968),IF(R$1="C",MAX(0,$C968-R$2)))</f>
        <v>0</v>
      </c>
      <c r="S968" s="103" t="n">
        <f aca="false">IF(S$1="P",MAX(0,S$2-$C968),IF(S$1="C",MAX(0,$C968-S$2)))</f>
        <v>0</v>
      </c>
      <c r="T968" s="104" t="n">
        <f aca="false">A968</f>
        <v>44</v>
      </c>
      <c r="U968" s="105" t="n">
        <f aca="false">VLOOKUP($B968,Gas!$B$3:$E$2506,2)</f>
        <v>2.59</v>
      </c>
      <c r="V968" s="46" t="n">
        <f aca="false">C968/U968</f>
        <v>17.6756756756757</v>
      </c>
      <c r="W968" s="99" t="n">
        <f aca="false">VLOOKUP($B968,Gas!$B$3:$E$2506,4)</f>
        <v>0.729705032598545</v>
      </c>
    </row>
    <row r="969" customFormat="false" ht="12.75" hidden="false" customHeight="false" outlineLevel="0" collapsed="false">
      <c r="A969" s="95" t="n">
        <f aca="false">MONTH(B969)+(YEAR(B969)-1998)*12</f>
        <v>44</v>
      </c>
      <c r="B969" s="101" t="n">
        <v>37132</v>
      </c>
      <c r="C969" s="102" t="n">
        <v>45.22</v>
      </c>
      <c r="D969" s="98" t="n">
        <f aca="false">LN(C969/C968)</f>
        <v>-0.0123078476745969</v>
      </c>
      <c r="E969" s="106" t="n">
        <f aca="false">STDEV(D960:D969)*SQRT(trade_day)</f>
        <v>0.684402345316637</v>
      </c>
      <c r="F969" s="97"/>
      <c r="G969" s="103" t="n">
        <f aca="false">IF(G$1="P",MAX(0,G$2-$C969),IF(G$1="C",MAX(0,$C969-G$2)))</f>
        <v>0</v>
      </c>
      <c r="H969" s="103" t="n">
        <f aca="false">IF(H$1="P",MAX(0,H$2-$C969),IF(H$1="C",MAX(0,$C969-H$2)))</f>
        <v>0</v>
      </c>
      <c r="I969" s="103" t="n">
        <f aca="false">IF(I$1="P",MAX(0,I$2-$C969),IF(I$1="C",MAX(0,$C969-I$2)))</f>
        <v>0</v>
      </c>
      <c r="J969" s="103" t="n">
        <f aca="false">IF(J$1="P",MAX(0,J$2-$C969),IF(J$1="C",MAX(0,$C969-J$2)))</f>
        <v>0</v>
      </c>
      <c r="K969" s="103" t="n">
        <f aca="false">IF(K$1="P",MAX(0,K$2-$C969),IF(K$1="C",MAX(0,$C969-K$2)))</f>
        <v>0</v>
      </c>
      <c r="L969" s="103" t="n">
        <f aca="false">IF(L$1="P",MAX(0,L$2-$C969),IF(L$1="C",MAX(0,$C969-L$2)))</f>
        <v>4.78</v>
      </c>
      <c r="M969" s="103" t="n">
        <f aca="false">IF(M$1="P",MAX(0,M$2-$C969),IF(M$1="C",MAX(0,$C969-M$2)))</f>
        <v>25.22</v>
      </c>
      <c r="N969" s="103" t="n">
        <f aca="false">IF(N$1="P",MAX(0,N$2-$C969),IF(N$1="C",MAX(0,$C969-N$2)))</f>
        <v>20.22</v>
      </c>
      <c r="O969" s="103" t="n">
        <f aca="false">IF(O$1="P",MAX(0,O$2-$C969),IF(O$1="C",MAX(0,$C969-O$2)))</f>
        <v>15.22</v>
      </c>
      <c r="P969" s="103" t="n">
        <f aca="false">IF(P$1="P",MAX(0,P$2-$C969),IF(P$1="C",MAX(0,$C969-P$2)))</f>
        <v>10.22</v>
      </c>
      <c r="Q969" s="103" t="n">
        <f aca="false">IF(Q$1="P",MAX(0,Q$2-$C969),IF(Q$1="C",MAX(0,$C969-Q$2)))</f>
        <v>5.22</v>
      </c>
      <c r="R969" s="103" t="n">
        <f aca="false">IF(R$1="P",MAX(0,R$2-$C969),IF(R$1="C",MAX(0,$C969-R$2)))</f>
        <v>0</v>
      </c>
      <c r="S969" s="103" t="n">
        <f aca="false">IF(S$1="P",MAX(0,S$2-$C969),IF(S$1="C",MAX(0,$C969-S$2)))</f>
        <v>0</v>
      </c>
      <c r="T969" s="104" t="n">
        <f aca="false">A969</f>
        <v>44</v>
      </c>
      <c r="U969" s="105" t="n">
        <f aca="false">VLOOKUP($B969,Gas!$B$3:$E$2506,2)</f>
        <v>2.555</v>
      </c>
      <c r="V969" s="46" t="n">
        <f aca="false">C969/U969</f>
        <v>17.6986301369863</v>
      </c>
      <c r="W969" s="99" t="n">
        <f aca="false">VLOOKUP($B969,Gas!$B$3:$E$2506,4)</f>
        <v>0.717535082006715</v>
      </c>
    </row>
    <row r="970" customFormat="false" ht="12.75" hidden="false" customHeight="false" outlineLevel="0" collapsed="false">
      <c r="A970" s="95" t="n">
        <f aca="false">MONTH(B970)+(YEAR(B970)-1998)*12</f>
        <v>44</v>
      </c>
      <c r="B970" s="101" t="n">
        <v>37133</v>
      </c>
      <c r="C970" s="102" t="n">
        <v>42.51</v>
      </c>
      <c r="D970" s="98" t="n">
        <f aca="false">LN(C970/C969)</f>
        <v>-0.0618001244791251</v>
      </c>
      <c r="E970" s="106" t="n">
        <f aca="false">STDEV(D961:D970)*SQRT(trade_day)</f>
        <v>0.679785611331188</v>
      </c>
      <c r="F970" s="97"/>
      <c r="G970" s="103" t="n">
        <f aca="false">IF(G$1="P",MAX(0,G$2-$C970),IF(G$1="C",MAX(0,$C970-G$2)))</f>
        <v>0</v>
      </c>
      <c r="H970" s="103" t="n">
        <f aca="false">IF(H$1="P",MAX(0,H$2-$C970),IF(H$1="C",MAX(0,$C970-H$2)))</f>
        <v>0</v>
      </c>
      <c r="I970" s="103" t="n">
        <f aca="false">IF(I$1="P",MAX(0,I$2-$C970),IF(I$1="C",MAX(0,$C970-I$2)))</f>
        <v>0</v>
      </c>
      <c r="J970" s="103" t="n">
        <f aca="false">IF(J$1="P",MAX(0,J$2-$C970),IF(J$1="C",MAX(0,$C970-J$2)))</f>
        <v>0</v>
      </c>
      <c r="K970" s="103" t="n">
        <f aca="false">IF(K$1="P",MAX(0,K$2-$C970),IF(K$1="C",MAX(0,$C970-K$2)))</f>
        <v>0</v>
      </c>
      <c r="L970" s="103" t="n">
        <f aca="false">IF(L$1="P",MAX(0,L$2-$C970),IF(L$1="C",MAX(0,$C970-L$2)))</f>
        <v>7.49</v>
      </c>
      <c r="M970" s="103" t="n">
        <f aca="false">IF(M$1="P",MAX(0,M$2-$C970),IF(M$1="C",MAX(0,$C970-M$2)))</f>
        <v>22.51</v>
      </c>
      <c r="N970" s="103" t="n">
        <f aca="false">IF(N$1="P",MAX(0,N$2-$C970),IF(N$1="C",MAX(0,$C970-N$2)))</f>
        <v>17.51</v>
      </c>
      <c r="O970" s="103" t="n">
        <f aca="false">IF(O$1="P",MAX(0,O$2-$C970),IF(O$1="C",MAX(0,$C970-O$2)))</f>
        <v>12.51</v>
      </c>
      <c r="P970" s="103" t="n">
        <f aca="false">IF(P$1="P",MAX(0,P$2-$C970),IF(P$1="C",MAX(0,$C970-P$2)))</f>
        <v>7.51</v>
      </c>
      <c r="Q970" s="103" t="n">
        <f aca="false">IF(Q$1="P",MAX(0,Q$2-$C970),IF(Q$1="C",MAX(0,$C970-Q$2)))</f>
        <v>2.51</v>
      </c>
      <c r="R970" s="103" t="n">
        <f aca="false">IF(R$1="P",MAX(0,R$2-$C970),IF(R$1="C",MAX(0,$C970-R$2)))</f>
        <v>0</v>
      </c>
      <c r="S970" s="103" t="n">
        <f aca="false">IF(S$1="P",MAX(0,S$2-$C970),IF(S$1="C",MAX(0,$C970-S$2)))</f>
        <v>0</v>
      </c>
      <c r="T970" s="104" t="n">
        <f aca="false">A970</f>
        <v>44</v>
      </c>
      <c r="U970" s="105" t="n">
        <f aca="false">VLOOKUP($B970,Gas!$B$3:$E$2506,2)</f>
        <v>2.445</v>
      </c>
      <c r="V970" s="46" t="n">
        <f aca="false">C970/U970</f>
        <v>17.3865030674847</v>
      </c>
      <c r="W970" s="99" t="n">
        <f aca="false">VLOOKUP($B970,Gas!$B$3:$E$2506,4)</f>
        <v>0.708423933791154</v>
      </c>
    </row>
    <row r="971" customFormat="false" ht="12.75" hidden="false" customHeight="false" outlineLevel="0" collapsed="false">
      <c r="A971" s="95" t="n">
        <f aca="false">MONTH(B971)+(YEAR(B971)-1998)*12</f>
        <v>44</v>
      </c>
      <c r="B971" s="101" t="n">
        <v>37134</v>
      </c>
      <c r="C971" s="102" t="n">
        <v>39.51</v>
      </c>
      <c r="D971" s="98" t="n">
        <f aca="false">LN(C971/C970)</f>
        <v>-0.0731855379473994</v>
      </c>
      <c r="E971" s="106" t="n">
        <f aca="false">STDEV(D962:D971)*SQRT(trade_day)</f>
        <v>0.704338999462978</v>
      </c>
      <c r="F971" s="97"/>
      <c r="G971" s="103" t="n">
        <f aca="false">IF(G$1="P",MAX(0,G$2-$C971),IF(G$1="C",MAX(0,$C971-G$2)))</f>
        <v>0</v>
      </c>
      <c r="H971" s="103" t="n">
        <f aca="false">IF(H$1="P",MAX(0,H$2-$C971),IF(H$1="C",MAX(0,$C971-H$2)))</f>
        <v>0</v>
      </c>
      <c r="I971" s="103" t="n">
        <f aca="false">IF(I$1="P",MAX(0,I$2-$C971),IF(I$1="C",MAX(0,$C971-I$2)))</f>
        <v>0</v>
      </c>
      <c r="J971" s="103" t="n">
        <f aca="false">IF(J$1="P",MAX(0,J$2-$C971),IF(J$1="C",MAX(0,$C971-J$2)))</f>
        <v>0</v>
      </c>
      <c r="K971" s="103" t="n">
        <f aca="false">IF(K$1="P",MAX(0,K$2-$C971),IF(K$1="C",MAX(0,$C971-K$2)))</f>
        <v>0.490000000000002</v>
      </c>
      <c r="L971" s="103" t="n">
        <f aca="false">IF(L$1="P",MAX(0,L$2-$C971),IF(L$1="C",MAX(0,$C971-L$2)))</f>
        <v>10.49</v>
      </c>
      <c r="M971" s="103" t="n">
        <f aca="false">IF(M$1="P",MAX(0,M$2-$C971),IF(M$1="C",MAX(0,$C971-M$2)))</f>
        <v>19.51</v>
      </c>
      <c r="N971" s="103" t="n">
        <f aca="false">IF(N$1="P",MAX(0,N$2-$C971),IF(N$1="C",MAX(0,$C971-N$2)))</f>
        <v>14.51</v>
      </c>
      <c r="O971" s="103" t="n">
        <f aca="false">IF(O$1="P",MAX(0,O$2-$C971),IF(O$1="C",MAX(0,$C971-O$2)))</f>
        <v>9.51</v>
      </c>
      <c r="P971" s="103" t="n">
        <f aca="false">IF(P$1="P",MAX(0,P$2-$C971),IF(P$1="C",MAX(0,$C971-P$2)))</f>
        <v>4.51</v>
      </c>
      <c r="Q971" s="103" t="n">
        <f aca="false">IF(Q$1="P",MAX(0,Q$2-$C971),IF(Q$1="C",MAX(0,$C971-Q$2)))</f>
        <v>0</v>
      </c>
      <c r="R971" s="103" t="n">
        <f aca="false">IF(R$1="P",MAX(0,R$2-$C971),IF(R$1="C",MAX(0,$C971-R$2)))</f>
        <v>0</v>
      </c>
      <c r="S971" s="103" t="n">
        <f aca="false">IF(S$1="P",MAX(0,S$2-$C971),IF(S$1="C",MAX(0,$C971-S$2)))</f>
        <v>0</v>
      </c>
      <c r="T971" s="104" t="n">
        <f aca="false">A971</f>
        <v>44</v>
      </c>
      <c r="U971" s="105" t="n">
        <f aca="false">VLOOKUP($B971,Gas!$B$3:$E$2506,2)</f>
        <v>2.46</v>
      </c>
      <c r="V971" s="46" t="n">
        <f aca="false">C971/U971</f>
        <v>16.0609756097561</v>
      </c>
      <c r="W971" s="99" t="n">
        <f aca="false">VLOOKUP($B971,Gas!$B$3:$E$2506,4)</f>
        <v>0.737579045912471</v>
      </c>
    </row>
    <row r="972" customFormat="false" ht="12.75" hidden="false" customHeight="false" outlineLevel="0" collapsed="false">
      <c r="A972" s="95" t="n">
        <f aca="false">MONTH(B972)+(YEAR(B972)-1998)*12</f>
        <v>45</v>
      </c>
      <c r="B972" s="101" t="n">
        <v>37138</v>
      </c>
      <c r="C972" s="102" t="n">
        <v>43.37</v>
      </c>
      <c r="D972" s="98" t="n">
        <f aca="false">LN(C972/C971)</f>
        <v>0.0932141534239754</v>
      </c>
      <c r="E972" s="106" t="n">
        <f aca="false">STDEV(D963:D972)*SQRT(trade_day)</f>
        <v>0.899565363267779</v>
      </c>
      <c r="F972" s="97"/>
      <c r="G972" s="103" t="n">
        <f aca="false">IF(G$1="P",MAX(0,G$2-$C972),IF(G$1="C",MAX(0,$C972-G$2)))</f>
        <v>0</v>
      </c>
      <c r="H972" s="103" t="n">
        <f aca="false">IF(H$1="P",MAX(0,H$2-$C972),IF(H$1="C",MAX(0,$C972-H$2)))</f>
        <v>0</v>
      </c>
      <c r="I972" s="103" t="n">
        <f aca="false">IF(I$1="P",MAX(0,I$2-$C972),IF(I$1="C",MAX(0,$C972-I$2)))</f>
        <v>0</v>
      </c>
      <c r="J972" s="103" t="n">
        <f aca="false">IF(J$1="P",MAX(0,J$2-$C972),IF(J$1="C",MAX(0,$C972-J$2)))</f>
        <v>0</v>
      </c>
      <c r="K972" s="103" t="n">
        <f aca="false">IF(K$1="P",MAX(0,K$2-$C972),IF(K$1="C",MAX(0,$C972-K$2)))</f>
        <v>0</v>
      </c>
      <c r="L972" s="103" t="n">
        <f aca="false">IF(L$1="P",MAX(0,L$2-$C972),IF(L$1="C",MAX(0,$C972-L$2)))</f>
        <v>6.63</v>
      </c>
      <c r="M972" s="103" t="n">
        <f aca="false">IF(M$1="P",MAX(0,M$2-$C972),IF(M$1="C",MAX(0,$C972-M$2)))</f>
        <v>23.37</v>
      </c>
      <c r="N972" s="103" t="n">
        <f aca="false">IF(N$1="P",MAX(0,N$2-$C972),IF(N$1="C",MAX(0,$C972-N$2)))</f>
        <v>18.37</v>
      </c>
      <c r="O972" s="103" t="n">
        <f aca="false">IF(O$1="P",MAX(0,O$2-$C972),IF(O$1="C",MAX(0,$C972-O$2)))</f>
        <v>13.37</v>
      </c>
      <c r="P972" s="103" t="n">
        <f aca="false">IF(P$1="P",MAX(0,P$2-$C972),IF(P$1="C",MAX(0,$C972-P$2)))</f>
        <v>8.37</v>
      </c>
      <c r="Q972" s="103" t="n">
        <f aca="false">IF(Q$1="P",MAX(0,Q$2-$C972),IF(Q$1="C",MAX(0,$C972-Q$2)))</f>
        <v>3.37</v>
      </c>
      <c r="R972" s="103" t="n">
        <f aca="false">IF(R$1="P",MAX(0,R$2-$C972),IF(R$1="C",MAX(0,$C972-R$2)))</f>
        <v>0</v>
      </c>
      <c r="S972" s="103" t="n">
        <f aca="false">IF(S$1="P",MAX(0,S$2-$C972),IF(S$1="C",MAX(0,$C972-S$2)))</f>
        <v>0</v>
      </c>
      <c r="T972" s="104" t="n">
        <f aca="false">A972</f>
        <v>45</v>
      </c>
      <c r="U972" s="105" t="n">
        <f aca="false">VLOOKUP($B972,Gas!$B$3:$E$2506,2)</f>
        <v>2.15</v>
      </c>
      <c r="V972" s="46" t="n">
        <f aca="false">C972/U972</f>
        <v>20.1720930232558</v>
      </c>
      <c r="W972" s="99" t="n">
        <f aca="false">VLOOKUP($B972,Gas!$B$3:$E$2506,4)</f>
        <v>0.86374279855346</v>
      </c>
    </row>
    <row r="973" customFormat="false" ht="12.75" hidden="false" customHeight="false" outlineLevel="0" collapsed="false">
      <c r="A973" s="95" t="n">
        <f aca="false">MONTH(B973)+(YEAR(B973)-1998)*12</f>
        <v>45</v>
      </c>
      <c r="B973" s="101" t="n">
        <v>37139</v>
      </c>
      <c r="C973" s="102" t="n">
        <v>41.59</v>
      </c>
      <c r="D973" s="98" t="n">
        <f aca="false">LN(C973/C972)</f>
        <v>-0.0419082040924544</v>
      </c>
      <c r="E973" s="106" t="n">
        <f aca="false">STDEV(D964:D973)*SQRT(trade_day)</f>
        <v>0.91546612028136</v>
      </c>
      <c r="F973" s="97"/>
      <c r="G973" s="103" t="n">
        <f aca="false">IF(G$1="P",MAX(0,G$2-$C973),IF(G$1="C",MAX(0,$C973-G$2)))</f>
        <v>0</v>
      </c>
      <c r="H973" s="103" t="n">
        <f aca="false">IF(H$1="P",MAX(0,H$2-$C973),IF(H$1="C",MAX(0,$C973-H$2)))</f>
        <v>0</v>
      </c>
      <c r="I973" s="103" t="n">
        <f aca="false">IF(I$1="P",MAX(0,I$2-$C973),IF(I$1="C",MAX(0,$C973-I$2)))</f>
        <v>0</v>
      </c>
      <c r="J973" s="103" t="n">
        <f aca="false">IF(J$1="P",MAX(0,J$2-$C973),IF(J$1="C",MAX(0,$C973-J$2)))</f>
        <v>0</v>
      </c>
      <c r="K973" s="103" t="n">
        <f aca="false">IF(K$1="P",MAX(0,K$2-$C973),IF(K$1="C",MAX(0,$C973-K$2)))</f>
        <v>0</v>
      </c>
      <c r="L973" s="103" t="n">
        <f aca="false">IF(L$1="P",MAX(0,L$2-$C973),IF(L$1="C",MAX(0,$C973-L$2)))</f>
        <v>8.41</v>
      </c>
      <c r="M973" s="103" t="n">
        <f aca="false">IF(M$1="P",MAX(0,M$2-$C973),IF(M$1="C",MAX(0,$C973-M$2)))</f>
        <v>21.59</v>
      </c>
      <c r="N973" s="103" t="n">
        <f aca="false">IF(N$1="P",MAX(0,N$2-$C973),IF(N$1="C",MAX(0,$C973-N$2)))</f>
        <v>16.59</v>
      </c>
      <c r="O973" s="103" t="n">
        <f aca="false">IF(O$1="P",MAX(0,O$2-$C973),IF(O$1="C",MAX(0,$C973-O$2)))</f>
        <v>11.59</v>
      </c>
      <c r="P973" s="103" t="n">
        <f aca="false">IF(P$1="P",MAX(0,P$2-$C973),IF(P$1="C",MAX(0,$C973-P$2)))</f>
        <v>6.59</v>
      </c>
      <c r="Q973" s="103" t="n">
        <f aca="false">IF(Q$1="P",MAX(0,Q$2-$C973),IF(Q$1="C",MAX(0,$C973-Q$2)))</f>
        <v>1.59</v>
      </c>
      <c r="R973" s="103" t="n">
        <f aca="false">IF(R$1="P",MAX(0,R$2-$C973),IF(R$1="C",MAX(0,$C973-R$2)))</f>
        <v>0</v>
      </c>
      <c r="S973" s="103" t="n">
        <f aca="false">IF(S$1="P",MAX(0,S$2-$C973),IF(S$1="C",MAX(0,$C973-S$2)))</f>
        <v>0</v>
      </c>
      <c r="T973" s="104" t="n">
        <f aca="false">A973</f>
        <v>45</v>
      </c>
      <c r="U973" s="105" t="n">
        <f aca="false">VLOOKUP($B973,Gas!$B$3:$E$2506,2)</f>
        <v>2.2</v>
      </c>
      <c r="V973" s="46" t="n">
        <f aca="false">C973/U973</f>
        <v>18.9045454545455</v>
      </c>
      <c r="W973" s="99" t="n">
        <f aca="false">VLOOKUP($B973,Gas!$B$3:$E$2506,4)</f>
        <v>0.901437925998155</v>
      </c>
    </row>
    <row r="974" customFormat="false" ht="12.75" hidden="false" customHeight="false" outlineLevel="0" collapsed="false">
      <c r="A974" s="95" t="n">
        <f aca="false">MONTH(B974)+(YEAR(B974)-1998)*12</f>
        <v>45</v>
      </c>
      <c r="B974" s="101" t="n">
        <v>37140</v>
      </c>
      <c r="C974" s="102" t="n">
        <v>40.13</v>
      </c>
      <c r="D974" s="98" t="n">
        <f aca="false">LN(C974/C973)</f>
        <v>-0.035735569475995</v>
      </c>
      <c r="E974" s="106" t="n">
        <f aca="false">STDEV(D965:D974)*SQRT(trade_day)</f>
        <v>0.920470246974865</v>
      </c>
      <c r="F974" s="97"/>
      <c r="G974" s="103" t="n">
        <f aca="false">IF(G$1="P",MAX(0,G$2-$C974),IF(G$1="C",MAX(0,$C974-G$2)))</f>
        <v>0</v>
      </c>
      <c r="H974" s="103" t="n">
        <f aca="false">IF(H$1="P",MAX(0,H$2-$C974),IF(H$1="C",MAX(0,$C974-H$2)))</f>
        <v>0</v>
      </c>
      <c r="I974" s="103" t="n">
        <f aca="false">IF(I$1="P",MAX(0,I$2-$C974),IF(I$1="C",MAX(0,$C974-I$2)))</f>
        <v>0</v>
      </c>
      <c r="J974" s="103" t="n">
        <f aca="false">IF(J$1="P",MAX(0,J$2-$C974),IF(J$1="C",MAX(0,$C974-J$2)))</f>
        <v>0</v>
      </c>
      <c r="K974" s="103" t="n">
        <f aca="false">IF(K$1="P",MAX(0,K$2-$C974),IF(K$1="C",MAX(0,$C974-K$2)))</f>
        <v>0</v>
      </c>
      <c r="L974" s="103" t="n">
        <f aca="false">IF(L$1="P",MAX(0,L$2-$C974),IF(L$1="C",MAX(0,$C974-L$2)))</f>
        <v>9.87</v>
      </c>
      <c r="M974" s="103" t="n">
        <f aca="false">IF(M$1="P",MAX(0,M$2-$C974),IF(M$1="C",MAX(0,$C974-M$2)))</f>
        <v>20.13</v>
      </c>
      <c r="N974" s="103" t="n">
        <f aca="false">IF(N$1="P",MAX(0,N$2-$C974),IF(N$1="C",MAX(0,$C974-N$2)))</f>
        <v>15.13</v>
      </c>
      <c r="O974" s="103" t="n">
        <f aca="false">IF(O$1="P",MAX(0,O$2-$C974),IF(O$1="C",MAX(0,$C974-O$2)))</f>
        <v>10.13</v>
      </c>
      <c r="P974" s="103" t="n">
        <f aca="false">IF(P$1="P",MAX(0,P$2-$C974),IF(P$1="C",MAX(0,$C974-P$2)))</f>
        <v>5.13</v>
      </c>
      <c r="Q974" s="103" t="n">
        <f aca="false">IF(Q$1="P",MAX(0,Q$2-$C974),IF(Q$1="C",MAX(0,$C974-Q$2)))</f>
        <v>0.130000000000003</v>
      </c>
      <c r="R974" s="103" t="n">
        <f aca="false">IF(R$1="P",MAX(0,R$2-$C974),IF(R$1="C",MAX(0,$C974-R$2)))</f>
        <v>0</v>
      </c>
      <c r="S974" s="103" t="n">
        <f aca="false">IF(S$1="P",MAX(0,S$2-$C974),IF(S$1="C",MAX(0,$C974-S$2)))</f>
        <v>0</v>
      </c>
      <c r="T974" s="104" t="n">
        <f aca="false">A974</f>
        <v>45</v>
      </c>
      <c r="U974" s="105" t="n">
        <f aca="false">VLOOKUP($B974,Gas!$B$3:$E$2506,2)</f>
        <v>2.335</v>
      </c>
      <c r="V974" s="46" t="n">
        <f aca="false">C974/U974</f>
        <v>17.186295503212</v>
      </c>
      <c r="W974" s="99" t="n">
        <f aca="false">VLOOKUP($B974,Gas!$B$3:$E$2506,4)</f>
        <v>1.02632211290975</v>
      </c>
    </row>
    <row r="975" customFormat="false" ht="12.75" hidden="false" customHeight="false" outlineLevel="0" collapsed="false">
      <c r="A975" s="95" t="n">
        <f aca="false">MONTH(B975)+(YEAR(B975)-1998)*12</f>
        <v>45</v>
      </c>
      <c r="B975" s="101" t="n">
        <v>37141</v>
      </c>
      <c r="C975" s="102" t="n">
        <v>43.87</v>
      </c>
      <c r="D975" s="98" t="n">
        <f aca="false">LN(C975/C974)</f>
        <v>0.0891065308992972</v>
      </c>
      <c r="E975" s="106" t="n">
        <f aca="false">STDEV(D966:D975)*SQRT(trade_day)</f>
        <v>1.05830216939348</v>
      </c>
      <c r="F975" s="97"/>
      <c r="G975" s="103" t="n">
        <f aca="false">IF(G$1="P",MAX(0,G$2-$C975),IF(G$1="C",MAX(0,$C975-G$2)))</f>
        <v>0</v>
      </c>
      <c r="H975" s="103" t="n">
        <f aca="false">IF(H$1="P",MAX(0,H$2-$C975),IF(H$1="C",MAX(0,$C975-H$2)))</f>
        <v>0</v>
      </c>
      <c r="I975" s="103" t="n">
        <f aca="false">IF(I$1="P",MAX(0,I$2-$C975),IF(I$1="C",MAX(0,$C975-I$2)))</f>
        <v>0</v>
      </c>
      <c r="J975" s="103" t="n">
        <f aca="false">IF(J$1="P",MAX(0,J$2-$C975),IF(J$1="C",MAX(0,$C975-J$2)))</f>
        <v>0</v>
      </c>
      <c r="K975" s="103" t="n">
        <f aca="false">IF(K$1="P",MAX(0,K$2-$C975),IF(K$1="C",MAX(0,$C975-K$2)))</f>
        <v>0</v>
      </c>
      <c r="L975" s="103" t="n">
        <f aca="false">IF(L$1="P",MAX(0,L$2-$C975),IF(L$1="C",MAX(0,$C975-L$2)))</f>
        <v>6.13</v>
      </c>
      <c r="M975" s="103" t="n">
        <f aca="false">IF(M$1="P",MAX(0,M$2-$C975),IF(M$1="C",MAX(0,$C975-M$2)))</f>
        <v>23.87</v>
      </c>
      <c r="N975" s="103" t="n">
        <f aca="false">IF(N$1="P",MAX(0,N$2-$C975),IF(N$1="C",MAX(0,$C975-N$2)))</f>
        <v>18.87</v>
      </c>
      <c r="O975" s="103" t="n">
        <f aca="false">IF(O$1="P",MAX(0,O$2-$C975),IF(O$1="C",MAX(0,$C975-O$2)))</f>
        <v>13.87</v>
      </c>
      <c r="P975" s="103" t="n">
        <f aca="false">IF(P$1="P",MAX(0,P$2-$C975),IF(P$1="C",MAX(0,$C975-P$2)))</f>
        <v>8.87</v>
      </c>
      <c r="Q975" s="103" t="n">
        <f aca="false">IF(Q$1="P",MAX(0,Q$2-$C975),IF(Q$1="C",MAX(0,$C975-Q$2)))</f>
        <v>3.87</v>
      </c>
      <c r="R975" s="103" t="n">
        <f aca="false">IF(R$1="P",MAX(0,R$2-$C975),IF(R$1="C",MAX(0,$C975-R$2)))</f>
        <v>0</v>
      </c>
      <c r="S975" s="103" t="n">
        <f aca="false">IF(S$1="P",MAX(0,S$2-$C975),IF(S$1="C",MAX(0,$C975-S$2)))</f>
        <v>0</v>
      </c>
      <c r="T975" s="104" t="n">
        <f aca="false">A975</f>
        <v>45</v>
      </c>
      <c r="U975" s="105" t="n">
        <f aca="false">VLOOKUP($B975,Gas!$B$3:$E$2506,2)</f>
        <v>2.4</v>
      </c>
      <c r="V975" s="46" t="n">
        <f aca="false">C975/U975</f>
        <v>18.2791666666667</v>
      </c>
      <c r="W975" s="99" t="n">
        <f aca="false">VLOOKUP($B975,Gas!$B$3:$E$2506,4)</f>
        <v>0.997820068828805</v>
      </c>
    </row>
    <row r="976" customFormat="false" ht="12.75" hidden="false" customHeight="false" outlineLevel="0" collapsed="false">
      <c r="A976" s="95" t="n">
        <f aca="false">MONTH(B976)+(YEAR(B976)-1998)*12</f>
        <v>45</v>
      </c>
      <c r="B976" s="101" t="n">
        <v>37144</v>
      </c>
      <c r="C976" s="102" t="n">
        <v>44.82</v>
      </c>
      <c r="D976" s="98" t="n">
        <f aca="false">LN(C976/C975)</f>
        <v>0.0214237531946584</v>
      </c>
      <c r="E976" s="106" t="n">
        <f aca="false">STDEV(D967:D976)*SQRT(trade_day)</f>
        <v>1.04833097230131</v>
      </c>
      <c r="F976" s="97"/>
      <c r="G976" s="103" t="n">
        <f aca="false">IF(G$1="P",MAX(0,G$2-$C976),IF(G$1="C",MAX(0,$C976-G$2)))</f>
        <v>0</v>
      </c>
      <c r="H976" s="103" t="n">
        <f aca="false">IF(H$1="P",MAX(0,H$2-$C976),IF(H$1="C",MAX(0,$C976-H$2)))</f>
        <v>0</v>
      </c>
      <c r="I976" s="103" t="n">
        <f aca="false">IF(I$1="P",MAX(0,I$2-$C976),IF(I$1="C",MAX(0,$C976-I$2)))</f>
        <v>0</v>
      </c>
      <c r="J976" s="103" t="n">
        <f aca="false">IF(J$1="P",MAX(0,J$2-$C976),IF(J$1="C",MAX(0,$C976-J$2)))</f>
        <v>0</v>
      </c>
      <c r="K976" s="103" t="n">
        <f aca="false">IF(K$1="P",MAX(0,K$2-$C976),IF(K$1="C",MAX(0,$C976-K$2)))</f>
        <v>0</v>
      </c>
      <c r="L976" s="103" t="n">
        <f aca="false">IF(L$1="P",MAX(0,L$2-$C976),IF(L$1="C",MAX(0,$C976-L$2)))</f>
        <v>5.18</v>
      </c>
      <c r="M976" s="103" t="n">
        <f aca="false">IF(M$1="P",MAX(0,M$2-$C976),IF(M$1="C",MAX(0,$C976-M$2)))</f>
        <v>24.82</v>
      </c>
      <c r="N976" s="103" t="n">
        <f aca="false">IF(N$1="P",MAX(0,N$2-$C976),IF(N$1="C",MAX(0,$C976-N$2)))</f>
        <v>19.82</v>
      </c>
      <c r="O976" s="103" t="n">
        <f aca="false">IF(O$1="P",MAX(0,O$2-$C976),IF(O$1="C",MAX(0,$C976-O$2)))</f>
        <v>14.82</v>
      </c>
      <c r="P976" s="103" t="n">
        <f aca="false">IF(P$1="P",MAX(0,P$2-$C976),IF(P$1="C",MAX(0,$C976-P$2)))</f>
        <v>9.82</v>
      </c>
      <c r="Q976" s="103" t="n">
        <f aca="false">IF(Q$1="P",MAX(0,Q$2-$C976),IF(Q$1="C",MAX(0,$C976-Q$2)))</f>
        <v>4.82</v>
      </c>
      <c r="R976" s="103" t="n">
        <f aca="false">IF(R$1="P",MAX(0,R$2-$C976),IF(R$1="C",MAX(0,$C976-R$2)))</f>
        <v>0</v>
      </c>
      <c r="S976" s="103" t="n">
        <f aca="false">IF(S$1="P",MAX(0,S$2-$C976),IF(S$1="C",MAX(0,$C976-S$2)))</f>
        <v>0</v>
      </c>
      <c r="T976" s="104" t="n">
        <f aca="false">A976</f>
        <v>45</v>
      </c>
      <c r="U976" s="105" t="n">
        <f aca="false">VLOOKUP($B976,Gas!$B$3:$E$2506,2)</f>
        <v>2.345</v>
      </c>
      <c r="V976" s="46" t="n">
        <f aca="false">C976/U976</f>
        <v>19.1130063965885</v>
      </c>
      <c r="W976" s="99" t="n">
        <f aca="false">VLOOKUP($B976,Gas!$B$3:$E$2506,4)</f>
        <v>0.97165972644985</v>
      </c>
    </row>
    <row r="977" customFormat="false" ht="12.75" hidden="false" customHeight="false" outlineLevel="0" collapsed="false">
      <c r="A977" s="95" t="n">
        <f aca="false">MONTH(B977)+(YEAR(B977)-1998)*12</f>
        <v>45</v>
      </c>
      <c r="B977" s="101" t="n">
        <v>37145</v>
      </c>
      <c r="C977" s="102" t="n">
        <v>45.05</v>
      </c>
      <c r="D977" s="98" t="n">
        <f aca="false">LN(C977/C976)</f>
        <v>0.0051185156815659</v>
      </c>
      <c r="E977" s="106" t="n">
        <f aca="false">STDEV(D968:D977)*SQRT(trade_day)</f>
        <v>0.944239211276273</v>
      </c>
      <c r="F977" s="97"/>
      <c r="G977" s="103" t="n">
        <f aca="false">IF(G$1="P",MAX(0,G$2-$C977),IF(G$1="C",MAX(0,$C977-G$2)))</f>
        <v>0</v>
      </c>
      <c r="H977" s="103" t="n">
        <f aca="false">IF(H$1="P",MAX(0,H$2-$C977),IF(H$1="C",MAX(0,$C977-H$2)))</f>
        <v>0</v>
      </c>
      <c r="I977" s="103" t="n">
        <f aca="false">IF(I$1="P",MAX(0,I$2-$C977),IF(I$1="C",MAX(0,$C977-I$2)))</f>
        <v>0</v>
      </c>
      <c r="J977" s="103" t="n">
        <f aca="false">IF(J$1="P",MAX(0,J$2-$C977),IF(J$1="C",MAX(0,$C977-J$2)))</f>
        <v>0</v>
      </c>
      <c r="K977" s="103" t="n">
        <f aca="false">IF(K$1="P",MAX(0,K$2-$C977),IF(K$1="C",MAX(0,$C977-K$2)))</f>
        <v>0</v>
      </c>
      <c r="L977" s="103" t="n">
        <f aca="false">IF(L$1="P",MAX(0,L$2-$C977),IF(L$1="C",MAX(0,$C977-L$2)))</f>
        <v>4.95</v>
      </c>
      <c r="M977" s="103" t="n">
        <f aca="false">IF(M$1="P",MAX(0,M$2-$C977),IF(M$1="C",MAX(0,$C977-M$2)))</f>
        <v>25.05</v>
      </c>
      <c r="N977" s="103" t="n">
        <f aca="false">IF(N$1="P",MAX(0,N$2-$C977),IF(N$1="C",MAX(0,$C977-N$2)))</f>
        <v>20.05</v>
      </c>
      <c r="O977" s="103" t="n">
        <f aca="false">IF(O$1="P",MAX(0,O$2-$C977),IF(O$1="C",MAX(0,$C977-O$2)))</f>
        <v>15.05</v>
      </c>
      <c r="P977" s="103" t="n">
        <f aca="false">IF(P$1="P",MAX(0,P$2-$C977),IF(P$1="C",MAX(0,$C977-P$2)))</f>
        <v>10.05</v>
      </c>
      <c r="Q977" s="103" t="n">
        <f aca="false">IF(Q$1="P",MAX(0,Q$2-$C977),IF(Q$1="C",MAX(0,$C977-Q$2)))</f>
        <v>5.05</v>
      </c>
      <c r="R977" s="103" t="n">
        <f aca="false">IF(R$1="P",MAX(0,R$2-$C977),IF(R$1="C",MAX(0,$C977-R$2)))</f>
        <v>0</v>
      </c>
      <c r="S977" s="103" t="n">
        <f aca="false">IF(S$1="P",MAX(0,S$2-$C977),IF(S$1="C",MAX(0,$C977-S$2)))</f>
        <v>0</v>
      </c>
      <c r="T977" s="104" t="n">
        <f aca="false">A977</f>
        <v>45</v>
      </c>
      <c r="U977" s="105" t="n">
        <f aca="false">VLOOKUP($B977,Gas!$B$3:$E$2506,2)</f>
        <v>2.385</v>
      </c>
      <c r="V977" s="46" t="n">
        <f aca="false">C977/U977</f>
        <v>18.8888888888889</v>
      </c>
      <c r="W977" s="99" t="n">
        <f aca="false">VLOOKUP($B977,Gas!$B$3:$E$2506,4)</f>
        <v>0.430823694380148</v>
      </c>
    </row>
    <row r="978" customFormat="false" ht="12.75" hidden="false" customHeight="false" outlineLevel="0" collapsed="false">
      <c r="A978" s="95" t="n">
        <f aca="false">MONTH(B978)+(YEAR(B978)-1998)*12</f>
        <v>45</v>
      </c>
      <c r="B978" s="101" t="n">
        <v>37146</v>
      </c>
      <c r="C978" s="102" t="n">
        <v>37.79</v>
      </c>
      <c r="D978" s="98" t="n">
        <f aca="false">LN(C978/C977)</f>
        <v>-0.175728466692949</v>
      </c>
      <c r="E978" s="106" t="n">
        <f aca="false">STDEV(D969:D978)*SQRT(trade_day)</f>
        <v>1.25472309160869</v>
      </c>
      <c r="F978" s="97"/>
      <c r="G978" s="103" t="n">
        <f aca="false">IF(G$1="P",MAX(0,G$2-$C978),IF(G$1="C",MAX(0,$C978-G$2)))</f>
        <v>0</v>
      </c>
      <c r="H978" s="103" t="n">
        <f aca="false">IF(H$1="P",MAX(0,H$2-$C978),IF(H$1="C",MAX(0,$C978-H$2)))</f>
        <v>0</v>
      </c>
      <c r="I978" s="103" t="n">
        <f aca="false">IF(I$1="P",MAX(0,I$2-$C978),IF(I$1="C",MAX(0,$C978-I$2)))</f>
        <v>0</v>
      </c>
      <c r="J978" s="103" t="n">
        <f aca="false">IF(J$1="P",MAX(0,J$2-$C978),IF(J$1="C",MAX(0,$C978-J$2)))</f>
        <v>0</v>
      </c>
      <c r="K978" s="103" t="n">
        <f aca="false">IF(K$1="P",MAX(0,K$2-$C978),IF(K$1="C",MAX(0,$C978-K$2)))</f>
        <v>2.21</v>
      </c>
      <c r="L978" s="103" t="n">
        <f aca="false">IF(L$1="P",MAX(0,L$2-$C978),IF(L$1="C",MAX(0,$C978-L$2)))</f>
        <v>12.21</v>
      </c>
      <c r="M978" s="103" t="n">
        <f aca="false">IF(M$1="P",MAX(0,M$2-$C978),IF(M$1="C",MAX(0,$C978-M$2)))</f>
        <v>17.79</v>
      </c>
      <c r="N978" s="103" t="n">
        <f aca="false">IF(N$1="P",MAX(0,N$2-$C978),IF(N$1="C",MAX(0,$C978-N$2)))</f>
        <v>12.79</v>
      </c>
      <c r="O978" s="103" t="n">
        <f aca="false">IF(O$1="P",MAX(0,O$2-$C978),IF(O$1="C",MAX(0,$C978-O$2)))</f>
        <v>7.79</v>
      </c>
      <c r="P978" s="103" t="n">
        <f aca="false">IF(P$1="P",MAX(0,P$2-$C978),IF(P$1="C",MAX(0,$C978-P$2)))</f>
        <v>2.79</v>
      </c>
      <c r="Q978" s="103" t="n">
        <f aca="false">IF(Q$1="P",MAX(0,Q$2-$C978),IF(Q$1="C",MAX(0,$C978-Q$2)))</f>
        <v>0</v>
      </c>
      <c r="R978" s="103" t="n">
        <f aca="false">IF(R$1="P",MAX(0,R$2-$C978),IF(R$1="C",MAX(0,$C978-R$2)))</f>
        <v>0</v>
      </c>
      <c r="S978" s="103" t="n">
        <f aca="false">IF(S$1="P",MAX(0,S$2-$C978),IF(S$1="C",MAX(0,$C978-S$2)))</f>
        <v>0</v>
      </c>
      <c r="T978" s="104" t="n">
        <f aca="false">A978</f>
        <v>45</v>
      </c>
      <c r="U978" s="105" t="n">
        <f aca="false">VLOOKUP($B978,Gas!$B$3:$E$2506,2)</f>
        <v>2.44</v>
      </c>
      <c r="V978" s="46" t="n">
        <f aca="false">C978/U978</f>
        <v>15.4877049180328</v>
      </c>
      <c r="W978" s="99" t="n">
        <f aca="false">VLOOKUP($B978,Gas!$B$3:$E$2506,4)</f>
        <v>0.430579784574189</v>
      </c>
    </row>
    <row r="979" customFormat="false" ht="12.75" hidden="false" customHeight="false" outlineLevel="0" collapsed="false">
      <c r="A979" s="95" t="n">
        <f aca="false">MONTH(B979)+(YEAR(B979)-1998)*12</f>
        <v>45</v>
      </c>
      <c r="B979" s="101" t="n">
        <v>37147</v>
      </c>
      <c r="C979" s="102" t="n">
        <v>39.14</v>
      </c>
      <c r="D979" s="98" t="n">
        <f aca="false">LN(C979/C978)</f>
        <v>0.0351004446065327</v>
      </c>
      <c r="E979" s="106" t="n">
        <f aca="false">STDEV(D970:D979)*SQRT(trade_day)</f>
        <v>1.28398569362184</v>
      </c>
      <c r="F979" s="97"/>
      <c r="G979" s="103" t="n">
        <f aca="false">IF(G$1="P",MAX(0,G$2-$C979),IF(G$1="C",MAX(0,$C979-G$2)))</f>
        <v>0</v>
      </c>
      <c r="H979" s="103" t="n">
        <f aca="false">IF(H$1="P",MAX(0,H$2-$C979),IF(H$1="C",MAX(0,$C979-H$2)))</f>
        <v>0</v>
      </c>
      <c r="I979" s="103" t="n">
        <f aca="false">IF(I$1="P",MAX(0,I$2-$C979),IF(I$1="C",MAX(0,$C979-I$2)))</f>
        <v>0</v>
      </c>
      <c r="J979" s="103" t="n">
        <f aca="false">IF(J$1="P",MAX(0,J$2-$C979),IF(J$1="C",MAX(0,$C979-J$2)))</f>
        <v>0</v>
      </c>
      <c r="K979" s="103" t="n">
        <f aca="false">IF(K$1="P",MAX(0,K$2-$C979),IF(K$1="C",MAX(0,$C979-K$2)))</f>
        <v>0.859999999999999</v>
      </c>
      <c r="L979" s="103" t="n">
        <f aca="false">IF(L$1="P",MAX(0,L$2-$C979),IF(L$1="C",MAX(0,$C979-L$2)))</f>
        <v>10.86</v>
      </c>
      <c r="M979" s="103" t="n">
        <f aca="false">IF(M$1="P",MAX(0,M$2-$C979),IF(M$1="C",MAX(0,$C979-M$2)))</f>
        <v>19.14</v>
      </c>
      <c r="N979" s="103" t="n">
        <f aca="false">IF(N$1="P",MAX(0,N$2-$C979),IF(N$1="C",MAX(0,$C979-N$2)))</f>
        <v>14.14</v>
      </c>
      <c r="O979" s="103" t="n">
        <f aca="false">IF(O$1="P",MAX(0,O$2-$C979),IF(O$1="C",MAX(0,$C979-O$2)))</f>
        <v>9.14</v>
      </c>
      <c r="P979" s="103" t="n">
        <f aca="false">IF(P$1="P",MAX(0,P$2-$C979),IF(P$1="C",MAX(0,$C979-P$2)))</f>
        <v>4.14</v>
      </c>
      <c r="Q979" s="103" t="n">
        <f aca="false">IF(Q$1="P",MAX(0,Q$2-$C979),IF(Q$1="C",MAX(0,$C979-Q$2)))</f>
        <v>0</v>
      </c>
      <c r="R979" s="103" t="n">
        <f aca="false">IF(R$1="P",MAX(0,R$2-$C979),IF(R$1="C",MAX(0,$C979-R$2)))</f>
        <v>0</v>
      </c>
      <c r="S979" s="103" t="n">
        <f aca="false">IF(S$1="P",MAX(0,S$2-$C979),IF(S$1="C",MAX(0,$C979-S$2)))</f>
        <v>0</v>
      </c>
      <c r="T979" s="104" t="n">
        <f aca="false">A979</f>
        <v>45</v>
      </c>
      <c r="U979" s="105" t="n">
        <f aca="false">VLOOKUP($B979,Gas!$B$3:$E$2506,2)</f>
        <v>2.445</v>
      </c>
      <c r="V979" s="46" t="n">
        <f aca="false">C979/U979</f>
        <v>16.0081799591002</v>
      </c>
      <c r="W979" s="99" t="n">
        <f aca="false">VLOOKUP($B979,Gas!$B$3:$E$2506,4)</f>
        <v>0.428311782569881</v>
      </c>
    </row>
    <row r="980" customFormat="false" ht="12.75" hidden="false" customHeight="false" outlineLevel="0" collapsed="false">
      <c r="A980" s="95" t="n">
        <f aca="false">MONTH(B980)+(YEAR(B980)-1998)*12</f>
        <v>45</v>
      </c>
      <c r="B980" s="101" t="n">
        <v>37148</v>
      </c>
      <c r="C980" s="102" t="n">
        <v>38.88</v>
      </c>
      <c r="D980" s="98" t="n">
        <f aca="false">LN(C980/C979)</f>
        <v>-0.00666498237569181</v>
      </c>
      <c r="E980" s="106" t="n">
        <f aca="false">STDEV(D971:D980)*SQRT(trade_day)</f>
        <v>1.25680054476304</v>
      </c>
      <c r="F980" s="97"/>
      <c r="G980" s="103" t="n">
        <f aca="false">IF(G$1="P",MAX(0,G$2-$C980),IF(G$1="C",MAX(0,$C980-G$2)))</f>
        <v>0</v>
      </c>
      <c r="H980" s="103" t="n">
        <f aca="false">IF(H$1="P",MAX(0,H$2-$C980),IF(H$1="C",MAX(0,$C980-H$2)))</f>
        <v>0</v>
      </c>
      <c r="I980" s="103" t="n">
        <f aca="false">IF(I$1="P",MAX(0,I$2-$C980),IF(I$1="C",MAX(0,$C980-I$2)))</f>
        <v>0</v>
      </c>
      <c r="J980" s="103" t="n">
        <f aca="false">IF(J$1="P",MAX(0,J$2-$C980),IF(J$1="C",MAX(0,$C980-J$2)))</f>
        <v>0</v>
      </c>
      <c r="K980" s="103" t="n">
        <f aca="false">IF(K$1="P",MAX(0,K$2-$C980),IF(K$1="C",MAX(0,$C980-K$2)))</f>
        <v>1.12</v>
      </c>
      <c r="L980" s="103" t="n">
        <f aca="false">IF(L$1="P",MAX(0,L$2-$C980),IF(L$1="C",MAX(0,$C980-L$2)))</f>
        <v>11.12</v>
      </c>
      <c r="M980" s="103" t="n">
        <f aca="false">IF(M$1="P",MAX(0,M$2-$C980),IF(M$1="C",MAX(0,$C980-M$2)))</f>
        <v>18.88</v>
      </c>
      <c r="N980" s="103" t="n">
        <f aca="false">IF(N$1="P",MAX(0,N$2-$C980),IF(N$1="C",MAX(0,$C980-N$2)))</f>
        <v>13.88</v>
      </c>
      <c r="O980" s="103" t="n">
        <f aca="false">IF(O$1="P",MAX(0,O$2-$C980),IF(O$1="C",MAX(0,$C980-O$2)))</f>
        <v>8.88</v>
      </c>
      <c r="P980" s="103" t="n">
        <f aca="false">IF(P$1="P",MAX(0,P$2-$C980),IF(P$1="C",MAX(0,$C980-P$2)))</f>
        <v>3.88</v>
      </c>
      <c r="Q980" s="103" t="n">
        <f aca="false">IF(Q$1="P",MAX(0,Q$2-$C980),IF(Q$1="C",MAX(0,$C980-Q$2)))</f>
        <v>0</v>
      </c>
      <c r="R980" s="103" t="n">
        <f aca="false">IF(R$1="P",MAX(0,R$2-$C980),IF(R$1="C",MAX(0,$C980-R$2)))</f>
        <v>0</v>
      </c>
      <c r="S980" s="103" t="n">
        <f aca="false">IF(S$1="P",MAX(0,S$2-$C980),IF(S$1="C",MAX(0,$C980-S$2)))</f>
        <v>0</v>
      </c>
      <c r="T980" s="104" t="n">
        <f aca="false">A980</f>
        <v>45</v>
      </c>
      <c r="U980" s="105" t="n">
        <f aca="false">VLOOKUP($B980,Gas!$B$3:$E$2506,2)</f>
        <v>2.39</v>
      </c>
      <c r="V980" s="46" t="n">
        <f aca="false">C980/U980</f>
        <v>16.2677824267782</v>
      </c>
      <c r="W980" s="99" t="n">
        <f aca="false">VLOOKUP($B980,Gas!$B$3:$E$2506,4)</f>
        <v>0.475471181696179</v>
      </c>
    </row>
    <row r="981" customFormat="false" ht="12.75" hidden="false" customHeight="false" outlineLevel="0" collapsed="false">
      <c r="A981" s="95" t="n">
        <f aca="false">MONTH(B981)+(YEAR(B981)-1998)*12</f>
        <v>45</v>
      </c>
      <c r="B981" s="101" t="n">
        <v>37151</v>
      </c>
      <c r="C981" s="102" t="n">
        <v>41.75</v>
      </c>
      <c r="D981" s="98" t="n">
        <f aca="false">LN(C981/C980)</f>
        <v>0.0712194717046261</v>
      </c>
      <c r="E981" s="106" t="n">
        <f aca="false">STDEV(D972:D981)*SQRT(trade_day)</f>
        <v>1.25910487679947</v>
      </c>
      <c r="F981" s="97"/>
      <c r="G981" s="103" t="n">
        <f aca="false">IF(G$1="P",MAX(0,G$2-$C981),IF(G$1="C",MAX(0,$C981-G$2)))</f>
        <v>0</v>
      </c>
      <c r="H981" s="103" t="n">
        <f aca="false">IF(H$1="P",MAX(0,H$2-$C981),IF(H$1="C",MAX(0,$C981-H$2)))</f>
        <v>0</v>
      </c>
      <c r="I981" s="103" t="n">
        <f aca="false">IF(I$1="P",MAX(0,I$2-$C981),IF(I$1="C",MAX(0,$C981-I$2)))</f>
        <v>0</v>
      </c>
      <c r="J981" s="103" t="n">
        <f aca="false">IF(J$1="P",MAX(0,J$2-$C981),IF(J$1="C",MAX(0,$C981-J$2)))</f>
        <v>0</v>
      </c>
      <c r="K981" s="103" t="n">
        <f aca="false">IF(K$1="P",MAX(0,K$2-$C981),IF(K$1="C",MAX(0,$C981-K$2)))</f>
        <v>0</v>
      </c>
      <c r="L981" s="103" t="n">
        <f aca="false">IF(L$1="P",MAX(0,L$2-$C981),IF(L$1="C",MAX(0,$C981-L$2)))</f>
        <v>8.25</v>
      </c>
      <c r="M981" s="103" t="n">
        <f aca="false">IF(M$1="P",MAX(0,M$2-$C981),IF(M$1="C",MAX(0,$C981-M$2)))</f>
        <v>21.75</v>
      </c>
      <c r="N981" s="103" t="n">
        <f aca="false">IF(N$1="P",MAX(0,N$2-$C981),IF(N$1="C",MAX(0,$C981-N$2)))</f>
        <v>16.75</v>
      </c>
      <c r="O981" s="103" t="n">
        <f aca="false">IF(O$1="P",MAX(0,O$2-$C981),IF(O$1="C",MAX(0,$C981-O$2)))</f>
        <v>11.75</v>
      </c>
      <c r="P981" s="103" t="n">
        <f aca="false">IF(P$1="P",MAX(0,P$2-$C981),IF(P$1="C",MAX(0,$C981-P$2)))</f>
        <v>6.75</v>
      </c>
      <c r="Q981" s="103" t="n">
        <f aca="false">IF(Q$1="P",MAX(0,Q$2-$C981),IF(Q$1="C",MAX(0,$C981-Q$2)))</f>
        <v>1.75</v>
      </c>
      <c r="R981" s="103" t="n">
        <f aca="false">IF(R$1="P",MAX(0,R$2-$C981),IF(R$1="C",MAX(0,$C981-R$2)))</f>
        <v>0</v>
      </c>
      <c r="S981" s="103" t="n">
        <f aca="false">IF(S$1="P",MAX(0,S$2-$C981),IF(S$1="C",MAX(0,$C981-S$2)))</f>
        <v>0</v>
      </c>
      <c r="T981" s="104" t="n">
        <f aca="false">A981</f>
        <v>45</v>
      </c>
      <c r="U981" s="105" t="n">
        <f aca="false">VLOOKUP($B981,Gas!$B$3:$E$2506,2)</f>
        <v>2.405</v>
      </c>
      <c r="V981" s="46" t="n">
        <f aca="false">C981/U981</f>
        <v>17.3596673596674</v>
      </c>
      <c r="W981" s="99" t="n">
        <f aca="false">VLOOKUP($B981,Gas!$B$3:$E$2506,4)</f>
        <v>0.277871799667853</v>
      </c>
    </row>
    <row r="982" customFormat="false" ht="12.75" hidden="false" customHeight="false" outlineLevel="0" collapsed="false">
      <c r="A982" s="95" t="n">
        <f aca="false">MONTH(B982)+(YEAR(B982)-1998)*12</f>
        <v>45</v>
      </c>
      <c r="B982" s="101" t="n">
        <v>37152</v>
      </c>
      <c r="C982" s="102" t="n">
        <v>38.67</v>
      </c>
      <c r="D982" s="98" t="n">
        <f aca="false">LN(C982/C981)</f>
        <v>-0.0766353456776587</v>
      </c>
      <c r="E982" s="106" t="n">
        <f aca="false">STDEV(D973:D982)*SQRT(trade_day)</f>
        <v>1.21615203661645</v>
      </c>
      <c r="F982" s="97"/>
      <c r="G982" s="103" t="n">
        <f aca="false">IF(G$1="P",MAX(0,G$2-$C982),IF(G$1="C",MAX(0,$C982-G$2)))</f>
        <v>0</v>
      </c>
      <c r="H982" s="103" t="n">
        <f aca="false">IF(H$1="P",MAX(0,H$2-$C982),IF(H$1="C",MAX(0,$C982-H$2)))</f>
        <v>0</v>
      </c>
      <c r="I982" s="103" t="n">
        <f aca="false">IF(I$1="P",MAX(0,I$2-$C982),IF(I$1="C",MAX(0,$C982-I$2)))</f>
        <v>0</v>
      </c>
      <c r="J982" s="103" t="n">
        <f aca="false">IF(J$1="P",MAX(0,J$2-$C982),IF(J$1="C",MAX(0,$C982-J$2)))</f>
        <v>0</v>
      </c>
      <c r="K982" s="103" t="n">
        <f aca="false">IF(K$1="P",MAX(0,K$2-$C982),IF(K$1="C",MAX(0,$C982-K$2)))</f>
        <v>1.33</v>
      </c>
      <c r="L982" s="103" t="n">
        <f aca="false">IF(L$1="P",MAX(0,L$2-$C982),IF(L$1="C",MAX(0,$C982-L$2)))</f>
        <v>11.33</v>
      </c>
      <c r="M982" s="103" t="n">
        <f aca="false">IF(M$1="P",MAX(0,M$2-$C982),IF(M$1="C",MAX(0,$C982-M$2)))</f>
        <v>18.67</v>
      </c>
      <c r="N982" s="103" t="n">
        <f aca="false">IF(N$1="P",MAX(0,N$2-$C982),IF(N$1="C",MAX(0,$C982-N$2)))</f>
        <v>13.67</v>
      </c>
      <c r="O982" s="103" t="n">
        <f aca="false">IF(O$1="P",MAX(0,O$2-$C982),IF(O$1="C",MAX(0,$C982-O$2)))</f>
        <v>8.67</v>
      </c>
      <c r="P982" s="103" t="n">
        <f aca="false">IF(P$1="P",MAX(0,P$2-$C982),IF(P$1="C",MAX(0,$C982-P$2)))</f>
        <v>3.67</v>
      </c>
      <c r="Q982" s="103" t="n">
        <f aca="false">IF(Q$1="P",MAX(0,Q$2-$C982),IF(Q$1="C",MAX(0,$C982-Q$2)))</f>
        <v>0</v>
      </c>
      <c r="R982" s="103" t="n">
        <f aca="false">IF(R$1="P",MAX(0,R$2-$C982),IF(R$1="C",MAX(0,$C982-R$2)))</f>
        <v>0</v>
      </c>
      <c r="S982" s="103" t="n">
        <f aca="false">IF(S$1="P",MAX(0,S$2-$C982),IF(S$1="C",MAX(0,$C982-S$2)))</f>
        <v>0</v>
      </c>
      <c r="T982" s="104" t="n">
        <f aca="false">A982</f>
        <v>45</v>
      </c>
      <c r="U982" s="105" t="n">
        <f aca="false">VLOOKUP($B982,Gas!$B$3:$E$2506,2)</f>
        <v>2.345</v>
      </c>
      <c r="V982" s="46" t="n">
        <f aca="false">C982/U982</f>
        <v>16.4904051172708</v>
      </c>
      <c r="W982" s="99" t="n">
        <f aca="false">VLOOKUP($B982,Gas!$B$3:$E$2506,4)</f>
        <v>0.2851656330858</v>
      </c>
    </row>
    <row r="983" customFormat="false" ht="12.75" hidden="false" customHeight="false" outlineLevel="0" collapsed="false">
      <c r="A983" s="95"/>
      <c r="B983" s="101"/>
      <c r="C983" s="102"/>
      <c r="D983" s="98"/>
      <c r="E983" s="99"/>
      <c r="F983" s="97"/>
      <c r="G983" s="103"/>
      <c r="H983" s="103"/>
      <c r="I983" s="103"/>
      <c r="J983" s="103"/>
      <c r="K983" s="103"/>
      <c r="L983" s="103"/>
      <c r="M983" s="103"/>
      <c r="N983" s="103"/>
      <c r="O983" s="103"/>
      <c r="P983" s="103"/>
      <c r="Q983" s="103"/>
      <c r="R983" s="103"/>
      <c r="S983" s="103"/>
      <c r="T983" s="104"/>
      <c r="U983" s="105"/>
      <c r="V983" s="46"/>
      <c r="W983" s="99"/>
    </row>
    <row r="984" customFormat="false" ht="12.75" hidden="false" customHeight="false" outlineLevel="0" collapsed="false">
      <c r="A984" s="95"/>
      <c r="B984" s="101"/>
      <c r="C984" s="102"/>
      <c r="D984" s="98"/>
      <c r="E984" s="99"/>
      <c r="F984" s="97"/>
      <c r="G984" s="103"/>
      <c r="H984" s="103"/>
      <c r="I984" s="103"/>
      <c r="J984" s="103"/>
      <c r="K984" s="103"/>
      <c r="L984" s="103"/>
      <c r="M984" s="103"/>
      <c r="N984" s="103"/>
      <c r="O984" s="103"/>
      <c r="P984" s="103"/>
      <c r="Q984" s="103"/>
      <c r="R984" s="103"/>
      <c r="S984" s="103"/>
      <c r="T984" s="104"/>
      <c r="U984" s="105"/>
      <c r="V984" s="46"/>
      <c r="W984" s="99"/>
    </row>
    <row r="985" customFormat="false" ht="12.75" hidden="false" customHeight="false" outlineLevel="0" collapsed="false">
      <c r="A985" s="95"/>
      <c r="B985" s="101"/>
      <c r="C985" s="102"/>
      <c r="D985" s="98"/>
      <c r="E985" s="99"/>
      <c r="F985" s="97"/>
      <c r="G985" s="103"/>
      <c r="H985" s="103"/>
      <c r="I985" s="103"/>
      <c r="J985" s="103"/>
      <c r="K985" s="103"/>
      <c r="L985" s="103"/>
      <c r="M985" s="103"/>
      <c r="N985" s="103"/>
      <c r="O985" s="103"/>
      <c r="P985" s="103"/>
      <c r="Q985" s="103"/>
      <c r="R985" s="103"/>
      <c r="S985" s="103"/>
      <c r="T985" s="104"/>
      <c r="U985" s="105"/>
      <c r="V985" s="46"/>
      <c r="W985" s="99"/>
    </row>
    <row r="986" customFormat="false" ht="12.75" hidden="false" customHeight="false" outlineLevel="0" collapsed="false">
      <c r="A986" s="95"/>
      <c r="B986" s="101"/>
      <c r="C986" s="102"/>
      <c r="D986" s="98"/>
      <c r="E986" s="99"/>
      <c r="F986" s="97"/>
      <c r="G986" s="103"/>
      <c r="H986" s="103"/>
      <c r="I986" s="103"/>
      <c r="J986" s="103"/>
      <c r="K986" s="103"/>
      <c r="L986" s="103"/>
      <c r="M986" s="103"/>
      <c r="N986" s="103"/>
      <c r="O986" s="103"/>
      <c r="P986" s="103"/>
      <c r="Q986" s="103"/>
      <c r="R986" s="103"/>
      <c r="S986" s="103"/>
      <c r="T986" s="104"/>
      <c r="U986" s="105"/>
      <c r="V986" s="46"/>
      <c r="W986" s="99"/>
    </row>
    <row r="987" customFormat="false" ht="12.75" hidden="false" customHeight="false" outlineLevel="0" collapsed="false">
      <c r="A987" s="95"/>
      <c r="B987" s="101"/>
      <c r="C987" s="102"/>
      <c r="D987" s="98"/>
      <c r="E987" s="99"/>
      <c r="F987" s="97"/>
      <c r="G987" s="103"/>
      <c r="H987" s="103"/>
      <c r="I987" s="103"/>
      <c r="J987" s="103"/>
      <c r="K987" s="103"/>
      <c r="L987" s="103"/>
      <c r="M987" s="103"/>
      <c r="N987" s="103"/>
      <c r="O987" s="103"/>
      <c r="P987" s="103"/>
      <c r="Q987" s="103"/>
      <c r="R987" s="103"/>
      <c r="S987" s="103"/>
      <c r="T987" s="104"/>
      <c r="U987" s="105"/>
      <c r="V987" s="46"/>
      <c r="W987" s="99"/>
    </row>
    <row r="988" customFormat="false" ht="12.75" hidden="false" customHeight="false" outlineLevel="0" collapsed="false">
      <c r="A988" s="95"/>
      <c r="B988" s="101"/>
      <c r="C988" s="102"/>
      <c r="D988" s="98"/>
      <c r="E988" s="99"/>
      <c r="F988" s="97"/>
      <c r="G988" s="103"/>
      <c r="H988" s="103"/>
      <c r="I988" s="103"/>
      <c r="J988" s="103"/>
      <c r="K988" s="103"/>
      <c r="L988" s="103"/>
      <c r="M988" s="103"/>
      <c r="N988" s="103"/>
      <c r="O988" s="103"/>
      <c r="P988" s="103"/>
      <c r="Q988" s="103"/>
      <c r="R988" s="103"/>
      <c r="S988" s="103"/>
      <c r="T988" s="104"/>
      <c r="U988" s="105"/>
      <c r="V988" s="46"/>
      <c r="W988" s="99"/>
    </row>
    <row r="989" customFormat="false" ht="12.75" hidden="false" customHeight="false" outlineLevel="0" collapsed="false">
      <c r="A989" s="95"/>
      <c r="B989" s="101"/>
      <c r="C989" s="102"/>
      <c r="D989" s="98"/>
      <c r="E989" s="99"/>
      <c r="F989" s="97"/>
      <c r="G989" s="103"/>
      <c r="H989" s="103"/>
      <c r="I989" s="103"/>
      <c r="J989" s="103"/>
      <c r="K989" s="103"/>
      <c r="L989" s="103"/>
      <c r="M989" s="103"/>
      <c r="N989" s="103"/>
      <c r="O989" s="103"/>
      <c r="P989" s="103"/>
      <c r="Q989" s="103"/>
      <c r="R989" s="103"/>
      <c r="S989" s="103"/>
      <c r="T989" s="104"/>
      <c r="U989" s="105"/>
      <c r="V989" s="46"/>
      <c r="W989" s="99"/>
    </row>
    <row r="990" customFormat="false" ht="12.75" hidden="false" customHeight="false" outlineLevel="0" collapsed="false">
      <c r="A990" s="95"/>
      <c r="B990" s="101"/>
      <c r="C990" s="102"/>
      <c r="D990" s="98"/>
      <c r="E990" s="99"/>
      <c r="F990" s="97"/>
      <c r="G990" s="103"/>
      <c r="H990" s="103"/>
      <c r="I990" s="103"/>
      <c r="J990" s="103"/>
      <c r="K990" s="103"/>
      <c r="L990" s="103"/>
      <c r="M990" s="103"/>
      <c r="N990" s="103"/>
      <c r="O990" s="103"/>
      <c r="P990" s="103"/>
      <c r="Q990" s="103"/>
      <c r="R990" s="103"/>
      <c r="S990" s="103"/>
      <c r="T990" s="104"/>
      <c r="U990" s="105"/>
      <c r="V990" s="46"/>
      <c r="W990" s="99"/>
    </row>
    <row r="991" customFormat="false" ht="12.75" hidden="false" customHeight="false" outlineLevel="0" collapsed="false">
      <c r="A991" s="95"/>
      <c r="B991" s="101"/>
      <c r="C991" s="102"/>
      <c r="D991" s="98"/>
      <c r="E991" s="99"/>
      <c r="F991" s="97"/>
      <c r="G991" s="103"/>
      <c r="H991" s="103"/>
      <c r="I991" s="103"/>
      <c r="J991" s="103"/>
      <c r="K991" s="103"/>
      <c r="L991" s="103"/>
      <c r="M991" s="103"/>
      <c r="N991" s="103"/>
      <c r="O991" s="103"/>
      <c r="P991" s="103"/>
      <c r="Q991" s="103"/>
      <c r="R991" s="103"/>
      <c r="S991" s="103"/>
      <c r="T991" s="104"/>
      <c r="U991" s="105"/>
      <c r="V991" s="46"/>
      <c r="W991" s="99"/>
    </row>
    <row r="992" customFormat="false" ht="12.75" hidden="false" customHeight="false" outlineLevel="0" collapsed="false">
      <c r="A992" s="95"/>
      <c r="B992" s="101"/>
      <c r="C992" s="102"/>
      <c r="D992" s="98"/>
      <c r="E992" s="99"/>
      <c r="F992" s="97"/>
      <c r="G992" s="103"/>
      <c r="H992" s="103"/>
      <c r="I992" s="103"/>
      <c r="J992" s="103"/>
      <c r="K992" s="103"/>
      <c r="L992" s="103"/>
      <c r="M992" s="103"/>
      <c r="N992" s="103"/>
      <c r="O992" s="103"/>
      <c r="P992" s="103"/>
      <c r="Q992" s="103"/>
      <c r="R992" s="103"/>
      <c r="S992" s="103"/>
      <c r="T992" s="104"/>
      <c r="U992" s="105"/>
      <c r="V992" s="46"/>
      <c r="W992" s="99"/>
    </row>
    <row r="993" customFormat="false" ht="12.75" hidden="false" customHeight="false" outlineLevel="0" collapsed="false">
      <c r="A993" s="95"/>
      <c r="B993" s="101"/>
      <c r="C993" s="102"/>
      <c r="D993" s="98"/>
      <c r="E993" s="99"/>
      <c r="F993" s="97"/>
      <c r="G993" s="103"/>
      <c r="H993" s="103"/>
      <c r="I993" s="103"/>
      <c r="J993" s="103"/>
      <c r="K993" s="103"/>
      <c r="L993" s="103"/>
      <c r="M993" s="103"/>
      <c r="N993" s="103"/>
      <c r="O993" s="103"/>
      <c r="P993" s="103"/>
      <c r="Q993" s="103"/>
      <c r="R993" s="103"/>
      <c r="S993" s="103"/>
      <c r="T993" s="104"/>
      <c r="U993" s="105"/>
      <c r="V993" s="46"/>
      <c r="W993" s="99"/>
    </row>
    <row r="994" customFormat="false" ht="12.75" hidden="false" customHeight="false" outlineLevel="0" collapsed="false">
      <c r="A994" s="95"/>
      <c r="B994" s="101"/>
      <c r="C994" s="102"/>
      <c r="D994" s="98"/>
      <c r="E994" s="99"/>
      <c r="F994" s="97"/>
      <c r="G994" s="103"/>
      <c r="H994" s="103"/>
      <c r="I994" s="103"/>
      <c r="J994" s="103"/>
      <c r="K994" s="103"/>
      <c r="L994" s="103"/>
      <c r="M994" s="103"/>
      <c r="N994" s="103"/>
      <c r="O994" s="103"/>
      <c r="P994" s="103"/>
      <c r="Q994" s="103"/>
      <c r="R994" s="103"/>
      <c r="S994" s="103"/>
      <c r="T994" s="104"/>
      <c r="U994" s="105"/>
      <c r="V994" s="46"/>
      <c r="W994" s="99"/>
    </row>
    <row r="995" customFormat="false" ht="12.75" hidden="false" customHeight="false" outlineLevel="0" collapsed="false">
      <c r="A995" s="95"/>
      <c r="B995" s="101"/>
      <c r="C995" s="102"/>
      <c r="D995" s="98"/>
      <c r="E995" s="99"/>
      <c r="F995" s="97"/>
      <c r="G995" s="103"/>
      <c r="H995" s="103"/>
      <c r="I995" s="103"/>
      <c r="J995" s="103"/>
      <c r="K995" s="103"/>
      <c r="L995" s="103"/>
      <c r="M995" s="103"/>
      <c r="N995" s="103"/>
      <c r="O995" s="103"/>
      <c r="P995" s="103"/>
      <c r="Q995" s="103"/>
      <c r="R995" s="103"/>
      <c r="S995" s="103"/>
      <c r="T995" s="104"/>
      <c r="U995" s="105"/>
      <c r="V995" s="46"/>
      <c r="W995" s="99"/>
    </row>
    <row r="996" customFormat="false" ht="12.75" hidden="false" customHeight="false" outlineLevel="0" collapsed="false">
      <c r="A996" s="95"/>
      <c r="B996" s="101"/>
      <c r="C996" s="102"/>
      <c r="D996" s="98"/>
      <c r="E996" s="99"/>
      <c r="F996" s="97"/>
      <c r="G996" s="103"/>
      <c r="H996" s="103"/>
      <c r="I996" s="103"/>
      <c r="J996" s="103"/>
      <c r="K996" s="103"/>
      <c r="L996" s="103"/>
      <c r="M996" s="103"/>
      <c r="N996" s="103"/>
      <c r="O996" s="103"/>
      <c r="P996" s="103"/>
      <c r="Q996" s="103"/>
      <c r="R996" s="103"/>
      <c r="S996" s="103"/>
      <c r="T996" s="104"/>
      <c r="U996" s="105"/>
      <c r="V996" s="46"/>
      <c r="W996" s="99"/>
    </row>
    <row r="997" customFormat="false" ht="12.75" hidden="false" customHeight="false" outlineLevel="0" collapsed="false">
      <c r="A997" s="95"/>
      <c r="B997" s="101"/>
      <c r="C997" s="102"/>
      <c r="D997" s="98"/>
      <c r="E997" s="99"/>
      <c r="F997" s="97"/>
      <c r="G997" s="103"/>
      <c r="H997" s="103"/>
      <c r="I997" s="103"/>
      <c r="J997" s="103"/>
      <c r="K997" s="103"/>
      <c r="L997" s="103"/>
      <c r="M997" s="103"/>
      <c r="N997" s="103"/>
      <c r="O997" s="103"/>
      <c r="P997" s="103"/>
      <c r="Q997" s="103"/>
      <c r="R997" s="103"/>
      <c r="S997" s="103"/>
      <c r="T997" s="104"/>
      <c r="U997" s="105"/>
      <c r="V997" s="46"/>
      <c r="W997" s="99"/>
    </row>
    <row r="998" customFormat="false" ht="12.75" hidden="false" customHeight="false" outlineLevel="0" collapsed="false">
      <c r="A998" s="95"/>
      <c r="B998" s="101"/>
      <c r="C998" s="102"/>
      <c r="D998" s="98"/>
      <c r="E998" s="99"/>
      <c r="F998" s="97"/>
      <c r="G998" s="103"/>
      <c r="H998" s="103"/>
      <c r="I998" s="103"/>
      <c r="J998" s="103"/>
      <c r="K998" s="103"/>
      <c r="L998" s="103"/>
      <c r="M998" s="103"/>
      <c r="N998" s="103"/>
      <c r="O998" s="103"/>
      <c r="P998" s="103"/>
      <c r="Q998" s="103"/>
      <c r="R998" s="103"/>
      <c r="S998" s="103"/>
      <c r="T998" s="104"/>
      <c r="U998" s="105"/>
      <c r="V998" s="46"/>
      <c r="W998" s="99"/>
    </row>
    <row r="999" customFormat="false" ht="12.75" hidden="false" customHeight="false" outlineLevel="0" collapsed="false">
      <c r="A999" s="95"/>
      <c r="B999" s="101"/>
      <c r="C999" s="102"/>
      <c r="D999" s="98"/>
      <c r="E999" s="99"/>
      <c r="F999" s="97"/>
      <c r="G999" s="103"/>
      <c r="H999" s="103"/>
      <c r="I999" s="103"/>
      <c r="J999" s="103"/>
      <c r="K999" s="103"/>
      <c r="L999" s="103"/>
      <c r="M999" s="103"/>
      <c r="N999" s="103"/>
      <c r="O999" s="103"/>
      <c r="P999" s="103"/>
      <c r="Q999" s="103"/>
      <c r="R999" s="103"/>
      <c r="S999" s="103"/>
      <c r="T999" s="104"/>
      <c r="U999" s="105"/>
      <c r="V999" s="46"/>
      <c r="W999" s="99"/>
    </row>
    <row r="1000" customFormat="false" ht="12.75" hidden="false" customHeight="false" outlineLevel="0" collapsed="false">
      <c r="A1000" s="95"/>
      <c r="B1000" s="107"/>
      <c r="C1000" s="97"/>
      <c r="D1000" s="97"/>
      <c r="E1000" s="97"/>
      <c r="F1000" s="97"/>
      <c r="G1000" s="103"/>
      <c r="H1000" s="103"/>
      <c r="I1000" s="103"/>
      <c r="J1000" s="103"/>
      <c r="K1000" s="103"/>
      <c r="L1000" s="103"/>
      <c r="M1000" s="103"/>
      <c r="N1000" s="103"/>
      <c r="O1000" s="103"/>
      <c r="P1000" s="103"/>
      <c r="Q1000" s="103"/>
      <c r="R1000" s="103"/>
      <c r="S1000" s="103"/>
    </row>
    <row r="1001" customFormat="false" ht="12.75" hidden="false" customHeight="false" outlineLevel="0" collapsed="false">
      <c r="A1001" s="95"/>
      <c r="B1001" s="107"/>
      <c r="C1001" s="97"/>
      <c r="D1001" s="97"/>
      <c r="E1001" s="97"/>
      <c r="F1001" s="97"/>
      <c r="G1001" s="103"/>
      <c r="H1001" s="103"/>
      <c r="I1001" s="103"/>
      <c r="J1001" s="103"/>
      <c r="K1001" s="103"/>
      <c r="L1001" s="103"/>
      <c r="M1001" s="103"/>
      <c r="N1001" s="103"/>
      <c r="O1001" s="103"/>
      <c r="P1001" s="103"/>
      <c r="Q1001" s="103"/>
      <c r="R1001" s="103"/>
      <c r="S1001" s="103"/>
    </row>
    <row r="1002" customFormat="false" ht="12.75" hidden="false" customHeight="false" outlineLevel="0" collapsed="false">
      <c r="A1002" s="95"/>
      <c r="B1002" s="107"/>
      <c r="C1002" s="97"/>
      <c r="D1002" s="97"/>
      <c r="E1002" s="97"/>
      <c r="F1002" s="97"/>
      <c r="G1002" s="103"/>
      <c r="H1002" s="103"/>
      <c r="I1002" s="103"/>
      <c r="J1002" s="103"/>
      <c r="K1002" s="103"/>
      <c r="L1002" s="103"/>
      <c r="M1002" s="103"/>
      <c r="N1002" s="103"/>
      <c r="O1002" s="103"/>
      <c r="P1002" s="103"/>
      <c r="Q1002" s="103"/>
      <c r="R1002" s="103"/>
      <c r="S1002" s="103"/>
    </row>
    <row r="1003" customFormat="false" ht="12.75" hidden="false" customHeight="false" outlineLevel="0" collapsed="false">
      <c r="A1003" s="95"/>
      <c r="B1003" s="107"/>
      <c r="C1003" s="97"/>
      <c r="D1003" s="97"/>
      <c r="E1003" s="97"/>
      <c r="F1003" s="97"/>
      <c r="G1003" s="103"/>
      <c r="H1003" s="103"/>
      <c r="I1003" s="103"/>
      <c r="J1003" s="103"/>
      <c r="K1003" s="103"/>
      <c r="L1003" s="103"/>
      <c r="M1003" s="103"/>
      <c r="N1003" s="103"/>
      <c r="O1003" s="103"/>
      <c r="P1003" s="103"/>
      <c r="Q1003" s="103"/>
      <c r="R1003" s="103"/>
      <c r="S1003" s="103"/>
    </row>
    <row r="1004" customFormat="false" ht="12.75" hidden="false" customHeight="false" outlineLevel="0" collapsed="false">
      <c r="A1004" s="95"/>
      <c r="B1004" s="107"/>
      <c r="C1004" s="97"/>
      <c r="D1004" s="97"/>
      <c r="E1004" s="97"/>
      <c r="F1004" s="97"/>
      <c r="G1004" s="103"/>
      <c r="H1004" s="103"/>
      <c r="I1004" s="103"/>
      <c r="J1004" s="103"/>
      <c r="K1004" s="103"/>
      <c r="L1004" s="103"/>
      <c r="M1004" s="103"/>
      <c r="N1004" s="103"/>
      <c r="O1004" s="103"/>
      <c r="P1004" s="103"/>
      <c r="Q1004" s="103"/>
      <c r="R1004" s="103"/>
      <c r="S1004" s="103"/>
    </row>
    <row r="1005" customFormat="false" ht="12.75" hidden="false" customHeight="false" outlineLevel="0" collapsed="false">
      <c r="A1005" s="95"/>
      <c r="B1005" s="107"/>
      <c r="C1005" s="97"/>
      <c r="D1005" s="97"/>
      <c r="E1005" s="97"/>
      <c r="F1005" s="97"/>
      <c r="G1005" s="103"/>
      <c r="H1005" s="103"/>
      <c r="I1005" s="103"/>
      <c r="J1005" s="103"/>
      <c r="K1005" s="103"/>
      <c r="L1005" s="103"/>
      <c r="M1005" s="103"/>
      <c r="N1005" s="103"/>
      <c r="O1005" s="103"/>
      <c r="P1005" s="103"/>
      <c r="Q1005" s="103"/>
      <c r="R1005" s="103"/>
      <c r="S1005" s="103"/>
      <c r="W1005" s="47" t="s">
        <v>59</v>
      </c>
      <c r="X1005" s="0" t="s">
        <v>60</v>
      </c>
    </row>
    <row r="1006" customFormat="false" ht="12.75" hidden="false" customHeight="false" outlineLevel="0" collapsed="false">
      <c r="A1006" s="95"/>
      <c r="B1006" s="107"/>
      <c r="C1006" s="97"/>
      <c r="D1006" s="97"/>
      <c r="E1006" s="97"/>
      <c r="F1006" s="97"/>
      <c r="G1006" s="103"/>
      <c r="H1006" s="103"/>
      <c r="I1006" s="103"/>
      <c r="J1006" s="103"/>
      <c r="K1006" s="103"/>
      <c r="L1006" s="103"/>
      <c r="M1006" s="103"/>
      <c r="N1006" s="103"/>
      <c r="O1006" s="103"/>
      <c r="P1006" s="103"/>
      <c r="Q1006" s="103"/>
      <c r="R1006" s="103"/>
      <c r="S1006" s="103"/>
      <c r="W1006" s="47" t="s">
        <v>58</v>
      </c>
      <c r="X1006" s="0" t="s">
        <v>61</v>
      </c>
    </row>
    <row r="1007" customFormat="false" ht="12.75" hidden="false" customHeight="false" outlineLevel="0" collapsed="false">
      <c r="A1007" s="0" t="s">
        <v>32</v>
      </c>
      <c r="D1007" s="0" t="s">
        <v>62</v>
      </c>
      <c r="F1007" s="0" t="s">
        <v>32</v>
      </c>
      <c r="G1007" s="108" t="str">
        <f aca="false">CONCATENATE(TEXT(G$2,"00"),G$1)</f>
        <v>20P</v>
      </c>
      <c r="H1007" s="108" t="str">
        <f aca="false">CONCATENATE(TEXT(H$2,"00"),H$1)</f>
        <v>25P</v>
      </c>
      <c r="I1007" s="108" t="str">
        <f aca="false">CONCATENATE(TEXT(I$2,"00"),I$1)</f>
        <v>30P</v>
      </c>
      <c r="J1007" s="108" t="str">
        <f aca="false">CONCATENATE(TEXT(J$2,"00"),J$1)</f>
        <v>35P</v>
      </c>
      <c r="K1007" s="108" t="str">
        <f aca="false">CONCATENATE(TEXT(K$2,"00"),K$1)</f>
        <v>40P</v>
      </c>
      <c r="L1007" s="108" t="str">
        <f aca="false">CONCATENATE(TEXT(L$2,"00"),L$1)</f>
        <v>50P</v>
      </c>
      <c r="M1007" s="108" t="str">
        <f aca="false">CONCATENATE(TEXT(M$2,"00"),M$1)</f>
        <v>20C</v>
      </c>
      <c r="N1007" s="108" t="str">
        <f aca="false">CONCATENATE(TEXT(N$2,"00"),N$1)</f>
        <v>25C</v>
      </c>
      <c r="O1007" s="108" t="str">
        <f aca="false">CONCATENATE(TEXT(O$2,"00"),O$1)</f>
        <v>30C</v>
      </c>
      <c r="P1007" s="108" t="str">
        <f aca="false">CONCATENATE(TEXT(P$2,"00"),P$1)</f>
        <v>35C</v>
      </c>
      <c r="Q1007" s="108" t="str">
        <f aca="false">CONCATENATE(TEXT(Q$2,"00"),Q$1)</f>
        <v>40C</v>
      </c>
      <c r="R1007" s="108" t="str">
        <f aca="false">CONCATENATE(TEXT(R$2,"00"),R$1)</f>
        <v>50C</v>
      </c>
      <c r="S1007" s="108" t="str">
        <f aca="false">CONCATENATE(TEXT(S$2,"00"),S$1)</f>
        <v>100C</v>
      </c>
      <c r="T1007" s="0" t="s">
        <v>32</v>
      </c>
      <c r="W1007" s="47" t="s">
        <v>63</v>
      </c>
      <c r="X1007" s="0" t="s">
        <v>63</v>
      </c>
      <c r="Z1007" s="108" t="str">
        <f aca="false">CONCATENATE(TEXT(Z$2,"00"),Z$1)</f>
        <v>20P</v>
      </c>
      <c r="AA1007" s="108" t="str">
        <f aca="false">CONCATENATE(TEXT(AA$2,"00"),AA$1)</f>
        <v>25P</v>
      </c>
      <c r="AB1007" s="108" t="str">
        <f aca="false">CONCATENATE(TEXT(AB$2,"00"),AB$1)</f>
        <v>30P</v>
      </c>
      <c r="AC1007" s="108" t="str">
        <f aca="false">CONCATENATE(TEXT(AC$2,"00"),AC$1)</f>
        <v>35P</v>
      </c>
      <c r="AD1007" s="108" t="str">
        <f aca="false">CONCATENATE(TEXT(AD$2,"00"),AD$1)</f>
        <v>40P</v>
      </c>
      <c r="AE1007" s="108" t="str">
        <f aca="false">CONCATENATE(TEXT(AE$2,"00"),AE$1)</f>
        <v>50P</v>
      </c>
      <c r="AF1007" s="108" t="str">
        <f aca="false">CONCATENATE(TEXT(AF$2,"00"),AF$1)</f>
        <v>20C</v>
      </c>
      <c r="AG1007" s="108" t="str">
        <f aca="false">CONCATENATE(TEXT(AG$2,"00"),AG$1)</f>
        <v>25C</v>
      </c>
      <c r="AH1007" s="108" t="str">
        <f aca="false">CONCATENATE(TEXT(AH$2,"00"),AH$1)</f>
        <v>30C</v>
      </c>
      <c r="AI1007" s="108" t="str">
        <f aca="false">CONCATENATE(TEXT(AI$2,"00"),AI$1)</f>
        <v>35C</v>
      </c>
      <c r="AJ1007" s="108" t="str">
        <f aca="false">CONCATENATE(TEXT(AJ$2,"00"),AJ$1)</f>
        <v>40C</v>
      </c>
      <c r="AK1007" s="108" t="str">
        <f aca="false">CONCATENATE(TEXT(AK$2,"00"),AK$1)</f>
        <v>50C</v>
      </c>
    </row>
    <row r="1008" customFormat="false" ht="12.75" hidden="false" customHeight="false" outlineLevel="0" collapsed="false">
      <c r="A1008" s="0" t="n">
        <v>1</v>
      </c>
      <c r="B1008" s="15"/>
      <c r="C1008" s="15" t="n">
        <f aca="false">SUMIF($A$3:$A$1006,$A1008,$C$3:$C$1006)/COUNTIF($A$3:$A$1006,$A1008)</f>
        <v>31.1019047619048</v>
      </c>
      <c r="D1008" s="47" t="n">
        <f aca="true">STDEV(OFFSET($A$2,MATCH($A1008,$A$3:$A$1006,0),3):OFFSET($A$2,MATCH($A1008+1,$A$3:$A$1006,0)-1,3))*SQRT(trade_day)</f>
        <v>0.636469883271958</v>
      </c>
      <c r="E1008" s="47" t="n">
        <f aca="false">SUMIF($A$3:$A$1006,$A1008,$E$3:$E$1006)/COUNTIF($A$3:$A$1006,$A1008)</f>
        <v>0.610348837945363</v>
      </c>
      <c r="F1008" s="0" t="n">
        <v>1</v>
      </c>
      <c r="G1008" s="109" t="n">
        <f aca="false">SUMIF($A$3:$A$1006,$F1008,G$3:G$1006)/COUNTIF($A$3:$A$1006,$F1008)</f>
        <v>0</v>
      </c>
      <c r="H1008" s="109" t="n">
        <f aca="false">SUMIF($A$3:$A$1006,$F1008,H$3:H$1006)/COUNTIF($A$3:$A$1006,$F1008)</f>
        <v>0</v>
      </c>
      <c r="I1008" s="109" t="n">
        <f aca="false">SUMIF($A$3:$A$1006,$F1008,I$3:I$1006)/COUNTIF($A$3:$A$1006,$F1008)</f>
        <v>0.0952380952380952</v>
      </c>
      <c r="J1008" s="109" t="n">
        <f aca="false">SUMIF($A$3:$A$1006,$F1008,J$3:J$1006)/COUNTIF($A$3:$A$1006,$F1008)</f>
        <v>3.89809523809524</v>
      </c>
      <c r="K1008" s="109" t="n">
        <f aca="false">SUMIF($A$3:$A$1006,$F1008,K$3:K$1006)/COUNTIF($A$3:$A$1006,$F1008)</f>
        <v>8.89809523809524</v>
      </c>
      <c r="L1008" s="109" t="n">
        <f aca="false">SUMIF($A$3:$A$1006,$F1008,L$3:L$1006)/COUNTIF($A$3:$A$1006,$F1008)</f>
        <v>18.8980952380952</v>
      </c>
      <c r="M1008" s="109" t="n">
        <f aca="false">SUMIF($A$3:$A$1006,$F1008,M$3:M$1006)/COUNTIF($A$3:$A$1006,$F1008)</f>
        <v>11.1019047619048</v>
      </c>
      <c r="N1008" s="109" t="n">
        <f aca="false">SUMIF($A$3:$A$1006,$F1008,N$3:N$1006)/COUNTIF($A$3:$A$1006,$F1008)</f>
        <v>6.10190476190476</v>
      </c>
      <c r="O1008" s="109" t="n">
        <f aca="false">SUMIF($A$3:$A$1006,$F1008,O$3:O$1006)/COUNTIF($A$3:$A$1006,$F1008)</f>
        <v>1.19714285714286</v>
      </c>
      <c r="P1008" s="109" t="n">
        <f aca="false">SUMIF($A$3:$A$1006,$F1008,P$3:P$1006)/COUNTIF($A$3:$A$1006,$F1008)</f>
        <v>0</v>
      </c>
      <c r="Q1008" s="109" t="n">
        <f aca="false">SUMIF($A$3:$A$1006,$F1008,Q$3:Q$1006)/COUNTIF($A$3:$A$1006,$F1008)</f>
        <v>0</v>
      </c>
      <c r="R1008" s="109" t="n">
        <f aca="false">SUMIF($A$3:$A$1006,$F1008,R$3:R$1006)/COUNTIF($A$3:$A$1006,$F1008)</f>
        <v>0</v>
      </c>
      <c r="S1008" s="109" t="n">
        <f aca="false">SUMIF($A$3:$A$1006,$F1008,S$3:S$1006)/COUNTIF($A$3:$A$1006,$F1008)</f>
        <v>0</v>
      </c>
      <c r="T1008" s="0" t="n">
        <v>1</v>
      </c>
      <c r="V1008" s="15" t="n">
        <f aca="false">SUMIF($T$3:$T$1006,$T1008,$V$3:$V$1006)/COUNTIF($T$3:$T$1006,$T1008)</f>
        <v>14.8261553480549</v>
      </c>
      <c r="W1008" s="47" t="e">
        <f aca="true">CORREL(OFFSET($A$2,MATCH($A1008,$A$259:$A$1006,0),4):OFFSET($A$2,MATCH($A1008+1,$A$259:$A$1006,0)-1,4),OFFSET($T$2,MATCH($T1008,$T$259:$T$1006,0),3):OFFSET($T$2,MATCH($T1008+1,$T$259:$T$1006,0)-1,3))</f>
        <v>#N/A</v>
      </c>
      <c r="X1008" s="47" t="e">
        <f aca="true">CORREL(OFFSET($A$2,MATCH($A1008,$A$259:$A$1006,0),2):OFFSET($A$2,MATCH($A1008+1,$A$259:$A$1006,0)-1,2),OFFSET($T$2,MATCH($T1008,$T$259:$T$1006,0),1):OFFSET($T$2,MATCH($T1008+1,$T$259:$T$1006,0)-1,1))</f>
        <v>#N/A</v>
      </c>
      <c r="Y1008" s="0" t="n">
        <f aca="false">A1008</f>
        <v>1</v>
      </c>
      <c r="Z1008" s="103" t="n">
        <f aca="false">IF(Z$1="P",MAX(0,Z$2-$C1008),IF(Z$1="C",MAX(0,$C1008-Z$2)))</f>
        <v>0</v>
      </c>
      <c r="AA1008" s="103" t="n">
        <f aca="false">IF(AA$1="P",MAX(0,AA$2-$C1008),IF(AA$1="C",MAX(0,$C1008-AA$2)))</f>
        <v>0</v>
      </c>
      <c r="AB1008" s="103" t="n">
        <f aca="false">IF(AB$1="P",MAX(0,AB$2-$C1008),IF(AB$1="C",MAX(0,$C1008-AB$2)))</f>
        <v>0</v>
      </c>
      <c r="AC1008" s="103" t="n">
        <f aca="false">IF(AC$1="P",MAX(0,AC$2-$C1008),IF(AC$1="C",MAX(0,$C1008-AC$2)))</f>
        <v>3.89809523809524</v>
      </c>
      <c r="AD1008" s="103" t="n">
        <f aca="false">IF(AD$1="P",MAX(0,AD$2-$C1008),IF(AD$1="C",MAX(0,$C1008-AD$2)))</f>
        <v>8.89809523809524</v>
      </c>
      <c r="AE1008" s="103" t="n">
        <f aca="false">IF(AE$1="P",MAX(0,AE$2-$C1008),IF(AE$1="C",MAX(0,$C1008-AE$2)))</f>
        <v>18.8980952380952</v>
      </c>
      <c r="AF1008" s="103" t="n">
        <f aca="false">IF(AF$1="P",MAX(0,AF$2-$C1008),IF(AF$1="C",MAX(0,$C1008-AF$2)))</f>
        <v>11.1019047619048</v>
      </c>
      <c r="AG1008" s="103" t="n">
        <f aca="false">IF(AG$1="P",MAX(0,AG$2-$C1008),IF(AG$1="C",MAX(0,$C1008-AG$2)))</f>
        <v>6.10190476190476</v>
      </c>
      <c r="AH1008" s="103" t="n">
        <f aca="false">IF(AH$1="P",MAX(0,AH$2-$C1008),IF(AH$1="C",MAX(0,$C1008-AH$2)))</f>
        <v>1.10190476190476</v>
      </c>
      <c r="AI1008" s="103" t="n">
        <f aca="false">IF(AI$1="P",MAX(0,AI$2-$C1008),IF(AI$1="C",MAX(0,$C1008-AI$2)))</f>
        <v>0</v>
      </c>
      <c r="AJ1008" s="103" t="n">
        <f aca="false">IF(AJ$1="P",MAX(0,AJ$2-$C1008),IF(AJ$1="C",MAX(0,$C1008-AJ$2)))</f>
        <v>0</v>
      </c>
      <c r="AK1008" s="103" t="n">
        <f aca="false">IF(AK$1="P",MAX(0,AK$2-$C1008),IF(AK$1="C",MAX(0,$C1008-AK$2)))</f>
        <v>0</v>
      </c>
    </row>
    <row r="1009" customFormat="false" ht="12.75" hidden="false" customHeight="false" outlineLevel="0" collapsed="false">
      <c r="A1009" s="0" t="n">
        <v>2</v>
      </c>
      <c r="B1009" s="15"/>
      <c r="C1009" s="15" t="n">
        <f aca="false">SUMIF($A$3:$A$1006,$A1009,$C$3:$C$1006)/COUNTIF($A$3:$A$1006,$A1009)</f>
        <v>27.0078947368421</v>
      </c>
      <c r="D1009" s="47" t="n">
        <f aca="true">STDEV(OFFSET($A$2,MATCH($A1009,$A$3:$A$1006,0),3):OFFSET($A$2,MATCH($A1009+1,$A$3:$A$1006,0)-1,3))*SQRT(trade_day)</f>
        <v>0.727857519163209</v>
      </c>
      <c r="E1009" s="47" t="n">
        <f aca="false">SUMIF($A$3:$A$1006,$A1009,$E$3:$E$1006)/COUNTIF($A$3:$A$1006,$A1009)</f>
        <v>0.635340115049268</v>
      </c>
      <c r="F1009" s="0" t="n">
        <v>2</v>
      </c>
      <c r="G1009" s="109" t="n">
        <f aca="false">SUMIF($A$3:$A$1006,$F1009,G$3:G$1006)/COUNTIF($A$3:$A$1006,$F1009)</f>
        <v>0</v>
      </c>
      <c r="H1009" s="109" t="n">
        <f aca="false">SUMIF($A$3:$A$1006,$F1009,H$3:H$1006)/COUNTIF($A$3:$A$1006,$F1009)</f>
        <v>0.144736842105263</v>
      </c>
      <c r="I1009" s="109" t="n">
        <f aca="false">SUMIF($A$3:$A$1006,$F1009,I$3:I$1006)/COUNTIF($A$3:$A$1006,$F1009)</f>
        <v>2.99210526315789</v>
      </c>
      <c r="J1009" s="109" t="n">
        <f aca="false">SUMIF($A$3:$A$1006,$F1009,J$3:J$1006)/COUNTIF($A$3:$A$1006,$F1009)</f>
        <v>7.99210526315789</v>
      </c>
      <c r="K1009" s="109" t="n">
        <f aca="false">SUMIF($A$3:$A$1006,$F1009,K$3:K$1006)/COUNTIF($A$3:$A$1006,$F1009)</f>
        <v>12.9921052631579</v>
      </c>
      <c r="L1009" s="109" t="n">
        <f aca="false">SUMIF($A$3:$A$1006,$F1009,L$3:L$1006)/COUNTIF($A$3:$A$1006,$F1009)</f>
        <v>22.9921052631579</v>
      </c>
      <c r="M1009" s="109" t="n">
        <f aca="false">SUMIF($A$3:$A$1006,$F1009,M$3:M$1006)/COUNTIF($A$3:$A$1006,$F1009)</f>
        <v>7.00789473684211</v>
      </c>
      <c r="N1009" s="109" t="n">
        <f aca="false">SUMIF($A$3:$A$1006,$F1009,N$3:N$1006)/COUNTIF($A$3:$A$1006,$F1009)</f>
        <v>2.15263157894737</v>
      </c>
      <c r="O1009" s="109" t="n">
        <f aca="false">SUMIF($A$3:$A$1006,$F1009,O$3:O$1006)/COUNTIF($A$3:$A$1006,$F1009)</f>
        <v>0</v>
      </c>
      <c r="P1009" s="109" t="n">
        <f aca="false">SUMIF($A$3:$A$1006,$F1009,P$3:P$1006)/COUNTIF($A$3:$A$1006,$F1009)</f>
        <v>0</v>
      </c>
      <c r="Q1009" s="109" t="n">
        <f aca="false">SUMIF($A$3:$A$1006,$F1009,Q$3:Q$1006)/COUNTIF($A$3:$A$1006,$F1009)</f>
        <v>0</v>
      </c>
      <c r="R1009" s="109" t="n">
        <f aca="false">SUMIF($A$3:$A$1006,$F1009,R$3:R$1006)/COUNTIF($A$3:$A$1006,$F1009)</f>
        <v>0</v>
      </c>
      <c r="S1009" s="109" t="n">
        <f aca="false">SUMIF($A$3:$A$1006,$F1009,S$3:S$1006)/COUNTIF($A$3:$A$1006,$F1009)</f>
        <v>0</v>
      </c>
      <c r="T1009" s="0" t="n">
        <v>2</v>
      </c>
      <c r="V1009" s="15" t="n">
        <f aca="false">SUMIF($T$3:$T$1006,$T1009,$V$3:$V$1006)/COUNTIF($T$3:$T$1006,$T1009)</f>
        <v>12.1949538620176</v>
      </c>
      <c r="W1009" s="47" t="e">
        <f aca="true">CORREL(OFFSET($A$2,MATCH($A1009,$A$259:$A$1006,0),4):OFFSET($A$2,MATCH($A1009+1,$A$259:$A$1006,0)-1,4),OFFSET($T$2,MATCH($T1009,$T$259:$T$1006,0),3):OFFSET($T$2,MATCH($T1009+1,$T$259:$T$1006,0)-1,3))</f>
        <v>#N/A</v>
      </c>
      <c r="X1009" s="47" t="e">
        <f aca="true">CORREL(OFFSET($A$2,MATCH($A1009,$A$259:$A$1006,0),2):OFFSET($A$2,MATCH($A1009+1,$A$259:$A$1006,0)-1,2),OFFSET($T$2,MATCH($T1009,$T$259:$T$1006,0),1):OFFSET($T$2,MATCH($T1009+1,$T$259:$T$1006,0)-1,1))</f>
        <v>#N/A</v>
      </c>
      <c r="Y1009" s="0" t="n">
        <f aca="false">A1009</f>
        <v>2</v>
      </c>
      <c r="Z1009" s="103" t="n">
        <f aca="false">IF(Z$1="P",MAX(0,Z$2-$C1009),IF(Z$1="C",MAX(0,$C1009-Z$2)))</f>
        <v>0</v>
      </c>
      <c r="AA1009" s="103" t="n">
        <f aca="false">IF(AA$1="P",MAX(0,AA$2-$C1009),IF(AA$1="C",MAX(0,$C1009-AA$2)))</f>
        <v>0</v>
      </c>
      <c r="AB1009" s="103" t="n">
        <f aca="false">IF(AB$1="P",MAX(0,AB$2-$C1009),IF(AB$1="C",MAX(0,$C1009-AB$2)))</f>
        <v>2.9921052631579</v>
      </c>
      <c r="AC1009" s="103" t="n">
        <f aca="false">IF(AC$1="P",MAX(0,AC$2-$C1009),IF(AC$1="C",MAX(0,$C1009-AC$2)))</f>
        <v>7.9921052631579</v>
      </c>
      <c r="AD1009" s="103" t="n">
        <f aca="false">IF(AD$1="P",MAX(0,AD$2-$C1009),IF(AD$1="C",MAX(0,$C1009-AD$2)))</f>
        <v>12.9921052631579</v>
      </c>
      <c r="AE1009" s="103" t="n">
        <f aca="false">IF(AE$1="P",MAX(0,AE$2-$C1009),IF(AE$1="C",MAX(0,$C1009-AE$2)))</f>
        <v>22.9921052631579</v>
      </c>
      <c r="AF1009" s="103" t="n">
        <f aca="false">IF(AF$1="P",MAX(0,AF$2-$C1009),IF(AF$1="C",MAX(0,$C1009-AF$2)))</f>
        <v>7.0078947368421</v>
      </c>
      <c r="AG1009" s="103" t="n">
        <f aca="false">IF(AG$1="P",MAX(0,AG$2-$C1009),IF(AG$1="C",MAX(0,$C1009-AG$2)))</f>
        <v>2.0078947368421</v>
      </c>
      <c r="AH1009" s="103" t="n">
        <f aca="false">IF(AH$1="P",MAX(0,AH$2-$C1009),IF(AH$1="C",MAX(0,$C1009-AH$2)))</f>
        <v>0</v>
      </c>
      <c r="AI1009" s="103" t="n">
        <f aca="false">IF(AI$1="P",MAX(0,AI$2-$C1009),IF(AI$1="C",MAX(0,$C1009-AI$2)))</f>
        <v>0</v>
      </c>
      <c r="AJ1009" s="103" t="n">
        <f aca="false">IF(AJ$1="P",MAX(0,AJ$2-$C1009),IF(AJ$1="C",MAX(0,$C1009-AJ$2)))</f>
        <v>0</v>
      </c>
      <c r="AK1009" s="103" t="n">
        <f aca="false">IF(AK$1="P",MAX(0,AK$2-$C1009),IF(AK$1="C",MAX(0,$C1009-AK$2)))</f>
        <v>0</v>
      </c>
    </row>
    <row r="1010" customFormat="false" ht="12.75" hidden="false" customHeight="false" outlineLevel="0" collapsed="false">
      <c r="A1010" s="0" t="n">
        <v>3</v>
      </c>
      <c r="B1010" s="15"/>
      <c r="C1010" s="15" t="n">
        <f aca="false">SUMIF($A$3:$A$1006,$A1010,$C$3:$C$1006)/COUNTIF($A$3:$A$1006,$A1010)</f>
        <v>25.2277272727273</v>
      </c>
      <c r="D1010" s="47" t="n">
        <f aca="true">STDEV(OFFSET($A$2,MATCH($A1010,$A$3:$A$1006,0),3):OFFSET($A$2,MATCH($A1010+1,$A$3:$A$1006,0)-1,3))*SQRT(trade_day)</f>
        <v>0.884330849723696</v>
      </c>
      <c r="E1010" s="47" t="n">
        <f aca="false">SUMIF($A$3:$A$1006,$A1010,$E$3:$E$1006)/COUNTIF($A$3:$A$1006,$A1010)</f>
        <v>0.879964763347338</v>
      </c>
      <c r="F1010" s="0" t="n">
        <v>3</v>
      </c>
      <c r="G1010" s="110" t="n">
        <f aca="false">SUMIF($A$3:$A$1006,$F1010,G$3:G$1006)/COUNTIF($A$3:$A$1006,$F1010)</f>
        <v>0</v>
      </c>
      <c r="H1010" s="110" t="n">
        <f aca="false">SUMIF($A$3:$A$1006,$F1010,H$3:H$1006)/COUNTIF($A$3:$A$1006,$F1010)</f>
        <v>0.321363636363637</v>
      </c>
      <c r="I1010" s="110" t="n">
        <f aca="false">SUMIF($A$3:$A$1006,$F1010,I$3:I$1006)/COUNTIF($A$3:$A$1006,$F1010)</f>
        <v>4.77227272727273</v>
      </c>
      <c r="J1010" s="110" t="n">
        <f aca="false">SUMIF($A$3:$A$1006,$F1010,J$3:J$1006)/COUNTIF($A$3:$A$1006,$F1010)</f>
        <v>9.77227272727273</v>
      </c>
      <c r="K1010" s="110" t="n">
        <f aca="false">SUMIF($A$3:$A$1006,$F1010,K$3:K$1006)/COUNTIF($A$3:$A$1006,$F1010)</f>
        <v>14.7722727272727</v>
      </c>
      <c r="L1010" s="110" t="n">
        <f aca="false">SUMIF($A$3:$A$1006,$F1010,L$3:L$1006)/COUNTIF($A$3:$A$1006,$F1010)</f>
        <v>24.7722727272727</v>
      </c>
      <c r="M1010" s="110" t="n">
        <f aca="false">SUMIF($A$3:$A$1006,$F1010,M$3:M$1006)/COUNTIF($A$3:$A$1006,$F1010)</f>
        <v>5.22772727272727</v>
      </c>
      <c r="N1010" s="110" t="n">
        <f aca="false">SUMIF($A$3:$A$1006,$F1010,N$3:N$1006)/COUNTIF($A$3:$A$1006,$F1010)</f>
        <v>0.549090909090909</v>
      </c>
      <c r="O1010" s="110" t="n">
        <f aca="false">SUMIF($A$3:$A$1006,$F1010,O$3:O$1006)/COUNTIF($A$3:$A$1006,$F1010)</f>
        <v>0</v>
      </c>
      <c r="P1010" s="110" t="n">
        <f aca="false">SUMIF($A$3:$A$1006,$F1010,P$3:P$1006)/COUNTIF($A$3:$A$1006,$F1010)</f>
        <v>0</v>
      </c>
      <c r="Q1010" s="110" t="n">
        <f aca="false">SUMIF($A$3:$A$1006,$F1010,Q$3:Q$1006)/COUNTIF($A$3:$A$1006,$F1010)</f>
        <v>0</v>
      </c>
      <c r="R1010" s="110" t="n">
        <f aca="false">SUMIF($A$3:$A$1006,$F1010,R$3:R$1006)/COUNTIF($A$3:$A$1006,$F1010)</f>
        <v>0</v>
      </c>
      <c r="S1010" s="110" t="n">
        <f aca="false">SUMIF($A$3:$A$1006,$F1010,S$3:S$1006)/COUNTIF($A$3:$A$1006,$F1010)</f>
        <v>0</v>
      </c>
      <c r="T1010" s="0" t="n">
        <v>3</v>
      </c>
      <c r="V1010" s="15" t="n">
        <f aca="false">SUMIF($T$3:$T$1006,$T1010,$V$3:$V$1006)/COUNTIF($T$3:$T$1006,$T1010)</f>
        <v>11.3117210534596</v>
      </c>
      <c r="W1010" s="47" t="e">
        <f aca="true">CORREL(OFFSET($A$2,MATCH($A1010,$A$259:$A$1006,0),4):OFFSET($A$2,MATCH($A1010+1,$A$259:$A$1006,0)-1,4),OFFSET($T$2,MATCH($T1010,$T$259:$T$1006,0),3):OFFSET($T$2,MATCH($T1010+1,$T$259:$T$1006,0)-1,3))</f>
        <v>#N/A</v>
      </c>
      <c r="X1010" s="47" t="e">
        <f aca="true">CORREL(OFFSET($A$2,MATCH($A1010,$A$259:$A$1006,0),2):OFFSET($A$2,MATCH($A1010+1,$A$259:$A$1006,0)-1,2),OFFSET($T$2,MATCH($T1010,$T$259:$T$1006,0),1):OFFSET($T$2,MATCH($T1010+1,$T$259:$T$1006,0)-1,1))</f>
        <v>#N/A</v>
      </c>
      <c r="Y1010" s="0" t="n">
        <f aca="false">A1010</f>
        <v>3</v>
      </c>
      <c r="Z1010" s="103" t="n">
        <f aca="false">IF(Z$1="P",MAX(0,Z$2-$C1010),IF(Z$1="C",MAX(0,$C1010-Z$2)))</f>
        <v>0</v>
      </c>
      <c r="AA1010" s="103" t="n">
        <f aca="false">IF(AA$1="P",MAX(0,AA$2-$C1010),IF(AA$1="C",MAX(0,$C1010-AA$2)))</f>
        <v>0</v>
      </c>
      <c r="AB1010" s="103" t="n">
        <f aca="false">IF(AB$1="P",MAX(0,AB$2-$C1010),IF(AB$1="C",MAX(0,$C1010-AB$2)))</f>
        <v>4.77227272727273</v>
      </c>
      <c r="AC1010" s="103" t="n">
        <f aca="false">IF(AC$1="P",MAX(0,AC$2-$C1010),IF(AC$1="C",MAX(0,$C1010-AC$2)))</f>
        <v>9.77227272727273</v>
      </c>
      <c r="AD1010" s="103" t="n">
        <f aca="false">IF(AD$1="P",MAX(0,AD$2-$C1010),IF(AD$1="C",MAX(0,$C1010-AD$2)))</f>
        <v>14.7722727272727</v>
      </c>
      <c r="AE1010" s="103" t="n">
        <f aca="false">IF(AE$1="P",MAX(0,AE$2-$C1010),IF(AE$1="C",MAX(0,$C1010-AE$2)))</f>
        <v>24.7722727272727</v>
      </c>
      <c r="AF1010" s="103" t="n">
        <f aca="false">IF(AF$1="P",MAX(0,AF$2-$C1010),IF(AF$1="C",MAX(0,$C1010-AF$2)))</f>
        <v>5.22772727272727</v>
      </c>
      <c r="AG1010" s="103" t="n">
        <f aca="false">IF(AG$1="P",MAX(0,AG$2-$C1010),IF(AG$1="C",MAX(0,$C1010-AG$2)))</f>
        <v>0.227727272727272</v>
      </c>
      <c r="AH1010" s="103" t="n">
        <f aca="false">IF(AH$1="P",MAX(0,AH$2-$C1010),IF(AH$1="C",MAX(0,$C1010-AH$2)))</f>
        <v>0</v>
      </c>
      <c r="AI1010" s="103" t="n">
        <f aca="false">IF(AI$1="P",MAX(0,AI$2-$C1010),IF(AI$1="C",MAX(0,$C1010-AI$2)))</f>
        <v>0</v>
      </c>
      <c r="AJ1010" s="103" t="n">
        <f aca="false">IF(AJ$1="P",MAX(0,AJ$2-$C1010),IF(AJ$1="C",MAX(0,$C1010-AJ$2)))</f>
        <v>0</v>
      </c>
      <c r="AK1010" s="103" t="n">
        <f aca="false">IF(AK$1="P",MAX(0,AK$2-$C1010),IF(AK$1="C",MAX(0,$C1010-AK$2)))</f>
        <v>0</v>
      </c>
    </row>
    <row r="1011" customFormat="false" ht="12.75" hidden="false" customHeight="false" outlineLevel="0" collapsed="false">
      <c r="A1011" s="0" t="n">
        <v>4</v>
      </c>
      <c r="B1011" s="15"/>
      <c r="C1011" s="15" t="n">
        <f aca="false">SUMIF($A$3:$A$1006,$A1011,$C$3:$C$1006)/COUNTIF($A$3:$A$1006,$A1011)</f>
        <v>25.2595238095238</v>
      </c>
      <c r="D1011" s="47" t="n">
        <f aca="true">STDEV(OFFSET($A$2,MATCH($A1011,$A$3:$A$1006,0),3):OFFSET($A$2,MATCH($A1011+1,$A$3:$A$1006,0)-1,3))*SQRT(trade_day)</f>
        <v>0.747905714496458</v>
      </c>
      <c r="E1011" s="47" t="n">
        <f aca="false">SUMIF($A$3:$A$1006,$A1011,$E$3:$E$1006)/COUNTIF($A$3:$A$1006,$A1011)</f>
        <v>0.66726356281092</v>
      </c>
      <c r="F1011" s="0" t="n">
        <v>4</v>
      </c>
      <c r="G1011" s="110" t="n">
        <f aca="false">SUMIF($A$3:$A$1006,$F1011,G$3:G$1006)/COUNTIF($A$3:$A$1006,$F1011)</f>
        <v>0</v>
      </c>
      <c r="H1011" s="110" t="n">
        <f aca="false">SUMIF($A$3:$A$1006,$F1011,H$3:H$1006)/COUNTIF($A$3:$A$1006,$F1011)</f>
        <v>0.182380952380952</v>
      </c>
      <c r="I1011" s="110" t="n">
        <f aca="false">SUMIF($A$3:$A$1006,$F1011,I$3:I$1006)/COUNTIF($A$3:$A$1006,$F1011)</f>
        <v>4.74047619047619</v>
      </c>
      <c r="J1011" s="110" t="n">
        <f aca="false">SUMIF($A$3:$A$1006,$F1011,J$3:J$1006)/COUNTIF($A$3:$A$1006,$F1011)</f>
        <v>9.74047619047619</v>
      </c>
      <c r="K1011" s="110" t="n">
        <f aca="false">SUMIF($A$3:$A$1006,$F1011,K$3:K$1006)/COUNTIF($A$3:$A$1006,$F1011)</f>
        <v>14.7404761904762</v>
      </c>
      <c r="L1011" s="110" t="n">
        <f aca="false">SUMIF($A$3:$A$1006,$F1011,L$3:L$1006)/COUNTIF($A$3:$A$1006,$F1011)</f>
        <v>24.7404761904762</v>
      </c>
      <c r="M1011" s="110" t="n">
        <f aca="false">SUMIF($A$3:$A$1006,$F1011,M$3:M$1006)/COUNTIF($A$3:$A$1006,$F1011)</f>
        <v>5.25952380952381</v>
      </c>
      <c r="N1011" s="110" t="n">
        <f aca="false">SUMIF($A$3:$A$1006,$F1011,N$3:N$1006)/COUNTIF($A$3:$A$1006,$F1011)</f>
        <v>0.441904761904762</v>
      </c>
      <c r="O1011" s="110" t="n">
        <f aca="false">SUMIF($A$3:$A$1006,$F1011,O$3:O$1006)/COUNTIF($A$3:$A$1006,$F1011)</f>
        <v>0</v>
      </c>
      <c r="P1011" s="110" t="n">
        <f aca="false">SUMIF($A$3:$A$1006,$F1011,P$3:P$1006)/COUNTIF($A$3:$A$1006,$F1011)</f>
        <v>0</v>
      </c>
      <c r="Q1011" s="110" t="n">
        <f aca="false">SUMIF($A$3:$A$1006,$F1011,Q$3:Q$1006)/COUNTIF($A$3:$A$1006,$F1011)</f>
        <v>0</v>
      </c>
      <c r="R1011" s="110" t="n">
        <f aca="false">SUMIF($A$3:$A$1006,$F1011,R$3:R$1006)/COUNTIF($A$3:$A$1006,$F1011)</f>
        <v>0</v>
      </c>
      <c r="S1011" s="110" t="n">
        <f aca="false">SUMIF($A$3:$A$1006,$F1011,S$3:S$1006)/COUNTIF($A$3:$A$1006,$F1011)</f>
        <v>0</v>
      </c>
      <c r="T1011" s="0" t="n">
        <v>4</v>
      </c>
      <c r="V1011" s="15" t="n">
        <f aca="false">SUMIF($T$3:$T$1006,$T1011,$V$3:$V$1006)/COUNTIF($T$3:$T$1006,$T1011)</f>
        <v>10.4148471429321</v>
      </c>
      <c r="W1011" s="47" t="e">
        <f aca="true">CORREL(OFFSET($A$2,MATCH($A1011,$A$259:$A$1006,0),4):OFFSET($A$2,MATCH($A1011+1,$A$259:$A$1006,0)-1,4),OFFSET($T$2,MATCH($T1011,$T$259:$T$1006,0),3):OFFSET($T$2,MATCH($T1011+1,$T$259:$T$1006,0)-1,3))</f>
        <v>#N/A</v>
      </c>
      <c r="X1011" s="47" t="e">
        <f aca="true">CORREL(OFFSET($A$2,MATCH($A1011,$A$259:$A$1006,0),2):OFFSET($A$2,MATCH($A1011+1,$A$259:$A$1006,0)-1,2),OFFSET($T$2,MATCH($T1011,$T$259:$T$1006,0),1):OFFSET($T$2,MATCH($T1011+1,$T$259:$T$1006,0)-1,1))</f>
        <v>#N/A</v>
      </c>
      <c r="Y1011" s="0" t="n">
        <f aca="false">A1011</f>
        <v>4</v>
      </c>
      <c r="Z1011" s="103" t="n">
        <f aca="false">IF(Z$1="P",MAX(0,Z$2-$C1011),IF(Z$1="C",MAX(0,$C1011-Z$2)))</f>
        <v>0</v>
      </c>
      <c r="AA1011" s="103" t="n">
        <f aca="false">IF(AA$1="P",MAX(0,AA$2-$C1011),IF(AA$1="C",MAX(0,$C1011-AA$2)))</f>
        <v>0</v>
      </c>
      <c r="AB1011" s="103" t="n">
        <f aca="false">IF(AB$1="P",MAX(0,AB$2-$C1011),IF(AB$1="C",MAX(0,$C1011-AB$2)))</f>
        <v>4.74047619047619</v>
      </c>
      <c r="AC1011" s="103" t="n">
        <f aca="false">IF(AC$1="P",MAX(0,AC$2-$C1011),IF(AC$1="C",MAX(0,$C1011-AC$2)))</f>
        <v>9.74047619047619</v>
      </c>
      <c r="AD1011" s="103" t="n">
        <f aca="false">IF(AD$1="P",MAX(0,AD$2-$C1011),IF(AD$1="C",MAX(0,$C1011-AD$2)))</f>
        <v>14.7404761904762</v>
      </c>
      <c r="AE1011" s="103" t="n">
        <f aca="false">IF(AE$1="P",MAX(0,AE$2-$C1011),IF(AE$1="C",MAX(0,$C1011-AE$2)))</f>
        <v>24.7404761904762</v>
      </c>
      <c r="AF1011" s="103" t="n">
        <f aca="false">IF(AF$1="P",MAX(0,AF$2-$C1011),IF(AF$1="C",MAX(0,$C1011-AF$2)))</f>
        <v>5.25952380952381</v>
      </c>
      <c r="AG1011" s="103" t="n">
        <f aca="false">IF(AG$1="P",MAX(0,AG$2-$C1011),IF(AG$1="C",MAX(0,$C1011-AG$2)))</f>
        <v>0.259523809523813</v>
      </c>
      <c r="AH1011" s="103" t="n">
        <f aca="false">IF(AH$1="P",MAX(0,AH$2-$C1011),IF(AH$1="C",MAX(0,$C1011-AH$2)))</f>
        <v>0</v>
      </c>
      <c r="AI1011" s="103" t="n">
        <f aca="false">IF(AI$1="P",MAX(0,AI$2-$C1011),IF(AI$1="C",MAX(0,$C1011-AI$2)))</f>
        <v>0</v>
      </c>
      <c r="AJ1011" s="103" t="n">
        <f aca="false">IF(AJ$1="P",MAX(0,AJ$2-$C1011),IF(AJ$1="C",MAX(0,$C1011-AJ$2)))</f>
        <v>0</v>
      </c>
      <c r="AK1011" s="103" t="n">
        <f aca="false">IF(AK$1="P",MAX(0,AK$2-$C1011),IF(AK$1="C",MAX(0,$C1011-AK$2)))</f>
        <v>0</v>
      </c>
    </row>
    <row r="1012" customFormat="false" ht="12.75" hidden="false" customHeight="false" outlineLevel="0" collapsed="false">
      <c r="A1012" s="0" t="n">
        <v>5</v>
      </c>
      <c r="B1012" s="15"/>
      <c r="C1012" s="15" t="n">
        <f aca="false">SUMIF($A$3:$A$1006,$A1012,$C$3:$C$1006)/COUNTIF($A$3:$A$1006,$A1012)</f>
        <v>27.6065</v>
      </c>
      <c r="D1012" s="47" t="n">
        <f aca="true">STDEV(OFFSET($A$2,MATCH($A1012,$A$3:$A$1006,0),3):OFFSET($A$2,MATCH($A1012+1,$A$3:$A$1006,0)-1,3))*SQRT(trade_day)</f>
        <v>0.852933916675219</v>
      </c>
      <c r="E1012" s="47" t="n">
        <f aca="false">SUMIF($A$3:$A$1006,$A1012,$E$3:$E$1006)/COUNTIF($A$3:$A$1006,$A1012)</f>
        <v>0.978888082287453</v>
      </c>
      <c r="F1012" s="0" t="n">
        <v>5</v>
      </c>
      <c r="G1012" s="110" t="n">
        <f aca="false">SUMIF($A$3:$A$1006,$F1012,G$3:G$1006)/COUNTIF($A$3:$A$1006,$F1012)</f>
        <v>0</v>
      </c>
      <c r="H1012" s="110" t="n">
        <f aca="false">SUMIF($A$3:$A$1006,$F1012,H$3:H$1006)/COUNTIF($A$3:$A$1006,$F1012)</f>
        <v>0</v>
      </c>
      <c r="I1012" s="110" t="n">
        <f aca="false">SUMIF($A$3:$A$1006,$F1012,I$3:I$1006)/COUNTIF($A$3:$A$1006,$F1012)</f>
        <v>2.3935</v>
      </c>
      <c r="J1012" s="110" t="n">
        <f aca="false">SUMIF($A$3:$A$1006,$F1012,J$3:J$1006)/COUNTIF($A$3:$A$1006,$F1012)</f>
        <v>7.3935</v>
      </c>
      <c r="K1012" s="110" t="n">
        <f aca="false">SUMIF($A$3:$A$1006,$F1012,K$3:K$1006)/COUNTIF($A$3:$A$1006,$F1012)</f>
        <v>12.3935</v>
      </c>
      <c r="L1012" s="110" t="n">
        <f aca="false">SUMIF($A$3:$A$1006,$F1012,L$3:L$1006)/COUNTIF($A$3:$A$1006,$F1012)</f>
        <v>22.3935</v>
      </c>
      <c r="M1012" s="110" t="n">
        <f aca="false">SUMIF($A$3:$A$1006,$F1012,M$3:M$1006)/COUNTIF($A$3:$A$1006,$F1012)</f>
        <v>7.6065</v>
      </c>
      <c r="N1012" s="110" t="n">
        <f aca="false">SUMIF($A$3:$A$1006,$F1012,N$3:N$1006)/COUNTIF($A$3:$A$1006,$F1012)</f>
        <v>2.6065</v>
      </c>
      <c r="O1012" s="110" t="n">
        <f aca="false">SUMIF($A$3:$A$1006,$F1012,O$3:O$1006)/COUNTIF($A$3:$A$1006,$F1012)</f>
        <v>0</v>
      </c>
      <c r="P1012" s="110" t="n">
        <f aca="false">SUMIF($A$3:$A$1006,$F1012,P$3:P$1006)/COUNTIF($A$3:$A$1006,$F1012)</f>
        <v>0</v>
      </c>
      <c r="Q1012" s="110" t="n">
        <f aca="false">SUMIF($A$3:$A$1006,$F1012,Q$3:Q$1006)/COUNTIF($A$3:$A$1006,$F1012)</f>
        <v>0</v>
      </c>
      <c r="R1012" s="110" t="n">
        <f aca="false">SUMIF($A$3:$A$1006,$F1012,R$3:R$1006)/COUNTIF($A$3:$A$1006,$F1012)</f>
        <v>0</v>
      </c>
      <c r="S1012" s="110" t="n">
        <f aca="false">SUMIF($A$3:$A$1006,$F1012,S$3:S$1006)/COUNTIF($A$3:$A$1006,$F1012)</f>
        <v>0</v>
      </c>
      <c r="T1012" s="0" t="n">
        <v>5</v>
      </c>
      <c r="V1012" s="15" t="n">
        <f aca="false">SUMIF($T$3:$T$1006,$T1012,$V$3:$V$1006)/COUNTIF($T$3:$T$1006,$T1012)</f>
        <v>12.915571389204</v>
      </c>
      <c r="W1012" s="47" t="e">
        <f aca="true">CORREL(OFFSET($A$2,MATCH($A1012,$A$259:$A$1006,0),4):OFFSET($A$2,MATCH($A1012+1,$A$259:$A$1006,0)-1,4),OFFSET($T$2,MATCH($T1012,$T$259:$T$1006,0),3):OFFSET($T$2,MATCH($T1012+1,$T$259:$T$1006,0)-1,3))</f>
        <v>#N/A</v>
      </c>
      <c r="X1012" s="47" t="e">
        <f aca="true">CORREL(OFFSET($A$2,MATCH($A1012,$A$259:$A$1006,0),2):OFFSET($A$2,MATCH($A1012+1,$A$259:$A$1006,0)-1,2),OFFSET($T$2,MATCH($T1012,$T$259:$T$1006,0),1):OFFSET($T$2,MATCH($T1012+1,$T$259:$T$1006,0)-1,1))</f>
        <v>#N/A</v>
      </c>
      <c r="Y1012" s="0" t="n">
        <f aca="false">A1012</f>
        <v>5</v>
      </c>
      <c r="Z1012" s="103" t="n">
        <f aca="false">IF(Z$1="P",MAX(0,Z$2-$C1012),IF(Z$1="C",MAX(0,$C1012-Z$2)))</f>
        <v>0</v>
      </c>
      <c r="AA1012" s="103" t="n">
        <f aca="false">IF(AA$1="P",MAX(0,AA$2-$C1012),IF(AA$1="C",MAX(0,$C1012-AA$2)))</f>
        <v>0</v>
      </c>
      <c r="AB1012" s="103" t="n">
        <f aca="false">IF(AB$1="P",MAX(0,AB$2-$C1012),IF(AB$1="C",MAX(0,$C1012-AB$2)))</f>
        <v>2.3935</v>
      </c>
      <c r="AC1012" s="103" t="n">
        <f aca="false">IF(AC$1="P",MAX(0,AC$2-$C1012),IF(AC$1="C",MAX(0,$C1012-AC$2)))</f>
        <v>7.3935</v>
      </c>
      <c r="AD1012" s="103" t="n">
        <f aca="false">IF(AD$1="P",MAX(0,AD$2-$C1012),IF(AD$1="C",MAX(0,$C1012-AD$2)))</f>
        <v>12.3935</v>
      </c>
      <c r="AE1012" s="103" t="n">
        <f aca="false">IF(AE$1="P",MAX(0,AE$2-$C1012),IF(AE$1="C",MAX(0,$C1012-AE$2)))</f>
        <v>22.3935</v>
      </c>
      <c r="AF1012" s="103" t="n">
        <f aca="false">IF(AF$1="P",MAX(0,AF$2-$C1012),IF(AF$1="C",MAX(0,$C1012-AF$2)))</f>
        <v>7.6065</v>
      </c>
      <c r="AG1012" s="103" t="n">
        <f aca="false">IF(AG$1="P",MAX(0,AG$2-$C1012),IF(AG$1="C",MAX(0,$C1012-AG$2)))</f>
        <v>2.6065</v>
      </c>
      <c r="AH1012" s="103" t="n">
        <f aca="false">IF(AH$1="P",MAX(0,AH$2-$C1012),IF(AH$1="C",MAX(0,$C1012-AH$2)))</f>
        <v>0</v>
      </c>
      <c r="AI1012" s="103" t="n">
        <f aca="false">IF(AI$1="P",MAX(0,AI$2-$C1012),IF(AI$1="C",MAX(0,$C1012-AI$2)))</f>
        <v>0</v>
      </c>
      <c r="AJ1012" s="103" t="n">
        <f aca="false">IF(AJ$1="P",MAX(0,AJ$2-$C1012),IF(AJ$1="C",MAX(0,$C1012-AJ$2)))</f>
        <v>0</v>
      </c>
      <c r="AK1012" s="103" t="n">
        <f aca="false">IF(AK$1="P",MAX(0,AK$2-$C1012),IF(AK$1="C",MAX(0,$C1012-AK$2)))</f>
        <v>0</v>
      </c>
    </row>
    <row r="1013" customFormat="false" ht="12.75" hidden="false" customHeight="false" outlineLevel="0" collapsed="false">
      <c r="A1013" s="0" t="n">
        <v>6</v>
      </c>
      <c r="B1013" s="15"/>
      <c r="C1013" s="15" t="n">
        <f aca="false">SUMIF($A$3:$A$1006,$A1013,$C$3:$C$1006)/COUNTIF($A$3:$A$1006,$A1013)</f>
        <v>28.5804545454545</v>
      </c>
      <c r="D1013" s="47" t="n">
        <f aca="true">STDEV(OFFSET($A$2,MATCH($A1013,$A$3:$A$1006,0),3):OFFSET($A$2,MATCH($A1013+1,$A$3:$A$1006,0)-1,3))*SQRT(trade_day)</f>
        <v>1.89339989170985</v>
      </c>
      <c r="E1013" s="47" t="n">
        <f aca="false">SUMIF($A$3:$A$1006,$A1013,$E$3:$E$1006)/COUNTIF($A$3:$A$1006,$A1013)</f>
        <v>0.886782455885915</v>
      </c>
      <c r="F1013" s="0" t="n">
        <v>6</v>
      </c>
      <c r="G1013" s="110" t="n">
        <f aca="false">SUMIF($A$3:$A$1006,$F1013,G$3:G$1006)/COUNTIF($A$3:$A$1006,$F1013)</f>
        <v>0</v>
      </c>
      <c r="H1013" s="110" t="n">
        <f aca="false">SUMIF($A$3:$A$1006,$F1013,H$3:H$1006)/COUNTIF($A$3:$A$1006,$F1013)</f>
        <v>0</v>
      </c>
      <c r="I1013" s="110" t="n">
        <f aca="false">SUMIF($A$3:$A$1006,$F1013,I$3:I$1006)/COUNTIF($A$3:$A$1006,$F1013)</f>
        <v>2.42863636363636</v>
      </c>
      <c r="J1013" s="110" t="n">
        <f aca="false">SUMIF($A$3:$A$1006,$F1013,J$3:J$1006)/COUNTIF($A$3:$A$1006,$F1013)</f>
        <v>6.97409090909091</v>
      </c>
      <c r="K1013" s="110" t="n">
        <f aca="false">SUMIF($A$3:$A$1006,$F1013,K$3:K$1006)/COUNTIF($A$3:$A$1006,$F1013)</f>
        <v>11.5559090909091</v>
      </c>
      <c r="L1013" s="110" t="n">
        <f aca="false">SUMIF($A$3:$A$1006,$F1013,L$3:L$1006)/COUNTIF($A$3:$A$1006,$F1013)</f>
        <v>21.4195454545455</v>
      </c>
      <c r="M1013" s="110" t="n">
        <f aca="false">SUMIF($A$3:$A$1006,$F1013,M$3:M$1006)/COUNTIF($A$3:$A$1006,$F1013)</f>
        <v>8.58045454545455</v>
      </c>
      <c r="N1013" s="110" t="n">
        <f aca="false">SUMIF($A$3:$A$1006,$F1013,N$3:N$1006)/COUNTIF($A$3:$A$1006,$F1013)</f>
        <v>3.58045454545455</v>
      </c>
      <c r="O1013" s="110" t="n">
        <f aca="false">SUMIF($A$3:$A$1006,$F1013,O$3:O$1006)/COUNTIF($A$3:$A$1006,$F1013)</f>
        <v>1.00909090909091</v>
      </c>
      <c r="P1013" s="110" t="n">
        <f aca="false">SUMIF($A$3:$A$1006,$F1013,P$3:P$1006)/COUNTIF($A$3:$A$1006,$F1013)</f>
        <v>0.554545454545455</v>
      </c>
      <c r="Q1013" s="110" t="n">
        <f aca="false">SUMIF($A$3:$A$1006,$F1013,Q$3:Q$1006)/COUNTIF($A$3:$A$1006,$F1013)</f>
        <v>0.136363636363636</v>
      </c>
      <c r="R1013" s="110" t="n">
        <f aca="false">SUMIF($A$3:$A$1006,$F1013,R$3:R$1006)/COUNTIF($A$3:$A$1006,$F1013)</f>
        <v>0</v>
      </c>
      <c r="S1013" s="110" t="n">
        <f aca="false">SUMIF($A$3:$A$1006,$F1013,S$3:S$1006)/COUNTIF($A$3:$A$1006,$F1013)</f>
        <v>0</v>
      </c>
      <c r="T1013" s="0" t="n">
        <v>6</v>
      </c>
      <c r="V1013" s="15" t="n">
        <f aca="false">SUMIF($T$3:$T$1006,$T1013,$V$3:$V$1006)/COUNTIF($T$3:$T$1006,$T1013)</f>
        <v>13.2450622292273</v>
      </c>
      <c r="W1013" s="47" t="e">
        <f aca="true">CORREL(OFFSET($A$2,MATCH($A1013,$A$259:$A$1006,0),4):OFFSET($A$2,MATCH($A1013+1,$A$259:$A$1006,0)-1,4),OFFSET($T$2,MATCH($T1013,$T$259:$T$1006,0),3):OFFSET($T$2,MATCH($T1013+1,$T$259:$T$1006,0)-1,3))</f>
        <v>#N/A</v>
      </c>
      <c r="X1013" s="47" t="e">
        <f aca="true">CORREL(OFFSET($A$2,MATCH($A1013,$A$259:$A$1006,0),2):OFFSET($A$2,MATCH($A1013+1,$A$259:$A$1006,0)-1,2),OFFSET($T$2,MATCH($T1013,$T$259:$T$1006,0),1):OFFSET($T$2,MATCH($T1013+1,$T$259:$T$1006,0)-1,1))</f>
        <v>#N/A</v>
      </c>
      <c r="Y1013" s="0" t="n">
        <f aca="false">A1013</f>
        <v>6</v>
      </c>
      <c r="Z1013" s="103" t="n">
        <f aca="false">IF(Z$1="P",MAX(0,Z$2-$C1013),IF(Z$1="C",MAX(0,$C1013-Z$2)))</f>
        <v>0</v>
      </c>
      <c r="AA1013" s="103" t="n">
        <f aca="false">IF(AA$1="P",MAX(0,AA$2-$C1013),IF(AA$1="C",MAX(0,$C1013-AA$2)))</f>
        <v>0</v>
      </c>
      <c r="AB1013" s="103" t="n">
        <f aca="false">IF(AB$1="P",MAX(0,AB$2-$C1013),IF(AB$1="C",MAX(0,$C1013-AB$2)))</f>
        <v>1.41954545454546</v>
      </c>
      <c r="AC1013" s="103" t="n">
        <f aca="false">IF(AC$1="P",MAX(0,AC$2-$C1013),IF(AC$1="C",MAX(0,$C1013-AC$2)))</f>
        <v>6.41954545454546</v>
      </c>
      <c r="AD1013" s="103" t="n">
        <f aca="false">IF(AD$1="P",MAX(0,AD$2-$C1013),IF(AD$1="C",MAX(0,$C1013-AD$2)))</f>
        <v>11.4195454545455</v>
      </c>
      <c r="AE1013" s="103" t="n">
        <f aca="false">IF(AE$1="P",MAX(0,AE$2-$C1013),IF(AE$1="C",MAX(0,$C1013-AE$2)))</f>
        <v>21.4195454545455</v>
      </c>
      <c r="AF1013" s="103" t="n">
        <f aca="false">IF(AF$1="P",MAX(0,AF$2-$C1013),IF(AF$1="C",MAX(0,$C1013-AF$2)))</f>
        <v>8.58045454545454</v>
      </c>
      <c r="AG1013" s="103" t="n">
        <f aca="false">IF(AG$1="P",MAX(0,AG$2-$C1013),IF(AG$1="C",MAX(0,$C1013-AG$2)))</f>
        <v>3.58045454545454</v>
      </c>
      <c r="AH1013" s="103" t="n">
        <f aca="false">IF(AH$1="P",MAX(0,AH$2-$C1013),IF(AH$1="C",MAX(0,$C1013-AH$2)))</f>
        <v>0</v>
      </c>
      <c r="AI1013" s="103" t="n">
        <f aca="false">IF(AI$1="P",MAX(0,AI$2-$C1013),IF(AI$1="C",MAX(0,$C1013-AI$2)))</f>
        <v>0</v>
      </c>
      <c r="AJ1013" s="103" t="n">
        <f aca="false">IF(AJ$1="P",MAX(0,AJ$2-$C1013),IF(AJ$1="C",MAX(0,$C1013-AJ$2)))</f>
        <v>0</v>
      </c>
      <c r="AK1013" s="103" t="n">
        <f aca="false">IF(AK$1="P",MAX(0,AK$2-$C1013),IF(AK$1="C",MAX(0,$C1013-AK$2)))</f>
        <v>0</v>
      </c>
    </row>
    <row r="1014" customFormat="false" ht="12.75" hidden="false" customHeight="false" outlineLevel="0" collapsed="false">
      <c r="A1014" s="0" t="n">
        <v>7</v>
      </c>
      <c r="B1014" s="15"/>
      <c r="C1014" s="15" t="n">
        <f aca="false">SUMIF($A$3:$A$1006,$A1014,$C$3:$C$1006)/COUNTIF($A$3:$A$1006,$A1014)</f>
        <v>31.3336363636364</v>
      </c>
      <c r="D1014" s="47" t="n">
        <f aca="true">STDEV(OFFSET($A$2,MATCH($A1014,$A$3:$A$1006,0),3):OFFSET($A$2,MATCH($A1014+1,$A$3:$A$1006,0)-1,3))*SQRT(trade_day)</f>
        <v>1.21115007276867</v>
      </c>
      <c r="E1014" s="47" t="n">
        <f aca="false">SUMIF($A$3:$A$1006,$A1014,$E$3:$E$1006)/COUNTIF($A$3:$A$1006,$A1014)</f>
        <v>1.85292940591031</v>
      </c>
      <c r="F1014" s="0" t="n">
        <v>7</v>
      </c>
      <c r="G1014" s="111" t="n">
        <f aca="false">SUMIF($A$3:$A$1006,$F1014,G$3:G$1006)/COUNTIF($A$3:$A$1006,$F1014)</f>
        <v>0</v>
      </c>
      <c r="H1014" s="111" t="n">
        <f aca="false">SUMIF($A$3:$A$1006,$F1014,H$3:H$1006)/COUNTIF($A$3:$A$1006,$F1014)</f>
        <v>0</v>
      </c>
      <c r="I1014" s="111" t="n">
        <f aca="false">SUMIF($A$3:$A$1006,$F1014,I$3:I$1006)/COUNTIF($A$3:$A$1006,$F1014)</f>
        <v>0.367272727272727</v>
      </c>
      <c r="J1014" s="111" t="n">
        <f aca="false">SUMIF($A$3:$A$1006,$F1014,J$3:J$1006)/COUNTIF($A$3:$A$1006,$F1014)</f>
        <v>3.93727272727273</v>
      </c>
      <c r="K1014" s="111" t="n">
        <f aca="false">SUMIF($A$3:$A$1006,$F1014,K$3:K$1006)/COUNTIF($A$3:$A$1006,$F1014)</f>
        <v>8.66636363636364</v>
      </c>
      <c r="L1014" s="111" t="n">
        <f aca="false">SUMIF($A$3:$A$1006,$F1014,L$3:L$1006)/COUNTIF($A$3:$A$1006,$F1014)</f>
        <v>18.6663636363636</v>
      </c>
      <c r="M1014" s="111" t="n">
        <f aca="false">SUMIF($A$3:$A$1006,$F1014,M$3:M$1006)/COUNTIF($A$3:$A$1006,$F1014)</f>
        <v>11.3336363636364</v>
      </c>
      <c r="N1014" s="111" t="n">
        <f aca="false">SUMIF($A$3:$A$1006,$F1014,N$3:N$1006)/COUNTIF($A$3:$A$1006,$F1014)</f>
        <v>6.33363636363636</v>
      </c>
      <c r="O1014" s="111" t="n">
        <f aca="false">SUMIF($A$3:$A$1006,$F1014,O$3:O$1006)/COUNTIF($A$3:$A$1006,$F1014)</f>
        <v>1.70090909090909</v>
      </c>
      <c r="P1014" s="111" t="n">
        <f aca="false">SUMIF($A$3:$A$1006,$F1014,P$3:P$1006)/COUNTIF($A$3:$A$1006,$F1014)</f>
        <v>0.270909090909091</v>
      </c>
      <c r="Q1014" s="111" t="n">
        <f aca="false">SUMIF($A$3:$A$1006,$F1014,Q$3:Q$1006)/COUNTIF($A$3:$A$1006,$F1014)</f>
        <v>0</v>
      </c>
      <c r="R1014" s="111" t="n">
        <f aca="false">SUMIF($A$3:$A$1006,$F1014,R$3:R$1006)/COUNTIF($A$3:$A$1006,$F1014)</f>
        <v>0</v>
      </c>
      <c r="S1014" s="111" t="n">
        <f aca="false">SUMIF($A$3:$A$1006,$F1014,S$3:S$1006)/COUNTIF($A$3:$A$1006,$F1014)</f>
        <v>0</v>
      </c>
      <c r="T1014" s="0" t="n">
        <v>7</v>
      </c>
      <c r="V1014" s="15" t="n">
        <f aca="false">SUMIF($T$3:$T$1006,$T1014,$V$3:$V$1006)/COUNTIF($T$3:$T$1006,$T1014)</f>
        <v>14.4425871094735</v>
      </c>
      <c r="W1014" s="47" t="e">
        <f aca="true">CORREL(OFFSET($A$2,MATCH($A1014,$A$259:$A$1006,0),4):OFFSET($A$2,MATCH($A1014+1,$A$259:$A$1006,0)-1,4),OFFSET($T$2,MATCH($T1014,$T$259:$T$1006,0),3):OFFSET($T$2,MATCH($T1014+1,$T$259:$T$1006,0)-1,3))</f>
        <v>#N/A</v>
      </c>
      <c r="X1014" s="47" t="e">
        <f aca="true">CORREL(OFFSET($A$2,MATCH($A1014,$A$259:$A$1006,0),2):OFFSET($A$2,MATCH($A1014+1,$A$259:$A$1006,0)-1,2),OFFSET($T$2,MATCH($T1014,$T$259:$T$1006,0),1):OFFSET($T$2,MATCH($T1014+1,$T$259:$T$1006,0)-1,1))</f>
        <v>#N/A</v>
      </c>
      <c r="Y1014" s="0" t="n">
        <f aca="false">A1014</f>
        <v>7</v>
      </c>
      <c r="Z1014" s="103" t="n">
        <f aca="false">IF(Z$1="P",MAX(0,Z$2-$C1014),IF(Z$1="C",MAX(0,$C1014-Z$2)))</f>
        <v>0</v>
      </c>
      <c r="AA1014" s="103" t="n">
        <f aca="false">IF(AA$1="P",MAX(0,AA$2-$C1014),IF(AA$1="C",MAX(0,$C1014-AA$2)))</f>
        <v>0</v>
      </c>
      <c r="AB1014" s="103" t="n">
        <f aca="false">IF(AB$1="P",MAX(0,AB$2-$C1014),IF(AB$1="C",MAX(0,$C1014-AB$2)))</f>
        <v>0</v>
      </c>
      <c r="AC1014" s="103" t="n">
        <f aca="false">IF(AC$1="P",MAX(0,AC$2-$C1014),IF(AC$1="C",MAX(0,$C1014-AC$2)))</f>
        <v>3.66636363636363</v>
      </c>
      <c r="AD1014" s="103" t="n">
        <f aca="false">IF(AD$1="P",MAX(0,AD$2-$C1014),IF(AD$1="C",MAX(0,$C1014-AD$2)))</f>
        <v>8.66636363636363</v>
      </c>
      <c r="AE1014" s="103" t="n">
        <f aca="false">IF(AE$1="P",MAX(0,AE$2-$C1014),IF(AE$1="C",MAX(0,$C1014-AE$2)))</f>
        <v>18.6663636363636</v>
      </c>
      <c r="AF1014" s="103" t="n">
        <f aca="false">IF(AF$1="P",MAX(0,AF$2-$C1014),IF(AF$1="C",MAX(0,$C1014-AF$2)))</f>
        <v>11.3336363636364</v>
      </c>
      <c r="AG1014" s="103" t="n">
        <f aca="false">IF(AG$1="P",MAX(0,AG$2-$C1014),IF(AG$1="C",MAX(0,$C1014-AG$2)))</f>
        <v>6.33363636363637</v>
      </c>
      <c r="AH1014" s="103" t="n">
        <f aca="false">IF(AH$1="P",MAX(0,AH$2-$C1014),IF(AH$1="C",MAX(0,$C1014-AH$2)))</f>
        <v>1.33363636363637</v>
      </c>
      <c r="AI1014" s="103" t="n">
        <f aca="false">IF(AI$1="P",MAX(0,AI$2-$C1014),IF(AI$1="C",MAX(0,$C1014-AI$2)))</f>
        <v>0</v>
      </c>
      <c r="AJ1014" s="103" t="n">
        <f aca="false">IF(AJ$1="P",MAX(0,AJ$2-$C1014),IF(AJ$1="C",MAX(0,$C1014-AJ$2)))</f>
        <v>0</v>
      </c>
      <c r="AK1014" s="103" t="n">
        <f aca="false">IF(AK$1="P",MAX(0,AK$2-$C1014),IF(AK$1="C",MAX(0,$C1014-AK$2)))</f>
        <v>0</v>
      </c>
    </row>
    <row r="1015" customFormat="false" ht="12.75" hidden="false" customHeight="false" outlineLevel="0" collapsed="false">
      <c r="A1015" s="0" t="n">
        <v>8</v>
      </c>
      <c r="B1015" s="15"/>
      <c r="C1015" s="15" t="n">
        <f aca="false">SUMIF($A$3:$A$1006,$A1015,$C$3:$C$1006)/COUNTIF($A$3:$A$1006,$A1015)</f>
        <v>28.3733333333333</v>
      </c>
      <c r="D1015" s="47" t="n">
        <f aca="true">STDEV(OFFSET($A$2,MATCH($A1015,$A$3:$A$1006,0),3):OFFSET($A$2,MATCH($A1015+1,$A$3:$A$1006,0)-1,3))*SQRT(trade_day)</f>
        <v>0.980671322238481</v>
      </c>
      <c r="E1015" s="47" t="n">
        <f aca="false">SUMIF($A$3:$A$1006,$A1015,$E$3:$E$1006)/COUNTIF($A$3:$A$1006,$A1015)</f>
        <v>0.952979048096206</v>
      </c>
      <c r="F1015" s="0" t="n">
        <v>8</v>
      </c>
      <c r="G1015" s="111" t="n">
        <f aca="false">SUMIF($A$3:$A$1006,$F1015,G$3:G$1006)/COUNTIF($A$3:$A$1006,$F1015)</f>
        <v>0</v>
      </c>
      <c r="H1015" s="111" t="n">
        <f aca="false">SUMIF($A$3:$A$1006,$F1015,H$3:H$1006)/COUNTIF($A$3:$A$1006,$F1015)</f>
        <v>0</v>
      </c>
      <c r="I1015" s="111" t="n">
        <f aca="false">SUMIF($A$3:$A$1006,$F1015,I$3:I$1006)/COUNTIF($A$3:$A$1006,$F1015)</f>
        <v>1.81619047619048</v>
      </c>
      <c r="J1015" s="111" t="n">
        <f aca="false">SUMIF($A$3:$A$1006,$F1015,J$3:J$1006)/COUNTIF($A$3:$A$1006,$F1015)</f>
        <v>6.62666666666667</v>
      </c>
      <c r="K1015" s="111" t="n">
        <f aca="false">SUMIF($A$3:$A$1006,$F1015,K$3:K$1006)/COUNTIF($A$3:$A$1006,$F1015)</f>
        <v>11.6266666666667</v>
      </c>
      <c r="L1015" s="111" t="n">
        <f aca="false">SUMIF($A$3:$A$1006,$F1015,L$3:L$1006)/COUNTIF($A$3:$A$1006,$F1015)</f>
        <v>21.6266666666667</v>
      </c>
      <c r="M1015" s="111" t="n">
        <f aca="false">SUMIF($A$3:$A$1006,$F1015,M$3:M$1006)/COUNTIF($A$3:$A$1006,$F1015)</f>
        <v>8.37333333333333</v>
      </c>
      <c r="N1015" s="111" t="n">
        <f aca="false">SUMIF($A$3:$A$1006,$F1015,N$3:N$1006)/COUNTIF($A$3:$A$1006,$F1015)</f>
        <v>3.37333333333333</v>
      </c>
      <c r="O1015" s="111" t="n">
        <f aca="false">SUMIF($A$3:$A$1006,$F1015,O$3:O$1006)/COUNTIF($A$3:$A$1006,$F1015)</f>
        <v>0.189523809523809</v>
      </c>
      <c r="P1015" s="111" t="n">
        <f aca="false">SUMIF($A$3:$A$1006,$F1015,P$3:P$1006)/COUNTIF($A$3:$A$1006,$F1015)</f>
        <v>0</v>
      </c>
      <c r="Q1015" s="111" t="n">
        <f aca="false">SUMIF($A$3:$A$1006,$F1015,Q$3:Q$1006)/COUNTIF($A$3:$A$1006,$F1015)</f>
        <v>0</v>
      </c>
      <c r="R1015" s="111" t="n">
        <f aca="false">SUMIF($A$3:$A$1006,$F1015,R$3:R$1006)/COUNTIF($A$3:$A$1006,$F1015)</f>
        <v>0</v>
      </c>
      <c r="S1015" s="111" t="n">
        <f aca="false">SUMIF($A$3:$A$1006,$F1015,S$3:S$1006)/COUNTIF($A$3:$A$1006,$F1015)</f>
        <v>0</v>
      </c>
      <c r="T1015" s="0" t="n">
        <v>8</v>
      </c>
      <c r="V1015" s="15" t="n">
        <f aca="false">SUMIF($T$3:$T$1006,$T1015,$V$3:$V$1006)/COUNTIF($T$3:$T$1006,$T1015)</f>
        <v>15.3126785016004</v>
      </c>
      <c r="W1015" s="47" t="e">
        <f aca="true">CORREL(OFFSET($A$2,MATCH($A1015,$A$259:$A$1006,0),4):OFFSET($A$2,MATCH($A1015+1,$A$259:$A$1006,0)-1,4),OFFSET($T$2,MATCH($T1015,$T$259:$T$1006,0),3):OFFSET($T$2,MATCH($T1015+1,$T$259:$T$1006,0)-1,3))</f>
        <v>#N/A</v>
      </c>
      <c r="X1015" s="47" t="e">
        <f aca="true">CORREL(OFFSET($A$2,MATCH($A1015,$A$259:$A$1006,0),2):OFFSET($A$2,MATCH($A1015+1,$A$259:$A$1006,0)-1,2),OFFSET($T$2,MATCH($T1015,$T$259:$T$1006,0),1):OFFSET($T$2,MATCH($T1015+1,$T$259:$T$1006,0)-1,1))</f>
        <v>#N/A</v>
      </c>
      <c r="Y1015" s="0" t="n">
        <f aca="false">A1015</f>
        <v>8</v>
      </c>
      <c r="Z1015" s="103" t="n">
        <f aca="false">IF(Z$1="P",MAX(0,Z$2-$C1015),IF(Z$1="C",MAX(0,$C1015-Z$2)))</f>
        <v>0</v>
      </c>
      <c r="AA1015" s="103" t="n">
        <f aca="false">IF(AA$1="P",MAX(0,AA$2-$C1015),IF(AA$1="C",MAX(0,$C1015-AA$2)))</f>
        <v>0</v>
      </c>
      <c r="AB1015" s="103" t="n">
        <f aca="false">IF(AB$1="P",MAX(0,AB$2-$C1015),IF(AB$1="C",MAX(0,$C1015-AB$2)))</f>
        <v>1.62666666666667</v>
      </c>
      <c r="AC1015" s="103" t="n">
        <f aca="false">IF(AC$1="P",MAX(0,AC$2-$C1015),IF(AC$1="C",MAX(0,$C1015-AC$2)))</f>
        <v>6.62666666666667</v>
      </c>
      <c r="AD1015" s="103" t="n">
        <f aca="false">IF(AD$1="P",MAX(0,AD$2-$C1015),IF(AD$1="C",MAX(0,$C1015-AD$2)))</f>
        <v>11.6266666666667</v>
      </c>
      <c r="AE1015" s="103" t="n">
        <f aca="false">IF(AE$1="P",MAX(0,AE$2-$C1015),IF(AE$1="C",MAX(0,$C1015-AE$2)))</f>
        <v>21.6266666666667</v>
      </c>
      <c r="AF1015" s="103" t="n">
        <f aca="false">IF(AF$1="P",MAX(0,AF$2-$C1015),IF(AF$1="C",MAX(0,$C1015-AF$2)))</f>
        <v>8.37333333333334</v>
      </c>
      <c r="AG1015" s="103" t="n">
        <f aca="false">IF(AG$1="P",MAX(0,AG$2-$C1015),IF(AG$1="C",MAX(0,$C1015-AG$2)))</f>
        <v>3.37333333333334</v>
      </c>
      <c r="AH1015" s="103" t="n">
        <f aca="false">IF(AH$1="P",MAX(0,AH$2-$C1015),IF(AH$1="C",MAX(0,$C1015-AH$2)))</f>
        <v>0</v>
      </c>
      <c r="AI1015" s="103" t="n">
        <f aca="false">IF(AI$1="P",MAX(0,AI$2-$C1015),IF(AI$1="C",MAX(0,$C1015-AI$2)))</f>
        <v>0</v>
      </c>
      <c r="AJ1015" s="103" t="n">
        <f aca="false">IF(AJ$1="P",MAX(0,AJ$2-$C1015),IF(AJ$1="C",MAX(0,$C1015-AJ$2)))</f>
        <v>0</v>
      </c>
      <c r="AK1015" s="103" t="n">
        <f aca="false">IF(AK$1="P",MAX(0,AK$2-$C1015),IF(AK$1="C",MAX(0,$C1015-AK$2)))</f>
        <v>0</v>
      </c>
    </row>
    <row r="1016" customFormat="false" ht="12.75" hidden="false" customHeight="false" outlineLevel="0" collapsed="false">
      <c r="A1016" s="0" t="n">
        <v>9</v>
      </c>
      <c r="B1016" s="15"/>
      <c r="C1016" s="15" t="n">
        <f aca="false">SUMIF($A$3:$A$1006,$A1016,$C$3:$C$1006)/COUNTIF($A$3:$A$1006,$A1016)</f>
        <v>23.2966666666667</v>
      </c>
      <c r="D1016" s="47" t="n">
        <f aca="true">STDEV(OFFSET($A$2,MATCH($A1016,$A$3:$A$1006,0),3):OFFSET($A$2,MATCH($A1016+1,$A$3:$A$1006,0)-1,3))*SQRT(trade_day)</f>
        <v>0.606120827991109</v>
      </c>
      <c r="E1016" s="47" t="n">
        <f aca="false">SUMIF($A$3:$A$1006,$A1016,$E$3:$E$1006)/COUNTIF($A$3:$A$1006,$A1016)</f>
        <v>0.71549429627968</v>
      </c>
      <c r="F1016" s="0" t="n">
        <v>9</v>
      </c>
      <c r="G1016" s="110" t="n">
        <f aca="false">SUMIF($A$3:$A$1006,$F1016,G$3:G$1006)/COUNTIF($A$3:$A$1006,$F1016)</f>
        <v>0</v>
      </c>
      <c r="H1016" s="110" t="n">
        <f aca="false">SUMIF($A$3:$A$1006,$F1016,H$3:H$1006)/COUNTIF($A$3:$A$1006,$F1016)</f>
        <v>1.70333333333333</v>
      </c>
      <c r="I1016" s="110" t="n">
        <f aca="false">SUMIF($A$3:$A$1006,$F1016,I$3:I$1006)/COUNTIF($A$3:$A$1006,$F1016)</f>
        <v>6.70333333333333</v>
      </c>
      <c r="J1016" s="110" t="n">
        <f aca="false">SUMIF($A$3:$A$1006,$F1016,J$3:J$1006)/COUNTIF($A$3:$A$1006,$F1016)</f>
        <v>11.7033333333333</v>
      </c>
      <c r="K1016" s="110" t="n">
        <f aca="false">SUMIF($A$3:$A$1006,$F1016,K$3:K$1006)/COUNTIF($A$3:$A$1006,$F1016)</f>
        <v>16.7033333333333</v>
      </c>
      <c r="L1016" s="110" t="n">
        <f aca="false">SUMIF($A$3:$A$1006,$F1016,L$3:L$1006)/COUNTIF($A$3:$A$1006,$F1016)</f>
        <v>26.7033333333333</v>
      </c>
      <c r="M1016" s="110" t="n">
        <f aca="false">SUMIF($A$3:$A$1006,$F1016,M$3:M$1006)/COUNTIF($A$3:$A$1006,$F1016)</f>
        <v>3.29666666666667</v>
      </c>
      <c r="N1016" s="110" t="n">
        <f aca="false">SUMIF($A$3:$A$1006,$F1016,N$3:N$1006)/COUNTIF($A$3:$A$1006,$F1016)</f>
        <v>0</v>
      </c>
      <c r="O1016" s="110" t="n">
        <f aca="false">SUMIF($A$3:$A$1006,$F1016,O$3:O$1006)/COUNTIF($A$3:$A$1006,$F1016)</f>
        <v>0</v>
      </c>
      <c r="P1016" s="110" t="n">
        <f aca="false">SUMIF($A$3:$A$1006,$F1016,P$3:P$1006)/COUNTIF($A$3:$A$1006,$F1016)</f>
        <v>0</v>
      </c>
      <c r="Q1016" s="110" t="n">
        <f aca="false">SUMIF($A$3:$A$1006,$F1016,Q$3:Q$1006)/COUNTIF($A$3:$A$1006,$F1016)</f>
        <v>0</v>
      </c>
      <c r="R1016" s="110" t="n">
        <f aca="false">SUMIF($A$3:$A$1006,$F1016,R$3:R$1006)/COUNTIF($A$3:$A$1006,$F1016)</f>
        <v>0</v>
      </c>
      <c r="S1016" s="110" t="n">
        <f aca="false">SUMIF($A$3:$A$1006,$F1016,S$3:S$1006)/COUNTIF($A$3:$A$1006,$F1016)</f>
        <v>0</v>
      </c>
      <c r="T1016" s="0" t="n">
        <v>9</v>
      </c>
      <c r="V1016" s="15" t="n">
        <f aca="false">SUMIF($T$3:$T$1006,$T1016,$V$3:$V$1006)/COUNTIF($T$3:$T$1006,$T1016)</f>
        <v>11.9074659476066</v>
      </c>
      <c r="W1016" s="47" t="e">
        <f aca="true">CORREL(OFFSET($A$2,MATCH($A1016,$A$259:$A$1006,0),4):OFFSET($A$2,MATCH($A1016+1,$A$259:$A$1006,0)-1,4),OFFSET($T$2,MATCH($T1016,$T$259:$T$1006,0),3):OFFSET($T$2,MATCH($T1016+1,$T$259:$T$1006,0)-1,3))</f>
        <v>#N/A</v>
      </c>
      <c r="X1016" s="47" t="e">
        <f aca="true">CORREL(OFFSET($A$2,MATCH($A1016,$A$259:$A$1006,0),2):OFFSET($A$2,MATCH($A1016+1,$A$259:$A$1006,0)-1,2),OFFSET($T$2,MATCH($T1016,$T$259:$T$1006,0),1):OFFSET($T$2,MATCH($T1016+1,$T$259:$T$1006,0)-1,1))</f>
        <v>#N/A</v>
      </c>
      <c r="Y1016" s="0" t="n">
        <f aca="false">A1016</f>
        <v>9</v>
      </c>
      <c r="Z1016" s="103" t="n">
        <f aca="false">IF(Z$1="P",MAX(0,Z$2-$C1016),IF(Z$1="C",MAX(0,$C1016-Z$2)))</f>
        <v>0</v>
      </c>
      <c r="AA1016" s="103" t="n">
        <f aca="false">IF(AA$1="P",MAX(0,AA$2-$C1016),IF(AA$1="C",MAX(0,$C1016-AA$2)))</f>
        <v>1.70333333333333</v>
      </c>
      <c r="AB1016" s="103" t="n">
        <f aca="false">IF(AB$1="P",MAX(0,AB$2-$C1016),IF(AB$1="C",MAX(0,$C1016-AB$2)))</f>
        <v>6.70333333333333</v>
      </c>
      <c r="AC1016" s="103" t="n">
        <f aca="false">IF(AC$1="P",MAX(0,AC$2-$C1016),IF(AC$1="C",MAX(0,$C1016-AC$2)))</f>
        <v>11.7033333333333</v>
      </c>
      <c r="AD1016" s="103" t="n">
        <f aca="false">IF(AD$1="P",MAX(0,AD$2-$C1016),IF(AD$1="C",MAX(0,$C1016-AD$2)))</f>
        <v>16.7033333333333</v>
      </c>
      <c r="AE1016" s="103" t="n">
        <f aca="false">IF(AE$1="P",MAX(0,AE$2-$C1016),IF(AE$1="C",MAX(0,$C1016-AE$2)))</f>
        <v>26.7033333333333</v>
      </c>
      <c r="AF1016" s="103" t="n">
        <f aca="false">IF(AF$1="P",MAX(0,AF$2-$C1016),IF(AF$1="C",MAX(0,$C1016-AF$2)))</f>
        <v>3.29666666666667</v>
      </c>
      <c r="AG1016" s="103" t="n">
        <f aca="false">IF(AG$1="P",MAX(0,AG$2-$C1016),IF(AG$1="C",MAX(0,$C1016-AG$2)))</f>
        <v>0</v>
      </c>
      <c r="AH1016" s="103" t="n">
        <f aca="false">IF(AH$1="P",MAX(0,AH$2-$C1016),IF(AH$1="C",MAX(0,$C1016-AH$2)))</f>
        <v>0</v>
      </c>
      <c r="AI1016" s="103" t="n">
        <f aca="false">IF(AI$1="P",MAX(0,AI$2-$C1016),IF(AI$1="C",MAX(0,$C1016-AI$2)))</f>
        <v>0</v>
      </c>
      <c r="AJ1016" s="103" t="n">
        <f aca="false">IF(AJ$1="P",MAX(0,AJ$2-$C1016),IF(AJ$1="C",MAX(0,$C1016-AJ$2)))</f>
        <v>0</v>
      </c>
      <c r="AK1016" s="103" t="n">
        <f aca="false">IF(AK$1="P",MAX(0,AK$2-$C1016),IF(AK$1="C",MAX(0,$C1016-AK$2)))</f>
        <v>0</v>
      </c>
    </row>
    <row r="1017" customFormat="false" ht="12.75" hidden="false" customHeight="false" outlineLevel="0" collapsed="false">
      <c r="A1017" s="0" t="n">
        <v>10</v>
      </c>
      <c r="B1017" s="15"/>
      <c r="C1017" s="15" t="n">
        <f aca="false">SUMIF($A$3:$A$1006,$A1017,$C$3:$C$1006)/COUNTIF($A$3:$A$1006,$A1017)</f>
        <v>22.8904545454545</v>
      </c>
      <c r="D1017" s="47" t="n">
        <f aca="true">STDEV(OFFSET($A$2,MATCH($A1017,$A$3:$A$1006,0),3):OFFSET($A$2,MATCH($A1017+1,$A$3:$A$1006,0)-1,3))*SQRT(trade_day)</f>
        <v>0.568301105596821</v>
      </c>
      <c r="E1017" s="47" t="n">
        <f aca="false">SUMIF($A$3:$A$1006,$A1017,$E$3:$E$1006)/COUNTIF($A$3:$A$1006,$A1017)</f>
        <v>0.565155343731798</v>
      </c>
      <c r="F1017" s="0" t="n">
        <v>10</v>
      </c>
      <c r="G1017" s="110" t="n">
        <f aca="false">SUMIF($A$3:$A$1006,$F1017,G$3:G$1006)/COUNTIF($A$3:$A$1006,$F1017)</f>
        <v>0</v>
      </c>
      <c r="H1017" s="110" t="n">
        <f aca="false">SUMIF($A$3:$A$1006,$F1017,H$3:H$1006)/COUNTIF($A$3:$A$1006,$F1017)</f>
        <v>2.10954545454545</v>
      </c>
      <c r="I1017" s="110" t="n">
        <f aca="false">SUMIF($A$3:$A$1006,$F1017,I$3:I$1006)/COUNTIF($A$3:$A$1006,$F1017)</f>
        <v>7.10954545454545</v>
      </c>
      <c r="J1017" s="110" t="n">
        <f aca="false">SUMIF($A$3:$A$1006,$F1017,J$3:J$1006)/COUNTIF($A$3:$A$1006,$F1017)</f>
        <v>12.1095454545455</v>
      </c>
      <c r="K1017" s="110" t="n">
        <f aca="false">SUMIF($A$3:$A$1006,$F1017,K$3:K$1006)/COUNTIF($A$3:$A$1006,$F1017)</f>
        <v>17.1095454545455</v>
      </c>
      <c r="L1017" s="110" t="n">
        <f aca="false">SUMIF($A$3:$A$1006,$F1017,L$3:L$1006)/COUNTIF($A$3:$A$1006,$F1017)</f>
        <v>27.1095454545455</v>
      </c>
      <c r="M1017" s="110" t="n">
        <f aca="false">SUMIF($A$3:$A$1006,$F1017,M$3:M$1006)/COUNTIF($A$3:$A$1006,$F1017)</f>
        <v>2.89045454545455</v>
      </c>
      <c r="N1017" s="110" t="n">
        <f aca="false">SUMIF($A$3:$A$1006,$F1017,N$3:N$1006)/COUNTIF($A$3:$A$1006,$F1017)</f>
        <v>0</v>
      </c>
      <c r="O1017" s="110" t="n">
        <f aca="false">SUMIF($A$3:$A$1006,$F1017,O$3:O$1006)/COUNTIF($A$3:$A$1006,$F1017)</f>
        <v>0</v>
      </c>
      <c r="P1017" s="110" t="n">
        <f aca="false">SUMIF($A$3:$A$1006,$F1017,P$3:P$1006)/COUNTIF($A$3:$A$1006,$F1017)</f>
        <v>0</v>
      </c>
      <c r="Q1017" s="110" t="n">
        <f aca="false">SUMIF($A$3:$A$1006,$F1017,Q$3:Q$1006)/COUNTIF($A$3:$A$1006,$F1017)</f>
        <v>0</v>
      </c>
      <c r="R1017" s="110" t="n">
        <f aca="false">SUMIF($A$3:$A$1006,$F1017,R$3:R$1006)/COUNTIF($A$3:$A$1006,$F1017)</f>
        <v>0</v>
      </c>
      <c r="S1017" s="110" t="n">
        <f aca="false">SUMIF($A$3:$A$1006,$F1017,S$3:S$1006)/COUNTIF($A$3:$A$1006,$F1017)</f>
        <v>0</v>
      </c>
      <c r="T1017" s="0" t="n">
        <v>10</v>
      </c>
      <c r="V1017" s="15" t="n">
        <f aca="false">SUMIF($T$3:$T$1006,$T1017,$V$3:$V$1006)/COUNTIF($T$3:$T$1006,$T1017)</f>
        <v>12.1584130263819</v>
      </c>
      <c r="W1017" s="47" t="e">
        <f aca="true">CORREL(OFFSET($A$2,MATCH($A1017,$A$259:$A$1006,0),4):OFFSET($A$2,MATCH($A1017+1,$A$259:$A$1006,0)-1,4),OFFSET($T$2,MATCH($T1017,$T$259:$T$1006,0),3):OFFSET($T$2,MATCH($T1017+1,$T$259:$T$1006,0)-1,3))</f>
        <v>#N/A</v>
      </c>
      <c r="X1017" s="47" t="e">
        <f aca="true">CORREL(OFFSET($A$2,MATCH($A1017,$A$259:$A$1006,0),2):OFFSET($A$2,MATCH($A1017+1,$A$259:$A$1006,0)-1,2),OFFSET($T$2,MATCH($T1017,$T$259:$T$1006,0),1):OFFSET($T$2,MATCH($T1017+1,$T$259:$T$1006,0)-1,1))</f>
        <v>#N/A</v>
      </c>
      <c r="Y1017" s="0" t="n">
        <f aca="false">A1017</f>
        <v>10</v>
      </c>
      <c r="Z1017" s="103" t="n">
        <f aca="false">IF(Z$1="P",MAX(0,Z$2-$C1017),IF(Z$1="C",MAX(0,$C1017-Z$2)))</f>
        <v>0</v>
      </c>
      <c r="AA1017" s="103" t="n">
        <f aca="false">IF(AA$1="P",MAX(0,AA$2-$C1017),IF(AA$1="C",MAX(0,$C1017-AA$2)))</f>
        <v>2.10954545454545</v>
      </c>
      <c r="AB1017" s="103" t="n">
        <f aca="false">IF(AB$1="P",MAX(0,AB$2-$C1017),IF(AB$1="C",MAX(0,$C1017-AB$2)))</f>
        <v>7.10954545454545</v>
      </c>
      <c r="AC1017" s="103" t="n">
        <f aca="false">IF(AC$1="P",MAX(0,AC$2-$C1017),IF(AC$1="C",MAX(0,$C1017-AC$2)))</f>
        <v>12.1095454545455</v>
      </c>
      <c r="AD1017" s="103" t="n">
        <f aca="false">IF(AD$1="P",MAX(0,AD$2-$C1017),IF(AD$1="C",MAX(0,$C1017-AD$2)))</f>
        <v>17.1095454545455</v>
      </c>
      <c r="AE1017" s="103" t="n">
        <f aca="false">IF(AE$1="P",MAX(0,AE$2-$C1017),IF(AE$1="C",MAX(0,$C1017-AE$2)))</f>
        <v>27.1095454545455</v>
      </c>
      <c r="AF1017" s="103" t="n">
        <f aca="false">IF(AF$1="P",MAX(0,AF$2-$C1017),IF(AF$1="C",MAX(0,$C1017-AF$2)))</f>
        <v>2.89045454545455</v>
      </c>
      <c r="AG1017" s="103" t="n">
        <f aca="false">IF(AG$1="P",MAX(0,AG$2-$C1017),IF(AG$1="C",MAX(0,$C1017-AG$2)))</f>
        <v>0</v>
      </c>
      <c r="AH1017" s="103" t="n">
        <f aca="false">IF(AH$1="P",MAX(0,AH$2-$C1017),IF(AH$1="C",MAX(0,$C1017-AH$2)))</f>
        <v>0</v>
      </c>
      <c r="AI1017" s="103" t="n">
        <f aca="false">IF(AI$1="P",MAX(0,AI$2-$C1017),IF(AI$1="C",MAX(0,$C1017-AI$2)))</f>
        <v>0</v>
      </c>
      <c r="AJ1017" s="103" t="n">
        <f aca="false">IF(AJ$1="P",MAX(0,AJ$2-$C1017),IF(AJ$1="C",MAX(0,$C1017-AJ$2)))</f>
        <v>0</v>
      </c>
      <c r="AK1017" s="103" t="n">
        <f aca="false">IF(AK$1="P",MAX(0,AK$2-$C1017),IF(AK$1="C",MAX(0,$C1017-AK$2)))</f>
        <v>0</v>
      </c>
    </row>
    <row r="1018" customFormat="false" ht="12.75" hidden="false" customHeight="false" outlineLevel="0" collapsed="false">
      <c r="A1018" s="0" t="n">
        <v>11</v>
      </c>
      <c r="B1018" s="15"/>
      <c r="C1018" s="15" t="n">
        <f aca="false">SUMIF($A$3:$A$1006,$A1018,$C$3:$C$1006)/COUNTIF($A$3:$A$1006,$A1018)</f>
        <v>23.9115789473684</v>
      </c>
      <c r="D1018" s="47" t="n">
        <f aca="true">STDEV(OFFSET($A$2,MATCH($A1018,$A$3:$A$1006,0),3):OFFSET($A$2,MATCH($A1018+1,$A$3:$A$1006,0)-1,3))*SQRT(trade_day)</f>
        <v>0.649605845144168</v>
      </c>
      <c r="E1018" s="47" t="n">
        <f aca="false">SUMIF($A$3:$A$1006,$A1018,$E$3:$E$1006)/COUNTIF($A$3:$A$1006,$A1018)</f>
        <v>0.649778644104996</v>
      </c>
      <c r="F1018" s="0" t="n">
        <v>11</v>
      </c>
      <c r="G1018" s="110" t="n">
        <f aca="false">SUMIF($A$3:$A$1006,$F1018,G$3:G$1006)/COUNTIF($A$3:$A$1006,$F1018)</f>
        <v>0</v>
      </c>
      <c r="H1018" s="110" t="n">
        <f aca="false">SUMIF($A$3:$A$1006,$F1018,H$3:H$1006)/COUNTIF($A$3:$A$1006,$F1018)</f>
        <v>1.27789473684211</v>
      </c>
      <c r="I1018" s="110" t="n">
        <f aca="false">SUMIF($A$3:$A$1006,$F1018,I$3:I$1006)/COUNTIF($A$3:$A$1006,$F1018)</f>
        <v>6.08842105263158</v>
      </c>
      <c r="J1018" s="110" t="n">
        <f aca="false">SUMIF($A$3:$A$1006,$F1018,J$3:J$1006)/COUNTIF($A$3:$A$1006,$F1018)</f>
        <v>11.0884210526316</v>
      </c>
      <c r="K1018" s="110" t="n">
        <f aca="false">SUMIF($A$3:$A$1006,$F1018,K$3:K$1006)/COUNTIF($A$3:$A$1006,$F1018)</f>
        <v>16.0884210526316</v>
      </c>
      <c r="L1018" s="110" t="n">
        <f aca="false">SUMIF($A$3:$A$1006,$F1018,L$3:L$1006)/COUNTIF($A$3:$A$1006,$F1018)</f>
        <v>26.0884210526316</v>
      </c>
      <c r="M1018" s="110" t="n">
        <f aca="false">SUMIF($A$3:$A$1006,$F1018,M$3:M$1006)/COUNTIF($A$3:$A$1006,$F1018)</f>
        <v>3.91157894736842</v>
      </c>
      <c r="N1018" s="110" t="n">
        <f aca="false">SUMIF($A$3:$A$1006,$F1018,N$3:N$1006)/COUNTIF($A$3:$A$1006,$F1018)</f>
        <v>0.189473684210526</v>
      </c>
      <c r="O1018" s="110" t="n">
        <f aca="false">SUMIF($A$3:$A$1006,$F1018,O$3:O$1006)/COUNTIF($A$3:$A$1006,$F1018)</f>
        <v>0</v>
      </c>
      <c r="P1018" s="110" t="n">
        <f aca="false">SUMIF($A$3:$A$1006,$F1018,P$3:P$1006)/COUNTIF($A$3:$A$1006,$F1018)</f>
        <v>0</v>
      </c>
      <c r="Q1018" s="110" t="n">
        <f aca="false">SUMIF($A$3:$A$1006,$F1018,Q$3:Q$1006)/COUNTIF($A$3:$A$1006,$F1018)</f>
        <v>0</v>
      </c>
      <c r="R1018" s="110" t="n">
        <f aca="false">SUMIF($A$3:$A$1006,$F1018,R$3:R$1006)/COUNTIF($A$3:$A$1006,$F1018)</f>
        <v>0</v>
      </c>
      <c r="S1018" s="110" t="n">
        <f aca="false">SUMIF($A$3:$A$1006,$F1018,S$3:S$1006)/COUNTIF($A$3:$A$1006,$F1018)</f>
        <v>0</v>
      </c>
      <c r="T1018" s="0" t="n">
        <v>11</v>
      </c>
      <c r="V1018" s="15" t="n">
        <f aca="false">SUMIF($T$3:$T$1006,$T1018,$V$3:$V$1006)/COUNTIF($T$3:$T$1006,$T1018)</f>
        <v>11.3637133835189</v>
      </c>
      <c r="W1018" s="47" t="e">
        <f aca="true">CORREL(OFFSET($A$2,MATCH($A1018,$A$259:$A$1006,0),4):OFFSET($A$2,MATCH($A1018+1,$A$259:$A$1006,0)-1,4),OFFSET($T$2,MATCH($T1018,$T$259:$T$1006,0),3):OFFSET($T$2,MATCH($T1018+1,$T$259:$T$1006,0)-1,3))</f>
        <v>#VALUE!</v>
      </c>
      <c r="X1018" s="47" t="n">
        <f aca="true">CORREL(OFFSET($A$2,MATCH($A1018,$A$259:$A$1006,0),2):OFFSET($A$2,MATCH($A1018+1,$A$259:$A$1006,0)-1,2),OFFSET($T$2,MATCH($T1018,$T$259:$T$1006,0),1):OFFSET($T$2,MATCH($T1018+1,$T$259:$T$1006,0)-1,1))</f>
        <v>-0.387421827686254</v>
      </c>
      <c r="Y1018" s="0" t="n">
        <f aca="false">A1018</f>
        <v>11</v>
      </c>
      <c r="Z1018" s="103" t="n">
        <f aca="false">IF(Z$1="P",MAX(0,Z$2-$C1018),IF(Z$1="C",MAX(0,$C1018-Z$2)))</f>
        <v>0</v>
      </c>
      <c r="AA1018" s="103" t="n">
        <f aca="false">IF(AA$1="P",MAX(0,AA$2-$C1018),IF(AA$1="C",MAX(0,$C1018-AA$2)))</f>
        <v>1.08842105263158</v>
      </c>
      <c r="AB1018" s="103" t="n">
        <f aca="false">IF(AB$1="P",MAX(0,AB$2-$C1018),IF(AB$1="C",MAX(0,$C1018-AB$2)))</f>
        <v>6.08842105263158</v>
      </c>
      <c r="AC1018" s="103" t="n">
        <f aca="false">IF(AC$1="P",MAX(0,AC$2-$C1018),IF(AC$1="C",MAX(0,$C1018-AC$2)))</f>
        <v>11.0884210526316</v>
      </c>
      <c r="AD1018" s="103" t="n">
        <f aca="false">IF(AD$1="P",MAX(0,AD$2-$C1018),IF(AD$1="C",MAX(0,$C1018-AD$2)))</f>
        <v>16.0884210526316</v>
      </c>
      <c r="AE1018" s="103" t="n">
        <f aca="false">IF(AE$1="P",MAX(0,AE$2-$C1018),IF(AE$1="C",MAX(0,$C1018-AE$2)))</f>
        <v>26.0884210526316</v>
      </c>
      <c r="AF1018" s="103" t="n">
        <f aca="false">IF(AF$1="P",MAX(0,AF$2-$C1018),IF(AF$1="C",MAX(0,$C1018-AF$2)))</f>
        <v>3.91157894736842</v>
      </c>
      <c r="AG1018" s="103" t="n">
        <f aca="false">IF(AG$1="P",MAX(0,AG$2-$C1018),IF(AG$1="C",MAX(0,$C1018-AG$2)))</f>
        <v>0</v>
      </c>
      <c r="AH1018" s="103" t="n">
        <f aca="false">IF(AH$1="P",MAX(0,AH$2-$C1018),IF(AH$1="C",MAX(0,$C1018-AH$2)))</f>
        <v>0</v>
      </c>
      <c r="AI1018" s="103" t="n">
        <f aca="false">IF(AI$1="P",MAX(0,AI$2-$C1018),IF(AI$1="C",MAX(0,$C1018-AI$2)))</f>
        <v>0</v>
      </c>
      <c r="AJ1018" s="103" t="n">
        <f aca="false">IF(AJ$1="P",MAX(0,AJ$2-$C1018),IF(AJ$1="C",MAX(0,$C1018-AJ$2)))</f>
        <v>0</v>
      </c>
      <c r="AK1018" s="103" t="n">
        <f aca="false">IF(AK$1="P",MAX(0,AK$2-$C1018),IF(AK$1="C",MAX(0,$C1018-AK$2)))</f>
        <v>0</v>
      </c>
    </row>
    <row r="1019" customFormat="false" ht="12.75" hidden="false" customHeight="false" outlineLevel="0" collapsed="false">
      <c r="A1019" s="0" t="n">
        <v>12</v>
      </c>
      <c r="B1019" s="15"/>
      <c r="C1019" s="15" t="n">
        <f aca="false">SUMIF($A$3:$A$1006,$A1019,$C$3:$C$1006)/COUNTIF($A$3:$A$1006,$A1019)</f>
        <v>21.8522727272727</v>
      </c>
      <c r="D1019" s="47" t="n">
        <f aca="true">STDEV(OFFSET($A$2,MATCH($A1019,$A$3:$A$1006,0),3):OFFSET($A$2,MATCH($A1019+1,$A$3:$A$1006,0)-1,3))*SQRT(trade_day)</f>
        <v>1.05702222683373</v>
      </c>
      <c r="E1019" s="47" t="n">
        <f aca="false">SUMIF($A$3:$A$1006,$A1019,$E$3:$E$1006)/COUNTIF($A$3:$A$1006,$A1019)</f>
        <v>0.996971779540848</v>
      </c>
      <c r="F1019" s="0" t="n">
        <v>12</v>
      </c>
      <c r="G1019" s="110" t="n">
        <f aca="false">SUMIF($A$3:$A$1006,$F1019,G$3:G$1006)/COUNTIF($A$3:$A$1006,$F1019)</f>
        <v>0.56</v>
      </c>
      <c r="H1019" s="110" t="n">
        <f aca="false">SUMIF($A$3:$A$1006,$F1019,H$3:H$1006)/COUNTIF($A$3:$A$1006,$F1019)</f>
        <v>3.19545454545455</v>
      </c>
      <c r="I1019" s="110" t="n">
        <f aca="false">SUMIF($A$3:$A$1006,$F1019,I$3:I$1006)/COUNTIF($A$3:$A$1006,$F1019)</f>
        <v>8.14772727272727</v>
      </c>
      <c r="J1019" s="110" t="n">
        <f aca="false">SUMIF($A$3:$A$1006,$F1019,J$3:J$1006)/COUNTIF($A$3:$A$1006,$F1019)</f>
        <v>13.1477272727273</v>
      </c>
      <c r="K1019" s="110" t="n">
        <f aca="false">SUMIF($A$3:$A$1006,$F1019,K$3:K$1006)/COUNTIF($A$3:$A$1006,$F1019)</f>
        <v>18.1477272727273</v>
      </c>
      <c r="L1019" s="110" t="n">
        <f aca="false">SUMIF($A$3:$A$1006,$F1019,L$3:L$1006)/COUNTIF($A$3:$A$1006,$F1019)</f>
        <v>28.1477272727273</v>
      </c>
      <c r="M1019" s="110" t="n">
        <f aca="false">SUMIF($A$3:$A$1006,$F1019,M$3:M$1006)/COUNTIF($A$3:$A$1006,$F1019)</f>
        <v>2.41227272727273</v>
      </c>
      <c r="N1019" s="110" t="n">
        <f aca="false">SUMIF($A$3:$A$1006,$F1019,N$3:N$1006)/COUNTIF($A$3:$A$1006,$F1019)</f>
        <v>0.0477272727272728</v>
      </c>
      <c r="O1019" s="110" t="n">
        <f aca="false">SUMIF($A$3:$A$1006,$F1019,O$3:O$1006)/COUNTIF($A$3:$A$1006,$F1019)</f>
        <v>0</v>
      </c>
      <c r="P1019" s="110" t="n">
        <f aca="false">SUMIF($A$3:$A$1006,$F1019,P$3:P$1006)/COUNTIF($A$3:$A$1006,$F1019)</f>
        <v>0</v>
      </c>
      <c r="Q1019" s="110" t="n">
        <f aca="false">SUMIF($A$3:$A$1006,$F1019,Q$3:Q$1006)/COUNTIF($A$3:$A$1006,$F1019)</f>
        <v>0</v>
      </c>
      <c r="R1019" s="110" t="n">
        <f aca="false">SUMIF($A$3:$A$1006,$F1019,R$3:R$1006)/COUNTIF($A$3:$A$1006,$F1019)</f>
        <v>0</v>
      </c>
      <c r="S1019" s="110" t="n">
        <f aca="false">SUMIF($A$3:$A$1006,$F1019,S$3:S$1006)/COUNTIF($A$3:$A$1006,$F1019)</f>
        <v>0</v>
      </c>
      <c r="T1019" s="0" t="n">
        <v>12</v>
      </c>
      <c r="V1019" s="15" t="n">
        <f aca="false">SUMIF($T$3:$T$1006,$T1019,$V$3:$V$1006)/COUNTIF($T$3:$T$1006,$T1019)</f>
        <v>12.9561829692813</v>
      </c>
      <c r="W1019" s="47" t="e">
        <f aca="true">CORREL(OFFSET($A$2,MATCH($A1019,$A$259:$A$1006,0),4):OFFSET($A$2,MATCH($A1019+1,$A$259:$A$1006,0)-1,4),OFFSET($T$2,MATCH($T1019,$T$259:$T$1006,0),3):OFFSET($T$2,MATCH($T1019+1,$T$259:$T$1006,0)-1,3))</f>
        <v>#VALUE!</v>
      </c>
      <c r="X1019" s="47" t="n">
        <f aca="true">CORREL(OFFSET($A$2,MATCH($A1019,$A$259:$A$1006,0),2):OFFSET($A$2,MATCH($A1019+1,$A$259:$A$1006,0)-1,2),OFFSET($T$2,MATCH($T1019,$T$259:$T$1006,0),1):OFFSET($T$2,MATCH($T1019+1,$T$259:$T$1006,0)-1,1))</f>
        <v>0.253304737324331</v>
      </c>
      <c r="Y1019" s="0" t="n">
        <f aca="false">A1019</f>
        <v>12</v>
      </c>
      <c r="Z1019" s="103" t="n">
        <f aca="false">IF(Z$1="P",MAX(0,Z$2-$C1019),IF(Z$1="C",MAX(0,$C1019-Z$2)))</f>
        <v>0</v>
      </c>
      <c r="AA1019" s="103" t="n">
        <f aca="false">IF(AA$1="P",MAX(0,AA$2-$C1019),IF(AA$1="C",MAX(0,$C1019-AA$2)))</f>
        <v>3.14772727272727</v>
      </c>
      <c r="AB1019" s="103" t="n">
        <f aca="false">IF(AB$1="P",MAX(0,AB$2-$C1019),IF(AB$1="C",MAX(0,$C1019-AB$2)))</f>
        <v>8.14772727272727</v>
      </c>
      <c r="AC1019" s="103" t="n">
        <f aca="false">IF(AC$1="P",MAX(0,AC$2-$C1019),IF(AC$1="C",MAX(0,$C1019-AC$2)))</f>
        <v>13.1477272727273</v>
      </c>
      <c r="AD1019" s="103" t="n">
        <f aca="false">IF(AD$1="P",MAX(0,AD$2-$C1019),IF(AD$1="C",MAX(0,$C1019-AD$2)))</f>
        <v>18.1477272727273</v>
      </c>
      <c r="AE1019" s="103" t="n">
        <f aca="false">IF(AE$1="P",MAX(0,AE$2-$C1019),IF(AE$1="C",MAX(0,$C1019-AE$2)))</f>
        <v>28.1477272727273</v>
      </c>
      <c r="AF1019" s="103" t="n">
        <f aca="false">IF(AF$1="P",MAX(0,AF$2-$C1019),IF(AF$1="C",MAX(0,$C1019-AF$2)))</f>
        <v>1.85227272727273</v>
      </c>
      <c r="AG1019" s="103" t="n">
        <f aca="false">IF(AG$1="P",MAX(0,AG$2-$C1019),IF(AG$1="C",MAX(0,$C1019-AG$2)))</f>
        <v>0</v>
      </c>
      <c r="AH1019" s="103" t="n">
        <f aca="false">IF(AH$1="P",MAX(0,AH$2-$C1019),IF(AH$1="C",MAX(0,$C1019-AH$2)))</f>
        <v>0</v>
      </c>
      <c r="AI1019" s="103" t="n">
        <f aca="false">IF(AI$1="P",MAX(0,AI$2-$C1019),IF(AI$1="C",MAX(0,$C1019-AI$2)))</f>
        <v>0</v>
      </c>
      <c r="AJ1019" s="103" t="n">
        <f aca="false">IF(AJ$1="P",MAX(0,AJ$2-$C1019),IF(AJ$1="C",MAX(0,$C1019-AJ$2)))</f>
        <v>0</v>
      </c>
      <c r="AK1019" s="103" t="n">
        <f aca="false">IF(AK$1="P",MAX(0,AK$2-$C1019),IF(AK$1="C",MAX(0,$C1019-AK$2)))</f>
        <v>0</v>
      </c>
    </row>
    <row r="1020" customFormat="false" ht="12.75" hidden="false" customHeight="false" outlineLevel="0" collapsed="false">
      <c r="A1020" s="0" t="n">
        <v>13</v>
      </c>
      <c r="B1020" s="15"/>
      <c r="C1020" s="15" t="n">
        <f aca="false">SUMIF($A$3:$A$1006,$A1020,$C$3:$C$1006)/COUNTIF($A$3:$A$1006,$A1020)</f>
        <v>24.4235</v>
      </c>
      <c r="D1020" s="47" t="n">
        <f aca="true">STDEV(OFFSET($A$2,MATCH($A1020,$A$3:$A$1006,0),3):OFFSET($A$2,MATCH($A1020+1,$A$3:$A$1006,0)-1,3))*SQRT(trade_day)</f>
        <v>0.745695864528208</v>
      </c>
      <c r="E1020" s="47" t="n">
        <f aca="false">SUMIF($A$3:$A$1006,$A1020,$E$3:$E$1006)/COUNTIF($A$3:$A$1006,$A1020)</f>
        <v>0.69639979495129</v>
      </c>
      <c r="F1020" s="0" t="n">
        <v>13</v>
      </c>
      <c r="G1020" s="109" t="n">
        <f aca="false">SUMIF($A$3:$A$1006,$F1020,G$3:G$1006)/COUNTIF($A$3:$A$1006,$F1020)</f>
        <v>0</v>
      </c>
      <c r="H1020" s="109" t="n">
        <f aca="false">SUMIF($A$3:$A$1006,$F1020,H$3:H$1006)/COUNTIF($A$3:$A$1006,$F1020)</f>
        <v>1.5475</v>
      </c>
      <c r="I1020" s="109" t="n">
        <f aca="false">SUMIF($A$3:$A$1006,$F1020,I$3:I$1006)/COUNTIF($A$3:$A$1006,$F1020)</f>
        <v>5.5765</v>
      </c>
      <c r="J1020" s="109" t="n">
        <f aca="false">SUMIF($A$3:$A$1006,$F1020,J$3:J$1006)/COUNTIF($A$3:$A$1006,$F1020)</f>
        <v>10.5765</v>
      </c>
      <c r="K1020" s="109" t="n">
        <f aca="false">SUMIF($A$3:$A$1006,$F1020,K$3:K$1006)/COUNTIF($A$3:$A$1006,$F1020)</f>
        <v>15.5765</v>
      </c>
      <c r="L1020" s="109" t="n">
        <f aca="false">SUMIF($A$3:$A$1006,$F1020,L$3:L$1006)/COUNTIF($A$3:$A$1006,$F1020)</f>
        <v>25.5765</v>
      </c>
      <c r="M1020" s="109" t="n">
        <f aca="false">SUMIF($A$3:$A$1006,$F1020,M$3:M$1006)/COUNTIF($A$3:$A$1006,$F1020)</f>
        <v>4.4235</v>
      </c>
      <c r="N1020" s="109" t="n">
        <f aca="false">SUMIF($A$3:$A$1006,$F1020,N$3:N$1006)/COUNTIF($A$3:$A$1006,$F1020)</f>
        <v>0.971</v>
      </c>
      <c r="O1020" s="109" t="n">
        <f aca="false">SUMIF($A$3:$A$1006,$F1020,O$3:O$1006)/COUNTIF($A$3:$A$1006,$F1020)</f>
        <v>0</v>
      </c>
      <c r="P1020" s="109" t="n">
        <f aca="false">SUMIF($A$3:$A$1006,$F1020,P$3:P$1006)/COUNTIF($A$3:$A$1006,$F1020)</f>
        <v>0</v>
      </c>
      <c r="Q1020" s="109" t="n">
        <f aca="false">SUMIF($A$3:$A$1006,$F1020,Q$3:Q$1006)/COUNTIF($A$3:$A$1006,$F1020)</f>
        <v>0</v>
      </c>
      <c r="R1020" s="109" t="n">
        <f aca="false">SUMIF($A$3:$A$1006,$F1020,R$3:R$1006)/COUNTIF($A$3:$A$1006,$F1020)</f>
        <v>0</v>
      </c>
      <c r="S1020" s="109" t="n">
        <f aca="false">SUMIF($A$3:$A$1006,$F1020,S$3:S$1006)/COUNTIF($A$3:$A$1006,$F1020)</f>
        <v>0</v>
      </c>
      <c r="T1020" s="0" t="n">
        <v>13</v>
      </c>
      <c r="V1020" s="15" t="n">
        <f aca="false">SUMIF($T$3:$T$1006,$T1020,$V$3:$V$1006)/COUNTIF($T$3:$T$1006,$T1020)</f>
        <v>13.1788388439465</v>
      </c>
      <c r="W1020" s="47" t="e">
        <f aca="true">CORREL(OFFSET($A$2,MATCH($A1020,$A$259:$A$1006,0),4):OFFSET($A$2,MATCH($A1020+1,$A$259:$A$1006,0)-1,4),OFFSET($T$2,MATCH($T1020,$T$259:$T$1006,0),3):OFFSET($T$2,MATCH($T1020+1,$T$259:$T$1006,0)-1,3))</f>
        <v>#VALUE!</v>
      </c>
      <c r="X1020" s="47" t="n">
        <f aca="true">CORREL(OFFSET($A$2,MATCH($A1020,$A$259:$A$1006,0),2):OFFSET($A$2,MATCH($A1020+1,$A$259:$A$1006,0)-1,2),OFFSET($T$2,MATCH($T1020,$T$259:$T$1006,0),1):OFFSET($T$2,MATCH($T1020+1,$T$259:$T$1006,0)-1,1))</f>
        <v>0.0199554780946441</v>
      </c>
      <c r="Y1020" s="0" t="n">
        <f aca="false">A1020</f>
        <v>13</v>
      </c>
      <c r="Z1020" s="103" t="n">
        <f aca="false">IF(Z$1="P",MAX(0,Z$2-$C1020),IF(Z$1="C",MAX(0,$C1020-Z$2)))</f>
        <v>0</v>
      </c>
      <c r="AA1020" s="103" t="n">
        <f aca="false">IF(AA$1="P",MAX(0,AA$2-$C1020),IF(AA$1="C",MAX(0,$C1020-AA$2)))</f>
        <v>0.576500000000003</v>
      </c>
      <c r="AB1020" s="103" t="n">
        <f aca="false">IF(AB$1="P",MAX(0,AB$2-$C1020),IF(AB$1="C",MAX(0,$C1020-AB$2)))</f>
        <v>5.5765</v>
      </c>
      <c r="AC1020" s="103" t="n">
        <f aca="false">IF(AC$1="P",MAX(0,AC$2-$C1020),IF(AC$1="C",MAX(0,$C1020-AC$2)))</f>
        <v>10.5765</v>
      </c>
      <c r="AD1020" s="103" t="n">
        <f aca="false">IF(AD$1="P",MAX(0,AD$2-$C1020),IF(AD$1="C",MAX(0,$C1020-AD$2)))</f>
        <v>15.5765</v>
      </c>
      <c r="AE1020" s="103" t="n">
        <f aca="false">IF(AE$1="P",MAX(0,AE$2-$C1020),IF(AE$1="C",MAX(0,$C1020-AE$2)))</f>
        <v>25.5765</v>
      </c>
      <c r="AF1020" s="103" t="n">
        <f aca="false">IF(AF$1="P",MAX(0,AF$2-$C1020),IF(AF$1="C",MAX(0,$C1020-AF$2)))</f>
        <v>4.4235</v>
      </c>
      <c r="AG1020" s="103" t="n">
        <f aca="false">IF(AG$1="P",MAX(0,AG$2-$C1020),IF(AG$1="C",MAX(0,$C1020-AG$2)))</f>
        <v>0</v>
      </c>
      <c r="AH1020" s="103" t="n">
        <f aca="false">IF(AH$1="P",MAX(0,AH$2-$C1020),IF(AH$1="C",MAX(0,$C1020-AH$2)))</f>
        <v>0</v>
      </c>
      <c r="AI1020" s="103" t="n">
        <f aca="false">IF(AI$1="P",MAX(0,AI$2-$C1020),IF(AI$1="C",MAX(0,$C1020-AI$2)))</f>
        <v>0</v>
      </c>
      <c r="AJ1020" s="103" t="n">
        <f aca="false">IF(AJ$1="P",MAX(0,AJ$2-$C1020),IF(AJ$1="C",MAX(0,$C1020-AJ$2)))</f>
        <v>0</v>
      </c>
      <c r="AK1020" s="103" t="n">
        <f aca="false">IF(AK$1="P",MAX(0,AK$2-$C1020),IF(AK$1="C",MAX(0,$C1020-AK$2)))</f>
        <v>0</v>
      </c>
    </row>
    <row r="1021" customFormat="false" ht="12.75" hidden="false" customHeight="false" outlineLevel="0" collapsed="false">
      <c r="A1021" s="0" t="n">
        <v>14</v>
      </c>
      <c r="B1021" s="15"/>
      <c r="C1021" s="15" t="n">
        <f aca="false">SUMIF($A$3:$A$1006,$A1021,$C$3:$C$1006)/COUNTIF($A$3:$A$1006,$A1021)</f>
        <v>19.9389473684211</v>
      </c>
      <c r="D1021" s="47" t="n">
        <f aca="true">STDEV(OFFSET($A$2,MATCH($A1021,$A$3:$A$1006,0),3):OFFSET($A$2,MATCH($A1021+1,$A$3:$A$1006,0)-1,3))*SQRT(trade_day)</f>
        <v>0.692140587747107</v>
      </c>
      <c r="E1021" s="47" t="n">
        <f aca="false">SUMIF($A$3:$A$1006,$A1021,$E$3:$E$1006)/COUNTIF($A$3:$A$1006,$A1021)</f>
        <v>0.659809725944221</v>
      </c>
      <c r="F1021" s="0" t="n">
        <v>14</v>
      </c>
      <c r="G1021" s="109" t="n">
        <f aca="false">SUMIF($A$3:$A$1006,$F1021,G$3:G$1006)/COUNTIF($A$3:$A$1006,$F1021)</f>
        <v>0.482631578947368</v>
      </c>
      <c r="H1021" s="109" t="n">
        <f aca="false">SUMIF($A$3:$A$1006,$F1021,H$3:H$1006)/COUNTIF($A$3:$A$1006,$F1021)</f>
        <v>5.06105263157895</v>
      </c>
      <c r="I1021" s="109" t="n">
        <f aca="false">SUMIF($A$3:$A$1006,$F1021,I$3:I$1006)/COUNTIF($A$3:$A$1006,$F1021)</f>
        <v>10.0610526315789</v>
      </c>
      <c r="J1021" s="109" t="n">
        <f aca="false">SUMIF($A$3:$A$1006,$F1021,J$3:J$1006)/COUNTIF($A$3:$A$1006,$F1021)</f>
        <v>15.0610526315789</v>
      </c>
      <c r="K1021" s="109" t="n">
        <f aca="false">SUMIF($A$3:$A$1006,$F1021,K$3:K$1006)/COUNTIF($A$3:$A$1006,$F1021)</f>
        <v>20.0610526315789</v>
      </c>
      <c r="L1021" s="109" t="n">
        <f aca="false">SUMIF($A$3:$A$1006,$F1021,L$3:L$1006)/COUNTIF($A$3:$A$1006,$F1021)</f>
        <v>30.0610526315789</v>
      </c>
      <c r="M1021" s="109" t="n">
        <f aca="false">SUMIF($A$3:$A$1006,$F1021,M$3:M$1006)/COUNTIF($A$3:$A$1006,$F1021)</f>
        <v>0.421578947368421</v>
      </c>
      <c r="N1021" s="109" t="n">
        <f aca="false">SUMIF($A$3:$A$1006,$F1021,N$3:N$1006)/COUNTIF($A$3:$A$1006,$F1021)</f>
        <v>0</v>
      </c>
      <c r="O1021" s="109" t="n">
        <f aca="false">SUMIF($A$3:$A$1006,$F1021,O$3:O$1006)/COUNTIF($A$3:$A$1006,$F1021)</f>
        <v>0</v>
      </c>
      <c r="P1021" s="109" t="n">
        <f aca="false">SUMIF($A$3:$A$1006,$F1021,P$3:P$1006)/COUNTIF($A$3:$A$1006,$F1021)</f>
        <v>0</v>
      </c>
      <c r="Q1021" s="109" t="n">
        <f aca="false">SUMIF($A$3:$A$1006,$F1021,Q$3:Q$1006)/COUNTIF($A$3:$A$1006,$F1021)</f>
        <v>0</v>
      </c>
      <c r="R1021" s="109" t="n">
        <f aca="false">SUMIF($A$3:$A$1006,$F1021,R$3:R$1006)/COUNTIF($A$3:$A$1006,$F1021)</f>
        <v>0</v>
      </c>
      <c r="S1021" s="109" t="n">
        <f aca="false">SUMIF($A$3:$A$1006,$F1021,S$3:S$1006)/COUNTIF($A$3:$A$1006,$F1021)</f>
        <v>0</v>
      </c>
      <c r="T1021" s="0" t="n">
        <v>14</v>
      </c>
      <c r="V1021" s="15" t="n">
        <f aca="false">SUMIF($T$3:$T$1006,$T1021,$V$3:$V$1006)/COUNTIF($T$3:$T$1006,$T1021)</f>
        <v>11.1931472475843</v>
      </c>
      <c r="W1021" s="47" t="e">
        <f aca="true">CORREL(OFFSET($A$2,MATCH($A1021,$A$259:$A$1006,0),4):OFFSET($A$2,MATCH($A1021+1,$A$259:$A$1006,0)-1,4),OFFSET($T$2,MATCH($T1021,$T$259:$T$1006,0),3):OFFSET($T$2,MATCH($T1021+1,$T$259:$T$1006,0)-1,3))</f>
        <v>#VALUE!</v>
      </c>
      <c r="X1021" s="47" t="n">
        <f aca="true">CORREL(OFFSET($A$2,MATCH($A1021,$A$259:$A$1006,0),2):OFFSET($A$2,MATCH($A1021+1,$A$259:$A$1006,0)-1,2),OFFSET($T$2,MATCH($T1021,$T$259:$T$1006,0),1):OFFSET($T$2,MATCH($T1021+1,$T$259:$T$1006,0)-1,1))</f>
        <v>-0.489981335039081</v>
      </c>
      <c r="Y1021" s="0" t="n">
        <f aca="false">A1021</f>
        <v>14</v>
      </c>
      <c r="Z1021" s="103" t="n">
        <f aca="false">IF(Z$1="P",MAX(0,Z$2-$C1021),IF(Z$1="C",MAX(0,$C1021-Z$2)))</f>
        <v>0.0610526315789457</v>
      </c>
      <c r="AA1021" s="103" t="n">
        <f aca="false">IF(AA$1="P",MAX(0,AA$2-$C1021),IF(AA$1="C",MAX(0,$C1021-AA$2)))</f>
        <v>5.06105263157895</v>
      </c>
      <c r="AB1021" s="103" t="n">
        <f aca="false">IF(AB$1="P",MAX(0,AB$2-$C1021),IF(AB$1="C",MAX(0,$C1021-AB$2)))</f>
        <v>10.0610526315789</v>
      </c>
      <c r="AC1021" s="103" t="n">
        <f aca="false">IF(AC$1="P",MAX(0,AC$2-$C1021),IF(AC$1="C",MAX(0,$C1021-AC$2)))</f>
        <v>15.0610526315789</v>
      </c>
      <c r="AD1021" s="103" t="n">
        <f aca="false">IF(AD$1="P",MAX(0,AD$2-$C1021),IF(AD$1="C",MAX(0,$C1021-AD$2)))</f>
        <v>20.0610526315789</v>
      </c>
      <c r="AE1021" s="103" t="n">
        <f aca="false">IF(AE$1="P",MAX(0,AE$2-$C1021),IF(AE$1="C",MAX(0,$C1021-AE$2)))</f>
        <v>30.0610526315789</v>
      </c>
      <c r="AF1021" s="103" t="n">
        <f aca="false">IF(AF$1="P",MAX(0,AF$2-$C1021),IF(AF$1="C",MAX(0,$C1021-AF$2)))</f>
        <v>0</v>
      </c>
      <c r="AG1021" s="103" t="n">
        <f aca="false">IF(AG$1="P",MAX(0,AG$2-$C1021),IF(AG$1="C",MAX(0,$C1021-AG$2)))</f>
        <v>0</v>
      </c>
      <c r="AH1021" s="103" t="n">
        <f aca="false">IF(AH$1="P",MAX(0,AH$2-$C1021),IF(AH$1="C",MAX(0,$C1021-AH$2)))</f>
        <v>0</v>
      </c>
      <c r="AI1021" s="103" t="n">
        <f aca="false">IF(AI$1="P",MAX(0,AI$2-$C1021),IF(AI$1="C",MAX(0,$C1021-AI$2)))</f>
        <v>0</v>
      </c>
      <c r="AJ1021" s="103" t="n">
        <f aca="false">IF(AJ$1="P",MAX(0,AJ$2-$C1021),IF(AJ$1="C",MAX(0,$C1021-AJ$2)))</f>
        <v>0</v>
      </c>
      <c r="AK1021" s="103" t="n">
        <f aca="false">IF(AK$1="P",MAX(0,AK$2-$C1021),IF(AK$1="C",MAX(0,$C1021-AK$2)))</f>
        <v>0</v>
      </c>
    </row>
    <row r="1022" customFormat="false" ht="12.75" hidden="false" customHeight="false" outlineLevel="0" collapsed="false">
      <c r="A1022" s="0" t="n">
        <v>15</v>
      </c>
      <c r="B1022" s="15"/>
      <c r="C1022" s="15" t="n">
        <f aca="false">SUMIF($A$3:$A$1006,$A1022,$C$3:$C$1006)/COUNTIF($A$3:$A$1006,$A1022)</f>
        <v>19.6834782608696</v>
      </c>
      <c r="D1022" s="47" t="n">
        <f aca="true">STDEV(OFFSET($A$2,MATCH($A1022,$A$3:$A$1006,0),3):OFFSET($A$2,MATCH($A1022+1,$A$3:$A$1006,0)-1,3))*SQRT(trade_day)</f>
        <v>0.455310247832314</v>
      </c>
      <c r="E1022" s="47" t="n">
        <f aca="false">SUMIF($A$3:$A$1006,$A1022,$E$3:$E$1006)/COUNTIF($A$3:$A$1006,$A1022)</f>
        <v>0.468317852987191</v>
      </c>
      <c r="F1022" s="0" t="n">
        <v>15</v>
      </c>
      <c r="G1022" s="110" t="n">
        <f aca="false">SUMIF($A$3:$A$1006,$F1022,G$3:G$1006)/COUNTIF($A$3:$A$1006,$F1022)</f>
        <v>0.453913043478261</v>
      </c>
      <c r="H1022" s="110" t="n">
        <f aca="false">SUMIF($A$3:$A$1006,$F1022,H$3:H$1006)/COUNTIF($A$3:$A$1006,$F1022)</f>
        <v>5.31652173913044</v>
      </c>
      <c r="I1022" s="110" t="n">
        <f aca="false">SUMIF($A$3:$A$1006,$F1022,I$3:I$1006)/COUNTIF($A$3:$A$1006,$F1022)</f>
        <v>10.3165217391304</v>
      </c>
      <c r="J1022" s="110" t="n">
        <f aca="false">SUMIF($A$3:$A$1006,$F1022,J$3:J$1006)/COUNTIF($A$3:$A$1006,$F1022)</f>
        <v>15.3165217391304</v>
      </c>
      <c r="K1022" s="110" t="n">
        <f aca="false">SUMIF($A$3:$A$1006,$F1022,K$3:K$1006)/COUNTIF($A$3:$A$1006,$F1022)</f>
        <v>20.3165217391304</v>
      </c>
      <c r="L1022" s="110" t="n">
        <f aca="false">SUMIF($A$3:$A$1006,$F1022,L$3:L$1006)/COUNTIF($A$3:$A$1006,$F1022)</f>
        <v>30.3165217391304</v>
      </c>
      <c r="M1022" s="110" t="n">
        <f aca="false">SUMIF($A$3:$A$1006,$F1022,M$3:M$1006)/COUNTIF($A$3:$A$1006,$F1022)</f>
        <v>0.137391304347826</v>
      </c>
      <c r="N1022" s="110" t="n">
        <f aca="false">SUMIF($A$3:$A$1006,$F1022,N$3:N$1006)/COUNTIF($A$3:$A$1006,$F1022)</f>
        <v>0</v>
      </c>
      <c r="O1022" s="110" t="n">
        <f aca="false">SUMIF($A$3:$A$1006,$F1022,O$3:O$1006)/COUNTIF($A$3:$A$1006,$F1022)</f>
        <v>0</v>
      </c>
      <c r="P1022" s="110" t="n">
        <f aca="false">SUMIF($A$3:$A$1006,$F1022,P$3:P$1006)/COUNTIF($A$3:$A$1006,$F1022)</f>
        <v>0</v>
      </c>
      <c r="Q1022" s="110" t="n">
        <f aca="false">SUMIF($A$3:$A$1006,$F1022,Q$3:Q$1006)/COUNTIF($A$3:$A$1006,$F1022)</f>
        <v>0</v>
      </c>
      <c r="R1022" s="110" t="n">
        <f aca="false">SUMIF($A$3:$A$1006,$F1022,R$3:R$1006)/COUNTIF($A$3:$A$1006,$F1022)</f>
        <v>0</v>
      </c>
      <c r="S1022" s="110" t="n">
        <f aca="false">SUMIF($A$3:$A$1006,$F1022,S$3:S$1006)/COUNTIF($A$3:$A$1006,$F1022)</f>
        <v>0</v>
      </c>
      <c r="T1022" s="0" t="n">
        <v>15</v>
      </c>
      <c r="V1022" s="15" t="n">
        <f aca="false">SUMIF($T$3:$T$1006,$T1022,$V$3:$V$1006)/COUNTIF($T$3:$T$1006,$T1022)</f>
        <v>11.1130644982863</v>
      </c>
      <c r="W1022" s="47" t="e">
        <f aca="true">CORREL(OFFSET($A$2,MATCH($A1022,$A$259:$A$1006,0),4):OFFSET($A$2,MATCH($A1022+1,$A$259:$A$1006,0)-1,4),OFFSET($T$2,MATCH($T1022,$T$259:$T$1006,0),3):OFFSET($T$2,MATCH($T1022+1,$T$259:$T$1006,0)-1,3))</f>
        <v>#VALUE!</v>
      </c>
      <c r="X1022" s="47" t="n">
        <f aca="true">CORREL(OFFSET($A$2,MATCH($A1022,$A$259:$A$1006,0),2):OFFSET($A$2,MATCH($A1022+1,$A$259:$A$1006,0)-1,2),OFFSET($T$2,MATCH($T1022,$T$259:$T$1006,0),1):OFFSET($T$2,MATCH($T1022+1,$T$259:$T$1006,0)-1,1))</f>
        <v>0.206159042233485</v>
      </c>
      <c r="Y1022" s="0" t="n">
        <f aca="false">A1022</f>
        <v>15</v>
      </c>
      <c r="Z1022" s="103" t="n">
        <f aca="false">IF(Z$1="P",MAX(0,Z$2-$C1022),IF(Z$1="C",MAX(0,$C1022-Z$2)))</f>
        <v>0.316521739130437</v>
      </c>
      <c r="AA1022" s="103" t="n">
        <f aca="false">IF(AA$1="P",MAX(0,AA$2-$C1022),IF(AA$1="C",MAX(0,$C1022-AA$2)))</f>
        <v>5.31652173913044</v>
      </c>
      <c r="AB1022" s="103" t="n">
        <f aca="false">IF(AB$1="P",MAX(0,AB$2-$C1022),IF(AB$1="C",MAX(0,$C1022-AB$2)))</f>
        <v>10.3165217391304</v>
      </c>
      <c r="AC1022" s="103" t="n">
        <f aca="false">IF(AC$1="P",MAX(0,AC$2-$C1022),IF(AC$1="C",MAX(0,$C1022-AC$2)))</f>
        <v>15.3165217391304</v>
      </c>
      <c r="AD1022" s="103" t="n">
        <f aca="false">IF(AD$1="P",MAX(0,AD$2-$C1022),IF(AD$1="C",MAX(0,$C1022-AD$2)))</f>
        <v>20.3165217391304</v>
      </c>
      <c r="AE1022" s="103" t="n">
        <f aca="false">IF(AE$1="P",MAX(0,AE$2-$C1022),IF(AE$1="C",MAX(0,$C1022-AE$2)))</f>
        <v>30.3165217391304</v>
      </c>
      <c r="AF1022" s="103" t="n">
        <f aca="false">IF(AF$1="P",MAX(0,AF$2-$C1022),IF(AF$1="C",MAX(0,$C1022-AF$2)))</f>
        <v>0</v>
      </c>
      <c r="AG1022" s="103" t="n">
        <f aca="false">IF(AG$1="P",MAX(0,AG$2-$C1022),IF(AG$1="C",MAX(0,$C1022-AG$2)))</f>
        <v>0</v>
      </c>
      <c r="AH1022" s="103" t="n">
        <f aca="false">IF(AH$1="P",MAX(0,AH$2-$C1022),IF(AH$1="C",MAX(0,$C1022-AH$2)))</f>
        <v>0</v>
      </c>
      <c r="AI1022" s="103" t="n">
        <f aca="false">IF(AI$1="P",MAX(0,AI$2-$C1022),IF(AI$1="C",MAX(0,$C1022-AI$2)))</f>
        <v>0</v>
      </c>
      <c r="AJ1022" s="103" t="n">
        <f aca="false">IF(AJ$1="P",MAX(0,AJ$2-$C1022),IF(AJ$1="C",MAX(0,$C1022-AJ$2)))</f>
        <v>0</v>
      </c>
      <c r="AK1022" s="103" t="n">
        <f aca="false">IF(AK$1="P",MAX(0,AK$2-$C1022),IF(AK$1="C",MAX(0,$C1022-AK$2)))</f>
        <v>0</v>
      </c>
    </row>
    <row r="1023" customFormat="false" ht="12.75" hidden="false" customHeight="false" outlineLevel="0" collapsed="false">
      <c r="A1023" s="0" t="n">
        <v>16</v>
      </c>
      <c r="B1023" s="15"/>
      <c r="C1023" s="15" t="n">
        <f aca="false">SUMIF($A$3:$A$1006,$A1023,$C$3:$C$1006)/COUNTIF($A$3:$A$1006,$A1023)</f>
        <v>23.9309523809524</v>
      </c>
      <c r="D1023" s="47" t="n">
        <f aca="true">STDEV(OFFSET($A$2,MATCH($A1023,$A$3:$A$1006,0),3):OFFSET($A$2,MATCH($A1023+1,$A$3:$A$1006,0)-1,3))*SQRT(trade_day)</f>
        <v>0.513994132326847</v>
      </c>
      <c r="E1023" s="47" t="n">
        <f aca="false">SUMIF($A$3:$A$1006,$A1023,$E$3:$E$1006)/COUNTIF($A$3:$A$1006,$A1023)</f>
        <v>0.570574092990888</v>
      </c>
      <c r="F1023" s="0" t="n">
        <v>16</v>
      </c>
      <c r="G1023" s="110" t="n">
        <f aca="false">SUMIF($A$3:$A$1006,$F1023,G$3:G$1006)/COUNTIF($A$3:$A$1006,$F1023)</f>
        <v>0</v>
      </c>
      <c r="H1023" s="110" t="n">
        <f aca="false">SUMIF($A$3:$A$1006,$F1023,H$3:H$1006)/COUNTIF($A$3:$A$1006,$F1023)</f>
        <v>1.24333333333333</v>
      </c>
      <c r="I1023" s="110" t="n">
        <f aca="false">SUMIF($A$3:$A$1006,$F1023,I$3:I$1006)/COUNTIF($A$3:$A$1006,$F1023)</f>
        <v>6.06904761904762</v>
      </c>
      <c r="J1023" s="110" t="n">
        <f aca="false">SUMIF($A$3:$A$1006,$F1023,J$3:J$1006)/COUNTIF($A$3:$A$1006,$F1023)</f>
        <v>11.0690476190476</v>
      </c>
      <c r="K1023" s="110" t="n">
        <f aca="false">SUMIF($A$3:$A$1006,$F1023,K$3:K$1006)/COUNTIF($A$3:$A$1006,$F1023)</f>
        <v>16.0690476190476</v>
      </c>
      <c r="L1023" s="110" t="n">
        <f aca="false">SUMIF($A$3:$A$1006,$F1023,L$3:L$1006)/COUNTIF($A$3:$A$1006,$F1023)</f>
        <v>26.0690476190476</v>
      </c>
      <c r="M1023" s="110" t="n">
        <f aca="false">SUMIF($A$3:$A$1006,$F1023,M$3:M$1006)/COUNTIF($A$3:$A$1006,$F1023)</f>
        <v>3.93095238095238</v>
      </c>
      <c r="N1023" s="110" t="n">
        <f aca="false">SUMIF($A$3:$A$1006,$F1023,N$3:N$1006)/COUNTIF($A$3:$A$1006,$F1023)</f>
        <v>0.174285714285714</v>
      </c>
      <c r="O1023" s="110" t="n">
        <f aca="false">SUMIF($A$3:$A$1006,$F1023,O$3:O$1006)/COUNTIF($A$3:$A$1006,$F1023)</f>
        <v>0</v>
      </c>
      <c r="P1023" s="110" t="n">
        <f aca="false">SUMIF($A$3:$A$1006,$F1023,P$3:P$1006)/COUNTIF($A$3:$A$1006,$F1023)</f>
        <v>0</v>
      </c>
      <c r="Q1023" s="110" t="n">
        <f aca="false">SUMIF($A$3:$A$1006,$F1023,Q$3:Q$1006)/COUNTIF($A$3:$A$1006,$F1023)</f>
        <v>0</v>
      </c>
      <c r="R1023" s="110" t="n">
        <f aca="false">SUMIF($A$3:$A$1006,$F1023,R$3:R$1006)/COUNTIF($A$3:$A$1006,$F1023)</f>
        <v>0</v>
      </c>
      <c r="S1023" s="110" t="n">
        <f aca="false">SUMIF($A$3:$A$1006,$F1023,S$3:S$1006)/COUNTIF($A$3:$A$1006,$F1023)</f>
        <v>0</v>
      </c>
      <c r="T1023" s="0" t="n">
        <v>16</v>
      </c>
      <c r="V1023" s="15" t="n">
        <f aca="false">SUMIF($T$3:$T$1006,$T1023,$V$3:$V$1006)/COUNTIF($T$3:$T$1006,$T1023)</f>
        <v>11.1919095446095</v>
      </c>
      <c r="W1023" s="47" t="e">
        <f aca="true">CORREL(OFFSET($A$2,MATCH($A1023,$A$259:$A$1006,0),4):OFFSET($A$2,MATCH($A1023+1,$A$259:$A$1006,0)-1,4),OFFSET($T$2,MATCH($T1023,$T$259:$T$1006,0),3):OFFSET($T$2,MATCH($T1023+1,$T$259:$T$1006,0)-1,3))</f>
        <v>#VALUE!</v>
      </c>
      <c r="X1023" s="47" t="n">
        <f aca="true">CORREL(OFFSET($A$2,MATCH($A1023,$A$259:$A$1006,0),2):OFFSET($A$2,MATCH($A1023+1,$A$259:$A$1006,0)-1,2),OFFSET($T$2,MATCH($T1023,$T$259:$T$1006,0),1):OFFSET($T$2,MATCH($T1023+1,$T$259:$T$1006,0)-1,1))</f>
        <v>-0.22647224229532</v>
      </c>
      <c r="Y1023" s="0" t="n">
        <f aca="false">A1023</f>
        <v>16</v>
      </c>
      <c r="Z1023" s="103" t="n">
        <f aca="false">IF(Z$1="P",MAX(0,Z$2-$C1023),IF(Z$1="C",MAX(0,$C1023-Z$2)))</f>
        <v>0</v>
      </c>
      <c r="AA1023" s="103" t="n">
        <f aca="false">IF(AA$1="P",MAX(0,AA$2-$C1023),IF(AA$1="C",MAX(0,$C1023-AA$2)))</f>
        <v>1.06904761904762</v>
      </c>
      <c r="AB1023" s="103" t="n">
        <f aca="false">IF(AB$1="P",MAX(0,AB$2-$C1023),IF(AB$1="C",MAX(0,$C1023-AB$2)))</f>
        <v>6.06904761904762</v>
      </c>
      <c r="AC1023" s="103" t="n">
        <f aca="false">IF(AC$1="P",MAX(0,AC$2-$C1023),IF(AC$1="C",MAX(0,$C1023-AC$2)))</f>
        <v>11.0690476190476</v>
      </c>
      <c r="AD1023" s="103" t="n">
        <f aca="false">IF(AD$1="P",MAX(0,AD$2-$C1023),IF(AD$1="C",MAX(0,$C1023-AD$2)))</f>
        <v>16.0690476190476</v>
      </c>
      <c r="AE1023" s="103" t="n">
        <f aca="false">IF(AE$1="P",MAX(0,AE$2-$C1023),IF(AE$1="C",MAX(0,$C1023-AE$2)))</f>
        <v>26.0690476190476</v>
      </c>
      <c r="AF1023" s="103" t="n">
        <f aca="false">IF(AF$1="P",MAX(0,AF$2-$C1023),IF(AF$1="C",MAX(0,$C1023-AF$2)))</f>
        <v>3.93095238095238</v>
      </c>
      <c r="AG1023" s="103" t="n">
        <f aca="false">IF(AG$1="P",MAX(0,AG$2-$C1023),IF(AG$1="C",MAX(0,$C1023-AG$2)))</f>
        <v>0</v>
      </c>
      <c r="AH1023" s="103" t="n">
        <f aca="false">IF(AH$1="P",MAX(0,AH$2-$C1023),IF(AH$1="C",MAX(0,$C1023-AH$2)))</f>
        <v>0</v>
      </c>
      <c r="AI1023" s="103" t="n">
        <f aca="false">IF(AI$1="P",MAX(0,AI$2-$C1023),IF(AI$1="C",MAX(0,$C1023-AI$2)))</f>
        <v>0</v>
      </c>
      <c r="AJ1023" s="103" t="n">
        <f aca="false">IF(AJ$1="P",MAX(0,AJ$2-$C1023),IF(AJ$1="C",MAX(0,$C1023-AJ$2)))</f>
        <v>0</v>
      </c>
      <c r="AK1023" s="103" t="n">
        <f aca="false">IF(AK$1="P",MAX(0,AK$2-$C1023),IF(AK$1="C",MAX(0,$C1023-AK$2)))</f>
        <v>0</v>
      </c>
    </row>
    <row r="1024" customFormat="false" ht="12.75" hidden="false" customHeight="false" outlineLevel="0" collapsed="false">
      <c r="A1024" s="0" t="n">
        <v>17</v>
      </c>
      <c r="B1024" s="15"/>
      <c r="C1024" s="15" t="n">
        <f aca="false">SUMIF($A$3:$A$1006,$A1024,$C$3:$C$1006)/COUNTIF($A$3:$A$1006,$A1024)</f>
        <v>31.5955</v>
      </c>
      <c r="D1024" s="47" t="n">
        <f aca="true">STDEV(OFFSET($A$2,MATCH($A1024,$A$3:$A$1006,0),3):OFFSET($A$2,MATCH($A1024+1,$A$3:$A$1006,0)-1,3))*SQRT(trade_day)</f>
        <v>0.924962774743956</v>
      </c>
      <c r="E1024" s="47" t="n">
        <f aca="false">SUMIF($A$3:$A$1006,$A1024,$E$3:$E$1006)/COUNTIF($A$3:$A$1006,$A1024)</f>
        <v>0.835047945876444</v>
      </c>
      <c r="F1024" s="0" t="n">
        <v>17</v>
      </c>
      <c r="G1024" s="110" t="n">
        <f aca="false">SUMIF($A$3:$A$1006,$F1024,G$3:G$1006)/COUNTIF($A$3:$A$1006,$F1024)</f>
        <v>0</v>
      </c>
      <c r="H1024" s="110" t="n">
        <f aca="false">SUMIF($A$3:$A$1006,$F1024,H$3:H$1006)/COUNTIF($A$3:$A$1006,$F1024)</f>
        <v>0</v>
      </c>
      <c r="I1024" s="110" t="n">
        <f aca="false">SUMIF($A$3:$A$1006,$F1024,I$3:I$1006)/COUNTIF($A$3:$A$1006,$F1024)</f>
        <v>0.0930000000000002</v>
      </c>
      <c r="J1024" s="110" t="n">
        <f aca="false">SUMIF($A$3:$A$1006,$F1024,J$3:J$1006)/COUNTIF($A$3:$A$1006,$F1024)</f>
        <v>3.4045</v>
      </c>
      <c r="K1024" s="110" t="n">
        <f aca="false">SUMIF($A$3:$A$1006,$F1024,K$3:K$1006)/COUNTIF($A$3:$A$1006,$F1024)</f>
        <v>8.4045</v>
      </c>
      <c r="L1024" s="110" t="n">
        <f aca="false">SUMIF($A$3:$A$1006,$F1024,L$3:L$1006)/COUNTIF($A$3:$A$1006,$F1024)</f>
        <v>18.4045</v>
      </c>
      <c r="M1024" s="110" t="n">
        <f aca="false">SUMIF($A$3:$A$1006,$F1024,M$3:M$1006)/COUNTIF($A$3:$A$1006,$F1024)</f>
        <v>11.5955</v>
      </c>
      <c r="N1024" s="110" t="n">
        <f aca="false">SUMIF($A$3:$A$1006,$F1024,N$3:N$1006)/COUNTIF($A$3:$A$1006,$F1024)</f>
        <v>6.5955</v>
      </c>
      <c r="O1024" s="110" t="n">
        <f aca="false">SUMIF($A$3:$A$1006,$F1024,O$3:O$1006)/COUNTIF($A$3:$A$1006,$F1024)</f>
        <v>1.6885</v>
      </c>
      <c r="P1024" s="110" t="n">
        <f aca="false">SUMIF($A$3:$A$1006,$F1024,P$3:P$1006)/COUNTIF($A$3:$A$1006,$F1024)</f>
        <v>0</v>
      </c>
      <c r="Q1024" s="110" t="n">
        <f aca="false">SUMIF($A$3:$A$1006,$F1024,Q$3:Q$1006)/COUNTIF($A$3:$A$1006,$F1024)</f>
        <v>0</v>
      </c>
      <c r="R1024" s="110" t="n">
        <f aca="false">SUMIF($A$3:$A$1006,$F1024,R$3:R$1006)/COUNTIF($A$3:$A$1006,$F1024)</f>
        <v>0</v>
      </c>
      <c r="S1024" s="110" t="n">
        <f aca="false">SUMIF($A$3:$A$1006,$F1024,S$3:S$1006)/COUNTIF($A$3:$A$1006,$F1024)</f>
        <v>0</v>
      </c>
      <c r="T1024" s="0" t="n">
        <v>17</v>
      </c>
      <c r="V1024" s="15" t="n">
        <f aca="false">SUMIF($T$3:$T$1006,$T1024,$V$3:$V$1006)/COUNTIF($T$3:$T$1006,$T1024)</f>
        <v>13.9909400993599</v>
      </c>
      <c r="W1024" s="47" t="e">
        <f aca="true">CORREL(OFFSET($A$2,MATCH($A1024,$A$259:$A$1006,0),4):OFFSET($A$2,MATCH($A1024+1,$A$259:$A$1006,0)-1,4),OFFSET($T$2,MATCH($T1024,$T$259:$T$1006,0),3):OFFSET($T$2,MATCH($T1024+1,$T$259:$T$1006,0)-1,3))</f>
        <v>#VALUE!</v>
      </c>
      <c r="X1024" s="47" t="n">
        <f aca="true">CORREL(OFFSET($A$2,MATCH($A1024,$A$259:$A$1006,0),2):OFFSET($A$2,MATCH($A1024+1,$A$259:$A$1006,0)-1,2),OFFSET($T$2,MATCH($T1024,$T$259:$T$1006,0),1):OFFSET($T$2,MATCH($T1024+1,$T$259:$T$1006,0)-1,1))</f>
        <v>-0.238134915233106</v>
      </c>
      <c r="Y1024" s="0" t="n">
        <f aca="false">A1024</f>
        <v>17</v>
      </c>
      <c r="Z1024" s="103" t="n">
        <f aca="false">IF(Z$1="P",MAX(0,Z$2-$C1024),IF(Z$1="C",MAX(0,$C1024-Z$2)))</f>
        <v>0</v>
      </c>
      <c r="AA1024" s="103" t="n">
        <f aca="false">IF(AA$1="P",MAX(0,AA$2-$C1024),IF(AA$1="C",MAX(0,$C1024-AA$2)))</f>
        <v>0</v>
      </c>
      <c r="AB1024" s="103" t="n">
        <f aca="false">IF(AB$1="P",MAX(0,AB$2-$C1024),IF(AB$1="C",MAX(0,$C1024-AB$2)))</f>
        <v>0</v>
      </c>
      <c r="AC1024" s="103" t="n">
        <f aca="false">IF(AC$1="P",MAX(0,AC$2-$C1024),IF(AC$1="C",MAX(0,$C1024-AC$2)))</f>
        <v>3.4045</v>
      </c>
      <c r="AD1024" s="103" t="n">
        <f aca="false">IF(AD$1="P",MAX(0,AD$2-$C1024),IF(AD$1="C",MAX(0,$C1024-AD$2)))</f>
        <v>8.4045</v>
      </c>
      <c r="AE1024" s="103" t="n">
        <f aca="false">IF(AE$1="P",MAX(0,AE$2-$C1024),IF(AE$1="C",MAX(0,$C1024-AE$2)))</f>
        <v>18.4045</v>
      </c>
      <c r="AF1024" s="103" t="n">
        <f aca="false">IF(AF$1="P",MAX(0,AF$2-$C1024),IF(AF$1="C",MAX(0,$C1024-AF$2)))</f>
        <v>11.5955</v>
      </c>
      <c r="AG1024" s="103" t="n">
        <f aca="false">IF(AG$1="P",MAX(0,AG$2-$C1024),IF(AG$1="C",MAX(0,$C1024-AG$2)))</f>
        <v>6.5955</v>
      </c>
      <c r="AH1024" s="103" t="n">
        <f aca="false">IF(AH$1="P",MAX(0,AH$2-$C1024),IF(AH$1="C",MAX(0,$C1024-AH$2)))</f>
        <v>1.5955</v>
      </c>
      <c r="AI1024" s="103" t="n">
        <f aca="false">IF(AI$1="P",MAX(0,AI$2-$C1024),IF(AI$1="C",MAX(0,$C1024-AI$2)))</f>
        <v>0</v>
      </c>
      <c r="AJ1024" s="103" t="n">
        <f aca="false">IF(AJ$1="P",MAX(0,AJ$2-$C1024),IF(AJ$1="C",MAX(0,$C1024-AJ$2)))</f>
        <v>0</v>
      </c>
      <c r="AK1024" s="103" t="n">
        <f aca="false">IF(AK$1="P",MAX(0,AK$2-$C1024),IF(AK$1="C",MAX(0,$C1024-AK$2)))</f>
        <v>0</v>
      </c>
    </row>
    <row r="1025" customFormat="false" ht="12.75" hidden="false" customHeight="false" outlineLevel="0" collapsed="false">
      <c r="A1025" s="0" t="n">
        <v>18</v>
      </c>
      <c r="B1025" s="15"/>
      <c r="C1025" s="15" t="n">
        <f aca="false">SUMIF($A$3:$A$1006,$A1025,$C$3:$C$1006)/COUNTIF($A$3:$A$1006,$A1025)</f>
        <v>54.2222727272727</v>
      </c>
      <c r="D1025" s="47" t="n">
        <f aca="true">STDEV(OFFSET($A$2,MATCH($A1025,$A$3:$A$1006,0),3):OFFSET($A$2,MATCH($A1025+1,$A$3:$A$1006,0)-1,3))*SQRT(trade_day)</f>
        <v>5.22645292615816</v>
      </c>
      <c r="E1025" s="47" t="n">
        <f aca="false">SUMIF($A$3:$A$1006,$A1025,$E$3:$E$1006)/COUNTIF($A$3:$A$1006,$A1025)</f>
        <v>4.40631827424853</v>
      </c>
      <c r="F1025" s="0" t="n">
        <v>18</v>
      </c>
      <c r="G1025" s="110" t="n">
        <f aca="false">SUMIF($A$3:$A$1006,$F1025,G$3:G$1006)/COUNTIF($A$3:$A$1006,$F1025)</f>
        <v>0</v>
      </c>
      <c r="H1025" s="110" t="n">
        <f aca="false">SUMIF($A$3:$A$1006,$F1025,H$3:H$1006)/COUNTIF($A$3:$A$1006,$F1025)</f>
        <v>0</v>
      </c>
      <c r="I1025" s="110" t="n">
        <f aca="false">SUMIF($A$3:$A$1006,$F1025,I$3:I$1006)/COUNTIF($A$3:$A$1006,$F1025)</f>
        <v>0.171363636363636</v>
      </c>
      <c r="J1025" s="110" t="n">
        <f aca="false">SUMIF($A$3:$A$1006,$F1025,J$3:J$1006)/COUNTIF($A$3:$A$1006,$F1025)</f>
        <v>1.10045454545455</v>
      </c>
      <c r="K1025" s="110" t="n">
        <f aca="false">SUMIF($A$3:$A$1006,$F1025,K$3:K$1006)/COUNTIF($A$3:$A$1006,$F1025)</f>
        <v>3.47636363636364</v>
      </c>
      <c r="L1025" s="110" t="n">
        <f aca="false">SUMIF($A$3:$A$1006,$F1025,L$3:L$1006)/COUNTIF($A$3:$A$1006,$F1025)</f>
        <v>9.75181818181818</v>
      </c>
      <c r="M1025" s="110" t="n">
        <f aca="false">SUMIF($A$3:$A$1006,$F1025,M$3:M$1006)/COUNTIF($A$3:$A$1006,$F1025)</f>
        <v>34.2222727272727</v>
      </c>
      <c r="N1025" s="110" t="n">
        <f aca="false">SUMIF($A$3:$A$1006,$F1025,N$3:N$1006)/COUNTIF($A$3:$A$1006,$F1025)</f>
        <v>29.2222727272727</v>
      </c>
      <c r="O1025" s="110" t="n">
        <f aca="false">SUMIF($A$3:$A$1006,$F1025,O$3:O$1006)/COUNTIF($A$3:$A$1006,$F1025)</f>
        <v>24.3936363636364</v>
      </c>
      <c r="P1025" s="110" t="n">
        <f aca="false">SUMIF($A$3:$A$1006,$F1025,P$3:P$1006)/COUNTIF($A$3:$A$1006,$F1025)</f>
        <v>20.3227272727273</v>
      </c>
      <c r="Q1025" s="110" t="n">
        <f aca="false">SUMIF($A$3:$A$1006,$F1025,Q$3:Q$1006)/COUNTIF($A$3:$A$1006,$F1025)</f>
        <v>17.6986363636364</v>
      </c>
      <c r="R1025" s="110" t="n">
        <f aca="false">SUMIF($A$3:$A$1006,$F1025,R$3:R$1006)/COUNTIF($A$3:$A$1006,$F1025)</f>
        <v>13.9740909090909</v>
      </c>
      <c r="S1025" s="110" t="n">
        <f aca="false">SUMIF($A$3:$A$1006,$F1025,S$3:S$1006)/COUNTIF($A$3:$A$1006,$F1025)</f>
        <v>2.69499863636364</v>
      </c>
      <c r="T1025" s="0" t="n">
        <v>18</v>
      </c>
      <c r="V1025" s="15" t="n">
        <f aca="false">SUMIF($T$3:$T$1006,$T1025,$V$3:$V$1006)/COUNTIF($T$3:$T$1006,$T1025)</f>
        <v>23.488021078458</v>
      </c>
      <c r="W1025" s="47" t="e">
        <f aca="true">CORREL(OFFSET($A$2,MATCH($A1025,$A$259:$A$1006,0),4):OFFSET($A$2,MATCH($A1025+1,$A$259:$A$1006,0)-1,4),OFFSET($T$2,MATCH($T1025,$T$259:$T$1006,0),3):OFFSET($T$2,MATCH($T1025+1,$T$259:$T$1006,0)-1,3))</f>
        <v>#VALUE!</v>
      </c>
      <c r="X1025" s="47" t="n">
        <f aca="true">CORREL(OFFSET($A$2,MATCH($A1025,$A$259:$A$1006,0),2):OFFSET($A$2,MATCH($A1025+1,$A$259:$A$1006,0)-1,2),OFFSET($T$2,MATCH($T1025,$T$259:$T$1006,0),1):OFFSET($T$2,MATCH($T1025+1,$T$259:$T$1006,0)-1,1))</f>
        <v>0.31514997009093</v>
      </c>
      <c r="Y1025" s="0" t="n">
        <f aca="false">A1025</f>
        <v>18</v>
      </c>
      <c r="Z1025" s="103" t="n">
        <f aca="false">IF(Z$1="P",MAX(0,Z$2-$C1025),IF(Z$1="C",MAX(0,$C1025-Z$2)))</f>
        <v>0</v>
      </c>
      <c r="AA1025" s="103" t="n">
        <f aca="false">IF(AA$1="P",MAX(0,AA$2-$C1025),IF(AA$1="C",MAX(0,$C1025-AA$2)))</f>
        <v>0</v>
      </c>
      <c r="AB1025" s="103" t="n">
        <f aca="false">IF(AB$1="P",MAX(0,AB$2-$C1025),IF(AB$1="C",MAX(0,$C1025-AB$2)))</f>
        <v>0</v>
      </c>
      <c r="AC1025" s="103" t="n">
        <f aca="false">IF(AC$1="P",MAX(0,AC$2-$C1025),IF(AC$1="C",MAX(0,$C1025-AC$2)))</f>
        <v>0</v>
      </c>
      <c r="AD1025" s="103" t="n">
        <f aca="false">IF(AD$1="P",MAX(0,AD$2-$C1025),IF(AD$1="C",MAX(0,$C1025-AD$2)))</f>
        <v>0</v>
      </c>
      <c r="AE1025" s="103" t="n">
        <f aca="false">IF(AE$1="P",MAX(0,AE$2-$C1025),IF(AE$1="C",MAX(0,$C1025-AE$2)))</f>
        <v>0</v>
      </c>
      <c r="AF1025" s="103" t="n">
        <f aca="false">IF(AF$1="P",MAX(0,AF$2-$C1025),IF(AF$1="C",MAX(0,$C1025-AF$2)))</f>
        <v>34.2222727272727</v>
      </c>
      <c r="AG1025" s="103" t="n">
        <f aca="false">IF(AG$1="P",MAX(0,AG$2-$C1025),IF(AG$1="C",MAX(0,$C1025-AG$2)))</f>
        <v>29.2222727272727</v>
      </c>
      <c r="AH1025" s="103" t="n">
        <f aca="false">IF(AH$1="P",MAX(0,AH$2-$C1025),IF(AH$1="C",MAX(0,$C1025-AH$2)))</f>
        <v>24.2222727272727</v>
      </c>
      <c r="AI1025" s="103" t="n">
        <f aca="false">IF(AI$1="P",MAX(0,AI$2-$C1025),IF(AI$1="C",MAX(0,$C1025-AI$2)))</f>
        <v>19.2222727272727</v>
      </c>
      <c r="AJ1025" s="103" t="n">
        <f aca="false">IF(AJ$1="P",MAX(0,AJ$2-$C1025),IF(AJ$1="C",MAX(0,$C1025-AJ$2)))</f>
        <v>14.2222727272727</v>
      </c>
      <c r="AK1025" s="103" t="n">
        <f aca="false">IF(AK$1="P",MAX(0,AK$2-$C1025),IF(AK$1="C",MAX(0,$C1025-AK$2)))</f>
        <v>4.22227272727273</v>
      </c>
    </row>
    <row r="1026" customFormat="false" ht="12.75" hidden="false" customHeight="false" outlineLevel="0" collapsed="false">
      <c r="A1026" s="0" t="n">
        <v>19</v>
      </c>
      <c r="B1026" s="15"/>
      <c r="C1026" s="15" t="n">
        <f aca="false">SUMIF($A$3:$A$1006,$A1026,$C$3:$C$1006)/COUNTIF($A$3:$A$1006,$A1026)</f>
        <v>75.0728571428572</v>
      </c>
      <c r="D1026" s="47" t="n">
        <f aca="true">STDEV(OFFSET($A$2,MATCH($A1026,$A$3:$A$1006,0),3):OFFSET($A$2,MATCH($A1026+1,$A$3:$A$1006,0)-1,3))*SQRT(trade_day)</f>
        <v>9.69155520939388</v>
      </c>
      <c r="E1026" s="47" t="n">
        <f aca="false">SUMIF($A$3:$A$1006,$A1026,$E$3:$E$1006)/COUNTIF($A$3:$A$1006,$A1026)</f>
        <v>8.83485240423695</v>
      </c>
      <c r="F1026" s="0" t="n">
        <v>19</v>
      </c>
      <c r="G1026" s="111" t="n">
        <f aca="false">SUMIF($A$3:$A$1006,$F1026,G$3:G$1006)/COUNTIF($A$3:$A$1006,$F1026)</f>
        <v>0</v>
      </c>
      <c r="H1026" s="111" t="n">
        <f aca="false">SUMIF($A$3:$A$1006,$F1026,H$3:H$1006)/COUNTIF($A$3:$A$1006,$F1026)</f>
        <v>0</v>
      </c>
      <c r="I1026" s="111" t="n">
        <f aca="false">SUMIF($A$3:$A$1006,$F1026,I$3:I$1006)/COUNTIF($A$3:$A$1006,$F1026)</f>
        <v>0.148571428571429</v>
      </c>
      <c r="J1026" s="111" t="n">
        <f aca="false">SUMIF($A$3:$A$1006,$F1026,J$3:J$1006)/COUNTIF($A$3:$A$1006,$F1026)</f>
        <v>1.26904761904762</v>
      </c>
      <c r="K1026" s="111" t="n">
        <f aca="false">SUMIF($A$3:$A$1006,$F1026,K$3:K$1006)/COUNTIF($A$3:$A$1006,$F1026)</f>
        <v>2.76619047619048</v>
      </c>
      <c r="L1026" s="111" t="n">
        <f aca="false">SUMIF($A$3:$A$1006,$F1026,L$3:L$1006)/COUNTIF($A$3:$A$1006,$F1026)</f>
        <v>7.03761904761905</v>
      </c>
      <c r="M1026" s="111" t="n">
        <f aca="false">SUMIF($A$3:$A$1006,$F1026,M$3:M$1006)/COUNTIF($A$3:$A$1006,$F1026)</f>
        <v>55.0728571428571</v>
      </c>
      <c r="N1026" s="111" t="n">
        <f aca="false">SUMIF($A$3:$A$1006,$F1026,N$3:N$1006)/COUNTIF($A$3:$A$1006,$F1026)</f>
        <v>50.0728571428571</v>
      </c>
      <c r="O1026" s="111" t="n">
        <f aca="false">SUMIF($A$3:$A$1006,$F1026,O$3:O$1006)/COUNTIF($A$3:$A$1006,$F1026)</f>
        <v>45.2214285714286</v>
      </c>
      <c r="P1026" s="111" t="n">
        <f aca="false">SUMIF($A$3:$A$1006,$F1026,P$3:P$1006)/COUNTIF($A$3:$A$1006,$F1026)</f>
        <v>41.3419047619048</v>
      </c>
      <c r="Q1026" s="111" t="n">
        <f aca="false">SUMIF($A$3:$A$1006,$F1026,Q$3:Q$1006)/COUNTIF($A$3:$A$1006,$F1026)</f>
        <v>37.8390476190476</v>
      </c>
      <c r="R1026" s="111" t="n">
        <f aca="false">SUMIF($A$3:$A$1006,$F1026,R$3:R$1006)/COUNTIF($A$3:$A$1006,$F1026)</f>
        <v>32.1104761904762</v>
      </c>
      <c r="S1026" s="111" t="n">
        <f aca="false">SUMIF($A$3:$A$1006,$F1026,S$3:S$1006)/COUNTIF($A$3:$A$1006,$F1026)</f>
        <v>13.0042828571429</v>
      </c>
      <c r="T1026" s="0" t="n">
        <v>19</v>
      </c>
      <c r="V1026" s="15" t="n">
        <f aca="false">SUMIF($T$3:$T$1006,$T1026,$V$3:$V$1006)/COUNTIF($T$3:$T$1006,$T1026)</f>
        <v>31.924839915032</v>
      </c>
      <c r="W1026" s="47" t="e">
        <f aca="true">CORREL(OFFSET($A$2,MATCH($A1026,$A$259:$A$1006,0),4):OFFSET($A$2,MATCH($A1026+1,$A$259:$A$1006,0)-1,4),OFFSET($T$2,MATCH($T1026,$T$259:$T$1006,0),3):OFFSET($T$2,MATCH($T1026+1,$T$259:$T$1006,0)-1,3))</f>
        <v>#VALUE!</v>
      </c>
      <c r="X1026" s="47" t="n">
        <f aca="true">CORREL(OFFSET($A$2,MATCH($A1026,$A$259:$A$1006,0),2):OFFSET($A$2,MATCH($A1026+1,$A$259:$A$1006,0)-1,2),OFFSET($T$2,MATCH($T1026,$T$259:$T$1006,0),1):OFFSET($T$2,MATCH($T1026+1,$T$259:$T$1006,0)-1,1))</f>
        <v>-0.321753445688722</v>
      </c>
      <c r="Y1026" s="0" t="n">
        <f aca="false">A1026</f>
        <v>19</v>
      </c>
      <c r="Z1026" s="103" t="n">
        <f aca="false">IF(Z$1="P",MAX(0,Z$2-$C1026),IF(Z$1="C",MAX(0,$C1026-Z$2)))</f>
        <v>0</v>
      </c>
      <c r="AA1026" s="103" t="n">
        <f aca="false">IF(AA$1="P",MAX(0,AA$2-$C1026),IF(AA$1="C",MAX(0,$C1026-AA$2)))</f>
        <v>0</v>
      </c>
      <c r="AB1026" s="103" t="n">
        <f aca="false">IF(AB$1="P",MAX(0,AB$2-$C1026),IF(AB$1="C",MAX(0,$C1026-AB$2)))</f>
        <v>0</v>
      </c>
      <c r="AC1026" s="103" t="n">
        <f aca="false">IF(AC$1="P",MAX(0,AC$2-$C1026),IF(AC$1="C",MAX(0,$C1026-AC$2)))</f>
        <v>0</v>
      </c>
      <c r="AD1026" s="103" t="n">
        <f aca="false">IF(AD$1="P",MAX(0,AD$2-$C1026),IF(AD$1="C",MAX(0,$C1026-AD$2)))</f>
        <v>0</v>
      </c>
      <c r="AE1026" s="103" t="n">
        <f aca="false">IF(AE$1="P",MAX(0,AE$2-$C1026),IF(AE$1="C",MAX(0,$C1026-AE$2)))</f>
        <v>0</v>
      </c>
      <c r="AF1026" s="103" t="n">
        <f aca="false">IF(AF$1="P",MAX(0,AF$2-$C1026),IF(AF$1="C",MAX(0,$C1026-AF$2)))</f>
        <v>55.0728571428571</v>
      </c>
      <c r="AG1026" s="103" t="n">
        <f aca="false">IF(AG$1="P",MAX(0,AG$2-$C1026),IF(AG$1="C",MAX(0,$C1026-AG$2)))</f>
        <v>50.0728571428571</v>
      </c>
      <c r="AH1026" s="103" t="n">
        <f aca="false">IF(AH$1="P",MAX(0,AH$2-$C1026),IF(AH$1="C",MAX(0,$C1026-AH$2)))</f>
        <v>45.0728571428571</v>
      </c>
      <c r="AI1026" s="103" t="n">
        <f aca="false">IF(AI$1="P",MAX(0,AI$2-$C1026),IF(AI$1="C",MAX(0,$C1026-AI$2)))</f>
        <v>40.0728571428571</v>
      </c>
      <c r="AJ1026" s="103" t="n">
        <f aca="false">IF(AJ$1="P",MAX(0,AJ$2-$C1026),IF(AJ$1="C",MAX(0,$C1026-AJ$2)))</f>
        <v>35.0728571428571</v>
      </c>
      <c r="AK1026" s="103" t="n">
        <f aca="false">IF(AK$1="P",MAX(0,AK$2-$C1026),IF(AK$1="C",MAX(0,$C1026-AK$2)))</f>
        <v>25.0728571428571</v>
      </c>
    </row>
    <row r="1027" customFormat="false" ht="12.75" hidden="false" customHeight="false" outlineLevel="0" collapsed="false">
      <c r="A1027" s="0" t="n">
        <v>20</v>
      </c>
      <c r="B1027" s="15"/>
      <c r="C1027" s="15" t="n">
        <f aca="false">SUMIF($A$3:$A$1006,$A1027,$C$3:$C$1006)/COUNTIF($A$3:$A$1006,$A1027)</f>
        <v>35.1931818181818</v>
      </c>
      <c r="D1027" s="47" t="n">
        <f aca="true">STDEV(OFFSET($A$2,MATCH($A1027,$A$3:$A$1006,0),3):OFFSET($A$2,MATCH($A1027+1,$A$3:$A$1006,0)-1,3))*SQRT(trade_day)</f>
        <v>4.5781928643484</v>
      </c>
      <c r="E1027" s="47" t="n">
        <f aca="false">SUMIF($A$3:$A$1006,$A1027,$E$3:$E$1006)/COUNTIF($A$3:$A$1006,$A1027)</f>
        <v>5.01015382060235</v>
      </c>
      <c r="F1027" s="0" t="n">
        <v>20</v>
      </c>
      <c r="G1027" s="111" t="n">
        <f aca="false">SUMIF($A$3:$A$1006,$F1027,G$3:G$1006)/COUNTIF($A$3:$A$1006,$F1027)</f>
        <v>0</v>
      </c>
      <c r="H1027" s="111" t="n">
        <f aca="false">SUMIF($A$3:$A$1006,$F1027,H$3:H$1006)/COUNTIF($A$3:$A$1006,$F1027)</f>
        <v>0</v>
      </c>
      <c r="I1027" s="111" t="n">
        <f aca="false">SUMIF($A$3:$A$1006,$F1027,I$3:I$1006)/COUNTIF($A$3:$A$1006,$F1027)</f>
        <v>0</v>
      </c>
      <c r="J1027" s="111" t="n">
        <f aca="false">SUMIF($A$3:$A$1006,$F1027,J$3:J$1006)/COUNTIF($A$3:$A$1006,$F1027)</f>
        <v>1.70409090909091</v>
      </c>
      <c r="K1027" s="111" t="n">
        <f aca="false">SUMIF($A$3:$A$1006,$F1027,K$3:K$1006)/COUNTIF($A$3:$A$1006,$F1027)</f>
        <v>5.88</v>
      </c>
      <c r="L1027" s="111" t="n">
        <f aca="false">SUMIF($A$3:$A$1006,$F1027,L$3:L$1006)/COUNTIF($A$3:$A$1006,$F1027)</f>
        <v>15.3572727272727</v>
      </c>
      <c r="M1027" s="111" t="n">
        <f aca="false">SUMIF($A$3:$A$1006,$F1027,M$3:M$1006)/COUNTIF($A$3:$A$1006,$F1027)</f>
        <v>15.1931818181818</v>
      </c>
      <c r="N1027" s="111" t="n">
        <f aca="false">SUMIF($A$3:$A$1006,$F1027,N$3:N$1006)/COUNTIF($A$3:$A$1006,$F1027)</f>
        <v>10.1931818181818</v>
      </c>
      <c r="O1027" s="111" t="n">
        <f aca="false">SUMIF($A$3:$A$1006,$F1027,O$3:O$1006)/COUNTIF($A$3:$A$1006,$F1027)</f>
        <v>5.19318181818182</v>
      </c>
      <c r="P1027" s="111" t="n">
        <f aca="false">SUMIF($A$3:$A$1006,$F1027,P$3:P$1006)/COUNTIF($A$3:$A$1006,$F1027)</f>
        <v>1.89727272727273</v>
      </c>
      <c r="Q1027" s="111" t="n">
        <f aca="false">SUMIF($A$3:$A$1006,$F1027,Q$3:Q$1006)/COUNTIF($A$3:$A$1006,$F1027)</f>
        <v>1.07318181818182</v>
      </c>
      <c r="R1027" s="111" t="n">
        <f aca="false">SUMIF($A$3:$A$1006,$F1027,R$3:R$1006)/COUNTIF($A$3:$A$1006,$F1027)</f>
        <v>0.550454545454545</v>
      </c>
      <c r="S1027" s="111" t="n">
        <f aca="false">SUMIF($A$3:$A$1006,$F1027,S$3:S$1006)/COUNTIF($A$3:$A$1006,$F1027)</f>
        <v>0</v>
      </c>
      <c r="T1027" s="0" t="n">
        <v>20</v>
      </c>
      <c r="V1027" s="15" t="n">
        <f aca="false">SUMIF($T$3:$T$1006,$T1027,$V$3:$V$1006)/COUNTIF($T$3:$T$1006,$T1027)</f>
        <v>12.7382481702683</v>
      </c>
      <c r="W1027" s="47" t="e">
        <f aca="true">CORREL(OFFSET($A$2,MATCH($A1027,$A$259:$A$1006,0),4):OFFSET($A$2,MATCH($A1027+1,$A$259:$A$1006,0)-1,4),OFFSET($T$2,MATCH($T1027,$T$259:$T$1006,0),3):OFFSET($T$2,MATCH($T1027+1,$T$259:$T$1006,0)-1,3))</f>
        <v>#VALUE!</v>
      </c>
      <c r="X1027" s="47" t="n">
        <f aca="true">CORREL(OFFSET($A$2,MATCH($A1027,$A$259:$A$1006,0),2):OFFSET($A$2,MATCH($A1027+1,$A$259:$A$1006,0)-1,2),OFFSET($T$2,MATCH($T1027,$T$259:$T$1006,0),1):OFFSET($T$2,MATCH($T1027+1,$T$259:$T$1006,0)-1,1))</f>
        <v>0.34065902096171</v>
      </c>
      <c r="Y1027" s="0" t="n">
        <f aca="false">A1027</f>
        <v>20</v>
      </c>
      <c r="Z1027" s="103" t="n">
        <f aca="false">IF(Z$1="P",MAX(0,Z$2-$C1027),IF(Z$1="C",MAX(0,$C1027-Z$2)))</f>
        <v>0</v>
      </c>
      <c r="AA1027" s="103" t="n">
        <f aca="false">IF(AA$1="P",MAX(0,AA$2-$C1027),IF(AA$1="C",MAX(0,$C1027-AA$2)))</f>
        <v>0</v>
      </c>
      <c r="AB1027" s="103" t="n">
        <f aca="false">IF(AB$1="P",MAX(0,AB$2-$C1027),IF(AB$1="C",MAX(0,$C1027-AB$2)))</f>
        <v>0</v>
      </c>
      <c r="AC1027" s="103" t="n">
        <f aca="false">IF(AC$1="P",MAX(0,AC$2-$C1027),IF(AC$1="C",MAX(0,$C1027-AC$2)))</f>
        <v>0</v>
      </c>
      <c r="AD1027" s="103" t="n">
        <f aca="false">IF(AD$1="P",MAX(0,AD$2-$C1027),IF(AD$1="C",MAX(0,$C1027-AD$2)))</f>
        <v>4.80681818181818</v>
      </c>
      <c r="AE1027" s="103" t="n">
        <f aca="false">IF(AE$1="P",MAX(0,AE$2-$C1027),IF(AE$1="C",MAX(0,$C1027-AE$2)))</f>
        <v>14.8068181818182</v>
      </c>
      <c r="AF1027" s="103" t="n">
        <f aca="false">IF(AF$1="P",MAX(0,AF$2-$C1027),IF(AF$1="C",MAX(0,$C1027-AF$2)))</f>
        <v>15.1931818181818</v>
      </c>
      <c r="AG1027" s="103" t="n">
        <f aca="false">IF(AG$1="P",MAX(0,AG$2-$C1027),IF(AG$1="C",MAX(0,$C1027-AG$2)))</f>
        <v>10.1931818181818</v>
      </c>
      <c r="AH1027" s="103" t="n">
        <f aca="false">IF(AH$1="P",MAX(0,AH$2-$C1027),IF(AH$1="C",MAX(0,$C1027-AH$2)))</f>
        <v>5.19318181818182</v>
      </c>
      <c r="AI1027" s="103" t="n">
        <f aca="false">IF(AI$1="P",MAX(0,AI$2-$C1027),IF(AI$1="C",MAX(0,$C1027-AI$2)))</f>
        <v>0.19318181818182</v>
      </c>
      <c r="AJ1027" s="103" t="n">
        <f aca="false">IF(AJ$1="P",MAX(0,AJ$2-$C1027),IF(AJ$1="C",MAX(0,$C1027-AJ$2)))</f>
        <v>0</v>
      </c>
      <c r="AK1027" s="103" t="n">
        <f aca="false">IF(AK$1="P",MAX(0,AK$2-$C1027),IF(AK$1="C",MAX(0,$C1027-AK$2)))</f>
        <v>0</v>
      </c>
    </row>
    <row r="1028" customFormat="false" ht="12.75" hidden="false" customHeight="false" outlineLevel="0" collapsed="false">
      <c r="A1028" s="0" t="n">
        <v>21</v>
      </c>
      <c r="B1028" s="15"/>
      <c r="C1028" s="15" t="n">
        <f aca="false">SUMIF($A$3:$A$1006,$A1028,$C$3:$C$1006)/COUNTIF($A$3:$A$1006,$A1028)</f>
        <v>32.5342857142857</v>
      </c>
      <c r="D1028" s="47" t="n">
        <f aca="true">STDEV(OFFSET($A$2,MATCH($A1028,$A$3:$A$1006,0),3):OFFSET($A$2,MATCH($A1028+1,$A$3:$A$1006,0)-1,3))*SQRT(trade_day)</f>
        <v>1.09463418899072</v>
      </c>
      <c r="E1028" s="47" t="n">
        <f aca="false">SUMIF($A$3:$A$1006,$A1028,$E$3:$E$1006)/COUNTIF($A$3:$A$1006,$A1028)</f>
        <v>0.985901437499646</v>
      </c>
      <c r="F1028" s="0" t="n">
        <v>21</v>
      </c>
      <c r="G1028" s="110" t="n">
        <f aca="false">SUMIF($A$3:$A$1006,$F1028,G$3:G$1006)/COUNTIF($A$3:$A$1006,$F1028)</f>
        <v>0</v>
      </c>
      <c r="H1028" s="110" t="n">
        <f aca="false">SUMIF($A$3:$A$1006,$F1028,H$3:H$1006)/COUNTIF($A$3:$A$1006,$F1028)</f>
        <v>0</v>
      </c>
      <c r="I1028" s="110" t="n">
        <f aca="false">SUMIF($A$3:$A$1006,$F1028,I$3:I$1006)/COUNTIF($A$3:$A$1006,$F1028)</f>
        <v>0.0352380952380952</v>
      </c>
      <c r="J1028" s="110" t="n">
        <f aca="false">SUMIF($A$3:$A$1006,$F1028,J$3:J$1006)/COUNTIF($A$3:$A$1006,$F1028)</f>
        <v>2.79666666666667</v>
      </c>
      <c r="K1028" s="110" t="n">
        <f aca="false">SUMIF($A$3:$A$1006,$F1028,K$3:K$1006)/COUNTIF($A$3:$A$1006,$F1028)</f>
        <v>7.53904761904762</v>
      </c>
      <c r="L1028" s="110" t="n">
        <f aca="false">SUMIF($A$3:$A$1006,$F1028,L$3:L$1006)/COUNTIF($A$3:$A$1006,$F1028)</f>
        <v>17.4657142857143</v>
      </c>
      <c r="M1028" s="110" t="n">
        <f aca="false">SUMIF($A$3:$A$1006,$F1028,M$3:M$1006)/COUNTIF($A$3:$A$1006,$F1028)</f>
        <v>12.5342857142857</v>
      </c>
      <c r="N1028" s="110" t="n">
        <f aca="false">SUMIF($A$3:$A$1006,$F1028,N$3:N$1006)/COUNTIF($A$3:$A$1006,$F1028)</f>
        <v>7.53428571428571</v>
      </c>
      <c r="O1028" s="110" t="n">
        <f aca="false">SUMIF($A$3:$A$1006,$F1028,O$3:O$1006)/COUNTIF($A$3:$A$1006,$F1028)</f>
        <v>2.56952380952381</v>
      </c>
      <c r="P1028" s="110" t="n">
        <f aca="false">SUMIF($A$3:$A$1006,$F1028,P$3:P$1006)/COUNTIF($A$3:$A$1006,$F1028)</f>
        <v>0.330952380952381</v>
      </c>
      <c r="Q1028" s="110" t="n">
        <f aca="false">SUMIF($A$3:$A$1006,$F1028,Q$3:Q$1006)/COUNTIF($A$3:$A$1006,$F1028)</f>
        <v>0.0733333333333333</v>
      </c>
      <c r="R1028" s="110" t="n">
        <f aca="false">SUMIF($A$3:$A$1006,$F1028,R$3:R$1006)/COUNTIF($A$3:$A$1006,$F1028)</f>
        <v>0</v>
      </c>
      <c r="S1028" s="110" t="n">
        <f aca="false">SUMIF($A$3:$A$1006,$F1028,S$3:S$1006)/COUNTIF($A$3:$A$1006,$F1028)</f>
        <v>0</v>
      </c>
      <c r="T1028" s="0" t="n">
        <v>21</v>
      </c>
      <c r="V1028" s="15" t="n">
        <f aca="false">SUMIF($T$3:$T$1006,$T1028,$V$3:$V$1006)/COUNTIF($T$3:$T$1006,$T1028)</f>
        <v>12.6590198622048</v>
      </c>
      <c r="W1028" s="47" t="e">
        <f aca="true">CORREL(OFFSET($A$2,MATCH($A1028,$A$259:$A$1006,0),4):OFFSET($A$2,MATCH($A1028+1,$A$259:$A$1006,0)-1,4),OFFSET($T$2,MATCH($T1028,$T$259:$T$1006,0),3):OFFSET($T$2,MATCH($T1028+1,$T$259:$T$1006,0)-1,3))</f>
        <v>#VALUE!</v>
      </c>
      <c r="X1028" s="47" t="n">
        <f aca="true">CORREL(OFFSET($A$2,MATCH($A1028,$A$259:$A$1006,0),2):OFFSET($A$2,MATCH($A1028+1,$A$259:$A$1006,0)-1,2),OFFSET($T$2,MATCH($T1028,$T$259:$T$1006,0),1):OFFSET($T$2,MATCH($T1028+1,$T$259:$T$1006,0)-1,1))</f>
        <v>-0.182727013089864</v>
      </c>
      <c r="Y1028" s="0" t="n">
        <f aca="false">A1028</f>
        <v>21</v>
      </c>
      <c r="Z1028" s="103" t="n">
        <f aca="false">IF(Z$1="P",MAX(0,Z$2-$C1028),IF(Z$1="C",MAX(0,$C1028-Z$2)))</f>
        <v>0</v>
      </c>
      <c r="AA1028" s="103" t="n">
        <f aca="false">IF(AA$1="P",MAX(0,AA$2-$C1028),IF(AA$1="C",MAX(0,$C1028-AA$2)))</f>
        <v>0</v>
      </c>
      <c r="AB1028" s="103" t="n">
        <f aca="false">IF(AB$1="P",MAX(0,AB$2-$C1028),IF(AB$1="C",MAX(0,$C1028-AB$2)))</f>
        <v>0</v>
      </c>
      <c r="AC1028" s="103" t="n">
        <f aca="false">IF(AC$1="P",MAX(0,AC$2-$C1028),IF(AC$1="C",MAX(0,$C1028-AC$2)))</f>
        <v>2.46571428571428</v>
      </c>
      <c r="AD1028" s="103" t="n">
        <f aca="false">IF(AD$1="P",MAX(0,AD$2-$C1028),IF(AD$1="C",MAX(0,$C1028-AD$2)))</f>
        <v>7.46571428571428</v>
      </c>
      <c r="AE1028" s="103" t="n">
        <f aca="false">IF(AE$1="P",MAX(0,AE$2-$C1028),IF(AE$1="C",MAX(0,$C1028-AE$2)))</f>
        <v>17.4657142857143</v>
      </c>
      <c r="AF1028" s="103" t="n">
        <f aca="false">IF(AF$1="P",MAX(0,AF$2-$C1028),IF(AF$1="C",MAX(0,$C1028-AF$2)))</f>
        <v>12.5342857142857</v>
      </c>
      <c r="AG1028" s="103" t="n">
        <f aca="false">IF(AG$1="P",MAX(0,AG$2-$C1028),IF(AG$1="C",MAX(0,$C1028-AG$2)))</f>
        <v>7.53428571428572</v>
      </c>
      <c r="AH1028" s="103" t="n">
        <f aca="false">IF(AH$1="P",MAX(0,AH$2-$C1028),IF(AH$1="C",MAX(0,$C1028-AH$2)))</f>
        <v>2.53428571428572</v>
      </c>
      <c r="AI1028" s="103" t="n">
        <f aca="false">IF(AI$1="P",MAX(0,AI$2-$C1028),IF(AI$1="C",MAX(0,$C1028-AI$2)))</f>
        <v>0</v>
      </c>
      <c r="AJ1028" s="103" t="n">
        <f aca="false">IF(AJ$1="P",MAX(0,AJ$2-$C1028),IF(AJ$1="C",MAX(0,$C1028-AJ$2)))</f>
        <v>0</v>
      </c>
      <c r="AK1028" s="103" t="n">
        <f aca="false">IF(AK$1="P",MAX(0,AK$2-$C1028),IF(AK$1="C",MAX(0,$C1028-AK$2)))</f>
        <v>0</v>
      </c>
    </row>
    <row r="1029" customFormat="false" ht="12.75" hidden="false" customHeight="false" outlineLevel="0" collapsed="false">
      <c r="A1029" s="0" t="n">
        <v>22</v>
      </c>
      <c r="B1029" s="15"/>
      <c r="C1029" s="15" t="n">
        <f aca="false">SUMIF($A$3:$A$1006,$A1029,$C$3:$C$1006)/COUNTIF($A$3:$A$1006,$A1029)</f>
        <v>30.2257142857143</v>
      </c>
      <c r="D1029" s="47" t="n">
        <f aca="true">STDEV(OFFSET($A$2,MATCH($A1029,$A$3:$A$1006,0),3):OFFSET($A$2,MATCH($A1029+1,$A$3:$A$1006,0)-1,3))*SQRT(trade_day)</f>
        <v>0.587503813604721</v>
      </c>
      <c r="E1029" s="47" t="n">
        <f aca="false">SUMIF($A$3:$A$1006,$A1029,$E$3:$E$1006)/COUNTIF($A$3:$A$1006,$A1029)</f>
        <v>0.540304404256666</v>
      </c>
      <c r="F1029" s="0" t="n">
        <v>22</v>
      </c>
      <c r="G1029" s="110" t="n">
        <f aca="false">SUMIF($A$3:$A$1006,$F1029,G$3:G$1006)/COUNTIF($A$3:$A$1006,$F1029)</f>
        <v>0</v>
      </c>
      <c r="H1029" s="110" t="n">
        <f aca="false">SUMIF($A$3:$A$1006,$F1029,H$3:H$1006)/COUNTIF($A$3:$A$1006,$F1029)</f>
        <v>0</v>
      </c>
      <c r="I1029" s="110" t="n">
        <f aca="false">SUMIF($A$3:$A$1006,$F1029,I$3:I$1006)/COUNTIF($A$3:$A$1006,$F1029)</f>
        <v>0.641904761904762</v>
      </c>
      <c r="J1029" s="110" t="n">
        <f aca="false">SUMIF($A$3:$A$1006,$F1029,J$3:J$1006)/COUNTIF($A$3:$A$1006,$F1029)</f>
        <v>4.77428571428572</v>
      </c>
      <c r="K1029" s="110" t="n">
        <f aca="false">SUMIF($A$3:$A$1006,$F1029,K$3:K$1006)/COUNTIF($A$3:$A$1006,$F1029)</f>
        <v>9.77428571428571</v>
      </c>
      <c r="L1029" s="110" t="n">
        <f aca="false">SUMIF($A$3:$A$1006,$F1029,L$3:L$1006)/COUNTIF($A$3:$A$1006,$F1029)</f>
        <v>19.7742857142857</v>
      </c>
      <c r="M1029" s="110" t="n">
        <f aca="false">SUMIF($A$3:$A$1006,$F1029,M$3:M$1006)/COUNTIF($A$3:$A$1006,$F1029)</f>
        <v>10.2257142857143</v>
      </c>
      <c r="N1029" s="110" t="n">
        <f aca="false">SUMIF($A$3:$A$1006,$F1029,N$3:N$1006)/COUNTIF($A$3:$A$1006,$F1029)</f>
        <v>5.22571428571429</v>
      </c>
      <c r="O1029" s="110" t="n">
        <f aca="false">SUMIF($A$3:$A$1006,$F1029,O$3:O$1006)/COUNTIF($A$3:$A$1006,$F1029)</f>
        <v>0.867619047619048</v>
      </c>
      <c r="P1029" s="110" t="n">
        <f aca="false">SUMIF($A$3:$A$1006,$F1029,P$3:P$1006)/COUNTIF($A$3:$A$1006,$F1029)</f>
        <v>0</v>
      </c>
      <c r="Q1029" s="110" t="n">
        <f aca="false">SUMIF($A$3:$A$1006,$F1029,Q$3:Q$1006)/COUNTIF($A$3:$A$1006,$F1029)</f>
        <v>0</v>
      </c>
      <c r="R1029" s="110" t="n">
        <f aca="false">SUMIF($A$3:$A$1006,$F1029,R$3:R$1006)/COUNTIF($A$3:$A$1006,$F1029)</f>
        <v>0</v>
      </c>
      <c r="S1029" s="110" t="n">
        <f aca="false">SUMIF($A$3:$A$1006,$F1029,S$3:S$1006)/COUNTIF($A$3:$A$1006,$F1029)</f>
        <v>0</v>
      </c>
      <c r="T1029" s="0" t="n">
        <v>22</v>
      </c>
      <c r="V1029" s="15" t="n">
        <f aca="false">SUMIF($T$3:$T$1006,$T1029,$V$3:$V$1006)/COUNTIF($T$3:$T$1006,$T1029)</f>
        <v>11.2167103584781</v>
      </c>
      <c r="W1029" s="47" t="e">
        <f aca="true">CORREL(OFFSET($A$2,MATCH($A1029,$A$259:$A$1006,0),4):OFFSET($A$2,MATCH($A1029+1,$A$259:$A$1006,0)-1,4),OFFSET($T$2,MATCH($T1029,$T$259:$T$1006,0),3):OFFSET($T$2,MATCH($T1029+1,$T$259:$T$1006,0)-1,3))</f>
        <v>#VALUE!</v>
      </c>
      <c r="X1029" s="47" t="n">
        <f aca="true">CORREL(OFFSET($A$2,MATCH($A1029,$A$259:$A$1006,0),2):OFFSET($A$2,MATCH($A1029+1,$A$259:$A$1006,0)-1,2),OFFSET($T$2,MATCH($T1029,$T$259:$T$1006,0),1):OFFSET($T$2,MATCH($T1029+1,$T$259:$T$1006,0)-1,1))</f>
        <v>0.33111082880333</v>
      </c>
      <c r="Y1029" s="0" t="n">
        <f aca="false">A1029</f>
        <v>22</v>
      </c>
      <c r="Z1029" s="103" t="n">
        <f aca="false">IF(Z$1="P",MAX(0,Z$2-$C1029),IF(Z$1="C",MAX(0,$C1029-Z$2)))</f>
        <v>0</v>
      </c>
      <c r="AA1029" s="103" t="n">
        <f aca="false">IF(AA$1="P",MAX(0,AA$2-$C1029),IF(AA$1="C",MAX(0,$C1029-AA$2)))</f>
        <v>0</v>
      </c>
      <c r="AB1029" s="103" t="n">
        <f aca="false">IF(AB$1="P",MAX(0,AB$2-$C1029),IF(AB$1="C",MAX(0,$C1029-AB$2)))</f>
        <v>0</v>
      </c>
      <c r="AC1029" s="103" t="n">
        <f aca="false">IF(AC$1="P",MAX(0,AC$2-$C1029),IF(AC$1="C",MAX(0,$C1029-AC$2)))</f>
        <v>4.77428571428571</v>
      </c>
      <c r="AD1029" s="103" t="n">
        <f aca="false">IF(AD$1="P",MAX(0,AD$2-$C1029),IF(AD$1="C",MAX(0,$C1029-AD$2)))</f>
        <v>9.77428571428571</v>
      </c>
      <c r="AE1029" s="103" t="n">
        <f aca="false">IF(AE$1="P",MAX(0,AE$2-$C1029),IF(AE$1="C",MAX(0,$C1029-AE$2)))</f>
        <v>19.7742857142857</v>
      </c>
      <c r="AF1029" s="103" t="n">
        <f aca="false">IF(AF$1="P",MAX(0,AF$2-$C1029),IF(AF$1="C",MAX(0,$C1029-AF$2)))</f>
        <v>10.2257142857143</v>
      </c>
      <c r="AG1029" s="103" t="n">
        <f aca="false">IF(AG$1="P",MAX(0,AG$2-$C1029),IF(AG$1="C",MAX(0,$C1029-AG$2)))</f>
        <v>5.22571428571429</v>
      </c>
      <c r="AH1029" s="103" t="n">
        <f aca="false">IF(AH$1="P",MAX(0,AH$2-$C1029),IF(AH$1="C",MAX(0,$C1029-AH$2)))</f>
        <v>0.225714285714286</v>
      </c>
      <c r="AI1029" s="103" t="n">
        <f aca="false">IF(AI$1="P",MAX(0,AI$2-$C1029),IF(AI$1="C",MAX(0,$C1029-AI$2)))</f>
        <v>0</v>
      </c>
      <c r="AJ1029" s="103" t="n">
        <f aca="false">IF(AJ$1="P",MAX(0,AJ$2-$C1029),IF(AJ$1="C",MAX(0,$C1029-AJ$2)))</f>
        <v>0</v>
      </c>
      <c r="AK1029" s="103" t="n">
        <f aca="false">IF(AK$1="P",MAX(0,AK$2-$C1029),IF(AK$1="C",MAX(0,$C1029-AK$2)))</f>
        <v>0</v>
      </c>
    </row>
    <row r="1030" customFormat="false" ht="12.75" hidden="false" customHeight="false" outlineLevel="0" collapsed="false">
      <c r="A1030" s="0" t="n">
        <v>23</v>
      </c>
      <c r="B1030" s="15"/>
      <c r="C1030" s="15" t="n">
        <f aca="false">SUMIF($A$3:$A$1006,$A1030,$C$3:$C$1006)/COUNTIF($A$3:$A$1006,$A1030)</f>
        <v>32.0885</v>
      </c>
      <c r="D1030" s="47" t="n">
        <f aca="true">STDEV(OFFSET($A$2,MATCH($A1030,$A$3:$A$1006,0),3):OFFSET($A$2,MATCH($A1030+1,$A$3:$A$1006,0)-1,3))*SQRT(trade_day)</f>
        <v>1.09328864105532</v>
      </c>
      <c r="E1030" s="47" t="n">
        <f aca="false">SUMIF($A$3:$A$1006,$A1030,$E$3:$E$1006)/COUNTIF($A$3:$A$1006,$A1030)</f>
        <v>0.867617137659904</v>
      </c>
      <c r="F1030" s="0" t="n">
        <v>23</v>
      </c>
      <c r="G1030" s="110" t="n">
        <f aca="false">SUMIF($A$3:$A$1006,$F1030,G$3:G$1006)/COUNTIF($A$3:$A$1006,$F1030)</f>
        <v>0</v>
      </c>
      <c r="H1030" s="110" t="n">
        <f aca="false">SUMIF($A$3:$A$1006,$F1030,H$3:H$1006)/COUNTIF($A$3:$A$1006,$F1030)</f>
        <v>0</v>
      </c>
      <c r="I1030" s="110" t="n">
        <f aca="false">SUMIF($A$3:$A$1006,$F1030,I$3:I$1006)/COUNTIF($A$3:$A$1006,$F1030)</f>
        <v>0.0745000000000001</v>
      </c>
      <c r="J1030" s="110" t="n">
        <f aca="false">SUMIF($A$3:$A$1006,$F1030,J$3:J$1006)/COUNTIF($A$3:$A$1006,$F1030)</f>
        <v>3.105</v>
      </c>
      <c r="K1030" s="110" t="n">
        <f aca="false">SUMIF($A$3:$A$1006,$F1030,K$3:K$1006)/COUNTIF($A$3:$A$1006,$F1030)</f>
        <v>7.9115</v>
      </c>
      <c r="L1030" s="110" t="n">
        <f aca="false">SUMIF($A$3:$A$1006,$F1030,L$3:L$1006)/COUNTIF($A$3:$A$1006,$F1030)</f>
        <v>17.9115</v>
      </c>
      <c r="M1030" s="110" t="n">
        <f aca="false">SUMIF($A$3:$A$1006,$F1030,M$3:M$1006)/COUNTIF($A$3:$A$1006,$F1030)</f>
        <v>12.0885</v>
      </c>
      <c r="N1030" s="110" t="n">
        <f aca="false">SUMIF($A$3:$A$1006,$F1030,N$3:N$1006)/COUNTIF($A$3:$A$1006,$F1030)</f>
        <v>7.0885</v>
      </c>
      <c r="O1030" s="110" t="n">
        <f aca="false">SUMIF($A$3:$A$1006,$F1030,O$3:O$1006)/COUNTIF($A$3:$A$1006,$F1030)</f>
        <v>2.163</v>
      </c>
      <c r="P1030" s="110" t="n">
        <f aca="false">SUMIF($A$3:$A$1006,$F1030,P$3:P$1006)/COUNTIF($A$3:$A$1006,$F1030)</f>
        <v>0.1935</v>
      </c>
      <c r="Q1030" s="110" t="n">
        <f aca="false">SUMIF($A$3:$A$1006,$F1030,Q$3:Q$1006)/COUNTIF($A$3:$A$1006,$F1030)</f>
        <v>0</v>
      </c>
      <c r="R1030" s="110" t="n">
        <f aca="false">SUMIF($A$3:$A$1006,$F1030,R$3:R$1006)/COUNTIF($A$3:$A$1006,$F1030)</f>
        <v>0</v>
      </c>
      <c r="S1030" s="110" t="n">
        <f aca="false">SUMIF($A$3:$A$1006,$F1030,S$3:S$1006)/COUNTIF($A$3:$A$1006,$F1030)</f>
        <v>0</v>
      </c>
      <c r="T1030" s="0" t="n">
        <v>23</v>
      </c>
      <c r="V1030" s="15" t="n">
        <f aca="false">SUMIF($T$3:$T$1006,$T1030,$V$3:$V$1006)/COUNTIF($T$3:$T$1006,$T1030)</f>
        <v>13.6519680820221</v>
      </c>
      <c r="W1030" s="47" t="n">
        <f aca="true">CORREL(OFFSET($A$2,MATCH($A1030,$A$259:$A$1006,0),4):OFFSET($A$2,MATCH($A1030+1,$A$259:$A$1006,0)-1,4),OFFSET($T$2,MATCH($T1030,$T$259:$T$1006,0),3):OFFSET($T$2,MATCH($T1030+1,$T$259:$T$1006,0)-1,3))</f>
        <v>-0.94179995182065</v>
      </c>
      <c r="X1030" s="47" t="n">
        <f aca="true">CORREL(OFFSET($A$2,MATCH($A1030,$A$259:$A$1006,0),2):OFFSET($A$2,MATCH($A1030+1,$A$259:$A$1006,0)-1,2),OFFSET($T$2,MATCH($T1030,$T$259:$T$1006,0),1):OFFSET($T$2,MATCH($T1030+1,$T$259:$T$1006,0)-1,1))</f>
        <v>0.322429175681409</v>
      </c>
      <c r="Y1030" s="0" t="n">
        <f aca="false">A1030</f>
        <v>23</v>
      </c>
      <c r="Z1030" s="103" t="n">
        <f aca="false">IF(Z$1="P",MAX(0,Z$2-$C1030),IF(Z$1="C",MAX(0,$C1030-Z$2)))</f>
        <v>0</v>
      </c>
      <c r="AA1030" s="103" t="n">
        <f aca="false">IF(AA$1="P",MAX(0,AA$2-$C1030),IF(AA$1="C",MAX(0,$C1030-AA$2)))</f>
        <v>0</v>
      </c>
      <c r="AB1030" s="103" t="n">
        <f aca="false">IF(AB$1="P",MAX(0,AB$2-$C1030),IF(AB$1="C",MAX(0,$C1030-AB$2)))</f>
        <v>0</v>
      </c>
      <c r="AC1030" s="103" t="n">
        <f aca="false">IF(AC$1="P",MAX(0,AC$2-$C1030),IF(AC$1="C",MAX(0,$C1030-AC$2)))</f>
        <v>2.9115</v>
      </c>
      <c r="AD1030" s="103" t="n">
        <f aca="false">IF(AD$1="P",MAX(0,AD$2-$C1030),IF(AD$1="C",MAX(0,$C1030-AD$2)))</f>
        <v>7.9115</v>
      </c>
      <c r="AE1030" s="103" t="n">
        <f aca="false">IF(AE$1="P",MAX(0,AE$2-$C1030),IF(AE$1="C",MAX(0,$C1030-AE$2)))</f>
        <v>17.9115</v>
      </c>
      <c r="AF1030" s="103" t="n">
        <f aca="false">IF(AF$1="P",MAX(0,AF$2-$C1030),IF(AF$1="C",MAX(0,$C1030-AF$2)))</f>
        <v>12.0885</v>
      </c>
      <c r="AG1030" s="103" t="n">
        <f aca="false">IF(AG$1="P",MAX(0,AG$2-$C1030),IF(AG$1="C",MAX(0,$C1030-AG$2)))</f>
        <v>7.0885</v>
      </c>
      <c r="AH1030" s="103" t="n">
        <f aca="false">IF(AH$1="P",MAX(0,AH$2-$C1030),IF(AH$1="C",MAX(0,$C1030-AH$2)))</f>
        <v>2.0885</v>
      </c>
      <c r="AI1030" s="103" t="n">
        <f aca="false">IF(AI$1="P",MAX(0,AI$2-$C1030),IF(AI$1="C",MAX(0,$C1030-AI$2)))</f>
        <v>0</v>
      </c>
      <c r="AJ1030" s="103" t="n">
        <f aca="false">IF(AJ$1="P",MAX(0,AJ$2-$C1030),IF(AJ$1="C",MAX(0,$C1030-AJ$2)))</f>
        <v>0</v>
      </c>
      <c r="AK1030" s="103" t="n">
        <f aca="false">IF(AK$1="P",MAX(0,AK$2-$C1030),IF(AK$1="C",MAX(0,$C1030-AK$2)))</f>
        <v>0</v>
      </c>
    </row>
    <row r="1031" customFormat="false" ht="12.75" hidden="false" customHeight="false" outlineLevel="0" collapsed="false">
      <c r="A1031" s="0" t="n">
        <v>24</v>
      </c>
      <c r="B1031" s="15"/>
      <c r="C1031" s="15" t="n">
        <f aca="false">SUMIF($A$3:$A$1006,$A1031,$C$3:$C$1006)/COUNTIF($A$3:$A$1006,$A1031)</f>
        <v>28.5219047619048</v>
      </c>
      <c r="D1031" s="47" t="n">
        <f aca="true">STDEV(OFFSET($A$2,MATCH($A1031,$A$3:$A$1006,0),3):OFFSET($A$2,MATCH($A1031+1,$A$3:$A$1006,0)-1,3))*SQRT(trade_day)</f>
        <v>0.748369746082891</v>
      </c>
      <c r="E1031" s="47" t="n">
        <f aca="false">SUMIF($A$3:$A$1006,$A1031,$E$3:$E$1006)/COUNTIF($A$3:$A$1006,$A1031)</f>
        <v>0.928294353473279</v>
      </c>
      <c r="F1031" s="0" t="n">
        <v>24</v>
      </c>
      <c r="G1031" s="110" t="n">
        <f aca="false">SUMIF($A$3:$A$1006,$F1031,G$3:G$1006)/COUNTIF($A$3:$A$1006,$F1031)</f>
        <v>0</v>
      </c>
      <c r="H1031" s="110" t="n">
        <f aca="false">SUMIF($A$3:$A$1006,$F1031,H$3:H$1006)/COUNTIF($A$3:$A$1006,$F1031)</f>
        <v>0</v>
      </c>
      <c r="I1031" s="110" t="n">
        <f aca="false">SUMIF($A$3:$A$1006,$F1031,I$3:I$1006)/COUNTIF($A$3:$A$1006,$F1031)</f>
        <v>1.77190476190476</v>
      </c>
      <c r="J1031" s="110" t="n">
        <f aca="false">SUMIF($A$3:$A$1006,$F1031,J$3:J$1006)/COUNTIF($A$3:$A$1006,$F1031)</f>
        <v>6.47809523809524</v>
      </c>
      <c r="K1031" s="110" t="n">
        <f aca="false">SUMIF($A$3:$A$1006,$F1031,K$3:K$1006)/COUNTIF($A$3:$A$1006,$F1031)</f>
        <v>11.4780952380952</v>
      </c>
      <c r="L1031" s="110" t="n">
        <f aca="false">SUMIF($A$3:$A$1006,$F1031,L$3:L$1006)/COUNTIF($A$3:$A$1006,$F1031)</f>
        <v>21.4780952380952</v>
      </c>
      <c r="M1031" s="110" t="n">
        <f aca="false">SUMIF($A$3:$A$1006,$F1031,M$3:M$1006)/COUNTIF($A$3:$A$1006,$F1031)</f>
        <v>8.52190476190476</v>
      </c>
      <c r="N1031" s="110" t="n">
        <f aca="false">SUMIF($A$3:$A$1006,$F1031,N$3:N$1006)/COUNTIF($A$3:$A$1006,$F1031)</f>
        <v>3.52190476190476</v>
      </c>
      <c r="O1031" s="110" t="n">
        <f aca="false">SUMIF($A$3:$A$1006,$F1031,O$3:O$1006)/COUNTIF($A$3:$A$1006,$F1031)</f>
        <v>0.293809523809524</v>
      </c>
      <c r="P1031" s="110" t="n">
        <f aca="false">SUMIF($A$3:$A$1006,$F1031,P$3:P$1006)/COUNTIF($A$3:$A$1006,$F1031)</f>
        <v>0</v>
      </c>
      <c r="Q1031" s="110" t="n">
        <f aca="false">SUMIF($A$3:$A$1006,$F1031,Q$3:Q$1006)/COUNTIF($A$3:$A$1006,$F1031)</f>
        <v>0</v>
      </c>
      <c r="R1031" s="110" t="n">
        <f aca="false">SUMIF($A$3:$A$1006,$F1031,R$3:R$1006)/COUNTIF($A$3:$A$1006,$F1031)</f>
        <v>0</v>
      </c>
      <c r="S1031" s="110" t="n">
        <f aca="false">SUMIF($A$3:$A$1006,$F1031,S$3:S$1006)/COUNTIF($A$3:$A$1006,$F1031)</f>
        <v>0</v>
      </c>
      <c r="T1031" s="0" t="n">
        <v>24</v>
      </c>
      <c r="V1031" s="15" t="n">
        <f aca="false">SUMIF($T$3:$T$1006,$T1031,$V$3:$V$1006)/COUNTIF($T$3:$T$1006,$T1031)</f>
        <v>12.1784543883243</v>
      </c>
      <c r="W1031" s="47" t="n">
        <f aca="true">CORREL(OFFSET($A$2,MATCH($A1031,$A$259:$A$1006,0),4):OFFSET($A$2,MATCH($A1031+1,$A$259:$A$1006,0)-1,4),OFFSET($T$2,MATCH($T1031,$T$259:$T$1006,0),3):OFFSET($T$2,MATCH($T1031+1,$T$259:$T$1006,0)-1,3))</f>
        <v>0.825514190621952</v>
      </c>
      <c r="X1031" s="47" t="n">
        <f aca="true">CORREL(OFFSET($A$2,MATCH($A1031,$A$259:$A$1006,0),2):OFFSET($A$2,MATCH($A1031+1,$A$259:$A$1006,0)-1,2),OFFSET($T$2,MATCH($T1031,$T$259:$T$1006,0),1):OFFSET($T$2,MATCH($T1031+1,$T$259:$T$1006,0)-1,1))</f>
        <v>0.85501293736992</v>
      </c>
      <c r="Y1031" s="0" t="n">
        <f aca="false">A1031</f>
        <v>24</v>
      </c>
      <c r="Z1031" s="103" t="n">
        <f aca="false">IF(Z$1="P",MAX(0,Z$2-$C1031),IF(Z$1="C",MAX(0,$C1031-Z$2)))</f>
        <v>0</v>
      </c>
      <c r="AA1031" s="103" t="n">
        <f aca="false">IF(AA$1="P",MAX(0,AA$2-$C1031),IF(AA$1="C",MAX(0,$C1031-AA$2)))</f>
        <v>0</v>
      </c>
      <c r="AB1031" s="103" t="n">
        <f aca="false">IF(AB$1="P",MAX(0,AB$2-$C1031),IF(AB$1="C",MAX(0,$C1031-AB$2)))</f>
        <v>1.47809523809524</v>
      </c>
      <c r="AC1031" s="103" t="n">
        <f aca="false">IF(AC$1="P",MAX(0,AC$2-$C1031),IF(AC$1="C",MAX(0,$C1031-AC$2)))</f>
        <v>6.47809523809524</v>
      </c>
      <c r="AD1031" s="103" t="n">
        <f aca="false">IF(AD$1="P",MAX(0,AD$2-$C1031),IF(AD$1="C",MAX(0,$C1031-AD$2)))</f>
        <v>11.4780952380952</v>
      </c>
      <c r="AE1031" s="103" t="n">
        <f aca="false">IF(AE$1="P",MAX(0,AE$2-$C1031),IF(AE$1="C",MAX(0,$C1031-AE$2)))</f>
        <v>21.4780952380952</v>
      </c>
      <c r="AF1031" s="103" t="n">
        <f aca="false">IF(AF$1="P",MAX(0,AF$2-$C1031),IF(AF$1="C",MAX(0,$C1031-AF$2)))</f>
        <v>8.52190476190476</v>
      </c>
      <c r="AG1031" s="103" t="n">
        <f aca="false">IF(AG$1="P",MAX(0,AG$2-$C1031),IF(AG$1="C",MAX(0,$C1031-AG$2)))</f>
        <v>3.52190476190476</v>
      </c>
      <c r="AH1031" s="103" t="n">
        <f aca="false">IF(AH$1="P",MAX(0,AH$2-$C1031),IF(AH$1="C",MAX(0,$C1031-AH$2)))</f>
        <v>0</v>
      </c>
      <c r="AI1031" s="103" t="n">
        <f aca="false">IF(AI$1="P",MAX(0,AI$2-$C1031),IF(AI$1="C",MAX(0,$C1031-AI$2)))</f>
        <v>0</v>
      </c>
      <c r="AJ1031" s="103" t="n">
        <f aca="false">IF(AJ$1="P",MAX(0,AJ$2-$C1031),IF(AJ$1="C",MAX(0,$C1031-AJ$2)))</f>
        <v>0</v>
      </c>
      <c r="AK1031" s="103" t="n">
        <f aca="false">IF(AK$1="P",MAX(0,AK$2-$C1031),IF(AK$1="C",MAX(0,$C1031-AK$2)))</f>
        <v>0</v>
      </c>
    </row>
    <row r="1032" customFormat="false" ht="12.75" hidden="false" customHeight="false" outlineLevel="0" collapsed="false">
      <c r="A1032" s="0" t="n">
        <v>25</v>
      </c>
      <c r="B1032" s="15"/>
      <c r="C1032" s="15" t="n">
        <f aca="false">SUMIF($A$3:$A$1006,$A1032,$C$3:$C$1006)/COUNTIF($A$3:$A$1006,$A1032)</f>
        <v>48.1495238095238</v>
      </c>
      <c r="D1032" s="47" t="n">
        <f aca="true">STDEV(OFFSET($A$2,MATCH($A1032,$A$3:$A$1006,0),3):OFFSET($A$2,MATCH($A1032+1,$A$3:$A$1006,0)-1,3))*SQRT(trade_day)</f>
        <v>3.55229839519058</v>
      </c>
      <c r="E1032" s="47" t="n">
        <f aca="false">SUMIF($A$3:$A$1006,$A1032,$E$3:$E$1006)/COUNTIF($A$3:$A$1006,$A1032)</f>
        <v>2.9301898807553</v>
      </c>
      <c r="F1032" s="0" t="n">
        <v>25</v>
      </c>
      <c r="G1032" s="109" t="n">
        <f aca="false">SUMIF($A$3:$A$1006,$F1032,G$3:G$1006)/COUNTIF($A$3:$A$1006,$F1032)</f>
        <v>0</v>
      </c>
      <c r="H1032" s="109" t="n">
        <f aca="false">SUMIF($A$3:$A$1006,$F1032,H$3:H$1006)/COUNTIF($A$3:$A$1006,$F1032)</f>
        <v>0</v>
      </c>
      <c r="I1032" s="109" t="n">
        <f aca="false">SUMIF($A$3:$A$1006,$F1032,I$3:I$1006)/COUNTIF($A$3:$A$1006,$F1032)</f>
        <v>0.259047619047619</v>
      </c>
      <c r="J1032" s="109" t="n">
        <f aca="false">SUMIF($A$3:$A$1006,$F1032,J$3:J$1006)/COUNTIF($A$3:$A$1006,$F1032)</f>
        <v>1.52761904761905</v>
      </c>
      <c r="K1032" s="109" t="n">
        <f aca="false">SUMIF($A$3:$A$1006,$F1032,K$3:K$1006)/COUNTIF($A$3:$A$1006,$F1032)</f>
        <v>3.90857142857143</v>
      </c>
      <c r="L1032" s="109" t="n">
        <f aca="false">SUMIF($A$3:$A$1006,$F1032,L$3:L$1006)/COUNTIF($A$3:$A$1006,$F1032)</f>
        <v>9.21238095238095</v>
      </c>
      <c r="M1032" s="109" t="n">
        <f aca="false">SUMIF($A$3:$A$1006,$F1032,M$3:M$1006)/COUNTIF($A$3:$A$1006,$F1032)</f>
        <v>28.1495238095238</v>
      </c>
      <c r="N1032" s="109" t="n">
        <f aca="false">SUMIF($A$3:$A$1006,$F1032,N$3:N$1006)/COUNTIF($A$3:$A$1006,$F1032)</f>
        <v>23.1495238095238</v>
      </c>
      <c r="O1032" s="109" t="n">
        <f aca="false">SUMIF($A$3:$A$1006,$F1032,O$3:O$1006)/COUNTIF($A$3:$A$1006,$F1032)</f>
        <v>18.4085714285714</v>
      </c>
      <c r="P1032" s="109" t="n">
        <f aca="false">SUMIF($A$3:$A$1006,$F1032,P$3:P$1006)/COUNTIF($A$3:$A$1006,$F1032)</f>
        <v>14.6771428571429</v>
      </c>
      <c r="Q1032" s="109" t="n">
        <f aca="false">SUMIF($A$3:$A$1006,$F1032,Q$3:Q$1006)/COUNTIF($A$3:$A$1006,$F1032)</f>
        <v>12.0580952380952</v>
      </c>
      <c r="R1032" s="109" t="n">
        <f aca="false">SUMIF($A$3:$A$1006,$F1032,R$3:R$1006)/COUNTIF($A$3:$A$1006,$F1032)</f>
        <v>7.36190476190476</v>
      </c>
      <c r="S1032" s="109" t="n">
        <f aca="false">SUMIF($A$3:$A$1006,$F1032,S$3:S$1006)/COUNTIF($A$3:$A$1006,$F1032)</f>
        <v>0.0219042857142853</v>
      </c>
      <c r="T1032" s="0" t="n">
        <v>25</v>
      </c>
      <c r="V1032" s="15" t="n">
        <f aca="false">SUMIF($T$3:$T$1006,$T1032,$V$3:$V$1006)/COUNTIF($T$3:$T$1006,$T1032)</f>
        <v>20.0045264975069</v>
      </c>
      <c r="W1032" s="47" t="n">
        <f aca="true">CORREL(OFFSET($A$2,MATCH($A1032,$A$259:$A$1006,0),4):OFFSET($A$2,MATCH($A1032+1,$A$259:$A$1006,0)-1,4),OFFSET($T$2,MATCH($T1032,$T$259:$T$1006,0),3):OFFSET($T$2,MATCH($T1032+1,$T$259:$T$1006,0)-1,3))</f>
        <v>0.218686382605073</v>
      </c>
      <c r="X1032" s="47" t="n">
        <f aca="true">CORREL(OFFSET($A$2,MATCH($A1032,$A$259:$A$1006,0),2):OFFSET($A$2,MATCH($A1032+1,$A$259:$A$1006,0)-1,2),OFFSET($T$2,MATCH($T1032,$T$259:$T$1006,0),1):OFFSET($T$2,MATCH($T1032+1,$T$259:$T$1006,0)-1,1))</f>
        <v>0.538188688301563</v>
      </c>
      <c r="Y1032" s="0" t="n">
        <f aca="false">A1032</f>
        <v>25</v>
      </c>
      <c r="Z1032" s="103" t="n">
        <f aca="false">IF(Z$1="P",MAX(0,Z$2-$C1032),IF(Z$1="C",MAX(0,$C1032-Z$2)))</f>
        <v>0</v>
      </c>
      <c r="AA1032" s="103" t="n">
        <f aca="false">IF(AA$1="P",MAX(0,AA$2-$C1032),IF(AA$1="C",MAX(0,$C1032-AA$2)))</f>
        <v>0</v>
      </c>
      <c r="AB1032" s="103" t="n">
        <f aca="false">IF(AB$1="P",MAX(0,AB$2-$C1032),IF(AB$1="C",MAX(0,$C1032-AB$2)))</f>
        <v>0</v>
      </c>
      <c r="AC1032" s="103" t="n">
        <f aca="false">IF(AC$1="P",MAX(0,AC$2-$C1032),IF(AC$1="C",MAX(0,$C1032-AC$2)))</f>
        <v>0</v>
      </c>
      <c r="AD1032" s="103" t="n">
        <f aca="false">IF(AD$1="P",MAX(0,AD$2-$C1032),IF(AD$1="C",MAX(0,$C1032-AD$2)))</f>
        <v>0</v>
      </c>
      <c r="AE1032" s="103" t="n">
        <f aca="false">IF(AE$1="P",MAX(0,AE$2-$C1032),IF(AE$1="C",MAX(0,$C1032-AE$2)))</f>
        <v>1.85047619047619</v>
      </c>
      <c r="AF1032" s="103" t="n">
        <f aca="false">IF(AF$1="P",MAX(0,AF$2-$C1032),IF(AF$1="C",MAX(0,$C1032-AF$2)))</f>
        <v>28.1495238095238</v>
      </c>
      <c r="AG1032" s="103" t="n">
        <f aca="false">IF(AG$1="P",MAX(0,AG$2-$C1032),IF(AG$1="C",MAX(0,$C1032-AG$2)))</f>
        <v>23.1495238095238</v>
      </c>
      <c r="AH1032" s="103" t="n">
        <f aca="false">IF(AH$1="P",MAX(0,AH$2-$C1032),IF(AH$1="C",MAX(0,$C1032-AH$2)))</f>
        <v>18.1495238095238</v>
      </c>
      <c r="AI1032" s="103" t="n">
        <f aca="false">IF(AI$1="P",MAX(0,AI$2-$C1032),IF(AI$1="C",MAX(0,$C1032-AI$2)))</f>
        <v>13.1495238095238</v>
      </c>
      <c r="AJ1032" s="103" t="n">
        <f aca="false">IF(AJ$1="P",MAX(0,AJ$2-$C1032),IF(AJ$1="C",MAX(0,$C1032-AJ$2)))</f>
        <v>8.14952380952381</v>
      </c>
      <c r="AK1032" s="103" t="n">
        <f aca="false">IF(AK$1="P",MAX(0,AK$2-$C1032),IF(AK$1="C",MAX(0,$C1032-AK$2)))</f>
        <v>0</v>
      </c>
    </row>
    <row r="1033" customFormat="false" ht="12.75" hidden="false" customHeight="false" outlineLevel="0" collapsed="false">
      <c r="A1033" s="0" t="n">
        <v>26</v>
      </c>
      <c r="B1033" s="15"/>
      <c r="C1033" s="15" t="n">
        <f aca="false">SUMIF($A$3:$A$1006,$A1033,$C$3:$C$1006)/COUNTIF($A$3:$A$1006,$A1033)</f>
        <v>40.827619047619</v>
      </c>
      <c r="D1033" s="47" t="n">
        <f aca="true">STDEV(OFFSET($A$2,MATCH($A1033,$A$3:$A$1006,0),3):OFFSET($A$2,MATCH($A1033+1,$A$3:$A$1006,0)-1,3))*SQRT(trade_day)</f>
        <v>1.95488837106569</v>
      </c>
      <c r="E1033" s="47" t="n">
        <f aca="false">SUMIF($A$3:$A$1006,$A1033,$E$3:$E$1006)/COUNTIF($A$3:$A$1006,$A1033)</f>
        <v>2.33253082755684</v>
      </c>
      <c r="F1033" s="0" t="n">
        <v>26</v>
      </c>
      <c r="G1033" s="109" t="n">
        <f aca="false">SUMIF($A$3:$A$1006,$F1033,G$3:G$1006)/COUNTIF($A$3:$A$1006,$F1033)</f>
        <v>0</v>
      </c>
      <c r="H1033" s="109" t="n">
        <f aca="false">SUMIF($A$3:$A$1006,$F1033,H$3:H$1006)/COUNTIF($A$3:$A$1006,$F1033)</f>
        <v>0</v>
      </c>
      <c r="I1033" s="109" t="n">
        <f aca="false">SUMIF($A$3:$A$1006,$F1033,I$3:I$1006)/COUNTIF($A$3:$A$1006,$F1033)</f>
        <v>0</v>
      </c>
      <c r="J1033" s="109" t="n">
        <f aca="false">SUMIF($A$3:$A$1006,$F1033,J$3:J$1006)/COUNTIF($A$3:$A$1006,$F1033)</f>
        <v>0.2</v>
      </c>
      <c r="K1033" s="109" t="n">
        <f aca="false">SUMIF($A$3:$A$1006,$F1033,K$3:K$1006)/COUNTIF($A$3:$A$1006,$F1033)</f>
        <v>1.7147619047619</v>
      </c>
      <c r="L1033" s="109" t="n">
        <f aca="false">SUMIF($A$3:$A$1006,$F1033,L$3:L$1006)/COUNTIF($A$3:$A$1006,$F1033)</f>
        <v>9.46047619047619</v>
      </c>
      <c r="M1033" s="109" t="n">
        <f aca="false">SUMIF($A$3:$A$1006,$F1033,M$3:M$1006)/COUNTIF($A$3:$A$1006,$F1033)</f>
        <v>20.8276190476191</v>
      </c>
      <c r="N1033" s="109" t="n">
        <f aca="false">SUMIF($A$3:$A$1006,$F1033,N$3:N$1006)/COUNTIF($A$3:$A$1006,$F1033)</f>
        <v>15.827619047619</v>
      </c>
      <c r="O1033" s="109" t="n">
        <f aca="false">SUMIF($A$3:$A$1006,$F1033,O$3:O$1006)/COUNTIF($A$3:$A$1006,$F1033)</f>
        <v>10.827619047619</v>
      </c>
      <c r="P1033" s="109" t="n">
        <f aca="false">SUMIF($A$3:$A$1006,$F1033,P$3:P$1006)/COUNTIF($A$3:$A$1006,$F1033)</f>
        <v>6.02761904761905</v>
      </c>
      <c r="Q1033" s="109" t="n">
        <f aca="false">SUMIF($A$3:$A$1006,$F1033,Q$3:Q$1006)/COUNTIF($A$3:$A$1006,$F1033)</f>
        <v>2.54238095238095</v>
      </c>
      <c r="R1033" s="109" t="n">
        <f aca="false">SUMIF($A$3:$A$1006,$F1033,R$3:R$1006)/COUNTIF($A$3:$A$1006,$F1033)</f>
        <v>0.288095238095238</v>
      </c>
      <c r="S1033" s="109" t="n">
        <f aca="false">SUMIF($A$3:$A$1006,$F1033,S$3:S$1006)/COUNTIF($A$3:$A$1006,$F1033)</f>
        <v>0</v>
      </c>
      <c r="T1033" s="0" t="n">
        <v>26</v>
      </c>
      <c r="V1033" s="15" t="n">
        <f aca="false">SUMIF($T$3:$T$1006,$T1033,$V$3:$V$1006)/COUNTIF($T$3:$T$1006,$T1033)</f>
        <v>15.3041836946345</v>
      </c>
      <c r="W1033" s="47" t="n">
        <f aca="true">CORREL(OFFSET($A$2,MATCH($A1033,$A$259:$A$1006,0),4):OFFSET($A$2,MATCH($A1033+1,$A$259:$A$1006,0)-1,4),OFFSET($T$2,MATCH($T1033,$T$259:$T$1006,0),3):OFFSET($T$2,MATCH($T1033+1,$T$259:$T$1006,0)-1,3))</f>
        <v>-0.061537645760683</v>
      </c>
      <c r="X1033" s="47" t="n">
        <f aca="true">CORREL(OFFSET($A$2,MATCH($A1033,$A$259:$A$1006,0),2):OFFSET($A$2,MATCH($A1033+1,$A$259:$A$1006,0)-1,2),OFFSET($T$2,MATCH($T1033,$T$259:$T$1006,0),1):OFFSET($T$2,MATCH($T1033+1,$T$259:$T$1006,0)-1,1))</f>
        <v>-0.362507080960644</v>
      </c>
      <c r="Y1033" s="0" t="n">
        <f aca="false">A1033</f>
        <v>26</v>
      </c>
      <c r="Z1033" s="103" t="n">
        <f aca="false">IF(Z$1="P",MAX(0,Z$2-$C1033),IF(Z$1="C",MAX(0,$C1033-Z$2)))</f>
        <v>0</v>
      </c>
      <c r="AA1033" s="103" t="n">
        <f aca="false">IF(AA$1="P",MAX(0,AA$2-$C1033),IF(AA$1="C",MAX(0,$C1033-AA$2)))</f>
        <v>0</v>
      </c>
      <c r="AB1033" s="103" t="n">
        <f aca="false">IF(AB$1="P",MAX(0,AB$2-$C1033),IF(AB$1="C",MAX(0,$C1033-AB$2)))</f>
        <v>0</v>
      </c>
      <c r="AC1033" s="103" t="n">
        <f aca="false">IF(AC$1="P",MAX(0,AC$2-$C1033),IF(AC$1="C",MAX(0,$C1033-AC$2)))</f>
        <v>0</v>
      </c>
      <c r="AD1033" s="103" t="n">
        <f aca="false">IF(AD$1="P",MAX(0,AD$2-$C1033),IF(AD$1="C",MAX(0,$C1033-AD$2)))</f>
        <v>0</v>
      </c>
      <c r="AE1033" s="103" t="n">
        <f aca="false">IF(AE$1="P",MAX(0,AE$2-$C1033),IF(AE$1="C",MAX(0,$C1033-AE$2)))</f>
        <v>9.17238095238096</v>
      </c>
      <c r="AF1033" s="103" t="n">
        <f aca="false">IF(AF$1="P",MAX(0,AF$2-$C1033),IF(AF$1="C",MAX(0,$C1033-AF$2)))</f>
        <v>20.827619047619</v>
      </c>
      <c r="AG1033" s="103" t="n">
        <f aca="false">IF(AG$1="P",MAX(0,AG$2-$C1033),IF(AG$1="C",MAX(0,$C1033-AG$2)))</f>
        <v>15.827619047619</v>
      </c>
      <c r="AH1033" s="103" t="n">
        <f aca="false">IF(AH$1="P",MAX(0,AH$2-$C1033),IF(AH$1="C",MAX(0,$C1033-AH$2)))</f>
        <v>10.827619047619</v>
      </c>
      <c r="AI1033" s="103" t="n">
        <f aca="false">IF(AI$1="P",MAX(0,AI$2-$C1033),IF(AI$1="C",MAX(0,$C1033-AI$2)))</f>
        <v>5.82761904761905</v>
      </c>
      <c r="AJ1033" s="103" t="n">
        <f aca="false">IF(AJ$1="P",MAX(0,AJ$2-$C1033),IF(AJ$1="C",MAX(0,$C1033-AJ$2)))</f>
        <v>0.827619047619045</v>
      </c>
      <c r="AK1033" s="103" t="n">
        <f aca="false">IF(AK$1="P",MAX(0,AK$2-$C1033),IF(AK$1="C",MAX(0,$C1033-AK$2)))</f>
        <v>0</v>
      </c>
    </row>
    <row r="1034" customFormat="false" ht="12.75" hidden="false" customHeight="false" outlineLevel="0" collapsed="false">
      <c r="A1034" s="0" t="n">
        <v>27</v>
      </c>
      <c r="B1034" s="15"/>
      <c r="C1034" s="15" t="n">
        <f aca="false">SUMIF($A$3:$A$1006,$A1034,$C$3:$C$1006)/COUNTIF($A$3:$A$1006,$A1034)</f>
        <v>31.0995652173913</v>
      </c>
      <c r="D1034" s="47" t="n">
        <f aca="true">STDEV(OFFSET($A$2,MATCH($A1034,$A$3:$A$1006,0),3):OFFSET($A$2,MATCH($A1034+1,$A$3:$A$1006,0)-1,3))*SQRT(trade_day)</f>
        <v>0.952115891889069</v>
      </c>
      <c r="E1034" s="47" t="n">
        <f aca="false">SUMIF($A$3:$A$1006,$A1034,$E$3:$E$1006)/COUNTIF($A$3:$A$1006,$A1034)</f>
        <v>0.893228243005609</v>
      </c>
      <c r="F1034" s="0" t="n">
        <v>27</v>
      </c>
      <c r="G1034" s="110" t="n">
        <f aca="false">SUMIF($A$3:$A$1006,$F1034,G$3:G$1006)/COUNTIF($A$3:$A$1006,$F1034)</f>
        <v>0</v>
      </c>
      <c r="H1034" s="110" t="n">
        <f aca="false">SUMIF($A$3:$A$1006,$F1034,H$3:H$1006)/COUNTIF($A$3:$A$1006,$F1034)</f>
        <v>0</v>
      </c>
      <c r="I1034" s="110" t="n">
        <f aca="false">SUMIF($A$3:$A$1006,$F1034,I$3:I$1006)/COUNTIF($A$3:$A$1006,$F1034)</f>
        <v>0.257391304347826</v>
      </c>
      <c r="J1034" s="110" t="n">
        <f aca="false">SUMIF($A$3:$A$1006,$F1034,J$3:J$1006)/COUNTIF($A$3:$A$1006,$F1034)</f>
        <v>3.9004347826087</v>
      </c>
      <c r="K1034" s="110" t="n">
        <f aca="false">SUMIF($A$3:$A$1006,$F1034,K$3:K$1006)/COUNTIF($A$3:$A$1006,$F1034)</f>
        <v>8.9004347826087</v>
      </c>
      <c r="L1034" s="110" t="n">
        <f aca="false">SUMIF($A$3:$A$1006,$F1034,L$3:L$1006)/COUNTIF($A$3:$A$1006,$F1034)</f>
        <v>18.9004347826087</v>
      </c>
      <c r="M1034" s="110" t="n">
        <f aca="false">SUMIF($A$3:$A$1006,$F1034,M$3:M$1006)/COUNTIF($A$3:$A$1006,$F1034)</f>
        <v>11.0995652173913</v>
      </c>
      <c r="N1034" s="110" t="n">
        <f aca="false">SUMIF($A$3:$A$1006,$F1034,N$3:N$1006)/COUNTIF($A$3:$A$1006,$F1034)</f>
        <v>6.09956521739131</v>
      </c>
      <c r="O1034" s="110" t="n">
        <f aca="false">SUMIF($A$3:$A$1006,$F1034,O$3:O$1006)/COUNTIF($A$3:$A$1006,$F1034)</f>
        <v>1.35695652173913</v>
      </c>
      <c r="P1034" s="110" t="n">
        <f aca="false">SUMIF($A$3:$A$1006,$F1034,P$3:P$1006)/COUNTIF($A$3:$A$1006,$F1034)</f>
        <v>0</v>
      </c>
      <c r="Q1034" s="110" t="n">
        <f aca="false">SUMIF($A$3:$A$1006,$F1034,Q$3:Q$1006)/COUNTIF($A$3:$A$1006,$F1034)</f>
        <v>0</v>
      </c>
      <c r="R1034" s="110" t="n">
        <f aca="false">SUMIF($A$3:$A$1006,$F1034,R$3:R$1006)/COUNTIF($A$3:$A$1006,$F1034)</f>
        <v>0</v>
      </c>
      <c r="S1034" s="110" t="n">
        <f aca="false">SUMIF($A$3:$A$1006,$F1034,S$3:S$1006)/COUNTIF($A$3:$A$1006,$F1034)</f>
        <v>0</v>
      </c>
      <c r="T1034" s="0" t="n">
        <v>27</v>
      </c>
      <c r="V1034" s="15" t="n">
        <f aca="false">SUMIF($T$3:$T$1006,$T1034,$V$3:$V$1006)/COUNTIF($T$3:$T$1006,$T1034)</f>
        <v>11.1852314738601</v>
      </c>
      <c r="W1034" s="47" t="n">
        <f aca="true">CORREL(OFFSET($A$2,MATCH($A1034,$A$259:$A$1006,0),4):OFFSET($A$2,MATCH($A1034+1,$A$259:$A$1006,0)-1,4),OFFSET($T$2,MATCH($T1034,$T$259:$T$1006,0),3):OFFSET($T$2,MATCH($T1034+1,$T$259:$T$1006,0)-1,3))</f>
        <v>-0.307155664079343</v>
      </c>
      <c r="X1034" s="47" t="n">
        <f aca="true">CORREL(OFFSET($A$2,MATCH($A1034,$A$259:$A$1006,0),2):OFFSET($A$2,MATCH($A1034+1,$A$259:$A$1006,0)-1,2),OFFSET($T$2,MATCH($T1034,$T$259:$T$1006,0),1):OFFSET($T$2,MATCH($T1034+1,$T$259:$T$1006,0)-1,1))</f>
        <v>0.412002537875804</v>
      </c>
      <c r="Y1034" s="0" t="n">
        <f aca="false">A1034</f>
        <v>27</v>
      </c>
      <c r="Z1034" s="103" t="n">
        <f aca="false">IF(Z$1="P",MAX(0,Z$2-$C1034),IF(Z$1="C",MAX(0,$C1034-Z$2)))</f>
        <v>0</v>
      </c>
      <c r="AA1034" s="103" t="n">
        <f aca="false">IF(AA$1="P",MAX(0,AA$2-$C1034),IF(AA$1="C",MAX(0,$C1034-AA$2)))</f>
        <v>0</v>
      </c>
      <c r="AB1034" s="103" t="n">
        <f aca="false">IF(AB$1="P",MAX(0,AB$2-$C1034),IF(AB$1="C",MAX(0,$C1034-AB$2)))</f>
        <v>0</v>
      </c>
      <c r="AC1034" s="103" t="n">
        <f aca="false">IF(AC$1="P",MAX(0,AC$2-$C1034),IF(AC$1="C",MAX(0,$C1034-AC$2)))</f>
        <v>3.9004347826087</v>
      </c>
      <c r="AD1034" s="103" t="n">
        <f aca="false">IF(AD$1="P",MAX(0,AD$2-$C1034),IF(AD$1="C",MAX(0,$C1034-AD$2)))</f>
        <v>8.9004347826087</v>
      </c>
      <c r="AE1034" s="103" t="n">
        <f aca="false">IF(AE$1="P",MAX(0,AE$2-$C1034),IF(AE$1="C",MAX(0,$C1034-AE$2)))</f>
        <v>18.9004347826087</v>
      </c>
      <c r="AF1034" s="103" t="n">
        <f aca="false">IF(AF$1="P",MAX(0,AF$2-$C1034),IF(AF$1="C",MAX(0,$C1034-AF$2)))</f>
        <v>11.0995652173913</v>
      </c>
      <c r="AG1034" s="103" t="n">
        <f aca="false">IF(AG$1="P",MAX(0,AG$2-$C1034),IF(AG$1="C",MAX(0,$C1034-AG$2)))</f>
        <v>6.0995652173913</v>
      </c>
      <c r="AH1034" s="103" t="n">
        <f aca="false">IF(AH$1="P",MAX(0,AH$2-$C1034),IF(AH$1="C",MAX(0,$C1034-AH$2)))</f>
        <v>1.0995652173913</v>
      </c>
      <c r="AI1034" s="103" t="n">
        <f aca="false">IF(AI$1="P",MAX(0,AI$2-$C1034),IF(AI$1="C",MAX(0,$C1034-AI$2)))</f>
        <v>0</v>
      </c>
      <c r="AJ1034" s="103" t="n">
        <f aca="false">IF(AJ$1="P",MAX(0,AJ$2-$C1034),IF(AJ$1="C",MAX(0,$C1034-AJ$2)))</f>
        <v>0</v>
      </c>
      <c r="AK1034" s="103" t="n">
        <f aca="false">IF(AK$1="P",MAX(0,AK$2-$C1034),IF(AK$1="C",MAX(0,$C1034-AK$2)))</f>
        <v>0</v>
      </c>
    </row>
    <row r="1035" customFormat="false" ht="12.75" hidden="false" customHeight="false" outlineLevel="0" collapsed="false">
      <c r="A1035" s="0" t="n">
        <v>28</v>
      </c>
      <c r="B1035" s="15"/>
      <c r="C1035" s="15" t="n">
        <f aca="false">SUMIF($A$3:$A$1006,$A1035,$C$3:$C$1006)/COUNTIF($A$3:$A$1006,$A1035)</f>
        <v>34.195</v>
      </c>
      <c r="D1035" s="47" t="n">
        <f aca="true">STDEV(OFFSET($A$2,MATCH($A1035,$A$3:$A$1006,0),3):OFFSET($A$2,MATCH($A1035+1,$A$3:$A$1006,0)-1,3))*SQRT(trade_day)</f>
        <v>1.30259152872511</v>
      </c>
      <c r="E1035" s="47" t="n">
        <f aca="false">SUMIF($A$3:$A$1006,$A1035,$E$3:$E$1006)/COUNTIF($A$3:$A$1006,$A1035)</f>
        <v>0.938717823983462</v>
      </c>
      <c r="F1035" s="0" t="n">
        <v>28</v>
      </c>
      <c r="G1035" s="110" t="n">
        <f aca="false">SUMIF($A$3:$A$1006,$F1035,G$3:G$1006)/COUNTIF($A$3:$A$1006,$F1035)</f>
        <v>0</v>
      </c>
      <c r="H1035" s="110" t="n">
        <f aca="false">SUMIF($A$3:$A$1006,$F1035,H$3:H$1006)/COUNTIF($A$3:$A$1006,$F1035)</f>
        <v>0</v>
      </c>
      <c r="I1035" s="110" t="n">
        <f aca="false">SUMIF($A$3:$A$1006,$F1035,I$3:I$1006)/COUNTIF($A$3:$A$1006,$F1035)</f>
        <v>0.237</v>
      </c>
      <c r="J1035" s="110" t="n">
        <f aca="false">SUMIF($A$3:$A$1006,$F1035,J$3:J$1006)/COUNTIF($A$3:$A$1006,$F1035)</f>
        <v>2.2525</v>
      </c>
      <c r="K1035" s="110" t="n">
        <f aca="false">SUMIF($A$3:$A$1006,$F1035,K$3:K$1006)/COUNTIF($A$3:$A$1006,$F1035)</f>
        <v>6.3825</v>
      </c>
      <c r="L1035" s="110" t="n">
        <f aca="false">SUMIF($A$3:$A$1006,$F1035,L$3:L$1006)/COUNTIF($A$3:$A$1006,$F1035)</f>
        <v>15.805</v>
      </c>
      <c r="M1035" s="110" t="n">
        <f aca="false">SUMIF($A$3:$A$1006,$F1035,M$3:M$1006)/COUNTIF($A$3:$A$1006,$F1035)</f>
        <v>14.195</v>
      </c>
      <c r="N1035" s="110" t="n">
        <f aca="false">SUMIF($A$3:$A$1006,$F1035,N$3:N$1006)/COUNTIF($A$3:$A$1006,$F1035)</f>
        <v>9.195</v>
      </c>
      <c r="O1035" s="110" t="n">
        <f aca="false">SUMIF($A$3:$A$1006,$F1035,O$3:O$1006)/COUNTIF($A$3:$A$1006,$F1035)</f>
        <v>4.432</v>
      </c>
      <c r="P1035" s="110" t="n">
        <f aca="false">SUMIF($A$3:$A$1006,$F1035,P$3:P$1006)/COUNTIF($A$3:$A$1006,$F1035)</f>
        <v>1.4475</v>
      </c>
      <c r="Q1035" s="110" t="n">
        <f aca="false">SUMIF($A$3:$A$1006,$F1035,Q$3:Q$1006)/COUNTIF($A$3:$A$1006,$F1035)</f>
        <v>0.5775</v>
      </c>
      <c r="R1035" s="110" t="n">
        <f aca="false">SUMIF($A$3:$A$1006,$F1035,R$3:R$1006)/COUNTIF($A$3:$A$1006,$F1035)</f>
        <v>0</v>
      </c>
      <c r="S1035" s="110" t="n">
        <f aca="false">SUMIF($A$3:$A$1006,$F1035,S$3:S$1006)/COUNTIF($A$3:$A$1006,$F1035)</f>
        <v>0</v>
      </c>
      <c r="T1035" s="0" t="n">
        <v>28</v>
      </c>
      <c r="V1035" s="15" t="n">
        <f aca="false">SUMIF($T$3:$T$1006,$T1035,$V$3:$V$1006)/COUNTIF($T$3:$T$1006,$T1035)</f>
        <v>11.294292088156</v>
      </c>
      <c r="W1035" s="47" t="n">
        <f aca="true">CORREL(OFFSET($A$2,MATCH($A1035,$A$259:$A$1006,0),4):OFFSET($A$2,MATCH($A1035+1,$A$259:$A$1006,0)-1,4),OFFSET($T$2,MATCH($T1035,$T$259:$T$1006,0),3):OFFSET($T$2,MATCH($T1035+1,$T$259:$T$1006,0)-1,3))</f>
        <v>0.608464617784525</v>
      </c>
      <c r="X1035" s="47" t="n">
        <f aca="true">CORREL(OFFSET($A$2,MATCH($A1035,$A$259:$A$1006,0),2):OFFSET($A$2,MATCH($A1035+1,$A$259:$A$1006,0)-1,2),OFFSET($T$2,MATCH($T1035,$T$259:$T$1006,0),1):OFFSET($T$2,MATCH($T1035+1,$T$259:$T$1006,0)-1,1))</f>
        <v>0.821226717593577</v>
      </c>
      <c r="Y1035" s="0" t="n">
        <f aca="false">A1035</f>
        <v>28</v>
      </c>
      <c r="Z1035" s="103" t="n">
        <f aca="false">IF(Z$1="P",MAX(0,Z$2-$C1035),IF(Z$1="C",MAX(0,$C1035-Z$2)))</f>
        <v>0</v>
      </c>
      <c r="AA1035" s="103" t="n">
        <f aca="false">IF(AA$1="P",MAX(0,AA$2-$C1035),IF(AA$1="C",MAX(0,$C1035-AA$2)))</f>
        <v>0</v>
      </c>
      <c r="AB1035" s="103" t="n">
        <f aca="false">IF(AB$1="P",MAX(0,AB$2-$C1035),IF(AB$1="C",MAX(0,$C1035-AB$2)))</f>
        <v>0</v>
      </c>
      <c r="AC1035" s="103" t="n">
        <f aca="false">IF(AC$1="P",MAX(0,AC$2-$C1035),IF(AC$1="C",MAX(0,$C1035-AC$2)))</f>
        <v>0.805</v>
      </c>
      <c r="AD1035" s="103" t="n">
        <f aca="false">IF(AD$1="P",MAX(0,AD$2-$C1035),IF(AD$1="C",MAX(0,$C1035-AD$2)))</f>
        <v>5.805</v>
      </c>
      <c r="AE1035" s="103" t="n">
        <f aca="false">IF(AE$1="P",MAX(0,AE$2-$C1035),IF(AE$1="C",MAX(0,$C1035-AE$2)))</f>
        <v>15.805</v>
      </c>
      <c r="AF1035" s="103" t="n">
        <f aca="false">IF(AF$1="P",MAX(0,AF$2-$C1035),IF(AF$1="C",MAX(0,$C1035-AF$2)))</f>
        <v>14.195</v>
      </c>
      <c r="AG1035" s="103" t="n">
        <f aca="false">IF(AG$1="P",MAX(0,AG$2-$C1035),IF(AG$1="C",MAX(0,$C1035-AG$2)))</f>
        <v>9.195</v>
      </c>
      <c r="AH1035" s="103" t="n">
        <f aca="false">IF(AH$1="P",MAX(0,AH$2-$C1035),IF(AH$1="C",MAX(0,$C1035-AH$2)))</f>
        <v>4.195</v>
      </c>
      <c r="AI1035" s="103" t="n">
        <f aca="false">IF(AI$1="P",MAX(0,AI$2-$C1035),IF(AI$1="C",MAX(0,$C1035-AI$2)))</f>
        <v>0</v>
      </c>
      <c r="AJ1035" s="103" t="n">
        <f aca="false">IF(AJ$1="P",MAX(0,AJ$2-$C1035),IF(AJ$1="C",MAX(0,$C1035-AJ$2)))</f>
        <v>0</v>
      </c>
      <c r="AK1035" s="103" t="n">
        <f aca="false">IF(AK$1="P",MAX(0,AK$2-$C1035),IF(AK$1="C",MAX(0,$C1035-AK$2)))</f>
        <v>0</v>
      </c>
    </row>
    <row r="1036" customFormat="false" ht="12.75" hidden="false" customHeight="false" outlineLevel="0" collapsed="false">
      <c r="A1036" s="0" t="n">
        <v>29</v>
      </c>
      <c r="B1036" s="15"/>
      <c r="C1036" s="15" t="n">
        <f aca="false">SUMIF($A$3:$A$1006,$A1036,$C$3:$C$1006)/COUNTIF($A$3:$A$1006,$A1036)</f>
        <v>60.48</v>
      </c>
      <c r="D1036" s="47" t="n">
        <f aca="true">STDEV(OFFSET($A$2,MATCH($A1036,$A$3:$A$1006,0),3):OFFSET($A$2,MATCH($A1036+1,$A$3:$A$1006,0)-1,3))*SQRT(trade_day)</f>
        <v>5.65105981287285</v>
      </c>
      <c r="E1036" s="47" t="n">
        <f aca="false">SUMIF($A$3:$A$1006,$A1036,$E$3:$E$1006)/COUNTIF($A$3:$A$1006,$A1036)</f>
        <v>5.01227861767673</v>
      </c>
      <c r="F1036" s="0" t="n">
        <v>29</v>
      </c>
      <c r="G1036" s="110" t="n">
        <f aca="false">SUMIF($A$3:$A$1006,$F1036,G$3:G$1006)/COUNTIF($A$3:$A$1006,$F1036)</f>
        <v>0</v>
      </c>
      <c r="H1036" s="110" t="n">
        <f aca="false">SUMIF($A$3:$A$1006,$F1036,H$3:H$1006)/COUNTIF($A$3:$A$1006,$F1036)</f>
        <v>0</v>
      </c>
      <c r="I1036" s="110" t="n">
        <f aca="false">SUMIF($A$3:$A$1006,$F1036,I$3:I$1006)/COUNTIF($A$3:$A$1006,$F1036)</f>
        <v>0</v>
      </c>
      <c r="J1036" s="110" t="n">
        <f aca="false">SUMIF($A$3:$A$1006,$F1036,J$3:J$1006)/COUNTIF($A$3:$A$1006,$F1036)</f>
        <v>0</v>
      </c>
      <c r="K1036" s="110" t="n">
        <f aca="false">SUMIF($A$3:$A$1006,$F1036,K$3:K$1006)/COUNTIF($A$3:$A$1006,$F1036)</f>
        <v>0.618636363636364</v>
      </c>
      <c r="L1036" s="110" t="n">
        <f aca="false">SUMIF($A$3:$A$1006,$F1036,L$3:L$1006)/COUNTIF($A$3:$A$1006,$F1036)</f>
        <v>3.82909090909091</v>
      </c>
      <c r="M1036" s="110" t="n">
        <f aca="false">SUMIF($A$3:$A$1006,$F1036,M$3:M$1006)/COUNTIF($A$3:$A$1006,$F1036)</f>
        <v>40.48</v>
      </c>
      <c r="N1036" s="110" t="n">
        <f aca="false">SUMIF($A$3:$A$1006,$F1036,N$3:N$1006)/COUNTIF($A$3:$A$1006,$F1036)</f>
        <v>35.48</v>
      </c>
      <c r="O1036" s="110" t="n">
        <f aca="false">SUMIF($A$3:$A$1006,$F1036,O$3:O$1006)/COUNTIF($A$3:$A$1006,$F1036)</f>
        <v>30.48</v>
      </c>
      <c r="P1036" s="110" t="n">
        <f aca="false">SUMIF($A$3:$A$1006,$F1036,P$3:P$1006)/COUNTIF($A$3:$A$1006,$F1036)</f>
        <v>25.48</v>
      </c>
      <c r="Q1036" s="110" t="n">
        <f aca="false">SUMIF($A$3:$A$1006,$F1036,Q$3:Q$1006)/COUNTIF($A$3:$A$1006,$F1036)</f>
        <v>21.0986363636364</v>
      </c>
      <c r="R1036" s="110" t="n">
        <f aca="false">SUMIF($A$3:$A$1006,$F1036,R$3:R$1006)/COUNTIF($A$3:$A$1006,$F1036)</f>
        <v>14.3090909090909</v>
      </c>
      <c r="S1036" s="110" t="n">
        <f aca="false">SUMIF($A$3:$A$1006,$F1036,S$3:S$1006)/COUNTIF($A$3:$A$1006,$F1036)</f>
        <v>4.11045363636364</v>
      </c>
      <c r="T1036" s="0" t="n">
        <v>29</v>
      </c>
      <c r="V1036" s="15" t="n">
        <f aca="false">SUMIF($T$3:$T$1006,$T1036,$V$3:$V$1006)/COUNTIF($T$3:$T$1006,$T1036)</f>
        <v>17.3211312164275</v>
      </c>
      <c r="W1036" s="47" t="n">
        <f aca="true">CORREL(OFFSET($A$2,MATCH($A1036,$A$259:$A$1006,0),4):OFFSET($A$2,MATCH($A1036+1,$A$259:$A$1006,0)-1,4),OFFSET($T$2,MATCH($T1036,$T$259:$T$1006,0),3):OFFSET($T$2,MATCH($T1036+1,$T$259:$T$1006,0)-1,3))</f>
        <v>0.216677081215712</v>
      </c>
      <c r="X1036" s="47" t="n">
        <f aca="true">CORREL(OFFSET($A$2,MATCH($A1036,$A$259:$A$1006,0),2):OFFSET($A$2,MATCH($A1036+1,$A$259:$A$1006,0)-1,2),OFFSET($T$2,MATCH($T1036,$T$259:$T$1006,0),1):OFFSET($T$2,MATCH($T1036+1,$T$259:$T$1006,0)-1,1))</f>
        <v>-0.16888788286662</v>
      </c>
      <c r="Y1036" s="0" t="n">
        <f aca="false">A1036</f>
        <v>29</v>
      </c>
      <c r="Z1036" s="103" t="n">
        <f aca="false">IF(Z$1="P",MAX(0,Z$2-$C1036),IF(Z$1="C",MAX(0,$C1036-Z$2)))</f>
        <v>0</v>
      </c>
      <c r="AA1036" s="103" t="n">
        <f aca="false">IF(AA$1="P",MAX(0,AA$2-$C1036),IF(AA$1="C",MAX(0,$C1036-AA$2)))</f>
        <v>0</v>
      </c>
      <c r="AB1036" s="103" t="n">
        <f aca="false">IF(AB$1="P",MAX(0,AB$2-$C1036),IF(AB$1="C",MAX(0,$C1036-AB$2)))</f>
        <v>0</v>
      </c>
      <c r="AC1036" s="103" t="n">
        <f aca="false">IF(AC$1="P",MAX(0,AC$2-$C1036),IF(AC$1="C",MAX(0,$C1036-AC$2)))</f>
        <v>0</v>
      </c>
      <c r="AD1036" s="103" t="n">
        <f aca="false">IF(AD$1="P",MAX(0,AD$2-$C1036),IF(AD$1="C",MAX(0,$C1036-AD$2)))</f>
        <v>0</v>
      </c>
      <c r="AE1036" s="103" t="n">
        <f aca="false">IF(AE$1="P",MAX(0,AE$2-$C1036),IF(AE$1="C",MAX(0,$C1036-AE$2)))</f>
        <v>0</v>
      </c>
      <c r="AF1036" s="103" t="n">
        <f aca="false">IF(AF$1="P",MAX(0,AF$2-$C1036),IF(AF$1="C",MAX(0,$C1036-AF$2)))</f>
        <v>40.48</v>
      </c>
      <c r="AG1036" s="103" t="n">
        <f aca="false">IF(AG$1="P",MAX(0,AG$2-$C1036),IF(AG$1="C",MAX(0,$C1036-AG$2)))</f>
        <v>35.48</v>
      </c>
      <c r="AH1036" s="103" t="n">
        <f aca="false">IF(AH$1="P",MAX(0,AH$2-$C1036),IF(AH$1="C",MAX(0,$C1036-AH$2)))</f>
        <v>30.48</v>
      </c>
      <c r="AI1036" s="103" t="n">
        <f aca="false">IF(AI$1="P",MAX(0,AI$2-$C1036),IF(AI$1="C",MAX(0,$C1036-AI$2)))</f>
        <v>25.48</v>
      </c>
      <c r="AJ1036" s="103" t="n">
        <f aca="false">IF(AJ$1="P",MAX(0,AJ$2-$C1036),IF(AJ$1="C",MAX(0,$C1036-AJ$2)))</f>
        <v>20.48</v>
      </c>
      <c r="AK1036" s="103" t="n">
        <f aca="false">IF(AK$1="P",MAX(0,AK$2-$C1036),IF(AK$1="C",MAX(0,$C1036-AK$2)))</f>
        <v>10.48</v>
      </c>
    </row>
    <row r="1037" customFormat="false" ht="12.75" hidden="false" customHeight="false" outlineLevel="0" collapsed="false">
      <c r="A1037" s="0" t="n">
        <v>30</v>
      </c>
      <c r="B1037" s="15"/>
      <c r="C1037" s="15" t="n">
        <f aca="false">SUMIF($A$3:$A$1006,$A1037,$C$3:$C$1006)/COUNTIF($A$3:$A$1006,$A1037)</f>
        <v>72.7513636363636</v>
      </c>
      <c r="D1037" s="47" t="n">
        <f aca="true">STDEV(OFFSET($A$2,MATCH($A1037,$A$3:$A$1006,0),3):OFFSET($A$2,MATCH($A1037+1,$A$3:$A$1006,0)-1,3))*SQRT(trade_day)</f>
        <v>7.35122616750968</v>
      </c>
      <c r="E1037" s="47" t="n">
        <f aca="false">SUMIF($A$3:$A$1006,$A1037,$E$3:$E$1006)/COUNTIF($A$3:$A$1006,$A1037)</f>
        <v>5.03040509127207</v>
      </c>
      <c r="F1037" s="0" t="n">
        <v>30</v>
      </c>
      <c r="G1037" s="110" t="n">
        <f aca="false">SUMIF($A$3:$A$1006,$F1037,G$3:G$1006)/COUNTIF($A$3:$A$1006,$F1037)</f>
        <v>0</v>
      </c>
      <c r="H1037" s="110" t="n">
        <f aca="false">SUMIF($A$3:$A$1006,$F1037,H$3:H$1006)/COUNTIF($A$3:$A$1006,$F1037)</f>
        <v>0</v>
      </c>
      <c r="I1037" s="110" t="n">
        <f aca="false">SUMIF($A$3:$A$1006,$F1037,I$3:I$1006)/COUNTIF($A$3:$A$1006,$F1037)</f>
        <v>0</v>
      </c>
      <c r="J1037" s="110" t="n">
        <f aca="false">SUMIF($A$3:$A$1006,$F1037,J$3:J$1006)/COUNTIF($A$3:$A$1006,$F1037)</f>
        <v>0</v>
      </c>
      <c r="K1037" s="110" t="n">
        <f aca="false">SUMIF($A$3:$A$1006,$F1037,K$3:K$1006)/COUNTIF($A$3:$A$1006,$F1037)</f>
        <v>0</v>
      </c>
      <c r="L1037" s="110" t="n">
        <f aca="false">SUMIF($A$3:$A$1006,$F1037,L$3:L$1006)/COUNTIF($A$3:$A$1006,$F1037)</f>
        <v>0.747727272727273</v>
      </c>
      <c r="M1037" s="110" t="n">
        <f aca="false">SUMIF($A$3:$A$1006,$F1037,M$3:M$1006)/COUNTIF($A$3:$A$1006,$F1037)</f>
        <v>52.7513636363636</v>
      </c>
      <c r="N1037" s="110" t="n">
        <f aca="false">SUMIF($A$3:$A$1006,$F1037,N$3:N$1006)/COUNTIF($A$3:$A$1006,$F1037)</f>
        <v>47.7513636363636</v>
      </c>
      <c r="O1037" s="110" t="n">
        <f aca="false">SUMIF($A$3:$A$1006,$F1037,O$3:O$1006)/COUNTIF($A$3:$A$1006,$F1037)</f>
        <v>42.7513636363636</v>
      </c>
      <c r="P1037" s="110" t="n">
        <f aca="false">SUMIF($A$3:$A$1006,$F1037,P$3:P$1006)/COUNTIF($A$3:$A$1006,$F1037)</f>
        <v>37.7513636363636</v>
      </c>
      <c r="Q1037" s="110" t="n">
        <f aca="false">SUMIF($A$3:$A$1006,$F1037,Q$3:Q$1006)/COUNTIF($A$3:$A$1006,$F1037)</f>
        <v>32.7513636363636</v>
      </c>
      <c r="R1037" s="110" t="n">
        <f aca="false">SUMIF($A$3:$A$1006,$F1037,R$3:R$1006)/COUNTIF($A$3:$A$1006,$F1037)</f>
        <v>23.4990909090909</v>
      </c>
      <c r="S1037" s="110" t="n">
        <f aca="false">SUMIF($A$3:$A$1006,$F1037,S$3:S$1006)/COUNTIF($A$3:$A$1006,$F1037)</f>
        <v>7.51363545454545</v>
      </c>
      <c r="T1037" s="0" t="n">
        <v>30</v>
      </c>
      <c r="V1037" s="15" t="n">
        <f aca="false">SUMIF($T$3:$T$1006,$T1037,$V$3:$V$1006)/COUNTIF($T$3:$T$1006,$T1037)</f>
        <v>16.8421239110862</v>
      </c>
      <c r="W1037" s="47" t="n">
        <f aca="true">CORREL(OFFSET($A$2,MATCH($A1037,$A$259:$A$1006,0),4):OFFSET($A$2,MATCH($A1037+1,$A$259:$A$1006,0)-1,4),OFFSET($T$2,MATCH($T1037,$T$259:$T$1006,0),3):OFFSET($T$2,MATCH($T1037+1,$T$259:$T$1006,0)-1,3))</f>
        <v>0.309774740427604</v>
      </c>
      <c r="X1037" s="47" t="n">
        <f aca="true">CORREL(OFFSET($A$2,MATCH($A1037,$A$259:$A$1006,0),2):OFFSET($A$2,MATCH($A1037+1,$A$259:$A$1006,0)-1,2),OFFSET($T$2,MATCH($T1037,$T$259:$T$1006,0),1):OFFSET($T$2,MATCH($T1037+1,$T$259:$T$1006,0)-1,1))</f>
        <v>0.334616456037177</v>
      </c>
      <c r="Y1037" s="0" t="n">
        <f aca="false">A1037</f>
        <v>30</v>
      </c>
      <c r="Z1037" s="103" t="n">
        <f aca="false">IF(Z$1="P",MAX(0,Z$2-$C1037),IF(Z$1="C",MAX(0,$C1037-Z$2)))</f>
        <v>0</v>
      </c>
      <c r="AA1037" s="103" t="n">
        <f aca="false">IF(AA$1="P",MAX(0,AA$2-$C1037),IF(AA$1="C",MAX(0,$C1037-AA$2)))</f>
        <v>0</v>
      </c>
      <c r="AB1037" s="103" t="n">
        <f aca="false">IF(AB$1="P",MAX(0,AB$2-$C1037),IF(AB$1="C",MAX(0,$C1037-AB$2)))</f>
        <v>0</v>
      </c>
      <c r="AC1037" s="103" t="n">
        <f aca="false">IF(AC$1="P",MAX(0,AC$2-$C1037),IF(AC$1="C",MAX(0,$C1037-AC$2)))</f>
        <v>0</v>
      </c>
      <c r="AD1037" s="103" t="n">
        <f aca="false">IF(AD$1="P",MAX(0,AD$2-$C1037),IF(AD$1="C",MAX(0,$C1037-AD$2)))</f>
        <v>0</v>
      </c>
      <c r="AE1037" s="103" t="n">
        <f aca="false">IF(AE$1="P",MAX(0,AE$2-$C1037),IF(AE$1="C",MAX(0,$C1037-AE$2)))</f>
        <v>0</v>
      </c>
      <c r="AF1037" s="103" t="n">
        <f aca="false">IF(AF$1="P",MAX(0,AF$2-$C1037),IF(AF$1="C",MAX(0,$C1037-AF$2)))</f>
        <v>52.7513636363636</v>
      </c>
      <c r="AG1037" s="103" t="n">
        <f aca="false">IF(AG$1="P",MAX(0,AG$2-$C1037),IF(AG$1="C",MAX(0,$C1037-AG$2)))</f>
        <v>47.7513636363636</v>
      </c>
      <c r="AH1037" s="103" t="n">
        <f aca="false">IF(AH$1="P",MAX(0,AH$2-$C1037),IF(AH$1="C",MAX(0,$C1037-AH$2)))</f>
        <v>42.7513636363636</v>
      </c>
      <c r="AI1037" s="103" t="n">
        <f aca="false">IF(AI$1="P",MAX(0,AI$2-$C1037),IF(AI$1="C",MAX(0,$C1037-AI$2)))</f>
        <v>37.7513636363636</v>
      </c>
      <c r="AJ1037" s="103" t="n">
        <f aca="false">IF(AJ$1="P",MAX(0,AJ$2-$C1037),IF(AJ$1="C",MAX(0,$C1037-AJ$2)))</f>
        <v>32.7513636363636</v>
      </c>
      <c r="AK1037" s="103" t="n">
        <f aca="false">IF(AK$1="P",MAX(0,AK$2-$C1037),IF(AK$1="C",MAX(0,$C1037-AK$2)))</f>
        <v>22.7513636363636</v>
      </c>
    </row>
    <row r="1038" customFormat="false" ht="12.75" hidden="false" customHeight="false" outlineLevel="0" collapsed="false">
      <c r="A1038" s="0" t="n">
        <v>31</v>
      </c>
      <c r="B1038" s="15"/>
      <c r="C1038" s="15" t="n">
        <f aca="false">SUMIF($A$3:$A$1006,$A1038,$C$3:$C$1006)/COUNTIF($A$3:$A$1006,$A1038)</f>
        <v>51.4194736842105</v>
      </c>
      <c r="D1038" s="47" t="n">
        <f aca="true">STDEV(OFFSET($A$2,MATCH($A1038,$A$3:$A$1006,0),3):OFFSET($A$2,MATCH($A1038+1,$A$3:$A$1006,0)-1,3))*SQRT(trade_day)</f>
        <v>2.43738209146146</v>
      </c>
      <c r="E1038" s="47" t="n">
        <f aca="false">SUMIF($A$3:$A$1006,$A1038,$E$3:$E$1006)/COUNTIF($A$3:$A$1006,$A1038)</f>
        <v>4.56444699642231</v>
      </c>
      <c r="F1038" s="0" t="n">
        <v>31</v>
      </c>
      <c r="G1038" s="111" t="n">
        <f aca="false">SUMIF($A$3:$A$1006,$F1038,G$3:G$1006)/COUNTIF($A$3:$A$1006,$F1038)</f>
        <v>0</v>
      </c>
      <c r="H1038" s="111" t="n">
        <f aca="false">SUMIF($A$3:$A$1006,$F1038,H$3:H$1006)/COUNTIF($A$3:$A$1006,$F1038)</f>
        <v>0</v>
      </c>
      <c r="I1038" s="111" t="n">
        <f aca="false">SUMIF($A$3:$A$1006,$F1038,I$3:I$1006)/COUNTIF($A$3:$A$1006,$F1038)</f>
        <v>0</v>
      </c>
      <c r="J1038" s="111" t="n">
        <f aca="false">SUMIF($A$3:$A$1006,$F1038,J$3:J$1006)/COUNTIF($A$3:$A$1006,$F1038)</f>
        <v>0</v>
      </c>
      <c r="K1038" s="111" t="n">
        <f aca="false">SUMIF($A$3:$A$1006,$F1038,K$3:K$1006)/COUNTIF($A$3:$A$1006,$F1038)</f>
        <v>0</v>
      </c>
      <c r="L1038" s="111" t="n">
        <f aca="false">SUMIF($A$3:$A$1006,$F1038,L$3:L$1006)/COUNTIF($A$3:$A$1006,$F1038)</f>
        <v>1.94105263157895</v>
      </c>
      <c r="M1038" s="111" t="n">
        <f aca="false">SUMIF($A$3:$A$1006,$F1038,M$3:M$1006)/COUNTIF($A$3:$A$1006,$F1038)</f>
        <v>31.4194736842105</v>
      </c>
      <c r="N1038" s="111" t="n">
        <f aca="false">SUMIF($A$3:$A$1006,$F1038,N$3:N$1006)/COUNTIF($A$3:$A$1006,$F1038)</f>
        <v>26.4194736842105</v>
      </c>
      <c r="O1038" s="111" t="n">
        <f aca="false">SUMIF($A$3:$A$1006,$F1038,O$3:O$1006)/COUNTIF($A$3:$A$1006,$F1038)</f>
        <v>21.4194736842105</v>
      </c>
      <c r="P1038" s="111" t="n">
        <f aca="false">SUMIF($A$3:$A$1006,$F1038,P$3:P$1006)/COUNTIF($A$3:$A$1006,$F1038)</f>
        <v>16.4194736842105</v>
      </c>
      <c r="Q1038" s="111" t="n">
        <f aca="false">SUMIF($A$3:$A$1006,$F1038,Q$3:Q$1006)/COUNTIF($A$3:$A$1006,$F1038)</f>
        <v>11.4194736842105</v>
      </c>
      <c r="R1038" s="111" t="n">
        <f aca="false">SUMIF($A$3:$A$1006,$F1038,R$3:R$1006)/COUNTIF($A$3:$A$1006,$F1038)</f>
        <v>3.36052631578947</v>
      </c>
      <c r="S1038" s="111" t="n">
        <f aca="false">SUMIF($A$3:$A$1006,$F1038,S$3:S$1006)/COUNTIF($A$3:$A$1006,$F1038)</f>
        <v>0</v>
      </c>
      <c r="T1038" s="0" t="n">
        <v>31</v>
      </c>
      <c r="V1038" s="15" t="n">
        <f aca="false">SUMIF($T$3:$T$1006,$T1038,$V$3:$V$1006)/COUNTIF($T$3:$T$1006,$T1038)</f>
        <v>12.8331757176514</v>
      </c>
      <c r="W1038" s="47" t="n">
        <f aca="true">CORREL(OFFSET($A$2,MATCH($A1038,$A$259:$A$1006,0),4):OFFSET($A$2,MATCH($A1038+1,$A$259:$A$1006,0)-1,4),OFFSET($T$2,MATCH($T1038,$T$259:$T$1006,0),3):OFFSET($T$2,MATCH($T1038+1,$T$259:$T$1006,0)-1,3))</f>
        <v>0.395140954007294</v>
      </c>
      <c r="X1038" s="47" t="n">
        <f aca="true">CORREL(OFFSET($A$2,MATCH($A1038,$A$259:$A$1006,0),2):OFFSET($A$2,MATCH($A1038+1,$A$259:$A$1006,0)-1,2),OFFSET($T$2,MATCH($T1038,$T$259:$T$1006,0),1):OFFSET($T$2,MATCH($T1038+1,$T$259:$T$1006,0)-1,1))</f>
        <v>0.551320749574487</v>
      </c>
      <c r="Y1038" s="0" t="n">
        <f aca="false">A1038</f>
        <v>31</v>
      </c>
      <c r="Z1038" s="103" t="n">
        <f aca="false">IF(Z$1="P",MAX(0,Z$2-$C1038),IF(Z$1="C",MAX(0,$C1038-Z$2)))</f>
        <v>0</v>
      </c>
      <c r="AA1038" s="103" t="n">
        <f aca="false">IF(AA$1="P",MAX(0,AA$2-$C1038),IF(AA$1="C",MAX(0,$C1038-AA$2)))</f>
        <v>0</v>
      </c>
      <c r="AB1038" s="103" t="n">
        <f aca="false">IF(AB$1="P",MAX(0,AB$2-$C1038),IF(AB$1="C",MAX(0,$C1038-AB$2)))</f>
        <v>0</v>
      </c>
      <c r="AC1038" s="103" t="n">
        <f aca="false">IF(AC$1="P",MAX(0,AC$2-$C1038),IF(AC$1="C",MAX(0,$C1038-AC$2)))</f>
        <v>0</v>
      </c>
      <c r="AD1038" s="103" t="n">
        <f aca="false">IF(AD$1="P",MAX(0,AD$2-$C1038),IF(AD$1="C",MAX(0,$C1038-AD$2)))</f>
        <v>0</v>
      </c>
      <c r="AE1038" s="103" t="n">
        <f aca="false">IF(AE$1="P",MAX(0,AE$2-$C1038),IF(AE$1="C",MAX(0,$C1038-AE$2)))</f>
        <v>0</v>
      </c>
      <c r="AF1038" s="103" t="n">
        <f aca="false">IF(AF$1="P",MAX(0,AF$2-$C1038),IF(AF$1="C",MAX(0,$C1038-AF$2)))</f>
        <v>31.4194736842105</v>
      </c>
      <c r="AG1038" s="103" t="n">
        <f aca="false">IF(AG$1="P",MAX(0,AG$2-$C1038),IF(AG$1="C",MAX(0,$C1038-AG$2)))</f>
        <v>26.4194736842105</v>
      </c>
      <c r="AH1038" s="103" t="n">
        <f aca="false">IF(AH$1="P",MAX(0,AH$2-$C1038),IF(AH$1="C",MAX(0,$C1038-AH$2)))</f>
        <v>21.4194736842105</v>
      </c>
      <c r="AI1038" s="103" t="n">
        <f aca="false">IF(AI$1="P",MAX(0,AI$2-$C1038),IF(AI$1="C",MAX(0,$C1038-AI$2)))</f>
        <v>16.4194736842105</v>
      </c>
      <c r="AJ1038" s="103" t="n">
        <f aca="false">IF(AJ$1="P",MAX(0,AJ$2-$C1038),IF(AJ$1="C",MAX(0,$C1038-AJ$2)))</f>
        <v>11.4194736842105</v>
      </c>
      <c r="AK1038" s="103" t="n">
        <f aca="false">IF(AK$1="P",MAX(0,AK$2-$C1038),IF(AK$1="C",MAX(0,$C1038-AK$2)))</f>
        <v>1.41947368421053</v>
      </c>
    </row>
    <row r="1039" customFormat="false" ht="12.75" hidden="false" customHeight="false" outlineLevel="0" collapsed="false">
      <c r="A1039" s="0" t="n">
        <v>32</v>
      </c>
      <c r="B1039" s="15"/>
      <c r="C1039" s="15" t="n">
        <f aca="false">SUMIF($A$3:$A$1006,$A1039,$C$3:$C$1006)/COUNTIF($A$3:$A$1006,$A1039)</f>
        <v>54.5365217391304</v>
      </c>
      <c r="D1039" s="47" t="n">
        <f aca="true">STDEV(OFFSET($A$2,MATCH($A1039,$A$3:$A$1006,0),3):OFFSET($A$2,MATCH($A1039+1,$A$3:$A$1006,0)-1,3))*SQRT(trade_day)</f>
        <v>2.96088694762642</v>
      </c>
      <c r="E1039" s="47" t="n">
        <f aca="false">SUMIF($A$3:$A$1006,$A1039,$E$3:$E$1006)/COUNTIF($A$3:$A$1006,$A1039)</f>
        <v>2.77260952719841</v>
      </c>
      <c r="F1039" s="0" t="n">
        <v>32</v>
      </c>
      <c r="G1039" s="111" t="n">
        <f aca="false">SUMIF($A$3:$A$1006,$F1039,G$3:G$1006)/COUNTIF($A$3:$A$1006,$F1039)</f>
        <v>0</v>
      </c>
      <c r="H1039" s="111" t="n">
        <f aca="false">SUMIF($A$3:$A$1006,$F1039,H$3:H$1006)/COUNTIF($A$3:$A$1006,$F1039)</f>
        <v>0</v>
      </c>
      <c r="I1039" s="111" t="n">
        <f aca="false">SUMIF($A$3:$A$1006,$F1039,I$3:I$1006)/COUNTIF($A$3:$A$1006,$F1039)</f>
        <v>0</v>
      </c>
      <c r="J1039" s="111" t="n">
        <f aca="false">SUMIF($A$3:$A$1006,$F1039,J$3:J$1006)/COUNTIF($A$3:$A$1006,$F1039)</f>
        <v>0</v>
      </c>
      <c r="K1039" s="111" t="n">
        <f aca="false">SUMIF($A$3:$A$1006,$F1039,K$3:K$1006)/COUNTIF($A$3:$A$1006,$F1039)</f>
        <v>0</v>
      </c>
      <c r="L1039" s="111" t="n">
        <f aca="false">SUMIF($A$3:$A$1006,$F1039,L$3:L$1006)/COUNTIF($A$3:$A$1006,$F1039)</f>
        <v>1.13260869565217</v>
      </c>
      <c r="M1039" s="111" t="n">
        <f aca="false">SUMIF($A$3:$A$1006,$F1039,M$3:M$1006)/COUNTIF($A$3:$A$1006,$F1039)</f>
        <v>34.5365217391304</v>
      </c>
      <c r="N1039" s="111" t="n">
        <f aca="false">SUMIF($A$3:$A$1006,$F1039,N$3:N$1006)/COUNTIF($A$3:$A$1006,$F1039)</f>
        <v>29.5365217391304</v>
      </c>
      <c r="O1039" s="111" t="n">
        <f aca="false">SUMIF($A$3:$A$1006,$F1039,O$3:O$1006)/COUNTIF($A$3:$A$1006,$F1039)</f>
        <v>24.5365217391304</v>
      </c>
      <c r="P1039" s="111" t="n">
        <f aca="false">SUMIF($A$3:$A$1006,$F1039,P$3:P$1006)/COUNTIF($A$3:$A$1006,$F1039)</f>
        <v>19.5365217391304</v>
      </c>
      <c r="Q1039" s="111" t="n">
        <f aca="false">SUMIF($A$3:$A$1006,$F1039,Q$3:Q$1006)/COUNTIF($A$3:$A$1006,$F1039)</f>
        <v>14.5365217391304</v>
      </c>
      <c r="R1039" s="111" t="n">
        <f aca="false">SUMIF($A$3:$A$1006,$F1039,R$3:R$1006)/COUNTIF($A$3:$A$1006,$F1039)</f>
        <v>5.66913043478261</v>
      </c>
      <c r="S1039" s="111" t="n">
        <f aca="false">SUMIF($A$3:$A$1006,$F1039,S$3:S$1006)/COUNTIF($A$3:$A$1006,$F1039)</f>
        <v>0</v>
      </c>
      <c r="T1039" s="0" t="n">
        <v>32</v>
      </c>
      <c r="V1039" s="15" t="n">
        <f aca="false">SUMIF($T$3:$T$1006,$T1039,$V$3:$V$1006)/COUNTIF($T$3:$T$1006,$T1039)</f>
        <v>12.5091462406224</v>
      </c>
      <c r="W1039" s="47" t="n">
        <f aca="true">CORREL(OFFSET($A$2,MATCH($A1039,$A$259:$A$1006,0),4):OFFSET($A$2,MATCH($A1039+1,$A$259:$A$1006,0)-1,4),OFFSET($T$2,MATCH($T1039,$T$259:$T$1006,0),3):OFFSET($T$2,MATCH($T1039+1,$T$259:$T$1006,0)-1,3))</f>
        <v>0.540064214541368</v>
      </c>
      <c r="X1039" s="47" t="n">
        <f aca="true">CORREL(OFFSET($A$2,MATCH($A1039,$A$259:$A$1006,0),2):OFFSET($A$2,MATCH($A1039+1,$A$259:$A$1006,0)-1,2),OFFSET($T$2,MATCH($T1039,$T$259:$T$1006,0),1):OFFSET($T$2,MATCH($T1039+1,$T$259:$T$1006,0)-1,1))</f>
        <v>-0.303656893301826</v>
      </c>
      <c r="Y1039" s="0" t="n">
        <f aca="false">A1039</f>
        <v>32</v>
      </c>
      <c r="Z1039" s="103" t="n">
        <f aca="false">IF(Z$1="P",MAX(0,Z$2-$C1039),IF(Z$1="C",MAX(0,$C1039-Z$2)))</f>
        <v>0</v>
      </c>
      <c r="AA1039" s="103" t="n">
        <f aca="false">IF(AA$1="P",MAX(0,AA$2-$C1039),IF(AA$1="C",MAX(0,$C1039-AA$2)))</f>
        <v>0</v>
      </c>
      <c r="AB1039" s="103" t="n">
        <f aca="false">IF(AB$1="P",MAX(0,AB$2-$C1039),IF(AB$1="C",MAX(0,$C1039-AB$2)))</f>
        <v>0</v>
      </c>
      <c r="AC1039" s="103" t="n">
        <f aca="false">IF(AC$1="P",MAX(0,AC$2-$C1039),IF(AC$1="C",MAX(0,$C1039-AC$2)))</f>
        <v>0</v>
      </c>
      <c r="AD1039" s="103" t="n">
        <f aca="false">IF(AD$1="P",MAX(0,AD$2-$C1039),IF(AD$1="C",MAX(0,$C1039-AD$2)))</f>
        <v>0</v>
      </c>
      <c r="AE1039" s="103" t="n">
        <f aca="false">IF(AE$1="P",MAX(0,AE$2-$C1039),IF(AE$1="C",MAX(0,$C1039-AE$2)))</f>
        <v>0</v>
      </c>
      <c r="AF1039" s="103" t="n">
        <f aca="false">IF(AF$1="P",MAX(0,AF$2-$C1039),IF(AF$1="C",MAX(0,$C1039-AF$2)))</f>
        <v>34.5365217391304</v>
      </c>
      <c r="AG1039" s="103" t="n">
        <f aca="false">IF(AG$1="P",MAX(0,AG$2-$C1039),IF(AG$1="C",MAX(0,$C1039-AG$2)))</f>
        <v>29.5365217391304</v>
      </c>
      <c r="AH1039" s="103" t="n">
        <f aca="false">IF(AH$1="P",MAX(0,AH$2-$C1039),IF(AH$1="C",MAX(0,$C1039-AH$2)))</f>
        <v>24.5365217391304</v>
      </c>
      <c r="AI1039" s="103" t="n">
        <f aca="false">IF(AI$1="P",MAX(0,AI$2-$C1039),IF(AI$1="C",MAX(0,$C1039-AI$2)))</f>
        <v>19.5365217391304</v>
      </c>
      <c r="AJ1039" s="103" t="n">
        <f aca="false">IF(AJ$1="P",MAX(0,AJ$2-$C1039),IF(AJ$1="C",MAX(0,$C1039-AJ$2)))</f>
        <v>14.5365217391304</v>
      </c>
      <c r="AK1039" s="103" t="n">
        <f aca="false">IF(AK$1="P",MAX(0,AK$2-$C1039),IF(AK$1="C",MAX(0,$C1039-AK$2)))</f>
        <v>4.53652173913043</v>
      </c>
    </row>
    <row r="1040" customFormat="false" ht="12.75" hidden="false" customHeight="false" outlineLevel="0" collapsed="false">
      <c r="A1040" s="0" t="n">
        <v>33</v>
      </c>
      <c r="B1040" s="15"/>
      <c r="C1040" s="15" t="n">
        <f aca="false">SUMIF($A$3:$A$1006,$A1040,$C$3:$C$1006)/COUNTIF($A$3:$A$1006,$A1040)</f>
        <v>53.5195</v>
      </c>
      <c r="D1040" s="47" t="n">
        <f aca="true">STDEV(OFFSET($A$2,MATCH($A1040,$A$3:$A$1006,0),3):OFFSET($A$2,MATCH($A1040+1,$A$3:$A$1006,0)-1,3))*SQRT(trade_day)</f>
        <v>2.63101800015057</v>
      </c>
      <c r="E1040" s="47" t="n">
        <f aca="false">SUMIF($A$3:$A$1006,$A1040,$E$3:$E$1006)/COUNTIF($A$3:$A$1006,$A1040)</f>
        <v>2.52517716014915</v>
      </c>
      <c r="F1040" s="0" t="n">
        <v>33</v>
      </c>
      <c r="G1040" s="110" t="n">
        <f aca="false">SUMIF($A$3:$A$1006,$F1040,G$3:G$1006)/COUNTIF($A$3:$A$1006,$F1040)</f>
        <v>0</v>
      </c>
      <c r="H1040" s="110" t="n">
        <f aca="false">SUMIF($A$3:$A$1006,$F1040,H$3:H$1006)/COUNTIF($A$3:$A$1006,$F1040)</f>
        <v>0</v>
      </c>
      <c r="I1040" s="110" t="n">
        <f aca="false">SUMIF($A$3:$A$1006,$F1040,I$3:I$1006)/COUNTIF($A$3:$A$1006,$F1040)</f>
        <v>0</v>
      </c>
      <c r="J1040" s="110" t="n">
        <f aca="false">SUMIF($A$3:$A$1006,$F1040,J$3:J$1006)/COUNTIF($A$3:$A$1006,$F1040)</f>
        <v>0</v>
      </c>
      <c r="K1040" s="110" t="n">
        <f aca="false">SUMIF($A$3:$A$1006,$F1040,K$3:K$1006)/COUNTIF($A$3:$A$1006,$F1040)</f>
        <v>0</v>
      </c>
      <c r="L1040" s="110" t="n">
        <f aca="false">SUMIF($A$3:$A$1006,$F1040,L$3:L$1006)/COUNTIF($A$3:$A$1006,$F1040)</f>
        <v>0.9605</v>
      </c>
      <c r="M1040" s="110" t="n">
        <f aca="false">SUMIF($A$3:$A$1006,$F1040,M$3:M$1006)/COUNTIF($A$3:$A$1006,$F1040)</f>
        <v>33.5195</v>
      </c>
      <c r="N1040" s="110" t="n">
        <f aca="false">SUMIF($A$3:$A$1006,$F1040,N$3:N$1006)/COUNTIF($A$3:$A$1006,$F1040)</f>
        <v>28.5195</v>
      </c>
      <c r="O1040" s="110" t="n">
        <f aca="false">SUMIF($A$3:$A$1006,$F1040,O$3:O$1006)/COUNTIF($A$3:$A$1006,$F1040)</f>
        <v>23.5195</v>
      </c>
      <c r="P1040" s="110" t="n">
        <f aca="false">SUMIF($A$3:$A$1006,$F1040,P$3:P$1006)/COUNTIF($A$3:$A$1006,$F1040)</f>
        <v>18.5195</v>
      </c>
      <c r="Q1040" s="110" t="n">
        <f aca="false">SUMIF($A$3:$A$1006,$F1040,Q$3:Q$1006)/COUNTIF($A$3:$A$1006,$F1040)</f>
        <v>13.5195</v>
      </c>
      <c r="R1040" s="110" t="n">
        <f aca="false">SUMIF($A$3:$A$1006,$F1040,R$3:R$1006)/COUNTIF($A$3:$A$1006,$F1040)</f>
        <v>4.48</v>
      </c>
      <c r="S1040" s="110" t="n">
        <f aca="false">SUMIF($A$3:$A$1006,$F1040,S$3:S$1006)/COUNTIF($A$3:$A$1006,$F1040)</f>
        <v>0</v>
      </c>
      <c r="T1040" s="0" t="n">
        <v>33</v>
      </c>
      <c r="V1040" s="15" t="n">
        <f aca="false">SUMIF($T$3:$T$1006,$T1040,$V$3:$V$1006)/COUNTIF($T$3:$T$1006,$T1040)</f>
        <v>10.6232155049906</v>
      </c>
      <c r="W1040" s="47" t="n">
        <f aca="true">CORREL(OFFSET($A$2,MATCH($A1040,$A$259:$A$1006,0),4):OFFSET($A$2,MATCH($A1040+1,$A$259:$A$1006,0)-1,4),OFFSET($T$2,MATCH($T1040,$T$259:$T$1006,0),3):OFFSET($T$2,MATCH($T1040+1,$T$259:$T$1006,0)-1,3))</f>
        <v>-0.0237287929171562</v>
      </c>
      <c r="X1040" s="47" t="n">
        <f aca="true">CORREL(OFFSET($A$2,MATCH($A1040,$A$259:$A$1006,0),2):OFFSET($A$2,MATCH($A1040+1,$A$259:$A$1006,0)-1,2),OFFSET($T$2,MATCH($T1040,$T$259:$T$1006,0),1):OFFSET($T$2,MATCH($T1040+1,$T$259:$T$1006,0)-1,1))</f>
        <v>0.265372294590759</v>
      </c>
      <c r="Y1040" s="0" t="n">
        <f aca="false">A1040</f>
        <v>33</v>
      </c>
      <c r="Z1040" s="103" t="n">
        <f aca="false">IF(Z$1="P",MAX(0,Z$2-$C1040),IF(Z$1="C",MAX(0,$C1040-Z$2)))</f>
        <v>0</v>
      </c>
      <c r="AA1040" s="103" t="n">
        <f aca="false">IF(AA$1="P",MAX(0,AA$2-$C1040),IF(AA$1="C",MAX(0,$C1040-AA$2)))</f>
        <v>0</v>
      </c>
      <c r="AB1040" s="103" t="n">
        <f aca="false">IF(AB$1="P",MAX(0,AB$2-$C1040),IF(AB$1="C",MAX(0,$C1040-AB$2)))</f>
        <v>0</v>
      </c>
      <c r="AC1040" s="103" t="n">
        <f aca="false">IF(AC$1="P",MAX(0,AC$2-$C1040),IF(AC$1="C",MAX(0,$C1040-AC$2)))</f>
        <v>0</v>
      </c>
      <c r="AD1040" s="103" t="n">
        <f aca="false">IF(AD$1="P",MAX(0,AD$2-$C1040),IF(AD$1="C",MAX(0,$C1040-AD$2)))</f>
        <v>0</v>
      </c>
      <c r="AE1040" s="103" t="n">
        <f aca="false">IF(AE$1="P",MAX(0,AE$2-$C1040),IF(AE$1="C",MAX(0,$C1040-AE$2)))</f>
        <v>0</v>
      </c>
      <c r="AF1040" s="103" t="n">
        <f aca="false">IF(AF$1="P",MAX(0,AF$2-$C1040),IF(AF$1="C",MAX(0,$C1040-AF$2)))</f>
        <v>33.5195</v>
      </c>
      <c r="AG1040" s="103" t="n">
        <f aca="false">IF(AG$1="P",MAX(0,AG$2-$C1040),IF(AG$1="C",MAX(0,$C1040-AG$2)))</f>
        <v>28.5195</v>
      </c>
      <c r="AH1040" s="103" t="n">
        <f aca="false">IF(AH$1="P",MAX(0,AH$2-$C1040),IF(AH$1="C",MAX(0,$C1040-AH$2)))</f>
        <v>23.5195</v>
      </c>
      <c r="AI1040" s="103" t="n">
        <f aca="false">IF(AI$1="P",MAX(0,AI$2-$C1040),IF(AI$1="C",MAX(0,$C1040-AI$2)))</f>
        <v>18.5195</v>
      </c>
      <c r="AJ1040" s="103" t="n">
        <f aca="false">IF(AJ$1="P",MAX(0,AJ$2-$C1040),IF(AJ$1="C",MAX(0,$C1040-AJ$2)))</f>
        <v>13.5195</v>
      </c>
      <c r="AK1040" s="103" t="n">
        <f aca="false">IF(AK$1="P",MAX(0,AK$2-$C1040),IF(AK$1="C",MAX(0,$C1040-AK$2)))</f>
        <v>3.51950000000001</v>
      </c>
    </row>
    <row r="1041" customFormat="false" ht="12.75" hidden="false" customHeight="false" outlineLevel="0" collapsed="false">
      <c r="A1041" s="0" t="n">
        <v>34</v>
      </c>
      <c r="B1041" s="15"/>
      <c r="C1041" s="15" t="n">
        <f aca="false">SUMIF($A$3:$A$1006,$A1041,$C$3:$C$1006)/COUNTIF($A$3:$A$1006,$A1041)</f>
        <v>61.1822727272727</v>
      </c>
      <c r="D1041" s="47" t="n">
        <f aca="true">STDEV(OFFSET($A$2,MATCH($A1041,$A$3:$A$1006,0),3):OFFSET($A$2,MATCH($A1041+1,$A$3:$A$1006,0)-1,3))*SQRT(trade_day)</f>
        <v>0.968792329784314</v>
      </c>
      <c r="E1041" s="47" t="n">
        <f aca="false">SUMIF($A$3:$A$1006,$A1041,$E$3:$E$1006)/COUNTIF($A$3:$A$1006,$A1041)</f>
        <v>1.0481056094325</v>
      </c>
      <c r="F1041" s="0" t="n">
        <v>34</v>
      </c>
      <c r="G1041" s="110" t="n">
        <f aca="false">SUMIF($A$3:$A$1006,$F1041,G$3:G$1006)/COUNTIF($A$3:$A$1006,$F1041)</f>
        <v>0</v>
      </c>
      <c r="H1041" s="110" t="n">
        <f aca="false">SUMIF($A$3:$A$1006,$F1041,H$3:H$1006)/COUNTIF($A$3:$A$1006,$F1041)</f>
        <v>0</v>
      </c>
      <c r="I1041" s="110" t="n">
        <f aca="false">SUMIF($A$3:$A$1006,$F1041,I$3:I$1006)/COUNTIF($A$3:$A$1006,$F1041)</f>
        <v>0</v>
      </c>
      <c r="J1041" s="110" t="n">
        <f aca="false">SUMIF($A$3:$A$1006,$F1041,J$3:J$1006)/COUNTIF($A$3:$A$1006,$F1041)</f>
        <v>0</v>
      </c>
      <c r="K1041" s="110" t="n">
        <f aca="false">SUMIF($A$3:$A$1006,$F1041,K$3:K$1006)/COUNTIF($A$3:$A$1006,$F1041)</f>
        <v>0</v>
      </c>
      <c r="L1041" s="110" t="n">
        <f aca="false">SUMIF($A$3:$A$1006,$F1041,L$3:L$1006)/COUNTIF($A$3:$A$1006,$F1041)</f>
        <v>0</v>
      </c>
      <c r="M1041" s="110" t="n">
        <f aca="false">SUMIF($A$3:$A$1006,$F1041,M$3:M$1006)/COUNTIF($A$3:$A$1006,$F1041)</f>
        <v>41.1822727272727</v>
      </c>
      <c r="N1041" s="110" t="n">
        <f aca="false">SUMIF($A$3:$A$1006,$F1041,N$3:N$1006)/COUNTIF($A$3:$A$1006,$F1041)</f>
        <v>36.1822727272727</v>
      </c>
      <c r="O1041" s="110" t="n">
        <f aca="false">SUMIF($A$3:$A$1006,$F1041,O$3:O$1006)/COUNTIF($A$3:$A$1006,$F1041)</f>
        <v>31.1822727272727</v>
      </c>
      <c r="P1041" s="110" t="n">
        <f aca="false">SUMIF($A$3:$A$1006,$F1041,P$3:P$1006)/COUNTIF($A$3:$A$1006,$F1041)</f>
        <v>26.1822727272727</v>
      </c>
      <c r="Q1041" s="110" t="n">
        <f aca="false">SUMIF($A$3:$A$1006,$F1041,Q$3:Q$1006)/COUNTIF($A$3:$A$1006,$F1041)</f>
        <v>21.1822727272727</v>
      </c>
      <c r="R1041" s="110" t="n">
        <f aca="false">SUMIF($A$3:$A$1006,$F1041,R$3:R$1006)/COUNTIF($A$3:$A$1006,$F1041)</f>
        <v>11.1822727272727</v>
      </c>
      <c r="S1041" s="110" t="n">
        <f aca="false">SUMIF($A$3:$A$1006,$F1041,S$3:S$1006)/COUNTIF($A$3:$A$1006,$F1041)</f>
        <v>0</v>
      </c>
      <c r="T1041" s="0" t="n">
        <v>34</v>
      </c>
      <c r="V1041" s="15" t="n">
        <f aca="false">SUMIF($T$3:$T$1006,$T1041,$V$3:$V$1006)/COUNTIF($T$3:$T$1006,$T1041)</f>
        <v>12.1458557151184</v>
      </c>
      <c r="W1041" s="47" t="n">
        <f aca="true">CORREL(OFFSET($A$2,MATCH($A1041,$A$259:$A$1006,0),4):OFFSET($A$2,MATCH($A1041+1,$A$259:$A$1006,0)-1,4),OFFSET($T$2,MATCH($T1041,$T$259:$T$1006,0),3):OFFSET($T$2,MATCH($T1041+1,$T$259:$T$1006,0)-1,3))</f>
        <v>-0.438994106242403</v>
      </c>
      <c r="X1041" s="47" t="n">
        <f aca="true">CORREL(OFFSET($A$2,MATCH($A1041,$A$259:$A$1006,0),2):OFFSET($A$2,MATCH($A1041+1,$A$259:$A$1006,0)-1,2),OFFSET($T$2,MATCH($T1041,$T$259:$T$1006,0),1):OFFSET($T$2,MATCH($T1041+1,$T$259:$T$1006,0)-1,1))</f>
        <v>0.669492426872735</v>
      </c>
      <c r="Y1041" s="0" t="n">
        <f aca="false">A1041</f>
        <v>34</v>
      </c>
      <c r="Z1041" s="103" t="n">
        <f aca="false">IF(Z$1="P",MAX(0,Z$2-$C1041),IF(Z$1="C",MAX(0,$C1041-Z$2)))</f>
        <v>0</v>
      </c>
      <c r="AA1041" s="103" t="n">
        <f aca="false">IF(AA$1="P",MAX(0,AA$2-$C1041),IF(AA$1="C",MAX(0,$C1041-AA$2)))</f>
        <v>0</v>
      </c>
      <c r="AB1041" s="103" t="n">
        <f aca="false">IF(AB$1="P",MAX(0,AB$2-$C1041),IF(AB$1="C",MAX(0,$C1041-AB$2)))</f>
        <v>0</v>
      </c>
      <c r="AC1041" s="103" t="n">
        <f aca="false">IF(AC$1="P",MAX(0,AC$2-$C1041),IF(AC$1="C",MAX(0,$C1041-AC$2)))</f>
        <v>0</v>
      </c>
      <c r="AD1041" s="103" t="n">
        <f aca="false">IF(AD$1="P",MAX(0,AD$2-$C1041),IF(AD$1="C",MAX(0,$C1041-AD$2)))</f>
        <v>0</v>
      </c>
      <c r="AE1041" s="103" t="n">
        <f aca="false">IF(AE$1="P",MAX(0,AE$2-$C1041),IF(AE$1="C",MAX(0,$C1041-AE$2)))</f>
        <v>0</v>
      </c>
      <c r="AF1041" s="103" t="n">
        <f aca="false">IF(AF$1="P",MAX(0,AF$2-$C1041),IF(AF$1="C",MAX(0,$C1041-AF$2)))</f>
        <v>41.1822727272727</v>
      </c>
      <c r="AG1041" s="103" t="n">
        <f aca="false">IF(AG$1="P",MAX(0,AG$2-$C1041),IF(AG$1="C",MAX(0,$C1041-AG$2)))</f>
        <v>36.1822727272727</v>
      </c>
      <c r="AH1041" s="103" t="n">
        <f aca="false">IF(AH$1="P",MAX(0,AH$2-$C1041),IF(AH$1="C",MAX(0,$C1041-AH$2)))</f>
        <v>31.1822727272727</v>
      </c>
      <c r="AI1041" s="103" t="n">
        <f aca="false">IF(AI$1="P",MAX(0,AI$2-$C1041),IF(AI$1="C",MAX(0,$C1041-AI$2)))</f>
        <v>26.1822727272727</v>
      </c>
      <c r="AJ1041" s="103" t="n">
        <f aca="false">IF(AJ$1="P",MAX(0,AJ$2-$C1041),IF(AJ$1="C",MAX(0,$C1041-AJ$2)))</f>
        <v>21.1822727272727</v>
      </c>
      <c r="AK1041" s="103" t="n">
        <f aca="false">IF(AK$1="P",MAX(0,AK$2-$C1041),IF(AK$1="C",MAX(0,$C1041-AK$2)))</f>
        <v>11.1822727272727</v>
      </c>
    </row>
    <row r="1042" customFormat="false" ht="12.75" hidden="false" customHeight="false" outlineLevel="0" collapsed="false">
      <c r="A1042" s="0" t="n">
        <v>35</v>
      </c>
      <c r="B1042" s="15"/>
      <c r="C1042" s="15" t="n">
        <f aca="false">SUMIF($A$3:$A$1006,$A1042,$C$3:$C$1006)/COUNTIF($A$3:$A$1006,$A1042)</f>
        <v>58.4657142857143</v>
      </c>
      <c r="D1042" s="47" t="n">
        <f aca="true">STDEV(OFFSET($A$2,MATCH($A1042,$A$3:$A$1006,0),3):OFFSET($A$2,MATCH($A1042+1,$A$3:$A$1006,0)-1,3))*SQRT(trade_day)</f>
        <v>1.41872212548409</v>
      </c>
      <c r="E1042" s="47" t="n">
        <f aca="false">SUMIF($A$3:$A$1006,$A1042,$E$3:$E$1006)/COUNTIF($A$3:$A$1006,$A1042)</f>
        <v>1.44137606144473</v>
      </c>
      <c r="F1042" s="0" t="n">
        <v>35</v>
      </c>
      <c r="G1042" s="110" t="n">
        <f aca="false">SUMIF($A$3:$A$1006,$F1042,G$3:G$1006)/COUNTIF($A$3:$A$1006,$F1042)</f>
        <v>0</v>
      </c>
      <c r="H1042" s="110" t="n">
        <f aca="false">SUMIF($A$3:$A$1006,$F1042,H$3:H$1006)/COUNTIF($A$3:$A$1006,$F1042)</f>
        <v>0</v>
      </c>
      <c r="I1042" s="110" t="n">
        <f aca="false">SUMIF($A$3:$A$1006,$F1042,I$3:I$1006)/COUNTIF($A$3:$A$1006,$F1042)</f>
        <v>0</v>
      </c>
      <c r="J1042" s="110" t="n">
        <f aca="false">SUMIF($A$3:$A$1006,$F1042,J$3:J$1006)/COUNTIF($A$3:$A$1006,$F1042)</f>
        <v>0</v>
      </c>
      <c r="K1042" s="110" t="n">
        <f aca="false">SUMIF($A$3:$A$1006,$F1042,K$3:K$1006)/COUNTIF($A$3:$A$1006,$F1042)</f>
        <v>0</v>
      </c>
      <c r="L1042" s="110" t="n">
        <f aca="false">SUMIF($A$3:$A$1006,$F1042,L$3:L$1006)/COUNTIF($A$3:$A$1006,$F1042)</f>
        <v>0</v>
      </c>
      <c r="M1042" s="110" t="n">
        <f aca="false">SUMIF($A$3:$A$1006,$F1042,M$3:M$1006)/COUNTIF($A$3:$A$1006,$F1042)</f>
        <v>38.4657142857143</v>
      </c>
      <c r="N1042" s="110" t="n">
        <f aca="false">SUMIF($A$3:$A$1006,$F1042,N$3:N$1006)/COUNTIF($A$3:$A$1006,$F1042)</f>
        <v>33.4657142857143</v>
      </c>
      <c r="O1042" s="110" t="n">
        <f aca="false">SUMIF($A$3:$A$1006,$F1042,O$3:O$1006)/COUNTIF($A$3:$A$1006,$F1042)</f>
        <v>28.4657142857143</v>
      </c>
      <c r="P1042" s="110" t="n">
        <f aca="false">SUMIF($A$3:$A$1006,$F1042,P$3:P$1006)/COUNTIF($A$3:$A$1006,$F1042)</f>
        <v>23.4657142857143</v>
      </c>
      <c r="Q1042" s="110" t="n">
        <f aca="false">SUMIF($A$3:$A$1006,$F1042,Q$3:Q$1006)/COUNTIF($A$3:$A$1006,$F1042)</f>
        <v>18.4657142857143</v>
      </c>
      <c r="R1042" s="110" t="n">
        <f aca="false">SUMIF($A$3:$A$1006,$F1042,R$3:R$1006)/COUNTIF($A$3:$A$1006,$F1042)</f>
        <v>8.46571428571428</v>
      </c>
      <c r="S1042" s="110" t="n">
        <f aca="false">SUMIF($A$3:$A$1006,$F1042,S$3:S$1006)/COUNTIF($A$3:$A$1006,$F1042)</f>
        <v>0</v>
      </c>
      <c r="T1042" s="0" t="n">
        <v>35</v>
      </c>
      <c r="V1042" s="15" t="n">
        <f aca="false">SUMIF($T$3:$T$1006,$T1042,$V$3:$V$1006)/COUNTIF($T$3:$T$1006,$T1042)</f>
        <v>10.8878460312787</v>
      </c>
      <c r="W1042" s="47" t="n">
        <f aca="true">CORREL(OFFSET($A$2,MATCH($A1042,$A$259:$A$1006,0),4):OFFSET($A$2,MATCH($A1042+1,$A$259:$A$1006,0)-1,4),OFFSET($T$2,MATCH($T1042,$T$259:$T$1006,0),3):OFFSET($T$2,MATCH($T1042+1,$T$259:$T$1006,0)-1,3))</f>
        <v>0.365749681151368</v>
      </c>
      <c r="X1042" s="47" t="n">
        <f aca="true">CORREL(OFFSET($A$2,MATCH($A1042,$A$259:$A$1006,0),2):OFFSET($A$2,MATCH($A1042+1,$A$259:$A$1006,0)-1,2),OFFSET($T$2,MATCH($T1042,$T$259:$T$1006,0),1):OFFSET($T$2,MATCH($T1042+1,$T$259:$T$1006,0)-1,1))</f>
        <v>-0.379785386801064</v>
      </c>
      <c r="Y1042" s="0" t="n">
        <f aca="false">A1042</f>
        <v>35</v>
      </c>
      <c r="Z1042" s="103" t="n">
        <f aca="false">IF(Z$1="P",MAX(0,Z$2-$C1042),IF(Z$1="C",MAX(0,$C1042-Z$2)))</f>
        <v>0</v>
      </c>
      <c r="AA1042" s="103" t="n">
        <f aca="false">IF(AA$1="P",MAX(0,AA$2-$C1042),IF(AA$1="C",MAX(0,$C1042-AA$2)))</f>
        <v>0</v>
      </c>
      <c r="AB1042" s="103" t="n">
        <f aca="false">IF(AB$1="P",MAX(0,AB$2-$C1042),IF(AB$1="C",MAX(0,$C1042-AB$2)))</f>
        <v>0</v>
      </c>
      <c r="AC1042" s="103" t="n">
        <f aca="false">IF(AC$1="P",MAX(0,AC$2-$C1042),IF(AC$1="C",MAX(0,$C1042-AC$2)))</f>
        <v>0</v>
      </c>
      <c r="AD1042" s="103" t="n">
        <f aca="false">IF(AD$1="P",MAX(0,AD$2-$C1042),IF(AD$1="C",MAX(0,$C1042-AD$2)))</f>
        <v>0</v>
      </c>
      <c r="AE1042" s="103" t="n">
        <f aca="false">IF(AE$1="P",MAX(0,AE$2-$C1042),IF(AE$1="C",MAX(0,$C1042-AE$2)))</f>
        <v>0</v>
      </c>
      <c r="AF1042" s="103" t="n">
        <f aca="false">IF(AF$1="P",MAX(0,AF$2-$C1042),IF(AF$1="C",MAX(0,$C1042-AF$2)))</f>
        <v>38.4657142857143</v>
      </c>
      <c r="AG1042" s="103" t="n">
        <f aca="false">IF(AG$1="P",MAX(0,AG$2-$C1042),IF(AG$1="C",MAX(0,$C1042-AG$2)))</f>
        <v>33.4657142857143</v>
      </c>
      <c r="AH1042" s="103" t="n">
        <f aca="false">IF(AH$1="P",MAX(0,AH$2-$C1042),IF(AH$1="C",MAX(0,$C1042-AH$2)))</f>
        <v>28.4657142857143</v>
      </c>
      <c r="AI1042" s="103" t="n">
        <f aca="false">IF(AI$1="P",MAX(0,AI$2-$C1042),IF(AI$1="C",MAX(0,$C1042-AI$2)))</f>
        <v>23.4657142857143</v>
      </c>
      <c r="AJ1042" s="103" t="n">
        <f aca="false">IF(AJ$1="P",MAX(0,AJ$2-$C1042),IF(AJ$1="C",MAX(0,$C1042-AJ$2)))</f>
        <v>18.4657142857143</v>
      </c>
      <c r="AK1042" s="103" t="n">
        <f aca="false">IF(AK$1="P",MAX(0,AK$2-$C1042),IF(AK$1="C",MAX(0,$C1042-AK$2)))</f>
        <v>8.46571428571428</v>
      </c>
    </row>
    <row r="1043" customFormat="false" ht="12.75" hidden="false" customHeight="false" outlineLevel="0" collapsed="false">
      <c r="A1043" s="0" t="n">
        <v>36</v>
      </c>
      <c r="B1043" s="15"/>
      <c r="C1043" s="15" t="n">
        <f aca="false">SUMIF($A$3:$A$1006,$A1043,$C$3:$C$1006)/COUNTIF($A$3:$A$1006,$A1043)</f>
        <v>84.921</v>
      </c>
      <c r="D1043" s="47" t="n">
        <f aca="true">STDEV(OFFSET($A$2,MATCH($A1043,$A$3:$A$1006,0),3):OFFSET($A$2,MATCH($A1043+1,$A$3:$A$1006,0)-1,3))*SQRT(trade_day)</f>
        <v>3.94653990907065</v>
      </c>
      <c r="E1043" s="47" t="n">
        <f aca="false">SUMIF($A$3:$A$1006,$A1043,$E$3:$E$1006)/COUNTIF($A$3:$A$1006,$A1043)</f>
        <v>3.37628638637998</v>
      </c>
      <c r="F1043" s="0" t="n">
        <v>36</v>
      </c>
      <c r="G1043" s="110" t="n">
        <f aca="false">SUMIF($A$3:$A$1006,$F1043,G$3:G$1006)/COUNTIF($A$3:$A$1006,$F1043)</f>
        <v>0</v>
      </c>
      <c r="H1043" s="110" t="n">
        <f aca="false">SUMIF($A$3:$A$1006,$F1043,H$3:H$1006)/COUNTIF($A$3:$A$1006,$F1043)</f>
        <v>0</v>
      </c>
      <c r="I1043" s="110" t="n">
        <f aca="false">SUMIF($A$3:$A$1006,$F1043,I$3:I$1006)/COUNTIF($A$3:$A$1006,$F1043)</f>
        <v>0</v>
      </c>
      <c r="J1043" s="110" t="n">
        <f aca="false">SUMIF($A$3:$A$1006,$F1043,J$3:J$1006)/COUNTIF($A$3:$A$1006,$F1043)</f>
        <v>0</v>
      </c>
      <c r="K1043" s="110" t="n">
        <f aca="false">SUMIF($A$3:$A$1006,$F1043,K$3:K$1006)/COUNTIF($A$3:$A$1006,$F1043)</f>
        <v>0</v>
      </c>
      <c r="L1043" s="110" t="n">
        <f aca="false">SUMIF($A$3:$A$1006,$F1043,L$3:L$1006)/COUNTIF($A$3:$A$1006,$F1043)</f>
        <v>0</v>
      </c>
      <c r="M1043" s="110" t="n">
        <f aca="false">SUMIF($A$3:$A$1006,$F1043,M$3:M$1006)/COUNTIF($A$3:$A$1006,$F1043)</f>
        <v>64.921</v>
      </c>
      <c r="N1043" s="110" t="n">
        <f aca="false">SUMIF($A$3:$A$1006,$F1043,N$3:N$1006)/COUNTIF($A$3:$A$1006,$F1043)</f>
        <v>59.921</v>
      </c>
      <c r="O1043" s="110" t="n">
        <f aca="false">SUMIF($A$3:$A$1006,$F1043,O$3:O$1006)/COUNTIF($A$3:$A$1006,$F1043)</f>
        <v>54.921</v>
      </c>
      <c r="P1043" s="110" t="n">
        <f aca="false">SUMIF($A$3:$A$1006,$F1043,P$3:P$1006)/COUNTIF($A$3:$A$1006,$F1043)</f>
        <v>49.921</v>
      </c>
      <c r="Q1043" s="110" t="n">
        <f aca="false">SUMIF($A$3:$A$1006,$F1043,Q$3:Q$1006)/COUNTIF($A$3:$A$1006,$F1043)</f>
        <v>44.921</v>
      </c>
      <c r="R1043" s="110" t="n">
        <f aca="false">SUMIF($A$3:$A$1006,$F1043,R$3:R$1006)/COUNTIF($A$3:$A$1006,$F1043)</f>
        <v>34.921</v>
      </c>
      <c r="S1043" s="110" t="n">
        <f aca="false">SUMIF($A$3:$A$1006,$F1043,S$3:S$1006)/COUNTIF($A$3:$A$1006,$F1043)</f>
        <v>3.3459985</v>
      </c>
      <c r="T1043" s="0" t="n">
        <v>36</v>
      </c>
      <c r="V1043" s="15" t="n">
        <f aca="false">SUMIF($T$3:$T$1006,$T1043,$V$3:$V$1006)/COUNTIF($T$3:$T$1006,$T1043)</f>
        <v>9.79556207899995</v>
      </c>
      <c r="W1043" s="47" t="n">
        <f aca="true">CORREL(OFFSET($A$2,MATCH($A1043,$A$259:$A$1006,0),4):OFFSET($A$2,MATCH($A1043+1,$A$259:$A$1006,0)-1,4),OFFSET($T$2,MATCH($T1043,$T$259:$T$1006,0),3):OFFSET($T$2,MATCH($T1043+1,$T$259:$T$1006,0)-1,3))</f>
        <v>0.780633802314067</v>
      </c>
      <c r="X1043" s="47" t="n">
        <f aca="true">CORREL(OFFSET($A$2,MATCH($A1043,$A$259:$A$1006,0),2):OFFSET($A$2,MATCH($A1043+1,$A$259:$A$1006,0)-1,2),OFFSET($T$2,MATCH($T1043,$T$259:$T$1006,0),1):OFFSET($T$2,MATCH($T1043+1,$T$259:$T$1006,0)-1,1))</f>
        <v>-0.142005439996671</v>
      </c>
      <c r="Y1043" s="0" t="n">
        <f aca="false">A1043</f>
        <v>36</v>
      </c>
      <c r="Z1043" s="103" t="n">
        <f aca="false">IF(Z$1="P",MAX(0,Z$2-$C1043),IF(Z$1="C",MAX(0,$C1043-Z$2)))</f>
        <v>0</v>
      </c>
      <c r="AA1043" s="103" t="n">
        <f aca="false">IF(AA$1="P",MAX(0,AA$2-$C1043),IF(AA$1="C",MAX(0,$C1043-AA$2)))</f>
        <v>0</v>
      </c>
      <c r="AB1043" s="103" t="n">
        <f aca="false">IF(AB$1="P",MAX(0,AB$2-$C1043),IF(AB$1="C",MAX(0,$C1043-AB$2)))</f>
        <v>0</v>
      </c>
      <c r="AC1043" s="103" t="n">
        <f aca="false">IF(AC$1="P",MAX(0,AC$2-$C1043),IF(AC$1="C",MAX(0,$C1043-AC$2)))</f>
        <v>0</v>
      </c>
      <c r="AD1043" s="103" t="n">
        <f aca="false">IF(AD$1="P",MAX(0,AD$2-$C1043),IF(AD$1="C",MAX(0,$C1043-AD$2)))</f>
        <v>0</v>
      </c>
      <c r="AE1043" s="103" t="n">
        <f aca="false">IF(AE$1="P",MAX(0,AE$2-$C1043),IF(AE$1="C",MAX(0,$C1043-AE$2)))</f>
        <v>0</v>
      </c>
      <c r="AF1043" s="103" t="n">
        <f aca="false">IF(AF$1="P",MAX(0,AF$2-$C1043),IF(AF$1="C",MAX(0,$C1043-AF$2)))</f>
        <v>64.921</v>
      </c>
      <c r="AG1043" s="103" t="n">
        <f aca="false">IF(AG$1="P",MAX(0,AG$2-$C1043),IF(AG$1="C",MAX(0,$C1043-AG$2)))</f>
        <v>59.921</v>
      </c>
      <c r="AH1043" s="103" t="n">
        <f aca="false">IF(AH$1="P",MAX(0,AH$2-$C1043),IF(AH$1="C",MAX(0,$C1043-AH$2)))</f>
        <v>54.921</v>
      </c>
      <c r="AI1043" s="103" t="n">
        <f aca="false">IF(AI$1="P",MAX(0,AI$2-$C1043),IF(AI$1="C",MAX(0,$C1043-AI$2)))</f>
        <v>49.921</v>
      </c>
      <c r="AJ1043" s="103" t="n">
        <f aca="false">IF(AJ$1="P",MAX(0,AJ$2-$C1043),IF(AJ$1="C",MAX(0,$C1043-AJ$2)))</f>
        <v>44.921</v>
      </c>
      <c r="AK1043" s="103" t="n">
        <f aca="false">IF(AK$1="P",MAX(0,AK$2-$C1043),IF(AK$1="C",MAX(0,$C1043-AK$2)))</f>
        <v>34.921</v>
      </c>
    </row>
    <row r="1044" customFormat="false" ht="12.75" hidden="false" customHeight="false" outlineLevel="0" collapsed="false">
      <c r="A1044" s="0" t="n">
        <v>37</v>
      </c>
      <c r="B1044" s="15"/>
      <c r="C1044" s="15" t="n">
        <f aca="false">SUMIF($A$3:$A$1006,$A1044,$C$3:$C$1006)/COUNTIF($A$3:$A$1006,$A1044)</f>
        <v>74.4081818181818</v>
      </c>
      <c r="D1044" s="47" t="n">
        <f aca="true">STDEV(OFFSET($A$2,MATCH($A1044,$A$3:$A$1006,0),3):OFFSET($A$2,MATCH($A1044+1,$A$3:$A$1006,0)-1,3))*SQRT(trade_day)</f>
        <v>1.47528609874058</v>
      </c>
      <c r="E1044" s="47" t="n">
        <f aca="false">SUMIF($A$3:$A$1006,$A1044,$E$3:$E$1006)/COUNTIF($A$3:$A$1006,$A1044)</f>
        <v>1.90998052319772</v>
      </c>
      <c r="F1044" s="0" t="n">
        <v>37</v>
      </c>
      <c r="G1044" s="109" t="n">
        <f aca="false">SUMIF($A$3:$A$1006,$F1044,G$3:G$1006)/COUNTIF($A$3:$A$1006,$F1044)</f>
        <v>0</v>
      </c>
      <c r="H1044" s="109" t="n">
        <f aca="false">SUMIF($A$3:$A$1006,$F1044,H$3:H$1006)/COUNTIF($A$3:$A$1006,$F1044)</f>
        <v>0</v>
      </c>
      <c r="I1044" s="109" t="n">
        <f aca="false">SUMIF($A$3:$A$1006,$F1044,I$3:I$1006)/COUNTIF($A$3:$A$1006,$F1044)</f>
        <v>0</v>
      </c>
      <c r="J1044" s="109" t="n">
        <f aca="false">SUMIF($A$3:$A$1006,$F1044,J$3:J$1006)/COUNTIF($A$3:$A$1006,$F1044)</f>
        <v>0</v>
      </c>
      <c r="K1044" s="109" t="n">
        <f aca="false">SUMIF($A$3:$A$1006,$F1044,K$3:K$1006)/COUNTIF($A$3:$A$1006,$F1044)</f>
        <v>0</v>
      </c>
      <c r="L1044" s="109" t="n">
        <f aca="false">SUMIF($A$3:$A$1006,$F1044,L$3:L$1006)/COUNTIF($A$3:$A$1006,$F1044)</f>
        <v>0</v>
      </c>
      <c r="M1044" s="109" t="n">
        <f aca="false">SUMIF($A$3:$A$1006,$F1044,M$3:M$1006)/COUNTIF($A$3:$A$1006,$F1044)</f>
        <v>54.4081818181818</v>
      </c>
      <c r="N1044" s="109" t="n">
        <f aca="false">SUMIF($A$3:$A$1006,$F1044,N$3:N$1006)/COUNTIF($A$3:$A$1006,$F1044)</f>
        <v>49.4081818181818</v>
      </c>
      <c r="O1044" s="109" t="n">
        <f aca="false">SUMIF($A$3:$A$1006,$F1044,O$3:O$1006)/COUNTIF($A$3:$A$1006,$F1044)</f>
        <v>44.4081818181818</v>
      </c>
      <c r="P1044" s="109" t="n">
        <f aca="false">SUMIF($A$3:$A$1006,$F1044,P$3:P$1006)/COUNTIF($A$3:$A$1006,$F1044)</f>
        <v>39.4081818181818</v>
      </c>
      <c r="Q1044" s="109" t="n">
        <f aca="false">SUMIF($A$3:$A$1006,$F1044,Q$3:Q$1006)/COUNTIF($A$3:$A$1006,$F1044)</f>
        <v>34.4081818181818</v>
      </c>
      <c r="R1044" s="109" t="n">
        <f aca="false">SUMIF($A$3:$A$1006,$F1044,R$3:R$1006)/COUNTIF($A$3:$A$1006,$F1044)</f>
        <v>24.4081818181818</v>
      </c>
      <c r="S1044" s="109" t="n">
        <f aca="false">SUMIF($A$3:$A$1006,$F1044,S$3:S$1006)/COUNTIF($A$3:$A$1006,$F1044)</f>
        <v>0.134999545454545</v>
      </c>
      <c r="T1044" s="0" t="n">
        <v>37</v>
      </c>
      <c r="V1044" s="15" t="n">
        <f aca="false">SUMIF($T$3:$T$1006,$T1044,$V$3:$V$1006)/COUNTIF($T$3:$T$1006,$T1044)</f>
        <v>8.9139491375569</v>
      </c>
      <c r="W1044" s="47" t="n">
        <f aca="true">CORREL(OFFSET($A$2,MATCH($A1044,$A$259:$A$1006,0),4):OFFSET($A$2,MATCH($A1044+1,$A$259:$A$1006,0)-1,4),OFFSET($T$2,MATCH($T1044,$T$259:$T$1006,0),3):OFFSET($T$2,MATCH($T1044+1,$T$259:$T$1006,0)-1,3))</f>
        <v>-0.0619077351091489</v>
      </c>
      <c r="X1044" s="47" t="n">
        <f aca="true">CORREL(OFFSET($A$2,MATCH($A1044,$A$259:$A$1006,0),2):OFFSET($A$2,MATCH($A1044+1,$A$259:$A$1006,0)-1,2),OFFSET($T$2,MATCH($T1044,$T$259:$T$1006,0),1):OFFSET($T$2,MATCH($T1044+1,$T$259:$T$1006,0)-1,1))</f>
        <v>0.462294947508219</v>
      </c>
      <c r="Y1044" s="0" t="n">
        <f aca="false">A1044</f>
        <v>37</v>
      </c>
      <c r="Z1044" s="103" t="n">
        <f aca="false">IF(Z$1="P",MAX(0,Z$2-$C1044),IF(Z$1="C",MAX(0,$C1044-Z$2)))</f>
        <v>0</v>
      </c>
      <c r="AA1044" s="103" t="n">
        <f aca="false">IF(AA$1="P",MAX(0,AA$2-$C1044),IF(AA$1="C",MAX(0,$C1044-AA$2)))</f>
        <v>0</v>
      </c>
      <c r="AB1044" s="103" t="n">
        <f aca="false">IF(AB$1="P",MAX(0,AB$2-$C1044),IF(AB$1="C",MAX(0,$C1044-AB$2)))</f>
        <v>0</v>
      </c>
      <c r="AC1044" s="103" t="n">
        <f aca="false">IF(AC$1="P",MAX(0,AC$2-$C1044),IF(AC$1="C",MAX(0,$C1044-AC$2)))</f>
        <v>0</v>
      </c>
      <c r="AD1044" s="103" t="n">
        <f aca="false">IF(AD$1="P",MAX(0,AD$2-$C1044),IF(AD$1="C",MAX(0,$C1044-AD$2)))</f>
        <v>0</v>
      </c>
      <c r="AE1044" s="103" t="n">
        <f aca="false">IF(AE$1="P",MAX(0,AE$2-$C1044),IF(AE$1="C",MAX(0,$C1044-AE$2)))</f>
        <v>0</v>
      </c>
      <c r="AF1044" s="103" t="n">
        <f aca="false">IF(AF$1="P",MAX(0,AF$2-$C1044),IF(AF$1="C",MAX(0,$C1044-AF$2)))</f>
        <v>54.4081818181818</v>
      </c>
      <c r="AG1044" s="103" t="n">
        <f aca="false">IF(AG$1="P",MAX(0,AG$2-$C1044),IF(AG$1="C",MAX(0,$C1044-AG$2)))</f>
        <v>49.4081818181818</v>
      </c>
      <c r="AH1044" s="103" t="n">
        <f aca="false">IF(AH$1="P",MAX(0,AH$2-$C1044),IF(AH$1="C",MAX(0,$C1044-AH$2)))</f>
        <v>44.4081818181818</v>
      </c>
      <c r="AI1044" s="103" t="n">
        <f aca="false">IF(AI$1="P",MAX(0,AI$2-$C1044),IF(AI$1="C",MAX(0,$C1044-AI$2)))</f>
        <v>39.4081818181818</v>
      </c>
      <c r="AJ1044" s="103" t="n">
        <f aca="false">IF(AJ$1="P",MAX(0,AJ$2-$C1044),IF(AJ$1="C",MAX(0,$C1044-AJ$2)))</f>
        <v>34.4081818181818</v>
      </c>
      <c r="AK1044" s="103" t="n">
        <f aca="false">IF(AK$1="P",MAX(0,AK$2-$C1044),IF(AK$1="C",MAX(0,$C1044-AK$2)))</f>
        <v>24.4081818181818</v>
      </c>
    </row>
    <row r="1045" customFormat="false" ht="12.75" hidden="false" customHeight="false" outlineLevel="0" collapsed="false">
      <c r="A1045" s="0" t="n">
        <v>38</v>
      </c>
      <c r="B1045" s="15"/>
      <c r="C1045" s="15" t="n">
        <f aca="false">SUMIF($A$3:$A$1006,$A1045,$C$3:$C$1006)/COUNTIF($A$3:$A$1006,$A1045)</f>
        <v>50.3463157894737</v>
      </c>
      <c r="D1045" s="47" t="n">
        <f aca="true">STDEV(OFFSET($A$2,MATCH($A1045,$A$3:$A$1006,0),3):OFFSET($A$2,MATCH($A1045+1,$A$3:$A$1006,0)-1,3))*SQRT(trade_day)</f>
        <v>1.15991655493265</v>
      </c>
      <c r="E1045" s="47" t="n">
        <f aca="false">SUMIF($A$3:$A$1006,$A1045,$E$3:$E$1006)/COUNTIF($A$3:$A$1006,$A1045)</f>
        <v>1.02656641421254</v>
      </c>
      <c r="F1045" s="0" t="n">
        <v>38</v>
      </c>
      <c r="G1045" s="109" t="n">
        <f aca="false">SUMIF($A$3:$A$1006,$F1045,G$3:G$1006)/COUNTIF($A$3:$A$1006,$F1045)</f>
        <v>0</v>
      </c>
      <c r="H1045" s="109" t="n">
        <f aca="false">SUMIF($A$3:$A$1006,$F1045,H$3:H$1006)/COUNTIF($A$3:$A$1006,$F1045)</f>
        <v>0</v>
      </c>
      <c r="I1045" s="109" t="n">
        <f aca="false">SUMIF($A$3:$A$1006,$F1045,I$3:I$1006)/COUNTIF($A$3:$A$1006,$F1045)</f>
        <v>0</v>
      </c>
      <c r="J1045" s="109" t="n">
        <f aca="false">SUMIF($A$3:$A$1006,$F1045,J$3:J$1006)/COUNTIF($A$3:$A$1006,$F1045)</f>
        <v>0</v>
      </c>
      <c r="K1045" s="109" t="n">
        <f aca="false">SUMIF($A$3:$A$1006,$F1045,K$3:K$1006)/COUNTIF($A$3:$A$1006,$F1045)</f>
        <v>0</v>
      </c>
      <c r="L1045" s="109" t="n">
        <f aca="false">SUMIF($A$3:$A$1006,$F1045,L$3:L$1006)/COUNTIF($A$3:$A$1006,$F1045)</f>
        <v>1.05578947368421</v>
      </c>
      <c r="M1045" s="109" t="n">
        <f aca="false">SUMIF($A$3:$A$1006,$F1045,M$3:M$1006)/COUNTIF($A$3:$A$1006,$F1045)</f>
        <v>30.3463157894737</v>
      </c>
      <c r="N1045" s="109" t="n">
        <f aca="false">SUMIF($A$3:$A$1006,$F1045,N$3:N$1006)/COUNTIF($A$3:$A$1006,$F1045)</f>
        <v>25.3463157894737</v>
      </c>
      <c r="O1045" s="109" t="n">
        <f aca="false">SUMIF($A$3:$A$1006,$F1045,O$3:O$1006)/COUNTIF($A$3:$A$1006,$F1045)</f>
        <v>20.3463157894737</v>
      </c>
      <c r="P1045" s="109" t="n">
        <f aca="false">SUMIF($A$3:$A$1006,$F1045,P$3:P$1006)/COUNTIF($A$3:$A$1006,$F1045)</f>
        <v>15.3463157894737</v>
      </c>
      <c r="Q1045" s="109" t="n">
        <f aca="false">SUMIF($A$3:$A$1006,$F1045,Q$3:Q$1006)/COUNTIF($A$3:$A$1006,$F1045)</f>
        <v>10.3463157894737</v>
      </c>
      <c r="R1045" s="109" t="n">
        <f aca="false">SUMIF($A$3:$A$1006,$F1045,R$3:R$1006)/COUNTIF($A$3:$A$1006,$F1045)</f>
        <v>1.40210526315789</v>
      </c>
      <c r="S1045" s="109" t="n">
        <f aca="false">SUMIF($A$3:$A$1006,$F1045,S$3:S$1006)/COUNTIF($A$3:$A$1006,$F1045)</f>
        <v>0</v>
      </c>
      <c r="T1045" s="0" t="n">
        <v>38</v>
      </c>
      <c r="V1045" s="15" t="n">
        <f aca="false">SUMIF($T$3:$T$1006,$T1045,$V$3:$V$1006)/COUNTIF($T$3:$T$1006,$T1045)</f>
        <v>9.01731439776106</v>
      </c>
      <c r="W1045" s="47" t="n">
        <f aca="true">CORREL(OFFSET($A$2,MATCH($A1045,$A$259:$A$1006,0),4):OFFSET($A$2,MATCH($A1045+1,$A$259:$A$1006,0)-1,4),OFFSET($T$2,MATCH($T1045,$T$259:$T$1006,0),3):OFFSET($T$2,MATCH($T1045+1,$T$259:$T$1006,0)-1,3))</f>
        <v>0.457034475949358</v>
      </c>
      <c r="X1045" s="47" t="n">
        <f aca="true">CORREL(OFFSET($A$2,MATCH($A1045,$A$259:$A$1006,0),2):OFFSET($A$2,MATCH($A1045+1,$A$259:$A$1006,0)-1,2),OFFSET($T$2,MATCH($T1045,$T$259:$T$1006,0),1):OFFSET($T$2,MATCH($T1045+1,$T$259:$T$1006,0)-1,1))</f>
        <v>0.783127638533818</v>
      </c>
      <c r="Y1045" s="0" t="n">
        <f aca="false">A1045</f>
        <v>38</v>
      </c>
      <c r="Z1045" s="103" t="n">
        <f aca="false">IF(Z$1="P",MAX(0,Z$2-$C1045),IF(Z$1="C",MAX(0,$C1045-Z$2)))</f>
        <v>0</v>
      </c>
      <c r="AA1045" s="103" t="n">
        <f aca="false">IF(AA$1="P",MAX(0,AA$2-$C1045),IF(AA$1="C",MAX(0,$C1045-AA$2)))</f>
        <v>0</v>
      </c>
      <c r="AB1045" s="103" t="n">
        <f aca="false">IF(AB$1="P",MAX(0,AB$2-$C1045),IF(AB$1="C",MAX(0,$C1045-AB$2)))</f>
        <v>0</v>
      </c>
      <c r="AC1045" s="103" t="n">
        <f aca="false">IF(AC$1="P",MAX(0,AC$2-$C1045),IF(AC$1="C",MAX(0,$C1045-AC$2)))</f>
        <v>0</v>
      </c>
      <c r="AD1045" s="103" t="n">
        <f aca="false">IF(AD$1="P",MAX(0,AD$2-$C1045),IF(AD$1="C",MAX(0,$C1045-AD$2)))</f>
        <v>0</v>
      </c>
      <c r="AE1045" s="103" t="n">
        <f aca="false">IF(AE$1="P",MAX(0,AE$2-$C1045),IF(AE$1="C",MAX(0,$C1045-AE$2)))</f>
        <v>0</v>
      </c>
      <c r="AF1045" s="103" t="n">
        <f aca="false">IF(AF$1="P",MAX(0,AF$2-$C1045),IF(AF$1="C",MAX(0,$C1045-AF$2)))</f>
        <v>30.3463157894737</v>
      </c>
      <c r="AG1045" s="103" t="n">
        <f aca="false">IF(AG$1="P",MAX(0,AG$2-$C1045),IF(AG$1="C",MAX(0,$C1045-AG$2)))</f>
        <v>25.3463157894737</v>
      </c>
      <c r="AH1045" s="103" t="n">
        <f aca="false">IF(AH$1="P",MAX(0,AH$2-$C1045),IF(AH$1="C",MAX(0,$C1045-AH$2)))</f>
        <v>20.3463157894737</v>
      </c>
      <c r="AI1045" s="103" t="n">
        <f aca="false">IF(AI$1="P",MAX(0,AI$2-$C1045),IF(AI$1="C",MAX(0,$C1045-AI$2)))</f>
        <v>15.3463157894737</v>
      </c>
      <c r="AJ1045" s="103" t="n">
        <f aca="false">IF(AJ$1="P",MAX(0,AJ$2-$C1045),IF(AJ$1="C",MAX(0,$C1045-AJ$2)))</f>
        <v>10.3463157894737</v>
      </c>
      <c r="AK1045" s="103" t="n">
        <f aca="false">IF(AK$1="P",MAX(0,AK$2-$C1045),IF(AK$1="C",MAX(0,$C1045-AK$2)))</f>
        <v>0.346315789473685</v>
      </c>
    </row>
    <row r="1046" customFormat="false" ht="12.75" hidden="false" customHeight="false" outlineLevel="0" collapsed="false">
      <c r="A1046" s="0" t="n">
        <v>39</v>
      </c>
      <c r="B1046" s="15"/>
      <c r="C1046" s="15" t="n">
        <f aca="false">SUMIF($A$3:$A$1006,$A1046,$C$3:$C$1006)/COUNTIF($A$3:$A$1006,$A1046)</f>
        <v>53.7277272727273</v>
      </c>
      <c r="D1046" s="47" t="n">
        <f aca="true">STDEV(OFFSET($A$2,MATCH($A1046,$A$3:$A$1006,0),3):OFFSET($A$2,MATCH($A1046+1,$A$3:$A$1006,0)-1,3))*SQRT(trade_day)</f>
        <v>0.997558262397758</v>
      </c>
      <c r="E1046" s="47" t="n">
        <f aca="false">SUMIF($A$3:$A$1006,$A1046,$E$3:$E$1006)/COUNTIF($A$3:$A$1006,$A1046)</f>
        <v>1.01056711201995</v>
      </c>
      <c r="F1046" s="0" t="n">
        <v>39</v>
      </c>
      <c r="G1046" s="110" t="n">
        <f aca="false">SUMIF($A$3:$A$1006,$F1046,G$3:G$1006)/COUNTIF($A$3:$A$1006,$F1046)</f>
        <v>0</v>
      </c>
      <c r="H1046" s="110" t="n">
        <f aca="false">SUMIF($A$3:$A$1006,$F1046,H$3:H$1006)/COUNTIF($A$3:$A$1006,$F1046)</f>
        <v>0</v>
      </c>
      <c r="I1046" s="110" t="n">
        <f aca="false">SUMIF($A$3:$A$1006,$F1046,I$3:I$1006)/COUNTIF($A$3:$A$1006,$F1046)</f>
        <v>0</v>
      </c>
      <c r="J1046" s="110" t="n">
        <f aca="false">SUMIF($A$3:$A$1006,$F1046,J$3:J$1006)/COUNTIF($A$3:$A$1006,$F1046)</f>
        <v>0</v>
      </c>
      <c r="K1046" s="110" t="n">
        <f aca="false">SUMIF($A$3:$A$1006,$F1046,K$3:K$1006)/COUNTIF($A$3:$A$1006,$F1046)</f>
        <v>0</v>
      </c>
      <c r="L1046" s="110" t="n">
        <f aca="false">SUMIF($A$3:$A$1006,$F1046,L$3:L$1006)/COUNTIF($A$3:$A$1006,$F1046)</f>
        <v>0.11</v>
      </c>
      <c r="M1046" s="110" t="n">
        <f aca="false">SUMIF($A$3:$A$1006,$F1046,M$3:M$1006)/COUNTIF($A$3:$A$1006,$F1046)</f>
        <v>33.7277272727273</v>
      </c>
      <c r="N1046" s="110" t="n">
        <f aca="false">SUMIF($A$3:$A$1006,$F1046,N$3:N$1006)/COUNTIF($A$3:$A$1006,$F1046)</f>
        <v>28.7277272727273</v>
      </c>
      <c r="O1046" s="110" t="n">
        <f aca="false">SUMIF($A$3:$A$1006,$F1046,O$3:O$1006)/COUNTIF($A$3:$A$1006,$F1046)</f>
        <v>23.7277272727273</v>
      </c>
      <c r="P1046" s="110" t="n">
        <f aca="false">SUMIF($A$3:$A$1006,$F1046,P$3:P$1006)/COUNTIF($A$3:$A$1006,$F1046)</f>
        <v>18.7277272727273</v>
      </c>
      <c r="Q1046" s="110" t="n">
        <f aca="false">SUMIF($A$3:$A$1006,$F1046,Q$3:Q$1006)/COUNTIF($A$3:$A$1006,$F1046)</f>
        <v>13.7277272727273</v>
      </c>
      <c r="R1046" s="110" t="n">
        <f aca="false">SUMIF($A$3:$A$1006,$F1046,R$3:R$1006)/COUNTIF($A$3:$A$1006,$F1046)</f>
        <v>3.83772727272727</v>
      </c>
      <c r="S1046" s="110" t="n">
        <f aca="false">SUMIF($A$3:$A$1006,$F1046,S$3:S$1006)/COUNTIF($A$3:$A$1006,$F1046)</f>
        <v>0</v>
      </c>
      <c r="T1046" s="0" t="n">
        <v>39</v>
      </c>
      <c r="V1046" s="15" t="n">
        <f aca="false">SUMIF($T$3:$T$1006,$T1046,$V$3:$V$1006)/COUNTIF($T$3:$T$1006,$T1046)</f>
        <v>10.4190866760193</v>
      </c>
      <c r="W1046" s="47" t="n">
        <f aca="true">CORREL(OFFSET($A$2,MATCH($A1046,$A$259:$A$1006,0),4):OFFSET($A$2,MATCH($A1046+1,$A$259:$A$1006,0)-1,4),OFFSET($T$2,MATCH($T1046,$T$259:$T$1006,0),3):OFFSET($T$2,MATCH($T1046+1,$T$259:$T$1006,0)-1,3))</f>
        <v>-0.604224531922615</v>
      </c>
      <c r="X1046" s="47" t="n">
        <f aca="true">CORREL(OFFSET($A$2,MATCH($A1046,$A$259:$A$1006,0),2):OFFSET($A$2,MATCH($A1046+1,$A$259:$A$1006,0)-1,2),OFFSET($T$2,MATCH($T1046,$T$259:$T$1006,0),1):OFFSET($T$2,MATCH($T1046+1,$T$259:$T$1006,0)-1,1))</f>
        <v>-0.392759565712666</v>
      </c>
      <c r="Y1046" s="0" t="n">
        <f aca="false">A1046</f>
        <v>39</v>
      </c>
      <c r="Z1046" s="103" t="n">
        <f aca="false">IF(Z$1="P",MAX(0,Z$2-$C1046),IF(Z$1="C",MAX(0,$C1046-Z$2)))</f>
        <v>0</v>
      </c>
      <c r="AA1046" s="103" t="n">
        <f aca="false">IF(AA$1="P",MAX(0,AA$2-$C1046),IF(AA$1="C",MAX(0,$C1046-AA$2)))</f>
        <v>0</v>
      </c>
      <c r="AB1046" s="103" t="n">
        <f aca="false">IF(AB$1="P",MAX(0,AB$2-$C1046),IF(AB$1="C",MAX(0,$C1046-AB$2)))</f>
        <v>0</v>
      </c>
      <c r="AC1046" s="103" t="n">
        <f aca="false">IF(AC$1="P",MAX(0,AC$2-$C1046),IF(AC$1="C",MAX(0,$C1046-AC$2)))</f>
        <v>0</v>
      </c>
      <c r="AD1046" s="103" t="n">
        <f aca="false">IF(AD$1="P",MAX(0,AD$2-$C1046),IF(AD$1="C",MAX(0,$C1046-AD$2)))</f>
        <v>0</v>
      </c>
      <c r="AE1046" s="103" t="n">
        <f aca="false">IF(AE$1="P",MAX(0,AE$2-$C1046),IF(AE$1="C",MAX(0,$C1046-AE$2)))</f>
        <v>0</v>
      </c>
      <c r="AF1046" s="103" t="n">
        <f aca="false">IF(AF$1="P",MAX(0,AF$2-$C1046),IF(AF$1="C",MAX(0,$C1046-AF$2)))</f>
        <v>33.7277272727273</v>
      </c>
      <c r="AG1046" s="103" t="n">
        <f aca="false">IF(AG$1="P",MAX(0,AG$2-$C1046),IF(AG$1="C",MAX(0,$C1046-AG$2)))</f>
        <v>28.7277272727273</v>
      </c>
      <c r="AH1046" s="103" t="n">
        <f aca="false">IF(AH$1="P",MAX(0,AH$2-$C1046),IF(AH$1="C",MAX(0,$C1046-AH$2)))</f>
        <v>23.7277272727273</v>
      </c>
      <c r="AI1046" s="103" t="n">
        <f aca="false">IF(AI$1="P",MAX(0,AI$2-$C1046),IF(AI$1="C",MAX(0,$C1046-AI$2)))</f>
        <v>18.7277272727273</v>
      </c>
      <c r="AJ1046" s="103" t="n">
        <f aca="false">IF(AJ$1="P",MAX(0,AJ$2-$C1046),IF(AJ$1="C",MAX(0,$C1046-AJ$2)))</f>
        <v>13.7277272727273</v>
      </c>
      <c r="AK1046" s="103" t="n">
        <f aca="false">IF(AK$1="P",MAX(0,AK$2-$C1046),IF(AK$1="C",MAX(0,$C1046-AK$2)))</f>
        <v>3.72772727272727</v>
      </c>
    </row>
    <row r="1047" customFormat="false" ht="12.75" hidden="false" customHeight="false" outlineLevel="0" collapsed="false">
      <c r="A1047" s="0" t="n">
        <v>40</v>
      </c>
      <c r="B1047" s="15"/>
      <c r="C1047" s="15" t="n">
        <f aca="false">SUMIF($A$3:$A$1006,$A1047,$C$3:$C$1006)/COUNTIF($A$3:$A$1006,$A1047)</f>
        <v>51.3671428571429</v>
      </c>
      <c r="D1047" s="47" t="n">
        <f aca="true">STDEV(OFFSET($A$2,MATCH($A1047,$A$3:$A$1006,0),3):OFFSET($A$2,MATCH($A1047+1,$A$3:$A$1006,0)-1,3))*SQRT(trade_day)</f>
        <v>1.12487741127646</v>
      </c>
      <c r="E1047" s="47" t="n">
        <f aca="false">SUMIF($A$3:$A$1006,$A1047,$E$3:$E$1006)/COUNTIF($A$3:$A$1006,$A1047)</f>
        <v>0.998037840659249</v>
      </c>
      <c r="F1047" s="0" t="n">
        <v>40</v>
      </c>
      <c r="G1047" s="110" t="n">
        <f aca="false">SUMIF($A$3:$A$1006,$F1047,G$3:G$1006)/COUNTIF($A$3:$A$1006,$F1047)</f>
        <v>0</v>
      </c>
      <c r="H1047" s="110" t="n">
        <f aca="false">SUMIF($A$3:$A$1006,$F1047,H$3:H$1006)/COUNTIF($A$3:$A$1006,$F1047)</f>
        <v>0</v>
      </c>
      <c r="I1047" s="110" t="n">
        <f aca="false">SUMIF($A$3:$A$1006,$F1047,I$3:I$1006)/COUNTIF($A$3:$A$1006,$F1047)</f>
        <v>0</v>
      </c>
      <c r="J1047" s="110" t="n">
        <f aca="false">SUMIF($A$3:$A$1006,$F1047,J$3:J$1006)/COUNTIF($A$3:$A$1006,$F1047)</f>
        <v>0</v>
      </c>
      <c r="K1047" s="110" t="n">
        <f aca="false">SUMIF($A$3:$A$1006,$F1047,K$3:K$1006)/COUNTIF($A$3:$A$1006,$F1047)</f>
        <v>0</v>
      </c>
      <c r="L1047" s="110" t="n">
        <f aca="false">SUMIF($A$3:$A$1006,$F1047,L$3:L$1006)/COUNTIF($A$3:$A$1006,$F1047)</f>
        <v>0.698095238095238</v>
      </c>
      <c r="M1047" s="110" t="n">
        <f aca="false">SUMIF($A$3:$A$1006,$F1047,M$3:M$1006)/COUNTIF($A$3:$A$1006,$F1047)</f>
        <v>31.3671428571429</v>
      </c>
      <c r="N1047" s="110" t="n">
        <f aca="false">SUMIF($A$3:$A$1006,$F1047,N$3:N$1006)/COUNTIF($A$3:$A$1006,$F1047)</f>
        <v>26.3671428571429</v>
      </c>
      <c r="O1047" s="110" t="n">
        <f aca="false">SUMIF($A$3:$A$1006,$F1047,O$3:O$1006)/COUNTIF($A$3:$A$1006,$F1047)</f>
        <v>21.3671428571429</v>
      </c>
      <c r="P1047" s="110" t="n">
        <f aca="false">SUMIF($A$3:$A$1006,$F1047,P$3:P$1006)/COUNTIF($A$3:$A$1006,$F1047)</f>
        <v>16.3671428571429</v>
      </c>
      <c r="Q1047" s="110" t="n">
        <f aca="false">SUMIF($A$3:$A$1006,$F1047,Q$3:Q$1006)/COUNTIF($A$3:$A$1006,$F1047)</f>
        <v>11.3671428571429</v>
      </c>
      <c r="R1047" s="110" t="n">
        <f aca="false">SUMIF($A$3:$A$1006,$F1047,R$3:R$1006)/COUNTIF($A$3:$A$1006,$F1047)</f>
        <v>2.0652380952381</v>
      </c>
      <c r="S1047" s="110" t="n">
        <f aca="false">SUMIF($A$3:$A$1006,$F1047,S$3:S$1006)/COUNTIF($A$3:$A$1006,$F1047)</f>
        <v>0</v>
      </c>
      <c r="T1047" s="0" t="n">
        <v>40</v>
      </c>
      <c r="V1047" s="15" t="n">
        <f aca="false">SUMIF($T$3:$T$1006,$T1047,$V$3:$V$1006)/COUNTIF($T$3:$T$1006,$T1047)</f>
        <v>9.85810962352108</v>
      </c>
      <c r="W1047" s="47" t="n">
        <f aca="true">CORREL(OFFSET($A$2,MATCH($A1047,$A$259:$A$1006,0),4):OFFSET($A$2,MATCH($A1047+1,$A$259:$A$1006,0)-1,4),OFFSET($T$2,MATCH($T1047,$T$259:$T$1006,0),3):OFFSET($T$2,MATCH($T1047+1,$T$259:$T$1006,0)-1,3))</f>
        <v>-0.0157488460758749</v>
      </c>
      <c r="X1047" s="47" t="n">
        <f aca="true">CORREL(OFFSET($A$2,MATCH($A1047,$A$259:$A$1006,0),2):OFFSET($A$2,MATCH($A1047+1,$A$259:$A$1006,0)-1,2),OFFSET($T$2,MATCH($T1047,$T$259:$T$1006,0),1):OFFSET($T$2,MATCH($T1047+1,$T$259:$T$1006,0)-1,1))</f>
        <v>0.549332291246284</v>
      </c>
      <c r="Y1047" s="0" t="n">
        <f aca="false">A1047</f>
        <v>40</v>
      </c>
      <c r="Z1047" s="103" t="n">
        <f aca="false">IF(Z$1="P",MAX(0,Z$2-$C1047),IF(Z$1="C",MAX(0,$C1047-Z$2)))</f>
        <v>0</v>
      </c>
      <c r="AA1047" s="103" t="n">
        <f aca="false">IF(AA$1="P",MAX(0,AA$2-$C1047),IF(AA$1="C",MAX(0,$C1047-AA$2)))</f>
        <v>0</v>
      </c>
      <c r="AB1047" s="103" t="n">
        <f aca="false">IF(AB$1="P",MAX(0,AB$2-$C1047),IF(AB$1="C",MAX(0,$C1047-AB$2)))</f>
        <v>0</v>
      </c>
      <c r="AC1047" s="103" t="n">
        <f aca="false">IF(AC$1="P",MAX(0,AC$2-$C1047),IF(AC$1="C",MAX(0,$C1047-AC$2)))</f>
        <v>0</v>
      </c>
      <c r="AD1047" s="103" t="n">
        <f aca="false">IF(AD$1="P",MAX(0,AD$2-$C1047),IF(AD$1="C",MAX(0,$C1047-AD$2)))</f>
        <v>0</v>
      </c>
      <c r="AE1047" s="103" t="n">
        <f aca="false">IF(AE$1="P",MAX(0,AE$2-$C1047),IF(AE$1="C",MAX(0,$C1047-AE$2)))</f>
        <v>0</v>
      </c>
      <c r="AF1047" s="103" t="n">
        <f aca="false">IF(AF$1="P",MAX(0,AF$2-$C1047),IF(AF$1="C",MAX(0,$C1047-AF$2)))</f>
        <v>31.3671428571429</v>
      </c>
      <c r="AG1047" s="103" t="n">
        <f aca="false">IF(AG$1="P",MAX(0,AG$2-$C1047),IF(AG$1="C",MAX(0,$C1047-AG$2)))</f>
        <v>26.3671428571429</v>
      </c>
      <c r="AH1047" s="103" t="n">
        <f aca="false">IF(AH$1="P",MAX(0,AH$2-$C1047),IF(AH$1="C",MAX(0,$C1047-AH$2)))</f>
        <v>21.3671428571429</v>
      </c>
      <c r="AI1047" s="103" t="n">
        <f aca="false">IF(AI$1="P",MAX(0,AI$2-$C1047),IF(AI$1="C",MAX(0,$C1047-AI$2)))</f>
        <v>16.3671428571429</v>
      </c>
      <c r="AJ1047" s="103" t="n">
        <f aca="false">IF(AJ$1="P",MAX(0,AJ$2-$C1047),IF(AJ$1="C",MAX(0,$C1047-AJ$2)))</f>
        <v>11.3671428571429</v>
      </c>
      <c r="AK1047" s="103" t="n">
        <f aca="false">IF(AK$1="P",MAX(0,AK$2-$C1047),IF(AK$1="C",MAX(0,$C1047-AK$2)))</f>
        <v>1.36714285714286</v>
      </c>
    </row>
    <row r="1048" customFormat="false" ht="12.75" hidden="false" customHeight="false" outlineLevel="0" collapsed="false">
      <c r="A1048" s="0" t="n">
        <v>41</v>
      </c>
      <c r="B1048" s="15"/>
      <c r="C1048" s="15" t="n">
        <f aca="false">SUMIF($A$3:$A$1006,$A1048,$C$3:$C$1006)/COUNTIF($A$3:$A$1006,$A1048)</f>
        <v>59.2190909090909</v>
      </c>
      <c r="D1048" s="47" t="n">
        <f aca="true">STDEV(OFFSET($A$2,MATCH($A1048,$A$3:$A$1006,0),3):OFFSET($A$2,MATCH($A1048+1,$A$3:$A$1006,0)-1,3))*SQRT(trade_day)</f>
        <v>2.95966360449071</v>
      </c>
      <c r="E1048" s="47" t="n">
        <f aca="false">SUMIF($A$3:$A$1006,$A1048,$E$3:$E$1006)/COUNTIF($A$3:$A$1006,$A1048)</f>
        <v>2.74207597245098</v>
      </c>
      <c r="F1048" s="0" t="n">
        <v>41</v>
      </c>
      <c r="G1048" s="110" t="n">
        <f aca="false">SUMIF($A$3:$A$1006,$F1048,G$3:G$1006)/COUNTIF($A$3:$A$1006,$F1048)</f>
        <v>0</v>
      </c>
      <c r="H1048" s="110" t="n">
        <f aca="false">SUMIF($A$3:$A$1006,$F1048,H$3:H$1006)/COUNTIF($A$3:$A$1006,$F1048)</f>
        <v>0</v>
      </c>
      <c r="I1048" s="110" t="n">
        <f aca="false">SUMIF($A$3:$A$1006,$F1048,I$3:I$1006)/COUNTIF($A$3:$A$1006,$F1048)</f>
        <v>0</v>
      </c>
      <c r="J1048" s="110" t="n">
        <f aca="false">SUMIF($A$3:$A$1006,$F1048,J$3:J$1006)/COUNTIF($A$3:$A$1006,$F1048)</f>
        <v>0</v>
      </c>
      <c r="K1048" s="110" t="n">
        <f aca="false">SUMIF($A$3:$A$1006,$F1048,K$3:K$1006)/COUNTIF($A$3:$A$1006,$F1048)</f>
        <v>0.153181818181818</v>
      </c>
      <c r="L1048" s="110" t="n">
        <f aca="false">SUMIF($A$3:$A$1006,$F1048,L$3:L$1006)/COUNTIF($A$3:$A$1006,$F1048)</f>
        <v>1.83363636363636</v>
      </c>
      <c r="M1048" s="110" t="n">
        <f aca="false">SUMIF($A$3:$A$1006,$F1048,M$3:M$1006)/COUNTIF($A$3:$A$1006,$F1048)</f>
        <v>39.2190909090909</v>
      </c>
      <c r="N1048" s="110" t="n">
        <f aca="false">SUMIF($A$3:$A$1006,$F1048,N$3:N$1006)/COUNTIF($A$3:$A$1006,$F1048)</f>
        <v>34.2190909090909</v>
      </c>
      <c r="O1048" s="110" t="n">
        <f aca="false">SUMIF($A$3:$A$1006,$F1048,O$3:O$1006)/COUNTIF($A$3:$A$1006,$F1048)</f>
        <v>29.2190909090909</v>
      </c>
      <c r="P1048" s="110" t="n">
        <f aca="false">SUMIF($A$3:$A$1006,$F1048,P$3:P$1006)/COUNTIF($A$3:$A$1006,$F1048)</f>
        <v>24.2190909090909</v>
      </c>
      <c r="Q1048" s="110" t="n">
        <f aca="false">SUMIF($A$3:$A$1006,$F1048,Q$3:Q$1006)/COUNTIF($A$3:$A$1006,$F1048)</f>
        <v>19.3722727272727</v>
      </c>
      <c r="R1048" s="110" t="n">
        <f aca="false">SUMIF($A$3:$A$1006,$F1048,R$3:R$1006)/COUNTIF($A$3:$A$1006,$F1048)</f>
        <v>11.0527272727273</v>
      </c>
      <c r="S1048" s="110" t="n">
        <f aca="false">SUMIF($A$3:$A$1006,$F1048,S$3:S$1006)/COUNTIF($A$3:$A$1006,$F1048)</f>
        <v>1.13636318181818</v>
      </c>
      <c r="T1048" s="0" t="n">
        <v>41</v>
      </c>
      <c r="V1048" s="15" t="n">
        <f aca="false">SUMIF($T$3:$T$1006,$T1048,$V$3:$V$1006)/COUNTIF($T$3:$T$1006,$T1048)</f>
        <v>13.8542511652759</v>
      </c>
      <c r="W1048" s="47" t="n">
        <f aca="true">CORREL(OFFSET($A$2,MATCH($A1048,$A$259:$A$1006,0),4):OFFSET($A$2,MATCH($A1048+1,$A$259:$A$1006,0)-1,4),OFFSET($T$2,MATCH($T1048,$T$259:$T$1006,0),3):OFFSET($T$2,MATCH($T1048+1,$T$259:$T$1006,0)-1,3))</f>
        <v>0.725257859566784</v>
      </c>
      <c r="X1048" s="47" t="n">
        <f aca="true">CORREL(OFFSET($A$2,MATCH($A1048,$A$259:$A$1006,0),2):OFFSET($A$2,MATCH($A1048+1,$A$259:$A$1006,0)-1,2),OFFSET($T$2,MATCH($T1048,$T$259:$T$1006,0),1):OFFSET($T$2,MATCH($T1048+1,$T$259:$T$1006,0)-1,1))</f>
        <v>0.114352171117305</v>
      </c>
      <c r="Y1048" s="0" t="n">
        <f aca="false">A1048</f>
        <v>41</v>
      </c>
      <c r="Z1048" s="103" t="n">
        <f aca="false">IF(Z$1="P",MAX(0,Z$2-$C1048),IF(Z$1="C",MAX(0,$C1048-Z$2)))</f>
        <v>0</v>
      </c>
      <c r="AA1048" s="103" t="n">
        <f aca="false">IF(AA$1="P",MAX(0,AA$2-$C1048),IF(AA$1="C",MAX(0,$C1048-AA$2)))</f>
        <v>0</v>
      </c>
      <c r="AB1048" s="103" t="n">
        <f aca="false">IF(AB$1="P",MAX(0,AB$2-$C1048),IF(AB$1="C",MAX(0,$C1048-AB$2)))</f>
        <v>0</v>
      </c>
      <c r="AC1048" s="103" t="n">
        <f aca="false">IF(AC$1="P",MAX(0,AC$2-$C1048),IF(AC$1="C",MAX(0,$C1048-AC$2)))</f>
        <v>0</v>
      </c>
      <c r="AD1048" s="103" t="n">
        <f aca="false">IF(AD$1="P",MAX(0,AD$2-$C1048),IF(AD$1="C",MAX(0,$C1048-AD$2)))</f>
        <v>0</v>
      </c>
      <c r="AE1048" s="103" t="n">
        <f aca="false">IF(AE$1="P",MAX(0,AE$2-$C1048),IF(AE$1="C",MAX(0,$C1048-AE$2)))</f>
        <v>0</v>
      </c>
      <c r="AF1048" s="103" t="n">
        <f aca="false">IF(AF$1="P",MAX(0,AF$2-$C1048),IF(AF$1="C",MAX(0,$C1048-AF$2)))</f>
        <v>39.2190909090909</v>
      </c>
      <c r="AG1048" s="103" t="n">
        <f aca="false">IF(AG$1="P",MAX(0,AG$2-$C1048),IF(AG$1="C",MAX(0,$C1048-AG$2)))</f>
        <v>34.2190909090909</v>
      </c>
      <c r="AH1048" s="103" t="n">
        <f aca="false">IF(AH$1="P",MAX(0,AH$2-$C1048),IF(AH$1="C",MAX(0,$C1048-AH$2)))</f>
        <v>29.2190909090909</v>
      </c>
      <c r="AI1048" s="103" t="n">
        <f aca="false">IF(AI$1="P",MAX(0,AI$2-$C1048),IF(AI$1="C",MAX(0,$C1048-AI$2)))</f>
        <v>24.2190909090909</v>
      </c>
      <c r="AJ1048" s="103" t="n">
        <f aca="false">IF(AJ$1="P",MAX(0,AJ$2-$C1048),IF(AJ$1="C",MAX(0,$C1048-AJ$2)))</f>
        <v>19.2190909090909</v>
      </c>
      <c r="AK1048" s="103" t="n">
        <f aca="false">IF(AK$1="P",MAX(0,AK$2-$C1048),IF(AK$1="C",MAX(0,$C1048-AK$2)))</f>
        <v>9.21909090909091</v>
      </c>
    </row>
    <row r="1049" customFormat="false" ht="12.75" hidden="false" customHeight="false" outlineLevel="0" collapsed="false">
      <c r="A1049" s="0" t="n">
        <v>42</v>
      </c>
      <c r="B1049" s="15"/>
      <c r="C1049" s="15" t="n">
        <f aca="false">SUMIF($A$3:$A$1006,$A1049,$C$3:$C$1006)/COUNTIF($A$3:$A$1006,$A1049)</f>
        <v>49.6219047619048</v>
      </c>
      <c r="D1049" s="47" t="n">
        <f aca="true">STDEV(OFFSET($A$2,MATCH($A1049,$A$3:$A$1006,0),3):OFFSET($A$2,MATCH($A1049+1,$A$3:$A$1006,0)-1,3))*SQRT(trade_day)</f>
        <v>3.2078675173443</v>
      </c>
      <c r="E1049" s="47" t="n">
        <f aca="false">SUMIF($A$3:$A$1006,$A1049,$E$3:$E$1006)/COUNTIF($A$3:$A$1006,$A1049)</f>
        <v>1.90868106243342</v>
      </c>
      <c r="F1049" s="0" t="n">
        <v>42</v>
      </c>
      <c r="G1049" s="110" t="n">
        <f aca="false">SUMIF($A$3:$A$1006,$F1049,G$3:G$1006)/COUNTIF($A$3:$A$1006,$F1049)</f>
        <v>0</v>
      </c>
      <c r="H1049" s="110" t="n">
        <f aca="false">SUMIF($A$3:$A$1006,$F1049,H$3:H$1006)/COUNTIF($A$3:$A$1006,$F1049)</f>
        <v>0</v>
      </c>
      <c r="I1049" s="110" t="n">
        <f aca="false">SUMIF($A$3:$A$1006,$F1049,I$3:I$1006)/COUNTIF($A$3:$A$1006,$F1049)</f>
        <v>0</v>
      </c>
      <c r="J1049" s="110" t="n">
        <f aca="false">SUMIF($A$3:$A$1006,$F1049,J$3:J$1006)/COUNTIF($A$3:$A$1006,$F1049)</f>
        <v>0</v>
      </c>
      <c r="K1049" s="110" t="n">
        <f aca="false">SUMIF($A$3:$A$1006,$F1049,K$3:K$1006)/COUNTIF($A$3:$A$1006,$F1049)</f>
        <v>0.857619047619047</v>
      </c>
      <c r="L1049" s="110" t="n">
        <f aca="false">SUMIF($A$3:$A$1006,$F1049,L$3:L$1006)/COUNTIF($A$3:$A$1006,$F1049)</f>
        <v>5.15523809523809</v>
      </c>
      <c r="M1049" s="110" t="n">
        <f aca="false">SUMIF($A$3:$A$1006,$F1049,M$3:M$1006)/COUNTIF($A$3:$A$1006,$F1049)</f>
        <v>29.6219047619048</v>
      </c>
      <c r="N1049" s="110" t="n">
        <f aca="false">SUMIF($A$3:$A$1006,$F1049,N$3:N$1006)/COUNTIF($A$3:$A$1006,$F1049)</f>
        <v>24.6219047619048</v>
      </c>
      <c r="O1049" s="110" t="n">
        <f aca="false">SUMIF($A$3:$A$1006,$F1049,O$3:O$1006)/COUNTIF($A$3:$A$1006,$F1049)</f>
        <v>19.6219047619048</v>
      </c>
      <c r="P1049" s="110" t="n">
        <f aca="false">SUMIF($A$3:$A$1006,$F1049,P$3:P$1006)/COUNTIF($A$3:$A$1006,$F1049)</f>
        <v>14.6219047619048</v>
      </c>
      <c r="Q1049" s="110" t="n">
        <f aca="false">SUMIF($A$3:$A$1006,$F1049,Q$3:Q$1006)/COUNTIF($A$3:$A$1006,$F1049)</f>
        <v>10.4795238095238</v>
      </c>
      <c r="R1049" s="110" t="n">
        <f aca="false">SUMIF($A$3:$A$1006,$F1049,R$3:R$1006)/COUNTIF($A$3:$A$1006,$F1049)</f>
        <v>4.77714285714286</v>
      </c>
      <c r="S1049" s="110" t="n">
        <f aca="false">SUMIF($A$3:$A$1006,$F1049,S$3:S$1006)/COUNTIF($A$3:$A$1006,$F1049)</f>
        <v>0</v>
      </c>
      <c r="T1049" s="0" t="n">
        <v>42</v>
      </c>
      <c r="V1049" s="15" t="n">
        <f aca="false">SUMIF($T$3:$T$1006,$T1049,$V$3:$V$1006)/COUNTIF($T$3:$T$1006,$T1049)</f>
        <v>13.3511033921466</v>
      </c>
      <c r="W1049" s="47" t="n">
        <f aca="true">CORREL(OFFSET($A$2,MATCH($A1049,$A$259:$A$1006,0),4):OFFSET($A$2,MATCH($A1049+1,$A$259:$A$1006,0)-1,4),OFFSET($T$2,MATCH($T1049,$T$259:$T$1006,0),3):OFFSET($T$2,MATCH($T1049+1,$T$259:$T$1006,0)-1,3))</f>
        <v>0.0656382786588357</v>
      </c>
      <c r="X1049" s="47" t="n">
        <f aca="true">CORREL(OFFSET($A$2,MATCH($A1049,$A$259:$A$1006,0),2):OFFSET($A$2,MATCH($A1049+1,$A$259:$A$1006,0)-1,2),OFFSET($T$2,MATCH($T1049,$T$259:$T$1006,0),1):OFFSET($T$2,MATCH($T1049+1,$T$259:$T$1006,0)-1,1))</f>
        <v>0.332533264284424</v>
      </c>
      <c r="Y1049" s="0" t="n">
        <f aca="false">A1049</f>
        <v>42</v>
      </c>
      <c r="Z1049" s="103" t="n">
        <f aca="false">IF(Z$1="P",MAX(0,Z$2-$C1049),IF(Z$1="C",MAX(0,$C1049-Z$2)))</f>
        <v>0</v>
      </c>
      <c r="AA1049" s="103" t="n">
        <f aca="false">IF(AA$1="P",MAX(0,AA$2-$C1049),IF(AA$1="C",MAX(0,$C1049-AA$2)))</f>
        <v>0</v>
      </c>
      <c r="AB1049" s="103" t="n">
        <f aca="false">IF(AB$1="P",MAX(0,AB$2-$C1049),IF(AB$1="C",MAX(0,$C1049-AB$2)))</f>
        <v>0</v>
      </c>
      <c r="AC1049" s="103" t="n">
        <f aca="false">IF(AC$1="P",MAX(0,AC$2-$C1049),IF(AC$1="C",MAX(0,$C1049-AC$2)))</f>
        <v>0</v>
      </c>
      <c r="AD1049" s="103" t="n">
        <f aca="false">IF(AD$1="P",MAX(0,AD$2-$C1049),IF(AD$1="C",MAX(0,$C1049-AD$2)))</f>
        <v>0</v>
      </c>
      <c r="AE1049" s="103" t="n">
        <f aca="false">IF(AE$1="P",MAX(0,AE$2-$C1049),IF(AE$1="C",MAX(0,$C1049-AE$2)))</f>
        <v>0.378095238095241</v>
      </c>
      <c r="AF1049" s="103" t="n">
        <f aca="false">IF(AF$1="P",MAX(0,AF$2-$C1049),IF(AF$1="C",MAX(0,$C1049-AF$2)))</f>
        <v>29.6219047619048</v>
      </c>
      <c r="AG1049" s="103" t="n">
        <f aca="false">IF(AG$1="P",MAX(0,AG$2-$C1049),IF(AG$1="C",MAX(0,$C1049-AG$2)))</f>
        <v>24.6219047619048</v>
      </c>
      <c r="AH1049" s="103" t="n">
        <f aca="false">IF(AH$1="P",MAX(0,AH$2-$C1049),IF(AH$1="C",MAX(0,$C1049-AH$2)))</f>
        <v>19.6219047619048</v>
      </c>
      <c r="AI1049" s="103" t="n">
        <f aca="false">IF(AI$1="P",MAX(0,AI$2-$C1049),IF(AI$1="C",MAX(0,$C1049-AI$2)))</f>
        <v>14.6219047619048</v>
      </c>
      <c r="AJ1049" s="103" t="n">
        <f aca="false">IF(AJ$1="P",MAX(0,AJ$2-$C1049),IF(AJ$1="C",MAX(0,$C1049-AJ$2)))</f>
        <v>9.62190476190476</v>
      </c>
      <c r="AK1049" s="103" t="n">
        <f aca="false">IF(AK$1="P",MAX(0,AK$2-$C1049),IF(AK$1="C",MAX(0,$C1049-AK$2)))</f>
        <v>0</v>
      </c>
    </row>
    <row r="1050" customFormat="false" ht="12.75" hidden="false" customHeight="false" outlineLevel="0" collapsed="false">
      <c r="A1050" s="0" t="n">
        <v>43</v>
      </c>
      <c r="B1050" s="15"/>
      <c r="C1050" s="15" t="n">
        <f aca="false">SUMIF($A$3:$A$1006,$A1050,$C$3:$C$1006)/COUNTIF($A$3:$A$1006,$A1050)</f>
        <v>45.2733333333333</v>
      </c>
      <c r="D1050" s="47" t="n">
        <f aca="true">STDEV(OFFSET($A$2,MATCH($A1050,$A$3:$A$1006,0),3):OFFSET($A$2,MATCH($A1050+1,$A$3:$A$1006,0)-1,3))*SQRT(trade_day)</f>
        <v>3.02450530080745</v>
      </c>
      <c r="E1050" s="47" t="n">
        <f aca="false">SUMIF($A$3:$A$1006,$A1050,$E$3:$E$1006)/COUNTIF($A$3:$A$1006,$A1050)</f>
        <v>3.22505477242273</v>
      </c>
      <c r="F1050" s="0" t="n">
        <v>43</v>
      </c>
      <c r="G1050" s="111" t="n">
        <f aca="false">SUMIF($A$3:$A$1006,$F1050,G$3:G$1006)/COUNTIF($A$3:$A$1006,$F1050)</f>
        <v>0</v>
      </c>
      <c r="H1050" s="111" t="n">
        <f aca="false">SUMIF($A$3:$A$1006,$F1050,H$3:H$1006)/COUNTIF($A$3:$A$1006,$F1050)</f>
        <v>0</v>
      </c>
      <c r="I1050" s="111" t="n">
        <f aca="false">SUMIF($A$3:$A$1006,$F1050,I$3:I$1006)/COUNTIF($A$3:$A$1006,$F1050)</f>
        <v>0</v>
      </c>
      <c r="J1050" s="111" t="n">
        <f aca="false">SUMIF($A$3:$A$1006,$F1050,J$3:J$1006)/COUNTIF($A$3:$A$1006,$F1050)</f>
        <v>0.0180952380952382</v>
      </c>
      <c r="K1050" s="111" t="n">
        <f aca="false">SUMIF($A$3:$A$1006,$F1050,K$3:K$1006)/COUNTIF($A$3:$A$1006,$F1050)</f>
        <v>1.00952380952381</v>
      </c>
      <c r="L1050" s="111" t="n">
        <f aca="false">SUMIF($A$3:$A$1006,$F1050,L$3:L$1006)/COUNTIF($A$3:$A$1006,$F1050)</f>
        <v>7.95380952380952</v>
      </c>
      <c r="M1050" s="111" t="n">
        <f aca="false">SUMIF($A$3:$A$1006,$F1050,M$3:M$1006)/COUNTIF($A$3:$A$1006,$F1050)</f>
        <v>25.2733333333333</v>
      </c>
      <c r="N1050" s="111" t="n">
        <f aca="false">SUMIF($A$3:$A$1006,$F1050,N$3:N$1006)/COUNTIF($A$3:$A$1006,$F1050)</f>
        <v>20.2733333333333</v>
      </c>
      <c r="O1050" s="111" t="n">
        <f aca="false">SUMIF($A$3:$A$1006,$F1050,O$3:O$1006)/COUNTIF($A$3:$A$1006,$F1050)</f>
        <v>15.2733333333333</v>
      </c>
      <c r="P1050" s="111" t="n">
        <f aca="false">SUMIF($A$3:$A$1006,$F1050,P$3:P$1006)/COUNTIF($A$3:$A$1006,$F1050)</f>
        <v>10.2914285714286</v>
      </c>
      <c r="Q1050" s="111" t="n">
        <f aca="false">SUMIF($A$3:$A$1006,$F1050,Q$3:Q$1006)/COUNTIF($A$3:$A$1006,$F1050)</f>
        <v>6.28285714285714</v>
      </c>
      <c r="R1050" s="111" t="n">
        <f aca="false">SUMIF($A$3:$A$1006,$F1050,R$3:R$1006)/COUNTIF($A$3:$A$1006,$F1050)</f>
        <v>3.22714285714286</v>
      </c>
      <c r="S1050" s="111" t="n">
        <f aca="false">SUMIF($A$3:$A$1006,$F1050,S$3:S$1006)/COUNTIF($A$3:$A$1006,$F1050)</f>
        <v>0</v>
      </c>
      <c r="T1050" s="0" t="n">
        <v>43</v>
      </c>
      <c r="V1050" s="15" t="n">
        <f aca="false">SUMIF($T$3:$T$1006,$T1050,$V$3:$V$1006)/COUNTIF($T$3:$T$1006,$T1050)</f>
        <v>14.6920685144875</v>
      </c>
      <c r="W1050" s="47" t="n">
        <f aca="true">CORREL(OFFSET($A$2,MATCH($A1050,$A$259:$A$1006,0),4):OFFSET($A$2,MATCH($A1050+1,$A$259:$A$1006,0)-1,4),OFFSET($T$2,MATCH($T1050,$T$259:$T$1006,0),3):OFFSET($T$2,MATCH($T1050+1,$T$259:$T$1006,0)-1,3))</f>
        <v>0.345303392936371</v>
      </c>
      <c r="X1050" s="47" t="n">
        <f aca="true">CORREL(OFFSET($A$2,MATCH($A1050,$A$259:$A$1006,0),2):OFFSET($A$2,MATCH($A1050+1,$A$259:$A$1006,0)-1,2),OFFSET($T$2,MATCH($T1050,$T$259:$T$1006,0),1):OFFSET($T$2,MATCH($T1050+1,$T$259:$T$1006,0)-1,1))</f>
        <v>0.402137917449791</v>
      </c>
      <c r="Y1050" s="0" t="n">
        <f aca="false">A1050</f>
        <v>43</v>
      </c>
      <c r="Z1050" s="103" t="n">
        <f aca="false">IF(Z$1="P",MAX(0,Z$2-$C1050),IF(Z$1="C",MAX(0,$C1050-Z$2)))</f>
        <v>0</v>
      </c>
      <c r="AA1050" s="103" t="n">
        <f aca="false">IF(AA$1="P",MAX(0,AA$2-$C1050),IF(AA$1="C",MAX(0,$C1050-AA$2)))</f>
        <v>0</v>
      </c>
      <c r="AB1050" s="103" t="n">
        <f aca="false">IF(AB$1="P",MAX(0,AB$2-$C1050),IF(AB$1="C",MAX(0,$C1050-AB$2)))</f>
        <v>0</v>
      </c>
      <c r="AC1050" s="103" t="n">
        <f aca="false">IF(AC$1="P",MAX(0,AC$2-$C1050),IF(AC$1="C",MAX(0,$C1050-AC$2)))</f>
        <v>0</v>
      </c>
      <c r="AD1050" s="103" t="n">
        <f aca="false">IF(AD$1="P",MAX(0,AD$2-$C1050),IF(AD$1="C",MAX(0,$C1050-AD$2)))</f>
        <v>0</v>
      </c>
      <c r="AE1050" s="103" t="n">
        <f aca="false">IF(AE$1="P",MAX(0,AE$2-$C1050),IF(AE$1="C",MAX(0,$C1050-AE$2)))</f>
        <v>4.72666666666667</v>
      </c>
      <c r="AF1050" s="103" t="n">
        <f aca="false">IF(AF$1="P",MAX(0,AF$2-$C1050),IF(AF$1="C",MAX(0,$C1050-AF$2)))</f>
        <v>25.2733333333333</v>
      </c>
      <c r="AG1050" s="103" t="n">
        <f aca="false">IF(AG$1="P",MAX(0,AG$2-$C1050),IF(AG$1="C",MAX(0,$C1050-AG$2)))</f>
        <v>20.2733333333333</v>
      </c>
      <c r="AH1050" s="103" t="n">
        <f aca="false">IF(AH$1="P",MAX(0,AH$2-$C1050),IF(AH$1="C",MAX(0,$C1050-AH$2)))</f>
        <v>15.2733333333333</v>
      </c>
      <c r="AI1050" s="103" t="n">
        <f aca="false">IF(AI$1="P",MAX(0,AI$2-$C1050),IF(AI$1="C",MAX(0,$C1050-AI$2)))</f>
        <v>10.2733333333333</v>
      </c>
      <c r="AJ1050" s="103" t="n">
        <f aca="false">IF(AJ$1="P",MAX(0,AJ$2-$C1050),IF(AJ$1="C",MAX(0,$C1050-AJ$2)))</f>
        <v>5.27333333333333</v>
      </c>
      <c r="AK1050" s="103" t="n">
        <f aca="false">IF(AK$1="P",MAX(0,AK$2-$C1050),IF(AK$1="C",MAX(0,$C1050-AK$2)))</f>
        <v>0</v>
      </c>
    </row>
    <row r="1051" customFormat="false" ht="12.75" hidden="false" customHeight="false" outlineLevel="0" collapsed="false">
      <c r="A1051" s="0" t="n">
        <v>44</v>
      </c>
      <c r="B1051" s="15"/>
      <c r="C1051" s="15" t="n">
        <f aca="false">SUMIF($A$3:$A$1006,$A1051,$C$3:$C$1006)/COUNTIF($A$3:$A$1006,$A1051)</f>
        <v>99.7530434782609</v>
      </c>
      <c r="D1051" s="47" t="n">
        <f aca="true">STDEV(OFFSET($A$2,MATCH($A1051,$A$3:$A$1006,0),3):OFFSET($A$2,MATCH($A1051+1,$A$3:$A$1006,0)-1,3))*SQRT(trade_day)</f>
        <v>8.2544252768399</v>
      </c>
      <c r="E1051" s="47" t="n">
        <f aca="false">SUMIF($A$3:$A$1006,$A1051,$E$3:$E$1006)/COUNTIF($A$3:$A$1006,$A1051)</f>
        <v>7.33789915168173</v>
      </c>
      <c r="F1051" s="0" t="n">
        <v>44</v>
      </c>
      <c r="G1051" s="111" t="n">
        <f aca="false">SUMIF($A$3:$A$1006,$F1051,G$3:G$1006)/COUNTIF($A$3:$A$1006,$F1051)</f>
        <v>0</v>
      </c>
      <c r="H1051" s="111" t="n">
        <f aca="false">SUMIF($A$3:$A$1006,$F1051,H$3:H$1006)/COUNTIF($A$3:$A$1006,$F1051)</f>
        <v>0</v>
      </c>
      <c r="I1051" s="111" t="n">
        <f aca="false">SUMIF($A$3:$A$1006,$F1051,I$3:I$1006)/COUNTIF($A$3:$A$1006,$F1051)</f>
        <v>0</v>
      </c>
      <c r="J1051" s="111" t="n">
        <f aca="false">SUMIF($A$3:$A$1006,$F1051,J$3:J$1006)/COUNTIF($A$3:$A$1006,$F1051)</f>
        <v>0</v>
      </c>
      <c r="K1051" s="111" t="n">
        <f aca="false">SUMIF($A$3:$A$1006,$F1051,K$3:K$1006)/COUNTIF($A$3:$A$1006,$F1051)</f>
        <v>0.021304347826087</v>
      </c>
      <c r="L1051" s="111" t="n">
        <f aca="false">SUMIF($A$3:$A$1006,$F1051,L$3:L$1006)/COUNTIF($A$3:$A$1006,$F1051)</f>
        <v>2.93652173913044</v>
      </c>
      <c r="M1051" s="111" t="n">
        <f aca="false">SUMIF($A$3:$A$1006,$F1051,M$3:M$1006)/COUNTIF($A$3:$A$1006,$F1051)</f>
        <v>79.7530434782609</v>
      </c>
      <c r="N1051" s="111" t="n">
        <f aca="false">SUMIF($A$3:$A$1006,$F1051,N$3:N$1006)/COUNTIF($A$3:$A$1006,$F1051)</f>
        <v>74.7530434782609</v>
      </c>
      <c r="O1051" s="111" t="n">
        <f aca="false">SUMIF($A$3:$A$1006,$F1051,O$3:O$1006)/COUNTIF($A$3:$A$1006,$F1051)</f>
        <v>69.7530434782609</v>
      </c>
      <c r="P1051" s="111" t="n">
        <f aca="false">SUMIF($A$3:$A$1006,$F1051,P$3:P$1006)/COUNTIF($A$3:$A$1006,$F1051)</f>
        <v>64.7530434782609</v>
      </c>
      <c r="Q1051" s="111" t="n">
        <f aca="false">SUMIF($A$3:$A$1006,$F1051,Q$3:Q$1006)/COUNTIF($A$3:$A$1006,$F1051)</f>
        <v>59.774347826087</v>
      </c>
      <c r="R1051" s="111" t="n">
        <f aca="false">SUMIF($A$3:$A$1006,$F1051,R$3:R$1006)/COUNTIF($A$3:$A$1006,$F1051)</f>
        <v>52.6895652173913</v>
      </c>
      <c r="S1051" s="111" t="n">
        <f aca="false">SUMIF($A$3:$A$1006,$F1051,S$3:S$1006)/COUNTIF($A$3:$A$1006,$F1051)</f>
        <v>38.8008673913043</v>
      </c>
      <c r="T1051" s="0" t="n">
        <v>44</v>
      </c>
      <c r="V1051" s="15" t="n">
        <f aca="false">SUMIF($T$3:$T$1006,$T1051,$V$3:$V$1006)/COUNTIF($T$3:$T$1006,$T1051)</f>
        <v>32.7222585691019</v>
      </c>
      <c r="W1051" s="47" t="n">
        <f aca="true">CORREL(OFFSET($A$2,MATCH($A1051,$A$259:$A$1006,0),4):OFFSET($A$2,MATCH($A1051+1,$A$259:$A$1006,0)-1,4),OFFSET($T$2,MATCH($T1051,$T$259:$T$1006,0),3):OFFSET($T$2,MATCH($T1051+1,$T$259:$T$1006,0)-1,3))</f>
        <v>-0.476499739677994</v>
      </c>
      <c r="X1051" s="47" t="n">
        <f aca="true">CORREL(OFFSET($A$2,MATCH($A1051,$A$259:$A$1006,0),2):OFFSET($A$2,MATCH($A1051+1,$A$259:$A$1006,0)-1,2),OFFSET($T$2,MATCH($T1051,$T$259:$T$1006,0),1):OFFSET($T$2,MATCH($T1051+1,$T$259:$T$1006,0)-1,1))</f>
        <v>0.00167416666596545</v>
      </c>
      <c r="Y1051" s="0" t="n">
        <f aca="false">A1051</f>
        <v>44</v>
      </c>
      <c r="Z1051" s="103" t="n">
        <f aca="false">IF(Z$1="P",MAX(0,Z$2-$C1051),IF(Z$1="C",MAX(0,$C1051-Z$2)))</f>
        <v>0</v>
      </c>
      <c r="AA1051" s="103" t="n">
        <f aca="false">IF(AA$1="P",MAX(0,AA$2-$C1051),IF(AA$1="C",MAX(0,$C1051-AA$2)))</f>
        <v>0</v>
      </c>
      <c r="AB1051" s="103" t="n">
        <f aca="false">IF(AB$1="P",MAX(0,AB$2-$C1051),IF(AB$1="C",MAX(0,$C1051-AB$2)))</f>
        <v>0</v>
      </c>
      <c r="AC1051" s="103" t="n">
        <f aca="false">IF(AC$1="P",MAX(0,AC$2-$C1051),IF(AC$1="C",MAX(0,$C1051-AC$2)))</f>
        <v>0</v>
      </c>
      <c r="AD1051" s="103" t="n">
        <f aca="false">IF(AD$1="P",MAX(0,AD$2-$C1051),IF(AD$1="C",MAX(0,$C1051-AD$2)))</f>
        <v>0</v>
      </c>
      <c r="AE1051" s="103" t="n">
        <f aca="false">IF(AE$1="P",MAX(0,AE$2-$C1051),IF(AE$1="C",MAX(0,$C1051-AE$2)))</f>
        <v>0</v>
      </c>
      <c r="AF1051" s="103" t="n">
        <f aca="false">IF(AF$1="P",MAX(0,AF$2-$C1051),IF(AF$1="C",MAX(0,$C1051-AF$2)))</f>
        <v>79.7530434782609</v>
      </c>
      <c r="AG1051" s="103" t="n">
        <f aca="false">IF(AG$1="P",MAX(0,AG$2-$C1051),IF(AG$1="C",MAX(0,$C1051-AG$2)))</f>
        <v>74.7530434782609</v>
      </c>
      <c r="AH1051" s="103" t="n">
        <f aca="false">IF(AH$1="P",MAX(0,AH$2-$C1051),IF(AH$1="C",MAX(0,$C1051-AH$2)))</f>
        <v>69.7530434782609</v>
      </c>
      <c r="AI1051" s="103" t="n">
        <f aca="false">IF(AI$1="P",MAX(0,AI$2-$C1051),IF(AI$1="C",MAX(0,$C1051-AI$2)))</f>
        <v>64.7530434782609</v>
      </c>
      <c r="AJ1051" s="103" t="n">
        <f aca="false">IF(AJ$1="P",MAX(0,AJ$2-$C1051),IF(AJ$1="C",MAX(0,$C1051-AJ$2)))</f>
        <v>59.7530434782609</v>
      </c>
      <c r="AK1051" s="103" t="n">
        <f aca="false">IF(AK$1="P",MAX(0,AK$2-$C1051),IF(AK$1="C",MAX(0,$C1051-AK$2)))</f>
        <v>49.7530434782609</v>
      </c>
    </row>
    <row r="1052" customFormat="false" ht="12.75" hidden="false" customHeight="false" outlineLevel="0" collapsed="false">
      <c r="G1052" s="110"/>
      <c r="H1052" s="110"/>
      <c r="I1052" s="110"/>
      <c r="J1052" s="110"/>
      <c r="K1052" s="110"/>
      <c r="L1052" s="110"/>
      <c r="M1052" s="110"/>
      <c r="N1052" s="110"/>
      <c r="O1052" s="110"/>
      <c r="P1052" s="110"/>
      <c r="Q1052" s="110"/>
      <c r="R1052" s="110"/>
      <c r="S1052" s="110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2001-09-13T12:18:15Z</dcterms:created>
  <dc:creator>Hai Chen</dc:creator>
  <dc:description/>
  <dc:language>en-US</dc:language>
  <cp:lastModifiedBy>ECT User</cp:lastModifiedBy>
  <cp:lastPrinted>2001-10-29T16:40:34Z</cp:lastPrinted>
  <dcterms:modified xsi:type="dcterms:W3CDTF">2001-10-29T16:52:18Z</dcterms:modified>
  <cp:revision>0</cp:revision>
  <dc:subject/>
  <dc:title/>
</cp:coreProperties>
</file>